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2.xml" ContentType="application/vnd.openxmlformats-officedocument.spreadsheetml.comments+xml"/>
  <Override PartName="/xl/tables/table8.xml" ContentType="application/vnd.openxmlformats-officedocument.spreadsheetml.table+xml"/>
  <Override PartName="/xl/drawings/drawing2.xml" ContentType="application/vnd.openxmlformats-officedocument.drawing+xml"/>
  <Override PartName="/xl/ctrlProps/ctrlProp1.xml" ContentType="application/vnd.ms-excel.controlproperties+xml"/>
  <Override PartName="/xl/comments3.xml" ContentType="application/vnd.openxmlformats-officedocument.spreadsheetml.comments+xml"/>
  <Override PartName="/xl/drawings/drawing3.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omments4.xml" ContentType="application/vnd.openxmlformats-officedocument.spreadsheetml.comments+xml"/>
  <Override PartName="/xl/drawings/drawing4.xml" ContentType="application/vnd.openxmlformats-officedocument.drawing+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drawings/drawing5.xml" ContentType="application/vnd.openxmlformats-officedocument.drawing+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tables/table9.xml" ContentType="application/vnd.openxmlformats-officedocument.spreadsheetml.table+xml"/>
  <Override PartName="/xl/comments5.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ivotTables/pivotTable1.xml" ContentType="application/vnd.openxmlformats-officedocument.spreadsheetml.pivotTable+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D:\Shainy\Projects\Project Pricing_Quotation Tool\"/>
    </mc:Choice>
  </mc:AlternateContent>
  <xr:revisionPtr revIDLastSave="0" documentId="13_ncr:1_{90C57A46-3FDB-4C27-9A6D-026681A9DB50}" xr6:coauthVersionLast="47" xr6:coauthVersionMax="47" xr10:uidLastSave="{00000000-0000-0000-0000-000000000000}"/>
  <bookViews>
    <workbookView xWindow="-120" yWindow="-120" windowWidth="29040" windowHeight="15720" tabRatio="705" activeTab="3" xr2:uid="{00000000-000D-0000-FFFF-FFFF00000000}"/>
  </bookViews>
  <sheets>
    <sheet name="DATA" sheetId="3" r:id="rId1"/>
    <sheet name="DATA_EDGE" sheetId="20" r:id="rId2"/>
    <sheet name="Validation" sheetId="2" r:id="rId3"/>
    <sheet name="Pricing Matrix" sheetId="4" r:id="rId4"/>
    <sheet name="Colour_Groups" sheetId="18" r:id="rId5"/>
    <sheet name="Revision Control" sheetId="11" r:id="rId6"/>
    <sheet name="1.Project Details" sheetId="1" r:id="rId7"/>
    <sheet name="2.Quote" sheetId="7" r:id="rId8"/>
    <sheet name="2b.Quote MF ALT" sheetId="21" r:id="rId9"/>
    <sheet name="3.Edit Pricing" sheetId="10" r:id="rId10"/>
    <sheet name="3.EDGE" sheetId="19" r:id="rId11"/>
    <sheet name="4.Quote Letter" sheetId="12" r:id="rId12"/>
    <sheet name="4b. Quote no pricing" sheetId="14" r:id="rId13"/>
    <sheet name="4c.Quote MF ALT" sheetId="22" r:id="rId14"/>
    <sheet name="5.Edit_PH_IP" sheetId="17" r:id="rId15"/>
    <sheet name="BOM_Import" sheetId="23" r:id="rId16"/>
    <sheet name="Quote_Data" sheetId="15" r:id="rId17"/>
  </sheets>
  <definedNames>
    <definedName name="_xlnm._FilterDatabase" localSheetId="14" hidden="1">'5.Edit_PH_IP'!$A$2:$D$235</definedName>
    <definedName name="_xlnm._FilterDatabase" localSheetId="15" hidden="1">BOM_Import!$G$10:$G$22</definedName>
    <definedName name="Alloys">Validation!$H$16:$H$24</definedName>
    <definedName name="alt_pg1_foot">'4b. Quote no pricing'!$B$52:$H$52</definedName>
    <definedName name="alt_pg2_foot">'4b. Quote no pricing'!$B$108:$H$108</definedName>
    <definedName name="alt_pg3_foot">'4b. Quote no pricing'!$B$163:$H$163</definedName>
    <definedName name="alt_pg4_foot">'4b. Quote no pricing'!$B$218:$H$218</definedName>
    <definedName name="alt_pg5_foot">'4b. Quote no pricing'!$B$273:$H$273</definedName>
    <definedName name="alt_pg6_foot">'4b. Quote no pricing'!$B$328:$H$328</definedName>
    <definedName name="Ano_Fin_Cost">'Pricing Matrix'!#REF!</definedName>
    <definedName name="ap">Validation!$R$19</definedName>
    <definedName name="ap_or_pp">Validation!$R$2:$T$11</definedName>
    <definedName name="AP_PP_factor">'Pricing Matrix'!$K$5</definedName>
    <definedName name="Applicator">Validation!$R$2:$R$11</definedName>
    <definedName name="Applicator_ano">Validation!$V$2:$V$5</definedName>
    <definedName name="attention">'1.Project Details'!$B$12</definedName>
    <definedName name="colour_code">Colour_Groups!$C$4:$D$94</definedName>
    <definedName name="COLOURS">Colour_Groups!$A$4:$D$94</definedName>
    <definedName name="customer">'1.Project Details'!$B$11</definedName>
    <definedName name="Delivery">'Pricing Matrix'!$H$3</definedName>
    <definedName name="_xlnm.Extract" localSheetId="15">BOM_Import!$K$10</definedName>
    <definedName name="file_source">BOM_Import!$G$1</definedName>
    <definedName name="Fin_Cost_Price">'Pricing Matrix'!$E$44</definedName>
    <definedName name="Fin_Sell_Price">'Pricing Matrix'!$F$44</definedName>
    <definedName name="FinBulk_Cost_Price">'Pricing Matrix'!$E$46</definedName>
    <definedName name="FinBulk_Sell_Price">'Pricing Matrix'!$F$46</definedName>
    <definedName name="finish">'1.Project Details'!$B$32</definedName>
    <definedName name="finish_anodised">Validation!$AB$2:$AB$4</definedName>
    <definedName name="finish_applicator_value">'1.Project Details'!$B$26</definedName>
    <definedName name="finish_code_value">'1.Project Details'!$E$30</definedName>
    <definedName name="finish_common">BOM_Import!$L$11</definedName>
    <definedName name="Finish_Custom_Code">'1.Project Details'!$E$31</definedName>
    <definedName name="Finish_Custom_Name">'1.Project Details'!$B$31</definedName>
    <definedName name="finish_group_value">'1.Project Details'!$B$28</definedName>
    <definedName name="finish_groups">Validation!$R$2:$U$11</definedName>
    <definedName name="finish_list">BOM_Import!$K$11:$K$15</definedName>
    <definedName name="finish_mill">Validation!$W$2</definedName>
    <definedName name="finish_name_value">'1.Project Details'!$B$30</definedName>
    <definedName name="finish_pc_capral">Validation!$X$2:$X$7</definedName>
    <definedName name="finish_pc_other">Validation!$Z$2:$Z$5</definedName>
    <definedName name="finish_perimeter">Validation!$R$15:$R$16</definedName>
    <definedName name="finish_type">Validation!$S$15:$S$17</definedName>
    <definedName name="finish_type_value">'1.Project Details'!$B$24</definedName>
    <definedName name="FinNonBulk_Cost_Price">'Pricing Matrix'!$E$47</definedName>
    <definedName name="FinNonBulk_Sell_Price">'Pricing Matrix'!$F$47</definedName>
    <definedName name="GRP1_Long">Colour_Groups!$C$4:$C$31</definedName>
    <definedName name="GRP2_Long">Colour_Groups!$C$32:$C$43</definedName>
    <definedName name="Grp20_Long">Colour_Groups!$C$90:$C$91</definedName>
    <definedName name="Grp25_Long">Colour_Groups!$C$92:$C$93</definedName>
    <definedName name="Grp3_Long">Colour_Groups!$C$44:$C$56</definedName>
    <definedName name="Grp4_Long">Colour_Groups!$C$57:$C$63</definedName>
    <definedName name="Grp5_Long">Colour_Groups!$C$64:$C$89</definedName>
    <definedName name="GrpNA_Long">Colour_Groups!$C$3</definedName>
    <definedName name="GrpPOA_Long">Colour_Groups!$C$94</definedName>
    <definedName name="hide_twopage" localSheetId="8">'2b.Quote MF ALT'!$G$52:$J$52</definedName>
    <definedName name="hide_twopage" localSheetId="12">'4b. Quote no pricing'!$G$52:$H$52</definedName>
    <definedName name="hide_twopage">'2.Quote'!$G$52:$J$52</definedName>
    <definedName name="local_logo">'1.Project Details'!$B$23</definedName>
    <definedName name="local_logo_opt">Validation!$E$2:$E$4</definedName>
    <definedName name="Market_Segment">Validation!$A$2:$A$13</definedName>
    <definedName name="metalcost">'Pricing Matrix'!$O$5</definedName>
    <definedName name="MF_ALT">'1.Project Details'!$E$24</definedName>
    <definedName name="No">Validation!$X$13</definedName>
    <definedName name="NSW">Validation!$C$26</definedName>
    <definedName name="page_one" localSheetId="8">'2b.Quote MF ALT'!$A$1:$J$56</definedName>
    <definedName name="page_one" localSheetId="12">'4b. Quote no pricing'!$A$1:$H$56</definedName>
    <definedName name="page_one">'2.Quote'!$A$1:$J$56</definedName>
    <definedName name="page_two" localSheetId="8">'2b.Quote MF ALT'!$A$1:$J$111</definedName>
    <definedName name="page_two" localSheetId="12">'4b. Quote no pricing'!$A$1:$H$111</definedName>
    <definedName name="page_two">'2.Quote'!$A$1:$J$111</definedName>
    <definedName name="pc_class">'1.Project Details'!$C$28</definedName>
    <definedName name="PC_Fin_Cost">'Pricing Matrix'!#REF!</definedName>
    <definedName name="PCbulk_fin_cost">'Pricing Matrix'!#REF!</definedName>
    <definedName name="pg1_foot" localSheetId="8">'2b.Quote MF ALT'!$B$52:$J$52</definedName>
    <definedName name="pg1_foot">'2.Quote'!$B$52:$J$52</definedName>
    <definedName name="pg2_foot" localSheetId="8">'2b.Quote MF ALT'!$B$108:$J$108</definedName>
    <definedName name="pg2_foot">'2.Quote'!$B$108:$J$108</definedName>
    <definedName name="pg3_foot" localSheetId="8">'2b.Quote MF ALT'!$B$163:$J$163</definedName>
    <definedName name="pg3_foot">'2.Quote'!$B$163:$J$163</definedName>
    <definedName name="pg4_foot" localSheetId="8">'2b.Quote MF ALT'!$B$218:$J$218</definedName>
    <definedName name="pg4_foot">'2.Quote'!$B$218:$J$218</definedName>
    <definedName name="pg5_foot" localSheetId="8">'2b.Quote MF ALT'!$B$273:$J$273</definedName>
    <definedName name="pg5_foot">'2.Quote'!$B$273:$J$273</definedName>
    <definedName name="pg6_foot" localSheetId="8">'2b.Quote MF ALT'!$B$328:$J$328</definedName>
    <definedName name="pg6_foot">'2.Quote'!$B$328:$J$328</definedName>
    <definedName name="powder_supplier">Validation!$T$15:$T$17</definedName>
    <definedName name="pp">Validation!$R$22</definedName>
    <definedName name="_xlnm.Print_Area" localSheetId="6">'1.Project Details'!$A$1:$E$36</definedName>
    <definedName name="_xlnm.Print_Area" localSheetId="7">'2.Quote'!$A$1:$J$56</definedName>
    <definedName name="_xlnm.Print_Area" localSheetId="8">'2b.Quote MF ALT'!$A$1:$J$56</definedName>
    <definedName name="_xlnm.Print_Area" localSheetId="9">'3.Edit Pricing'!$A$1:$H$67</definedName>
    <definedName name="_xlnm.Print_Area" localSheetId="11">'4.Quote Letter'!$A$1:$I$48</definedName>
    <definedName name="_xlnm.Print_Area" localSheetId="12">'4b. Quote no pricing'!$A$1:$H$56</definedName>
    <definedName name="_xlnm.Print_Area" localSheetId="13">'4c.Quote MF ALT'!$A$1:$I$48</definedName>
    <definedName name="_xlnm.Print_Area" localSheetId="3">'Pricing Matrix'!$A$1:$AF$170</definedName>
    <definedName name="product_segment">Validation!$B$2:$B$6</definedName>
    <definedName name="project">'1.Project Details'!$B$9</definedName>
    <definedName name="quote_date">'1.Project Details'!$E$4</definedName>
    <definedName name="quoted_by">'1.Project Details'!$B$6</definedName>
    <definedName name="region">Validation!$C$2:$C$9</definedName>
    <definedName name="SAP_Colour_Code">'1.Project Details'!$E$32</definedName>
    <definedName name="section">Table5[[#All],[Section]]</definedName>
    <definedName name="Slot_Cost_Total">'2.Quote'!$AY$328</definedName>
    <definedName name="SubSill_Tier">Validation!$K:$L</definedName>
    <definedName name="SubSill_Tier_Price">'Pricing Matrix'!$A$64:$C$68</definedName>
    <definedName name="SUBSILLS">Validation!$K:$K</definedName>
    <definedName name="Sundry_Cost_Total">'2.Quote'!$BB$328</definedName>
    <definedName name="Sundry_Data">DATA!$N$8:$R$58</definedName>
    <definedName name="SUNDRY_ITEMS">DATA!$N$9:$O$33</definedName>
    <definedName name="Sundry_Sell_Total">'2.Quote'!$AK$328</definedName>
    <definedName name="Sundry_Type">Validation!$G$2:$G$3</definedName>
    <definedName name="tb_calc_type">'3.Edit Pricing'!$B$36</definedName>
    <definedName name="tb_calc_value">'3.Edit Pricing'!$B$37</definedName>
    <definedName name="TB_MPG">'Pricing Matrix'!$J$6:$K$24</definedName>
    <definedName name="TB_notTB">Validation!$P$1:$P$9</definedName>
    <definedName name="tb_pricing">Validation!$J$2:$J$3</definedName>
    <definedName name="tb_pricing2">'3.Edit Pricing'!$B$36</definedName>
    <definedName name="Tempers">Validation!$H$27:$H$33</definedName>
    <definedName name="Threshold_Choice">'1.Project Details'!$E$33</definedName>
    <definedName name="Threshold_Code">Validation!$E$9:$F$11</definedName>
    <definedName name="Threshold_Option">Validation!$E$9:$E$11</definedName>
    <definedName name="THRESHOLDS">Validation!$N:$N</definedName>
    <definedName name="total_value">'2.Quote'!$J$328</definedName>
    <definedName name="total_value_MF">'2b.Quote MF ALT'!$J$328</definedName>
    <definedName name="Version">'1.Project Details'!$E$36</definedName>
    <definedName name="Yes_No">Validation!$W$13:$W$14</definedName>
  </definedNames>
  <calcPr calcId="191029"/>
  <pivotCaches>
    <pivotCache cacheId="0"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59" i="4" l="1"/>
  <c r="W158" i="4"/>
  <c r="W157" i="4"/>
  <c r="W156" i="4"/>
  <c r="V159" i="4"/>
  <c r="Z159" i="4" s="1"/>
  <c r="V158" i="4"/>
  <c r="Z158" i="4" s="1"/>
  <c r="V157" i="4"/>
  <c r="Z157" i="4" s="1"/>
  <c r="V156" i="4"/>
  <c r="Z156" i="4" s="1"/>
  <c r="T159" i="4"/>
  <c r="T158" i="4"/>
  <c r="T157" i="4"/>
  <c r="T156" i="4"/>
  <c r="G13844" i="3"/>
  <c r="L13844" i="3" s="1"/>
  <c r="K13844" i="3"/>
  <c r="M13844" i="3" a="1"/>
  <c r="M13844" i="3" s="1"/>
  <c r="G13845" i="3"/>
  <c r="L13845" i="3" s="1"/>
  <c r="K13845" i="3"/>
  <c r="M13845" i="3" a="1"/>
  <c r="M13845" i="3" s="1"/>
  <c r="G13846" i="3"/>
  <c r="L13846" i="3" s="1"/>
  <c r="K13846" i="3"/>
  <c r="M13846" i="3" a="1"/>
  <c r="M13846" i="3" s="1"/>
  <c r="G13847" i="3"/>
  <c r="L13847" i="3" s="1"/>
  <c r="K13847" i="3"/>
  <c r="M13847" i="3" a="1"/>
  <c r="M13847" i="3" s="1"/>
  <c r="K10" i="17"/>
  <c r="L10962" i="3"/>
  <c r="K10962" i="3"/>
  <c r="M10962" i="3" a="1"/>
  <c r="M10962" i="3" s="1"/>
  <c r="L10963" i="3"/>
  <c r="K10963" i="3"/>
  <c r="M10963" i="3" a="1"/>
  <c r="M10963" i="3" s="1"/>
  <c r="M77" i="3" l="1" a="1"/>
  <c r="M77" i="3" s="1"/>
  <c r="M78" i="3" a="1"/>
  <c r="M78" i="3" s="1"/>
  <c r="M79" i="3" a="1"/>
  <c r="M79" i="3" s="1"/>
  <c r="M80" i="3" a="1"/>
  <c r="M80" i="3" s="1"/>
  <c r="M81" i="3" a="1"/>
  <c r="M81" i="3" s="1"/>
  <c r="M82" i="3" a="1"/>
  <c r="M82" i="3" s="1"/>
  <c r="M83" i="3" a="1"/>
  <c r="M83" i="3" s="1"/>
  <c r="M84" i="3" a="1"/>
  <c r="M84" i="3" s="1"/>
  <c r="M85" i="3" a="1"/>
  <c r="M85" i="3" s="1"/>
  <c r="M86" i="3" a="1"/>
  <c r="M86" i="3" s="1"/>
  <c r="M87" i="3" a="1"/>
  <c r="M87" i="3" s="1"/>
  <c r="M88" i="3" a="1"/>
  <c r="M88" i="3" s="1"/>
  <c r="M89" i="3" a="1"/>
  <c r="M89" i="3" s="1"/>
  <c r="M90" i="3" a="1"/>
  <c r="M90" i="3" s="1"/>
  <c r="M91" i="3" a="1"/>
  <c r="M91" i="3" s="1"/>
  <c r="M92" i="3" a="1"/>
  <c r="M92" i="3" s="1"/>
  <c r="M93" i="3" a="1"/>
  <c r="M93" i="3" s="1"/>
  <c r="M94" i="3" a="1"/>
  <c r="M94" i="3" s="1"/>
  <c r="M95" i="3" a="1"/>
  <c r="M95" i="3" s="1"/>
  <c r="M96" i="3" a="1"/>
  <c r="M96" i="3" s="1"/>
  <c r="M97" i="3" a="1"/>
  <c r="M97" i="3" s="1"/>
  <c r="M98" i="3" a="1"/>
  <c r="M98" i="3" s="1"/>
  <c r="M99" i="3" a="1"/>
  <c r="M99" i="3" s="1"/>
  <c r="M100" i="3" a="1"/>
  <c r="M100" i="3" s="1"/>
  <c r="M101" i="3" a="1"/>
  <c r="M101" i="3" s="1"/>
  <c r="M102" i="3" a="1"/>
  <c r="M102" i="3" s="1"/>
  <c r="M103" i="3" a="1"/>
  <c r="M103" i="3" s="1"/>
  <c r="M104" i="3" a="1"/>
  <c r="M104" i="3" s="1"/>
  <c r="M105" i="3" a="1"/>
  <c r="M105" i="3" s="1"/>
  <c r="M106" i="3" a="1"/>
  <c r="M106" i="3" s="1"/>
  <c r="M107" i="3" a="1"/>
  <c r="M107" i="3" s="1"/>
  <c r="M108" i="3" a="1"/>
  <c r="M108" i="3" s="1"/>
  <c r="M109" i="3" a="1"/>
  <c r="M109" i="3" s="1"/>
  <c r="M110" i="3" a="1"/>
  <c r="M110" i="3" s="1"/>
  <c r="M111" i="3" a="1"/>
  <c r="M111" i="3" s="1"/>
  <c r="M112" i="3" a="1"/>
  <c r="M112" i="3" s="1"/>
  <c r="M113" i="3" a="1"/>
  <c r="M113" i="3" s="1"/>
  <c r="M114" i="3" a="1"/>
  <c r="M114" i="3" s="1"/>
  <c r="M115" i="3" a="1"/>
  <c r="M115" i="3" s="1"/>
  <c r="M116" i="3" a="1"/>
  <c r="M116" i="3" s="1"/>
  <c r="M117" i="3" a="1"/>
  <c r="M117" i="3" s="1"/>
  <c r="M118" i="3" a="1"/>
  <c r="M118" i="3" s="1"/>
  <c r="M119" i="3" a="1"/>
  <c r="M119" i="3" s="1"/>
  <c r="M120" i="3" a="1"/>
  <c r="M120" i="3" s="1"/>
  <c r="M121" i="3" a="1"/>
  <c r="M121" i="3" s="1"/>
  <c r="M122" i="3" a="1"/>
  <c r="M122" i="3" s="1"/>
  <c r="M123" i="3" a="1"/>
  <c r="M123" i="3" s="1"/>
  <c r="M124" i="3" a="1"/>
  <c r="M124" i="3" s="1"/>
  <c r="M125" i="3" a="1"/>
  <c r="M125" i="3" s="1"/>
  <c r="M126" i="3" a="1"/>
  <c r="M126" i="3" s="1"/>
  <c r="M127" i="3" a="1"/>
  <c r="M127" i="3" s="1"/>
  <c r="M128" i="3" a="1"/>
  <c r="M128" i="3" s="1"/>
  <c r="M129" i="3" a="1"/>
  <c r="M129" i="3" s="1"/>
  <c r="M130" i="3" a="1"/>
  <c r="M130" i="3" s="1"/>
  <c r="M131" i="3" a="1"/>
  <c r="M131" i="3" s="1"/>
  <c r="M132" i="3" a="1"/>
  <c r="M132" i="3" s="1"/>
  <c r="M133" i="3" a="1"/>
  <c r="M133" i="3" s="1"/>
  <c r="M134" i="3" a="1"/>
  <c r="M134" i="3" s="1"/>
  <c r="M135" i="3" a="1"/>
  <c r="M135" i="3" s="1"/>
  <c r="M136" i="3" a="1"/>
  <c r="M136" i="3" s="1"/>
  <c r="M137" i="3" a="1"/>
  <c r="M137" i="3" s="1"/>
  <c r="M138" i="3" a="1"/>
  <c r="M138" i="3" s="1"/>
  <c r="M139" i="3" a="1"/>
  <c r="M139" i="3" s="1"/>
  <c r="M140" i="3" a="1"/>
  <c r="M140" i="3" s="1"/>
  <c r="M141" i="3" a="1"/>
  <c r="M141" i="3" s="1"/>
  <c r="M142" i="3" a="1"/>
  <c r="M142" i="3" s="1"/>
  <c r="M143" i="3" a="1"/>
  <c r="M143" i="3" s="1"/>
  <c r="M144" i="3" a="1"/>
  <c r="M144" i="3" s="1"/>
  <c r="M145" i="3" a="1"/>
  <c r="M145" i="3" s="1"/>
  <c r="M146" i="3" a="1"/>
  <c r="M146" i="3" s="1"/>
  <c r="M147" i="3" a="1"/>
  <c r="M147" i="3" s="1"/>
  <c r="M148" i="3" a="1"/>
  <c r="M148" i="3" s="1"/>
  <c r="M149" i="3" a="1"/>
  <c r="M149" i="3" s="1"/>
  <c r="M150" i="3" a="1"/>
  <c r="M150" i="3" s="1"/>
  <c r="M151" i="3" a="1"/>
  <c r="M151" i="3" s="1"/>
  <c r="M152" i="3" a="1"/>
  <c r="M152" i="3" s="1"/>
  <c r="M153" i="3" a="1"/>
  <c r="M153" i="3" s="1"/>
  <c r="M154" i="3" a="1"/>
  <c r="M154" i="3" s="1"/>
  <c r="M155" i="3" a="1"/>
  <c r="M155" i="3" s="1"/>
  <c r="M156" i="3" a="1"/>
  <c r="M156" i="3" s="1"/>
  <c r="M157" i="3" a="1"/>
  <c r="M157" i="3" s="1"/>
  <c r="M158" i="3" a="1"/>
  <c r="M158" i="3" s="1"/>
  <c r="M159" i="3" a="1"/>
  <c r="M159" i="3" s="1"/>
  <c r="M160" i="3" a="1"/>
  <c r="M160" i="3" s="1"/>
  <c r="M161" i="3" a="1"/>
  <c r="M161" i="3" s="1"/>
  <c r="M162" i="3" a="1"/>
  <c r="M162" i="3" s="1"/>
  <c r="M163" i="3" a="1"/>
  <c r="M163" i="3" s="1"/>
  <c r="M164" i="3" a="1"/>
  <c r="M164" i="3" s="1"/>
  <c r="M165" i="3" a="1"/>
  <c r="M165" i="3" s="1"/>
  <c r="M166" i="3" a="1"/>
  <c r="M166" i="3" s="1"/>
  <c r="M167" i="3" a="1"/>
  <c r="M167" i="3" s="1"/>
  <c r="M168" i="3" a="1"/>
  <c r="M168" i="3" s="1"/>
  <c r="M169" i="3" a="1"/>
  <c r="M169" i="3" s="1"/>
  <c r="M170" i="3" a="1"/>
  <c r="M170" i="3" s="1"/>
  <c r="M171" i="3" a="1"/>
  <c r="M171" i="3" s="1"/>
  <c r="M172" i="3" a="1"/>
  <c r="M172" i="3" s="1"/>
  <c r="M173" i="3" a="1"/>
  <c r="M173" i="3" s="1"/>
  <c r="M174" i="3" a="1"/>
  <c r="M174" i="3" s="1"/>
  <c r="M175" i="3" a="1"/>
  <c r="M175" i="3" s="1"/>
  <c r="M176" i="3" a="1"/>
  <c r="M176" i="3" s="1"/>
  <c r="M177" i="3" a="1"/>
  <c r="M177" i="3" s="1"/>
  <c r="M178" i="3" a="1"/>
  <c r="M178" i="3" s="1"/>
  <c r="M179" i="3" a="1"/>
  <c r="M179" i="3" s="1"/>
  <c r="M180" i="3" a="1"/>
  <c r="M180" i="3" s="1"/>
  <c r="M181" i="3" a="1"/>
  <c r="M181" i="3" s="1"/>
  <c r="M182" i="3" a="1"/>
  <c r="M182" i="3" s="1"/>
  <c r="M183" i="3" a="1"/>
  <c r="M183" i="3" s="1"/>
  <c r="M184" i="3" a="1"/>
  <c r="M184" i="3" s="1"/>
  <c r="M185" i="3" a="1"/>
  <c r="M185" i="3" s="1"/>
  <c r="M186" i="3" a="1"/>
  <c r="M186" i="3" s="1"/>
  <c r="M187" i="3" a="1"/>
  <c r="M187" i="3" s="1"/>
  <c r="M188" i="3" a="1"/>
  <c r="M188" i="3" s="1"/>
  <c r="M189" i="3" a="1"/>
  <c r="M189" i="3" s="1"/>
  <c r="M190" i="3" a="1"/>
  <c r="M190" i="3" s="1"/>
  <c r="M191" i="3" a="1"/>
  <c r="M191" i="3" s="1"/>
  <c r="M192" i="3" a="1"/>
  <c r="M192" i="3" s="1"/>
  <c r="M193" i="3" a="1"/>
  <c r="M193" i="3" s="1"/>
  <c r="M194" i="3" a="1"/>
  <c r="M194" i="3" s="1"/>
  <c r="M195" i="3" a="1"/>
  <c r="M195" i="3" s="1"/>
  <c r="M196" i="3" a="1"/>
  <c r="M196" i="3" s="1"/>
  <c r="M197" i="3" a="1"/>
  <c r="M197" i="3" s="1"/>
  <c r="M198" i="3" a="1"/>
  <c r="M198" i="3" s="1"/>
  <c r="M199" i="3" a="1"/>
  <c r="M199" i="3" s="1"/>
  <c r="M200" i="3" a="1"/>
  <c r="M200" i="3" s="1"/>
  <c r="M201" i="3" a="1"/>
  <c r="M201" i="3" s="1"/>
  <c r="M202" i="3" a="1"/>
  <c r="M202" i="3" s="1"/>
  <c r="M203" i="3" a="1"/>
  <c r="M203" i="3" s="1"/>
  <c r="M204" i="3" a="1"/>
  <c r="M204" i="3" s="1"/>
  <c r="M205" i="3" a="1"/>
  <c r="M205" i="3" s="1"/>
  <c r="M206" i="3" a="1"/>
  <c r="M206" i="3" s="1"/>
  <c r="M207" i="3" a="1"/>
  <c r="M207" i="3" s="1"/>
  <c r="M208" i="3" a="1"/>
  <c r="M208" i="3" s="1"/>
  <c r="M209" i="3" a="1"/>
  <c r="M209" i="3" s="1"/>
  <c r="M210" i="3" a="1"/>
  <c r="M210" i="3" s="1"/>
  <c r="M211" i="3" a="1"/>
  <c r="M211" i="3" s="1"/>
  <c r="M212" i="3" a="1"/>
  <c r="M212" i="3" s="1"/>
  <c r="M213" i="3" a="1"/>
  <c r="M213" i="3" s="1"/>
  <c r="M214" i="3" a="1"/>
  <c r="M214" i="3" s="1"/>
  <c r="M215" i="3" a="1"/>
  <c r="M215" i="3" s="1"/>
  <c r="M216" i="3" a="1"/>
  <c r="M216" i="3" s="1"/>
  <c r="M217" i="3" a="1"/>
  <c r="M217" i="3" s="1"/>
  <c r="M218" i="3" a="1"/>
  <c r="M218" i="3" s="1"/>
  <c r="M219" i="3" a="1"/>
  <c r="M219" i="3" s="1"/>
  <c r="M220" i="3" a="1"/>
  <c r="M220" i="3" s="1"/>
  <c r="M221" i="3" a="1"/>
  <c r="M221" i="3" s="1"/>
  <c r="M222" i="3" a="1"/>
  <c r="M222" i="3" s="1"/>
  <c r="M223" i="3" a="1"/>
  <c r="M223" i="3" s="1"/>
  <c r="M224" i="3" a="1"/>
  <c r="M224" i="3" s="1"/>
  <c r="M225" i="3" a="1"/>
  <c r="M225" i="3" s="1"/>
  <c r="M226" i="3" a="1"/>
  <c r="M226" i="3" s="1"/>
  <c r="M227" i="3" a="1"/>
  <c r="M227" i="3" s="1"/>
  <c r="M228" i="3" a="1"/>
  <c r="M228" i="3" s="1"/>
  <c r="M229" i="3" a="1"/>
  <c r="M229" i="3" s="1"/>
  <c r="M230" i="3" a="1"/>
  <c r="M230" i="3" s="1"/>
  <c r="M231" i="3" a="1"/>
  <c r="M231" i="3" s="1"/>
  <c r="M232" i="3" a="1"/>
  <c r="M232" i="3" s="1"/>
  <c r="M233" i="3" a="1"/>
  <c r="M233" i="3" s="1"/>
  <c r="M234" i="3" a="1"/>
  <c r="M234" i="3" s="1"/>
  <c r="M235" i="3" a="1"/>
  <c r="M235" i="3" s="1"/>
  <c r="M236" i="3" a="1"/>
  <c r="M236" i="3" s="1"/>
  <c r="M237" i="3" a="1"/>
  <c r="M237" i="3" s="1"/>
  <c r="M238" i="3" a="1"/>
  <c r="M238" i="3" s="1"/>
  <c r="M239" i="3" a="1"/>
  <c r="M239" i="3" s="1"/>
  <c r="M240" i="3" a="1"/>
  <c r="M240" i="3" s="1"/>
  <c r="M241" i="3" a="1"/>
  <c r="M241" i="3" s="1"/>
  <c r="M242" i="3" a="1"/>
  <c r="M242" i="3" s="1"/>
  <c r="M243" i="3" a="1"/>
  <c r="M243" i="3" s="1"/>
  <c r="M244" i="3" a="1"/>
  <c r="M244" i="3" s="1"/>
  <c r="M245" i="3" a="1"/>
  <c r="M245" i="3" s="1"/>
  <c r="M246" i="3" a="1"/>
  <c r="M246" i="3" s="1"/>
  <c r="M247" i="3" a="1"/>
  <c r="M247" i="3" s="1"/>
  <c r="M248" i="3" a="1"/>
  <c r="M248" i="3" s="1"/>
  <c r="M249" i="3" a="1"/>
  <c r="M249" i="3" s="1"/>
  <c r="M250" i="3" a="1"/>
  <c r="M250" i="3" s="1"/>
  <c r="M251" i="3" a="1"/>
  <c r="M251" i="3" s="1"/>
  <c r="M252" i="3" a="1"/>
  <c r="M252" i="3" s="1"/>
  <c r="M253" i="3" a="1"/>
  <c r="M253" i="3" s="1"/>
  <c r="M254" i="3" a="1"/>
  <c r="M254" i="3" s="1"/>
  <c r="M255" i="3" a="1"/>
  <c r="M255" i="3" s="1"/>
  <c r="M256" i="3" a="1"/>
  <c r="M256" i="3" s="1"/>
  <c r="M257" i="3" a="1"/>
  <c r="M257" i="3" s="1"/>
  <c r="M258" i="3" a="1"/>
  <c r="M258" i="3" s="1"/>
  <c r="M259" i="3" a="1"/>
  <c r="M259" i="3" s="1"/>
  <c r="M260" i="3" a="1"/>
  <c r="M260" i="3" s="1"/>
  <c r="M261" i="3" a="1"/>
  <c r="M261" i="3" s="1"/>
  <c r="M262" i="3" a="1"/>
  <c r="M262" i="3" s="1"/>
  <c r="M263" i="3" a="1"/>
  <c r="M263" i="3" s="1"/>
  <c r="M264" i="3" a="1"/>
  <c r="M264" i="3" s="1"/>
  <c r="M265" i="3" a="1"/>
  <c r="M265" i="3" s="1"/>
  <c r="M266" i="3" a="1"/>
  <c r="M266" i="3" s="1"/>
  <c r="M267" i="3" a="1"/>
  <c r="M267" i="3" s="1"/>
  <c r="M268" i="3" a="1"/>
  <c r="M268" i="3" s="1"/>
  <c r="M269" i="3" a="1"/>
  <c r="M269" i="3" s="1"/>
  <c r="M270" i="3" a="1"/>
  <c r="M270" i="3" s="1"/>
  <c r="M271" i="3" a="1"/>
  <c r="M271" i="3" s="1"/>
  <c r="M272" i="3" a="1"/>
  <c r="M272" i="3" s="1"/>
  <c r="M273" i="3" a="1"/>
  <c r="M273" i="3" s="1"/>
  <c r="M274" i="3" a="1"/>
  <c r="M274" i="3" s="1"/>
  <c r="M275" i="3" a="1"/>
  <c r="M275" i="3" s="1"/>
  <c r="M276" i="3" a="1"/>
  <c r="M276" i="3" s="1"/>
  <c r="M277" i="3" a="1"/>
  <c r="M277" i="3" s="1"/>
  <c r="M278" i="3" a="1"/>
  <c r="M278" i="3" s="1"/>
  <c r="M279" i="3" a="1"/>
  <c r="M279" i="3" s="1"/>
  <c r="M280" i="3" a="1"/>
  <c r="M280" i="3" s="1"/>
  <c r="M281" i="3" a="1"/>
  <c r="M281" i="3" s="1"/>
  <c r="M282" i="3" a="1"/>
  <c r="M282" i="3" s="1"/>
  <c r="M283" i="3" a="1"/>
  <c r="M283" i="3" s="1"/>
  <c r="M284" i="3" a="1"/>
  <c r="M284" i="3" s="1"/>
  <c r="M285" i="3" a="1"/>
  <c r="M285" i="3" s="1"/>
  <c r="M286" i="3" a="1"/>
  <c r="M286" i="3" s="1"/>
  <c r="M287" i="3" a="1"/>
  <c r="M287" i="3" s="1"/>
  <c r="M288" i="3" a="1"/>
  <c r="M288" i="3" s="1"/>
  <c r="M289" i="3" a="1"/>
  <c r="M289" i="3" s="1"/>
  <c r="M290" i="3" a="1"/>
  <c r="M290" i="3" s="1"/>
  <c r="M291" i="3" a="1"/>
  <c r="M291" i="3" s="1"/>
  <c r="M292" i="3" a="1"/>
  <c r="M292" i="3" s="1"/>
  <c r="M293" i="3" a="1"/>
  <c r="M293" i="3" s="1"/>
  <c r="M294" i="3" a="1"/>
  <c r="M294" i="3" s="1"/>
  <c r="M295" i="3" a="1"/>
  <c r="M295" i="3" s="1"/>
  <c r="M296" i="3" a="1"/>
  <c r="M296" i="3" s="1"/>
  <c r="M297" i="3" a="1"/>
  <c r="M297" i="3" s="1"/>
  <c r="M298" i="3" a="1"/>
  <c r="M298" i="3" s="1"/>
  <c r="M299" i="3" a="1"/>
  <c r="M299" i="3" s="1"/>
  <c r="M300" i="3" a="1"/>
  <c r="M300" i="3" s="1"/>
  <c r="M301" i="3" a="1"/>
  <c r="M301" i="3" s="1"/>
  <c r="M302" i="3" a="1"/>
  <c r="M302" i="3" s="1"/>
  <c r="M303" i="3" a="1"/>
  <c r="M303" i="3" s="1"/>
  <c r="M304" i="3" a="1"/>
  <c r="M304" i="3" s="1"/>
  <c r="M305" i="3" a="1"/>
  <c r="M305" i="3" s="1"/>
  <c r="M306" i="3" a="1"/>
  <c r="M306" i="3" s="1"/>
  <c r="M307" i="3" a="1"/>
  <c r="M307" i="3" s="1"/>
  <c r="M308" i="3" a="1"/>
  <c r="M308" i="3" s="1"/>
  <c r="M309" i="3" a="1"/>
  <c r="M309" i="3" s="1"/>
  <c r="M310" i="3" a="1"/>
  <c r="M310" i="3" s="1"/>
  <c r="M311" i="3" a="1"/>
  <c r="M311" i="3" s="1"/>
  <c r="M312" i="3" a="1"/>
  <c r="M312" i="3" s="1"/>
  <c r="M313" i="3" a="1"/>
  <c r="M313" i="3" s="1"/>
  <c r="M314" i="3" a="1"/>
  <c r="M314" i="3" s="1"/>
  <c r="M315" i="3" a="1"/>
  <c r="M315" i="3" s="1"/>
  <c r="M316" i="3" a="1"/>
  <c r="M316" i="3" s="1"/>
  <c r="M317" i="3" a="1"/>
  <c r="M317" i="3" s="1"/>
  <c r="M318" i="3" a="1"/>
  <c r="M318" i="3" s="1"/>
  <c r="M319" i="3" a="1"/>
  <c r="M319" i="3" s="1"/>
  <c r="M320" i="3" a="1"/>
  <c r="M320" i="3" s="1"/>
  <c r="M321" i="3" a="1"/>
  <c r="M321" i="3" s="1"/>
  <c r="M322" i="3" a="1"/>
  <c r="M322" i="3" s="1"/>
  <c r="M323" i="3" a="1"/>
  <c r="M323" i="3" s="1"/>
  <c r="M324" i="3" a="1"/>
  <c r="M324" i="3" s="1"/>
  <c r="M325" i="3" a="1"/>
  <c r="M325" i="3" s="1"/>
  <c r="M326" i="3" a="1"/>
  <c r="M326" i="3" s="1"/>
  <c r="M327" i="3" a="1"/>
  <c r="M327" i="3" s="1"/>
  <c r="M328" i="3" a="1"/>
  <c r="M328" i="3" s="1"/>
  <c r="M329" i="3" a="1"/>
  <c r="M329" i="3" s="1"/>
  <c r="M330" i="3" a="1"/>
  <c r="M330" i="3" s="1"/>
  <c r="M331" i="3" a="1"/>
  <c r="M331" i="3" s="1"/>
  <c r="M332" i="3" a="1"/>
  <c r="M332" i="3" s="1"/>
  <c r="M333" i="3" a="1"/>
  <c r="M333" i="3" s="1"/>
  <c r="M334" i="3" a="1"/>
  <c r="M334" i="3" s="1"/>
  <c r="M335" i="3" a="1"/>
  <c r="M335" i="3" s="1"/>
  <c r="M336" i="3" a="1"/>
  <c r="M336" i="3" s="1"/>
  <c r="M337" i="3" a="1"/>
  <c r="M337" i="3" s="1"/>
  <c r="M338" i="3" a="1"/>
  <c r="M338" i="3" s="1"/>
  <c r="M339" i="3" a="1"/>
  <c r="M339" i="3" s="1"/>
  <c r="M340" i="3" a="1"/>
  <c r="M340" i="3" s="1"/>
  <c r="M341" i="3" a="1"/>
  <c r="M341" i="3" s="1"/>
  <c r="M342" i="3" a="1"/>
  <c r="M342" i="3" s="1"/>
  <c r="M343" i="3" a="1"/>
  <c r="M343" i="3" s="1"/>
  <c r="M344" i="3" a="1"/>
  <c r="M344" i="3" s="1"/>
  <c r="M345" i="3" a="1"/>
  <c r="M345" i="3" s="1"/>
  <c r="M346" i="3" a="1"/>
  <c r="M346" i="3" s="1"/>
  <c r="M347" i="3" a="1"/>
  <c r="M347" i="3" s="1"/>
  <c r="M348" i="3" a="1"/>
  <c r="M348" i="3" s="1"/>
  <c r="M349" i="3" a="1"/>
  <c r="M349" i="3" s="1"/>
  <c r="M350" i="3" a="1"/>
  <c r="M350" i="3" s="1"/>
  <c r="M351" i="3" a="1"/>
  <c r="M351" i="3" s="1"/>
  <c r="M352" i="3" a="1"/>
  <c r="M352" i="3" s="1"/>
  <c r="M353" i="3" a="1"/>
  <c r="M353" i="3" s="1"/>
  <c r="M354" i="3" a="1"/>
  <c r="M354" i="3" s="1"/>
  <c r="M355" i="3" a="1"/>
  <c r="M355" i="3" s="1"/>
  <c r="M356" i="3" a="1"/>
  <c r="M356" i="3" s="1"/>
  <c r="M357" i="3" a="1"/>
  <c r="M357" i="3" s="1"/>
  <c r="M358" i="3" a="1"/>
  <c r="M358" i="3" s="1"/>
  <c r="M359" i="3" a="1"/>
  <c r="M359" i="3" s="1"/>
  <c r="M360" i="3" a="1"/>
  <c r="M360" i="3" s="1"/>
  <c r="M361" i="3" a="1"/>
  <c r="M361" i="3" s="1"/>
  <c r="M362" i="3" a="1"/>
  <c r="M362" i="3" s="1"/>
  <c r="M363" i="3" a="1"/>
  <c r="M363" i="3" s="1"/>
  <c r="M364" i="3" a="1"/>
  <c r="M364" i="3" s="1"/>
  <c r="M365" i="3" a="1"/>
  <c r="M365" i="3" s="1"/>
  <c r="M366" i="3" a="1"/>
  <c r="M366" i="3" s="1"/>
  <c r="M367" i="3" a="1"/>
  <c r="M367" i="3" s="1"/>
  <c r="M368" i="3" a="1"/>
  <c r="M368" i="3" s="1"/>
  <c r="M369" i="3" a="1"/>
  <c r="M369" i="3" s="1"/>
  <c r="M370" i="3" a="1"/>
  <c r="M370" i="3" s="1"/>
  <c r="M371" i="3" a="1"/>
  <c r="M371" i="3" s="1"/>
  <c r="M372" i="3" a="1"/>
  <c r="M372" i="3" s="1"/>
  <c r="M373" i="3" a="1"/>
  <c r="M373" i="3" s="1"/>
  <c r="M374" i="3" a="1"/>
  <c r="M374" i="3" s="1"/>
  <c r="M375" i="3" a="1"/>
  <c r="M375" i="3" s="1"/>
  <c r="M376" i="3" a="1"/>
  <c r="M376" i="3" s="1"/>
  <c r="M377" i="3" a="1"/>
  <c r="M377" i="3" s="1"/>
  <c r="M378" i="3" a="1"/>
  <c r="M378" i="3" s="1"/>
  <c r="M379" i="3" a="1"/>
  <c r="M379" i="3" s="1"/>
  <c r="M380" i="3" a="1"/>
  <c r="M380" i="3" s="1"/>
  <c r="M381" i="3" a="1"/>
  <c r="M381" i="3" s="1"/>
  <c r="M382" i="3" a="1"/>
  <c r="M382" i="3" s="1"/>
  <c r="M383" i="3" a="1"/>
  <c r="M383" i="3" s="1"/>
  <c r="M384" i="3" a="1"/>
  <c r="M384" i="3" s="1"/>
  <c r="M385" i="3" a="1"/>
  <c r="M385" i="3" s="1"/>
  <c r="M386" i="3" a="1"/>
  <c r="M386" i="3" s="1"/>
  <c r="M387" i="3" a="1"/>
  <c r="M387" i="3" s="1"/>
  <c r="M388" i="3" a="1"/>
  <c r="M388" i="3" s="1"/>
  <c r="M389" i="3" a="1"/>
  <c r="M389" i="3" s="1"/>
  <c r="M390" i="3" a="1"/>
  <c r="M390" i="3" s="1"/>
  <c r="M391" i="3" a="1"/>
  <c r="M391" i="3" s="1"/>
  <c r="M392" i="3" a="1"/>
  <c r="M392" i="3" s="1"/>
  <c r="M393" i="3" a="1"/>
  <c r="M393" i="3" s="1"/>
  <c r="M394" i="3" a="1"/>
  <c r="M394" i="3" s="1"/>
  <c r="M395" i="3" a="1"/>
  <c r="M395" i="3" s="1"/>
  <c r="M396" i="3" a="1"/>
  <c r="M396" i="3" s="1"/>
  <c r="M397" i="3" a="1"/>
  <c r="M397" i="3" s="1"/>
  <c r="M398" i="3" a="1"/>
  <c r="M398" i="3" s="1"/>
  <c r="M399" i="3" a="1"/>
  <c r="M399" i="3" s="1"/>
  <c r="M400" i="3" a="1"/>
  <c r="M400" i="3" s="1"/>
  <c r="M401" i="3" a="1"/>
  <c r="M401" i="3" s="1"/>
  <c r="M402" i="3" a="1"/>
  <c r="M402" i="3" s="1"/>
  <c r="M403" i="3" a="1"/>
  <c r="M403" i="3" s="1"/>
  <c r="M404" i="3" a="1"/>
  <c r="M404" i="3" s="1"/>
  <c r="M405" i="3" a="1"/>
  <c r="M405" i="3" s="1"/>
  <c r="M406" i="3" a="1"/>
  <c r="M406" i="3" s="1"/>
  <c r="M407" i="3" a="1"/>
  <c r="M407" i="3" s="1"/>
  <c r="M408" i="3" a="1"/>
  <c r="M408" i="3" s="1"/>
  <c r="M409" i="3" a="1"/>
  <c r="M409" i="3" s="1"/>
  <c r="M410" i="3" a="1"/>
  <c r="M410" i="3" s="1"/>
  <c r="M411" i="3" a="1"/>
  <c r="M411" i="3" s="1"/>
  <c r="M412" i="3" a="1"/>
  <c r="M412" i="3" s="1"/>
  <c r="M413" i="3" a="1"/>
  <c r="M413" i="3" s="1"/>
  <c r="M414" i="3" a="1"/>
  <c r="M414" i="3" s="1"/>
  <c r="M415" i="3" a="1"/>
  <c r="M415" i="3" s="1"/>
  <c r="M416" i="3" a="1"/>
  <c r="M416" i="3" s="1"/>
  <c r="M417" i="3" a="1"/>
  <c r="M417" i="3" s="1"/>
  <c r="M418" i="3" a="1"/>
  <c r="M418" i="3" s="1"/>
  <c r="M419" i="3" a="1"/>
  <c r="M419" i="3" s="1"/>
  <c r="M420" i="3" a="1"/>
  <c r="M420" i="3" s="1"/>
  <c r="M421" i="3" a="1"/>
  <c r="M421" i="3" s="1"/>
  <c r="M422" i="3" a="1"/>
  <c r="M422" i="3" s="1"/>
  <c r="M423" i="3" a="1"/>
  <c r="M423" i="3" s="1"/>
  <c r="M424" i="3" a="1"/>
  <c r="M424" i="3" s="1"/>
  <c r="M425" i="3" a="1"/>
  <c r="M425" i="3" s="1"/>
  <c r="M426" i="3" a="1"/>
  <c r="M426" i="3" s="1"/>
  <c r="M427" i="3" a="1"/>
  <c r="M427" i="3" s="1"/>
  <c r="M428" i="3" a="1"/>
  <c r="M428" i="3" s="1"/>
  <c r="M429" i="3" a="1"/>
  <c r="M429" i="3" s="1"/>
  <c r="M430" i="3" a="1"/>
  <c r="M430" i="3" s="1"/>
  <c r="M431" i="3" a="1"/>
  <c r="M431" i="3" s="1"/>
  <c r="M432" i="3" a="1"/>
  <c r="M432" i="3" s="1"/>
  <c r="M433" i="3" a="1"/>
  <c r="M433" i="3" s="1"/>
  <c r="M434" i="3" a="1"/>
  <c r="M434" i="3" s="1"/>
  <c r="M435" i="3" a="1"/>
  <c r="M435" i="3" s="1"/>
  <c r="M436" i="3" a="1"/>
  <c r="M436" i="3" s="1"/>
  <c r="M437" i="3" a="1"/>
  <c r="M437" i="3" s="1"/>
  <c r="M438" i="3" a="1"/>
  <c r="M438" i="3" s="1"/>
  <c r="M439" i="3" a="1"/>
  <c r="M439" i="3" s="1"/>
  <c r="M440" i="3" a="1"/>
  <c r="M440" i="3" s="1"/>
  <c r="M441" i="3" a="1"/>
  <c r="M441" i="3" s="1"/>
  <c r="M442" i="3" a="1"/>
  <c r="M442" i="3" s="1"/>
  <c r="M443" i="3" a="1"/>
  <c r="M443" i="3" s="1"/>
  <c r="M444" i="3" a="1"/>
  <c r="M444" i="3" s="1"/>
  <c r="M445" i="3" a="1"/>
  <c r="M445" i="3" s="1"/>
  <c r="M446" i="3" a="1"/>
  <c r="M446" i="3" s="1"/>
  <c r="M447" i="3" a="1"/>
  <c r="M447" i="3" s="1"/>
  <c r="M448" i="3" a="1"/>
  <c r="M448" i="3" s="1"/>
  <c r="M449" i="3" a="1"/>
  <c r="M449" i="3" s="1"/>
  <c r="M450" i="3" a="1"/>
  <c r="M450" i="3" s="1"/>
  <c r="M451" i="3" a="1"/>
  <c r="M451" i="3" s="1"/>
  <c r="M452" i="3" a="1"/>
  <c r="M452" i="3" s="1"/>
  <c r="M453" i="3" a="1"/>
  <c r="M453" i="3" s="1"/>
  <c r="M454" i="3" a="1"/>
  <c r="M454" i="3" s="1"/>
  <c r="M455" i="3" a="1"/>
  <c r="M455" i="3" s="1"/>
  <c r="M456" i="3" a="1"/>
  <c r="M456" i="3" s="1"/>
  <c r="M457" i="3" a="1"/>
  <c r="M457" i="3" s="1"/>
  <c r="M458" i="3" a="1"/>
  <c r="M458" i="3" s="1"/>
  <c r="M459" i="3" a="1"/>
  <c r="M459" i="3" s="1"/>
  <c r="M460" i="3" a="1"/>
  <c r="M460" i="3" s="1"/>
  <c r="M461" i="3" a="1"/>
  <c r="M461" i="3" s="1"/>
  <c r="M462" i="3" a="1"/>
  <c r="M462" i="3" s="1"/>
  <c r="M463" i="3" a="1"/>
  <c r="M463" i="3" s="1"/>
  <c r="M464" i="3" a="1"/>
  <c r="M464" i="3" s="1"/>
  <c r="M465" i="3" a="1"/>
  <c r="M465" i="3" s="1"/>
  <c r="M466" i="3" a="1"/>
  <c r="M466" i="3" s="1"/>
  <c r="M467" i="3" a="1"/>
  <c r="M467" i="3" s="1"/>
  <c r="M468" i="3" a="1"/>
  <c r="M468" i="3" s="1"/>
  <c r="M469" i="3" a="1"/>
  <c r="M469" i="3" s="1"/>
  <c r="M470" i="3" a="1"/>
  <c r="M470" i="3" s="1"/>
  <c r="M471" i="3" a="1"/>
  <c r="M471" i="3" s="1"/>
  <c r="M472" i="3" a="1"/>
  <c r="M472" i="3" s="1"/>
  <c r="M473" i="3" a="1"/>
  <c r="M473" i="3" s="1"/>
  <c r="M474" i="3" a="1"/>
  <c r="M474" i="3" s="1"/>
  <c r="M475" i="3" a="1"/>
  <c r="M475" i="3" s="1"/>
  <c r="M476" i="3" a="1"/>
  <c r="M476" i="3" s="1"/>
  <c r="M477" i="3" a="1"/>
  <c r="M477" i="3" s="1"/>
  <c r="M478" i="3" a="1"/>
  <c r="M478" i="3" s="1"/>
  <c r="M479" i="3" a="1"/>
  <c r="M479" i="3" s="1"/>
  <c r="M480" i="3" a="1"/>
  <c r="M480" i="3" s="1"/>
  <c r="M481" i="3" a="1"/>
  <c r="M481" i="3" s="1"/>
  <c r="M482" i="3" a="1"/>
  <c r="M482" i="3" s="1"/>
  <c r="M483" i="3" a="1"/>
  <c r="M483" i="3" s="1"/>
  <c r="M484" i="3" a="1"/>
  <c r="M484" i="3" s="1"/>
  <c r="M485" i="3" a="1"/>
  <c r="M485" i="3" s="1"/>
  <c r="M486" i="3" a="1"/>
  <c r="M486" i="3" s="1"/>
  <c r="M487" i="3" a="1"/>
  <c r="M487" i="3" s="1"/>
  <c r="M488" i="3" a="1"/>
  <c r="M488" i="3" s="1"/>
  <c r="M489" i="3" a="1"/>
  <c r="M489" i="3" s="1"/>
  <c r="M490" i="3" a="1"/>
  <c r="M490" i="3" s="1"/>
  <c r="M491" i="3" a="1"/>
  <c r="M491" i="3" s="1"/>
  <c r="M492" i="3" a="1"/>
  <c r="M492" i="3" s="1"/>
  <c r="M493" i="3" a="1"/>
  <c r="M493" i="3" s="1"/>
  <c r="M494" i="3" a="1"/>
  <c r="M494" i="3" s="1"/>
  <c r="M495" i="3" a="1"/>
  <c r="M495" i="3" s="1"/>
  <c r="M496" i="3" a="1"/>
  <c r="M496" i="3" s="1"/>
  <c r="M497" i="3" a="1"/>
  <c r="M497" i="3" s="1"/>
  <c r="M498" i="3" a="1"/>
  <c r="M498" i="3" s="1"/>
  <c r="M499" i="3" a="1"/>
  <c r="M499" i="3" s="1"/>
  <c r="M500" i="3" a="1"/>
  <c r="M500" i="3" s="1"/>
  <c r="M501" i="3" a="1"/>
  <c r="M501" i="3" s="1"/>
  <c r="M502" i="3" a="1"/>
  <c r="M502" i="3" s="1"/>
  <c r="M503" i="3" a="1"/>
  <c r="M503" i="3" s="1"/>
  <c r="M504" i="3" a="1"/>
  <c r="M504" i="3" s="1"/>
  <c r="M505" i="3" a="1"/>
  <c r="M505" i="3" s="1"/>
  <c r="M506" i="3" a="1"/>
  <c r="M506" i="3" s="1"/>
  <c r="M507" i="3" a="1"/>
  <c r="M507" i="3" s="1"/>
  <c r="M508" i="3" a="1"/>
  <c r="M508" i="3" s="1"/>
  <c r="M509" i="3" a="1"/>
  <c r="M509" i="3" s="1"/>
  <c r="M510" i="3" a="1"/>
  <c r="M510" i="3" s="1"/>
  <c r="M511" i="3" a="1"/>
  <c r="M511" i="3" s="1"/>
  <c r="M512" i="3" a="1"/>
  <c r="M512" i="3" s="1"/>
  <c r="M513" i="3" a="1"/>
  <c r="M513" i="3" s="1"/>
  <c r="M514" i="3" a="1"/>
  <c r="M514" i="3" s="1"/>
  <c r="M515" i="3" a="1"/>
  <c r="M515" i="3" s="1"/>
  <c r="M516" i="3" a="1"/>
  <c r="M516" i="3" s="1"/>
  <c r="M517" i="3" a="1"/>
  <c r="M517" i="3" s="1"/>
  <c r="M518" i="3" a="1"/>
  <c r="M518" i="3" s="1"/>
  <c r="M519" i="3" a="1"/>
  <c r="M519" i="3" s="1"/>
  <c r="M520" i="3" a="1"/>
  <c r="M520" i="3" s="1"/>
  <c r="M521" i="3" a="1"/>
  <c r="M521" i="3" s="1"/>
  <c r="M522" i="3" a="1"/>
  <c r="M522" i="3" s="1"/>
  <c r="M523" i="3" a="1"/>
  <c r="M523" i="3" s="1"/>
  <c r="M524" i="3" a="1"/>
  <c r="M524" i="3" s="1"/>
  <c r="M525" i="3" a="1"/>
  <c r="M525" i="3" s="1"/>
  <c r="M526" i="3" a="1"/>
  <c r="M526" i="3" s="1"/>
  <c r="M527" i="3" a="1"/>
  <c r="M527" i="3" s="1"/>
  <c r="M528" i="3" a="1"/>
  <c r="M528" i="3" s="1"/>
  <c r="M529" i="3" a="1"/>
  <c r="M529" i="3" s="1"/>
  <c r="M530" i="3" a="1"/>
  <c r="M530" i="3" s="1"/>
  <c r="M531" i="3" a="1"/>
  <c r="M531" i="3" s="1"/>
  <c r="M532" i="3" a="1"/>
  <c r="M532" i="3" s="1"/>
  <c r="M533" i="3" a="1"/>
  <c r="M533" i="3" s="1"/>
  <c r="M534" i="3" a="1"/>
  <c r="M534" i="3" s="1"/>
  <c r="M535" i="3" a="1"/>
  <c r="M535" i="3" s="1"/>
  <c r="M536" i="3" a="1"/>
  <c r="M536" i="3" s="1"/>
  <c r="M537" i="3" a="1"/>
  <c r="M537" i="3" s="1"/>
  <c r="M538" i="3" a="1"/>
  <c r="M538" i="3" s="1"/>
  <c r="M539" i="3" a="1"/>
  <c r="M539" i="3" s="1"/>
  <c r="M540" i="3" a="1"/>
  <c r="M540" i="3" s="1"/>
  <c r="M541" i="3" a="1"/>
  <c r="M541" i="3" s="1"/>
  <c r="M542" i="3" a="1"/>
  <c r="M542" i="3" s="1"/>
  <c r="M543" i="3" a="1"/>
  <c r="M543" i="3" s="1"/>
  <c r="M544" i="3" a="1"/>
  <c r="M544" i="3" s="1"/>
  <c r="M545" i="3" a="1"/>
  <c r="M545" i="3" s="1"/>
  <c r="M546" i="3" a="1"/>
  <c r="M546" i="3" s="1"/>
  <c r="M547" i="3" a="1"/>
  <c r="M547" i="3" s="1"/>
  <c r="M548" i="3" a="1"/>
  <c r="M548" i="3" s="1"/>
  <c r="M549" i="3" a="1"/>
  <c r="M549" i="3" s="1"/>
  <c r="M550" i="3" a="1"/>
  <c r="M550" i="3" s="1"/>
  <c r="M551" i="3" a="1"/>
  <c r="M551" i="3" s="1"/>
  <c r="M552" i="3" a="1"/>
  <c r="M552" i="3" s="1"/>
  <c r="M553" i="3" a="1"/>
  <c r="M553" i="3" s="1"/>
  <c r="M554" i="3" a="1"/>
  <c r="M554" i="3" s="1"/>
  <c r="M555" i="3" a="1"/>
  <c r="M555" i="3" s="1"/>
  <c r="M556" i="3" a="1"/>
  <c r="M556" i="3" s="1"/>
  <c r="M557" i="3" a="1"/>
  <c r="M557" i="3" s="1"/>
  <c r="M558" i="3" a="1"/>
  <c r="M558" i="3" s="1"/>
  <c r="M559" i="3" a="1"/>
  <c r="M559" i="3" s="1"/>
  <c r="M560" i="3" a="1"/>
  <c r="M560" i="3" s="1"/>
  <c r="M561" i="3" a="1"/>
  <c r="M561" i="3" s="1"/>
  <c r="M562" i="3" a="1"/>
  <c r="M562" i="3" s="1"/>
  <c r="M563" i="3" a="1"/>
  <c r="M563" i="3" s="1"/>
  <c r="M564" i="3" a="1"/>
  <c r="M564" i="3" s="1"/>
  <c r="M565" i="3" a="1"/>
  <c r="M565" i="3" s="1"/>
  <c r="M566" i="3" a="1"/>
  <c r="M566" i="3" s="1"/>
  <c r="M567" i="3" a="1"/>
  <c r="M567" i="3" s="1"/>
  <c r="M568" i="3" a="1"/>
  <c r="M568" i="3" s="1"/>
  <c r="M569" i="3" a="1"/>
  <c r="M569" i="3" s="1"/>
  <c r="M570" i="3" a="1"/>
  <c r="M570" i="3" s="1"/>
  <c r="M571" i="3" a="1"/>
  <c r="M571" i="3" s="1"/>
  <c r="M572" i="3" a="1"/>
  <c r="M572" i="3" s="1"/>
  <c r="M573" i="3" a="1"/>
  <c r="M573" i="3" s="1"/>
  <c r="M574" i="3" a="1"/>
  <c r="M574" i="3" s="1"/>
  <c r="M575" i="3" a="1"/>
  <c r="M575" i="3" s="1"/>
  <c r="M576" i="3" a="1"/>
  <c r="M576" i="3" s="1"/>
  <c r="M577" i="3" a="1"/>
  <c r="M577" i="3" s="1"/>
  <c r="M578" i="3" a="1"/>
  <c r="M578" i="3" s="1"/>
  <c r="M579" i="3" a="1"/>
  <c r="M579" i="3" s="1"/>
  <c r="M580" i="3" a="1"/>
  <c r="M580" i="3" s="1"/>
  <c r="M581" i="3" a="1"/>
  <c r="M581" i="3" s="1"/>
  <c r="M582" i="3" a="1"/>
  <c r="M582" i="3" s="1"/>
  <c r="M583" i="3" a="1"/>
  <c r="M583" i="3" s="1"/>
  <c r="M584" i="3" a="1"/>
  <c r="M584" i="3" s="1"/>
  <c r="M585" i="3" a="1"/>
  <c r="M585" i="3" s="1"/>
  <c r="M586" i="3" a="1"/>
  <c r="M586" i="3" s="1"/>
  <c r="M587" i="3" a="1"/>
  <c r="M587" i="3" s="1"/>
  <c r="M588" i="3" a="1"/>
  <c r="M588" i="3" s="1"/>
  <c r="M589" i="3" a="1"/>
  <c r="M589" i="3" s="1"/>
  <c r="M590" i="3" a="1"/>
  <c r="M590" i="3" s="1"/>
  <c r="M591" i="3" a="1"/>
  <c r="M591" i="3" s="1"/>
  <c r="M592" i="3" a="1"/>
  <c r="M592" i="3" s="1"/>
  <c r="M593" i="3" a="1"/>
  <c r="M593" i="3" s="1"/>
  <c r="M594" i="3" a="1"/>
  <c r="M594" i="3" s="1"/>
  <c r="M595" i="3" a="1"/>
  <c r="M595" i="3" s="1"/>
  <c r="M596" i="3" a="1"/>
  <c r="M596" i="3" s="1"/>
  <c r="M597" i="3" a="1"/>
  <c r="M597" i="3" s="1"/>
  <c r="M598" i="3" a="1"/>
  <c r="M598" i="3" s="1"/>
  <c r="M599" i="3" a="1"/>
  <c r="M599" i="3" s="1"/>
  <c r="M600" i="3" a="1"/>
  <c r="M600" i="3" s="1"/>
  <c r="M601" i="3" a="1"/>
  <c r="M601" i="3" s="1"/>
  <c r="M602" i="3" a="1"/>
  <c r="M602" i="3" s="1"/>
  <c r="M603" i="3" a="1"/>
  <c r="M603" i="3" s="1"/>
  <c r="M604" i="3" a="1"/>
  <c r="M604" i="3" s="1"/>
  <c r="M605" i="3" a="1"/>
  <c r="M605" i="3" s="1"/>
  <c r="M606" i="3" a="1"/>
  <c r="M606" i="3" s="1"/>
  <c r="M607" i="3" a="1"/>
  <c r="M607" i="3" s="1"/>
  <c r="M608" i="3" a="1"/>
  <c r="M608" i="3" s="1"/>
  <c r="M609" i="3" a="1"/>
  <c r="M609" i="3" s="1"/>
  <c r="M610" i="3" a="1"/>
  <c r="M610" i="3" s="1"/>
  <c r="M611" i="3" a="1"/>
  <c r="M611" i="3" s="1"/>
  <c r="M612" i="3" a="1"/>
  <c r="M612" i="3" s="1"/>
  <c r="M613" i="3" a="1"/>
  <c r="M613" i="3" s="1"/>
  <c r="M614" i="3" a="1"/>
  <c r="M614" i="3" s="1"/>
  <c r="M615" i="3" a="1"/>
  <c r="M615" i="3" s="1"/>
  <c r="M616" i="3" a="1"/>
  <c r="M616" i="3" s="1"/>
  <c r="M617" i="3" a="1"/>
  <c r="M617" i="3" s="1"/>
  <c r="M618" i="3" a="1"/>
  <c r="M618" i="3" s="1"/>
  <c r="M619" i="3" a="1"/>
  <c r="M619" i="3" s="1"/>
  <c r="M620" i="3" a="1"/>
  <c r="M620" i="3" s="1"/>
  <c r="M621" i="3" a="1"/>
  <c r="M621" i="3" s="1"/>
  <c r="M622" i="3" a="1"/>
  <c r="M622" i="3" s="1"/>
  <c r="M623" i="3" a="1"/>
  <c r="M623" i="3" s="1"/>
  <c r="M624" i="3" a="1"/>
  <c r="M624" i="3" s="1"/>
  <c r="M625" i="3" a="1"/>
  <c r="M625" i="3" s="1"/>
  <c r="M626" i="3" a="1"/>
  <c r="M626" i="3" s="1"/>
  <c r="M627" i="3" a="1"/>
  <c r="M627" i="3" s="1"/>
  <c r="M628" i="3" a="1"/>
  <c r="M628" i="3" s="1"/>
  <c r="M629" i="3" a="1"/>
  <c r="M629" i="3" s="1"/>
  <c r="M630" i="3" a="1"/>
  <c r="M630" i="3" s="1"/>
  <c r="M631" i="3" a="1"/>
  <c r="M631" i="3" s="1"/>
  <c r="M632" i="3" a="1"/>
  <c r="M632" i="3" s="1"/>
  <c r="M633" i="3" a="1"/>
  <c r="M633" i="3" s="1"/>
  <c r="M634" i="3" a="1"/>
  <c r="M634" i="3" s="1"/>
  <c r="M635" i="3" a="1"/>
  <c r="M635" i="3" s="1"/>
  <c r="M636" i="3" a="1"/>
  <c r="M636" i="3" s="1"/>
  <c r="M637" i="3" a="1"/>
  <c r="M637" i="3" s="1"/>
  <c r="M638" i="3" a="1"/>
  <c r="M638" i="3" s="1"/>
  <c r="M639" i="3" a="1"/>
  <c r="M639" i="3" s="1"/>
  <c r="M640" i="3" a="1"/>
  <c r="M640" i="3" s="1"/>
  <c r="M641" i="3" a="1"/>
  <c r="M641" i="3" s="1"/>
  <c r="M642" i="3" a="1"/>
  <c r="M642" i="3" s="1"/>
  <c r="M643" i="3" a="1"/>
  <c r="M643" i="3" s="1"/>
  <c r="M644" i="3" a="1"/>
  <c r="M644" i="3" s="1"/>
  <c r="M645" i="3" a="1"/>
  <c r="M645" i="3" s="1"/>
  <c r="M646" i="3" a="1"/>
  <c r="M646" i="3" s="1"/>
  <c r="M647" i="3" a="1"/>
  <c r="M647" i="3" s="1"/>
  <c r="M648" i="3" a="1"/>
  <c r="M648" i="3" s="1"/>
  <c r="M649" i="3" a="1"/>
  <c r="M649" i="3" s="1"/>
  <c r="M650" i="3" a="1"/>
  <c r="M650" i="3" s="1"/>
  <c r="M651" i="3" a="1"/>
  <c r="M651" i="3" s="1"/>
  <c r="M652" i="3" a="1"/>
  <c r="M652" i="3" s="1"/>
  <c r="M653" i="3" a="1"/>
  <c r="M653" i="3" s="1"/>
  <c r="M654" i="3" a="1"/>
  <c r="M654" i="3" s="1"/>
  <c r="M655" i="3" a="1"/>
  <c r="M655" i="3" s="1"/>
  <c r="M656" i="3" a="1"/>
  <c r="M656" i="3" s="1"/>
  <c r="M657" i="3" a="1"/>
  <c r="M657" i="3" s="1"/>
  <c r="M658" i="3" a="1"/>
  <c r="M658" i="3" s="1"/>
  <c r="M659" i="3" a="1"/>
  <c r="M659" i="3" s="1"/>
  <c r="M660" i="3" a="1"/>
  <c r="M660" i="3" s="1"/>
  <c r="M661" i="3" a="1"/>
  <c r="M661" i="3" s="1"/>
  <c r="M662" i="3" a="1"/>
  <c r="M662" i="3" s="1"/>
  <c r="M663" i="3" a="1"/>
  <c r="M663" i="3" s="1"/>
  <c r="M664" i="3" a="1"/>
  <c r="M664" i="3" s="1"/>
  <c r="M665" i="3" a="1"/>
  <c r="M665" i="3" s="1"/>
  <c r="M666" i="3" a="1"/>
  <c r="M666" i="3" s="1"/>
  <c r="M667" i="3" a="1"/>
  <c r="M667" i="3" s="1"/>
  <c r="M668" i="3" a="1"/>
  <c r="M668" i="3" s="1"/>
  <c r="M669" i="3" a="1"/>
  <c r="M669" i="3" s="1"/>
  <c r="M670" i="3" a="1"/>
  <c r="M670" i="3" s="1"/>
  <c r="M671" i="3" a="1"/>
  <c r="M671" i="3" s="1"/>
  <c r="M672" i="3" a="1"/>
  <c r="M672" i="3" s="1"/>
  <c r="M673" i="3" a="1"/>
  <c r="M673" i="3" s="1"/>
  <c r="M674" i="3" a="1"/>
  <c r="M674" i="3" s="1"/>
  <c r="M675" i="3" a="1"/>
  <c r="M675" i="3" s="1"/>
  <c r="M676" i="3" a="1"/>
  <c r="M676" i="3" s="1"/>
  <c r="M677" i="3" a="1"/>
  <c r="M677" i="3" s="1"/>
  <c r="M678" i="3" a="1"/>
  <c r="M678" i="3" s="1"/>
  <c r="M679" i="3" a="1"/>
  <c r="M679" i="3" s="1"/>
  <c r="M680" i="3" a="1"/>
  <c r="M680" i="3" s="1"/>
  <c r="M681" i="3" a="1"/>
  <c r="M681" i="3" s="1"/>
  <c r="M682" i="3" a="1"/>
  <c r="M682" i="3" s="1"/>
  <c r="M683" i="3" a="1"/>
  <c r="M683" i="3" s="1"/>
  <c r="M684" i="3" a="1"/>
  <c r="M684" i="3" s="1"/>
  <c r="M685" i="3" a="1"/>
  <c r="M685" i="3" s="1"/>
  <c r="M686" i="3" a="1"/>
  <c r="M686" i="3" s="1"/>
  <c r="M687" i="3" a="1"/>
  <c r="M687" i="3" s="1"/>
  <c r="M688" i="3" a="1"/>
  <c r="M688" i="3" s="1"/>
  <c r="M689" i="3" a="1"/>
  <c r="M689" i="3" s="1"/>
  <c r="M690" i="3" a="1"/>
  <c r="M690" i="3" s="1"/>
  <c r="M691" i="3" a="1"/>
  <c r="M691" i="3" s="1"/>
  <c r="M692" i="3" a="1"/>
  <c r="M692" i="3" s="1"/>
  <c r="M693" i="3" a="1"/>
  <c r="M693" i="3" s="1"/>
  <c r="M694" i="3" a="1"/>
  <c r="M694" i="3" s="1"/>
  <c r="M695" i="3" a="1"/>
  <c r="M695" i="3" s="1"/>
  <c r="M696" i="3" a="1"/>
  <c r="M696" i="3" s="1"/>
  <c r="M697" i="3" a="1"/>
  <c r="M697" i="3" s="1"/>
  <c r="M698" i="3" a="1"/>
  <c r="M698" i="3" s="1"/>
  <c r="M699" i="3" a="1"/>
  <c r="M699" i="3" s="1"/>
  <c r="M700" i="3" a="1"/>
  <c r="M700" i="3" s="1"/>
  <c r="M701" i="3" a="1"/>
  <c r="M701" i="3" s="1"/>
  <c r="M702" i="3" a="1"/>
  <c r="M702" i="3" s="1"/>
  <c r="M703" i="3" a="1"/>
  <c r="M703" i="3" s="1"/>
  <c r="M704" i="3" a="1"/>
  <c r="M704" i="3" s="1"/>
  <c r="M705" i="3" a="1"/>
  <c r="M705" i="3" s="1"/>
  <c r="M706" i="3" a="1"/>
  <c r="M706" i="3" s="1"/>
  <c r="M707" i="3" a="1"/>
  <c r="M707" i="3" s="1"/>
  <c r="M708" i="3" a="1"/>
  <c r="M708" i="3" s="1"/>
  <c r="M709" i="3" a="1"/>
  <c r="M709" i="3" s="1"/>
  <c r="M710" i="3" a="1"/>
  <c r="M710" i="3" s="1"/>
  <c r="M711" i="3" a="1"/>
  <c r="M711" i="3" s="1"/>
  <c r="M712" i="3" a="1"/>
  <c r="M712" i="3" s="1"/>
  <c r="M713" i="3" a="1"/>
  <c r="M713" i="3" s="1"/>
  <c r="M714" i="3" a="1"/>
  <c r="M714" i="3" s="1"/>
  <c r="M715" i="3" a="1"/>
  <c r="M715" i="3" s="1"/>
  <c r="M716" i="3" a="1"/>
  <c r="M716" i="3" s="1"/>
  <c r="M717" i="3" a="1"/>
  <c r="M717" i="3" s="1"/>
  <c r="M718" i="3" a="1"/>
  <c r="M718" i="3" s="1"/>
  <c r="M719" i="3" a="1"/>
  <c r="M719" i="3" s="1"/>
  <c r="M720" i="3" a="1"/>
  <c r="M720" i="3" s="1"/>
  <c r="M721" i="3" a="1"/>
  <c r="M721" i="3" s="1"/>
  <c r="M722" i="3" a="1"/>
  <c r="M722" i="3" s="1"/>
  <c r="M723" i="3" a="1"/>
  <c r="M723" i="3" s="1"/>
  <c r="M724" i="3" a="1"/>
  <c r="M724" i="3" s="1"/>
  <c r="M725" i="3" a="1"/>
  <c r="M725" i="3" s="1"/>
  <c r="M726" i="3" a="1"/>
  <c r="M726" i="3" s="1"/>
  <c r="M727" i="3" a="1"/>
  <c r="M727" i="3" s="1"/>
  <c r="M728" i="3" a="1"/>
  <c r="M728" i="3" s="1"/>
  <c r="M729" i="3" a="1"/>
  <c r="M729" i="3" s="1"/>
  <c r="M730" i="3" a="1"/>
  <c r="M730" i="3" s="1"/>
  <c r="M731" i="3" a="1"/>
  <c r="M731" i="3" s="1"/>
  <c r="M732" i="3" a="1"/>
  <c r="M732" i="3" s="1"/>
  <c r="M733" i="3" a="1"/>
  <c r="M733" i="3" s="1"/>
  <c r="M734" i="3" a="1"/>
  <c r="M734" i="3" s="1"/>
  <c r="M735" i="3" a="1"/>
  <c r="M735" i="3" s="1"/>
  <c r="M736" i="3" a="1"/>
  <c r="M736" i="3" s="1"/>
  <c r="M737" i="3" a="1"/>
  <c r="M737" i="3" s="1"/>
  <c r="M738" i="3" a="1"/>
  <c r="M738" i="3" s="1"/>
  <c r="M739" i="3" a="1"/>
  <c r="M739" i="3" s="1"/>
  <c r="M740" i="3" a="1"/>
  <c r="M740" i="3" s="1"/>
  <c r="M741" i="3" a="1"/>
  <c r="M741" i="3" s="1"/>
  <c r="M742" i="3" a="1"/>
  <c r="M742" i="3" s="1"/>
  <c r="M743" i="3" a="1"/>
  <c r="M743" i="3" s="1"/>
  <c r="M744" i="3" a="1"/>
  <c r="M744" i="3" s="1"/>
  <c r="M745" i="3" a="1"/>
  <c r="M745" i="3" s="1"/>
  <c r="M746" i="3" a="1"/>
  <c r="M746" i="3" s="1"/>
  <c r="M747" i="3" a="1"/>
  <c r="M747" i="3" s="1"/>
  <c r="M748" i="3" a="1"/>
  <c r="M748" i="3" s="1"/>
  <c r="M749" i="3" a="1"/>
  <c r="M749" i="3" s="1"/>
  <c r="M750" i="3" a="1"/>
  <c r="M750" i="3" s="1"/>
  <c r="M751" i="3" a="1"/>
  <c r="M751" i="3" s="1"/>
  <c r="M752" i="3" a="1"/>
  <c r="M752" i="3" s="1"/>
  <c r="M753" i="3" a="1"/>
  <c r="M753" i="3" s="1"/>
  <c r="M754" i="3" a="1"/>
  <c r="M754" i="3" s="1"/>
  <c r="M755" i="3" a="1"/>
  <c r="M755" i="3" s="1"/>
  <c r="M756" i="3" a="1"/>
  <c r="M756" i="3" s="1"/>
  <c r="M757" i="3" a="1"/>
  <c r="M757" i="3" s="1"/>
  <c r="M758" i="3" a="1"/>
  <c r="M758" i="3" s="1"/>
  <c r="M759" i="3" a="1"/>
  <c r="M759" i="3" s="1"/>
  <c r="M760" i="3" a="1"/>
  <c r="M760" i="3" s="1"/>
  <c r="M761" i="3" a="1"/>
  <c r="M761" i="3" s="1"/>
  <c r="M762" i="3" a="1"/>
  <c r="M762" i="3" s="1"/>
  <c r="M763" i="3" a="1"/>
  <c r="M763" i="3" s="1"/>
  <c r="M764" i="3" a="1"/>
  <c r="M764" i="3" s="1"/>
  <c r="M765" i="3" a="1"/>
  <c r="M765" i="3" s="1"/>
  <c r="M766" i="3" a="1"/>
  <c r="M766" i="3" s="1"/>
  <c r="M767" i="3" a="1"/>
  <c r="M767" i="3" s="1"/>
  <c r="M768" i="3" a="1"/>
  <c r="M768" i="3" s="1"/>
  <c r="M769" i="3" a="1"/>
  <c r="M769" i="3" s="1"/>
  <c r="M770" i="3" a="1"/>
  <c r="M770" i="3" s="1"/>
  <c r="M771" i="3" a="1"/>
  <c r="M771" i="3" s="1"/>
  <c r="M772" i="3" a="1"/>
  <c r="M772" i="3" s="1"/>
  <c r="M773" i="3" a="1"/>
  <c r="M773" i="3" s="1"/>
  <c r="M774" i="3" a="1"/>
  <c r="M774" i="3" s="1"/>
  <c r="M775" i="3" a="1"/>
  <c r="M775" i="3" s="1"/>
  <c r="M776" i="3" a="1"/>
  <c r="M776" i="3" s="1"/>
  <c r="M777" i="3" a="1"/>
  <c r="M777" i="3" s="1"/>
  <c r="M778" i="3" a="1"/>
  <c r="M778" i="3" s="1"/>
  <c r="M779" i="3" a="1"/>
  <c r="M779" i="3" s="1"/>
  <c r="M780" i="3" a="1"/>
  <c r="M780" i="3" s="1"/>
  <c r="M781" i="3" a="1"/>
  <c r="M781" i="3" s="1"/>
  <c r="M782" i="3" a="1"/>
  <c r="M782" i="3" s="1"/>
  <c r="M783" i="3" a="1"/>
  <c r="M783" i="3" s="1"/>
  <c r="M784" i="3" a="1"/>
  <c r="M784" i="3" s="1"/>
  <c r="M785" i="3" a="1"/>
  <c r="M785" i="3" s="1"/>
  <c r="M786" i="3" a="1"/>
  <c r="M786" i="3" s="1"/>
  <c r="M787" i="3" a="1"/>
  <c r="M787" i="3" s="1"/>
  <c r="M788" i="3" a="1"/>
  <c r="M788" i="3" s="1"/>
  <c r="M789" i="3" a="1"/>
  <c r="M789" i="3" s="1"/>
  <c r="M790" i="3" a="1"/>
  <c r="M790" i="3" s="1"/>
  <c r="M791" i="3" a="1"/>
  <c r="M791" i="3" s="1"/>
  <c r="M792" i="3" a="1"/>
  <c r="M792" i="3" s="1"/>
  <c r="M793" i="3" a="1"/>
  <c r="M793" i="3" s="1"/>
  <c r="M794" i="3" a="1"/>
  <c r="M794" i="3" s="1"/>
  <c r="M795" i="3" a="1"/>
  <c r="M795" i="3" s="1"/>
  <c r="M796" i="3" a="1"/>
  <c r="M796" i="3" s="1"/>
  <c r="M797" i="3" a="1"/>
  <c r="M797" i="3" s="1"/>
  <c r="M798" i="3" a="1"/>
  <c r="M798" i="3" s="1"/>
  <c r="M799" i="3" a="1"/>
  <c r="M799" i="3" s="1"/>
  <c r="M800" i="3" a="1"/>
  <c r="M800" i="3" s="1"/>
  <c r="M801" i="3" a="1"/>
  <c r="M801" i="3" s="1"/>
  <c r="M802" i="3" a="1"/>
  <c r="M802" i="3" s="1"/>
  <c r="M803" i="3" a="1"/>
  <c r="M803" i="3" s="1"/>
  <c r="M804" i="3" a="1"/>
  <c r="M804" i="3" s="1"/>
  <c r="M805" i="3" a="1"/>
  <c r="M805" i="3" s="1"/>
  <c r="M806" i="3" a="1"/>
  <c r="M806" i="3" s="1"/>
  <c r="M807" i="3" a="1"/>
  <c r="M807" i="3" s="1"/>
  <c r="M808" i="3" a="1"/>
  <c r="M808" i="3" s="1"/>
  <c r="M809" i="3" a="1"/>
  <c r="M809" i="3" s="1"/>
  <c r="M810" i="3" a="1"/>
  <c r="M810" i="3" s="1"/>
  <c r="M811" i="3" a="1"/>
  <c r="M811" i="3" s="1"/>
  <c r="M812" i="3" a="1"/>
  <c r="M812" i="3" s="1"/>
  <c r="M813" i="3" a="1"/>
  <c r="M813" i="3" s="1"/>
  <c r="M814" i="3" a="1"/>
  <c r="M814" i="3" s="1"/>
  <c r="M815" i="3" a="1"/>
  <c r="M815" i="3" s="1"/>
  <c r="M816" i="3" a="1"/>
  <c r="M816" i="3" s="1"/>
  <c r="M817" i="3" a="1"/>
  <c r="M817" i="3" s="1"/>
  <c r="M818" i="3" a="1"/>
  <c r="M818" i="3" s="1"/>
  <c r="M819" i="3" a="1"/>
  <c r="M819" i="3" s="1"/>
  <c r="M820" i="3" a="1"/>
  <c r="M820" i="3" s="1"/>
  <c r="M821" i="3" a="1"/>
  <c r="M821" i="3" s="1"/>
  <c r="M822" i="3" a="1"/>
  <c r="M822" i="3" s="1"/>
  <c r="M823" i="3" a="1"/>
  <c r="M823" i="3" s="1"/>
  <c r="M824" i="3" a="1"/>
  <c r="M824" i="3" s="1"/>
  <c r="M825" i="3" a="1"/>
  <c r="M825" i="3" s="1"/>
  <c r="M826" i="3" a="1"/>
  <c r="M826" i="3" s="1"/>
  <c r="M827" i="3" a="1"/>
  <c r="M827" i="3" s="1"/>
  <c r="M828" i="3" a="1"/>
  <c r="M828" i="3" s="1"/>
  <c r="M829" i="3" a="1"/>
  <c r="M829" i="3" s="1"/>
  <c r="M830" i="3" a="1"/>
  <c r="M830" i="3" s="1"/>
  <c r="M831" i="3" a="1"/>
  <c r="M831" i="3" s="1"/>
  <c r="M832" i="3" a="1"/>
  <c r="M832" i="3" s="1"/>
  <c r="M833" i="3" a="1"/>
  <c r="M833" i="3" s="1"/>
  <c r="M834" i="3" a="1"/>
  <c r="M834" i="3" s="1"/>
  <c r="M835" i="3" a="1"/>
  <c r="M835" i="3" s="1"/>
  <c r="M836" i="3" a="1"/>
  <c r="M836" i="3" s="1"/>
  <c r="M837" i="3" a="1"/>
  <c r="M837" i="3" s="1"/>
  <c r="M838" i="3" a="1"/>
  <c r="M838" i="3" s="1"/>
  <c r="M839" i="3" a="1"/>
  <c r="M839" i="3" s="1"/>
  <c r="M840" i="3" a="1"/>
  <c r="M840" i="3" s="1"/>
  <c r="M841" i="3" a="1"/>
  <c r="M841" i="3" s="1"/>
  <c r="M842" i="3" a="1"/>
  <c r="M842" i="3" s="1"/>
  <c r="M843" i="3" a="1"/>
  <c r="M843" i="3" s="1"/>
  <c r="M844" i="3" a="1"/>
  <c r="M844" i="3" s="1"/>
  <c r="M845" i="3" a="1"/>
  <c r="M845" i="3" s="1"/>
  <c r="M846" i="3" a="1"/>
  <c r="M846" i="3" s="1"/>
  <c r="M847" i="3" a="1"/>
  <c r="M847" i="3" s="1"/>
  <c r="M848" i="3" a="1"/>
  <c r="M848" i="3" s="1"/>
  <c r="M849" i="3" a="1"/>
  <c r="M849" i="3" s="1"/>
  <c r="M850" i="3" a="1"/>
  <c r="M850" i="3" s="1"/>
  <c r="M851" i="3" a="1"/>
  <c r="M851" i="3" s="1"/>
  <c r="M852" i="3" a="1"/>
  <c r="M852" i="3" s="1"/>
  <c r="M853" i="3" a="1"/>
  <c r="M853" i="3" s="1"/>
  <c r="M854" i="3" a="1"/>
  <c r="M854" i="3" s="1"/>
  <c r="M855" i="3" a="1"/>
  <c r="M855" i="3" s="1"/>
  <c r="M856" i="3" a="1"/>
  <c r="M856" i="3" s="1"/>
  <c r="M857" i="3" a="1"/>
  <c r="M857" i="3" s="1"/>
  <c r="M858" i="3" a="1"/>
  <c r="M858" i="3" s="1"/>
  <c r="M859" i="3" a="1"/>
  <c r="M859" i="3" s="1"/>
  <c r="M860" i="3" a="1"/>
  <c r="M860" i="3" s="1"/>
  <c r="M861" i="3" a="1"/>
  <c r="M861" i="3" s="1"/>
  <c r="M862" i="3" a="1"/>
  <c r="M862" i="3" s="1"/>
  <c r="M863" i="3" a="1"/>
  <c r="M863" i="3" s="1"/>
  <c r="M864" i="3" a="1"/>
  <c r="M864" i="3" s="1"/>
  <c r="M865" i="3" a="1"/>
  <c r="M865" i="3" s="1"/>
  <c r="M866" i="3" a="1"/>
  <c r="M866" i="3" s="1"/>
  <c r="M867" i="3" a="1"/>
  <c r="M867" i="3" s="1"/>
  <c r="M868" i="3" a="1"/>
  <c r="M868" i="3" s="1"/>
  <c r="M869" i="3" a="1"/>
  <c r="M869" i="3" s="1"/>
  <c r="M870" i="3" a="1"/>
  <c r="M870" i="3" s="1"/>
  <c r="M871" i="3" a="1"/>
  <c r="M871" i="3" s="1"/>
  <c r="M872" i="3" a="1"/>
  <c r="M872" i="3" s="1"/>
  <c r="M873" i="3" a="1"/>
  <c r="M873" i="3" s="1"/>
  <c r="M874" i="3" a="1"/>
  <c r="M874" i="3" s="1"/>
  <c r="M875" i="3" a="1"/>
  <c r="M875" i="3" s="1"/>
  <c r="M876" i="3" a="1"/>
  <c r="M876" i="3" s="1"/>
  <c r="M877" i="3" a="1"/>
  <c r="M877" i="3" s="1"/>
  <c r="M878" i="3" a="1"/>
  <c r="M878" i="3" s="1"/>
  <c r="M879" i="3" a="1"/>
  <c r="M879" i="3" s="1"/>
  <c r="M880" i="3" a="1"/>
  <c r="M880" i="3" s="1"/>
  <c r="M881" i="3" a="1"/>
  <c r="M881" i="3" s="1"/>
  <c r="M882" i="3" a="1"/>
  <c r="M882" i="3" s="1"/>
  <c r="M883" i="3" a="1"/>
  <c r="M883" i="3" s="1"/>
  <c r="M884" i="3" a="1"/>
  <c r="M884" i="3" s="1"/>
  <c r="M885" i="3" a="1"/>
  <c r="M885" i="3" s="1"/>
  <c r="M886" i="3" a="1"/>
  <c r="M886" i="3" s="1"/>
  <c r="M887" i="3" a="1"/>
  <c r="M887" i="3" s="1"/>
  <c r="M888" i="3" a="1"/>
  <c r="M888" i="3" s="1"/>
  <c r="M889" i="3" a="1"/>
  <c r="M889" i="3" s="1"/>
  <c r="M890" i="3" a="1"/>
  <c r="M890" i="3" s="1"/>
  <c r="M891" i="3" a="1"/>
  <c r="M891" i="3" s="1"/>
  <c r="M892" i="3" a="1"/>
  <c r="M892" i="3" s="1"/>
  <c r="M893" i="3" a="1"/>
  <c r="M893" i="3" s="1"/>
  <c r="M894" i="3" a="1"/>
  <c r="M894" i="3" s="1"/>
  <c r="M895" i="3" a="1"/>
  <c r="M895" i="3" s="1"/>
  <c r="M896" i="3" a="1"/>
  <c r="M896" i="3" s="1"/>
  <c r="M897" i="3" a="1"/>
  <c r="M897" i="3" s="1"/>
  <c r="M898" i="3" a="1"/>
  <c r="M898" i="3" s="1"/>
  <c r="M899" i="3" a="1"/>
  <c r="M899" i="3" s="1"/>
  <c r="M900" i="3" a="1"/>
  <c r="M900" i="3" s="1"/>
  <c r="M901" i="3" a="1"/>
  <c r="M901" i="3" s="1"/>
  <c r="M902" i="3" a="1"/>
  <c r="M902" i="3" s="1"/>
  <c r="M903" i="3" a="1"/>
  <c r="M903" i="3" s="1"/>
  <c r="M904" i="3" a="1"/>
  <c r="M904" i="3" s="1"/>
  <c r="M905" i="3" a="1"/>
  <c r="M905" i="3" s="1"/>
  <c r="M906" i="3" a="1"/>
  <c r="M906" i="3" s="1"/>
  <c r="M907" i="3" a="1"/>
  <c r="M907" i="3" s="1"/>
  <c r="M908" i="3" a="1"/>
  <c r="M908" i="3" s="1"/>
  <c r="M909" i="3" a="1"/>
  <c r="M909" i="3" s="1"/>
  <c r="M910" i="3" a="1"/>
  <c r="M910" i="3" s="1"/>
  <c r="M911" i="3" a="1"/>
  <c r="M911" i="3" s="1"/>
  <c r="M912" i="3" a="1"/>
  <c r="M912" i="3" s="1"/>
  <c r="M913" i="3" a="1"/>
  <c r="M913" i="3" s="1"/>
  <c r="M914" i="3" a="1"/>
  <c r="M914" i="3" s="1"/>
  <c r="M915" i="3" a="1"/>
  <c r="M915" i="3" s="1"/>
  <c r="M916" i="3" a="1"/>
  <c r="M916" i="3" s="1"/>
  <c r="M917" i="3" a="1"/>
  <c r="M917" i="3" s="1"/>
  <c r="M918" i="3" a="1"/>
  <c r="M918" i="3" s="1"/>
  <c r="M919" i="3" a="1"/>
  <c r="M919" i="3" s="1"/>
  <c r="M920" i="3" a="1"/>
  <c r="M920" i="3" s="1"/>
  <c r="M921" i="3" a="1"/>
  <c r="M921" i="3" s="1"/>
  <c r="M922" i="3" a="1"/>
  <c r="M922" i="3" s="1"/>
  <c r="M923" i="3" a="1"/>
  <c r="M923" i="3" s="1"/>
  <c r="M924" i="3" a="1"/>
  <c r="M924" i="3" s="1"/>
  <c r="M925" i="3" a="1"/>
  <c r="M925" i="3" s="1"/>
  <c r="M926" i="3" a="1"/>
  <c r="M926" i="3" s="1"/>
  <c r="M927" i="3" a="1"/>
  <c r="M927" i="3" s="1"/>
  <c r="M928" i="3" a="1"/>
  <c r="M928" i="3" s="1"/>
  <c r="M929" i="3" a="1"/>
  <c r="M929" i="3" s="1"/>
  <c r="M930" i="3" a="1"/>
  <c r="M930" i="3" s="1"/>
  <c r="M931" i="3" a="1"/>
  <c r="M931" i="3" s="1"/>
  <c r="M932" i="3" a="1"/>
  <c r="M932" i="3" s="1"/>
  <c r="M933" i="3" a="1"/>
  <c r="M933" i="3" s="1"/>
  <c r="M934" i="3" a="1"/>
  <c r="M934" i="3" s="1"/>
  <c r="M935" i="3" a="1"/>
  <c r="M935" i="3" s="1"/>
  <c r="M936" i="3" a="1"/>
  <c r="M936" i="3" s="1"/>
  <c r="M937" i="3" a="1"/>
  <c r="M937" i="3" s="1"/>
  <c r="M938" i="3" a="1"/>
  <c r="M938" i="3" s="1"/>
  <c r="M939" i="3" a="1"/>
  <c r="M939" i="3" s="1"/>
  <c r="M940" i="3" a="1"/>
  <c r="M940" i="3" s="1"/>
  <c r="M941" i="3" a="1"/>
  <c r="M941" i="3" s="1"/>
  <c r="M942" i="3" a="1"/>
  <c r="M942" i="3" s="1"/>
  <c r="M943" i="3" a="1"/>
  <c r="M943" i="3" s="1"/>
  <c r="M944" i="3" a="1"/>
  <c r="M944" i="3" s="1"/>
  <c r="M945" i="3" a="1"/>
  <c r="M945" i="3" s="1"/>
  <c r="M946" i="3" a="1"/>
  <c r="M946" i="3" s="1"/>
  <c r="M947" i="3" a="1"/>
  <c r="M947" i="3" s="1"/>
  <c r="M948" i="3" a="1"/>
  <c r="M948" i="3" s="1"/>
  <c r="M949" i="3" a="1"/>
  <c r="M949" i="3" s="1"/>
  <c r="M950" i="3" a="1"/>
  <c r="M950" i="3" s="1"/>
  <c r="M951" i="3" a="1"/>
  <c r="M951" i="3" s="1"/>
  <c r="M952" i="3" a="1"/>
  <c r="M952" i="3" s="1"/>
  <c r="M953" i="3" a="1"/>
  <c r="M953" i="3" s="1"/>
  <c r="M954" i="3" a="1"/>
  <c r="M954" i="3" s="1"/>
  <c r="M955" i="3" a="1"/>
  <c r="M955" i="3" s="1"/>
  <c r="M956" i="3" a="1"/>
  <c r="M956" i="3" s="1"/>
  <c r="M957" i="3" a="1"/>
  <c r="M957" i="3" s="1"/>
  <c r="M958" i="3" a="1"/>
  <c r="M958" i="3" s="1"/>
  <c r="M959" i="3" a="1"/>
  <c r="M959" i="3" s="1"/>
  <c r="M960" i="3" a="1"/>
  <c r="M960" i="3" s="1"/>
  <c r="M961" i="3" a="1"/>
  <c r="M961" i="3" s="1"/>
  <c r="M962" i="3" a="1"/>
  <c r="M962" i="3" s="1"/>
  <c r="M963" i="3" a="1"/>
  <c r="M963" i="3" s="1"/>
  <c r="M964" i="3" a="1"/>
  <c r="M964" i="3" s="1"/>
  <c r="M965" i="3" a="1"/>
  <c r="M965" i="3" s="1"/>
  <c r="M966" i="3" a="1"/>
  <c r="M966" i="3" s="1"/>
  <c r="M967" i="3" a="1"/>
  <c r="M967" i="3" s="1"/>
  <c r="M968" i="3" a="1"/>
  <c r="M968" i="3" s="1"/>
  <c r="M969" i="3" a="1"/>
  <c r="M969" i="3" s="1"/>
  <c r="M970" i="3" a="1"/>
  <c r="M970" i="3" s="1"/>
  <c r="M971" i="3" a="1"/>
  <c r="M971" i="3" s="1"/>
  <c r="M972" i="3" a="1"/>
  <c r="M972" i="3" s="1"/>
  <c r="M973" i="3" a="1"/>
  <c r="M973" i="3" s="1"/>
  <c r="M974" i="3" a="1"/>
  <c r="M974" i="3" s="1"/>
  <c r="M975" i="3" a="1"/>
  <c r="M975" i="3" s="1"/>
  <c r="M976" i="3" a="1"/>
  <c r="M976" i="3" s="1"/>
  <c r="M977" i="3" a="1"/>
  <c r="M977" i="3" s="1"/>
  <c r="M978" i="3" a="1"/>
  <c r="M978" i="3" s="1"/>
  <c r="M979" i="3" a="1"/>
  <c r="M979" i="3" s="1"/>
  <c r="M980" i="3" a="1"/>
  <c r="M980" i="3" s="1"/>
  <c r="M981" i="3" a="1"/>
  <c r="M981" i="3" s="1"/>
  <c r="M982" i="3" a="1"/>
  <c r="M982" i="3" s="1"/>
  <c r="M983" i="3" a="1"/>
  <c r="M983" i="3" s="1"/>
  <c r="M984" i="3" a="1"/>
  <c r="M984" i="3" s="1"/>
  <c r="M985" i="3" a="1"/>
  <c r="M985" i="3" s="1"/>
  <c r="M986" i="3" a="1"/>
  <c r="M986" i="3" s="1"/>
  <c r="M987" i="3" a="1"/>
  <c r="M987" i="3" s="1"/>
  <c r="M988" i="3" a="1"/>
  <c r="M988" i="3" s="1"/>
  <c r="M989" i="3" a="1"/>
  <c r="M989" i="3" s="1"/>
  <c r="M990" i="3" a="1"/>
  <c r="M990" i="3" s="1"/>
  <c r="M991" i="3" a="1"/>
  <c r="M991" i="3" s="1"/>
  <c r="M992" i="3" a="1"/>
  <c r="M992" i="3" s="1"/>
  <c r="M993" i="3" a="1"/>
  <c r="M993" i="3" s="1"/>
  <c r="M994" i="3" a="1"/>
  <c r="M994" i="3" s="1"/>
  <c r="M995" i="3" a="1"/>
  <c r="M995" i="3" s="1"/>
  <c r="M996" i="3" a="1"/>
  <c r="M996" i="3" s="1"/>
  <c r="M997" i="3" a="1"/>
  <c r="M997" i="3" s="1"/>
  <c r="M998" i="3" a="1"/>
  <c r="M998" i="3" s="1"/>
  <c r="M999" i="3" a="1"/>
  <c r="M999" i="3" s="1"/>
  <c r="M1000" i="3" a="1"/>
  <c r="M1000" i="3" s="1"/>
  <c r="M1001" i="3" a="1"/>
  <c r="M1001" i="3" s="1"/>
  <c r="M1002" i="3" a="1"/>
  <c r="M1002" i="3" s="1"/>
  <c r="M1003" i="3" a="1"/>
  <c r="M1003" i="3" s="1"/>
  <c r="M1004" i="3" a="1"/>
  <c r="M1004" i="3" s="1"/>
  <c r="M1005" i="3" a="1"/>
  <c r="M1005" i="3" s="1"/>
  <c r="M1006" i="3" a="1"/>
  <c r="M1006" i="3" s="1"/>
  <c r="M1007" i="3" a="1"/>
  <c r="M1007" i="3" s="1"/>
  <c r="M1008" i="3" a="1"/>
  <c r="M1008" i="3" s="1"/>
  <c r="M1009" i="3" a="1"/>
  <c r="M1009" i="3" s="1"/>
  <c r="M1010" i="3" a="1"/>
  <c r="M1010" i="3" s="1"/>
  <c r="M1011" i="3" a="1"/>
  <c r="M1011" i="3" s="1"/>
  <c r="M1012" i="3" a="1"/>
  <c r="M1012" i="3" s="1"/>
  <c r="M1013" i="3" a="1"/>
  <c r="M1013" i="3" s="1"/>
  <c r="M1014" i="3" a="1"/>
  <c r="M1014" i="3" s="1"/>
  <c r="M1015" i="3" a="1"/>
  <c r="M1015" i="3" s="1"/>
  <c r="M1016" i="3" a="1"/>
  <c r="M1016" i="3" s="1"/>
  <c r="M1017" i="3" a="1"/>
  <c r="M1017" i="3" s="1"/>
  <c r="M1018" i="3" a="1"/>
  <c r="M1018" i="3" s="1"/>
  <c r="M1019" i="3" a="1"/>
  <c r="M1019" i="3" s="1"/>
  <c r="M1020" i="3" a="1"/>
  <c r="M1020" i="3" s="1"/>
  <c r="M1021" i="3" a="1"/>
  <c r="M1021" i="3" s="1"/>
  <c r="M1022" i="3" a="1"/>
  <c r="M1022" i="3" s="1"/>
  <c r="M1023" i="3" a="1"/>
  <c r="M1023" i="3" s="1"/>
  <c r="M1024" i="3" a="1"/>
  <c r="M1024" i="3" s="1"/>
  <c r="M1025" i="3" a="1"/>
  <c r="M1025" i="3" s="1"/>
  <c r="M1026" i="3" a="1"/>
  <c r="M1026" i="3" s="1"/>
  <c r="M1027" i="3" a="1"/>
  <c r="M1027" i="3" s="1"/>
  <c r="M1028" i="3" a="1"/>
  <c r="M1028" i="3" s="1"/>
  <c r="M1029" i="3" a="1"/>
  <c r="M1029" i="3" s="1"/>
  <c r="M1030" i="3" a="1"/>
  <c r="M1030" i="3" s="1"/>
  <c r="M1031" i="3" a="1"/>
  <c r="M1031" i="3" s="1"/>
  <c r="M1032" i="3" a="1"/>
  <c r="M1032" i="3" s="1"/>
  <c r="M1033" i="3" a="1"/>
  <c r="M1033" i="3" s="1"/>
  <c r="M1034" i="3" a="1"/>
  <c r="M1034" i="3" s="1"/>
  <c r="M1035" i="3" a="1"/>
  <c r="M1035" i="3" s="1"/>
  <c r="M1036" i="3" a="1"/>
  <c r="M1036" i="3" s="1"/>
  <c r="M1037" i="3" a="1"/>
  <c r="M1037" i="3" s="1"/>
  <c r="M1038" i="3" a="1"/>
  <c r="M1038" i="3" s="1"/>
  <c r="M1039" i="3" a="1"/>
  <c r="M1039" i="3" s="1"/>
  <c r="M1040" i="3" a="1"/>
  <c r="M1040" i="3" s="1"/>
  <c r="M1041" i="3" a="1"/>
  <c r="M1041" i="3" s="1"/>
  <c r="M1042" i="3" a="1"/>
  <c r="M1042" i="3" s="1"/>
  <c r="M1043" i="3" a="1"/>
  <c r="M1043" i="3" s="1"/>
  <c r="M1044" i="3" a="1"/>
  <c r="M1044" i="3" s="1"/>
  <c r="M1045" i="3" a="1"/>
  <c r="M1045" i="3" s="1"/>
  <c r="M1046" i="3" a="1"/>
  <c r="M1046" i="3" s="1"/>
  <c r="M1047" i="3" a="1"/>
  <c r="M1047" i="3" s="1"/>
  <c r="M1048" i="3" a="1"/>
  <c r="M1048" i="3" s="1"/>
  <c r="M1049" i="3" a="1"/>
  <c r="M1049" i="3" s="1"/>
  <c r="M1050" i="3" a="1"/>
  <c r="M1050" i="3" s="1"/>
  <c r="M1051" i="3" a="1"/>
  <c r="M1051" i="3" s="1"/>
  <c r="M1052" i="3" a="1"/>
  <c r="M1052" i="3" s="1"/>
  <c r="M1053" i="3" a="1"/>
  <c r="M1053" i="3" s="1"/>
  <c r="M1054" i="3" a="1"/>
  <c r="M1054" i="3" s="1"/>
  <c r="M1055" i="3" a="1"/>
  <c r="M1055" i="3" s="1"/>
  <c r="M1056" i="3" a="1"/>
  <c r="M1056" i="3" s="1"/>
  <c r="M1057" i="3" a="1"/>
  <c r="M1057" i="3" s="1"/>
  <c r="M1058" i="3" a="1"/>
  <c r="M1058" i="3" s="1"/>
  <c r="M1059" i="3" a="1"/>
  <c r="M1059" i="3" s="1"/>
  <c r="M1060" i="3" a="1"/>
  <c r="M1060" i="3" s="1"/>
  <c r="M1061" i="3" a="1"/>
  <c r="M1061" i="3" s="1"/>
  <c r="M1062" i="3" a="1"/>
  <c r="M1062" i="3" s="1"/>
  <c r="M1063" i="3" a="1"/>
  <c r="M1063" i="3" s="1"/>
  <c r="M1064" i="3" a="1"/>
  <c r="M1064" i="3" s="1"/>
  <c r="M1065" i="3" a="1"/>
  <c r="M1065" i="3" s="1"/>
  <c r="M1066" i="3" a="1"/>
  <c r="M1066" i="3" s="1"/>
  <c r="M1067" i="3" a="1"/>
  <c r="M1067" i="3" s="1"/>
  <c r="M1068" i="3" a="1"/>
  <c r="M1068" i="3" s="1"/>
  <c r="M1069" i="3" a="1"/>
  <c r="M1069" i="3" s="1"/>
  <c r="M1070" i="3" a="1"/>
  <c r="M1070" i="3" s="1"/>
  <c r="M1071" i="3" a="1"/>
  <c r="M1071" i="3" s="1"/>
  <c r="M1072" i="3" a="1"/>
  <c r="M1072" i="3" s="1"/>
  <c r="M1073" i="3" a="1"/>
  <c r="M1073" i="3" s="1"/>
  <c r="M1074" i="3" a="1"/>
  <c r="M1074" i="3" s="1"/>
  <c r="M1075" i="3" a="1"/>
  <c r="M1075" i="3" s="1"/>
  <c r="M1076" i="3" a="1"/>
  <c r="M1076" i="3" s="1"/>
  <c r="M1077" i="3" a="1"/>
  <c r="M1077" i="3" s="1"/>
  <c r="M1078" i="3" a="1"/>
  <c r="M1078" i="3" s="1"/>
  <c r="M1079" i="3" a="1"/>
  <c r="M1079" i="3" s="1"/>
  <c r="M1080" i="3" a="1"/>
  <c r="M1080" i="3" s="1"/>
  <c r="M1081" i="3" a="1"/>
  <c r="M1081" i="3" s="1"/>
  <c r="M1082" i="3" a="1"/>
  <c r="M1082" i="3" s="1"/>
  <c r="M1083" i="3" a="1"/>
  <c r="M1083" i="3" s="1"/>
  <c r="M1084" i="3" a="1"/>
  <c r="M1084" i="3" s="1"/>
  <c r="M1085" i="3" a="1"/>
  <c r="M1085" i="3" s="1"/>
  <c r="M1086" i="3" a="1"/>
  <c r="M1086" i="3" s="1"/>
  <c r="M1087" i="3" a="1"/>
  <c r="M1087" i="3" s="1"/>
  <c r="M1088" i="3" a="1"/>
  <c r="M1088" i="3" s="1"/>
  <c r="M1089" i="3" a="1"/>
  <c r="M1089" i="3" s="1"/>
  <c r="M1090" i="3" a="1"/>
  <c r="M1090" i="3" s="1"/>
  <c r="M1091" i="3" a="1"/>
  <c r="M1091" i="3" s="1"/>
  <c r="M1092" i="3" a="1"/>
  <c r="M1092" i="3" s="1"/>
  <c r="M1093" i="3" a="1"/>
  <c r="M1093" i="3" s="1"/>
  <c r="M1094" i="3" a="1"/>
  <c r="M1094" i="3" s="1"/>
  <c r="M1095" i="3" a="1"/>
  <c r="M1095" i="3" s="1"/>
  <c r="M1096" i="3" a="1"/>
  <c r="M1096" i="3" s="1"/>
  <c r="M1097" i="3" a="1"/>
  <c r="M1097" i="3" s="1"/>
  <c r="M1098" i="3" a="1"/>
  <c r="M1098" i="3" s="1"/>
  <c r="M1099" i="3" a="1"/>
  <c r="M1099" i="3" s="1"/>
  <c r="M1100" i="3" a="1"/>
  <c r="M1100" i="3" s="1"/>
  <c r="M1101" i="3" a="1"/>
  <c r="M1101" i="3" s="1"/>
  <c r="M1102" i="3" a="1"/>
  <c r="M1102" i="3" s="1"/>
  <c r="M1103" i="3" a="1"/>
  <c r="M1103" i="3" s="1"/>
  <c r="M1104" i="3" a="1"/>
  <c r="M1104" i="3" s="1"/>
  <c r="M1105" i="3" a="1"/>
  <c r="M1105" i="3" s="1"/>
  <c r="M1106" i="3" a="1"/>
  <c r="M1106" i="3" s="1"/>
  <c r="M1107" i="3" a="1"/>
  <c r="M1107" i="3" s="1"/>
  <c r="M1108" i="3" a="1"/>
  <c r="M1108" i="3" s="1"/>
  <c r="M1109" i="3" a="1"/>
  <c r="M1109" i="3" s="1"/>
  <c r="M1110" i="3" a="1"/>
  <c r="M1110" i="3" s="1"/>
  <c r="M1111" i="3" a="1"/>
  <c r="M1111" i="3" s="1"/>
  <c r="M1112" i="3" a="1"/>
  <c r="M1112" i="3" s="1"/>
  <c r="M1113" i="3" a="1"/>
  <c r="M1113" i="3" s="1"/>
  <c r="M1114" i="3" a="1"/>
  <c r="M1114" i="3" s="1"/>
  <c r="M1115" i="3" a="1"/>
  <c r="M1115" i="3" s="1"/>
  <c r="M1116" i="3" a="1"/>
  <c r="M1116" i="3" s="1"/>
  <c r="M1117" i="3" a="1"/>
  <c r="M1117" i="3" s="1"/>
  <c r="M1118" i="3" a="1"/>
  <c r="M1118" i="3" s="1"/>
  <c r="M1119" i="3" a="1"/>
  <c r="M1119" i="3" s="1"/>
  <c r="M1120" i="3" a="1"/>
  <c r="M1120" i="3" s="1"/>
  <c r="M1121" i="3" a="1"/>
  <c r="M1121" i="3" s="1"/>
  <c r="M1122" i="3" a="1"/>
  <c r="M1122" i="3" s="1"/>
  <c r="M1123" i="3" a="1"/>
  <c r="M1123" i="3" s="1"/>
  <c r="M1124" i="3" a="1"/>
  <c r="M1124" i="3" s="1"/>
  <c r="M1125" i="3" a="1"/>
  <c r="M1125" i="3" s="1"/>
  <c r="M1126" i="3" a="1"/>
  <c r="M1126" i="3" s="1"/>
  <c r="M1127" i="3" a="1"/>
  <c r="M1127" i="3" s="1"/>
  <c r="M1128" i="3" a="1"/>
  <c r="M1128" i="3" s="1"/>
  <c r="M1129" i="3" a="1"/>
  <c r="M1129" i="3" s="1"/>
  <c r="M1130" i="3" a="1"/>
  <c r="M1130" i="3" s="1"/>
  <c r="M1131" i="3" a="1"/>
  <c r="M1131" i="3" s="1"/>
  <c r="M1132" i="3" a="1"/>
  <c r="M1132" i="3" s="1"/>
  <c r="M1133" i="3" a="1"/>
  <c r="M1133" i="3" s="1"/>
  <c r="M1134" i="3" a="1"/>
  <c r="M1134" i="3" s="1"/>
  <c r="M1135" i="3" a="1"/>
  <c r="M1135" i="3" s="1"/>
  <c r="M1136" i="3" a="1"/>
  <c r="M1136" i="3" s="1"/>
  <c r="M1137" i="3" a="1"/>
  <c r="M1137" i="3" s="1"/>
  <c r="M1138" i="3" a="1"/>
  <c r="M1138" i="3" s="1"/>
  <c r="M1139" i="3" a="1"/>
  <c r="M1139" i="3" s="1"/>
  <c r="M1140" i="3" a="1"/>
  <c r="M1140" i="3" s="1"/>
  <c r="M1141" i="3" a="1"/>
  <c r="M1141" i="3" s="1"/>
  <c r="M1142" i="3" a="1"/>
  <c r="M1142" i="3" s="1"/>
  <c r="M1143" i="3" a="1"/>
  <c r="M1143" i="3" s="1"/>
  <c r="M1144" i="3" a="1"/>
  <c r="M1144" i="3" s="1"/>
  <c r="M1145" i="3" a="1"/>
  <c r="M1145" i="3" s="1"/>
  <c r="M1146" i="3" a="1"/>
  <c r="M1146" i="3" s="1"/>
  <c r="M1147" i="3" a="1"/>
  <c r="M1147" i="3" s="1"/>
  <c r="M1148" i="3" a="1"/>
  <c r="M1148" i="3" s="1"/>
  <c r="M1149" i="3" a="1"/>
  <c r="M1149" i="3" s="1"/>
  <c r="M1150" i="3" a="1"/>
  <c r="M1150" i="3" s="1"/>
  <c r="M1151" i="3" a="1"/>
  <c r="M1151" i="3" s="1"/>
  <c r="M1152" i="3" a="1"/>
  <c r="M1152" i="3" s="1"/>
  <c r="M1153" i="3" a="1"/>
  <c r="M1153" i="3" s="1"/>
  <c r="M1154" i="3" a="1"/>
  <c r="M1154" i="3" s="1"/>
  <c r="M1155" i="3" a="1"/>
  <c r="M1155" i="3" s="1"/>
  <c r="M1156" i="3" a="1"/>
  <c r="M1156" i="3" s="1"/>
  <c r="M1157" i="3" a="1"/>
  <c r="M1157" i="3" s="1"/>
  <c r="M1158" i="3" a="1"/>
  <c r="M1158" i="3" s="1"/>
  <c r="M1159" i="3" a="1"/>
  <c r="M1159" i="3" s="1"/>
  <c r="M1160" i="3" a="1"/>
  <c r="M1160" i="3" s="1"/>
  <c r="M1161" i="3" a="1"/>
  <c r="M1161" i="3" s="1"/>
  <c r="M1162" i="3" a="1"/>
  <c r="M1162" i="3" s="1"/>
  <c r="M1163" i="3" a="1"/>
  <c r="M1163" i="3" s="1"/>
  <c r="M1164" i="3" a="1"/>
  <c r="M1164" i="3" s="1"/>
  <c r="M1165" i="3" a="1"/>
  <c r="M1165" i="3" s="1"/>
  <c r="M1166" i="3" a="1"/>
  <c r="M1166" i="3" s="1"/>
  <c r="M1167" i="3" a="1"/>
  <c r="M1167" i="3" s="1"/>
  <c r="M1168" i="3" a="1"/>
  <c r="M1168" i="3" s="1"/>
  <c r="M1169" i="3" a="1"/>
  <c r="M1169" i="3" s="1"/>
  <c r="M1170" i="3" a="1"/>
  <c r="M1170" i="3" s="1"/>
  <c r="M1171" i="3" a="1"/>
  <c r="M1171" i="3" s="1"/>
  <c r="M1172" i="3" a="1"/>
  <c r="M1172" i="3" s="1"/>
  <c r="M1173" i="3" a="1"/>
  <c r="M1173" i="3" s="1"/>
  <c r="M1174" i="3" a="1"/>
  <c r="M1174" i="3" s="1"/>
  <c r="M1175" i="3" a="1"/>
  <c r="M1175" i="3" s="1"/>
  <c r="M1176" i="3" a="1"/>
  <c r="M1176" i="3" s="1"/>
  <c r="M1177" i="3" a="1"/>
  <c r="M1177" i="3" s="1"/>
  <c r="M1178" i="3" a="1"/>
  <c r="M1178" i="3" s="1"/>
  <c r="M1179" i="3" a="1"/>
  <c r="M1179" i="3" s="1"/>
  <c r="M1180" i="3" a="1"/>
  <c r="M1180" i="3" s="1"/>
  <c r="M1181" i="3" a="1"/>
  <c r="M1181" i="3" s="1"/>
  <c r="M1182" i="3" a="1"/>
  <c r="M1182" i="3" s="1"/>
  <c r="M1183" i="3" a="1"/>
  <c r="M1183" i="3" s="1"/>
  <c r="M1184" i="3" a="1"/>
  <c r="M1184" i="3" s="1"/>
  <c r="M1185" i="3" a="1"/>
  <c r="M1185" i="3" s="1"/>
  <c r="M1186" i="3" a="1"/>
  <c r="M1186" i="3" s="1"/>
  <c r="M1187" i="3" a="1"/>
  <c r="M1187" i="3" s="1"/>
  <c r="M1188" i="3" a="1"/>
  <c r="M1188" i="3" s="1"/>
  <c r="M1189" i="3" a="1"/>
  <c r="M1189" i="3" s="1"/>
  <c r="M1190" i="3" a="1"/>
  <c r="M1190" i="3" s="1"/>
  <c r="M1191" i="3" a="1"/>
  <c r="M1191" i="3" s="1"/>
  <c r="M1192" i="3" a="1"/>
  <c r="M1192" i="3" s="1"/>
  <c r="M1193" i="3" a="1"/>
  <c r="M1193" i="3" s="1"/>
  <c r="M1194" i="3" a="1"/>
  <c r="M1194" i="3" s="1"/>
  <c r="M1195" i="3" a="1"/>
  <c r="M1195" i="3" s="1"/>
  <c r="M1196" i="3" a="1"/>
  <c r="M1196" i="3" s="1"/>
  <c r="M1197" i="3" a="1"/>
  <c r="M1197" i="3" s="1"/>
  <c r="M1198" i="3" a="1"/>
  <c r="M1198" i="3" s="1"/>
  <c r="M1199" i="3" a="1"/>
  <c r="M1199" i="3" s="1"/>
  <c r="M1200" i="3" a="1"/>
  <c r="M1200" i="3" s="1"/>
  <c r="M1201" i="3" a="1"/>
  <c r="M1201" i="3" s="1"/>
  <c r="M1202" i="3" a="1"/>
  <c r="M1202" i="3" s="1"/>
  <c r="M1203" i="3" a="1"/>
  <c r="M1203" i="3" s="1"/>
  <c r="M1204" i="3" a="1"/>
  <c r="M1204" i="3" s="1"/>
  <c r="M1205" i="3" a="1"/>
  <c r="M1205" i="3" s="1"/>
  <c r="M1206" i="3" a="1"/>
  <c r="M1206" i="3" s="1"/>
  <c r="M1207" i="3" a="1"/>
  <c r="M1207" i="3" s="1"/>
  <c r="M1208" i="3" a="1"/>
  <c r="M1208" i="3" s="1"/>
  <c r="M1209" i="3" a="1"/>
  <c r="M1209" i="3" s="1"/>
  <c r="M1210" i="3" a="1"/>
  <c r="M1210" i="3" s="1"/>
  <c r="M1211" i="3" a="1"/>
  <c r="M1211" i="3" s="1"/>
  <c r="M1212" i="3" a="1"/>
  <c r="M1212" i="3" s="1"/>
  <c r="M1213" i="3" a="1"/>
  <c r="M1213" i="3" s="1"/>
  <c r="M1214" i="3" a="1"/>
  <c r="M1214" i="3" s="1"/>
  <c r="M1215" i="3" a="1"/>
  <c r="M1215" i="3" s="1"/>
  <c r="M1216" i="3" a="1"/>
  <c r="M1216" i="3" s="1"/>
  <c r="M1217" i="3" a="1"/>
  <c r="M1217" i="3" s="1"/>
  <c r="M1218" i="3" a="1"/>
  <c r="M1218" i="3" s="1"/>
  <c r="M1219" i="3" a="1"/>
  <c r="M1219" i="3" s="1"/>
  <c r="M1220" i="3" a="1"/>
  <c r="M1220" i="3" s="1"/>
  <c r="M1221" i="3" a="1"/>
  <c r="M1221" i="3" s="1"/>
  <c r="M1222" i="3" a="1"/>
  <c r="M1222" i="3" s="1"/>
  <c r="M1223" i="3" a="1"/>
  <c r="M1223" i="3" s="1"/>
  <c r="M1224" i="3" a="1"/>
  <c r="M1224" i="3" s="1"/>
  <c r="M1225" i="3" a="1"/>
  <c r="M1225" i="3" s="1"/>
  <c r="M1226" i="3" a="1"/>
  <c r="M1226" i="3" s="1"/>
  <c r="M1227" i="3" a="1"/>
  <c r="M1227" i="3" s="1"/>
  <c r="M1228" i="3" a="1"/>
  <c r="M1228" i="3" s="1"/>
  <c r="M1229" i="3" a="1"/>
  <c r="M1229" i="3" s="1"/>
  <c r="M1230" i="3" a="1"/>
  <c r="M1230" i="3" s="1"/>
  <c r="M1231" i="3" a="1"/>
  <c r="M1231" i="3" s="1"/>
  <c r="M1232" i="3" a="1"/>
  <c r="M1232" i="3" s="1"/>
  <c r="M1233" i="3" a="1"/>
  <c r="M1233" i="3" s="1"/>
  <c r="M1234" i="3" a="1"/>
  <c r="M1234" i="3" s="1"/>
  <c r="M1235" i="3" a="1"/>
  <c r="M1235" i="3" s="1"/>
  <c r="M1236" i="3" a="1"/>
  <c r="M1236" i="3" s="1"/>
  <c r="M1237" i="3" a="1"/>
  <c r="M1237" i="3" s="1"/>
  <c r="M1238" i="3" a="1"/>
  <c r="M1238" i="3" s="1"/>
  <c r="M1239" i="3" a="1"/>
  <c r="M1239" i="3" s="1"/>
  <c r="M1240" i="3" a="1"/>
  <c r="M1240" i="3" s="1"/>
  <c r="M1241" i="3" a="1"/>
  <c r="M1241" i="3" s="1"/>
  <c r="M1242" i="3" a="1"/>
  <c r="M1242" i="3" s="1"/>
  <c r="M1243" i="3" a="1"/>
  <c r="M1243" i="3" s="1"/>
  <c r="M1244" i="3" a="1"/>
  <c r="M1244" i="3" s="1"/>
  <c r="M1245" i="3" a="1"/>
  <c r="M1245" i="3" s="1"/>
  <c r="M1246" i="3" a="1"/>
  <c r="M1246" i="3" s="1"/>
  <c r="M1247" i="3" a="1"/>
  <c r="M1247" i="3" s="1"/>
  <c r="M1248" i="3" a="1"/>
  <c r="M1248" i="3" s="1"/>
  <c r="M1249" i="3" a="1"/>
  <c r="M1249" i="3" s="1"/>
  <c r="M1250" i="3" a="1"/>
  <c r="M1250" i="3" s="1"/>
  <c r="M1251" i="3" a="1"/>
  <c r="M1251" i="3" s="1"/>
  <c r="M1252" i="3" a="1"/>
  <c r="M1252" i="3" s="1"/>
  <c r="M1253" i="3" a="1"/>
  <c r="M1253" i="3" s="1"/>
  <c r="M1254" i="3" a="1"/>
  <c r="M1254" i="3" s="1"/>
  <c r="M1255" i="3" a="1"/>
  <c r="M1255" i="3" s="1"/>
  <c r="M1256" i="3" a="1"/>
  <c r="M1256" i="3" s="1"/>
  <c r="M1257" i="3" a="1"/>
  <c r="M1257" i="3" s="1"/>
  <c r="M1258" i="3" a="1"/>
  <c r="M1258" i="3" s="1"/>
  <c r="M1259" i="3" a="1"/>
  <c r="M1259" i="3" s="1"/>
  <c r="M1260" i="3" a="1"/>
  <c r="M1260" i="3" s="1"/>
  <c r="M1261" i="3" a="1"/>
  <c r="M1261" i="3" s="1"/>
  <c r="M1262" i="3" a="1"/>
  <c r="M1262" i="3" s="1"/>
  <c r="M1263" i="3" a="1"/>
  <c r="M1263" i="3" s="1"/>
  <c r="M1264" i="3" a="1"/>
  <c r="M1264" i="3" s="1"/>
  <c r="M1265" i="3" a="1"/>
  <c r="M1265" i="3" s="1"/>
  <c r="M1266" i="3" a="1"/>
  <c r="M1266" i="3" s="1"/>
  <c r="M1267" i="3" a="1"/>
  <c r="M1267" i="3" s="1"/>
  <c r="M1268" i="3" a="1"/>
  <c r="M1268" i="3" s="1"/>
  <c r="M1269" i="3" a="1"/>
  <c r="M1269" i="3" s="1"/>
  <c r="M1270" i="3" a="1"/>
  <c r="M1270" i="3" s="1"/>
  <c r="M1271" i="3" a="1"/>
  <c r="M1271" i="3" s="1"/>
  <c r="M1272" i="3" a="1"/>
  <c r="M1272" i="3" s="1"/>
  <c r="M1273" i="3" a="1"/>
  <c r="M1273" i="3" s="1"/>
  <c r="M1274" i="3" a="1"/>
  <c r="M1274" i="3" s="1"/>
  <c r="M1275" i="3" a="1"/>
  <c r="M1275" i="3" s="1"/>
  <c r="M1276" i="3" a="1"/>
  <c r="M1276" i="3" s="1"/>
  <c r="M1277" i="3" a="1"/>
  <c r="M1277" i="3" s="1"/>
  <c r="M1278" i="3" a="1"/>
  <c r="M1278" i="3" s="1"/>
  <c r="M1279" i="3" a="1"/>
  <c r="M1279" i="3" s="1"/>
  <c r="M1280" i="3" a="1"/>
  <c r="M1280" i="3" s="1"/>
  <c r="M1281" i="3" a="1"/>
  <c r="M1281" i="3" s="1"/>
  <c r="M1282" i="3" a="1"/>
  <c r="M1282" i="3" s="1"/>
  <c r="M1283" i="3" a="1"/>
  <c r="M1283" i="3" s="1"/>
  <c r="M1284" i="3" a="1"/>
  <c r="M1284" i="3" s="1"/>
  <c r="M1285" i="3" a="1"/>
  <c r="M1285" i="3" s="1"/>
  <c r="M1286" i="3" a="1"/>
  <c r="M1286" i="3" s="1"/>
  <c r="M1287" i="3" a="1"/>
  <c r="M1287" i="3" s="1"/>
  <c r="M1288" i="3" a="1"/>
  <c r="M1288" i="3" s="1"/>
  <c r="M1289" i="3" a="1"/>
  <c r="M1289" i="3" s="1"/>
  <c r="M1290" i="3" a="1"/>
  <c r="M1290" i="3" s="1"/>
  <c r="M1291" i="3" a="1"/>
  <c r="M1291" i="3" s="1"/>
  <c r="M1292" i="3" a="1"/>
  <c r="M1292" i="3" s="1"/>
  <c r="M1293" i="3" a="1"/>
  <c r="M1293" i="3" s="1"/>
  <c r="M1294" i="3" a="1"/>
  <c r="M1294" i="3" s="1"/>
  <c r="M1295" i="3" a="1"/>
  <c r="M1295" i="3" s="1"/>
  <c r="M1296" i="3" a="1"/>
  <c r="M1296" i="3" s="1"/>
  <c r="M1297" i="3" a="1"/>
  <c r="M1297" i="3" s="1"/>
  <c r="M1298" i="3" a="1"/>
  <c r="M1298" i="3" s="1"/>
  <c r="M1299" i="3" a="1"/>
  <c r="M1299" i="3" s="1"/>
  <c r="M1300" i="3" a="1"/>
  <c r="M1300" i="3" s="1"/>
  <c r="M1301" i="3" a="1"/>
  <c r="M1301" i="3" s="1"/>
  <c r="M1302" i="3" a="1"/>
  <c r="M1302" i="3" s="1"/>
  <c r="M1303" i="3" a="1"/>
  <c r="M1303" i="3" s="1"/>
  <c r="M1304" i="3" a="1"/>
  <c r="M1304" i="3" s="1"/>
  <c r="M1305" i="3" a="1"/>
  <c r="M1305" i="3" s="1"/>
  <c r="M1306" i="3" a="1"/>
  <c r="M1306" i="3" s="1"/>
  <c r="M1307" i="3" a="1"/>
  <c r="M1307" i="3" s="1"/>
  <c r="M1308" i="3" a="1"/>
  <c r="M1308" i="3" s="1"/>
  <c r="M1309" i="3" a="1"/>
  <c r="M1309" i="3" s="1"/>
  <c r="M1310" i="3" a="1"/>
  <c r="M1310" i="3" s="1"/>
  <c r="M1311" i="3" a="1"/>
  <c r="M1311" i="3" s="1"/>
  <c r="M1312" i="3" a="1"/>
  <c r="M1312" i="3" s="1"/>
  <c r="M1313" i="3" a="1"/>
  <c r="M1313" i="3" s="1"/>
  <c r="M1314" i="3" a="1"/>
  <c r="M1314" i="3" s="1"/>
  <c r="M1315" i="3" a="1"/>
  <c r="M1315" i="3" s="1"/>
  <c r="M1316" i="3" a="1"/>
  <c r="M1316" i="3" s="1"/>
  <c r="M1317" i="3" a="1"/>
  <c r="M1317" i="3" s="1"/>
  <c r="M1318" i="3" a="1"/>
  <c r="M1318" i="3" s="1"/>
  <c r="M1319" i="3" a="1"/>
  <c r="M1319" i="3" s="1"/>
  <c r="M1320" i="3" a="1"/>
  <c r="M1320" i="3" s="1"/>
  <c r="M1321" i="3" a="1"/>
  <c r="M1321" i="3" s="1"/>
  <c r="M1322" i="3" a="1"/>
  <c r="M1322" i="3" s="1"/>
  <c r="M1323" i="3" a="1"/>
  <c r="M1323" i="3" s="1"/>
  <c r="M1324" i="3" a="1"/>
  <c r="M1324" i="3" s="1"/>
  <c r="M1325" i="3" a="1"/>
  <c r="M1325" i="3" s="1"/>
  <c r="M1326" i="3" a="1"/>
  <c r="M1326" i="3" s="1"/>
  <c r="M1327" i="3" a="1"/>
  <c r="M1327" i="3" s="1"/>
  <c r="M1328" i="3" a="1"/>
  <c r="M1328" i="3" s="1"/>
  <c r="M1329" i="3" a="1"/>
  <c r="M1329" i="3" s="1"/>
  <c r="M1330" i="3" a="1"/>
  <c r="M1330" i="3" s="1"/>
  <c r="M1331" i="3" a="1"/>
  <c r="M1331" i="3" s="1"/>
  <c r="M1332" i="3" a="1"/>
  <c r="M1332" i="3" s="1"/>
  <c r="M1333" i="3" a="1"/>
  <c r="M1333" i="3" s="1"/>
  <c r="M1334" i="3" a="1"/>
  <c r="M1334" i="3" s="1"/>
  <c r="M1335" i="3" a="1"/>
  <c r="M1335" i="3" s="1"/>
  <c r="M1336" i="3" a="1"/>
  <c r="M1336" i="3" s="1"/>
  <c r="M1337" i="3" a="1"/>
  <c r="M1337" i="3" s="1"/>
  <c r="M1338" i="3" a="1"/>
  <c r="M1338" i="3" s="1"/>
  <c r="M1339" i="3" a="1"/>
  <c r="M1339" i="3" s="1"/>
  <c r="M1340" i="3" a="1"/>
  <c r="M1340" i="3" s="1"/>
  <c r="M1341" i="3" a="1"/>
  <c r="M1341" i="3" s="1"/>
  <c r="M1342" i="3" a="1"/>
  <c r="M1342" i="3" s="1"/>
  <c r="M1343" i="3" a="1"/>
  <c r="M1343" i="3" s="1"/>
  <c r="M1344" i="3" a="1"/>
  <c r="M1344" i="3" s="1"/>
  <c r="M1345" i="3" a="1"/>
  <c r="M1345" i="3" s="1"/>
  <c r="M1346" i="3" a="1"/>
  <c r="M1346" i="3" s="1"/>
  <c r="M1347" i="3" a="1"/>
  <c r="M1347" i="3" s="1"/>
  <c r="M1348" i="3" a="1"/>
  <c r="M1348" i="3" s="1"/>
  <c r="M1349" i="3" a="1"/>
  <c r="M1349" i="3" s="1"/>
  <c r="M1350" i="3" a="1"/>
  <c r="M1350" i="3" s="1"/>
  <c r="M1351" i="3" a="1"/>
  <c r="M1351" i="3" s="1"/>
  <c r="M1352" i="3" a="1"/>
  <c r="M1352" i="3" s="1"/>
  <c r="M1353" i="3" a="1"/>
  <c r="M1353" i="3" s="1"/>
  <c r="M1354" i="3" a="1"/>
  <c r="M1354" i="3" s="1"/>
  <c r="M1355" i="3" a="1"/>
  <c r="M1355" i="3" s="1"/>
  <c r="M1356" i="3" a="1"/>
  <c r="M1356" i="3" s="1"/>
  <c r="M1357" i="3" a="1"/>
  <c r="M1357" i="3" s="1"/>
  <c r="M1358" i="3" a="1"/>
  <c r="M1358" i="3" s="1"/>
  <c r="M1359" i="3" a="1"/>
  <c r="M1359" i="3" s="1"/>
  <c r="M1360" i="3" a="1"/>
  <c r="M1360" i="3" s="1"/>
  <c r="M1361" i="3" a="1"/>
  <c r="M1361" i="3" s="1"/>
  <c r="M1362" i="3" a="1"/>
  <c r="M1362" i="3" s="1"/>
  <c r="M1363" i="3" a="1"/>
  <c r="M1363" i="3" s="1"/>
  <c r="M1364" i="3" a="1"/>
  <c r="M1364" i="3" s="1"/>
  <c r="M1365" i="3" a="1"/>
  <c r="M1365" i="3" s="1"/>
  <c r="M1366" i="3" a="1"/>
  <c r="M1366" i="3" s="1"/>
  <c r="M1367" i="3" a="1"/>
  <c r="M1367" i="3" s="1"/>
  <c r="M1368" i="3" a="1"/>
  <c r="M1368" i="3" s="1"/>
  <c r="M1369" i="3" a="1"/>
  <c r="M1369" i="3" s="1"/>
  <c r="M1370" i="3" a="1"/>
  <c r="M1370" i="3" s="1"/>
  <c r="M1371" i="3" a="1"/>
  <c r="M1371" i="3" s="1"/>
  <c r="M1372" i="3" a="1"/>
  <c r="M1372" i="3" s="1"/>
  <c r="M1373" i="3" a="1"/>
  <c r="M1373" i="3" s="1"/>
  <c r="M1374" i="3" a="1"/>
  <c r="M1374" i="3" s="1"/>
  <c r="M1375" i="3" a="1"/>
  <c r="M1375" i="3" s="1"/>
  <c r="M1376" i="3" a="1"/>
  <c r="M1376" i="3" s="1"/>
  <c r="M1377" i="3" a="1"/>
  <c r="M1377" i="3" s="1"/>
  <c r="M1378" i="3" a="1"/>
  <c r="M1378" i="3" s="1"/>
  <c r="M1379" i="3" a="1"/>
  <c r="M1379" i="3" s="1"/>
  <c r="M1380" i="3" a="1"/>
  <c r="M1380" i="3" s="1"/>
  <c r="M1381" i="3" a="1"/>
  <c r="M1381" i="3" s="1"/>
  <c r="M1382" i="3" a="1"/>
  <c r="M1382" i="3" s="1"/>
  <c r="M1383" i="3" a="1"/>
  <c r="M1383" i="3" s="1"/>
  <c r="M1384" i="3" a="1"/>
  <c r="M1384" i="3" s="1"/>
  <c r="M1385" i="3" a="1"/>
  <c r="M1385" i="3" s="1"/>
  <c r="M1386" i="3" a="1"/>
  <c r="M1386" i="3" s="1"/>
  <c r="M1387" i="3" a="1"/>
  <c r="M1387" i="3" s="1"/>
  <c r="M1388" i="3" a="1"/>
  <c r="M1388" i="3" s="1"/>
  <c r="M1389" i="3" a="1"/>
  <c r="M1389" i="3" s="1"/>
  <c r="M1390" i="3" a="1"/>
  <c r="M1390" i="3" s="1"/>
  <c r="M1391" i="3" a="1"/>
  <c r="M1391" i="3" s="1"/>
  <c r="M1392" i="3" a="1"/>
  <c r="M1392" i="3" s="1"/>
  <c r="M1393" i="3" a="1"/>
  <c r="M1393" i="3" s="1"/>
  <c r="M1394" i="3" a="1"/>
  <c r="M1394" i="3" s="1"/>
  <c r="M1395" i="3" a="1"/>
  <c r="M1395" i="3" s="1"/>
  <c r="M1396" i="3" a="1"/>
  <c r="M1396" i="3" s="1"/>
  <c r="M1397" i="3" a="1"/>
  <c r="M1397" i="3" s="1"/>
  <c r="M1398" i="3" a="1"/>
  <c r="M1398" i="3" s="1"/>
  <c r="M1399" i="3" a="1"/>
  <c r="M1399" i="3" s="1"/>
  <c r="M1400" i="3" a="1"/>
  <c r="M1400" i="3" s="1"/>
  <c r="M1401" i="3" a="1"/>
  <c r="M1401" i="3" s="1"/>
  <c r="M1402" i="3" a="1"/>
  <c r="M1402" i="3" s="1"/>
  <c r="M1403" i="3" a="1"/>
  <c r="M1403" i="3" s="1"/>
  <c r="M1404" i="3" a="1"/>
  <c r="M1404" i="3" s="1"/>
  <c r="M1405" i="3" a="1"/>
  <c r="M1405" i="3" s="1"/>
  <c r="M1406" i="3" a="1"/>
  <c r="M1406" i="3" s="1"/>
  <c r="M1407" i="3" a="1"/>
  <c r="M1407" i="3" s="1"/>
  <c r="M1408" i="3" a="1"/>
  <c r="M1408" i="3" s="1"/>
  <c r="M1409" i="3" a="1"/>
  <c r="M1409" i="3" s="1"/>
  <c r="M1410" i="3" a="1"/>
  <c r="M1410" i="3" s="1"/>
  <c r="M1411" i="3" a="1"/>
  <c r="M1411" i="3" s="1"/>
  <c r="M1412" i="3" a="1"/>
  <c r="M1412" i="3" s="1"/>
  <c r="M1413" i="3" a="1"/>
  <c r="M1413" i="3" s="1"/>
  <c r="M1414" i="3" a="1"/>
  <c r="M1414" i="3" s="1"/>
  <c r="M1415" i="3" a="1"/>
  <c r="M1415" i="3" s="1"/>
  <c r="M1416" i="3" a="1"/>
  <c r="M1416" i="3" s="1"/>
  <c r="M1417" i="3" a="1"/>
  <c r="M1417" i="3" s="1"/>
  <c r="M1418" i="3" a="1"/>
  <c r="M1418" i="3" s="1"/>
  <c r="M1419" i="3" a="1"/>
  <c r="M1419" i="3" s="1"/>
  <c r="M1420" i="3" a="1"/>
  <c r="M1420" i="3" s="1"/>
  <c r="M1421" i="3" a="1"/>
  <c r="M1421" i="3" s="1"/>
  <c r="M1422" i="3" a="1"/>
  <c r="M1422" i="3" s="1"/>
  <c r="M1423" i="3" a="1"/>
  <c r="M1423" i="3" s="1"/>
  <c r="M1424" i="3" a="1"/>
  <c r="M1424" i="3" s="1"/>
  <c r="M1425" i="3" a="1"/>
  <c r="M1425" i="3" s="1"/>
  <c r="M1426" i="3" a="1"/>
  <c r="M1426" i="3" s="1"/>
  <c r="M1427" i="3" a="1"/>
  <c r="M1427" i="3" s="1"/>
  <c r="M1428" i="3" a="1"/>
  <c r="M1428" i="3" s="1"/>
  <c r="M1429" i="3" a="1"/>
  <c r="M1429" i="3" s="1"/>
  <c r="M1430" i="3" a="1"/>
  <c r="M1430" i="3" s="1"/>
  <c r="M1431" i="3" a="1"/>
  <c r="M1431" i="3" s="1"/>
  <c r="M1432" i="3" a="1"/>
  <c r="M1432" i="3" s="1"/>
  <c r="M1433" i="3" a="1"/>
  <c r="M1433" i="3" s="1"/>
  <c r="M1434" i="3" a="1"/>
  <c r="M1434" i="3" s="1"/>
  <c r="M1435" i="3" a="1"/>
  <c r="M1435" i="3" s="1"/>
  <c r="M1436" i="3" a="1"/>
  <c r="M1436" i="3" s="1"/>
  <c r="M1437" i="3" a="1"/>
  <c r="M1437" i="3" s="1"/>
  <c r="M1438" i="3" a="1"/>
  <c r="M1438" i="3" s="1"/>
  <c r="M1439" i="3" a="1"/>
  <c r="M1439" i="3" s="1"/>
  <c r="M1440" i="3" a="1"/>
  <c r="M1440" i="3" s="1"/>
  <c r="M1441" i="3" a="1"/>
  <c r="M1441" i="3" s="1"/>
  <c r="M1442" i="3" a="1"/>
  <c r="M1442" i="3" s="1"/>
  <c r="M1443" i="3" a="1"/>
  <c r="M1443" i="3" s="1"/>
  <c r="M1444" i="3" a="1"/>
  <c r="M1444" i="3" s="1"/>
  <c r="M1445" i="3" a="1"/>
  <c r="M1445" i="3" s="1"/>
  <c r="M1446" i="3" a="1"/>
  <c r="M1446" i="3" s="1"/>
  <c r="M1447" i="3" a="1"/>
  <c r="M1447" i="3" s="1"/>
  <c r="M1448" i="3" a="1"/>
  <c r="M1448" i="3" s="1"/>
  <c r="M1449" i="3" a="1"/>
  <c r="M1449" i="3" s="1"/>
  <c r="M1450" i="3" a="1"/>
  <c r="M1450" i="3" s="1"/>
  <c r="M1451" i="3" a="1"/>
  <c r="M1451" i="3" s="1"/>
  <c r="M1452" i="3" a="1"/>
  <c r="M1452" i="3" s="1"/>
  <c r="M1453" i="3" a="1"/>
  <c r="M1453" i="3" s="1"/>
  <c r="M1454" i="3" a="1"/>
  <c r="M1454" i="3" s="1"/>
  <c r="M1455" i="3" a="1"/>
  <c r="M1455" i="3" s="1"/>
  <c r="M1456" i="3" a="1"/>
  <c r="M1456" i="3" s="1"/>
  <c r="M1457" i="3" a="1"/>
  <c r="M1457" i="3" s="1"/>
  <c r="M1458" i="3" a="1"/>
  <c r="M1458" i="3" s="1"/>
  <c r="M1459" i="3" a="1"/>
  <c r="M1459" i="3" s="1"/>
  <c r="M1460" i="3" a="1"/>
  <c r="M1460" i="3" s="1"/>
  <c r="M1461" i="3" a="1"/>
  <c r="M1461" i="3" s="1"/>
  <c r="M1462" i="3" a="1"/>
  <c r="M1462" i="3" s="1"/>
  <c r="M1463" i="3" a="1"/>
  <c r="M1463" i="3" s="1"/>
  <c r="M1464" i="3" a="1"/>
  <c r="M1464" i="3" s="1"/>
  <c r="M1465" i="3" a="1"/>
  <c r="M1465" i="3" s="1"/>
  <c r="M1466" i="3" a="1"/>
  <c r="M1466" i="3" s="1"/>
  <c r="M1467" i="3" a="1"/>
  <c r="M1467" i="3" s="1"/>
  <c r="M1468" i="3" a="1"/>
  <c r="M1468" i="3" s="1"/>
  <c r="M1469" i="3" a="1"/>
  <c r="M1469" i="3" s="1"/>
  <c r="M1470" i="3" a="1"/>
  <c r="M1470" i="3" s="1"/>
  <c r="M1471" i="3" a="1"/>
  <c r="M1471" i="3" s="1"/>
  <c r="M1472" i="3" a="1"/>
  <c r="M1472" i="3" s="1"/>
  <c r="M1473" i="3" a="1"/>
  <c r="M1473" i="3" s="1"/>
  <c r="M1474" i="3" a="1"/>
  <c r="M1474" i="3" s="1"/>
  <c r="M1475" i="3" a="1"/>
  <c r="M1475" i="3" s="1"/>
  <c r="M1476" i="3" a="1"/>
  <c r="M1476" i="3" s="1"/>
  <c r="M1477" i="3" a="1"/>
  <c r="M1477" i="3" s="1"/>
  <c r="M1478" i="3" a="1"/>
  <c r="M1478" i="3" s="1"/>
  <c r="M1479" i="3" a="1"/>
  <c r="M1479" i="3" s="1"/>
  <c r="M1480" i="3" a="1"/>
  <c r="M1480" i="3" s="1"/>
  <c r="M1481" i="3" a="1"/>
  <c r="M1481" i="3" s="1"/>
  <c r="M1482" i="3" a="1"/>
  <c r="M1482" i="3" s="1"/>
  <c r="M1483" i="3" a="1"/>
  <c r="M1483" i="3" s="1"/>
  <c r="M1484" i="3" a="1"/>
  <c r="M1484" i="3" s="1"/>
  <c r="M1485" i="3" a="1"/>
  <c r="M1485" i="3" s="1"/>
  <c r="M1486" i="3" a="1"/>
  <c r="M1486" i="3" s="1"/>
  <c r="M1487" i="3" a="1"/>
  <c r="M1487" i="3" s="1"/>
  <c r="M1488" i="3" a="1"/>
  <c r="M1488" i="3" s="1"/>
  <c r="M1489" i="3" a="1"/>
  <c r="M1489" i="3" s="1"/>
  <c r="M1490" i="3" a="1"/>
  <c r="M1490" i="3" s="1"/>
  <c r="M1491" i="3" a="1"/>
  <c r="M1491" i="3" s="1"/>
  <c r="M1492" i="3" a="1"/>
  <c r="M1492" i="3" s="1"/>
  <c r="M1493" i="3" a="1"/>
  <c r="M1493" i="3" s="1"/>
  <c r="M1494" i="3" a="1"/>
  <c r="M1494" i="3" s="1"/>
  <c r="M1495" i="3" a="1"/>
  <c r="M1495" i="3" s="1"/>
  <c r="M1496" i="3" a="1"/>
  <c r="M1496" i="3" s="1"/>
  <c r="M1497" i="3" a="1"/>
  <c r="M1497" i="3" s="1"/>
  <c r="M1498" i="3" a="1"/>
  <c r="M1498" i="3" s="1"/>
  <c r="M1499" i="3" a="1"/>
  <c r="M1499" i="3" s="1"/>
  <c r="M1500" i="3" a="1"/>
  <c r="M1500" i="3" s="1"/>
  <c r="M1501" i="3" a="1"/>
  <c r="M1501" i="3" s="1"/>
  <c r="M1502" i="3" a="1"/>
  <c r="M1502" i="3" s="1"/>
  <c r="M1503" i="3" a="1"/>
  <c r="M1503" i="3" s="1"/>
  <c r="M1504" i="3" a="1"/>
  <c r="M1504" i="3" s="1"/>
  <c r="M1505" i="3" a="1"/>
  <c r="M1505" i="3" s="1"/>
  <c r="M1506" i="3" a="1"/>
  <c r="M1506" i="3" s="1"/>
  <c r="M1507" i="3" a="1"/>
  <c r="M1507" i="3" s="1"/>
  <c r="M1508" i="3" a="1"/>
  <c r="M1508" i="3" s="1"/>
  <c r="M1509" i="3" a="1"/>
  <c r="M1509" i="3" s="1"/>
  <c r="M1510" i="3" a="1"/>
  <c r="M1510" i="3" s="1"/>
  <c r="M1511" i="3" a="1"/>
  <c r="M1511" i="3" s="1"/>
  <c r="M1512" i="3" a="1"/>
  <c r="M1512" i="3" s="1"/>
  <c r="M1513" i="3" a="1"/>
  <c r="M1513" i="3" s="1"/>
  <c r="M1514" i="3" a="1"/>
  <c r="M1514" i="3" s="1"/>
  <c r="M1515" i="3" a="1"/>
  <c r="M1515" i="3" s="1"/>
  <c r="M1516" i="3" a="1"/>
  <c r="M1516" i="3" s="1"/>
  <c r="M1517" i="3" a="1"/>
  <c r="M1517" i="3" s="1"/>
  <c r="M1518" i="3" a="1"/>
  <c r="M1518" i="3" s="1"/>
  <c r="M1519" i="3" a="1"/>
  <c r="M1519" i="3" s="1"/>
  <c r="M1520" i="3" a="1"/>
  <c r="M1520" i="3" s="1"/>
  <c r="M1521" i="3" a="1"/>
  <c r="M1521" i="3" s="1"/>
  <c r="M1522" i="3" a="1"/>
  <c r="M1522" i="3" s="1"/>
  <c r="M1523" i="3" a="1"/>
  <c r="M1523" i="3" s="1"/>
  <c r="M1524" i="3" a="1"/>
  <c r="M1524" i="3" s="1"/>
  <c r="M1525" i="3" a="1"/>
  <c r="M1525" i="3" s="1"/>
  <c r="M1526" i="3" a="1"/>
  <c r="M1526" i="3" s="1"/>
  <c r="M1527" i="3" a="1"/>
  <c r="M1527" i="3" s="1"/>
  <c r="M1528" i="3" a="1"/>
  <c r="M1528" i="3" s="1"/>
  <c r="M1529" i="3" a="1"/>
  <c r="M1529" i="3" s="1"/>
  <c r="M1530" i="3" a="1"/>
  <c r="M1530" i="3" s="1"/>
  <c r="M1531" i="3" a="1"/>
  <c r="M1531" i="3" s="1"/>
  <c r="M1532" i="3" a="1"/>
  <c r="M1532" i="3" s="1"/>
  <c r="M1533" i="3" a="1"/>
  <c r="M1533" i="3" s="1"/>
  <c r="M1534" i="3" a="1"/>
  <c r="M1534" i="3" s="1"/>
  <c r="M1535" i="3" a="1"/>
  <c r="M1535" i="3" s="1"/>
  <c r="M1536" i="3" a="1"/>
  <c r="M1536" i="3" s="1"/>
  <c r="M1537" i="3" a="1"/>
  <c r="M1537" i="3" s="1"/>
  <c r="M1538" i="3" a="1"/>
  <c r="M1538" i="3" s="1"/>
  <c r="M1539" i="3" a="1"/>
  <c r="M1539" i="3" s="1"/>
  <c r="M1540" i="3" a="1"/>
  <c r="M1540" i="3" s="1"/>
  <c r="M1541" i="3" a="1"/>
  <c r="M1541" i="3" s="1"/>
  <c r="M1542" i="3" a="1"/>
  <c r="M1542" i="3" s="1"/>
  <c r="M1543" i="3" a="1"/>
  <c r="M1543" i="3" s="1"/>
  <c r="M1544" i="3" a="1"/>
  <c r="M1544" i="3" s="1"/>
  <c r="M1545" i="3" a="1"/>
  <c r="M1545" i="3" s="1"/>
  <c r="M1546" i="3" a="1"/>
  <c r="M1546" i="3" s="1"/>
  <c r="M1547" i="3" a="1"/>
  <c r="M1547" i="3" s="1"/>
  <c r="M1548" i="3" a="1"/>
  <c r="M1548" i="3" s="1"/>
  <c r="M1549" i="3" a="1"/>
  <c r="M1549" i="3" s="1"/>
  <c r="M1550" i="3" a="1"/>
  <c r="M1550" i="3" s="1"/>
  <c r="M1551" i="3" a="1"/>
  <c r="M1551" i="3" s="1"/>
  <c r="M1552" i="3" a="1"/>
  <c r="M1552" i="3" s="1"/>
  <c r="M1553" i="3" a="1"/>
  <c r="M1553" i="3" s="1"/>
  <c r="M1554" i="3" a="1"/>
  <c r="M1554" i="3" s="1"/>
  <c r="M1555" i="3" a="1"/>
  <c r="M1555" i="3" s="1"/>
  <c r="M1556" i="3" a="1"/>
  <c r="M1556" i="3" s="1"/>
  <c r="M1557" i="3" a="1"/>
  <c r="M1557" i="3" s="1"/>
  <c r="M1558" i="3" a="1"/>
  <c r="M1558" i="3" s="1"/>
  <c r="M1559" i="3" a="1"/>
  <c r="M1559" i="3" s="1"/>
  <c r="M1560" i="3" a="1"/>
  <c r="M1560" i="3" s="1"/>
  <c r="M1561" i="3" a="1"/>
  <c r="M1561" i="3" s="1"/>
  <c r="M1562" i="3" a="1"/>
  <c r="M1562" i="3" s="1"/>
  <c r="M1563" i="3" a="1"/>
  <c r="M1563" i="3" s="1"/>
  <c r="M1564" i="3" a="1"/>
  <c r="M1564" i="3" s="1"/>
  <c r="M1565" i="3" a="1"/>
  <c r="M1565" i="3" s="1"/>
  <c r="M1566" i="3" a="1"/>
  <c r="M1566" i="3" s="1"/>
  <c r="M1567" i="3" a="1"/>
  <c r="M1567" i="3" s="1"/>
  <c r="M1568" i="3" a="1"/>
  <c r="M1568" i="3" s="1"/>
  <c r="M1569" i="3" a="1"/>
  <c r="M1569" i="3" s="1"/>
  <c r="M1570" i="3" a="1"/>
  <c r="M1570" i="3" s="1"/>
  <c r="M1571" i="3" a="1"/>
  <c r="M1571" i="3" s="1"/>
  <c r="M1572" i="3" a="1"/>
  <c r="M1572" i="3" s="1"/>
  <c r="M1573" i="3" a="1"/>
  <c r="M1573" i="3" s="1"/>
  <c r="M1574" i="3" a="1"/>
  <c r="M1574" i="3" s="1"/>
  <c r="M1575" i="3" a="1"/>
  <c r="M1575" i="3" s="1"/>
  <c r="M1576" i="3" a="1"/>
  <c r="M1576" i="3" s="1"/>
  <c r="M1577" i="3" a="1"/>
  <c r="M1577" i="3" s="1"/>
  <c r="M1578" i="3" a="1"/>
  <c r="M1578" i="3" s="1"/>
  <c r="M1579" i="3" a="1"/>
  <c r="M1579" i="3" s="1"/>
  <c r="M1580" i="3" a="1"/>
  <c r="M1580" i="3" s="1"/>
  <c r="M1581" i="3" a="1"/>
  <c r="M1581" i="3" s="1"/>
  <c r="M1582" i="3" a="1"/>
  <c r="M1582" i="3" s="1"/>
  <c r="M1583" i="3" a="1"/>
  <c r="M1583" i="3" s="1"/>
  <c r="M1584" i="3" a="1"/>
  <c r="M1584" i="3" s="1"/>
  <c r="M1585" i="3" a="1"/>
  <c r="M1585" i="3" s="1"/>
  <c r="M1586" i="3" a="1"/>
  <c r="M1586" i="3" s="1"/>
  <c r="M1587" i="3" a="1"/>
  <c r="M1587" i="3" s="1"/>
  <c r="M1588" i="3" a="1"/>
  <c r="M1588" i="3" s="1"/>
  <c r="M1589" i="3" a="1"/>
  <c r="M1589" i="3" s="1"/>
  <c r="M1590" i="3" a="1"/>
  <c r="M1590" i="3" s="1"/>
  <c r="M1591" i="3" a="1"/>
  <c r="M1591" i="3" s="1"/>
  <c r="M1592" i="3" a="1"/>
  <c r="M1592" i="3" s="1"/>
  <c r="M1593" i="3" a="1"/>
  <c r="M1593" i="3" s="1"/>
  <c r="M1594" i="3" a="1"/>
  <c r="M1594" i="3" s="1"/>
  <c r="M1595" i="3" a="1"/>
  <c r="M1595" i="3" s="1"/>
  <c r="M1596" i="3" a="1"/>
  <c r="M1596" i="3" s="1"/>
  <c r="M1597" i="3" a="1"/>
  <c r="M1597" i="3" s="1"/>
  <c r="M1598" i="3" a="1"/>
  <c r="M1598" i="3" s="1"/>
  <c r="M1599" i="3" a="1"/>
  <c r="M1599" i="3" s="1"/>
  <c r="M1600" i="3" a="1"/>
  <c r="M1600" i="3" s="1"/>
  <c r="M1601" i="3" a="1"/>
  <c r="M1601" i="3" s="1"/>
  <c r="M1602" i="3" a="1"/>
  <c r="M1602" i="3" s="1"/>
  <c r="M1603" i="3" a="1"/>
  <c r="M1603" i="3" s="1"/>
  <c r="M1604" i="3" a="1"/>
  <c r="M1604" i="3" s="1"/>
  <c r="M1605" i="3" a="1"/>
  <c r="M1605" i="3" s="1"/>
  <c r="M1606" i="3" a="1"/>
  <c r="M1606" i="3" s="1"/>
  <c r="M1607" i="3" a="1"/>
  <c r="M1607" i="3" s="1"/>
  <c r="M1608" i="3" a="1"/>
  <c r="M1608" i="3" s="1"/>
  <c r="M1609" i="3" a="1"/>
  <c r="M1609" i="3" s="1"/>
  <c r="M1610" i="3" a="1"/>
  <c r="M1610" i="3" s="1"/>
  <c r="M1611" i="3" a="1"/>
  <c r="M1611" i="3" s="1"/>
  <c r="M1612" i="3" a="1"/>
  <c r="M1612" i="3" s="1"/>
  <c r="M1613" i="3" a="1"/>
  <c r="M1613" i="3" s="1"/>
  <c r="M1614" i="3" a="1"/>
  <c r="M1614" i="3" s="1"/>
  <c r="M1615" i="3" a="1"/>
  <c r="M1615" i="3" s="1"/>
  <c r="M1616" i="3" a="1"/>
  <c r="M1616" i="3" s="1"/>
  <c r="M1617" i="3" a="1"/>
  <c r="M1617" i="3" s="1"/>
  <c r="M1618" i="3" a="1"/>
  <c r="M1618" i="3" s="1"/>
  <c r="M1619" i="3" a="1"/>
  <c r="M1619" i="3" s="1"/>
  <c r="M1620" i="3" a="1"/>
  <c r="M1620" i="3" s="1"/>
  <c r="M1621" i="3" a="1"/>
  <c r="M1621" i="3" s="1"/>
  <c r="M1622" i="3" a="1"/>
  <c r="M1622" i="3" s="1"/>
  <c r="M1623" i="3" a="1"/>
  <c r="M1623" i="3" s="1"/>
  <c r="M1624" i="3" a="1"/>
  <c r="M1624" i="3" s="1"/>
  <c r="M1625" i="3" a="1"/>
  <c r="M1625" i="3" s="1"/>
  <c r="M1626" i="3" a="1"/>
  <c r="M1626" i="3" s="1"/>
  <c r="M1627" i="3" a="1"/>
  <c r="M1627" i="3" s="1"/>
  <c r="M1628" i="3" a="1"/>
  <c r="M1628" i="3" s="1"/>
  <c r="M1629" i="3" a="1"/>
  <c r="M1629" i="3" s="1"/>
  <c r="M1630" i="3" a="1"/>
  <c r="M1630" i="3" s="1"/>
  <c r="M1631" i="3" a="1"/>
  <c r="M1631" i="3" s="1"/>
  <c r="M1632" i="3" a="1"/>
  <c r="M1632" i="3" s="1"/>
  <c r="M1633" i="3" a="1"/>
  <c r="M1633" i="3" s="1"/>
  <c r="M1634" i="3" a="1"/>
  <c r="M1634" i="3" s="1"/>
  <c r="M1635" i="3" a="1"/>
  <c r="M1635" i="3" s="1"/>
  <c r="M1636" i="3" a="1"/>
  <c r="M1636" i="3" s="1"/>
  <c r="M1637" i="3" a="1"/>
  <c r="M1637" i="3" s="1"/>
  <c r="M1638" i="3" a="1"/>
  <c r="M1638" i="3" s="1"/>
  <c r="M1639" i="3" a="1"/>
  <c r="M1639" i="3" s="1"/>
  <c r="M1640" i="3" a="1"/>
  <c r="M1640" i="3" s="1"/>
  <c r="M1641" i="3" a="1"/>
  <c r="M1641" i="3" s="1"/>
  <c r="M1642" i="3" a="1"/>
  <c r="M1642" i="3" s="1"/>
  <c r="M1643" i="3" a="1"/>
  <c r="M1643" i="3" s="1"/>
  <c r="M1644" i="3" a="1"/>
  <c r="M1644" i="3" s="1"/>
  <c r="M1645" i="3" a="1"/>
  <c r="M1645" i="3" s="1"/>
  <c r="M1646" i="3" a="1"/>
  <c r="M1646" i="3" s="1"/>
  <c r="M1647" i="3" a="1"/>
  <c r="M1647" i="3" s="1"/>
  <c r="M1648" i="3" a="1"/>
  <c r="M1648" i="3" s="1"/>
  <c r="M1649" i="3" a="1"/>
  <c r="M1649" i="3" s="1"/>
  <c r="M1650" i="3" a="1"/>
  <c r="M1650" i="3" s="1"/>
  <c r="M1651" i="3" a="1"/>
  <c r="M1651" i="3" s="1"/>
  <c r="M1652" i="3" a="1"/>
  <c r="M1652" i="3" s="1"/>
  <c r="M1653" i="3" a="1"/>
  <c r="M1653" i="3" s="1"/>
  <c r="M1654" i="3" a="1"/>
  <c r="M1654" i="3" s="1"/>
  <c r="M1655" i="3" a="1"/>
  <c r="M1655" i="3" s="1"/>
  <c r="M1656" i="3" a="1"/>
  <c r="M1656" i="3" s="1"/>
  <c r="M1657" i="3" a="1"/>
  <c r="M1657" i="3" s="1"/>
  <c r="M1658" i="3" a="1"/>
  <c r="M1658" i="3" s="1"/>
  <c r="M1659" i="3" a="1"/>
  <c r="M1659" i="3" s="1"/>
  <c r="M1660" i="3" a="1"/>
  <c r="M1660" i="3" s="1"/>
  <c r="M1661" i="3" a="1"/>
  <c r="M1661" i="3" s="1"/>
  <c r="M1662" i="3" a="1"/>
  <c r="M1662" i="3" s="1"/>
  <c r="M1663" i="3" a="1"/>
  <c r="M1663" i="3" s="1"/>
  <c r="M1664" i="3" a="1"/>
  <c r="M1664" i="3" s="1"/>
  <c r="M1665" i="3" a="1"/>
  <c r="M1665" i="3" s="1"/>
  <c r="M1666" i="3" a="1"/>
  <c r="M1666" i="3" s="1"/>
  <c r="M1667" i="3" a="1"/>
  <c r="M1667" i="3" s="1"/>
  <c r="M1668" i="3" a="1"/>
  <c r="M1668" i="3" s="1"/>
  <c r="M1669" i="3" a="1"/>
  <c r="M1669" i="3" s="1"/>
  <c r="M1670" i="3" a="1"/>
  <c r="M1670" i="3" s="1"/>
  <c r="M1671" i="3" a="1"/>
  <c r="M1671" i="3" s="1"/>
  <c r="M1672" i="3" a="1"/>
  <c r="M1672" i="3" s="1"/>
  <c r="M1673" i="3" a="1"/>
  <c r="M1673" i="3" s="1"/>
  <c r="M1674" i="3" a="1"/>
  <c r="M1674" i="3" s="1"/>
  <c r="M1675" i="3" a="1"/>
  <c r="M1675" i="3" s="1"/>
  <c r="M1676" i="3" a="1"/>
  <c r="M1676" i="3" s="1"/>
  <c r="M1677" i="3" a="1"/>
  <c r="M1677" i="3" s="1"/>
  <c r="M1678" i="3" a="1"/>
  <c r="M1678" i="3" s="1"/>
  <c r="M1679" i="3" a="1"/>
  <c r="M1679" i="3" s="1"/>
  <c r="M1680" i="3" a="1"/>
  <c r="M1680" i="3" s="1"/>
  <c r="M1681" i="3" a="1"/>
  <c r="M1681" i="3" s="1"/>
  <c r="M1682" i="3" a="1"/>
  <c r="M1682" i="3" s="1"/>
  <c r="M1683" i="3" a="1"/>
  <c r="M1683" i="3" s="1"/>
  <c r="M1684" i="3" a="1"/>
  <c r="M1684" i="3" s="1"/>
  <c r="M1685" i="3" a="1"/>
  <c r="M1685" i="3" s="1"/>
  <c r="M1686" i="3" a="1"/>
  <c r="M1686" i="3" s="1"/>
  <c r="M1687" i="3" a="1"/>
  <c r="M1687" i="3" s="1"/>
  <c r="M1688" i="3" a="1"/>
  <c r="M1688" i="3" s="1"/>
  <c r="M1689" i="3" a="1"/>
  <c r="M1689" i="3" s="1"/>
  <c r="M1690" i="3" a="1"/>
  <c r="M1690" i="3" s="1"/>
  <c r="M1691" i="3" a="1"/>
  <c r="M1691" i="3" s="1"/>
  <c r="M1692" i="3" a="1"/>
  <c r="M1692" i="3" s="1"/>
  <c r="M1693" i="3" a="1"/>
  <c r="M1693" i="3" s="1"/>
  <c r="M1694" i="3" a="1"/>
  <c r="M1694" i="3" s="1"/>
  <c r="M1695" i="3" a="1"/>
  <c r="M1695" i="3" s="1"/>
  <c r="M1696" i="3" a="1"/>
  <c r="M1696" i="3" s="1"/>
  <c r="M1697" i="3" a="1"/>
  <c r="M1697" i="3" s="1"/>
  <c r="M1698" i="3" a="1"/>
  <c r="M1698" i="3" s="1"/>
  <c r="M1699" i="3" a="1"/>
  <c r="M1699" i="3" s="1"/>
  <c r="M1700" i="3" a="1"/>
  <c r="M1700" i="3" s="1"/>
  <c r="M1701" i="3" a="1"/>
  <c r="M1701" i="3" s="1"/>
  <c r="M1702" i="3" a="1"/>
  <c r="M1702" i="3" s="1"/>
  <c r="M1703" i="3" a="1"/>
  <c r="M1703" i="3" s="1"/>
  <c r="M1704" i="3" a="1"/>
  <c r="M1704" i="3" s="1"/>
  <c r="M1705" i="3" a="1"/>
  <c r="M1705" i="3" s="1"/>
  <c r="M1706" i="3" a="1"/>
  <c r="M1706" i="3" s="1"/>
  <c r="M1707" i="3" a="1"/>
  <c r="M1707" i="3" s="1"/>
  <c r="M1708" i="3" a="1"/>
  <c r="M1708" i="3" s="1"/>
  <c r="M1709" i="3" a="1"/>
  <c r="M1709" i="3" s="1"/>
  <c r="M1710" i="3" a="1"/>
  <c r="M1710" i="3" s="1"/>
  <c r="M1711" i="3" a="1"/>
  <c r="M1711" i="3" s="1"/>
  <c r="M1712" i="3" a="1"/>
  <c r="M1712" i="3" s="1"/>
  <c r="M1713" i="3" a="1"/>
  <c r="M1713" i="3" s="1"/>
  <c r="M1714" i="3" a="1"/>
  <c r="M1714" i="3" s="1"/>
  <c r="M1715" i="3" a="1"/>
  <c r="M1715" i="3" s="1"/>
  <c r="M1716" i="3" a="1"/>
  <c r="M1716" i="3" s="1"/>
  <c r="M1717" i="3" a="1"/>
  <c r="M1717" i="3" s="1"/>
  <c r="M1718" i="3" a="1"/>
  <c r="M1718" i="3" s="1"/>
  <c r="M1719" i="3" a="1"/>
  <c r="M1719" i="3" s="1"/>
  <c r="M1720" i="3" a="1"/>
  <c r="M1720" i="3" s="1"/>
  <c r="M1721" i="3" a="1"/>
  <c r="M1721" i="3" s="1"/>
  <c r="M1722" i="3" a="1"/>
  <c r="M1722" i="3" s="1"/>
  <c r="M1723" i="3" a="1"/>
  <c r="M1723" i="3" s="1"/>
  <c r="M1724" i="3" a="1"/>
  <c r="M1724" i="3" s="1"/>
  <c r="M1725" i="3" a="1"/>
  <c r="M1725" i="3" s="1"/>
  <c r="M1726" i="3" a="1"/>
  <c r="M1726" i="3" s="1"/>
  <c r="M1727" i="3" a="1"/>
  <c r="M1727" i="3" s="1"/>
  <c r="M1728" i="3" a="1"/>
  <c r="M1728" i="3" s="1"/>
  <c r="M1729" i="3" a="1"/>
  <c r="M1729" i="3" s="1"/>
  <c r="M1730" i="3" a="1"/>
  <c r="M1730" i="3" s="1"/>
  <c r="M1731" i="3" a="1"/>
  <c r="M1731" i="3" s="1"/>
  <c r="M1732" i="3" a="1"/>
  <c r="M1732" i="3" s="1"/>
  <c r="M1733" i="3" a="1"/>
  <c r="M1733" i="3" s="1"/>
  <c r="M1734" i="3" a="1"/>
  <c r="M1734" i="3" s="1"/>
  <c r="M1735" i="3" a="1"/>
  <c r="M1735" i="3" s="1"/>
  <c r="M1736" i="3" a="1"/>
  <c r="M1736" i="3" s="1"/>
  <c r="M1737" i="3" a="1"/>
  <c r="M1737" i="3" s="1"/>
  <c r="M1738" i="3" a="1"/>
  <c r="M1738" i="3" s="1"/>
  <c r="M1739" i="3" a="1"/>
  <c r="M1739" i="3" s="1"/>
  <c r="M1740" i="3" a="1"/>
  <c r="M1740" i="3" s="1"/>
  <c r="M1741" i="3" a="1"/>
  <c r="M1741" i="3" s="1"/>
  <c r="M1742" i="3" a="1"/>
  <c r="M1742" i="3" s="1"/>
  <c r="M1743" i="3" a="1"/>
  <c r="M1743" i="3" s="1"/>
  <c r="M1744" i="3" a="1"/>
  <c r="M1744" i="3" s="1"/>
  <c r="M1745" i="3" a="1"/>
  <c r="M1745" i="3" s="1"/>
  <c r="M1746" i="3" a="1"/>
  <c r="M1746" i="3" s="1"/>
  <c r="M1747" i="3" a="1"/>
  <c r="M1747" i="3" s="1"/>
  <c r="M1748" i="3" a="1"/>
  <c r="M1748" i="3" s="1"/>
  <c r="M1749" i="3" a="1"/>
  <c r="M1749" i="3" s="1"/>
  <c r="M1750" i="3" a="1"/>
  <c r="M1750" i="3" s="1"/>
  <c r="M1751" i="3" a="1"/>
  <c r="M1751" i="3" s="1"/>
  <c r="M1752" i="3" a="1"/>
  <c r="M1752" i="3" s="1"/>
  <c r="M1753" i="3" a="1"/>
  <c r="M1753" i="3" s="1"/>
  <c r="M1754" i="3" a="1"/>
  <c r="M1754" i="3" s="1"/>
  <c r="M1755" i="3" a="1"/>
  <c r="M1755" i="3" s="1"/>
  <c r="M1756" i="3" a="1"/>
  <c r="M1756" i="3" s="1"/>
  <c r="M1757" i="3" a="1"/>
  <c r="M1757" i="3" s="1"/>
  <c r="M1758" i="3" a="1"/>
  <c r="M1758" i="3" s="1"/>
  <c r="M1759" i="3" a="1"/>
  <c r="M1759" i="3" s="1"/>
  <c r="M1760" i="3" a="1"/>
  <c r="M1760" i="3" s="1"/>
  <c r="M1761" i="3" a="1"/>
  <c r="M1761" i="3" s="1"/>
  <c r="M1762" i="3" a="1"/>
  <c r="M1762" i="3" s="1"/>
  <c r="M1763" i="3" a="1"/>
  <c r="M1763" i="3" s="1"/>
  <c r="M1764" i="3" a="1"/>
  <c r="M1764" i="3" s="1"/>
  <c r="M1765" i="3" a="1"/>
  <c r="M1765" i="3" s="1"/>
  <c r="M1766" i="3" a="1"/>
  <c r="M1766" i="3" s="1"/>
  <c r="M1767" i="3" a="1"/>
  <c r="M1767" i="3" s="1"/>
  <c r="M1768" i="3" a="1"/>
  <c r="M1768" i="3" s="1"/>
  <c r="M1769" i="3" a="1"/>
  <c r="M1769" i="3" s="1"/>
  <c r="M1770" i="3" a="1"/>
  <c r="M1770" i="3" s="1"/>
  <c r="M1771" i="3" a="1"/>
  <c r="M1771" i="3" s="1"/>
  <c r="M1772" i="3" a="1"/>
  <c r="M1772" i="3" s="1"/>
  <c r="M1773" i="3" a="1"/>
  <c r="M1773" i="3" s="1"/>
  <c r="M1774" i="3" a="1"/>
  <c r="M1774" i="3" s="1"/>
  <c r="M1775" i="3" a="1"/>
  <c r="M1775" i="3" s="1"/>
  <c r="M1776" i="3" a="1"/>
  <c r="M1776" i="3" s="1"/>
  <c r="M1777" i="3" a="1"/>
  <c r="M1777" i="3" s="1"/>
  <c r="M1778" i="3" a="1"/>
  <c r="M1778" i="3" s="1"/>
  <c r="M1779" i="3" a="1"/>
  <c r="M1779" i="3" s="1"/>
  <c r="M1780" i="3" a="1"/>
  <c r="M1780" i="3" s="1"/>
  <c r="M1781" i="3" a="1"/>
  <c r="M1781" i="3" s="1"/>
  <c r="M1782" i="3" a="1"/>
  <c r="M1782" i="3" s="1"/>
  <c r="M1783" i="3" a="1"/>
  <c r="M1783" i="3" s="1"/>
  <c r="M1784" i="3" a="1"/>
  <c r="M1784" i="3" s="1"/>
  <c r="M1785" i="3" a="1"/>
  <c r="M1785" i="3" s="1"/>
  <c r="M1786" i="3" a="1"/>
  <c r="M1786" i="3" s="1"/>
  <c r="M1787" i="3" a="1"/>
  <c r="M1787" i="3" s="1"/>
  <c r="M1788" i="3" a="1"/>
  <c r="M1788" i="3" s="1"/>
  <c r="M1789" i="3" a="1"/>
  <c r="M1789" i="3" s="1"/>
  <c r="M1790" i="3" a="1"/>
  <c r="M1790" i="3" s="1"/>
  <c r="M1791" i="3" a="1"/>
  <c r="M1791" i="3" s="1"/>
  <c r="M1792" i="3" a="1"/>
  <c r="M1792" i="3" s="1"/>
  <c r="M1793" i="3" a="1"/>
  <c r="M1793" i="3" s="1"/>
  <c r="M1794" i="3" a="1"/>
  <c r="M1794" i="3" s="1"/>
  <c r="M1795" i="3" a="1"/>
  <c r="M1795" i="3" s="1"/>
  <c r="M1796" i="3" a="1"/>
  <c r="M1796" i="3" s="1"/>
  <c r="M1797" i="3" a="1"/>
  <c r="M1797" i="3" s="1"/>
  <c r="M1798" i="3" a="1"/>
  <c r="M1798" i="3" s="1"/>
  <c r="M1799" i="3" a="1"/>
  <c r="M1799" i="3" s="1"/>
  <c r="M1800" i="3" a="1"/>
  <c r="M1800" i="3" s="1"/>
  <c r="M1801" i="3" a="1"/>
  <c r="M1801" i="3" s="1"/>
  <c r="M1802" i="3" a="1"/>
  <c r="M1802" i="3" s="1"/>
  <c r="M1803" i="3" a="1"/>
  <c r="M1803" i="3" s="1"/>
  <c r="M1804" i="3" a="1"/>
  <c r="M1804" i="3" s="1"/>
  <c r="M1805" i="3" a="1"/>
  <c r="M1805" i="3" s="1"/>
  <c r="M1806" i="3" a="1"/>
  <c r="M1806" i="3" s="1"/>
  <c r="M1807" i="3" a="1"/>
  <c r="M1807" i="3" s="1"/>
  <c r="M1808" i="3" a="1"/>
  <c r="M1808" i="3" s="1"/>
  <c r="M1809" i="3" a="1"/>
  <c r="M1809" i="3" s="1"/>
  <c r="M1810" i="3" a="1"/>
  <c r="M1810" i="3" s="1"/>
  <c r="M1811" i="3" a="1"/>
  <c r="M1811" i="3" s="1"/>
  <c r="M1812" i="3" a="1"/>
  <c r="M1812" i="3" s="1"/>
  <c r="M1813" i="3" a="1"/>
  <c r="M1813" i="3" s="1"/>
  <c r="M1814" i="3" a="1"/>
  <c r="M1814" i="3" s="1"/>
  <c r="M1815" i="3" a="1"/>
  <c r="M1815" i="3" s="1"/>
  <c r="M1816" i="3" a="1"/>
  <c r="M1816" i="3" s="1"/>
  <c r="M1817" i="3" a="1"/>
  <c r="M1817" i="3" s="1"/>
  <c r="M1818" i="3" a="1"/>
  <c r="M1818" i="3" s="1"/>
  <c r="M1819" i="3" a="1"/>
  <c r="M1819" i="3" s="1"/>
  <c r="M1820" i="3" a="1"/>
  <c r="M1820" i="3" s="1"/>
  <c r="M1821" i="3" a="1"/>
  <c r="M1821" i="3" s="1"/>
  <c r="M1822" i="3" a="1"/>
  <c r="M1822" i="3" s="1"/>
  <c r="M1823" i="3" a="1"/>
  <c r="M1823" i="3" s="1"/>
  <c r="M1824" i="3" a="1"/>
  <c r="M1824" i="3" s="1"/>
  <c r="M1825" i="3" a="1"/>
  <c r="M1825" i="3" s="1"/>
  <c r="M1826" i="3" a="1"/>
  <c r="M1826" i="3" s="1"/>
  <c r="M1827" i="3" a="1"/>
  <c r="M1827" i="3" s="1"/>
  <c r="M1828" i="3" a="1"/>
  <c r="M1828" i="3" s="1"/>
  <c r="M1829" i="3" a="1"/>
  <c r="M1829" i="3" s="1"/>
  <c r="M1830" i="3" a="1"/>
  <c r="M1830" i="3" s="1"/>
  <c r="M1831" i="3" a="1"/>
  <c r="M1831" i="3" s="1"/>
  <c r="M1832" i="3" a="1"/>
  <c r="M1832" i="3" s="1"/>
  <c r="M1833" i="3" a="1"/>
  <c r="M1833" i="3" s="1"/>
  <c r="M1834" i="3" a="1"/>
  <c r="M1834" i="3" s="1"/>
  <c r="M1835" i="3" a="1"/>
  <c r="M1835" i="3" s="1"/>
  <c r="M1836" i="3" a="1"/>
  <c r="M1836" i="3" s="1"/>
  <c r="M1837" i="3" a="1"/>
  <c r="M1837" i="3" s="1"/>
  <c r="M1838" i="3" a="1"/>
  <c r="M1838" i="3" s="1"/>
  <c r="M1839" i="3" a="1"/>
  <c r="M1839" i="3" s="1"/>
  <c r="M1840" i="3" a="1"/>
  <c r="M1840" i="3" s="1"/>
  <c r="M1841" i="3" a="1"/>
  <c r="M1841" i="3" s="1"/>
  <c r="M1842" i="3" a="1"/>
  <c r="M1842" i="3" s="1"/>
  <c r="M1843" i="3" a="1"/>
  <c r="M1843" i="3" s="1"/>
  <c r="M1844" i="3" a="1"/>
  <c r="M1844" i="3" s="1"/>
  <c r="M1845" i="3" a="1"/>
  <c r="M1845" i="3" s="1"/>
  <c r="M1846" i="3" a="1"/>
  <c r="M1846" i="3" s="1"/>
  <c r="M1847" i="3" a="1"/>
  <c r="M1847" i="3" s="1"/>
  <c r="M1848" i="3" a="1"/>
  <c r="M1848" i="3" s="1"/>
  <c r="M1849" i="3" a="1"/>
  <c r="M1849" i="3" s="1"/>
  <c r="M1850" i="3" a="1"/>
  <c r="M1850" i="3" s="1"/>
  <c r="M1851" i="3" a="1"/>
  <c r="M1851" i="3" s="1"/>
  <c r="M1852" i="3" a="1"/>
  <c r="M1852" i="3" s="1"/>
  <c r="M1853" i="3" a="1"/>
  <c r="M1853" i="3" s="1"/>
  <c r="M1854" i="3" a="1"/>
  <c r="M1854" i="3" s="1"/>
  <c r="M1855" i="3" a="1"/>
  <c r="M1855" i="3" s="1"/>
  <c r="M1856" i="3" a="1"/>
  <c r="M1856" i="3" s="1"/>
  <c r="M1857" i="3" a="1"/>
  <c r="M1857" i="3" s="1"/>
  <c r="M1858" i="3" a="1"/>
  <c r="M1858" i="3" s="1"/>
  <c r="M1859" i="3" a="1"/>
  <c r="M1859" i="3" s="1"/>
  <c r="M1860" i="3" a="1"/>
  <c r="M1860" i="3" s="1"/>
  <c r="M1861" i="3" a="1"/>
  <c r="M1861" i="3" s="1"/>
  <c r="M1862" i="3" a="1"/>
  <c r="M1862" i="3" s="1"/>
  <c r="M1863" i="3" a="1"/>
  <c r="M1863" i="3" s="1"/>
  <c r="M1864" i="3" a="1"/>
  <c r="M1864" i="3" s="1"/>
  <c r="M1865" i="3" a="1"/>
  <c r="M1865" i="3" s="1"/>
  <c r="M1866" i="3" a="1"/>
  <c r="M1866" i="3" s="1"/>
  <c r="M1867" i="3" a="1"/>
  <c r="M1867" i="3" s="1"/>
  <c r="M1868" i="3" a="1"/>
  <c r="M1868" i="3" s="1"/>
  <c r="M1869" i="3" a="1"/>
  <c r="M1869" i="3" s="1"/>
  <c r="M1870" i="3" a="1"/>
  <c r="M1870" i="3" s="1"/>
  <c r="M1871" i="3" a="1"/>
  <c r="M1871" i="3" s="1"/>
  <c r="M1872" i="3" a="1"/>
  <c r="M1872" i="3" s="1"/>
  <c r="M1873" i="3" a="1"/>
  <c r="M1873" i="3" s="1"/>
  <c r="M1874" i="3" a="1"/>
  <c r="M1874" i="3" s="1"/>
  <c r="M1875" i="3" a="1"/>
  <c r="M1875" i="3" s="1"/>
  <c r="M1876" i="3" a="1"/>
  <c r="M1876" i="3" s="1"/>
  <c r="M1877" i="3" a="1"/>
  <c r="M1877" i="3" s="1"/>
  <c r="M1878" i="3" a="1"/>
  <c r="M1878" i="3" s="1"/>
  <c r="M1879" i="3" a="1"/>
  <c r="M1879" i="3" s="1"/>
  <c r="M1880" i="3" a="1"/>
  <c r="M1880" i="3" s="1"/>
  <c r="M1881" i="3" a="1"/>
  <c r="M1881" i="3" s="1"/>
  <c r="M1882" i="3" a="1"/>
  <c r="M1882" i="3" s="1"/>
  <c r="M1883" i="3" a="1"/>
  <c r="M1883" i="3" s="1"/>
  <c r="M1884" i="3" a="1"/>
  <c r="M1884" i="3" s="1"/>
  <c r="M1885" i="3" a="1"/>
  <c r="M1885" i="3" s="1"/>
  <c r="M1886" i="3" a="1"/>
  <c r="M1886" i="3" s="1"/>
  <c r="M1887" i="3" a="1"/>
  <c r="M1887" i="3" s="1"/>
  <c r="M1888" i="3" a="1"/>
  <c r="M1888" i="3" s="1"/>
  <c r="M1889" i="3" a="1"/>
  <c r="M1889" i="3" s="1"/>
  <c r="M1890" i="3" a="1"/>
  <c r="M1890" i="3" s="1"/>
  <c r="M1891" i="3" a="1"/>
  <c r="M1891" i="3" s="1"/>
  <c r="M1892" i="3" a="1"/>
  <c r="M1892" i="3" s="1"/>
  <c r="M1893" i="3" a="1"/>
  <c r="M1893" i="3" s="1"/>
  <c r="M1894" i="3" a="1"/>
  <c r="M1894" i="3" s="1"/>
  <c r="M1895" i="3" a="1"/>
  <c r="M1895" i="3" s="1"/>
  <c r="M1896" i="3" a="1"/>
  <c r="M1896" i="3" s="1"/>
  <c r="M1897" i="3" a="1"/>
  <c r="M1897" i="3" s="1"/>
  <c r="M1898" i="3" a="1"/>
  <c r="M1898" i="3" s="1"/>
  <c r="M1899" i="3" a="1"/>
  <c r="M1899" i="3" s="1"/>
  <c r="M1900" i="3" a="1"/>
  <c r="M1900" i="3" s="1"/>
  <c r="M1901" i="3" a="1"/>
  <c r="M1901" i="3" s="1"/>
  <c r="M1902" i="3" a="1"/>
  <c r="M1902" i="3" s="1"/>
  <c r="M1903" i="3" a="1"/>
  <c r="M1903" i="3" s="1"/>
  <c r="M1904" i="3" a="1"/>
  <c r="M1904" i="3" s="1"/>
  <c r="M1905" i="3" a="1"/>
  <c r="M1905" i="3" s="1"/>
  <c r="M1906" i="3" a="1"/>
  <c r="M1906" i="3" s="1"/>
  <c r="M1907" i="3" a="1"/>
  <c r="M1907" i="3" s="1"/>
  <c r="M1908" i="3" a="1"/>
  <c r="M1908" i="3" s="1"/>
  <c r="M1909" i="3" a="1"/>
  <c r="M1909" i="3" s="1"/>
  <c r="M1910" i="3" a="1"/>
  <c r="M1910" i="3" s="1"/>
  <c r="M1911" i="3" a="1"/>
  <c r="M1911" i="3" s="1"/>
  <c r="M1912" i="3" a="1"/>
  <c r="M1912" i="3" s="1"/>
  <c r="M1913" i="3" a="1"/>
  <c r="M1913" i="3" s="1"/>
  <c r="M1914" i="3" a="1"/>
  <c r="M1914" i="3" s="1"/>
  <c r="M1915" i="3" a="1"/>
  <c r="M1915" i="3" s="1"/>
  <c r="M1916" i="3" a="1"/>
  <c r="M1916" i="3" s="1"/>
  <c r="M1917" i="3" a="1"/>
  <c r="M1917" i="3" s="1"/>
  <c r="M1918" i="3" a="1"/>
  <c r="M1918" i="3" s="1"/>
  <c r="M1919" i="3" a="1"/>
  <c r="M1919" i="3" s="1"/>
  <c r="M1920" i="3" a="1"/>
  <c r="M1920" i="3" s="1"/>
  <c r="M1921" i="3" a="1"/>
  <c r="M1921" i="3" s="1"/>
  <c r="M1922" i="3" a="1"/>
  <c r="M1922" i="3" s="1"/>
  <c r="M1923" i="3" a="1"/>
  <c r="M1923" i="3" s="1"/>
  <c r="M1924" i="3" a="1"/>
  <c r="M1924" i="3" s="1"/>
  <c r="M1925" i="3" a="1"/>
  <c r="M1925" i="3" s="1"/>
  <c r="M1926" i="3" a="1"/>
  <c r="M1926" i="3" s="1"/>
  <c r="M1927" i="3" a="1"/>
  <c r="M1927" i="3" s="1"/>
  <c r="M1928" i="3" a="1"/>
  <c r="M1928" i="3" s="1"/>
  <c r="M1929" i="3" a="1"/>
  <c r="M1929" i="3" s="1"/>
  <c r="M1930" i="3" a="1"/>
  <c r="M1930" i="3" s="1"/>
  <c r="M1931" i="3" a="1"/>
  <c r="M1931" i="3" s="1"/>
  <c r="M1932" i="3" a="1"/>
  <c r="M1932" i="3" s="1"/>
  <c r="M1933" i="3" a="1"/>
  <c r="M1933" i="3" s="1"/>
  <c r="M1934" i="3" a="1"/>
  <c r="M1934" i="3" s="1"/>
  <c r="M1935" i="3" a="1"/>
  <c r="M1935" i="3" s="1"/>
  <c r="M1936" i="3" a="1"/>
  <c r="M1936" i="3" s="1"/>
  <c r="M1937" i="3" a="1"/>
  <c r="M1937" i="3" s="1"/>
  <c r="M1938" i="3" a="1"/>
  <c r="M1938" i="3" s="1"/>
  <c r="M1939" i="3" a="1"/>
  <c r="M1939" i="3" s="1"/>
  <c r="M1940" i="3" a="1"/>
  <c r="M1940" i="3" s="1"/>
  <c r="M1941" i="3" a="1"/>
  <c r="M1941" i="3" s="1"/>
  <c r="M1942" i="3" a="1"/>
  <c r="M1942" i="3" s="1"/>
  <c r="M1943" i="3" a="1"/>
  <c r="M1943" i="3" s="1"/>
  <c r="M1944" i="3" a="1"/>
  <c r="M1944" i="3" s="1"/>
  <c r="M1945" i="3" a="1"/>
  <c r="M1945" i="3" s="1"/>
  <c r="M1946" i="3" a="1"/>
  <c r="M1946" i="3" s="1"/>
  <c r="M1947" i="3" a="1"/>
  <c r="M1947" i="3" s="1"/>
  <c r="M1948" i="3" a="1"/>
  <c r="M1948" i="3" s="1"/>
  <c r="M1949" i="3" a="1"/>
  <c r="M1949" i="3" s="1"/>
  <c r="M1950" i="3" a="1"/>
  <c r="M1950" i="3" s="1"/>
  <c r="M1951" i="3" a="1"/>
  <c r="M1951" i="3" s="1"/>
  <c r="M1952" i="3" a="1"/>
  <c r="M1952" i="3" s="1"/>
  <c r="M1953" i="3" a="1"/>
  <c r="M1953" i="3" s="1"/>
  <c r="M1954" i="3" a="1"/>
  <c r="M1954" i="3" s="1"/>
  <c r="M1955" i="3" a="1"/>
  <c r="M1955" i="3" s="1"/>
  <c r="M1956" i="3" a="1"/>
  <c r="M1956" i="3" s="1"/>
  <c r="M1957" i="3" a="1"/>
  <c r="M1957" i="3" s="1"/>
  <c r="M1958" i="3" a="1"/>
  <c r="M1958" i="3" s="1"/>
  <c r="M1959" i="3" a="1"/>
  <c r="M1959" i="3" s="1"/>
  <c r="M1960" i="3" a="1"/>
  <c r="M1960" i="3" s="1"/>
  <c r="M1961" i="3" a="1"/>
  <c r="M1961" i="3" s="1"/>
  <c r="M1962" i="3" a="1"/>
  <c r="M1962" i="3" s="1"/>
  <c r="M1963" i="3" a="1"/>
  <c r="M1963" i="3" s="1"/>
  <c r="M1964" i="3" a="1"/>
  <c r="M1964" i="3" s="1"/>
  <c r="M1965" i="3" a="1"/>
  <c r="M1965" i="3" s="1"/>
  <c r="M1966" i="3" a="1"/>
  <c r="M1966" i="3" s="1"/>
  <c r="M1967" i="3" a="1"/>
  <c r="M1967" i="3" s="1"/>
  <c r="M1968" i="3" a="1"/>
  <c r="M1968" i="3" s="1"/>
  <c r="M1969" i="3" a="1"/>
  <c r="M1969" i="3" s="1"/>
  <c r="M1970" i="3" a="1"/>
  <c r="M1970" i="3" s="1"/>
  <c r="M1971" i="3" a="1"/>
  <c r="M1971" i="3" s="1"/>
  <c r="M1972" i="3" a="1"/>
  <c r="M1972" i="3" s="1"/>
  <c r="M1973" i="3" a="1"/>
  <c r="M1973" i="3" s="1"/>
  <c r="M1974" i="3" a="1"/>
  <c r="M1974" i="3" s="1"/>
  <c r="M1975" i="3" a="1"/>
  <c r="M1975" i="3" s="1"/>
  <c r="M1976" i="3" a="1"/>
  <c r="M1976" i="3" s="1"/>
  <c r="M1977" i="3" a="1"/>
  <c r="M1977" i="3" s="1"/>
  <c r="M1978" i="3" a="1"/>
  <c r="M1978" i="3" s="1"/>
  <c r="M1979" i="3" a="1"/>
  <c r="M1979" i="3" s="1"/>
  <c r="M1980" i="3" a="1"/>
  <c r="M1980" i="3" s="1"/>
  <c r="M1981" i="3" a="1"/>
  <c r="M1981" i="3" s="1"/>
  <c r="M1982" i="3" a="1"/>
  <c r="M1982" i="3" s="1"/>
  <c r="M1983" i="3" a="1"/>
  <c r="M1983" i="3" s="1"/>
  <c r="M1984" i="3" a="1"/>
  <c r="M1984" i="3" s="1"/>
  <c r="M1985" i="3" a="1"/>
  <c r="M1985" i="3" s="1"/>
  <c r="M1986" i="3" a="1"/>
  <c r="M1986" i="3" s="1"/>
  <c r="M1987" i="3" a="1"/>
  <c r="M1987" i="3" s="1"/>
  <c r="M1988" i="3" a="1"/>
  <c r="M1988" i="3" s="1"/>
  <c r="M1989" i="3" a="1"/>
  <c r="M1989" i="3" s="1"/>
  <c r="M1990" i="3" a="1"/>
  <c r="M1990" i="3" s="1"/>
  <c r="M1991" i="3" a="1"/>
  <c r="M1991" i="3" s="1"/>
  <c r="M1992" i="3" a="1"/>
  <c r="M1992" i="3" s="1"/>
  <c r="M1993" i="3" a="1"/>
  <c r="M1993" i="3" s="1"/>
  <c r="M1994" i="3" a="1"/>
  <c r="M1994" i="3" s="1"/>
  <c r="M1995" i="3" a="1"/>
  <c r="M1995" i="3" s="1"/>
  <c r="M1996" i="3" a="1"/>
  <c r="M1996" i="3" s="1"/>
  <c r="M1997" i="3" a="1"/>
  <c r="M1997" i="3" s="1"/>
  <c r="M1998" i="3" a="1"/>
  <c r="M1998" i="3" s="1"/>
  <c r="M1999" i="3" a="1"/>
  <c r="M1999" i="3" s="1"/>
  <c r="M2000" i="3" a="1"/>
  <c r="M2000" i="3" s="1"/>
  <c r="M2001" i="3" a="1"/>
  <c r="M2001" i="3" s="1"/>
  <c r="M2002" i="3" a="1"/>
  <c r="M2002" i="3" s="1"/>
  <c r="M2003" i="3" a="1"/>
  <c r="M2003" i="3" s="1"/>
  <c r="M2004" i="3" a="1"/>
  <c r="M2004" i="3" s="1"/>
  <c r="M2005" i="3" a="1"/>
  <c r="M2005" i="3" s="1"/>
  <c r="M2006" i="3" a="1"/>
  <c r="M2006" i="3" s="1"/>
  <c r="M2007" i="3" a="1"/>
  <c r="M2007" i="3" s="1"/>
  <c r="M2008" i="3" a="1"/>
  <c r="M2008" i="3" s="1"/>
  <c r="M2009" i="3" a="1"/>
  <c r="M2009" i="3" s="1"/>
  <c r="M2010" i="3" a="1"/>
  <c r="M2010" i="3" s="1"/>
  <c r="M2011" i="3" a="1"/>
  <c r="M2011" i="3" s="1"/>
  <c r="M2012" i="3" a="1"/>
  <c r="M2012" i="3" s="1"/>
  <c r="M2013" i="3" a="1"/>
  <c r="M2013" i="3" s="1"/>
  <c r="M2014" i="3" a="1"/>
  <c r="M2014" i="3" s="1"/>
  <c r="M2015" i="3" a="1"/>
  <c r="M2015" i="3" s="1"/>
  <c r="M2016" i="3" a="1"/>
  <c r="M2016" i="3" s="1"/>
  <c r="M2017" i="3" a="1"/>
  <c r="M2017" i="3" s="1"/>
  <c r="M2018" i="3" a="1"/>
  <c r="M2018" i="3" s="1"/>
  <c r="M2019" i="3" a="1"/>
  <c r="M2019" i="3" s="1"/>
  <c r="M2020" i="3" a="1"/>
  <c r="M2020" i="3" s="1"/>
  <c r="M2021" i="3" a="1"/>
  <c r="M2021" i="3" s="1"/>
  <c r="M2022" i="3" a="1"/>
  <c r="M2022" i="3" s="1"/>
  <c r="M2023" i="3" a="1"/>
  <c r="M2023" i="3" s="1"/>
  <c r="M2024" i="3" a="1"/>
  <c r="M2024" i="3" s="1"/>
  <c r="M2025" i="3" a="1"/>
  <c r="M2025" i="3" s="1"/>
  <c r="M2026" i="3" a="1"/>
  <c r="M2026" i="3" s="1"/>
  <c r="M2027" i="3" a="1"/>
  <c r="M2027" i="3" s="1"/>
  <c r="M2028" i="3" a="1"/>
  <c r="M2028" i="3" s="1"/>
  <c r="M2029" i="3" a="1"/>
  <c r="M2029" i="3" s="1"/>
  <c r="M2030" i="3" a="1"/>
  <c r="M2030" i="3" s="1"/>
  <c r="M2031" i="3" a="1"/>
  <c r="M2031" i="3" s="1"/>
  <c r="M2032" i="3" a="1"/>
  <c r="M2032" i="3" s="1"/>
  <c r="M2033" i="3" a="1"/>
  <c r="M2033" i="3" s="1"/>
  <c r="M2034" i="3" a="1"/>
  <c r="M2034" i="3" s="1"/>
  <c r="M2035" i="3" a="1"/>
  <c r="M2035" i="3" s="1"/>
  <c r="M2036" i="3" a="1"/>
  <c r="M2036" i="3" s="1"/>
  <c r="M2037" i="3" a="1"/>
  <c r="M2037" i="3" s="1"/>
  <c r="M2038" i="3" a="1"/>
  <c r="M2038" i="3" s="1"/>
  <c r="M2039" i="3" a="1"/>
  <c r="M2039" i="3" s="1"/>
  <c r="M2040" i="3" a="1"/>
  <c r="M2040" i="3" s="1"/>
  <c r="M2041" i="3" a="1"/>
  <c r="M2041" i="3" s="1"/>
  <c r="M2042" i="3" a="1"/>
  <c r="M2042" i="3" s="1"/>
  <c r="M2043" i="3" a="1"/>
  <c r="M2043" i="3" s="1"/>
  <c r="M2044" i="3" a="1"/>
  <c r="M2044" i="3" s="1"/>
  <c r="M2045" i="3" a="1"/>
  <c r="M2045" i="3" s="1"/>
  <c r="M2046" i="3" a="1"/>
  <c r="M2046" i="3" s="1"/>
  <c r="M2047" i="3" a="1"/>
  <c r="M2047" i="3" s="1"/>
  <c r="M2048" i="3" a="1"/>
  <c r="M2048" i="3" s="1"/>
  <c r="M2049" i="3" a="1"/>
  <c r="M2049" i="3" s="1"/>
  <c r="M2050" i="3" a="1"/>
  <c r="M2050" i="3" s="1"/>
  <c r="M2051" i="3" a="1"/>
  <c r="M2051" i="3" s="1"/>
  <c r="M2052" i="3" a="1"/>
  <c r="M2052" i="3" s="1"/>
  <c r="M2053" i="3" a="1"/>
  <c r="M2053" i="3" s="1"/>
  <c r="M2054" i="3" a="1"/>
  <c r="M2054" i="3" s="1"/>
  <c r="M2055" i="3" a="1"/>
  <c r="M2055" i="3" s="1"/>
  <c r="M2056" i="3" a="1"/>
  <c r="M2056" i="3" s="1"/>
  <c r="M2057" i="3" a="1"/>
  <c r="M2057" i="3" s="1"/>
  <c r="M2058" i="3" a="1"/>
  <c r="M2058" i="3" s="1"/>
  <c r="M2059" i="3" a="1"/>
  <c r="M2059" i="3" s="1"/>
  <c r="M2060" i="3" a="1"/>
  <c r="M2060" i="3" s="1"/>
  <c r="M2061" i="3" a="1"/>
  <c r="M2061" i="3" s="1"/>
  <c r="M2062" i="3" a="1"/>
  <c r="M2062" i="3" s="1"/>
  <c r="M2063" i="3" a="1"/>
  <c r="M2063" i="3" s="1"/>
  <c r="M2064" i="3" a="1"/>
  <c r="M2064" i="3" s="1"/>
  <c r="M2065" i="3" a="1"/>
  <c r="M2065" i="3" s="1"/>
  <c r="M2066" i="3" a="1"/>
  <c r="M2066" i="3" s="1"/>
  <c r="M2067" i="3" a="1"/>
  <c r="M2067" i="3" s="1"/>
  <c r="M2068" i="3" a="1"/>
  <c r="M2068" i="3" s="1"/>
  <c r="M2069" i="3" a="1"/>
  <c r="M2069" i="3" s="1"/>
  <c r="M2070" i="3" a="1"/>
  <c r="M2070" i="3" s="1"/>
  <c r="M2071" i="3" a="1"/>
  <c r="M2071" i="3" s="1"/>
  <c r="M2072" i="3" a="1"/>
  <c r="M2072" i="3" s="1"/>
  <c r="M2073" i="3" a="1"/>
  <c r="M2073" i="3" s="1"/>
  <c r="M2074" i="3" a="1"/>
  <c r="M2074" i="3" s="1"/>
  <c r="M2075" i="3" a="1"/>
  <c r="M2075" i="3" s="1"/>
  <c r="M2076" i="3" a="1"/>
  <c r="M2076" i="3" s="1"/>
  <c r="M2077" i="3" a="1"/>
  <c r="M2077" i="3" s="1"/>
  <c r="M2078" i="3" a="1"/>
  <c r="M2078" i="3" s="1"/>
  <c r="M2079" i="3" a="1"/>
  <c r="M2079" i="3" s="1"/>
  <c r="M2080" i="3" a="1"/>
  <c r="M2080" i="3" s="1"/>
  <c r="M2081" i="3" a="1"/>
  <c r="M2081" i="3" s="1"/>
  <c r="M2082" i="3" a="1"/>
  <c r="M2082" i="3" s="1"/>
  <c r="M2083" i="3" a="1"/>
  <c r="M2083" i="3" s="1"/>
  <c r="M2084" i="3" a="1"/>
  <c r="M2084" i="3" s="1"/>
  <c r="M2085" i="3" a="1"/>
  <c r="M2085" i="3" s="1"/>
  <c r="M2086" i="3" a="1"/>
  <c r="M2086" i="3" s="1"/>
  <c r="M2087" i="3" a="1"/>
  <c r="M2087" i="3" s="1"/>
  <c r="M2088" i="3" a="1"/>
  <c r="M2088" i="3" s="1"/>
  <c r="M2089" i="3" a="1"/>
  <c r="M2089" i="3" s="1"/>
  <c r="M2090" i="3" a="1"/>
  <c r="M2090" i="3" s="1"/>
  <c r="M2091" i="3" a="1"/>
  <c r="M2091" i="3" s="1"/>
  <c r="M2092" i="3" a="1"/>
  <c r="M2092" i="3" s="1"/>
  <c r="M2093" i="3" a="1"/>
  <c r="M2093" i="3" s="1"/>
  <c r="M2094" i="3" a="1"/>
  <c r="M2094" i="3" s="1"/>
  <c r="M2095" i="3" a="1"/>
  <c r="M2095" i="3" s="1"/>
  <c r="M2096" i="3" a="1"/>
  <c r="M2096" i="3" s="1"/>
  <c r="M2097" i="3" a="1"/>
  <c r="M2097" i="3" s="1"/>
  <c r="M2098" i="3" a="1"/>
  <c r="M2098" i="3" s="1"/>
  <c r="M2099" i="3" a="1"/>
  <c r="M2099" i="3" s="1"/>
  <c r="M2100" i="3" a="1"/>
  <c r="M2100" i="3" s="1"/>
  <c r="M2101" i="3" a="1"/>
  <c r="M2101" i="3" s="1"/>
  <c r="M2102" i="3" a="1"/>
  <c r="M2102" i="3" s="1"/>
  <c r="M2103" i="3" a="1"/>
  <c r="M2103" i="3" s="1"/>
  <c r="M2104" i="3" a="1"/>
  <c r="M2104" i="3" s="1"/>
  <c r="M2105" i="3" a="1"/>
  <c r="M2105" i="3" s="1"/>
  <c r="M2106" i="3" a="1"/>
  <c r="M2106" i="3" s="1"/>
  <c r="M2107" i="3" a="1"/>
  <c r="M2107" i="3" s="1"/>
  <c r="M2108" i="3" a="1"/>
  <c r="M2108" i="3" s="1"/>
  <c r="M2109" i="3" a="1"/>
  <c r="M2109" i="3" s="1"/>
  <c r="M2110" i="3" a="1"/>
  <c r="M2110" i="3" s="1"/>
  <c r="M2111" i="3" a="1"/>
  <c r="M2111" i="3" s="1"/>
  <c r="M2112" i="3" a="1"/>
  <c r="M2112" i="3" s="1"/>
  <c r="M2113" i="3" a="1"/>
  <c r="M2113" i="3" s="1"/>
  <c r="M2114" i="3" a="1"/>
  <c r="M2114" i="3" s="1"/>
  <c r="M2115" i="3" a="1"/>
  <c r="M2115" i="3" s="1"/>
  <c r="M2116" i="3" a="1"/>
  <c r="M2116" i="3" s="1"/>
  <c r="M2117" i="3" a="1"/>
  <c r="M2117" i="3" s="1"/>
  <c r="M2118" i="3" a="1"/>
  <c r="M2118" i="3" s="1"/>
  <c r="M2119" i="3" a="1"/>
  <c r="M2119" i="3" s="1"/>
  <c r="M2120" i="3" a="1"/>
  <c r="M2120" i="3" s="1"/>
  <c r="M2121" i="3" a="1"/>
  <c r="M2121" i="3" s="1"/>
  <c r="M2122" i="3" a="1"/>
  <c r="M2122" i="3" s="1"/>
  <c r="M2123" i="3" a="1"/>
  <c r="M2123" i="3" s="1"/>
  <c r="M2124" i="3" a="1"/>
  <c r="M2124" i="3" s="1"/>
  <c r="M2125" i="3" a="1"/>
  <c r="M2125" i="3" s="1"/>
  <c r="M2126" i="3" a="1"/>
  <c r="M2126" i="3" s="1"/>
  <c r="M2127" i="3" a="1"/>
  <c r="M2127" i="3" s="1"/>
  <c r="M2128" i="3" a="1"/>
  <c r="M2128" i="3" s="1"/>
  <c r="M2129" i="3" a="1"/>
  <c r="M2129" i="3" s="1"/>
  <c r="M2130" i="3" a="1"/>
  <c r="M2130" i="3" s="1"/>
  <c r="M2131" i="3" a="1"/>
  <c r="M2131" i="3" s="1"/>
  <c r="M2132" i="3" a="1"/>
  <c r="M2132" i="3" s="1"/>
  <c r="M2133" i="3" a="1"/>
  <c r="M2133" i="3" s="1"/>
  <c r="M2134" i="3" a="1"/>
  <c r="M2134" i="3" s="1"/>
  <c r="M2135" i="3" a="1"/>
  <c r="M2135" i="3" s="1"/>
  <c r="M2136" i="3" a="1"/>
  <c r="M2136" i="3" s="1"/>
  <c r="M2137" i="3" a="1"/>
  <c r="M2137" i="3" s="1"/>
  <c r="M2138" i="3" a="1"/>
  <c r="M2138" i="3" s="1"/>
  <c r="M2139" i="3" a="1"/>
  <c r="M2139" i="3" s="1"/>
  <c r="M2140" i="3" a="1"/>
  <c r="M2140" i="3" s="1"/>
  <c r="M2141" i="3" a="1"/>
  <c r="M2141" i="3" s="1"/>
  <c r="M2142" i="3" a="1"/>
  <c r="M2142" i="3" s="1"/>
  <c r="M2143" i="3" a="1"/>
  <c r="M2143" i="3" s="1"/>
  <c r="M2144" i="3" a="1"/>
  <c r="M2144" i="3" s="1"/>
  <c r="M2145" i="3" a="1"/>
  <c r="M2145" i="3" s="1"/>
  <c r="M2146" i="3" a="1"/>
  <c r="M2146" i="3" s="1"/>
  <c r="M2147" i="3" a="1"/>
  <c r="M2147" i="3" s="1"/>
  <c r="M2148" i="3" a="1"/>
  <c r="M2148" i="3" s="1"/>
  <c r="M2149" i="3" a="1"/>
  <c r="M2149" i="3" s="1"/>
  <c r="M2150" i="3" a="1"/>
  <c r="M2150" i="3" s="1"/>
  <c r="M2151" i="3" a="1"/>
  <c r="M2151" i="3" s="1"/>
  <c r="M2152" i="3" a="1"/>
  <c r="M2152" i="3" s="1"/>
  <c r="M2153" i="3" a="1"/>
  <c r="M2153" i="3" s="1"/>
  <c r="M2154" i="3" a="1"/>
  <c r="M2154" i="3" s="1"/>
  <c r="M2155" i="3" a="1"/>
  <c r="M2155" i="3" s="1"/>
  <c r="M2156" i="3" a="1"/>
  <c r="M2156" i="3" s="1"/>
  <c r="M2157" i="3" a="1"/>
  <c r="M2157" i="3" s="1"/>
  <c r="M2158" i="3" a="1"/>
  <c r="M2158" i="3" s="1"/>
  <c r="M2159" i="3" a="1"/>
  <c r="M2159" i="3" s="1"/>
  <c r="M2160" i="3" a="1"/>
  <c r="M2160" i="3" s="1"/>
  <c r="M2161" i="3" a="1"/>
  <c r="M2161" i="3" s="1"/>
  <c r="M2162" i="3" a="1"/>
  <c r="M2162" i="3" s="1"/>
  <c r="M2163" i="3" a="1"/>
  <c r="M2163" i="3" s="1"/>
  <c r="M2164" i="3" a="1"/>
  <c r="M2164" i="3" s="1"/>
  <c r="M2165" i="3" a="1"/>
  <c r="M2165" i="3" s="1"/>
  <c r="M2166" i="3" a="1"/>
  <c r="M2166" i="3" s="1"/>
  <c r="M2167" i="3" a="1"/>
  <c r="M2167" i="3" s="1"/>
  <c r="M2168" i="3" a="1"/>
  <c r="M2168" i="3" s="1"/>
  <c r="M2169" i="3" a="1"/>
  <c r="M2169" i="3" s="1"/>
  <c r="M2170" i="3" a="1"/>
  <c r="M2170" i="3" s="1"/>
  <c r="M2171" i="3" a="1"/>
  <c r="M2171" i="3" s="1"/>
  <c r="M2172" i="3" a="1"/>
  <c r="M2172" i="3" s="1"/>
  <c r="M2173" i="3" a="1"/>
  <c r="M2173" i="3" s="1"/>
  <c r="M2174" i="3" a="1"/>
  <c r="M2174" i="3" s="1"/>
  <c r="M2175" i="3" a="1"/>
  <c r="M2175" i="3" s="1"/>
  <c r="M2176" i="3" a="1"/>
  <c r="M2176" i="3" s="1"/>
  <c r="M2177" i="3" a="1"/>
  <c r="M2177" i="3" s="1"/>
  <c r="M2178" i="3" a="1"/>
  <c r="M2178" i="3" s="1"/>
  <c r="M2179" i="3" a="1"/>
  <c r="M2179" i="3" s="1"/>
  <c r="M2180" i="3" a="1"/>
  <c r="M2180" i="3" s="1"/>
  <c r="M2181" i="3" a="1"/>
  <c r="M2181" i="3" s="1"/>
  <c r="M2182" i="3" a="1"/>
  <c r="M2182" i="3" s="1"/>
  <c r="M2183" i="3" a="1"/>
  <c r="M2183" i="3" s="1"/>
  <c r="M2184" i="3" a="1"/>
  <c r="M2184" i="3" s="1"/>
  <c r="M2185" i="3" a="1"/>
  <c r="M2185" i="3" s="1"/>
  <c r="M2186" i="3" a="1"/>
  <c r="M2186" i="3" s="1"/>
  <c r="M2187" i="3" a="1"/>
  <c r="M2187" i="3" s="1"/>
  <c r="M2188" i="3" a="1"/>
  <c r="M2188" i="3" s="1"/>
  <c r="M2189" i="3" a="1"/>
  <c r="M2189" i="3" s="1"/>
  <c r="M2190" i="3" a="1"/>
  <c r="M2190" i="3" s="1"/>
  <c r="M2191" i="3" a="1"/>
  <c r="M2191" i="3" s="1"/>
  <c r="M2192" i="3" a="1"/>
  <c r="M2192" i="3" s="1"/>
  <c r="M2193" i="3" a="1"/>
  <c r="M2193" i="3" s="1"/>
  <c r="M2194" i="3" a="1"/>
  <c r="M2194" i="3" s="1"/>
  <c r="M2195" i="3" a="1"/>
  <c r="M2195" i="3" s="1"/>
  <c r="M2196" i="3" a="1"/>
  <c r="M2196" i="3" s="1"/>
  <c r="M2197" i="3" a="1"/>
  <c r="M2197" i="3" s="1"/>
  <c r="M2198" i="3" a="1"/>
  <c r="M2198" i="3" s="1"/>
  <c r="M2199" i="3" a="1"/>
  <c r="M2199" i="3" s="1"/>
  <c r="M2200" i="3" a="1"/>
  <c r="M2200" i="3" s="1"/>
  <c r="M2201" i="3" a="1"/>
  <c r="M2201" i="3" s="1"/>
  <c r="M2202" i="3" a="1"/>
  <c r="M2202" i="3" s="1"/>
  <c r="M2203" i="3" a="1"/>
  <c r="M2203" i="3" s="1"/>
  <c r="M2204" i="3" a="1"/>
  <c r="M2204" i="3" s="1"/>
  <c r="M2205" i="3" a="1"/>
  <c r="M2205" i="3" s="1"/>
  <c r="M2206" i="3" a="1"/>
  <c r="M2206" i="3" s="1"/>
  <c r="M2207" i="3" a="1"/>
  <c r="M2207" i="3" s="1"/>
  <c r="M2208" i="3" a="1"/>
  <c r="M2208" i="3" s="1"/>
  <c r="M2209" i="3" a="1"/>
  <c r="M2209" i="3" s="1"/>
  <c r="M2210" i="3" a="1"/>
  <c r="M2210" i="3" s="1"/>
  <c r="M2211" i="3" a="1"/>
  <c r="M2211" i="3" s="1"/>
  <c r="M2212" i="3" a="1"/>
  <c r="M2212" i="3" s="1"/>
  <c r="M2213" i="3" a="1"/>
  <c r="M2213" i="3" s="1"/>
  <c r="M2214" i="3" a="1"/>
  <c r="M2214" i="3" s="1"/>
  <c r="M2215" i="3" a="1"/>
  <c r="M2215" i="3" s="1"/>
  <c r="M2216" i="3" a="1"/>
  <c r="M2216" i="3" s="1"/>
  <c r="M2217" i="3" a="1"/>
  <c r="M2217" i="3" s="1"/>
  <c r="M2218" i="3" a="1"/>
  <c r="M2218" i="3" s="1"/>
  <c r="M2219" i="3" a="1"/>
  <c r="M2219" i="3" s="1"/>
  <c r="M2220" i="3" a="1"/>
  <c r="M2220" i="3" s="1"/>
  <c r="M2221" i="3" a="1"/>
  <c r="M2221" i="3" s="1"/>
  <c r="M2222" i="3" a="1"/>
  <c r="M2222" i="3" s="1"/>
  <c r="M2223" i="3" a="1"/>
  <c r="M2223" i="3" s="1"/>
  <c r="M2224" i="3" a="1"/>
  <c r="M2224" i="3" s="1"/>
  <c r="M2225" i="3" a="1"/>
  <c r="M2225" i="3" s="1"/>
  <c r="M2226" i="3" a="1"/>
  <c r="M2226" i="3" s="1"/>
  <c r="M2227" i="3" a="1"/>
  <c r="M2227" i="3" s="1"/>
  <c r="M2228" i="3" a="1"/>
  <c r="M2228" i="3" s="1"/>
  <c r="M2229" i="3" a="1"/>
  <c r="M2229" i="3" s="1"/>
  <c r="M2230" i="3" a="1"/>
  <c r="M2230" i="3" s="1"/>
  <c r="M2231" i="3" a="1"/>
  <c r="M2231" i="3" s="1"/>
  <c r="M2232" i="3" a="1"/>
  <c r="M2232" i="3" s="1"/>
  <c r="M2233" i="3" a="1"/>
  <c r="M2233" i="3" s="1"/>
  <c r="M2234" i="3" a="1"/>
  <c r="M2234" i="3" s="1"/>
  <c r="M2235" i="3" a="1"/>
  <c r="M2235" i="3" s="1"/>
  <c r="M2236" i="3" a="1"/>
  <c r="M2236" i="3" s="1"/>
  <c r="M2237" i="3" a="1"/>
  <c r="M2237" i="3" s="1"/>
  <c r="M2238" i="3" a="1"/>
  <c r="M2238" i="3" s="1"/>
  <c r="M2239" i="3" a="1"/>
  <c r="M2239" i="3" s="1"/>
  <c r="M2240" i="3" a="1"/>
  <c r="M2240" i="3" s="1"/>
  <c r="M2241" i="3" a="1"/>
  <c r="M2241" i="3" s="1"/>
  <c r="M2242" i="3" a="1"/>
  <c r="M2242" i="3" s="1"/>
  <c r="M2243" i="3" a="1"/>
  <c r="M2243" i="3" s="1"/>
  <c r="M2244" i="3" a="1"/>
  <c r="M2244" i="3" s="1"/>
  <c r="M2245" i="3" a="1"/>
  <c r="M2245" i="3" s="1"/>
  <c r="M2246" i="3" a="1"/>
  <c r="M2246" i="3" s="1"/>
  <c r="M2247" i="3" a="1"/>
  <c r="M2247" i="3" s="1"/>
  <c r="M2248" i="3" a="1"/>
  <c r="M2248" i="3" s="1"/>
  <c r="M2249" i="3" a="1"/>
  <c r="M2249" i="3" s="1"/>
  <c r="M2250" i="3" a="1"/>
  <c r="M2250" i="3" s="1"/>
  <c r="M2251" i="3" a="1"/>
  <c r="M2251" i="3" s="1"/>
  <c r="M2252" i="3" a="1"/>
  <c r="M2252" i="3" s="1"/>
  <c r="M2253" i="3" a="1"/>
  <c r="M2253" i="3" s="1"/>
  <c r="M2254" i="3" a="1"/>
  <c r="M2254" i="3" s="1"/>
  <c r="M2255" i="3" a="1"/>
  <c r="M2255" i="3" s="1"/>
  <c r="M2256" i="3" a="1"/>
  <c r="M2256" i="3" s="1"/>
  <c r="M2257" i="3" a="1"/>
  <c r="M2257" i="3" s="1"/>
  <c r="M2258" i="3" a="1"/>
  <c r="M2258" i="3" s="1"/>
  <c r="M2259" i="3" a="1"/>
  <c r="M2259" i="3" s="1"/>
  <c r="M2260" i="3" a="1"/>
  <c r="M2260" i="3" s="1"/>
  <c r="M2261" i="3" a="1"/>
  <c r="M2261" i="3" s="1"/>
  <c r="M2262" i="3" a="1"/>
  <c r="M2262" i="3" s="1"/>
  <c r="M2263" i="3" a="1"/>
  <c r="M2263" i="3" s="1"/>
  <c r="M2264" i="3" a="1"/>
  <c r="M2264" i="3" s="1"/>
  <c r="M2265" i="3" a="1"/>
  <c r="M2265" i="3" s="1"/>
  <c r="M2266" i="3" a="1"/>
  <c r="M2266" i="3" s="1"/>
  <c r="M2267" i="3" a="1"/>
  <c r="M2267" i="3" s="1"/>
  <c r="M2268" i="3" a="1"/>
  <c r="M2268" i="3" s="1"/>
  <c r="M2269" i="3" a="1"/>
  <c r="M2269" i="3" s="1"/>
  <c r="M2270" i="3" a="1"/>
  <c r="M2270" i="3" s="1"/>
  <c r="M2271" i="3" a="1"/>
  <c r="M2271" i="3" s="1"/>
  <c r="M2272" i="3" a="1"/>
  <c r="M2272" i="3" s="1"/>
  <c r="M2273" i="3" a="1"/>
  <c r="M2273" i="3" s="1"/>
  <c r="M2274" i="3" a="1"/>
  <c r="M2274" i="3" s="1"/>
  <c r="M2275" i="3" a="1"/>
  <c r="M2275" i="3" s="1"/>
  <c r="M2276" i="3" a="1"/>
  <c r="M2276" i="3" s="1"/>
  <c r="M2277" i="3" a="1"/>
  <c r="M2277" i="3" s="1"/>
  <c r="M2278" i="3" a="1"/>
  <c r="M2278" i="3" s="1"/>
  <c r="M2279" i="3" a="1"/>
  <c r="M2279" i="3" s="1"/>
  <c r="M2280" i="3" a="1"/>
  <c r="M2280" i="3" s="1"/>
  <c r="M2281" i="3" a="1"/>
  <c r="M2281" i="3" s="1"/>
  <c r="M2282" i="3" a="1"/>
  <c r="M2282" i="3" s="1"/>
  <c r="M2283" i="3" a="1"/>
  <c r="M2283" i="3" s="1"/>
  <c r="M2284" i="3" a="1"/>
  <c r="M2284" i="3" s="1"/>
  <c r="M2285" i="3" a="1"/>
  <c r="M2285" i="3" s="1"/>
  <c r="M2286" i="3" a="1"/>
  <c r="M2286" i="3" s="1"/>
  <c r="M2287" i="3" a="1"/>
  <c r="M2287" i="3" s="1"/>
  <c r="M2288" i="3" a="1"/>
  <c r="M2288" i="3" s="1"/>
  <c r="M2289" i="3" a="1"/>
  <c r="M2289" i="3" s="1"/>
  <c r="M2290" i="3" a="1"/>
  <c r="M2290" i="3" s="1"/>
  <c r="M2291" i="3" a="1"/>
  <c r="M2291" i="3" s="1"/>
  <c r="M2292" i="3" a="1"/>
  <c r="M2292" i="3" s="1"/>
  <c r="M2293" i="3" a="1"/>
  <c r="M2293" i="3" s="1"/>
  <c r="M2294" i="3" a="1"/>
  <c r="M2294" i="3" s="1"/>
  <c r="M2295" i="3" a="1"/>
  <c r="M2295" i="3" s="1"/>
  <c r="M2296" i="3" a="1"/>
  <c r="M2296" i="3" s="1"/>
  <c r="M2297" i="3" a="1"/>
  <c r="M2297" i="3" s="1"/>
  <c r="M2298" i="3" a="1"/>
  <c r="M2298" i="3" s="1"/>
  <c r="M2299" i="3" a="1"/>
  <c r="M2299" i="3" s="1"/>
  <c r="M2300" i="3" a="1"/>
  <c r="M2300" i="3" s="1"/>
  <c r="M2301" i="3" a="1"/>
  <c r="M2301" i="3" s="1"/>
  <c r="M2302" i="3" a="1"/>
  <c r="M2302" i="3" s="1"/>
  <c r="M2303" i="3" a="1"/>
  <c r="M2303" i="3" s="1"/>
  <c r="M2304" i="3" a="1"/>
  <c r="M2304" i="3" s="1"/>
  <c r="M2305" i="3" a="1"/>
  <c r="M2305" i="3" s="1"/>
  <c r="M2306" i="3" a="1"/>
  <c r="M2306" i="3" s="1"/>
  <c r="M2307" i="3" a="1"/>
  <c r="M2307" i="3" s="1"/>
  <c r="M2308" i="3" a="1"/>
  <c r="M2308" i="3" s="1"/>
  <c r="M2309" i="3" a="1"/>
  <c r="M2309" i="3" s="1"/>
  <c r="M2310" i="3" a="1"/>
  <c r="M2310" i="3" s="1"/>
  <c r="M2311" i="3" a="1"/>
  <c r="M2311" i="3" s="1"/>
  <c r="M2312" i="3" a="1"/>
  <c r="M2312" i="3" s="1"/>
  <c r="M2313" i="3" a="1"/>
  <c r="M2313" i="3" s="1"/>
  <c r="M2314" i="3" a="1"/>
  <c r="M2314" i="3" s="1"/>
  <c r="M2315" i="3" a="1"/>
  <c r="M2315" i="3" s="1"/>
  <c r="M2316" i="3" a="1"/>
  <c r="M2316" i="3" s="1"/>
  <c r="M2317" i="3" a="1"/>
  <c r="M2317" i="3" s="1"/>
  <c r="M2318" i="3" a="1"/>
  <c r="M2318" i="3" s="1"/>
  <c r="M2319" i="3" a="1"/>
  <c r="M2319" i="3" s="1"/>
  <c r="M2320" i="3" a="1"/>
  <c r="M2320" i="3" s="1"/>
  <c r="M2321" i="3" a="1"/>
  <c r="M2321" i="3" s="1"/>
  <c r="M2322" i="3" a="1"/>
  <c r="M2322" i="3" s="1"/>
  <c r="M2323" i="3" a="1"/>
  <c r="M2323" i="3" s="1"/>
  <c r="M2324" i="3" a="1"/>
  <c r="M2324" i="3" s="1"/>
  <c r="M2325" i="3" a="1"/>
  <c r="M2325" i="3" s="1"/>
  <c r="M2326" i="3" a="1"/>
  <c r="M2326" i="3" s="1"/>
  <c r="M2327" i="3" a="1"/>
  <c r="M2327" i="3" s="1"/>
  <c r="M2328" i="3" a="1"/>
  <c r="M2328" i="3" s="1"/>
  <c r="M2329" i="3" a="1"/>
  <c r="M2329" i="3" s="1"/>
  <c r="M2330" i="3" a="1"/>
  <c r="M2330" i="3" s="1"/>
  <c r="M2331" i="3" a="1"/>
  <c r="M2331" i="3" s="1"/>
  <c r="M2332" i="3" a="1"/>
  <c r="M2332" i="3" s="1"/>
  <c r="M2333" i="3" a="1"/>
  <c r="M2333" i="3" s="1"/>
  <c r="M2334" i="3" a="1"/>
  <c r="M2334" i="3" s="1"/>
  <c r="M2335" i="3" a="1"/>
  <c r="M2335" i="3" s="1"/>
  <c r="M2336" i="3" a="1"/>
  <c r="M2336" i="3" s="1"/>
  <c r="M2337" i="3" a="1"/>
  <c r="M2337" i="3" s="1"/>
  <c r="M2338" i="3" a="1"/>
  <c r="M2338" i="3" s="1"/>
  <c r="M2339" i="3" a="1"/>
  <c r="M2339" i="3" s="1"/>
  <c r="M2340" i="3" a="1"/>
  <c r="M2340" i="3" s="1"/>
  <c r="M2341" i="3" a="1"/>
  <c r="M2341" i="3" s="1"/>
  <c r="M2342" i="3" a="1"/>
  <c r="M2342" i="3" s="1"/>
  <c r="M2343" i="3" a="1"/>
  <c r="M2343" i="3" s="1"/>
  <c r="M2344" i="3" a="1"/>
  <c r="M2344" i="3" s="1"/>
  <c r="M2345" i="3" a="1"/>
  <c r="M2345" i="3" s="1"/>
  <c r="M2346" i="3" a="1"/>
  <c r="M2346" i="3" s="1"/>
  <c r="M2347" i="3" a="1"/>
  <c r="M2347" i="3" s="1"/>
  <c r="M2348" i="3" a="1"/>
  <c r="M2348" i="3" s="1"/>
  <c r="M2349" i="3" a="1"/>
  <c r="M2349" i="3" s="1"/>
  <c r="M2350" i="3" a="1"/>
  <c r="M2350" i="3" s="1"/>
  <c r="M2351" i="3" a="1"/>
  <c r="M2351" i="3" s="1"/>
  <c r="M2352" i="3" a="1"/>
  <c r="M2352" i="3" s="1"/>
  <c r="M2353" i="3" a="1"/>
  <c r="M2353" i="3" s="1"/>
  <c r="M2354" i="3" a="1"/>
  <c r="M2354" i="3" s="1"/>
  <c r="M2355" i="3" a="1"/>
  <c r="M2355" i="3" s="1"/>
  <c r="M2356" i="3" a="1"/>
  <c r="M2356" i="3" s="1"/>
  <c r="M2357" i="3" a="1"/>
  <c r="M2357" i="3" s="1"/>
  <c r="M2358" i="3" a="1"/>
  <c r="M2358" i="3" s="1"/>
  <c r="M2359" i="3" a="1"/>
  <c r="M2359" i="3" s="1"/>
  <c r="M2360" i="3" a="1"/>
  <c r="M2360" i="3" s="1"/>
  <c r="M2361" i="3" a="1"/>
  <c r="M2361" i="3" s="1"/>
  <c r="M2362" i="3" a="1"/>
  <c r="M2362" i="3" s="1"/>
  <c r="M2363" i="3" a="1"/>
  <c r="M2363" i="3" s="1"/>
  <c r="M2364" i="3" a="1"/>
  <c r="M2364" i="3" s="1"/>
  <c r="M2365" i="3" a="1"/>
  <c r="M2365" i="3" s="1"/>
  <c r="M2366" i="3" a="1"/>
  <c r="M2366" i="3" s="1"/>
  <c r="M2367" i="3" a="1"/>
  <c r="M2367" i="3" s="1"/>
  <c r="M2368" i="3" a="1"/>
  <c r="M2368" i="3" s="1"/>
  <c r="M2369" i="3" a="1"/>
  <c r="M2369" i="3" s="1"/>
  <c r="M2370" i="3" a="1"/>
  <c r="M2370" i="3" s="1"/>
  <c r="M2371" i="3" a="1"/>
  <c r="M2371" i="3" s="1"/>
  <c r="M2372" i="3" a="1"/>
  <c r="M2372" i="3" s="1"/>
  <c r="M2373" i="3" a="1"/>
  <c r="M2373" i="3" s="1"/>
  <c r="M2374" i="3" a="1"/>
  <c r="M2374" i="3" s="1"/>
  <c r="M2375" i="3" a="1"/>
  <c r="M2375" i="3" s="1"/>
  <c r="M2376" i="3" a="1"/>
  <c r="M2376" i="3" s="1"/>
  <c r="M2377" i="3" a="1"/>
  <c r="M2377" i="3" s="1"/>
  <c r="M2378" i="3" a="1"/>
  <c r="M2378" i="3" s="1"/>
  <c r="M2379" i="3" a="1"/>
  <c r="M2379" i="3" s="1"/>
  <c r="M2380" i="3" a="1"/>
  <c r="M2380" i="3" s="1"/>
  <c r="M2381" i="3" a="1"/>
  <c r="M2381" i="3" s="1"/>
  <c r="M2382" i="3" a="1"/>
  <c r="M2382" i="3" s="1"/>
  <c r="M2383" i="3" a="1"/>
  <c r="M2383" i="3" s="1"/>
  <c r="M2384" i="3" a="1"/>
  <c r="M2384" i="3" s="1"/>
  <c r="M2385" i="3" a="1"/>
  <c r="M2385" i="3" s="1"/>
  <c r="M2386" i="3" a="1"/>
  <c r="M2386" i="3" s="1"/>
  <c r="M2387" i="3" a="1"/>
  <c r="M2387" i="3" s="1"/>
  <c r="M2388" i="3" a="1"/>
  <c r="M2388" i="3" s="1"/>
  <c r="M2389" i="3" a="1"/>
  <c r="M2389" i="3" s="1"/>
  <c r="M2390" i="3" a="1"/>
  <c r="M2390" i="3" s="1"/>
  <c r="M2391" i="3" a="1"/>
  <c r="M2391" i="3" s="1"/>
  <c r="M2392" i="3" a="1"/>
  <c r="M2392" i="3" s="1"/>
  <c r="M2393" i="3" a="1"/>
  <c r="M2393" i="3" s="1"/>
  <c r="M2394" i="3" a="1"/>
  <c r="M2394" i="3" s="1"/>
  <c r="M2395" i="3" a="1"/>
  <c r="M2395" i="3" s="1"/>
  <c r="M2396" i="3" a="1"/>
  <c r="M2396" i="3" s="1"/>
  <c r="M2397" i="3" a="1"/>
  <c r="M2397" i="3" s="1"/>
  <c r="M2398" i="3" a="1"/>
  <c r="M2398" i="3" s="1"/>
  <c r="M2399" i="3" a="1"/>
  <c r="M2399" i="3" s="1"/>
  <c r="M2400" i="3" a="1"/>
  <c r="M2400" i="3" s="1"/>
  <c r="M2401" i="3" a="1"/>
  <c r="M2401" i="3" s="1"/>
  <c r="M2402" i="3" a="1"/>
  <c r="M2402" i="3" s="1"/>
  <c r="M2403" i="3" a="1"/>
  <c r="M2403" i="3" s="1"/>
  <c r="M2404" i="3" a="1"/>
  <c r="M2404" i="3" s="1"/>
  <c r="M2405" i="3" a="1"/>
  <c r="M2405" i="3" s="1"/>
  <c r="M2406" i="3" a="1"/>
  <c r="M2406" i="3" s="1"/>
  <c r="M2407" i="3" a="1"/>
  <c r="M2407" i="3" s="1"/>
  <c r="M2408" i="3" a="1"/>
  <c r="M2408" i="3" s="1"/>
  <c r="M2409" i="3" a="1"/>
  <c r="M2409" i="3" s="1"/>
  <c r="M2410" i="3" a="1"/>
  <c r="M2410" i="3" s="1"/>
  <c r="M2411" i="3" a="1"/>
  <c r="M2411" i="3" s="1"/>
  <c r="M2412" i="3" a="1"/>
  <c r="M2412" i="3" s="1"/>
  <c r="M2413" i="3" a="1"/>
  <c r="M2413" i="3" s="1"/>
  <c r="M2414" i="3" a="1"/>
  <c r="M2414" i="3" s="1"/>
  <c r="M2415" i="3" a="1"/>
  <c r="M2415" i="3" s="1"/>
  <c r="M2416" i="3" a="1"/>
  <c r="M2416" i="3" s="1"/>
  <c r="M2417" i="3" a="1"/>
  <c r="M2417" i="3" s="1"/>
  <c r="M2418" i="3" a="1"/>
  <c r="M2418" i="3" s="1"/>
  <c r="M2419" i="3" a="1"/>
  <c r="M2419" i="3" s="1"/>
  <c r="M2420" i="3" a="1"/>
  <c r="M2420" i="3" s="1"/>
  <c r="M2421" i="3" a="1"/>
  <c r="M2421" i="3" s="1"/>
  <c r="M2422" i="3" a="1"/>
  <c r="M2422" i="3" s="1"/>
  <c r="M2423" i="3" a="1"/>
  <c r="M2423" i="3" s="1"/>
  <c r="M2424" i="3" a="1"/>
  <c r="M2424" i="3" s="1"/>
  <c r="M2425" i="3" a="1"/>
  <c r="M2425" i="3" s="1"/>
  <c r="M2426" i="3" a="1"/>
  <c r="M2426" i="3" s="1"/>
  <c r="M2427" i="3" a="1"/>
  <c r="M2427" i="3" s="1"/>
  <c r="M2428" i="3" a="1"/>
  <c r="M2428" i="3" s="1"/>
  <c r="M2429" i="3" a="1"/>
  <c r="M2429" i="3" s="1"/>
  <c r="M2430" i="3" a="1"/>
  <c r="M2430" i="3" s="1"/>
  <c r="M2431" i="3" a="1"/>
  <c r="M2431" i="3" s="1"/>
  <c r="M2432" i="3" a="1"/>
  <c r="M2432" i="3" s="1"/>
  <c r="M2433" i="3" a="1"/>
  <c r="M2433" i="3" s="1"/>
  <c r="M2434" i="3" a="1"/>
  <c r="M2434" i="3" s="1"/>
  <c r="M2435" i="3" a="1"/>
  <c r="M2435" i="3" s="1"/>
  <c r="M2436" i="3" a="1"/>
  <c r="M2436" i="3" s="1"/>
  <c r="M2437" i="3" a="1"/>
  <c r="M2437" i="3" s="1"/>
  <c r="M2438" i="3" a="1"/>
  <c r="M2438" i="3" s="1"/>
  <c r="M2439" i="3" a="1"/>
  <c r="M2439" i="3" s="1"/>
  <c r="M2440" i="3" a="1"/>
  <c r="M2440" i="3" s="1"/>
  <c r="M2441" i="3" a="1"/>
  <c r="M2441" i="3" s="1"/>
  <c r="M2442" i="3" a="1"/>
  <c r="M2442" i="3" s="1"/>
  <c r="M2443" i="3" a="1"/>
  <c r="M2443" i="3" s="1"/>
  <c r="M2444" i="3" a="1"/>
  <c r="M2444" i="3" s="1"/>
  <c r="M2445" i="3" a="1"/>
  <c r="M2445" i="3" s="1"/>
  <c r="M2446" i="3" a="1"/>
  <c r="M2446" i="3" s="1"/>
  <c r="M2447" i="3" a="1"/>
  <c r="M2447" i="3" s="1"/>
  <c r="M2448" i="3" a="1"/>
  <c r="M2448" i="3" s="1"/>
  <c r="M2449" i="3" a="1"/>
  <c r="M2449" i="3" s="1"/>
  <c r="M2450" i="3" a="1"/>
  <c r="M2450" i="3" s="1"/>
  <c r="M2451" i="3" a="1"/>
  <c r="M2451" i="3" s="1"/>
  <c r="M2452" i="3" a="1"/>
  <c r="M2452" i="3" s="1"/>
  <c r="M2453" i="3" a="1"/>
  <c r="M2453" i="3" s="1"/>
  <c r="M2454" i="3" a="1"/>
  <c r="M2454" i="3" s="1"/>
  <c r="M2455" i="3" a="1"/>
  <c r="M2455" i="3" s="1"/>
  <c r="M2456" i="3" a="1"/>
  <c r="M2456" i="3" s="1"/>
  <c r="M2457" i="3" a="1"/>
  <c r="M2457" i="3" s="1"/>
  <c r="M2458" i="3" a="1"/>
  <c r="M2458" i="3" s="1"/>
  <c r="M2459" i="3" a="1"/>
  <c r="M2459" i="3" s="1"/>
  <c r="M2460" i="3" a="1"/>
  <c r="M2460" i="3" s="1"/>
  <c r="M2461" i="3" a="1"/>
  <c r="M2461" i="3" s="1"/>
  <c r="M2462" i="3" a="1"/>
  <c r="M2462" i="3" s="1"/>
  <c r="M2463" i="3" a="1"/>
  <c r="M2463" i="3" s="1"/>
  <c r="M2464" i="3" a="1"/>
  <c r="M2464" i="3" s="1"/>
  <c r="M2465" i="3" a="1"/>
  <c r="M2465" i="3" s="1"/>
  <c r="M2466" i="3" a="1"/>
  <c r="M2466" i="3" s="1"/>
  <c r="M2467" i="3" a="1"/>
  <c r="M2467" i="3" s="1"/>
  <c r="M2468" i="3" a="1"/>
  <c r="M2468" i="3" s="1"/>
  <c r="M2469" i="3" a="1"/>
  <c r="M2469" i="3" s="1"/>
  <c r="M2470" i="3" a="1"/>
  <c r="M2470" i="3" s="1"/>
  <c r="M2471" i="3" a="1"/>
  <c r="M2471" i="3" s="1"/>
  <c r="M2472" i="3" a="1"/>
  <c r="M2472" i="3" s="1"/>
  <c r="M2473" i="3" a="1"/>
  <c r="M2473" i="3" s="1"/>
  <c r="M2474" i="3" a="1"/>
  <c r="M2474" i="3" s="1"/>
  <c r="M2475" i="3" a="1"/>
  <c r="M2475" i="3" s="1"/>
  <c r="M2476" i="3" a="1"/>
  <c r="M2476" i="3" s="1"/>
  <c r="M2477" i="3" a="1"/>
  <c r="M2477" i="3" s="1"/>
  <c r="M2478" i="3" a="1"/>
  <c r="M2478" i="3" s="1"/>
  <c r="M2479" i="3" a="1"/>
  <c r="M2479" i="3" s="1"/>
  <c r="M2480" i="3" a="1"/>
  <c r="M2480" i="3" s="1"/>
  <c r="M2481" i="3" a="1"/>
  <c r="M2481" i="3" s="1"/>
  <c r="M2482" i="3" a="1"/>
  <c r="M2482" i="3" s="1"/>
  <c r="M2483" i="3" a="1"/>
  <c r="M2483" i="3" s="1"/>
  <c r="M2484" i="3" a="1"/>
  <c r="M2484" i="3" s="1"/>
  <c r="M2485" i="3" a="1"/>
  <c r="M2485" i="3" s="1"/>
  <c r="M2486" i="3" a="1"/>
  <c r="M2486" i="3" s="1"/>
  <c r="M2487" i="3" a="1"/>
  <c r="M2487" i="3" s="1"/>
  <c r="M2488" i="3" a="1"/>
  <c r="M2488" i="3" s="1"/>
  <c r="M2489" i="3" a="1"/>
  <c r="M2489" i="3" s="1"/>
  <c r="M2490" i="3" a="1"/>
  <c r="M2490" i="3" s="1"/>
  <c r="M2491" i="3" a="1"/>
  <c r="M2491" i="3" s="1"/>
  <c r="M2492" i="3" a="1"/>
  <c r="M2492" i="3" s="1"/>
  <c r="M2493" i="3" a="1"/>
  <c r="M2493" i="3" s="1"/>
  <c r="M2494" i="3" a="1"/>
  <c r="M2494" i="3" s="1"/>
  <c r="M2495" i="3" a="1"/>
  <c r="M2495" i="3" s="1"/>
  <c r="M2496" i="3" a="1"/>
  <c r="M2496" i="3" s="1"/>
  <c r="M2497" i="3" a="1"/>
  <c r="M2497" i="3" s="1"/>
  <c r="M2498" i="3" a="1"/>
  <c r="M2498" i="3" s="1"/>
  <c r="M2499" i="3" a="1"/>
  <c r="M2499" i="3" s="1"/>
  <c r="M2500" i="3" a="1"/>
  <c r="M2500" i="3" s="1"/>
  <c r="M2501" i="3" a="1"/>
  <c r="M2501" i="3" s="1"/>
  <c r="M2502" i="3" a="1"/>
  <c r="M2502" i="3" s="1"/>
  <c r="M2503" i="3" a="1"/>
  <c r="M2503" i="3" s="1"/>
  <c r="M2504" i="3" a="1"/>
  <c r="M2504" i="3" s="1"/>
  <c r="M2505" i="3" a="1"/>
  <c r="M2505" i="3" s="1"/>
  <c r="M2506" i="3" a="1"/>
  <c r="M2506" i="3" s="1"/>
  <c r="M2507" i="3" a="1"/>
  <c r="M2507" i="3" s="1"/>
  <c r="M2508" i="3" a="1"/>
  <c r="M2508" i="3" s="1"/>
  <c r="M2509" i="3" a="1"/>
  <c r="M2509" i="3" s="1"/>
  <c r="M2510" i="3" a="1"/>
  <c r="M2510" i="3" s="1"/>
  <c r="M2511" i="3" a="1"/>
  <c r="M2511" i="3" s="1"/>
  <c r="M2512" i="3" a="1"/>
  <c r="M2512" i="3" s="1"/>
  <c r="M2513" i="3" a="1"/>
  <c r="M2513" i="3" s="1"/>
  <c r="M2514" i="3" a="1"/>
  <c r="M2514" i="3" s="1"/>
  <c r="M2515" i="3" a="1"/>
  <c r="M2515" i="3" s="1"/>
  <c r="M2516" i="3" a="1"/>
  <c r="M2516" i="3" s="1"/>
  <c r="M2517" i="3" a="1"/>
  <c r="M2517" i="3" s="1"/>
  <c r="M2518" i="3" a="1"/>
  <c r="M2518" i="3" s="1"/>
  <c r="M2519" i="3" a="1"/>
  <c r="M2519" i="3" s="1"/>
  <c r="M2520" i="3" a="1"/>
  <c r="M2520" i="3" s="1"/>
  <c r="M2521" i="3" a="1"/>
  <c r="M2521" i="3" s="1"/>
  <c r="M2522" i="3" a="1"/>
  <c r="M2522" i="3" s="1"/>
  <c r="M2523" i="3" a="1"/>
  <c r="M2523" i="3" s="1"/>
  <c r="M2524" i="3" a="1"/>
  <c r="M2524" i="3" s="1"/>
  <c r="M2525" i="3" a="1"/>
  <c r="M2525" i="3" s="1"/>
  <c r="M2526" i="3" a="1"/>
  <c r="M2526" i="3" s="1"/>
  <c r="M2527" i="3" a="1"/>
  <c r="M2527" i="3" s="1"/>
  <c r="M2528" i="3" a="1"/>
  <c r="M2528" i="3" s="1"/>
  <c r="M2529" i="3" a="1"/>
  <c r="M2529" i="3" s="1"/>
  <c r="M2530" i="3" a="1"/>
  <c r="M2530" i="3" s="1"/>
  <c r="M2531" i="3" a="1"/>
  <c r="M2531" i="3" s="1"/>
  <c r="M2532" i="3" a="1"/>
  <c r="M2532" i="3" s="1"/>
  <c r="M2533" i="3" a="1"/>
  <c r="M2533" i="3" s="1"/>
  <c r="M2534" i="3" a="1"/>
  <c r="M2534" i="3" s="1"/>
  <c r="M2535" i="3" a="1"/>
  <c r="M2535" i="3" s="1"/>
  <c r="M2536" i="3" a="1"/>
  <c r="M2536" i="3" s="1"/>
  <c r="M2537" i="3" a="1"/>
  <c r="M2537" i="3" s="1"/>
  <c r="M2538" i="3" a="1"/>
  <c r="M2538" i="3" s="1"/>
  <c r="M2539" i="3" a="1"/>
  <c r="M2539" i="3" s="1"/>
  <c r="M2540" i="3" a="1"/>
  <c r="M2540" i="3" s="1"/>
  <c r="M2541" i="3" a="1"/>
  <c r="M2541" i="3" s="1"/>
  <c r="M2542" i="3" a="1"/>
  <c r="M2542" i="3" s="1"/>
  <c r="M2543" i="3" a="1"/>
  <c r="M2543" i="3" s="1"/>
  <c r="M2544" i="3" a="1"/>
  <c r="M2544" i="3" s="1"/>
  <c r="M2545" i="3" a="1"/>
  <c r="M2545" i="3" s="1"/>
  <c r="M2546" i="3" a="1"/>
  <c r="M2546" i="3" s="1"/>
  <c r="M2547" i="3" a="1"/>
  <c r="M2547" i="3" s="1"/>
  <c r="M2548" i="3" a="1"/>
  <c r="M2548" i="3" s="1"/>
  <c r="M2549" i="3" a="1"/>
  <c r="M2549" i="3" s="1"/>
  <c r="M2550" i="3" a="1"/>
  <c r="M2550" i="3" s="1"/>
  <c r="M2551" i="3" a="1"/>
  <c r="M2551" i="3" s="1"/>
  <c r="M2552" i="3" a="1"/>
  <c r="M2552" i="3" s="1"/>
  <c r="M2553" i="3" a="1"/>
  <c r="M2553" i="3" s="1"/>
  <c r="M2554" i="3" a="1"/>
  <c r="M2554" i="3" s="1"/>
  <c r="M2555" i="3" a="1"/>
  <c r="M2555" i="3" s="1"/>
  <c r="M2556" i="3" a="1"/>
  <c r="M2556" i="3" s="1"/>
  <c r="M2557" i="3" a="1"/>
  <c r="M2557" i="3" s="1"/>
  <c r="M2558" i="3" a="1"/>
  <c r="M2558" i="3" s="1"/>
  <c r="M2559" i="3" a="1"/>
  <c r="M2559" i="3" s="1"/>
  <c r="M2560" i="3" a="1"/>
  <c r="M2560" i="3" s="1"/>
  <c r="M2561" i="3" a="1"/>
  <c r="M2561" i="3" s="1"/>
  <c r="M2562" i="3" a="1"/>
  <c r="M2562" i="3" s="1"/>
  <c r="M2563" i="3" a="1"/>
  <c r="M2563" i="3" s="1"/>
  <c r="M2564" i="3" a="1"/>
  <c r="M2564" i="3" s="1"/>
  <c r="M2565" i="3" a="1"/>
  <c r="M2565" i="3" s="1"/>
  <c r="M2566" i="3" a="1"/>
  <c r="M2566" i="3" s="1"/>
  <c r="M2567" i="3" a="1"/>
  <c r="M2567" i="3" s="1"/>
  <c r="M2568" i="3" a="1"/>
  <c r="M2568" i="3" s="1"/>
  <c r="M2569" i="3" a="1"/>
  <c r="M2569" i="3" s="1"/>
  <c r="M2570" i="3" a="1"/>
  <c r="M2570" i="3" s="1"/>
  <c r="M2571" i="3" a="1"/>
  <c r="M2571" i="3" s="1"/>
  <c r="M2572" i="3" a="1"/>
  <c r="M2572" i="3" s="1"/>
  <c r="M2573" i="3" a="1"/>
  <c r="M2573" i="3" s="1"/>
  <c r="M2574" i="3" a="1"/>
  <c r="M2574" i="3" s="1"/>
  <c r="M2575" i="3" a="1"/>
  <c r="M2575" i="3" s="1"/>
  <c r="M2576" i="3" a="1"/>
  <c r="M2576" i="3" s="1"/>
  <c r="M2577" i="3" a="1"/>
  <c r="M2577" i="3" s="1"/>
  <c r="M2578" i="3" a="1"/>
  <c r="M2578" i="3" s="1"/>
  <c r="M2579" i="3" a="1"/>
  <c r="M2579" i="3" s="1"/>
  <c r="M2580" i="3" a="1"/>
  <c r="M2580" i="3" s="1"/>
  <c r="M2581" i="3" a="1"/>
  <c r="M2581" i="3" s="1"/>
  <c r="M2582" i="3" a="1"/>
  <c r="M2582" i="3" s="1"/>
  <c r="M2583" i="3" a="1"/>
  <c r="M2583" i="3" s="1"/>
  <c r="M2584" i="3" a="1"/>
  <c r="M2584" i="3" s="1"/>
  <c r="M2585" i="3" a="1"/>
  <c r="M2585" i="3" s="1"/>
  <c r="M2586" i="3" a="1"/>
  <c r="M2586" i="3" s="1"/>
  <c r="M2587" i="3" a="1"/>
  <c r="M2587" i="3" s="1"/>
  <c r="M2588" i="3" a="1"/>
  <c r="M2588" i="3" s="1"/>
  <c r="M2589" i="3" a="1"/>
  <c r="M2589" i="3" s="1"/>
  <c r="M2590" i="3" a="1"/>
  <c r="M2590" i="3" s="1"/>
  <c r="M2591" i="3" a="1"/>
  <c r="M2591" i="3" s="1"/>
  <c r="M2592" i="3" a="1"/>
  <c r="M2592" i="3" s="1"/>
  <c r="M2593" i="3" a="1"/>
  <c r="M2593" i="3" s="1"/>
  <c r="M2594" i="3" a="1"/>
  <c r="M2594" i="3" s="1"/>
  <c r="M2595" i="3" a="1"/>
  <c r="M2595" i="3" s="1"/>
  <c r="M2596" i="3" a="1"/>
  <c r="M2596" i="3" s="1"/>
  <c r="M2597" i="3" a="1"/>
  <c r="M2597" i="3" s="1"/>
  <c r="M2598" i="3" a="1"/>
  <c r="M2598" i="3" s="1"/>
  <c r="M2599" i="3" a="1"/>
  <c r="M2599" i="3" s="1"/>
  <c r="M2600" i="3" a="1"/>
  <c r="M2600" i="3" s="1"/>
  <c r="M2601" i="3" a="1"/>
  <c r="M2601" i="3" s="1"/>
  <c r="M2602" i="3" a="1"/>
  <c r="M2602" i="3" s="1"/>
  <c r="M2603" i="3" a="1"/>
  <c r="M2603" i="3" s="1"/>
  <c r="M2604" i="3" a="1"/>
  <c r="M2604" i="3" s="1"/>
  <c r="M2605" i="3" a="1"/>
  <c r="M2605" i="3" s="1"/>
  <c r="M2606" i="3" a="1"/>
  <c r="M2606" i="3" s="1"/>
  <c r="M2607" i="3" a="1"/>
  <c r="M2607" i="3" s="1"/>
  <c r="M2608" i="3" a="1"/>
  <c r="M2608" i="3" s="1"/>
  <c r="M2609" i="3" a="1"/>
  <c r="M2609" i="3" s="1"/>
  <c r="M2610" i="3" a="1"/>
  <c r="M2610" i="3" s="1"/>
  <c r="M2611" i="3" a="1"/>
  <c r="M2611" i="3" s="1"/>
  <c r="M2612" i="3" a="1"/>
  <c r="M2612" i="3" s="1"/>
  <c r="M2613" i="3" a="1"/>
  <c r="M2613" i="3" s="1"/>
  <c r="M2614" i="3" a="1"/>
  <c r="M2614" i="3" s="1"/>
  <c r="M2615" i="3" a="1"/>
  <c r="M2615" i="3" s="1"/>
  <c r="M2616" i="3" a="1"/>
  <c r="M2616" i="3" s="1"/>
  <c r="M2617" i="3" a="1"/>
  <c r="M2617" i="3" s="1"/>
  <c r="M2618" i="3" a="1"/>
  <c r="M2618" i="3" s="1"/>
  <c r="M2619" i="3" a="1"/>
  <c r="M2619" i="3" s="1"/>
  <c r="M2620" i="3" a="1"/>
  <c r="M2620" i="3" s="1"/>
  <c r="M2621" i="3" a="1"/>
  <c r="M2621" i="3" s="1"/>
  <c r="M2622" i="3" a="1"/>
  <c r="M2622" i="3" s="1"/>
  <c r="M2623" i="3" a="1"/>
  <c r="M2623" i="3" s="1"/>
  <c r="M2624" i="3" a="1"/>
  <c r="M2624" i="3" s="1"/>
  <c r="M2625" i="3" a="1"/>
  <c r="M2625" i="3" s="1"/>
  <c r="M2626" i="3" a="1"/>
  <c r="M2626" i="3" s="1"/>
  <c r="M2627" i="3" a="1"/>
  <c r="M2627" i="3" s="1"/>
  <c r="M2628" i="3" a="1"/>
  <c r="M2628" i="3" s="1"/>
  <c r="M2629" i="3" a="1"/>
  <c r="M2629" i="3" s="1"/>
  <c r="M2630" i="3" a="1"/>
  <c r="M2630" i="3" s="1"/>
  <c r="M2631" i="3" a="1"/>
  <c r="M2631" i="3" s="1"/>
  <c r="M2632" i="3" a="1"/>
  <c r="M2632" i="3" s="1"/>
  <c r="M2633" i="3" a="1"/>
  <c r="M2633" i="3" s="1"/>
  <c r="M2634" i="3" a="1"/>
  <c r="M2634" i="3" s="1"/>
  <c r="M2635" i="3" a="1"/>
  <c r="M2635" i="3" s="1"/>
  <c r="M2636" i="3" a="1"/>
  <c r="M2636" i="3" s="1"/>
  <c r="M2637" i="3" a="1"/>
  <c r="M2637" i="3" s="1"/>
  <c r="M2638" i="3" a="1"/>
  <c r="M2638" i="3" s="1"/>
  <c r="M2639" i="3" a="1"/>
  <c r="M2639" i="3" s="1"/>
  <c r="M2640" i="3" a="1"/>
  <c r="M2640" i="3" s="1"/>
  <c r="M2641" i="3" a="1"/>
  <c r="M2641" i="3" s="1"/>
  <c r="M2642" i="3" a="1"/>
  <c r="M2642" i="3" s="1"/>
  <c r="M2643" i="3" a="1"/>
  <c r="M2643" i="3" s="1"/>
  <c r="M2644" i="3" a="1"/>
  <c r="M2644" i="3" s="1"/>
  <c r="M2645" i="3" a="1"/>
  <c r="M2645" i="3" s="1"/>
  <c r="M2646" i="3" a="1"/>
  <c r="M2646" i="3" s="1"/>
  <c r="M2647" i="3" a="1"/>
  <c r="M2647" i="3" s="1"/>
  <c r="M2648" i="3" a="1"/>
  <c r="M2648" i="3" s="1"/>
  <c r="M2649" i="3" a="1"/>
  <c r="M2649" i="3" s="1"/>
  <c r="M2650" i="3" a="1"/>
  <c r="M2650" i="3" s="1"/>
  <c r="M2651" i="3" a="1"/>
  <c r="M2651" i="3" s="1"/>
  <c r="M2652" i="3" a="1"/>
  <c r="M2652" i="3" s="1"/>
  <c r="M2653" i="3" a="1"/>
  <c r="M2653" i="3" s="1"/>
  <c r="M2654" i="3" a="1"/>
  <c r="M2654" i="3" s="1"/>
  <c r="M2655" i="3" a="1"/>
  <c r="M2655" i="3" s="1"/>
  <c r="M2656" i="3" a="1"/>
  <c r="M2656" i="3" s="1"/>
  <c r="M2657" i="3" a="1"/>
  <c r="M2657" i="3" s="1"/>
  <c r="M2658" i="3" a="1"/>
  <c r="M2658" i="3" s="1"/>
  <c r="M2659" i="3" a="1"/>
  <c r="M2659" i="3" s="1"/>
  <c r="M2660" i="3" a="1"/>
  <c r="M2660" i="3" s="1"/>
  <c r="M2661" i="3" a="1"/>
  <c r="M2661" i="3" s="1"/>
  <c r="M2662" i="3" a="1"/>
  <c r="M2662" i="3" s="1"/>
  <c r="M2663" i="3" a="1"/>
  <c r="M2663" i="3" s="1"/>
  <c r="M2664" i="3" a="1"/>
  <c r="M2664" i="3" s="1"/>
  <c r="M2665" i="3" a="1"/>
  <c r="M2665" i="3" s="1"/>
  <c r="M2666" i="3" a="1"/>
  <c r="M2666" i="3" s="1"/>
  <c r="M2667" i="3" a="1"/>
  <c r="M2667" i="3" s="1"/>
  <c r="M2668" i="3" a="1"/>
  <c r="M2668" i="3" s="1"/>
  <c r="M2669" i="3" a="1"/>
  <c r="M2669" i="3" s="1"/>
  <c r="M2670" i="3" a="1"/>
  <c r="M2670" i="3" s="1"/>
  <c r="M2671" i="3" a="1"/>
  <c r="M2671" i="3" s="1"/>
  <c r="M2672" i="3" a="1"/>
  <c r="M2672" i="3" s="1"/>
  <c r="M2673" i="3" a="1"/>
  <c r="M2673" i="3" s="1"/>
  <c r="M2674" i="3" a="1"/>
  <c r="M2674" i="3" s="1"/>
  <c r="M2675" i="3" a="1"/>
  <c r="M2675" i="3" s="1"/>
  <c r="M2676" i="3" a="1"/>
  <c r="M2676" i="3" s="1"/>
  <c r="M2677" i="3" a="1"/>
  <c r="M2677" i="3" s="1"/>
  <c r="M2678" i="3" a="1"/>
  <c r="M2678" i="3" s="1"/>
  <c r="M2679" i="3" a="1"/>
  <c r="M2679" i="3" s="1"/>
  <c r="M2680" i="3" a="1"/>
  <c r="M2680" i="3" s="1"/>
  <c r="M2681" i="3" a="1"/>
  <c r="M2681" i="3" s="1"/>
  <c r="M2682" i="3" a="1"/>
  <c r="M2682" i="3" s="1"/>
  <c r="M2683" i="3" a="1"/>
  <c r="M2683" i="3" s="1"/>
  <c r="M2684" i="3" a="1"/>
  <c r="M2684" i="3" s="1"/>
  <c r="M2685" i="3" a="1"/>
  <c r="M2685" i="3" s="1"/>
  <c r="M2686" i="3" a="1"/>
  <c r="M2686" i="3" s="1"/>
  <c r="M2687" i="3" a="1"/>
  <c r="M2687" i="3" s="1"/>
  <c r="M2688" i="3" a="1"/>
  <c r="M2688" i="3" s="1"/>
  <c r="M2689" i="3" a="1"/>
  <c r="M2689" i="3" s="1"/>
  <c r="M2690" i="3" a="1"/>
  <c r="M2690" i="3" s="1"/>
  <c r="M2691" i="3" a="1"/>
  <c r="M2691" i="3" s="1"/>
  <c r="M2692" i="3" a="1"/>
  <c r="M2692" i="3" s="1"/>
  <c r="M2693" i="3" a="1"/>
  <c r="M2693" i="3" s="1"/>
  <c r="M2694" i="3" a="1"/>
  <c r="M2694" i="3" s="1"/>
  <c r="M2695" i="3" a="1"/>
  <c r="M2695" i="3" s="1"/>
  <c r="M2696" i="3" a="1"/>
  <c r="M2696" i="3" s="1"/>
  <c r="M2697" i="3" a="1"/>
  <c r="M2697" i="3" s="1"/>
  <c r="M2698" i="3" a="1"/>
  <c r="M2698" i="3" s="1"/>
  <c r="M2699" i="3" a="1"/>
  <c r="M2699" i="3" s="1"/>
  <c r="M2700" i="3" a="1"/>
  <c r="M2700" i="3" s="1"/>
  <c r="M2701" i="3" a="1"/>
  <c r="M2701" i="3" s="1"/>
  <c r="M2702" i="3" a="1"/>
  <c r="M2702" i="3" s="1"/>
  <c r="M2703" i="3" a="1"/>
  <c r="M2703" i="3" s="1"/>
  <c r="M2704" i="3" a="1"/>
  <c r="M2704" i="3" s="1"/>
  <c r="M2705" i="3" a="1"/>
  <c r="M2705" i="3" s="1"/>
  <c r="M2706" i="3" a="1"/>
  <c r="M2706" i="3" s="1"/>
  <c r="M2707" i="3" a="1"/>
  <c r="M2707" i="3" s="1"/>
  <c r="M2708" i="3" a="1"/>
  <c r="M2708" i="3" s="1"/>
  <c r="M2709" i="3" a="1"/>
  <c r="M2709" i="3" s="1"/>
  <c r="M2710" i="3" a="1"/>
  <c r="M2710" i="3" s="1"/>
  <c r="M2711" i="3" a="1"/>
  <c r="M2711" i="3" s="1"/>
  <c r="M2712" i="3" a="1"/>
  <c r="M2712" i="3" s="1"/>
  <c r="M2713" i="3" a="1"/>
  <c r="M2713" i="3" s="1"/>
  <c r="M2714" i="3" a="1"/>
  <c r="M2714" i="3" s="1"/>
  <c r="M2715" i="3" a="1"/>
  <c r="M2715" i="3" s="1"/>
  <c r="M2716" i="3" a="1"/>
  <c r="M2716" i="3" s="1"/>
  <c r="M2717" i="3" a="1"/>
  <c r="M2717" i="3" s="1"/>
  <c r="M2718" i="3" a="1"/>
  <c r="M2718" i="3" s="1"/>
  <c r="M2719" i="3" a="1"/>
  <c r="M2719" i="3" s="1"/>
  <c r="M2720" i="3" a="1"/>
  <c r="M2720" i="3" s="1"/>
  <c r="M2721" i="3" a="1"/>
  <c r="M2721" i="3" s="1"/>
  <c r="M2722" i="3" a="1"/>
  <c r="M2722" i="3" s="1"/>
  <c r="M2723" i="3" a="1"/>
  <c r="M2723" i="3" s="1"/>
  <c r="M2724" i="3" a="1"/>
  <c r="M2724" i="3" s="1"/>
  <c r="M2725" i="3" a="1"/>
  <c r="M2725" i="3" s="1"/>
  <c r="M2726" i="3" a="1"/>
  <c r="M2726" i="3" s="1"/>
  <c r="M2727" i="3" a="1"/>
  <c r="M2727" i="3" s="1"/>
  <c r="M2728" i="3" a="1"/>
  <c r="M2728" i="3" s="1"/>
  <c r="M2729" i="3" a="1"/>
  <c r="M2729" i="3" s="1"/>
  <c r="M2730" i="3" a="1"/>
  <c r="M2730" i="3" s="1"/>
  <c r="M2731" i="3" a="1"/>
  <c r="M2731" i="3" s="1"/>
  <c r="M2732" i="3" a="1"/>
  <c r="M2732" i="3" s="1"/>
  <c r="M2733" i="3" a="1"/>
  <c r="M2733" i="3" s="1"/>
  <c r="M2734" i="3" a="1"/>
  <c r="M2734" i="3" s="1"/>
  <c r="M2735" i="3" a="1"/>
  <c r="M2735" i="3" s="1"/>
  <c r="M2736" i="3" a="1"/>
  <c r="M2736" i="3" s="1"/>
  <c r="M2737" i="3" a="1"/>
  <c r="M2737" i="3" s="1"/>
  <c r="M2738" i="3" a="1"/>
  <c r="M2738" i="3" s="1"/>
  <c r="M2739" i="3" a="1"/>
  <c r="M2739" i="3" s="1"/>
  <c r="M2740" i="3" a="1"/>
  <c r="M2740" i="3" s="1"/>
  <c r="M2741" i="3" a="1"/>
  <c r="M2741" i="3" s="1"/>
  <c r="M2742" i="3" a="1"/>
  <c r="M2742" i="3" s="1"/>
  <c r="M2743" i="3" a="1"/>
  <c r="M2743" i="3" s="1"/>
  <c r="M2744" i="3" a="1"/>
  <c r="M2744" i="3" s="1"/>
  <c r="M2745" i="3" a="1"/>
  <c r="M2745" i="3" s="1"/>
  <c r="M2746" i="3" a="1"/>
  <c r="M2746" i="3" s="1"/>
  <c r="M2747" i="3" a="1"/>
  <c r="M2747" i="3" s="1"/>
  <c r="M2748" i="3" a="1"/>
  <c r="M2748" i="3" s="1"/>
  <c r="M2749" i="3" a="1"/>
  <c r="M2749" i="3" s="1"/>
  <c r="M2750" i="3" a="1"/>
  <c r="M2750" i="3" s="1"/>
  <c r="M2751" i="3" a="1"/>
  <c r="M2751" i="3" s="1"/>
  <c r="M2752" i="3" a="1"/>
  <c r="M2752" i="3" s="1"/>
  <c r="M2753" i="3" a="1"/>
  <c r="M2753" i="3" s="1"/>
  <c r="M2754" i="3" a="1"/>
  <c r="M2754" i="3" s="1"/>
  <c r="M2755" i="3" a="1"/>
  <c r="M2755" i="3" s="1"/>
  <c r="M2756" i="3" a="1"/>
  <c r="M2756" i="3" s="1"/>
  <c r="M2757" i="3" a="1"/>
  <c r="M2757" i="3" s="1"/>
  <c r="M2758" i="3" a="1"/>
  <c r="M2758" i="3" s="1"/>
  <c r="M2759" i="3" a="1"/>
  <c r="M2759" i="3" s="1"/>
  <c r="M2760" i="3" a="1"/>
  <c r="M2760" i="3" s="1"/>
  <c r="M2761" i="3" a="1"/>
  <c r="M2761" i="3" s="1"/>
  <c r="M2762" i="3" a="1"/>
  <c r="M2762" i="3" s="1"/>
  <c r="M2763" i="3" a="1"/>
  <c r="M2763" i="3" s="1"/>
  <c r="M2764" i="3" a="1"/>
  <c r="M2764" i="3" s="1"/>
  <c r="M2765" i="3" a="1"/>
  <c r="M2765" i="3" s="1"/>
  <c r="M2766" i="3" a="1"/>
  <c r="M2766" i="3" s="1"/>
  <c r="M2767" i="3" a="1"/>
  <c r="M2767" i="3" s="1"/>
  <c r="M2768" i="3" a="1"/>
  <c r="M2768" i="3" s="1"/>
  <c r="M2769" i="3" a="1"/>
  <c r="M2769" i="3" s="1"/>
  <c r="M2770" i="3" a="1"/>
  <c r="M2770" i="3" s="1"/>
  <c r="M2771" i="3" a="1"/>
  <c r="M2771" i="3" s="1"/>
  <c r="M2772" i="3" a="1"/>
  <c r="M2772" i="3" s="1"/>
  <c r="M2773" i="3" a="1"/>
  <c r="M2773" i="3" s="1"/>
  <c r="M2774" i="3" a="1"/>
  <c r="M2774" i="3" s="1"/>
  <c r="M2775" i="3" a="1"/>
  <c r="M2775" i="3" s="1"/>
  <c r="M2776" i="3" a="1"/>
  <c r="M2776" i="3" s="1"/>
  <c r="M2777" i="3" a="1"/>
  <c r="M2777" i="3" s="1"/>
  <c r="M2778" i="3" a="1"/>
  <c r="M2778" i="3" s="1"/>
  <c r="M2779" i="3" a="1"/>
  <c r="M2779" i="3" s="1"/>
  <c r="M2780" i="3" a="1"/>
  <c r="M2780" i="3" s="1"/>
  <c r="M2781" i="3" a="1"/>
  <c r="M2781" i="3" s="1"/>
  <c r="M2782" i="3" a="1"/>
  <c r="M2782" i="3" s="1"/>
  <c r="M2783" i="3" a="1"/>
  <c r="M2783" i="3" s="1"/>
  <c r="M2784" i="3" a="1"/>
  <c r="M2784" i="3" s="1"/>
  <c r="M2785" i="3" a="1"/>
  <c r="M2785" i="3" s="1"/>
  <c r="M2786" i="3" a="1"/>
  <c r="M2786" i="3" s="1"/>
  <c r="M2787" i="3" a="1"/>
  <c r="M2787" i="3" s="1"/>
  <c r="M2788" i="3" a="1"/>
  <c r="M2788" i="3" s="1"/>
  <c r="M2789" i="3" a="1"/>
  <c r="M2789" i="3" s="1"/>
  <c r="M2790" i="3" a="1"/>
  <c r="M2790" i="3" s="1"/>
  <c r="M2791" i="3" a="1"/>
  <c r="M2791" i="3" s="1"/>
  <c r="M2792" i="3" a="1"/>
  <c r="M2792" i="3" s="1"/>
  <c r="M2793" i="3" a="1"/>
  <c r="M2793" i="3" s="1"/>
  <c r="M2794" i="3" a="1"/>
  <c r="M2794" i="3" s="1"/>
  <c r="M2795" i="3" a="1"/>
  <c r="M2795" i="3" s="1"/>
  <c r="M2796" i="3" a="1"/>
  <c r="M2796" i="3" s="1"/>
  <c r="M2797" i="3" a="1"/>
  <c r="M2797" i="3" s="1"/>
  <c r="M2798" i="3" a="1"/>
  <c r="M2798" i="3" s="1"/>
  <c r="M2799" i="3" a="1"/>
  <c r="M2799" i="3" s="1"/>
  <c r="M2800" i="3" a="1"/>
  <c r="M2800" i="3" s="1"/>
  <c r="M2801" i="3" a="1"/>
  <c r="M2801" i="3" s="1"/>
  <c r="M2802" i="3" a="1"/>
  <c r="M2802" i="3" s="1"/>
  <c r="M2803" i="3" a="1"/>
  <c r="M2803" i="3" s="1"/>
  <c r="M2804" i="3" a="1"/>
  <c r="M2804" i="3" s="1"/>
  <c r="M2805" i="3" a="1"/>
  <c r="M2805" i="3" s="1"/>
  <c r="M2806" i="3" a="1"/>
  <c r="M2806" i="3" s="1"/>
  <c r="M2807" i="3" a="1"/>
  <c r="M2807" i="3" s="1"/>
  <c r="M2808" i="3" a="1"/>
  <c r="M2808" i="3" s="1"/>
  <c r="M2809" i="3" a="1"/>
  <c r="M2809" i="3" s="1"/>
  <c r="M2810" i="3" a="1"/>
  <c r="M2810" i="3" s="1"/>
  <c r="M2811" i="3" a="1"/>
  <c r="M2811" i="3" s="1"/>
  <c r="M2812" i="3" a="1"/>
  <c r="M2812" i="3" s="1"/>
  <c r="M2813" i="3" a="1"/>
  <c r="M2813" i="3" s="1"/>
  <c r="M2814" i="3" a="1"/>
  <c r="M2814" i="3" s="1"/>
  <c r="M2815" i="3" a="1"/>
  <c r="M2815" i="3" s="1"/>
  <c r="M2816" i="3" a="1"/>
  <c r="M2816" i="3" s="1"/>
  <c r="M2817" i="3" a="1"/>
  <c r="M2817" i="3" s="1"/>
  <c r="M2818" i="3" a="1"/>
  <c r="M2818" i="3" s="1"/>
  <c r="M2819" i="3" a="1"/>
  <c r="M2819" i="3" s="1"/>
  <c r="M2820" i="3" a="1"/>
  <c r="M2820" i="3" s="1"/>
  <c r="M2821" i="3" a="1"/>
  <c r="M2821" i="3" s="1"/>
  <c r="M2822" i="3" a="1"/>
  <c r="M2822" i="3" s="1"/>
  <c r="M2823" i="3" a="1"/>
  <c r="M2823" i="3" s="1"/>
  <c r="M2824" i="3" a="1"/>
  <c r="M2824" i="3" s="1"/>
  <c r="M2825" i="3" a="1"/>
  <c r="M2825" i="3" s="1"/>
  <c r="M2826" i="3" a="1"/>
  <c r="M2826" i="3" s="1"/>
  <c r="M2827" i="3" a="1"/>
  <c r="M2827" i="3" s="1"/>
  <c r="M2828" i="3" a="1"/>
  <c r="M2828" i="3" s="1"/>
  <c r="M2829" i="3" a="1"/>
  <c r="M2829" i="3" s="1"/>
  <c r="M2830" i="3" a="1"/>
  <c r="M2830" i="3" s="1"/>
  <c r="M2831" i="3" a="1"/>
  <c r="M2831" i="3" s="1"/>
  <c r="M2832" i="3" a="1"/>
  <c r="M2832" i="3" s="1"/>
  <c r="M2833" i="3" a="1"/>
  <c r="M2833" i="3" s="1"/>
  <c r="M2834" i="3" a="1"/>
  <c r="M2834" i="3" s="1"/>
  <c r="M2835" i="3" a="1"/>
  <c r="M2835" i="3" s="1"/>
  <c r="M2836" i="3" a="1"/>
  <c r="M2836" i="3" s="1"/>
  <c r="M2837" i="3" a="1"/>
  <c r="M2837" i="3" s="1"/>
  <c r="M2838" i="3" a="1"/>
  <c r="M2838" i="3" s="1"/>
  <c r="M2839" i="3" a="1"/>
  <c r="M2839" i="3" s="1"/>
  <c r="M2840" i="3" a="1"/>
  <c r="M2840" i="3" s="1"/>
  <c r="M2841" i="3" a="1"/>
  <c r="M2841" i="3" s="1"/>
  <c r="M2842" i="3" a="1"/>
  <c r="M2842" i="3" s="1"/>
  <c r="M2843" i="3" a="1"/>
  <c r="M2843" i="3" s="1"/>
  <c r="M2844" i="3" a="1"/>
  <c r="M2844" i="3" s="1"/>
  <c r="M2845" i="3" a="1"/>
  <c r="M2845" i="3" s="1"/>
  <c r="M2846" i="3" a="1"/>
  <c r="M2846" i="3" s="1"/>
  <c r="M2847" i="3" a="1"/>
  <c r="M2847" i="3" s="1"/>
  <c r="M2848" i="3" a="1"/>
  <c r="M2848" i="3" s="1"/>
  <c r="M2849" i="3" a="1"/>
  <c r="M2849" i="3" s="1"/>
  <c r="M2850" i="3" a="1"/>
  <c r="M2850" i="3" s="1"/>
  <c r="M2851" i="3" a="1"/>
  <c r="M2851" i="3" s="1"/>
  <c r="M2852" i="3" a="1"/>
  <c r="M2852" i="3" s="1"/>
  <c r="M2853" i="3" a="1"/>
  <c r="M2853" i="3" s="1"/>
  <c r="M2854" i="3" a="1"/>
  <c r="M2854" i="3" s="1"/>
  <c r="M2855" i="3" a="1"/>
  <c r="M2855" i="3" s="1"/>
  <c r="M2856" i="3" a="1"/>
  <c r="M2856" i="3" s="1"/>
  <c r="M2857" i="3" a="1"/>
  <c r="M2857" i="3" s="1"/>
  <c r="M2858" i="3" a="1"/>
  <c r="M2858" i="3" s="1"/>
  <c r="M2859" i="3" a="1"/>
  <c r="M2859" i="3" s="1"/>
  <c r="M2860" i="3" a="1"/>
  <c r="M2860" i="3" s="1"/>
  <c r="M2861" i="3" a="1"/>
  <c r="M2861" i="3" s="1"/>
  <c r="M2862" i="3" a="1"/>
  <c r="M2862" i="3" s="1"/>
  <c r="M2863" i="3" a="1"/>
  <c r="M2863" i="3" s="1"/>
  <c r="M2864" i="3" a="1"/>
  <c r="M2864" i="3" s="1"/>
  <c r="M2865" i="3" a="1"/>
  <c r="M2865" i="3" s="1"/>
  <c r="M2866" i="3" a="1"/>
  <c r="M2866" i="3" s="1"/>
  <c r="M2867" i="3" a="1"/>
  <c r="M2867" i="3" s="1"/>
  <c r="M2868" i="3" a="1"/>
  <c r="M2868" i="3" s="1"/>
  <c r="M2869" i="3" a="1"/>
  <c r="M2869" i="3" s="1"/>
  <c r="M2870" i="3" a="1"/>
  <c r="M2870" i="3" s="1"/>
  <c r="M2871" i="3" a="1"/>
  <c r="M2871" i="3" s="1"/>
  <c r="M2872" i="3" a="1"/>
  <c r="M2872" i="3" s="1"/>
  <c r="M2873" i="3" a="1"/>
  <c r="M2873" i="3" s="1"/>
  <c r="M2874" i="3" a="1"/>
  <c r="M2874" i="3" s="1"/>
  <c r="M2875" i="3" a="1"/>
  <c r="M2875" i="3" s="1"/>
  <c r="M2876" i="3" a="1"/>
  <c r="M2876" i="3" s="1"/>
  <c r="M2877" i="3" a="1"/>
  <c r="M2877" i="3" s="1"/>
  <c r="M2878" i="3" a="1"/>
  <c r="M2878" i="3" s="1"/>
  <c r="M2879" i="3" a="1"/>
  <c r="M2879" i="3" s="1"/>
  <c r="M2880" i="3" a="1"/>
  <c r="M2880" i="3" s="1"/>
  <c r="M2881" i="3" a="1"/>
  <c r="M2881" i="3" s="1"/>
  <c r="M2882" i="3" a="1"/>
  <c r="M2882" i="3" s="1"/>
  <c r="M2883" i="3" a="1"/>
  <c r="M2883" i="3" s="1"/>
  <c r="M2884" i="3" a="1"/>
  <c r="M2884" i="3" s="1"/>
  <c r="M2885" i="3" a="1"/>
  <c r="M2885" i="3" s="1"/>
  <c r="M2886" i="3" a="1"/>
  <c r="M2886" i="3" s="1"/>
  <c r="M2887" i="3" a="1"/>
  <c r="M2887" i="3" s="1"/>
  <c r="M2888" i="3" a="1"/>
  <c r="M2888" i="3" s="1"/>
  <c r="M2889" i="3" a="1"/>
  <c r="M2889" i="3" s="1"/>
  <c r="M2890" i="3" a="1"/>
  <c r="M2890" i="3" s="1"/>
  <c r="M2891" i="3" a="1"/>
  <c r="M2891" i="3" s="1"/>
  <c r="M2892" i="3" a="1"/>
  <c r="M2892" i="3" s="1"/>
  <c r="M2893" i="3" a="1"/>
  <c r="M2893" i="3" s="1"/>
  <c r="M2894" i="3" a="1"/>
  <c r="M2894" i="3" s="1"/>
  <c r="M2895" i="3" a="1"/>
  <c r="M2895" i="3" s="1"/>
  <c r="M2896" i="3" a="1"/>
  <c r="M2896" i="3" s="1"/>
  <c r="M2897" i="3" a="1"/>
  <c r="M2897" i="3" s="1"/>
  <c r="M2898" i="3" a="1"/>
  <c r="M2898" i="3" s="1"/>
  <c r="M2899" i="3" a="1"/>
  <c r="M2899" i="3" s="1"/>
  <c r="M2900" i="3" a="1"/>
  <c r="M2900" i="3" s="1"/>
  <c r="M2901" i="3" a="1"/>
  <c r="M2901" i="3" s="1"/>
  <c r="M2902" i="3" a="1"/>
  <c r="M2902" i="3" s="1"/>
  <c r="M2903" i="3" a="1"/>
  <c r="M2903" i="3" s="1"/>
  <c r="M2904" i="3" a="1"/>
  <c r="M2904" i="3" s="1"/>
  <c r="M2905" i="3" a="1"/>
  <c r="M2905" i="3" s="1"/>
  <c r="M2906" i="3" a="1"/>
  <c r="M2906" i="3" s="1"/>
  <c r="M2907" i="3" a="1"/>
  <c r="M2907" i="3" s="1"/>
  <c r="M2908" i="3" a="1"/>
  <c r="M2908" i="3" s="1"/>
  <c r="M2909" i="3" a="1"/>
  <c r="M2909" i="3" s="1"/>
  <c r="M2910" i="3" a="1"/>
  <c r="M2910" i="3" s="1"/>
  <c r="M2911" i="3" a="1"/>
  <c r="M2911" i="3" s="1"/>
  <c r="M2912" i="3" a="1"/>
  <c r="M2912" i="3" s="1"/>
  <c r="M2913" i="3" a="1"/>
  <c r="M2913" i="3" s="1"/>
  <c r="M2914" i="3" a="1"/>
  <c r="M2914" i="3" s="1"/>
  <c r="M2915" i="3" a="1"/>
  <c r="M2915" i="3" s="1"/>
  <c r="M2916" i="3" a="1"/>
  <c r="M2916" i="3" s="1"/>
  <c r="M2917" i="3" a="1"/>
  <c r="M2917" i="3" s="1"/>
  <c r="M2918" i="3" a="1"/>
  <c r="M2918" i="3" s="1"/>
  <c r="M2919" i="3" a="1"/>
  <c r="M2919" i="3" s="1"/>
  <c r="M2920" i="3" a="1"/>
  <c r="M2920" i="3" s="1"/>
  <c r="M2921" i="3" a="1"/>
  <c r="M2921" i="3" s="1"/>
  <c r="M2922" i="3" a="1"/>
  <c r="M2922" i="3" s="1"/>
  <c r="M2923" i="3" a="1"/>
  <c r="M2923" i="3" s="1"/>
  <c r="M2924" i="3" a="1"/>
  <c r="M2924" i="3" s="1"/>
  <c r="M2925" i="3" a="1"/>
  <c r="M2925" i="3" s="1"/>
  <c r="M2926" i="3" a="1"/>
  <c r="M2926" i="3" s="1"/>
  <c r="M2927" i="3" a="1"/>
  <c r="M2927" i="3" s="1"/>
  <c r="M2928" i="3" a="1"/>
  <c r="M2928" i="3" s="1"/>
  <c r="M2929" i="3" a="1"/>
  <c r="M2929" i="3" s="1"/>
  <c r="M2930" i="3" a="1"/>
  <c r="M2930" i="3" s="1"/>
  <c r="M2931" i="3" a="1"/>
  <c r="M2931" i="3" s="1"/>
  <c r="M2932" i="3" a="1"/>
  <c r="M2932" i="3" s="1"/>
  <c r="M2933" i="3" a="1"/>
  <c r="M2933" i="3" s="1"/>
  <c r="M2934" i="3" a="1"/>
  <c r="M2934" i="3" s="1"/>
  <c r="M2935" i="3" a="1"/>
  <c r="M2935" i="3" s="1"/>
  <c r="M2936" i="3" a="1"/>
  <c r="M2936" i="3" s="1"/>
  <c r="M2937" i="3" a="1"/>
  <c r="M2937" i="3" s="1"/>
  <c r="M2938" i="3" a="1"/>
  <c r="M2938" i="3" s="1"/>
  <c r="M2939" i="3" a="1"/>
  <c r="M2939" i="3" s="1"/>
  <c r="M2940" i="3" a="1"/>
  <c r="M2940" i="3" s="1"/>
  <c r="M2941" i="3" a="1"/>
  <c r="M2941" i="3" s="1"/>
  <c r="M2942" i="3" a="1"/>
  <c r="M2942" i="3" s="1"/>
  <c r="M2943" i="3" a="1"/>
  <c r="M2943" i="3" s="1"/>
  <c r="M2944" i="3" a="1"/>
  <c r="M2944" i="3" s="1"/>
  <c r="M2945" i="3" a="1"/>
  <c r="M2945" i="3" s="1"/>
  <c r="M2946" i="3" a="1"/>
  <c r="M2946" i="3" s="1"/>
  <c r="M2947" i="3" a="1"/>
  <c r="M2947" i="3" s="1"/>
  <c r="M2948" i="3" a="1"/>
  <c r="M2948" i="3" s="1"/>
  <c r="M2949" i="3" a="1"/>
  <c r="M2949" i="3" s="1"/>
  <c r="M2950" i="3" a="1"/>
  <c r="M2950" i="3" s="1"/>
  <c r="M2951" i="3" a="1"/>
  <c r="M2951" i="3" s="1"/>
  <c r="M2952" i="3" a="1"/>
  <c r="M2952" i="3" s="1"/>
  <c r="M2953" i="3" a="1"/>
  <c r="M2953" i="3" s="1"/>
  <c r="M2954" i="3" a="1"/>
  <c r="M2954" i="3" s="1"/>
  <c r="M2955" i="3" a="1"/>
  <c r="M2955" i="3" s="1"/>
  <c r="M2956" i="3" a="1"/>
  <c r="M2956" i="3" s="1"/>
  <c r="M2957" i="3" a="1"/>
  <c r="M2957" i="3" s="1"/>
  <c r="M2958" i="3" a="1"/>
  <c r="M2958" i="3" s="1"/>
  <c r="M2959" i="3" a="1"/>
  <c r="M2959" i="3" s="1"/>
  <c r="M2960" i="3" a="1"/>
  <c r="M2960" i="3" s="1"/>
  <c r="M2961" i="3" a="1"/>
  <c r="M2961" i="3" s="1"/>
  <c r="M2962" i="3" a="1"/>
  <c r="M2962" i="3" s="1"/>
  <c r="M2963" i="3" a="1"/>
  <c r="M2963" i="3" s="1"/>
  <c r="M2964" i="3" a="1"/>
  <c r="M2964" i="3" s="1"/>
  <c r="M2965" i="3" a="1"/>
  <c r="M2965" i="3" s="1"/>
  <c r="M2966" i="3" a="1"/>
  <c r="M2966" i="3" s="1"/>
  <c r="M2967" i="3" a="1"/>
  <c r="M2967" i="3" s="1"/>
  <c r="M2968" i="3" a="1"/>
  <c r="M2968" i="3" s="1"/>
  <c r="M2969" i="3" a="1"/>
  <c r="M2969" i="3" s="1"/>
  <c r="M2970" i="3" a="1"/>
  <c r="M2970" i="3" s="1"/>
  <c r="M2971" i="3" a="1"/>
  <c r="M2971" i="3" s="1"/>
  <c r="M2972" i="3" a="1"/>
  <c r="M2972" i="3" s="1"/>
  <c r="M2973" i="3" a="1"/>
  <c r="M2973" i="3" s="1"/>
  <c r="M2974" i="3" a="1"/>
  <c r="M2974" i="3" s="1"/>
  <c r="M2975" i="3" a="1"/>
  <c r="M2975" i="3" s="1"/>
  <c r="M2976" i="3" a="1"/>
  <c r="M2976" i="3" s="1"/>
  <c r="M2977" i="3" a="1"/>
  <c r="M2977" i="3" s="1"/>
  <c r="M2978" i="3" a="1"/>
  <c r="M2978" i="3" s="1"/>
  <c r="M2979" i="3" a="1"/>
  <c r="M2979" i="3" s="1"/>
  <c r="M2980" i="3" a="1"/>
  <c r="M2980" i="3" s="1"/>
  <c r="M2981" i="3" a="1"/>
  <c r="M2981" i="3" s="1"/>
  <c r="M2982" i="3" a="1"/>
  <c r="M2982" i="3" s="1"/>
  <c r="M2983" i="3" a="1"/>
  <c r="M2983" i="3" s="1"/>
  <c r="M2984" i="3" a="1"/>
  <c r="M2984" i="3" s="1"/>
  <c r="M2985" i="3" a="1"/>
  <c r="M2985" i="3" s="1"/>
  <c r="M2986" i="3" a="1"/>
  <c r="M2986" i="3" s="1"/>
  <c r="M2987" i="3" a="1"/>
  <c r="M2987" i="3" s="1"/>
  <c r="M2988" i="3" a="1"/>
  <c r="M2988" i="3" s="1"/>
  <c r="M2989" i="3" a="1"/>
  <c r="M2989" i="3" s="1"/>
  <c r="M2990" i="3" a="1"/>
  <c r="M2990" i="3" s="1"/>
  <c r="M2991" i="3" a="1"/>
  <c r="M2991" i="3" s="1"/>
  <c r="M2992" i="3" a="1"/>
  <c r="M2992" i="3" s="1"/>
  <c r="M2993" i="3" a="1"/>
  <c r="M2993" i="3" s="1"/>
  <c r="M2994" i="3" a="1"/>
  <c r="M2994" i="3" s="1"/>
  <c r="M2995" i="3" a="1"/>
  <c r="M2995" i="3" s="1"/>
  <c r="M2996" i="3" a="1"/>
  <c r="M2996" i="3" s="1"/>
  <c r="M2997" i="3" a="1"/>
  <c r="M2997" i="3" s="1"/>
  <c r="M2998" i="3" a="1"/>
  <c r="M2998" i="3" s="1"/>
  <c r="M2999" i="3" a="1"/>
  <c r="M2999" i="3" s="1"/>
  <c r="M3000" i="3" a="1"/>
  <c r="M3000" i="3" s="1"/>
  <c r="M3001" i="3" a="1"/>
  <c r="M3001" i="3" s="1"/>
  <c r="M3002" i="3" a="1"/>
  <c r="M3002" i="3" s="1"/>
  <c r="M3003" i="3" a="1"/>
  <c r="M3003" i="3" s="1"/>
  <c r="M3004" i="3" a="1"/>
  <c r="M3004" i="3" s="1"/>
  <c r="M3005" i="3" a="1"/>
  <c r="M3005" i="3" s="1"/>
  <c r="M3006" i="3" a="1"/>
  <c r="M3006" i="3" s="1"/>
  <c r="M3007" i="3" a="1"/>
  <c r="M3007" i="3" s="1"/>
  <c r="M3008" i="3" a="1"/>
  <c r="M3008" i="3" s="1"/>
  <c r="M3009" i="3" a="1"/>
  <c r="M3009" i="3" s="1"/>
  <c r="M3010" i="3" a="1"/>
  <c r="M3010" i="3" s="1"/>
  <c r="M3011" i="3" a="1"/>
  <c r="M3011" i="3" s="1"/>
  <c r="M3012" i="3" a="1"/>
  <c r="M3012" i="3" s="1"/>
  <c r="M3013" i="3" a="1"/>
  <c r="M3013" i="3" s="1"/>
  <c r="M3014" i="3" a="1"/>
  <c r="M3014" i="3" s="1"/>
  <c r="M3015" i="3" a="1"/>
  <c r="M3015" i="3" s="1"/>
  <c r="M3016" i="3" a="1"/>
  <c r="M3016" i="3" s="1"/>
  <c r="M3017" i="3" a="1"/>
  <c r="M3017" i="3" s="1"/>
  <c r="M3018" i="3" a="1"/>
  <c r="M3018" i="3" s="1"/>
  <c r="M3019" i="3" a="1"/>
  <c r="M3019" i="3" s="1"/>
  <c r="M3020" i="3" a="1"/>
  <c r="M3020" i="3" s="1"/>
  <c r="M3021" i="3" a="1"/>
  <c r="M3021" i="3" s="1"/>
  <c r="M3022" i="3" a="1"/>
  <c r="M3022" i="3" s="1"/>
  <c r="M3023" i="3" a="1"/>
  <c r="M3023" i="3" s="1"/>
  <c r="M3024" i="3" a="1"/>
  <c r="M3024" i="3" s="1"/>
  <c r="M3025" i="3" a="1"/>
  <c r="M3025" i="3" s="1"/>
  <c r="M3026" i="3" a="1"/>
  <c r="M3026" i="3" s="1"/>
  <c r="M3027" i="3" a="1"/>
  <c r="M3027" i="3" s="1"/>
  <c r="M3028" i="3" a="1"/>
  <c r="M3028" i="3" s="1"/>
  <c r="M3029" i="3" a="1"/>
  <c r="M3029" i="3" s="1"/>
  <c r="M3030" i="3" a="1"/>
  <c r="M3030" i="3" s="1"/>
  <c r="M3031" i="3" a="1"/>
  <c r="M3031" i="3" s="1"/>
  <c r="M3032" i="3" a="1"/>
  <c r="M3032" i="3" s="1"/>
  <c r="M3033" i="3" a="1"/>
  <c r="M3033" i="3" s="1"/>
  <c r="M3034" i="3" a="1"/>
  <c r="M3034" i="3" s="1"/>
  <c r="M3035" i="3" a="1"/>
  <c r="M3035" i="3" s="1"/>
  <c r="M3036" i="3" a="1"/>
  <c r="M3036" i="3" s="1"/>
  <c r="M3037" i="3" a="1"/>
  <c r="M3037" i="3" s="1"/>
  <c r="M3038" i="3" a="1"/>
  <c r="M3038" i="3" s="1"/>
  <c r="M3039" i="3" a="1"/>
  <c r="M3039" i="3" s="1"/>
  <c r="M3040" i="3" a="1"/>
  <c r="M3040" i="3" s="1"/>
  <c r="M3041" i="3" a="1"/>
  <c r="M3041" i="3" s="1"/>
  <c r="M3042" i="3" a="1"/>
  <c r="M3042" i="3" s="1"/>
  <c r="M3043" i="3" a="1"/>
  <c r="M3043" i="3" s="1"/>
  <c r="M3044" i="3" a="1"/>
  <c r="M3044" i="3" s="1"/>
  <c r="M3045" i="3" a="1"/>
  <c r="M3045" i="3" s="1"/>
  <c r="M3046" i="3" a="1"/>
  <c r="M3046" i="3" s="1"/>
  <c r="M3047" i="3" a="1"/>
  <c r="M3047" i="3" s="1"/>
  <c r="M3048" i="3" a="1"/>
  <c r="M3048" i="3" s="1"/>
  <c r="M3049" i="3" a="1"/>
  <c r="M3049" i="3" s="1"/>
  <c r="M3050" i="3" a="1"/>
  <c r="M3050" i="3" s="1"/>
  <c r="M3051" i="3" a="1"/>
  <c r="M3051" i="3" s="1"/>
  <c r="M3052" i="3" a="1"/>
  <c r="M3052" i="3" s="1"/>
  <c r="M3053" i="3" a="1"/>
  <c r="M3053" i="3" s="1"/>
  <c r="M3054" i="3" a="1"/>
  <c r="M3054" i="3" s="1"/>
  <c r="M3055" i="3" a="1"/>
  <c r="M3055" i="3" s="1"/>
  <c r="M3056" i="3" a="1"/>
  <c r="M3056" i="3" s="1"/>
  <c r="M3057" i="3" a="1"/>
  <c r="M3057" i="3" s="1"/>
  <c r="M3058" i="3" a="1"/>
  <c r="M3058" i="3" s="1"/>
  <c r="M3059" i="3" a="1"/>
  <c r="M3059" i="3" s="1"/>
  <c r="M3060" i="3" a="1"/>
  <c r="M3060" i="3" s="1"/>
  <c r="M3061" i="3" a="1"/>
  <c r="M3061" i="3" s="1"/>
  <c r="M3062" i="3" a="1"/>
  <c r="M3062" i="3" s="1"/>
  <c r="M3063" i="3" a="1"/>
  <c r="M3063" i="3" s="1"/>
  <c r="M3064" i="3" a="1"/>
  <c r="M3064" i="3" s="1"/>
  <c r="M3065" i="3" a="1"/>
  <c r="M3065" i="3" s="1"/>
  <c r="M3066" i="3" a="1"/>
  <c r="M3066" i="3" s="1"/>
  <c r="M3067" i="3" a="1"/>
  <c r="M3067" i="3" s="1"/>
  <c r="M3068" i="3" a="1"/>
  <c r="M3068" i="3" s="1"/>
  <c r="M3069" i="3" a="1"/>
  <c r="M3069" i="3" s="1"/>
  <c r="M3070" i="3" a="1"/>
  <c r="M3070" i="3" s="1"/>
  <c r="M3071" i="3" a="1"/>
  <c r="M3071" i="3" s="1"/>
  <c r="M3072" i="3" a="1"/>
  <c r="M3072" i="3" s="1"/>
  <c r="M3073" i="3" a="1"/>
  <c r="M3073" i="3" s="1"/>
  <c r="M3074" i="3" a="1"/>
  <c r="M3074" i="3" s="1"/>
  <c r="M3075" i="3" a="1"/>
  <c r="M3075" i="3" s="1"/>
  <c r="M3076" i="3" a="1"/>
  <c r="M3076" i="3" s="1"/>
  <c r="M3077" i="3" a="1"/>
  <c r="M3077" i="3" s="1"/>
  <c r="M3078" i="3" a="1"/>
  <c r="M3078" i="3" s="1"/>
  <c r="M3079" i="3" a="1"/>
  <c r="M3079" i="3" s="1"/>
  <c r="M3080" i="3" a="1"/>
  <c r="M3080" i="3" s="1"/>
  <c r="M3081" i="3" a="1"/>
  <c r="M3081" i="3" s="1"/>
  <c r="M3082" i="3" a="1"/>
  <c r="M3082" i="3" s="1"/>
  <c r="M3083" i="3" a="1"/>
  <c r="M3083" i="3" s="1"/>
  <c r="M3084" i="3" a="1"/>
  <c r="M3084" i="3" s="1"/>
  <c r="M3085" i="3" a="1"/>
  <c r="M3085" i="3" s="1"/>
  <c r="M3086" i="3" a="1"/>
  <c r="M3086" i="3" s="1"/>
  <c r="M3087" i="3" a="1"/>
  <c r="M3087" i="3" s="1"/>
  <c r="M3088" i="3" a="1"/>
  <c r="M3088" i="3" s="1"/>
  <c r="M3089" i="3" a="1"/>
  <c r="M3089" i="3" s="1"/>
  <c r="M3090" i="3" a="1"/>
  <c r="M3090" i="3" s="1"/>
  <c r="M3091" i="3" a="1"/>
  <c r="M3091" i="3" s="1"/>
  <c r="M3092" i="3" a="1"/>
  <c r="M3092" i="3" s="1"/>
  <c r="M3093" i="3" a="1"/>
  <c r="M3093" i="3" s="1"/>
  <c r="M3094" i="3" a="1"/>
  <c r="M3094" i="3" s="1"/>
  <c r="M3095" i="3" a="1"/>
  <c r="M3095" i="3" s="1"/>
  <c r="M3096" i="3" a="1"/>
  <c r="M3096" i="3" s="1"/>
  <c r="M3097" i="3" a="1"/>
  <c r="M3097" i="3" s="1"/>
  <c r="M3098" i="3" a="1"/>
  <c r="M3098" i="3" s="1"/>
  <c r="M3099" i="3" a="1"/>
  <c r="M3099" i="3" s="1"/>
  <c r="M3100" i="3" a="1"/>
  <c r="M3100" i="3" s="1"/>
  <c r="M3101" i="3" a="1"/>
  <c r="M3101" i="3" s="1"/>
  <c r="M3102" i="3" a="1"/>
  <c r="M3102" i="3" s="1"/>
  <c r="M3103" i="3" a="1"/>
  <c r="M3103" i="3" s="1"/>
  <c r="M3104" i="3" a="1"/>
  <c r="M3104" i="3" s="1"/>
  <c r="M3105" i="3" a="1"/>
  <c r="M3105" i="3" s="1"/>
  <c r="M3106" i="3" a="1"/>
  <c r="M3106" i="3" s="1"/>
  <c r="M3107" i="3" a="1"/>
  <c r="M3107" i="3" s="1"/>
  <c r="M3108" i="3" a="1"/>
  <c r="M3108" i="3" s="1"/>
  <c r="M3109" i="3" a="1"/>
  <c r="M3109" i="3" s="1"/>
  <c r="M3110" i="3" a="1"/>
  <c r="M3110" i="3" s="1"/>
  <c r="M3111" i="3" a="1"/>
  <c r="M3111" i="3" s="1"/>
  <c r="M3112" i="3" a="1"/>
  <c r="M3112" i="3" s="1"/>
  <c r="M3113" i="3" a="1"/>
  <c r="M3113" i="3" s="1"/>
  <c r="M3114" i="3" a="1"/>
  <c r="M3114" i="3" s="1"/>
  <c r="M3115" i="3" a="1"/>
  <c r="M3115" i="3" s="1"/>
  <c r="M3116" i="3" a="1"/>
  <c r="M3116" i="3" s="1"/>
  <c r="M3117" i="3" a="1"/>
  <c r="M3117" i="3" s="1"/>
  <c r="M3118" i="3" a="1"/>
  <c r="M3118" i="3" s="1"/>
  <c r="M3119" i="3" a="1"/>
  <c r="M3119" i="3" s="1"/>
  <c r="M3120" i="3" a="1"/>
  <c r="M3120" i="3" s="1"/>
  <c r="M3121" i="3" a="1"/>
  <c r="M3121" i="3" s="1"/>
  <c r="M3122" i="3" a="1"/>
  <c r="M3122" i="3" s="1"/>
  <c r="M3123" i="3" a="1"/>
  <c r="M3123" i="3" s="1"/>
  <c r="M3124" i="3" a="1"/>
  <c r="M3124" i="3" s="1"/>
  <c r="M3125" i="3" a="1"/>
  <c r="M3125" i="3" s="1"/>
  <c r="M3126" i="3" a="1"/>
  <c r="M3126" i="3" s="1"/>
  <c r="M3127" i="3" a="1"/>
  <c r="M3127" i="3" s="1"/>
  <c r="M3128" i="3" a="1"/>
  <c r="M3128" i="3" s="1"/>
  <c r="M3129" i="3" a="1"/>
  <c r="M3129" i="3" s="1"/>
  <c r="M3130" i="3" a="1"/>
  <c r="M3130" i="3" s="1"/>
  <c r="M3131" i="3" a="1"/>
  <c r="M3131" i="3" s="1"/>
  <c r="M3132" i="3" a="1"/>
  <c r="M3132" i="3" s="1"/>
  <c r="M3133" i="3" a="1"/>
  <c r="M3133" i="3" s="1"/>
  <c r="M3134" i="3" a="1"/>
  <c r="M3134" i="3" s="1"/>
  <c r="M3135" i="3" a="1"/>
  <c r="M3135" i="3" s="1"/>
  <c r="M3136" i="3" a="1"/>
  <c r="M3136" i="3" s="1"/>
  <c r="M3137" i="3" a="1"/>
  <c r="M3137" i="3" s="1"/>
  <c r="M3138" i="3" a="1"/>
  <c r="M3138" i="3" s="1"/>
  <c r="M3139" i="3" a="1"/>
  <c r="M3139" i="3" s="1"/>
  <c r="M3140" i="3" a="1"/>
  <c r="M3140" i="3" s="1"/>
  <c r="M3141" i="3" a="1"/>
  <c r="M3141" i="3" s="1"/>
  <c r="M3142" i="3" a="1"/>
  <c r="M3142" i="3" s="1"/>
  <c r="M3143" i="3" a="1"/>
  <c r="M3143" i="3" s="1"/>
  <c r="M3144" i="3" a="1"/>
  <c r="M3144" i="3" s="1"/>
  <c r="M3145" i="3" a="1"/>
  <c r="M3145" i="3" s="1"/>
  <c r="M3146" i="3" a="1"/>
  <c r="M3146" i="3" s="1"/>
  <c r="M3147" i="3" a="1"/>
  <c r="M3147" i="3" s="1"/>
  <c r="M3148" i="3" a="1"/>
  <c r="M3148" i="3" s="1"/>
  <c r="M3149" i="3" a="1"/>
  <c r="M3149" i="3" s="1"/>
  <c r="M3150" i="3" a="1"/>
  <c r="M3150" i="3" s="1"/>
  <c r="M3151" i="3" a="1"/>
  <c r="M3151" i="3" s="1"/>
  <c r="M3152" i="3" a="1"/>
  <c r="M3152" i="3" s="1"/>
  <c r="M3153" i="3" a="1"/>
  <c r="M3153" i="3" s="1"/>
  <c r="M3154" i="3" a="1"/>
  <c r="M3154" i="3" s="1"/>
  <c r="M3155" i="3" a="1"/>
  <c r="M3155" i="3" s="1"/>
  <c r="M3156" i="3" a="1"/>
  <c r="M3156" i="3" s="1"/>
  <c r="M3157" i="3" a="1"/>
  <c r="M3157" i="3" s="1"/>
  <c r="M3158" i="3" a="1"/>
  <c r="M3158" i="3" s="1"/>
  <c r="M3159" i="3" a="1"/>
  <c r="M3159" i="3" s="1"/>
  <c r="M3160" i="3" a="1"/>
  <c r="M3160" i="3" s="1"/>
  <c r="M3161" i="3" a="1"/>
  <c r="M3161" i="3" s="1"/>
  <c r="M3162" i="3" a="1"/>
  <c r="M3162" i="3" s="1"/>
  <c r="M3163" i="3" a="1"/>
  <c r="M3163" i="3" s="1"/>
  <c r="M3164" i="3" a="1"/>
  <c r="M3164" i="3" s="1"/>
  <c r="M3165" i="3" a="1"/>
  <c r="M3165" i="3" s="1"/>
  <c r="M3166" i="3" a="1"/>
  <c r="M3166" i="3" s="1"/>
  <c r="M3167" i="3" a="1"/>
  <c r="M3167" i="3" s="1"/>
  <c r="M3168" i="3" a="1"/>
  <c r="M3168" i="3" s="1"/>
  <c r="M3169" i="3" a="1"/>
  <c r="M3169" i="3" s="1"/>
  <c r="M3170" i="3" a="1"/>
  <c r="M3170" i="3" s="1"/>
  <c r="M3171" i="3" a="1"/>
  <c r="M3171" i="3" s="1"/>
  <c r="M3172" i="3" a="1"/>
  <c r="M3172" i="3" s="1"/>
  <c r="M3173" i="3" a="1"/>
  <c r="M3173" i="3" s="1"/>
  <c r="M3174" i="3" a="1"/>
  <c r="M3174" i="3" s="1"/>
  <c r="M3175" i="3" a="1"/>
  <c r="M3175" i="3" s="1"/>
  <c r="M3176" i="3" a="1"/>
  <c r="M3176" i="3" s="1"/>
  <c r="M3177" i="3" a="1"/>
  <c r="M3177" i="3" s="1"/>
  <c r="M3178" i="3" a="1"/>
  <c r="M3178" i="3" s="1"/>
  <c r="M3179" i="3" a="1"/>
  <c r="M3179" i="3" s="1"/>
  <c r="M3180" i="3" a="1"/>
  <c r="M3180" i="3" s="1"/>
  <c r="M3181" i="3" a="1"/>
  <c r="M3181" i="3" s="1"/>
  <c r="M3182" i="3" a="1"/>
  <c r="M3182" i="3" s="1"/>
  <c r="M3183" i="3" a="1"/>
  <c r="M3183" i="3" s="1"/>
  <c r="M3184" i="3" a="1"/>
  <c r="M3184" i="3" s="1"/>
  <c r="M3185" i="3" a="1"/>
  <c r="M3185" i="3" s="1"/>
  <c r="M3186" i="3" a="1"/>
  <c r="M3186" i="3" s="1"/>
  <c r="M3187" i="3" a="1"/>
  <c r="M3187" i="3" s="1"/>
  <c r="M3188" i="3" a="1"/>
  <c r="M3188" i="3" s="1"/>
  <c r="M3189" i="3" a="1"/>
  <c r="M3189" i="3" s="1"/>
  <c r="M3190" i="3" a="1"/>
  <c r="M3190" i="3" s="1"/>
  <c r="M3191" i="3" a="1"/>
  <c r="M3191" i="3" s="1"/>
  <c r="M3192" i="3" a="1"/>
  <c r="M3192" i="3" s="1"/>
  <c r="M3193" i="3" a="1"/>
  <c r="M3193" i="3" s="1"/>
  <c r="M3194" i="3" a="1"/>
  <c r="M3194" i="3" s="1"/>
  <c r="M3195" i="3" a="1"/>
  <c r="M3195" i="3" s="1"/>
  <c r="M3196" i="3" a="1"/>
  <c r="M3196" i="3" s="1"/>
  <c r="M3197" i="3" a="1"/>
  <c r="M3197" i="3" s="1"/>
  <c r="M3198" i="3" a="1"/>
  <c r="M3198" i="3" s="1"/>
  <c r="M3199" i="3" a="1"/>
  <c r="M3199" i="3" s="1"/>
  <c r="M3200" i="3" a="1"/>
  <c r="M3200" i="3" s="1"/>
  <c r="M3201" i="3" a="1"/>
  <c r="M3201" i="3" s="1"/>
  <c r="M3202" i="3" a="1"/>
  <c r="M3202" i="3" s="1"/>
  <c r="M3203" i="3" a="1"/>
  <c r="M3203" i="3" s="1"/>
  <c r="M3204" i="3" a="1"/>
  <c r="M3204" i="3" s="1"/>
  <c r="M3205" i="3" a="1"/>
  <c r="M3205" i="3" s="1"/>
  <c r="M3206" i="3" a="1"/>
  <c r="M3206" i="3" s="1"/>
  <c r="M3207" i="3" a="1"/>
  <c r="M3207" i="3" s="1"/>
  <c r="M3208" i="3" a="1"/>
  <c r="M3208" i="3" s="1"/>
  <c r="M3209" i="3" a="1"/>
  <c r="M3209" i="3" s="1"/>
  <c r="M3210" i="3" a="1"/>
  <c r="M3210" i="3" s="1"/>
  <c r="M3211" i="3" a="1"/>
  <c r="M3211" i="3" s="1"/>
  <c r="M3212" i="3" a="1"/>
  <c r="M3212" i="3" s="1"/>
  <c r="M3213" i="3" a="1"/>
  <c r="M3213" i="3" s="1"/>
  <c r="M3214" i="3" a="1"/>
  <c r="M3214" i="3" s="1"/>
  <c r="M3215" i="3" a="1"/>
  <c r="M3215" i="3" s="1"/>
  <c r="M3216" i="3" a="1"/>
  <c r="M3216" i="3" s="1"/>
  <c r="M3217" i="3" a="1"/>
  <c r="M3217" i="3" s="1"/>
  <c r="M3218" i="3" a="1"/>
  <c r="M3218" i="3" s="1"/>
  <c r="M3219" i="3" a="1"/>
  <c r="M3219" i="3" s="1"/>
  <c r="M3220" i="3" a="1"/>
  <c r="M3220" i="3" s="1"/>
  <c r="M3221" i="3" a="1"/>
  <c r="M3221" i="3" s="1"/>
  <c r="M3222" i="3" a="1"/>
  <c r="M3222" i="3" s="1"/>
  <c r="M3223" i="3" a="1"/>
  <c r="M3223" i="3" s="1"/>
  <c r="M3224" i="3" a="1"/>
  <c r="M3224" i="3" s="1"/>
  <c r="M3225" i="3" a="1"/>
  <c r="M3225" i="3" s="1"/>
  <c r="M3226" i="3" a="1"/>
  <c r="M3226" i="3" s="1"/>
  <c r="M3227" i="3" a="1"/>
  <c r="M3227" i="3" s="1"/>
  <c r="M3228" i="3" a="1"/>
  <c r="M3228" i="3" s="1"/>
  <c r="M3229" i="3" a="1"/>
  <c r="M3229" i="3" s="1"/>
  <c r="M3230" i="3" a="1"/>
  <c r="M3230" i="3" s="1"/>
  <c r="M3231" i="3" a="1"/>
  <c r="M3231" i="3" s="1"/>
  <c r="M3232" i="3" a="1"/>
  <c r="M3232" i="3" s="1"/>
  <c r="M3233" i="3" a="1"/>
  <c r="M3233" i="3" s="1"/>
  <c r="M3234" i="3" a="1"/>
  <c r="M3234" i="3" s="1"/>
  <c r="M3235" i="3" a="1"/>
  <c r="M3235" i="3" s="1"/>
  <c r="M3236" i="3" a="1"/>
  <c r="M3236" i="3" s="1"/>
  <c r="M3237" i="3" a="1"/>
  <c r="M3237" i="3" s="1"/>
  <c r="M3238" i="3" a="1"/>
  <c r="M3238" i="3" s="1"/>
  <c r="M3239" i="3" a="1"/>
  <c r="M3239" i="3" s="1"/>
  <c r="M3240" i="3" a="1"/>
  <c r="M3240" i="3" s="1"/>
  <c r="M3241" i="3" a="1"/>
  <c r="M3241" i="3" s="1"/>
  <c r="M3242" i="3" a="1"/>
  <c r="M3242" i="3" s="1"/>
  <c r="M3243" i="3" a="1"/>
  <c r="M3243" i="3" s="1"/>
  <c r="M3244" i="3" a="1"/>
  <c r="M3244" i="3" s="1"/>
  <c r="M3245" i="3" a="1"/>
  <c r="M3245" i="3" s="1"/>
  <c r="M3246" i="3" a="1"/>
  <c r="M3246" i="3" s="1"/>
  <c r="M3247" i="3" a="1"/>
  <c r="M3247" i="3" s="1"/>
  <c r="M3248" i="3" a="1"/>
  <c r="M3248" i="3" s="1"/>
  <c r="M3249" i="3" a="1"/>
  <c r="M3249" i="3" s="1"/>
  <c r="M3250" i="3" a="1"/>
  <c r="M3250" i="3" s="1"/>
  <c r="M3251" i="3" a="1"/>
  <c r="M3251" i="3" s="1"/>
  <c r="M3252" i="3" a="1"/>
  <c r="M3252" i="3" s="1"/>
  <c r="M3253" i="3" a="1"/>
  <c r="M3253" i="3" s="1"/>
  <c r="M3254" i="3" a="1"/>
  <c r="M3254" i="3" s="1"/>
  <c r="M3255" i="3" a="1"/>
  <c r="M3255" i="3" s="1"/>
  <c r="M3256" i="3" a="1"/>
  <c r="M3256" i="3" s="1"/>
  <c r="M3257" i="3" a="1"/>
  <c r="M3257" i="3" s="1"/>
  <c r="M3258" i="3" a="1"/>
  <c r="M3258" i="3" s="1"/>
  <c r="M3259" i="3" a="1"/>
  <c r="M3259" i="3" s="1"/>
  <c r="M3260" i="3" a="1"/>
  <c r="M3260" i="3" s="1"/>
  <c r="M3261" i="3" a="1"/>
  <c r="M3261" i="3" s="1"/>
  <c r="M3262" i="3" a="1"/>
  <c r="M3262" i="3" s="1"/>
  <c r="M3263" i="3" a="1"/>
  <c r="M3263" i="3" s="1"/>
  <c r="M3264" i="3" a="1"/>
  <c r="M3264" i="3" s="1"/>
  <c r="M3265" i="3" a="1"/>
  <c r="M3265" i="3" s="1"/>
  <c r="M3266" i="3" a="1"/>
  <c r="M3266" i="3" s="1"/>
  <c r="M3267" i="3" a="1"/>
  <c r="M3267" i="3" s="1"/>
  <c r="M3268" i="3" a="1"/>
  <c r="M3268" i="3" s="1"/>
  <c r="M3269" i="3" a="1"/>
  <c r="M3269" i="3" s="1"/>
  <c r="M3270" i="3" a="1"/>
  <c r="M3270" i="3" s="1"/>
  <c r="M3271" i="3" a="1"/>
  <c r="M3271" i="3" s="1"/>
  <c r="M3272" i="3" a="1"/>
  <c r="M3272" i="3" s="1"/>
  <c r="M3273" i="3" a="1"/>
  <c r="M3273" i="3" s="1"/>
  <c r="M3274" i="3" a="1"/>
  <c r="M3274" i="3" s="1"/>
  <c r="M3275" i="3" a="1"/>
  <c r="M3275" i="3" s="1"/>
  <c r="M3276" i="3" a="1"/>
  <c r="M3276" i="3" s="1"/>
  <c r="M3277" i="3" a="1"/>
  <c r="M3277" i="3" s="1"/>
  <c r="M3278" i="3" a="1"/>
  <c r="M3278" i="3" s="1"/>
  <c r="M3279" i="3" a="1"/>
  <c r="M3279" i="3" s="1"/>
  <c r="M3280" i="3" a="1"/>
  <c r="M3280" i="3" s="1"/>
  <c r="M3281" i="3" a="1"/>
  <c r="M3281" i="3" s="1"/>
  <c r="M3282" i="3" a="1"/>
  <c r="M3282" i="3" s="1"/>
  <c r="M3283" i="3" a="1"/>
  <c r="M3283" i="3" s="1"/>
  <c r="M3284" i="3" a="1"/>
  <c r="M3284" i="3" s="1"/>
  <c r="M3285" i="3" a="1"/>
  <c r="M3285" i="3" s="1"/>
  <c r="M3286" i="3" a="1"/>
  <c r="M3286" i="3" s="1"/>
  <c r="M3287" i="3" a="1"/>
  <c r="M3287" i="3" s="1"/>
  <c r="M3288" i="3" a="1"/>
  <c r="M3288" i="3" s="1"/>
  <c r="M3289" i="3" a="1"/>
  <c r="M3289" i="3" s="1"/>
  <c r="M3290" i="3" a="1"/>
  <c r="M3290" i="3" s="1"/>
  <c r="M3291" i="3" a="1"/>
  <c r="M3291" i="3" s="1"/>
  <c r="M3292" i="3" a="1"/>
  <c r="M3292" i="3" s="1"/>
  <c r="M3293" i="3" a="1"/>
  <c r="M3293" i="3" s="1"/>
  <c r="M3294" i="3" a="1"/>
  <c r="M3294" i="3" s="1"/>
  <c r="M3295" i="3" a="1"/>
  <c r="M3295" i="3" s="1"/>
  <c r="M3296" i="3" a="1"/>
  <c r="M3296" i="3" s="1"/>
  <c r="M3297" i="3" a="1"/>
  <c r="M3297" i="3" s="1"/>
  <c r="M3298" i="3" a="1"/>
  <c r="M3298" i="3" s="1"/>
  <c r="M3299" i="3" a="1"/>
  <c r="M3299" i="3" s="1"/>
  <c r="M3300" i="3" a="1"/>
  <c r="M3300" i="3" s="1"/>
  <c r="M3301" i="3" a="1"/>
  <c r="M3301" i="3" s="1"/>
  <c r="M3302" i="3" a="1"/>
  <c r="M3302" i="3" s="1"/>
  <c r="M3303" i="3" a="1"/>
  <c r="M3303" i="3" s="1"/>
  <c r="M3304" i="3" a="1"/>
  <c r="M3304" i="3" s="1"/>
  <c r="M3305" i="3" a="1"/>
  <c r="M3305" i="3" s="1"/>
  <c r="M3306" i="3" a="1"/>
  <c r="M3306" i="3" s="1"/>
  <c r="M3307" i="3" a="1"/>
  <c r="M3307" i="3" s="1"/>
  <c r="M3308" i="3" a="1"/>
  <c r="M3308" i="3" s="1"/>
  <c r="M3309" i="3" a="1"/>
  <c r="M3309" i="3" s="1"/>
  <c r="M3310" i="3" a="1"/>
  <c r="M3310" i="3" s="1"/>
  <c r="M3311" i="3" a="1"/>
  <c r="M3311" i="3" s="1"/>
  <c r="M3312" i="3" a="1"/>
  <c r="M3312" i="3" s="1"/>
  <c r="M3313" i="3" a="1"/>
  <c r="M3313" i="3" s="1"/>
  <c r="M3314" i="3" a="1"/>
  <c r="M3314" i="3" s="1"/>
  <c r="M3315" i="3" a="1"/>
  <c r="M3315" i="3" s="1"/>
  <c r="M3316" i="3" a="1"/>
  <c r="M3316" i="3" s="1"/>
  <c r="M3317" i="3" a="1"/>
  <c r="M3317" i="3" s="1"/>
  <c r="M3318" i="3" a="1"/>
  <c r="M3318" i="3" s="1"/>
  <c r="M3319" i="3" a="1"/>
  <c r="M3319" i="3" s="1"/>
  <c r="M3320" i="3" a="1"/>
  <c r="M3320" i="3" s="1"/>
  <c r="M3321" i="3" a="1"/>
  <c r="M3321" i="3" s="1"/>
  <c r="M3322" i="3" a="1"/>
  <c r="M3322" i="3" s="1"/>
  <c r="M3323" i="3" a="1"/>
  <c r="M3323" i="3" s="1"/>
  <c r="M3324" i="3" a="1"/>
  <c r="M3324" i="3" s="1"/>
  <c r="M3325" i="3" a="1"/>
  <c r="M3325" i="3" s="1"/>
  <c r="M3326" i="3" a="1"/>
  <c r="M3326" i="3" s="1"/>
  <c r="M3327" i="3" a="1"/>
  <c r="M3327" i="3" s="1"/>
  <c r="M3328" i="3" a="1"/>
  <c r="M3328" i="3" s="1"/>
  <c r="M3329" i="3" a="1"/>
  <c r="M3329" i="3" s="1"/>
  <c r="M3330" i="3" a="1"/>
  <c r="M3330" i="3" s="1"/>
  <c r="M3331" i="3" a="1"/>
  <c r="M3331" i="3" s="1"/>
  <c r="M3332" i="3" a="1"/>
  <c r="M3332" i="3" s="1"/>
  <c r="M3333" i="3" a="1"/>
  <c r="M3333" i="3" s="1"/>
  <c r="M3334" i="3" a="1"/>
  <c r="M3334" i="3" s="1"/>
  <c r="M3335" i="3" a="1"/>
  <c r="M3335" i="3" s="1"/>
  <c r="M3336" i="3" a="1"/>
  <c r="M3336" i="3" s="1"/>
  <c r="M3337" i="3" a="1"/>
  <c r="M3337" i="3" s="1"/>
  <c r="M3338" i="3" a="1"/>
  <c r="M3338" i="3" s="1"/>
  <c r="M3339" i="3" a="1"/>
  <c r="M3339" i="3" s="1"/>
  <c r="M3340" i="3" a="1"/>
  <c r="M3340" i="3" s="1"/>
  <c r="M3341" i="3" a="1"/>
  <c r="M3341" i="3" s="1"/>
  <c r="M3342" i="3" a="1"/>
  <c r="M3342" i="3" s="1"/>
  <c r="M3343" i="3" a="1"/>
  <c r="M3343" i="3" s="1"/>
  <c r="M3344" i="3" a="1"/>
  <c r="M3344" i="3" s="1"/>
  <c r="M3345" i="3" a="1"/>
  <c r="M3345" i="3" s="1"/>
  <c r="M3346" i="3" a="1"/>
  <c r="M3346" i="3" s="1"/>
  <c r="M3347" i="3" a="1"/>
  <c r="M3347" i="3" s="1"/>
  <c r="M3348" i="3" a="1"/>
  <c r="M3348" i="3" s="1"/>
  <c r="M3349" i="3" a="1"/>
  <c r="M3349" i="3" s="1"/>
  <c r="M3350" i="3" a="1"/>
  <c r="M3350" i="3" s="1"/>
  <c r="M3351" i="3" a="1"/>
  <c r="M3351" i="3" s="1"/>
  <c r="M3352" i="3" a="1"/>
  <c r="M3352" i="3" s="1"/>
  <c r="M3353" i="3" a="1"/>
  <c r="M3353" i="3" s="1"/>
  <c r="M3354" i="3" a="1"/>
  <c r="M3354" i="3" s="1"/>
  <c r="M3355" i="3" a="1"/>
  <c r="M3355" i="3" s="1"/>
  <c r="M3356" i="3" a="1"/>
  <c r="M3356" i="3" s="1"/>
  <c r="M3357" i="3" a="1"/>
  <c r="M3357" i="3" s="1"/>
  <c r="M3358" i="3" a="1"/>
  <c r="M3358" i="3" s="1"/>
  <c r="M3359" i="3" a="1"/>
  <c r="M3359" i="3" s="1"/>
  <c r="M3360" i="3" a="1"/>
  <c r="M3360" i="3" s="1"/>
  <c r="M3361" i="3" a="1"/>
  <c r="M3361" i="3" s="1"/>
  <c r="M3362" i="3" a="1"/>
  <c r="M3362" i="3" s="1"/>
  <c r="M3363" i="3" a="1"/>
  <c r="M3363" i="3" s="1"/>
  <c r="M3364" i="3" a="1"/>
  <c r="M3364" i="3" s="1"/>
  <c r="M3365" i="3" a="1"/>
  <c r="M3365" i="3" s="1"/>
  <c r="M3366" i="3" a="1"/>
  <c r="M3366" i="3" s="1"/>
  <c r="M3367" i="3" a="1"/>
  <c r="M3367" i="3" s="1"/>
  <c r="M3368" i="3" a="1"/>
  <c r="M3368" i="3" s="1"/>
  <c r="M3369" i="3" a="1"/>
  <c r="M3369" i="3" s="1"/>
  <c r="M3370" i="3" a="1"/>
  <c r="M3370" i="3" s="1"/>
  <c r="M3371" i="3" a="1"/>
  <c r="M3371" i="3" s="1"/>
  <c r="M3372" i="3" a="1"/>
  <c r="M3372" i="3" s="1"/>
  <c r="M3373" i="3" a="1"/>
  <c r="M3373" i="3" s="1"/>
  <c r="M3374" i="3" a="1"/>
  <c r="M3374" i="3" s="1"/>
  <c r="M3375" i="3" a="1"/>
  <c r="M3375" i="3" s="1"/>
  <c r="M3376" i="3" a="1"/>
  <c r="M3376" i="3" s="1"/>
  <c r="M3377" i="3" a="1"/>
  <c r="M3377" i="3" s="1"/>
  <c r="M3378" i="3" a="1"/>
  <c r="M3378" i="3" s="1"/>
  <c r="M3379" i="3" a="1"/>
  <c r="M3379" i="3" s="1"/>
  <c r="M3380" i="3" a="1"/>
  <c r="M3380" i="3" s="1"/>
  <c r="M3381" i="3" a="1"/>
  <c r="M3381" i="3" s="1"/>
  <c r="M3382" i="3" a="1"/>
  <c r="M3382" i="3" s="1"/>
  <c r="M3383" i="3" a="1"/>
  <c r="M3383" i="3" s="1"/>
  <c r="M3384" i="3" a="1"/>
  <c r="M3384" i="3" s="1"/>
  <c r="M3385" i="3" a="1"/>
  <c r="M3385" i="3" s="1"/>
  <c r="M3386" i="3" a="1"/>
  <c r="M3386" i="3" s="1"/>
  <c r="M3387" i="3" a="1"/>
  <c r="M3387" i="3" s="1"/>
  <c r="M3388" i="3" a="1"/>
  <c r="M3388" i="3" s="1"/>
  <c r="M3389" i="3" a="1"/>
  <c r="M3389" i="3" s="1"/>
  <c r="M3390" i="3" a="1"/>
  <c r="M3390" i="3" s="1"/>
  <c r="M3391" i="3" a="1"/>
  <c r="M3391" i="3" s="1"/>
  <c r="M3392" i="3" a="1"/>
  <c r="M3392" i="3" s="1"/>
  <c r="M3393" i="3" a="1"/>
  <c r="M3393" i="3" s="1"/>
  <c r="M3394" i="3" a="1"/>
  <c r="M3394" i="3" s="1"/>
  <c r="M3395" i="3" a="1"/>
  <c r="M3395" i="3" s="1"/>
  <c r="M3396" i="3" a="1"/>
  <c r="M3396" i="3" s="1"/>
  <c r="M3397" i="3" a="1"/>
  <c r="M3397" i="3" s="1"/>
  <c r="M3398" i="3" a="1"/>
  <c r="M3398" i="3" s="1"/>
  <c r="M3399" i="3" a="1"/>
  <c r="M3399" i="3" s="1"/>
  <c r="M3400" i="3" a="1"/>
  <c r="M3400" i="3" s="1"/>
  <c r="M3401" i="3" a="1"/>
  <c r="M3401" i="3" s="1"/>
  <c r="M3402" i="3" a="1"/>
  <c r="M3402" i="3" s="1"/>
  <c r="M3403" i="3" a="1"/>
  <c r="M3403" i="3" s="1"/>
  <c r="M3404" i="3" a="1"/>
  <c r="M3404" i="3" s="1"/>
  <c r="M3405" i="3" a="1"/>
  <c r="M3405" i="3" s="1"/>
  <c r="M3406" i="3" a="1"/>
  <c r="M3406" i="3" s="1"/>
  <c r="M3407" i="3" a="1"/>
  <c r="M3407" i="3" s="1"/>
  <c r="M3408" i="3" a="1"/>
  <c r="M3408" i="3" s="1"/>
  <c r="M3409" i="3" a="1"/>
  <c r="M3409" i="3" s="1"/>
  <c r="M3410" i="3" a="1"/>
  <c r="M3410" i="3" s="1"/>
  <c r="M3411" i="3" a="1"/>
  <c r="M3411" i="3" s="1"/>
  <c r="M3412" i="3" a="1"/>
  <c r="M3412" i="3" s="1"/>
  <c r="M3413" i="3" a="1"/>
  <c r="M3413" i="3" s="1"/>
  <c r="M3414" i="3" a="1"/>
  <c r="M3414" i="3" s="1"/>
  <c r="M3415" i="3" a="1"/>
  <c r="M3415" i="3" s="1"/>
  <c r="M3416" i="3" a="1"/>
  <c r="M3416" i="3" s="1"/>
  <c r="M3417" i="3" a="1"/>
  <c r="M3417" i="3" s="1"/>
  <c r="M3418" i="3" a="1"/>
  <c r="M3418" i="3" s="1"/>
  <c r="M3419" i="3" a="1"/>
  <c r="M3419" i="3" s="1"/>
  <c r="M3420" i="3" a="1"/>
  <c r="M3420" i="3" s="1"/>
  <c r="M3421" i="3" a="1"/>
  <c r="M3421" i="3" s="1"/>
  <c r="M3422" i="3" a="1"/>
  <c r="M3422" i="3" s="1"/>
  <c r="M3423" i="3" a="1"/>
  <c r="M3423" i="3" s="1"/>
  <c r="M3424" i="3" a="1"/>
  <c r="M3424" i="3" s="1"/>
  <c r="M3425" i="3" a="1"/>
  <c r="M3425" i="3" s="1"/>
  <c r="M3426" i="3" a="1"/>
  <c r="M3426" i="3" s="1"/>
  <c r="M3427" i="3" a="1"/>
  <c r="M3427" i="3" s="1"/>
  <c r="M3428" i="3" a="1"/>
  <c r="M3428" i="3" s="1"/>
  <c r="M3429" i="3" a="1"/>
  <c r="M3429" i="3" s="1"/>
  <c r="M3430" i="3" a="1"/>
  <c r="M3430" i="3" s="1"/>
  <c r="M3431" i="3" a="1"/>
  <c r="M3431" i="3" s="1"/>
  <c r="M3432" i="3" a="1"/>
  <c r="M3432" i="3" s="1"/>
  <c r="M3433" i="3" a="1"/>
  <c r="M3433" i="3" s="1"/>
  <c r="M3434" i="3" a="1"/>
  <c r="M3434" i="3" s="1"/>
  <c r="M3435" i="3" a="1"/>
  <c r="M3435" i="3" s="1"/>
  <c r="M3436" i="3" a="1"/>
  <c r="M3436" i="3" s="1"/>
  <c r="M3437" i="3" a="1"/>
  <c r="M3437" i="3" s="1"/>
  <c r="M3438" i="3" a="1"/>
  <c r="M3438" i="3" s="1"/>
  <c r="M3439" i="3" a="1"/>
  <c r="M3439" i="3" s="1"/>
  <c r="M3440" i="3" a="1"/>
  <c r="M3440" i="3" s="1"/>
  <c r="M3441" i="3" a="1"/>
  <c r="M3441" i="3" s="1"/>
  <c r="M3442" i="3" a="1"/>
  <c r="M3442" i="3" s="1"/>
  <c r="M3443" i="3" a="1"/>
  <c r="M3443" i="3" s="1"/>
  <c r="M3444" i="3" a="1"/>
  <c r="M3444" i="3" s="1"/>
  <c r="M3445" i="3" a="1"/>
  <c r="M3445" i="3" s="1"/>
  <c r="M3446" i="3" a="1"/>
  <c r="M3446" i="3" s="1"/>
  <c r="M3447" i="3" a="1"/>
  <c r="M3447" i="3" s="1"/>
  <c r="M3448" i="3" a="1"/>
  <c r="M3448" i="3" s="1"/>
  <c r="M3449" i="3" a="1"/>
  <c r="M3449" i="3" s="1"/>
  <c r="M3450" i="3" a="1"/>
  <c r="M3450" i="3" s="1"/>
  <c r="M3451" i="3" a="1"/>
  <c r="M3451" i="3" s="1"/>
  <c r="M3452" i="3" a="1"/>
  <c r="M3452" i="3" s="1"/>
  <c r="M3453" i="3" a="1"/>
  <c r="M3453" i="3" s="1"/>
  <c r="M3454" i="3" a="1"/>
  <c r="M3454" i="3" s="1"/>
  <c r="M3455" i="3" a="1"/>
  <c r="M3455" i="3" s="1"/>
  <c r="M3456" i="3" a="1"/>
  <c r="M3456" i="3" s="1"/>
  <c r="M3457" i="3" a="1"/>
  <c r="M3457" i="3" s="1"/>
  <c r="M3458" i="3" a="1"/>
  <c r="M3458" i="3" s="1"/>
  <c r="M3459" i="3" a="1"/>
  <c r="M3459" i="3" s="1"/>
  <c r="M3460" i="3" a="1"/>
  <c r="M3460" i="3" s="1"/>
  <c r="M3461" i="3" a="1"/>
  <c r="M3461" i="3" s="1"/>
  <c r="M3462" i="3" a="1"/>
  <c r="M3462" i="3" s="1"/>
  <c r="M3463" i="3" a="1"/>
  <c r="M3463" i="3" s="1"/>
  <c r="M3464" i="3" a="1"/>
  <c r="M3464" i="3" s="1"/>
  <c r="M3465" i="3" a="1"/>
  <c r="M3465" i="3" s="1"/>
  <c r="M3466" i="3" a="1"/>
  <c r="M3466" i="3" s="1"/>
  <c r="M3467" i="3" a="1"/>
  <c r="M3467" i="3" s="1"/>
  <c r="M3468" i="3" a="1"/>
  <c r="M3468" i="3" s="1"/>
  <c r="M3469" i="3" a="1"/>
  <c r="M3469" i="3" s="1"/>
  <c r="M3470" i="3" a="1"/>
  <c r="M3470" i="3" s="1"/>
  <c r="M3471" i="3" a="1"/>
  <c r="M3471" i="3" s="1"/>
  <c r="M3472" i="3" a="1"/>
  <c r="M3472" i="3" s="1"/>
  <c r="M3473" i="3" a="1"/>
  <c r="M3473" i="3" s="1"/>
  <c r="M3474" i="3" a="1"/>
  <c r="M3474" i="3" s="1"/>
  <c r="M3475" i="3" a="1"/>
  <c r="M3475" i="3" s="1"/>
  <c r="M3476" i="3" a="1"/>
  <c r="M3476" i="3" s="1"/>
  <c r="M3477" i="3" a="1"/>
  <c r="M3477" i="3" s="1"/>
  <c r="M3478" i="3" a="1"/>
  <c r="M3478" i="3" s="1"/>
  <c r="M3479" i="3" a="1"/>
  <c r="M3479" i="3" s="1"/>
  <c r="M3480" i="3" a="1"/>
  <c r="M3480" i="3" s="1"/>
  <c r="M3481" i="3" a="1"/>
  <c r="M3481" i="3" s="1"/>
  <c r="M3482" i="3" a="1"/>
  <c r="M3482" i="3" s="1"/>
  <c r="M3483" i="3" a="1"/>
  <c r="M3483" i="3" s="1"/>
  <c r="M3484" i="3" a="1"/>
  <c r="M3484" i="3" s="1"/>
  <c r="M3485" i="3" a="1"/>
  <c r="M3485" i="3" s="1"/>
  <c r="M3486" i="3" a="1"/>
  <c r="M3486" i="3" s="1"/>
  <c r="M3487" i="3" a="1"/>
  <c r="M3487" i="3" s="1"/>
  <c r="M3488" i="3" a="1"/>
  <c r="M3488" i="3" s="1"/>
  <c r="M3489" i="3" a="1"/>
  <c r="M3489" i="3" s="1"/>
  <c r="M3490" i="3" a="1"/>
  <c r="M3490" i="3" s="1"/>
  <c r="M3491" i="3" a="1"/>
  <c r="M3491" i="3" s="1"/>
  <c r="M3492" i="3" a="1"/>
  <c r="M3492" i="3" s="1"/>
  <c r="M3493" i="3" a="1"/>
  <c r="M3493" i="3" s="1"/>
  <c r="M3494" i="3" a="1"/>
  <c r="M3494" i="3" s="1"/>
  <c r="M3495" i="3" a="1"/>
  <c r="M3495" i="3" s="1"/>
  <c r="M3496" i="3" a="1"/>
  <c r="M3496" i="3" s="1"/>
  <c r="M3497" i="3" a="1"/>
  <c r="M3497" i="3" s="1"/>
  <c r="M3498" i="3" a="1"/>
  <c r="M3498" i="3" s="1"/>
  <c r="M3499" i="3" a="1"/>
  <c r="M3499" i="3" s="1"/>
  <c r="M3500" i="3" a="1"/>
  <c r="M3500" i="3" s="1"/>
  <c r="M3501" i="3" a="1"/>
  <c r="M3501" i="3" s="1"/>
  <c r="M3502" i="3" a="1"/>
  <c r="M3502" i="3" s="1"/>
  <c r="M3503" i="3" a="1"/>
  <c r="M3503" i="3" s="1"/>
  <c r="M3504" i="3" a="1"/>
  <c r="M3504" i="3" s="1"/>
  <c r="M3505" i="3" a="1"/>
  <c r="M3505" i="3" s="1"/>
  <c r="M3506" i="3" a="1"/>
  <c r="M3506" i="3" s="1"/>
  <c r="M3507" i="3" a="1"/>
  <c r="M3507" i="3" s="1"/>
  <c r="M3508" i="3" a="1"/>
  <c r="M3508" i="3" s="1"/>
  <c r="M3509" i="3" a="1"/>
  <c r="M3509" i="3" s="1"/>
  <c r="M3510" i="3" a="1"/>
  <c r="M3510" i="3" s="1"/>
  <c r="M3511" i="3" a="1"/>
  <c r="M3511" i="3" s="1"/>
  <c r="M3512" i="3" a="1"/>
  <c r="M3512" i="3" s="1"/>
  <c r="M3513" i="3" a="1"/>
  <c r="M3513" i="3" s="1"/>
  <c r="M3514" i="3" a="1"/>
  <c r="M3514" i="3" s="1"/>
  <c r="M3515" i="3" a="1"/>
  <c r="M3515" i="3" s="1"/>
  <c r="M3516" i="3" a="1"/>
  <c r="M3516" i="3" s="1"/>
  <c r="M3517" i="3" a="1"/>
  <c r="M3517" i="3" s="1"/>
  <c r="M3518" i="3" a="1"/>
  <c r="M3518" i="3" s="1"/>
  <c r="M3519" i="3" a="1"/>
  <c r="M3519" i="3" s="1"/>
  <c r="M3520" i="3" a="1"/>
  <c r="M3520" i="3" s="1"/>
  <c r="M3521" i="3" a="1"/>
  <c r="M3521" i="3" s="1"/>
  <c r="M3522" i="3" a="1"/>
  <c r="M3522" i="3" s="1"/>
  <c r="M3523" i="3" a="1"/>
  <c r="M3523" i="3" s="1"/>
  <c r="M3524" i="3" a="1"/>
  <c r="M3524" i="3" s="1"/>
  <c r="M3525" i="3" a="1"/>
  <c r="M3525" i="3" s="1"/>
  <c r="M3526" i="3" a="1"/>
  <c r="M3526" i="3" s="1"/>
  <c r="M3527" i="3" a="1"/>
  <c r="M3527" i="3" s="1"/>
  <c r="M3528" i="3" a="1"/>
  <c r="M3528" i="3" s="1"/>
  <c r="M3529" i="3" a="1"/>
  <c r="M3529" i="3" s="1"/>
  <c r="M3530" i="3" a="1"/>
  <c r="M3530" i="3" s="1"/>
  <c r="M3531" i="3" a="1"/>
  <c r="M3531" i="3" s="1"/>
  <c r="M3532" i="3" a="1"/>
  <c r="M3532" i="3" s="1"/>
  <c r="M3533" i="3" a="1"/>
  <c r="M3533" i="3" s="1"/>
  <c r="M3534" i="3" a="1"/>
  <c r="M3534" i="3" s="1"/>
  <c r="M3535" i="3" a="1"/>
  <c r="M3535" i="3" s="1"/>
  <c r="M3536" i="3" a="1"/>
  <c r="M3536" i="3" s="1"/>
  <c r="M3537" i="3" a="1"/>
  <c r="M3537" i="3" s="1"/>
  <c r="M3538" i="3" a="1"/>
  <c r="M3538" i="3" s="1"/>
  <c r="M3539" i="3" a="1"/>
  <c r="M3539" i="3" s="1"/>
  <c r="M3540" i="3" a="1"/>
  <c r="M3540" i="3" s="1"/>
  <c r="M3541" i="3" a="1"/>
  <c r="M3541" i="3" s="1"/>
  <c r="M3542" i="3" a="1"/>
  <c r="M3542" i="3" s="1"/>
  <c r="M3543" i="3" a="1"/>
  <c r="M3543" i="3" s="1"/>
  <c r="M3544" i="3" a="1"/>
  <c r="M3544" i="3" s="1"/>
  <c r="M3545" i="3" a="1"/>
  <c r="M3545" i="3" s="1"/>
  <c r="M3546" i="3" a="1"/>
  <c r="M3546" i="3" s="1"/>
  <c r="M3547" i="3" a="1"/>
  <c r="M3547" i="3" s="1"/>
  <c r="M3548" i="3" a="1"/>
  <c r="M3548" i="3" s="1"/>
  <c r="M3549" i="3" a="1"/>
  <c r="M3549" i="3" s="1"/>
  <c r="M3550" i="3" a="1"/>
  <c r="M3550" i="3" s="1"/>
  <c r="M3551" i="3" a="1"/>
  <c r="M3551" i="3" s="1"/>
  <c r="M3552" i="3" a="1"/>
  <c r="M3552" i="3" s="1"/>
  <c r="M3553" i="3" a="1"/>
  <c r="M3553" i="3" s="1"/>
  <c r="M3554" i="3" a="1"/>
  <c r="M3554" i="3" s="1"/>
  <c r="M3555" i="3" a="1"/>
  <c r="M3555" i="3" s="1"/>
  <c r="M3556" i="3" a="1"/>
  <c r="M3556" i="3" s="1"/>
  <c r="M3557" i="3" a="1"/>
  <c r="M3557" i="3" s="1"/>
  <c r="M3558" i="3" a="1"/>
  <c r="M3558" i="3" s="1"/>
  <c r="M3559" i="3" a="1"/>
  <c r="M3559" i="3" s="1"/>
  <c r="M3560" i="3" a="1"/>
  <c r="M3560" i="3" s="1"/>
  <c r="M3561" i="3" a="1"/>
  <c r="M3561" i="3" s="1"/>
  <c r="M3562" i="3" a="1"/>
  <c r="M3562" i="3" s="1"/>
  <c r="M3563" i="3" a="1"/>
  <c r="M3563" i="3" s="1"/>
  <c r="M3564" i="3" a="1"/>
  <c r="M3564" i="3" s="1"/>
  <c r="M3565" i="3" a="1"/>
  <c r="M3565" i="3" s="1"/>
  <c r="M3566" i="3" a="1"/>
  <c r="M3566" i="3" s="1"/>
  <c r="M3567" i="3" a="1"/>
  <c r="M3567" i="3" s="1"/>
  <c r="M3568" i="3" a="1"/>
  <c r="M3568" i="3" s="1"/>
  <c r="M3569" i="3" a="1"/>
  <c r="M3569" i="3" s="1"/>
  <c r="M3570" i="3" a="1"/>
  <c r="M3570" i="3" s="1"/>
  <c r="M3571" i="3" a="1"/>
  <c r="M3571" i="3" s="1"/>
  <c r="M3572" i="3" a="1"/>
  <c r="M3572" i="3" s="1"/>
  <c r="M3573" i="3" a="1"/>
  <c r="M3573" i="3" s="1"/>
  <c r="M3574" i="3" a="1"/>
  <c r="M3574" i="3" s="1"/>
  <c r="M3575" i="3" a="1"/>
  <c r="M3575" i="3" s="1"/>
  <c r="M3576" i="3" a="1"/>
  <c r="M3576" i="3" s="1"/>
  <c r="M3577" i="3" a="1"/>
  <c r="M3577" i="3" s="1"/>
  <c r="M3578" i="3" a="1"/>
  <c r="M3578" i="3" s="1"/>
  <c r="M3579" i="3" a="1"/>
  <c r="M3579" i="3" s="1"/>
  <c r="M3580" i="3" a="1"/>
  <c r="M3580" i="3" s="1"/>
  <c r="M3581" i="3" a="1"/>
  <c r="M3581" i="3" s="1"/>
  <c r="M3582" i="3" a="1"/>
  <c r="M3582" i="3" s="1"/>
  <c r="M3583" i="3" a="1"/>
  <c r="M3583" i="3" s="1"/>
  <c r="M3584" i="3" a="1"/>
  <c r="M3584" i="3" s="1"/>
  <c r="M3585" i="3" a="1"/>
  <c r="M3585" i="3" s="1"/>
  <c r="M3586" i="3" a="1"/>
  <c r="M3586" i="3" s="1"/>
  <c r="M3587" i="3" a="1"/>
  <c r="M3587" i="3" s="1"/>
  <c r="M3588" i="3" a="1"/>
  <c r="M3588" i="3" s="1"/>
  <c r="M3589" i="3" a="1"/>
  <c r="M3589" i="3" s="1"/>
  <c r="M3590" i="3" a="1"/>
  <c r="M3590" i="3" s="1"/>
  <c r="M3591" i="3" a="1"/>
  <c r="M3591" i="3" s="1"/>
  <c r="M3592" i="3" a="1"/>
  <c r="M3592" i="3" s="1"/>
  <c r="M3593" i="3" a="1"/>
  <c r="M3593" i="3" s="1"/>
  <c r="M3594" i="3" a="1"/>
  <c r="M3594" i="3" s="1"/>
  <c r="M3595" i="3" a="1"/>
  <c r="M3595" i="3" s="1"/>
  <c r="M3596" i="3" a="1"/>
  <c r="M3596" i="3" s="1"/>
  <c r="M3597" i="3" a="1"/>
  <c r="M3597" i="3" s="1"/>
  <c r="M3598" i="3" a="1"/>
  <c r="M3598" i="3" s="1"/>
  <c r="M3599" i="3" a="1"/>
  <c r="M3599" i="3" s="1"/>
  <c r="M3600" i="3" a="1"/>
  <c r="M3600" i="3" s="1"/>
  <c r="M3601" i="3" a="1"/>
  <c r="M3601" i="3" s="1"/>
  <c r="M3602" i="3" a="1"/>
  <c r="M3602" i="3" s="1"/>
  <c r="M3603" i="3" a="1"/>
  <c r="M3603" i="3" s="1"/>
  <c r="M3604" i="3" a="1"/>
  <c r="M3604" i="3" s="1"/>
  <c r="M3605" i="3" a="1"/>
  <c r="M3605" i="3" s="1"/>
  <c r="M3606" i="3" a="1"/>
  <c r="M3606" i="3" s="1"/>
  <c r="M3607" i="3" a="1"/>
  <c r="M3607" i="3" s="1"/>
  <c r="M3608" i="3" a="1"/>
  <c r="M3608" i="3" s="1"/>
  <c r="M3609" i="3" a="1"/>
  <c r="M3609" i="3" s="1"/>
  <c r="M3610" i="3" a="1"/>
  <c r="M3610" i="3" s="1"/>
  <c r="M3611" i="3" a="1"/>
  <c r="M3611" i="3" s="1"/>
  <c r="M3612" i="3" a="1"/>
  <c r="M3612" i="3" s="1"/>
  <c r="M3613" i="3" a="1"/>
  <c r="M3613" i="3" s="1"/>
  <c r="M3614" i="3" a="1"/>
  <c r="M3614" i="3" s="1"/>
  <c r="M3615" i="3" a="1"/>
  <c r="M3615" i="3" s="1"/>
  <c r="M3616" i="3" a="1"/>
  <c r="M3616" i="3" s="1"/>
  <c r="M3617" i="3" a="1"/>
  <c r="M3617" i="3" s="1"/>
  <c r="M3618" i="3" a="1"/>
  <c r="M3618" i="3" s="1"/>
  <c r="M3619" i="3" a="1"/>
  <c r="M3619" i="3" s="1"/>
  <c r="M3620" i="3" a="1"/>
  <c r="M3620" i="3" s="1"/>
  <c r="M3621" i="3" a="1"/>
  <c r="M3621" i="3" s="1"/>
  <c r="M3622" i="3" a="1"/>
  <c r="M3622" i="3" s="1"/>
  <c r="M3623" i="3" a="1"/>
  <c r="M3623" i="3" s="1"/>
  <c r="M3624" i="3" a="1"/>
  <c r="M3624" i="3" s="1"/>
  <c r="M3625" i="3" a="1"/>
  <c r="M3625" i="3" s="1"/>
  <c r="M3626" i="3" a="1"/>
  <c r="M3626" i="3" s="1"/>
  <c r="M3627" i="3" a="1"/>
  <c r="M3627" i="3" s="1"/>
  <c r="M3628" i="3" a="1"/>
  <c r="M3628" i="3" s="1"/>
  <c r="M3629" i="3" a="1"/>
  <c r="M3629" i="3" s="1"/>
  <c r="M3630" i="3" a="1"/>
  <c r="M3630" i="3" s="1"/>
  <c r="M3631" i="3" a="1"/>
  <c r="M3631" i="3" s="1"/>
  <c r="M3632" i="3" a="1"/>
  <c r="M3632" i="3" s="1"/>
  <c r="M3633" i="3" a="1"/>
  <c r="M3633" i="3" s="1"/>
  <c r="M3634" i="3" a="1"/>
  <c r="M3634" i="3" s="1"/>
  <c r="M3635" i="3" a="1"/>
  <c r="M3635" i="3" s="1"/>
  <c r="M3636" i="3" a="1"/>
  <c r="M3636" i="3" s="1"/>
  <c r="M3637" i="3" a="1"/>
  <c r="M3637" i="3" s="1"/>
  <c r="M3638" i="3" a="1"/>
  <c r="M3638" i="3" s="1"/>
  <c r="M3639" i="3" a="1"/>
  <c r="M3639" i="3" s="1"/>
  <c r="M3640" i="3" a="1"/>
  <c r="M3640" i="3" s="1"/>
  <c r="M3641" i="3" a="1"/>
  <c r="M3641" i="3" s="1"/>
  <c r="M3642" i="3" a="1"/>
  <c r="M3642" i="3" s="1"/>
  <c r="M3643" i="3" a="1"/>
  <c r="M3643" i="3" s="1"/>
  <c r="M3644" i="3" a="1"/>
  <c r="M3644" i="3" s="1"/>
  <c r="M3645" i="3" a="1"/>
  <c r="M3645" i="3" s="1"/>
  <c r="M3646" i="3" a="1"/>
  <c r="M3646" i="3" s="1"/>
  <c r="M3647" i="3" a="1"/>
  <c r="M3647" i="3" s="1"/>
  <c r="M3648" i="3" a="1"/>
  <c r="M3648" i="3" s="1"/>
  <c r="M3649" i="3" a="1"/>
  <c r="M3649" i="3" s="1"/>
  <c r="M3650" i="3" a="1"/>
  <c r="M3650" i="3" s="1"/>
  <c r="M3651" i="3" a="1"/>
  <c r="M3651" i="3" s="1"/>
  <c r="M3652" i="3" a="1"/>
  <c r="M3652" i="3" s="1"/>
  <c r="M3653" i="3" a="1"/>
  <c r="M3653" i="3" s="1"/>
  <c r="M3654" i="3" a="1"/>
  <c r="M3654" i="3" s="1"/>
  <c r="M3655" i="3" a="1"/>
  <c r="M3655" i="3" s="1"/>
  <c r="M3656" i="3" a="1"/>
  <c r="M3656" i="3" s="1"/>
  <c r="M3657" i="3" a="1"/>
  <c r="M3657" i="3" s="1"/>
  <c r="M3658" i="3" a="1"/>
  <c r="M3658" i="3" s="1"/>
  <c r="M3659" i="3" a="1"/>
  <c r="M3659" i="3" s="1"/>
  <c r="M3660" i="3" a="1"/>
  <c r="M3660" i="3" s="1"/>
  <c r="M3661" i="3" a="1"/>
  <c r="M3661" i="3" s="1"/>
  <c r="M3662" i="3" a="1"/>
  <c r="M3662" i="3" s="1"/>
  <c r="M3663" i="3" a="1"/>
  <c r="M3663" i="3" s="1"/>
  <c r="M3664" i="3" a="1"/>
  <c r="M3664" i="3" s="1"/>
  <c r="M3665" i="3" a="1"/>
  <c r="M3665" i="3" s="1"/>
  <c r="M3666" i="3" a="1"/>
  <c r="M3666" i="3" s="1"/>
  <c r="M3667" i="3" a="1"/>
  <c r="M3667" i="3" s="1"/>
  <c r="M3668" i="3" a="1"/>
  <c r="M3668" i="3" s="1"/>
  <c r="M3669" i="3" a="1"/>
  <c r="M3669" i="3" s="1"/>
  <c r="M3670" i="3" a="1"/>
  <c r="M3670" i="3" s="1"/>
  <c r="M3671" i="3" a="1"/>
  <c r="M3671" i="3" s="1"/>
  <c r="M3672" i="3" a="1"/>
  <c r="M3672" i="3" s="1"/>
  <c r="M3673" i="3" a="1"/>
  <c r="M3673" i="3" s="1"/>
  <c r="M3674" i="3" a="1"/>
  <c r="M3674" i="3" s="1"/>
  <c r="M3675" i="3" a="1"/>
  <c r="M3675" i="3" s="1"/>
  <c r="M3676" i="3" a="1"/>
  <c r="M3676" i="3" s="1"/>
  <c r="M3677" i="3" a="1"/>
  <c r="M3677" i="3" s="1"/>
  <c r="M3678" i="3" a="1"/>
  <c r="M3678" i="3" s="1"/>
  <c r="M3679" i="3" a="1"/>
  <c r="M3679" i="3" s="1"/>
  <c r="M3680" i="3" a="1"/>
  <c r="M3680" i="3" s="1"/>
  <c r="M3681" i="3" a="1"/>
  <c r="M3681" i="3" s="1"/>
  <c r="M3682" i="3" a="1"/>
  <c r="M3682" i="3" s="1"/>
  <c r="M3683" i="3" a="1"/>
  <c r="M3683" i="3" s="1"/>
  <c r="M3684" i="3" a="1"/>
  <c r="M3684" i="3" s="1"/>
  <c r="M3685" i="3" a="1"/>
  <c r="M3685" i="3" s="1"/>
  <c r="M3686" i="3" a="1"/>
  <c r="M3686" i="3" s="1"/>
  <c r="M3687" i="3" a="1"/>
  <c r="M3687" i="3" s="1"/>
  <c r="M3688" i="3" a="1"/>
  <c r="M3688" i="3" s="1"/>
  <c r="M3689" i="3" a="1"/>
  <c r="M3689" i="3" s="1"/>
  <c r="M3690" i="3" a="1"/>
  <c r="M3690" i="3" s="1"/>
  <c r="M3691" i="3" a="1"/>
  <c r="M3691" i="3" s="1"/>
  <c r="M3692" i="3" a="1"/>
  <c r="M3692" i="3" s="1"/>
  <c r="M3693" i="3" a="1"/>
  <c r="M3693" i="3" s="1"/>
  <c r="M3694" i="3" a="1"/>
  <c r="M3694" i="3" s="1"/>
  <c r="M3695" i="3" a="1"/>
  <c r="M3695" i="3" s="1"/>
  <c r="M3696" i="3" a="1"/>
  <c r="M3696" i="3" s="1"/>
  <c r="M3697" i="3" a="1"/>
  <c r="M3697" i="3" s="1"/>
  <c r="M3698" i="3" a="1"/>
  <c r="M3698" i="3" s="1"/>
  <c r="M3699" i="3" a="1"/>
  <c r="M3699" i="3" s="1"/>
  <c r="M3700" i="3" a="1"/>
  <c r="M3700" i="3" s="1"/>
  <c r="M3701" i="3" a="1"/>
  <c r="M3701" i="3" s="1"/>
  <c r="M3702" i="3" a="1"/>
  <c r="M3702" i="3" s="1"/>
  <c r="M3703" i="3" a="1"/>
  <c r="M3703" i="3" s="1"/>
  <c r="M3704" i="3" a="1"/>
  <c r="M3704" i="3" s="1"/>
  <c r="M3705" i="3" a="1"/>
  <c r="M3705" i="3" s="1"/>
  <c r="M3706" i="3" a="1"/>
  <c r="M3706" i="3" s="1"/>
  <c r="M3707" i="3" a="1"/>
  <c r="M3707" i="3" s="1"/>
  <c r="M3708" i="3" a="1"/>
  <c r="M3708" i="3" s="1"/>
  <c r="M3709" i="3" a="1"/>
  <c r="M3709" i="3" s="1"/>
  <c r="M3710" i="3" a="1"/>
  <c r="M3710" i="3" s="1"/>
  <c r="M3711" i="3" a="1"/>
  <c r="M3711" i="3" s="1"/>
  <c r="M3712" i="3" a="1"/>
  <c r="M3712" i="3" s="1"/>
  <c r="M3713" i="3" a="1"/>
  <c r="M3713" i="3" s="1"/>
  <c r="M3714" i="3" a="1"/>
  <c r="M3714" i="3" s="1"/>
  <c r="M3715" i="3" a="1"/>
  <c r="M3715" i="3" s="1"/>
  <c r="M3716" i="3" a="1"/>
  <c r="M3716" i="3" s="1"/>
  <c r="M3717" i="3" a="1"/>
  <c r="M3717" i="3" s="1"/>
  <c r="M3718" i="3" a="1"/>
  <c r="M3718" i="3" s="1"/>
  <c r="M3719" i="3" a="1"/>
  <c r="M3719" i="3" s="1"/>
  <c r="M3720" i="3" a="1"/>
  <c r="M3720" i="3" s="1"/>
  <c r="M3721" i="3" a="1"/>
  <c r="M3721" i="3" s="1"/>
  <c r="M3722" i="3" a="1"/>
  <c r="M3722" i="3" s="1"/>
  <c r="M3723" i="3" a="1"/>
  <c r="M3723" i="3" s="1"/>
  <c r="M3724" i="3" a="1"/>
  <c r="M3724" i="3" s="1"/>
  <c r="M3725" i="3" a="1"/>
  <c r="M3725" i="3" s="1"/>
  <c r="M3726" i="3" a="1"/>
  <c r="M3726" i="3" s="1"/>
  <c r="M3727" i="3" a="1"/>
  <c r="M3727" i="3" s="1"/>
  <c r="M3728" i="3" a="1"/>
  <c r="M3728" i="3" s="1"/>
  <c r="M3729" i="3" a="1"/>
  <c r="M3729" i="3" s="1"/>
  <c r="M3730" i="3" a="1"/>
  <c r="M3730" i="3" s="1"/>
  <c r="M3731" i="3" a="1"/>
  <c r="M3731" i="3" s="1"/>
  <c r="M3732" i="3" a="1"/>
  <c r="M3732" i="3" s="1"/>
  <c r="M3733" i="3" a="1"/>
  <c r="M3733" i="3" s="1"/>
  <c r="M3734" i="3" a="1"/>
  <c r="M3734" i="3" s="1"/>
  <c r="M3735" i="3" a="1"/>
  <c r="M3735" i="3" s="1"/>
  <c r="M3736" i="3" a="1"/>
  <c r="M3736" i="3" s="1"/>
  <c r="M3737" i="3" a="1"/>
  <c r="M3737" i="3" s="1"/>
  <c r="M3738" i="3" a="1"/>
  <c r="M3738" i="3" s="1"/>
  <c r="M3739" i="3" a="1"/>
  <c r="M3739" i="3" s="1"/>
  <c r="M3740" i="3" a="1"/>
  <c r="M3740" i="3" s="1"/>
  <c r="M3741" i="3" a="1"/>
  <c r="M3741" i="3" s="1"/>
  <c r="M3742" i="3" a="1"/>
  <c r="M3742" i="3" s="1"/>
  <c r="M3743" i="3" a="1"/>
  <c r="M3743" i="3" s="1"/>
  <c r="M3744" i="3" a="1"/>
  <c r="M3744" i="3" s="1"/>
  <c r="M3745" i="3" a="1"/>
  <c r="M3745" i="3" s="1"/>
  <c r="M3746" i="3" a="1"/>
  <c r="M3746" i="3" s="1"/>
  <c r="M3747" i="3" a="1"/>
  <c r="M3747" i="3" s="1"/>
  <c r="M3748" i="3" a="1"/>
  <c r="M3748" i="3" s="1"/>
  <c r="M3749" i="3" a="1"/>
  <c r="M3749" i="3" s="1"/>
  <c r="M3750" i="3" a="1"/>
  <c r="M3750" i="3" s="1"/>
  <c r="M3751" i="3" a="1"/>
  <c r="M3751" i="3" s="1"/>
  <c r="M3752" i="3" a="1"/>
  <c r="M3752" i="3" s="1"/>
  <c r="M3753" i="3" a="1"/>
  <c r="M3753" i="3" s="1"/>
  <c r="M3754" i="3" a="1"/>
  <c r="M3754" i="3" s="1"/>
  <c r="M3755" i="3" a="1"/>
  <c r="M3755" i="3" s="1"/>
  <c r="M3756" i="3" a="1"/>
  <c r="M3756" i="3" s="1"/>
  <c r="M3757" i="3" a="1"/>
  <c r="M3757" i="3" s="1"/>
  <c r="M3758" i="3" a="1"/>
  <c r="M3758" i="3" s="1"/>
  <c r="M3759" i="3" a="1"/>
  <c r="M3759" i="3" s="1"/>
  <c r="M3760" i="3" a="1"/>
  <c r="M3760" i="3" s="1"/>
  <c r="M3761" i="3" a="1"/>
  <c r="M3761" i="3" s="1"/>
  <c r="M3762" i="3" a="1"/>
  <c r="M3762" i="3" s="1"/>
  <c r="M3763" i="3" a="1"/>
  <c r="M3763" i="3" s="1"/>
  <c r="M3764" i="3" a="1"/>
  <c r="M3764" i="3" s="1"/>
  <c r="M3765" i="3" a="1"/>
  <c r="M3765" i="3" s="1"/>
  <c r="M3766" i="3" a="1"/>
  <c r="M3766" i="3" s="1"/>
  <c r="M3767" i="3" a="1"/>
  <c r="M3767" i="3" s="1"/>
  <c r="M3768" i="3" a="1"/>
  <c r="M3768" i="3" s="1"/>
  <c r="M3769" i="3" a="1"/>
  <c r="M3769" i="3" s="1"/>
  <c r="M3770" i="3" a="1"/>
  <c r="M3770" i="3" s="1"/>
  <c r="M3771" i="3" a="1"/>
  <c r="M3771" i="3" s="1"/>
  <c r="M3772" i="3" a="1"/>
  <c r="M3772" i="3" s="1"/>
  <c r="M3773" i="3" a="1"/>
  <c r="M3773" i="3" s="1"/>
  <c r="M3774" i="3" a="1"/>
  <c r="M3774" i="3" s="1"/>
  <c r="M3775" i="3" a="1"/>
  <c r="M3775" i="3" s="1"/>
  <c r="M3776" i="3" a="1"/>
  <c r="M3776" i="3" s="1"/>
  <c r="M3777" i="3" a="1"/>
  <c r="M3777" i="3" s="1"/>
  <c r="M3778" i="3" a="1"/>
  <c r="M3778" i="3" s="1"/>
  <c r="M3779" i="3" a="1"/>
  <c r="M3779" i="3" s="1"/>
  <c r="M3780" i="3" a="1"/>
  <c r="M3780" i="3" s="1"/>
  <c r="M3781" i="3" a="1"/>
  <c r="M3781" i="3" s="1"/>
  <c r="M3782" i="3" a="1"/>
  <c r="M3782" i="3" s="1"/>
  <c r="M3783" i="3" a="1"/>
  <c r="M3783" i="3" s="1"/>
  <c r="M3784" i="3" a="1"/>
  <c r="M3784" i="3" s="1"/>
  <c r="M3785" i="3" a="1"/>
  <c r="M3785" i="3" s="1"/>
  <c r="M3786" i="3" a="1"/>
  <c r="M3786" i="3" s="1"/>
  <c r="M3787" i="3" a="1"/>
  <c r="M3787" i="3" s="1"/>
  <c r="M3788" i="3" a="1"/>
  <c r="M3788" i="3" s="1"/>
  <c r="M3789" i="3" a="1"/>
  <c r="M3789" i="3" s="1"/>
  <c r="M3790" i="3" a="1"/>
  <c r="M3790" i="3" s="1"/>
  <c r="M3791" i="3" a="1"/>
  <c r="M3791" i="3" s="1"/>
  <c r="M3792" i="3" a="1"/>
  <c r="M3792" i="3" s="1"/>
  <c r="M3793" i="3" a="1"/>
  <c r="M3793" i="3" s="1"/>
  <c r="M3794" i="3" a="1"/>
  <c r="M3794" i="3" s="1"/>
  <c r="M3795" i="3" a="1"/>
  <c r="M3795" i="3" s="1"/>
  <c r="M3796" i="3" a="1"/>
  <c r="M3796" i="3" s="1"/>
  <c r="M3797" i="3" a="1"/>
  <c r="M3797" i="3" s="1"/>
  <c r="M3798" i="3" a="1"/>
  <c r="M3798" i="3" s="1"/>
  <c r="M3799" i="3" a="1"/>
  <c r="M3799" i="3" s="1"/>
  <c r="M3800" i="3" a="1"/>
  <c r="M3800" i="3" s="1"/>
  <c r="M3801" i="3" a="1"/>
  <c r="M3801" i="3" s="1"/>
  <c r="M3802" i="3" a="1"/>
  <c r="M3802" i="3" s="1"/>
  <c r="M3803" i="3" a="1"/>
  <c r="M3803" i="3" s="1"/>
  <c r="M3804" i="3" a="1"/>
  <c r="M3804" i="3" s="1"/>
  <c r="M3805" i="3" a="1"/>
  <c r="M3805" i="3" s="1"/>
  <c r="M3806" i="3" a="1"/>
  <c r="M3806" i="3" s="1"/>
  <c r="M3807" i="3" a="1"/>
  <c r="M3807" i="3" s="1"/>
  <c r="M3808" i="3" a="1"/>
  <c r="M3808" i="3" s="1"/>
  <c r="M3809" i="3" a="1"/>
  <c r="M3809" i="3" s="1"/>
  <c r="M3810" i="3" a="1"/>
  <c r="M3810" i="3" s="1"/>
  <c r="M3811" i="3" a="1"/>
  <c r="M3811" i="3" s="1"/>
  <c r="M3812" i="3" a="1"/>
  <c r="M3812" i="3" s="1"/>
  <c r="M3813" i="3" a="1"/>
  <c r="M3813" i="3" s="1"/>
  <c r="M3814" i="3" a="1"/>
  <c r="M3814" i="3" s="1"/>
  <c r="M3815" i="3" a="1"/>
  <c r="M3815" i="3" s="1"/>
  <c r="M3816" i="3" a="1"/>
  <c r="M3816" i="3" s="1"/>
  <c r="M3817" i="3" a="1"/>
  <c r="M3817" i="3" s="1"/>
  <c r="M3818" i="3" a="1"/>
  <c r="M3818" i="3" s="1"/>
  <c r="M3819" i="3" a="1"/>
  <c r="M3819" i="3" s="1"/>
  <c r="M3820" i="3" a="1"/>
  <c r="M3820" i="3" s="1"/>
  <c r="M3821" i="3" a="1"/>
  <c r="M3821" i="3" s="1"/>
  <c r="M3822" i="3" a="1"/>
  <c r="M3822" i="3" s="1"/>
  <c r="M3823" i="3" a="1"/>
  <c r="M3823" i="3" s="1"/>
  <c r="M3824" i="3" a="1"/>
  <c r="M3824" i="3" s="1"/>
  <c r="M3825" i="3" a="1"/>
  <c r="M3825" i="3" s="1"/>
  <c r="M3826" i="3" a="1"/>
  <c r="M3826" i="3" s="1"/>
  <c r="M3827" i="3" a="1"/>
  <c r="M3827" i="3" s="1"/>
  <c r="M3828" i="3" a="1"/>
  <c r="M3828" i="3" s="1"/>
  <c r="M3829" i="3" a="1"/>
  <c r="M3829" i="3" s="1"/>
  <c r="M3830" i="3" a="1"/>
  <c r="M3830" i="3" s="1"/>
  <c r="M3831" i="3" a="1"/>
  <c r="M3831" i="3" s="1"/>
  <c r="M3832" i="3" a="1"/>
  <c r="M3832" i="3" s="1"/>
  <c r="M3833" i="3" a="1"/>
  <c r="M3833" i="3" s="1"/>
  <c r="M3834" i="3" a="1"/>
  <c r="M3834" i="3" s="1"/>
  <c r="M3835" i="3" a="1"/>
  <c r="M3835" i="3" s="1"/>
  <c r="M3836" i="3" a="1"/>
  <c r="M3836" i="3" s="1"/>
  <c r="M3837" i="3" a="1"/>
  <c r="M3837" i="3" s="1"/>
  <c r="M3838" i="3" a="1"/>
  <c r="M3838" i="3" s="1"/>
  <c r="M3839" i="3" a="1"/>
  <c r="M3839" i="3" s="1"/>
  <c r="M3840" i="3" a="1"/>
  <c r="M3840" i="3" s="1"/>
  <c r="M3841" i="3" a="1"/>
  <c r="M3841" i="3" s="1"/>
  <c r="M3842" i="3" a="1"/>
  <c r="M3842" i="3" s="1"/>
  <c r="M3843" i="3" a="1"/>
  <c r="M3843" i="3" s="1"/>
  <c r="M3844" i="3" a="1"/>
  <c r="M3844" i="3" s="1"/>
  <c r="M3845" i="3" a="1"/>
  <c r="M3845" i="3" s="1"/>
  <c r="M3846" i="3" a="1"/>
  <c r="M3846" i="3" s="1"/>
  <c r="M3847" i="3" a="1"/>
  <c r="M3847" i="3" s="1"/>
  <c r="M3848" i="3" a="1"/>
  <c r="M3848" i="3" s="1"/>
  <c r="M3849" i="3" a="1"/>
  <c r="M3849" i="3" s="1"/>
  <c r="M3850" i="3" a="1"/>
  <c r="M3850" i="3" s="1"/>
  <c r="M3851" i="3" a="1"/>
  <c r="M3851" i="3" s="1"/>
  <c r="M3852" i="3" a="1"/>
  <c r="M3852" i="3" s="1"/>
  <c r="M3853" i="3" a="1"/>
  <c r="M3853" i="3" s="1"/>
  <c r="M3854" i="3" a="1"/>
  <c r="M3854" i="3" s="1"/>
  <c r="M3855" i="3" a="1"/>
  <c r="M3855" i="3" s="1"/>
  <c r="M3856" i="3" a="1"/>
  <c r="M3856" i="3" s="1"/>
  <c r="M3857" i="3" a="1"/>
  <c r="M3857" i="3" s="1"/>
  <c r="M3858" i="3" a="1"/>
  <c r="M3858" i="3" s="1"/>
  <c r="M3859" i="3" a="1"/>
  <c r="M3859" i="3" s="1"/>
  <c r="M3860" i="3" a="1"/>
  <c r="M3860" i="3" s="1"/>
  <c r="M3861" i="3" a="1"/>
  <c r="M3861" i="3" s="1"/>
  <c r="M3862" i="3" a="1"/>
  <c r="M3862" i="3" s="1"/>
  <c r="M3863" i="3" a="1"/>
  <c r="M3863" i="3" s="1"/>
  <c r="M3864" i="3" a="1"/>
  <c r="M3864" i="3" s="1"/>
  <c r="M3865" i="3" a="1"/>
  <c r="M3865" i="3" s="1"/>
  <c r="M3866" i="3" a="1"/>
  <c r="M3866" i="3" s="1"/>
  <c r="M3867" i="3" a="1"/>
  <c r="M3867" i="3" s="1"/>
  <c r="M3868" i="3" a="1"/>
  <c r="M3868" i="3" s="1"/>
  <c r="M3869" i="3" a="1"/>
  <c r="M3869" i="3" s="1"/>
  <c r="M3870" i="3" a="1"/>
  <c r="M3870" i="3" s="1"/>
  <c r="M3871" i="3" a="1"/>
  <c r="M3871" i="3" s="1"/>
  <c r="M3872" i="3" a="1"/>
  <c r="M3872" i="3" s="1"/>
  <c r="M3873" i="3" a="1"/>
  <c r="M3873" i="3" s="1"/>
  <c r="M3874" i="3" a="1"/>
  <c r="M3874" i="3" s="1"/>
  <c r="M3875" i="3" a="1"/>
  <c r="M3875" i="3" s="1"/>
  <c r="M3876" i="3" a="1"/>
  <c r="M3876" i="3" s="1"/>
  <c r="M3877" i="3" a="1"/>
  <c r="M3877" i="3" s="1"/>
  <c r="M3878" i="3" a="1"/>
  <c r="M3878" i="3" s="1"/>
  <c r="M3879" i="3" a="1"/>
  <c r="M3879" i="3" s="1"/>
  <c r="M3880" i="3" a="1"/>
  <c r="M3880" i="3" s="1"/>
  <c r="M3881" i="3" a="1"/>
  <c r="M3881" i="3" s="1"/>
  <c r="M3882" i="3" a="1"/>
  <c r="M3882" i="3" s="1"/>
  <c r="M3883" i="3" a="1"/>
  <c r="M3883" i="3" s="1"/>
  <c r="M3884" i="3" a="1"/>
  <c r="M3884" i="3" s="1"/>
  <c r="M3885" i="3" a="1"/>
  <c r="M3885" i="3" s="1"/>
  <c r="M3886" i="3" a="1"/>
  <c r="M3886" i="3" s="1"/>
  <c r="M3887" i="3" a="1"/>
  <c r="M3887" i="3" s="1"/>
  <c r="M3888" i="3" a="1"/>
  <c r="M3888" i="3" s="1"/>
  <c r="M3889" i="3" a="1"/>
  <c r="M3889" i="3" s="1"/>
  <c r="M3890" i="3" a="1"/>
  <c r="M3890" i="3" s="1"/>
  <c r="M3891" i="3" a="1"/>
  <c r="M3891" i="3" s="1"/>
  <c r="M3892" i="3" a="1"/>
  <c r="M3892" i="3" s="1"/>
  <c r="M3893" i="3" a="1"/>
  <c r="M3893" i="3" s="1"/>
  <c r="M3894" i="3" a="1"/>
  <c r="M3894" i="3" s="1"/>
  <c r="M3895" i="3" a="1"/>
  <c r="M3895" i="3" s="1"/>
  <c r="M3896" i="3" a="1"/>
  <c r="M3896" i="3" s="1"/>
  <c r="M3897" i="3" a="1"/>
  <c r="M3897" i="3" s="1"/>
  <c r="M3898" i="3" a="1"/>
  <c r="M3898" i="3" s="1"/>
  <c r="M3899" i="3" a="1"/>
  <c r="M3899" i="3" s="1"/>
  <c r="M3900" i="3" a="1"/>
  <c r="M3900" i="3" s="1"/>
  <c r="M3901" i="3" a="1"/>
  <c r="M3901" i="3" s="1"/>
  <c r="M3902" i="3" a="1"/>
  <c r="M3902" i="3" s="1"/>
  <c r="M3903" i="3" a="1"/>
  <c r="M3903" i="3" s="1"/>
  <c r="M3904" i="3" a="1"/>
  <c r="M3904" i="3" s="1"/>
  <c r="M3905" i="3" a="1"/>
  <c r="M3905" i="3" s="1"/>
  <c r="M3906" i="3" a="1"/>
  <c r="M3906" i="3" s="1"/>
  <c r="M3907" i="3" a="1"/>
  <c r="M3907" i="3" s="1"/>
  <c r="M3908" i="3" a="1"/>
  <c r="M3908" i="3" s="1"/>
  <c r="M3909" i="3" a="1"/>
  <c r="M3909" i="3" s="1"/>
  <c r="M3910" i="3" a="1"/>
  <c r="M3910" i="3" s="1"/>
  <c r="M3911" i="3" a="1"/>
  <c r="M3911" i="3" s="1"/>
  <c r="M3912" i="3" a="1"/>
  <c r="M3912" i="3" s="1"/>
  <c r="M3913" i="3" a="1"/>
  <c r="M3913" i="3" s="1"/>
  <c r="M3914" i="3" a="1"/>
  <c r="M3914" i="3" s="1"/>
  <c r="M3915" i="3" a="1"/>
  <c r="M3915" i="3" s="1"/>
  <c r="M3916" i="3" a="1"/>
  <c r="M3916" i="3" s="1"/>
  <c r="M3917" i="3" a="1"/>
  <c r="M3917" i="3" s="1"/>
  <c r="M3918" i="3" a="1"/>
  <c r="M3918" i="3" s="1"/>
  <c r="M3919" i="3" a="1"/>
  <c r="M3919" i="3" s="1"/>
  <c r="M3920" i="3" a="1"/>
  <c r="M3920" i="3" s="1"/>
  <c r="M3921" i="3" a="1"/>
  <c r="M3921" i="3" s="1"/>
  <c r="M3922" i="3" a="1"/>
  <c r="M3922" i="3" s="1"/>
  <c r="M3923" i="3" a="1"/>
  <c r="M3923" i="3" s="1"/>
  <c r="M3924" i="3" a="1"/>
  <c r="M3924" i="3" s="1"/>
  <c r="M3925" i="3" a="1"/>
  <c r="M3925" i="3" s="1"/>
  <c r="M3926" i="3" a="1"/>
  <c r="M3926" i="3" s="1"/>
  <c r="M3927" i="3" a="1"/>
  <c r="M3927" i="3" s="1"/>
  <c r="M3928" i="3" a="1"/>
  <c r="M3928" i="3" s="1"/>
  <c r="M3929" i="3" a="1"/>
  <c r="M3929" i="3" s="1"/>
  <c r="M3930" i="3" a="1"/>
  <c r="M3930" i="3" s="1"/>
  <c r="M3931" i="3" a="1"/>
  <c r="M3931" i="3" s="1"/>
  <c r="M3932" i="3" a="1"/>
  <c r="M3932" i="3" s="1"/>
  <c r="M3933" i="3" a="1"/>
  <c r="M3933" i="3" s="1"/>
  <c r="M3934" i="3" a="1"/>
  <c r="M3934" i="3" s="1"/>
  <c r="M3935" i="3" a="1"/>
  <c r="M3935" i="3" s="1"/>
  <c r="M3936" i="3" a="1"/>
  <c r="M3936" i="3" s="1"/>
  <c r="M3937" i="3" a="1"/>
  <c r="M3937" i="3" s="1"/>
  <c r="M3938" i="3" a="1"/>
  <c r="M3938" i="3" s="1"/>
  <c r="M3939" i="3" a="1"/>
  <c r="M3939" i="3" s="1"/>
  <c r="M3940" i="3" a="1"/>
  <c r="M3940" i="3" s="1"/>
  <c r="M3941" i="3" a="1"/>
  <c r="M3941" i="3" s="1"/>
  <c r="M3942" i="3" a="1"/>
  <c r="M3942" i="3" s="1"/>
  <c r="M3943" i="3" a="1"/>
  <c r="M3943" i="3" s="1"/>
  <c r="M3944" i="3" a="1"/>
  <c r="M3944" i="3" s="1"/>
  <c r="M3945" i="3" a="1"/>
  <c r="M3945" i="3" s="1"/>
  <c r="M3946" i="3" a="1"/>
  <c r="M3946" i="3" s="1"/>
  <c r="M3947" i="3" a="1"/>
  <c r="M3947" i="3" s="1"/>
  <c r="M3948" i="3" a="1"/>
  <c r="M3948" i="3" s="1"/>
  <c r="M3949" i="3" a="1"/>
  <c r="M3949" i="3" s="1"/>
  <c r="M3950" i="3" a="1"/>
  <c r="M3950" i="3" s="1"/>
  <c r="M3951" i="3" a="1"/>
  <c r="M3951" i="3" s="1"/>
  <c r="M3952" i="3" a="1"/>
  <c r="M3952" i="3" s="1"/>
  <c r="M3953" i="3" a="1"/>
  <c r="M3953" i="3" s="1"/>
  <c r="M3954" i="3" a="1"/>
  <c r="M3954" i="3" s="1"/>
  <c r="M3955" i="3" a="1"/>
  <c r="M3955" i="3" s="1"/>
  <c r="M3956" i="3" a="1"/>
  <c r="M3956" i="3" s="1"/>
  <c r="M3957" i="3" a="1"/>
  <c r="M3957" i="3" s="1"/>
  <c r="M3958" i="3" a="1"/>
  <c r="M3958" i="3" s="1"/>
  <c r="M3959" i="3" a="1"/>
  <c r="M3959" i="3" s="1"/>
  <c r="M3960" i="3" a="1"/>
  <c r="M3960" i="3" s="1"/>
  <c r="M3961" i="3" a="1"/>
  <c r="M3961" i="3" s="1"/>
  <c r="M3962" i="3" a="1"/>
  <c r="M3962" i="3" s="1"/>
  <c r="M3963" i="3" a="1"/>
  <c r="M3963" i="3" s="1"/>
  <c r="M3964" i="3" a="1"/>
  <c r="M3964" i="3" s="1"/>
  <c r="M3965" i="3" a="1"/>
  <c r="M3965" i="3" s="1"/>
  <c r="M3966" i="3" a="1"/>
  <c r="M3966" i="3" s="1"/>
  <c r="M3967" i="3" a="1"/>
  <c r="M3967" i="3" s="1"/>
  <c r="M3968" i="3" a="1"/>
  <c r="M3968" i="3" s="1"/>
  <c r="M3969" i="3" a="1"/>
  <c r="M3969" i="3" s="1"/>
  <c r="M3970" i="3" a="1"/>
  <c r="M3970" i="3" s="1"/>
  <c r="M3971" i="3" a="1"/>
  <c r="M3971" i="3" s="1"/>
  <c r="M3972" i="3" a="1"/>
  <c r="M3972" i="3" s="1"/>
  <c r="M3973" i="3" a="1"/>
  <c r="M3973" i="3" s="1"/>
  <c r="M3974" i="3" a="1"/>
  <c r="M3974" i="3" s="1"/>
  <c r="M3975" i="3" a="1"/>
  <c r="M3975" i="3" s="1"/>
  <c r="M3976" i="3" a="1"/>
  <c r="M3976" i="3" s="1"/>
  <c r="M3977" i="3" a="1"/>
  <c r="M3977" i="3" s="1"/>
  <c r="M3978" i="3" a="1"/>
  <c r="M3978" i="3" s="1"/>
  <c r="M3979" i="3" a="1"/>
  <c r="M3979" i="3" s="1"/>
  <c r="M3980" i="3" a="1"/>
  <c r="M3980" i="3" s="1"/>
  <c r="M3981" i="3" a="1"/>
  <c r="M3981" i="3" s="1"/>
  <c r="M3982" i="3" a="1"/>
  <c r="M3982" i="3" s="1"/>
  <c r="M3983" i="3" a="1"/>
  <c r="M3983" i="3" s="1"/>
  <c r="M3984" i="3" a="1"/>
  <c r="M3984" i="3" s="1"/>
  <c r="M3985" i="3" a="1"/>
  <c r="M3985" i="3" s="1"/>
  <c r="M3986" i="3" a="1"/>
  <c r="M3986" i="3" s="1"/>
  <c r="M3987" i="3" a="1"/>
  <c r="M3987" i="3" s="1"/>
  <c r="M3988" i="3" a="1"/>
  <c r="M3988" i="3" s="1"/>
  <c r="M3989" i="3" a="1"/>
  <c r="M3989" i="3" s="1"/>
  <c r="M3990" i="3" a="1"/>
  <c r="M3990" i="3" s="1"/>
  <c r="M3991" i="3" a="1"/>
  <c r="M3991" i="3" s="1"/>
  <c r="M3992" i="3" a="1"/>
  <c r="M3992" i="3" s="1"/>
  <c r="M3993" i="3" a="1"/>
  <c r="M3993" i="3" s="1"/>
  <c r="M3994" i="3" a="1"/>
  <c r="M3994" i="3" s="1"/>
  <c r="M3995" i="3" a="1"/>
  <c r="M3995" i="3" s="1"/>
  <c r="M3996" i="3" a="1"/>
  <c r="M3996" i="3" s="1"/>
  <c r="M3997" i="3" a="1"/>
  <c r="M3997" i="3" s="1"/>
  <c r="M3998" i="3" a="1"/>
  <c r="M3998" i="3" s="1"/>
  <c r="M3999" i="3" a="1"/>
  <c r="M3999" i="3" s="1"/>
  <c r="M4000" i="3" a="1"/>
  <c r="M4000" i="3" s="1"/>
  <c r="M4001" i="3" a="1"/>
  <c r="M4001" i="3" s="1"/>
  <c r="M4002" i="3" a="1"/>
  <c r="M4002" i="3" s="1"/>
  <c r="M4003" i="3" a="1"/>
  <c r="M4003" i="3" s="1"/>
  <c r="M4004" i="3" a="1"/>
  <c r="M4004" i="3" s="1"/>
  <c r="M4005" i="3" a="1"/>
  <c r="M4005" i="3" s="1"/>
  <c r="M4006" i="3" a="1"/>
  <c r="M4006" i="3" s="1"/>
  <c r="M4007" i="3" a="1"/>
  <c r="M4007" i="3" s="1"/>
  <c r="M4008" i="3" a="1"/>
  <c r="M4008" i="3" s="1"/>
  <c r="M4009" i="3" a="1"/>
  <c r="M4009" i="3" s="1"/>
  <c r="M4010" i="3" a="1"/>
  <c r="M4010" i="3" s="1"/>
  <c r="M4011" i="3" a="1"/>
  <c r="M4011" i="3" s="1"/>
  <c r="M4012" i="3" a="1"/>
  <c r="M4012" i="3" s="1"/>
  <c r="M4013" i="3" a="1"/>
  <c r="M4013" i="3" s="1"/>
  <c r="M4014" i="3" a="1"/>
  <c r="M4014" i="3" s="1"/>
  <c r="M4015" i="3" a="1"/>
  <c r="M4015" i="3" s="1"/>
  <c r="M4016" i="3" a="1"/>
  <c r="M4016" i="3" s="1"/>
  <c r="M4017" i="3" a="1"/>
  <c r="M4017" i="3" s="1"/>
  <c r="M4018" i="3" a="1"/>
  <c r="M4018" i="3" s="1"/>
  <c r="M4019" i="3" a="1"/>
  <c r="M4019" i="3" s="1"/>
  <c r="M4020" i="3" a="1"/>
  <c r="M4020" i="3" s="1"/>
  <c r="M4021" i="3" a="1"/>
  <c r="M4021" i="3" s="1"/>
  <c r="M4022" i="3" a="1"/>
  <c r="M4022" i="3" s="1"/>
  <c r="M4023" i="3" a="1"/>
  <c r="M4023" i="3" s="1"/>
  <c r="M4024" i="3" a="1"/>
  <c r="M4024" i="3" s="1"/>
  <c r="M4025" i="3" a="1"/>
  <c r="M4025" i="3" s="1"/>
  <c r="M4026" i="3" a="1"/>
  <c r="M4026" i="3" s="1"/>
  <c r="M4027" i="3" a="1"/>
  <c r="M4027" i="3" s="1"/>
  <c r="M4028" i="3" a="1"/>
  <c r="M4028" i="3" s="1"/>
  <c r="M4029" i="3" a="1"/>
  <c r="M4029" i="3" s="1"/>
  <c r="M4030" i="3" a="1"/>
  <c r="M4030" i="3" s="1"/>
  <c r="M4031" i="3" a="1"/>
  <c r="M4031" i="3" s="1"/>
  <c r="M4032" i="3" a="1"/>
  <c r="M4032" i="3" s="1"/>
  <c r="M4033" i="3" a="1"/>
  <c r="M4033" i="3" s="1"/>
  <c r="M4034" i="3" a="1"/>
  <c r="M4034" i="3" s="1"/>
  <c r="M4035" i="3" a="1"/>
  <c r="M4035" i="3" s="1"/>
  <c r="M4036" i="3" a="1"/>
  <c r="M4036" i="3" s="1"/>
  <c r="M4037" i="3" a="1"/>
  <c r="M4037" i="3" s="1"/>
  <c r="M4038" i="3" a="1"/>
  <c r="M4038" i="3" s="1"/>
  <c r="M4039" i="3" a="1"/>
  <c r="M4039" i="3" s="1"/>
  <c r="M4040" i="3" a="1"/>
  <c r="M4040" i="3" s="1"/>
  <c r="M4041" i="3" a="1"/>
  <c r="M4041" i="3" s="1"/>
  <c r="M4042" i="3" a="1"/>
  <c r="M4042" i="3" s="1"/>
  <c r="M4043" i="3" a="1"/>
  <c r="M4043" i="3" s="1"/>
  <c r="M4044" i="3" a="1"/>
  <c r="M4044" i="3" s="1"/>
  <c r="M4045" i="3" a="1"/>
  <c r="M4045" i="3" s="1"/>
  <c r="M4046" i="3" a="1"/>
  <c r="M4046" i="3" s="1"/>
  <c r="M4047" i="3" a="1"/>
  <c r="M4047" i="3" s="1"/>
  <c r="M4048" i="3" a="1"/>
  <c r="M4048" i="3" s="1"/>
  <c r="M4049" i="3" a="1"/>
  <c r="M4049" i="3" s="1"/>
  <c r="M4050" i="3" a="1"/>
  <c r="M4050" i="3" s="1"/>
  <c r="M4051" i="3" a="1"/>
  <c r="M4051" i="3" s="1"/>
  <c r="M4052" i="3" a="1"/>
  <c r="M4052" i="3" s="1"/>
  <c r="M4053" i="3" a="1"/>
  <c r="M4053" i="3" s="1"/>
  <c r="M4054" i="3" a="1"/>
  <c r="M4054" i="3" s="1"/>
  <c r="M4055" i="3" a="1"/>
  <c r="M4055" i="3" s="1"/>
  <c r="M4056" i="3" a="1"/>
  <c r="M4056" i="3" s="1"/>
  <c r="M4057" i="3" a="1"/>
  <c r="M4057" i="3" s="1"/>
  <c r="M4058" i="3" a="1"/>
  <c r="M4058" i="3" s="1"/>
  <c r="M4059" i="3" a="1"/>
  <c r="M4059" i="3" s="1"/>
  <c r="M4060" i="3" a="1"/>
  <c r="M4060" i="3" s="1"/>
  <c r="M4061" i="3" a="1"/>
  <c r="M4061" i="3" s="1"/>
  <c r="M4062" i="3" a="1"/>
  <c r="M4062" i="3" s="1"/>
  <c r="M4063" i="3" a="1"/>
  <c r="M4063" i="3" s="1"/>
  <c r="M4064" i="3" a="1"/>
  <c r="M4064" i="3" s="1"/>
  <c r="M4065" i="3" a="1"/>
  <c r="M4065" i="3" s="1"/>
  <c r="M4066" i="3" a="1"/>
  <c r="M4066" i="3" s="1"/>
  <c r="M4067" i="3" a="1"/>
  <c r="M4067" i="3" s="1"/>
  <c r="M4068" i="3" a="1"/>
  <c r="M4068" i="3" s="1"/>
  <c r="M4069" i="3" a="1"/>
  <c r="M4069" i="3" s="1"/>
  <c r="M4070" i="3" a="1"/>
  <c r="M4070" i="3" s="1"/>
  <c r="M4071" i="3" a="1"/>
  <c r="M4071" i="3" s="1"/>
  <c r="M4072" i="3" a="1"/>
  <c r="M4072" i="3" s="1"/>
  <c r="M4073" i="3" a="1"/>
  <c r="M4073" i="3" s="1"/>
  <c r="M4074" i="3" a="1"/>
  <c r="M4074" i="3" s="1"/>
  <c r="M4075" i="3" a="1"/>
  <c r="M4075" i="3" s="1"/>
  <c r="M4076" i="3" a="1"/>
  <c r="M4076" i="3" s="1"/>
  <c r="M4077" i="3" a="1"/>
  <c r="M4077" i="3" s="1"/>
  <c r="M4078" i="3" a="1"/>
  <c r="M4078" i="3" s="1"/>
  <c r="M4079" i="3" a="1"/>
  <c r="M4079" i="3" s="1"/>
  <c r="M4080" i="3" a="1"/>
  <c r="M4080" i="3" s="1"/>
  <c r="M4081" i="3" a="1"/>
  <c r="M4081" i="3" s="1"/>
  <c r="M4082" i="3" a="1"/>
  <c r="M4082" i="3" s="1"/>
  <c r="M4083" i="3" a="1"/>
  <c r="M4083" i="3" s="1"/>
  <c r="M4084" i="3" a="1"/>
  <c r="M4084" i="3" s="1"/>
  <c r="M4085" i="3" a="1"/>
  <c r="M4085" i="3" s="1"/>
  <c r="M4086" i="3" a="1"/>
  <c r="M4086" i="3" s="1"/>
  <c r="M4087" i="3" a="1"/>
  <c r="M4087" i="3" s="1"/>
  <c r="M4088" i="3" a="1"/>
  <c r="M4088" i="3" s="1"/>
  <c r="M4089" i="3" a="1"/>
  <c r="M4089" i="3" s="1"/>
  <c r="M4090" i="3" a="1"/>
  <c r="M4090" i="3" s="1"/>
  <c r="M4091" i="3" a="1"/>
  <c r="M4091" i="3" s="1"/>
  <c r="M4092" i="3" a="1"/>
  <c r="M4092" i="3" s="1"/>
  <c r="M4093" i="3" a="1"/>
  <c r="M4093" i="3" s="1"/>
  <c r="M4094" i="3" a="1"/>
  <c r="M4094" i="3" s="1"/>
  <c r="M4095" i="3" a="1"/>
  <c r="M4095" i="3" s="1"/>
  <c r="M4096" i="3" a="1"/>
  <c r="M4096" i="3" s="1"/>
  <c r="M4097" i="3" a="1"/>
  <c r="M4097" i="3" s="1"/>
  <c r="M4098" i="3" a="1"/>
  <c r="M4098" i="3" s="1"/>
  <c r="M4099" i="3" a="1"/>
  <c r="M4099" i="3" s="1"/>
  <c r="M4100" i="3" a="1"/>
  <c r="M4100" i="3" s="1"/>
  <c r="M4101" i="3" a="1"/>
  <c r="M4101" i="3" s="1"/>
  <c r="M4102" i="3" a="1"/>
  <c r="M4102" i="3" s="1"/>
  <c r="M4103" i="3" a="1"/>
  <c r="M4103" i="3" s="1"/>
  <c r="M4104" i="3" a="1"/>
  <c r="M4104" i="3" s="1"/>
  <c r="M4105" i="3" a="1"/>
  <c r="M4105" i="3" s="1"/>
  <c r="M4106" i="3" a="1"/>
  <c r="M4106" i="3" s="1"/>
  <c r="M4107" i="3" a="1"/>
  <c r="M4107" i="3" s="1"/>
  <c r="M4108" i="3" a="1"/>
  <c r="M4108" i="3" s="1"/>
  <c r="M4109" i="3" a="1"/>
  <c r="M4109" i="3" s="1"/>
  <c r="M4110" i="3" a="1"/>
  <c r="M4110" i="3" s="1"/>
  <c r="M4111" i="3" a="1"/>
  <c r="M4111" i="3" s="1"/>
  <c r="M4112" i="3" a="1"/>
  <c r="M4112" i="3" s="1"/>
  <c r="M4113" i="3" a="1"/>
  <c r="M4113" i="3" s="1"/>
  <c r="M4114" i="3" a="1"/>
  <c r="M4114" i="3" s="1"/>
  <c r="M4115" i="3" a="1"/>
  <c r="M4115" i="3" s="1"/>
  <c r="M4116" i="3" a="1"/>
  <c r="M4116" i="3" s="1"/>
  <c r="M4117" i="3" a="1"/>
  <c r="M4117" i="3" s="1"/>
  <c r="M4118" i="3" a="1"/>
  <c r="M4118" i="3" s="1"/>
  <c r="M4119" i="3" a="1"/>
  <c r="M4119" i="3" s="1"/>
  <c r="M4120" i="3" a="1"/>
  <c r="M4120" i="3" s="1"/>
  <c r="M4121" i="3" a="1"/>
  <c r="M4121" i="3" s="1"/>
  <c r="M4122" i="3" a="1"/>
  <c r="M4122" i="3" s="1"/>
  <c r="M4123" i="3" a="1"/>
  <c r="M4123" i="3" s="1"/>
  <c r="M4124" i="3" a="1"/>
  <c r="M4124" i="3" s="1"/>
  <c r="M4125" i="3" a="1"/>
  <c r="M4125" i="3" s="1"/>
  <c r="M4126" i="3" a="1"/>
  <c r="M4126" i="3" s="1"/>
  <c r="M4127" i="3" a="1"/>
  <c r="M4127" i="3" s="1"/>
  <c r="M4128" i="3" a="1"/>
  <c r="M4128" i="3" s="1"/>
  <c r="M4129" i="3" a="1"/>
  <c r="M4129" i="3" s="1"/>
  <c r="M4130" i="3" a="1"/>
  <c r="M4130" i="3" s="1"/>
  <c r="M4131" i="3" a="1"/>
  <c r="M4131" i="3" s="1"/>
  <c r="M4132" i="3" a="1"/>
  <c r="M4132" i="3" s="1"/>
  <c r="M4133" i="3" a="1"/>
  <c r="M4133" i="3" s="1"/>
  <c r="M4134" i="3" a="1"/>
  <c r="M4134" i="3" s="1"/>
  <c r="M4135" i="3" a="1"/>
  <c r="M4135" i="3" s="1"/>
  <c r="M4136" i="3" a="1"/>
  <c r="M4136" i="3" s="1"/>
  <c r="M4137" i="3" a="1"/>
  <c r="M4137" i="3" s="1"/>
  <c r="M4138" i="3" a="1"/>
  <c r="M4138" i="3" s="1"/>
  <c r="M4139" i="3" a="1"/>
  <c r="M4139" i="3" s="1"/>
  <c r="M4140" i="3" a="1"/>
  <c r="M4140" i="3" s="1"/>
  <c r="M4141" i="3" a="1"/>
  <c r="M4141" i="3" s="1"/>
  <c r="M4142" i="3" a="1"/>
  <c r="M4142" i="3" s="1"/>
  <c r="M4143" i="3" a="1"/>
  <c r="M4143" i="3" s="1"/>
  <c r="M4144" i="3" a="1"/>
  <c r="M4144" i="3" s="1"/>
  <c r="M4145" i="3" a="1"/>
  <c r="M4145" i="3" s="1"/>
  <c r="M4146" i="3" a="1"/>
  <c r="M4146" i="3" s="1"/>
  <c r="M4147" i="3" a="1"/>
  <c r="M4147" i="3" s="1"/>
  <c r="M4148" i="3" a="1"/>
  <c r="M4148" i="3" s="1"/>
  <c r="M4149" i="3" a="1"/>
  <c r="M4149" i="3" s="1"/>
  <c r="M4150" i="3" a="1"/>
  <c r="M4150" i="3" s="1"/>
  <c r="M4151" i="3" a="1"/>
  <c r="M4151" i="3" s="1"/>
  <c r="M4152" i="3" a="1"/>
  <c r="M4152" i="3" s="1"/>
  <c r="M4153" i="3" a="1"/>
  <c r="M4153" i="3" s="1"/>
  <c r="M4154" i="3" a="1"/>
  <c r="M4154" i="3" s="1"/>
  <c r="M4155" i="3" a="1"/>
  <c r="M4155" i="3" s="1"/>
  <c r="M4156" i="3" a="1"/>
  <c r="M4156" i="3" s="1"/>
  <c r="M4157" i="3" a="1"/>
  <c r="M4157" i="3" s="1"/>
  <c r="M4158" i="3" a="1"/>
  <c r="M4158" i="3" s="1"/>
  <c r="M4159" i="3" a="1"/>
  <c r="M4159" i="3" s="1"/>
  <c r="M4160" i="3" a="1"/>
  <c r="M4160" i="3" s="1"/>
  <c r="M4161" i="3" a="1"/>
  <c r="M4161" i="3" s="1"/>
  <c r="M4162" i="3" a="1"/>
  <c r="M4162" i="3" s="1"/>
  <c r="M4163" i="3" a="1"/>
  <c r="M4163" i="3" s="1"/>
  <c r="M4164" i="3" a="1"/>
  <c r="M4164" i="3" s="1"/>
  <c r="M4165" i="3" a="1"/>
  <c r="M4165" i="3" s="1"/>
  <c r="M4166" i="3" a="1"/>
  <c r="M4166" i="3" s="1"/>
  <c r="M4167" i="3" a="1"/>
  <c r="M4167" i="3" s="1"/>
  <c r="M4168" i="3" a="1"/>
  <c r="M4168" i="3" s="1"/>
  <c r="M4169" i="3" a="1"/>
  <c r="M4169" i="3" s="1"/>
  <c r="M4170" i="3" a="1"/>
  <c r="M4170" i="3" s="1"/>
  <c r="M4171" i="3" a="1"/>
  <c r="M4171" i="3" s="1"/>
  <c r="M4172" i="3" a="1"/>
  <c r="M4172" i="3" s="1"/>
  <c r="M4173" i="3" a="1"/>
  <c r="M4173" i="3" s="1"/>
  <c r="M4174" i="3" a="1"/>
  <c r="M4174" i="3" s="1"/>
  <c r="M4175" i="3" a="1"/>
  <c r="M4175" i="3" s="1"/>
  <c r="M4176" i="3" a="1"/>
  <c r="M4176" i="3" s="1"/>
  <c r="M4177" i="3" a="1"/>
  <c r="M4177" i="3" s="1"/>
  <c r="M4178" i="3" a="1"/>
  <c r="M4178" i="3" s="1"/>
  <c r="M4179" i="3" a="1"/>
  <c r="M4179" i="3" s="1"/>
  <c r="M4180" i="3" a="1"/>
  <c r="M4180" i="3" s="1"/>
  <c r="M4181" i="3" a="1"/>
  <c r="M4181" i="3" s="1"/>
  <c r="M4182" i="3" a="1"/>
  <c r="M4182" i="3" s="1"/>
  <c r="M4183" i="3" a="1"/>
  <c r="M4183" i="3" s="1"/>
  <c r="M4184" i="3" a="1"/>
  <c r="M4184" i="3" s="1"/>
  <c r="M4185" i="3" a="1"/>
  <c r="M4185" i="3" s="1"/>
  <c r="M4186" i="3" a="1"/>
  <c r="M4186" i="3" s="1"/>
  <c r="M4187" i="3" a="1"/>
  <c r="M4187" i="3" s="1"/>
  <c r="M4188" i="3" a="1"/>
  <c r="M4188" i="3" s="1"/>
  <c r="M4189" i="3" a="1"/>
  <c r="M4189" i="3" s="1"/>
  <c r="M4190" i="3" a="1"/>
  <c r="M4190" i="3" s="1"/>
  <c r="M4191" i="3" a="1"/>
  <c r="M4191" i="3" s="1"/>
  <c r="M4192" i="3" a="1"/>
  <c r="M4192" i="3" s="1"/>
  <c r="M4193" i="3" a="1"/>
  <c r="M4193" i="3" s="1"/>
  <c r="M4194" i="3" a="1"/>
  <c r="M4194" i="3" s="1"/>
  <c r="M4195" i="3" a="1"/>
  <c r="M4195" i="3" s="1"/>
  <c r="M4196" i="3" a="1"/>
  <c r="M4196" i="3" s="1"/>
  <c r="M4197" i="3" a="1"/>
  <c r="M4197" i="3" s="1"/>
  <c r="M4198" i="3" a="1"/>
  <c r="M4198" i="3" s="1"/>
  <c r="M4199" i="3" a="1"/>
  <c r="M4199" i="3" s="1"/>
  <c r="M4200" i="3" a="1"/>
  <c r="M4200" i="3" s="1"/>
  <c r="M4201" i="3" a="1"/>
  <c r="M4201" i="3" s="1"/>
  <c r="M4202" i="3" a="1"/>
  <c r="M4202" i="3" s="1"/>
  <c r="M4203" i="3" a="1"/>
  <c r="M4203" i="3" s="1"/>
  <c r="M4204" i="3" a="1"/>
  <c r="M4204" i="3" s="1"/>
  <c r="M4205" i="3" a="1"/>
  <c r="M4205" i="3" s="1"/>
  <c r="M4206" i="3" a="1"/>
  <c r="M4206" i="3" s="1"/>
  <c r="M4207" i="3" a="1"/>
  <c r="M4207" i="3" s="1"/>
  <c r="M4208" i="3" a="1"/>
  <c r="M4208" i="3" s="1"/>
  <c r="M4209" i="3" a="1"/>
  <c r="M4209" i="3" s="1"/>
  <c r="M4210" i="3" a="1"/>
  <c r="M4210" i="3" s="1"/>
  <c r="M4211" i="3" a="1"/>
  <c r="M4211" i="3" s="1"/>
  <c r="M4212" i="3" a="1"/>
  <c r="M4212" i="3" s="1"/>
  <c r="M4213" i="3" a="1"/>
  <c r="M4213" i="3" s="1"/>
  <c r="M4214" i="3" a="1"/>
  <c r="M4214" i="3" s="1"/>
  <c r="M4215" i="3" a="1"/>
  <c r="M4215" i="3" s="1"/>
  <c r="M4216" i="3" a="1"/>
  <c r="M4216" i="3" s="1"/>
  <c r="M4217" i="3" a="1"/>
  <c r="M4217" i="3" s="1"/>
  <c r="M4218" i="3" a="1"/>
  <c r="M4218" i="3" s="1"/>
  <c r="M4219" i="3" a="1"/>
  <c r="M4219" i="3" s="1"/>
  <c r="M4220" i="3" a="1"/>
  <c r="M4220" i="3" s="1"/>
  <c r="M4221" i="3" a="1"/>
  <c r="M4221" i="3" s="1"/>
  <c r="M4222" i="3" a="1"/>
  <c r="M4222" i="3" s="1"/>
  <c r="M4223" i="3" a="1"/>
  <c r="M4223" i="3" s="1"/>
  <c r="M4224" i="3" a="1"/>
  <c r="M4224" i="3" s="1"/>
  <c r="M4225" i="3" a="1"/>
  <c r="M4225" i="3" s="1"/>
  <c r="M4226" i="3" a="1"/>
  <c r="M4226" i="3" s="1"/>
  <c r="M4227" i="3" a="1"/>
  <c r="M4227" i="3" s="1"/>
  <c r="M4228" i="3" a="1"/>
  <c r="M4228" i="3" s="1"/>
  <c r="M4229" i="3" a="1"/>
  <c r="M4229" i="3" s="1"/>
  <c r="M4230" i="3" a="1"/>
  <c r="M4230" i="3" s="1"/>
  <c r="M4231" i="3" a="1"/>
  <c r="M4231" i="3" s="1"/>
  <c r="M4232" i="3" a="1"/>
  <c r="M4232" i="3" s="1"/>
  <c r="M4233" i="3" a="1"/>
  <c r="M4233" i="3" s="1"/>
  <c r="M4234" i="3" a="1"/>
  <c r="M4234" i="3" s="1"/>
  <c r="M4235" i="3" a="1"/>
  <c r="M4235" i="3" s="1"/>
  <c r="M4236" i="3" a="1"/>
  <c r="M4236" i="3" s="1"/>
  <c r="M4237" i="3" a="1"/>
  <c r="M4237" i="3" s="1"/>
  <c r="M4238" i="3" a="1"/>
  <c r="M4238" i="3" s="1"/>
  <c r="M4239" i="3" a="1"/>
  <c r="M4239" i="3" s="1"/>
  <c r="M4240" i="3" a="1"/>
  <c r="M4240" i="3" s="1"/>
  <c r="M4241" i="3" a="1"/>
  <c r="M4241" i="3" s="1"/>
  <c r="M4242" i="3" a="1"/>
  <c r="M4242" i="3" s="1"/>
  <c r="M4243" i="3" a="1"/>
  <c r="M4243" i="3" s="1"/>
  <c r="M4244" i="3" a="1"/>
  <c r="M4244" i="3" s="1"/>
  <c r="M4245" i="3" a="1"/>
  <c r="M4245" i="3" s="1"/>
  <c r="M4246" i="3" a="1"/>
  <c r="M4246" i="3" s="1"/>
  <c r="M4247" i="3" a="1"/>
  <c r="M4247" i="3" s="1"/>
  <c r="M4248" i="3" a="1"/>
  <c r="M4248" i="3" s="1"/>
  <c r="M4249" i="3" a="1"/>
  <c r="M4249" i="3" s="1"/>
  <c r="M4250" i="3" a="1"/>
  <c r="M4250" i="3" s="1"/>
  <c r="M4251" i="3" a="1"/>
  <c r="M4251" i="3" s="1"/>
  <c r="M4252" i="3" a="1"/>
  <c r="M4252" i="3" s="1"/>
  <c r="M4253" i="3" a="1"/>
  <c r="M4253" i="3" s="1"/>
  <c r="M4254" i="3" a="1"/>
  <c r="M4254" i="3" s="1"/>
  <c r="M4255" i="3" a="1"/>
  <c r="M4255" i="3" s="1"/>
  <c r="M4256" i="3" a="1"/>
  <c r="M4256" i="3" s="1"/>
  <c r="M4257" i="3" a="1"/>
  <c r="M4257" i="3" s="1"/>
  <c r="M4258" i="3" a="1"/>
  <c r="M4258" i="3" s="1"/>
  <c r="M4259" i="3" a="1"/>
  <c r="M4259" i="3" s="1"/>
  <c r="M4260" i="3" a="1"/>
  <c r="M4260" i="3" s="1"/>
  <c r="M4261" i="3" a="1"/>
  <c r="M4261" i="3" s="1"/>
  <c r="M4262" i="3" a="1"/>
  <c r="M4262" i="3" s="1"/>
  <c r="M4263" i="3" a="1"/>
  <c r="M4263" i="3" s="1"/>
  <c r="M4264" i="3" a="1"/>
  <c r="M4264" i="3" s="1"/>
  <c r="M4265" i="3" a="1"/>
  <c r="M4265" i="3" s="1"/>
  <c r="M4266" i="3" a="1"/>
  <c r="M4266" i="3" s="1"/>
  <c r="M4267" i="3" a="1"/>
  <c r="M4267" i="3" s="1"/>
  <c r="M4268" i="3" a="1"/>
  <c r="M4268" i="3" s="1"/>
  <c r="M4269" i="3" a="1"/>
  <c r="M4269" i="3" s="1"/>
  <c r="M4270" i="3" a="1"/>
  <c r="M4270" i="3" s="1"/>
  <c r="M4271" i="3" a="1"/>
  <c r="M4271" i="3" s="1"/>
  <c r="M4272" i="3" a="1"/>
  <c r="M4272" i="3" s="1"/>
  <c r="M4273" i="3" a="1"/>
  <c r="M4273" i="3" s="1"/>
  <c r="M4274" i="3" a="1"/>
  <c r="M4274" i="3" s="1"/>
  <c r="M4275" i="3" a="1"/>
  <c r="M4275" i="3" s="1"/>
  <c r="M4276" i="3" a="1"/>
  <c r="M4276" i="3" s="1"/>
  <c r="M4277" i="3" a="1"/>
  <c r="M4277" i="3" s="1"/>
  <c r="M4278" i="3" a="1"/>
  <c r="M4278" i="3" s="1"/>
  <c r="M4279" i="3" a="1"/>
  <c r="M4279" i="3" s="1"/>
  <c r="M4280" i="3" a="1"/>
  <c r="M4280" i="3" s="1"/>
  <c r="M4281" i="3" a="1"/>
  <c r="M4281" i="3" s="1"/>
  <c r="M4282" i="3" a="1"/>
  <c r="M4282" i="3" s="1"/>
  <c r="M4283" i="3" a="1"/>
  <c r="M4283" i="3" s="1"/>
  <c r="M4284" i="3" a="1"/>
  <c r="M4284" i="3" s="1"/>
  <c r="M4285" i="3" a="1"/>
  <c r="M4285" i="3" s="1"/>
  <c r="M4286" i="3" a="1"/>
  <c r="M4286" i="3" s="1"/>
  <c r="M4287" i="3" a="1"/>
  <c r="M4287" i="3" s="1"/>
  <c r="M4288" i="3" a="1"/>
  <c r="M4288" i="3" s="1"/>
  <c r="M4289" i="3" a="1"/>
  <c r="M4289" i="3" s="1"/>
  <c r="M4290" i="3" a="1"/>
  <c r="M4290" i="3" s="1"/>
  <c r="M4291" i="3" a="1"/>
  <c r="M4291" i="3" s="1"/>
  <c r="M4292" i="3" a="1"/>
  <c r="M4292" i="3" s="1"/>
  <c r="M4293" i="3" a="1"/>
  <c r="M4293" i="3" s="1"/>
  <c r="M4294" i="3" a="1"/>
  <c r="M4294" i="3" s="1"/>
  <c r="M4295" i="3" a="1"/>
  <c r="M4295" i="3" s="1"/>
  <c r="M4296" i="3" a="1"/>
  <c r="M4296" i="3" s="1"/>
  <c r="M4297" i="3" a="1"/>
  <c r="M4297" i="3" s="1"/>
  <c r="M4298" i="3" a="1"/>
  <c r="M4298" i="3" s="1"/>
  <c r="M4299" i="3" a="1"/>
  <c r="M4299" i="3" s="1"/>
  <c r="M4300" i="3" a="1"/>
  <c r="M4300" i="3" s="1"/>
  <c r="M4301" i="3" a="1"/>
  <c r="M4301" i="3" s="1"/>
  <c r="M4302" i="3" a="1"/>
  <c r="M4302" i="3" s="1"/>
  <c r="M4303" i="3" a="1"/>
  <c r="M4303" i="3" s="1"/>
  <c r="M4304" i="3" a="1"/>
  <c r="M4304" i="3" s="1"/>
  <c r="M4305" i="3" a="1"/>
  <c r="M4305" i="3" s="1"/>
  <c r="M4306" i="3" a="1"/>
  <c r="M4306" i="3" s="1"/>
  <c r="M4307" i="3" a="1"/>
  <c r="M4307" i="3" s="1"/>
  <c r="M4308" i="3" a="1"/>
  <c r="M4308" i="3" s="1"/>
  <c r="M4309" i="3" a="1"/>
  <c r="M4309" i="3" s="1"/>
  <c r="M4310" i="3" a="1"/>
  <c r="M4310" i="3" s="1"/>
  <c r="M4311" i="3" a="1"/>
  <c r="M4311" i="3" s="1"/>
  <c r="M4312" i="3" a="1"/>
  <c r="M4312" i="3" s="1"/>
  <c r="M4313" i="3" a="1"/>
  <c r="M4313" i="3" s="1"/>
  <c r="M4314" i="3" a="1"/>
  <c r="M4314" i="3" s="1"/>
  <c r="M4315" i="3" a="1"/>
  <c r="M4315" i="3" s="1"/>
  <c r="M4316" i="3" a="1"/>
  <c r="M4316" i="3" s="1"/>
  <c r="M4317" i="3" a="1"/>
  <c r="M4317" i="3" s="1"/>
  <c r="M4318" i="3" a="1"/>
  <c r="M4318" i="3" s="1"/>
  <c r="M4319" i="3" a="1"/>
  <c r="M4319" i="3" s="1"/>
  <c r="M4320" i="3" a="1"/>
  <c r="M4320" i="3" s="1"/>
  <c r="M4321" i="3" a="1"/>
  <c r="M4321" i="3" s="1"/>
  <c r="M4322" i="3" a="1"/>
  <c r="M4322" i="3" s="1"/>
  <c r="M4323" i="3" a="1"/>
  <c r="M4323" i="3" s="1"/>
  <c r="M4324" i="3" a="1"/>
  <c r="M4324" i="3" s="1"/>
  <c r="M4325" i="3" a="1"/>
  <c r="M4325" i="3" s="1"/>
  <c r="M4326" i="3" a="1"/>
  <c r="M4326" i="3" s="1"/>
  <c r="M4327" i="3" a="1"/>
  <c r="M4327" i="3" s="1"/>
  <c r="M4328" i="3" a="1"/>
  <c r="M4328" i="3" s="1"/>
  <c r="M4329" i="3" a="1"/>
  <c r="M4329" i="3" s="1"/>
  <c r="M4330" i="3" a="1"/>
  <c r="M4330" i="3" s="1"/>
  <c r="M4331" i="3" a="1"/>
  <c r="M4331" i="3" s="1"/>
  <c r="M4332" i="3" a="1"/>
  <c r="M4332" i="3" s="1"/>
  <c r="M4333" i="3" a="1"/>
  <c r="M4333" i="3" s="1"/>
  <c r="M4334" i="3" a="1"/>
  <c r="M4334" i="3" s="1"/>
  <c r="M4335" i="3" a="1"/>
  <c r="M4335" i="3" s="1"/>
  <c r="M4336" i="3" a="1"/>
  <c r="M4336" i="3" s="1"/>
  <c r="M4337" i="3" a="1"/>
  <c r="M4337" i="3" s="1"/>
  <c r="M4338" i="3" a="1"/>
  <c r="M4338" i="3" s="1"/>
  <c r="M4339" i="3" a="1"/>
  <c r="M4339" i="3" s="1"/>
  <c r="M4340" i="3" a="1"/>
  <c r="M4340" i="3" s="1"/>
  <c r="M4341" i="3" a="1"/>
  <c r="M4341" i="3" s="1"/>
  <c r="M4342" i="3" a="1"/>
  <c r="M4342" i="3" s="1"/>
  <c r="M4343" i="3" a="1"/>
  <c r="M4343" i="3" s="1"/>
  <c r="M4344" i="3" a="1"/>
  <c r="M4344" i="3" s="1"/>
  <c r="M4345" i="3" a="1"/>
  <c r="M4345" i="3" s="1"/>
  <c r="M4346" i="3" a="1"/>
  <c r="M4346" i="3" s="1"/>
  <c r="M4347" i="3" a="1"/>
  <c r="M4347" i="3" s="1"/>
  <c r="M4348" i="3" a="1"/>
  <c r="M4348" i="3" s="1"/>
  <c r="M4349" i="3" a="1"/>
  <c r="M4349" i="3" s="1"/>
  <c r="M4350" i="3" a="1"/>
  <c r="M4350" i="3" s="1"/>
  <c r="M4351" i="3" a="1"/>
  <c r="M4351" i="3" s="1"/>
  <c r="M4352" i="3" a="1"/>
  <c r="M4352" i="3" s="1"/>
  <c r="M4353" i="3" a="1"/>
  <c r="M4353" i="3" s="1"/>
  <c r="M4354" i="3" a="1"/>
  <c r="M4354" i="3" s="1"/>
  <c r="M4355" i="3" a="1"/>
  <c r="M4355" i="3" s="1"/>
  <c r="M4356" i="3" a="1"/>
  <c r="M4356" i="3" s="1"/>
  <c r="M4357" i="3" a="1"/>
  <c r="M4357" i="3" s="1"/>
  <c r="M4358" i="3" a="1"/>
  <c r="M4358" i="3" s="1"/>
  <c r="M4359" i="3" a="1"/>
  <c r="M4359" i="3" s="1"/>
  <c r="M4360" i="3" a="1"/>
  <c r="M4360" i="3" s="1"/>
  <c r="M4361" i="3" a="1"/>
  <c r="M4361" i="3" s="1"/>
  <c r="M4362" i="3" a="1"/>
  <c r="M4362" i="3" s="1"/>
  <c r="M4363" i="3" a="1"/>
  <c r="M4363" i="3" s="1"/>
  <c r="M4364" i="3" a="1"/>
  <c r="M4364" i="3" s="1"/>
  <c r="M4365" i="3" a="1"/>
  <c r="M4365" i="3" s="1"/>
  <c r="M4366" i="3" a="1"/>
  <c r="M4366" i="3" s="1"/>
  <c r="M4367" i="3" a="1"/>
  <c r="M4367" i="3" s="1"/>
  <c r="M4368" i="3" a="1"/>
  <c r="M4368" i="3" s="1"/>
  <c r="M4369" i="3" a="1"/>
  <c r="M4369" i="3" s="1"/>
  <c r="M4370" i="3" a="1"/>
  <c r="M4370" i="3" s="1"/>
  <c r="M4371" i="3" a="1"/>
  <c r="M4371" i="3" s="1"/>
  <c r="M4372" i="3" a="1"/>
  <c r="M4372" i="3" s="1"/>
  <c r="M4373" i="3" a="1"/>
  <c r="M4373" i="3" s="1"/>
  <c r="M4374" i="3" a="1"/>
  <c r="M4374" i="3" s="1"/>
  <c r="M4375" i="3" a="1"/>
  <c r="M4375" i="3" s="1"/>
  <c r="M4376" i="3" a="1"/>
  <c r="M4376" i="3" s="1"/>
  <c r="M4377" i="3" a="1"/>
  <c r="M4377" i="3" s="1"/>
  <c r="M4378" i="3" a="1"/>
  <c r="M4378" i="3" s="1"/>
  <c r="M4379" i="3" a="1"/>
  <c r="M4379" i="3" s="1"/>
  <c r="M4380" i="3" a="1"/>
  <c r="M4380" i="3" s="1"/>
  <c r="M4381" i="3" a="1"/>
  <c r="M4381" i="3" s="1"/>
  <c r="M4382" i="3" a="1"/>
  <c r="M4382" i="3" s="1"/>
  <c r="M4383" i="3" a="1"/>
  <c r="M4383" i="3" s="1"/>
  <c r="M4384" i="3" a="1"/>
  <c r="M4384" i="3" s="1"/>
  <c r="M4385" i="3" a="1"/>
  <c r="M4385" i="3" s="1"/>
  <c r="M4386" i="3" a="1"/>
  <c r="M4386" i="3" s="1"/>
  <c r="M4387" i="3" a="1"/>
  <c r="M4387" i="3" s="1"/>
  <c r="M4388" i="3" a="1"/>
  <c r="M4388" i="3" s="1"/>
  <c r="M4389" i="3" a="1"/>
  <c r="M4389" i="3" s="1"/>
  <c r="M4390" i="3" a="1"/>
  <c r="M4390" i="3" s="1"/>
  <c r="M4391" i="3" a="1"/>
  <c r="M4391" i="3" s="1"/>
  <c r="M4392" i="3" a="1"/>
  <c r="M4392" i="3" s="1"/>
  <c r="M4393" i="3" a="1"/>
  <c r="M4393" i="3" s="1"/>
  <c r="M4394" i="3" a="1"/>
  <c r="M4394" i="3" s="1"/>
  <c r="M4395" i="3" a="1"/>
  <c r="M4395" i="3" s="1"/>
  <c r="M4396" i="3" a="1"/>
  <c r="M4396" i="3" s="1"/>
  <c r="M4397" i="3" a="1"/>
  <c r="M4397" i="3" s="1"/>
  <c r="M4398" i="3" a="1"/>
  <c r="M4398" i="3" s="1"/>
  <c r="M4399" i="3" a="1"/>
  <c r="M4399" i="3" s="1"/>
  <c r="M4400" i="3" a="1"/>
  <c r="M4400" i="3" s="1"/>
  <c r="M4401" i="3" a="1"/>
  <c r="M4401" i="3" s="1"/>
  <c r="M4402" i="3" a="1"/>
  <c r="M4402" i="3" s="1"/>
  <c r="M4403" i="3" a="1"/>
  <c r="M4403" i="3" s="1"/>
  <c r="M4404" i="3" a="1"/>
  <c r="M4404" i="3" s="1"/>
  <c r="M4405" i="3" a="1"/>
  <c r="M4405" i="3" s="1"/>
  <c r="M4406" i="3" a="1"/>
  <c r="M4406" i="3" s="1"/>
  <c r="M4407" i="3" a="1"/>
  <c r="M4407" i="3" s="1"/>
  <c r="M4408" i="3" a="1"/>
  <c r="M4408" i="3" s="1"/>
  <c r="M4409" i="3" a="1"/>
  <c r="M4409" i="3" s="1"/>
  <c r="M4410" i="3" a="1"/>
  <c r="M4410" i="3" s="1"/>
  <c r="M4411" i="3" a="1"/>
  <c r="M4411" i="3" s="1"/>
  <c r="M4412" i="3" a="1"/>
  <c r="M4412" i="3" s="1"/>
  <c r="M4413" i="3" a="1"/>
  <c r="M4413" i="3" s="1"/>
  <c r="M4414" i="3" a="1"/>
  <c r="M4414" i="3" s="1"/>
  <c r="M4415" i="3" a="1"/>
  <c r="M4415" i="3" s="1"/>
  <c r="M4416" i="3" a="1"/>
  <c r="M4416" i="3" s="1"/>
  <c r="M4417" i="3" a="1"/>
  <c r="M4417" i="3" s="1"/>
  <c r="M4418" i="3" a="1"/>
  <c r="M4418" i="3" s="1"/>
  <c r="M4419" i="3" a="1"/>
  <c r="M4419" i="3" s="1"/>
  <c r="M4420" i="3" a="1"/>
  <c r="M4420" i="3" s="1"/>
  <c r="M4421" i="3" a="1"/>
  <c r="M4421" i="3" s="1"/>
  <c r="M4422" i="3" a="1"/>
  <c r="M4422" i="3" s="1"/>
  <c r="M4423" i="3" a="1"/>
  <c r="M4423" i="3" s="1"/>
  <c r="M4424" i="3" a="1"/>
  <c r="M4424" i="3" s="1"/>
  <c r="M4425" i="3" a="1"/>
  <c r="M4425" i="3" s="1"/>
  <c r="M4426" i="3" a="1"/>
  <c r="M4426" i="3" s="1"/>
  <c r="M4427" i="3" a="1"/>
  <c r="M4427" i="3" s="1"/>
  <c r="M4428" i="3" a="1"/>
  <c r="M4428" i="3" s="1"/>
  <c r="M4429" i="3" a="1"/>
  <c r="M4429" i="3" s="1"/>
  <c r="M4430" i="3" a="1"/>
  <c r="M4430" i="3" s="1"/>
  <c r="M4431" i="3" a="1"/>
  <c r="M4431" i="3" s="1"/>
  <c r="M4432" i="3" a="1"/>
  <c r="M4432" i="3" s="1"/>
  <c r="M4433" i="3" a="1"/>
  <c r="M4433" i="3" s="1"/>
  <c r="M4434" i="3" a="1"/>
  <c r="M4434" i="3" s="1"/>
  <c r="M4435" i="3" a="1"/>
  <c r="M4435" i="3" s="1"/>
  <c r="M4436" i="3" a="1"/>
  <c r="M4436" i="3" s="1"/>
  <c r="M4437" i="3" a="1"/>
  <c r="M4437" i="3" s="1"/>
  <c r="M4438" i="3" a="1"/>
  <c r="M4438" i="3" s="1"/>
  <c r="M4439" i="3" a="1"/>
  <c r="M4439" i="3" s="1"/>
  <c r="M4440" i="3" a="1"/>
  <c r="M4440" i="3" s="1"/>
  <c r="M4441" i="3" a="1"/>
  <c r="M4441" i="3" s="1"/>
  <c r="M4442" i="3" a="1"/>
  <c r="M4442" i="3" s="1"/>
  <c r="M4443" i="3" a="1"/>
  <c r="M4443" i="3" s="1"/>
  <c r="M4444" i="3" a="1"/>
  <c r="M4444" i="3" s="1"/>
  <c r="M4445" i="3" a="1"/>
  <c r="M4445" i="3" s="1"/>
  <c r="M4446" i="3" a="1"/>
  <c r="M4446" i="3" s="1"/>
  <c r="M4447" i="3" a="1"/>
  <c r="M4447" i="3" s="1"/>
  <c r="M4448" i="3" a="1"/>
  <c r="M4448" i="3" s="1"/>
  <c r="M4449" i="3" a="1"/>
  <c r="M4449" i="3" s="1"/>
  <c r="M4450" i="3" a="1"/>
  <c r="M4450" i="3" s="1"/>
  <c r="M4451" i="3" a="1"/>
  <c r="M4451" i="3" s="1"/>
  <c r="M4452" i="3" a="1"/>
  <c r="M4452" i="3" s="1"/>
  <c r="M4453" i="3" a="1"/>
  <c r="M4453" i="3" s="1"/>
  <c r="M4454" i="3" a="1"/>
  <c r="M4454" i="3" s="1"/>
  <c r="M4455" i="3" a="1"/>
  <c r="M4455" i="3" s="1"/>
  <c r="M4456" i="3" a="1"/>
  <c r="M4456" i="3" s="1"/>
  <c r="M4457" i="3" a="1"/>
  <c r="M4457" i="3" s="1"/>
  <c r="M4458" i="3" a="1"/>
  <c r="M4458" i="3" s="1"/>
  <c r="M4459" i="3" a="1"/>
  <c r="M4459" i="3" s="1"/>
  <c r="M4460" i="3" a="1"/>
  <c r="M4460" i="3" s="1"/>
  <c r="M4461" i="3" a="1"/>
  <c r="M4461" i="3" s="1"/>
  <c r="M4462" i="3" a="1"/>
  <c r="M4462" i="3" s="1"/>
  <c r="M4463" i="3" a="1"/>
  <c r="M4463" i="3" s="1"/>
  <c r="M4464" i="3" a="1"/>
  <c r="M4464" i="3" s="1"/>
  <c r="M4465" i="3" a="1"/>
  <c r="M4465" i="3" s="1"/>
  <c r="M4466" i="3" a="1"/>
  <c r="M4466" i="3" s="1"/>
  <c r="M4467" i="3" a="1"/>
  <c r="M4467" i="3" s="1"/>
  <c r="M4468" i="3" a="1"/>
  <c r="M4468" i="3" s="1"/>
  <c r="M4469" i="3" a="1"/>
  <c r="M4469" i="3" s="1"/>
  <c r="M4470" i="3" a="1"/>
  <c r="M4470" i="3" s="1"/>
  <c r="M4471" i="3" a="1"/>
  <c r="M4471" i="3" s="1"/>
  <c r="M4472" i="3" a="1"/>
  <c r="M4472" i="3" s="1"/>
  <c r="M4473" i="3" a="1"/>
  <c r="M4473" i="3" s="1"/>
  <c r="M4474" i="3" a="1"/>
  <c r="M4474" i="3" s="1"/>
  <c r="M4475" i="3" a="1"/>
  <c r="M4475" i="3" s="1"/>
  <c r="M4476" i="3" a="1"/>
  <c r="M4476" i="3" s="1"/>
  <c r="M4477" i="3" a="1"/>
  <c r="M4477" i="3" s="1"/>
  <c r="M4478" i="3" a="1"/>
  <c r="M4478" i="3" s="1"/>
  <c r="M4479" i="3" a="1"/>
  <c r="M4479" i="3" s="1"/>
  <c r="M4480" i="3" a="1"/>
  <c r="M4480" i="3" s="1"/>
  <c r="M4481" i="3" a="1"/>
  <c r="M4481" i="3" s="1"/>
  <c r="M4482" i="3" a="1"/>
  <c r="M4482" i="3" s="1"/>
  <c r="M4483" i="3" a="1"/>
  <c r="M4483" i="3" s="1"/>
  <c r="M4484" i="3" a="1"/>
  <c r="M4484" i="3" s="1"/>
  <c r="M4485" i="3" a="1"/>
  <c r="M4485" i="3" s="1"/>
  <c r="M4486" i="3" a="1"/>
  <c r="M4486" i="3" s="1"/>
  <c r="M4487" i="3" a="1"/>
  <c r="M4487" i="3" s="1"/>
  <c r="M4488" i="3" a="1"/>
  <c r="M4488" i="3" s="1"/>
  <c r="M4489" i="3" a="1"/>
  <c r="M4489" i="3" s="1"/>
  <c r="M4490" i="3" a="1"/>
  <c r="M4490" i="3" s="1"/>
  <c r="M4491" i="3" a="1"/>
  <c r="M4491" i="3" s="1"/>
  <c r="M4492" i="3" a="1"/>
  <c r="M4492" i="3" s="1"/>
  <c r="M4493" i="3" a="1"/>
  <c r="M4493" i="3" s="1"/>
  <c r="M4494" i="3" a="1"/>
  <c r="M4494" i="3" s="1"/>
  <c r="M4495" i="3" a="1"/>
  <c r="M4495" i="3" s="1"/>
  <c r="M4496" i="3" a="1"/>
  <c r="M4496" i="3" s="1"/>
  <c r="M4497" i="3" a="1"/>
  <c r="M4497" i="3" s="1"/>
  <c r="M4498" i="3" a="1"/>
  <c r="M4498" i="3" s="1"/>
  <c r="M4499" i="3" a="1"/>
  <c r="M4499" i="3" s="1"/>
  <c r="M4500" i="3" a="1"/>
  <c r="M4500" i="3" s="1"/>
  <c r="M4501" i="3" a="1"/>
  <c r="M4501" i="3" s="1"/>
  <c r="M4502" i="3" a="1"/>
  <c r="M4502" i="3" s="1"/>
  <c r="M4503" i="3" a="1"/>
  <c r="M4503" i="3" s="1"/>
  <c r="M4504" i="3" a="1"/>
  <c r="M4504" i="3" s="1"/>
  <c r="M4505" i="3" a="1"/>
  <c r="M4505" i="3" s="1"/>
  <c r="M4506" i="3" a="1"/>
  <c r="M4506" i="3" s="1"/>
  <c r="M4507" i="3" a="1"/>
  <c r="M4507" i="3" s="1"/>
  <c r="M4508" i="3" a="1"/>
  <c r="M4508" i="3" s="1"/>
  <c r="M4509" i="3" a="1"/>
  <c r="M4509" i="3" s="1"/>
  <c r="M4510" i="3" a="1"/>
  <c r="M4510" i="3" s="1"/>
  <c r="M4511" i="3" a="1"/>
  <c r="M4511" i="3" s="1"/>
  <c r="M4512" i="3" a="1"/>
  <c r="M4512" i="3" s="1"/>
  <c r="M4513" i="3" a="1"/>
  <c r="M4513" i="3" s="1"/>
  <c r="M4514" i="3" a="1"/>
  <c r="M4514" i="3" s="1"/>
  <c r="M4515" i="3" a="1"/>
  <c r="M4515" i="3" s="1"/>
  <c r="M4516" i="3" a="1"/>
  <c r="M4516" i="3" s="1"/>
  <c r="M4517" i="3" a="1"/>
  <c r="M4517" i="3" s="1"/>
  <c r="M4518" i="3" a="1"/>
  <c r="M4518" i="3" s="1"/>
  <c r="M4519" i="3" a="1"/>
  <c r="M4519" i="3" s="1"/>
  <c r="M4520" i="3" a="1"/>
  <c r="M4520" i="3" s="1"/>
  <c r="M4521" i="3" a="1"/>
  <c r="M4521" i="3" s="1"/>
  <c r="M4522" i="3" a="1"/>
  <c r="M4522" i="3" s="1"/>
  <c r="M4523" i="3" a="1"/>
  <c r="M4523" i="3" s="1"/>
  <c r="M4524" i="3" a="1"/>
  <c r="M4524" i="3" s="1"/>
  <c r="M4525" i="3" a="1"/>
  <c r="M4525" i="3" s="1"/>
  <c r="M4526" i="3" a="1"/>
  <c r="M4526" i="3" s="1"/>
  <c r="M4527" i="3" a="1"/>
  <c r="M4527" i="3" s="1"/>
  <c r="M4528" i="3" a="1"/>
  <c r="M4528" i="3" s="1"/>
  <c r="M4529" i="3" a="1"/>
  <c r="M4529" i="3" s="1"/>
  <c r="M4530" i="3" a="1"/>
  <c r="M4530" i="3" s="1"/>
  <c r="M4531" i="3" a="1"/>
  <c r="M4531" i="3" s="1"/>
  <c r="M4532" i="3" a="1"/>
  <c r="M4532" i="3" s="1"/>
  <c r="M4533" i="3" a="1"/>
  <c r="M4533" i="3" s="1"/>
  <c r="M4534" i="3" a="1"/>
  <c r="M4534" i="3" s="1"/>
  <c r="M4535" i="3" a="1"/>
  <c r="M4535" i="3" s="1"/>
  <c r="M4536" i="3" a="1"/>
  <c r="M4536" i="3" s="1"/>
  <c r="M4537" i="3" a="1"/>
  <c r="M4537" i="3" s="1"/>
  <c r="M4538" i="3" a="1"/>
  <c r="M4538" i="3" s="1"/>
  <c r="M4539" i="3" a="1"/>
  <c r="M4539" i="3" s="1"/>
  <c r="M4540" i="3" a="1"/>
  <c r="M4540" i="3" s="1"/>
  <c r="M4541" i="3" a="1"/>
  <c r="M4541" i="3" s="1"/>
  <c r="M4542" i="3" a="1"/>
  <c r="M4542" i="3" s="1"/>
  <c r="M4543" i="3" a="1"/>
  <c r="M4543" i="3" s="1"/>
  <c r="M4544" i="3" a="1"/>
  <c r="M4544" i="3" s="1"/>
  <c r="M4545" i="3" a="1"/>
  <c r="M4545" i="3" s="1"/>
  <c r="M4546" i="3" a="1"/>
  <c r="M4546" i="3" s="1"/>
  <c r="M4547" i="3" a="1"/>
  <c r="M4547" i="3" s="1"/>
  <c r="M4548" i="3" a="1"/>
  <c r="M4548" i="3" s="1"/>
  <c r="M4549" i="3" a="1"/>
  <c r="M4549" i="3" s="1"/>
  <c r="M4550" i="3" a="1"/>
  <c r="M4550" i="3" s="1"/>
  <c r="M4551" i="3" a="1"/>
  <c r="M4551" i="3" s="1"/>
  <c r="M4552" i="3" a="1"/>
  <c r="M4552" i="3" s="1"/>
  <c r="M4553" i="3" a="1"/>
  <c r="M4553" i="3" s="1"/>
  <c r="M4554" i="3" a="1"/>
  <c r="M4554" i="3" s="1"/>
  <c r="M4555" i="3" a="1"/>
  <c r="M4555" i="3" s="1"/>
  <c r="M4556" i="3" a="1"/>
  <c r="M4556" i="3" s="1"/>
  <c r="M4557" i="3" a="1"/>
  <c r="M4557" i="3" s="1"/>
  <c r="M4558" i="3" a="1"/>
  <c r="M4558" i="3" s="1"/>
  <c r="M4559" i="3" a="1"/>
  <c r="M4559" i="3" s="1"/>
  <c r="M4560" i="3" a="1"/>
  <c r="M4560" i="3" s="1"/>
  <c r="M4561" i="3" a="1"/>
  <c r="M4561" i="3" s="1"/>
  <c r="M4562" i="3" a="1"/>
  <c r="M4562" i="3" s="1"/>
  <c r="M4563" i="3" a="1"/>
  <c r="M4563" i="3" s="1"/>
  <c r="M4564" i="3" a="1"/>
  <c r="M4564" i="3" s="1"/>
  <c r="M4565" i="3" a="1"/>
  <c r="M4565" i="3" s="1"/>
  <c r="M4566" i="3" a="1"/>
  <c r="M4566" i="3" s="1"/>
  <c r="M4567" i="3" a="1"/>
  <c r="M4567" i="3" s="1"/>
  <c r="M4568" i="3" a="1"/>
  <c r="M4568" i="3" s="1"/>
  <c r="M4569" i="3" a="1"/>
  <c r="M4569" i="3" s="1"/>
  <c r="M4570" i="3" a="1"/>
  <c r="M4570" i="3" s="1"/>
  <c r="M4571" i="3" a="1"/>
  <c r="M4571" i="3" s="1"/>
  <c r="M4572" i="3" a="1"/>
  <c r="M4572" i="3" s="1"/>
  <c r="M4573" i="3" a="1"/>
  <c r="M4573" i="3" s="1"/>
  <c r="M4574" i="3" a="1"/>
  <c r="M4574" i="3" s="1"/>
  <c r="M4575" i="3" a="1"/>
  <c r="M4575" i="3" s="1"/>
  <c r="M4576" i="3" a="1"/>
  <c r="M4576" i="3" s="1"/>
  <c r="M4577" i="3" a="1"/>
  <c r="M4577" i="3" s="1"/>
  <c r="M4578" i="3" a="1"/>
  <c r="M4578" i="3" s="1"/>
  <c r="M4579" i="3" a="1"/>
  <c r="M4579" i="3" s="1"/>
  <c r="M4580" i="3" a="1"/>
  <c r="M4580" i="3" s="1"/>
  <c r="M4581" i="3" a="1"/>
  <c r="M4581" i="3" s="1"/>
  <c r="M4582" i="3" a="1"/>
  <c r="M4582" i="3" s="1"/>
  <c r="M4583" i="3" a="1"/>
  <c r="M4583" i="3" s="1"/>
  <c r="M4584" i="3" a="1"/>
  <c r="M4584" i="3" s="1"/>
  <c r="M4585" i="3" a="1"/>
  <c r="M4585" i="3" s="1"/>
  <c r="M4586" i="3" a="1"/>
  <c r="M4586" i="3" s="1"/>
  <c r="M4587" i="3" a="1"/>
  <c r="M4587" i="3" s="1"/>
  <c r="M4588" i="3" a="1"/>
  <c r="M4588" i="3" s="1"/>
  <c r="M4589" i="3" a="1"/>
  <c r="M4589" i="3" s="1"/>
  <c r="M4590" i="3" a="1"/>
  <c r="M4590" i="3" s="1"/>
  <c r="M4591" i="3" a="1"/>
  <c r="M4591" i="3" s="1"/>
  <c r="M4592" i="3" a="1"/>
  <c r="M4592" i="3" s="1"/>
  <c r="M4593" i="3" a="1"/>
  <c r="M4593" i="3" s="1"/>
  <c r="M4594" i="3" a="1"/>
  <c r="M4594" i="3" s="1"/>
  <c r="M4595" i="3" a="1"/>
  <c r="M4595" i="3" s="1"/>
  <c r="M4596" i="3" a="1"/>
  <c r="M4596" i="3" s="1"/>
  <c r="M4597" i="3" a="1"/>
  <c r="M4597" i="3" s="1"/>
  <c r="M4598" i="3" a="1"/>
  <c r="M4598" i="3" s="1"/>
  <c r="M4599" i="3" a="1"/>
  <c r="M4599" i="3" s="1"/>
  <c r="M4600" i="3" a="1"/>
  <c r="M4600" i="3" s="1"/>
  <c r="M4601" i="3" a="1"/>
  <c r="M4601" i="3" s="1"/>
  <c r="M4602" i="3" a="1"/>
  <c r="M4602" i="3" s="1"/>
  <c r="M4603" i="3" a="1"/>
  <c r="M4603" i="3" s="1"/>
  <c r="M4604" i="3" a="1"/>
  <c r="M4604" i="3" s="1"/>
  <c r="M4605" i="3" a="1"/>
  <c r="M4605" i="3" s="1"/>
  <c r="M4606" i="3" a="1"/>
  <c r="M4606" i="3" s="1"/>
  <c r="M4607" i="3" a="1"/>
  <c r="M4607" i="3" s="1"/>
  <c r="M4608" i="3" a="1"/>
  <c r="M4608" i="3" s="1"/>
  <c r="M4609" i="3" a="1"/>
  <c r="M4609" i="3" s="1"/>
  <c r="M4610" i="3" a="1"/>
  <c r="M4610" i="3" s="1"/>
  <c r="M4611" i="3" a="1"/>
  <c r="M4611" i="3" s="1"/>
  <c r="M4612" i="3" a="1"/>
  <c r="M4612" i="3" s="1"/>
  <c r="M4613" i="3" a="1"/>
  <c r="M4613" i="3" s="1"/>
  <c r="M4614" i="3" a="1"/>
  <c r="M4614" i="3" s="1"/>
  <c r="M4615" i="3" a="1"/>
  <c r="M4615" i="3" s="1"/>
  <c r="M4616" i="3" a="1"/>
  <c r="M4616" i="3" s="1"/>
  <c r="M4617" i="3" a="1"/>
  <c r="M4617" i="3" s="1"/>
  <c r="M4618" i="3" a="1"/>
  <c r="M4618" i="3" s="1"/>
  <c r="M4619" i="3" a="1"/>
  <c r="M4619" i="3" s="1"/>
  <c r="M4620" i="3" a="1"/>
  <c r="M4620" i="3" s="1"/>
  <c r="M4621" i="3" a="1"/>
  <c r="M4621" i="3" s="1"/>
  <c r="M4622" i="3" a="1"/>
  <c r="M4622" i="3" s="1"/>
  <c r="M4623" i="3" a="1"/>
  <c r="M4623" i="3" s="1"/>
  <c r="M4624" i="3" a="1"/>
  <c r="M4624" i="3" s="1"/>
  <c r="M4625" i="3" a="1"/>
  <c r="M4625" i="3" s="1"/>
  <c r="M4626" i="3" a="1"/>
  <c r="M4626" i="3" s="1"/>
  <c r="M4627" i="3" a="1"/>
  <c r="M4627" i="3" s="1"/>
  <c r="M4628" i="3" a="1"/>
  <c r="M4628" i="3" s="1"/>
  <c r="M4629" i="3" a="1"/>
  <c r="M4629" i="3" s="1"/>
  <c r="M4630" i="3" a="1"/>
  <c r="M4630" i="3" s="1"/>
  <c r="M4631" i="3" a="1"/>
  <c r="M4631" i="3" s="1"/>
  <c r="M4632" i="3" a="1"/>
  <c r="M4632" i="3" s="1"/>
  <c r="M4633" i="3" a="1"/>
  <c r="M4633" i="3" s="1"/>
  <c r="M4634" i="3" a="1"/>
  <c r="M4634" i="3" s="1"/>
  <c r="M4635" i="3" a="1"/>
  <c r="M4635" i="3" s="1"/>
  <c r="M4636" i="3" a="1"/>
  <c r="M4636" i="3" s="1"/>
  <c r="M4637" i="3" a="1"/>
  <c r="M4637" i="3" s="1"/>
  <c r="M4638" i="3" a="1"/>
  <c r="M4638" i="3" s="1"/>
  <c r="M4639" i="3" a="1"/>
  <c r="M4639" i="3" s="1"/>
  <c r="M4640" i="3" a="1"/>
  <c r="M4640" i="3" s="1"/>
  <c r="M4641" i="3" a="1"/>
  <c r="M4641" i="3" s="1"/>
  <c r="M4642" i="3" a="1"/>
  <c r="M4642" i="3" s="1"/>
  <c r="M4643" i="3" a="1"/>
  <c r="M4643" i="3" s="1"/>
  <c r="M4644" i="3" a="1"/>
  <c r="M4644" i="3" s="1"/>
  <c r="M4645" i="3" a="1"/>
  <c r="M4645" i="3" s="1"/>
  <c r="M4646" i="3" a="1"/>
  <c r="M4646" i="3" s="1"/>
  <c r="M4647" i="3" a="1"/>
  <c r="M4647" i="3" s="1"/>
  <c r="M4648" i="3" a="1"/>
  <c r="M4648" i="3" s="1"/>
  <c r="M4649" i="3" a="1"/>
  <c r="M4649" i="3" s="1"/>
  <c r="M4650" i="3" a="1"/>
  <c r="M4650" i="3" s="1"/>
  <c r="M4651" i="3" a="1"/>
  <c r="M4651" i="3" s="1"/>
  <c r="M4652" i="3" a="1"/>
  <c r="M4652" i="3" s="1"/>
  <c r="M4653" i="3" a="1"/>
  <c r="M4653" i="3" s="1"/>
  <c r="M4654" i="3" a="1"/>
  <c r="M4654" i="3" s="1"/>
  <c r="M4655" i="3" a="1"/>
  <c r="M4655" i="3" s="1"/>
  <c r="M4656" i="3" a="1"/>
  <c r="M4656" i="3" s="1"/>
  <c r="M4657" i="3" a="1"/>
  <c r="M4657" i="3" s="1"/>
  <c r="M4658" i="3" a="1"/>
  <c r="M4658" i="3" s="1"/>
  <c r="M4659" i="3" a="1"/>
  <c r="M4659" i="3" s="1"/>
  <c r="M4660" i="3" a="1"/>
  <c r="M4660" i="3" s="1"/>
  <c r="M4661" i="3" a="1"/>
  <c r="M4661" i="3" s="1"/>
  <c r="M4662" i="3" a="1"/>
  <c r="M4662" i="3" s="1"/>
  <c r="M4663" i="3" a="1"/>
  <c r="M4663" i="3" s="1"/>
  <c r="M4664" i="3" a="1"/>
  <c r="M4664" i="3" s="1"/>
  <c r="M4665" i="3" a="1"/>
  <c r="M4665" i="3" s="1"/>
  <c r="M4666" i="3" a="1"/>
  <c r="M4666" i="3" s="1"/>
  <c r="M4667" i="3" a="1"/>
  <c r="M4667" i="3" s="1"/>
  <c r="M4668" i="3" a="1"/>
  <c r="M4668" i="3" s="1"/>
  <c r="M4669" i="3" a="1"/>
  <c r="M4669" i="3" s="1"/>
  <c r="M4670" i="3" a="1"/>
  <c r="M4670" i="3" s="1"/>
  <c r="M4671" i="3" a="1"/>
  <c r="M4671" i="3" s="1"/>
  <c r="M4672" i="3" a="1"/>
  <c r="M4672" i="3" s="1"/>
  <c r="M4673" i="3" a="1"/>
  <c r="M4673" i="3" s="1"/>
  <c r="M4674" i="3" a="1"/>
  <c r="M4674" i="3" s="1"/>
  <c r="M4675" i="3" a="1"/>
  <c r="M4675" i="3" s="1"/>
  <c r="M4676" i="3" a="1"/>
  <c r="M4676" i="3" s="1"/>
  <c r="M4677" i="3" a="1"/>
  <c r="M4677" i="3" s="1"/>
  <c r="M4678" i="3" a="1"/>
  <c r="M4678" i="3" s="1"/>
  <c r="M4679" i="3" a="1"/>
  <c r="M4679" i="3" s="1"/>
  <c r="M4680" i="3" a="1"/>
  <c r="M4680" i="3" s="1"/>
  <c r="M4681" i="3" a="1"/>
  <c r="M4681" i="3" s="1"/>
  <c r="M4682" i="3" a="1"/>
  <c r="M4682" i="3" s="1"/>
  <c r="M4683" i="3" a="1"/>
  <c r="M4683" i="3" s="1"/>
  <c r="M4684" i="3" a="1"/>
  <c r="M4684" i="3" s="1"/>
  <c r="M4685" i="3" a="1"/>
  <c r="M4685" i="3" s="1"/>
  <c r="M4686" i="3" a="1"/>
  <c r="M4686" i="3" s="1"/>
  <c r="M4687" i="3" a="1"/>
  <c r="M4687" i="3" s="1"/>
  <c r="M4688" i="3" a="1"/>
  <c r="M4688" i="3" s="1"/>
  <c r="M4689" i="3" a="1"/>
  <c r="M4689" i="3" s="1"/>
  <c r="M4690" i="3" a="1"/>
  <c r="M4690" i="3" s="1"/>
  <c r="M4691" i="3" a="1"/>
  <c r="M4691" i="3" s="1"/>
  <c r="M4692" i="3" a="1"/>
  <c r="M4692" i="3" s="1"/>
  <c r="M4693" i="3" a="1"/>
  <c r="M4693" i="3" s="1"/>
  <c r="M4694" i="3" a="1"/>
  <c r="M4694" i="3" s="1"/>
  <c r="M4695" i="3" a="1"/>
  <c r="M4695" i="3" s="1"/>
  <c r="M4696" i="3" a="1"/>
  <c r="M4696" i="3" s="1"/>
  <c r="M4697" i="3" a="1"/>
  <c r="M4697" i="3" s="1"/>
  <c r="M4698" i="3" a="1"/>
  <c r="M4698" i="3" s="1"/>
  <c r="M4699" i="3" a="1"/>
  <c r="M4699" i="3" s="1"/>
  <c r="M4700" i="3" a="1"/>
  <c r="M4700" i="3" s="1"/>
  <c r="M4701" i="3" a="1"/>
  <c r="M4701" i="3" s="1"/>
  <c r="M4702" i="3" a="1"/>
  <c r="M4702" i="3" s="1"/>
  <c r="M4703" i="3" a="1"/>
  <c r="M4703" i="3" s="1"/>
  <c r="M4704" i="3" a="1"/>
  <c r="M4704" i="3" s="1"/>
  <c r="M4705" i="3" a="1"/>
  <c r="M4705" i="3" s="1"/>
  <c r="M4706" i="3" a="1"/>
  <c r="M4706" i="3" s="1"/>
  <c r="M4707" i="3" a="1"/>
  <c r="M4707" i="3" s="1"/>
  <c r="M4708" i="3" a="1"/>
  <c r="M4708" i="3" s="1"/>
  <c r="M4709" i="3" a="1"/>
  <c r="M4709" i="3" s="1"/>
  <c r="M4710" i="3" a="1"/>
  <c r="M4710" i="3" s="1"/>
  <c r="M4711" i="3" a="1"/>
  <c r="M4711" i="3" s="1"/>
  <c r="M4712" i="3" a="1"/>
  <c r="M4712" i="3" s="1"/>
  <c r="M4713" i="3" a="1"/>
  <c r="M4713" i="3" s="1"/>
  <c r="M4714" i="3" a="1"/>
  <c r="M4714" i="3" s="1"/>
  <c r="M4715" i="3" a="1"/>
  <c r="M4715" i="3" s="1"/>
  <c r="M4716" i="3" a="1"/>
  <c r="M4716" i="3" s="1"/>
  <c r="M4717" i="3" a="1"/>
  <c r="M4717" i="3" s="1"/>
  <c r="M4718" i="3" a="1"/>
  <c r="M4718" i="3" s="1"/>
  <c r="M4719" i="3" a="1"/>
  <c r="M4719" i="3" s="1"/>
  <c r="M4720" i="3" a="1"/>
  <c r="M4720" i="3" s="1"/>
  <c r="M4721" i="3" a="1"/>
  <c r="M4721" i="3" s="1"/>
  <c r="M4722" i="3" a="1"/>
  <c r="M4722" i="3" s="1"/>
  <c r="M4723" i="3" a="1"/>
  <c r="M4723" i="3" s="1"/>
  <c r="M4724" i="3" a="1"/>
  <c r="M4724" i="3" s="1"/>
  <c r="M4725" i="3" a="1"/>
  <c r="M4725" i="3" s="1"/>
  <c r="M4726" i="3" a="1"/>
  <c r="M4726" i="3" s="1"/>
  <c r="M4727" i="3" a="1"/>
  <c r="M4727" i="3" s="1"/>
  <c r="M4728" i="3" a="1"/>
  <c r="M4728" i="3" s="1"/>
  <c r="M4729" i="3" a="1"/>
  <c r="M4729" i="3" s="1"/>
  <c r="M4730" i="3" a="1"/>
  <c r="M4730" i="3" s="1"/>
  <c r="M4731" i="3" a="1"/>
  <c r="M4731" i="3" s="1"/>
  <c r="M4732" i="3" a="1"/>
  <c r="M4732" i="3" s="1"/>
  <c r="M4733" i="3" a="1"/>
  <c r="M4733" i="3" s="1"/>
  <c r="M4734" i="3" a="1"/>
  <c r="M4734" i="3" s="1"/>
  <c r="M4735" i="3" a="1"/>
  <c r="M4735" i="3" s="1"/>
  <c r="M4736" i="3" a="1"/>
  <c r="M4736" i="3" s="1"/>
  <c r="M4737" i="3" a="1"/>
  <c r="M4737" i="3" s="1"/>
  <c r="M4738" i="3" a="1"/>
  <c r="M4738" i="3" s="1"/>
  <c r="M4739" i="3" a="1"/>
  <c r="M4739" i="3" s="1"/>
  <c r="M4740" i="3" a="1"/>
  <c r="M4740" i="3" s="1"/>
  <c r="M4741" i="3" a="1"/>
  <c r="M4741" i="3" s="1"/>
  <c r="M4742" i="3" a="1"/>
  <c r="M4742" i="3" s="1"/>
  <c r="M4743" i="3" a="1"/>
  <c r="M4743" i="3" s="1"/>
  <c r="M4744" i="3" a="1"/>
  <c r="M4744" i="3" s="1"/>
  <c r="M4745" i="3" a="1"/>
  <c r="M4745" i="3" s="1"/>
  <c r="M4746" i="3" a="1"/>
  <c r="M4746" i="3" s="1"/>
  <c r="M4747" i="3" a="1"/>
  <c r="M4747" i="3" s="1"/>
  <c r="M4748" i="3" a="1"/>
  <c r="M4748" i="3" s="1"/>
  <c r="M4749" i="3" a="1"/>
  <c r="M4749" i="3" s="1"/>
  <c r="M4750" i="3" a="1"/>
  <c r="M4750" i="3" s="1"/>
  <c r="M4751" i="3" a="1"/>
  <c r="M4751" i="3" s="1"/>
  <c r="M4752" i="3" a="1"/>
  <c r="M4752" i="3" s="1"/>
  <c r="M4753" i="3" a="1"/>
  <c r="M4753" i="3" s="1"/>
  <c r="M4754" i="3" a="1"/>
  <c r="M4754" i="3" s="1"/>
  <c r="M4755" i="3" a="1"/>
  <c r="M4755" i="3" s="1"/>
  <c r="M4756" i="3" a="1"/>
  <c r="M4756" i="3" s="1"/>
  <c r="M4757" i="3" a="1"/>
  <c r="M4757" i="3" s="1"/>
  <c r="M4758" i="3" a="1"/>
  <c r="M4758" i="3" s="1"/>
  <c r="M4759" i="3" a="1"/>
  <c r="M4759" i="3" s="1"/>
  <c r="M4760" i="3" a="1"/>
  <c r="M4760" i="3" s="1"/>
  <c r="M4761" i="3" a="1"/>
  <c r="M4761" i="3" s="1"/>
  <c r="M4762" i="3" a="1"/>
  <c r="M4762" i="3" s="1"/>
  <c r="M4763" i="3" a="1"/>
  <c r="M4763" i="3" s="1"/>
  <c r="M4764" i="3" a="1"/>
  <c r="M4764" i="3" s="1"/>
  <c r="M4765" i="3" a="1"/>
  <c r="M4765" i="3" s="1"/>
  <c r="M4766" i="3" a="1"/>
  <c r="M4766" i="3" s="1"/>
  <c r="M4767" i="3" a="1"/>
  <c r="M4767" i="3" s="1"/>
  <c r="M4768" i="3" a="1"/>
  <c r="M4768" i="3" s="1"/>
  <c r="M4769" i="3" a="1"/>
  <c r="M4769" i="3" s="1"/>
  <c r="M4770" i="3" a="1"/>
  <c r="M4770" i="3" s="1"/>
  <c r="M4771" i="3" a="1"/>
  <c r="M4771" i="3" s="1"/>
  <c r="M4772" i="3" a="1"/>
  <c r="M4772" i="3" s="1"/>
  <c r="M4773" i="3" a="1"/>
  <c r="M4773" i="3" s="1"/>
  <c r="M4774" i="3" a="1"/>
  <c r="M4774" i="3" s="1"/>
  <c r="M4775" i="3" a="1"/>
  <c r="M4775" i="3" s="1"/>
  <c r="M4776" i="3" a="1"/>
  <c r="M4776" i="3" s="1"/>
  <c r="M4777" i="3" a="1"/>
  <c r="M4777" i="3" s="1"/>
  <c r="M4778" i="3" a="1"/>
  <c r="M4778" i="3" s="1"/>
  <c r="M4779" i="3" a="1"/>
  <c r="M4779" i="3" s="1"/>
  <c r="M4780" i="3" a="1"/>
  <c r="M4780" i="3" s="1"/>
  <c r="M4781" i="3" a="1"/>
  <c r="M4781" i="3" s="1"/>
  <c r="M4782" i="3" a="1"/>
  <c r="M4782" i="3" s="1"/>
  <c r="M4783" i="3" a="1"/>
  <c r="M4783" i="3" s="1"/>
  <c r="M4784" i="3" a="1"/>
  <c r="M4784" i="3" s="1"/>
  <c r="M4785" i="3" a="1"/>
  <c r="M4785" i="3" s="1"/>
  <c r="M4786" i="3" a="1"/>
  <c r="M4786" i="3" s="1"/>
  <c r="M4787" i="3" a="1"/>
  <c r="M4787" i="3" s="1"/>
  <c r="M4788" i="3" a="1"/>
  <c r="M4788" i="3" s="1"/>
  <c r="M4789" i="3" a="1"/>
  <c r="M4789" i="3" s="1"/>
  <c r="M4790" i="3" a="1"/>
  <c r="M4790" i="3" s="1"/>
  <c r="M4791" i="3" a="1"/>
  <c r="M4791" i="3" s="1"/>
  <c r="M4792" i="3" a="1"/>
  <c r="M4792" i="3" s="1"/>
  <c r="M4793" i="3" a="1"/>
  <c r="M4793" i="3" s="1"/>
  <c r="M4794" i="3" a="1"/>
  <c r="M4794" i="3" s="1"/>
  <c r="M4795" i="3" a="1"/>
  <c r="M4795" i="3" s="1"/>
  <c r="M4796" i="3" a="1"/>
  <c r="M4796" i="3" s="1"/>
  <c r="M4797" i="3" a="1"/>
  <c r="M4797" i="3" s="1"/>
  <c r="M4798" i="3" a="1"/>
  <c r="M4798" i="3" s="1"/>
  <c r="M4799" i="3" a="1"/>
  <c r="M4799" i="3" s="1"/>
  <c r="M4800" i="3" a="1"/>
  <c r="M4800" i="3" s="1"/>
  <c r="M4801" i="3" a="1"/>
  <c r="M4801" i="3" s="1"/>
  <c r="M4802" i="3" a="1"/>
  <c r="M4802" i="3" s="1"/>
  <c r="M4803" i="3" a="1"/>
  <c r="M4803" i="3" s="1"/>
  <c r="M4804" i="3" a="1"/>
  <c r="M4804" i="3" s="1"/>
  <c r="M4805" i="3" a="1"/>
  <c r="M4805" i="3" s="1"/>
  <c r="M4806" i="3" a="1"/>
  <c r="M4806" i="3" s="1"/>
  <c r="M4807" i="3" a="1"/>
  <c r="M4807" i="3" s="1"/>
  <c r="M4808" i="3" a="1"/>
  <c r="M4808" i="3" s="1"/>
  <c r="M4809" i="3" a="1"/>
  <c r="M4809" i="3" s="1"/>
  <c r="M4810" i="3" a="1"/>
  <c r="M4810" i="3" s="1"/>
  <c r="M4811" i="3" a="1"/>
  <c r="M4811" i="3" s="1"/>
  <c r="M4812" i="3" a="1"/>
  <c r="M4812" i="3" s="1"/>
  <c r="M4813" i="3" a="1"/>
  <c r="M4813" i="3" s="1"/>
  <c r="M4814" i="3" a="1"/>
  <c r="M4814" i="3" s="1"/>
  <c r="M4815" i="3" a="1"/>
  <c r="M4815" i="3" s="1"/>
  <c r="M4816" i="3" a="1"/>
  <c r="M4816" i="3" s="1"/>
  <c r="M4817" i="3" a="1"/>
  <c r="M4817" i="3" s="1"/>
  <c r="M4818" i="3" a="1"/>
  <c r="M4818" i="3" s="1"/>
  <c r="M4819" i="3" a="1"/>
  <c r="M4819" i="3" s="1"/>
  <c r="M4820" i="3" a="1"/>
  <c r="M4820" i="3" s="1"/>
  <c r="M4821" i="3" a="1"/>
  <c r="M4821" i="3" s="1"/>
  <c r="M4822" i="3" a="1"/>
  <c r="M4822" i="3" s="1"/>
  <c r="M4823" i="3" a="1"/>
  <c r="M4823" i="3" s="1"/>
  <c r="M4824" i="3" a="1"/>
  <c r="M4824" i="3" s="1"/>
  <c r="M4825" i="3" a="1"/>
  <c r="M4825" i="3" s="1"/>
  <c r="M4826" i="3" a="1"/>
  <c r="M4826" i="3" s="1"/>
  <c r="M4827" i="3" a="1"/>
  <c r="M4827" i="3" s="1"/>
  <c r="M4828" i="3" a="1"/>
  <c r="M4828" i="3" s="1"/>
  <c r="M4829" i="3" a="1"/>
  <c r="M4829" i="3" s="1"/>
  <c r="M4830" i="3" a="1"/>
  <c r="M4830" i="3" s="1"/>
  <c r="M4831" i="3" a="1"/>
  <c r="M4831" i="3" s="1"/>
  <c r="M4832" i="3" a="1"/>
  <c r="M4832" i="3" s="1"/>
  <c r="M4833" i="3" a="1"/>
  <c r="M4833" i="3" s="1"/>
  <c r="M4834" i="3" a="1"/>
  <c r="M4834" i="3" s="1"/>
  <c r="M4835" i="3" a="1"/>
  <c r="M4835" i="3" s="1"/>
  <c r="M4836" i="3" a="1"/>
  <c r="M4836" i="3" s="1"/>
  <c r="M4837" i="3" a="1"/>
  <c r="M4837" i="3" s="1"/>
  <c r="M4838" i="3" a="1"/>
  <c r="M4838" i="3" s="1"/>
  <c r="M4839" i="3" a="1"/>
  <c r="M4839" i="3" s="1"/>
  <c r="M4840" i="3" a="1"/>
  <c r="M4840" i="3" s="1"/>
  <c r="M4841" i="3" a="1"/>
  <c r="M4841" i="3" s="1"/>
  <c r="M4842" i="3" a="1"/>
  <c r="M4842" i="3" s="1"/>
  <c r="M4843" i="3" a="1"/>
  <c r="M4843" i="3" s="1"/>
  <c r="M4844" i="3" a="1"/>
  <c r="M4844" i="3" s="1"/>
  <c r="M4845" i="3" a="1"/>
  <c r="M4845" i="3" s="1"/>
  <c r="M4846" i="3" a="1"/>
  <c r="M4846" i="3" s="1"/>
  <c r="M4847" i="3" a="1"/>
  <c r="M4847" i="3" s="1"/>
  <c r="M4848" i="3" a="1"/>
  <c r="M4848" i="3" s="1"/>
  <c r="M4849" i="3" a="1"/>
  <c r="M4849" i="3" s="1"/>
  <c r="M4850" i="3" a="1"/>
  <c r="M4850" i="3" s="1"/>
  <c r="M4851" i="3" a="1"/>
  <c r="M4851" i="3" s="1"/>
  <c r="M4852" i="3" a="1"/>
  <c r="M4852" i="3" s="1"/>
  <c r="M4853" i="3" a="1"/>
  <c r="M4853" i="3" s="1"/>
  <c r="M4854" i="3" a="1"/>
  <c r="M4854" i="3" s="1"/>
  <c r="M4855" i="3" a="1"/>
  <c r="M4855" i="3" s="1"/>
  <c r="M4856" i="3" a="1"/>
  <c r="M4856" i="3" s="1"/>
  <c r="M4857" i="3" a="1"/>
  <c r="M4857" i="3" s="1"/>
  <c r="M4858" i="3" a="1"/>
  <c r="M4858" i="3" s="1"/>
  <c r="M4859" i="3" a="1"/>
  <c r="M4859" i="3" s="1"/>
  <c r="M4860" i="3" a="1"/>
  <c r="M4860" i="3" s="1"/>
  <c r="M4861" i="3" a="1"/>
  <c r="M4861" i="3" s="1"/>
  <c r="M4862" i="3" a="1"/>
  <c r="M4862" i="3" s="1"/>
  <c r="M4863" i="3" a="1"/>
  <c r="M4863" i="3" s="1"/>
  <c r="M4864" i="3" a="1"/>
  <c r="M4864" i="3" s="1"/>
  <c r="M4865" i="3" a="1"/>
  <c r="M4865" i="3" s="1"/>
  <c r="M4866" i="3" a="1"/>
  <c r="M4866" i="3" s="1"/>
  <c r="M4867" i="3" a="1"/>
  <c r="M4867" i="3" s="1"/>
  <c r="M4868" i="3" a="1"/>
  <c r="M4868" i="3" s="1"/>
  <c r="M4869" i="3" a="1"/>
  <c r="M4869" i="3" s="1"/>
  <c r="M4870" i="3" a="1"/>
  <c r="M4870" i="3" s="1"/>
  <c r="M4871" i="3" a="1"/>
  <c r="M4871" i="3" s="1"/>
  <c r="M4872" i="3" a="1"/>
  <c r="M4872" i="3" s="1"/>
  <c r="M4873" i="3" a="1"/>
  <c r="M4873" i="3" s="1"/>
  <c r="M4874" i="3" a="1"/>
  <c r="M4874" i="3" s="1"/>
  <c r="M4875" i="3" a="1"/>
  <c r="M4875" i="3" s="1"/>
  <c r="M4876" i="3" a="1"/>
  <c r="M4876" i="3" s="1"/>
  <c r="M4877" i="3" a="1"/>
  <c r="M4877" i="3" s="1"/>
  <c r="M4878" i="3" a="1"/>
  <c r="M4878" i="3" s="1"/>
  <c r="M4879" i="3" a="1"/>
  <c r="M4879" i="3" s="1"/>
  <c r="M4880" i="3" a="1"/>
  <c r="M4880" i="3" s="1"/>
  <c r="M4881" i="3" a="1"/>
  <c r="M4881" i="3" s="1"/>
  <c r="M4882" i="3" a="1"/>
  <c r="M4882" i="3" s="1"/>
  <c r="M4883" i="3" a="1"/>
  <c r="M4883" i="3" s="1"/>
  <c r="M4884" i="3" a="1"/>
  <c r="M4884" i="3" s="1"/>
  <c r="M4885" i="3" a="1"/>
  <c r="M4885" i="3" s="1"/>
  <c r="M4886" i="3" a="1"/>
  <c r="M4886" i="3" s="1"/>
  <c r="M4887" i="3" a="1"/>
  <c r="M4887" i="3" s="1"/>
  <c r="M4888" i="3" a="1"/>
  <c r="M4888" i="3" s="1"/>
  <c r="M4889" i="3" a="1"/>
  <c r="M4889" i="3" s="1"/>
  <c r="M4890" i="3" a="1"/>
  <c r="M4890" i="3" s="1"/>
  <c r="M4891" i="3" a="1"/>
  <c r="M4891" i="3" s="1"/>
  <c r="M4892" i="3" a="1"/>
  <c r="M4892" i="3" s="1"/>
  <c r="M4893" i="3" a="1"/>
  <c r="M4893" i="3" s="1"/>
  <c r="M4894" i="3" a="1"/>
  <c r="M4894" i="3" s="1"/>
  <c r="M4895" i="3" a="1"/>
  <c r="M4895" i="3" s="1"/>
  <c r="M4896" i="3" a="1"/>
  <c r="M4896" i="3" s="1"/>
  <c r="M4897" i="3" a="1"/>
  <c r="M4897" i="3" s="1"/>
  <c r="M4898" i="3" a="1"/>
  <c r="M4898" i="3" s="1"/>
  <c r="M4899" i="3" a="1"/>
  <c r="M4899" i="3" s="1"/>
  <c r="M4900" i="3" a="1"/>
  <c r="M4900" i="3" s="1"/>
  <c r="M4901" i="3" a="1"/>
  <c r="M4901" i="3" s="1"/>
  <c r="M4902" i="3" a="1"/>
  <c r="M4902" i="3" s="1"/>
  <c r="M4903" i="3" a="1"/>
  <c r="M4903" i="3" s="1"/>
  <c r="M4904" i="3" a="1"/>
  <c r="M4904" i="3" s="1"/>
  <c r="M4905" i="3" a="1"/>
  <c r="M4905" i="3" s="1"/>
  <c r="M4906" i="3" a="1"/>
  <c r="M4906" i="3" s="1"/>
  <c r="M4907" i="3" a="1"/>
  <c r="M4907" i="3" s="1"/>
  <c r="M4908" i="3" a="1"/>
  <c r="M4908" i="3" s="1"/>
  <c r="M4909" i="3" a="1"/>
  <c r="M4909" i="3" s="1"/>
  <c r="M4910" i="3" a="1"/>
  <c r="M4910" i="3" s="1"/>
  <c r="M4911" i="3" a="1"/>
  <c r="M4911" i="3" s="1"/>
  <c r="M4912" i="3" a="1"/>
  <c r="M4912" i="3" s="1"/>
  <c r="M4913" i="3" a="1"/>
  <c r="M4913" i="3" s="1"/>
  <c r="M4914" i="3" a="1"/>
  <c r="M4914" i="3" s="1"/>
  <c r="M4915" i="3" a="1"/>
  <c r="M4915" i="3" s="1"/>
  <c r="M4916" i="3" a="1"/>
  <c r="M4916" i="3" s="1"/>
  <c r="M4917" i="3" a="1"/>
  <c r="M4917" i="3" s="1"/>
  <c r="M4918" i="3" a="1"/>
  <c r="M4918" i="3" s="1"/>
  <c r="M4919" i="3" a="1"/>
  <c r="M4919" i="3" s="1"/>
  <c r="M4920" i="3" a="1"/>
  <c r="M4920" i="3" s="1"/>
  <c r="M4921" i="3" a="1"/>
  <c r="M4921" i="3" s="1"/>
  <c r="M4922" i="3" a="1"/>
  <c r="M4922" i="3" s="1"/>
  <c r="M4923" i="3" a="1"/>
  <c r="M4923" i="3" s="1"/>
  <c r="M4924" i="3" a="1"/>
  <c r="M4924" i="3" s="1"/>
  <c r="M4925" i="3" a="1"/>
  <c r="M4925" i="3" s="1"/>
  <c r="M4926" i="3" a="1"/>
  <c r="M4926" i="3" s="1"/>
  <c r="M4927" i="3" a="1"/>
  <c r="M4927" i="3" s="1"/>
  <c r="M4928" i="3" a="1"/>
  <c r="M4928" i="3" s="1"/>
  <c r="M4929" i="3" a="1"/>
  <c r="M4929" i="3" s="1"/>
  <c r="M4930" i="3" a="1"/>
  <c r="M4930" i="3" s="1"/>
  <c r="M4931" i="3" a="1"/>
  <c r="M4931" i="3" s="1"/>
  <c r="M4932" i="3" a="1"/>
  <c r="M4932" i="3" s="1"/>
  <c r="M4933" i="3" a="1"/>
  <c r="M4933" i="3" s="1"/>
  <c r="M4934" i="3" a="1"/>
  <c r="M4934" i="3" s="1"/>
  <c r="M4935" i="3" a="1"/>
  <c r="M4935" i="3" s="1"/>
  <c r="M4936" i="3" a="1"/>
  <c r="M4936" i="3" s="1"/>
  <c r="M4937" i="3" a="1"/>
  <c r="M4937" i="3" s="1"/>
  <c r="M4938" i="3" a="1"/>
  <c r="M4938" i="3" s="1"/>
  <c r="M4939" i="3" a="1"/>
  <c r="M4939" i="3" s="1"/>
  <c r="M4940" i="3" a="1"/>
  <c r="M4940" i="3" s="1"/>
  <c r="M4941" i="3" a="1"/>
  <c r="M4941" i="3" s="1"/>
  <c r="M4942" i="3" a="1"/>
  <c r="M4942" i="3" s="1"/>
  <c r="M4943" i="3" a="1"/>
  <c r="M4943" i="3" s="1"/>
  <c r="M4944" i="3" a="1"/>
  <c r="M4944" i="3" s="1"/>
  <c r="M4945" i="3" a="1"/>
  <c r="M4945" i="3" s="1"/>
  <c r="M4946" i="3" a="1"/>
  <c r="M4946" i="3" s="1"/>
  <c r="M4947" i="3" a="1"/>
  <c r="M4947" i="3" s="1"/>
  <c r="M4948" i="3" a="1"/>
  <c r="M4948" i="3" s="1"/>
  <c r="M4949" i="3" a="1"/>
  <c r="M4949" i="3" s="1"/>
  <c r="M4950" i="3" a="1"/>
  <c r="M4950" i="3" s="1"/>
  <c r="M4951" i="3" a="1"/>
  <c r="M4951" i="3" s="1"/>
  <c r="M4952" i="3" a="1"/>
  <c r="M4952" i="3" s="1"/>
  <c r="M4953" i="3" a="1"/>
  <c r="M4953" i="3" s="1"/>
  <c r="M4954" i="3" a="1"/>
  <c r="M4954" i="3" s="1"/>
  <c r="M4955" i="3" a="1"/>
  <c r="M4955" i="3" s="1"/>
  <c r="M4956" i="3" a="1"/>
  <c r="M4956" i="3" s="1"/>
  <c r="M4957" i="3" a="1"/>
  <c r="M4957" i="3" s="1"/>
  <c r="M4958" i="3" a="1"/>
  <c r="M4958" i="3" s="1"/>
  <c r="M4959" i="3" a="1"/>
  <c r="M4959" i="3" s="1"/>
  <c r="M4960" i="3" a="1"/>
  <c r="M4960" i="3" s="1"/>
  <c r="M4961" i="3" a="1"/>
  <c r="M4961" i="3" s="1"/>
  <c r="M4962" i="3" a="1"/>
  <c r="M4962" i="3" s="1"/>
  <c r="M4963" i="3" a="1"/>
  <c r="M4963" i="3" s="1"/>
  <c r="M4964" i="3" a="1"/>
  <c r="M4964" i="3" s="1"/>
  <c r="M4965" i="3" a="1"/>
  <c r="M4965" i="3" s="1"/>
  <c r="M4966" i="3" a="1"/>
  <c r="M4966" i="3" s="1"/>
  <c r="M4967" i="3" a="1"/>
  <c r="M4967" i="3" s="1"/>
  <c r="M4968" i="3" a="1"/>
  <c r="M4968" i="3" s="1"/>
  <c r="M4969" i="3" a="1"/>
  <c r="M4969" i="3" s="1"/>
  <c r="M4970" i="3" a="1"/>
  <c r="M4970" i="3" s="1"/>
  <c r="M4971" i="3" a="1"/>
  <c r="M4971" i="3" s="1"/>
  <c r="M4972" i="3" a="1"/>
  <c r="M4972" i="3" s="1"/>
  <c r="M4973" i="3" a="1"/>
  <c r="M4973" i="3" s="1"/>
  <c r="M4974" i="3" a="1"/>
  <c r="M4974" i="3" s="1"/>
  <c r="M4975" i="3" a="1"/>
  <c r="M4975" i="3" s="1"/>
  <c r="M4976" i="3" a="1"/>
  <c r="M4976" i="3" s="1"/>
  <c r="M4977" i="3" a="1"/>
  <c r="M4977" i="3" s="1"/>
  <c r="M4978" i="3" a="1"/>
  <c r="M4978" i="3" s="1"/>
  <c r="M4979" i="3" a="1"/>
  <c r="M4979" i="3" s="1"/>
  <c r="M4980" i="3" a="1"/>
  <c r="M4980" i="3" s="1"/>
  <c r="M4981" i="3" a="1"/>
  <c r="M4981" i="3" s="1"/>
  <c r="M4982" i="3" a="1"/>
  <c r="M4982" i="3" s="1"/>
  <c r="M4983" i="3" a="1"/>
  <c r="M4983" i="3" s="1"/>
  <c r="M4984" i="3" a="1"/>
  <c r="M4984" i="3" s="1"/>
  <c r="M4985" i="3" a="1"/>
  <c r="M4985" i="3" s="1"/>
  <c r="M4986" i="3" a="1"/>
  <c r="M4986" i="3" s="1"/>
  <c r="M4987" i="3" a="1"/>
  <c r="M4987" i="3" s="1"/>
  <c r="M4988" i="3" a="1"/>
  <c r="M4988" i="3" s="1"/>
  <c r="M4989" i="3" a="1"/>
  <c r="M4989" i="3" s="1"/>
  <c r="M4990" i="3" a="1"/>
  <c r="M4990" i="3" s="1"/>
  <c r="M4991" i="3" a="1"/>
  <c r="M4991" i="3" s="1"/>
  <c r="M4992" i="3" a="1"/>
  <c r="M4992" i="3" s="1"/>
  <c r="M4993" i="3" a="1"/>
  <c r="M4993" i="3" s="1"/>
  <c r="M4994" i="3" a="1"/>
  <c r="M4994" i="3" s="1"/>
  <c r="M4995" i="3" a="1"/>
  <c r="M4995" i="3" s="1"/>
  <c r="M4996" i="3" a="1"/>
  <c r="M4996" i="3" s="1"/>
  <c r="M4997" i="3" a="1"/>
  <c r="M4997" i="3" s="1"/>
  <c r="M4998" i="3" a="1"/>
  <c r="M4998" i="3" s="1"/>
  <c r="M4999" i="3" a="1"/>
  <c r="M4999" i="3" s="1"/>
  <c r="M5000" i="3" a="1"/>
  <c r="M5000" i="3" s="1"/>
  <c r="M5001" i="3" a="1"/>
  <c r="M5001" i="3" s="1"/>
  <c r="M5002" i="3" a="1"/>
  <c r="M5002" i="3" s="1"/>
  <c r="M5003" i="3" a="1"/>
  <c r="M5003" i="3" s="1"/>
  <c r="M5004" i="3" a="1"/>
  <c r="M5004" i="3" s="1"/>
  <c r="M5005" i="3" a="1"/>
  <c r="M5005" i="3" s="1"/>
  <c r="M5006" i="3" a="1"/>
  <c r="M5006" i="3" s="1"/>
  <c r="M5007" i="3" a="1"/>
  <c r="M5007" i="3" s="1"/>
  <c r="M5008" i="3" a="1"/>
  <c r="M5008" i="3" s="1"/>
  <c r="M5009" i="3" a="1"/>
  <c r="M5009" i="3" s="1"/>
  <c r="M5010" i="3" a="1"/>
  <c r="M5010" i="3" s="1"/>
  <c r="M5011" i="3" a="1"/>
  <c r="M5011" i="3" s="1"/>
  <c r="M5012" i="3" a="1"/>
  <c r="M5012" i="3" s="1"/>
  <c r="M5013" i="3" a="1"/>
  <c r="M5013" i="3" s="1"/>
  <c r="M5014" i="3" a="1"/>
  <c r="M5014" i="3" s="1"/>
  <c r="M5015" i="3" a="1"/>
  <c r="M5015" i="3" s="1"/>
  <c r="M5016" i="3" a="1"/>
  <c r="M5016" i="3" s="1"/>
  <c r="M5017" i="3" a="1"/>
  <c r="M5017" i="3" s="1"/>
  <c r="M5018" i="3" a="1"/>
  <c r="M5018" i="3" s="1"/>
  <c r="M5019" i="3" a="1"/>
  <c r="M5019" i="3" s="1"/>
  <c r="M5020" i="3" a="1"/>
  <c r="M5020" i="3" s="1"/>
  <c r="M5021" i="3" a="1"/>
  <c r="M5021" i="3" s="1"/>
  <c r="M5022" i="3" a="1"/>
  <c r="M5022" i="3" s="1"/>
  <c r="M5023" i="3" a="1"/>
  <c r="M5023" i="3" s="1"/>
  <c r="M5024" i="3" a="1"/>
  <c r="M5024" i="3" s="1"/>
  <c r="M5025" i="3" a="1"/>
  <c r="M5025" i="3" s="1"/>
  <c r="M5026" i="3" a="1"/>
  <c r="M5026" i="3" s="1"/>
  <c r="M5027" i="3" a="1"/>
  <c r="M5027" i="3" s="1"/>
  <c r="M5028" i="3" a="1"/>
  <c r="M5028" i="3" s="1"/>
  <c r="M5029" i="3" a="1"/>
  <c r="M5029" i="3" s="1"/>
  <c r="M5030" i="3" a="1"/>
  <c r="M5030" i="3" s="1"/>
  <c r="M5031" i="3" a="1"/>
  <c r="M5031" i="3" s="1"/>
  <c r="M5032" i="3" a="1"/>
  <c r="M5032" i="3" s="1"/>
  <c r="M5033" i="3" a="1"/>
  <c r="M5033" i="3" s="1"/>
  <c r="M5034" i="3" a="1"/>
  <c r="M5034" i="3" s="1"/>
  <c r="M5035" i="3" a="1"/>
  <c r="M5035" i="3" s="1"/>
  <c r="M5036" i="3" a="1"/>
  <c r="M5036" i="3" s="1"/>
  <c r="M5037" i="3" a="1"/>
  <c r="M5037" i="3" s="1"/>
  <c r="M5038" i="3" a="1"/>
  <c r="M5038" i="3" s="1"/>
  <c r="M5039" i="3" a="1"/>
  <c r="M5039" i="3" s="1"/>
  <c r="M5040" i="3" a="1"/>
  <c r="M5040" i="3" s="1"/>
  <c r="M5041" i="3" a="1"/>
  <c r="M5041" i="3" s="1"/>
  <c r="M5042" i="3" a="1"/>
  <c r="M5042" i="3" s="1"/>
  <c r="M5043" i="3" a="1"/>
  <c r="M5043" i="3" s="1"/>
  <c r="M5044" i="3" a="1"/>
  <c r="M5044" i="3" s="1"/>
  <c r="M5045" i="3" a="1"/>
  <c r="M5045" i="3" s="1"/>
  <c r="M5046" i="3" a="1"/>
  <c r="M5046" i="3" s="1"/>
  <c r="M5047" i="3" a="1"/>
  <c r="M5047" i="3" s="1"/>
  <c r="M5048" i="3" a="1"/>
  <c r="M5048" i="3" s="1"/>
  <c r="M5049" i="3" a="1"/>
  <c r="M5049" i="3" s="1"/>
  <c r="M5050" i="3" a="1"/>
  <c r="M5050" i="3" s="1"/>
  <c r="M5051" i="3" a="1"/>
  <c r="M5051" i="3" s="1"/>
  <c r="M5052" i="3" a="1"/>
  <c r="M5052" i="3" s="1"/>
  <c r="M5053" i="3" a="1"/>
  <c r="M5053" i="3" s="1"/>
  <c r="M5054" i="3" a="1"/>
  <c r="M5054" i="3" s="1"/>
  <c r="M5055" i="3" a="1"/>
  <c r="M5055" i="3" s="1"/>
  <c r="M5056" i="3" a="1"/>
  <c r="M5056" i="3" s="1"/>
  <c r="M5057" i="3" a="1"/>
  <c r="M5057" i="3" s="1"/>
  <c r="M5058" i="3" a="1"/>
  <c r="M5058" i="3" s="1"/>
  <c r="M5059" i="3" a="1"/>
  <c r="M5059" i="3" s="1"/>
  <c r="M5060" i="3" a="1"/>
  <c r="M5060" i="3" s="1"/>
  <c r="M5061" i="3" a="1"/>
  <c r="M5061" i="3" s="1"/>
  <c r="M5062" i="3" a="1"/>
  <c r="M5062" i="3" s="1"/>
  <c r="M5063" i="3" a="1"/>
  <c r="M5063" i="3" s="1"/>
  <c r="M5064" i="3" a="1"/>
  <c r="M5064" i="3" s="1"/>
  <c r="M5065" i="3" a="1"/>
  <c r="M5065" i="3" s="1"/>
  <c r="M5066" i="3" a="1"/>
  <c r="M5066" i="3" s="1"/>
  <c r="M5067" i="3" a="1"/>
  <c r="M5067" i="3" s="1"/>
  <c r="M5068" i="3" a="1"/>
  <c r="M5068" i="3" s="1"/>
  <c r="M5069" i="3" a="1"/>
  <c r="M5069" i="3" s="1"/>
  <c r="M5070" i="3" a="1"/>
  <c r="M5070" i="3" s="1"/>
  <c r="M5071" i="3" a="1"/>
  <c r="M5071" i="3" s="1"/>
  <c r="M5072" i="3" a="1"/>
  <c r="M5072" i="3" s="1"/>
  <c r="M5073" i="3" a="1"/>
  <c r="M5073" i="3" s="1"/>
  <c r="M5074" i="3" a="1"/>
  <c r="M5074" i="3" s="1"/>
  <c r="M5075" i="3" a="1"/>
  <c r="M5075" i="3" s="1"/>
  <c r="M5076" i="3" a="1"/>
  <c r="M5076" i="3" s="1"/>
  <c r="M5077" i="3" a="1"/>
  <c r="M5077" i="3" s="1"/>
  <c r="M5078" i="3" a="1"/>
  <c r="M5078" i="3" s="1"/>
  <c r="M5079" i="3" a="1"/>
  <c r="M5079" i="3" s="1"/>
  <c r="M5080" i="3" a="1"/>
  <c r="M5080" i="3" s="1"/>
  <c r="M5081" i="3" a="1"/>
  <c r="M5081" i="3" s="1"/>
  <c r="M5082" i="3" a="1"/>
  <c r="M5082" i="3" s="1"/>
  <c r="M5083" i="3" a="1"/>
  <c r="M5083" i="3" s="1"/>
  <c r="M5084" i="3" a="1"/>
  <c r="M5084" i="3" s="1"/>
  <c r="M5085" i="3" a="1"/>
  <c r="M5085" i="3" s="1"/>
  <c r="M5086" i="3" a="1"/>
  <c r="M5086" i="3" s="1"/>
  <c r="M5087" i="3" a="1"/>
  <c r="M5087" i="3" s="1"/>
  <c r="M5088" i="3" a="1"/>
  <c r="M5088" i="3" s="1"/>
  <c r="M5089" i="3" a="1"/>
  <c r="M5089" i="3" s="1"/>
  <c r="M5090" i="3" a="1"/>
  <c r="M5090" i="3" s="1"/>
  <c r="M5091" i="3" a="1"/>
  <c r="M5091" i="3" s="1"/>
  <c r="M5092" i="3" a="1"/>
  <c r="M5092" i="3" s="1"/>
  <c r="M5093" i="3" a="1"/>
  <c r="M5093" i="3" s="1"/>
  <c r="M5094" i="3" a="1"/>
  <c r="M5094" i="3" s="1"/>
  <c r="M5095" i="3" a="1"/>
  <c r="M5095" i="3" s="1"/>
  <c r="M5096" i="3" a="1"/>
  <c r="M5096" i="3" s="1"/>
  <c r="M5097" i="3" a="1"/>
  <c r="M5097" i="3" s="1"/>
  <c r="M5098" i="3" a="1"/>
  <c r="M5098" i="3" s="1"/>
  <c r="M5099" i="3" a="1"/>
  <c r="M5099" i="3" s="1"/>
  <c r="M5100" i="3" a="1"/>
  <c r="M5100" i="3" s="1"/>
  <c r="M5101" i="3" a="1"/>
  <c r="M5101" i="3" s="1"/>
  <c r="M5102" i="3" a="1"/>
  <c r="M5102" i="3" s="1"/>
  <c r="M5103" i="3" a="1"/>
  <c r="M5103" i="3" s="1"/>
  <c r="M5104" i="3" a="1"/>
  <c r="M5104" i="3" s="1"/>
  <c r="M5105" i="3" a="1"/>
  <c r="M5105" i="3" s="1"/>
  <c r="M5106" i="3" a="1"/>
  <c r="M5106" i="3" s="1"/>
  <c r="M5107" i="3" a="1"/>
  <c r="M5107" i="3" s="1"/>
  <c r="M5108" i="3" a="1"/>
  <c r="M5108" i="3" s="1"/>
  <c r="M5109" i="3" a="1"/>
  <c r="M5109" i="3" s="1"/>
  <c r="M5110" i="3" a="1"/>
  <c r="M5110" i="3" s="1"/>
  <c r="M5111" i="3" a="1"/>
  <c r="M5111" i="3" s="1"/>
  <c r="M5112" i="3" a="1"/>
  <c r="M5112" i="3" s="1"/>
  <c r="M5113" i="3" a="1"/>
  <c r="M5113" i="3" s="1"/>
  <c r="M5114" i="3" a="1"/>
  <c r="M5114" i="3" s="1"/>
  <c r="M5115" i="3" a="1"/>
  <c r="M5115" i="3" s="1"/>
  <c r="M5116" i="3" a="1"/>
  <c r="M5116" i="3" s="1"/>
  <c r="M5117" i="3" a="1"/>
  <c r="M5117" i="3" s="1"/>
  <c r="M5118" i="3" a="1"/>
  <c r="M5118" i="3" s="1"/>
  <c r="M5119" i="3" a="1"/>
  <c r="M5119" i="3" s="1"/>
  <c r="M5120" i="3" a="1"/>
  <c r="M5120" i="3" s="1"/>
  <c r="M5121" i="3" a="1"/>
  <c r="M5121" i="3" s="1"/>
  <c r="M5122" i="3" a="1"/>
  <c r="M5122" i="3" s="1"/>
  <c r="M5123" i="3" a="1"/>
  <c r="M5123" i="3" s="1"/>
  <c r="M5124" i="3" a="1"/>
  <c r="M5124" i="3" s="1"/>
  <c r="M5125" i="3" a="1"/>
  <c r="M5125" i="3" s="1"/>
  <c r="M5126" i="3" a="1"/>
  <c r="M5126" i="3" s="1"/>
  <c r="M5127" i="3" a="1"/>
  <c r="M5127" i="3" s="1"/>
  <c r="M5128" i="3" a="1"/>
  <c r="M5128" i="3" s="1"/>
  <c r="M5129" i="3" a="1"/>
  <c r="M5129" i="3" s="1"/>
  <c r="M5130" i="3" a="1"/>
  <c r="M5130" i="3" s="1"/>
  <c r="M5131" i="3" a="1"/>
  <c r="M5131" i="3" s="1"/>
  <c r="M5132" i="3" a="1"/>
  <c r="M5132" i="3" s="1"/>
  <c r="M5133" i="3" a="1"/>
  <c r="M5133" i="3" s="1"/>
  <c r="M5134" i="3" a="1"/>
  <c r="M5134" i="3" s="1"/>
  <c r="M5135" i="3" a="1"/>
  <c r="M5135" i="3" s="1"/>
  <c r="M5136" i="3" a="1"/>
  <c r="M5136" i="3" s="1"/>
  <c r="M5137" i="3" a="1"/>
  <c r="M5137" i="3" s="1"/>
  <c r="M5138" i="3" a="1"/>
  <c r="M5138" i="3" s="1"/>
  <c r="M5139" i="3" a="1"/>
  <c r="M5139" i="3" s="1"/>
  <c r="M5140" i="3" a="1"/>
  <c r="M5140" i="3" s="1"/>
  <c r="M5141" i="3" a="1"/>
  <c r="M5141" i="3" s="1"/>
  <c r="M5142" i="3" a="1"/>
  <c r="M5142" i="3" s="1"/>
  <c r="M5143" i="3" a="1"/>
  <c r="M5143" i="3" s="1"/>
  <c r="M5144" i="3" a="1"/>
  <c r="M5144" i="3" s="1"/>
  <c r="M5145" i="3" a="1"/>
  <c r="M5145" i="3" s="1"/>
  <c r="M5146" i="3" a="1"/>
  <c r="M5146" i="3" s="1"/>
  <c r="M5147" i="3" a="1"/>
  <c r="M5147" i="3" s="1"/>
  <c r="M5148" i="3" a="1"/>
  <c r="M5148" i="3" s="1"/>
  <c r="M5149" i="3" a="1"/>
  <c r="M5149" i="3" s="1"/>
  <c r="M5150" i="3" a="1"/>
  <c r="M5150" i="3" s="1"/>
  <c r="M5151" i="3" a="1"/>
  <c r="M5151" i="3" s="1"/>
  <c r="M5152" i="3" a="1"/>
  <c r="M5152" i="3" s="1"/>
  <c r="M5153" i="3" a="1"/>
  <c r="M5153" i="3" s="1"/>
  <c r="M5154" i="3" a="1"/>
  <c r="M5154" i="3" s="1"/>
  <c r="M5155" i="3" a="1"/>
  <c r="M5155" i="3" s="1"/>
  <c r="M5156" i="3" a="1"/>
  <c r="M5156" i="3" s="1"/>
  <c r="M5157" i="3" a="1"/>
  <c r="M5157" i="3" s="1"/>
  <c r="M5158" i="3" a="1"/>
  <c r="M5158" i="3" s="1"/>
  <c r="M5159" i="3" a="1"/>
  <c r="M5159" i="3" s="1"/>
  <c r="M5160" i="3" a="1"/>
  <c r="M5160" i="3" s="1"/>
  <c r="M5161" i="3" a="1"/>
  <c r="M5161" i="3" s="1"/>
  <c r="M5162" i="3" a="1"/>
  <c r="M5162" i="3" s="1"/>
  <c r="M5163" i="3" a="1"/>
  <c r="M5163" i="3" s="1"/>
  <c r="M5164" i="3" a="1"/>
  <c r="M5164" i="3" s="1"/>
  <c r="M5165" i="3" a="1"/>
  <c r="M5165" i="3" s="1"/>
  <c r="M5166" i="3" a="1"/>
  <c r="M5166" i="3" s="1"/>
  <c r="M5167" i="3" a="1"/>
  <c r="M5167" i="3" s="1"/>
  <c r="M5168" i="3" a="1"/>
  <c r="M5168" i="3" s="1"/>
  <c r="M5169" i="3" a="1"/>
  <c r="M5169" i="3" s="1"/>
  <c r="M5170" i="3" a="1"/>
  <c r="M5170" i="3" s="1"/>
  <c r="M5171" i="3" a="1"/>
  <c r="M5171" i="3" s="1"/>
  <c r="M5172" i="3" a="1"/>
  <c r="M5172" i="3" s="1"/>
  <c r="M5173" i="3" a="1"/>
  <c r="M5173" i="3" s="1"/>
  <c r="M5174" i="3" a="1"/>
  <c r="M5174" i="3" s="1"/>
  <c r="M5175" i="3" a="1"/>
  <c r="M5175" i="3" s="1"/>
  <c r="M5176" i="3" a="1"/>
  <c r="M5176" i="3" s="1"/>
  <c r="M5177" i="3" a="1"/>
  <c r="M5177" i="3" s="1"/>
  <c r="M5178" i="3" a="1"/>
  <c r="M5178" i="3" s="1"/>
  <c r="M5179" i="3" a="1"/>
  <c r="M5179" i="3" s="1"/>
  <c r="M5180" i="3" a="1"/>
  <c r="M5180" i="3" s="1"/>
  <c r="M5181" i="3" a="1"/>
  <c r="M5181" i="3" s="1"/>
  <c r="M5182" i="3" a="1"/>
  <c r="M5182" i="3" s="1"/>
  <c r="M5183" i="3" a="1"/>
  <c r="M5183" i="3" s="1"/>
  <c r="M5184" i="3" a="1"/>
  <c r="M5184" i="3" s="1"/>
  <c r="M5185" i="3" a="1"/>
  <c r="M5185" i="3" s="1"/>
  <c r="M5186" i="3" a="1"/>
  <c r="M5186" i="3" s="1"/>
  <c r="M5187" i="3" a="1"/>
  <c r="M5187" i="3" s="1"/>
  <c r="M5188" i="3" a="1"/>
  <c r="M5188" i="3" s="1"/>
  <c r="M5189" i="3" a="1"/>
  <c r="M5189" i="3" s="1"/>
  <c r="M5190" i="3" a="1"/>
  <c r="M5190" i="3" s="1"/>
  <c r="M5191" i="3" a="1"/>
  <c r="M5191" i="3" s="1"/>
  <c r="M5192" i="3" a="1"/>
  <c r="M5192" i="3" s="1"/>
  <c r="M5193" i="3" a="1"/>
  <c r="M5193" i="3" s="1"/>
  <c r="M5194" i="3" a="1"/>
  <c r="M5194" i="3" s="1"/>
  <c r="M5195" i="3" a="1"/>
  <c r="M5195" i="3" s="1"/>
  <c r="M5196" i="3" a="1"/>
  <c r="M5196" i="3" s="1"/>
  <c r="M5197" i="3" a="1"/>
  <c r="M5197" i="3" s="1"/>
  <c r="M5198" i="3" a="1"/>
  <c r="M5198" i="3" s="1"/>
  <c r="M5199" i="3" a="1"/>
  <c r="M5199" i="3" s="1"/>
  <c r="M5200" i="3" a="1"/>
  <c r="M5200" i="3" s="1"/>
  <c r="M5201" i="3" a="1"/>
  <c r="M5201" i="3" s="1"/>
  <c r="M5202" i="3" a="1"/>
  <c r="M5202" i="3" s="1"/>
  <c r="M5203" i="3" a="1"/>
  <c r="M5203" i="3" s="1"/>
  <c r="M5204" i="3" a="1"/>
  <c r="M5204" i="3" s="1"/>
  <c r="M5205" i="3" a="1"/>
  <c r="M5205" i="3" s="1"/>
  <c r="M5206" i="3" a="1"/>
  <c r="M5206" i="3" s="1"/>
  <c r="M5207" i="3" a="1"/>
  <c r="M5207" i="3" s="1"/>
  <c r="M5208" i="3" a="1"/>
  <c r="M5208" i="3" s="1"/>
  <c r="M5209" i="3" a="1"/>
  <c r="M5209" i="3" s="1"/>
  <c r="M5210" i="3" a="1"/>
  <c r="M5210" i="3" s="1"/>
  <c r="M5211" i="3" a="1"/>
  <c r="M5211" i="3" s="1"/>
  <c r="M5212" i="3" a="1"/>
  <c r="M5212" i="3" s="1"/>
  <c r="M5213" i="3" a="1"/>
  <c r="M5213" i="3" s="1"/>
  <c r="M5214" i="3" a="1"/>
  <c r="M5214" i="3" s="1"/>
  <c r="M5215" i="3" a="1"/>
  <c r="M5215" i="3" s="1"/>
  <c r="M5216" i="3" a="1"/>
  <c r="M5216" i="3" s="1"/>
  <c r="M5217" i="3" a="1"/>
  <c r="M5217" i="3" s="1"/>
  <c r="M5218" i="3" a="1"/>
  <c r="M5218" i="3" s="1"/>
  <c r="M5219" i="3" a="1"/>
  <c r="M5219" i="3" s="1"/>
  <c r="M5220" i="3" a="1"/>
  <c r="M5220" i="3" s="1"/>
  <c r="M5221" i="3" a="1"/>
  <c r="M5221" i="3" s="1"/>
  <c r="M5222" i="3" a="1"/>
  <c r="M5222" i="3" s="1"/>
  <c r="M5223" i="3" a="1"/>
  <c r="M5223" i="3" s="1"/>
  <c r="M5224" i="3" a="1"/>
  <c r="M5224" i="3" s="1"/>
  <c r="M5225" i="3" a="1"/>
  <c r="M5225" i="3" s="1"/>
  <c r="M5226" i="3" a="1"/>
  <c r="M5226" i="3" s="1"/>
  <c r="M5227" i="3" a="1"/>
  <c r="M5227" i="3" s="1"/>
  <c r="M5228" i="3" a="1"/>
  <c r="M5228" i="3" s="1"/>
  <c r="M5229" i="3" a="1"/>
  <c r="M5229" i="3" s="1"/>
  <c r="M5230" i="3" a="1"/>
  <c r="M5230" i="3" s="1"/>
  <c r="M5231" i="3" a="1"/>
  <c r="M5231" i="3" s="1"/>
  <c r="M5232" i="3" a="1"/>
  <c r="M5232" i="3" s="1"/>
  <c r="M5233" i="3" a="1"/>
  <c r="M5233" i="3" s="1"/>
  <c r="M5234" i="3" a="1"/>
  <c r="M5234" i="3" s="1"/>
  <c r="M5235" i="3" a="1"/>
  <c r="M5235" i="3" s="1"/>
  <c r="M5236" i="3" a="1"/>
  <c r="M5236" i="3" s="1"/>
  <c r="M5237" i="3" a="1"/>
  <c r="M5237" i="3" s="1"/>
  <c r="M5238" i="3" a="1"/>
  <c r="M5238" i="3" s="1"/>
  <c r="M5239" i="3" a="1"/>
  <c r="M5239" i="3" s="1"/>
  <c r="M5240" i="3" a="1"/>
  <c r="M5240" i="3" s="1"/>
  <c r="M5241" i="3" a="1"/>
  <c r="M5241" i="3" s="1"/>
  <c r="M5242" i="3" a="1"/>
  <c r="M5242" i="3" s="1"/>
  <c r="M5243" i="3" a="1"/>
  <c r="M5243" i="3" s="1"/>
  <c r="M5244" i="3" a="1"/>
  <c r="M5244" i="3" s="1"/>
  <c r="M5245" i="3" a="1"/>
  <c r="M5245" i="3" s="1"/>
  <c r="M5246" i="3" a="1"/>
  <c r="M5246" i="3" s="1"/>
  <c r="M5247" i="3" a="1"/>
  <c r="M5247" i="3" s="1"/>
  <c r="M5248" i="3" a="1"/>
  <c r="M5248" i="3" s="1"/>
  <c r="M5249" i="3" a="1"/>
  <c r="M5249" i="3" s="1"/>
  <c r="M5250" i="3" a="1"/>
  <c r="M5250" i="3" s="1"/>
  <c r="M5251" i="3" a="1"/>
  <c r="M5251" i="3" s="1"/>
  <c r="M5252" i="3" a="1"/>
  <c r="M5252" i="3" s="1"/>
  <c r="M5253" i="3" a="1"/>
  <c r="M5253" i="3" s="1"/>
  <c r="M5254" i="3" a="1"/>
  <c r="M5254" i="3" s="1"/>
  <c r="M5255" i="3" a="1"/>
  <c r="M5255" i="3" s="1"/>
  <c r="M5256" i="3" a="1"/>
  <c r="M5256" i="3" s="1"/>
  <c r="M5257" i="3" a="1"/>
  <c r="M5257" i="3" s="1"/>
  <c r="M5258" i="3" a="1"/>
  <c r="M5258" i="3" s="1"/>
  <c r="M5259" i="3" a="1"/>
  <c r="M5259" i="3" s="1"/>
  <c r="M5260" i="3" a="1"/>
  <c r="M5260" i="3" s="1"/>
  <c r="M5261" i="3" a="1"/>
  <c r="M5261" i="3" s="1"/>
  <c r="M5262" i="3" a="1"/>
  <c r="M5262" i="3" s="1"/>
  <c r="M5263" i="3" a="1"/>
  <c r="M5263" i="3" s="1"/>
  <c r="M5264" i="3" a="1"/>
  <c r="M5264" i="3" s="1"/>
  <c r="M5265" i="3" a="1"/>
  <c r="M5265" i="3" s="1"/>
  <c r="M5266" i="3" a="1"/>
  <c r="M5266" i="3" s="1"/>
  <c r="M5267" i="3" a="1"/>
  <c r="M5267" i="3" s="1"/>
  <c r="M5268" i="3" a="1"/>
  <c r="M5268" i="3" s="1"/>
  <c r="M5269" i="3" a="1"/>
  <c r="M5269" i="3" s="1"/>
  <c r="M5270" i="3" a="1"/>
  <c r="M5270" i="3" s="1"/>
  <c r="M5271" i="3" a="1"/>
  <c r="M5271" i="3" s="1"/>
  <c r="M5272" i="3" a="1"/>
  <c r="M5272" i="3" s="1"/>
  <c r="M5273" i="3" a="1"/>
  <c r="M5273" i="3" s="1"/>
  <c r="M5274" i="3" a="1"/>
  <c r="M5274" i="3" s="1"/>
  <c r="M5275" i="3" a="1"/>
  <c r="M5275" i="3" s="1"/>
  <c r="M5276" i="3" a="1"/>
  <c r="M5276" i="3" s="1"/>
  <c r="M5277" i="3" a="1"/>
  <c r="M5277" i="3" s="1"/>
  <c r="M5278" i="3" a="1"/>
  <c r="M5278" i="3" s="1"/>
  <c r="M5279" i="3" a="1"/>
  <c r="M5279" i="3" s="1"/>
  <c r="M5280" i="3" a="1"/>
  <c r="M5280" i="3" s="1"/>
  <c r="M5281" i="3" a="1"/>
  <c r="M5281" i="3" s="1"/>
  <c r="M5282" i="3" a="1"/>
  <c r="M5282" i="3" s="1"/>
  <c r="M5283" i="3" a="1"/>
  <c r="M5283" i="3" s="1"/>
  <c r="M5284" i="3" a="1"/>
  <c r="M5284" i="3" s="1"/>
  <c r="M5285" i="3" a="1"/>
  <c r="M5285" i="3" s="1"/>
  <c r="M5286" i="3" a="1"/>
  <c r="M5286" i="3" s="1"/>
  <c r="M5287" i="3" a="1"/>
  <c r="M5287" i="3" s="1"/>
  <c r="M5288" i="3" a="1"/>
  <c r="M5288" i="3" s="1"/>
  <c r="M5289" i="3" a="1"/>
  <c r="M5289" i="3" s="1"/>
  <c r="M5290" i="3" a="1"/>
  <c r="M5290" i="3" s="1"/>
  <c r="M5291" i="3" a="1"/>
  <c r="M5291" i="3" s="1"/>
  <c r="M5292" i="3" a="1"/>
  <c r="M5292" i="3" s="1"/>
  <c r="M5293" i="3" a="1"/>
  <c r="M5293" i="3" s="1"/>
  <c r="M5294" i="3" a="1"/>
  <c r="M5294" i="3" s="1"/>
  <c r="M5295" i="3" a="1"/>
  <c r="M5295" i="3" s="1"/>
  <c r="M5296" i="3" a="1"/>
  <c r="M5296" i="3" s="1"/>
  <c r="M5297" i="3" a="1"/>
  <c r="M5297" i="3" s="1"/>
  <c r="M5298" i="3" a="1"/>
  <c r="M5298" i="3" s="1"/>
  <c r="M5299" i="3" a="1"/>
  <c r="M5299" i="3" s="1"/>
  <c r="M5300" i="3" a="1"/>
  <c r="M5300" i="3" s="1"/>
  <c r="M5301" i="3" a="1"/>
  <c r="M5301" i="3" s="1"/>
  <c r="M5302" i="3" a="1"/>
  <c r="M5302" i="3" s="1"/>
  <c r="M5303" i="3" a="1"/>
  <c r="M5303" i="3" s="1"/>
  <c r="M5304" i="3" a="1"/>
  <c r="M5304" i="3" s="1"/>
  <c r="M5305" i="3" a="1"/>
  <c r="M5305" i="3" s="1"/>
  <c r="M5306" i="3" a="1"/>
  <c r="M5306" i="3" s="1"/>
  <c r="M5307" i="3" a="1"/>
  <c r="M5307" i="3" s="1"/>
  <c r="M5308" i="3" a="1"/>
  <c r="M5308" i="3" s="1"/>
  <c r="M5309" i="3" a="1"/>
  <c r="M5309" i="3" s="1"/>
  <c r="M5310" i="3" a="1"/>
  <c r="M5310" i="3" s="1"/>
  <c r="M5311" i="3" a="1"/>
  <c r="M5311" i="3" s="1"/>
  <c r="M5312" i="3" a="1"/>
  <c r="M5312" i="3" s="1"/>
  <c r="M5313" i="3" a="1"/>
  <c r="M5313" i="3" s="1"/>
  <c r="M5314" i="3" a="1"/>
  <c r="M5314" i="3" s="1"/>
  <c r="M5315" i="3" a="1"/>
  <c r="M5315" i="3" s="1"/>
  <c r="M5316" i="3" a="1"/>
  <c r="M5316" i="3" s="1"/>
  <c r="M5317" i="3" a="1"/>
  <c r="M5317" i="3" s="1"/>
  <c r="M5318" i="3" a="1"/>
  <c r="M5318" i="3" s="1"/>
  <c r="M5319" i="3" a="1"/>
  <c r="M5319" i="3" s="1"/>
  <c r="M5320" i="3" a="1"/>
  <c r="M5320" i="3" s="1"/>
  <c r="M5321" i="3" a="1"/>
  <c r="M5321" i="3" s="1"/>
  <c r="M5322" i="3" a="1"/>
  <c r="M5322" i="3" s="1"/>
  <c r="M5323" i="3" a="1"/>
  <c r="M5323" i="3" s="1"/>
  <c r="M5324" i="3" a="1"/>
  <c r="M5324" i="3" s="1"/>
  <c r="M5325" i="3" a="1"/>
  <c r="M5325" i="3" s="1"/>
  <c r="M5326" i="3" a="1"/>
  <c r="M5326" i="3" s="1"/>
  <c r="M5327" i="3" a="1"/>
  <c r="M5327" i="3" s="1"/>
  <c r="M5328" i="3" a="1"/>
  <c r="M5328" i="3" s="1"/>
  <c r="M5329" i="3" a="1"/>
  <c r="M5329" i="3" s="1"/>
  <c r="M5330" i="3" a="1"/>
  <c r="M5330" i="3" s="1"/>
  <c r="M5331" i="3" a="1"/>
  <c r="M5331" i="3" s="1"/>
  <c r="M5332" i="3" a="1"/>
  <c r="M5332" i="3" s="1"/>
  <c r="M5333" i="3" a="1"/>
  <c r="M5333" i="3" s="1"/>
  <c r="M5334" i="3" a="1"/>
  <c r="M5334" i="3" s="1"/>
  <c r="M5335" i="3" a="1"/>
  <c r="M5335" i="3" s="1"/>
  <c r="M5336" i="3" a="1"/>
  <c r="M5336" i="3" s="1"/>
  <c r="M5337" i="3" a="1"/>
  <c r="M5337" i="3" s="1"/>
  <c r="M5338" i="3" a="1"/>
  <c r="M5338" i="3" s="1"/>
  <c r="M5339" i="3" a="1"/>
  <c r="M5339" i="3" s="1"/>
  <c r="M5340" i="3" a="1"/>
  <c r="M5340" i="3" s="1"/>
  <c r="M5341" i="3" a="1"/>
  <c r="M5341" i="3" s="1"/>
  <c r="M5342" i="3" a="1"/>
  <c r="M5342" i="3" s="1"/>
  <c r="M5343" i="3" a="1"/>
  <c r="M5343" i="3" s="1"/>
  <c r="M5344" i="3" a="1"/>
  <c r="M5344" i="3" s="1"/>
  <c r="M5345" i="3" a="1"/>
  <c r="M5345" i="3" s="1"/>
  <c r="M5346" i="3" a="1"/>
  <c r="M5346" i="3" s="1"/>
  <c r="M5347" i="3" a="1"/>
  <c r="M5347" i="3" s="1"/>
  <c r="M5348" i="3" a="1"/>
  <c r="M5348" i="3" s="1"/>
  <c r="M5349" i="3" a="1"/>
  <c r="M5349" i="3" s="1"/>
  <c r="M5350" i="3" a="1"/>
  <c r="M5350" i="3" s="1"/>
  <c r="M5351" i="3" a="1"/>
  <c r="M5351" i="3" s="1"/>
  <c r="M5352" i="3" a="1"/>
  <c r="M5352" i="3" s="1"/>
  <c r="M5353" i="3" a="1"/>
  <c r="M5353" i="3" s="1"/>
  <c r="M5354" i="3" a="1"/>
  <c r="M5354" i="3" s="1"/>
  <c r="M5355" i="3" a="1"/>
  <c r="M5355" i="3" s="1"/>
  <c r="M5356" i="3" a="1"/>
  <c r="M5356" i="3" s="1"/>
  <c r="M5357" i="3" a="1"/>
  <c r="M5357" i="3" s="1"/>
  <c r="M5358" i="3" a="1"/>
  <c r="M5358" i="3" s="1"/>
  <c r="M5359" i="3" a="1"/>
  <c r="M5359" i="3" s="1"/>
  <c r="M5360" i="3" a="1"/>
  <c r="M5360" i="3" s="1"/>
  <c r="M5361" i="3" a="1"/>
  <c r="M5361" i="3" s="1"/>
  <c r="M5362" i="3" a="1"/>
  <c r="M5362" i="3" s="1"/>
  <c r="M5363" i="3" a="1"/>
  <c r="M5363" i="3" s="1"/>
  <c r="M5364" i="3" a="1"/>
  <c r="M5364" i="3" s="1"/>
  <c r="M5365" i="3" a="1"/>
  <c r="M5365" i="3" s="1"/>
  <c r="M5366" i="3" a="1"/>
  <c r="M5366" i="3" s="1"/>
  <c r="M5367" i="3" a="1"/>
  <c r="M5367" i="3" s="1"/>
  <c r="M5368" i="3" a="1"/>
  <c r="M5368" i="3" s="1"/>
  <c r="M5369" i="3" a="1"/>
  <c r="M5369" i="3" s="1"/>
  <c r="M5370" i="3" a="1"/>
  <c r="M5370" i="3" s="1"/>
  <c r="M5371" i="3" a="1"/>
  <c r="M5371" i="3" s="1"/>
  <c r="M5372" i="3" a="1"/>
  <c r="M5372" i="3" s="1"/>
  <c r="M5373" i="3" a="1"/>
  <c r="M5373" i="3" s="1"/>
  <c r="M5374" i="3" a="1"/>
  <c r="M5374" i="3" s="1"/>
  <c r="M5375" i="3" a="1"/>
  <c r="M5375" i="3" s="1"/>
  <c r="M5376" i="3" a="1"/>
  <c r="M5376" i="3" s="1"/>
  <c r="M5377" i="3" a="1"/>
  <c r="M5377" i="3" s="1"/>
  <c r="M5378" i="3" a="1"/>
  <c r="M5378" i="3" s="1"/>
  <c r="M5379" i="3" a="1"/>
  <c r="M5379" i="3" s="1"/>
  <c r="M5380" i="3" a="1"/>
  <c r="M5380" i="3" s="1"/>
  <c r="M5381" i="3" a="1"/>
  <c r="M5381" i="3" s="1"/>
  <c r="M5382" i="3" a="1"/>
  <c r="M5382" i="3" s="1"/>
  <c r="M5383" i="3" a="1"/>
  <c r="M5383" i="3" s="1"/>
  <c r="M5384" i="3" a="1"/>
  <c r="M5384" i="3" s="1"/>
  <c r="M5385" i="3" a="1"/>
  <c r="M5385" i="3" s="1"/>
  <c r="M5386" i="3" a="1"/>
  <c r="M5386" i="3" s="1"/>
  <c r="M5387" i="3" a="1"/>
  <c r="M5387" i="3" s="1"/>
  <c r="M5388" i="3" a="1"/>
  <c r="M5388" i="3" s="1"/>
  <c r="M5389" i="3" a="1"/>
  <c r="M5389" i="3" s="1"/>
  <c r="M5390" i="3" a="1"/>
  <c r="M5390" i="3" s="1"/>
  <c r="M5391" i="3" a="1"/>
  <c r="M5391" i="3" s="1"/>
  <c r="M5392" i="3" a="1"/>
  <c r="M5392" i="3" s="1"/>
  <c r="M5393" i="3" a="1"/>
  <c r="M5393" i="3" s="1"/>
  <c r="M5394" i="3" a="1"/>
  <c r="M5394" i="3" s="1"/>
  <c r="M5395" i="3" a="1"/>
  <c r="M5395" i="3" s="1"/>
  <c r="M5396" i="3" a="1"/>
  <c r="M5396" i="3" s="1"/>
  <c r="M5397" i="3" a="1"/>
  <c r="M5397" i="3" s="1"/>
  <c r="M5398" i="3" a="1"/>
  <c r="M5398" i="3" s="1"/>
  <c r="M5399" i="3" a="1"/>
  <c r="M5399" i="3" s="1"/>
  <c r="M5400" i="3" a="1"/>
  <c r="M5400" i="3" s="1"/>
  <c r="M5401" i="3" a="1"/>
  <c r="M5401" i="3" s="1"/>
  <c r="M5402" i="3" a="1"/>
  <c r="M5402" i="3" s="1"/>
  <c r="M5403" i="3" a="1"/>
  <c r="M5403" i="3" s="1"/>
  <c r="M5404" i="3" a="1"/>
  <c r="M5404" i="3" s="1"/>
  <c r="M5405" i="3" a="1"/>
  <c r="M5405" i="3" s="1"/>
  <c r="M5406" i="3" a="1"/>
  <c r="M5406" i="3" s="1"/>
  <c r="M5407" i="3" a="1"/>
  <c r="M5407" i="3" s="1"/>
  <c r="M5408" i="3" a="1"/>
  <c r="M5408" i="3" s="1"/>
  <c r="M5409" i="3" a="1"/>
  <c r="M5409" i="3" s="1"/>
  <c r="M5410" i="3" a="1"/>
  <c r="M5410" i="3" s="1"/>
  <c r="M5411" i="3" a="1"/>
  <c r="M5411" i="3" s="1"/>
  <c r="M5412" i="3" a="1"/>
  <c r="M5412" i="3" s="1"/>
  <c r="M5413" i="3" a="1"/>
  <c r="M5413" i="3" s="1"/>
  <c r="M5414" i="3" a="1"/>
  <c r="M5414" i="3" s="1"/>
  <c r="M5415" i="3" a="1"/>
  <c r="M5415" i="3" s="1"/>
  <c r="M5416" i="3" a="1"/>
  <c r="M5416" i="3" s="1"/>
  <c r="M5417" i="3" a="1"/>
  <c r="M5417" i="3" s="1"/>
  <c r="M5418" i="3" a="1"/>
  <c r="M5418" i="3" s="1"/>
  <c r="M5419" i="3" a="1"/>
  <c r="M5419" i="3" s="1"/>
  <c r="M5420" i="3" a="1"/>
  <c r="M5420" i="3" s="1"/>
  <c r="M5421" i="3" a="1"/>
  <c r="M5421" i="3" s="1"/>
  <c r="M5422" i="3" a="1"/>
  <c r="M5422" i="3" s="1"/>
  <c r="M5423" i="3" a="1"/>
  <c r="M5423" i="3" s="1"/>
  <c r="M5424" i="3" a="1"/>
  <c r="M5424" i="3" s="1"/>
  <c r="M5425" i="3" a="1"/>
  <c r="M5425" i="3" s="1"/>
  <c r="M5426" i="3" a="1"/>
  <c r="M5426" i="3" s="1"/>
  <c r="M5427" i="3" a="1"/>
  <c r="M5427" i="3" s="1"/>
  <c r="M5428" i="3" a="1"/>
  <c r="M5428" i="3" s="1"/>
  <c r="M5429" i="3" a="1"/>
  <c r="M5429" i="3" s="1"/>
  <c r="M5430" i="3" a="1"/>
  <c r="M5430" i="3" s="1"/>
  <c r="M5431" i="3" a="1"/>
  <c r="M5431" i="3" s="1"/>
  <c r="M5432" i="3" a="1"/>
  <c r="M5432" i="3" s="1"/>
  <c r="M5433" i="3" a="1"/>
  <c r="M5433" i="3" s="1"/>
  <c r="M5434" i="3" a="1"/>
  <c r="M5434" i="3" s="1"/>
  <c r="M5435" i="3" a="1"/>
  <c r="M5435" i="3" s="1"/>
  <c r="M5436" i="3" a="1"/>
  <c r="M5436" i="3" s="1"/>
  <c r="M5437" i="3" a="1"/>
  <c r="M5437" i="3" s="1"/>
  <c r="M5438" i="3" a="1"/>
  <c r="M5438" i="3" s="1"/>
  <c r="M5439" i="3" a="1"/>
  <c r="M5439" i="3" s="1"/>
  <c r="M5440" i="3" a="1"/>
  <c r="M5440" i="3" s="1"/>
  <c r="M5441" i="3" a="1"/>
  <c r="M5441" i="3" s="1"/>
  <c r="M5442" i="3" a="1"/>
  <c r="M5442" i="3" s="1"/>
  <c r="M5443" i="3" a="1"/>
  <c r="M5443" i="3" s="1"/>
  <c r="M5444" i="3" a="1"/>
  <c r="M5444" i="3" s="1"/>
  <c r="M5445" i="3" a="1"/>
  <c r="M5445" i="3" s="1"/>
  <c r="M5446" i="3" a="1"/>
  <c r="M5446" i="3" s="1"/>
  <c r="M5447" i="3" a="1"/>
  <c r="M5447" i="3" s="1"/>
  <c r="M5448" i="3" a="1"/>
  <c r="M5448" i="3" s="1"/>
  <c r="M5449" i="3" a="1"/>
  <c r="M5449" i="3" s="1"/>
  <c r="M5450" i="3" a="1"/>
  <c r="M5450" i="3" s="1"/>
  <c r="M5451" i="3" a="1"/>
  <c r="M5451" i="3" s="1"/>
  <c r="M5452" i="3" a="1"/>
  <c r="M5452" i="3" s="1"/>
  <c r="M5453" i="3" a="1"/>
  <c r="M5453" i="3" s="1"/>
  <c r="M5454" i="3" a="1"/>
  <c r="M5454" i="3" s="1"/>
  <c r="M5455" i="3" a="1"/>
  <c r="M5455" i="3" s="1"/>
  <c r="M5456" i="3" a="1"/>
  <c r="M5456" i="3" s="1"/>
  <c r="M5457" i="3" a="1"/>
  <c r="M5457" i="3" s="1"/>
  <c r="M5458" i="3" a="1"/>
  <c r="M5458" i="3" s="1"/>
  <c r="M5459" i="3" a="1"/>
  <c r="M5459" i="3" s="1"/>
  <c r="M5460" i="3" a="1"/>
  <c r="M5460" i="3" s="1"/>
  <c r="M5461" i="3" a="1"/>
  <c r="M5461" i="3" s="1"/>
  <c r="M5462" i="3" a="1"/>
  <c r="M5462" i="3" s="1"/>
  <c r="M5463" i="3" a="1"/>
  <c r="M5463" i="3" s="1"/>
  <c r="M5464" i="3" a="1"/>
  <c r="M5464" i="3" s="1"/>
  <c r="M5465" i="3" a="1"/>
  <c r="M5465" i="3" s="1"/>
  <c r="M5466" i="3" a="1"/>
  <c r="M5466" i="3" s="1"/>
  <c r="M5467" i="3" a="1"/>
  <c r="M5467" i="3" s="1"/>
  <c r="M5468" i="3" a="1"/>
  <c r="M5468" i="3" s="1"/>
  <c r="M5469" i="3" a="1"/>
  <c r="M5469" i="3" s="1"/>
  <c r="M5470" i="3" a="1"/>
  <c r="M5470" i="3" s="1"/>
  <c r="M5471" i="3" a="1"/>
  <c r="M5471" i="3" s="1"/>
  <c r="M5472" i="3" a="1"/>
  <c r="M5472" i="3" s="1"/>
  <c r="M5473" i="3" a="1"/>
  <c r="M5473" i="3" s="1"/>
  <c r="M5474" i="3" a="1"/>
  <c r="M5474" i="3" s="1"/>
  <c r="M5475" i="3" a="1"/>
  <c r="M5475" i="3" s="1"/>
  <c r="M5476" i="3" a="1"/>
  <c r="M5476" i="3" s="1"/>
  <c r="M5477" i="3" a="1"/>
  <c r="M5477" i="3" s="1"/>
  <c r="M5478" i="3" a="1"/>
  <c r="M5478" i="3" s="1"/>
  <c r="M5479" i="3" a="1"/>
  <c r="M5479" i="3" s="1"/>
  <c r="M5480" i="3" a="1"/>
  <c r="M5480" i="3" s="1"/>
  <c r="M5481" i="3" a="1"/>
  <c r="M5481" i="3" s="1"/>
  <c r="M5482" i="3" a="1"/>
  <c r="M5482" i="3" s="1"/>
  <c r="M5483" i="3" a="1"/>
  <c r="M5483" i="3" s="1"/>
  <c r="M5484" i="3" a="1"/>
  <c r="M5484" i="3" s="1"/>
  <c r="M5485" i="3" a="1"/>
  <c r="M5485" i="3" s="1"/>
  <c r="M5486" i="3" a="1"/>
  <c r="M5486" i="3" s="1"/>
  <c r="M5487" i="3" a="1"/>
  <c r="M5487" i="3" s="1"/>
  <c r="M5488" i="3" a="1"/>
  <c r="M5488" i="3" s="1"/>
  <c r="M5489" i="3" a="1"/>
  <c r="M5489" i="3" s="1"/>
  <c r="M5490" i="3" a="1"/>
  <c r="M5490" i="3" s="1"/>
  <c r="M5491" i="3" a="1"/>
  <c r="M5491" i="3" s="1"/>
  <c r="M5492" i="3" a="1"/>
  <c r="M5492" i="3" s="1"/>
  <c r="M5493" i="3" a="1"/>
  <c r="M5493" i="3" s="1"/>
  <c r="M5494" i="3" a="1"/>
  <c r="M5494" i="3" s="1"/>
  <c r="M5495" i="3" a="1"/>
  <c r="M5495" i="3" s="1"/>
  <c r="M5496" i="3" a="1"/>
  <c r="M5496" i="3" s="1"/>
  <c r="M5497" i="3" a="1"/>
  <c r="M5497" i="3" s="1"/>
  <c r="M5498" i="3" a="1"/>
  <c r="M5498" i="3" s="1"/>
  <c r="M5499" i="3" a="1"/>
  <c r="M5499" i="3" s="1"/>
  <c r="M5500" i="3" a="1"/>
  <c r="M5500" i="3" s="1"/>
  <c r="M5501" i="3" a="1"/>
  <c r="M5501" i="3" s="1"/>
  <c r="M5502" i="3" a="1"/>
  <c r="M5502" i="3" s="1"/>
  <c r="M5503" i="3" a="1"/>
  <c r="M5503" i="3" s="1"/>
  <c r="M5504" i="3" a="1"/>
  <c r="M5504" i="3" s="1"/>
  <c r="M5505" i="3" a="1"/>
  <c r="M5505" i="3" s="1"/>
  <c r="M5506" i="3" a="1"/>
  <c r="M5506" i="3" s="1"/>
  <c r="M5507" i="3" a="1"/>
  <c r="M5507" i="3" s="1"/>
  <c r="M5508" i="3" a="1"/>
  <c r="M5508" i="3" s="1"/>
  <c r="M5509" i="3" a="1"/>
  <c r="M5509" i="3" s="1"/>
  <c r="M5510" i="3" a="1"/>
  <c r="M5510" i="3" s="1"/>
  <c r="M5511" i="3" a="1"/>
  <c r="M5511" i="3" s="1"/>
  <c r="M5512" i="3" a="1"/>
  <c r="M5512" i="3" s="1"/>
  <c r="M5513" i="3" a="1"/>
  <c r="M5513" i="3" s="1"/>
  <c r="M5514" i="3" a="1"/>
  <c r="M5514" i="3" s="1"/>
  <c r="M5515" i="3" a="1"/>
  <c r="M5515" i="3" s="1"/>
  <c r="M5516" i="3" a="1"/>
  <c r="M5516" i="3" s="1"/>
  <c r="M5517" i="3" a="1"/>
  <c r="M5517" i="3" s="1"/>
  <c r="M5518" i="3" a="1"/>
  <c r="M5518" i="3" s="1"/>
  <c r="M5519" i="3" a="1"/>
  <c r="M5519" i="3" s="1"/>
  <c r="M5520" i="3" a="1"/>
  <c r="M5520" i="3" s="1"/>
  <c r="M5521" i="3" a="1"/>
  <c r="M5521" i="3" s="1"/>
  <c r="M5522" i="3" a="1"/>
  <c r="M5522" i="3" s="1"/>
  <c r="M5523" i="3" a="1"/>
  <c r="M5523" i="3" s="1"/>
  <c r="M5524" i="3" a="1"/>
  <c r="M5524" i="3" s="1"/>
  <c r="M5525" i="3" a="1"/>
  <c r="M5525" i="3" s="1"/>
  <c r="M5526" i="3" a="1"/>
  <c r="M5526" i="3" s="1"/>
  <c r="M5527" i="3" a="1"/>
  <c r="M5527" i="3" s="1"/>
  <c r="M5528" i="3" a="1"/>
  <c r="M5528" i="3" s="1"/>
  <c r="M5529" i="3" a="1"/>
  <c r="M5529" i="3" s="1"/>
  <c r="M5530" i="3" a="1"/>
  <c r="M5530" i="3" s="1"/>
  <c r="M5531" i="3" a="1"/>
  <c r="M5531" i="3" s="1"/>
  <c r="M5532" i="3" a="1"/>
  <c r="M5532" i="3" s="1"/>
  <c r="M5533" i="3" a="1"/>
  <c r="M5533" i="3" s="1"/>
  <c r="M5534" i="3" a="1"/>
  <c r="M5534" i="3" s="1"/>
  <c r="M5535" i="3" a="1"/>
  <c r="M5535" i="3" s="1"/>
  <c r="M5536" i="3" a="1"/>
  <c r="M5536" i="3" s="1"/>
  <c r="M5537" i="3" a="1"/>
  <c r="M5537" i="3" s="1"/>
  <c r="M5538" i="3" a="1"/>
  <c r="M5538" i="3" s="1"/>
  <c r="M5539" i="3" a="1"/>
  <c r="M5539" i="3" s="1"/>
  <c r="M5540" i="3" a="1"/>
  <c r="M5540" i="3" s="1"/>
  <c r="M5541" i="3" a="1"/>
  <c r="M5541" i="3" s="1"/>
  <c r="M5542" i="3" a="1"/>
  <c r="M5542" i="3" s="1"/>
  <c r="M5543" i="3" a="1"/>
  <c r="M5543" i="3" s="1"/>
  <c r="M5544" i="3" a="1"/>
  <c r="M5544" i="3" s="1"/>
  <c r="M5545" i="3" a="1"/>
  <c r="M5545" i="3" s="1"/>
  <c r="M5546" i="3" a="1"/>
  <c r="M5546" i="3" s="1"/>
  <c r="M5547" i="3" a="1"/>
  <c r="M5547" i="3" s="1"/>
  <c r="M5548" i="3" a="1"/>
  <c r="M5548" i="3" s="1"/>
  <c r="M5549" i="3" a="1"/>
  <c r="M5549" i="3" s="1"/>
  <c r="M5550" i="3" a="1"/>
  <c r="M5550" i="3" s="1"/>
  <c r="M5551" i="3" a="1"/>
  <c r="M5551" i="3" s="1"/>
  <c r="M5552" i="3" a="1"/>
  <c r="M5552" i="3" s="1"/>
  <c r="M5553" i="3" a="1"/>
  <c r="M5553" i="3" s="1"/>
  <c r="M5554" i="3" a="1"/>
  <c r="M5554" i="3" s="1"/>
  <c r="M5555" i="3" a="1"/>
  <c r="M5555" i="3" s="1"/>
  <c r="M5556" i="3" a="1"/>
  <c r="M5556" i="3" s="1"/>
  <c r="M5557" i="3" a="1"/>
  <c r="M5557" i="3" s="1"/>
  <c r="M5558" i="3" a="1"/>
  <c r="M5558" i="3" s="1"/>
  <c r="M5559" i="3" a="1"/>
  <c r="M5559" i="3" s="1"/>
  <c r="M5560" i="3" a="1"/>
  <c r="M5560" i="3" s="1"/>
  <c r="M5561" i="3" a="1"/>
  <c r="M5561" i="3" s="1"/>
  <c r="M5562" i="3" a="1"/>
  <c r="M5562" i="3" s="1"/>
  <c r="M5563" i="3" a="1"/>
  <c r="M5563" i="3" s="1"/>
  <c r="M5564" i="3" a="1"/>
  <c r="M5564" i="3" s="1"/>
  <c r="M5565" i="3" a="1"/>
  <c r="M5565" i="3" s="1"/>
  <c r="M5566" i="3" a="1"/>
  <c r="M5566" i="3" s="1"/>
  <c r="M5567" i="3" a="1"/>
  <c r="M5567" i="3" s="1"/>
  <c r="M5568" i="3" a="1"/>
  <c r="M5568" i="3" s="1"/>
  <c r="M5569" i="3" a="1"/>
  <c r="M5569" i="3" s="1"/>
  <c r="M5570" i="3" a="1"/>
  <c r="M5570" i="3" s="1"/>
  <c r="M5571" i="3" a="1"/>
  <c r="M5571" i="3" s="1"/>
  <c r="M5572" i="3" a="1"/>
  <c r="M5572" i="3" s="1"/>
  <c r="M5573" i="3" a="1"/>
  <c r="M5573" i="3" s="1"/>
  <c r="M5574" i="3" a="1"/>
  <c r="M5574" i="3" s="1"/>
  <c r="M5575" i="3" a="1"/>
  <c r="M5575" i="3" s="1"/>
  <c r="M5576" i="3" a="1"/>
  <c r="M5576" i="3" s="1"/>
  <c r="M5577" i="3" a="1"/>
  <c r="M5577" i="3" s="1"/>
  <c r="M5578" i="3" a="1"/>
  <c r="M5578" i="3" s="1"/>
  <c r="M5579" i="3" a="1"/>
  <c r="M5579" i="3" s="1"/>
  <c r="M5580" i="3" a="1"/>
  <c r="M5580" i="3" s="1"/>
  <c r="M5581" i="3" a="1"/>
  <c r="M5581" i="3" s="1"/>
  <c r="M5582" i="3" a="1"/>
  <c r="M5582" i="3" s="1"/>
  <c r="M5583" i="3" a="1"/>
  <c r="M5583" i="3" s="1"/>
  <c r="M5584" i="3" a="1"/>
  <c r="M5584" i="3" s="1"/>
  <c r="M5585" i="3" a="1"/>
  <c r="M5585" i="3" s="1"/>
  <c r="M5586" i="3" a="1"/>
  <c r="M5586" i="3" s="1"/>
  <c r="M5587" i="3" a="1"/>
  <c r="M5587" i="3" s="1"/>
  <c r="M5588" i="3" a="1"/>
  <c r="M5588" i="3" s="1"/>
  <c r="M5589" i="3" a="1"/>
  <c r="M5589" i="3" s="1"/>
  <c r="M5590" i="3" a="1"/>
  <c r="M5590" i="3" s="1"/>
  <c r="M5591" i="3" a="1"/>
  <c r="M5591" i="3" s="1"/>
  <c r="M5592" i="3" a="1"/>
  <c r="M5592" i="3" s="1"/>
  <c r="M5593" i="3" a="1"/>
  <c r="M5593" i="3" s="1"/>
  <c r="M5594" i="3" a="1"/>
  <c r="M5594" i="3" s="1"/>
  <c r="M5595" i="3" a="1"/>
  <c r="M5595" i="3" s="1"/>
  <c r="M5596" i="3" a="1"/>
  <c r="M5596" i="3" s="1"/>
  <c r="M5597" i="3" a="1"/>
  <c r="M5597" i="3" s="1"/>
  <c r="M5598" i="3" a="1"/>
  <c r="M5598" i="3" s="1"/>
  <c r="M5599" i="3" a="1"/>
  <c r="M5599" i="3" s="1"/>
  <c r="M5600" i="3" a="1"/>
  <c r="M5600" i="3" s="1"/>
  <c r="M5601" i="3" a="1"/>
  <c r="M5601" i="3" s="1"/>
  <c r="M5602" i="3" a="1"/>
  <c r="M5602" i="3" s="1"/>
  <c r="M5603" i="3" a="1"/>
  <c r="M5603" i="3" s="1"/>
  <c r="M5604" i="3" a="1"/>
  <c r="M5604" i="3" s="1"/>
  <c r="M5605" i="3" a="1"/>
  <c r="M5605" i="3" s="1"/>
  <c r="M5606" i="3" a="1"/>
  <c r="M5606" i="3" s="1"/>
  <c r="M5607" i="3" a="1"/>
  <c r="M5607" i="3" s="1"/>
  <c r="M5608" i="3" a="1"/>
  <c r="M5608" i="3" s="1"/>
  <c r="M5609" i="3" a="1"/>
  <c r="M5609" i="3" s="1"/>
  <c r="M5610" i="3" a="1"/>
  <c r="M5610" i="3" s="1"/>
  <c r="M5611" i="3" a="1"/>
  <c r="M5611" i="3" s="1"/>
  <c r="M5612" i="3" a="1"/>
  <c r="M5612" i="3" s="1"/>
  <c r="M5613" i="3" a="1"/>
  <c r="M5613" i="3" s="1"/>
  <c r="M5614" i="3" a="1"/>
  <c r="M5614" i="3" s="1"/>
  <c r="M5615" i="3" a="1"/>
  <c r="M5615" i="3" s="1"/>
  <c r="M5616" i="3" a="1"/>
  <c r="M5616" i="3" s="1"/>
  <c r="M5617" i="3" a="1"/>
  <c r="M5617" i="3" s="1"/>
  <c r="M5618" i="3" a="1"/>
  <c r="M5618" i="3" s="1"/>
  <c r="M5619" i="3" a="1"/>
  <c r="M5619" i="3" s="1"/>
  <c r="M5620" i="3" a="1"/>
  <c r="M5620" i="3" s="1"/>
  <c r="M5621" i="3" a="1"/>
  <c r="M5621" i="3" s="1"/>
  <c r="M5622" i="3" a="1"/>
  <c r="M5622" i="3" s="1"/>
  <c r="M5623" i="3" a="1"/>
  <c r="M5623" i="3" s="1"/>
  <c r="M5624" i="3" a="1"/>
  <c r="M5624" i="3" s="1"/>
  <c r="M5625" i="3" a="1"/>
  <c r="M5625" i="3" s="1"/>
  <c r="M5626" i="3" a="1"/>
  <c r="M5626" i="3" s="1"/>
  <c r="M5627" i="3" a="1"/>
  <c r="M5627" i="3" s="1"/>
  <c r="M5628" i="3" a="1"/>
  <c r="M5628" i="3" s="1"/>
  <c r="M5629" i="3" a="1"/>
  <c r="M5629" i="3" s="1"/>
  <c r="M5630" i="3" a="1"/>
  <c r="M5630" i="3" s="1"/>
  <c r="M5631" i="3" a="1"/>
  <c r="M5631" i="3" s="1"/>
  <c r="M5632" i="3" a="1"/>
  <c r="M5632" i="3" s="1"/>
  <c r="M5633" i="3" a="1"/>
  <c r="M5633" i="3" s="1"/>
  <c r="M5634" i="3" a="1"/>
  <c r="M5634" i="3" s="1"/>
  <c r="M5635" i="3" a="1"/>
  <c r="M5635" i="3" s="1"/>
  <c r="M5636" i="3" a="1"/>
  <c r="M5636" i="3" s="1"/>
  <c r="M5637" i="3" a="1"/>
  <c r="M5637" i="3" s="1"/>
  <c r="M5638" i="3" a="1"/>
  <c r="M5638" i="3" s="1"/>
  <c r="M5639" i="3" a="1"/>
  <c r="M5639" i="3" s="1"/>
  <c r="M5640" i="3" a="1"/>
  <c r="M5640" i="3" s="1"/>
  <c r="M5641" i="3" a="1"/>
  <c r="M5641" i="3" s="1"/>
  <c r="M5642" i="3" a="1"/>
  <c r="M5642" i="3" s="1"/>
  <c r="M5643" i="3" a="1"/>
  <c r="M5643" i="3" s="1"/>
  <c r="M5644" i="3" a="1"/>
  <c r="M5644" i="3" s="1"/>
  <c r="M5645" i="3" a="1"/>
  <c r="M5645" i="3" s="1"/>
  <c r="M5646" i="3" a="1"/>
  <c r="M5646" i="3" s="1"/>
  <c r="M5647" i="3" a="1"/>
  <c r="M5647" i="3" s="1"/>
  <c r="M5648" i="3" a="1"/>
  <c r="M5648" i="3" s="1"/>
  <c r="M5649" i="3" a="1"/>
  <c r="M5649" i="3" s="1"/>
  <c r="M5650" i="3" a="1"/>
  <c r="M5650" i="3" s="1"/>
  <c r="M5651" i="3" a="1"/>
  <c r="M5651" i="3" s="1"/>
  <c r="M5652" i="3" a="1"/>
  <c r="M5652" i="3" s="1"/>
  <c r="M5653" i="3" a="1"/>
  <c r="M5653" i="3" s="1"/>
  <c r="M5654" i="3" a="1"/>
  <c r="M5654" i="3" s="1"/>
  <c r="M5655" i="3" a="1"/>
  <c r="M5655" i="3" s="1"/>
  <c r="M5656" i="3" a="1"/>
  <c r="M5656" i="3" s="1"/>
  <c r="M5657" i="3" a="1"/>
  <c r="M5657" i="3" s="1"/>
  <c r="M5658" i="3" a="1"/>
  <c r="M5658" i="3" s="1"/>
  <c r="M5659" i="3" a="1"/>
  <c r="M5659" i="3" s="1"/>
  <c r="M5660" i="3" a="1"/>
  <c r="M5660" i="3" s="1"/>
  <c r="M5661" i="3" a="1"/>
  <c r="M5661" i="3" s="1"/>
  <c r="M5662" i="3" a="1"/>
  <c r="M5662" i="3" s="1"/>
  <c r="M5663" i="3" a="1"/>
  <c r="M5663" i="3" s="1"/>
  <c r="M5664" i="3" a="1"/>
  <c r="M5664" i="3" s="1"/>
  <c r="M5665" i="3" a="1"/>
  <c r="M5665" i="3" s="1"/>
  <c r="M5666" i="3" a="1"/>
  <c r="M5666" i="3" s="1"/>
  <c r="M5667" i="3" a="1"/>
  <c r="M5667" i="3" s="1"/>
  <c r="M5668" i="3" a="1"/>
  <c r="M5668" i="3" s="1"/>
  <c r="M5669" i="3" a="1"/>
  <c r="M5669" i="3" s="1"/>
  <c r="M5670" i="3" a="1"/>
  <c r="M5670" i="3" s="1"/>
  <c r="M5671" i="3" a="1"/>
  <c r="M5671" i="3" s="1"/>
  <c r="M5672" i="3" a="1"/>
  <c r="M5672" i="3" s="1"/>
  <c r="M5673" i="3" a="1"/>
  <c r="M5673" i="3" s="1"/>
  <c r="M5674" i="3" a="1"/>
  <c r="M5674" i="3" s="1"/>
  <c r="M5675" i="3" a="1"/>
  <c r="M5675" i="3" s="1"/>
  <c r="M5676" i="3" a="1"/>
  <c r="M5676" i="3" s="1"/>
  <c r="M5677" i="3" a="1"/>
  <c r="M5677" i="3" s="1"/>
  <c r="M5678" i="3" a="1"/>
  <c r="M5678" i="3" s="1"/>
  <c r="M5679" i="3" a="1"/>
  <c r="M5679" i="3" s="1"/>
  <c r="M5680" i="3" a="1"/>
  <c r="M5680" i="3" s="1"/>
  <c r="M5681" i="3" a="1"/>
  <c r="M5681" i="3" s="1"/>
  <c r="M5682" i="3" a="1"/>
  <c r="M5682" i="3" s="1"/>
  <c r="M5683" i="3" a="1"/>
  <c r="M5683" i="3" s="1"/>
  <c r="M5684" i="3" a="1"/>
  <c r="M5684" i="3" s="1"/>
  <c r="M5685" i="3" a="1"/>
  <c r="M5685" i="3" s="1"/>
  <c r="M5686" i="3" a="1"/>
  <c r="M5686" i="3" s="1"/>
  <c r="M5687" i="3" a="1"/>
  <c r="M5687" i="3" s="1"/>
  <c r="M5688" i="3" a="1"/>
  <c r="M5688" i="3" s="1"/>
  <c r="M5689" i="3" a="1"/>
  <c r="M5689" i="3" s="1"/>
  <c r="M5690" i="3" a="1"/>
  <c r="M5690" i="3" s="1"/>
  <c r="M5691" i="3" a="1"/>
  <c r="M5691" i="3" s="1"/>
  <c r="M5692" i="3" a="1"/>
  <c r="M5692" i="3" s="1"/>
  <c r="M5693" i="3" a="1"/>
  <c r="M5693" i="3" s="1"/>
  <c r="M5694" i="3" a="1"/>
  <c r="M5694" i="3" s="1"/>
  <c r="M5695" i="3" a="1"/>
  <c r="M5695" i="3" s="1"/>
  <c r="M5696" i="3" a="1"/>
  <c r="M5696" i="3" s="1"/>
  <c r="M5697" i="3" a="1"/>
  <c r="M5697" i="3" s="1"/>
  <c r="M5698" i="3" a="1"/>
  <c r="M5698" i="3" s="1"/>
  <c r="M5699" i="3" a="1"/>
  <c r="M5699" i="3" s="1"/>
  <c r="M5700" i="3" a="1"/>
  <c r="M5700" i="3" s="1"/>
  <c r="M5701" i="3" a="1"/>
  <c r="M5701" i="3" s="1"/>
  <c r="M5702" i="3" a="1"/>
  <c r="M5702" i="3" s="1"/>
  <c r="M5703" i="3" a="1"/>
  <c r="M5703" i="3" s="1"/>
  <c r="M5704" i="3" a="1"/>
  <c r="M5704" i="3" s="1"/>
  <c r="M5705" i="3" a="1"/>
  <c r="M5705" i="3" s="1"/>
  <c r="M5706" i="3" a="1"/>
  <c r="M5706" i="3" s="1"/>
  <c r="M5707" i="3" a="1"/>
  <c r="M5707" i="3" s="1"/>
  <c r="M5708" i="3" a="1"/>
  <c r="M5708" i="3" s="1"/>
  <c r="M5709" i="3" a="1"/>
  <c r="M5709" i="3" s="1"/>
  <c r="M5710" i="3" a="1"/>
  <c r="M5710" i="3" s="1"/>
  <c r="M5711" i="3" a="1"/>
  <c r="M5711" i="3" s="1"/>
  <c r="M5712" i="3" a="1"/>
  <c r="M5712" i="3" s="1"/>
  <c r="M5713" i="3" a="1"/>
  <c r="M5713" i="3" s="1"/>
  <c r="M5714" i="3" a="1"/>
  <c r="M5714" i="3" s="1"/>
  <c r="M5715" i="3" a="1"/>
  <c r="M5715" i="3" s="1"/>
  <c r="M5716" i="3" a="1"/>
  <c r="M5716" i="3" s="1"/>
  <c r="M5717" i="3" a="1"/>
  <c r="M5717" i="3" s="1"/>
  <c r="M5718" i="3" a="1"/>
  <c r="M5718" i="3" s="1"/>
  <c r="M5719" i="3" a="1"/>
  <c r="M5719" i="3" s="1"/>
  <c r="M5720" i="3" a="1"/>
  <c r="M5720" i="3" s="1"/>
  <c r="M5721" i="3" a="1"/>
  <c r="M5721" i="3" s="1"/>
  <c r="M5722" i="3" a="1"/>
  <c r="M5722" i="3" s="1"/>
  <c r="M5723" i="3" a="1"/>
  <c r="M5723" i="3" s="1"/>
  <c r="M5724" i="3" a="1"/>
  <c r="M5724" i="3" s="1"/>
  <c r="M5725" i="3" a="1"/>
  <c r="M5725" i="3" s="1"/>
  <c r="M5726" i="3" a="1"/>
  <c r="M5726" i="3" s="1"/>
  <c r="M5727" i="3" a="1"/>
  <c r="M5727" i="3" s="1"/>
  <c r="M5728" i="3" a="1"/>
  <c r="M5728" i="3" s="1"/>
  <c r="M5729" i="3" a="1"/>
  <c r="M5729" i="3" s="1"/>
  <c r="M5730" i="3" a="1"/>
  <c r="M5730" i="3" s="1"/>
  <c r="M5731" i="3" a="1"/>
  <c r="M5731" i="3" s="1"/>
  <c r="M5732" i="3" a="1"/>
  <c r="M5732" i="3" s="1"/>
  <c r="M5733" i="3" a="1"/>
  <c r="M5733" i="3" s="1"/>
  <c r="M5734" i="3" a="1"/>
  <c r="M5734" i="3" s="1"/>
  <c r="M5735" i="3" a="1"/>
  <c r="M5735" i="3" s="1"/>
  <c r="M5736" i="3" a="1"/>
  <c r="M5736" i="3" s="1"/>
  <c r="M5737" i="3" a="1"/>
  <c r="M5737" i="3" s="1"/>
  <c r="M5738" i="3" a="1"/>
  <c r="M5738" i="3" s="1"/>
  <c r="M5739" i="3" a="1"/>
  <c r="M5739" i="3" s="1"/>
  <c r="M5740" i="3" a="1"/>
  <c r="M5740" i="3" s="1"/>
  <c r="M5741" i="3" a="1"/>
  <c r="M5741" i="3" s="1"/>
  <c r="M5742" i="3" a="1"/>
  <c r="M5742" i="3" s="1"/>
  <c r="M5743" i="3" a="1"/>
  <c r="M5743" i="3" s="1"/>
  <c r="M5744" i="3" a="1"/>
  <c r="M5744" i="3" s="1"/>
  <c r="M5745" i="3" a="1"/>
  <c r="M5745" i="3" s="1"/>
  <c r="M5746" i="3" a="1"/>
  <c r="M5746" i="3" s="1"/>
  <c r="M5747" i="3" a="1"/>
  <c r="M5747" i="3" s="1"/>
  <c r="M5748" i="3" a="1"/>
  <c r="M5748" i="3" s="1"/>
  <c r="M5749" i="3" a="1"/>
  <c r="M5749" i="3" s="1"/>
  <c r="M5750" i="3" a="1"/>
  <c r="M5750" i="3" s="1"/>
  <c r="M5751" i="3" a="1"/>
  <c r="M5751" i="3" s="1"/>
  <c r="M5752" i="3" a="1"/>
  <c r="M5752" i="3" s="1"/>
  <c r="M5753" i="3" a="1"/>
  <c r="M5753" i="3" s="1"/>
  <c r="M5754" i="3" a="1"/>
  <c r="M5754" i="3" s="1"/>
  <c r="M5755" i="3" a="1"/>
  <c r="M5755" i="3" s="1"/>
  <c r="M5756" i="3" a="1"/>
  <c r="M5756" i="3" s="1"/>
  <c r="M5757" i="3" a="1"/>
  <c r="M5757" i="3" s="1"/>
  <c r="M5758" i="3" a="1"/>
  <c r="M5758" i="3" s="1"/>
  <c r="M5759" i="3" a="1"/>
  <c r="M5759" i="3" s="1"/>
  <c r="M5760" i="3" a="1"/>
  <c r="M5760" i="3" s="1"/>
  <c r="M5761" i="3" a="1"/>
  <c r="M5761" i="3" s="1"/>
  <c r="M5762" i="3" a="1"/>
  <c r="M5762" i="3" s="1"/>
  <c r="M5763" i="3" a="1"/>
  <c r="M5763" i="3" s="1"/>
  <c r="M5764" i="3" a="1"/>
  <c r="M5764" i="3" s="1"/>
  <c r="M5765" i="3" a="1"/>
  <c r="M5765" i="3" s="1"/>
  <c r="M5766" i="3" a="1"/>
  <c r="M5766" i="3" s="1"/>
  <c r="M5767" i="3" a="1"/>
  <c r="M5767" i="3" s="1"/>
  <c r="M5768" i="3" a="1"/>
  <c r="M5768" i="3" s="1"/>
  <c r="M5769" i="3" a="1"/>
  <c r="M5769" i="3" s="1"/>
  <c r="M5770" i="3" a="1"/>
  <c r="M5770" i="3" s="1"/>
  <c r="M5771" i="3" a="1"/>
  <c r="M5771" i="3" s="1"/>
  <c r="M5772" i="3" a="1"/>
  <c r="M5772" i="3" s="1"/>
  <c r="M5773" i="3" a="1"/>
  <c r="M5773" i="3" s="1"/>
  <c r="M5774" i="3" a="1"/>
  <c r="M5774" i="3" s="1"/>
  <c r="M5775" i="3" a="1"/>
  <c r="M5775" i="3" s="1"/>
  <c r="M5776" i="3" a="1"/>
  <c r="M5776" i="3" s="1"/>
  <c r="M5777" i="3" a="1"/>
  <c r="M5777" i="3" s="1"/>
  <c r="M5778" i="3" a="1"/>
  <c r="M5778" i="3" s="1"/>
  <c r="M5779" i="3" a="1"/>
  <c r="M5779" i="3" s="1"/>
  <c r="M5780" i="3" a="1"/>
  <c r="M5780" i="3" s="1"/>
  <c r="M5781" i="3" a="1"/>
  <c r="M5781" i="3" s="1"/>
  <c r="M5782" i="3" a="1"/>
  <c r="M5782" i="3" s="1"/>
  <c r="M5783" i="3" a="1"/>
  <c r="M5783" i="3" s="1"/>
  <c r="M5784" i="3" a="1"/>
  <c r="M5784" i="3" s="1"/>
  <c r="M5785" i="3" a="1"/>
  <c r="M5785" i="3" s="1"/>
  <c r="M5786" i="3" a="1"/>
  <c r="M5786" i="3" s="1"/>
  <c r="M5787" i="3" a="1"/>
  <c r="M5787" i="3" s="1"/>
  <c r="M5788" i="3" a="1"/>
  <c r="M5788" i="3" s="1"/>
  <c r="M5789" i="3" a="1"/>
  <c r="M5789" i="3" s="1"/>
  <c r="M5790" i="3" a="1"/>
  <c r="M5790" i="3" s="1"/>
  <c r="M5791" i="3" a="1"/>
  <c r="M5791" i="3" s="1"/>
  <c r="M5792" i="3" a="1"/>
  <c r="M5792" i="3" s="1"/>
  <c r="M5793" i="3" a="1"/>
  <c r="M5793" i="3" s="1"/>
  <c r="M5794" i="3" a="1"/>
  <c r="M5794" i="3" s="1"/>
  <c r="M5795" i="3" a="1"/>
  <c r="M5795" i="3" s="1"/>
  <c r="M5796" i="3" a="1"/>
  <c r="M5796" i="3" s="1"/>
  <c r="M5797" i="3" a="1"/>
  <c r="M5797" i="3" s="1"/>
  <c r="M5798" i="3" a="1"/>
  <c r="M5798" i="3" s="1"/>
  <c r="M5799" i="3" a="1"/>
  <c r="M5799" i="3" s="1"/>
  <c r="M5800" i="3" a="1"/>
  <c r="M5800" i="3" s="1"/>
  <c r="M5801" i="3" a="1"/>
  <c r="M5801" i="3" s="1"/>
  <c r="M5802" i="3" a="1"/>
  <c r="M5802" i="3" s="1"/>
  <c r="M5803" i="3" a="1"/>
  <c r="M5803" i="3" s="1"/>
  <c r="M5804" i="3" a="1"/>
  <c r="M5804" i="3" s="1"/>
  <c r="M5805" i="3" a="1"/>
  <c r="M5805" i="3" s="1"/>
  <c r="M5806" i="3" a="1"/>
  <c r="M5806" i="3" s="1"/>
  <c r="M5807" i="3" a="1"/>
  <c r="M5807" i="3" s="1"/>
  <c r="M5808" i="3" a="1"/>
  <c r="M5808" i="3" s="1"/>
  <c r="M5809" i="3" a="1"/>
  <c r="M5809" i="3" s="1"/>
  <c r="M5810" i="3" a="1"/>
  <c r="M5810" i="3" s="1"/>
  <c r="M5811" i="3" a="1"/>
  <c r="M5811" i="3" s="1"/>
  <c r="M5812" i="3" a="1"/>
  <c r="M5812" i="3" s="1"/>
  <c r="M5813" i="3" a="1"/>
  <c r="M5813" i="3" s="1"/>
  <c r="M5814" i="3" a="1"/>
  <c r="M5814" i="3" s="1"/>
  <c r="M5815" i="3" a="1"/>
  <c r="M5815" i="3" s="1"/>
  <c r="M5816" i="3" a="1"/>
  <c r="M5816" i="3" s="1"/>
  <c r="M5817" i="3" a="1"/>
  <c r="M5817" i="3" s="1"/>
  <c r="M5818" i="3" a="1"/>
  <c r="M5818" i="3" s="1"/>
  <c r="M5819" i="3" a="1"/>
  <c r="M5819" i="3" s="1"/>
  <c r="M5820" i="3" a="1"/>
  <c r="M5820" i="3" s="1"/>
  <c r="M5821" i="3" a="1"/>
  <c r="M5821" i="3" s="1"/>
  <c r="M5822" i="3" a="1"/>
  <c r="M5822" i="3" s="1"/>
  <c r="M5823" i="3" a="1"/>
  <c r="M5823" i="3" s="1"/>
  <c r="M5824" i="3" a="1"/>
  <c r="M5824" i="3" s="1"/>
  <c r="M5825" i="3" a="1"/>
  <c r="M5825" i="3" s="1"/>
  <c r="M5826" i="3" a="1"/>
  <c r="M5826" i="3" s="1"/>
  <c r="M5827" i="3" a="1"/>
  <c r="M5827" i="3" s="1"/>
  <c r="M5828" i="3" a="1"/>
  <c r="M5828" i="3" s="1"/>
  <c r="M5829" i="3" a="1"/>
  <c r="M5829" i="3" s="1"/>
  <c r="M5830" i="3" a="1"/>
  <c r="M5830" i="3" s="1"/>
  <c r="M5831" i="3" a="1"/>
  <c r="M5831" i="3" s="1"/>
  <c r="M5832" i="3" a="1"/>
  <c r="M5832" i="3" s="1"/>
  <c r="M5833" i="3" a="1"/>
  <c r="M5833" i="3" s="1"/>
  <c r="M5834" i="3" a="1"/>
  <c r="M5834" i="3" s="1"/>
  <c r="M5835" i="3" a="1"/>
  <c r="M5835" i="3" s="1"/>
  <c r="M5836" i="3" a="1"/>
  <c r="M5836" i="3" s="1"/>
  <c r="M5837" i="3" a="1"/>
  <c r="M5837" i="3" s="1"/>
  <c r="M5838" i="3" a="1"/>
  <c r="M5838" i="3" s="1"/>
  <c r="M5839" i="3" a="1"/>
  <c r="M5839" i="3" s="1"/>
  <c r="M5840" i="3" a="1"/>
  <c r="M5840" i="3" s="1"/>
  <c r="M5841" i="3" a="1"/>
  <c r="M5841" i="3" s="1"/>
  <c r="M5842" i="3" a="1"/>
  <c r="M5842" i="3" s="1"/>
  <c r="M5843" i="3" a="1"/>
  <c r="M5843" i="3" s="1"/>
  <c r="M5844" i="3" a="1"/>
  <c r="M5844" i="3" s="1"/>
  <c r="M5845" i="3" a="1"/>
  <c r="M5845" i="3" s="1"/>
  <c r="M5846" i="3" a="1"/>
  <c r="M5846" i="3" s="1"/>
  <c r="M5847" i="3" a="1"/>
  <c r="M5847" i="3" s="1"/>
  <c r="M5848" i="3" a="1"/>
  <c r="M5848" i="3" s="1"/>
  <c r="M5849" i="3" a="1"/>
  <c r="M5849" i="3" s="1"/>
  <c r="M5850" i="3" a="1"/>
  <c r="M5850" i="3" s="1"/>
  <c r="M5851" i="3" a="1"/>
  <c r="M5851" i="3" s="1"/>
  <c r="M5852" i="3" a="1"/>
  <c r="M5852" i="3" s="1"/>
  <c r="M5853" i="3" a="1"/>
  <c r="M5853" i="3" s="1"/>
  <c r="M5854" i="3" a="1"/>
  <c r="M5854" i="3" s="1"/>
  <c r="M5855" i="3" a="1"/>
  <c r="M5855" i="3" s="1"/>
  <c r="M5856" i="3" a="1"/>
  <c r="M5856" i="3" s="1"/>
  <c r="M5857" i="3" a="1"/>
  <c r="M5857" i="3" s="1"/>
  <c r="M5858" i="3" a="1"/>
  <c r="M5858" i="3" s="1"/>
  <c r="M5859" i="3" a="1"/>
  <c r="M5859" i="3" s="1"/>
  <c r="M5860" i="3" a="1"/>
  <c r="M5860" i="3" s="1"/>
  <c r="M5861" i="3" a="1"/>
  <c r="M5861" i="3" s="1"/>
  <c r="M5862" i="3" a="1"/>
  <c r="M5862" i="3" s="1"/>
  <c r="M5863" i="3" a="1"/>
  <c r="M5863" i="3" s="1"/>
  <c r="M5864" i="3" a="1"/>
  <c r="M5864" i="3" s="1"/>
  <c r="M5865" i="3" a="1"/>
  <c r="M5865" i="3" s="1"/>
  <c r="M5866" i="3" a="1"/>
  <c r="M5866" i="3" s="1"/>
  <c r="M5867" i="3" a="1"/>
  <c r="M5867" i="3" s="1"/>
  <c r="M5868" i="3" a="1"/>
  <c r="M5868" i="3" s="1"/>
  <c r="M5869" i="3" a="1"/>
  <c r="M5869" i="3" s="1"/>
  <c r="M5870" i="3" a="1"/>
  <c r="M5870" i="3" s="1"/>
  <c r="M5871" i="3" a="1"/>
  <c r="M5871" i="3" s="1"/>
  <c r="M5872" i="3" a="1"/>
  <c r="M5872" i="3" s="1"/>
  <c r="M5873" i="3" a="1"/>
  <c r="M5873" i="3" s="1"/>
  <c r="M5874" i="3" a="1"/>
  <c r="M5874" i="3" s="1"/>
  <c r="M5875" i="3" a="1"/>
  <c r="M5875" i="3" s="1"/>
  <c r="M5876" i="3" a="1"/>
  <c r="M5876" i="3" s="1"/>
  <c r="M5877" i="3" a="1"/>
  <c r="M5877" i="3" s="1"/>
  <c r="M5878" i="3" a="1"/>
  <c r="M5878" i="3" s="1"/>
  <c r="M5879" i="3" a="1"/>
  <c r="M5879" i="3" s="1"/>
  <c r="M5880" i="3" a="1"/>
  <c r="M5880" i="3" s="1"/>
  <c r="M5881" i="3" a="1"/>
  <c r="M5881" i="3" s="1"/>
  <c r="M5882" i="3" a="1"/>
  <c r="M5882" i="3" s="1"/>
  <c r="M5883" i="3" a="1"/>
  <c r="M5883" i="3" s="1"/>
  <c r="M5884" i="3" a="1"/>
  <c r="M5884" i="3" s="1"/>
  <c r="M5885" i="3" a="1"/>
  <c r="M5885" i="3" s="1"/>
  <c r="M5886" i="3" a="1"/>
  <c r="M5886" i="3" s="1"/>
  <c r="M5887" i="3" a="1"/>
  <c r="M5887" i="3" s="1"/>
  <c r="M5888" i="3" a="1"/>
  <c r="M5888" i="3" s="1"/>
  <c r="M5889" i="3" a="1"/>
  <c r="M5889" i="3" s="1"/>
  <c r="M5890" i="3" a="1"/>
  <c r="M5890" i="3" s="1"/>
  <c r="M5891" i="3" a="1"/>
  <c r="M5891" i="3" s="1"/>
  <c r="M5892" i="3" a="1"/>
  <c r="M5892" i="3" s="1"/>
  <c r="M5893" i="3" a="1"/>
  <c r="M5893" i="3" s="1"/>
  <c r="M5894" i="3" a="1"/>
  <c r="M5894" i="3" s="1"/>
  <c r="M5895" i="3" a="1"/>
  <c r="M5895" i="3" s="1"/>
  <c r="M5896" i="3" a="1"/>
  <c r="M5896" i="3" s="1"/>
  <c r="M5897" i="3" a="1"/>
  <c r="M5897" i="3" s="1"/>
  <c r="M5898" i="3" a="1"/>
  <c r="M5898" i="3" s="1"/>
  <c r="M5899" i="3" a="1"/>
  <c r="M5899" i="3" s="1"/>
  <c r="M5900" i="3" a="1"/>
  <c r="M5900" i="3" s="1"/>
  <c r="M5901" i="3" a="1"/>
  <c r="M5901" i="3" s="1"/>
  <c r="M5902" i="3" a="1"/>
  <c r="M5902" i="3" s="1"/>
  <c r="M5903" i="3" a="1"/>
  <c r="M5903" i="3" s="1"/>
  <c r="M5904" i="3" a="1"/>
  <c r="M5904" i="3" s="1"/>
  <c r="M5905" i="3" a="1"/>
  <c r="M5905" i="3" s="1"/>
  <c r="M5906" i="3" a="1"/>
  <c r="M5906" i="3" s="1"/>
  <c r="M5907" i="3" a="1"/>
  <c r="M5907" i="3" s="1"/>
  <c r="M5908" i="3" a="1"/>
  <c r="M5908" i="3" s="1"/>
  <c r="M5909" i="3" a="1"/>
  <c r="M5909" i="3" s="1"/>
  <c r="M5910" i="3" a="1"/>
  <c r="M5910" i="3" s="1"/>
  <c r="M5911" i="3" a="1"/>
  <c r="M5911" i="3" s="1"/>
  <c r="M5912" i="3" a="1"/>
  <c r="M5912" i="3" s="1"/>
  <c r="M5913" i="3" a="1"/>
  <c r="M5913" i="3" s="1"/>
  <c r="M5914" i="3" a="1"/>
  <c r="M5914" i="3" s="1"/>
  <c r="M5915" i="3" a="1"/>
  <c r="M5915" i="3" s="1"/>
  <c r="M5916" i="3" a="1"/>
  <c r="M5916" i="3" s="1"/>
  <c r="M5917" i="3" a="1"/>
  <c r="M5917" i="3" s="1"/>
  <c r="M5918" i="3" a="1"/>
  <c r="M5918" i="3" s="1"/>
  <c r="M5919" i="3" a="1"/>
  <c r="M5919" i="3" s="1"/>
  <c r="M5920" i="3" a="1"/>
  <c r="M5920" i="3" s="1"/>
  <c r="M5921" i="3" a="1"/>
  <c r="M5921" i="3" s="1"/>
  <c r="M5922" i="3" a="1"/>
  <c r="M5922" i="3" s="1"/>
  <c r="M5923" i="3" a="1"/>
  <c r="M5923" i="3" s="1"/>
  <c r="M5924" i="3" a="1"/>
  <c r="M5924" i="3" s="1"/>
  <c r="M5925" i="3" a="1"/>
  <c r="M5925" i="3" s="1"/>
  <c r="M5926" i="3" a="1"/>
  <c r="M5926" i="3" s="1"/>
  <c r="M5927" i="3" a="1"/>
  <c r="M5927" i="3" s="1"/>
  <c r="M5928" i="3" a="1"/>
  <c r="M5928" i="3" s="1"/>
  <c r="M5929" i="3" a="1"/>
  <c r="M5929" i="3" s="1"/>
  <c r="M5930" i="3" a="1"/>
  <c r="M5930" i="3" s="1"/>
  <c r="M5931" i="3" a="1"/>
  <c r="M5931" i="3" s="1"/>
  <c r="M5932" i="3" a="1"/>
  <c r="M5932" i="3" s="1"/>
  <c r="M5933" i="3" a="1"/>
  <c r="M5933" i="3" s="1"/>
  <c r="M5934" i="3" a="1"/>
  <c r="M5934" i="3" s="1"/>
  <c r="M5935" i="3" a="1"/>
  <c r="M5935" i="3" s="1"/>
  <c r="M5936" i="3" a="1"/>
  <c r="M5936" i="3" s="1"/>
  <c r="M5937" i="3" a="1"/>
  <c r="M5937" i="3" s="1"/>
  <c r="M5938" i="3" a="1"/>
  <c r="M5938" i="3" s="1"/>
  <c r="M5939" i="3" a="1"/>
  <c r="M5939" i="3" s="1"/>
  <c r="M5940" i="3" a="1"/>
  <c r="M5940" i="3" s="1"/>
  <c r="M5941" i="3" a="1"/>
  <c r="M5941" i="3" s="1"/>
  <c r="M5942" i="3" a="1"/>
  <c r="M5942" i="3" s="1"/>
  <c r="M5943" i="3" a="1"/>
  <c r="M5943" i="3" s="1"/>
  <c r="M5944" i="3" a="1"/>
  <c r="M5944" i="3" s="1"/>
  <c r="M5945" i="3" a="1"/>
  <c r="M5945" i="3" s="1"/>
  <c r="M5946" i="3" a="1"/>
  <c r="M5946" i="3" s="1"/>
  <c r="M5947" i="3" a="1"/>
  <c r="M5947" i="3" s="1"/>
  <c r="M5948" i="3" a="1"/>
  <c r="M5948" i="3" s="1"/>
  <c r="M5949" i="3" a="1"/>
  <c r="M5949" i="3" s="1"/>
  <c r="M5950" i="3" a="1"/>
  <c r="M5950" i="3" s="1"/>
  <c r="M5951" i="3" a="1"/>
  <c r="M5951" i="3" s="1"/>
  <c r="M5952" i="3" a="1"/>
  <c r="M5952" i="3" s="1"/>
  <c r="M5953" i="3" a="1"/>
  <c r="M5953" i="3" s="1"/>
  <c r="M5954" i="3" a="1"/>
  <c r="M5954" i="3" s="1"/>
  <c r="M5955" i="3" a="1"/>
  <c r="M5955" i="3" s="1"/>
  <c r="M5956" i="3" a="1"/>
  <c r="M5956" i="3" s="1"/>
  <c r="M5957" i="3" a="1"/>
  <c r="M5957" i="3" s="1"/>
  <c r="M5958" i="3" a="1"/>
  <c r="M5958" i="3" s="1"/>
  <c r="M5959" i="3" a="1"/>
  <c r="M5959" i="3" s="1"/>
  <c r="M5960" i="3" a="1"/>
  <c r="M5960" i="3" s="1"/>
  <c r="M5961" i="3" a="1"/>
  <c r="M5961" i="3" s="1"/>
  <c r="M5962" i="3" a="1"/>
  <c r="M5962" i="3" s="1"/>
  <c r="M5963" i="3" a="1"/>
  <c r="M5963" i="3" s="1"/>
  <c r="M5964" i="3" a="1"/>
  <c r="M5964" i="3" s="1"/>
  <c r="M5965" i="3" a="1"/>
  <c r="M5965" i="3" s="1"/>
  <c r="M5966" i="3" a="1"/>
  <c r="M5966" i="3" s="1"/>
  <c r="M5967" i="3" a="1"/>
  <c r="M5967" i="3" s="1"/>
  <c r="M5968" i="3" a="1"/>
  <c r="M5968" i="3" s="1"/>
  <c r="M5969" i="3" a="1"/>
  <c r="M5969" i="3" s="1"/>
  <c r="M5970" i="3" a="1"/>
  <c r="M5970" i="3" s="1"/>
  <c r="M5971" i="3" a="1"/>
  <c r="M5971" i="3" s="1"/>
  <c r="M5972" i="3" a="1"/>
  <c r="M5972" i="3" s="1"/>
  <c r="M5973" i="3" a="1"/>
  <c r="M5973" i="3" s="1"/>
  <c r="M5974" i="3" a="1"/>
  <c r="M5974" i="3" s="1"/>
  <c r="M5975" i="3" a="1"/>
  <c r="M5975" i="3" s="1"/>
  <c r="M5976" i="3" a="1"/>
  <c r="M5976" i="3" s="1"/>
  <c r="M5977" i="3" a="1"/>
  <c r="M5977" i="3" s="1"/>
  <c r="M5978" i="3" a="1"/>
  <c r="M5978" i="3" s="1"/>
  <c r="M5979" i="3" a="1"/>
  <c r="M5979" i="3" s="1"/>
  <c r="M5980" i="3" a="1"/>
  <c r="M5980" i="3" s="1"/>
  <c r="M5981" i="3" a="1"/>
  <c r="M5981" i="3" s="1"/>
  <c r="M5982" i="3" a="1"/>
  <c r="M5982" i="3" s="1"/>
  <c r="M5983" i="3" a="1"/>
  <c r="M5983" i="3" s="1"/>
  <c r="M5984" i="3" a="1"/>
  <c r="M5984" i="3" s="1"/>
  <c r="M5985" i="3" a="1"/>
  <c r="M5985" i="3" s="1"/>
  <c r="M5986" i="3" a="1"/>
  <c r="M5986" i="3" s="1"/>
  <c r="M5987" i="3" a="1"/>
  <c r="M5987" i="3" s="1"/>
  <c r="M5988" i="3" a="1"/>
  <c r="M5988" i="3" s="1"/>
  <c r="M5989" i="3" a="1"/>
  <c r="M5989" i="3" s="1"/>
  <c r="M5990" i="3" a="1"/>
  <c r="M5990" i="3" s="1"/>
  <c r="M5991" i="3" a="1"/>
  <c r="M5991" i="3" s="1"/>
  <c r="M5992" i="3" a="1"/>
  <c r="M5992" i="3" s="1"/>
  <c r="M5993" i="3" a="1"/>
  <c r="M5993" i="3" s="1"/>
  <c r="M5994" i="3" a="1"/>
  <c r="M5994" i="3" s="1"/>
  <c r="M5995" i="3" a="1"/>
  <c r="M5995" i="3" s="1"/>
  <c r="M5996" i="3" a="1"/>
  <c r="M5996" i="3" s="1"/>
  <c r="M5997" i="3" a="1"/>
  <c r="M5997" i="3" s="1"/>
  <c r="M5998" i="3" a="1"/>
  <c r="M5998" i="3" s="1"/>
  <c r="M5999" i="3" a="1"/>
  <c r="M5999" i="3" s="1"/>
  <c r="M6000" i="3" a="1"/>
  <c r="M6000" i="3" s="1"/>
  <c r="M6001" i="3" a="1"/>
  <c r="M6001" i="3" s="1"/>
  <c r="M6002" i="3" a="1"/>
  <c r="M6002" i="3" s="1"/>
  <c r="M6003" i="3" a="1"/>
  <c r="M6003" i="3" s="1"/>
  <c r="M6004" i="3" a="1"/>
  <c r="M6004" i="3" s="1"/>
  <c r="M6005" i="3" a="1"/>
  <c r="M6005" i="3" s="1"/>
  <c r="M6006" i="3" a="1"/>
  <c r="M6006" i="3" s="1"/>
  <c r="M6007" i="3" a="1"/>
  <c r="M6007" i="3" s="1"/>
  <c r="M6008" i="3" a="1"/>
  <c r="M6008" i="3" s="1"/>
  <c r="M6009" i="3" a="1"/>
  <c r="M6009" i="3" s="1"/>
  <c r="M6010" i="3" a="1"/>
  <c r="M6010" i="3" s="1"/>
  <c r="M6011" i="3" a="1"/>
  <c r="M6011" i="3" s="1"/>
  <c r="M6012" i="3" a="1"/>
  <c r="M6012" i="3" s="1"/>
  <c r="M6013" i="3" a="1"/>
  <c r="M6013" i="3" s="1"/>
  <c r="M6014" i="3" a="1"/>
  <c r="M6014" i="3" s="1"/>
  <c r="M6015" i="3" a="1"/>
  <c r="M6015" i="3" s="1"/>
  <c r="M6016" i="3" a="1"/>
  <c r="M6016" i="3" s="1"/>
  <c r="M6017" i="3" a="1"/>
  <c r="M6017" i="3" s="1"/>
  <c r="M6018" i="3" a="1"/>
  <c r="M6018" i="3" s="1"/>
  <c r="M6019" i="3" a="1"/>
  <c r="M6019" i="3" s="1"/>
  <c r="M6020" i="3" a="1"/>
  <c r="M6020" i="3" s="1"/>
  <c r="M6021" i="3" a="1"/>
  <c r="M6021" i="3" s="1"/>
  <c r="M6022" i="3" a="1"/>
  <c r="M6022" i="3" s="1"/>
  <c r="M6023" i="3" a="1"/>
  <c r="M6023" i="3" s="1"/>
  <c r="M6024" i="3" a="1"/>
  <c r="M6024" i="3" s="1"/>
  <c r="M6025" i="3" a="1"/>
  <c r="M6025" i="3" s="1"/>
  <c r="M6026" i="3" a="1"/>
  <c r="M6026" i="3" s="1"/>
  <c r="M6027" i="3" a="1"/>
  <c r="M6027" i="3" s="1"/>
  <c r="M6028" i="3" a="1"/>
  <c r="M6028" i="3" s="1"/>
  <c r="M6029" i="3" a="1"/>
  <c r="M6029" i="3" s="1"/>
  <c r="M6030" i="3" a="1"/>
  <c r="M6030" i="3" s="1"/>
  <c r="M6031" i="3" a="1"/>
  <c r="M6031" i="3" s="1"/>
  <c r="M6032" i="3" a="1"/>
  <c r="M6032" i="3" s="1"/>
  <c r="M6033" i="3" a="1"/>
  <c r="M6033" i="3" s="1"/>
  <c r="M6034" i="3" a="1"/>
  <c r="M6034" i="3" s="1"/>
  <c r="M6035" i="3" a="1"/>
  <c r="M6035" i="3" s="1"/>
  <c r="M6036" i="3" a="1"/>
  <c r="M6036" i="3" s="1"/>
  <c r="M6037" i="3" a="1"/>
  <c r="M6037" i="3" s="1"/>
  <c r="M6038" i="3" a="1"/>
  <c r="M6038" i="3" s="1"/>
  <c r="M6039" i="3" a="1"/>
  <c r="M6039" i="3" s="1"/>
  <c r="M6040" i="3" a="1"/>
  <c r="M6040" i="3" s="1"/>
  <c r="M6041" i="3" a="1"/>
  <c r="M6041" i="3" s="1"/>
  <c r="M6042" i="3" a="1"/>
  <c r="M6042" i="3" s="1"/>
  <c r="M6043" i="3" a="1"/>
  <c r="M6043" i="3" s="1"/>
  <c r="M6044" i="3" a="1"/>
  <c r="M6044" i="3" s="1"/>
  <c r="M6045" i="3" a="1"/>
  <c r="M6045" i="3" s="1"/>
  <c r="M6046" i="3" a="1"/>
  <c r="M6046" i="3" s="1"/>
  <c r="M6047" i="3" a="1"/>
  <c r="M6047" i="3" s="1"/>
  <c r="M6048" i="3" a="1"/>
  <c r="M6048" i="3" s="1"/>
  <c r="M6049" i="3" a="1"/>
  <c r="M6049" i="3" s="1"/>
  <c r="M6050" i="3" a="1"/>
  <c r="M6050" i="3" s="1"/>
  <c r="M6051" i="3" a="1"/>
  <c r="M6051" i="3" s="1"/>
  <c r="M6052" i="3" a="1"/>
  <c r="M6052" i="3" s="1"/>
  <c r="M6053" i="3" a="1"/>
  <c r="M6053" i="3" s="1"/>
  <c r="M6054" i="3" a="1"/>
  <c r="M6054" i="3" s="1"/>
  <c r="M6055" i="3" a="1"/>
  <c r="M6055" i="3" s="1"/>
  <c r="M6056" i="3" a="1"/>
  <c r="M6056" i="3" s="1"/>
  <c r="M6057" i="3" a="1"/>
  <c r="M6057" i="3" s="1"/>
  <c r="M6058" i="3" a="1"/>
  <c r="M6058" i="3" s="1"/>
  <c r="M6059" i="3" a="1"/>
  <c r="M6059" i="3" s="1"/>
  <c r="M6060" i="3" a="1"/>
  <c r="M6060" i="3" s="1"/>
  <c r="M6061" i="3" a="1"/>
  <c r="M6061" i="3" s="1"/>
  <c r="M6062" i="3" a="1"/>
  <c r="M6062" i="3" s="1"/>
  <c r="M6063" i="3" a="1"/>
  <c r="M6063" i="3" s="1"/>
  <c r="M6064" i="3" a="1"/>
  <c r="M6064" i="3" s="1"/>
  <c r="M6065" i="3" a="1"/>
  <c r="M6065" i="3" s="1"/>
  <c r="M6066" i="3" a="1"/>
  <c r="M6066" i="3" s="1"/>
  <c r="M6067" i="3" a="1"/>
  <c r="M6067" i="3" s="1"/>
  <c r="M6068" i="3" a="1"/>
  <c r="M6068" i="3" s="1"/>
  <c r="M6069" i="3" a="1"/>
  <c r="M6069" i="3" s="1"/>
  <c r="M6070" i="3" a="1"/>
  <c r="M6070" i="3" s="1"/>
  <c r="M6071" i="3" a="1"/>
  <c r="M6071" i="3" s="1"/>
  <c r="M6072" i="3" a="1"/>
  <c r="M6072" i="3" s="1"/>
  <c r="M6073" i="3" a="1"/>
  <c r="M6073" i="3" s="1"/>
  <c r="M6074" i="3" a="1"/>
  <c r="M6074" i="3" s="1"/>
  <c r="M6075" i="3" a="1"/>
  <c r="M6075" i="3" s="1"/>
  <c r="M6076" i="3" a="1"/>
  <c r="M6076" i="3" s="1"/>
  <c r="M6077" i="3" a="1"/>
  <c r="M6077" i="3" s="1"/>
  <c r="M6078" i="3" a="1"/>
  <c r="M6078" i="3" s="1"/>
  <c r="M6079" i="3" a="1"/>
  <c r="M6079" i="3" s="1"/>
  <c r="M6080" i="3" a="1"/>
  <c r="M6080" i="3" s="1"/>
  <c r="M6081" i="3" a="1"/>
  <c r="M6081" i="3" s="1"/>
  <c r="M6082" i="3" a="1"/>
  <c r="M6082" i="3" s="1"/>
  <c r="M6083" i="3" a="1"/>
  <c r="M6083" i="3" s="1"/>
  <c r="M6084" i="3" a="1"/>
  <c r="M6084" i="3" s="1"/>
  <c r="M6085" i="3" a="1"/>
  <c r="M6085" i="3" s="1"/>
  <c r="M6086" i="3" a="1"/>
  <c r="M6086" i="3" s="1"/>
  <c r="M6087" i="3" a="1"/>
  <c r="M6087" i="3" s="1"/>
  <c r="M6088" i="3" a="1"/>
  <c r="M6088" i="3" s="1"/>
  <c r="M6089" i="3" a="1"/>
  <c r="M6089" i="3" s="1"/>
  <c r="M6090" i="3" a="1"/>
  <c r="M6090" i="3" s="1"/>
  <c r="M6091" i="3" a="1"/>
  <c r="M6091" i="3" s="1"/>
  <c r="M6092" i="3" a="1"/>
  <c r="M6092" i="3" s="1"/>
  <c r="M6093" i="3" a="1"/>
  <c r="M6093" i="3" s="1"/>
  <c r="M6094" i="3" a="1"/>
  <c r="M6094" i="3" s="1"/>
  <c r="M6095" i="3" a="1"/>
  <c r="M6095" i="3" s="1"/>
  <c r="M6096" i="3" a="1"/>
  <c r="M6096" i="3" s="1"/>
  <c r="M6097" i="3" a="1"/>
  <c r="M6097" i="3" s="1"/>
  <c r="M6098" i="3" a="1"/>
  <c r="M6098" i="3" s="1"/>
  <c r="M6099" i="3" a="1"/>
  <c r="M6099" i="3" s="1"/>
  <c r="M6100" i="3" a="1"/>
  <c r="M6100" i="3" s="1"/>
  <c r="M6101" i="3" a="1"/>
  <c r="M6101" i="3" s="1"/>
  <c r="M6102" i="3" a="1"/>
  <c r="M6102" i="3" s="1"/>
  <c r="M6103" i="3" a="1"/>
  <c r="M6103" i="3" s="1"/>
  <c r="M6104" i="3" a="1"/>
  <c r="M6104" i="3" s="1"/>
  <c r="M6105" i="3" a="1"/>
  <c r="M6105" i="3" s="1"/>
  <c r="M6106" i="3" a="1"/>
  <c r="M6106" i="3" s="1"/>
  <c r="M6107" i="3" a="1"/>
  <c r="M6107" i="3" s="1"/>
  <c r="M6108" i="3" a="1"/>
  <c r="M6108" i="3" s="1"/>
  <c r="M6109" i="3" a="1"/>
  <c r="M6109" i="3" s="1"/>
  <c r="M6110" i="3" a="1"/>
  <c r="M6110" i="3" s="1"/>
  <c r="M6111" i="3" a="1"/>
  <c r="M6111" i="3" s="1"/>
  <c r="M6112" i="3" a="1"/>
  <c r="M6112" i="3" s="1"/>
  <c r="M6113" i="3" a="1"/>
  <c r="M6113" i="3" s="1"/>
  <c r="M6114" i="3" a="1"/>
  <c r="M6114" i="3" s="1"/>
  <c r="M6115" i="3" a="1"/>
  <c r="M6115" i="3" s="1"/>
  <c r="M6116" i="3" a="1"/>
  <c r="M6116" i="3" s="1"/>
  <c r="M6117" i="3" a="1"/>
  <c r="M6117" i="3" s="1"/>
  <c r="M6118" i="3" a="1"/>
  <c r="M6118" i="3" s="1"/>
  <c r="M6119" i="3" a="1"/>
  <c r="M6119" i="3" s="1"/>
  <c r="M6120" i="3" a="1"/>
  <c r="M6120" i="3" s="1"/>
  <c r="M6121" i="3" a="1"/>
  <c r="M6121" i="3" s="1"/>
  <c r="M6122" i="3" a="1"/>
  <c r="M6122" i="3" s="1"/>
  <c r="M6123" i="3" a="1"/>
  <c r="M6123" i="3" s="1"/>
  <c r="M6124" i="3" a="1"/>
  <c r="M6124" i="3" s="1"/>
  <c r="M6125" i="3" a="1"/>
  <c r="M6125" i="3" s="1"/>
  <c r="M6126" i="3" a="1"/>
  <c r="M6126" i="3" s="1"/>
  <c r="M6127" i="3" a="1"/>
  <c r="M6127" i="3" s="1"/>
  <c r="M6128" i="3" a="1"/>
  <c r="M6128" i="3" s="1"/>
  <c r="M6129" i="3" a="1"/>
  <c r="M6129" i="3" s="1"/>
  <c r="M6130" i="3" a="1"/>
  <c r="M6130" i="3" s="1"/>
  <c r="M6131" i="3" a="1"/>
  <c r="M6131" i="3" s="1"/>
  <c r="M6132" i="3" a="1"/>
  <c r="M6132" i="3" s="1"/>
  <c r="M6133" i="3" a="1"/>
  <c r="M6133" i="3" s="1"/>
  <c r="M6134" i="3" a="1"/>
  <c r="M6134" i="3" s="1"/>
  <c r="M6135" i="3" a="1"/>
  <c r="M6135" i="3" s="1"/>
  <c r="M6136" i="3" a="1"/>
  <c r="M6136" i="3" s="1"/>
  <c r="M6137" i="3" a="1"/>
  <c r="M6137" i="3" s="1"/>
  <c r="M6138" i="3" a="1"/>
  <c r="M6138" i="3" s="1"/>
  <c r="M6139" i="3" a="1"/>
  <c r="M6139" i="3" s="1"/>
  <c r="M6140" i="3" a="1"/>
  <c r="M6140" i="3" s="1"/>
  <c r="M6141" i="3" a="1"/>
  <c r="M6141" i="3" s="1"/>
  <c r="M6142" i="3" a="1"/>
  <c r="M6142" i="3" s="1"/>
  <c r="M6143" i="3" a="1"/>
  <c r="M6143" i="3" s="1"/>
  <c r="M6144" i="3" a="1"/>
  <c r="M6144" i="3" s="1"/>
  <c r="M6145" i="3" a="1"/>
  <c r="M6145" i="3" s="1"/>
  <c r="M6146" i="3" a="1"/>
  <c r="M6146" i="3" s="1"/>
  <c r="M6147" i="3" a="1"/>
  <c r="M6147" i="3" s="1"/>
  <c r="M6148" i="3" a="1"/>
  <c r="M6148" i="3" s="1"/>
  <c r="M6149" i="3" a="1"/>
  <c r="M6149" i="3" s="1"/>
  <c r="M6150" i="3" a="1"/>
  <c r="M6150" i="3" s="1"/>
  <c r="M6151" i="3" a="1"/>
  <c r="M6151" i="3" s="1"/>
  <c r="M6152" i="3" a="1"/>
  <c r="M6152" i="3" s="1"/>
  <c r="M6153" i="3" a="1"/>
  <c r="M6153" i="3" s="1"/>
  <c r="M6154" i="3" a="1"/>
  <c r="M6154" i="3" s="1"/>
  <c r="M6155" i="3" a="1"/>
  <c r="M6155" i="3" s="1"/>
  <c r="M6156" i="3" a="1"/>
  <c r="M6156" i="3" s="1"/>
  <c r="M6157" i="3" a="1"/>
  <c r="M6157" i="3" s="1"/>
  <c r="M6158" i="3" a="1"/>
  <c r="M6158" i="3" s="1"/>
  <c r="M6159" i="3" a="1"/>
  <c r="M6159" i="3" s="1"/>
  <c r="M6160" i="3" a="1"/>
  <c r="M6160" i="3" s="1"/>
  <c r="M6161" i="3" a="1"/>
  <c r="M6161" i="3" s="1"/>
  <c r="M6162" i="3" a="1"/>
  <c r="M6162" i="3" s="1"/>
  <c r="M6163" i="3" a="1"/>
  <c r="M6163" i="3" s="1"/>
  <c r="M6164" i="3" a="1"/>
  <c r="M6164" i="3" s="1"/>
  <c r="M6165" i="3" a="1"/>
  <c r="M6165" i="3" s="1"/>
  <c r="M6166" i="3" a="1"/>
  <c r="M6166" i="3" s="1"/>
  <c r="M6167" i="3" a="1"/>
  <c r="M6167" i="3" s="1"/>
  <c r="M6168" i="3" a="1"/>
  <c r="M6168" i="3" s="1"/>
  <c r="M6169" i="3" a="1"/>
  <c r="M6169" i="3" s="1"/>
  <c r="M6170" i="3" a="1"/>
  <c r="M6170" i="3" s="1"/>
  <c r="M6171" i="3" a="1"/>
  <c r="M6171" i="3" s="1"/>
  <c r="M6172" i="3" a="1"/>
  <c r="M6172" i="3" s="1"/>
  <c r="M6173" i="3" a="1"/>
  <c r="M6173" i="3" s="1"/>
  <c r="M6174" i="3" a="1"/>
  <c r="M6174" i="3" s="1"/>
  <c r="M6175" i="3" a="1"/>
  <c r="M6175" i="3" s="1"/>
  <c r="M6176" i="3" a="1"/>
  <c r="M6176" i="3" s="1"/>
  <c r="M6177" i="3" a="1"/>
  <c r="M6177" i="3" s="1"/>
  <c r="M6178" i="3" a="1"/>
  <c r="M6178" i="3" s="1"/>
  <c r="M6179" i="3" a="1"/>
  <c r="M6179" i="3" s="1"/>
  <c r="M6180" i="3" a="1"/>
  <c r="M6180" i="3" s="1"/>
  <c r="M6181" i="3" a="1"/>
  <c r="M6181" i="3" s="1"/>
  <c r="M6182" i="3" a="1"/>
  <c r="M6182" i="3" s="1"/>
  <c r="M6183" i="3" a="1"/>
  <c r="M6183" i="3" s="1"/>
  <c r="M6184" i="3" a="1"/>
  <c r="M6184" i="3" s="1"/>
  <c r="M6185" i="3" a="1"/>
  <c r="M6185" i="3" s="1"/>
  <c r="M6186" i="3" a="1"/>
  <c r="M6186" i="3" s="1"/>
  <c r="M6187" i="3" a="1"/>
  <c r="M6187" i="3" s="1"/>
  <c r="M6188" i="3" a="1"/>
  <c r="M6188" i="3" s="1"/>
  <c r="M6189" i="3" a="1"/>
  <c r="M6189" i="3" s="1"/>
  <c r="M6190" i="3" a="1"/>
  <c r="M6190" i="3" s="1"/>
  <c r="M6191" i="3" a="1"/>
  <c r="M6191" i="3" s="1"/>
  <c r="M6192" i="3" a="1"/>
  <c r="M6192" i="3" s="1"/>
  <c r="M6193" i="3" a="1"/>
  <c r="M6193" i="3" s="1"/>
  <c r="M6194" i="3" a="1"/>
  <c r="M6194" i="3" s="1"/>
  <c r="M6195" i="3" a="1"/>
  <c r="M6195" i="3" s="1"/>
  <c r="M6196" i="3" a="1"/>
  <c r="M6196" i="3" s="1"/>
  <c r="M6197" i="3" a="1"/>
  <c r="M6197" i="3" s="1"/>
  <c r="M6198" i="3" a="1"/>
  <c r="M6198" i="3" s="1"/>
  <c r="M6199" i="3" a="1"/>
  <c r="M6199" i="3" s="1"/>
  <c r="M6200" i="3" a="1"/>
  <c r="M6200" i="3" s="1"/>
  <c r="M6201" i="3" a="1"/>
  <c r="M6201" i="3" s="1"/>
  <c r="M6202" i="3" a="1"/>
  <c r="M6202" i="3" s="1"/>
  <c r="M6203" i="3" a="1"/>
  <c r="M6203" i="3" s="1"/>
  <c r="M6204" i="3" a="1"/>
  <c r="M6204" i="3" s="1"/>
  <c r="M6205" i="3" a="1"/>
  <c r="M6205" i="3" s="1"/>
  <c r="M6206" i="3" a="1"/>
  <c r="M6206" i="3" s="1"/>
  <c r="M6207" i="3" a="1"/>
  <c r="M6207" i="3" s="1"/>
  <c r="M6208" i="3" a="1"/>
  <c r="M6208" i="3" s="1"/>
  <c r="M6209" i="3" a="1"/>
  <c r="M6209" i="3" s="1"/>
  <c r="M6210" i="3" a="1"/>
  <c r="M6210" i="3" s="1"/>
  <c r="M6211" i="3" a="1"/>
  <c r="M6211" i="3" s="1"/>
  <c r="M6212" i="3" a="1"/>
  <c r="M6212" i="3" s="1"/>
  <c r="M6213" i="3" a="1"/>
  <c r="M6213" i="3" s="1"/>
  <c r="M6214" i="3" a="1"/>
  <c r="M6214" i="3" s="1"/>
  <c r="M6215" i="3" a="1"/>
  <c r="M6215" i="3" s="1"/>
  <c r="M6216" i="3" a="1"/>
  <c r="M6216" i="3" s="1"/>
  <c r="M6217" i="3" a="1"/>
  <c r="M6217" i="3" s="1"/>
  <c r="M6218" i="3" a="1"/>
  <c r="M6218" i="3" s="1"/>
  <c r="M6219" i="3" a="1"/>
  <c r="M6219" i="3" s="1"/>
  <c r="M6220" i="3" a="1"/>
  <c r="M6220" i="3" s="1"/>
  <c r="M6221" i="3" a="1"/>
  <c r="M6221" i="3" s="1"/>
  <c r="M6222" i="3" a="1"/>
  <c r="M6222" i="3" s="1"/>
  <c r="M6223" i="3" a="1"/>
  <c r="M6223" i="3" s="1"/>
  <c r="M6224" i="3" a="1"/>
  <c r="M6224" i="3" s="1"/>
  <c r="M6225" i="3" a="1"/>
  <c r="M6225" i="3" s="1"/>
  <c r="M6226" i="3" a="1"/>
  <c r="M6226" i="3" s="1"/>
  <c r="M6227" i="3" a="1"/>
  <c r="M6227" i="3" s="1"/>
  <c r="M6228" i="3" a="1"/>
  <c r="M6228" i="3" s="1"/>
  <c r="M6229" i="3" a="1"/>
  <c r="M6229" i="3" s="1"/>
  <c r="M6230" i="3" a="1"/>
  <c r="M6230" i="3" s="1"/>
  <c r="M6231" i="3" a="1"/>
  <c r="M6231" i="3" s="1"/>
  <c r="M6232" i="3" a="1"/>
  <c r="M6232" i="3" s="1"/>
  <c r="M6233" i="3" a="1"/>
  <c r="M6233" i="3" s="1"/>
  <c r="M6234" i="3" a="1"/>
  <c r="M6234" i="3" s="1"/>
  <c r="M6235" i="3" a="1"/>
  <c r="M6235" i="3" s="1"/>
  <c r="M6236" i="3" a="1"/>
  <c r="M6236" i="3" s="1"/>
  <c r="M6237" i="3" a="1"/>
  <c r="M6237" i="3" s="1"/>
  <c r="M6238" i="3" a="1"/>
  <c r="M6238" i="3" s="1"/>
  <c r="M6239" i="3" a="1"/>
  <c r="M6239" i="3" s="1"/>
  <c r="M6240" i="3" a="1"/>
  <c r="M6240" i="3" s="1"/>
  <c r="M6241" i="3" a="1"/>
  <c r="M6241" i="3" s="1"/>
  <c r="M6242" i="3" a="1"/>
  <c r="M6242" i="3" s="1"/>
  <c r="M6243" i="3" a="1"/>
  <c r="M6243" i="3" s="1"/>
  <c r="M6244" i="3" a="1"/>
  <c r="M6244" i="3" s="1"/>
  <c r="M6245" i="3" a="1"/>
  <c r="M6245" i="3" s="1"/>
  <c r="M6246" i="3" a="1"/>
  <c r="M6246" i="3" s="1"/>
  <c r="M6247" i="3" a="1"/>
  <c r="M6247" i="3" s="1"/>
  <c r="M6248" i="3" a="1"/>
  <c r="M6248" i="3" s="1"/>
  <c r="M6249" i="3" a="1"/>
  <c r="M6249" i="3" s="1"/>
  <c r="M6250" i="3" a="1"/>
  <c r="M6250" i="3" s="1"/>
  <c r="M6251" i="3" a="1"/>
  <c r="M6251" i="3" s="1"/>
  <c r="M6252" i="3" a="1"/>
  <c r="M6252" i="3" s="1"/>
  <c r="M6253" i="3" a="1"/>
  <c r="M6253" i="3" s="1"/>
  <c r="M6254" i="3" a="1"/>
  <c r="M6254" i="3" s="1"/>
  <c r="M6255" i="3" a="1"/>
  <c r="M6255" i="3" s="1"/>
  <c r="M6256" i="3" a="1"/>
  <c r="M6256" i="3" s="1"/>
  <c r="M6257" i="3" a="1"/>
  <c r="M6257" i="3" s="1"/>
  <c r="M6258" i="3" a="1"/>
  <c r="M6258" i="3" s="1"/>
  <c r="M6259" i="3" a="1"/>
  <c r="M6259" i="3" s="1"/>
  <c r="M6260" i="3" a="1"/>
  <c r="M6260" i="3" s="1"/>
  <c r="M6261" i="3" a="1"/>
  <c r="M6261" i="3" s="1"/>
  <c r="M6262" i="3" a="1"/>
  <c r="M6262" i="3" s="1"/>
  <c r="M6263" i="3" a="1"/>
  <c r="M6263" i="3" s="1"/>
  <c r="M6264" i="3" a="1"/>
  <c r="M6264" i="3" s="1"/>
  <c r="M6265" i="3" a="1"/>
  <c r="M6265" i="3" s="1"/>
  <c r="M6266" i="3" a="1"/>
  <c r="M6266" i="3" s="1"/>
  <c r="M6267" i="3" a="1"/>
  <c r="M6267" i="3" s="1"/>
  <c r="M6268" i="3" a="1"/>
  <c r="M6268" i="3" s="1"/>
  <c r="M6269" i="3" a="1"/>
  <c r="M6269" i="3" s="1"/>
  <c r="M6270" i="3" a="1"/>
  <c r="M6270" i="3" s="1"/>
  <c r="M6271" i="3" a="1"/>
  <c r="M6271" i="3" s="1"/>
  <c r="M6272" i="3" a="1"/>
  <c r="M6272" i="3" s="1"/>
  <c r="M6273" i="3" a="1"/>
  <c r="M6273" i="3" s="1"/>
  <c r="M6274" i="3" a="1"/>
  <c r="M6274" i="3" s="1"/>
  <c r="M6275" i="3" a="1"/>
  <c r="M6275" i="3" s="1"/>
  <c r="M6276" i="3" a="1"/>
  <c r="M6276" i="3" s="1"/>
  <c r="M6277" i="3" a="1"/>
  <c r="M6277" i="3" s="1"/>
  <c r="M6278" i="3" a="1"/>
  <c r="M6278" i="3" s="1"/>
  <c r="M6279" i="3" a="1"/>
  <c r="M6279" i="3" s="1"/>
  <c r="M6280" i="3" a="1"/>
  <c r="M6280" i="3" s="1"/>
  <c r="M6281" i="3" a="1"/>
  <c r="M6281" i="3" s="1"/>
  <c r="M6282" i="3" a="1"/>
  <c r="M6282" i="3" s="1"/>
  <c r="M6283" i="3" a="1"/>
  <c r="M6283" i="3" s="1"/>
  <c r="M6284" i="3" a="1"/>
  <c r="M6284" i="3" s="1"/>
  <c r="M6285" i="3" a="1"/>
  <c r="M6285" i="3" s="1"/>
  <c r="M6286" i="3" a="1"/>
  <c r="M6286" i="3" s="1"/>
  <c r="M6287" i="3" a="1"/>
  <c r="M6287" i="3" s="1"/>
  <c r="M6288" i="3" a="1"/>
  <c r="M6288" i="3" s="1"/>
  <c r="M6289" i="3" a="1"/>
  <c r="M6289" i="3" s="1"/>
  <c r="M6290" i="3" a="1"/>
  <c r="M6290" i="3" s="1"/>
  <c r="M6291" i="3" a="1"/>
  <c r="M6291" i="3" s="1"/>
  <c r="M6292" i="3" a="1"/>
  <c r="M6292" i="3" s="1"/>
  <c r="M6293" i="3" a="1"/>
  <c r="M6293" i="3" s="1"/>
  <c r="M6294" i="3" a="1"/>
  <c r="M6294" i="3" s="1"/>
  <c r="M6295" i="3" a="1"/>
  <c r="M6295" i="3" s="1"/>
  <c r="M6296" i="3" a="1"/>
  <c r="M6296" i="3" s="1"/>
  <c r="M6297" i="3" a="1"/>
  <c r="M6297" i="3" s="1"/>
  <c r="M6298" i="3" a="1"/>
  <c r="M6298" i="3" s="1"/>
  <c r="M6299" i="3" a="1"/>
  <c r="M6299" i="3" s="1"/>
  <c r="M6300" i="3" a="1"/>
  <c r="M6300" i="3" s="1"/>
  <c r="M6301" i="3" a="1"/>
  <c r="M6301" i="3" s="1"/>
  <c r="M6302" i="3" a="1"/>
  <c r="M6302" i="3" s="1"/>
  <c r="M6303" i="3" a="1"/>
  <c r="M6303" i="3" s="1"/>
  <c r="M6304" i="3" a="1"/>
  <c r="M6304" i="3" s="1"/>
  <c r="M6305" i="3" a="1"/>
  <c r="M6305" i="3" s="1"/>
  <c r="M6306" i="3" a="1"/>
  <c r="M6306" i="3" s="1"/>
  <c r="M6307" i="3" a="1"/>
  <c r="M6307" i="3" s="1"/>
  <c r="M6308" i="3" a="1"/>
  <c r="M6308" i="3" s="1"/>
  <c r="M6309" i="3" a="1"/>
  <c r="M6309" i="3" s="1"/>
  <c r="M6310" i="3" a="1"/>
  <c r="M6310" i="3" s="1"/>
  <c r="M6311" i="3" a="1"/>
  <c r="M6311" i="3" s="1"/>
  <c r="M6312" i="3" a="1"/>
  <c r="M6312" i="3" s="1"/>
  <c r="M6313" i="3" a="1"/>
  <c r="M6313" i="3" s="1"/>
  <c r="M6314" i="3" a="1"/>
  <c r="M6314" i="3" s="1"/>
  <c r="M6315" i="3" a="1"/>
  <c r="M6315" i="3" s="1"/>
  <c r="M6316" i="3" a="1"/>
  <c r="M6316" i="3" s="1"/>
  <c r="M6317" i="3" a="1"/>
  <c r="M6317" i="3" s="1"/>
  <c r="M6318" i="3" a="1"/>
  <c r="M6318" i="3" s="1"/>
  <c r="M6319" i="3" a="1"/>
  <c r="M6319" i="3" s="1"/>
  <c r="M6320" i="3" a="1"/>
  <c r="M6320" i="3" s="1"/>
  <c r="M6321" i="3" a="1"/>
  <c r="M6321" i="3" s="1"/>
  <c r="M6322" i="3" a="1"/>
  <c r="M6322" i="3" s="1"/>
  <c r="M6323" i="3" a="1"/>
  <c r="M6323" i="3" s="1"/>
  <c r="M6324" i="3" a="1"/>
  <c r="M6324" i="3" s="1"/>
  <c r="M6325" i="3" a="1"/>
  <c r="M6325" i="3" s="1"/>
  <c r="M6326" i="3" a="1"/>
  <c r="M6326" i="3" s="1"/>
  <c r="M6327" i="3" a="1"/>
  <c r="M6327" i="3" s="1"/>
  <c r="M6328" i="3" a="1"/>
  <c r="M6328" i="3" s="1"/>
  <c r="M6329" i="3" a="1"/>
  <c r="M6329" i="3" s="1"/>
  <c r="M6330" i="3" a="1"/>
  <c r="M6330" i="3" s="1"/>
  <c r="M6331" i="3" a="1"/>
  <c r="M6331" i="3" s="1"/>
  <c r="M6332" i="3" a="1"/>
  <c r="M6332" i="3" s="1"/>
  <c r="M6333" i="3" a="1"/>
  <c r="M6333" i="3" s="1"/>
  <c r="M6334" i="3" a="1"/>
  <c r="M6334" i="3" s="1"/>
  <c r="M6335" i="3" a="1"/>
  <c r="M6335" i="3" s="1"/>
  <c r="M6336" i="3" a="1"/>
  <c r="M6336" i="3" s="1"/>
  <c r="M6337" i="3" a="1"/>
  <c r="M6337" i="3" s="1"/>
  <c r="M6338" i="3" a="1"/>
  <c r="M6338" i="3" s="1"/>
  <c r="M6339" i="3" a="1"/>
  <c r="M6339" i="3" s="1"/>
  <c r="M6340" i="3" a="1"/>
  <c r="M6340" i="3" s="1"/>
  <c r="M6341" i="3" a="1"/>
  <c r="M6341" i="3" s="1"/>
  <c r="M6342" i="3" a="1"/>
  <c r="M6342" i="3" s="1"/>
  <c r="M6343" i="3" a="1"/>
  <c r="M6343" i="3" s="1"/>
  <c r="M6344" i="3" a="1"/>
  <c r="M6344" i="3" s="1"/>
  <c r="M6345" i="3" a="1"/>
  <c r="M6345" i="3" s="1"/>
  <c r="M6346" i="3" a="1"/>
  <c r="M6346" i="3" s="1"/>
  <c r="M6347" i="3" a="1"/>
  <c r="M6347" i="3" s="1"/>
  <c r="M6348" i="3" a="1"/>
  <c r="M6348" i="3" s="1"/>
  <c r="M6349" i="3" a="1"/>
  <c r="M6349" i="3" s="1"/>
  <c r="M6350" i="3" a="1"/>
  <c r="M6350" i="3" s="1"/>
  <c r="M6351" i="3" a="1"/>
  <c r="M6351" i="3" s="1"/>
  <c r="M6352" i="3" a="1"/>
  <c r="M6352" i="3" s="1"/>
  <c r="M6353" i="3" a="1"/>
  <c r="M6353" i="3" s="1"/>
  <c r="M6354" i="3" a="1"/>
  <c r="M6354" i="3" s="1"/>
  <c r="M6355" i="3" a="1"/>
  <c r="M6355" i="3" s="1"/>
  <c r="M6356" i="3" a="1"/>
  <c r="M6356" i="3" s="1"/>
  <c r="M6357" i="3" a="1"/>
  <c r="M6357" i="3" s="1"/>
  <c r="M6358" i="3" a="1"/>
  <c r="M6358" i="3" s="1"/>
  <c r="M6359" i="3" a="1"/>
  <c r="M6359" i="3" s="1"/>
  <c r="M6360" i="3" a="1"/>
  <c r="M6360" i="3" s="1"/>
  <c r="M6361" i="3" a="1"/>
  <c r="M6361" i="3" s="1"/>
  <c r="M6362" i="3" a="1"/>
  <c r="M6362" i="3" s="1"/>
  <c r="M6363" i="3" a="1"/>
  <c r="M6363" i="3" s="1"/>
  <c r="M6364" i="3" a="1"/>
  <c r="M6364" i="3" s="1"/>
  <c r="M6365" i="3" a="1"/>
  <c r="M6365" i="3" s="1"/>
  <c r="M6366" i="3" a="1"/>
  <c r="M6366" i="3" s="1"/>
  <c r="M6367" i="3" a="1"/>
  <c r="M6367" i="3" s="1"/>
  <c r="M6368" i="3" a="1"/>
  <c r="M6368" i="3" s="1"/>
  <c r="M6369" i="3" a="1"/>
  <c r="M6369" i="3" s="1"/>
  <c r="M6370" i="3" a="1"/>
  <c r="M6370" i="3" s="1"/>
  <c r="M6371" i="3" a="1"/>
  <c r="M6371" i="3" s="1"/>
  <c r="M6372" i="3" a="1"/>
  <c r="M6372" i="3" s="1"/>
  <c r="M6373" i="3" a="1"/>
  <c r="M6373" i="3" s="1"/>
  <c r="M6374" i="3" a="1"/>
  <c r="M6374" i="3" s="1"/>
  <c r="M6375" i="3" a="1"/>
  <c r="M6375" i="3" s="1"/>
  <c r="M6376" i="3" a="1"/>
  <c r="M6376" i="3" s="1"/>
  <c r="M6377" i="3" a="1"/>
  <c r="M6377" i="3" s="1"/>
  <c r="M6378" i="3" a="1"/>
  <c r="M6378" i="3" s="1"/>
  <c r="M6379" i="3" a="1"/>
  <c r="M6379" i="3" s="1"/>
  <c r="M6380" i="3" a="1"/>
  <c r="M6380" i="3" s="1"/>
  <c r="M6381" i="3" a="1"/>
  <c r="M6381" i="3" s="1"/>
  <c r="M6382" i="3" a="1"/>
  <c r="M6382" i="3" s="1"/>
  <c r="M6383" i="3" a="1"/>
  <c r="M6383" i="3" s="1"/>
  <c r="M6384" i="3" a="1"/>
  <c r="M6384" i="3" s="1"/>
  <c r="M6385" i="3" a="1"/>
  <c r="M6385" i="3" s="1"/>
  <c r="M6386" i="3" a="1"/>
  <c r="M6386" i="3" s="1"/>
  <c r="M6387" i="3" a="1"/>
  <c r="M6387" i="3" s="1"/>
  <c r="M6388" i="3" a="1"/>
  <c r="M6388" i="3" s="1"/>
  <c r="M6389" i="3" a="1"/>
  <c r="M6389" i="3" s="1"/>
  <c r="M6390" i="3" a="1"/>
  <c r="M6390" i="3" s="1"/>
  <c r="M6391" i="3" a="1"/>
  <c r="M6391" i="3" s="1"/>
  <c r="M6392" i="3" a="1"/>
  <c r="M6392" i="3" s="1"/>
  <c r="M6393" i="3" a="1"/>
  <c r="M6393" i="3" s="1"/>
  <c r="M6394" i="3" a="1"/>
  <c r="M6394" i="3" s="1"/>
  <c r="M6395" i="3" a="1"/>
  <c r="M6395" i="3" s="1"/>
  <c r="M6396" i="3" a="1"/>
  <c r="M6396" i="3" s="1"/>
  <c r="M6397" i="3" a="1"/>
  <c r="M6397" i="3" s="1"/>
  <c r="M6398" i="3" a="1"/>
  <c r="M6398" i="3" s="1"/>
  <c r="M6399" i="3" a="1"/>
  <c r="M6399" i="3" s="1"/>
  <c r="M6400" i="3" a="1"/>
  <c r="M6400" i="3" s="1"/>
  <c r="M6401" i="3" a="1"/>
  <c r="M6401" i="3" s="1"/>
  <c r="M6402" i="3" a="1"/>
  <c r="M6402" i="3" s="1"/>
  <c r="M6403" i="3" a="1"/>
  <c r="M6403" i="3" s="1"/>
  <c r="M6404" i="3" a="1"/>
  <c r="M6404" i="3" s="1"/>
  <c r="M6405" i="3" a="1"/>
  <c r="M6405" i="3" s="1"/>
  <c r="M6406" i="3" a="1"/>
  <c r="M6406" i="3" s="1"/>
  <c r="M6407" i="3" a="1"/>
  <c r="M6407" i="3" s="1"/>
  <c r="M6408" i="3" a="1"/>
  <c r="M6408" i="3" s="1"/>
  <c r="M6409" i="3" a="1"/>
  <c r="M6409" i="3" s="1"/>
  <c r="M6410" i="3" a="1"/>
  <c r="M6410" i="3" s="1"/>
  <c r="M6411" i="3" a="1"/>
  <c r="M6411" i="3" s="1"/>
  <c r="M6412" i="3" a="1"/>
  <c r="M6412" i="3" s="1"/>
  <c r="M6413" i="3" a="1"/>
  <c r="M6413" i="3" s="1"/>
  <c r="M6414" i="3" a="1"/>
  <c r="M6414" i="3" s="1"/>
  <c r="M6415" i="3" a="1"/>
  <c r="M6415" i="3" s="1"/>
  <c r="M6416" i="3" a="1"/>
  <c r="M6416" i="3" s="1"/>
  <c r="M6417" i="3" a="1"/>
  <c r="M6417" i="3" s="1"/>
  <c r="M6418" i="3" a="1"/>
  <c r="M6418" i="3" s="1"/>
  <c r="M6419" i="3" a="1"/>
  <c r="M6419" i="3" s="1"/>
  <c r="M6420" i="3" a="1"/>
  <c r="M6420" i="3" s="1"/>
  <c r="M6421" i="3" a="1"/>
  <c r="M6421" i="3" s="1"/>
  <c r="M6422" i="3" a="1"/>
  <c r="M6422" i="3" s="1"/>
  <c r="M6423" i="3" a="1"/>
  <c r="M6423" i="3" s="1"/>
  <c r="M6424" i="3" a="1"/>
  <c r="M6424" i="3" s="1"/>
  <c r="M6425" i="3" a="1"/>
  <c r="M6425" i="3" s="1"/>
  <c r="M6426" i="3" a="1"/>
  <c r="M6426" i="3" s="1"/>
  <c r="M6427" i="3" a="1"/>
  <c r="M6427" i="3" s="1"/>
  <c r="M6428" i="3" a="1"/>
  <c r="M6428" i="3" s="1"/>
  <c r="M6429" i="3" a="1"/>
  <c r="M6429" i="3" s="1"/>
  <c r="M6430" i="3" a="1"/>
  <c r="M6430" i="3" s="1"/>
  <c r="M6431" i="3" a="1"/>
  <c r="M6431" i="3" s="1"/>
  <c r="M6432" i="3" a="1"/>
  <c r="M6432" i="3" s="1"/>
  <c r="M6433" i="3" a="1"/>
  <c r="M6433" i="3" s="1"/>
  <c r="M6434" i="3" a="1"/>
  <c r="M6434" i="3" s="1"/>
  <c r="M6435" i="3" a="1"/>
  <c r="M6435" i="3" s="1"/>
  <c r="M6436" i="3" a="1"/>
  <c r="M6436" i="3" s="1"/>
  <c r="M6437" i="3" a="1"/>
  <c r="M6437" i="3" s="1"/>
  <c r="M6438" i="3" a="1"/>
  <c r="M6438" i="3" s="1"/>
  <c r="M6439" i="3" a="1"/>
  <c r="M6439" i="3" s="1"/>
  <c r="M6440" i="3" a="1"/>
  <c r="M6440" i="3" s="1"/>
  <c r="M6441" i="3" a="1"/>
  <c r="M6441" i="3" s="1"/>
  <c r="M6442" i="3" a="1"/>
  <c r="M6442" i="3" s="1"/>
  <c r="M6443" i="3" a="1"/>
  <c r="M6443" i="3" s="1"/>
  <c r="M6444" i="3" a="1"/>
  <c r="M6444" i="3" s="1"/>
  <c r="M6445" i="3" a="1"/>
  <c r="M6445" i="3" s="1"/>
  <c r="M6446" i="3" a="1"/>
  <c r="M6446" i="3" s="1"/>
  <c r="M6447" i="3" a="1"/>
  <c r="M6447" i="3" s="1"/>
  <c r="M6448" i="3" a="1"/>
  <c r="M6448" i="3" s="1"/>
  <c r="M6449" i="3" a="1"/>
  <c r="M6449" i="3" s="1"/>
  <c r="M6450" i="3" a="1"/>
  <c r="M6450" i="3" s="1"/>
  <c r="M6451" i="3" a="1"/>
  <c r="M6451" i="3" s="1"/>
  <c r="M6452" i="3" a="1"/>
  <c r="M6452" i="3" s="1"/>
  <c r="M6453" i="3" a="1"/>
  <c r="M6453" i="3" s="1"/>
  <c r="M6454" i="3" a="1"/>
  <c r="M6454" i="3" s="1"/>
  <c r="M6455" i="3" a="1"/>
  <c r="M6455" i="3" s="1"/>
  <c r="M6456" i="3" a="1"/>
  <c r="M6456" i="3" s="1"/>
  <c r="M6457" i="3" a="1"/>
  <c r="M6457" i="3" s="1"/>
  <c r="M6458" i="3" a="1"/>
  <c r="M6458" i="3" s="1"/>
  <c r="M6459" i="3" a="1"/>
  <c r="M6459" i="3" s="1"/>
  <c r="M6460" i="3" a="1"/>
  <c r="M6460" i="3" s="1"/>
  <c r="M6461" i="3" a="1"/>
  <c r="M6461" i="3" s="1"/>
  <c r="M6462" i="3" a="1"/>
  <c r="M6462" i="3" s="1"/>
  <c r="M6463" i="3" a="1"/>
  <c r="M6463" i="3" s="1"/>
  <c r="M6464" i="3" a="1"/>
  <c r="M6464" i="3" s="1"/>
  <c r="M6465" i="3" a="1"/>
  <c r="M6465" i="3" s="1"/>
  <c r="M6466" i="3" a="1"/>
  <c r="M6466" i="3" s="1"/>
  <c r="M6467" i="3" a="1"/>
  <c r="M6467" i="3" s="1"/>
  <c r="M6468" i="3" a="1"/>
  <c r="M6468" i="3" s="1"/>
  <c r="M6469" i="3" a="1"/>
  <c r="M6469" i="3" s="1"/>
  <c r="M6470" i="3" a="1"/>
  <c r="M6470" i="3" s="1"/>
  <c r="M6471" i="3" a="1"/>
  <c r="M6471" i="3" s="1"/>
  <c r="M6472" i="3" a="1"/>
  <c r="M6472" i="3" s="1"/>
  <c r="M6473" i="3" a="1"/>
  <c r="M6473" i="3" s="1"/>
  <c r="M6474" i="3" a="1"/>
  <c r="M6474" i="3" s="1"/>
  <c r="M6475" i="3" a="1"/>
  <c r="M6475" i="3" s="1"/>
  <c r="M6476" i="3" a="1"/>
  <c r="M6476" i="3" s="1"/>
  <c r="M6477" i="3" a="1"/>
  <c r="M6477" i="3" s="1"/>
  <c r="M6478" i="3" a="1"/>
  <c r="M6478" i="3" s="1"/>
  <c r="M6479" i="3" a="1"/>
  <c r="M6479" i="3" s="1"/>
  <c r="M6480" i="3" a="1"/>
  <c r="M6480" i="3" s="1"/>
  <c r="M6481" i="3" a="1"/>
  <c r="M6481" i="3" s="1"/>
  <c r="M6482" i="3" a="1"/>
  <c r="M6482" i="3" s="1"/>
  <c r="M6483" i="3" a="1"/>
  <c r="M6483" i="3" s="1"/>
  <c r="M6484" i="3" a="1"/>
  <c r="M6484" i="3" s="1"/>
  <c r="M6485" i="3" a="1"/>
  <c r="M6485" i="3" s="1"/>
  <c r="M6486" i="3" a="1"/>
  <c r="M6486" i="3" s="1"/>
  <c r="M6487" i="3" a="1"/>
  <c r="M6487" i="3" s="1"/>
  <c r="M6488" i="3" a="1"/>
  <c r="M6488" i="3" s="1"/>
  <c r="M6489" i="3" a="1"/>
  <c r="M6489" i="3" s="1"/>
  <c r="M6490" i="3" a="1"/>
  <c r="M6490" i="3" s="1"/>
  <c r="M6491" i="3" a="1"/>
  <c r="M6491" i="3" s="1"/>
  <c r="M6492" i="3" a="1"/>
  <c r="M6492" i="3" s="1"/>
  <c r="M6493" i="3" a="1"/>
  <c r="M6493" i="3" s="1"/>
  <c r="M6494" i="3" a="1"/>
  <c r="M6494" i="3" s="1"/>
  <c r="M6495" i="3" a="1"/>
  <c r="M6495" i="3" s="1"/>
  <c r="M6496" i="3" a="1"/>
  <c r="M6496" i="3" s="1"/>
  <c r="M6497" i="3" a="1"/>
  <c r="M6497" i="3" s="1"/>
  <c r="M6498" i="3" a="1"/>
  <c r="M6498" i="3" s="1"/>
  <c r="M6499" i="3" a="1"/>
  <c r="M6499" i="3" s="1"/>
  <c r="M6500" i="3" a="1"/>
  <c r="M6500" i="3" s="1"/>
  <c r="M6501" i="3" a="1"/>
  <c r="M6501" i="3" s="1"/>
  <c r="M6502" i="3" a="1"/>
  <c r="M6502" i="3" s="1"/>
  <c r="M6503" i="3" a="1"/>
  <c r="M6503" i="3" s="1"/>
  <c r="M6504" i="3" a="1"/>
  <c r="M6504" i="3" s="1"/>
  <c r="M6505" i="3" a="1"/>
  <c r="M6505" i="3" s="1"/>
  <c r="M6506" i="3" a="1"/>
  <c r="M6506" i="3" s="1"/>
  <c r="M6507" i="3" a="1"/>
  <c r="M6507" i="3" s="1"/>
  <c r="M6508" i="3" a="1"/>
  <c r="M6508" i="3" s="1"/>
  <c r="M6509" i="3" a="1"/>
  <c r="M6509" i="3" s="1"/>
  <c r="M6510" i="3" a="1"/>
  <c r="M6510" i="3" s="1"/>
  <c r="M6511" i="3" a="1"/>
  <c r="M6511" i="3" s="1"/>
  <c r="M6512" i="3" a="1"/>
  <c r="M6512" i="3" s="1"/>
  <c r="M6513" i="3" a="1"/>
  <c r="M6513" i="3" s="1"/>
  <c r="M6514" i="3" a="1"/>
  <c r="M6514" i="3" s="1"/>
  <c r="M6515" i="3" a="1"/>
  <c r="M6515" i="3" s="1"/>
  <c r="M6516" i="3" a="1"/>
  <c r="M6516" i="3" s="1"/>
  <c r="M6517" i="3" a="1"/>
  <c r="M6517" i="3" s="1"/>
  <c r="M6518" i="3" a="1"/>
  <c r="M6518" i="3" s="1"/>
  <c r="M6519" i="3" a="1"/>
  <c r="M6519" i="3" s="1"/>
  <c r="M6520" i="3" a="1"/>
  <c r="M6520" i="3" s="1"/>
  <c r="M6521" i="3" a="1"/>
  <c r="M6521" i="3" s="1"/>
  <c r="M6522" i="3" a="1"/>
  <c r="M6522" i="3" s="1"/>
  <c r="M6523" i="3" a="1"/>
  <c r="M6523" i="3" s="1"/>
  <c r="M6524" i="3" a="1"/>
  <c r="M6524" i="3" s="1"/>
  <c r="M6525" i="3" a="1"/>
  <c r="M6525" i="3" s="1"/>
  <c r="M6526" i="3" a="1"/>
  <c r="M6526" i="3" s="1"/>
  <c r="M6527" i="3" a="1"/>
  <c r="M6527" i="3" s="1"/>
  <c r="M6528" i="3" a="1"/>
  <c r="M6528" i="3" s="1"/>
  <c r="M6529" i="3" a="1"/>
  <c r="M6529" i="3" s="1"/>
  <c r="M6530" i="3" a="1"/>
  <c r="M6530" i="3" s="1"/>
  <c r="M6531" i="3" a="1"/>
  <c r="M6531" i="3" s="1"/>
  <c r="M6532" i="3" a="1"/>
  <c r="M6532" i="3" s="1"/>
  <c r="M6533" i="3" a="1"/>
  <c r="M6533" i="3" s="1"/>
  <c r="M6534" i="3" a="1"/>
  <c r="M6534" i="3" s="1"/>
  <c r="M6535" i="3" a="1"/>
  <c r="M6535" i="3" s="1"/>
  <c r="M6536" i="3" a="1"/>
  <c r="M6536" i="3" s="1"/>
  <c r="M6537" i="3" a="1"/>
  <c r="M6537" i="3" s="1"/>
  <c r="M6538" i="3" a="1"/>
  <c r="M6538" i="3" s="1"/>
  <c r="M6539" i="3" a="1"/>
  <c r="M6539" i="3" s="1"/>
  <c r="M6540" i="3" a="1"/>
  <c r="M6540" i="3" s="1"/>
  <c r="M6541" i="3" a="1"/>
  <c r="M6541" i="3" s="1"/>
  <c r="M6542" i="3" a="1"/>
  <c r="M6542" i="3" s="1"/>
  <c r="M6543" i="3" a="1"/>
  <c r="M6543" i="3" s="1"/>
  <c r="M6544" i="3" a="1"/>
  <c r="M6544" i="3" s="1"/>
  <c r="M6545" i="3" a="1"/>
  <c r="M6545" i="3" s="1"/>
  <c r="M6546" i="3" a="1"/>
  <c r="M6546" i="3" s="1"/>
  <c r="M6547" i="3" a="1"/>
  <c r="M6547" i="3" s="1"/>
  <c r="M6548" i="3" a="1"/>
  <c r="M6548" i="3" s="1"/>
  <c r="M6549" i="3" a="1"/>
  <c r="M6549" i="3" s="1"/>
  <c r="M6550" i="3" a="1"/>
  <c r="M6550" i="3" s="1"/>
  <c r="M6551" i="3" a="1"/>
  <c r="M6551" i="3" s="1"/>
  <c r="M6552" i="3" a="1"/>
  <c r="M6552" i="3" s="1"/>
  <c r="M6553" i="3" a="1"/>
  <c r="M6553" i="3" s="1"/>
  <c r="M6554" i="3" a="1"/>
  <c r="M6554" i="3" s="1"/>
  <c r="M6555" i="3" a="1"/>
  <c r="M6555" i="3" s="1"/>
  <c r="M6556" i="3" a="1"/>
  <c r="M6556" i="3" s="1"/>
  <c r="M6557" i="3" a="1"/>
  <c r="M6557" i="3" s="1"/>
  <c r="M6558" i="3" a="1"/>
  <c r="M6558" i="3" s="1"/>
  <c r="M6559" i="3" a="1"/>
  <c r="M6559" i="3" s="1"/>
  <c r="M6560" i="3" a="1"/>
  <c r="M6560" i="3" s="1"/>
  <c r="M6561" i="3" a="1"/>
  <c r="M6561" i="3" s="1"/>
  <c r="M6562" i="3" a="1"/>
  <c r="M6562" i="3" s="1"/>
  <c r="M6563" i="3" a="1"/>
  <c r="M6563" i="3" s="1"/>
  <c r="M6564" i="3" a="1"/>
  <c r="M6564" i="3" s="1"/>
  <c r="M6565" i="3" a="1"/>
  <c r="M6565" i="3" s="1"/>
  <c r="M6566" i="3" a="1"/>
  <c r="M6566" i="3" s="1"/>
  <c r="M6567" i="3" a="1"/>
  <c r="M6567" i="3" s="1"/>
  <c r="M6568" i="3" a="1"/>
  <c r="M6568" i="3" s="1"/>
  <c r="M6569" i="3" a="1"/>
  <c r="M6569" i="3" s="1"/>
  <c r="M6570" i="3" a="1"/>
  <c r="M6570" i="3" s="1"/>
  <c r="M6571" i="3" a="1"/>
  <c r="M6571" i="3" s="1"/>
  <c r="M6572" i="3" a="1"/>
  <c r="M6572" i="3" s="1"/>
  <c r="M6573" i="3" a="1"/>
  <c r="M6573" i="3" s="1"/>
  <c r="M6574" i="3" a="1"/>
  <c r="M6574" i="3" s="1"/>
  <c r="M6575" i="3" a="1"/>
  <c r="M6575" i="3" s="1"/>
  <c r="M6576" i="3" a="1"/>
  <c r="M6576" i="3" s="1"/>
  <c r="M6577" i="3" a="1"/>
  <c r="M6577" i="3" s="1"/>
  <c r="M6578" i="3" a="1"/>
  <c r="M6578" i="3" s="1"/>
  <c r="M6579" i="3" a="1"/>
  <c r="M6579" i="3" s="1"/>
  <c r="M6580" i="3" a="1"/>
  <c r="M6580" i="3" s="1"/>
  <c r="M6581" i="3" a="1"/>
  <c r="M6581" i="3" s="1"/>
  <c r="M6582" i="3" a="1"/>
  <c r="M6582" i="3" s="1"/>
  <c r="M6583" i="3" a="1"/>
  <c r="M6583" i="3" s="1"/>
  <c r="M6584" i="3" a="1"/>
  <c r="M6584" i="3" s="1"/>
  <c r="M6585" i="3" a="1"/>
  <c r="M6585" i="3" s="1"/>
  <c r="M6586" i="3" a="1"/>
  <c r="M6586" i="3" s="1"/>
  <c r="M6587" i="3" a="1"/>
  <c r="M6587" i="3" s="1"/>
  <c r="M6588" i="3" a="1"/>
  <c r="M6588" i="3" s="1"/>
  <c r="M6589" i="3" a="1"/>
  <c r="M6589" i="3" s="1"/>
  <c r="M6590" i="3" a="1"/>
  <c r="M6590" i="3" s="1"/>
  <c r="M6591" i="3" a="1"/>
  <c r="M6591" i="3" s="1"/>
  <c r="M6592" i="3" a="1"/>
  <c r="M6592" i="3" s="1"/>
  <c r="M6593" i="3" a="1"/>
  <c r="M6593" i="3" s="1"/>
  <c r="M6594" i="3" a="1"/>
  <c r="M6594" i="3" s="1"/>
  <c r="M6595" i="3" a="1"/>
  <c r="M6595" i="3" s="1"/>
  <c r="M6596" i="3" a="1"/>
  <c r="M6596" i="3" s="1"/>
  <c r="M6597" i="3" a="1"/>
  <c r="M6597" i="3" s="1"/>
  <c r="M6598" i="3" a="1"/>
  <c r="M6598" i="3" s="1"/>
  <c r="M6599" i="3" a="1"/>
  <c r="M6599" i="3" s="1"/>
  <c r="M6600" i="3" a="1"/>
  <c r="M6600" i="3" s="1"/>
  <c r="M6601" i="3" a="1"/>
  <c r="M6601" i="3" s="1"/>
  <c r="M6602" i="3" a="1"/>
  <c r="M6602" i="3" s="1"/>
  <c r="M6603" i="3" a="1"/>
  <c r="M6603" i="3" s="1"/>
  <c r="M6604" i="3" a="1"/>
  <c r="M6604" i="3" s="1"/>
  <c r="M6605" i="3" a="1"/>
  <c r="M6605" i="3" s="1"/>
  <c r="M6606" i="3" a="1"/>
  <c r="M6606" i="3" s="1"/>
  <c r="M6607" i="3" a="1"/>
  <c r="M6607" i="3" s="1"/>
  <c r="M6608" i="3" a="1"/>
  <c r="M6608" i="3" s="1"/>
  <c r="M6609" i="3" a="1"/>
  <c r="M6609" i="3" s="1"/>
  <c r="M6610" i="3" a="1"/>
  <c r="M6610" i="3" s="1"/>
  <c r="M6611" i="3" a="1"/>
  <c r="M6611" i="3" s="1"/>
  <c r="M6612" i="3" a="1"/>
  <c r="M6612" i="3" s="1"/>
  <c r="M6613" i="3" a="1"/>
  <c r="M6613" i="3" s="1"/>
  <c r="M6614" i="3" a="1"/>
  <c r="M6614" i="3" s="1"/>
  <c r="M6615" i="3" a="1"/>
  <c r="M6615" i="3" s="1"/>
  <c r="M6616" i="3" a="1"/>
  <c r="M6616" i="3" s="1"/>
  <c r="M6617" i="3" a="1"/>
  <c r="M6617" i="3" s="1"/>
  <c r="M6618" i="3" a="1"/>
  <c r="M6618" i="3" s="1"/>
  <c r="M6619" i="3" a="1"/>
  <c r="M6619" i="3" s="1"/>
  <c r="M6620" i="3" a="1"/>
  <c r="M6620" i="3" s="1"/>
  <c r="M6621" i="3" a="1"/>
  <c r="M6621" i="3" s="1"/>
  <c r="M6622" i="3" a="1"/>
  <c r="M6622" i="3" s="1"/>
  <c r="M6623" i="3" a="1"/>
  <c r="M6623" i="3" s="1"/>
  <c r="M6624" i="3" a="1"/>
  <c r="M6624" i="3" s="1"/>
  <c r="M6625" i="3" a="1"/>
  <c r="M6625" i="3" s="1"/>
  <c r="M6626" i="3" a="1"/>
  <c r="M6626" i="3" s="1"/>
  <c r="M6627" i="3" a="1"/>
  <c r="M6627" i="3" s="1"/>
  <c r="M6628" i="3" a="1"/>
  <c r="M6628" i="3" s="1"/>
  <c r="M6629" i="3" a="1"/>
  <c r="M6629" i="3" s="1"/>
  <c r="M6630" i="3" a="1"/>
  <c r="M6630" i="3" s="1"/>
  <c r="M6631" i="3" a="1"/>
  <c r="M6631" i="3" s="1"/>
  <c r="M6632" i="3" a="1"/>
  <c r="M6632" i="3" s="1"/>
  <c r="M6633" i="3" a="1"/>
  <c r="M6633" i="3" s="1"/>
  <c r="M6634" i="3" a="1"/>
  <c r="M6634" i="3" s="1"/>
  <c r="M6635" i="3" a="1"/>
  <c r="M6635" i="3" s="1"/>
  <c r="M6636" i="3" a="1"/>
  <c r="M6636" i="3" s="1"/>
  <c r="M6637" i="3" a="1"/>
  <c r="M6637" i="3" s="1"/>
  <c r="M6638" i="3" a="1"/>
  <c r="M6638" i="3" s="1"/>
  <c r="M6639" i="3" a="1"/>
  <c r="M6639" i="3" s="1"/>
  <c r="M6640" i="3" a="1"/>
  <c r="M6640" i="3" s="1"/>
  <c r="M6641" i="3" a="1"/>
  <c r="M6641" i="3" s="1"/>
  <c r="M6642" i="3" a="1"/>
  <c r="M6642" i="3" s="1"/>
  <c r="M6643" i="3" a="1"/>
  <c r="M6643" i="3" s="1"/>
  <c r="M6644" i="3" a="1"/>
  <c r="M6644" i="3" s="1"/>
  <c r="M6645" i="3" a="1"/>
  <c r="M6645" i="3" s="1"/>
  <c r="M6646" i="3" a="1"/>
  <c r="M6646" i="3" s="1"/>
  <c r="M6647" i="3" a="1"/>
  <c r="M6647" i="3" s="1"/>
  <c r="M6648" i="3" a="1"/>
  <c r="M6648" i="3" s="1"/>
  <c r="M6649" i="3" a="1"/>
  <c r="M6649" i="3" s="1"/>
  <c r="M6650" i="3" a="1"/>
  <c r="M6650" i="3" s="1"/>
  <c r="M6651" i="3" a="1"/>
  <c r="M6651" i="3" s="1"/>
  <c r="M6652" i="3" a="1"/>
  <c r="M6652" i="3" s="1"/>
  <c r="M6653" i="3" a="1"/>
  <c r="M6653" i="3" s="1"/>
  <c r="M6654" i="3" a="1"/>
  <c r="M6654" i="3" s="1"/>
  <c r="M6655" i="3" a="1"/>
  <c r="M6655" i="3" s="1"/>
  <c r="M6656" i="3" a="1"/>
  <c r="M6656" i="3" s="1"/>
  <c r="M6657" i="3" a="1"/>
  <c r="M6657" i="3" s="1"/>
  <c r="M6658" i="3" a="1"/>
  <c r="M6658" i="3" s="1"/>
  <c r="M6659" i="3" a="1"/>
  <c r="M6659" i="3" s="1"/>
  <c r="M6660" i="3" a="1"/>
  <c r="M6660" i="3" s="1"/>
  <c r="M6661" i="3" a="1"/>
  <c r="M6661" i="3" s="1"/>
  <c r="M6662" i="3" a="1"/>
  <c r="M6662" i="3" s="1"/>
  <c r="M6663" i="3" a="1"/>
  <c r="M6663" i="3" s="1"/>
  <c r="M6664" i="3" a="1"/>
  <c r="M6664" i="3" s="1"/>
  <c r="M6665" i="3" a="1"/>
  <c r="M6665" i="3" s="1"/>
  <c r="M6666" i="3" a="1"/>
  <c r="M6666" i="3" s="1"/>
  <c r="M6667" i="3" a="1"/>
  <c r="M6667" i="3" s="1"/>
  <c r="M6668" i="3" a="1"/>
  <c r="M6668" i="3" s="1"/>
  <c r="M6669" i="3" a="1"/>
  <c r="M6669" i="3" s="1"/>
  <c r="M6670" i="3" a="1"/>
  <c r="M6670" i="3" s="1"/>
  <c r="M6671" i="3" a="1"/>
  <c r="M6671" i="3" s="1"/>
  <c r="M6672" i="3" a="1"/>
  <c r="M6672" i="3" s="1"/>
  <c r="M6673" i="3" a="1"/>
  <c r="M6673" i="3" s="1"/>
  <c r="M6674" i="3" a="1"/>
  <c r="M6674" i="3" s="1"/>
  <c r="M6675" i="3" a="1"/>
  <c r="M6675" i="3" s="1"/>
  <c r="M6676" i="3" a="1"/>
  <c r="M6676" i="3" s="1"/>
  <c r="M6677" i="3" a="1"/>
  <c r="M6677" i="3" s="1"/>
  <c r="M6678" i="3" a="1"/>
  <c r="M6678" i="3" s="1"/>
  <c r="M6679" i="3" a="1"/>
  <c r="M6679" i="3" s="1"/>
  <c r="M6680" i="3" a="1"/>
  <c r="M6680" i="3" s="1"/>
  <c r="M6681" i="3" a="1"/>
  <c r="M6681" i="3" s="1"/>
  <c r="M6682" i="3" a="1"/>
  <c r="M6682" i="3" s="1"/>
  <c r="M6683" i="3" a="1"/>
  <c r="M6683" i="3" s="1"/>
  <c r="M6684" i="3" a="1"/>
  <c r="M6684" i="3" s="1"/>
  <c r="M6685" i="3" a="1"/>
  <c r="M6685" i="3" s="1"/>
  <c r="M6686" i="3" a="1"/>
  <c r="M6686" i="3" s="1"/>
  <c r="M6687" i="3" a="1"/>
  <c r="M6687" i="3" s="1"/>
  <c r="M6688" i="3" a="1"/>
  <c r="M6688" i="3" s="1"/>
  <c r="M6689" i="3" a="1"/>
  <c r="M6689" i="3" s="1"/>
  <c r="M6690" i="3" a="1"/>
  <c r="M6690" i="3" s="1"/>
  <c r="M6691" i="3" a="1"/>
  <c r="M6691" i="3" s="1"/>
  <c r="M6692" i="3" a="1"/>
  <c r="M6692" i="3" s="1"/>
  <c r="M6693" i="3" a="1"/>
  <c r="M6693" i="3" s="1"/>
  <c r="M6694" i="3" a="1"/>
  <c r="M6694" i="3" s="1"/>
  <c r="M6695" i="3" a="1"/>
  <c r="M6695" i="3" s="1"/>
  <c r="M6696" i="3" a="1"/>
  <c r="M6696" i="3" s="1"/>
  <c r="M6697" i="3" a="1"/>
  <c r="M6697" i="3" s="1"/>
  <c r="M6698" i="3" a="1"/>
  <c r="M6698" i="3" s="1"/>
  <c r="M6699" i="3" a="1"/>
  <c r="M6699" i="3" s="1"/>
  <c r="M6700" i="3" a="1"/>
  <c r="M6700" i="3" s="1"/>
  <c r="M6701" i="3" a="1"/>
  <c r="M6701" i="3" s="1"/>
  <c r="M6702" i="3" a="1"/>
  <c r="M6702" i="3" s="1"/>
  <c r="M6703" i="3" a="1"/>
  <c r="M6703" i="3" s="1"/>
  <c r="M6704" i="3" a="1"/>
  <c r="M6704" i="3" s="1"/>
  <c r="M6705" i="3" a="1"/>
  <c r="M6705" i="3" s="1"/>
  <c r="M6706" i="3" a="1"/>
  <c r="M6706" i="3" s="1"/>
  <c r="M6707" i="3" a="1"/>
  <c r="M6707" i="3" s="1"/>
  <c r="M6708" i="3" a="1"/>
  <c r="M6708" i="3" s="1"/>
  <c r="M6709" i="3" a="1"/>
  <c r="M6709" i="3" s="1"/>
  <c r="M6710" i="3" a="1"/>
  <c r="M6710" i="3" s="1"/>
  <c r="M6711" i="3" a="1"/>
  <c r="M6711" i="3" s="1"/>
  <c r="M6712" i="3" a="1"/>
  <c r="M6712" i="3" s="1"/>
  <c r="M6713" i="3" a="1"/>
  <c r="M6713" i="3" s="1"/>
  <c r="M6714" i="3" a="1"/>
  <c r="M6714" i="3" s="1"/>
  <c r="M6715" i="3" a="1"/>
  <c r="M6715" i="3" s="1"/>
  <c r="M6716" i="3" a="1"/>
  <c r="M6716" i="3" s="1"/>
  <c r="M6717" i="3" a="1"/>
  <c r="M6717" i="3" s="1"/>
  <c r="M6718" i="3" a="1"/>
  <c r="M6718" i="3" s="1"/>
  <c r="M6719" i="3" a="1"/>
  <c r="M6719" i="3" s="1"/>
  <c r="M6720" i="3" a="1"/>
  <c r="M6720" i="3" s="1"/>
  <c r="M6721" i="3" a="1"/>
  <c r="M6721" i="3" s="1"/>
  <c r="M6722" i="3" a="1"/>
  <c r="M6722" i="3" s="1"/>
  <c r="M6723" i="3" a="1"/>
  <c r="M6723" i="3" s="1"/>
  <c r="M6724" i="3" a="1"/>
  <c r="M6724" i="3" s="1"/>
  <c r="M6725" i="3" a="1"/>
  <c r="M6725" i="3" s="1"/>
  <c r="M6726" i="3" a="1"/>
  <c r="M6726" i="3" s="1"/>
  <c r="M6727" i="3" a="1"/>
  <c r="M6727" i="3" s="1"/>
  <c r="M6728" i="3" a="1"/>
  <c r="M6728" i="3" s="1"/>
  <c r="M6729" i="3" a="1"/>
  <c r="M6729" i="3" s="1"/>
  <c r="M6730" i="3" a="1"/>
  <c r="M6730" i="3" s="1"/>
  <c r="M6731" i="3" a="1"/>
  <c r="M6731" i="3" s="1"/>
  <c r="M6732" i="3" a="1"/>
  <c r="M6732" i="3" s="1"/>
  <c r="M6733" i="3" a="1"/>
  <c r="M6733" i="3" s="1"/>
  <c r="M6734" i="3" a="1"/>
  <c r="M6734" i="3" s="1"/>
  <c r="M6735" i="3" a="1"/>
  <c r="M6735" i="3" s="1"/>
  <c r="M6736" i="3" a="1"/>
  <c r="M6736" i="3" s="1"/>
  <c r="M6737" i="3" a="1"/>
  <c r="M6737" i="3" s="1"/>
  <c r="M6738" i="3" a="1"/>
  <c r="M6738" i="3" s="1"/>
  <c r="M6739" i="3" a="1"/>
  <c r="M6739" i="3" s="1"/>
  <c r="M6740" i="3" a="1"/>
  <c r="M6740" i="3" s="1"/>
  <c r="M6741" i="3" a="1"/>
  <c r="M6741" i="3" s="1"/>
  <c r="M6742" i="3" a="1"/>
  <c r="M6742" i="3" s="1"/>
  <c r="M6743" i="3" a="1"/>
  <c r="M6743" i="3" s="1"/>
  <c r="M6744" i="3" a="1"/>
  <c r="M6744" i="3" s="1"/>
  <c r="M6745" i="3" a="1"/>
  <c r="M6745" i="3" s="1"/>
  <c r="M6746" i="3" a="1"/>
  <c r="M6746" i="3" s="1"/>
  <c r="M6747" i="3" a="1"/>
  <c r="M6747" i="3" s="1"/>
  <c r="M6748" i="3" a="1"/>
  <c r="M6748" i="3" s="1"/>
  <c r="M6749" i="3" a="1"/>
  <c r="M6749" i="3" s="1"/>
  <c r="M6750" i="3" a="1"/>
  <c r="M6750" i="3" s="1"/>
  <c r="M6751" i="3" a="1"/>
  <c r="M6751" i="3" s="1"/>
  <c r="M6752" i="3" a="1"/>
  <c r="M6752" i="3" s="1"/>
  <c r="M6753" i="3" a="1"/>
  <c r="M6753" i="3" s="1"/>
  <c r="M6754" i="3" a="1"/>
  <c r="M6754" i="3" s="1"/>
  <c r="M6755" i="3" a="1"/>
  <c r="M6755" i="3" s="1"/>
  <c r="M6756" i="3" a="1"/>
  <c r="M6756" i="3" s="1"/>
  <c r="M6757" i="3" a="1"/>
  <c r="M6757" i="3" s="1"/>
  <c r="M6758" i="3" a="1"/>
  <c r="M6758" i="3" s="1"/>
  <c r="M6759" i="3" a="1"/>
  <c r="M6759" i="3" s="1"/>
  <c r="M6760" i="3" a="1"/>
  <c r="M6760" i="3" s="1"/>
  <c r="M6761" i="3" a="1"/>
  <c r="M6761" i="3" s="1"/>
  <c r="M6762" i="3" a="1"/>
  <c r="M6762" i="3" s="1"/>
  <c r="M6763" i="3" a="1"/>
  <c r="M6763" i="3" s="1"/>
  <c r="M6764" i="3" a="1"/>
  <c r="M6764" i="3" s="1"/>
  <c r="M6765" i="3" a="1"/>
  <c r="M6765" i="3" s="1"/>
  <c r="M6766" i="3" a="1"/>
  <c r="M6766" i="3" s="1"/>
  <c r="M6767" i="3" a="1"/>
  <c r="M6767" i="3" s="1"/>
  <c r="M6768" i="3" a="1"/>
  <c r="M6768" i="3" s="1"/>
  <c r="M6769" i="3" a="1"/>
  <c r="M6769" i="3" s="1"/>
  <c r="M6770" i="3" a="1"/>
  <c r="M6770" i="3" s="1"/>
  <c r="M6771" i="3" a="1"/>
  <c r="M6771" i="3" s="1"/>
  <c r="M6772" i="3" a="1"/>
  <c r="M6772" i="3" s="1"/>
  <c r="M6773" i="3" a="1"/>
  <c r="M6773" i="3" s="1"/>
  <c r="M6774" i="3" a="1"/>
  <c r="M6774" i="3" s="1"/>
  <c r="M6775" i="3" a="1"/>
  <c r="M6775" i="3" s="1"/>
  <c r="M6776" i="3" a="1"/>
  <c r="M6776" i="3" s="1"/>
  <c r="M6777" i="3" a="1"/>
  <c r="M6777" i="3" s="1"/>
  <c r="M6778" i="3" a="1"/>
  <c r="M6778" i="3" s="1"/>
  <c r="M6779" i="3" a="1"/>
  <c r="M6779" i="3" s="1"/>
  <c r="M6780" i="3" a="1"/>
  <c r="M6780" i="3" s="1"/>
  <c r="M6781" i="3" a="1"/>
  <c r="M6781" i="3" s="1"/>
  <c r="M6782" i="3" a="1"/>
  <c r="M6782" i="3" s="1"/>
  <c r="M6783" i="3" a="1"/>
  <c r="M6783" i="3" s="1"/>
  <c r="M6784" i="3" a="1"/>
  <c r="M6784" i="3" s="1"/>
  <c r="M6785" i="3" a="1"/>
  <c r="M6785" i="3" s="1"/>
  <c r="M6786" i="3" a="1"/>
  <c r="M6786" i="3" s="1"/>
  <c r="M6787" i="3" a="1"/>
  <c r="M6787" i="3" s="1"/>
  <c r="M6788" i="3" a="1"/>
  <c r="M6788" i="3" s="1"/>
  <c r="M6789" i="3" a="1"/>
  <c r="M6789" i="3" s="1"/>
  <c r="M6790" i="3" a="1"/>
  <c r="M6790" i="3" s="1"/>
  <c r="M6791" i="3" a="1"/>
  <c r="M6791" i="3" s="1"/>
  <c r="M6792" i="3" a="1"/>
  <c r="M6792" i="3" s="1"/>
  <c r="M6793" i="3" a="1"/>
  <c r="M6793" i="3" s="1"/>
  <c r="M6794" i="3" a="1"/>
  <c r="M6794" i="3" s="1"/>
  <c r="M6795" i="3" a="1"/>
  <c r="M6795" i="3" s="1"/>
  <c r="M6796" i="3" a="1"/>
  <c r="M6796" i="3" s="1"/>
  <c r="M6797" i="3" a="1"/>
  <c r="M6797" i="3" s="1"/>
  <c r="M6798" i="3" a="1"/>
  <c r="M6798" i="3" s="1"/>
  <c r="M6799" i="3" a="1"/>
  <c r="M6799" i="3" s="1"/>
  <c r="M6800" i="3" a="1"/>
  <c r="M6800" i="3" s="1"/>
  <c r="M6801" i="3" a="1"/>
  <c r="M6801" i="3" s="1"/>
  <c r="M6802" i="3" a="1"/>
  <c r="M6802" i="3" s="1"/>
  <c r="M6803" i="3" a="1"/>
  <c r="M6803" i="3" s="1"/>
  <c r="M6804" i="3" a="1"/>
  <c r="M6804" i="3" s="1"/>
  <c r="M6805" i="3" a="1"/>
  <c r="M6805" i="3" s="1"/>
  <c r="M6806" i="3" a="1"/>
  <c r="M6806" i="3" s="1"/>
  <c r="M6807" i="3" a="1"/>
  <c r="M6807" i="3" s="1"/>
  <c r="M6808" i="3" a="1"/>
  <c r="M6808" i="3" s="1"/>
  <c r="M6809" i="3" a="1"/>
  <c r="M6809" i="3" s="1"/>
  <c r="M6810" i="3" a="1"/>
  <c r="M6810" i="3" s="1"/>
  <c r="M6811" i="3" a="1"/>
  <c r="M6811" i="3" s="1"/>
  <c r="M6812" i="3" a="1"/>
  <c r="M6812" i="3" s="1"/>
  <c r="M6813" i="3" a="1"/>
  <c r="M6813" i="3" s="1"/>
  <c r="M6814" i="3" a="1"/>
  <c r="M6814" i="3" s="1"/>
  <c r="M6815" i="3" a="1"/>
  <c r="M6815" i="3" s="1"/>
  <c r="M6816" i="3" a="1"/>
  <c r="M6816" i="3" s="1"/>
  <c r="M6817" i="3" a="1"/>
  <c r="M6817" i="3" s="1"/>
  <c r="M6818" i="3" a="1"/>
  <c r="M6818" i="3" s="1"/>
  <c r="M6819" i="3" a="1"/>
  <c r="M6819" i="3" s="1"/>
  <c r="M6820" i="3" a="1"/>
  <c r="M6820" i="3" s="1"/>
  <c r="M6821" i="3" a="1"/>
  <c r="M6821" i="3" s="1"/>
  <c r="M6822" i="3" a="1"/>
  <c r="M6822" i="3" s="1"/>
  <c r="M6823" i="3" a="1"/>
  <c r="M6823" i="3" s="1"/>
  <c r="M6824" i="3" a="1"/>
  <c r="M6824" i="3" s="1"/>
  <c r="M6825" i="3" a="1"/>
  <c r="M6825" i="3" s="1"/>
  <c r="M6826" i="3" a="1"/>
  <c r="M6826" i="3" s="1"/>
  <c r="M6827" i="3" a="1"/>
  <c r="M6827" i="3" s="1"/>
  <c r="M6828" i="3" a="1"/>
  <c r="M6828" i="3" s="1"/>
  <c r="M6829" i="3" a="1"/>
  <c r="M6829" i="3" s="1"/>
  <c r="M6830" i="3" a="1"/>
  <c r="M6830" i="3" s="1"/>
  <c r="M6831" i="3" a="1"/>
  <c r="M6831" i="3" s="1"/>
  <c r="M6832" i="3" a="1"/>
  <c r="M6832" i="3" s="1"/>
  <c r="M6833" i="3" a="1"/>
  <c r="M6833" i="3" s="1"/>
  <c r="M6834" i="3" a="1"/>
  <c r="M6834" i="3" s="1"/>
  <c r="M6835" i="3" a="1"/>
  <c r="M6835" i="3" s="1"/>
  <c r="M6836" i="3" a="1"/>
  <c r="M6836" i="3" s="1"/>
  <c r="M6837" i="3" a="1"/>
  <c r="M6837" i="3" s="1"/>
  <c r="M6838" i="3" a="1"/>
  <c r="M6838" i="3" s="1"/>
  <c r="M6839" i="3" a="1"/>
  <c r="M6839" i="3" s="1"/>
  <c r="M6840" i="3" a="1"/>
  <c r="M6840" i="3" s="1"/>
  <c r="M6841" i="3" a="1"/>
  <c r="M6841" i="3" s="1"/>
  <c r="M6842" i="3" a="1"/>
  <c r="M6842" i="3" s="1"/>
  <c r="M6843" i="3" a="1"/>
  <c r="M6843" i="3" s="1"/>
  <c r="M6844" i="3" a="1"/>
  <c r="M6844" i="3" s="1"/>
  <c r="M6845" i="3" a="1"/>
  <c r="M6845" i="3" s="1"/>
  <c r="M6846" i="3" a="1"/>
  <c r="M6846" i="3" s="1"/>
  <c r="M6847" i="3" a="1"/>
  <c r="M6847" i="3" s="1"/>
  <c r="M6848" i="3" a="1"/>
  <c r="M6848" i="3" s="1"/>
  <c r="M6849" i="3" a="1"/>
  <c r="M6849" i="3" s="1"/>
  <c r="M6850" i="3" a="1"/>
  <c r="M6850" i="3" s="1"/>
  <c r="M6851" i="3" a="1"/>
  <c r="M6851" i="3" s="1"/>
  <c r="M6852" i="3" a="1"/>
  <c r="M6852" i="3" s="1"/>
  <c r="M6853" i="3" a="1"/>
  <c r="M6853" i="3" s="1"/>
  <c r="M6854" i="3" a="1"/>
  <c r="M6854" i="3" s="1"/>
  <c r="M6855" i="3" a="1"/>
  <c r="M6855" i="3" s="1"/>
  <c r="M6856" i="3" a="1"/>
  <c r="M6856" i="3" s="1"/>
  <c r="M6857" i="3" a="1"/>
  <c r="M6857" i="3" s="1"/>
  <c r="M6858" i="3" a="1"/>
  <c r="M6858" i="3" s="1"/>
  <c r="M6859" i="3" a="1"/>
  <c r="M6859" i="3" s="1"/>
  <c r="M6860" i="3" a="1"/>
  <c r="M6860" i="3" s="1"/>
  <c r="M6861" i="3" a="1"/>
  <c r="M6861" i="3" s="1"/>
  <c r="M6862" i="3" a="1"/>
  <c r="M6862" i="3" s="1"/>
  <c r="M6863" i="3" a="1"/>
  <c r="M6863" i="3" s="1"/>
  <c r="M6864" i="3" a="1"/>
  <c r="M6864" i="3" s="1"/>
  <c r="M6865" i="3" a="1"/>
  <c r="M6865" i="3" s="1"/>
  <c r="M6866" i="3" a="1"/>
  <c r="M6866" i="3" s="1"/>
  <c r="M6867" i="3" a="1"/>
  <c r="M6867" i="3" s="1"/>
  <c r="M6868" i="3" a="1"/>
  <c r="M6868" i="3" s="1"/>
  <c r="M6869" i="3" a="1"/>
  <c r="M6869" i="3" s="1"/>
  <c r="M6870" i="3" a="1"/>
  <c r="M6870" i="3" s="1"/>
  <c r="M6871" i="3" a="1"/>
  <c r="M6871" i="3" s="1"/>
  <c r="M6872" i="3" a="1"/>
  <c r="M6872" i="3" s="1"/>
  <c r="M6873" i="3" a="1"/>
  <c r="M6873" i="3" s="1"/>
  <c r="M6874" i="3" a="1"/>
  <c r="M6874" i="3" s="1"/>
  <c r="M6875" i="3" a="1"/>
  <c r="M6875" i="3" s="1"/>
  <c r="M6876" i="3" a="1"/>
  <c r="M6876" i="3" s="1"/>
  <c r="M6877" i="3" a="1"/>
  <c r="M6877" i="3" s="1"/>
  <c r="M6878" i="3" a="1"/>
  <c r="M6878" i="3" s="1"/>
  <c r="M6879" i="3" a="1"/>
  <c r="M6879" i="3" s="1"/>
  <c r="M6880" i="3" a="1"/>
  <c r="M6880" i="3" s="1"/>
  <c r="M6881" i="3" a="1"/>
  <c r="M6881" i="3" s="1"/>
  <c r="M6882" i="3" a="1"/>
  <c r="M6882" i="3" s="1"/>
  <c r="M6883" i="3" a="1"/>
  <c r="M6883" i="3" s="1"/>
  <c r="M6884" i="3" a="1"/>
  <c r="M6884" i="3" s="1"/>
  <c r="M6885" i="3" a="1"/>
  <c r="M6885" i="3" s="1"/>
  <c r="M6886" i="3" a="1"/>
  <c r="M6886" i="3" s="1"/>
  <c r="M6887" i="3" a="1"/>
  <c r="M6887" i="3" s="1"/>
  <c r="M6888" i="3" a="1"/>
  <c r="M6888" i="3" s="1"/>
  <c r="M6889" i="3" a="1"/>
  <c r="M6889" i="3" s="1"/>
  <c r="M6890" i="3" a="1"/>
  <c r="M6890" i="3" s="1"/>
  <c r="M6891" i="3" a="1"/>
  <c r="M6891" i="3" s="1"/>
  <c r="M6892" i="3" a="1"/>
  <c r="M6892" i="3" s="1"/>
  <c r="M6893" i="3" a="1"/>
  <c r="M6893" i="3" s="1"/>
  <c r="M6894" i="3" a="1"/>
  <c r="M6894" i="3" s="1"/>
  <c r="M6895" i="3" a="1"/>
  <c r="M6895" i="3" s="1"/>
  <c r="M6896" i="3" a="1"/>
  <c r="M6896" i="3" s="1"/>
  <c r="M6897" i="3" a="1"/>
  <c r="M6897" i="3" s="1"/>
  <c r="M6898" i="3" a="1"/>
  <c r="M6898" i="3" s="1"/>
  <c r="M6899" i="3" a="1"/>
  <c r="M6899" i="3" s="1"/>
  <c r="M6900" i="3" a="1"/>
  <c r="M6900" i="3" s="1"/>
  <c r="M6901" i="3" a="1"/>
  <c r="M6901" i="3" s="1"/>
  <c r="M6902" i="3" a="1"/>
  <c r="M6902" i="3" s="1"/>
  <c r="M6903" i="3" a="1"/>
  <c r="M6903" i="3" s="1"/>
  <c r="M6904" i="3" a="1"/>
  <c r="M6904" i="3" s="1"/>
  <c r="M6905" i="3" a="1"/>
  <c r="M6905" i="3" s="1"/>
  <c r="M6906" i="3" a="1"/>
  <c r="M6906" i="3" s="1"/>
  <c r="M6907" i="3" a="1"/>
  <c r="M6907" i="3" s="1"/>
  <c r="M6908" i="3" a="1"/>
  <c r="M6908" i="3" s="1"/>
  <c r="M6909" i="3" a="1"/>
  <c r="M6909" i="3" s="1"/>
  <c r="M6910" i="3" a="1"/>
  <c r="M6910" i="3" s="1"/>
  <c r="M6911" i="3" a="1"/>
  <c r="M6911" i="3" s="1"/>
  <c r="M6912" i="3" a="1"/>
  <c r="M6912" i="3" s="1"/>
  <c r="M6913" i="3" a="1"/>
  <c r="M6913" i="3" s="1"/>
  <c r="M6914" i="3" a="1"/>
  <c r="M6914" i="3" s="1"/>
  <c r="M6915" i="3" a="1"/>
  <c r="M6915" i="3" s="1"/>
  <c r="M6916" i="3" a="1"/>
  <c r="M6916" i="3" s="1"/>
  <c r="M6917" i="3" a="1"/>
  <c r="M6917" i="3" s="1"/>
  <c r="M6918" i="3" a="1"/>
  <c r="M6918" i="3" s="1"/>
  <c r="M6919" i="3" a="1"/>
  <c r="M6919" i="3" s="1"/>
  <c r="M6920" i="3" a="1"/>
  <c r="M6920" i="3" s="1"/>
  <c r="M6921" i="3" a="1"/>
  <c r="M6921" i="3" s="1"/>
  <c r="M6922" i="3" a="1"/>
  <c r="M6922" i="3" s="1"/>
  <c r="M6923" i="3" a="1"/>
  <c r="M6923" i="3" s="1"/>
  <c r="M6924" i="3" a="1"/>
  <c r="M6924" i="3" s="1"/>
  <c r="M6925" i="3" a="1"/>
  <c r="M6925" i="3" s="1"/>
  <c r="M6926" i="3" a="1"/>
  <c r="M6926" i="3" s="1"/>
  <c r="M6927" i="3" a="1"/>
  <c r="M6927" i="3" s="1"/>
  <c r="M6928" i="3" a="1"/>
  <c r="M6928" i="3" s="1"/>
  <c r="M6929" i="3" a="1"/>
  <c r="M6929" i="3" s="1"/>
  <c r="M6930" i="3" a="1"/>
  <c r="M6930" i="3" s="1"/>
  <c r="M6931" i="3" a="1"/>
  <c r="M6931" i="3" s="1"/>
  <c r="M6932" i="3" a="1"/>
  <c r="M6932" i="3" s="1"/>
  <c r="M6933" i="3" a="1"/>
  <c r="M6933" i="3" s="1"/>
  <c r="M6934" i="3" a="1"/>
  <c r="M6934" i="3" s="1"/>
  <c r="M6935" i="3" a="1"/>
  <c r="M6935" i="3" s="1"/>
  <c r="M6936" i="3" a="1"/>
  <c r="M6936" i="3" s="1"/>
  <c r="M6937" i="3" a="1"/>
  <c r="M6937" i="3" s="1"/>
  <c r="M6938" i="3" a="1"/>
  <c r="M6938" i="3" s="1"/>
  <c r="M6939" i="3" a="1"/>
  <c r="M6939" i="3" s="1"/>
  <c r="M6940" i="3" a="1"/>
  <c r="M6940" i="3" s="1"/>
  <c r="M6941" i="3" a="1"/>
  <c r="M6941" i="3" s="1"/>
  <c r="M6942" i="3" a="1"/>
  <c r="M6942" i="3" s="1"/>
  <c r="M6943" i="3" a="1"/>
  <c r="M6943" i="3" s="1"/>
  <c r="M6944" i="3" a="1"/>
  <c r="M6944" i="3" s="1"/>
  <c r="M6945" i="3" a="1"/>
  <c r="M6945" i="3" s="1"/>
  <c r="M6946" i="3" a="1"/>
  <c r="M6946" i="3" s="1"/>
  <c r="M6947" i="3" a="1"/>
  <c r="M6947" i="3" s="1"/>
  <c r="M6948" i="3" a="1"/>
  <c r="M6948" i="3" s="1"/>
  <c r="M6949" i="3" a="1"/>
  <c r="M6949" i="3" s="1"/>
  <c r="M6950" i="3" a="1"/>
  <c r="M6950" i="3" s="1"/>
  <c r="M6951" i="3" a="1"/>
  <c r="M6951" i="3" s="1"/>
  <c r="M6952" i="3" a="1"/>
  <c r="M6952" i="3" s="1"/>
  <c r="M6953" i="3" a="1"/>
  <c r="M6953" i="3" s="1"/>
  <c r="M6954" i="3" a="1"/>
  <c r="M6954" i="3" s="1"/>
  <c r="M6955" i="3" a="1"/>
  <c r="M6955" i="3" s="1"/>
  <c r="M6956" i="3" a="1"/>
  <c r="M6956" i="3" s="1"/>
  <c r="M6957" i="3" a="1"/>
  <c r="M6957" i="3" s="1"/>
  <c r="M6958" i="3" a="1"/>
  <c r="M6958" i="3" s="1"/>
  <c r="M6959" i="3" a="1"/>
  <c r="M6959" i="3" s="1"/>
  <c r="M6960" i="3" a="1"/>
  <c r="M6960" i="3" s="1"/>
  <c r="M6961" i="3" a="1"/>
  <c r="M6961" i="3" s="1"/>
  <c r="M6962" i="3" a="1"/>
  <c r="M6962" i="3" s="1"/>
  <c r="M6963" i="3" a="1"/>
  <c r="M6963" i="3" s="1"/>
  <c r="M6964" i="3" a="1"/>
  <c r="M6964" i="3" s="1"/>
  <c r="M6965" i="3" a="1"/>
  <c r="M6965" i="3" s="1"/>
  <c r="M6966" i="3" a="1"/>
  <c r="M6966" i="3" s="1"/>
  <c r="M6967" i="3" a="1"/>
  <c r="M6967" i="3" s="1"/>
  <c r="M6968" i="3" a="1"/>
  <c r="M6968" i="3" s="1"/>
  <c r="M6969" i="3" a="1"/>
  <c r="M6969" i="3" s="1"/>
  <c r="M6970" i="3" a="1"/>
  <c r="M6970" i="3" s="1"/>
  <c r="M6971" i="3" a="1"/>
  <c r="M6971" i="3" s="1"/>
  <c r="M6972" i="3" a="1"/>
  <c r="M6972" i="3" s="1"/>
  <c r="M6973" i="3" a="1"/>
  <c r="M6973" i="3" s="1"/>
  <c r="M6974" i="3" a="1"/>
  <c r="M6974" i="3" s="1"/>
  <c r="M6975" i="3" a="1"/>
  <c r="M6975" i="3" s="1"/>
  <c r="M6976" i="3" a="1"/>
  <c r="M6976" i="3" s="1"/>
  <c r="M6977" i="3" a="1"/>
  <c r="M6977" i="3" s="1"/>
  <c r="M6978" i="3" a="1"/>
  <c r="M6978" i="3" s="1"/>
  <c r="M6979" i="3" a="1"/>
  <c r="M6979" i="3" s="1"/>
  <c r="M6980" i="3" a="1"/>
  <c r="M6980" i="3" s="1"/>
  <c r="M6981" i="3" a="1"/>
  <c r="M6981" i="3" s="1"/>
  <c r="M6982" i="3" a="1"/>
  <c r="M6982" i="3" s="1"/>
  <c r="M6983" i="3" a="1"/>
  <c r="M6983" i="3" s="1"/>
  <c r="M6984" i="3" a="1"/>
  <c r="M6984" i="3" s="1"/>
  <c r="M6985" i="3" a="1"/>
  <c r="M6985" i="3" s="1"/>
  <c r="M6986" i="3" a="1"/>
  <c r="M6986" i="3" s="1"/>
  <c r="M6987" i="3" a="1"/>
  <c r="M6987" i="3" s="1"/>
  <c r="M6988" i="3" a="1"/>
  <c r="M6988" i="3" s="1"/>
  <c r="M6989" i="3" a="1"/>
  <c r="M6989" i="3" s="1"/>
  <c r="M6990" i="3" a="1"/>
  <c r="M6990" i="3" s="1"/>
  <c r="M6991" i="3" a="1"/>
  <c r="M6991" i="3" s="1"/>
  <c r="M6992" i="3" a="1"/>
  <c r="M6992" i="3" s="1"/>
  <c r="M6993" i="3" a="1"/>
  <c r="M6993" i="3" s="1"/>
  <c r="M6994" i="3" a="1"/>
  <c r="M6994" i="3" s="1"/>
  <c r="M6995" i="3" a="1"/>
  <c r="M6995" i="3" s="1"/>
  <c r="M6996" i="3" a="1"/>
  <c r="M6996" i="3" s="1"/>
  <c r="M6997" i="3" a="1"/>
  <c r="M6997" i="3" s="1"/>
  <c r="M6998" i="3" a="1"/>
  <c r="M6998" i="3" s="1"/>
  <c r="M6999" i="3" a="1"/>
  <c r="M6999" i="3" s="1"/>
  <c r="M7000" i="3" a="1"/>
  <c r="M7000" i="3" s="1"/>
  <c r="M7001" i="3" a="1"/>
  <c r="M7001" i="3" s="1"/>
  <c r="M7002" i="3" a="1"/>
  <c r="M7002" i="3" s="1"/>
  <c r="M7003" i="3" a="1"/>
  <c r="M7003" i="3" s="1"/>
  <c r="M7004" i="3" a="1"/>
  <c r="M7004" i="3" s="1"/>
  <c r="M7005" i="3" a="1"/>
  <c r="M7005" i="3" s="1"/>
  <c r="M7006" i="3" a="1"/>
  <c r="M7006" i="3" s="1"/>
  <c r="M7007" i="3" a="1"/>
  <c r="M7007" i="3" s="1"/>
  <c r="M7008" i="3" a="1"/>
  <c r="M7008" i="3" s="1"/>
  <c r="M7009" i="3" a="1"/>
  <c r="M7009" i="3" s="1"/>
  <c r="M7010" i="3" a="1"/>
  <c r="M7010" i="3" s="1"/>
  <c r="M7011" i="3" a="1"/>
  <c r="M7011" i="3" s="1"/>
  <c r="M7012" i="3" a="1"/>
  <c r="M7012" i="3" s="1"/>
  <c r="M7013" i="3" a="1"/>
  <c r="M7013" i="3" s="1"/>
  <c r="M7014" i="3" a="1"/>
  <c r="M7014" i="3" s="1"/>
  <c r="M7015" i="3" a="1"/>
  <c r="M7015" i="3" s="1"/>
  <c r="M7016" i="3" a="1"/>
  <c r="M7016" i="3" s="1"/>
  <c r="M7017" i="3" a="1"/>
  <c r="M7017" i="3" s="1"/>
  <c r="M7018" i="3" a="1"/>
  <c r="M7018" i="3" s="1"/>
  <c r="M7019" i="3" a="1"/>
  <c r="M7019" i="3" s="1"/>
  <c r="M7020" i="3" a="1"/>
  <c r="M7020" i="3" s="1"/>
  <c r="M7021" i="3" a="1"/>
  <c r="M7021" i="3" s="1"/>
  <c r="M7022" i="3" a="1"/>
  <c r="M7022" i="3" s="1"/>
  <c r="M7023" i="3" a="1"/>
  <c r="M7023" i="3" s="1"/>
  <c r="M7024" i="3" a="1"/>
  <c r="M7024" i="3" s="1"/>
  <c r="M7025" i="3" a="1"/>
  <c r="M7025" i="3" s="1"/>
  <c r="M7026" i="3" a="1"/>
  <c r="M7026" i="3" s="1"/>
  <c r="M7027" i="3" a="1"/>
  <c r="M7027" i="3" s="1"/>
  <c r="M7028" i="3" a="1"/>
  <c r="M7028" i="3" s="1"/>
  <c r="M7029" i="3" a="1"/>
  <c r="M7029" i="3" s="1"/>
  <c r="M7030" i="3" a="1"/>
  <c r="M7030" i="3" s="1"/>
  <c r="M7031" i="3" a="1"/>
  <c r="M7031" i="3" s="1"/>
  <c r="M7032" i="3" a="1"/>
  <c r="M7032" i="3" s="1"/>
  <c r="M7033" i="3" a="1"/>
  <c r="M7033" i="3" s="1"/>
  <c r="M7034" i="3" a="1"/>
  <c r="M7034" i="3" s="1"/>
  <c r="M7035" i="3" a="1"/>
  <c r="M7035" i="3" s="1"/>
  <c r="M7036" i="3" a="1"/>
  <c r="M7036" i="3" s="1"/>
  <c r="M7037" i="3" a="1"/>
  <c r="M7037" i="3" s="1"/>
  <c r="M7038" i="3" a="1"/>
  <c r="M7038" i="3" s="1"/>
  <c r="M7039" i="3" a="1"/>
  <c r="M7039" i="3" s="1"/>
  <c r="M7040" i="3" a="1"/>
  <c r="M7040" i="3" s="1"/>
  <c r="M7041" i="3" a="1"/>
  <c r="M7041" i="3" s="1"/>
  <c r="M7042" i="3" a="1"/>
  <c r="M7042" i="3" s="1"/>
  <c r="M7043" i="3" a="1"/>
  <c r="M7043" i="3" s="1"/>
  <c r="M7044" i="3" a="1"/>
  <c r="M7044" i="3" s="1"/>
  <c r="M7045" i="3" a="1"/>
  <c r="M7045" i="3" s="1"/>
  <c r="M7046" i="3" a="1"/>
  <c r="M7046" i="3" s="1"/>
  <c r="M7047" i="3" a="1"/>
  <c r="M7047" i="3" s="1"/>
  <c r="M7048" i="3" a="1"/>
  <c r="M7048" i="3" s="1"/>
  <c r="M7049" i="3" a="1"/>
  <c r="M7049" i="3" s="1"/>
  <c r="M7050" i="3" a="1"/>
  <c r="M7050" i="3" s="1"/>
  <c r="M7051" i="3" a="1"/>
  <c r="M7051" i="3" s="1"/>
  <c r="M7052" i="3" a="1"/>
  <c r="M7052" i="3" s="1"/>
  <c r="M7053" i="3" a="1"/>
  <c r="M7053" i="3" s="1"/>
  <c r="M7054" i="3" a="1"/>
  <c r="M7054" i="3" s="1"/>
  <c r="M7055" i="3" a="1"/>
  <c r="M7055" i="3" s="1"/>
  <c r="M7056" i="3" a="1"/>
  <c r="M7056" i="3" s="1"/>
  <c r="M7057" i="3" a="1"/>
  <c r="M7057" i="3" s="1"/>
  <c r="M7058" i="3" a="1"/>
  <c r="M7058" i="3" s="1"/>
  <c r="M7059" i="3" a="1"/>
  <c r="M7059" i="3" s="1"/>
  <c r="M7060" i="3" a="1"/>
  <c r="M7060" i="3" s="1"/>
  <c r="M7061" i="3" a="1"/>
  <c r="M7061" i="3" s="1"/>
  <c r="M7062" i="3" a="1"/>
  <c r="M7062" i="3" s="1"/>
  <c r="M7063" i="3" a="1"/>
  <c r="M7063" i="3" s="1"/>
  <c r="M7064" i="3" a="1"/>
  <c r="M7064" i="3" s="1"/>
  <c r="M7065" i="3" a="1"/>
  <c r="M7065" i="3" s="1"/>
  <c r="M7066" i="3" a="1"/>
  <c r="M7066" i="3" s="1"/>
  <c r="M7067" i="3" a="1"/>
  <c r="M7067" i="3" s="1"/>
  <c r="M7068" i="3" a="1"/>
  <c r="M7068" i="3" s="1"/>
  <c r="M7069" i="3" a="1"/>
  <c r="M7069" i="3" s="1"/>
  <c r="M7070" i="3" a="1"/>
  <c r="M7070" i="3" s="1"/>
  <c r="M7071" i="3" a="1"/>
  <c r="M7071" i="3" s="1"/>
  <c r="M7072" i="3" a="1"/>
  <c r="M7072" i="3" s="1"/>
  <c r="M7073" i="3" a="1"/>
  <c r="M7073" i="3" s="1"/>
  <c r="M7074" i="3" a="1"/>
  <c r="M7074" i="3" s="1"/>
  <c r="M7075" i="3" a="1"/>
  <c r="M7075" i="3" s="1"/>
  <c r="M7076" i="3" a="1"/>
  <c r="M7076" i="3" s="1"/>
  <c r="M7077" i="3" a="1"/>
  <c r="M7077" i="3" s="1"/>
  <c r="M7078" i="3" a="1"/>
  <c r="M7078" i="3" s="1"/>
  <c r="M7079" i="3" a="1"/>
  <c r="M7079" i="3" s="1"/>
  <c r="M7080" i="3" a="1"/>
  <c r="M7080" i="3" s="1"/>
  <c r="M7081" i="3" a="1"/>
  <c r="M7081" i="3" s="1"/>
  <c r="M7082" i="3" a="1"/>
  <c r="M7082" i="3" s="1"/>
  <c r="M7083" i="3" a="1"/>
  <c r="M7083" i="3" s="1"/>
  <c r="M7084" i="3" a="1"/>
  <c r="M7084" i="3" s="1"/>
  <c r="M7085" i="3" a="1"/>
  <c r="M7085" i="3" s="1"/>
  <c r="M7086" i="3" a="1"/>
  <c r="M7086" i="3" s="1"/>
  <c r="M7087" i="3" a="1"/>
  <c r="M7087" i="3" s="1"/>
  <c r="M7088" i="3" a="1"/>
  <c r="M7088" i="3" s="1"/>
  <c r="M7089" i="3" a="1"/>
  <c r="M7089" i="3" s="1"/>
  <c r="M7090" i="3" a="1"/>
  <c r="M7090" i="3" s="1"/>
  <c r="M7091" i="3" a="1"/>
  <c r="M7091" i="3" s="1"/>
  <c r="M7092" i="3" a="1"/>
  <c r="M7092" i="3" s="1"/>
  <c r="M7093" i="3" a="1"/>
  <c r="M7093" i="3" s="1"/>
  <c r="M7094" i="3" a="1"/>
  <c r="M7094" i="3" s="1"/>
  <c r="M7095" i="3" a="1"/>
  <c r="M7095" i="3" s="1"/>
  <c r="M7096" i="3" a="1"/>
  <c r="M7096" i="3" s="1"/>
  <c r="M7097" i="3" a="1"/>
  <c r="M7097" i="3" s="1"/>
  <c r="M7098" i="3" a="1"/>
  <c r="M7098" i="3" s="1"/>
  <c r="M7099" i="3" a="1"/>
  <c r="M7099" i="3" s="1"/>
  <c r="M7100" i="3" a="1"/>
  <c r="M7100" i="3" s="1"/>
  <c r="M7101" i="3" a="1"/>
  <c r="M7101" i="3" s="1"/>
  <c r="M7102" i="3" a="1"/>
  <c r="M7102" i="3" s="1"/>
  <c r="M7103" i="3" a="1"/>
  <c r="M7103" i="3" s="1"/>
  <c r="M7104" i="3" a="1"/>
  <c r="M7104" i="3" s="1"/>
  <c r="M7105" i="3" a="1"/>
  <c r="M7105" i="3" s="1"/>
  <c r="M7106" i="3" a="1"/>
  <c r="M7106" i="3" s="1"/>
  <c r="M7107" i="3" a="1"/>
  <c r="M7107" i="3" s="1"/>
  <c r="M7108" i="3" a="1"/>
  <c r="M7108" i="3" s="1"/>
  <c r="M7109" i="3" a="1"/>
  <c r="M7109" i="3" s="1"/>
  <c r="M7110" i="3" a="1"/>
  <c r="M7110" i="3" s="1"/>
  <c r="M7111" i="3" a="1"/>
  <c r="M7111" i="3" s="1"/>
  <c r="M7112" i="3" a="1"/>
  <c r="M7112" i="3" s="1"/>
  <c r="M7113" i="3" a="1"/>
  <c r="M7113" i="3" s="1"/>
  <c r="M7114" i="3" a="1"/>
  <c r="M7114" i="3" s="1"/>
  <c r="M7115" i="3" a="1"/>
  <c r="M7115" i="3" s="1"/>
  <c r="M7116" i="3" a="1"/>
  <c r="M7116" i="3" s="1"/>
  <c r="M7117" i="3" a="1"/>
  <c r="M7117" i="3" s="1"/>
  <c r="M7118" i="3" a="1"/>
  <c r="M7118" i="3" s="1"/>
  <c r="M7119" i="3" a="1"/>
  <c r="M7119" i="3" s="1"/>
  <c r="M7120" i="3" a="1"/>
  <c r="M7120" i="3" s="1"/>
  <c r="M7121" i="3" a="1"/>
  <c r="M7121" i="3" s="1"/>
  <c r="M7122" i="3" a="1"/>
  <c r="M7122" i="3" s="1"/>
  <c r="M7123" i="3" a="1"/>
  <c r="M7123" i="3" s="1"/>
  <c r="M7124" i="3" a="1"/>
  <c r="M7124" i="3" s="1"/>
  <c r="M7125" i="3" a="1"/>
  <c r="M7125" i="3" s="1"/>
  <c r="M7126" i="3" a="1"/>
  <c r="M7126" i="3" s="1"/>
  <c r="M7127" i="3" a="1"/>
  <c r="M7127" i="3" s="1"/>
  <c r="M7128" i="3" a="1"/>
  <c r="M7128" i="3" s="1"/>
  <c r="M7129" i="3" a="1"/>
  <c r="M7129" i="3" s="1"/>
  <c r="M7130" i="3" a="1"/>
  <c r="M7130" i="3" s="1"/>
  <c r="M7131" i="3" a="1"/>
  <c r="M7131" i="3" s="1"/>
  <c r="M7132" i="3" a="1"/>
  <c r="M7132" i="3" s="1"/>
  <c r="M7133" i="3" a="1"/>
  <c r="M7133" i="3" s="1"/>
  <c r="M7134" i="3" a="1"/>
  <c r="M7134" i="3" s="1"/>
  <c r="M7135" i="3" a="1"/>
  <c r="M7135" i="3" s="1"/>
  <c r="M7136" i="3" a="1"/>
  <c r="M7136" i="3" s="1"/>
  <c r="M7137" i="3" a="1"/>
  <c r="M7137" i="3" s="1"/>
  <c r="M7138" i="3" a="1"/>
  <c r="M7138" i="3" s="1"/>
  <c r="M7139" i="3" a="1"/>
  <c r="M7139" i="3" s="1"/>
  <c r="M7140" i="3" a="1"/>
  <c r="M7140" i="3" s="1"/>
  <c r="M7141" i="3" a="1"/>
  <c r="M7141" i="3" s="1"/>
  <c r="M7142" i="3" a="1"/>
  <c r="M7142" i="3" s="1"/>
  <c r="M7143" i="3" a="1"/>
  <c r="M7143" i="3" s="1"/>
  <c r="M7144" i="3" a="1"/>
  <c r="M7144" i="3" s="1"/>
  <c r="M7145" i="3" a="1"/>
  <c r="M7145" i="3" s="1"/>
  <c r="M7146" i="3" a="1"/>
  <c r="M7146" i="3" s="1"/>
  <c r="M7147" i="3" a="1"/>
  <c r="M7147" i="3" s="1"/>
  <c r="M7148" i="3" a="1"/>
  <c r="M7148" i="3" s="1"/>
  <c r="M7149" i="3" a="1"/>
  <c r="M7149" i="3" s="1"/>
  <c r="M7150" i="3" a="1"/>
  <c r="M7150" i="3" s="1"/>
  <c r="M7151" i="3" a="1"/>
  <c r="M7151" i="3" s="1"/>
  <c r="M7152" i="3" a="1"/>
  <c r="M7152" i="3" s="1"/>
  <c r="M7153" i="3" a="1"/>
  <c r="M7153" i="3" s="1"/>
  <c r="M7154" i="3" a="1"/>
  <c r="M7154" i="3" s="1"/>
  <c r="M7155" i="3" a="1"/>
  <c r="M7155" i="3" s="1"/>
  <c r="M7156" i="3" a="1"/>
  <c r="M7156" i="3" s="1"/>
  <c r="M7157" i="3" a="1"/>
  <c r="M7157" i="3" s="1"/>
  <c r="M7158" i="3" a="1"/>
  <c r="M7158" i="3" s="1"/>
  <c r="M7159" i="3" a="1"/>
  <c r="M7159" i="3" s="1"/>
  <c r="M7160" i="3" a="1"/>
  <c r="M7160" i="3" s="1"/>
  <c r="M7161" i="3" a="1"/>
  <c r="M7161" i="3" s="1"/>
  <c r="M7162" i="3" a="1"/>
  <c r="M7162" i="3" s="1"/>
  <c r="M7163" i="3" a="1"/>
  <c r="M7163" i="3" s="1"/>
  <c r="M7164" i="3" a="1"/>
  <c r="M7164" i="3" s="1"/>
  <c r="M7165" i="3" a="1"/>
  <c r="M7165" i="3" s="1"/>
  <c r="M7166" i="3" a="1"/>
  <c r="M7166" i="3" s="1"/>
  <c r="M7167" i="3" a="1"/>
  <c r="M7167" i="3" s="1"/>
  <c r="M7168" i="3" a="1"/>
  <c r="M7168" i="3" s="1"/>
  <c r="M7169" i="3" a="1"/>
  <c r="M7169" i="3" s="1"/>
  <c r="M7170" i="3" a="1"/>
  <c r="M7170" i="3" s="1"/>
  <c r="M7171" i="3" a="1"/>
  <c r="M7171" i="3" s="1"/>
  <c r="M7172" i="3" a="1"/>
  <c r="M7172" i="3" s="1"/>
  <c r="M7173" i="3" a="1"/>
  <c r="M7173" i="3" s="1"/>
  <c r="M7174" i="3" a="1"/>
  <c r="M7174" i="3" s="1"/>
  <c r="M7175" i="3" a="1"/>
  <c r="M7175" i="3" s="1"/>
  <c r="M7176" i="3" a="1"/>
  <c r="M7176" i="3" s="1"/>
  <c r="M7177" i="3" a="1"/>
  <c r="M7177" i="3" s="1"/>
  <c r="M7178" i="3" a="1"/>
  <c r="M7178" i="3" s="1"/>
  <c r="M7179" i="3" a="1"/>
  <c r="M7179" i="3" s="1"/>
  <c r="M7180" i="3" a="1"/>
  <c r="M7180" i="3" s="1"/>
  <c r="M7181" i="3" a="1"/>
  <c r="M7181" i="3" s="1"/>
  <c r="M7182" i="3" a="1"/>
  <c r="M7182" i="3" s="1"/>
  <c r="M7183" i="3" a="1"/>
  <c r="M7183" i="3" s="1"/>
  <c r="M7184" i="3" a="1"/>
  <c r="M7184" i="3" s="1"/>
  <c r="M7185" i="3" a="1"/>
  <c r="M7185" i="3" s="1"/>
  <c r="M7186" i="3" a="1"/>
  <c r="M7186" i="3" s="1"/>
  <c r="M7187" i="3" a="1"/>
  <c r="M7187" i="3" s="1"/>
  <c r="M7188" i="3" a="1"/>
  <c r="M7188" i="3" s="1"/>
  <c r="M7189" i="3" a="1"/>
  <c r="M7189" i="3" s="1"/>
  <c r="M7190" i="3" a="1"/>
  <c r="M7190" i="3" s="1"/>
  <c r="M7191" i="3" a="1"/>
  <c r="M7191" i="3" s="1"/>
  <c r="M7192" i="3" a="1"/>
  <c r="M7192" i="3" s="1"/>
  <c r="M7193" i="3" a="1"/>
  <c r="M7193" i="3" s="1"/>
  <c r="M7194" i="3" a="1"/>
  <c r="M7194" i="3" s="1"/>
  <c r="M7195" i="3" a="1"/>
  <c r="M7195" i="3" s="1"/>
  <c r="M7196" i="3" a="1"/>
  <c r="M7196" i="3" s="1"/>
  <c r="M7197" i="3" a="1"/>
  <c r="M7197" i="3" s="1"/>
  <c r="M7198" i="3" a="1"/>
  <c r="M7198" i="3" s="1"/>
  <c r="M7199" i="3" a="1"/>
  <c r="M7199" i="3" s="1"/>
  <c r="M7200" i="3" a="1"/>
  <c r="M7200" i="3" s="1"/>
  <c r="M7201" i="3" a="1"/>
  <c r="M7201" i="3" s="1"/>
  <c r="M7202" i="3" a="1"/>
  <c r="M7202" i="3" s="1"/>
  <c r="M7203" i="3" a="1"/>
  <c r="M7203" i="3" s="1"/>
  <c r="M7204" i="3" a="1"/>
  <c r="M7204" i="3" s="1"/>
  <c r="M7205" i="3" a="1"/>
  <c r="M7205" i="3" s="1"/>
  <c r="M7206" i="3" a="1"/>
  <c r="M7206" i="3" s="1"/>
  <c r="M7207" i="3" a="1"/>
  <c r="M7207" i="3" s="1"/>
  <c r="M7208" i="3" a="1"/>
  <c r="M7208" i="3" s="1"/>
  <c r="M7209" i="3" a="1"/>
  <c r="M7209" i="3" s="1"/>
  <c r="M7210" i="3" a="1"/>
  <c r="M7210" i="3" s="1"/>
  <c r="M7211" i="3" a="1"/>
  <c r="M7211" i="3" s="1"/>
  <c r="M7212" i="3" a="1"/>
  <c r="M7212" i="3" s="1"/>
  <c r="M7213" i="3" a="1"/>
  <c r="M7213" i="3" s="1"/>
  <c r="M7214" i="3" a="1"/>
  <c r="M7214" i="3" s="1"/>
  <c r="M7215" i="3" a="1"/>
  <c r="M7215" i="3" s="1"/>
  <c r="M7216" i="3" a="1"/>
  <c r="M7216" i="3" s="1"/>
  <c r="M7217" i="3" a="1"/>
  <c r="M7217" i="3" s="1"/>
  <c r="M7218" i="3" a="1"/>
  <c r="M7218" i="3" s="1"/>
  <c r="M7219" i="3" a="1"/>
  <c r="M7219" i="3" s="1"/>
  <c r="M7220" i="3" a="1"/>
  <c r="M7220" i="3" s="1"/>
  <c r="M7221" i="3" a="1"/>
  <c r="M7221" i="3" s="1"/>
  <c r="M7222" i="3" a="1"/>
  <c r="M7222" i="3" s="1"/>
  <c r="M7223" i="3" a="1"/>
  <c r="M7223" i="3" s="1"/>
  <c r="M7224" i="3" a="1"/>
  <c r="M7224" i="3" s="1"/>
  <c r="M7225" i="3" a="1"/>
  <c r="M7225" i="3" s="1"/>
  <c r="M7226" i="3" a="1"/>
  <c r="M7226" i="3" s="1"/>
  <c r="M7227" i="3" a="1"/>
  <c r="M7227" i="3" s="1"/>
  <c r="M7228" i="3" a="1"/>
  <c r="M7228" i="3" s="1"/>
  <c r="M7229" i="3" a="1"/>
  <c r="M7229" i="3" s="1"/>
  <c r="M7230" i="3" a="1"/>
  <c r="M7230" i="3" s="1"/>
  <c r="M7231" i="3" a="1"/>
  <c r="M7231" i="3" s="1"/>
  <c r="M7232" i="3" a="1"/>
  <c r="M7232" i="3" s="1"/>
  <c r="M7233" i="3" a="1"/>
  <c r="M7233" i="3" s="1"/>
  <c r="M7234" i="3" a="1"/>
  <c r="M7234" i="3" s="1"/>
  <c r="M7235" i="3" a="1"/>
  <c r="M7235" i="3" s="1"/>
  <c r="M7236" i="3" a="1"/>
  <c r="M7236" i="3" s="1"/>
  <c r="M7237" i="3" a="1"/>
  <c r="M7237" i="3" s="1"/>
  <c r="M7238" i="3" a="1"/>
  <c r="M7238" i="3" s="1"/>
  <c r="M7239" i="3" a="1"/>
  <c r="M7239" i="3" s="1"/>
  <c r="M7240" i="3" a="1"/>
  <c r="M7240" i="3" s="1"/>
  <c r="M7241" i="3" a="1"/>
  <c r="M7241" i="3" s="1"/>
  <c r="M7242" i="3" a="1"/>
  <c r="M7242" i="3" s="1"/>
  <c r="M7243" i="3" a="1"/>
  <c r="M7243" i="3" s="1"/>
  <c r="M7244" i="3" a="1"/>
  <c r="M7244" i="3" s="1"/>
  <c r="M7245" i="3" a="1"/>
  <c r="M7245" i="3" s="1"/>
  <c r="M7246" i="3" a="1"/>
  <c r="M7246" i="3" s="1"/>
  <c r="M7247" i="3" a="1"/>
  <c r="M7247" i="3" s="1"/>
  <c r="M7248" i="3" a="1"/>
  <c r="M7248" i="3" s="1"/>
  <c r="M7249" i="3" a="1"/>
  <c r="M7249" i="3" s="1"/>
  <c r="M7250" i="3" a="1"/>
  <c r="M7250" i="3" s="1"/>
  <c r="M7251" i="3" a="1"/>
  <c r="M7251" i="3" s="1"/>
  <c r="M7252" i="3" a="1"/>
  <c r="M7252" i="3" s="1"/>
  <c r="M7253" i="3" a="1"/>
  <c r="M7253" i="3" s="1"/>
  <c r="M7254" i="3" a="1"/>
  <c r="M7254" i="3" s="1"/>
  <c r="M7255" i="3" a="1"/>
  <c r="M7255" i="3" s="1"/>
  <c r="M7256" i="3" a="1"/>
  <c r="M7256" i="3" s="1"/>
  <c r="M7257" i="3" a="1"/>
  <c r="M7257" i="3" s="1"/>
  <c r="M7258" i="3" a="1"/>
  <c r="M7258" i="3" s="1"/>
  <c r="M7259" i="3" a="1"/>
  <c r="M7259" i="3" s="1"/>
  <c r="M7260" i="3" a="1"/>
  <c r="M7260" i="3" s="1"/>
  <c r="M7261" i="3" a="1"/>
  <c r="M7261" i="3" s="1"/>
  <c r="M7262" i="3" a="1"/>
  <c r="M7262" i="3" s="1"/>
  <c r="M7263" i="3" a="1"/>
  <c r="M7263" i="3" s="1"/>
  <c r="M7264" i="3" a="1"/>
  <c r="M7264" i="3" s="1"/>
  <c r="M7265" i="3" a="1"/>
  <c r="M7265" i="3" s="1"/>
  <c r="M7266" i="3" a="1"/>
  <c r="M7266" i="3" s="1"/>
  <c r="M7267" i="3" a="1"/>
  <c r="M7267" i="3" s="1"/>
  <c r="M7268" i="3" a="1"/>
  <c r="M7268" i="3" s="1"/>
  <c r="M7269" i="3" a="1"/>
  <c r="M7269" i="3" s="1"/>
  <c r="M7270" i="3" a="1"/>
  <c r="M7270" i="3" s="1"/>
  <c r="M7271" i="3" a="1"/>
  <c r="M7271" i="3" s="1"/>
  <c r="M7272" i="3" a="1"/>
  <c r="M7272" i="3" s="1"/>
  <c r="M7273" i="3" a="1"/>
  <c r="M7273" i="3" s="1"/>
  <c r="M7274" i="3" a="1"/>
  <c r="M7274" i="3" s="1"/>
  <c r="M7275" i="3" a="1"/>
  <c r="M7275" i="3" s="1"/>
  <c r="M7276" i="3" a="1"/>
  <c r="M7276" i="3" s="1"/>
  <c r="M7277" i="3" a="1"/>
  <c r="M7277" i="3" s="1"/>
  <c r="M7278" i="3" a="1"/>
  <c r="M7278" i="3" s="1"/>
  <c r="M7279" i="3" a="1"/>
  <c r="M7279" i="3" s="1"/>
  <c r="M7280" i="3" a="1"/>
  <c r="M7280" i="3" s="1"/>
  <c r="M7281" i="3" a="1"/>
  <c r="M7281" i="3" s="1"/>
  <c r="M7282" i="3" a="1"/>
  <c r="M7282" i="3" s="1"/>
  <c r="M7283" i="3" a="1"/>
  <c r="M7283" i="3" s="1"/>
  <c r="M7284" i="3" a="1"/>
  <c r="M7284" i="3" s="1"/>
  <c r="M7285" i="3" a="1"/>
  <c r="M7285" i="3" s="1"/>
  <c r="M7286" i="3" a="1"/>
  <c r="M7286" i="3" s="1"/>
  <c r="M7287" i="3" a="1"/>
  <c r="M7287" i="3" s="1"/>
  <c r="M7288" i="3" a="1"/>
  <c r="M7288" i="3" s="1"/>
  <c r="M7289" i="3" a="1"/>
  <c r="M7289" i="3" s="1"/>
  <c r="M7290" i="3" a="1"/>
  <c r="M7290" i="3" s="1"/>
  <c r="M7291" i="3" a="1"/>
  <c r="M7291" i="3" s="1"/>
  <c r="M7292" i="3" a="1"/>
  <c r="M7292" i="3" s="1"/>
  <c r="M7293" i="3" a="1"/>
  <c r="M7293" i="3" s="1"/>
  <c r="M7294" i="3" a="1"/>
  <c r="M7294" i="3" s="1"/>
  <c r="M7295" i="3" a="1"/>
  <c r="M7295" i="3" s="1"/>
  <c r="M7296" i="3" a="1"/>
  <c r="M7296" i="3" s="1"/>
  <c r="M7297" i="3" a="1"/>
  <c r="M7297" i="3" s="1"/>
  <c r="M7298" i="3" a="1"/>
  <c r="M7298" i="3" s="1"/>
  <c r="M7299" i="3" a="1"/>
  <c r="M7299" i="3" s="1"/>
  <c r="M7300" i="3" a="1"/>
  <c r="M7300" i="3" s="1"/>
  <c r="M7301" i="3" a="1"/>
  <c r="M7301" i="3" s="1"/>
  <c r="M7302" i="3" a="1"/>
  <c r="M7302" i="3" s="1"/>
  <c r="M7303" i="3" a="1"/>
  <c r="M7303" i="3" s="1"/>
  <c r="M7304" i="3" a="1"/>
  <c r="M7304" i="3" s="1"/>
  <c r="M7305" i="3" a="1"/>
  <c r="M7305" i="3" s="1"/>
  <c r="M7306" i="3" a="1"/>
  <c r="M7306" i="3" s="1"/>
  <c r="M7307" i="3" a="1"/>
  <c r="M7307" i="3" s="1"/>
  <c r="M7308" i="3" a="1"/>
  <c r="M7308" i="3" s="1"/>
  <c r="M7309" i="3" a="1"/>
  <c r="M7309" i="3" s="1"/>
  <c r="M7310" i="3" a="1"/>
  <c r="M7310" i="3" s="1"/>
  <c r="M7311" i="3" a="1"/>
  <c r="M7311" i="3" s="1"/>
  <c r="M7312" i="3" a="1"/>
  <c r="M7312" i="3" s="1"/>
  <c r="M7313" i="3" a="1"/>
  <c r="M7313" i="3" s="1"/>
  <c r="M7314" i="3" a="1"/>
  <c r="M7314" i="3" s="1"/>
  <c r="M7315" i="3" a="1"/>
  <c r="M7315" i="3" s="1"/>
  <c r="M7316" i="3" a="1"/>
  <c r="M7316" i="3" s="1"/>
  <c r="M7317" i="3" a="1"/>
  <c r="M7317" i="3" s="1"/>
  <c r="M7318" i="3" a="1"/>
  <c r="M7318" i="3" s="1"/>
  <c r="M7319" i="3" a="1"/>
  <c r="M7319" i="3" s="1"/>
  <c r="M7320" i="3" a="1"/>
  <c r="M7320" i="3" s="1"/>
  <c r="M7321" i="3" a="1"/>
  <c r="M7321" i="3" s="1"/>
  <c r="M7322" i="3" a="1"/>
  <c r="M7322" i="3" s="1"/>
  <c r="M7323" i="3" a="1"/>
  <c r="M7323" i="3" s="1"/>
  <c r="M7324" i="3" a="1"/>
  <c r="M7324" i="3" s="1"/>
  <c r="M7325" i="3" a="1"/>
  <c r="M7325" i="3" s="1"/>
  <c r="M7326" i="3" a="1"/>
  <c r="M7326" i="3" s="1"/>
  <c r="M7327" i="3" a="1"/>
  <c r="M7327" i="3" s="1"/>
  <c r="M7328" i="3" a="1"/>
  <c r="M7328" i="3" s="1"/>
  <c r="M7329" i="3" a="1"/>
  <c r="M7329" i="3" s="1"/>
  <c r="M7330" i="3" a="1"/>
  <c r="M7330" i="3" s="1"/>
  <c r="M7331" i="3" a="1"/>
  <c r="M7331" i="3" s="1"/>
  <c r="M7332" i="3" a="1"/>
  <c r="M7332" i="3" s="1"/>
  <c r="M7333" i="3" a="1"/>
  <c r="M7333" i="3" s="1"/>
  <c r="M7334" i="3" a="1"/>
  <c r="M7334" i="3" s="1"/>
  <c r="M7335" i="3" a="1"/>
  <c r="M7335" i="3" s="1"/>
  <c r="M7336" i="3" a="1"/>
  <c r="M7336" i="3" s="1"/>
  <c r="M7337" i="3" a="1"/>
  <c r="M7337" i="3" s="1"/>
  <c r="M7338" i="3" a="1"/>
  <c r="M7338" i="3" s="1"/>
  <c r="M7339" i="3" a="1"/>
  <c r="M7339" i="3" s="1"/>
  <c r="M7340" i="3" a="1"/>
  <c r="M7340" i="3" s="1"/>
  <c r="M7341" i="3" a="1"/>
  <c r="M7341" i="3" s="1"/>
  <c r="M7342" i="3" a="1"/>
  <c r="M7342" i="3" s="1"/>
  <c r="M7343" i="3" a="1"/>
  <c r="M7343" i="3" s="1"/>
  <c r="M7344" i="3" a="1"/>
  <c r="M7344" i="3" s="1"/>
  <c r="M7345" i="3" a="1"/>
  <c r="M7345" i="3" s="1"/>
  <c r="M7346" i="3" a="1"/>
  <c r="M7346" i="3" s="1"/>
  <c r="M7347" i="3" a="1"/>
  <c r="M7347" i="3" s="1"/>
  <c r="M7348" i="3" a="1"/>
  <c r="M7348" i="3" s="1"/>
  <c r="M7349" i="3" a="1"/>
  <c r="M7349" i="3" s="1"/>
  <c r="M7350" i="3" a="1"/>
  <c r="M7350" i="3" s="1"/>
  <c r="M7351" i="3" a="1"/>
  <c r="M7351" i="3" s="1"/>
  <c r="M7352" i="3" a="1"/>
  <c r="M7352" i="3" s="1"/>
  <c r="M7353" i="3" a="1"/>
  <c r="M7353" i="3" s="1"/>
  <c r="M7354" i="3" a="1"/>
  <c r="M7354" i="3" s="1"/>
  <c r="M7355" i="3" a="1"/>
  <c r="M7355" i="3" s="1"/>
  <c r="M7356" i="3" a="1"/>
  <c r="M7356" i="3" s="1"/>
  <c r="M7357" i="3" a="1"/>
  <c r="M7357" i="3" s="1"/>
  <c r="M7358" i="3" a="1"/>
  <c r="M7358" i="3" s="1"/>
  <c r="M7359" i="3" a="1"/>
  <c r="M7359" i="3" s="1"/>
  <c r="M7360" i="3" a="1"/>
  <c r="M7360" i="3" s="1"/>
  <c r="M7361" i="3" a="1"/>
  <c r="M7361" i="3" s="1"/>
  <c r="M7362" i="3" a="1"/>
  <c r="M7362" i="3" s="1"/>
  <c r="M7363" i="3" a="1"/>
  <c r="M7363" i="3" s="1"/>
  <c r="M7364" i="3" a="1"/>
  <c r="M7364" i="3" s="1"/>
  <c r="M7365" i="3" a="1"/>
  <c r="M7365" i="3" s="1"/>
  <c r="M7366" i="3" a="1"/>
  <c r="M7366" i="3" s="1"/>
  <c r="M7367" i="3" a="1"/>
  <c r="M7367" i="3" s="1"/>
  <c r="M7368" i="3" a="1"/>
  <c r="M7368" i="3" s="1"/>
  <c r="M7369" i="3" a="1"/>
  <c r="M7369" i="3" s="1"/>
  <c r="M7370" i="3" a="1"/>
  <c r="M7370" i="3" s="1"/>
  <c r="M7371" i="3" a="1"/>
  <c r="M7371" i="3" s="1"/>
  <c r="M7372" i="3" a="1"/>
  <c r="M7372" i="3" s="1"/>
  <c r="M7373" i="3" a="1"/>
  <c r="M7373" i="3" s="1"/>
  <c r="M7374" i="3" a="1"/>
  <c r="M7374" i="3" s="1"/>
  <c r="M7375" i="3" a="1"/>
  <c r="M7375" i="3" s="1"/>
  <c r="M7376" i="3" a="1"/>
  <c r="M7376" i="3" s="1"/>
  <c r="M7377" i="3" a="1"/>
  <c r="M7377" i="3" s="1"/>
  <c r="M7378" i="3" a="1"/>
  <c r="M7378" i="3" s="1"/>
  <c r="M7379" i="3" a="1"/>
  <c r="M7379" i="3" s="1"/>
  <c r="M7380" i="3" a="1"/>
  <c r="M7380" i="3" s="1"/>
  <c r="M7381" i="3" a="1"/>
  <c r="M7381" i="3" s="1"/>
  <c r="M7382" i="3" a="1"/>
  <c r="M7382" i="3" s="1"/>
  <c r="M7383" i="3" a="1"/>
  <c r="M7383" i="3" s="1"/>
  <c r="M7384" i="3" a="1"/>
  <c r="M7384" i="3" s="1"/>
  <c r="M7385" i="3" a="1"/>
  <c r="M7385" i="3" s="1"/>
  <c r="M7386" i="3" a="1"/>
  <c r="M7386" i="3" s="1"/>
  <c r="M7387" i="3" a="1"/>
  <c r="M7387" i="3" s="1"/>
  <c r="M7388" i="3" a="1"/>
  <c r="M7388" i="3" s="1"/>
  <c r="M7389" i="3" a="1"/>
  <c r="M7389" i="3" s="1"/>
  <c r="M7390" i="3" a="1"/>
  <c r="M7390" i="3" s="1"/>
  <c r="M7391" i="3" a="1"/>
  <c r="M7391" i="3" s="1"/>
  <c r="M7392" i="3" a="1"/>
  <c r="M7392" i="3" s="1"/>
  <c r="M7393" i="3" a="1"/>
  <c r="M7393" i="3" s="1"/>
  <c r="M7394" i="3" a="1"/>
  <c r="M7394" i="3" s="1"/>
  <c r="M7395" i="3" a="1"/>
  <c r="M7395" i="3" s="1"/>
  <c r="M7396" i="3" a="1"/>
  <c r="M7396" i="3" s="1"/>
  <c r="M7397" i="3" a="1"/>
  <c r="M7397" i="3" s="1"/>
  <c r="M7398" i="3" a="1"/>
  <c r="M7398" i="3" s="1"/>
  <c r="M7399" i="3" a="1"/>
  <c r="M7399" i="3" s="1"/>
  <c r="M7400" i="3" a="1"/>
  <c r="M7400" i="3" s="1"/>
  <c r="M7401" i="3" a="1"/>
  <c r="M7401" i="3" s="1"/>
  <c r="M7402" i="3" a="1"/>
  <c r="M7402" i="3" s="1"/>
  <c r="M7403" i="3" a="1"/>
  <c r="M7403" i="3" s="1"/>
  <c r="M7404" i="3" a="1"/>
  <c r="M7404" i="3" s="1"/>
  <c r="M7405" i="3" a="1"/>
  <c r="M7405" i="3" s="1"/>
  <c r="M7406" i="3" a="1"/>
  <c r="M7406" i="3" s="1"/>
  <c r="M7407" i="3" a="1"/>
  <c r="M7407" i="3" s="1"/>
  <c r="M7408" i="3" a="1"/>
  <c r="M7408" i="3" s="1"/>
  <c r="M7409" i="3" a="1"/>
  <c r="M7409" i="3" s="1"/>
  <c r="M7410" i="3" a="1"/>
  <c r="M7410" i="3" s="1"/>
  <c r="M7411" i="3" a="1"/>
  <c r="M7411" i="3" s="1"/>
  <c r="M7412" i="3" a="1"/>
  <c r="M7412" i="3" s="1"/>
  <c r="M7413" i="3" a="1"/>
  <c r="M7413" i="3" s="1"/>
  <c r="M7414" i="3" a="1"/>
  <c r="M7414" i="3" s="1"/>
  <c r="M7415" i="3" a="1"/>
  <c r="M7415" i="3" s="1"/>
  <c r="M7416" i="3" a="1"/>
  <c r="M7416" i="3" s="1"/>
  <c r="M7417" i="3" a="1"/>
  <c r="M7417" i="3" s="1"/>
  <c r="M7418" i="3" a="1"/>
  <c r="M7418" i="3" s="1"/>
  <c r="M7419" i="3" a="1"/>
  <c r="M7419" i="3" s="1"/>
  <c r="M7420" i="3" a="1"/>
  <c r="M7420" i="3" s="1"/>
  <c r="M7421" i="3" a="1"/>
  <c r="M7421" i="3" s="1"/>
  <c r="M7422" i="3" a="1"/>
  <c r="M7422" i="3" s="1"/>
  <c r="M7423" i="3" a="1"/>
  <c r="M7423" i="3" s="1"/>
  <c r="M7424" i="3" a="1"/>
  <c r="M7424" i="3" s="1"/>
  <c r="M7425" i="3" a="1"/>
  <c r="M7425" i="3" s="1"/>
  <c r="M7426" i="3" a="1"/>
  <c r="M7426" i="3" s="1"/>
  <c r="M7427" i="3" a="1"/>
  <c r="M7427" i="3" s="1"/>
  <c r="M7428" i="3" a="1"/>
  <c r="M7428" i="3" s="1"/>
  <c r="M7429" i="3" a="1"/>
  <c r="M7429" i="3" s="1"/>
  <c r="M7430" i="3" a="1"/>
  <c r="M7430" i="3" s="1"/>
  <c r="M7431" i="3" a="1"/>
  <c r="M7431" i="3" s="1"/>
  <c r="M7432" i="3" a="1"/>
  <c r="M7432" i="3" s="1"/>
  <c r="M7433" i="3" a="1"/>
  <c r="M7433" i="3" s="1"/>
  <c r="M7434" i="3" a="1"/>
  <c r="M7434" i="3" s="1"/>
  <c r="M7435" i="3" a="1"/>
  <c r="M7435" i="3" s="1"/>
  <c r="M7436" i="3" a="1"/>
  <c r="M7436" i="3" s="1"/>
  <c r="M7437" i="3" a="1"/>
  <c r="M7437" i="3" s="1"/>
  <c r="M7438" i="3" a="1"/>
  <c r="M7438" i="3" s="1"/>
  <c r="M7439" i="3" a="1"/>
  <c r="M7439" i="3" s="1"/>
  <c r="M7440" i="3" a="1"/>
  <c r="M7440" i="3" s="1"/>
  <c r="M7441" i="3" a="1"/>
  <c r="M7441" i="3" s="1"/>
  <c r="M7442" i="3" a="1"/>
  <c r="M7442" i="3" s="1"/>
  <c r="M7443" i="3" a="1"/>
  <c r="M7443" i="3" s="1"/>
  <c r="M7444" i="3" a="1"/>
  <c r="M7444" i="3" s="1"/>
  <c r="M7445" i="3" a="1"/>
  <c r="M7445" i="3" s="1"/>
  <c r="M7446" i="3" a="1"/>
  <c r="M7446" i="3" s="1"/>
  <c r="M7447" i="3" a="1"/>
  <c r="M7447" i="3" s="1"/>
  <c r="M7448" i="3" a="1"/>
  <c r="M7448" i="3" s="1"/>
  <c r="M7449" i="3" a="1"/>
  <c r="M7449" i="3" s="1"/>
  <c r="M7450" i="3" a="1"/>
  <c r="M7450" i="3" s="1"/>
  <c r="M7451" i="3" a="1"/>
  <c r="M7451" i="3" s="1"/>
  <c r="M7452" i="3" a="1"/>
  <c r="M7452" i="3" s="1"/>
  <c r="M7453" i="3" a="1"/>
  <c r="M7453" i="3" s="1"/>
  <c r="M7454" i="3" a="1"/>
  <c r="M7454" i="3" s="1"/>
  <c r="M7455" i="3" a="1"/>
  <c r="M7455" i="3" s="1"/>
  <c r="M7456" i="3" a="1"/>
  <c r="M7456" i="3" s="1"/>
  <c r="M7457" i="3" a="1"/>
  <c r="M7457" i="3" s="1"/>
  <c r="M7458" i="3" a="1"/>
  <c r="M7458" i="3" s="1"/>
  <c r="M7459" i="3" a="1"/>
  <c r="M7459" i="3" s="1"/>
  <c r="M7460" i="3" a="1"/>
  <c r="M7460" i="3" s="1"/>
  <c r="M7461" i="3" a="1"/>
  <c r="M7461" i="3" s="1"/>
  <c r="M7462" i="3" a="1"/>
  <c r="M7462" i="3" s="1"/>
  <c r="M7463" i="3" a="1"/>
  <c r="M7463" i="3" s="1"/>
  <c r="M7464" i="3" a="1"/>
  <c r="M7464" i="3" s="1"/>
  <c r="M7465" i="3" a="1"/>
  <c r="M7465" i="3" s="1"/>
  <c r="M7466" i="3" a="1"/>
  <c r="M7466" i="3" s="1"/>
  <c r="M7467" i="3" a="1"/>
  <c r="M7467" i="3" s="1"/>
  <c r="M7468" i="3" a="1"/>
  <c r="M7468" i="3" s="1"/>
  <c r="M7469" i="3" a="1"/>
  <c r="M7469" i="3" s="1"/>
  <c r="M7470" i="3" a="1"/>
  <c r="M7470" i="3" s="1"/>
  <c r="M7471" i="3" a="1"/>
  <c r="M7471" i="3" s="1"/>
  <c r="M7472" i="3" a="1"/>
  <c r="M7472" i="3" s="1"/>
  <c r="M7473" i="3" a="1"/>
  <c r="M7473" i="3" s="1"/>
  <c r="M7474" i="3" a="1"/>
  <c r="M7474" i="3" s="1"/>
  <c r="M7475" i="3" a="1"/>
  <c r="M7475" i="3" s="1"/>
  <c r="M7476" i="3" a="1"/>
  <c r="M7476" i="3" s="1"/>
  <c r="M7477" i="3" a="1"/>
  <c r="M7477" i="3" s="1"/>
  <c r="M7478" i="3" a="1"/>
  <c r="M7478" i="3" s="1"/>
  <c r="M7479" i="3" a="1"/>
  <c r="M7479" i="3" s="1"/>
  <c r="M7480" i="3" a="1"/>
  <c r="M7480" i="3" s="1"/>
  <c r="M7481" i="3" a="1"/>
  <c r="M7481" i="3" s="1"/>
  <c r="M7482" i="3" a="1"/>
  <c r="M7482" i="3" s="1"/>
  <c r="M7483" i="3" a="1"/>
  <c r="M7483" i="3" s="1"/>
  <c r="M7484" i="3" a="1"/>
  <c r="M7484" i="3" s="1"/>
  <c r="M7485" i="3" a="1"/>
  <c r="M7485" i="3" s="1"/>
  <c r="M7486" i="3" a="1"/>
  <c r="M7486" i="3" s="1"/>
  <c r="M7487" i="3" a="1"/>
  <c r="M7487" i="3" s="1"/>
  <c r="M7488" i="3" a="1"/>
  <c r="M7488" i="3" s="1"/>
  <c r="M7489" i="3" a="1"/>
  <c r="M7489" i="3" s="1"/>
  <c r="M7490" i="3" a="1"/>
  <c r="M7490" i="3" s="1"/>
  <c r="M7491" i="3" a="1"/>
  <c r="M7491" i="3" s="1"/>
  <c r="M7492" i="3" a="1"/>
  <c r="M7492" i="3" s="1"/>
  <c r="M7493" i="3" a="1"/>
  <c r="M7493" i="3" s="1"/>
  <c r="M7494" i="3" a="1"/>
  <c r="M7494" i="3" s="1"/>
  <c r="M7495" i="3" a="1"/>
  <c r="M7495" i="3" s="1"/>
  <c r="M7496" i="3" a="1"/>
  <c r="M7496" i="3" s="1"/>
  <c r="M7497" i="3" a="1"/>
  <c r="M7497" i="3" s="1"/>
  <c r="M7498" i="3" a="1"/>
  <c r="M7498" i="3" s="1"/>
  <c r="M7499" i="3" a="1"/>
  <c r="M7499" i="3" s="1"/>
  <c r="M7500" i="3" a="1"/>
  <c r="M7500" i="3" s="1"/>
  <c r="M7501" i="3" a="1"/>
  <c r="M7501" i="3" s="1"/>
  <c r="M7502" i="3" a="1"/>
  <c r="M7502" i="3" s="1"/>
  <c r="M7503" i="3" a="1"/>
  <c r="M7503" i="3" s="1"/>
  <c r="M7504" i="3" a="1"/>
  <c r="M7504" i="3" s="1"/>
  <c r="M7505" i="3" a="1"/>
  <c r="M7505" i="3" s="1"/>
  <c r="M7506" i="3" a="1"/>
  <c r="M7506" i="3" s="1"/>
  <c r="M7507" i="3" a="1"/>
  <c r="M7507" i="3" s="1"/>
  <c r="M7508" i="3" a="1"/>
  <c r="M7508" i="3" s="1"/>
  <c r="M7509" i="3" a="1"/>
  <c r="M7509" i="3" s="1"/>
  <c r="M7510" i="3" a="1"/>
  <c r="M7510" i="3" s="1"/>
  <c r="M7511" i="3" a="1"/>
  <c r="M7511" i="3" s="1"/>
  <c r="M7512" i="3" a="1"/>
  <c r="M7512" i="3" s="1"/>
  <c r="M7513" i="3" a="1"/>
  <c r="M7513" i="3" s="1"/>
  <c r="M7514" i="3" a="1"/>
  <c r="M7514" i="3" s="1"/>
  <c r="M7515" i="3" a="1"/>
  <c r="M7515" i="3" s="1"/>
  <c r="M7516" i="3" a="1"/>
  <c r="M7516" i="3" s="1"/>
  <c r="M7517" i="3" a="1"/>
  <c r="M7517" i="3" s="1"/>
  <c r="M7518" i="3" a="1"/>
  <c r="M7518" i="3" s="1"/>
  <c r="M7519" i="3" a="1"/>
  <c r="M7519" i="3" s="1"/>
  <c r="M7520" i="3" a="1"/>
  <c r="M7520" i="3" s="1"/>
  <c r="M7521" i="3" a="1"/>
  <c r="M7521" i="3" s="1"/>
  <c r="M7522" i="3" a="1"/>
  <c r="M7522" i="3" s="1"/>
  <c r="M7523" i="3" a="1"/>
  <c r="M7523" i="3" s="1"/>
  <c r="M7524" i="3" a="1"/>
  <c r="M7524" i="3" s="1"/>
  <c r="M7525" i="3" a="1"/>
  <c r="M7525" i="3" s="1"/>
  <c r="M7526" i="3" a="1"/>
  <c r="M7526" i="3" s="1"/>
  <c r="M7527" i="3" a="1"/>
  <c r="M7527" i="3" s="1"/>
  <c r="M7528" i="3" a="1"/>
  <c r="M7528" i="3" s="1"/>
  <c r="M7529" i="3" a="1"/>
  <c r="M7529" i="3" s="1"/>
  <c r="M7530" i="3" a="1"/>
  <c r="M7530" i="3" s="1"/>
  <c r="M7531" i="3" a="1"/>
  <c r="M7531" i="3" s="1"/>
  <c r="M7532" i="3" a="1"/>
  <c r="M7532" i="3" s="1"/>
  <c r="M7533" i="3" a="1"/>
  <c r="M7533" i="3" s="1"/>
  <c r="M7534" i="3" a="1"/>
  <c r="M7534" i="3" s="1"/>
  <c r="M7535" i="3" a="1"/>
  <c r="M7535" i="3" s="1"/>
  <c r="M7536" i="3" a="1"/>
  <c r="M7536" i="3" s="1"/>
  <c r="M7537" i="3" a="1"/>
  <c r="M7537" i="3" s="1"/>
  <c r="M7538" i="3" a="1"/>
  <c r="M7538" i="3" s="1"/>
  <c r="M7539" i="3" a="1"/>
  <c r="M7539" i="3" s="1"/>
  <c r="M7540" i="3" a="1"/>
  <c r="M7540" i="3" s="1"/>
  <c r="M7541" i="3" a="1"/>
  <c r="M7541" i="3" s="1"/>
  <c r="M7542" i="3" a="1"/>
  <c r="M7542" i="3" s="1"/>
  <c r="M7543" i="3" a="1"/>
  <c r="M7543" i="3" s="1"/>
  <c r="M7544" i="3" a="1"/>
  <c r="M7544" i="3" s="1"/>
  <c r="M7545" i="3" a="1"/>
  <c r="M7545" i="3" s="1"/>
  <c r="M7546" i="3" a="1"/>
  <c r="M7546" i="3" s="1"/>
  <c r="M7547" i="3" a="1"/>
  <c r="M7547" i="3" s="1"/>
  <c r="M7548" i="3" a="1"/>
  <c r="M7548" i="3" s="1"/>
  <c r="M7549" i="3" a="1"/>
  <c r="M7549" i="3" s="1"/>
  <c r="M7550" i="3" a="1"/>
  <c r="M7550" i="3" s="1"/>
  <c r="M7551" i="3" a="1"/>
  <c r="M7551" i="3" s="1"/>
  <c r="M7552" i="3" a="1"/>
  <c r="M7552" i="3" s="1"/>
  <c r="M7553" i="3" a="1"/>
  <c r="M7553" i="3" s="1"/>
  <c r="M7554" i="3" a="1"/>
  <c r="M7554" i="3" s="1"/>
  <c r="M7555" i="3" a="1"/>
  <c r="M7555" i="3" s="1"/>
  <c r="M7556" i="3" a="1"/>
  <c r="M7556" i="3" s="1"/>
  <c r="M7557" i="3" a="1"/>
  <c r="M7557" i="3" s="1"/>
  <c r="M7558" i="3" a="1"/>
  <c r="M7558" i="3" s="1"/>
  <c r="M7559" i="3" a="1"/>
  <c r="M7559" i="3" s="1"/>
  <c r="M7560" i="3" a="1"/>
  <c r="M7560" i="3" s="1"/>
  <c r="M7561" i="3" a="1"/>
  <c r="M7561" i="3" s="1"/>
  <c r="M7562" i="3" a="1"/>
  <c r="M7562" i="3" s="1"/>
  <c r="M7563" i="3" a="1"/>
  <c r="M7563" i="3" s="1"/>
  <c r="M7564" i="3" a="1"/>
  <c r="M7564" i="3" s="1"/>
  <c r="M7565" i="3" a="1"/>
  <c r="M7565" i="3" s="1"/>
  <c r="M7566" i="3" a="1"/>
  <c r="M7566" i="3" s="1"/>
  <c r="M7567" i="3" a="1"/>
  <c r="M7567" i="3" s="1"/>
  <c r="M7568" i="3" a="1"/>
  <c r="M7568" i="3" s="1"/>
  <c r="M7569" i="3" a="1"/>
  <c r="M7569" i="3" s="1"/>
  <c r="M7570" i="3" a="1"/>
  <c r="M7570" i="3" s="1"/>
  <c r="M7571" i="3" a="1"/>
  <c r="M7571" i="3" s="1"/>
  <c r="M7572" i="3" a="1"/>
  <c r="M7572" i="3" s="1"/>
  <c r="M7573" i="3" a="1"/>
  <c r="M7573" i="3" s="1"/>
  <c r="M7574" i="3" a="1"/>
  <c r="M7574" i="3" s="1"/>
  <c r="M7575" i="3" a="1"/>
  <c r="M7575" i="3" s="1"/>
  <c r="M7576" i="3" a="1"/>
  <c r="M7576" i="3" s="1"/>
  <c r="M7577" i="3" a="1"/>
  <c r="M7577" i="3" s="1"/>
  <c r="M7578" i="3" a="1"/>
  <c r="M7578" i="3" s="1"/>
  <c r="M7579" i="3" a="1"/>
  <c r="M7579" i="3" s="1"/>
  <c r="M7580" i="3" a="1"/>
  <c r="M7580" i="3" s="1"/>
  <c r="M7581" i="3" a="1"/>
  <c r="M7581" i="3" s="1"/>
  <c r="M7582" i="3" a="1"/>
  <c r="M7582" i="3" s="1"/>
  <c r="M7583" i="3" a="1"/>
  <c r="M7583" i="3" s="1"/>
  <c r="M7584" i="3" a="1"/>
  <c r="M7584" i="3" s="1"/>
  <c r="M7585" i="3" a="1"/>
  <c r="M7585" i="3" s="1"/>
  <c r="M7586" i="3" a="1"/>
  <c r="M7586" i="3" s="1"/>
  <c r="M7587" i="3" a="1"/>
  <c r="M7587" i="3" s="1"/>
  <c r="M7588" i="3" a="1"/>
  <c r="M7588" i="3" s="1"/>
  <c r="M7589" i="3" a="1"/>
  <c r="M7589" i="3" s="1"/>
  <c r="M7590" i="3" a="1"/>
  <c r="M7590" i="3" s="1"/>
  <c r="M7591" i="3" a="1"/>
  <c r="M7591" i="3" s="1"/>
  <c r="M7592" i="3" a="1"/>
  <c r="M7592" i="3" s="1"/>
  <c r="M7593" i="3" a="1"/>
  <c r="M7593" i="3" s="1"/>
  <c r="M7594" i="3" a="1"/>
  <c r="M7594" i="3" s="1"/>
  <c r="M7595" i="3" a="1"/>
  <c r="M7595" i="3" s="1"/>
  <c r="M7596" i="3" a="1"/>
  <c r="M7596" i="3" s="1"/>
  <c r="M7597" i="3" a="1"/>
  <c r="M7597" i="3" s="1"/>
  <c r="M7598" i="3" a="1"/>
  <c r="M7598" i="3" s="1"/>
  <c r="M7599" i="3" a="1"/>
  <c r="M7599" i="3" s="1"/>
  <c r="M7600" i="3" a="1"/>
  <c r="M7600" i="3" s="1"/>
  <c r="M7601" i="3" a="1"/>
  <c r="M7601" i="3" s="1"/>
  <c r="M7602" i="3" a="1"/>
  <c r="M7602" i="3" s="1"/>
  <c r="M7603" i="3" a="1"/>
  <c r="M7603" i="3" s="1"/>
  <c r="M7604" i="3" a="1"/>
  <c r="M7604" i="3" s="1"/>
  <c r="M7605" i="3" a="1"/>
  <c r="M7605" i="3" s="1"/>
  <c r="M7606" i="3" a="1"/>
  <c r="M7606" i="3" s="1"/>
  <c r="M7607" i="3" a="1"/>
  <c r="M7607" i="3" s="1"/>
  <c r="M7608" i="3" a="1"/>
  <c r="M7608" i="3" s="1"/>
  <c r="M7609" i="3" a="1"/>
  <c r="M7609" i="3" s="1"/>
  <c r="M7610" i="3" a="1"/>
  <c r="M7610" i="3" s="1"/>
  <c r="M7611" i="3" a="1"/>
  <c r="M7611" i="3" s="1"/>
  <c r="M7612" i="3" a="1"/>
  <c r="M7612" i="3" s="1"/>
  <c r="M7613" i="3" a="1"/>
  <c r="M7613" i="3" s="1"/>
  <c r="M7614" i="3" a="1"/>
  <c r="M7614" i="3" s="1"/>
  <c r="M7615" i="3" a="1"/>
  <c r="M7615" i="3" s="1"/>
  <c r="M7616" i="3" a="1"/>
  <c r="M7616" i="3" s="1"/>
  <c r="M7617" i="3" a="1"/>
  <c r="M7617" i="3" s="1"/>
  <c r="M7618" i="3" a="1"/>
  <c r="M7618" i="3" s="1"/>
  <c r="M7619" i="3" a="1"/>
  <c r="M7619" i="3" s="1"/>
  <c r="M7620" i="3" a="1"/>
  <c r="M7620" i="3" s="1"/>
  <c r="M7621" i="3" a="1"/>
  <c r="M7621" i="3" s="1"/>
  <c r="M7622" i="3" a="1"/>
  <c r="M7622" i="3" s="1"/>
  <c r="M7623" i="3" a="1"/>
  <c r="M7623" i="3" s="1"/>
  <c r="M7624" i="3" a="1"/>
  <c r="M7624" i="3" s="1"/>
  <c r="M7625" i="3" a="1"/>
  <c r="M7625" i="3" s="1"/>
  <c r="M7626" i="3" a="1"/>
  <c r="M7626" i="3" s="1"/>
  <c r="M7627" i="3" a="1"/>
  <c r="M7627" i="3" s="1"/>
  <c r="M7628" i="3" a="1"/>
  <c r="M7628" i="3" s="1"/>
  <c r="M7629" i="3" a="1"/>
  <c r="M7629" i="3" s="1"/>
  <c r="M7630" i="3" a="1"/>
  <c r="M7630" i="3" s="1"/>
  <c r="M7631" i="3" a="1"/>
  <c r="M7631" i="3" s="1"/>
  <c r="M7632" i="3" a="1"/>
  <c r="M7632" i="3" s="1"/>
  <c r="M7633" i="3" a="1"/>
  <c r="M7633" i="3" s="1"/>
  <c r="M7634" i="3" a="1"/>
  <c r="M7634" i="3" s="1"/>
  <c r="M7635" i="3" a="1"/>
  <c r="M7635" i="3" s="1"/>
  <c r="M7636" i="3" a="1"/>
  <c r="M7636" i="3" s="1"/>
  <c r="M7637" i="3" a="1"/>
  <c r="M7637" i="3" s="1"/>
  <c r="M7638" i="3" a="1"/>
  <c r="M7638" i="3" s="1"/>
  <c r="M7639" i="3" a="1"/>
  <c r="M7639" i="3" s="1"/>
  <c r="M7640" i="3" a="1"/>
  <c r="M7640" i="3" s="1"/>
  <c r="M7641" i="3" a="1"/>
  <c r="M7641" i="3" s="1"/>
  <c r="M7642" i="3" a="1"/>
  <c r="M7642" i="3" s="1"/>
  <c r="M7643" i="3" a="1"/>
  <c r="M7643" i="3" s="1"/>
  <c r="M7644" i="3" a="1"/>
  <c r="M7644" i="3" s="1"/>
  <c r="M7645" i="3" a="1"/>
  <c r="M7645" i="3" s="1"/>
  <c r="M7646" i="3" a="1"/>
  <c r="M7646" i="3" s="1"/>
  <c r="M7647" i="3" a="1"/>
  <c r="M7647" i="3" s="1"/>
  <c r="M7648" i="3" a="1"/>
  <c r="M7648" i="3" s="1"/>
  <c r="M7649" i="3" a="1"/>
  <c r="M7649" i="3" s="1"/>
  <c r="M7650" i="3" a="1"/>
  <c r="M7650" i="3" s="1"/>
  <c r="M7651" i="3" a="1"/>
  <c r="M7651" i="3" s="1"/>
  <c r="M7652" i="3" a="1"/>
  <c r="M7652" i="3" s="1"/>
  <c r="M7653" i="3" a="1"/>
  <c r="M7653" i="3" s="1"/>
  <c r="M7654" i="3" a="1"/>
  <c r="M7654" i="3" s="1"/>
  <c r="M7655" i="3" a="1"/>
  <c r="M7655" i="3" s="1"/>
  <c r="M7656" i="3" a="1"/>
  <c r="M7656" i="3" s="1"/>
  <c r="M7657" i="3" a="1"/>
  <c r="M7657" i="3" s="1"/>
  <c r="M7658" i="3" a="1"/>
  <c r="M7658" i="3" s="1"/>
  <c r="M7659" i="3" a="1"/>
  <c r="M7659" i="3" s="1"/>
  <c r="M7660" i="3" a="1"/>
  <c r="M7660" i="3" s="1"/>
  <c r="M7661" i="3" a="1"/>
  <c r="M7661" i="3" s="1"/>
  <c r="M7662" i="3" a="1"/>
  <c r="M7662" i="3" s="1"/>
  <c r="M7663" i="3" a="1"/>
  <c r="M7663" i="3" s="1"/>
  <c r="M7664" i="3" a="1"/>
  <c r="M7664" i="3" s="1"/>
  <c r="M7665" i="3" a="1"/>
  <c r="M7665" i="3" s="1"/>
  <c r="M7666" i="3" a="1"/>
  <c r="M7666" i="3" s="1"/>
  <c r="M7667" i="3" a="1"/>
  <c r="M7667" i="3" s="1"/>
  <c r="M7668" i="3" a="1"/>
  <c r="M7668" i="3" s="1"/>
  <c r="M7669" i="3" a="1"/>
  <c r="M7669" i="3" s="1"/>
  <c r="M7670" i="3" a="1"/>
  <c r="M7670" i="3" s="1"/>
  <c r="M7671" i="3" a="1"/>
  <c r="M7671" i="3" s="1"/>
  <c r="M7672" i="3" a="1"/>
  <c r="M7672" i="3" s="1"/>
  <c r="M7673" i="3" a="1"/>
  <c r="M7673" i="3" s="1"/>
  <c r="M7674" i="3" a="1"/>
  <c r="M7674" i="3" s="1"/>
  <c r="M7675" i="3" a="1"/>
  <c r="M7675" i="3" s="1"/>
  <c r="M7676" i="3" a="1"/>
  <c r="M7676" i="3" s="1"/>
  <c r="M7677" i="3" a="1"/>
  <c r="M7677" i="3" s="1"/>
  <c r="M7678" i="3" a="1"/>
  <c r="M7678" i="3" s="1"/>
  <c r="M7679" i="3" a="1"/>
  <c r="M7679" i="3" s="1"/>
  <c r="M7680" i="3" a="1"/>
  <c r="M7680" i="3" s="1"/>
  <c r="M7681" i="3" a="1"/>
  <c r="M7681" i="3" s="1"/>
  <c r="M7682" i="3" a="1"/>
  <c r="M7682" i="3" s="1"/>
  <c r="M7683" i="3" a="1"/>
  <c r="M7683" i="3" s="1"/>
  <c r="M7684" i="3" a="1"/>
  <c r="M7684" i="3" s="1"/>
  <c r="M7685" i="3" a="1"/>
  <c r="M7685" i="3" s="1"/>
  <c r="M7686" i="3" a="1"/>
  <c r="M7686" i="3" s="1"/>
  <c r="M7687" i="3" a="1"/>
  <c r="M7687" i="3" s="1"/>
  <c r="M7688" i="3" a="1"/>
  <c r="M7688" i="3" s="1"/>
  <c r="M7689" i="3" a="1"/>
  <c r="M7689" i="3" s="1"/>
  <c r="M7690" i="3" a="1"/>
  <c r="M7690" i="3" s="1"/>
  <c r="M7691" i="3" a="1"/>
  <c r="M7691" i="3" s="1"/>
  <c r="M7692" i="3" a="1"/>
  <c r="M7692" i="3" s="1"/>
  <c r="M7693" i="3" a="1"/>
  <c r="M7693" i="3" s="1"/>
  <c r="M7694" i="3" a="1"/>
  <c r="M7694" i="3" s="1"/>
  <c r="M7695" i="3" a="1"/>
  <c r="M7695" i="3" s="1"/>
  <c r="M7696" i="3" a="1"/>
  <c r="M7696" i="3" s="1"/>
  <c r="M7697" i="3" a="1"/>
  <c r="M7697" i="3" s="1"/>
  <c r="M7698" i="3" a="1"/>
  <c r="M7698" i="3" s="1"/>
  <c r="M7699" i="3" a="1"/>
  <c r="M7699" i="3" s="1"/>
  <c r="M7700" i="3" a="1"/>
  <c r="M7700" i="3" s="1"/>
  <c r="M7701" i="3" a="1"/>
  <c r="M7701" i="3" s="1"/>
  <c r="M7702" i="3" a="1"/>
  <c r="M7702" i="3" s="1"/>
  <c r="M7703" i="3" a="1"/>
  <c r="M7703" i="3" s="1"/>
  <c r="M7704" i="3" a="1"/>
  <c r="M7704" i="3" s="1"/>
  <c r="M7705" i="3" a="1"/>
  <c r="M7705" i="3" s="1"/>
  <c r="M7706" i="3" a="1"/>
  <c r="M7706" i="3" s="1"/>
  <c r="M7707" i="3" a="1"/>
  <c r="M7707" i="3" s="1"/>
  <c r="M7708" i="3" a="1"/>
  <c r="M7708" i="3" s="1"/>
  <c r="M7709" i="3" a="1"/>
  <c r="M7709" i="3" s="1"/>
  <c r="M7710" i="3" a="1"/>
  <c r="M7710" i="3" s="1"/>
  <c r="M7711" i="3" a="1"/>
  <c r="M7711" i="3" s="1"/>
  <c r="M7712" i="3" a="1"/>
  <c r="M7712" i="3" s="1"/>
  <c r="M7713" i="3" a="1"/>
  <c r="M7713" i="3" s="1"/>
  <c r="M7714" i="3" a="1"/>
  <c r="M7714" i="3" s="1"/>
  <c r="M7715" i="3" a="1"/>
  <c r="M7715" i="3" s="1"/>
  <c r="M7716" i="3" a="1"/>
  <c r="M7716" i="3" s="1"/>
  <c r="M7717" i="3" a="1"/>
  <c r="M7717" i="3" s="1"/>
  <c r="M7718" i="3" a="1"/>
  <c r="M7718" i="3" s="1"/>
  <c r="M7719" i="3" a="1"/>
  <c r="M7719" i="3" s="1"/>
  <c r="M7720" i="3" a="1"/>
  <c r="M7720" i="3" s="1"/>
  <c r="M7721" i="3" a="1"/>
  <c r="M7721" i="3" s="1"/>
  <c r="M7722" i="3" a="1"/>
  <c r="M7722" i="3" s="1"/>
  <c r="M7723" i="3" a="1"/>
  <c r="M7723" i="3" s="1"/>
  <c r="M7724" i="3" a="1"/>
  <c r="M7724" i="3" s="1"/>
  <c r="M7725" i="3" a="1"/>
  <c r="M7725" i="3" s="1"/>
  <c r="M7726" i="3" a="1"/>
  <c r="M7726" i="3" s="1"/>
  <c r="M7727" i="3" a="1"/>
  <c r="M7727" i="3" s="1"/>
  <c r="M7728" i="3" a="1"/>
  <c r="M7728" i="3" s="1"/>
  <c r="M7729" i="3" a="1"/>
  <c r="M7729" i="3" s="1"/>
  <c r="M7730" i="3" a="1"/>
  <c r="M7730" i="3" s="1"/>
  <c r="M7731" i="3" a="1"/>
  <c r="M7731" i="3" s="1"/>
  <c r="M7732" i="3" a="1"/>
  <c r="M7732" i="3" s="1"/>
  <c r="M7733" i="3" a="1"/>
  <c r="M7733" i="3" s="1"/>
  <c r="M7734" i="3" a="1"/>
  <c r="M7734" i="3" s="1"/>
  <c r="M7735" i="3" a="1"/>
  <c r="M7735" i="3" s="1"/>
  <c r="M7736" i="3" a="1"/>
  <c r="M7736" i="3" s="1"/>
  <c r="M7737" i="3" a="1"/>
  <c r="M7737" i="3" s="1"/>
  <c r="M7738" i="3" a="1"/>
  <c r="M7738" i="3" s="1"/>
  <c r="M7739" i="3" a="1"/>
  <c r="M7739" i="3" s="1"/>
  <c r="M7740" i="3" a="1"/>
  <c r="M7740" i="3" s="1"/>
  <c r="M7741" i="3" a="1"/>
  <c r="M7741" i="3" s="1"/>
  <c r="M7742" i="3" a="1"/>
  <c r="M7742" i="3" s="1"/>
  <c r="M7743" i="3" a="1"/>
  <c r="M7743" i="3" s="1"/>
  <c r="M7744" i="3" a="1"/>
  <c r="M7744" i="3" s="1"/>
  <c r="M7745" i="3" a="1"/>
  <c r="M7745" i="3" s="1"/>
  <c r="M7746" i="3" a="1"/>
  <c r="M7746" i="3" s="1"/>
  <c r="M7747" i="3" a="1"/>
  <c r="M7747" i="3" s="1"/>
  <c r="M7748" i="3" a="1"/>
  <c r="M7748" i="3" s="1"/>
  <c r="M7749" i="3" a="1"/>
  <c r="M7749" i="3" s="1"/>
  <c r="M7750" i="3" a="1"/>
  <c r="M7750" i="3" s="1"/>
  <c r="M7751" i="3" a="1"/>
  <c r="M7751" i="3" s="1"/>
  <c r="M7752" i="3" a="1"/>
  <c r="M7752" i="3" s="1"/>
  <c r="M7753" i="3" a="1"/>
  <c r="M7753" i="3" s="1"/>
  <c r="M7754" i="3" a="1"/>
  <c r="M7754" i="3" s="1"/>
  <c r="M7755" i="3" a="1"/>
  <c r="M7755" i="3" s="1"/>
  <c r="M7756" i="3" a="1"/>
  <c r="M7756" i="3" s="1"/>
  <c r="M7757" i="3" a="1"/>
  <c r="M7757" i="3" s="1"/>
  <c r="M7758" i="3" a="1"/>
  <c r="M7758" i="3" s="1"/>
  <c r="M7759" i="3" a="1"/>
  <c r="M7759" i="3" s="1"/>
  <c r="M7760" i="3" a="1"/>
  <c r="M7760" i="3" s="1"/>
  <c r="M7761" i="3" a="1"/>
  <c r="M7761" i="3" s="1"/>
  <c r="M7762" i="3" a="1"/>
  <c r="M7762" i="3" s="1"/>
  <c r="M7763" i="3" a="1"/>
  <c r="M7763" i="3" s="1"/>
  <c r="M7764" i="3" a="1"/>
  <c r="M7764" i="3" s="1"/>
  <c r="M7765" i="3" a="1"/>
  <c r="M7765" i="3" s="1"/>
  <c r="M7766" i="3" a="1"/>
  <c r="M7766" i="3" s="1"/>
  <c r="M7767" i="3" a="1"/>
  <c r="M7767" i="3" s="1"/>
  <c r="M7768" i="3" a="1"/>
  <c r="M7768" i="3" s="1"/>
  <c r="M7769" i="3" a="1"/>
  <c r="M7769" i="3" s="1"/>
  <c r="M7770" i="3" a="1"/>
  <c r="M7770" i="3" s="1"/>
  <c r="M7771" i="3" a="1"/>
  <c r="M7771" i="3" s="1"/>
  <c r="M7772" i="3" a="1"/>
  <c r="M7772" i="3" s="1"/>
  <c r="M7773" i="3" a="1"/>
  <c r="M7773" i="3" s="1"/>
  <c r="M7774" i="3" a="1"/>
  <c r="M7774" i="3" s="1"/>
  <c r="M7775" i="3" a="1"/>
  <c r="M7775" i="3" s="1"/>
  <c r="M7776" i="3" a="1"/>
  <c r="M7776" i="3" s="1"/>
  <c r="M7777" i="3" a="1"/>
  <c r="M7777" i="3" s="1"/>
  <c r="M7778" i="3" a="1"/>
  <c r="M7778" i="3" s="1"/>
  <c r="M7779" i="3" a="1"/>
  <c r="M7779" i="3" s="1"/>
  <c r="M7780" i="3" a="1"/>
  <c r="M7780" i="3" s="1"/>
  <c r="M7781" i="3" a="1"/>
  <c r="M7781" i="3" s="1"/>
  <c r="M7782" i="3" a="1"/>
  <c r="M7782" i="3" s="1"/>
  <c r="M7783" i="3" a="1"/>
  <c r="M7783" i="3" s="1"/>
  <c r="M7784" i="3" a="1"/>
  <c r="M7784" i="3" s="1"/>
  <c r="M7785" i="3" a="1"/>
  <c r="M7785" i="3" s="1"/>
  <c r="M7786" i="3" a="1"/>
  <c r="M7786" i="3" s="1"/>
  <c r="M7787" i="3" a="1"/>
  <c r="M7787" i="3" s="1"/>
  <c r="M7788" i="3" a="1"/>
  <c r="M7788" i="3" s="1"/>
  <c r="M7789" i="3" a="1"/>
  <c r="M7789" i="3" s="1"/>
  <c r="M7790" i="3" a="1"/>
  <c r="M7790" i="3" s="1"/>
  <c r="M7791" i="3" a="1"/>
  <c r="M7791" i="3" s="1"/>
  <c r="M7792" i="3" a="1"/>
  <c r="M7792" i="3" s="1"/>
  <c r="M7793" i="3" a="1"/>
  <c r="M7793" i="3" s="1"/>
  <c r="M7794" i="3" a="1"/>
  <c r="M7794" i="3" s="1"/>
  <c r="M7795" i="3" a="1"/>
  <c r="M7795" i="3" s="1"/>
  <c r="M7796" i="3" a="1"/>
  <c r="M7796" i="3" s="1"/>
  <c r="M7797" i="3" a="1"/>
  <c r="M7797" i="3" s="1"/>
  <c r="M7798" i="3" a="1"/>
  <c r="M7798" i="3" s="1"/>
  <c r="M7799" i="3" a="1"/>
  <c r="M7799" i="3" s="1"/>
  <c r="M7800" i="3" a="1"/>
  <c r="M7800" i="3" s="1"/>
  <c r="M7801" i="3" a="1"/>
  <c r="M7801" i="3" s="1"/>
  <c r="M7802" i="3" a="1"/>
  <c r="M7802" i="3" s="1"/>
  <c r="M7803" i="3" a="1"/>
  <c r="M7803" i="3" s="1"/>
  <c r="M7804" i="3" a="1"/>
  <c r="M7804" i="3" s="1"/>
  <c r="M7805" i="3" a="1"/>
  <c r="M7805" i="3" s="1"/>
  <c r="M7806" i="3" a="1"/>
  <c r="M7806" i="3" s="1"/>
  <c r="M7807" i="3" a="1"/>
  <c r="M7807" i="3" s="1"/>
  <c r="M7808" i="3" a="1"/>
  <c r="M7808" i="3" s="1"/>
  <c r="M7809" i="3" a="1"/>
  <c r="M7809" i="3" s="1"/>
  <c r="M7810" i="3" a="1"/>
  <c r="M7810" i="3" s="1"/>
  <c r="M7811" i="3" a="1"/>
  <c r="M7811" i="3" s="1"/>
  <c r="M7812" i="3" a="1"/>
  <c r="M7812" i="3" s="1"/>
  <c r="M7813" i="3" a="1"/>
  <c r="M7813" i="3" s="1"/>
  <c r="M7814" i="3" a="1"/>
  <c r="M7814" i="3" s="1"/>
  <c r="M7815" i="3" a="1"/>
  <c r="M7815" i="3" s="1"/>
  <c r="M7816" i="3" a="1"/>
  <c r="M7816" i="3" s="1"/>
  <c r="M7817" i="3" a="1"/>
  <c r="M7817" i="3" s="1"/>
  <c r="M7818" i="3" a="1"/>
  <c r="M7818" i="3" s="1"/>
  <c r="M7819" i="3" a="1"/>
  <c r="M7819" i="3" s="1"/>
  <c r="M7820" i="3" a="1"/>
  <c r="M7820" i="3" s="1"/>
  <c r="M7821" i="3" a="1"/>
  <c r="M7821" i="3" s="1"/>
  <c r="M7822" i="3" a="1"/>
  <c r="M7822" i="3" s="1"/>
  <c r="M7823" i="3" a="1"/>
  <c r="M7823" i="3" s="1"/>
  <c r="M7824" i="3" a="1"/>
  <c r="M7824" i="3" s="1"/>
  <c r="M7825" i="3" a="1"/>
  <c r="M7825" i="3" s="1"/>
  <c r="M7826" i="3" a="1"/>
  <c r="M7826" i="3" s="1"/>
  <c r="M7827" i="3" a="1"/>
  <c r="M7827" i="3" s="1"/>
  <c r="M7828" i="3" a="1"/>
  <c r="M7828" i="3" s="1"/>
  <c r="M7829" i="3" a="1"/>
  <c r="M7829" i="3" s="1"/>
  <c r="M7830" i="3" a="1"/>
  <c r="M7830" i="3" s="1"/>
  <c r="M7831" i="3" a="1"/>
  <c r="M7831" i="3" s="1"/>
  <c r="M7832" i="3" a="1"/>
  <c r="M7832" i="3" s="1"/>
  <c r="M7833" i="3" a="1"/>
  <c r="M7833" i="3" s="1"/>
  <c r="M7834" i="3" a="1"/>
  <c r="M7834" i="3" s="1"/>
  <c r="M7835" i="3" a="1"/>
  <c r="M7835" i="3" s="1"/>
  <c r="M7836" i="3" a="1"/>
  <c r="M7836" i="3" s="1"/>
  <c r="M7837" i="3" a="1"/>
  <c r="M7837" i="3" s="1"/>
  <c r="M7838" i="3" a="1"/>
  <c r="M7838" i="3" s="1"/>
  <c r="M7839" i="3" a="1"/>
  <c r="M7839" i="3" s="1"/>
  <c r="M7840" i="3" a="1"/>
  <c r="M7840" i="3" s="1"/>
  <c r="M7841" i="3" a="1"/>
  <c r="M7841" i="3" s="1"/>
  <c r="M7842" i="3" a="1"/>
  <c r="M7842" i="3" s="1"/>
  <c r="M7843" i="3" a="1"/>
  <c r="M7843" i="3" s="1"/>
  <c r="M7844" i="3" a="1"/>
  <c r="M7844" i="3" s="1"/>
  <c r="M7845" i="3" a="1"/>
  <c r="M7845" i="3" s="1"/>
  <c r="M7846" i="3" a="1"/>
  <c r="M7846" i="3" s="1"/>
  <c r="M7847" i="3" a="1"/>
  <c r="M7847" i="3" s="1"/>
  <c r="M7848" i="3" a="1"/>
  <c r="M7848" i="3" s="1"/>
  <c r="M7849" i="3" a="1"/>
  <c r="M7849" i="3" s="1"/>
  <c r="M7850" i="3" a="1"/>
  <c r="M7850" i="3" s="1"/>
  <c r="M7851" i="3" a="1"/>
  <c r="M7851" i="3" s="1"/>
  <c r="M7852" i="3" a="1"/>
  <c r="M7852" i="3" s="1"/>
  <c r="M7853" i="3" a="1"/>
  <c r="M7853" i="3" s="1"/>
  <c r="M7854" i="3" a="1"/>
  <c r="M7854" i="3" s="1"/>
  <c r="M7855" i="3" a="1"/>
  <c r="M7855" i="3" s="1"/>
  <c r="M7856" i="3" a="1"/>
  <c r="M7856" i="3" s="1"/>
  <c r="M7857" i="3" a="1"/>
  <c r="M7857" i="3" s="1"/>
  <c r="M7858" i="3" a="1"/>
  <c r="M7858" i="3" s="1"/>
  <c r="M7859" i="3" a="1"/>
  <c r="M7859" i="3" s="1"/>
  <c r="M7860" i="3" a="1"/>
  <c r="M7860" i="3" s="1"/>
  <c r="M7861" i="3" a="1"/>
  <c r="M7861" i="3" s="1"/>
  <c r="M7862" i="3" a="1"/>
  <c r="M7862" i="3" s="1"/>
  <c r="M7863" i="3" a="1"/>
  <c r="M7863" i="3" s="1"/>
  <c r="M7864" i="3" a="1"/>
  <c r="M7864" i="3" s="1"/>
  <c r="M7865" i="3" a="1"/>
  <c r="M7865" i="3" s="1"/>
  <c r="M7866" i="3" a="1"/>
  <c r="M7866" i="3" s="1"/>
  <c r="M7867" i="3" a="1"/>
  <c r="M7867" i="3" s="1"/>
  <c r="M7868" i="3" a="1"/>
  <c r="M7868" i="3" s="1"/>
  <c r="M7869" i="3" a="1"/>
  <c r="M7869" i="3" s="1"/>
  <c r="M7870" i="3" a="1"/>
  <c r="M7870" i="3" s="1"/>
  <c r="M7871" i="3" a="1"/>
  <c r="M7871" i="3" s="1"/>
  <c r="M7872" i="3" a="1"/>
  <c r="M7872" i="3" s="1"/>
  <c r="M7873" i="3" a="1"/>
  <c r="M7873" i="3" s="1"/>
  <c r="M7874" i="3" a="1"/>
  <c r="M7874" i="3" s="1"/>
  <c r="M7875" i="3" a="1"/>
  <c r="M7875" i="3" s="1"/>
  <c r="M7876" i="3" a="1"/>
  <c r="M7876" i="3" s="1"/>
  <c r="M7877" i="3" a="1"/>
  <c r="M7877" i="3" s="1"/>
  <c r="M7878" i="3" a="1"/>
  <c r="M7878" i="3" s="1"/>
  <c r="M7879" i="3" a="1"/>
  <c r="M7879" i="3" s="1"/>
  <c r="M7880" i="3" a="1"/>
  <c r="M7880" i="3" s="1"/>
  <c r="M7881" i="3" a="1"/>
  <c r="M7881" i="3" s="1"/>
  <c r="M7882" i="3" a="1"/>
  <c r="M7882" i="3" s="1"/>
  <c r="M7883" i="3" a="1"/>
  <c r="M7883" i="3" s="1"/>
  <c r="M7884" i="3" a="1"/>
  <c r="M7884" i="3" s="1"/>
  <c r="M7885" i="3" a="1"/>
  <c r="M7885" i="3" s="1"/>
  <c r="M7886" i="3" a="1"/>
  <c r="M7886" i="3" s="1"/>
  <c r="M7887" i="3" a="1"/>
  <c r="M7887" i="3" s="1"/>
  <c r="M7888" i="3" a="1"/>
  <c r="M7888" i="3" s="1"/>
  <c r="M7889" i="3" a="1"/>
  <c r="M7889" i="3" s="1"/>
  <c r="M7890" i="3" a="1"/>
  <c r="M7890" i="3" s="1"/>
  <c r="M7891" i="3" a="1"/>
  <c r="M7891" i="3" s="1"/>
  <c r="M7892" i="3" a="1"/>
  <c r="M7892" i="3" s="1"/>
  <c r="M7893" i="3" a="1"/>
  <c r="M7893" i="3" s="1"/>
  <c r="M7894" i="3" a="1"/>
  <c r="M7894" i="3" s="1"/>
  <c r="M7895" i="3" a="1"/>
  <c r="M7895" i="3" s="1"/>
  <c r="M7896" i="3" a="1"/>
  <c r="M7896" i="3" s="1"/>
  <c r="M7897" i="3" a="1"/>
  <c r="M7897" i="3" s="1"/>
  <c r="M7898" i="3" a="1"/>
  <c r="M7898" i="3" s="1"/>
  <c r="M7899" i="3" a="1"/>
  <c r="M7899" i="3" s="1"/>
  <c r="M7900" i="3" a="1"/>
  <c r="M7900" i="3" s="1"/>
  <c r="M7901" i="3" a="1"/>
  <c r="M7901" i="3" s="1"/>
  <c r="M7902" i="3" a="1"/>
  <c r="M7902" i="3" s="1"/>
  <c r="M7903" i="3" a="1"/>
  <c r="M7903" i="3" s="1"/>
  <c r="M7904" i="3" a="1"/>
  <c r="M7904" i="3" s="1"/>
  <c r="M7905" i="3" a="1"/>
  <c r="M7905" i="3" s="1"/>
  <c r="M7906" i="3" a="1"/>
  <c r="M7906" i="3" s="1"/>
  <c r="M7907" i="3" a="1"/>
  <c r="M7907" i="3" s="1"/>
  <c r="M7908" i="3" a="1"/>
  <c r="M7908" i="3" s="1"/>
  <c r="M7909" i="3" a="1"/>
  <c r="M7909" i="3" s="1"/>
  <c r="M7910" i="3" a="1"/>
  <c r="M7910" i="3" s="1"/>
  <c r="M7911" i="3" a="1"/>
  <c r="M7911" i="3" s="1"/>
  <c r="M7912" i="3" a="1"/>
  <c r="M7912" i="3" s="1"/>
  <c r="M7913" i="3" a="1"/>
  <c r="M7913" i="3" s="1"/>
  <c r="M7914" i="3" a="1"/>
  <c r="M7914" i="3" s="1"/>
  <c r="M7915" i="3" a="1"/>
  <c r="M7915" i="3" s="1"/>
  <c r="M7916" i="3" a="1"/>
  <c r="M7916" i="3" s="1"/>
  <c r="M7917" i="3" a="1"/>
  <c r="M7917" i="3" s="1"/>
  <c r="M7918" i="3" a="1"/>
  <c r="M7918" i="3" s="1"/>
  <c r="M7919" i="3" a="1"/>
  <c r="M7919" i="3" s="1"/>
  <c r="M7920" i="3" a="1"/>
  <c r="M7920" i="3" s="1"/>
  <c r="M7921" i="3" a="1"/>
  <c r="M7921" i="3" s="1"/>
  <c r="M7922" i="3" a="1"/>
  <c r="M7922" i="3" s="1"/>
  <c r="M7923" i="3" a="1"/>
  <c r="M7923" i="3" s="1"/>
  <c r="M7924" i="3" a="1"/>
  <c r="M7924" i="3" s="1"/>
  <c r="M7925" i="3" a="1"/>
  <c r="M7925" i="3" s="1"/>
  <c r="M7926" i="3" a="1"/>
  <c r="M7926" i="3" s="1"/>
  <c r="M7927" i="3" a="1"/>
  <c r="M7927" i="3" s="1"/>
  <c r="M7928" i="3" a="1"/>
  <c r="M7928" i="3" s="1"/>
  <c r="M7929" i="3" a="1"/>
  <c r="M7929" i="3" s="1"/>
  <c r="M7930" i="3" a="1"/>
  <c r="M7930" i="3" s="1"/>
  <c r="M7931" i="3" a="1"/>
  <c r="M7931" i="3" s="1"/>
  <c r="M7932" i="3" a="1"/>
  <c r="M7932" i="3" s="1"/>
  <c r="M7933" i="3" a="1"/>
  <c r="M7933" i="3" s="1"/>
  <c r="M7934" i="3" a="1"/>
  <c r="M7934" i="3" s="1"/>
  <c r="M7935" i="3" a="1"/>
  <c r="M7935" i="3" s="1"/>
  <c r="M7936" i="3" a="1"/>
  <c r="M7936" i="3" s="1"/>
  <c r="M7937" i="3" a="1"/>
  <c r="M7937" i="3" s="1"/>
  <c r="M7938" i="3" a="1"/>
  <c r="M7938" i="3" s="1"/>
  <c r="M7939" i="3" a="1"/>
  <c r="M7939" i="3" s="1"/>
  <c r="M7940" i="3" a="1"/>
  <c r="M7940" i="3" s="1"/>
  <c r="M7941" i="3" a="1"/>
  <c r="M7941" i="3" s="1"/>
  <c r="M7942" i="3" a="1"/>
  <c r="M7942" i="3" s="1"/>
  <c r="M7943" i="3" a="1"/>
  <c r="M7943" i="3" s="1"/>
  <c r="M7944" i="3" a="1"/>
  <c r="M7944" i="3" s="1"/>
  <c r="M7945" i="3" a="1"/>
  <c r="M7945" i="3" s="1"/>
  <c r="M7946" i="3" a="1"/>
  <c r="M7946" i="3" s="1"/>
  <c r="M7947" i="3" a="1"/>
  <c r="M7947" i="3" s="1"/>
  <c r="M7948" i="3" a="1"/>
  <c r="M7948" i="3" s="1"/>
  <c r="M7949" i="3" a="1"/>
  <c r="M7949" i="3" s="1"/>
  <c r="M7950" i="3" a="1"/>
  <c r="M7950" i="3" s="1"/>
  <c r="M7951" i="3" a="1"/>
  <c r="M7951" i="3" s="1"/>
  <c r="M7952" i="3" a="1"/>
  <c r="M7952" i="3" s="1"/>
  <c r="M7953" i="3" a="1"/>
  <c r="M7953" i="3" s="1"/>
  <c r="M7954" i="3" a="1"/>
  <c r="M7954" i="3" s="1"/>
  <c r="M7955" i="3" a="1"/>
  <c r="M7955" i="3" s="1"/>
  <c r="M7956" i="3" a="1"/>
  <c r="M7956" i="3" s="1"/>
  <c r="M7957" i="3" a="1"/>
  <c r="M7957" i="3" s="1"/>
  <c r="M7958" i="3" a="1"/>
  <c r="M7958" i="3" s="1"/>
  <c r="M7959" i="3" a="1"/>
  <c r="M7959" i="3" s="1"/>
  <c r="M7960" i="3" a="1"/>
  <c r="M7960" i="3" s="1"/>
  <c r="M7961" i="3" a="1"/>
  <c r="M7961" i="3" s="1"/>
  <c r="M7962" i="3" a="1"/>
  <c r="M7962" i="3" s="1"/>
  <c r="M7963" i="3" a="1"/>
  <c r="M7963" i="3" s="1"/>
  <c r="M7964" i="3" a="1"/>
  <c r="M7964" i="3" s="1"/>
  <c r="M7965" i="3" a="1"/>
  <c r="M7965" i="3" s="1"/>
  <c r="M7966" i="3" a="1"/>
  <c r="M7966" i="3" s="1"/>
  <c r="M7967" i="3" a="1"/>
  <c r="M7967" i="3" s="1"/>
  <c r="M7968" i="3" a="1"/>
  <c r="M7968" i="3" s="1"/>
  <c r="M7969" i="3" a="1"/>
  <c r="M7969" i="3" s="1"/>
  <c r="M7970" i="3" a="1"/>
  <c r="M7970" i="3" s="1"/>
  <c r="M7971" i="3" a="1"/>
  <c r="M7971" i="3" s="1"/>
  <c r="M7972" i="3" a="1"/>
  <c r="M7972" i="3" s="1"/>
  <c r="M7973" i="3" a="1"/>
  <c r="M7973" i="3" s="1"/>
  <c r="M7974" i="3" a="1"/>
  <c r="M7974" i="3" s="1"/>
  <c r="M7975" i="3" a="1"/>
  <c r="M7975" i="3" s="1"/>
  <c r="M7976" i="3" a="1"/>
  <c r="M7976" i="3" s="1"/>
  <c r="M7977" i="3" a="1"/>
  <c r="M7977" i="3" s="1"/>
  <c r="M7978" i="3" a="1"/>
  <c r="M7978" i="3" s="1"/>
  <c r="M7979" i="3" a="1"/>
  <c r="M7979" i="3" s="1"/>
  <c r="M7980" i="3" a="1"/>
  <c r="M7980" i="3" s="1"/>
  <c r="M7981" i="3" a="1"/>
  <c r="M7981" i="3" s="1"/>
  <c r="M7982" i="3" a="1"/>
  <c r="M7982" i="3" s="1"/>
  <c r="M7983" i="3" a="1"/>
  <c r="M7983" i="3" s="1"/>
  <c r="M7984" i="3" a="1"/>
  <c r="M7984" i="3" s="1"/>
  <c r="M7985" i="3" a="1"/>
  <c r="M7985" i="3" s="1"/>
  <c r="M7986" i="3" a="1"/>
  <c r="M7986" i="3" s="1"/>
  <c r="M7987" i="3" a="1"/>
  <c r="M7987" i="3" s="1"/>
  <c r="M7988" i="3" a="1"/>
  <c r="M7988" i="3" s="1"/>
  <c r="M7989" i="3" a="1"/>
  <c r="M7989" i="3" s="1"/>
  <c r="M7990" i="3" a="1"/>
  <c r="M7990" i="3" s="1"/>
  <c r="M7991" i="3" a="1"/>
  <c r="M7991" i="3" s="1"/>
  <c r="M7992" i="3" a="1"/>
  <c r="M7992" i="3" s="1"/>
  <c r="M7993" i="3" a="1"/>
  <c r="M7993" i="3" s="1"/>
  <c r="M7994" i="3" a="1"/>
  <c r="M7994" i="3" s="1"/>
  <c r="M7995" i="3" a="1"/>
  <c r="M7995" i="3" s="1"/>
  <c r="M7996" i="3" a="1"/>
  <c r="M7996" i="3" s="1"/>
  <c r="M7997" i="3" a="1"/>
  <c r="M7997" i="3" s="1"/>
  <c r="M7998" i="3" a="1"/>
  <c r="M7998" i="3" s="1"/>
  <c r="M7999" i="3" a="1"/>
  <c r="M7999" i="3" s="1"/>
  <c r="M8000" i="3" a="1"/>
  <c r="M8000" i="3" s="1"/>
  <c r="M8001" i="3" a="1"/>
  <c r="M8001" i="3" s="1"/>
  <c r="M8002" i="3" a="1"/>
  <c r="M8002" i="3" s="1"/>
  <c r="M8003" i="3" a="1"/>
  <c r="M8003" i="3" s="1"/>
  <c r="M8004" i="3" a="1"/>
  <c r="M8004" i="3" s="1"/>
  <c r="M8005" i="3" a="1"/>
  <c r="M8005" i="3" s="1"/>
  <c r="M8006" i="3" a="1"/>
  <c r="M8006" i="3" s="1"/>
  <c r="M8007" i="3" a="1"/>
  <c r="M8007" i="3" s="1"/>
  <c r="M8008" i="3" a="1"/>
  <c r="M8008" i="3" s="1"/>
  <c r="M8009" i="3" a="1"/>
  <c r="M8009" i="3" s="1"/>
  <c r="M8010" i="3" a="1"/>
  <c r="M8010" i="3" s="1"/>
  <c r="M8011" i="3" a="1"/>
  <c r="M8011" i="3" s="1"/>
  <c r="M8012" i="3" a="1"/>
  <c r="M8012" i="3" s="1"/>
  <c r="M8013" i="3" a="1"/>
  <c r="M8013" i="3" s="1"/>
  <c r="M8014" i="3" a="1"/>
  <c r="M8014" i="3" s="1"/>
  <c r="M8015" i="3" a="1"/>
  <c r="M8015" i="3" s="1"/>
  <c r="M8016" i="3" a="1"/>
  <c r="M8016" i="3" s="1"/>
  <c r="M8017" i="3" a="1"/>
  <c r="M8017" i="3" s="1"/>
  <c r="M8018" i="3" a="1"/>
  <c r="M8018" i="3" s="1"/>
  <c r="M8019" i="3" a="1"/>
  <c r="M8019" i="3" s="1"/>
  <c r="M8020" i="3" a="1"/>
  <c r="M8020" i="3" s="1"/>
  <c r="M8021" i="3" a="1"/>
  <c r="M8021" i="3" s="1"/>
  <c r="M8022" i="3" a="1"/>
  <c r="M8022" i="3" s="1"/>
  <c r="M8023" i="3" a="1"/>
  <c r="M8023" i="3" s="1"/>
  <c r="M8024" i="3" a="1"/>
  <c r="M8024" i="3" s="1"/>
  <c r="M8025" i="3" a="1"/>
  <c r="M8025" i="3" s="1"/>
  <c r="M8026" i="3" a="1"/>
  <c r="M8026" i="3" s="1"/>
  <c r="M8027" i="3" a="1"/>
  <c r="M8027" i="3" s="1"/>
  <c r="M8028" i="3" a="1"/>
  <c r="M8028" i="3" s="1"/>
  <c r="M8029" i="3" a="1"/>
  <c r="M8029" i="3" s="1"/>
  <c r="M8030" i="3" a="1"/>
  <c r="M8030" i="3" s="1"/>
  <c r="M8031" i="3" a="1"/>
  <c r="M8031" i="3" s="1"/>
  <c r="M8032" i="3" a="1"/>
  <c r="M8032" i="3" s="1"/>
  <c r="M8033" i="3" a="1"/>
  <c r="M8033" i="3" s="1"/>
  <c r="M8034" i="3" a="1"/>
  <c r="M8034" i="3" s="1"/>
  <c r="M8035" i="3" a="1"/>
  <c r="M8035" i="3" s="1"/>
  <c r="M8036" i="3" a="1"/>
  <c r="M8036" i="3" s="1"/>
  <c r="M8037" i="3" a="1"/>
  <c r="M8037" i="3" s="1"/>
  <c r="M8038" i="3" a="1"/>
  <c r="M8038" i="3" s="1"/>
  <c r="M8039" i="3" a="1"/>
  <c r="M8039" i="3" s="1"/>
  <c r="M8040" i="3" a="1"/>
  <c r="M8040" i="3" s="1"/>
  <c r="M8041" i="3" a="1"/>
  <c r="M8041" i="3" s="1"/>
  <c r="M8042" i="3" a="1"/>
  <c r="M8042" i="3" s="1"/>
  <c r="M8043" i="3" a="1"/>
  <c r="M8043" i="3" s="1"/>
  <c r="M8044" i="3" a="1"/>
  <c r="M8044" i="3" s="1"/>
  <c r="M8045" i="3" a="1"/>
  <c r="M8045" i="3" s="1"/>
  <c r="M8046" i="3" a="1"/>
  <c r="M8046" i="3" s="1"/>
  <c r="M8047" i="3" a="1"/>
  <c r="M8047" i="3" s="1"/>
  <c r="M8048" i="3" a="1"/>
  <c r="M8048" i="3" s="1"/>
  <c r="M8049" i="3" a="1"/>
  <c r="M8049" i="3" s="1"/>
  <c r="M8050" i="3" a="1"/>
  <c r="M8050" i="3" s="1"/>
  <c r="M8051" i="3" a="1"/>
  <c r="M8051" i="3" s="1"/>
  <c r="M8052" i="3" a="1"/>
  <c r="M8052" i="3" s="1"/>
  <c r="M8053" i="3" a="1"/>
  <c r="M8053" i="3" s="1"/>
  <c r="M8054" i="3" a="1"/>
  <c r="M8054" i="3" s="1"/>
  <c r="M8055" i="3" a="1"/>
  <c r="M8055" i="3" s="1"/>
  <c r="M8056" i="3" a="1"/>
  <c r="M8056" i="3" s="1"/>
  <c r="M8057" i="3" a="1"/>
  <c r="M8057" i="3" s="1"/>
  <c r="M8058" i="3" a="1"/>
  <c r="M8058" i="3" s="1"/>
  <c r="M8059" i="3" a="1"/>
  <c r="M8059" i="3" s="1"/>
  <c r="M8060" i="3" a="1"/>
  <c r="M8060" i="3" s="1"/>
  <c r="M8061" i="3" a="1"/>
  <c r="M8061" i="3" s="1"/>
  <c r="M8062" i="3" a="1"/>
  <c r="M8062" i="3" s="1"/>
  <c r="M8063" i="3" a="1"/>
  <c r="M8063" i="3" s="1"/>
  <c r="M8064" i="3" a="1"/>
  <c r="M8064" i="3" s="1"/>
  <c r="M8065" i="3" a="1"/>
  <c r="M8065" i="3" s="1"/>
  <c r="M8066" i="3" a="1"/>
  <c r="M8066" i="3" s="1"/>
  <c r="M8067" i="3" a="1"/>
  <c r="M8067" i="3" s="1"/>
  <c r="M8068" i="3" a="1"/>
  <c r="M8068" i="3" s="1"/>
  <c r="M8069" i="3" a="1"/>
  <c r="M8069" i="3" s="1"/>
  <c r="M8070" i="3" a="1"/>
  <c r="M8070" i="3" s="1"/>
  <c r="M8071" i="3" a="1"/>
  <c r="M8071" i="3" s="1"/>
  <c r="M8072" i="3" a="1"/>
  <c r="M8072" i="3" s="1"/>
  <c r="M8073" i="3" a="1"/>
  <c r="M8073" i="3" s="1"/>
  <c r="M8074" i="3" a="1"/>
  <c r="M8074" i="3" s="1"/>
  <c r="M8075" i="3" a="1"/>
  <c r="M8075" i="3" s="1"/>
  <c r="M8076" i="3" a="1"/>
  <c r="M8076" i="3" s="1"/>
  <c r="M8077" i="3" a="1"/>
  <c r="M8077" i="3" s="1"/>
  <c r="M8078" i="3" a="1"/>
  <c r="M8078" i="3" s="1"/>
  <c r="M8079" i="3" a="1"/>
  <c r="M8079" i="3" s="1"/>
  <c r="M8080" i="3" a="1"/>
  <c r="M8080" i="3" s="1"/>
  <c r="M8081" i="3" a="1"/>
  <c r="M8081" i="3" s="1"/>
  <c r="M8082" i="3" a="1"/>
  <c r="M8082" i="3" s="1"/>
  <c r="M8083" i="3" a="1"/>
  <c r="M8083" i="3" s="1"/>
  <c r="M8084" i="3" a="1"/>
  <c r="M8084" i="3" s="1"/>
  <c r="M8085" i="3" a="1"/>
  <c r="M8085" i="3" s="1"/>
  <c r="M8086" i="3" a="1"/>
  <c r="M8086" i="3" s="1"/>
  <c r="M8087" i="3" a="1"/>
  <c r="M8087" i="3" s="1"/>
  <c r="M8088" i="3" a="1"/>
  <c r="M8088" i="3" s="1"/>
  <c r="M8089" i="3" a="1"/>
  <c r="M8089" i="3" s="1"/>
  <c r="M8090" i="3" a="1"/>
  <c r="M8090" i="3" s="1"/>
  <c r="M8091" i="3" a="1"/>
  <c r="M8091" i="3" s="1"/>
  <c r="M8092" i="3" a="1"/>
  <c r="M8092" i="3" s="1"/>
  <c r="M8093" i="3" a="1"/>
  <c r="M8093" i="3" s="1"/>
  <c r="M8094" i="3" a="1"/>
  <c r="M8094" i="3" s="1"/>
  <c r="M8095" i="3" a="1"/>
  <c r="M8095" i="3" s="1"/>
  <c r="M8096" i="3" a="1"/>
  <c r="M8096" i="3" s="1"/>
  <c r="M8097" i="3" a="1"/>
  <c r="M8097" i="3" s="1"/>
  <c r="M8098" i="3" a="1"/>
  <c r="M8098" i="3" s="1"/>
  <c r="M8099" i="3" a="1"/>
  <c r="M8099" i="3" s="1"/>
  <c r="M8100" i="3" a="1"/>
  <c r="M8100" i="3" s="1"/>
  <c r="M8101" i="3" a="1"/>
  <c r="M8101" i="3" s="1"/>
  <c r="M8102" i="3" a="1"/>
  <c r="M8102" i="3" s="1"/>
  <c r="M8103" i="3" a="1"/>
  <c r="M8103" i="3" s="1"/>
  <c r="M8104" i="3" a="1"/>
  <c r="M8104" i="3" s="1"/>
  <c r="M8105" i="3" a="1"/>
  <c r="M8105" i="3" s="1"/>
  <c r="M8106" i="3" a="1"/>
  <c r="M8106" i="3" s="1"/>
  <c r="M8107" i="3" a="1"/>
  <c r="M8107" i="3" s="1"/>
  <c r="M8108" i="3" a="1"/>
  <c r="M8108" i="3" s="1"/>
  <c r="M8109" i="3" a="1"/>
  <c r="M8109" i="3" s="1"/>
  <c r="M8110" i="3" a="1"/>
  <c r="M8110" i="3" s="1"/>
  <c r="M8111" i="3" a="1"/>
  <c r="M8111" i="3" s="1"/>
  <c r="M8112" i="3" a="1"/>
  <c r="M8112" i="3" s="1"/>
  <c r="M8113" i="3" a="1"/>
  <c r="M8113" i="3" s="1"/>
  <c r="M8114" i="3" a="1"/>
  <c r="M8114" i="3" s="1"/>
  <c r="M8115" i="3" a="1"/>
  <c r="M8115" i="3" s="1"/>
  <c r="M8116" i="3" a="1"/>
  <c r="M8116" i="3" s="1"/>
  <c r="M8117" i="3" a="1"/>
  <c r="M8117" i="3" s="1"/>
  <c r="M8118" i="3" a="1"/>
  <c r="M8118" i="3" s="1"/>
  <c r="M8119" i="3" a="1"/>
  <c r="M8119" i="3" s="1"/>
  <c r="M8120" i="3" a="1"/>
  <c r="M8120" i="3" s="1"/>
  <c r="M8121" i="3" a="1"/>
  <c r="M8121" i="3" s="1"/>
  <c r="M8122" i="3" a="1"/>
  <c r="M8122" i="3" s="1"/>
  <c r="M8123" i="3" a="1"/>
  <c r="M8123" i="3" s="1"/>
  <c r="M8124" i="3" a="1"/>
  <c r="M8124" i="3" s="1"/>
  <c r="M8125" i="3" a="1"/>
  <c r="M8125" i="3" s="1"/>
  <c r="M8126" i="3" a="1"/>
  <c r="M8126" i="3" s="1"/>
  <c r="M8127" i="3" a="1"/>
  <c r="M8127" i="3" s="1"/>
  <c r="M8128" i="3" a="1"/>
  <c r="M8128" i="3" s="1"/>
  <c r="M8129" i="3" a="1"/>
  <c r="M8129" i="3" s="1"/>
  <c r="M8130" i="3" a="1"/>
  <c r="M8130" i="3" s="1"/>
  <c r="M8131" i="3" a="1"/>
  <c r="M8131" i="3" s="1"/>
  <c r="M8132" i="3" a="1"/>
  <c r="M8132" i="3" s="1"/>
  <c r="M8133" i="3" a="1"/>
  <c r="M8133" i="3" s="1"/>
  <c r="M8134" i="3" a="1"/>
  <c r="M8134" i="3" s="1"/>
  <c r="M8135" i="3" a="1"/>
  <c r="M8135" i="3" s="1"/>
  <c r="M8136" i="3" a="1"/>
  <c r="M8136" i="3" s="1"/>
  <c r="M8137" i="3" a="1"/>
  <c r="M8137" i="3" s="1"/>
  <c r="M8138" i="3" a="1"/>
  <c r="M8138" i="3" s="1"/>
  <c r="M8139" i="3" a="1"/>
  <c r="M8139" i="3" s="1"/>
  <c r="M8140" i="3" a="1"/>
  <c r="M8140" i="3" s="1"/>
  <c r="M8141" i="3" a="1"/>
  <c r="M8141" i="3" s="1"/>
  <c r="M8142" i="3" a="1"/>
  <c r="M8142" i="3" s="1"/>
  <c r="M8143" i="3" a="1"/>
  <c r="M8143" i="3" s="1"/>
  <c r="M8144" i="3" a="1"/>
  <c r="M8144" i="3" s="1"/>
  <c r="M8145" i="3" a="1"/>
  <c r="M8145" i="3" s="1"/>
  <c r="M8146" i="3" a="1"/>
  <c r="M8146" i="3" s="1"/>
  <c r="M8147" i="3" a="1"/>
  <c r="M8147" i="3" s="1"/>
  <c r="M8148" i="3" a="1"/>
  <c r="M8148" i="3" s="1"/>
  <c r="M8149" i="3" a="1"/>
  <c r="M8149" i="3" s="1"/>
  <c r="M8150" i="3" a="1"/>
  <c r="M8150" i="3" s="1"/>
  <c r="M8151" i="3" a="1"/>
  <c r="M8151" i="3" s="1"/>
  <c r="M8152" i="3" a="1"/>
  <c r="M8152" i="3" s="1"/>
  <c r="M8153" i="3" a="1"/>
  <c r="M8153" i="3" s="1"/>
  <c r="M8154" i="3" a="1"/>
  <c r="M8154" i="3" s="1"/>
  <c r="M8155" i="3" a="1"/>
  <c r="M8155" i="3" s="1"/>
  <c r="M8156" i="3" a="1"/>
  <c r="M8156" i="3" s="1"/>
  <c r="M8157" i="3" a="1"/>
  <c r="M8157" i="3" s="1"/>
  <c r="M8158" i="3" a="1"/>
  <c r="M8158" i="3" s="1"/>
  <c r="M8159" i="3" a="1"/>
  <c r="M8159" i="3" s="1"/>
  <c r="M8160" i="3" a="1"/>
  <c r="M8160" i="3" s="1"/>
  <c r="M8161" i="3" a="1"/>
  <c r="M8161" i="3" s="1"/>
  <c r="M8162" i="3" a="1"/>
  <c r="M8162" i="3" s="1"/>
  <c r="M8163" i="3" a="1"/>
  <c r="M8163" i="3" s="1"/>
  <c r="M8164" i="3" a="1"/>
  <c r="M8164" i="3" s="1"/>
  <c r="M8165" i="3" a="1"/>
  <c r="M8165" i="3" s="1"/>
  <c r="M8166" i="3" a="1"/>
  <c r="M8166" i="3" s="1"/>
  <c r="M8167" i="3" a="1"/>
  <c r="M8167" i="3" s="1"/>
  <c r="M8168" i="3" a="1"/>
  <c r="M8168" i="3" s="1"/>
  <c r="M8169" i="3" a="1"/>
  <c r="M8169" i="3" s="1"/>
  <c r="M8170" i="3" a="1"/>
  <c r="M8170" i="3" s="1"/>
  <c r="M8171" i="3" a="1"/>
  <c r="M8171" i="3" s="1"/>
  <c r="M8172" i="3" a="1"/>
  <c r="M8172" i="3" s="1"/>
  <c r="M8173" i="3" a="1"/>
  <c r="M8173" i="3" s="1"/>
  <c r="M8174" i="3" a="1"/>
  <c r="M8174" i="3" s="1"/>
  <c r="M8175" i="3" a="1"/>
  <c r="M8175" i="3" s="1"/>
  <c r="M8176" i="3" a="1"/>
  <c r="M8176" i="3" s="1"/>
  <c r="M8177" i="3" a="1"/>
  <c r="M8177" i="3" s="1"/>
  <c r="M8178" i="3" a="1"/>
  <c r="M8178" i="3" s="1"/>
  <c r="M8179" i="3" a="1"/>
  <c r="M8179" i="3" s="1"/>
  <c r="M8180" i="3" a="1"/>
  <c r="M8180" i="3" s="1"/>
  <c r="M8181" i="3" a="1"/>
  <c r="M8181" i="3" s="1"/>
  <c r="M8182" i="3" a="1"/>
  <c r="M8182" i="3" s="1"/>
  <c r="M8183" i="3" a="1"/>
  <c r="M8183" i="3" s="1"/>
  <c r="M8184" i="3" a="1"/>
  <c r="M8184" i="3" s="1"/>
  <c r="M8185" i="3" a="1"/>
  <c r="M8185" i="3" s="1"/>
  <c r="M8186" i="3" a="1"/>
  <c r="M8186" i="3" s="1"/>
  <c r="M8187" i="3" a="1"/>
  <c r="M8187" i="3" s="1"/>
  <c r="M8188" i="3" a="1"/>
  <c r="M8188" i="3" s="1"/>
  <c r="M8189" i="3" a="1"/>
  <c r="M8189" i="3" s="1"/>
  <c r="M8190" i="3" a="1"/>
  <c r="M8190" i="3" s="1"/>
  <c r="M8191" i="3" a="1"/>
  <c r="M8191" i="3" s="1"/>
  <c r="M8192" i="3" a="1"/>
  <c r="M8192" i="3" s="1"/>
  <c r="M8193" i="3" a="1"/>
  <c r="M8193" i="3" s="1"/>
  <c r="M8194" i="3" a="1"/>
  <c r="M8194" i="3" s="1"/>
  <c r="M8195" i="3" a="1"/>
  <c r="M8195" i="3" s="1"/>
  <c r="M8196" i="3" a="1"/>
  <c r="M8196" i="3" s="1"/>
  <c r="M8197" i="3" a="1"/>
  <c r="M8197" i="3" s="1"/>
  <c r="M8198" i="3" a="1"/>
  <c r="M8198" i="3" s="1"/>
  <c r="M8199" i="3" a="1"/>
  <c r="M8199" i="3" s="1"/>
  <c r="M8200" i="3" a="1"/>
  <c r="M8200" i="3" s="1"/>
  <c r="M8201" i="3" a="1"/>
  <c r="M8201" i="3" s="1"/>
  <c r="M8202" i="3" a="1"/>
  <c r="M8202" i="3" s="1"/>
  <c r="M8203" i="3" a="1"/>
  <c r="M8203" i="3" s="1"/>
  <c r="M8204" i="3" a="1"/>
  <c r="M8204" i="3" s="1"/>
  <c r="M8205" i="3" a="1"/>
  <c r="M8205" i="3" s="1"/>
  <c r="M8206" i="3" a="1"/>
  <c r="M8206" i="3" s="1"/>
  <c r="M8207" i="3" a="1"/>
  <c r="M8207" i="3" s="1"/>
  <c r="M8208" i="3" a="1"/>
  <c r="M8208" i="3" s="1"/>
  <c r="M8209" i="3" a="1"/>
  <c r="M8209" i="3" s="1"/>
  <c r="M8210" i="3" a="1"/>
  <c r="M8210" i="3" s="1"/>
  <c r="M8211" i="3" a="1"/>
  <c r="M8211" i="3" s="1"/>
  <c r="M8212" i="3" a="1"/>
  <c r="M8212" i="3" s="1"/>
  <c r="M8213" i="3" a="1"/>
  <c r="M8213" i="3" s="1"/>
  <c r="M8214" i="3" a="1"/>
  <c r="M8214" i="3" s="1"/>
  <c r="M8215" i="3" a="1"/>
  <c r="M8215" i="3" s="1"/>
  <c r="M8216" i="3" a="1"/>
  <c r="M8216" i="3" s="1"/>
  <c r="M8217" i="3" a="1"/>
  <c r="M8217" i="3" s="1"/>
  <c r="M8218" i="3" a="1"/>
  <c r="M8218" i="3" s="1"/>
  <c r="M8219" i="3" a="1"/>
  <c r="M8219" i="3" s="1"/>
  <c r="M8220" i="3" a="1"/>
  <c r="M8220" i="3" s="1"/>
  <c r="M8221" i="3" a="1"/>
  <c r="M8221" i="3" s="1"/>
  <c r="M8222" i="3" a="1"/>
  <c r="M8222" i="3" s="1"/>
  <c r="M8223" i="3" a="1"/>
  <c r="M8223" i="3" s="1"/>
  <c r="M8224" i="3" a="1"/>
  <c r="M8224" i="3" s="1"/>
  <c r="M8225" i="3" a="1"/>
  <c r="M8225" i="3" s="1"/>
  <c r="M8226" i="3" a="1"/>
  <c r="M8226" i="3" s="1"/>
  <c r="M8227" i="3" a="1"/>
  <c r="M8227" i="3" s="1"/>
  <c r="M8228" i="3" a="1"/>
  <c r="M8228" i="3" s="1"/>
  <c r="M8229" i="3" a="1"/>
  <c r="M8229" i="3" s="1"/>
  <c r="M8230" i="3" a="1"/>
  <c r="M8230" i="3" s="1"/>
  <c r="M8231" i="3" a="1"/>
  <c r="M8231" i="3" s="1"/>
  <c r="M8232" i="3" a="1"/>
  <c r="M8232" i="3" s="1"/>
  <c r="M8233" i="3" a="1"/>
  <c r="M8233" i="3" s="1"/>
  <c r="M8234" i="3" a="1"/>
  <c r="M8234" i="3" s="1"/>
  <c r="M8235" i="3" a="1"/>
  <c r="M8235" i="3" s="1"/>
  <c r="M8236" i="3" a="1"/>
  <c r="M8236" i="3" s="1"/>
  <c r="M8237" i="3" a="1"/>
  <c r="M8237" i="3" s="1"/>
  <c r="M8238" i="3" a="1"/>
  <c r="M8238" i="3" s="1"/>
  <c r="M8239" i="3" a="1"/>
  <c r="M8239" i="3" s="1"/>
  <c r="M8240" i="3" a="1"/>
  <c r="M8240" i="3" s="1"/>
  <c r="M8241" i="3" a="1"/>
  <c r="M8241" i="3" s="1"/>
  <c r="M8242" i="3" a="1"/>
  <c r="M8242" i="3" s="1"/>
  <c r="M8243" i="3" a="1"/>
  <c r="M8243" i="3" s="1"/>
  <c r="M8244" i="3" a="1"/>
  <c r="M8244" i="3" s="1"/>
  <c r="M8245" i="3" a="1"/>
  <c r="M8245" i="3" s="1"/>
  <c r="M8246" i="3" a="1"/>
  <c r="M8246" i="3" s="1"/>
  <c r="M8247" i="3" a="1"/>
  <c r="M8247" i="3" s="1"/>
  <c r="M8248" i="3" a="1"/>
  <c r="M8248" i="3" s="1"/>
  <c r="M8249" i="3" a="1"/>
  <c r="M8249" i="3" s="1"/>
  <c r="M8250" i="3" a="1"/>
  <c r="M8250" i="3" s="1"/>
  <c r="M8251" i="3" a="1"/>
  <c r="M8251" i="3" s="1"/>
  <c r="M8252" i="3" a="1"/>
  <c r="M8252" i="3" s="1"/>
  <c r="M8253" i="3" a="1"/>
  <c r="M8253" i="3" s="1"/>
  <c r="M8254" i="3" a="1"/>
  <c r="M8254" i="3" s="1"/>
  <c r="M8255" i="3" a="1"/>
  <c r="M8255" i="3" s="1"/>
  <c r="M8256" i="3" a="1"/>
  <c r="M8256" i="3" s="1"/>
  <c r="M8257" i="3" a="1"/>
  <c r="M8257" i="3" s="1"/>
  <c r="M8258" i="3" a="1"/>
  <c r="M8258" i="3" s="1"/>
  <c r="M8259" i="3" a="1"/>
  <c r="M8259" i="3" s="1"/>
  <c r="M8260" i="3" a="1"/>
  <c r="M8260" i="3" s="1"/>
  <c r="M8261" i="3" a="1"/>
  <c r="M8261" i="3" s="1"/>
  <c r="M8262" i="3" a="1"/>
  <c r="M8262" i="3" s="1"/>
  <c r="M8263" i="3" a="1"/>
  <c r="M8263" i="3" s="1"/>
  <c r="M8264" i="3" a="1"/>
  <c r="M8264" i="3" s="1"/>
  <c r="M8265" i="3" a="1"/>
  <c r="M8265" i="3" s="1"/>
  <c r="M8266" i="3" a="1"/>
  <c r="M8266" i="3" s="1"/>
  <c r="M8267" i="3" a="1"/>
  <c r="M8267" i="3" s="1"/>
  <c r="M8268" i="3" a="1"/>
  <c r="M8268" i="3" s="1"/>
  <c r="M8269" i="3" a="1"/>
  <c r="M8269" i="3" s="1"/>
  <c r="M8270" i="3" a="1"/>
  <c r="M8270" i="3" s="1"/>
  <c r="M8271" i="3" a="1"/>
  <c r="M8271" i="3" s="1"/>
  <c r="M8272" i="3" a="1"/>
  <c r="M8272" i="3" s="1"/>
  <c r="M8273" i="3" a="1"/>
  <c r="M8273" i="3" s="1"/>
  <c r="M8274" i="3" a="1"/>
  <c r="M8274" i="3" s="1"/>
  <c r="M8275" i="3" a="1"/>
  <c r="M8275" i="3" s="1"/>
  <c r="M8276" i="3" a="1"/>
  <c r="M8276" i="3" s="1"/>
  <c r="M8277" i="3" a="1"/>
  <c r="M8277" i="3" s="1"/>
  <c r="M8278" i="3" a="1"/>
  <c r="M8278" i="3" s="1"/>
  <c r="M8279" i="3" a="1"/>
  <c r="M8279" i="3" s="1"/>
  <c r="M8280" i="3" a="1"/>
  <c r="M8280" i="3" s="1"/>
  <c r="M8281" i="3" a="1"/>
  <c r="M8281" i="3" s="1"/>
  <c r="M8282" i="3" a="1"/>
  <c r="M8282" i="3" s="1"/>
  <c r="M8283" i="3" a="1"/>
  <c r="M8283" i="3" s="1"/>
  <c r="M8284" i="3" a="1"/>
  <c r="M8284" i="3" s="1"/>
  <c r="M8285" i="3" a="1"/>
  <c r="M8285" i="3" s="1"/>
  <c r="M8286" i="3" a="1"/>
  <c r="M8286" i="3" s="1"/>
  <c r="M8287" i="3" a="1"/>
  <c r="M8287" i="3" s="1"/>
  <c r="M8288" i="3" a="1"/>
  <c r="M8288" i="3" s="1"/>
  <c r="M8289" i="3" a="1"/>
  <c r="M8289" i="3" s="1"/>
  <c r="M8290" i="3" a="1"/>
  <c r="M8290" i="3" s="1"/>
  <c r="M8291" i="3" a="1"/>
  <c r="M8291" i="3" s="1"/>
  <c r="M8292" i="3" a="1"/>
  <c r="M8292" i="3" s="1"/>
  <c r="M8293" i="3" a="1"/>
  <c r="M8293" i="3" s="1"/>
  <c r="M8294" i="3" a="1"/>
  <c r="M8294" i="3" s="1"/>
  <c r="M8295" i="3" a="1"/>
  <c r="M8295" i="3" s="1"/>
  <c r="M8296" i="3" a="1"/>
  <c r="M8296" i="3" s="1"/>
  <c r="M8297" i="3" a="1"/>
  <c r="M8297" i="3" s="1"/>
  <c r="M8298" i="3" a="1"/>
  <c r="M8298" i="3" s="1"/>
  <c r="M8299" i="3" a="1"/>
  <c r="M8299" i="3" s="1"/>
  <c r="M8300" i="3" a="1"/>
  <c r="M8300" i="3" s="1"/>
  <c r="M8301" i="3" a="1"/>
  <c r="M8301" i="3" s="1"/>
  <c r="M8302" i="3" a="1"/>
  <c r="M8302" i="3" s="1"/>
  <c r="M8303" i="3" a="1"/>
  <c r="M8303" i="3" s="1"/>
  <c r="M8304" i="3" a="1"/>
  <c r="M8304" i="3" s="1"/>
  <c r="M8305" i="3" a="1"/>
  <c r="M8305" i="3" s="1"/>
  <c r="M8306" i="3" a="1"/>
  <c r="M8306" i="3" s="1"/>
  <c r="M8307" i="3" a="1"/>
  <c r="M8307" i="3" s="1"/>
  <c r="M8308" i="3" a="1"/>
  <c r="M8308" i="3" s="1"/>
  <c r="M8309" i="3" a="1"/>
  <c r="M8309" i="3" s="1"/>
  <c r="M8310" i="3" a="1"/>
  <c r="M8310" i="3" s="1"/>
  <c r="M8311" i="3" a="1"/>
  <c r="M8311" i="3" s="1"/>
  <c r="M8312" i="3" a="1"/>
  <c r="M8312" i="3" s="1"/>
  <c r="M8313" i="3" a="1"/>
  <c r="M8313" i="3" s="1"/>
  <c r="M8314" i="3" a="1"/>
  <c r="M8314" i="3" s="1"/>
  <c r="M8315" i="3" a="1"/>
  <c r="M8315" i="3" s="1"/>
  <c r="M8316" i="3" a="1"/>
  <c r="M8316" i="3" s="1"/>
  <c r="M8317" i="3" a="1"/>
  <c r="M8317" i="3" s="1"/>
  <c r="M8318" i="3" a="1"/>
  <c r="M8318" i="3" s="1"/>
  <c r="M8319" i="3" a="1"/>
  <c r="M8319" i="3" s="1"/>
  <c r="M8320" i="3" a="1"/>
  <c r="M8320" i="3" s="1"/>
  <c r="M8321" i="3" a="1"/>
  <c r="M8321" i="3" s="1"/>
  <c r="M8322" i="3" a="1"/>
  <c r="M8322" i="3" s="1"/>
  <c r="M8323" i="3" a="1"/>
  <c r="M8323" i="3" s="1"/>
  <c r="M8324" i="3" a="1"/>
  <c r="M8324" i="3" s="1"/>
  <c r="M8325" i="3" a="1"/>
  <c r="M8325" i="3" s="1"/>
  <c r="M8326" i="3" a="1"/>
  <c r="M8326" i="3" s="1"/>
  <c r="M8327" i="3" a="1"/>
  <c r="M8327" i="3" s="1"/>
  <c r="M8328" i="3" a="1"/>
  <c r="M8328" i="3" s="1"/>
  <c r="M8329" i="3" a="1"/>
  <c r="M8329" i="3" s="1"/>
  <c r="M8330" i="3" a="1"/>
  <c r="M8330" i="3" s="1"/>
  <c r="M8331" i="3" a="1"/>
  <c r="M8331" i="3" s="1"/>
  <c r="M8332" i="3" a="1"/>
  <c r="M8332" i="3" s="1"/>
  <c r="M8333" i="3" a="1"/>
  <c r="M8333" i="3" s="1"/>
  <c r="M8334" i="3" a="1"/>
  <c r="M8334" i="3" s="1"/>
  <c r="M8335" i="3" a="1"/>
  <c r="M8335" i="3" s="1"/>
  <c r="M8336" i="3" a="1"/>
  <c r="M8336" i="3" s="1"/>
  <c r="M8337" i="3" a="1"/>
  <c r="M8337" i="3" s="1"/>
  <c r="M8338" i="3" a="1"/>
  <c r="M8338" i="3" s="1"/>
  <c r="M8339" i="3" a="1"/>
  <c r="M8339" i="3" s="1"/>
  <c r="M8340" i="3" a="1"/>
  <c r="M8340" i="3" s="1"/>
  <c r="M8341" i="3" a="1"/>
  <c r="M8341" i="3" s="1"/>
  <c r="M8342" i="3" a="1"/>
  <c r="M8342" i="3" s="1"/>
  <c r="M8343" i="3" a="1"/>
  <c r="M8343" i="3" s="1"/>
  <c r="M8344" i="3" a="1"/>
  <c r="M8344" i="3" s="1"/>
  <c r="M8345" i="3" a="1"/>
  <c r="M8345" i="3" s="1"/>
  <c r="M8346" i="3" a="1"/>
  <c r="M8346" i="3" s="1"/>
  <c r="M8347" i="3" a="1"/>
  <c r="M8347" i="3" s="1"/>
  <c r="M8348" i="3" a="1"/>
  <c r="M8348" i="3" s="1"/>
  <c r="M8349" i="3" a="1"/>
  <c r="M8349" i="3" s="1"/>
  <c r="M8350" i="3" a="1"/>
  <c r="M8350" i="3" s="1"/>
  <c r="M8351" i="3" a="1"/>
  <c r="M8351" i="3" s="1"/>
  <c r="M8352" i="3" a="1"/>
  <c r="M8352" i="3" s="1"/>
  <c r="M8353" i="3" a="1"/>
  <c r="M8353" i="3" s="1"/>
  <c r="M8354" i="3" a="1"/>
  <c r="M8354" i="3" s="1"/>
  <c r="M8355" i="3" a="1"/>
  <c r="M8355" i="3" s="1"/>
  <c r="M8356" i="3" a="1"/>
  <c r="M8356" i="3" s="1"/>
  <c r="M8357" i="3" a="1"/>
  <c r="M8357" i="3" s="1"/>
  <c r="M8358" i="3" a="1"/>
  <c r="M8358" i="3" s="1"/>
  <c r="M8359" i="3" a="1"/>
  <c r="M8359" i="3" s="1"/>
  <c r="M8360" i="3" a="1"/>
  <c r="M8360" i="3" s="1"/>
  <c r="M8361" i="3" a="1"/>
  <c r="M8361" i="3" s="1"/>
  <c r="M8362" i="3" a="1"/>
  <c r="M8362" i="3" s="1"/>
  <c r="M8363" i="3" a="1"/>
  <c r="M8363" i="3" s="1"/>
  <c r="M8364" i="3" a="1"/>
  <c r="M8364" i="3" s="1"/>
  <c r="M8365" i="3" a="1"/>
  <c r="M8365" i="3" s="1"/>
  <c r="M8366" i="3" a="1"/>
  <c r="M8366" i="3" s="1"/>
  <c r="M8367" i="3" a="1"/>
  <c r="M8367" i="3" s="1"/>
  <c r="M8368" i="3" a="1"/>
  <c r="M8368" i="3" s="1"/>
  <c r="M8369" i="3" a="1"/>
  <c r="M8369" i="3" s="1"/>
  <c r="M8370" i="3" a="1"/>
  <c r="M8370" i="3" s="1"/>
  <c r="M8371" i="3" a="1"/>
  <c r="M8371" i="3" s="1"/>
  <c r="M8372" i="3" a="1"/>
  <c r="M8372" i="3" s="1"/>
  <c r="M8373" i="3" a="1"/>
  <c r="M8373" i="3" s="1"/>
  <c r="M8374" i="3" a="1"/>
  <c r="M8374" i="3" s="1"/>
  <c r="M8375" i="3" a="1"/>
  <c r="M8375" i="3" s="1"/>
  <c r="M8376" i="3" a="1"/>
  <c r="M8376" i="3" s="1"/>
  <c r="M8377" i="3" a="1"/>
  <c r="M8377" i="3" s="1"/>
  <c r="M8378" i="3" a="1"/>
  <c r="M8378" i="3" s="1"/>
  <c r="M8379" i="3" a="1"/>
  <c r="M8379" i="3" s="1"/>
  <c r="M8380" i="3" a="1"/>
  <c r="M8380" i="3" s="1"/>
  <c r="M8381" i="3" a="1"/>
  <c r="M8381" i="3" s="1"/>
  <c r="M8382" i="3" a="1"/>
  <c r="M8382" i="3" s="1"/>
  <c r="M8383" i="3" a="1"/>
  <c r="M8383" i="3" s="1"/>
  <c r="M8384" i="3" a="1"/>
  <c r="M8384" i="3" s="1"/>
  <c r="M8385" i="3" a="1"/>
  <c r="M8385" i="3" s="1"/>
  <c r="M8386" i="3" a="1"/>
  <c r="M8386" i="3" s="1"/>
  <c r="M8387" i="3" a="1"/>
  <c r="M8387" i="3" s="1"/>
  <c r="M8388" i="3" a="1"/>
  <c r="M8388" i="3" s="1"/>
  <c r="M8389" i="3" a="1"/>
  <c r="M8389" i="3" s="1"/>
  <c r="M8390" i="3" a="1"/>
  <c r="M8390" i="3" s="1"/>
  <c r="M8391" i="3" a="1"/>
  <c r="M8391" i="3" s="1"/>
  <c r="M8392" i="3" a="1"/>
  <c r="M8392" i="3" s="1"/>
  <c r="M8393" i="3" a="1"/>
  <c r="M8393" i="3" s="1"/>
  <c r="M8394" i="3" a="1"/>
  <c r="M8394" i="3" s="1"/>
  <c r="M8395" i="3" a="1"/>
  <c r="M8395" i="3" s="1"/>
  <c r="M8396" i="3" a="1"/>
  <c r="M8396" i="3" s="1"/>
  <c r="M8397" i="3" a="1"/>
  <c r="M8397" i="3" s="1"/>
  <c r="M8398" i="3" a="1"/>
  <c r="M8398" i="3" s="1"/>
  <c r="M8399" i="3" a="1"/>
  <c r="M8399" i="3" s="1"/>
  <c r="M8400" i="3" a="1"/>
  <c r="M8400" i="3" s="1"/>
  <c r="M8401" i="3" a="1"/>
  <c r="M8401" i="3" s="1"/>
  <c r="M8402" i="3" a="1"/>
  <c r="M8402" i="3" s="1"/>
  <c r="M8403" i="3" a="1"/>
  <c r="M8403" i="3" s="1"/>
  <c r="M8404" i="3" a="1"/>
  <c r="M8404" i="3" s="1"/>
  <c r="M8405" i="3" a="1"/>
  <c r="M8405" i="3" s="1"/>
  <c r="M8406" i="3" a="1"/>
  <c r="M8406" i="3" s="1"/>
  <c r="M8407" i="3" a="1"/>
  <c r="M8407" i="3" s="1"/>
  <c r="M8408" i="3" a="1"/>
  <c r="M8408" i="3" s="1"/>
  <c r="M8409" i="3" a="1"/>
  <c r="M8409" i="3" s="1"/>
  <c r="M8410" i="3" a="1"/>
  <c r="M8410" i="3" s="1"/>
  <c r="M8411" i="3" a="1"/>
  <c r="M8411" i="3" s="1"/>
  <c r="M8412" i="3" a="1"/>
  <c r="M8412" i="3" s="1"/>
  <c r="M8413" i="3" a="1"/>
  <c r="M8413" i="3" s="1"/>
  <c r="M8414" i="3" a="1"/>
  <c r="M8414" i="3" s="1"/>
  <c r="M8415" i="3" a="1"/>
  <c r="M8415" i="3" s="1"/>
  <c r="M8416" i="3" a="1"/>
  <c r="M8416" i="3" s="1"/>
  <c r="M8417" i="3" a="1"/>
  <c r="M8417" i="3" s="1"/>
  <c r="M8418" i="3" a="1"/>
  <c r="M8418" i="3" s="1"/>
  <c r="M8419" i="3" a="1"/>
  <c r="M8419" i="3" s="1"/>
  <c r="M8420" i="3" a="1"/>
  <c r="M8420" i="3" s="1"/>
  <c r="M8421" i="3" a="1"/>
  <c r="M8421" i="3" s="1"/>
  <c r="M8422" i="3" a="1"/>
  <c r="M8422" i="3" s="1"/>
  <c r="M8423" i="3" a="1"/>
  <c r="M8423" i="3" s="1"/>
  <c r="M8424" i="3" a="1"/>
  <c r="M8424" i="3" s="1"/>
  <c r="M8425" i="3" a="1"/>
  <c r="M8425" i="3" s="1"/>
  <c r="M8426" i="3" a="1"/>
  <c r="M8426" i="3" s="1"/>
  <c r="M8427" i="3" a="1"/>
  <c r="M8427" i="3" s="1"/>
  <c r="M8428" i="3" a="1"/>
  <c r="M8428" i="3" s="1"/>
  <c r="M8429" i="3" a="1"/>
  <c r="M8429" i="3" s="1"/>
  <c r="M8430" i="3" a="1"/>
  <c r="M8430" i="3" s="1"/>
  <c r="M8431" i="3" a="1"/>
  <c r="M8431" i="3" s="1"/>
  <c r="M8432" i="3" a="1"/>
  <c r="M8432" i="3" s="1"/>
  <c r="M8433" i="3" a="1"/>
  <c r="M8433" i="3" s="1"/>
  <c r="M8434" i="3" a="1"/>
  <c r="M8434" i="3" s="1"/>
  <c r="M8435" i="3" a="1"/>
  <c r="M8435" i="3" s="1"/>
  <c r="M8436" i="3" a="1"/>
  <c r="M8436" i="3" s="1"/>
  <c r="M8437" i="3" a="1"/>
  <c r="M8437" i="3" s="1"/>
  <c r="M8438" i="3" a="1"/>
  <c r="M8438" i="3" s="1"/>
  <c r="M8439" i="3" a="1"/>
  <c r="M8439" i="3" s="1"/>
  <c r="M8440" i="3" a="1"/>
  <c r="M8440" i="3" s="1"/>
  <c r="M8441" i="3" a="1"/>
  <c r="M8441" i="3" s="1"/>
  <c r="M8442" i="3" a="1"/>
  <c r="M8442" i="3" s="1"/>
  <c r="M8443" i="3" a="1"/>
  <c r="M8443" i="3" s="1"/>
  <c r="M8444" i="3" a="1"/>
  <c r="M8444" i="3" s="1"/>
  <c r="M8445" i="3" a="1"/>
  <c r="M8445" i="3" s="1"/>
  <c r="M8446" i="3" a="1"/>
  <c r="M8446" i="3" s="1"/>
  <c r="M8447" i="3" a="1"/>
  <c r="M8447" i="3" s="1"/>
  <c r="M8448" i="3" a="1"/>
  <c r="M8448" i="3" s="1"/>
  <c r="M8449" i="3" a="1"/>
  <c r="M8449" i="3" s="1"/>
  <c r="M8450" i="3" a="1"/>
  <c r="M8450" i="3" s="1"/>
  <c r="M8451" i="3" a="1"/>
  <c r="M8451" i="3" s="1"/>
  <c r="M8452" i="3" a="1"/>
  <c r="M8452" i="3" s="1"/>
  <c r="M8453" i="3" a="1"/>
  <c r="M8453" i="3" s="1"/>
  <c r="M8454" i="3" a="1"/>
  <c r="M8454" i="3" s="1"/>
  <c r="M8455" i="3" a="1"/>
  <c r="M8455" i="3" s="1"/>
  <c r="M8456" i="3" a="1"/>
  <c r="M8456" i="3" s="1"/>
  <c r="M8457" i="3" a="1"/>
  <c r="M8457" i="3" s="1"/>
  <c r="M8458" i="3" a="1"/>
  <c r="M8458" i="3" s="1"/>
  <c r="M8459" i="3" a="1"/>
  <c r="M8459" i="3" s="1"/>
  <c r="M8460" i="3" a="1"/>
  <c r="M8460" i="3" s="1"/>
  <c r="M8461" i="3" a="1"/>
  <c r="M8461" i="3" s="1"/>
  <c r="M8462" i="3" a="1"/>
  <c r="M8462" i="3" s="1"/>
  <c r="M8463" i="3" a="1"/>
  <c r="M8463" i="3" s="1"/>
  <c r="M8464" i="3" a="1"/>
  <c r="M8464" i="3" s="1"/>
  <c r="M8465" i="3" a="1"/>
  <c r="M8465" i="3" s="1"/>
  <c r="M8466" i="3" a="1"/>
  <c r="M8466" i="3" s="1"/>
  <c r="M8467" i="3" a="1"/>
  <c r="M8467" i="3" s="1"/>
  <c r="M8468" i="3" a="1"/>
  <c r="M8468" i="3" s="1"/>
  <c r="M8469" i="3" a="1"/>
  <c r="M8469" i="3" s="1"/>
  <c r="M8470" i="3" a="1"/>
  <c r="M8470" i="3" s="1"/>
  <c r="M8471" i="3" a="1"/>
  <c r="M8471" i="3" s="1"/>
  <c r="M8472" i="3" a="1"/>
  <c r="M8472" i="3" s="1"/>
  <c r="M8473" i="3" a="1"/>
  <c r="M8473" i="3" s="1"/>
  <c r="M8474" i="3" a="1"/>
  <c r="M8474" i="3" s="1"/>
  <c r="M8475" i="3" a="1"/>
  <c r="M8475" i="3" s="1"/>
  <c r="M8476" i="3" a="1"/>
  <c r="M8476" i="3" s="1"/>
  <c r="M8477" i="3" a="1"/>
  <c r="M8477" i="3" s="1"/>
  <c r="M8478" i="3" a="1"/>
  <c r="M8478" i="3" s="1"/>
  <c r="M8479" i="3" a="1"/>
  <c r="M8479" i="3" s="1"/>
  <c r="M8480" i="3" a="1"/>
  <c r="M8480" i="3" s="1"/>
  <c r="M8481" i="3" a="1"/>
  <c r="M8481" i="3" s="1"/>
  <c r="M8482" i="3" a="1"/>
  <c r="M8482" i="3" s="1"/>
  <c r="M8483" i="3" a="1"/>
  <c r="M8483" i="3" s="1"/>
  <c r="M8484" i="3" a="1"/>
  <c r="M8484" i="3" s="1"/>
  <c r="M8485" i="3" a="1"/>
  <c r="M8485" i="3" s="1"/>
  <c r="M8486" i="3" a="1"/>
  <c r="M8486" i="3" s="1"/>
  <c r="M8487" i="3" a="1"/>
  <c r="M8487" i="3" s="1"/>
  <c r="M8488" i="3" a="1"/>
  <c r="M8488" i="3" s="1"/>
  <c r="M8489" i="3" a="1"/>
  <c r="M8489" i="3" s="1"/>
  <c r="M8490" i="3" a="1"/>
  <c r="M8490" i="3" s="1"/>
  <c r="M8491" i="3" a="1"/>
  <c r="M8491" i="3" s="1"/>
  <c r="M8492" i="3" a="1"/>
  <c r="M8492" i="3" s="1"/>
  <c r="M8493" i="3" a="1"/>
  <c r="M8493" i="3" s="1"/>
  <c r="M8494" i="3" a="1"/>
  <c r="M8494" i="3" s="1"/>
  <c r="M8495" i="3" a="1"/>
  <c r="M8495" i="3" s="1"/>
  <c r="M8496" i="3" a="1"/>
  <c r="M8496" i="3" s="1"/>
  <c r="M8497" i="3" a="1"/>
  <c r="M8497" i="3" s="1"/>
  <c r="M8498" i="3" a="1"/>
  <c r="M8498" i="3" s="1"/>
  <c r="M8499" i="3" a="1"/>
  <c r="M8499" i="3" s="1"/>
  <c r="M8500" i="3" a="1"/>
  <c r="M8500" i="3" s="1"/>
  <c r="M8501" i="3" a="1"/>
  <c r="M8501" i="3" s="1"/>
  <c r="M8502" i="3" a="1"/>
  <c r="M8502" i="3" s="1"/>
  <c r="M8503" i="3" a="1"/>
  <c r="M8503" i="3" s="1"/>
  <c r="M8504" i="3" a="1"/>
  <c r="M8504" i="3" s="1"/>
  <c r="M8505" i="3" a="1"/>
  <c r="M8505" i="3" s="1"/>
  <c r="M8506" i="3" a="1"/>
  <c r="M8506" i="3" s="1"/>
  <c r="M8507" i="3" a="1"/>
  <c r="M8507" i="3" s="1"/>
  <c r="M8508" i="3" a="1"/>
  <c r="M8508" i="3" s="1"/>
  <c r="M8509" i="3" a="1"/>
  <c r="M8509" i="3" s="1"/>
  <c r="M8510" i="3" a="1"/>
  <c r="M8510" i="3" s="1"/>
  <c r="M8511" i="3" a="1"/>
  <c r="M8511" i="3" s="1"/>
  <c r="M8512" i="3" a="1"/>
  <c r="M8512" i="3" s="1"/>
  <c r="M8513" i="3" a="1"/>
  <c r="M8513" i="3" s="1"/>
  <c r="M8514" i="3" a="1"/>
  <c r="M8514" i="3" s="1"/>
  <c r="M8515" i="3" a="1"/>
  <c r="M8515" i="3" s="1"/>
  <c r="M8516" i="3" a="1"/>
  <c r="M8516" i="3" s="1"/>
  <c r="M8517" i="3" a="1"/>
  <c r="M8517" i="3" s="1"/>
  <c r="M8518" i="3" a="1"/>
  <c r="M8518" i="3" s="1"/>
  <c r="M8519" i="3" a="1"/>
  <c r="M8519" i="3" s="1"/>
  <c r="M8520" i="3" a="1"/>
  <c r="M8520" i="3" s="1"/>
  <c r="M8521" i="3" a="1"/>
  <c r="M8521" i="3" s="1"/>
  <c r="M8522" i="3" a="1"/>
  <c r="M8522" i="3" s="1"/>
  <c r="M8523" i="3" a="1"/>
  <c r="M8523" i="3" s="1"/>
  <c r="M8524" i="3" a="1"/>
  <c r="M8524" i="3" s="1"/>
  <c r="M8525" i="3" a="1"/>
  <c r="M8525" i="3" s="1"/>
  <c r="M8526" i="3" a="1"/>
  <c r="M8526" i="3" s="1"/>
  <c r="M8527" i="3" a="1"/>
  <c r="M8527" i="3" s="1"/>
  <c r="M8528" i="3" a="1"/>
  <c r="M8528" i="3" s="1"/>
  <c r="M8529" i="3" a="1"/>
  <c r="M8529" i="3" s="1"/>
  <c r="M8530" i="3" a="1"/>
  <c r="M8530" i="3" s="1"/>
  <c r="M8531" i="3" a="1"/>
  <c r="M8531" i="3" s="1"/>
  <c r="M8532" i="3" a="1"/>
  <c r="M8532" i="3" s="1"/>
  <c r="M8533" i="3" a="1"/>
  <c r="M8533" i="3" s="1"/>
  <c r="M8534" i="3" a="1"/>
  <c r="M8534" i="3" s="1"/>
  <c r="M8535" i="3" a="1"/>
  <c r="M8535" i="3" s="1"/>
  <c r="M8536" i="3" a="1"/>
  <c r="M8536" i="3" s="1"/>
  <c r="M8537" i="3" a="1"/>
  <c r="M8537" i="3" s="1"/>
  <c r="M8538" i="3" a="1"/>
  <c r="M8538" i="3" s="1"/>
  <c r="M8539" i="3" a="1"/>
  <c r="M8539" i="3" s="1"/>
  <c r="M8540" i="3" a="1"/>
  <c r="M8540" i="3" s="1"/>
  <c r="M8541" i="3" a="1"/>
  <c r="M8541" i="3" s="1"/>
  <c r="M8542" i="3" a="1"/>
  <c r="M8542" i="3" s="1"/>
  <c r="M8543" i="3" a="1"/>
  <c r="M8543" i="3" s="1"/>
  <c r="M8544" i="3" a="1"/>
  <c r="M8544" i="3" s="1"/>
  <c r="M8545" i="3" a="1"/>
  <c r="M8545" i="3" s="1"/>
  <c r="M8546" i="3" a="1"/>
  <c r="M8546" i="3" s="1"/>
  <c r="M8547" i="3" a="1"/>
  <c r="M8547" i="3" s="1"/>
  <c r="M8548" i="3" a="1"/>
  <c r="M8548" i="3" s="1"/>
  <c r="M8549" i="3" a="1"/>
  <c r="M8549" i="3" s="1"/>
  <c r="M8550" i="3" a="1"/>
  <c r="M8550" i="3" s="1"/>
  <c r="M8551" i="3" a="1"/>
  <c r="M8551" i="3" s="1"/>
  <c r="M8552" i="3" a="1"/>
  <c r="M8552" i="3" s="1"/>
  <c r="M8553" i="3" a="1"/>
  <c r="M8553" i="3" s="1"/>
  <c r="M8554" i="3" a="1"/>
  <c r="M8554" i="3" s="1"/>
  <c r="M8555" i="3" a="1"/>
  <c r="M8555" i="3" s="1"/>
  <c r="M8556" i="3" a="1"/>
  <c r="M8556" i="3" s="1"/>
  <c r="M8557" i="3" a="1"/>
  <c r="M8557" i="3" s="1"/>
  <c r="M8558" i="3" a="1"/>
  <c r="M8558" i="3" s="1"/>
  <c r="M8559" i="3" a="1"/>
  <c r="M8559" i="3" s="1"/>
  <c r="M8560" i="3" a="1"/>
  <c r="M8560" i="3" s="1"/>
  <c r="M8561" i="3" a="1"/>
  <c r="M8561" i="3" s="1"/>
  <c r="M8562" i="3" a="1"/>
  <c r="M8562" i="3" s="1"/>
  <c r="M8563" i="3" a="1"/>
  <c r="M8563" i="3" s="1"/>
  <c r="M8564" i="3" a="1"/>
  <c r="M8564" i="3" s="1"/>
  <c r="M8565" i="3" a="1"/>
  <c r="M8565" i="3" s="1"/>
  <c r="M8566" i="3" a="1"/>
  <c r="M8566" i="3" s="1"/>
  <c r="M8567" i="3" a="1"/>
  <c r="M8567" i="3" s="1"/>
  <c r="M8568" i="3" a="1"/>
  <c r="M8568" i="3" s="1"/>
  <c r="M8569" i="3" a="1"/>
  <c r="M8569" i="3" s="1"/>
  <c r="M8570" i="3" a="1"/>
  <c r="M8570" i="3" s="1"/>
  <c r="M8571" i="3" a="1"/>
  <c r="M8571" i="3" s="1"/>
  <c r="M8572" i="3" a="1"/>
  <c r="M8572" i="3" s="1"/>
  <c r="M8573" i="3" a="1"/>
  <c r="M8573" i="3" s="1"/>
  <c r="M8574" i="3" a="1"/>
  <c r="M8574" i="3" s="1"/>
  <c r="M8575" i="3" a="1"/>
  <c r="M8575" i="3" s="1"/>
  <c r="M8576" i="3" a="1"/>
  <c r="M8576" i="3" s="1"/>
  <c r="M8577" i="3" a="1"/>
  <c r="M8577" i="3" s="1"/>
  <c r="M8578" i="3" a="1"/>
  <c r="M8578" i="3" s="1"/>
  <c r="M8579" i="3" a="1"/>
  <c r="M8579" i="3" s="1"/>
  <c r="M8580" i="3" a="1"/>
  <c r="M8580" i="3" s="1"/>
  <c r="M8581" i="3" a="1"/>
  <c r="M8581" i="3" s="1"/>
  <c r="M8582" i="3" a="1"/>
  <c r="M8582" i="3" s="1"/>
  <c r="M8583" i="3" a="1"/>
  <c r="M8583" i="3" s="1"/>
  <c r="M8584" i="3" a="1"/>
  <c r="M8584" i="3" s="1"/>
  <c r="M8585" i="3" a="1"/>
  <c r="M8585" i="3" s="1"/>
  <c r="M8586" i="3" a="1"/>
  <c r="M8586" i="3" s="1"/>
  <c r="M8587" i="3" a="1"/>
  <c r="M8587" i="3" s="1"/>
  <c r="M8588" i="3" a="1"/>
  <c r="M8588" i="3" s="1"/>
  <c r="M8589" i="3" a="1"/>
  <c r="M8589" i="3" s="1"/>
  <c r="M8590" i="3" a="1"/>
  <c r="M8590" i="3" s="1"/>
  <c r="M8591" i="3" a="1"/>
  <c r="M8591" i="3" s="1"/>
  <c r="M8592" i="3" a="1"/>
  <c r="M8592" i="3" s="1"/>
  <c r="M8593" i="3" a="1"/>
  <c r="M8593" i="3" s="1"/>
  <c r="M8594" i="3" a="1"/>
  <c r="M8594" i="3" s="1"/>
  <c r="M8595" i="3" a="1"/>
  <c r="M8595" i="3" s="1"/>
  <c r="M8596" i="3" a="1"/>
  <c r="M8596" i="3" s="1"/>
  <c r="M8597" i="3" a="1"/>
  <c r="M8597" i="3" s="1"/>
  <c r="M8598" i="3" a="1"/>
  <c r="M8598" i="3" s="1"/>
  <c r="M8599" i="3" a="1"/>
  <c r="M8599" i="3" s="1"/>
  <c r="M8600" i="3" a="1"/>
  <c r="M8600" i="3" s="1"/>
  <c r="M8601" i="3" a="1"/>
  <c r="M8601" i="3" s="1"/>
  <c r="M8602" i="3" a="1"/>
  <c r="M8602" i="3" s="1"/>
  <c r="M8603" i="3" a="1"/>
  <c r="M8603" i="3" s="1"/>
  <c r="M8604" i="3" a="1"/>
  <c r="M8604" i="3" s="1"/>
  <c r="M8605" i="3" a="1"/>
  <c r="M8605" i="3" s="1"/>
  <c r="M8606" i="3" a="1"/>
  <c r="M8606" i="3" s="1"/>
  <c r="M8607" i="3" a="1"/>
  <c r="M8607" i="3" s="1"/>
  <c r="M8608" i="3" a="1"/>
  <c r="M8608" i="3" s="1"/>
  <c r="M8609" i="3" a="1"/>
  <c r="M8609" i="3" s="1"/>
  <c r="M8610" i="3" a="1"/>
  <c r="M8610" i="3" s="1"/>
  <c r="M8611" i="3" a="1"/>
  <c r="M8611" i="3" s="1"/>
  <c r="M8612" i="3" a="1"/>
  <c r="M8612" i="3" s="1"/>
  <c r="M8613" i="3" a="1"/>
  <c r="M8613" i="3" s="1"/>
  <c r="M8614" i="3" a="1"/>
  <c r="M8614" i="3" s="1"/>
  <c r="M8615" i="3" a="1"/>
  <c r="M8615" i="3" s="1"/>
  <c r="M8616" i="3" a="1"/>
  <c r="M8616" i="3" s="1"/>
  <c r="M8617" i="3" a="1"/>
  <c r="M8617" i="3" s="1"/>
  <c r="M8618" i="3" a="1"/>
  <c r="M8618" i="3" s="1"/>
  <c r="M8619" i="3" a="1"/>
  <c r="M8619" i="3" s="1"/>
  <c r="M8620" i="3" a="1"/>
  <c r="M8620" i="3" s="1"/>
  <c r="M8621" i="3" a="1"/>
  <c r="M8621" i="3" s="1"/>
  <c r="M8622" i="3" a="1"/>
  <c r="M8622" i="3" s="1"/>
  <c r="M8623" i="3" a="1"/>
  <c r="M8623" i="3" s="1"/>
  <c r="M8624" i="3" a="1"/>
  <c r="M8624" i="3" s="1"/>
  <c r="M8625" i="3" a="1"/>
  <c r="M8625" i="3" s="1"/>
  <c r="M8626" i="3" a="1"/>
  <c r="M8626" i="3" s="1"/>
  <c r="M8627" i="3" a="1"/>
  <c r="M8627" i="3" s="1"/>
  <c r="M8628" i="3" a="1"/>
  <c r="M8628" i="3" s="1"/>
  <c r="M8629" i="3" a="1"/>
  <c r="M8629" i="3" s="1"/>
  <c r="M8630" i="3" a="1"/>
  <c r="M8630" i="3" s="1"/>
  <c r="M8631" i="3" a="1"/>
  <c r="M8631" i="3" s="1"/>
  <c r="M8632" i="3" a="1"/>
  <c r="M8632" i="3" s="1"/>
  <c r="M8633" i="3" a="1"/>
  <c r="M8633" i="3" s="1"/>
  <c r="M8634" i="3" a="1"/>
  <c r="M8634" i="3" s="1"/>
  <c r="M8635" i="3" a="1"/>
  <c r="M8635" i="3" s="1"/>
  <c r="M8636" i="3" a="1"/>
  <c r="M8636" i="3" s="1"/>
  <c r="M8637" i="3" a="1"/>
  <c r="M8637" i="3" s="1"/>
  <c r="M8638" i="3" a="1"/>
  <c r="M8638" i="3" s="1"/>
  <c r="M8639" i="3" a="1"/>
  <c r="M8639" i="3" s="1"/>
  <c r="M8640" i="3" a="1"/>
  <c r="M8640" i="3" s="1"/>
  <c r="M8641" i="3" a="1"/>
  <c r="M8641" i="3" s="1"/>
  <c r="M8642" i="3" a="1"/>
  <c r="M8642" i="3" s="1"/>
  <c r="M8643" i="3" a="1"/>
  <c r="M8643" i="3" s="1"/>
  <c r="M8644" i="3" a="1"/>
  <c r="M8644" i="3" s="1"/>
  <c r="M8645" i="3" a="1"/>
  <c r="M8645" i="3" s="1"/>
  <c r="M8646" i="3" a="1"/>
  <c r="M8646" i="3" s="1"/>
  <c r="M8647" i="3" a="1"/>
  <c r="M8647" i="3" s="1"/>
  <c r="M8648" i="3" a="1"/>
  <c r="M8648" i="3" s="1"/>
  <c r="M8649" i="3" a="1"/>
  <c r="M8649" i="3" s="1"/>
  <c r="M8650" i="3" a="1"/>
  <c r="M8650" i="3" s="1"/>
  <c r="M8651" i="3" a="1"/>
  <c r="M8651" i="3" s="1"/>
  <c r="M8652" i="3" a="1"/>
  <c r="M8652" i="3" s="1"/>
  <c r="M8653" i="3" a="1"/>
  <c r="M8653" i="3" s="1"/>
  <c r="M8654" i="3" a="1"/>
  <c r="M8654" i="3" s="1"/>
  <c r="M8655" i="3" a="1"/>
  <c r="M8655" i="3" s="1"/>
  <c r="M8656" i="3" a="1"/>
  <c r="M8656" i="3" s="1"/>
  <c r="M8657" i="3" a="1"/>
  <c r="M8657" i="3" s="1"/>
  <c r="M8658" i="3" a="1"/>
  <c r="M8658" i="3" s="1"/>
  <c r="M8659" i="3" a="1"/>
  <c r="M8659" i="3" s="1"/>
  <c r="M8660" i="3" a="1"/>
  <c r="M8660" i="3" s="1"/>
  <c r="M8661" i="3" a="1"/>
  <c r="M8661" i="3" s="1"/>
  <c r="M8662" i="3" a="1"/>
  <c r="M8662" i="3" s="1"/>
  <c r="M8663" i="3" a="1"/>
  <c r="M8663" i="3" s="1"/>
  <c r="M8664" i="3" a="1"/>
  <c r="M8664" i="3" s="1"/>
  <c r="M8665" i="3" a="1"/>
  <c r="M8665" i="3" s="1"/>
  <c r="M8666" i="3" a="1"/>
  <c r="M8666" i="3" s="1"/>
  <c r="M8667" i="3" a="1"/>
  <c r="M8667" i="3" s="1"/>
  <c r="M8668" i="3" a="1"/>
  <c r="M8668" i="3" s="1"/>
  <c r="M8669" i="3" a="1"/>
  <c r="M8669" i="3" s="1"/>
  <c r="M8670" i="3" a="1"/>
  <c r="M8670" i="3" s="1"/>
  <c r="M8671" i="3" a="1"/>
  <c r="M8671" i="3" s="1"/>
  <c r="M8672" i="3" a="1"/>
  <c r="M8672" i="3" s="1"/>
  <c r="M8673" i="3" a="1"/>
  <c r="M8673" i="3" s="1"/>
  <c r="M8674" i="3" a="1"/>
  <c r="M8674" i="3" s="1"/>
  <c r="M8675" i="3" a="1"/>
  <c r="M8675" i="3" s="1"/>
  <c r="M8676" i="3" a="1"/>
  <c r="M8676" i="3" s="1"/>
  <c r="M8677" i="3" a="1"/>
  <c r="M8677" i="3" s="1"/>
  <c r="M8678" i="3" a="1"/>
  <c r="M8678" i="3" s="1"/>
  <c r="M8679" i="3" a="1"/>
  <c r="M8679" i="3" s="1"/>
  <c r="M8680" i="3" a="1"/>
  <c r="M8680" i="3" s="1"/>
  <c r="M8681" i="3" a="1"/>
  <c r="M8681" i="3" s="1"/>
  <c r="M8682" i="3" a="1"/>
  <c r="M8682" i="3" s="1"/>
  <c r="M8683" i="3" a="1"/>
  <c r="M8683" i="3" s="1"/>
  <c r="M8684" i="3" a="1"/>
  <c r="M8684" i="3" s="1"/>
  <c r="M8685" i="3" a="1"/>
  <c r="M8685" i="3" s="1"/>
  <c r="M8686" i="3" a="1"/>
  <c r="M8686" i="3" s="1"/>
  <c r="M8687" i="3" a="1"/>
  <c r="M8687" i="3" s="1"/>
  <c r="M8688" i="3" a="1"/>
  <c r="M8688" i="3" s="1"/>
  <c r="M8689" i="3" a="1"/>
  <c r="M8689" i="3" s="1"/>
  <c r="M8690" i="3" a="1"/>
  <c r="M8690" i="3" s="1"/>
  <c r="M8691" i="3" a="1"/>
  <c r="M8691" i="3" s="1"/>
  <c r="M8692" i="3" a="1"/>
  <c r="M8692" i="3" s="1"/>
  <c r="M8693" i="3" a="1"/>
  <c r="M8693" i="3" s="1"/>
  <c r="M8694" i="3" a="1"/>
  <c r="M8694" i="3" s="1"/>
  <c r="M8695" i="3" a="1"/>
  <c r="M8695" i="3" s="1"/>
  <c r="M8696" i="3" a="1"/>
  <c r="M8696" i="3" s="1"/>
  <c r="M8697" i="3" a="1"/>
  <c r="M8697" i="3" s="1"/>
  <c r="M8698" i="3" a="1"/>
  <c r="M8698" i="3" s="1"/>
  <c r="M8699" i="3" a="1"/>
  <c r="M8699" i="3" s="1"/>
  <c r="M8700" i="3" a="1"/>
  <c r="M8700" i="3" s="1"/>
  <c r="M8701" i="3" a="1"/>
  <c r="M8701" i="3" s="1"/>
  <c r="M8702" i="3" a="1"/>
  <c r="M8702" i="3" s="1"/>
  <c r="M8703" i="3" a="1"/>
  <c r="M8703" i="3" s="1"/>
  <c r="M8704" i="3" a="1"/>
  <c r="M8704" i="3" s="1"/>
  <c r="M8705" i="3" a="1"/>
  <c r="M8705" i="3" s="1"/>
  <c r="M8706" i="3" a="1"/>
  <c r="M8706" i="3" s="1"/>
  <c r="M8707" i="3" a="1"/>
  <c r="M8707" i="3" s="1"/>
  <c r="M8708" i="3" a="1"/>
  <c r="M8708" i="3" s="1"/>
  <c r="M8709" i="3" a="1"/>
  <c r="M8709" i="3" s="1"/>
  <c r="M8710" i="3" a="1"/>
  <c r="M8710" i="3" s="1"/>
  <c r="M8711" i="3" a="1"/>
  <c r="M8711" i="3" s="1"/>
  <c r="M8712" i="3" a="1"/>
  <c r="M8712" i="3" s="1"/>
  <c r="M8713" i="3" a="1"/>
  <c r="M8713" i="3" s="1"/>
  <c r="M8714" i="3" a="1"/>
  <c r="M8714" i="3" s="1"/>
  <c r="M8715" i="3" a="1"/>
  <c r="M8715" i="3" s="1"/>
  <c r="M8716" i="3" a="1"/>
  <c r="M8716" i="3" s="1"/>
  <c r="M8717" i="3" a="1"/>
  <c r="M8717" i="3" s="1"/>
  <c r="M8718" i="3" a="1"/>
  <c r="M8718" i="3" s="1"/>
  <c r="M8719" i="3" a="1"/>
  <c r="M8719" i="3" s="1"/>
  <c r="M8720" i="3" a="1"/>
  <c r="M8720" i="3" s="1"/>
  <c r="M8721" i="3" a="1"/>
  <c r="M8721" i="3" s="1"/>
  <c r="M8722" i="3" a="1"/>
  <c r="M8722" i="3" s="1"/>
  <c r="M8723" i="3" a="1"/>
  <c r="M8723" i="3" s="1"/>
  <c r="M8724" i="3" a="1"/>
  <c r="M8724" i="3" s="1"/>
  <c r="M8725" i="3" a="1"/>
  <c r="M8725" i="3" s="1"/>
  <c r="M8726" i="3" a="1"/>
  <c r="M8726" i="3" s="1"/>
  <c r="M8727" i="3" a="1"/>
  <c r="M8727" i="3" s="1"/>
  <c r="M8728" i="3" a="1"/>
  <c r="M8728" i="3" s="1"/>
  <c r="M8729" i="3" a="1"/>
  <c r="M8729" i="3" s="1"/>
  <c r="M8730" i="3" a="1"/>
  <c r="M8730" i="3" s="1"/>
  <c r="M8731" i="3" a="1"/>
  <c r="M8731" i="3" s="1"/>
  <c r="M8732" i="3" a="1"/>
  <c r="M8732" i="3" s="1"/>
  <c r="M8733" i="3" a="1"/>
  <c r="M8733" i="3" s="1"/>
  <c r="M8734" i="3" a="1"/>
  <c r="M8734" i="3" s="1"/>
  <c r="M8735" i="3" a="1"/>
  <c r="M8735" i="3" s="1"/>
  <c r="M8736" i="3" a="1"/>
  <c r="M8736" i="3" s="1"/>
  <c r="M8737" i="3" a="1"/>
  <c r="M8737" i="3" s="1"/>
  <c r="M8738" i="3" a="1"/>
  <c r="M8738" i="3" s="1"/>
  <c r="M8739" i="3" a="1"/>
  <c r="M8739" i="3" s="1"/>
  <c r="M8740" i="3" a="1"/>
  <c r="M8740" i="3" s="1"/>
  <c r="M8741" i="3" a="1"/>
  <c r="M8741" i="3" s="1"/>
  <c r="M8742" i="3" a="1"/>
  <c r="M8742" i="3" s="1"/>
  <c r="M8743" i="3" a="1"/>
  <c r="M8743" i="3" s="1"/>
  <c r="M8744" i="3" a="1"/>
  <c r="M8744" i="3" s="1"/>
  <c r="M8745" i="3" a="1"/>
  <c r="M8745" i="3" s="1"/>
  <c r="M8746" i="3" a="1"/>
  <c r="M8746" i="3" s="1"/>
  <c r="M8747" i="3" a="1"/>
  <c r="M8747" i="3" s="1"/>
  <c r="M8748" i="3" a="1"/>
  <c r="M8748" i="3" s="1"/>
  <c r="M8749" i="3" a="1"/>
  <c r="M8749" i="3" s="1"/>
  <c r="M8750" i="3" a="1"/>
  <c r="M8750" i="3" s="1"/>
  <c r="M8751" i="3" a="1"/>
  <c r="M8751" i="3" s="1"/>
  <c r="M8752" i="3" a="1"/>
  <c r="M8752" i="3" s="1"/>
  <c r="M8753" i="3" a="1"/>
  <c r="M8753" i="3" s="1"/>
  <c r="M8754" i="3" a="1"/>
  <c r="M8754" i="3" s="1"/>
  <c r="M8755" i="3" a="1"/>
  <c r="M8755" i="3" s="1"/>
  <c r="M8756" i="3" a="1"/>
  <c r="M8756" i="3" s="1"/>
  <c r="M8757" i="3" a="1"/>
  <c r="M8757" i="3" s="1"/>
  <c r="M8758" i="3" a="1"/>
  <c r="M8758" i="3" s="1"/>
  <c r="M8759" i="3" a="1"/>
  <c r="M8759" i="3" s="1"/>
  <c r="M8760" i="3" a="1"/>
  <c r="M8760" i="3" s="1"/>
  <c r="M8761" i="3" a="1"/>
  <c r="M8761" i="3" s="1"/>
  <c r="M8762" i="3" a="1"/>
  <c r="M8762" i="3" s="1"/>
  <c r="M8763" i="3" a="1"/>
  <c r="M8763" i="3" s="1"/>
  <c r="M8764" i="3" a="1"/>
  <c r="M8764" i="3" s="1"/>
  <c r="M8765" i="3" a="1"/>
  <c r="M8765" i="3" s="1"/>
  <c r="M8766" i="3" a="1"/>
  <c r="M8766" i="3" s="1"/>
  <c r="M8767" i="3" a="1"/>
  <c r="M8767" i="3" s="1"/>
  <c r="M8768" i="3" a="1"/>
  <c r="M8768" i="3" s="1"/>
  <c r="M8769" i="3" a="1"/>
  <c r="M8769" i="3" s="1"/>
  <c r="M8770" i="3" a="1"/>
  <c r="M8770" i="3" s="1"/>
  <c r="M8771" i="3" a="1"/>
  <c r="M8771" i="3" s="1"/>
  <c r="M8772" i="3" a="1"/>
  <c r="M8772" i="3" s="1"/>
  <c r="M8773" i="3" a="1"/>
  <c r="M8773" i="3" s="1"/>
  <c r="M8774" i="3" a="1"/>
  <c r="M8774" i="3" s="1"/>
  <c r="M8775" i="3" a="1"/>
  <c r="M8775" i="3" s="1"/>
  <c r="M8776" i="3" a="1"/>
  <c r="M8776" i="3" s="1"/>
  <c r="M8777" i="3" a="1"/>
  <c r="M8777" i="3" s="1"/>
  <c r="M8778" i="3" a="1"/>
  <c r="M8778" i="3" s="1"/>
  <c r="M8779" i="3" a="1"/>
  <c r="M8779" i="3" s="1"/>
  <c r="M8780" i="3" a="1"/>
  <c r="M8780" i="3" s="1"/>
  <c r="M8781" i="3" a="1"/>
  <c r="M8781" i="3" s="1"/>
  <c r="M8782" i="3" a="1"/>
  <c r="M8782" i="3" s="1"/>
  <c r="M8783" i="3" a="1"/>
  <c r="M8783" i="3" s="1"/>
  <c r="M8784" i="3" a="1"/>
  <c r="M8784" i="3" s="1"/>
  <c r="M8785" i="3" a="1"/>
  <c r="M8785" i="3" s="1"/>
  <c r="M8786" i="3" a="1"/>
  <c r="M8786" i="3" s="1"/>
  <c r="M8787" i="3" a="1"/>
  <c r="M8787" i="3" s="1"/>
  <c r="M8788" i="3" a="1"/>
  <c r="M8788" i="3" s="1"/>
  <c r="M8789" i="3" a="1"/>
  <c r="M8789" i="3" s="1"/>
  <c r="M8790" i="3" a="1"/>
  <c r="M8790" i="3" s="1"/>
  <c r="M8791" i="3" a="1"/>
  <c r="M8791" i="3" s="1"/>
  <c r="M8792" i="3" a="1"/>
  <c r="M8792" i="3" s="1"/>
  <c r="M8793" i="3" a="1"/>
  <c r="M8793" i="3" s="1"/>
  <c r="M8794" i="3" a="1"/>
  <c r="M8794" i="3" s="1"/>
  <c r="M8795" i="3" a="1"/>
  <c r="M8795" i="3" s="1"/>
  <c r="M8796" i="3" a="1"/>
  <c r="M8796" i="3" s="1"/>
  <c r="M8797" i="3" a="1"/>
  <c r="M8797" i="3" s="1"/>
  <c r="M8798" i="3" a="1"/>
  <c r="M8798" i="3" s="1"/>
  <c r="M8799" i="3" a="1"/>
  <c r="M8799" i="3" s="1"/>
  <c r="M8800" i="3" a="1"/>
  <c r="M8800" i="3" s="1"/>
  <c r="M8801" i="3" a="1"/>
  <c r="M8801" i="3" s="1"/>
  <c r="M8802" i="3" a="1"/>
  <c r="M8802" i="3" s="1"/>
  <c r="M8803" i="3" a="1"/>
  <c r="M8803" i="3" s="1"/>
  <c r="M8804" i="3" a="1"/>
  <c r="M8804" i="3" s="1"/>
  <c r="M8805" i="3" a="1"/>
  <c r="M8805" i="3" s="1"/>
  <c r="M8806" i="3" a="1"/>
  <c r="M8806" i="3" s="1"/>
  <c r="M8807" i="3" a="1"/>
  <c r="M8807" i="3" s="1"/>
  <c r="M8808" i="3" a="1"/>
  <c r="M8808" i="3" s="1"/>
  <c r="M8809" i="3" a="1"/>
  <c r="M8809" i="3" s="1"/>
  <c r="M8810" i="3" a="1"/>
  <c r="M8810" i="3" s="1"/>
  <c r="M8811" i="3" a="1"/>
  <c r="M8811" i="3" s="1"/>
  <c r="M8812" i="3" a="1"/>
  <c r="M8812" i="3" s="1"/>
  <c r="M8813" i="3" a="1"/>
  <c r="M8813" i="3" s="1"/>
  <c r="M8814" i="3" a="1"/>
  <c r="M8814" i="3" s="1"/>
  <c r="M8815" i="3" a="1"/>
  <c r="M8815" i="3" s="1"/>
  <c r="M8816" i="3" a="1"/>
  <c r="M8816" i="3" s="1"/>
  <c r="M8817" i="3" a="1"/>
  <c r="M8817" i="3" s="1"/>
  <c r="M8818" i="3" a="1"/>
  <c r="M8818" i="3" s="1"/>
  <c r="M8819" i="3" a="1"/>
  <c r="M8819" i="3" s="1"/>
  <c r="M8820" i="3" a="1"/>
  <c r="M8820" i="3" s="1"/>
  <c r="M8821" i="3" a="1"/>
  <c r="M8821" i="3" s="1"/>
  <c r="M8822" i="3" a="1"/>
  <c r="M8822" i="3" s="1"/>
  <c r="M8823" i="3" a="1"/>
  <c r="M8823" i="3" s="1"/>
  <c r="M8824" i="3" a="1"/>
  <c r="M8824" i="3" s="1"/>
  <c r="M8825" i="3" a="1"/>
  <c r="M8825" i="3" s="1"/>
  <c r="M8826" i="3" a="1"/>
  <c r="M8826" i="3" s="1"/>
  <c r="M8827" i="3" a="1"/>
  <c r="M8827" i="3" s="1"/>
  <c r="M8828" i="3" a="1"/>
  <c r="M8828" i="3" s="1"/>
  <c r="M8829" i="3" a="1"/>
  <c r="M8829" i="3" s="1"/>
  <c r="M8830" i="3" a="1"/>
  <c r="M8830" i="3" s="1"/>
  <c r="M8831" i="3" a="1"/>
  <c r="M8831" i="3" s="1"/>
  <c r="M8832" i="3" a="1"/>
  <c r="M8832" i="3" s="1"/>
  <c r="M8833" i="3" a="1"/>
  <c r="M8833" i="3" s="1"/>
  <c r="M8834" i="3" a="1"/>
  <c r="M8834" i="3" s="1"/>
  <c r="M8835" i="3" a="1"/>
  <c r="M8835" i="3" s="1"/>
  <c r="M8836" i="3" a="1"/>
  <c r="M8836" i="3" s="1"/>
  <c r="M8837" i="3" a="1"/>
  <c r="M8837" i="3" s="1"/>
  <c r="M8838" i="3" a="1"/>
  <c r="M8838" i="3" s="1"/>
  <c r="M8839" i="3" a="1"/>
  <c r="M8839" i="3" s="1"/>
  <c r="M8840" i="3" a="1"/>
  <c r="M8840" i="3" s="1"/>
  <c r="M8841" i="3" a="1"/>
  <c r="M8841" i="3" s="1"/>
  <c r="M8842" i="3" a="1"/>
  <c r="M8842" i="3" s="1"/>
  <c r="M8843" i="3" a="1"/>
  <c r="M8843" i="3" s="1"/>
  <c r="M8844" i="3" a="1"/>
  <c r="M8844" i="3" s="1"/>
  <c r="M8845" i="3" a="1"/>
  <c r="M8845" i="3" s="1"/>
  <c r="M8846" i="3" a="1"/>
  <c r="M8846" i="3" s="1"/>
  <c r="M8847" i="3" a="1"/>
  <c r="M8847" i="3" s="1"/>
  <c r="M8848" i="3" a="1"/>
  <c r="M8848" i="3" s="1"/>
  <c r="M8849" i="3" a="1"/>
  <c r="M8849" i="3" s="1"/>
  <c r="M8850" i="3" a="1"/>
  <c r="M8850" i="3" s="1"/>
  <c r="M8851" i="3" a="1"/>
  <c r="M8851" i="3" s="1"/>
  <c r="M8852" i="3" a="1"/>
  <c r="M8852" i="3" s="1"/>
  <c r="M8853" i="3" a="1"/>
  <c r="M8853" i="3" s="1"/>
  <c r="M8854" i="3" a="1"/>
  <c r="M8854" i="3" s="1"/>
  <c r="M8855" i="3" a="1"/>
  <c r="M8855" i="3" s="1"/>
  <c r="M8856" i="3" a="1"/>
  <c r="M8856" i="3" s="1"/>
  <c r="M8857" i="3" a="1"/>
  <c r="M8857" i="3" s="1"/>
  <c r="M8858" i="3" a="1"/>
  <c r="M8858" i="3" s="1"/>
  <c r="M8859" i="3" a="1"/>
  <c r="M8859" i="3" s="1"/>
  <c r="M8860" i="3" a="1"/>
  <c r="M8860" i="3" s="1"/>
  <c r="M8861" i="3" a="1"/>
  <c r="M8861" i="3" s="1"/>
  <c r="M8862" i="3" a="1"/>
  <c r="M8862" i="3" s="1"/>
  <c r="M8863" i="3" a="1"/>
  <c r="M8863" i="3" s="1"/>
  <c r="M8864" i="3" a="1"/>
  <c r="M8864" i="3" s="1"/>
  <c r="M8865" i="3" a="1"/>
  <c r="M8865" i="3" s="1"/>
  <c r="M8866" i="3" a="1"/>
  <c r="M8866" i="3" s="1"/>
  <c r="M8867" i="3" a="1"/>
  <c r="M8867" i="3" s="1"/>
  <c r="M8868" i="3" a="1"/>
  <c r="M8868" i="3" s="1"/>
  <c r="M8869" i="3" a="1"/>
  <c r="M8869" i="3" s="1"/>
  <c r="M8870" i="3" a="1"/>
  <c r="M8870" i="3" s="1"/>
  <c r="M8871" i="3" a="1"/>
  <c r="M8871" i="3" s="1"/>
  <c r="M8872" i="3" a="1"/>
  <c r="M8872" i="3" s="1"/>
  <c r="M8873" i="3" a="1"/>
  <c r="M8873" i="3" s="1"/>
  <c r="M8874" i="3" a="1"/>
  <c r="M8874" i="3" s="1"/>
  <c r="M8875" i="3" a="1"/>
  <c r="M8875" i="3" s="1"/>
  <c r="M8876" i="3" a="1"/>
  <c r="M8876" i="3" s="1"/>
  <c r="M8877" i="3" a="1"/>
  <c r="M8877" i="3" s="1"/>
  <c r="M8878" i="3" a="1"/>
  <c r="M8878" i="3" s="1"/>
  <c r="M8879" i="3" a="1"/>
  <c r="M8879" i="3" s="1"/>
  <c r="M8880" i="3" a="1"/>
  <c r="M8880" i="3" s="1"/>
  <c r="M8881" i="3" a="1"/>
  <c r="M8881" i="3" s="1"/>
  <c r="M8882" i="3" a="1"/>
  <c r="M8882" i="3" s="1"/>
  <c r="M8883" i="3" a="1"/>
  <c r="M8883" i="3" s="1"/>
  <c r="M8884" i="3" a="1"/>
  <c r="M8884" i="3" s="1"/>
  <c r="M8885" i="3" a="1"/>
  <c r="M8885" i="3" s="1"/>
  <c r="M8886" i="3" a="1"/>
  <c r="M8886" i="3" s="1"/>
  <c r="M8887" i="3" a="1"/>
  <c r="M8887" i="3" s="1"/>
  <c r="M8888" i="3" a="1"/>
  <c r="M8888" i="3" s="1"/>
  <c r="M8889" i="3" a="1"/>
  <c r="M8889" i="3" s="1"/>
  <c r="M8890" i="3" a="1"/>
  <c r="M8890" i="3" s="1"/>
  <c r="M8891" i="3" a="1"/>
  <c r="M8891" i="3" s="1"/>
  <c r="M8892" i="3" a="1"/>
  <c r="M8892" i="3" s="1"/>
  <c r="M8893" i="3" a="1"/>
  <c r="M8893" i="3" s="1"/>
  <c r="M8894" i="3" a="1"/>
  <c r="M8894" i="3" s="1"/>
  <c r="M8895" i="3" a="1"/>
  <c r="M8895" i="3" s="1"/>
  <c r="M8896" i="3" a="1"/>
  <c r="M8896" i="3" s="1"/>
  <c r="M8897" i="3" a="1"/>
  <c r="M8897" i="3" s="1"/>
  <c r="M8898" i="3" a="1"/>
  <c r="M8898" i="3" s="1"/>
  <c r="M8899" i="3" a="1"/>
  <c r="M8899" i="3" s="1"/>
  <c r="M8900" i="3" a="1"/>
  <c r="M8900" i="3" s="1"/>
  <c r="M8901" i="3" a="1"/>
  <c r="M8901" i="3" s="1"/>
  <c r="M8902" i="3" a="1"/>
  <c r="M8902" i="3" s="1"/>
  <c r="M8903" i="3" a="1"/>
  <c r="M8903" i="3" s="1"/>
  <c r="M8904" i="3" a="1"/>
  <c r="M8904" i="3" s="1"/>
  <c r="M8905" i="3" a="1"/>
  <c r="M8905" i="3" s="1"/>
  <c r="M8906" i="3" a="1"/>
  <c r="M8906" i="3" s="1"/>
  <c r="M8907" i="3" a="1"/>
  <c r="M8907" i="3" s="1"/>
  <c r="M8908" i="3" a="1"/>
  <c r="M8908" i="3" s="1"/>
  <c r="M8909" i="3" a="1"/>
  <c r="M8909" i="3" s="1"/>
  <c r="M8910" i="3" a="1"/>
  <c r="M8910" i="3" s="1"/>
  <c r="M8911" i="3" a="1"/>
  <c r="M8911" i="3" s="1"/>
  <c r="M8912" i="3" a="1"/>
  <c r="M8912" i="3" s="1"/>
  <c r="M8913" i="3" a="1"/>
  <c r="M8913" i="3" s="1"/>
  <c r="M8914" i="3" a="1"/>
  <c r="M8914" i="3" s="1"/>
  <c r="M8915" i="3" a="1"/>
  <c r="M8915" i="3" s="1"/>
  <c r="M8916" i="3" a="1"/>
  <c r="M8916" i="3" s="1"/>
  <c r="M8917" i="3" a="1"/>
  <c r="M8917" i="3" s="1"/>
  <c r="M8918" i="3" a="1"/>
  <c r="M8918" i="3" s="1"/>
  <c r="M8919" i="3" a="1"/>
  <c r="M8919" i="3" s="1"/>
  <c r="M8920" i="3" a="1"/>
  <c r="M8920" i="3" s="1"/>
  <c r="M8921" i="3" a="1"/>
  <c r="M8921" i="3" s="1"/>
  <c r="M8922" i="3" a="1"/>
  <c r="M8922" i="3" s="1"/>
  <c r="M8923" i="3" a="1"/>
  <c r="M8923" i="3" s="1"/>
  <c r="M8924" i="3" a="1"/>
  <c r="M8924" i="3" s="1"/>
  <c r="M8925" i="3" a="1"/>
  <c r="M8925" i="3" s="1"/>
  <c r="M8926" i="3" a="1"/>
  <c r="M8926" i="3" s="1"/>
  <c r="M8927" i="3" a="1"/>
  <c r="M8927" i="3" s="1"/>
  <c r="M8928" i="3" a="1"/>
  <c r="M8928" i="3" s="1"/>
  <c r="M8929" i="3" a="1"/>
  <c r="M8929" i="3" s="1"/>
  <c r="M8930" i="3" a="1"/>
  <c r="M8930" i="3" s="1"/>
  <c r="M8931" i="3" a="1"/>
  <c r="M8931" i="3" s="1"/>
  <c r="M8932" i="3" a="1"/>
  <c r="M8932" i="3" s="1"/>
  <c r="M8933" i="3" a="1"/>
  <c r="M8933" i="3" s="1"/>
  <c r="M8934" i="3" a="1"/>
  <c r="M8934" i="3" s="1"/>
  <c r="M8935" i="3" a="1"/>
  <c r="M8935" i="3" s="1"/>
  <c r="M8936" i="3" a="1"/>
  <c r="M8936" i="3" s="1"/>
  <c r="M8937" i="3" a="1"/>
  <c r="M8937" i="3" s="1"/>
  <c r="M8938" i="3" a="1"/>
  <c r="M8938" i="3" s="1"/>
  <c r="M8939" i="3" a="1"/>
  <c r="M8939" i="3" s="1"/>
  <c r="M8940" i="3" a="1"/>
  <c r="M8940" i="3" s="1"/>
  <c r="M8941" i="3" a="1"/>
  <c r="M8941" i="3" s="1"/>
  <c r="M8942" i="3" a="1"/>
  <c r="M8942" i="3" s="1"/>
  <c r="M8943" i="3" a="1"/>
  <c r="M8943" i="3" s="1"/>
  <c r="M8944" i="3" a="1"/>
  <c r="M8944" i="3" s="1"/>
  <c r="M8945" i="3" a="1"/>
  <c r="M8945" i="3" s="1"/>
  <c r="M8946" i="3" a="1"/>
  <c r="M8946" i="3" s="1"/>
  <c r="M8947" i="3" a="1"/>
  <c r="M8947" i="3" s="1"/>
  <c r="M8948" i="3" a="1"/>
  <c r="M8948" i="3" s="1"/>
  <c r="M8949" i="3" a="1"/>
  <c r="M8949" i="3" s="1"/>
  <c r="M8950" i="3" a="1"/>
  <c r="M8950" i="3" s="1"/>
  <c r="M8951" i="3" a="1"/>
  <c r="M8951" i="3" s="1"/>
  <c r="M8952" i="3" a="1"/>
  <c r="M8952" i="3" s="1"/>
  <c r="M8953" i="3" a="1"/>
  <c r="M8953" i="3" s="1"/>
  <c r="M8954" i="3" a="1"/>
  <c r="M8954" i="3" s="1"/>
  <c r="M8955" i="3" a="1"/>
  <c r="M8955" i="3" s="1"/>
  <c r="M8956" i="3" a="1"/>
  <c r="M8956" i="3" s="1"/>
  <c r="M8957" i="3" a="1"/>
  <c r="M8957" i="3" s="1"/>
  <c r="M8958" i="3" a="1"/>
  <c r="M8958" i="3" s="1"/>
  <c r="M8959" i="3" a="1"/>
  <c r="M8959" i="3" s="1"/>
  <c r="M8960" i="3" a="1"/>
  <c r="M8960" i="3" s="1"/>
  <c r="M8961" i="3" a="1"/>
  <c r="M8961" i="3" s="1"/>
  <c r="M8962" i="3" a="1"/>
  <c r="M8962" i="3" s="1"/>
  <c r="M8963" i="3" a="1"/>
  <c r="M8963" i="3" s="1"/>
  <c r="M8964" i="3" a="1"/>
  <c r="M8964" i="3" s="1"/>
  <c r="M8965" i="3" a="1"/>
  <c r="M8965" i="3" s="1"/>
  <c r="M8966" i="3" a="1"/>
  <c r="M8966" i="3" s="1"/>
  <c r="M8967" i="3" a="1"/>
  <c r="M8967" i="3" s="1"/>
  <c r="M8968" i="3" a="1"/>
  <c r="M8968" i="3" s="1"/>
  <c r="M8969" i="3" a="1"/>
  <c r="M8969" i="3" s="1"/>
  <c r="M8970" i="3" a="1"/>
  <c r="M8970" i="3" s="1"/>
  <c r="M8971" i="3" a="1"/>
  <c r="M8971" i="3" s="1"/>
  <c r="M8972" i="3" a="1"/>
  <c r="M8972" i="3" s="1"/>
  <c r="M8973" i="3" a="1"/>
  <c r="M8973" i="3" s="1"/>
  <c r="M8974" i="3" a="1"/>
  <c r="M8974" i="3" s="1"/>
  <c r="M8975" i="3" a="1"/>
  <c r="M8975" i="3" s="1"/>
  <c r="M8976" i="3" a="1"/>
  <c r="M8976" i="3" s="1"/>
  <c r="M8977" i="3" a="1"/>
  <c r="M8977" i="3" s="1"/>
  <c r="M8978" i="3" a="1"/>
  <c r="M8978" i="3" s="1"/>
  <c r="M8979" i="3" a="1"/>
  <c r="M8979" i="3" s="1"/>
  <c r="M8980" i="3" a="1"/>
  <c r="M8980" i="3" s="1"/>
  <c r="M8981" i="3" a="1"/>
  <c r="M8981" i="3" s="1"/>
  <c r="M8982" i="3" a="1"/>
  <c r="M8982" i="3" s="1"/>
  <c r="M8983" i="3" a="1"/>
  <c r="M8983" i="3" s="1"/>
  <c r="M8984" i="3" a="1"/>
  <c r="M8984" i="3" s="1"/>
  <c r="M8985" i="3" a="1"/>
  <c r="M8985" i="3" s="1"/>
  <c r="M8986" i="3" a="1"/>
  <c r="M8986" i="3" s="1"/>
  <c r="M8987" i="3" a="1"/>
  <c r="M8987" i="3" s="1"/>
  <c r="M8988" i="3" a="1"/>
  <c r="M8988" i="3" s="1"/>
  <c r="M8989" i="3" a="1"/>
  <c r="M8989" i="3" s="1"/>
  <c r="M8990" i="3" a="1"/>
  <c r="M8990" i="3" s="1"/>
  <c r="M8991" i="3" a="1"/>
  <c r="M8991" i="3" s="1"/>
  <c r="M8992" i="3" a="1"/>
  <c r="M8992" i="3" s="1"/>
  <c r="M8993" i="3" a="1"/>
  <c r="M8993" i="3" s="1"/>
  <c r="M8994" i="3" a="1"/>
  <c r="M8994" i="3" s="1"/>
  <c r="M8995" i="3" a="1"/>
  <c r="M8995" i="3" s="1"/>
  <c r="M8996" i="3" a="1"/>
  <c r="M8996" i="3" s="1"/>
  <c r="M8997" i="3" a="1"/>
  <c r="M8997" i="3" s="1"/>
  <c r="M8998" i="3" a="1"/>
  <c r="M8998" i="3" s="1"/>
  <c r="M8999" i="3" a="1"/>
  <c r="M8999" i="3" s="1"/>
  <c r="M9000" i="3" a="1"/>
  <c r="M9000" i="3" s="1"/>
  <c r="M9001" i="3" a="1"/>
  <c r="M9001" i="3" s="1"/>
  <c r="M9002" i="3" a="1"/>
  <c r="M9002" i="3" s="1"/>
  <c r="M9003" i="3" a="1"/>
  <c r="M9003" i="3" s="1"/>
  <c r="M9004" i="3" a="1"/>
  <c r="M9004" i="3" s="1"/>
  <c r="M9005" i="3" a="1"/>
  <c r="M9005" i="3" s="1"/>
  <c r="M9006" i="3" a="1"/>
  <c r="M9006" i="3" s="1"/>
  <c r="M9007" i="3" a="1"/>
  <c r="M9007" i="3" s="1"/>
  <c r="M9008" i="3" a="1"/>
  <c r="M9008" i="3" s="1"/>
  <c r="M9009" i="3" a="1"/>
  <c r="M9009" i="3" s="1"/>
  <c r="M9010" i="3" a="1"/>
  <c r="M9010" i="3" s="1"/>
  <c r="M9011" i="3" a="1"/>
  <c r="M9011" i="3" s="1"/>
  <c r="M9012" i="3" a="1"/>
  <c r="M9012" i="3" s="1"/>
  <c r="M9013" i="3" a="1"/>
  <c r="M9013" i="3" s="1"/>
  <c r="M9014" i="3" a="1"/>
  <c r="M9014" i="3" s="1"/>
  <c r="M9015" i="3" a="1"/>
  <c r="M9015" i="3" s="1"/>
  <c r="M9016" i="3" a="1"/>
  <c r="M9016" i="3" s="1"/>
  <c r="M9017" i="3" a="1"/>
  <c r="M9017" i="3" s="1"/>
  <c r="M9018" i="3" a="1"/>
  <c r="M9018" i="3" s="1"/>
  <c r="M9019" i="3" a="1"/>
  <c r="M9019" i="3" s="1"/>
  <c r="M9020" i="3" a="1"/>
  <c r="M9020" i="3" s="1"/>
  <c r="M9021" i="3" a="1"/>
  <c r="M9021" i="3" s="1"/>
  <c r="M9022" i="3" a="1"/>
  <c r="M9022" i="3" s="1"/>
  <c r="M9023" i="3" a="1"/>
  <c r="M9023" i="3" s="1"/>
  <c r="M9024" i="3" a="1"/>
  <c r="M9024" i="3" s="1"/>
  <c r="M9025" i="3" a="1"/>
  <c r="M9025" i="3" s="1"/>
  <c r="M9026" i="3" a="1"/>
  <c r="M9026" i="3" s="1"/>
  <c r="M9027" i="3" a="1"/>
  <c r="M9027" i="3" s="1"/>
  <c r="M9028" i="3" a="1"/>
  <c r="M9028" i="3" s="1"/>
  <c r="M9029" i="3" a="1"/>
  <c r="M9029" i="3" s="1"/>
  <c r="M9030" i="3" a="1"/>
  <c r="M9030" i="3" s="1"/>
  <c r="M9031" i="3" a="1"/>
  <c r="M9031" i="3" s="1"/>
  <c r="M9032" i="3" a="1"/>
  <c r="M9032" i="3" s="1"/>
  <c r="M9033" i="3" a="1"/>
  <c r="M9033" i="3" s="1"/>
  <c r="M9034" i="3" a="1"/>
  <c r="M9034" i="3" s="1"/>
  <c r="M9035" i="3" a="1"/>
  <c r="M9035" i="3" s="1"/>
  <c r="M9036" i="3" a="1"/>
  <c r="M9036" i="3" s="1"/>
  <c r="M9037" i="3" a="1"/>
  <c r="M9037" i="3" s="1"/>
  <c r="M9038" i="3" a="1"/>
  <c r="M9038" i="3" s="1"/>
  <c r="M9039" i="3" a="1"/>
  <c r="M9039" i="3" s="1"/>
  <c r="M9040" i="3" a="1"/>
  <c r="M9040" i="3" s="1"/>
  <c r="M9041" i="3" a="1"/>
  <c r="M9041" i="3" s="1"/>
  <c r="M9042" i="3" a="1"/>
  <c r="M9042" i="3" s="1"/>
  <c r="M9043" i="3" a="1"/>
  <c r="M9043" i="3" s="1"/>
  <c r="M9044" i="3" a="1"/>
  <c r="M9044" i="3" s="1"/>
  <c r="M9045" i="3" a="1"/>
  <c r="M9045" i="3" s="1"/>
  <c r="M9046" i="3" a="1"/>
  <c r="M9046" i="3" s="1"/>
  <c r="M9047" i="3" a="1"/>
  <c r="M9047" i="3" s="1"/>
  <c r="M9048" i="3" a="1"/>
  <c r="M9048" i="3" s="1"/>
  <c r="M9049" i="3" a="1"/>
  <c r="M9049" i="3" s="1"/>
  <c r="M9050" i="3" a="1"/>
  <c r="M9050" i="3" s="1"/>
  <c r="M9051" i="3" a="1"/>
  <c r="M9051" i="3" s="1"/>
  <c r="M9052" i="3" a="1"/>
  <c r="M9052" i="3" s="1"/>
  <c r="M9053" i="3" a="1"/>
  <c r="M9053" i="3" s="1"/>
  <c r="M9054" i="3" a="1"/>
  <c r="M9054" i="3" s="1"/>
  <c r="M9055" i="3" a="1"/>
  <c r="M9055" i="3" s="1"/>
  <c r="M9056" i="3" a="1"/>
  <c r="M9056" i="3" s="1"/>
  <c r="M9057" i="3" a="1"/>
  <c r="M9057" i="3" s="1"/>
  <c r="M9058" i="3" a="1"/>
  <c r="M9058" i="3" s="1"/>
  <c r="M9059" i="3" a="1"/>
  <c r="M9059" i="3" s="1"/>
  <c r="M9060" i="3" a="1"/>
  <c r="M9060" i="3" s="1"/>
  <c r="M9061" i="3" a="1"/>
  <c r="M9061" i="3" s="1"/>
  <c r="M9062" i="3" a="1"/>
  <c r="M9062" i="3" s="1"/>
  <c r="M9063" i="3" a="1"/>
  <c r="M9063" i="3" s="1"/>
  <c r="M9064" i="3" a="1"/>
  <c r="M9064" i="3" s="1"/>
  <c r="M9065" i="3" a="1"/>
  <c r="M9065" i="3" s="1"/>
  <c r="M9066" i="3" a="1"/>
  <c r="M9066" i="3" s="1"/>
  <c r="M9067" i="3" a="1"/>
  <c r="M9067" i="3" s="1"/>
  <c r="M9068" i="3" a="1"/>
  <c r="M9068" i="3" s="1"/>
  <c r="M9069" i="3" a="1"/>
  <c r="M9069" i="3" s="1"/>
  <c r="M9070" i="3" a="1"/>
  <c r="M9070" i="3" s="1"/>
  <c r="M9071" i="3" a="1"/>
  <c r="M9071" i="3" s="1"/>
  <c r="M9072" i="3" a="1"/>
  <c r="M9072" i="3" s="1"/>
  <c r="M9073" i="3" a="1"/>
  <c r="M9073" i="3" s="1"/>
  <c r="M9074" i="3" a="1"/>
  <c r="M9074" i="3" s="1"/>
  <c r="M9075" i="3" a="1"/>
  <c r="M9075" i="3" s="1"/>
  <c r="M9076" i="3" a="1"/>
  <c r="M9076" i="3" s="1"/>
  <c r="M9077" i="3" a="1"/>
  <c r="M9077" i="3" s="1"/>
  <c r="M9078" i="3" a="1"/>
  <c r="M9078" i="3" s="1"/>
  <c r="M9079" i="3" a="1"/>
  <c r="M9079" i="3" s="1"/>
  <c r="M9080" i="3" a="1"/>
  <c r="M9080" i="3" s="1"/>
  <c r="M9081" i="3" a="1"/>
  <c r="M9081" i="3" s="1"/>
  <c r="M9082" i="3" a="1"/>
  <c r="M9082" i="3" s="1"/>
  <c r="M9083" i="3" a="1"/>
  <c r="M9083" i="3" s="1"/>
  <c r="M9084" i="3" a="1"/>
  <c r="M9084" i="3" s="1"/>
  <c r="M9085" i="3" a="1"/>
  <c r="M9085" i="3" s="1"/>
  <c r="M9086" i="3" a="1"/>
  <c r="M9086" i="3" s="1"/>
  <c r="M9087" i="3" a="1"/>
  <c r="M9087" i="3" s="1"/>
  <c r="M9088" i="3" a="1"/>
  <c r="M9088" i="3" s="1"/>
  <c r="M9089" i="3" a="1"/>
  <c r="M9089" i="3" s="1"/>
  <c r="M9090" i="3" a="1"/>
  <c r="M9090" i="3" s="1"/>
  <c r="M9091" i="3" a="1"/>
  <c r="M9091" i="3" s="1"/>
  <c r="M9092" i="3" a="1"/>
  <c r="M9092" i="3" s="1"/>
  <c r="M9093" i="3" a="1"/>
  <c r="M9093" i="3" s="1"/>
  <c r="M9094" i="3" a="1"/>
  <c r="M9094" i="3" s="1"/>
  <c r="M9095" i="3" a="1"/>
  <c r="M9095" i="3" s="1"/>
  <c r="M9096" i="3" a="1"/>
  <c r="M9096" i="3" s="1"/>
  <c r="M9097" i="3" a="1"/>
  <c r="M9097" i="3" s="1"/>
  <c r="M9098" i="3" a="1"/>
  <c r="M9098" i="3" s="1"/>
  <c r="M9099" i="3" a="1"/>
  <c r="M9099" i="3" s="1"/>
  <c r="M9100" i="3" a="1"/>
  <c r="M9100" i="3" s="1"/>
  <c r="M9101" i="3" a="1"/>
  <c r="M9101" i="3" s="1"/>
  <c r="M9102" i="3" a="1"/>
  <c r="M9102" i="3" s="1"/>
  <c r="M9103" i="3" a="1"/>
  <c r="M9103" i="3" s="1"/>
  <c r="M9104" i="3" a="1"/>
  <c r="M9104" i="3" s="1"/>
  <c r="M9105" i="3" a="1"/>
  <c r="M9105" i="3" s="1"/>
  <c r="M9106" i="3" a="1"/>
  <c r="M9106" i="3" s="1"/>
  <c r="M9107" i="3" a="1"/>
  <c r="M9107" i="3" s="1"/>
  <c r="M9108" i="3" a="1"/>
  <c r="M9108" i="3" s="1"/>
  <c r="M9109" i="3" a="1"/>
  <c r="M9109" i="3" s="1"/>
  <c r="M9110" i="3" a="1"/>
  <c r="M9110" i="3" s="1"/>
  <c r="M9111" i="3" a="1"/>
  <c r="M9111" i="3" s="1"/>
  <c r="M9112" i="3" a="1"/>
  <c r="M9112" i="3" s="1"/>
  <c r="M9113" i="3" a="1"/>
  <c r="M9113" i="3" s="1"/>
  <c r="M9114" i="3" a="1"/>
  <c r="M9114" i="3" s="1"/>
  <c r="M9115" i="3" a="1"/>
  <c r="M9115" i="3" s="1"/>
  <c r="M9116" i="3" a="1"/>
  <c r="M9116" i="3" s="1"/>
  <c r="M9117" i="3" a="1"/>
  <c r="M9117" i="3" s="1"/>
  <c r="M9118" i="3" a="1"/>
  <c r="M9118" i="3" s="1"/>
  <c r="M9119" i="3" a="1"/>
  <c r="M9119" i="3" s="1"/>
  <c r="M9120" i="3" a="1"/>
  <c r="M9120" i="3" s="1"/>
  <c r="M9121" i="3" a="1"/>
  <c r="M9121" i="3" s="1"/>
  <c r="M9122" i="3" a="1"/>
  <c r="M9122" i="3" s="1"/>
  <c r="M9123" i="3" a="1"/>
  <c r="M9123" i="3" s="1"/>
  <c r="M9124" i="3" a="1"/>
  <c r="M9124" i="3" s="1"/>
  <c r="M9125" i="3" a="1"/>
  <c r="M9125" i="3" s="1"/>
  <c r="M9126" i="3" a="1"/>
  <c r="M9126" i="3" s="1"/>
  <c r="M9127" i="3" a="1"/>
  <c r="M9127" i="3" s="1"/>
  <c r="M9128" i="3" a="1"/>
  <c r="M9128" i="3" s="1"/>
  <c r="M9129" i="3" a="1"/>
  <c r="M9129" i="3" s="1"/>
  <c r="M9130" i="3" a="1"/>
  <c r="M9130" i="3" s="1"/>
  <c r="M9131" i="3" a="1"/>
  <c r="M9131" i="3" s="1"/>
  <c r="M9132" i="3" a="1"/>
  <c r="M9132" i="3" s="1"/>
  <c r="M9133" i="3" a="1"/>
  <c r="M9133" i="3" s="1"/>
  <c r="M9134" i="3" a="1"/>
  <c r="M9134" i="3" s="1"/>
  <c r="M9135" i="3" a="1"/>
  <c r="M9135" i="3" s="1"/>
  <c r="M9136" i="3" a="1"/>
  <c r="M9136" i="3" s="1"/>
  <c r="M9137" i="3" a="1"/>
  <c r="M9137" i="3" s="1"/>
  <c r="M9138" i="3" a="1"/>
  <c r="M9138" i="3" s="1"/>
  <c r="M9139" i="3" a="1"/>
  <c r="M9139" i="3" s="1"/>
  <c r="M9140" i="3" a="1"/>
  <c r="M9140" i="3" s="1"/>
  <c r="M9141" i="3" a="1"/>
  <c r="M9141" i="3" s="1"/>
  <c r="M9142" i="3" a="1"/>
  <c r="M9142" i="3" s="1"/>
  <c r="M9143" i="3" a="1"/>
  <c r="M9143" i="3" s="1"/>
  <c r="M9144" i="3" a="1"/>
  <c r="M9144" i="3" s="1"/>
  <c r="M9145" i="3" a="1"/>
  <c r="M9145" i="3" s="1"/>
  <c r="M9146" i="3" a="1"/>
  <c r="M9146" i="3" s="1"/>
  <c r="M9147" i="3" a="1"/>
  <c r="M9147" i="3" s="1"/>
  <c r="M9148" i="3" a="1"/>
  <c r="M9148" i="3" s="1"/>
  <c r="M9149" i="3" a="1"/>
  <c r="M9149" i="3" s="1"/>
  <c r="M9150" i="3" a="1"/>
  <c r="M9150" i="3" s="1"/>
  <c r="M9151" i="3" a="1"/>
  <c r="M9151" i="3" s="1"/>
  <c r="M9152" i="3" a="1"/>
  <c r="M9152" i="3" s="1"/>
  <c r="M9153" i="3" a="1"/>
  <c r="M9153" i="3" s="1"/>
  <c r="M9154" i="3" a="1"/>
  <c r="M9154" i="3" s="1"/>
  <c r="M9155" i="3" a="1"/>
  <c r="M9155" i="3" s="1"/>
  <c r="M9156" i="3" a="1"/>
  <c r="M9156" i="3" s="1"/>
  <c r="M9157" i="3" a="1"/>
  <c r="M9157" i="3" s="1"/>
  <c r="M9158" i="3" a="1"/>
  <c r="M9158" i="3" s="1"/>
  <c r="M9159" i="3" a="1"/>
  <c r="M9159" i="3" s="1"/>
  <c r="M9160" i="3" a="1"/>
  <c r="M9160" i="3" s="1"/>
  <c r="M9161" i="3" a="1"/>
  <c r="M9161" i="3" s="1"/>
  <c r="M9162" i="3" a="1"/>
  <c r="M9162" i="3" s="1"/>
  <c r="M9163" i="3" a="1"/>
  <c r="M9163" i="3" s="1"/>
  <c r="M9164" i="3" a="1"/>
  <c r="M9164" i="3" s="1"/>
  <c r="M9165" i="3" a="1"/>
  <c r="M9165" i="3" s="1"/>
  <c r="M9166" i="3" a="1"/>
  <c r="M9166" i="3" s="1"/>
  <c r="M9167" i="3" a="1"/>
  <c r="M9167" i="3" s="1"/>
  <c r="M9168" i="3" a="1"/>
  <c r="M9168" i="3" s="1"/>
  <c r="M9169" i="3" a="1"/>
  <c r="M9169" i="3" s="1"/>
  <c r="M9170" i="3" a="1"/>
  <c r="M9170" i="3" s="1"/>
  <c r="M9171" i="3" a="1"/>
  <c r="M9171" i="3" s="1"/>
  <c r="M9172" i="3" a="1"/>
  <c r="M9172" i="3" s="1"/>
  <c r="M9173" i="3" a="1"/>
  <c r="M9173" i="3" s="1"/>
  <c r="M9174" i="3" a="1"/>
  <c r="M9174" i="3" s="1"/>
  <c r="M9175" i="3" a="1"/>
  <c r="M9175" i="3" s="1"/>
  <c r="M9176" i="3" a="1"/>
  <c r="M9176" i="3" s="1"/>
  <c r="M9177" i="3" a="1"/>
  <c r="M9177" i="3" s="1"/>
  <c r="M9178" i="3" a="1"/>
  <c r="M9178" i="3" s="1"/>
  <c r="M9179" i="3" a="1"/>
  <c r="M9179" i="3" s="1"/>
  <c r="M9180" i="3" a="1"/>
  <c r="M9180" i="3" s="1"/>
  <c r="M9181" i="3" a="1"/>
  <c r="M9181" i="3" s="1"/>
  <c r="M9182" i="3" a="1"/>
  <c r="M9182" i="3" s="1"/>
  <c r="M9183" i="3" a="1"/>
  <c r="M9183" i="3" s="1"/>
  <c r="M9184" i="3" a="1"/>
  <c r="M9184" i="3" s="1"/>
  <c r="M9185" i="3" a="1"/>
  <c r="M9185" i="3" s="1"/>
  <c r="M9186" i="3" a="1"/>
  <c r="M9186" i="3" s="1"/>
  <c r="M9187" i="3" a="1"/>
  <c r="M9187" i="3" s="1"/>
  <c r="M9188" i="3" a="1"/>
  <c r="M9188" i="3" s="1"/>
  <c r="M9189" i="3" a="1"/>
  <c r="M9189" i="3" s="1"/>
  <c r="M9190" i="3" a="1"/>
  <c r="M9190" i="3" s="1"/>
  <c r="M9191" i="3" a="1"/>
  <c r="M9191" i="3" s="1"/>
  <c r="M9192" i="3" a="1"/>
  <c r="M9192" i="3" s="1"/>
  <c r="M9193" i="3" a="1"/>
  <c r="M9193" i="3" s="1"/>
  <c r="M9194" i="3" a="1"/>
  <c r="M9194" i="3" s="1"/>
  <c r="M9195" i="3" a="1"/>
  <c r="M9195" i="3" s="1"/>
  <c r="M9196" i="3" a="1"/>
  <c r="M9196" i="3" s="1"/>
  <c r="M9197" i="3" a="1"/>
  <c r="M9197" i="3" s="1"/>
  <c r="M9198" i="3" a="1"/>
  <c r="M9198" i="3" s="1"/>
  <c r="M9199" i="3" a="1"/>
  <c r="M9199" i="3" s="1"/>
  <c r="M9200" i="3" a="1"/>
  <c r="M9200" i="3" s="1"/>
  <c r="M9201" i="3" a="1"/>
  <c r="M9201" i="3" s="1"/>
  <c r="M9202" i="3" a="1"/>
  <c r="M9202" i="3" s="1"/>
  <c r="M9203" i="3" a="1"/>
  <c r="M9203" i="3" s="1"/>
  <c r="M9204" i="3" a="1"/>
  <c r="M9204" i="3" s="1"/>
  <c r="M9205" i="3" a="1"/>
  <c r="M9205" i="3" s="1"/>
  <c r="M9206" i="3" a="1"/>
  <c r="M9206" i="3" s="1"/>
  <c r="M9207" i="3" a="1"/>
  <c r="M9207" i="3" s="1"/>
  <c r="M9208" i="3" a="1"/>
  <c r="M9208" i="3" s="1"/>
  <c r="M9209" i="3" a="1"/>
  <c r="M9209" i="3" s="1"/>
  <c r="M9210" i="3" a="1"/>
  <c r="M9210" i="3" s="1"/>
  <c r="M9211" i="3" a="1"/>
  <c r="M9211" i="3" s="1"/>
  <c r="M9212" i="3" a="1"/>
  <c r="M9212" i="3" s="1"/>
  <c r="M9213" i="3" a="1"/>
  <c r="M9213" i="3" s="1"/>
  <c r="M9214" i="3" a="1"/>
  <c r="M9214" i="3" s="1"/>
  <c r="M9215" i="3" a="1"/>
  <c r="M9215" i="3" s="1"/>
  <c r="M9216" i="3" a="1"/>
  <c r="M9216" i="3" s="1"/>
  <c r="M9217" i="3" a="1"/>
  <c r="M9217" i="3" s="1"/>
  <c r="M9218" i="3" a="1"/>
  <c r="M9218" i="3" s="1"/>
  <c r="M9219" i="3" a="1"/>
  <c r="M9219" i="3" s="1"/>
  <c r="M9220" i="3" a="1"/>
  <c r="M9220" i="3" s="1"/>
  <c r="M9221" i="3" a="1"/>
  <c r="M9221" i="3" s="1"/>
  <c r="M9222" i="3" a="1"/>
  <c r="M9222" i="3" s="1"/>
  <c r="M9223" i="3" a="1"/>
  <c r="M9223" i="3" s="1"/>
  <c r="M9224" i="3" a="1"/>
  <c r="M9224" i="3" s="1"/>
  <c r="M9225" i="3" a="1"/>
  <c r="M9225" i="3" s="1"/>
  <c r="M9226" i="3" a="1"/>
  <c r="M9226" i="3" s="1"/>
  <c r="M9227" i="3" a="1"/>
  <c r="M9227" i="3" s="1"/>
  <c r="M9228" i="3" a="1"/>
  <c r="M9228" i="3" s="1"/>
  <c r="M9229" i="3" a="1"/>
  <c r="M9229" i="3" s="1"/>
  <c r="M9230" i="3" a="1"/>
  <c r="M9230" i="3" s="1"/>
  <c r="M9231" i="3" a="1"/>
  <c r="M9231" i="3" s="1"/>
  <c r="M9232" i="3" a="1"/>
  <c r="M9232" i="3" s="1"/>
  <c r="M9233" i="3" a="1"/>
  <c r="M9233" i="3" s="1"/>
  <c r="M9234" i="3" a="1"/>
  <c r="M9234" i="3" s="1"/>
  <c r="M9235" i="3" a="1"/>
  <c r="M9235" i="3" s="1"/>
  <c r="M9236" i="3" a="1"/>
  <c r="M9236" i="3" s="1"/>
  <c r="M9237" i="3" a="1"/>
  <c r="M9237" i="3" s="1"/>
  <c r="M9238" i="3" a="1"/>
  <c r="M9238" i="3" s="1"/>
  <c r="M9239" i="3" a="1"/>
  <c r="M9239" i="3" s="1"/>
  <c r="M9240" i="3" a="1"/>
  <c r="M9240" i="3" s="1"/>
  <c r="M9241" i="3" a="1"/>
  <c r="M9241" i="3" s="1"/>
  <c r="M9242" i="3" a="1"/>
  <c r="M9242" i="3" s="1"/>
  <c r="M9243" i="3" a="1"/>
  <c r="M9243" i="3" s="1"/>
  <c r="M9244" i="3" a="1"/>
  <c r="M9244" i="3" s="1"/>
  <c r="M9245" i="3" a="1"/>
  <c r="M9245" i="3" s="1"/>
  <c r="M9246" i="3" a="1"/>
  <c r="M9246" i="3" s="1"/>
  <c r="M9247" i="3" a="1"/>
  <c r="M9247" i="3" s="1"/>
  <c r="M9248" i="3" a="1"/>
  <c r="M9248" i="3" s="1"/>
  <c r="M9249" i="3" a="1"/>
  <c r="M9249" i="3" s="1"/>
  <c r="M9250" i="3" a="1"/>
  <c r="M9250" i="3" s="1"/>
  <c r="M9251" i="3" a="1"/>
  <c r="M9251" i="3" s="1"/>
  <c r="M9252" i="3" a="1"/>
  <c r="M9252" i="3" s="1"/>
  <c r="M9253" i="3" a="1"/>
  <c r="M9253" i="3" s="1"/>
  <c r="M9254" i="3" a="1"/>
  <c r="M9254" i="3" s="1"/>
  <c r="M9255" i="3" a="1"/>
  <c r="M9255" i="3" s="1"/>
  <c r="M9256" i="3" a="1"/>
  <c r="M9256" i="3" s="1"/>
  <c r="M9257" i="3" a="1"/>
  <c r="M9257" i="3" s="1"/>
  <c r="M9258" i="3" a="1"/>
  <c r="M9258" i="3" s="1"/>
  <c r="M9259" i="3" a="1"/>
  <c r="M9259" i="3" s="1"/>
  <c r="M9260" i="3" a="1"/>
  <c r="M9260" i="3" s="1"/>
  <c r="M9261" i="3" a="1"/>
  <c r="M9261" i="3" s="1"/>
  <c r="M9262" i="3" a="1"/>
  <c r="M9262" i="3" s="1"/>
  <c r="M9263" i="3" a="1"/>
  <c r="M9263" i="3" s="1"/>
  <c r="M9264" i="3" a="1"/>
  <c r="M9264" i="3" s="1"/>
  <c r="M9265" i="3" a="1"/>
  <c r="M9265" i="3" s="1"/>
  <c r="M9266" i="3" a="1"/>
  <c r="M9266" i="3" s="1"/>
  <c r="M9267" i="3" a="1"/>
  <c r="M9267" i="3" s="1"/>
  <c r="M9268" i="3" a="1"/>
  <c r="M9268" i="3" s="1"/>
  <c r="M9269" i="3" a="1"/>
  <c r="M9269" i="3" s="1"/>
  <c r="M9270" i="3" a="1"/>
  <c r="M9270" i="3" s="1"/>
  <c r="M9271" i="3" a="1"/>
  <c r="M9271" i="3" s="1"/>
  <c r="M9272" i="3" a="1"/>
  <c r="M9272" i="3" s="1"/>
  <c r="M9273" i="3" a="1"/>
  <c r="M9273" i="3" s="1"/>
  <c r="M9274" i="3" a="1"/>
  <c r="M9274" i="3" s="1"/>
  <c r="M9275" i="3" a="1"/>
  <c r="M9275" i="3" s="1"/>
  <c r="M9276" i="3" a="1"/>
  <c r="M9276" i="3" s="1"/>
  <c r="M9277" i="3" a="1"/>
  <c r="M9277" i="3" s="1"/>
  <c r="M9278" i="3" a="1"/>
  <c r="M9278" i="3" s="1"/>
  <c r="M9279" i="3" a="1"/>
  <c r="M9279" i="3" s="1"/>
  <c r="M9280" i="3" a="1"/>
  <c r="M9280" i="3" s="1"/>
  <c r="M9281" i="3" a="1"/>
  <c r="M9281" i="3" s="1"/>
  <c r="M9282" i="3" a="1"/>
  <c r="M9282" i="3" s="1"/>
  <c r="M9283" i="3" a="1"/>
  <c r="M9283" i="3" s="1"/>
  <c r="M9284" i="3" a="1"/>
  <c r="M9284" i="3" s="1"/>
  <c r="M9285" i="3" a="1"/>
  <c r="M9285" i="3" s="1"/>
  <c r="M9286" i="3" a="1"/>
  <c r="M9286" i="3" s="1"/>
  <c r="M9287" i="3" a="1"/>
  <c r="M9287" i="3" s="1"/>
  <c r="M9288" i="3" a="1"/>
  <c r="M9288" i="3" s="1"/>
  <c r="M9289" i="3" a="1"/>
  <c r="M9289" i="3" s="1"/>
  <c r="M9290" i="3" a="1"/>
  <c r="M9290" i="3" s="1"/>
  <c r="M9291" i="3" a="1"/>
  <c r="M9291" i="3" s="1"/>
  <c r="M9292" i="3" a="1"/>
  <c r="M9292" i="3" s="1"/>
  <c r="M9293" i="3" a="1"/>
  <c r="M9293" i="3" s="1"/>
  <c r="M9294" i="3" a="1"/>
  <c r="M9294" i="3" s="1"/>
  <c r="M9295" i="3" a="1"/>
  <c r="M9295" i="3" s="1"/>
  <c r="M9296" i="3" a="1"/>
  <c r="M9296" i="3" s="1"/>
  <c r="M9297" i="3" a="1"/>
  <c r="M9297" i="3" s="1"/>
  <c r="M9298" i="3" a="1"/>
  <c r="M9298" i="3" s="1"/>
  <c r="M9299" i="3" a="1"/>
  <c r="M9299" i="3" s="1"/>
  <c r="M9300" i="3" a="1"/>
  <c r="M9300" i="3" s="1"/>
  <c r="M9301" i="3" a="1"/>
  <c r="M9301" i="3" s="1"/>
  <c r="M9302" i="3" a="1"/>
  <c r="M9302" i="3" s="1"/>
  <c r="M9303" i="3" a="1"/>
  <c r="M9303" i="3" s="1"/>
  <c r="M9304" i="3" a="1"/>
  <c r="M9304" i="3" s="1"/>
  <c r="M9305" i="3" a="1"/>
  <c r="M9305" i="3" s="1"/>
  <c r="M9306" i="3" a="1"/>
  <c r="M9306" i="3" s="1"/>
  <c r="M9307" i="3" a="1"/>
  <c r="M9307" i="3" s="1"/>
  <c r="M9308" i="3" a="1"/>
  <c r="M9308" i="3" s="1"/>
  <c r="M9309" i="3" a="1"/>
  <c r="M9309" i="3" s="1"/>
  <c r="M9310" i="3" a="1"/>
  <c r="M9310" i="3" s="1"/>
  <c r="M9311" i="3" a="1"/>
  <c r="M9311" i="3" s="1"/>
  <c r="M9312" i="3" a="1"/>
  <c r="M9312" i="3" s="1"/>
  <c r="M9313" i="3" a="1"/>
  <c r="M9313" i="3" s="1"/>
  <c r="M9314" i="3" a="1"/>
  <c r="M9314" i="3" s="1"/>
  <c r="M9315" i="3" a="1"/>
  <c r="M9315" i="3" s="1"/>
  <c r="M9316" i="3" a="1"/>
  <c r="M9316" i="3" s="1"/>
  <c r="M9317" i="3" a="1"/>
  <c r="M9317" i="3" s="1"/>
  <c r="M9318" i="3" a="1"/>
  <c r="M9318" i="3" s="1"/>
  <c r="M9319" i="3" a="1"/>
  <c r="M9319" i="3" s="1"/>
  <c r="M9320" i="3" a="1"/>
  <c r="M9320" i="3" s="1"/>
  <c r="M9321" i="3" a="1"/>
  <c r="M9321" i="3" s="1"/>
  <c r="M9322" i="3" a="1"/>
  <c r="M9322" i="3" s="1"/>
  <c r="M9323" i="3" a="1"/>
  <c r="M9323" i="3" s="1"/>
  <c r="M9324" i="3" a="1"/>
  <c r="M9324" i="3" s="1"/>
  <c r="M9325" i="3" a="1"/>
  <c r="M9325" i="3" s="1"/>
  <c r="M9326" i="3" a="1"/>
  <c r="M9326" i="3" s="1"/>
  <c r="M9327" i="3" a="1"/>
  <c r="M9327" i="3" s="1"/>
  <c r="M9328" i="3" a="1"/>
  <c r="M9328" i="3" s="1"/>
  <c r="M9329" i="3" a="1"/>
  <c r="M9329" i="3" s="1"/>
  <c r="M9330" i="3" a="1"/>
  <c r="M9330" i="3" s="1"/>
  <c r="M9331" i="3" a="1"/>
  <c r="M9331" i="3" s="1"/>
  <c r="M9332" i="3" a="1"/>
  <c r="M9332" i="3" s="1"/>
  <c r="M9333" i="3" a="1"/>
  <c r="M9333" i="3" s="1"/>
  <c r="M9334" i="3" a="1"/>
  <c r="M9334" i="3" s="1"/>
  <c r="M9335" i="3" a="1"/>
  <c r="M9335" i="3" s="1"/>
  <c r="M9336" i="3" a="1"/>
  <c r="M9336" i="3" s="1"/>
  <c r="M9337" i="3" a="1"/>
  <c r="M9337" i="3" s="1"/>
  <c r="M9338" i="3" a="1"/>
  <c r="M9338" i="3" s="1"/>
  <c r="M9339" i="3" a="1"/>
  <c r="M9339" i="3" s="1"/>
  <c r="M9340" i="3" a="1"/>
  <c r="M9340" i="3" s="1"/>
  <c r="M9341" i="3" a="1"/>
  <c r="M9341" i="3" s="1"/>
  <c r="M9342" i="3" a="1"/>
  <c r="M9342" i="3" s="1"/>
  <c r="M9343" i="3" a="1"/>
  <c r="M9343" i="3" s="1"/>
  <c r="M9344" i="3" a="1"/>
  <c r="M9344" i="3" s="1"/>
  <c r="M9345" i="3" a="1"/>
  <c r="M9345" i="3" s="1"/>
  <c r="M9346" i="3" a="1"/>
  <c r="M9346" i="3" s="1"/>
  <c r="M9347" i="3" a="1"/>
  <c r="M9347" i="3" s="1"/>
  <c r="M9348" i="3" a="1"/>
  <c r="M9348" i="3" s="1"/>
  <c r="M9349" i="3" a="1"/>
  <c r="M9349" i="3" s="1"/>
  <c r="M9350" i="3" a="1"/>
  <c r="M9350" i="3" s="1"/>
  <c r="M9351" i="3" a="1"/>
  <c r="M9351" i="3" s="1"/>
  <c r="M9352" i="3" a="1"/>
  <c r="M9352" i="3" s="1"/>
  <c r="M9353" i="3" a="1"/>
  <c r="M9353" i="3" s="1"/>
  <c r="M9354" i="3" a="1"/>
  <c r="M9354" i="3" s="1"/>
  <c r="M9355" i="3" a="1"/>
  <c r="M9355" i="3" s="1"/>
  <c r="M9356" i="3" a="1"/>
  <c r="M9356" i="3" s="1"/>
  <c r="M9357" i="3" a="1"/>
  <c r="M9357" i="3" s="1"/>
  <c r="M9358" i="3" a="1"/>
  <c r="M9358" i="3" s="1"/>
  <c r="M9359" i="3" a="1"/>
  <c r="M9359" i="3" s="1"/>
  <c r="M9360" i="3" a="1"/>
  <c r="M9360" i="3" s="1"/>
  <c r="M9361" i="3" a="1"/>
  <c r="M9361" i="3" s="1"/>
  <c r="M9362" i="3" a="1"/>
  <c r="M9362" i="3" s="1"/>
  <c r="M9363" i="3" a="1"/>
  <c r="M9363" i="3" s="1"/>
  <c r="M9364" i="3" a="1"/>
  <c r="M9364" i="3" s="1"/>
  <c r="M9365" i="3" a="1"/>
  <c r="M9365" i="3" s="1"/>
  <c r="M9366" i="3" a="1"/>
  <c r="M9366" i="3" s="1"/>
  <c r="M9367" i="3" a="1"/>
  <c r="M9367" i="3" s="1"/>
  <c r="M9368" i="3" a="1"/>
  <c r="M9368" i="3" s="1"/>
  <c r="M9369" i="3" a="1"/>
  <c r="M9369" i="3" s="1"/>
  <c r="M9370" i="3" a="1"/>
  <c r="M9370" i="3" s="1"/>
  <c r="M9371" i="3" a="1"/>
  <c r="M9371" i="3" s="1"/>
  <c r="M9372" i="3" a="1"/>
  <c r="M9372" i="3" s="1"/>
  <c r="M9373" i="3" a="1"/>
  <c r="M9373" i="3" s="1"/>
  <c r="M9374" i="3" a="1"/>
  <c r="M9374" i="3" s="1"/>
  <c r="M9375" i="3" a="1"/>
  <c r="M9375" i="3" s="1"/>
  <c r="M9376" i="3" a="1"/>
  <c r="M9376" i="3" s="1"/>
  <c r="M9377" i="3" a="1"/>
  <c r="M9377" i="3" s="1"/>
  <c r="M9378" i="3" a="1"/>
  <c r="M9378" i="3" s="1"/>
  <c r="M9379" i="3" a="1"/>
  <c r="M9379" i="3" s="1"/>
  <c r="M9380" i="3" a="1"/>
  <c r="M9380" i="3" s="1"/>
  <c r="M9381" i="3" a="1"/>
  <c r="M9381" i="3" s="1"/>
  <c r="M9382" i="3" a="1"/>
  <c r="M9382" i="3" s="1"/>
  <c r="M9383" i="3" a="1"/>
  <c r="M9383" i="3" s="1"/>
  <c r="M9384" i="3" a="1"/>
  <c r="M9384" i="3" s="1"/>
  <c r="M9385" i="3" a="1"/>
  <c r="M9385" i="3" s="1"/>
  <c r="M9386" i="3" a="1"/>
  <c r="M9386" i="3" s="1"/>
  <c r="M9387" i="3" a="1"/>
  <c r="M9387" i="3" s="1"/>
  <c r="M9388" i="3" a="1"/>
  <c r="M9388" i="3" s="1"/>
  <c r="M9389" i="3" a="1"/>
  <c r="M9389" i="3" s="1"/>
  <c r="M9390" i="3" a="1"/>
  <c r="M9390" i="3" s="1"/>
  <c r="M9391" i="3" a="1"/>
  <c r="M9391" i="3" s="1"/>
  <c r="M9392" i="3" a="1"/>
  <c r="M9392" i="3" s="1"/>
  <c r="M9393" i="3" a="1"/>
  <c r="M9393" i="3" s="1"/>
  <c r="M9394" i="3" a="1"/>
  <c r="M9394" i="3" s="1"/>
  <c r="M9395" i="3" a="1"/>
  <c r="M9395" i="3" s="1"/>
  <c r="M9396" i="3" a="1"/>
  <c r="M9396" i="3" s="1"/>
  <c r="M9397" i="3" a="1"/>
  <c r="M9397" i="3" s="1"/>
  <c r="M9398" i="3" a="1"/>
  <c r="M9398" i="3" s="1"/>
  <c r="M9399" i="3" a="1"/>
  <c r="M9399" i="3" s="1"/>
  <c r="M9400" i="3" a="1"/>
  <c r="M9400" i="3" s="1"/>
  <c r="M9401" i="3" a="1"/>
  <c r="M9401" i="3" s="1"/>
  <c r="M9402" i="3" a="1"/>
  <c r="M9402" i="3" s="1"/>
  <c r="M9403" i="3" a="1"/>
  <c r="M9403" i="3" s="1"/>
  <c r="M9404" i="3" a="1"/>
  <c r="M9404" i="3" s="1"/>
  <c r="M9405" i="3" a="1"/>
  <c r="M9405" i="3" s="1"/>
  <c r="M9406" i="3" a="1"/>
  <c r="M9406" i="3" s="1"/>
  <c r="M9407" i="3" a="1"/>
  <c r="M9407" i="3" s="1"/>
  <c r="M9408" i="3" a="1"/>
  <c r="M9408" i="3" s="1"/>
  <c r="M9409" i="3" a="1"/>
  <c r="M9409" i="3" s="1"/>
  <c r="M9410" i="3" a="1"/>
  <c r="M9410" i="3" s="1"/>
  <c r="M9411" i="3" a="1"/>
  <c r="M9411" i="3" s="1"/>
  <c r="M9412" i="3" a="1"/>
  <c r="M9412" i="3" s="1"/>
  <c r="M9413" i="3" a="1"/>
  <c r="M9413" i="3" s="1"/>
  <c r="M9414" i="3" a="1"/>
  <c r="M9414" i="3" s="1"/>
  <c r="M9415" i="3" a="1"/>
  <c r="M9415" i="3" s="1"/>
  <c r="M9416" i="3" a="1"/>
  <c r="M9416" i="3" s="1"/>
  <c r="M9417" i="3" a="1"/>
  <c r="M9417" i="3" s="1"/>
  <c r="M9418" i="3" a="1"/>
  <c r="M9418" i="3" s="1"/>
  <c r="M9419" i="3" a="1"/>
  <c r="M9419" i="3" s="1"/>
  <c r="M9420" i="3" a="1"/>
  <c r="M9420" i="3" s="1"/>
  <c r="M9421" i="3" a="1"/>
  <c r="M9421" i="3" s="1"/>
  <c r="M9422" i="3" a="1"/>
  <c r="M9422" i="3" s="1"/>
  <c r="M9423" i="3" a="1"/>
  <c r="M9423" i="3" s="1"/>
  <c r="M9424" i="3" a="1"/>
  <c r="M9424" i="3" s="1"/>
  <c r="M9425" i="3" a="1"/>
  <c r="M9425" i="3" s="1"/>
  <c r="M9426" i="3" a="1"/>
  <c r="M9426" i="3" s="1"/>
  <c r="M9427" i="3" a="1"/>
  <c r="M9427" i="3" s="1"/>
  <c r="M9428" i="3" a="1"/>
  <c r="M9428" i="3" s="1"/>
  <c r="M9429" i="3" a="1"/>
  <c r="M9429" i="3" s="1"/>
  <c r="M9430" i="3" a="1"/>
  <c r="M9430" i="3" s="1"/>
  <c r="M9431" i="3" a="1"/>
  <c r="M9431" i="3" s="1"/>
  <c r="M9432" i="3" a="1"/>
  <c r="M9432" i="3" s="1"/>
  <c r="M9433" i="3" a="1"/>
  <c r="M9433" i="3" s="1"/>
  <c r="M9434" i="3" a="1"/>
  <c r="M9434" i="3" s="1"/>
  <c r="M9435" i="3" a="1"/>
  <c r="M9435" i="3" s="1"/>
  <c r="M9436" i="3" a="1"/>
  <c r="M9436" i="3" s="1"/>
  <c r="M9437" i="3" a="1"/>
  <c r="M9437" i="3" s="1"/>
  <c r="M9438" i="3" a="1"/>
  <c r="M9438" i="3" s="1"/>
  <c r="M9439" i="3" a="1"/>
  <c r="M9439" i="3" s="1"/>
  <c r="M9440" i="3" a="1"/>
  <c r="M9440" i="3" s="1"/>
  <c r="M9441" i="3" a="1"/>
  <c r="M9441" i="3" s="1"/>
  <c r="M9442" i="3" a="1"/>
  <c r="M9442" i="3" s="1"/>
  <c r="M9443" i="3" a="1"/>
  <c r="M9443" i="3" s="1"/>
  <c r="M9444" i="3" a="1"/>
  <c r="M9444" i="3" s="1"/>
  <c r="M9445" i="3" a="1"/>
  <c r="M9445" i="3" s="1"/>
  <c r="M9446" i="3" a="1"/>
  <c r="M9446" i="3" s="1"/>
  <c r="M9447" i="3" a="1"/>
  <c r="M9447" i="3" s="1"/>
  <c r="M9448" i="3" a="1"/>
  <c r="M9448" i="3" s="1"/>
  <c r="M9449" i="3" a="1"/>
  <c r="M9449" i="3" s="1"/>
  <c r="M9450" i="3" a="1"/>
  <c r="M9450" i="3" s="1"/>
  <c r="M9451" i="3" a="1"/>
  <c r="M9451" i="3" s="1"/>
  <c r="M9452" i="3" a="1"/>
  <c r="M9452" i="3" s="1"/>
  <c r="M9453" i="3" a="1"/>
  <c r="M9453" i="3" s="1"/>
  <c r="M9454" i="3" a="1"/>
  <c r="M9454" i="3" s="1"/>
  <c r="M9455" i="3" a="1"/>
  <c r="M9455" i="3" s="1"/>
  <c r="M9456" i="3" a="1"/>
  <c r="M9456" i="3" s="1"/>
  <c r="M9457" i="3" a="1"/>
  <c r="M9457" i="3" s="1"/>
  <c r="M9458" i="3" a="1"/>
  <c r="M9458" i="3" s="1"/>
  <c r="M9459" i="3" a="1"/>
  <c r="M9459" i="3" s="1"/>
  <c r="M9460" i="3" a="1"/>
  <c r="M9460" i="3" s="1"/>
  <c r="M9461" i="3" a="1"/>
  <c r="M9461" i="3" s="1"/>
  <c r="M9462" i="3" a="1"/>
  <c r="M9462" i="3" s="1"/>
  <c r="M9463" i="3" a="1"/>
  <c r="M9463" i="3" s="1"/>
  <c r="M9464" i="3" a="1"/>
  <c r="M9464" i="3" s="1"/>
  <c r="M9465" i="3" a="1"/>
  <c r="M9465" i="3" s="1"/>
  <c r="M9466" i="3" a="1"/>
  <c r="M9466" i="3" s="1"/>
  <c r="M9467" i="3" a="1"/>
  <c r="M9467" i="3" s="1"/>
  <c r="M9468" i="3" a="1"/>
  <c r="M9468" i="3" s="1"/>
  <c r="M9469" i="3" a="1"/>
  <c r="M9469" i="3" s="1"/>
  <c r="M9470" i="3" a="1"/>
  <c r="M9470" i="3" s="1"/>
  <c r="M9471" i="3" a="1"/>
  <c r="M9471" i="3" s="1"/>
  <c r="M9472" i="3" a="1"/>
  <c r="M9472" i="3" s="1"/>
  <c r="M9473" i="3" a="1"/>
  <c r="M9473" i="3" s="1"/>
  <c r="M9474" i="3" a="1"/>
  <c r="M9474" i="3" s="1"/>
  <c r="M9475" i="3" a="1"/>
  <c r="M9475" i="3" s="1"/>
  <c r="M9476" i="3" a="1"/>
  <c r="M9476" i="3" s="1"/>
  <c r="M9477" i="3" a="1"/>
  <c r="M9477" i="3" s="1"/>
  <c r="M9478" i="3" a="1"/>
  <c r="M9478" i="3" s="1"/>
  <c r="M9479" i="3" a="1"/>
  <c r="M9479" i="3" s="1"/>
  <c r="M9480" i="3" a="1"/>
  <c r="M9480" i="3" s="1"/>
  <c r="M9481" i="3" a="1"/>
  <c r="M9481" i="3" s="1"/>
  <c r="M9482" i="3" a="1"/>
  <c r="M9482" i="3" s="1"/>
  <c r="M9483" i="3" a="1"/>
  <c r="M9483" i="3" s="1"/>
  <c r="M9484" i="3" a="1"/>
  <c r="M9484" i="3" s="1"/>
  <c r="M9485" i="3" a="1"/>
  <c r="M9485" i="3" s="1"/>
  <c r="M9486" i="3" a="1"/>
  <c r="M9486" i="3" s="1"/>
  <c r="M9487" i="3" a="1"/>
  <c r="M9487" i="3" s="1"/>
  <c r="M9488" i="3" a="1"/>
  <c r="M9488" i="3" s="1"/>
  <c r="M9489" i="3" a="1"/>
  <c r="M9489" i="3" s="1"/>
  <c r="M9490" i="3" a="1"/>
  <c r="M9490" i="3" s="1"/>
  <c r="M9491" i="3" a="1"/>
  <c r="M9491" i="3" s="1"/>
  <c r="M9492" i="3" a="1"/>
  <c r="M9492" i="3" s="1"/>
  <c r="M9493" i="3" a="1"/>
  <c r="M9493" i="3" s="1"/>
  <c r="M9494" i="3" a="1"/>
  <c r="M9494" i="3" s="1"/>
  <c r="M9495" i="3" a="1"/>
  <c r="M9495" i="3" s="1"/>
  <c r="M9496" i="3" a="1"/>
  <c r="M9496" i="3" s="1"/>
  <c r="M9497" i="3" a="1"/>
  <c r="M9497" i="3" s="1"/>
  <c r="M9498" i="3" a="1"/>
  <c r="M9498" i="3" s="1"/>
  <c r="M9499" i="3" a="1"/>
  <c r="M9499" i="3" s="1"/>
  <c r="M9500" i="3" a="1"/>
  <c r="M9500" i="3" s="1"/>
  <c r="M9501" i="3" a="1"/>
  <c r="M9501" i="3" s="1"/>
  <c r="M9502" i="3" a="1"/>
  <c r="M9502" i="3" s="1"/>
  <c r="M9503" i="3" a="1"/>
  <c r="M9503" i="3" s="1"/>
  <c r="M9504" i="3" a="1"/>
  <c r="M9504" i="3" s="1"/>
  <c r="M9505" i="3" a="1"/>
  <c r="M9505" i="3" s="1"/>
  <c r="M9506" i="3" a="1"/>
  <c r="M9506" i="3" s="1"/>
  <c r="M9507" i="3" a="1"/>
  <c r="M9507" i="3" s="1"/>
  <c r="M9508" i="3" a="1"/>
  <c r="M9508" i="3" s="1"/>
  <c r="M9509" i="3" a="1"/>
  <c r="M9509" i="3" s="1"/>
  <c r="M9510" i="3" a="1"/>
  <c r="M9510" i="3" s="1"/>
  <c r="M9511" i="3" a="1"/>
  <c r="M9511" i="3" s="1"/>
  <c r="M9512" i="3" a="1"/>
  <c r="M9512" i="3" s="1"/>
  <c r="M9513" i="3" a="1"/>
  <c r="M9513" i="3" s="1"/>
  <c r="M9514" i="3" a="1"/>
  <c r="M9514" i="3" s="1"/>
  <c r="M9515" i="3" a="1"/>
  <c r="M9515" i="3" s="1"/>
  <c r="M9516" i="3" a="1"/>
  <c r="M9516" i="3" s="1"/>
  <c r="M9517" i="3" a="1"/>
  <c r="M9517" i="3" s="1"/>
  <c r="M9518" i="3" a="1"/>
  <c r="M9518" i="3" s="1"/>
  <c r="M9519" i="3" a="1"/>
  <c r="M9519" i="3" s="1"/>
  <c r="M9520" i="3" a="1"/>
  <c r="M9520" i="3" s="1"/>
  <c r="M9521" i="3" a="1"/>
  <c r="M9521" i="3" s="1"/>
  <c r="M9522" i="3" a="1"/>
  <c r="M9522" i="3" s="1"/>
  <c r="M9523" i="3" a="1"/>
  <c r="M9523" i="3" s="1"/>
  <c r="M9524" i="3" a="1"/>
  <c r="M9524" i="3" s="1"/>
  <c r="M9525" i="3" a="1"/>
  <c r="M9525" i="3" s="1"/>
  <c r="M9526" i="3" a="1"/>
  <c r="M9526" i="3" s="1"/>
  <c r="M9527" i="3" a="1"/>
  <c r="M9527" i="3" s="1"/>
  <c r="M9528" i="3" a="1"/>
  <c r="M9528" i="3" s="1"/>
  <c r="M9529" i="3" a="1"/>
  <c r="M9529" i="3" s="1"/>
  <c r="M9530" i="3" a="1"/>
  <c r="M9530" i="3" s="1"/>
  <c r="M9531" i="3" a="1"/>
  <c r="M9531" i="3" s="1"/>
  <c r="M9532" i="3" a="1"/>
  <c r="M9532" i="3" s="1"/>
  <c r="M9533" i="3" a="1"/>
  <c r="M9533" i="3" s="1"/>
  <c r="M9534" i="3" a="1"/>
  <c r="M9534" i="3" s="1"/>
  <c r="M9535" i="3" a="1"/>
  <c r="M9535" i="3" s="1"/>
  <c r="M9536" i="3" a="1"/>
  <c r="M9536" i="3" s="1"/>
  <c r="M9537" i="3" a="1"/>
  <c r="M9537" i="3" s="1"/>
  <c r="M9538" i="3" a="1"/>
  <c r="M9538" i="3" s="1"/>
  <c r="M9539" i="3" a="1"/>
  <c r="M9539" i="3" s="1"/>
  <c r="M9540" i="3" a="1"/>
  <c r="M9540" i="3" s="1"/>
  <c r="M9541" i="3" a="1"/>
  <c r="M9541" i="3" s="1"/>
  <c r="M9542" i="3" a="1"/>
  <c r="M9542" i="3" s="1"/>
  <c r="M9543" i="3" a="1"/>
  <c r="M9543" i="3" s="1"/>
  <c r="M9544" i="3" a="1"/>
  <c r="M9544" i="3" s="1"/>
  <c r="M9545" i="3" a="1"/>
  <c r="M9545" i="3" s="1"/>
  <c r="M9546" i="3" a="1"/>
  <c r="M9546" i="3" s="1"/>
  <c r="M9547" i="3" a="1"/>
  <c r="M9547" i="3" s="1"/>
  <c r="M9548" i="3" a="1"/>
  <c r="M9548" i="3" s="1"/>
  <c r="M9549" i="3" a="1"/>
  <c r="M9549" i="3" s="1"/>
  <c r="M9550" i="3" a="1"/>
  <c r="M9550" i="3" s="1"/>
  <c r="M9551" i="3" a="1"/>
  <c r="M9551" i="3" s="1"/>
  <c r="M9552" i="3" a="1"/>
  <c r="M9552" i="3" s="1"/>
  <c r="M9553" i="3" a="1"/>
  <c r="M9553" i="3" s="1"/>
  <c r="M9554" i="3" a="1"/>
  <c r="M9554" i="3" s="1"/>
  <c r="M9555" i="3" a="1"/>
  <c r="M9555" i="3" s="1"/>
  <c r="M9556" i="3" a="1"/>
  <c r="M9556" i="3" s="1"/>
  <c r="M9557" i="3" a="1"/>
  <c r="M9557" i="3" s="1"/>
  <c r="M9558" i="3" a="1"/>
  <c r="M9558" i="3" s="1"/>
  <c r="M9559" i="3" a="1"/>
  <c r="M9559" i="3" s="1"/>
  <c r="M9560" i="3" a="1"/>
  <c r="M9560" i="3" s="1"/>
  <c r="M9561" i="3" a="1"/>
  <c r="M9561" i="3" s="1"/>
  <c r="M9562" i="3" a="1"/>
  <c r="M9562" i="3" s="1"/>
  <c r="M9563" i="3" a="1"/>
  <c r="M9563" i="3" s="1"/>
  <c r="M9564" i="3" a="1"/>
  <c r="M9564" i="3" s="1"/>
  <c r="M9565" i="3" a="1"/>
  <c r="M9565" i="3" s="1"/>
  <c r="M9566" i="3" a="1"/>
  <c r="M9566" i="3" s="1"/>
  <c r="M9567" i="3" a="1"/>
  <c r="M9567" i="3" s="1"/>
  <c r="M9568" i="3" a="1"/>
  <c r="M9568" i="3" s="1"/>
  <c r="M9569" i="3" a="1"/>
  <c r="M9569" i="3" s="1"/>
  <c r="M9570" i="3" a="1"/>
  <c r="M9570" i="3" s="1"/>
  <c r="M9571" i="3" a="1"/>
  <c r="M9571" i="3" s="1"/>
  <c r="M9572" i="3" a="1"/>
  <c r="M9572" i="3" s="1"/>
  <c r="M9573" i="3" a="1"/>
  <c r="M9573" i="3" s="1"/>
  <c r="M9574" i="3" a="1"/>
  <c r="M9574" i="3" s="1"/>
  <c r="M9575" i="3" a="1"/>
  <c r="M9575" i="3" s="1"/>
  <c r="M9576" i="3" a="1"/>
  <c r="M9576" i="3" s="1"/>
  <c r="M9577" i="3" a="1"/>
  <c r="M9577" i="3" s="1"/>
  <c r="M9578" i="3" a="1"/>
  <c r="M9578" i="3" s="1"/>
  <c r="M9579" i="3" a="1"/>
  <c r="M9579" i="3" s="1"/>
  <c r="M9580" i="3" a="1"/>
  <c r="M9580" i="3" s="1"/>
  <c r="M9581" i="3" a="1"/>
  <c r="M9581" i="3" s="1"/>
  <c r="M9582" i="3" a="1"/>
  <c r="M9582" i="3" s="1"/>
  <c r="M9583" i="3" a="1"/>
  <c r="M9583" i="3" s="1"/>
  <c r="M9584" i="3" a="1"/>
  <c r="M9584" i="3" s="1"/>
  <c r="M9585" i="3" a="1"/>
  <c r="M9585" i="3" s="1"/>
  <c r="M9586" i="3" a="1"/>
  <c r="M9586" i="3" s="1"/>
  <c r="M9587" i="3" a="1"/>
  <c r="M9587" i="3" s="1"/>
  <c r="M9588" i="3" a="1"/>
  <c r="M9588" i="3" s="1"/>
  <c r="M9589" i="3" a="1"/>
  <c r="M9589" i="3" s="1"/>
  <c r="M9590" i="3" a="1"/>
  <c r="M9590" i="3" s="1"/>
  <c r="M9591" i="3" a="1"/>
  <c r="M9591" i="3" s="1"/>
  <c r="M9592" i="3" a="1"/>
  <c r="M9592" i="3" s="1"/>
  <c r="M9593" i="3" a="1"/>
  <c r="M9593" i="3" s="1"/>
  <c r="M9594" i="3" a="1"/>
  <c r="M9594" i="3" s="1"/>
  <c r="M9595" i="3" a="1"/>
  <c r="M9595" i="3" s="1"/>
  <c r="M9596" i="3" a="1"/>
  <c r="M9596" i="3" s="1"/>
  <c r="M9597" i="3" a="1"/>
  <c r="M9597" i="3" s="1"/>
  <c r="M9598" i="3" a="1"/>
  <c r="M9598" i="3" s="1"/>
  <c r="M9599" i="3" a="1"/>
  <c r="M9599" i="3" s="1"/>
  <c r="M9600" i="3" a="1"/>
  <c r="M9600" i="3" s="1"/>
  <c r="M9601" i="3" a="1"/>
  <c r="M9601" i="3" s="1"/>
  <c r="M9602" i="3" a="1"/>
  <c r="M9602" i="3" s="1"/>
  <c r="M9603" i="3" a="1"/>
  <c r="M9603" i="3" s="1"/>
  <c r="M9604" i="3" a="1"/>
  <c r="M9604" i="3" s="1"/>
  <c r="M9605" i="3" a="1"/>
  <c r="M9605" i="3" s="1"/>
  <c r="M9606" i="3" a="1"/>
  <c r="M9606" i="3" s="1"/>
  <c r="M9607" i="3" a="1"/>
  <c r="M9607" i="3" s="1"/>
  <c r="M9608" i="3" a="1"/>
  <c r="M9608" i="3" s="1"/>
  <c r="M9609" i="3" a="1"/>
  <c r="M9609" i="3" s="1"/>
  <c r="M9610" i="3" a="1"/>
  <c r="M9610" i="3" s="1"/>
  <c r="M9611" i="3" a="1"/>
  <c r="M9611" i="3" s="1"/>
  <c r="M9612" i="3" a="1"/>
  <c r="M9612" i="3" s="1"/>
  <c r="M9613" i="3" a="1"/>
  <c r="M9613" i="3" s="1"/>
  <c r="M9614" i="3" a="1"/>
  <c r="M9614" i="3" s="1"/>
  <c r="M9615" i="3" a="1"/>
  <c r="M9615" i="3" s="1"/>
  <c r="M9616" i="3" a="1"/>
  <c r="M9616" i="3" s="1"/>
  <c r="M9617" i="3" a="1"/>
  <c r="M9617" i="3" s="1"/>
  <c r="M9618" i="3" a="1"/>
  <c r="M9618" i="3" s="1"/>
  <c r="M9619" i="3" a="1"/>
  <c r="M9619" i="3" s="1"/>
  <c r="M9620" i="3" a="1"/>
  <c r="M9620" i="3" s="1"/>
  <c r="M9621" i="3" a="1"/>
  <c r="M9621" i="3" s="1"/>
  <c r="M9622" i="3" a="1"/>
  <c r="M9622" i="3" s="1"/>
  <c r="M9623" i="3" a="1"/>
  <c r="M9623" i="3" s="1"/>
  <c r="M9624" i="3" a="1"/>
  <c r="M9624" i="3" s="1"/>
  <c r="M9625" i="3" a="1"/>
  <c r="M9625" i="3" s="1"/>
  <c r="M9626" i="3" a="1"/>
  <c r="M9626" i="3" s="1"/>
  <c r="M9627" i="3" a="1"/>
  <c r="M9627" i="3" s="1"/>
  <c r="M9628" i="3" a="1"/>
  <c r="M9628" i="3" s="1"/>
  <c r="M9629" i="3" a="1"/>
  <c r="M9629" i="3" s="1"/>
  <c r="M9630" i="3" a="1"/>
  <c r="M9630" i="3" s="1"/>
  <c r="M9631" i="3" a="1"/>
  <c r="M9631" i="3" s="1"/>
  <c r="M9632" i="3" a="1"/>
  <c r="M9632" i="3" s="1"/>
  <c r="M9633" i="3" a="1"/>
  <c r="M9633" i="3" s="1"/>
  <c r="M9634" i="3" a="1"/>
  <c r="M9634" i="3" s="1"/>
  <c r="M9635" i="3" a="1"/>
  <c r="M9635" i="3" s="1"/>
  <c r="M9636" i="3" a="1"/>
  <c r="M9636" i="3" s="1"/>
  <c r="M9637" i="3" a="1"/>
  <c r="M9637" i="3" s="1"/>
  <c r="M9638" i="3" a="1"/>
  <c r="M9638" i="3" s="1"/>
  <c r="M9639" i="3" a="1"/>
  <c r="M9639" i="3" s="1"/>
  <c r="M9640" i="3" a="1"/>
  <c r="M9640" i="3" s="1"/>
  <c r="M9641" i="3" a="1"/>
  <c r="M9641" i="3" s="1"/>
  <c r="M9642" i="3" a="1"/>
  <c r="M9642" i="3" s="1"/>
  <c r="M9643" i="3" a="1"/>
  <c r="M9643" i="3" s="1"/>
  <c r="M9644" i="3" a="1"/>
  <c r="M9644" i="3" s="1"/>
  <c r="M9645" i="3" a="1"/>
  <c r="M9645" i="3" s="1"/>
  <c r="M9646" i="3" a="1"/>
  <c r="M9646" i="3" s="1"/>
  <c r="M9647" i="3" a="1"/>
  <c r="M9647" i="3" s="1"/>
  <c r="M9648" i="3" a="1"/>
  <c r="M9648" i="3" s="1"/>
  <c r="M9649" i="3" a="1"/>
  <c r="M9649" i="3" s="1"/>
  <c r="M9650" i="3" a="1"/>
  <c r="M9650" i="3" s="1"/>
  <c r="M9651" i="3" a="1"/>
  <c r="M9651" i="3" s="1"/>
  <c r="M9652" i="3" a="1"/>
  <c r="M9652" i="3" s="1"/>
  <c r="M9653" i="3" a="1"/>
  <c r="M9653" i="3" s="1"/>
  <c r="M9654" i="3" a="1"/>
  <c r="M9654" i="3" s="1"/>
  <c r="M9655" i="3" a="1"/>
  <c r="M9655" i="3" s="1"/>
  <c r="M9656" i="3" a="1"/>
  <c r="M9656" i="3" s="1"/>
  <c r="M9657" i="3" a="1"/>
  <c r="M9657" i="3" s="1"/>
  <c r="M9658" i="3" a="1"/>
  <c r="M9658" i="3" s="1"/>
  <c r="M9659" i="3" a="1"/>
  <c r="M9659" i="3" s="1"/>
  <c r="M9660" i="3" a="1"/>
  <c r="M9660" i="3" s="1"/>
  <c r="M9661" i="3" a="1"/>
  <c r="M9661" i="3" s="1"/>
  <c r="M9662" i="3" a="1"/>
  <c r="M9662" i="3" s="1"/>
  <c r="M9663" i="3" a="1"/>
  <c r="M9663" i="3" s="1"/>
  <c r="M9664" i="3" a="1"/>
  <c r="M9664" i="3" s="1"/>
  <c r="M9665" i="3" a="1"/>
  <c r="M9665" i="3" s="1"/>
  <c r="M9666" i="3" a="1"/>
  <c r="M9666" i="3" s="1"/>
  <c r="M9667" i="3" a="1"/>
  <c r="M9667" i="3" s="1"/>
  <c r="M9668" i="3" a="1"/>
  <c r="M9668" i="3" s="1"/>
  <c r="M9669" i="3" a="1"/>
  <c r="M9669" i="3" s="1"/>
  <c r="M9670" i="3" a="1"/>
  <c r="M9670" i="3" s="1"/>
  <c r="M9671" i="3" a="1"/>
  <c r="M9671" i="3" s="1"/>
  <c r="M9672" i="3" a="1"/>
  <c r="M9672" i="3" s="1"/>
  <c r="M9673" i="3" a="1"/>
  <c r="M9673" i="3" s="1"/>
  <c r="M9674" i="3" a="1"/>
  <c r="M9674" i="3" s="1"/>
  <c r="M9675" i="3" a="1"/>
  <c r="M9675" i="3" s="1"/>
  <c r="M9676" i="3" a="1"/>
  <c r="M9676" i="3" s="1"/>
  <c r="M9677" i="3" a="1"/>
  <c r="M9677" i="3" s="1"/>
  <c r="M9678" i="3" a="1"/>
  <c r="M9678" i="3" s="1"/>
  <c r="M9679" i="3" a="1"/>
  <c r="M9679" i="3" s="1"/>
  <c r="M9680" i="3" a="1"/>
  <c r="M9680" i="3" s="1"/>
  <c r="M9681" i="3" a="1"/>
  <c r="M9681" i="3" s="1"/>
  <c r="M9682" i="3" a="1"/>
  <c r="M9682" i="3" s="1"/>
  <c r="M9683" i="3" a="1"/>
  <c r="M9683" i="3" s="1"/>
  <c r="M9684" i="3" a="1"/>
  <c r="M9684" i="3" s="1"/>
  <c r="M9685" i="3" a="1"/>
  <c r="M9685" i="3" s="1"/>
  <c r="M9686" i="3" a="1"/>
  <c r="M9686" i="3" s="1"/>
  <c r="M9687" i="3" a="1"/>
  <c r="M9687" i="3" s="1"/>
  <c r="M9688" i="3" a="1"/>
  <c r="M9688" i="3" s="1"/>
  <c r="M9689" i="3" a="1"/>
  <c r="M9689" i="3" s="1"/>
  <c r="M9690" i="3" a="1"/>
  <c r="M9690" i="3" s="1"/>
  <c r="M9691" i="3" a="1"/>
  <c r="M9691" i="3" s="1"/>
  <c r="M9692" i="3" a="1"/>
  <c r="M9692" i="3" s="1"/>
  <c r="M9693" i="3" a="1"/>
  <c r="M9693" i="3" s="1"/>
  <c r="M9694" i="3" a="1"/>
  <c r="M9694" i="3" s="1"/>
  <c r="M9695" i="3" a="1"/>
  <c r="M9695" i="3" s="1"/>
  <c r="M9696" i="3" a="1"/>
  <c r="M9696" i="3" s="1"/>
  <c r="M9697" i="3" a="1"/>
  <c r="M9697" i="3" s="1"/>
  <c r="M9698" i="3" a="1"/>
  <c r="M9698" i="3" s="1"/>
  <c r="M9699" i="3" a="1"/>
  <c r="M9699" i="3" s="1"/>
  <c r="M9700" i="3" a="1"/>
  <c r="M9700" i="3" s="1"/>
  <c r="M9701" i="3" a="1"/>
  <c r="M9701" i="3" s="1"/>
  <c r="M9702" i="3" a="1"/>
  <c r="M9702" i="3" s="1"/>
  <c r="M9703" i="3" a="1"/>
  <c r="M9703" i="3" s="1"/>
  <c r="M9704" i="3" a="1"/>
  <c r="M9704" i="3" s="1"/>
  <c r="M9705" i="3" a="1"/>
  <c r="M9705" i="3" s="1"/>
  <c r="M9706" i="3" a="1"/>
  <c r="M9706" i="3" s="1"/>
  <c r="M9707" i="3" a="1"/>
  <c r="M9707" i="3" s="1"/>
  <c r="M9708" i="3" a="1"/>
  <c r="M9708" i="3" s="1"/>
  <c r="M9709" i="3" a="1"/>
  <c r="M9709" i="3" s="1"/>
  <c r="M9710" i="3" a="1"/>
  <c r="M9710" i="3" s="1"/>
  <c r="M9711" i="3" a="1"/>
  <c r="M9711" i="3" s="1"/>
  <c r="M9712" i="3" a="1"/>
  <c r="M9712" i="3" s="1"/>
  <c r="M9713" i="3" a="1"/>
  <c r="M9713" i="3" s="1"/>
  <c r="M9714" i="3" a="1"/>
  <c r="M9714" i="3" s="1"/>
  <c r="M9715" i="3" a="1"/>
  <c r="M9715" i="3" s="1"/>
  <c r="M9716" i="3" a="1"/>
  <c r="M9716" i="3" s="1"/>
  <c r="M9717" i="3" a="1"/>
  <c r="M9717" i="3" s="1"/>
  <c r="M9718" i="3" a="1"/>
  <c r="M9718" i="3" s="1"/>
  <c r="M9719" i="3" a="1"/>
  <c r="M9719" i="3" s="1"/>
  <c r="M9720" i="3" a="1"/>
  <c r="M9720" i="3" s="1"/>
  <c r="M9721" i="3" a="1"/>
  <c r="M9721" i="3" s="1"/>
  <c r="M9722" i="3" a="1"/>
  <c r="M9722" i="3" s="1"/>
  <c r="M9723" i="3" a="1"/>
  <c r="M9723" i="3" s="1"/>
  <c r="M9724" i="3" a="1"/>
  <c r="M9724" i="3" s="1"/>
  <c r="M9725" i="3" a="1"/>
  <c r="M9725" i="3" s="1"/>
  <c r="M9726" i="3" a="1"/>
  <c r="M9726" i="3" s="1"/>
  <c r="M9727" i="3" a="1"/>
  <c r="M9727" i="3" s="1"/>
  <c r="M9728" i="3" a="1"/>
  <c r="M9728" i="3" s="1"/>
  <c r="M9729" i="3" a="1"/>
  <c r="M9729" i="3" s="1"/>
  <c r="M9730" i="3" a="1"/>
  <c r="M9730" i="3" s="1"/>
  <c r="M9731" i="3" a="1"/>
  <c r="M9731" i="3" s="1"/>
  <c r="M9732" i="3" a="1"/>
  <c r="M9732" i="3" s="1"/>
  <c r="M9733" i="3" a="1"/>
  <c r="M9733" i="3" s="1"/>
  <c r="M9734" i="3" a="1"/>
  <c r="M9734" i="3" s="1"/>
  <c r="M9735" i="3" a="1"/>
  <c r="M9735" i="3" s="1"/>
  <c r="M9736" i="3" a="1"/>
  <c r="M9736" i="3" s="1"/>
  <c r="M9737" i="3" a="1"/>
  <c r="M9737" i="3" s="1"/>
  <c r="M9738" i="3" a="1"/>
  <c r="M9738" i="3" s="1"/>
  <c r="M9739" i="3" a="1"/>
  <c r="M9739" i="3" s="1"/>
  <c r="M9740" i="3" a="1"/>
  <c r="M9740" i="3" s="1"/>
  <c r="M9741" i="3" a="1"/>
  <c r="M9741" i="3" s="1"/>
  <c r="M9742" i="3" a="1"/>
  <c r="M9742" i="3" s="1"/>
  <c r="M9743" i="3" a="1"/>
  <c r="M9743" i="3" s="1"/>
  <c r="M9744" i="3" a="1"/>
  <c r="M9744" i="3" s="1"/>
  <c r="M9745" i="3" a="1"/>
  <c r="M9745" i="3" s="1"/>
  <c r="M9746" i="3" a="1"/>
  <c r="M9746" i="3" s="1"/>
  <c r="M9747" i="3" a="1"/>
  <c r="M9747" i="3" s="1"/>
  <c r="M9748" i="3" a="1"/>
  <c r="M9748" i="3" s="1"/>
  <c r="M9749" i="3" a="1"/>
  <c r="M9749" i="3" s="1"/>
  <c r="M9750" i="3" a="1"/>
  <c r="M9750" i="3" s="1"/>
  <c r="M9751" i="3" a="1"/>
  <c r="M9751" i="3" s="1"/>
  <c r="M9752" i="3" a="1"/>
  <c r="M9752" i="3" s="1"/>
  <c r="M9753" i="3" a="1"/>
  <c r="M9753" i="3" s="1"/>
  <c r="M9754" i="3" a="1"/>
  <c r="M9754" i="3" s="1"/>
  <c r="M9755" i="3" a="1"/>
  <c r="M9755" i="3" s="1"/>
  <c r="M9756" i="3" a="1"/>
  <c r="M9756" i="3" s="1"/>
  <c r="M9757" i="3" a="1"/>
  <c r="M9757" i="3" s="1"/>
  <c r="M9758" i="3" a="1"/>
  <c r="M9758" i="3" s="1"/>
  <c r="M9759" i="3" a="1"/>
  <c r="M9759" i="3" s="1"/>
  <c r="M9760" i="3" a="1"/>
  <c r="M9760" i="3" s="1"/>
  <c r="M9761" i="3" a="1"/>
  <c r="M9761" i="3" s="1"/>
  <c r="M9762" i="3" a="1"/>
  <c r="M9762" i="3" s="1"/>
  <c r="M9763" i="3" a="1"/>
  <c r="M9763" i="3" s="1"/>
  <c r="M9764" i="3" a="1"/>
  <c r="M9764" i="3" s="1"/>
  <c r="M9765" i="3" a="1"/>
  <c r="M9765" i="3" s="1"/>
  <c r="M9766" i="3" a="1"/>
  <c r="M9766" i="3" s="1"/>
  <c r="M9767" i="3" a="1"/>
  <c r="M9767" i="3" s="1"/>
  <c r="M9768" i="3" a="1"/>
  <c r="M9768" i="3" s="1"/>
  <c r="M9769" i="3" a="1"/>
  <c r="M9769" i="3" s="1"/>
  <c r="M9770" i="3" a="1"/>
  <c r="M9770" i="3" s="1"/>
  <c r="M9771" i="3" a="1"/>
  <c r="M9771" i="3" s="1"/>
  <c r="M9772" i="3" a="1"/>
  <c r="M9772" i="3" s="1"/>
  <c r="M9773" i="3" a="1"/>
  <c r="M9773" i="3" s="1"/>
  <c r="M9774" i="3" a="1"/>
  <c r="M9774" i="3" s="1"/>
  <c r="M9775" i="3" a="1"/>
  <c r="M9775" i="3" s="1"/>
  <c r="M9776" i="3" a="1"/>
  <c r="M9776" i="3" s="1"/>
  <c r="M9777" i="3" a="1"/>
  <c r="M9777" i="3" s="1"/>
  <c r="M9778" i="3" a="1"/>
  <c r="M9778" i="3" s="1"/>
  <c r="M9779" i="3" a="1"/>
  <c r="M9779" i="3" s="1"/>
  <c r="M9780" i="3" a="1"/>
  <c r="M9780" i="3" s="1"/>
  <c r="M9781" i="3" a="1"/>
  <c r="M9781" i="3" s="1"/>
  <c r="M9782" i="3" a="1"/>
  <c r="M9782" i="3" s="1"/>
  <c r="M9783" i="3" a="1"/>
  <c r="M9783" i="3" s="1"/>
  <c r="M9784" i="3" a="1"/>
  <c r="M9784" i="3" s="1"/>
  <c r="M9785" i="3" a="1"/>
  <c r="M9785" i="3" s="1"/>
  <c r="M9786" i="3" a="1"/>
  <c r="M9786" i="3" s="1"/>
  <c r="M9787" i="3" a="1"/>
  <c r="M9787" i="3" s="1"/>
  <c r="M9788" i="3" a="1"/>
  <c r="M9788" i="3" s="1"/>
  <c r="M9789" i="3" a="1"/>
  <c r="M9789" i="3" s="1"/>
  <c r="M9790" i="3" a="1"/>
  <c r="M9790" i="3" s="1"/>
  <c r="M9791" i="3" a="1"/>
  <c r="M9791" i="3" s="1"/>
  <c r="M9792" i="3" a="1"/>
  <c r="M9792" i="3" s="1"/>
  <c r="M9793" i="3" a="1"/>
  <c r="M9793" i="3" s="1"/>
  <c r="M9794" i="3" a="1"/>
  <c r="M9794" i="3" s="1"/>
  <c r="M9795" i="3" a="1"/>
  <c r="M9795" i="3" s="1"/>
  <c r="M9796" i="3" a="1"/>
  <c r="M9796" i="3" s="1"/>
  <c r="M9797" i="3" a="1"/>
  <c r="M9797" i="3" s="1"/>
  <c r="M9798" i="3" a="1"/>
  <c r="M9798" i="3" s="1"/>
  <c r="M9799" i="3" a="1"/>
  <c r="M9799" i="3" s="1"/>
  <c r="M9800" i="3" a="1"/>
  <c r="M9800" i="3" s="1"/>
  <c r="M9801" i="3" a="1"/>
  <c r="M9801" i="3" s="1"/>
  <c r="M9802" i="3" a="1"/>
  <c r="M9802" i="3" s="1"/>
  <c r="M9803" i="3" a="1"/>
  <c r="M9803" i="3" s="1"/>
  <c r="M9804" i="3" a="1"/>
  <c r="M9804" i="3" s="1"/>
  <c r="M9805" i="3" a="1"/>
  <c r="M9805" i="3" s="1"/>
  <c r="M9806" i="3" a="1"/>
  <c r="M9806" i="3" s="1"/>
  <c r="M9807" i="3" a="1"/>
  <c r="M9807" i="3" s="1"/>
  <c r="M9808" i="3" a="1"/>
  <c r="M9808" i="3" s="1"/>
  <c r="M9809" i="3" a="1"/>
  <c r="M9809" i="3" s="1"/>
  <c r="M9810" i="3" a="1"/>
  <c r="M9810" i="3" s="1"/>
  <c r="M9811" i="3" a="1"/>
  <c r="M9811" i="3" s="1"/>
  <c r="M9812" i="3" a="1"/>
  <c r="M9812" i="3" s="1"/>
  <c r="M9813" i="3" a="1"/>
  <c r="M9813" i="3" s="1"/>
  <c r="M9814" i="3" a="1"/>
  <c r="M9814" i="3" s="1"/>
  <c r="M9815" i="3" a="1"/>
  <c r="M9815" i="3" s="1"/>
  <c r="M9816" i="3" a="1"/>
  <c r="M9816" i="3" s="1"/>
  <c r="M9817" i="3" a="1"/>
  <c r="M9817" i="3" s="1"/>
  <c r="M9818" i="3" a="1"/>
  <c r="M9818" i="3" s="1"/>
  <c r="M9819" i="3" a="1"/>
  <c r="M9819" i="3" s="1"/>
  <c r="M9820" i="3" a="1"/>
  <c r="M9820" i="3" s="1"/>
  <c r="M9821" i="3" a="1"/>
  <c r="M9821" i="3" s="1"/>
  <c r="M9822" i="3" a="1"/>
  <c r="M9822" i="3" s="1"/>
  <c r="M9823" i="3" a="1"/>
  <c r="M9823" i="3" s="1"/>
  <c r="M9824" i="3" a="1"/>
  <c r="M9824" i="3" s="1"/>
  <c r="M9825" i="3" a="1"/>
  <c r="M9825" i="3" s="1"/>
  <c r="M9826" i="3" a="1"/>
  <c r="M9826" i="3" s="1"/>
  <c r="M9827" i="3" a="1"/>
  <c r="M9827" i="3" s="1"/>
  <c r="M9828" i="3" a="1"/>
  <c r="M9828" i="3" s="1"/>
  <c r="M9829" i="3" a="1"/>
  <c r="M9829" i="3" s="1"/>
  <c r="M9830" i="3" a="1"/>
  <c r="M9830" i="3" s="1"/>
  <c r="M9831" i="3" a="1"/>
  <c r="M9831" i="3" s="1"/>
  <c r="M9832" i="3" a="1"/>
  <c r="M9832" i="3" s="1"/>
  <c r="M9833" i="3" a="1"/>
  <c r="M9833" i="3" s="1"/>
  <c r="M9834" i="3" a="1"/>
  <c r="M9834" i="3" s="1"/>
  <c r="M9835" i="3" a="1"/>
  <c r="M9835" i="3" s="1"/>
  <c r="M9836" i="3" a="1"/>
  <c r="M9836" i="3" s="1"/>
  <c r="M9837" i="3" a="1"/>
  <c r="M9837" i="3" s="1"/>
  <c r="M9838" i="3" a="1"/>
  <c r="M9838" i="3" s="1"/>
  <c r="M9839" i="3" a="1"/>
  <c r="M9839" i="3" s="1"/>
  <c r="M9840" i="3" a="1"/>
  <c r="M9840" i="3" s="1"/>
  <c r="M9841" i="3" a="1"/>
  <c r="M9841" i="3" s="1"/>
  <c r="M9842" i="3" a="1"/>
  <c r="M9842" i="3" s="1"/>
  <c r="M9843" i="3" a="1"/>
  <c r="M9843" i="3" s="1"/>
  <c r="M9844" i="3" a="1"/>
  <c r="M9844" i="3" s="1"/>
  <c r="M9845" i="3" a="1"/>
  <c r="M9845" i="3" s="1"/>
  <c r="M9846" i="3" a="1"/>
  <c r="M9846" i="3" s="1"/>
  <c r="M9847" i="3" a="1"/>
  <c r="M9847" i="3" s="1"/>
  <c r="M9848" i="3" a="1"/>
  <c r="M9848" i="3" s="1"/>
  <c r="M9849" i="3" a="1"/>
  <c r="M9849" i="3" s="1"/>
  <c r="M9850" i="3" a="1"/>
  <c r="M9850" i="3" s="1"/>
  <c r="M9851" i="3" a="1"/>
  <c r="M9851" i="3" s="1"/>
  <c r="M9852" i="3" a="1"/>
  <c r="M9852" i="3" s="1"/>
  <c r="M9853" i="3" a="1"/>
  <c r="M9853" i="3" s="1"/>
  <c r="M9854" i="3" a="1"/>
  <c r="M9854" i="3" s="1"/>
  <c r="M9855" i="3" a="1"/>
  <c r="M9855" i="3" s="1"/>
  <c r="M9856" i="3" a="1"/>
  <c r="M9856" i="3" s="1"/>
  <c r="M9857" i="3" a="1"/>
  <c r="M9857" i="3" s="1"/>
  <c r="M9858" i="3" a="1"/>
  <c r="M9858" i="3" s="1"/>
  <c r="M9859" i="3" a="1"/>
  <c r="M9859" i="3" s="1"/>
  <c r="M9860" i="3" a="1"/>
  <c r="M9860" i="3" s="1"/>
  <c r="M9861" i="3" a="1"/>
  <c r="M9861" i="3" s="1"/>
  <c r="M9862" i="3" a="1"/>
  <c r="M9862" i="3" s="1"/>
  <c r="M9863" i="3" a="1"/>
  <c r="M9863" i="3" s="1"/>
  <c r="M9864" i="3" a="1"/>
  <c r="M9864" i="3" s="1"/>
  <c r="M9865" i="3" a="1"/>
  <c r="M9865" i="3" s="1"/>
  <c r="M9866" i="3" a="1"/>
  <c r="M9866" i="3" s="1"/>
  <c r="M9867" i="3" a="1"/>
  <c r="M9867" i="3" s="1"/>
  <c r="M9868" i="3" a="1"/>
  <c r="M9868" i="3" s="1"/>
  <c r="M9869" i="3" a="1"/>
  <c r="M9869" i="3" s="1"/>
  <c r="M9870" i="3" a="1"/>
  <c r="M9870" i="3" s="1"/>
  <c r="M9871" i="3" a="1"/>
  <c r="M9871" i="3" s="1"/>
  <c r="M9872" i="3" a="1"/>
  <c r="M9872" i="3" s="1"/>
  <c r="M9873" i="3" a="1"/>
  <c r="M9873" i="3" s="1"/>
  <c r="M9874" i="3" a="1"/>
  <c r="M9874" i="3" s="1"/>
  <c r="M9875" i="3" a="1"/>
  <c r="M9875" i="3" s="1"/>
  <c r="M9876" i="3" a="1"/>
  <c r="M9876" i="3" s="1"/>
  <c r="M9877" i="3" a="1"/>
  <c r="M9877" i="3" s="1"/>
  <c r="M9878" i="3" a="1"/>
  <c r="M9878" i="3" s="1"/>
  <c r="M9879" i="3" a="1"/>
  <c r="M9879" i="3" s="1"/>
  <c r="M9880" i="3" a="1"/>
  <c r="M9880" i="3" s="1"/>
  <c r="M9881" i="3" a="1"/>
  <c r="M9881" i="3" s="1"/>
  <c r="M9882" i="3" a="1"/>
  <c r="M9882" i="3" s="1"/>
  <c r="M9883" i="3" a="1"/>
  <c r="M9883" i="3" s="1"/>
  <c r="M9884" i="3" a="1"/>
  <c r="M9884" i="3" s="1"/>
  <c r="M9885" i="3" a="1"/>
  <c r="M9885" i="3" s="1"/>
  <c r="M9886" i="3" a="1"/>
  <c r="M9886" i="3" s="1"/>
  <c r="M9887" i="3" a="1"/>
  <c r="M9887" i="3" s="1"/>
  <c r="M9888" i="3" a="1"/>
  <c r="M9888" i="3" s="1"/>
  <c r="M9889" i="3" a="1"/>
  <c r="M9889" i="3" s="1"/>
  <c r="M9890" i="3" a="1"/>
  <c r="M9890" i="3" s="1"/>
  <c r="M9891" i="3" a="1"/>
  <c r="M9891" i="3" s="1"/>
  <c r="M9892" i="3" a="1"/>
  <c r="M9892" i="3" s="1"/>
  <c r="M9893" i="3" a="1"/>
  <c r="M9893" i="3" s="1"/>
  <c r="M9894" i="3" a="1"/>
  <c r="M9894" i="3" s="1"/>
  <c r="M9895" i="3" a="1"/>
  <c r="M9895" i="3" s="1"/>
  <c r="M9896" i="3" a="1"/>
  <c r="M9896" i="3" s="1"/>
  <c r="M9897" i="3" a="1"/>
  <c r="M9897" i="3" s="1"/>
  <c r="M9898" i="3" a="1"/>
  <c r="M9898" i="3" s="1"/>
  <c r="M9899" i="3" a="1"/>
  <c r="M9899" i="3" s="1"/>
  <c r="M9900" i="3" a="1"/>
  <c r="M9900" i="3" s="1"/>
  <c r="M9901" i="3" a="1"/>
  <c r="M9901" i="3" s="1"/>
  <c r="M9902" i="3" a="1"/>
  <c r="M9902" i="3" s="1"/>
  <c r="M9903" i="3" a="1"/>
  <c r="M9903" i="3" s="1"/>
  <c r="M9904" i="3" a="1"/>
  <c r="M9904" i="3" s="1"/>
  <c r="M9905" i="3" a="1"/>
  <c r="M9905" i="3" s="1"/>
  <c r="M9906" i="3" a="1"/>
  <c r="M9906" i="3" s="1"/>
  <c r="M9907" i="3" a="1"/>
  <c r="M9907" i="3" s="1"/>
  <c r="M9908" i="3" a="1"/>
  <c r="M9908" i="3" s="1"/>
  <c r="M9909" i="3" a="1"/>
  <c r="M9909" i="3" s="1"/>
  <c r="M9910" i="3" a="1"/>
  <c r="M9910" i="3" s="1"/>
  <c r="M9911" i="3" a="1"/>
  <c r="M9911" i="3" s="1"/>
  <c r="M9912" i="3" a="1"/>
  <c r="M9912" i="3" s="1"/>
  <c r="M9913" i="3" a="1"/>
  <c r="M9913" i="3" s="1"/>
  <c r="M9914" i="3" a="1"/>
  <c r="M9914" i="3" s="1"/>
  <c r="M9915" i="3" a="1"/>
  <c r="M9915" i="3" s="1"/>
  <c r="M9916" i="3" a="1"/>
  <c r="M9916" i="3" s="1"/>
  <c r="M9917" i="3" a="1"/>
  <c r="M9917" i="3" s="1"/>
  <c r="M9918" i="3" a="1"/>
  <c r="M9918" i="3" s="1"/>
  <c r="M9919" i="3" a="1"/>
  <c r="M9919" i="3" s="1"/>
  <c r="M9920" i="3" a="1"/>
  <c r="M9920" i="3" s="1"/>
  <c r="M9921" i="3" a="1"/>
  <c r="M9921" i="3" s="1"/>
  <c r="M9922" i="3" a="1"/>
  <c r="M9922" i="3" s="1"/>
  <c r="M9923" i="3" a="1"/>
  <c r="M9923" i="3" s="1"/>
  <c r="M9924" i="3" a="1"/>
  <c r="M9924" i="3" s="1"/>
  <c r="M9925" i="3" a="1"/>
  <c r="M9925" i="3" s="1"/>
  <c r="M9926" i="3" a="1"/>
  <c r="M9926" i="3" s="1"/>
  <c r="M9927" i="3" a="1"/>
  <c r="M9927" i="3" s="1"/>
  <c r="M9928" i="3" a="1"/>
  <c r="M9928" i="3" s="1"/>
  <c r="M9929" i="3" a="1"/>
  <c r="M9929" i="3" s="1"/>
  <c r="M9930" i="3" a="1"/>
  <c r="M9930" i="3" s="1"/>
  <c r="M9931" i="3" a="1"/>
  <c r="M9931" i="3" s="1"/>
  <c r="M9932" i="3" a="1"/>
  <c r="M9932" i="3" s="1"/>
  <c r="M9933" i="3" a="1"/>
  <c r="M9933" i="3" s="1"/>
  <c r="M9934" i="3" a="1"/>
  <c r="M9934" i="3" s="1"/>
  <c r="M9935" i="3" a="1"/>
  <c r="M9935" i="3" s="1"/>
  <c r="M9936" i="3" a="1"/>
  <c r="M9936" i="3" s="1"/>
  <c r="M9937" i="3" a="1"/>
  <c r="M9937" i="3" s="1"/>
  <c r="M9938" i="3" a="1"/>
  <c r="M9938" i="3" s="1"/>
  <c r="M9939" i="3" a="1"/>
  <c r="M9939" i="3" s="1"/>
  <c r="M9940" i="3" a="1"/>
  <c r="M9940" i="3" s="1"/>
  <c r="M9941" i="3" a="1"/>
  <c r="M9941" i="3" s="1"/>
  <c r="M9942" i="3" a="1"/>
  <c r="M9942" i="3" s="1"/>
  <c r="M9943" i="3" a="1"/>
  <c r="M9943" i="3" s="1"/>
  <c r="M9944" i="3" a="1"/>
  <c r="M9944" i="3" s="1"/>
  <c r="M9945" i="3" a="1"/>
  <c r="M9945" i="3" s="1"/>
  <c r="M9946" i="3" a="1"/>
  <c r="M9946" i="3" s="1"/>
  <c r="M9947" i="3" a="1"/>
  <c r="M9947" i="3" s="1"/>
  <c r="M9948" i="3" a="1"/>
  <c r="M9948" i="3" s="1"/>
  <c r="M9949" i="3" a="1"/>
  <c r="M9949" i="3" s="1"/>
  <c r="M9950" i="3" a="1"/>
  <c r="M9950" i="3" s="1"/>
  <c r="M9951" i="3" a="1"/>
  <c r="M9951" i="3" s="1"/>
  <c r="M9952" i="3" a="1"/>
  <c r="M9952" i="3" s="1"/>
  <c r="M9953" i="3" a="1"/>
  <c r="M9953" i="3" s="1"/>
  <c r="M9954" i="3" a="1"/>
  <c r="M9954" i="3" s="1"/>
  <c r="M9955" i="3" a="1"/>
  <c r="M9955" i="3" s="1"/>
  <c r="M9956" i="3" a="1"/>
  <c r="M9956" i="3" s="1"/>
  <c r="M9957" i="3" a="1"/>
  <c r="M9957" i="3" s="1"/>
  <c r="M9958" i="3" a="1"/>
  <c r="M9958" i="3" s="1"/>
  <c r="M9959" i="3" a="1"/>
  <c r="M9959" i="3" s="1"/>
  <c r="M9960" i="3" a="1"/>
  <c r="M9960" i="3" s="1"/>
  <c r="M9961" i="3" a="1"/>
  <c r="M9961" i="3" s="1"/>
  <c r="M9962" i="3" a="1"/>
  <c r="M9962" i="3" s="1"/>
  <c r="M9963" i="3" a="1"/>
  <c r="M9963" i="3" s="1"/>
  <c r="M9964" i="3" a="1"/>
  <c r="M9964" i="3" s="1"/>
  <c r="M9965" i="3" a="1"/>
  <c r="M9965" i="3" s="1"/>
  <c r="M9966" i="3" a="1"/>
  <c r="M9966" i="3" s="1"/>
  <c r="M9967" i="3" a="1"/>
  <c r="M9967" i="3" s="1"/>
  <c r="M9968" i="3" a="1"/>
  <c r="M9968" i="3" s="1"/>
  <c r="M9969" i="3" a="1"/>
  <c r="M9969" i="3" s="1"/>
  <c r="M9970" i="3" a="1"/>
  <c r="M9970" i="3" s="1"/>
  <c r="M9971" i="3" a="1"/>
  <c r="M9971" i="3" s="1"/>
  <c r="M9972" i="3" a="1"/>
  <c r="M9972" i="3" s="1"/>
  <c r="M9973" i="3" a="1"/>
  <c r="M9973" i="3" s="1"/>
  <c r="M9974" i="3" a="1"/>
  <c r="M9974" i="3" s="1"/>
  <c r="M9975" i="3" a="1"/>
  <c r="M9975" i="3" s="1"/>
  <c r="M9976" i="3" a="1"/>
  <c r="M9976" i="3" s="1"/>
  <c r="M9977" i="3" a="1"/>
  <c r="M9977" i="3" s="1"/>
  <c r="M9978" i="3" a="1"/>
  <c r="M9978" i="3" s="1"/>
  <c r="M9979" i="3" a="1"/>
  <c r="M9979" i="3" s="1"/>
  <c r="M9980" i="3" a="1"/>
  <c r="M9980" i="3" s="1"/>
  <c r="M9981" i="3" a="1"/>
  <c r="M9981" i="3" s="1"/>
  <c r="M9982" i="3" a="1"/>
  <c r="M9982" i="3" s="1"/>
  <c r="M9983" i="3" a="1"/>
  <c r="M9983" i="3" s="1"/>
  <c r="M9984" i="3" a="1"/>
  <c r="M9984" i="3" s="1"/>
  <c r="M9985" i="3" a="1"/>
  <c r="M9985" i="3" s="1"/>
  <c r="M9986" i="3" a="1"/>
  <c r="M9986" i="3" s="1"/>
  <c r="M9987" i="3" a="1"/>
  <c r="M9987" i="3" s="1"/>
  <c r="M9988" i="3" a="1"/>
  <c r="M9988" i="3" s="1"/>
  <c r="M9989" i="3" a="1"/>
  <c r="M9989" i="3" s="1"/>
  <c r="M9990" i="3" a="1"/>
  <c r="M9990" i="3" s="1"/>
  <c r="M9991" i="3" a="1"/>
  <c r="M9991" i="3" s="1"/>
  <c r="M9992" i="3" a="1"/>
  <c r="M9992" i="3" s="1"/>
  <c r="M9993" i="3" a="1"/>
  <c r="M9993" i="3" s="1"/>
  <c r="M9994" i="3" a="1"/>
  <c r="M9994" i="3" s="1"/>
  <c r="M9995" i="3" a="1"/>
  <c r="M9995" i="3" s="1"/>
  <c r="M9996" i="3" a="1"/>
  <c r="M9996" i="3" s="1"/>
  <c r="M9997" i="3" a="1"/>
  <c r="M9997" i="3" s="1"/>
  <c r="M9998" i="3" a="1"/>
  <c r="M9998" i="3" s="1"/>
  <c r="M9999" i="3" a="1"/>
  <c r="M9999" i="3" s="1"/>
  <c r="M10000" i="3" a="1"/>
  <c r="M10000" i="3" s="1"/>
  <c r="M10001" i="3" a="1"/>
  <c r="M10001" i="3" s="1"/>
  <c r="M10002" i="3" a="1"/>
  <c r="M10002" i="3" s="1"/>
  <c r="M10003" i="3" a="1"/>
  <c r="M10003" i="3" s="1"/>
  <c r="M10004" i="3" a="1"/>
  <c r="M10004" i="3" s="1"/>
  <c r="M10005" i="3" a="1"/>
  <c r="M10005" i="3" s="1"/>
  <c r="M10006" i="3" a="1"/>
  <c r="M10006" i="3" s="1"/>
  <c r="M10007" i="3" a="1"/>
  <c r="M10007" i="3" s="1"/>
  <c r="M10008" i="3" a="1"/>
  <c r="M10008" i="3" s="1"/>
  <c r="M10009" i="3" a="1"/>
  <c r="M10009" i="3" s="1"/>
  <c r="M10010" i="3" a="1"/>
  <c r="M10010" i="3" s="1"/>
  <c r="M10011" i="3" a="1"/>
  <c r="M10011" i="3" s="1"/>
  <c r="M10012" i="3" a="1"/>
  <c r="M10012" i="3" s="1"/>
  <c r="M10013" i="3" a="1"/>
  <c r="M10013" i="3" s="1"/>
  <c r="M10014" i="3" a="1"/>
  <c r="M10014" i="3" s="1"/>
  <c r="M10015" i="3" a="1"/>
  <c r="M10015" i="3" s="1"/>
  <c r="M10016" i="3" a="1"/>
  <c r="M10016" i="3" s="1"/>
  <c r="M10017" i="3" a="1"/>
  <c r="M10017" i="3" s="1"/>
  <c r="M10018" i="3" a="1"/>
  <c r="M10018" i="3" s="1"/>
  <c r="M10019" i="3" a="1"/>
  <c r="M10019" i="3" s="1"/>
  <c r="M10020" i="3" a="1"/>
  <c r="M10020" i="3" s="1"/>
  <c r="M10021" i="3" a="1"/>
  <c r="M10021" i="3" s="1"/>
  <c r="M10022" i="3" a="1"/>
  <c r="M10022" i="3" s="1"/>
  <c r="M10023" i="3" a="1"/>
  <c r="M10023" i="3" s="1"/>
  <c r="M10024" i="3" a="1"/>
  <c r="M10024" i="3" s="1"/>
  <c r="M10025" i="3" a="1"/>
  <c r="M10025" i="3" s="1"/>
  <c r="M10026" i="3" a="1"/>
  <c r="M10026" i="3" s="1"/>
  <c r="M10027" i="3" a="1"/>
  <c r="M10027" i="3" s="1"/>
  <c r="M10028" i="3" a="1"/>
  <c r="M10028" i="3" s="1"/>
  <c r="M10029" i="3" a="1"/>
  <c r="M10029" i="3" s="1"/>
  <c r="M10030" i="3" a="1"/>
  <c r="M10030" i="3" s="1"/>
  <c r="M10031" i="3" a="1"/>
  <c r="M10031" i="3" s="1"/>
  <c r="M10032" i="3" a="1"/>
  <c r="M10032" i="3" s="1"/>
  <c r="M10033" i="3" a="1"/>
  <c r="M10033" i="3" s="1"/>
  <c r="M10034" i="3" a="1"/>
  <c r="M10034" i="3" s="1"/>
  <c r="M10035" i="3" a="1"/>
  <c r="M10035" i="3" s="1"/>
  <c r="M10036" i="3" a="1"/>
  <c r="M10036" i="3" s="1"/>
  <c r="M10037" i="3" a="1"/>
  <c r="M10037" i="3" s="1"/>
  <c r="M10038" i="3" a="1"/>
  <c r="M10038" i="3" s="1"/>
  <c r="M10039" i="3" a="1"/>
  <c r="M10039" i="3" s="1"/>
  <c r="M10040" i="3" a="1"/>
  <c r="M10040" i="3" s="1"/>
  <c r="M10041" i="3" a="1"/>
  <c r="M10041" i="3" s="1"/>
  <c r="M10042" i="3" a="1"/>
  <c r="M10042" i="3" s="1"/>
  <c r="M10043" i="3" a="1"/>
  <c r="M10043" i="3" s="1"/>
  <c r="M10044" i="3" a="1"/>
  <c r="M10044" i="3" s="1"/>
  <c r="M10045" i="3" a="1"/>
  <c r="M10045" i="3" s="1"/>
  <c r="M10046" i="3" a="1"/>
  <c r="M10046" i="3" s="1"/>
  <c r="M10047" i="3" a="1"/>
  <c r="M10047" i="3" s="1"/>
  <c r="M10048" i="3" a="1"/>
  <c r="M10048" i="3" s="1"/>
  <c r="M10049" i="3" a="1"/>
  <c r="M10049" i="3" s="1"/>
  <c r="M10050" i="3" a="1"/>
  <c r="M10050" i="3" s="1"/>
  <c r="M10051" i="3" a="1"/>
  <c r="M10051" i="3" s="1"/>
  <c r="M10052" i="3" a="1"/>
  <c r="M10052" i="3" s="1"/>
  <c r="M10053" i="3" a="1"/>
  <c r="M10053" i="3" s="1"/>
  <c r="M10054" i="3" a="1"/>
  <c r="M10054" i="3" s="1"/>
  <c r="M10055" i="3" a="1"/>
  <c r="M10055" i="3" s="1"/>
  <c r="M10056" i="3" a="1"/>
  <c r="M10056" i="3" s="1"/>
  <c r="M10057" i="3" a="1"/>
  <c r="M10057" i="3" s="1"/>
  <c r="M10058" i="3" a="1"/>
  <c r="M10058" i="3" s="1"/>
  <c r="M10059" i="3" a="1"/>
  <c r="M10059" i="3" s="1"/>
  <c r="M10060" i="3" a="1"/>
  <c r="M10060" i="3" s="1"/>
  <c r="M10061" i="3" a="1"/>
  <c r="M10061" i="3" s="1"/>
  <c r="M10062" i="3" a="1"/>
  <c r="M10062" i="3" s="1"/>
  <c r="M10063" i="3" a="1"/>
  <c r="M10063" i="3" s="1"/>
  <c r="M10064" i="3" a="1"/>
  <c r="M10064" i="3" s="1"/>
  <c r="M10065" i="3" a="1"/>
  <c r="M10065" i="3" s="1"/>
  <c r="M10066" i="3" a="1"/>
  <c r="M10066" i="3" s="1"/>
  <c r="M10067" i="3" a="1"/>
  <c r="M10067" i="3" s="1"/>
  <c r="M10068" i="3" a="1"/>
  <c r="M10068" i="3" s="1"/>
  <c r="M10069" i="3" a="1"/>
  <c r="M10069" i="3" s="1"/>
  <c r="M10070" i="3" a="1"/>
  <c r="M10070" i="3" s="1"/>
  <c r="M10071" i="3" a="1"/>
  <c r="M10071" i="3" s="1"/>
  <c r="M10072" i="3" a="1"/>
  <c r="M10072" i="3" s="1"/>
  <c r="M10073" i="3" a="1"/>
  <c r="M10073" i="3" s="1"/>
  <c r="M10074" i="3" a="1"/>
  <c r="M10074" i="3" s="1"/>
  <c r="M10075" i="3" a="1"/>
  <c r="M10075" i="3" s="1"/>
  <c r="M10076" i="3" a="1"/>
  <c r="M10076" i="3" s="1"/>
  <c r="M10077" i="3" a="1"/>
  <c r="M10077" i="3" s="1"/>
  <c r="M10078" i="3" a="1"/>
  <c r="M10078" i="3" s="1"/>
  <c r="M10079" i="3" a="1"/>
  <c r="M10079" i="3" s="1"/>
  <c r="M10080" i="3" a="1"/>
  <c r="M10080" i="3" s="1"/>
  <c r="M10081" i="3" a="1"/>
  <c r="M10081" i="3" s="1"/>
  <c r="M10082" i="3" a="1"/>
  <c r="M10082" i="3" s="1"/>
  <c r="M10083" i="3" a="1"/>
  <c r="M10083" i="3" s="1"/>
  <c r="M10084" i="3" a="1"/>
  <c r="M10084" i="3" s="1"/>
  <c r="M10085" i="3" a="1"/>
  <c r="M10085" i="3" s="1"/>
  <c r="M10086" i="3" a="1"/>
  <c r="M10086" i="3" s="1"/>
  <c r="M10087" i="3" a="1"/>
  <c r="M10087" i="3" s="1"/>
  <c r="M10088" i="3" a="1"/>
  <c r="M10088" i="3" s="1"/>
  <c r="M10089" i="3" a="1"/>
  <c r="M10089" i="3" s="1"/>
  <c r="M10090" i="3" a="1"/>
  <c r="M10090" i="3" s="1"/>
  <c r="M10091" i="3" a="1"/>
  <c r="M10091" i="3" s="1"/>
  <c r="M10092" i="3" a="1"/>
  <c r="M10092" i="3" s="1"/>
  <c r="M10093" i="3" a="1"/>
  <c r="M10093" i="3" s="1"/>
  <c r="M10094" i="3" a="1"/>
  <c r="M10094" i="3" s="1"/>
  <c r="M10095" i="3" a="1"/>
  <c r="M10095" i="3" s="1"/>
  <c r="M10096" i="3" a="1"/>
  <c r="M10096" i="3" s="1"/>
  <c r="M10097" i="3" a="1"/>
  <c r="M10097" i="3" s="1"/>
  <c r="M10098" i="3" a="1"/>
  <c r="M10098" i="3" s="1"/>
  <c r="M10099" i="3" a="1"/>
  <c r="M10099" i="3" s="1"/>
  <c r="M10100" i="3" a="1"/>
  <c r="M10100" i="3" s="1"/>
  <c r="M10101" i="3" a="1"/>
  <c r="M10101" i="3" s="1"/>
  <c r="M10102" i="3" a="1"/>
  <c r="M10102" i="3" s="1"/>
  <c r="M10103" i="3" a="1"/>
  <c r="M10103" i="3" s="1"/>
  <c r="M10104" i="3" a="1"/>
  <c r="M10104" i="3" s="1"/>
  <c r="M10105" i="3" a="1"/>
  <c r="M10105" i="3" s="1"/>
  <c r="M10106" i="3" a="1"/>
  <c r="M10106" i="3" s="1"/>
  <c r="M10107" i="3" a="1"/>
  <c r="M10107" i="3" s="1"/>
  <c r="M10108" i="3" a="1"/>
  <c r="M10108" i="3" s="1"/>
  <c r="M10109" i="3" a="1"/>
  <c r="M10109" i="3" s="1"/>
  <c r="M10110" i="3" a="1"/>
  <c r="M10110" i="3" s="1"/>
  <c r="M10111" i="3" a="1"/>
  <c r="M10111" i="3" s="1"/>
  <c r="M10112" i="3" a="1"/>
  <c r="M10112" i="3" s="1"/>
  <c r="M10113" i="3" a="1"/>
  <c r="M10113" i="3" s="1"/>
  <c r="M10114" i="3" a="1"/>
  <c r="M10114" i="3" s="1"/>
  <c r="M10115" i="3" a="1"/>
  <c r="M10115" i="3" s="1"/>
  <c r="M10116" i="3" a="1"/>
  <c r="M10116" i="3" s="1"/>
  <c r="M10117" i="3" a="1"/>
  <c r="M10117" i="3" s="1"/>
  <c r="M10118" i="3" a="1"/>
  <c r="M10118" i="3" s="1"/>
  <c r="M10119" i="3" a="1"/>
  <c r="M10119" i="3" s="1"/>
  <c r="M10120" i="3" a="1"/>
  <c r="M10120" i="3" s="1"/>
  <c r="M10121" i="3" a="1"/>
  <c r="M10121" i="3" s="1"/>
  <c r="M10122" i="3" a="1"/>
  <c r="M10122" i="3" s="1"/>
  <c r="M10123" i="3" a="1"/>
  <c r="M10123" i="3" s="1"/>
  <c r="M10124" i="3" a="1"/>
  <c r="M10124" i="3" s="1"/>
  <c r="M10125" i="3" a="1"/>
  <c r="M10125" i="3" s="1"/>
  <c r="M10126" i="3" a="1"/>
  <c r="M10126" i="3" s="1"/>
  <c r="M10127" i="3" a="1"/>
  <c r="M10127" i="3" s="1"/>
  <c r="M10128" i="3" a="1"/>
  <c r="M10128" i="3" s="1"/>
  <c r="M10129" i="3" a="1"/>
  <c r="M10129" i="3" s="1"/>
  <c r="M10130" i="3" a="1"/>
  <c r="M10130" i="3" s="1"/>
  <c r="M10131" i="3" a="1"/>
  <c r="M10131" i="3" s="1"/>
  <c r="M10132" i="3" a="1"/>
  <c r="M10132" i="3" s="1"/>
  <c r="M10133" i="3" a="1"/>
  <c r="M10133" i="3" s="1"/>
  <c r="M10134" i="3" a="1"/>
  <c r="M10134" i="3" s="1"/>
  <c r="M10135" i="3" a="1"/>
  <c r="M10135" i="3" s="1"/>
  <c r="M10136" i="3" a="1"/>
  <c r="M10136" i="3" s="1"/>
  <c r="M10137" i="3" a="1"/>
  <c r="M10137" i="3" s="1"/>
  <c r="M10138" i="3" a="1"/>
  <c r="M10138" i="3" s="1"/>
  <c r="M10139" i="3" a="1"/>
  <c r="M10139" i="3" s="1"/>
  <c r="M10140" i="3" a="1"/>
  <c r="M10140" i="3" s="1"/>
  <c r="M10141" i="3" a="1"/>
  <c r="M10141" i="3" s="1"/>
  <c r="M10142" i="3" a="1"/>
  <c r="M10142" i="3" s="1"/>
  <c r="M10143" i="3" a="1"/>
  <c r="M10143" i="3" s="1"/>
  <c r="M10144" i="3" a="1"/>
  <c r="M10144" i="3" s="1"/>
  <c r="M10145" i="3" a="1"/>
  <c r="M10145" i="3" s="1"/>
  <c r="M10146" i="3" a="1"/>
  <c r="M10146" i="3" s="1"/>
  <c r="M10147" i="3" a="1"/>
  <c r="M10147" i="3" s="1"/>
  <c r="M10148" i="3" a="1"/>
  <c r="M10148" i="3" s="1"/>
  <c r="M10149" i="3" a="1"/>
  <c r="M10149" i="3" s="1"/>
  <c r="M10150" i="3" a="1"/>
  <c r="M10150" i="3" s="1"/>
  <c r="M10151" i="3" a="1"/>
  <c r="M10151" i="3" s="1"/>
  <c r="M10152" i="3" a="1"/>
  <c r="M10152" i="3" s="1"/>
  <c r="M10153" i="3" a="1"/>
  <c r="M10153" i="3" s="1"/>
  <c r="M10154" i="3" a="1"/>
  <c r="M10154" i="3" s="1"/>
  <c r="M10155" i="3" a="1"/>
  <c r="M10155" i="3" s="1"/>
  <c r="M10156" i="3" a="1"/>
  <c r="M10156" i="3" s="1"/>
  <c r="M10157" i="3" a="1"/>
  <c r="M10157" i="3" s="1"/>
  <c r="M10158" i="3" a="1"/>
  <c r="M10158" i="3" s="1"/>
  <c r="M10159" i="3" a="1"/>
  <c r="M10159" i="3" s="1"/>
  <c r="M10160" i="3" a="1"/>
  <c r="M10160" i="3" s="1"/>
  <c r="M10161" i="3" a="1"/>
  <c r="M10161" i="3" s="1"/>
  <c r="M10162" i="3" a="1"/>
  <c r="M10162" i="3" s="1"/>
  <c r="M10163" i="3" a="1"/>
  <c r="M10163" i="3" s="1"/>
  <c r="M10164" i="3" a="1"/>
  <c r="M10164" i="3" s="1"/>
  <c r="M10165" i="3" a="1"/>
  <c r="M10165" i="3" s="1"/>
  <c r="M10166" i="3" a="1"/>
  <c r="M10166" i="3" s="1"/>
  <c r="M10167" i="3" a="1"/>
  <c r="M10167" i="3" s="1"/>
  <c r="M10168" i="3" a="1"/>
  <c r="M10168" i="3" s="1"/>
  <c r="M10169" i="3" a="1"/>
  <c r="M10169" i="3" s="1"/>
  <c r="M10170" i="3" a="1"/>
  <c r="M10170" i="3" s="1"/>
  <c r="M10171" i="3" a="1"/>
  <c r="M10171" i="3" s="1"/>
  <c r="M10172" i="3" a="1"/>
  <c r="M10172" i="3" s="1"/>
  <c r="M10173" i="3" a="1"/>
  <c r="M10173" i="3" s="1"/>
  <c r="M10174" i="3" a="1"/>
  <c r="M10174" i="3" s="1"/>
  <c r="M10175" i="3" a="1"/>
  <c r="M10175" i="3" s="1"/>
  <c r="M10176" i="3" a="1"/>
  <c r="M10176" i="3" s="1"/>
  <c r="M10177" i="3" a="1"/>
  <c r="M10177" i="3" s="1"/>
  <c r="M10178" i="3" a="1"/>
  <c r="M10178" i="3" s="1"/>
  <c r="M10179" i="3" a="1"/>
  <c r="M10179" i="3" s="1"/>
  <c r="M10180" i="3" a="1"/>
  <c r="M10180" i="3" s="1"/>
  <c r="M10181" i="3" a="1"/>
  <c r="M10181" i="3" s="1"/>
  <c r="M10182" i="3" a="1"/>
  <c r="M10182" i="3" s="1"/>
  <c r="M10183" i="3" a="1"/>
  <c r="M10183" i="3" s="1"/>
  <c r="M10184" i="3" a="1"/>
  <c r="M10184" i="3" s="1"/>
  <c r="M10185" i="3" a="1"/>
  <c r="M10185" i="3" s="1"/>
  <c r="M10186" i="3" a="1"/>
  <c r="M10186" i="3" s="1"/>
  <c r="M10187" i="3" a="1"/>
  <c r="M10187" i="3" s="1"/>
  <c r="M10188" i="3" a="1"/>
  <c r="M10188" i="3" s="1"/>
  <c r="M10189" i="3" a="1"/>
  <c r="M10189" i="3" s="1"/>
  <c r="M10190" i="3" a="1"/>
  <c r="M10190" i="3" s="1"/>
  <c r="M10191" i="3" a="1"/>
  <c r="M10191" i="3" s="1"/>
  <c r="M10192" i="3" a="1"/>
  <c r="M10192" i="3" s="1"/>
  <c r="M10193" i="3" a="1"/>
  <c r="M10193" i="3" s="1"/>
  <c r="M10194" i="3" a="1"/>
  <c r="M10194" i="3" s="1"/>
  <c r="M10195" i="3" a="1"/>
  <c r="M10195" i="3" s="1"/>
  <c r="M10196" i="3" a="1"/>
  <c r="M10196" i="3" s="1"/>
  <c r="M10197" i="3" a="1"/>
  <c r="M10197" i="3" s="1"/>
  <c r="M10198" i="3" a="1"/>
  <c r="M10198" i="3" s="1"/>
  <c r="M10199" i="3" a="1"/>
  <c r="M10199" i="3" s="1"/>
  <c r="M10200" i="3" a="1"/>
  <c r="M10200" i="3" s="1"/>
  <c r="M10201" i="3" a="1"/>
  <c r="M10201" i="3" s="1"/>
  <c r="M10202" i="3" a="1"/>
  <c r="M10202" i="3" s="1"/>
  <c r="M10203" i="3" a="1"/>
  <c r="M10203" i="3" s="1"/>
  <c r="M10204" i="3" a="1"/>
  <c r="M10204" i="3" s="1"/>
  <c r="M10205" i="3" a="1"/>
  <c r="M10205" i="3" s="1"/>
  <c r="M10206" i="3" a="1"/>
  <c r="M10206" i="3" s="1"/>
  <c r="M10207" i="3" a="1"/>
  <c r="M10207" i="3" s="1"/>
  <c r="M10208" i="3" a="1"/>
  <c r="M10208" i="3" s="1"/>
  <c r="M10209" i="3" a="1"/>
  <c r="M10209" i="3" s="1"/>
  <c r="M10210" i="3" a="1"/>
  <c r="M10210" i="3" s="1"/>
  <c r="M10211" i="3" a="1"/>
  <c r="M10211" i="3" s="1"/>
  <c r="M10212" i="3" a="1"/>
  <c r="M10212" i="3" s="1"/>
  <c r="M10213" i="3" a="1"/>
  <c r="M10213" i="3" s="1"/>
  <c r="M10214" i="3" a="1"/>
  <c r="M10214" i="3" s="1"/>
  <c r="M10215" i="3" a="1"/>
  <c r="M10215" i="3" s="1"/>
  <c r="M10216" i="3" a="1"/>
  <c r="M10216" i="3" s="1"/>
  <c r="M10217" i="3" a="1"/>
  <c r="M10217" i="3" s="1"/>
  <c r="M10218" i="3" a="1"/>
  <c r="M10218" i="3" s="1"/>
  <c r="M10219" i="3" a="1"/>
  <c r="M10219" i="3" s="1"/>
  <c r="M10220" i="3" a="1"/>
  <c r="M10220" i="3" s="1"/>
  <c r="M10221" i="3" a="1"/>
  <c r="M10221" i="3" s="1"/>
  <c r="M10222" i="3" a="1"/>
  <c r="M10222" i="3" s="1"/>
  <c r="M10223" i="3" a="1"/>
  <c r="M10223" i="3" s="1"/>
  <c r="M10224" i="3" a="1"/>
  <c r="M10224" i="3" s="1"/>
  <c r="M10225" i="3" a="1"/>
  <c r="M10225" i="3" s="1"/>
  <c r="M10226" i="3" a="1"/>
  <c r="M10226" i="3" s="1"/>
  <c r="M10227" i="3" a="1"/>
  <c r="M10227" i="3" s="1"/>
  <c r="M10228" i="3" a="1"/>
  <c r="M10228" i="3" s="1"/>
  <c r="M10229" i="3" a="1"/>
  <c r="M10229" i="3" s="1"/>
  <c r="M10230" i="3" a="1"/>
  <c r="M10230" i="3" s="1"/>
  <c r="M10231" i="3" a="1"/>
  <c r="M10231" i="3" s="1"/>
  <c r="M10232" i="3" a="1"/>
  <c r="M10232" i="3" s="1"/>
  <c r="M10233" i="3" a="1"/>
  <c r="M10233" i="3" s="1"/>
  <c r="M10234" i="3" a="1"/>
  <c r="M10234" i="3" s="1"/>
  <c r="M10235" i="3" a="1"/>
  <c r="M10235" i="3" s="1"/>
  <c r="M10236" i="3" a="1"/>
  <c r="M10236" i="3" s="1"/>
  <c r="M10237" i="3" a="1"/>
  <c r="M10237" i="3" s="1"/>
  <c r="M10238" i="3" a="1"/>
  <c r="M10238" i="3" s="1"/>
  <c r="M10239" i="3" a="1"/>
  <c r="M10239" i="3" s="1"/>
  <c r="M10240" i="3" a="1"/>
  <c r="M10240" i="3" s="1"/>
  <c r="M10241" i="3" a="1"/>
  <c r="M10241" i="3" s="1"/>
  <c r="M10242" i="3" a="1"/>
  <c r="M10242" i="3" s="1"/>
  <c r="M10243" i="3" a="1"/>
  <c r="M10243" i="3" s="1"/>
  <c r="M10244" i="3" a="1"/>
  <c r="M10244" i="3" s="1"/>
  <c r="M10245" i="3" a="1"/>
  <c r="M10245" i="3" s="1"/>
  <c r="M10246" i="3" a="1"/>
  <c r="M10246" i="3" s="1"/>
  <c r="M10247" i="3" a="1"/>
  <c r="M10247" i="3" s="1"/>
  <c r="M10248" i="3" a="1"/>
  <c r="M10248" i="3" s="1"/>
  <c r="M10249" i="3" a="1"/>
  <c r="M10249" i="3" s="1"/>
  <c r="M10250" i="3" a="1"/>
  <c r="M10250" i="3" s="1"/>
  <c r="M10251" i="3" a="1"/>
  <c r="M10251" i="3" s="1"/>
  <c r="M10252" i="3" a="1"/>
  <c r="M10252" i="3" s="1"/>
  <c r="M10253" i="3" a="1"/>
  <c r="M10253" i="3" s="1"/>
  <c r="M10254" i="3" a="1"/>
  <c r="M10254" i="3" s="1"/>
  <c r="M10255" i="3" a="1"/>
  <c r="M10255" i="3" s="1"/>
  <c r="M10256" i="3" a="1"/>
  <c r="M10256" i="3" s="1"/>
  <c r="M10257" i="3" a="1"/>
  <c r="M10257" i="3" s="1"/>
  <c r="M10258" i="3" a="1"/>
  <c r="M10258" i="3" s="1"/>
  <c r="M10259" i="3" a="1"/>
  <c r="M10259" i="3" s="1"/>
  <c r="M10260" i="3" a="1"/>
  <c r="M10260" i="3" s="1"/>
  <c r="M10261" i="3" a="1"/>
  <c r="M10261" i="3" s="1"/>
  <c r="M10262" i="3" a="1"/>
  <c r="M10262" i="3" s="1"/>
  <c r="M10263" i="3" a="1"/>
  <c r="M10263" i="3" s="1"/>
  <c r="M10264" i="3" a="1"/>
  <c r="M10264" i="3" s="1"/>
  <c r="M10265" i="3" a="1"/>
  <c r="M10265" i="3" s="1"/>
  <c r="M10266" i="3" a="1"/>
  <c r="M10266" i="3" s="1"/>
  <c r="M10267" i="3" a="1"/>
  <c r="M10267" i="3" s="1"/>
  <c r="M10268" i="3" a="1"/>
  <c r="M10268" i="3" s="1"/>
  <c r="M10269" i="3" a="1"/>
  <c r="M10269" i="3" s="1"/>
  <c r="M10270" i="3" a="1"/>
  <c r="M10270" i="3" s="1"/>
  <c r="M10271" i="3" a="1"/>
  <c r="M10271" i="3" s="1"/>
  <c r="M10272" i="3" a="1"/>
  <c r="M10272" i="3" s="1"/>
  <c r="M10273" i="3" a="1"/>
  <c r="M10273" i="3" s="1"/>
  <c r="M10274" i="3" a="1"/>
  <c r="M10274" i="3" s="1"/>
  <c r="M10275" i="3" a="1"/>
  <c r="M10275" i="3" s="1"/>
  <c r="M10276" i="3" a="1"/>
  <c r="M10276" i="3" s="1"/>
  <c r="M10277" i="3" a="1"/>
  <c r="M10277" i="3" s="1"/>
  <c r="M10278" i="3" a="1"/>
  <c r="M10278" i="3" s="1"/>
  <c r="M10279" i="3" a="1"/>
  <c r="M10279" i="3" s="1"/>
  <c r="M10280" i="3" a="1"/>
  <c r="M10280" i="3" s="1"/>
  <c r="M10281" i="3" a="1"/>
  <c r="M10281" i="3" s="1"/>
  <c r="M10282" i="3" a="1"/>
  <c r="M10282" i="3" s="1"/>
  <c r="M10283" i="3" a="1"/>
  <c r="M10283" i="3" s="1"/>
  <c r="M10284" i="3" a="1"/>
  <c r="M10284" i="3" s="1"/>
  <c r="M10285" i="3" a="1"/>
  <c r="M10285" i="3" s="1"/>
  <c r="M10286" i="3" a="1"/>
  <c r="M10286" i="3" s="1"/>
  <c r="M10287" i="3" a="1"/>
  <c r="M10287" i="3" s="1"/>
  <c r="M10288" i="3" a="1"/>
  <c r="M10288" i="3" s="1"/>
  <c r="M10289" i="3" a="1"/>
  <c r="M10289" i="3" s="1"/>
  <c r="M10290" i="3" a="1"/>
  <c r="M10290" i="3" s="1"/>
  <c r="M10291" i="3" a="1"/>
  <c r="M10291" i="3" s="1"/>
  <c r="M10292" i="3" a="1"/>
  <c r="M10292" i="3" s="1"/>
  <c r="M10293" i="3" a="1"/>
  <c r="M10293" i="3" s="1"/>
  <c r="M10294" i="3" a="1"/>
  <c r="M10294" i="3" s="1"/>
  <c r="M10295" i="3" a="1"/>
  <c r="M10295" i="3" s="1"/>
  <c r="M10296" i="3" a="1"/>
  <c r="M10296" i="3" s="1"/>
  <c r="M10297" i="3" a="1"/>
  <c r="M10297" i="3" s="1"/>
  <c r="M10298" i="3" a="1"/>
  <c r="M10298" i="3" s="1"/>
  <c r="M10299" i="3" a="1"/>
  <c r="M10299" i="3" s="1"/>
  <c r="M10300" i="3" a="1"/>
  <c r="M10300" i="3" s="1"/>
  <c r="M10301" i="3" a="1"/>
  <c r="M10301" i="3" s="1"/>
  <c r="M10302" i="3" a="1"/>
  <c r="M10302" i="3" s="1"/>
  <c r="M10303" i="3" a="1"/>
  <c r="M10303" i="3" s="1"/>
  <c r="M10304" i="3" a="1"/>
  <c r="M10304" i="3" s="1"/>
  <c r="M10305" i="3" a="1"/>
  <c r="M10305" i="3" s="1"/>
  <c r="M10306" i="3" a="1"/>
  <c r="M10306" i="3" s="1"/>
  <c r="M10307" i="3" a="1"/>
  <c r="M10307" i="3" s="1"/>
  <c r="M10308" i="3" a="1"/>
  <c r="M10308" i="3" s="1"/>
  <c r="M10309" i="3" a="1"/>
  <c r="M10309" i="3" s="1"/>
  <c r="M10310" i="3" a="1"/>
  <c r="M10310" i="3" s="1"/>
  <c r="M10311" i="3" a="1"/>
  <c r="M10311" i="3" s="1"/>
  <c r="M10312" i="3" a="1"/>
  <c r="M10312" i="3" s="1"/>
  <c r="M10313" i="3" a="1"/>
  <c r="M10313" i="3" s="1"/>
  <c r="M10314" i="3" a="1"/>
  <c r="M10314" i="3" s="1"/>
  <c r="M10315" i="3" a="1"/>
  <c r="M10315" i="3" s="1"/>
  <c r="M10316" i="3" a="1"/>
  <c r="M10316" i="3" s="1"/>
  <c r="M10317" i="3" a="1"/>
  <c r="M10317" i="3" s="1"/>
  <c r="M10318" i="3" a="1"/>
  <c r="M10318" i="3" s="1"/>
  <c r="M10319" i="3" a="1"/>
  <c r="M10319" i="3" s="1"/>
  <c r="M10320" i="3" a="1"/>
  <c r="M10320" i="3" s="1"/>
  <c r="M10321" i="3" a="1"/>
  <c r="M10321" i="3" s="1"/>
  <c r="M10322" i="3" a="1"/>
  <c r="M10322" i="3" s="1"/>
  <c r="M10323" i="3" a="1"/>
  <c r="M10323" i="3" s="1"/>
  <c r="M10324" i="3" a="1"/>
  <c r="M10324" i="3" s="1"/>
  <c r="M10325" i="3" a="1"/>
  <c r="M10325" i="3" s="1"/>
  <c r="M10326" i="3" a="1"/>
  <c r="M10326" i="3" s="1"/>
  <c r="M10327" i="3" a="1"/>
  <c r="M10327" i="3" s="1"/>
  <c r="M10328" i="3" a="1"/>
  <c r="M10328" i="3" s="1"/>
  <c r="M10329" i="3" a="1"/>
  <c r="M10329" i="3" s="1"/>
  <c r="M10330" i="3" a="1"/>
  <c r="M10330" i="3" s="1"/>
  <c r="M10331" i="3" a="1"/>
  <c r="M10331" i="3" s="1"/>
  <c r="M10332" i="3" a="1"/>
  <c r="M10332" i="3" s="1"/>
  <c r="M10333" i="3" a="1"/>
  <c r="M10333" i="3" s="1"/>
  <c r="M10334" i="3" a="1"/>
  <c r="M10334" i="3" s="1"/>
  <c r="M10335" i="3" a="1"/>
  <c r="M10335" i="3" s="1"/>
  <c r="M10336" i="3" a="1"/>
  <c r="M10336" i="3" s="1"/>
  <c r="M10337" i="3" a="1"/>
  <c r="M10337" i="3" s="1"/>
  <c r="M10338" i="3" a="1"/>
  <c r="M10338" i="3" s="1"/>
  <c r="M10339" i="3" a="1"/>
  <c r="M10339" i="3" s="1"/>
  <c r="M10340" i="3" a="1"/>
  <c r="M10340" i="3" s="1"/>
  <c r="M10341" i="3" a="1"/>
  <c r="M10341" i="3" s="1"/>
  <c r="M10342" i="3" a="1"/>
  <c r="M10342" i="3" s="1"/>
  <c r="M10343" i="3" a="1"/>
  <c r="M10343" i="3" s="1"/>
  <c r="M10344" i="3" a="1"/>
  <c r="M10344" i="3" s="1"/>
  <c r="M10345" i="3" a="1"/>
  <c r="M10345" i="3" s="1"/>
  <c r="M10346" i="3" a="1"/>
  <c r="M10346" i="3" s="1"/>
  <c r="M10347" i="3" a="1"/>
  <c r="M10347" i="3" s="1"/>
  <c r="M10348" i="3" a="1"/>
  <c r="M10348" i="3" s="1"/>
  <c r="M10349" i="3" a="1"/>
  <c r="M10349" i="3" s="1"/>
  <c r="M10350" i="3" a="1"/>
  <c r="M10350" i="3" s="1"/>
  <c r="M10351" i="3" a="1"/>
  <c r="M10351" i="3" s="1"/>
  <c r="M10352" i="3" a="1"/>
  <c r="M10352" i="3" s="1"/>
  <c r="M10353" i="3" a="1"/>
  <c r="M10353" i="3" s="1"/>
  <c r="M10354" i="3" a="1"/>
  <c r="M10354" i="3" s="1"/>
  <c r="M10355" i="3" a="1"/>
  <c r="M10355" i="3" s="1"/>
  <c r="M10356" i="3" a="1"/>
  <c r="M10356" i="3" s="1"/>
  <c r="M10357" i="3" a="1"/>
  <c r="M10357" i="3" s="1"/>
  <c r="M10358" i="3" a="1"/>
  <c r="M10358" i="3" s="1"/>
  <c r="M10359" i="3" a="1"/>
  <c r="M10359" i="3" s="1"/>
  <c r="M10360" i="3" a="1"/>
  <c r="M10360" i="3" s="1"/>
  <c r="M10361" i="3" a="1"/>
  <c r="M10361" i="3" s="1"/>
  <c r="M10362" i="3" a="1"/>
  <c r="M10362" i="3" s="1"/>
  <c r="M10363" i="3" a="1"/>
  <c r="M10363" i="3" s="1"/>
  <c r="M10364" i="3" a="1"/>
  <c r="M10364" i="3" s="1"/>
  <c r="M10365" i="3" a="1"/>
  <c r="M10365" i="3" s="1"/>
  <c r="M10366" i="3" a="1"/>
  <c r="M10366" i="3" s="1"/>
  <c r="M10367" i="3" a="1"/>
  <c r="M10367" i="3" s="1"/>
  <c r="M10368" i="3" a="1"/>
  <c r="M10368" i="3" s="1"/>
  <c r="M10369" i="3" a="1"/>
  <c r="M10369" i="3" s="1"/>
  <c r="M10370" i="3" a="1"/>
  <c r="M10370" i="3" s="1"/>
  <c r="M10371" i="3" a="1"/>
  <c r="M10371" i="3" s="1"/>
  <c r="M10372" i="3" a="1"/>
  <c r="M10372" i="3" s="1"/>
  <c r="M10373" i="3" a="1"/>
  <c r="M10373" i="3" s="1"/>
  <c r="M10374" i="3" a="1"/>
  <c r="M10374" i="3" s="1"/>
  <c r="M10375" i="3" a="1"/>
  <c r="M10375" i="3" s="1"/>
  <c r="M10376" i="3" a="1"/>
  <c r="M10376" i="3" s="1"/>
  <c r="M10377" i="3" a="1"/>
  <c r="M10377" i="3" s="1"/>
  <c r="M10378" i="3" a="1"/>
  <c r="M10378" i="3" s="1"/>
  <c r="M10379" i="3" a="1"/>
  <c r="M10379" i="3" s="1"/>
  <c r="M10380" i="3" a="1"/>
  <c r="M10380" i="3" s="1"/>
  <c r="M10381" i="3" a="1"/>
  <c r="M10381" i="3" s="1"/>
  <c r="M10382" i="3" a="1"/>
  <c r="M10382" i="3" s="1"/>
  <c r="M10383" i="3" a="1"/>
  <c r="M10383" i="3" s="1"/>
  <c r="M10384" i="3" a="1"/>
  <c r="M10384" i="3" s="1"/>
  <c r="M10385" i="3" a="1"/>
  <c r="M10385" i="3" s="1"/>
  <c r="M10386" i="3" a="1"/>
  <c r="M10386" i="3" s="1"/>
  <c r="M10387" i="3" a="1"/>
  <c r="M10387" i="3" s="1"/>
  <c r="M10388" i="3" a="1"/>
  <c r="M10388" i="3" s="1"/>
  <c r="M10389" i="3" a="1"/>
  <c r="M10389" i="3" s="1"/>
  <c r="M10390" i="3" a="1"/>
  <c r="M10390" i="3" s="1"/>
  <c r="M10391" i="3" a="1"/>
  <c r="M10391" i="3" s="1"/>
  <c r="M10392" i="3" a="1"/>
  <c r="M10392" i="3" s="1"/>
  <c r="M10393" i="3" a="1"/>
  <c r="M10393" i="3" s="1"/>
  <c r="M10394" i="3" a="1"/>
  <c r="M10394" i="3" s="1"/>
  <c r="M10395" i="3" a="1"/>
  <c r="M10395" i="3" s="1"/>
  <c r="M10396" i="3" a="1"/>
  <c r="M10396" i="3" s="1"/>
  <c r="M10397" i="3" a="1"/>
  <c r="M10397" i="3" s="1"/>
  <c r="M10398" i="3" a="1"/>
  <c r="M10398" i="3" s="1"/>
  <c r="M10399" i="3" a="1"/>
  <c r="M10399" i="3" s="1"/>
  <c r="M10400" i="3" a="1"/>
  <c r="M10400" i="3" s="1"/>
  <c r="M10401" i="3" a="1"/>
  <c r="M10401" i="3" s="1"/>
  <c r="M10402" i="3" a="1"/>
  <c r="M10402" i="3" s="1"/>
  <c r="M10403" i="3" a="1"/>
  <c r="M10403" i="3" s="1"/>
  <c r="M10404" i="3" a="1"/>
  <c r="M10404" i="3" s="1"/>
  <c r="M10405" i="3" a="1"/>
  <c r="M10405" i="3" s="1"/>
  <c r="M10406" i="3" a="1"/>
  <c r="M10406" i="3" s="1"/>
  <c r="M10407" i="3" a="1"/>
  <c r="M10407" i="3" s="1"/>
  <c r="M10408" i="3" a="1"/>
  <c r="M10408" i="3" s="1"/>
  <c r="M10409" i="3" a="1"/>
  <c r="M10409" i="3" s="1"/>
  <c r="M10410" i="3" a="1"/>
  <c r="M10410" i="3" s="1"/>
  <c r="M10411" i="3" a="1"/>
  <c r="M10411" i="3" s="1"/>
  <c r="M10412" i="3" a="1"/>
  <c r="M10412" i="3" s="1"/>
  <c r="M10413" i="3" a="1"/>
  <c r="M10413" i="3" s="1"/>
  <c r="M10414" i="3" a="1"/>
  <c r="M10414" i="3" s="1"/>
  <c r="M10415" i="3" a="1"/>
  <c r="M10415" i="3" s="1"/>
  <c r="M10416" i="3" a="1"/>
  <c r="M10416" i="3" s="1"/>
  <c r="M10417" i="3" a="1"/>
  <c r="M10417" i="3" s="1"/>
  <c r="M10418" i="3" a="1"/>
  <c r="M10418" i="3" s="1"/>
  <c r="M10419" i="3" a="1"/>
  <c r="M10419" i="3" s="1"/>
  <c r="M10420" i="3" a="1"/>
  <c r="M10420" i="3" s="1"/>
  <c r="M10421" i="3" a="1"/>
  <c r="M10421" i="3" s="1"/>
  <c r="M10422" i="3" a="1"/>
  <c r="M10422" i="3" s="1"/>
  <c r="M10423" i="3" a="1"/>
  <c r="M10423" i="3" s="1"/>
  <c r="M10424" i="3" a="1"/>
  <c r="M10424" i="3" s="1"/>
  <c r="M10425" i="3" a="1"/>
  <c r="M10425" i="3" s="1"/>
  <c r="M10426" i="3" a="1"/>
  <c r="M10426" i="3" s="1"/>
  <c r="M10427" i="3" a="1"/>
  <c r="M10427" i="3" s="1"/>
  <c r="M10428" i="3" a="1"/>
  <c r="M10428" i="3" s="1"/>
  <c r="M10429" i="3" a="1"/>
  <c r="M10429" i="3" s="1"/>
  <c r="M10430" i="3" a="1"/>
  <c r="M10430" i="3" s="1"/>
  <c r="M10431" i="3" a="1"/>
  <c r="M10431" i="3" s="1"/>
  <c r="M10432" i="3" a="1"/>
  <c r="M10432" i="3" s="1"/>
  <c r="M10433" i="3" a="1"/>
  <c r="M10433" i="3" s="1"/>
  <c r="M10434" i="3" a="1"/>
  <c r="M10434" i="3" s="1"/>
  <c r="M10435" i="3" a="1"/>
  <c r="M10435" i="3" s="1"/>
  <c r="M10436" i="3" a="1"/>
  <c r="M10436" i="3" s="1"/>
  <c r="M10437" i="3" a="1"/>
  <c r="M10437" i="3" s="1"/>
  <c r="M10438" i="3" a="1"/>
  <c r="M10438" i="3" s="1"/>
  <c r="M10439" i="3" a="1"/>
  <c r="M10439" i="3" s="1"/>
  <c r="M10440" i="3" a="1"/>
  <c r="M10440" i="3" s="1"/>
  <c r="M10441" i="3" a="1"/>
  <c r="M10441" i="3" s="1"/>
  <c r="M10442" i="3" a="1"/>
  <c r="M10442" i="3" s="1"/>
  <c r="M10443" i="3" a="1"/>
  <c r="M10443" i="3" s="1"/>
  <c r="M10444" i="3" a="1"/>
  <c r="M10444" i="3" s="1"/>
  <c r="M10445" i="3" a="1"/>
  <c r="M10445" i="3" s="1"/>
  <c r="M10446" i="3" a="1"/>
  <c r="M10446" i="3" s="1"/>
  <c r="M10447" i="3" a="1"/>
  <c r="M10447" i="3" s="1"/>
  <c r="M10448" i="3" a="1"/>
  <c r="M10448" i="3" s="1"/>
  <c r="M10449" i="3" a="1"/>
  <c r="M10449" i="3" s="1"/>
  <c r="M10450" i="3" a="1"/>
  <c r="M10450" i="3" s="1"/>
  <c r="M10451" i="3" a="1"/>
  <c r="M10451" i="3" s="1"/>
  <c r="M10452" i="3" a="1"/>
  <c r="M10452" i="3" s="1"/>
  <c r="M10453" i="3" a="1"/>
  <c r="M10453" i="3" s="1"/>
  <c r="M10454" i="3" a="1"/>
  <c r="M10454" i="3" s="1"/>
  <c r="M10455" i="3" a="1"/>
  <c r="M10455" i="3" s="1"/>
  <c r="M10456" i="3" a="1"/>
  <c r="M10456" i="3" s="1"/>
  <c r="M10457" i="3" a="1"/>
  <c r="M10457" i="3" s="1"/>
  <c r="M10458" i="3" a="1"/>
  <c r="M10458" i="3" s="1"/>
  <c r="M10459" i="3" a="1"/>
  <c r="M10459" i="3" s="1"/>
  <c r="M10460" i="3" a="1"/>
  <c r="M10460" i="3" s="1"/>
  <c r="M10461" i="3" a="1"/>
  <c r="M10461" i="3" s="1"/>
  <c r="M10462" i="3" a="1"/>
  <c r="M10462" i="3" s="1"/>
  <c r="M10463" i="3" a="1"/>
  <c r="M10463" i="3" s="1"/>
  <c r="M10464" i="3" a="1"/>
  <c r="M10464" i="3" s="1"/>
  <c r="M10465" i="3" a="1"/>
  <c r="M10465" i="3" s="1"/>
  <c r="M10466" i="3" a="1"/>
  <c r="M10466" i="3" s="1"/>
  <c r="M10467" i="3" a="1"/>
  <c r="M10467" i="3" s="1"/>
  <c r="M10468" i="3" a="1"/>
  <c r="M10468" i="3" s="1"/>
  <c r="M10469" i="3" a="1"/>
  <c r="M10469" i="3" s="1"/>
  <c r="M10470" i="3" a="1"/>
  <c r="M10470" i="3" s="1"/>
  <c r="M10471" i="3" a="1"/>
  <c r="M10471" i="3" s="1"/>
  <c r="M10472" i="3" a="1"/>
  <c r="M10472" i="3" s="1"/>
  <c r="M10473" i="3" a="1"/>
  <c r="M10473" i="3" s="1"/>
  <c r="M10474" i="3" a="1"/>
  <c r="M10474" i="3" s="1"/>
  <c r="M10475" i="3" a="1"/>
  <c r="M10475" i="3" s="1"/>
  <c r="M10476" i="3" a="1"/>
  <c r="M10476" i="3" s="1"/>
  <c r="M10477" i="3" a="1"/>
  <c r="M10477" i="3" s="1"/>
  <c r="M10478" i="3" a="1"/>
  <c r="M10478" i="3" s="1"/>
  <c r="M10479" i="3" a="1"/>
  <c r="M10479" i="3" s="1"/>
  <c r="M10480" i="3" a="1"/>
  <c r="M10480" i="3" s="1"/>
  <c r="M10481" i="3" a="1"/>
  <c r="M10481" i="3" s="1"/>
  <c r="M10482" i="3" a="1"/>
  <c r="M10482" i="3" s="1"/>
  <c r="M10483" i="3" a="1"/>
  <c r="M10483" i="3" s="1"/>
  <c r="M10484" i="3" a="1"/>
  <c r="M10484" i="3" s="1"/>
  <c r="M10485" i="3" a="1"/>
  <c r="M10485" i="3" s="1"/>
  <c r="M10486" i="3" a="1"/>
  <c r="M10486" i="3" s="1"/>
  <c r="M10487" i="3" a="1"/>
  <c r="M10487" i="3" s="1"/>
  <c r="M10488" i="3" a="1"/>
  <c r="M10488" i="3" s="1"/>
  <c r="M10489" i="3" a="1"/>
  <c r="M10489" i="3" s="1"/>
  <c r="M10490" i="3" a="1"/>
  <c r="M10490" i="3" s="1"/>
  <c r="M10491" i="3" a="1"/>
  <c r="M10491" i="3" s="1"/>
  <c r="M10492" i="3" a="1"/>
  <c r="M10492" i="3" s="1"/>
  <c r="M10493" i="3" a="1"/>
  <c r="M10493" i="3" s="1"/>
  <c r="M10494" i="3" a="1"/>
  <c r="M10494" i="3" s="1"/>
  <c r="M10495" i="3" a="1"/>
  <c r="M10495" i="3" s="1"/>
  <c r="M10496" i="3" a="1"/>
  <c r="M10496" i="3" s="1"/>
  <c r="M10497" i="3" a="1"/>
  <c r="M10497" i="3" s="1"/>
  <c r="M10498" i="3" a="1"/>
  <c r="M10498" i="3" s="1"/>
  <c r="M10499" i="3" a="1"/>
  <c r="M10499" i="3" s="1"/>
  <c r="M10500" i="3" a="1"/>
  <c r="M10500" i="3" s="1"/>
  <c r="M10501" i="3" a="1"/>
  <c r="M10501" i="3" s="1"/>
  <c r="M10502" i="3" a="1"/>
  <c r="M10502" i="3" s="1"/>
  <c r="M10503" i="3" a="1"/>
  <c r="M10503" i="3" s="1"/>
  <c r="M10504" i="3" a="1"/>
  <c r="M10504" i="3" s="1"/>
  <c r="M10505" i="3" a="1"/>
  <c r="M10505" i="3" s="1"/>
  <c r="M10506" i="3" a="1"/>
  <c r="M10506" i="3" s="1"/>
  <c r="M10507" i="3" a="1"/>
  <c r="M10507" i="3" s="1"/>
  <c r="M10508" i="3" a="1"/>
  <c r="M10508" i="3" s="1"/>
  <c r="M10509" i="3" a="1"/>
  <c r="M10509" i="3" s="1"/>
  <c r="M10510" i="3" a="1"/>
  <c r="M10510" i="3" s="1"/>
  <c r="M10511" i="3" a="1"/>
  <c r="M10511" i="3" s="1"/>
  <c r="M10512" i="3" a="1"/>
  <c r="M10512" i="3" s="1"/>
  <c r="M10513" i="3" a="1"/>
  <c r="M10513" i="3" s="1"/>
  <c r="M10514" i="3" a="1"/>
  <c r="M10514" i="3" s="1"/>
  <c r="M10515" i="3" a="1"/>
  <c r="M10515" i="3" s="1"/>
  <c r="M10516" i="3" a="1"/>
  <c r="M10516" i="3" s="1"/>
  <c r="M10517" i="3" a="1"/>
  <c r="M10517" i="3" s="1"/>
  <c r="M10518" i="3" a="1"/>
  <c r="M10518" i="3" s="1"/>
  <c r="M10519" i="3" a="1"/>
  <c r="M10519" i="3" s="1"/>
  <c r="M10520" i="3" a="1"/>
  <c r="M10520" i="3" s="1"/>
  <c r="M10521" i="3" a="1"/>
  <c r="M10521" i="3" s="1"/>
  <c r="M10522" i="3" a="1"/>
  <c r="M10522" i="3" s="1"/>
  <c r="M10523" i="3" a="1"/>
  <c r="M10523" i="3" s="1"/>
  <c r="M10524" i="3" a="1"/>
  <c r="M10524" i="3" s="1"/>
  <c r="M10525" i="3" a="1"/>
  <c r="M10525" i="3" s="1"/>
  <c r="M10526" i="3" a="1"/>
  <c r="M10526" i="3" s="1"/>
  <c r="M10527" i="3" a="1"/>
  <c r="M10527" i="3" s="1"/>
  <c r="M10528" i="3" a="1"/>
  <c r="M10528" i="3" s="1"/>
  <c r="M10529" i="3" a="1"/>
  <c r="M10529" i="3" s="1"/>
  <c r="M10530" i="3" a="1"/>
  <c r="M10530" i="3" s="1"/>
  <c r="M10531" i="3" a="1"/>
  <c r="M10531" i="3" s="1"/>
  <c r="M10532" i="3" a="1"/>
  <c r="M10532" i="3" s="1"/>
  <c r="M10533" i="3" a="1"/>
  <c r="M10533" i="3" s="1"/>
  <c r="M10534" i="3" a="1"/>
  <c r="M10534" i="3" s="1"/>
  <c r="M10535" i="3" a="1"/>
  <c r="M10535" i="3" s="1"/>
  <c r="M10536" i="3" a="1"/>
  <c r="M10536" i="3" s="1"/>
  <c r="M10537" i="3" a="1"/>
  <c r="M10537" i="3" s="1"/>
  <c r="M10538" i="3" a="1"/>
  <c r="M10538" i="3" s="1"/>
  <c r="M10539" i="3" a="1"/>
  <c r="M10539" i="3" s="1"/>
  <c r="M10540" i="3" a="1"/>
  <c r="M10540" i="3" s="1"/>
  <c r="M10541" i="3" a="1"/>
  <c r="M10541" i="3" s="1"/>
  <c r="M10542" i="3" a="1"/>
  <c r="M10542" i="3" s="1"/>
  <c r="M10543" i="3" a="1"/>
  <c r="M10543" i="3" s="1"/>
  <c r="M10544" i="3" a="1"/>
  <c r="M10544" i="3" s="1"/>
  <c r="M10545" i="3" a="1"/>
  <c r="M10545" i="3" s="1"/>
  <c r="M10546" i="3" a="1"/>
  <c r="M10546" i="3" s="1"/>
  <c r="M10547" i="3" a="1"/>
  <c r="M10547" i="3" s="1"/>
  <c r="M10548" i="3" a="1"/>
  <c r="M10548" i="3" s="1"/>
  <c r="M10549" i="3" a="1"/>
  <c r="M10549" i="3" s="1"/>
  <c r="M10550" i="3" a="1"/>
  <c r="M10550" i="3" s="1"/>
  <c r="M10551" i="3" a="1"/>
  <c r="M10551" i="3" s="1"/>
  <c r="M10552" i="3" a="1"/>
  <c r="M10552" i="3" s="1"/>
  <c r="M10553" i="3" a="1"/>
  <c r="M10553" i="3" s="1"/>
  <c r="M10554" i="3" a="1"/>
  <c r="M10554" i="3" s="1"/>
  <c r="M10555" i="3" a="1"/>
  <c r="M10555" i="3" s="1"/>
  <c r="M10556" i="3" a="1"/>
  <c r="M10556" i="3" s="1"/>
  <c r="M10557" i="3" a="1"/>
  <c r="M10557" i="3" s="1"/>
  <c r="M10558" i="3" a="1"/>
  <c r="M10558" i="3" s="1"/>
  <c r="M10559" i="3" a="1"/>
  <c r="M10559" i="3" s="1"/>
  <c r="M10560" i="3" a="1"/>
  <c r="M10560" i="3" s="1"/>
  <c r="M10561" i="3" a="1"/>
  <c r="M10561" i="3" s="1"/>
  <c r="M10562" i="3" a="1"/>
  <c r="M10562" i="3" s="1"/>
  <c r="M10563" i="3" a="1"/>
  <c r="M10563" i="3" s="1"/>
  <c r="M10564" i="3" a="1"/>
  <c r="M10564" i="3" s="1"/>
  <c r="M10565" i="3" a="1"/>
  <c r="M10565" i="3" s="1"/>
  <c r="M10566" i="3" a="1"/>
  <c r="M10566" i="3" s="1"/>
  <c r="M10567" i="3" a="1"/>
  <c r="M10567" i="3" s="1"/>
  <c r="M10568" i="3" a="1"/>
  <c r="M10568" i="3" s="1"/>
  <c r="M10569" i="3" a="1"/>
  <c r="M10569" i="3" s="1"/>
  <c r="M10570" i="3" a="1"/>
  <c r="M10570" i="3" s="1"/>
  <c r="M10571" i="3" a="1"/>
  <c r="M10571" i="3" s="1"/>
  <c r="M10572" i="3" a="1"/>
  <c r="M10572" i="3" s="1"/>
  <c r="M10573" i="3" a="1"/>
  <c r="M10573" i="3" s="1"/>
  <c r="M10574" i="3" a="1"/>
  <c r="M10574" i="3" s="1"/>
  <c r="M10575" i="3" a="1"/>
  <c r="M10575" i="3" s="1"/>
  <c r="M10576" i="3" a="1"/>
  <c r="M10576" i="3" s="1"/>
  <c r="M10577" i="3" a="1"/>
  <c r="M10577" i="3" s="1"/>
  <c r="M10578" i="3" a="1"/>
  <c r="M10578" i="3" s="1"/>
  <c r="M10579" i="3" a="1"/>
  <c r="M10579" i="3" s="1"/>
  <c r="M10580" i="3" a="1"/>
  <c r="M10580" i="3" s="1"/>
  <c r="M10581" i="3" a="1"/>
  <c r="M10581" i="3" s="1"/>
  <c r="M10582" i="3" a="1"/>
  <c r="M10582" i="3" s="1"/>
  <c r="M10583" i="3" a="1"/>
  <c r="M10583" i="3" s="1"/>
  <c r="M10584" i="3" a="1"/>
  <c r="M10584" i="3" s="1"/>
  <c r="M10585" i="3" a="1"/>
  <c r="M10585" i="3" s="1"/>
  <c r="M10586" i="3" a="1"/>
  <c r="M10586" i="3" s="1"/>
  <c r="M10587" i="3" a="1"/>
  <c r="M10587" i="3" s="1"/>
  <c r="M10588" i="3" a="1"/>
  <c r="M10588" i="3" s="1"/>
  <c r="M10589" i="3" a="1"/>
  <c r="M10589" i="3" s="1"/>
  <c r="M10590" i="3" a="1"/>
  <c r="M10590" i="3" s="1"/>
  <c r="M10591" i="3" a="1"/>
  <c r="M10591" i="3" s="1"/>
  <c r="M10592" i="3" a="1"/>
  <c r="M10592" i="3" s="1"/>
  <c r="M10593" i="3" a="1"/>
  <c r="M10593" i="3" s="1"/>
  <c r="M10594" i="3" a="1"/>
  <c r="M10594" i="3" s="1"/>
  <c r="M10595" i="3" a="1"/>
  <c r="M10595" i="3" s="1"/>
  <c r="M10596" i="3" a="1"/>
  <c r="M10596" i="3" s="1"/>
  <c r="M10597" i="3" a="1"/>
  <c r="M10597" i="3" s="1"/>
  <c r="M10598" i="3" a="1"/>
  <c r="M10598" i="3" s="1"/>
  <c r="M10599" i="3" a="1"/>
  <c r="M10599" i="3" s="1"/>
  <c r="M10600" i="3" a="1"/>
  <c r="M10600" i="3" s="1"/>
  <c r="M10601" i="3" a="1"/>
  <c r="M10601" i="3" s="1"/>
  <c r="M10602" i="3" a="1"/>
  <c r="M10602" i="3" s="1"/>
  <c r="M10603" i="3" a="1"/>
  <c r="M10603" i="3" s="1"/>
  <c r="M10604" i="3" a="1"/>
  <c r="M10604" i="3" s="1"/>
  <c r="M10605" i="3" a="1"/>
  <c r="M10605" i="3" s="1"/>
  <c r="M10606" i="3" a="1"/>
  <c r="M10606" i="3" s="1"/>
  <c r="M10607" i="3" a="1"/>
  <c r="M10607" i="3" s="1"/>
  <c r="M10608" i="3" a="1"/>
  <c r="M10608" i="3" s="1"/>
  <c r="M10609" i="3" a="1"/>
  <c r="M10609" i="3" s="1"/>
  <c r="M10610" i="3" a="1"/>
  <c r="M10610" i="3" s="1"/>
  <c r="M10611" i="3" a="1"/>
  <c r="M10611" i="3" s="1"/>
  <c r="M10612" i="3" a="1"/>
  <c r="M10612" i="3" s="1"/>
  <c r="M10613" i="3" a="1"/>
  <c r="M10613" i="3" s="1"/>
  <c r="M10614" i="3" a="1"/>
  <c r="M10614" i="3" s="1"/>
  <c r="M10615" i="3" a="1"/>
  <c r="M10615" i="3" s="1"/>
  <c r="M10616" i="3" a="1"/>
  <c r="M10616" i="3" s="1"/>
  <c r="M10617" i="3" a="1"/>
  <c r="M10617" i="3" s="1"/>
  <c r="M10618" i="3" a="1"/>
  <c r="M10618" i="3" s="1"/>
  <c r="M10619" i="3" a="1"/>
  <c r="M10619" i="3" s="1"/>
  <c r="M10620" i="3" a="1"/>
  <c r="M10620" i="3" s="1"/>
  <c r="M10621" i="3" a="1"/>
  <c r="M10621" i="3" s="1"/>
  <c r="M10622" i="3" a="1"/>
  <c r="M10622" i="3" s="1"/>
  <c r="M10623" i="3" a="1"/>
  <c r="M10623" i="3" s="1"/>
  <c r="M10624" i="3" a="1"/>
  <c r="M10624" i="3" s="1"/>
  <c r="M10625" i="3" a="1"/>
  <c r="M10625" i="3" s="1"/>
  <c r="M10626" i="3" a="1"/>
  <c r="M10626" i="3" s="1"/>
  <c r="M10627" i="3" a="1"/>
  <c r="M10627" i="3" s="1"/>
  <c r="M10628" i="3" a="1"/>
  <c r="M10628" i="3" s="1"/>
  <c r="M10629" i="3" a="1"/>
  <c r="M10629" i="3" s="1"/>
  <c r="M10630" i="3" a="1"/>
  <c r="M10630" i="3" s="1"/>
  <c r="M10631" i="3" a="1"/>
  <c r="M10631" i="3" s="1"/>
  <c r="M10632" i="3" a="1"/>
  <c r="M10632" i="3" s="1"/>
  <c r="M10633" i="3" a="1"/>
  <c r="M10633" i="3" s="1"/>
  <c r="M10634" i="3" a="1"/>
  <c r="M10634" i="3" s="1"/>
  <c r="M10635" i="3" a="1"/>
  <c r="M10635" i="3" s="1"/>
  <c r="M10636" i="3" a="1"/>
  <c r="M10636" i="3" s="1"/>
  <c r="M10637" i="3" a="1"/>
  <c r="M10637" i="3" s="1"/>
  <c r="M10638" i="3" a="1"/>
  <c r="M10638" i="3" s="1"/>
  <c r="M10639" i="3" a="1"/>
  <c r="M10639" i="3" s="1"/>
  <c r="M10640" i="3" a="1"/>
  <c r="M10640" i="3" s="1"/>
  <c r="M10641" i="3" a="1"/>
  <c r="M10641" i="3" s="1"/>
  <c r="M10642" i="3" a="1"/>
  <c r="M10642" i="3" s="1"/>
  <c r="M10643" i="3" a="1"/>
  <c r="M10643" i="3" s="1"/>
  <c r="M10644" i="3" a="1"/>
  <c r="M10644" i="3" s="1"/>
  <c r="M10645" i="3" a="1"/>
  <c r="M10645" i="3" s="1"/>
  <c r="M10646" i="3" a="1"/>
  <c r="M10646" i="3" s="1"/>
  <c r="M10647" i="3" a="1"/>
  <c r="M10647" i="3" s="1"/>
  <c r="M10648" i="3" a="1"/>
  <c r="M10648" i="3" s="1"/>
  <c r="M10649" i="3" a="1"/>
  <c r="M10649" i="3" s="1"/>
  <c r="M10650" i="3" a="1"/>
  <c r="M10650" i="3" s="1"/>
  <c r="M10651" i="3" a="1"/>
  <c r="M10651" i="3" s="1"/>
  <c r="M10652" i="3" a="1"/>
  <c r="M10652" i="3" s="1"/>
  <c r="M10653" i="3" a="1"/>
  <c r="M10653" i="3" s="1"/>
  <c r="M10654" i="3" a="1"/>
  <c r="M10654" i="3" s="1"/>
  <c r="M10655" i="3" a="1"/>
  <c r="M10655" i="3" s="1"/>
  <c r="M10656" i="3" a="1"/>
  <c r="M10656" i="3" s="1"/>
  <c r="M10657" i="3" a="1"/>
  <c r="M10657" i="3" s="1"/>
  <c r="M10658" i="3" a="1"/>
  <c r="M10658" i="3" s="1"/>
  <c r="M10659" i="3" a="1"/>
  <c r="M10659" i="3" s="1"/>
  <c r="M10660" i="3" a="1"/>
  <c r="M10660" i="3" s="1"/>
  <c r="M10661" i="3" a="1"/>
  <c r="M10661" i="3" s="1"/>
  <c r="M10662" i="3" a="1"/>
  <c r="M10662" i="3" s="1"/>
  <c r="M10663" i="3" a="1"/>
  <c r="M10663" i="3" s="1"/>
  <c r="M10664" i="3" a="1"/>
  <c r="M10664" i="3" s="1"/>
  <c r="M10665" i="3" a="1"/>
  <c r="M10665" i="3" s="1"/>
  <c r="M10666" i="3" a="1"/>
  <c r="M10666" i="3" s="1"/>
  <c r="M10667" i="3" a="1"/>
  <c r="M10667" i="3" s="1"/>
  <c r="M10668" i="3" a="1"/>
  <c r="M10668" i="3" s="1"/>
  <c r="M10669" i="3" a="1"/>
  <c r="M10669" i="3" s="1"/>
  <c r="M10670" i="3" a="1"/>
  <c r="M10670" i="3" s="1"/>
  <c r="M10671" i="3" a="1"/>
  <c r="M10671" i="3" s="1"/>
  <c r="M10672" i="3" a="1"/>
  <c r="M10672" i="3" s="1"/>
  <c r="M10673" i="3" a="1"/>
  <c r="M10673" i="3" s="1"/>
  <c r="M10674" i="3" a="1"/>
  <c r="M10674" i="3" s="1"/>
  <c r="M10675" i="3" a="1"/>
  <c r="M10675" i="3" s="1"/>
  <c r="M10676" i="3" a="1"/>
  <c r="M10676" i="3" s="1"/>
  <c r="M10677" i="3" a="1"/>
  <c r="M10677" i="3" s="1"/>
  <c r="M10678" i="3" a="1"/>
  <c r="M10678" i="3" s="1"/>
  <c r="M10679" i="3" a="1"/>
  <c r="M10679" i="3" s="1"/>
  <c r="M10680" i="3" a="1"/>
  <c r="M10680" i="3" s="1"/>
  <c r="M10681" i="3" a="1"/>
  <c r="M10681" i="3" s="1"/>
  <c r="M10682" i="3" a="1"/>
  <c r="M10682" i="3" s="1"/>
  <c r="M10683" i="3" a="1"/>
  <c r="M10683" i="3" s="1"/>
  <c r="M10684" i="3" a="1"/>
  <c r="M10684" i="3" s="1"/>
  <c r="M10685" i="3" a="1"/>
  <c r="M10685" i="3" s="1"/>
  <c r="M10686" i="3" a="1"/>
  <c r="M10686" i="3" s="1"/>
  <c r="M10687" i="3" a="1"/>
  <c r="M10687" i="3" s="1"/>
  <c r="M10688" i="3" a="1"/>
  <c r="M10688" i="3" s="1"/>
  <c r="M10689" i="3" a="1"/>
  <c r="M10689" i="3" s="1"/>
  <c r="M10690" i="3" a="1"/>
  <c r="M10690" i="3" s="1"/>
  <c r="M10691" i="3" a="1"/>
  <c r="M10691" i="3" s="1"/>
  <c r="M10692" i="3" a="1"/>
  <c r="M10692" i="3" s="1"/>
  <c r="M10693" i="3" a="1"/>
  <c r="M10693" i="3" s="1"/>
  <c r="M10694" i="3" a="1"/>
  <c r="M10694" i="3" s="1"/>
  <c r="M10695" i="3" a="1"/>
  <c r="M10695" i="3" s="1"/>
  <c r="M10696" i="3" a="1"/>
  <c r="M10696" i="3" s="1"/>
  <c r="M10697" i="3" a="1"/>
  <c r="M10697" i="3" s="1"/>
  <c r="M10698" i="3" a="1"/>
  <c r="M10698" i="3" s="1"/>
  <c r="M10699" i="3" a="1"/>
  <c r="M10699" i="3" s="1"/>
  <c r="M10700" i="3" a="1"/>
  <c r="M10700" i="3" s="1"/>
  <c r="M10701" i="3" a="1"/>
  <c r="M10701" i="3" s="1"/>
  <c r="M10702" i="3" a="1"/>
  <c r="M10702" i="3" s="1"/>
  <c r="M10703" i="3" a="1"/>
  <c r="M10703" i="3" s="1"/>
  <c r="M10704" i="3" a="1"/>
  <c r="M10704" i="3" s="1"/>
  <c r="M10705" i="3" a="1"/>
  <c r="M10705" i="3" s="1"/>
  <c r="M10706" i="3" a="1"/>
  <c r="M10706" i="3" s="1"/>
  <c r="M10707" i="3" a="1"/>
  <c r="M10707" i="3" s="1"/>
  <c r="M10708" i="3" a="1"/>
  <c r="M10708" i="3" s="1"/>
  <c r="M10709" i="3" a="1"/>
  <c r="M10709" i="3" s="1"/>
  <c r="M10710" i="3" a="1"/>
  <c r="M10710" i="3" s="1"/>
  <c r="M10711" i="3" a="1"/>
  <c r="M10711" i="3" s="1"/>
  <c r="M10712" i="3" a="1"/>
  <c r="M10712" i="3" s="1"/>
  <c r="M10713" i="3" a="1"/>
  <c r="M10713" i="3" s="1"/>
  <c r="M10714" i="3" a="1"/>
  <c r="M10714" i="3" s="1"/>
  <c r="M10715" i="3" a="1"/>
  <c r="M10715" i="3" s="1"/>
  <c r="M10716" i="3" a="1"/>
  <c r="M10716" i="3" s="1"/>
  <c r="M10717" i="3" a="1"/>
  <c r="M10717" i="3" s="1"/>
  <c r="M10718" i="3" a="1"/>
  <c r="M10718" i="3" s="1"/>
  <c r="M10719" i="3" a="1"/>
  <c r="M10719" i="3" s="1"/>
  <c r="M10720" i="3" a="1"/>
  <c r="M10720" i="3" s="1"/>
  <c r="M10721" i="3" a="1"/>
  <c r="M10721" i="3" s="1"/>
  <c r="M10722" i="3" a="1"/>
  <c r="M10722" i="3" s="1"/>
  <c r="M10723" i="3" a="1"/>
  <c r="M10723" i="3" s="1"/>
  <c r="M10724" i="3" a="1"/>
  <c r="M10724" i="3" s="1"/>
  <c r="M10725" i="3" a="1"/>
  <c r="M10725" i="3" s="1"/>
  <c r="M10726" i="3" a="1"/>
  <c r="M10726" i="3" s="1"/>
  <c r="M10727" i="3" a="1"/>
  <c r="M10727" i="3" s="1"/>
  <c r="M10728" i="3" a="1"/>
  <c r="M10728" i="3" s="1"/>
  <c r="M10729" i="3" a="1"/>
  <c r="M10729" i="3" s="1"/>
  <c r="M10730" i="3" a="1"/>
  <c r="M10730" i="3" s="1"/>
  <c r="M10731" i="3" a="1"/>
  <c r="M10731" i="3" s="1"/>
  <c r="M10732" i="3" a="1"/>
  <c r="M10732" i="3" s="1"/>
  <c r="M10733" i="3" a="1"/>
  <c r="M10733" i="3" s="1"/>
  <c r="M10734" i="3" a="1"/>
  <c r="M10734" i="3" s="1"/>
  <c r="M10735" i="3" a="1"/>
  <c r="M10735" i="3" s="1"/>
  <c r="M10736" i="3" a="1"/>
  <c r="M10736" i="3" s="1"/>
  <c r="M10737" i="3" a="1"/>
  <c r="M10737" i="3" s="1"/>
  <c r="M10738" i="3" a="1"/>
  <c r="M10738" i="3" s="1"/>
  <c r="M10739" i="3" a="1"/>
  <c r="M10739" i="3" s="1"/>
  <c r="M10740" i="3" a="1"/>
  <c r="M10740" i="3" s="1"/>
  <c r="M10741" i="3" a="1"/>
  <c r="M10741" i="3" s="1"/>
  <c r="M10742" i="3" a="1"/>
  <c r="M10742" i="3" s="1"/>
  <c r="M10743" i="3" a="1"/>
  <c r="M10743" i="3" s="1"/>
  <c r="M10744" i="3" a="1"/>
  <c r="M10744" i="3" s="1"/>
  <c r="M10745" i="3" a="1"/>
  <c r="M10745" i="3" s="1"/>
  <c r="M10746" i="3" a="1"/>
  <c r="M10746" i="3" s="1"/>
  <c r="M10747" i="3" a="1"/>
  <c r="M10747" i="3" s="1"/>
  <c r="M10748" i="3" a="1"/>
  <c r="M10748" i="3" s="1"/>
  <c r="M10749" i="3" a="1"/>
  <c r="M10749" i="3" s="1"/>
  <c r="M10750" i="3" a="1"/>
  <c r="M10750" i="3" s="1"/>
  <c r="M10751" i="3" a="1"/>
  <c r="M10751" i="3" s="1"/>
  <c r="M10752" i="3" a="1"/>
  <c r="M10752" i="3" s="1"/>
  <c r="M10753" i="3" a="1"/>
  <c r="M10753" i="3" s="1"/>
  <c r="M10754" i="3" a="1"/>
  <c r="M10754" i="3" s="1"/>
  <c r="M10755" i="3" a="1"/>
  <c r="M10755" i="3" s="1"/>
  <c r="M10756" i="3" a="1"/>
  <c r="M10756" i="3" s="1"/>
  <c r="M10757" i="3" a="1"/>
  <c r="M10757" i="3" s="1"/>
  <c r="M10758" i="3" a="1"/>
  <c r="M10758" i="3" s="1"/>
  <c r="M10759" i="3" a="1"/>
  <c r="M10759" i="3" s="1"/>
  <c r="M10760" i="3" a="1"/>
  <c r="M10760" i="3" s="1"/>
  <c r="M10761" i="3" a="1"/>
  <c r="M10761" i="3" s="1"/>
  <c r="M10762" i="3" a="1"/>
  <c r="M10762" i="3" s="1"/>
  <c r="M10763" i="3" a="1"/>
  <c r="M10763" i="3" s="1"/>
  <c r="M10764" i="3" a="1"/>
  <c r="M10764" i="3" s="1"/>
  <c r="M10765" i="3" a="1"/>
  <c r="M10765" i="3" s="1"/>
  <c r="M10766" i="3" a="1"/>
  <c r="M10766" i="3" s="1"/>
  <c r="M10767" i="3" a="1"/>
  <c r="M10767" i="3" s="1"/>
  <c r="M10768" i="3" a="1"/>
  <c r="M10768" i="3" s="1"/>
  <c r="M10769" i="3" a="1"/>
  <c r="M10769" i="3" s="1"/>
  <c r="M10770" i="3" a="1"/>
  <c r="M10770" i="3" s="1"/>
  <c r="M10771" i="3" a="1"/>
  <c r="M10771" i="3" s="1"/>
  <c r="M10772" i="3" a="1"/>
  <c r="M10772" i="3" s="1"/>
  <c r="M10773" i="3" a="1"/>
  <c r="M10773" i="3" s="1"/>
  <c r="M10774" i="3" a="1"/>
  <c r="M10774" i="3" s="1"/>
  <c r="M10775" i="3" a="1"/>
  <c r="M10775" i="3" s="1"/>
  <c r="M10776" i="3" a="1"/>
  <c r="M10776" i="3" s="1"/>
  <c r="M10777" i="3" a="1"/>
  <c r="M10777" i="3" s="1"/>
  <c r="M10778" i="3" a="1"/>
  <c r="M10778" i="3" s="1"/>
  <c r="M10779" i="3" a="1"/>
  <c r="M10779" i="3" s="1"/>
  <c r="M10780" i="3" a="1"/>
  <c r="M10780" i="3" s="1"/>
  <c r="M10781" i="3" a="1"/>
  <c r="M10781" i="3" s="1"/>
  <c r="M10782" i="3" a="1"/>
  <c r="M10782" i="3" s="1"/>
  <c r="M10783" i="3" a="1"/>
  <c r="M10783" i="3" s="1"/>
  <c r="M10784" i="3" a="1"/>
  <c r="M10784" i="3" s="1"/>
  <c r="M10785" i="3" a="1"/>
  <c r="M10785" i="3" s="1"/>
  <c r="M10786" i="3" a="1"/>
  <c r="M10786" i="3" s="1"/>
  <c r="M10787" i="3" a="1"/>
  <c r="M10787" i="3" s="1"/>
  <c r="M10788" i="3" a="1"/>
  <c r="M10788" i="3" s="1"/>
  <c r="M10789" i="3" a="1"/>
  <c r="M10789" i="3" s="1"/>
  <c r="M10790" i="3" a="1"/>
  <c r="M10790" i="3" s="1"/>
  <c r="M10791" i="3" a="1"/>
  <c r="M10791" i="3" s="1"/>
  <c r="M10792" i="3" a="1"/>
  <c r="M10792" i="3" s="1"/>
  <c r="M10793" i="3" a="1"/>
  <c r="M10793" i="3" s="1"/>
  <c r="M10794" i="3" a="1"/>
  <c r="M10794" i="3" s="1"/>
  <c r="M10795" i="3" a="1"/>
  <c r="M10795" i="3" s="1"/>
  <c r="M10796" i="3" a="1"/>
  <c r="M10796" i="3" s="1"/>
  <c r="M10797" i="3" a="1"/>
  <c r="M10797" i="3" s="1"/>
  <c r="M10798" i="3" a="1"/>
  <c r="M10798" i="3" s="1"/>
  <c r="M10799" i="3" a="1"/>
  <c r="M10799" i="3" s="1"/>
  <c r="M10800" i="3" a="1"/>
  <c r="M10800" i="3" s="1"/>
  <c r="M10801" i="3" a="1"/>
  <c r="M10801" i="3" s="1"/>
  <c r="M10802" i="3" a="1"/>
  <c r="M10802" i="3" s="1"/>
  <c r="M10803" i="3" a="1"/>
  <c r="M10803" i="3" s="1"/>
  <c r="M10804" i="3" a="1"/>
  <c r="M10804" i="3" s="1"/>
  <c r="M10805" i="3" a="1"/>
  <c r="M10805" i="3" s="1"/>
  <c r="M10806" i="3" a="1"/>
  <c r="M10806" i="3" s="1"/>
  <c r="M10807" i="3" a="1"/>
  <c r="M10807" i="3" s="1"/>
  <c r="M10808" i="3" a="1"/>
  <c r="M10808" i="3" s="1"/>
  <c r="M10809" i="3" a="1"/>
  <c r="M10809" i="3" s="1"/>
  <c r="M10810" i="3" a="1"/>
  <c r="M10810" i="3" s="1"/>
  <c r="M10811" i="3" a="1"/>
  <c r="M10811" i="3" s="1"/>
  <c r="M10812" i="3" a="1"/>
  <c r="M10812" i="3" s="1"/>
  <c r="M10813" i="3" a="1"/>
  <c r="M10813" i="3" s="1"/>
  <c r="M10814" i="3" a="1"/>
  <c r="M10814" i="3" s="1"/>
  <c r="M10815" i="3" a="1"/>
  <c r="M10815" i="3" s="1"/>
  <c r="M10816" i="3" a="1"/>
  <c r="M10816" i="3" s="1"/>
  <c r="M10817" i="3" a="1"/>
  <c r="M10817" i="3" s="1"/>
  <c r="M10818" i="3" a="1"/>
  <c r="M10818" i="3" s="1"/>
  <c r="M10819" i="3" a="1"/>
  <c r="M10819" i="3" s="1"/>
  <c r="M10820" i="3" a="1"/>
  <c r="M10820" i="3" s="1"/>
  <c r="M10821" i="3" a="1"/>
  <c r="M10821" i="3" s="1"/>
  <c r="M10822" i="3" a="1"/>
  <c r="M10822" i="3" s="1"/>
  <c r="M10823" i="3" a="1"/>
  <c r="M10823" i="3" s="1"/>
  <c r="M10824" i="3" a="1"/>
  <c r="M10824" i="3" s="1"/>
  <c r="M10825" i="3" a="1"/>
  <c r="M10825" i="3" s="1"/>
  <c r="M10826" i="3" a="1"/>
  <c r="M10826" i="3" s="1"/>
  <c r="M10827" i="3" a="1"/>
  <c r="M10827" i="3" s="1"/>
  <c r="M10828" i="3" a="1"/>
  <c r="M10828" i="3" s="1"/>
  <c r="M10829" i="3" a="1"/>
  <c r="M10829" i="3" s="1"/>
  <c r="M10830" i="3" a="1"/>
  <c r="M10830" i="3" s="1"/>
  <c r="M10831" i="3" a="1"/>
  <c r="M10831" i="3" s="1"/>
  <c r="M10832" i="3" a="1"/>
  <c r="M10832" i="3" s="1"/>
  <c r="M10833" i="3" a="1"/>
  <c r="M10833" i="3" s="1"/>
  <c r="M10834" i="3" a="1"/>
  <c r="M10834" i="3" s="1"/>
  <c r="M10835" i="3" a="1"/>
  <c r="M10835" i="3" s="1"/>
  <c r="M10836" i="3" a="1"/>
  <c r="M10836" i="3" s="1"/>
  <c r="M10837" i="3" a="1"/>
  <c r="M10837" i="3" s="1"/>
  <c r="M10838" i="3" a="1"/>
  <c r="M10838" i="3" s="1"/>
  <c r="M10839" i="3" a="1"/>
  <c r="M10839" i="3" s="1"/>
  <c r="M10840" i="3" a="1"/>
  <c r="M10840" i="3" s="1"/>
  <c r="M10841" i="3" a="1"/>
  <c r="M10841" i="3" s="1"/>
  <c r="M10842" i="3" a="1"/>
  <c r="M10842" i="3" s="1"/>
  <c r="M10843" i="3" a="1"/>
  <c r="M10843" i="3" s="1"/>
  <c r="M10844" i="3" a="1"/>
  <c r="M10844" i="3" s="1"/>
  <c r="M10845" i="3" a="1"/>
  <c r="M10845" i="3" s="1"/>
  <c r="M10846" i="3" a="1"/>
  <c r="M10846" i="3" s="1"/>
  <c r="M10847" i="3" a="1"/>
  <c r="M10847" i="3" s="1"/>
  <c r="M10848" i="3" a="1"/>
  <c r="M10848" i="3" s="1"/>
  <c r="M10849" i="3" a="1"/>
  <c r="M10849" i="3" s="1"/>
  <c r="M10850" i="3" a="1"/>
  <c r="M10850" i="3" s="1"/>
  <c r="M10851" i="3" a="1"/>
  <c r="M10851" i="3" s="1"/>
  <c r="M10852" i="3" a="1"/>
  <c r="M10852" i="3" s="1"/>
  <c r="M10853" i="3" a="1"/>
  <c r="M10853" i="3" s="1"/>
  <c r="M10854" i="3" a="1"/>
  <c r="M10854" i="3" s="1"/>
  <c r="M10855" i="3" a="1"/>
  <c r="M10855" i="3" s="1"/>
  <c r="M10856" i="3" a="1"/>
  <c r="M10856" i="3" s="1"/>
  <c r="M10857" i="3" a="1"/>
  <c r="M10857" i="3" s="1"/>
  <c r="M10858" i="3" a="1"/>
  <c r="M10858" i="3" s="1"/>
  <c r="M10859" i="3" a="1"/>
  <c r="M10859" i="3" s="1"/>
  <c r="M10860" i="3" a="1"/>
  <c r="M10860" i="3" s="1"/>
  <c r="M10861" i="3" a="1"/>
  <c r="M10861" i="3" s="1"/>
  <c r="M10862" i="3" a="1"/>
  <c r="M10862" i="3" s="1"/>
  <c r="M10863" i="3" a="1"/>
  <c r="M10863" i="3" s="1"/>
  <c r="M10864" i="3" a="1"/>
  <c r="M10864" i="3" s="1"/>
  <c r="M10865" i="3" a="1"/>
  <c r="M10865" i="3" s="1"/>
  <c r="M10866" i="3" a="1"/>
  <c r="M10866" i="3" s="1"/>
  <c r="M10867" i="3" a="1"/>
  <c r="M10867" i="3" s="1"/>
  <c r="M10868" i="3" a="1"/>
  <c r="M10868" i="3" s="1"/>
  <c r="M10869" i="3" a="1"/>
  <c r="M10869" i="3" s="1"/>
  <c r="M10870" i="3" a="1"/>
  <c r="M10870" i="3" s="1"/>
  <c r="M10871" i="3" a="1"/>
  <c r="M10871" i="3" s="1"/>
  <c r="M10872" i="3" a="1"/>
  <c r="M10872" i="3" s="1"/>
  <c r="M10873" i="3" a="1"/>
  <c r="M10873" i="3" s="1"/>
  <c r="M10874" i="3" a="1"/>
  <c r="M10874" i="3" s="1"/>
  <c r="M10875" i="3" a="1"/>
  <c r="M10875" i="3" s="1"/>
  <c r="M10876" i="3" a="1"/>
  <c r="M10876" i="3" s="1"/>
  <c r="M10877" i="3" a="1"/>
  <c r="M10877" i="3" s="1"/>
  <c r="M10878" i="3" a="1"/>
  <c r="M10878" i="3" s="1"/>
  <c r="M10879" i="3" a="1"/>
  <c r="M10879" i="3" s="1"/>
  <c r="M10880" i="3" a="1"/>
  <c r="M10880" i="3" s="1"/>
  <c r="M10881" i="3" a="1"/>
  <c r="M10881" i="3" s="1"/>
  <c r="M10882" i="3" a="1"/>
  <c r="M10882" i="3" s="1"/>
  <c r="M10883" i="3" a="1"/>
  <c r="M10883" i="3" s="1"/>
  <c r="M10884" i="3" a="1"/>
  <c r="M10884" i="3" s="1"/>
  <c r="M10885" i="3" a="1"/>
  <c r="M10885" i="3" s="1"/>
  <c r="M10886" i="3" a="1"/>
  <c r="M10886" i="3" s="1"/>
  <c r="M10887" i="3" a="1"/>
  <c r="M10887" i="3" s="1"/>
  <c r="M10888" i="3" a="1"/>
  <c r="M10888" i="3" s="1"/>
  <c r="M10889" i="3" a="1"/>
  <c r="M10889" i="3" s="1"/>
  <c r="M10890" i="3" a="1"/>
  <c r="M10890" i="3" s="1"/>
  <c r="M10891" i="3" a="1"/>
  <c r="M10891" i="3" s="1"/>
  <c r="M10892" i="3" a="1"/>
  <c r="M10892" i="3" s="1"/>
  <c r="M10893" i="3" a="1"/>
  <c r="M10893" i="3" s="1"/>
  <c r="M10894" i="3" a="1"/>
  <c r="M10894" i="3" s="1"/>
  <c r="M10895" i="3" a="1"/>
  <c r="M10895" i="3" s="1"/>
  <c r="M10896" i="3" a="1"/>
  <c r="M10896" i="3" s="1"/>
  <c r="M10897" i="3" a="1"/>
  <c r="M10897" i="3" s="1"/>
  <c r="M10898" i="3" a="1"/>
  <c r="M10898" i="3" s="1"/>
  <c r="M10899" i="3" a="1"/>
  <c r="M10899" i="3" s="1"/>
  <c r="M10900" i="3" a="1"/>
  <c r="M10900" i="3" s="1"/>
  <c r="M10901" i="3" a="1"/>
  <c r="M10901" i="3" s="1"/>
  <c r="M10902" i="3" a="1"/>
  <c r="M10902" i="3" s="1"/>
  <c r="M10903" i="3" a="1"/>
  <c r="M10903" i="3" s="1"/>
  <c r="M10904" i="3" a="1"/>
  <c r="M10904" i="3" s="1"/>
  <c r="M10905" i="3" a="1"/>
  <c r="M10905" i="3" s="1"/>
  <c r="M10906" i="3" a="1"/>
  <c r="M10906" i="3" s="1"/>
  <c r="M10907" i="3" a="1"/>
  <c r="M10907" i="3" s="1"/>
  <c r="M10908" i="3" a="1"/>
  <c r="M10908" i="3" s="1"/>
  <c r="M10909" i="3" a="1"/>
  <c r="M10909" i="3" s="1"/>
  <c r="M10910" i="3" a="1"/>
  <c r="M10910" i="3" s="1"/>
  <c r="M10911" i="3" a="1"/>
  <c r="M10911" i="3" s="1"/>
  <c r="M10912" i="3" a="1"/>
  <c r="M10912" i="3" s="1"/>
  <c r="M10913" i="3" a="1"/>
  <c r="M10913" i="3" s="1"/>
  <c r="M10914" i="3" a="1"/>
  <c r="M10914" i="3" s="1"/>
  <c r="M10915" i="3" a="1"/>
  <c r="M10915" i="3" s="1"/>
  <c r="M10916" i="3" a="1"/>
  <c r="M10916" i="3" s="1"/>
  <c r="M10917" i="3" a="1"/>
  <c r="M10917" i="3" s="1"/>
  <c r="M10918" i="3" a="1"/>
  <c r="M10918" i="3" s="1"/>
  <c r="M10919" i="3" a="1"/>
  <c r="M10919" i="3" s="1"/>
  <c r="M10920" i="3" a="1"/>
  <c r="M10920" i="3" s="1"/>
  <c r="M10921" i="3" a="1"/>
  <c r="M10921" i="3" s="1"/>
  <c r="M10922" i="3" a="1"/>
  <c r="M10922" i="3" s="1"/>
  <c r="M10923" i="3" a="1"/>
  <c r="M10923" i="3" s="1"/>
  <c r="M10924" i="3" a="1"/>
  <c r="M10924" i="3" s="1"/>
  <c r="M10925" i="3" a="1"/>
  <c r="M10925" i="3" s="1"/>
  <c r="M10926" i="3" a="1"/>
  <c r="M10926" i="3" s="1"/>
  <c r="M10927" i="3" a="1"/>
  <c r="M10927" i="3" s="1"/>
  <c r="M10928" i="3" a="1"/>
  <c r="M10928" i="3" s="1"/>
  <c r="M10929" i="3" a="1"/>
  <c r="M10929" i="3" s="1"/>
  <c r="M10930" i="3" a="1"/>
  <c r="M10930" i="3" s="1"/>
  <c r="M10931" i="3" a="1"/>
  <c r="M10931" i="3" s="1"/>
  <c r="M10932" i="3" a="1"/>
  <c r="M10932" i="3" s="1"/>
  <c r="M10933" i="3" a="1"/>
  <c r="M10933" i="3" s="1"/>
  <c r="M10934" i="3" a="1"/>
  <c r="M10934" i="3" s="1"/>
  <c r="M10935" i="3" a="1"/>
  <c r="M10935" i="3" s="1"/>
  <c r="M10936" i="3" a="1"/>
  <c r="M10936" i="3" s="1"/>
  <c r="M10937" i="3" a="1"/>
  <c r="M10937" i="3" s="1"/>
  <c r="M10938" i="3" a="1"/>
  <c r="M10938" i="3" s="1"/>
  <c r="M10939" i="3" a="1"/>
  <c r="M10939" i="3" s="1"/>
  <c r="M10940" i="3" a="1"/>
  <c r="M10940" i="3" s="1"/>
  <c r="M10941" i="3" a="1"/>
  <c r="M10941" i="3" s="1"/>
  <c r="M10942" i="3" a="1"/>
  <c r="M10942" i="3" s="1"/>
  <c r="M10943" i="3" a="1"/>
  <c r="M10943" i="3" s="1"/>
  <c r="M10944" i="3" a="1"/>
  <c r="M10944" i="3" s="1"/>
  <c r="M10945" i="3" a="1"/>
  <c r="M10945" i="3" s="1"/>
  <c r="M10946" i="3" a="1"/>
  <c r="M10946" i="3" s="1"/>
  <c r="M10947" i="3" a="1"/>
  <c r="M10947" i="3" s="1"/>
  <c r="M10948" i="3" a="1"/>
  <c r="M10948" i="3" s="1"/>
  <c r="M10949" i="3" a="1"/>
  <c r="M10949" i="3" s="1"/>
  <c r="M10950" i="3" a="1"/>
  <c r="M10950" i="3" s="1"/>
  <c r="M10951" i="3" a="1"/>
  <c r="M10951" i="3" s="1"/>
  <c r="M10952" i="3" a="1"/>
  <c r="M10952" i="3" s="1"/>
  <c r="M10953" i="3" a="1"/>
  <c r="M10953" i="3" s="1"/>
  <c r="M10954" i="3" a="1"/>
  <c r="M10954" i="3" s="1"/>
  <c r="M10955" i="3" a="1"/>
  <c r="M10955" i="3" s="1"/>
  <c r="M10956" i="3" a="1"/>
  <c r="M10956" i="3" s="1"/>
  <c r="M10957" i="3" a="1"/>
  <c r="M10957" i="3" s="1"/>
  <c r="M10958" i="3" a="1"/>
  <c r="M10958" i="3" s="1"/>
  <c r="M10959" i="3" a="1"/>
  <c r="M10959" i="3" s="1"/>
  <c r="M10960" i="3" a="1"/>
  <c r="M10960" i="3" s="1"/>
  <c r="M10961" i="3" a="1"/>
  <c r="M10961" i="3" s="1"/>
  <c r="M10964" i="3" a="1"/>
  <c r="M10964" i="3" s="1"/>
  <c r="M10965" i="3" a="1"/>
  <c r="M10965" i="3" s="1"/>
  <c r="M10966" i="3" a="1"/>
  <c r="M10966" i="3" s="1"/>
  <c r="M10967" i="3" a="1"/>
  <c r="M10967" i="3" s="1"/>
  <c r="M10968" i="3" a="1"/>
  <c r="M10968" i="3" s="1"/>
  <c r="M10969" i="3" a="1"/>
  <c r="M10969" i="3" s="1"/>
  <c r="M10970" i="3" a="1"/>
  <c r="M10970" i="3" s="1"/>
  <c r="M10971" i="3" a="1"/>
  <c r="M10971" i="3" s="1"/>
  <c r="M10972" i="3" a="1"/>
  <c r="M10972" i="3" s="1"/>
  <c r="M10973" i="3" a="1"/>
  <c r="M10973" i="3" s="1"/>
  <c r="M10974" i="3" a="1"/>
  <c r="M10974" i="3" s="1"/>
  <c r="M10975" i="3" a="1"/>
  <c r="M10975" i="3" s="1"/>
  <c r="M10976" i="3" a="1"/>
  <c r="M10976" i="3" s="1"/>
  <c r="M10977" i="3" a="1"/>
  <c r="M10977" i="3" s="1"/>
  <c r="M10978" i="3" a="1"/>
  <c r="M10978" i="3" s="1"/>
  <c r="M10979" i="3" a="1"/>
  <c r="M10979" i="3" s="1"/>
  <c r="M10980" i="3" a="1"/>
  <c r="M10980" i="3" s="1"/>
  <c r="M10981" i="3" a="1"/>
  <c r="M10981" i="3" s="1"/>
  <c r="M10982" i="3" a="1"/>
  <c r="M10982" i="3" s="1"/>
  <c r="M10983" i="3" a="1"/>
  <c r="M10983" i="3" s="1"/>
  <c r="M10984" i="3" a="1"/>
  <c r="M10984" i="3" s="1"/>
  <c r="M10985" i="3" a="1"/>
  <c r="M10985" i="3" s="1"/>
  <c r="M10986" i="3" a="1"/>
  <c r="M10986" i="3" s="1"/>
  <c r="M10987" i="3" a="1"/>
  <c r="M10987" i="3" s="1"/>
  <c r="M10988" i="3" a="1"/>
  <c r="M10988" i="3" s="1"/>
  <c r="M10989" i="3" a="1"/>
  <c r="M10989" i="3" s="1"/>
  <c r="M10990" i="3" a="1"/>
  <c r="M10990" i="3" s="1"/>
  <c r="M10991" i="3" a="1"/>
  <c r="M10991" i="3" s="1"/>
  <c r="M10992" i="3" a="1"/>
  <c r="M10992" i="3" s="1"/>
  <c r="M10993" i="3" a="1"/>
  <c r="M10993" i="3" s="1"/>
  <c r="M10994" i="3" a="1"/>
  <c r="M10994" i="3" s="1"/>
  <c r="M10995" i="3" a="1"/>
  <c r="M10995" i="3" s="1"/>
  <c r="M10996" i="3" a="1"/>
  <c r="M10996" i="3" s="1"/>
  <c r="M10997" i="3" a="1"/>
  <c r="M10997" i="3" s="1"/>
  <c r="M10998" i="3" a="1"/>
  <c r="M10998" i="3" s="1"/>
  <c r="M10999" i="3" a="1"/>
  <c r="M10999" i="3" s="1"/>
  <c r="M11000" i="3" a="1"/>
  <c r="M11000" i="3" s="1"/>
  <c r="M11001" i="3" a="1"/>
  <c r="M11001" i="3" s="1"/>
  <c r="M11002" i="3" a="1"/>
  <c r="M11002" i="3" s="1"/>
  <c r="M11003" i="3" a="1"/>
  <c r="M11003" i="3" s="1"/>
  <c r="M11004" i="3" a="1"/>
  <c r="M11004" i="3" s="1"/>
  <c r="M11005" i="3" a="1"/>
  <c r="M11005" i="3" s="1"/>
  <c r="M11006" i="3" a="1"/>
  <c r="M11006" i="3" s="1"/>
  <c r="M11007" i="3" a="1"/>
  <c r="M11007" i="3" s="1"/>
  <c r="M11008" i="3" a="1"/>
  <c r="M11008" i="3" s="1"/>
  <c r="M11009" i="3" a="1"/>
  <c r="M11009" i="3" s="1"/>
  <c r="M11010" i="3" a="1"/>
  <c r="M11010" i="3" s="1"/>
  <c r="M11011" i="3" a="1"/>
  <c r="M11011" i="3" s="1"/>
  <c r="M11012" i="3" a="1"/>
  <c r="M11012" i="3" s="1"/>
  <c r="M11013" i="3" a="1"/>
  <c r="M11013" i="3" s="1"/>
  <c r="M11014" i="3" a="1"/>
  <c r="M11014" i="3" s="1"/>
  <c r="M11015" i="3" a="1"/>
  <c r="M11015" i="3" s="1"/>
  <c r="M11016" i="3" a="1"/>
  <c r="M11016" i="3" s="1"/>
  <c r="M11017" i="3" a="1"/>
  <c r="M11017" i="3" s="1"/>
  <c r="M11018" i="3" a="1"/>
  <c r="M11018" i="3" s="1"/>
  <c r="M11019" i="3" a="1"/>
  <c r="M11019" i="3" s="1"/>
  <c r="M11020" i="3" a="1"/>
  <c r="M11020" i="3" s="1"/>
  <c r="M11021" i="3" a="1"/>
  <c r="M11021" i="3" s="1"/>
  <c r="M11022" i="3" a="1"/>
  <c r="M11022" i="3" s="1"/>
  <c r="M11023" i="3" a="1"/>
  <c r="M11023" i="3" s="1"/>
  <c r="M11024" i="3" a="1"/>
  <c r="M11024" i="3" s="1"/>
  <c r="M11025" i="3" a="1"/>
  <c r="M11025" i="3" s="1"/>
  <c r="M11026" i="3" a="1"/>
  <c r="M11026" i="3" s="1"/>
  <c r="M11027" i="3" a="1"/>
  <c r="M11027" i="3" s="1"/>
  <c r="M11028" i="3" a="1"/>
  <c r="M11028" i="3" s="1"/>
  <c r="M11029" i="3" a="1"/>
  <c r="M11029" i="3" s="1"/>
  <c r="M11030" i="3" a="1"/>
  <c r="M11030" i="3" s="1"/>
  <c r="M11031" i="3" a="1"/>
  <c r="M11031" i="3" s="1"/>
  <c r="M11032" i="3" a="1"/>
  <c r="M11032" i="3" s="1"/>
  <c r="M11033" i="3" a="1"/>
  <c r="M11033" i="3" s="1"/>
  <c r="M11034" i="3" a="1"/>
  <c r="M11034" i="3" s="1"/>
  <c r="M11035" i="3" a="1"/>
  <c r="M11035" i="3" s="1"/>
  <c r="M11036" i="3" a="1"/>
  <c r="M11036" i="3" s="1"/>
  <c r="M11037" i="3" a="1"/>
  <c r="M11037" i="3" s="1"/>
  <c r="M11038" i="3" a="1"/>
  <c r="M11038" i="3" s="1"/>
  <c r="M11039" i="3" a="1"/>
  <c r="M11039" i="3" s="1"/>
  <c r="M11040" i="3" a="1"/>
  <c r="M11040" i="3" s="1"/>
  <c r="M11041" i="3" a="1"/>
  <c r="M11041" i="3" s="1"/>
  <c r="M11042" i="3" a="1"/>
  <c r="M11042" i="3" s="1"/>
  <c r="M11043" i="3" a="1"/>
  <c r="M11043" i="3" s="1"/>
  <c r="M11044" i="3" a="1"/>
  <c r="M11044" i="3" s="1"/>
  <c r="M11045" i="3" a="1"/>
  <c r="M11045" i="3" s="1"/>
  <c r="M11046" i="3" a="1"/>
  <c r="M11046" i="3" s="1"/>
  <c r="M11047" i="3" a="1"/>
  <c r="M11047" i="3" s="1"/>
  <c r="M11048" i="3" a="1"/>
  <c r="M11048" i="3" s="1"/>
  <c r="M11049" i="3" a="1"/>
  <c r="M11049" i="3" s="1"/>
  <c r="M11050" i="3" a="1"/>
  <c r="M11050" i="3" s="1"/>
  <c r="M11051" i="3" a="1"/>
  <c r="M11051" i="3" s="1"/>
  <c r="M11052" i="3" a="1"/>
  <c r="M11052" i="3" s="1"/>
  <c r="M11053" i="3" a="1"/>
  <c r="M11053" i="3" s="1"/>
  <c r="M11054" i="3" a="1"/>
  <c r="M11054" i="3" s="1"/>
  <c r="M11055" i="3" a="1"/>
  <c r="M11055" i="3" s="1"/>
  <c r="M11056" i="3" a="1"/>
  <c r="M11056" i="3" s="1"/>
  <c r="M11057" i="3" a="1"/>
  <c r="M11057" i="3" s="1"/>
  <c r="M11058" i="3" a="1"/>
  <c r="M11058" i="3" s="1"/>
  <c r="M11059" i="3" a="1"/>
  <c r="M11059" i="3" s="1"/>
  <c r="M11060" i="3" a="1"/>
  <c r="M11060" i="3" s="1"/>
  <c r="M11061" i="3" a="1"/>
  <c r="M11061" i="3" s="1"/>
  <c r="M11062" i="3" a="1"/>
  <c r="M11062" i="3" s="1"/>
  <c r="M11063" i="3" a="1"/>
  <c r="M11063" i="3" s="1"/>
  <c r="M11064" i="3" a="1"/>
  <c r="M11064" i="3" s="1"/>
  <c r="M11065" i="3" a="1"/>
  <c r="M11065" i="3" s="1"/>
  <c r="M11066" i="3" a="1"/>
  <c r="M11066" i="3" s="1"/>
  <c r="M11067" i="3" a="1"/>
  <c r="M11067" i="3" s="1"/>
  <c r="M11068" i="3" a="1"/>
  <c r="M11068" i="3" s="1"/>
  <c r="M11069" i="3" a="1"/>
  <c r="M11069" i="3" s="1"/>
  <c r="M11070" i="3" a="1"/>
  <c r="M11070" i="3" s="1"/>
  <c r="M11071" i="3" a="1"/>
  <c r="M11071" i="3" s="1"/>
  <c r="M11072" i="3" a="1"/>
  <c r="M11072" i="3" s="1"/>
  <c r="M11073" i="3" a="1"/>
  <c r="M11073" i="3" s="1"/>
  <c r="M11074" i="3" a="1"/>
  <c r="M11074" i="3" s="1"/>
  <c r="M11075" i="3" a="1"/>
  <c r="M11075" i="3" s="1"/>
  <c r="M11076" i="3" a="1"/>
  <c r="M11076" i="3" s="1"/>
  <c r="M11077" i="3" a="1"/>
  <c r="M11077" i="3" s="1"/>
  <c r="M11078" i="3" a="1"/>
  <c r="M11078" i="3" s="1"/>
  <c r="M11079" i="3" a="1"/>
  <c r="M11079" i="3" s="1"/>
  <c r="M11080" i="3" a="1"/>
  <c r="M11080" i="3" s="1"/>
  <c r="M11081" i="3" a="1"/>
  <c r="M11081" i="3" s="1"/>
  <c r="M11082" i="3" a="1"/>
  <c r="M11082" i="3" s="1"/>
  <c r="M11083" i="3" a="1"/>
  <c r="M11083" i="3" s="1"/>
  <c r="M11084" i="3" a="1"/>
  <c r="M11084" i="3" s="1"/>
  <c r="M11085" i="3" a="1"/>
  <c r="M11085" i="3" s="1"/>
  <c r="M11086" i="3" a="1"/>
  <c r="M11086" i="3" s="1"/>
  <c r="M11087" i="3" a="1"/>
  <c r="M11087" i="3" s="1"/>
  <c r="M11088" i="3" a="1"/>
  <c r="M11088" i="3" s="1"/>
  <c r="M11089" i="3" a="1"/>
  <c r="M11089" i="3" s="1"/>
  <c r="M11090" i="3" a="1"/>
  <c r="M11090" i="3" s="1"/>
  <c r="M11091" i="3" a="1"/>
  <c r="M11091" i="3" s="1"/>
  <c r="M11092" i="3" a="1"/>
  <c r="M11092" i="3" s="1"/>
  <c r="M11093" i="3" a="1"/>
  <c r="M11093" i="3" s="1"/>
  <c r="M11094" i="3" a="1"/>
  <c r="M11094" i="3" s="1"/>
  <c r="M11095" i="3" a="1"/>
  <c r="M11095" i="3" s="1"/>
  <c r="M11096" i="3" a="1"/>
  <c r="M11096" i="3" s="1"/>
  <c r="M11097" i="3" a="1"/>
  <c r="M11097" i="3" s="1"/>
  <c r="M11098" i="3" a="1"/>
  <c r="M11098" i="3" s="1"/>
  <c r="M11099" i="3" a="1"/>
  <c r="M11099" i="3" s="1"/>
  <c r="M11100" i="3" a="1"/>
  <c r="M11100" i="3" s="1"/>
  <c r="M11101" i="3" a="1"/>
  <c r="M11101" i="3" s="1"/>
  <c r="M11102" i="3" a="1"/>
  <c r="M11102" i="3" s="1"/>
  <c r="M11103" i="3" a="1"/>
  <c r="M11103" i="3" s="1"/>
  <c r="M11104" i="3" a="1"/>
  <c r="M11104" i="3" s="1"/>
  <c r="M11105" i="3" a="1"/>
  <c r="M11105" i="3" s="1"/>
  <c r="M11106" i="3" a="1"/>
  <c r="M11106" i="3" s="1"/>
  <c r="M11107" i="3" a="1"/>
  <c r="M11107" i="3" s="1"/>
  <c r="M11108" i="3" a="1"/>
  <c r="M11108" i="3" s="1"/>
  <c r="M11109" i="3" a="1"/>
  <c r="M11109" i="3" s="1"/>
  <c r="M11110" i="3" a="1"/>
  <c r="M11110" i="3" s="1"/>
  <c r="M11111" i="3" a="1"/>
  <c r="M11111" i="3" s="1"/>
  <c r="M11112" i="3" a="1"/>
  <c r="M11112" i="3" s="1"/>
  <c r="M11113" i="3" a="1"/>
  <c r="M11113" i="3" s="1"/>
  <c r="M11114" i="3" a="1"/>
  <c r="M11114" i="3" s="1"/>
  <c r="M11115" i="3" a="1"/>
  <c r="M11115" i="3" s="1"/>
  <c r="M11116" i="3" a="1"/>
  <c r="M11116" i="3" s="1"/>
  <c r="M11117" i="3" a="1"/>
  <c r="M11117" i="3" s="1"/>
  <c r="M11118" i="3" a="1"/>
  <c r="M11118" i="3" s="1"/>
  <c r="M11119" i="3" a="1"/>
  <c r="M11119" i="3" s="1"/>
  <c r="M11120" i="3" a="1"/>
  <c r="M11120" i="3" s="1"/>
  <c r="M11121" i="3" a="1"/>
  <c r="M11121" i="3" s="1"/>
  <c r="M11122" i="3" a="1"/>
  <c r="M11122" i="3" s="1"/>
  <c r="M11123" i="3" a="1"/>
  <c r="M11123" i="3" s="1"/>
  <c r="M11124" i="3" a="1"/>
  <c r="M11124" i="3" s="1"/>
  <c r="M11125" i="3" a="1"/>
  <c r="M11125" i="3" s="1"/>
  <c r="M11126" i="3" a="1"/>
  <c r="M11126" i="3" s="1"/>
  <c r="M11127" i="3" a="1"/>
  <c r="M11127" i="3" s="1"/>
  <c r="M11128" i="3" a="1"/>
  <c r="M11128" i="3" s="1"/>
  <c r="M11129" i="3" a="1"/>
  <c r="M11129" i="3" s="1"/>
  <c r="M11130" i="3" a="1"/>
  <c r="M11130" i="3" s="1"/>
  <c r="M11131" i="3" a="1"/>
  <c r="M11131" i="3" s="1"/>
  <c r="M11132" i="3" a="1"/>
  <c r="M11132" i="3" s="1"/>
  <c r="M11133" i="3" a="1"/>
  <c r="M11133" i="3" s="1"/>
  <c r="M11134" i="3" a="1"/>
  <c r="M11134" i="3" s="1"/>
  <c r="M11135" i="3" a="1"/>
  <c r="M11135" i="3" s="1"/>
  <c r="M11136" i="3" a="1"/>
  <c r="M11136" i="3" s="1"/>
  <c r="M11137" i="3" a="1"/>
  <c r="M11137" i="3" s="1"/>
  <c r="M11138" i="3" a="1"/>
  <c r="M11138" i="3" s="1"/>
  <c r="M11139" i="3" a="1"/>
  <c r="M11139" i="3" s="1"/>
  <c r="M11140" i="3" a="1"/>
  <c r="M11140" i="3" s="1"/>
  <c r="M11141" i="3" a="1"/>
  <c r="M11141" i="3" s="1"/>
  <c r="M11142" i="3" a="1"/>
  <c r="M11142" i="3" s="1"/>
  <c r="M11143" i="3" a="1"/>
  <c r="M11143" i="3" s="1"/>
  <c r="M11144" i="3" a="1"/>
  <c r="M11144" i="3" s="1"/>
  <c r="M11145" i="3" a="1"/>
  <c r="M11145" i="3" s="1"/>
  <c r="M11146" i="3" a="1"/>
  <c r="M11146" i="3" s="1"/>
  <c r="M11147" i="3" a="1"/>
  <c r="M11147" i="3" s="1"/>
  <c r="M11148" i="3" a="1"/>
  <c r="M11148" i="3" s="1"/>
  <c r="M11149" i="3" a="1"/>
  <c r="M11149" i="3" s="1"/>
  <c r="M11150" i="3" a="1"/>
  <c r="M11150" i="3" s="1"/>
  <c r="M11151" i="3" a="1"/>
  <c r="M11151" i="3" s="1"/>
  <c r="M11152" i="3" a="1"/>
  <c r="M11152" i="3" s="1"/>
  <c r="M11153" i="3" a="1"/>
  <c r="M11153" i="3" s="1"/>
  <c r="M11154" i="3" a="1"/>
  <c r="M11154" i="3" s="1"/>
  <c r="M11155" i="3" a="1"/>
  <c r="M11155" i="3" s="1"/>
  <c r="M11156" i="3" a="1"/>
  <c r="M11156" i="3" s="1"/>
  <c r="M11157" i="3" a="1"/>
  <c r="M11157" i="3" s="1"/>
  <c r="M11158" i="3" a="1"/>
  <c r="M11158" i="3" s="1"/>
  <c r="M11159" i="3" a="1"/>
  <c r="M11159" i="3" s="1"/>
  <c r="M11160" i="3" a="1"/>
  <c r="M11160" i="3" s="1"/>
  <c r="M11161" i="3" a="1"/>
  <c r="M11161" i="3" s="1"/>
  <c r="M11162" i="3" a="1"/>
  <c r="M11162" i="3" s="1"/>
  <c r="M11163" i="3" a="1"/>
  <c r="M11163" i="3" s="1"/>
  <c r="M11164" i="3" a="1"/>
  <c r="M11164" i="3" s="1"/>
  <c r="M11165" i="3" a="1"/>
  <c r="M11165" i="3" s="1"/>
  <c r="M11166" i="3" a="1"/>
  <c r="M11166" i="3" s="1"/>
  <c r="M11167" i="3" a="1"/>
  <c r="M11167" i="3" s="1"/>
  <c r="M11168" i="3" a="1"/>
  <c r="M11168" i="3" s="1"/>
  <c r="M11169" i="3" a="1"/>
  <c r="M11169" i="3" s="1"/>
  <c r="M11170" i="3" a="1"/>
  <c r="M11170" i="3" s="1"/>
  <c r="M11171" i="3" a="1"/>
  <c r="M11171" i="3" s="1"/>
  <c r="M11172" i="3" a="1"/>
  <c r="M11172" i="3" s="1"/>
  <c r="M11173" i="3" a="1"/>
  <c r="M11173" i="3" s="1"/>
  <c r="M11174" i="3" a="1"/>
  <c r="M11174" i="3" s="1"/>
  <c r="M11175" i="3" a="1"/>
  <c r="M11175" i="3" s="1"/>
  <c r="M11176" i="3" a="1"/>
  <c r="M11176" i="3" s="1"/>
  <c r="M11177" i="3" a="1"/>
  <c r="M11177" i="3" s="1"/>
  <c r="M11178" i="3" a="1"/>
  <c r="M11178" i="3" s="1"/>
  <c r="M11179" i="3" a="1"/>
  <c r="M11179" i="3" s="1"/>
  <c r="M11180" i="3" a="1"/>
  <c r="M11180" i="3" s="1"/>
  <c r="M11181" i="3" a="1"/>
  <c r="M11181" i="3" s="1"/>
  <c r="M11182" i="3" a="1"/>
  <c r="M11182" i="3" s="1"/>
  <c r="M11183" i="3" a="1"/>
  <c r="M11183" i="3" s="1"/>
  <c r="M11184" i="3" a="1"/>
  <c r="M11184" i="3" s="1"/>
  <c r="M11185" i="3" a="1"/>
  <c r="M11185" i="3" s="1"/>
  <c r="M11186" i="3" a="1"/>
  <c r="M11186" i="3" s="1"/>
  <c r="M11187" i="3" a="1"/>
  <c r="M11187" i="3" s="1"/>
  <c r="M11188" i="3" a="1"/>
  <c r="M11188" i="3" s="1"/>
  <c r="M11189" i="3" a="1"/>
  <c r="M11189" i="3" s="1"/>
  <c r="M11190" i="3" a="1"/>
  <c r="M11190" i="3" s="1"/>
  <c r="M11191" i="3" a="1"/>
  <c r="M11191" i="3" s="1"/>
  <c r="M11192" i="3" a="1"/>
  <c r="M11192" i="3" s="1"/>
  <c r="M11193" i="3" a="1"/>
  <c r="M11193" i="3" s="1"/>
  <c r="M11194" i="3" a="1"/>
  <c r="M11194" i="3" s="1"/>
  <c r="M11195" i="3" a="1"/>
  <c r="M11195" i="3" s="1"/>
  <c r="M11196" i="3" a="1"/>
  <c r="M11196" i="3" s="1"/>
  <c r="M11197" i="3" a="1"/>
  <c r="M11197" i="3" s="1"/>
  <c r="M11198" i="3" a="1"/>
  <c r="M11198" i="3" s="1"/>
  <c r="M11199" i="3" a="1"/>
  <c r="M11199" i="3" s="1"/>
  <c r="M11200" i="3" a="1"/>
  <c r="M11200" i="3" s="1"/>
  <c r="M11201" i="3" a="1"/>
  <c r="M11201" i="3" s="1"/>
  <c r="M11202" i="3" a="1"/>
  <c r="M11202" i="3" s="1"/>
  <c r="M11203" i="3" a="1"/>
  <c r="M11203" i="3" s="1"/>
  <c r="M11204" i="3" a="1"/>
  <c r="M11204" i="3" s="1"/>
  <c r="M11205" i="3" a="1"/>
  <c r="M11205" i="3" s="1"/>
  <c r="M11206" i="3" a="1"/>
  <c r="M11206" i="3" s="1"/>
  <c r="M11207" i="3" a="1"/>
  <c r="M11207" i="3" s="1"/>
  <c r="M11208" i="3" a="1"/>
  <c r="M11208" i="3" s="1"/>
  <c r="M11209" i="3" a="1"/>
  <c r="M11209" i="3" s="1"/>
  <c r="M11210" i="3" a="1"/>
  <c r="M11210" i="3" s="1"/>
  <c r="M11211" i="3" a="1"/>
  <c r="M11211" i="3" s="1"/>
  <c r="M11212" i="3" a="1"/>
  <c r="M11212" i="3" s="1"/>
  <c r="M11213" i="3" a="1"/>
  <c r="M11213" i="3" s="1"/>
  <c r="M11214" i="3" a="1"/>
  <c r="M11214" i="3" s="1"/>
  <c r="M11215" i="3" a="1"/>
  <c r="M11215" i="3" s="1"/>
  <c r="M11216" i="3" a="1"/>
  <c r="M11216" i="3" s="1"/>
  <c r="M11217" i="3" a="1"/>
  <c r="M11217" i="3" s="1"/>
  <c r="M11218" i="3" a="1"/>
  <c r="M11218" i="3" s="1"/>
  <c r="M11219" i="3" a="1"/>
  <c r="M11219" i="3" s="1"/>
  <c r="M11220" i="3" a="1"/>
  <c r="M11220" i="3" s="1"/>
  <c r="M11221" i="3" a="1"/>
  <c r="M11221" i="3" s="1"/>
  <c r="M11222" i="3" a="1"/>
  <c r="M11222" i="3" s="1"/>
  <c r="M11223" i="3" a="1"/>
  <c r="M11223" i="3" s="1"/>
  <c r="M11224" i="3" a="1"/>
  <c r="M11224" i="3" s="1"/>
  <c r="M11225" i="3" a="1"/>
  <c r="M11225" i="3" s="1"/>
  <c r="M11226" i="3" a="1"/>
  <c r="M11226" i="3" s="1"/>
  <c r="M11227" i="3" a="1"/>
  <c r="M11227" i="3" s="1"/>
  <c r="M11228" i="3" a="1"/>
  <c r="M11228" i="3" s="1"/>
  <c r="M11229" i="3" a="1"/>
  <c r="M11229" i="3" s="1"/>
  <c r="M11230" i="3" a="1"/>
  <c r="M11230" i="3" s="1"/>
  <c r="M11231" i="3" a="1"/>
  <c r="M11231" i="3" s="1"/>
  <c r="M11232" i="3" a="1"/>
  <c r="M11232" i="3" s="1"/>
  <c r="M11233" i="3" a="1"/>
  <c r="M11233" i="3" s="1"/>
  <c r="M11234" i="3" a="1"/>
  <c r="M11234" i="3" s="1"/>
  <c r="M11235" i="3" a="1"/>
  <c r="M11235" i="3" s="1"/>
  <c r="M11236" i="3" a="1"/>
  <c r="M11236" i="3" s="1"/>
  <c r="M11237" i="3" a="1"/>
  <c r="M11237" i="3" s="1"/>
  <c r="M11238" i="3" a="1"/>
  <c r="M11238" i="3" s="1"/>
  <c r="M11239" i="3" a="1"/>
  <c r="M11239" i="3" s="1"/>
  <c r="M11240" i="3" a="1"/>
  <c r="M11240" i="3" s="1"/>
  <c r="M11241" i="3" a="1"/>
  <c r="M11241" i="3" s="1"/>
  <c r="M11242" i="3" a="1"/>
  <c r="M11242" i="3" s="1"/>
  <c r="M11243" i="3" a="1"/>
  <c r="M11243" i="3" s="1"/>
  <c r="M11244" i="3" a="1"/>
  <c r="M11244" i="3" s="1"/>
  <c r="M11245" i="3" a="1"/>
  <c r="M11245" i="3" s="1"/>
  <c r="M11246" i="3" a="1"/>
  <c r="M11246" i="3" s="1"/>
  <c r="M11247" i="3" a="1"/>
  <c r="M11247" i="3" s="1"/>
  <c r="M11248" i="3" a="1"/>
  <c r="M11248" i="3" s="1"/>
  <c r="M11249" i="3" a="1"/>
  <c r="M11249" i="3" s="1"/>
  <c r="M11250" i="3" a="1"/>
  <c r="M11250" i="3" s="1"/>
  <c r="M11251" i="3" a="1"/>
  <c r="M11251" i="3" s="1"/>
  <c r="M11252" i="3" a="1"/>
  <c r="M11252" i="3" s="1"/>
  <c r="M11253" i="3" a="1"/>
  <c r="M11253" i="3" s="1"/>
  <c r="M11254" i="3" a="1"/>
  <c r="M11254" i="3" s="1"/>
  <c r="M11255" i="3" a="1"/>
  <c r="M11255" i="3" s="1"/>
  <c r="M11256" i="3" a="1"/>
  <c r="M11256" i="3" s="1"/>
  <c r="M11257" i="3" a="1"/>
  <c r="M11257" i="3" s="1"/>
  <c r="M11258" i="3" a="1"/>
  <c r="M11258" i="3" s="1"/>
  <c r="M11259" i="3" a="1"/>
  <c r="M11259" i="3" s="1"/>
  <c r="M11260" i="3" a="1"/>
  <c r="M11260" i="3" s="1"/>
  <c r="M11261" i="3" a="1"/>
  <c r="M11261" i="3" s="1"/>
  <c r="M11262" i="3" a="1"/>
  <c r="M11262" i="3" s="1"/>
  <c r="M11263" i="3" a="1"/>
  <c r="M11263" i="3" s="1"/>
  <c r="M11264" i="3" a="1"/>
  <c r="M11264" i="3" s="1"/>
  <c r="M11265" i="3" a="1"/>
  <c r="M11265" i="3" s="1"/>
  <c r="M11266" i="3" a="1"/>
  <c r="M11266" i="3" s="1"/>
  <c r="M11267" i="3" a="1"/>
  <c r="M11267" i="3" s="1"/>
  <c r="M11268" i="3" a="1"/>
  <c r="M11268" i="3" s="1"/>
  <c r="M11269" i="3" a="1"/>
  <c r="M11269" i="3" s="1"/>
  <c r="M11270" i="3" a="1"/>
  <c r="M11270" i="3" s="1"/>
  <c r="M11271" i="3" a="1"/>
  <c r="M11271" i="3" s="1"/>
  <c r="M11272" i="3" a="1"/>
  <c r="M11272" i="3" s="1"/>
  <c r="M11273" i="3" a="1"/>
  <c r="M11273" i="3" s="1"/>
  <c r="M11274" i="3" a="1"/>
  <c r="M11274" i="3" s="1"/>
  <c r="M11275" i="3" a="1"/>
  <c r="M11275" i="3" s="1"/>
  <c r="M11276" i="3" a="1"/>
  <c r="M11276" i="3" s="1"/>
  <c r="M11277" i="3" a="1"/>
  <c r="M11277" i="3" s="1"/>
  <c r="M11278" i="3" a="1"/>
  <c r="M11278" i="3" s="1"/>
  <c r="M11279" i="3" a="1"/>
  <c r="M11279" i="3" s="1"/>
  <c r="M11280" i="3" a="1"/>
  <c r="M11280" i="3" s="1"/>
  <c r="M11281" i="3" a="1"/>
  <c r="M11281" i="3" s="1"/>
  <c r="M11282" i="3" a="1"/>
  <c r="M11282" i="3" s="1"/>
  <c r="M11283" i="3" a="1"/>
  <c r="M11283" i="3" s="1"/>
  <c r="M11284" i="3" a="1"/>
  <c r="M11284" i="3" s="1"/>
  <c r="M11285" i="3" a="1"/>
  <c r="M11285" i="3" s="1"/>
  <c r="M11286" i="3" a="1"/>
  <c r="M11286" i="3" s="1"/>
  <c r="M11287" i="3" a="1"/>
  <c r="M11287" i="3" s="1"/>
  <c r="M11288" i="3" a="1"/>
  <c r="M11288" i="3" s="1"/>
  <c r="M11289" i="3" a="1"/>
  <c r="M11289" i="3" s="1"/>
  <c r="M11290" i="3" a="1"/>
  <c r="M11290" i="3" s="1"/>
  <c r="M11291" i="3" a="1"/>
  <c r="M11291" i="3" s="1"/>
  <c r="M11292" i="3" a="1"/>
  <c r="M11292" i="3" s="1"/>
  <c r="M11293" i="3" a="1"/>
  <c r="M11293" i="3" s="1"/>
  <c r="M11294" i="3" a="1"/>
  <c r="M11294" i="3" s="1"/>
  <c r="M11295" i="3" a="1"/>
  <c r="M11295" i="3" s="1"/>
  <c r="M11296" i="3" a="1"/>
  <c r="M11296" i="3" s="1"/>
  <c r="M11297" i="3" a="1"/>
  <c r="M11297" i="3" s="1"/>
  <c r="M11298" i="3" a="1"/>
  <c r="M11298" i="3" s="1"/>
  <c r="M11299" i="3" a="1"/>
  <c r="M11299" i="3" s="1"/>
  <c r="M11300" i="3" a="1"/>
  <c r="M11300" i="3" s="1"/>
  <c r="M11301" i="3" a="1"/>
  <c r="M11301" i="3" s="1"/>
  <c r="M11302" i="3" a="1"/>
  <c r="M11302" i="3" s="1"/>
  <c r="M11303" i="3" a="1"/>
  <c r="M11303" i="3" s="1"/>
  <c r="M11304" i="3" a="1"/>
  <c r="M11304" i="3" s="1"/>
  <c r="M11305" i="3" a="1"/>
  <c r="M11305" i="3" s="1"/>
  <c r="M11306" i="3" a="1"/>
  <c r="M11306" i="3" s="1"/>
  <c r="M11307" i="3" a="1"/>
  <c r="M11307" i="3" s="1"/>
  <c r="M11308" i="3" a="1"/>
  <c r="M11308" i="3" s="1"/>
  <c r="M11309" i="3" a="1"/>
  <c r="M11309" i="3" s="1"/>
  <c r="M11310" i="3" a="1"/>
  <c r="M11310" i="3" s="1"/>
  <c r="M11311" i="3" a="1"/>
  <c r="M11311" i="3" s="1"/>
  <c r="M11312" i="3" a="1"/>
  <c r="M11312" i="3" s="1"/>
  <c r="M11313" i="3" a="1"/>
  <c r="M11313" i="3" s="1"/>
  <c r="M11314" i="3" a="1"/>
  <c r="M11314" i="3" s="1"/>
  <c r="M11315" i="3" a="1"/>
  <c r="M11315" i="3" s="1"/>
  <c r="M11316" i="3" a="1"/>
  <c r="M11316" i="3" s="1"/>
  <c r="M11317" i="3" a="1"/>
  <c r="M11317" i="3" s="1"/>
  <c r="M11318" i="3" a="1"/>
  <c r="M11318" i="3" s="1"/>
  <c r="M11319" i="3" a="1"/>
  <c r="M11319" i="3" s="1"/>
  <c r="M11320" i="3" a="1"/>
  <c r="M11320" i="3" s="1"/>
  <c r="M11321" i="3" a="1"/>
  <c r="M11321" i="3" s="1"/>
  <c r="M11322" i="3" a="1"/>
  <c r="M11322" i="3" s="1"/>
  <c r="M11323" i="3" a="1"/>
  <c r="M11323" i="3" s="1"/>
  <c r="M11324" i="3" a="1"/>
  <c r="M11324" i="3" s="1"/>
  <c r="M11325" i="3" a="1"/>
  <c r="M11325" i="3" s="1"/>
  <c r="M11326" i="3" a="1"/>
  <c r="M11326" i="3" s="1"/>
  <c r="M11327" i="3" a="1"/>
  <c r="M11327" i="3" s="1"/>
  <c r="M11328" i="3" a="1"/>
  <c r="M11328" i="3" s="1"/>
  <c r="M11329" i="3" a="1"/>
  <c r="M11329" i="3" s="1"/>
  <c r="M11330" i="3" a="1"/>
  <c r="M11330" i="3" s="1"/>
  <c r="M11331" i="3" a="1"/>
  <c r="M11331" i="3" s="1"/>
  <c r="M11332" i="3" a="1"/>
  <c r="M11332" i="3" s="1"/>
  <c r="M11333" i="3" a="1"/>
  <c r="M11333" i="3" s="1"/>
  <c r="M11334" i="3" a="1"/>
  <c r="M11334" i="3" s="1"/>
  <c r="M11335" i="3" a="1"/>
  <c r="M11335" i="3" s="1"/>
  <c r="M11336" i="3" a="1"/>
  <c r="M11336" i="3" s="1"/>
  <c r="M11337" i="3" a="1"/>
  <c r="M11337" i="3" s="1"/>
  <c r="M11338" i="3" a="1"/>
  <c r="M11338" i="3" s="1"/>
  <c r="M11339" i="3" a="1"/>
  <c r="M11339" i="3" s="1"/>
  <c r="M11340" i="3" a="1"/>
  <c r="M11340" i="3" s="1"/>
  <c r="M11341" i="3" a="1"/>
  <c r="M11341" i="3" s="1"/>
  <c r="M11342" i="3" a="1"/>
  <c r="M11342" i="3" s="1"/>
  <c r="M11343" i="3" a="1"/>
  <c r="M11343" i="3" s="1"/>
  <c r="M11344" i="3" a="1"/>
  <c r="M11344" i="3" s="1"/>
  <c r="M11345" i="3" a="1"/>
  <c r="M11345" i="3" s="1"/>
  <c r="M11346" i="3" a="1"/>
  <c r="M11346" i="3" s="1"/>
  <c r="M11347" i="3" a="1"/>
  <c r="M11347" i="3" s="1"/>
  <c r="M11348" i="3" a="1"/>
  <c r="M11348" i="3" s="1"/>
  <c r="M11349" i="3" a="1"/>
  <c r="M11349" i="3" s="1"/>
  <c r="M11350" i="3" a="1"/>
  <c r="M11350" i="3" s="1"/>
  <c r="M11351" i="3" a="1"/>
  <c r="M11351" i="3" s="1"/>
  <c r="M11352" i="3" a="1"/>
  <c r="M11352" i="3" s="1"/>
  <c r="M11353" i="3" a="1"/>
  <c r="M11353" i="3" s="1"/>
  <c r="M11354" i="3" a="1"/>
  <c r="M11354" i="3" s="1"/>
  <c r="M11355" i="3" a="1"/>
  <c r="M11355" i="3" s="1"/>
  <c r="M11356" i="3" a="1"/>
  <c r="M11356" i="3" s="1"/>
  <c r="M11357" i="3" a="1"/>
  <c r="M11357" i="3" s="1"/>
  <c r="M11358" i="3" a="1"/>
  <c r="M11358" i="3" s="1"/>
  <c r="M11359" i="3" a="1"/>
  <c r="M11359" i="3" s="1"/>
  <c r="M11360" i="3" a="1"/>
  <c r="M11360" i="3" s="1"/>
  <c r="M11361" i="3" a="1"/>
  <c r="M11361" i="3" s="1"/>
  <c r="M11362" i="3" a="1"/>
  <c r="M11362" i="3" s="1"/>
  <c r="M11363" i="3" a="1"/>
  <c r="M11363" i="3" s="1"/>
  <c r="M11364" i="3" a="1"/>
  <c r="M11364" i="3" s="1"/>
  <c r="M11365" i="3" a="1"/>
  <c r="M11365" i="3" s="1"/>
  <c r="M11366" i="3" a="1"/>
  <c r="M11366" i="3" s="1"/>
  <c r="M11367" i="3" a="1"/>
  <c r="M11367" i="3" s="1"/>
  <c r="M11368" i="3" a="1"/>
  <c r="M11368" i="3" s="1"/>
  <c r="M11369" i="3" a="1"/>
  <c r="M11369" i="3" s="1"/>
  <c r="M11370" i="3" a="1"/>
  <c r="M11370" i="3" s="1"/>
  <c r="M11371" i="3" a="1"/>
  <c r="M11371" i="3" s="1"/>
  <c r="M11372" i="3" a="1"/>
  <c r="M11372" i="3" s="1"/>
  <c r="M11373" i="3" a="1"/>
  <c r="M11373" i="3" s="1"/>
  <c r="M11374" i="3" a="1"/>
  <c r="M11374" i="3" s="1"/>
  <c r="M11375" i="3" a="1"/>
  <c r="M11375" i="3" s="1"/>
  <c r="M11376" i="3" a="1"/>
  <c r="M11376" i="3" s="1"/>
  <c r="M11377" i="3" a="1"/>
  <c r="M11377" i="3" s="1"/>
  <c r="M11378" i="3" a="1"/>
  <c r="M11378" i="3" s="1"/>
  <c r="M11379" i="3" a="1"/>
  <c r="M11379" i="3" s="1"/>
  <c r="M11380" i="3" a="1"/>
  <c r="M11380" i="3" s="1"/>
  <c r="M11381" i="3" a="1"/>
  <c r="M11381" i="3" s="1"/>
  <c r="M11382" i="3" a="1"/>
  <c r="M11382" i="3" s="1"/>
  <c r="M11383" i="3" a="1"/>
  <c r="M11383" i="3" s="1"/>
  <c r="M11384" i="3" a="1"/>
  <c r="M11384" i="3" s="1"/>
  <c r="M11385" i="3" a="1"/>
  <c r="M11385" i="3" s="1"/>
  <c r="M11386" i="3" a="1"/>
  <c r="M11386" i="3" s="1"/>
  <c r="M11387" i="3" a="1"/>
  <c r="M11387" i="3" s="1"/>
  <c r="M11388" i="3" a="1"/>
  <c r="M11388" i="3" s="1"/>
  <c r="M11389" i="3" a="1"/>
  <c r="M11389" i="3" s="1"/>
  <c r="M11390" i="3" a="1"/>
  <c r="M11390" i="3" s="1"/>
  <c r="M11391" i="3" a="1"/>
  <c r="M11391" i="3" s="1"/>
  <c r="M11392" i="3" a="1"/>
  <c r="M11392" i="3" s="1"/>
  <c r="M11393" i="3" a="1"/>
  <c r="M11393" i="3" s="1"/>
  <c r="M11394" i="3" a="1"/>
  <c r="M11394" i="3" s="1"/>
  <c r="M11395" i="3" a="1"/>
  <c r="M11395" i="3" s="1"/>
  <c r="M11396" i="3" a="1"/>
  <c r="M11396" i="3" s="1"/>
  <c r="M11397" i="3" a="1"/>
  <c r="M11397" i="3" s="1"/>
  <c r="M11398" i="3" a="1"/>
  <c r="M11398" i="3" s="1"/>
  <c r="M11399" i="3" a="1"/>
  <c r="M11399" i="3" s="1"/>
  <c r="M11400" i="3" a="1"/>
  <c r="M11400" i="3" s="1"/>
  <c r="M11401" i="3" a="1"/>
  <c r="M11401" i="3" s="1"/>
  <c r="M11402" i="3" a="1"/>
  <c r="M11402" i="3" s="1"/>
  <c r="M11403" i="3" a="1"/>
  <c r="M11403" i="3" s="1"/>
  <c r="M11404" i="3" a="1"/>
  <c r="M11404" i="3" s="1"/>
  <c r="M11405" i="3" a="1"/>
  <c r="M11405" i="3" s="1"/>
  <c r="M11406" i="3" a="1"/>
  <c r="M11406" i="3" s="1"/>
  <c r="M11407" i="3" a="1"/>
  <c r="M11407" i="3" s="1"/>
  <c r="M11408" i="3" a="1"/>
  <c r="M11408" i="3" s="1"/>
  <c r="M11409" i="3" a="1"/>
  <c r="M11409" i="3" s="1"/>
  <c r="M11410" i="3" a="1"/>
  <c r="M11410" i="3" s="1"/>
  <c r="M11411" i="3" a="1"/>
  <c r="M11411" i="3" s="1"/>
  <c r="M11412" i="3" a="1"/>
  <c r="M11412" i="3" s="1"/>
  <c r="M11413" i="3" a="1"/>
  <c r="M11413" i="3" s="1"/>
  <c r="M11414" i="3" a="1"/>
  <c r="M11414" i="3" s="1"/>
  <c r="M11415" i="3" a="1"/>
  <c r="M11415" i="3" s="1"/>
  <c r="M11416" i="3" a="1"/>
  <c r="M11416" i="3" s="1"/>
  <c r="M11417" i="3" a="1"/>
  <c r="M11417" i="3" s="1"/>
  <c r="M11418" i="3" a="1"/>
  <c r="M11418" i="3" s="1"/>
  <c r="M11419" i="3" a="1"/>
  <c r="M11419" i="3" s="1"/>
  <c r="M11420" i="3" a="1"/>
  <c r="M11420" i="3" s="1"/>
  <c r="M11421" i="3" a="1"/>
  <c r="M11421" i="3" s="1"/>
  <c r="M11422" i="3" a="1"/>
  <c r="M11422" i="3" s="1"/>
  <c r="M11423" i="3" a="1"/>
  <c r="M11423" i="3" s="1"/>
  <c r="M11424" i="3" a="1"/>
  <c r="M11424" i="3" s="1"/>
  <c r="M11425" i="3" a="1"/>
  <c r="M11425" i="3" s="1"/>
  <c r="M11426" i="3" a="1"/>
  <c r="M11426" i="3" s="1"/>
  <c r="M11427" i="3" a="1"/>
  <c r="M11427" i="3" s="1"/>
  <c r="M11428" i="3" a="1"/>
  <c r="M11428" i="3" s="1"/>
  <c r="M11429" i="3" a="1"/>
  <c r="M11429" i="3" s="1"/>
  <c r="M11430" i="3" a="1"/>
  <c r="M11430" i="3" s="1"/>
  <c r="M11431" i="3" a="1"/>
  <c r="M11431" i="3" s="1"/>
  <c r="M11432" i="3" a="1"/>
  <c r="M11432" i="3" s="1"/>
  <c r="M11433" i="3" a="1"/>
  <c r="M11433" i="3" s="1"/>
  <c r="M11434" i="3" a="1"/>
  <c r="M11434" i="3" s="1"/>
  <c r="M11435" i="3" a="1"/>
  <c r="M11435" i="3" s="1"/>
  <c r="M11436" i="3" a="1"/>
  <c r="M11436" i="3" s="1"/>
  <c r="M11437" i="3" a="1"/>
  <c r="M11437" i="3" s="1"/>
  <c r="M11438" i="3" a="1"/>
  <c r="M11438" i="3" s="1"/>
  <c r="M11439" i="3" a="1"/>
  <c r="M11439" i="3" s="1"/>
  <c r="M11440" i="3" a="1"/>
  <c r="M11440" i="3" s="1"/>
  <c r="M11441" i="3" a="1"/>
  <c r="M11441" i="3" s="1"/>
  <c r="M11442" i="3" a="1"/>
  <c r="M11442" i="3" s="1"/>
  <c r="M11443" i="3" a="1"/>
  <c r="M11443" i="3" s="1"/>
  <c r="M11444" i="3" a="1"/>
  <c r="M11444" i="3" s="1"/>
  <c r="M11445" i="3" a="1"/>
  <c r="M11445" i="3" s="1"/>
  <c r="M11446" i="3" a="1"/>
  <c r="M11446" i="3" s="1"/>
  <c r="M11447" i="3" a="1"/>
  <c r="M11447" i="3" s="1"/>
  <c r="M11448" i="3" a="1"/>
  <c r="M11448" i="3" s="1"/>
  <c r="M11449" i="3" a="1"/>
  <c r="M11449" i="3" s="1"/>
  <c r="M11450" i="3" a="1"/>
  <c r="M11450" i="3" s="1"/>
  <c r="M11451" i="3" a="1"/>
  <c r="M11451" i="3" s="1"/>
  <c r="M11452" i="3" a="1"/>
  <c r="M11452" i="3" s="1"/>
  <c r="M11453" i="3" a="1"/>
  <c r="M11453" i="3" s="1"/>
  <c r="M11454" i="3" a="1"/>
  <c r="M11454" i="3" s="1"/>
  <c r="M11455" i="3" a="1"/>
  <c r="M11455" i="3" s="1"/>
  <c r="M11456" i="3" a="1"/>
  <c r="M11456" i="3" s="1"/>
  <c r="M11457" i="3" a="1"/>
  <c r="M11457" i="3" s="1"/>
  <c r="M11458" i="3" a="1"/>
  <c r="M11458" i="3" s="1"/>
  <c r="M11459" i="3" a="1"/>
  <c r="M11459" i="3" s="1"/>
  <c r="M11460" i="3" a="1"/>
  <c r="M11460" i="3" s="1"/>
  <c r="M11461" i="3" a="1"/>
  <c r="M11461" i="3" s="1"/>
  <c r="M11462" i="3" a="1"/>
  <c r="M11462" i="3" s="1"/>
  <c r="M11463" i="3" a="1"/>
  <c r="M11463" i="3" s="1"/>
  <c r="M11464" i="3" a="1"/>
  <c r="M11464" i="3" s="1"/>
  <c r="M11465" i="3" a="1"/>
  <c r="M11465" i="3" s="1"/>
  <c r="M11466" i="3" a="1"/>
  <c r="M11466" i="3" s="1"/>
  <c r="M11467" i="3" a="1"/>
  <c r="M11467" i="3" s="1"/>
  <c r="M11468" i="3" a="1"/>
  <c r="M11468" i="3" s="1"/>
  <c r="M11469" i="3" a="1"/>
  <c r="M11469" i="3" s="1"/>
  <c r="M11470" i="3" a="1"/>
  <c r="M11470" i="3" s="1"/>
  <c r="M11471" i="3" a="1"/>
  <c r="M11471" i="3" s="1"/>
  <c r="M11472" i="3" a="1"/>
  <c r="M11472" i="3" s="1"/>
  <c r="M11473" i="3" a="1"/>
  <c r="M11473" i="3" s="1"/>
  <c r="M11474" i="3" a="1"/>
  <c r="M11474" i="3" s="1"/>
  <c r="M11475" i="3" a="1"/>
  <c r="M11475" i="3" s="1"/>
  <c r="M11476" i="3" a="1"/>
  <c r="M11476" i="3" s="1"/>
  <c r="M11477" i="3" a="1"/>
  <c r="M11477" i="3" s="1"/>
  <c r="M11478" i="3" a="1"/>
  <c r="M11478" i="3" s="1"/>
  <c r="M11479" i="3" a="1"/>
  <c r="M11479" i="3" s="1"/>
  <c r="M11480" i="3" a="1"/>
  <c r="M11480" i="3" s="1"/>
  <c r="M11481" i="3" a="1"/>
  <c r="M11481" i="3" s="1"/>
  <c r="M11482" i="3" a="1"/>
  <c r="M11482" i="3" s="1"/>
  <c r="M11483" i="3" a="1"/>
  <c r="M11483" i="3" s="1"/>
  <c r="M11484" i="3" a="1"/>
  <c r="M11484" i="3" s="1"/>
  <c r="M11485" i="3" a="1"/>
  <c r="M11485" i="3" s="1"/>
  <c r="M11486" i="3" a="1"/>
  <c r="M11486" i="3" s="1"/>
  <c r="M11487" i="3" a="1"/>
  <c r="M11487" i="3" s="1"/>
  <c r="M11488" i="3" a="1"/>
  <c r="M11488" i="3" s="1"/>
  <c r="M11489" i="3" a="1"/>
  <c r="M11489" i="3" s="1"/>
  <c r="M11490" i="3" a="1"/>
  <c r="M11490" i="3" s="1"/>
  <c r="M11491" i="3" a="1"/>
  <c r="M11491" i="3" s="1"/>
  <c r="M11492" i="3" a="1"/>
  <c r="M11492" i="3" s="1"/>
  <c r="M11493" i="3" a="1"/>
  <c r="M11493" i="3" s="1"/>
  <c r="M11494" i="3" a="1"/>
  <c r="M11494" i="3" s="1"/>
  <c r="M11495" i="3" a="1"/>
  <c r="M11495" i="3" s="1"/>
  <c r="M11496" i="3" a="1"/>
  <c r="M11496" i="3" s="1"/>
  <c r="M11497" i="3" a="1"/>
  <c r="M11497" i="3" s="1"/>
  <c r="M11498" i="3" a="1"/>
  <c r="M11498" i="3" s="1"/>
  <c r="M11499" i="3" a="1"/>
  <c r="M11499" i="3" s="1"/>
  <c r="M11500" i="3" a="1"/>
  <c r="M11500" i="3" s="1"/>
  <c r="M11501" i="3" a="1"/>
  <c r="M11501" i="3" s="1"/>
  <c r="M11502" i="3" a="1"/>
  <c r="M11502" i="3" s="1"/>
  <c r="M11503" i="3" a="1"/>
  <c r="M11503" i="3" s="1"/>
  <c r="M11504" i="3" a="1"/>
  <c r="M11504" i="3" s="1"/>
  <c r="M11505" i="3" a="1"/>
  <c r="M11505" i="3" s="1"/>
  <c r="M11506" i="3" a="1"/>
  <c r="M11506" i="3" s="1"/>
  <c r="M11507" i="3" a="1"/>
  <c r="M11507" i="3" s="1"/>
  <c r="M11508" i="3" a="1"/>
  <c r="M11508" i="3" s="1"/>
  <c r="M11509" i="3" a="1"/>
  <c r="M11509" i="3" s="1"/>
  <c r="M11510" i="3" a="1"/>
  <c r="M11510" i="3" s="1"/>
  <c r="M11511" i="3" a="1"/>
  <c r="M11511" i="3" s="1"/>
  <c r="M11512" i="3" a="1"/>
  <c r="M11512" i="3" s="1"/>
  <c r="M11513" i="3" a="1"/>
  <c r="M11513" i="3" s="1"/>
  <c r="M11514" i="3" a="1"/>
  <c r="M11514" i="3" s="1"/>
  <c r="M11515" i="3" a="1"/>
  <c r="M11515" i="3" s="1"/>
  <c r="M11516" i="3" a="1"/>
  <c r="M11516" i="3" s="1"/>
  <c r="M11517" i="3" a="1"/>
  <c r="M11517" i="3" s="1"/>
  <c r="M11518" i="3" a="1"/>
  <c r="M11518" i="3" s="1"/>
  <c r="M11519" i="3" a="1"/>
  <c r="M11519" i="3" s="1"/>
  <c r="M11520" i="3" a="1"/>
  <c r="M11520" i="3" s="1"/>
  <c r="M11521" i="3" a="1"/>
  <c r="M11521" i="3" s="1"/>
  <c r="M11522" i="3" a="1"/>
  <c r="M11522" i="3" s="1"/>
  <c r="M11523" i="3" a="1"/>
  <c r="M11523" i="3" s="1"/>
  <c r="M11524" i="3" a="1"/>
  <c r="M11524" i="3" s="1"/>
  <c r="M11525" i="3" a="1"/>
  <c r="M11525" i="3" s="1"/>
  <c r="M11526" i="3" a="1"/>
  <c r="M11526" i="3" s="1"/>
  <c r="M11527" i="3" a="1"/>
  <c r="M11527" i="3" s="1"/>
  <c r="M11528" i="3" a="1"/>
  <c r="M11528" i="3" s="1"/>
  <c r="M11529" i="3" a="1"/>
  <c r="M11529" i="3" s="1"/>
  <c r="M11530" i="3" a="1"/>
  <c r="M11530" i="3" s="1"/>
  <c r="M11531" i="3" a="1"/>
  <c r="M11531" i="3" s="1"/>
  <c r="M11532" i="3" a="1"/>
  <c r="M11532" i="3" s="1"/>
  <c r="M11533" i="3" a="1"/>
  <c r="M11533" i="3" s="1"/>
  <c r="M11534" i="3" a="1"/>
  <c r="M11534" i="3" s="1"/>
  <c r="M11535" i="3" a="1"/>
  <c r="M11535" i="3" s="1"/>
  <c r="M11536" i="3" a="1"/>
  <c r="M11536" i="3" s="1"/>
  <c r="M11537" i="3" a="1"/>
  <c r="M11537" i="3" s="1"/>
  <c r="M11538" i="3" a="1"/>
  <c r="M11538" i="3" s="1"/>
  <c r="M11539" i="3" a="1"/>
  <c r="M11539" i="3" s="1"/>
  <c r="M11540" i="3" a="1"/>
  <c r="M11540" i="3" s="1"/>
  <c r="M11541" i="3" a="1"/>
  <c r="M11541" i="3" s="1"/>
  <c r="M11542" i="3" a="1"/>
  <c r="M11542" i="3" s="1"/>
  <c r="M11543" i="3" a="1"/>
  <c r="M11543" i="3" s="1"/>
  <c r="M11544" i="3" a="1"/>
  <c r="M11544" i="3" s="1"/>
  <c r="M11545" i="3" a="1"/>
  <c r="M11545" i="3" s="1"/>
  <c r="M11546" i="3" a="1"/>
  <c r="M11546" i="3" s="1"/>
  <c r="M11547" i="3" a="1"/>
  <c r="M11547" i="3" s="1"/>
  <c r="M11548" i="3" a="1"/>
  <c r="M11548" i="3" s="1"/>
  <c r="M11549" i="3" a="1"/>
  <c r="M11549" i="3" s="1"/>
  <c r="M11550" i="3" a="1"/>
  <c r="M11550" i="3" s="1"/>
  <c r="M11551" i="3" a="1"/>
  <c r="M11551" i="3" s="1"/>
  <c r="M11552" i="3" a="1"/>
  <c r="M11552" i="3" s="1"/>
  <c r="M11553" i="3" a="1"/>
  <c r="M11553" i="3" s="1"/>
  <c r="M11554" i="3" a="1"/>
  <c r="M11554" i="3" s="1"/>
  <c r="M11555" i="3" a="1"/>
  <c r="M11555" i="3" s="1"/>
  <c r="M11556" i="3" a="1"/>
  <c r="M11556" i="3" s="1"/>
  <c r="M11557" i="3" a="1"/>
  <c r="M11557" i="3" s="1"/>
  <c r="M11558" i="3" a="1"/>
  <c r="M11558" i="3" s="1"/>
  <c r="M11559" i="3" a="1"/>
  <c r="M11559" i="3" s="1"/>
  <c r="M11560" i="3" a="1"/>
  <c r="M11560" i="3" s="1"/>
  <c r="M11561" i="3" a="1"/>
  <c r="M11561" i="3" s="1"/>
  <c r="M11562" i="3" a="1"/>
  <c r="M11562" i="3" s="1"/>
  <c r="M11563" i="3" a="1"/>
  <c r="M11563" i="3" s="1"/>
  <c r="M11564" i="3" a="1"/>
  <c r="M11564" i="3" s="1"/>
  <c r="M11565" i="3" a="1"/>
  <c r="M11565" i="3" s="1"/>
  <c r="M11566" i="3" a="1"/>
  <c r="M11566" i="3" s="1"/>
  <c r="M11567" i="3" a="1"/>
  <c r="M11567" i="3" s="1"/>
  <c r="M11568" i="3" a="1"/>
  <c r="M11568" i="3" s="1"/>
  <c r="M11569" i="3" a="1"/>
  <c r="M11569" i="3" s="1"/>
  <c r="M11570" i="3" a="1"/>
  <c r="M11570" i="3" s="1"/>
  <c r="M11571" i="3" a="1"/>
  <c r="M11571" i="3" s="1"/>
  <c r="M11572" i="3" a="1"/>
  <c r="M11572" i="3" s="1"/>
  <c r="M11573" i="3" a="1"/>
  <c r="M11573" i="3" s="1"/>
  <c r="M11574" i="3" a="1"/>
  <c r="M11574" i="3" s="1"/>
  <c r="M11575" i="3" a="1"/>
  <c r="M11575" i="3" s="1"/>
  <c r="M11576" i="3" a="1"/>
  <c r="M11576" i="3" s="1"/>
  <c r="M11577" i="3" a="1"/>
  <c r="M11577" i="3" s="1"/>
  <c r="M11578" i="3" a="1"/>
  <c r="M11578" i="3" s="1"/>
  <c r="M11579" i="3" a="1"/>
  <c r="M11579" i="3" s="1"/>
  <c r="M11580" i="3" a="1"/>
  <c r="M11580" i="3" s="1"/>
  <c r="M11581" i="3" a="1"/>
  <c r="M11581" i="3" s="1"/>
  <c r="M11582" i="3" a="1"/>
  <c r="M11582" i="3" s="1"/>
  <c r="M11583" i="3" a="1"/>
  <c r="M11583" i="3" s="1"/>
  <c r="M11584" i="3" a="1"/>
  <c r="M11584" i="3" s="1"/>
  <c r="M11585" i="3" a="1"/>
  <c r="M11585" i="3" s="1"/>
  <c r="M11586" i="3" a="1"/>
  <c r="M11586" i="3" s="1"/>
  <c r="M11587" i="3" a="1"/>
  <c r="M11587" i="3" s="1"/>
  <c r="M11588" i="3" a="1"/>
  <c r="M11588" i="3" s="1"/>
  <c r="M11589" i="3" a="1"/>
  <c r="M11589" i="3" s="1"/>
  <c r="M11590" i="3" a="1"/>
  <c r="M11590" i="3" s="1"/>
  <c r="M11591" i="3" a="1"/>
  <c r="M11591" i="3" s="1"/>
  <c r="M11592" i="3" a="1"/>
  <c r="M11592" i="3" s="1"/>
  <c r="M11593" i="3" a="1"/>
  <c r="M11593" i="3" s="1"/>
  <c r="M11594" i="3" a="1"/>
  <c r="M11594" i="3" s="1"/>
  <c r="M11595" i="3" a="1"/>
  <c r="M11595" i="3" s="1"/>
  <c r="M11596" i="3" a="1"/>
  <c r="M11596" i="3" s="1"/>
  <c r="M11597" i="3" a="1"/>
  <c r="M11597" i="3" s="1"/>
  <c r="M11598" i="3" a="1"/>
  <c r="M11598" i="3" s="1"/>
  <c r="M11599" i="3" a="1"/>
  <c r="M11599" i="3" s="1"/>
  <c r="M11600" i="3" a="1"/>
  <c r="M11600" i="3" s="1"/>
  <c r="M11601" i="3" a="1"/>
  <c r="M11601" i="3" s="1"/>
  <c r="M11602" i="3" a="1"/>
  <c r="M11602" i="3" s="1"/>
  <c r="M11603" i="3" a="1"/>
  <c r="M11603" i="3" s="1"/>
  <c r="M11604" i="3" a="1"/>
  <c r="M11604" i="3" s="1"/>
  <c r="M11605" i="3" a="1"/>
  <c r="M11605" i="3" s="1"/>
  <c r="M11606" i="3" a="1"/>
  <c r="M11606" i="3" s="1"/>
  <c r="M11607" i="3" a="1"/>
  <c r="M11607" i="3" s="1"/>
  <c r="M11608" i="3" a="1"/>
  <c r="M11608" i="3" s="1"/>
  <c r="M11609" i="3" a="1"/>
  <c r="M11609" i="3" s="1"/>
  <c r="M11610" i="3" a="1"/>
  <c r="M11610" i="3" s="1"/>
  <c r="M11611" i="3" a="1"/>
  <c r="M11611" i="3" s="1"/>
  <c r="M11612" i="3" a="1"/>
  <c r="M11612" i="3" s="1"/>
  <c r="M11613" i="3" a="1"/>
  <c r="M11613" i="3" s="1"/>
  <c r="M11614" i="3" a="1"/>
  <c r="M11614" i="3" s="1"/>
  <c r="M11615" i="3" a="1"/>
  <c r="M11615" i="3" s="1"/>
  <c r="M11616" i="3" a="1"/>
  <c r="M11616" i="3" s="1"/>
  <c r="M11617" i="3" a="1"/>
  <c r="M11617" i="3" s="1"/>
  <c r="M11618" i="3" a="1"/>
  <c r="M11618" i="3" s="1"/>
  <c r="M11619" i="3" a="1"/>
  <c r="M11619" i="3" s="1"/>
  <c r="M11620" i="3" a="1"/>
  <c r="M11620" i="3" s="1"/>
  <c r="M11621" i="3" a="1"/>
  <c r="M11621" i="3" s="1"/>
  <c r="M11622" i="3" a="1"/>
  <c r="M11622" i="3" s="1"/>
  <c r="M11623" i="3" a="1"/>
  <c r="M11623" i="3" s="1"/>
  <c r="M11624" i="3" a="1"/>
  <c r="M11624" i="3" s="1"/>
  <c r="M11625" i="3" a="1"/>
  <c r="M11625" i="3" s="1"/>
  <c r="M11626" i="3" a="1"/>
  <c r="M11626" i="3" s="1"/>
  <c r="M11627" i="3" a="1"/>
  <c r="M11627" i="3" s="1"/>
  <c r="M11628" i="3" a="1"/>
  <c r="M11628" i="3" s="1"/>
  <c r="M11629" i="3" a="1"/>
  <c r="M11629" i="3" s="1"/>
  <c r="M11630" i="3" a="1"/>
  <c r="M11630" i="3" s="1"/>
  <c r="M11631" i="3" a="1"/>
  <c r="M11631" i="3" s="1"/>
  <c r="M11632" i="3" a="1"/>
  <c r="M11632" i="3" s="1"/>
  <c r="M11633" i="3" a="1"/>
  <c r="M11633" i="3" s="1"/>
  <c r="M11634" i="3" a="1"/>
  <c r="M11634" i="3" s="1"/>
  <c r="M11635" i="3" a="1"/>
  <c r="M11635" i="3" s="1"/>
  <c r="M11636" i="3" a="1"/>
  <c r="M11636" i="3" s="1"/>
  <c r="M11637" i="3" a="1"/>
  <c r="M11637" i="3" s="1"/>
  <c r="M11638" i="3" a="1"/>
  <c r="M11638" i="3" s="1"/>
  <c r="M11639" i="3" a="1"/>
  <c r="M11639" i="3" s="1"/>
  <c r="M11640" i="3" a="1"/>
  <c r="M11640" i="3" s="1"/>
  <c r="M11641" i="3" a="1"/>
  <c r="M11641" i="3" s="1"/>
  <c r="M11642" i="3" a="1"/>
  <c r="M11642" i="3" s="1"/>
  <c r="M11643" i="3" a="1"/>
  <c r="M11643" i="3" s="1"/>
  <c r="M11644" i="3" a="1"/>
  <c r="M11644" i="3" s="1"/>
  <c r="M11645" i="3" a="1"/>
  <c r="M11645" i="3" s="1"/>
  <c r="M11646" i="3" a="1"/>
  <c r="M11646" i="3" s="1"/>
  <c r="M11647" i="3" a="1"/>
  <c r="M11647" i="3" s="1"/>
  <c r="M11648" i="3" a="1"/>
  <c r="M11648" i="3" s="1"/>
  <c r="M11649" i="3" a="1"/>
  <c r="M11649" i="3" s="1"/>
  <c r="M11650" i="3" a="1"/>
  <c r="M11650" i="3" s="1"/>
  <c r="M11651" i="3" a="1"/>
  <c r="M11651" i="3" s="1"/>
  <c r="M11652" i="3" a="1"/>
  <c r="M11652" i="3" s="1"/>
  <c r="M11653" i="3" a="1"/>
  <c r="M11653" i="3" s="1"/>
  <c r="M11654" i="3" a="1"/>
  <c r="M11654" i="3" s="1"/>
  <c r="M11655" i="3" a="1"/>
  <c r="M11655" i="3" s="1"/>
  <c r="M11656" i="3" a="1"/>
  <c r="M11656" i="3" s="1"/>
  <c r="M11657" i="3" a="1"/>
  <c r="M11657" i="3" s="1"/>
  <c r="M11658" i="3" a="1"/>
  <c r="M11658" i="3" s="1"/>
  <c r="M11659" i="3" a="1"/>
  <c r="M11659" i="3" s="1"/>
  <c r="M11660" i="3" a="1"/>
  <c r="M11660" i="3" s="1"/>
  <c r="M11661" i="3" a="1"/>
  <c r="M11661" i="3" s="1"/>
  <c r="M11662" i="3" a="1"/>
  <c r="M11662" i="3" s="1"/>
  <c r="M11663" i="3" a="1"/>
  <c r="M11663" i="3" s="1"/>
  <c r="M11664" i="3" a="1"/>
  <c r="M11664" i="3" s="1"/>
  <c r="M11665" i="3" a="1"/>
  <c r="M11665" i="3" s="1"/>
  <c r="M11666" i="3" a="1"/>
  <c r="M11666" i="3" s="1"/>
  <c r="M11667" i="3" a="1"/>
  <c r="M11667" i="3" s="1"/>
  <c r="M11668" i="3" a="1"/>
  <c r="M11668" i="3" s="1"/>
  <c r="M11669" i="3" a="1"/>
  <c r="M11669" i="3" s="1"/>
  <c r="M11670" i="3" a="1"/>
  <c r="M11670" i="3" s="1"/>
  <c r="M11671" i="3" a="1"/>
  <c r="M11671" i="3" s="1"/>
  <c r="M11672" i="3" a="1"/>
  <c r="M11672" i="3" s="1"/>
  <c r="M11673" i="3" a="1"/>
  <c r="M11673" i="3" s="1"/>
  <c r="M11674" i="3" a="1"/>
  <c r="M11674" i="3" s="1"/>
  <c r="M11675" i="3" a="1"/>
  <c r="M11675" i="3" s="1"/>
  <c r="M11676" i="3" a="1"/>
  <c r="M11676" i="3" s="1"/>
  <c r="M11677" i="3" a="1"/>
  <c r="M11677" i="3" s="1"/>
  <c r="M11678" i="3" a="1"/>
  <c r="M11678" i="3" s="1"/>
  <c r="M11679" i="3" a="1"/>
  <c r="M11679" i="3" s="1"/>
  <c r="M11680" i="3" a="1"/>
  <c r="M11680" i="3" s="1"/>
  <c r="M11681" i="3" a="1"/>
  <c r="M11681" i="3" s="1"/>
  <c r="M11682" i="3" a="1"/>
  <c r="M11682" i="3" s="1"/>
  <c r="M11683" i="3" a="1"/>
  <c r="M11683" i="3" s="1"/>
  <c r="M11684" i="3" a="1"/>
  <c r="M11684" i="3" s="1"/>
  <c r="M11685" i="3" a="1"/>
  <c r="M11685" i="3" s="1"/>
  <c r="M11686" i="3" a="1"/>
  <c r="M11686" i="3" s="1"/>
  <c r="M11687" i="3" a="1"/>
  <c r="M11687" i="3" s="1"/>
  <c r="M11688" i="3" a="1"/>
  <c r="M11688" i="3" s="1"/>
  <c r="M11689" i="3" a="1"/>
  <c r="M11689" i="3" s="1"/>
  <c r="M11690" i="3" a="1"/>
  <c r="M11690" i="3" s="1"/>
  <c r="M11691" i="3" a="1"/>
  <c r="M11691" i="3" s="1"/>
  <c r="M11692" i="3" a="1"/>
  <c r="M11692" i="3" s="1"/>
  <c r="M11693" i="3" a="1"/>
  <c r="M11693" i="3" s="1"/>
  <c r="M11694" i="3" a="1"/>
  <c r="M11694" i="3" s="1"/>
  <c r="M11695" i="3" a="1"/>
  <c r="M11695" i="3" s="1"/>
  <c r="M11696" i="3" a="1"/>
  <c r="M11696" i="3" s="1"/>
  <c r="M11697" i="3" a="1"/>
  <c r="M11697" i="3" s="1"/>
  <c r="M11698" i="3" a="1"/>
  <c r="M11698" i="3" s="1"/>
  <c r="M11699" i="3" a="1"/>
  <c r="M11699" i="3" s="1"/>
  <c r="M11700" i="3" a="1"/>
  <c r="M11700" i="3" s="1"/>
  <c r="M11701" i="3" a="1"/>
  <c r="M11701" i="3" s="1"/>
  <c r="M11702" i="3" a="1"/>
  <c r="M11702" i="3" s="1"/>
  <c r="M11703" i="3" a="1"/>
  <c r="M11703" i="3" s="1"/>
  <c r="M11704" i="3" a="1"/>
  <c r="M11704" i="3" s="1"/>
  <c r="M11705" i="3" a="1"/>
  <c r="M11705" i="3" s="1"/>
  <c r="M11706" i="3" a="1"/>
  <c r="M11706" i="3" s="1"/>
  <c r="M11707" i="3" a="1"/>
  <c r="M11707" i="3" s="1"/>
  <c r="M11708" i="3" a="1"/>
  <c r="M11708" i="3" s="1"/>
  <c r="M11709" i="3" a="1"/>
  <c r="M11709" i="3" s="1"/>
  <c r="M11710" i="3" a="1"/>
  <c r="M11710" i="3" s="1"/>
  <c r="M11711" i="3" a="1"/>
  <c r="M11711" i="3" s="1"/>
  <c r="M11712" i="3" a="1"/>
  <c r="M11712" i="3" s="1"/>
  <c r="M11713" i="3" a="1"/>
  <c r="M11713" i="3" s="1"/>
  <c r="M11714" i="3" a="1"/>
  <c r="M11714" i="3" s="1"/>
  <c r="M11715" i="3" a="1"/>
  <c r="M11715" i="3" s="1"/>
  <c r="M11716" i="3" a="1"/>
  <c r="M11716" i="3" s="1"/>
  <c r="M11717" i="3" a="1"/>
  <c r="M11717" i="3" s="1"/>
  <c r="M11718" i="3" a="1"/>
  <c r="M11718" i="3" s="1"/>
  <c r="M11719" i="3" a="1"/>
  <c r="M11719" i="3" s="1"/>
  <c r="M11720" i="3" a="1"/>
  <c r="M11720" i="3" s="1"/>
  <c r="M11721" i="3" a="1"/>
  <c r="M11721" i="3" s="1"/>
  <c r="M11722" i="3" a="1"/>
  <c r="M11722" i="3" s="1"/>
  <c r="M11723" i="3" a="1"/>
  <c r="M11723" i="3" s="1"/>
  <c r="M11724" i="3" a="1"/>
  <c r="M11724" i="3" s="1"/>
  <c r="M11725" i="3" a="1"/>
  <c r="M11725" i="3" s="1"/>
  <c r="M11726" i="3" a="1"/>
  <c r="M11726" i="3" s="1"/>
  <c r="M11727" i="3" a="1"/>
  <c r="M11727" i="3" s="1"/>
  <c r="M11728" i="3" a="1"/>
  <c r="M11728" i="3" s="1"/>
  <c r="M11729" i="3" a="1"/>
  <c r="M11729" i="3" s="1"/>
  <c r="M11730" i="3" a="1"/>
  <c r="M11730" i="3" s="1"/>
  <c r="M11731" i="3" a="1"/>
  <c r="M11731" i="3" s="1"/>
  <c r="M11732" i="3" a="1"/>
  <c r="M11732" i="3" s="1"/>
  <c r="M11733" i="3" a="1"/>
  <c r="M11733" i="3" s="1"/>
  <c r="M11734" i="3" a="1"/>
  <c r="M11734" i="3" s="1"/>
  <c r="M11735" i="3" a="1"/>
  <c r="M11735" i="3" s="1"/>
  <c r="M11736" i="3" a="1"/>
  <c r="M11736" i="3" s="1"/>
  <c r="M11737" i="3" a="1"/>
  <c r="M11737" i="3" s="1"/>
  <c r="M11738" i="3" a="1"/>
  <c r="M11738" i="3" s="1"/>
  <c r="M11739" i="3" a="1"/>
  <c r="M11739" i="3" s="1"/>
  <c r="M11740" i="3" a="1"/>
  <c r="M11740" i="3" s="1"/>
  <c r="M11741" i="3" a="1"/>
  <c r="M11741" i="3" s="1"/>
  <c r="M11742" i="3" a="1"/>
  <c r="M11742" i="3" s="1"/>
  <c r="M11743" i="3" a="1"/>
  <c r="M11743" i="3" s="1"/>
  <c r="M11744" i="3" a="1"/>
  <c r="M11744" i="3" s="1"/>
  <c r="M11745" i="3" a="1"/>
  <c r="M11745" i="3" s="1"/>
  <c r="M11746" i="3" a="1"/>
  <c r="M11746" i="3" s="1"/>
  <c r="M11747" i="3" a="1"/>
  <c r="M11747" i="3" s="1"/>
  <c r="M11748" i="3" a="1"/>
  <c r="M11748" i="3" s="1"/>
  <c r="M11749" i="3" a="1"/>
  <c r="M11749" i="3" s="1"/>
  <c r="M11750" i="3" a="1"/>
  <c r="M11750" i="3" s="1"/>
  <c r="M11751" i="3" a="1"/>
  <c r="M11751" i="3" s="1"/>
  <c r="M11752" i="3" a="1"/>
  <c r="M11752" i="3" s="1"/>
  <c r="M11753" i="3" a="1"/>
  <c r="M11753" i="3" s="1"/>
  <c r="M11754" i="3" a="1"/>
  <c r="M11754" i="3" s="1"/>
  <c r="M11755" i="3" a="1"/>
  <c r="M11755" i="3" s="1"/>
  <c r="M11756" i="3" a="1"/>
  <c r="M11756" i="3" s="1"/>
  <c r="M11757" i="3" a="1"/>
  <c r="M11757" i="3" s="1"/>
  <c r="M11758" i="3" a="1"/>
  <c r="M11758" i="3" s="1"/>
  <c r="M11759" i="3" a="1"/>
  <c r="M11759" i="3" s="1"/>
  <c r="M11760" i="3" a="1"/>
  <c r="M11760" i="3" s="1"/>
  <c r="M11761" i="3" a="1"/>
  <c r="M11761" i="3" s="1"/>
  <c r="M11762" i="3" a="1"/>
  <c r="M11762" i="3" s="1"/>
  <c r="M11763" i="3" a="1"/>
  <c r="M11763" i="3" s="1"/>
  <c r="M11764" i="3" a="1"/>
  <c r="M11764" i="3" s="1"/>
  <c r="M11765" i="3" a="1"/>
  <c r="M11765" i="3" s="1"/>
  <c r="M11766" i="3" a="1"/>
  <c r="M11766" i="3" s="1"/>
  <c r="M11767" i="3" a="1"/>
  <c r="M11767" i="3" s="1"/>
  <c r="M11768" i="3" a="1"/>
  <c r="M11768" i="3" s="1"/>
  <c r="M11769" i="3" a="1"/>
  <c r="M11769" i="3" s="1"/>
  <c r="M11770" i="3" a="1"/>
  <c r="M11770" i="3" s="1"/>
  <c r="M11771" i="3" a="1"/>
  <c r="M11771" i="3" s="1"/>
  <c r="M11772" i="3" a="1"/>
  <c r="M11772" i="3" s="1"/>
  <c r="M11773" i="3" a="1"/>
  <c r="M11773" i="3" s="1"/>
  <c r="M11774" i="3" a="1"/>
  <c r="M11774" i="3" s="1"/>
  <c r="M11775" i="3" a="1"/>
  <c r="M11775" i="3" s="1"/>
  <c r="M11776" i="3" a="1"/>
  <c r="M11776" i="3" s="1"/>
  <c r="M11777" i="3" a="1"/>
  <c r="M11777" i="3" s="1"/>
  <c r="M11778" i="3" a="1"/>
  <c r="M11778" i="3" s="1"/>
  <c r="M11779" i="3" a="1"/>
  <c r="M11779" i="3" s="1"/>
  <c r="M11780" i="3" a="1"/>
  <c r="M11780" i="3" s="1"/>
  <c r="M11781" i="3" a="1"/>
  <c r="M11781" i="3" s="1"/>
  <c r="M11782" i="3" a="1"/>
  <c r="M11782" i="3" s="1"/>
  <c r="M11783" i="3" a="1"/>
  <c r="M11783" i="3" s="1"/>
  <c r="M11784" i="3" a="1"/>
  <c r="M11784" i="3" s="1"/>
  <c r="M11785" i="3" a="1"/>
  <c r="M11785" i="3" s="1"/>
  <c r="M11786" i="3" a="1"/>
  <c r="M11786" i="3" s="1"/>
  <c r="M11787" i="3" a="1"/>
  <c r="M11787" i="3" s="1"/>
  <c r="M11788" i="3" a="1"/>
  <c r="M11788" i="3" s="1"/>
  <c r="M11789" i="3" a="1"/>
  <c r="M11789" i="3" s="1"/>
  <c r="M11790" i="3" a="1"/>
  <c r="M11790" i="3" s="1"/>
  <c r="M11791" i="3" a="1"/>
  <c r="M11791" i="3" s="1"/>
  <c r="M11792" i="3" a="1"/>
  <c r="M11792" i="3" s="1"/>
  <c r="M11793" i="3" a="1"/>
  <c r="M11793" i="3" s="1"/>
  <c r="M11794" i="3" a="1"/>
  <c r="M11794" i="3" s="1"/>
  <c r="M11795" i="3" a="1"/>
  <c r="M11795" i="3" s="1"/>
  <c r="M11796" i="3" a="1"/>
  <c r="M11796" i="3" s="1"/>
  <c r="M11797" i="3" a="1"/>
  <c r="M11797" i="3" s="1"/>
  <c r="M11798" i="3" a="1"/>
  <c r="M11798" i="3" s="1"/>
  <c r="M11799" i="3" a="1"/>
  <c r="M11799" i="3" s="1"/>
  <c r="M11800" i="3" a="1"/>
  <c r="M11800" i="3" s="1"/>
  <c r="M11801" i="3" a="1"/>
  <c r="M11801" i="3" s="1"/>
  <c r="M11802" i="3" a="1"/>
  <c r="M11802" i="3" s="1"/>
  <c r="M11803" i="3" a="1"/>
  <c r="M11803" i="3" s="1"/>
  <c r="M11804" i="3" a="1"/>
  <c r="M11804" i="3" s="1"/>
  <c r="M11805" i="3" a="1"/>
  <c r="M11805" i="3" s="1"/>
  <c r="M11806" i="3" a="1"/>
  <c r="M11806" i="3" s="1"/>
  <c r="M11807" i="3" a="1"/>
  <c r="M11807" i="3" s="1"/>
  <c r="M11808" i="3" a="1"/>
  <c r="M11808" i="3" s="1"/>
  <c r="M11809" i="3" a="1"/>
  <c r="M11809" i="3" s="1"/>
  <c r="M11810" i="3" a="1"/>
  <c r="M11810" i="3" s="1"/>
  <c r="M11811" i="3" a="1"/>
  <c r="M11811" i="3" s="1"/>
  <c r="M11812" i="3" a="1"/>
  <c r="M11812" i="3" s="1"/>
  <c r="M11813" i="3" a="1"/>
  <c r="M11813" i="3" s="1"/>
  <c r="M11814" i="3" a="1"/>
  <c r="M11814" i="3" s="1"/>
  <c r="M11815" i="3" a="1"/>
  <c r="M11815" i="3" s="1"/>
  <c r="M11816" i="3" a="1"/>
  <c r="M11816" i="3" s="1"/>
  <c r="M11817" i="3" a="1"/>
  <c r="M11817" i="3" s="1"/>
  <c r="M11818" i="3" a="1"/>
  <c r="M11818" i="3" s="1"/>
  <c r="M11819" i="3" a="1"/>
  <c r="M11819" i="3" s="1"/>
  <c r="M11820" i="3" a="1"/>
  <c r="M11820" i="3" s="1"/>
  <c r="M11821" i="3" a="1"/>
  <c r="M11821" i="3" s="1"/>
  <c r="M11822" i="3" a="1"/>
  <c r="M11822" i="3" s="1"/>
  <c r="M11823" i="3" a="1"/>
  <c r="M11823" i="3" s="1"/>
  <c r="M11824" i="3" a="1"/>
  <c r="M11824" i="3" s="1"/>
  <c r="M11825" i="3" a="1"/>
  <c r="M11825" i="3" s="1"/>
  <c r="M11826" i="3" a="1"/>
  <c r="M11826" i="3" s="1"/>
  <c r="M11827" i="3" a="1"/>
  <c r="M11827" i="3" s="1"/>
  <c r="M11828" i="3" a="1"/>
  <c r="M11828" i="3" s="1"/>
  <c r="M11829" i="3" a="1"/>
  <c r="M11829" i="3" s="1"/>
  <c r="M11830" i="3" a="1"/>
  <c r="M11830" i="3" s="1"/>
  <c r="M11831" i="3" a="1"/>
  <c r="M11831" i="3" s="1"/>
  <c r="M11832" i="3" a="1"/>
  <c r="M11832" i="3" s="1"/>
  <c r="M11833" i="3" a="1"/>
  <c r="M11833" i="3" s="1"/>
  <c r="M11834" i="3" a="1"/>
  <c r="M11834" i="3" s="1"/>
  <c r="M11835" i="3" a="1"/>
  <c r="M11835" i="3" s="1"/>
  <c r="M11836" i="3" a="1"/>
  <c r="M11836" i="3" s="1"/>
  <c r="M11837" i="3" a="1"/>
  <c r="M11837" i="3" s="1"/>
  <c r="M11838" i="3" a="1"/>
  <c r="M11838" i="3" s="1"/>
  <c r="M11839" i="3" a="1"/>
  <c r="M11839" i="3" s="1"/>
  <c r="M11840" i="3" a="1"/>
  <c r="M11840" i="3" s="1"/>
  <c r="M11841" i="3" a="1"/>
  <c r="M11841" i="3" s="1"/>
  <c r="M11842" i="3" a="1"/>
  <c r="M11842" i="3" s="1"/>
  <c r="M11843" i="3" a="1"/>
  <c r="M11843" i="3" s="1"/>
  <c r="M11844" i="3" a="1"/>
  <c r="M11844" i="3" s="1"/>
  <c r="M11845" i="3" a="1"/>
  <c r="M11845" i="3" s="1"/>
  <c r="M11846" i="3" a="1"/>
  <c r="M11846" i="3" s="1"/>
  <c r="M11847" i="3" a="1"/>
  <c r="M11847" i="3" s="1"/>
  <c r="M11848" i="3" a="1"/>
  <c r="M11848" i="3" s="1"/>
  <c r="M11849" i="3" a="1"/>
  <c r="M11849" i="3" s="1"/>
  <c r="M11850" i="3" a="1"/>
  <c r="M11850" i="3" s="1"/>
  <c r="M11851" i="3" a="1"/>
  <c r="M11851" i="3" s="1"/>
  <c r="M11852" i="3" a="1"/>
  <c r="M11852" i="3" s="1"/>
  <c r="M11853" i="3" a="1"/>
  <c r="M11853" i="3" s="1"/>
  <c r="M11854" i="3" a="1"/>
  <c r="M11854" i="3" s="1"/>
  <c r="M11855" i="3" a="1"/>
  <c r="M11855" i="3" s="1"/>
  <c r="M11856" i="3" a="1"/>
  <c r="M11856" i="3" s="1"/>
  <c r="M11857" i="3" a="1"/>
  <c r="M11857" i="3" s="1"/>
  <c r="M11858" i="3" a="1"/>
  <c r="M11858" i="3" s="1"/>
  <c r="M11859" i="3" a="1"/>
  <c r="M11859" i="3" s="1"/>
  <c r="M11860" i="3" a="1"/>
  <c r="M11860" i="3" s="1"/>
  <c r="M11861" i="3" a="1"/>
  <c r="M11861" i="3" s="1"/>
  <c r="M11862" i="3" a="1"/>
  <c r="M11862" i="3" s="1"/>
  <c r="M11863" i="3" a="1"/>
  <c r="M11863" i="3" s="1"/>
  <c r="M11864" i="3" a="1"/>
  <c r="M11864" i="3" s="1"/>
  <c r="M11865" i="3" a="1"/>
  <c r="M11865" i="3" s="1"/>
  <c r="M11866" i="3" a="1"/>
  <c r="M11866" i="3" s="1"/>
  <c r="M11867" i="3" a="1"/>
  <c r="M11867" i="3" s="1"/>
  <c r="M11868" i="3" a="1"/>
  <c r="M11868" i="3" s="1"/>
  <c r="M11869" i="3" a="1"/>
  <c r="M11869" i="3" s="1"/>
  <c r="M11870" i="3" a="1"/>
  <c r="M11870" i="3" s="1"/>
  <c r="M11871" i="3" a="1"/>
  <c r="M11871" i="3" s="1"/>
  <c r="M11872" i="3" a="1"/>
  <c r="M11872" i="3" s="1"/>
  <c r="M11873" i="3" a="1"/>
  <c r="M11873" i="3" s="1"/>
  <c r="M11874" i="3" a="1"/>
  <c r="M11874" i="3" s="1"/>
  <c r="M11875" i="3" a="1"/>
  <c r="M11875" i="3" s="1"/>
  <c r="M11876" i="3" a="1"/>
  <c r="M11876" i="3" s="1"/>
  <c r="M11877" i="3" a="1"/>
  <c r="M11877" i="3" s="1"/>
  <c r="M11878" i="3" a="1"/>
  <c r="M11878" i="3" s="1"/>
  <c r="M11879" i="3" a="1"/>
  <c r="M11879" i="3" s="1"/>
  <c r="M11880" i="3" a="1"/>
  <c r="M11880" i="3" s="1"/>
  <c r="M11881" i="3" a="1"/>
  <c r="M11881" i="3" s="1"/>
  <c r="M11882" i="3" a="1"/>
  <c r="M11882" i="3" s="1"/>
  <c r="M11883" i="3" a="1"/>
  <c r="M11883" i="3" s="1"/>
  <c r="M11884" i="3" a="1"/>
  <c r="M11884" i="3" s="1"/>
  <c r="M11885" i="3" a="1"/>
  <c r="M11885" i="3" s="1"/>
  <c r="M11886" i="3" a="1"/>
  <c r="M11886" i="3" s="1"/>
  <c r="M11887" i="3" a="1"/>
  <c r="M11887" i="3" s="1"/>
  <c r="M11888" i="3" a="1"/>
  <c r="M11888" i="3" s="1"/>
  <c r="M11889" i="3" a="1"/>
  <c r="M11889" i="3" s="1"/>
  <c r="M11890" i="3" a="1"/>
  <c r="M11890" i="3" s="1"/>
  <c r="M11891" i="3" a="1"/>
  <c r="M11891" i="3" s="1"/>
  <c r="M11892" i="3" a="1"/>
  <c r="M11892" i="3" s="1"/>
  <c r="M11893" i="3" a="1"/>
  <c r="M11893" i="3" s="1"/>
  <c r="M11894" i="3" a="1"/>
  <c r="M11894" i="3" s="1"/>
  <c r="M11895" i="3" a="1"/>
  <c r="M11895" i="3" s="1"/>
  <c r="M11896" i="3" a="1"/>
  <c r="M11896" i="3" s="1"/>
  <c r="M11897" i="3" a="1"/>
  <c r="M11897" i="3" s="1"/>
  <c r="M11898" i="3" a="1"/>
  <c r="M11898" i="3" s="1"/>
  <c r="M11899" i="3" a="1"/>
  <c r="M11899" i="3" s="1"/>
  <c r="M11900" i="3" a="1"/>
  <c r="M11900" i="3" s="1"/>
  <c r="M11901" i="3" a="1"/>
  <c r="M11901" i="3" s="1"/>
  <c r="M11902" i="3" a="1"/>
  <c r="M11902" i="3" s="1"/>
  <c r="M11903" i="3" a="1"/>
  <c r="M11903" i="3" s="1"/>
  <c r="M11904" i="3" a="1"/>
  <c r="M11904" i="3" s="1"/>
  <c r="M11905" i="3" a="1"/>
  <c r="M11905" i="3" s="1"/>
  <c r="M11906" i="3" a="1"/>
  <c r="M11906" i="3" s="1"/>
  <c r="M11907" i="3" a="1"/>
  <c r="M11907" i="3" s="1"/>
  <c r="M11908" i="3" a="1"/>
  <c r="M11908" i="3" s="1"/>
  <c r="M11909" i="3" a="1"/>
  <c r="M11909" i="3" s="1"/>
  <c r="M11910" i="3" a="1"/>
  <c r="M11910" i="3" s="1"/>
  <c r="M11911" i="3" a="1"/>
  <c r="M11911" i="3" s="1"/>
  <c r="M11912" i="3" a="1"/>
  <c r="M11912" i="3" s="1"/>
  <c r="M11913" i="3" a="1"/>
  <c r="M11913" i="3" s="1"/>
  <c r="M11914" i="3" a="1"/>
  <c r="M11914" i="3" s="1"/>
  <c r="M11915" i="3" a="1"/>
  <c r="M11915" i="3" s="1"/>
  <c r="M11916" i="3" a="1"/>
  <c r="M11916" i="3" s="1"/>
  <c r="M11917" i="3" a="1"/>
  <c r="M11917" i="3" s="1"/>
  <c r="M11918" i="3" a="1"/>
  <c r="M11918" i="3" s="1"/>
  <c r="M11919" i="3" a="1"/>
  <c r="M11919" i="3" s="1"/>
  <c r="M11920" i="3" a="1"/>
  <c r="M11920" i="3" s="1"/>
  <c r="M11921" i="3" a="1"/>
  <c r="M11921" i="3" s="1"/>
  <c r="M11922" i="3" a="1"/>
  <c r="M11922" i="3" s="1"/>
  <c r="M11923" i="3" a="1"/>
  <c r="M11923" i="3" s="1"/>
  <c r="M11924" i="3" a="1"/>
  <c r="M11924" i="3" s="1"/>
  <c r="M11925" i="3" a="1"/>
  <c r="M11925" i="3" s="1"/>
  <c r="M11926" i="3" a="1"/>
  <c r="M11926" i="3" s="1"/>
  <c r="M11927" i="3" a="1"/>
  <c r="M11927" i="3" s="1"/>
  <c r="M11928" i="3" a="1"/>
  <c r="M11928" i="3" s="1"/>
  <c r="M11929" i="3" a="1"/>
  <c r="M11929" i="3" s="1"/>
  <c r="M11930" i="3" a="1"/>
  <c r="M11930" i="3" s="1"/>
  <c r="M11931" i="3" a="1"/>
  <c r="M11931" i="3" s="1"/>
  <c r="M11932" i="3" a="1"/>
  <c r="M11932" i="3" s="1"/>
  <c r="M11933" i="3" a="1"/>
  <c r="M11933" i="3" s="1"/>
  <c r="M11934" i="3" a="1"/>
  <c r="M11934" i="3" s="1"/>
  <c r="M11935" i="3" a="1"/>
  <c r="M11935" i="3" s="1"/>
  <c r="M11936" i="3" a="1"/>
  <c r="M11936" i="3" s="1"/>
  <c r="M11937" i="3" a="1"/>
  <c r="M11937" i="3" s="1"/>
  <c r="M11938" i="3" a="1"/>
  <c r="M11938" i="3" s="1"/>
  <c r="M11939" i="3" a="1"/>
  <c r="M11939" i="3" s="1"/>
  <c r="M11940" i="3" a="1"/>
  <c r="M11940" i="3" s="1"/>
  <c r="M11941" i="3" a="1"/>
  <c r="M11941" i="3" s="1"/>
  <c r="M11942" i="3" a="1"/>
  <c r="M11942" i="3" s="1"/>
  <c r="M11943" i="3" a="1"/>
  <c r="M11943" i="3" s="1"/>
  <c r="M11944" i="3" a="1"/>
  <c r="M11944" i="3" s="1"/>
  <c r="M11945" i="3" a="1"/>
  <c r="M11945" i="3" s="1"/>
  <c r="M11946" i="3" a="1"/>
  <c r="M11946" i="3" s="1"/>
  <c r="M11947" i="3" a="1"/>
  <c r="M11947" i="3" s="1"/>
  <c r="M11948" i="3" a="1"/>
  <c r="M11948" i="3" s="1"/>
  <c r="M11949" i="3" a="1"/>
  <c r="M11949" i="3" s="1"/>
  <c r="M11950" i="3" a="1"/>
  <c r="M11950" i="3" s="1"/>
  <c r="M11951" i="3" a="1"/>
  <c r="M11951" i="3" s="1"/>
  <c r="M11952" i="3" a="1"/>
  <c r="M11952" i="3" s="1"/>
  <c r="M11953" i="3" a="1"/>
  <c r="M11953" i="3" s="1"/>
  <c r="M11954" i="3" a="1"/>
  <c r="M11954" i="3" s="1"/>
  <c r="M11955" i="3" a="1"/>
  <c r="M11955" i="3" s="1"/>
  <c r="M11956" i="3" a="1"/>
  <c r="M11956" i="3" s="1"/>
  <c r="M11957" i="3" a="1"/>
  <c r="M11957" i="3" s="1"/>
  <c r="M11958" i="3" a="1"/>
  <c r="M11958" i="3" s="1"/>
  <c r="M11959" i="3" a="1"/>
  <c r="M11959" i="3" s="1"/>
  <c r="M11960" i="3" a="1"/>
  <c r="M11960" i="3" s="1"/>
  <c r="M11961" i="3" a="1"/>
  <c r="M11961" i="3" s="1"/>
  <c r="M11962" i="3" a="1"/>
  <c r="M11962" i="3" s="1"/>
  <c r="M11963" i="3" a="1"/>
  <c r="M11963" i="3" s="1"/>
  <c r="M11964" i="3" a="1"/>
  <c r="M11964" i="3" s="1"/>
  <c r="M11965" i="3" a="1"/>
  <c r="M11965" i="3" s="1"/>
  <c r="M11966" i="3" a="1"/>
  <c r="M11966" i="3" s="1"/>
  <c r="M11967" i="3" a="1"/>
  <c r="M11967" i="3" s="1"/>
  <c r="M11968" i="3" a="1"/>
  <c r="M11968" i="3" s="1"/>
  <c r="M11969" i="3" a="1"/>
  <c r="M11969" i="3" s="1"/>
  <c r="M11970" i="3" a="1"/>
  <c r="M11970" i="3" s="1"/>
  <c r="M11971" i="3" a="1"/>
  <c r="M11971" i="3" s="1"/>
  <c r="M11972" i="3" a="1"/>
  <c r="M11972" i="3" s="1"/>
  <c r="M11973" i="3" a="1"/>
  <c r="M11973" i="3" s="1"/>
  <c r="M11974" i="3" a="1"/>
  <c r="M11974" i="3" s="1"/>
  <c r="M11975" i="3" a="1"/>
  <c r="M11975" i="3" s="1"/>
  <c r="M11976" i="3" a="1"/>
  <c r="M11976" i="3" s="1"/>
  <c r="M11977" i="3" a="1"/>
  <c r="M11977" i="3" s="1"/>
  <c r="M11978" i="3" a="1"/>
  <c r="M11978" i="3" s="1"/>
  <c r="M11979" i="3" a="1"/>
  <c r="M11979" i="3" s="1"/>
  <c r="M11980" i="3" a="1"/>
  <c r="M11980" i="3" s="1"/>
  <c r="M11981" i="3" a="1"/>
  <c r="M11981" i="3" s="1"/>
  <c r="M11982" i="3" a="1"/>
  <c r="M11982" i="3" s="1"/>
  <c r="M11983" i="3" a="1"/>
  <c r="M11983" i="3" s="1"/>
  <c r="M11984" i="3" a="1"/>
  <c r="M11984" i="3" s="1"/>
  <c r="M11985" i="3" a="1"/>
  <c r="M11985" i="3" s="1"/>
  <c r="M11986" i="3" a="1"/>
  <c r="M11986" i="3" s="1"/>
  <c r="M11987" i="3" a="1"/>
  <c r="M11987" i="3" s="1"/>
  <c r="M11988" i="3" a="1"/>
  <c r="M11988" i="3" s="1"/>
  <c r="M11989" i="3" a="1"/>
  <c r="M11989" i="3" s="1"/>
  <c r="M11990" i="3" a="1"/>
  <c r="M11990" i="3" s="1"/>
  <c r="M11991" i="3" a="1"/>
  <c r="M11991" i="3" s="1"/>
  <c r="M11992" i="3" a="1"/>
  <c r="M11992" i="3" s="1"/>
  <c r="M11993" i="3" a="1"/>
  <c r="M11993" i="3" s="1"/>
  <c r="M11994" i="3" a="1"/>
  <c r="M11994" i="3" s="1"/>
  <c r="M11995" i="3" a="1"/>
  <c r="M11995" i="3" s="1"/>
  <c r="M11996" i="3" a="1"/>
  <c r="M11996" i="3" s="1"/>
  <c r="M11997" i="3" a="1"/>
  <c r="M11997" i="3" s="1"/>
  <c r="M11998" i="3" a="1"/>
  <c r="M11998" i="3" s="1"/>
  <c r="M11999" i="3" a="1"/>
  <c r="M11999" i="3" s="1"/>
  <c r="M12000" i="3" a="1"/>
  <c r="M12000" i="3" s="1"/>
  <c r="M12001" i="3" a="1"/>
  <c r="M12001" i="3" s="1"/>
  <c r="M12002" i="3" a="1"/>
  <c r="M12002" i="3" s="1"/>
  <c r="M12003" i="3" a="1"/>
  <c r="M12003" i="3" s="1"/>
  <c r="M12004" i="3" a="1"/>
  <c r="M12004" i="3" s="1"/>
  <c r="M12005" i="3" a="1"/>
  <c r="M12005" i="3" s="1"/>
  <c r="M12006" i="3" a="1"/>
  <c r="M12006" i="3" s="1"/>
  <c r="M12007" i="3" a="1"/>
  <c r="M12007" i="3" s="1"/>
  <c r="M12008" i="3" a="1"/>
  <c r="M12008" i="3" s="1"/>
  <c r="M12009" i="3" a="1"/>
  <c r="M12009" i="3" s="1"/>
  <c r="M12010" i="3" a="1"/>
  <c r="M12010" i="3" s="1"/>
  <c r="M12011" i="3" a="1"/>
  <c r="M12011" i="3" s="1"/>
  <c r="M12012" i="3" a="1"/>
  <c r="M12012" i="3" s="1"/>
  <c r="M12013" i="3" a="1"/>
  <c r="M12013" i="3" s="1"/>
  <c r="M12014" i="3" a="1"/>
  <c r="M12014" i="3" s="1"/>
  <c r="M12015" i="3" a="1"/>
  <c r="M12015" i="3" s="1"/>
  <c r="M12016" i="3" a="1"/>
  <c r="M12016" i="3" s="1"/>
  <c r="M12017" i="3" a="1"/>
  <c r="M12017" i="3" s="1"/>
  <c r="M12018" i="3" a="1"/>
  <c r="M12018" i="3" s="1"/>
  <c r="M12019" i="3" a="1"/>
  <c r="M12019" i="3" s="1"/>
  <c r="M12020" i="3" a="1"/>
  <c r="M12020" i="3" s="1"/>
  <c r="M12021" i="3" a="1"/>
  <c r="M12021" i="3" s="1"/>
  <c r="M12022" i="3" a="1"/>
  <c r="M12022" i="3" s="1"/>
  <c r="M12023" i="3" a="1"/>
  <c r="M12023" i="3" s="1"/>
  <c r="M12024" i="3" a="1"/>
  <c r="M12024" i="3" s="1"/>
  <c r="M12025" i="3" a="1"/>
  <c r="M12025" i="3" s="1"/>
  <c r="M12026" i="3" a="1"/>
  <c r="M12026" i="3" s="1"/>
  <c r="M12027" i="3" a="1"/>
  <c r="M12027" i="3" s="1"/>
  <c r="M12028" i="3" a="1"/>
  <c r="M12028" i="3" s="1"/>
  <c r="M12029" i="3" a="1"/>
  <c r="M12029" i="3" s="1"/>
  <c r="M12030" i="3" a="1"/>
  <c r="M12030" i="3" s="1"/>
  <c r="M12031" i="3" a="1"/>
  <c r="M12031" i="3" s="1"/>
  <c r="M12032" i="3" a="1"/>
  <c r="M12032" i="3" s="1"/>
  <c r="M12033" i="3" a="1"/>
  <c r="M12033" i="3" s="1"/>
  <c r="M12034" i="3" a="1"/>
  <c r="M12034" i="3" s="1"/>
  <c r="M12035" i="3" a="1"/>
  <c r="M12035" i="3" s="1"/>
  <c r="M12036" i="3" a="1"/>
  <c r="M12036" i="3" s="1"/>
  <c r="M12037" i="3" a="1"/>
  <c r="M12037" i="3" s="1"/>
  <c r="M12038" i="3" a="1"/>
  <c r="M12038" i="3" s="1"/>
  <c r="M12039" i="3" a="1"/>
  <c r="M12039" i="3" s="1"/>
  <c r="M12040" i="3" a="1"/>
  <c r="M12040" i="3" s="1"/>
  <c r="M12041" i="3" a="1"/>
  <c r="M12041" i="3" s="1"/>
  <c r="M12042" i="3" a="1"/>
  <c r="M12042" i="3" s="1"/>
  <c r="M12043" i="3" a="1"/>
  <c r="M12043" i="3" s="1"/>
  <c r="M12044" i="3" a="1"/>
  <c r="M12044" i="3" s="1"/>
  <c r="M12045" i="3" a="1"/>
  <c r="M12045" i="3" s="1"/>
  <c r="M12046" i="3" a="1"/>
  <c r="M12046" i="3" s="1"/>
  <c r="M12047" i="3" a="1"/>
  <c r="M12047" i="3" s="1"/>
  <c r="M12048" i="3" a="1"/>
  <c r="M12048" i="3" s="1"/>
  <c r="M12049" i="3" a="1"/>
  <c r="M12049" i="3" s="1"/>
  <c r="M12050" i="3" a="1"/>
  <c r="M12050" i="3" s="1"/>
  <c r="M12051" i="3" a="1"/>
  <c r="M12051" i="3" s="1"/>
  <c r="M12052" i="3" a="1"/>
  <c r="M12052" i="3" s="1"/>
  <c r="M12053" i="3" a="1"/>
  <c r="M12053" i="3" s="1"/>
  <c r="M12054" i="3" a="1"/>
  <c r="M12054" i="3" s="1"/>
  <c r="M12055" i="3" a="1"/>
  <c r="M12055" i="3" s="1"/>
  <c r="M12056" i="3" a="1"/>
  <c r="M12056" i="3" s="1"/>
  <c r="M12057" i="3" a="1"/>
  <c r="M12057" i="3" s="1"/>
  <c r="M12058" i="3" a="1"/>
  <c r="M12058" i="3" s="1"/>
  <c r="M12059" i="3" a="1"/>
  <c r="M12059" i="3" s="1"/>
  <c r="M12060" i="3" a="1"/>
  <c r="M12060" i="3" s="1"/>
  <c r="M12061" i="3" a="1"/>
  <c r="M12061" i="3" s="1"/>
  <c r="M12062" i="3" a="1"/>
  <c r="M12062" i="3" s="1"/>
  <c r="M12063" i="3" a="1"/>
  <c r="M12063" i="3" s="1"/>
  <c r="M12064" i="3" a="1"/>
  <c r="M12064" i="3" s="1"/>
  <c r="M12065" i="3" a="1"/>
  <c r="M12065" i="3" s="1"/>
  <c r="M12066" i="3" a="1"/>
  <c r="M12066" i="3" s="1"/>
  <c r="M12067" i="3" a="1"/>
  <c r="M12067" i="3" s="1"/>
  <c r="M12068" i="3" a="1"/>
  <c r="M12068" i="3" s="1"/>
  <c r="M12069" i="3" a="1"/>
  <c r="M12069" i="3" s="1"/>
  <c r="M12070" i="3" a="1"/>
  <c r="M12070" i="3" s="1"/>
  <c r="M12071" i="3" a="1"/>
  <c r="M12071" i="3" s="1"/>
  <c r="M12072" i="3" a="1"/>
  <c r="M12072" i="3" s="1"/>
  <c r="M12073" i="3" a="1"/>
  <c r="M12073" i="3" s="1"/>
  <c r="M12074" i="3" a="1"/>
  <c r="M12074" i="3" s="1"/>
  <c r="M12075" i="3" a="1"/>
  <c r="M12075" i="3" s="1"/>
  <c r="M12076" i="3" a="1"/>
  <c r="M12076" i="3" s="1"/>
  <c r="M12077" i="3" a="1"/>
  <c r="M12077" i="3" s="1"/>
  <c r="M12078" i="3" a="1"/>
  <c r="M12078" i="3" s="1"/>
  <c r="M12079" i="3" a="1"/>
  <c r="M12079" i="3" s="1"/>
  <c r="M12080" i="3" a="1"/>
  <c r="M12080" i="3" s="1"/>
  <c r="M12081" i="3" a="1"/>
  <c r="M12081" i="3" s="1"/>
  <c r="M12082" i="3" a="1"/>
  <c r="M12082" i="3" s="1"/>
  <c r="M12083" i="3" a="1"/>
  <c r="M12083" i="3" s="1"/>
  <c r="M12084" i="3" a="1"/>
  <c r="M12084" i="3" s="1"/>
  <c r="M12085" i="3" a="1"/>
  <c r="M12085" i="3" s="1"/>
  <c r="M12086" i="3" a="1"/>
  <c r="M12086" i="3" s="1"/>
  <c r="M12087" i="3" a="1"/>
  <c r="M12087" i="3" s="1"/>
  <c r="M12088" i="3" a="1"/>
  <c r="M12088" i="3" s="1"/>
  <c r="M12089" i="3" a="1"/>
  <c r="M12089" i="3" s="1"/>
  <c r="M12090" i="3" a="1"/>
  <c r="M12090" i="3" s="1"/>
  <c r="M12091" i="3" a="1"/>
  <c r="M12091" i="3" s="1"/>
  <c r="M12092" i="3" a="1"/>
  <c r="M12092" i="3" s="1"/>
  <c r="M12093" i="3" a="1"/>
  <c r="M12093" i="3" s="1"/>
  <c r="M12094" i="3" a="1"/>
  <c r="M12094" i="3" s="1"/>
  <c r="M12095" i="3" a="1"/>
  <c r="M12095" i="3" s="1"/>
  <c r="M12096" i="3" a="1"/>
  <c r="M12096" i="3" s="1"/>
  <c r="M12097" i="3" a="1"/>
  <c r="M12097" i="3" s="1"/>
  <c r="M12098" i="3" a="1"/>
  <c r="M12098" i="3" s="1"/>
  <c r="M12099" i="3" a="1"/>
  <c r="M12099" i="3" s="1"/>
  <c r="M12100" i="3" a="1"/>
  <c r="M12100" i="3" s="1"/>
  <c r="M12101" i="3" a="1"/>
  <c r="M12101" i="3" s="1"/>
  <c r="M12102" i="3" a="1"/>
  <c r="M12102" i="3" s="1"/>
  <c r="M12103" i="3" a="1"/>
  <c r="M12103" i="3" s="1"/>
  <c r="M12104" i="3" a="1"/>
  <c r="M12104" i="3" s="1"/>
  <c r="M12105" i="3" a="1"/>
  <c r="M12105" i="3" s="1"/>
  <c r="M12106" i="3" a="1"/>
  <c r="M12106" i="3" s="1"/>
  <c r="M12107" i="3" a="1"/>
  <c r="M12107" i="3" s="1"/>
  <c r="M12108" i="3" a="1"/>
  <c r="M12108" i="3" s="1"/>
  <c r="M12109" i="3" a="1"/>
  <c r="M12109" i="3" s="1"/>
  <c r="M12110" i="3" a="1"/>
  <c r="M12110" i="3" s="1"/>
  <c r="M12111" i="3" a="1"/>
  <c r="M12111" i="3" s="1"/>
  <c r="M12112" i="3" a="1"/>
  <c r="M12112" i="3" s="1"/>
  <c r="M12113" i="3" a="1"/>
  <c r="M12113" i="3" s="1"/>
  <c r="M12114" i="3" a="1"/>
  <c r="M12114" i="3" s="1"/>
  <c r="M12115" i="3" a="1"/>
  <c r="M12115" i="3" s="1"/>
  <c r="M12116" i="3" a="1"/>
  <c r="M12116" i="3" s="1"/>
  <c r="M12117" i="3" a="1"/>
  <c r="M12117" i="3" s="1"/>
  <c r="M12118" i="3" a="1"/>
  <c r="M12118" i="3" s="1"/>
  <c r="M12119" i="3" a="1"/>
  <c r="M12119" i="3" s="1"/>
  <c r="M12120" i="3" a="1"/>
  <c r="M12120" i="3" s="1"/>
  <c r="M12121" i="3" a="1"/>
  <c r="M12121" i="3" s="1"/>
  <c r="M12122" i="3" a="1"/>
  <c r="M12122" i="3" s="1"/>
  <c r="M12123" i="3" a="1"/>
  <c r="M12123" i="3" s="1"/>
  <c r="M12124" i="3" a="1"/>
  <c r="M12124" i="3" s="1"/>
  <c r="M12125" i="3" a="1"/>
  <c r="M12125" i="3" s="1"/>
  <c r="M12126" i="3" a="1"/>
  <c r="M12126" i="3" s="1"/>
  <c r="M12127" i="3" a="1"/>
  <c r="M12127" i="3" s="1"/>
  <c r="M12128" i="3" a="1"/>
  <c r="M12128" i="3" s="1"/>
  <c r="M12129" i="3" a="1"/>
  <c r="M12129" i="3" s="1"/>
  <c r="M12130" i="3" a="1"/>
  <c r="M12130" i="3" s="1"/>
  <c r="M12131" i="3" a="1"/>
  <c r="M12131" i="3" s="1"/>
  <c r="M12132" i="3" a="1"/>
  <c r="M12132" i="3" s="1"/>
  <c r="M12133" i="3" a="1"/>
  <c r="M12133" i="3" s="1"/>
  <c r="M12134" i="3" a="1"/>
  <c r="M12134" i="3" s="1"/>
  <c r="M12135" i="3" a="1"/>
  <c r="M12135" i="3" s="1"/>
  <c r="M12136" i="3" a="1"/>
  <c r="M12136" i="3" s="1"/>
  <c r="M12137" i="3" a="1"/>
  <c r="M12137" i="3" s="1"/>
  <c r="M12138" i="3" a="1"/>
  <c r="M12138" i="3" s="1"/>
  <c r="M12139" i="3" a="1"/>
  <c r="M12139" i="3" s="1"/>
  <c r="M12140" i="3" a="1"/>
  <c r="M12140" i="3" s="1"/>
  <c r="M12141" i="3" a="1"/>
  <c r="M12141" i="3" s="1"/>
  <c r="M12142" i="3" a="1"/>
  <c r="M12142" i="3" s="1"/>
  <c r="M12143" i="3" a="1"/>
  <c r="M12143" i="3" s="1"/>
  <c r="M12144" i="3" a="1"/>
  <c r="M12144" i="3" s="1"/>
  <c r="M12145" i="3" a="1"/>
  <c r="M12145" i="3" s="1"/>
  <c r="M12146" i="3" a="1"/>
  <c r="M12146" i="3" s="1"/>
  <c r="M12147" i="3" a="1"/>
  <c r="M12147" i="3" s="1"/>
  <c r="M12148" i="3" a="1"/>
  <c r="M12148" i="3" s="1"/>
  <c r="M12149" i="3" a="1"/>
  <c r="M12149" i="3" s="1"/>
  <c r="M12150" i="3" a="1"/>
  <c r="M12150" i="3" s="1"/>
  <c r="M12151" i="3" a="1"/>
  <c r="M12151" i="3" s="1"/>
  <c r="M12152" i="3" a="1"/>
  <c r="M12152" i="3" s="1"/>
  <c r="M12153" i="3" a="1"/>
  <c r="M12153" i="3" s="1"/>
  <c r="M12154" i="3" a="1"/>
  <c r="M12154" i="3" s="1"/>
  <c r="M12155" i="3" a="1"/>
  <c r="M12155" i="3" s="1"/>
  <c r="M12156" i="3" a="1"/>
  <c r="M12156" i="3" s="1"/>
  <c r="M12157" i="3" a="1"/>
  <c r="M12157" i="3" s="1"/>
  <c r="M12158" i="3" a="1"/>
  <c r="M12158" i="3" s="1"/>
  <c r="M12159" i="3" a="1"/>
  <c r="M12159" i="3" s="1"/>
  <c r="M12160" i="3" a="1"/>
  <c r="M12160" i="3" s="1"/>
  <c r="M12161" i="3" a="1"/>
  <c r="M12161" i="3" s="1"/>
  <c r="M12162" i="3" a="1"/>
  <c r="M12162" i="3" s="1"/>
  <c r="M12163" i="3" a="1"/>
  <c r="M12163" i="3" s="1"/>
  <c r="M12164" i="3" a="1"/>
  <c r="M12164" i="3" s="1"/>
  <c r="M12165" i="3" a="1"/>
  <c r="M12165" i="3" s="1"/>
  <c r="M12166" i="3" a="1"/>
  <c r="M12166" i="3" s="1"/>
  <c r="M12167" i="3" a="1"/>
  <c r="M12167" i="3" s="1"/>
  <c r="M12168" i="3" a="1"/>
  <c r="M12168" i="3" s="1"/>
  <c r="M12169" i="3" a="1"/>
  <c r="M12169" i="3" s="1"/>
  <c r="M12170" i="3" a="1"/>
  <c r="M12170" i="3" s="1"/>
  <c r="M12171" i="3" a="1"/>
  <c r="M12171" i="3" s="1"/>
  <c r="M12172" i="3" a="1"/>
  <c r="M12172" i="3" s="1"/>
  <c r="M12173" i="3" a="1"/>
  <c r="M12173" i="3" s="1"/>
  <c r="M12174" i="3" a="1"/>
  <c r="M12174" i="3" s="1"/>
  <c r="M12175" i="3" a="1"/>
  <c r="M12175" i="3" s="1"/>
  <c r="M12176" i="3" a="1"/>
  <c r="M12176" i="3" s="1"/>
  <c r="M12177" i="3" a="1"/>
  <c r="M12177" i="3" s="1"/>
  <c r="M12178" i="3" a="1"/>
  <c r="M12178" i="3" s="1"/>
  <c r="M12179" i="3" a="1"/>
  <c r="M12179" i="3" s="1"/>
  <c r="M12180" i="3" a="1"/>
  <c r="M12180" i="3" s="1"/>
  <c r="M12181" i="3" a="1"/>
  <c r="M12181" i="3" s="1"/>
  <c r="M12182" i="3" a="1"/>
  <c r="M12182" i="3" s="1"/>
  <c r="M12183" i="3" a="1"/>
  <c r="M12183" i="3" s="1"/>
  <c r="M12184" i="3" a="1"/>
  <c r="M12184" i="3" s="1"/>
  <c r="M12185" i="3" a="1"/>
  <c r="M12185" i="3" s="1"/>
  <c r="M12186" i="3" a="1"/>
  <c r="M12186" i="3" s="1"/>
  <c r="M12187" i="3" a="1"/>
  <c r="M12187" i="3" s="1"/>
  <c r="M12188" i="3" a="1"/>
  <c r="M12188" i="3" s="1"/>
  <c r="M12189" i="3" a="1"/>
  <c r="M12189" i="3" s="1"/>
  <c r="M12190" i="3" a="1"/>
  <c r="M12190" i="3" s="1"/>
  <c r="M12191" i="3" a="1"/>
  <c r="M12191" i="3" s="1"/>
  <c r="M12192" i="3" a="1"/>
  <c r="M12192" i="3" s="1"/>
  <c r="M12193" i="3" a="1"/>
  <c r="M12193" i="3" s="1"/>
  <c r="M12194" i="3" a="1"/>
  <c r="M12194" i="3" s="1"/>
  <c r="M12195" i="3" a="1"/>
  <c r="M12195" i="3" s="1"/>
  <c r="M12196" i="3" a="1"/>
  <c r="M12196" i="3" s="1"/>
  <c r="M12197" i="3" a="1"/>
  <c r="M12197" i="3" s="1"/>
  <c r="M12198" i="3" a="1"/>
  <c r="M12198" i="3" s="1"/>
  <c r="M12199" i="3" a="1"/>
  <c r="M12199" i="3" s="1"/>
  <c r="M12200" i="3" a="1"/>
  <c r="M12200" i="3" s="1"/>
  <c r="M12201" i="3" a="1"/>
  <c r="M12201" i="3" s="1"/>
  <c r="M12202" i="3" a="1"/>
  <c r="M12202" i="3" s="1"/>
  <c r="M12203" i="3" a="1"/>
  <c r="M12203" i="3" s="1"/>
  <c r="M12204" i="3" a="1"/>
  <c r="M12204" i="3" s="1"/>
  <c r="M12205" i="3" a="1"/>
  <c r="M12205" i="3" s="1"/>
  <c r="M12206" i="3" a="1"/>
  <c r="M12206" i="3" s="1"/>
  <c r="M12207" i="3" a="1"/>
  <c r="M12207" i="3" s="1"/>
  <c r="M12208" i="3" a="1"/>
  <c r="M12208" i="3" s="1"/>
  <c r="M12209" i="3" a="1"/>
  <c r="M12209" i="3" s="1"/>
  <c r="M12210" i="3" a="1"/>
  <c r="M12210" i="3" s="1"/>
  <c r="M12211" i="3" a="1"/>
  <c r="M12211" i="3" s="1"/>
  <c r="M12212" i="3" a="1"/>
  <c r="M12212" i="3" s="1"/>
  <c r="M12213" i="3" a="1"/>
  <c r="M12213" i="3" s="1"/>
  <c r="M12214" i="3" a="1"/>
  <c r="M12214" i="3" s="1"/>
  <c r="M12215" i="3" a="1"/>
  <c r="M12215" i="3" s="1"/>
  <c r="M12216" i="3" a="1"/>
  <c r="M12216" i="3" s="1"/>
  <c r="M12217" i="3" a="1"/>
  <c r="M12217" i="3" s="1"/>
  <c r="M12218" i="3" a="1"/>
  <c r="M12218" i="3" s="1"/>
  <c r="M12219" i="3" a="1"/>
  <c r="M12219" i="3" s="1"/>
  <c r="M12220" i="3" a="1"/>
  <c r="M12220" i="3" s="1"/>
  <c r="M12221" i="3" a="1"/>
  <c r="M12221" i="3" s="1"/>
  <c r="M12222" i="3" a="1"/>
  <c r="M12222" i="3" s="1"/>
  <c r="M12223" i="3" a="1"/>
  <c r="M12223" i="3" s="1"/>
  <c r="M12224" i="3" a="1"/>
  <c r="M12224" i="3" s="1"/>
  <c r="M12225" i="3" a="1"/>
  <c r="M12225" i="3" s="1"/>
  <c r="M12226" i="3" a="1"/>
  <c r="M12226" i="3" s="1"/>
  <c r="M12227" i="3" a="1"/>
  <c r="M12227" i="3" s="1"/>
  <c r="M12228" i="3" a="1"/>
  <c r="M12228" i="3" s="1"/>
  <c r="M12229" i="3" a="1"/>
  <c r="M12229" i="3" s="1"/>
  <c r="M12230" i="3" a="1"/>
  <c r="M12230" i="3" s="1"/>
  <c r="M12231" i="3" a="1"/>
  <c r="M12231" i="3" s="1"/>
  <c r="M12232" i="3" a="1"/>
  <c r="M12232" i="3" s="1"/>
  <c r="M12233" i="3" a="1"/>
  <c r="M12233" i="3" s="1"/>
  <c r="M12234" i="3" a="1"/>
  <c r="M12234" i="3" s="1"/>
  <c r="M12235" i="3" a="1"/>
  <c r="M12235" i="3" s="1"/>
  <c r="M12236" i="3" a="1"/>
  <c r="M12236" i="3" s="1"/>
  <c r="M12237" i="3" a="1"/>
  <c r="M12237" i="3" s="1"/>
  <c r="M12238" i="3" a="1"/>
  <c r="M12238" i="3" s="1"/>
  <c r="M12239" i="3" a="1"/>
  <c r="M12239" i="3" s="1"/>
  <c r="M12240" i="3" a="1"/>
  <c r="M12240" i="3" s="1"/>
  <c r="M12241" i="3" a="1"/>
  <c r="M12241" i="3" s="1"/>
  <c r="M12242" i="3" a="1"/>
  <c r="M12242" i="3" s="1"/>
  <c r="M12243" i="3" a="1"/>
  <c r="M12243" i="3" s="1"/>
  <c r="M12244" i="3" a="1"/>
  <c r="M12244" i="3" s="1"/>
  <c r="M12245" i="3" a="1"/>
  <c r="M12245" i="3" s="1"/>
  <c r="M12246" i="3" a="1"/>
  <c r="M12246" i="3" s="1"/>
  <c r="M12247" i="3" a="1"/>
  <c r="M12247" i="3" s="1"/>
  <c r="M12248" i="3" a="1"/>
  <c r="M12248" i="3" s="1"/>
  <c r="M12249" i="3" a="1"/>
  <c r="M12249" i="3" s="1"/>
  <c r="M12250" i="3" a="1"/>
  <c r="M12250" i="3" s="1"/>
  <c r="M12251" i="3" a="1"/>
  <c r="M12251" i="3" s="1"/>
  <c r="M12252" i="3" a="1"/>
  <c r="M12252" i="3" s="1"/>
  <c r="M12253" i="3" a="1"/>
  <c r="M12253" i="3" s="1"/>
  <c r="M12254" i="3" a="1"/>
  <c r="M12254" i="3" s="1"/>
  <c r="M12255" i="3" a="1"/>
  <c r="M12255" i="3" s="1"/>
  <c r="M12256" i="3" a="1"/>
  <c r="M12256" i="3" s="1"/>
  <c r="M12257" i="3" a="1"/>
  <c r="M12257" i="3" s="1"/>
  <c r="M12258" i="3" a="1"/>
  <c r="M12258" i="3" s="1"/>
  <c r="M12259" i="3" a="1"/>
  <c r="M12259" i="3" s="1"/>
  <c r="M12260" i="3" a="1"/>
  <c r="M12260" i="3" s="1"/>
  <c r="M12261" i="3" a="1"/>
  <c r="M12261" i="3" s="1"/>
  <c r="M12262" i="3" a="1"/>
  <c r="M12262" i="3" s="1"/>
  <c r="M12263" i="3" a="1"/>
  <c r="M12263" i="3" s="1"/>
  <c r="M12264" i="3" a="1"/>
  <c r="M12264" i="3" s="1"/>
  <c r="M12265" i="3" a="1"/>
  <c r="M12265" i="3" s="1"/>
  <c r="M12266" i="3" a="1"/>
  <c r="M12266" i="3" s="1"/>
  <c r="M12267" i="3" a="1"/>
  <c r="M12267" i="3" s="1"/>
  <c r="M12268" i="3" a="1"/>
  <c r="M12268" i="3" s="1"/>
  <c r="M12269" i="3" a="1"/>
  <c r="M12269" i="3" s="1"/>
  <c r="M12270" i="3" a="1"/>
  <c r="M12270" i="3" s="1"/>
  <c r="M12271" i="3" a="1"/>
  <c r="M12271" i="3" s="1"/>
  <c r="M12272" i="3" a="1"/>
  <c r="M12272" i="3" s="1"/>
  <c r="M12273" i="3" a="1"/>
  <c r="M12273" i="3" s="1"/>
  <c r="M12274" i="3" a="1"/>
  <c r="M12274" i="3" s="1"/>
  <c r="M12275" i="3" a="1"/>
  <c r="M12275" i="3" s="1"/>
  <c r="M12276" i="3" a="1"/>
  <c r="M12276" i="3" s="1"/>
  <c r="M12277" i="3" a="1"/>
  <c r="M12277" i="3" s="1"/>
  <c r="M12278" i="3" a="1"/>
  <c r="M12278" i="3" s="1"/>
  <c r="M12279" i="3" a="1"/>
  <c r="M12279" i="3" s="1"/>
  <c r="M12280" i="3" a="1"/>
  <c r="M12280" i="3" s="1"/>
  <c r="M12281" i="3" a="1"/>
  <c r="M12281" i="3" s="1"/>
  <c r="M12282" i="3" a="1"/>
  <c r="M12282" i="3" s="1"/>
  <c r="M12283" i="3" a="1"/>
  <c r="M12283" i="3" s="1"/>
  <c r="M12284" i="3" a="1"/>
  <c r="M12284" i="3" s="1"/>
  <c r="M12285" i="3" a="1"/>
  <c r="M12285" i="3" s="1"/>
  <c r="M12286" i="3" a="1"/>
  <c r="M12286" i="3" s="1"/>
  <c r="M12287" i="3" a="1"/>
  <c r="M12287" i="3" s="1"/>
  <c r="M12288" i="3" a="1"/>
  <c r="M12288" i="3" s="1"/>
  <c r="M12289" i="3" a="1"/>
  <c r="M12289" i="3" s="1"/>
  <c r="M12290" i="3" a="1"/>
  <c r="M12290" i="3" s="1"/>
  <c r="M12291" i="3" a="1"/>
  <c r="M12291" i="3" s="1"/>
  <c r="M12292" i="3" a="1"/>
  <c r="M12292" i="3" s="1"/>
  <c r="M12293" i="3" a="1"/>
  <c r="M12293" i="3" s="1"/>
  <c r="M12294" i="3" a="1"/>
  <c r="M12294" i="3" s="1"/>
  <c r="M12295" i="3" a="1"/>
  <c r="M12295" i="3" s="1"/>
  <c r="M12296" i="3" a="1"/>
  <c r="M12296" i="3" s="1"/>
  <c r="M12297" i="3" a="1"/>
  <c r="M12297" i="3" s="1"/>
  <c r="M12298" i="3" a="1"/>
  <c r="M12298" i="3" s="1"/>
  <c r="M12299" i="3" a="1"/>
  <c r="M12299" i="3" s="1"/>
  <c r="M12300" i="3" a="1"/>
  <c r="M12300" i="3" s="1"/>
  <c r="M12301" i="3" a="1"/>
  <c r="M12301" i="3" s="1"/>
  <c r="M12302" i="3" a="1"/>
  <c r="M12302" i="3" s="1"/>
  <c r="M12303" i="3" a="1"/>
  <c r="M12303" i="3" s="1"/>
  <c r="M12304" i="3" a="1"/>
  <c r="M12304" i="3" s="1"/>
  <c r="M12305" i="3" a="1"/>
  <c r="M12305" i="3" s="1"/>
  <c r="M12306" i="3" a="1"/>
  <c r="M12306" i="3" s="1"/>
  <c r="M12307" i="3" a="1"/>
  <c r="M12307" i="3" s="1"/>
  <c r="M12308" i="3" a="1"/>
  <c r="M12308" i="3" s="1"/>
  <c r="M12309" i="3" a="1"/>
  <c r="M12309" i="3" s="1"/>
  <c r="M12310" i="3" a="1"/>
  <c r="M12310" i="3" s="1"/>
  <c r="M12311" i="3" a="1"/>
  <c r="M12311" i="3" s="1"/>
  <c r="M12312" i="3" a="1"/>
  <c r="M12312" i="3" s="1"/>
  <c r="M12313" i="3" a="1"/>
  <c r="M12313" i="3" s="1"/>
  <c r="M12314" i="3" a="1"/>
  <c r="M12314" i="3" s="1"/>
  <c r="M12315" i="3" a="1"/>
  <c r="M12315" i="3" s="1"/>
  <c r="M12316" i="3" a="1"/>
  <c r="M12316" i="3" s="1"/>
  <c r="M12317" i="3" a="1"/>
  <c r="M12317" i="3" s="1"/>
  <c r="M12318" i="3" a="1"/>
  <c r="M12318" i="3" s="1"/>
  <c r="M12319" i="3" a="1"/>
  <c r="M12319" i="3" s="1"/>
  <c r="M12320" i="3" a="1"/>
  <c r="M12320" i="3" s="1"/>
  <c r="M12321" i="3" a="1"/>
  <c r="M12321" i="3" s="1"/>
  <c r="M12322" i="3" a="1"/>
  <c r="M12322" i="3" s="1"/>
  <c r="M12323" i="3" a="1"/>
  <c r="M12323" i="3" s="1"/>
  <c r="M12324" i="3" a="1"/>
  <c r="M12324" i="3" s="1"/>
  <c r="M12325" i="3" a="1"/>
  <c r="M12325" i="3" s="1"/>
  <c r="M12326" i="3" a="1"/>
  <c r="M12326" i="3" s="1"/>
  <c r="M12327" i="3" a="1"/>
  <c r="M12327" i="3" s="1"/>
  <c r="M12328" i="3" a="1"/>
  <c r="M12328" i="3" s="1"/>
  <c r="M12329" i="3" a="1"/>
  <c r="M12329" i="3" s="1"/>
  <c r="M12330" i="3" a="1"/>
  <c r="M12330" i="3" s="1"/>
  <c r="M12331" i="3" a="1"/>
  <c r="M12331" i="3" s="1"/>
  <c r="M12332" i="3" a="1"/>
  <c r="M12332" i="3" s="1"/>
  <c r="M12333" i="3" a="1"/>
  <c r="M12333" i="3" s="1"/>
  <c r="M12334" i="3" a="1"/>
  <c r="M12334" i="3" s="1"/>
  <c r="M12335" i="3" a="1"/>
  <c r="M12335" i="3" s="1"/>
  <c r="M12336" i="3" a="1"/>
  <c r="M12336" i="3" s="1"/>
  <c r="M12337" i="3" a="1"/>
  <c r="M12337" i="3" s="1"/>
  <c r="M12338" i="3" a="1"/>
  <c r="M12338" i="3" s="1"/>
  <c r="M12339" i="3" a="1"/>
  <c r="M12339" i="3" s="1"/>
  <c r="M12340" i="3" a="1"/>
  <c r="M12340" i="3" s="1"/>
  <c r="M12341" i="3" a="1"/>
  <c r="M12341" i="3" s="1"/>
  <c r="M12342" i="3" a="1"/>
  <c r="M12342" i="3" s="1"/>
  <c r="M12343" i="3" a="1"/>
  <c r="M12343" i="3" s="1"/>
  <c r="M12344" i="3" a="1"/>
  <c r="M12344" i="3" s="1"/>
  <c r="M12345" i="3" a="1"/>
  <c r="M12345" i="3" s="1"/>
  <c r="M12346" i="3" a="1"/>
  <c r="M12346" i="3" s="1"/>
  <c r="M12347" i="3" a="1"/>
  <c r="M12347" i="3" s="1"/>
  <c r="M12348" i="3" a="1"/>
  <c r="M12348" i="3" s="1"/>
  <c r="M12349" i="3" a="1"/>
  <c r="M12349" i="3" s="1"/>
  <c r="M12350" i="3" a="1"/>
  <c r="M12350" i="3" s="1"/>
  <c r="M12351" i="3" a="1"/>
  <c r="M12351" i="3" s="1"/>
  <c r="M12352" i="3" a="1"/>
  <c r="M12352" i="3" s="1"/>
  <c r="M12353" i="3" a="1"/>
  <c r="M12353" i="3" s="1"/>
  <c r="M12354" i="3" a="1"/>
  <c r="M12354" i="3" s="1"/>
  <c r="M12355" i="3" a="1"/>
  <c r="M12355" i="3" s="1"/>
  <c r="M12356" i="3" a="1"/>
  <c r="M12356" i="3" s="1"/>
  <c r="M12357" i="3" a="1"/>
  <c r="M12357" i="3" s="1"/>
  <c r="M12358" i="3" a="1"/>
  <c r="M12358" i="3" s="1"/>
  <c r="M12359" i="3" a="1"/>
  <c r="M12359" i="3" s="1"/>
  <c r="M12360" i="3" a="1"/>
  <c r="M12360" i="3" s="1"/>
  <c r="M12361" i="3" a="1"/>
  <c r="M12361" i="3" s="1"/>
  <c r="M12362" i="3" a="1"/>
  <c r="M12362" i="3" s="1"/>
  <c r="M12363" i="3" a="1"/>
  <c r="M12363" i="3" s="1"/>
  <c r="M12364" i="3" a="1"/>
  <c r="M12364" i="3" s="1"/>
  <c r="M12365" i="3" a="1"/>
  <c r="M12365" i="3" s="1"/>
  <c r="M12366" i="3" a="1"/>
  <c r="M12366" i="3" s="1"/>
  <c r="M12367" i="3" a="1"/>
  <c r="M12367" i="3" s="1"/>
  <c r="M12368" i="3" a="1"/>
  <c r="M12368" i="3" s="1"/>
  <c r="M12369" i="3" a="1"/>
  <c r="M12369" i="3" s="1"/>
  <c r="M12370" i="3" a="1"/>
  <c r="M12370" i="3" s="1"/>
  <c r="M12371" i="3" a="1"/>
  <c r="M12371" i="3" s="1"/>
  <c r="M12372" i="3" a="1"/>
  <c r="M12372" i="3" s="1"/>
  <c r="M12373" i="3" a="1"/>
  <c r="M12373" i="3" s="1"/>
  <c r="M12374" i="3" a="1"/>
  <c r="M12374" i="3" s="1"/>
  <c r="M12375" i="3" a="1"/>
  <c r="M12375" i="3" s="1"/>
  <c r="M12376" i="3" a="1"/>
  <c r="M12376" i="3" s="1"/>
  <c r="M12377" i="3" a="1"/>
  <c r="M12377" i="3" s="1"/>
  <c r="M12378" i="3" a="1"/>
  <c r="M12378" i="3" s="1"/>
  <c r="M12379" i="3" a="1"/>
  <c r="M12379" i="3" s="1"/>
  <c r="M12380" i="3" a="1"/>
  <c r="M12380" i="3" s="1"/>
  <c r="M12381" i="3" a="1"/>
  <c r="M12381" i="3" s="1"/>
  <c r="M12382" i="3" a="1"/>
  <c r="M12382" i="3" s="1"/>
  <c r="M12383" i="3" a="1"/>
  <c r="M12383" i="3" s="1"/>
  <c r="M12384" i="3" a="1"/>
  <c r="M12384" i="3" s="1"/>
  <c r="M12385" i="3" a="1"/>
  <c r="M12385" i="3" s="1"/>
  <c r="M12386" i="3" a="1"/>
  <c r="M12386" i="3" s="1"/>
  <c r="M12387" i="3" a="1"/>
  <c r="M12387" i="3" s="1"/>
  <c r="M12388" i="3" a="1"/>
  <c r="M12388" i="3" s="1"/>
  <c r="M12389" i="3" a="1"/>
  <c r="M12389" i="3" s="1"/>
  <c r="M12390" i="3" a="1"/>
  <c r="M12390" i="3" s="1"/>
  <c r="M12391" i="3" a="1"/>
  <c r="M12391" i="3" s="1"/>
  <c r="M12392" i="3" a="1"/>
  <c r="M12392" i="3" s="1"/>
  <c r="M12393" i="3" a="1"/>
  <c r="M12393" i="3" s="1"/>
  <c r="M12394" i="3" a="1"/>
  <c r="M12394" i="3" s="1"/>
  <c r="M12395" i="3" a="1"/>
  <c r="M12395" i="3" s="1"/>
  <c r="M12396" i="3" a="1"/>
  <c r="M12396" i="3" s="1"/>
  <c r="M12397" i="3" a="1"/>
  <c r="M12397" i="3" s="1"/>
  <c r="M12398" i="3" a="1"/>
  <c r="M12398" i="3" s="1"/>
  <c r="M12399" i="3" a="1"/>
  <c r="M12399" i="3" s="1"/>
  <c r="M12400" i="3" a="1"/>
  <c r="M12400" i="3" s="1"/>
  <c r="M12401" i="3" a="1"/>
  <c r="M12401" i="3" s="1"/>
  <c r="M12402" i="3" a="1"/>
  <c r="M12402" i="3" s="1"/>
  <c r="M12403" i="3" a="1"/>
  <c r="M12403" i="3" s="1"/>
  <c r="M12404" i="3" a="1"/>
  <c r="M12404" i="3" s="1"/>
  <c r="M12405" i="3" a="1"/>
  <c r="M12405" i="3" s="1"/>
  <c r="M12406" i="3" a="1"/>
  <c r="M12406" i="3" s="1"/>
  <c r="M12407" i="3" a="1"/>
  <c r="M12407" i="3" s="1"/>
  <c r="M12408" i="3" a="1"/>
  <c r="M12408" i="3" s="1"/>
  <c r="M12409" i="3" a="1"/>
  <c r="M12409" i="3" s="1"/>
  <c r="M12410" i="3" a="1"/>
  <c r="M12410" i="3" s="1"/>
  <c r="M12411" i="3" a="1"/>
  <c r="M12411" i="3" s="1"/>
  <c r="M12412" i="3" a="1"/>
  <c r="M12412" i="3" s="1"/>
  <c r="M12413" i="3" a="1"/>
  <c r="M12413" i="3" s="1"/>
  <c r="M12414" i="3" a="1"/>
  <c r="M12414" i="3" s="1"/>
  <c r="M12415" i="3" a="1"/>
  <c r="M12415" i="3" s="1"/>
  <c r="M12416" i="3" a="1"/>
  <c r="M12416" i="3" s="1"/>
  <c r="M12417" i="3" a="1"/>
  <c r="M12417" i="3" s="1"/>
  <c r="M12418" i="3" a="1"/>
  <c r="M12418" i="3" s="1"/>
  <c r="M12419" i="3" a="1"/>
  <c r="M12419" i="3" s="1"/>
  <c r="M12420" i="3" a="1"/>
  <c r="M12420" i="3" s="1"/>
  <c r="M12421" i="3" a="1"/>
  <c r="M12421" i="3" s="1"/>
  <c r="M12422" i="3" a="1"/>
  <c r="M12422" i="3" s="1"/>
  <c r="M12423" i="3" a="1"/>
  <c r="M12423" i="3" s="1"/>
  <c r="M12424" i="3" a="1"/>
  <c r="M12424" i="3" s="1"/>
  <c r="M12425" i="3" a="1"/>
  <c r="M12425" i="3" s="1"/>
  <c r="M12426" i="3" a="1"/>
  <c r="M12426" i="3" s="1"/>
  <c r="M12427" i="3" a="1"/>
  <c r="M12427" i="3" s="1"/>
  <c r="M12428" i="3" a="1"/>
  <c r="M12428" i="3" s="1"/>
  <c r="M12429" i="3" a="1"/>
  <c r="M12429" i="3" s="1"/>
  <c r="M12430" i="3" a="1"/>
  <c r="M12430" i="3" s="1"/>
  <c r="M12431" i="3" a="1"/>
  <c r="M12431" i="3" s="1"/>
  <c r="M12432" i="3" a="1"/>
  <c r="M12432" i="3" s="1"/>
  <c r="M12433" i="3" a="1"/>
  <c r="M12433" i="3" s="1"/>
  <c r="M12434" i="3" a="1"/>
  <c r="M12434" i="3" s="1"/>
  <c r="M12435" i="3" a="1"/>
  <c r="M12435" i="3" s="1"/>
  <c r="M12436" i="3" a="1"/>
  <c r="M12436" i="3" s="1"/>
  <c r="M12437" i="3" a="1"/>
  <c r="M12437" i="3" s="1"/>
  <c r="M12438" i="3" a="1"/>
  <c r="M12438" i="3" s="1"/>
  <c r="M12439" i="3" a="1"/>
  <c r="M12439" i="3" s="1"/>
  <c r="M12440" i="3" a="1"/>
  <c r="M12440" i="3" s="1"/>
  <c r="M12441" i="3" a="1"/>
  <c r="M12441" i="3" s="1"/>
  <c r="M12442" i="3" a="1"/>
  <c r="M12442" i="3" s="1"/>
  <c r="M12443" i="3" a="1"/>
  <c r="M12443" i="3" s="1"/>
  <c r="M12444" i="3" a="1"/>
  <c r="M12444" i="3" s="1"/>
  <c r="M12445" i="3" a="1"/>
  <c r="M12445" i="3" s="1"/>
  <c r="M12446" i="3" a="1"/>
  <c r="M12446" i="3" s="1"/>
  <c r="M12447" i="3" a="1"/>
  <c r="M12447" i="3" s="1"/>
  <c r="M12448" i="3" a="1"/>
  <c r="M12448" i="3" s="1"/>
  <c r="M12449" i="3" a="1"/>
  <c r="M12449" i="3" s="1"/>
  <c r="M12450" i="3" a="1"/>
  <c r="M12450" i="3" s="1"/>
  <c r="M12451" i="3" a="1"/>
  <c r="M12451" i="3" s="1"/>
  <c r="M12452" i="3" a="1"/>
  <c r="M12452" i="3" s="1"/>
  <c r="M12453" i="3" a="1"/>
  <c r="M12453" i="3" s="1"/>
  <c r="M12454" i="3" a="1"/>
  <c r="M12454" i="3" s="1"/>
  <c r="M12455" i="3" a="1"/>
  <c r="M12455" i="3" s="1"/>
  <c r="M12456" i="3" a="1"/>
  <c r="M12456" i="3" s="1"/>
  <c r="M12457" i="3" a="1"/>
  <c r="M12457" i="3" s="1"/>
  <c r="M12458" i="3" a="1"/>
  <c r="M12458" i="3" s="1"/>
  <c r="M12459" i="3" a="1"/>
  <c r="M12459" i="3" s="1"/>
  <c r="M12460" i="3" a="1"/>
  <c r="M12460" i="3" s="1"/>
  <c r="M12461" i="3" a="1"/>
  <c r="M12461" i="3" s="1"/>
  <c r="M12462" i="3" a="1"/>
  <c r="M12462" i="3" s="1"/>
  <c r="M12463" i="3" a="1"/>
  <c r="M12463" i="3" s="1"/>
  <c r="M12464" i="3" a="1"/>
  <c r="M12464" i="3" s="1"/>
  <c r="M12465" i="3" a="1"/>
  <c r="M12465" i="3" s="1"/>
  <c r="M12466" i="3" a="1"/>
  <c r="M12466" i="3" s="1"/>
  <c r="M12467" i="3" a="1"/>
  <c r="M12467" i="3" s="1"/>
  <c r="M12468" i="3" a="1"/>
  <c r="M12468" i="3" s="1"/>
  <c r="M12469" i="3" a="1"/>
  <c r="M12469" i="3" s="1"/>
  <c r="M12470" i="3" a="1"/>
  <c r="M12470" i="3" s="1"/>
  <c r="M12471" i="3" a="1"/>
  <c r="M12471" i="3" s="1"/>
  <c r="M12472" i="3" a="1"/>
  <c r="M12472" i="3" s="1"/>
  <c r="M12473" i="3" a="1"/>
  <c r="M12473" i="3" s="1"/>
  <c r="M12474" i="3" a="1"/>
  <c r="M12474" i="3" s="1"/>
  <c r="M12475" i="3" a="1"/>
  <c r="M12475" i="3" s="1"/>
  <c r="M12476" i="3" a="1"/>
  <c r="M12476" i="3" s="1"/>
  <c r="M12477" i="3" a="1"/>
  <c r="M12477" i="3" s="1"/>
  <c r="M12478" i="3" a="1"/>
  <c r="M12478" i="3" s="1"/>
  <c r="M12479" i="3" a="1"/>
  <c r="M12479" i="3" s="1"/>
  <c r="M12480" i="3" a="1"/>
  <c r="M12480" i="3" s="1"/>
  <c r="M12481" i="3" a="1"/>
  <c r="M12481" i="3" s="1"/>
  <c r="M12482" i="3" a="1"/>
  <c r="M12482" i="3" s="1"/>
  <c r="M12483" i="3" a="1"/>
  <c r="M12483" i="3" s="1"/>
  <c r="M12484" i="3" a="1"/>
  <c r="M12484" i="3" s="1"/>
  <c r="M12485" i="3" a="1"/>
  <c r="M12485" i="3" s="1"/>
  <c r="M12486" i="3" a="1"/>
  <c r="M12486" i="3" s="1"/>
  <c r="M12487" i="3" a="1"/>
  <c r="M12487" i="3" s="1"/>
  <c r="M12488" i="3" a="1"/>
  <c r="M12488" i="3" s="1"/>
  <c r="M12489" i="3" a="1"/>
  <c r="M12489" i="3" s="1"/>
  <c r="M12490" i="3" a="1"/>
  <c r="M12490" i="3" s="1"/>
  <c r="M12491" i="3" a="1"/>
  <c r="M12491" i="3" s="1"/>
  <c r="M12492" i="3" a="1"/>
  <c r="M12492" i="3" s="1"/>
  <c r="M12493" i="3" a="1"/>
  <c r="M12493" i="3" s="1"/>
  <c r="M12494" i="3" a="1"/>
  <c r="M12494" i="3" s="1"/>
  <c r="M12495" i="3" a="1"/>
  <c r="M12495" i="3" s="1"/>
  <c r="M12496" i="3" a="1"/>
  <c r="M12496" i="3" s="1"/>
  <c r="M12497" i="3" a="1"/>
  <c r="M12497" i="3" s="1"/>
  <c r="M12498" i="3" a="1"/>
  <c r="M12498" i="3" s="1"/>
  <c r="M12499" i="3" a="1"/>
  <c r="M12499" i="3" s="1"/>
  <c r="M12500" i="3" a="1"/>
  <c r="M12500" i="3" s="1"/>
  <c r="M12501" i="3" a="1"/>
  <c r="M12501" i="3" s="1"/>
  <c r="M12502" i="3" a="1"/>
  <c r="M12502" i="3" s="1"/>
  <c r="M12503" i="3" a="1"/>
  <c r="M12503" i="3" s="1"/>
  <c r="M12504" i="3" a="1"/>
  <c r="M12504" i="3" s="1"/>
  <c r="M12505" i="3" a="1"/>
  <c r="M12505" i="3" s="1"/>
  <c r="M12506" i="3" a="1"/>
  <c r="M12506" i="3" s="1"/>
  <c r="M12507" i="3" a="1"/>
  <c r="M12507" i="3" s="1"/>
  <c r="M12508" i="3" a="1"/>
  <c r="M12508" i="3" s="1"/>
  <c r="M12509" i="3" a="1"/>
  <c r="M12509" i="3" s="1"/>
  <c r="M12510" i="3" a="1"/>
  <c r="M12510" i="3" s="1"/>
  <c r="M12511" i="3" a="1"/>
  <c r="M12511" i="3" s="1"/>
  <c r="M12512" i="3" a="1"/>
  <c r="M12512" i="3" s="1"/>
  <c r="M12513" i="3" a="1"/>
  <c r="M12513" i="3" s="1"/>
  <c r="M12514" i="3" a="1"/>
  <c r="M12514" i="3" s="1"/>
  <c r="M12515" i="3" a="1"/>
  <c r="M12515" i="3" s="1"/>
  <c r="M12516" i="3" a="1"/>
  <c r="M12516" i="3" s="1"/>
  <c r="M12517" i="3" a="1"/>
  <c r="M12517" i="3" s="1"/>
  <c r="M12518" i="3" a="1"/>
  <c r="M12518" i="3" s="1"/>
  <c r="M12519" i="3" a="1"/>
  <c r="M12519" i="3" s="1"/>
  <c r="M12520" i="3" a="1"/>
  <c r="M12520" i="3" s="1"/>
  <c r="M12521" i="3" a="1"/>
  <c r="M12521" i="3" s="1"/>
  <c r="M12522" i="3" a="1"/>
  <c r="M12522" i="3" s="1"/>
  <c r="M12523" i="3" a="1"/>
  <c r="M12523" i="3" s="1"/>
  <c r="M12524" i="3" a="1"/>
  <c r="M12524" i="3" s="1"/>
  <c r="M12525" i="3" a="1"/>
  <c r="M12525" i="3" s="1"/>
  <c r="M12526" i="3" a="1"/>
  <c r="M12526" i="3" s="1"/>
  <c r="M12527" i="3" a="1"/>
  <c r="M12527" i="3" s="1"/>
  <c r="M12528" i="3" a="1"/>
  <c r="M12528" i="3" s="1"/>
  <c r="M12529" i="3" a="1"/>
  <c r="M12529" i="3" s="1"/>
  <c r="M12530" i="3" a="1"/>
  <c r="M12530" i="3" s="1"/>
  <c r="M12531" i="3" a="1"/>
  <c r="M12531" i="3" s="1"/>
  <c r="M12532" i="3" a="1"/>
  <c r="M12532" i="3" s="1"/>
  <c r="M12533" i="3" a="1"/>
  <c r="M12533" i="3" s="1"/>
  <c r="M12534" i="3" a="1"/>
  <c r="M12534" i="3" s="1"/>
  <c r="M12535" i="3" a="1"/>
  <c r="M12535" i="3" s="1"/>
  <c r="M12536" i="3" a="1"/>
  <c r="M12536" i="3" s="1"/>
  <c r="M12537" i="3" a="1"/>
  <c r="M12537" i="3" s="1"/>
  <c r="M12538" i="3" a="1"/>
  <c r="M12538" i="3" s="1"/>
  <c r="M12539" i="3" a="1"/>
  <c r="M12539" i="3" s="1"/>
  <c r="M12540" i="3" a="1"/>
  <c r="M12540" i="3" s="1"/>
  <c r="M12541" i="3" a="1"/>
  <c r="M12541" i="3" s="1"/>
  <c r="M12542" i="3" a="1"/>
  <c r="M12542" i="3" s="1"/>
  <c r="M12543" i="3" a="1"/>
  <c r="M12543" i="3" s="1"/>
  <c r="M12544" i="3" a="1"/>
  <c r="M12544" i="3" s="1"/>
  <c r="M12545" i="3" a="1"/>
  <c r="M12545" i="3" s="1"/>
  <c r="M12546" i="3" a="1"/>
  <c r="M12546" i="3" s="1"/>
  <c r="M12547" i="3" a="1"/>
  <c r="M12547" i="3" s="1"/>
  <c r="M12548" i="3" a="1"/>
  <c r="M12548" i="3" s="1"/>
  <c r="M12549" i="3" a="1"/>
  <c r="M12549" i="3" s="1"/>
  <c r="M12550" i="3" a="1"/>
  <c r="M12550" i="3" s="1"/>
  <c r="M12551" i="3" a="1"/>
  <c r="M12551" i="3" s="1"/>
  <c r="M12552" i="3" a="1"/>
  <c r="M12552" i="3" s="1"/>
  <c r="M12553" i="3" a="1"/>
  <c r="M12553" i="3" s="1"/>
  <c r="M12554" i="3" a="1"/>
  <c r="M12554" i="3" s="1"/>
  <c r="M12555" i="3" a="1"/>
  <c r="M12555" i="3" s="1"/>
  <c r="M12556" i="3" a="1"/>
  <c r="M12556" i="3" s="1"/>
  <c r="M12557" i="3" a="1"/>
  <c r="M12557" i="3" s="1"/>
  <c r="M12558" i="3" a="1"/>
  <c r="M12558" i="3" s="1"/>
  <c r="M12559" i="3" a="1"/>
  <c r="M12559" i="3" s="1"/>
  <c r="M12560" i="3" a="1"/>
  <c r="M12560" i="3" s="1"/>
  <c r="M12561" i="3" a="1"/>
  <c r="M12561" i="3" s="1"/>
  <c r="M12562" i="3" a="1"/>
  <c r="M12562" i="3" s="1"/>
  <c r="M12563" i="3" a="1"/>
  <c r="M12563" i="3" s="1"/>
  <c r="M12564" i="3" a="1"/>
  <c r="M12564" i="3" s="1"/>
  <c r="M12565" i="3" a="1"/>
  <c r="M12565" i="3" s="1"/>
  <c r="M12566" i="3" a="1"/>
  <c r="M12566" i="3" s="1"/>
  <c r="M12567" i="3" a="1"/>
  <c r="M12567" i="3" s="1"/>
  <c r="M12568" i="3" a="1"/>
  <c r="M12568" i="3" s="1"/>
  <c r="M12569" i="3" a="1"/>
  <c r="M12569" i="3" s="1"/>
  <c r="M12570" i="3" a="1"/>
  <c r="M12570" i="3" s="1"/>
  <c r="M12571" i="3" a="1"/>
  <c r="M12571" i="3" s="1"/>
  <c r="M12572" i="3" a="1"/>
  <c r="M12572" i="3" s="1"/>
  <c r="M12573" i="3" a="1"/>
  <c r="M12573" i="3" s="1"/>
  <c r="M12574" i="3" a="1"/>
  <c r="M12574" i="3" s="1"/>
  <c r="M12575" i="3" a="1"/>
  <c r="M12575" i="3" s="1"/>
  <c r="M12576" i="3" a="1"/>
  <c r="M12576" i="3" s="1"/>
  <c r="M12577" i="3" a="1"/>
  <c r="M12577" i="3" s="1"/>
  <c r="M12578" i="3" a="1"/>
  <c r="M12578" i="3" s="1"/>
  <c r="M12579" i="3" a="1"/>
  <c r="M12579" i="3" s="1"/>
  <c r="M12580" i="3" a="1"/>
  <c r="M12580" i="3" s="1"/>
  <c r="M12581" i="3" a="1"/>
  <c r="M12581" i="3" s="1"/>
  <c r="M12582" i="3" a="1"/>
  <c r="M12582" i="3" s="1"/>
  <c r="M12583" i="3" a="1"/>
  <c r="M12583" i="3" s="1"/>
  <c r="M12584" i="3" a="1"/>
  <c r="M12584" i="3" s="1"/>
  <c r="M12585" i="3" a="1"/>
  <c r="M12585" i="3" s="1"/>
  <c r="M12586" i="3" a="1"/>
  <c r="M12586" i="3" s="1"/>
  <c r="M12587" i="3" a="1"/>
  <c r="M12587" i="3" s="1"/>
  <c r="M12588" i="3" a="1"/>
  <c r="M12588" i="3" s="1"/>
  <c r="M12589" i="3" a="1"/>
  <c r="M12589" i="3" s="1"/>
  <c r="M12590" i="3" a="1"/>
  <c r="M12590" i="3" s="1"/>
  <c r="M12591" i="3" a="1"/>
  <c r="M12591" i="3" s="1"/>
  <c r="M12592" i="3" a="1"/>
  <c r="M12592" i="3" s="1"/>
  <c r="M12593" i="3" a="1"/>
  <c r="M12593" i="3" s="1"/>
  <c r="M12594" i="3" a="1"/>
  <c r="M12594" i="3" s="1"/>
  <c r="M12595" i="3" a="1"/>
  <c r="M12595" i="3" s="1"/>
  <c r="M12596" i="3" a="1"/>
  <c r="M12596" i="3" s="1"/>
  <c r="M12597" i="3" a="1"/>
  <c r="M12597" i="3" s="1"/>
  <c r="M12598" i="3" a="1"/>
  <c r="M12598" i="3" s="1"/>
  <c r="M12599" i="3" a="1"/>
  <c r="M12599" i="3" s="1"/>
  <c r="M12600" i="3" a="1"/>
  <c r="M12600" i="3" s="1"/>
  <c r="M12601" i="3" a="1"/>
  <c r="M12601" i="3" s="1"/>
  <c r="M12602" i="3" a="1"/>
  <c r="M12602" i="3" s="1"/>
  <c r="M12603" i="3" a="1"/>
  <c r="M12603" i="3" s="1"/>
  <c r="M12604" i="3" a="1"/>
  <c r="M12604" i="3" s="1"/>
  <c r="M12605" i="3" a="1"/>
  <c r="M12605" i="3" s="1"/>
  <c r="M12606" i="3" a="1"/>
  <c r="M12606" i="3" s="1"/>
  <c r="M12607" i="3" a="1"/>
  <c r="M12607" i="3" s="1"/>
  <c r="M12608" i="3" a="1"/>
  <c r="M12608" i="3" s="1"/>
  <c r="M12609" i="3" a="1"/>
  <c r="M12609" i="3" s="1"/>
  <c r="M12610" i="3" a="1"/>
  <c r="M12610" i="3" s="1"/>
  <c r="M12611" i="3" a="1"/>
  <c r="M12611" i="3" s="1"/>
  <c r="M12612" i="3" a="1"/>
  <c r="M12612" i="3" s="1"/>
  <c r="M12613" i="3" a="1"/>
  <c r="M12613" i="3" s="1"/>
  <c r="M12614" i="3" a="1"/>
  <c r="M12614" i="3" s="1"/>
  <c r="M12615" i="3" a="1"/>
  <c r="M12615" i="3" s="1"/>
  <c r="M12616" i="3" a="1"/>
  <c r="M12616" i="3" s="1"/>
  <c r="M12617" i="3" a="1"/>
  <c r="M12617" i="3" s="1"/>
  <c r="M12618" i="3" a="1"/>
  <c r="M12618" i="3" s="1"/>
  <c r="M12619" i="3" a="1"/>
  <c r="M12619" i="3" s="1"/>
  <c r="M12620" i="3" a="1"/>
  <c r="M12620" i="3" s="1"/>
  <c r="M12621" i="3" a="1"/>
  <c r="M12621" i="3" s="1"/>
  <c r="M12622" i="3" a="1"/>
  <c r="M12622" i="3" s="1"/>
  <c r="M12623" i="3" a="1"/>
  <c r="M12623" i="3" s="1"/>
  <c r="M12624" i="3" a="1"/>
  <c r="M12624" i="3" s="1"/>
  <c r="M12625" i="3" a="1"/>
  <c r="M12625" i="3" s="1"/>
  <c r="M12626" i="3" a="1"/>
  <c r="M12626" i="3" s="1"/>
  <c r="M12627" i="3" a="1"/>
  <c r="M12627" i="3" s="1"/>
  <c r="M12628" i="3" a="1"/>
  <c r="M12628" i="3" s="1"/>
  <c r="M12629" i="3" a="1"/>
  <c r="M12629" i="3" s="1"/>
  <c r="M12630" i="3" a="1"/>
  <c r="M12630" i="3" s="1"/>
  <c r="M12631" i="3" a="1"/>
  <c r="M12631" i="3" s="1"/>
  <c r="M12632" i="3" a="1"/>
  <c r="M12632" i="3" s="1"/>
  <c r="M12633" i="3" a="1"/>
  <c r="M12633" i="3" s="1"/>
  <c r="M12634" i="3" a="1"/>
  <c r="M12634" i="3" s="1"/>
  <c r="M12635" i="3" a="1"/>
  <c r="M12635" i="3" s="1"/>
  <c r="M12636" i="3" a="1"/>
  <c r="M12636" i="3" s="1"/>
  <c r="M12637" i="3" a="1"/>
  <c r="M12637" i="3" s="1"/>
  <c r="M12638" i="3" a="1"/>
  <c r="M12638" i="3" s="1"/>
  <c r="M12639" i="3" a="1"/>
  <c r="M12639" i="3" s="1"/>
  <c r="M12640" i="3" a="1"/>
  <c r="M12640" i="3" s="1"/>
  <c r="M12641" i="3" a="1"/>
  <c r="M12641" i="3" s="1"/>
  <c r="M12642" i="3" a="1"/>
  <c r="M12642" i="3" s="1"/>
  <c r="M12643" i="3" a="1"/>
  <c r="M12643" i="3" s="1"/>
  <c r="M12644" i="3" a="1"/>
  <c r="M12644" i="3" s="1"/>
  <c r="M12645" i="3" a="1"/>
  <c r="M12645" i="3" s="1"/>
  <c r="M12646" i="3" a="1"/>
  <c r="M12646" i="3" s="1"/>
  <c r="M12647" i="3" a="1"/>
  <c r="M12647" i="3" s="1"/>
  <c r="M12648" i="3" a="1"/>
  <c r="M12648" i="3" s="1"/>
  <c r="M12649" i="3" a="1"/>
  <c r="M12649" i="3" s="1"/>
  <c r="M12650" i="3" a="1"/>
  <c r="M12650" i="3" s="1"/>
  <c r="M12651" i="3" a="1"/>
  <c r="M12651" i="3" s="1"/>
  <c r="M12652" i="3" a="1"/>
  <c r="M12652" i="3" s="1"/>
  <c r="M12653" i="3" a="1"/>
  <c r="M12653" i="3" s="1"/>
  <c r="M12654" i="3" a="1"/>
  <c r="M12654" i="3" s="1"/>
  <c r="M12655" i="3" a="1"/>
  <c r="M12655" i="3" s="1"/>
  <c r="M12656" i="3" a="1"/>
  <c r="M12656" i="3" s="1"/>
  <c r="M12657" i="3" a="1"/>
  <c r="M12657" i="3" s="1"/>
  <c r="M12658" i="3" a="1"/>
  <c r="M12658" i="3" s="1"/>
  <c r="M12659" i="3" a="1"/>
  <c r="M12659" i="3" s="1"/>
  <c r="M12660" i="3" a="1"/>
  <c r="M12660" i="3" s="1"/>
  <c r="M12661" i="3" a="1"/>
  <c r="M12661" i="3" s="1"/>
  <c r="M12662" i="3" a="1"/>
  <c r="M12662" i="3" s="1"/>
  <c r="M12663" i="3" a="1"/>
  <c r="M12663" i="3" s="1"/>
  <c r="M12664" i="3" a="1"/>
  <c r="M12664" i="3" s="1"/>
  <c r="M12665" i="3" a="1"/>
  <c r="M12665" i="3" s="1"/>
  <c r="M12666" i="3" a="1"/>
  <c r="M12666" i="3" s="1"/>
  <c r="M12667" i="3" a="1"/>
  <c r="M12667" i="3" s="1"/>
  <c r="M12668" i="3" a="1"/>
  <c r="M12668" i="3" s="1"/>
  <c r="M12669" i="3" a="1"/>
  <c r="M12669" i="3" s="1"/>
  <c r="M12670" i="3" a="1"/>
  <c r="M12670" i="3" s="1"/>
  <c r="M12671" i="3" a="1"/>
  <c r="M12671" i="3" s="1"/>
  <c r="M12672" i="3" a="1"/>
  <c r="M12672" i="3" s="1"/>
  <c r="M12673" i="3" a="1"/>
  <c r="M12673" i="3" s="1"/>
  <c r="M12674" i="3" a="1"/>
  <c r="M12674" i="3" s="1"/>
  <c r="M12675" i="3" a="1"/>
  <c r="M12675" i="3" s="1"/>
  <c r="M12676" i="3" a="1"/>
  <c r="M12676" i="3" s="1"/>
  <c r="M12677" i="3" a="1"/>
  <c r="M12677" i="3" s="1"/>
  <c r="M12678" i="3" a="1"/>
  <c r="M12678" i="3" s="1"/>
  <c r="M12679" i="3" a="1"/>
  <c r="M12679" i="3" s="1"/>
  <c r="M12680" i="3" a="1"/>
  <c r="M12680" i="3" s="1"/>
  <c r="M12681" i="3" a="1"/>
  <c r="M12681" i="3" s="1"/>
  <c r="M12682" i="3" a="1"/>
  <c r="M12682" i="3" s="1"/>
  <c r="M12683" i="3" a="1"/>
  <c r="M12683" i="3" s="1"/>
  <c r="M12684" i="3" a="1"/>
  <c r="M12684" i="3" s="1"/>
  <c r="M12685" i="3" a="1"/>
  <c r="M12685" i="3" s="1"/>
  <c r="M12686" i="3" a="1"/>
  <c r="M12686" i="3" s="1"/>
  <c r="M12687" i="3" a="1"/>
  <c r="M12687" i="3" s="1"/>
  <c r="M12688" i="3" a="1"/>
  <c r="M12688" i="3" s="1"/>
  <c r="M12689" i="3" a="1"/>
  <c r="M12689" i="3" s="1"/>
  <c r="M12690" i="3" a="1"/>
  <c r="M12690" i="3" s="1"/>
  <c r="M12691" i="3" a="1"/>
  <c r="M12691" i="3" s="1"/>
  <c r="M12692" i="3" a="1"/>
  <c r="M12692" i="3" s="1"/>
  <c r="M12693" i="3" a="1"/>
  <c r="M12693" i="3" s="1"/>
  <c r="M12694" i="3" a="1"/>
  <c r="M12694" i="3" s="1"/>
  <c r="M12695" i="3" a="1"/>
  <c r="M12695" i="3" s="1"/>
  <c r="M12696" i="3" a="1"/>
  <c r="M12696" i="3" s="1"/>
  <c r="M12697" i="3" a="1"/>
  <c r="M12697" i="3" s="1"/>
  <c r="M12698" i="3" a="1"/>
  <c r="M12698" i="3" s="1"/>
  <c r="M12699" i="3" a="1"/>
  <c r="M12699" i="3" s="1"/>
  <c r="M12700" i="3" a="1"/>
  <c r="M12700" i="3" s="1"/>
  <c r="M12701" i="3" a="1"/>
  <c r="M12701" i="3" s="1"/>
  <c r="M12702" i="3" a="1"/>
  <c r="M12702" i="3" s="1"/>
  <c r="M12703" i="3" a="1"/>
  <c r="M12703" i="3" s="1"/>
  <c r="M12704" i="3" a="1"/>
  <c r="M12704" i="3" s="1"/>
  <c r="M12705" i="3" a="1"/>
  <c r="M12705" i="3" s="1"/>
  <c r="M12706" i="3" a="1"/>
  <c r="M12706" i="3" s="1"/>
  <c r="M12707" i="3" a="1"/>
  <c r="M12707" i="3" s="1"/>
  <c r="M12708" i="3" a="1"/>
  <c r="M12708" i="3" s="1"/>
  <c r="M12709" i="3" a="1"/>
  <c r="M12709" i="3" s="1"/>
  <c r="M12710" i="3" a="1"/>
  <c r="M12710" i="3" s="1"/>
  <c r="M12711" i="3" a="1"/>
  <c r="M12711" i="3" s="1"/>
  <c r="M12712" i="3" a="1"/>
  <c r="M12712" i="3" s="1"/>
  <c r="M12713" i="3" a="1"/>
  <c r="M12713" i="3" s="1"/>
  <c r="M12714" i="3" a="1"/>
  <c r="M12714" i="3" s="1"/>
  <c r="M12715" i="3" a="1"/>
  <c r="M12715" i="3" s="1"/>
  <c r="M12716" i="3" a="1"/>
  <c r="M12716" i="3" s="1"/>
  <c r="M12717" i="3" a="1"/>
  <c r="M12717" i="3" s="1"/>
  <c r="M12718" i="3" a="1"/>
  <c r="M12718" i="3" s="1"/>
  <c r="M12719" i="3" a="1"/>
  <c r="M12719" i="3" s="1"/>
  <c r="M12720" i="3" a="1"/>
  <c r="M12720" i="3" s="1"/>
  <c r="M12721" i="3" a="1"/>
  <c r="M12721" i="3" s="1"/>
  <c r="M12722" i="3" a="1"/>
  <c r="M12722" i="3" s="1"/>
  <c r="M12723" i="3" a="1"/>
  <c r="M12723" i="3" s="1"/>
  <c r="M12724" i="3" a="1"/>
  <c r="M12724" i="3" s="1"/>
  <c r="M12725" i="3" a="1"/>
  <c r="M12725" i="3" s="1"/>
  <c r="M12726" i="3" a="1"/>
  <c r="M12726" i="3" s="1"/>
  <c r="M12727" i="3" a="1"/>
  <c r="M12727" i="3" s="1"/>
  <c r="M12728" i="3" a="1"/>
  <c r="M12728" i="3" s="1"/>
  <c r="M12729" i="3" a="1"/>
  <c r="M12729" i="3" s="1"/>
  <c r="M12730" i="3" a="1"/>
  <c r="M12730" i="3" s="1"/>
  <c r="M12731" i="3" a="1"/>
  <c r="M12731" i="3" s="1"/>
  <c r="M12732" i="3" a="1"/>
  <c r="M12732" i="3" s="1"/>
  <c r="M12733" i="3" a="1"/>
  <c r="M12733" i="3" s="1"/>
  <c r="M12734" i="3" a="1"/>
  <c r="M12734" i="3" s="1"/>
  <c r="M12735" i="3" a="1"/>
  <c r="M12735" i="3" s="1"/>
  <c r="M12736" i="3" a="1"/>
  <c r="M12736" i="3" s="1"/>
  <c r="M12737" i="3" a="1"/>
  <c r="M12737" i="3" s="1"/>
  <c r="M12738" i="3" a="1"/>
  <c r="M12738" i="3" s="1"/>
  <c r="M12739" i="3" a="1"/>
  <c r="M12739" i="3" s="1"/>
  <c r="M12740" i="3" a="1"/>
  <c r="M12740" i="3" s="1"/>
  <c r="M12741" i="3" a="1"/>
  <c r="M12741" i="3" s="1"/>
  <c r="M12742" i="3" a="1"/>
  <c r="M12742" i="3" s="1"/>
  <c r="M12743" i="3" a="1"/>
  <c r="M12743" i="3" s="1"/>
  <c r="M12744" i="3" a="1"/>
  <c r="M12744" i="3" s="1"/>
  <c r="M12745" i="3" a="1"/>
  <c r="M12745" i="3" s="1"/>
  <c r="M12746" i="3" a="1"/>
  <c r="M12746" i="3" s="1"/>
  <c r="M12747" i="3" a="1"/>
  <c r="M12747" i="3" s="1"/>
  <c r="M12748" i="3" a="1"/>
  <c r="M12748" i="3" s="1"/>
  <c r="M12749" i="3" a="1"/>
  <c r="M12749" i="3" s="1"/>
  <c r="M12750" i="3" a="1"/>
  <c r="M12750" i="3" s="1"/>
  <c r="M12751" i="3" a="1"/>
  <c r="M12751" i="3" s="1"/>
  <c r="M12752" i="3" a="1"/>
  <c r="M12752" i="3" s="1"/>
  <c r="M12753" i="3" a="1"/>
  <c r="M12753" i="3" s="1"/>
  <c r="M12754" i="3" a="1"/>
  <c r="M12754" i="3" s="1"/>
  <c r="M12755" i="3" a="1"/>
  <c r="M12755" i="3" s="1"/>
  <c r="M12756" i="3" a="1"/>
  <c r="M12756" i="3" s="1"/>
  <c r="M12757" i="3" a="1"/>
  <c r="M12757" i="3" s="1"/>
  <c r="M12758" i="3" a="1"/>
  <c r="M12758" i="3" s="1"/>
  <c r="M12759" i="3" a="1"/>
  <c r="M12759" i="3" s="1"/>
  <c r="M12760" i="3" a="1"/>
  <c r="M12760" i="3" s="1"/>
  <c r="M12761" i="3" a="1"/>
  <c r="M12761" i="3" s="1"/>
  <c r="M12762" i="3" a="1"/>
  <c r="M12762" i="3" s="1"/>
  <c r="M12763" i="3" a="1"/>
  <c r="M12763" i="3" s="1"/>
  <c r="M12764" i="3" a="1"/>
  <c r="M12764" i="3" s="1"/>
  <c r="M12765" i="3" a="1"/>
  <c r="M12765" i="3" s="1"/>
  <c r="M12766" i="3" a="1"/>
  <c r="M12766" i="3" s="1"/>
  <c r="M12767" i="3" a="1"/>
  <c r="M12767" i="3" s="1"/>
  <c r="M12768" i="3" a="1"/>
  <c r="M12768" i="3" s="1"/>
  <c r="M12769" i="3" a="1"/>
  <c r="M12769" i="3" s="1"/>
  <c r="M12770" i="3" a="1"/>
  <c r="M12770" i="3" s="1"/>
  <c r="M12771" i="3" a="1"/>
  <c r="M12771" i="3" s="1"/>
  <c r="M12772" i="3" a="1"/>
  <c r="M12772" i="3" s="1"/>
  <c r="M12773" i="3" a="1"/>
  <c r="M12773" i="3" s="1"/>
  <c r="M12774" i="3" a="1"/>
  <c r="M12774" i="3" s="1"/>
  <c r="M12775" i="3" a="1"/>
  <c r="M12775" i="3" s="1"/>
  <c r="M12776" i="3" a="1"/>
  <c r="M12776" i="3" s="1"/>
  <c r="M12777" i="3" a="1"/>
  <c r="M12777" i="3" s="1"/>
  <c r="M12778" i="3" a="1"/>
  <c r="M12778" i="3" s="1"/>
  <c r="M12779" i="3" a="1"/>
  <c r="M12779" i="3" s="1"/>
  <c r="M12780" i="3" a="1"/>
  <c r="M12780" i="3" s="1"/>
  <c r="M12781" i="3" a="1"/>
  <c r="M12781" i="3" s="1"/>
  <c r="M12782" i="3" a="1"/>
  <c r="M12782" i="3" s="1"/>
  <c r="M12783" i="3" a="1"/>
  <c r="M12783" i="3" s="1"/>
  <c r="M12784" i="3" a="1"/>
  <c r="M12784" i="3" s="1"/>
  <c r="M12785" i="3" a="1"/>
  <c r="M12785" i="3" s="1"/>
  <c r="M12786" i="3" a="1"/>
  <c r="M12786" i="3" s="1"/>
  <c r="M12787" i="3" a="1"/>
  <c r="M12787" i="3" s="1"/>
  <c r="M12788" i="3" a="1"/>
  <c r="M12788" i="3" s="1"/>
  <c r="M12789" i="3" a="1"/>
  <c r="M12789" i="3" s="1"/>
  <c r="M12790" i="3" a="1"/>
  <c r="M12790" i="3" s="1"/>
  <c r="M12791" i="3" a="1"/>
  <c r="M12791" i="3" s="1"/>
  <c r="M12792" i="3" a="1"/>
  <c r="M12792" i="3" s="1"/>
  <c r="M12793" i="3" a="1"/>
  <c r="M12793" i="3" s="1"/>
  <c r="M12794" i="3" a="1"/>
  <c r="M12794" i="3" s="1"/>
  <c r="M12795" i="3" a="1"/>
  <c r="M12795" i="3" s="1"/>
  <c r="M12796" i="3" a="1"/>
  <c r="M12796" i="3" s="1"/>
  <c r="M12797" i="3" a="1"/>
  <c r="M12797" i="3" s="1"/>
  <c r="M12798" i="3" a="1"/>
  <c r="M12798" i="3" s="1"/>
  <c r="M12799" i="3" a="1"/>
  <c r="M12799" i="3" s="1"/>
  <c r="M12800" i="3" a="1"/>
  <c r="M12800" i="3" s="1"/>
  <c r="M12801" i="3" a="1"/>
  <c r="M12801" i="3" s="1"/>
  <c r="M12802" i="3" a="1"/>
  <c r="M12802" i="3" s="1"/>
  <c r="M12803" i="3" a="1"/>
  <c r="M12803" i="3" s="1"/>
  <c r="M12804" i="3" a="1"/>
  <c r="M12804" i="3" s="1"/>
  <c r="M12805" i="3" a="1"/>
  <c r="M12805" i="3" s="1"/>
  <c r="M12806" i="3" a="1"/>
  <c r="M12806" i="3" s="1"/>
  <c r="M12807" i="3" a="1"/>
  <c r="M12807" i="3" s="1"/>
  <c r="M12808" i="3" a="1"/>
  <c r="M12808" i="3" s="1"/>
  <c r="M12809" i="3" a="1"/>
  <c r="M12809" i="3" s="1"/>
  <c r="M12810" i="3" a="1"/>
  <c r="M12810" i="3" s="1"/>
  <c r="M12811" i="3" a="1"/>
  <c r="M12811" i="3" s="1"/>
  <c r="M12812" i="3" a="1"/>
  <c r="M12812" i="3" s="1"/>
  <c r="M12813" i="3" a="1"/>
  <c r="M12813" i="3" s="1"/>
  <c r="M12814" i="3" a="1"/>
  <c r="M12814" i="3" s="1"/>
  <c r="M12815" i="3" a="1"/>
  <c r="M12815" i="3" s="1"/>
  <c r="M12816" i="3" a="1"/>
  <c r="M12816" i="3" s="1"/>
  <c r="M12817" i="3" a="1"/>
  <c r="M12817" i="3" s="1"/>
  <c r="M12818" i="3" a="1"/>
  <c r="M12818" i="3" s="1"/>
  <c r="M12819" i="3" a="1"/>
  <c r="M12819" i="3" s="1"/>
  <c r="M12820" i="3" a="1"/>
  <c r="M12820" i="3" s="1"/>
  <c r="M12821" i="3" a="1"/>
  <c r="M12821" i="3" s="1"/>
  <c r="M12822" i="3" a="1"/>
  <c r="M12822" i="3" s="1"/>
  <c r="M12823" i="3" a="1"/>
  <c r="M12823" i="3" s="1"/>
  <c r="M12824" i="3" a="1"/>
  <c r="M12824" i="3" s="1"/>
  <c r="M12825" i="3" a="1"/>
  <c r="M12825" i="3" s="1"/>
  <c r="M12826" i="3" a="1"/>
  <c r="M12826" i="3" s="1"/>
  <c r="M12827" i="3" a="1"/>
  <c r="M12827" i="3" s="1"/>
  <c r="M12828" i="3" a="1"/>
  <c r="M12828" i="3" s="1"/>
  <c r="M12829" i="3" a="1"/>
  <c r="M12829" i="3" s="1"/>
  <c r="M12830" i="3" a="1"/>
  <c r="M12830" i="3" s="1"/>
  <c r="M12831" i="3" a="1"/>
  <c r="M12831" i="3" s="1"/>
  <c r="M12832" i="3" a="1"/>
  <c r="M12832" i="3" s="1"/>
  <c r="M12833" i="3" a="1"/>
  <c r="M12833" i="3" s="1"/>
  <c r="M12834" i="3" a="1"/>
  <c r="M12834" i="3" s="1"/>
  <c r="M12835" i="3" a="1"/>
  <c r="M12835" i="3" s="1"/>
  <c r="M12836" i="3" a="1"/>
  <c r="M12836" i="3" s="1"/>
  <c r="M12837" i="3" a="1"/>
  <c r="M12837" i="3" s="1"/>
  <c r="M12838" i="3" a="1"/>
  <c r="M12838" i="3" s="1"/>
  <c r="M12839" i="3" a="1"/>
  <c r="M12839" i="3" s="1"/>
  <c r="M12840" i="3" a="1"/>
  <c r="M12840" i="3" s="1"/>
  <c r="M12841" i="3" a="1"/>
  <c r="M12841" i="3" s="1"/>
  <c r="M12842" i="3" a="1"/>
  <c r="M12842" i="3" s="1"/>
  <c r="M12843" i="3" a="1"/>
  <c r="M12843" i="3" s="1"/>
  <c r="M12844" i="3" a="1"/>
  <c r="M12844" i="3" s="1"/>
  <c r="M12845" i="3" a="1"/>
  <c r="M12845" i="3" s="1"/>
  <c r="M12846" i="3" a="1"/>
  <c r="M12846" i="3" s="1"/>
  <c r="M12847" i="3" a="1"/>
  <c r="M12847" i="3" s="1"/>
  <c r="M12848" i="3" a="1"/>
  <c r="M12848" i="3" s="1"/>
  <c r="M12849" i="3" a="1"/>
  <c r="M12849" i="3" s="1"/>
  <c r="M12850" i="3" a="1"/>
  <c r="M12850" i="3" s="1"/>
  <c r="M12851" i="3" a="1"/>
  <c r="M12851" i="3" s="1"/>
  <c r="M12852" i="3" a="1"/>
  <c r="M12852" i="3" s="1"/>
  <c r="M12853" i="3" a="1"/>
  <c r="M12853" i="3" s="1"/>
  <c r="M12854" i="3" a="1"/>
  <c r="M12854" i="3" s="1"/>
  <c r="M12855" i="3" a="1"/>
  <c r="M12855" i="3" s="1"/>
  <c r="M12856" i="3" a="1"/>
  <c r="M12856" i="3" s="1"/>
  <c r="M12857" i="3" a="1"/>
  <c r="M12857" i="3" s="1"/>
  <c r="M12858" i="3" a="1"/>
  <c r="M12858" i="3" s="1"/>
  <c r="M12859" i="3" a="1"/>
  <c r="M12859" i="3" s="1"/>
  <c r="M12860" i="3" a="1"/>
  <c r="M12860" i="3" s="1"/>
  <c r="M12861" i="3" a="1"/>
  <c r="M12861" i="3" s="1"/>
  <c r="M12862" i="3" a="1"/>
  <c r="M12862" i="3" s="1"/>
  <c r="M12863" i="3" a="1"/>
  <c r="M12863" i="3" s="1"/>
  <c r="M12864" i="3" a="1"/>
  <c r="M12864" i="3" s="1"/>
  <c r="M12865" i="3" a="1"/>
  <c r="M12865" i="3" s="1"/>
  <c r="M12866" i="3" a="1"/>
  <c r="M12866" i="3" s="1"/>
  <c r="M12867" i="3" a="1"/>
  <c r="M12867" i="3" s="1"/>
  <c r="M12868" i="3" a="1"/>
  <c r="M12868" i="3" s="1"/>
  <c r="M12869" i="3" a="1"/>
  <c r="M12869" i="3" s="1"/>
  <c r="M12870" i="3" a="1"/>
  <c r="M12870" i="3" s="1"/>
  <c r="M12871" i="3" a="1"/>
  <c r="M12871" i="3" s="1"/>
  <c r="M12872" i="3" a="1"/>
  <c r="M12872" i="3" s="1"/>
  <c r="M12873" i="3" a="1"/>
  <c r="M12873" i="3" s="1"/>
  <c r="M12874" i="3" a="1"/>
  <c r="M12874" i="3" s="1"/>
  <c r="M12875" i="3" a="1"/>
  <c r="M12875" i="3" s="1"/>
  <c r="M12876" i="3" a="1"/>
  <c r="M12876" i="3" s="1"/>
  <c r="M12877" i="3" a="1"/>
  <c r="M12877" i="3" s="1"/>
  <c r="M12878" i="3" a="1"/>
  <c r="M12878" i="3" s="1"/>
  <c r="M12879" i="3" a="1"/>
  <c r="M12879" i="3" s="1"/>
  <c r="M12880" i="3" a="1"/>
  <c r="M12880" i="3" s="1"/>
  <c r="M12881" i="3" a="1"/>
  <c r="M12881" i="3" s="1"/>
  <c r="M12882" i="3" a="1"/>
  <c r="M12882" i="3" s="1"/>
  <c r="M12883" i="3" a="1"/>
  <c r="M12883" i="3" s="1"/>
  <c r="M12884" i="3" a="1"/>
  <c r="M12884" i="3" s="1"/>
  <c r="M12885" i="3" a="1"/>
  <c r="M12885" i="3" s="1"/>
  <c r="M12886" i="3" a="1"/>
  <c r="M12886" i="3" s="1"/>
  <c r="M12887" i="3" a="1"/>
  <c r="M12887" i="3" s="1"/>
  <c r="M12888" i="3" a="1"/>
  <c r="M12888" i="3" s="1"/>
  <c r="M12889" i="3" a="1"/>
  <c r="M12889" i="3" s="1"/>
  <c r="M12890" i="3" a="1"/>
  <c r="M12890" i="3" s="1"/>
  <c r="M12891" i="3" a="1"/>
  <c r="M12891" i="3" s="1"/>
  <c r="M12892" i="3" a="1"/>
  <c r="M12892" i="3" s="1"/>
  <c r="M12893" i="3" a="1"/>
  <c r="M12893" i="3" s="1"/>
  <c r="M12894" i="3" a="1"/>
  <c r="M12894" i="3" s="1"/>
  <c r="M12895" i="3" a="1"/>
  <c r="M12895" i="3" s="1"/>
  <c r="M12896" i="3" a="1"/>
  <c r="M12896" i="3" s="1"/>
  <c r="M12897" i="3" a="1"/>
  <c r="M12897" i="3" s="1"/>
  <c r="M12898" i="3" a="1"/>
  <c r="M12898" i="3" s="1"/>
  <c r="M12899" i="3" a="1"/>
  <c r="M12899" i="3" s="1"/>
  <c r="M12900" i="3" a="1"/>
  <c r="M12900" i="3" s="1"/>
  <c r="M12901" i="3" a="1"/>
  <c r="M12901" i="3" s="1"/>
  <c r="M12902" i="3" a="1"/>
  <c r="M12902" i="3" s="1"/>
  <c r="M12903" i="3" a="1"/>
  <c r="M12903" i="3" s="1"/>
  <c r="M12904" i="3" a="1"/>
  <c r="M12904" i="3" s="1"/>
  <c r="M12905" i="3" a="1"/>
  <c r="M12905" i="3" s="1"/>
  <c r="M12906" i="3" a="1"/>
  <c r="M12906" i="3" s="1"/>
  <c r="M12907" i="3" a="1"/>
  <c r="M12907" i="3" s="1"/>
  <c r="M12908" i="3" a="1"/>
  <c r="M12908" i="3" s="1"/>
  <c r="M12909" i="3" a="1"/>
  <c r="M12909" i="3" s="1"/>
  <c r="M12910" i="3" a="1"/>
  <c r="M12910" i="3" s="1"/>
  <c r="M12911" i="3" a="1"/>
  <c r="M12911" i="3" s="1"/>
  <c r="M12912" i="3" a="1"/>
  <c r="M12912" i="3" s="1"/>
  <c r="M12913" i="3" a="1"/>
  <c r="M12913" i="3" s="1"/>
  <c r="M12914" i="3" a="1"/>
  <c r="M12914" i="3" s="1"/>
  <c r="M12915" i="3" a="1"/>
  <c r="M12915" i="3" s="1"/>
  <c r="M12916" i="3" a="1"/>
  <c r="M12916" i="3" s="1"/>
  <c r="M12917" i="3" a="1"/>
  <c r="M12917" i="3" s="1"/>
  <c r="M12918" i="3" a="1"/>
  <c r="M12918" i="3" s="1"/>
  <c r="M12919" i="3" a="1"/>
  <c r="M12919" i="3" s="1"/>
  <c r="M12920" i="3" a="1"/>
  <c r="M12920" i="3" s="1"/>
  <c r="M12921" i="3" a="1"/>
  <c r="M12921" i="3" s="1"/>
  <c r="M12922" i="3" a="1"/>
  <c r="M12922" i="3" s="1"/>
  <c r="M12923" i="3" a="1"/>
  <c r="M12923" i="3" s="1"/>
  <c r="M12924" i="3" a="1"/>
  <c r="M12924" i="3" s="1"/>
  <c r="M12925" i="3" a="1"/>
  <c r="M12925" i="3" s="1"/>
  <c r="M12926" i="3" a="1"/>
  <c r="M12926" i="3" s="1"/>
  <c r="M12927" i="3" a="1"/>
  <c r="M12927" i="3" s="1"/>
  <c r="M12928" i="3" a="1"/>
  <c r="M12928" i="3" s="1"/>
  <c r="M12929" i="3" a="1"/>
  <c r="M12929" i="3" s="1"/>
  <c r="M12930" i="3" a="1"/>
  <c r="M12930" i="3" s="1"/>
  <c r="M12931" i="3" a="1"/>
  <c r="M12931" i="3" s="1"/>
  <c r="M12932" i="3" a="1"/>
  <c r="M12932" i="3" s="1"/>
  <c r="M12933" i="3" a="1"/>
  <c r="M12933" i="3" s="1"/>
  <c r="M12934" i="3" a="1"/>
  <c r="M12934" i="3" s="1"/>
  <c r="M12935" i="3" a="1"/>
  <c r="M12935" i="3" s="1"/>
  <c r="M12936" i="3" a="1"/>
  <c r="M12936" i="3" s="1"/>
  <c r="M12937" i="3" a="1"/>
  <c r="M12937" i="3" s="1"/>
  <c r="M12938" i="3" a="1"/>
  <c r="M12938" i="3" s="1"/>
  <c r="M12939" i="3" a="1"/>
  <c r="M12939" i="3" s="1"/>
  <c r="M12940" i="3" a="1"/>
  <c r="M12940" i="3" s="1"/>
  <c r="M12941" i="3" a="1"/>
  <c r="M12941" i="3" s="1"/>
  <c r="M12942" i="3" a="1"/>
  <c r="M12942" i="3" s="1"/>
  <c r="M12943" i="3" a="1"/>
  <c r="M12943" i="3" s="1"/>
  <c r="M12944" i="3" a="1"/>
  <c r="M12944" i="3" s="1"/>
  <c r="M12945" i="3" a="1"/>
  <c r="M12945" i="3" s="1"/>
  <c r="M12946" i="3" a="1"/>
  <c r="M12946" i="3" s="1"/>
  <c r="M12947" i="3" a="1"/>
  <c r="M12947" i="3" s="1"/>
  <c r="M12948" i="3" a="1"/>
  <c r="M12948" i="3" s="1"/>
  <c r="M12949" i="3" a="1"/>
  <c r="M12949" i="3" s="1"/>
  <c r="M12950" i="3" a="1"/>
  <c r="M12950" i="3" s="1"/>
  <c r="M12951" i="3" a="1"/>
  <c r="M12951" i="3" s="1"/>
  <c r="M12952" i="3" a="1"/>
  <c r="M12952" i="3" s="1"/>
  <c r="M12953" i="3" a="1"/>
  <c r="M12953" i="3" s="1"/>
  <c r="M12954" i="3" a="1"/>
  <c r="M12954" i="3" s="1"/>
  <c r="M12955" i="3" a="1"/>
  <c r="M12955" i="3" s="1"/>
  <c r="M12956" i="3" a="1"/>
  <c r="M12956" i="3" s="1"/>
  <c r="M12957" i="3" a="1"/>
  <c r="M12957" i="3" s="1"/>
  <c r="M12958" i="3" a="1"/>
  <c r="M12958" i="3" s="1"/>
  <c r="M12959" i="3" a="1"/>
  <c r="M12959" i="3" s="1"/>
  <c r="M12960" i="3" a="1"/>
  <c r="M12960" i="3" s="1"/>
  <c r="M12961" i="3" a="1"/>
  <c r="M12961" i="3" s="1"/>
  <c r="M12962" i="3" a="1"/>
  <c r="M12962" i="3" s="1"/>
  <c r="M12963" i="3" a="1"/>
  <c r="M12963" i="3" s="1"/>
  <c r="M12964" i="3" a="1"/>
  <c r="M12964" i="3" s="1"/>
  <c r="M12965" i="3" a="1"/>
  <c r="M12965" i="3" s="1"/>
  <c r="M12966" i="3" a="1"/>
  <c r="M12966" i="3" s="1"/>
  <c r="M12967" i="3" a="1"/>
  <c r="M12967" i="3" s="1"/>
  <c r="M12968" i="3" a="1"/>
  <c r="M12968" i="3" s="1"/>
  <c r="M12969" i="3" a="1"/>
  <c r="M12969" i="3" s="1"/>
  <c r="M12970" i="3" a="1"/>
  <c r="M12970" i="3" s="1"/>
  <c r="M12971" i="3" a="1"/>
  <c r="M12971" i="3" s="1"/>
  <c r="M12972" i="3" a="1"/>
  <c r="M12972" i="3" s="1"/>
  <c r="M12973" i="3" a="1"/>
  <c r="M12973" i="3" s="1"/>
  <c r="M12974" i="3" a="1"/>
  <c r="M12974" i="3" s="1"/>
  <c r="M12975" i="3" a="1"/>
  <c r="M12975" i="3" s="1"/>
  <c r="M12976" i="3" a="1"/>
  <c r="M12976" i="3" s="1"/>
  <c r="M12977" i="3" a="1"/>
  <c r="M12977" i="3" s="1"/>
  <c r="M12978" i="3" a="1"/>
  <c r="M12978" i="3" s="1"/>
  <c r="M12979" i="3" a="1"/>
  <c r="M12979" i="3" s="1"/>
  <c r="M12980" i="3" a="1"/>
  <c r="M12980" i="3" s="1"/>
  <c r="M12981" i="3" a="1"/>
  <c r="M12981" i="3" s="1"/>
  <c r="M12982" i="3" a="1"/>
  <c r="M12982" i="3" s="1"/>
  <c r="M12983" i="3" a="1"/>
  <c r="M12983" i="3" s="1"/>
  <c r="M12984" i="3" a="1"/>
  <c r="M12984" i="3" s="1"/>
  <c r="M12985" i="3" a="1"/>
  <c r="M12985" i="3" s="1"/>
  <c r="M12986" i="3" a="1"/>
  <c r="M12986" i="3" s="1"/>
  <c r="M12987" i="3" a="1"/>
  <c r="M12987" i="3" s="1"/>
  <c r="M12988" i="3" a="1"/>
  <c r="M12988" i="3" s="1"/>
  <c r="M12989" i="3" a="1"/>
  <c r="M12989" i="3" s="1"/>
  <c r="M12990" i="3" a="1"/>
  <c r="M12990" i="3" s="1"/>
  <c r="M12991" i="3" a="1"/>
  <c r="M12991" i="3" s="1"/>
  <c r="M12992" i="3" a="1"/>
  <c r="M12992" i="3" s="1"/>
  <c r="M12993" i="3" a="1"/>
  <c r="M12993" i="3" s="1"/>
  <c r="M12994" i="3" a="1"/>
  <c r="M12994" i="3" s="1"/>
  <c r="M12995" i="3" a="1"/>
  <c r="M12995" i="3" s="1"/>
  <c r="M12996" i="3" a="1"/>
  <c r="M12996" i="3" s="1"/>
  <c r="M12997" i="3" a="1"/>
  <c r="M12997" i="3" s="1"/>
  <c r="M12998" i="3" a="1"/>
  <c r="M12998" i="3" s="1"/>
  <c r="M12999" i="3" a="1"/>
  <c r="M12999" i="3" s="1"/>
  <c r="M13000" i="3" a="1"/>
  <c r="M13000" i="3" s="1"/>
  <c r="M13001" i="3" a="1"/>
  <c r="M13001" i="3" s="1"/>
  <c r="M13002" i="3" a="1"/>
  <c r="M13002" i="3" s="1"/>
  <c r="M13003" i="3" a="1"/>
  <c r="M13003" i="3" s="1"/>
  <c r="M13004" i="3" a="1"/>
  <c r="M13004" i="3" s="1"/>
  <c r="M13005" i="3" a="1"/>
  <c r="M13005" i="3" s="1"/>
  <c r="M13006" i="3" a="1"/>
  <c r="M13006" i="3" s="1"/>
  <c r="M13007" i="3" a="1"/>
  <c r="M13007" i="3" s="1"/>
  <c r="M13008" i="3" a="1"/>
  <c r="M13008" i="3" s="1"/>
  <c r="M13009" i="3" a="1"/>
  <c r="M13009" i="3" s="1"/>
  <c r="M13010" i="3" a="1"/>
  <c r="M13010" i="3" s="1"/>
  <c r="M13011" i="3" a="1"/>
  <c r="M13011" i="3" s="1"/>
  <c r="M13012" i="3" a="1"/>
  <c r="M13012" i="3" s="1"/>
  <c r="M13013" i="3" a="1"/>
  <c r="M13013" i="3" s="1"/>
  <c r="M13014" i="3" a="1"/>
  <c r="M13014" i="3" s="1"/>
  <c r="M13015" i="3" a="1"/>
  <c r="M13015" i="3" s="1"/>
  <c r="M13016" i="3" a="1"/>
  <c r="M13016" i="3" s="1"/>
  <c r="M13017" i="3" a="1"/>
  <c r="M13017" i="3" s="1"/>
  <c r="M13018" i="3" a="1"/>
  <c r="M13018" i="3" s="1"/>
  <c r="M13019" i="3" a="1"/>
  <c r="M13019" i="3" s="1"/>
  <c r="M13020" i="3" a="1"/>
  <c r="M13020" i="3" s="1"/>
  <c r="M13021" i="3" a="1"/>
  <c r="M13021" i="3" s="1"/>
  <c r="M13022" i="3" a="1"/>
  <c r="M13022" i="3" s="1"/>
  <c r="M13023" i="3" a="1"/>
  <c r="M13023" i="3" s="1"/>
  <c r="M13024" i="3" a="1"/>
  <c r="M13024" i="3" s="1"/>
  <c r="M13025" i="3" a="1"/>
  <c r="M13025" i="3" s="1"/>
  <c r="M13026" i="3" a="1"/>
  <c r="M13026" i="3" s="1"/>
  <c r="M13027" i="3" a="1"/>
  <c r="M13027" i="3" s="1"/>
  <c r="M13028" i="3" a="1"/>
  <c r="M13028" i="3" s="1"/>
  <c r="M13029" i="3" a="1"/>
  <c r="M13029" i="3" s="1"/>
  <c r="M13030" i="3" a="1"/>
  <c r="M13030" i="3" s="1"/>
  <c r="M13031" i="3" a="1"/>
  <c r="M13031" i="3" s="1"/>
  <c r="M13032" i="3" a="1"/>
  <c r="M13032" i="3" s="1"/>
  <c r="M13033" i="3" a="1"/>
  <c r="M13033" i="3" s="1"/>
  <c r="M13034" i="3" a="1"/>
  <c r="M13034" i="3" s="1"/>
  <c r="M13035" i="3" a="1"/>
  <c r="M13035" i="3" s="1"/>
  <c r="M13036" i="3" a="1"/>
  <c r="M13036" i="3" s="1"/>
  <c r="M13037" i="3" a="1"/>
  <c r="M13037" i="3" s="1"/>
  <c r="M13038" i="3" a="1"/>
  <c r="M13038" i="3" s="1"/>
  <c r="M13039" i="3" a="1"/>
  <c r="M13039" i="3" s="1"/>
  <c r="M13040" i="3" a="1"/>
  <c r="M13040" i="3" s="1"/>
  <c r="M13041" i="3" a="1"/>
  <c r="M13041" i="3" s="1"/>
  <c r="M13042" i="3" a="1"/>
  <c r="M13042" i="3" s="1"/>
  <c r="M13043" i="3" a="1"/>
  <c r="M13043" i="3" s="1"/>
  <c r="M13044" i="3" a="1"/>
  <c r="M13044" i="3" s="1"/>
  <c r="M13045" i="3" a="1"/>
  <c r="M13045" i="3" s="1"/>
  <c r="M13046" i="3" a="1"/>
  <c r="M13046" i="3" s="1"/>
  <c r="M13047" i="3" a="1"/>
  <c r="M13047" i="3" s="1"/>
  <c r="M13048" i="3" a="1"/>
  <c r="M13048" i="3" s="1"/>
  <c r="M13049" i="3" a="1"/>
  <c r="M13049" i="3" s="1"/>
  <c r="M13050" i="3" a="1"/>
  <c r="M13050" i="3" s="1"/>
  <c r="M13051" i="3" a="1"/>
  <c r="M13051" i="3" s="1"/>
  <c r="M13052" i="3" a="1"/>
  <c r="M13052" i="3" s="1"/>
  <c r="M13053" i="3" a="1"/>
  <c r="M13053" i="3" s="1"/>
  <c r="M13054" i="3" a="1"/>
  <c r="M13054" i="3" s="1"/>
  <c r="M13055" i="3" a="1"/>
  <c r="M13055" i="3" s="1"/>
  <c r="M13056" i="3" a="1"/>
  <c r="M13056" i="3" s="1"/>
  <c r="M13057" i="3" a="1"/>
  <c r="M13057" i="3" s="1"/>
  <c r="M13058" i="3" a="1"/>
  <c r="M13058" i="3" s="1"/>
  <c r="M13059" i="3" a="1"/>
  <c r="M13059" i="3" s="1"/>
  <c r="M13060" i="3" a="1"/>
  <c r="M13060" i="3" s="1"/>
  <c r="M13061" i="3" a="1"/>
  <c r="M13061" i="3" s="1"/>
  <c r="M13062" i="3" a="1"/>
  <c r="M13062" i="3" s="1"/>
  <c r="M13063" i="3" a="1"/>
  <c r="M13063" i="3" s="1"/>
  <c r="M13064" i="3" a="1"/>
  <c r="M13064" i="3" s="1"/>
  <c r="M13065" i="3" a="1"/>
  <c r="M13065" i="3" s="1"/>
  <c r="M13066" i="3" a="1"/>
  <c r="M13066" i="3" s="1"/>
  <c r="M13067" i="3" a="1"/>
  <c r="M13067" i="3" s="1"/>
  <c r="M13068" i="3" a="1"/>
  <c r="M13068" i="3" s="1"/>
  <c r="M13069" i="3" a="1"/>
  <c r="M13069" i="3" s="1"/>
  <c r="M13070" i="3" a="1"/>
  <c r="M13070" i="3" s="1"/>
  <c r="M13071" i="3" a="1"/>
  <c r="M13071" i="3" s="1"/>
  <c r="M13072" i="3" a="1"/>
  <c r="M13072" i="3" s="1"/>
  <c r="M13073" i="3" a="1"/>
  <c r="M13073" i="3" s="1"/>
  <c r="M13074" i="3" a="1"/>
  <c r="M13074" i="3" s="1"/>
  <c r="M13075" i="3" a="1"/>
  <c r="M13075" i="3" s="1"/>
  <c r="M13076" i="3" a="1"/>
  <c r="M13076" i="3" s="1"/>
  <c r="M13077" i="3" a="1"/>
  <c r="M13077" i="3" s="1"/>
  <c r="M13078" i="3" a="1"/>
  <c r="M13078" i="3" s="1"/>
  <c r="M13079" i="3" a="1"/>
  <c r="M13079" i="3" s="1"/>
  <c r="M13080" i="3" a="1"/>
  <c r="M13080" i="3" s="1"/>
  <c r="M13081" i="3" a="1"/>
  <c r="M13081" i="3" s="1"/>
  <c r="M13082" i="3" a="1"/>
  <c r="M13082" i="3" s="1"/>
  <c r="M13083" i="3" a="1"/>
  <c r="M13083" i="3" s="1"/>
  <c r="M13084" i="3" a="1"/>
  <c r="M13084" i="3" s="1"/>
  <c r="M13085" i="3" a="1"/>
  <c r="M13085" i="3" s="1"/>
  <c r="M13086" i="3" a="1"/>
  <c r="M13086" i="3" s="1"/>
  <c r="M13087" i="3" a="1"/>
  <c r="M13087" i="3" s="1"/>
  <c r="M13088" i="3" a="1"/>
  <c r="M13088" i="3" s="1"/>
  <c r="M13089" i="3" a="1"/>
  <c r="M13089" i="3" s="1"/>
  <c r="M13090" i="3" a="1"/>
  <c r="M13090" i="3" s="1"/>
  <c r="M13091" i="3" a="1"/>
  <c r="M13091" i="3" s="1"/>
  <c r="M13092" i="3" a="1"/>
  <c r="M13092" i="3" s="1"/>
  <c r="M13093" i="3" a="1"/>
  <c r="M13093" i="3" s="1"/>
  <c r="M13094" i="3" a="1"/>
  <c r="M13094" i="3" s="1"/>
  <c r="M13095" i="3" a="1"/>
  <c r="M13095" i="3" s="1"/>
  <c r="M13096" i="3" a="1"/>
  <c r="M13096" i="3" s="1"/>
  <c r="M13097" i="3" a="1"/>
  <c r="M13097" i="3" s="1"/>
  <c r="M13098" i="3" a="1"/>
  <c r="M13098" i="3" s="1"/>
  <c r="M13099" i="3" a="1"/>
  <c r="M13099" i="3" s="1"/>
  <c r="M13100" i="3" a="1"/>
  <c r="M13100" i="3" s="1"/>
  <c r="M13101" i="3" a="1"/>
  <c r="M13101" i="3" s="1"/>
  <c r="M13102" i="3" a="1"/>
  <c r="M13102" i="3" s="1"/>
  <c r="M13103" i="3" a="1"/>
  <c r="M13103" i="3" s="1"/>
  <c r="M13104" i="3" a="1"/>
  <c r="M13104" i="3" s="1"/>
  <c r="M13105" i="3" a="1"/>
  <c r="M13105" i="3" s="1"/>
  <c r="M13106" i="3" a="1"/>
  <c r="M13106" i="3" s="1"/>
  <c r="M13107" i="3" a="1"/>
  <c r="M13107" i="3" s="1"/>
  <c r="M13108" i="3" a="1"/>
  <c r="M13108" i="3" s="1"/>
  <c r="M13109" i="3" a="1"/>
  <c r="M13109" i="3" s="1"/>
  <c r="M13110" i="3" a="1"/>
  <c r="M13110" i="3" s="1"/>
  <c r="M13111" i="3" a="1"/>
  <c r="M13111" i="3" s="1"/>
  <c r="M13112" i="3" a="1"/>
  <c r="M13112" i="3" s="1"/>
  <c r="M13113" i="3" a="1"/>
  <c r="M13113" i="3" s="1"/>
  <c r="M13114" i="3" a="1"/>
  <c r="M13114" i="3" s="1"/>
  <c r="M13115" i="3" a="1"/>
  <c r="M13115" i="3" s="1"/>
  <c r="M13116" i="3" a="1"/>
  <c r="M13116" i="3" s="1"/>
  <c r="M13117" i="3" a="1"/>
  <c r="M13117" i="3" s="1"/>
  <c r="M13118" i="3" a="1"/>
  <c r="M13118" i="3" s="1"/>
  <c r="M13119" i="3" a="1"/>
  <c r="M13119" i="3" s="1"/>
  <c r="M13120" i="3" a="1"/>
  <c r="M13120" i="3" s="1"/>
  <c r="M13121" i="3" a="1"/>
  <c r="M13121" i="3" s="1"/>
  <c r="M13122" i="3" a="1"/>
  <c r="M13122" i="3" s="1"/>
  <c r="M13123" i="3" a="1"/>
  <c r="M13123" i="3" s="1"/>
  <c r="M13124" i="3" a="1"/>
  <c r="M13124" i="3" s="1"/>
  <c r="M13125" i="3" a="1"/>
  <c r="M13125" i="3" s="1"/>
  <c r="M13126" i="3" a="1"/>
  <c r="M13126" i="3" s="1"/>
  <c r="M13127" i="3" a="1"/>
  <c r="M13127" i="3" s="1"/>
  <c r="M13128" i="3" a="1"/>
  <c r="M13128" i="3" s="1"/>
  <c r="M13129" i="3" a="1"/>
  <c r="M13129" i="3" s="1"/>
  <c r="M13130" i="3" a="1"/>
  <c r="M13130" i="3" s="1"/>
  <c r="M13131" i="3" a="1"/>
  <c r="M13131" i="3" s="1"/>
  <c r="M13132" i="3" a="1"/>
  <c r="M13132" i="3" s="1"/>
  <c r="M13133" i="3" a="1"/>
  <c r="M13133" i="3" s="1"/>
  <c r="M13134" i="3" a="1"/>
  <c r="M13134" i="3" s="1"/>
  <c r="M13135" i="3" a="1"/>
  <c r="M13135" i="3" s="1"/>
  <c r="M13136" i="3" a="1"/>
  <c r="M13136" i="3" s="1"/>
  <c r="M13137" i="3" a="1"/>
  <c r="M13137" i="3" s="1"/>
  <c r="M13138" i="3" a="1"/>
  <c r="M13138" i="3" s="1"/>
  <c r="M13139" i="3" a="1"/>
  <c r="M13139" i="3" s="1"/>
  <c r="M13140" i="3" a="1"/>
  <c r="M13140" i="3" s="1"/>
  <c r="M13141" i="3" a="1"/>
  <c r="M13141" i="3" s="1"/>
  <c r="M13142" i="3" a="1"/>
  <c r="M13142" i="3" s="1"/>
  <c r="M13143" i="3" a="1"/>
  <c r="M13143" i="3" s="1"/>
  <c r="M13144" i="3" a="1"/>
  <c r="M13144" i="3" s="1"/>
  <c r="M13145" i="3" a="1"/>
  <c r="M13145" i="3" s="1"/>
  <c r="M13146" i="3" a="1"/>
  <c r="M13146" i="3" s="1"/>
  <c r="M13147" i="3" a="1"/>
  <c r="M13147" i="3" s="1"/>
  <c r="M13148" i="3" a="1"/>
  <c r="M13148" i="3" s="1"/>
  <c r="M13149" i="3" a="1"/>
  <c r="M13149" i="3" s="1"/>
  <c r="M13150" i="3" a="1"/>
  <c r="M13150" i="3" s="1"/>
  <c r="M13151" i="3" a="1"/>
  <c r="M13151" i="3" s="1"/>
  <c r="M13152" i="3" a="1"/>
  <c r="M13152" i="3" s="1"/>
  <c r="M13153" i="3" a="1"/>
  <c r="M13153" i="3" s="1"/>
  <c r="M13154" i="3" a="1"/>
  <c r="M13154" i="3" s="1"/>
  <c r="M13155" i="3" a="1"/>
  <c r="M13155" i="3" s="1"/>
  <c r="M13156" i="3" a="1"/>
  <c r="M13156" i="3" s="1"/>
  <c r="M13157" i="3" a="1"/>
  <c r="M13157" i="3" s="1"/>
  <c r="M13158" i="3" a="1"/>
  <c r="M13158" i="3" s="1"/>
  <c r="M13159" i="3" a="1"/>
  <c r="M13159" i="3" s="1"/>
  <c r="M13160" i="3" a="1"/>
  <c r="M13160" i="3" s="1"/>
  <c r="M13161" i="3" a="1"/>
  <c r="M13161" i="3" s="1"/>
  <c r="M13162" i="3" a="1"/>
  <c r="M13162" i="3" s="1"/>
  <c r="M13163" i="3" a="1"/>
  <c r="M13163" i="3" s="1"/>
  <c r="M13164" i="3" a="1"/>
  <c r="M13164" i="3" s="1"/>
  <c r="M13165" i="3" a="1"/>
  <c r="M13165" i="3" s="1"/>
  <c r="M13166" i="3" a="1"/>
  <c r="M13166" i="3" s="1"/>
  <c r="M13167" i="3" a="1"/>
  <c r="M13167" i="3" s="1"/>
  <c r="M13168" i="3" a="1"/>
  <c r="M13168" i="3" s="1"/>
  <c r="M13169" i="3" a="1"/>
  <c r="M13169" i="3" s="1"/>
  <c r="M13170" i="3" a="1"/>
  <c r="M13170" i="3" s="1"/>
  <c r="M13171" i="3" a="1"/>
  <c r="M13171" i="3" s="1"/>
  <c r="M13172" i="3" a="1"/>
  <c r="M13172" i="3" s="1"/>
  <c r="M13173" i="3" a="1"/>
  <c r="M13173" i="3" s="1"/>
  <c r="M13174" i="3" a="1"/>
  <c r="M13174" i="3" s="1"/>
  <c r="M13175" i="3" a="1"/>
  <c r="M13175" i="3" s="1"/>
  <c r="M13176" i="3" a="1"/>
  <c r="M13176" i="3" s="1"/>
  <c r="M13177" i="3" a="1"/>
  <c r="M13177" i="3" s="1"/>
  <c r="M13178" i="3" a="1"/>
  <c r="M13178" i="3" s="1"/>
  <c r="M13179" i="3" a="1"/>
  <c r="M13179" i="3" s="1"/>
  <c r="M13180" i="3" a="1"/>
  <c r="M13180" i="3" s="1"/>
  <c r="M13181" i="3" a="1"/>
  <c r="M13181" i="3" s="1"/>
  <c r="M13182" i="3" a="1"/>
  <c r="M13182" i="3" s="1"/>
  <c r="M13183" i="3" a="1"/>
  <c r="M13183" i="3" s="1"/>
  <c r="M13184" i="3" a="1"/>
  <c r="M13184" i="3" s="1"/>
  <c r="M13185" i="3" a="1"/>
  <c r="M13185" i="3" s="1"/>
  <c r="M13186" i="3" a="1"/>
  <c r="M13186" i="3" s="1"/>
  <c r="M13187" i="3" a="1"/>
  <c r="M13187" i="3" s="1"/>
  <c r="M13188" i="3" a="1"/>
  <c r="M13188" i="3" s="1"/>
  <c r="M13189" i="3" a="1"/>
  <c r="M13189" i="3" s="1"/>
  <c r="M13190" i="3" a="1"/>
  <c r="M13190" i="3" s="1"/>
  <c r="M13191" i="3" a="1"/>
  <c r="M13191" i="3" s="1"/>
  <c r="M13192" i="3" a="1"/>
  <c r="M13192" i="3" s="1"/>
  <c r="M13193" i="3" a="1"/>
  <c r="M13193" i="3" s="1"/>
  <c r="M13194" i="3" a="1"/>
  <c r="M13194" i="3" s="1"/>
  <c r="M13195" i="3" a="1"/>
  <c r="M13195" i="3" s="1"/>
  <c r="M13196" i="3" a="1"/>
  <c r="M13196" i="3" s="1"/>
  <c r="M13197" i="3" a="1"/>
  <c r="M13197" i="3" s="1"/>
  <c r="M13198" i="3" a="1"/>
  <c r="M13198" i="3" s="1"/>
  <c r="M13199" i="3" a="1"/>
  <c r="M13199" i="3" s="1"/>
  <c r="M13200" i="3" a="1"/>
  <c r="M13200" i="3" s="1"/>
  <c r="M13201" i="3" a="1"/>
  <c r="M13201" i="3" s="1"/>
  <c r="M13202" i="3" a="1"/>
  <c r="M13202" i="3" s="1"/>
  <c r="M13203" i="3" a="1"/>
  <c r="M13203" i="3" s="1"/>
  <c r="M13204" i="3" a="1"/>
  <c r="M13204" i="3" s="1"/>
  <c r="M13205" i="3" a="1"/>
  <c r="M13205" i="3" s="1"/>
  <c r="M13206" i="3" a="1"/>
  <c r="M13206" i="3" s="1"/>
  <c r="M13207" i="3" a="1"/>
  <c r="M13207" i="3" s="1"/>
  <c r="M13208" i="3" a="1"/>
  <c r="M13208" i="3" s="1"/>
  <c r="M13209" i="3" a="1"/>
  <c r="M13209" i="3" s="1"/>
  <c r="M13210" i="3" a="1"/>
  <c r="M13210" i="3" s="1"/>
  <c r="M13211" i="3" a="1"/>
  <c r="M13211" i="3" s="1"/>
  <c r="M13212" i="3" a="1"/>
  <c r="M13212" i="3" s="1"/>
  <c r="M13213" i="3" a="1"/>
  <c r="M13213" i="3" s="1"/>
  <c r="M13214" i="3" a="1"/>
  <c r="M13214" i="3" s="1"/>
  <c r="M13215" i="3" a="1"/>
  <c r="M13215" i="3" s="1"/>
  <c r="M13216" i="3" a="1"/>
  <c r="M13216" i="3" s="1"/>
  <c r="M13217" i="3" a="1"/>
  <c r="M13217" i="3" s="1"/>
  <c r="M13218" i="3" a="1"/>
  <c r="M13218" i="3" s="1"/>
  <c r="M13219" i="3" a="1"/>
  <c r="M13219" i="3" s="1"/>
  <c r="M13220" i="3" a="1"/>
  <c r="M13220" i="3" s="1"/>
  <c r="M13221" i="3" a="1"/>
  <c r="M13221" i="3" s="1"/>
  <c r="M13222" i="3" a="1"/>
  <c r="M13222" i="3" s="1"/>
  <c r="M13223" i="3" a="1"/>
  <c r="M13223" i="3" s="1"/>
  <c r="M13224" i="3" a="1"/>
  <c r="M13224" i="3" s="1"/>
  <c r="M13225" i="3" a="1"/>
  <c r="M13225" i="3" s="1"/>
  <c r="M13226" i="3" a="1"/>
  <c r="M13226" i="3" s="1"/>
  <c r="M13227" i="3" a="1"/>
  <c r="M13227" i="3" s="1"/>
  <c r="M13228" i="3" a="1"/>
  <c r="M13228" i="3" s="1"/>
  <c r="M13229" i="3" a="1"/>
  <c r="M13229" i="3" s="1"/>
  <c r="M13230" i="3" a="1"/>
  <c r="M13230" i="3" s="1"/>
  <c r="M13231" i="3" a="1"/>
  <c r="M13231" i="3" s="1"/>
  <c r="M13232" i="3" a="1"/>
  <c r="M13232" i="3" s="1"/>
  <c r="M13233" i="3" a="1"/>
  <c r="M13233" i="3" s="1"/>
  <c r="M13234" i="3" a="1"/>
  <c r="M13234" i="3" s="1"/>
  <c r="M13235" i="3" a="1"/>
  <c r="M13235" i="3" s="1"/>
  <c r="M13236" i="3" a="1"/>
  <c r="M13236" i="3" s="1"/>
  <c r="M13237" i="3" a="1"/>
  <c r="M13237" i="3" s="1"/>
  <c r="M13238" i="3" a="1"/>
  <c r="M13238" i="3" s="1"/>
  <c r="M13239" i="3" a="1"/>
  <c r="M13239" i="3" s="1"/>
  <c r="M13240" i="3" a="1"/>
  <c r="M13240" i="3" s="1"/>
  <c r="M13241" i="3" a="1"/>
  <c r="M13241" i="3" s="1"/>
  <c r="M13242" i="3" a="1"/>
  <c r="M13242" i="3" s="1"/>
  <c r="M13243" i="3" a="1"/>
  <c r="M13243" i="3" s="1"/>
  <c r="M13244" i="3" a="1"/>
  <c r="M13244" i="3" s="1"/>
  <c r="M13245" i="3" a="1"/>
  <c r="M13245" i="3" s="1"/>
  <c r="M13246" i="3" a="1"/>
  <c r="M13246" i="3" s="1"/>
  <c r="M13247" i="3" a="1"/>
  <c r="M13247" i="3" s="1"/>
  <c r="M13248" i="3" a="1"/>
  <c r="M13248" i="3" s="1"/>
  <c r="M13249" i="3" a="1"/>
  <c r="M13249" i="3" s="1"/>
  <c r="M13250" i="3" a="1"/>
  <c r="M13250" i="3" s="1"/>
  <c r="M13251" i="3" a="1"/>
  <c r="M13251" i="3" s="1"/>
  <c r="M13252" i="3" a="1"/>
  <c r="M13252" i="3" s="1"/>
  <c r="M13253" i="3" a="1"/>
  <c r="M13253" i="3" s="1"/>
  <c r="M13254" i="3" a="1"/>
  <c r="M13254" i="3" s="1"/>
  <c r="M13255" i="3" a="1"/>
  <c r="M13255" i="3" s="1"/>
  <c r="M13256" i="3" a="1"/>
  <c r="M13256" i="3" s="1"/>
  <c r="M13257" i="3" a="1"/>
  <c r="M13257" i="3" s="1"/>
  <c r="M13258" i="3" a="1"/>
  <c r="M13258" i="3" s="1"/>
  <c r="M13259" i="3" a="1"/>
  <c r="M13259" i="3" s="1"/>
  <c r="M13260" i="3" a="1"/>
  <c r="M13260" i="3" s="1"/>
  <c r="M13261" i="3" a="1"/>
  <c r="M13261" i="3" s="1"/>
  <c r="M13262" i="3" a="1"/>
  <c r="M13262" i="3" s="1"/>
  <c r="M13263" i="3" a="1"/>
  <c r="M13263" i="3" s="1"/>
  <c r="M13264" i="3" a="1"/>
  <c r="M13264" i="3" s="1"/>
  <c r="M13265" i="3" a="1"/>
  <c r="M13265" i="3" s="1"/>
  <c r="M13266" i="3" a="1"/>
  <c r="M13266" i="3" s="1"/>
  <c r="M13267" i="3" a="1"/>
  <c r="M13267" i="3" s="1"/>
  <c r="M13268" i="3" a="1"/>
  <c r="M13268" i="3" s="1"/>
  <c r="M13269" i="3" a="1"/>
  <c r="M13269" i="3" s="1"/>
  <c r="M13270" i="3" a="1"/>
  <c r="M13270" i="3" s="1"/>
  <c r="M13271" i="3" a="1"/>
  <c r="M13271" i="3" s="1"/>
  <c r="M13272" i="3" a="1"/>
  <c r="M13272" i="3" s="1"/>
  <c r="M13273" i="3" a="1"/>
  <c r="M13273" i="3" s="1"/>
  <c r="M13274" i="3" a="1"/>
  <c r="M13274" i="3" s="1"/>
  <c r="M13275" i="3" a="1"/>
  <c r="M13275" i="3" s="1"/>
  <c r="M13276" i="3" a="1"/>
  <c r="M13276" i="3" s="1"/>
  <c r="M13277" i="3" a="1"/>
  <c r="M13277" i="3" s="1"/>
  <c r="M13278" i="3" a="1"/>
  <c r="M13278" i="3" s="1"/>
  <c r="M13279" i="3" a="1"/>
  <c r="M13279" i="3" s="1"/>
  <c r="M13280" i="3" a="1"/>
  <c r="M13280" i="3" s="1"/>
  <c r="M13281" i="3" a="1"/>
  <c r="M13281" i="3" s="1"/>
  <c r="M13282" i="3" a="1"/>
  <c r="M13282" i="3" s="1"/>
  <c r="M13283" i="3" a="1"/>
  <c r="M13283" i="3" s="1"/>
  <c r="M13284" i="3" a="1"/>
  <c r="M13284" i="3" s="1"/>
  <c r="M13285" i="3" a="1"/>
  <c r="M13285" i="3" s="1"/>
  <c r="M13286" i="3" a="1"/>
  <c r="M13286" i="3" s="1"/>
  <c r="M13287" i="3" a="1"/>
  <c r="M13287" i="3" s="1"/>
  <c r="M13288" i="3" a="1"/>
  <c r="M13288" i="3" s="1"/>
  <c r="M13289" i="3" a="1"/>
  <c r="M13289" i="3" s="1"/>
  <c r="M13290" i="3" a="1"/>
  <c r="M13290" i="3" s="1"/>
  <c r="M13291" i="3" a="1"/>
  <c r="M13291" i="3" s="1"/>
  <c r="M13292" i="3" a="1"/>
  <c r="M13292" i="3" s="1"/>
  <c r="M13293" i="3" a="1"/>
  <c r="M13293" i="3" s="1"/>
  <c r="M13294" i="3" a="1"/>
  <c r="M13294" i="3" s="1"/>
  <c r="M13295" i="3" a="1"/>
  <c r="M13295" i="3" s="1"/>
  <c r="M13296" i="3" a="1"/>
  <c r="M13296" i="3" s="1"/>
  <c r="M13297" i="3" a="1"/>
  <c r="M13297" i="3" s="1"/>
  <c r="M13298" i="3" a="1"/>
  <c r="M13298" i="3" s="1"/>
  <c r="M13299" i="3" a="1"/>
  <c r="M13299" i="3" s="1"/>
  <c r="M13300" i="3" a="1"/>
  <c r="M13300" i="3" s="1"/>
  <c r="M13301" i="3" a="1"/>
  <c r="M13301" i="3" s="1"/>
  <c r="M13302" i="3" a="1"/>
  <c r="M13302" i="3" s="1"/>
  <c r="M13303" i="3" a="1"/>
  <c r="M13303" i="3" s="1"/>
  <c r="M13304" i="3" a="1"/>
  <c r="M13304" i="3" s="1"/>
  <c r="M13305" i="3" a="1"/>
  <c r="M13305" i="3" s="1"/>
  <c r="M13306" i="3" a="1"/>
  <c r="M13306" i="3" s="1"/>
  <c r="M13307" i="3" a="1"/>
  <c r="M13307" i="3" s="1"/>
  <c r="M13308" i="3" a="1"/>
  <c r="M13308" i="3" s="1"/>
  <c r="M13309" i="3" a="1"/>
  <c r="M13309" i="3" s="1"/>
  <c r="M13310" i="3" a="1"/>
  <c r="M13310" i="3" s="1"/>
  <c r="M13311" i="3" a="1"/>
  <c r="M13311" i="3" s="1"/>
  <c r="M13312" i="3" a="1"/>
  <c r="M13312" i="3" s="1"/>
  <c r="M13313" i="3" a="1"/>
  <c r="M13313" i="3" s="1"/>
  <c r="M13314" i="3" a="1"/>
  <c r="M13314" i="3" s="1"/>
  <c r="M13315" i="3" a="1"/>
  <c r="M13315" i="3" s="1"/>
  <c r="M13316" i="3" a="1"/>
  <c r="M13316" i="3" s="1"/>
  <c r="M13317" i="3" a="1"/>
  <c r="M13317" i="3" s="1"/>
  <c r="M13318" i="3" a="1"/>
  <c r="M13318" i="3" s="1"/>
  <c r="M13319" i="3" a="1"/>
  <c r="M13319" i="3" s="1"/>
  <c r="M13320" i="3" a="1"/>
  <c r="M13320" i="3" s="1"/>
  <c r="M13321" i="3" a="1"/>
  <c r="M13321" i="3" s="1"/>
  <c r="M13322" i="3" a="1"/>
  <c r="M13322" i="3" s="1"/>
  <c r="M13323" i="3" a="1"/>
  <c r="M13323" i="3" s="1"/>
  <c r="M13324" i="3" a="1"/>
  <c r="M13324" i="3" s="1"/>
  <c r="M13325" i="3" a="1"/>
  <c r="M13325" i="3" s="1"/>
  <c r="M13326" i="3" a="1"/>
  <c r="M13326" i="3" s="1"/>
  <c r="M13327" i="3" a="1"/>
  <c r="M13327" i="3" s="1"/>
  <c r="M13328" i="3" a="1"/>
  <c r="M13328" i="3" s="1"/>
  <c r="M13329" i="3" a="1"/>
  <c r="M13329" i="3" s="1"/>
  <c r="M13330" i="3" a="1"/>
  <c r="M13330" i="3" s="1"/>
  <c r="M13331" i="3" a="1"/>
  <c r="M13331" i="3" s="1"/>
  <c r="M13332" i="3" a="1"/>
  <c r="M13332" i="3" s="1"/>
  <c r="M13333" i="3" a="1"/>
  <c r="M13333" i="3" s="1"/>
  <c r="M13334" i="3" a="1"/>
  <c r="M13334" i="3" s="1"/>
  <c r="M13335" i="3" a="1"/>
  <c r="M13335" i="3" s="1"/>
  <c r="M13336" i="3" a="1"/>
  <c r="M13336" i="3" s="1"/>
  <c r="M13337" i="3" a="1"/>
  <c r="M13337" i="3" s="1"/>
  <c r="M13338" i="3" a="1"/>
  <c r="M13338" i="3" s="1"/>
  <c r="M13339" i="3" a="1"/>
  <c r="M13339" i="3" s="1"/>
  <c r="M13340" i="3" a="1"/>
  <c r="M13340" i="3" s="1"/>
  <c r="M13341" i="3" a="1"/>
  <c r="M13341" i="3" s="1"/>
  <c r="M13342" i="3" a="1"/>
  <c r="M13342" i="3" s="1"/>
  <c r="M13343" i="3" a="1"/>
  <c r="M13343" i="3" s="1"/>
  <c r="M13344" i="3" a="1"/>
  <c r="M13344" i="3" s="1"/>
  <c r="M13345" i="3" a="1"/>
  <c r="M13345" i="3" s="1"/>
  <c r="M13346" i="3" a="1"/>
  <c r="M13346" i="3" s="1"/>
  <c r="M13347" i="3" a="1"/>
  <c r="M13347" i="3" s="1"/>
  <c r="M13348" i="3" a="1"/>
  <c r="M13348" i="3" s="1"/>
  <c r="M13349" i="3" a="1"/>
  <c r="M13349" i="3" s="1"/>
  <c r="M13350" i="3" a="1"/>
  <c r="M13350" i="3" s="1"/>
  <c r="M13351" i="3" a="1"/>
  <c r="M13351" i="3" s="1"/>
  <c r="M13352" i="3" a="1"/>
  <c r="M13352" i="3" s="1"/>
  <c r="M13353" i="3" a="1"/>
  <c r="M13353" i="3" s="1"/>
  <c r="M13354" i="3" a="1"/>
  <c r="M13354" i="3" s="1"/>
  <c r="M13355" i="3" a="1"/>
  <c r="M13355" i="3" s="1"/>
  <c r="M13356" i="3" a="1"/>
  <c r="M13356" i="3" s="1"/>
  <c r="M13357" i="3" a="1"/>
  <c r="M13357" i="3" s="1"/>
  <c r="M13358" i="3" a="1"/>
  <c r="M13358" i="3" s="1"/>
  <c r="M13359" i="3" a="1"/>
  <c r="M13359" i="3" s="1"/>
  <c r="M13360" i="3" a="1"/>
  <c r="M13360" i="3" s="1"/>
  <c r="M13361" i="3" a="1"/>
  <c r="M13361" i="3" s="1"/>
  <c r="M13362" i="3" a="1"/>
  <c r="M13362" i="3" s="1"/>
  <c r="M13363" i="3" a="1"/>
  <c r="M13363" i="3" s="1"/>
  <c r="M13364" i="3" a="1"/>
  <c r="M13364" i="3" s="1"/>
  <c r="M13365" i="3" a="1"/>
  <c r="M13365" i="3" s="1"/>
  <c r="M13366" i="3" a="1"/>
  <c r="M13366" i="3" s="1"/>
  <c r="M13367" i="3" a="1"/>
  <c r="M13367" i="3" s="1"/>
  <c r="M13368" i="3" a="1"/>
  <c r="M13368" i="3" s="1"/>
  <c r="M13369" i="3" a="1"/>
  <c r="M13369" i="3" s="1"/>
  <c r="M13370" i="3" a="1"/>
  <c r="M13370" i="3" s="1"/>
  <c r="M13371" i="3" a="1"/>
  <c r="M13371" i="3" s="1"/>
  <c r="M13372" i="3" a="1"/>
  <c r="M13372" i="3" s="1"/>
  <c r="M13373" i="3" a="1"/>
  <c r="M13373" i="3" s="1"/>
  <c r="M13374" i="3" a="1"/>
  <c r="M13374" i="3" s="1"/>
  <c r="M13375" i="3" a="1"/>
  <c r="M13375" i="3" s="1"/>
  <c r="M13376" i="3" a="1"/>
  <c r="M13376" i="3" s="1"/>
  <c r="M13377" i="3" a="1"/>
  <c r="M13377" i="3" s="1"/>
  <c r="M13378" i="3" a="1"/>
  <c r="M13378" i="3" s="1"/>
  <c r="M13379" i="3" a="1"/>
  <c r="M13379" i="3" s="1"/>
  <c r="M13380" i="3" a="1"/>
  <c r="M13380" i="3" s="1"/>
  <c r="M13381" i="3" a="1"/>
  <c r="M13381" i="3" s="1"/>
  <c r="M13382" i="3" a="1"/>
  <c r="M13382" i="3" s="1"/>
  <c r="M13383" i="3" a="1"/>
  <c r="M13383" i="3" s="1"/>
  <c r="M13384" i="3" a="1"/>
  <c r="M13384" i="3" s="1"/>
  <c r="M13385" i="3" a="1"/>
  <c r="M13385" i="3" s="1"/>
  <c r="M13386" i="3" a="1"/>
  <c r="M13386" i="3" s="1"/>
  <c r="M13387" i="3" a="1"/>
  <c r="M13387" i="3" s="1"/>
  <c r="M13388" i="3" a="1"/>
  <c r="M13388" i="3" s="1"/>
  <c r="M13389" i="3" a="1"/>
  <c r="M13389" i="3" s="1"/>
  <c r="M13390" i="3" a="1"/>
  <c r="M13390" i="3" s="1"/>
  <c r="M13391" i="3" a="1"/>
  <c r="M13391" i="3" s="1"/>
  <c r="M13392" i="3" a="1"/>
  <c r="M13392" i="3" s="1"/>
  <c r="M13393" i="3" a="1"/>
  <c r="M13393" i="3" s="1"/>
  <c r="M13394" i="3" a="1"/>
  <c r="M13394" i="3" s="1"/>
  <c r="M13395" i="3" a="1"/>
  <c r="M13395" i="3" s="1"/>
  <c r="M13396" i="3" a="1"/>
  <c r="M13396" i="3" s="1"/>
  <c r="M13397" i="3" a="1"/>
  <c r="M13397" i="3" s="1"/>
  <c r="M13398" i="3" a="1"/>
  <c r="M13398" i="3" s="1"/>
  <c r="M13399" i="3" a="1"/>
  <c r="M13399" i="3" s="1"/>
  <c r="M13400" i="3" a="1"/>
  <c r="M13400" i="3" s="1"/>
  <c r="M13401" i="3" a="1"/>
  <c r="M13401" i="3" s="1"/>
  <c r="M13402" i="3" a="1"/>
  <c r="M13402" i="3" s="1"/>
  <c r="M13403" i="3" a="1"/>
  <c r="M13403" i="3" s="1"/>
  <c r="M13404" i="3" a="1"/>
  <c r="M13404" i="3" s="1"/>
  <c r="M13405" i="3" a="1"/>
  <c r="M13405" i="3" s="1"/>
  <c r="M13406" i="3" a="1"/>
  <c r="M13406" i="3" s="1"/>
  <c r="M13407" i="3" a="1"/>
  <c r="M13407" i="3" s="1"/>
  <c r="M13408" i="3" a="1"/>
  <c r="M13408" i="3" s="1"/>
  <c r="M13409" i="3" a="1"/>
  <c r="M13409" i="3" s="1"/>
  <c r="M13410" i="3" a="1"/>
  <c r="M13410" i="3" s="1"/>
  <c r="M13411" i="3" a="1"/>
  <c r="M13411" i="3" s="1"/>
  <c r="M13412" i="3" a="1"/>
  <c r="M13412" i="3" s="1"/>
  <c r="M13413" i="3" a="1"/>
  <c r="M13413" i="3" s="1"/>
  <c r="M13414" i="3" a="1"/>
  <c r="M13414" i="3" s="1"/>
  <c r="M13415" i="3" a="1"/>
  <c r="M13415" i="3" s="1"/>
  <c r="M13416" i="3" a="1"/>
  <c r="M13416" i="3" s="1"/>
  <c r="M13417" i="3" a="1"/>
  <c r="M13417" i="3" s="1"/>
  <c r="M13418" i="3" a="1"/>
  <c r="M13418" i="3" s="1"/>
  <c r="M13419" i="3" a="1"/>
  <c r="M13419" i="3" s="1"/>
  <c r="M13420" i="3" a="1"/>
  <c r="M13420" i="3" s="1"/>
  <c r="M13421" i="3" a="1"/>
  <c r="M13421" i="3" s="1"/>
  <c r="M13422" i="3" a="1"/>
  <c r="M13422" i="3" s="1"/>
  <c r="M13423" i="3" a="1"/>
  <c r="M13423" i="3" s="1"/>
  <c r="M13424" i="3" a="1"/>
  <c r="M13424" i="3" s="1"/>
  <c r="M13425" i="3" a="1"/>
  <c r="M13425" i="3" s="1"/>
  <c r="M13426" i="3" a="1"/>
  <c r="M13426" i="3" s="1"/>
  <c r="M13427" i="3" a="1"/>
  <c r="M13427" i="3" s="1"/>
  <c r="M13428" i="3" a="1"/>
  <c r="M13428" i="3" s="1"/>
  <c r="M13429" i="3" a="1"/>
  <c r="M13429" i="3" s="1"/>
  <c r="M13430" i="3" a="1"/>
  <c r="M13430" i="3" s="1"/>
  <c r="M13431" i="3" a="1"/>
  <c r="M13431" i="3" s="1"/>
  <c r="M13432" i="3" a="1"/>
  <c r="M13432" i="3" s="1"/>
  <c r="M13433" i="3" a="1"/>
  <c r="M13433" i="3" s="1"/>
  <c r="M13434" i="3" a="1"/>
  <c r="M13434" i="3" s="1"/>
  <c r="M13435" i="3" a="1"/>
  <c r="M13435" i="3" s="1"/>
  <c r="M13436" i="3" a="1"/>
  <c r="M13436" i="3" s="1"/>
  <c r="M13437" i="3" a="1"/>
  <c r="M13437" i="3" s="1"/>
  <c r="M13438" i="3" a="1"/>
  <c r="M13438" i="3" s="1"/>
  <c r="M13439" i="3" a="1"/>
  <c r="M13439" i="3" s="1"/>
  <c r="M13440" i="3" a="1"/>
  <c r="M13440" i="3" s="1"/>
  <c r="M13441" i="3" a="1"/>
  <c r="M13441" i="3" s="1"/>
  <c r="M13442" i="3" a="1"/>
  <c r="M13442" i="3" s="1"/>
  <c r="M13443" i="3" a="1"/>
  <c r="M13443" i="3" s="1"/>
  <c r="M13444" i="3" a="1"/>
  <c r="M13444" i="3" s="1"/>
  <c r="M13445" i="3" a="1"/>
  <c r="M13445" i="3" s="1"/>
  <c r="M13446" i="3" a="1"/>
  <c r="M13446" i="3" s="1"/>
  <c r="M13447" i="3" a="1"/>
  <c r="M13447" i="3" s="1"/>
  <c r="M13448" i="3" a="1"/>
  <c r="M13448" i="3" s="1"/>
  <c r="M13449" i="3" a="1"/>
  <c r="M13449" i="3" s="1"/>
  <c r="M13450" i="3" a="1"/>
  <c r="M13450" i="3" s="1"/>
  <c r="M13451" i="3" a="1"/>
  <c r="M13451" i="3" s="1"/>
  <c r="M13452" i="3" a="1"/>
  <c r="M13452" i="3" s="1"/>
  <c r="M13453" i="3" a="1"/>
  <c r="M13453" i="3" s="1"/>
  <c r="M13454" i="3" a="1"/>
  <c r="M13454" i="3" s="1"/>
  <c r="M13455" i="3" a="1"/>
  <c r="M13455" i="3" s="1"/>
  <c r="M13456" i="3" a="1"/>
  <c r="M13456" i="3" s="1"/>
  <c r="M13457" i="3" a="1"/>
  <c r="M13457" i="3" s="1"/>
  <c r="M13458" i="3" a="1"/>
  <c r="M13458" i="3" s="1"/>
  <c r="M13459" i="3" a="1"/>
  <c r="M13459" i="3" s="1"/>
  <c r="M13460" i="3" a="1"/>
  <c r="M13460" i="3" s="1"/>
  <c r="M13461" i="3" a="1"/>
  <c r="M13461" i="3" s="1"/>
  <c r="M13462" i="3" a="1"/>
  <c r="M13462" i="3" s="1"/>
  <c r="M13463" i="3" a="1"/>
  <c r="M13463" i="3" s="1"/>
  <c r="M13464" i="3" a="1"/>
  <c r="M13464" i="3" s="1"/>
  <c r="M13465" i="3" a="1"/>
  <c r="M13465" i="3" s="1"/>
  <c r="M13466" i="3" a="1"/>
  <c r="M13466" i="3" s="1"/>
  <c r="M13467" i="3" a="1"/>
  <c r="M13467" i="3" s="1"/>
  <c r="M13468" i="3" a="1"/>
  <c r="M13468" i="3" s="1"/>
  <c r="M13469" i="3" a="1"/>
  <c r="M13469" i="3" s="1"/>
  <c r="M13470" i="3" a="1"/>
  <c r="M13470" i="3" s="1"/>
  <c r="M13471" i="3" a="1"/>
  <c r="M13471" i="3" s="1"/>
  <c r="M13472" i="3" a="1"/>
  <c r="M13472" i="3" s="1"/>
  <c r="M13473" i="3" a="1"/>
  <c r="M13473" i="3" s="1"/>
  <c r="M13474" i="3" a="1"/>
  <c r="M13474" i="3" s="1"/>
  <c r="M13475" i="3" a="1"/>
  <c r="M13475" i="3" s="1"/>
  <c r="M13476" i="3" a="1"/>
  <c r="M13476" i="3" s="1"/>
  <c r="M13477" i="3" a="1"/>
  <c r="M13477" i="3" s="1"/>
  <c r="M13478" i="3" a="1"/>
  <c r="M13478" i="3" s="1"/>
  <c r="M13479" i="3" a="1"/>
  <c r="M13479" i="3" s="1"/>
  <c r="M13480" i="3" a="1"/>
  <c r="M13480" i="3" s="1"/>
  <c r="M13481" i="3" a="1"/>
  <c r="M13481" i="3" s="1"/>
  <c r="M13482" i="3" a="1"/>
  <c r="M13482" i="3" s="1"/>
  <c r="M13483" i="3" a="1"/>
  <c r="M13483" i="3" s="1"/>
  <c r="M13484" i="3" a="1"/>
  <c r="M13484" i="3" s="1"/>
  <c r="M13485" i="3" a="1"/>
  <c r="M13485" i="3" s="1"/>
  <c r="M13486" i="3" a="1"/>
  <c r="M13486" i="3" s="1"/>
  <c r="M13487" i="3" a="1"/>
  <c r="M13487" i="3" s="1"/>
  <c r="M13488" i="3" a="1"/>
  <c r="M13488" i="3" s="1"/>
  <c r="M13489" i="3" a="1"/>
  <c r="M13489" i="3" s="1"/>
  <c r="M13490" i="3" a="1"/>
  <c r="M13490" i="3" s="1"/>
  <c r="M13491" i="3" a="1"/>
  <c r="M13491" i="3" s="1"/>
  <c r="M13492" i="3" a="1"/>
  <c r="M13492" i="3" s="1"/>
  <c r="M13493" i="3" a="1"/>
  <c r="M13493" i="3" s="1"/>
  <c r="M13494" i="3" a="1"/>
  <c r="M13494" i="3" s="1"/>
  <c r="M13495" i="3" a="1"/>
  <c r="M13495" i="3" s="1"/>
  <c r="M13496" i="3" a="1"/>
  <c r="M13496" i="3" s="1"/>
  <c r="M13497" i="3" a="1"/>
  <c r="M13497" i="3" s="1"/>
  <c r="M13498" i="3" a="1"/>
  <c r="M13498" i="3" s="1"/>
  <c r="M13499" i="3" a="1"/>
  <c r="M13499" i="3" s="1"/>
  <c r="M13500" i="3" a="1"/>
  <c r="M13500" i="3" s="1"/>
  <c r="M13501" i="3" a="1"/>
  <c r="M13501" i="3" s="1"/>
  <c r="M13502" i="3" a="1"/>
  <c r="M13502" i="3" s="1"/>
  <c r="M13503" i="3" a="1"/>
  <c r="M13503" i="3" s="1"/>
  <c r="M13504" i="3" a="1"/>
  <c r="M13504" i="3" s="1"/>
  <c r="M13505" i="3" a="1"/>
  <c r="M13505" i="3" s="1"/>
  <c r="M13506" i="3" a="1"/>
  <c r="M13506" i="3" s="1"/>
  <c r="M13507" i="3" a="1"/>
  <c r="M13507" i="3" s="1"/>
  <c r="M13508" i="3" a="1"/>
  <c r="M13508" i="3" s="1"/>
  <c r="M13509" i="3" a="1"/>
  <c r="M13509" i="3" s="1"/>
  <c r="M13510" i="3" a="1"/>
  <c r="M13510" i="3" s="1"/>
  <c r="M13511" i="3" a="1"/>
  <c r="M13511" i="3" s="1"/>
  <c r="M13512" i="3" a="1"/>
  <c r="M13512" i="3" s="1"/>
  <c r="M13513" i="3" a="1"/>
  <c r="M13513" i="3" s="1"/>
  <c r="M13514" i="3" a="1"/>
  <c r="M13514" i="3" s="1"/>
  <c r="M13515" i="3" a="1"/>
  <c r="M13515" i="3" s="1"/>
  <c r="M13516" i="3" a="1"/>
  <c r="M13516" i="3" s="1"/>
  <c r="M13517" i="3" a="1"/>
  <c r="M13517" i="3" s="1"/>
  <c r="M13518" i="3" a="1"/>
  <c r="M13518" i="3" s="1"/>
  <c r="M13519" i="3" a="1"/>
  <c r="M13519" i="3" s="1"/>
  <c r="M13520" i="3" a="1"/>
  <c r="M13520" i="3" s="1"/>
  <c r="M13521" i="3" a="1"/>
  <c r="M13521" i="3" s="1"/>
  <c r="M13522" i="3" a="1"/>
  <c r="M13522" i="3" s="1"/>
  <c r="M13523" i="3" a="1"/>
  <c r="M13523" i="3" s="1"/>
  <c r="M13524" i="3" a="1"/>
  <c r="M13524" i="3" s="1"/>
  <c r="M13525" i="3" a="1"/>
  <c r="M13525" i="3" s="1"/>
  <c r="M13526" i="3" a="1"/>
  <c r="M13526" i="3" s="1"/>
  <c r="M13527" i="3" a="1"/>
  <c r="M13527" i="3" s="1"/>
  <c r="M13528" i="3" a="1"/>
  <c r="M13528" i="3" s="1"/>
  <c r="M13529" i="3" a="1"/>
  <c r="M13529" i="3" s="1"/>
  <c r="M13530" i="3" a="1"/>
  <c r="M13530" i="3" s="1"/>
  <c r="M13531" i="3" a="1"/>
  <c r="M13531" i="3" s="1"/>
  <c r="M13532" i="3" a="1"/>
  <c r="M13532" i="3" s="1"/>
  <c r="M13533" i="3" a="1"/>
  <c r="M13533" i="3" s="1"/>
  <c r="M13534" i="3" a="1"/>
  <c r="M13534" i="3" s="1"/>
  <c r="M13535" i="3" a="1"/>
  <c r="M13535" i="3" s="1"/>
  <c r="M13536" i="3" a="1"/>
  <c r="M13536" i="3" s="1"/>
  <c r="M13537" i="3" a="1"/>
  <c r="M13537" i="3" s="1"/>
  <c r="M13538" i="3" a="1"/>
  <c r="M13538" i="3" s="1"/>
  <c r="M13539" i="3" a="1"/>
  <c r="M13539" i="3" s="1"/>
  <c r="M13540" i="3" a="1"/>
  <c r="M13540" i="3" s="1"/>
  <c r="M13541" i="3" a="1"/>
  <c r="M13541" i="3" s="1"/>
  <c r="M13542" i="3" a="1"/>
  <c r="M13542" i="3" s="1"/>
  <c r="M13543" i="3" a="1"/>
  <c r="M13543" i="3" s="1"/>
  <c r="M13544" i="3" a="1"/>
  <c r="M13544" i="3" s="1"/>
  <c r="M13545" i="3" a="1"/>
  <c r="M13545" i="3" s="1"/>
  <c r="M13546" i="3" a="1"/>
  <c r="M13546" i="3" s="1"/>
  <c r="M13547" i="3" a="1"/>
  <c r="M13547" i="3" s="1"/>
  <c r="M13548" i="3" a="1"/>
  <c r="M13548" i="3" s="1"/>
  <c r="M13549" i="3" a="1"/>
  <c r="M13549" i="3" s="1"/>
  <c r="M13550" i="3" a="1"/>
  <c r="M13550" i="3" s="1"/>
  <c r="M13551" i="3" a="1"/>
  <c r="M13551" i="3" s="1"/>
  <c r="M13552" i="3" a="1"/>
  <c r="M13552" i="3" s="1"/>
  <c r="M13553" i="3" a="1"/>
  <c r="M13553" i="3" s="1"/>
  <c r="M13554" i="3" a="1"/>
  <c r="M13554" i="3" s="1"/>
  <c r="M13555" i="3" a="1"/>
  <c r="M13555" i="3" s="1"/>
  <c r="M13556" i="3" a="1"/>
  <c r="M13556" i="3" s="1"/>
  <c r="M13557" i="3" a="1"/>
  <c r="M13557" i="3" s="1"/>
  <c r="M13558" i="3" a="1"/>
  <c r="M13558" i="3" s="1"/>
  <c r="M13559" i="3" a="1"/>
  <c r="M13559" i="3" s="1"/>
  <c r="M13560" i="3" a="1"/>
  <c r="M13560" i="3" s="1"/>
  <c r="M13561" i="3" a="1"/>
  <c r="M13561" i="3" s="1"/>
  <c r="M13562" i="3" a="1"/>
  <c r="M13562" i="3" s="1"/>
  <c r="M13563" i="3" a="1"/>
  <c r="M13563" i="3" s="1"/>
  <c r="M13564" i="3" a="1"/>
  <c r="M13564" i="3" s="1"/>
  <c r="M13565" i="3" a="1"/>
  <c r="M13565" i="3" s="1"/>
  <c r="M13566" i="3" a="1"/>
  <c r="M13566" i="3" s="1"/>
  <c r="M13567" i="3" a="1"/>
  <c r="M13567" i="3" s="1"/>
  <c r="M13568" i="3" a="1"/>
  <c r="M13568" i="3" s="1"/>
  <c r="M13569" i="3" a="1"/>
  <c r="M13569" i="3" s="1"/>
  <c r="M13570" i="3" a="1"/>
  <c r="M13570" i="3" s="1"/>
  <c r="M13571" i="3" a="1"/>
  <c r="M13571" i="3" s="1"/>
  <c r="M13572" i="3" a="1"/>
  <c r="M13572" i="3" s="1"/>
  <c r="M13573" i="3" a="1"/>
  <c r="M13573" i="3" s="1"/>
  <c r="M13574" i="3" a="1"/>
  <c r="M13574" i="3" s="1"/>
  <c r="M13575" i="3" a="1"/>
  <c r="M13575" i="3" s="1"/>
  <c r="M13576" i="3" a="1"/>
  <c r="M13576" i="3" s="1"/>
  <c r="M13577" i="3" a="1"/>
  <c r="M13577" i="3" s="1"/>
  <c r="M13578" i="3" a="1"/>
  <c r="M13578" i="3" s="1"/>
  <c r="M13579" i="3" a="1"/>
  <c r="M13579" i="3" s="1"/>
  <c r="M13580" i="3" a="1"/>
  <c r="M13580" i="3" s="1"/>
  <c r="M13581" i="3" a="1"/>
  <c r="M13581" i="3" s="1"/>
  <c r="M13582" i="3" a="1"/>
  <c r="M13582" i="3" s="1"/>
  <c r="M13583" i="3" a="1"/>
  <c r="M13583" i="3" s="1"/>
  <c r="M13584" i="3" a="1"/>
  <c r="M13584" i="3" s="1"/>
  <c r="M13585" i="3" a="1"/>
  <c r="M13585" i="3" s="1"/>
  <c r="M13586" i="3" a="1"/>
  <c r="M13586" i="3" s="1"/>
  <c r="M13587" i="3" a="1"/>
  <c r="M13587" i="3" s="1"/>
  <c r="M13588" i="3" a="1"/>
  <c r="M13588" i="3" s="1"/>
  <c r="M13589" i="3" a="1"/>
  <c r="M13589" i="3" s="1"/>
  <c r="M13590" i="3" a="1"/>
  <c r="M13590" i="3" s="1"/>
  <c r="M13591" i="3" a="1"/>
  <c r="M13591" i="3" s="1"/>
  <c r="M13592" i="3" a="1"/>
  <c r="M13592" i="3" s="1"/>
  <c r="M13593" i="3" a="1"/>
  <c r="M13593" i="3" s="1"/>
  <c r="M13594" i="3" a="1"/>
  <c r="M13594" i="3" s="1"/>
  <c r="M13595" i="3" a="1"/>
  <c r="M13595" i="3" s="1"/>
  <c r="M13596" i="3" a="1"/>
  <c r="M13596" i="3" s="1"/>
  <c r="M13597" i="3" a="1"/>
  <c r="M13597" i="3" s="1"/>
  <c r="M13598" i="3" a="1"/>
  <c r="M13598" i="3" s="1"/>
  <c r="M13599" i="3" a="1"/>
  <c r="M13599" i="3" s="1"/>
  <c r="M13600" i="3" a="1"/>
  <c r="M13600" i="3" s="1"/>
  <c r="M13601" i="3" a="1"/>
  <c r="M13601" i="3" s="1"/>
  <c r="M13602" i="3" a="1"/>
  <c r="M13602" i="3" s="1"/>
  <c r="M13603" i="3" a="1"/>
  <c r="M13603" i="3" s="1"/>
  <c r="M13604" i="3" a="1"/>
  <c r="M13604" i="3" s="1"/>
  <c r="M13605" i="3" a="1"/>
  <c r="M13605" i="3" s="1"/>
  <c r="M13606" i="3" a="1"/>
  <c r="M13606" i="3" s="1"/>
  <c r="M13607" i="3" a="1"/>
  <c r="M13607" i="3" s="1"/>
  <c r="M13608" i="3" a="1"/>
  <c r="M13608" i="3" s="1"/>
  <c r="M13609" i="3" a="1"/>
  <c r="M13609" i="3" s="1"/>
  <c r="M13610" i="3" a="1"/>
  <c r="M13610" i="3" s="1"/>
  <c r="M13611" i="3" a="1"/>
  <c r="M13611" i="3" s="1"/>
  <c r="M13612" i="3" a="1"/>
  <c r="M13612" i="3" s="1"/>
  <c r="M13613" i="3" a="1"/>
  <c r="M13613" i="3" s="1"/>
  <c r="M13614" i="3" a="1"/>
  <c r="M13614" i="3" s="1"/>
  <c r="M13615" i="3" a="1"/>
  <c r="M13615" i="3" s="1"/>
  <c r="M13616" i="3" a="1"/>
  <c r="M13616" i="3" s="1"/>
  <c r="M13617" i="3" a="1"/>
  <c r="M13617" i="3" s="1"/>
  <c r="M13618" i="3" a="1"/>
  <c r="M13618" i="3" s="1"/>
  <c r="M13619" i="3" a="1"/>
  <c r="M13619" i="3" s="1"/>
  <c r="M13620" i="3" a="1"/>
  <c r="M13620" i="3" s="1"/>
  <c r="M13621" i="3" a="1"/>
  <c r="M13621" i="3" s="1"/>
  <c r="M13622" i="3" a="1"/>
  <c r="M13622" i="3" s="1"/>
  <c r="M13623" i="3" a="1"/>
  <c r="M13623" i="3" s="1"/>
  <c r="M13624" i="3" a="1"/>
  <c r="M13624" i="3" s="1"/>
  <c r="M13625" i="3" a="1"/>
  <c r="M13625" i="3" s="1"/>
  <c r="M13626" i="3" a="1"/>
  <c r="M13626" i="3" s="1"/>
  <c r="M13627" i="3" a="1"/>
  <c r="M13627" i="3" s="1"/>
  <c r="M13628" i="3" a="1"/>
  <c r="M13628" i="3" s="1"/>
  <c r="M13629" i="3" a="1"/>
  <c r="M13629" i="3" s="1"/>
  <c r="M13630" i="3" a="1"/>
  <c r="M13630" i="3" s="1"/>
  <c r="M13631" i="3" a="1"/>
  <c r="M13631" i="3" s="1"/>
  <c r="M13632" i="3" a="1"/>
  <c r="M13632" i="3" s="1"/>
  <c r="M13633" i="3" a="1"/>
  <c r="M13633" i="3" s="1"/>
  <c r="M13634" i="3" a="1"/>
  <c r="M13634" i="3" s="1"/>
  <c r="M13635" i="3" a="1"/>
  <c r="M13635" i="3" s="1"/>
  <c r="M13636" i="3" a="1"/>
  <c r="M13636" i="3" s="1"/>
  <c r="M13637" i="3" a="1"/>
  <c r="M13637" i="3" s="1"/>
  <c r="M13638" i="3" a="1"/>
  <c r="M13638" i="3" s="1"/>
  <c r="M13639" i="3" a="1"/>
  <c r="M13639" i="3" s="1"/>
  <c r="M13640" i="3" a="1"/>
  <c r="M13640" i="3" s="1"/>
  <c r="M13641" i="3" a="1"/>
  <c r="M13641" i="3" s="1"/>
  <c r="M13642" i="3" a="1"/>
  <c r="M13642" i="3" s="1"/>
  <c r="M13643" i="3" a="1"/>
  <c r="M13643" i="3" s="1"/>
  <c r="M13644" i="3" a="1"/>
  <c r="M13644" i="3" s="1"/>
  <c r="M13645" i="3" a="1"/>
  <c r="M13645" i="3" s="1"/>
  <c r="M13646" i="3" a="1"/>
  <c r="M13646" i="3" s="1"/>
  <c r="M13647" i="3" a="1"/>
  <c r="M13647" i="3" s="1"/>
  <c r="M13648" i="3" a="1"/>
  <c r="M13648" i="3" s="1"/>
  <c r="M13649" i="3" a="1"/>
  <c r="M13649" i="3" s="1"/>
  <c r="M13650" i="3" a="1"/>
  <c r="M13650" i="3" s="1"/>
  <c r="M13651" i="3" a="1"/>
  <c r="M13651" i="3" s="1"/>
  <c r="M13652" i="3" a="1"/>
  <c r="M13652" i="3" s="1"/>
  <c r="M13653" i="3" a="1"/>
  <c r="M13653" i="3" s="1"/>
  <c r="M13654" i="3" a="1"/>
  <c r="M13654" i="3" s="1"/>
  <c r="M13655" i="3" a="1"/>
  <c r="M13655" i="3" s="1"/>
  <c r="M13656" i="3" a="1"/>
  <c r="M13656" i="3" s="1"/>
  <c r="M13657" i="3" a="1"/>
  <c r="M13657" i="3" s="1"/>
  <c r="M13658" i="3" a="1"/>
  <c r="M13658" i="3" s="1"/>
  <c r="M13659" i="3" a="1"/>
  <c r="M13659" i="3" s="1"/>
  <c r="M13660" i="3" a="1"/>
  <c r="M13660" i="3" s="1"/>
  <c r="M13661" i="3" a="1"/>
  <c r="M13661" i="3" s="1"/>
  <c r="M13662" i="3" a="1"/>
  <c r="M13662" i="3" s="1"/>
  <c r="M13663" i="3" a="1"/>
  <c r="M13663" i="3" s="1"/>
  <c r="M13664" i="3" a="1"/>
  <c r="M13664" i="3" s="1"/>
  <c r="M13665" i="3" a="1"/>
  <c r="M13665" i="3" s="1"/>
  <c r="M13666" i="3" a="1"/>
  <c r="M13666" i="3" s="1"/>
  <c r="M13667" i="3" a="1"/>
  <c r="M13667" i="3" s="1"/>
  <c r="M13668" i="3" a="1"/>
  <c r="M13668" i="3" s="1"/>
  <c r="M13669" i="3" a="1"/>
  <c r="M13669" i="3" s="1"/>
  <c r="M13670" i="3" a="1"/>
  <c r="M13670" i="3" s="1"/>
  <c r="M13671" i="3" a="1"/>
  <c r="M13671" i="3" s="1"/>
  <c r="M13672" i="3" a="1"/>
  <c r="M13672" i="3" s="1"/>
  <c r="M13673" i="3" a="1"/>
  <c r="M13673" i="3" s="1"/>
  <c r="M13674" i="3" a="1"/>
  <c r="M13674" i="3" s="1"/>
  <c r="M13675" i="3" a="1"/>
  <c r="M13675" i="3" s="1"/>
  <c r="M13676" i="3" a="1"/>
  <c r="M13676" i="3" s="1"/>
  <c r="M13677" i="3" a="1"/>
  <c r="M13677" i="3" s="1"/>
  <c r="M13678" i="3" a="1"/>
  <c r="M13678" i="3" s="1"/>
  <c r="M13679" i="3" a="1"/>
  <c r="M13679" i="3" s="1"/>
  <c r="M13680" i="3" a="1"/>
  <c r="M13680" i="3" s="1"/>
  <c r="M13681" i="3" a="1"/>
  <c r="M13681" i="3" s="1"/>
  <c r="M13682" i="3" a="1"/>
  <c r="M13682" i="3" s="1"/>
  <c r="M13683" i="3" a="1"/>
  <c r="M13683" i="3" s="1"/>
  <c r="M13684" i="3" a="1"/>
  <c r="M13684" i="3" s="1"/>
  <c r="M13685" i="3" a="1"/>
  <c r="M13685" i="3" s="1"/>
  <c r="M13686" i="3" a="1"/>
  <c r="M13686" i="3" s="1"/>
  <c r="M13687" i="3" a="1"/>
  <c r="M13687" i="3" s="1"/>
  <c r="M13688" i="3" a="1"/>
  <c r="M13688" i="3" s="1"/>
  <c r="M13689" i="3" a="1"/>
  <c r="M13689" i="3" s="1"/>
  <c r="M13690" i="3" a="1"/>
  <c r="M13690" i="3" s="1"/>
  <c r="M13691" i="3" a="1"/>
  <c r="M13691" i="3" s="1"/>
  <c r="M13692" i="3" a="1"/>
  <c r="M13692" i="3" s="1"/>
  <c r="M13693" i="3" a="1"/>
  <c r="M13693" i="3" s="1"/>
  <c r="M13694" i="3" a="1"/>
  <c r="M13694" i="3" s="1"/>
  <c r="M13695" i="3" a="1"/>
  <c r="M13695" i="3" s="1"/>
  <c r="M13696" i="3" a="1"/>
  <c r="M13696" i="3" s="1"/>
  <c r="M13697" i="3" a="1"/>
  <c r="M13697" i="3" s="1"/>
  <c r="M13698" i="3" a="1"/>
  <c r="M13698" i="3" s="1"/>
  <c r="M13699" i="3" a="1"/>
  <c r="M13699" i="3" s="1"/>
  <c r="M13700" i="3" a="1"/>
  <c r="M13700" i="3" s="1"/>
  <c r="M13701" i="3" a="1"/>
  <c r="M13701" i="3" s="1"/>
  <c r="M13702" i="3" a="1"/>
  <c r="M13702" i="3" s="1"/>
  <c r="M13703" i="3" a="1"/>
  <c r="M13703" i="3" s="1"/>
  <c r="M13704" i="3" a="1"/>
  <c r="M13704" i="3" s="1"/>
  <c r="M13705" i="3" a="1"/>
  <c r="M13705" i="3" s="1"/>
  <c r="M13706" i="3" a="1"/>
  <c r="M13706" i="3" s="1"/>
  <c r="M13707" i="3" a="1"/>
  <c r="M13707" i="3" s="1"/>
  <c r="M13708" i="3" a="1"/>
  <c r="M13708" i="3" s="1"/>
  <c r="M13709" i="3" a="1"/>
  <c r="M13709" i="3" s="1"/>
  <c r="M13710" i="3" a="1"/>
  <c r="M13710" i="3" s="1"/>
  <c r="M13711" i="3" a="1"/>
  <c r="M13711" i="3" s="1"/>
  <c r="M13712" i="3" a="1"/>
  <c r="M13712" i="3" s="1"/>
  <c r="M13713" i="3" a="1"/>
  <c r="M13713" i="3" s="1"/>
  <c r="M13714" i="3" a="1"/>
  <c r="M13714" i="3" s="1"/>
  <c r="M13715" i="3" a="1"/>
  <c r="M13715" i="3" s="1"/>
  <c r="M13716" i="3" a="1"/>
  <c r="M13716" i="3" s="1"/>
  <c r="M13717" i="3" a="1"/>
  <c r="M13717" i="3" s="1"/>
  <c r="M13718" i="3" a="1"/>
  <c r="M13718" i="3" s="1"/>
  <c r="M13719" i="3" a="1"/>
  <c r="M13719" i="3" s="1"/>
  <c r="M13720" i="3" a="1"/>
  <c r="M13720" i="3" s="1"/>
  <c r="M13721" i="3" a="1"/>
  <c r="M13721" i="3" s="1"/>
  <c r="M13722" i="3" a="1"/>
  <c r="M13722" i="3" s="1"/>
  <c r="M13723" i="3" a="1"/>
  <c r="M13723" i="3" s="1"/>
  <c r="M13724" i="3" a="1"/>
  <c r="M13724" i="3" s="1"/>
  <c r="M13725" i="3" a="1"/>
  <c r="M13725" i="3" s="1"/>
  <c r="M13726" i="3" a="1"/>
  <c r="M13726" i="3" s="1"/>
  <c r="M13727" i="3" a="1"/>
  <c r="M13727" i="3" s="1"/>
  <c r="M13728" i="3" a="1"/>
  <c r="M13728" i="3" s="1"/>
  <c r="M13729" i="3" a="1"/>
  <c r="M13729" i="3" s="1"/>
  <c r="M13730" i="3" a="1"/>
  <c r="M13730" i="3" s="1"/>
  <c r="M13731" i="3" a="1"/>
  <c r="M13731" i="3" s="1"/>
  <c r="M13732" i="3" a="1"/>
  <c r="M13732" i="3" s="1"/>
  <c r="M13733" i="3" a="1"/>
  <c r="M13733" i="3" s="1"/>
  <c r="M13734" i="3" a="1"/>
  <c r="M13734" i="3" s="1"/>
  <c r="M13735" i="3" a="1"/>
  <c r="M13735" i="3" s="1"/>
  <c r="M13736" i="3" a="1"/>
  <c r="M13736" i="3" s="1"/>
  <c r="M13737" i="3" a="1"/>
  <c r="M13737" i="3" s="1"/>
  <c r="M13738" i="3" a="1"/>
  <c r="M13738" i="3" s="1"/>
  <c r="M13739" i="3" a="1"/>
  <c r="M13739" i="3" s="1"/>
  <c r="M13740" i="3" a="1"/>
  <c r="M13740" i="3" s="1"/>
  <c r="M13741" i="3" a="1"/>
  <c r="M13741" i="3" s="1"/>
  <c r="M13742" i="3" a="1"/>
  <c r="M13742" i="3" s="1"/>
  <c r="M13743" i="3" a="1"/>
  <c r="M13743" i="3" s="1"/>
  <c r="M13744" i="3" a="1"/>
  <c r="M13744" i="3" s="1"/>
  <c r="M13745" i="3" a="1"/>
  <c r="M13745" i="3" s="1"/>
  <c r="M13746" i="3" a="1"/>
  <c r="M13746" i="3" s="1"/>
  <c r="M13747" i="3" a="1"/>
  <c r="M13747" i="3" s="1"/>
  <c r="M13748" i="3" a="1"/>
  <c r="M13748" i="3" s="1"/>
  <c r="M13749" i="3" a="1"/>
  <c r="M13749" i="3" s="1"/>
  <c r="M13750" i="3" a="1"/>
  <c r="M13750" i="3" s="1"/>
  <c r="M13751" i="3" a="1"/>
  <c r="M13751" i="3" s="1"/>
  <c r="M13752" i="3" a="1"/>
  <c r="M13752" i="3" s="1"/>
  <c r="M13753" i="3" a="1"/>
  <c r="M13753" i="3" s="1"/>
  <c r="M13754" i="3" a="1"/>
  <c r="M13754" i="3" s="1"/>
  <c r="M13755" i="3" a="1"/>
  <c r="M13755" i="3" s="1"/>
  <c r="M13756" i="3" a="1"/>
  <c r="M13756" i="3" s="1"/>
  <c r="M13757" i="3" a="1"/>
  <c r="M13757" i="3" s="1"/>
  <c r="M13758" i="3" a="1"/>
  <c r="M13758" i="3" s="1"/>
  <c r="M13759" i="3" a="1"/>
  <c r="M13759" i="3" s="1"/>
  <c r="M13760" i="3" a="1"/>
  <c r="M13760" i="3" s="1"/>
  <c r="M13761" i="3" a="1"/>
  <c r="M13761" i="3" s="1"/>
  <c r="M13762" i="3" a="1"/>
  <c r="M13762" i="3" s="1"/>
  <c r="M13763" i="3" a="1"/>
  <c r="M13763" i="3" s="1"/>
  <c r="M13764" i="3" a="1"/>
  <c r="M13764" i="3" s="1"/>
  <c r="M13765" i="3" a="1"/>
  <c r="M13765" i="3" s="1"/>
  <c r="M13766" i="3" a="1"/>
  <c r="M13766" i="3" s="1"/>
  <c r="M13767" i="3" a="1"/>
  <c r="M13767" i="3" s="1"/>
  <c r="M13768" i="3" a="1"/>
  <c r="M13768" i="3" s="1"/>
  <c r="M13769" i="3" a="1"/>
  <c r="M13769" i="3" s="1"/>
  <c r="M13770" i="3" a="1"/>
  <c r="M13770" i="3" s="1"/>
  <c r="M13771" i="3" a="1"/>
  <c r="M13771" i="3" s="1"/>
  <c r="M13772" i="3" a="1"/>
  <c r="M13772" i="3" s="1"/>
  <c r="M13773" i="3" a="1"/>
  <c r="M13773" i="3" s="1"/>
  <c r="M13774" i="3" a="1"/>
  <c r="M13774" i="3" s="1"/>
  <c r="M13775" i="3" a="1"/>
  <c r="M13775" i="3" s="1"/>
  <c r="M13776" i="3" a="1"/>
  <c r="M13776" i="3" s="1"/>
  <c r="M13777" i="3" a="1"/>
  <c r="M13777" i="3" s="1"/>
  <c r="M13778" i="3" a="1"/>
  <c r="M13778" i="3" s="1"/>
  <c r="M13779" i="3" a="1"/>
  <c r="M13779" i="3" s="1"/>
  <c r="M13780" i="3" a="1"/>
  <c r="M13780" i="3" s="1"/>
  <c r="M13781" i="3" a="1"/>
  <c r="M13781" i="3" s="1"/>
  <c r="M13782" i="3" a="1"/>
  <c r="M13782" i="3" s="1"/>
  <c r="M13783" i="3" a="1"/>
  <c r="M13783" i="3" s="1"/>
  <c r="M13784" i="3" a="1"/>
  <c r="M13784" i="3" s="1"/>
  <c r="M13785" i="3" a="1"/>
  <c r="M13785" i="3" s="1"/>
  <c r="M13786" i="3" a="1"/>
  <c r="M13786" i="3" s="1"/>
  <c r="M13787" i="3" a="1"/>
  <c r="M13787" i="3" s="1"/>
  <c r="M13788" i="3" a="1"/>
  <c r="M13788" i="3" s="1"/>
  <c r="M13789" i="3" a="1"/>
  <c r="M13789" i="3" s="1"/>
  <c r="M13790" i="3" a="1"/>
  <c r="M13790" i="3" s="1"/>
  <c r="M13791" i="3" a="1"/>
  <c r="M13791" i="3" s="1"/>
  <c r="M13792" i="3" a="1"/>
  <c r="M13792" i="3" s="1"/>
  <c r="M13793" i="3" a="1"/>
  <c r="M13793" i="3" s="1"/>
  <c r="M13794" i="3" a="1"/>
  <c r="M13794" i="3" s="1"/>
  <c r="M13795" i="3" a="1"/>
  <c r="M13795" i="3" s="1"/>
  <c r="M13796" i="3" a="1"/>
  <c r="M13796" i="3" s="1"/>
  <c r="M13797" i="3" a="1"/>
  <c r="M13797" i="3" s="1"/>
  <c r="M13798" i="3" a="1"/>
  <c r="M13798" i="3" s="1"/>
  <c r="M13799" i="3" a="1"/>
  <c r="M13799" i="3" s="1"/>
  <c r="M13800" i="3" a="1"/>
  <c r="M13800" i="3" s="1"/>
  <c r="M13801" i="3" a="1"/>
  <c r="M13801" i="3" s="1"/>
  <c r="M13802" i="3" a="1"/>
  <c r="M13802" i="3" s="1"/>
  <c r="M13803" i="3" a="1"/>
  <c r="M13803" i="3" s="1"/>
  <c r="M13804" i="3" a="1"/>
  <c r="M13804" i="3" s="1"/>
  <c r="M13805" i="3" a="1"/>
  <c r="M13805" i="3" s="1"/>
  <c r="M13806" i="3" a="1"/>
  <c r="M13806" i="3" s="1"/>
  <c r="M13807" i="3" a="1"/>
  <c r="M13807" i="3" s="1"/>
  <c r="M13808" i="3" a="1"/>
  <c r="M13808" i="3" s="1"/>
  <c r="M13809" i="3" a="1"/>
  <c r="M13809" i="3" s="1"/>
  <c r="M13810" i="3" a="1"/>
  <c r="M13810" i="3" s="1"/>
  <c r="M13811" i="3" a="1"/>
  <c r="M13811" i="3" s="1"/>
  <c r="M13812" i="3" a="1"/>
  <c r="M13812" i="3" s="1"/>
  <c r="M13813" i="3" a="1"/>
  <c r="M13813" i="3" s="1"/>
  <c r="M13814" i="3" a="1"/>
  <c r="M13814" i="3" s="1"/>
  <c r="M13815" i="3" a="1"/>
  <c r="M13815" i="3" s="1"/>
  <c r="M13816" i="3" a="1"/>
  <c r="M13816" i="3" s="1"/>
  <c r="M13817" i="3" a="1"/>
  <c r="M13817" i="3" s="1"/>
  <c r="M13818" i="3" a="1"/>
  <c r="M13818" i="3" s="1"/>
  <c r="M13819" i="3" a="1"/>
  <c r="M13819" i="3" s="1"/>
  <c r="M13820" i="3" a="1"/>
  <c r="M13820" i="3" s="1"/>
  <c r="M13821" i="3" a="1"/>
  <c r="M13821" i="3" s="1"/>
  <c r="M13822" i="3" a="1"/>
  <c r="M13822" i="3" s="1"/>
  <c r="M13823" i="3" a="1"/>
  <c r="M13823" i="3" s="1"/>
  <c r="M13824" i="3" a="1"/>
  <c r="M13824" i="3" s="1"/>
  <c r="M13825" i="3" a="1"/>
  <c r="M13825" i="3" s="1"/>
  <c r="M13826" i="3" a="1"/>
  <c r="M13826" i="3" s="1"/>
  <c r="M13827" i="3" a="1"/>
  <c r="M13827" i="3" s="1"/>
  <c r="M13828" i="3" a="1"/>
  <c r="M13828" i="3" s="1"/>
  <c r="M13829" i="3" a="1"/>
  <c r="M13829" i="3" s="1"/>
  <c r="M13830" i="3" a="1"/>
  <c r="M13830" i="3" s="1"/>
  <c r="M13831" i="3" a="1"/>
  <c r="M13831" i="3" s="1"/>
  <c r="M13832" i="3" a="1"/>
  <c r="M13832" i="3" s="1"/>
  <c r="M13833" i="3" a="1"/>
  <c r="M13833" i="3" s="1"/>
  <c r="M13834" i="3" a="1"/>
  <c r="M13834" i="3" s="1"/>
  <c r="M13835" i="3" a="1"/>
  <c r="M13835" i="3" s="1"/>
  <c r="M13836" i="3" a="1"/>
  <c r="M13836" i="3" s="1"/>
  <c r="M13837" i="3" a="1"/>
  <c r="M13837" i="3" s="1"/>
  <c r="M13838" i="3" a="1"/>
  <c r="M13838" i="3" s="1"/>
  <c r="M13839" i="3" a="1"/>
  <c r="M13839" i="3" s="1"/>
  <c r="M13840" i="3" a="1"/>
  <c r="M13840" i="3" s="1"/>
  <c r="M13841" i="3" a="1"/>
  <c r="M13841" i="3" s="1"/>
  <c r="M13842" i="3" a="1"/>
  <c r="M13842" i="3" s="1"/>
  <c r="M13843" i="3" a="1"/>
  <c r="M13843" i="3" s="1"/>
  <c r="M13848" i="3" a="1"/>
  <c r="M13848" i="3" s="1"/>
  <c r="M13849" i="3" a="1"/>
  <c r="M13849" i="3" s="1"/>
  <c r="M13850" i="3" a="1"/>
  <c r="M13850" i="3" s="1"/>
  <c r="M13851" i="3" a="1"/>
  <c r="M13851" i="3" s="1"/>
  <c r="M13852" i="3" a="1"/>
  <c r="M13852" i="3" s="1"/>
  <c r="M13853" i="3" a="1"/>
  <c r="M13853" i="3" s="1"/>
  <c r="M13854" i="3" a="1"/>
  <c r="M13854" i="3" s="1"/>
  <c r="M13855" i="3" a="1"/>
  <c r="M13855" i="3" s="1"/>
  <c r="M13856" i="3" a="1"/>
  <c r="M13856" i="3" s="1"/>
  <c r="M13857" i="3" a="1"/>
  <c r="M13857" i="3" s="1"/>
  <c r="M13858" i="3" a="1"/>
  <c r="M13858" i="3" s="1"/>
  <c r="M13859" i="3" a="1"/>
  <c r="M13859" i="3" s="1"/>
  <c r="M13860" i="3" a="1"/>
  <c r="M13860" i="3" s="1"/>
  <c r="M13861" i="3" a="1"/>
  <c r="M13861" i="3" s="1"/>
  <c r="M13862" i="3" a="1"/>
  <c r="M13862" i="3" s="1"/>
  <c r="M13863" i="3" a="1"/>
  <c r="M13863" i="3" s="1"/>
  <c r="M13864" i="3" a="1"/>
  <c r="M13864" i="3" s="1"/>
  <c r="M13865" i="3" a="1"/>
  <c r="M13865" i="3" s="1"/>
  <c r="M13866" i="3" a="1"/>
  <c r="M13866" i="3" s="1"/>
  <c r="M13867" i="3" a="1"/>
  <c r="M13867" i="3" s="1"/>
  <c r="M13868" i="3" a="1"/>
  <c r="M13868" i="3" s="1"/>
  <c r="M13869" i="3" a="1"/>
  <c r="M13869" i="3" s="1"/>
  <c r="M13870" i="3" a="1"/>
  <c r="M13870" i="3" s="1"/>
  <c r="M13871" i="3" a="1"/>
  <c r="M13871" i="3" s="1"/>
  <c r="M13872" i="3" a="1"/>
  <c r="M13872" i="3" s="1"/>
  <c r="M13873" i="3" a="1"/>
  <c r="M13873" i="3" s="1"/>
  <c r="M13874" i="3" a="1"/>
  <c r="M13874" i="3" s="1"/>
  <c r="M13875" i="3" a="1"/>
  <c r="M13875" i="3" s="1"/>
  <c r="M13876" i="3" a="1"/>
  <c r="M13876" i="3" s="1"/>
  <c r="M13877" i="3" a="1"/>
  <c r="M13877" i="3" s="1"/>
  <c r="M13878" i="3" a="1"/>
  <c r="M13878" i="3" s="1"/>
  <c r="M13879" i="3" a="1"/>
  <c r="M13879" i="3" s="1"/>
  <c r="M13880" i="3" a="1"/>
  <c r="M13880" i="3" s="1"/>
  <c r="M13881" i="3" a="1"/>
  <c r="M13881" i="3" s="1"/>
  <c r="M13882" i="3" a="1"/>
  <c r="M13882" i="3" s="1"/>
  <c r="M13883" i="3" a="1"/>
  <c r="M13883" i="3" s="1"/>
  <c r="M13884" i="3" a="1"/>
  <c r="M13884" i="3" s="1"/>
  <c r="M13885" i="3" a="1"/>
  <c r="M13885" i="3" s="1"/>
  <c r="M13886" i="3" a="1"/>
  <c r="M13886" i="3" s="1"/>
  <c r="M13887" i="3" a="1"/>
  <c r="M13887" i="3" s="1"/>
  <c r="M13888" i="3" a="1"/>
  <c r="M13888" i="3" s="1"/>
  <c r="M13889" i="3" a="1"/>
  <c r="M13889" i="3" s="1"/>
  <c r="M13890" i="3" a="1"/>
  <c r="M13890" i="3" s="1"/>
  <c r="M13891" i="3" a="1"/>
  <c r="M13891" i="3" s="1"/>
  <c r="M13892" i="3" a="1"/>
  <c r="M13892" i="3" s="1"/>
  <c r="M13893" i="3" a="1"/>
  <c r="M13893" i="3" s="1"/>
  <c r="M13894" i="3" a="1"/>
  <c r="M13894" i="3" s="1"/>
  <c r="M13895" i="3" a="1"/>
  <c r="M13895" i="3" s="1"/>
  <c r="M13896" i="3" a="1"/>
  <c r="M13896" i="3" s="1"/>
  <c r="M13897" i="3" a="1"/>
  <c r="M13897" i="3" s="1"/>
  <c r="M13898" i="3" a="1"/>
  <c r="M13898" i="3" s="1"/>
  <c r="M13899" i="3" a="1"/>
  <c r="M13899" i="3" s="1"/>
  <c r="M13900" i="3" a="1"/>
  <c r="M13900" i="3" s="1"/>
  <c r="M13901" i="3" a="1"/>
  <c r="M13901" i="3" s="1"/>
  <c r="M13902" i="3" a="1"/>
  <c r="M13902" i="3" s="1"/>
  <c r="M13903" i="3" a="1"/>
  <c r="M13903" i="3" s="1"/>
  <c r="M13904" i="3" a="1"/>
  <c r="M13904" i="3" s="1"/>
  <c r="M13905" i="3" a="1"/>
  <c r="M13905" i="3" s="1"/>
  <c r="M13906" i="3" a="1"/>
  <c r="M13906" i="3" s="1"/>
  <c r="M13907" i="3" a="1"/>
  <c r="M13907" i="3" s="1"/>
  <c r="M13908" i="3" a="1"/>
  <c r="M13908" i="3" s="1"/>
  <c r="M13909" i="3" a="1"/>
  <c r="M13909" i="3" s="1"/>
  <c r="M13910" i="3" a="1"/>
  <c r="M13910" i="3" s="1"/>
  <c r="M13911" i="3" a="1"/>
  <c r="M13911" i="3" s="1"/>
  <c r="M13912" i="3" a="1"/>
  <c r="M13912" i="3" s="1"/>
  <c r="M13913" i="3" a="1"/>
  <c r="M13913" i="3" s="1"/>
  <c r="M13914" i="3" a="1"/>
  <c r="M13914" i="3" s="1"/>
  <c r="M13915" i="3" a="1"/>
  <c r="M13915" i="3" s="1"/>
  <c r="M13916" i="3" a="1"/>
  <c r="M13916" i="3" s="1"/>
  <c r="M13917" i="3" a="1"/>
  <c r="M13917" i="3" s="1"/>
  <c r="M13918" i="3" a="1"/>
  <c r="M13918" i="3" s="1"/>
  <c r="M13919" i="3" a="1"/>
  <c r="M13919" i="3" s="1"/>
  <c r="M13920" i="3" a="1"/>
  <c r="M13920" i="3" s="1"/>
  <c r="M13921" i="3" a="1"/>
  <c r="M13921" i="3" s="1"/>
  <c r="M13922" i="3" a="1"/>
  <c r="M13922" i="3" s="1"/>
  <c r="M13923" i="3" a="1"/>
  <c r="M13923" i="3" s="1"/>
  <c r="M13924" i="3" a="1"/>
  <c r="M13924" i="3" s="1"/>
  <c r="M13925" i="3" a="1"/>
  <c r="M13925" i="3" s="1"/>
  <c r="M13926" i="3" a="1"/>
  <c r="M13926" i="3" s="1"/>
  <c r="M13927" i="3" a="1"/>
  <c r="M13927" i="3" s="1"/>
  <c r="M13928" i="3" a="1"/>
  <c r="M13928" i="3" s="1"/>
  <c r="M13929" i="3" a="1"/>
  <c r="M13929" i="3" s="1"/>
  <c r="M13930" i="3" a="1"/>
  <c r="M13930" i="3" s="1"/>
  <c r="M13931" i="3" a="1"/>
  <c r="M13931" i="3" s="1"/>
  <c r="M13932" i="3" a="1"/>
  <c r="M13932" i="3" s="1"/>
  <c r="M13933" i="3" a="1"/>
  <c r="M13933" i="3" s="1"/>
  <c r="M13934" i="3" a="1"/>
  <c r="M13934" i="3" s="1"/>
  <c r="M13935" i="3" a="1"/>
  <c r="M13935" i="3" s="1"/>
  <c r="M13936" i="3" a="1"/>
  <c r="M13936" i="3" s="1"/>
  <c r="M13937" i="3" a="1"/>
  <c r="M13937" i="3" s="1"/>
  <c r="M13938" i="3" a="1"/>
  <c r="M13938" i="3" s="1"/>
  <c r="M13939" i="3" a="1"/>
  <c r="M13939" i="3" s="1"/>
  <c r="M13940" i="3" a="1"/>
  <c r="M13940" i="3" s="1"/>
  <c r="M13941" i="3" a="1"/>
  <c r="M13941" i="3" s="1"/>
  <c r="M13942" i="3" a="1"/>
  <c r="M13942" i="3" s="1"/>
  <c r="M13943" i="3" a="1"/>
  <c r="M13943" i="3" s="1"/>
  <c r="M13944" i="3" a="1"/>
  <c r="M13944" i="3" s="1"/>
  <c r="M13945" i="3" a="1"/>
  <c r="M13945" i="3" s="1"/>
  <c r="M13946" i="3" a="1"/>
  <c r="M13946" i="3" s="1"/>
  <c r="M13947" i="3" a="1"/>
  <c r="M13947" i="3" s="1"/>
  <c r="M13948" i="3" a="1"/>
  <c r="M13948" i="3" s="1"/>
  <c r="M13949" i="3" a="1"/>
  <c r="M13949" i="3" s="1"/>
  <c r="M13950" i="3" a="1"/>
  <c r="M13950" i="3" s="1"/>
  <c r="M13951" i="3" a="1"/>
  <c r="M13951" i="3" s="1"/>
  <c r="M13952" i="3" a="1"/>
  <c r="M13952" i="3" s="1"/>
  <c r="M13953" i="3" a="1"/>
  <c r="M13953" i="3" s="1"/>
  <c r="M13954" i="3" a="1"/>
  <c r="M13954" i="3" s="1"/>
  <c r="M13955" i="3" a="1"/>
  <c r="M13955" i="3" s="1"/>
  <c r="M13956" i="3" a="1"/>
  <c r="M13956" i="3" s="1"/>
  <c r="M13957" i="3" a="1"/>
  <c r="M13957" i="3" s="1"/>
  <c r="M13958" i="3" a="1"/>
  <c r="M13958" i="3" s="1"/>
  <c r="M13959" i="3" a="1"/>
  <c r="M13959" i="3" s="1"/>
  <c r="M13960" i="3" a="1"/>
  <c r="M13960" i="3" s="1"/>
  <c r="M13961" i="3" a="1"/>
  <c r="M13961" i="3" s="1"/>
  <c r="M13962" i="3" a="1"/>
  <c r="M13962" i="3" s="1"/>
  <c r="M13963" i="3" a="1"/>
  <c r="M13963" i="3" s="1"/>
  <c r="M13964" i="3" a="1"/>
  <c r="M13964" i="3" s="1"/>
  <c r="M13965" i="3" a="1"/>
  <c r="M13965" i="3" s="1"/>
  <c r="M13966" i="3" a="1"/>
  <c r="M13966" i="3" s="1"/>
  <c r="M13967" i="3" a="1"/>
  <c r="M13967" i="3" s="1"/>
  <c r="M13968" i="3" a="1"/>
  <c r="M13968" i="3" s="1"/>
  <c r="M13969" i="3" a="1"/>
  <c r="M13969" i="3" s="1"/>
  <c r="M13970" i="3" a="1"/>
  <c r="M13970" i="3" s="1"/>
  <c r="M13971" i="3" a="1"/>
  <c r="M13971" i="3" s="1"/>
  <c r="M13972" i="3" a="1"/>
  <c r="M13972" i="3" s="1"/>
  <c r="M13973" i="3" a="1"/>
  <c r="M13973" i="3" s="1"/>
  <c r="M13974" i="3" a="1"/>
  <c r="M13974" i="3" s="1"/>
  <c r="M13975" i="3" a="1"/>
  <c r="M13975" i="3" s="1"/>
  <c r="M13976" i="3" a="1"/>
  <c r="M13976" i="3" s="1"/>
  <c r="M13977" i="3" a="1"/>
  <c r="M13977" i="3" s="1"/>
  <c r="M13978" i="3" a="1"/>
  <c r="M13978" i="3" s="1"/>
  <c r="M13979" i="3" a="1"/>
  <c r="M13979" i="3" s="1"/>
  <c r="M13980" i="3" a="1"/>
  <c r="M13980" i="3" s="1"/>
  <c r="M13981" i="3" a="1"/>
  <c r="M13981" i="3" s="1"/>
  <c r="M13982" i="3" a="1"/>
  <c r="M13982" i="3" s="1"/>
  <c r="M13983" i="3" a="1"/>
  <c r="M13983" i="3" s="1"/>
  <c r="M13984" i="3" a="1"/>
  <c r="M13984" i="3" s="1"/>
  <c r="M13985" i="3" a="1"/>
  <c r="M13985" i="3" s="1"/>
  <c r="M13986" i="3" a="1"/>
  <c r="M13986" i="3" s="1"/>
  <c r="M13987" i="3" a="1"/>
  <c r="M13987" i="3" s="1"/>
  <c r="M13988" i="3" a="1"/>
  <c r="M13988" i="3" s="1"/>
  <c r="M13989" i="3" a="1"/>
  <c r="M13989" i="3" s="1"/>
  <c r="M13990" i="3" a="1"/>
  <c r="M13990" i="3" s="1"/>
  <c r="M13991" i="3" a="1"/>
  <c r="M13991" i="3" s="1"/>
  <c r="M13992" i="3" a="1"/>
  <c r="M13992" i="3" s="1"/>
  <c r="M13993" i="3" a="1"/>
  <c r="M13993" i="3" s="1"/>
  <c r="M13994" i="3" a="1"/>
  <c r="M13994" i="3" s="1"/>
  <c r="M13995" i="3" a="1"/>
  <c r="M13995" i="3" s="1"/>
  <c r="M13996" i="3" a="1"/>
  <c r="M13996" i="3" s="1"/>
  <c r="M13997" i="3" a="1"/>
  <c r="M13997" i="3" s="1"/>
  <c r="M13998" i="3" a="1"/>
  <c r="M13998" i="3" s="1"/>
  <c r="M13999" i="3" a="1"/>
  <c r="M13999" i="3" s="1"/>
  <c r="M14000" i="3" a="1"/>
  <c r="M14000" i="3" s="1"/>
  <c r="M14001" i="3" a="1"/>
  <c r="M14001" i="3" s="1"/>
  <c r="M14002" i="3" a="1"/>
  <c r="M14002" i="3" s="1"/>
  <c r="M14003" i="3" a="1"/>
  <c r="M14003" i="3" s="1"/>
  <c r="M14004" i="3" a="1"/>
  <c r="M14004" i="3" s="1"/>
  <c r="M14005" i="3" a="1"/>
  <c r="M14005" i="3" s="1"/>
  <c r="M14006" i="3" a="1"/>
  <c r="M14006" i="3" s="1"/>
  <c r="M14007" i="3" a="1"/>
  <c r="M14007" i="3" s="1"/>
  <c r="M14008" i="3" a="1"/>
  <c r="M14008" i="3" s="1"/>
  <c r="M14009" i="3" a="1"/>
  <c r="M14009" i="3" s="1"/>
  <c r="M14010" i="3" a="1"/>
  <c r="M14010" i="3" s="1"/>
  <c r="M14011" i="3" a="1"/>
  <c r="M14011" i="3" s="1"/>
  <c r="M14012" i="3" a="1"/>
  <c r="M14012" i="3" s="1"/>
  <c r="M14013" i="3" a="1"/>
  <c r="M14013" i="3" s="1"/>
  <c r="M14014" i="3" a="1"/>
  <c r="M14014" i="3" s="1"/>
  <c r="M14015" i="3" a="1"/>
  <c r="M14015" i="3" s="1"/>
  <c r="M14016" i="3" a="1"/>
  <c r="M14016" i="3" s="1"/>
  <c r="M14017" i="3" a="1"/>
  <c r="M14017" i="3" s="1"/>
  <c r="M14018" i="3" a="1"/>
  <c r="M14018" i="3" s="1"/>
  <c r="M14019" i="3" a="1"/>
  <c r="M14019" i="3" s="1"/>
  <c r="M14020" i="3" a="1"/>
  <c r="M14020" i="3" s="1"/>
  <c r="M14021" i="3" a="1"/>
  <c r="M14021" i="3" s="1"/>
  <c r="M14022" i="3" a="1"/>
  <c r="M14022" i="3" s="1"/>
  <c r="M14023" i="3" a="1"/>
  <c r="M14023" i="3" s="1"/>
  <c r="M14024" i="3" a="1"/>
  <c r="M14024" i="3" s="1"/>
  <c r="M14025" i="3" a="1"/>
  <c r="M14025" i="3" s="1"/>
  <c r="M14026" i="3" a="1"/>
  <c r="M14026" i="3" s="1"/>
  <c r="M14027" i="3" a="1"/>
  <c r="M14027" i="3" s="1"/>
  <c r="M14028" i="3" a="1"/>
  <c r="M14028" i="3" s="1"/>
  <c r="M14029" i="3" a="1"/>
  <c r="M14029" i="3" s="1"/>
  <c r="M14030" i="3" a="1"/>
  <c r="M14030" i="3" s="1"/>
  <c r="M14031" i="3" a="1"/>
  <c r="M14031" i="3" s="1"/>
  <c r="M14032" i="3" a="1"/>
  <c r="M14032" i="3" s="1"/>
  <c r="M14033" i="3" a="1"/>
  <c r="M14033" i="3" s="1"/>
  <c r="M14034" i="3" a="1"/>
  <c r="M14034" i="3" s="1"/>
  <c r="M14035" i="3" a="1"/>
  <c r="M14035" i="3" s="1"/>
  <c r="M14036" i="3" a="1"/>
  <c r="M14036" i="3" s="1"/>
  <c r="M14037" i="3" a="1"/>
  <c r="M14037" i="3" s="1"/>
  <c r="M14038" i="3" a="1"/>
  <c r="M14038" i="3" s="1"/>
  <c r="M14039" i="3" a="1"/>
  <c r="M14039" i="3" s="1"/>
  <c r="M14040" i="3" a="1"/>
  <c r="M14040" i="3" s="1"/>
  <c r="M14041" i="3" a="1"/>
  <c r="M14041" i="3" s="1"/>
  <c r="M14042" i="3" a="1"/>
  <c r="M14042" i="3" s="1"/>
  <c r="M14043" i="3" a="1"/>
  <c r="M14043" i="3" s="1"/>
  <c r="M14044" i="3" a="1"/>
  <c r="M14044" i="3" s="1"/>
  <c r="M14045" i="3" a="1"/>
  <c r="M14045" i="3" s="1"/>
  <c r="M14046" i="3" a="1"/>
  <c r="M14046" i="3" s="1"/>
  <c r="M14047" i="3" a="1"/>
  <c r="M14047" i="3" s="1"/>
  <c r="M14048" i="3" a="1"/>
  <c r="M14048" i="3" s="1"/>
  <c r="M14049" i="3" a="1"/>
  <c r="M14049" i="3" s="1"/>
  <c r="M14050" i="3" a="1"/>
  <c r="M14050" i="3" s="1"/>
  <c r="M14051" i="3" a="1"/>
  <c r="M14051" i="3" s="1"/>
  <c r="M14052" i="3" a="1"/>
  <c r="M14052" i="3" s="1"/>
  <c r="M14053" i="3" a="1"/>
  <c r="M14053" i="3" s="1"/>
  <c r="M14054" i="3" a="1"/>
  <c r="M14054" i="3" s="1"/>
  <c r="M14055" i="3" a="1"/>
  <c r="M14055" i="3" s="1"/>
  <c r="M14056" i="3" a="1"/>
  <c r="M14056" i="3" s="1"/>
  <c r="M14057" i="3" a="1"/>
  <c r="M14057" i="3" s="1"/>
  <c r="M14058" i="3" a="1"/>
  <c r="M14058" i="3" s="1"/>
  <c r="M14059" i="3" a="1"/>
  <c r="M14059" i="3" s="1"/>
  <c r="M14060" i="3" a="1"/>
  <c r="M14060" i="3" s="1"/>
  <c r="M14061" i="3" a="1"/>
  <c r="M14061" i="3" s="1"/>
  <c r="M14062" i="3" a="1"/>
  <c r="M14062" i="3" s="1"/>
  <c r="M14063" i="3" a="1"/>
  <c r="M14063" i="3" s="1"/>
  <c r="M14064" i="3" a="1"/>
  <c r="M14064" i="3" s="1"/>
  <c r="M14065" i="3" a="1"/>
  <c r="M14065" i="3" s="1"/>
  <c r="M14066" i="3" a="1"/>
  <c r="M14066" i="3" s="1"/>
  <c r="M14067" i="3" a="1"/>
  <c r="M14067" i="3" s="1"/>
  <c r="M14068" i="3" a="1"/>
  <c r="M14068" i="3" s="1"/>
  <c r="M14069" i="3" a="1"/>
  <c r="M14069" i="3" s="1"/>
  <c r="M14070" i="3" a="1"/>
  <c r="M14070" i="3" s="1"/>
  <c r="M14071" i="3" a="1"/>
  <c r="M14071" i="3" s="1"/>
  <c r="M14072" i="3" a="1"/>
  <c r="M14072" i="3" s="1"/>
  <c r="M14073" i="3" a="1"/>
  <c r="M14073" i="3" s="1"/>
  <c r="M14074" i="3" a="1"/>
  <c r="M14074" i="3" s="1"/>
  <c r="M14075" i="3" a="1"/>
  <c r="M14075" i="3" s="1"/>
  <c r="M14076" i="3" a="1"/>
  <c r="M14076" i="3" s="1"/>
  <c r="M14077" i="3" a="1"/>
  <c r="M14077" i="3" s="1"/>
  <c r="M14078" i="3" a="1"/>
  <c r="M14078" i="3" s="1"/>
  <c r="M14079" i="3" a="1"/>
  <c r="M14079" i="3" s="1"/>
  <c r="M14080" i="3" a="1"/>
  <c r="M14080" i="3" s="1"/>
  <c r="M14081" i="3" a="1"/>
  <c r="M14081" i="3" s="1"/>
  <c r="M14082" i="3" a="1"/>
  <c r="M14082" i="3" s="1"/>
  <c r="M14083" i="3" a="1"/>
  <c r="M14083" i="3" s="1"/>
  <c r="M14084" i="3" a="1"/>
  <c r="M14084" i="3" s="1"/>
  <c r="M14085" i="3" a="1"/>
  <c r="M14085" i="3" s="1"/>
  <c r="M14086" i="3" a="1"/>
  <c r="M14086" i="3" s="1"/>
  <c r="M14087" i="3" a="1"/>
  <c r="M14087" i="3" s="1"/>
  <c r="M14088" i="3" a="1"/>
  <c r="M14088" i="3" s="1"/>
  <c r="M14089" i="3" a="1"/>
  <c r="M14089" i="3" s="1"/>
  <c r="M14090" i="3" a="1"/>
  <c r="M14090" i="3" s="1"/>
  <c r="M14091" i="3" a="1"/>
  <c r="M14091" i="3" s="1"/>
  <c r="M14092" i="3" a="1"/>
  <c r="M14092" i="3" s="1"/>
  <c r="M14093" i="3" a="1"/>
  <c r="M14093" i="3" s="1"/>
  <c r="M14094" i="3" a="1"/>
  <c r="M14094" i="3" s="1"/>
  <c r="M14095" i="3" a="1"/>
  <c r="M14095" i="3" s="1"/>
  <c r="M14096" i="3" a="1"/>
  <c r="M14096" i="3" s="1"/>
  <c r="M14097" i="3" a="1"/>
  <c r="M14097" i="3" s="1"/>
  <c r="M14098" i="3" a="1"/>
  <c r="M14098" i="3" s="1"/>
  <c r="M14099" i="3" a="1"/>
  <c r="M14099" i="3" s="1"/>
  <c r="M14100" i="3" a="1"/>
  <c r="M14100" i="3" s="1"/>
  <c r="M14101" i="3" a="1"/>
  <c r="M14101" i="3" s="1"/>
  <c r="M14102" i="3" a="1"/>
  <c r="M14102" i="3" s="1"/>
  <c r="M14103" i="3" a="1"/>
  <c r="M14103" i="3" s="1"/>
  <c r="M14104" i="3" a="1"/>
  <c r="M14104" i="3" s="1"/>
  <c r="M14105" i="3" a="1"/>
  <c r="M14105" i="3" s="1"/>
  <c r="M14106" i="3" a="1"/>
  <c r="M14106" i="3" s="1"/>
  <c r="M14107" i="3" a="1"/>
  <c r="M14107" i="3" s="1"/>
  <c r="M14108" i="3" a="1"/>
  <c r="M14108" i="3" s="1"/>
  <c r="M14109" i="3" a="1"/>
  <c r="M14109" i="3" s="1"/>
  <c r="M14110" i="3" a="1"/>
  <c r="M14110" i="3" s="1"/>
  <c r="M14111" i="3" a="1"/>
  <c r="M14111" i="3" s="1"/>
  <c r="M14112" i="3" a="1"/>
  <c r="M14112" i="3" s="1"/>
  <c r="M14113" i="3" a="1"/>
  <c r="M14113" i="3" s="1"/>
  <c r="M14114" i="3" a="1"/>
  <c r="M14114" i="3" s="1"/>
  <c r="M14115" i="3" a="1"/>
  <c r="M14115" i="3" s="1"/>
  <c r="M14116" i="3" a="1"/>
  <c r="M14116" i="3" s="1"/>
  <c r="M14117" i="3" a="1"/>
  <c r="M14117" i="3" s="1"/>
  <c r="M14118" i="3" a="1"/>
  <c r="M14118" i="3" s="1"/>
  <c r="M14119" i="3" a="1"/>
  <c r="M14119" i="3" s="1"/>
  <c r="M14120" i="3" a="1"/>
  <c r="M14120" i="3" s="1"/>
  <c r="M14121" i="3" a="1"/>
  <c r="M14121" i="3" s="1"/>
  <c r="M14122" i="3" a="1"/>
  <c r="M14122" i="3" s="1"/>
  <c r="M14123" i="3" a="1"/>
  <c r="M14123" i="3" s="1"/>
  <c r="M14124" i="3" a="1"/>
  <c r="M14124" i="3" s="1"/>
  <c r="M14125" i="3" a="1"/>
  <c r="M14125" i="3" s="1"/>
  <c r="M14126" i="3" a="1"/>
  <c r="M14126" i="3" s="1"/>
  <c r="M14127" i="3" a="1"/>
  <c r="M14127" i="3" s="1"/>
  <c r="M14128" i="3" a="1"/>
  <c r="M14128" i="3" s="1"/>
  <c r="M14129" i="3" a="1"/>
  <c r="M14129" i="3" s="1"/>
  <c r="M14130" i="3" a="1"/>
  <c r="M14130" i="3" s="1"/>
  <c r="M14131" i="3" a="1"/>
  <c r="M14131" i="3" s="1"/>
  <c r="M14132" i="3" a="1"/>
  <c r="M14132" i="3" s="1"/>
  <c r="M14133" i="3" a="1"/>
  <c r="M14133" i="3" s="1"/>
  <c r="M14134" i="3" a="1"/>
  <c r="M14134" i="3" s="1"/>
  <c r="M14135" i="3" a="1"/>
  <c r="M14135" i="3" s="1"/>
  <c r="M14136" i="3" a="1"/>
  <c r="M14136" i="3" s="1"/>
  <c r="M14137" i="3" a="1"/>
  <c r="M14137" i="3" s="1"/>
  <c r="M14138" i="3" a="1"/>
  <c r="M14138" i="3" s="1"/>
  <c r="M14139" i="3" a="1"/>
  <c r="M14139" i="3" s="1"/>
  <c r="M14140" i="3" a="1"/>
  <c r="M14140" i="3" s="1"/>
  <c r="M14141" i="3" a="1"/>
  <c r="M14141" i="3" s="1"/>
  <c r="M14142" i="3" a="1"/>
  <c r="M14142" i="3" s="1"/>
  <c r="M14143" i="3" a="1"/>
  <c r="M14143" i="3" s="1"/>
  <c r="M14144" i="3" a="1"/>
  <c r="M14144" i="3" s="1"/>
  <c r="M14145" i="3" a="1"/>
  <c r="M14145" i="3" s="1"/>
  <c r="M14146" i="3" a="1"/>
  <c r="M14146" i="3" s="1"/>
  <c r="M14147" i="3" a="1"/>
  <c r="M14147" i="3" s="1"/>
  <c r="M14148" i="3" a="1"/>
  <c r="M14148" i="3" s="1"/>
  <c r="M14149" i="3" a="1"/>
  <c r="M14149" i="3" s="1"/>
  <c r="M14150" i="3" a="1"/>
  <c r="M14150" i="3" s="1"/>
  <c r="M14151" i="3" a="1"/>
  <c r="M14151" i="3" s="1"/>
  <c r="M14152" i="3" a="1"/>
  <c r="M14152" i="3" s="1"/>
  <c r="M14153" i="3" a="1"/>
  <c r="M14153" i="3" s="1"/>
  <c r="M14154" i="3" a="1"/>
  <c r="M14154" i="3" s="1"/>
  <c r="M14155" i="3" a="1"/>
  <c r="M14155" i="3" s="1"/>
  <c r="M14156" i="3" a="1"/>
  <c r="M14156" i="3" s="1"/>
  <c r="M14157" i="3" a="1"/>
  <c r="M14157" i="3" s="1"/>
  <c r="M14158" i="3" a="1"/>
  <c r="M14158" i="3" s="1"/>
  <c r="M14159" i="3" a="1"/>
  <c r="M14159" i="3" s="1"/>
  <c r="M14160" i="3" a="1"/>
  <c r="M14160" i="3" s="1"/>
  <c r="M14161" i="3" a="1"/>
  <c r="M14161" i="3" s="1"/>
  <c r="M14162" i="3" a="1"/>
  <c r="M14162" i="3" s="1"/>
  <c r="M14163" i="3" a="1"/>
  <c r="M14163" i="3" s="1"/>
  <c r="M14164" i="3" a="1"/>
  <c r="M14164" i="3" s="1"/>
  <c r="M14165" i="3" a="1"/>
  <c r="M14165" i="3" s="1"/>
  <c r="M14166" i="3" a="1"/>
  <c r="M14166" i="3" s="1"/>
  <c r="M14167" i="3" a="1"/>
  <c r="M14167" i="3" s="1"/>
  <c r="M14168" i="3" a="1"/>
  <c r="M14168" i="3" s="1"/>
  <c r="M14169" i="3" a="1"/>
  <c r="M14169" i="3" s="1"/>
  <c r="M14170" i="3" a="1"/>
  <c r="M14170" i="3" s="1"/>
  <c r="M14171" i="3" a="1"/>
  <c r="M14171" i="3" s="1"/>
  <c r="M14172" i="3" a="1"/>
  <c r="M14172" i="3" s="1"/>
  <c r="M14173" i="3" a="1"/>
  <c r="M14173" i="3" s="1"/>
  <c r="M14174" i="3" a="1"/>
  <c r="M14174" i="3" s="1"/>
  <c r="M14175" i="3" a="1"/>
  <c r="M14175" i="3" s="1"/>
  <c r="M14176" i="3" a="1"/>
  <c r="M14176" i="3" s="1"/>
  <c r="M14177" i="3" a="1"/>
  <c r="M14177" i="3" s="1"/>
  <c r="M14178" i="3" a="1"/>
  <c r="M14178" i="3" s="1"/>
  <c r="M14179" i="3" a="1"/>
  <c r="M14179" i="3" s="1"/>
  <c r="M14180" i="3" a="1"/>
  <c r="M14180" i="3" s="1"/>
  <c r="M14181" i="3" a="1"/>
  <c r="M14181" i="3" s="1"/>
  <c r="M14182" i="3" a="1"/>
  <c r="M14182" i="3" s="1"/>
  <c r="M14183" i="3" a="1"/>
  <c r="M14183" i="3" s="1"/>
  <c r="M14184" i="3" a="1"/>
  <c r="M14184" i="3" s="1"/>
  <c r="M14185" i="3" a="1"/>
  <c r="M14185" i="3" s="1"/>
  <c r="M14186" i="3" a="1"/>
  <c r="M14186" i="3" s="1"/>
  <c r="M14187" i="3" a="1"/>
  <c r="M14187" i="3" s="1"/>
  <c r="M14188" i="3" a="1"/>
  <c r="M14188" i="3" s="1"/>
  <c r="M14189" i="3" a="1"/>
  <c r="M14189" i="3" s="1"/>
  <c r="M14190" i="3" a="1"/>
  <c r="M14190" i="3" s="1"/>
  <c r="M14191" i="3" a="1"/>
  <c r="M14191" i="3" s="1"/>
  <c r="M14192" i="3" a="1"/>
  <c r="M14192" i="3" s="1"/>
  <c r="M14193" i="3" a="1"/>
  <c r="M14193" i="3" s="1"/>
  <c r="M14194" i="3" a="1"/>
  <c r="M14194" i="3" s="1"/>
  <c r="M14195" i="3" a="1"/>
  <c r="M14195" i="3" s="1"/>
  <c r="M14196" i="3" a="1"/>
  <c r="M14196" i="3" s="1"/>
  <c r="M14197" i="3" a="1"/>
  <c r="M14197" i="3" s="1"/>
  <c r="M14198" i="3" a="1"/>
  <c r="M14198" i="3" s="1"/>
  <c r="M14199" i="3" a="1"/>
  <c r="M14199" i="3" s="1"/>
  <c r="M14200" i="3" a="1"/>
  <c r="M14200" i="3" s="1"/>
  <c r="M14201" i="3" a="1"/>
  <c r="M14201" i="3" s="1"/>
  <c r="M14202" i="3" a="1"/>
  <c r="M14202" i="3" s="1"/>
  <c r="M14203" i="3" a="1"/>
  <c r="M14203" i="3" s="1"/>
  <c r="M14204" i="3" a="1"/>
  <c r="M14204" i="3" s="1"/>
  <c r="M14205" i="3" a="1"/>
  <c r="M14205" i="3" s="1"/>
  <c r="M14206" i="3" a="1"/>
  <c r="M14206" i="3" s="1"/>
  <c r="M14207" i="3" a="1"/>
  <c r="M14207" i="3" s="1"/>
  <c r="M14208" i="3" a="1"/>
  <c r="M14208" i="3" s="1"/>
  <c r="M14209" i="3" a="1"/>
  <c r="M14209" i="3" s="1"/>
  <c r="M14210" i="3" a="1"/>
  <c r="M14210" i="3" s="1"/>
  <c r="M14211" i="3" a="1"/>
  <c r="M14211" i="3" s="1"/>
  <c r="M14212" i="3" a="1"/>
  <c r="M14212" i="3" s="1"/>
  <c r="M14213" i="3" a="1"/>
  <c r="M14213" i="3" s="1"/>
  <c r="M14214" i="3" a="1"/>
  <c r="M14214" i="3" s="1"/>
  <c r="M14215" i="3" a="1"/>
  <c r="M14215" i="3" s="1"/>
  <c r="M14216" i="3" a="1"/>
  <c r="M14216" i="3" s="1"/>
  <c r="M14217" i="3" a="1"/>
  <c r="M14217" i="3" s="1"/>
  <c r="M14218" i="3" a="1"/>
  <c r="M14218" i="3" s="1"/>
  <c r="M14219" i="3" a="1"/>
  <c r="M14219" i="3" s="1"/>
  <c r="M14220" i="3" a="1"/>
  <c r="M14220" i="3" s="1"/>
  <c r="M14221" i="3" a="1"/>
  <c r="M14221" i="3" s="1"/>
  <c r="M14222" i="3" a="1"/>
  <c r="M14222" i="3" s="1"/>
  <c r="M14223" i="3" a="1"/>
  <c r="M14223" i="3" s="1"/>
  <c r="M14224" i="3" a="1"/>
  <c r="M14224" i="3" s="1"/>
  <c r="M14225" i="3" a="1"/>
  <c r="M14225" i="3" s="1"/>
  <c r="M14226" i="3" a="1"/>
  <c r="M14226" i="3" s="1"/>
  <c r="M14227" i="3" a="1"/>
  <c r="M14227" i="3" s="1"/>
  <c r="M14228" i="3" a="1"/>
  <c r="M14228" i="3" s="1"/>
  <c r="M14229" i="3" a="1"/>
  <c r="M14229" i="3" s="1"/>
  <c r="M14230" i="3" a="1"/>
  <c r="M14230" i="3" s="1"/>
  <c r="M14231" i="3" a="1"/>
  <c r="M14231" i="3" s="1"/>
  <c r="M14232" i="3" a="1"/>
  <c r="M14232" i="3" s="1"/>
  <c r="M14233" i="3" a="1"/>
  <c r="M14233" i="3" s="1"/>
  <c r="M14234" i="3" a="1"/>
  <c r="M14234" i="3" s="1"/>
  <c r="M14235" i="3" a="1"/>
  <c r="M14235" i="3" s="1"/>
  <c r="M14236" i="3" a="1"/>
  <c r="M14236" i="3" s="1"/>
  <c r="M14237" i="3" a="1"/>
  <c r="M14237" i="3" s="1"/>
  <c r="M14238" i="3" a="1"/>
  <c r="M14238" i="3" s="1"/>
  <c r="M14239" i="3" a="1"/>
  <c r="M14239" i="3" s="1"/>
  <c r="M14240" i="3" a="1"/>
  <c r="M14240" i="3" s="1"/>
  <c r="M14241" i="3" a="1"/>
  <c r="M14241" i="3" s="1"/>
  <c r="M14242" i="3" a="1"/>
  <c r="M14242" i="3" s="1"/>
  <c r="M14243" i="3" a="1"/>
  <c r="M14243" i="3" s="1"/>
  <c r="M14244" i="3" a="1"/>
  <c r="M14244" i="3" s="1"/>
  <c r="M14245" i="3" a="1"/>
  <c r="M14245" i="3" s="1"/>
  <c r="M14246" i="3" a="1"/>
  <c r="M14246" i="3" s="1"/>
  <c r="M14247" i="3" a="1"/>
  <c r="M14247" i="3" s="1"/>
  <c r="M14248" i="3" a="1"/>
  <c r="M14248" i="3" s="1"/>
  <c r="M14249" i="3" a="1"/>
  <c r="M14249" i="3" s="1"/>
  <c r="M14250" i="3" a="1"/>
  <c r="M14250" i="3" s="1"/>
  <c r="M14251" i="3" a="1"/>
  <c r="M14251" i="3" s="1"/>
  <c r="M14252" i="3" a="1"/>
  <c r="M14252" i="3" s="1"/>
  <c r="M14253" i="3" a="1"/>
  <c r="M14253" i="3" s="1"/>
  <c r="M14254" i="3" a="1"/>
  <c r="M14254" i="3" s="1"/>
  <c r="M14255" i="3" a="1"/>
  <c r="M14255" i="3" s="1"/>
  <c r="M14256" i="3" a="1"/>
  <c r="M14256" i="3" s="1"/>
  <c r="M14257" i="3" a="1"/>
  <c r="M14257" i="3" s="1"/>
  <c r="M14258" i="3" a="1"/>
  <c r="M14258" i="3" s="1"/>
  <c r="M14259" i="3" a="1"/>
  <c r="M14259" i="3" s="1"/>
  <c r="M14260" i="3" a="1"/>
  <c r="M14260" i="3" s="1"/>
  <c r="M14261" i="3" a="1"/>
  <c r="M14261" i="3" s="1"/>
  <c r="M14262" i="3" a="1"/>
  <c r="M14262" i="3" s="1"/>
  <c r="M14263" i="3" a="1"/>
  <c r="M14263" i="3" s="1"/>
  <c r="M14264" i="3" a="1"/>
  <c r="M14264" i="3" s="1"/>
  <c r="M14265" i="3" a="1"/>
  <c r="M14265" i="3" s="1"/>
  <c r="M14266" i="3" a="1"/>
  <c r="M14266" i="3" s="1"/>
  <c r="M14267" i="3" a="1"/>
  <c r="M14267" i="3" s="1"/>
  <c r="M14268" i="3" a="1"/>
  <c r="M14268" i="3" s="1"/>
  <c r="M14269" i="3" a="1"/>
  <c r="M14269" i="3" s="1"/>
  <c r="M14270" i="3" a="1"/>
  <c r="M14270" i="3" s="1"/>
  <c r="M14271" i="3" a="1"/>
  <c r="M14271" i="3" s="1"/>
  <c r="M14272" i="3" a="1"/>
  <c r="M14272" i="3" s="1"/>
  <c r="M14273" i="3" a="1"/>
  <c r="M14273" i="3" s="1"/>
  <c r="M14274" i="3" a="1"/>
  <c r="M14274" i="3" s="1"/>
  <c r="M14275" i="3" a="1"/>
  <c r="M14275" i="3" s="1"/>
  <c r="M14276" i="3" a="1"/>
  <c r="M14276" i="3" s="1"/>
  <c r="M14277" i="3" a="1"/>
  <c r="M14277" i="3" s="1"/>
  <c r="M14278" i="3" a="1"/>
  <c r="M14278" i="3" s="1"/>
  <c r="M14279" i="3" a="1"/>
  <c r="M14279" i="3" s="1"/>
  <c r="M14280" i="3" a="1"/>
  <c r="M14280" i="3" s="1"/>
  <c r="M14281" i="3" a="1"/>
  <c r="M14281" i="3" s="1"/>
  <c r="M14282" i="3" a="1"/>
  <c r="M14282" i="3" s="1"/>
  <c r="M14283" i="3" a="1"/>
  <c r="M14283" i="3" s="1"/>
  <c r="M14284" i="3" a="1"/>
  <c r="M14284" i="3" s="1"/>
  <c r="M14285" i="3" a="1"/>
  <c r="M14285" i="3" s="1"/>
  <c r="M14286" i="3" a="1"/>
  <c r="M14286" i="3" s="1"/>
  <c r="M14287" i="3" a="1"/>
  <c r="M14287" i="3" s="1"/>
  <c r="M14288" i="3" a="1"/>
  <c r="M14288" i="3" s="1"/>
  <c r="M14289" i="3" a="1"/>
  <c r="M14289" i="3" s="1"/>
  <c r="M14290" i="3" a="1"/>
  <c r="M14290" i="3" s="1"/>
  <c r="M14291" i="3" a="1"/>
  <c r="M14291" i="3" s="1"/>
  <c r="M14292" i="3" a="1"/>
  <c r="M14292" i="3" s="1"/>
  <c r="M14293" i="3" a="1"/>
  <c r="M14293" i="3" s="1"/>
  <c r="M14294" i="3" a="1"/>
  <c r="M14294" i="3" s="1"/>
  <c r="M14295" i="3" a="1"/>
  <c r="M14295" i="3" s="1"/>
  <c r="M14296" i="3" a="1"/>
  <c r="M14296" i="3" s="1"/>
  <c r="M14297" i="3" a="1"/>
  <c r="M14297" i="3" s="1"/>
  <c r="M14298" i="3" a="1"/>
  <c r="M14298" i="3" s="1"/>
  <c r="M14299" i="3" a="1"/>
  <c r="M14299" i="3" s="1"/>
  <c r="M14300" i="3" a="1"/>
  <c r="M14300" i="3" s="1"/>
  <c r="M14301" i="3" a="1"/>
  <c r="M14301" i="3" s="1"/>
  <c r="M14302" i="3" a="1"/>
  <c r="M14302" i="3" s="1"/>
  <c r="M14303" i="3" a="1"/>
  <c r="M14303" i="3" s="1"/>
  <c r="M14304" i="3" a="1"/>
  <c r="M14304" i="3" s="1"/>
  <c r="M14305" i="3" a="1"/>
  <c r="M14305" i="3" s="1"/>
  <c r="M14306" i="3" a="1"/>
  <c r="M14306" i="3" s="1"/>
  <c r="M14307" i="3" a="1"/>
  <c r="M14307" i="3" s="1"/>
  <c r="M14308" i="3" a="1"/>
  <c r="M14308" i="3" s="1"/>
  <c r="M14309" i="3" a="1"/>
  <c r="M14309" i="3" s="1"/>
  <c r="M14310" i="3" a="1"/>
  <c r="M14310" i="3" s="1"/>
  <c r="M14311" i="3" a="1"/>
  <c r="M14311" i="3" s="1"/>
  <c r="M14312" i="3" a="1"/>
  <c r="M14312" i="3" s="1"/>
  <c r="M14313" i="3" a="1"/>
  <c r="M14313" i="3" s="1"/>
  <c r="M14314" i="3" a="1"/>
  <c r="M14314" i="3" s="1"/>
  <c r="M14315" i="3" a="1"/>
  <c r="M14315" i="3" s="1"/>
  <c r="M14316" i="3" a="1"/>
  <c r="M14316" i="3" s="1"/>
  <c r="M14317" i="3" a="1"/>
  <c r="M14317" i="3" s="1"/>
  <c r="M14318" i="3" a="1"/>
  <c r="M14318" i="3" s="1"/>
  <c r="M14319" i="3" a="1"/>
  <c r="M14319" i="3" s="1"/>
  <c r="M14320" i="3" a="1"/>
  <c r="M14320" i="3" s="1"/>
  <c r="M14321" i="3" a="1"/>
  <c r="M14321" i="3" s="1"/>
  <c r="M14322" i="3" a="1"/>
  <c r="M14322" i="3" s="1"/>
  <c r="M14323" i="3" a="1"/>
  <c r="M14323" i="3" s="1"/>
  <c r="M14324" i="3" a="1"/>
  <c r="M14324" i="3" s="1"/>
  <c r="M14325" i="3" a="1"/>
  <c r="M14325" i="3" s="1"/>
  <c r="M14326" i="3" a="1"/>
  <c r="M14326" i="3" s="1"/>
  <c r="M14327" i="3" a="1"/>
  <c r="M14327" i="3" s="1"/>
  <c r="M14328" i="3" a="1"/>
  <c r="M14328" i="3" s="1"/>
  <c r="M14329" i="3" a="1"/>
  <c r="M14329" i="3" s="1"/>
  <c r="M14330" i="3" a="1"/>
  <c r="M14330" i="3" s="1"/>
  <c r="M14331" i="3" a="1"/>
  <c r="M14331" i="3" s="1"/>
  <c r="M14332" i="3" a="1"/>
  <c r="M14332" i="3" s="1"/>
  <c r="M14333" i="3" a="1"/>
  <c r="M14333" i="3" s="1"/>
  <c r="M14334" i="3" a="1"/>
  <c r="M14334" i="3" s="1"/>
  <c r="M14335" i="3" a="1"/>
  <c r="M14335" i="3" s="1"/>
  <c r="M14336" i="3" a="1"/>
  <c r="M14336" i="3" s="1"/>
  <c r="M14337" i="3" a="1"/>
  <c r="M14337" i="3" s="1"/>
  <c r="M14338" i="3" a="1"/>
  <c r="M14338" i="3" s="1"/>
  <c r="M14339" i="3" a="1"/>
  <c r="M14339" i="3" s="1"/>
  <c r="M14340" i="3" a="1"/>
  <c r="M14340" i="3" s="1"/>
  <c r="M14341" i="3" a="1"/>
  <c r="M14341" i="3" s="1"/>
  <c r="M14342" i="3" a="1"/>
  <c r="M14342" i="3" s="1"/>
  <c r="M14343" i="3" a="1"/>
  <c r="M14343" i="3" s="1"/>
  <c r="M14344" i="3" a="1"/>
  <c r="M14344" i="3" s="1"/>
  <c r="M14345" i="3" a="1"/>
  <c r="M14345" i="3" s="1"/>
  <c r="M14346" i="3" a="1"/>
  <c r="M14346" i="3" s="1"/>
  <c r="M14347" i="3" a="1"/>
  <c r="M14347" i="3" s="1"/>
  <c r="M14348" i="3" a="1"/>
  <c r="M14348" i="3" s="1"/>
  <c r="M14349" i="3" a="1"/>
  <c r="M14349" i="3" s="1"/>
  <c r="M14350" i="3" a="1"/>
  <c r="M14350" i="3" s="1"/>
  <c r="M14351" i="3" a="1"/>
  <c r="M14351" i="3" s="1"/>
  <c r="M14352" i="3" a="1"/>
  <c r="M14352" i="3" s="1"/>
  <c r="M14353" i="3" a="1"/>
  <c r="M14353" i="3" s="1"/>
  <c r="M14354" i="3" a="1"/>
  <c r="M14354" i="3" s="1"/>
  <c r="M14355" i="3" a="1"/>
  <c r="M14355" i="3" s="1"/>
  <c r="M14356" i="3" a="1"/>
  <c r="M14356" i="3" s="1"/>
  <c r="M14357" i="3" a="1"/>
  <c r="M14357" i="3" s="1"/>
  <c r="M14358" i="3" a="1"/>
  <c r="M14358" i="3" s="1"/>
  <c r="M14359" i="3" a="1"/>
  <c r="M14359" i="3" s="1"/>
  <c r="M14360" i="3" a="1"/>
  <c r="M14360" i="3" s="1"/>
  <c r="M14361" i="3" a="1"/>
  <c r="M14361" i="3" s="1"/>
  <c r="M14362" i="3" a="1"/>
  <c r="M14362" i="3" s="1"/>
  <c r="M14363" i="3" a="1"/>
  <c r="M14363" i="3" s="1"/>
  <c r="M14364" i="3" a="1"/>
  <c r="M14364" i="3" s="1"/>
  <c r="M14365" i="3" a="1"/>
  <c r="M14365" i="3" s="1"/>
  <c r="M14366" i="3" a="1"/>
  <c r="M14366" i="3" s="1"/>
  <c r="M14367" i="3" a="1"/>
  <c r="M14367" i="3" s="1"/>
  <c r="M14368" i="3" a="1"/>
  <c r="M14368" i="3" s="1"/>
  <c r="M14369" i="3" a="1"/>
  <c r="M14369" i="3" s="1"/>
  <c r="M14370" i="3" a="1"/>
  <c r="M14370" i="3" s="1"/>
  <c r="M14371" i="3" a="1"/>
  <c r="M14371" i="3" s="1"/>
  <c r="M14372" i="3" a="1"/>
  <c r="M14372" i="3" s="1"/>
  <c r="M14373" i="3" a="1"/>
  <c r="M14373" i="3" s="1"/>
  <c r="M14374" i="3" a="1"/>
  <c r="M14374" i="3" s="1"/>
  <c r="M14375" i="3" a="1"/>
  <c r="M14375" i="3" s="1"/>
  <c r="M14376" i="3" a="1"/>
  <c r="M14376" i="3" s="1"/>
  <c r="M14377" i="3" a="1"/>
  <c r="M14377" i="3" s="1"/>
  <c r="M14378" i="3" a="1"/>
  <c r="M14378" i="3" s="1"/>
  <c r="M14379" i="3" a="1"/>
  <c r="M14379" i="3" s="1"/>
  <c r="M14380" i="3" a="1"/>
  <c r="M14380" i="3" s="1"/>
  <c r="M14381" i="3" a="1"/>
  <c r="M14381" i="3" s="1"/>
  <c r="M14382" i="3" a="1"/>
  <c r="M14382" i="3" s="1"/>
  <c r="M14383" i="3" a="1"/>
  <c r="M14383" i="3" s="1"/>
  <c r="M14384" i="3" a="1"/>
  <c r="M14384" i="3" s="1"/>
  <c r="M14385" i="3" a="1"/>
  <c r="M14385" i="3" s="1"/>
  <c r="M14386" i="3" a="1"/>
  <c r="M14386" i="3" s="1"/>
  <c r="M14387" i="3" a="1"/>
  <c r="M14387" i="3" s="1"/>
  <c r="M14388" i="3" a="1"/>
  <c r="M14388" i="3" s="1"/>
  <c r="M14389" i="3" a="1"/>
  <c r="M14389" i="3" s="1"/>
  <c r="M14390" i="3" a="1"/>
  <c r="M14390" i="3" s="1"/>
  <c r="M14391" i="3" a="1"/>
  <c r="M14391" i="3" s="1"/>
  <c r="M14392" i="3" a="1"/>
  <c r="M14392" i="3" s="1"/>
  <c r="M14393" i="3" a="1"/>
  <c r="M14393" i="3" s="1"/>
  <c r="M14394" i="3" a="1"/>
  <c r="M14394" i="3" s="1"/>
  <c r="M14395" i="3" a="1"/>
  <c r="M14395" i="3" s="1"/>
  <c r="M14396" i="3" a="1"/>
  <c r="M14396" i="3" s="1"/>
  <c r="M14397" i="3" a="1"/>
  <c r="M14397" i="3" s="1"/>
  <c r="M14398" i="3" a="1"/>
  <c r="M14398" i="3" s="1"/>
  <c r="M14399" i="3" a="1"/>
  <c r="M14399" i="3" s="1"/>
  <c r="M14400" i="3" a="1"/>
  <c r="M14400" i="3" s="1"/>
  <c r="M14401" i="3" a="1"/>
  <c r="M14401" i="3" s="1"/>
  <c r="M14402" i="3" a="1"/>
  <c r="M14402" i="3" s="1"/>
  <c r="M14403" i="3" a="1"/>
  <c r="M14403" i="3" s="1"/>
  <c r="M14404" i="3" a="1"/>
  <c r="M14404" i="3" s="1"/>
  <c r="M14405" i="3" a="1"/>
  <c r="M14405" i="3" s="1"/>
  <c r="M14406" i="3" a="1"/>
  <c r="M14406" i="3" s="1"/>
  <c r="M14407" i="3" a="1"/>
  <c r="M14407" i="3" s="1"/>
  <c r="M14408" i="3" a="1"/>
  <c r="M14408" i="3" s="1"/>
  <c r="M14409" i="3" a="1"/>
  <c r="M14409" i="3" s="1"/>
  <c r="M14410" i="3" a="1"/>
  <c r="M14410" i="3" s="1"/>
  <c r="M14411" i="3" a="1"/>
  <c r="M14411" i="3" s="1"/>
  <c r="M14412" i="3" a="1"/>
  <c r="M14412" i="3" s="1"/>
  <c r="M14413" i="3" a="1"/>
  <c r="M14413" i="3" s="1"/>
  <c r="M14414" i="3" a="1"/>
  <c r="M14414" i="3" s="1"/>
  <c r="M14415" i="3" a="1"/>
  <c r="M14415" i="3" s="1"/>
  <c r="M14416" i="3" a="1"/>
  <c r="M14416" i="3" s="1"/>
  <c r="M14417" i="3" a="1"/>
  <c r="M14417" i="3" s="1"/>
  <c r="M14418" i="3" a="1"/>
  <c r="M14418" i="3" s="1"/>
  <c r="M14419" i="3" a="1"/>
  <c r="M14419" i="3" s="1"/>
  <c r="M14420" i="3" a="1"/>
  <c r="M14420" i="3" s="1"/>
  <c r="M14421" i="3" a="1"/>
  <c r="M14421" i="3" s="1"/>
  <c r="M14422" i="3" a="1"/>
  <c r="M14422" i="3" s="1"/>
  <c r="M14423" i="3" a="1"/>
  <c r="M14423" i="3" s="1"/>
  <c r="M14424" i="3" a="1"/>
  <c r="M14424" i="3" s="1"/>
  <c r="M14425" i="3" a="1"/>
  <c r="M14425" i="3" s="1"/>
  <c r="M14426" i="3" a="1"/>
  <c r="M14426" i="3" s="1"/>
  <c r="M14427" i="3" a="1"/>
  <c r="M14427" i="3" s="1"/>
  <c r="M14428" i="3" a="1"/>
  <c r="M14428" i="3" s="1"/>
  <c r="M14429" i="3" a="1"/>
  <c r="M14429" i="3" s="1"/>
  <c r="M14430" i="3" a="1"/>
  <c r="M14430" i="3" s="1"/>
  <c r="M14431" i="3" a="1"/>
  <c r="M14431" i="3" s="1"/>
  <c r="M14432" i="3" a="1"/>
  <c r="M14432" i="3" s="1"/>
  <c r="M14433" i="3" a="1"/>
  <c r="M14433" i="3" s="1"/>
  <c r="M14434" i="3" a="1"/>
  <c r="M14434" i="3" s="1"/>
  <c r="M14435" i="3" a="1"/>
  <c r="M14435" i="3" s="1"/>
  <c r="M14436" i="3" a="1"/>
  <c r="M14436" i="3" s="1"/>
  <c r="M14437" i="3" a="1"/>
  <c r="M14437" i="3" s="1"/>
  <c r="M14438" i="3" a="1"/>
  <c r="M14438" i="3" s="1"/>
  <c r="M14439" i="3" a="1"/>
  <c r="M14439" i="3" s="1"/>
  <c r="M14440" i="3" a="1"/>
  <c r="M14440" i="3" s="1"/>
  <c r="M14441" i="3" a="1"/>
  <c r="M14441" i="3" s="1"/>
  <c r="M14442" i="3" a="1"/>
  <c r="M14442" i="3" s="1"/>
  <c r="M14443" i="3" a="1"/>
  <c r="M14443" i="3" s="1"/>
  <c r="M14444" i="3" a="1"/>
  <c r="M14444" i="3" s="1"/>
  <c r="M14445" i="3" a="1"/>
  <c r="M14445" i="3" s="1"/>
  <c r="M14446" i="3" a="1"/>
  <c r="M14446" i="3" s="1"/>
  <c r="M14447" i="3" a="1"/>
  <c r="M14447" i="3" s="1"/>
  <c r="M14448" i="3" a="1"/>
  <c r="M14448" i="3" s="1"/>
  <c r="M14449" i="3" a="1"/>
  <c r="M14449" i="3" s="1"/>
  <c r="M14450" i="3" a="1"/>
  <c r="M14450" i="3" s="1"/>
  <c r="M14451" i="3" a="1"/>
  <c r="M14451" i="3" s="1"/>
  <c r="M14452" i="3" a="1"/>
  <c r="M14452" i="3" s="1"/>
  <c r="M14453" i="3" a="1"/>
  <c r="M14453" i="3" s="1"/>
  <c r="M14454" i="3" a="1"/>
  <c r="M14454" i="3" s="1"/>
  <c r="M14455" i="3" a="1"/>
  <c r="M14455" i="3" s="1"/>
  <c r="M14456" i="3" a="1"/>
  <c r="M14456" i="3" s="1"/>
  <c r="M14457" i="3" a="1"/>
  <c r="M14457" i="3" s="1"/>
  <c r="M14458" i="3" a="1"/>
  <c r="M14458" i="3" s="1"/>
  <c r="M14459" i="3" a="1"/>
  <c r="M14459" i="3" s="1"/>
  <c r="M14460" i="3" a="1"/>
  <c r="M14460" i="3" s="1"/>
  <c r="M14461" i="3" a="1"/>
  <c r="M14461" i="3" s="1"/>
  <c r="M14462" i="3" a="1"/>
  <c r="M14462" i="3" s="1"/>
  <c r="M14463" i="3" a="1"/>
  <c r="M14463" i="3" s="1"/>
  <c r="M14464" i="3" a="1"/>
  <c r="M14464" i="3" s="1"/>
  <c r="M14465" i="3" a="1"/>
  <c r="M14465" i="3" s="1"/>
  <c r="M14466" i="3" a="1"/>
  <c r="M14466" i="3" s="1"/>
  <c r="M14467" i="3" a="1"/>
  <c r="M14467" i="3" s="1"/>
  <c r="M14468" i="3" a="1"/>
  <c r="M14468" i="3" s="1"/>
  <c r="M14469" i="3" a="1"/>
  <c r="M14469" i="3" s="1"/>
  <c r="M14470" i="3" a="1"/>
  <c r="M14470" i="3" s="1"/>
  <c r="M14471" i="3" a="1"/>
  <c r="M14471" i="3" s="1"/>
  <c r="M14472" i="3" a="1"/>
  <c r="M14472" i="3" s="1"/>
  <c r="M14473" i="3" a="1"/>
  <c r="M14473" i="3" s="1"/>
  <c r="M14474" i="3" a="1"/>
  <c r="M14474" i="3" s="1"/>
  <c r="M14475" i="3" a="1"/>
  <c r="M14475" i="3" s="1"/>
  <c r="M14476" i="3" a="1"/>
  <c r="M14476" i="3" s="1"/>
  <c r="M14477" i="3" a="1"/>
  <c r="M14477" i="3" s="1"/>
  <c r="M14478" i="3" a="1"/>
  <c r="M14478" i="3" s="1"/>
  <c r="M14479" i="3" a="1"/>
  <c r="M14479" i="3" s="1"/>
  <c r="M14480" i="3" a="1"/>
  <c r="M14480" i="3" s="1"/>
  <c r="M14481" i="3" a="1"/>
  <c r="M14481" i="3" s="1"/>
  <c r="M14482" i="3" a="1"/>
  <c r="M14482" i="3" s="1"/>
  <c r="M14483" i="3" a="1"/>
  <c r="M14483" i="3" s="1"/>
  <c r="M14484" i="3" a="1"/>
  <c r="M14484" i="3" s="1"/>
  <c r="M14485" i="3" a="1"/>
  <c r="M14485" i="3" s="1"/>
  <c r="M14486" i="3" a="1"/>
  <c r="M14486" i="3" s="1"/>
  <c r="M14487" i="3" a="1"/>
  <c r="M14487" i="3" s="1"/>
  <c r="M14488" i="3" a="1"/>
  <c r="M14488" i="3" s="1"/>
  <c r="M14489" i="3" a="1"/>
  <c r="M14489" i="3" s="1"/>
  <c r="M14490" i="3" a="1"/>
  <c r="M14490" i="3" s="1"/>
  <c r="M14491" i="3" a="1"/>
  <c r="M14491" i="3" s="1"/>
  <c r="M14492" i="3" a="1"/>
  <c r="M14492" i="3" s="1"/>
  <c r="M14493" i="3" a="1"/>
  <c r="M14493" i="3" s="1"/>
  <c r="M14494" i="3" a="1"/>
  <c r="M14494" i="3" s="1"/>
  <c r="M14495" i="3" a="1"/>
  <c r="M14495" i="3" s="1"/>
  <c r="M14496" i="3" a="1"/>
  <c r="M14496" i="3" s="1"/>
  <c r="M14497" i="3" a="1"/>
  <c r="M14497" i="3" s="1"/>
  <c r="M14498" i="3" a="1"/>
  <c r="M14498" i="3" s="1"/>
  <c r="M14499" i="3" a="1"/>
  <c r="M14499" i="3" s="1"/>
  <c r="M14500" i="3" a="1"/>
  <c r="M14500" i="3" s="1"/>
  <c r="M14501" i="3" a="1"/>
  <c r="M14501" i="3" s="1"/>
  <c r="M14502" i="3" a="1"/>
  <c r="M14502" i="3" s="1"/>
  <c r="M14503" i="3" a="1"/>
  <c r="M14503" i="3" s="1"/>
  <c r="M14504" i="3" a="1"/>
  <c r="M14504" i="3" s="1"/>
  <c r="M14505" i="3" a="1"/>
  <c r="M14505" i="3" s="1"/>
  <c r="M14506" i="3" a="1"/>
  <c r="M14506" i="3" s="1"/>
  <c r="M14507" i="3" a="1"/>
  <c r="M14507" i="3" s="1"/>
  <c r="M14508" i="3" a="1"/>
  <c r="M14508" i="3" s="1"/>
  <c r="M14509" i="3" a="1"/>
  <c r="M14509" i="3" s="1"/>
  <c r="M14510" i="3" a="1"/>
  <c r="M14510" i="3" s="1"/>
  <c r="M14511" i="3" a="1"/>
  <c r="M14511" i="3" s="1"/>
  <c r="M14512" i="3" a="1"/>
  <c r="M14512" i="3" s="1"/>
  <c r="M14513" i="3" a="1"/>
  <c r="M14513" i="3" s="1"/>
  <c r="M14514" i="3" a="1"/>
  <c r="M14514" i="3" s="1"/>
  <c r="M14515" i="3" a="1"/>
  <c r="M14515" i="3" s="1"/>
  <c r="M14516" i="3" a="1"/>
  <c r="M14516" i="3" s="1"/>
  <c r="M14517" i="3" a="1"/>
  <c r="M14517" i="3" s="1"/>
  <c r="M14518" i="3" a="1"/>
  <c r="M14518" i="3" s="1"/>
  <c r="M14519" i="3" a="1"/>
  <c r="M14519" i="3" s="1"/>
  <c r="M14520" i="3" a="1"/>
  <c r="M14520" i="3" s="1"/>
  <c r="M14521" i="3" a="1"/>
  <c r="M14521" i="3" s="1"/>
  <c r="M14522" i="3" a="1"/>
  <c r="M14522" i="3" s="1"/>
  <c r="M14523" i="3" a="1"/>
  <c r="M14523" i="3" s="1"/>
  <c r="M14524" i="3" a="1"/>
  <c r="M14524" i="3" s="1"/>
  <c r="M14525" i="3" a="1"/>
  <c r="M14525" i="3" s="1"/>
  <c r="M14526" i="3" a="1"/>
  <c r="M14526" i="3" s="1"/>
  <c r="M14527" i="3" a="1"/>
  <c r="M14527" i="3" s="1"/>
  <c r="M14528" i="3" a="1"/>
  <c r="M14528" i="3" s="1"/>
  <c r="M14529" i="3" a="1"/>
  <c r="M14529" i="3" s="1"/>
  <c r="M14530" i="3" a="1"/>
  <c r="M14530" i="3" s="1"/>
  <c r="M14531" i="3" a="1"/>
  <c r="M14531" i="3" s="1"/>
  <c r="M14532" i="3" a="1"/>
  <c r="M14532" i="3" s="1"/>
  <c r="M14533" i="3" a="1"/>
  <c r="M14533" i="3" s="1"/>
  <c r="M14534" i="3" a="1"/>
  <c r="M14534" i="3" s="1"/>
  <c r="M14535" i="3" a="1"/>
  <c r="M14535" i="3" s="1"/>
  <c r="M14536" i="3" a="1"/>
  <c r="M14536" i="3" s="1"/>
  <c r="M14537" i="3" a="1"/>
  <c r="M14537" i="3" s="1"/>
  <c r="M14538" i="3" a="1"/>
  <c r="M14538" i="3" s="1"/>
  <c r="M14539" i="3" a="1"/>
  <c r="M14539" i="3" s="1"/>
  <c r="M14540" i="3" a="1"/>
  <c r="M14540" i="3" s="1"/>
  <c r="M14541" i="3" a="1"/>
  <c r="M14541" i="3" s="1"/>
  <c r="M14542" i="3" a="1"/>
  <c r="M14542" i="3" s="1"/>
  <c r="M14543" i="3" a="1"/>
  <c r="M14543" i="3" s="1"/>
  <c r="M14544" i="3" a="1"/>
  <c r="M14544" i="3" s="1"/>
  <c r="M14545" i="3" a="1"/>
  <c r="M14545" i="3" s="1"/>
  <c r="M14546" i="3" a="1"/>
  <c r="M14546" i="3" s="1"/>
  <c r="M14547" i="3" a="1"/>
  <c r="M14547" i="3" s="1"/>
  <c r="M14548" i="3" a="1"/>
  <c r="M14548" i="3" s="1"/>
  <c r="M14549" i="3" a="1"/>
  <c r="M14549" i="3" s="1"/>
  <c r="M14550" i="3" a="1"/>
  <c r="M14550" i="3" s="1"/>
  <c r="M14551" i="3" a="1"/>
  <c r="M14551" i="3" s="1"/>
  <c r="M14552" i="3" a="1"/>
  <c r="M14552" i="3" s="1"/>
  <c r="M14553" i="3" a="1"/>
  <c r="M14553" i="3" s="1"/>
  <c r="M14554" i="3" a="1"/>
  <c r="M14554" i="3" s="1"/>
  <c r="M14555" i="3" a="1"/>
  <c r="M14555" i="3" s="1"/>
  <c r="M14556" i="3" a="1"/>
  <c r="M14556" i="3" s="1"/>
  <c r="M14557" i="3" a="1"/>
  <c r="M14557" i="3" s="1"/>
  <c r="M14558" i="3" a="1"/>
  <c r="M14558" i="3" s="1"/>
  <c r="M14559" i="3" a="1"/>
  <c r="M14559" i="3" s="1"/>
  <c r="M14560" i="3" a="1"/>
  <c r="M14560" i="3" s="1"/>
  <c r="M14561" i="3" a="1"/>
  <c r="M14561" i="3" s="1"/>
  <c r="M14562" i="3" a="1"/>
  <c r="M14562" i="3" s="1"/>
  <c r="M14563" i="3" a="1"/>
  <c r="M14563" i="3" s="1"/>
  <c r="M14564" i="3" a="1"/>
  <c r="M14564" i="3" s="1"/>
  <c r="M14565" i="3" a="1"/>
  <c r="M14565" i="3" s="1"/>
  <c r="M14566" i="3" a="1"/>
  <c r="M14566" i="3" s="1"/>
  <c r="M14567" i="3" a="1"/>
  <c r="M14567" i="3" s="1"/>
  <c r="M14568" i="3" a="1"/>
  <c r="M14568" i="3" s="1"/>
  <c r="M14569" i="3" a="1"/>
  <c r="M14569" i="3" s="1"/>
  <c r="M14570" i="3" a="1"/>
  <c r="M14570" i="3" s="1"/>
  <c r="M14571" i="3" a="1"/>
  <c r="M14571" i="3" s="1"/>
  <c r="M14572" i="3" a="1"/>
  <c r="M14572" i="3" s="1"/>
  <c r="M14573" i="3" a="1"/>
  <c r="M14573" i="3" s="1"/>
  <c r="M14574" i="3" a="1"/>
  <c r="M14574" i="3" s="1"/>
  <c r="M14575" i="3" a="1"/>
  <c r="M14575" i="3" s="1"/>
  <c r="M14576" i="3" a="1"/>
  <c r="M14576" i="3" s="1"/>
  <c r="M14577" i="3" a="1"/>
  <c r="M14577" i="3" s="1"/>
  <c r="M14578" i="3" a="1"/>
  <c r="M14578" i="3" s="1"/>
  <c r="M14579" i="3" a="1"/>
  <c r="M14579" i="3" s="1"/>
  <c r="M14580" i="3" a="1"/>
  <c r="M14580" i="3" s="1"/>
  <c r="M14581" i="3" a="1"/>
  <c r="M14581" i="3" s="1"/>
  <c r="M14582" i="3" a="1"/>
  <c r="M14582" i="3" s="1"/>
  <c r="M14583" i="3" a="1"/>
  <c r="M14583" i="3" s="1"/>
  <c r="M14584" i="3" a="1"/>
  <c r="M14584" i="3" s="1"/>
  <c r="M14585" i="3" a="1"/>
  <c r="M14585" i="3" s="1"/>
  <c r="M14586" i="3" a="1"/>
  <c r="M14586" i="3" s="1"/>
  <c r="M14587" i="3" a="1"/>
  <c r="M14587" i="3" s="1"/>
  <c r="M14588" i="3" a="1"/>
  <c r="M14588" i="3" s="1"/>
  <c r="M14589" i="3" a="1"/>
  <c r="M14589" i="3" s="1"/>
  <c r="M14590" i="3" a="1"/>
  <c r="M14590" i="3" s="1"/>
  <c r="M14591" i="3" a="1"/>
  <c r="M14591" i="3" s="1"/>
  <c r="M14592" i="3" a="1"/>
  <c r="M14592" i="3" s="1"/>
  <c r="M14593" i="3" a="1"/>
  <c r="M14593" i="3" s="1"/>
  <c r="M14594" i="3" a="1"/>
  <c r="M14594" i="3" s="1"/>
  <c r="M14595" i="3" a="1"/>
  <c r="M14595" i="3" s="1"/>
  <c r="M14596" i="3" a="1"/>
  <c r="M14596" i="3" s="1"/>
  <c r="M14597" i="3" a="1"/>
  <c r="M14597" i="3" s="1"/>
  <c r="M14598" i="3" a="1"/>
  <c r="M14598" i="3" s="1"/>
  <c r="M14599" i="3" a="1"/>
  <c r="M14599" i="3" s="1"/>
  <c r="M14600" i="3" a="1"/>
  <c r="M14600" i="3" s="1"/>
  <c r="M14601" i="3" a="1"/>
  <c r="M14601" i="3" s="1"/>
  <c r="M14602" i="3" a="1"/>
  <c r="M14602" i="3" s="1"/>
  <c r="M14603" i="3" a="1"/>
  <c r="M14603" i="3" s="1"/>
  <c r="M14604" i="3" a="1"/>
  <c r="M14604" i="3" s="1"/>
  <c r="M14605" i="3" a="1"/>
  <c r="M14605" i="3" s="1"/>
  <c r="M14606" i="3" a="1"/>
  <c r="M14606" i="3" s="1"/>
  <c r="M14607" i="3" a="1"/>
  <c r="M14607" i="3" s="1"/>
  <c r="M14608" i="3" a="1"/>
  <c r="M14608" i="3" s="1"/>
  <c r="M14609" i="3" a="1"/>
  <c r="M14609" i="3" s="1"/>
  <c r="M14610" i="3" a="1"/>
  <c r="M14610" i="3" s="1"/>
  <c r="M14611" i="3" a="1"/>
  <c r="M14611" i="3" s="1"/>
  <c r="M14612" i="3" a="1"/>
  <c r="M14612" i="3" s="1"/>
  <c r="M14613" i="3" a="1"/>
  <c r="M14613" i="3" s="1"/>
  <c r="M14614" i="3" a="1"/>
  <c r="M14614" i="3" s="1"/>
  <c r="M14615" i="3" a="1"/>
  <c r="M14615" i="3" s="1"/>
  <c r="M14616" i="3" a="1"/>
  <c r="M14616" i="3" s="1"/>
  <c r="M14617" i="3" a="1"/>
  <c r="M14617" i="3" s="1"/>
  <c r="M14618" i="3" a="1"/>
  <c r="M14618" i="3" s="1"/>
  <c r="M14619" i="3" a="1"/>
  <c r="M14619" i="3" s="1"/>
  <c r="M14620" i="3" a="1"/>
  <c r="M14620" i="3" s="1"/>
  <c r="M14621" i="3" a="1"/>
  <c r="M14621" i="3" s="1"/>
  <c r="M14622" i="3" a="1"/>
  <c r="M14622" i="3" s="1"/>
  <c r="M14623" i="3" a="1"/>
  <c r="M14623" i="3" s="1"/>
  <c r="M14624" i="3" a="1"/>
  <c r="M14624" i="3" s="1"/>
  <c r="M14625" i="3" a="1"/>
  <c r="M14625" i="3" s="1"/>
  <c r="M14626" i="3" a="1"/>
  <c r="M14626" i="3" s="1"/>
  <c r="M14627" i="3" a="1"/>
  <c r="M14627" i="3" s="1"/>
  <c r="M14628" i="3" a="1"/>
  <c r="M14628" i="3" s="1"/>
  <c r="M14629" i="3" a="1"/>
  <c r="M14629" i="3" s="1"/>
  <c r="M14630" i="3" a="1"/>
  <c r="M14630" i="3" s="1"/>
  <c r="M14631" i="3" a="1"/>
  <c r="M14631" i="3" s="1"/>
  <c r="M14632" i="3" a="1"/>
  <c r="M14632" i="3" s="1"/>
  <c r="M14633" i="3" a="1"/>
  <c r="M14633" i="3" s="1"/>
  <c r="M14634" i="3" a="1"/>
  <c r="M14634" i="3" s="1"/>
  <c r="M14635" i="3" a="1"/>
  <c r="M14635" i="3" s="1"/>
  <c r="M14636" i="3" a="1"/>
  <c r="M14636" i="3" s="1"/>
  <c r="M14637" i="3" a="1"/>
  <c r="M14637" i="3" s="1"/>
  <c r="M14638" i="3" a="1"/>
  <c r="M14638" i="3" s="1"/>
  <c r="M14639" i="3" a="1"/>
  <c r="M14639" i="3" s="1"/>
  <c r="M14640" i="3" a="1"/>
  <c r="M14640" i="3" s="1"/>
  <c r="M14641" i="3" a="1"/>
  <c r="M14641" i="3" s="1"/>
  <c r="M14642" i="3" a="1"/>
  <c r="M14642" i="3" s="1"/>
  <c r="M14643" i="3" a="1"/>
  <c r="M14643" i="3" s="1"/>
  <c r="M14644" i="3" a="1"/>
  <c r="M14644" i="3" s="1"/>
  <c r="M14645" i="3" a="1"/>
  <c r="M14645" i="3" s="1"/>
  <c r="M14646" i="3" a="1"/>
  <c r="M14646" i="3" s="1"/>
  <c r="M14647" i="3" a="1"/>
  <c r="M14647" i="3" s="1"/>
  <c r="M14648" i="3" a="1"/>
  <c r="M14648" i="3" s="1"/>
  <c r="M14649" i="3" a="1"/>
  <c r="M14649" i="3" s="1"/>
  <c r="M14650" i="3" a="1"/>
  <c r="M14650" i="3" s="1"/>
  <c r="M14651" i="3" a="1"/>
  <c r="M14651" i="3" s="1"/>
  <c r="M14652" i="3" a="1"/>
  <c r="M14652" i="3" s="1"/>
  <c r="M14653" i="3" a="1"/>
  <c r="M14653" i="3" s="1"/>
  <c r="M14654" i="3" a="1"/>
  <c r="M14654" i="3" s="1"/>
  <c r="M14655" i="3" a="1"/>
  <c r="M14655" i="3" s="1"/>
  <c r="M14656" i="3" a="1"/>
  <c r="M14656" i="3" s="1"/>
  <c r="M14657" i="3" a="1"/>
  <c r="M14657" i="3" s="1"/>
  <c r="M14658" i="3" a="1"/>
  <c r="M14658" i="3" s="1"/>
  <c r="M14659" i="3" a="1"/>
  <c r="M14659" i="3" s="1"/>
  <c r="M14660" i="3" a="1"/>
  <c r="M14660" i="3" s="1"/>
  <c r="M14661" i="3" a="1"/>
  <c r="M14661" i="3" s="1"/>
  <c r="M14662" i="3" a="1"/>
  <c r="M14662" i="3" s="1"/>
  <c r="M14663" i="3" a="1"/>
  <c r="M14663" i="3" s="1"/>
  <c r="M14664" i="3" a="1"/>
  <c r="M14664" i="3" s="1"/>
  <c r="M14665" i="3" a="1"/>
  <c r="M14665" i="3" s="1"/>
  <c r="M14666" i="3" a="1"/>
  <c r="M14666" i="3" s="1"/>
  <c r="M14667" i="3" a="1"/>
  <c r="M14667" i="3" s="1"/>
  <c r="M14668" i="3" a="1"/>
  <c r="M14668" i="3" s="1"/>
  <c r="M14669" i="3" a="1"/>
  <c r="M14669" i="3" s="1"/>
  <c r="M14670" i="3" a="1"/>
  <c r="M14670" i="3" s="1"/>
  <c r="M14671" i="3" a="1"/>
  <c r="M14671" i="3" s="1"/>
  <c r="M14672" i="3" a="1"/>
  <c r="M14672" i="3" s="1"/>
  <c r="M14673" i="3" a="1"/>
  <c r="M14673" i="3" s="1"/>
  <c r="M14674" i="3" a="1"/>
  <c r="M14674" i="3" s="1"/>
  <c r="M14675" i="3" a="1"/>
  <c r="M14675" i="3" s="1"/>
  <c r="M14676" i="3" a="1"/>
  <c r="M14676" i="3" s="1"/>
  <c r="M14677" i="3" a="1"/>
  <c r="M14677" i="3" s="1"/>
  <c r="M14678" i="3" a="1"/>
  <c r="M14678" i="3" s="1"/>
  <c r="M14679" i="3" a="1"/>
  <c r="M14679" i="3" s="1"/>
  <c r="M14680" i="3" a="1"/>
  <c r="M14680" i="3" s="1"/>
  <c r="M14681" i="3" a="1"/>
  <c r="M14681" i="3" s="1"/>
  <c r="M14682" i="3" a="1"/>
  <c r="M14682" i="3" s="1"/>
  <c r="M14683" i="3" a="1"/>
  <c r="M14683" i="3" s="1"/>
  <c r="M14684" i="3" a="1"/>
  <c r="M14684" i="3" s="1"/>
  <c r="M14685" i="3" a="1"/>
  <c r="M14685" i="3" s="1"/>
  <c r="M14686" i="3" a="1"/>
  <c r="M14686" i="3" s="1"/>
  <c r="M14687" i="3" a="1"/>
  <c r="M14687" i="3" s="1"/>
  <c r="M14688" i="3" a="1"/>
  <c r="M14688" i="3" s="1"/>
  <c r="M14689" i="3" a="1"/>
  <c r="M14689" i="3" s="1"/>
  <c r="M14690" i="3" a="1"/>
  <c r="M14690" i="3" s="1"/>
  <c r="M14691" i="3" a="1"/>
  <c r="M14691" i="3" s="1"/>
  <c r="M14692" i="3" a="1"/>
  <c r="M14692" i="3" s="1"/>
  <c r="M14693" i="3" a="1"/>
  <c r="M14693" i="3" s="1"/>
  <c r="M14694" i="3" a="1"/>
  <c r="M14694" i="3" s="1"/>
  <c r="M14695" i="3" a="1"/>
  <c r="M14695" i="3" s="1"/>
  <c r="M14696" i="3" a="1"/>
  <c r="M14696" i="3" s="1"/>
  <c r="M14697" i="3" a="1"/>
  <c r="M14697" i="3" s="1"/>
  <c r="M14698" i="3" a="1"/>
  <c r="M14698" i="3" s="1"/>
  <c r="M14699" i="3" a="1"/>
  <c r="M14699" i="3" s="1"/>
  <c r="M14700" i="3" a="1"/>
  <c r="M14700" i="3" s="1"/>
  <c r="M14701" i="3" a="1"/>
  <c r="M14701" i="3" s="1"/>
  <c r="M14702" i="3" a="1"/>
  <c r="M14702" i="3" s="1"/>
  <c r="M14703" i="3" a="1"/>
  <c r="M14703" i="3" s="1"/>
  <c r="M14704" i="3" a="1"/>
  <c r="M14704" i="3" s="1"/>
  <c r="M14705" i="3" a="1"/>
  <c r="M14705" i="3" s="1"/>
  <c r="M14706" i="3" a="1"/>
  <c r="M14706" i="3" s="1"/>
  <c r="M14707" i="3" a="1"/>
  <c r="M14707" i="3" s="1"/>
  <c r="M14708" i="3" a="1"/>
  <c r="M14708" i="3" s="1"/>
  <c r="M14709" i="3" a="1"/>
  <c r="M14709" i="3" s="1"/>
  <c r="M14710" i="3" a="1"/>
  <c r="M14710" i="3" s="1"/>
  <c r="M14711" i="3" a="1"/>
  <c r="M14711" i="3" s="1"/>
  <c r="M14712" i="3" a="1"/>
  <c r="M14712" i="3" s="1"/>
  <c r="M14713" i="3" a="1"/>
  <c r="M14713" i="3" s="1"/>
  <c r="M14714" i="3" a="1"/>
  <c r="M14714" i="3" s="1"/>
  <c r="M14715" i="3" a="1"/>
  <c r="M14715" i="3" s="1"/>
  <c r="M14716" i="3" a="1"/>
  <c r="M14716" i="3" s="1"/>
  <c r="M14717" i="3" a="1"/>
  <c r="M14717" i="3" s="1"/>
  <c r="M14718" i="3" a="1"/>
  <c r="M14718" i="3" s="1"/>
  <c r="M14719" i="3" a="1"/>
  <c r="M14719" i="3" s="1"/>
  <c r="M14720" i="3" a="1"/>
  <c r="M14720" i="3" s="1"/>
  <c r="M14721" i="3" a="1"/>
  <c r="M14721" i="3" s="1"/>
  <c r="M14722" i="3" a="1"/>
  <c r="M14722" i="3" s="1"/>
  <c r="M14723" i="3" a="1"/>
  <c r="M14723" i="3" s="1"/>
  <c r="M14724" i="3" a="1"/>
  <c r="M14724" i="3" s="1"/>
  <c r="M14725" i="3" a="1"/>
  <c r="M14725" i="3" s="1"/>
  <c r="M14726" i="3" a="1"/>
  <c r="M14726" i="3" s="1"/>
  <c r="M14727" i="3" a="1"/>
  <c r="M14727" i="3" s="1"/>
  <c r="M14728" i="3" a="1"/>
  <c r="M14728" i="3" s="1"/>
  <c r="M14729" i="3" a="1"/>
  <c r="M14729" i="3" s="1"/>
  <c r="M14730" i="3" a="1"/>
  <c r="M14730" i="3" s="1"/>
  <c r="M14731" i="3" a="1"/>
  <c r="M14731" i="3" s="1"/>
  <c r="M14732" i="3" a="1"/>
  <c r="M14732" i="3" s="1"/>
  <c r="M14733" i="3" a="1"/>
  <c r="M14733" i="3" s="1"/>
  <c r="M14734" i="3" a="1"/>
  <c r="M14734" i="3" s="1"/>
  <c r="M14735" i="3" a="1"/>
  <c r="M14735" i="3" s="1"/>
  <c r="M14736" i="3" a="1"/>
  <c r="M14736" i="3" s="1"/>
  <c r="M14737" i="3" a="1"/>
  <c r="M14737" i="3" s="1"/>
  <c r="M14738" i="3" a="1"/>
  <c r="M14738" i="3" s="1"/>
  <c r="M14739" i="3" a="1"/>
  <c r="M14739" i="3" s="1"/>
  <c r="M14740" i="3" a="1"/>
  <c r="M14740" i="3" s="1"/>
  <c r="M14741" i="3" a="1"/>
  <c r="M14741" i="3" s="1"/>
  <c r="M14742" i="3" a="1"/>
  <c r="M14742" i="3" s="1"/>
  <c r="M14743" i="3" a="1"/>
  <c r="M14743" i="3" s="1"/>
  <c r="M14744" i="3" a="1"/>
  <c r="M14744" i="3" s="1"/>
  <c r="M14745" i="3" a="1"/>
  <c r="M14745" i="3" s="1"/>
  <c r="M14746" i="3" a="1"/>
  <c r="M14746" i="3" s="1"/>
  <c r="M14747" i="3" a="1"/>
  <c r="M14747" i="3" s="1"/>
  <c r="M14748" i="3" a="1"/>
  <c r="M14748" i="3" s="1"/>
  <c r="M14749" i="3" a="1"/>
  <c r="M14749" i="3" s="1"/>
  <c r="M14750" i="3" a="1"/>
  <c r="M14750" i="3" s="1"/>
  <c r="M14751" i="3" a="1"/>
  <c r="M14751" i="3" s="1"/>
  <c r="M14752" i="3" a="1"/>
  <c r="M14752" i="3" s="1"/>
  <c r="M14753" i="3" a="1"/>
  <c r="M14753" i="3" s="1"/>
  <c r="M14754" i="3" a="1"/>
  <c r="M14754" i="3" s="1"/>
  <c r="M14755" i="3" a="1"/>
  <c r="M14755" i="3" s="1"/>
  <c r="M14756" i="3" a="1"/>
  <c r="M14756" i="3" s="1"/>
  <c r="M14757" i="3" a="1"/>
  <c r="M14757" i="3" s="1"/>
  <c r="M14758" i="3" a="1"/>
  <c r="M14758" i="3" s="1"/>
  <c r="M14759" i="3" a="1"/>
  <c r="M14759" i="3" s="1"/>
  <c r="M14760" i="3" a="1"/>
  <c r="M14760" i="3" s="1"/>
  <c r="M14761" i="3" a="1"/>
  <c r="M14761" i="3" s="1"/>
  <c r="M14762" i="3" a="1"/>
  <c r="M14762" i="3" s="1"/>
  <c r="M14763" i="3" a="1"/>
  <c r="M14763" i="3" s="1"/>
  <c r="M14764" i="3" a="1"/>
  <c r="M14764" i="3" s="1"/>
  <c r="M14765" i="3" a="1"/>
  <c r="M14765" i="3" s="1"/>
  <c r="M14766" i="3" a="1"/>
  <c r="M14766" i="3" s="1"/>
  <c r="M14767" i="3" a="1"/>
  <c r="M14767" i="3" s="1"/>
  <c r="M14768" i="3" a="1"/>
  <c r="M14768" i="3" s="1"/>
  <c r="M14769" i="3" a="1"/>
  <c r="M14769" i="3" s="1"/>
  <c r="M14770" i="3" a="1"/>
  <c r="M14770" i="3" s="1"/>
  <c r="M14771" i="3" a="1"/>
  <c r="M14771" i="3" s="1"/>
  <c r="M14772" i="3" a="1"/>
  <c r="M14772" i="3" s="1"/>
  <c r="M14773" i="3" a="1"/>
  <c r="M14773" i="3" s="1"/>
  <c r="M14774" i="3" a="1"/>
  <c r="M14774" i="3" s="1"/>
  <c r="M14775" i="3" a="1"/>
  <c r="M14775" i="3" s="1"/>
  <c r="M14776" i="3" a="1"/>
  <c r="M14776" i="3" s="1"/>
  <c r="M14777" i="3" a="1"/>
  <c r="M14777" i="3" s="1"/>
  <c r="M14778" i="3" a="1"/>
  <c r="M14778" i="3" s="1"/>
  <c r="M14779" i="3" a="1"/>
  <c r="M14779" i="3" s="1"/>
  <c r="M14780" i="3" a="1"/>
  <c r="M14780" i="3" s="1"/>
  <c r="M14781" i="3" a="1"/>
  <c r="M14781" i="3" s="1"/>
  <c r="M14782" i="3" a="1"/>
  <c r="M14782" i="3" s="1"/>
  <c r="M14783" i="3" a="1"/>
  <c r="M14783" i="3" s="1"/>
  <c r="M14784" i="3" a="1"/>
  <c r="M14784" i="3" s="1"/>
  <c r="M14785" i="3" a="1"/>
  <c r="M14785" i="3" s="1"/>
  <c r="M14786" i="3" a="1"/>
  <c r="M14786" i="3" s="1"/>
  <c r="M14787" i="3" a="1"/>
  <c r="M14787" i="3" s="1"/>
  <c r="M14788" i="3" a="1"/>
  <c r="M14788" i="3" s="1"/>
  <c r="M14789" i="3" a="1"/>
  <c r="M14789" i="3" s="1"/>
  <c r="M14790" i="3" a="1"/>
  <c r="M14790" i="3" s="1"/>
  <c r="M14791" i="3" a="1"/>
  <c r="M14791" i="3" s="1"/>
  <c r="M14792" i="3" a="1"/>
  <c r="M14792" i="3" s="1"/>
  <c r="M14793" i="3" a="1"/>
  <c r="M14793" i="3" s="1"/>
  <c r="M14794" i="3" a="1"/>
  <c r="M14794" i="3" s="1"/>
  <c r="M14795" i="3" a="1"/>
  <c r="M14795" i="3" s="1"/>
  <c r="M14796" i="3" a="1"/>
  <c r="M14796" i="3" s="1"/>
  <c r="M14797" i="3" a="1"/>
  <c r="M14797" i="3" s="1"/>
  <c r="M14798" i="3" a="1"/>
  <c r="M14798" i="3" s="1"/>
  <c r="M14799" i="3" a="1"/>
  <c r="M14799" i="3" s="1"/>
  <c r="M14800" i="3" a="1"/>
  <c r="M14800" i="3" s="1"/>
  <c r="M14801" i="3" a="1"/>
  <c r="M14801" i="3" s="1"/>
  <c r="M14802" i="3" a="1"/>
  <c r="M14802" i="3" s="1"/>
  <c r="M14803" i="3" a="1"/>
  <c r="M14803" i="3" s="1"/>
  <c r="M14804" i="3" a="1"/>
  <c r="M14804" i="3" s="1"/>
  <c r="M14805" i="3" a="1"/>
  <c r="M14805" i="3" s="1"/>
  <c r="M14806" i="3" a="1"/>
  <c r="M14806" i="3" s="1"/>
  <c r="M14807" i="3" a="1"/>
  <c r="M14807" i="3" s="1"/>
  <c r="M14808" i="3" a="1"/>
  <c r="M14808" i="3" s="1"/>
  <c r="M14809" i="3" a="1"/>
  <c r="M14809" i="3" s="1"/>
  <c r="M14810" i="3" a="1"/>
  <c r="M14810" i="3" s="1"/>
  <c r="M14811" i="3" a="1"/>
  <c r="M14811" i="3" s="1"/>
  <c r="M14812" i="3" a="1"/>
  <c r="M14812" i="3" s="1"/>
  <c r="M14813" i="3" a="1"/>
  <c r="M14813" i="3" s="1"/>
  <c r="M14814" i="3" a="1"/>
  <c r="M14814" i="3" s="1"/>
  <c r="M14815" i="3" a="1"/>
  <c r="M14815" i="3" s="1"/>
  <c r="M14816" i="3" a="1"/>
  <c r="M14816" i="3" s="1"/>
  <c r="M14817" i="3" a="1"/>
  <c r="M14817" i="3" s="1"/>
  <c r="M14818" i="3" a="1"/>
  <c r="M14818" i="3" s="1"/>
  <c r="M14819" i="3" a="1"/>
  <c r="M14819" i="3" s="1"/>
  <c r="M14820" i="3" a="1"/>
  <c r="M14820" i="3" s="1"/>
  <c r="M14821" i="3" a="1"/>
  <c r="M14821" i="3" s="1"/>
  <c r="M14822" i="3" a="1"/>
  <c r="M14822" i="3" s="1"/>
  <c r="M14823" i="3" a="1"/>
  <c r="M14823" i="3" s="1"/>
  <c r="M14824" i="3" a="1"/>
  <c r="M14824" i="3" s="1"/>
  <c r="M14825" i="3" a="1"/>
  <c r="M14825" i="3" s="1"/>
  <c r="M14826" i="3" a="1"/>
  <c r="M14826" i="3" s="1"/>
  <c r="M14827" i="3" a="1"/>
  <c r="M14827" i="3" s="1"/>
  <c r="M14828" i="3" a="1"/>
  <c r="M14828" i="3" s="1"/>
  <c r="M14829" i="3" a="1"/>
  <c r="M14829" i="3" s="1"/>
  <c r="M14830" i="3" a="1"/>
  <c r="M14830" i="3" s="1"/>
  <c r="M14831" i="3" a="1"/>
  <c r="M14831" i="3" s="1"/>
  <c r="M14832" i="3" a="1"/>
  <c r="M14832" i="3" s="1"/>
  <c r="M14833" i="3" a="1"/>
  <c r="M14833" i="3" s="1"/>
  <c r="M14834" i="3" a="1"/>
  <c r="M14834" i="3" s="1"/>
  <c r="M14835" i="3" a="1"/>
  <c r="M14835" i="3" s="1"/>
  <c r="M14836" i="3" a="1"/>
  <c r="M14836" i="3" s="1"/>
  <c r="M14837" i="3" a="1"/>
  <c r="M14837" i="3" s="1"/>
  <c r="M14838" i="3" a="1"/>
  <c r="M14838" i="3" s="1"/>
  <c r="M14839" i="3" a="1"/>
  <c r="M14839" i="3" s="1"/>
  <c r="M14840" i="3" a="1"/>
  <c r="M14840" i="3" s="1"/>
  <c r="M14841" i="3" a="1"/>
  <c r="M14841" i="3" s="1"/>
  <c r="M14842" i="3" a="1"/>
  <c r="M14842" i="3" s="1"/>
  <c r="M14843" i="3" a="1"/>
  <c r="M14843" i="3" s="1"/>
  <c r="M14844" i="3" a="1"/>
  <c r="M14844" i="3" s="1"/>
  <c r="M14845" i="3" a="1"/>
  <c r="M14845" i="3" s="1"/>
  <c r="M14846" i="3" a="1"/>
  <c r="M14846" i="3" s="1"/>
  <c r="M14847" i="3" a="1"/>
  <c r="M14847" i="3" s="1"/>
  <c r="M14848" i="3" a="1"/>
  <c r="M14848" i="3" s="1"/>
  <c r="M14849" i="3" a="1"/>
  <c r="M14849" i="3" s="1"/>
  <c r="M14850" i="3" a="1"/>
  <c r="M14850" i="3" s="1"/>
  <c r="M14851" i="3" a="1"/>
  <c r="M14851" i="3" s="1"/>
  <c r="M14852" i="3" a="1"/>
  <c r="M14852" i="3" s="1"/>
  <c r="M14853" i="3" a="1"/>
  <c r="M14853" i="3" s="1"/>
  <c r="M14854" i="3" a="1"/>
  <c r="M14854" i="3" s="1"/>
  <c r="M14855" i="3" a="1"/>
  <c r="M14855" i="3" s="1"/>
  <c r="M14856" i="3" a="1"/>
  <c r="M14856" i="3" s="1"/>
  <c r="M14857" i="3" a="1"/>
  <c r="M14857" i="3" s="1"/>
  <c r="M14858" i="3" a="1"/>
  <c r="M14858" i="3" s="1"/>
  <c r="M14859" i="3" a="1"/>
  <c r="M14859" i="3" s="1"/>
  <c r="M14860" i="3" a="1"/>
  <c r="M14860" i="3" s="1"/>
  <c r="M14861" i="3" a="1"/>
  <c r="M14861" i="3" s="1"/>
  <c r="M14862" i="3" a="1"/>
  <c r="M14862" i="3" s="1"/>
  <c r="M14863" i="3" a="1"/>
  <c r="M14863" i="3" s="1"/>
  <c r="M14864" i="3" a="1"/>
  <c r="M14864" i="3" s="1"/>
  <c r="M14865" i="3" a="1"/>
  <c r="M14865" i="3" s="1"/>
  <c r="M14866" i="3" a="1"/>
  <c r="M14866" i="3" s="1"/>
  <c r="M14867" i="3" a="1"/>
  <c r="M14867" i="3" s="1"/>
  <c r="M14868" i="3" a="1"/>
  <c r="M14868" i="3" s="1"/>
  <c r="M14869" i="3" a="1"/>
  <c r="M14869" i="3" s="1"/>
  <c r="M14870" i="3" a="1"/>
  <c r="M14870" i="3" s="1"/>
  <c r="M14871" i="3" a="1"/>
  <c r="M14871" i="3" s="1"/>
  <c r="M14872" i="3" a="1"/>
  <c r="M14872" i="3" s="1"/>
  <c r="M14873" i="3" a="1"/>
  <c r="M14873" i="3" s="1"/>
  <c r="M14874" i="3" a="1"/>
  <c r="M14874" i="3" s="1"/>
  <c r="M14875" i="3" a="1"/>
  <c r="M14875" i="3" s="1"/>
  <c r="M14876" i="3" a="1"/>
  <c r="M14876" i="3" s="1"/>
  <c r="M14877" i="3" a="1"/>
  <c r="M14877" i="3" s="1"/>
  <c r="M14878" i="3" a="1"/>
  <c r="M14878" i="3" s="1"/>
  <c r="M14879" i="3" a="1"/>
  <c r="M14879" i="3" s="1"/>
  <c r="M14880" i="3" a="1"/>
  <c r="M14880" i="3" s="1"/>
  <c r="M14881" i="3" a="1"/>
  <c r="M14881" i="3" s="1"/>
  <c r="M14882" i="3" a="1"/>
  <c r="M14882" i="3" s="1"/>
  <c r="M14883" i="3" a="1"/>
  <c r="M14883" i="3" s="1"/>
  <c r="M14884" i="3" a="1"/>
  <c r="M14884" i="3" s="1"/>
  <c r="M14885" i="3" a="1"/>
  <c r="M14885" i="3" s="1"/>
  <c r="M14886" i="3" a="1"/>
  <c r="M14886" i="3" s="1"/>
  <c r="M14887" i="3" a="1"/>
  <c r="M14887" i="3" s="1"/>
  <c r="M14888" i="3" a="1"/>
  <c r="M14888" i="3" s="1"/>
  <c r="M14889" i="3" a="1"/>
  <c r="M14889" i="3" s="1"/>
  <c r="M14890" i="3" a="1"/>
  <c r="M14890" i="3" s="1"/>
  <c r="M14891" i="3" a="1"/>
  <c r="M14891" i="3" s="1"/>
  <c r="M14892" i="3" a="1"/>
  <c r="M14892" i="3" s="1"/>
  <c r="M14893" i="3" a="1"/>
  <c r="M14893" i="3" s="1"/>
  <c r="M14894" i="3" a="1"/>
  <c r="M14894" i="3" s="1"/>
  <c r="M14895" i="3" a="1"/>
  <c r="M14895" i="3" s="1"/>
  <c r="M14896" i="3" a="1"/>
  <c r="M14896" i="3" s="1"/>
  <c r="M14897" i="3" a="1"/>
  <c r="M14897" i="3" s="1"/>
  <c r="M14898" i="3" a="1"/>
  <c r="M14898" i="3" s="1"/>
  <c r="M14899" i="3" a="1"/>
  <c r="M14899" i="3" s="1"/>
  <c r="M14900" i="3" a="1"/>
  <c r="M14900" i="3" s="1"/>
  <c r="M14901" i="3" a="1"/>
  <c r="M14901" i="3" s="1"/>
  <c r="M14902" i="3" a="1"/>
  <c r="M14902" i="3" s="1"/>
  <c r="M14903" i="3" a="1"/>
  <c r="M14903" i="3" s="1"/>
  <c r="M14904" i="3" a="1"/>
  <c r="M14904" i="3" s="1"/>
  <c r="M14905" i="3" a="1"/>
  <c r="M14905" i="3" s="1"/>
  <c r="M14906" i="3" a="1"/>
  <c r="M14906" i="3" s="1"/>
  <c r="M14907" i="3" a="1"/>
  <c r="M14907" i="3" s="1"/>
  <c r="M14908" i="3" a="1"/>
  <c r="M14908" i="3" s="1"/>
  <c r="M14909" i="3" a="1"/>
  <c r="M14909" i="3" s="1"/>
  <c r="M14910" i="3" a="1"/>
  <c r="M14910" i="3" s="1"/>
  <c r="M14911" i="3" a="1"/>
  <c r="M14911" i="3" s="1"/>
  <c r="M14912" i="3" a="1"/>
  <c r="M14912" i="3" s="1"/>
  <c r="M14913" i="3" a="1"/>
  <c r="M14913" i="3" s="1"/>
  <c r="M14914" i="3" a="1"/>
  <c r="M14914" i="3" s="1"/>
  <c r="M14915" i="3" a="1"/>
  <c r="M14915" i="3" s="1"/>
  <c r="M14916" i="3" a="1"/>
  <c r="M14916" i="3" s="1"/>
  <c r="M14917" i="3" a="1"/>
  <c r="M14917" i="3" s="1"/>
  <c r="M14918" i="3" a="1"/>
  <c r="M14918" i="3" s="1"/>
  <c r="M14919" i="3" a="1"/>
  <c r="M14919" i="3" s="1"/>
  <c r="M14920" i="3" a="1"/>
  <c r="M14920" i="3" s="1"/>
  <c r="M14921" i="3" a="1"/>
  <c r="M14921" i="3" s="1"/>
  <c r="M14922" i="3" a="1"/>
  <c r="M14922" i="3" s="1"/>
  <c r="M14923" i="3" a="1"/>
  <c r="M14923" i="3" s="1"/>
  <c r="M14924" i="3" a="1"/>
  <c r="M14924" i="3" s="1"/>
  <c r="M14925" i="3" a="1"/>
  <c r="M14925" i="3" s="1"/>
  <c r="M14926" i="3" a="1"/>
  <c r="M14926" i="3" s="1"/>
  <c r="M14927" i="3" a="1"/>
  <c r="M14927" i="3" s="1"/>
  <c r="M14928" i="3" a="1"/>
  <c r="M14928" i="3" s="1"/>
  <c r="M14929" i="3" a="1"/>
  <c r="M14929" i="3" s="1"/>
  <c r="M14930" i="3" a="1"/>
  <c r="M14930" i="3" s="1"/>
  <c r="M14931" i="3" a="1"/>
  <c r="M14931" i="3" s="1"/>
  <c r="M14932" i="3" a="1"/>
  <c r="M14932" i="3" s="1"/>
  <c r="M14933" i="3" a="1"/>
  <c r="M14933" i="3" s="1"/>
  <c r="M14934" i="3" a="1"/>
  <c r="M14934" i="3" s="1"/>
  <c r="M14935" i="3" a="1"/>
  <c r="M14935" i="3" s="1"/>
  <c r="M14936" i="3" a="1"/>
  <c r="M14936" i="3" s="1"/>
  <c r="M14937" i="3" a="1"/>
  <c r="M14937" i="3" s="1"/>
  <c r="M14938" i="3" a="1"/>
  <c r="M14938" i="3" s="1"/>
  <c r="M14939" i="3" a="1"/>
  <c r="M14939" i="3" s="1"/>
  <c r="M14940" i="3" a="1"/>
  <c r="M14940" i="3" s="1"/>
  <c r="M14941" i="3" a="1"/>
  <c r="M14941" i="3" s="1"/>
  <c r="M14942" i="3" a="1"/>
  <c r="M14942" i="3" s="1"/>
  <c r="M14943" i="3" a="1"/>
  <c r="M14943" i="3" s="1"/>
  <c r="M14944" i="3" a="1"/>
  <c r="M14944" i="3" s="1"/>
  <c r="M14945" i="3" a="1"/>
  <c r="M14945" i="3" s="1"/>
  <c r="M14946" i="3" a="1"/>
  <c r="M14946" i="3" s="1"/>
  <c r="M14947" i="3" a="1"/>
  <c r="M14947" i="3" s="1"/>
  <c r="M14948" i="3" a="1"/>
  <c r="M14948" i="3" s="1"/>
  <c r="M14949" i="3" a="1"/>
  <c r="M14949" i="3" s="1"/>
  <c r="M14950" i="3" a="1"/>
  <c r="M14950" i="3" s="1"/>
  <c r="M14951" i="3" a="1"/>
  <c r="M14951" i="3" s="1"/>
  <c r="M14952" i="3" a="1"/>
  <c r="M14952" i="3" s="1"/>
  <c r="M14953" i="3" a="1"/>
  <c r="M14953" i="3" s="1"/>
  <c r="M14954" i="3" a="1"/>
  <c r="M14954" i="3" s="1"/>
  <c r="M14955" i="3" a="1"/>
  <c r="M14955" i="3" s="1"/>
  <c r="M14956" i="3" a="1"/>
  <c r="M14956" i="3" s="1"/>
  <c r="M14957" i="3" a="1"/>
  <c r="M14957" i="3" s="1"/>
  <c r="M14958" i="3" a="1"/>
  <c r="M14958" i="3" s="1"/>
  <c r="M14959" i="3" a="1"/>
  <c r="M14959" i="3" s="1"/>
  <c r="M14960" i="3" a="1"/>
  <c r="M14960" i="3" s="1"/>
  <c r="M14961" i="3" a="1"/>
  <c r="M14961" i="3" s="1"/>
  <c r="M14962" i="3" a="1"/>
  <c r="M14962" i="3" s="1"/>
  <c r="M14963" i="3" a="1"/>
  <c r="M14963" i="3" s="1"/>
  <c r="M14964" i="3" a="1"/>
  <c r="M14964" i="3" s="1"/>
  <c r="M14965" i="3" a="1"/>
  <c r="M14965" i="3" s="1"/>
  <c r="M14966" i="3" a="1"/>
  <c r="M14966" i="3" s="1"/>
  <c r="M14967" i="3" a="1"/>
  <c r="M14967" i="3" s="1"/>
  <c r="M14968" i="3" a="1"/>
  <c r="M14968" i="3" s="1"/>
  <c r="M14969" i="3" a="1"/>
  <c r="M14969" i="3" s="1"/>
  <c r="M14970" i="3" a="1"/>
  <c r="M14970" i="3" s="1"/>
  <c r="M14971" i="3" a="1"/>
  <c r="M14971" i="3" s="1"/>
  <c r="M14972" i="3" a="1"/>
  <c r="M14972" i="3" s="1"/>
  <c r="M14973" i="3" a="1"/>
  <c r="M14973" i="3" s="1"/>
  <c r="M14974" i="3" a="1"/>
  <c r="M14974" i="3" s="1"/>
  <c r="M14975" i="3" a="1"/>
  <c r="M14975" i="3" s="1"/>
  <c r="M14976" i="3" a="1"/>
  <c r="M14976" i="3" s="1"/>
  <c r="M14977" i="3" a="1"/>
  <c r="M14977" i="3" s="1"/>
  <c r="M14978" i="3" a="1"/>
  <c r="M14978" i="3" s="1"/>
  <c r="M14979" i="3" a="1"/>
  <c r="M14979" i="3" s="1"/>
  <c r="M14980" i="3" a="1"/>
  <c r="M14980" i="3" s="1"/>
  <c r="M14981" i="3" a="1"/>
  <c r="M14981" i="3" s="1"/>
  <c r="M14982" i="3" a="1"/>
  <c r="M14982" i="3" s="1"/>
  <c r="M14983" i="3" a="1"/>
  <c r="M14983" i="3" s="1"/>
  <c r="M14984" i="3" a="1"/>
  <c r="M14984" i="3" s="1"/>
  <c r="M14985" i="3" a="1"/>
  <c r="M14985" i="3" s="1"/>
  <c r="M14986" i="3" a="1"/>
  <c r="M14986" i="3" s="1"/>
  <c r="M14987" i="3" a="1"/>
  <c r="M14987" i="3" s="1"/>
  <c r="M14988" i="3" a="1"/>
  <c r="M14988" i="3" s="1"/>
  <c r="M14989" i="3" a="1"/>
  <c r="M14989" i="3" s="1"/>
  <c r="M14990" i="3" a="1"/>
  <c r="M14990" i="3" s="1"/>
  <c r="M14991" i="3" a="1"/>
  <c r="M14991" i="3" s="1"/>
  <c r="M14992" i="3" a="1"/>
  <c r="M14992" i="3" s="1"/>
  <c r="M14993" i="3" a="1"/>
  <c r="M14993" i="3" s="1"/>
  <c r="M14994" i="3" a="1"/>
  <c r="M14994" i="3" s="1"/>
  <c r="M14995" i="3" a="1"/>
  <c r="M14995" i="3" s="1"/>
  <c r="M14996" i="3" a="1"/>
  <c r="M14996" i="3" s="1"/>
  <c r="M14997" i="3" a="1"/>
  <c r="M14997" i="3" s="1"/>
  <c r="M14998" i="3" a="1"/>
  <c r="M14998" i="3" s="1"/>
  <c r="M14999" i="3" a="1"/>
  <c r="M14999" i="3" s="1"/>
  <c r="M15000" i="3" a="1"/>
  <c r="M15000" i="3" s="1"/>
  <c r="M15001" i="3" a="1"/>
  <c r="M15001" i="3" s="1"/>
  <c r="M15002" i="3" a="1"/>
  <c r="M15002" i="3" s="1"/>
  <c r="M15003" i="3" a="1"/>
  <c r="M15003" i="3" s="1"/>
  <c r="M15004" i="3" a="1"/>
  <c r="M15004" i="3" s="1"/>
  <c r="M15005" i="3" a="1"/>
  <c r="M15005" i="3" s="1"/>
  <c r="M15006" i="3" a="1"/>
  <c r="M15006" i="3" s="1"/>
  <c r="M15007" i="3" a="1"/>
  <c r="M15007" i="3" s="1"/>
  <c r="M15008" i="3" a="1"/>
  <c r="M15008" i="3" s="1"/>
  <c r="M15009" i="3" a="1"/>
  <c r="M15009" i="3" s="1"/>
  <c r="M15010" i="3" a="1"/>
  <c r="M15010" i="3" s="1"/>
  <c r="M15011" i="3" a="1"/>
  <c r="M15011" i="3" s="1"/>
  <c r="M15012" i="3" a="1"/>
  <c r="M15012" i="3" s="1"/>
  <c r="M15013" i="3" a="1"/>
  <c r="M15013" i="3" s="1"/>
  <c r="M15014" i="3" a="1"/>
  <c r="M15014" i="3" s="1"/>
  <c r="M15015" i="3" a="1"/>
  <c r="M15015" i="3" s="1"/>
  <c r="M15016" i="3" a="1"/>
  <c r="M15016" i="3" s="1"/>
  <c r="M15017" i="3" a="1"/>
  <c r="M15017" i="3" s="1"/>
  <c r="M15018" i="3" a="1"/>
  <c r="M15018" i="3" s="1"/>
  <c r="M15019" i="3" a="1"/>
  <c r="M15019" i="3" s="1"/>
  <c r="M15020" i="3" a="1"/>
  <c r="M15020" i="3" s="1"/>
  <c r="M15021" i="3" a="1"/>
  <c r="M15021" i="3" s="1"/>
  <c r="M15022" i="3" a="1"/>
  <c r="M15022" i="3" s="1"/>
  <c r="M15023" i="3" a="1"/>
  <c r="M15023" i="3" s="1"/>
  <c r="M15024" i="3" a="1"/>
  <c r="M15024" i="3" s="1"/>
  <c r="M15025" i="3" a="1"/>
  <c r="M15025" i="3" s="1"/>
  <c r="M15026" i="3" a="1"/>
  <c r="M15026" i="3" s="1"/>
  <c r="M15027" i="3" a="1"/>
  <c r="M15027" i="3" s="1"/>
  <c r="M15028" i="3" a="1"/>
  <c r="M15028" i="3" s="1"/>
  <c r="M15029" i="3" a="1"/>
  <c r="M15029" i="3" s="1"/>
  <c r="M15030" i="3" a="1"/>
  <c r="M15030" i="3" s="1"/>
  <c r="M15031" i="3" a="1"/>
  <c r="M15031" i="3" s="1"/>
  <c r="M15032" i="3" a="1"/>
  <c r="M15032" i="3" s="1"/>
  <c r="M15033" i="3" a="1"/>
  <c r="M15033" i="3" s="1"/>
  <c r="M15034" i="3" a="1"/>
  <c r="M15034" i="3" s="1"/>
  <c r="M15035" i="3" a="1"/>
  <c r="M15035" i="3" s="1"/>
  <c r="M15036" i="3" a="1"/>
  <c r="M15036" i="3" s="1"/>
  <c r="M15037" i="3" a="1"/>
  <c r="M15037" i="3" s="1"/>
  <c r="M15038" i="3" a="1"/>
  <c r="M15038" i="3" s="1"/>
  <c r="M15039" i="3" a="1"/>
  <c r="M15039" i="3" s="1"/>
  <c r="M15040" i="3" a="1"/>
  <c r="M15040" i="3" s="1"/>
  <c r="M15041" i="3" a="1"/>
  <c r="M15041" i="3" s="1"/>
  <c r="M15042" i="3" a="1"/>
  <c r="M15042" i="3" s="1"/>
  <c r="M15043" i="3" a="1"/>
  <c r="M15043" i="3" s="1"/>
  <c r="M15044" i="3" a="1"/>
  <c r="M15044" i="3" s="1"/>
  <c r="M15045" i="3" a="1"/>
  <c r="M15045" i="3" s="1"/>
  <c r="M15046" i="3" a="1"/>
  <c r="M15046" i="3" s="1"/>
  <c r="M15047" i="3" a="1"/>
  <c r="M15047" i="3" s="1"/>
  <c r="M15048" i="3" a="1"/>
  <c r="M15048" i="3" s="1"/>
  <c r="M15049" i="3" a="1"/>
  <c r="M15049" i="3" s="1"/>
  <c r="M15050" i="3" a="1"/>
  <c r="M15050" i="3" s="1"/>
  <c r="M15051" i="3" a="1"/>
  <c r="M15051" i="3" s="1"/>
  <c r="M15052" i="3" a="1"/>
  <c r="M15052" i="3" s="1"/>
  <c r="M15053" i="3" a="1"/>
  <c r="M15053" i="3" s="1"/>
  <c r="M15054" i="3" a="1"/>
  <c r="M15054" i="3" s="1"/>
  <c r="M15055" i="3" a="1"/>
  <c r="M15055" i="3" s="1"/>
  <c r="M15056" i="3" a="1"/>
  <c r="M15056" i="3" s="1"/>
  <c r="M15057" i="3" a="1"/>
  <c r="M15057" i="3" s="1"/>
  <c r="M15058" i="3" a="1"/>
  <c r="M15058" i="3" s="1"/>
  <c r="M15059" i="3" a="1"/>
  <c r="M15059" i="3" s="1"/>
  <c r="M15060" i="3" a="1"/>
  <c r="M15060" i="3" s="1"/>
  <c r="M15061" i="3" a="1"/>
  <c r="M15061" i="3" s="1"/>
  <c r="M15062" i="3" a="1"/>
  <c r="M15062" i="3" s="1"/>
  <c r="M15063" i="3" a="1"/>
  <c r="M15063" i="3" s="1"/>
  <c r="M15064" i="3" a="1"/>
  <c r="M15064" i="3" s="1"/>
  <c r="M15065" i="3" a="1"/>
  <c r="M15065" i="3" s="1"/>
  <c r="M15066" i="3" a="1"/>
  <c r="M15066" i="3" s="1"/>
  <c r="M15067" i="3" a="1"/>
  <c r="M15067" i="3" s="1"/>
  <c r="M15068" i="3" a="1"/>
  <c r="M15068" i="3" s="1"/>
  <c r="M15069" i="3" a="1"/>
  <c r="M15069" i="3" s="1"/>
  <c r="M15070" i="3" a="1"/>
  <c r="M15070" i="3" s="1"/>
  <c r="M15071" i="3" a="1"/>
  <c r="M15071" i="3" s="1"/>
  <c r="M15072" i="3" a="1"/>
  <c r="M15072" i="3" s="1"/>
  <c r="M15073" i="3" a="1"/>
  <c r="M15073" i="3" s="1"/>
  <c r="M15074" i="3" a="1"/>
  <c r="M15074" i="3" s="1"/>
  <c r="M15075" i="3" a="1"/>
  <c r="M15075" i="3" s="1"/>
  <c r="M15076" i="3" a="1"/>
  <c r="M15076" i="3" s="1"/>
  <c r="M15077" i="3" a="1"/>
  <c r="M15077" i="3" s="1"/>
  <c r="M15078" i="3" a="1"/>
  <c r="M15078" i="3" s="1"/>
  <c r="M15079" i="3" a="1"/>
  <c r="M15079" i="3" s="1"/>
  <c r="M15080" i="3" a="1"/>
  <c r="M15080" i="3" s="1"/>
  <c r="M15081" i="3" a="1"/>
  <c r="M15081" i="3" s="1"/>
  <c r="M15082" i="3" a="1"/>
  <c r="M15082" i="3" s="1"/>
  <c r="M15083" i="3" a="1"/>
  <c r="M15083" i="3" s="1"/>
  <c r="M15084" i="3" a="1"/>
  <c r="M15084" i="3" s="1"/>
  <c r="M15085" i="3" a="1"/>
  <c r="M15085" i="3" s="1"/>
  <c r="M15086" i="3" a="1"/>
  <c r="M15086" i="3" s="1"/>
  <c r="M15087" i="3" a="1"/>
  <c r="M15087" i="3" s="1"/>
  <c r="M15088" i="3" a="1"/>
  <c r="M15088" i="3" s="1"/>
  <c r="M15089" i="3" a="1"/>
  <c r="M15089" i="3" s="1"/>
  <c r="M15090" i="3" a="1"/>
  <c r="M15090" i="3" s="1"/>
  <c r="M15091" i="3" a="1"/>
  <c r="M15091" i="3" s="1"/>
  <c r="M15092" i="3" a="1"/>
  <c r="M15092" i="3" s="1"/>
  <c r="M15093" i="3" a="1"/>
  <c r="M15093" i="3" s="1"/>
  <c r="M15094" i="3" a="1"/>
  <c r="M15094" i="3" s="1"/>
  <c r="M15095" i="3" a="1"/>
  <c r="M15095" i="3" s="1"/>
  <c r="M15096" i="3" a="1"/>
  <c r="M15096" i="3" s="1"/>
  <c r="M15097" i="3" a="1"/>
  <c r="M15097" i="3" s="1"/>
  <c r="M15098" i="3" a="1"/>
  <c r="M15098" i="3" s="1"/>
  <c r="M15099" i="3" a="1"/>
  <c r="M15099" i="3" s="1"/>
  <c r="M15100" i="3" a="1"/>
  <c r="M15100" i="3" s="1"/>
  <c r="M15101" i="3" a="1"/>
  <c r="M15101" i="3" s="1"/>
  <c r="M15102" i="3" a="1"/>
  <c r="M15102" i="3" s="1"/>
  <c r="M15103" i="3" a="1"/>
  <c r="M15103" i="3" s="1"/>
  <c r="M15104" i="3" a="1"/>
  <c r="M15104" i="3" s="1"/>
  <c r="M15105" i="3" a="1"/>
  <c r="M15105" i="3" s="1"/>
  <c r="M15106" i="3" a="1"/>
  <c r="M15106" i="3" s="1"/>
  <c r="M15107" i="3" a="1"/>
  <c r="M15107" i="3" s="1"/>
  <c r="M15108" i="3" a="1"/>
  <c r="M15108" i="3" s="1"/>
  <c r="M15109" i="3" a="1"/>
  <c r="M15109" i="3" s="1"/>
  <c r="M15110" i="3" a="1"/>
  <c r="M15110" i="3" s="1"/>
  <c r="M15111" i="3" a="1"/>
  <c r="M15111" i="3" s="1"/>
  <c r="M15112" i="3" a="1"/>
  <c r="M15112" i="3" s="1"/>
  <c r="M15113" i="3" a="1"/>
  <c r="M15113" i="3" s="1"/>
  <c r="M15114" i="3" a="1"/>
  <c r="M15114" i="3" s="1"/>
  <c r="M15115" i="3" a="1"/>
  <c r="M15115" i="3" s="1"/>
  <c r="M15116" i="3" a="1"/>
  <c r="M15116" i="3" s="1"/>
  <c r="M15117" i="3" a="1"/>
  <c r="M15117" i="3" s="1"/>
  <c r="M15118" i="3" a="1"/>
  <c r="M15118" i="3" s="1"/>
  <c r="M15119" i="3" a="1"/>
  <c r="M15119" i="3" s="1"/>
  <c r="M15120" i="3" a="1"/>
  <c r="M15120" i="3" s="1"/>
  <c r="M15121" i="3" a="1"/>
  <c r="M15121" i="3" s="1"/>
  <c r="M15122" i="3" a="1"/>
  <c r="M15122" i="3" s="1"/>
  <c r="M15123" i="3" a="1"/>
  <c r="M15123" i="3" s="1"/>
  <c r="M15124" i="3" a="1"/>
  <c r="M15124" i="3" s="1"/>
  <c r="M15125" i="3" a="1"/>
  <c r="M15125" i="3" s="1"/>
  <c r="M15126" i="3" a="1"/>
  <c r="M15126" i="3" s="1"/>
  <c r="M15127" i="3" a="1"/>
  <c r="M15127" i="3" s="1"/>
  <c r="M15128" i="3" a="1"/>
  <c r="M15128" i="3" s="1"/>
  <c r="M15129" i="3" a="1"/>
  <c r="M15129" i="3" s="1"/>
  <c r="M15130" i="3" a="1"/>
  <c r="M15130" i="3" s="1"/>
  <c r="M15131" i="3" a="1"/>
  <c r="M15131" i="3" s="1"/>
  <c r="M15132" i="3" a="1"/>
  <c r="M15132" i="3" s="1"/>
  <c r="M15133" i="3" a="1"/>
  <c r="M15133" i="3" s="1"/>
  <c r="M15134" i="3" a="1"/>
  <c r="M15134" i="3" s="1"/>
  <c r="M15135" i="3" a="1"/>
  <c r="M15135" i="3" s="1"/>
  <c r="M15136" i="3" a="1"/>
  <c r="M15136" i="3" s="1"/>
  <c r="M15137" i="3" a="1"/>
  <c r="M15137" i="3" s="1"/>
  <c r="M15138" i="3" a="1"/>
  <c r="M15138" i="3" s="1"/>
  <c r="M15139" i="3" a="1"/>
  <c r="M15139" i="3" s="1"/>
  <c r="M15140" i="3" a="1"/>
  <c r="M15140" i="3" s="1"/>
  <c r="M15141" i="3" a="1"/>
  <c r="M15141" i="3" s="1"/>
  <c r="M15142" i="3" a="1"/>
  <c r="M15142" i="3" s="1"/>
  <c r="M15143" i="3" a="1"/>
  <c r="M15143" i="3" s="1"/>
  <c r="M15144" i="3" a="1"/>
  <c r="M15144" i="3" s="1"/>
  <c r="M15145" i="3" a="1"/>
  <c r="M15145" i="3" s="1"/>
  <c r="M15146" i="3" a="1"/>
  <c r="M15146" i="3" s="1"/>
  <c r="M15147" i="3" a="1"/>
  <c r="M15147" i="3" s="1"/>
  <c r="M15148" i="3" a="1"/>
  <c r="M15148" i="3" s="1"/>
  <c r="M15149" i="3" a="1"/>
  <c r="M15149" i="3" s="1"/>
  <c r="M15150" i="3" a="1"/>
  <c r="M15150" i="3" s="1"/>
  <c r="M15151" i="3" a="1"/>
  <c r="M15151" i="3" s="1"/>
  <c r="M15152" i="3" a="1"/>
  <c r="M15152" i="3" s="1"/>
  <c r="M15153" i="3" a="1"/>
  <c r="M15153" i="3" s="1"/>
  <c r="M15154" i="3" a="1"/>
  <c r="M15154" i="3" s="1"/>
  <c r="M15155" i="3" a="1"/>
  <c r="M15155" i="3" s="1"/>
  <c r="M15156" i="3" a="1"/>
  <c r="M15156" i="3" s="1"/>
  <c r="M15157" i="3" a="1"/>
  <c r="M15157" i="3" s="1"/>
  <c r="M15158" i="3" a="1"/>
  <c r="M15158" i="3" s="1"/>
  <c r="M15159" i="3" a="1"/>
  <c r="M15159" i="3" s="1"/>
  <c r="M15160" i="3" a="1"/>
  <c r="M15160" i="3" s="1"/>
  <c r="M15161" i="3" a="1"/>
  <c r="M15161" i="3" s="1"/>
  <c r="M15162" i="3" a="1"/>
  <c r="M15162" i="3" s="1"/>
  <c r="M15163" i="3" a="1"/>
  <c r="M15163" i="3" s="1"/>
  <c r="M15164" i="3" a="1"/>
  <c r="M15164" i="3" s="1"/>
  <c r="M15165" i="3" a="1"/>
  <c r="M15165" i="3" s="1"/>
  <c r="M15166" i="3" a="1"/>
  <c r="M15166" i="3" s="1"/>
  <c r="M15167" i="3" a="1"/>
  <c r="M15167" i="3" s="1"/>
  <c r="M15168" i="3" a="1"/>
  <c r="M15168" i="3" s="1"/>
  <c r="M15169" i="3" a="1"/>
  <c r="M15169" i="3" s="1"/>
  <c r="M15170" i="3" a="1"/>
  <c r="M15170" i="3" s="1"/>
  <c r="M15171" i="3" a="1"/>
  <c r="M15171" i="3" s="1"/>
  <c r="M15172" i="3" a="1"/>
  <c r="M15172" i="3" s="1"/>
  <c r="M15173" i="3" a="1"/>
  <c r="M15173" i="3" s="1"/>
  <c r="M15174" i="3" a="1"/>
  <c r="M15174" i="3" s="1"/>
  <c r="M15175" i="3" a="1"/>
  <c r="M15175" i="3" s="1"/>
  <c r="M15176" i="3" a="1"/>
  <c r="M15176" i="3" s="1"/>
  <c r="M15177" i="3" a="1"/>
  <c r="M15177" i="3" s="1"/>
  <c r="M15178" i="3" a="1"/>
  <c r="M15178" i="3" s="1"/>
  <c r="M15179" i="3" a="1"/>
  <c r="M15179" i="3" s="1"/>
  <c r="M15180" i="3" a="1"/>
  <c r="M15180" i="3" s="1"/>
  <c r="M15181" i="3" a="1"/>
  <c r="M15181" i="3" s="1"/>
  <c r="M15182" i="3" a="1"/>
  <c r="M15182" i="3" s="1"/>
  <c r="M15183" i="3" a="1"/>
  <c r="M15183" i="3" s="1"/>
  <c r="M15184" i="3" a="1"/>
  <c r="M15184" i="3" s="1"/>
  <c r="M15185" i="3" a="1"/>
  <c r="M15185" i="3" s="1"/>
  <c r="M15186" i="3" a="1"/>
  <c r="M15186" i="3" s="1"/>
  <c r="M15187" i="3" a="1"/>
  <c r="M15187" i="3" s="1"/>
  <c r="M15188" i="3" a="1"/>
  <c r="M15188" i="3" s="1"/>
  <c r="M15189" i="3" a="1"/>
  <c r="M15189" i="3" s="1"/>
  <c r="M15190" i="3" a="1"/>
  <c r="M15190" i="3" s="1"/>
  <c r="M15191" i="3" a="1"/>
  <c r="M15191" i="3" s="1"/>
  <c r="M15192" i="3" a="1"/>
  <c r="M15192" i="3" s="1"/>
  <c r="M15193" i="3" a="1"/>
  <c r="M15193" i="3" s="1"/>
  <c r="M15194" i="3" a="1"/>
  <c r="M15194" i="3" s="1"/>
  <c r="M15195" i="3" a="1"/>
  <c r="M15195" i="3" s="1"/>
  <c r="M15196" i="3" a="1"/>
  <c r="M15196" i="3" s="1"/>
  <c r="M15197" i="3" a="1"/>
  <c r="M15197" i="3" s="1"/>
  <c r="M15198" i="3" a="1"/>
  <c r="M15198" i="3" s="1"/>
  <c r="M15199" i="3" a="1"/>
  <c r="M15199" i="3" s="1"/>
  <c r="M15200" i="3" a="1"/>
  <c r="M15200" i="3" s="1"/>
  <c r="M15201" i="3" a="1"/>
  <c r="M15201" i="3" s="1"/>
  <c r="M15202" i="3" a="1"/>
  <c r="M15202" i="3" s="1"/>
  <c r="M15203" i="3" a="1"/>
  <c r="M15203" i="3" s="1"/>
  <c r="M15204" i="3" a="1"/>
  <c r="M15204" i="3" s="1"/>
  <c r="M15205" i="3" a="1"/>
  <c r="M15205" i="3" s="1"/>
  <c r="M15206" i="3" a="1"/>
  <c r="M15206" i="3" s="1"/>
  <c r="M15207" i="3" a="1"/>
  <c r="M15207" i="3" s="1"/>
  <c r="M15208" i="3" a="1"/>
  <c r="M15208" i="3" s="1"/>
  <c r="M15209" i="3" a="1"/>
  <c r="M15209" i="3" s="1"/>
  <c r="M15210" i="3" a="1"/>
  <c r="M15210" i="3" s="1"/>
  <c r="M15211" i="3" a="1"/>
  <c r="M15211" i="3" s="1"/>
  <c r="M15212" i="3" a="1"/>
  <c r="M15212" i="3" s="1"/>
  <c r="M15213" i="3" a="1"/>
  <c r="M15213" i="3" s="1"/>
  <c r="M15214" i="3" a="1"/>
  <c r="M15214" i="3" s="1"/>
  <c r="M15215" i="3" a="1"/>
  <c r="M15215" i="3" s="1"/>
  <c r="M15216" i="3" a="1"/>
  <c r="M15216" i="3" s="1"/>
  <c r="M15217" i="3" a="1"/>
  <c r="M15217" i="3" s="1"/>
  <c r="M15218" i="3" a="1"/>
  <c r="M15218" i="3" s="1"/>
  <c r="M15219" i="3" a="1"/>
  <c r="M15219" i="3" s="1"/>
  <c r="M15220" i="3" a="1"/>
  <c r="M15220" i="3" s="1"/>
  <c r="M15221" i="3" a="1"/>
  <c r="M15221" i="3" s="1"/>
  <c r="M15222" i="3" a="1"/>
  <c r="M15222" i="3" s="1"/>
  <c r="M15223" i="3" a="1"/>
  <c r="M15223" i="3" s="1"/>
  <c r="M15224" i="3" a="1"/>
  <c r="M15224" i="3" s="1"/>
  <c r="M15225" i="3" a="1"/>
  <c r="M15225" i="3" s="1"/>
  <c r="M15226" i="3" a="1"/>
  <c r="M15226" i="3" s="1"/>
  <c r="M15227" i="3" a="1"/>
  <c r="M15227" i="3" s="1"/>
  <c r="M15228" i="3" a="1"/>
  <c r="M15228" i="3" s="1"/>
  <c r="M15229" i="3" a="1"/>
  <c r="M15229" i="3" s="1"/>
  <c r="M15230" i="3" a="1"/>
  <c r="M15230" i="3" s="1"/>
  <c r="M15231" i="3" a="1"/>
  <c r="M15231" i="3" s="1"/>
  <c r="M15232" i="3" a="1"/>
  <c r="M15232" i="3" s="1"/>
  <c r="M15233" i="3" a="1"/>
  <c r="M15233" i="3" s="1"/>
  <c r="M15234" i="3" a="1"/>
  <c r="M15234" i="3" s="1"/>
  <c r="M15235" i="3" a="1"/>
  <c r="M15235" i="3" s="1"/>
  <c r="M15236" i="3" a="1"/>
  <c r="M15236" i="3" s="1"/>
  <c r="M15237" i="3" a="1"/>
  <c r="M15237" i="3" s="1"/>
  <c r="M15238" i="3" a="1"/>
  <c r="M15238" i="3" s="1"/>
  <c r="M15239" i="3" a="1"/>
  <c r="M15239" i="3" s="1"/>
  <c r="M15240" i="3" a="1"/>
  <c r="M15240" i="3" s="1"/>
  <c r="M15241" i="3" a="1"/>
  <c r="M15241" i="3" s="1"/>
  <c r="M15242" i="3" a="1"/>
  <c r="M15242" i="3" s="1"/>
  <c r="M15243" i="3" a="1"/>
  <c r="M15243" i="3" s="1"/>
  <c r="M15244" i="3" a="1"/>
  <c r="M15244" i="3" s="1"/>
  <c r="M15245" i="3" a="1"/>
  <c r="M15245" i="3" s="1"/>
  <c r="M15246" i="3" a="1"/>
  <c r="M15246" i="3" s="1"/>
  <c r="M15247" i="3" a="1"/>
  <c r="M15247" i="3" s="1"/>
  <c r="M15248" i="3" a="1"/>
  <c r="M15248" i="3" s="1"/>
  <c r="M15249" i="3" a="1"/>
  <c r="M15249" i="3" s="1"/>
  <c r="M15250" i="3" a="1"/>
  <c r="M15250" i="3" s="1"/>
  <c r="M15251" i="3" a="1"/>
  <c r="M15251" i="3" s="1"/>
  <c r="M15252" i="3" a="1"/>
  <c r="M15252" i="3" s="1"/>
  <c r="M15253" i="3" a="1"/>
  <c r="M15253" i="3" s="1"/>
  <c r="M15254" i="3" a="1"/>
  <c r="M15254" i="3" s="1"/>
  <c r="M15255" i="3" a="1"/>
  <c r="M15255" i="3" s="1"/>
  <c r="M15256" i="3" a="1"/>
  <c r="M15256" i="3" s="1"/>
  <c r="M15257" i="3" a="1"/>
  <c r="M15257" i="3" s="1"/>
  <c r="M15258" i="3" a="1"/>
  <c r="M15258" i="3" s="1"/>
  <c r="M15259" i="3" a="1"/>
  <c r="M15259" i="3" s="1"/>
  <c r="M15260" i="3" a="1"/>
  <c r="M15260" i="3" s="1"/>
  <c r="M15261" i="3" a="1"/>
  <c r="M15261" i="3" s="1"/>
  <c r="M15262" i="3" a="1"/>
  <c r="M15262" i="3" s="1"/>
  <c r="M15263" i="3" a="1"/>
  <c r="M15263" i="3" s="1"/>
  <c r="M15264" i="3" a="1"/>
  <c r="M15264" i="3" s="1"/>
  <c r="M15265" i="3" a="1"/>
  <c r="M15265" i="3" s="1"/>
  <c r="M15266" i="3" a="1"/>
  <c r="M15266" i="3" s="1"/>
  <c r="M15267" i="3" a="1"/>
  <c r="M15267" i="3" s="1"/>
  <c r="M15268" i="3" a="1"/>
  <c r="M15268" i="3" s="1"/>
  <c r="M15269" i="3" a="1"/>
  <c r="M15269" i="3" s="1"/>
  <c r="M15270" i="3" a="1"/>
  <c r="M15270" i="3" s="1"/>
  <c r="M15271" i="3" a="1"/>
  <c r="M15271" i="3" s="1"/>
  <c r="M15272" i="3" a="1"/>
  <c r="M15272" i="3" s="1"/>
  <c r="M15273" i="3" a="1"/>
  <c r="M15273" i="3" s="1"/>
  <c r="M15274" i="3" a="1"/>
  <c r="M15274" i="3" s="1"/>
  <c r="M15275" i="3" a="1"/>
  <c r="M15275" i="3" s="1"/>
  <c r="M15276" i="3" a="1"/>
  <c r="M15276" i="3" s="1"/>
  <c r="M15277" i="3" a="1"/>
  <c r="M15277" i="3" s="1"/>
  <c r="M15278" i="3" a="1"/>
  <c r="M15278" i="3" s="1"/>
  <c r="M15279" i="3" a="1"/>
  <c r="M15279" i="3" s="1"/>
  <c r="M15280" i="3" a="1"/>
  <c r="M15280" i="3" s="1"/>
  <c r="M15281" i="3" a="1"/>
  <c r="M15281" i="3" s="1"/>
  <c r="M15282" i="3" a="1"/>
  <c r="M15282" i="3" s="1"/>
  <c r="M15283" i="3" a="1"/>
  <c r="M15283" i="3" s="1"/>
  <c r="M15284" i="3" a="1"/>
  <c r="M15284" i="3" s="1"/>
  <c r="M15285" i="3" a="1"/>
  <c r="M15285" i="3" s="1"/>
  <c r="M15286" i="3" a="1"/>
  <c r="M15286" i="3" s="1"/>
  <c r="M15287" i="3" a="1"/>
  <c r="M15287" i="3" s="1"/>
  <c r="M15288" i="3" a="1"/>
  <c r="M15288" i="3" s="1"/>
  <c r="M15289" i="3" a="1"/>
  <c r="M15289" i="3" s="1"/>
  <c r="M15290" i="3" a="1"/>
  <c r="M15290" i="3" s="1"/>
  <c r="M15291" i="3" a="1"/>
  <c r="M15291" i="3" s="1"/>
  <c r="M15292" i="3" a="1"/>
  <c r="M15292" i="3" s="1"/>
  <c r="M15293" i="3" a="1"/>
  <c r="M15293" i="3" s="1"/>
  <c r="M15294" i="3" a="1"/>
  <c r="M15294" i="3" s="1"/>
  <c r="M15295" i="3" a="1"/>
  <c r="M15295" i="3" s="1"/>
  <c r="M15296" i="3" a="1"/>
  <c r="M15296" i="3" s="1"/>
  <c r="M15297" i="3" a="1"/>
  <c r="M15297" i="3" s="1"/>
  <c r="M15298" i="3" a="1"/>
  <c r="M15298" i="3" s="1"/>
  <c r="M15299" i="3" a="1"/>
  <c r="M15299" i="3" s="1"/>
  <c r="M15300" i="3" a="1"/>
  <c r="M15300" i="3" s="1"/>
  <c r="M15301" i="3" a="1"/>
  <c r="M15301" i="3" s="1"/>
  <c r="M15302" i="3" a="1"/>
  <c r="M15302" i="3" s="1"/>
  <c r="M15303" i="3" a="1"/>
  <c r="M15303" i="3" s="1"/>
  <c r="M15304" i="3" a="1"/>
  <c r="M15304" i="3" s="1"/>
  <c r="M15305" i="3" a="1"/>
  <c r="M15305" i="3" s="1"/>
  <c r="M15306" i="3" a="1"/>
  <c r="M15306" i="3" s="1"/>
  <c r="M15307" i="3" a="1"/>
  <c r="M15307" i="3" s="1"/>
  <c r="M15308" i="3" a="1"/>
  <c r="M15308" i="3" s="1"/>
  <c r="M15309" i="3" a="1"/>
  <c r="M15309" i="3" s="1"/>
  <c r="M15310" i="3" a="1"/>
  <c r="M15310" i="3" s="1"/>
  <c r="M15311" i="3" a="1"/>
  <c r="M15311" i="3" s="1"/>
  <c r="M15312" i="3" a="1"/>
  <c r="M15312" i="3" s="1"/>
  <c r="M15313" i="3" a="1"/>
  <c r="M15313" i="3" s="1"/>
  <c r="M15314" i="3" a="1"/>
  <c r="M15314" i="3" s="1"/>
  <c r="M15315" i="3" a="1"/>
  <c r="M15315" i="3" s="1"/>
  <c r="M15316" i="3" a="1"/>
  <c r="M15316" i="3" s="1"/>
  <c r="M15317" i="3" a="1"/>
  <c r="M15317" i="3" s="1"/>
  <c r="M15318" i="3" a="1"/>
  <c r="M15318" i="3" s="1"/>
  <c r="M15319" i="3" a="1"/>
  <c r="M15319" i="3" s="1"/>
  <c r="M15320" i="3" a="1"/>
  <c r="M15320" i="3" s="1"/>
  <c r="M15321" i="3" a="1"/>
  <c r="M15321" i="3" s="1"/>
  <c r="M15322" i="3" a="1"/>
  <c r="M15322" i="3" s="1"/>
  <c r="M15323" i="3" a="1"/>
  <c r="M15323" i="3" s="1"/>
  <c r="M15324" i="3" a="1"/>
  <c r="M15324" i="3" s="1"/>
  <c r="M15325" i="3" a="1"/>
  <c r="M15325" i="3" s="1"/>
  <c r="M15326" i="3" a="1"/>
  <c r="M15326" i="3" s="1"/>
  <c r="M15327" i="3" a="1"/>
  <c r="M15327" i="3" s="1"/>
  <c r="M15328" i="3" a="1"/>
  <c r="M15328" i="3" s="1"/>
  <c r="M15329" i="3" a="1"/>
  <c r="M15329" i="3" s="1"/>
  <c r="M15330" i="3" a="1"/>
  <c r="M15330" i="3" s="1"/>
  <c r="M15331" i="3" a="1"/>
  <c r="M15331" i="3" s="1"/>
  <c r="M15332" i="3" a="1"/>
  <c r="M15332" i="3" s="1"/>
  <c r="M15333" i="3" a="1"/>
  <c r="M15333" i="3" s="1"/>
  <c r="M15334" i="3" a="1"/>
  <c r="M15334" i="3" s="1"/>
  <c r="M15335" i="3" a="1"/>
  <c r="M15335" i="3" s="1"/>
  <c r="M15336" i="3" a="1"/>
  <c r="M15336" i="3" s="1"/>
  <c r="M15337" i="3" a="1"/>
  <c r="M15337" i="3" s="1"/>
  <c r="M15338" i="3" a="1"/>
  <c r="M15338" i="3" s="1"/>
  <c r="M15339" i="3" a="1"/>
  <c r="M15339" i="3" s="1"/>
  <c r="M15340" i="3" a="1"/>
  <c r="M15340" i="3" s="1"/>
  <c r="M15341" i="3" a="1"/>
  <c r="M15341" i="3" s="1"/>
  <c r="M15342" i="3" a="1"/>
  <c r="M15342" i="3" s="1"/>
  <c r="M15343" i="3" a="1"/>
  <c r="M15343" i="3" s="1"/>
  <c r="M15344" i="3" a="1"/>
  <c r="M15344" i="3" s="1"/>
  <c r="M15345" i="3" a="1"/>
  <c r="M15345" i="3" s="1"/>
  <c r="M15346" i="3" a="1"/>
  <c r="M15346" i="3" s="1"/>
  <c r="M15347" i="3" a="1"/>
  <c r="M15347" i="3" s="1"/>
  <c r="M15348" i="3" a="1"/>
  <c r="M15348" i="3" s="1"/>
  <c r="M15349" i="3" a="1"/>
  <c r="M15349" i="3" s="1"/>
  <c r="M15350" i="3" a="1"/>
  <c r="M15350" i="3" s="1"/>
  <c r="M15351" i="3" a="1"/>
  <c r="M15351" i="3" s="1"/>
  <c r="M15352" i="3" a="1"/>
  <c r="M15352" i="3" s="1"/>
  <c r="M15353" i="3" a="1"/>
  <c r="M15353" i="3" s="1"/>
  <c r="M15354" i="3" a="1"/>
  <c r="M15354" i="3" s="1"/>
  <c r="M15355" i="3" a="1"/>
  <c r="M15355" i="3" s="1"/>
  <c r="M15356" i="3" a="1"/>
  <c r="M15356" i="3" s="1"/>
  <c r="M15357" i="3" a="1"/>
  <c r="M15357" i="3" s="1"/>
  <c r="M15358" i="3" a="1"/>
  <c r="M15358" i="3" s="1"/>
  <c r="M15359" i="3" a="1"/>
  <c r="M15359" i="3" s="1"/>
  <c r="M15360" i="3" a="1"/>
  <c r="M15360" i="3" s="1"/>
  <c r="M15361" i="3" a="1"/>
  <c r="M15361" i="3" s="1"/>
  <c r="M15362" i="3" a="1"/>
  <c r="M15362" i="3" s="1"/>
  <c r="M15363" i="3" a="1"/>
  <c r="M15363" i="3" s="1"/>
  <c r="M15364" i="3" a="1"/>
  <c r="M15364" i="3" s="1"/>
  <c r="M15365" i="3" a="1"/>
  <c r="M15365" i="3" s="1"/>
  <c r="M15366" i="3" a="1"/>
  <c r="M15366" i="3" s="1"/>
  <c r="M15367" i="3" a="1"/>
  <c r="M15367" i="3" s="1"/>
  <c r="M15368" i="3" a="1"/>
  <c r="M15368" i="3" s="1"/>
  <c r="M15369" i="3" a="1"/>
  <c r="M15369" i="3" s="1"/>
  <c r="M15370" i="3" a="1"/>
  <c r="M15370" i="3" s="1"/>
  <c r="M15371" i="3" a="1"/>
  <c r="M15371" i="3" s="1"/>
  <c r="M15372" i="3" a="1"/>
  <c r="M15372" i="3" s="1"/>
  <c r="M15373" i="3" a="1"/>
  <c r="M15373" i="3" s="1"/>
  <c r="M15374" i="3" a="1"/>
  <c r="M15374" i="3" s="1"/>
  <c r="M15375" i="3" a="1"/>
  <c r="M15375" i="3" s="1"/>
  <c r="M15376" i="3" a="1"/>
  <c r="M15376" i="3" s="1"/>
  <c r="M15377" i="3" a="1"/>
  <c r="M15377" i="3" s="1"/>
  <c r="M15378" i="3" a="1"/>
  <c r="M15378" i="3" s="1"/>
  <c r="M15379" i="3" a="1"/>
  <c r="M15379" i="3" s="1"/>
  <c r="M15380" i="3" a="1"/>
  <c r="M15380" i="3" s="1"/>
  <c r="M15381" i="3" a="1"/>
  <c r="M15381" i="3" s="1"/>
  <c r="M15382" i="3" a="1"/>
  <c r="M15382" i="3" s="1"/>
  <c r="M15383" i="3" a="1"/>
  <c r="M15383" i="3" s="1"/>
  <c r="M15384" i="3" a="1"/>
  <c r="M15384" i="3" s="1"/>
  <c r="M15385" i="3" a="1"/>
  <c r="M15385" i="3" s="1"/>
  <c r="M15386" i="3" a="1"/>
  <c r="M15386" i="3" s="1"/>
  <c r="M15387" i="3" a="1"/>
  <c r="M15387" i="3" s="1"/>
  <c r="M15388" i="3" a="1"/>
  <c r="M15388" i="3" s="1"/>
  <c r="M15389" i="3" a="1"/>
  <c r="M15389" i="3" s="1"/>
  <c r="M15390" i="3" a="1"/>
  <c r="M15390" i="3" s="1"/>
  <c r="M15391" i="3" a="1"/>
  <c r="M15391" i="3" s="1"/>
  <c r="M15392" i="3" a="1"/>
  <c r="M15392" i="3" s="1"/>
  <c r="M15393" i="3" a="1"/>
  <c r="M15393" i="3" s="1"/>
  <c r="M15394" i="3" a="1"/>
  <c r="M15394" i="3" s="1"/>
  <c r="M15395" i="3" a="1"/>
  <c r="M15395" i="3" s="1"/>
  <c r="M15396" i="3" a="1"/>
  <c r="M15396" i="3" s="1"/>
  <c r="M15397" i="3" a="1"/>
  <c r="M15397" i="3" s="1"/>
  <c r="M15398" i="3" a="1"/>
  <c r="M15398" i="3" s="1"/>
  <c r="M15399" i="3" a="1"/>
  <c r="M15399" i="3" s="1"/>
  <c r="M15400" i="3" a="1"/>
  <c r="M15400" i="3" s="1"/>
  <c r="M15401" i="3" a="1"/>
  <c r="M15401" i="3" s="1"/>
  <c r="M15402" i="3" a="1"/>
  <c r="M15402" i="3" s="1"/>
  <c r="M15403" i="3" a="1"/>
  <c r="M15403" i="3" s="1"/>
  <c r="M15404" i="3" a="1"/>
  <c r="M15404" i="3" s="1"/>
  <c r="M15405" i="3" a="1"/>
  <c r="M15405" i="3" s="1"/>
  <c r="M15406" i="3" a="1"/>
  <c r="M15406" i="3" s="1"/>
  <c r="M15407" i="3" a="1"/>
  <c r="M15407" i="3" s="1"/>
  <c r="M15408" i="3" a="1"/>
  <c r="M15408" i="3" s="1"/>
  <c r="M15409" i="3" a="1"/>
  <c r="M15409" i="3" s="1"/>
  <c r="M15410" i="3" a="1"/>
  <c r="M15410" i="3" s="1"/>
  <c r="M15411" i="3" a="1"/>
  <c r="M15411" i="3" s="1"/>
  <c r="M15412" i="3" a="1"/>
  <c r="M15412" i="3" s="1"/>
  <c r="M15413" i="3" a="1"/>
  <c r="M15413" i="3" s="1"/>
  <c r="M15414" i="3" a="1"/>
  <c r="M15414" i="3" s="1"/>
  <c r="M15415" i="3" a="1"/>
  <c r="M15415" i="3" s="1"/>
  <c r="M15416" i="3" a="1"/>
  <c r="M15416" i="3" s="1"/>
  <c r="M15417" i="3" a="1"/>
  <c r="M15417" i="3" s="1"/>
  <c r="M15418" i="3" a="1"/>
  <c r="M15418" i="3" s="1"/>
  <c r="M15419" i="3" a="1"/>
  <c r="M15419" i="3" s="1"/>
  <c r="M15420" i="3" a="1"/>
  <c r="M15420" i="3" s="1"/>
  <c r="M15421" i="3" a="1"/>
  <c r="M15421" i="3" s="1"/>
  <c r="M15422" i="3" a="1"/>
  <c r="M15422" i="3" s="1"/>
  <c r="M15423" i="3" a="1"/>
  <c r="M15423" i="3" s="1"/>
  <c r="M15424" i="3" a="1"/>
  <c r="M15424" i="3" s="1"/>
  <c r="M15425" i="3" a="1"/>
  <c r="M15425" i="3" s="1"/>
  <c r="M15426" i="3" a="1"/>
  <c r="M15426" i="3" s="1"/>
  <c r="M15427" i="3" a="1"/>
  <c r="M15427" i="3" s="1"/>
  <c r="M15428" i="3" a="1"/>
  <c r="M15428" i="3" s="1"/>
  <c r="M15429" i="3" a="1"/>
  <c r="M15429" i="3" s="1"/>
  <c r="M15430" i="3" a="1"/>
  <c r="M15430" i="3" s="1"/>
  <c r="M15431" i="3" a="1"/>
  <c r="M15431" i="3" s="1"/>
  <c r="M15432" i="3" a="1"/>
  <c r="M15432" i="3" s="1"/>
  <c r="M15433" i="3" a="1"/>
  <c r="M15433" i="3" s="1"/>
  <c r="M15434" i="3" a="1"/>
  <c r="M15434" i="3" s="1"/>
  <c r="M15435" i="3" a="1"/>
  <c r="M15435" i="3" s="1"/>
  <c r="M15436" i="3" a="1"/>
  <c r="M15436" i="3" s="1"/>
  <c r="M15437" i="3" a="1"/>
  <c r="M15437" i="3" s="1"/>
  <c r="M15438" i="3" a="1"/>
  <c r="M15438" i="3" s="1"/>
  <c r="M15439" i="3" a="1"/>
  <c r="M15439" i="3" s="1"/>
  <c r="M15440" i="3" a="1"/>
  <c r="M15440" i="3" s="1"/>
  <c r="M15441" i="3" a="1"/>
  <c r="M15441" i="3" s="1"/>
  <c r="M15442" i="3" a="1"/>
  <c r="M15442" i="3" s="1"/>
  <c r="M15443" i="3" a="1"/>
  <c r="M15443" i="3" s="1"/>
  <c r="M15444" i="3" a="1"/>
  <c r="M15444" i="3" s="1"/>
  <c r="M15445" i="3" a="1"/>
  <c r="M15445" i="3" s="1"/>
  <c r="M15446" i="3" a="1"/>
  <c r="M15446" i="3" s="1"/>
  <c r="M15447" i="3" a="1"/>
  <c r="M15447" i="3" s="1"/>
  <c r="M15448" i="3" a="1"/>
  <c r="M15448" i="3" s="1"/>
  <c r="M15449" i="3" a="1"/>
  <c r="M15449" i="3" s="1"/>
  <c r="M15450" i="3" a="1"/>
  <c r="M15450" i="3" s="1"/>
  <c r="M15451" i="3" a="1"/>
  <c r="M15451" i="3" s="1"/>
  <c r="M15452" i="3" a="1"/>
  <c r="M15452" i="3" s="1"/>
  <c r="M15453" i="3" a="1"/>
  <c r="M15453" i="3" s="1"/>
  <c r="M15454" i="3" a="1"/>
  <c r="M15454" i="3" s="1"/>
  <c r="M15455" i="3" a="1"/>
  <c r="M15455" i="3" s="1"/>
  <c r="M15456" i="3" a="1"/>
  <c r="M15456" i="3" s="1"/>
  <c r="M15457" i="3" a="1"/>
  <c r="M15457" i="3" s="1"/>
  <c r="M15458" i="3" a="1"/>
  <c r="M15458" i="3" s="1"/>
  <c r="M15459" i="3" a="1"/>
  <c r="M15459" i="3" s="1"/>
  <c r="M15460" i="3" a="1"/>
  <c r="M15460" i="3" s="1"/>
  <c r="M15461" i="3" a="1"/>
  <c r="M15461" i="3" s="1"/>
  <c r="M15462" i="3" a="1"/>
  <c r="M15462" i="3" s="1"/>
  <c r="M15463" i="3" a="1"/>
  <c r="M15463" i="3" s="1"/>
  <c r="M15464" i="3" a="1"/>
  <c r="M15464" i="3" s="1"/>
  <c r="M15465" i="3" a="1"/>
  <c r="M15465" i="3" s="1"/>
  <c r="M15466" i="3" a="1"/>
  <c r="M15466" i="3" s="1"/>
  <c r="M15467" i="3" a="1"/>
  <c r="M15467" i="3" s="1"/>
  <c r="M15468" i="3" a="1"/>
  <c r="M15468" i="3" s="1"/>
  <c r="M15469" i="3" a="1"/>
  <c r="M15469" i="3" s="1"/>
  <c r="M15470" i="3" a="1"/>
  <c r="M15470" i="3" s="1"/>
  <c r="M15471" i="3" a="1"/>
  <c r="M15471" i="3" s="1"/>
  <c r="M15472" i="3" a="1"/>
  <c r="M15472" i="3" s="1"/>
  <c r="M15473" i="3" a="1"/>
  <c r="M15473" i="3" s="1"/>
  <c r="M15474" i="3" a="1"/>
  <c r="M15474" i="3" s="1"/>
  <c r="M15475" i="3" a="1"/>
  <c r="M15475" i="3" s="1"/>
  <c r="M15476" i="3" a="1"/>
  <c r="M15476" i="3" s="1"/>
  <c r="M15477" i="3" a="1"/>
  <c r="M15477" i="3" s="1"/>
  <c r="M15478" i="3" a="1"/>
  <c r="M15478" i="3" s="1"/>
  <c r="M15479" i="3" a="1"/>
  <c r="M15479" i="3" s="1"/>
  <c r="M15480" i="3" a="1"/>
  <c r="M15480" i="3" s="1"/>
  <c r="M15481" i="3" a="1"/>
  <c r="M15481" i="3" s="1"/>
  <c r="M15482" i="3" a="1"/>
  <c r="M15482" i="3" s="1"/>
  <c r="M15483" i="3" a="1"/>
  <c r="M15483" i="3" s="1"/>
  <c r="M15484" i="3" a="1"/>
  <c r="M15484" i="3" s="1"/>
  <c r="M15485" i="3" a="1"/>
  <c r="M15485" i="3" s="1"/>
  <c r="M15486" i="3" a="1"/>
  <c r="M15486" i="3" s="1"/>
  <c r="M15487" i="3" a="1"/>
  <c r="M15487" i="3" s="1"/>
  <c r="M15488" i="3" a="1"/>
  <c r="M15488" i="3" s="1"/>
  <c r="M15489" i="3" a="1"/>
  <c r="M15489" i="3" s="1"/>
  <c r="M15490" i="3" a="1"/>
  <c r="M15490" i="3" s="1"/>
  <c r="M15491" i="3" a="1"/>
  <c r="M15491" i="3" s="1"/>
  <c r="M15492" i="3" a="1"/>
  <c r="M15492" i="3" s="1"/>
  <c r="M15493" i="3" a="1"/>
  <c r="M15493" i="3" s="1"/>
  <c r="M15494" i="3" a="1"/>
  <c r="M15494" i="3" s="1"/>
  <c r="M15495" i="3" a="1"/>
  <c r="M15495" i="3" s="1"/>
  <c r="M15496" i="3" a="1"/>
  <c r="M15496" i="3" s="1"/>
  <c r="M15497" i="3" a="1"/>
  <c r="M15497" i="3" s="1"/>
  <c r="M15498" i="3" a="1"/>
  <c r="M15498" i="3" s="1"/>
  <c r="M15499" i="3" a="1"/>
  <c r="M15499" i="3" s="1"/>
  <c r="M15500" i="3" a="1"/>
  <c r="M15500" i="3" s="1"/>
  <c r="M15501" i="3" a="1"/>
  <c r="M15501" i="3" s="1"/>
  <c r="M15502" i="3" a="1"/>
  <c r="M15502" i="3" s="1"/>
  <c r="M15503" i="3" a="1"/>
  <c r="M15503" i="3" s="1"/>
  <c r="M15504" i="3" a="1"/>
  <c r="M15504" i="3" s="1"/>
  <c r="M15505" i="3" a="1"/>
  <c r="M15505" i="3" s="1"/>
  <c r="M15506" i="3" a="1"/>
  <c r="M15506" i="3" s="1"/>
  <c r="M15507" i="3" a="1"/>
  <c r="M15507" i="3" s="1"/>
  <c r="M15508" i="3" a="1"/>
  <c r="M15508" i="3" s="1"/>
  <c r="M15509" i="3" a="1"/>
  <c r="M15509" i="3" s="1"/>
  <c r="M15510" i="3" a="1"/>
  <c r="M15510" i="3" s="1"/>
  <c r="M15511" i="3" a="1"/>
  <c r="M15511" i="3" s="1"/>
  <c r="M15512" i="3" a="1"/>
  <c r="M15512" i="3" s="1"/>
  <c r="M15513" i="3" a="1"/>
  <c r="M15513" i="3" s="1"/>
  <c r="M15514" i="3" a="1"/>
  <c r="M15514" i="3" s="1"/>
  <c r="M15515" i="3" a="1"/>
  <c r="M15515" i="3" s="1"/>
  <c r="M15516" i="3" a="1"/>
  <c r="M15516" i="3" s="1"/>
  <c r="M15517" i="3" a="1"/>
  <c r="M15517" i="3" s="1"/>
  <c r="M15518" i="3" a="1"/>
  <c r="M15518" i="3" s="1"/>
  <c r="M15519" i="3" a="1"/>
  <c r="M15519" i="3" s="1"/>
  <c r="M15520" i="3" a="1"/>
  <c r="M15520" i="3" s="1"/>
  <c r="M15521" i="3" a="1"/>
  <c r="M15521" i="3" s="1"/>
  <c r="M15522" i="3" a="1"/>
  <c r="M15522" i="3" s="1"/>
  <c r="M15523" i="3" a="1"/>
  <c r="M15523" i="3" s="1"/>
  <c r="M15524" i="3" a="1"/>
  <c r="M15524" i="3" s="1"/>
  <c r="M15525" i="3" a="1"/>
  <c r="M15525" i="3" s="1"/>
  <c r="M15526" i="3" a="1"/>
  <c r="M15526" i="3" s="1"/>
  <c r="M15527" i="3" a="1"/>
  <c r="M15527" i="3" s="1"/>
  <c r="M15528" i="3" a="1"/>
  <c r="M15528" i="3" s="1"/>
  <c r="M15529" i="3" a="1"/>
  <c r="M15529" i="3" s="1"/>
  <c r="M15530" i="3" a="1"/>
  <c r="M15530" i="3" s="1"/>
  <c r="M15531" i="3" a="1"/>
  <c r="M15531" i="3" s="1"/>
  <c r="M15532" i="3" a="1"/>
  <c r="M15532" i="3" s="1"/>
  <c r="M15533" i="3" a="1"/>
  <c r="M15533" i="3" s="1"/>
  <c r="M15534" i="3" a="1"/>
  <c r="M15534" i="3" s="1"/>
  <c r="M15535" i="3" a="1"/>
  <c r="M15535" i="3" s="1"/>
  <c r="M15536" i="3" a="1"/>
  <c r="M15536" i="3" s="1"/>
  <c r="M15537" i="3" a="1"/>
  <c r="M15537" i="3" s="1"/>
  <c r="M15538" i="3" a="1"/>
  <c r="M15538" i="3" s="1"/>
  <c r="M15539" i="3" a="1"/>
  <c r="M15539" i="3" s="1"/>
  <c r="M15540" i="3" a="1"/>
  <c r="M15540" i="3" s="1"/>
  <c r="M15541" i="3" a="1"/>
  <c r="M15541" i="3" s="1"/>
  <c r="M15542" i="3" a="1"/>
  <c r="M15542" i="3" s="1"/>
  <c r="M15543" i="3" a="1"/>
  <c r="M15543" i="3" s="1"/>
  <c r="M15544" i="3" a="1"/>
  <c r="M15544" i="3" s="1"/>
  <c r="M15545" i="3" a="1"/>
  <c r="M15545" i="3" s="1"/>
  <c r="M15546" i="3" a="1"/>
  <c r="M15546" i="3" s="1"/>
  <c r="M15547" i="3" a="1"/>
  <c r="M15547" i="3" s="1"/>
  <c r="M15548" i="3" a="1"/>
  <c r="M15548" i="3" s="1"/>
  <c r="M15549" i="3" a="1"/>
  <c r="M15549" i="3" s="1"/>
  <c r="M15550" i="3" a="1"/>
  <c r="M15550" i="3" s="1"/>
  <c r="M15551" i="3" a="1"/>
  <c r="M15551" i="3" s="1"/>
  <c r="M15552" i="3" a="1"/>
  <c r="M15552" i="3" s="1"/>
  <c r="M15553" i="3" a="1"/>
  <c r="M15553" i="3" s="1"/>
  <c r="M15554" i="3" a="1"/>
  <c r="M15554" i="3" s="1"/>
  <c r="M15555" i="3" a="1"/>
  <c r="M15555" i="3" s="1"/>
  <c r="M15556" i="3" a="1"/>
  <c r="M15556" i="3" s="1"/>
  <c r="M15557" i="3" a="1"/>
  <c r="M15557" i="3" s="1"/>
  <c r="M15558" i="3" a="1"/>
  <c r="M15558" i="3" s="1"/>
  <c r="M15559" i="3" a="1"/>
  <c r="M15559" i="3" s="1"/>
  <c r="M15560" i="3" a="1"/>
  <c r="M15560" i="3" s="1"/>
  <c r="M15561" i="3" a="1"/>
  <c r="M15561" i="3" s="1"/>
  <c r="M15562" i="3" a="1"/>
  <c r="M15562" i="3" s="1"/>
  <c r="M15563" i="3" a="1"/>
  <c r="M15563" i="3" s="1"/>
  <c r="M15564" i="3" a="1"/>
  <c r="M15564" i="3" s="1"/>
  <c r="M15565" i="3" a="1"/>
  <c r="M15565" i="3" s="1"/>
  <c r="M15566" i="3" a="1"/>
  <c r="M15566" i="3" s="1"/>
  <c r="M15567" i="3" a="1"/>
  <c r="M15567" i="3" s="1"/>
  <c r="M15568" i="3" a="1"/>
  <c r="M15568" i="3" s="1"/>
  <c r="M15569" i="3" a="1"/>
  <c r="M15569" i="3" s="1"/>
  <c r="M15570" i="3" a="1"/>
  <c r="M15570" i="3" s="1"/>
  <c r="M15571" i="3" a="1"/>
  <c r="M15571" i="3" s="1"/>
  <c r="M15572" i="3" a="1"/>
  <c r="M15572" i="3" s="1"/>
  <c r="M15573" i="3" a="1"/>
  <c r="M15573" i="3" s="1"/>
  <c r="M15574" i="3" a="1"/>
  <c r="M15574" i="3" s="1"/>
  <c r="M15575" i="3" a="1"/>
  <c r="M15575" i="3" s="1"/>
  <c r="M15576" i="3" a="1"/>
  <c r="M15576" i="3" s="1"/>
  <c r="M15577" i="3" a="1"/>
  <c r="M15577" i="3" s="1"/>
  <c r="M15578" i="3" a="1"/>
  <c r="M15578" i="3" s="1"/>
  <c r="M15579" i="3" a="1"/>
  <c r="M15579" i="3" s="1"/>
  <c r="M15580" i="3" a="1"/>
  <c r="M15580" i="3" s="1"/>
  <c r="M15581" i="3" a="1"/>
  <c r="M15581" i="3" s="1"/>
  <c r="M15582" i="3" a="1"/>
  <c r="M15582" i="3" s="1"/>
  <c r="M15583" i="3" a="1"/>
  <c r="M15583" i="3" s="1"/>
  <c r="M15584" i="3" a="1"/>
  <c r="M15584" i="3" s="1"/>
  <c r="M15585" i="3" a="1"/>
  <c r="M15585" i="3" s="1"/>
  <c r="M15586" i="3" a="1"/>
  <c r="M15586" i="3" s="1"/>
  <c r="M15587" i="3" a="1"/>
  <c r="M15587" i="3" s="1"/>
  <c r="M15588" i="3" a="1"/>
  <c r="M15588" i="3" s="1"/>
  <c r="M15589" i="3" a="1"/>
  <c r="M15589" i="3" s="1"/>
  <c r="M15590" i="3" a="1"/>
  <c r="M15590" i="3" s="1"/>
  <c r="M15591" i="3" a="1"/>
  <c r="M15591" i="3" s="1"/>
  <c r="M15592" i="3" a="1"/>
  <c r="M15592" i="3" s="1"/>
  <c r="M15593" i="3" a="1"/>
  <c r="M15593" i="3" s="1"/>
  <c r="M15594" i="3" a="1"/>
  <c r="M15594" i="3" s="1"/>
  <c r="M15595" i="3" a="1"/>
  <c r="M15595" i="3" s="1"/>
  <c r="M15596" i="3" a="1"/>
  <c r="M15596" i="3" s="1"/>
  <c r="M15597" i="3" a="1"/>
  <c r="M15597" i="3" s="1"/>
  <c r="M15598" i="3" a="1"/>
  <c r="M15598" i="3" s="1"/>
  <c r="M15599" i="3" a="1"/>
  <c r="M15599" i="3" s="1"/>
  <c r="M15600" i="3" a="1"/>
  <c r="M15600" i="3" s="1"/>
  <c r="M15601" i="3" a="1"/>
  <c r="M15601" i="3" s="1"/>
  <c r="M15602" i="3" a="1"/>
  <c r="M15602" i="3" s="1"/>
  <c r="M15603" i="3" a="1"/>
  <c r="M15603" i="3" s="1"/>
  <c r="M15604" i="3" a="1"/>
  <c r="M15604" i="3" s="1"/>
  <c r="M15605" i="3" a="1"/>
  <c r="M15605" i="3" s="1"/>
  <c r="M15606" i="3" a="1"/>
  <c r="M15606" i="3" s="1"/>
  <c r="M15607" i="3" a="1"/>
  <c r="M15607" i="3" s="1"/>
  <c r="M15608" i="3" a="1"/>
  <c r="M15608" i="3" s="1"/>
  <c r="M15609" i="3" a="1"/>
  <c r="M15609" i="3" s="1"/>
  <c r="M15610" i="3" a="1"/>
  <c r="M15610" i="3" s="1"/>
  <c r="M15611" i="3" a="1"/>
  <c r="M15611" i="3" s="1"/>
  <c r="M15612" i="3" a="1"/>
  <c r="M15612" i="3" s="1"/>
  <c r="M15613" i="3" a="1"/>
  <c r="M15613" i="3" s="1"/>
  <c r="M15614" i="3" a="1"/>
  <c r="M15614" i="3" s="1"/>
  <c r="M15615" i="3" a="1"/>
  <c r="M15615" i="3" s="1"/>
  <c r="M15616" i="3" a="1"/>
  <c r="M15616" i="3" s="1"/>
  <c r="M15617" i="3" a="1"/>
  <c r="M15617" i="3" s="1"/>
  <c r="M15618" i="3" a="1"/>
  <c r="M15618" i="3" s="1"/>
  <c r="M15619" i="3" a="1"/>
  <c r="M15619" i="3" s="1"/>
  <c r="M15620" i="3" a="1"/>
  <c r="M15620" i="3" s="1"/>
  <c r="M15621" i="3" a="1"/>
  <c r="M15621" i="3" s="1"/>
  <c r="M15622" i="3" a="1"/>
  <c r="M15622" i="3" s="1"/>
  <c r="M15623" i="3" a="1"/>
  <c r="M15623" i="3" s="1"/>
  <c r="M15624" i="3" a="1"/>
  <c r="M15624" i="3" s="1"/>
  <c r="M15625" i="3" a="1"/>
  <c r="M15625" i="3" s="1"/>
  <c r="M15626" i="3" a="1"/>
  <c r="M15626" i="3" s="1"/>
  <c r="M15627" i="3" a="1"/>
  <c r="M15627" i="3" s="1"/>
  <c r="M15628" i="3" a="1"/>
  <c r="M15628" i="3" s="1"/>
  <c r="M15629" i="3" a="1"/>
  <c r="M15629" i="3" s="1"/>
  <c r="M15630" i="3" a="1"/>
  <c r="M15630" i="3" s="1"/>
  <c r="M15631" i="3" a="1"/>
  <c r="M15631" i="3" s="1"/>
  <c r="M15632" i="3" a="1"/>
  <c r="M15632" i="3" s="1"/>
  <c r="M15633" i="3" a="1"/>
  <c r="M15633" i="3" s="1"/>
  <c r="M15634" i="3" a="1"/>
  <c r="M15634" i="3" s="1"/>
  <c r="M15635" i="3" a="1"/>
  <c r="M15635" i="3" s="1"/>
  <c r="M15636" i="3" a="1"/>
  <c r="M15636" i="3" s="1"/>
  <c r="M15637" i="3" a="1"/>
  <c r="M15637" i="3" s="1"/>
  <c r="M15638" i="3" a="1"/>
  <c r="M15638" i="3" s="1"/>
  <c r="M15639" i="3" a="1"/>
  <c r="M15639" i="3" s="1"/>
  <c r="M15640" i="3" a="1"/>
  <c r="M15640" i="3" s="1"/>
  <c r="M15641" i="3" a="1"/>
  <c r="M15641" i="3" s="1"/>
  <c r="M15642" i="3" a="1"/>
  <c r="M15642" i="3" s="1"/>
  <c r="M15643" i="3" a="1"/>
  <c r="M15643" i="3" s="1"/>
  <c r="M15644" i="3" a="1"/>
  <c r="M15644" i="3" s="1"/>
  <c r="M15645" i="3" a="1"/>
  <c r="M15645" i="3" s="1"/>
  <c r="M15646" i="3" a="1"/>
  <c r="M15646" i="3" s="1"/>
  <c r="M15647" i="3" a="1"/>
  <c r="M15647" i="3" s="1"/>
  <c r="M15648" i="3" a="1"/>
  <c r="M15648" i="3" s="1"/>
  <c r="M15649" i="3" a="1"/>
  <c r="M15649" i="3" s="1"/>
  <c r="M15650" i="3" a="1"/>
  <c r="M15650" i="3" s="1"/>
  <c r="M15651" i="3" a="1"/>
  <c r="M15651" i="3" s="1"/>
  <c r="M15652" i="3" a="1"/>
  <c r="M15652" i="3" s="1"/>
  <c r="M15653" i="3" a="1"/>
  <c r="M15653" i="3" s="1"/>
  <c r="M15654" i="3" a="1"/>
  <c r="M15654" i="3" s="1"/>
  <c r="M15655" i="3" a="1"/>
  <c r="M15655" i="3" s="1"/>
  <c r="M15656" i="3" a="1"/>
  <c r="M15656" i="3" s="1"/>
  <c r="M15657" i="3" a="1"/>
  <c r="M15657" i="3" s="1"/>
  <c r="M15658" i="3" a="1"/>
  <c r="M15658" i="3" s="1"/>
  <c r="M15659" i="3" a="1"/>
  <c r="M15659" i="3" s="1"/>
  <c r="M15660" i="3" a="1"/>
  <c r="M15660" i="3" s="1"/>
  <c r="M15661" i="3" a="1"/>
  <c r="M15661" i="3" s="1"/>
  <c r="M15662" i="3" a="1"/>
  <c r="M15662" i="3" s="1"/>
  <c r="M15663" i="3" a="1"/>
  <c r="M15663" i="3" s="1"/>
  <c r="M15664" i="3" a="1"/>
  <c r="M15664" i="3" s="1"/>
  <c r="M15665" i="3" a="1"/>
  <c r="M15665" i="3" s="1"/>
  <c r="M15666" i="3" a="1"/>
  <c r="M15666" i="3" s="1"/>
  <c r="M15667" i="3" a="1"/>
  <c r="M15667" i="3" s="1"/>
  <c r="M15668" i="3" a="1"/>
  <c r="M15668" i="3" s="1"/>
  <c r="M15669" i="3" a="1"/>
  <c r="M15669" i="3" s="1"/>
  <c r="M15670" i="3" a="1"/>
  <c r="M15670" i="3" s="1"/>
  <c r="M15671" i="3" a="1"/>
  <c r="M15671" i="3" s="1"/>
  <c r="M15672" i="3" a="1"/>
  <c r="M15672" i="3" s="1"/>
  <c r="M15673" i="3" a="1"/>
  <c r="M15673" i="3" s="1"/>
  <c r="M15674" i="3" a="1"/>
  <c r="M15674" i="3" s="1"/>
  <c r="M15675" i="3" a="1"/>
  <c r="M15675" i="3" s="1"/>
  <c r="M15676" i="3" a="1"/>
  <c r="M15676" i="3" s="1"/>
  <c r="M15677" i="3" a="1"/>
  <c r="M15677" i="3" s="1"/>
  <c r="M15678" i="3" a="1"/>
  <c r="M15678" i="3" s="1"/>
  <c r="M15679" i="3" a="1"/>
  <c r="M15679" i="3" s="1"/>
  <c r="M15680" i="3" a="1"/>
  <c r="M15680" i="3" s="1"/>
  <c r="M15681" i="3" a="1"/>
  <c r="M15681" i="3" s="1"/>
  <c r="M15682" i="3" a="1"/>
  <c r="M15682" i="3" s="1"/>
  <c r="M15683" i="3" a="1"/>
  <c r="M15683" i="3" s="1"/>
  <c r="M15684" i="3" a="1"/>
  <c r="M15684" i="3" s="1"/>
  <c r="M15685" i="3" a="1"/>
  <c r="M15685" i="3" s="1"/>
  <c r="M15686" i="3" a="1"/>
  <c r="M15686" i="3" s="1"/>
  <c r="M15687" i="3" a="1"/>
  <c r="M15687" i="3" s="1"/>
  <c r="M15688" i="3" a="1"/>
  <c r="M15688" i="3" s="1"/>
  <c r="M15689" i="3" a="1"/>
  <c r="M15689" i="3" s="1"/>
  <c r="M15690" i="3" a="1"/>
  <c r="M15690" i="3" s="1"/>
  <c r="M15691" i="3" a="1"/>
  <c r="M15691" i="3" s="1"/>
  <c r="M15692" i="3" a="1"/>
  <c r="M15692" i="3" s="1"/>
  <c r="M15693" i="3" a="1"/>
  <c r="M15693" i="3" s="1"/>
  <c r="M15694" i="3" a="1"/>
  <c r="M15694" i="3" s="1"/>
  <c r="M15695" i="3" a="1"/>
  <c r="M15695" i="3" s="1"/>
  <c r="M15696" i="3" a="1"/>
  <c r="M15696" i="3" s="1"/>
  <c r="M15697" i="3" a="1"/>
  <c r="M15697" i="3" s="1"/>
  <c r="M15698" i="3" a="1"/>
  <c r="M15698" i="3" s="1"/>
  <c r="M15699" i="3" a="1"/>
  <c r="M15699" i="3" s="1"/>
  <c r="M15700" i="3" a="1"/>
  <c r="M15700" i="3" s="1"/>
  <c r="M15701" i="3" a="1"/>
  <c r="M15701" i="3" s="1"/>
  <c r="M15702" i="3" a="1"/>
  <c r="M15702" i="3" s="1"/>
  <c r="M15703" i="3" a="1"/>
  <c r="M15703" i="3" s="1"/>
  <c r="M15704" i="3" a="1"/>
  <c r="M15704" i="3" s="1"/>
  <c r="M15705" i="3" a="1"/>
  <c r="M15705" i="3" s="1"/>
  <c r="M15706" i="3" a="1"/>
  <c r="M15706" i="3" s="1"/>
  <c r="M15707" i="3" a="1"/>
  <c r="M15707" i="3" s="1"/>
  <c r="M15708" i="3" a="1"/>
  <c r="M15708" i="3" s="1"/>
  <c r="M15709" i="3" a="1"/>
  <c r="M15709" i="3" s="1"/>
  <c r="M15710" i="3" a="1"/>
  <c r="M15710" i="3" s="1"/>
  <c r="M15711" i="3" a="1"/>
  <c r="M15711" i="3" s="1"/>
  <c r="M15712" i="3" a="1"/>
  <c r="M15712" i="3" s="1"/>
  <c r="M15713" i="3" a="1"/>
  <c r="M15713" i="3" s="1"/>
  <c r="M15714" i="3" a="1"/>
  <c r="M15714" i="3" s="1"/>
  <c r="M15715" i="3" a="1"/>
  <c r="M15715" i="3" s="1"/>
  <c r="M15716" i="3" a="1"/>
  <c r="M15716" i="3" s="1"/>
  <c r="M15717" i="3" a="1"/>
  <c r="M15717" i="3" s="1"/>
  <c r="M15718" i="3" a="1"/>
  <c r="M15718" i="3" s="1"/>
  <c r="M15719" i="3" a="1"/>
  <c r="M15719" i="3" s="1"/>
  <c r="M15720" i="3" a="1"/>
  <c r="M15720" i="3" s="1"/>
  <c r="M15721" i="3" a="1"/>
  <c r="M15721" i="3" s="1"/>
  <c r="M15722" i="3" a="1"/>
  <c r="M15722" i="3" s="1"/>
  <c r="M15723" i="3" a="1"/>
  <c r="M15723" i="3" s="1"/>
  <c r="M15724" i="3" a="1"/>
  <c r="M15724" i="3" s="1"/>
  <c r="M15725" i="3" a="1"/>
  <c r="M15725" i="3" s="1"/>
  <c r="M15726" i="3" a="1"/>
  <c r="M15726" i="3" s="1"/>
  <c r="M15727" i="3" a="1"/>
  <c r="M15727" i="3" s="1"/>
  <c r="M15728" i="3" a="1"/>
  <c r="M15728" i="3" s="1"/>
  <c r="M15729" i="3" a="1"/>
  <c r="M15729" i="3" s="1"/>
  <c r="M15730" i="3" a="1"/>
  <c r="M15730" i="3" s="1"/>
  <c r="M15731" i="3" a="1"/>
  <c r="M15731" i="3" s="1"/>
  <c r="M15732" i="3" a="1"/>
  <c r="M15732" i="3" s="1"/>
  <c r="M15733" i="3" a="1"/>
  <c r="M15733" i="3" s="1"/>
  <c r="M15734" i="3" a="1"/>
  <c r="M15734" i="3" s="1"/>
  <c r="M15735" i="3" a="1"/>
  <c r="M15735" i="3" s="1"/>
  <c r="M15736" i="3" a="1"/>
  <c r="M15736" i="3" s="1"/>
  <c r="M15737" i="3" a="1"/>
  <c r="M15737" i="3" s="1"/>
  <c r="M15738" i="3" a="1"/>
  <c r="M15738" i="3" s="1"/>
  <c r="M15739" i="3" a="1"/>
  <c r="M15739" i="3" s="1"/>
  <c r="M15740" i="3" a="1"/>
  <c r="M15740" i="3" s="1"/>
  <c r="M15741" i="3" a="1"/>
  <c r="M15741" i="3" s="1"/>
  <c r="M15742" i="3" a="1"/>
  <c r="M15742" i="3" s="1"/>
  <c r="M15743" i="3" a="1"/>
  <c r="M15743" i="3" s="1"/>
  <c r="M15744" i="3" a="1"/>
  <c r="M15744" i="3" s="1"/>
  <c r="M15745" i="3" a="1"/>
  <c r="M15745" i="3" s="1"/>
  <c r="M15746" i="3" a="1"/>
  <c r="M15746" i="3" s="1"/>
  <c r="M15747" i="3" a="1"/>
  <c r="M15747" i="3" s="1"/>
  <c r="M15748" i="3" a="1"/>
  <c r="M15748" i="3" s="1"/>
  <c r="M15749" i="3" a="1"/>
  <c r="M15749" i="3" s="1"/>
  <c r="M15750" i="3" a="1"/>
  <c r="M15750" i="3" s="1"/>
  <c r="M15751" i="3" a="1"/>
  <c r="M15751" i="3" s="1"/>
  <c r="M15752" i="3" a="1"/>
  <c r="M15752" i="3" s="1"/>
  <c r="AW94" i="4"/>
  <c r="AW105" i="4"/>
  <c r="AW106" i="4"/>
  <c r="K15564" i="3" l="1"/>
  <c r="K15565" i="3"/>
  <c r="K15566" i="3"/>
  <c r="K15567" i="3"/>
  <c r="K15568" i="3"/>
  <c r="K15569" i="3"/>
  <c r="K15570" i="3"/>
  <c r="K15571" i="3"/>
  <c r="K15572" i="3"/>
  <c r="K15573" i="3"/>
  <c r="K15574" i="3"/>
  <c r="K15575" i="3"/>
  <c r="K15576" i="3"/>
  <c r="K15577" i="3"/>
  <c r="K15578" i="3"/>
  <c r="K15579" i="3"/>
  <c r="K15580" i="3"/>
  <c r="K15581" i="3"/>
  <c r="K15582" i="3"/>
  <c r="K15583" i="3"/>
  <c r="K15584" i="3"/>
  <c r="K15585" i="3"/>
  <c r="K15586" i="3"/>
  <c r="K15587" i="3"/>
  <c r="K15588" i="3"/>
  <c r="K15589" i="3"/>
  <c r="K15590" i="3"/>
  <c r="K15591" i="3"/>
  <c r="K15592" i="3"/>
  <c r="K15593" i="3"/>
  <c r="K15594" i="3"/>
  <c r="K15595" i="3"/>
  <c r="K15596" i="3"/>
  <c r="K15597" i="3"/>
  <c r="K15598" i="3"/>
  <c r="K15599" i="3"/>
  <c r="K15600" i="3"/>
  <c r="K15601" i="3"/>
  <c r="K15602" i="3"/>
  <c r="K15603" i="3"/>
  <c r="K15604" i="3"/>
  <c r="K15605" i="3"/>
  <c r="K15606" i="3"/>
  <c r="K15607" i="3"/>
  <c r="K15608" i="3"/>
  <c r="K15609" i="3"/>
  <c r="K15610" i="3"/>
  <c r="K15611" i="3"/>
  <c r="K15612" i="3"/>
  <c r="K15613" i="3"/>
  <c r="K15614" i="3"/>
  <c r="K15615" i="3"/>
  <c r="K15616" i="3"/>
  <c r="K15617" i="3"/>
  <c r="K15618" i="3"/>
  <c r="K15619" i="3"/>
  <c r="K15620" i="3"/>
  <c r="K15621" i="3"/>
  <c r="K15622" i="3"/>
  <c r="K15623" i="3"/>
  <c r="K15624" i="3"/>
  <c r="K15625" i="3"/>
  <c r="K15626" i="3"/>
  <c r="K15627" i="3"/>
  <c r="K15628" i="3"/>
  <c r="K15629" i="3"/>
  <c r="K15630" i="3"/>
  <c r="K15631" i="3"/>
  <c r="K15632" i="3"/>
  <c r="K15633" i="3"/>
  <c r="K15634" i="3"/>
  <c r="K15635" i="3"/>
  <c r="K15636" i="3"/>
  <c r="K15637" i="3"/>
  <c r="K15638" i="3"/>
  <c r="K15639" i="3"/>
  <c r="K15640" i="3"/>
  <c r="K15641" i="3"/>
  <c r="K15642" i="3"/>
  <c r="K15643" i="3"/>
  <c r="K15644" i="3"/>
  <c r="K15645" i="3"/>
  <c r="K15646" i="3"/>
  <c r="K15647" i="3"/>
  <c r="K15648" i="3"/>
  <c r="K15649" i="3"/>
  <c r="K15650" i="3"/>
  <c r="K15651" i="3"/>
  <c r="K15652" i="3"/>
  <c r="K15653" i="3"/>
  <c r="K15654" i="3"/>
  <c r="K15655" i="3"/>
  <c r="K15656" i="3"/>
  <c r="K15657" i="3"/>
  <c r="K15658" i="3"/>
  <c r="K15659" i="3"/>
  <c r="K15660" i="3"/>
  <c r="K15661" i="3"/>
  <c r="K15662" i="3"/>
  <c r="K15663" i="3"/>
  <c r="K15664" i="3"/>
  <c r="K15665" i="3"/>
  <c r="K15666" i="3"/>
  <c r="K15667" i="3"/>
  <c r="K15668" i="3"/>
  <c r="K15669" i="3"/>
  <c r="K15670" i="3"/>
  <c r="K15671" i="3"/>
  <c r="K15672" i="3"/>
  <c r="K15673" i="3"/>
  <c r="K15674" i="3"/>
  <c r="K15675" i="3"/>
  <c r="K15676" i="3"/>
  <c r="K15677" i="3"/>
  <c r="K15678" i="3"/>
  <c r="K15679" i="3"/>
  <c r="K15680" i="3"/>
  <c r="K15681" i="3"/>
  <c r="K15682" i="3"/>
  <c r="K15683" i="3"/>
  <c r="K15684" i="3"/>
  <c r="K15685" i="3"/>
  <c r="K15686" i="3"/>
  <c r="K15687" i="3"/>
  <c r="K15688" i="3"/>
  <c r="K15689" i="3"/>
  <c r="K15690" i="3"/>
  <c r="K15691" i="3"/>
  <c r="K15692" i="3"/>
  <c r="K15693" i="3"/>
  <c r="K15694" i="3"/>
  <c r="K15695" i="3"/>
  <c r="K15696" i="3"/>
  <c r="K15697" i="3"/>
  <c r="K15698" i="3"/>
  <c r="K15699" i="3"/>
  <c r="K15700" i="3"/>
  <c r="K15701" i="3"/>
  <c r="K15702" i="3"/>
  <c r="K15703" i="3"/>
  <c r="K15704" i="3"/>
  <c r="K15705" i="3"/>
  <c r="K15706" i="3"/>
  <c r="K15707" i="3"/>
  <c r="K15708" i="3"/>
  <c r="K15709" i="3"/>
  <c r="K15710" i="3"/>
  <c r="K15711" i="3"/>
  <c r="K15712" i="3"/>
  <c r="K15713" i="3"/>
  <c r="K15714" i="3"/>
  <c r="K15715" i="3"/>
  <c r="K15716" i="3"/>
  <c r="K15717" i="3"/>
  <c r="K15718" i="3"/>
  <c r="K15719" i="3"/>
  <c r="K15720" i="3"/>
  <c r="K15721" i="3"/>
  <c r="K15722" i="3"/>
  <c r="K15723" i="3"/>
  <c r="K15724" i="3"/>
  <c r="K15725" i="3"/>
  <c r="K15726" i="3"/>
  <c r="K15727" i="3"/>
  <c r="K15728" i="3"/>
  <c r="K15729" i="3"/>
  <c r="K15730" i="3"/>
  <c r="K15731" i="3"/>
  <c r="K15732" i="3"/>
  <c r="K15733" i="3"/>
  <c r="K15734" i="3"/>
  <c r="K15735" i="3"/>
  <c r="K15736" i="3"/>
  <c r="K15737" i="3"/>
  <c r="K15738" i="3"/>
  <c r="K15739" i="3"/>
  <c r="K15740" i="3"/>
  <c r="K15741" i="3"/>
  <c r="K15742" i="3"/>
  <c r="K15743" i="3"/>
  <c r="K15744" i="3"/>
  <c r="K15745" i="3"/>
  <c r="K15746" i="3"/>
  <c r="K15747" i="3"/>
  <c r="K15748" i="3"/>
  <c r="K15749" i="3"/>
  <c r="K15750" i="3"/>
  <c r="K15751" i="3"/>
  <c r="K15752" i="3"/>
  <c r="L15564" i="3"/>
  <c r="L15565" i="3"/>
  <c r="L15566" i="3"/>
  <c r="L15567" i="3"/>
  <c r="L15568" i="3"/>
  <c r="L15569" i="3"/>
  <c r="L15570" i="3"/>
  <c r="L15571" i="3"/>
  <c r="L15572" i="3"/>
  <c r="L15573" i="3"/>
  <c r="L15574" i="3"/>
  <c r="L15575" i="3"/>
  <c r="L15576" i="3"/>
  <c r="L15577" i="3"/>
  <c r="L15578" i="3"/>
  <c r="L15579" i="3"/>
  <c r="L15580" i="3"/>
  <c r="L15581" i="3"/>
  <c r="L15582" i="3"/>
  <c r="L15583" i="3"/>
  <c r="L15584" i="3"/>
  <c r="L15585" i="3"/>
  <c r="L15586" i="3"/>
  <c r="L15587" i="3"/>
  <c r="L15588" i="3"/>
  <c r="L15589" i="3"/>
  <c r="L15590" i="3"/>
  <c r="L15591" i="3"/>
  <c r="L15592" i="3"/>
  <c r="L15593" i="3"/>
  <c r="L15594" i="3"/>
  <c r="L15595" i="3"/>
  <c r="L15596" i="3"/>
  <c r="L15597" i="3"/>
  <c r="L15598" i="3"/>
  <c r="L15599" i="3"/>
  <c r="L15600" i="3"/>
  <c r="L15601" i="3"/>
  <c r="L15602" i="3"/>
  <c r="L15603" i="3"/>
  <c r="L15604" i="3"/>
  <c r="L15605" i="3"/>
  <c r="L15606" i="3"/>
  <c r="L15607" i="3"/>
  <c r="L15608" i="3"/>
  <c r="L15609" i="3"/>
  <c r="L15610" i="3"/>
  <c r="L15611" i="3"/>
  <c r="L15612" i="3"/>
  <c r="L15613" i="3"/>
  <c r="L15614" i="3"/>
  <c r="L15615" i="3"/>
  <c r="L15616" i="3"/>
  <c r="L15617" i="3"/>
  <c r="L15618" i="3"/>
  <c r="L15619" i="3"/>
  <c r="L15620" i="3"/>
  <c r="L15621" i="3"/>
  <c r="L15622" i="3"/>
  <c r="L15623" i="3"/>
  <c r="L15624" i="3"/>
  <c r="L15625" i="3"/>
  <c r="L15626" i="3"/>
  <c r="L15627" i="3"/>
  <c r="L15628" i="3"/>
  <c r="L15629" i="3"/>
  <c r="L15630" i="3"/>
  <c r="L15631" i="3"/>
  <c r="L15632" i="3"/>
  <c r="L15633" i="3"/>
  <c r="L15634" i="3"/>
  <c r="L15635" i="3"/>
  <c r="L15636" i="3"/>
  <c r="L15637" i="3"/>
  <c r="L15638" i="3"/>
  <c r="L15639" i="3"/>
  <c r="L15640" i="3"/>
  <c r="L15641" i="3"/>
  <c r="L15642" i="3"/>
  <c r="L15643" i="3"/>
  <c r="L15644" i="3"/>
  <c r="L15645" i="3"/>
  <c r="L15646" i="3"/>
  <c r="L15647" i="3"/>
  <c r="L15648" i="3"/>
  <c r="L15649" i="3"/>
  <c r="L15650" i="3"/>
  <c r="L15651" i="3"/>
  <c r="L15652" i="3"/>
  <c r="L15653" i="3"/>
  <c r="L15654" i="3"/>
  <c r="L15655" i="3"/>
  <c r="L15656" i="3"/>
  <c r="L15657" i="3"/>
  <c r="L15658" i="3"/>
  <c r="L15659" i="3"/>
  <c r="L15660" i="3"/>
  <c r="L15661" i="3"/>
  <c r="L15662" i="3"/>
  <c r="L15663" i="3"/>
  <c r="L15664" i="3"/>
  <c r="L15665" i="3"/>
  <c r="L15666" i="3"/>
  <c r="L15667" i="3"/>
  <c r="L15668" i="3"/>
  <c r="L15669" i="3"/>
  <c r="L15670" i="3"/>
  <c r="L15671" i="3"/>
  <c r="L15672" i="3"/>
  <c r="L15673" i="3"/>
  <c r="L15674" i="3"/>
  <c r="L15675" i="3"/>
  <c r="L15676" i="3"/>
  <c r="L15677" i="3"/>
  <c r="L15678" i="3"/>
  <c r="L15679" i="3"/>
  <c r="L15680" i="3"/>
  <c r="L15681" i="3"/>
  <c r="L15682" i="3"/>
  <c r="L15683" i="3"/>
  <c r="L15684" i="3"/>
  <c r="L15685" i="3"/>
  <c r="L15686" i="3"/>
  <c r="L15687" i="3"/>
  <c r="L15688" i="3"/>
  <c r="L15689" i="3"/>
  <c r="L15690" i="3"/>
  <c r="L15691" i="3"/>
  <c r="L15692" i="3"/>
  <c r="L15693" i="3"/>
  <c r="L15694" i="3"/>
  <c r="L15695" i="3"/>
  <c r="L15696" i="3"/>
  <c r="L15697" i="3"/>
  <c r="L15698" i="3"/>
  <c r="L15699" i="3"/>
  <c r="L15700" i="3"/>
  <c r="L15701" i="3"/>
  <c r="L15702" i="3"/>
  <c r="L15703" i="3"/>
  <c r="L15704" i="3"/>
  <c r="L15705" i="3"/>
  <c r="L15706" i="3"/>
  <c r="L15707" i="3"/>
  <c r="L15708" i="3"/>
  <c r="L15709" i="3"/>
  <c r="L15710" i="3"/>
  <c r="L15711" i="3"/>
  <c r="L15712" i="3"/>
  <c r="L15713" i="3"/>
  <c r="L15714" i="3"/>
  <c r="L15715" i="3"/>
  <c r="L15716" i="3"/>
  <c r="L15717" i="3"/>
  <c r="L15718" i="3"/>
  <c r="L15719" i="3"/>
  <c r="L15720" i="3"/>
  <c r="L15721" i="3"/>
  <c r="L15722" i="3"/>
  <c r="L15723" i="3"/>
  <c r="L15724" i="3"/>
  <c r="L15725" i="3"/>
  <c r="L15726" i="3"/>
  <c r="L15727" i="3"/>
  <c r="L15728" i="3"/>
  <c r="L15729" i="3"/>
  <c r="L15730" i="3"/>
  <c r="L15731" i="3"/>
  <c r="L15732" i="3"/>
  <c r="L15733" i="3"/>
  <c r="L15734" i="3"/>
  <c r="L15735" i="3"/>
  <c r="L15736" i="3"/>
  <c r="L15737" i="3"/>
  <c r="L15738" i="3"/>
  <c r="L15739" i="3"/>
  <c r="L15740" i="3"/>
  <c r="L15741" i="3"/>
  <c r="L15742" i="3"/>
  <c r="L15743" i="3"/>
  <c r="L15744" i="3"/>
  <c r="L15745" i="3"/>
  <c r="L15746" i="3"/>
  <c r="L15747" i="3"/>
  <c r="L15748" i="3"/>
  <c r="L15749" i="3"/>
  <c r="L15750" i="3"/>
  <c r="L15751" i="3"/>
  <c r="L15752" i="3"/>
  <c r="C24" i="22" l="1"/>
  <c r="C24" i="12"/>
  <c r="I33" i="10"/>
  <c r="L33" i="10" l="1"/>
  <c r="B68" i="4"/>
  <c r="C68" i="4"/>
  <c r="K9" i="17" l="1"/>
  <c r="AB75" i="4"/>
  <c r="D3" i="4"/>
  <c r="D4" i="4"/>
  <c r="D5" i="4"/>
  <c r="BD327" i="7"/>
  <c r="BD326" i="7"/>
  <c r="BD325" i="7"/>
  <c r="BD324" i="7"/>
  <c r="BD323" i="7"/>
  <c r="BD322" i="7"/>
  <c r="BD321" i="7"/>
  <c r="BD320" i="7"/>
  <c r="BD319" i="7"/>
  <c r="BD318" i="7"/>
  <c r="BD317" i="7"/>
  <c r="BD316" i="7"/>
  <c r="BD315" i="7"/>
  <c r="BD314" i="7"/>
  <c r="BD313" i="7"/>
  <c r="BD312" i="7"/>
  <c r="BD311" i="7"/>
  <c r="BD310" i="7"/>
  <c r="BD309" i="7"/>
  <c r="BD308" i="7"/>
  <c r="BD307" i="7"/>
  <c r="BD306" i="7"/>
  <c r="BD305" i="7"/>
  <c r="BD304" i="7"/>
  <c r="BD303" i="7"/>
  <c r="BD302" i="7"/>
  <c r="BD301" i="7"/>
  <c r="BD300" i="7"/>
  <c r="BD299" i="7"/>
  <c r="BD298" i="7"/>
  <c r="BD297" i="7"/>
  <c r="BD296" i="7"/>
  <c r="BD295" i="7"/>
  <c r="BD294" i="7"/>
  <c r="BD293" i="7"/>
  <c r="BD292" i="7"/>
  <c r="BD291" i="7"/>
  <c r="BD290" i="7"/>
  <c r="BD289" i="7"/>
  <c r="BD288" i="7"/>
  <c r="BD272" i="7"/>
  <c r="BD271" i="7"/>
  <c r="BD270" i="7"/>
  <c r="BD269" i="7"/>
  <c r="BD268" i="7"/>
  <c r="BD267" i="7"/>
  <c r="BD266" i="7"/>
  <c r="BD265" i="7"/>
  <c r="BD264" i="7"/>
  <c r="BD263" i="7"/>
  <c r="BD262" i="7"/>
  <c r="BD261" i="7"/>
  <c r="BD260" i="7"/>
  <c r="BD259" i="7"/>
  <c r="BD258" i="7"/>
  <c r="BD257" i="7"/>
  <c r="BD256" i="7"/>
  <c r="BD255" i="7"/>
  <c r="BD254" i="7"/>
  <c r="BD253" i="7"/>
  <c r="BD252" i="7"/>
  <c r="BD251" i="7"/>
  <c r="BD250" i="7"/>
  <c r="BD249" i="7"/>
  <c r="BD248" i="7"/>
  <c r="BD247" i="7"/>
  <c r="BD246" i="7"/>
  <c r="BD245" i="7"/>
  <c r="BD244" i="7"/>
  <c r="BD243" i="7"/>
  <c r="BD242" i="7"/>
  <c r="BD241" i="7"/>
  <c r="BD240" i="7"/>
  <c r="BD239" i="7"/>
  <c r="BD238" i="7"/>
  <c r="BD237" i="7"/>
  <c r="BD236" i="7"/>
  <c r="BD235" i="7"/>
  <c r="BD234" i="7"/>
  <c r="BD233" i="7"/>
  <c r="BD217" i="7"/>
  <c r="BD216" i="7"/>
  <c r="BD215" i="7"/>
  <c r="BD214" i="7"/>
  <c r="BD213" i="7"/>
  <c r="BD212" i="7"/>
  <c r="BD211" i="7"/>
  <c r="BD210" i="7"/>
  <c r="BD209" i="7"/>
  <c r="BD208" i="7"/>
  <c r="BD207" i="7"/>
  <c r="BD206" i="7"/>
  <c r="BD205" i="7"/>
  <c r="BD204" i="7"/>
  <c r="BD203" i="7"/>
  <c r="BD202" i="7"/>
  <c r="BD201" i="7"/>
  <c r="BD200" i="7"/>
  <c r="BD199" i="7"/>
  <c r="BD198" i="7"/>
  <c r="BD197" i="7"/>
  <c r="BD196" i="7"/>
  <c r="BD195" i="7"/>
  <c r="BD194" i="7"/>
  <c r="BD193" i="7"/>
  <c r="BD192" i="7"/>
  <c r="BD191" i="7"/>
  <c r="BD190" i="7"/>
  <c r="BD189" i="7"/>
  <c r="BD188" i="7"/>
  <c r="BD187" i="7"/>
  <c r="BD186" i="7"/>
  <c r="BD185" i="7"/>
  <c r="BD184" i="7"/>
  <c r="BD183" i="7"/>
  <c r="BD182" i="7"/>
  <c r="BD181" i="7"/>
  <c r="BD180" i="7"/>
  <c r="BD179" i="7"/>
  <c r="BD178" i="7"/>
  <c r="BD162" i="7"/>
  <c r="BD161" i="7"/>
  <c r="BD160" i="7"/>
  <c r="BD159" i="7"/>
  <c r="BD158" i="7"/>
  <c r="BD157" i="7"/>
  <c r="BD156" i="7"/>
  <c r="BD155" i="7"/>
  <c r="BD154" i="7"/>
  <c r="BD153" i="7"/>
  <c r="BD152" i="7"/>
  <c r="BD151" i="7"/>
  <c r="BD150" i="7"/>
  <c r="BD149" i="7"/>
  <c r="BD148" i="7"/>
  <c r="BD147" i="7"/>
  <c r="BD146" i="7"/>
  <c r="BD145" i="7"/>
  <c r="BD144" i="7"/>
  <c r="BD143" i="7"/>
  <c r="BD142" i="7"/>
  <c r="BD141" i="7"/>
  <c r="BD140" i="7"/>
  <c r="BD139" i="7"/>
  <c r="BD138" i="7"/>
  <c r="BD137" i="7"/>
  <c r="BD136" i="7"/>
  <c r="BD135" i="7"/>
  <c r="BD134" i="7"/>
  <c r="BD133" i="7"/>
  <c r="BD132" i="7"/>
  <c r="BD131" i="7"/>
  <c r="BD130" i="7"/>
  <c r="BD129" i="7"/>
  <c r="BD128" i="7"/>
  <c r="BD127" i="7"/>
  <c r="BD126" i="7"/>
  <c r="BD125" i="7"/>
  <c r="BD124" i="7"/>
  <c r="BD123" i="7"/>
  <c r="BD107" i="7"/>
  <c r="BD106" i="7"/>
  <c r="BD105" i="7"/>
  <c r="BD104" i="7"/>
  <c r="BD103" i="7"/>
  <c r="BD102" i="7"/>
  <c r="BD101" i="7"/>
  <c r="BD100" i="7"/>
  <c r="BD99" i="7"/>
  <c r="BD98" i="7"/>
  <c r="BD97" i="7"/>
  <c r="BD96" i="7"/>
  <c r="BD95" i="7"/>
  <c r="BD94" i="7"/>
  <c r="BD93" i="7"/>
  <c r="BD92" i="7"/>
  <c r="BD91" i="7"/>
  <c r="BD90" i="7"/>
  <c r="BD89" i="7"/>
  <c r="BD88" i="7"/>
  <c r="BD87" i="7"/>
  <c r="BD86" i="7"/>
  <c r="BD85" i="7"/>
  <c r="BD84" i="7"/>
  <c r="BD83" i="7"/>
  <c r="BD82" i="7"/>
  <c r="BD81" i="7"/>
  <c r="BD80" i="7"/>
  <c r="BD79" i="7"/>
  <c r="BD78" i="7"/>
  <c r="BD77" i="7"/>
  <c r="BD76" i="7"/>
  <c r="BD75" i="7"/>
  <c r="BD74" i="7"/>
  <c r="BD73" i="7"/>
  <c r="BD72" i="7"/>
  <c r="BD71" i="7"/>
  <c r="BD70" i="7"/>
  <c r="BD69" i="7"/>
  <c r="BD68" i="7"/>
  <c r="BD13" i="7"/>
  <c r="BD14" i="7"/>
  <c r="BD15" i="7"/>
  <c r="BD16" i="7"/>
  <c r="BD17" i="7"/>
  <c r="BD18" i="7"/>
  <c r="BD19" i="7"/>
  <c r="BD20" i="7"/>
  <c r="BD21" i="7"/>
  <c r="BD22" i="7"/>
  <c r="BD23" i="7"/>
  <c r="BD24" i="7"/>
  <c r="BD25" i="7"/>
  <c r="BD26" i="7"/>
  <c r="BD27" i="7"/>
  <c r="BD28" i="7"/>
  <c r="BD29" i="7"/>
  <c r="BD30" i="7"/>
  <c r="BD31" i="7"/>
  <c r="BD32" i="7"/>
  <c r="BD33" i="7"/>
  <c r="BD34" i="7"/>
  <c r="BD35" i="7"/>
  <c r="BD36" i="7"/>
  <c r="BD37" i="7"/>
  <c r="BD38" i="7"/>
  <c r="BD39" i="7"/>
  <c r="BD40" i="7"/>
  <c r="BD41" i="7"/>
  <c r="BD42" i="7"/>
  <c r="BD43" i="7"/>
  <c r="BD44" i="7"/>
  <c r="BD45" i="7"/>
  <c r="BD46" i="7"/>
  <c r="BD47" i="7"/>
  <c r="BD48" i="7"/>
  <c r="BD49" i="7"/>
  <c r="BD50" i="7"/>
  <c r="BD51" i="7"/>
  <c r="BD12" i="7"/>
  <c r="BB327" i="7"/>
  <c r="BB326" i="7"/>
  <c r="BB325" i="7"/>
  <c r="BB324" i="7"/>
  <c r="BB323" i="7"/>
  <c r="BB322" i="7"/>
  <c r="BB321" i="7"/>
  <c r="BB320" i="7"/>
  <c r="BB319" i="7"/>
  <c r="BB318" i="7"/>
  <c r="BB317" i="7"/>
  <c r="BB316" i="7"/>
  <c r="BB315" i="7"/>
  <c r="BB314" i="7"/>
  <c r="BB313" i="7"/>
  <c r="BB312" i="7"/>
  <c r="BB311" i="7"/>
  <c r="BB310" i="7"/>
  <c r="BB309" i="7"/>
  <c r="BB308" i="7"/>
  <c r="BB307" i="7"/>
  <c r="BB306" i="7"/>
  <c r="BB305" i="7"/>
  <c r="BB304" i="7"/>
  <c r="BB303" i="7"/>
  <c r="BB302" i="7"/>
  <c r="BB301" i="7"/>
  <c r="BB300" i="7"/>
  <c r="BB299" i="7"/>
  <c r="BB298" i="7"/>
  <c r="BB297" i="7"/>
  <c r="BB296" i="7"/>
  <c r="BB295" i="7"/>
  <c r="BB294" i="7"/>
  <c r="BB293" i="7"/>
  <c r="BB292" i="7"/>
  <c r="BB291" i="7"/>
  <c r="BB290" i="7"/>
  <c r="BB289" i="7"/>
  <c r="BB288" i="7"/>
  <c r="BB272" i="7"/>
  <c r="BB271" i="7"/>
  <c r="BB270" i="7"/>
  <c r="BB269" i="7"/>
  <c r="BB268" i="7"/>
  <c r="BB267" i="7"/>
  <c r="BB266" i="7"/>
  <c r="BB265" i="7"/>
  <c r="BB264" i="7"/>
  <c r="BB263" i="7"/>
  <c r="BB262" i="7"/>
  <c r="BB261" i="7"/>
  <c r="BB260" i="7"/>
  <c r="BB259" i="7"/>
  <c r="BB258" i="7"/>
  <c r="BB257" i="7"/>
  <c r="BB256" i="7"/>
  <c r="BB255" i="7"/>
  <c r="BB254" i="7"/>
  <c r="BB253" i="7"/>
  <c r="BB252" i="7"/>
  <c r="BB251" i="7"/>
  <c r="BB250" i="7"/>
  <c r="BB249" i="7"/>
  <c r="BB248" i="7"/>
  <c r="BB247" i="7"/>
  <c r="BB246" i="7"/>
  <c r="BB245" i="7"/>
  <c r="BB244" i="7"/>
  <c r="BB243" i="7"/>
  <c r="BB242" i="7"/>
  <c r="BB241" i="7"/>
  <c r="BB240" i="7"/>
  <c r="BB239" i="7"/>
  <c r="BB238" i="7"/>
  <c r="BB237" i="7"/>
  <c r="BB236" i="7"/>
  <c r="BB235" i="7"/>
  <c r="BB234" i="7"/>
  <c r="BB233" i="7"/>
  <c r="BB217" i="7"/>
  <c r="BB216" i="7"/>
  <c r="BB215" i="7"/>
  <c r="BB214" i="7"/>
  <c r="BB213" i="7"/>
  <c r="BB212" i="7"/>
  <c r="BB211" i="7"/>
  <c r="BB210" i="7"/>
  <c r="BB209" i="7"/>
  <c r="BB208" i="7"/>
  <c r="BB207" i="7"/>
  <c r="BB206" i="7"/>
  <c r="BB205" i="7"/>
  <c r="BB204" i="7"/>
  <c r="BB203" i="7"/>
  <c r="BB202" i="7"/>
  <c r="BB201" i="7"/>
  <c r="BB200" i="7"/>
  <c r="BB199" i="7"/>
  <c r="BB198" i="7"/>
  <c r="BB197" i="7"/>
  <c r="BB196" i="7"/>
  <c r="BB195" i="7"/>
  <c r="BB194" i="7"/>
  <c r="BB193" i="7"/>
  <c r="BB192" i="7"/>
  <c r="BB191" i="7"/>
  <c r="BB190" i="7"/>
  <c r="BB189" i="7"/>
  <c r="BB188" i="7"/>
  <c r="BB187" i="7"/>
  <c r="BB186" i="7"/>
  <c r="BB185" i="7"/>
  <c r="BB184" i="7"/>
  <c r="BB183" i="7"/>
  <c r="BB182" i="7"/>
  <c r="BB181" i="7"/>
  <c r="BB180" i="7"/>
  <c r="BB179" i="7"/>
  <c r="BB178" i="7"/>
  <c r="BB162" i="7"/>
  <c r="BB161" i="7"/>
  <c r="BB160" i="7"/>
  <c r="BB159" i="7"/>
  <c r="BB158" i="7"/>
  <c r="BB157" i="7"/>
  <c r="BB156" i="7"/>
  <c r="BB155" i="7"/>
  <c r="BB154" i="7"/>
  <c r="BB153" i="7"/>
  <c r="BB152" i="7"/>
  <c r="BB151" i="7"/>
  <c r="BB150" i="7"/>
  <c r="BB149" i="7"/>
  <c r="BB148" i="7"/>
  <c r="BB147" i="7"/>
  <c r="BB146" i="7"/>
  <c r="BB145" i="7"/>
  <c r="BB144" i="7"/>
  <c r="BB143" i="7"/>
  <c r="BB142" i="7"/>
  <c r="BB141" i="7"/>
  <c r="BB140" i="7"/>
  <c r="BB139" i="7"/>
  <c r="BB138" i="7"/>
  <c r="BB137" i="7"/>
  <c r="BB136" i="7"/>
  <c r="BB135" i="7"/>
  <c r="BB134" i="7"/>
  <c r="BB133" i="7"/>
  <c r="BB132" i="7"/>
  <c r="BB131" i="7"/>
  <c r="BB130" i="7"/>
  <c r="BB129" i="7"/>
  <c r="BB128" i="7"/>
  <c r="BB127" i="7"/>
  <c r="BB126" i="7"/>
  <c r="BB125" i="7"/>
  <c r="BB124" i="7"/>
  <c r="BB123" i="7"/>
  <c r="BB107" i="7"/>
  <c r="BB106" i="7"/>
  <c r="BB105" i="7"/>
  <c r="BB104" i="7"/>
  <c r="BB103" i="7"/>
  <c r="BB102" i="7"/>
  <c r="BB101" i="7"/>
  <c r="BB100" i="7"/>
  <c r="BB99" i="7"/>
  <c r="BB98" i="7"/>
  <c r="BB97" i="7"/>
  <c r="BB96" i="7"/>
  <c r="BB95" i="7"/>
  <c r="BB94" i="7"/>
  <c r="BB93" i="7"/>
  <c r="BB92" i="7"/>
  <c r="BB91" i="7"/>
  <c r="BB90" i="7"/>
  <c r="BB89" i="7"/>
  <c r="BB88" i="7"/>
  <c r="BB87" i="7"/>
  <c r="BB86" i="7"/>
  <c r="BB85" i="7"/>
  <c r="BB84" i="7"/>
  <c r="BB83" i="7"/>
  <c r="BB82" i="7"/>
  <c r="BB81" i="7"/>
  <c r="BB80" i="7"/>
  <c r="BB79" i="7"/>
  <c r="BB78" i="7"/>
  <c r="BB77" i="7"/>
  <c r="BB76" i="7"/>
  <c r="BB75" i="7"/>
  <c r="BB74" i="7"/>
  <c r="BB73" i="7"/>
  <c r="BB72" i="7"/>
  <c r="BB71" i="7"/>
  <c r="BB70" i="7"/>
  <c r="BB69" i="7"/>
  <c r="BB68" i="7"/>
  <c r="BB13" i="7"/>
  <c r="BB14" i="7"/>
  <c r="BB15" i="7"/>
  <c r="BB16" i="7"/>
  <c r="BB17" i="7"/>
  <c r="BB18" i="7"/>
  <c r="BB19" i="7"/>
  <c r="BB20" i="7"/>
  <c r="BB21" i="7"/>
  <c r="BB22" i="7"/>
  <c r="BB23" i="7"/>
  <c r="BB24" i="7"/>
  <c r="BB25" i="7"/>
  <c r="BB26" i="7"/>
  <c r="BB27" i="7"/>
  <c r="BB28" i="7"/>
  <c r="BB29" i="7"/>
  <c r="BB30" i="7"/>
  <c r="BB31" i="7"/>
  <c r="BB32" i="7"/>
  <c r="BB33" i="7"/>
  <c r="BB34" i="7"/>
  <c r="BB35" i="7"/>
  <c r="BB36" i="7"/>
  <c r="BB37" i="7"/>
  <c r="BB38" i="7"/>
  <c r="BB39" i="7"/>
  <c r="BB40" i="7"/>
  <c r="BB41" i="7"/>
  <c r="BB42" i="7"/>
  <c r="BB43" i="7"/>
  <c r="BB44" i="7"/>
  <c r="BB45" i="7"/>
  <c r="BB46" i="7"/>
  <c r="BB47" i="7"/>
  <c r="BB48" i="7"/>
  <c r="BB49" i="7"/>
  <c r="BB50" i="7"/>
  <c r="BB51" i="7"/>
  <c r="BB12" i="7"/>
  <c r="E36" i="1" l="1"/>
  <c r="J166" i="7" s="1"/>
  <c r="BF327" i="7"/>
  <c r="BF326" i="7"/>
  <c r="BF325" i="7"/>
  <c r="BF324" i="7"/>
  <c r="BF323" i="7"/>
  <c r="BF322" i="7"/>
  <c r="BF321" i="7"/>
  <c r="BF320" i="7"/>
  <c r="BF319" i="7"/>
  <c r="BF318" i="7"/>
  <c r="BF317" i="7"/>
  <c r="BF316" i="7"/>
  <c r="BF315" i="7"/>
  <c r="BF314" i="7"/>
  <c r="BF313" i="7"/>
  <c r="BF312" i="7"/>
  <c r="BF311" i="7"/>
  <c r="BF310" i="7"/>
  <c r="BF309" i="7"/>
  <c r="BF308" i="7"/>
  <c r="BF307" i="7"/>
  <c r="BF306" i="7"/>
  <c r="BF305" i="7"/>
  <c r="BF304" i="7"/>
  <c r="BF303" i="7"/>
  <c r="BF302" i="7"/>
  <c r="BF301" i="7"/>
  <c r="BF300" i="7"/>
  <c r="BF299" i="7"/>
  <c r="BF298" i="7"/>
  <c r="BF297" i="7"/>
  <c r="BF296" i="7"/>
  <c r="BF295" i="7"/>
  <c r="BF294" i="7"/>
  <c r="BF293" i="7"/>
  <c r="BF292" i="7"/>
  <c r="BF291" i="7"/>
  <c r="BF290" i="7"/>
  <c r="BF289" i="7"/>
  <c r="BF288" i="7"/>
  <c r="BF272" i="7"/>
  <c r="BF271" i="7"/>
  <c r="BF270" i="7"/>
  <c r="BF269" i="7"/>
  <c r="BF268" i="7"/>
  <c r="BF267" i="7"/>
  <c r="BF266" i="7"/>
  <c r="BF265" i="7"/>
  <c r="BF264" i="7"/>
  <c r="BF263" i="7"/>
  <c r="BF262" i="7"/>
  <c r="BF261" i="7"/>
  <c r="BF260" i="7"/>
  <c r="BF259" i="7"/>
  <c r="BF258" i="7"/>
  <c r="BF257" i="7"/>
  <c r="BF256" i="7"/>
  <c r="BF255" i="7"/>
  <c r="BF254" i="7"/>
  <c r="BF253" i="7"/>
  <c r="BF252" i="7"/>
  <c r="BF251" i="7"/>
  <c r="BF250" i="7"/>
  <c r="BF249" i="7"/>
  <c r="BF248" i="7"/>
  <c r="BF247" i="7"/>
  <c r="BF246" i="7"/>
  <c r="BF245" i="7"/>
  <c r="BF244" i="7"/>
  <c r="BF243" i="7"/>
  <c r="BF242" i="7"/>
  <c r="BF241" i="7"/>
  <c r="BF240" i="7"/>
  <c r="BF239" i="7"/>
  <c r="BF238" i="7"/>
  <c r="BF237" i="7"/>
  <c r="BF236" i="7"/>
  <c r="BF235" i="7"/>
  <c r="BF234" i="7"/>
  <c r="BF233" i="7"/>
  <c r="BF217" i="7"/>
  <c r="BF216" i="7"/>
  <c r="BF215" i="7"/>
  <c r="BF214" i="7"/>
  <c r="BF213" i="7"/>
  <c r="BF212" i="7"/>
  <c r="BF211" i="7"/>
  <c r="BF210" i="7"/>
  <c r="BF209" i="7"/>
  <c r="BF208" i="7"/>
  <c r="BF207" i="7"/>
  <c r="BF206" i="7"/>
  <c r="BF205" i="7"/>
  <c r="BF204" i="7"/>
  <c r="BF203" i="7"/>
  <c r="BF202" i="7"/>
  <c r="BF201" i="7"/>
  <c r="BF200" i="7"/>
  <c r="BF199" i="7"/>
  <c r="BF198" i="7"/>
  <c r="BF197" i="7"/>
  <c r="BF196" i="7"/>
  <c r="BF195" i="7"/>
  <c r="BF194" i="7"/>
  <c r="BF193" i="7"/>
  <c r="BF192" i="7"/>
  <c r="BF191" i="7"/>
  <c r="BF190" i="7"/>
  <c r="BF189" i="7"/>
  <c r="BF188" i="7"/>
  <c r="BF187" i="7"/>
  <c r="BF186" i="7"/>
  <c r="BF185" i="7"/>
  <c r="BF184" i="7"/>
  <c r="BF183" i="7"/>
  <c r="BF182" i="7"/>
  <c r="BF181" i="7"/>
  <c r="BF180" i="7"/>
  <c r="BF179" i="7"/>
  <c r="BF178" i="7"/>
  <c r="BF162" i="7"/>
  <c r="BF161" i="7"/>
  <c r="BF160" i="7"/>
  <c r="BF159" i="7"/>
  <c r="BF158" i="7"/>
  <c r="BF157" i="7"/>
  <c r="BF156" i="7"/>
  <c r="BF155" i="7"/>
  <c r="BF154" i="7"/>
  <c r="BF153" i="7"/>
  <c r="BF152" i="7"/>
  <c r="BF151" i="7"/>
  <c r="BF150" i="7"/>
  <c r="BF149" i="7"/>
  <c r="BF148" i="7"/>
  <c r="BF147" i="7"/>
  <c r="BF146" i="7"/>
  <c r="BF145" i="7"/>
  <c r="BF144" i="7"/>
  <c r="BF143" i="7"/>
  <c r="BF142" i="7"/>
  <c r="BF141" i="7"/>
  <c r="BF140" i="7"/>
  <c r="BF139" i="7"/>
  <c r="BF138" i="7"/>
  <c r="BF137" i="7"/>
  <c r="BF136" i="7"/>
  <c r="BF135" i="7"/>
  <c r="BF134" i="7"/>
  <c r="BF133" i="7"/>
  <c r="BF132" i="7"/>
  <c r="BF131" i="7"/>
  <c r="BF130" i="7"/>
  <c r="BF129" i="7"/>
  <c r="BF128" i="7"/>
  <c r="BF127" i="7"/>
  <c r="BF126" i="7"/>
  <c r="BF125" i="7"/>
  <c r="BF124" i="7"/>
  <c r="BF123" i="7"/>
  <c r="BF107" i="7"/>
  <c r="BF106" i="7"/>
  <c r="BF105" i="7"/>
  <c r="BF104" i="7"/>
  <c r="BF103" i="7"/>
  <c r="BF102" i="7"/>
  <c r="BF101" i="7"/>
  <c r="BF100" i="7"/>
  <c r="BF99" i="7"/>
  <c r="BF98" i="7"/>
  <c r="BF97" i="7"/>
  <c r="BF96" i="7"/>
  <c r="BF95" i="7"/>
  <c r="BF94" i="7"/>
  <c r="BF93" i="7"/>
  <c r="BF92" i="7"/>
  <c r="BF91" i="7"/>
  <c r="BF90" i="7"/>
  <c r="BF89" i="7"/>
  <c r="BF88" i="7"/>
  <c r="BF87" i="7"/>
  <c r="BF86" i="7"/>
  <c r="BF85" i="7"/>
  <c r="BF84" i="7"/>
  <c r="BF83" i="7"/>
  <c r="BF82" i="7"/>
  <c r="BF81" i="7"/>
  <c r="BF80" i="7"/>
  <c r="BF79" i="7"/>
  <c r="BF78" i="7"/>
  <c r="BF77" i="7"/>
  <c r="BF76" i="7"/>
  <c r="BF75" i="7"/>
  <c r="BF74" i="7"/>
  <c r="BF73" i="7"/>
  <c r="BF72" i="7"/>
  <c r="BF71" i="7"/>
  <c r="BF70" i="7"/>
  <c r="BF69" i="7"/>
  <c r="BF68" i="7"/>
  <c r="BF13" i="7"/>
  <c r="BF14" i="7"/>
  <c r="BF15" i="7"/>
  <c r="BF16" i="7"/>
  <c r="BF17" i="7"/>
  <c r="BF18" i="7"/>
  <c r="BF19" i="7"/>
  <c r="BF20" i="7"/>
  <c r="BF21" i="7"/>
  <c r="BF22" i="7"/>
  <c r="BF23" i="7"/>
  <c r="BF24" i="7"/>
  <c r="BF25" i="7"/>
  <c r="BF26" i="7"/>
  <c r="BF27" i="7"/>
  <c r="BF28" i="7"/>
  <c r="BF29" i="7"/>
  <c r="BF30" i="7"/>
  <c r="BF31" i="7"/>
  <c r="BF32" i="7"/>
  <c r="BF33" i="7"/>
  <c r="BF34" i="7"/>
  <c r="M34" i="7" s="1"/>
  <c r="BF35" i="7"/>
  <c r="BF36" i="7"/>
  <c r="BF37" i="7"/>
  <c r="BF38" i="7"/>
  <c r="BF39" i="7"/>
  <c r="BF40" i="7"/>
  <c r="BF41" i="7"/>
  <c r="BF42" i="7"/>
  <c r="BF43" i="7"/>
  <c r="BF44" i="7"/>
  <c r="BF45" i="7"/>
  <c r="BF46" i="7"/>
  <c r="BF47" i="7"/>
  <c r="BF48" i="7"/>
  <c r="BF49" i="7"/>
  <c r="BF50" i="7"/>
  <c r="BF51" i="7"/>
  <c r="B56" i="10"/>
  <c r="J49" i="4"/>
  <c r="M327" i="7"/>
  <c r="M326" i="7"/>
  <c r="M325" i="7"/>
  <c r="M324" i="7"/>
  <c r="M323" i="7"/>
  <c r="M322" i="7"/>
  <c r="M321" i="7"/>
  <c r="M320" i="7"/>
  <c r="M319" i="7"/>
  <c r="M318" i="7"/>
  <c r="M317" i="7"/>
  <c r="M316" i="7"/>
  <c r="M315" i="7"/>
  <c r="M314" i="7"/>
  <c r="M313" i="7"/>
  <c r="M312" i="7"/>
  <c r="M311" i="7"/>
  <c r="M310" i="7"/>
  <c r="M309" i="7"/>
  <c r="M308" i="7"/>
  <c r="M307" i="7"/>
  <c r="M306" i="7"/>
  <c r="M305" i="7"/>
  <c r="M304" i="7"/>
  <c r="M303" i="7"/>
  <c r="M302" i="7"/>
  <c r="M301" i="7"/>
  <c r="M300" i="7"/>
  <c r="M299" i="7"/>
  <c r="M298" i="7"/>
  <c r="M297" i="7"/>
  <c r="M296" i="7"/>
  <c r="M295" i="7"/>
  <c r="M294" i="7"/>
  <c r="M293" i="7"/>
  <c r="M292" i="7"/>
  <c r="M291" i="7"/>
  <c r="M290" i="7"/>
  <c r="M289" i="7"/>
  <c r="M288" i="7"/>
  <c r="M272" i="7"/>
  <c r="M271" i="7"/>
  <c r="M270" i="7"/>
  <c r="M269" i="7"/>
  <c r="M268" i="7"/>
  <c r="M267" i="7"/>
  <c r="M266" i="7"/>
  <c r="M265" i="7"/>
  <c r="M264" i="7"/>
  <c r="M263" i="7"/>
  <c r="M262" i="7"/>
  <c r="M261" i="7"/>
  <c r="M260" i="7"/>
  <c r="M259" i="7"/>
  <c r="M258" i="7"/>
  <c r="M257" i="7"/>
  <c r="M256" i="7"/>
  <c r="M255" i="7"/>
  <c r="M254" i="7"/>
  <c r="M253" i="7"/>
  <c r="M252" i="7"/>
  <c r="M251" i="7"/>
  <c r="M250" i="7"/>
  <c r="M249" i="7"/>
  <c r="M248" i="7"/>
  <c r="M247" i="7"/>
  <c r="M246" i="7"/>
  <c r="M245" i="7"/>
  <c r="M244" i="7"/>
  <c r="M243" i="7"/>
  <c r="M242" i="7"/>
  <c r="M241" i="7"/>
  <c r="M240" i="7"/>
  <c r="M239" i="7"/>
  <c r="M238" i="7"/>
  <c r="M237" i="7"/>
  <c r="M236" i="7"/>
  <c r="M235" i="7"/>
  <c r="M234" i="7"/>
  <c r="M233" i="7"/>
  <c r="M217" i="7"/>
  <c r="M216" i="7"/>
  <c r="M215" i="7"/>
  <c r="M214" i="7"/>
  <c r="M213" i="7"/>
  <c r="M212" i="7"/>
  <c r="M211" i="7"/>
  <c r="M210" i="7"/>
  <c r="M209" i="7"/>
  <c r="M208" i="7"/>
  <c r="M207" i="7"/>
  <c r="M206" i="7"/>
  <c r="M205" i="7"/>
  <c r="M204" i="7"/>
  <c r="M203" i="7"/>
  <c r="M202" i="7"/>
  <c r="M201" i="7"/>
  <c r="M200" i="7"/>
  <c r="M199" i="7"/>
  <c r="M198" i="7"/>
  <c r="M197" i="7"/>
  <c r="M196" i="7"/>
  <c r="M195" i="7"/>
  <c r="M194" i="7"/>
  <c r="M193" i="7"/>
  <c r="M192" i="7"/>
  <c r="M191" i="7"/>
  <c r="M190" i="7"/>
  <c r="M189" i="7"/>
  <c r="M188" i="7"/>
  <c r="M187" i="7"/>
  <c r="M186" i="7"/>
  <c r="M185" i="7"/>
  <c r="M184" i="7"/>
  <c r="M183" i="7"/>
  <c r="M182" i="7"/>
  <c r="M181" i="7"/>
  <c r="M180" i="7"/>
  <c r="M179" i="7"/>
  <c r="M178" i="7"/>
  <c r="M162" i="7"/>
  <c r="M161" i="7"/>
  <c r="M160" i="7"/>
  <c r="M159" i="7"/>
  <c r="M158" i="7"/>
  <c r="M157" i="7"/>
  <c r="M156" i="7"/>
  <c r="M155" i="7"/>
  <c r="M154" i="7"/>
  <c r="M153" i="7"/>
  <c r="M152" i="7"/>
  <c r="M151" i="7"/>
  <c r="M150" i="7"/>
  <c r="M149" i="7"/>
  <c r="M148" i="7"/>
  <c r="M147" i="7"/>
  <c r="M146" i="7"/>
  <c r="M145" i="7"/>
  <c r="M144" i="7"/>
  <c r="M143" i="7"/>
  <c r="M142" i="7"/>
  <c r="M141" i="7"/>
  <c r="M140" i="7"/>
  <c r="M139" i="7"/>
  <c r="M138" i="7"/>
  <c r="M137" i="7"/>
  <c r="M136" i="7"/>
  <c r="M135" i="7"/>
  <c r="M134" i="7"/>
  <c r="M133" i="7"/>
  <c r="M132" i="7"/>
  <c r="M131" i="7"/>
  <c r="M130" i="7"/>
  <c r="M129" i="7"/>
  <c r="M128" i="7"/>
  <c r="M127" i="7"/>
  <c r="M126" i="7"/>
  <c r="M125" i="7"/>
  <c r="M124" i="7"/>
  <c r="M123" i="7"/>
  <c r="M107" i="7"/>
  <c r="M106" i="7"/>
  <c r="M105" i="7"/>
  <c r="M104" i="7"/>
  <c r="M103" i="7"/>
  <c r="M102" i="7"/>
  <c r="M101" i="7"/>
  <c r="M100" i="7"/>
  <c r="M99" i="7"/>
  <c r="M98" i="7"/>
  <c r="M97" i="7"/>
  <c r="M96" i="7"/>
  <c r="M95" i="7"/>
  <c r="M94" i="7"/>
  <c r="M93" i="7"/>
  <c r="M92" i="7"/>
  <c r="M91" i="7"/>
  <c r="M90" i="7"/>
  <c r="M89" i="7"/>
  <c r="M88" i="7"/>
  <c r="M87" i="7"/>
  <c r="M86" i="7"/>
  <c r="M85" i="7"/>
  <c r="M84" i="7"/>
  <c r="M83" i="7"/>
  <c r="M82" i="7"/>
  <c r="M81" i="7"/>
  <c r="M80" i="7"/>
  <c r="M79" i="7"/>
  <c r="M78" i="7"/>
  <c r="M77" i="7"/>
  <c r="M76" i="7"/>
  <c r="M75" i="7"/>
  <c r="M74" i="7"/>
  <c r="M73" i="7"/>
  <c r="M72" i="7"/>
  <c r="M71" i="7"/>
  <c r="M70" i="7"/>
  <c r="M69" i="7"/>
  <c r="M68" i="7"/>
  <c r="M29" i="7"/>
  <c r="M30" i="7"/>
  <c r="M31" i="7"/>
  <c r="M32" i="7"/>
  <c r="M33" i="7"/>
  <c r="M35" i="7"/>
  <c r="M36" i="7"/>
  <c r="M37" i="7"/>
  <c r="M38" i="7"/>
  <c r="M39" i="7"/>
  <c r="M40" i="7"/>
  <c r="M41" i="7"/>
  <c r="M42" i="7"/>
  <c r="M43" i="7"/>
  <c r="M44" i="7"/>
  <c r="M45" i="7"/>
  <c r="M46" i="7"/>
  <c r="M47" i="7"/>
  <c r="M48" i="7"/>
  <c r="M49" i="7"/>
  <c r="M50" i="7"/>
  <c r="M51" i="7"/>
  <c r="BF12" i="7"/>
  <c r="D49" i="4"/>
  <c r="E49" i="4" s="1"/>
  <c r="F49" i="4"/>
  <c r="M27" i="7" l="1"/>
  <c r="M13" i="7"/>
  <c r="M24" i="7"/>
  <c r="M26" i="7"/>
  <c r="M23" i="7"/>
  <c r="M22" i="7"/>
  <c r="M14" i="7"/>
  <c r="M21" i="7"/>
  <c r="M20" i="7"/>
  <c r="M15" i="7"/>
  <c r="M19" i="7"/>
  <c r="M25" i="7"/>
  <c r="M18" i="7"/>
  <c r="M17" i="7"/>
  <c r="M28" i="7"/>
  <c r="M16" i="7"/>
  <c r="J56" i="7"/>
  <c r="J111" i="7"/>
  <c r="H221" i="14"/>
  <c r="H166" i="14"/>
  <c r="I48" i="12"/>
  <c r="H56" i="14"/>
  <c r="H111" i="14"/>
  <c r="H67" i="10"/>
  <c r="J276" i="7"/>
  <c r="J221" i="7"/>
  <c r="H276" i="14"/>
  <c r="K49" i="4"/>
  <c r="L49" i="4" s="1"/>
  <c r="N49" i="4" s="1"/>
  <c r="H331" i="14"/>
  <c r="J331" i="7"/>
  <c r="B57" i="10"/>
  <c r="B59" i="10" s="1"/>
  <c r="BB328" i="7"/>
  <c r="M49" i="4" l="1"/>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2353" i="3"/>
  <c r="K2354" i="3"/>
  <c r="K2355" i="3"/>
  <c r="K2356" i="3"/>
  <c r="K2357" i="3"/>
  <c r="K2358" i="3"/>
  <c r="K2359" i="3"/>
  <c r="K2360" i="3"/>
  <c r="K2361" i="3"/>
  <c r="K2362" i="3"/>
  <c r="K2363" i="3"/>
  <c r="K2364" i="3"/>
  <c r="K2365" i="3"/>
  <c r="K2366" i="3"/>
  <c r="K2367" i="3"/>
  <c r="K2368" i="3"/>
  <c r="K2369" i="3"/>
  <c r="K2370" i="3"/>
  <c r="K2371" i="3"/>
  <c r="K2372" i="3"/>
  <c r="K2373" i="3"/>
  <c r="K2374" i="3"/>
  <c r="K2375" i="3"/>
  <c r="K2376" i="3"/>
  <c r="K2377" i="3"/>
  <c r="K2378" i="3"/>
  <c r="K2379" i="3"/>
  <c r="K2380" i="3"/>
  <c r="K2381" i="3"/>
  <c r="K2382" i="3"/>
  <c r="K2383" i="3"/>
  <c r="K2384" i="3"/>
  <c r="K2385" i="3"/>
  <c r="K2386" i="3"/>
  <c r="K2387" i="3"/>
  <c r="K2388" i="3"/>
  <c r="K2389" i="3"/>
  <c r="K2390" i="3"/>
  <c r="K2391" i="3"/>
  <c r="K2392" i="3"/>
  <c r="K2393" i="3"/>
  <c r="K2394" i="3"/>
  <c r="K2395" i="3"/>
  <c r="K2396" i="3"/>
  <c r="K2397" i="3"/>
  <c r="K2398" i="3"/>
  <c r="K2399" i="3"/>
  <c r="K2400" i="3"/>
  <c r="K2401" i="3"/>
  <c r="K2402" i="3"/>
  <c r="K2403" i="3"/>
  <c r="K2404" i="3"/>
  <c r="K2405" i="3"/>
  <c r="K2406" i="3"/>
  <c r="K2407" i="3"/>
  <c r="K2408" i="3"/>
  <c r="K2409" i="3"/>
  <c r="K2410" i="3"/>
  <c r="K2411" i="3"/>
  <c r="K2412" i="3"/>
  <c r="K2413" i="3"/>
  <c r="K2414" i="3"/>
  <c r="K2415" i="3"/>
  <c r="K2416" i="3"/>
  <c r="K2417" i="3"/>
  <c r="K2418" i="3"/>
  <c r="K2419" i="3"/>
  <c r="K2420" i="3"/>
  <c r="K2421" i="3"/>
  <c r="K2422" i="3"/>
  <c r="K2423" i="3"/>
  <c r="K2424" i="3"/>
  <c r="K2425" i="3"/>
  <c r="K2426" i="3"/>
  <c r="K2427" i="3"/>
  <c r="K2428" i="3"/>
  <c r="K2429" i="3"/>
  <c r="K2430" i="3"/>
  <c r="K2431" i="3"/>
  <c r="K2432" i="3"/>
  <c r="K2433" i="3"/>
  <c r="K2434" i="3"/>
  <c r="K2435" i="3"/>
  <c r="K2436" i="3"/>
  <c r="K2437" i="3"/>
  <c r="K2438" i="3"/>
  <c r="K2439" i="3"/>
  <c r="K2440" i="3"/>
  <c r="K2441" i="3"/>
  <c r="K2442" i="3"/>
  <c r="K2443" i="3"/>
  <c r="K2444" i="3"/>
  <c r="K2445" i="3"/>
  <c r="K2446" i="3"/>
  <c r="K2447" i="3"/>
  <c r="K2448" i="3"/>
  <c r="K2449" i="3"/>
  <c r="K2450" i="3"/>
  <c r="K2451" i="3"/>
  <c r="K2452" i="3"/>
  <c r="K2453" i="3"/>
  <c r="K2454" i="3"/>
  <c r="K2455" i="3"/>
  <c r="K2456" i="3"/>
  <c r="K2457" i="3"/>
  <c r="K2458" i="3"/>
  <c r="K2459" i="3"/>
  <c r="K2460" i="3"/>
  <c r="K2461" i="3"/>
  <c r="K2462" i="3"/>
  <c r="K2463" i="3"/>
  <c r="K2464" i="3"/>
  <c r="K2465" i="3"/>
  <c r="K2466" i="3"/>
  <c r="K2467" i="3"/>
  <c r="K2468" i="3"/>
  <c r="K2469" i="3"/>
  <c r="K2470" i="3"/>
  <c r="K2471" i="3"/>
  <c r="K2472" i="3"/>
  <c r="K2473" i="3"/>
  <c r="K2474" i="3"/>
  <c r="K2475" i="3"/>
  <c r="K2476" i="3"/>
  <c r="K2477" i="3"/>
  <c r="K2478" i="3"/>
  <c r="K2479" i="3"/>
  <c r="K2480" i="3"/>
  <c r="K2481" i="3"/>
  <c r="K2482" i="3"/>
  <c r="K2483" i="3"/>
  <c r="K2484" i="3"/>
  <c r="K2485" i="3"/>
  <c r="K2486" i="3"/>
  <c r="K2487" i="3"/>
  <c r="K2488" i="3"/>
  <c r="K2489" i="3"/>
  <c r="K2490" i="3"/>
  <c r="K2491" i="3"/>
  <c r="K2492" i="3"/>
  <c r="K2493" i="3"/>
  <c r="K2494" i="3"/>
  <c r="K2495" i="3"/>
  <c r="K2496" i="3"/>
  <c r="K2497" i="3"/>
  <c r="K2498" i="3"/>
  <c r="K2499" i="3"/>
  <c r="K2500" i="3"/>
  <c r="K2501" i="3"/>
  <c r="K2502" i="3"/>
  <c r="K2503" i="3"/>
  <c r="K2504" i="3"/>
  <c r="K2505" i="3"/>
  <c r="K2506" i="3"/>
  <c r="K2507" i="3"/>
  <c r="K2508" i="3"/>
  <c r="K2509" i="3"/>
  <c r="K2510" i="3"/>
  <c r="K2511" i="3"/>
  <c r="K2512" i="3"/>
  <c r="K2513" i="3"/>
  <c r="K2514" i="3"/>
  <c r="K2515" i="3"/>
  <c r="K2516" i="3"/>
  <c r="K2517" i="3"/>
  <c r="K2518" i="3"/>
  <c r="K2519" i="3"/>
  <c r="K2520" i="3"/>
  <c r="K2521" i="3"/>
  <c r="K2522" i="3"/>
  <c r="K2523" i="3"/>
  <c r="K2524" i="3"/>
  <c r="K2525" i="3"/>
  <c r="K2526" i="3"/>
  <c r="K2527" i="3"/>
  <c r="K2528" i="3"/>
  <c r="K2529" i="3"/>
  <c r="K2530" i="3"/>
  <c r="K2531" i="3"/>
  <c r="K2532" i="3"/>
  <c r="K2533" i="3"/>
  <c r="K2534" i="3"/>
  <c r="K2535" i="3"/>
  <c r="K2536" i="3"/>
  <c r="K2537" i="3"/>
  <c r="K2538" i="3"/>
  <c r="K2539" i="3"/>
  <c r="K2540" i="3"/>
  <c r="K2541" i="3"/>
  <c r="K2542" i="3"/>
  <c r="K2543" i="3"/>
  <c r="K2544" i="3"/>
  <c r="K2545" i="3"/>
  <c r="K2546" i="3"/>
  <c r="K2547" i="3"/>
  <c r="K2548" i="3"/>
  <c r="K2549" i="3"/>
  <c r="K2550" i="3"/>
  <c r="K2551" i="3"/>
  <c r="K2552" i="3"/>
  <c r="K2553" i="3"/>
  <c r="K2554" i="3"/>
  <c r="K2555" i="3"/>
  <c r="K2556" i="3"/>
  <c r="K2557" i="3"/>
  <c r="K2558" i="3"/>
  <c r="K2559" i="3"/>
  <c r="K2560" i="3"/>
  <c r="K2561" i="3"/>
  <c r="K2562" i="3"/>
  <c r="K2563" i="3"/>
  <c r="K2564" i="3"/>
  <c r="K2565" i="3"/>
  <c r="K2566" i="3"/>
  <c r="K2567" i="3"/>
  <c r="K2568" i="3"/>
  <c r="K2569" i="3"/>
  <c r="K2570" i="3"/>
  <c r="K2571" i="3"/>
  <c r="K2572" i="3"/>
  <c r="K2573" i="3"/>
  <c r="K2574" i="3"/>
  <c r="K2575" i="3"/>
  <c r="K2576" i="3"/>
  <c r="K2577" i="3"/>
  <c r="K2578" i="3"/>
  <c r="K2579" i="3"/>
  <c r="K2580" i="3"/>
  <c r="K2581" i="3"/>
  <c r="K2582" i="3"/>
  <c r="K2583" i="3"/>
  <c r="K2584" i="3"/>
  <c r="K2585" i="3"/>
  <c r="K2586" i="3"/>
  <c r="K2587" i="3"/>
  <c r="K2588" i="3"/>
  <c r="K2589" i="3"/>
  <c r="K2590" i="3"/>
  <c r="K2591" i="3"/>
  <c r="K2592" i="3"/>
  <c r="K2593" i="3"/>
  <c r="K2594" i="3"/>
  <c r="K2595" i="3"/>
  <c r="K2596" i="3"/>
  <c r="K2597" i="3"/>
  <c r="K2598" i="3"/>
  <c r="K2599" i="3"/>
  <c r="K2600" i="3"/>
  <c r="K2601" i="3"/>
  <c r="K2602" i="3"/>
  <c r="K2603" i="3"/>
  <c r="K2604" i="3"/>
  <c r="K2605" i="3"/>
  <c r="K2606" i="3"/>
  <c r="K2607" i="3"/>
  <c r="K2608" i="3"/>
  <c r="K2609" i="3"/>
  <c r="K2610" i="3"/>
  <c r="K2611" i="3"/>
  <c r="K2612" i="3"/>
  <c r="K2613" i="3"/>
  <c r="K2614" i="3"/>
  <c r="K2615" i="3"/>
  <c r="K2616" i="3"/>
  <c r="K2617" i="3"/>
  <c r="K2618" i="3"/>
  <c r="K2619" i="3"/>
  <c r="K2620" i="3"/>
  <c r="K2621" i="3"/>
  <c r="K2622" i="3"/>
  <c r="K2623" i="3"/>
  <c r="K2624" i="3"/>
  <c r="K2625" i="3"/>
  <c r="K2626" i="3"/>
  <c r="K2627" i="3"/>
  <c r="K2628" i="3"/>
  <c r="K2629" i="3"/>
  <c r="K2630" i="3"/>
  <c r="K2631" i="3"/>
  <c r="K2632" i="3"/>
  <c r="K2633" i="3"/>
  <c r="K2634" i="3"/>
  <c r="K2635" i="3"/>
  <c r="K2636" i="3"/>
  <c r="K2637" i="3"/>
  <c r="K2638" i="3"/>
  <c r="K2639" i="3"/>
  <c r="K2640" i="3"/>
  <c r="K2641" i="3"/>
  <c r="K2642" i="3"/>
  <c r="K2643" i="3"/>
  <c r="K2644" i="3"/>
  <c r="K2645" i="3"/>
  <c r="K2646" i="3"/>
  <c r="K2647" i="3"/>
  <c r="K2648" i="3"/>
  <c r="K2649" i="3"/>
  <c r="K2650" i="3"/>
  <c r="K2651" i="3"/>
  <c r="K2652" i="3"/>
  <c r="K2653" i="3"/>
  <c r="K2654" i="3"/>
  <c r="K2655" i="3"/>
  <c r="K2656" i="3"/>
  <c r="K2657" i="3"/>
  <c r="K2658" i="3"/>
  <c r="K2659" i="3"/>
  <c r="K2660" i="3"/>
  <c r="K2661" i="3"/>
  <c r="K2662" i="3"/>
  <c r="K2663" i="3"/>
  <c r="K2664" i="3"/>
  <c r="K2665" i="3"/>
  <c r="K2666" i="3"/>
  <c r="K2667" i="3"/>
  <c r="K2668" i="3"/>
  <c r="K2669" i="3"/>
  <c r="K2670" i="3"/>
  <c r="K2671" i="3"/>
  <c r="K2672" i="3"/>
  <c r="K2673" i="3"/>
  <c r="K2674" i="3"/>
  <c r="K2675" i="3"/>
  <c r="K2676" i="3"/>
  <c r="K2677" i="3"/>
  <c r="K2678" i="3"/>
  <c r="K2679" i="3"/>
  <c r="K2680" i="3"/>
  <c r="K2681" i="3"/>
  <c r="K2682" i="3"/>
  <c r="K2683" i="3"/>
  <c r="K2684" i="3"/>
  <c r="K2685" i="3"/>
  <c r="K2686" i="3"/>
  <c r="K2687" i="3"/>
  <c r="K2688" i="3"/>
  <c r="K2689" i="3"/>
  <c r="K2690" i="3"/>
  <c r="K2691" i="3"/>
  <c r="K2692" i="3"/>
  <c r="K2693" i="3"/>
  <c r="K2694" i="3"/>
  <c r="K2695" i="3"/>
  <c r="K2696" i="3"/>
  <c r="K2697" i="3"/>
  <c r="K2698" i="3"/>
  <c r="K2699" i="3"/>
  <c r="K2700" i="3"/>
  <c r="K2701" i="3"/>
  <c r="K2702" i="3"/>
  <c r="K2703" i="3"/>
  <c r="K2704" i="3"/>
  <c r="K2705" i="3"/>
  <c r="K2706" i="3"/>
  <c r="K2707" i="3"/>
  <c r="K2708"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K2806" i="3"/>
  <c r="K2807" i="3"/>
  <c r="K2808" i="3"/>
  <c r="K2809" i="3"/>
  <c r="K2810" i="3"/>
  <c r="K2811" i="3"/>
  <c r="K2812" i="3"/>
  <c r="K2813" i="3"/>
  <c r="K2814" i="3"/>
  <c r="K2815" i="3"/>
  <c r="K2816" i="3"/>
  <c r="K2817" i="3"/>
  <c r="K2818" i="3"/>
  <c r="K2819" i="3"/>
  <c r="K2820" i="3"/>
  <c r="K2821" i="3"/>
  <c r="K2822" i="3"/>
  <c r="K2823" i="3"/>
  <c r="K2824" i="3"/>
  <c r="K2825" i="3"/>
  <c r="K2826" i="3"/>
  <c r="K2827" i="3"/>
  <c r="K2828" i="3"/>
  <c r="K2829" i="3"/>
  <c r="K2830" i="3"/>
  <c r="K2831" i="3"/>
  <c r="K2832" i="3"/>
  <c r="K2833" i="3"/>
  <c r="K2834" i="3"/>
  <c r="K2835" i="3"/>
  <c r="K2836" i="3"/>
  <c r="K2837" i="3"/>
  <c r="K2838" i="3"/>
  <c r="K2839" i="3"/>
  <c r="K2840" i="3"/>
  <c r="K2841" i="3"/>
  <c r="K2842" i="3"/>
  <c r="K2843" i="3"/>
  <c r="K2844" i="3"/>
  <c r="K2845" i="3"/>
  <c r="K2846" i="3"/>
  <c r="K2847" i="3"/>
  <c r="K2848" i="3"/>
  <c r="K2849" i="3"/>
  <c r="K2850" i="3"/>
  <c r="K2851" i="3"/>
  <c r="K2852" i="3"/>
  <c r="K2853" i="3"/>
  <c r="K2854" i="3"/>
  <c r="K2855" i="3"/>
  <c r="K2856" i="3"/>
  <c r="K2857" i="3"/>
  <c r="K2858" i="3"/>
  <c r="K2859" i="3"/>
  <c r="K2860" i="3"/>
  <c r="K2861" i="3"/>
  <c r="K2862" i="3"/>
  <c r="K2863" i="3"/>
  <c r="K2864" i="3"/>
  <c r="K2865" i="3"/>
  <c r="K2866" i="3"/>
  <c r="K2867" i="3"/>
  <c r="K2868" i="3"/>
  <c r="K2869" i="3"/>
  <c r="K2870" i="3"/>
  <c r="K2871" i="3"/>
  <c r="K2872" i="3"/>
  <c r="K2873" i="3"/>
  <c r="K2874" i="3"/>
  <c r="K2875" i="3"/>
  <c r="K2876" i="3"/>
  <c r="K2877" i="3"/>
  <c r="K2878" i="3"/>
  <c r="K2879" i="3"/>
  <c r="K2880" i="3"/>
  <c r="K2881" i="3"/>
  <c r="K2882" i="3"/>
  <c r="K2883" i="3"/>
  <c r="K2884" i="3"/>
  <c r="K2885" i="3"/>
  <c r="K2886" i="3"/>
  <c r="K2887" i="3"/>
  <c r="K2888" i="3"/>
  <c r="K2889" i="3"/>
  <c r="K2890" i="3"/>
  <c r="K2891" i="3"/>
  <c r="K2892" i="3"/>
  <c r="K2893" i="3"/>
  <c r="K2894" i="3"/>
  <c r="K2895" i="3"/>
  <c r="K2896" i="3"/>
  <c r="K2897" i="3"/>
  <c r="K2898" i="3"/>
  <c r="K2899" i="3"/>
  <c r="K2900" i="3"/>
  <c r="K2901" i="3"/>
  <c r="K2902" i="3"/>
  <c r="K2903" i="3"/>
  <c r="K2904" i="3"/>
  <c r="K2905" i="3"/>
  <c r="K2906" i="3"/>
  <c r="K2907" i="3"/>
  <c r="K2908" i="3"/>
  <c r="K2909" i="3"/>
  <c r="K2910" i="3"/>
  <c r="K2911" i="3"/>
  <c r="K2912" i="3"/>
  <c r="K2913" i="3"/>
  <c r="K2914" i="3"/>
  <c r="K2915" i="3"/>
  <c r="K2916" i="3"/>
  <c r="K2917" i="3"/>
  <c r="K2918" i="3"/>
  <c r="K2919" i="3"/>
  <c r="K2920" i="3"/>
  <c r="K2921" i="3"/>
  <c r="K2922" i="3"/>
  <c r="K2923" i="3"/>
  <c r="K2924" i="3"/>
  <c r="K2925" i="3"/>
  <c r="K2926" i="3"/>
  <c r="K2927" i="3"/>
  <c r="K2928" i="3"/>
  <c r="K2929" i="3"/>
  <c r="K2930" i="3"/>
  <c r="K2931" i="3"/>
  <c r="K2932" i="3"/>
  <c r="K2933" i="3"/>
  <c r="K2934" i="3"/>
  <c r="K2935" i="3"/>
  <c r="K2936" i="3"/>
  <c r="K2937" i="3"/>
  <c r="K2938" i="3"/>
  <c r="K2939" i="3"/>
  <c r="K2940" i="3"/>
  <c r="K2941" i="3"/>
  <c r="K2942" i="3"/>
  <c r="K2943" i="3"/>
  <c r="K2944" i="3"/>
  <c r="K2945" i="3"/>
  <c r="K2946" i="3"/>
  <c r="K2947" i="3"/>
  <c r="K2948" i="3"/>
  <c r="K2949" i="3"/>
  <c r="K2950" i="3"/>
  <c r="K2951" i="3"/>
  <c r="K2952" i="3"/>
  <c r="K2953" i="3"/>
  <c r="K2954" i="3"/>
  <c r="K2955" i="3"/>
  <c r="K2956" i="3"/>
  <c r="K2957" i="3"/>
  <c r="K2958" i="3"/>
  <c r="K2959" i="3"/>
  <c r="K2960" i="3"/>
  <c r="K2961" i="3"/>
  <c r="K2962" i="3"/>
  <c r="K2963" i="3"/>
  <c r="K2964" i="3"/>
  <c r="K2965" i="3"/>
  <c r="K2966" i="3"/>
  <c r="K2967" i="3"/>
  <c r="K2968" i="3"/>
  <c r="K2969" i="3"/>
  <c r="K2970" i="3"/>
  <c r="K2971" i="3"/>
  <c r="K2972" i="3"/>
  <c r="K2973" i="3"/>
  <c r="K2974" i="3"/>
  <c r="K2975" i="3"/>
  <c r="K2976" i="3"/>
  <c r="K2977" i="3"/>
  <c r="K2978" i="3"/>
  <c r="K2979" i="3"/>
  <c r="K2980" i="3"/>
  <c r="K2981" i="3"/>
  <c r="K2982" i="3"/>
  <c r="K2983" i="3"/>
  <c r="K2984" i="3"/>
  <c r="K2985" i="3"/>
  <c r="K2986" i="3"/>
  <c r="K2987" i="3"/>
  <c r="K2988" i="3"/>
  <c r="K2989" i="3"/>
  <c r="K2990" i="3"/>
  <c r="K2991" i="3"/>
  <c r="K2992" i="3"/>
  <c r="K2993" i="3"/>
  <c r="K2994" i="3"/>
  <c r="K2995" i="3"/>
  <c r="K2996" i="3"/>
  <c r="K2997" i="3"/>
  <c r="K2998" i="3"/>
  <c r="K2999" i="3"/>
  <c r="K3000" i="3"/>
  <c r="K3001" i="3"/>
  <c r="K3002" i="3"/>
  <c r="K3003" i="3"/>
  <c r="K3004" i="3"/>
  <c r="K3005" i="3"/>
  <c r="K3006" i="3"/>
  <c r="K3007" i="3"/>
  <c r="K3008" i="3"/>
  <c r="K3009" i="3"/>
  <c r="K3010" i="3"/>
  <c r="K3011" i="3"/>
  <c r="K3012" i="3"/>
  <c r="K3013" i="3"/>
  <c r="K3014" i="3"/>
  <c r="K3015" i="3"/>
  <c r="K3016" i="3"/>
  <c r="K3017" i="3"/>
  <c r="K3018" i="3"/>
  <c r="K3019" i="3"/>
  <c r="K3020" i="3"/>
  <c r="K3021" i="3"/>
  <c r="K3022" i="3"/>
  <c r="K3023" i="3"/>
  <c r="K3024" i="3"/>
  <c r="K3025" i="3"/>
  <c r="K3026" i="3"/>
  <c r="K3027" i="3"/>
  <c r="K3028" i="3"/>
  <c r="K3029" i="3"/>
  <c r="K3030" i="3"/>
  <c r="K3031" i="3"/>
  <c r="K3032" i="3"/>
  <c r="K3033" i="3"/>
  <c r="K3034" i="3"/>
  <c r="K3035" i="3"/>
  <c r="K3036" i="3"/>
  <c r="K3037" i="3"/>
  <c r="K3038" i="3"/>
  <c r="K3039" i="3"/>
  <c r="K3040" i="3"/>
  <c r="K3041" i="3"/>
  <c r="K3042" i="3"/>
  <c r="K3043" i="3"/>
  <c r="K3044" i="3"/>
  <c r="K3045" i="3"/>
  <c r="K3046" i="3"/>
  <c r="K3047" i="3"/>
  <c r="K3048" i="3"/>
  <c r="K3049" i="3"/>
  <c r="K3050" i="3"/>
  <c r="K3051" i="3"/>
  <c r="K3052" i="3"/>
  <c r="K3053" i="3"/>
  <c r="K3054" i="3"/>
  <c r="K3055" i="3"/>
  <c r="K3056" i="3"/>
  <c r="K3057" i="3"/>
  <c r="K3058" i="3"/>
  <c r="K3059" i="3"/>
  <c r="K3060" i="3"/>
  <c r="K3061" i="3"/>
  <c r="K3062" i="3"/>
  <c r="K3063" i="3"/>
  <c r="K3064" i="3"/>
  <c r="K3065" i="3"/>
  <c r="K3066" i="3"/>
  <c r="K3067" i="3"/>
  <c r="K3068" i="3"/>
  <c r="K3069" i="3"/>
  <c r="K3070" i="3"/>
  <c r="K3071" i="3"/>
  <c r="K3072" i="3"/>
  <c r="K3073" i="3"/>
  <c r="K3074" i="3"/>
  <c r="K3075" i="3"/>
  <c r="K3076" i="3"/>
  <c r="K3077" i="3"/>
  <c r="K3078" i="3"/>
  <c r="K3079" i="3"/>
  <c r="K3080" i="3"/>
  <c r="K3081" i="3"/>
  <c r="K3082" i="3"/>
  <c r="K3083" i="3"/>
  <c r="K3084" i="3"/>
  <c r="K3085" i="3"/>
  <c r="K3086" i="3"/>
  <c r="K3087" i="3"/>
  <c r="K3088" i="3"/>
  <c r="K3089" i="3"/>
  <c r="K3090" i="3"/>
  <c r="K3091" i="3"/>
  <c r="K3092" i="3"/>
  <c r="K3093" i="3"/>
  <c r="K3094" i="3"/>
  <c r="K3095" i="3"/>
  <c r="K3096" i="3"/>
  <c r="K3097" i="3"/>
  <c r="K3098" i="3"/>
  <c r="K3099" i="3"/>
  <c r="K3100" i="3"/>
  <c r="K3101" i="3"/>
  <c r="K3102" i="3"/>
  <c r="K3103" i="3"/>
  <c r="K3104" i="3"/>
  <c r="K3105" i="3"/>
  <c r="K3106" i="3"/>
  <c r="K3107" i="3"/>
  <c r="K3108" i="3"/>
  <c r="K3109" i="3"/>
  <c r="K3110" i="3"/>
  <c r="K3111" i="3"/>
  <c r="K3112" i="3"/>
  <c r="K3113" i="3"/>
  <c r="K3114" i="3"/>
  <c r="K3115" i="3"/>
  <c r="K3116" i="3"/>
  <c r="K3117" i="3"/>
  <c r="K3118" i="3"/>
  <c r="K3119" i="3"/>
  <c r="K3120" i="3"/>
  <c r="K3121" i="3"/>
  <c r="K3122" i="3"/>
  <c r="K3123" i="3"/>
  <c r="K3124" i="3"/>
  <c r="K3125" i="3"/>
  <c r="K3126" i="3"/>
  <c r="K3127" i="3"/>
  <c r="K3128" i="3"/>
  <c r="K3129" i="3"/>
  <c r="K3130" i="3"/>
  <c r="K3131" i="3"/>
  <c r="K3132" i="3"/>
  <c r="K3133" i="3"/>
  <c r="K3134" i="3"/>
  <c r="K3135" i="3"/>
  <c r="K3136" i="3"/>
  <c r="K3137" i="3"/>
  <c r="K3138" i="3"/>
  <c r="K3139" i="3"/>
  <c r="K3140" i="3"/>
  <c r="K3141" i="3"/>
  <c r="K3142" i="3"/>
  <c r="K3143" i="3"/>
  <c r="K3144" i="3"/>
  <c r="K3145" i="3"/>
  <c r="K3146" i="3"/>
  <c r="K3147" i="3"/>
  <c r="K3148" i="3"/>
  <c r="K3149" i="3"/>
  <c r="K3150" i="3"/>
  <c r="K3151" i="3"/>
  <c r="K3152" i="3"/>
  <c r="K3153" i="3"/>
  <c r="K3154" i="3"/>
  <c r="K3155" i="3"/>
  <c r="K3156" i="3"/>
  <c r="K3157" i="3"/>
  <c r="K3158" i="3"/>
  <c r="K3159" i="3"/>
  <c r="K3160" i="3"/>
  <c r="K3161" i="3"/>
  <c r="K3162" i="3"/>
  <c r="K3163" i="3"/>
  <c r="K3164" i="3"/>
  <c r="K3165" i="3"/>
  <c r="K3166" i="3"/>
  <c r="K3167" i="3"/>
  <c r="K3168" i="3"/>
  <c r="K3169" i="3"/>
  <c r="K3170" i="3"/>
  <c r="K3171" i="3"/>
  <c r="K3172" i="3"/>
  <c r="K3173" i="3"/>
  <c r="K3174" i="3"/>
  <c r="K3175" i="3"/>
  <c r="K3176" i="3"/>
  <c r="K3177" i="3"/>
  <c r="K3178" i="3"/>
  <c r="K3179" i="3"/>
  <c r="K3180" i="3"/>
  <c r="K3181" i="3"/>
  <c r="K3182" i="3"/>
  <c r="K3183" i="3"/>
  <c r="K3184" i="3"/>
  <c r="K3185" i="3"/>
  <c r="K3186" i="3"/>
  <c r="K3187" i="3"/>
  <c r="K3188" i="3"/>
  <c r="K3189" i="3"/>
  <c r="K3190" i="3"/>
  <c r="K3191" i="3"/>
  <c r="K3192" i="3"/>
  <c r="K3193" i="3"/>
  <c r="K3194" i="3"/>
  <c r="K3195" i="3"/>
  <c r="K3196" i="3"/>
  <c r="K3197" i="3"/>
  <c r="K3198" i="3"/>
  <c r="K3199" i="3"/>
  <c r="K3200" i="3"/>
  <c r="K3201" i="3"/>
  <c r="K3202" i="3"/>
  <c r="K3203" i="3"/>
  <c r="K3204" i="3"/>
  <c r="K3205" i="3"/>
  <c r="K3206" i="3"/>
  <c r="K3207" i="3"/>
  <c r="K3208" i="3"/>
  <c r="K3209" i="3"/>
  <c r="K3210" i="3"/>
  <c r="K3211" i="3"/>
  <c r="K3212" i="3"/>
  <c r="K3213" i="3"/>
  <c r="K3214" i="3"/>
  <c r="K3215" i="3"/>
  <c r="K3216" i="3"/>
  <c r="K3217" i="3"/>
  <c r="K3218" i="3"/>
  <c r="K3219" i="3"/>
  <c r="K3220" i="3"/>
  <c r="K3221" i="3"/>
  <c r="K3222" i="3"/>
  <c r="K3223" i="3"/>
  <c r="K3224" i="3"/>
  <c r="K3225" i="3"/>
  <c r="K3226" i="3"/>
  <c r="K3227" i="3"/>
  <c r="K3228" i="3"/>
  <c r="K3229" i="3"/>
  <c r="K3230" i="3"/>
  <c r="K3231" i="3"/>
  <c r="K3232" i="3"/>
  <c r="K3233" i="3"/>
  <c r="K3234" i="3"/>
  <c r="K3235" i="3"/>
  <c r="K3236" i="3"/>
  <c r="K3237" i="3"/>
  <c r="K3238" i="3"/>
  <c r="K3239" i="3"/>
  <c r="K3240" i="3"/>
  <c r="K3241" i="3"/>
  <c r="K3242" i="3"/>
  <c r="K3243" i="3"/>
  <c r="K3244" i="3"/>
  <c r="K3245" i="3"/>
  <c r="K3246" i="3"/>
  <c r="K3247" i="3"/>
  <c r="K3248" i="3"/>
  <c r="K3249" i="3"/>
  <c r="K3250" i="3"/>
  <c r="K3251" i="3"/>
  <c r="K3252" i="3"/>
  <c r="K3253" i="3"/>
  <c r="K3254" i="3"/>
  <c r="K3255" i="3"/>
  <c r="K3256" i="3"/>
  <c r="K3257" i="3"/>
  <c r="K3258" i="3"/>
  <c r="K3259" i="3"/>
  <c r="K3260" i="3"/>
  <c r="K3261" i="3"/>
  <c r="K3262" i="3"/>
  <c r="K3263" i="3"/>
  <c r="K3264" i="3"/>
  <c r="K3265" i="3"/>
  <c r="K3266" i="3"/>
  <c r="K3267" i="3"/>
  <c r="K3268" i="3"/>
  <c r="K3269" i="3"/>
  <c r="K3270" i="3"/>
  <c r="K3271" i="3"/>
  <c r="K3272" i="3"/>
  <c r="K3273" i="3"/>
  <c r="K3274" i="3"/>
  <c r="K3275" i="3"/>
  <c r="K3276" i="3"/>
  <c r="K3277" i="3"/>
  <c r="K3278" i="3"/>
  <c r="K3279" i="3"/>
  <c r="K3280" i="3"/>
  <c r="K3281" i="3"/>
  <c r="K3282" i="3"/>
  <c r="K3283" i="3"/>
  <c r="K3284" i="3"/>
  <c r="K3285" i="3"/>
  <c r="K3286" i="3"/>
  <c r="K3287" i="3"/>
  <c r="K3288" i="3"/>
  <c r="K3289" i="3"/>
  <c r="K3290" i="3"/>
  <c r="K3291" i="3"/>
  <c r="K3292" i="3"/>
  <c r="K3293" i="3"/>
  <c r="K3294" i="3"/>
  <c r="K3295" i="3"/>
  <c r="K3296" i="3"/>
  <c r="K3297" i="3"/>
  <c r="K3298" i="3"/>
  <c r="K3299" i="3"/>
  <c r="K3300" i="3"/>
  <c r="K3301" i="3"/>
  <c r="K3302" i="3"/>
  <c r="K3303" i="3"/>
  <c r="K3304" i="3"/>
  <c r="K3305" i="3"/>
  <c r="K3306" i="3"/>
  <c r="K3307" i="3"/>
  <c r="K3308" i="3"/>
  <c r="K3309" i="3"/>
  <c r="K3310" i="3"/>
  <c r="K3311" i="3"/>
  <c r="K3312" i="3"/>
  <c r="K3313" i="3"/>
  <c r="K3314" i="3"/>
  <c r="K3315" i="3"/>
  <c r="K3316" i="3"/>
  <c r="K3317" i="3"/>
  <c r="K3318" i="3"/>
  <c r="K3319" i="3"/>
  <c r="K3320" i="3"/>
  <c r="K3321" i="3"/>
  <c r="K3322" i="3"/>
  <c r="K3323" i="3"/>
  <c r="K3324" i="3"/>
  <c r="K3325" i="3"/>
  <c r="K3326" i="3"/>
  <c r="K3327" i="3"/>
  <c r="K3328" i="3"/>
  <c r="K3329" i="3"/>
  <c r="K3330" i="3"/>
  <c r="K3331" i="3"/>
  <c r="K3332" i="3"/>
  <c r="K3333" i="3"/>
  <c r="K3334" i="3"/>
  <c r="K3335" i="3"/>
  <c r="K3336" i="3"/>
  <c r="K3337" i="3"/>
  <c r="K3338" i="3"/>
  <c r="K3339" i="3"/>
  <c r="K3340" i="3"/>
  <c r="K3341" i="3"/>
  <c r="K3342" i="3"/>
  <c r="K3343" i="3"/>
  <c r="K3344" i="3"/>
  <c r="K3345" i="3"/>
  <c r="K3346" i="3"/>
  <c r="K3347" i="3"/>
  <c r="K3348" i="3"/>
  <c r="K3349" i="3"/>
  <c r="K3350" i="3"/>
  <c r="K3351" i="3"/>
  <c r="K3352" i="3"/>
  <c r="K3353" i="3"/>
  <c r="K3354" i="3"/>
  <c r="K3355" i="3"/>
  <c r="K3356" i="3"/>
  <c r="K3357" i="3"/>
  <c r="K3358" i="3"/>
  <c r="K3359" i="3"/>
  <c r="K3360" i="3"/>
  <c r="K3361" i="3"/>
  <c r="K3362" i="3"/>
  <c r="K3363" i="3"/>
  <c r="K3364" i="3"/>
  <c r="K3365" i="3"/>
  <c r="K3366" i="3"/>
  <c r="K3367" i="3"/>
  <c r="K3368" i="3"/>
  <c r="K3369" i="3"/>
  <c r="K3370" i="3"/>
  <c r="K3371" i="3"/>
  <c r="K3372" i="3"/>
  <c r="K3373" i="3"/>
  <c r="K3374" i="3"/>
  <c r="K3375" i="3"/>
  <c r="K3376" i="3"/>
  <c r="K3377" i="3"/>
  <c r="K3378" i="3"/>
  <c r="K3379" i="3"/>
  <c r="K3380" i="3"/>
  <c r="K3381" i="3"/>
  <c r="K3382" i="3"/>
  <c r="K3383" i="3"/>
  <c r="K3384" i="3"/>
  <c r="K3385" i="3"/>
  <c r="K3386" i="3"/>
  <c r="K3387" i="3"/>
  <c r="K3388" i="3"/>
  <c r="K3389" i="3"/>
  <c r="K3390" i="3"/>
  <c r="K3391" i="3"/>
  <c r="K3392" i="3"/>
  <c r="K3393" i="3"/>
  <c r="K3394" i="3"/>
  <c r="K3395" i="3"/>
  <c r="K3396" i="3"/>
  <c r="K3397" i="3"/>
  <c r="K3398" i="3"/>
  <c r="K3399" i="3"/>
  <c r="K3400" i="3"/>
  <c r="K3401" i="3"/>
  <c r="K3402" i="3"/>
  <c r="K3403" i="3"/>
  <c r="K3404" i="3"/>
  <c r="K3405" i="3"/>
  <c r="K3406" i="3"/>
  <c r="K3407" i="3"/>
  <c r="K3408" i="3"/>
  <c r="K3409" i="3"/>
  <c r="K3410" i="3"/>
  <c r="K3411" i="3"/>
  <c r="K3412" i="3"/>
  <c r="K3413" i="3"/>
  <c r="K3414" i="3"/>
  <c r="K3415" i="3"/>
  <c r="K3416" i="3"/>
  <c r="K3417" i="3"/>
  <c r="K3418" i="3"/>
  <c r="K3419" i="3"/>
  <c r="K3420" i="3"/>
  <c r="K3421" i="3"/>
  <c r="K3422" i="3"/>
  <c r="K3423" i="3"/>
  <c r="K3424" i="3"/>
  <c r="K3425" i="3"/>
  <c r="K3426" i="3"/>
  <c r="K3427" i="3"/>
  <c r="K3428" i="3"/>
  <c r="K3429" i="3"/>
  <c r="K3430" i="3"/>
  <c r="K3431" i="3"/>
  <c r="K3432" i="3"/>
  <c r="K3433" i="3"/>
  <c r="K3434" i="3"/>
  <c r="K3435" i="3"/>
  <c r="K3436" i="3"/>
  <c r="K3437" i="3"/>
  <c r="K3438" i="3"/>
  <c r="K3439" i="3"/>
  <c r="K3440" i="3"/>
  <c r="K3441" i="3"/>
  <c r="K3442" i="3"/>
  <c r="K3443" i="3"/>
  <c r="K3444" i="3"/>
  <c r="K3445" i="3"/>
  <c r="K3446" i="3"/>
  <c r="K3447" i="3"/>
  <c r="K3448" i="3"/>
  <c r="K3449" i="3"/>
  <c r="K3450" i="3"/>
  <c r="K3451" i="3"/>
  <c r="K3452" i="3"/>
  <c r="K3453" i="3"/>
  <c r="K3454" i="3"/>
  <c r="K3455" i="3"/>
  <c r="K3456" i="3"/>
  <c r="K3457" i="3"/>
  <c r="K3458" i="3"/>
  <c r="K3459" i="3"/>
  <c r="K3460" i="3"/>
  <c r="K3461" i="3"/>
  <c r="K3462" i="3"/>
  <c r="K3463" i="3"/>
  <c r="K3464" i="3"/>
  <c r="K3465" i="3"/>
  <c r="K3466" i="3"/>
  <c r="K3467" i="3"/>
  <c r="K3468" i="3"/>
  <c r="K3469" i="3"/>
  <c r="K3470" i="3"/>
  <c r="K3471" i="3"/>
  <c r="K3472" i="3"/>
  <c r="K3473" i="3"/>
  <c r="K3474" i="3"/>
  <c r="K3475" i="3"/>
  <c r="K3476" i="3"/>
  <c r="K3477" i="3"/>
  <c r="K3478" i="3"/>
  <c r="K3479" i="3"/>
  <c r="K3480" i="3"/>
  <c r="K3481" i="3"/>
  <c r="K3482" i="3"/>
  <c r="K3483" i="3"/>
  <c r="K3484" i="3"/>
  <c r="K3485" i="3"/>
  <c r="K3486" i="3"/>
  <c r="K3487" i="3"/>
  <c r="K3488" i="3"/>
  <c r="K3489" i="3"/>
  <c r="K3490" i="3"/>
  <c r="K3491" i="3"/>
  <c r="K3492" i="3"/>
  <c r="K3493" i="3"/>
  <c r="K3494" i="3"/>
  <c r="K3495" i="3"/>
  <c r="K3496" i="3"/>
  <c r="K3497" i="3"/>
  <c r="K3498" i="3"/>
  <c r="K3499" i="3"/>
  <c r="K3500" i="3"/>
  <c r="K3501" i="3"/>
  <c r="K3502" i="3"/>
  <c r="K3503" i="3"/>
  <c r="K3504" i="3"/>
  <c r="K3505" i="3"/>
  <c r="K3506" i="3"/>
  <c r="K3507" i="3"/>
  <c r="K3508" i="3"/>
  <c r="K3509" i="3"/>
  <c r="K3510" i="3"/>
  <c r="K3511" i="3"/>
  <c r="K3512" i="3"/>
  <c r="K3513" i="3"/>
  <c r="K3514" i="3"/>
  <c r="K3515" i="3"/>
  <c r="K3516" i="3"/>
  <c r="K3517" i="3"/>
  <c r="K3518" i="3"/>
  <c r="K3519" i="3"/>
  <c r="K3520" i="3"/>
  <c r="K3521" i="3"/>
  <c r="K3522" i="3"/>
  <c r="K3523" i="3"/>
  <c r="K3524" i="3"/>
  <c r="K3525" i="3"/>
  <c r="K3526" i="3"/>
  <c r="K3527" i="3"/>
  <c r="K3528" i="3"/>
  <c r="K3529" i="3"/>
  <c r="K3530" i="3"/>
  <c r="K3531" i="3"/>
  <c r="K3532" i="3"/>
  <c r="K3533" i="3"/>
  <c r="K3534" i="3"/>
  <c r="K3535" i="3"/>
  <c r="K3536" i="3"/>
  <c r="K3537" i="3"/>
  <c r="K3538" i="3"/>
  <c r="K3539" i="3"/>
  <c r="K3540" i="3"/>
  <c r="K3541" i="3"/>
  <c r="K3542" i="3"/>
  <c r="K3543" i="3"/>
  <c r="K3544" i="3"/>
  <c r="K3545" i="3"/>
  <c r="K3546" i="3"/>
  <c r="K3547" i="3"/>
  <c r="K3548" i="3"/>
  <c r="K3549" i="3"/>
  <c r="K3550" i="3"/>
  <c r="K3551" i="3"/>
  <c r="K3552" i="3"/>
  <c r="K3553" i="3"/>
  <c r="K3554" i="3"/>
  <c r="K3555" i="3"/>
  <c r="K3556" i="3"/>
  <c r="K3557" i="3"/>
  <c r="K3558" i="3"/>
  <c r="K3559" i="3"/>
  <c r="K3560" i="3"/>
  <c r="K3561" i="3"/>
  <c r="K3562" i="3"/>
  <c r="K3563" i="3"/>
  <c r="K3564" i="3"/>
  <c r="K3565" i="3"/>
  <c r="K3566" i="3"/>
  <c r="K3567" i="3"/>
  <c r="K3568" i="3"/>
  <c r="K3569" i="3"/>
  <c r="K3570" i="3"/>
  <c r="K3571" i="3"/>
  <c r="K3572" i="3"/>
  <c r="K3573" i="3"/>
  <c r="K3574" i="3"/>
  <c r="K3575" i="3"/>
  <c r="K3576" i="3"/>
  <c r="K3577" i="3"/>
  <c r="K3578" i="3"/>
  <c r="K3579" i="3"/>
  <c r="K3580" i="3"/>
  <c r="K3581" i="3"/>
  <c r="K3582" i="3"/>
  <c r="K3583" i="3"/>
  <c r="K3584" i="3"/>
  <c r="K3585" i="3"/>
  <c r="K3586" i="3"/>
  <c r="K3587" i="3"/>
  <c r="K3588" i="3"/>
  <c r="K3589" i="3"/>
  <c r="K3590" i="3"/>
  <c r="K3591" i="3"/>
  <c r="K3592" i="3"/>
  <c r="K3593" i="3"/>
  <c r="K3594" i="3"/>
  <c r="K3595" i="3"/>
  <c r="K3596" i="3"/>
  <c r="K3597" i="3"/>
  <c r="K3598" i="3"/>
  <c r="K3599" i="3"/>
  <c r="K3600" i="3"/>
  <c r="K3601" i="3"/>
  <c r="K3602" i="3"/>
  <c r="K3603" i="3"/>
  <c r="K3604" i="3"/>
  <c r="K3605" i="3"/>
  <c r="K3606" i="3"/>
  <c r="K3607" i="3"/>
  <c r="K3608" i="3"/>
  <c r="K3609" i="3"/>
  <c r="K3610" i="3"/>
  <c r="K3611" i="3"/>
  <c r="K3612" i="3"/>
  <c r="K3613" i="3"/>
  <c r="K3614" i="3"/>
  <c r="K3615" i="3"/>
  <c r="K3616" i="3"/>
  <c r="K3617" i="3"/>
  <c r="K3618" i="3"/>
  <c r="K3619" i="3"/>
  <c r="K3620" i="3"/>
  <c r="K3621" i="3"/>
  <c r="K3622" i="3"/>
  <c r="K3623" i="3"/>
  <c r="K3624" i="3"/>
  <c r="K3625" i="3"/>
  <c r="K3626" i="3"/>
  <c r="K3627" i="3"/>
  <c r="K3628" i="3"/>
  <c r="K3629" i="3"/>
  <c r="K3630" i="3"/>
  <c r="K3631" i="3"/>
  <c r="K3632" i="3"/>
  <c r="K3633" i="3"/>
  <c r="K3634" i="3"/>
  <c r="K3635" i="3"/>
  <c r="K3636" i="3"/>
  <c r="K3637" i="3"/>
  <c r="K3638" i="3"/>
  <c r="K3639" i="3"/>
  <c r="K3640" i="3"/>
  <c r="K3641" i="3"/>
  <c r="K3642" i="3"/>
  <c r="K3643" i="3"/>
  <c r="K3644" i="3"/>
  <c r="K3645" i="3"/>
  <c r="K3646" i="3"/>
  <c r="K3647" i="3"/>
  <c r="K3648" i="3"/>
  <c r="K3649" i="3"/>
  <c r="K3650" i="3"/>
  <c r="K3651" i="3"/>
  <c r="K3652" i="3"/>
  <c r="K3653" i="3"/>
  <c r="K3654" i="3"/>
  <c r="K3655" i="3"/>
  <c r="K3656" i="3"/>
  <c r="K3657" i="3"/>
  <c r="K3658" i="3"/>
  <c r="K3659" i="3"/>
  <c r="K3660" i="3"/>
  <c r="K3661" i="3"/>
  <c r="K3662" i="3"/>
  <c r="K3663" i="3"/>
  <c r="K3664" i="3"/>
  <c r="K3665" i="3"/>
  <c r="K3666" i="3"/>
  <c r="K3667" i="3"/>
  <c r="K3668" i="3"/>
  <c r="K3669" i="3"/>
  <c r="K3670" i="3"/>
  <c r="K3671" i="3"/>
  <c r="K3672" i="3"/>
  <c r="K3673" i="3"/>
  <c r="K3674" i="3"/>
  <c r="K3675" i="3"/>
  <c r="K3676" i="3"/>
  <c r="K3677" i="3"/>
  <c r="K3678" i="3"/>
  <c r="K3679" i="3"/>
  <c r="K3680" i="3"/>
  <c r="K3681" i="3"/>
  <c r="K3682" i="3"/>
  <c r="K3683" i="3"/>
  <c r="K3684" i="3"/>
  <c r="K3685" i="3"/>
  <c r="K3686" i="3"/>
  <c r="K3687" i="3"/>
  <c r="K3688" i="3"/>
  <c r="K3689" i="3"/>
  <c r="K3690" i="3"/>
  <c r="K3691" i="3"/>
  <c r="K3692" i="3"/>
  <c r="K3693" i="3"/>
  <c r="K3694" i="3"/>
  <c r="K3695" i="3"/>
  <c r="K3696" i="3"/>
  <c r="K3697" i="3"/>
  <c r="K3698" i="3"/>
  <c r="K3699" i="3"/>
  <c r="K3700" i="3"/>
  <c r="K3701" i="3"/>
  <c r="K3702" i="3"/>
  <c r="K3703" i="3"/>
  <c r="K3704" i="3"/>
  <c r="K3705" i="3"/>
  <c r="K3706" i="3"/>
  <c r="K3707" i="3"/>
  <c r="K3708" i="3"/>
  <c r="K3709" i="3"/>
  <c r="K3710" i="3"/>
  <c r="K3711" i="3"/>
  <c r="K3712" i="3"/>
  <c r="K3713" i="3"/>
  <c r="K3714" i="3"/>
  <c r="K3715" i="3"/>
  <c r="K3716" i="3"/>
  <c r="K3717" i="3"/>
  <c r="K3718" i="3"/>
  <c r="K3719" i="3"/>
  <c r="K3720" i="3"/>
  <c r="K3721" i="3"/>
  <c r="K3722" i="3"/>
  <c r="K3723" i="3"/>
  <c r="K3724" i="3"/>
  <c r="K3725" i="3"/>
  <c r="K3726" i="3"/>
  <c r="K3727" i="3"/>
  <c r="K3728" i="3"/>
  <c r="K3729" i="3"/>
  <c r="K3730" i="3"/>
  <c r="K3731" i="3"/>
  <c r="K3732" i="3"/>
  <c r="K3733" i="3"/>
  <c r="K3734" i="3"/>
  <c r="K3735" i="3"/>
  <c r="K3736" i="3"/>
  <c r="K3737" i="3"/>
  <c r="K3738" i="3"/>
  <c r="K3739" i="3"/>
  <c r="K3740" i="3"/>
  <c r="K3741" i="3"/>
  <c r="K3742" i="3"/>
  <c r="K3743" i="3"/>
  <c r="K3744" i="3"/>
  <c r="K3745" i="3"/>
  <c r="K3746" i="3"/>
  <c r="K3747" i="3"/>
  <c r="K3748" i="3"/>
  <c r="K3749" i="3"/>
  <c r="K3750" i="3"/>
  <c r="K3751" i="3"/>
  <c r="K3752" i="3"/>
  <c r="K3753" i="3"/>
  <c r="K3754" i="3"/>
  <c r="K3755" i="3"/>
  <c r="K3756" i="3"/>
  <c r="K3757" i="3"/>
  <c r="K3758" i="3"/>
  <c r="K3759" i="3"/>
  <c r="K3760" i="3"/>
  <c r="K3761" i="3"/>
  <c r="K3762" i="3"/>
  <c r="K3763" i="3"/>
  <c r="K3764" i="3"/>
  <c r="K3765" i="3"/>
  <c r="K3766" i="3"/>
  <c r="K3767" i="3"/>
  <c r="K3768" i="3"/>
  <c r="K3769" i="3"/>
  <c r="K3770" i="3"/>
  <c r="K3771" i="3"/>
  <c r="K3772" i="3"/>
  <c r="K3773" i="3"/>
  <c r="K3774" i="3"/>
  <c r="K3775" i="3"/>
  <c r="K3776" i="3"/>
  <c r="K3777" i="3"/>
  <c r="K3778" i="3"/>
  <c r="K3779" i="3"/>
  <c r="K3780" i="3"/>
  <c r="K3781" i="3"/>
  <c r="K3782" i="3"/>
  <c r="K3783" i="3"/>
  <c r="K3784" i="3"/>
  <c r="K3785" i="3"/>
  <c r="K3786" i="3"/>
  <c r="K3787" i="3"/>
  <c r="K3788" i="3"/>
  <c r="K3789" i="3"/>
  <c r="K3790" i="3"/>
  <c r="K3791" i="3"/>
  <c r="K3792" i="3"/>
  <c r="K3793" i="3"/>
  <c r="K3794" i="3"/>
  <c r="K3795" i="3"/>
  <c r="K3796" i="3"/>
  <c r="K3797" i="3"/>
  <c r="K3798" i="3"/>
  <c r="K3799" i="3"/>
  <c r="K3800" i="3"/>
  <c r="K3801" i="3"/>
  <c r="K3802" i="3"/>
  <c r="K3803" i="3"/>
  <c r="K3804" i="3"/>
  <c r="K3805" i="3"/>
  <c r="K3806" i="3"/>
  <c r="K3807" i="3"/>
  <c r="K3808" i="3"/>
  <c r="K3809" i="3"/>
  <c r="K3810" i="3"/>
  <c r="K3811" i="3"/>
  <c r="K3812" i="3"/>
  <c r="K3813" i="3"/>
  <c r="K3814" i="3"/>
  <c r="K3815" i="3"/>
  <c r="K3816" i="3"/>
  <c r="K3817" i="3"/>
  <c r="K3818" i="3"/>
  <c r="K3819" i="3"/>
  <c r="K3820" i="3"/>
  <c r="K3821" i="3"/>
  <c r="K3822" i="3"/>
  <c r="K3823" i="3"/>
  <c r="K3824" i="3"/>
  <c r="K3825" i="3"/>
  <c r="K3826" i="3"/>
  <c r="K3827" i="3"/>
  <c r="K3828" i="3"/>
  <c r="K3829" i="3"/>
  <c r="K3830" i="3"/>
  <c r="K3831" i="3"/>
  <c r="K3832" i="3"/>
  <c r="K3833" i="3"/>
  <c r="K3834" i="3"/>
  <c r="K3835" i="3"/>
  <c r="K3836" i="3"/>
  <c r="K3837" i="3"/>
  <c r="K3838" i="3"/>
  <c r="K3839" i="3"/>
  <c r="K3840" i="3"/>
  <c r="K3841" i="3"/>
  <c r="K3842" i="3"/>
  <c r="K3843" i="3"/>
  <c r="K3844" i="3"/>
  <c r="K3845" i="3"/>
  <c r="K3846" i="3"/>
  <c r="K3847" i="3"/>
  <c r="K3848" i="3"/>
  <c r="K3849" i="3"/>
  <c r="K3850" i="3"/>
  <c r="K3851" i="3"/>
  <c r="K3852" i="3"/>
  <c r="K3853" i="3"/>
  <c r="K3854" i="3"/>
  <c r="K3855" i="3"/>
  <c r="K3856" i="3"/>
  <c r="K3857" i="3"/>
  <c r="K3858" i="3"/>
  <c r="K3859" i="3"/>
  <c r="K3860" i="3"/>
  <c r="K3861" i="3"/>
  <c r="K3862" i="3"/>
  <c r="K3863" i="3"/>
  <c r="K3864" i="3"/>
  <c r="K3865" i="3"/>
  <c r="K3866" i="3"/>
  <c r="K3867" i="3"/>
  <c r="K3868" i="3"/>
  <c r="K3869" i="3"/>
  <c r="K3870" i="3"/>
  <c r="K3871" i="3"/>
  <c r="K3872" i="3"/>
  <c r="K3873" i="3"/>
  <c r="K3874" i="3"/>
  <c r="K3875" i="3"/>
  <c r="K3876" i="3"/>
  <c r="K3877" i="3"/>
  <c r="K3878" i="3"/>
  <c r="K3879" i="3"/>
  <c r="K3880" i="3"/>
  <c r="K3881" i="3"/>
  <c r="K3882" i="3"/>
  <c r="K3883" i="3"/>
  <c r="K3884" i="3"/>
  <c r="K3885" i="3"/>
  <c r="K3886" i="3"/>
  <c r="K3887" i="3"/>
  <c r="K3888" i="3"/>
  <c r="K3889" i="3"/>
  <c r="K3890" i="3"/>
  <c r="K3891" i="3"/>
  <c r="K3892" i="3"/>
  <c r="K3893" i="3"/>
  <c r="K3894" i="3"/>
  <c r="K3895" i="3"/>
  <c r="K3896" i="3"/>
  <c r="K3897" i="3"/>
  <c r="K3898" i="3"/>
  <c r="K3899" i="3"/>
  <c r="K3900" i="3"/>
  <c r="K3901" i="3"/>
  <c r="K3902" i="3"/>
  <c r="K3903" i="3"/>
  <c r="K3904" i="3"/>
  <c r="K3905" i="3"/>
  <c r="K3906" i="3"/>
  <c r="K3907" i="3"/>
  <c r="K3908" i="3"/>
  <c r="K3909" i="3"/>
  <c r="K3910" i="3"/>
  <c r="K3911" i="3"/>
  <c r="K3912" i="3"/>
  <c r="K3913" i="3"/>
  <c r="K3914" i="3"/>
  <c r="K3915" i="3"/>
  <c r="K3916" i="3"/>
  <c r="K3917" i="3"/>
  <c r="K3918" i="3"/>
  <c r="K3919" i="3"/>
  <c r="K3920" i="3"/>
  <c r="K3921" i="3"/>
  <c r="K3922" i="3"/>
  <c r="K3923" i="3"/>
  <c r="K3924" i="3"/>
  <c r="K3925" i="3"/>
  <c r="K3926" i="3"/>
  <c r="K3927" i="3"/>
  <c r="K3928" i="3"/>
  <c r="K3929" i="3"/>
  <c r="K3930" i="3"/>
  <c r="K3931" i="3"/>
  <c r="K3932" i="3"/>
  <c r="K3933" i="3"/>
  <c r="K3934" i="3"/>
  <c r="K3935" i="3"/>
  <c r="K3936" i="3"/>
  <c r="K3937" i="3"/>
  <c r="K3938" i="3"/>
  <c r="K3939" i="3"/>
  <c r="K3940" i="3"/>
  <c r="K3941" i="3"/>
  <c r="K3942" i="3"/>
  <c r="K3943" i="3"/>
  <c r="K3944" i="3"/>
  <c r="K3945" i="3"/>
  <c r="K3946" i="3"/>
  <c r="K3947" i="3"/>
  <c r="K3948" i="3"/>
  <c r="K3949" i="3"/>
  <c r="K3950" i="3"/>
  <c r="K3951" i="3"/>
  <c r="K3952" i="3"/>
  <c r="K3953" i="3"/>
  <c r="K3954" i="3"/>
  <c r="K3955" i="3"/>
  <c r="K3956" i="3"/>
  <c r="K3957" i="3"/>
  <c r="K3958" i="3"/>
  <c r="K3959" i="3"/>
  <c r="K3960" i="3"/>
  <c r="K3961" i="3"/>
  <c r="K3962" i="3"/>
  <c r="K3963" i="3"/>
  <c r="K3964" i="3"/>
  <c r="K3965" i="3"/>
  <c r="K3966" i="3"/>
  <c r="K3967" i="3"/>
  <c r="K3968" i="3"/>
  <c r="K3969" i="3"/>
  <c r="K3970" i="3"/>
  <c r="K3971" i="3"/>
  <c r="K3972" i="3"/>
  <c r="K3973" i="3"/>
  <c r="K3974" i="3"/>
  <c r="K3975" i="3"/>
  <c r="K3976" i="3"/>
  <c r="K3977" i="3"/>
  <c r="K3978" i="3"/>
  <c r="K3979" i="3"/>
  <c r="K3980" i="3"/>
  <c r="K3981" i="3"/>
  <c r="K3982" i="3"/>
  <c r="K3983" i="3"/>
  <c r="K3984" i="3"/>
  <c r="K3985" i="3"/>
  <c r="K3986" i="3"/>
  <c r="K3987" i="3"/>
  <c r="K3988" i="3"/>
  <c r="K3989" i="3"/>
  <c r="K3990" i="3"/>
  <c r="K3991" i="3"/>
  <c r="K3992" i="3"/>
  <c r="K3993" i="3"/>
  <c r="K3994" i="3"/>
  <c r="K3995" i="3"/>
  <c r="K3996" i="3"/>
  <c r="K3997" i="3"/>
  <c r="K3998" i="3"/>
  <c r="K3999" i="3"/>
  <c r="K4000" i="3"/>
  <c r="K4001" i="3"/>
  <c r="K4002" i="3"/>
  <c r="K4003" i="3"/>
  <c r="K4004" i="3"/>
  <c r="K4005" i="3"/>
  <c r="K4006" i="3"/>
  <c r="K4007" i="3"/>
  <c r="K4008" i="3"/>
  <c r="K4009" i="3"/>
  <c r="K4010" i="3"/>
  <c r="K4011" i="3"/>
  <c r="K4012" i="3"/>
  <c r="K4013" i="3"/>
  <c r="K4014" i="3"/>
  <c r="K4015" i="3"/>
  <c r="K4016" i="3"/>
  <c r="K4017" i="3"/>
  <c r="K4018" i="3"/>
  <c r="K4019" i="3"/>
  <c r="K4020" i="3"/>
  <c r="K4021" i="3"/>
  <c r="K4022" i="3"/>
  <c r="K4023" i="3"/>
  <c r="K4024" i="3"/>
  <c r="K4025" i="3"/>
  <c r="K4026" i="3"/>
  <c r="K4027" i="3"/>
  <c r="K4028" i="3"/>
  <c r="K4029" i="3"/>
  <c r="K4030" i="3"/>
  <c r="K4031" i="3"/>
  <c r="K4032" i="3"/>
  <c r="K4033" i="3"/>
  <c r="K4034" i="3"/>
  <c r="K4035" i="3"/>
  <c r="K4036" i="3"/>
  <c r="K4037" i="3"/>
  <c r="K4038" i="3"/>
  <c r="K4039" i="3"/>
  <c r="K4040" i="3"/>
  <c r="K4041" i="3"/>
  <c r="K4042" i="3"/>
  <c r="K4043" i="3"/>
  <c r="K4044" i="3"/>
  <c r="K4045" i="3"/>
  <c r="K4046" i="3"/>
  <c r="K4047" i="3"/>
  <c r="K4048" i="3"/>
  <c r="K4049" i="3"/>
  <c r="K4050" i="3"/>
  <c r="K4051" i="3"/>
  <c r="K4052" i="3"/>
  <c r="K4053" i="3"/>
  <c r="K4054" i="3"/>
  <c r="K4055" i="3"/>
  <c r="K4056" i="3"/>
  <c r="K4057" i="3"/>
  <c r="K4058" i="3"/>
  <c r="K4059" i="3"/>
  <c r="K4060" i="3"/>
  <c r="K4061" i="3"/>
  <c r="K4062" i="3"/>
  <c r="K4063" i="3"/>
  <c r="K4064" i="3"/>
  <c r="K4065" i="3"/>
  <c r="K4066" i="3"/>
  <c r="K4067" i="3"/>
  <c r="K4068" i="3"/>
  <c r="K4069" i="3"/>
  <c r="K4070" i="3"/>
  <c r="K4071" i="3"/>
  <c r="K4072" i="3"/>
  <c r="K4073" i="3"/>
  <c r="K4074" i="3"/>
  <c r="K4075" i="3"/>
  <c r="K4076" i="3"/>
  <c r="K4077" i="3"/>
  <c r="K4078" i="3"/>
  <c r="K4079" i="3"/>
  <c r="K4080" i="3"/>
  <c r="K4081" i="3"/>
  <c r="K4082" i="3"/>
  <c r="K4083" i="3"/>
  <c r="K4084" i="3"/>
  <c r="K4085" i="3"/>
  <c r="K4086" i="3"/>
  <c r="K4087" i="3"/>
  <c r="K4088" i="3"/>
  <c r="K4089" i="3"/>
  <c r="K4090" i="3"/>
  <c r="K4091" i="3"/>
  <c r="K4092" i="3"/>
  <c r="K4093" i="3"/>
  <c r="K4094" i="3"/>
  <c r="K4095" i="3"/>
  <c r="K4096" i="3"/>
  <c r="K4097" i="3"/>
  <c r="K4098" i="3"/>
  <c r="K4099" i="3"/>
  <c r="K4100" i="3"/>
  <c r="K4101" i="3"/>
  <c r="K4102" i="3"/>
  <c r="K4103" i="3"/>
  <c r="K4104" i="3"/>
  <c r="K4105" i="3"/>
  <c r="K4106" i="3"/>
  <c r="K4107" i="3"/>
  <c r="K4108" i="3"/>
  <c r="K4109" i="3"/>
  <c r="K4110" i="3"/>
  <c r="K4111" i="3"/>
  <c r="K4112" i="3"/>
  <c r="K4113" i="3"/>
  <c r="K4114" i="3"/>
  <c r="K4115" i="3"/>
  <c r="K4116" i="3"/>
  <c r="K4117" i="3"/>
  <c r="K4118" i="3"/>
  <c r="K4119" i="3"/>
  <c r="K4120" i="3"/>
  <c r="K4121" i="3"/>
  <c r="K4122" i="3"/>
  <c r="K4123" i="3"/>
  <c r="K4124" i="3"/>
  <c r="K4125" i="3"/>
  <c r="K4126" i="3"/>
  <c r="K4127" i="3"/>
  <c r="K4128" i="3"/>
  <c r="K4129" i="3"/>
  <c r="K4130" i="3"/>
  <c r="K4131" i="3"/>
  <c r="K4132" i="3"/>
  <c r="K4133" i="3"/>
  <c r="K4134" i="3"/>
  <c r="K4135" i="3"/>
  <c r="K4136" i="3"/>
  <c r="K4137" i="3"/>
  <c r="K4138" i="3"/>
  <c r="K4139" i="3"/>
  <c r="K4140" i="3"/>
  <c r="K4141" i="3"/>
  <c r="K4142" i="3"/>
  <c r="K4143" i="3"/>
  <c r="K4144" i="3"/>
  <c r="K4145" i="3"/>
  <c r="K4146" i="3"/>
  <c r="K4147" i="3"/>
  <c r="K4148" i="3"/>
  <c r="K4149" i="3"/>
  <c r="K4150" i="3"/>
  <c r="K4151" i="3"/>
  <c r="K4152" i="3"/>
  <c r="K4153" i="3"/>
  <c r="K4154" i="3"/>
  <c r="K4155" i="3"/>
  <c r="K4156" i="3"/>
  <c r="K4157" i="3"/>
  <c r="K4158" i="3"/>
  <c r="K4159" i="3"/>
  <c r="K4160" i="3"/>
  <c r="K4161" i="3"/>
  <c r="K4162" i="3"/>
  <c r="K4163" i="3"/>
  <c r="K4164" i="3"/>
  <c r="K4165" i="3"/>
  <c r="K4166" i="3"/>
  <c r="K4167" i="3"/>
  <c r="K4168" i="3"/>
  <c r="K4169" i="3"/>
  <c r="K4170" i="3"/>
  <c r="K4171" i="3"/>
  <c r="K4172" i="3"/>
  <c r="K4173" i="3"/>
  <c r="K4174" i="3"/>
  <c r="K4175" i="3"/>
  <c r="K4176" i="3"/>
  <c r="K4177" i="3"/>
  <c r="K4178" i="3"/>
  <c r="K4179" i="3"/>
  <c r="K4180" i="3"/>
  <c r="K4181" i="3"/>
  <c r="K4182" i="3"/>
  <c r="K4183" i="3"/>
  <c r="K4184" i="3"/>
  <c r="K4185" i="3"/>
  <c r="K4186" i="3"/>
  <c r="K4187" i="3"/>
  <c r="K4188" i="3"/>
  <c r="K4189" i="3"/>
  <c r="K4190" i="3"/>
  <c r="K4191" i="3"/>
  <c r="K4192" i="3"/>
  <c r="K4193" i="3"/>
  <c r="K4194" i="3"/>
  <c r="K4195" i="3"/>
  <c r="K4196" i="3"/>
  <c r="K4197" i="3"/>
  <c r="K4198" i="3"/>
  <c r="K4199" i="3"/>
  <c r="K4200" i="3"/>
  <c r="K4201" i="3"/>
  <c r="K4202" i="3"/>
  <c r="K4203" i="3"/>
  <c r="K4204" i="3"/>
  <c r="K4205" i="3"/>
  <c r="K4206" i="3"/>
  <c r="K4207" i="3"/>
  <c r="K4208" i="3"/>
  <c r="K4209" i="3"/>
  <c r="K4210" i="3"/>
  <c r="K4211" i="3"/>
  <c r="K4212" i="3"/>
  <c r="K4213" i="3"/>
  <c r="K4214" i="3"/>
  <c r="K4215" i="3"/>
  <c r="K4216" i="3"/>
  <c r="K4217" i="3"/>
  <c r="K4218" i="3"/>
  <c r="K4219" i="3"/>
  <c r="K4220" i="3"/>
  <c r="K4221" i="3"/>
  <c r="K4222" i="3"/>
  <c r="K4223" i="3"/>
  <c r="K4224" i="3"/>
  <c r="K4225" i="3"/>
  <c r="K4226" i="3"/>
  <c r="K4227" i="3"/>
  <c r="K4228" i="3"/>
  <c r="K4229" i="3"/>
  <c r="K4230" i="3"/>
  <c r="K4231" i="3"/>
  <c r="K4232" i="3"/>
  <c r="K4233" i="3"/>
  <c r="K4234" i="3"/>
  <c r="K4235" i="3"/>
  <c r="K4236" i="3"/>
  <c r="K4237" i="3"/>
  <c r="K4238" i="3"/>
  <c r="K4239" i="3"/>
  <c r="K4240" i="3"/>
  <c r="K4241" i="3"/>
  <c r="K4242" i="3"/>
  <c r="K4243" i="3"/>
  <c r="K4244" i="3"/>
  <c r="K4245" i="3"/>
  <c r="K4246" i="3"/>
  <c r="K4247" i="3"/>
  <c r="K4248" i="3"/>
  <c r="K4249" i="3"/>
  <c r="K4250" i="3"/>
  <c r="K4251" i="3"/>
  <c r="K4252" i="3"/>
  <c r="K4253" i="3"/>
  <c r="K4254" i="3"/>
  <c r="K4255" i="3"/>
  <c r="K4256" i="3"/>
  <c r="K4257" i="3"/>
  <c r="K4258" i="3"/>
  <c r="K4259" i="3"/>
  <c r="K4260" i="3"/>
  <c r="K4261" i="3"/>
  <c r="K4262" i="3"/>
  <c r="K4263" i="3"/>
  <c r="K4264" i="3"/>
  <c r="K4265" i="3"/>
  <c r="K4266" i="3"/>
  <c r="K4267" i="3"/>
  <c r="K4268" i="3"/>
  <c r="K4269" i="3"/>
  <c r="K4270" i="3"/>
  <c r="K4271" i="3"/>
  <c r="K4272" i="3"/>
  <c r="K4273" i="3"/>
  <c r="K4274" i="3"/>
  <c r="K4275" i="3"/>
  <c r="K4276" i="3"/>
  <c r="K4277" i="3"/>
  <c r="K4278" i="3"/>
  <c r="K4279" i="3"/>
  <c r="K4280" i="3"/>
  <c r="K4281" i="3"/>
  <c r="K4282" i="3"/>
  <c r="K4283" i="3"/>
  <c r="K4284" i="3"/>
  <c r="K4285" i="3"/>
  <c r="K4286" i="3"/>
  <c r="K4287" i="3"/>
  <c r="K4288" i="3"/>
  <c r="K4289" i="3"/>
  <c r="K4290" i="3"/>
  <c r="K4291" i="3"/>
  <c r="K4292" i="3"/>
  <c r="K4293" i="3"/>
  <c r="K4294" i="3"/>
  <c r="K4295" i="3"/>
  <c r="K4296" i="3"/>
  <c r="K4297" i="3"/>
  <c r="K4298" i="3"/>
  <c r="K4299" i="3"/>
  <c r="K4300" i="3"/>
  <c r="K4301" i="3"/>
  <c r="K4302" i="3"/>
  <c r="K4303" i="3"/>
  <c r="K4304" i="3"/>
  <c r="K4305" i="3"/>
  <c r="K4306" i="3"/>
  <c r="K4307" i="3"/>
  <c r="K4308" i="3"/>
  <c r="K4309" i="3"/>
  <c r="K4310" i="3"/>
  <c r="K4311" i="3"/>
  <c r="K4312" i="3"/>
  <c r="K4313" i="3"/>
  <c r="K4314" i="3"/>
  <c r="K4315" i="3"/>
  <c r="K4316" i="3"/>
  <c r="K4317" i="3"/>
  <c r="K4318" i="3"/>
  <c r="K4319" i="3"/>
  <c r="K4320" i="3"/>
  <c r="K4321" i="3"/>
  <c r="K4322" i="3"/>
  <c r="K4323" i="3"/>
  <c r="K4324" i="3"/>
  <c r="K4325" i="3"/>
  <c r="K4326" i="3"/>
  <c r="K4327" i="3"/>
  <c r="K4328" i="3"/>
  <c r="K4329" i="3"/>
  <c r="K4330" i="3"/>
  <c r="K4331" i="3"/>
  <c r="K4332" i="3"/>
  <c r="K4333" i="3"/>
  <c r="K4334" i="3"/>
  <c r="K4335" i="3"/>
  <c r="K4336" i="3"/>
  <c r="K4337" i="3"/>
  <c r="K4338" i="3"/>
  <c r="K4339" i="3"/>
  <c r="K4340" i="3"/>
  <c r="K4341" i="3"/>
  <c r="K4342" i="3"/>
  <c r="K4343" i="3"/>
  <c r="K4344" i="3"/>
  <c r="K4345" i="3"/>
  <c r="K4346" i="3"/>
  <c r="K4347" i="3"/>
  <c r="K4348" i="3"/>
  <c r="K4349" i="3"/>
  <c r="K4350" i="3"/>
  <c r="K4351" i="3"/>
  <c r="K4352" i="3"/>
  <c r="K4353" i="3"/>
  <c r="K4354" i="3"/>
  <c r="K4355" i="3"/>
  <c r="K4356" i="3"/>
  <c r="K4357" i="3"/>
  <c r="K4358" i="3"/>
  <c r="K4359" i="3"/>
  <c r="K4360" i="3"/>
  <c r="K4361" i="3"/>
  <c r="K4362" i="3"/>
  <c r="K4363" i="3"/>
  <c r="K4364" i="3"/>
  <c r="K4365" i="3"/>
  <c r="K4366" i="3"/>
  <c r="K4367" i="3"/>
  <c r="K4368" i="3"/>
  <c r="K4369" i="3"/>
  <c r="K4370" i="3"/>
  <c r="K4371" i="3"/>
  <c r="K4372" i="3"/>
  <c r="K4373" i="3"/>
  <c r="K4374" i="3"/>
  <c r="K4375" i="3"/>
  <c r="K4376" i="3"/>
  <c r="K4377" i="3"/>
  <c r="K4378" i="3"/>
  <c r="K4379" i="3"/>
  <c r="K4380" i="3"/>
  <c r="K4381" i="3"/>
  <c r="K4382" i="3"/>
  <c r="K4383" i="3"/>
  <c r="K4384" i="3"/>
  <c r="K4385" i="3"/>
  <c r="K4386" i="3"/>
  <c r="K4387" i="3"/>
  <c r="K4388" i="3"/>
  <c r="K4389" i="3"/>
  <c r="K4390" i="3"/>
  <c r="K4391" i="3"/>
  <c r="K4392" i="3"/>
  <c r="K4393" i="3"/>
  <c r="K4394" i="3"/>
  <c r="K4395" i="3"/>
  <c r="K4396" i="3"/>
  <c r="K4397" i="3"/>
  <c r="K4398" i="3"/>
  <c r="K4399" i="3"/>
  <c r="K4400" i="3"/>
  <c r="K4401" i="3"/>
  <c r="K4402" i="3"/>
  <c r="K4403" i="3"/>
  <c r="K4404" i="3"/>
  <c r="K4405" i="3"/>
  <c r="K4406" i="3"/>
  <c r="K4407" i="3"/>
  <c r="K4408" i="3"/>
  <c r="K4409" i="3"/>
  <c r="K4410" i="3"/>
  <c r="K4411" i="3"/>
  <c r="K4412" i="3"/>
  <c r="K4413" i="3"/>
  <c r="K4414" i="3"/>
  <c r="K4415" i="3"/>
  <c r="K4416" i="3"/>
  <c r="K4417" i="3"/>
  <c r="K4418" i="3"/>
  <c r="K4419" i="3"/>
  <c r="K4420" i="3"/>
  <c r="K4421" i="3"/>
  <c r="K4422" i="3"/>
  <c r="K4423" i="3"/>
  <c r="K4424" i="3"/>
  <c r="K4425" i="3"/>
  <c r="K4426" i="3"/>
  <c r="K4427" i="3"/>
  <c r="K4428" i="3"/>
  <c r="K4429" i="3"/>
  <c r="K4430" i="3"/>
  <c r="K4431" i="3"/>
  <c r="K4432" i="3"/>
  <c r="K4433" i="3"/>
  <c r="K4434" i="3"/>
  <c r="K4435" i="3"/>
  <c r="K4436" i="3"/>
  <c r="K4437" i="3"/>
  <c r="K4438" i="3"/>
  <c r="K4439" i="3"/>
  <c r="K4440" i="3"/>
  <c r="K4441" i="3"/>
  <c r="K4442" i="3"/>
  <c r="K4443" i="3"/>
  <c r="K4444" i="3"/>
  <c r="K4445" i="3"/>
  <c r="K4446" i="3"/>
  <c r="K4447" i="3"/>
  <c r="K4448" i="3"/>
  <c r="K4449" i="3"/>
  <c r="K4450" i="3"/>
  <c r="K4451" i="3"/>
  <c r="K4452" i="3"/>
  <c r="K4453" i="3"/>
  <c r="K4454" i="3"/>
  <c r="K4455" i="3"/>
  <c r="K4456" i="3"/>
  <c r="K4457" i="3"/>
  <c r="K4458" i="3"/>
  <c r="K4459" i="3"/>
  <c r="K4460" i="3"/>
  <c r="K4461" i="3"/>
  <c r="K4462" i="3"/>
  <c r="K4463" i="3"/>
  <c r="K4464" i="3"/>
  <c r="K4465" i="3"/>
  <c r="K4466" i="3"/>
  <c r="K4467" i="3"/>
  <c r="K4468" i="3"/>
  <c r="K4469" i="3"/>
  <c r="K4470" i="3"/>
  <c r="K4471" i="3"/>
  <c r="K4472" i="3"/>
  <c r="K4473" i="3"/>
  <c r="K4474" i="3"/>
  <c r="K4475" i="3"/>
  <c r="K4476" i="3"/>
  <c r="K4477" i="3"/>
  <c r="K4478" i="3"/>
  <c r="K4479" i="3"/>
  <c r="K4480" i="3"/>
  <c r="K4481" i="3"/>
  <c r="K4482" i="3"/>
  <c r="K4483" i="3"/>
  <c r="K4484" i="3"/>
  <c r="K4485" i="3"/>
  <c r="K4486" i="3"/>
  <c r="K4487" i="3"/>
  <c r="K4488" i="3"/>
  <c r="K4489" i="3"/>
  <c r="K4490" i="3"/>
  <c r="K4491" i="3"/>
  <c r="K4492" i="3"/>
  <c r="K4493" i="3"/>
  <c r="K4494" i="3"/>
  <c r="K4495" i="3"/>
  <c r="K4496" i="3"/>
  <c r="K4497" i="3"/>
  <c r="K4498" i="3"/>
  <c r="K4499" i="3"/>
  <c r="K4500" i="3"/>
  <c r="K4501" i="3"/>
  <c r="K4502" i="3"/>
  <c r="K4503" i="3"/>
  <c r="K4504" i="3"/>
  <c r="K4505" i="3"/>
  <c r="K4506" i="3"/>
  <c r="K4507" i="3"/>
  <c r="K4508" i="3"/>
  <c r="K4509" i="3"/>
  <c r="K4510" i="3"/>
  <c r="K4511" i="3"/>
  <c r="K4512" i="3"/>
  <c r="K4513" i="3"/>
  <c r="K4514" i="3"/>
  <c r="K4515" i="3"/>
  <c r="K4516" i="3"/>
  <c r="K4517" i="3"/>
  <c r="K4518" i="3"/>
  <c r="K4519" i="3"/>
  <c r="K4520" i="3"/>
  <c r="K4521" i="3"/>
  <c r="K4522" i="3"/>
  <c r="K4523" i="3"/>
  <c r="K4524" i="3"/>
  <c r="K4525" i="3"/>
  <c r="K4526" i="3"/>
  <c r="K4527" i="3"/>
  <c r="K4528" i="3"/>
  <c r="K4529" i="3"/>
  <c r="K4530" i="3"/>
  <c r="K4531" i="3"/>
  <c r="K4532" i="3"/>
  <c r="K4533" i="3"/>
  <c r="K4534" i="3"/>
  <c r="K4535" i="3"/>
  <c r="K4536" i="3"/>
  <c r="K4537" i="3"/>
  <c r="K4538" i="3"/>
  <c r="K4539" i="3"/>
  <c r="K4540" i="3"/>
  <c r="K4541" i="3"/>
  <c r="K4542" i="3"/>
  <c r="K4543" i="3"/>
  <c r="K4544" i="3"/>
  <c r="K4545" i="3"/>
  <c r="K4546" i="3"/>
  <c r="K4547" i="3"/>
  <c r="K4548" i="3"/>
  <c r="K4549" i="3"/>
  <c r="K4550" i="3"/>
  <c r="K4551" i="3"/>
  <c r="K4552" i="3"/>
  <c r="K4553" i="3"/>
  <c r="K4554" i="3"/>
  <c r="K4555" i="3"/>
  <c r="K4556" i="3"/>
  <c r="K4557" i="3"/>
  <c r="K4558" i="3"/>
  <c r="K4559" i="3"/>
  <c r="K4560" i="3"/>
  <c r="K4561" i="3"/>
  <c r="K4562" i="3"/>
  <c r="K4563" i="3"/>
  <c r="K4564" i="3"/>
  <c r="K4565" i="3"/>
  <c r="K4566" i="3"/>
  <c r="K4567" i="3"/>
  <c r="K4568" i="3"/>
  <c r="K4569" i="3"/>
  <c r="K4570" i="3"/>
  <c r="K4571" i="3"/>
  <c r="K4572" i="3"/>
  <c r="K4573" i="3"/>
  <c r="K4574" i="3"/>
  <c r="K4575" i="3"/>
  <c r="K4576" i="3"/>
  <c r="K4577" i="3"/>
  <c r="K4578" i="3"/>
  <c r="K4579" i="3"/>
  <c r="K4580" i="3"/>
  <c r="K4581" i="3"/>
  <c r="K4582" i="3"/>
  <c r="K4583" i="3"/>
  <c r="K4584" i="3"/>
  <c r="K4585" i="3"/>
  <c r="K4586" i="3"/>
  <c r="K4587" i="3"/>
  <c r="K4588" i="3"/>
  <c r="K4589" i="3"/>
  <c r="K4590" i="3"/>
  <c r="K4591" i="3"/>
  <c r="K4592" i="3"/>
  <c r="K4593" i="3"/>
  <c r="K4594" i="3"/>
  <c r="K4595" i="3"/>
  <c r="K4596" i="3"/>
  <c r="K4597" i="3"/>
  <c r="K4598" i="3"/>
  <c r="K4599" i="3"/>
  <c r="K4600" i="3"/>
  <c r="K4601" i="3"/>
  <c r="K4602" i="3"/>
  <c r="K4603" i="3"/>
  <c r="K4604" i="3"/>
  <c r="K4605" i="3"/>
  <c r="K4606" i="3"/>
  <c r="K4607" i="3"/>
  <c r="K4608" i="3"/>
  <c r="K4609" i="3"/>
  <c r="K4610" i="3"/>
  <c r="K4611" i="3"/>
  <c r="K4612" i="3"/>
  <c r="K4613" i="3"/>
  <c r="K4614" i="3"/>
  <c r="K4615" i="3"/>
  <c r="K4616" i="3"/>
  <c r="K4617" i="3"/>
  <c r="K4618" i="3"/>
  <c r="K4619" i="3"/>
  <c r="K4620" i="3"/>
  <c r="K4621" i="3"/>
  <c r="K4622" i="3"/>
  <c r="K4623" i="3"/>
  <c r="K4624" i="3"/>
  <c r="K4625" i="3"/>
  <c r="K4626" i="3"/>
  <c r="K4627" i="3"/>
  <c r="K4628" i="3"/>
  <c r="K4629" i="3"/>
  <c r="K4630" i="3"/>
  <c r="K4631" i="3"/>
  <c r="K4632" i="3"/>
  <c r="K4633" i="3"/>
  <c r="K4634" i="3"/>
  <c r="K4635" i="3"/>
  <c r="K4636" i="3"/>
  <c r="K4637" i="3"/>
  <c r="K4638" i="3"/>
  <c r="K4639" i="3"/>
  <c r="K4640" i="3"/>
  <c r="K4641" i="3"/>
  <c r="K4642" i="3"/>
  <c r="K4643" i="3"/>
  <c r="K4644" i="3"/>
  <c r="K4645" i="3"/>
  <c r="K4646" i="3"/>
  <c r="K4647" i="3"/>
  <c r="K4648" i="3"/>
  <c r="K4649" i="3"/>
  <c r="K4650" i="3"/>
  <c r="K4651" i="3"/>
  <c r="K4652" i="3"/>
  <c r="K4653" i="3"/>
  <c r="K4654" i="3"/>
  <c r="K4655" i="3"/>
  <c r="K4656" i="3"/>
  <c r="K4657" i="3"/>
  <c r="K4658" i="3"/>
  <c r="K4659" i="3"/>
  <c r="K4660" i="3"/>
  <c r="K4661" i="3"/>
  <c r="K4662" i="3"/>
  <c r="K4663" i="3"/>
  <c r="K4664" i="3"/>
  <c r="K4665" i="3"/>
  <c r="K4666" i="3"/>
  <c r="K4667" i="3"/>
  <c r="K4668" i="3"/>
  <c r="K4669" i="3"/>
  <c r="K4670" i="3"/>
  <c r="K4671" i="3"/>
  <c r="K4672" i="3"/>
  <c r="K4673" i="3"/>
  <c r="K4674" i="3"/>
  <c r="K4675" i="3"/>
  <c r="K4676" i="3"/>
  <c r="K4677" i="3"/>
  <c r="K4678" i="3"/>
  <c r="K4679" i="3"/>
  <c r="K4680" i="3"/>
  <c r="K4681" i="3"/>
  <c r="K4682" i="3"/>
  <c r="K4683" i="3"/>
  <c r="K4684" i="3"/>
  <c r="K4685" i="3"/>
  <c r="K4686" i="3"/>
  <c r="K4687" i="3"/>
  <c r="K4688" i="3"/>
  <c r="K4689" i="3"/>
  <c r="K4690" i="3"/>
  <c r="K4691" i="3"/>
  <c r="K4692" i="3"/>
  <c r="K4693" i="3"/>
  <c r="K4694" i="3"/>
  <c r="K4695" i="3"/>
  <c r="K4696" i="3"/>
  <c r="K4697" i="3"/>
  <c r="K4698" i="3"/>
  <c r="K4699" i="3"/>
  <c r="K4700" i="3"/>
  <c r="K4701" i="3"/>
  <c r="K4702" i="3"/>
  <c r="K4703" i="3"/>
  <c r="K4704" i="3"/>
  <c r="K4705" i="3"/>
  <c r="K4706" i="3"/>
  <c r="K4707" i="3"/>
  <c r="K4708" i="3"/>
  <c r="K4709" i="3"/>
  <c r="K4710" i="3"/>
  <c r="K4711" i="3"/>
  <c r="K4712" i="3"/>
  <c r="K4713" i="3"/>
  <c r="K4714" i="3"/>
  <c r="K4715" i="3"/>
  <c r="K4716" i="3"/>
  <c r="K4717" i="3"/>
  <c r="K4718" i="3"/>
  <c r="K4719" i="3"/>
  <c r="K4720" i="3"/>
  <c r="K4721" i="3"/>
  <c r="K4722" i="3"/>
  <c r="K4723" i="3"/>
  <c r="K4724" i="3"/>
  <c r="K4725" i="3"/>
  <c r="K4726" i="3"/>
  <c r="K4727" i="3"/>
  <c r="K4728" i="3"/>
  <c r="K4729" i="3"/>
  <c r="K4730" i="3"/>
  <c r="K4731" i="3"/>
  <c r="K4732" i="3"/>
  <c r="K4733" i="3"/>
  <c r="K4734" i="3"/>
  <c r="K4735" i="3"/>
  <c r="K4736" i="3"/>
  <c r="K4737" i="3"/>
  <c r="K4738" i="3"/>
  <c r="K4739" i="3"/>
  <c r="K4740" i="3"/>
  <c r="K4741" i="3"/>
  <c r="K4742" i="3"/>
  <c r="K4743" i="3"/>
  <c r="K4744" i="3"/>
  <c r="K4745" i="3"/>
  <c r="K4746" i="3"/>
  <c r="K4747" i="3"/>
  <c r="K4748" i="3"/>
  <c r="K4749" i="3"/>
  <c r="K4750" i="3"/>
  <c r="K4751" i="3"/>
  <c r="K4752" i="3"/>
  <c r="K4753" i="3"/>
  <c r="K4754" i="3"/>
  <c r="K4755" i="3"/>
  <c r="K4756" i="3"/>
  <c r="K4757" i="3"/>
  <c r="K4758" i="3"/>
  <c r="K4759" i="3"/>
  <c r="K4760" i="3"/>
  <c r="K4761" i="3"/>
  <c r="K4762" i="3"/>
  <c r="K4763" i="3"/>
  <c r="K4764" i="3"/>
  <c r="K4765" i="3"/>
  <c r="K4766" i="3"/>
  <c r="K4767" i="3"/>
  <c r="K4768" i="3"/>
  <c r="K4769" i="3"/>
  <c r="K4770" i="3"/>
  <c r="K4771" i="3"/>
  <c r="K4772" i="3"/>
  <c r="K4773" i="3"/>
  <c r="K4774" i="3"/>
  <c r="K4775" i="3"/>
  <c r="K4776" i="3"/>
  <c r="K4777" i="3"/>
  <c r="K4778" i="3"/>
  <c r="K4779" i="3"/>
  <c r="K4780" i="3"/>
  <c r="K4781" i="3"/>
  <c r="K4782" i="3"/>
  <c r="K4783" i="3"/>
  <c r="K4784" i="3"/>
  <c r="K4785" i="3"/>
  <c r="K4786" i="3"/>
  <c r="K4787" i="3"/>
  <c r="K4788" i="3"/>
  <c r="K4789" i="3"/>
  <c r="K4790" i="3"/>
  <c r="K4791" i="3"/>
  <c r="K4792" i="3"/>
  <c r="K4793" i="3"/>
  <c r="K4794" i="3"/>
  <c r="K4795" i="3"/>
  <c r="K4796" i="3"/>
  <c r="K4797" i="3"/>
  <c r="K4798" i="3"/>
  <c r="K4799" i="3"/>
  <c r="K4800" i="3"/>
  <c r="K4801" i="3"/>
  <c r="K4802" i="3"/>
  <c r="K4803" i="3"/>
  <c r="K4804" i="3"/>
  <c r="K4805" i="3"/>
  <c r="K4806" i="3"/>
  <c r="K4807" i="3"/>
  <c r="K4808" i="3"/>
  <c r="K4809" i="3"/>
  <c r="K4810" i="3"/>
  <c r="K4811" i="3"/>
  <c r="K4812" i="3"/>
  <c r="K4813" i="3"/>
  <c r="K4814" i="3"/>
  <c r="K4815" i="3"/>
  <c r="K4816" i="3"/>
  <c r="K4817" i="3"/>
  <c r="K4818" i="3"/>
  <c r="K4819" i="3"/>
  <c r="K4820" i="3"/>
  <c r="K4821" i="3"/>
  <c r="K4822" i="3"/>
  <c r="K4823" i="3"/>
  <c r="K4824" i="3"/>
  <c r="K4825" i="3"/>
  <c r="K4826" i="3"/>
  <c r="K4827" i="3"/>
  <c r="K4828" i="3"/>
  <c r="K4829" i="3"/>
  <c r="K4830" i="3"/>
  <c r="K4831" i="3"/>
  <c r="K4832" i="3"/>
  <c r="K4833" i="3"/>
  <c r="K4834" i="3"/>
  <c r="K4835" i="3"/>
  <c r="K4836" i="3"/>
  <c r="K4837" i="3"/>
  <c r="K4838" i="3"/>
  <c r="K4839" i="3"/>
  <c r="K4840" i="3"/>
  <c r="K4841" i="3"/>
  <c r="K4842" i="3"/>
  <c r="K4843" i="3"/>
  <c r="K4844" i="3"/>
  <c r="K4845" i="3"/>
  <c r="K4846" i="3"/>
  <c r="K4847" i="3"/>
  <c r="K4848" i="3"/>
  <c r="K4849" i="3"/>
  <c r="K4850" i="3"/>
  <c r="K4851" i="3"/>
  <c r="K4852" i="3"/>
  <c r="K4853" i="3"/>
  <c r="K4854" i="3"/>
  <c r="K4855" i="3"/>
  <c r="K4856" i="3"/>
  <c r="K4857" i="3"/>
  <c r="K4858" i="3"/>
  <c r="K4859" i="3"/>
  <c r="K4860" i="3"/>
  <c r="K4861" i="3"/>
  <c r="K4862" i="3"/>
  <c r="K4863" i="3"/>
  <c r="K4864" i="3"/>
  <c r="K4865" i="3"/>
  <c r="K4866" i="3"/>
  <c r="K4867" i="3"/>
  <c r="K4868" i="3"/>
  <c r="K4869" i="3"/>
  <c r="K4870" i="3"/>
  <c r="K4871" i="3"/>
  <c r="K4872" i="3"/>
  <c r="K4873" i="3"/>
  <c r="K4874" i="3"/>
  <c r="K4875" i="3"/>
  <c r="K4876" i="3"/>
  <c r="K4877" i="3"/>
  <c r="K4878" i="3"/>
  <c r="K4879" i="3"/>
  <c r="K4880" i="3"/>
  <c r="K4881" i="3"/>
  <c r="K4882" i="3"/>
  <c r="K4883" i="3"/>
  <c r="K4884" i="3"/>
  <c r="K4885" i="3"/>
  <c r="K4886" i="3"/>
  <c r="K4887" i="3"/>
  <c r="K4888" i="3"/>
  <c r="K4889" i="3"/>
  <c r="K4890" i="3"/>
  <c r="K4891" i="3"/>
  <c r="K4892" i="3"/>
  <c r="K4893" i="3"/>
  <c r="K4894" i="3"/>
  <c r="K4895" i="3"/>
  <c r="K4896" i="3"/>
  <c r="K4897" i="3"/>
  <c r="K4898" i="3"/>
  <c r="K4899" i="3"/>
  <c r="K4900" i="3"/>
  <c r="K4901" i="3"/>
  <c r="K4902" i="3"/>
  <c r="K4903" i="3"/>
  <c r="K4904" i="3"/>
  <c r="K4905" i="3"/>
  <c r="K4906" i="3"/>
  <c r="K4907" i="3"/>
  <c r="K4908" i="3"/>
  <c r="K4909" i="3"/>
  <c r="K4910" i="3"/>
  <c r="K4911" i="3"/>
  <c r="K4912" i="3"/>
  <c r="K4913" i="3"/>
  <c r="K4914" i="3"/>
  <c r="K4915" i="3"/>
  <c r="K4916" i="3"/>
  <c r="K4917" i="3"/>
  <c r="K4918" i="3"/>
  <c r="K4919" i="3"/>
  <c r="K4920" i="3"/>
  <c r="K4921" i="3"/>
  <c r="K4922" i="3"/>
  <c r="K4923" i="3"/>
  <c r="K4924" i="3"/>
  <c r="K4925" i="3"/>
  <c r="K4926" i="3"/>
  <c r="K4927" i="3"/>
  <c r="K4928" i="3"/>
  <c r="K4929" i="3"/>
  <c r="K4930" i="3"/>
  <c r="K4931" i="3"/>
  <c r="K4932" i="3"/>
  <c r="K4933" i="3"/>
  <c r="K4934" i="3"/>
  <c r="K4935" i="3"/>
  <c r="K4936" i="3"/>
  <c r="K4937" i="3"/>
  <c r="K4938" i="3"/>
  <c r="K4939" i="3"/>
  <c r="K4940" i="3"/>
  <c r="K4941" i="3"/>
  <c r="K4942" i="3"/>
  <c r="K4943" i="3"/>
  <c r="K4944" i="3"/>
  <c r="K4945" i="3"/>
  <c r="K4946" i="3"/>
  <c r="K4947" i="3"/>
  <c r="K4948" i="3"/>
  <c r="K4949" i="3"/>
  <c r="K4950" i="3"/>
  <c r="K4951" i="3"/>
  <c r="K4952" i="3"/>
  <c r="K4953" i="3"/>
  <c r="K4954" i="3"/>
  <c r="K4955" i="3"/>
  <c r="K4956" i="3"/>
  <c r="K4957" i="3"/>
  <c r="K4958" i="3"/>
  <c r="K4959" i="3"/>
  <c r="K4960" i="3"/>
  <c r="K4961" i="3"/>
  <c r="K4962" i="3"/>
  <c r="K4963" i="3"/>
  <c r="K4964" i="3"/>
  <c r="K4965" i="3"/>
  <c r="K4966" i="3"/>
  <c r="K4967" i="3"/>
  <c r="K4968" i="3"/>
  <c r="K4969" i="3"/>
  <c r="K4970" i="3"/>
  <c r="K4971" i="3"/>
  <c r="K4972" i="3"/>
  <c r="K4973" i="3"/>
  <c r="K4974" i="3"/>
  <c r="K4975" i="3"/>
  <c r="K4976" i="3"/>
  <c r="K4977" i="3"/>
  <c r="K4978" i="3"/>
  <c r="K4979" i="3"/>
  <c r="K4980" i="3"/>
  <c r="K4981" i="3"/>
  <c r="K4982" i="3"/>
  <c r="K4983" i="3"/>
  <c r="K4984" i="3"/>
  <c r="K4985" i="3"/>
  <c r="K4986" i="3"/>
  <c r="K4987" i="3"/>
  <c r="K4988" i="3"/>
  <c r="K4989" i="3"/>
  <c r="K4990" i="3"/>
  <c r="K4991" i="3"/>
  <c r="K4992" i="3"/>
  <c r="K4993" i="3"/>
  <c r="K4994" i="3"/>
  <c r="K4995" i="3"/>
  <c r="K4996" i="3"/>
  <c r="K4997" i="3"/>
  <c r="K4998" i="3"/>
  <c r="K4999" i="3"/>
  <c r="K5000" i="3"/>
  <c r="K5001" i="3"/>
  <c r="K5002" i="3"/>
  <c r="K5003" i="3"/>
  <c r="K5004" i="3"/>
  <c r="K5005" i="3"/>
  <c r="K5006" i="3"/>
  <c r="K5007" i="3"/>
  <c r="K5008" i="3"/>
  <c r="K5009" i="3"/>
  <c r="K5010" i="3"/>
  <c r="K5011" i="3"/>
  <c r="K5012" i="3"/>
  <c r="K5013" i="3"/>
  <c r="K5014" i="3"/>
  <c r="K5015" i="3"/>
  <c r="K5016" i="3"/>
  <c r="K5017" i="3"/>
  <c r="K5018" i="3"/>
  <c r="K5019" i="3"/>
  <c r="K5020" i="3"/>
  <c r="K5021" i="3"/>
  <c r="K5022" i="3"/>
  <c r="K5023" i="3"/>
  <c r="K5024" i="3"/>
  <c r="K5025" i="3"/>
  <c r="K5026" i="3"/>
  <c r="K5027" i="3"/>
  <c r="K5028" i="3"/>
  <c r="K5029" i="3"/>
  <c r="K5030" i="3"/>
  <c r="K5031" i="3"/>
  <c r="K5032" i="3"/>
  <c r="K5033" i="3"/>
  <c r="K5034" i="3"/>
  <c r="K5035" i="3"/>
  <c r="K5036" i="3"/>
  <c r="K5037" i="3"/>
  <c r="K5038" i="3"/>
  <c r="K5039" i="3"/>
  <c r="K5040" i="3"/>
  <c r="K5041" i="3"/>
  <c r="K5042" i="3"/>
  <c r="K5043" i="3"/>
  <c r="K5044" i="3"/>
  <c r="K5045" i="3"/>
  <c r="K5046" i="3"/>
  <c r="K5047" i="3"/>
  <c r="K5048" i="3"/>
  <c r="K5049" i="3"/>
  <c r="K5050" i="3"/>
  <c r="K5051" i="3"/>
  <c r="K5052" i="3"/>
  <c r="K5053" i="3"/>
  <c r="K5054" i="3"/>
  <c r="K5055" i="3"/>
  <c r="K5056" i="3"/>
  <c r="K5057" i="3"/>
  <c r="K5058" i="3"/>
  <c r="K5059" i="3"/>
  <c r="K5060" i="3"/>
  <c r="K5061" i="3"/>
  <c r="K5062" i="3"/>
  <c r="K5063" i="3"/>
  <c r="K5064" i="3"/>
  <c r="K5065" i="3"/>
  <c r="K5066" i="3"/>
  <c r="K5067" i="3"/>
  <c r="K5068" i="3"/>
  <c r="K5069" i="3"/>
  <c r="K5070" i="3"/>
  <c r="K5071" i="3"/>
  <c r="K5072" i="3"/>
  <c r="K5073" i="3"/>
  <c r="K5074" i="3"/>
  <c r="K5075" i="3"/>
  <c r="K5076" i="3"/>
  <c r="K5077" i="3"/>
  <c r="K5078" i="3"/>
  <c r="K5079" i="3"/>
  <c r="K5080" i="3"/>
  <c r="K5081" i="3"/>
  <c r="K5082" i="3"/>
  <c r="K5083" i="3"/>
  <c r="K5084" i="3"/>
  <c r="K5085" i="3"/>
  <c r="K5086" i="3"/>
  <c r="K5087" i="3"/>
  <c r="K5088" i="3"/>
  <c r="K5089" i="3"/>
  <c r="K5090" i="3"/>
  <c r="K5091" i="3"/>
  <c r="K5092" i="3"/>
  <c r="K5093" i="3"/>
  <c r="K5094" i="3"/>
  <c r="K5095" i="3"/>
  <c r="K5096" i="3"/>
  <c r="K5097" i="3"/>
  <c r="K5098" i="3"/>
  <c r="K5099" i="3"/>
  <c r="K5100" i="3"/>
  <c r="K5101" i="3"/>
  <c r="K5102" i="3"/>
  <c r="K5103" i="3"/>
  <c r="K5104" i="3"/>
  <c r="K5105" i="3"/>
  <c r="K5106" i="3"/>
  <c r="K5107" i="3"/>
  <c r="K5108" i="3"/>
  <c r="K5109" i="3"/>
  <c r="K5110" i="3"/>
  <c r="K5111" i="3"/>
  <c r="K5112" i="3"/>
  <c r="K5113" i="3"/>
  <c r="K5114" i="3"/>
  <c r="K5115" i="3"/>
  <c r="K5116" i="3"/>
  <c r="K5117" i="3"/>
  <c r="K5118" i="3"/>
  <c r="K5119" i="3"/>
  <c r="K5120" i="3"/>
  <c r="K5121" i="3"/>
  <c r="K5122" i="3"/>
  <c r="K5123" i="3"/>
  <c r="K5124" i="3"/>
  <c r="K5125" i="3"/>
  <c r="K5126" i="3"/>
  <c r="K5127" i="3"/>
  <c r="K5128" i="3"/>
  <c r="K5129" i="3"/>
  <c r="K5130" i="3"/>
  <c r="K5131" i="3"/>
  <c r="K5132" i="3"/>
  <c r="K5133" i="3"/>
  <c r="K5134" i="3"/>
  <c r="K5135" i="3"/>
  <c r="K5136" i="3"/>
  <c r="K5137" i="3"/>
  <c r="K5138" i="3"/>
  <c r="K5139" i="3"/>
  <c r="K5140" i="3"/>
  <c r="K5141" i="3"/>
  <c r="K5142" i="3"/>
  <c r="K5143" i="3"/>
  <c r="K5144" i="3"/>
  <c r="K5145" i="3"/>
  <c r="K5146" i="3"/>
  <c r="K5147" i="3"/>
  <c r="K5148" i="3"/>
  <c r="K5149" i="3"/>
  <c r="K5150" i="3"/>
  <c r="K5151" i="3"/>
  <c r="K5152" i="3"/>
  <c r="K5153" i="3"/>
  <c r="K5154" i="3"/>
  <c r="K5155" i="3"/>
  <c r="K5156" i="3"/>
  <c r="K5157" i="3"/>
  <c r="K5158" i="3"/>
  <c r="K5159" i="3"/>
  <c r="K5160" i="3"/>
  <c r="K5161" i="3"/>
  <c r="K5162" i="3"/>
  <c r="K5163" i="3"/>
  <c r="K5164" i="3"/>
  <c r="K5165" i="3"/>
  <c r="K5166" i="3"/>
  <c r="K5167" i="3"/>
  <c r="K5168" i="3"/>
  <c r="K5169" i="3"/>
  <c r="K5170" i="3"/>
  <c r="K5171" i="3"/>
  <c r="K5172" i="3"/>
  <c r="K5173" i="3"/>
  <c r="K5174" i="3"/>
  <c r="K5175" i="3"/>
  <c r="K5176" i="3"/>
  <c r="K5177" i="3"/>
  <c r="K5178" i="3"/>
  <c r="K5179" i="3"/>
  <c r="K5180" i="3"/>
  <c r="K5181" i="3"/>
  <c r="K5182" i="3"/>
  <c r="K5183" i="3"/>
  <c r="K5184" i="3"/>
  <c r="K5185" i="3"/>
  <c r="K5186" i="3"/>
  <c r="K5187" i="3"/>
  <c r="K5188" i="3"/>
  <c r="K5189" i="3"/>
  <c r="K5190" i="3"/>
  <c r="K5191" i="3"/>
  <c r="K5192" i="3"/>
  <c r="K5193" i="3"/>
  <c r="K5194" i="3"/>
  <c r="K5195" i="3"/>
  <c r="K5196" i="3"/>
  <c r="K5197" i="3"/>
  <c r="K5198" i="3"/>
  <c r="K5199" i="3"/>
  <c r="K5200" i="3"/>
  <c r="K5201" i="3"/>
  <c r="K5202" i="3"/>
  <c r="K5203" i="3"/>
  <c r="K5204" i="3"/>
  <c r="K5205" i="3"/>
  <c r="K5206" i="3"/>
  <c r="K5207" i="3"/>
  <c r="K5208" i="3"/>
  <c r="K5209" i="3"/>
  <c r="K5210" i="3"/>
  <c r="K5211" i="3"/>
  <c r="K5212" i="3"/>
  <c r="K5213" i="3"/>
  <c r="K5214" i="3"/>
  <c r="K5215" i="3"/>
  <c r="K5216" i="3"/>
  <c r="K5217" i="3"/>
  <c r="K5218" i="3"/>
  <c r="K5219" i="3"/>
  <c r="K5220" i="3"/>
  <c r="K5221" i="3"/>
  <c r="K5222" i="3"/>
  <c r="K5223" i="3"/>
  <c r="K5224" i="3"/>
  <c r="K5225" i="3"/>
  <c r="K5226" i="3"/>
  <c r="K5227" i="3"/>
  <c r="K5228" i="3"/>
  <c r="K5229" i="3"/>
  <c r="K5230" i="3"/>
  <c r="K5231" i="3"/>
  <c r="K5232" i="3"/>
  <c r="K5233" i="3"/>
  <c r="K5234" i="3"/>
  <c r="K5235" i="3"/>
  <c r="K5236" i="3"/>
  <c r="K5237" i="3"/>
  <c r="K5238" i="3"/>
  <c r="K5239" i="3"/>
  <c r="K5240" i="3"/>
  <c r="K5241" i="3"/>
  <c r="K5242" i="3"/>
  <c r="K5243" i="3"/>
  <c r="K5244" i="3"/>
  <c r="K5245" i="3"/>
  <c r="K5246" i="3"/>
  <c r="K5247" i="3"/>
  <c r="K5248" i="3"/>
  <c r="K5249" i="3"/>
  <c r="K5250" i="3"/>
  <c r="K5251" i="3"/>
  <c r="K5252" i="3"/>
  <c r="K5253" i="3"/>
  <c r="K5254" i="3"/>
  <c r="K5255" i="3"/>
  <c r="K5256" i="3"/>
  <c r="K5257" i="3"/>
  <c r="K5258" i="3"/>
  <c r="K5259" i="3"/>
  <c r="K5260" i="3"/>
  <c r="K5261" i="3"/>
  <c r="K5262" i="3"/>
  <c r="K5263" i="3"/>
  <c r="K5264" i="3"/>
  <c r="K5265" i="3"/>
  <c r="K5266" i="3"/>
  <c r="K5267" i="3"/>
  <c r="K5268" i="3"/>
  <c r="K5269" i="3"/>
  <c r="K5270" i="3"/>
  <c r="K5271" i="3"/>
  <c r="K5272" i="3"/>
  <c r="K5273" i="3"/>
  <c r="K5274" i="3"/>
  <c r="K5275" i="3"/>
  <c r="K5276" i="3"/>
  <c r="K5277" i="3"/>
  <c r="K5278" i="3"/>
  <c r="K5279" i="3"/>
  <c r="K5280" i="3"/>
  <c r="K5281" i="3"/>
  <c r="K5282" i="3"/>
  <c r="K5283" i="3"/>
  <c r="K5284" i="3"/>
  <c r="K5285" i="3"/>
  <c r="K5286" i="3"/>
  <c r="K5287" i="3"/>
  <c r="K5288" i="3"/>
  <c r="K5289" i="3"/>
  <c r="K5290" i="3"/>
  <c r="K5291" i="3"/>
  <c r="K5292" i="3"/>
  <c r="K5293" i="3"/>
  <c r="K5294" i="3"/>
  <c r="K5295" i="3"/>
  <c r="K5296" i="3"/>
  <c r="K5297" i="3"/>
  <c r="K5298" i="3"/>
  <c r="K5299" i="3"/>
  <c r="K5300" i="3"/>
  <c r="K5301" i="3"/>
  <c r="K5302" i="3"/>
  <c r="K5303" i="3"/>
  <c r="K5304" i="3"/>
  <c r="K5305" i="3"/>
  <c r="K5306" i="3"/>
  <c r="K5307" i="3"/>
  <c r="K5308" i="3"/>
  <c r="K5309" i="3"/>
  <c r="K5310" i="3"/>
  <c r="K5311" i="3"/>
  <c r="K5312" i="3"/>
  <c r="K5313" i="3"/>
  <c r="K5314" i="3"/>
  <c r="K5315" i="3"/>
  <c r="K5316" i="3"/>
  <c r="K5317" i="3"/>
  <c r="K5318" i="3"/>
  <c r="K5319" i="3"/>
  <c r="K5320" i="3"/>
  <c r="K5321" i="3"/>
  <c r="K5322" i="3"/>
  <c r="K5323" i="3"/>
  <c r="K5324" i="3"/>
  <c r="K5325" i="3"/>
  <c r="K5326" i="3"/>
  <c r="K5327" i="3"/>
  <c r="K5328" i="3"/>
  <c r="K5329" i="3"/>
  <c r="K5330" i="3"/>
  <c r="K5331" i="3"/>
  <c r="K5332" i="3"/>
  <c r="K5333" i="3"/>
  <c r="K5334" i="3"/>
  <c r="K5335" i="3"/>
  <c r="K5336" i="3"/>
  <c r="K5337" i="3"/>
  <c r="K5338" i="3"/>
  <c r="K5339" i="3"/>
  <c r="K5340" i="3"/>
  <c r="K5341" i="3"/>
  <c r="K5342" i="3"/>
  <c r="K5343" i="3"/>
  <c r="K5344" i="3"/>
  <c r="K5345" i="3"/>
  <c r="K5346" i="3"/>
  <c r="K5347" i="3"/>
  <c r="K5348" i="3"/>
  <c r="K5349" i="3"/>
  <c r="K5350" i="3"/>
  <c r="K5351" i="3"/>
  <c r="K5352" i="3"/>
  <c r="K5353" i="3"/>
  <c r="K5354" i="3"/>
  <c r="K5355" i="3"/>
  <c r="K5356" i="3"/>
  <c r="K5357" i="3"/>
  <c r="K5358" i="3"/>
  <c r="K5359" i="3"/>
  <c r="K5360" i="3"/>
  <c r="K5361" i="3"/>
  <c r="K5362" i="3"/>
  <c r="K5363" i="3"/>
  <c r="K5364" i="3"/>
  <c r="K5365" i="3"/>
  <c r="K5366" i="3"/>
  <c r="K5367" i="3"/>
  <c r="K5368" i="3"/>
  <c r="K5369" i="3"/>
  <c r="K5370" i="3"/>
  <c r="K5371" i="3"/>
  <c r="K5372" i="3"/>
  <c r="K5373" i="3"/>
  <c r="K5374" i="3"/>
  <c r="K5375" i="3"/>
  <c r="K5376" i="3"/>
  <c r="K5377" i="3"/>
  <c r="K5378" i="3"/>
  <c r="K5379" i="3"/>
  <c r="K5380" i="3"/>
  <c r="K5381" i="3"/>
  <c r="K5382" i="3"/>
  <c r="K5383" i="3"/>
  <c r="K5384" i="3"/>
  <c r="K5385" i="3"/>
  <c r="K5386" i="3"/>
  <c r="K5387" i="3"/>
  <c r="K5388" i="3"/>
  <c r="K5389" i="3"/>
  <c r="K5390" i="3"/>
  <c r="K5391" i="3"/>
  <c r="K5392" i="3"/>
  <c r="K5393" i="3"/>
  <c r="K5394" i="3"/>
  <c r="K5395" i="3"/>
  <c r="K5396" i="3"/>
  <c r="K5397" i="3"/>
  <c r="K5398" i="3"/>
  <c r="K5399" i="3"/>
  <c r="K5400" i="3"/>
  <c r="K5401" i="3"/>
  <c r="K5402" i="3"/>
  <c r="K5403" i="3"/>
  <c r="K5404" i="3"/>
  <c r="K5405" i="3"/>
  <c r="K5406" i="3"/>
  <c r="K5407" i="3"/>
  <c r="K5408" i="3"/>
  <c r="K5409" i="3"/>
  <c r="K5410" i="3"/>
  <c r="K5411" i="3"/>
  <c r="K5412" i="3"/>
  <c r="K5413" i="3"/>
  <c r="K5414" i="3"/>
  <c r="K5415" i="3"/>
  <c r="K5416" i="3"/>
  <c r="K5417" i="3"/>
  <c r="K5418" i="3"/>
  <c r="K5419" i="3"/>
  <c r="K5420" i="3"/>
  <c r="K5421" i="3"/>
  <c r="K5422" i="3"/>
  <c r="K5423" i="3"/>
  <c r="K5424" i="3"/>
  <c r="K5425" i="3"/>
  <c r="K5426" i="3"/>
  <c r="K5427" i="3"/>
  <c r="K5428" i="3"/>
  <c r="K5429" i="3"/>
  <c r="K5430" i="3"/>
  <c r="K5431" i="3"/>
  <c r="K5432" i="3"/>
  <c r="K5433" i="3"/>
  <c r="K5434" i="3"/>
  <c r="K5435" i="3"/>
  <c r="K5436" i="3"/>
  <c r="K5437" i="3"/>
  <c r="K5438" i="3"/>
  <c r="K5439" i="3"/>
  <c r="K5440" i="3"/>
  <c r="K5441" i="3"/>
  <c r="K5442" i="3"/>
  <c r="K5443" i="3"/>
  <c r="K5444" i="3"/>
  <c r="K5445" i="3"/>
  <c r="K5446" i="3"/>
  <c r="K5447" i="3"/>
  <c r="K5448" i="3"/>
  <c r="K5449" i="3"/>
  <c r="K5450" i="3"/>
  <c r="K5451" i="3"/>
  <c r="K5452" i="3"/>
  <c r="K5453" i="3"/>
  <c r="K5454" i="3"/>
  <c r="K5455" i="3"/>
  <c r="K5456" i="3"/>
  <c r="K5457" i="3"/>
  <c r="K5458" i="3"/>
  <c r="K5459" i="3"/>
  <c r="K5460" i="3"/>
  <c r="K5461" i="3"/>
  <c r="K5462" i="3"/>
  <c r="K5463" i="3"/>
  <c r="K5464" i="3"/>
  <c r="K5465" i="3"/>
  <c r="K5466" i="3"/>
  <c r="K5467" i="3"/>
  <c r="K5468" i="3"/>
  <c r="K5469" i="3"/>
  <c r="K5470" i="3"/>
  <c r="K5471" i="3"/>
  <c r="K5472" i="3"/>
  <c r="K5473" i="3"/>
  <c r="K5474" i="3"/>
  <c r="K5475" i="3"/>
  <c r="K5476" i="3"/>
  <c r="K5477" i="3"/>
  <c r="K5478" i="3"/>
  <c r="K5479" i="3"/>
  <c r="K5480" i="3"/>
  <c r="K5481" i="3"/>
  <c r="K5482" i="3"/>
  <c r="K5483" i="3"/>
  <c r="K5484" i="3"/>
  <c r="K5485" i="3"/>
  <c r="K5486" i="3"/>
  <c r="K5487" i="3"/>
  <c r="K5488" i="3"/>
  <c r="K5489" i="3"/>
  <c r="K5490" i="3"/>
  <c r="K5491" i="3"/>
  <c r="K5492" i="3"/>
  <c r="K5493" i="3"/>
  <c r="K5494" i="3"/>
  <c r="K5495" i="3"/>
  <c r="K5496" i="3"/>
  <c r="K5497" i="3"/>
  <c r="K5498" i="3"/>
  <c r="K5499" i="3"/>
  <c r="K5500" i="3"/>
  <c r="K5501" i="3"/>
  <c r="K5502" i="3"/>
  <c r="K5503" i="3"/>
  <c r="K5504" i="3"/>
  <c r="K5505" i="3"/>
  <c r="K5506" i="3"/>
  <c r="K5507" i="3"/>
  <c r="K5508" i="3"/>
  <c r="K5509" i="3"/>
  <c r="K5510" i="3"/>
  <c r="K5511" i="3"/>
  <c r="K5512" i="3"/>
  <c r="K5513" i="3"/>
  <c r="K5514" i="3"/>
  <c r="K5515" i="3"/>
  <c r="K5516" i="3"/>
  <c r="K5517" i="3"/>
  <c r="K5518" i="3"/>
  <c r="K5519" i="3"/>
  <c r="K5520" i="3"/>
  <c r="K5521" i="3"/>
  <c r="K5522" i="3"/>
  <c r="K5523" i="3"/>
  <c r="K5524" i="3"/>
  <c r="K5525" i="3"/>
  <c r="K5526" i="3"/>
  <c r="K5527" i="3"/>
  <c r="K5528" i="3"/>
  <c r="K5529" i="3"/>
  <c r="K5530" i="3"/>
  <c r="K5531" i="3"/>
  <c r="K5532" i="3"/>
  <c r="K5533" i="3"/>
  <c r="K5534" i="3"/>
  <c r="K5535" i="3"/>
  <c r="K5536" i="3"/>
  <c r="K5537" i="3"/>
  <c r="K5538" i="3"/>
  <c r="K5539" i="3"/>
  <c r="K5540" i="3"/>
  <c r="K5541" i="3"/>
  <c r="K5542" i="3"/>
  <c r="K5543" i="3"/>
  <c r="K5544" i="3"/>
  <c r="K5545" i="3"/>
  <c r="K5546" i="3"/>
  <c r="K5547" i="3"/>
  <c r="K5548" i="3"/>
  <c r="K5549" i="3"/>
  <c r="K5550" i="3"/>
  <c r="K5551" i="3"/>
  <c r="K5552" i="3"/>
  <c r="K5553" i="3"/>
  <c r="K5554" i="3"/>
  <c r="K5555" i="3"/>
  <c r="K5556" i="3"/>
  <c r="K5557" i="3"/>
  <c r="K5558" i="3"/>
  <c r="K5559" i="3"/>
  <c r="K5560" i="3"/>
  <c r="K5561" i="3"/>
  <c r="K5562" i="3"/>
  <c r="K5563" i="3"/>
  <c r="K5564" i="3"/>
  <c r="K5565" i="3"/>
  <c r="K5566" i="3"/>
  <c r="K5567" i="3"/>
  <c r="K5568" i="3"/>
  <c r="K5569" i="3"/>
  <c r="K5570" i="3"/>
  <c r="K5571" i="3"/>
  <c r="K5572" i="3"/>
  <c r="K5573" i="3"/>
  <c r="K5574" i="3"/>
  <c r="K5575" i="3"/>
  <c r="K5576" i="3"/>
  <c r="K5577" i="3"/>
  <c r="K5578" i="3"/>
  <c r="K5579" i="3"/>
  <c r="K5580" i="3"/>
  <c r="K5581" i="3"/>
  <c r="K5582" i="3"/>
  <c r="K5583" i="3"/>
  <c r="K5584" i="3"/>
  <c r="K5585" i="3"/>
  <c r="K5586" i="3"/>
  <c r="K5587" i="3"/>
  <c r="K5588" i="3"/>
  <c r="K5589" i="3"/>
  <c r="K5590" i="3"/>
  <c r="K5591" i="3"/>
  <c r="K5592" i="3"/>
  <c r="K5593" i="3"/>
  <c r="K5594" i="3"/>
  <c r="K5595" i="3"/>
  <c r="K5596" i="3"/>
  <c r="K5597" i="3"/>
  <c r="K5598" i="3"/>
  <c r="K5599" i="3"/>
  <c r="K5600" i="3"/>
  <c r="K5601" i="3"/>
  <c r="K5602" i="3"/>
  <c r="K5603" i="3"/>
  <c r="K5604" i="3"/>
  <c r="K5605" i="3"/>
  <c r="K5606" i="3"/>
  <c r="K5607" i="3"/>
  <c r="K5608" i="3"/>
  <c r="K5609" i="3"/>
  <c r="K5610" i="3"/>
  <c r="K5611" i="3"/>
  <c r="K5612" i="3"/>
  <c r="K5613" i="3"/>
  <c r="K5614" i="3"/>
  <c r="K5615" i="3"/>
  <c r="K5616" i="3"/>
  <c r="K5617" i="3"/>
  <c r="K5618" i="3"/>
  <c r="K5619" i="3"/>
  <c r="K5620" i="3"/>
  <c r="K5621" i="3"/>
  <c r="K5622" i="3"/>
  <c r="K5623" i="3"/>
  <c r="K5624" i="3"/>
  <c r="K5625" i="3"/>
  <c r="K5626" i="3"/>
  <c r="K5627" i="3"/>
  <c r="K5628" i="3"/>
  <c r="K5629" i="3"/>
  <c r="K5630" i="3"/>
  <c r="K5631" i="3"/>
  <c r="K5632" i="3"/>
  <c r="K5633" i="3"/>
  <c r="K5634" i="3"/>
  <c r="K5635" i="3"/>
  <c r="K5636" i="3"/>
  <c r="K5637" i="3"/>
  <c r="K5638" i="3"/>
  <c r="K5639" i="3"/>
  <c r="K5640" i="3"/>
  <c r="K5641" i="3"/>
  <c r="K5642" i="3"/>
  <c r="K5643" i="3"/>
  <c r="K5644" i="3"/>
  <c r="K5645" i="3"/>
  <c r="K5646" i="3"/>
  <c r="K5647" i="3"/>
  <c r="K5648" i="3"/>
  <c r="K5649" i="3"/>
  <c r="K5650" i="3"/>
  <c r="K5651" i="3"/>
  <c r="K5652" i="3"/>
  <c r="K5653" i="3"/>
  <c r="K5654" i="3"/>
  <c r="K5655" i="3"/>
  <c r="K5656" i="3"/>
  <c r="K5657" i="3"/>
  <c r="K5658" i="3"/>
  <c r="K5659" i="3"/>
  <c r="K5660" i="3"/>
  <c r="K5661" i="3"/>
  <c r="K5662" i="3"/>
  <c r="K5663" i="3"/>
  <c r="K5664" i="3"/>
  <c r="K5665" i="3"/>
  <c r="K5666" i="3"/>
  <c r="K5667" i="3"/>
  <c r="K5668" i="3"/>
  <c r="K5669" i="3"/>
  <c r="K5670" i="3"/>
  <c r="K5671" i="3"/>
  <c r="K5672" i="3"/>
  <c r="K5673" i="3"/>
  <c r="K5674" i="3"/>
  <c r="K5675" i="3"/>
  <c r="K5676" i="3"/>
  <c r="K5677" i="3"/>
  <c r="K5678" i="3"/>
  <c r="K5679" i="3"/>
  <c r="K5680" i="3"/>
  <c r="K5681" i="3"/>
  <c r="K5682" i="3"/>
  <c r="K5683" i="3"/>
  <c r="K5684" i="3"/>
  <c r="K5685" i="3"/>
  <c r="K5686" i="3"/>
  <c r="K5687" i="3"/>
  <c r="K5688" i="3"/>
  <c r="K5689" i="3"/>
  <c r="K5690" i="3"/>
  <c r="K5691" i="3"/>
  <c r="K5692" i="3"/>
  <c r="K5693" i="3"/>
  <c r="K5694" i="3"/>
  <c r="K5695" i="3"/>
  <c r="K5696" i="3"/>
  <c r="K5697" i="3"/>
  <c r="K5698" i="3"/>
  <c r="K5699" i="3"/>
  <c r="K5700" i="3"/>
  <c r="K5701" i="3"/>
  <c r="K5702" i="3"/>
  <c r="K5703" i="3"/>
  <c r="K5704" i="3"/>
  <c r="K5705" i="3"/>
  <c r="K5706" i="3"/>
  <c r="K5707" i="3"/>
  <c r="K5708" i="3"/>
  <c r="K5709" i="3"/>
  <c r="K5710" i="3"/>
  <c r="K5711" i="3"/>
  <c r="K5712" i="3"/>
  <c r="K5713" i="3"/>
  <c r="K5714" i="3"/>
  <c r="K5715" i="3"/>
  <c r="K5716" i="3"/>
  <c r="K5717" i="3"/>
  <c r="K5718" i="3"/>
  <c r="K5719" i="3"/>
  <c r="K5720" i="3"/>
  <c r="K5721" i="3"/>
  <c r="K5722" i="3"/>
  <c r="K5723" i="3"/>
  <c r="K5724" i="3"/>
  <c r="K5725" i="3"/>
  <c r="K5726" i="3"/>
  <c r="K5727" i="3"/>
  <c r="K5728" i="3"/>
  <c r="K5729" i="3"/>
  <c r="K5730" i="3"/>
  <c r="K5731" i="3"/>
  <c r="K5732" i="3"/>
  <c r="K5733" i="3"/>
  <c r="K5734" i="3"/>
  <c r="K5735" i="3"/>
  <c r="K5736" i="3"/>
  <c r="K5737" i="3"/>
  <c r="K5738" i="3"/>
  <c r="K5739" i="3"/>
  <c r="K5740" i="3"/>
  <c r="K5741" i="3"/>
  <c r="K5742" i="3"/>
  <c r="K5743" i="3"/>
  <c r="K5744" i="3"/>
  <c r="K5745" i="3"/>
  <c r="K5746" i="3"/>
  <c r="K5747" i="3"/>
  <c r="K5748" i="3"/>
  <c r="K5749" i="3"/>
  <c r="K5750" i="3"/>
  <c r="K5751" i="3"/>
  <c r="K5752" i="3"/>
  <c r="K5753" i="3"/>
  <c r="K5754" i="3"/>
  <c r="K5755" i="3"/>
  <c r="K5756" i="3"/>
  <c r="K5757" i="3"/>
  <c r="K5758" i="3"/>
  <c r="K5759" i="3"/>
  <c r="K5760" i="3"/>
  <c r="K5761" i="3"/>
  <c r="K5762" i="3"/>
  <c r="K5763" i="3"/>
  <c r="K5764" i="3"/>
  <c r="K5765" i="3"/>
  <c r="K5766" i="3"/>
  <c r="K5767" i="3"/>
  <c r="K5768" i="3"/>
  <c r="K5769" i="3"/>
  <c r="K5770" i="3"/>
  <c r="K5771" i="3"/>
  <c r="K5772" i="3"/>
  <c r="K5773" i="3"/>
  <c r="K5774" i="3"/>
  <c r="K5775" i="3"/>
  <c r="K5776" i="3"/>
  <c r="K5777" i="3"/>
  <c r="K5778" i="3"/>
  <c r="K5779" i="3"/>
  <c r="K5780" i="3"/>
  <c r="K5781" i="3"/>
  <c r="K5782" i="3"/>
  <c r="K5783" i="3"/>
  <c r="K5784" i="3"/>
  <c r="K5785" i="3"/>
  <c r="K5786" i="3"/>
  <c r="K5787" i="3"/>
  <c r="K5788" i="3"/>
  <c r="K5789" i="3"/>
  <c r="K5790" i="3"/>
  <c r="K5791" i="3"/>
  <c r="K5792" i="3"/>
  <c r="K5793" i="3"/>
  <c r="K5794" i="3"/>
  <c r="K5795" i="3"/>
  <c r="K5796" i="3"/>
  <c r="K5797" i="3"/>
  <c r="K5798" i="3"/>
  <c r="K5799" i="3"/>
  <c r="K5800" i="3"/>
  <c r="K5801" i="3"/>
  <c r="K5802" i="3"/>
  <c r="K5803" i="3"/>
  <c r="K5804" i="3"/>
  <c r="K5805" i="3"/>
  <c r="K5806" i="3"/>
  <c r="K5807" i="3"/>
  <c r="K5808" i="3"/>
  <c r="K5809" i="3"/>
  <c r="K5810" i="3"/>
  <c r="K5811" i="3"/>
  <c r="K5812" i="3"/>
  <c r="K5813" i="3"/>
  <c r="K5814" i="3"/>
  <c r="K5815" i="3"/>
  <c r="K5816" i="3"/>
  <c r="K5817" i="3"/>
  <c r="K5818" i="3"/>
  <c r="K5819" i="3"/>
  <c r="K5820" i="3"/>
  <c r="K5821" i="3"/>
  <c r="K5822" i="3"/>
  <c r="K5823" i="3"/>
  <c r="K5824" i="3"/>
  <c r="K5825" i="3"/>
  <c r="K5826" i="3"/>
  <c r="K5827" i="3"/>
  <c r="K5828" i="3"/>
  <c r="K5829" i="3"/>
  <c r="K5830" i="3"/>
  <c r="K5831" i="3"/>
  <c r="K5832" i="3"/>
  <c r="K5833" i="3"/>
  <c r="K5834" i="3"/>
  <c r="K5835" i="3"/>
  <c r="K5836" i="3"/>
  <c r="K5837" i="3"/>
  <c r="K5838" i="3"/>
  <c r="K5839" i="3"/>
  <c r="K5840" i="3"/>
  <c r="K5841" i="3"/>
  <c r="K5842" i="3"/>
  <c r="K5843" i="3"/>
  <c r="K5844" i="3"/>
  <c r="K5845" i="3"/>
  <c r="K5846" i="3"/>
  <c r="K5847" i="3"/>
  <c r="K5848" i="3"/>
  <c r="K5849" i="3"/>
  <c r="K5850" i="3"/>
  <c r="K5851" i="3"/>
  <c r="K5852" i="3"/>
  <c r="K5853" i="3"/>
  <c r="K5854" i="3"/>
  <c r="K5855" i="3"/>
  <c r="K5856" i="3"/>
  <c r="K5857" i="3"/>
  <c r="K5858" i="3"/>
  <c r="K5859" i="3"/>
  <c r="K5860" i="3"/>
  <c r="K5861" i="3"/>
  <c r="K5862" i="3"/>
  <c r="K5863" i="3"/>
  <c r="K5864" i="3"/>
  <c r="K5865" i="3"/>
  <c r="K5866" i="3"/>
  <c r="K5867" i="3"/>
  <c r="K5868" i="3"/>
  <c r="K5869" i="3"/>
  <c r="K5870" i="3"/>
  <c r="K5871" i="3"/>
  <c r="K5872" i="3"/>
  <c r="K5873" i="3"/>
  <c r="K5874" i="3"/>
  <c r="K5875" i="3"/>
  <c r="K5876" i="3"/>
  <c r="K5877" i="3"/>
  <c r="K5878" i="3"/>
  <c r="K5879" i="3"/>
  <c r="K5880" i="3"/>
  <c r="K5881" i="3"/>
  <c r="K5882" i="3"/>
  <c r="K5883" i="3"/>
  <c r="K5884" i="3"/>
  <c r="K5885" i="3"/>
  <c r="K5886" i="3"/>
  <c r="K5887" i="3"/>
  <c r="K5888" i="3"/>
  <c r="K5889" i="3"/>
  <c r="K5890" i="3"/>
  <c r="K5891" i="3"/>
  <c r="K5892" i="3"/>
  <c r="K5893" i="3"/>
  <c r="K5894" i="3"/>
  <c r="K5895" i="3"/>
  <c r="K5896" i="3"/>
  <c r="K5897" i="3"/>
  <c r="K5898" i="3"/>
  <c r="K5899" i="3"/>
  <c r="K5900" i="3"/>
  <c r="K5901" i="3"/>
  <c r="K5902" i="3"/>
  <c r="K5903" i="3"/>
  <c r="K5904" i="3"/>
  <c r="K5905" i="3"/>
  <c r="K5906" i="3"/>
  <c r="K5907" i="3"/>
  <c r="K5908" i="3"/>
  <c r="K5909" i="3"/>
  <c r="K5910" i="3"/>
  <c r="K5911" i="3"/>
  <c r="K5912" i="3"/>
  <c r="K5913" i="3"/>
  <c r="K5914" i="3"/>
  <c r="K5915" i="3"/>
  <c r="K5916" i="3"/>
  <c r="K5917" i="3"/>
  <c r="K5918" i="3"/>
  <c r="K5919" i="3"/>
  <c r="K5920" i="3"/>
  <c r="K5921" i="3"/>
  <c r="K5922" i="3"/>
  <c r="K5923" i="3"/>
  <c r="K5924" i="3"/>
  <c r="K5925" i="3"/>
  <c r="K5926" i="3"/>
  <c r="K5927" i="3"/>
  <c r="K5928" i="3"/>
  <c r="K5929" i="3"/>
  <c r="K5930" i="3"/>
  <c r="K5931" i="3"/>
  <c r="K5932" i="3"/>
  <c r="K5933" i="3"/>
  <c r="K5934" i="3"/>
  <c r="K5935" i="3"/>
  <c r="K5936" i="3"/>
  <c r="K5937" i="3"/>
  <c r="K5938" i="3"/>
  <c r="K5939" i="3"/>
  <c r="K5940" i="3"/>
  <c r="K5941" i="3"/>
  <c r="K5942" i="3"/>
  <c r="K5943" i="3"/>
  <c r="K5944" i="3"/>
  <c r="K5945" i="3"/>
  <c r="K5946" i="3"/>
  <c r="K5947" i="3"/>
  <c r="K5948" i="3"/>
  <c r="K5949" i="3"/>
  <c r="K5950" i="3"/>
  <c r="K5951" i="3"/>
  <c r="K5952" i="3"/>
  <c r="K5953" i="3"/>
  <c r="K5954" i="3"/>
  <c r="K5955" i="3"/>
  <c r="K5956" i="3"/>
  <c r="K5957" i="3"/>
  <c r="K5958" i="3"/>
  <c r="K5959" i="3"/>
  <c r="K5960" i="3"/>
  <c r="K5961" i="3"/>
  <c r="K5962" i="3"/>
  <c r="K5963" i="3"/>
  <c r="K5964" i="3"/>
  <c r="K5965" i="3"/>
  <c r="K5966" i="3"/>
  <c r="K5967" i="3"/>
  <c r="K5968" i="3"/>
  <c r="K5969" i="3"/>
  <c r="K5970" i="3"/>
  <c r="K5971" i="3"/>
  <c r="K5972" i="3"/>
  <c r="K5973" i="3"/>
  <c r="K5974" i="3"/>
  <c r="K5975" i="3"/>
  <c r="K5976" i="3"/>
  <c r="K5977" i="3"/>
  <c r="K5978" i="3"/>
  <c r="K5979" i="3"/>
  <c r="K5980" i="3"/>
  <c r="K5981" i="3"/>
  <c r="K5982" i="3"/>
  <c r="K5983" i="3"/>
  <c r="K5984" i="3"/>
  <c r="K5985" i="3"/>
  <c r="K5986" i="3"/>
  <c r="K5987" i="3"/>
  <c r="K5988" i="3"/>
  <c r="K5989" i="3"/>
  <c r="K5990" i="3"/>
  <c r="K5991" i="3"/>
  <c r="K5992" i="3"/>
  <c r="K5993" i="3"/>
  <c r="K5994" i="3"/>
  <c r="K5995" i="3"/>
  <c r="K5996" i="3"/>
  <c r="K5997" i="3"/>
  <c r="K5998" i="3"/>
  <c r="K5999" i="3"/>
  <c r="K6000" i="3"/>
  <c r="K6001" i="3"/>
  <c r="K6002" i="3"/>
  <c r="K6003" i="3"/>
  <c r="K6004" i="3"/>
  <c r="K6005" i="3"/>
  <c r="K6006" i="3"/>
  <c r="K6007" i="3"/>
  <c r="K6008" i="3"/>
  <c r="K6009" i="3"/>
  <c r="K6010" i="3"/>
  <c r="K6011" i="3"/>
  <c r="K6012" i="3"/>
  <c r="K6013" i="3"/>
  <c r="K6014" i="3"/>
  <c r="K6015" i="3"/>
  <c r="K6016" i="3"/>
  <c r="K6017" i="3"/>
  <c r="K6018" i="3"/>
  <c r="K6019" i="3"/>
  <c r="K6020" i="3"/>
  <c r="K6021" i="3"/>
  <c r="K6022" i="3"/>
  <c r="K6023" i="3"/>
  <c r="K6024" i="3"/>
  <c r="K6025" i="3"/>
  <c r="K6026" i="3"/>
  <c r="K6027" i="3"/>
  <c r="K6028" i="3"/>
  <c r="K6029" i="3"/>
  <c r="K6030" i="3"/>
  <c r="K6031" i="3"/>
  <c r="K6032" i="3"/>
  <c r="K6033" i="3"/>
  <c r="K6034" i="3"/>
  <c r="K6035" i="3"/>
  <c r="K6036" i="3"/>
  <c r="K6037" i="3"/>
  <c r="K6038" i="3"/>
  <c r="K6039" i="3"/>
  <c r="K6040" i="3"/>
  <c r="K6041" i="3"/>
  <c r="K6042" i="3"/>
  <c r="K6043" i="3"/>
  <c r="K6044" i="3"/>
  <c r="K6045" i="3"/>
  <c r="K6046" i="3"/>
  <c r="K6047" i="3"/>
  <c r="K6048" i="3"/>
  <c r="K6049" i="3"/>
  <c r="K6050" i="3"/>
  <c r="K6051" i="3"/>
  <c r="K6052" i="3"/>
  <c r="K6053" i="3"/>
  <c r="K6054" i="3"/>
  <c r="K6055" i="3"/>
  <c r="K6056" i="3"/>
  <c r="K6057" i="3"/>
  <c r="K6058" i="3"/>
  <c r="K6059" i="3"/>
  <c r="K6060" i="3"/>
  <c r="K6061" i="3"/>
  <c r="K6062" i="3"/>
  <c r="K6063" i="3"/>
  <c r="K6064" i="3"/>
  <c r="K6065" i="3"/>
  <c r="K6066" i="3"/>
  <c r="K6067" i="3"/>
  <c r="K6068" i="3"/>
  <c r="K6069" i="3"/>
  <c r="K6070" i="3"/>
  <c r="K6071" i="3"/>
  <c r="K6072" i="3"/>
  <c r="K6073" i="3"/>
  <c r="K6074" i="3"/>
  <c r="K6075" i="3"/>
  <c r="K6076" i="3"/>
  <c r="K6077" i="3"/>
  <c r="K6078" i="3"/>
  <c r="K6079" i="3"/>
  <c r="K6080" i="3"/>
  <c r="K6081" i="3"/>
  <c r="K6082" i="3"/>
  <c r="K6083" i="3"/>
  <c r="K6084" i="3"/>
  <c r="K6085" i="3"/>
  <c r="K6086" i="3"/>
  <c r="K6087" i="3"/>
  <c r="K6088" i="3"/>
  <c r="K6089" i="3"/>
  <c r="K6090" i="3"/>
  <c r="K6091" i="3"/>
  <c r="K6092" i="3"/>
  <c r="K6093" i="3"/>
  <c r="K6094" i="3"/>
  <c r="K6095" i="3"/>
  <c r="K6096" i="3"/>
  <c r="K6097" i="3"/>
  <c r="K6098" i="3"/>
  <c r="K6099" i="3"/>
  <c r="K6100" i="3"/>
  <c r="K6101" i="3"/>
  <c r="K6102" i="3"/>
  <c r="K6103" i="3"/>
  <c r="K6104" i="3"/>
  <c r="K6105" i="3"/>
  <c r="K6106" i="3"/>
  <c r="K6107" i="3"/>
  <c r="K6108" i="3"/>
  <c r="K6109" i="3"/>
  <c r="K6110" i="3"/>
  <c r="K6111" i="3"/>
  <c r="K6112" i="3"/>
  <c r="K6113" i="3"/>
  <c r="K6114" i="3"/>
  <c r="K6115" i="3"/>
  <c r="K6116" i="3"/>
  <c r="K6117" i="3"/>
  <c r="K6118" i="3"/>
  <c r="K6119" i="3"/>
  <c r="K6120" i="3"/>
  <c r="K6121" i="3"/>
  <c r="K6122" i="3"/>
  <c r="K6123" i="3"/>
  <c r="K6124" i="3"/>
  <c r="K6125" i="3"/>
  <c r="K6126" i="3"/>
  <c r="K6127" i="3"/>
  <c r="K6128" i="3"/>
  <c r="K6129" i="3"/>
  <c r="K6130" i="3"/>
  <c r="K6131" i="3"/>
  <c r="K6132" i="3"/>
  <c r="K6133" i="3"/>
  <c r="K6134" i="3"/>
  <c r="K6135" i="3"/>
  <c r="K6136" i="3"/>
  <c r="K6137" i="3"/>
  <c r="K6138" i="3"/>
  <c r="K6139" i="3"/>
  <c r="K6140" i="3"/>
  <c r="K6141" i="3"/>
  <c r="K6142" i="3"/>
  <c r="K6143" i="3"/>
  <c r="K6144" i="3"/>
  <c r="K6145" i="3"/>
  <c r="K6146" i="3"/>
  <c r="K6147" i="3"/>
  <c r="K6148" i="3"/>
  <c r="K6149" i="3"/>
  <c r="K6150" i="3"/>
  <c r="K6151" i="3"/>
  <c r="K6152" i="3"/>
  <c r="K6153" i="3"/>
  <c r="K6154" i="3"/>
  <c r="K6155" i="3"/>
  <c r="K6156" i="3"/>
  <c r="K6157" i="3"/>
  <c r="K6158" i="3"/>
  <c r="K6159" i="3"/>
  <c r="K6160" i="3"/>
  <c r="K6161" i="3"/>
  <c r="K6162" i="3"/>
  <c r="K6163" i="3"/>
  <c r="K6164" i="3"/>
  <c r="K6165" i="3"/>
  <c r="K6166" i="3"/>
  <c r="K6167" i="3"/>
  <c r="K6168" i="3"/>
  <c r="K6169" i="3"/>
  <c r="K6170" i="3"/>
  <c r="K6171" i="3"/>
  <c r="K6172" i="3"/>
  <c r="K6173" i="3"/>
  <c r="K6174" i="3"/>
  <c r="K6175" i="3"/>
  <c r="K6176" i="3"/>
  <c r="K6177" i="3"/>
  <c r="K6178" i="3"/>
  <c r="K6179" i="3"/>
  <c r="K6180" i="3"/>
  <c r="K6181" i="3"/>
  <c r="K6182" i="3"/>
  <c r="K6183" i="3"/>
  <c r="K6184" i="3"/>
  <c r="K6185" i="3"/>
  <c r="K6186" i="3"/>
  <c r="K6187" i="3"/>
  <c r="K6188" i="3"/>
  <c r="K6189" i="3"/>
  <c r="K6190" i="3"/>
  <c r="K6191" i="3"/>
  <c r="K6192" i="3"/>
  <c r="K6193" i="3"/>
  <c r="K6194" i="3"/>
  <c r="K6195" i="3"/>
  <c r="K6196" i="3"/>
  <c r="K6197" i="3"/>
  <c r="K6198" i="3"/>
  <c r="K6199" i="3"/>
  <c r="K6200" i="3"/>
  <c r="K6201" i="3"/>
  <c r="K6202" i="3"/>
  <c r="K6203" i="3"/>
  <c r="K6204" i="3"/>
  <c r="K6205" i="3"/>
  <c r="K6206" i="3"/>
  <c r="K6207" i="3"/>
  <c r="K6208" i="3"/>
  <c r="K6209" i="3"/>
  <c r="K6210" i="3"/>
  <c r="K6211" i="3"/>
  <c r="K6212" i="3"/>
  <c r="K6213" i="3"/>
  <c r="K6214" i="3"/>
  <c r="K6215" i="3"/>
  <c r="K6216" i="3"/>
  <c r="K6217" i="3"/>
  <c r="K6218" i="3"/>
  <c r="K6219" i="3"/>
  <c r="K6220" i="3"/>
  <c r="K6221" i="3"/>
  <c r="K6222" i="3"/>
  <c r="K6223" i="3"/>
  <c r="K6224" i="3"/>
  <c r="K6225" i="3"/>
  <c r="K6226" i="3"/>
  <c r="K6227" i="3"/>
  <c r="K6228" i="3"/>
  <c r="K6229" i="3"/>
  <c r="K6230" i="3"/>
  <c r="K6231" i="3"/>
  <c r="K6232" i="3"/>
  <c r="K6233" i="3"/>
  <c r="K6234" i="3"/>
  <c r="K6235" i="3"/>
  <c r="K6236" i="3"/>
  <c r="K6237" i="3"/>
  <c r="K6238" i="3"/>
  <c r="K6239" i="3"/>
  <c r="K6240" i="3"/>
  <c r="K6241" i="3"/>
  <c r="K6242" i="3"/>
  <c r="K6243" i="3"/>
  <c r="K6244" i="3"/>
  <c r="K6245" i="3"/>
  <c r="K6246" i="3"/>
  <c r="K6247" i="3"/>
  <c r="K6248" i="3"/>
  <c r="K6249" i="3"/>
  <c r="K6250" i="3"/>
  <c r="K6251" i="3"/>
  <c r="K6252" i="3"/>
  <c r="K6253" i="3"/>
  <c r="K6254" i="3"/>
  <c r="K6255" i="3"/>
  <c r="K6256" i="3"/>
  <c r="K6257" i="3"/>
  <c r="K6258" i="3"/>
  <c r="K6259" i="3"/>
  <c r="K6260" i="3"/>
  <c r="K6261" i="3"/>
  <c r="K6262" i="3"/>
  <c r="K6263" i="3"/>
  <c r="K6264" i="3"/>
  <c r="K6265" i="3"/>
  <c r="K6266" i="3"/>
  <c r="K6267" i="3"/>
  <c r="K6268" i="3"/>
  <c r="K6269" i="3"/>
  <c r="K6270" i="3"/>
  <c r="K6271" i="3"/>
  <c r="K6272" i="3"/>
  <c r="K6273" i="3"/>
  <c r="K6274" i="3"/>
  <c r="K6275" i="3"/>
  <c r="K6276" i="3"/>
  <c r="K6277" i="3"/>
  <c r="K6278" i="3"/>
  <c r="K6279" i="3"/>
  <c r="K6280" i="3"/>
  <c r="K6281" i="3"/>
  <c r="K6282" i="3"/>
  <c r="K6283" i="3"/>
  <c r="K6284" i="3"/>
  <c r="K6285" i="3"/>
  <c r="K6286" i="3"/>
  <c r="K6287" i="3"/>
  <c r="K6288" i="3"/>
  <c r="K6289" i="3"/>
  <c r="K6290" i="3"/>
  <c r="K6291" i="3"/>
  <c r="K6292" i="3"/>
  <c r="K6293" i="3"/>
  <c r="K6294" i="3"/>
  <c r="K6295" i="3"/>
  <c r="K6296" i="3"/>
  <c r="K6297" i="3"/>
  <c r="K6298" i="3"/>
  <c r="K6299" i="3"/>
  <c r="K6300" i="3"/>
  <c r="K6301" i="3"/>
  <c r="K6302" i="3"/>
  <c r="K6303" i="3"/>
  <c r="K6304" i="3"/>
  <c r="K6305" i="3"/>
  <c r="K6306" i="3"/>
  <c r="K6307" i="3"/>
  <c r="K6308" i="3"/>
  <c r="K6309" i="3"/>
  <c r="K6310" i="3"/>
  <c r="K6311" i="3"/>
  <c r="K6312" i="3"/>
  <c r="K6313" i="3"/>
  <c r="K6314" i="3"/>
  <c r="K6315" i="3"/>
  <c r="K6316" i="3"/>
  <c r="K6317" i="3"/>
  <c r="K6318" i="3"/>
  <c r="K6319" i="3"/>
  <c r="K6320" i="3"/>
  <c r="K6321" i="3"/>
  <c r="K6322" i="3"/>
  <c r="K6323" i="3"/>
  <c r="K6324" i="3"/>
  <c r="K6325" i="3"/>
  <c r="K6326" i="3"/>
  <c r="K6327" i="3"/>
  <c r="K6328" i="3"/>
  <c r="K6329" i="3"/>
  <c r="K6330" i="3"/>
  <c r="K6331" i="3"/>
  <c r="K6332" i="3"/>
  <c r="K6333" i="3"/>
  <c r="K6334" i="3"/>
  <c r="K6335" i="3"/>
  <c r="K6336" i="3"/>
  <c r="K6337" i="3"/>
  <c r="K6338" i="3"/>
  <c r="K6339" i="3"/>
  <c r="K6340" i="3"/>
  <c r="K6341" i="3"/>
  <c r="K6342" i="3"/>
  <c r="K6343" i="3"/>
  <c r="K6344" i="3"/>
  <c r="K6345" i="3"/>
  <c r="K6346" i="3"/>
  <c r="K6347" i="3"/>
  <c r="K6348" i="3"/>
  <c r="K6349" i="3"/>
  <c r="K6350" i="3"/>
  <c r="K6351" i="3"/>
  <c r="K6352" i="3"/>
  <c r="K6353" i="3"/>
  <c r="K6354" i="3"/>
  <c r="K6355" i="3"/>
  <c r="K6356" i="3"/>
  <c r="K6357" i="3"/>
  <c r="K6358" i="3"/>
  <c r="K6359" i="3"/>
  <c r="K6360" i="3"/>
  <c r="K6361" i="3"/>
  <c r="K6362" i="3"/>
  <c r="K6363" i="3"/>
  <c r="K6364" i="3"/>
  <c r="K6365" i="3"/>
  <c r="K6366" i="3"/>
  <c r="K6367" i="3"/>
  <c r="K6368" i="3"/>
  <c r="K6369" i="3"/>
  <c r="K6370" i="3"/>
  <c r="K6371" i="3"/>
  <c r="K6372" i="3"/>
  <c r="K6373" i="3"/>
  <c r="K6374" i="3"/>
  <c r="K6375" i="3"/>
  <c r="K6376" i="3"/>
  <c r="K6377" i="3"/>
  <c r="K6378" i="3"/>
  <c r="K6379" i="3"/>
  <c r="K6380" i="3"/>
  <c r="K6381" i="3"/>
  <c r="K6382" i="3"/>
  <c r="K6383" i="3"/>
  <c r="K6384" i="3"/>
  <c r="K6385" i="3"/>
  <c r="K6386" i="3"/>
  <c r="K6387" i="3"/>
  <c r="K6388" i="3"/>
  <c r="K6389" i="3"/>
  <c r="K6390" i="3"/>
  <c r="K6391" i="3"/>
  <c r="K6392" i="3"/>
  <c r="K6393" i="3"/>
  <c r="K6394" i="3"/>
  <c r="K6395" i="3"/>
  <c r="K6396" i="3"/>
  <c r="K6397" i="3"/>
  <c r="K6398" i="3"/>
  <c r="K6399" i="3"/>
  <c r="K6400" i="3"/>
  <c r="K6401" i="3"/>
  <c r="K6402" i="3"/>
  <c r="K6403" i="3"/>
  <c r="K6404" i="3"/>
  <c r="K6405" i="3"/>
  <c r="K6406" i="3"/>
  <c r="K6407" i="3"/>
  <c r="K6408" i="3"/>
  <c r="K6409" i="3"/>
  <c r="K6410" i="3"/>
  <c r="K6411" i="3"/>
  <c r="K6412" i="3"/>
  <c r="K6413" i="3"/>
  <c r="K6414" i="3"/>
  <c r="K6415" i="3"/>
  <c r="K6416" i="3"/>
  <c r="K6417" i="3"/>
  <c r="K6418" i="3"/>
  <c r="K6419" i="3"/>
  <c r="K6420" i="3"/>
  <c r="K6421" i="3"/>
  <c r="K6422" i="3"/>
  <c r="K6423" i="3"/>
  <c r="K6424" i="3"/>
  <c r="K6425" i="3"/>
  <c r="K6426" i="3"/>
  <c r="K6427" i="3"/>
  <c r="K6428" i="3"/>
  <c r="K6429" i="3"/>
  <c r="K6430" i="3"/>
  <c r="K6431" i="3"/>
  <c r="K6432" i="3"/>
  <c r="K6433" i="3"/>
  <c r="K6434" i="3"/>
  <c r="K6435" i="3"/>
  <c r="K6436" i="3"/>
  <c r="K6437" i="3"/>
  <c r="K6438" i="3"/>
  <c r="K6439" i="3"/>
  <c r="K6440" i="3"/>
  <c r="K6441" i="3"/>
  <c r="K6442" i="3"/>
  <c r="K6443" i="3"/>
  <c r="K6444" i="3"/>
  <c r="K6445" i="3"/>
  <c r="K6446" i="3"/>
  <c r="K6447" i="3"/>
  <c r="K6448" i="3"/>
  <c r="K6449" i="3"/>
  <c r="K6450" i="3"/>
  <c r="K6451" i="3"/>
  <c r="K6452" i="3"/>
  <c r="K6453" i="3"/>
  <c r="K6454" i="3"/>
  <c r="K6455" i="3"/>
  <c r="K6456" i="3"/>
  <c r="K6457" i="3"/>
  <c r="K6458" i="3"/>
  <c r="K6459" i="3"/>
  <c r="K6460" i="3"/>
  <c r="K6461" i="3"/>
  <c r="K6462" i="3"/>
  <c r="K6463" i="3"/>
  <c r="K6464" i="3"/>
  <c r="K6465" i="3"/>
  <c r="K6466" i="3"/>
  <c r="K6467" i="3"/>
  <c r="K6468" i="3"/>
  <c r="K6469" i="3"/>
  <c r="K6470" i="3"/>
  <c r="K6471" i="3"/>
  <c r="K6472" i="3"/>
  <c r="K6473" i="3"/>
  <c r="K6474" i="3"/>
  <c r="K6475" i="3"/>
  <c r="K6476" i="3"/>
  <c r="K6477" i="3"/>
  <c r="K6478" i="3"/>
  <c r="K6479" i="3"/>
  <c r="K6480" i="3"/>
  <c r="K6481" i="3"/>
  <c r="K6482" i="3"/>
  <c r="K6483" i="3"/>
  <c r="K6484" i="3"/>
  <c r="K6485" i="3"/>
  <c r="K6486" i="3"/>
  <c r="K6487" i="3"/>
  <c r="K6488" i="3"/>
  <c r="K6489" i="3"/>
  <c r="K6490" i="3"/>
  <c r="K6491" i="3"/>
  <c r="K6492" i="3"/>
  <c r="K6493" i="3"/>
  <c r="K6494" i="3"/>
  <c r="K6495" i="3"/>
  <c r="K6496" i="3"/>
  <c r="K6497" i="3"/>
  <c r="K6498" i="3"/>
  <c r="K6499" i="3"/>
  <c r="K6500" i="3"/>
  <c r="K6501" i="3"/>
  <c r="K6502" i="3"/>
  <c r="K6503" i="3"/>
  <c r="K6504" i="3"/>
  <c r="K6505" i="3"/>
  <c r="K6506" i="3"/>
  <c r="K6507" i="3"/>
  <c r="K6508" i="3"/>
  <c r="K6509" i="3"/>
  <c r="K6510" i="3"/>
  <c r="K6511" i="3"/>
  <c r="K6512" i="3"/>
  <c r="K6513" i="3"/>
  <c r="K6514" i="3"/>
  <c r="K6515" i="3"/>
  <c r="K6516" i="3"/>
  <c r="K6517" i="3"/>
  <c r="K6518" i="3"/>
  <c r="K6519" i="3"/>
  <c r="K6520" i="3"/>
  <c r="K6521" i="3"/>
  <c r="K6522" i="3"/>
  <c r="K6523" i="3"/>
  <c r="K6524" i="3"/>
  <c r="K6525" i="3"/>
  <c r="K6526" i="3"/>
  <c r="K6527" i="3"/>
  <c r="K6528" i="3"/>
  <c r="K6529" i="3"/>
  <c r="K6530" i="3"/>
  <c r="K6531" i="3"/>
  <c r="K6532" i="3"/>
  <c r="K6533" i="3"/>
  <c r="K6534" i="3"/>
  <c r="K6535" i="3"/>
  <c r="K6536" i="3"/>
  <c r="K6537" i="3"/>
  <c r="K6538" i="3"/>
  <c r="K6539" i="3"/>
  <c r="K6540" i="3"/>
  <c r="K6541" i="3"/>
  <c r="K6542" i="3"/>
  <c r="K6543" i="3"/>
  <c r="K6544" i="3"/>
  <c r="K6545" i="3"/>
  <c r="K6546" i="3"/>
  <c r="K6547" i="3"/>
  <c r="K6548" i="3"/>
  <c r="K6549" i="3"/>
  <c r="K6550" i="3"/>
  <c r="K6551" i="3"/>
  <c r="K6552" i="3"/>
  <c r="K6553" i="3"/>
  <c r="K6554" i="3"/>
  <c r="K6555" i="3"/>
  <c r="K6556" i="3"/>
  <c r="K6557" i="3"/>
  <c r="K6558" i="3"/>
  <c r="K6559" i="3"/>
  <c r="K6560" i="3"/>
  <c r="K6561" i="3"/>
  <c r="K6562" i="3"/>
  <c r="K6563" i="3"/>
  <c r="K6564" i="3"/>
  <c r="K6565" i="3"/>
  <c r="K6566" i="3"/>
  <c r="K6567" i="3"/>
  <c r="K6568" i="3"/>
  <c r="K6569" i="3"/>
  <c r="K6570" i="3"/>
  <c r="K6571" i="3"/>
  <c r="K6572" i="3"/>
  <c r="K6573" i="3"/>
  <c r="K6574" i="3"/>
  <c r="K6575" i="3"/>
  <c r="K6576" i="3"/>
  <c r="K6577" i="3"/>
  <c r="K6578" i="3"/>
  <c r="K6579" i="3"/>
  <c r="K6580" i="3"/>
  <c r="K6581" i="3"/>
  <c r="K6582" i="3"/>
  <c r="K6583" i="3"/>
  <c r="K6584" i="3"/>
  <c r="K6585" i="3"/>
  <c r="K6586" i="3"/>
  <c r="K6587" i="3"/>
  <c r="K6588" i="3"/>
  <c r="K6589" i="3"/>
  <c r="K6590" i="3"/>
  <c r="K6591" i="3"/>
  <c r="K6592" i="3"/>
  <c r="K6593" i="3"/>
  <c r="K6594" i="3"/>
  <c r="K6595" i="3"/>
  <c r="K6596" i="3"/>
  <c r="K6597" i="3"/>
  <c r="K6598" i="3"/>
  <c r="K6599" i="3"/>
  <c r="K6600" i="3"/>
  <c r="K6601" i="3"/>
  <c r="K6602" i="3"/>
  <c r="K6603" i="3"/>
  <c r="K6604" i="3"/>
  <c r="K6605" i="3"/>
  <c r="K6606" i="3"/>
  <c r="K6607" i="3"/>
  <c r="K6608" i="3"/>
  <c r="K6609" i="3"/>
  <c r="K6610" i="3"/>
  <c r="K6611" i="3"/>
  <c r="K6612" i="3"/>
  <c r="K6613" i="3"/>
  <c r="K6614" i="3"/>
  <c r="K6615" i="3"/>
  <c r="K6616" i="3"/>
  <c r="K6617" i="3"/>
  <c r="K6618" i="3"/>
  <c r="K6619" i="3"/>
  <c r="K6620" i="3"/>
  <c r="K6621" i="3"/>
  <c r="K6622" i="3"/>
  <c r="K6623" i="3"/>
  <c r="K6624" i="3"/>
  <c r="K6625" i="3"/>
  <c r="K6626" i="3"/>
  <c r="K6627" i="3"/>
  <c r="K6628" i="3"/>
  <c r="K6629" i="3"/>
  <c r="K6630" i="3"/>
  <c r="K6631" i="3"/>
  <c r="K6632" i="3"/>
  <c r="K6633" i="3"/>
  <c r="K6634" i="3"/>
  <c r="K6635" i="3"/>
  <c r="K6636" i="3"/>
  <c r="K6637" i="3"/>
  <c r="K6638" i="3"/>
  <c r="K6639" i="3"/>
  <c r="K6640" i="3"/>
  <c r="K6641" i="3"/>
  <c r="K6642" i="3"/>
  <c r="K6643" i="3"/>
  <c r="K6644" i="3"/>
  <c r="K6645" i="3"/>
  <c r="K6646" i="3"/>
  <c r="K6647" i="3"/>
  <c r="K6648" i="3"/>
  <c r="K6649" i="3"/>
  <c r="K6650" i="3"/>
  <c r="K6651" i="3"/>
  <c r="K6652" i="3"/>
  <c r="K6653" i="3"/>
  <c r="K6654" i="3"/>
  <c r="K6655" i="3"/>
  <c r="K6656" i="3"/>
  <c r="K6657" i="3"/>
  <c r="K6658" i="3"/>
  <c r="K6659" i="3"/>
  <c r="K6660" i="3"/>
  <c r="K6661" i="3"/>
  <c r="K6662" i="3"/>
  <c r="K6663" i="3"/>
  <c r="K6664" i="3"/>
  <c r="K6665" i="3"/>
  <c r="K6666" i="3"/>
  <c r="K6667" i="3"/>
  <c r="K6668" i="3"/>
  <c r="K6669" i="3"/>
  <c r="K6670" i="3"/>
  <c r="K6671" i="3"/>
  <c r="K6672" i="3"/>
  <c r="K6673" i="3"/>
  <c r="K6674" i="3"/>
  <c r="K6675" i="3"/>
  <c r="K6676" i="3"/>
  <c r="K6677" i="3"/>
  <c r="K6678" i="3"/>
  <c r="K6679" i="3"/>
  <c r="K6680" i="3"/>
  <c r="K6681" i="3"/>
  <c r="K6682" i="3"/>
  <c r="K6683" i="3"/>
  <c r="K6684" i="3"/>
  <c r="K6685" i="3"/>
  <c r="K6686" i="3"/>
  <c r="K6687" i="3"/>
  <c r="K6688" i="3"/>
  <c r="K6689" i="3"/>
  <c r="K6690" i="3"/>
  <c r="K6691" i="3"/>
  <c r="K6692" i="3"/>
  <c r="K6693" i="3"/>
  <c r="K6694" i="3"/>
  <c r="K6695" i="3"/>
  <c r="K6696" i="3"/>
  <c r="K6697" i="3"/>
  <c r="K6698" i="3"/>
  <c r="K6699" i="3"/>
  <c r="K6700" i="3"/>
  <c r="K6701" i="3"/>
  <c r="K6702" i="3"/>
  <c r="K6703" i="3"/>
  <c r="K6704" i="3"/>
  <c r="K6705" i="3"/>
  <c r="K6706" i="3"/>
  <c r="K6707" i="3"/>
  <c r="K6708" i="3"/>
  <c r="K6709" i="3"/>
  <c r="K6710" i="3"/>
  <c r="K6711" i="3"/>
  <c r="K6712" i="3"/>
  <c r="K6713" i="3"/>
  <c r="K6714" i="3"/>
  <c r="K6715" i="3"/>
  <c r="K6716" i="3"/>
  <c r="K6717" i="3"/>
  <c r="K6718" i="3"/>
  <c r="K6719" i="3"/>
  <c r="K6720" i="3"/>
  <c r="K6721" i="3"/>
  <c r="K6722" i="3"/>
  <c r="K6723" i="3"/>
  <c r="K6724" i="3"/>
  <c r="K6725" i="3"/>
  <c r="K6726" i="3"/>
  <c r="K6727" i="3"/>
  <c r="K6728" i="3"/>
  <c r="K6729" i="3"/>
  <c r="K6730" i="3"/>
  <c r="K6731" i="3"/>
  <c r="K6732" i="3"/>
  <c r="K6733" i="3"/>
  <c r="K6734" i="3"/>
  <c r="K6735" i="3"/>
  <c r="K6736" i="3"/>
  <c r="K6737" i="3"/>
  <c r="K6738" i="3"/>
  <c r="K6739" i="3"/>
  <c r="K6740" i="3"/>
  <c r="K6741" i="3"/>
  <c r="K6742" i="3"/>
  <c r="K6743" i="3"/>
  <c r="K6744" i="3"/>
  <c r="K6745" i="3"/>
  <c r="K6746" i="3"/>
  <c r="K6747" i="3"/>
  <c r="K6748" i="3"/>
  <c r="K6749" i="3"/>
  <c r="K6750" i="3"/>
  <c r="K6751" i="3"/>
  <c r="K6752" i="3"/>
  <c r="K6753" i="3"/>
  <c r="K6754" i="3"/>
  <c r="K6755" i="3"/>
  <c r="K6756" i="3"/>
  <c r="K6757" i="3"/>
  <c r="K6758" i="3"/>
  <c r="K6759" i="3"/>
  <c r="K6760" i="3"/>
  <c r="K6761" i="3"/>
  <c r="K6762" i="3"/>
  <c r="K6763" i="3"/>
  <c r="K6764" i="3"/>
  <c r="K6765" i="3"/>
  <c r="K6766" i="3"/>
  <c r="K6767" i="3"/>
  <c r="K6768" i="3"/>
  <c r="K6769" i="3"/>
  <c r="K6770" i="3"/>
  <c r="K6771" i="3"/>
  <c r="K6772" i="3"/>
  <c r="K6773" i="3"/>
  <c r="K6774" i="3"/>
  <c r="K6775" i="3"/>
  <c r="K6776" i="3"/>
  <c r="K6777" i="3"/>
  <c r="K6778" i="3"/>
  <c r="K6779" i="3"/>
  <c r="K6780" i="3"/>
  <c r="K6781" i="3"/>
  <c r="K6782" i="3"/>
  <c r="K6783" i="3"/>
  <c r="K6784" i="3"/>
  <c r="K6785" i="3"/>
  <c r="K6786" i="3"/>
  <c r="K6787" i="3"/>
  <c r="K6788" i="3"/>
  <c r="K6789" i="3"/>
  <c r="K6790" i="3"/>
  <c r="K6791" i="3"/>
  <c r="K6792" i="3"/>
  <c r="K6793" i="3"/>
  <c r="K6794" i="3"/>
  <c r="K6795" i="3"/>
  <c r="K6796" i="3"/>
  <c r="K6797" i="3"/>
  <c r="K6798" i="3"/>
  <c r="K6799" i="3"/>
  <c r="K6800" i="3"/>
  <c r="K6801" i="3"/>
  <c r="K6802" i="3"/>
  <c r="K6803" i="3"/>
  <c r="K6804" i="3"/>
  <c r="K6805" i="3"/>
  <c r="K6806" i="3"/>
  <c r="K6807" i="3"/>
  <c r="K6808" i="3"/>
  <c r="K6809" i="3"/>
  <c r="K6810" i="3"/>
  <c r="K6811" i="3"/>
  <c r="K6812" i="3"/>
  <c r="K6813" i="3"/>
  <c r="K6814" i="3"/>
  <c r="K6815" i="3"/>
  <c r="K6816" i="3"/>
  <c r="K6817" i="3"/>
  <c r="K6818" i="3"/>
  <c r="K6819" i="3"/>
  <c r="K6820" i="3"/>
  <c r="K6821" i="3"/>
  <c r="K6822" i="3"/>
  <c r="K6823" i="3"/>
  <c r="K6824" i="3"/>
  <c r="K6825" i="3"/>
  <c r="K6826" i="3"/>
  <c r="K6827" i="3"/>
  <c r="K6828" i="3"/>
  <c r="K6829" i="3"/>
  <c r="K6830" i="3"/>
  <c r="K6831" i="3"/>
  <c r="K6832" i="3"/>
  <c r="K6833" i="3"/>
  <c r="K6834" i="3"/>
  <c r="K6835" i="3"/>
  <c r="K6836" i="3"/>
  <c r="K6837" i="3"/>
  <c r="K6838" i="3"/>
  <c r="K6839" i="3"/>
  <c r="K6840" i="3"/>
  <c r="K6841" i="3"/>
  <c r="K6842" i="3"/>
  <c r="K6843" i="3"/>
  <c r="K6844" i="3"/>
  <c r="K6845" i="3"/>
  <c r="K6846" i="3"/>
  <c r="K6847" i="3"/>
  <c r="K6848" i="3"/>
  <c r="K6849" i="3"/>
  <c r="K6850" i="3"/>
  <c r="K6851" i="3"/>
  <c r="K6852" i="3"/>
  <c r="K6853" i="3"/>
  <c r="K6854" i="3"/>
  <c r="K6855" i="3"/>
  <c r="K6856" i="3"/>
  <c r="K6857" i="3"/>
  <c r="K6858" i="3"/>
  <c r="K6859" i="3"/>
  <c r="K6860" i="3"/>
  <c r="K6861" i="3"/>
  <c r="K6862" i="3"/>
  <c r="K6863" i="3"/>
  <c r="K6864" i="3"/>
  <c r="K6865" i="3"/>
  <c r="K6866" i="3"/>
  <c r="K6867" i="3"/>
  <c r="K6868" i="3"/>
  <c r="K6869" i="3"/>
  <c r="K6870" i="3"/>
  <c r="K6871" i="3"/>
  <c r="K6872" i="3"/>
  <c r="K6873" i="3"/>
  <c r="K6874" i="3"/>
  <c r="K6875" i="3"/>
  <c r="K6876" i="3"/>
  <c r="K6877" i="3"/>
  <c r="K6878" i="3"/>
  <c r="K6879" i="3"/>
  <c r="K6880" i="3"/>
  <c r="K6881" i="3"/>
  <c r="K6882" i="3"/>
  <c r="K6883" i="3"/>
  <c r="K6884" i="3"/>
  <c r="K6885" i="3"/>
  <c r="K6886" i="3"/>
  <c r="K6887" i="3"/>
  <c r="K6888" i="3"/>
  <c r="K6889" i="3"/>
  <c r="K6890" i="3"/>
  <c r="K6891" i="3"/>
  <c r="K6892" i="3"/>
  <c r="K6893" i="3"/>
  <c r="K6894" i="3"/>
  <c r="K6895" i="3"/>
  <c r="K6896" i="3"/>
  <c r="K6897" i="3"/>
  <c r="K6898" i="3"/>
  <c r="K6899" i="3"/>
  <c r="K6900" i="3"/>
  <c r="K6901" i="3"/>
  <c r="K6902" i="3"/>
  <c r="K6903" i="3"/>
  <c r="K6904" i="3"/>
  <c r="K6905" i="3"/>
  <c r="K6906" i="3"/>
  <c r="K6907" i="3"/>
  <c r="K6908" i="3"/>
  <c r="K6909" i="3"/>
  <c r="K6910" i="3"/>
  <c r="K6911" i="3"/>
  <c r="K6912" i="3"/>
  <c r="K6913" i="3"/>
  <c r="K6914" i="3"/>
  <c r="K6915" i="3"/>
  <c r="K6916" i="3"/>
  <c r="K6917" i="3"/>
  <c r="K6918" i="3"/>
  <c r="K6919" i="3"/>
  <c r="K6920" i="3"/>
  <c r="K6921" i="3"/>
  <c r="K6922" i="3"/>
  <c r="K6923" i="3"/>
  <c r="K6924" i="3"/>
  <c r="K6925" i="3"/>
  <c r="K6926" i="3"/>
  <c r="K6927" i="3"/>
  <c r="K6928" i="3"/>
  <c r="K6929" i="3"/>
  <c r="K6930" i="3"/>
  <c r="K6931" i="3"/>
  <c r="K6932" i="3"/>
  <c r="K6933" i="3"/>
  <c r="K6934" i="3"/>
  <c r="K6935" i="3"/>
  <c r="K6936" i="3"/>
  <c r="K6937" i="3"/>
  <c r="K6938" i="3"/>
  <c r="K6939" i="3"/>
  <c r="K6940" i="3"/>
  <c r="K6941" i="3"/>
  <c r="K6942" i="3"/>
  <c r="K6943" i="3"/>
  <c r="K6944" i="3"/>
  <c r="K6945" i="3"/>
  <c r="K6946" i="3"/>
  <c r="K6947" i="3"/>
  <c r="K6948" i="3"/>
  <c r="K6949" i="3"/>
  <c r="K6950" i="3"/>
  <c r="K6951" i="3"/>
  <c r="K6952" i="3"/>
  <c r="K6953" i="3"/>
  <c r="K6954" i="3"/>
  <c r="K6955" i="3"/>
  <c r="K6956" i="3"/>
  <c r="K6957" i="3"/>
  <c r="K6958" i="3"/>
  <c r="K6959" i="3"/>
  <c r="K6960" i="3"/>
  <c r="K6961" i="3"/>
  <c r="K6962" i="3"/>
  <c r="K6963" i="3"/>
  <c r="K6964" i="3"/>
  <c r="K6965" i="3"/>
  <c r="K6966" i="3"/>
  <c r="K6967" i="3"/>
  <c r="K6968" i="3"/>
  <c r="K6969" i="3"/>
  <c r="K6970" i="3"/>
  <c r="K6971" i="3"/>
  <c r="K6972" i="3"/>
  <c r="K6973" i="3"/>
  <c r="K6974" i="3"/>
  <c r="K6975" i="3"/>
  <c r="K6976" i="3"/>
  <c r="K6977" i="3"/>
  <c r="K6978" i="3"/>
  <c r="K6979" i="3"/>
  <c r="K6980" i="3"/>
  <c r="K6981" i="3"/>
  <c r="K6982" i="3"/>
  <c r="K6983" i="3"/>
  <c r="K6984" i="3"/>
  <c r="K6985" i="3"/>
  <c r="K6986" i="3"/>
  <c r="K6987" i="3"/>
  <c r="K6988" i="3"/>
  <c r="K6989" i="3"/>
  <c r="K6990" i="3"/>
  <c r="K6991" i="3"/>
  <c r="K6992" i="3"/>
  <c r="K6993" i="3"/>
  <c r="K6994" i="3"/>
  <c r="K6995" i="3"/>
  <c r="K6996" i="3"/>
  <c r="K6997" i="3"/>
  <c r="K6998" i="3"/>
  <c r="K6999" i="3"/>
  <c r="K7000" i="3"/>
  <c r="K7001" i="3"/>
  <c r="K7002" i="3"/>
  <c r="K7003" i="3"/>
  <c r="K7004" i="3"/>
  <c r="K7005" i="3"/>
  <c r="K7006" i="3"/>
  <c r="K7007" i="3"/>
  <c r="K7008" i="3"/>
  <c r="K7009" i="3"/>
  <c r="K7010" i="3"/>
  <c r="K7011" i="3"/>
  <c r="K7012" i="3"/>
  <c r="K7013" i="3"/>
  <c r="K7014" i="3"/>
  <c r="K7015" i="3"/>
  <c r="K7016" i="3"/>
  <c r="K7017" i="3"/>
  <c r="K7018" i="3"/>
  <c r="K7019" i="3"/>
  <c r="K7020" i="3"/>
  <c r="K7021" i="3"/>
  <c r="K7022" i="3"/>
  <c r="K7023" i="3"/>
  <c r="K7024" i="3"/>
  <c r="K7025" i="3"/>
  <c r="K7026" i="3"/>
  <c r="K7027" i="3"/>
  <c r="K7028" i="3"/>
  <c r="K7029" i="3"/>
  <c r="K7030" i="3"/>
  <c r="K7031" i="3"/>
  <c r="K7032" i="3"/>
  <c r="K7033" i="3"/>
  <c r="K7034" i="3"/>
  <c r="K7035" i="3"/>
  <c r="K7036" i="3"/>
  <c r="K7037" i="3"/>
  <c r="K7038" i="3"/>
  <c r="K7039" i="3"/>
  <c r="K7040" i="3"/>
  <c r="K7041" i="3"/>
  <c r="K7042" i="3"/>
  <c r="K7043" i="3"/>
  <c r="K7044" i="3"/>
  <c r="K7045" i="3"/>
  <c r="K7046" i="3"/>
  <c r="K7047" i="3"/>
  <c r="K7048" i="3"/>
  <c r="K7049" i="3"/>
  <c r="K7050" i="3"/>
  <c r="K7051" i="3"/>
  <c r="K7052" i="3"/>
  <c r="K7053" i="3"/>
  <c r="K7054" i="3"/>
  <c r="K7055" i="3"/>
  <c r="K7056" i="3"/>
  <c r="K7057" i="3"/>
  <c r="K7058" i="3"/>
  <c r="K7059" i="3"/>
  <c r="K7060" i="3"/>
  <c r="K7061" i="3"/>
  <c r="K7062" i="3"/>
  <c r="K7063" i="3"/>
  <c r="K7064" i="3"/>
  <c r="K7065" i="3"/>
  <c r="K7066" i="3"/>
  <c r="K7067" i="3"/>
  <c r="K7068" i="3"/>
  <c r="K7069" i="3"/>
  <c r="K7070" i="3"/>
  <c r="K7071" i="3"/>
  <c r="K7072" i="3"/>
  <c r="K7073" i="3"/>
  <c r="K7074" i="3"/>
  <c r="K7075" i="3"/>
  <c r="K7076" i="3"/>
  <c r="K7077" i="3"/>
  <c r="K7078" i="3"/>
  <c r="K7079" i="3"/>
  <c r="K7080" i="3"/>
  <c r="K7081" i="3"/>
  <c r="K7082" i="3"/>
  <c r="K7083" i="3"/>
  <c r="K7084" i="3"/>
  <c r="K7085" i="3"/>
  <c r="K7086" i="3"/>
  <c r="K7087" i="3"/>
  <c r="K7088" i="3"/>
  <c r="K7089" i="3"/>
  <c r="K7090" i="3"/>
  <c r="K7091" i="3"/>
  <c r="K7092" i="3"/>
  <c r="K7093" i="3"/>
  <c r="K7094" i="3"/>
  <c r="K7095" i="3"/>
  <c r="K7096" i="3"/>
  <c r="K7097" i="3"/>
  <c r="K7098" i="3"/>
  <c r="K7099" i="3"/>
  <c r="K7100" i="3"/>
  <c r="K7101" i="3"/>
  <c r="K7102" i="3"/>
  <c r="K7103" i="3"/>
  <c r="K7104" i="3"/>
  <c r="K7105" i="3"/>
  <c r="K7106" i="3"/>
  <c r="K7107" i="3"/>
  <c r="K7108" i="3"/>
  <c r="K7109" i="3"/>
  <c r="K7110" i="3"/>
  <c r="K7111" i="3"/>
  <c r="K7112" i="3"/>
  <c r="K7113" i="3"/>
  <c r="K7114" i="3"/>
  <c r="K7115" i="3"/>
  <c r="K7116" i="3"/>
  <c r="K7117" i="3"/>
  <c r="K7118" i="3"/>
  <c r="K7119" i="3"/>
  <c r="K7120" i="3"/>
  <c r="K7121" i="3"/>
  <c r="K7122" i="3"/>
  <c r="K7123" i="3"/>
  <c r="K7124" i="3"/>
  <c r="K7125" i="3"/>
  <c r="K7126" i="3"/>
  <c r="K7127" i="3"/>
  <c r="K7128" i="3"/>
  <c r="K7129" i="3"/>
  <c r="K7130" i="3"/>
  <c r="K7131" i="3"/>
  <c r="K7132" i="3"/>
  <c r="K7133" i="3"/>
  <c r="K7134" i="3"/>
  <c r="K7135" i="3"/>
  <c r="K7136" i="3"/>
  <c r="K7137" i="3"/>
  <c r="K7138" i="3"/>
  <c r="K7139" i="3"/>
  <c r="K7140" i="3"/>
  <c r="K7141" i="3"/>
  <c r="K7142" i="3"/>
  <c r="K7143" i="3"/>
  <c r="K7144" i="3"/>
  <c r="K7145" i="3"/>
  <c r="K7146" i="3"/>
  <c r="K7147" i="3"/>
  <c r="K7148" i="3"/>
  <c r="K7149" i="3"/>
  <c r="K7150" i="3"/>
  <c r="K7151" i="3"/>
  <c r="K7152" i="3"/>
  <c r="K7153" i="3"/>
  <c r="K7154" i="3"/>
  <c r="K7155" i="3"/>
  <c r="K7156" i="3"/>
  <c r="K7157" i="3"/>
  <c r="K7158" i="3"/>
  <c r="K7159" i="3"/>
  <c r="K7160" i="3"/>
  <c r="K7161" i="3"/>
  <c r="K7162" i="3"/>
  <c r="K7163" i="3"/>
  <c r="K7164" i="3"/>
  <c r="K7165" i="3"/>
  <c r="K7166" i="3"/>
  <c r="K7167" i="3"/>
  <c r="K7168" i="3"/>
  <c r="K7169" i="3"/>
  <c r="K7170" i="3"/>
  <c r="K7171" i="3"/>
  <c r="K7172" i="3"/>
  <c r="K7173" i="3"/>
  <c r="K7174" i="3"/>
  <c r="K7175" i="3"/>
  <c r="K7176" i="3"/>
  <c r="K7177" i="3"/>
  <c r="K7178" i="3"/>
  <c r="K7179" i="3"/>
  <c r="K7180" i="3"/>
  <c r="K7181" i="3"/>
  <c r="K7182" i="3"/>
  <c r="K7183" i="3"/>
  <c r="K7184" i="3"/>
  <c r="K7185" i="3"/>
  <c r="K7186" i="3"/>
  <c r="K7187" i="3"/>
  <c r="K7188" i="3"/>
  <c r="K7189" i="3"/>
  <c r="K7190" i="3"/>
  <c r="K7191" i="3"/>
  <c r="K7192" i="3"/>
  <c r="K7193" i="3"/>
  <c r="K7194" i="3"/>
  <c r="K7195" i="3"/>
  <c r="K7196" i="3"/>
  <c r="K7197" i="3"/>
  <c r="K7198" i="3"/>
  <c r="K7199" i="3"/>
  <c r="K7200" i="3"/>
  <c r="K7201" i="3"/>
  <c r="K7202" i="3"/>
  <c r="K7203" i="3"/>
  <c r="K7204" i="3"/>
  <c r="K7205" i="3"/>
  <c r="K7206" i="3"/>
  <c r="K7207" i="3"/>
  <c r="K7208" i="3"/>
  <c r="K7209" i="3"/>
  <c r="K7210" i="3"/>
  <c r="K7211" i="3"/>
  <c r="K7212" i="3"/>
  <c r="K7213" i="3"/>
  <c r="K7214" i="3"/>
  <c r="K7215" i="3"/>
  <c r="K7216" i="3"/>
  <c r="K7217" i="3"/>
  <c r="K7218" i="3"/>
  <c r="K7219" i="3"/>
  <c r="K7220" i="3"/>
  <c r="K7221" i="3"/>
  <c r="K7222" i="3"/>
  <c r="K7223" i="3"/>
  <c r="K7224" i="3"/>
  <c r="K7225" i="3"/>
  <c r="K7226" i="3"/>
  <c r="K7227" i="3"/>
  <c r="K7228" i="3"/>
  <c r="K7229" i="3"/>
  <c r="K7230" i="3"/>
  <c r="K7231" i="3"/>
  <c r="K7232" i="3"/>
  <c r="K7233" i="3"/>
  <c r="K7234" i="3"/>
  <c r="K7235" i="3"/>
  <c r="K7236" i="3"/>
  <c r="K7237" i="3"/>
  <c r="K7238" i="3"/>
  <c r="K7239" i="3"/>
  <c r="K7240" i="3"/>
  <c r="K7241" i="3"/>
  <c r="K7242" i="3"/>
  <c r="K7243" i="3"/>
  <c r="K7244" i="3"/>
  <c r="K7245" i="3"/>
  <c r="K7246" i="3"/>
  <c r="K7247" i="3"/>
  <c r="K7248" i="3"/>
  <c r="K7249" i="3"/>
  <c r="K7250" i="3"/>
  <c r="K7251" i="3"/>
  <c r="K7252" i="3"/>
  <c r="K7253" i="3"/>
  <c r="K7254" i="3"/>
  <c r="K7255" i="3"/>
  <c r="K7256" i="3"/>
  <c r="K7257" i="3"/>
  <c r="K7258" i="3"/>
  <c r="K7259" i="3"/>
  <c r="K7260" i="3"/>
  <c r="K7261" i="3"/>
  <c r="K7262" i="3"/>
  <c r="K7263" i="3"/>
  <c r="K7264" i="3"/>
  <c r="K7265" i="3"/>
  <c r="K7266" i="3"/>
  <c r="K7267" i="3"/>
  <c r="K7268" i="3"/>
  <c r="K7269" i="3"/>
  <c r="K7270" i="3"/>
  <c r="K7271" i="3"/>
  <c r="K7272" i="3"/>
  <c r="K7273" i="3"/>
  <c r="K7274" i="3"/>
  <c r="K7275" i="3"/>
  <c r="K7276" i="3"/>
  <c r="K7277" i="3"/>
  <c r="K7278" i="3"/>
  <c r="K7279" i="3"/>
  <c r="K7280" i="3"/>
  <c r="K7281" i="3"/>
  <c r="K7282" i="3"/>
  <c r="K7283" i="3"/>
  <c r="K7284" i="3"/>
  <c r="K7285" i="3"/>
  <c r="K7286" i="3"/>
  <c r="K7287" i="3"/>
  <c r="K7288" i="3"/>
  <c r="K7289" i="3"/>
  <c r="K7290" i="3"/>
  <c r="K7291" i="3"/>
  <c r="K7292" i="3"/>
  <c r="K7293" i="3"/>
  <c r="K7294" i="3"/>
  <c r="K7295" i="3"/>
  <c r="K7296" i="3"/>
  <c r="K7297" i="3"/>
  <c r="K7298" i="3"/>
  <c r="K7299" i="3"/>
  <c r="K7300" i="3"/>
  <c r="K7301" i="3"/>
  <c r="K7302" i="3"/>
  <c r="K7303" i="3"/>
  <c r="K7304" i="3"/>
  <c r="K7305" i="3"/>
  <c r="K7306" i="3"/>
  <c r="K7307" i="3"/>
  <c r="K7308" i="3"/>
  <c r="K7309" i="3"/>
  <c r="K7310" i="3"/>
  <c r="K7311" i="3"/>
  <c r="K7312" i="3"/>
  <c r="K7313" i="3"/>
  <c r="K7314" i="3"/>
  <c r="K7315" i="3"/>
  <c r="K7316" i="3"/>
  <c r="K7317" i="3"/>
  <c r="K7318" i="3"/>
  <c r="K7319" i="3"/>
  <c r="K7320" i="3"/>
  <c r="K7321" i="3"/>
  <c r="K7322" i="3"/>
  <c r="K7323" i="3"/>
  <c r="K7324" i="3"/>
  <c r="K7325" i="3"/>
  <c r="K7326" i="3"/>
  <c r="K7327" i="3"/>
  <c r="K7328" i="3"/>
  <c r="K7329" i="3"/>
  <c r="K7330" i="3"/>
  <c r="K7331" i="3"/>
  <c r="K7332" i="3"/>
  <c r="K7333" i="3"/>
  <c r="K7334" i="3"/>
  <c r="K7335" i="3"/>
  <c r="K7336" i="3"/>
  <c r="K7337" i="3"/>
  <c r="K7338" i="3"/>
  <c r="K7339" i="3"/>
  <c r="K7340" i="3"/>
  <c r="K7341" i="3"/>
  <c r="K7342" i="3"/>
  <c r="K7343" i="3"/>
  <c r="K7344" i="3"/>
  <c r="K7345" i="3"/>
  <c r="K7346" i="3"/>
  <c r="K7347" i="3"/>
  <c r="K7348" i="3"/>
  <c r="K7349" i="3"/>
  <c r="K7350" i="3"/>
  <c r="K7351" i="3"/>
  <c r="K7352" i="3"/>
  <c r="K7353" i="3"/>
  <c r="K7354" i="3"/>
  <c r="K7355" i="3"/>
  <c r="K7356" i="3"/>
  <c r="K7357" i="3"/>
  <c r="K7358" i="3"/>
  <c r="K7359" i="3"/>
  <c r="K7360" i="3"/>
  <c r="K7361" i="3"/>
  <c r="K7362" i="3"/>
  <c r="K7363" i="3"/>
  <c r="K7364" i="3"/>
  <c r="K7365" i="3"/>
  <c r="K7366" i="3"/>
  <c r="K7367" i="3"/>
  <c r="K7368" i="3"/>
  <c r="K7369" i="3"/>
  <c r="K7370" i="3"/>
  <c r="K7371" i="3"/>
  <c r="K7372" i="3"/>
  <c r="K7373" i="3"/>
  <c r="K7374" i="3"/>
  <c r="K7375" i="3"/>
  <c r="K7376" i="3"/>
  <c r="K7377" i="3"/>
  <c r="K7378" i="3"/>
  <c r="K7379" i="3"/>
  <c r="K7380" i="3"/>
  <c r="K7381" i="3"/>
  <c r="K7382" i="3"/>
  <c r="K7383" i="3"/>
  <c r="K7384" i="3"/>
  <c r="K7385" i="3"/>
  <c r="K7386" i="3"/>
  <c r="K7387" i="3"/>
  <c r="K7388" i="3"/>
  <c r="K7389" i="3"/>
  <c r="K7390" i="3"/>
  <c r="K7391" i="3"/>
  <c r="K7392" i="3"/>
  <c r="K7393" i="3"/>
  <c r="K7394" i="3"/>
  <c r="K7395" i="3"/>
  <c r="K7396" i="3"/>
  <c r="K7397" i="3"/>
  <c r="K7398" i="3"/>
  <c r="K7399" i="3"/>
  <c r="K7400" i="3"/>
  <c r="K7401" i="3"/>
  <c r="K7402" i="3"/>
  <c r="K7403" i="3"/>
  <c r="K7404" i="3"/>
  <c r="K7405" i="3"/>
  <c r="K7406" i="3"/>
  <c r="K7407" i="3"/>
  <c r="K7408" i="3"/>
  <c r="K7409" i="3"/>
  <c r="K7410" i="3"/>
  <c r="K7411" i="3"/>
  <c r="K7412" i="3"/>
  <c r="K7413" i="3"/>
  <c r="K7414" i="3"/>
  <c r="K7415" i="3"/>
  <c r="K7416" i="3"/>
  <c r="K7417" i="3"/>
  <c r="K7418" i="3"/>
  <c r="K7419" i="3"/>
  <c r="K7420" i="3"/>
  <c r="K7421" i="3"/>
  <c r="K7422" i="3"/>
  <c r="K7423" i="3"/>
  <c r="K7424" i="3"/>
  <c r="K7425" i="3"/>
  <c r="K7426" i="3"/>
  <c r="K7427" i="3"/>
  <c r="K7428" i="3"/>
  <c r="K7429" i="3"/>
  <c r="K7430" i="3"/>
  <c r="K7431" i="3"/>
  <c r="K7432" i="3"/>
  <c r="K7433" i="3"/>
  <c r="K7434" i="3"/>
  <c r="K7435" i="3"/>
  <c r="K7436" i="3"/>
  <c r="K7437" i="3"/>
  <c r="K7438" i="3"/>
  <c r="K7439" i="3"/>
  <c r="K7440" i="3"/>
  <c r="K7441" i="3"/>
  <c r="K7442" i="3"/>
  <c r="K7443" i="3"/>
  <c r="K7444" i="3"/>
  <c r="K7445" i="3"/>
  <c r="K7446" i="3"/>
  <c r="K7447" i="3"/>
  <c r="K7448" i="3"/>
  <c r="K7449" i="3"/>
  <c r="K7450" i="3"/>
  <c r="K7451" i="3"/>
  <c r="K7452" i="3"/>
  <c r="K7453" i="3"/>
  <c r="K7454" i="3"/>
  <c r="K7455" i="3"/>
  <c r="K7456" i="3"/>
  <c r="K7457" i="3"/>
  <c r="K7458" i="3"/>
  <c r="K7459" i="3"/>
  <c r="K7460" i="3"/>
  <c r="K7461" i="3"/>
  <c r="K7462" i="3"/>
  <c r="K7463" i="3"/>
  <c r="K7464" i="3"/>
  <c r="K7465" i="3"/>
  <c r="K7466" i="3"/>
  <c r="K7467" i="3"/>
  <c r="K7468" i="3"/>
  <c r="K7469" i="3"/>
  <c r="K7470" i="3"/>
  <c r="K7471" i="3"/>
  <c r="K7472" i="3"/>
  <c r="K7473" i="3"/>
  <c r="K7474" i="3"/>
  <c r="K7475" i="3"/>
  <c r="K7476" i="3"/>
  <c r="K7477" i="3"/>
  <c r="K7478" i="3"/>
  <c r="K7479" i="3"/>
  <c r="K7480" i="3"/>
  <c r="K7481" i="3"/>
  <c r="K7482" i="3"/>
  <c r="K7483" i="3"/>
  <c r="K7484" i="3"/>
  <c r="K7485" i="3"/>
  <c r="K7486" i="3"/>
  <c r="K7487" i="3"/>
  <c r="K7488" i="3"/>
  <c r="K7489" i="3"/>
  <c r="K7490" i="3"/>
  <c r="K7491" i="3"/>
  <c r="K7492" i="3"/>
  <c r="K7493" i="3"/>
  <c r="K7494" i="3"/>
  <c r="K7495" i="3"/>
  <c r="K7496" i="3"/>
  <c r="K7497" i="3"/>
  <c r="K7498" i="3"/>
  <c r="K7499" i="3"/>
  <c r="K7500" i="3"/>
  <c r="K7501" i="3"/>
  <c r="K7502" i="3"/>
  <c r="K7503" i="3"/>
  <c r="K7504" i="3"/>
  <c r="K7505" i="3"/>
  <c r="K7506" i="3"/>
  <c r="K7507" i="3"/>
  <c r="K7508" i="3"/>
  <c r="K7509" i="3"/>
  <c r="K7510" i="3"/>
  <c r="K7511" i="3"/>
  <c r="K7512" i="3"/>
  <c r="K7513" i="3"/>
  <c r="K7514" i="3"/>
  <c r="K7515" i="3"/>
  <c r="K7516" i="3"/>
  <c r="K7517" i="3"/>
  <c r="K7518" i="3"/>
  <c r="K7519" i="3"/>
  <c r="K7520" i="3"/>
  <c r="K7521" i="3"/>
  <c r="K7522" i="3"/>
  <c r="K7523" i="3"/>
  <c r="K7524" i="3"/>
  <c r="K7525" i="3"/>
  <c r="K7526" i="3"/>
  <c r="K7527" i="3"/>
  <c r="K7528" i="3"/>
  <c r="K7529" i="3"/>
  <c r="K7530" i="3"/>
  <c r="K7531" i="3"/>
  <c r="K7532" i="3"/>
  <c r="K7533" i="3"/>
  <c r="K7534" i="3"/>
  <c r="K7535" i="3"/>
  <c r="K7536" i="3"/>
  <c r="K7537" i="3"/>
  <c r="K7538" i="3"/>
  <c r="K7539" i="3"/>
  <c r="K7540" i="3"/>
  <c r="K7541" i="3"/>
  <c r="K7542" i="3"/>
  <c r="K7543" i="3"/>
  <c r="K7544" i="3"/>
  <c r="K7545" i="3"/>
  <c r="K7546" i="3"/>
  <c r="K7547" i="3"/>
  <c r="K7548" i="3"/>
  <c r="K7549" i="3"/>
  <c r="K7550" i="3"/>
  <c r="K7551" i="3"/>
  <c r="K7552" i="3"/>
  <c r="K7553" i="3"/>
  <c r="K7554" i="3"/>
  <c r="K7555" i="3"/>
  <c r="K7556" i="3"/>
  <c r="K7557" i="3"/>
  <c r="K7558" i="3"/>
  <c r="K7559" i="3"/>
  <c r="K7560" i="3"/>
  <c r="K7561" i="3"/>
  <c r="K7562" i="3"/>
  <c r="K7563" i="3"/>
  <c r="K7564" i="3"/>
  <c r="K7565" i="3"/>
  <c r="K7566" i="3"/>
  <c r="K7567" i="3"/>
  <c r="K7568" i="3"/>
  <c r="K7569" i="3"/>
  <c r="K7570" i="3"/>
  <c r="K7571" i="3"/>
  <c r="K7572" i="3"/>
  <c r="K7573" i="3"/>
  <c r="K7574" i="3"/>
  <c r="K7575" i="3"/>
  <c r="K7576" i="3"/>
  <c r="K7577" i="3"/>
  <c r="K7578" i="3"/>
  <c r="K7579" i="3"/>
  <c r="K7580" i="3"/>
  <c r="K7581" i="3"/>
  <c r="K7582" i="3"/>
  <c r="K7583" i="3"/>
  <c r="K7584" i="3"/>
  <c r="K7585" i="3"/>
  <c r="K7586" i="3"/>
  <c r="K7587" i="3"/>
  <c r="K7588" i="3"/>
  <c r="K7589" i="3"/>
  <c r="K7590" i="3"/>
  <c r="K7591" i="3"/>
  <c r="K7592" i="3"/>
  <c r="K7593" i="3"/>
  <c r="K7594" i="3"/>
  <c r="K7595" i="3"/>
  <c r="K7596" i="3"/>
  <c r="K7597" i="3"/>
  <c r="K7598" i="3"/>
  <c r="K7599" i="3"/>
  <c r="K7600" i="3"/>
  <c r="K7601" i="3"/>
  <c r="K7602" i="3"/>
  <c r="K7603" i="3"/>
  <c r="K7604" i="3"/>
  <c r="K7605" i="3"/>
  <c r="K7606" i="3"/>
  <c r="K7607" i="3"/>
  <c r="K7608" i="3"/>
  <c r="K7609" i="3"/>
  <c r="K7610" i="3"/>
  <c r="K7611" i="3"/>
  <c r="K7612" i="3"/>
  <c r="K7613" i="3"/>
  <c r="K7614" i="3"/>
  <c r="K7615" i="3"/>
  <c r="K7616" i="3"/>
  <c r="K7617" i="3"/>
  <c r="K7618" i="3"/>
  <c r="K7619" i="3"/>
  <c r="K7620" i="3"/>
  <c r="K7621" i="3"/>
  <c r="K7622" i="3"/>
  <c r="K7623" i="3"/>
  <c r="K7624" i="3"/>
  <c r="K7625" i="3"/>
  <c r="K7626" i="3"/>
  <c r="K7627" i="3"/>
  <c r="K7628" i="3"/>
  <c r="K7629" i="3"/>
  <c r="K7630" i="3"/>
  <c r="K7631" i="3"/>
  <c r="K7632" i="3"/>
  <c r="K7633" i="3"/>
  <c r="K7634" i="3"/>
  <c r="K7635" i="3"/>
  <c r="K7636" i="3"/>
  <c r="K7637" i="3"/>
  <c r="K7638" i="3"/>
  <c r="K7639" i="3"/>
  <c r="K7640" i="3"/>
  <c r="K7641" i="3"/>
  <c r="K7642" i="3"/>
  <c r="K7643" i="3"/>
  <c r="K7644" i="3"/>
  <c r="K7645" i="3"/>
  <c r="K7646" i="3"/>
  <c r="K7647" i="3"/>
  <c r="K7648" i="3"/>
  <c r="K7649" i="3"/>
  <c r="K7650" i="3"/>
  <c r="K7651" i="3"/>
  <c r="K7652" i="3"/>
  <c r="K7653" i="3"/>
  <c r="K7654" i="3"/>
  <c r="K7655" i="3"/>
  <c r="K7656" i="3"/>
  <c r="K7657" i="3"/>
  <c r="K7658" i="3"/>
  <c r="K7659" i="3"/>
  <c r="K7660" i="3"/>
  <c r="K7661" i="3"/>
  <c r="K7662" i="3"/>
  <c r="K7663" i="3"/>
  <c r="K7664" i="3"/>
  <c r="K7665" i="3"/>
  <c r="K7666" i="3"/>
  <c r="K7667" i="3"/>
  <c r="K7668" i="3"/>
  <c r="K7669" i="3"/>
  <c r="K7670" i="3"/>
  <c r="K7671" i="3"/>
  <c r="K7672" i="3"/>
  <c r="K7673" i="3"/>
  <c r="K7674" i="3"/>
  <c r="K7675" i="3"/>
  <c r="K7676" i="3"/>
  <c r="K7677" i="3"/>
  <c r="K7678" i="3"/>
  <c r="K7679" i="3"/>
  <c r="K7680" i="3"/>
  <c r="K7681" i="3"/>
  <c r="K7682" i="3"/>
  <c r="K7683" i="3"/>
  <c r="K7684" i="3"/>
  <c r="K7685" i="3"/>
  <c r="K7686" i="3"/>
  <c r="K7687" i="3"/>
  <c r="K7688" i="3"/>
  <c r="K7689" i="3"/>
  <c r="K7690" i="3"/>
  <c r="K7691" i="3"/>
  <c r="K7692" i="3"/>
  <c r="K7693" i="3"/>
  <c r="K7694" i="3"/>
  <c r="K7695" i="3"/>
  <c r="K7696" i="3"/>
  <c r="K7697" i="3"/>
  <c r="K7698" i="3"/>
  <c r="K7699" i="3"/>
  <c r="K7700" i="3"/>
  <c r="K7701" i="3"/>
  <c r="K7702" i="3"/>
  <c r="K7703" i="3"/>
  <c r="K7704" i="3"/>
  <c r="K7705" i="3"/>
  <c r="K7706" i="3"/>
  <c r="K7707" i="3"/>
  <c r="K7708" i="3"/>
  <c r="K7709" i="3"/>
  <c r="K7710" i="3"/>
  <c r="K7711" i="3"/>
  <c r="K7712" i="3"/>
  <c r="K7713" i="3"/>
  <c r="K7714" i="3"/>
  <c r="K7715" i="3"/>
  <c r="K7716" i="3"/>
  <c r="K7717" i="3"/>
  <c r="K7718" i="3"/>
  <c r="K7719" i="3"/>
  <c r="K7720" i="3"/>
  <c r="K7721" i="3"/>
  <c r="K7722" i="3"/>
  <c r="K7723" i="3"/>
  <c r="K7724" i="3"/>
  <c r="K7725" i="3"/>
  <c r="K7726" i="3"/>
  <c r="K7727" i="3"/>
  <c r="K7728" i="3"/>
  <c r="K7729" i="3"/>
  <c r="K7730" i="3"/>
  <c r="K7731" i="3"/>
  <c r="K7732" i="3"/>
  <c r="K7733" i="3"/>
  <c r="K7734" i="3"/>
  <c r="K7735" i="3"/>
  <c r="K7736" i="3"/>
  <c r="K7737" i="3"/>
  <c r="K7738" i="3"/>
  <c r="K7739" i="3"/>
  <c r="K7740" i="3"/>
  <c r="K7741" i="3"/>
  <c r="K7742" i="3"/>
  <c r="K7743" i="3"/>
  <c r="K7744" i="3"/>
  <c r="K7745" i="3"/>
  <c r="K7746" i="3"/>
  <c r="K7747" i="3"/>
  <c r="K7748" i="3"/>
  <c r="K7749" i="3"/>
  <c r="K7750" i="3"/>
  <c r="K7751" i="3"/>
  <c r="K7752" i="3"/>
  <c r="K7753" i="3"/>
  <c r="K7754" i="3"/>
  <c r="K7755" i="3"/>
  <c r="K7756" i="3"/>
  <c r="K7757" i="3"/>
  <c r="K7758" i="3"/>
  <c r="K7759" i="3"/>
  <c r="K7760" i="3"/>
  <c r="K7761" i="3"/>
  <c r="K7762" i="3"/>
  <c r="K7763" i="3"/>
  <c r="K7764" i="3"/>
  <c r="K7765" i="3"/>
  <c r="K7766" i="3"/>
  <c r="K7767" i="3"/>
  <c r="K7768" i="3"/>
  <c r="K7769" i="3"/>
  <c r="K7770" i="3"/>
  <c r="K7771" i="3"/>
  <c r="K7772" i="3"/>
  <c r="K7773" i="3"/>
  <c r="K7774" i="3"/>
  <c r="K7775" i="3"/>
  <c r="K7776" i="3"/>
  <c r="K7777" i="3"/>
  <c r="K7778" i="3"/>
  <c r="K7779" i="3"/>
  <c r="K7780" i="3"/>
  <c r="K7781" i="3"/>
  <c r="K7782" i="3"/>
  <c r="K7783" i="3"/>
  <c r="K7784" i="3"/>
  <c r="K7785" i="3"/>
  <c r="K7786" i="3"/>
  <c r="K7787" i="3"/>
  <c r="K7788" i="3"/>
  <c r="K7789" i="3"/>
  <c r="K7790" i="3"/>
  <c r="K7791" i="3"/>
  <c r="K7792" i="3"/>
  <c r="K7793" i="3"/>
  <c r="K7794" i="3"/>
  <c r="K7795" i="3"/>
  <c r="K7796" i="3"/>
  <c r="K7797" i="3"/>
  <c r="K7798" i="3"/>
  <c r="K7799" i="3"/>
  <c r="K7800" i="3"/>
  <c r="K7801" i="3"/>
  <c r="K7802" i="3"/>
  <c r="K7803" i="3"/>
  <c r="K7804" i="3"/>
  <c r="K7805" i="3"/>
  <c r="K7806" i="3"/>
  <c r="K7807" i="3"/>
  <c r="K7808" i="3"/>
  <c r="K7809" i="3"/>
  <c r="K7810" i="3"/>
  <c r="K7811" i="3"/>
  <c r="K7812" i="3"/>
  <c r="K7813" i="3"/>
  <c r="K7814" i="3"/>
  <c r="K7815" i="3"/>
  <c r="K7816" i="3"/>
  <c r="K7817" i="3"/>
  <c r="K7818" i="3"/>
  <c r="K7819" i="3"/>
  <c r="K7820" i="3"/>
  <c r="K7821" i="3"/>
  <c r="K7822" i="3"/>
  <c r="K7823" i="3"/>
  <c r="K7824" i="3"/>
  <c r="K7825" i="3"/>
  <c r="K7826" i="3"/>
  <c r="K7827" i="3"/>
  <c r="K7828" i="3"/>
  <c r="K7829" i="3"/>
  <c r="K7830" i="3"/>
  <c r="K7831" i="3"/>
  <c r="K7832" i="3"/>
  <c r="K7833" i="3"/>
  <c r="K7834" i="3"/>
  <c r="K7835" i="3"/>
  <c r="K7836" i="3"/>
  <c r="K7837" i="3"/>
  <c r="K7838" i="3"/>
  <c r="K7839" i="3"/>
  <c r="K7840" i="3"/>
  <c r="K7841" i="3"/>
  <c r="K7842" i="3"/>
  <c r="K7843" i="3"/>
  <c r="K7844" i="3"/>
  <c r="K7845" i="3"/>
  <c r="K7846" i="3"/>
  <c r="K7847" i="3"/>
  <c r="K7848" i="3"/>
  <c r="K7849" i="3"/>
  <c r="K7850" i="3"/>
  <c r="K7851" i="3"/>
  <c r="K7852" i="3"/>
  <c r="K7853" i="3"/>
  <c r="K7854" i="3"/>
  <c r="K7855" i="3"/>
  <c r="K7856" i="3"/>
  <c r="K7857" i="3"/>
  <c r="K7858" i="3"/>
  <c r="K7859" i="3"/>
  <c r="K7860" i="3"/>
  <c r="K7861" i="3"/>
  <c r="K7862" i="3"/>
  <c r="K7863" i="3"/>
  <c r="K7864" i="3"/>
  <c r="K7865" i="3"/>
  <c r="K7866" i="3"/>
  <c r="K7867" i="3"/>
  <c r="K7868" i="3"/>
  <c r="K7869" i="3"/>
  <c r="K7870" i="3"/>
  <c r="K7871" i="3"/>
  <c r="K7872" i="3"/>
  <c r="K7873" i="3"/>
  <c r="K7874" i="3"/>
  <c r="K7875" i="3"/>
  <c r="K7876" i="3"/>
  <c r="K7877" i="3"/>
  <c r="K7878" i="3"/>
  <c r="K7879" i="3"/>
  <c r="K7880" i="3"/>
  <c r="K7881" i="3"/>
  <c r="K7882" i="3"/>
  <c r="K7883" i="3"/>
  <c r="K7884" i="3"/>
  <c r="K7885" i="3"/>
  <c r="K7886" i="3"/>
  <c r="K7887" i="3"/>
  <c r="K7888" i="3"/>
  <c r="K7889" i="3"/>
  <c r="K7890" i="3"/>
  <c r="K7891" i="3"/>
  <c r="K7892" i="3"/>
  <c r="K7893" i="3"/>
  <c r="K7894" i="3"/>
  <c r="K7895" i="3"/>
  <c r="K7896" i="3"/>
  <c r="K7897" i="3"/>
  <c r="K7898" i="3"/>
  <c r="K7899" i="3"/>
  <c r="K7900" i="3"/>
  <c r="K7901" i="3"/>
  <c r="K7902" i="3"/>
  <c r="K7903" i="3"/>
  <c r="K7904" i="3"/>
  <c r="K7905" i="3"/>
  <c r="K7906" i="3"/>
  <c r="K7907" i="3"/>
  <c r="K7908" i="3"/>
  <c r="K7909" i="3"/>
  <c r="K7910" i="3"/>
  <c r="K7911" i="3"/>
  <c r="K7912" i="3"/>
  <c r="K7913" i="3"/>
  <c r="K7914" i="3"/>
  <c r="K7915" i="3"/>
  <c r="K7916" i="3"/>
  <c r="K7917" i="3"/>
  <c r="K7918" i="3"/>
  <c r="K7919" i="3"/>
  <c r="K7920" i="3"/>
  <c r="K7921" i="3"/>
  <c r="K7922" i="3"/>
  <c r="K7923" i="3"/>
  <c r="K7924" i="3"/>
  <c r="K7925" i="3"/>
  <c r="K7926" i="3"/>
  <c r="K7927" i="3"/>
  <c r="K7928" i="3"/>
  <c r="K7929" i="3"/>
  <c r="K7930" i="3"/>
  <c r="K7931" i="3"/>
  <c r="K7932" i="3"/>
  <c r="K7933" i="3"/>
  <c r="K7934" i="3"/>
  <c r="K7935" i="3"/>
  <c r="K7936" i="3"/>
  <c r="K7937" i="3"/>
  <c r="K7938" i="3"/>
  <c r="K7939" i="3"/>
  <c r="K7940" i="3"/>
  <c r="K7941" i="3"/>
  <c r="K7942" i="3"/>
  <c r="K7943" i="3"/>
  <c r="K7944" i="3"/>
  <c r="K7945" i="3"/>
  <c r="K7946" i="3"/>
  <c r="K7947" i="3"/>
  <c r="K7948" i="3"/>
  <c r="K7949" i="3"/>
  <c r="K7950" i="3"/>
  <c r="K7951" i="3"/>
  <c r="K7952" i="3"/>
  <c r="K7953" i="3"/>
  <c r="K7954" i="3"/>
  <c r="K7955" i="3"/>
  <c r="K7956" i="3"/>
  <c r="K7957" i="3"/>
  <c r="K7958" i="3"/>
  <c r="K7959" i="3"/>
  <c r="K7960" i="3"/>
  <c r="K7961" i="3"/>
  <c r="K7962" i="3"/>
  <c r="K7963" i="3"/>
  <c r="K7964" i="3"/>
  <c r="K7965" i="3"/>
  <c r="K7966" i="3"/>
  <c r="K7967" i="3"/>
  <c r="K7968" i="3"/>
  <c r="K7969" i="3"/>
  <c r="K7970" i="3"/>
  <c r="K7971" i="3"/>
  <c r="K7972" i="3"/>
  <c r="K7973" i="3"/>
  <c r="K7974" i="3"/>
  <c r="K7975" i="3"/>
  <c r="K7976" i="3"/>
  <c r="K7977" i="3"/>
  <c r="K7978" i="3"/>
  <c r="K7979" i="3"/>
  <c r="K7980" i="3"/>
  <c r="K7981" i="3"/>
  <c r="K7982" i="3"/>
  <c r="K7983" i="3"/>
  <c r="K7984" i="3"/>
  <c r="K7985" i="3"/>
  <c r="K7986" i="3"/>
  <c r="K7987" i="3"/>
  <c r="K7988" i="3"/>
  <c r="K7989" i="3"/>
  <c r="K7990" i="3"/>
  <c r="K7991" i="3"/>
  <c r="K7992" i="3"/>
  <c r="K7993" i="3"/>
  <c r="K7994" i="3"/>
  <c r="K7995" i="3"/>
  <c r="K7996" i="3"/>
  <c r="K7997" i="3"/>
  <c r="K7998" i="3"/>
  <c r="K7999" i="3"/>
  <c r="K8000" i="3"/>
  <c r="K8001" i="3"/>
  <c r="K8002" i="3"/>
  <c r="K8003" i="3"/>
  <c r="K8004" i="3"/>
  <c r="K8005" i="3"/>
  <c r="K8006" i="3"/>
  <c r="K8007" i="3"/>
  <c r="K8008" i="3"/>
  <c r="K8009" i="3"/>
  <c r="K8010" i="3"/>
  <c r="K8011" i="3"/>
  <c r="K8012" i="3"/>
  <c r="K8013" i="3"/>
  <c r="K8014" i="3"/>
  <c r="K8015" i="3"/>
  <c r="K8016" i="3"/>
  <c r="K8017" i="3"/>
  <c r="K8018" i="3"/>
  <c r="K8019" i="3"/>
  <c r="K8020" i="3"/>
  <c r="K8021" i="3"/>
  <c r="K8022" i="3"/>
  <c r="K8023" i="3"/>
  <c r="K8024" i="3"/>
  <c r="K8025" i="3"/>
  <c r="K8026" i="3"/>
  <c r="K8027" i="3"/>
  <c r="K8028" i="3"/>
  <c r="K8029" i="3"/>
  <c r="K8030" i="3"/>
  <c r="K8031" i="3"/>
  <c r="K8032" i="3"/>
  <c r="K8033" i="3"/>
  <c r="K8034" i="3"/>
  <c r="K8035" i="3"/>
  <c r="K8036" i="3"/>
  <c r="K8037" i="3"/>
  <c r="K8038" i="3"/>
  <c r="K8039" i="3"/>
  <c r="K8040" i="3"/>
  <c r="K8041" i="3"/>
  <c r="K8042" i="3"/>
  <c r="K8043" i="3"/>
  <c r="K8044" i="3"/>
  <c r="K8045" i="3"/>
  <c r="K8046" i="3"/>
  <c r="K8047" i="3"/>
  <c r="K8048" i="3"/>
  <c r="K8049" i="3"/>
  <c r="K8050" i="3"/>
  <c r="K8051" i="3"/>
  <c r="K8052" i="3"/>
  <c r="K8053" i="3"/>
  <c r="K8054" i="3"/>
  <c r="K8055" i="3"/>
  <c r="K8056" i="3"/>
  <c r="K8057" i="3"/>
  <c r="K8058" i="3"/>
  <c r="K8059" i="3"/>
  <c r="K8060" i="3"/>
  <c r="K8061" i="3"/>
  <c r="K8062" i="3"/>
  <c r="K8063" i="3"/>
  <c r="K8064" i="3"/>
  <c r="K8065" i="3"/>
  <c r="K8066" i="3"/>
  <c r="K8067" i="3"/>
  <c r="K8068" i="3"/>
  <c r="K8069" i="3"/>
  <c r="K8070" i="3"/>
  <c r="K8071" i="3"/>
  <c r="K8072" i="3"/>
  <c r="K8073" i="3"/>
  <c r="K8074" i="3"/>
  <c r="K8075" i="3"/>
  <c r="K8076" i="3"/>
  <c r="K8077" i="3"/>
  <c r="K8078" i="3"/>
  <c r="K8079" i="3"/>
  <c r="K8080" i="3"/>
  <c r="K8081" i="3"/>
  <c r="K8082" i="3"/>
  <c r="K8083" i="3"/>
  <c r="K8084" i="3"/>
  <c r="K8085" i="3"/>
  <c r="K8086" i="3"/>
  <c r="K8087" i="3"/>
  <c r="K8088" i="3"/>
  <c r="K8089" i="3"/>
  <c r="K8090" i="3"/>
  <c r="K8091" i="3"/>
  <c r="K8092" i="3"/>
  <c r="K8093" i="3"/>
  <c r="K8094" i="3"/>
  <c r="K8095" i="3"/>
  <c r="K8096" i="3"/>
  <c r="K8097" i="3"/>
  <c r="K8098" i="3"/>
  <c r="K8099" i="3"/>
  <c r="K8100" i="3"/>
  <c r="K8101" i="3"/>
  <c r="K8102" i="3"/>
  <c r="K8103" i="3"/>
  <c r="K8104" i="3"/>
  <c r="K8105" i="3"/>
  <c r="K8106" i="3"/>
  <c r="K8107" i="3"/>
  <c r="K8108" i="3"/>
  <c r="K8109" i="3"/>
  <c r="K8110" i="3"/>
  <c r="K8111" i="3"/>
  <c r="K8112" i="3"/>
  <c r="K8113" i="3"/>
  <c r="K8114" i="3"/>
  <c r="K8115" i="3"/>
  <c r="K8116" i="3"/>
  <c r="K8117" i="3"/>
  <c r="K8118" i="3"/>
  <c r="K8119" i="3"/>
  <c r="K8120" i="3"/>
  <c r="K8121" i="3"/>
  <c r="K8122" i="3"/>
  <c r="K8123" i="3"/>
  <c r="K8124" i="3"/>
  <c r="K8125" i="3"/>
  <c r="K8126" i="3"/>
  <c r="K8127" i="3"/>
  <c r="K8128" i="3"/>
  <c r="K8129" i="3"/>
  <c r="K8130" i="3"/>
  <c r="K8131" i="3"/>
  <c r="K8132" i="3"/>
  <c r="K8133" i="3"/>
  <c r="K8134" i="3"/>
  <c r="K8135" i="3"/>
  <c r="K8136" i="3"/>
  <c r="K8137" i="3"/>
  <c r="K8138" i="3"/>
  <c r="K8139" i="3"/>
  <c r="K8140" i="3"/>
  <c r="K8141" i="3"/>
  <c r="K8142" i="3"/>
  <c r="K8143" i="3"/>
  <c r="K8144" i="3"/>
  <c r="K8145" i="3"/>
  <c r="K8146" i="3"/>
  <c r="K8147" i="3"/>
  <c r="K8148" i="3"/>
  <c r="K8149" i="3"/>
  <c r="K8150" i="3"/>
  <c r="K8151" i="3"/>
  <c r="K8152" i="3"/>
  <c r="K8153" i="3"/>
  <c r="K8154" i="3"/>
  <c r="K8155" i="3"/>
  <c r="K8156" i="3"/>
  <c r="K8157" i="3"/>
  <c r="K8158" i="3"/>
  <c r="K8159" i="3"/>
  <c r="K8160" i="3"/>
  <c r="K8161" i="3"/>
  <c r="K8162" i="3"/>
  <c r="K8163" i="3"/>
  <c r="K8164" i="3"/>
  <c r="K8165" i="3"/>
  <c r="K8166" i="3"/>
  <c r="K8167" i="3"/>
  <c r="K8168" i="3"/>
  <c r="K8169" i="3"/>
  <c r="K8170" i="3"/>
  <c r="K8171" i="3"/>
  <c r="K8172" i="3"/>
  <c r="K8173" i="3"/>
  <c r="K8174" i="3"/>
  <c r="K8175" i="3"/>
  <c r="K8176" i="3"/>
  <c r="K8177" i="3"/>
  <c r="K8178" i="3"/>
  <c r="K8179" i="3"/>
  <c r="K8180" i="3"/>
  <c r="K8181" i="3"/>
  <c r="K8182" i="3"/>
  <c r="K8183" i="3"/>
  <c r="K8184" i="3"/>
  <c r="K8185" i="3"/>
  <c r="K8186" i="3"/>
  <c r="K8187" i="3"/>
  <c r="K8188" i="3"/>
  <c r="K8189" i="3"/>
  <c r="K8190" i="3"/>
  <c r="K8191" i="3"/>
  <c r="K8192" i="3"/>
  <c r="K8193" i="3"/>
  <c r="K8194" i="3"/>
  <c r="K8195" i="3"/>
  <c r="K8196" i="3"/>
  <c r="K8197" i="3"/>
  <c r="K8198" i="3"/>
  <c r="K8199" i="3"/>
  <c r="K8200" i="3"/>
  <c r="K8201" i="3"/>
  <c r="K8202" i="3"/>
  <c r="K8203" i="3"/>
  <c r="K8204" i="3"/>
  <c r="K8205" i="3"/>
  <c r="K8206" i="3"/>
  <c r="K8207" i="3"/>
  <c r="K8208" i="3"/>
  <c r="K8209" i="3"/>
  <c r="K8210" i="3"/>
  <c r="K8211" i="3"/>
  <c r="K8212" i="3"/>
  <c r="K8213" i="3"/>
  <c r="K8214" i="3"/>
  <c r="K8215" i="3"/>
  <c r="K8216" i="3"/>
  <c r="K8217" i="3"/>
  <c r="K8218" i="3"/>
  <c r="K8219" i="3"/>
  <c r="K8220" i="3"/>
  <c r="K8221" i="3"/>
  <c r="K8222" i="3"/>
  <c r="K8223" i="3"/>
  <c r="K8224" i="3"/>
  <c r="K8225" i="3"/>
  <c r="K8226" i="3"/>
  <c r="K8227" i="3"/>
  <c r="K8228" i="3"/>
  <c r="K8229" i="3"/>
  <c r="K8230" i="3"/>
  <c r="K8231" i="3"/>
  <c r="K8232" i="3"/>
  <c r="K8233" i="3"/>
  <c r="K8234" i="3"/>
  <c r="K8235" i="3"/>
  <c r="K8236" i="3"/>
  <c r="K8237" i="3"/>
  <c r="K8238" i="3"/>
  <c r="K8239" i="3"/>
  <c r="K8240" i="3"/>
  <c r="K8241" i="3"/>
  <c r="K8242" i="3"/>
  <c r="K8243" i="3"/>
  <c r="K8244" i="3"/>
  <c r="K8245" i="3"/>
  <c r="K8246" i="3"/>
  <c r="K8247" i="3"/>
  <c r="K8248" i="3"/>
  <c r="K8249" i="3"/>
  <c r="K8250" i="3"/>
  <c r="K8251" i="3"/>
  <c r="K8252" i="3"/>
  <c r="K8253" i="3"/>
  <c r="K8254" i="3"/>
  <c r="K8255" i="3"/>
  <c r="K8256" i="3"/>
  <c r="K8257" i="3"/>
  <c r="K8258" i="3"/>
  <c r="K8259" i="3"/>
  <c r="K8260" i="3"/>
  <c r="K8261" i="3"/>
  <c r="K8262" i="3"/>
  <c r="K8263" i="3"/>
  <c r="K8264" i="3"/>
  <c r="K8265" i="3"/>
  <c r="K8266" i="3"/>
  <c r="K8267" i="3"/>
  <c r="K8268" i="3"/>
  <c r="K8269" i="3"/>
  <c r="K8270" i="3"/>
  <c r="K8271" i="3"/>
  <c r="K8272" i="3"/>
  <c r="K8273" i="3"/>
  <c r="K8274" i="3"/>
  <c r="K8275" i="3"/>
  <c r="K8276" i="3"/>
  <c r="K8277" i="3"/>
  <c r="K8278" i="3"/>
  <c r="K8279" i="3"/>
  <c r="K8280" i="3"/>
  <c r="K8281" i="3"/>
  <c r="K8282" i="3"/>
  <c r="K8283" i="3"/>
  <c r="K8284" i="3"/>
  <c r="K8285" i="3"/>
  <c r="K8286" i="3"/>
  <c r="K8287" i="3"/>
  <c r="K8288" i="3"/>
  <c r="K8289" i="3"/>
  <c r="K8290" i="3"/>
  <c r="K8291" i="3"/>
  <c r="K8292" i="3"/>
  <c r="K8293" i="3"/>
  <c r="K8294" i="3"/>
  <c r="K8295" i="3"/>
  <c r="K8296" i="3"/>
  <c r="K8297" i="3"/>
  <c r="K8298" i="3"/>
  <c r="K8299" i="3"/>
  <c r="K8300" i="3"/>
  <c r="K8301" i="3"/>
  <c r="K8302" i="3"/>
  <c r="K8303" i="3"/>
  <c r="K8304" i="3"/>
  <c r="K8305" i="3"/>
  <c r="K8306" i="3"/>
  <c r="K8307" i="3"/>
  <c r="K8308" i="3"/>
  <c r="K8309" i="3"/>
  <c r="K8310" i="3"/>
  <c r="K8311" i="3"/>
  <c r="K8312" i="3"/>
  <c r="K8313" i="3"/>
  <c r="K8314" i="3"/>
  <c r="K8315" i="3"/>
  <c r="K8316" i="3"/>
  <c r="K8317" i="3"/>
  <c r="K8318" i="3"/>
  <c r="K8319" i="3"/>
  <c r="K8320" i="3"/>
  <c r="K8321" i="3"/>
  <c r="K8322" i="3"/>
  <c r="K8323" i="3"/>
  <c r="K8324" i="3"/>
  <c r="K8325" i="3"/>
  <c r="K8326" i="3"/>
  <c r="K8327" i="3"/>
  <c r="K8328" i="3"/>
  <c r="K8329" i="3"/>
  <c r="K8330" i="3"/>
  <c r="K8331" i="3"/>
  <c r="K8332" i="3"/>
  <c r="K8333" i="3"/>
  <c r="K8334" i="3"/>
  <c r="K8335" i="3"/>
  <c r="K8336" i="3"/>
  <c r="K8337" i="3"/>
  <c r="K8338" i="3"/>
  <c r="K8339" i="3"/>
  <c r="K8340" i="3"/>
  <c r="K8341" i="3"/>
  <c r="K8342" i="3"/>
  <c r="K8343" i="3"/>
  <c r="K8344" i="3"/>
  <c r="K8345" i="3"/>
  <c r="K8346" i="3"/>
  <c r="K8347" i="3"/>
  <c r="K8348" i="3"/>
  <c r="K8349" i="3"/>
  <c r="K8350" i="3"/>
  <c r="K8351" i="3"/>
  <c r="K8352" i="3"/>
  <c r="K8353" i="3"/>
  <c r="K8354" i="3"/>
  <c r="K8355" i="3"/>
  <c r="K8356" i="3"/>
  <c r="K8357" i="3"/>
  <c r="K8358" i="3"/>
  <c r="K8359" i="3"/>
  <c r="K8360" i="3"/>
  <c r="K8361" i="3"/>
  <c r="K8362" i="3"/>
  <c r="K8363" i="3"/>
  <c r="K8364" i="3"/>
  <c r="K8365" i="3"/>
  <c r="K8366" i="3"/>
  <c r="K8367" i="3"/>
  <c r="K8368" i="3"/>
  <c r="K8369" i="3"/>
  <c r="K8370" i="3"/>
  <c r="K8371" i="3"/>
  <c r="K8372" i="3"/>
  <c r="K8373" i="3"/>
  <c r="K8374" i="3"/>
  <c r="K8375" i="3"/>
  <c r="K8376" i="3"/>
  <c r="K8377" i="3"/>
  <c r="K8378" i="3"/>
  <c r="K8379" i="3"/>
  <c r="K8380" i="3"/>
  <c r="K8381" i="3"/>
  <c r="K8382" i="3"/>
  <c r="K8383" i="3"/>
  <c r="K8384" i="3"/>
  <c r="K8385" i="3"/>
  <c r="K8386" i="3"/>
  <c r="K8387" i="3"/>
  <c r="K8388" i="3"/>
  <c r="K8389" i="3"/>
  <c r="K8390" i="3"/>
  <c r="K8391" i="3"/>
  <c r="K8392" i="3"/>
  <c r="K8393" i="3"/>
  <c r="K8394" i="3"/>
  <c r="K8395" i="3"/>
  <c r="K8396" i="3"/>
  <c r="K8397" i="3"/>
  <c r="K8398" i="3"/>
  <c r="K8399" i="3"/>
  <c r="K8400" i="3"/>
  <c r="K8401" i="3"/>
  <c r="K8402" i="3"/>
  <c r="K8403" i="3"/>
  <c r="K8404" i="3"/>
  <c r="K8405" i="3"/>
  <c r="K8406" i="3"/>
  <c r="K8407" i="3"/>
  <c r="K8408" i="3"/>
  <c r="K8409" i="3"/>
  <c r="K8410" i="3"/>
  <c r="K8411" i="3"/>
  <c r="K8412" i="3"/>
  <c r="K8413" i="3"/>
  <c r="K8414" i="3"/>
  <c r="K8415" i="3"/>
  <c r="K8416" i="3"/>
  <c r="K8417" i="3"/>
  <c r="K8418" i="3"/>
  <c r="K8419" i="3"/>
  <c r="K8420" i="3"/>
  <c r="K8421" i="3"/>
  <c r="K8422" i="3"/>
  <c r="K8423" i="3"/>
  <c r="K8424" i="3"/>
  <c r="K8425" i="3"/>
  <c r="K8426" i="3"/>
  <c r="K8427" i="3"/>
  <c r="K8428" i="3"/>
  <c r="K8429" i="3"/>
  <c r="K8430" i="3"/>
  <c r="K8431" i="3"/>
  <c r="K8432" i="3"/>
  <c r="K8433" i="3"/>
  <c r="K8434" i="3"/>
  <c r="K8435" i="3"/>
  <c r="K8436" i="3"/>
  <c r="K8437" i="3"/>
  <c r="K8438" i="3"/>
  <c r="K8439" i="3"/>
  <c r="K8440" i="3"/>
  <c r="K8441" i="3"/>
  <c r="K8442" i="3"/>
  <c r="K8443" i="3"/>
  <c r="K8444" i="3"/>
  <c r="K8445" i="3"/>
  <c r="K8446" i="3"/>
  <c r="K8447" i="3"/>
  <c r="K8448" i="3"/>
  <c r="K8449" i="3"/>
  <c r="K8450" i="3"/>
  <c r="K8451" i="3"/>
  <c r="K8452" i="3"/>
  <c r="K8453" i="3"/>
  <c r="K8454" i="3"/>
  <c r="K8455" i="3"/>
  <c r="K8456" i="3"/>
  <c r="K8457" i="3"/>
  <c r="K8458" i="3"/>
  <c r="K8459" i="3"/>
  <c r="K8460" i="3"/>
  <c r="K8461" i="3"/>
  <c r="K8462" i="3"/>
  <c r="K8463" i="3"/>
  <c r="K8464" i="3"/>
  <c r="K8465" i="3"/>
  <c r="K8466" i="3"/>
  <c r="K8467" i="3"/>
  <c r="K8468" i="3"/>
  <c r="K8469" i="3"/>
  <c r="K8470" i="3"/>
  <c r="K8471" i="3"/>
  <c r="K8472" i="3"/>
  <c r="K8473" i="3"/>
  <c r="K8474" i="3"/>
  <c r="K8475" i="3"/>
  <c r="K8476" i="3"/>
  <c r="K8477" i="3"/>
  <c r="K8478" i="3"/>
  <c r="K8479" i="3"/>
  <c r="K8480" i="3"/>
  <c r="K8481" i="3"/>
  <c r="K8482" i="3"/>
  <c r="K8483" i="3"/>
  <c r="K8484" i="3"/>
  <c r="K8485" i="3"/>
  <c r="K8486" i="3"/>
  <c r="K8487" i="3"/>
  <c r="K8488" i="3"/>
  <c r="K8489" i="3"/>
  <c r="K8490" i="3"/>
  <c r="K8491" i="3"/>
  <c r="K8492" i="3"/>
  <c r="K8493" i="3"/>
  <c r="K8494" i="3"/>
  <c r="K8495" i="3"/>
  <c r="K8496" i="3"/>
  <c r="K8497" i="3"/>
  <c r="K8498" i="3"/>
  <c r="K8499" i="3"/>
  <c r="K8500" i="3"/>
  <c r="K8501" i="3"/>
  <c r="K8502" i="3"/>
  <c r="K8503" i="3"/>
  <c r="K8504" i="3"/>
  <c r="K8505" i="3"/>
  <c r="K8506" i="3"/>
  <c r="K8507" i="3"/>
  <c r="K8508" i="3"/>
  <c r="K8509" i="3"/>
  <c r="K8510" i="3"/>
  <c r="K8511" i="3"/>
  <c r="K8512" i="3"/>
  <c r="K8513" i="3"/>
  <c r="K8514" i="3"/>
  <c r="K8515" i="3"/>
  <c r="K8516" i="3"/>
  <c r="K8517" i="3"/>
  <c r="K8518" i="3"/>
  <c r="K8519" i="3"/>
  <c r="K8520" i="3"/>
  <c r="K8521" i="3"/>
  <c r="K8522" i="3"/>
  <c r="K8523" i="3"/>
  <c r="K8524" i="3"/>
  <c r="K8525" i="3"/>
  <c r="K8526" i="3"/>
  <c r="K8527" i="3"/>
  <c r="K8528" i="3"/>
  <c r="K8529" i="3"/>
  <c r="K8530" i="3"/>
  <c r="K8531" i="3"/>
  <c r="K8532" i="3"/>
  <c r="K8533" i="3"/>
  <c r="K8534" i="3"/>
  <c r="K8535" i="3"/>
  <c r="K8536" i="3"/>
  <c r="K8537" i="3"/>
  <c r="K8538" i="3"/>
  <c r="K8539" i="3"/>
  <c r="K8540" i="3"/>
  <c r="K8541" i="3"/>
  <c r="K8542" i="3"/>
  <c r="K8543" i="3"/>
  <c r="K8544" i="3"/>
  <c r="K8545" i="3"/>
  <c r="K8546" i="3"/>
  <c r="K8547" i="3"/>
  <c r="K8548" i="3"/>
  <c r="K8549" i="3"/>
  <c r="K8550" i="3"/>
  <c r="K8551" i="3"/>
  <c r="K8552" i="3"/>
  <c r="K8553" i="3"/>
  <c r="K8554" i="3"/>
  <c r="K8555" i="3"/>
  <c r="K8556" i="3"/>
  <c r="K8557" i="3"/>
  <c r="K8558" i="3"/>
  <c r="K8559" i="3"/>
  <c r="K8560" i="3"/>
  <c r="K8561" i="3"/>
  <c r="K8562" i="3"/>
  <c r="K8563" i="3"/>
  <c r="K8564" i="3"/>
  <c r="K8565" i="3"/>
  <c r="K8566" i="3"/>
  <c r="K8567" i="3"/>
  <c r="K8568" i="3"/>
  <c r="K8569" i="3"/>
  <c r="K8570" i="3"/>
  <c r="K8571" i="3"/>
  <c r="K8572" i="3"/>
  <c r="K8573" i="3"/>
  <c r="K8574" i="3"/>
  <c r="K8575" i="3"/>
  <c r="K8576" i="3"/>
  <c r="K8577" i="3"/>
  <c r="K8578" i="3"/>
  <c r="K8579" i="3"/>
  <c r="K8580" i="3"/>
  <c r="K8581" i="3"/>
  <c r="K8582" i="3"/>
  <c r="K8583" i="3"/>
  <c r="K8584" i="3"/>
  <c r="K8585" i="3"/>
  <c r="K8586" i="3"/>
  <c r="K8587" i="3"/>
  <c r="K8588" i="3"/>
  <c r="K8589" i="3"/>
  <c r="K8590" i="3"/>
  <c r="K8591" i="3"/>
  <c r="K8592" i="3"/>
  <c r="K8593" i="3"/>
  <c r="K8594" i="3"/>
  <c r="K8595" i="3"/>
  <c r="K8596" i="3"/>
  <c r="K8597" i="3"/>
  <c r="K8598" i="3"/>
  <c r="K8599" i="3"/>
  <c r="K8600" i="3"/>
  <c r="K8601" i="3"/>
  <c r="K8602" i="3"/>
  <c r="K8603" i="3"/>
  <c r="K8604" i="3"/>
  <c r="K8605" i="3"/>
  <c r="K8606" i="3"/>
  <c r="K8607" i="3"/>
  <c r="K8608" i="3"/>
  <c r="K8609" i="3"/>
  <c r="K8610" i="3"/>
  <c r="K8611" i="3"/>
  <c r="K8612" i="3"/>
  <c r="K8613" i="3"/>
  <c r="K8614" i="3"/>
  <c r="K8615" i="3"/>
  <c r="K8616" i="3"/>
  <c r="K8617" i="3"/>
  <c r="K8618" i="3"/>
  <c r="K8619" i="3"/>
  <c r="K8620" i="3"/>
  <c r="K8621" i="3"/>
  <c r="K8622" i="3"/>
  <c r="K8623" i="3"/>
  <c r="K8624" i="3"/>
  <c r="K8625" i="3"/>
  <c r="K8626" i="3"/>
  <c r="K8627" i="3"/>
  <c r="K8628" i="3"/>
  <c r="K8629" i="3"/>
  <c r="K8630" i="3"/>
  <c r="K8631" i="3"/>
  <c r="K8632" i="3"/>
  <c r="K8633" i="3"/>
  <c r="K8634" i="3"/>
  <c r="K8635" i="3"/>
  <c r="K8636" i="3"/>
  <c r="K8637" i="3"/>
  <c r="K8638" i="3"/>
  <c r="K8639" i="3"/>
  <c r="K8640" i="3"/>
  <c r="K8641" i="3"/>
  <c r="K8642" i="3"/>
  <c r="K8643" i="3"/>
  <c r="K8644" i="3"/>
  <c r="K8645" i="3"/>
  <c r="K8646" i="3"/>
  <c r="K8647" i="3"/>
  <c r="K8648" i="3"/>
  <c r="K8649" i="3"/>
  <c r="K8650" i="3"/>
  <c r="K8651" i="3"/>
  <c r="K8652" i="3"/>
  <c r="K8653" i="3"/>
  <c r="K8654" i="3"/>
  <c r="K8655" i="3"/>
  <c r="K8656" i="3"/>
  <c r="K8657" i="3"/>
  <c r="K8658" i="3"/>
  <c r="K8659" i="3"/>
  <c r="K8660" i="3"/>
  <c r="K8661" i="3"/>
  <c r="K8662" i="3"/>
  <c r="K8663" i="3"/>
  <c r="K8664" i="3"/>
  <c r="K8665" i="3"/>
  <c r="K8666" i="3"/>
  <c r="K8667" i="3"/>
  <c r="K8668" i="3"/>
  <c r="K8669" i="3"/>
  <c r="K8670" i="3"/>
  <c r="K8671" i="3"/>
  <c r="K8672" i="3"/>
  <c r="K8673" i="3"/>
  <c r="K8674" i="3"/>
  <c r="K8675" i="3"/>
  <c r="K8676" i="3"/>
  <c r="K8677" i="3"/>
  <c r="K8678" i="3"/>
  <c r="K8679" i="3"/>
  <c r="K8680" i="3"/>
  <c r="K8681" i="3"/>
  <c r="K8682" i="3"/>
  <c r="K8683" i="3"/>
  <c r="K8684" i="3"/>
  <c r="K8685" i="3"/>
  <c r="K8686" i="3"/>
  <c r="K8687" i="3"/>
  <c r="K8688" i="3"/>
  <c r="K8689" i="3"/>
  <c r="K8690" i="3"/>
  <c r="K8691" i="3"/>
  <c r="K8692" i="3"/>
  <c r="K8693" i="3"/>
  <c r="K8694" i="3"/>
  <c r="K8695" i="3"/>
  <c r="K8696" i="3"/>
  <c r="K8697" i="3"/>
  <c r="K8698" i="3"/>
  <c r="K8699" i="3"/>
  <c r="K8700" i="3"/>
  <c r="K8701" i="3"/>
  <c r="K8702" i="3"/>
  <c r="K8703" i="3"/>
  <c r="K8704" i="3"/>
  <c r="K8705" i="3"/>
  <c r="K8706" i="3"/>
  <c r="K8707" i="3"/>
  <c r="K8708" i="3"/>
  <c r="K8709" i="3"/>
  <c r="K8710" i="3"/>
  <c r="K8711" i="3"/>
  <c r="K8712" i="3"/>
  <c r="K8713" i="3"/>
  <c r="K8714" i="3"/>
  <c r="K8715" i="3"/>
  <c r="K8716" i="3"/>
  <c r="K8717" i="3"/>
  <c r="K8718" i="3"/>
  <c r="K8719" i="3"/>
  <c r="K8720" i="3"/>
  <c r="K8721" i="3"/>
  <c r="K8722" i="3"/>
  <c r="K8723" i="3"/>
  <c r="K8724" i="3"/>
  <c r="K8725" i="3"/>
  <c r="K8726" i="3"/>
  <c r="K8727" i="3"/>
  <c r="K8728" i="3"/>
  <c r="K8729" i="3"/>
  <c r="K8730" i="3"/>
  <c r="K8731" i="3"/>
  <c r="K8732" i="3"/>
  <c r="K8733" i="3"/>
  <c r="K8734" i="3"/>
  <c r="K8735" i="3"/>
  <c r="K8736" i="3"/>
  <c r="K8737" i="3"/>
  <c r="K8738" i="3"/>
  <c r="K8739" i="3"/>
  <c r="K8740" i="3"/>
  <c r="K8741" i="3"/>
  <c r="K8742" i="3"/>
  <c r="K8743" i="3"/>
  <c r="K8744" i="3"/>
  <c r="K8745" i="3"/>
  <c r="K8746" i="3"/>
  <c r="K8747" i="3"/>
  <c r="K8748" i="3"/>
  <c r="K8749" i="3"/>
  <c r="K8750" i="3"/>
  <c r="K8751" i="3"/>
  <c r="K8752" i="3"/>
  <c r="K8753" i="3"/>
  <c r="K8754" i="3"/>
  <c r="K8755" i="3"/>
  <c r="K8756" i="3"/>
  <c r="K8757" i="3"/>
  <c r="K8758" i="3"/>
  <c r="K8759" i="3"/>
  <c r="K8760" i="3"/>
  <c r="K8761" i="3"/>
  <c r="K8762" i="3"/>
  <c r="K8763" i="3"/>
  <c r="K8764" i="3"/>
  <c r="K8765" i="3"/>
  <c r="K8766" i="3"/>
  <c r="K8767" i="3"/>
  <c r="K8768" i="3"/>
  <c r="K8769" i="3"/>
  <c r="K8770" i="3"/>
  <c r="K8771" i="3"/>
  <c r="K8772" i="3"/>
  <c r="K8773" i="3"/>
  <c r="K8774" i="3"/>
  <c r="K8775" i="3"/>
  <c r="K8776" i="3"/>
  <c r="K8777" i="3"/>
  <c r="K8778" i="3"/>
  <c r="K8779" i="3"/>
  <c r="K8780" i="3"/>
  <c r="K8781" i="3"/>
  <c r="K8782" i="3"/>
  <c r="K8783" i="3"/>
  <c r="K8784" i="3"/>
  <c r="K8785" i="3"/>
  <c r="K8786" i="3"/>
  <c r="K8787" i="3"/>
  <c r="K8788" i="3"/>
  <c r="K8789" i="3"/>
  <c r="K8790" i="3"/>
  <c r="K8791" i="3"/>
  <c r="K8792" i="3"/>
  <c r="K8793" i="3"/>
  <c r="K8794" i="3"/>
  <c r="K8795" i="3"/>
  <c r="K8796" i="3"/>
  <c r="K8797" i="3"/>
  <c r="K8798" i="3"/>
  <c r="K8799" i="3"/>
  <c r="K8800" i="3"/>
  <c r="K8801" i="3"/>
  <c r="K8802" i="3"/>
  <c r="K8803" i="3"/>
  <c r="K8804" i="3"/>
  <c r="K8805" i="3"/>
  <c r="K8806" i="3"/>
  <c r="K8807" i="3"/>
  <c r="K8808" i="3"/>
  <c r="K8809" i="3"/>
  <c r="K8810" i="3"/>
  <c r="K8811" i="3"/>
  <c r="K8812" i="3"/>
  <c r="K8813" i="3"/>
  <c r="K8814" i="3"/>
  <c r="K8815" i="3"/>
  <c r="K8816" i="3"/>
  <c r="K8817" i="3"/>
  <c r="K8818" i="3"/>
  <c r="K8819" i="3"/>
  <c r="K8820" i="3"/>
  <c r="K8821" i="3"/>
  <c r="K8822" i="3"/>
  <c r="K8823" i="3"/>
  <c r="K8824" i="3"/>
  <c r="K8825" i="3"/>
  <c r="K8826" i="3"/>
  <c r="K8827" i="3"/>
  <c r="K8828" i="3"/>
  <c r="K8829" i="3"/>
  <c r="K8830" i="3"/>
  <c r="K8831" i="3"/>
  <c r="K8832" i="3"/>
  <c r="K8833" i="3"/>
  <c r="K8834" i="3"/>
  <c r="K8835" i="3"/>
  <c r="K8836" i="3"/>
  <c r="K8837" i="3"/>
  <c r="K8838" i="3"/>
  <c r="K8839" i="3"/>
  <c r="K8840" i="3"/>
  <c r="K8841" i="3"/>
  <c r="K8842" i="3"/>
  <c r="K8843" i="3"/>
  <c r="K8844" i="3"/>
  <c r="K8845" i="3"/>
  <c r="K8846" i="3"/>
  <c r="K8847" i="3"/>
  <c r="K8848" i="3"/>
  <c r="K8849" i="3"/>
  <c r="K8850" i="3"/>
  <c r="K8851" i="3"/>
  <c r="K8852" i="3"/>
  <c r="K8853" i="3"/>
  <c r="K8854" i="3"/>
  <c r="K8855" i="3"/>
  <c r="K8856" i="3"/>
  <c r="K8857" i="3"/>
  <c r="K8858" i="3"/>
  <c r="K8859" i="3"/>
  <c r="K8860" i="3"/>
  <c r="K8861" i="3"/>
  <c r="K8862" i="3"/>
  <c r="K8863" i="3"/>
  <c r="K8864" i="3"/>
  <c r="K8865" i="3"/>
  <c r="K8866" i="3"/>
  <c r="K8867" i="3"/>
  <c r="K8868" i="3"/>
  <c r="K8869" i="3"/>
  <c r="K8870" i="3"/>
  <c r="K8871" i="3"/>
  <c r="K8872" i="3"/>
  <c r="K8873" i="3"/>
  <c r="K8874" i="3"/>
  <c r="K8875" i="3"/>
  <c r="K8876" i="3"/>
  <c r="K8877" i="3"/>
  <c r="K8878" i="3"/>
  <c r="K8879" i="3"/>
  <c r="K8880" i="3"/>
  <c r="K8881" i="3"/>
  <c r="K8882" i="3"/>
  <c r="K8883" i="3"/>
  <c r="K8884" i="3"/>
  <c r="K8885" i="3"/>
  <c r="K8886" i="3"/>
  <c r="K8887" i="3"/>
  <c r="K8888" i="3"/>
  <c r="K8889" i="3"/>
  <c r="K8890" i="3"/>
  <c r="K8891" i="3"/>
  <c r="K8892" i="3"/>
  <c r="K8893" i="3"/>
  <c r="K8894" i="3"/>
  <c r="K8895" i="3"/>
  <c r="K8896" i="3"/>
  <c r="K8897" i="3"/>
  <c r="K8898" i="3"/>
  <c r="K8899" i="3"/>
  <c r="K8900" i="3"/>
  <c r="K8901" i="3"/>
  <c r="K8902" i="3"/>
  <c r="K8903" i="3"/>
  <c r="K8904" i="3"/>
  <c r="K8905" i="3"/>
  <c r="K8906" i="3"/>
  <c r="K8907" i="3"/>
  <c r="K8908" i="3"/>
  <c r="K8909" i="3"/>
  <c r="K8910" i="3"/>
  <c r="K8911" i="3"/>
  <c r="K8912" i="3"/>
  <c r="K8913" i="3"/>
  <c r="K8914" i="3"/>
  <c r="K8915" i="3"/>
  <c r="K8916" i="3"/>
  <c r="K8917" i="3"/>
  <c r="K8918" i="3"/>
  <c r="K8919" i="3"/>
  <c r="K8920" i="3"/>
  <c r="K8921" i="3"/>
  <c r="K8922" i="3"/>
  <c r="K8923" i="3"/>
  <c r="K8924" i="3"/>
  <c r="K8925" i="3"/>
  <c r="K8926" i="3"/>
  <c r="K8927" i="3"/>
  <c r="K8928" i="3"/>
  <c r="K8929" i="3"/>
  <c r="K8930" i="3"/>
  <c r="K8931" i="3"/>
  <c r="K8932" i="3"/>
  <c r="K8933" i="3"/>
  <c r="K8934" i="3"/>
  <c r="K8935" i="3"/>
  <c r="K8936" i="3"/>
  <c r="K8937" i="3"/>
  <c r="K8938" i="3"/>
  <c r="K8939" i="3"/>
  <c r="K8940" i="3"/>
  <c r="K8941" i="3"/>
  <c r="K8942" i="3"/>
  <c r="K8943" i="3"/>
  <c r="K8944" i="3"/>
  <c r="K8945" i="3"/>
  <c r="K8946" i="3"/>
  <c r="K8947" i="3"/>
  <c r="K8948" i="3"/>
  <c r="K8949" i="3"/>
  <c r="K8950" i="3"/>
  <c r="K8951" i="3"/>
  <c r="K8952" i="3"/>
  <c r="K8953" i="3"/>
  <c r="K8954" i="3"/>
  <c r="K8955" i="3"/>
  <c r="K8956" i="3"/>
  <c r="K8957" i="3"/>
  <c r="K8958" i="3"/>
  <c r="K8959" i="3"/>
  <c r="K8960" i="3"/>
  <c r="K8961" i="3"/>
  <c r="K8962" i="3"/>
  <c r="K8963" i="3"/>
  <c r="K8964" i="3"/>
  <c r="K8965" i="3"/>
  <c r="K8966" i="3"/>
  <c r="K8967" i="3"/>
  <c r="K8968" i="3"/>
  <c r="K8969" i="3"/>
  <c r="K8970" i="3"/>
  <c r="K8971" i="3"/>
  <c r="K8972" i="3"/>
  <c r="K8973" i="3"/>
  <c r="K8974" i="3"/>
  <c r="K8975" i="3"/>
  <c r="K8976" i="3"/>
  <c r="K8977" i="3"/>
  <c r="K8978" i="3"/>
  <c r="K8979" i="3"/>
  <c r="K8980" i="3"/>
  <c r="K8981" i="3"/>
  <c r="K8982" i="3"/>
  <c r="K8983" i="3"/>
  <c r="K8984" i="3"/>
  <c r="K8985" i="3"/>
  <c r="K8986" i="3"/>
  <c r="K8987" i="3"/>
  <c r="K8988" i="3"/>
  <c r="K8989" i="3"/>
  <c r="K8990" i="3"/>
  <c r="K8991" i="3"/>
  <c r="K8992" i="3"/>
  <c r="K8993" i="3"/>
  <c r="K8994" i="3"/>
  <c r="K8995" i="3"/>
  <c r="K8996" i="3"/>
  <c r="K8997" i="3"/>
  <c r="K8998" i="3"/>
  <c r="K8999" i="3"/>
  <c r="K9000" i="3"/>
  <c r="K9001" i="3"/>
  <c r="K9002" i="3"/>
  <c r="K9003" i="3"/>
  <c r="K9004" i="3"/>
  <c r="K9005" i="3"/>
  <c r="K9006" i="3"/>
  <c r="K9007" i="3"/>
  <c r="K9008" i="3"/>
  <c r="K9009" i="3"/>
  <c r="K9010" i="3"/>
  <c r="K9011" i="3"/>
  <c r="K9012" i="3"/>
  <c r="K9013" i="3"/>
  <c r="K9014" i="3"/>
  <c r="K9015" i="3"/>
  <c r="K9016" i="3"/>
  <c r="K9017" i="3"/>
  <c r="K9018" i="3"/>
  <c r="K9019" i="3"/>
  <c r="K9020" i="3"/>
  <c r="K9021" i="3"/>
  <c r="K9022" i="3"/>
  <c r="K9023" i="3"/>
  <c r="K9024" i="3"/>
  <c r="K9025" i="3"/>
  <c r="K9026" i="3"/>
  <c r="K9027" i="3"/>
  <c r="K9028" i="3"/>
  <c r="K9029" i="3"/>
  <c r="K9030" i="3"/>
  <c r="K9031" i="3"/>
  <c r="K9032" i="3"/>
  <c r="K9033" i="3"/>
  <c r="K9034" i="3"/>
  <c r="K9035" i="3"/>
  <c r="K9036" i="3"/>
  <c r="K9037" i="3"/>
  <c r="K9038" i="3"/>
  <c r="K9039" i="3"/>
  <c r="K9040" i="3"/>
  <c r="K9041" i="3"/>
  <c r="K9042" i="3"/>
  <c r="K9043" i="3"/>
  <c r="K9044" i="3"/>
  <c r="K9045" i="3"/>
  <c r="K9046" i="3"/>
  <c r="K9047" i="3"/>
  <c r="K9048" i="3"/>
  <c r="K9049" i="3"/>
  <c r="K9050" i="3"/>
  <c r="K9051" i="3"/>
  <c r="K9052" i="3"/>
  <c r="K9053" i="3"/>
  <c r="K9054" i="3"/>
  <c r="K9055" i="3"/>
  <c r="K9056" i="3"/>
  <c r="K9057" i="3"/>
  <c r="K9058" i="3"/>
  <c r="K9059" i="3"/>
  <c r="K9060" i="3"/>
  <c r="K9061" i="3"/>
  <c r="K9062" i="3"/>
  <c r="K9063" i="3"/>
  <c r="K9064" i="3"/>
  <c r="K9065" i="3"/>
  <c r="K9066" i="3"/>
  <c r="K9067" i="3"/>
  <c r="K9068" i="3"/>
  <c r="K9069" i="3"/>
  <c r="K9070" i="3"/>
  <c r="K9071" i="3"/>
  <c r="K9072" i="3"/>
  <c r="K9073" i="3"/>
  <c r="K9074" i="3"/>
  <c r="K9075" i="3"/>
  <c r="K9076" i="3"/>
  <c r="K9077" i="3"/>
  <c r="K9078" i="3"/>
  <c r="K9079" i="3"/>
  <c r="K9080" i="3"/>
  <c r="K9081" i="3"/>
  <c r="K9082" i="3"/>
  <c r="K9083" i="3"/>
  <c r="K9084" i="3"/>
  <c r="K9085" i="3"/>
  <c r="K9086" i="3"/>
  <c r="K9087" i="3"/>
  <c r="K9088" i="3"/>
  <c r="K9089" i="3"/>
  <c r="K9090" i="3"/>
  <c r="K9091" i="3"/>
  <c r="K9092" i="3"/>
  <c r="K9093" i="3"/>
  <c r="K9094" i="3"/>
  <c r="K9095" i="3"/>
  <c r="K9096" i="3"/>
  <c r="K9097" i="3"/>
  <c r="K9098" i="3"/>
  <c r="K9099" i="3"/>
  <c r="K9100" i="3"/>
  <c r="K9101" i="3"/>
  <c r="K9102" i="3"/>
  <c r="K9103" i="3"/>
  <c r="K9104" i="3"/>
  <c r="K9105" i="3"/>
  <c r="K9106" i="3"/>
  <c r="K9107" i="3"/>
  <c r="K9108" i="3"/>
  <c r="K9109" i="3"/>
  <c r="K9110" i="3"/>
  <c r="K9111" i="3"/>
  <c r="K9112" i="3"/>
  <c r="K9113" i="3"/>
  <c r="K9114" i="3"/>
  <c r="K9115" i="3"/>
  <c r="K9116" i="3"/>
  <c r="K9117" i="3"/>
  <c r="K9118" i="3"/>
  <c r="K9119" i="3"/>
  <c r="K9120" i="3"/>
  <c r="K9121" i="3"/>
  <c r="K9122" i="3"/>
  <c r="K9123" i="3"/>
  <c r="K9124" i="3"/>
  <c r="K9125" i="3"/>
  <c r="K9126" i="3"/>
  <c r="K9127" i="3"/>
  <c r="K9128" i="3"/>
  <c r="K9129" i="3"/>
  <c r="K9130" i="3"/>
  <c r="K9131" i="3"/>
  <c r="K9132" i="3"/>
  <c r="K9133" i="3"/>
  <c r="K9134" i="3"/>
  <c r="K9135" i="3"/>
  <c r="K9136" i="3"/>
  <c r="K9137" i="3"/>
  <c r="K9138" i="3"/>
  <c r="K9139" i="3"/>
  <c r="K9140" i="3"/>
  <c r="K9141" i="3"/>
  <c r="K9142" i="3"/>
  <c r="K9143" i="3"/>
  <c r="K9144" i="3"/>
  <c r="K9145" i="3"/>
  <c r="K9146" i="3"/>
  <c r="K9147" i="3"/>
  <c r="K9148" i="3"/>
  <c r="K9149" i="3"/>
  <c r="K9150" i="3"/>
  <c r="K9151" i="3"/>
  <c r="K9152" i="3"/>
  <c r="K9153" i="3"/>
  <c r="K9154" i="3"/>
  <c r="K9155" i="3"/>
  <c r="K9156" i="3"/>
  <c r="K9157" i="3"/>
  <c r="K9158" i="3"/>
  <c r="K9159" i="3"/>
  <c r="K9160" i="3"/>
  <c r="K9161" i="3"/>
  <c r="K9162" i="3"/>
  <c r="K9163" i="3"/>
  <c r="K9164" i="3"/>
  <c r="K9165" i="3"/>
  <c r="K9166" i="3"/>
  <c r="K9167" i="3"/>
  <c r="K9168" i="3"/>
  <c r="K9169" i="3"/>
  <c r="K9170" i="3"/>
  <c r="K9171" i="3"/>
  <c r="K9172" i="3"/>
  <c r="K9173" i="3"/>
  <c r="K9174" i="3"/>
  <c r="K9175" i="3"/>
  <c r="K9176" i="3"/>
  <c r="K9177" i="3"/>
  <c r="K9178" i="3"/>
  <c r="K9179" i="3"/>
  <c r="K9180" i="3"/>
  <c r="K9181" i="3"/>
  <c r="K9182" i="3"/>
  <c r="K9183" i="3"/>
  <c r="K9184" i="3"/>
  <c r="K9185" i="3"/>
  <c r="K9186" i="3"/>
  <c r="K9187" i="3"/>
  <c r="K9188" i="3"/>
  <c r="K9189" i="3"/>
  <c r="K9190" i="3"/>
  <c r="K9191" i="3"/>
  <c r="K9192" i="3"/>
  <c r="K9193" i="3"/>
  <c r="K9194" i="3"/>
  <c r="K9195" i="3"/>
  <c r="K9196" i="3"/>
  <c r="K9197" i="3"/>
  <c r="K9198" i="3"/>
  <c r="K9199" i="3"/>
  <c r="K9200" i="3"/>
  <c r="K9201" i="3"/>
  <c r="K9202" i="3"/>
  <c r="K9203" i="3"/>
  <c r="K9204" i="3"/>
  <c r="K9205" i="3"/>
  <c r="K9206" i="3"/>
  <c r="K9207" i="3"/>
  <c r="K9208" i="3"/>
  <c r="K9209" i="3"/>
  <c r="K9210" i="3"/>
  <c r="K9211" i="3"/>
  <c r="K9212" i="3"/>
  <c r="K9213" i="3"/>
  <c r="K9214" i="3"/>
  <c r="K9215" i="3"/>
  <c r="K9216" i="3"/>
  <c r="K9217" i="3"/>
  <c r="K9218" i="3"/>
  <c r="K9219" i="3"/>
  <c r="K9220" i="3"/>
  <c r="K9221" i="3"/>
  <c r="K9222" i="3"/>
  <c r="K9223" i="3"/>
  <c r="K9224" i="3"/>
  <c r="K9225" i="3"/>
  <c r="K9226" i="3"/>
  <c r="K9227" i="3"/>
  <c r="K9228" i="3"/>
  <c r="K9229" i="3"/>
  <c r="K9230" i="3"/>
  <c r="K9231" i="3"/>
  <c r="K9232" i="3"/>
  <c r="K9233" i="3"/>
  <c r="K9234" i="3"/>
  <c r="K9235" i="3"/>
  <c r="K9236" i="3"/>
  <c r="K9237" i="3"/>
  <c r="K9238" i="3"/>
  <c r="K9239" i="3"/>
  <c r="K9240" i="3"/>
  <c r="K9241" i="3"/>
  <c r="K9242" i="3"/>
  <c r="K9243" i="3"/>
  <c r="K9244" i="3"/>
  <c r="K9245" i="3"/>
  <c r="K9246" i="3"/>
  <c r="K9247" i="3"/>
  <c r="K9248" i="3"/>
  <c r="K9249" i="3"/>
  <c r="K9250" i="3"/>
  <c r="K9251" i="3"/>
  <c r="K9252" i="3"/>
  <c r="K9253" i="3"/>
  <c r="K9254" i="3"/>
  <c r="K9255" i="3"/>
  <c r="K9256" i="3"/>
  <c r="K9257" i="3"/>
  <c r="K9258" i="3"/>
  <c r="K9259" i="3"/>
  <c r="K9260" i="3"/>
  <c r="K9261" i="3"/>
  <c r="K9262" i="3"/>
  <c r="K9263" i="3"/>
  <c r="K9264" i="3"/>
  <c r="K9265" i="3"/>
  <c r="K9266" i="3"/>
  <c r="K9267" i="3"/>
  <c r="K9268" i="3"/>
  <c r="K9269" i="3"/>
  <c r="K9270" i="3"/>
  <c r="K9271" i="3"/>
  <c r="K9272" i="3"/>
  <c r="K9273" i="3"/>
  <c r="K9274" i="3"/>
  <c r="K9275" i="3"/>
  <c r="K9276" i="3"/>
  <c r="K9277" i="3"/>
  <c r="K9278" i="3"/>
  <c r="K9279" i="3"/>
  <c r="K9280" i="3"/>
  <c r="K9281" i="3"/>
  <c r="K9282" i="3"/>
  <c r="K9283" i="3"/>
  <c r="K9284" i="3"/>
  <c r="K9285" i="3"/>
  <c r="K9286" i="3"/>
  <c r="K9287" i="3"/>
  <c r="K9288" i="3"/>
  <c r="K9289" i="3"/>
  <c r="K9290" i="3"/>
  <c r="K9291" i="3"/>
  <c r="K9292" i="3"/>
  <c r="K9293" i="3"/>
  <c r="K9294" i="3"/>
  <c r="K9295" i="3"/>
  <c r="K9296" i="3"/>
  <c r="K9297" i="3"/>
  <c r="K9298" i="3"/>
  <c r="K9299" i="3"/>
  <c r="K9300" i="3"/>
  <c r="K9301" i="3"/>
  <c r="K9302" i="3"/>
  <c r="K9303" i="3"/>
  <c r="K9304" i="3"/>
  <c r="K9305" i="3"/>
  <c r="K9306" i="3"/>
  <c r="K9307" i="3"/>
  <c r="K9308" i="3"/>
  <c r="K9309" i="3"/>
  <c r="K9310" i="3"/>
  <c r="K9311" i="3"/>
  <c r="K9312" i="3"/>
  <c r="K9313" i="3"/>
  <c r="K9314" i="3"/>
  <c r="K9315" i="3"/>
  <c r="K9316" i="3"/>
  <c r="K9317" i="3"/>
  <c r="K9318" i="3"/>
  <c r="K9319" i="3"/>
  <c r="K9320" i="3"/>
  <c r="K9321" i="3"/>
  <c r="K9322" i="3"/>
  <c r="K9323" i="3"/>
  <c r="K9324" i="3"/>
  <c r="K9325" i="3"/>
  <c r="K9326" i="3"/>
  <c r="K9327" i="3"/>
  <c r="K9328" i="3"/>
  <c r="K9329" i="3"/>
  <c r="K9330" i="3"/>
  <c r="K9331" i="3"/>
  <c r="K9332" i="3"/>
  <c r="K9333" i="3"/>
  <c r="K9334" i="3"/>
  <c r="K9335" i="3"/>
  <c r="K9336" i="3"/>
  <c r="K9337" i="3"/>
  <c r="K9338" i="3"/>
  <c r="K9339" i="3"/>
  <c r="K9340" i="3"/>
  <c r="K9341" i="3"/>
  <c r="K9342" i="3"/>
  <c r="K9343" i="3"/>
  <c r="K9344" i="3"/>
  <c r="K9345" i="3"/>
  <c r="K9346" i="3"/>
  <c r="K9347" i="3"/>
  <c r="K9348" i="3"/>
  <c r="K9349" i="3"/>
  <c r="K9350" i="3"/>
  <c r="K9351" i="3"/>
  <c r="K9352" i="3"/>
  <c r="K9353" i="3"/>
  <c r="K9354" i="3"/>
  <c r="K9355" i="3"/>
  <c r="K9356" i="3"/>
  <c r="K9357" i="3"/>
  <c r="K9358" i="3"/>
  <c r="K9359" i="3"/>
  <c r="K9360" i="3"/>
  <c r="K9361" i="3"/>
  <c r="K9362" i="3"/>
  <c r="K9363" i="3"/>
  <c r="K9364" i="3"/>
  <c r="K9365" i="3"/>
  <c r="K9366" i="3"/>
  <c r="K9367" i="3"/>
  <c r="K9368" i="3"/>
  <c r="K9369" i="3"/>
  <c r="K9370" i="3"/>
  <c r="K9371" i="3"/>
  <c r="K9372" i="3"/>
  <c r="K9373" i="3"/>
  <c r="K9374" i="3"/>
  <c r="K9375" i="3"/>
  <c r="K9376" i="3"/>
  <c r="K9377" i="3"/>
  <c r="K9378" i="3"/>
  <c r="K9379" i="3"/>
  <c r="K9380" i="3"/>
  <c r="K9381" i="3"/>
  <c r="K9382" i="3"/>
  <c r="K9383" i="3"/>
  <c r="K9384" i="3"/>
  <c r="K9385" i="3"/>
  <c r="K9386" i="3"/>
  <c r="K9387" i="3"/>
  <c r="K9388" i="3"/>
  <c r="K9389" i="3"/>
  <c r="K9390" i="3"/>
  <c r="K9391" i="3"/>
  <c r="K9392" i="3"/>
  <c r="K9393" i="3"/>
  <c r="K9394" i="3"/>
  <c r="K9395" i="3"/>
  <c r="K9396" i="3"/>
  <c r="K9397" i="3"/>
  <c r="K9398" i="3"/>
  <c r="K9399" i="3"/>
  <c r="K9400" i="3"/>
  <c r="K9401" i="3"/>
  <c r="K9402" i="3"/>
  <c r="K9403" i="3"/>
  <c r="K9404" i="3"/>
  <c r="K9405" i="3"/>
  <c r="K9406" i="3"/>
  <c r="K9407" i="3"/>
  <c r="K9408" i="3"/>
  <c r="K9409" i="3"/>
  <c r="K9410" i="3"/>
  <c r="K9411" i="3"/>
  <c r="K9412" i="3"/>
  <c r="K9413" i="3"/>
  <c r="K9414" i="3"/>
  <c r="K9415" i="3"/>
  <c r="K9416" i="3"/>
  <c r="K9417" i="3"/>
  <c r="K9418" i="3"/>
  <c r="K9419" i="3"/>
  <c r="K9420" i="3"/>
  <c r="K9421" i="3"/>
  <c r="K9422" i="3"/>
  <c r="K9423" i="3"/>
  <c r="K9424" i="3"/>
  <c r="K9425" i="3"/>
  <c r="K9426" i="3"/>
  <c r="K9427" i="3"/>
  <c r="K9428" i="3"/>
  <c r="K9429" i="3"/>
  <c r="K9430" i="3"/>
  <c r="K9431" i="3"/>
  <c r="K9432" i="3"/>
  <c r="K9433" i="3"/>
  <c r="K9434" i="3"/>
  <c r="K9435" i="3"/>
  <c r="K9436" i="3"/>
  <c r="K9437" i="3"/>
  <c r="K9438" i="3"/>
  <c r="K9439" i="3"/>
  <c r="K9440" i="3"/>
  <c r="K9441" i="3"/>
  <c r="K9442" i="3"/>
  <c r="K9443" i="3"/>
  <c r="K9444" i="3"/>
  <c r="K9445" i="3"/>
  <c r="K9446" i="3"/>
  <c r="K9447" i="3"/>
  <c r="K9448" i="3"/>
  <c r="K9449" i="3"/>
  <c r="K9450" i="3"/>
  <c r="K9451" i="3"/>
  <c r="K9452" i="3"/>
  <c r="K9453" i="3"/>
  <c r="K9454" i="3"/>
  <c r="K9455" i="3"/>
  <c r="K9456" i="3"/>
  <c r="K9457" i="3"/>
  <c r="K9458" i="3"/>
  <c r="K9459" i="3"/>
  <c r="K9460" i="3"/>
  <c r="K9461" i="3"/>
  <c r="K9462" i="3"/>
  <c r="K9463" i="3"/>
  <c r="K9464" i="3"/>
  <c r="K9465" i="3"/>
  <c r="K9466" i="3"/>
  <c r="K9467" i="3"/>
  <c r="K9468" i="3"/>
  <c r="K9469" i="3"/>
  <c r="K9470" i="3"/>
  <c r="K9471" i="3"/>
  <c r="K9472" i="3"/>
  <c r="K9473" i="3"/>
  <c r="K9474" i="3"/>
  <c r="K9475" i="3"/>
  <c r="K9476" i="3"/>
  <c r="K9477" i="3"/>
  <c r="K9478" i="3"/>
  <c r="K9479" i="3"/>
  <c r="K9480" i="3"/>
  <c r="K9481" i="3"/>
  <c r="K9482" i="3"/>
  <c r="K9483" i="3"/>
  <c r="K9484" i="3"/>
  <c r="K9485" i="3"/>
  <c r="K9486" i="3"/>
  <c r="K9487" i="3"/>
  <c r="K9488" i="3"/>
  <c r="K9489" i="3"/>
  <c r="K9490" i="3"/>
  <c r="K9491" i="3"/>
  <c r="K9492" i="3"/>
  <c r="K9493" i="3"/>
  <c r="K9494" i="3"/>
  <c r="K9495" i="3"/>
  <c r="K9496" i="3"/>
  <c r="K9497" i="3"/>
  <c r="K9498" i="3"/>
  <c r="K9499" i="3"/>
  <c r="K9500" i="3"/>
  <c r="K9501" i="3"/>
  <c r="K9502" i="3"/>
  <c r="K9503" i="3"/>
  <c r="K9504" i="3"/>
  <c r="K9505" i="3"/>
  <c r="K9506" i="3"/>
  <c r="K9507" i="3"/>
  <c r="K9508" i="3"/>
  <c r="K9509" i="3"/>
  <c r="K9510" i="3"/>
  <c r="K9511" i="3"/>
  <c r="K9512" i="3"/>
  <c r="K9513" i="3"/>
  <c r="K9514" i="3"/>
  <c r="K9515" i="3"/>
  <c r="K9516" i="3"/>
  <c r="K9517" i="3"/>
  <c r="K9518" i="3"/>
  <c r="K9519" i="3"/>
  <c r="K9520" i="3"/>
  <c r="K9521" i="3"/>
  <c r="K9522" i="3"/>
  <c r="K9523" i="3"/>
  <c r="K9524" i="3"/>
  <c r="K9525" i="3"/>
  <c r="K9526" i="3"/>
  <c r="K9527" i="3"/>
  <c r="K9528" i="3"/>
  <c r="K9529" i="3"/>
  <c r="K9530" i="3"/>
  <c r="K9531" i="3"/>
  <c r="K9532" i="3"/>
  <c r="K9533" i="3"/>
  <c r="K9534" i="3"/>
  <c r="K9535" i="3"/>
  <c r="K9536" i="3"/>
  <c r="K9537" i="3"/>
  <c r="K9538" i="3"/>
  <c r="K9539" i="3"/>
  <c r="K9540" i="3"/>
  <c r="K9541" i="3"/>
  <c r="K9542" i="3"/>
  <c r="K9543" i="3"/>
  <c r="K9544" i="3"/>
  <c r="K9545" i="3"/>
  <c r="K9546" i="3"/>
  <c r="K9547" i="3"/>
  <c r="K9548" i="3"/>
  <c r="K9549" i="3"/>
  <c r="K9550" i="3"/>
  <c r="K9551" i="3"/>
  <c r="K9552" i="3"/>
  <c r="K9553" i="3"/>
  <c r="K9554" i="3"/>
  <c r="K9555" i="3"/>
  <c r="K9556" i="3"/>
  <c r="K9557" i="3"/>
  <c r="K9558" i="3"/>
  <c r="K9559" i="3"/>
  <c r="K9560" i="3"/>
  <c r="K9561" i="3"/>
  <c r="K9562" i="3"/>
  <c r="K9563" i="3"/>
  <c r="K9564" i="3"/>
  <c r="K9565" i="3"/>
  <c r="K9566" i="3"/>
  <c r="K9567" i="3"/>
  <c r="K9568" i="3"/>
  <c r="K9569" i="3"/>
  <c r="K9570" i="3"/>
  <c r="K9571" i="3"/>
  <c r="K9572" i="3"/>
  <c r="K9573" i="3"/>
  <c r="K9574" i="3"/>
  <c r="K9575" i="3"/>
  <c r="K9576" i="3"/>
  <c r="K9577" i="3"/>
  <c r="K9578" i="3"/>
  <c r="K9579" i="3"/>
  <c r="K9580" i="3"/>
  <c r="K9581" i="3"/>
  <c r="K9582" i="3"/>
  <c r="K9583" i="3"/>
  <c r="K9584" i="3"/>
  <c r="K9585" i="3"/>
  <c r="K9586" i="3"/>
  <c r="K9587" i="3"/>
  <c r="K9588" i="3"/>
  <c r="K9589" i="3"/>
  <c r="K9590" i="3"/>
  <c r="K9591" i="3"/>
  <c r="K9592" i="3"/>
  <c r="K9593" i="3"/>
  <c r="K9594" i="3"/>
  <c r="K9595" i="3"/>
  <c r="K9596" i="3"/>
  <c r="K9597" i="3"/>
  <c r="K9598" i="3"/>
  <c r="K9599" i="3"/>
  <c r="K9600" i="3"/>
  <c r="K9601" i="3"/>
  <c r="K9602" i="3"/>
  <c r="K9603" i="3"/>
  <c r="K9604" i="3"/>
  <c r="K9605" i="3"/>
  <c r="K9606" i="3"/>
  <c r="K9607" i="3"/>
  <c r="K9608" i="3"/>
  <c r="K9609" i="3"/>
  <c r="K9610" i="3"/>
  <c r="K9611" i="3"/>
  <c r="K9612" i="3"/>
  <c r="K9613" i="3"/>
  <c r="K9614" i="3"/>
  <c r="K9615" i="3"/>
  <c r="K9616" i="3"/>
  <c r="K9617" i="3"/>
  <c r="K9618" i="3"/>
  <c r="K9619" i="3"/>
  <c r="K9620" i="3"/>
  <c r="K9621" i="3"/>
  <c r="K9622" i="3"/>
  <c r="K9623" i="3"/>
  <c r="K9624" i="3"/>
  <c r="K9625" i="3"/>
  <c r="K9626" i="3"/>
  <c r="K9627" i="3"/>
  <c r="K9628" i="3"/>
  <c r="K9629" i="3"/>
  <c r="K9630" i="3"/>
  <c r="K9631" i="3"/>
  <c r="K9632" i="3"/>
  <c r="K9633" i="3"/>
  <c r="K9634" i="3"/>
  <c r="K9635" i="3"/>
  <c r="K9636" i="3"/>
  <c r="K9637" i="3"/>
  <c r="K9638" i="3"/>
  <c r="K9639" i="3"/>
  <c r="K9640" i="3"/>
  <c r="K9641" i="3"/>
  <c r="K9642" i="3"/>
  <c r="K9643" i="3"/>
  <c r="K9644" i="3"/>
  <c r="K9645" i="3"/>
  <c r="K9646" i="3"/>
  <c r="K9647" i="3"/>
  <c r="K9648" i="3"/>
  <c r="K9649" i="3"/>
  <c r="K9650" i="3"/>
  <c r="K9651" i="3"/>
  <c r="K9652" i="3"/>
  <c r="K9653" i="3"/>
  <c r="K9654" i="3"/>
  <c r="K9655" i="3"/>
  <c r="K9656" i="3"/>
  <c r="K9657" i="3"/>
  <c r="K9658" i="3"/>
  <c r="K9659" i="3"/>
  <c r="K9660" i="3"/>
  <c r="K9661" i="3"/>
  <c r="K9662" i="3"/>
  <c r="K9663" i="3"/>
  <c r="K9664" i="3"/>
  <c r="K9665" i="3"/>
  <c r="K9666" i="3"/>
  <c r="K9667" i="3"/>
  <c r="K9668" i="3"/>
  <c r="K9669" i="3"/>
  <c r="K9670" i="3"/>
  <c r="K9671" i="3"/>
  <c r="K9672" i="3"/>
  <c r="K9673" i="3"/>
  <c r="K9674" i="3"/>
  <c r="K9675" i="3"/>
  <c r="K9676" i="3"/>
  <c r="K9677" i="3"/>
  <c r="K9678" i="3"/>
  <c r="K9679" i="3"/>
  <c r="K9680" i="3"/>
  <c r="K9681" i="3"/>
  <c r="K9682" i="3"/>
  <c r="K9683" i="3"/>
  <c r="K9684" i="3"/>
  <c r="K9685" i="3"/>
  <c r="K9686" i="3"/>
  <c r="K9687" i="3"/>
  <c r="K9688" i="3"/>
  <c r="K9689" i="3"/>
  <c r="K9690" i="3"/>
  <c r="K9691" i="3"/>
  <c r="K9692" i="3"/>
  <c r="K9693" i="3"/>
  <c r="K9694" i="3"/>
  <c r="K9695" i="3"/>
  <c r="K9696" i="3"/>
  <c r="K9697" i="3"/>
  <c r="K9698" i="3"/>
  <c r="K9699" i="3"/>
  <c r="K9700" i="3"/>
  <c r="K9701" i="3"/>
  <c r="K9702" i="3"/>
  <c r="K9703" i="3"/>
  <c r="K9704" i="3"/>
  <c r="K9705" i="3"/>
  <c r="K9706" i="3"/>
  <c r="K9707" i="3"/>
  <c r="K9708" i="3"/>
  <c r="K9709" i="3"/>
  <c r="K9710" i="3"/>
  <c r="K9711" i="3"/>
  <c r="K9712" i="3"/>
  <c r="K9713" i="3"/>
  <c r="K9714" i="3"/>
  <c r="K9715" i="3"/>
  <c r="K9716" i="3"/>
  <c r="K9717" i="3"/>
  <c r="K9718" i="3"/>
  <c r="K9719" i="3"/>
  <c r="K9720" i="3"/>
  <c r="K9721" i="3"/>
  <c r="K9722" i="3"/>
  <c r="K9723" i="3"/>
  <c r="K9724" i="3"/>
  <c r="K9725" i="3"/>
  <c r="K9726" i="3"/>
  <c r="K9727" i="3"/>
  <c r="K9728" i="3"/>
  <c r="K9729" i="3"/>
  <c r="K9730" i="3"/>
  <c r="K9731" i="3"/>
  <c r="K9732" i="3"/>
  <c r="K9733" i="3"/>
  <c r="K9734" i="3"/>
  <c r="K9735" i="3"/>
  <c r="K9736" i="3"/>
  <c r="K9737" i="3"/>
  <c r="K9738" i="3"/>
  <c r="K9739" i="3"/>
  <c r="K9740" i="3"/>
  <c r="K9741" i="3"/>
  <c r="K9742" i="3"/>
  <c r="K9743" i="3"/>
  <c r="K9744" i="3"/>
  <c r="K9745" i="3"/>
  <c r="K9746" i="3"/>
  <c r="K9747" i="3"/>
  <c r="K9748" i="3"/>
  <c r="K9749" i="3"/>
  <c r="K9750" i="3"/>
  <c r="K9751" i="3"/>
  <c r="K9752" i="3"/>
  <c r="K9753" i="3"/>
  <c r="K9754" i="3"/>
  <c r="K9755" i="3"/>
  <c r="K9756" i="3"/>
  <c r="K9757" i="3"/>
  <c r="K9758" i="3"/>
  <c r="K9759" i="3"/>
  <c r="K9760" i="3"/>
  <c r="K9761" i="3"/>
  <c r="K9762" i="3"/>
  <c r="K9763" i="3"/>
  <c r="K9764" i="3"/>
  <c r="K9765" i="3"/>
  <c r="K9766" i="3"/>
  <c r="K9767" i="3"/>
  <c r="K9768" i="3"/>
  <c r="K9769" i="3"/>
  <c r="K9770" i="3"/>
  <c r="K9771" i="3"/>
  <c r="K9772" i="3"/>
  <c r="K9773" i="3"/>
  <c r="K9774" i="3"/>
  <c r="K9775" i="3"/>
  <c r="K9776" i="3"/>
  <c r="K9777" i="3"/>
  <c r="K9778" i="3"/>
  <c r="K9779" i="3"/>
  <c r="K9780" i="3"/>
  <c r="K9781" i="3"/>
  <c r="K9782" i="3"/>
  <c r="K9783" i="3"/>
  <c r="K9784" i="3"/>
  <c r="K9785" i="3"/>
  <c r="K9786" i="3"/>
  <c r="K9787" i="3"/>
  <c r="K9788" i="3"/>
  <c r="K9789" i="3"/>
  <c r="K9790" i="3"/>
  <c r="K9791" i="3"/>
  <c r="K9792" i="3"/>
  <c r="K9793" i="3"/>
  <c r="K9794" i="3"/>
  <c r="K9795" i="3"/>
  <c r="K9796" i="3"/>
  <c r="K9797" i="3"/>
  <c r="K9798" i="3"/>
  <c r="K9799" i="3"/>
  <c r="K9800" i="3"/>
  <c r="K9801" i="3"/>
  <c r="K9802" i="3"/>
  <c r="K9803" i="3"/>
  <c r="K9804" i="3"/>
  <c r="K9805" i="3"/>
  <c r="K9806" i="3"/>
  <c r="K9807" i="3"/>
  <c r="K9808" i="3"/>
  <c r="K9809" i="3"/>
  <c r="K9810" i="3"/>
  <c r="K9811" i="3"/>
  <c r="K9812" i="3"/>
  <c r="K9813" i="3"/>
  <c r="K9814" i="3"/>
  <c r="K9815" i="3"/>
  <c r="K9816" i="3"/>
  <c r="K9817" i="3"/>
  <c r="K9818" i="3"/>
  <c r="K9819" i="3"/>
  <c r="K9820" i="3"/>
  <c r="K9821" i="3"/>
  <c r="K9822" i="3"/>
  <c r="K9823" i="3"/>
  <c r="K9824" i="3"/>
  <c r="K9825" i="3"/>
  <c r="K9826" i="3"/>
  <c r="K9827" i="3"/>
  <c r="K9828" i="3"/>
  <c r="K9829" i="3"/>
  <c r="K9830" i="3"/>
  <c r="K9831" i="3"/>
  <c r="K9832" i="3"/>
  <c r="K9833" i="3"/>
  <c r="K9834" i="3"/>
  <c r="K9835" i="3"/>
  <c r="K9836" i="3"/>
  <c r="K9837" i="3"/>
  <c r="K9838" i="3"/>
  <c r="K9839" i="3"/>
  <c r="K9840" i="3"/>
  <c r="K9841" i="3"/>
  <c r="K9842" i="3"/>
  <c r="K9843" i="3"/>
  <c r="K9844" i="3"/>
  <c r="K9845" i="3"/>
  <c r="K9846" i="3"/>
  <c r="K9847" i="3"/>
  <c r="K9848" i="3"/>
  <c r="K9849" i="3"/>
  <c r="K9850" i="3"/>
  <c r="K9851" i="3"/>
  <c r="K9852" i="3"/>
  <c r="K9853" i="3"/>
  <c r="K9854" i="3"/>
  <c r="K9855" i="3"/>
  <c r="K9856" i="3"/>
  <c r="K9857" i="3"/>
  <c r="K9858" i="3"/>
  <c r="K9859" i="3"/>
  <c r="K9860" i="3"/>
  <c r="K9861" i="3"/>
  <c r="K9862" i="3"/>
  <c r="K9863" i="3"/>
  <c r="K9864" i="3"/>
  <c r="K9865" i="3"/>
  <c r="K9866" i="3"/>
  <c r="K9867" i="3"/>
  <c r="K9868" i="3"/>
  <c r="K9869" i="3"/>
  <c r="K9870" i="3"/>
  <c r="K9871" i="3"/>
  <c r="K9872" i="3"/>
  <c r="K9873" i="3"/>
  <c r="K9874" i="3"/>
  <c r="K9875" i="3"/>
  <c r="K9876" i="3"/>
  <c r="K9877" i="3"/>
  <c r="K9878" i="3"/>
  <c r="K9879" i="3"/>
  <c r="K9880" i="3"/>
  <c r="K9881" i="3"/>
  <c r="K9882" i="3"/>
  <c r="K9883" i="3"/>
  <c r="K9884" i="3"/>
  <c r="K9885" i="3"/>
  <c r="K9886" i="3"/>
  <c r="K9887" i="3"/>
  <c r="K9888" i="3"/>
  <c r="K9889" i="3"/>
  <c r="K9890" i="3"/>
  <c r="K9891" i="3"/>
  <c r="K9892" i="3"/>
  <c r="K9893" i="3"/>
  <c r="K9894" i="3"/>
  <c r="K9895" i="3"/>
  <c r="K9896" i="3"/>
  <c r="K9897" i="3"/>
  <c r="K9898" i="3"/>
  <c r="K9899" i="3"/>
  <c r="K9900" i="3"/>
  <c r="K9901" i="3"/>
  <c r="K9902" i="3"/>
  <c r="K9903" i="3"/>
  <c r="K9904" i="3"/>
  <c r="K9905" i="3"/>
  <c r="K9906" i="3"/>
  <c r="K9907" i="3"/>
  <c r="K9908" i="3"/>
  <c r="K9909" i="3"/>
  <c r="K9910" i="3"/>
  <c r="K9911" i="3"/>
  <c r="K9912" i="3"/>
  <c r="K9913" i="3"/>
  <c r="K9914" i="3"/>
  <c r="K9915" i="3"/>
  <c r="K9916" i="3"/>
  <c r="K9917" i="3"/>
  <c r="K9918" i="3"/>
  <c r="K9919" i="3"/>
  <c r="K9920" i="3"/>
  <c r="K9921" i="3"/>
  <c r="K9922" i="3"/>
  <c r="K9923" i="3"/>
  <c r="K9924" i="3"/>
  <c r="K9925" i="3"/>
  <c r="K9926" i="3"/>
  <c r="K9927" i="3"/>
  <c r="K9928" i="3"/>
  <c r="K9929" i="3"/>
  <c r="K9930" i="3"/>
  <c r="K9931" i="3"/>
  <c r="K9932" i="3"/>
  <c r="K9933" i="3"/>
  <c r="K9934" i="3"/>
  <c r="K9935" i="3"/>
  <c r="K9936" i="3"/>
  <c r="K9937" i="3"/>
  <c r="K9938" i="3"/>
  <c r="K9939" i="3"/>
  <c r="K9940" i="3"/>
  <c r="K9941" i="3"/>
  <c r="K9942" i="3"/>
  <c r="K9943" i="3"/>
  <c r="K9944" i="3"/>
  <c r="K9945" i="3"/>
  <c r="K9946" i="3"/>
  <c r="K9947" i="3"/>
  <c r="K9948" i="3"/>
  <c r="K9949" i="3"/>
  <c r="K9950" i="3"/>
  <c r="K9951" i="3"/>
  <c r="K9952" i="3"/>
  <c r="K9953" i="3"/>
  <c r="K9954" i="3"/>
  <c r="K9955" i="3"/>
  <c r="K9956" i="3"/>
  <c r="K9957" i="3"/>
  <c r="K9958" i="3"/>
  <c r="K9959" i="3"/>
  <c r="K9960" i="3"/>
  <c r="K9961" i="3"/>
  <c r="K9962" i="3"/>
  <c r="K9963" i="3"/>
  <c r="K9964" i="3"/>
  <c r="K9965" i="3"/>
  <c r="K9966" i="3"/>
  <c r="K9967" i="3"/>
  <c r="K9968" i="3"/>
  <c r="K9969" i="3"/>
  <c r="K9970" i="3"/>
  <c r="K9971" i="3"/>
  <c r="K9972" i="3"/>
  <c r="K9973" i="3"/>
  <c r="K9974" i="3"/>
  <c r="K9975" i="3"/>
  <c r="K9976" i="3"/>
  <c r="K9977" i="3"/>
  <c r="K9978" i="3"/>
  <c r="K9979" i="3"/>
  <c r="K9980" i="3"/>
  <c r="K9981" i="3"/>
  <c r="K9982" i="3"/>
  <c r="K9983" i="3"/>
  <c r="K9984" i="3"/>
  <c r="K9985" i="3"/>
  <c r="K9986" i="3"/>
  <c r="K9987" i="3"/>
  <c r="K9988" i="3"/>
  <c r="K9989" i="3"/>
  <c r="K9990" i="3"/>
  <c r="K9991" i="3"/>
  <c r="K9992" i="3"/>
  <c r="K9993" i="3"/>
  <c r="K9994" i="3"/>
  <c r="K9995" i="3"/>
  <c r="K9996" i="3"/>
  <c r="K9997" i="3"/>
  <c r="K9998" i="3"/>
  <c r="K9999" i="3"/>
  <c r="K10000" i="3"/>
  <c r="K10001" i="3"/>
  <c r="K10002" i="3"/>
  <c r="K10003" i="3"/>
  <c r="K10004" i="3"/>
  <c r="K10005" i="3"/>
  <c r="K10006" i="3"/>
  <c r="K10007" i="3"/>
  <c r="K10008" i="3"/>
  <c r="K10009" i="3"/>
  <c r="K10010" i="3"/>
  <c r="K10011" i="3"/>
  <c r="K10012" i="3"/>
  <c r="K10013" i="3"/>
  <c r="K10014" i="3"/>
  <c r="K10015" i="3"/>
  <c r="K10016" i="3"/>
  <c r="K10017" i="3"/>
  <c r="K10018" i="3"/>
  <c r="K10019" i="3"/>
  <c r="K10020" i="3"/>
  <c r="K10021" i="3"/>
  <c r="K10022" i="3"/>
  <c r="K10023" i="3"/>
  <c r="K10024" i="3"/>
  <c r="K10025" i="3"/>
  <c r="K10026" i="3"/>
  <c r="K10027" i="3"/>
  <c r="K10028" i="3"/>
  <c r="K10029" i="3"/>
  <c r="K10030" i="3"/>
  <c r="K10031" i="3"/>
  <c r="K10032" i="3"/>
  <c r="K10033" i="3"/>
  <c r="K10034" i="3"/>
  <c r="K10035" i="3"/>
  <c r="K10036" i="3"/>
  <c r="K10037" i="3"/>
  <c r="K10038" i="3"/>
  <c r="K10039" i="3"/>
  <c r="K10040" i="3"/>
  <c r="K10041" i="3"/>
  <c r="K10042" i="3"/>
  <c r="K10043" i="3"/>
  <c r="K10044" i="3"/>
  <c r="K10045" i="3"/>
  <c r="K10046" i="3"/>
  <c r="K10047" i="3"/>
  <c r="K10048" i="3"/>
  <c r="K10049" i="3"/>
  <c r="K10050" i="3"/>
  <c r="K10051" i="3"/>
  <c r="K10052" i="3"/>
  <c r="K10053" i="3"/>
  <c r="K10054" i="3"/>
  <c r="K10055" i="3"/>
  <c r="K10056" i="3"/>
  <c r="K10057" i="3"/>
  <c r="K10058" i="3"/>
  <c r="K10059" i="3"/>
  <c r="K10060" i="3"/>
  <c r="K10061" i="3"/>
  <c r="K10062" i="3"/>
  <c r="K10063" i="3"/>
  <c r="K10064" i="3"/>
  <c r="K10065" i="3"/>
  <c r="K10066" i="3"/>
  <c r="K10067" i="3"/>
  <c r="K10068" i="3"/>
  <c r="K10069" i="3"/>
  <c r="K10070" i="3"/>
  <c r="K10071" i="3"/>
  <c r="K10072" i="3"/>
  <c r="K10073" i="3"/>
  <c r="K10074" i="3"/>
  <c r="K10075" i="3"/>
  <c r="K10076" i="3"/>
  <c r="K10077" i="3"/>
  <c r="K10078" i="3"/>
  <c r="K10079" i="3"/>
  <c r="K10080" i="3"/>
  <c r="K10081" i="3"/>
  <c r="K10082" i="3"/>
  <c r="K10083" i="3"/>
  <c r="K10084" i="3"/>
  <c r="K10085" i="3"/>
  <c r="K10086" i="3"/>
  <c r="K10087" i="3"/>
  <c r="K10088" i="3"/>
  <c r="K10089" i="3"/>
  <c r="K10090" i="3"/>
  <c r="K10091" i="3"/>
  <c r="K10092" i="3"/>
  <c r="K10093" i="3"/>
  <c r="K10094" i="3"/>
  <c r="K10095" i="3"/>
  <c r="K10096" i="3"/>
  <c r="K10097" i="3"/>
  <c r="K10098" i="3"/>
  <c r="K10099" i="3"/>
  <c r="K10100" i="3"/>
  <c r="K10101" i="3"/>
  <c r="K10102" i="3"/>
  <c r="K10103" i="3"/>
  <c r="K10104" i="3"/>
  <c r="K10105" i="3"/>
  <c r="K10106" i="3"/>
  <c r="K10107" i="3"/>
  <c r="K10108" i="3"/>
  <c r="K10109" i="3"/>
  <c r="K10110" i="3"/>
  <c r="K10111" i="3"/>
  <c r="K10112" i="3"/>
  <c r="K10113" i="3"/>
  <c r="K10114" i="3"/>
  <c r="K10115" i="3"/>
  <c r="K10116" i="3"/>
  <c r="K10117" i="3"/>
  <c r="K10118" i="3"/>
  <c r="K10119" i="3"/>
  <c r="K10120" i="3"/>
  <c r="K10121" i="3"/>
  <c r="K10122" i="3"/>
  <c r="K10123" i="3"/>
  <c r="K10124" i="3"/>
  <c r="K10125" i="3"/>
  <c r="K10126" i="3"/>
  <c r="K10127" i="3"/>
  <c r="K10128" i="3"/>
  <c r="K10129" i="3"/>
  <c r="K10130" i="3"/>
  <c r="K10131" i="3"/>
  <c r="K10132" i="3"/>
  <c r="K10133" i="3"/>
  <c r="K10134" i="3"/>
  <c r="K10135" i="3"/>
  <c r="K10136" i="3"/>
  <c r="K10137" i="3"/>
  <c r="K10138" i="3"/>
  <c r="K10139" i="3"/>
  <c r="K10140" i="3"/>
  <c r="K10141" i="3"/>
  <c r="K10142" i="3"/>
  <c r="K10143" i="3"/>
  <c r="K10144" i="3"/>
  <c r="K10145" i="3"/>
  <c r="K10146" i="3"/>
  <c r="K10147" i="3"/>
  <c r="K10148" i="3"/>
  <c r="K10149" i="3"/>
  <c r="K10150" i="3"/>
  <c r="K10151" i="3"/>
  <c r="K10152" i="3"/>
  <c r="K10153" i="3"/>
  <c r="K10154" i="3"/>
  <c r="K10155" i="3"/>
  <c r="K10156" i="3"/>
  <c r="K10157" i="3"/>
  <c r="K10158" i="3"/>
  <c r="K10159" i="3"/>
  <c r="K10160" i="3"/>
  <c r="K10161" i="3"/>
  <c r="K10162" i="3"/>
  <c r="K10163" i="3"/>
  <c r="K10164" i="3"/>
  <c r="K10165" i="3"/>
  <c r="K10166" i="3"/>
  <c r="K10167" i="3"/>
  <c r="K10168" i="3"/>
  <c r="K10169" i="3"/>
  <c r="K10170" i="3"/>
  <c r="K10171" i="3"/>
  <c r="K10172" i="3"/>
  <c r="K10173" i="3"/>
  <c r="K10174" i="3"/>
  <c r="K10175" i="3"/>
  <c r="K10176" i="3"/>
  <c r="K10177" i="3"/>
  <c r="K10178" i="3"/>
  <c r="K10179" i="3"/>
  <c r="K10180" i="3"/>
  <c r="K10181" i="3"/>
  <c r="K10182" i="3"/>
  <c r="K10183" i="3"/>
  <c r="K10184" i="3"/>
  <c r="K10185" i="3"/>
  <c r="K10186" i="3"/>
  <c r="K10187" i="3"/>
  <c r="K10188" i="3"/>
  <c r="K10189" i="3"/>
  <c r="K10190" i="3"/>
  <c r="K10191" i="3"/>
  <c r="K10192" i="3"/>
  <c r="K10193" i="3"/>
  <c r="K10194" i="3"/>
  <c r="K10195" i="3"/>
  <c r="K10196" i="3"/>
  <c r="K10197" i="3"/>
  <c r="K10198" i="3"/>
  <c r="K10199" i="3"/>
  <c r="K10200" i="3"/>
  <c r="K10201" i="3"/>
  <c r="K10202" i="3"/>
  <c r="K10203" i="3"/>
  <c r="K10204" i="3"/>
  <c r="K10205" i="3"/>
  <c r="K10206" i="3"/>
  <c r="K10207" i="3"/>
  <c r="K10208" i="3"/>
  <c r="K10209" i="3"/>
  <c r="K10210" i="3"/>
  <c r="K10211" i="3"/>
  <c r="K10212" i="3"/>
  <c r="K10213" i="3"/>
  <c r="K10214" i="3"/>
  <c r="K10215" i="3"/>
  <c r="K10216" i="3"/>
  <c r="K10217" i="3"/>
  <c r="K10218" i="3"/>
  <c r="K10219" i="3"/>
  <c r="K10220" i="3"/>
  <c r="K10221" i="3"/>
  <c r="K10222" i="3"/>
  <c r="K10223" i="3"/>
  <c r="K10224" i="3"/>
  <c r="K10225" i="3"/>
  <c r="K10226" i="3"/>
  <c r="K10227" i="3"/>
  <c r="K10228" i="3"/>
  <c r="K10229" i="3"/>
  <c r="K10230" i="3"/>
  <c r="K10231" i="3"/>
  <c r="K10232" i="3"/>
  <c r="K10233" i="3"/>
  <c r="K10234" i="3"/>
  <c r="K10235" i="3"/>
  <c r="K10236" i="3"/>
  <c r="K10237" i="3"/>
  <c r="K10238" i="3"/>
  <c r="K10239" i="3"/>
  <c r="K10240" i="3"/>
  <c r="K10241" i="3"/>
  <c r="K10242" i="3"/>
  <c r="K10243" i="3"/>
  <c r="K10244" i="3"/>
  <c r="K10245" i="3"/>
  <c r="K10246" i="3"/>
  <c r="K10247" i="3"/>
  <c r="K10248" i="3"/>
  <c r="K10249" i="3"/>
  <c r="K10250" i="3"/>
  <c r="K10251" i="3"/>
  <c r="K10252" i="3"/>
  <c r="K10253" i="3"/>
  <c r="K10254" i="3"/>
  <c r="K10255" i="3"/>
  <c r="K10256" i="3"/>
  <c r="K10257" i="3"/>
  <c r="K10258" i="3"/>
  <c r="K10259" i="3"/>
  <c r="K10260" i="3"/>
  <c r="K10261" i="3"/>
  <c r="K10262" i="3"/>
  <c r="K10263" i="3"/>
  <c r="K10264" i="3"/>
  <c r="K10265" i="3"/>
  <c r="K10266" i="3"/>
  <c r="K10267" i="3"/>
  <c r="K10268" i="3"/>
  <c r="K10269" i="3"/>
  <c r="K10270" i="3"/>
  <c r="K10271" i="3"/>
  <c r="K10272" i="3"/>
  <c r="K10273" i="3"/>
  <c r="K10274" i="3"/>
  <c r="K10275" i="3"/>
  <c r="K10276" i="3"/>
  <c r="K10277" i="3"/>
  <c r="K10278" i="3"/>
  <c r="K10279" i="3"/>
  <c r="K10280" i="3"/>
  <c r="K10281" i="3"/>
  <c r="K10282" i="3"/>
  <c r="K10283" i="3"/>
  <c r="K10284" i="3"/>
  <c r="K10285" i="3"/>
  <c r="K10286" i="3"/>
  <c r="K10287" i="3"/>
  <c r="K10288" i="3"/>
  <c r="K10289" i="3"/>
  <c r="K10290" i="3"/>
  <c r="K10291" i="3"/>
  <c r="K10292" i="3"/>
  <c r="K10293" i="3"/>
  <c r="K10294" i="3"/>
  <c r="K10295" i="3"/>
  <c r="K10296" i="3"/>
  <c r="K10297" i="3"/>
  <c r="K10298" i="3"/>
  <c r="K10299" i="3"/>
  <c r="K10300" i="3"/>
  <c r="K10301" i="3"/>
  <c r="K10302" i="3"/>
  <c r="K10303" i="3"/>
  <c r="K10304" i="3"/>
  <c r="K10305" i="3"/>
  <c r="K10306" i="3"/>
  <c r="K10307" i="3"/>
  <c r="K10308" i="3"/>
  <c r="K10309" i="3"/>
  <c r="K10310" i="3"/>
  <c r="K10311" i="3"/>
  <c r="K10312" i="3"/>
  <c r="K10313" i="3"/>
  <c r="K10314" i="3"/>
  <c r="K10315" i="3"/>
  <c r="K10316" i="3"/>
  <c r="K10317" i="3"/>
  <c r="K10318" i="3"/>
  <c r="K10319" i="3"/>
  <c r="K10320" i="3"/>
  <c r="K10321" i="3"/>
  <c r="K10322" i="3"/>
  <c r="K10323" i="3"/>
  <c r="K10324" i="3"/>
  <c r="K10325" i="3"/>
  <c r="K10326" i="3"/>
  <c r="K10327" i="3"/>
  <c r="K10328" i="3"/>
  <c r="K10329" i="3"/>
  <c r="K10330" i="3"/>
  <c r="K10331" i="3"/>
  <c r="K10332" i="3"/>
  <c r="K10333" i="3"/>
  <c r="K10334" i="3"/>
  <c r="K10335" i="3"/>
  <c r="K10336" i="3"/>
  <c r="K10337" i="3"/>
  <c r="K10338" i="3"/>
  <c r="K10339" i="3"/>
  <c r="K10340" i="3"/>
  <c r="K10341" i="3"/>
  <c r="K10342" i="3"/>
  <c r="K10343" i="3"/>
  <c r="K10344" i="3"/>
  <c r="K10345" i="3"/>
  <c r="K10346" i="3"/>
  <c r="K10347" i="3"/>
  <c r="K10348" i="3"/>
  <c r="K10349" i="3"/>
  <c r="K10350" i="3"/>
  <c r="K10351" i="3"/>
  <c r="K10352" i="3"/>
  <c r="K10353" i="3"/>
  <c r="K10354" i="3"/>
  <c r="K10355" i="3"/>
  <c r="K10356" i="3"/>
  <c r="K10357" i="3"/>
  <c r="K10358" i="3"/>
  <c r="K10359" i="3"/>
  <c r="K10360" i="3"/>
  <c r="K10361" i="3"/>
  <c r="K10362" i="3"/>
  <c r="K10363" i="3"/>
  <c r="K10364" i="3"/>
  <c r="K10365" i="3"/>
  <c r="K10366" i="3"/>
  <c r="K10367" i="3"/>
  <c r="K10368" i="3"/>
  <c r="K10369" i="3"/>
  <c r="K10370" i="3"/>
  <c r="K10371" i="3"/>
  <c r="K10372" i="3"/>
  <c r="K10373" i="3"/>
  <c r="K10374" i="3"/>
  <c r="K10375" i="3"/>
  <c r="K10376" i="3"/>
  <c r="K10377" i="3"/>
  <c r="K10378" i="3"/>
  <c r="K10379" i="3"/>
  <c r="K10380" i="3"/>
  <c r="K10381" i="3"/>
  <c r="K10382" i="3"/>
  <c r="K10383" i="3"/>
  <c r="K10384" i="3"/>
  <c r="K10385" i="3"/>
  <c r="K10386" i="3"/>
  <c r="K10387" i="3"/>
  <c r="K10388" i="3"/>
  <c r="K10389" i="3"/>
  <c r="K10390" i="3"/>
  <c r="K10391" i="3"/>
  <c r="K10392" i="3"/>
  <c r="K10393" i="3"/>
  <c r="K10394" i="3"/>
  <c r="K10395" i="3"/>
  <c r="K10396" i="3"/>
  <c r="K10397" i="3"/>
  <c r="K10398" i="3"/>
  <c r="K10399" i="3"/>
  <c r="K10400" i="3"/>
  <c r="K10401" i="3"/>
  <c r="K10402" i="3"/>
  <c r="K10403" i="3"/>
  <c r="K10404" i="3"/>
  <c r="K10405" i="3"/>
  <c r="K10406" i="3"/>
  <c r="K10407" i="3"/>
  <c r="K10408" i="3"/>
  <c r="K10409" i="3"/>
  <c r="K10410" i="3"/>
  <c r="K10411" i="3"/>
  <c r="K10412" i="3"/>
  <c r="K10413" i="3"/>
  <c r="K10414" i="3"/>
  <c r="K10415" i="3"/>
  <c r="K10416" i="3"/>
  <c r="K10417" i="3"/>
  <c r="K10418" i="3"/>
  <c r="K10419" i="3"/>
  <c r="K10420" i="3"/>
  <c r="K10421" i="3"/>
  <c r="K10422" i="3"/>
  <c r="K10423" i="3"/>
  <c r="K10424" i="3"/>
  <c r="K10425" i="3"/>
  <c r="K10426" i="3"/>
  <c r="K10427" i="3"/>
  <c r="K10428" i="3"/>
  <c r="K10429" i="3"/>
  <c r="K10430" i="3"/>
  <c r="K10431" i="3"/>
  <c r="K10432" i="3"/>
  <c r="K10433" i="3"/>
  <c r="K10434" i="3"/>
  <c r="K10435" i="3"/>
  <c r="K10436" i="3"/>
  <c r="K10437" i="3"/>
  <c r="K10438" i="3"/>
  <c r="K10439" i="3"/>
  <c r="K10440" i="3"/>
  <c r="K10441" i="3"/>
  <c r="K10442" i="3"/>
  <c r="K10443" i="3"/>
  <c r="K10444" i="3"/>
  <c r="K10445" i="3"/>
  <c r="K10446" i="3"/>
  <c r="K10447" i="3"/>
  <c r="K10448" i="3"/>
  <c r="K10449" i="3"/>
  <c r="K10450" i="3"/>
  <c r="K10451" i="3"/>
  <c r="K10452" i="3"/>
  <c r="K10453" i="3"/>
  <c r="K10454" i="3"/>
  <c r="K10455" i="3"/>
  <c r="K10456" i="3"/>
  <c r="K10457" i="3"/>
  <c r="K10458" i="3"/>
  <c r="K10459" i="3"/>
  <c r="K10460" i="3"/>
  <c r="K10461" i="3"/>
  <c r="K10462" i="3"/>
  <c r="K10463" i="3"/>
  <c r="K10464" i="3"/>
  <c r="K10465" i="3"/>
  <c r="K10466" i="3"/>
  <c r="K10467" i="3"/>
  <c r="K10468" i="3"/>
  <c r="K10469" i="3"/>
  <c r="K10470" i="3"/>
  <c r="K10471" i="3"/>
  <c r="K10472" i="3"/>
  <c r="K10473" i="3"/>
  <c r="K10474" i="3"/>
  <c r="K10475" i="3"/>
  <c r="K10476" i="3"/>
  <c r="K10477" i="3"/>
  <c r="K10478" i="3"/>
  <c r="K10479" i="3"/>
  <c r="K10480" i="3"/>
  <c r="K10481" i="3"/>
  <c r="K10482" i="3"/>
  <c r="K10483" i="3"/>
  <c r="K10484" i="3"/>
  <c r="K10485" i="3"/>
  <c r="K10486" i="3"/>
  <c r="K10487" i="3"/>
  <c r="K10488" i="3"/>
  <c r="K10489" i="3"/>
  <c r="K10490" i="3"/>
  <c r="K10491" i="3"/>
  <c r="K10492" i="3"/>
  <c r="K10493" i="3"/>
  <c r="K10494" i="3"/>
  <c r="K10495" i="3"/>
  <c r="K10496" i="3"/>
  <c r="K10497" i="3"/>
  <c r="K10498" i="3"/>
  <c r="K10499" i="3"/>
  <c r="K10500" i="3"/>
  <c r="K10501" i="3"/>
  <c r="K10502" i="3"/>
  <c r="K10503" i="3"/>
  <c r="K10504" i="3"/>
  <c r="K10505" i="3"/>
  <c r="K10506" i="3"/>
  <c r="K10507" i="3"/>
  <c r="K10508" i="3"/>
  <c r="K10509" i="3"/>
  <c r="K10510" i="3"/>
  <c r="K10511" i="3"/>
  <c r="K10512" i="3"/>
  <c r="K10513" i="3"/>
  <c r="K10514" i="3"/>
  <c r="K10515" i="3"/>
  <c r="K10516" i="3"/>
  <c r="K10517" i="3"/>
  <c r="K10518" i="3"/>
  <c r="K10519" i="3"/>
  <c r="K10520" i="3"/>
  <c r="K10521" i="3"/>
  <c r="K10522" i="3"/>
  <c r="K10523" i="3"/>
  <c r="K10524" i="3"/>
  <c r="K10525" i="3"/>
  <c r="K10526" i="3"/>
  <c r="K10527" i="3"/>
  <c r="K10528" i="3"/>
  <c r="K10529" i="3"/>
  <c r="K10530" i="3"/>
  <c r="K10531" i="3"/>
  <c r="K10532" i="3"/>
  <c r="K10533" i="3"/>
  <c r="K10534" i="3"/>
  <c r="K10535" i="3"/>
  <c r="K10536" i="3"/>
  <c r="K10537" i="3"/>
  <c r="K10538" i="3"/>
  <c r="K10539" i="3"/>
  <c r="K10540" i="3"/>
  <c r="K10541" i="3"/>
  <c r="K10542" i="3"/>
  <c r="K10543" i="3"/>
  <c r="K10544" i="3"/>
  <c r="K10545" i="3"/>
  <c r="K10546" i="3"/>
  <c r="K10547" i="3"/>
  <c r="K10548" i="3"/>
  <c r="K10549" i="3"/>
  <c r="K10550" i="3"/>
  <c r="K10551" i="3"/>
  <c r="K10552" i="3"/>
  <c r="K10553" i="3"/>
  <c r="K10554" i="3"/>
  <c r="K10555" i="3"/>
  <c r="K10556" i="3"/>
  <c r="K10557" i="3"/>
  <c r="K10558" i="3"/>
  <c r="K10559" i="3"/>
  <c r="K10560" i="3"/>
  <c r="K10561" i="3"/>
  <c r="K10562" i="3"/>
  <c r="K10563" i="3"/>
  <c r="K10564" i="3"/>
  <c r="K10565" i="3"/>
  <c r="K10566" i="3"/>
  <c r="K10567" i="3"/>
  <c r="K10568" i="3"/>
  <c r="K10569" i="3"/>
  <c r="K10570" i="3"/>
  <c r="K10571" i="3"/>
  <c r="K10572" i="3"/>
  <c r="K10573" i="3"/>
  <c r="K10574" i="3"/>
  <c r="K10575" i="3"/>
  <c r="K10576" i="3"/>
  <c r="K10577" i="3"/>
  <c r="K10578" i="3"/>
  <c r="K10579" i="3"/>
  <c r="K10580" i="3"/>
  <c r="K10581" i="3"/>
  <c r="K10582" i="3"/>
  <c r="K10583" i="3"/>
  <c r="K10584" i="3"/>
  <c r="K10585" i="3"/>
  <c r="K10586" i="3"/>
  <c r="K10587" i="3"/>
  <c r="K10588" i="3"/>
  <c r="K10589" i="3"/>
  <c r="K10590" i="3"/>
  <c r="K10591" i="3"/>
  <c r="K10592" i="3"/>
  <c r="K10593" i="3"/>
  <c r="K10594" i="3"/>
  <c r="K10595" i="3"/>
  <c r="K10596" i="3"/>
  <c r="K10597" i="3"/>
  <c r="K10598" i="3"/>
  <c r="K10599" i="3"/>
  <c r="K10600" i="3"/>
  <c r="K10601" i="3"/>
  <c r="K10602" i="3"/>
  <c r="K10603" i="3"/>
  <c r="K10604" i="3"/>
  <c r="K10605" i="3"/>
  <c r="K10606" i="3"/>
  <c r="K10607" i="3"/>
  <c r="K10608" i="3"/>
  <c r="K10609" i="3"/>
  <c r="K10610" i="3"/>
  <c r="K10611" i="3"/>
  <c r="K10612" i="3"/>
  <c r="K10613" i="3"/>
  <c r="K10614" i="3"/>
  <c r="K10615" i="3"/>
  <c r="K10616" i="3"/>
  <c r="K10617" i="3"/>
  <c r="K10618" i="3"/>
  <c r="K10619" i="3"/>
  <c r="K10620" i="3"/>
  <c r="K10621" i="3"/>
  <c r="K10622" i="3"/>
  <c r="K10623" i="3"/>
  <c r="K10624" i="3"/>
  <c r="K10625" i="3"/>
  <c r="K10626" i="3"/>
  <c r="K10627" i="3"/>
  <c r="K10628" i="3"/>
  <c r="K10629" i="3"/>
  <c r="K10630" i="3"/>
  <c r="K10631" i="3"/>
  <c r="K10632" i="3"/>
  <c r="K10633" i="3"/>
  <c r="K10634" i="3"/>
  <c r="K10635" i="3"/>
  <c r="K10636" i="3"/>
  <c r="K10637" i="3"/>
  <c r="K10638" i="3"/>
  <c r="K10639" i="3"/>
  <c r="K10640" i="3"/>
  <c r="K10641" i="3"/>
  <c r="K10642" i="3"/>
  <c r="K10643" i="3"/>
  <c r="K10644" i="3"/>
  <c r="K10645" i="3"/>
  <c r="K10646" i="3"/>
  <c r="K10647" i="3"/>
  <c r="K10648" i="3"/>
  <c r="K10649" i="3"/>
  <c r="K10650" i="3"/>
  <c r="K10651" i="3"/>
  <c r="K10652" i="3"/>
  <c r="K10653" i="3"/>
  <c r="K10654" i="3"/>
  <c r="K10655" i="3"/>
  <c r="K10656" i="3"/>
  <c r="K10657" i="3"/>
  <c r="K10658" i="3"/>
  <c r="K10659" i="3"/>
  <c r="K10660" i="3"/>
  <c r="K10661" i="3"/>
  <c r="K10662" i="3"/>
  <c r="K10663" i="3"/>
  <c r="K10664" i="3"/>
  <c r="K10665" i="3"/>
  <c r="K10666" i="3"/>
  <c r="K10667" i="3"/>
  <c r="K10668" i="3"/>
  <c r="K10669" i="3"/>
  <c r="K10670" i="3"/>
  <c r="K10671" i="3"/>
  <c r="K10672" i="3"/>
  <c r="K10673" i="3"/>
  <c r="K10674" i="3"/>
  <c r="K10675" i="3"/>
  <c r="K10676" i="3"/>
  <c r="K10677" i="3"/>
  <c r="K10678" i="3"/>
  <c r="K10679" i="3"/>
  <c r="K10680" i="3"/>
  <c r="K10681" i="3"/>
  <c r="K10682" i="3"/>
  <c r="K10683" i="3"/>
  <c r="K10684" i="3"/>
  <c r="K10685" i="3"/>
  <c r="K10686" i="3"/>
  <c r="K10687" i="3"/>
  <c r="K10688" i="3"/>
  <c r="K10689" i="3"/>
  <c r="K10690" i="3"/>
  <c r="K10691" i="3"/>
  <c r="K10692" i="3"/>
  <c r="K10693" i="3"/>
  <c r="K10694" i="3"/>
  <c r="K10695" i="3"/>
  <c r="K10696" i="3"/>
  <c r="K10697" i="3"/>
  <c r="K10698" i="3"/>
  <c r="K10699" i="3"/>
  <c r="K10700" i="3"/>
  <c r="K10701" i="3"/>
  <c r="K10702" i="3"/>
  <c r="K10703" i="3"/>
  <c r="K10704" i="3"/>
  <c r="K10705" i="3"/>
  <c r="K10706" i="3"/>
  <c r="K10707" i="3"/>
  <c r="K10708" i="3"/>
  <c r="K10709" i="3"/>
  <c r="K10710" i="3"/>
  <c r="K10711" i="3"/>
  <c r="K10712" i="3"/>
  <c r="K10713" i="3"/>
  <c r="K10714" i="3"/>
  <c r="K10715" i="3"/>
  <c r="K10716" i="3"/>
  <c r="K10717" i="3"/>
  <c r="K10718" i="3"/>
  <c r="K10719" i="3"/>
  <c r="K10720" i="3"/>
  <c r="K10721" i="3"/>
  <c r="K10722" i="3"/>
  <c r="K10723" i="3"/>
  <c r="K10724" i="3"/>
  <c r="K10725" i="3"/>
  <c r="K10726" i="3"/>
  <c r="K10727" i="3"/>
  <c r="K10728" i="3"/>
  <c r="K10729" i="3"/>
  <c r="K10730" i="3"/>
  <c r="K10731" i="3"/>
  <c r="K10732" i="3"/>
  <c r="K10733" i="3"/>
  <c r="K10734" i="3"/>
  <c r="K10735" i="3"/>
  <c r="K10736" i="3"/>
  <c r="K10737" i="3"/>
  <c r="K10738" i="3"/>
  <c r="K10739" i="3"/>
  <c r="K10740" i="3"/>
  <c r="K10741" i="3"/>
  <c r="K10742" i="3"/>
  <c r="K10743" i="3"/>
  <c r="K10744" i="3"/>
  <c r="K10745" i="3"/>
  <c r="K10746" i="3"/>
  <c r="K10747" i="3"/>
  <c r="K10748" i="3"/>
  <c r="K10749" i="3"/>
  <c r="K10750" i="3"/>
  <c r="K10751" i="3"/>
  <c r="K10752" i="3"/>
  <c r="K10753" i="3"/>
  <c r="K10754" i="3"/>
  <c r="K10755" i="3"/>
  <c r="K10756" i="3"/>
  <c r="K10757" i="3"/>
  <c r="K10758" i="3"/>
  <c r="K10759" i="3"/>
  <c r="K10760" i="3"/>
  <c r="K10761" i="3"/>
  <c r="K10762" i="3"/>
  <c r="K10763" i="3"/>
  <c r="K10764" i="3"/>
  <c r="K10765" i="3"/>
  <c r="K10766" i="3"/>
  <c r="K10767" i="3"/>
  <c r="K10768" i="3"/>
  <c r="K10769" i="3"/>
  <c r="K10770" i="3"/>
  <c r="K10771" i="3"/>
  <c r="K10772" i="3"/>
  <c r="K10773" i="3"/>
  <c r="K10774" i="3"/>
  <c r="K10775" i="3"/>
  <c r="K10776" i="3"/>
  <c r="K10777" i="3"/>
  <c r="K10778" i="3"/>
  <c r="K10779" i="3"/>
  <c r="K10780" i="3"/>
  <c r="K10781" i="3"/>
  <c r="K10782" i="3"/>
  <c r="K10783" i="3"/>
  <c r="K10784" i="3"/>
  <c r="K10785" i="3"/>
  <c r="K10786" i="3"/>
  <c r="K10787" i="3"/>
  <c r="K10788" i="3"/>
  <c r="K10789" i="3"/>
  <c r="K10790" i="3"/>
  <c r="K10791" i="3"/>
  <c r="K10792" i="3"/>
  <c r="K10793" i="3"/>
  <c r="K10794" i="3"/>
  <c r="K10795" i="3"/>
  <c r="K10796" i="3"/>
  <c r="K10797" i="3"/>
  <c r="K10798" i="3"/>
  <c r="K10799" i="3"/>
  <c r="K10800" i="3"/>
  <c r="K10801" i="3"/>
  <c r="K10802" i="3"/>
  <c r="K10803" i="3"/>
  <c r="K10804" i="3"/>
  <c r="K10805" i="3"/>
  <c r="K10806" i="3"/>
  <c r="K10807" i="3"/>
  <c r="K10808" i="3"/>
  <c r="K10809" i="3"/>
  <c r="K10810" i="3"/>
  <c r="K10811" i="3"/>
  <c r="K10812" i="3"/>
  <c r="K10813" i="3"/>
  <c r="K10814" i="3"/>
  <c r="K10815" i="3"/>
  <c r="K10816" i="3"/>
  <c r="K10817" i="3"/>
  <c r="K10818" i="3"/>
  <c r="K10819" i="3"/>
  <c r="K10820" i="3"/>
  <c r="K10821" i="3"/>
  <c r="K10822" i="3"/>
  <c r="K10823" i="3"/>
  <c r="K10824" i="3"/>
  <c r="K10825" i="3"/>
  <c r="K10826" i="3"/>
  <c r="K10827" i="3"/>
  <c r="K10828" i="3"/>
  <c r="K10829" i="3"/>
  <c r="K10830" i="3"/>
  <c r="K10831" i="3"/>
  <c r="K10832" i="3"/>
  <c r="K10833" i="3"/>
  <c r="K10834" i="3"/>
  <c r="K10835" i="3"/>
  <c r="K10836" i="3"/>
  <c r="K10837" i="3"/>
  <c r="K10838" i="3"/>
  <c r="K10839" i="3"/>
  <c r="K10840" i="3"/>
  <c r="K10841" i="3"/>
  <c r="K10842" i="3"/>
  <c r="K10843" i="3"/>
  <c r="K10844" i="3"/>
  <c r="K10845" i="3"/>
  <c r="K10846" i="3"/>
  <c r="K10847" i="3"/>
  <c r="K10848" i="3"/>
  <c r="K10849" i="3"/>
  <c r="K10850" i="3"/>
  <c r="K10851" i="3"/>
  <c r="K10852" i="3"/>
  <c r="K10853" i="3"/>
  <c r="K10854" i="3"/>
  <c r="K10855" i="3"/>
  <c r="K10856" i="3"/>
  <c r="K10857" i="3"/>
  <c r="K10858" i="3"/>
  <c r="K10859" i="3"/>
  <c r="K10860" i="3"/>
  <c r="K10861" i="3"/>
  <c r="K10862" i="3"/>
  <c r="K10863" i="3"/>
  <c r="K10864" i="3"/>
  <c r="K10865" i="3"/>
  <c r="K10866" i="3"/>
  <c r="K10867" i="3"/>
  <c r="K10868" i="3"/>
  <c r="K10869" i="3"/>
  <c r="K10870" i="3"/>
  <c r="K10871" i="3"/>
  <c r="K10872" i="3"/>
  <c r="K10873" i="3"/>
  <c r="K10874" i="3"/>
  <c r="K10875" i="3"/>
  <c r="K10876" i="3"/>
  <c r="K10877" i="3"/>
  <c r="K10878" i="3"/>
  <c r="K10879" i="3"/>
  <c r="K10880" i="3"/>
  <c r="K10881" i="3"/>
  <c r="K10882" i="3"/>
  <c r="K10883" i="3"/>
  <c r="K10884" i="3"/>
  <c r="K10885" i="3"/>
  <c r="K10886" i="3"/>
  <c r="K10887" i="3"/>
  <c r="K10888" i="3"/>
  <c r="K10889" i="3"/>
  <c r="K10890" i="3"/>
  <c r="K10891" i="3"/>
  <c r="K10892" i="3"/>
  <c r="K10893" i="3"/>
  <c r="K10894" i="3"/>
  <c r="K10895" i="3"/>
  <c r="K10896" i="3"/>
  <c r="K10897" i="3"/>
  <c r="K10898" i="3"/>
  <c r="K10899" i="3"/>
  <c r="K10900" i="3"/>
  <c r="K10901" i="3"/>
  <c r="K10902" i="3"/>
  <c r="K10903" i="3"/>
  <c r="K10904" i="3"/>
  <c r="K10905" i="3"/>
  <c r="K10906" i="3"/>
  <c r="K10907" i="3"/>
  <c r="K10908" i="3"/>
  <c r="K10909" i="3"/>
  <c r="K10910" i="3"/>
  <c r="K10911" i="3"/>
  <c r="K10912" i="3"/>
  <c r="K10913" i="3"/>
  <c r="K10914" i="3"/>
  <c r="K10915" i="3"/>
  <c r="K10916" i="3"/>
  <c r="K10917" i="3"/>
  <c r="K10918" i="3"/>
  <c r="K10919" i="3"/>
  <c r="K10920" i="3"/>
  <c r="K10921" i="3"/>
  <c r="K10922" i="3"/>
  <c r="K10923" i="3"/>
  <c r="K10924" i="3"/>
  <c r="K10925" i="3"/>
  <c r="K10926" i="3"/>
  <c r="K10927" i="3"/>
  <c r="K10928" i="3"/>
  <c r="K10929" i="3"/>
  <c r="K10930" i="3"/>
  <c r="K10931" i="3"/>
  <c r="K10932" i="3"/>
  <c r="K10933" i="3"/>
  <c r="K10934" i="3"/>
  <c r="K10935" i="3"/>
  <c r="K10936" i="3"/>
  <c r="K10937" i="3"/>
  <c r="K10938" i="3"/>
  <c r="K10939" i="3"/>
  <c r="K10940" i="3"/>
  <c r="K10941" i="3"/>
  <c r="K10942" i="3"/>
  <c r="K10943" i="3"/>
  <c r="K10944" i="3"/>
  <c r="K10945" i="3"/>
  <c r="K10946" i="3"/>
  <c r="K10947" i="3"/>
  <c r="K10948" i="3"/>
  <c r="K10949" i="3"/>
  <c r="K10950" i="3"/>
  <c r="K10951" i="3"/>
  <c r="K10952" i="3"/>
  <c r="K10953" i="3"/>
  <c r="K10954" i="3"/>
  <c r="K10955" i="3"/>
  <c r="K10956" i="3"/>
  <c r="K10957" i="3"/>
  <c r="K10958" i="3"/>
  <c r="K10959" i="3"/>
  <c r="K10960" i="3"/>
  <c r="K10961" i="3"/>
  <c r="K10964" i="3"/>
  <c r="K10965" i="3"/>
  <c r="K10966" i="3"/>
  <c r="K10967" i="3"/>
  <c r="K10968" i="3"/>
  <c r="K10969" i="3"/>
  <c r="K10970" i="3"/>
  <c r="K10971" i="3"/>
  <c r="K10972" i="3"/>
  <c r="K10973" i="3"/>
  <c r="K10974" i="3"/>
  <c r="K10975" i="3"/>
  <c r="K10976" i="3"/>
  <c r="K10977" i="3"/>
  <c r="K10978" i="3"/>
  <c r="K10979" i="3"/>
  <c r="K10980" i="3"/>
  <c r="K10981" i="3"/>
  <c r="K10982" i="3"/>
  <c r="K10983" i="3"/>
  <c r="K10984" i="3"/>
  <c r="K10985" i="3"/>
  <c r="K10986" i="3"/>
  <c r="K10987" i="3"/>
  <c r="K10988" i="3"/>
  <c r="K10989" i="3"/>
  <c r="K10990" i="3"/>
  <c r="K10991" i="3"/>
  <c r="K10992" i="3"/>
  <c r="K10993" i="3"/>
  <c r="K10994" i="3"/>
  <c r="K10995" i="3"/>
  <c r="K10996" i="3"/>
  <c r="K10997" i="3"/>
  <c r="K10998" i="3"/>
  <c r="K10999" i="3"/>
  <c r="K11000" i="3"/>
  <c r="K11001" i="3"/>
  <c r="K11002" i="3"/>
  <c r="K11003" i="3"/>
  <c r="K11004" i="3"/>
  <c r="K11005" i="3"/>
  <c r="K11006" i="3"/>
  <c r="K11007" i="3"/>
  <c r="K11008" i="3"/>
  <c r="K11009" i="3"/>
  <c r="K11010" i="3"/>
  <c r="K11011" i="3"/>
  <c r="K11012" i="3"/>
  <c r="K11013" i="3"/>
  <c r="K11014" i="3"/>
  <c r="K11015" i="3"/>
  <c r="K11016" i="3"/>
  <c r="K11017" i="3"/>
  <c r="K11018" i="3"/>
  <c r="K11019" i="3"/>
  <c r="K11020" i="3"/>
  <c r="K11021" i="3"/>
  <c r="K11022" i="3"/>
  <c r="K11023" i="3"/>
  <c r="K11024" i="3"/>
  <c r="K11025" i="3"/>
  <c r="K11026" i="3"/>
  <c r="K11027" i="3"/>
  <c r="K11028" i="3"/>
  <c r="K11029" i="3"/>
  <c r="K11030" i="3"/>
  <c r="K11031" i="3"/>
  <c r="K11032" i="3"/>
  <c r="K11033" i="3"/>
  <c r="K11034" i="3"/>
  <c r="K11035" i="3"/>
  <c r="K11036" i="3"/>
  <c r="K11037" i="3"/>
  <c r="K11038" i="3"/>
  <c r="K11039" i="3"/>
  <c r="K11040" i="3"/>
  <c r="K11041" i="3"/>
  <c r="K11042" i="3"/>
  <c r="K11043" i="3"/>
  <c r="K11044" i="3"/>
  <c r="K11045" i="3"/>
  <c r="K11046" i="3"/>
  <c r="K11047" i="3"/>
  <c r="K11048" i="3"/>
  <c r="K11049" i="3"/>
  <c r="K11050" i="3"/>
  <c r="K11051" i="3"/>
  <c r="K11052" i="3"/>
  <c r="K11053" i="3"/>
  <c r="K11054" i="3"/>
  <c r="K11055" i="3"/>
  <c r="K11056" i="3"/>
  <c r="K11057" i="3"/>
  <c r="K11058" i="3"/>
  <c r="K11059" i="3"/>
  <c r="K11060" i="3"/>
  <c r="K11061" i="3"/>
  <c r="K11062" i="3"/>
  <c r="K11063" i="3"/>
  <c r="K11064" i="3"/>
  <c r="K11065" i="3"/>
  <c r="K11066" i="3"/>
  <c r="K11067" i="3"/>
  <c r="K11068" i="3"/>
  <c r="K11069" i="3"/>
  <c r="K11070" i="3"/>
  <c r="K11071" i="3"/>
  <c r="K11072" i="3"/>
  <c r="K11073" i="3"/>
  <c r="K11074" i="3"/>
  <c r="K11075" i="3"/>
  <c r="K11076" i="3"/>
  <c r="K11077" i="3"/>
  <c r="K11078" i="3"/>
  <c r="K11079" i="3"/>
  <c r="K11080" i="3"/>
  <c r="K11081" i="3"/>
  <c r="K11082" i="3"/>
  <c r="K11083" i="3"/>
  <c r="K11084" i="3"/>
  <c r="K11085" i="3"/>
  <c r="K11086" i="3"/>
  <c r="K11087" i="3"/>
  <c r="K11088" i="3"/>
  <c r="K11089" i="3"/>
  <c r="K11090" i="3"/>
  <c r="K11091" i="3"/>
  <c r="K11092" i="3"/>
  <c r="K11093" i="3"/>
  <c r="K11094" i="3"/>
  <c r="K11095" i="3"/>
  <c r="K11096" i="3"/>
  <c r="K11097" i="3"/>
  <c r="K11098" i="3"/>
  <c r="K11099" i="3"/>
  <c r="K11100" i="3"/>
  <c r="K11101" i="3"/>
  <c r="K11102" i="3"/>
  <c r="K11103" i="3"/>
  <c r="K11104" i="3"/>
  <c r="K11105" i="3"/>
  <c r="K11106" i="3"/>
  <c r="K11107" i="3"/>
  <c r="K11108" i="3"/>
  <c r="K11109" i="3"/>
  <c r="K11110" i="3"/>
  <c r="K11111" i="3"/>
  <c r="K11112" i="3"/>
  <c r="K11113" i="3"/>
  <c r="K11114" i="3"/>
  <c r="K11115" i="3"/>
  <c r="K11116" i="3"/>
  <c r="K11117" i="3"/>
  <c r="K11118" i="3"/>
  <c r="K11119" i="3"/>
  <c r="K11120" i="3"/>
  <c r="K11121" i="3"/>
  <c r="K11122" i="3"/>
  <c r="K11123" i="3"/>
  <c r="K11124" i="3"/>
  <c r="K11125" i="3"/>
  <c r="K11126" i="3"/>
  <c r="K11127" i="3"/>
  <c r="K11128" i="3"/>
  <c r="K11129" i="3"/>
  <c r="K11130" i="3"/>
  <c r="K11131" i="3"/>
  <c r="K11132" i="3"/>
  <c r="K11133" i="3"/>
  <c r="K11134" i="3"/>
  <c r="K11135" i="3"/>
  <c r="K11136" i="3"/>
  <c r="K11137" i="3"/>
  <c r="K11138" i="3"/>
  <c r="K11139" i="3"/>
  <c r="K11140" i="3"/>
  <c r="K11141" i="3"/>
  <c r="K11142" i="3"/>
  <c r="K11143" i="3"/>
  <c r="K11144" i="3"/>
  <c r="K11145" i="3"/>
  <c r="K11146" i="3"/>
  <c r="K11147" i="3"/>
  <c r="K11148" i="3"/>
  <c r="K11149" i="3"/>
  <c r="K11150" i="3"/>
  <c r="K11151" i="3"/>
  <c r="K11152" i="3"/>
  <c r="K11153" i="3"/>
  <c r="K11154" i="3"/>
  <c r="K11155" i="3"/>
  <c r="K11156" i="3"/>
  <c r="K11157" i="3"/>
  <c r="K11158" i="3"/>
  <c r="K11159" i="3"/>
  <c r="K11160" i="3"/>
  <c r="K11161" i="3"/>
  <c r="K11162" i="3"/>
  <c r="K11163" i="3"/>
  <c r="K11164" i="3"/>
  <c r="K11165" i="3"/>
  <c r="K11166" i="3"/>
  <c r="K11167" i="3"/>
  <c r="K11168" i="3"/>
  <c r="K11169" i="3"/>
  <c r="K11170" i="3"/>
  <c r="K11171" i="3"/>
  <c r="K11172" i="3"/>
  <c r="K11173" i="3"/>
  <c r="K11174" i="3"/>
  <c r="K11175" i="3"/>
  <c r="K11176" i="3"/>
  <c r="K11177" i="3"/>
  <c r="K11178" i="3"/>
  <c r="K11179" i="3"/>
  <c r="K11180" i="3"/>
  <c r="K11181" i="3"/>
  <c r="K11182" i="3"/>
  <c r="K11183" i="3"/>
  <c r="K11184" i="3"/>
  <c r="K11185" i="3"/>
  <c r="K11186" i="3"/>
  <c r="K11187" i="3"/>
  <c r="K11188" i="3"/>
  <c r="K11189" i="3"/>
  <c r="K11190" i="3"/>
  <c r="K11191" i="3"/>
  <c r="K11192" i="3"/>
  <c r="K11193" i="3"/>
  <c r="K11194" i="3"/>
  <c r="K11195" i="3"/>
  <c r="K11196" i="3"/>
  <c r="K11197" i="3"/>
  <c r="K11198" i="3"/>
  <c r="K11199" i="3"/>
  <c r="K11200" i="3"/>
  <c r="K11201" i="3"/>
  <c r="K11202" i="3"/>
  <c r="K11203" i="3"/>
  <c r="K11204" i="3"/>
  <c r="K11205" i="3"/>
  <c r="K11206" i="3"/>
  <c r="K11207" i="3"/>
  <c r="K11208" i="3"/>
  <c r="K11209" i="3"/>
  <c r="K11210" i="3"/>
  <c r="K11211" i="3"/>
  <c r="K11212" i="3"/>
  <c r="K11213" i="3"/>
  <c r="K11214" i="3"/>
  <c r="K11215" i="3"/>
  <c r="K11216" i="3"/>
  <c r="K11217" i="3"/>
  <c r="K11218" i="3"/>
  <c r="K11219" i="3"/>
  <c r="K11220" i="3"/>
  <c r="K11221" i="3"/>
  <c r="K11222" i="3"/>
  <c r="K11223" i="3"/>
  <c r="K11224" i="3"/>
  <c r="K11225" i="3"/>
  <c r="K11226" i="3"/>
  <c r="K11227" i="3"/>
  <c r="K11228" i="3"/>
  <c r="K11229" i="3"/>
  <c r="K11230" i="3"/>
  <c r="K11231" i="3"/>
  <c r="K11232" i="3"/>
  <c r="K11233" i="3"/>
  <c r="K11234" i="3"/>
  <c r="K11235" i="3"/>
  <c r="K11236" i="3"/>
  <c r="K11237" i="3"/>
  <c r="K11238" i="3"/>
  <c r="K11239" i="3"/>
  <c r="K11240" i="3"/>
  <c r="K11241" i="3"/>
  <c r="K11242" i="3"/>
  <c r="K11243" i="3"/>
  <c r="K11244" i="3"/>
  <c r="K11245" i="3"/>
  <c r="K11246" i="3"/>
  <c r="K11247" i="3"/>
  <c r="K11248" i="3"/>
  <c r="K11249" i="3"/>
  <c r="K11250" i="3"/>
  <c r="K11251" i="3"/>
  <c r="K11252" i="3"/>
  <c r="K11253" i="3"/>
  <c r="K11254" i="3"/>
  <c r="K11255" i="3"/>
  <c r="K11256" i="3"/>
  <c r="K11257" i="3"/>
  <c r="K11258" i="3"/>
  <c r="K11259" i="3"/>
  <c r="K11260" i="3"/>
  <c r="K11261" i="3"/>
  <c r="K11262" i="3"/>
  <c r="K11263" i="3"/>
  <c r="K11264" i="3"/>
  <c r="K11265" i="3"/>
  <c r="K11266" i="3"/>
  <c r="K11267" i="3"/>
  <c r="K11268" i="3"/>
  <c r="K11269" i="3"/>
  <c r="K11270" i="3"/>
  <c r="K11271" i="3"/>
  <c r="K11272" i="3"/>
  <c r="K11273" i="3"/>
  <c r="K11274" i="3"/>
  <c r="K11275" i="3"/>
  <c r="K11276" i="3"/>
  <c r="K11277" i="3"/>
  <c r="K11278" i="3"/>
  <c r="K11279" i="3"/>
  <c r="K11280" i="3"/>
  <c r="K11281" i="3"/>
  <c r="K11282" i="3"/>
  <c r="K11283" i="3"/>
  <c r="K11284" i="3"/>
  <c r="K11285" i="3"/>
  <c r="K11286" i="3"/>
  <c r="K11287" i="3"/>
  <c r="K11288" i="3"/>
  <c r="K11289" i="3"/>
  <c r="K11290" i="3"/>
  <c r="K11291" i="3"/>
  <c r="K11292" i="3"/>
  <c r="K11293" i="3"/>
  <c r="K11294" i="3"/>
  <c r="K11295" i="3"/>
  <c r="K11296" i="3"/>
  <c r="K11297" i="3"/>
  <c r="K11298" i="3"/>
  <c r="K11299" i="3"/>
  <c r="K11300" i="3"/>
  <c r="K11301" i="3"/>
  <c r="K11302" i="3"/>
  <c r="K11303" i="3"/>
  <c r="K11304" i="3"/>
  <c r="K11305" i="3"/>
  <c r="K11306" i="3"/>
  <c r="K11307" i="3"/>
  <c r="K11308" i="3"/>
  <c r="K11309" i="3"/>
  <c r="K11310" i="3"/>
  <c r="K11311" i="3"/>
  <c r="K11312" i="3"/>
  <c r="K11313" i="3"/>
  <c r="K11314" i="3"/>
  <c r="K11315" i="3"/>
  <c r="K11316" i="3"/>
  <c r="K11317" i="3"/>
  <c r="K11318" i="3"/>
  <c r="K11319" i="3"/>
  <c r="K11320" i="3"/>
  <c r="K11321" i="3"/>
  <c r="K11322" i="3"/>
  <c r="K11323" i="3"/>
  <c r="K11324" i="3"/>
  <c r="K11325" i="3"/>
  <c r="K11326" i="3"/>
  <c r="K11327" i="3"/>
  <c r="K11328" i="3"/>
  <c r="K11329" i="3"/>
  <c r="K11330" i="3"/>
  <c r="K11331" i="3"/>
  <c r="K11332" i="3"/>
  <c r="K11333" i="3"/>
  <c r="K11334" i="3"/>
  <c r="K11335" i="3"/>
  <c r="K11336" i="3"/>
  <c r="K11337" i="3"/>
  <c r="K11338" i="3"/>
  <c r="K11339" i="3"/>
  <c r="K11340" i="3"/>
  <c r="K11341" i="3"/>
  <c r="K11342" i="3"/>
  <c r="K11343" i="3"/>
  <c r="K11344" i="3"/>
  <c r="K11345" i="3"/>
  <c r="K11346" i="3"/>
  <c r="K11347" i="3"/>
  <c r="K11348" i="3"/>
  <c r="K11349" i="3"/>
  <c r="K11350" i="3"/>
  <c r="K11351" i="3"/>
  <c r="K11352" i="3"/>
  <c r="K11353" i="3"/>
  <c r="K11354" i="3"/>
  <c r="K11355" i="3"/>
  <c r="K11356" i="3"/>
  <c r="K11357" i="3"/>
  <c r="K11358" i="3"/>
  <c r="K11359" i="3"/>
  <c r="K11360" i="3"/>
  <c r="K11361" i="3"/>
  <c r="K11362" i="3"/>
  <c r="K11363" i="3"/>
  <c r="K11364" i="3"/>
  <c r="K11365" i="3"/>
  <c r="K11366" i="3"/>
  <c r="K11367" i="3"/>
  <c r="K11368" i="3"/>
  <c r="K11369" i="3"/>
  <c r="K11370" i="3"/>
  <c r="K11371" i="3"/>
  <c r="K11372" i="3"/>
  <c r="K11373" i="3"/>
  <c r="K11374" i="3"/>
  <c r="K11375" i="3"/>
  <c r="K11376" i="3"/>
  <c r="K11377" i="3"/>
  <c r="K11378" i="3"/>
  <c r="K11379" i="3"/>
  <c r="K11380" i="3"/>
  <c r="K11381" i="3"/>
  <c r="K11382" i="3"/>
  <c r="K11383" i="3"/>
  <c r="K11384" i="3"/>
  <c r="K11385" i="3"/>
  <c r="K11386" i="3"/>
  <c r="K11387" i="3"/>
  <c r="K11388" i="3"/>
  <c r="K11389" i="3"/>
  <c r="K11390" i="3"/>
  <c r="K11391" i="3"/>
  <c r="K11392" i="3"/>
  <c r="K11393" i="3"/>
  <c r="K11394" i="3"/>
  <c r="K11395" i="3"/>
  <c r="K11396" i="3"/>
  <c r="K11397" i="3"/>
  <c r="K11398" i="3"/>
  <c r="K11399" i="3"/>
  <c r="K11400" i="3"/>
  <c r="K11401" i="3"/>
  <c r="K11402" i="3"/>
  <c r="K11403" i="3"/>
  <c r="K11404" i="3"/>
  <c r="K11405" i="3"/>
  <c r="K11406" i="3"/>
  <c r="K11407" i="3"/>
  <c r="K11408" i="3"/>
  <c r="K11409" i="3"/>
  <c r="K11410" i="3"/>
  <c r="K11411" i="3"/>
  <c r="K11412" i="3"/>
  <c r="K11413" i="3"/>
  <c r="K11414" i="3"/>
  <c r="K11415" i="3"/>
  <c r="K11416" i="3"/>
  <c r="K11417" i="3"/>
  <c r="K11418" i="3"/>
  <c r="K11419" i="3"/>
  <c r="K11420" i="3"/>
  <c r="K11421" i="3"/>
  <c r="K11422" i="3"/>
  <c r="K11423" i="3"/>
  <c r="K11424" i="3"/>
  <c r="K11425" i="3"/>
  <c r="K11426" i="3"/>
  <c r="K11427" i="3"/>
  <c r="K11428" i="3"/>
  <c r="K11429" i="3"/>
  <c r="K11430" i="3"/>
  <c r="K11431" i="3"/>
  <c r="K11432" i="3"/>
  <c r="K11433" i="3"/>
  <c r="K11434" i="3"/>
  <c r="K11435" i="3"/>
  <c r="K11436" i="3"/>
  <c r="K11437" i="3"/>
  <c r="K11438" i="3"/>
  <c r="K11439" i="3"/>
  <c r="K11440" i="3"/>
  <c r="K11441" i="3"/>
  <c r="K11442" i="3"/>
  <c r="K11443" i="3"/>
  <c r="K11444" i="3"/>
  <c r="K11445" i="3"/>
  <c r="K11446" i="3"/>
  <c r="K11447" i="3"/>
  <c r="K11448" i="3"/>
  <c r="K11449" i="3"/>
  <c r="K11450" i="3"/>
  <c r="K11451" i="3"/>
  <c r="K11452" i="3"/>
  <c r="K11453" i="3"/>
  <c r="K11454" i="3"/>
  <c r="K11455" i="3"/>
  <c r="K11456" i="3"/>
  <c r="K11457" i="3"/>
  <c r="K11458" i="3"/>
  <c r="K11459" i="3"/>
  <c r="K11460" i="3"/>
  <c r="K11461" i="3"/>
  <c r="K11462" i="3"/>
  <c r="K11463" i="3"/>
  <c r="K11464" i="3"/>
  <c r="K11465" i="3"/>
  <c r="K11466" i="3"/>
  <c r="K11467" i="3"/>
  <c r="K11468" i="3"/>
  <c r="K11469" i="3"/>
  <c r="K11470" i="3"/>
  <c r="K11471" i="3"/>
  <c r="K11472" i="3"/>
  <c r="K11473" i="3"/>
  <c r="K11474" i="3"/>
  <c r="K11475" i="3"/>
  <c r="K11476" i="3"/>
  <c r="K11477" i="3"/>
  <c r="K11478" i="3"/>
  <c r="K11479" i="3"/>
  <c r="K11480" i="3"/>
  <c r="K11481" i="3"/>
  <c r="K11482" i="3"/>
  <c r="K11483" i="3"/>
  <c r="K11484" i="3"/>
  <c r="K11485" i="3"/>
  <c r="K11486" i="3"/>
  <c r="K11487" i="3"/>
  <c r="K11488" i="3"/>
  <c r="K11489" i="3"/>
  <c r="K11490" i="3"/>
  <c r="K11491" i="3"/>
  <c r="K11492" i="3"/>
  <c r="K11493" i="3"/>
  <c r="K11494" i="3"/>
  <c r="K11495" i="3"/>
  <c r="K11496" i="3"/>
  <c r="K11497" i="3"/>
  <c r="K11498" i="3"/>
  <c r="K11499" i="3"/>
  <c r="K11500" i="3"/>
  <c r="K11501" i="3"/>
  <c r="K11502" i="3"/>
  <c r="K11503" i="3"/>
  <c r="K11504" i="3"/>
  <c r="K11505" i="3"/>
  <c r="K11506" i="3"/>
  <c r="K11507" i="3"/>
  <c r="K11508" i="3"/>
  <c r="K11509" i="3"/>
  <c r="K11510" i="3"/>
  <c r="K11511" i="3"/>
  <c r="K11512" i="3"/>
  <c r="K11513" i="3"/>
  <c r="K11514" i="3"/>
  <c r="K11515" i="3"/>
  <c r="K11516" i="3"/>
  <c r="K11517" i="3"/>
  <c r="K11518" i="3"/>
  <c r="K11519" i="3"/>
  <c r="K11520" i="3"/>
  <c r="K11521" i="3"/>
  <c r="K11522" i="3"/>
  <c r="K11523" i="3"/>
  <c r="K11524" i="3"/>
  <c r="K11525" i="3"/>
  <c r="K11526" i="3"/>
  <c r="K11527" i="3"/>
  <c r="K11528" i="3"/>
  <c r="K11529" i="3"/>
  <c r="K11530" i="3"/>
  <c r="K11531" i="3"/>
  <c r="K11532" i="3"/>
  <c r="K11533" i="3"/>
  <c r="K11534" i="3"/>
  <c r="K11535" i="3"/>
  <c r="K11536" i="3"/>
  <c r="K11537" i="3"/>
  <c r="K11538" i="3"/>
  <c r="K11539" i="3"/>
  <c r="K11540" i="3"/>
  <c r="K11541" i="3"/>
  <c r="K11542" i="3"/>
  <c r="K11543" i="3"/>
  <c r="K11544" i="3"/>
  <c r="K11545" i="3"/>
  <c r="K11546" i="3"/>
  <c r="K11547" i="3"/>
  <c r="K11548" i="3"/>
  <c r="K11549" i="3"/>
  <c r="K11550" i="3"/>
  <c r="K11551" i="3"/>
  <c r="K11552" i="3"/>
  <c r="K11553" i="3"/>
  <c r="K11554" i="3"/>
  <c r="K11555" i="3"/>
  <c r="K11556" i="3"/>
  <c r="K11557" i="3"/>
  <c r="K11558" i="3"/>
  <c r="K11559" i="3"/>
  <c r="K11560" i="3"/>
  <c r="K11561" i="3"/>
  <c r="K11562" i="3"/>
  <c r="K11563" i="3"/>
  <c r="K11564" i="3"/>
  <c r="K11565" i="3"/>
  <c r="K11566" i="3"/>
  <c r="K11567" i="3"/>
  <c r="K11568" i="3"/>
  <c r="K11569" i="3"/>
  <c r="K11570" i="3"/>
  <c r="K11571" i="3"/>
  <c r="K11572" i="3"/>
  <c r="K11573" i="3"/>
  <c r="K11574" i="3"/>
  <c r="K11575" i="3"/>
  <c r="K11576" i="3"/>
  <c r="K11577" i="3"/>
  <c r="K11578" i="3"/>
  <c r="K11579" i="3"/>
  <c r="K11580" i="3"/>
  <c r="K11581" i="3"/>
  <c r="K11582" i="3"/>
  <c r="K11583" i="3"/>
  <c r="K11584" i="3"/>
  <c r="K11585" i="3"/>
  <c r="K11586" i="3"/>
  <c r="K11587" i="3"/>
  <c r="K11588" i="3"/>
  <c r="K11589" i="3"/>
  <c r="K11590" i="3"/>
  <c r="K11591" i="3"/>
  <c r="K11592" i="3"/>
  <c r="K11593" i="3"/>
  <c r="K11594" i="3"/>
  <c r="K11595" i="3"/>
  <c r="K11596" i="3"/>
  <c r="K11597" i="3"/>
  <c r="K11598" i="3"/>
  <c r="K11599" i="3"/>
  <c r="K11600" i="3"/>
  <c r="K11601" i="3"/>
  <c r="K11602" i="3"/>
  <c r="K11603" i="3"/>
  <c r="K11604" i="3"/>
  <c r="K11605" i="3"/>
  <c r="K11606" i="3"/>
  <c r="K11607" i="3"/>
  <c r="K11608" i="3"/>
  <c r="K11609" i="3"/>
  <c r="K11610" i="3"/>
  <c r="K11611" i="3"/>
  <c r="K11612" i="3"/>
  <c r="K11613" i="3"/>
  <c r="K11614" i="3"/>
  <c r="K11615" i="3"/>
  <c r="K11616" i="3"/>
  <c r="K11617" i="3"/>
  <c r="K11618" i="3"/>
  <c r="K11619" i="3"/>
  <c r="K11620" i="3"/>
  <c r="K11621" i="3"/>
  <c r="K11622" i="3"/>
  <c r="K11623" i="3"/>
  <c r="K11624" i="3"/>
  <c r="K11625" i="3"/>
  <c r="K11626" i="3"/>
  <c r="K11627" i="3"/>
  <c r="K11628" i="3"/>
  <c r="K11629" i="3"/>
  <c r="K11630" i="3"/>
  <c r="K11631" i="3"/>
  <c r="K11632" i="3"/>
  <c r="K11633" i="3"/>
  <c r="K11634" i="3"/>
  <c r="K11635" i="3"/>
  <c r="K11636" i="3"/>
  <c r="K11637" i="3"/>
  <c r="K11638" i="3"/>
  <c r="K11639" i="3"/>
  <c r="K11640" i="3"/>
  <c r="K11641" i="3"/>
  <c r="K11642" i="3"/>
  <c r="K11643" i="3"/>
  <c r="K11644" i="3"/>
  <c r="K11645" i="3"/>
  <c r="K11646" i="3"/>
  <c r="K11647" i="3"/>
  <c r="K11648" i="3"/>
  <c r="K11649" i="3"/>
  <c r="K11650" i="3"/>
  <c r="K11651" i="3"/>
  <c r="K11652" i="3"/>
  <c r="K11653" i="3"/>
  <c r="K11654" i="3"/>
  <c r="K11655" i="3"/>
  <c r="K11656" i="3"/>
  <c r="K11657" i="3"/>
  <c r="K11658" i="3"/>
  <c r="K11659" i="3"/>
  <c r="K11660" i="3"/>
  <c r="K11661" i="3"/>
  <c r="K11662" i="3"/>
  <c r="K11663" i="3"/>
  <c r="K11664" i="3"/>
  <c r="K11665" i="3"/>
  <c r="K11666" i="3"/>
  <c r="K11667" i="3"/>
  <c r="K11668" i="3"/>
  <c r="K11669" i="3"/>
  <c r="K11670" i="3"/>
  <c r="K11671" i="3"/>
  <c r="K11672" i="3"/>
  <c r="K11673" i="3"/>
  <c r="K11674" i="3"/>
  <c r="K11675" i="3"/>
  <c r="K11676" i="3"/>
  <c r="K11677" i="3"/>
  <c r="K11678" i="3"/>
  <c r="K11679" i="3"/>
  <c r="K11680" i="3"/>
  <c r="K11681" i="3"/>
  <c r="K11682" i="3"/>
  <c r="K11683" i="3"/>
  <c r="K11684" i="3"/>
  <c r="K11685" i="3"/>
  <c r="K11686" i="3"/>
  <c r="K11687" i="3"/>
  <c r="K11688" i="3"/>
  <c r="K11689" i="3"/>
  <c r="K11690" i="3"/>
  <c r="K11691" i="3"/>
  <c r="K11692" i="3"/>
  <c r="K11693" i="3"/>
  <c r="K11694" i="3"/>
  <c r="K11695" i="3"/>
  <c r="K11696" i="3"/>
  <c r="K11697" i="3"/>
  <c r="K11698" i="3"/>
  <c r="K11699" i="3"/>
  <c r="K11700" i="3"/>
  <c r="K11701" i="3"/>
  <c r="K11702" i="3"/>
  <c r="K11703" i="3"/>
  <c r="K11704" i="3"/>
  <c r="K11705" i="3"/>
  <c r="K11706" i="3"/>
  <c r="K11707" i="3"/>
  <c r="K11708" i="3"/>
  <c r="K11709" i="3"/>
  <c r="K11710" i="3"/>
  <c r="K11711" i="3"/>
  <c r="K11712" i="3"/>
  <c r="K11713" i="3"/>
  <c r="K11714" i="3"/>
  <c r="K11715" i="3"/>
  <c r="K11716" i="3"/>
  <c r="K11717" i="3"/>
  <c r="K11718" i="3"/>
  <c r="K11719" i="3"/>
  <c r="K11720" i="3"/>
  <c r="K11721" i="3"/>
  <c r="K11722" i="3"/>
  <c r="K11723" i="3"/>
  <c r="K11724" i="3"/>
  <c r="K11725" i="3"/>
  <c r="K11726" i="3"/>
  <c r="K11727" i="3"/>
  <c r="K11728" i="3"/>
  <c r="K11729" i="3"/>
  <c r="K11730" i="3"/>
  <c r="K11731" i="3"/>
  <c r="K11732" i="3"/>
  <c r="K11733" i="3"/>
  <c r="K11734" i="3"/>
  <c r="K11735" i="3"/>
  <c r="K11736" i="3"/>
  <c r="K11737" i="3"/>
  <c r="K11738" i="3"/>
  <c r="K11739" i="3"/>
  <c r="K11740" i="3"/>
  <c r="K11741" i="3"/>
  <c r="K11742" i="3"/>
  <c r="K11743" i="3"/>
  <c r="K11744" i="3"/>
  <c r="K11745" i="3"/>
  <c r="K11746" i="3"/>
  <c r="K11747" i="3"/>
  <c r="K11748" i="3"/>
  <c r="K11749" i="3"/>
  <c r="K11750" i="3"/>
  <c r="K11751" i="3"/>
  <c r="K11752" i="3"/>
  <c r="K11753" i="3"/>
  <c r="K11754" i="3"/>
  <c r="K11755" i="3"/>
  <c r="K11756" i="3"/>
  <c r="K11757" i="3"/>
  <c r="K11758" i="3"/>
  <c r="K11759" i="3"/>
  <c r="K11760" i="3"/>
  <c r="K11761" i="3"/>
  <c r="K11762" i="3"/>
  <c r="K11763" i="3"/>
  <c r="K11764" i="3"/>
  <c r="K11765" i="3"/>
  <c r="K11766" i="3"/>
  <c r="K11767" i="3"/>
  <c r="K11768" i="3"/>
  <c r="K11769" i="3"/>
  <c r="K11770" i="3"/>
  <c r="K11771" i="3"/>
  <c r="K11772" i="3"/>
  <c r="K11773" i="3"/>
  <c r="K11774" i="3"/>
  <c r="K11775" i="3"/>
  <c r="K11776" i="3"/>
  <c r="K11777" i="3"/>
  <c r="K11778" i="3"/>
  <c r="K11779" i="3"/>
  <c r="K11780" i="3"/>
  <c r="K11781" i="3"/>
  <c r="K11782" i="3"/>
  <c r="K11783" i="3"/>
  <c r="K11784" i="3"/>
  <c r="K11785" i="3"/>
  <c r="K11786" i="3"/>
  <c r="K11787" i="3"/>
  <c r="K11788" i="3"/>
  <c r="K11789" i="3"/>
  <c r="K11790" i="3"/>
  <c r="K11791" i="3"/>
  <c r="K11792" i="3"/>
  <c r="K11793" i="3"/>
  <c r="K11794" i="3"/>
  <c r="K11795" i="3"/>
  <c r="K11796" i="3"/>
  <c r="K11797" i="3"/>
  <c r="K11798" i="3"/>
  <c r="K11799" i="3"/>
  <c r="K11800" i="3"/>
  <c r="K11801" i="3"/>
  <c r="K11802" i="3"/>
  <c r="K11803" i="3"/>
  <c r="K11804" i="3"/>
  <c r="K11805" i="3"/>
  <c r="K11806" i="3"/>
  <c r="K11807" i="3"/>
  <c r="K11808" i="3"/>
  <c r="K11809" i="3"/>
  <c r="K11810" i="3"/>
  <c r="K11811" i="3"/>
  <c r="K11812" i="3"/>
  <c r="K11813" i="3"/>
  <c r="K11814" i="3"/>
  <c r="K11815" i="3"/>
  <c r="K11816" i="3"/>
  <c r="K11817" i="3"/>
  <c r="K11818" i="3"/>
  <c r="K11819" i="3"/>
  <c r="K11820" i="3"/>
  <c r="K11821" i="3"/>
  <c r="K11822" i="3"/>
  <c r="K11823" i="3"/>
  <c r="K11824" i="3"/>
  <c r="K11825" i="3"/>
  <c r="K11826" i="3"/>
  <c r="K11827" i="3"/>
  <c r="K11828" i="3"/>
  <c r="K11829" i="3"/>
  <c r="K11830" i="3"/>
  <c r="K11831" i="3"/>
  <c r="K11832" i="3"/>
  <c r="K11833" i="3"/>
  <c r="K11834" i="3"/>
  <c r="K11835" i="3"/>
  <c r="K11836" i="3"/>
  <c r="K11837" i="3"/>
  <c r="K11838" i="3"/>
  <c r="K11839" i="3"/>
  <c r="K11840" i="3"/>
  <c r="K11841" i="3"/>
  <c r="K11842" i="3"/>
  <c r="K11843" i="3"/>
  <c r="K11844" i="3"/>
  <c r="K11845" i="3"/>
  <c r="K11846" i="3"/>
  <c r="K11847" i="3"/>
  <c r="K11848" i="3"/>
  <c r="K11849" i="3"/>
  <c r="K11850" i="3"/>
  <c r="K11851" i="3"/>
  <c r="K11852" i="3"/>
  <c r="K11853" i="3"/>
  <c r="K11854" i="3"/>
  <c r="K11855" i="3"/>
  <c r="K11856" i="3"/>
  <c r="K11857" i="3"/>
  <c r="K11858" i="3"/>
  <c r="K11859" i="3"/>
  <c r="K11860" i="3"/>
  <c r="K11861" i="3"/>
  <c r="K11862" i="3"/>
  <c r="K11863" i="3"/>
  <c r="K11864" i="3"/>
  <c r="K11865" i="3"/>
  <c r="K11866" i="3"/>
  <c r="K11867" i="3"/>
  <c r="K11868" i="3"/>
  <c r="K11869" i="3"/>
  <c r="K11870" i="3"/>
  <c r="K11871" i="3"/>
  <c r="K11872" i="3"/>
  <c r="K11873" i="3"/>
  <c r="K11874" i="3"/>
  <c r="K11875" i="3"/>
  <c r="K11876" i="3"/>
  <c r="K11877" i="3"/>
  <c r="K11878" i="3"/>
  <c r="K11879" i="3"/>
  <c r="K11880" i="3"/>
  <c r="K11881" i="3"/>
  <c r="K11882" i="3"/>
  <c r="K11883" i="3"/>
  <c r="K11884" i="3"/>
  <c r="K11885" i="3"/>
  <c r="K11886" i="3"/>
  <c r="K11887" i="3"/>
  <c r="K11888" i="3"/>
  <c r="K11889" i="3"/>
  <c r="K11890" i="3"/>
  <c r="K11891" i="3"/>
  <c r="K11892" i="3"/>
  <c r="K11893" i="3"/>
  <c r="K11894" i="3"/>
  <c r="K11895" i="3"/>
  <c r="K11896" i="3"/>
  <c r="K11897" i="3"/>
  <c r="K11898" i="3"/>
  <c r="K11899" i="3"/>
  <c r="K11900" i="3"/>
  <c r="K11901" i="3"/>
  <c r="K11902" i="3"/>
  <c r="K11903" i="3"/>
  <c r="K11904" i="3"/>
  <c r="K11905" i="3"/>
  <c r="K11906" i="3"/>
  <c r="K11907" i="3"/>
  <c r="K11908" i="3"/>
  <c r="K11909" i="3"/>
  <c r="K11910" i="3"/>
  <c r="K11911" i="3"/>
  <c r="K11912" i="3"/>
  <c r="K11913" i="3"/>
  <c r="K11914" i="3"/>
  <c r="K11915" i="3"/>
  <c r="K11916" i="3"/>
  <c r="K11917" i="3"/>
  <c r="K11918" i="3"/>
  <c r="K11919" i="3"/>
  <c r="K11920" i="3"/>
  <c r="K11921" i="3"/>
  <c r="K11922" i="3"/>
  <c r="K11923" i="3"/>
  <c r="K11924" i="3"/>
  <c r="K11925" i="3"/>
  <c r="K11926" i="3"/>
  <c r="K11927" i="3"/>
  <c r="K11928" i="3"/>
  <c r="K11929" i="3"/>
  <c r="K11930" i="3"/>
  <c r="K11931" i="3"/>
  <c r="K11932" i="3"/>
  <c r="K11933" i="3"/>
  <c r="K11934" i="3"/>
  <c r="K11935" i="3"/>
  <c r="K11936" i="3"/>
  <c r="K11937" i="3"/>
  <c r="K11938" i="3"/>
  <c r="K11939" i="3"/>
  <c r="K11940" i="3"/>
  <c r="K11941" i="3"/>
  <c r="K11942" i="3"/>
  <c r="K11943" i="3"/>
  <c r="K11944" i="3"/>
  <c r="K11945" i="3"/>
  <c r="K11946" i="3"/>
  <c r="K11947" i="3"/>
  <c r="K11948" i="3"/>
  <c r="K11949" i="3"/>
  <c r="K11950" i="3"/>
  <c r="K11951" i="3"/>
  <c r="K11952" i="3"/>
  <c r="K11953" i="3"/>
  <c r="K11954" i="3"/>
  <c r="K11955" i="3"/>
  <c r="K11956" i="3"/>
  <c r="K11957" i="3"/>
  <c r="K11958" i="3"/>
  <c r="K11959" i="3"/>
  <c r="K11960" i="3"/>
  <c r="K11961" i="3"/>
  <c r="K11962" i="3"/>
  <c r="K11963" i="3"/>
  <c r="K11964" i="3"/>
  <c r="K11965" i="3"/>
  <c r="K11966" i="3"/>
  <c r="K11967" i="3"/>
  <c r="K11968" i="3"/>
  <c r="K11969" i="3"/>
  <c r="K11970" i="3"/>
  <c r="K11971" i="3"/>
  <c r="K11972" i="3"/>
  <c r="K11973" i="3"/>
  <c r="K11974" i="3"/>
  <c r="K11975" i="3"/>
  <c r="K11976" i="3"/>
  <c r="K11977" i="3"/>
  <c r="K11978" i="3"/>
  <c r="K11979" i="3"/>
  <c r="K11980" i="3"/>
  <c r="K11981" i="3"/>
  <c r="K11982" i="3"/>
  <c r="K11983" i="3"/>
  <c r="K11984" i="3"/>
  <c r="K11985" i="3"/>
  <c r="K11986" i="3"/>
  <c r="K11987" i="3"/>
  <c r="K11988" i="3"/>
  <c r="K11989" i="3"/>
  <c r="K11990" i="3"/>
  <c r="K11991" i="3"/>
  <c r="K11992" i="3"/>
  <c r="K11993" i="3"/>
  <c r="K11994" i="3"/>
  <c r="K11995" i="3"/>
  <c r="K11996" i="3"/>
  <c r="K11997" i="3"/>
  <c r="K11998" i="3"/>
  <c r="K11999" i="3"/>
  <c r="K12000" i="3"/>
  <c r="K12001" i="3"/>
  <c r="K12002" i="3"/>
  <c r="K12003" i="3"/>
  <c r="K12004" i="3"/>
  <c r="K12005" i="3"/>
  <c r="K12006" i="3"/>
  <c r="K12007" i="3"/>
  <c r="K12008" i="3"/>
  <c r="K12009" i="3"/>
  <c r="K12010" i="3"/>
  <c r="K12011" i="3"/>
  <c r="K12012" i="3"/>
  <c r="K12013" i="3"/>
  <c r="K12014" i="3"/>
  <c r="K12015" i="3"/>
  <c r="K12016" i="3"/>
  <c r="K12017" i="3"/>
  <c r="K12018" i="3"/>
  <c r="K12019" i="3"/>
  <c r="K12020" i="3"/>
  <c r="K12021" i="3"/>
  <c r="K12022" i="3"/>
  <c r="K12023" i="3"/>
  <c r="K12024" i="3"/>
  <c r="K12025" i="3"/>
  <c r="K12026" i="3"/>
  <c r="K12027" i="3"/>
  <c r="K12028" i="3"/>
  <c r="K12029" i="3"/>
  <c r="K12030" i="3"/>
  <c r="K12031" i="3"/>
  <c r="K12032" i="3"/>
  <c r="K12033" i="3"/>
  <c r="K12034" i="3"/>
  <c r="K12035" i="3"/>
  <c r="K12036" i="3"/>
  <c r="K12037" i="3"/>
  <c r="K12038" i="3"/>
  <c r="K12039" i="3"/>
  <c r="K12040" i="3"/>
  <c r="K12041" i="3"/>
  <c r="K12042" i="3"/>
  <c r="K12043" i="3"/>
  <c r="K12044" i="3"/>
  <c r="K12045" i="3"/>
  <c r="K12046" i="3"/>
  <c r="K12047" i="3"/>
  <c r="K12048" i="3"/>
  <c r="K12049" i="3"/>
  <c r="K12050" i="3"/>
  <c r="K12051" i="3"/>
  <c r="K12052" i="3"/>
  <c r="K12053" i="3"/>
  <c r="K12054" i="3"/>
  <c r="K12055" i="3"/>
  <c r="K12056" i="3"/>
  <c r="K12057" i="3"/>
  <c r="K12058" i="3"/>
  <c r="K12059" i="3"/>
  <c r="K12060" i="3"/>
  <c r="K12061" i="3"/>
  <c r="K12062" i="3"/>
  <c r="K12063" i="3"/>
  <c r="K12064" i="3"/>
  <c r="K12065" i="3"/>
  <c r="K12066" i="3"/>
  <c r="K12067" i="3"/>
  <c r="K12068" i="3"/>
  <c r="K12069" i="3"/>
  <c r="K12070" i="3"/>
  <c r="K12071" i="3"/>
  <c r="K12072" i="3"/>
  <c r="K12073" i="3"/>
  <c r="K12074" i="3"/>
  <c r="K12075" i="3"/>
  <c r="K12076" i="3"/>
  <c r="K12077" i="3"/>
  <c r="K12078" i="3"/>
  <c r="K12079" i="3"/>
  <c r="K12080" i="3"/>
  <c r="K12081" i="3"/>
  <c r="K12082" i="3"/>
  <c r="K12083" i="3"/>
  <c r="K12084" i="3"/>
  <c r="K12085" i="3"/>
  <c r="K12086" i="3"/>
  <c r="K12087" i="3"/>
  <c r="K12088" i="3"/>
  <c r="K12089" i="3"/>
  <c r="K12090" i="3"/>
  <c r="K12091" i="3"/>
  <c r="K12092" i="3"/>
  <c r="K12093" i="3"/>
  <c r="K12094" i="3"/>
  <c r="K12095" i="3"/>
  <c r="K12096" i="3"/>
  <c r="K12097" i="3"/>
  <c r="K12098" i="3"/>
  <c r="K12099" i="3"/>
  <c r="K12100" i="3"/>
  <c r="K12101" i="3"/>
  <c r="K12102" i="3"/>
  <c r="K12103" i="3"/>
  <c r="K12104" i="3"/>
  <c r="K12105" i="3"/>
  <c r="K12106" i="3"/>
  <c r="K12107" i="3"/>
  <c r="K12108" i="3"/>
  <c r="K12109" i="3"/>
  <c r="K12110" i="3"/>
  <c r="K12111" i="3"/>
  <c r="K12112" i="3"/>
  <c r="K12113" i="3"/>
  <c r="K12114" i="3"/>
  <c r="K12115" i="3"/>
  <c r="K12116" i="3"/>
  <c r="K12117" i="3"/>
  <c r="K12118" i="3"/>
  <c r="K12119" i="3"/>
  <c r="K12120" i="3"/>
  <c r="K12121" i="3"/>
  <c r="K12122" i="3"/>
  <c r="K12123" i="3"/>
  <c r="K12124" i="3"/>
  <c r="K12125" i="3"/>
  <c r="K12126" i="3"/>
  <c r="K12127" i="3"/>
  <c r="K12128" i="3"/>
  <c r="K12129" i="3"/>
  <c r="K12130" i="3"/>
  <c r="K12131" i="3"/>
  <c r="K12132" i="3"/>
  <c r="K12133" i="3"/>
  <c r="K12134" i="3"/>
  <c r="K12135" i="3"/>
  <c r="K12136" i="3"/>
  <c r="K12137" i="3"/>
  <c r="K12138" i="3"/>
  <c r="K12139" i="3"/>
  <c r="K12140" i="3"/>
  <c r="K12141" i="3"/>
  <c r="K12142" i="3"/>
  <c r="K12143" i="3"/>
  <c r="K12144" i="3"/>
  <c r="K12145" i="3"/>
  <c r="K12146" i="3"/>
  <c r="K12147" i="3"/>
  <c r="K12148" i="3"/>
  <c r="K12149" i="3"/>
  <c r="K12150" i="3"/>
  <c r="K12151" i="3"/>
  <c r="K12152" i="3"/>
  <c r="K12153" i="3"/>
  <c r="K12154" i="3"/>
  <c r="K12155" i="3"/>
  <c r="K12156" i="3"/>
  <c r="K12157" i="3"/>
  <c r="K12158" i="3"/>
  <c r="K12159" i="3"/>
  <c r="K12160" i="3"/>
  <c r="K12161" i="3"/>
  <c r="K12162" i="3"/>
  <c r="K12163" i="3"/>
  <c r="K12164" i="3"/>
  <c r="K12165" i="3"/>
  <c r="K12166" i="3"/>
  <c r="K12167" i="3"/>
  <c r="K12168" i="3"/>
  <c r="K12169" i="3"/>
  <c r="K12170" i="3"/>
  <c r="K12171" i="3"/>
  <c r="K12172" i="3"/>
  <c r="K12173" i="3"/>
  <c r="K12174" i="3"/>
  <c r="K12175" i="3"/>
  <c r="K12176" i="3"/>
  <c r="K12177" i="3"/>
  <c r="K12178" i="3"/>
  <c r="K12179" i="3"/>
  <c r="K12180" i="3"/>
  <c r="K12181" i="3"/>
  <c r="K12182" i="3"/>
  <c r="K12183" i="3"/>
  <c r="K12184" i="3"/>
  <c r="K12185" i="3"/>
  <c r="K12186" i="3"/>
  <c r="K12187" i="3"/>
  <c r="K12188" i="3"/>
  <c r="K12189" i="3"/>
  <c r="K12190" i="3"/>
  <c r="K12191" i="3"/>
  <c r="K12192" i="3"/>
  <c r="K12193" i="3"/>
  <c r="K12194" i="3"/>
  <c r="K12195" i="3"/>
  <c r="K12196" i="3"/>
  <c r="K12197" i="3"/>
  <c r="K12198" i="3"/>
  <c r="K12199" i="3"/>
  <c r="K12200" i="3"/>
  <c r="K12201" i="3"/>
  <c r="K12202" i="3"/>
  <c r="K12203" i="3"/>
  <c r="K12204" i="3"/>
  <c r="K12205" i="3"/>
  <c r="K12206" i="3"/>
  <c r="K12207" i="3"/>
  <c r="K12208" i="3"/>
  <c r="K12209" i="3"/>
  <c r="K12210" i="3"/>
  <c r="K12211" i="3"/>
  <c r="K12212" i="3"/>
  <c r="K12213" i="3"/>
  <c r="K12214" i="3"/>
  <c r="K12215" i="3"/>
  <c r="K12216" i="3"/>
  <c r="K12217" i="3"/>
  <c r="K12218" i="3"/>
  <c r="K12219" i="3"/>
  <c r="K12220" i="3"/>
  <c r="K12221" i="3"/>
  <c r="K12222" i="3"/>
  <c r="K12223" i="3"/>
  <c r="K12224" i="3"/>
  <c r="K12225" i="3"/>
  <c r="K12226" i="3"/>
  <c r="K12227" i="3"/>
  <c r="K12228" i="3"/>
  <c r="K12229" i="3"/>
  <c r="K12230" i="3"/>
  <c r="K12231" i="3"/>
  <c r="K12232" i="3"/>
  <c r="K12233" i="3"/>
  <c r="K12234" i="3"/>
  <c r="K12235" i="3"/>
  <c r="K12236" i="3"/>
  <c r="K12237" i="3"/>
  <c r="K12238" i="3"/>
  <c r="K12239" i="3"/>
  <c r="K12240" i="3"/>
  <c r="K12241" i="3"/>
  <c r="K12242" i="3"/>
  <c r="K12243" i="3"/>
  <c r="K12244" i="3"/>
  <c r="K12245" i="3"/>
  <c r="K12246" i="3"/>
  <c r="K12247" i="3"/>
  <c r="K12248" i="3"/>
  <c r="K12249" i="3"/>
  <c r="K12250" i="3"/>
  <c r="K12251" i="3"/>
  <c r="K12252" i="3"/>
  <c r="K12253" i="3"/>
  <c r="K12254" i="3"/>
  <c r="K12255" i="3"/>
  <c r="K12256" i="3"/>
  <c r="K12257" i="3"/>
  <c r="K12258" i="3"/>
  <c r="K12259" i="3"/>
  <c r="K12260" i="3"/>
  <c r="K12261" i="3"/>
  <c r="K12262" i="3"/>
  <c r="K12263" i="3"/>
  <c r="K12264" i="3"/>
  <c r="K12265" i="3"/>
  <c r="K12266" i="3"/>
  <c r="K12267" i="3"/>
  <c r="K12268" i="3"/>
  <c r="K12269" i="3"/>
  <c r="K12270" i="3"/>
  <c r="K12271" i="3"/>
  <c r="K12272" i="3"/>
  <c r="K12273" i="3"/>
  <c r="K12274" i="3"/>
  <c r="K12275" i="3"/>
  <c r="K12276" i="3"/>
  <c r="K12277" i="3"/>
  <c r="K12278" i="3"/>
  <c r="K12279" i="3"/>
  <c r="K12280" i="3"/>
  <c r="K12281" i="3"/>
  <c r="K12282" i="3"/>
  <c r="K12283" i="3"/>
  <c r="K12284" i="3"/>
  <c r="K12285" i="3"/>
  <c r="K12286" i="3"/>
  <c r="K12287" i="3"/>
  <c r="K12288" i="3"/>
  <c r="K12289" i="3"/>
  <c r="K12290" i="3"/>
  <c r="K12291" i="3"/>
  <c r="K12292" i="3"/>
  <c r="K12293" i="3"/>
  <c r="K12294" i="3"/>
  <c r="K12295" i="3"/>
  <c r="K12296" i="3"/>
  <c r="K12297" i="3"/>
  <c r="K12298" i="3"/>
  <c r="K12299" i="3"/>
  <c r="K12300" i="3"/>
  <c r="K12301" i="3"/>
  <c r="K12302" i="3"/>
  <c r="K12303" i="3"/>
  <c r="K12304" i="3"/>
  <c r="K12305" i="3"/>
  <c r="K12306" i="3"/>
  <c r="K12307" i="3"/>
  <c r="K12308" i="3"/>
  <c r="K12309" i="3"/>
  <c r="K12310" i="3"/>
  <c r="K12311" i="3"/>
  <c r="K12312" i="3"/>
  <c r="K12313" i="3"/>
  <c r="K12314" i="3"/>
  <c r="K12315" i="3"/>
  <c r="K12316" i="3"/>
  <c r="K12317" i="3"/>
  <c r="K12318" i="3"/>
  <c r="K12319" i="3"/>
  <c r="K12320" i="3"/>
  <c r="K12321" i="3"/>
  <c r="K12322" i="3"/>
  <c r="K12323" i="3"/>
  <c r="K12324" i="3"/>
  <c r="K12325" i="3"/>
  <c r="K12326" i="3"/>
  <c r="K12327" i="3"/>
  <c r="K12328" i="3"/>
  <c r="K12329" i="3"/>
  <c r="K12330" i="3"/>
  <c r="K12331" i="3"/>
  <c r="K12332" i="3"/>
  <c r="K12333" i="3"/>
  <c r="K12334" i="3"/>
  <c r="K12335" i="3"/>
  <c r="K12336" i="3"/>
  <c r="K12337" i="3"/>
  <c r="K12338" i="3"/>
  <c r="K12339" i="3"/>
  <c r="K12340" i="3"/>
  <c r="K12341" i="3"/>
  <c r="K12342" i="3"/>
  <c r="K12343" i="3"/>
  <c r="K12344" i="3"/>
  <c r="K12345" i="3"/>
  <c r="K12346" i="3"/>
  <c r="K12347" i="3"/>
  <c r="K12348" i="3"/>
  <c r="K12349" i="3"/>
  <c r="K12350" i="3"/>
  <c r="K12351" i="3"/>
  <c r="K12352" i="3"/>
  <c r="K12353" i="3"/>
  <c r="K12354" i="3"/>
  <c r="K12355" i="3"/>
  <c r="K12356" i="3"/>
  <c r="K12357" i="3"/>
  <c r="K12358" i="3"/>
  <c r="K12359" i="3"/>
  <c r="K12360" i="3"/>
  <c r="K12361" i="3"/>
  <c r="K12362" i="3"/>
  <c r="K12363" i="3"/>
  <c r="K12364" i="3"/>
  <c r="K12365" i="3"/>
  <c r="K12366" i="3"/>
  <c r="K12367" i="3"/>
  <c r="K12368" i="3"/>
  <c r="K12369" i="3"/>
  <c r="K12370" i="3"/>
  <c r="K12371" i="3"/>
  <c r="K12372" i="3"/>
  <c r="K12373" i="3"/>
  <c r="K12374" i="3"/>
  <c r="K12375" i="3"/>
  <c r="K12376" i="3"/>
  <c r="K12377" i="3"/>
  <c r="K12378" i="3"/>
  <c r="K12379" i="3"/>
  <c r="K12380" i="3"/>
  <c r="K12381" i="3"/>
  <c r="K12382" i="3"/>
  <c r="K12383" i="3"/>
  <c r="K12384" i="3"/>
  <c r="K12385" i="3"/>
  <c r="K12386" i="3"/>
  <c r="K12387" i="3"/>
  <c r="K12388" i="3"/>
  <c r="K12389" i="3"/>
  <c r="K12390" i="3"/>
  <c r="K12391" i="3"/>
  <c r="K12392" i="3"/>
  <c r="K12393" i="3"/>
  <c r="K12394" i="3"/>
  <c r="K12395" i="3"/>
  <c r="K12396" i="3"/>
  <c r="K12397" i="3"/>
  <c r="K12398" i="3"/>
  <c r="K12399" i="3"/>
  <c r="K12400" i="3"/>
  <c r="K12401" i="3"/>
  <c r="K12402" i="3"/>
  <c r="K12403" i="3"/>
  <c r="K12404" i="3"/>
  <c r="K12405" i="3"/>
  <c r="K12406" i="3"/>
  <c r="K12407" i="3"/>
  <c r="K12408" i="3"/>
  <c r="K12409" i="3"/>
  <c r="K12410" i="3"/>
  <c r="K12411" i="3"/>
  <c r="K12412" i="3"/>
  <c r="K12413" i="3"/>
  <c r="K12414" i="3"/>
  <c r="K12415" i="3"/>
  <c r="K12416" i="3"/>
  <c r="K12417" i="3"/>
  <c r="K12418" i="3"/>
  <c r="K12419" i="3"/>
  <c r="K12420" i="3"/>
  <c r="K12421" i="3"/>
  <c r="K12422" i="3"/>
  <c r="K12423" i="3"/>
  <c r="K12424" i="3"/>
  <c r="K12425" i="3"/>
  <c r="K12426" i="3"/>
  <c r="K12427" i="3"/>
  <c r="K12428" i="3"/>
  <c r="K12429" i="3"/>
  <c r="K12430" i="3"/>
  <c r="K12431" i="3"/>
  <c r="K12432" i="3"/>
  <c r="K12433" i="3"/>
  <c r="K12434" i="3"/>
  <c r="K12435" i="3"/>
  <c r="K12436" i="3"/>
  <c r="K12437" i="3"/>
  <c r="K12438" i="3"/>
  <c r="K12439" i="3"/>
  <c r="K12440" i="3"/>
  <c r="K12441" i="3"/>
  <c r="K12442" i="3"/>
  <c r="K12443" i="3"/>
  <c r="K12444" i="3"/>
  <c r="K12445" i="3"/>
  <c r="K12446" i="3"/>
  <c r="K12447" i="3"/>
  <c r="K12448" i="3"/>
  <c r="K12449" i="3"/>
  <c r="K12450" i="3"/>
  <c r="K12451" i="3"/>
  <c r="K12452" i="3"/>
  <c r="K12453" i="3"/>
  <c r="K12454" i="3"/>
  <c r="K12455" i="3"/>
  <c r="K12456" i="3"/>
  <c r="K12457" i="3"/>
  <c r="K12458" i="3"/>
  <c r="K12459" i="3"/>
  <c r="K12460" i="3"/>
  <c r="K12461" i="3"/>
  <c r="K12462" i="3"/>
  <c r="K12463" i="3"/>
  <c r="K12464" i="3"/>
  <c r="K12465" i="3"/>
  <c r="K12466" i="3"/>
  <c r="K12467" i="3"/>
  <c r="K12468" i="3"/>
  <c r="K12469" i="3"/>
  <c r="K12470" i="3"/>
  <c r="K12471" i="3"/>
  <c r="K12472" i="3"/>
  <c r="K12473" i="3"/>
  <c r="K12474" i="3"/>
  <c r="K12475" i="3"/>
  <c r="K12476" i="3"/>
  <c r="K12477" i="3"/>
  <c r="K12478" i="3"/>
  <c r="K12479" i="3"/>
  <c r="K12480" i="3"/>
  <c r="K12481" i="3"/>
  <c r="K12482" i="3"/>
  <c r="K12483" i="3"/>
  <c r="K12484" i="3"/>
  <c r="K12485" i="3"/>
  <c r="K12486" i="3"/>
  <c r="K12487" i="3"/>
  <c r="K12488" i="3"/>
  <c r="K12489" i="3"/>
  <c r="K12490" i="3"/>
  <c r="K12491" i="3"/>
  <c r="K12492" i="3"/>
  <c r="K12493" i="3"/>
  <c r="K12494" i="3"/>
  <c r="K12495" i="3"/>
  <c r="K12496" i="3"/>
  <c r="K12497" i="3"/>
  <c r="K12498" i="3"/>
  <c r="K12499" i="3"/>
  <c r="K12500" i="3"/>
  <c r="K12501" i="3"/>
  <c r="K12502" i="3"/>
  <c r="K12503" i="3"/>
  <c r="K12504" i="3"/>
  <c r="K12505" i="3"/>
  <c r="K12506" i="3"/>
  <c r="K12507" i="3"/>
  <c r="K12508" i="3"/>
  <c r="K12509" i="3"/>
  <c r="K12510" i="3"/>
  <c r="K12511" i="3"/>
  <c r="K12512" i="3"/>
  <c r="K12513" i="3"/>
  <c r="K12514" i="3"/>
  <c r="K12515" i="3"/>
  <c r="K12516" i="3"/>
  <c r="K12517" i="3"/>
  <c r="K12518" i="3"/>
  <c r="K12519" i="3"/>
  <c r="K12520" i="3"/>
  <c r="K12521" i="3"/>
  <c r="K12522" i="3"/>
  <c r="K12523" i="3"/>
  <c r="K12524" i="3"/>
  <c r="K12525" i="3"/>
  <c r="K12526" i="3"/>
  <c r="K12527" i="3"/>
  <c r="K12528" i="3"/>
  <c r="K12529" i="3"/>
  <c r="K12530" i="3"/>
  <c r="K12531" i="3"/>
  <c r="K12532" i="3"/>
  <c r="K12533" i="3"/>
  <c r="K12534" i="3"/>
  <c r="K12535" i="3"/>
  <c r="K12536" i="3"/>
  <c r="K12537" i="3"/>
  <c r="K12538" i="3"/>
  <c r="K12539" i="3"/>
  <c r="K12540" i="3"/>
  <c r="K12541" i="3"/>
  <c r="K12542" i="3"/>
  <c r="K12543" i="3"/>
  <c r="K12544" i="3"/>
  <c r="K12545" i="3"/>
  <c r="K12546" i="3"/>
  <c r="K12547" i="3"/>
  <c r="K12548" i="3"/>
  <c r="K12549" i="3"/>
  <c r="K12550" i="3"/>
  <c r="K12551" i="3"/>
  <c r="K12552" i="3"/>
  <c r="K12553" i="3"/>
  <c r="K12554" i="3"/>
  <c r="K12555" i="3"/>
  <c r="K12556" i="3"/>
  <c r="K12557" i="3"/>
  <c r="K12558" i="3"/>
  <c r="K12559" i="3"/>
  <c r="K12560" i="3"/>
  <c r="K12561" i="3"/>
  <c r="K12562" i="3"/>
  <c r="K12563" i="3"/>
  <c r="K12564" i="3"/>
  <c r="K12565" i="3"/>
  <c r="K12566" i="3"/>
  <c r="K12567" i="3"/>
  <c r="K12568" i="3"/>
  <c r="K12569" i="3"/>
  <c r="K12570" i="3"/>
  <c r="K12571" i="3"/>
  <c r="K12572" i="3"/>
  <c r="K12573" i="3"/>
  <c r="K12574" i="3"/>
  <c r="K12575" i="3"/>
  <c r="K12576" i="3"/>
  <c r="K12577" i="3"/>
  <c r="K12578" i="3"/>
  <c r="K12579" i="3"/>
  <c r="K12580" i="3"/>
  <c r="K12581" i="3"/>
  <c r="K12582" i="3"/>
  <c r="K12583" i="3"/>
  <c r="K12584" i="3"/>
  <c r="K12585" i="3"/>
  <c r="K12586" i="3"/>
  <c r="K12587" i="3"/>
  <c r="K12588" i="3"/>
  <c r="K12589" i="3"/>
  <c r="K12590" i="3"/>
  <c r="K12591" i="3"/>
  <c r="K12592" i="3"/>
  <c r="K12593" i="3"/>
  <c r="K12594" i="3"/>
  <c r="K12595" i="3"/>
  <c r="K12596" i="3"/>
  <c r="K12597" i="3"/>
  <c r="K12598" i="3"/>
  <c r="K12599" i="3"/>
  <c r="K12600" i="3"/>
  <c r="K12601" i="3"/>
  <c r="K12602" i="3"/>
  <c r="K12603" i="3"/>
  <c r="K12604" i="3"/>
  <c r="K12605" i="3"/>
  <c r="K12606" i="3"/>
  <c r="K12607" i="3"/>
  <c r="K12608" i="3"/>
  <c r="K12609" i="3"/>
  <c r="K12610" i="3"/>
  <c r="K12611" i="3"/>
  <c r="K12612" i="3"/>
  <c r="K12613" i="3"/>
  <c r="K12614" i="3"/>
  <c r="K12615" i="3"/>
  <c r="K12616" i="3"/>
  <c r="K12617" i="3"/>
  <c r="K12618" i="3"/>
  <c r="K12619" i="3"/>
  <c r="K12620" i="3"/>
  <c r="K12621" i="3"/>
  <c r="K12622" i="3"/>
  <c r="K12623" i="3"/>
  <c r="K12624" i="3"/>
  <c r="K12625" i="3"/>
  <c r="K12626" i="3"/>
  <c r="K12627" i="3"/>
  <c r="K12628" i="3"/>
  <c r="K12629" i="3"/>
  <c r="K12630" i="3"/>
  <c r="K12631" i="3"/>
  <c r="K12632" i="3"/>
  <c r="K12633" i="3"/>
  <c r="K12634" i="3"/>
  <c r="K12635" i="3"/>
  <c r="K12636" i="3"/>
  <c r="K12637" i="3"/>
  <c r="K12638" i="3"/>
  <c r="K12639" i="3"/>
  <c r="K12640" i="3"/>
  <c r="K12641" i="3"/>
  <c r="K12642" i="3"/>
  <c r="K12643" i="3"/>
  <c r="K12644" i="3"/>
  <c r="K12645" i="3"/>
  <c r="K12646" i="3"/>
  <c r="K12647" i="3"/>
  <c r="K12648" i="3"/>
  <c r="K12649" i="3"/>
  <c r="K12650" i="3"/>
  <c r="K12651" i="3"/>
  <c r="K12652" i="3"/>
  <c r="K12653" i="3"/>
  <c r="K12654" i="3"/>
  <c r="K12655" i="3"/>
  <c r="K12656" i="3"/>
  <c r="K12657" i="3"/>
  <c r="K12658" i="3"/>
  <c r="K12659" i="3"/>
  <c r="K12660" i="3"/>
  <c r="K12661" i="3"/>
  <c r="K12662" i="3"/>
  <c r="K12663" i="3"/>
  <c r="K12664" i="3"/>
  <c r="K12665" i="3"/>
  <c r="K12666" i="3"/>
  <c r="K12667" i="3"/>
  <c r="K12668" i="3"/>
  <c r="K12669" i="3"/>
  <c r="K12670" i="3"/>
  <c r="K12671" i="3"/>
  <c r="K12672" i="3"/>
  <c r="K12673" i="3"/>
  <c r="K12674" i="3"/>
  <c r="K12675" i="3"/>
  <c r="K12676" i="3"/>
  <c r="K12677" i="3"/>
  <c r="K12678" i="3"/>
  <c r="K12679" i="3"/>
  <c r="K12680" i="3"/>
  <c r="K12681" i="3"/>
  <c r="K12682" i="3"/>
  <c r="K12683" i="3"/>
  <c r="K12684" i="3"/>
  <c r="K12685" i="3"/>
  <c r="K12686" i="3"/>
  <c r="K12687" i="3"/>
  <c r="K12688" i="3"/>
  <c r="K12689" i="3"/>
  <c r="K12690" i="3"/>
  <c r="K12691" i="3"/>
  <c r="K12692" i="3"/>
  <c r="K12693" i="3"/>
  <c r="K12694" i="3"/>
  <c r="K12695" i="3"/>
  <c r="K12696" i="3"/>
  <c r="K12697" i="3"/>
  <c r="K12698" i="3"/>
  <c r="K12699" i="3"/>
  <c r="K12700" i="3"/>
  <c r="K12701" i="3"/>
  <c r="K12702" i="3"/>
  <c r="K12703" i="3"/>
  <c r="K12704" i="3"/>
  <c r="K12705" i="3"/>
  <c r="K12706" i="3"/>
  <c r="K12707" i="3"/>
  <c r="K12708" i="3"/>
  <c r="K12709" i="3"/>
  <c r="K12710" i="3"/>
  <c r="K12711" i="3"/>
  <c r="K12712" i="3"/>
  <c r="K12713" i="3"/>
  <c r="K12714" i="3"/>
  <c r="K12715" i="3"/>
  <c r="K12716" i="3"/>
  <c r="K12717" i="3"/>
  <c r="K12718" i="3"/>
  <c r="K12719" i="3"/>
  <c r="K12720" i="3"/>
  <c r="K12721" i="3"/>
  <c r="K12722" i="3"/>
  <c r="K12723" i="3"/>
  <c r="K12724" i="3"/>
  <c r="K12725" i="3"/>
  <c r="K12726" i="3"/>
  <c r="K12727" i="3"/>
  <c r="K12728" i="3"/>
  <c r="K12729" i="3"/>
  <c r="K12730" i="3"/>
  <c r="K12731" i="3"/>
  <c r="K12732" i="3"/>
  <c r="K12733" i="3"/>
  <c r="K12734" i="3"/>
  <c r="K12735" i="3"/>
  <c r="K12736" i="3"/>
  <c r="K12737" i="3"/>
  <c r="K12738" i="3"/>
  <c r="K12739" i="3"/>
  <c r="K12740" i="3"/>
  <c r="K12741" i="3"/>
  <c r="K12742" i="3"/>
  <c r="K12743" i="3"/>
  <c r="K12744" i="3"/>
  <c r="K12745" i="3"/>
  <c r="K12746" i="3"/>
  <c r="K12747" i="3"/>
  <c r="K12748" i="3"/>
  <c r="K12749" i="3"/>
  <c r="K12750" i="3"/>
  <c r="K12751" i="3"/>
  <c r="K12752" i="3"/>
  <c r="K12753" i="3"/>
  <c r="K12754" i="3"/>
  <c r="K12755" i="3"/>
  <c r="K12756" i="3"/>
  <c r="K12757" i="3"/>
  <c r="K12758" i="3"/>
  <c r="K12759" i="3"/>
  <c r="K12760" i="3"/>
  <c r="K12761" i="3"/>
  <c r="K12762" i="3"/>
  <c r="K12763" i="3"/>
  <c r="K12764" i="3"/>
  <c r="K12765" i="3"/>
  <c r="K12766" i="3"/>
  <c r="K12767" i="3"/>
  <c r="K12768" i="3"/>
  <c r="K12769" i="3"/>
  <c r="K12770" i="3"/>
  <c r="K12771" i="3"/>
  <c r="K12772" i="3"/>
  <c r="K12773" i="3"/>
  <c r="K12774" i="3"/>
  <c r="K12775" i="3"/>
  <c r="K12776" i="3"/>
  <c r="K12777" i="3"/>
  <c r="K12778" i="3"/>
  <c r="K12779" i="3"/>
  <c r="K12780" i="3"/>
  <c r="K12781" i="3"/>
  <c r="K12782" i="3"/>
  <c r="K12783" i="3"/>
  <c r="K12784" i="3"/>
  <c r="K12785" i="3"/>
  <c r="K12786" i="3"/>
  <c r="K12787" i="3"/>
  <c r="K12788" i="3"/>
  <c r="K12789" i="3"/>
  <c r="K12790" i="3"/>
  <c r="K12791" i="3"/>
  <c r="K12792" i="3"/>
  <c r="K12793" i="3"/>
  <c r="K12794" i="3"/>
  <c r="K12795" i="3"/>
  <c r="K12796" i="3"/>
  <c r="K12797" i="3"/>
  <c r="K12798" i="3"/>
  <c r="K12799" i="3"/>
  <c r="K12800" i="3"/>
  <c r="K12801" i="3"/>
  <c r="K12802" i="3"/>
  <c r="K12803" i="3"/>
  <c r="K12804" i="3"/>
  <c r="K12805" i="3"/>
  <c r="K12806" i="3"/>
  <c r="K12807" i="3"/>
  <c r="K12808" i="3"/>
  <c r="K12809" i="3"/>
  <c r="K12810" i="3"/>
  <c r="K12811" i="3"/>
  <c r="K12812" i="3"/>
  <c r="K12813" i="3"/>
  <c r="K12814" i="3"/>
  <c r="K12815" i="3"/>
  <c r="K12816" i="3"/>
  <c r="K12817" i="3"/>
  <c r="K12818" i="3"/>
  <c r="K12819" i="3"/>
  <c r="K12820" i="3"/>
  <c r="K12821" i="3"/>
  <c r="K12822" i="3"/>
  <c r="K12823" i="3"/>
  <c r="K12824" i="3"/>
  <c r="K12825" i="3"/>
  <c r="K12826" i="3"/>
  <c r="K12827" i="3"/>
  <c r="K12828" i="3"/>
  <c r="K12829" i="3"/>
  <c r="K12830" i="3"/>
  <c r="K12831" i="3"/>
  <c r="K12832" i="3"/>
  <c r="K12833" i="3"/>
  <c r="K12834" i="3"/>
  <c r="K12835" i="3"/>
  <c r="K12836" i="3"/>
  <c r="K12837" i="3"/>
  <c r="K12838" i="3"/>
  <c r="K12839" i="3"/>
  <c r="K12840" i="3"/>
  <c r="K12841" i="3"/>
  <c r="K12842" i="3"/>
  <c r="K12843" i="3"/>
  <c r="K12844" i="3"/>
  <c r="K12845" i="3"/>
  <c r="K12846" i="3"/>
  <c r="K12847" i="3"/>
  <c r="K12848" i="3"/>
  <c r="K12849" i="3"/>
  <c r="K12850" i="3"/>
  <c r="K12851" i="3"/>
  <c r="K12852" i="3"/>
  <c r="K12853" i="3"/>
  <c r="K12854" i="3"/>
  <c r="K12855" i="3"/>
  <c r="K12856" i="3"/>
  <c r="K12857" i="3"/>
  <c r="K12858" i="3"/>
  <c r="K12859" i="3"/>
  <c r="K12860" i="3"/>
  <c r="K12861" i="3"/>
  <c r="K12862" i="3"/>
  <c r="K12863" i="3"/>
  <c r="K12864" i="3"/>
  <c r="K12865" i="3"/>
  <c r="K12866" i="3"/>
  <c r="K12867" i="3"/>
  <c r="K12868" i="3"/>
  <c r="K12869" i="3"/>
  <c r="K12870" i="3"/>
  <c r="K12871" i="3"/>
  <c r="K12872" i="3"/>
  <c r="K12873" i="3"/>
  <c r="K12874" i="3"/>
  <c r="K12875" i="3"/>
  <c r="K12876" i="3"/>
  <c r="K12877" i="3"/>
  <c r="K12878" i="3"/>
  <c r="K12879" i="3"/>
  <c r="K12880" i="3"/>
  <c r="K12881" i="3"/>
  <c r="K12882" i="3"/>
  <c r="K12883" i="3"/>
  <c r="K12884" i="3"/>
  <c r="K12885" i="3"/>
  <c r="K12886" i="3"/>
  <c r="K12887" i="3"/>
  <c r="K12888" i="3"/>
  <c r="K12889" i="3"/>
  <c r="K12890" i="3"/>
  <c r="K12891" i="3"/>
  <c r="K12892" i="3"/>
  <c r="K12893" i="3"/>
  <c r="K12894" i="3"/>
  <c r="K12895" i="3"/>
  <c r="K12896" i="3"/>
  <c r="K12897" i="3"/>
  <c r="K12898" i="3"/>
  <c r="K12899" i="3"/>
  <c r="K12900" i="3"/>
  <c r="K12901" i="3"/>
  <c r="K12902" i="3"/>
  <c r="K12903" i="3"/>
  <c r="K12904" i="3"/>
  <c r="K12905" i="3"/>
  <c r="K12906" i="3"/>
  <c r="K12907" i="3"/>
  <c r="K12908" i="3"/>
  <c r="K12909" i="3"/>
  <c r="K12910" i="3"/>
  <c r="K12911" i="3"/>
  <c r="K12912" i="3"/>
  <c r="K12913" i="3"/>
  <c r="K12914" i="3"/>
  <c r="K12915" i="3"/>
  <c r="K12916" i="3"/>
  <c r="K12917" i="3"/>
  <c r="K12918" i="3"/>
  <c r="K12919" i="3"/>
  <c r="K12920" i="3"/>
  <c r="K12921" i="3"/>
  <c r="K12922" i="3"/>
  <c r="K12923" i="3"/>
  <c r="K12924" i="3"/>
  <c r="K12925" i="3"/>
  <c r="K12926" i="3"/>
  <c r="K12927" i="3"/>
  <c r="K12928" i="3"/>
  <c r="K12929" i="3"/>
  <c r="K12930" i="3"/>
  <c r="K12931" i="3"/>
  <c r="K12932" i="3"/>
  <c r="K12933" i="3"/>
  <c r="K12934" i="3"/>
  <c r="K12935" i="3"/>
  <c r="K12936" i="3"/>
  <c r="K12937" i="3"/>
  <c r="K12938" i="3"/>
  <c r="K12939" i="3"/>
  <c r="K12940" i="3"/>
  <c r="K12941" i="3"/>
  <c r="K12942" i="3"/>
  <c r="K12943" i="3"/>
  <c r="K12944" i="3"/>
  <c r="K12945" i="3"/>
  <c r="K12946" i="3"/>
  <c r="K12947" i="3"/>
  <c r="K12948" i="3"/>
  <c r="K12949" i="3"/>
  <c r="K12950" i="3"/>
  <c r="K12951" i="3"/>
  <c r="K12952" i="3"/>
  <c r="K12953" i="3"/>
  <c r="K12954" i="3"/>
  <c r="K12955" i="3"/>
  <c r="K12956" i="3"/>
  <c r="K12957" i="3"/>
  <c r="K12958" i="3"/>
  <c r="K12959" i="3"/>
  <c r="K12960" i="3"/>
  <c r="K12961" i="3"/>
  <c r="K12962" i="3"/>
  <c r="K12963" i="3"/>
  <c r="K12964" i="3"/>
  <c r="K12965" i="3"/>
  <c r="K12966" i="3"/>
  <c r="K12967" i="3"/>
  <c r="K12968" i="3"/>
  <c r="K12969" i="3"/>
  <c r="K12970" i="3"/>
  <c r="K12971" i="3"/>
  <c r="K12972" i="3"/>
  <c r="K12973" i="3"/>
  <c r="K12974" i="3"/>
  <c r="K12975" i="3"/>
  <c r="K12976" i="3"/>
  <c r="K12977" i="3"/>
  <c r="K12978" i="3"/>
  <c r="K12979" i="3"/>
  <c r="K12980" i="3"/>
  <c r="K12981" i="3"/>
  <c r="K12982" i="3"/>
  <c r="K12983" i="3"/>
  <c r="K12984" i="3"/>
  <c r="K12985" i="3"/>
  <c r="K12986" i="3"/>
  <c r="K12987" i="3"/>
  <c r="K12988" i="3"/>
  <c r="K12989" i="3"/>
  <c r="K12990" i="3"/>
  <c r="K12991" i="3"/>
  <c r="K12992" i="3"/>
  <c r="K12993" i="3"/>
  <c r="K12994" i="3"/>
  <c r="K12995" i="3"/>
  <c r="K12996" i="3"/>
  <c r="K12997" i="3"/>
  <c r="K12998" i="3"/>
  <c r="K12999" i="3"/>
  <c r="K13000" i="3"/>
  <c r="K13001" i="3"/>
  <c r="K13002" i="3"/>
  <c r="K13003" i="3"/>
  <c r="K13004" i="3"/>
  <c r="K13005" i="3"/>
  <c r="K13006" i="3"/>
  <c r="K13007" i="3"/>
  <c r="K13008" i="3"/>
  <c r="K13009" i="3"/>
  <c r="K13010" i="3"/>
  <c r="K13011" i="3"/>
  <c r="K13012" i="3"/>
  <c r="K13013" i="3"/>
  <c r="K13014" i="3"/>
  <c r="K13015" i="3"/>
  <c r="K13016" i="3"/>
  <c r="K13017" i="3"/>
  <c r="K13018" i="3"/>
  <c r="K13019" i="3"/>
  <c r="K13020" i="3"/>
  <c r="K13021" i="3"/>
  <c r="K13022" i="3"/>
  <c r="K13023" i="3"/>
  <c r="K13024" i="3"/>
  <c r="K13025" i="3"/>
  <c r="K13026" i="3"/>
  <c r="K13027" i="3"/>
  <c r="K13028" i="3"/>
  <c r="K13029" i="3"/>
  <c r="K13030" i="3"/>
  <c r="K13031" i="3"/>
  <c r="K13032" i="3"/>
  <c r="K13033" i="3"/>
  <c r="K13034" i="3"/>
  <c r="K13035" i="3"/>
  <c r="K13036" i="3"/>
  <c r="K13037" i="3"/>
  <c r="K13038" i="3"/>
  <c r="K13039" i="3"/>
  <c r="K13040" i="3"/>
  <c r="K13041" i="3"/>
  <c r="K13042" i="3"/>
  <c r="K13043" i="3"/>
  <c r="K13044" i="3"/>
  <c r="K13045" i="3"/>
  <c r="K13046" i="3"/>
  <c r="K13047" i="3"/>
  <c r="K13048" i="3"/>
  <c r="K13049" i="3"/>
  <c r="K13050" i="3"/>
  <c r="K13051" i="3"/>
  <c r="K13052" i="3"/>
  <c r="K13053" i="3"/>
  <c r="K13054" i="3"/>
  <c r="K13055" i="3"/>
  <c r="K13056" i="3"/>
  <c r="K13057" i="3"/>
  <c r="K13058" i="3"/>
  <c r="K13059" i="3"/>
  <c r="K13060" i="3"/>
  <c r="K13061" i="3"/>
  <c r="K13062" i="3"/>
  <c r="K13063" i="3"/>
  <c r="K13064" i="3"/>
  <c r="K13065" i="3"/>
  <c r="K13066" i="3"/>
  <c r="K13067" i="3"/>
  <c r="K13068" i="3"/>
  <c r="K13069" i="3"/>
  <c r="K13070" i="3"/>
  <c r="K13071" i="3"/>
  <c r="K13072" i="3"/>
  <c r="K13073" i="3"/>
  <c r="K13074" i="3"/>
  <c r="K13075" i="3"/>
  <c r="K13076" i="3"/>
  <c r="K13077" i="3"/>
  <c r="K13078" i="3"/>
  <c r="K13079" i="3"/>
  <c r="K13080" i="3"/>
  <c r="K13081" i="3"/>
  <c r="K13082" i="3"/>
  <c r="K13083" i="3"/>
  <c r="K13084" i="3"/>
  <c r="K13085" i="3"/>
  <c r="K13086" i="3"/>
  <c r="K13087" i="3"/>
  <c r="K13088" i="3"/>
  <c r="K13089" i="3"/>
  <c r="K13090" i="3"/>
  <c r="K13091" i="3"/>
  <c r="K13092" i="3"/>
  <c r="K13093" i="3"/>
  <c r="K13094" i="3"/>
  <c r="K13095" i="3"/>
  <c r="K13096" i="3"/>
  <c r="K13097" i="3"/>
  <c r="K13098" i="3"/>
  <c r="K13099" i="3"/>
  <c r="K13100" i="3"/>
  <c r="K13101" i="3"/>
  <c r="K13102" i="3"/>
  <c r="K13103" i="3"/>
  <c r="K13104" i="3"/>
  <c r="K13105" i="3"/>
  <c r="K13106" i="3"/>
  <c r="K13107" i="3"/>
  <c r="K13108" i="3"/>
  <c r="K13109" i="3"/>
  <c r="K13110" i="3"/>
  <c r="K13111" i="3"/>
  <c r="K13112" i="3"/>
  <c r="K13113" i="3"/>
  <c r="K13114" i="3"/>
  <c r="K13115" i="3"/>
  <c r="K13116" i="3"/>
  <c r="K13117" i="3"/>
  <c r="K13118" i="3"/>
  <c r="K13119" i="3"/>
  <c r="K13120" i="3"/>
  <c r="K13121" i="3"/>
  <c r="K13122" i="3"/>
  <c r="K13123" i="3"/>
  <c r="K13124" i="3"/>
  <c r="K13125" i="3"/>
  <c r="K13126" i="3"/>
  <c r="K13127" i="3"/>
  <c r="K13128" i="3"/>
  <c r="K13129" i="3"/>
  <c r="K13130" i="3"/>
  <c r="K13131" i="3"/>
  <c r="K13132" i="3"/>
  <c r="K13133" i="3"/>
  <c r="K13134" i="3"/>
  <c r="K13135" i="3"/>
  <c r="K13136" i="3"/>
  <c r="K13137" i="3"/>
  <c r="K13138" i="3"/>
  <c r="K13139" i="3"/>
  <c r="K13140" i="3"/>
  <c r="K13141" i="3"/>
  <c r="K13142" i="3"/>
  <c r="K13143" i="3"/>
  <c r="K13144" i="3"/>
  <c r="K13145" i="3"/>
  <c r="K13146" i="3"/>
  <c r="K13147" i="3"/>
  <c r="K13148" i="3"/>
  <c r="K13149" i="3"/>
  <c r="K13150" i="3"/>
  <c r="K13151" i="3"/>
  <c r="K13152" i="3"/>
  <c r="K13153" i="3"/>
  <c r="K13154" i="3"/>
  <c r="K13155" i="3"/>
  <c r="K13156" i="3"/>
  <c r="K13157" i="3"/>
  <c r="K13158" i="3"/>
  <c r="K13159" i="3"/>
  <c r="K13160" i="3"/>
  <c r="K13161" i="3"/>
  <c r="K13162" i="3"/>
  <c r="K13163" i="3"/>
  <c r="K13164" i="3"/>
  <c r="K13165" i="3"/>
  <c r="K13166" i="3"/>
  <c r="K13167" i="3"/>
  <c r="K13168" i="3"/>
  <c r="K13169" i="3"/>
  <c r="K13170" i="3"/>
  <c r="K13171" i="3"/>
  <c r="K13172" i="3"/>
  <c r="K13173" i="3"/>
  <c r="K13174" i="3"/>
  <c r="K13175" i="3"/>
  <c r="K13176" i="3"/>
  <c r="K13177" i="3"/>
  <c r="K13178" i="3"/>
  <c r="K13179" i="3"/>
  <c r="K13180" i="3"/>
  <c r="K13181" i="3"/>
  <c r="K13182" i="3"/>
  <c r="K13183" i="3"/>
  <c r="K13184" i="3"/>
  <c r="K13185" i="3"/>
  <c r="K13186" i="3"/>
  <c r="K13187" i="3"/>
  <c r="K13188" i="3"/>
  <c r="K13189" i="3"/>
  <c r="K13190" i="3"/>
  <c r="K13191" i="3"/>
  <c r="K13192" i="3"/>
  <c r="K13193" i="3"/>
  <c r="K13194" i="3"/>
  <c r="K13195" i="3"/>
  <c r="K13196" i="3"/>
  <c r="K13197" i="3"/>
  <c r="K13198" i="3"/>
  <c r="K13199" i="3"/>
  <c r="K13200" i="3"/>
  <c r="K13201" i="3"/>
  <c r="K13202" i="3"/>
  <c r="K13203" i="3"/>
  <c r="K13204" i="3"/>
  <c r="K13205" i="3"/>
  <c r="K13206" i="3"/>
  <c r="K13207" i="3"/>
  <c r="K13208" i="3"/>
  <c r="K13209" i="3"/>
  <c r="K13210" i="3"/>
  <c r="K13211" i="3"/>
  <c r="K13212" i="3"/>
  <c r="K13213" i="3"/>
  <c r="K13214" i="3"/>
  <c r="K13215" i="3"/>
  <c r="K13216" i="3"/>
  <c r="K13217" i="3"/>
  <c r="K13218" i="3"/>
  <c r="K13219" i="3"/>
  <c r="K13220" i="3"/>
  <c r="K13221" i="3"/>
  <c r="K13222" i="3"/>
  <c r="K13223" i="3"/>
  <c r="K13224" i="3"/>
  <c r="K13225" i="3"/>
  <c r="K13226" i="3"/>
  <c r="K13227" i="3"/>
  <c r="K13228" i="3"/>
  <c r="K13229" i="3"/>
  <c r="K13230" i="3"/>
  <c r="K13231" i="3"/>
  <c r="K13232" i="3"/>
  <c r="K13233" i="3"/>
  <c r="K13234" i="3"/>
  <c r="K13235" i="3"/>
  <c r="K13236" i="3"/>
  <c r="K13237" i="3"/>
  <c r="K13238" i="3"/>
  <c r="K13239" i="3"/>
  <c r="K13240" i="3"/>
  <c r="K13241" i="3"/>
  <c r="K13242" i="3"/>
  <c r="K13243" i="3"/>
  <c r="K13244" i="3"/>
  <c r="K13245" i="3"/>
  <c r="K13246" i="3"/>
  <c r="K13247" i="3"/>
  <c r="K13248" i="3"/>
  <c r="K13249" i="3"/>
  <c r="K13250" i="3"/>
  <c r="K13251" i="3"/>
  <c r="K13252" i="3"/>
  <c r="K13253" i="3"/>
  <c r="K13254" i="3"/>
  <c r="K13255" i="3"/>
  <c r="K13256" i="3"/>
  <c r="K13257" i="3"/>
  <c r="K13258" i="3"/>
  <c r="K13259" i="3"/>
  <c r="K13260" i="3"/>
  <c r="K13261" i="3"/>
  <c r="K13262" i="3"/>
  <c r="K13263" i="3"/>
  <c r="K13264" i="3"/>
  <c r="K13265" i="3"/>
  <c r="K13266" i="3"/>
  <c r="K13267" i="3"/>
  <c r="K13268" i="3"/>
  <c r="K13269" i="3"/>
  <c r="K13270" i="3"/>
  <c r="K13271" i="3"/>
  <c r="K13272" i="3"/>
  <c r="K13273" i="3"/>
  <c r="K13274" i="3"/>
  <c r="K13275" i="3"/>
  <c r="K13276" i="3"/>
  <c r="K13277" i="3"/>
  <c r="K13278" i="3"/>
  <c r="K13279" i="3"/>
  <c r="K13280" i="3"/>
  <c r="K13281" i="3"/>
  <c r="K13282" i="3"/>
  <c r="K13283" i="3"/>
  <c r="K13284" i="3"/>
  <c r="K13285" i="3"/>
  <c r="K13286" i="3"/>
  <c r="K13287" i="3"/>
  <c r="K13288" i="3"/>
  <c r="K13289" i="3"/>
  <c r="K13290" i="3"/>
  <c r="K13291" i="3"/>
  <c r="K13292" i="3"/>
  <c r="K13293" i="3"/>
  <c r="K13294" i="3"/>
  <c r="K13295" i="3"/>
  <c r="K13296" i="3"/>
  <c r="K13297" i="3"/>
  <c r="K13298" i="3"/>
  <c r="K13299" i="3"/>
  <c r="K13300" i="3"/>
  <c r="K13301" i="3"/>
  <c r="K13302" i="3"/>
  <c r="K13303" i="3"/>
  <c r="K13304" i="3"/>
  <c r="K13305" i="3"/>
  <c r="K13306" i="3"/>
  <c r="K13307" i="3"/>
  <c r="K13308" i="3"/>
  <c r="K13309" i="3"/>
  <c r="K13310" i="3"/>
  <c r="K13311" i="3"/>
  <c r="K13312" i="3"/>
  <c r="K13313" i="3"/>
  <c r="K13314" i="3"/>
  <c r="K13315" i="3"/>
  <c r="K13316" i="3"/>
  <c r="K13317" i="3"/>
  <c r="K13318" i="3"/>
  <c r="K13319" i="3"/>
  <c r="K13320" i="3"/>
  <c r="K13321" i="3"/>
  <c r="K13322" i="3"/>
  <c r="K13323" i="3"/>
  <c r="K13324" i="3"/>
  <c r="K13325" i="3"/>
  <c r="K13326" i="3"/>
  <c r="K13327" i="3"/>
  <c r="K13328" i="3"/>
  <c r="K13329" i="3"/>
  <c r="K13330" i="3"/>
  <c r="K13331" i="3"/>
  <c r="K13332" i="3"/>
  <c r="K13333" i="3"/>
  <c r="K13334" i="3"/>
  <c r="K13335" i="3"/>
  <c r="K13336" i="3"/>
  <c r="K13337" i="3"/>
  <c r="K13338" i="3"/>
  <c r="K13339" i="3"/>
  <c r="K13340" i="3"/>
  <c r="K13341" i="3"/>
  <c r="K13342" i="3"/>
  <c r="K13343" i="3"/>
  <c r="K13344" i="3"/>
  <c r="K13345" i="3"/>
  <c r="K13346" i="3"/>
  <c r="K13347" i="3"/>
  <c r="K13348" i="3"/>
  <c r="K13349" i="3"/>
  <c r="K13350" i="3"/>
  <c r="K13351" i="3"/>
  <c r="K13352" i="3"/>
  <c r="K13353" i="3"/>
  <c r="K13354" i="3"/>
  <c r="K13355" i="3"/>
  <c r="K13356" i="3"/>
  <c r="K13357" i="3"/>
  <c r="K13358" i="3"/>
  <c r="K13359" i="3"/>
  <c r="K13360" i="3"/>
  <c r="K13361" i="3"/>
  <c r="K13362" i="3"/>
  <c r="K13363" i="3"/>
  <c r="K13364" i="3"/>
  <c r="K13365" i="3"/>
  <c r="K13366" i="3"/>
  <c r="K13367" i="3"/>
  <c r="K13368" i="3"/>
  <c r="K13369" i="3"/>
  <c r="K13370" i="3"/>
  <c r="K13371" i="3"/>
  <c r="K13372" i="3"/>
  <c r="K13373" i="3"/>
  <c r="K13374" i="3"/>
  <c r="K13375" i="3"/>
  <c r="K13376" i="3"/>
  <c r="K13377" i="3"/>
  <c r="K13378" i="3"/>
  <c r="K13379" i="3"/>
  <c r="K13380" i="3"/>
  <c r="K13381" i="3"/>
  <c r="K13382" i="3"/>
  <c r="K13383" i="3"/>
  <c r="K13384" i="3"/>
  <c r="K13385" i="3"/>
  <c r="K13386" i="3"/>
  <c r="K13387" i="3"/>
  <c r="K13388" i="3"/>
  <c r="K13389" i="3"/>
  <c r="K13390" i="3"/>
  <c r="K13391" i="3"/>
  <c r="K13392" i="3"/>
  <c r="K13393" i="3"/>
  <c r="K13394" i="3"/>
  <c r="K13395" i="3"/>
  <c r="K13396" i="3"/>
  <c r="K13397" i="3"/>
  <c r="K13398" i="3"/>
  <c r="K13399" i="3"/>
  <c r="K13400" i="3"/>
  <c r="K13401" i="3"/>
  <c r="K13402" i="3"/>
  <c r="K13403" i="3"/>
  <c r="K13404" i="3"/>
  <c r="K13405" i="3"/>
  <c r="K13406" i="3"/>
  <c r="K13407" i="3"/>
  <c r="K13408" i="3"/>
  <c r="K13409" i="3"/>
  <c r="K13410" i="3"/>
  <c r="K13411" i="3"/>
  <c r="K13412" i="3"/>
  <c r="K13413" i="3"/>
  <c r="K13414" i="3"/>
  <c r="K13415" i="3"/>
  <c r="K13416" i="3"/>
  <c r="K13417" i="3"/>
  <c r="K13418" i="3"/>
  <c r="K13419" i="3"/>
  <c r="K13420" i="3"/>
  <c r="K13421" i="3"/>
  <c r="K13422" i="3"/>
  <c r="K13423" i="3"/>
  <c r="K13424" i="3"/>
  <c r="K13425" i="3"/>
  <c r="K13426" i="3"/>
  <c r="K13427" i="3"/>
  <c r="K13428" i="3"/>
  <c r="K13429" i="3"/>
  <c r="K13430" i="3"/>
  <c r="K13431" i="3"/>
  <c r="K13432" i="3"/>
  <c r="K13433" i="3"/>
  <c r="K13434" i="3"/>
  <c r="K13435" i="3"/>
  <c r="K13436" i="3"/>
  <c r="K13437" i="3"/>
  <c r="K13438" i="3"/>
  <c r="K13439" i="3"/>
  <c r="K13440" i="3"/>
  <c r="K13441" i="3"/>
  <c r="K13442" i="3"/>
  <c r="K13443" i="3"/>
  <c r="K13444" i="3"/>
  <c r="K13445" i="3"/>
  <c r="K13446" i="3"/>
  <c r="K13447" i="3"/>
  <c r="K13448" i="3"/>
  <c r="K13449" i="3"/>
  <c r="K13450" i="3"/>
  <c r="K13451" i="3"/>
  <c r="K13452" i="3"/>
  <c r="K13453" i="3"/>
  <c r="K13454" i="3"/>
  <c r="K13455" i="3"/>
  <c r="K13456" i="3"/>
  <c r="K13457" i="3"/>
  <c r="K13458" i="3"/>
  <c r="K13459" i="3"/>
  <c r="K13460" i="3"/>
  <c r="K13461" i="3"/>
  <c r="K13462" i="3"/>
  <c r="K13463" i="3"/>
  <c r="K13464" i="3"/>
  <c r="K13465" i="3"/>
  <c r="K13466" i="3"/>
  <c r="K13467" i="3"/>
  <c r="K13468" i="3"/>
  <c r="K13469" i="3"/>
  <c r="K13470" i="3"/>
  <c r="K13471" i="3"/>
  <c r="K13472" i="3"/>
  <c r="K13473" i="3"/>
  <c r="K13474" i="3"/>
  <c r="K13475" i="3"/>
  <c r="K13476" i="3"/>
  <c r="K13477" i="3"/>
  <c r="K13478" i="3"/>
  <c r="K13479" i="3"/>
  <c r="K13480" i="3"/>
  <c r="K13481" i="3"/>
  <c r="K13482" i="3"/>
  <c r="K13483" i="3"/>
  <c r="K13484" i="3"/>
  <c r="K13485" i="3"/>
  <c r="K13486" i="3"/>
  <c r="K13487" i="3"/>
  <c r="K13488" i="3"/>
  <c r="K13489" i="3"/>
  <c r="K13490" i="3"/>
  <c r="K13491" i="3"/>
  <c r="K13492" i="3"/>
  <c r="K13493" i="3"/>
  <c r="K13494" i="3"/>
  <c r="K13495" i="3"/>
  <c r="K13496" i="3"/>
  <c r="K13497" i="3"/>
  <c r="K13498" i="3"/>
  <c r="K13499" i="3"/>
  <c r="K13500" i="3"/>
  <c r="K13501" i="3"/>
  <c r="K13502" i="3"/>
  <c r="K13503" i="3"/>
  <c r="K13504" i="3"/>
  <c r="K13505" i="3"/>
  <c r="K13506" i="3"/>
  <c r="K13507" i="3"/>
  <c r="K13508" i="3"/>
  <c r="K13509" i="3"/>
  <c r="K13510" i="3"/>
  <c r="K13511" i="3"/>
  <c r="K13512" i="3"/>
  <c r="K13513" i="3"/>
  <c r="K13514" i="3"/>
  <c r="K13515" i="3"/>
  <c r="K13516" i="3"/>
  <c r="K13517" i="3"/>
  <c r="K13518" i="3"/>
  <c r="K13519" i="3"/>
  <c r="K13520" i="3"/>
  <c r="K13521" i="3"/>
  <c r="K13522" i="3"/>
  <c r="K13523" i="3"/>
  <c r="K13524" i="3"/>
  <c r="K13525" i="3"/>
  <c r="K13526" i="3"/>
  <c r="K13527" i="3"/>
  <c r="K13528" i="3"/>
  <c r="K13529" i="3"/>
  <c r="K13530" i="3"/>
  <c r="K13531" i="3"/>
  <c r="K13532" i="3"/>
  <c r="K13533" i="3"/>
  <c r="K13534" i="3"/>
  <c r="K13535" i="3"/>
  <c r="K13536" i="3"/>
  <c r="K13537" i="3"/>
  <c r="K13538" i="3"/>
  <c r="K13539" i="3"/>
  <c r="K13540" i="3"/>
  <c r="K13541" i="3"/>
  <c r="K13542" i="3"/>
  <c r="K13543" i="3"/>
  <c r="K13544" i="3"/>
  <c r="K13545" i="3"/>
  <c r="K13546" i="3"/>
  <c r="K13547" i="3"/>
  <c r="K13548" i="3"/>
  <c r="K13549" i="3"/>
  <c r="K13550" i="3"/>
  <c r="K13551" i="3"/>
  <c r="K13552" i="3"/>
  <c r="K13553" i="3"/>
  <c r="K13554" i="3"/>
  <c r="K13555" i="3"/>
  <c r="K13556" i="3"/>
  <c r="K13557" i="3"/>
  <c r="K13558" i="3"/>
  <c r="K13559" i="3"/>
  <c r="K13560" i="3"/>
  <c r="K13561" i="3"/>
  <c r="K13562" i="3"/>
  <c r="K13563" i="3"/>
  <c r="K13564" i="3"/>
  <c r="K13565" i="3"/>
  <c r="K13566" i="3"/>
  <c r="K13567" i="3"/>
  <c r="K13568" i="3"/>
  <c r="K13569" i="3"/>
  <c r="K13570" i="3"/>
  <c r="K13571" i="3"/>
  <c r="K13572" i="3"/>
  <c r="K13573" i="3"/>
  <c r="K13574" i="3"/>
  <c r="K13575" i="3"/>
  <c r="K13576" i="3"/>
  <c r="K13577" i="3"/>
  <c r="K13578" i="3"/>
  <c r="K13579" i="3"/>
  <c r="K13580" i="3"/>
  <c r="K13581" i="3"/>
  <c r="K13582" i="3"/>
  <c r="K13583" i="3"/>
  <c r="K13584" i="3"/>
  <c r="K13585" i="3"/>
  <c r="K13586" i="3"/>
  <c r="K13587" i="3"/>
  <c r="K13588" i="3"/>
  <c r="K13589" i="3"/>
  <c r="K13590" i="3"/>
  <c r="K13591" i="3"/>
  <c r="K13592" i="3"/>
  <c r="K13593" i="3"/>
  <c r="K13594" i="3"/>
  <c r="K13595" i="3"/>
  <c r="K13596" i="3"/>
  <c r="K13597" i="3"/>
  <c r="K13598" i="3"/>
  <c r="K13599" i="3"/>
  <c r="K13600" i="3"/>
  <c r="K13601" i="3"/>
  <c r="K13602" i="3"/>
  <c r="K13603" i="3"/>
  <c r="K13604" i="3"/>
  <c r="K13605" i="3"/>
  <c r="K13606" i="3"/>
  <c r="K13607" i="3"/>
  <c r="K13608" i="3"/>
  <c r="K13609" i="3"/>
  <c r="K13610" i="3"/>
  <c r="K13611" i="3"/>
  <c r="K13612" i="3"/>
  <c r="K13613" i="3"/>
  <c r="K13614" i="3"/>
  <c r="K13615" i="3"/>
  <c r="K13616" i="3"/>
  <c r="K13617" i="3"/>
  <c r="K13618" i="3"/>
  <c r="K13619" i="3"/>
  <c r="K13620" i="3"/>
  <c r="K13621" i="3"/>
  <c r="K13622" i="3"/>
  <c r="K13623" i="3"/>
  <c r="K13624" i="3"/>
  <c r="K13625" i="3"/>
  <c r="K13626" i="3"/>
  <c r="K13627" i="3"/>
  <c r="K13628" i="3"/>
  <c r="K13629" i="3"/>
  <c r="K13630" i="3"/>
  <c r="K13631" i="3"/>
  <c r="K13632" i="3"/>
  <c r="K13633" i="3"/>
  <c r="K13634" i="3"/>
  <c r="K13635" i="3"/>
  <c r="K13636" i="3"/>
  <c r="K13637" i="3"/>
  <c r="K13638" i="3"/>
  <c r="K13639" i="3"/>
  <c r="K13640" i="3"/>
  <c r="K13641" i="3"/>
  <c r="K13642" i="3"/>
  <c r="K13643" i="3"/>
  <c r="K13644" i="3"/>
  <c r="K13645" i="3"/>
  <c r="K13646" i="3"/>
  <c r="K13647" i="3"/>
  <c r="K13648" i="3"/>
  <c r="K13649" i="3"/>
  <c r="K13650" i="3"/>
  <c r="K13651" i="3"/>
  <c r="K13652" i="3"/>
  <c r="K13653" i="3"/>
  <c r="K13654" i="3"/>
  <c r="K13655" i="3"/>
  <c r="K13656" i="3"/>
  <c r="K13657" i="3"/>
  <c r="K13658" i="3"/>
  <c r="K13659" i="3"/>
  <c r="K13660" i="3"/>
  <c r="K13661" i="3"/>
  <c r="K13662" i="3"/>
  <c r="K13663" i="3"/>
  <c r="K13664" i="3"/>
  <c r="K13665" i="3"/>
  <c r="K13666" i="3"/>
  <c r="K13667" i="3"/>
  <c r="K13668" i="3"/>
  <c r="K13669" i="3"/>
  <c r="K13670" i="3"/>
  <c r="K13671" i="3"/>
  <c r="K13672" i="3"/>
  <c r="K13673" i="3"/>
  <c r="K13674" i="3"/>
  <c r="K13675" i="3"/>
  <c r="K13676" i="3"/>
  <c r="K13677" i="3"/>
  <c r="K13678" i="3"/>
  <c r="K13679" i="3"/>
  <c r="K13680" i="3"/>
  <c r="K13681" i="3"/>
  <c r="K13682" i="3"/>
  <c r="K13683" i="3"/>
  <c r="K13684" i="3"/>
  <c r="K13685" i="3"/>
  <c r="K13686" i="3"/>
  <c r="K13687" i="3"/>
  <c r="K13688" i="3"/>
  <c r="K13689" i="3"/>
  <c r="K13690" i="3"/>
  <c r="K13691" i="3"/>
  <c r="K13692" i="3"/>
  <c r="K13693" i="3"/>
  <c r="K13694" i="3"/>
  <c r="K13695" i="3"/>
  <c r="K13696" i="3"/>
  <c r="K13697" i="3"/>
  <c r="K13698" i="3"/>
  <c r="K13699" i="3"/>
  <c r="K13700" i="3"/>
  <c r="K13701" i="3"/>
  <c r="K13702" i="3"/>
  <c r="K13703" i="3"/>
  <c r="K13704" i="3"/>
  <c r="K13705" i="3"/>
  <c r="K13706" i="3"/>
  <c r="K13707" i="3"/>
  <c r="K13708" i="3"/>
  <c r="K13709" i="3"/>
  <c r="K13710" i="3"/>
  <c r="K13711" i="3"/>
  <c r="K13712" i="3"/>
  <c r="K13713" i="3"/>
  <c r="K13714" i="3"/>
  <c r="K13715" i="3"/>
  <c r="K13716" i="3"/>
  <c r="K13717" i="3"/>
  <c r="K13718" i="3"/>
  <c r="K13719" i="3"/>
  <c r="K13720" i="3"/>
  <c r="K13721" i="3"/>
  <c r="K13722" i="3"/>
  <c r="K13723" i="3"/>
  <c r="K13724" i="3"/>
  <c r="K13725" i="3"/>
  <c r="K13726" i="3"/>
  <c r="K13727" i="3"/>
  <c r="K13728" i="3"/>
  <c r="K13729" i="3"/>
  <c r="K13730" i="3"/>
  <c r="K13731" i="3"/>
  <c r="K13732" i="3"/>
  <c r="K13733" i="3"/>
  <c r="K13734" i="3"/>
  <c r="K13735" i="3"/>
  <c r="K13736" i="3"/>
  <c r="K13737" i="3"/>
  <c r="K13738" i="3"/>
  <c r="K13739" i="3"/>
  <c r="K13740" i="3"/>
  <c r="K13741" i="3"/>
  <c r="K13742" i="3"/>
  <c r="K13743" i="3"/>
  <c r="K13744" i="3"/>
  <c r="K13745" i="3"/>
  <c r="K13746" i="3"/>
  <c r="K13747" i="3"/>
  <c r="K13748" i="3"/>
  <c r="K13749" i="3"/>
  <c r="K13750" i="3"/>
  <c r="K13751" i="3"/>
  <c r="K13752" i="3"/>
  <c r="K13753" i="3"/>
  <c r="K13754" i="3"/>
  <c r="K13755" i="3"/>
  <c r="K13756" i="3"/>
  <c r="K13757" i="3"/>
  <c r="K13758" i="3"/>
  <c r="K13759" i="3"/>
  <c r="K13760" i="3"/>
  <c r="K13761" i="3"/>
  <c r="K13762" i="3"/>
  <c r="K13763" i="3"/>
  <c r="K13764" i="3"/>
  <c r="K13765" i="3"/>
  <c r="K13766" i="3"/>
  <c r="K13767" i="3"/>
  <c r="K13768" i="3"/>
  <c r="K13769" i="3"/>
  <c r="K13770" i="3"/>
  <c r="K13771" i="3"/>
  <c r="K13772" i="3"/>
  <c r="K13773" i="3"/>
  <c r="K13774" i="3"/>
  <c r="K13775" i="3"/>
  <c r="K13776" i="3"/>
  <c r="K13777" i="3"/>
  <c r="K13778" i="3"/>
  <c r="K13779" i="3"/>
  <c r="K13780" i="3"/>
  <c r="K13781" i="3"/>
  <c r="K13782" i="3"/>
  <c r="K13783" i="3"/>
  <c r="K13784" i="3"/>
  <c r="K13785" i="3"/>
  <c r="K13786" i="3"/>
  <c r="K13787" i="3"/>
  <c r="K13788" i="3"/>
  <c r="K13789" i="3"/>
  <c r="K13790" i="3"/>
  <c r="K13791" i="3"/>
  <c r="K13792" i="3"/>
  <c r="K13793" i="3"/>
  <c r="K13794" i="3"/>
  <c r="K13795" i="3"/>
  <c r="K13796" i="3"/>
  <c r="K13797" i="3"/>
  <c r="K13798" i="3"/>
  <c r="K13799" i="3"/>
  <c r="K13800" i="3"/>
  <c r="K13801" i="3"/>
  <c r="K13802" i="3"/>
  <c r="K13803" i="3"/>
  <c r="K13804" i="3"/>
  <c r="K13805" i="3"/>
  <c r="K13806" i="3"/>
  <c r="K13807" i="3"/>
  <c r="K13808" i="3"/>
  <c r="K13809" i="3"/>
  <c r="K13810" i="3"/>
  <c r="K13811" i="3"/>
  <c r="K13812" i="3"/>
  <c r="K13813" i="3"/>
  <c r="K13814" i="3"/>
  <c r="K13815" i="3"/>
  <c r="K13816" i="3"/>
  <c r="K13817" i="3"/>
  <c r="K13818" i="3"/>
  <c r="K13819" i="3"/>
  <c r="K13820" i="3"/>
  <c r="K13821" i="3"/>
  <c r="K13822" i="3"/>
  <c r="K13823" i="3"/>
  <c r="K13824" i="3"/>
  <c r="K13825" i="3"/>
  <c r="K13826" i="3"/>
  <c r="K13827" i="3"/>
  <c r="K13828" i="3"/>
  <c r="K13829" i="3"/>
  <c r="K13830" i="3"/>
  <c r="K13831" i="3"/>
  <c r="K13832" i="3"/>
  <c r="K13833" i="3"/>
  <c r="K13834" i="3"/>
  <c r="K13835" i="3"/>
  <c r="K13836" i="3"/>
  <c r="K13837" i="3"/>
  <c r="K13838" i="3"/>
  <c r="K13839" i="3"/>
  <c r="K13840" i="3"/>
  <c r="K13841" i="3"/>
  <c r="K13842" i="3"/>
  <c r="K13843" i="3"/>
  <c r="K13848" i="3"/>
  <c r="K13849" i="3"/>
  <c r="K13850" i="3"/>
  <c r="K13851" i="3"/>
  <c r="K13852" i="3"/>
  <c r="K13853" i="3"/>
  <c r="K13854" i="3"/>
  <c r="K13855" i="3"/>
  <c r="K13856" i="3"/>
  <c r="K13857" i="3"/>
  <c r="K13858" i="3"/>
  <c r="K13859" i="3"/>
  <c r="K13860" i="3"/>
  <c r="K13861" i="3"/>
  <c r="K13862" i="3"/>
  <c r="K13863" i="3"/>
  <c r="K13864" i="3"/>
  <c r="K13865" i="3"/>
  <c r="K13866" i="3"/>
  <c r="K13867" i="3"/>
  <c r="K13868" i="3"/>
  <c r="K13869" i="3"/>
  <c r="K13870" i="3"/>
  <c r="K13871" i="3"/>
  <c r="K13872" i="3"/>
  <c r="K13873" i="3"/>
  <c r="K13874" i="3"/>
  <c r="K13875" i="3"/>
  <c r="K13876" i="3"/>
  <c r="K13877" i="3"/>
  <c r="K13878" i="3"/>
  <c r="K13879" i="3"/>
  <c r="K13880" i="3"/>
  <c r="K13881" i="3"/>
  <c r="K13882" i="3"/>
  <c r="K13883" i="3"/>
  <c r="K13884" i="3"/>
  <c r="K13885" i="3"/>
  <c r="K13886" i="3"/>
  <c r="K13887" i="3"/>
  <c r="K13888" i="3"/>
  <c r="K13889" i="3"/>
  <c r="K13890" i="3"/>
  <c r="K13891" i="3"/>
  <c r="K13892" i="3"/>
  <c r="K13893" i="3"/>
  <c r="K13894" i="3"/>
  <c r="K13895" i="3"/>
  <c r="K13896" i="3"/>
  <c r="K13897" i="3"/>
  <c r="K13898" i="3"/>
  <c r="K13899" i="3"/>
  <c r="K13900" i="3"/>
  <c r="K13901" i="3"/>
  <c r="K13902" i="3"/>
  <c r="K13903" i="3"/>
  <c r="K13904" i="3"/>
  <c r="K13905" i="3"/>
  <c r="K13906" i="3"/>
  <c r="K13907" i="3"/>
  <c r="K13908" i="3"/>
  <c r="K13909" i="3"/>
  <c r="K13910" i="3"/>
  <c r="K13911" i="3"/>
  <c r="K13912" i="3"/>
  <c r="K13913" i="3"/>
  <c r="K13914" i="3"/>
  <c r="K13915" i="3"/>
  <c r="K13916" i="3"/>
  <c r="K13917" i="3"/>
  <c r="K13918" i="3"/>
  <c r="K13919" i="3"/>
  <c r="K13920" i="3"/>
  <c r="K13921" i="3"/>
  <c r="K13922" i="3"/>
  <c r="K13923" i="3"/>
  <c r="K13924" i="3"/>
  <c r="K13925" i="3"/>
  <c r="K13926" i="3"/>
  <c r="K13927" i="3"/>
  <c r="K13928" i="3"/>
  <c r="K13929" i="3"/>
  <c r="K13930" i="3"/>
  <c r="K13931" i="3"/>
  <c r="K13932" i="3"/>
  <c r="K13933" i="3"/>
  <c r="K13934" i="3"/>
  <c r="K13935" i="3"/>
  <c r="K13936" i="3"/>
  <c r="K13937" i="3"/>
  <c r="K13938" i="3"/>
  <c r="K13939" i="3"/>
  <c r="K13940" i="3"/>
  <c r="K13941" i="3"/>
  <c r="K13942" i="3"/>
  <c r="K13943" i="3"/>
  <c r="K13944" i="3"/>
  <c r="K13945" i="3"/>
  <c r="K13946" i="3"/>
  <c r="K13947" i="3"/>
  <c r="K13948" i="3"/>
  <c r="K13949" i="3"/>
  <c r="K13950" i="3"/>
  <c r="K13951" i="3"/>
  <c r="K13952" i="3"/>
  <c r="K13953" i="3"/>
  <c r="K13954" i="3"/>
  <c r="K13955" i="3"/>
  <c r="K13956" i="3"/>
  <c r="K13957" i="3"/>
  <c r="K13958" i="3"/>
  <c r="K13959" i="3"/>
  <c r="K13960" i="3"/>
  <c r="K13961" i="3"/>
  <c r="K13962" i="3"/>
  <c r="K13963" i="3"/>
  <c r="K13964" i="3"/>
  <c r="K13965" i="3"/>
  <c r="K13966" i="3"/>
  <c r="K13967" i="3"/>
  <c r="K13968" i="3"/>
  <c r="K13969" i="3"/>
  <c r="K13970" i="3"/>
  <c r="K13971" i="3"/>
  <c r="K13972" i="3"/>
  <c r="K13973" i="3"/>
  <c r="K13974" i="3"/>
  <c r="K13975" i="3"/>
  <c r="K13976" i="3"/>
  <c r="K13977" i="3"/>
  <c r="K13978" i="3"/>
  <c r="K13979" i="3"/>
  <c r="K13980" i="3"/>
  <c r="K13981" i="3"/>
  <c r="K13982" i="3"/>
  <c r="K13983" i="3"/>
  <c r="K13984" i="3"/>
  <c r="K13985" i="3"/>
  <c r="K13986" i="3"/>
  <c r="K13987" i="3"/>
  <c r="K13988" i="3"/>
  <c r="K13989" i="3"/>
  <c r="K13990" i="3"/>
  <c r="K13991" i="3"/>
  <c r="K13992" i="3"/>
  <c r="K13993" i="3"/>
  <c r="K13994" i="3"/>
  <c r="K13995" i="3"/>
  <c r="K13996" i="3"/>
  <c r="K13997" i="3"/>
  <c r="K13998" i="3"/>
  <c r="K13999" i="3"/>
  <c r="K14000" i="3"/>
  <c r="K14001" i="3"/>
  <c r="K14002" i="3"/>
  <c r="K14003" i="3"/>
  <c r="K14004" i="3"/>
  <c r="K14005" i="3"/>
  <c r="K14006" i="3"/>
  <c r="K14007" i="3"/>
  <c r="K14008" i="3"/>
  <c r="K14009" i="3"/>
  <c r="K14010" i="3"/>
  <c r="K14011" i="3"/>
  <c r="K14012" i="3"/>
  <c r="K14013" i="3"/>
  <c r="K14014" i="3"/>
  <c r="K14015" i="3"/>
  <c r="K14016" i="3"/>
  <c r="K14017" i="3"/>
  <c r="K14018" i="3"/>
  <c r="K14019" i="3"/>
  <c r="K14020" i="3"/>
  <c r="K14021" i="3"/>
  <c r="K14022" i="3"/>
  <c r="K14023" i="3"/>
  <c r="K14024" i="3"/>
  <c r="K14025" i="3"/>
  <c r="K14026" i="3"/>
  <c r="K14027" i="3"/>
  <c r="K14028" i="3"/>
  <c r="K14029" i="3"/>
  <c r="K14030" i="3"/>
  <c r="K14031" i="3"/>
  <c r="K14032" i="3"/>
  <c r="K14033" i="3"/>
  <c r="K14034" i="3"/>
  <c r="K14035" i="3"/>
  <c r="K14036" i="3"/>
  <c r="K14037" i="3"/>
  <c r="K14038" i="3"/>
  <c r="K14039" i="3"/>
  <c r="K14040" i="3"/>
  <c r="K14041" i="3"/>
  <c r="K14042" i="3"/>
  <c r="K14043" i="3"/>
  <c r="K14044" i="3"/>
  <c r="K14045" i="3"/>
  <c r="K14046" i="3"/>
  <c r="K14047" i="3"/>
  <c r="K14048" i="3"/>
  <c r="K14049" i="3"/>
  <c r="K14050" i="3"/>
  <c r="K14051" i="3"/>
  <c r="K14052" i="3"/>
  <c r="K14053" i="3"/>
  <c r="K14054" i="3"/>
  <c r="K14055" i="3"/>
  <c r="K14056" i="3"/>
  <c r="K14057" i="3"/>
  <c r="K14058" i="3"/>
  <c r="K14059" i="3"/>
  <c r="K14060" i="3"/>
  <c r="K14061" i="3"/>
  <c r="K14062" i="3"/>
  <c r="K14063" i="3"/>
  <c r="K14064" i="3"/>
  <c r="K14065" i="3"/>
  <c r="K14066" i="3"/>
  <c r="K14067" i="3"/>
  <c r="K14068" i="3"/>
  <c r="K14069" i="3"/>
  <c r="K14070" i="3"/>
  <c r="K14071" i="3"/>
  <c r="K14072" i="3"/>
  <c r="K14073" i="3"/>
  <c r="K14074" i="3"/>
  <c r="K14075" i="3"/>
  <c r="K14076" i="3"/>
  <c r="K14077" i="3"/>
  <c r="K14078" i="3"/>
  <c r="K14079" i="3"/>
  <c r="K14080" i="3"/>
  <c r="K14081" i="3"/>
  <c r="K14082" i="3"/>
  <c r="K14083" i="3"/>
  <c r="K14084" i="3"/>
  <c r="K14085" i="3"/>
  <c r="K14086" i="3"/>
  <c r="K14087" i="3"/>
  <c r="K14088" i="3"/>
  <c r="K14089" i="3"/>
  <c r="K14090" i="3"/>
  <c r="K14091" i="3"/>
  <c r="K14092" i="3"/>
  <c r="K14093" i="3"/>
  <c r="K14094" i="3"/>
  <c r="K14095" i="3"/>
  <c r="K14096" i="3"/>
  <c r="K14097" i="3"/>
  <c r="K14098" i="3"/>
  <c r="K14099" i="3"/>
  <c r="K14100" i="3"/>
  <c r="K14101" i="3"/>
  <c r="K14102" i="3"/>
  <c r="K14103" i="3"/>
  <c r="K14104" i="3"/>
  <c r="K14105" i="3"/>
  <c r="K14106" i="3"/>
  <c r="K14107" i="3"/>
  <c r="K14108" i="3"/>
  <c r="K14109" i="3"/>
  <c r="K14110" i="3"/>
  <c r="K14111" i="3"/>
  <c r="K14112" i="3"/>
  <c r="K14113" i="3"/>
  <c r="K14114" i="3"/>
  <c r="K14115" i="3"/>
  <c r="K14116" i="3"/>
  <c r="K14117" i="3"/>
  <c r="K14118" i="3"/>
  <c r="K14119" i="3"/>
  <c r="K14120" i="3"/>
  <c r="K14121" i="3"/>
  <c r="K14122" i="3"/>
  <c r="K14123" i="3"/>
  <c r="K14124" i="3"/>
  <c r="K14125" i="3"/>
  <c r="K14126" i="3"/>
  <c r="K14127" i="3"/>
  <c r="K14128" i="3"/>
  <c r="K14129" i="3"/>
  <c r="K14130" i="3"/>
  <c r="K14131" i="3"/>
  <c r="K14132" i="3"/>
  <c r="K14133" i="3"/>
  <c r="K14134" i="3"/>
  <c r="K14135" i="3"/>
  <c r="K14136" i="3"/>
  <c r="K14137" i="3"/>
  <c r="K14138" i="3"/>
  <c r="K14139" i="3"/>
  <c r="K14140" i="3"/>
  <c r="K14141" i="3"/>
  <c r="K14142" i="3"/>
  <c r="K14143" i="3"/>
  <c r="K14144" i="3"/>
  <c r="K14145" i="3"/>
  <c r="K14146" i="3"/>
  <c r="K14147" i="3"/>
  <c r="K14148" i="3"/>
  <c r="K14149" i="3"/>
  <c r="K14150" i="3"/>
  <c r="K14151" i="3"/>
  <c r="K14152" i="3"/>
  <c r="K14153" i="3"/>
  <c r="K14154" i="3"/>
  <c r="K14155" i="3"/>
  <c r="K14156" i="3"/>
  <c r="K14157" i="3"/>
  <c r="K14158" i="3"/>
  <c r="K14159" i="3"/>
  <c r="K14160" i="3"/>
  <c r="K14161" i="3"/>
  <c r="K14162" i="3"/>
  <c r="K14163" i="3"/>
  <c r="K14164" i="3"/>
  <c r="K14165" i="3"/>
  <c r="K14166" i="3"/>
  <c r="K14167" i="3"/>
  <c r="K14168" i="3"/>
  <c r="K14169" i="3"/>
  <c r="K14170" i="3"/>
  <c r="K14171" i="3"/>
  <c r="K14172" i="3"/>
  <c r="K14173" i="3"/>
  <c r="K14174" i="3"/>
  <c r="K14175" i="3"/>
  <c r="K14176" i="3"/>
  <c r="K14177" i="3"/>
  <c r="K14178" i="3"/>
  <c r="K14179" i="3"/>
  <c r="K14180" i="3"/>
  <c r="K14181" i="3"/>
  <c r="K14182" i="3"/>
  <c r="K14183" i="3"/>
  <c r="K14184" i="3"/>
  <c r="K14185" i="3"/>
  <c r="K14186" i="3"/>
  <c r="K14187" i="3"/>
  <c r="K14188" i="3"/>
  <c r="K14189" i="3"/>
  <c r="K14190" i="3"/>
  <c r="K14191" i="3"/>
  <c r="K14192" i="3"/>
  <c r="K14193" i="3"/>
  <c r="K14194" i="3"/>
  <c r="K14195" i="3"/>
  <c r="K14196" i="3"/>
  <c r="K14197" i="3"/>
  <c r="K14198" i="3"/>
  <c r="K14199" i="3"/>
  <c r="K14200" i="3"/>
  <c r="K14201" i="3"/>
  <c r="K14202" i="3"/>
  <c r="K14203" i="3"/>
  <c r="K14204" i="3"/>
  <c r="K14205" i="3"/>
  <c r="K14206" i="3"/>
  <c r="K14207" i="3"/>
  <c r="K14208" i="3"/>
  <c r="K14209" i="3"/>
  <c r="K14210" i="3"/>
  <c r="K14211" i="3"/>
  <c r="K14212" i="3"/>
  <c r="K14213" i="3"/>
  <c r="K14214" i="3"/>
  <c r="K14215" i="3"/>
  <c r="K14216" i="3"/>
  <c r="K14217" i="3"/>
  <c r="K14218" i="3"/>
  <c r="K14219" i="3"/>
  <c r="K14220" i="3"/>
  <c r="K14221" i="3"/>
  <c r="K14222" i="3"/>
  <c r="K14223" i="3"/>
  <c r="K14224" i="3"/>
  <c r="K14225" i="3"/>
  <c r="K14226" i="3"/>
  <c r="K14227" i="3"/>
  <c r="K14228" i="3"/>
  <c r="K14229" i="3"/>
  <c r="K14230" i="3"/>
  <c r="K14231" i="3"/>
  <c r="K14232" i="3"/>
  <c r="K14233" i="3"/>
  <c r="K14234" i="3"/>
  <c r="K14235" i="3"/>
  <c r="K14236" i="3"/>
  <c r="K14237" i="3"/>
  <c r="K14238" i="3"/>
  <c r="K14239" i="3"/>
  <c r="K14240" i="3"/>
  <c r="K14241" i="3"/>
  <c r="K14242" i="3"/>
  <c r="K14243" i="3"/>
  <c r="K14244" i="3"/>
  <c r="K14245" i="3"/>
  <c r="K14246" i="3"/>
  <c r="K14247" i="3"/>
  <c r="K14248" i="3"/>
  <c r="K14249" i="3"/>
  <c r="K14250" i="3"/>
  <c r="K14251" i="3"/>
  <c r="K14252" i="3"/>
  <c r="K14253" i="3"/>
  <c r="K14254" i="3"/>
  <c r="K14255" i="3"/>
  <c r="K14256" i="3"/>
  <c r="K14257" i="3"/>
  <c r="K14258" i="3"/>
  <c r="K14259" i="3"/>
  <c r="K14260" i="3"/>
  <c r="K14261" i="3"/>
  <c r="K14262" i="3"/>
  <c r="K14263" i="3"/>
  <c r="K14264" i="3"/>
  <c r="K14265" i="3"/>
  <c r="K14266" i="3"/>
  <c r="K14267" i="3"/>
  <c r="K14268" i="3"/>
  <c r="K14269" i="3"/>
  <c r="K14270" i="3"/>
  <c r="K14271" i="3"/>
  <c r="K14272" i="3"/>
  <c r="K14273" i="3"/>
  <c r="K14274" i="3"/>
  <c r="K14275" i="3"/>
  <c r="K14276" i="3"/>
  <c r="K14277" i="3"/>
  <c r="K14278" i="3"/>
  <c r="K14279" i="3"/>
  <c r="K14280" i="3"/>
  <c r="K14281" i="3"/>
  <c r="K14282" i="3"/>
  <c r="K14283" i="3"/>
  <c r="K14284" i="3"/>
  <c r="K14285" i="3"/>
  <c r="K14286" i="3"/>
  <c r="K14287" i="3"/>
  <c r="K14288" i="3"/>
  <c r="K14289" i="3"/>
  <c r="K14290" i="3"/>
  <c r="K14291" i="3"/>
  <c r="K14292" i="3"/>
  <c r="K14293" i="3"/>
  <c r="K14294" i="3"/>
  <c r="K14295" i="3"/>
  <c r="K14296" i="3"/>
  <c r="K14297" i="3"/>
  <c r="K14298" i="3"/>
  <c r="K14299" i="3"/>
  <c r="K14300" i="3"/>
  <c r="K14301" i="3"/>
  <c r="K14302" i="3"/>
  <c r="K14303" i="3"/>
  <c r="K14304" i="3"/>
  <c r="K14305" i="3"/>
  <c r="K14306" i="3"/>
  <c r="K14307" i="3"/>
  <c r="K14308" i="3"/>
  <c r="K14309" i="3"/>
  <c r="K14310" i="3"/>
  <c r="K14311" i="3"/>
  <c r="K14312" i="3"/>
  <c r="K14313" i="3"/>
  <c r="K14314" i="3"/>
  <c r="K14315" i="3"/>
  <c r="K14316" i="3"/>
  <c r="K14317" i="3"/>
  <c r="K14318" i="3"/>
  <c r="K14319" i="3"/>
  <c r="K14320" i="3"/>
  <c r="K14321" i="3"/>
  <c r="K14322" i="3"/>
  <c r="K14323" i="3"/>
  <c r="K14324" i="3"/>
  <c r="K14325" i="3"/>
  <c r="K14326" i="3"/>
  <c r="K14327" i="3"/>
  <c r="K14328" i="3"/>
  <c r="K14329" i="3"/>
  <c r="K14330" i="3"/>
  <c r="K14331" i="3"/>
  <c r="K14332" i="3"/>
  <c r="K14333" i="3"/>
  <c r="K14334" i="3"/>
  <c r="K14335" i="3"/>
  <c r="K14336" i="3"/>
  <c r="K14337" i="3"/>
  <c r="K14338" i="3"/>
  <c r="K14339" i="3"/>
  <c r="K14340" i="3"/>
  <c r="K14341" i="3"/>
  <c r="K14342" i="3"/>
  <c r="K14343" i="3"/>
  <c r="K14344" i="3"/>
  <c r="K14345" i="3"/>
  <c r="K14346" i="3"/>
  <c r="K14347" i="3"/>
  <c r="K14348" i="3"/>
  <c r="K14349" i="3"/>
  <c r="K14350" i="3"/>
  <c r="K14351" i="3"/>
  <c r="K14352" i="3"/>
  <c r="K14353" i="3"/>
  <c r="K14354" i="3"/>
  <c r="K14355" i="3"/>
  <c r="K14356" i="3"/>
  <c r="K14357" i="3"/>
  <c r="K14358" i="3"/>
  <c r="K14359" i="3"/>
  <c r="K14360" i="3"/>
  <c r="K14361" i="3"/>
  <c r="K14362" i="3"/>
  <c r="K14363" i="3"/>
  <c r="K14364" i="3"/>
  <c r="K14365" i="3"/>
  <c r="K14366" i="3"/>
  <c r="K14367" i="3"/>
  <c r="K14368" i="3"/>
  <c r="K14369" i="3"/>
  <c r="K14370" i="3"/>
  <c r="K14371" i="3"/>
  <c r="K14372" i="3"/>
  <c r="K14373" i="3"/>
  <c r="K14374" i="3"/>
  <c r="K14375" i="3"/>
  <c r="K14376" i="3"/>
  <c r="K14377" i="3"/>
  <c r="K14378" i="3"/>
  <c r="K14379" i="3"/>
  <c r="K14380" i="3"/>
  <c r="K14381" i="3"/>
  <c r="K14382" i="3"/>
  <c r="K14383" i="3"/>
  <c r="K14384" i="3"/>
  <c r="K14385" i="3"/>
  <c r="K14386" i="3"/>
  <c r="K14387" i="3"/>
  <c r="K14388" i="3"/>
  <c r="K14389" i="3"/>
  <c r="K14390" i="3"/>
  <c r="K14391" i="3"/>
  <c r="K14392" i="3"/>
  <c r="K14393" i="3"/>
  <c r="K14394" i="3"/>
  <c r="K14395" i="3"/>
  <c r="K14396" i="3"/>
  <c r="K14397" i="3"/>
  <c r="K14398" i="3"/>
  <c r="K14399" i="3"/>
  <c r="K14400" i="3"/>
  <c r="K14401" i="3"/>
  <c r="K14402" i="3"/>
  <c r="K14403" i="3"/>
  <c r="K14404" i="3"/>
  <c r="K14405" i="3"/>
  <c r="K14406" i="3"/>
  <c r="K14407" i="3"/>
  <c r="K14408" i="3"/>
  <c r="K14409" i="3"/>
  <c r="K14410" i="3"/>
  <c r="K14411" i="3"/>
  <c r="K14412" i="3"/>
  <c r="K14413" i="3"/>
  <c r="K14414" i="3"/>
  <c r="K14415" i="3"/>
  <c r="K14416" i="3"/>
  <c r="K14417" i="3"/>
  <c r="K14418" i="3"/>
  <c r="K14419" i="3"/>
  <c r="K14420" i="3"/>
  <c r="K14421" i="3"/>
  <c r="K14422" i="3"/>
  <c r="K14423" i="3"/>
  <c r="K14424" i="3"/>
  <c r="K14425" i="3"/>
  <c r="K14426" i="3"/>
  <c r="K14427" i="3"/>
  <c r="K14428" i="3"/>
  <c r="K14429" i="3"/>
  <c r="K14430" i="3"/>
  <c r="K14431" i="3"/>
  <c r="K14432" i="3"/>
  <c r="K14433" i="3"/>
  <c r="K14434" i="3"/>
  <c r="K14435" i="3"/>
  <c r="K14436" i="3"/>
  <c r="K14437" i="3"/>
  <c r="K14438" i="3"/>
  <c r="K14439" i="3"/>
  <c r="K14440" i="3"/>
  <c r="K14441" i="3"/>
  <c r="K14442" i="3"/>
  <c r="K14443" i="3"/>
  <c r="K14444" i="3"/>
  <c r="K14445" i="3"/>
  <c r="K14446" i="3"/>
  <c r="K14447" i="3"/>
  <c r="K14448" i="3"/>
  <c r="K14449" i="3"/>
  <c r="K14450" i="3"/>
  <c r="K14451" i="3"/>
  <c r="K14452" i="3"/>
  <c r="K14453" i="3"/>
  <c r="K14454" i="3"/>
  <c r="K14455" i="3"/>
  <c r="K14456" i="3"/>
  <c r="K14457" i="3"/>
  <c r="K14458" i="3"/>
  <c r="K14459" i="3"/>
  <c r="K14460" i="3"/>
  <c r="K14461" i="3"/>
  <c r="K14462" i="3"/>
  <c r="K14463" i="3"/>
  <c r="K14464" i="3"/>
  <c r="K14465" i="3"/>
  <c r="K14466" i="3"/>
  <c r="K14467" i="3"/>
  <c r="K14468" i="3"/>
  <c r="K14469" i="3"/>
  <c r="K14470" i="3"/>
  <c r="K14471" i="3"/>
  <c r="K14472" i="3"/>
  <c r="K14473" i="3"/>
  <c r="K14474" i="3"/>
  <c r="K14475" i="3"/>
  <c r="K14476" i="3"/>
  <c r="K14477" i="3"/>
  <c r="K14478" i="3"/>
  <c r="K14479" i="3"/>
  <c r="K14480" i="3"/>
  <c r="K14481" i="3"/>
  <c r="K14482" i="3"/>
  <c r="K14483" i="3"/>
  <c r="K14484" i="3"/>
  <c r="K14485" i="3"/>
  <c r="K14486" i="3"/>
  <c r="K14487" i="3"/>
  <c r="K14488" i="3"/>
  <c r="K14489" i="3"/>
  <c r="K14490" i="3"/>
  <c r="K14491" i="3"/>
  <c r="K14492" i="3"/>
  <c r="K14493" i="3"/>
  <c r="K14494" i="3"/>
  <c r="K14495" i="3"/>
  <c r="K14496" i="3"/>
  <c r="K14497" i="3"/>
  <c r="K14498" i="3"/>
  <c r="K14499" i="3"/>
  <c r="K14500" i="3"/>
  <c r="K14501" i="3"/>
  <c r="K14502" i="3"/>
  <c r="K14503" i="3"/>
  <c r="K14504" i="3"/>
  <c r="K14505" i="3"/>
  <c r="K14506" i="3"/>
  <c r="K14507" i="3"/>
  <c r="K14508" i="3"/>
  <c r="K14509" i="3"/>
  <c r="K14510" i="3"/>
  <c r="K14511" i="3"/>
  <c r="K14512" i="3"/>
  <c r="K14513" i="3"/>
  <c r="K14514" i="3"/>
  <c r="K14515" i="3"/>
  <c r="K14516" i="3"/>
  <c r="K14517" i="3"/>
  <c r="K14518" i="3"/>
  <c r="K14519" i="3"/>
  <c r="K14520" i="3"/>
  <c r="K14521" i="3"/>
  <c r="K14522" i="3"/>
  <c r="K14523" i="3"/>
  <c r="K14524" i="3"/>
  <c r="K14525" i="3"/>
  <c r="K14526" i="3"/>
  <c r="K14527" i="3"/>
  <c r="K14528" i="3"/>
  <c r="K14529" i="3"/>
  <c r="K14530" i="3"/>
  <c r="K14531" i="3"/>
  <c r="K14532" i="3"/>
  <c r="K14533" i="3"/>
  <c r="K14534" i="3"/>
  <c r="K14535" i="3"/>
  <c r="K14536" i="3"/>
  <c r="K14537" i="3"/>
  <c r="K14538" i="3"/>
  <c r="K14539" i="3"/>
  <c r="K14540" i="3"/>
  <c r="K14541" i="3"/>
  <c r="K14542" i="3"/>
  <c r="K14543" i="3"/>
  <c r="K14544" i="3"/>
  <c r="K14545" i="3"/>
  <c r="K14546" i="3"/>
  <c r="K14547" i="3"/>
  <c r="K14548" i="3"/>
  <c r="K14549" i="3"/>
  <c r="K14550" i="3"/>
  <c r="K14551" i="3"/>
  <c r="K14552" i="3"/>
  <c r="K14553" i="3"/>
  <c r="K14554" i="3"/>
  <c r="K14555" i="3"/>
  <c r="K14556" i="3"/>
  <c r="K14557" i="3"/>
  <c r="K14558" i="3"/>
  <c r="K14559" i="3"/>
  <c r="K14560" i="3"/>
  <c r="K14561" i="3"/>
  <c r="K14562" i="3"/>
  <c r="K14563" i="3"/>
  <c r="K14564" i="3"/>
  <c r="K14565" i="3"/>
  <c r="K14566" i="3"/>
  <c r="K14567" i="3"/>
  <c r="K14568" i="3"/>
  <c r="K14569" i="3"/>
  <c r="K14570" i="3"/>
  <c r="K14571" i="3"/>
  <c r="K14572" i="3"/>
  <c r="K14573" i="3"/>
  <c r="K14574" i="3"/>
  <c r="K14575" i="3"/>
  <c r="K14576" i="3"/>
  <c r="K14577" i="3"/>
  <c r="K14578" i="3"/>
  <c r="K14579" i="3"/>
  <c r="K14580" i="3"/>
  <c r="K14581" i="3"/>
  <c r="K14582" i="3"/>
  <c r="K14583" i="3"/>
  <c r="K14584" i="3"/>
  <c r="K14585" i="3"/>
  <c r="K14586" i="3"/>
  <c r="K14587" i="3"/>
  <c r="K14588" i="3"/>
  <c r="K14589" i="3"/>
  <c r="K14590" i="3"/>
  <c r="K14591" i="3"/>
  <c r="K14592" i="3"/>
  <c r="K14593" i="3"/>
  <c r="K14594" i="3"/>
  <c r="K14595" i="3"/>
  <c r="K14596" i="3"/>
  <c r="K14597" i="3"/>
  <c r="K14598" i="3"/>
  <c r="K14599" i="3"/>
  <c r="K14600" i="3"/>
  <c r="K14601" i="3"/>
  <c r="K14602" i="3"/>
  <c r="K14603" i="3"/>
  <c r="K14604" i="3"/>
  <c r="K14605" i="3"/>
  <c r="K14606" i="3"/>
  <c r="K14607" i="3"/>
  <c r="K14608" i="3"/>
  <c r="K14609" i="3"/>
  <c r="K14610" i="3"/>
  <c r="K14611" i="3"/>
  <c r="K14612" i="3"/>
  <c r="K14613" i="3"/>
  <c r="K14614" i="3"/>
  <c r="K14615" i="3"/>
  <c r="K14616" i="3"/>
  <c r="K14617" i="3"/>
  <c r="K14618" i="3"/>
  <c r="K14619" i="3"/>
  <c r="K14620" i="3"/>
  <c r="K14621" i="3"/>
  <c r="K14622" i="3"/>
  <c r="K14623" i="3"/>
  <c r="K14624" i="3"/>
  <c r="K14625" i="3"/>
  <c r="K14626" i="3"/>
  <c r="K14627" i="3"/>
  <c r="K14628" i="3"/>
  <c r="K14629" i="3"/>
  <c r="K14630" i="3"/>
  <c r="K14631" i="3"/>
  <c r="K14632" i="3"/>
  <c r="K14633" i="3"/>
  <c r="K14634" i="3"/>
  <c r="K14635" i="3"/>
  <c r="K14636" i="3"/>
  <c r="K14637" i="3"/>
  <c r="K14638" i="3"/>
  <c r="K14639" i="3"/>
  <c r="K14640" i="3"/>
  <c r="K14641" i="3"/>
  <c r="K14642" i="3"/>
  <c r="K14643" i="3"/>
  <c r="K14644" i="3"/>
  <c r="K14645" i="3"/>
  <c r="K14646" i="3"/>
  <c r="K14647" i="3"/>
  <c r="K14648" i="3"/>
  <c r="K14649" i="3"/>
  <c r="K14650" i="3"/>
  <c r="K14651" i="3"/>
  <c r="K14652" i="3"/>
  <c r="K14653" i="3"/>
  <c r="K14654" i="3"/>
  <c r="K14655" i="3"/>
  <c r="K14656" i="3"/>
  <c r="K14657" i="3"/>
  <c r="K14658" i="3"/>
  <c r="K14659" i="3"/>
  <c r="K14660" i="3"/>
  <c r="K14661" i="3"/>
  <c r="K14662" i="3"/>
  <c r="K14663" i="3"/>
  <c r="K14664" i="3"/>
  <c r="K14665" i="3"/>
  <c r="K14666" i="3"/>
  <c r="K14667" i="3"/>
  <c r="K14668" i="3"/>
  <c r="K14669" i="3"/>
  <c r="K14670" i="3"/>
  <c r="K14671" i="3"/>
  <c r="K14672" i="3"/>
  <c r="K14673" i="3"/>
  <c r="K14674" i="3"/>
  <c r="K14675" i="3"/>
  <c r="K14676" i="3"/>
  <c r="K14677" i="3"/>
  <c r="K14678" i="3"/>
  <c r="K14679" i="3"/>
  <c r="K14680" i="3"/>
  <c r="K14681" i="3"/>
  <c r="K14682" i="3"/>
  <c r="K14683" i="3"/>
  <c r="K14684" i="3"/>
  <c r="K14685" i="3"/>
  <c r="K14686" i="3"/>
  <c r="K14687" i="3"/>
  <c r="K14688" i="3"/>
  <c r="K14689" i="3"/>
  <c r="K14690" i="3"/>
  <c r="K14691" i="3"/>
  <c r="K14692" i="3"/>
  <c r="K14693" i="3"/>
  <c r="K14694" i="3"/>
  <c r="K14695" i="3"/>
  <c r="K14696" i="3"/>
  <c r="K14697" i="3"/>
  <c r="K14698" i="3"/>
  <c r="K14699" i="3"/>
  <c r="K14700" i="3"/>
  <c r="K14701" i="3"/>
  <c r="K14702" i="3"/>
  <c r="K14703" i="3"/>
  <c r="K14704" i="3"/>
  <c r="K14705" i="3"/>
  <c r="K14706" i="3"/>
  <c r="K14707" i="3"/>
  <c r="K14708" i="3"/>
  <c r="K14709" i="3"/>
  <c r="K14710" i="3"/>
  <c r="K14711" i="3"/>
  <c r="K14712" i="3"/>
  <c r="K14713" i="3"/>
  <c r="K14714" i="3"/>
  <c r="K14715" i="3"/>
  <c r="K14716" i="3"/>
  <c r="K14717" i="3"/>
  <c r="K14718" i="3"/>
  <c r="K14719" i="3"/>
  <c r="K14720" i="3"/>
  <c r="K14721" i="3"/>
  <c r="K14722" i="3"/>
  <c r="K14723" i="3"/>
  <c r="K14724" i="3"/>
  <c r="K14725" i="3"/>
  <c r="K14726" i="3"/>
  <c r="K14727" i="3"/>
  <c r="K14728" i="3"/>
  <c r="K14729" i="3"/>
  <c r="K14730" i="3"/>
  <c r="K14731" i="3"/>
  <c r="K14732" i="3"/>
  <c r="K14733" i="3"/>
  <c r="K14734" i="3"/>
  <c r="K14735" i="3"/>
  <c r="K14736" i="3"/>
  <c r="K14737" i="3"/>
  <c r="K14738" i="3"/>
  <c r="K14739" i="3"/>
  <c r="K14740" i="3"/>
  <c r="K14741" i="3"/>
  <c r="K14742" i="3"/>
  <c r="K14743" i="3"/>
  <c r="K14744" i="3"/>
  <c r="K14745" i="3"/>
  <c r="K14746" i="3"/>
  <c r="K14747" i="3"/>
  <c r="K14748" i="3"/>
  <c r="K14749" i="3"/>
  <c r="K14750" i="3"/>
  <c r="K14751" i="3"/>
  <c r="K14752" i="3"/>
  <c r="K14753" i="3"/>
  <c r="K14754" i="3"/>
  <c r="K14755" i="3"/>
  <c r="K14756" i="3"/>
  <c r="K14757" i="3"/>
  <c r="K14758" i="3"/>
  <c r="K14759" i="3"/>
  <c r="K14760" i="3"/>
  <c r="K14761" i="3"/>
  <c r="K14762" i="3"/>
  <c r="K14763" i="3"/>
  <c r="K14764" i="3"/>
  <c r="K14765" i="3"/>
  <c r="K14766" i="3"/>
  <c r="K14767" i="3"/>
  <c r="K14768" i="3"/>
  <c r="K14769" i="3"/>
  <c r="K14770" i="3"/>
  <c r="K14771" i="3"/>
  <c r="K14772" i="3"/>
  <c r="K14773" i="3"/>
  <c r="K14774" i="3"/>
  <c r="K14775" i="3"/>
  <c r="K14776" i="3"/>
  <c r="K14777" i="3"/>
  <c r="K14778" i="3"/>
  <c r="K14779" i="3"/>
  <c r="K14780" i="3"/>
  <c r="K14781" i="3"/>
  <c r="K14782" i="3"/>
  <c r="K14783" i="3"/>
  <c r="K14784" i="3"/>
  <c r="K14785" i="3"/>
  <c r="K14786" i="3"/>
  <c r="K14787" i="3"/>
  <c r="K14788" i="3"/>
  <c r="K14789" i="3"/>
  <c r="K14790" i="3"/>
  <c r="K14791" i="3"/>
  <c r="K14792" i="3"/>
  <c r="K14793" i="3"/>
  <c r="K14794" i="3"/>
  <c r="K14795" i="3"/>
  <c r="K14796" i="3"/>
  <c r="K14797" i="3"/>
  <c r="K14798" i="3"/>
  <c r="K14799" i="3"/>
  <c r="K14800" i="3"/>
  <c r="K14801" i="3"/>
  <c r="K14802" i="3"/>
  <c r="K14803" i="3"/>
  <c r="K14804" i="3"/>
  <c r="K14805" i="3"/>
  <c r="K14806" i="3"/>
  <c r="K14807" i="3"/>
  <c r="K14808" i="3"/>
  <c r="K14809" i="3"/>
  <c r="K14810" i="3"/>
  <c r="K14811" i="3"/>
  <c r="K14812" i="3"/>
  <c r="K14813" i="3"/>
  <c r="K14814" i="3"/>
  <c r="K14815" i="3"/>
  <c r="K14816" i="3"/>
  <c r="K14817" i="3"/>
  <c r="K14818" i="3"/>
  <c r="K14819" i="3"/>
  <c r="K14820" i="3"/>
  <c r="K14821" i="3"/>
  <c r="K14822" i="3"/>
  <c r="K14823" i="3"/>
  <c r="K14824" i="3"/>
  <c r="K14825" i="3"/>
  <c r="K14826" i="3"/>
  <c r="K14827" i="3"/>
  <c r="K14828" i="3"/>
  <c r="K14829" i="3"/>
  <c r="K14830" i="3"/>
  <c r="K14831" i="3"/>
  <c r="K14832" i="3"/>
  <c r="K14833" i="3"/>
  <c r="K14834" i="3"/>
  <c r="K14835" i="3"/>
  <c r="K14836" i="3"/>
  <c r="K14837" i="3"/>
  <c r="K14838" i="3"/>
  <c r="K14839" i="3"/>
  <c r="K14840" i="3"/>
  <c r="K14841" i="3"/>
  <c r="K14842" i="3"/>
  <c r="K14843" i="3"/>
  <c r="K14844" i="3"/>
  <c r="K14845" i="3"/>
  <c r="K14846" i="3"/>
  <c r="K14847" i="3"/>
  <c r="K14848" i="3"/>
  <c r="K14849" i="3"/>
  <c r="K14850" i="3"/>
  <c r="K14851" i="3"/>
  <c r="K14852" i="3"/>
  <c r="K14853" i="3"/>
  <c r="K14854" i="3"/>
  <c r="K14855" i="3"/>
  <c r="K14856" i="3"/>
  <c r="K14857" i="3"/>
  <c r="K14858" i="3"/>
  <c r="K14859" i="3"/>
  <c r="K14860" i="3"/>
  <c r="K14861" i="3"/>
  <c r="K14862" i="3"/>
  <c r="K14863" i="3"/>
  <c r="K14864" i="3"/>
  <c r="K14865" i="3"/>
  <c r="K14866" i="3"/>
  <c r="K14867" i="3"/>
  <c r="K14868" i="3"/>
  <c r="K14869" i="3"/>
  <c r="K14870" i="3"/>
  <c r="K14871" i="3"/>
  <c r="K14872" i="3"/>
  <c r="K14873" i="3"/>
  <c r="K14874" i="3"/>
  <c r="K14875" i="3"/>
  <c r="K14876" i="3"/>
  <c r="K14877" i="3"/>
  <c r="K14878" i="3"/>
  <c r="K14879" i="3"/>
  <c r="K14880" i="3"/>
  <c r="K14881" i="3"/>
  <c r="K14882" i="3"/>
  <c r="K14883" i="3"/>
  <c r="K14884" i="3"/>
  <c r="K14885" i="3"/>
  <c r="K14886" i="3"/>
  <c r="K14887" i="3"/>
  <c r="K14888" i="3"/>
  <c r="K14889" i="3"/>
  <c r="K14890" i="3"/>
  <c r="K14891" i="3"/>
  <c r="K14892" i="3"/>
  <c r="K14893" i="3"/>
  <c r="K14894" i="3"/>
  <c r="K14895" i="3"/>
  <c r="K14896" i="3"/>
  <c r="K14897" i="3"/>
  <c r="K14898" i="3"/>
  <c r="K14899" i="3"/>
  <c r="K14900" i="3"/>
  <c r="K14901" i="3"/>
  <c r="K14902" i="3"/>
  <c r="K14903" i="3"/>
  <c r="K14904" i="3"/>
  <c r="K14905" i="3"/>
  <c r="K14906" i="3"/>
  <c r="K14907" i="3"/>
  <c r="K14908" i="3"/>
  <c r="K14909" i="3"/>
  <c r="K14910" i="3"/>
  <c r="K14911" i="3"/>
  <c r="K14912" i="3"/>
  <c r="K14913" i="3"/>
  <c r="K14914" i="3"/>
  <c r="K14915" i="3"/>
  <c r="K14916" i="3"/>
  <c r="K14917" i="3"/>
  <c r="K14918" i="3"/>
  <c r="K14919" i="3"/>
  <c r="K14920" i="3"/>
  <c r="K14921" i="3"/>
  <c r="K14922" i="3"/>
  <c r="K14923" i="3"/>
  <c r="K14924" i="3"/>
  <c r="K14925" i="3"/>
  <c r="K14926" i="3"/>
  <c r="K14927" i="3"/>
  <c r="K14928" i="3"/>
  <c r="K14929" i="3"/>
  <c r="K14930" i="3"/>
  <c r="K14931" i="3"/>
  <c r="K14932" i="3"/>
  <c r="K14933" i="3"/>
  <c r="K14934" i="3"/>
  <c r="K14935" i="3"/>
  <c r="K14936" i="3"/>
  <c r="K14937" i="3"/>
  <c r="K14938" i="3"/>
  <c r="K14939" i="3"/>
  <c r="K14940" i="3"/>
  <c r="K14941" i="3"/>
  <c r="K14942" i="3"/>
  <c r="K14943" i="3"/>
  <c r="K14944" i="3"/>
  <c r="K14945" i="3"/>
  <c r="K14946" i="3"/>
  <c r="K14947" i="3"/>
  <c r="K14948" i="3"/>
  <c r="K14949" i="3"/>
  <c r="K14950" i="3"/>
  <c r="K14951" i="3"/>
  <c r="K14952" i="3"/>
  <c r="K14953" i="3"/>
  <c r="K14954" i="3"/>
  <c r="K14955" i="3"/>
  <c r="K14956" i="3"/>
  <c r="K14957" i="3"/>
  <c r="K14958" i="3"/>
  <c r="K14959" i="3"/>
  <c r="K14960" i="3"/>
  <c r="K14961" i="3"/>
  <c r="K14962" i="3"/>
  <c r="K14963" i="3"/>
  <c r="K14964" i="3"/>
  <c r="K14965" i="3"/>
  <c r="K14966" i="3"/>
  <c r="K14967" i="3"/>
  <c r="K14968" i="3"/>
  <c r="K14969" i="3"/>
  <c r="K14970" i="3"/>
  <c r="K14971" i="3"/>
  <c r="K14972" i="3"/>
  <c r="K14973" i="3"/>
  <c r="K14974" i="3"/>
  <c r="K14975" i="3"/>
  <c r="K14976" i="3"/>
  <c r="K14977" i="3"/>
  <c r="K14978" i="3"/>
  <c r="K14979" i="3"/>
  <c r="K14980" i="3"/>
  <c r="K14981" i="3"/>
  <c r="K14982" i="3"/>
  <c r="K14983" i="3"/>
  <c r="K14984" i="3"/>
  <c r="K14985" i="3"/>
  <c r="K14986" i="3"/>
  <c r="K14987" i="3"/>
  <c r="K14988" i="3"/>
  <c r="K14989" i="3"/>
  <c r="K14990" i="3"/>
  <c r="K14991" i="3"/>
  <c r="K14992" i="3"/>
  <c r="K14993" i="3"/>
  <c r="K14994" i="3"/>
  <c r="K14995" i="3"/>
  <c r="K14996" i="3"/>
  <c r="K14997" i="3"/>
  <c r="K14998" i="3"/>
  <c r="K14999" i="3"/>
  <c r="K15000" i="3"/>
  <c r="K15001" i="3"/>
  <c r="K15002" i="3"/>
  <c r="K15003" i="3"/>
  <c r="K15004" i="3"/>
  <c r="K15005" i="3"/>
  <c r="K15006" i="3"/>
  <c r="K15007" i="3"/>
  <c r="K15008" i="3"/>
  <c r="K15009" i="3"/>
  <c r="K15010" i="3"/>
  <c r="K15011" i="3"/>
  <c r="K15012" i="3"/>
  <c r="K15013" i="3"/>
  <c r="K15014" i="3"/>
  <c r="K15015" i="3"/>
  <c r="K15016" i="3"/>
  <c r="K15017" i="3"/>
  <c r="K15018" i="3"/>
  <c r="K15019" i="3"/>
  <c r="K15020" i="3"/>
  <c r="K15021" i="3"/>
  <c r="K15022" i="3"/>
  <c r="K15023" i="3"/>
  <c r="K15024" i="3"/>
  <c r="K15025" i="3"/>
  <c r="K15026" i="3"/>
  <c r="K15027" i="3"/>
  <c r="K15028" i="3"/>
  <c r="K15029" i="3"/>
  <c r="K15030" i="3"/>
  <c r="K15031" i="3"/>
  <c r="K15032" i="3"/>
  <c r="K15033" i="3"/>
  <c r="K15034" i="3"/>
  <c r="K15035" i="3"/>
  <c r="K15036" i="3"/>
  <c r="K15037" i="3"/>
  <c r="K15038" i="3"/>
  <c r="K15039" i="3"/>
  <c r="K15040" i="3"/>
  <c r="K15041" i="3"/>
  <c r="K15042" i="3"/>
  <c r="K15043" i="3"/>
  <c r="K15044" i="3"/>
  <c r="K15045" i="3"/>
  <c r="K15046" i="3"/>
  <c r="K15047" i="3"/>
  <c r="K15048" i="3"/>
  <c r="K15049" i="3"/>
  <c r="K15050" i="3"/>
  <c r="K15051" i="3"/>
  <c r="K15052" i="3"/>
  <c r="K15053" i="3"/>
  <c r="K15054" i="3"/>
  <c r="K15055" i="3"/>
  <c r="K15056" i="3"/>
  <c r="K15057" i="3"/>
  <c r="K15058" i="3"/>
  <c r="K15059" i="3"/>
  <c r="K15060" i="3"/>
  <c r="K15061" i="3"/>
  <c r="K15062" i="3"/>
  <c r="K15063" i="3"/>
  <c r="K15064" i="3"/>
  <c r="K15065" i="3"/>
  <c r="K15066" i="3"/>
  <c r="K15067" i="3"/>
  <c r="K15068" i="3"/>
  <c r="K15069" i="3"/>
  <c r="K15070" i="3"/>
  <c r="K15071" i="3"/>
  <c r="K15072" i="3"/>
  <c r="K15073" i="3"/>
  <c r="K15074" i="3"/>
  <c r="K15075" i="3"/>
  <c r="K15076" i="3"/>
  <c r="K15077" i="3"/>
  <c r="K15078" i="3"/>
  <c r="K15079" i="3"/>
  <c r="K15080" i="3"/>
  <c r="K15081" i="3"/>
  <c r="K15082" i="3"/>
  <c r="K15083" i="3"/>
  <c r="K15084" i="3"/>
  <c r="K15085" i="3"/>
  <c r="K15086" i="3"/>
  <c r="K15087" i="3"/>
  <c r="K15088" i="3"/>
  <c r="K15089" i="3"/>
  <c r="K15090" i="3"/>
  <c r="K15091" i="3"/>
  <c r="K15092" i="3"/>
  <c r="K15093" i="3"/>
  <c r="K15094" i="3"/>
  <c r="K15095" i="3"/>
  <c r="K15096" i="3"/>
  <c r="K15097" i="3"/>
  <c r="K15098" i="3"/>
  <c r="K15099" i="3"/>
  <c r="K15100" i="3"/>
  <c r="K15101" i="3"/>
  <c r="K15102" i="3"/>
  <c r="K15103" i="3"/>
  <c r="K15104" i="3"/>
  <c r="K15105" i="3"/>
  <c r="K15106" i="3"/>
  <c r="K15107" i="3"/>
  <c r="K15108" i="3"/>
  <c r="K15109" i="3"/>
  <c r="K15110" i="3"/>
  <c r="K15111" i="3"/>
  <c r="K15112" i="3"/>
  <c r="K15113" i="3"/>
  <c r="K15114" i="3"/>
  <c r="K15115" i="3"/>
  <c r="K15116" i="3"/>
  <c r="K15117" i="3"/>
  <c r="K15118" i="3"/>
  <c r="K15119" i="3"/>
  <c r="K15120" i="3"/>
  <c r="K15121" i="3"/>
  <c r="K15122" i="3"/>
  <c r="K15123" i="3"/>
  <c r="K15124" i="3"/>
  <c r="K15125" i="3"/>
  <c r="K15126" i="3"/>
  <c r="K15127" i="3"/>
  <c r="K15128" i="3"/>
  <c r="K15129" i="3"/>
  <c r="K15130" i="3"/>
  <c r="K15131" i="3"/>
  <c r="K15132" i="3"/>
  <c r="K15133" i="3"/>
  <c r="K15134" i="3"/>
  <c r="K15135" i="3"/>
  <c r="K15136" i="3"/>
  <c r="K15137" i="3"/>
  <c r="K15138" i="3"/>
  <c r="K15139" i="3"/>
  <c r="K15140" i="3"/>
  <c r="K15141" i="3"/>
  <c r="K15142" i="3"/>
  <c r="K15143" i="3"/>
  <c r="K15144" i="3"/>
  <c r="K15145" i="3"/>
  <c r="K15146" i="3"/>
  <c r="K15147" i="3"/>
  <c r="K15148" i="3"/>
  <c r="K15149" i="3"/>
  <c r="K15150" i="3"/>
  <c r="K15151" i="3"/>
  <c r="K15152" i="3"/>
  <c r="K15153" i="3"/>
  <c r="K15154" i="3"/>
  <c r="K15155" i="3"/>
  <c r="K15156" i="3"/>
  <c r="K15157" i="3"/>
  <c r="K15158" i="3"/>
  <c r="K15159" i="3"/>
  <c r="K15160" i="3"/>
  <c r="K15161" i="3"/>
  <c r="K15162" i="3"/>
  <c r="K15163" i="3"/>
  <c r="K15164" i="3"/>
  <c r="K15165" i="3"/>
  <c r="K15166" i="3"/>
  <c r="K15167" i="3"/>
  <c r="K15168" i="3"/>
  <c r="K15169" i="3"/>
  <c r="K15170" i="3"/>
  <c r="K15171" i="3"/>
  <c r="K15172" i="3"/>
  <c r="K15173" i="3"/>
  <c r="K15174" i="3"/>
  <c r="K15175" i="3"/>
  <c r="K15176" i="3"/>
  <c r="K15177" i="3"/>
  <c r="K15178" i="3"/>
  <c r="K15179" i="3"/>
  <c r="K15180" i="3"/>
  <c r="K15181" i="3"/>
  <c r="K15182" i="3"/>
  <c r="K15183" i="3"/>
  <c r="K15184" i="3"/>
  <c r="K15185" i="3"/>
  <c r="K15186" i="3"/>
  <c r="K15187" i="3"/>
  <c r="K15188" i="3"/>
  <c r="K15189" i="3"/>
  <c r="K15190" i="3"/>
  <c r="K15191" i="3"/>
  <c r="K15192" i="3"/>
  <c r="K15193" i="3"/>
  <c r="K15194" i="3"/>
  <c r="K15195" i="3"/>
  <c r="K15196" i="3"/>
  <c r="K15197" i="3"/>
  <c r="K15198" i="3"/>
  <c r="K15199" i="3"/>
  <c r="K15200" i="3"/>
  <c r="K15201" i="3"/>
  <c r="K15202" i="3"/>
  <c r="K15203" i="3"/>
  <c r="K15204" i="3"/>
  <c r="K15205" i="3"/>
  <c r="K15206" i="3"/>
  <c r="K15207" i="3"/>
  <c r="K15208" i="3"/>
  <c r="K15209" i="3"/>
  <c r="K15210" i="3"/>
  <c r="K15211" i="3"/>
  <c r="K15212" i="3"/>
  <c r="K15213" i="3"/>
  <c r="K15214" i="3"/>
  <c r="K15215" i="3"/>
  <c r="K15216" i="3"/>
  <c r="K15217" i="3"/>
  <c r="K15218" i="3"/>
  <c r="K15219" i="3"/>
  <c r="K15220" i="3"/>
  <c r="K15221" i="3"/>
  <c r="K15222" i="3"/>
  <c r="K15223" i="3"/>
  <c r="K15224" i="3"/>
  <c r="K15225" i="3"/>
  <c r="K15226" i="3"/>
  <c r="K15227" i="3"/>
  <c r="K15228" i="3"/>
  <c r="K15229" i="3"/>
  <c r="K15230" i="3"/>
  <c r="K15231" i="3"/>
  <c r="K15232" i="3"/>
  <c r="K15233" i="3"/>
  <c r="K15234" i="3"/>
  <c r="K15235" i="3"/>
  <c r="K15236" i="3"/>
  <c r="K15237" i="3"/>
  <c r="K15238" i="3"/>
  <c r="K15239" i="3"/>
  <c r="K15240" i="3"/>
  <c r="K15241" i="3"/>
  <c r="K15242" i="3"/>
  <c r="K15243" i="3"/>
  <c r="K15244" i="3"/>
  <c r="K15245" i="3"/>
  <c r="K15246" i="3"/>
  <c r="K15247" i="3"/>
  <c r="K15248" i="3"/>
  <c r="K15249" i="3"/>
  <c r="K15250" i="3"/>
  <c r="K15251" i="3"/>
  <c r="K15252" i="3"/>
  <c r="K15253" i="3"/>
  <c r="K15254" i="3"/>
  <c r="K15255" i="3"/>
  <c r="K15256" i="3"/>
  <c r="K15257" i="3"/>
  <c r="K15258" i="3"/>
  <c r="K15259" i="3"/>
  <c r="K15260" i="3"/>
  <c r="K15261" i="3"/>
  <c r="K15262" i="3"/>
  <c r="K15263" i="3"/>
  <c r="K15264" i="3"/>
  <c r="K15265" i="3"/>
  <c r="K15266" i="3"/>
  <c r="K15267" i="3"/>
  <c r="K15268" i="3"/>
  <c r="K15269" i="3"/>
  <c r="K15270" i="3"/>
  <c r="K15271" i="3"/>
  <c r="K15272" i="3"/>
  <c r="K15273" i="3"/>
  <c r="K15274" i="3"/>
  <c r="K15275" i="3"/>
  <c r="K15276" i="3"/>
  <c r="K15277" i="3"/>
  <c r="K15278" i="3"/>
  <c r="K15279" i="3"/>
  <c r="K15280" i="3"/>
  <c r="K15281" i="3"/>
  <c r="K15282" i="3"/>
  <c r="K15283" i="3"/>
  <c r="K15284" i="3"/>
  <c r="K15285" i="3"/>
  <c r="K15286" i="3"/>
  <c r="K15287" i="3"/>
  <c r="K15288" i="3"/>
  <c r="K15289" i="3"/>
  <c r="K15290" i="3"/>
  <c r="K15291" i="3"/>
  <c r="K15292" i="3"/>
  <c r="K15293" i="3"/>
  <c r="K15294" i="3"/>
  <c r="K15295" i="3"/>
  <c r="K15296" i="3"/>
  <c r="K15297" i="3"/>
  <c r="K15298" i="3"/>
  <c r="K15299" i="3"/>
  <c r="K15300" i="3"/>
  <c r="K15301" i="3"/>
  <c r="K15302" i="3"/>
  <c r="K15303" i="3"/>
  <c r="K15304" i="3"/>
  <c r="K15305" i="3"/>
  <c r="K15306" i="3"/>
  <c r="K15307" i="3"/>
  <c r="K15308" i="3"/>
  <c r="K15309" i="3"/>
  <c r="K15310" i="3"/>
  <c r="K15311" i="3"/>
  <c r="K15312" i="3"/>
  <c r="K15313" i="3"/>
  <c r="K15314" i="3"/>
  <c r="K15315" i="3"/>
  <c r="K15316" i="3"/>
  <c r="K15317" i="3"/>
  <c r="K15318" i="3"/>
  <c r="K15319" i="3"/>
  <c r="K15320" i="3"/>
  <c r="K15321" i="3"/>
  <c r="K15322" i="3"/>
  <c r="K15323" i="3"/>
  <c r="K15324" i="3"/>
  <c r="K15325" i="3"/>
  <c r="K15326" i="3"/>
  <c r="K15327" i="3"/>
  <c r="K15328" i="3"/>
  <c r="K15329" i="3"/>
  <c r="K15330" i="3"/>
  <c r="K15331" i="3"/>
  <c r="K15332" i="3"/>
  <c r="K15333" i="3"/>
  <c r="K15334" i="3"/>
  <c r="K15335" i="3"/>
  <c r="K15336" i="3"/>
  <c r="K15337" i="3"/>
  <c r="K15338" i="3"/>
  <c r="K15339" i="3"/>
  <c r="K15340" i="3"/>
  <c r="K15341" i="3"/>
  <c r="K15342" i="3"/>
  <c r="K15343" i="3"/>
  <c r="K15344" i="3"/>
  <c r="K15345" i="3"/>
  <c r="K15346" i="3"/>
  <c r="K15347" i="3"/>
  <c r="K15348" i="3"/>
  <c r="K15349" i="3"/>
  <c r="K15350" i="3"/>
  <c r="K15351" i="3"/>
  <c r="K15352" i="3"/>
  <c r="K15353" i="3"/>
  <c r="K15354" i="3"/>
  <c r="K15355" i="3"/>
  <c r="K15356" i="3"/>
  <c r="K15357" i="3"/>
  <c r="K15358" i="3"/>
  <c r="K15359" i="3"/>
  <c r="K15360" i="3"/>
  <c r="K15361" i="3"/>
  <c r="K15362" i="3"/>
  <c r="K15363" i="3"/>
  <c r="K15364" i="3"/>
  <c r="K15365" i="3"/>
  <c r="K15366" i="3"/>
  <c r="K15367" i="3"/>
  <c r="K15368" i="3"/>
  <c r="K15369" i="3"/>
  <c r="K15370" i="3"/>
  <c r="K15371" i="3"/>
  <c r="K15372" i="3"/>
  <c r="K15373" i="3"/>
  <c r="K15374" i="3"/>
  <c r="K15375" i="3"/>
  <c r="K15376" i="3"/>
  <c r="K15377" i="3"/>
  <c r="K15378" i="3"/>
  <c r="K15379" i="3"/>
  <c r="K15380" i="3"/>
  <c r="K15381" i="3"/>
  <c r="K15382" i="3"/>
  <c r="K15383" i="3"/>
  <c r="K15384" i="3"/>
  <c r="K15385" i="3"/>
  <c r="K15386" i="3"/>
  <c r="K15387" i="3"/>
  <c r="K15388" i="3"/>
  <c r="K15389" i="3"/>
  <c r="K15390" i="3"/>
  <c r="K15391" i="3"/>
  <c r="K15392" i="3"/>
  <c r="K15393" i="3"/>
  <c r="K15394" i="3"/>
  <c r="K15395" i="3"/>
  <c r="K15396" i="3"/>
  <c r="K15397" i="3"/>
  <c r="K15398" i="3"/>
  <c r="K15399" i="3"/>
  <c r="K15400" i="3"/>
  <c r="K15401" i="3"/>
  <c r="K15402" i="3"/>
  <c r="K15403" i="3"/>
  <c r="K15404" i="3"/>
  <c r="K15405" i="3"/>
  <c r="K15406" i="3"/>
  <c r="K15407" i="3"/>
  <c r="K15408" i="3"/>
  <c r="K15409" i="3"/>
  <c r="K15410" i="3"/>
  <c r="K15411" i="3"/>
  <c r="K15412" i="3"/>
  <c r="K15413" i="3"/>
  <c r="K15414" i="3"/>
  <c r="K15415" i="3"/>
  <c r="K15416" i="3"/>
  <c r="K15417" i="3"/>
  <c r="K15418" i="3"/>
  <c r="K15419" i="3"/>
  <c r="K15420" i="3"/>
  <c r="K15421" i="3"/>
  <c r="K15422" i="3"/>
  <c r="K15423" i="3"/>
  <c r="K15424" i="3"/>
  <c r="K15425" i="3"/>
  <c r="K15426" i="3"/>
  <c r="K15427" i="3"/>
  <c r="K15428" i="3"/>
  <c r="K15429" i="3"/>
  <c r="K15430" i="3"/>
  <c r="K15431" i="3"/>
  <c r="K15432" i="3"/>
  <c r="K15433" i="3"/>
  <c r="K15434" i="3"/>
  <c r="K15435" i="3"/>
  <c r="K15436" i="3"/>
  <c r="K15437" i="3"/>
  <c r="K15438" i="3"/>
  <c r="K15439" i="3"/>
  <c r="K15440" i="3"/>
  <c r="K15441" i="3"/>
  <c r="K15442" i="3"/>
  <c r="K15443" i="3"/>
  <c r="K15444" i="3"/>
  <c r="K15445" i="3"/>
  <c r="K15446" i="3"/>
  <c r="K15447" i="3"/>
  <c r="K15448" i="3"/>
  <c r="K15449" i="3"/>
  <c r="K15450" i="3"/>
  <c r="K15451" i="3"/>
  <c r="K15452" i="3"/>
  <c r="K15453" i="3"/>
  <c r="K15454" i="3"/>
  <c r="K15455" i="3"/>
  <c r="K15456" i="3"/>
  <c r="K15457" i="3"/>
  <c r="K15458" i="3"/>
  <c r="K15459" i="3"/>
  <c r="K15460" i="3"/>
  <c r="K15461" i="3"/>
  <c r="K15462" i="3"/>
  <c r="K15463" i="3"/>
  <c r="K15464" i="3"/>
  <c r="K15465" i="3"/>
  <c r="K15466" i="3"/>
  <c r="K15467" i="3"/>
  <c r="K15468" i="3"/>
  <c r="K15469" i="3"/>
  <c r="K15470" i="3"/>
  <c r="K15471" i="3"/>
  <c r="K15472" i="3"/>
  <c r="K15473" i="3"/>
  <c r="K15474" i="3"/>
  <c r="K15475" i="3"/>
  <c r="K15476" i="3"/>
  <c r="K15477" i="3"/>
  <c r="K15478" i="3"/>
  <c r="K15479" i="3"/>
  <c r="K15480" i="3"/>
  <c r="K15481" i="3"/>
  <c r="K15482" i="3"/>
  <c r="K15483" i="3"/>
  <c r="K15484" i="3"/>
  <c r="K15485" i="3"/>
  <c r="K15486" i="3"/>
  <c r="K15487" i="3"/>
  <c r="K15488" i="3"/>
  <c r="K15489" i="3"/>
  <c r="K15490" i="3"/>
  <c r="K15491" i="3"/>
  <c r="K15492" i="3"/>
  <c r="K15493" i="3"/>
  <c r="K15494" i="3"/>
  <c r="K15495" i="3"/>
  <c r="K15496" i="3"/>
  <c r="K15497" i="3"/>
  <c r="K15498" i="3"/>
  <c r="K15499" i="3"/>
  <c r="K15500" i="3"/>
  <c r="K15501" i="3"/>
  <c r="K15502" i="3"/>
  <c r="K15503" i="3"/>
  <c r="K15504" i="3"/>
  <c r="K15505" i="3"/>
  <c r="K15506" i="3"/>
  <c r="K15507" i="3"/>
  <c r="K15508" i="3"/>
  <c r="K15509" i="3"/>
  <c r="K15510" i="3"/>
  <c r="K15511" i="3"/>
  <c r="K15512" i="3"/>
  <c r="K15513" i="3"/>
  <c r="K15514" i="3"/>
  <c r="K15515" i="3"/>
  <c r="K15516" i="3"/>
  <c r="K15517" i="3"/>
  <c r="K15518" i="3"/>
  <c r="K15519" i="3"/>
  <c r="K15520" i="3"/>
  <c r="K15521" i="3"/>
  <c r="K15522" i="3"/>
  <c r="K15523" i="3"/>
  <c r="K15524" i="3"/>
  <c r="K15525" i="3"/>
  <c r="K15526" i="3"/>
  <c r="K15527" i="3"/>
  <c r="K15528" i="3"/>
  <c r="K15529" i="3"/>
  <c r="K15530" i="3"/>
  <c r="K15531" i="3"/>
  <c r="K15532" i="3"/>
  <c r="K15533" i="3"/>
  <c r="K15534" i="3"/>
  <c r="K15535" i="3"/>
  <c r="K15536" i="3"/>
  <c r="K15537" i="3"/>
  <c r="K15538" i="3"/>
  <c r="K15539" i="3"/>
  <c r="K15540" i="3"/>
  <c r="K15541" i="3"/>
  <c r="K15542" i="3"/>
  <c r="K15543" i="3"/>
  <c r="K15544" i="3"/>
  <c r="K15545" i="3"/>
  <c r="K15546" i="3"/>
  <c r="K15547" i="3"/>
  <c r="K15548" i="3"/>
  <c r="K15549" i="3"/>
  <c r="K15550" i="3"/>
  <c r="K15551" i="3"/>
  <c r="K15552" i="3"/>
  <c r="K15553" i="3"/>
  <c r="K15554" i="3"/>
  <c r="K15555" i="3"/>
  <c r="K15556" i="3"/>
  <c r="K15557" i="3"/>
  <c r="K15558" i="3"/>
  <c r="K15559" i="3"/>
  <c r="K15560" i="3"/>
  <c r="K15561" i="3"/>
  <c r="K15562" i="3"/>
  <c r="K15563" i="3"/>
  <c r="L15512" i="3"/>
  <c r="L15513" i="3"/>
  <c r="L15514" i="3"/>
  <c r="L15515" i="3"/>
  <c r="L15516" i="3"/>
  <c r="L15517" i="3"/>
  <c r="L15518" i="3"/>
  <c r="L15519" i="3"/>
  <c r="L15520" i="3"/>
  <c r="L15521" i="3"/>
  <c r="L15522" i="3"/>
  <c r="L15523" i="3"/>
  <c r="L15524" i="3"/>
  <c r="L15525" i="3"/>
  <c r="L15526" i="3"/>
  <c r="L15527" i="3"/>
  <c r="L15528" i="3"/>
  <c r="L15529" i="3"/>
  <c r="L15530" i="3"/>
  <c r="L15531" i="3"/>
  <c r="L15532" i="3"/>
  <c r="L15533" i="3"/>
  <c r="L15534" i="3"/>
  <c r="L15535" i="3"/>
  <c r="L15536" i="3"/>
  <c r="L15537" i="3"/>
  <c r="L15538" i="3"/>
  <c r="L15539" i="3"/>
  <c r="L15540" i="3"/>
  <c r="L15541" i="3"/>
  <c r="L15542" i="3"/>
  <c r="L15543" i="3"/>
  <c r="L15544" i="3"/>
  <c r="L15545" i="3"/>
  <c r="L15546" i="3"/>
  <c r="L15547" i="3"/>
  <c r="L15548" i="3"/>
  <c r="L15549" i="3"/>
  <c r="L15550" i="3"/>
  <c r="L15551" i="3"/>
  <c r="L15552" i="3"/>
  <c r="L15553" i="3"/>
  <c r="L15554" i="3"/>
  <c r="L15555" i="3"/>
  <c r="L15556" i="3"/>
  <c r="L15557" i="3"/>
  <c r="L15558" i="3"/>
  <c r="L15559" i="3"/>
  <c r="L15560" i="3"/>
  <c r="L15561" i="3"/>
  <c r="L15562" i="3"/>
  <c r="L15563" i="3"/>
  <c r="AB107" i="4"/>
  <c r="Z107" i="4"/>
  <c r="AB106" i="4"/>
  <c r="Z106" i="4"/>
  <c r="X106" i="4"/>
  <c r="X107" i="4"/>
  <c r="Z95" i="4"/>
  <c r="X95" i="4"/>
  <c r="AB95" i="4"/>
  <c r="BE327" i="7"/>
  <c r="BE326" i="7"/>
  <c r="BE325" i="7"/>
  <c r="BE324" i="7"/>
  <c r="BE323" i="7"/>
  <c r="BE322" i="7"/>
  <c r="BE321" i="7"/>
  <c r="BE320" i="7"/>
  <c r="BE319" i="7"/>
  <c r="BE318" i="7"/>
  <c r="BE317" i="7"/>
  <c r="BE316" i="7"/>
  <c r="BE315" i="7"/>
  <c r="BE314" i="7"/>
  <c r="BE313" i="7"/>
  <c r="BE312" i="7"/>
  <c r="BE311" i="7"/>
  <c r="BE310" i="7"/>
  <c r="BE309" i="7"/>
  <c r="BE308" i="7"/>
  <c r="BE307" i="7"/>
  <c r="BE306" i="7"/>
  <c r="BE305" i="7"/>
  <c r="BE304" i="7"/>
  <c r="BE303" i="7"/>
  <c r="BE302" i="7"/>
  <c r="BE301" i="7"/>
  <c r="BE300" i="7"/>
  <c r="BE299" i="7"/>
  <c r="BE298" i="7"/>
  <c r="BE297" i="7"/>
  <c r="BE296" i="7"/>
  <c r="BE295" i="7"/>
  <c r="BE294" i="7"/>
  <c r="BE293" i="7"/>
  <c r="BE292" i="7"/>
  <c r="BE291" i="7"/>
  <c r="BE290" i="7"/>
  <c r="BE289" i="7"/>
  <c r="BE288" i="7"/>
  <c r="BE272" i="7"/>
  <c r="BE271" i="7"/>
  <c r="BE270" i="7"/>
  <c r="BE269" i="7"/>
  <c r="BE268" i="7"/>
  <c r="BE267" i="7"/>
  <c r="BE266" i="7"/>
  <c r="BE265" i="7"/>
  <c r="BE264" i="7"/>
  <c r="BE263" i="7"/>
  <c r="BE262" i="7"/>
  <c r="BE261" i="7"/>
  <c r="BE260" i="7"/>
  <c r="BE259" i="7"/>
  <c r="BE258" i="7"/>
  <c r="BE257" i="7"/>
  <c r="BE256" i="7"/>
  <c r="BE255" i="7"/>
  <c r="BE254" i="7"/>
  <c r="BE253" i="7"/>
  <c r="BE252" i="7"/>
  <c r="BE251" i="7"/>
  <c r="BE250" i="7"/>
  <c r="BE249" i="7"/>
  <c r="BE248" i="7"/>
  <c r="BE247" i="7"/>
  <c r="BE246" i="7"/>
  <c r="BE245" i="7"/>
  <c r="BE244" i="7"/>
  <c r="BE243" i="7"/>
  <c r="BE242" i="7"/>
  <c r="BE241" i="7"/>
  <c r="BE240" i="7"/>
  <c r="BE239" i="7"/>
  <c r="BE238" i="7"/>
  <c r="BE237" i="7"/>
  <c r="BE236" i="7"/>
  <c r="BE235" i="7"/>
  <c r="BE234" i="7"/>
  <c r="BE233" i="7"/>
  <c r="BE217" i="7"/>
  <c r="BE216" i="7"/>
  <c r="BE215" i="7"/>
  <c r="BE214" i="7"/>
  <c r="BE213" i="7"/>
  <c r="BE212" i="7"/>
  <c r="BE211" i="7"/>
  <c r="BE210" i="7"/>
  <c r="BE209" i="7"/>
  <c r="BE208" i="7"/>
  <c r="BE207" i="7"/>
  <c r="BE206" i="7"/>
  <c r="BE205" i="7"/>
  <c r="BE204" i="7"/>
  <c r="BE203" i="7"/>
  <c r="BE202" i="7"/>
  <c r="BE201" i="7"/>
  <c r="BE200" i="7"/>
  <c r="BE199" i="7"/>
  <c r="BE198" i="7"/>
  <c r="BE197" i="7"/>
  <c r="BE196" i="7"/>
  <c r="BE195" i="7"/>
  <c r="BE194" i="7"/>
  <c r="BE193" i="7"/>
  <c r="BE192" i="7"/>
  <c r="BE191" i="7"/>
  <c r="BE190" i="7"/>
  <c r="BE189" i="7"/>
  <c r="BE188" i="7"/>
  <c r="BE187" i="7"/>
  <c r="BE186" i="7"/>
  <c r="BE185" i="7"/>
  <c r="BE184" i="7"/>
  <c r="BE183" i="7"/>
  <c r="BE182" i="7"/>
  <c r="BE181" i="7"/>
  <c r="BE180" i="7"/>
  <c r="BE179" i="7"/>
  <c r="BE178" i="7"/>
  <c r="BE162" i="7"/>
  <c r="BE161" i="7"/>
  <c r="BE160" i="7"/>
  <c r="BE159" i="7"/>
  <c r="BE158" i="7"/>
  <c r="BE157" i="7"/>
  <c r="BE156" i="7"/>
  <c r="BE155" i="7"/>
  <c r="BE154" i="7"/>
  <c r="BE153" i="7"/>
  <c r="BE152" i="7"/>
  <c r="BE151" i="7"/>
  <c r="BE150" i="7"/>
  <c r="BE149" i="7"/>
  <c r="BE148" i="7"/>
  <c r="BE147" i="7"/>
  <c r="BE146" i="7"/>
  <c r="BE145" i="7"/>
  <c r="BE144" i="7"/>
  <c r="BE143" i="7"/>
  <c r="BE142" i="7"/>
  <c r="BE141" i="7"/>
  <c r="BE140" i="7"/>
  <c r="BE139" i="7"/>
  <c r="BE138" i="7"/>
  <c r="BE137" i="7"/>
  <c r="BE136" i="7"/>
  <c r="BE135" i="7"/>
  <c r="BE134" i="7"/>
  <c r="BE133" i="7"/>
  <c r="BE132" i="7"/>
  <c r="BE131" i="7"/>
  <c r="BE130" i="7"/>
  <c r="BE129" i="7"/>
  <c r="BE128" i="7"/>
  <c r="BE127" i="7"/>
  <c r="BE126" i="7"/>
  <c r="BE125" i="7"/>
  <c r="BE124" i="7"/>
  <c r="BE123" i="7"/>
  <c r="BE107" i="7"/>
  <c r="BE106" i="7"/>
  <c r="BE105" i="7"/>
  <c r="BE104" i="7"/>
  <c r="BE103" i="7"/>
  <c r="BE102" i="7"/>
  <c r="BE101" i="7"/>
  <c r="BE100" i="7"/>
  <c r="BE99" i="7"/>
  <c r="BE98" i="7"/>
  <c r="BE97" i="7"/>
  <c r="BE96" i="7"/>
  <c r="BE95" i="7"/>
  <c r="BE94" i="7"/>
  <c r="BE93" i="7"/>
  <c r="BE92" i="7"/>
  <c r="BE91" i="7"/>
  <c r="BE90" i="7"/>
  <c r="BE89" i="7"/>
  <c r="BE88" i="7"/>
  <c r="BE87" i="7"/>
  <c r="BE86" i="7"/>
  <c r="BE85" i="7"/>
  <c r="BE84" i="7"/>
  <c r="BE83" i="7"/>
  <c r="BE82" i="7"/>
  <c r="BE81" i="7"/>
  <c r="BE80" i="7"/>
  <c r="BE79" i="7"/>
  <c r="BE78" i="7"/>
  <c r="BE77" i="7"/>
  <c r="BE76" i="7"/>
  <c r="BE75" i="7"/>
  <c r="BE74" i="7"/>
  <c r="BE73" i="7"/>
  <c r="BE72" i="7"/>
  <c r="BE71" i="7"/>
  <c r="BE70" i="7"/>
  <c r="BE69" i="7"/>
  <c r="BE68" i="7"/>
  <c r="BE51" i="7"/>
  <c r="BE50" i="7"/>
  <c r="BE49" i="7"/>
  <c r="BE48" i="7"/>
  <c r="BE47" i="7"/>
  <c r="BE46" i="7"/>
  <c r="BE45" i="7"/>
  <c r="BE44" i="7"/>
  <c r="BE43" i="7"/>
  <c r="BE42" i="7"/>
  <c r="BE41" i="7"/>
  <c r="BE40" i="7"/>
  <c r="BE39" i="7"/>
  <c r="BE38" i="7"/>
  <c r="BE37" i="7"/>
  <c r="BE36" i="7"/>
  <c r="BE35" i="7"/>
  <c r="BE34" i="7"/>
  <c r="BE33" i="7"/>
  <c r="BE32" i="7"/>
  <c r="BE31" i="7"/>
  <c r="BE30" i="7"/>
  <c r="BE29" i="7"/>
  <c r="BE28" i="7"/>
  <c r="BE27" i="7"/>
  <c r="BE26" i="7"/>
  <c r="BE25" i="7"/>
  <c r="BE24" i="7"/>
  <c r="BE23" i="7"/>
  <c r="BE22" i="7"/>
  <c r="BE21" i="7"/>
  <c r="BE20" i="7"/>
  <c r="BE19" i="7"/>
  <c r="BE18" i="7"/>
  <c r="BE17" i="7"/>
  <c r="BE16" i="7"/>
  <c r="BE15" i="7"/>
  <c r="BE14" i="7"/>
  <c r="BE13" i="7"/>
  <c r="BE12" i="7"/>
  <c r="E30" i="1"/>
  <c r="C28" i="1"/>
  <c r="AB74" i="4"/>
  <c r="AB76" i="4"/>
  <c r="AB77" i="4"/>
  <c r="AB78" i="4"/>
  <c r="AB79" i="4"/>
  <c r="AB80" i="4"/>
  <c r="AB81" i="4"/>
  <c r="AB82" i="4"/>
  <c r="AB83" i="4"/>
  <c r="AB84" i="4"/>
  <c r="AB85" i="4"/>
  <c r="AB86" i="4"/>
  <c r="AB87" i="4"/>
  <c r="AB88" i="4"/>
  <c r="AB89" i="4"/>
  <c r="AB90" i="4"/>
  <c r="AB91" i="4"/>
  <c r="AB92" i="4"/>
  <c r="AB93" i="4"/>
  <c r="AB94" i="4"/>
  <c r="AB96" i="4"/>
  <c r="AB97" i="4"/>
  <c r="AB98" i="4"/>
  <c r="AB99" i="4"/>
  <c r="AB100" i="4"/>
  <c r="AB101" i="4"/>
  <c r="AB102" i="4"/>
  <c r="AB103" i="4"/>
  <c r="AB104" i="4"/>
  <c r="AB105" i="4"/>
  <c r="AB108" i="4"/>
  <c r="AB115" i="4"/>
  <c r="AB109" i="4"/>
  <c r="AB110" i="4"/>
  <c r="AB111" i="4"/>
  <c r="AB112" i="4"/>
  <c r="AB113" i="4"/>
  <c r="AB114" i="4"/>
  <c r="AB163" i="4"/>
  <c r="AA163" i="4"/>
  <c r="X163" i="4"/>
  <c r="AB4" i="4"/>
  <c r="AB5" i="4"/>
  <c r="AB6" i="4"/>
  <c r="AB7" i="4"/>
  <c r="AB8" i="4"/>
  <c r="AB9" i="4"/>
  <c r="AB10" i="4"/>
  <c r="AB11" i="4"/>
  <c r="AB12" i="4"/>
  <c r="AB13" i="4"/>
  <c r="AB14" i="4"/>
  <c r="AB15" i="4"/>
  <c r="AB16" i="4"/>
  <c r="AB17" i="4"/>
  <c r="AB18" i="4"/>
  <c r="AB19" i="4"/>
  <c r="AB20" i="4"/>
  <c r="AB21" i="4"/>
  <c r="AB22" i="4"/>
  <c r="AB23" i="4"/>
  <c r="AB24" i="4"/>
  <c r="AB25" i="4"/>
  <c r="AB26" i="4"/>
  <c r="AB27" i="4"/>
  <c r="AB28" i="4"/>
  <c r="AB29" i="4"/>
  <c r="AB30" i="4"/>
  <c r="AB31" i="4"/>
  <c r="AB32" i="4"/>
  <c r="AB33" i="4"/>
  <c r="AB34" i="4"/>
  <c r="AB35" i="4"/>
  <c r="AB36" i="4"/>
  <c r="AB37" i="4"/>
  <c r="AB38" i="4"/>
  <c r="AB39" i="4"/>
  <c r="AB40" i="4"/>
  <c r="AB41" i="4"/>
  <c r="AB42" i="4"/>
  <c r="AB43" i="4"/>
  <c r="AB44" i="4"/>
  <c r="AB45" i="4"/>
  <c r="AB46" i="4"/>
  <c r="AB47" i="4"/>
  <c r="AB48" i="4"/>
  <c r="AB49" i="4"/>
  <c r="AB50" i="4"/>
  <c r="AB51" i="4"/>
  <c r="AB52" i="4"/>
  <c r="AB53" i="4"/>
  <c r="AB54" i="4"/>
  <c r="AB55" i="4"/>
  <c r="AB56" i="4"/>
  <c r="AB57" i="4"/>
  <c r="AB58" i="4"/>
  <c r="AB59" i="4"/>
  <c r="AB60" i="4"/>
  <c r="AB61" i="4"/>
  <c r="AB62" i="4"/>
  <c r="AB63" i="4"/>
  <c r="AB64" i="4"/>
  <c r="AB65" i="4"/>
  <c r="AB66" i="4"/>
  <c r="AB67" i="4"/>
  <c r="AB68" i="4"/>
  <c r="AB69" i="4"/>
  <c r="AB70" i="4"/>
  <c r="AB71" i="4"/>
  <c r="AB72" i="4"/>
  <c r="AB73" i="4"/>
  <c r="AB116" i="4"/>
  <c r="AB117" i="4"/>
  <c r="AB118" i="4"/>
  <c r="AB119" i="4"/>
  <c r="AB120" i="4"/>
  <c r="AB121" i="4"/>
  <c r="AB122" i="4"/>
  <c r="AB123" i="4"/>
  <c r="AB124" i="4"/>
  <c r="AB125" i="4"/>
  <c r="AB126" i="4"/>
  <c r="AB127" i="4"/>
  <c r="AB128" i="4"/>
  <c r="AB129" i="4"/>
  <c r="AB130" i="4"/>
  <c r="AB131" i="4"/>
  <c r="AB132" i="4"/>
  <c r="AB133" i="4"/>
  <c r="AB134" i="4"/>
  <c r="AB135" i="4"/>
  <c r="AB136" i="4"/>
  <c r="AB137" i="4"/>
  <c r="AB138" i="4"/>
  <c r="AB139" i="4"/>
  <c r="AB140" i="4"/>
  <c r="AB141" i="4"/>
  <c r="AB142" i="4"/>
  <c r="AB143" i="4"/>
  <c r="AB144" i="4"/>
  <c r="AB145" i="4"/>
  <c r="AB146" i="4"/>
  <c r="AB147" i="4"/>
  <c r="AB148" i="4"/>
  <c r="AB149" i="4"/>
  <c r="AB150" i="4"/>
  <c r="AB151" i="4"/>
  <c r="AB152" i="4"/>
  <c r="AB153" i="4"/>
  <c r="AB154" i="4"/>
  <c r="AB155" i="4"/>
  <c r="AB156" i="4"/>
  <c r="AB157" i="4"/>
  <c r="AB158" i="4"/>
  <c r="AB159" i="4"/>
  <c r="AB160" i="4"/>
  <c r="AB161" i="4"/>
  <c r="AB162" i="4"/>
  <c r="AB164" i="4"/>
  <c r="AB165" i="4"/>
  <c r="AB166" i="4"/>
  <c r="AB167" i="4"/>
  <c r="AB168" i="4"/>
  <c r="AB169" i="4"/>
  <c r="AB170" i="4"/>
  <c r="L15494" i="3"/>
  <c r="L15495" i="3"/>
  <c r="L15496" i="3"/>
  <c r="L15497" i="3"/>
  <c r="L15498" i="3"/>
  <c r="L15499" i="3"/>
  <c r="L15500" i="3"/>
  <c r="L15501" i="3"/>
  <c r="L15502" i="3"/>
  <c r="L15503" i="3"/>
  <c r="L15504" i="3"/>
  <c r="L15505" i="3"/>
  <c r="L15506" i="3"/>
  <c r="L15507" i="3"/>
  <c r="L15508" i="3"/>
  <c r="L15509" i="3"/>
  <c r="L15510" i="3"/>
  <c r="L15511" i="3"/>
  <c r="L15314" i="3" l="1"/>
  <c r="L15315" i="3"/>
  <c r="L15316" i="3"/>
  <c r="L15317" i="3"/>
  <c r="L15318" i="3"/>
  <c r="L15319" i="3"/>
  <c r="L15320" i="3"/>
  <c r="L15321" i="3"/>
  <c r="L15322" i="3"/>
  <c r="L15323" i="3"/>
  <c r="L15324" i="3"/>
  <c r="L15325" i="3"/>
  <c r="L15326" i="3"/>
  <c r="L15327" i="3"/>
  <c r="L15328" i="3"/>
  <c r="L15329" i="3"/>
  <c r="L15330" i="3"/>
  <c r="L15331" i="3"/>
  <c r="L15332" i="3"/>
  <c r="L15333" i="3"/>
  <c r="L15334" i="3"/>
  <c r="L15335" i="3"/>
  <c r="L15336" i="3"/>
  <c r="L15337" i="3"/>
  <c r="L15338" i="3"/>
  <c r="L15339" i="3"/>
  <c r="L15340" i="3"/>
  <c r="L15341" i="3"/>
  <c r="L15342" i="3"/>
  <c r="L15343" i="3"/>
  <c r="L15344" i="3"/>
  <c r="L15345" i="3"/>
  <c r="L15346" i="3"/>
  <c r="L15347" i="3"/>
  <c r="L15348" i="3"/>
  <c r="L15349" i="3"/>
  <c r="L15350" i="3"/>
  <c r="L15351" i="3"/>
  <c r="L15352" i="3"/>
  <c r="L15353" i="3"/>
  <c r="L15354" i="3"/>
  <c r="L15355" i="3"/>
  <c r="L15356" i="3"/>
  <c r="L15357" i="3"/>
  <c r="L15358" i="3"/>
  <c r="L15359" i="3"/>
  <c r="L15360" i="3"/>
  <c r="L15361" i="3"/>
  <c r="L15362" i="3"/>
  <c r="L15363" i="3"/>
  <c r="L15364" i="3"/>
  <c r="L15365" i="3"/>
  <c r="L15366" i="3"/>
  <c r="L15367" i="3"/>
  <c r="L15368" i="3"/>
  <c r="L15369" i="3"/>
  <c r="L15370" i="3"/>
  <c r="L15371" i="3"/>
  <c r="L15372" i="3"/>
  <c r="L15373" i="3"/>
  <c r="L15374" i="3"/>
  <c r="L15375" i="3"/>
  <c r="L15376" i="3"/>
  <c r="L15377" i="3"/>
  <c r="L15378" i="3"/>
  <c r="L15379" i="3"/>
  <c r="L15380" i="3"/>
  <c r="L15381" i="3"/>
  <c r="L15382" i="3"/>
  <c r="L15383" i="3"/>
  <c r="L15384" i="3"/>
  <c r="L15385" i="3"/>
  <c r="L15386" i="3"/>
  <c r="L15387" i="3"/>
  <c r="L15388" i="3"/>
  <c r="L15389" i="3"/>
  <c r="L15390" i="3"/>
  <c r="L15391" i="3"/>
  <c r="L15392" i="3"/>
  <c r="L15393" i="3"/>
  <c r="L15394" i="3"/>
  <c r="L15395" i="3"/>
  <c r="L15396" i="3"/>
  <c r="L15397" i="3"/>
  <c r="L15398" i="3"/>
  <c r="L15399" i="3"/>
  <c r="L15400" i="3"/>
  <c r="L15401" i="3"/>
  <c r="L15402" i="3"/>
  <c r="L15403" i="3"/>
  <c r="L15404" i="3"/>
  <c r="L15405" i="3"/>
  <c r="L15406" i="3"/>
  <c r="L15407" i="3"/>
  <c r="L15408" i="3"/>
  <c r="L15409" i="3"/>
  <c r="L15410" i="3"/>
  <c r="L15411" i="3"/>
  <c r="L15412" i="3"/>
  <c r="L15413" i="3"/>
  <c r="L15414" i="3"/>
  <c r="L15415" i="3"/>
  <c r="L15416" i="3"/>
  <c r="L15417" i="3"/>
  <c r="L15418" i="3"/>
  <c r="L15419" i="3"/>
  <c r="L15420" i="3"/>
  <c r="L15421" i="3"/>
  <c r="L15422" i="3"/>
  <c r="L15423" i="3"/>
  <c r="L15424" i="3"/>
  <c r="L15425" i="3"/>
  <c r="L15426" i="3"/>
  <c r="L15427" i="3"/>
  <c r="L15428" i="3"/>
  <c r="L15429" i="3"/>
  <c r="L15430" i="3"/>
  <c r="L15431" i="3"/>
  <c r="L15432" i="3"/>
  <c r="L15433" i="3"/>
  <c r="L15434" i="3"/>
  <c r="L15435" i="3"/>
  <c r="L15436" i="3"/>
  <c r="L15437" i="3"/>
  <c r="L15438" i="3"/>
  <c r="L15439" i="3"/>
  <c r="L15440" i="3"/>
  <c r="L15441" i="3"/>
  <c r="L15442" i="3"/>
  <c r="L15443" i="3"/>
  <c r="L15444" i="3"/>
  <c r="L15445" i="3"/>
  <c r="L15446" i="3"/>
  <c r="L15447" i="3"/>
  <c r="L15448" i="3"/>
  <c r="L15449" i="3"/>
  <c r="L15450" i="3"/>
  <c r="L15451" i="3"/>
  <c r="L15452" i="3"/>
  <c r="L15453" i="3"/>
  <c r="L15454" i="3"/>
  <c r="L15455" i="3"/>
  <c r="L15456" i="3"/>
  <c r="L15457" i="3"/>
  <c r="L15458" i="3"/>
  <c r="L15459" i="3"/>
  <c r="L15460" i="3"/>
  <c r="L15461" i="3"/>
  <c r="L15462" i="3"/>
  <c r="L15463" i="3"/>
  <c r="L15464" i="3"/>
  <c r="L15465" i="3"/>
  <c r="L15466" i="3"/>
  <c r="L15467" i="3"/>
  <c r="L15468" i="3"/>
  <c r="L15469" i="3"/>
  <c r="L15470" i="3"/>
  <c r="L15471" i="3"/>
  <c r="L15472" i="3"/>
  <c r="L15473" i="3"/>
  <c r="L15474" i="3"/>
  <c r="L15475" i="3"/>
  <c r="L15476" i="3"/>
  <c r="L15477" i="3"/>
  <c r="L15478" i="3"/>
  <c r="L15479" i="3"/>
  <c r="L15480" i="3"/>
  <c r="L15481" i="3"/>
  <c r="L15482" i="3"/>
  <c r="L15483" i="3"/>
  <c r="L15484" i="3"/>
  <c r="L15485" i="3"/>
  <c r="L15486" i="3"/>
  <c r="L15487" i="3"/>
  <c r="L15488" i="3"/>
  <c r="L15489" i="3"/>
  <c r="L15490" i="3"/>
  <c r="L15491" i="3"/>
  <c r="L15492" i="3"/>
  <c r="L15493" i="3"/>
  <c r="K40" i="4" l="1"/>
  <c r="K39" i="4"/>
  <c r="L15312" i="3"/>
  <c r="L15313" i="3"/>
  <c r="X156" i="4" l="1"/>
  <c r="AA156" i="4" s="1"/>
  <c r="X157" i="4"/>
  <c r="AA157" i="4" s="1"/>
  <c r="X158" i="4"/>
  <c r="AA158" i="4" s="1"/>
  <c r="X159" i="4"/>
  <c r="X160" i="4"/>
  <c r="X161" i="4"/>
  <c r="X162" i="4"/>
  <c r="X164" i="4"/>
  <c r="X165" i="4"/>
  <c r="X166" i="4"/>
  <c r="X167" i="4"/>
  <c r="X168" i="4"/>
  <c r="X169" i="4"/>
  <c r="X170" i="4"/>
  <c r="AA159" i="4"/>
  <c r="AA160" i="4"/>
  <c r="AA161" i="4"/>
  <c r="AA162" i="4"/>
  <c r="AA164" i="4"/>
  <c r="AA165" i="4"/>
  <c r="AA166" i="4"/>
  <c r="AA167" i="4"/>
  <c r="AA168" i="4"/>
  <c r="AA169" i="4"/>
  <c r="AA170" i="4"/>
  <c r="L15210" i="3"/>
  <c r="L15211" i="3"/>
  <c r="L15212" i="3"/>
  <c r="L15213" i="3"/>
  <c r="L15214" i="3"/>
  <c r="L15215" i="3"/>
  <c r="L15216" i="3"/>
  <c r="L15217" i="3"/>
  <c r="L15218" i="3"/>
  <c r="L15219" i="3"/>
  <c r="L15220" i="3"/>
  <c r="L15221" i="3"/>
  <c r="L15222" i="3"/>
  <c r="L15223" i="3"/>
  <c r="L15224" i="3"/>
  <c r="L15225" i="3"/>
  <c r="L15226" i="3"/>
  <c r="L15227" i="3"/>
  <c r="L15228" i="3"/>
  <c r="L15229" i="3"/>
  <c r="L15230" i="3"/>
  <c r="L15231" i="3"/>
  <c r="L15232" i="3"/>
  <c r="L15233" i="3"/>
  <c r="L15234" i="3"/>
  <c r="L15235" i="3"/>
  <c r="L15236" i="3"/>
  <c r="L15237" i="3"/>
  <c r="L15238" i="3"/>
  <c r="L15239" i="3"/>
  <c r="L15240" i="3"/>
  <c r="L15241" i="3"/>
  <c r="L15242" i="3"/>
  <c r="L15243" i="3"/>
  <c r="L15244" i="3"/>
  <c r="L15245" i="3"/>
  <c r="L15246" i="3"/>
  <c r="L15247" i="3"/>
  <c r="L15248" i="3"/>
  <c r="L15249" i="3"/>
  <c r="L15250" i="3"/>
  <c r="L15251" i="3"/>
  <c r="L15252" i="3"/>
  <c r="L15253" i="3"/>
  <c r="L15254" i="3"/>
  <c r="L15255" i="3"/>
  <c r="L15256" i="3"/>
  <c r="L15257" i="3"/>
  <c r="L15258" i="3"/>
  <c r="L15259" i="3"/>
  <c r="L15260" i="3"/>
  <c r="L15261" i="3"/>
  <c r="L15262" i="3"/>
  <c r="L15263" i="3"/>
  <c r="L15264" i="3"/>
  <c r="L15265" i="3"/>
  <c r="L15266" i="3"/>
  <c r="L15267" i="3"/>
  <c r="L15268" i="3"/>
  <c r="L15269" i="3"/>
  <c r="L15270" i="3"/>
  <c r="L15271" i="3"/>
  <c r="L15272" i="3"/>
  <c r="L15273" i="3"/>
  <c r="L15274" i="3"/>
  <c r="L15275" i="3"/>
  <c r="L15276" i="3"/>
  <c r="L15277" i="3"/>
  <c r="L15278" i="3"/>
  <c r="L15279" i="3"/>
  <c r="L15280" i="3"/>
  <c r="L15281" i="3"/>
  <c r="L15282" i="3"/>
  <c r="L15283" i="3"/>
  <c r="L15284" i="3"/>
  <c r="L15285" i="3"/>
  <c r="L15286" i="3"/>
  <c r="L15287" i="3"/>
  <c r="L15288" i="3"/>
  <c r="L15289" i="3"/>
  <c r="L15290" i="3"/>
  <c r="L15291" i="3"/>
  <c r="L15292" i="3"/>
  <c r="L15293" i="3"/>
  <c r="L15294" i="3"/>
  <c r="L15295" i="3"/>
  <c r="L15296" i="3"/>
  <c r="L15297" i="3"/>
  <c r="L15298" i="3"/>
  <c r="L15299" i="3"/>
  <c r="L15300" i="3"/>
  <c r="L15301" i="3"/>
  <c r="L15302" i="3"/>
  <c r="L15303" i="3"/>
  <c r="L15304" i="3"/>
  <c r="L15305" i="3"/>
  <c r="L15306" i="3"/>
  <c r="L15307" i="3"/>
  <c r="L15308" i="3"/>
  <c r="L15309" i="3"/>
  <c r="L15310" i="3"/>
  <c r="L15311" i="3"/>
  <c r="L15105" i="3"/>
  <c r="L15106" i="3"/>
  <c r="L15107" i="3"/>
  <c r="L15108" i="3"/>
  <c r="L15109" i="3"/>
  <c r="L15110" i="3"/>
  <c r="L15111" i="3"/>
  <c r="L15112" i="3"/>
  <c r="L15113" i="3"/>
  <c r="L15114" i="3"/>
  <c r="L15115" i="3"/>
  <c r="L15116" i="3"/>
  <c r="L15117" i="3"/>
  <c r="L15118" i="3"/>
  <c r="L15119" i="3"/>
  <c r="L15120" i="3"/>
  <c r="L15121" i="3"/>
  <c r="L15122" i="3"/>
  <c r="L15123" i="3"/>
  <c r="L15124" i="3"/>
  <c r="L15125" i="3"/>
  <c r="L15126" i="3"/>
  <c r="L15127" i="3"/>
  <c r="L15128" i="3"/>
  <c r="L15129" i="3"/>
  <c r="L15130" i="3"/>
  <c r="L15131" i="3"/>
  <c r="L15132" i="3"/>
  <c r="L15133" i="3"/>
  <c r="L15134" i="3"/>
  <c r="L15135" i="3"/>
  <c r="L15136" i="3"/>
  <c r="L15137" i="3"/>
  <c r="L15138" i="3"/>
  <c r="L15139" i="3"/>
  <c r="L15140" i="3"/>
  <c r="L15141" i="3"/>
  <c r="L15142" i="3"/>
  <c r="L15143" i="3"/>
  <c r="L15144" i="3"/>
  <c r="L15145" i="3"/>
  <c r="L15146" i="3"/>
  <c r="L15147" i="3"/>
  <c r="L15148" i="3"/>
  <c r="L15149" i="3"/>
  <c r="L15150" i="3"/>
  <c r="L15151" i="3"/>
  <c r="L15152" i="3"/>
  <c r="L15153" i="3"/>
  <c r="L15154" i="3"/>
  <c r="L15155" i="3"/>
  <c r="L15156" i="3"/>
  <c r="L15157" i="3"/>
  <c r="L15158" i="3"/>
  <c r="L15159" i="3"/>
  <c r="L15160" i="3"/>
  <c r="L15161" i="3"/>
  <c r="L15162" i="3"/>
  <c r="L15163" i="3"/>
  <c r="L15164" i="3"/>
  <c r="L15165" i="3"/>
  <c r="L15166" i="3"/>
  <c r="L15167" i="3"/>
  <c r="L15168" i="3"/>
  <c r="L15169" i="3"/>
  <c r="L15170" i="3"/>
  <c r="L15171" i="3"/>
  <c r="L15172" i="3"/>
  <c r="L15173" i="3"/>
  <c r="L15174" i="3"/>
  <c r="L15175" i="3"/>
  <c r="L15176" i="3"/>
  <c r="L15177" i="3"/>
  <c r="L15178" i="3"/>
  <c r="L15179" i="3"/>
  <c r="L15180" i="3"/>
  <c r="L15181" i="3"/>
  <c r="L15182" i="3"/>
  <c r="L15183" i="3"/>
  <c r="L15184" i="3"/>
  <c r="L15185" i="3"/>
  <c r="L15186" i="3"/>
  <c r="L15187" i="3"/>
  <c r="L15188" i="3"/>
  <c r="L15189" i="3"/>
  <c r="L15190" i="3"/>
  <c r="L15191" i="3"/>
  <c r="L15192" i="3"/>
  <c r="L15193" i="3"/>
  <c r="L15194" i="3"/>
  <c r="L15195" i="3"/>
  <c r="L15196" i="3"/>
  <c r="L15197" i="3"/>
  <c r="L15198" i="3"/>
  <c r="L15199" i="3"/>
  <c r="L15200" i="3"/>
  <c r="L15201" i="3"/>
  <c r="L15202" i="3"/>
  <c r="L15203" i="3"/>
  <c r="L15204" i="3"/>
  <c r="L15205" i="3"/>
  <c r="L15206" i="3"/>
  <c r="L15207" i="3"/>
  <c r="L15208" i="3"/>
  <c r="L15209" i="3"/>
  <c r="K37" i="4"/>
  <c r="U327" i="7"/>
  <c r="U326" i="7"/>
  <c r="U325" i="7"/>
  <c r="U324" i="7"/>
  <c r="U323" i="7"/>
  <c r="U322" i="7"/>
  <c r="U321" i="7"/>
  <c r="U320" i="7"/>
  <c r="U319" i="7"/>
  <c r="U318" i="7"/>
  <c r="U317" i="7"/>
  <c r="U316" i="7"/>
  <c r="U315" i="7"/>
  <c r="U314" i="7"/>
  <c r="U313" i="7"/>
  <c r="U312" i="7"/>
  <c r="U311" i="7"/>
  <c r="U310" i="7"/>
  <c r="U309" i="7"/>
  <c r="U308" i="7"/>
  <c r="U307" i="7"/>
  <c r="U306" i="7"/>
  <c r="U305" i="7"/>
  <c r="U304" i="7"/>
  <c r="U303" i="7"/>
  <c r="U302" i="7"/>
  <c r="U301" i="7"/>
  <c r="U300" i="7"/>
  <c r="U299" i="7"/>
  <c r="U298" i="7"/>
  <c r="U297" i="7"/>
  <c r="U296" i="7"/>
  <c r="U295" i="7"/>
  <c r="U294" i="7"/>
  <c r="U293" i="7"/>
  <c r="U292" i="7"/>
  <c r="U291" i="7"/>
  <c r="U290" i="7"/>
  <c r="U289" i="7"/>
  <c r="U288" i="7"/>
  <c r="U272" i="7"/>
  <c r="U271" i="7"/>
  <c r="U270" i="7"/>
  <c r="U269" i="7"/>
  <c r="U268" i="7"/>
  <c r="U267" i="7"/>
  <c r="U266" i="7"/>
  <c r="U265" i="7"/>
  <c r="U264" i="7"/>
  <c r="U263" i="7"/>
  <c r="U262" i="7"/>
  <c r="U261" i="7"/>
  <c r="U260" i="7"/>
  <c r="U259" i="7"/>
  <c r="U258" i="7"/>
  <c r="U257" i="7"/>
  <c r="U256" i="7"/>
  <c r="U255" i="7"/>
  <c r="U254" i="7"/>
  <c r="U253" i="7"/>
  <c r="U252" i="7"/>
  <c r="U251" i="7"/>
  <c r="U250" i="7"/>
  <c r="U249" i="7"/>
  <c r="U248" i="7"/>
  <c r="U247" i="7"/>
  <c r="U246" i="7"/>
  <c r="U245" i="7"/>
  <c r="U244" i="7"/>
  <c r="U243" i="7"/>
  <c r="U242" i="7"/>
  <c r="U241" i="7"/>
  <c r="U240" i="7"/>
  <c r="U239" i="7"/>
  <c r="U238" i="7"/>
  <c r="U237" i="7"/>
  <c r="U236" i="7"/>
  <c r="U235" i="7"/>
  <c r="U234" i="7"/>
  <c r="U233" i="7"/>
  <c r="U217" i="7"/>
  <c r="U216" i="7"/>
  <c r="U215" i="7"/>
  <c r="U214" i="7"/>
  <c r="U213" i="7"/>
  <c r="U212" i="7"/>
  <c r="U211" i="7"/>
  <c r="U210" i="7"/>
  <c r="U209" i="7"/>
  <c r="U208" i="7"/>
  <c r="U207" i="7"/>
  <c r="U206" i="7"/>
  <c r="U205" i="7"/>
  <c r="U204" i="7"/>
  <c r="U203" i="7"/>
  <c r="U202" i="7"/>
  <c r="U201" i="7"/>
  <c r="U200" i="7"/>
  <c r="U199" i="7"/>
  <c r="U198" i="7"/>
  <c r="U197" i="7"/>
  <c r="U196" i="7"/>
  <c r="U195" i="7"/>
  <c r="U194" i="7"/>
  <c r="U193" i="7"/>
  <c r="U192" i="7"/>
  <c r="U191" i="7"/>
  <c r="U190" i="7"/>
  <c r="U189" i="7"/>
  <c r="U188" i="7"/>
  <c r="U187" i="7"/>
  <c r="U186" i="7"/>
  <c r="U185" i="7"/>
  <c r="U184" i="7"/>
  <c r="U183" i="7"/>
  <c r="U182" i="7"/>
  <c r="U181" i="7"/>
  <c r="U180" i="7"/>
  <c r="U179" i="7"/>
  <c r="U178" i="7"/>
  <c r="U162" i="7"/>
  <c r="U161" i="7"/>
  <c r="U160" i="7"/>
  <c r="U159" i="7"/>
  <c r="U158" i="7"/>
  <c r="U157" i="7"/>
  <c r="U156" i="7"/>
  <c r="U155" i="7"/>
  <c r="U154" i="7"/>
  <c r="U153" i="7"/>
  <c r="U152" i="7"/>
  <c r="U151" i="7"/>
  <c r="U150" i="7"/>
  <c r="U149" i="7"/>
  <c r="U148" i="7"/>
  <c r="U147" i="7"/>
  <c r="U146" i="7"/>
  <c r="U145" i="7"/>
  <c r="U144" i="7"/>
  <c r="U143" i="7"/>
  <c r="U142" i="7"/>
  <c r="U141" i="7"/>
  <c r="U140" i="7"/>
  <c r="U139" i="7"/>
  <c r="U138" i="7"/>
  <c r="U137" i="7"/>
  <c r="U136" i="7"/>
  <c r="U135" i="7"/>
  <c r="U134" i="7"/>
  <c r="U133" i="7"/>
  <c r="U132" i="7"/>
  <c r="U131" i="7"/>
  <c r="U130" i="7"/>
  <c r="U129" i="7"/>
  <c r="U128" i="7"/>
  <c r="U127" i="7"/>
  <c r="U126" i="7"/>
  <c r="U125" i="7"/>
  <c r="U124" i="7"/>
  <c r="U123" i="7"/>
  <c r="U107" i="7"/>
  <c r="U106" i="7"/>
  <c r="U105" i="7"/>
  <c r="U104" i="7"/>
  <c r="U103" i="7"/>
  <c r="U102" i="7"/>
  <c r="U101" i="7"/>
  <c r="U100" i="7"/>
  <c r="U99" i="7"/>
  <c r="U98" i="7"/>
  <c r="U97" i="7"/>
  <c r="U96" i="7"/>
  <c r="U95" i="7"/>
  <c r="U94" i="7"/>
  <c r="U93" i="7"/>
  <c r="U92" i="7"/>
  <c r="U91" i="7"/>
  <c r="U90" i="7"/>
  <c r="U89" i="7"/>
  <c r="U88" i="7"/>
  <c r="U87" i="7"/>
  <c r="U86" i="7"/>
  <c r="U85" i="7"/>
  <c r="U84" i="7"/>
  <c r="U83" i="7"/>
  <c r="U82" i="7"/>
  <c r="U81" i="7"/>
  <c r="U80" i="7"/>
  <c r="U79" i="7"/>
  <c r="U78" i="7"/>
  <c r="U77" i="7"/>
  <c r="U76" i="7"/>
  <c r="U75" i="7"/>
  <c r="U74" i="7"/>
  <c r="U73" i="7"/>
  <c r="U72" i="7"/>
  <c r="U71" i="7"/>
  <c r="U70" i="7"/>
  <c r="U69" i="7"/>
  <c r="U68" i="7"/>
  <c r="U51" i="7"/>
  <c r="U50" i="7"/>
  <c r="U49" i="7"/>
  <c r="U48" i="7"/>
  <c r="U47" i="7"/>
  <c r="U46" i="7"/>
  <c r="U45" i="7"/>
  <c r="U44" i="7"/>
  <c r="U43" i="7"/>
  <c r="U42" i="7"/>
  <c r="U41" i="7"/>
  <c r="U40" i="7"/>
  <c r="U39" i="7"/>
  <c r="U38" i="7"/>
  <c r="U37" i="7"/>
  <c r="U36" i="7"/>
  <c r="U35" i="7"/>
  <c r="U34" i="7"/>
  <c r="U33" i="7"/>
  <c r="U32" i="7"/>
  <c r="U31" i="7"/>
  <c r="U30" i="7"/>
  <c r="U29" i="7"/>
  <c r="U28" i="7"/>
  <c r="U27" i="7"/>
  <c r="U26" i="7"/>
  <c r="U25" i="7"/>
  <c r="U24" i="7"/>
  <c r="U23" i="7"/>
  <c r="U22" i="7"/>
  <c r="U21" i="7"/>
  <c r="U20" i="7"/>
  <c r="U19" i="7"/>
  <c r="U18" i="7"/>
  <c r="U17" i="7"/>
  <c r="U16" i="7"/>
  <c r="L14977" i="3"/>
  <c r="L14978" i="3"/>
  <c r="L14979" i="3"/>
  <c r="L14980" i="3"/>
  <c r="L14981" i="3"/>
  <c r="L14982" i="3"/>
  <c r="L14983" i="3"/>
  <c r="L14984" i="3"/>
  <c r="L14985" i="3"/>
  <c r="L14986" i="3"/>
  <c r="L14987" i="3"/>
  <c r="L14988" i="3"/>
  <c r="L14989" i="3"/>
  <c r="L14990" i="3"/>
  <c r="L14991" i="3"/>
  <c r="L14992" i="3"/>
  <c r="L14993" i="3"/>
  <c r="L14994" i="3"/>
  <c r="L14995" i="3"/>
  <c r="L14996" i="3"/>
  <c r="L14997" i="3"/>
  <c r="L14998" i="3"/>
  <c r="L14999" i="3"/>
  <c r="L15000" i="3"/>
  <c r="L15001" i="3"/>
  <c r="L15002" i="3"/>
  <c r="L15003" i="3"/>
  <c r="L15004" i="3"/>
  <c r="L15005" i="3"/>
  <c r="L15006" i="3"/>
  <c r="L15007" i="3"/>
  <c r="L15008" i="3"/>
  <c r="L15009" i="3"/>
  <c r="L15010" i="3"/>
  <c r="L15011" i="3"/>
  <c r="L15012" i="3"/>
  <c r="L15013" i="3"/>
  <c r="L15014" i="3"/>
  <c r="L15015" i="3"/>
  <c r="L15016" i="3"/>
  <c r="L15017" i="3"/>
  <c r="L15018" i="3"/>
  <c r="L15019" i="3"/>
  <c r="L15020" i="3"/>
  <c r="L15021" i="3"/>
  <c r="L15022" i="3"/>
  <c r="L15023" i="3"/>
  <c r="L15024" i="3"/>
  <c r="L15025" i="3"/>
  <c r="L15026" i="3"/>
  <c r="L15027" i="3"/>
  <c r="L15028" i="3"/>
  <c r="L15029" i="3"/>
  <c r="L15030" i="3"/>
  <c r="L15031" i="3"/>
  <c r="L15032" i="3"/>
  <c r="L15033" i="3"/>
  <c r="L15034" i="3"/>
  <c r="L15035" i="3"/>
  <c r="L15036" i="3"/>
  <c r="L15037" i="3"/>
  <c r="L15038" i="3"/>
  <c r="L15039" i="3"/>
  <c r="L15040" i="3"/>
  <c r="L15041" i="3"/>
  <c r="L15042" i="3"/>
  <c r="L15043" i="3"/>
  <c r="L15044" i="3"/>
  <c r="L15045" i="3"/>
  <c r="L15046" i="3"/>
  <c r="L15047" i="3"/>
  <c r="L15048" i="3"/>
  <c r="L15049" i="3"/>
  <c r="L15050" i="3"/>
  <c r="L15051" i="3"/>
  <c r="L15052" i="3"/>
  <c r="L15053" i="3"/>
  <c r="L15054" i="3"/>
  <c r="L15055" i="3"/>
  <c r="L15056" i="3"/>
  <c r="L15057" i="3"/>
  <c r="L15058" i="3"/>
  <c r="L15059" i="3"/>
  <c r="L15060" i="3"/>
  <c r="L15061" i="3"/>
  <c r="L15062" i="3"/>
  <c r="L15063" i="3"/>
  <c r="L15064" i="3"/>
  <c r="L15065" i="3"/>
  <c r="L15066" i="3"/>
  <c r="L15067" i="3"/>
  <c r="L15068" i="3"/>
  <c r="L15069" i="3"/>
  <c r="L15070" i="3"/>
  <c r="L15071" i="3"/>
  <c r="L15072" i="3"/>
  <c r="L15073" i="3"/>
  <c r="L15074" i="3"/>
  <c r="L15075" i="3"/>
  <c r="L15076" i="3"/>
  <c r="L15077" i="3"/>
  <c r="L15078" i="3"/>
  <c r="L15079" i="3"/>
  <c r="L15080" i="3"/>
  <c r="L15081" i="3"/>
  <c r="L15082" i="3"/>
  <c r="L15083" i="3"/>
  <c r="L15084" i="3"/>
  <c r="L15085" i="3"/>
  <c r="L15086" i="3"/>
  <c r="L15087" i="3"/>
  <c r="L15088" i="3"/>
  <c r="L15089" i="3"/>
  <c r="L15090" i="3"/>
  <c r="L15091" i="3"/>
  <c r="L15092" i="3"/>
  <c r="L15093" i="3"/>
  <c r="L15094" i="3"/>
  <c r="L15095" i="3"/>
  <c r="L15096" i="3"/>
  <c r="L15097" i="3"/>
  <c r="L15098" i="3"/>
  <c r="L15099" i="3"/>
  <c r="L15100" i="3"/>
  <c r="L15101" i="3"/>
  <c r="L15102" i="3"/>
  <c r="L15103" i="3"/>
  <c r="L15104" i="3"/>
  <c r="AW327" i="7" l="1"/>
  <c r="AX327" i="7" s="1"/>
  <c r="R327" i="7" s="1"/>
  <c r="AW326" i="7"/>
  <c r="AX326" i="7" s="1"/>
  <c r="R326" i="7" s="1"/>
  <c r="AW325" i="7"/>
  <c r="AX325" i="7" s="1"/>
  <c r="R325" i="7" s="1"/>
  <c r="AW324" i="7"/>
  <c r="AX324" i="7" s="1"/>
  <c r="R324" i="7" s="1"/>
  <c r="AW323" i="7"/>
  <c r="AX323" i="7" s="1"/>
  <c r="R323" i="7" s="1"/>
  <c r="AW322" i="7"/>
  <c r="AX322" i="7" s="1"/>
  <c r="R322" i="7" s="1"/>
  <c r="AW321" i="7"/>
  <c r="AX321" i="7" s="1"/>
  <c r="R321" i="7" s="1"/>
  <c r="AW320" i="7"/>
  <c r="AX320" i="7" s="1"/>
  <c r="R320" i="7" s="1"/>
  <c r="AW319" i="7"/>
  <c r="AX319" i="7" s="1"/>
  <c r="R319" i="7" s="1"/>
  <c r="AW318" i="7"/>
  <c r="AX318" i="7" s="1"/>
  <c r="R318" i="7" s="1"/>
  <c r="AW317" i="7"/>
  <c r="AX317" i="7" s="1"/>
  <c r="R317" i="7" s="1"/>
  <c r="AW316" i="7"/>
  <c r="AX316" i="7" s="1"/>
  <c r="R316" i="7" s="1"/>
  <c r="AW315" i="7"/>
  <c r="AX315" i="7" s="1"/>
  <c r="R315" i="7" s="1"/>
  <c r="AW314" i="7"/>
  <c r="AX314" i="7" s="1"/>
  <c r="R314" i="7" s="1"/>
  <c r="AW313" i="7"/>
  <c r="AX313" i="7" s="1"/>
  <c r="R313" i="7" s="1"/>
  <c r="AW312" i="7"/>
  <c r="AX312" i="7" s="1"/>
  <c r="R312" i="7" s="1"/>
  <c r="AW311" i="7"/>
  <c r="AX311" i="7" s="1"/>
  <c r="R311" i="7" s="1"/>
  <c r="AW310" i="7"/>
  <c r="AX310" i="7" s="1"/>
  <c r="R310" i="7" s="1"/>
  <c r="AW309" i="7"/>
  <c r="AX309" i="7" s="1"/>
  <c r="R309" i="7" s="1"/>
  <c r="AW308" i="7"/>
  <c r="AX308" i="7" s="1"/>
  <c r="R308" i="7" s="1"/>
  <c r="AW307" i="7"/>
  <c r="AX307" i="7" s="1"/>
  <c r="R307" i="7" s="1"/>
  <c r="AW306" i="7"/>
  <c r="AX306" i="7" s="1"/>
  <c r="R306" i="7" s="1"/>
  <c r="AW305" i="7"/>
  <c r="AX305" i="7" s="1"/>
  <c r="R305" i="7" s="1"/>
  <c r="AW304" i="7"/>
  <c r="AX304" i="7" s="1"/>
  <c r="R304" i="7" s="1"/>
  <c r="AW303" i="7"/>
  <c r="AX303" i="7" s="1"/>
  <c r="R303" i="7" s="1"/>
  <c r="AW302" i="7"/>
  <c r="AX302" i="7" s="1"/>
  <c r="R302" i="7" s="1"/>
  <c r="AW301" i="7"/>
  <c r="AX301" i="7" s="1"/>
  <c r="R301" i="7" s="1"/>
  <c r="AW300" i="7"/>
  <c r="AX300" i="7" s="1"/>
  <c r="R300" i="7" s="1"/>
  <c r="AW299" i="7"/>
  <c r="AX299" i="7" s="1"/>
  <c r="R299" i="7" s="1"/>
  <c r="AW298" i="7"/>
  <c r="AX298" i="7" s="1"/>
  <c r="R298" i="7" s="1"/>
  <c r="AW297" i="7"/>
  <c r="AX297" i="7" s="1"/>
  <c r="R297" i="7" s="1"/>
  <c r="AW296" i="7"/>
  <c r="AX296" i="7" s="1"/>
  <c r="R296" i="7" s="1"/>
  <c r="AW295" i="7"/>
  <c r="AX295" i="7" s="1"/>
  <c r="R295" i="7" s="1"/>
  <c r="AW294" i="7"/>
  <c r="AX294" i="7" s="1"/>
  <c r="R294" i="7" s="1"/>
  <c r="AW293" i="7"/>
  <c r="AX293" i="7" s="1"/>
  <c r="R293" i="7" s="1"/>
  <c r="AW292" i="7"/>
  <c r="AX292" i="7" s="1"/>
  <c r="R292" i="7" s="1"/>
  <c r="AW291" i="7"/>
  <c r="AX291" i="7" s="1"/>
  <c r="R291" i="7" s="1"/>
  <c r="AW290" i="7"/>
  <c r="AX290" i="7" s="1"/>
  <c r="R290" i="7" s="1"/>
  <c r="AW289" i="7"/>
  <c r="AX289" i="7" s="1"/>
  <c r="R289" i="7" s="1"/>
  <c r="AW288" i="7"/>
  <c r="AX288" i="7" s="1"/>
  <c r="R288" i="7" s="1"/>
  <c r="AW272" i="7"/>
  <c r="AX272" i="7" s="1"/>
  <c r="R272" i="7" s="1"/>
  <c r="AW271" i="7"/>
  <c r="AX271" i="7" s="1"/>
  <c r="R271" i="7" s="1"/>
  <c r="AW270" i="7"/>
  <c r="AX270" i="7" s="1"/>
  <c r="R270" i="7" s="1"/>
  <c r="AW269" i="7"/>
  <c r="AX269" i="7" s="1"/>
  <c r="R269" i="7" s="1"/>
  <c r="AW268" i="7"/>
  <c r="AX268" i="7" s="1"/>
  <c r="R268" i="7" s="1"/>
  <c r="AW267" i="7"/>
  <c r="AX267" i="7" s="1"/>
  <c r="R267" i="7" s="1"/>
  <c r="AW266" i="7"/>
  <c r="AX266" i="7" s="1"/>
  <c r="R266" i="7" s="1"/>
  <c r="AW265" i="7"/>
  <c r="AX265" i="7" s="1"/>
  <c r="R265" i="7" s="1"/>
  <c r="AW264" i="7"/>
  <c r="AX264" i="7" s="1"/>
  <c r="R264" i="7" s="1"/>
  <c r="AW263" i="7"/>
  <c r="AX263" i="7" s="1"/>
  <c r="R263" i="7" s="1"/>
  <c r="AW262" i="7"/>
  <c r="AX262" i="7" s="1"/>
  <c r="R262" i="7" s="1"/>
  <c r="AW261" i="7"/>
  <c r="AX261" i="7" s="1"/>
  <c r="R261" i="7" s="1"/>
  <c r="AW260" i="7"/>
  <c r="AX260" i="7" s="1"/>
  <c r="R260" i="7" s="1"/>
  <c r="AW259" i="7"/>
  <c r="AX259" i="7" s="1"/>
  <c r="R259" i="7" s="1"/>
  <c r="AW258" i="7"/>
  <c r="AX258" i="7" s="1"/>
  <c r="R258" i="7" s="1"/>
  <c r="AW257" i="7"/>
  <c r="AX257" i="7" s="1"/>
  <c r="R257" i="7" s="1"/>
  <c r="AW256" i="7"/>
  <c r="AX256" i="7" s="1"/>
  <c r="R256" i="7" s="1"/>
  <c r="AW255" i="7"/>
  <c r="AX255" i="7" s="1"/>
  <c r="R255" i="7" s="1"/>
  <c r="AW254" i="7"/>
  <c r="AX254" i="7" s="1"/>
  <c r="R254" i="7" s="1"/>
  <c r="AW253" i="7"/>
  <c r="AX253" i="7" s="1"/>
  <c r="R253" i="7" s="1"/>
  <c r="AW252" i="7"/>
  <c r="AX252" i="7" s="1"/>
  <c r="R252" i="7" s="1"/>
  <c r="AW251" i="7"/>
  <c r="AX251" i="7" s="1"/>
  <c r="R251" i="7" s="1"/>
  <c r="AW250" i="7"/>
  <c r="AX250" i="7" s="1"/>
  <c r="R250" i="7" s="1"/>
  <c r="AW249" i="7"/>
  <c r="AX249" i="7" s="1"/>
  <c r="R249" i="7" s="1"/>
  <c r="AW248" i="7"/>
  <c r="AX248" i="7" s="1"/>
  <c r="R248" i="7" s="1"/>
  <c r="AW247" i="7"/>
  <c r="AX247" i="7" s="1"/>
  <c r="R247" i="7" s="1"/>
  <c r="AW246" i="7"/>
  <c r="AX246" i="7" s="1"/>
  <c r="R246" i="7" s="1"/>
  <c r="AW245" i="7"/>
  <c r="AX245" i="7" s="1"/>
  <c r="R245" i="7" s="1"/>
  <c r="AW244" i="7"/>
  <c r="AX244" i="7" s="1"/>
  <c r="R244" i="7" s="1"/>
  <c r="AW243" i="7"/>
  <c r="AX243" i="7" s="1"/>
  <c r="R243" i="7" s="1"/>
  <c r="AW242" i="7"/>
  <c r="AX242" i="7" s="1"/>
  <c r="R242" i="7" s="1"/>
  <c r="AW241" i="7"/>
  <c r="AX241" i="7" s="1"/>
  <c r="R241" i="7" s="1"/>
  <c r="AW240" i="7"/>
  <c r="AX240" i="7" s="1"/>
  <c r="R240" i="7" s="1"/>
  <c r="AW239" i="7"/>
  <c r="AX239" i="7" s="1"/>
  <c r="R239" i="7" s="1"/>
  <c r="AW238" i="7"/>
  <c r="AX238" i="7" s="1"/>
  <c r="R238" i="7" s="1"/>
  <c r="AW237" i="7"/>
  <c r="AX237" i="7" s="1"/>
  <c r="R237" i="7" s="1"/>
  <c r="AW236" i="7"/>
  <c r="AX236" i="7" s="1"/>
  <c r="R236" i="7" s="1"/>
  <c r="AW235" i="7"/>
  <c r="AX235" i="7" s="1"/>
  <c r="R235" i="7" s="1"/>
  <c r="AW234" i="7"/>
  <c r="AX234" i="7" s="1"/>
  <c r="R234" i="7" s="1"/>
  <c r="AW233" i="7"/>
  <c r="AX233" i="7" s="1"/>
  <c r="R233" i="7" s="1"/>
  <c r="AW217" i="7"/>
  <c r="AX217" i="7" s="1"/>
  <c r="R217" i="7" s="1"/>
  <c r="AW216" i="7"/>
  <c r="AX216" i="7" s="1"/>
  <c r="R216" i="7" s="1"/>
  <c r="AW215" i="7"/>
  <c r="AX215" i="7" s="1"/>
  <c r="R215" i="7" s="1"/>
  <c r="AW214" i="7"/>
  <c r="AX214" i="7" s="1"/>
  <c r="R214" i="7" s="1"/>
  <c r="AW213" i="7"/>
  <c r="AX213" i="7" s="1"/>
  <c r="R213" i="7" s="1"/>
  <c r="AW212" i="7"/>
  <c r="AX212" i="7" s="1"/>
  <c r="R212" i="7" s="1"/>
  <c r="AW211" i="7"/>
  <c r="AX211" i="7" s="1"/>
  <c r="R211" i="7" s="1"/>
  <c r="AW210" i="7"/>
  <c r="AX210" i="7" s="1"/>
  <c r="R210" i="7" s="1"/>
  <c r="AW209" i="7"/>
  <c r="AX209" i="7" s="1"/>
  <c r="R209" i="7" s="1"/>
  <c r="AW208" i="7"/>
  <c r="AX208" i="7" s="1"/>
  <c r="R208" i="7" s="1"/>
  <c r="AW207" i="7"/>
  <c r="AX207" i="7" s="1"/>
  <c r="R207" i="7" s="1"/>
  <c r="AW206" i="7"/>
  <c r="AX206" i="7" s="1"/>
  <c r="R206" i="7" s="1"/>
  <c r="AW205" i="7"/>
  <c r="AX205" i="7" s="1"/>
  <c r="R205" i="7" s="1"/>
  <c r="AW204" i="7"/>
  <c r="AX204" i="7" s="1"/>
  <c r="R204" i="7" s="1"/>
  <c r="AW203" i="7"/>
  <c r="AX203" i="7" s="1"/>
  <c r="R203" i="7" s="1"/>
  <c r="AW202" i="7"/>
  <c r="AX202" i="7" s="1"/>
  <c r="R202" i="7" s="1"/>
  <c r="AW201" i="7"/>
  <c r="AX201" i="7" s="1"/>
  <c r="R201" i="7" s="1"/>
  <c r="AW200" i="7"/>
  <c r="AX200" i="7" s="1"/>
  <c r="R200" i="7" s="1"/>
  <c r="AW199" i="7"/>
  <c r="AX199" i="7" s="1"/>
  <c r="R199" i="7" s="1"/>
  <c r="AW198" i="7"/>
  <c r="AX198" i="7" s="1"/>
  <c r="R198" i="7" s="1"/>
  <c r="AW197" i="7"/>
  <c r="AX197" i="7" s="1"/>
  <c r="R197" i="7" s="1"/>
  <c r="AW196" i="7"/>
  <c r="AX196" i="7" s="1"/>
  <c r="R196" i="7" s="1"/>
  <c r="AW195" i="7"/>
  <c r="AX195" i="7" s="1"/>
  <c r="R195" i="7" s="1"/>
  <c r="AW194" i="7"/>
  <c r="AX194" i="7" s="1"/>
  <c r="R194" i="7" s="1"/>
  <c r="AW193" i="7"/>
  <c r="AX193" i="7" s="1"/>
  <c r="R193" i="7" s="1"/>
  <c r="AW192" i="7"/>
  <c r="AX192" i="7" s="1"/>
  <c r="R192" i="7" s="1"/>
  <c r="AW191" i="7"/>
  <c r="AX191" i="7" s="1"/>
  <c r="R191" i="7" s="1"/>
  <c r="AW190" i="7"/>
  <c r="AX190" i="7" s="1"/>
  <c r="R190" i="7" s="1"/>
  <c r="AW189" i="7"/>
  <c r="AX189" i="7" s="1"/>
  <c r="R189" i="7" s="1"/>
  <c r="AW188" i="7"/>
  <c r="AX188" i="7" s="1"/>
  <c r="R188" i="7" s="1"/>
  <c r="AW187" i="7"/>
  <c r="AX187" i="7" s="1"/>
  <c r="R187" i="7" s="1"/>
  <c r="AW186" i="7"/>
  <c r="AX186" i="7" s="1"/>
  <c r="R186" i="7" s="1"/>
  <c r="AW185" i="7"/>
  <c r="AX185" i="7" s="1"/>
  <c r="R185" i="7" s="1"/>
  <c r="AW184" i="7"/>
  <c r="AX184" i="7" s="1"/>
  <c r="R184" i="7" s="1"/>
  <c r="AW183" i="7"/>
  <c r="AX183" i="7" s="1"/>
  <c r="R183" i="7" s="1"/>
  <c r="AW182" i="7"/>
  <c r="AX182" i="7" s="1"/>
  <c r="R182" i="7" s="1"/>
  <c r="AW181" i="7"/>
  <c r="AX181" i="7" s="1"/>
  <c r="R181" i="7" s="1"/>
  <c r="AW180" i="7"/>
  <c r="AX180" i="7" s="1"/>
  <c r="R180" i="7" s="1"/>
  <c r="AW179" i="7"/>
  <c r="AX179" i="7" s="1"/>
  <c r="R179" i="7" s="1"/>
  <c r="AW178" i="7"/>
  <c r="AX178" i="7" s="1"/>
  <c r="R178" i="7" s="1"/>
  <c r="AW162" i="7"/>
  <c r="AX162" i="7" s="1"/>
  <c r="AW161" i="7"/>
  <c r="AX161" i="7" s="1"/>
  <c r="R161" i="7" s="1"/>
  <c r="AW160" i="7"/>
  <c r="AX160" i="7" s="1"/>
  <c r="R160" i="7" s="1"/>
  <c r="AW159" i="7"/>
  <c r="AX159" i="7" s="1"/>
  <c r="R159" i="7" s="1"/>
  <c r="AW158" i="7"/>
  <c r="AX158" i="7" s="1"/>
  <c r="R158" i="7" s="1"/>
  <c r="AW157" i="7"/>
  <c r="AX157" i="7" s="1"/>
  <c r="R157" i="7" s="1"/>
  <c r="AW156" i="7"/>
  <c r="AX156" i="7" s="1"/>
  <c r="R156" i="7" s="1"/>
  <c r="AW155" i="7"/>
  <c r="AX155" i="7" s="1"/>
  <c r="AW154" i="7"/>
  <c r="AX154" i="7" s="1"/>
  <c r="R154" i="7" s="1"/>
  <c r="AW153" i="7"/>
  <c r="AX153" i="7" s="1"/>
  <c r="R153" i="7" s="1"/>
  <c r="AW152" i="7"/>
  <c r="AX152" i="7" s="1"/>
  <c r="R152" i="7" s="1"/>
  <c r="AW151" i="7"/>
  <c r="AX151" i="7" s="1"/>
  <c r="R151" i="7" s="1"/>
  <c r="AW150" i="7"/>
  <c r="AX150" i="7" s="1"/>
  <c r="R150" i="7" s="1"/>
  <c r="AW149" i="7"/>
  <c r="AX149" i="7" s="1"/>
  <c r="R149" i="7" s="1"/>
  <c r="AW148" i="7"/>
  <c r="AX148" i="7" s="1"/>
  <c r="R148" i="7" s="1"/>
  <c r="AW147" i="7"/>
  <c r="AX147" i="7" s="1"/>
  <c r="R147" i="7" s="1"/>
  <c r="AW146" i="7"/>
  <c r="AX146" i="7" s="1"/>
  <c r="R146" i="7" s="1"/>
  <c r="AW145" i="7"/>
  <c r="AX145" i="7" s="1"/>
  <c r="R145" i="7" s="1"/>
  <c r="AW144" i="7"/>
  <c r="AX144" i="7" s="1"/>
  <c r="R144" i="7" s="1"/>
  <c r="AW143" i="7"/>
  <c r="AX143" i="7" s="1"/>
  <c r="R143" i="7" s="1"/>
  <c r="AW142" i="7"/>
  <c r="AX142" i="7" s="1"/>
  <c r="R142" i="7" s="1"/>
  <c r="AW141" i="7"/>
  <c r="AX141" i="7" s="1"/>
  <c r="R141" i="7" s="1"/>
  <c r="AW140" i="7"/>
  <c r="AX140" i="7" s="1"/>
  <c r="R140" i="7" s="1"/>
  <c r="AW139" i="7"/>
  <c r="AX139" i="7" s="1"/>
  <c r="R139" i="7" s="1"/>
  <c r="AW138" i="7"/>
  <c r="AX138" i="7" s="1"/>
  <c r="R138" i="7" s="1"/>
  <c r="AW137" i="7"/>
  <c r="AX137" i="7" s="1"/>
  <c r="R137" i="7" s="1"/>
  <c r="AW136" i="7"/>
  <c r="AX136" i="7" s="1"/>
  <c r="R136" i="7" s="1"/>
  <c r="AW135" i="7"/>
  <c r="AX135" i="7" s="1"/>
  <c r="R135" i="7" s="1"/>
  <c r="AW134" i="7"/>
  <c r="AX134" i="7" s="1"/>
  <c r="R134" i="7" s="1"/>
  <c r="AW133" i="7"/>
  <c r="AX133" i="7" s="1"/>
  <c r="R133" i="7" s="1"/>
  <c r="AW132" i="7"/>
  <c r="AX132" i="7" s="1"/>
  <c r="R132" i="7" s="1"/>
  <c r="AW131" i="7"/>
  <c r="AX131" i="7" s="1"/>
  <c r="R131" i="7" s="1"/>
  <c r="AW130" i="7"/>
  <c r="AX130" i="7" s="1"/>
  <c r="AW129" i="7"/>
  <c r="AX129" i="7" s="1"/>
  <c r="R129" i="7" s="1"/>
  <c r="AW128" i="7"/>
  <c r="AX128" i="7" s="1"/>
  <c r="R128" i="7" s="1"/>
  <c r="AW127" i="7"/>
  <c r="AX127" i="7" s="1"/>
  <c r="R127" i="7" s="1"/>
  <c r="AW126" i="7"/>
  <c r="AX126" i="7" s="1"/>
  <c r="R126" i="7" s="1"/>
  <c r="AW125" i="7"/>
  <c r="AX125" i="7" s="1"/>
  <c r="R125" i="7" s="1"/>
  <c r="AW124" i="7"/>
  <c r="AX124" i="7" s="1"/>
  <c r="R124" i="7" s="1"/>
  <c r="AW123" i="7"/>
  <c r="AX123" i="7" s="1"/>
  <c r="R123" i="7" s="1"/>
  <c r="AW107" i="7"/>
  <c r="AX107" i="7" s="1"/>
  <c r="R107" i="7" s="1"/>
  <c r="AW106" i="7"/>
  <c r="AX106" i="7" s="1"/>
  <c r="R106" i="7" s="1"/>
  <c r="AW105" i="7"/>
  <c r="AX105" i="7" s="1"/>
  <c r="R105" i="7" s="1"/>
  <c r="AW104" i="7"/>
  <c r="AX104" i="7" s="1"/>
  <c r="R104" i="7" s="1"/>
  <c r="AW103" i="7"/>
  <c r="AX103" i="7" s="1"/>
  <c r="R103" i="7" s="1"/>
  <c r="AW102" i="7"/>
  <c r="AX102" i="7" s="1"/>
  <c r="R102" i="7" s="1"/>
  <c r="AW101" i="7"/>
  <c r="AX101" i="7" s="1"/>
  <c r="R101" i="7" s="1"/>
  <c r="AW100" i="7"/>
  <c r="AX100" i="7" s="1"/>
  <c r="R100" i="7" s="1"/>
  <c r="AW99" i="7"/>
  <c r="AX99" i="7" s="1"/>
  <c r="R99" i="7" s="1"/>
  <c r="AW98" i="7"/>
  <c r="AX98" i="7" s="1"/>
  <c r="R98" i="7" s="1"/>
  <c r="AW97" i="7"/>
  <c r="AX97" i="7" s="1"/>
  <c r="R97" i="7" s="1"/>
  <c r="AW96" i="7"/>
  <c r="AX96" i="7" s="1"/>
  <c r="R96" i="7" s="1"/>
  <c r="AW95" i="7"/>
  <c r="AX95" i="7" s="1"/>
  <c r="R95" i="7" s="1"/>
  <c r="AW94" i="7"/>
  <c r="AX94" i="7" s="1"/>
  <c r="R94" i="7" s="1"/>
  <c r="AW93" i="7"/>
  <c r="AX93" i="7" s="1"/>
  <c r="R93" i="7" s="1"/>
  <c r="AW92" i="7"/>
  <c r="AX92" i="7" s="1"/>
  <c r="R92" i="7" s="1"/>
  <c r="AW91" i="7"/>
  <c r="AX91" i="7" s="1"/>
  <c r="R91" i="7" s="1"/>
  <c r="AW90" i="7"/>
  <c r="AX90" i="7" s="1"/>
  <c r="R90" i="7" s="1"/>
  <c r="AW89" i="7"/>
  <c r="AX89" i="7" s="1"/>
  <c r="R89" i="7" s="1"/>
  <c r="AW88" i="7"/>
  <c r="AX88" i="7" s="1"/>
  <c r="R88" i="7" s="1"/>
  <c r="AW87" i="7"/>
  <c r="AX87" i="7" s="1"/>
  <c r="R87" i="7" s="1"/>
  <c r="AW86" i="7"/>
  <c r="AX86" i="7" s="1"/>
  <c r="R86" i="7" s="1"/>
  <c r="AW85" i="7"/>
  <c r="AX85" i="7" s="1"/>
  <c r="R85" i="7" s="1"/>
  <c r="AW84" i="7"/>
  <c r="AX84" i="7" s="1"/>
  <c r="R84" i="7" s="1"/>
  <c r="AW83" i="7"/>
  <c r="AX83" i="7" s="1"/>
  <c r="R83" i="7" s="1"/>
  <c r="AW82" i="7"/>
  <c r="AX82" i="7" s="1"/>
  <c r="R82" i="7" s="1"/>
  <c r="AW81" i="7"/>
  <c r="AX81" i="7" s="1"/>
  <c r="R81" i="7" s="1"/>
  <c r="AW80" i="7"/>
  <c r="AX80" i="7" s="1"/>
  <c r="R80" i="7" s="1"/>
  <c r="AW79" i="7"/>
  <c r="AX79" i="7" s="1"/>
  <c r="R79" i="7" s="1"/>
  <c r="AW78" i="7"/>
  <c r="AX78" i="7" s="1"/>
  <c r="R78" i="7" s="1"/>
  <c r="AW77" i="7"/>
  <c r="AX77" i="7" s="1"/>
  <c r="R77" i="7" s="1"/>
  <c r="AW76" i="7"/>
  <c r="AX76" i="7" s="1"/>
  <c r="R76" i="7" s="1"/>
  <c r="AW75" i="7"/>
  <c r="AX75" i="7" s="1"/>
  <c r="R75" i="7" s="1"/>
  <c r="AW74" i="7"/>
  <c r="AX74" i="7" s="1"/>
  <c r="R74" i="7" s="1"/>
  <c r="AW73" i="7"/>
  <c r="AX73" i="7" s="1"/>
  <c r="R73" i="7" s="1"/>
  <c r="AW72" i="7"/>
  <c r="AX72" i="7" s="1"/>
  <c r="R72" i="7" s="1"/>
  <c r="AW71" i="7"/>
  <c r="AX71" i="7" s="1"/>
  <c r="R71" i="7" s="1"/>
  <c r="AW70" i="7"/>
  <c r="AX70" i="7" s="1"/>
  <c r="R70" i="7" s="1"/>
  <c r="AW69" i="7"/>
  <c r="AX69" i="7" s="1"/>
  <c r="R69" i="7" s="1"/>
  <c r="AW68" i="7"/>
  <c r="AX68" i="7" s="1"/>
  <c r="R68" i="7" s="1"/>
  <c r="AW30" i="7"/>
  <c r="AX30" i="7" s="1"/>
  <c r="AW31" i="7"/>
  <c r="AX31" i="7" s="1"/>
  <c r="AW32" i="7"/>
  <c r="AX32" i="7" s="1"/>
  <c r="AW33" i="7"/>
  <c r="AX33" i="7" s="1"/>
  <c r="AW34" i="7"/>
  <c r="AX34" i="7" s="1"/>
  <c r="AW35" i="7"/>
  <c r="AX35" i="7" s="1"/>
  <c r="AW36" i="7"/>
  <c r="AX36" i="7" s="1"/>
  <c r="AW37" i="7"/>
  <c r="AX37" i="7" s="1"/>
  <c r="AW38" i="7"/>
  <c r="AX38" i="7" s="1"/>
  <c r="AW39" i="7"/>
  <c r="AX39" i="7" s="1"/>
  <c r="R39" i="7" s="1"/>
  <c r="AW40" i="7"/>
  <c r="AX40" i="7" s="1"/>
  <c r="R40" i="7" s="1"/>
  <c r="AW41" i="7"/>
  <c r="AX41" i="7" s="1"/>
  <c r="AW42" i="7"/>
  <c r="AX42" i="7" s="1"/>
  <c r="AW43" i="7"/>
  <c r="AX43" i="7" s="1"/>
  <c r="AW44" i="7"/>
  <c r="AX44" i="7" s="1"/>
  <c r="R44" i="7" s="1"/>
  <c r="AW45" i="7"/>
  <c r="AX45" i="7" s="1"/>
  <c r="R45" i="7" s="1"/>
  <c r="AW46" i="7"/>
  <c r="AX46" i="7" s="1"/>
  <c r="AW47" i="7"/>
  <c r="AX47" i="7" s="1"/>
  <c r="AW48" i="7"/>
  <c r="AX48" i="7" s="1"/>
  <c r="AW49" i="7"/>
  <c r="AX49" i="7" s="1"/>
  <c r="R49" i="7" s="1"/>
  <c r="AW50" i="7"/>
  <c r="AX50" i="7" s="1"/>
  <c r="AW51" i="7"/>
  <c r="AX51" i="7" s="1"/>
  <c r="AW19" i="7"/>
  <c r="AX19" i="7" s="1"/>
  <c r="R19" i="7" s="1"/>
  <c r="AW18" i="7"/>
  <c r="AX18" i="7" s="1"/>
  <c r="AW29" i="7"/>
  <c r="AX29" i="7" s="1"/>
  <c r="AW28" i="7"/>
  <c r="AX28" i="7" s="1"/>
  <c r="AW27" i="7"/>
  <c r="AX27" i="7" s="1"/>
  <c r="R27" i="7" s="1"/>
  <c r="AW26" i="7"/>
  <c r="AX26" i="7" s="1"/>
  <c r="R26" i="7" s="1"/>
  <c r="AW25" i="7"/>
  <c r="AX25" i="7" s="1"/>
  <c r="R25" i="7" s="1"/>
  <c r="AW24" i="7"/>
  <c r="AX24" i="7" s="1"/>
  <c r="AW23" i="7"/>
  <c r="AX23" i="7" s="1"/>
  <c r="AW22" i="7"/>
  <c r="AX22" i="7" s="1"/>
  <c r="AW21" i="7"/>
  <c r="AX21" i="7" s="1"/>
  <c r="AW20" i="7"/>
  <c r="AX20" i="7" s="1"/>
  <c r="AW13" i="7"/>
  <c r="AX13" i="7" s="1"/>
  <c r="AW14" i="7"/>
  <c r="AW15" i="7"/>
  <c r="AW16" i="7"/>
  <c r="AW17" i="7"/>
  <c r="AW12" i="7"/>
  <c r="AX12" i="7" s="1"/>
  <c r="C11" i="19"/>
  <c r="D11" i="19" s="1"/>
  <c r="B11" i="19"/>
  <c r="R48" i="7" l="1"/>
  <c r="R38" i="7"/>
  <c r="R130" i="7"/>
  <c r="R155" i="7"/>
  <c r="R50" i="7"/>
  <c r="R162" i="7"/>
  <c r="R20" i="7"/>
  <c r="R22" i="7"/>
  <c r="R12" i="7"/>
  <c r="R29" i="7"/>
  <c r="R21" i="7"/>
  <c r="R28" i="7"/>
  <c r="R35" i="7"/>
  <c r="R34" i="7"/>
  <c r="R30" i="7"/>
  <c r="R31" i="7"/>
  <c r="R41" i="7"/>
  <c r="R51" i="7"/>
  <c r="R32" i="7"/>
  <c r="R42" i="7"/>
  <c r="R23" i="7"/>
  <c r="R33" i="7"/>
  <c r="R43" i="7"/>
  <c r="R13" i="7"/>
  <c r="R24" i="7"/>
  <c r="R37" i="7"/>
  <c r="R47" i="7"/>
  <c r="R36" i="7"/>
  <c r="R46" i="7"/>
  <c r="R18" i="7"/>
  <c r="AX15" i="7"/>
  <c r="AX17" i="7"/>
  <c r="AX16" i="7"/>
  <c r="AX14" i="7"/>
  <c r="R17" i="7" l="1"/>
  <c r="R16" i="7"/>
  <c r="R14" i="7"/>
  <c r="R15" i="7"/>
  <c r="B111" i="7" l="1"/>
  <c r="L14846" i="3"/>
  <c r="L14847" i="3"/>
  <c r="L14848" i="3"/>
  <c r="L14849" i="3"/>
  <c r="L14850" i="3"/>
  <c r="L14851" i="3"/>
  <c r="L14852" i="3"/>
  <c r="L14853" i="3"/>
  <c r="L14854" i="3"/>
  <c r="L14855" i="3"/>
  <c r="L14856" i="3"/>
  <c r="L14857" i="3"/>
  <c r="L14858" i="3"/>
  <c r="L14859" i="3"/>
  <c r="L14860" i="3"/>
  <c r="L14861" i="3"/>
  <c r="L14862" i="3"/>
  <c r="L14863" i="3"/>
  <c r="L14864" i="3"/>
  <c r="L14865" i="3"/>
  <c r="L14866" i="3"/>
  <c r="L14867" i="3"/>
  <c r="L14868" i="3"/>
  <c r="L14869" i="3"/>
  <c r="L14870" i="3"/>
  <c r="L14871" i="3"/>
  <c r="L14872" i="3"/>
  <c r="L14873" i="3"/>
  <c r="L14874" i="3"/>
  <c r="L14875" i="3"/>
  <c r="L14876" i="3"/>
  <c r="L14877" i="3"/>
  <c r="L14878" i="3"/>
  <c r="L14879" i="3"/>
  <c r="L14880" i="3"/>
  <c r="L14881" i="3"/>
  <c r="L14882" i="3"/>
  <c r="L14883" i="3"/>
  <c r="L14884" i="3"/>
  <c r="L14885" i="3"/>
  <c r="L14886" i="3"/>
  <c r="L14887" i="3"/>
  <c r="L14888" i="3"/>
  <c r="L14889" i="3"/>
  <c r="L14890" i="3"/>
  <c r="L14891" i="3"/>
  <c r="L14892" i="3"/>
  <c r="L14893" i="3"/>
  <c r="L14894" i="3"/>
  <c r="L14895" i="3"/>
  <c r="L14896" i="3"/>
  <c r="L14897" i="3"/>
  <c r="L14898" i="3"/>
  <c r="L14899" i="3"/>
  <c r="L14900" i="3"/>
  <c r="L14901" i="3"/>
  <c r="L14902" i="3"/>
  <c r="L14903" i="3"/>
  <c r="L14904" i="3"/>
  <c r="L14905" i="3"/>
  <c r="L14906" i="3"/>
  <c r="L14907" i="3"/>
  <c r="L14908" i="3"/>
  <c r="L14909" i="3"/>
  <c r="L14910" i="3"/>
  <c r="L14911" i="3"/>
  <c r="L14912" i="3"/>
  <c r="L14913" i="3"/>
  <c r="L14914" i="3"/>
  <c r="L14915" i="3"/>
  <c r="L14916" i="3"/>
  <c r="L14917" i="3"/>
  <c r="L14918" i="3"/>
  <c r="L14919" i="3"/>
  <c r="L14920" i="3"/>
  <c r="L14921" i="3"/>
  <c r="L14922" i="3"/>
  <c r="L14923" i="3"/>
  <c r="L14924" i="3"/>
  <c r="L14925" i="3"/>
  <c r="L14926" i="3"/>
  <c r="L14927" i="3"/>
  <c r="L14928" i="3"/>
  <c r="L14929" i="3"/>
  <c r="L14930" i="3"/>
  <c r="L14931" i="3"/>
  <c r="L14932" i="3"/>
  <c r="L14933" i="3"/>
  <c r="L14934" i="3"/>
  <c r="L14935" i="3"/>
  <c r="L14936" i="3"/>
  <c r="L14937" i="3"/>
  <c r="L14938" i="3"/>
  <c r="L14939" i="3"/>
  <c r="L14940" i="3"/>
  <c r="L14941" i="3"/>
  <c r="L14942" i="3"/>
  <c r="L14943" i="3"/>
  <c r="L14944" i="3"/>
  <c r="L14945" i="3"/>
  <c r="L14946" i="3"/>
  <c r="L14947" i="3"/>
  <c r="L14948" i="3"/>
  <c r="L14949" i="3"/>
  <c r="L14950" i="3"/>
  <c r="L14951" i="3"/>
  <c r="L14952" i="3"/>
  <c r="L14953" i="3"/>
  <c r="L14954" i="3"/>
  <c r="L14955" i="3"/>
  <c r="L14956" i="3"/>
  <c r="L14957" i="3"/>
  <c r="L14958" i="3"/>
  <c r="L14959" i="3"/>
  <c r="L14960" i="3"/>
  <c r="L14961" i="3"/>
  <c r="L14962" i="3"/>
  <c r="L14963" i="3"/>
  <c r="L14964" i="3"/>
  <c r="L14965" i="3"/>
  <c r="L14966" i="3"/>
  <c r="L14967" i="3"/>
  <c r="L14968" i="3"/>
  <c r="L14969" i="3"/>
  <c r="L14970" i="3"/>
  <c r="L14971" i="3"/>
  <c r="L14972" i="3"/>
  <c r="L14973" i="3"/>
  <c r="L14974" i="3"/>
  <c r="L14975" i="3"/>
  <c r="L14976" i="3"/>
  <c r="C68" i="21" l="1"/>
  <c r="C20" i="22"/>
  <c r="B40" i="22"/>
  <c r="B31" i="22"/>
  <c r="B30" i="22"/>
  <c r="B28" i="22"/>
  <c r="C14" i="22"/>
  <c r="H12" i="22"/>
  <c r="C12" i="22"/>
  <c r="C10" i="22"/>
  <c r="H8" i="22"/>
  <c r="H7" i="22"/>
  <c r="H6" i="22"/>
  <c r="H5" i="22"/>
  <c r="D64" i="21"/>
  <c r="D119" i="21"/>
  <c r="D174" i="21"/>
  <c r="D229" i="21"/>
  <c r="D284" i="21"/>
  <c r="H327" i="21"/>
  <c r="G327" i="21"/>
  <c r="C327" i="21"/>
  <c r="H326" i="21"/>
  <c r="G326" i="21"/>
  <c r="C326" i="21"/>
  <c r="H325" i="21"/>
  <c r="G325" i="21"/>
  <c r="C325" i="21"/>
  <c r="H324" i="21"/>
  <c r="G324" i="21"/>
  <c r="C324" i="21"/>
  <c r="H323" i="21"/>
  <c r="G323" i="21"/>
  <c r="C323" i="21"/>
  <c r="H322" i="21"/>
  <c r="G322" i="21"/>
  <c r="C322" i="21"/>
  <c r="H321" i="21"/>
  <c r="G321" i="21"/>
  <c r="C321" i="21"/>
  <c r="H320" i="21"/>
  <c r="G320" i="21"/>
  <c r="C320" i="21"/>
  <c r="H319" i="21"/>
  <c r="G319" i="21"/>
  <c r="C319" i="21"/>
  <c r="H318" i="21"/>
  <c r="G318" i="21"/>
  <c r="C318" i="21"/>
  <c r="H317" i="21"/>
  <c r="G317" i="21"/>
  <c r="C317" i="21"/>
  <c r="H316" i="21"/>
  <c r="G316" i="21"/>
  <c r="C316" i="21"/>
  <c r="H315" i="21"/>
  <c r="G315" i="21"/>
  <c r="C315" i="21"/>
  <c r="H314" i="21"/>
  <c r="G314" i="21"/>
  <c r="C314" i="21"/>
  <c r="H313" i="21"/>
  <c r="G313" i="21"/>
  <c r="C313" i="21"/>
  <c r="H312" i="21"/>
  <c r="G312" i="21"/>
  <c r="C312" i="21"/>
  <c r="H311" i="21"/>
  <c r="G311" i="21"/>
  <c r="C311" i="21"/>
  <c r="H310" i="21"/>
  <c r="G310" i="21"/>
  <c r="C310" i="21"/>
  <c r="H309" i="21"/>
  <c r="G309" i="21"/>
  <c r="C309" i="21"/>
  <c r="H308" i="21"/>
  <c r="G308" i="21"/>
  <c r="C308" i="21"/>
  <c r="H307" i="21"/>
  <c r="G307" i="21"/>
  <c r="C307" i="21"/>
  <c r="H306" i="21"/>
  <c r="G306" i="21"/>
  <c r="C306" i="21"/>
  <c r="H305" i="21"/>
  <c r="G305" i="21"/>
  <c r="C305" i="21"/>
  <c r="H304" i="21"/>
  <c r="G304" i="21"/>
  <c r="C304" i="21"/>
  <c r="H303" i="21"/>
  <c r="G303" i="21"/>
  <c r="C303" i="21"/>
  <c r="H302" i="21"/>
  <c r="G302" i="21"/>
  <c r="C302" i="21"/>
  <c r="H301" i="21"/>
  <c r="G301" i="21"/>
  <c r="C301" i="21"/>
  <c r="H300" i="21"/>
  <c r="G300" i="21"/>
  <c r="C300" i="21"/>
  <c r="H299" i="21"/>
  <c r="G299" i="21"/>
  <c r="C299" i="21"/>
  <c r="H298" i="21"/>
  <c r="G298" i="21"/>
  <c r="C298" i="21"/>
  <c r="H297" i="21"/>
  <c r="G297" i="21"/>
  <c r="C297" i="21"/>
  <c r="H296" i="21"/>
  <c r="G296" i="21"/>
  <c r="C296" i="21"/>
  <c r="H295" i="21"/>
  <c r="G295" i="21"/>
  <c r="C295" i="21"/>
  <c r="H294" i="21"/>
  <c r="G294" i="21"/>
  <c r="C294" i="21"/>
  <c r="H293" i="21"/>
  <c r="G293" i="21"/>
  <c r="C293" i="21"/>
  <c r="H292" i="21"/>
  <c r="G292" i="21"/>
  <c r="C292" i="21"/>
  <c r="H291" i="21"/>
  <c r="G291" i="21"/>
  <c r="C291" i="21"/>
  <c r="H290" i="21"/>
  <c r="G290" i="21"/>
  <c r="C290" i="21"/>
  <c r="H289" i="21"/>
  <c r="G289" i="21"/>
  <c r="C289" i="21"/>
  <c r="H288" i="21"/>
  <c r="G288" i="21"/>
  <c r="C288" i="21"/>
  <c r="H272" i="21"/>
  <c r="G272" i="21"/>
  <c r="C272" i="21"/>
  <c r="H271" i="21"/>
  <c r="G271" i="21"/>
  <c r="C271" i="21"/>
  <c r="H270" i="21"/>
  <c r="G270" i="21"/>
  <c r="C270" i="21"/>
  <c r="H269" i="21"/>
  <c r="G269" i="21"/>
  <c r="C269" i="21"/>
  <c r="H268" i="21"/>
  <c r="G268" i="21"/>
  <c r="C268" i="21"/>
  <c r="H267" i="21"/>
  <c r="G267" i="21"/>
  <c r="C267" i="21"/>
  <c r="H266" i="21"/>
  <c r="G266" i="21"/>
  <c r="C266" i="21"/>
  <c r="H265" i="21"/>
  <c r="G265" i="21"/>
  <c r="C265" i="21"/>
  <c r="H264" i="21"/>
  <c r="G264" i="21"/>
  <c r="C264" i="21"/>
  <c r="H263" i="21"/>
  <c r="G263" i="21"/>
  <c r="C263" i="21"/>
  <c r="H262" i="21"/>
  <c r="G262" i="21"/>
  <c r="C262" i="21"/>
  <c r="H261" i="21"/>
  <c r="G261" i="21"/>
  <c r="C261" i="21"/>
  <c r="H260" i="21"/>
  <c r="G260" i="21"/>
  <c r="C260" i="21"/>
  <c r="H259" i="21"/>
  <c r="G259" i="21"/>
  <c r="C259" i="21"/>
  <c r="H258" i="21"/>
  <c r="G258" i="21"/>
  <c r="C258" i="21"/>
  <c r="H257" i="21"/>
  <c r="G257" i="21"/>
  <c r="C257" i="21"/>
  <c r="H256" i="21"/>
  <c r="G256" i="21"/>
  <c r="C256" i="21"/>
  <c r="H255" i="21"/>
  <c r="G255" i="21"/>
  <c r="C255" i="21"/>
  <c r="H254" i="21"/>
  <c r="G254" i="21"/>
  <c r="C254" i="21"/>
  <c r="H253" i="21"/>
  <c r="G253" i="21"/>
  <c r="C253" i="21"/>
  <c r="H252" i="21"/>
  <c r="G252" i="21"/>
  <c r="C252" i="21"/>
  <c r="H251" i="21"/>
  <c r="G251" i="21"/>
  <c r="C251" i="21"/>
  <c r="H250" i="21"/>
  <c r="G250" i="21"/>
  <c r="C250" i="21"/>
  <c r="H249" i="21"/>
  <c r="G249" i="21"/>
  <c r="C249" i="21"/>
  <c r="H248" i="21"/>
  <c r="G248" i="21"/>
  <c r="C248" i="21"/>
  <c r="H247" i="21"/>
  <c r="G247" i="21"/>
  <c r="C247" i="21"/>
  <c r="H246" i="21"/>
  <c r="G246" i="21"/>
  <c r="C246" i="21"/>
  <c r="H245" i="21"/>
  <c r="G245" i="21"/>
  <c r="C245" i="21"/>
  <c r="H244" i="21"/>
  <c r="G244" i="21"/>
  <c r="C244" i="21"/>
  <c r="H243" i="21"/>
  <c r="G243" i="21"/>
  <c r="C243" i="21"/>
  <c r="H242" i="21"/>
  <c r="G242" i="21"/>
  <c r="C242" i="21"/>
  <c r="H241" i="21"/>
  <c r="G241" i="21"/>
  <c r="C241" i="21"/>
  <c r="H240" i="21"/>
  <c r="G240" i="21"/>
  <c r="C240" i="21"/>
  <c r="H239" i="21"/>
  <c r="G239" i="21"/>
  <c r="C239" i="21"/>
  <c r="H238" i="21"/>
  <c r="G238" i="21"/>
  <c r="C238" i="21"/>
  <c r="H237" i="21"/>
  <c r="G237" i="21"/>
  <c r="C237" i="21"/>
  <c r="H236" i="21"/>
  <c r="G236" i="21"/>
  <c r="C236" i="21"/>
  <c r="H235" i="21"/>
  <c r="G235" i="21"/>
  <c r="C235" i="21"/>
  <c r="H234" i="21"/>
  <c r="G234" i="21"/>
  <c r="C234" i="21"/>
  <c r="H233" i="21"/>
  <c r="G233" i="21"/>
  <c r="C233" i="21"/>
  <c r="H217" i="21"/>
  <c r="G217" i="21"/>
  <c r="C217" i="21"/>
  <c r="H216" i="21"/>
  <c r="G216" i="21"/>
  <c r="C216" i="21"/>
  <c r="H215" i="21"/>
  <c r="G215" i="21"/>
  <c r="C215" i="21"/>
  <c r="H214" i="21"/>
  <c r="G214" i="21"/>
  <c r="C214" i="21"/>
  <c r="H213" i="21"/>
  <c r="G213" i="21"/>
  <c r="C213" i="21"/>
  <c r="H212" i="21"/>
  <c r="G212" i="21"/>
  <c r="C212" i="21"/>
  <c r="H211" i="21"/>
  <c r="G211" i="21"/>
  <c r="C211" i="21"/>
  <c r="H210" i="21"/>
  <c r="G210" i="21"/>
  <c r="C210" i="21"/>
  <c r="H209" i="21"/>
  <c r="G209" i="21"/>
  <c r="C209" i="21"/>
  <c r="H208" i="21"/>
  <c r="G208" i="21"/>
  <c r="C208" i="21"/>
  <c r="H207" i="21"/>
  <c r="G207" i="21"/>
  <c r="C207" i="21"/>
  <c r="H206" i="21"/>
  <c r="G206" i="21"/>
  <c r="C206" i="21"/>
  <c r="H205" i="21"/>
  <c r="G205" i="21"/>
  <c r="C205" i="21"/>
  <c r="H204" i="21"/>
  <c r="G204" i="21"/>
  <c r="C204" i="21"/>
  <c r="H203" i="21"/>
  <c r="G203" i="21"/>
  <c r="C203" i="21"/>
  <c r="H202" i="21"/>
  <c r="G202" i="21"/>
  <c r="C202" i="21"/>
  <c r="H201" i="21"/>
  <c r="G201" i="21"/>
  <c r="C201" i="21"/>
  <c r="H200" i="21"/>
  <c r="G200" i="21"/>
  <c r="C200" i="21"/>
  <c r="H199" i="21"/>
  <c r="G199" i="21"/>
  <c r="C199" i="21"/>
  <c r="H198" i="21"/>
  <c r="G198" i="21"/>
  <c r="C198" i="21"/>
  <c r="H197" i="21"/>
  <c r="G197" i="21"/>
  <c r="C197" i="21"/>
  <c r="H196" i="21"/>
  <c r="G196" i="21"/>
  <c r="C196" i="21"/>
  <c r="H195" i="21"/>
  <c r="G195" i="21"/>
  <c r="C195" i="21"/>
  <c r="H194" i="21"/>
  <c r="G194" i="21"/>
  <c r="C194" i="21"/>
  <c r="H193" i="21"/>
  <c r="G193" i="21"/>
  <c r="C193" i="21"/>
  <c r="H192" i="21"/>
  <c r="G192" i="21"/>
  <c r="C192" i="21"/>
  <c r="H191" i="21"/>
  <c r="G191" i="21"/>
  <c r="C191" i="21"/>
  <c r="H190" i="21"/>
  <c r="G190" i="21"/>
  <c r="C190" i="21"/>
  <c r="H189" i="21"/>
  <c r="G189" i="21"/>
  <c r="C189" i="21"/>
  <c r="H188" i="21"/>
  <c r="G188" i="21"/>
  <c r="C188" i="21"/>
  <c r="H187" i="21"/>
  <c r="G187" i="21"/>
  <c r="C187" i="21"/>
  <c r="H186" i="21"/>
  <c r="G186" i="21"/>
  <c r="C186" i="21"/>
  <c r="H185" i="21"/>
  <c r="G185" i="21"/>
  <c r="C185" i="21"/>
  <c r="H184" i="21"/>
  <c r="G184" i="21"/>
  <c r="C184" i="21"/>
  <c r="H183" i="21"/>
  <c r="G183" i="21"/>
  <c r="C183" i="21"/>
  <c r="H182" i="21"/>
  <c r="G182" i="21"/>
  <c r="C182" i="21"/>
  <c r="H181" i="21"/>
  <c r="G181" i="21"/>
  <c r="C181" i="21"/>
  <c r="H180" i="21"/>
  <c r="G180" i="21"/>
  <c r="C180" i="21"/>
  <c r="H179" i="21"/>
  <c r="G179" i="21"/>
  <c r="C179" i="21"/>
  <c r="H178" i="21"/>
  <c r="G178" i="21"/>
  <c r="C178" i="21"/>
  <c r="H162" i="21"/>
  <c r="G162" i="21"/>
  <c r="C162" i="21"/>
  <c r="H161" i="21"/>
  <c r="G161" i="21"/>
  <c r="C161" i="21"/>
  <c r="H160" i="21"/>
  <c r="G160" i="21"/>
  <c r="C160" i="21"/>
  <c r="H159" i="21"/>
  <c r="G159" i="21"/>
  <c r="C159" i="21"/>
  <c r="H158" i="21"/>
  <c r="G158" i="21"/>
  <c r="C158" i="21"/>
  <c r="H157" i="21"/>
  <c r="G157" i="21"/>
  <c r="C157" i="21"/>
  <c r="H156" i="21"/>
  <c r="G156" i="21"/>
  <c r="C156" i="21"/>
  <c r="H155" i="21"/>
  <c r="G155" i="21"/>
  <c r="C155" i="21"/>
  <c r="H154" i="21"/>
  <c r="G154" i="21"/>
  <c r="C154" i="21"/>
  <c r="H153" i="21"/>
  <c r="G153" i="21"/>
  <c r="C153" i="21"/>
  <c r="H152" i="21"/>
  <c r="G152" i="21"/>
  <c r="C152" i="21"/>
  <c r="H151" i="21"/>
  <c r="G151" i="21"/>
  <c r="C151" i="21"/>
  <c r="H150" i="21"/>
  <c r="G150" i="21"/>
  <c r="C150" i="21"/>
  <c r="H149" i="21"/>
  <c r="G149" i="21"/>
  <c r="C149" i="21"/>
  <c r="H148" i="21"/>
  <c r="G148" i="21"/>
  <c r="C148" i="21"/>
  <c r="H147" i="21"/>
  <c r="G147" i="21"/>
  <c r="C147" i="21"/>
  <c r="H146" i="21"/>
  <c r="G146" i="21"/>
  <c r="C146" i="21"/>
  <c r="H145" i="21"/>
  <c r="G145" i="21"/>
  <c r="C145" i="21"/>
  <c r="H144" i="21"/>
  <c r="G144" i="21"/>
  <c r="C144" i="21"/>
  <c r="H143" i="21"/>
  <c r="G143" i="21"/>
  <c r="C143" i="21"/>
  <c r="H142" i="21"/>
  <c r="G142" i="21"/>
  <c r="C142" i="21"/>
  <c r="H141" i="21"/>
  <c r="G141" i="21"/>
  <c r="C141" i="21"/>
  <c r="H140" i="21"/>
  <c r="G140" i="21"/>
  <c r="C140" i="21"/>
  <c r="H139" i="21"/>
  <c r="G139" i="21"/>
  <c r="C139" i="21"/>
  <c r="H138" i="21"/>
  <c r="G138" i="21"/>
  <c r="C138" i="21"/>
  <c r="H137" i="21"/>
  <c r="G137" i="21"/>
  <c r="C137" i="21"/>
  <c r="H136" i="21"/>
  <c r="G136" i="21"/>
  <c r="C136" i="21"/>
  <c r="H135" i="21"/>
  <c r="G135" i="21"/>
  <c r="C135" i="21"/>
  <c r="H134" i="21"/>
  <c r="G134" i="21"/>
  <c r="C134" i="21"/>
  <c r="H133" i="21"/>
  <c r="G133" i="21"/>
  <c r="C133" i="21"/>
  <c r="H132" i="21"/>
  <c r="G132" i="21"/>
  <c r="C132" i="21"/>
  <c r="H131" i="21"/>
  <c r="G131" i="21"/>
  <c r="C131" i="21"/>
  <c r="H130" i="21"/>
  <c r="G130" i="21"/>
  <c r="C130" i="21"/>
  <c r="H129" i="21"/>
  <c r="G129" i="21"/>
  <c r="C129" i="21"/>
  <c r="H128" i="21"/>
  <c r="G128" i="21"/>
  <c r="C128" i="21"/>
  <c r="H127" i="21"/>
  <c r="G127" i="21"/>
  <c r="C127" i="21"/>
  <c r="H126" i="21"/>
  <c r="G126" i="21"/>
  <c r="C126" i="21"/>
  <c r="H125" i="21"/>
  <c r="G125" i="21"/>
  <c r="C125" i="21"/>
  <c r="H124" i="21"/>
  <c r="G124" i="21"/>
  <c r="C124" i="21"/>
  <c r="H123" i="21"/>
  <c r="G123" i="21"/>
  <c r="C123" i="21"/>
  <c r="H107" i="21"/>
  <c r="G107" i="21"/>
  <c r="C107" i="21"/>
  <c r="H106" i="21"/>
  <c r="G106" i="21"/>
  <c r="C106" i="21"/>
  <c r="H105" i="21"/>
  <c r="G105" i="21"/>
  <c r="C105" i="21"/>
  <c r="H104" i="21"/>
  <c r="G104" i="21"/>
  <c r="C104" i="21"/>
  <c r="H103" i="21"/>
  <c r="G103" i="21"/>
  <c r="C103" i="21"/>
  <c r="H102" i="21"/>
  <c r="G102" i="21"/>
  <c r="C102" i="21"/>
  <c r="H101" i="21"/>
  <c r="G101" i="21"/>
  <c r="C101" i="21"/>
  <c r="H100" i="21"/>
  <c r="G100" i="21"/>
  <c r="C100" i="21"/>
  <c r="H99" i="21"/>
  <c r="G99" i="21"/>
  <c r="C99" i="21"/>
  <c r="H98" i="21"/>
  <c r="G98" i="21"/>
  <c r="C98" i="21"/>
  <c r="H97" i="21"/>
  <c r="G97" i="21"/>
  <c r="C97" i="21"/>
  <c r="H96" i="21"/>
  <c r="G96" i="21"/>
  <c r="C96" i="21"/>
  <c r="H95" i="21"/>
  <c r="G95" i="21"/>
  <c r="C95" i="21"/>
  <c r="H94" i="21"/>
  <c r="G94" i="21"/>
  <c r="C94" i="21"/>
  <c r="H93" i="21"/>
  <c r="G93" i="21"/>
  <c r="C93" i="21"/>
  <c r="H92" i="21"/>
  <c r="G92" i="21"/>
  <c r="C92" i="21"/>
  <c r="H91" i="21"/>
  <c r="G91" i="21"/>
  <c r="C91" i="21"/>
  <c r="H90" i="21"/>
  <c r="G90" i="21"/>
  <c r="C90" i="21"/>
  <c r="H89" i="21"/>
  <c r="G89" i="21"/>
  <c r="C89" i="21"/>
  <c r="H88" i="21"/>
  <c r="G88" i="21"/>
  <c r="C88" i="21"/>
  <c r="H87" i="21"/>
  <c r="G87" i="21"/>
  <c r="C87" i="21"/>
  <c r="H86" i="21"/>
  <c r="G86" i="21"/>
  <c r="C86" i="21"/>
  <c r="H85" i="21"/>
  <c r="G85" i="21"/>
  <c r="C85" i="21"/>
  <c r="H84" i="21"/>
  <c r="G84" i="21"/>
  <c r="C84" i="21"/>
  <c r="H83" i="21"/>
  <c r="G83" i="21"/>
  <c r="C83" i="21"/>
  <c r="H82" i="21"/>
  <c r="G82" i="21"/>
  <c r="C82" i="21"/>
  <c r="H81" i="21"/>
  <c r="G81" i="21"/>
  <c r="C81" i="21"/>
  <c r="H80" i="21"/>
  <c r="G80" i="21"/>
  <c r="C80" i="21"/>
  <c r="H79" i="21"/>
  <c r="G79" i="21"/>
  <c r="C79" i="21"/>
  <c r="H78" i="21"/>
  <c r="G78" i="21"/>
  <c r="C78" i="21"/>
  <c r="H77" i="21"/>
  <c r="G77" i="21"/>
  <c r="C77" i="21"/>
  <c r="H76" i="21"/>
  <c r="G76" i="21"/>
  <c r="C76" i="21"/>
  <c r="H75" i="21"/>
  <c r="G75" i="21"/>
  <c r="C75" i="21"/>
  <c r="H74" i="21"/>
  <c r="G74" i="21"/>
  <c r="C74" i="21"/>
  <c r="H73" i="21"/>
  <c r="G73" i="21"/>
  <c r="C73" i="21"/>
  <c r="H72" i="21"/>
  <c r="G72" i="21"/>
  <c r="C72" i="21"/>
  <c r="H71" i="21"/>
  <c r="G71" i="21"/>
  <c r="C71" i="21"/>
  <c r="H70" i="21"/>
  <c r="G70" i="21"/>
  <c r="C70" i="21"/>
  <c r="H69" i="21"/>
  <c r="G69" i="21"/>
  <c r="C69" i="21"/>
  <c r="H68" i="21"/>
  <c r="G68" i="21"/>
  <c r="H51" i="21"/>
  <c r="G51" i="21"/>
  <c r="C51" i="21"/>
  <c r="H50" i="21"/>
  <c r="G50" i="21"/>
  <c r="C50" i="21"/>
  <c r="H49" i="21"/>
  <c r="G49" i="21"/>
  <c r="C49" i="21"/>
  <c r="H48" i="21"/>
  <c r="G48" i="21"/>
  <c r="C48" i="21"/>
  <c r="H47" i="21"/>
  <c r="G47" i="21"/>
  <c r="C47" i="21"/>
  <c r="H46" i="21"/>
  <c r="G46" i="21"/>
  <c r="C46" i="21"/>
  <c r="H45" i="21"/>
  <c r="G45" i="21"/>
  <c r="C45" i="21"/>
  <c r="H44" i="21"/>
  <c r="G44" i="21"/>
  <c r="C44" i="21"/>
  <c r="H43" i="21"/>
  <c r="G43" i="21"/>
  <c r="C43" i="21"/>
  <c r="H42" i="21"/>
  <c r="G42" i="21"/>
  <c r="C42" i="21"/>
  <c r="H41" i="21"/>
  <c r="G41" i="21"/>
  <c r="C41" i="21"/>
  <c r="H40" i="21"/>
  <c r="G40" i="21"/>
  <c r="C40" i="21"/>
  <c r="H39" i="21"/>
  <c r="G39" i="21"/>
  <c r="C39" i="21"/>
  <c r="H38" i="21"/>
  <c r="G38" i="21"/>
  <c r="C38" i="21"/>
  <c r="H37" i="21"/>
  <c r="G37" i="21"/>
  <c r="C37" i="21"/>
  <c r="H36" i="21"/>
  <c r="G36" i="21"/>
  <c r="C36" i="21"/>
  <c r="H35" i="21"/>
  <c r="G35" i="21"/>
  <c r="C35" i="21"/>
  <c r="H34" i="21"/>
  <c r="G34" i="21"/>
  <c r="C34" i="21"/>
  <c r="H33" i="21"/>
  <c r="G33" i="21"/>
  <c r="C33" i="21"/>
  <c r="H32" i="21"/>
  <c r="G32" i="21"/>
  <c r="C32" i="21"/>
  <c r="H31" i="21"/>
  <c r="G31" i="21"/>
  <c r="H30" i="21"/>
  <c r="G30" i="21"/>
  <c r="H29" i="21"/>
  <c r="G29" i="21"/>
  <c r="H28" i="21"/>
  <c r="G28" i="21"/>
  <c r="H27" i="21"/>
  <c r="G27" i="21"/>
  <c r="H26" i="21"/>
  <c r="G26" i="21"/>
  <c r="H25" i="21"/>
  <c r="G25" i="21"/>
  <c r="H24" i="21"/>
  <c r="G24" i="21"/>
  <c r="H23" i="21"/>
  <c r="G23" i="21"/>
  <c r="H22" i="21"/>
  <c r="G22" i="21"/>
  <c r="H21" i="21"/>
  <c r="G21" i="21"/>
  <c r="H20" i="21"/>
  <c r="G20" i="21"/>
  <c r="H19" i="21"/>
  <c r="G19" i="21"/>
  <c r="H18" i="21"/>
  <c r="G18" i="21"/>
  <c r="H17" i="21"/>
  <c r="G17" i="21"/>
  <c r="H16" i="21"/>
  <c r="G16" i="21"/>
  <c r="H15" i="21"/>
  <c r="G15" i="21"/>
  <c r="H14" i="21"/>
  <c r="G14" i="21"/>
  <c r="H13" i="21"/>
  <c r="G13" i="21"/>
  <c r="H12" i="21"/>
  <c r="G12" i="21"/>
  <c r="B331" i="21"/>
  <c r="B330" i="21"/>
  <c r="B329" i="21"/>
  <c r="I284" i="21"/>
  <c r="D282" i="21"/>
  <c r="I280" i="21"/>
  <c r="D280" i="21"/>
  <c r="B276" i="21"/>
  <c r="B275" i="21"/>
  <c r="B274" i="21"/>
  <c r="I229" i="21"/>
  <c r="D227" i="21"/>
  <c r="I225" i="21"/>
  <c r="D225" i="21"/>
  <c r="B221" i="21"/>
  <c r="B220" i="21"/>
  <c r="B219" i="21"/>
  <c r="I174" i="21"/>
  <c r="D172" i="21"/>
  <c r="I170" i="21"/>
  <c r="D170" i="21"/>
  <c r="B166" i="21"/>
  <c r="B165" i="21"/>
  <c r="B164" i="21"/>
  <c r="I119" i="21"/>
  <c r="D117" i="21"/>
  <c r="I115" i="21"/>
  <c r="D115" i="21"/>
  <c r="B111" i="21"/>
  <c r="B110" i="21"/>
  <c r="B109" i="21"/>
  <c r="I64" i="21"/>
  <c r="D62" i="21"/>
  <c r="I60" i="21"/>
  <c r="D60" i="21"/>
  <c r="I8" i="21"/>
  <c r="I6" i="21"/>
  <c r="I62" i="21" s="1"/>
  <c r="D6" i="21"/>
  <c r="I4" i="21"/>
  <c r="D4" i="21"/>
  <c r="G273" i="21" l="1"/>
  <c r="G218" i="21"/>
  <c r="G328" i="21"/>
  <c r="G108" i="21"/>
  <c r="G163" i="21"/>
  <c r="G52" i="21"/>
  <c r="I282" i="21"/>
  <c r="I227" i="21"/>
  <c r="I172" i="21"/>
  <c r="I117" i="21"/>
  <c r="C20" i="19" l="1"/>
  <c r="D20" i="19" s="1"/>
  <c r="C21" i="19"/>
  <c r="D21" i="19" s="1"/>
  <c r="C22" i="19"/>
  <c r="D22" i="19" s="1"/>
  <c r="C23" i="19"/>
  <c r="D23" i="19" s="1"/>
  <c r="C24" i="19"/>
  <c r="D24" i="19" s="1"/>
  <c r="C25" i="19"/>
  <c r="D25" i="19" s="1"/>
  <c r="C26" i="19"/>
  <c r="D26" i="19" s="1"/>
  <c r="C27" i="19"/>
  <c r="D27" i="19" s="1"/>
  <c r="C28" i="19"/>
  <c r="D28" i="19" s="1"/>
  <c r="C29" i="19"/>
  <c r="D29" i="19" s="1"/>
  <c r="C30" i="19"/>
  <c r="D30" i="19" s="1"/>
  <c r="C31" i="19"/>
  <c r="D31" i="19" s="1"/>
  <c r="C32" i="19"/>
  <c r="D32" i="19" s="1"/>
  <c r="C33" i="19"/>
  <c r="D33" i="19" s="1"/>
  <c r="C34" i="19"/>
  <c r="D34" i="19" s="1"/>
  <c r="C35" i="19"/>
  <c r="D35" i="19" s="1"/>
  <c r="C36" i="19"/>
  <c r="D36" i="19" s="1"/>
  <c r="C37" i="19"/>
  <c r="D37" i="19" s="1"/>
  <c r="C38" i="19"/>
  <c r="D38" i="19" s="1"/>
  <c r="C39" i="19"/>
  <c r="D39" i="19" s="1"/>
  <c r="C40" i="19"/>
  <c r="D40" i="19" s="1"/>
  <c r="C41" i="19"/>
  <c r="D41" i="19" s="1"/>
  <c r="C42" i="19"/>
  <c r="D42" i="19" s="1"/>
  <c r="C43" i="19"/>
  <c r="D43" i="19" s="1"/>
  <c r="C44" i="19"/>
  <c r="D44" i="19" s="1"/>
  <c r="C45" i="19"/>
  <c r="D45" i="19" s="1"/>
  <c r="C46" i="19"/>
  <c r="D46" i="19" s="1"/>
  <c r="C47" i="19"/>
  <c r="D47" i="19" s="1"/>
  <c r="C48" i="19"/>
  <c r="D48" i="19" s="1"/>
  <c r="C49" i="19"/>
  <c r="D49" i="19" s="1"/>
  <c r="C50" i="19"/>
  <c r="D50" i="19" s="1"/>
  <c r="C51" i="19"/>
  <c r="D51" i="19" s="1"/>
  <c r="C52" i="19"/>
  <c r="D52" i="19" s="1"/>
  <c r="C53" i="19"/>
  <c r="D53" i="19" s="1"/>
  <c r="C54" i="19"/>
  <c r="D54" i="19" s="1"/>
  <c r="C55" i="19"/>
  <c r="D55" i="19" s="1"/>
  <c r="C56" i="19"/>
  <c r="D56" i="19" s="1"/>
  <c r="C57" i="19"/>
  <c r="D57" i="19" s="1"/>
  <c r="C58" i="19"/>
  <c r="D58" i="19" s="1"/>
  <c r="C59" i="19"/>
  <c r="D59" i="19" s="1"/>
  <c r="C60" i="19"/>
  <c r="D60" i="19" s="1"/>
  <c r="C61" i="19"/>
  <c r="D61" i="19" s="1"/>
  <c r="C62" i="19"/>
  <c r="D62" i="19" s="1"/>
  <c r="C63" i="19"/>
  <c r="D63" i="19" s="1"/>
  <c r="C64" i="19"/>
  <c r="D64" i="19" s="1"/>
  <c r="C65" i="19"/>
  <c r="D65" i="19" s="1"/>
  <c r="C66" i="19"/>
  <c r="D66" i="19" s="1"/>
  <c r="C67" i="19"/>
  <c r="D67" i="19" s="1"/>
  <c r="C68" i="19"/>
  <c r="D68" i="19" s="1"/>
  <c r="C69" i="19"/>
  <c r="D69" i="19" s="1"/>
  <c r="C70" i="19"/>
  <c r="D70" i="19" s="1"/>
  <c r="C71" i="19"/>
  <c r="D71" i="19" s="1"/>
  <c r="C72" i="19"/>
  <c r="D72" i="19" s="1"/>
  <c r="C73" i="19"/>
  <c r="D73" i="19" s="1"/>
  <c r="C74" i="19"/>
  <c r="D74" i="19" s="1"/>
  <c r="C75" i="19"/>
  <c r="D75" i="19" s="1"/>
  <c r="C76" i="19"/>
  <c r="D76" i="19" s="1"/>
  <c r="C77" i="19"/>
  <c r="D77" i="19" s="1"/>
  <c r="C78" i="19"/>
  <c r="D78" i="19" s="1"/>
  <c r="C79" i="19"/>
  <c r="D79" i="19" s="1"/>
  <c r="C80" i="19"/>
  <c r="D80" i="19" s="1"/>
  <c r="C81" i="19"/>
  <c r="D81" i="19" s="1"/>
  <c r="C82" i="19"/>
  <c r="D82" i="19" s="1"/>
  <c r="C83" i="19"/>
  <c r="D83" i="19" s="1"/>
  <c r="C84" i="19"/>
  <c r="D84" i="19" s="1"/>
  <c r="C85" i="19"/>
  <c r="D85" i="19" s="1"/>
  <c r="C86" i="19"/>
  <c r="D86" i="19" s="1"/>
  <c r="C87" i="19"/>
  <c r="D87" i="19" s="1"/>
  <c r="C88" i="19"/>
  <c r="D88" i="19" s="1"/>
  <c r="C89" i="19"/>
  <c r="D89" i="19" s="1"/>
  <c r="C90" i="19"/>
  <c r="D90" i="19" s="1"/>
  <c r="C91" i="19"/>
  <c r="D91" i="19" s="1"/>
  <c r="C92" i="19"/>
  <c r="D92" i="19" s="1"/>
  <c r="C93" i="19"/>
  <c r="D93" i="19" s="1"/>
  <c r="C94" i="19"/>
  <c r="D94" i="19" s="1"/>
  <c r="C95" i="19"/>
  <c r="D95" i="19" s="1"/>
  <c r="C96" i="19"/>
  <c r="D96" i="19" s="1"/>
  <c r="C97" i="19"/>
  <c r="D97" i="19" s="1"/>
  <c r="C98" i="19"/>
  <c r="D98" i="19" s="1"/>
  <c r="C99" i="19"/>
  <c r="D99" i="19" s="1"/>
  <c r="C100" i="19"/>
  <c r="D100" i="19" s="1"/>
  <c r="C101" i="19"/>
  <c r="D101" i="19" s="1"/>
  <c r="C6" i="19"/>
  <c r="D6" i="19" s="1"/>
  <c r="C7" i="19"/>
  <c r="D7" i="19" s="1"/>
  <c r="C8" i="19"/>
  <c r="D8" i="19" s="1"/>
  <c r="C9" i="19"/>
  <c r="C10" i="19"/>
  <c r="C12" i="19"/>
  <c r="D12" i="19" s="1"/>
  <c r="C13" i="19"/>
  <c r="C14" i="19"/>
  <c r="D14" i="19" s="1"/>
  <c r="C15" i="19"/>
  <c r="D15" i="19" s="1"/>
  <c r="C16" i="19"/>
  <c r="D16" i="19" s="1"/>
  <c r="C17" i="19"/>
  <c r="C18" i="19"/>
  <c r="D18" i="19" s="1"/>
  <c r="C19" i="19"/>
  <c r="D19" i="19" s="1"/>
  <c r="B101" i="19"/>
  <c r="B100" i="19"/>
  <c r="B99" i="19"/>
  <c r="B98" i="19"/>
  <c r="B97" i="19"/>
  <c r="B96" i="19"/>
  <c r="B95" i="19"/>
  <c r="B94" i="19"/>
  <c r="B93" i="19"/>
  <c r="B92" i="19"/>
  <c r="B91" i="19"/>
  <c r="B90" i="19"/>
  <c r="B89" i="19"/>
  <c r="B88" i="19"/>
  <c r="B87" i="19"/>
  <c r="B86" i="19"/>
  <c r="B85" i="19"/>
  <c r="B84" i="19"/>
  <c r="B83" i="19"/>
  <c r="B82" i="19"/>
  <c r="B81" i="19"/>
  <c r="B80" i="19"/>
  <c r="B79" i="19"/>
  <c r="B78" i="19"/>
  <c r="B77" i="19"/>
  <c r="B76" i="19"/>
  <c r="B75" i="19"/>
  <c r="B74" i="19"/>
  <c r="B73" i="19"/>
  <c r="B72" i="19"/>
  <c r="B71" i="19"/>
  <c r="B70" i="19"/>
  <c r="B69" i="19"/>
  <c r="B68" i="19"/>
  <c r="B67" i="19"/>
  <c r="B66" i="19"/>
  <c r="B65" i="19"/>
  <c r="B64" i="19"/>
  <c r="B63" i="19"/>
  <c r="B62" i="19"/>
  <c r="B61" i="19"/>
  <c r="B60" i="19"/>
  <c r="B59" i="19"/>
  <c r="B58" i="19"/>
  <c r="B57" i="19"/>
  <c r="B56" i="19"/>
  <c r="B55" i="19"/>
  <c r="B54" i="19"/>
  <c r="B53" i="19"/>
  <c r="B52" i="19"/>
  <c r="B51" i="19"/>
  <c r="B50" i="19"/>
  <c r="B49" i="19"/>
  <c r="B48" i="19"/>
  <c r="B47" i="19"/>
  <c r="B46" i="19"/>
  <c r="B45" i="19"/>
  <c r="B44" i="19"/>
  <c r="B43" i="19"/>
  <c r="B42" i="19"/>
  <c r="B41" i="19"/>
  <c r="B40" i="19"/>
  <c r="B39" i="19"/>
  <c r="B38" i="19"/>
  <c r="B37" i="19"/>
  <c r="B36" i="19"/>
  <c r="B35" i="19"/>
  <c r="B34" i="19"/>
  <c r="B33" i="19"/>
  <c r="B32" i="19"/>
  <c r="B31" i="19"/>
  <c r="B30" i="19"/>
  <c r="B29" i="19"/>
  <c r="B28" i="19"/>
  <c r="B27" i="19"/>
  <c r="B26" i="19"/>
  <c r="B25" i="19"/>
  <c r="B24" i="19"/>
  <c r="B23" i="19"/>
  <c r="B22" i="19"/>
  <c r="B21" i="19"/>
  <c r="B20" i="19"/>
  <c r="B19" i="19"/>
  <c r="B18" i="19"/>
  <c r="B17" i="19"/>
  <c r="B16" i="19"/>
  <c r="B15" i="19"/>
  <c r="B14" i="19"/>
  <c r="B13" i="19"/>
  <c r="B12" i="19"/>
  <c r="B10" i="19"/>
  <c r="B9" i="19"/>
  <c r="B8" i="19"/>
  <c r="B7" i="19"/>
  <c r="B6" i="19"/>
  <c r="D17" i="19" l="1"/>
  <c r="D9" i="19"/>
  <c r="D13" i="19"/>
  <c r="D10" i="19"/>
  <c r="X43" i="4" l="1"/>
  <c r="X22" i="4"/>
  <c r="X8" i="4"/>
  <c r="X7" i="4"/>
  <c r="Z62" i="4"/>
  <c r="AA43" i="4"/>
  <c r="L14838" i="3"/>
  <c r="L14839" i="3"/>
  <c r="L14830" i="3"/>
  <c r="L14831" i="3"/>
  <c r="L14832" i="3"/>
  <c r="L14833" i="3"/>
  <c r="L14834" i="3"/>
  <c r="L14835" i="3"/>
  <c r="L14836" i="3"/>
  <c r="L14837" i="3"/>
  <c r="L14840" i="3"/>
  <c r="L14841" i="3"/>
  <c r="L14842" i="3"/>
  <c r="L14843" i="3"/>
  <c r="L14844" i="3"/>
  <c r="L14845" i="3"/>
  <c r="L14733" i="3"/>
  <c r="L14734" i="3"/>
  <c r="L14735" i="3"/>
  <c r="L14736" i="3"/>
  <c r="L14737" i="3"/>
  <c r="L14738" i="3"/>
  <c r="L14739" i="3"/>
  <c r="L14740" i="3"/>
  <c r="L14741" i="3"/>
  <c r="L14742" i="3"/>
  <c r="L14743" i="3"/>
  <c r="L14744" i="3"/>
  <c r="L14745" i="3"/>
  <c r="L14746" i="3"/>
  <c r="L14747" i="3"/>
  <c r="L14748" i="3"/>
  <c r="L14749" i="3"/>
  <c r="L14750" i="3"/>
  <c r="L14751" i="3"/>
  <c r="L14752" i="3"/>
  <c r="L14753" i="3"/>
  <c r="L14754" i="3"/>
  <c r="L14755" i="3"/>
  <c r="L14756" i="3"/>
  <c r="L14757" i="3"/>
  <c r="L14758" i="3"/>
  <c r="L14759" i="3"/>
  <c r="L14760" i="3"/>
  <c r="L14761" i="3"/>
  <c r="L14762" i="3"/>
  <c r="L14763" i="3"/>
  <c r="L14764" i="3"/>
  <c r="L14765" i="3"/>
  <c r="L14766" i="3"/>
  <c r="L14767" i="3"/>
  <c r="L14768" i="3"/>
  <c r="L14769" i="3"/>
  <c r="L14770" i="3"/>
  <c r="L14771" i="3"/>
  <c r="L14772" i="3"/>
  <c r="L14773" i="3"/>
  <c r="L14774" i="3"/>
  <c r="L14775" i="3"/>
  <c r="L14776" i="3"/>
  <c r="L14777" i="3"/>
  <c r="L14778" i="3"/>
  <c r="L14779" i="3"/>
  <c r="L14780" i="3"/>
  <c r="L14781" i="3"/>
  <c r="L14782" i="3"/>
  <c r="L14783" i="3"/>
  <c r="L14784" i="3"/>
  <c r="L14785" i="3"/>
  <c r="L14786" i="3"/>
  <c r="L14787" i="3"/>
  <c r="L14788" i="3"/>
  <c r="L14789" i="3"/>
  <c r="L14790" i="3"/>
  <c r="L14791" i="3"/>
  <c r="L14792" i="3"/>
  <c r="L14793" i="3"/>
  <c r="L14794" i="3"/>
  <c r="L14795" i="3"/>
  <c r="L14796" i="3"/>
  <c r="L14797" i="3"/>
  <c r="L14798" i="3"/>
  <c r="L14799" i="3"/>
  <c r="L14800" i="3"/>
  <c r="L14801" i="3"/>
  <c r="L14802" i="3"/>
  <c r="L14803" i="3"/>
  <c r="L14804" i="3"/>
  <c r="L14805" i="3"/>
  <c r="L14806" i="3"/>
  <c r="L14807" i="3"/>
  <c r="L14808" i="3"/>
  <c r="L14809" i="3"/>
  <c r="L14810" i="3"/>
  <c r="L14811" i="3"/>
  <c r="L14812" i="3"/>
  <c r="L14813" i="3"/>
  <c r="L14814" i="3"/>
  <c r="L14815" i="3"/>
  <c r="L14816" i="3"/>
  <c r="L14817" i="3"/>
  <c r="L14818" i="3"/>
  <c r="L14819" i="3"/>
  <c r="L14820" i="3"/>
  <c r="L14821" i="3"/>
  <c r="L14822" i="3"/>
  <c r="L14823" i="3"/>
  <c r="L14824" i="3"/>
  <c r="L14825" i="3"/>
  <c r="L14826" i="3"/>
  <c r="L14827" i="3"/>
  <c r="L14828" i="3"/>
  <c r="L14829" i="3"/>
  <c r="L14702" i="3"/>
  <c r="L14707" i="3"/>
  <c r="L14708" i="3"/>
  <c r="L14709" i="3"/>
  <c r="L14710" i="3"/>
  <c r="L14712" i="3"/>
  <c r="L14717" i="3"/>
  <c r="L14718" i="3"/>
  <c r="L14719" i="3"/>
  <c r="L14720" i="3"/>
  <c r="L14722" i="3"/>
  <c r="L14727" i="3"/>
  <c r="L14728" i="3"/>
  <c r="L14729" i="3"/>
  <c r="L14730" i="3"/>
  <c r="L14732" i="3"/>
  <c r="L14701" i="3"/>
  <c r="L14703" i="3"/>
  <c r="L14704" i="3"/>
  <c r="L14706" i="3"/>
  <c r="L14711" i="3"/>
  <c r="L14713" i="3"/>
  <c r="L14714" i="3"/>
  <c r="L14716" i="3"/>
  <c r="L14721" i="3"/>
  <c r="L14723" i="3"/>
  <c r="L14724" i="3"/>
  <c r="L14726" i="3"/>
  <c r="L14731" i="3"/>
  <c r="L14522" i="3"/>
  <c r="L14523" i="3"/>
  <c r="L14524" i="3"/>
  <c r="L14525" i="3"/>
  <c r="L14526" i="3"/>
  <c r="L14527" i="3"/>
  <c r="L14528" i="3"/>
  <c r="L14529" i="3"/>
  <c r="L14530" i="3"/>
  <c r="L14531" i="3"/>
  <c r="L14532" i="3"/>
  <c r="L14533" i="3"/>
  <c r="L14534" i="3"/>
  <c r="L14535" i="3"/>
  <c r="L14536" i="3"/>
  <c r="L14537" i="3"/>
  <c r="L14538" i="3"/>
  <c r="L14539" i="3"/>
  <c r="L14540" i="3"/>
  <c r="L14541" i="3"/>
  <c r="L14542" i="3"/>
  <c r="L14543" i="3"/>
  <c r="L14544" i="3"/>
  <c r="L14545" i="3"/>
  <c r="L14546" i="3"/>
  <c r="L14547" i="3"/>
  <c r="L14548" i="3"/>
  <c r="L14549" i="3"/>
  <c r="L14550" i="3"/>
  <c r="L14551" i="3"/>
  <c r="L14552" i="3"/>
  <c r="L14553" i="3"/>
  <c r="L14554" i="3"/>
  <c r="L14555" i="3"/>
  <c r="L14556" i="3"/>
  <c r="L14557" i="3"/>
  <c r="L14558" i="3"/>
  <c r="L14559" i="3"/>
  <c r="L14560" i="3"/>
  <c r="L14561" i="3"/>
  <c r="L14562" i="3"/>
  <c r="L14563" i="3"/>
  <c r="L14564" i="3"/>
  <c r="L14565" i="3"/>
  <c r="L14566" i="3"/>
  <c r="L14567" i="3"/>
  <c r="L14568" i="3"/>
  <c r="L14569" i="3"/>
  <c r="L14570" i="3"/>
  <c r="L14571" i="3"/>
  <c r="L14572" i="3"/>
  <c r="L14573" i="3"/>
  <c r="L14574" i="3"/>
  <c r="L14575" i="3"/>
  <c r="L14576" i="3"/>
  <c r="L14577" i="3"/>
  <c r="L14578" i="3"/>
  <c r="L14579" i="3"/>
  <c r="L14580" i="3"/>
  <c r="L14581" i="3"/>
  <c r="L14582" i="3"/>
  <c r="L14583" i="3"/>
  <c r="L14584" i="3"/>
  <c r="L14585" i="3"/>
  <c r="L14586" i="3"/>
  <c r="L14587" i="3"/>
  <c r="L14588" i="3"/>
  <c r="L14589" i="3"/>
  <c r="L14590" i="3"/>
  <c r="L14591" i="3"/>
  <c r="L14592" i="3"/>
  <c r="L14593" i="3"/>
  <c r="L14594" i="3"/>
  <c r="L14595" i="3"/>
  <c r="L14596" i="3"/>
  <c r="L14597" i="3"/>
  <c r="L14598" i="3"/>
  <c r="L14599" i="3"/>
  <c r="L14600" i="3"/>
  <c r="L14601" i="3"/>
  <c r="L14602" i="3"/>
  <c r="L14603" i="3"/>
  <c r="L14604" i="3"/>
  <c r="L14605" i="3"/>
  <c r="L14606" i="3"/>
  <c r="L14607" i="3"/>
  <c r="L14608" i="3"/>
  <c r="L14609" i="3"/>
  <c r="L14610" i="3"/>
  <c r="L14611" i="3"/>
  <c r="L14612" i="3"/>
  <c r="L14613" i="3"/>
  <c r="L14614" i="3"/>
  <c r="L14615" i="3"/>
  <c r="L14616" i="3"/>
  <c r="L14617" i="3"/>
  <c r="L14618" i="3"/>
  <c r="L14619" i="3"/>
  <c r="L14620" i="3"/>
  <c r="L14621" i="3"/>
  <c r="L14622" i="3"/>
  <c r="L14623" i="3"/>
  <c r="L14624" i="3"/>
  <c r="L14625" i="3"/>
  <c r="L14626" i="3"/>
  <c r="L14627" i="3"/>
  <c r="L14628" i="3"/>
  <c r="L14629" i="3"/>
  <c r="L14630" i="3"/>
  <c r="L14631" i="3"/>
  <c r="L14632" i="3"/>
  <c r="L14633" i="3"/>
  <c r="L14634" i="3"/>
  <c r="L14635" i="3"/>
  <c r="L14636" i="3"/>
  <c r="L14637" i="3"/>
  <c r="L14638" i="3"/>
  <c r="L14639" i="3"/>
  <c r="L14640" i="3"/>
  <c r="L14641" i="3"/>
  <c r="L14642" i="3"/>
  <c r="L14643" i="3"/>
  <c r="L14644" i="3"/>
  <c r="L14645" i="3"/>
  <c r="L14646" i="3"/>
  <c r="L14647" i="3"/>
  <c r="L14648" i="3"/>
  <c r="L14649" i="3"/>
  <c r="L14650" i="3"/>
  <c r="L14651" i="3"/>
  <c r="L14652" i="3"/>
  <c r="L14653" i="3"/>
  <c r="L14654" i="3"/>
  <c r="L14655" i="3"/>
  <c r="L14656" i="3"/>
  <c r="L14657" i="3"/>
  <c r="L14658" i="3"/>
  <c r="L14659" i="3"/>
  <c r="L14660" i="3"/>
  <c r="L14661" i="3"/>
  <c r="L14662" i="3"/>
  <c r="L14663" i="3"/>
  <c r="L14664" i="3"/>
  <c r="L14665" i="3"/>
  <c r="L14666" i="3"/>
  <c r="L14667" i="3"/>
  <c r="L14668" i="3"/>
  <c r="L14669" i="3"/>
  <c r="L14670" i="3"/>
  <c r="L14671" i="3"/>
  <c r="L14672" i="3"/>
  <c r="L14673" i="3"/>
  <c r="L14674" i="3"/>
  <c r="L14675" i="3"/>
  <c r="L14676" i="3"/>
  <c r="L14677" i="3"/>
  <c r="L14678" i="3"/>
  <c r="L14679" i="3"/>
  <c r="L14680" i="3"/>
  <c r="L14681" i="3"/>
  <c r="L14682" i="3"/>
  <c r="L14683" i="3"/>
  <c r="L14684" i="3"/>
  <c r="L14685" i="3"/>
  <c r="L14686" i="3"/>
  <c r="L14687" i="3"/>
  <c r="L14688" i="3"/>
  <c r="L14689" i="3"/>
  <c r="L14690" i="3"/>
  <c r="L14691" i="3"/>
  <c r="L14692" i="3"/>
  <c r="L14693" i="3"/>
  <c r="L14694" i="3"/>
  <c r="L14695" i="3"/>
  <c r="L14696" i="3"/>
  <c r="L14697" i="3"/>
  <c r="L14698" i="3"/>
  <c r="L14699" i="3"/>
  <c r="L14700" i="3"/>
  <c r="L14500" i="3"/>
  <c r="L14505" i="3"/>
  <c r="L14507" i="3"/>
  <c r="L14510" i="3"/>
  <c r="L14515" i="3"/>
  <c r="L14517" i="3"/>
  <c r="L14520" i="3"/>
  <c r="L14501" i="3"/>
  <c r="L14502" i="3"/>
  <c r="L14503" i="3"/>
  <c r="L14504" i="3"/>
  <c r="L14506" i="3"/>
  <c r="L14508" i="3"/>
  <c r="L14509" i="3"/>
  <c r="L14511" i="3"/>
  <c r="L14512" i="3"/>
  <c r="L14513" i="3"/>
  <c r="L14514" i="3"/>
  <c r="L14516" i="3"/>
  <c r="L14518" i="3"/>
  <c r="L14519" i="3"/>
  <c r="L14521" i="3"/>
  <c r="L14291" i="3"/>
  <c r="L14292" i="3"/>
  <c r="L14293" i="3"/>
  <c r="L14294" i="3"/>
  <c r="L14295" i="3"/>
  <c r="L14296" i="3"/>
  <c r="L14297" i="3"/>
  <c r="L14298" i="3"/>
  <c r="L14299" i="3"/>
  <c r="L14300" i="3"/>
  <c r="L14301" i="3"/>
  <c r="L14302" i="3"/>
  <c r="L14303" i="3"/>
  <c r="L14304" i="3"/>
  <c r="L14305" i="3"/>
  <c r="L14306" i="3"/>
  <c r="L14307" i="3"/>
  <c r="L14308" i="3"/>
  <c r="L14309" i="3"/>
  <c r="L14310" i="3"/>
  <c r="L14311" i="3"/>
  <c r="L14312" i="3"/>
  <c r="L14313" i="3"/>
  <c r="L14314" i="3"/>
  <c r="L14315" i="3"/>
  <c r="L14316" i="3"/>
  <c r="L14317" i="3"/>
  <c r="L14318" i="3"/>
  <c r="L14319" i="3"/>
  <c r="L14320" i="3"/>
  <c r="L14321" i="3"/>
  <c r="L14322" i="3"/>
  <c r="L14323" i="3"/>
  <c r="L14324" i="3"/>
  <c r="L14325" i="3"/>
  <c r="L14326" i="3"/>
  <c r="L14327" i="3"/>
  <c r="L14328" i="3"/>
  <c r="L14329" i="3"/>
  <c r="L14330" i="3"/>
  <c r="L14331" i="3"/>
  <c r="L14332" i="3"/>
  <c r="L14333" i="3"/>
  <c r="L14334" i="3"/>
  <c r="L14335" i="3"/>
  <c r="L14336" i="3"/>
  <c r="L14337" i="3"/>
  <c r="L14338" i="3"/>
  <c r="L14339" i="3"/>
  <c r="L14340" i="3"/>
  <c r="L14341" i="3"/>
  <c r="L14342" i="3"/>
  <c r="L14343" i="3"/>
  <c r="L14344" i="3"/>
  <c r="L14345" i="3"/>
  <c r="L14346" i="3"/>
  <c r="L14347" i="3"/>
  <c r="L14348" i="3"/>
  <c r="L14349" i="3"/>
  <c r="L14350" i="3"/>
  <c r="L14351" i="3"/>
  <c r="L14352" i="3"/>
  <c r="L14353" i="3"/>
  <c r="L14354" i="3"/>
  <c r="L14355" i="3"/>
  <c r="L14356" i="3"/>
  <c r="L14357" i="3"/>
  <c r="L14358" i="3"/>
  <c r="L14359" i="3"/>
  <c r="L14360" i="3"/>
  <c r="L14361" i="3"/>
  <c r="L14362" i="3"/>
  <c r="L14363" i="3"/>
  <c r="L14364" i="3"/>
  <c r="L14365" i="3"/>
  <c r="L14366" i="3"/>
  <c r="L14367" i="3"/>
  <c r="L14368" i="3"/>
  <c r="L14369" i="3"/>
  <c r="L14370" i="3"/>
  <c r="L14371" i="3"/>
  <c r="L14372" i="3"/>
  <c r="L14373" i="3"/>
  <c r="L14374" i="3"/>
  <c r="L14375" i="3"/>
  <c r="L14376" i="3"/>
  <c r="L14377" i="3"/>
  <c r="L14378" i="3"/>
  <c r="L14379" i="3"/>
  <c r="L14380" i="3"/>
  <c r="L14381" i="3"/>
  <c r="L14382" i="3"/>
  <c r="L14383" i="3"/>
  <c r="L14384" i="3"/>
  <c r="L14385" i="3"/>
  <c r="L14386" i="3"/>
  <c r="L14387" i="3"/>
  <c r="L14388" i="3"/>
  <c r="L14389" i="3"/>
  <c r="L14390" i="3"/>
  <c r="L14391" i="3"/>
  <c r="L14392" i="3"/>
  <c r="L14393" i="3"/>
  <c r="L14394" i="3"/>
  <c r="L14395" i="3"/>
  <c r="L14396" i="3"/>
  <c r="L14397" i="3"/>
  <c r="L14398" i="3"/>
  <c r="L14399" i="3"/>
  <c r="L14400" i="3"/>
  <c r="L14401" i="3"/>
  <c r="L14402" i="3"/>
  <c r="L14403" i="3"/>
  <c r="L14404" i="3"/>
  <c r="L14405" i="3"/>
  <c r="L14406" i="3"/>
  <c r="L14407" i="3"/>
  <c r="L14408" i="3"/>
  <c r="L14409" i="3"/>
  <c r="L14410" i="3"/>
  <c r="L14411" i="3"/>
  <c r="L14412" i="3"/>
  <c r="L14413" i="3"/>
  <c r="L14414" i="3"/>
  <c r="L14415" i="3"/>
  <c r="L14416" i="3"/>
  <c r="L14417" i="3"/>
  <c r="L14418" i="3"/>
  <c r="L14419" i="3"/>
  <c r="L14420" i="3"/>
  <c r="L14421" i="3"/>
  <c r="L14422" i="3"/>
  <c r="L14423" i="3"/>
  <c r="L14424" i="3"/>
  <c r="L14425" i="3"/>
  <c r="L14426" i="3"/>
  <c r="L14427" i="3"/>
  <c r="L14428" i="3"/>
  <c r="L14429" i="3"/>
  <c r="L14430" i="3"/>
  <c r="L14431" i="3"/>
  <c r="L14432" i="3"/>
  <c r="L14433" i="3"/>
  <c r="L14434" i="3"/>
  <c r="L14435" i="3"/>
  <c r="L14436" i="3"/>
  <c r="L14437" i="3"/>
  <c r="L14438" i="3"/>
  <c r="L14439" i="3"/>
  <c r="L14440" i="3"/>
  <c r="L14441" i="3"/>
  <c r="L14442" i="3"/>
  <c r="L14443" i="3"/>
  <c r="L14444" i="3"/>
  <c r="L14445" i="3"/>
  <c r="L14446" i="3"/>
  <c r="L14447" i="3"/>
  <c r="L14448" i="3"/>
  <c r="L14449" i="3"/>
  <c r="L14450" i="3"/>
  <c r="L14451" i="3"/>
  <c r="L14452" i="3"/>
  <c r="L14453" i="3"/>
  <c r="L14454" i="3"/>
  <c r="L14455" i="3"/>
  <c r="L14456" i="3"/>
  <c r="L14457" i="3"/>
  <c r="L14458" i="3"/>
  <c r="L14459" i="3"/>
  <c r="L14460" i="3"/>
  <c r="L14461" i="3"/>
  <c r="L14462" i="3"/>
  <c r="L14463" i="3"/>
  <c r="L14464" i="3"/>
  <c r="L14465" i="3"/>
  <c r="L14466" i="3"/>
  <c r="L14467" i="3"/>
  <c r="L14468" i="3"/>
  <c r="L14469" i="3"/>
  <c r="L14470" i="3"/>
  <c r="L14471" i="3"/>
  <c r="L14472" i="3"/>
  <c r="L14473" i="3"/>
  <c r="L14474" i="3"/>
  <c r="L14475" i="3"/>
  <c r="L14476" i="3"/>
  <c r="L14477" i="3"/>
  <c r="L14478" i="3"/>
  <c r="L14479" i="3"/>
  <c r="L14480" i="3"/>
  <c r="L14481" i="3"/>
  <c r="L14482" i="3"/>
  <c r="L14483" i="3"/>
  <c r="L14484" i="3"/>
  <c r="L14485" i="3"/>
  <c r="L14486" i="3"/>
  <c r="L14487" i="3"/>
  <c r="L14488" i="3"/>
  <c r="L14489" i="3"/>
  <c r="L14490" i="3"/>
  <c r="L14491" i="3"/>
  <c r="L14492" i="3"/>
  <c r="L14493" i="3"/>
  <c r="L14494" i="3"/>
  <c r="L14495" i="3"/>
  <c r="L14496" i="3"/>
  <c r="L14497" i="3"/>
  <c r="L14498" i="3"/>
  <c r="L14499" i="3"/>
  <c r="L14285" i="3"/>
  <c r="L14286" i="3"/>
  <c r="L14277" i="3"/>
  <c r="L14278" i="3"/>
  <c r="L14279" i="3"/>
  <c r="L14280" i="3"/>
  <c r="L14281" i="3"/>
  <c r="L14282" i="3"/>
  <c r="L14283" i="3"/>
  <c r="L14284" i="3"/>
  <c r="L14287" i="3"/>
  <c r="L14288" i="3"/>
  <c r="L14289" i="3"/>
  <c r="L14290" i="3"/>
  <c r="L14725" i="3" l="1"/>
  <c r="L14715" i="3"/>
  <c r="L14705" i="3"/>
  <c r="L13454" i="3" l="1"/>
  <c r="L13455" i="3"/>
  <c r="L13456" i="3"/>
  <c r="L13457" i="3"/>
  <c r="L13458" i="3"/>
  <c r="L13459" i="3"/>
  <c r="L13460" i="3"/>
  <c r="L13461" i="3"/>
  <c r="L13462" i="3"/>
  <c r="L13463" i="3"/>
  <c r="L13464" i="3"/>
  <c r="L13465" i="3"/>
  <c r="L13466" i="3"/>
  <c r="L13467" i="3"/>
  <c r="L13468" i="3"/>
  <c r="L13469" i="3"/>
  <c r="L13470" i="3"/>
  <c r="L13471" i="3"/>
  <c r="L13472" i="3"/>
  <c r="L13473" i="3"/>
  <c r="L13474" i="3"/>
  <c r="L13475" i="3"/>
  <c r="L13476" i="3"/>
  <c r="L13477" i="3"/>
  <c r="L13478" i="3"/>
  <c r="L13479" i="3"/>
  <c r="L13480" i="3"/>
  <c r="L13481" i="3"/>
  <c r="L13482" i="3"/>
  <c r="L13483" i="3"/>
  <c r="L13484" i="3"/>
  <c r="L13485" i="3"/>
  <c r="L13486" i="3"/>
  <c r="L13487" i="3"/>
  <c r="L13488" i="3"/>
  <c r="L13489" i="3"/>
  <c r="L13490" i="3"/>
  <c r="L13491" i="3"/>
  <c r="L13492" i="3"/>
  <c r="L13493" i="3"/>
  <c r="L13494" i="3"/>
  <c r="L13495" i="3"/>
  <c r="L13496" i="3"/>
  <c r="L13497" i="3"/>
  <c r="L13498" i="3"/>
  <c r="L13499" i="3"/>
  <c r="L13500" i="3"/>
  <c r="L13501" i="3"/>
  <c r="L13502" i="3"/>
  <c r="L13503" i="3"/>
  <c r="L13504" i="3"/>
  <c r="L13505" i="3"/>
  <c r="L13506" i="3"/>
  <c r="L13507" i="3"/>
  <c r="L13508" i="3"/>
  <c r="L13509" i="3"/>
  <c r="L13510" i="3"/>
  <c r="L13511" i="3"/>
  <c r="L13512" i="3"/>
  <c r="L13513" i="3"/>
  <c r="L13514" i="3"/>
  <c r="L13515" i="3"/>
  <c r="L13516" i="3"/>
  <c r="L13517" i="3"/>
  <c r="L13518" i="3"/>
  <c r="L13519" i="3"/>
  <c r="L13520" i="3"/>
  <c r="L13521" i="3"/>
  <c r="L13522" i="3"/>
  <c r="L13523" i="3"/>
  <c r="L13524" i="3"/>
  <c r="L13525" i="3"/>
  <c r="L13526" i="3"/>
  <c r="L13527" i="3"/>
  <c r="L13528" i="3"/>
  <c r="L13529" i="3"/>
  <c r="L13530" i="3"/>
  <c r="L13531" i="3"/>
  <c r="L13532" i="3"/>
  <c r="L13533" i="3"/>
  <c r="L13534" i="3"/>
  <c r="L13535" i="3"/>
  <c r="L13536" i="3"/>
  <c r="L13537" i="3"/>
  <c r="L13538" i="3"/>
  <c r="L13539" i="3"/>
  <c r="L13540" i="3"/>
  <c r="L13541" i="3"/>
  <c r="L13542" i="3"/>
  <c r="L13543" i="3"/>
  <c r="L13544" i="3"/>
  <c r="L13545" i="3"/>
  <c r="L13546" i="3"/>
  <c r="L13547" i="3"/>
  <c r="L13548" i="3"/>
  <c r="L13549" i="3"/>
  <c r="L13550" i="3"/>
  <c r="L13551" i="3"/>
  <c r="L13552" i="3"/>
  <c r="L13553" i="3"/>
  <c r="L13554" i="3"/>
  <c r="L13555" i="3"/>
  <c r="L13556" i="3"/>
  <c r="L13557" i="3"/>
  <c r="L13558" i="3"/>
  <c r="L13559" i="3"/>
  <c r="L13560" i="3"/>
  <c r="L13561" i="3"/>
  <c r="L13562" i="3"/>
  <c r="L13563" i="3"/>
  <c r="L13564" i="3"/>
  <c r="L13565" i="3"/>
  <c r="L13566" i="3"/>
  <c r="L13567" i="3"/>
  <c r="L13568" i="3"/>
  <c r="L13569" i="3"/>
  <c r="L13570" i="3"/>
  <c r="L13571" i="3"/>
  <c r="L13572" i="3"/>
  <c r="L13573" i="3"/>
  <c r="L13574" i="3"/>
  <c r="L13575" i="3"/>
  <c r="L13576" i="3"/>
  <c r="L13577" i="3"/>
  <c r="L13578" i="3"/>
  <c r="L13579" i="3"/>
  <c r="L13580" i="3"/>
  <c r="L13581" i="3"/>
  <c r="L13582" i="3"/>
  <c r="L13583" i="3"/>
  <c r="L13584" i="3"/>
  <c r="L13585" i="3"/>
  <c r="L13586" i="3"/>
  <c r="L13587" i="3"/>
  <c r="L13588" i="3"/>
  <c r="L13589" i="3"/>
  <c r="L13590" i="3"/>
  <c r="L13591" i="3"/>
  <c r="L13592" i="3"/>
  <c r="L13593" i="3"/>
  <c r="L13594" i="3"/>
  <c r="L13595" i="3"/>
  <c r="L13596" i="3"/>
  <c r="L13597" i="3"/>
  <c r="L13598" i="3"/>
  <c r="L13599" i="3"/>
  <c r="L13600" i="3"/>
  <c r="L13601" i="3"/>
  <c r="L13602" i="3"/>
  <c r="L13603" i="3"/>
  <c r="L13604" i="3"/>
  <c r="L13605" i="3"/>
  <c r="L13606" i="3"/>
  <c r="L13607" i="3"/>
  <c r="L13608" i="3"/>
  <c r="L13609" i="3"/>
  <c r="L13610" i="3"/>
  <c r="L13611" i="3"/>
  <c r="L13612" i="3"/>
  <c r="L13613" i="3"/>
  <c r="L13614" i="3"/>
  <c r="L13615" i="3"/>
  <c r="L13616" i="3"/>
  <c r="L13617" i="3"/>
  <c r="L13618" i="3"/>
  <c r="L13619" i="3"/>
  <c r="L13620" i="3"/>
  <c r="L13621" i="3"/>
  <c r="L13622" i="3"/>
  <c r="L13623" i="3"/>
  <c r="L13624" i="3"/>
  <c r="L13625" i="3"/>
  <c r="L13626" i="3"/>
  <c r="L13627" i="3"/>
  <c r="L13628" i="3"/>
  <c r="L13629" i="3"/>
  <c r="L13630" i="3"/>
  <c r="L13631" i="3"/>
  <c r="L13632" i="3"/>
  <c r="L13633" i="3"/>
  <c r="L13634" i="3"/>
  <c r="L13635" i="3"/>
  <c r="L13636" i="3"/>
  <c r="L13637" i="3"/>
  <c r="L13638" i="3"/>
  <c r="L13639" i="3"/>
  <c r="L13640" i="3"/>
  <c r="L13641" i="3"/>
  <c r="L13642" i="3"/>
  <c r="L13643" i="3"/>
  <c r="L13644" i="3"/>
  <c r="L13645" i="3"/>
  <c r="L13646" i="3"/>
  <c r="L13647" i="3"/>
  <c r="L13648" i="3"/>
  <c r="L13649" i="3"/>
  <c r="L13650" i="3"/>
  <c r="L13651" i="3"/>
  <c r="L13652" i="3"/>
  <c r="L13653" i="3"/>
  <c r="L13654" i="3"/>
  <c r="L13655" i="3"/>
  <c r="L13656" i="3"/>
  <c r="L13657" i="3"/>
  <c r="L13658" i="3"/>
  <c r="L13659" i="3"/>
  <c r="L13660" i="3"/>
  <c r="L13661" i="3"/>
  <c r="L13662" i="3"/>
  <c r="L13663" i="3"/>
  <c r="L13664" i="3"/>
  <c r="L13665" i="3"/>
  <c r="L13666" i="3"/>
  <c r="L13667" i="3"/>
  <c r="L13668" i="3"/>
  <c r="L13669" i="3"/>
  <c r="L13670" i="3"/>
  <c r="L13671" i="3"/>
  <c r="L13672" i="3"/>
  <c r="L13673" i="3"/>
  <c r="L13674" i="3"/>
  <c r="L13675" i="3"/>
  <c r="L13676" i="3"/>
  <c r="L13677" i="3"/>
  <c r="L13678" i="3"/>
  <c r="L13679" i="3"/>
  <c r="L13680" i="3"/>
  <c r="L13681" i="3"/>
  <c r="L13682" i="3"/>
  <c r="L13683" i="3"/>
  <c r="L13684" i="3"/>
  <c r="L13685" i="3"/>
  <c r="L13686" i="3"/>
  <c r="L13687" i="3"/>
  <c r="L13688" i="3"/>
  <c r="L13689" i="3"/>
  <c r="L13690" i="3"/>
  <c r="L13691" i="3"/>
  <c r="L13692" i="3"/>
  <c r="L13693" i="3"/>
  <c r="L13694" i="3"/>
  <c r="L13695" i="3"/>
  <c r="L13696" i="3"/>
  <c r="L13697" i="3"/>
  <c r="L13698" i="3"/>
  <c r="L13699" i="3"/>
  <c r="L13700" i="3"/>
  <c r="L13701" i="3"/>
  <c r="L13702" i="3"/>
  <c r="L13703" i="3"/>
  <c r="L13704" i="3"/>
  <c r="L13705" i="3"/>
  <c r="L13706" i="3"/>
  <c r="L13707" i="3"/>
  <c r="L13708" i="3"/>
  <c r="L13709" i="3"/>
  <c r="L13710" i="3"/>
  <c r="L13711" i="3"/>
  <c r="L13712" i="3"/>
  <c r="L13713" i="3"/>
  <c r="L13714" i="3"/>
  <c r="L13715" i="3"/>
  <c r="L13716" i="3"/>
  <c r="L13717" i="3"/>
  <c r="L13718" i="3"/>
  <c r="L13719" i="3"/>
  <c r="L13720" i="3"/>
  <c r="L13721" i="3"/>
  <c r="L13722" i="3"/>
  <c r="L13723" i="3"/>
  <c r="L13724" i="3"/>
  <c r="L13725" i="3"/>
  <c r="L13726" i="3"/>
  <c r="L13727" i="3"/>
  <c r="L13728" i="3"/>
  <c r="L13729" i="3"/>
  <c r="L13730" i="3"/>
  <c r="L13731" i="3"/>
  <c r="L13732" i="3"/>
  <c r="L13733" i="3"/>
  <c r="L13734" i="3"/>
  <c r="L13735" i="3"/>
  <c r="L13736" i="3"/>
  <c r="L13737" i="3"/>
  <c r="L13738" i="3"/>
  <c r="L13739" i="3"/>
  <c r="L13740" i="3"/>
  <c r="L13741" i="3"/>
  <c r="L13742" i="3"/>
  <c r="L13743" i="3"/>
  <c r="L13744" i="3"/>
  <c r="L13745" i="3"/>
  <c r="L13746" i="3"/>
  <c r="L13747" i="3"/>
  <c r="L13748" i="3"/>
  <c r="L13749" i="3"/>
  <c r="L13750" i="3"/>
  <c r="L13751" i="3"/>
  <c r="L13752" i="3"/>
  <c r="L13753" i="3"/>
  <c r="L13754" i="3"/>
  <c r="L13755" i="3"/>
  <c r="L13756" i="3"/>
  <c r="L13757" i="3"/>
  <c r="L13758" i="3"/>
  <c r="L13759" i="3"/>
  <c r="L13760" i="3"/>
  <c r="L13761" i="3"/>
  <c r="L13762" i="3"/>
  <c r="L13763" i="3"/>
  <c r="L13764" i="3"/>
  <c r="L13765" i="3"/>
  <c r="L13766" i="3"/>
  <c r="L13767" i="3"/>
  <c r="L13768" i="3"/>
  <c r="L13769" i="3"/>
  <c r="L13770" i="3"/>
  <c r="L13771" i="3"/>
  <c r="L13772" i="3"/>
  <c r="L13773" i="3"/>
  <c r="L13774" i="3"/>
  <c r="L13775" i="3"/>
  <c r="L13776" i="3"/>
  <c r="L13777" i="3"/>
  <c r="L13778" i="3"/>
  <c r="L13779" i="3"/>
  <c r="L13780" i="3"/>
  <c r="L13781" i="3"/>
  <c r="L13782" i="3"/>
  <c r="L13783" i="3"/>
  <c r="L13784" i="3"/>
  <c r="L13785" i="3"/>
  <c r="L13786" i="3"/>
  <c r="L13787" i="3"/>
  <c r="L13788" i="3"/>
  <c r="L13789" i="3"/>
  <c r="L13790" i="3"/>
  <c r="L13791" i="3"/>
  <c r="L13792" i="3"/>
  <c r="L13793" i="3"/>
  <c r="L13794" i="3"/>
  <c r="L13795" i="3"/>
  <c r="L13796" i="3"/>
  <c r="L13797" i="3"/>
  <c r="L13798" i="3"/>
  <c r="L13799" i="3"/>
  <c r="L13800" i="3"/>
  <c r="L13801" i="3"/>
  <c r="L13802" i="3"/>
  <c r="L13803" i="3"/>
  <c r="L13804" i="3"/>
  <c r="L13805" i="3"/>
  <c r="L13806" i="3"/>
  <c r="L13807" i="3"/>
  <c r="L13808" i="3"/>
  <c r="L13809" i="3"/>
  <c r="L13810" i="3"/>
  <c r="L13811" i="3"/>
  <c r="L13812" i="3"/>
  <c r="L13813" i="3"/>
  <c r="L13814" i="3"/>
  <c r="L13815" i="3"/>
  <c r="L13816" i="3"/>
  <c r="L13817" i="3"/>
  <c r="L13818" i="3"/>
  <c r="L13819" i="3"/>
  <c r="L13820" i="3"/>
  <c r="L13821" i="3"/>
  <c r="L13822" i="3"/>
  <c r="L13823" i="3"/>
  <c r="L13824" i="3"/>
  <c r="L13825" i="3"/>
  <c r="L13826" i="3"/>
  <c r="L13827" i="3"/>
  <c r="L13828" i="3"/>
  <c r="L13829" i="3"/>
  <c r="L13830" i="3"/>
  <c r="L13831" i="3"/>
  <c r="L13832" i="3"/>
  <c r="L13833" i="3"/>
  <c r="L13834" i="3"/>
  <c r="L13835" i="3"/>
  <c r="L13836" i="3"/>
  <c r="L13837" i="3"/>
  <c r="L13838" i="3"/>
  <c r="L13839" i="3"/>
  <c r="L13840" i="3"/>
  <c r="L13841" i="3"/>
  <c r="L13842" i="3"/>
  <c r="L13843" i="3"/>
  <c r="L13848" i="3"/>
  <c r="L13849" i="3"/>
  <c r="L13850" i="3"/>
  <c r="L13851" i="3"/>
  <c r="L13852" i="3"/>
  <c r="L13853" i="3"/>
  <c r="L13854" i="3"/>
  <c r="L13855" i="3"/>
  <c r="L13856" i="3"/>
  <c r="L13857" i="3"/>
  <c r="L13858" i="3"/>
  <c r="L13859" i="3"/>
  <c r="L13860" i="3"/>
  <c r="L13861" i="3"/>
  <c r="L13862" i="3"/>
  <c r="L13863" i="3"/>
  <c r="L13864" i="3"/>
  <c r="L13865" i="3"/>
  <c r="L13866" i="3"/>
  <c r="L13867" i="3"/>
  <c r="L13868" i="3"/>
  <c r="L13869" i="3"/>
  <c r="L13870" i="3"/>
  <c r="L13871" i="3"/>
  <c r="L13872" i="3"/>
  <c r="L13873" i="3"/>
  <c r="L13874" i="3"/>
  <c r="L13875" i="3"/>
  <c r="L13876" i="3"/>
  <c r="L13877" i="3"/>
  <c r="L13878" i="3"/>
  <c r="L13879" i="3"/>
  <c r="L13880" i="3"/>
  <c r="L13881" i="3"/>
  <c r="L13882" i="3"/>
  <c r="L13883" i="3"/>
  <c r="L13884" i="3"/>
  <c r="L13885" i="3"/>
  <c r="L13886" i="3"/>
  <c r="L13887" i="3"/>
  <c r="L13888" i="3"/>
  <c r="L13889" i="3"/>
  <c r="L13890" i="3"/>
  <c r="L13891" i="3"/>
  <c r="L13892" i="3"/>
  <c r="L13893" i="3"/>
  <c r="L13894" i="3"/>
  <c r="L13895" i="3"/>
  <c r="L13896" i="3"/>
  <c r="L13897" i="3"/>
  <c r="L13898" i="3"/>
  <c r="L13899" i="3"/>
  <c r="L13900" i="3"/>
  <c r="L13901" i="3"/>
  <c r="L13902" i="3"/>
  <c r="L13903" i="3"/>
  <c r="L13904" i="3"/>
  <c r="L13905" i="3"/>
  <c r="L13906" i="3"/>
  <c r="L13907" i="3"/>
  <c r="L13908" i="3"/>
  <c r="L13909" i="3"/>
  <c r="L13910" i="3"/>
  <c r="L13911" i="3"/>
  <c r="L13912" i="3"/>
  <c r="L13913" i="3"/>
  <c r="L13914" i="3"/>
  <c r="L13915" i="3"/>
  <c r="L13916" i="3"/>
  <c r="L13917" i="3"/>
  <c r="L13918" i="3"/>
  <c r="L13919" i="3"/>
  <c r="L13920" i="3"/>
  <c r="L13921" i="3"/>
  <c r="L13922" i="3"/>
  <c r="L13923" i="3"/>
  <c r="L13924" i="3"/>
  <c r="L13925" i="3"/>
  <c r="L13926" i="3"/>
  <c r="L13927" i="3"/>
  <c r="L13928" i="3"/>
  <c r="L13929" i="3"/>
  <c r="L13930" i="3"/>
  <c r="L13931" i="3"/>
  <c r="L13932" i="3"/>
  <c r="L13933" i="3"/>
  <c r="L13934" i="3"/>
  <c r="L13935" i="3"/>
  <c r="L13936" i="3"/>
  <c r="L13937" i="3"/>
  <c r="L13938" i="3"/>
  <c r="L13939" i="3"/>
  <c r="L13940" i="3"/>
  <c r="L13941" i="3"/>
  <c r="L13942" i="3"/>
  <c r="L13943" i="3"/>
  <c r="L13944" i="3"/>
  <c r="L13945" i="3"/>
  <c r="L13946" i="3"/>
  <c r="L13947" i="3"/>
  <c r="L13948" i="3"/>
  <c r="L13949" i="3"/>
  <c r="L13950" i="3"/>
  <c r="L13951" i="3"/>
  <c r="L13952" i="3"/>
  <c r="L13953" i="3"/>
  <c r="L13954" i="3"/>
  <c r="L13955" i="3"/>
  <c r="L13956" i="3"/>
  <c r="L13957" i="3"/>
  <c r="L13958" i="3"/>
  <c r="L13959" i="3"/>
  <c r="L13960" i="3"/>
  <c r="L13961" i="3"/>
  <c r="L13962" i="3"/>
  <c r="L13963" i="3"/>
  <c r="L13964" i="3"/>
  <c r="L13965" i="3"/>
  <c r="L13966" i="3"/>
  <c r="L13967" i="3"/>
  <c r="L13968" i="3"/>
  <c r="L13969" i="3"/>
  <c r="L13970" i="3"/>
  <c r="L13971" i="3"/>
  <c r="L13972" i="3"/>
  <c r="L13973" i="3"/>
  <c r="L13974" i="3"/>
  <c r="L13975" i="3"/>
  <c r="L13976" i="3"/>
  <c r="L13977" i="3"/>
  <c r="L13978" i="3"/>
  <c r="L13979" i="3"/>
  <c r="L13980" i="3"/>
  <c r="L13981" i="3"/>
  <c r="L13982" i="3"/>
  <c r="L13983" i="3"/>
  <c r="L13984" i="3"/>
  <c r="L13985" i="3"/>
  <c r="L13986" i="3"/>
  <c r="L13987" i="3"/>
  <c r="L13988" i="3"/>
  <c r="L13989" i="3"/>
  <c r="L13990" i="3"/>
  <c r="L13991" i="3"/>
  <c r="L13992" i="3"/>
  <c r="L13993" i="3"/>
  <c r="L13994" i="3"/>
  <c r="L13995" i="3"/>
  <c r="L13996" i="3"/>
  <c r="L13997" i="3"/>
  <c r="L13998" i="3"/>
  <c r="L13999" i="3"/>
  <c r="L14000" i="3"/>
  <c r="L14001" i="3"/>
  <c r="L14002" i="3"/>
  <c r="L14003" i="3"/>
  <c r="L14004" i="3"/>
  <c r="L14005" i="3"/>
  <c r="L14006" i="3"/>
  <c r="L14007" i="3"/>
  <c r="L14008" i="3"/>
  <c r="L14009" i="3"/>
  <c r="L14010" i="3"/>
  <c r="L14011" i="3"/>
  <c r="L14012" i="3"/>
  <c r="L14013" i="3"/>
  <c r="L14014" i="3"/>
  <c r="L14015" i="3"/>
  <c r="L14016" i="3"/>
  <c r="L14017" i="3"/>
  <c r="L14018" i="3"/>
  <c r="L14019" i="3"/>
  <c r="L14020" i="3"/>
  <c r="L14021" i="3"/>
  <c r="L14022" i="3"/>
  <c r="L14023" i="3"/>
  <c r="L14024" i="3"/>
  <c r="L14025" i="3"/>
  <c r="L14026" i="3"/>
  <c r="L14027" i="3"/>
  <c r="L14028" i="3"/>
  <c r="L14029" i="3"/>
  <c r="L14030" i="3"/>
  <c r="L14031" i="3"/>
  <c r="L14032" i="3"/>
  <c r="L14033" i="3"/>
  <c r="L14034" i="3"/>
  <c r="L14035" i="3"/>
  <c r="L14036" i="3"/>
  <c r="L14037" i="3"/>
  <c r="L14038" i="3"/>
  <c r="L14039" i="3"/>
  <c r="L14040" i="3"/>
  <c r="L14041" i="3"/>
  <c r="L14042" i="3"/>
  <c r="L14043" i="3"/>
  <c r="L14044" i="3"/>
  <c r="L14045" i="3"/>
  <c r="L14046" i="3"/>
  <c r="L14047" i="3"/>
  <c r="L14048" i="3"/>
  <c r="L14049" i="3"/>
  <c r="L14050" i="3"/>
  <c r="L14051" i="3"/>
  <c r="L14052" i="3"/>
  <c r="L14053" i="3"/>
  <c r="L14054" i="3"/>
  <c r="L14055" i="3"/>
  <c r="L14056" i="3"/>
  <c r="L14057" i="3"/>
  <c r="L14058" i="3"/>
  <c r="L14059" i="3"/>
  <c r="L14060" i="3"/>
  <c r="L14061" i="3"/>
  <c r="L14062" i="3"/>
  <c r="L14063" i="3"/>
  <c r="L14064" i="3"/>
  <c r="L14065" i="3"/>
  <c r="L14066" i="3"/>
  <c r="L14067" i="3"/>
  <c r="L14068" i="3"/>
  <c r="L14069" i="3"/>
  <c r="L14070" i="3"/>
  <c r="L14071" i="3"/>
  <c r="L14072" i="3"/>
  <c r="L14073" i="3"/>
  <c r="L14074" i="3"/>
  <c r="L14075" i="3"/>
  <c r="L14076" i="3"/>
  <c r="L14077" i="3"/>
  <c r="L14078" i="3"/>
  <c r="L14079" i="3"/>
  <c r="L14080" i="3"/>
  <c r="L14081" i="3"/>
  <c r="L14082" i="3"/>
  <c r="L14083" i="3"/>
  <c r="L14084" i="3"/>
  <c r="L14085" i="3"/>
  <c r="L14086" i="3"/>
  <c r="L14087" i="3"/>
  <c r="L14088" i="3"/>
  <c r="L14089" i="3"/>
  <c r="L14090" i="3"/>
  <c r="L14091" i="3"/>
  <c r="L14092" i="3"/>
  <c r="L14093" i="3"/>
  <c r="L14094" i="3"/>
  <c r="L14095" i="3"/>
  <c r="L14096" i="3"/>
  <c r="L14097" i="3"/>
  <c r="L14098" i="3"/>
  <c r="L14099" i="3"/>
  <c r="L14100" i="3"/>
  <c r="L14101" i="3"/>
  <c r="L14102" i="3"/>
  <c r="L14103" i="3"/>
  <c r="L14104" i="3"/>
  <c r="L14105" i="3"/>
  <c r="L14106" i="3"/>
  <c r="L14107" i="3"/>
  <c r="L14108" i="3"/>
  <c r="L14109" i="3"/>
  <c r="L14110" i="3"/>
  <c r="L14111" i="3"/>
  <c r="L14112" i="3"/>
  <c r="L14113" i="3"/>
  <c r="L14114" i="3"/>
  <c r="L14115" i="3"/>
  <c r="L14116" i="3"/>
  <c r="L14117" i="3"/>
  <c r="L14118" i="3"/>
  <c r="L14119" i="3"/>
  <c r="L14120" i="3"/>
  <c r="L14121" i="3"/>
  <c r="L14122" i="3"/>
  <c r="L14123" i="3"/>
  <c r="L14124" i="3"/>
  <c r="L14125" i="3"/>
  <c r="L14126" i="3"/>
  <c r="L14127" i="3"/>
  <c r="L14128" i="3"/>
  <c r="L14129" i="3"/>
  <c r="L14130" i="3"/>
  <c r="L14131" i="3"/>
  <c r="L14132" i="3"/>
  <c r="L14133" i="3"/>
  <c r="L14134" i="3"/>
  <c r="L14135" i="3"/>
  <c r="L14136" i="3"/>
  <c r="L14137" i="3"/>
  <c r="L14138" i="3"/>
  <c r="L14139" i="3"/>
  <c r="L14140" i="3"/>
  <c r="L14141" i="3"/>
  <c r="L14142" i="3"/>
  <c r="L14143" i="3"/>
  <c r="L14144" i="3"/>
  <c r="L14145" i="3"/>
  <c r="L14146" i="3"/>
  <c r="L14147" i="3"/>
  <c r="L14148" i="3"/>
  <c r="L14149" i="3"/>
  <c r="L14150" i="3"/>
  <c r="L14151" i="3"/>
  <c r="L14152" i="3"/>
  <c r="L14153" i="3"/>
  <c r="L14154" i="3"/>
  <c r="L14155" i="3"/>
  <c r="L14156" i="3"/>
  <c r="L14157" i="3"/>
  <c r="L14158" i="3"/>
  <c r="L14159" i="3"/>
  <c r="L14160" i="3"/>
  <c r="L14161" i="3"/>
  <c r="L14162" i="3"/>
  <c r="L14163" i="3"/>
  <c r="L14164" i="3"/>
  <c r="L14165" i="3"/>
  <c r="L14166" i="3"/>
  <c r="L14167" i="3"/>
  <c r="L14168" i="3"/>
  <c r="L14169" i="3"/>
  <c r="L14170" i="3"/>
  <c r="L14171" i="3"/>
  <c r="L14172" i="3"/>
  <c r="L14173" i="3"/>
  <c r="L14174" i="3"/>
  <c r="L14175" i="3"/>
  <c r="L14176" i="3"/>
  <c r="L14177" i="3"/>
  <c r="L14178" i="3"/>
  <c r="L14179" i="3"/>
  <c r="L14180" i="3"/>
  <c r="L14181" i="3"/>
  <c r="L14182" i="3"/>
  <c r="L14183" i="3"/>
  <c r="L14184" i="3"/>
  <c r="L14185" i="3"/>
  <c r="L14186" i="3"/>
  <c r="L14187" i="3"/>
  <c r="L14188" i="3"/>
  <c r="L14189" i="3"/>
  <c r="L14190" i="3"/>
  <c r="L14191" i="3"/>
  <c r="L14192" i="3"/>
  <c r="L14193" i="3"/>
  <c r="L14194" i="3"/>
  <c r="L14195" i="3"/>
  <c r="L14196" i="3"/>
  <c r="L14197" i="3"/>
  <c r="L14198" i="3"/>
  <c r="L14199" i="3"/>
  <c r="L14200" i="3"/>
  <c r="L14201" i="3"/>
  <c r="L14202" i="3"/>
  <c r="L14203" i="3"/>
  <c r="L14204" i="3"/>
  <c r="L14205" i="3"/>
  <c r="L14206" i="3"/>
  <c r="L14207" i="3"/>
  <c r="L14208" i="3"/>
  <c r="L14209" i="3"/>
  <c r="L14210" i="3"/>
  <c r="L14211" i="3"/>
  <c r="L14212" i="3"/>
  <c r="L14213" i="3"/>
  <c r="L14214" i="3"/>
  <c r="L14215" i="3"/>
  <c r="L14216" i="3"/>
  <c r="L14217" i="3"/>
  <c r="L14218" i="3"/>
  <c r="L14219" i="3"/>
  <c r="L14220" i="3"/>
  <c r="L14221" i="3"/>
  <c r="L14222" i="3"/>
  <c r="L14223" i="3"/>
  <c r="L14224" i="3"/>
  <c r="L14225" i="3"/>
  <c r="L14226" i="3"/>
  <c r="L14227" i="3"/>
  <c r="L14228" i="3"/>
  <c r="L14229" i="3"/>
  <c r="L14230" i="3"/>
  <c r="L14231" i="3"/>
  <c r="L14232" i="3"/>
  <c r="L14233" i="3"/>
  <c r="L14234" i="3"/>
  <c r="L14235" i="3"/>
  <c r="L14236" i="3"/>
  <c r="L14237" i="3"/>
  <c r="L14238" i="3"/>
  <c r="L14239" i="3"/>
  <c r="L14240" i="3"/>
  <c r="L14241" i="3"/>
  <c r="L14242" i="3"/>
  <c r="L14243" i="3"/>
  <c r="L14244" i="3"/>
  <c r="L14245" i="3"/>
  <c r="L14246" i="3"/>
  <c r="L14247" i="3"/>
  <c r="L14248" i="3"/>
  <c r="L14249" i="3"/>
  <c r="L14250" i="3"/>
  <c r="L14251" i="3"/>
  <c r="L14252" i="3"/>
  <c r="L14253" i="3"/>
  <c r="L14254" i="3"/>
  <c r="L14255" i="3"/>
  <c r="L14256" i="3"/>
  <c r="L14257" i="3"/>
  <c r="L14258" i="3"/>
  <c r="L14259" i="3"/>
  <c r="L14260" i="3"/>
  <c r="L14261" i="3"/>
  <c r="L14262" i="3"/>
  <c r="L14263" i="3"/>
  <c r="L14264" i="3"/>
  <c r="L14265" i="3"/>
  <c r="L14266" i="3"/>
  <c r="L14267" i="3"/>
  <c r="L14268" i="3"/>
  <c r="L14269" i="3"/>
  <c r="L14270" i="3"/>
  <c r="L14271" i="3"/>
  <c r="L14272" i="3"/>
  <c r="L14273" i="3"/>
  <c r="L14274" i="3"/>
  <c r="L14275" i="3"/>
  <c r="L14276" i="3"/>
  <c r="L13353" i="3" l="1"/>
  <c r="L13354" i="3"/>
  <c r="L13355" i="3"/>
  <c r="L13356" i="3"/>
  <c r="L13357" i="3"/>
  <c r="L13358" i="3"/>
  <c r="L13359" i="3"/>
  <c r="L13360" i="3"/>
  <c r="L13361" i="3"/>
  <c r="L13362" i="3"/>
  <c r="L13363" i="3"/>
  <c r="L13364" i="3"/>
  <c r="L13365" i="3"/>
  <c r="L13366" i="3"/>
  <c r="L13367" i="3"/>
  <c r="L13368" i="3"/>
  <c r="L13369" i="3"/>
  <c r="L13370" i="3"/>
  <c r="L13371" i="3"/>
  <c r="L13372" i="3"/>
  <c r="L13373" i="3"/>
  <c r="L13374" i="3"/>
  <c r="L13375" i="3"/>
  <c r="L13376" i="3"/>
  <c r="L13377" i="3"/>
  <c r="L13378" i="3"/>
  <c r="L13379" i="3"/>
  <c r="L13380" i="3"/>
  <c r="L13381" i="3"/>
  <c r="L13382" i="3"/>
  <c r="L13383" i="3"/>
  <c r="L13384" i="3"/>
  <c r="L13385" i="3"/>
  <c r="L13386" i="3"/>
  <c r="L13387" i="3"/>
  <c r="L13388" i="3"/>
  <c r="L13389" i="3"/>
  <c r="L13390" i="3"/>
  <c r="L13391" i="3"/>
  <c r="L13392" i="3"/>
  <c r="L13393" i="3"/>
  <c r="L13394" i="3"/>
  <c r="L13395" i="3"/>
  <c r="L13396" i="3"/>
  <c r="L13397" i="3"/>
  <c r="L13398" i="3"/>
  <c r="L13399" i="3"/>
  <c r="L13400" i="3"/>
  <c r="L13401" i="3"/>
  <c r="L13402" i="3"/>
  <c r="L13403" i="3"/>
  <c r="L13404" i="3"/>
  <c r="L13405" i="3"/>
  <c r="L13406" i="3"/>
  <c r="L13407" i="3"/>
  <c r="L13408" i="3"/>
  <c r="L13409" i="3"/>
  <c r="L13410" i="3"/>
  <c r="L13411" i="3"/>
  <c r="L13412" i="3"/>
  <c r="L13413" i="3"/>
  <c r="L13414" i="3"/>
  <c r="L13415" i="3"/>
  <c r="L13416" i="3"/>
  <c r="L13417" i="3"/>
  <c r="L13418" i="3"/>
  <c r="L13419" i="3"/>
  <c r="L13420" i="3"/>
  <c r="L13421" i="3"/>
  <c r="L13422" i="3"/>
  <c r="L13423" i="3"/>
  <c r="L13424" i="3"/>
  <c r="L13425" i="3"/>
  <c r="L13426" i="3"/>
  <c r="L13427" i="3"/>
  <c r="L13428" i="3"/>
  <c r="L13429" i="3"/>
  <c r="L13430" i="3"/>
  <c r="L13431" i="3"/>
  <c r="L13432" i="3"/>
  <c r="L13433" i="3"/>
  <c r="L13434" i="3"/>
  <c r="L13435" i="3"/>
  <c r="L13436" i="3"/>
  <c r="L13437" i="3"/>
  <c r="L13438" i="3"/>
  <c r="L13439" i="3"/>
  <c r="L13440" i="3"/>
  <c r="L13441" i="3"/>
  <c r="L13442" i="3"/>
  <c r="L13443" i="3"/>
  <c r="L13444" i="3"/>
  <c r="L13445" i="3"/>
  <c r="L13446" i="3"/>
  <c r="L13447" i="3"/>
  <c r="L13448" i="3"/>
  <c r="L13449" i="3"/>
  <c r="L13450" i="3"/>
  <c r="L13451" i="3"/>
  <c r="L13452" i="3"/>
  <c r="L13453" i="3"/>
  <c r="AC2" i="4" l="1"/>
  <c r="AB2" i="4" l="1"/>
  <c r="AC75" i="4" s="1"/>
  <c r="AD75" i="4" s="1"/>
  <c r="Z66" i="4"/>
  <c r="AC106" i="4" l="1"/>
  <c r="AD106" i="4" s="1"/>
  <c r="AC107" i="4"/>
  <c r="AD107" i="4" s="1"/>
  <c r="AC74" i="4"/>
  <c r="AD74" i="4" s="1"/>
  <c r="AC95" i="4"/>
  <c r="AD95" i="4" s="1"/>
  <c r="AC77" i="4"/>
  <c r="AD77" i="4" s="1"/>
  <c r="AC76" i="4"/>
  <c r="AD76" i="4" s="1"/>
  <c r="AC79" i="4"/>
  <c r="AD79" i="4" s="1"/>
  <c r="AC78" i="4"/>
  <c r="AD78" i="4" s="1"/>
  <c r="AC81" i="4"/>
  <c r="AD81" i="4" s="1"/>
  <c r="AC80" i="4"/>
  <c r="AD80" i="4" s="1"/>
  <c r="AC83" i="4"/>
  <c r="AD83" i="4" s="1"/>
  <c r="AC82" i="4"/>
  <c r="AD82" i="4" s="1"/>
  <c r="AC85" i="4"/>
  <c r="AD85" i="4" s="1"/>
  <c r="AC84" i="4"/>
  <c r="AD84" i="4" s="1"/>
  <c r="AC87" i="4"/>
  <c r="AD87" i="4" s="1"/>
  <c r="AC86" i="4"/>
  <c r="AD86" i="4" s="1"/>
  <c r="AC89" i="4"/>
  <c r="AD89" i="4" s="1"/>
  <c r="AC88" i="4"/>
  <c r="AD88" i="4" s="1"/>
  <c r="AC91" i="4"/>
  <c r="AD91" i="4" s="1"/>
  <c r="AC90" i="4"/>
  <c r="AD90" i="4" s="1"/>
  <c r="AC93" i="4"/>
  <c r="AD93" i="4" s="1"/>
  <c r="AC92" i="4"/>
  <c r="AD92" i="4" s="1"/>
  <c r="AC96" i="4"/>
  <c r="AD96" i="4" s="1"/>
  <c r="AC94" i="4"/>
  <c r="AD94" i="4" s="1"/>
  <c r="AC98" i="4"/>
  <c r="AD98" i="4" s="1"/>
  <c r="AC97" i="4"/>
  <c r="AD97" i="4" s="1"/>
  <c r="AC100" i="4"/>
  <c r="AD100" i="4" s="1"/>
  <c r="AC99" i="4"/>
  <c r="AD99" i="4" s="1"/>
  <c r="AC102" i="4"/>
  <c r="AD102" i="4" s="1"/>
  <c r="AC101" i="4"/>
  <c r="AD101" i="4" s="1"/>
  <c r="AC104" i="4"/>
  <c r="AD104" i="4" s="1"/>
  <c r="AC103" i="4"/>
  <c r="AD103" i="4" s="1"/>
  <c r="AC108" i="4"/>
  <c r="AD108" i="4" s="1"/>
  <c r="AC105" i="4"/>
  <c r="AD105" i="4" s="1"/>
  <c r="AC109" i="4"/>
  <c r="AD109" i="4" s="1"/>
  <c r="AC115" i="4"/>
  <c r="AD115" i="4" s="1"/>
  <c r="AC111" i="4"/>
  <c r="AD111" i="4" s="1"/>
  <c r="AC110" i="4"/>
  <c r="AD110" i="4" s="1"/>
  <c r="AC113" i="4"/>
  <c r="AD113" i="4" s="1"/>
  <c r="AC112" i="4"/>
  <c r="AD112" i="4" s="1"/>
  <c r="AC149" i="4"/>
  <c r="AD149" i="4" s="1"/>
  <c r="AC114" i="4"/>
  <c r="AD114" i="4" s="1"/>
  <c r="AC163" i="4"/>
  <c r="AD163" i="4" s="1"/>
  <c r="AC167" i="4"/>
  <c r="AD167" i="4" s="1"/>
  <c r="AC169" i="4"/>
  <c r="AD169" i="4" s="1"/>
  <c r="AC154" i="4"/>
  <c r="AD154" i="4" s="1"/>
  <c r="AC160" i="4"/>
  <c r="AD160" i="4" s="1"/>
  <c r="AC151" i="4"/>
  <c r="AD151" i="4" s="1"/>
  <c r="AC168" i="4"/>
  <c r="AD168" i="4" s="1"/>
  <c r="AC153" i="4"/>
  <c r="AD153" i="4" s="1"/>
  <c r="AC161" i="4"/>
  <c r="AD161" i="4" s="1"/>
  <c r="AC165" i="4"/>
  <c r="AD165" i="4" s="1"/>
  <c r="AC166" i="4"/>
  <c r="AD166" i="4" s="1"/>
  <c r="AC155" i="4"/>
  <c r="AD155" i="4" s="1"/>
  <c r="AC158" i="4"/>
  <c r="AD158" i="4" s="1"/>
  <c r="AC156" i="4"/>
  <c r="AD156" i="4" s="1"/>
  <c r="AC157" i="4"/>
  <c r="AD157" i="4" s="1"/>
  <c r="AC152" i="4"/>
  <c r="AD152" i="4" s="1"/>
  <c r="AC162" i="4"/>
  <c r="AD162" i="4" s="1"/>
  <c r="AC150" i="4"/>
  <c r="AD150" i="4" s="1"/>
  <c r="AC159" i="4"/>
  <c r="AD159" i="4" s="1"/>
  <c r="AC170" i="4"/>
  <c r="AD170" i="4" s="1"/>
  <c r="AC164" i="4"/>
  <c r="AD164" i="4" s="1"/>
  <c r="AC147" i="4"/>
  <c r="AD147" i="4" s="1"/>
  <c r="AC148" i="4"/>
  <c r="AD148" i="4" s="1"/>
  <c r="AC43" i="4"/>
  <c r="AD43" i="4" s="1"/>
  <c r="Z6" i="4"/>
  <c r="Z10" i="4"/>
  <c r="Z11" i="4"/>
  <c r="Z12" i="4"/>
  <c r="Z13" i="4"/>
  <c r="Z14" i="4"/>
  <c r="Z15" i="4"/>
  <c r="Z16" i="4"/>
  <c r="Z17" i="4"/>
  <c r="Z23" i="4"/>
  <c r="Z24" i="4"/>
  <c r="Z25" i="4"/>
  <c r="Z26" i="4"/>
  <c r="Z27" i="4"/>
  <c r="Z32" i="4"/>
  <c r="Z33" i="4"/>
  <c r="Z34" i="4"/>
  <c r="Z35" i="4"/>
  <c r="Z36" i="4"/>
  <c r="Z37" i="4"/>
  <c r="Z38" i="4"/>
  <c r="Z39" i="4"/>
  <c r="Z40" i="4"/>
  <c r="Z41" i="4"/>
  <c r="Z42" i="4"/>
  <c r="Z44" i="4"/>
  <c r="Z45" i="4"/>
  <c r="Z46" i="4"/>
  <c r="Z52" i="4"/>
  <c r="Z54" i="4"/>
  <c r="Z55" i="4"/>
  <c r="L13245" i="3" l="1"/>
  <c r="L13246" i="3"/>
  <c r="L13247" i="3"/>
  <c r="L13248" i="3"/>
  <c r="L13249" i="3"/>
  <c r="L13250" i="3"/>
  <c r="L13251" i="3"/>
  <c r="L13252" i="3"/>
  <c r="L13253" i="3"/>
  <c r="L13254" i="3"/>
  <c r="L13255" i="3"/>
  <c r="L13256" i="3"/>
  <c r="L13257" i="3"/>
  <c r="L13258" i="3"/>
  <c r="L13259" i="3"/>
  <c r="L13260" i="3"/>
  <c r="L13261" i="3"/>
  <c r="L13262" i="3"/>
  <c r="L13263" i="3"/>
  <c r="L13264" i="3"/>
  <c r="L13265" i="3"/>
  <c r="L13266" i="3"/>
  <c r="L13267" i="3"/>
  <c r="L13268" i="3"/>
  <c r="L13269" i="3"/>
  <c r="L13270" i="3"/>
  <c r="L13271" i="3"/>
  <c r="L13272" i="3"/>
  <c r="L13273" i="3"/>
  <c r="L13274" i="3"/>
  <c r="L13275" i="3"/>
  <c r="L13276" i="3"/>
  <c r="L13277" i="3"/>
  <c r="L13278" i="3"/>
  <c r="L13279" i="3"/>
  <c r="L13280" i="3"/>
  <c r="L13281" i="3"/>
  <c r="L13282" i="3"/>
  <c r="L13283" i="3"/>
  <c r="L13284" i="3"/>
  <c r="L13285" i="3"/>
  <c r="L13286" i="3"/>
  <c r="L13287" i="3"/>
  <c r="L13288" i="3"/>
  <c r="L13289" i="3"/>
  <c r="L13290" i="3"/>
  <c r="L13291" i="3"/>
  <c r="L13292" i="3"/>
  <c r="L13293" i="3"/>
  <c r="L13294" i="3"/>
  <c r="L13295" i="3"/>
  <c r="L13296" i="3"/>
  <c r="L13297" i="3"/>
  <c r="L13298" i="3"/>
  <c r="L13299" i="3"/>
  <c r="L13300" i="3"/>
  <c r="L13301" i="3"/>
  <c r="L13302" i="3"/>
  <c r="L13303" i="3"/>
  <c r="L13304" i="3"/>
  <c r="L13305" i="3"/>
  <c r="L13306" i="3"/>
  <c r="L13307" i="3"/>
  <c r="L13308" i="3"/>
  <c r="L13309" i="3"/>
  <c r="L13310" i="3"/>
  <c r="L13311" i="3"/>
  <c r="L13312" i="3"/>
  <c r="L13313" i="3"/>
  <c r="L13314" i="3"/>
  <c r="L13315" i="3"/>
  <c r="L13316" i="3"/>
  <c r="L13317" i="3"/>
  <c r="L13318" i="3"/>
  <c r="L13319" i="3"/>
  <c r="L13320" i="3"/>
  <c r="L13321" i="3"/>
  <c r="L13322" i="3"/>
  <c r="L13323" i="3"/>
  <c r="L13324" i="3"/>
  <c r="L13325" i="3"/>
  <c r="L13326" i="3"/>
  <c r="L13327" i="3"/>
  <c r="L13328" i="3"/>
  <c r="L13329" i="3"/>
  <c r="L13330" i="3"/>
  <c r="L13331" i="3"/>
  <c r="L13332" i="3"/>
  <c r="L13333" i="3"/>
  <c r="L13334" i="3"/>
  <c r="L13335" i="3"/>
  <c r="L13336" i="3"/>
  <c r="L13337" i="3"/>
  <c r="L13338" i="3"/>
  <c r="L13339" i="3"/>
  <c r="L13340" i="3"/>
  <c r="L13341" i="3"/>
  <c r="L13342" i="3"/>
  <c r="L13343" i="3"/>
  <c r="L13344" i="3"/>
  <c r="L13345" i="3"/>
  <c r="L13346" i="3"/>
  <c r="L13347" i="3"/>
  <c r="L13348" i="3"/>
  <c r="L13349" i="3"/>
  <c r="L13350" i="3"/>
  <c r="L13351" i="3"/>
  <c r="L13352" i="3"/>
  <c r="K38" i="4" l="1"/>
  <c r="K28" i="17"/>
  <c r="K29" i="17"/>
  <c r="K30" i="17"/>
  <c r="K31" i="17"/>
  <c r="K32" i="17"/>
  <c r="K33" i="17"/>
  <c r="K34" i="17"/>
  <c r="K35" i="17"/>
  <c r="K36" i="17"/>
  <c r="K37" i="17"/>
  <c r="K38" i="17"/>
  <c r="K39" i="17"/>
  <c r="K40" i="17"/>
  <c r="K41" i="17"/>
  <c r="K42" i="17"/>
  <c r="K43" i="17"/>
  <c r="K44" i="17"/>
  <c r="K45" i="17"/>
  <c r="K4" i="17"/>
  <c r="K5" i="17"/>
  <c r="K6" i="17"/>
  <c r="K7" i="17"/>
  <c r="K8" i="17"/>
  <c r="K11" i="17"/>
  <c r="K12" i="17"/>
  <c r="K13" i="17"/>
  <c r="K14" i="17"/>
  <c r="K15" i="17"/>
  <c r="K16" i="17"/>
  <c r="K17" i="17"/>
  <c r="K18" i="17"/>
  <c r="K19" i="17"/>
  <c r="K20" i="17"/>
  <c r="K21" i="17"/>
  <c r="K22" i="17"/>
  <c r="K23" i="17"/>
  <c r="K24" i="17"/>
  <c r="K25" i="17"/>
  <c r="K26" i="17"/>
  <c r="K27" i="17"/>
  <c r="M6" i="17"/>
  <c r="N6" i="17"/>
  <c r="M7" i="17"/>
  <c r="N7" i="17"/>
  <c r="M8" i="17"/>
  <c r="N8" i="17"/>
  <c r="M9" i="17"/>
  <c r="N9" i="17"/>
  <c r="M10" i="17"/>
  <c r="N10" i="17"/>
  <c r="M12" i="17"/>
  <c r="N12" i="17"/>
  <c r="M13" i="17"/>
  <c r="N13" i="17"/>
  <c r="M14" i="17"/>
  <c r="N14" i="17"/>
  <c r="M15" i="17"/>
  <c r="N15" i="17"/>
  <c r="M16" i="17"/>
  <c r="N16" i="17"/>
  <c r="M17" i="17"/>
  <c r="N17" i="17"/>
  <c r="M18" i="17"/>
  <c r="N18" i="17"/>
  <c r="M19" i="17"/>
  <c r="N19" i="17"/>
  <c r="M20" i="17"/>
  <c r="N20" i="17"/>
  <c r="M21" i="17"/>
  <c r="N21" i="17"/>
  <c r="M22" i="17"/>
  <c r="N22" i="17"/>
  <c r="M23" i="17"/>
  <c r="N23" i="17"/>
  <c r="M24" i="17"/>
  <c r="N24" i="17"/>
  <c r="M25" i="17"/>
  <c r="N25" i="17"/>
  <c r="M26" i="17"/>
  <c r="N26" i="17"/>
  <c r="M27" i="17"/>
  <c r="N27" i="17"/>
  <c r="M28" i="17"/>
  <c r="N28" i="17"/>
  <c r="M29" i="17"/>
  <c r="N29" i="17"/>
  <c r="M30" i="17"/>
  <c r="N30" i="17"/>
  <c r="M31" i="17"/>
  <c r="N31" i="17"/>
  <c r="M32" i="17"/>
  <c r="N32" i="17"/>
  <c r="M33" i="17"/>
  <c r="N33" i="17"/>
  <c r="M34" i="17"/>
  <c r="N34" i="17"/>
  <c r="M35" i="17"/>
  <c r="N35" i="17"/>
  <c r="M36" i="17"/>
  <c r="N36" i="17"/>
  <c r="M37" i="17"/>
  <c r="N37" i="17"/>
  <c r="M38" i="17"/>
  <c r="N38" i="17"/>
  <c r="M39" i="17"/>
  <c r="N39" i="17"/>
  <c r="M40" i="17"/>
  <c r="N40" i="17"/>
  <c r="M41" i="17"/>
  <c r="N41" i="17"/>
  <c r="M42" i="17"/>
  <c r="N42" i="17"/>
  <c r="M43" i="17"/>
  <c r="N43" i="17"/>
  <c r="M44" i="17"/>
  <c r="N44" i="17"/>
  <c r="M45" i="17"/>
  <c r="N45" i="17"/>
  <c r="M46" i="17"/>
  <c r="N46" i="17"/>
  <c r="N5" i="17"/>
  <c r="M5" i="17"/>
  <c r="L13232" i="3" l="1"/>
  <c r="L13233" i="3"/>
  <c r="L13234" i="3"/>
  <c r="L13235" i="3"/>
  <c r="L13236" i="3"/>
  <c r="L13237" i="3"/>
  <c r="L13238" i="3"/>
  <c r="L13239" i="3"/>
  <c r="L13240" i="3"/>
  <c r="L13241" i="3"/>
  <c r="L13242" i="3"/>
  <c r="L13243" i="3"/>
  <c r="L13244" i="3"/>
  <c r="F47" i="4" l="1"/>
  <c r="B55" i="4" l="1"/>
  <c r="D47" i="4"/>
  <c r="A47" i="4"/>
  <c r="F44" i="4"/>
  <c r="F48" i="4"/>
  <c r="B35" i="1"/>
  <c r="K47" i="4" l="1"/>
  <c r="L47" i="4" s="1"/>
  <c r="L77" i="3" l="1"/>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2625" i="3"/>
  <c r="L2626" i="3"/>
  <c r="L2627" i="3"/>
  <c r="L2628" i="3"/>
  <c r="L2629" i="3"/>
  <c r="L2630" i="3"/>
  <c r="L2631" i="3"/>
  <c r="L2632" i="3"/>
  <c r="L2633" i="3"/>
  <c r="L2634" i="3"/>
  <c r="L2635" i="3"/>
  <c r="L2636" i="3"/>
  <c r="L2637" i="3"/>
  <c r="L2638" i="3"/>
  <c r="L2639" i="3"/>
  <c r="L2640" i="3"/>
  <c r="L2641" i="3"/>
  <c r="L2642" i="3"/>
  <c r="L2643" i="3"/>
  <c r="L2644" i="3"/>
  <c r="L2645" i="3"/>
  <c r="L2646" i="3"/>
  <c r="L2647" i="3"/>
  <c r="L2648" i="3"/>
  <c r="L2649" i="3"/>
  <c r="L2650" i="3"/>
  <c r="L2651" i="3"/>
  <c r="L2652" i="3"/>
  <c r="L2653" i="3"/>
  <c r="L2654" i="3"/>
  <c r="L2655" i="3"/>
  <c r="L2656" i="3"/>
  <c r="L2657" i="3"/>
  <c r="L2658" i="3"/>
  <c r="L2659" i="3"/>
  <c r="L2660" i="3"/>
  <c r="L2661" i="3"/>
  <c r="L2662" i="3"/>
  <c r="L2663" i="3"/>
  <c r="L2664" i="3"/>
  <c r="L2665" i="3"/>
  <c r="L2666" i="3"/>
  <c r="L2667" i="3"/>
  <c r="L2668" i="3"/>
  <c r="L2669" i="3"/>
  <c r="L2670" i="3"/>
  <c r="L2671" i="3"/>
  <c r="L2672" i="3"/>
  <c r="L2673" i="3"/>
  <c r="L2674" i="3"/>
  <c r="L2675" i="3"/>
  <c r="L2676" i="3"/>
  <c r="L2677" i="3"/>
  <c r="L2678" i="3"/>
  <c r="L2679" i="3"/>
  <c r="L2680" i="3"/>
  <c r="L2681" i="3"/>
  <c r="L2682" i="3"/>
  <c r="L2683" i="3"/>
  <c r="L2684" i="3"/>
  <c r="L2685" i="3"/>
  <c r="L2686" i="3"/>
  <c r="L2687" i="3"/>
  <c r="L2688" i="3"/>
  <c r="L2689" i="3"/>
  <c r="L2690" i="3"/>
  <c r="L2691" i="3"/>
  <c r="L2692" i="3"/>
  <c r="L2693" i="3"/>
  <c r="L2694" i="3"/>
  <c r="L2695" i="3"/>
  <c r="L2696" i="3"/>
  <c r="L2697" i="3"/>
  <c r="L2698" i="3"/>
  <c r="L2699" i="3"/>
  <c r="L2700" i="3"/>
  <c r="L2701" i="3"/>
  <c r="L2702" i="3"/>
  <c r="L2703" i="3"/>
  <c r="L2704" i="3"/>
  <c r="L2705" i="3"/>
  <c r="L2706" i="3"/>
  <c r="L2707" i="3"/>
  <c r="L2708" i="3"/>
  <c r="L2709" i="3"/>
  <c r="L2710" i="3"/>
  <c r="L2711" i="3"/>
  <c r="L2712" i="3"/>
  <c r="L2713" i="3"/>
  <c r="L2714" i="3"/>
  <c r="L2715" i="3"/>
  <c r="L2716" i="3"/>
  <c r="L2717" i="3"/>
  <c r="L2718" i="3"/>
  <c r="L2719" i="3"/>
  <c r="L2720" i="3"/>
  <c r="L2721" i="3"/>
  <c r="L2722" i="3"/>
  <c r="L2723" i="3"/>
  <c r="L2724" i="3"/>
  <c r="L2725" i="3"/>
  <c r="L2726" i="3"/>
  <c r="L2727" i="3"/>
  <c r="L2728" i="3"/>
  <c r="L2729" i="3"/>
  <c r="L2730" i="3"/>
  <c r="L2731" i="3"/>
  <c r="L2732" i="3"/>
  <c r="L2733" i="3"/>
  <c r="L2734" i="3"/>
  <c r="L2735" i="3"/>
  <c r="L2736" i="3"/>
  <c r="L2737" i="3"/>
  <c r="L2738" i="3"/>
  <c r="L2739" i="3"/>
  <c r="L2740" i="3"/>
  <c r="L2741" i="3"/>
  <c r="L2742" i="3"/>
  <c r="L2743" i="3"/>
  <c r="L2744" i="3"/>
  <c r="L2745" i="3"/>
  <c r="L2746" i="3"/>
  <c r="L2747" i="3"/>
  <c r="L2748" i="3"/>
  <c r="L2749" i="3"/>
  <c r="L2750" i="3"/>
  <c r="L2751" i="3"/>
  <c r="L2752" i="3"/>
  <c r="L2753" i="3"/>
  <c r="L2754" i="3"/>
  <c r="L2755" i="3"/>
  <c r="L2756" i="3"/>
  <c r="L2757" i="3"/>
  <c r="L2758" i="3"/>
  <c r="L2759" i="3"/>
  <c r="L2760" i="3"/>
  <c r="L2761" i="3"/>
  <c r="L2762" i="3"/>
  <c r="L2763" i="3"/>
  <c r="L2764" i="3"/>
  <c r="L2765" i="3"/>
  <c r="L2766" i="3"/>
  <c r="L2767" i="3"/>
  <c r="L2768" i="3"/>
  <c r="L2769" i="3"/>
  <c r="L2770" i="3"/>
  <c r="L2771" i="3"/>
  <c r="L2772" i="3"/>
  <c r="L2773" i="3"/>
  <c r="L2774" i="3"/>
  <c r="L2775" i="3"/>
  <c r="L2776" i="3"/>
  <c r="L2777" i="3"/>
  <c r="L2778" i="3"/>
  <c r="L2779" i="3"/>
  <c r="L2780" i="3"/>
  <c r="L2781" i="3"/>
  <c r="L2782" i="3"/>
  <c r="L2783" i="3"/>
  <c r="L2784" i="3"/>
  <c r="L2785" i="3"/>
  <c r="L2786" i="3"/>
  <c r="L2787" i="3"/>
  <c r="L2788" i="3"/>
  <c r="L2789" i="3"/>
  <c r="L2790" i="3"/>
  <c r="L2791" i="3"/>
  <c r="L2792" i="3"/>
  <c r="L2793" i="3"/>
  <c r="L2794" i="3"/>
  <c r="L2795" i="3"/>
  <c r="L2796" i="3"/>
  <c r="L2797" i="3"/>
  <c r="L2798" i="3"/>
  <c r="L2799" i="3"/>
  <c r="L2800" i="3"/>
  <c r="L2801" i="3"/>
  <c r="L2802" i="3"/>
  <c r="L2803" i="3"/>
  <c r="L2804" i="3"/>
  <c r="L2805" i="3"/>
  <c r="L2806" i="3"/>
  <c r="L2807" i="3"/>
  <c r="L2808" i="3"/>
  <c r="L2809" i="3"/>
  <c r="L2810" i="3"/>
  <c r="L2811" i="3"/>
  <c r="L2812" i="3"/>
  <c r="L2813" i="3"/>
  <c r="L2814" i="3"/>
  <c r="L2815" i="3"/>
  <c r="L2816" i="3"/>
  <c r="L2817" i="3"/>
  <c r="L2818" i="3"/>
  <c r="L2819" i="3"/>
  <c r="L2820" i="3"/>
  <c r="L2821" i="3"/>
  <c r="L2822" i="3"/>
  <c r="L2823" i="3"/>
  <c r="L2824" i="3"/>
  <c r="L2825" i="3"/>
  <c r="L2826" i="3"/>
  <c r="L2827" i="3"/>
  <c r="L2828" i="3"/>
  <c r="L2829" i="3"/>
  <c r="L2830" i="3"/>
  <c r="L2831" i="3"/>
  <c r="L2832" i="3"/>
  <c r="L2833" i="3"/>
  <c r="L2834" i="3"/>
  <c r="L2835" i="3"/>
  <c r="L2836" i="3"/>
  <c r="L2837" i="3"/>
  <c r="L2838" i="3"/>
  <c r="L2839" i="3"/>
  <c r="L2840" i="3"/>
  <c r="L2841" i="3"/>
  <c r="L2842" i="3"/>
  <c r="L2843" i="3"/>
  <c r="L2844" i="3"/>
  <c r="L2845" i="3"/>
  <c r="L2846" i="3"/>
  <c r="L2847" i="3"/>
  <c r="L2848" i="3"/>
  <c r="L2849" i="3"/>
  <c r="L2850" i="3"/>
  <c r="L2851" i="3"/>
  <c r="L2852" i="3"/>
  <c r="L2853" i="3"/>
  <c r="L2854" i="3"/>
  <c r="L2855" i="3"/>
  <c r="L2856" i="3"/>
  <c r="L2857" i="3"/>
  <c r="L2858" i="3"/>
  <c r="L2859" i="3"/>
  <c r="L2860" i="3"/>
  <c r="L2861" i="3"/>
  <c r="L2862" i="3"/>
  <c r="L2863" i="3"/>
  <c r="L2864" i="3"/>
  <c r="L2865" i="3"/>
  <c r="L2866" i="3"/>
  <c r="L2867" i="3"/>
  <c r="L2868" i="3"/>
  <c r="L2869" i="3"/>
  <c r="L2870" i="3"/>
  <c r="L2871" i="3"/>
  <c r="L2872" i="3"/>
  <c r="L2873" i="3"/>
  <c r="L2874" i="3"/>
  <c r="L2875" i="3"/>
  <c r="L2876" i="3"/>
  <c r="L2877" i="3"/>
  <c r="L2878" i="3"/>
  <c r="L2879" i="3"/>
  <c r="L2880" i="3"/>
  <c r="L2881" i="3"/>
  <c r="L2882" i="3"/>
  <c r="L2883" i="3"/>
  <c r="L2884" i="3"/>
  <c r="L2885" i="3"/>
  <c r="L2886" i="3"/>
  <c r="L2887" i="3"/>
  <c r="L2888" i="3"/>
  <c r="L2889" i="3"/>
  <c r="L2890" i="3"/>
  <c r="L2891" i="3"/>
  <c r="L2892" i="3"/>
  <c r="L2893" i="3"/>
  <c r="L2894" i="3"/>
  <c r="L2895" i="3"/>
  <c r="L2896" i="3"/>
  <c r="L2897" i="3"/>
  <c r="L2898" i="3"/>
  <c r="L2899" i="3"/>
  <c r="L2900" i="3"/>
  <c r="L2901" i="3"/>
  <c r="L2902" i="3"/>
  <c r="L2903" i="3"/>
  <c r="L2904" i="3"/>
  <c r="L2905" i="3"/>
  <c r="L2906" i="3"/>
  <c r="L2907" i="3"/>
  <c r="L2908" i="3"/>
  <c r="L2909" i="3"/>
  <c r="L2910" i="3"/>
  <c r="L2911" i="3"/>
  <c r="L2912" i="3"/>
  <c r="L2913" i="3"/>
  <c r="L2914" i="3"/>
  <c r="L2915" i="3"/>
  <c r="L2916" i="3"/>
  <c r="L2917"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L2950" i="3"/>
  <c r="L2951" i="3"/>
  <c r="L2952" i="3"/>
  <c r="L2953" i="3"/>
  <c r="L2954" i="3"/>
  <c r="L2955" i="3"/>
  <c r="L2956" i="3"/>
  <c r="L2957" i="3"/>
  <c r="L2958" i="3"/>
  <c r="L2959" i="3"/>
  <c r="L2960" i="3"/>
  <c r="L2961" i="3"/>
  <c r="L2962" i="3"/>
  <c r="L2963" i="3"/>
  <c r="L2964" i="3"/>
  <c r="L2965" i="3"/>
  <c r="L2966" i="3"/>
  <c r="L2967" i="3"/>
  <c r="L2968" i="3"/>
  <c r="L2969" i="3"/>
  <c r="L2970" i="3"/>
  <c r="L2971" i="3"/>
  <c r="L2972" i="3"/>
  <c r="L2973" i="3"/>
  <c r="L2974" i="3"/>
  <c r="L2975" i="3"/>
  <c r="L2976" i="3"/>
  <c r="L2977" i="3"/>
  <c r="L2978" i="3"/>
  <c r="L2979" i="3"/>
  <c r="L2980" i="3"/>
  <c r="L2981" i="3"/>
  <c r="L2982" i="3"/>
  <c r="L2983" i="3"/>
  <c r="L2984" i="3"/>
  <c r="L2985" i="3"/>
  <c r="L2986" i="3"/>
  <c r="L2987" i="3"/>
  <c r="L2988" i="3"/>
  <c r="L2989" i="3"/>
  <c r="L2990" i="3"/>
  <c r="L2991" i="3"/>
  <c r="L2992" i="3"/>
  <c r="L2993" i="3"/>
  <c r="L2994" i="3"/>
  <c r="L2995" i="3"/>
  <c r="L2996" i="3"/>
  <c r="L2997" i="3"/>
  <c r="L2998" i="3"/>
  <c r="L2999" i="3"/>
  <c r="L3000" i="3"/>
  <c r="L3001" i="3"/>
  <c r="L3002" i="3"/>
  <c r="L3003" i="3"/>
  <c r="L3004" i="3"/>
  <c r="L3005" i="3"/>
  <c r="L3006" i="3"/>
  <c r="L3007" i="3"/>
  <c r="L3008" i="3"/>
  <c r="L3009" i="3"/>
  <c r="L3010" i="3"/>
  <c r="L3011" i="3"/>
  <c r="L3012" i="3"/>
  <c r="L3013" i="3"/>
  <c r="L3014" i="3"/>
  <c r="L3015" i="3"/>
  <c r="L3016" i="3"/>
  <c r="L3017" i="3"/>
  <c r="L3018" i="3"/>
  <c r="L3019" i="3"/>
  <c r="L3020" i="3"/>
  <c r="L3021" i="3"/>
  <c r="L3022" i="3"/>
  <c r="L3023" i="3"/>
  <c r="L3024" i="3"/>
  <c r="L3025" i="3"/>
  <c r="L3026" i="3"/>
  <c r="L3027" i="3"/>
  <c r="L3028" i="3"/>
  <c r="L3029" i="3"/>
  <c r="L3030" i="3"/>
  <c r="L3031" i="3"/>
  <c r="L3032" i="3"/>
  <c r="L3033" i="3"/>
  <c r="L3034" i="3"/>
  <c r="L3035" i="3"/>
  <c r="L3036" i="3"/>
  <c r="L3037" i="3"/>
  <c r="L3038" i="3"/>
  <c r="L3039" i="3"/>
  <c r="L3040" i="3"/>
  <c r="L3041" i="3"/>
  <c r="L3042" i="3"/>
  <c r="L3043" i="3"/>
  <c r="L3044" i="3"/>
  <c r="L3045" i="3"/>
  <c r="L3046" i="3"/>
  <c r="L3047" i="3"/>
  <c r="L3048" i="3"/>
  <c r="L3049" i="3"/>
  <c r="L3050" i="3"/>
  <c r="L3051" i="3"/>
  <c r="L3052" i="3"/>
  <c r="L3053" i="3"/>
  <c r="L3054" i="3"/>
  <c r="L3055" i="3"/>
  <c r="L3056" i="3"/>
  <c r="L3057" i="3"/>
  <c r="L3058" i="3"/>
  <c r="L3059" i="3"/>
  <c r="L3060" i="3"/>
  <c r="L3061" i="3"/>
  <c r="L3062" i="3"/>
  <c r="L3063" i="3"/>
  <c r="L3064" i="3"/>
  <c r="L3065" i="3"/>
  <c r="L3066" i="3"/>
  <c r="L3067" i="3"/>
  <c r="L3068" i="3"/>
  <c r="L3069" i="3"/>
  <c r="L3070" i="3"/>
  <c r="L3071" i="3"/>
  <c r="L3072" i="3"/>
  <c r="L3073" i="3"/>
  <c r="L3074" i="3"/>
  <c r="L3075" i="3"/>
  <c r="L3076" i="3"/>
  <c r="L3077" i="3"/>
  <c r="L3078" i="3"/>
  <c r="L3079" i="3"/>
  <c r="L3080" i="3"/>
  <c r="L3081" i="3"/>
  <c r="L3082" i="3"/>
  <c r="L3083" i="3"/>
  <c r="L3084" i="3"/>
  <c r="L3085" i="3"/>
  <c r="L3086" i="3"/>
  <c r="L3087" i="3"/>
  <c r="L3088" i="3"/>
  <c r="L3089" i="3"/>
  <c r="L3090" i="3"/>
  <c r="L3091" i="3"/>
  <c r="L3092" i="3"/>
  <c r="L3093" i="3"/>
  <c r="L3094" i="3"/>
  <c r="L3095" i="3"/>
  <c r="L3096" i="3"/>
  <c r="L3097" i="3"/>
  <c r="L3098" i="3"/>
  <c r="L3099" i="3"/>
  <c r="L3100" i="3"/>
  <c r="L3101" i="3"/>
  <c r="L3102" i="3"/>
  <c r="L3103" i="3"/>
  <c r="L3104" i="3"/>
  <c r="L3105" i="3"/>
  <c r="L3106" i="3"/>
  <c r="L3107" i="3"/>
  <c r="L3108" i="3"/>
  <c r="L3109" i="3"/>
  <c r="L3110" i="3"/>
  <c r="L3111" i="3"/>
  <c r="L3112" i="3"/>
  <c r="L3113" i="3"/>
  <c r="L3114" i="3"/>
  <c r="L3115" i="3"/>
  <c r="L3116" i="3"/>
  <c r="L3117" i="3"/>
  <c r="L3118" i="3"/>
  <c r="L3119" i="3"/>
  <c r="L3120" i="3"/>
  <c r="L3121" i="3"/>
  <c r="L3122" i="3"/>
  <c r="L3123" i="3"/>
  <c r="L3124" i="3"/>
  <c r="L3125" i="3"/>
  <c r="L3126" i="3"/>
  <c r="L3127" i="3"/>
  <c r="L3128" i="3"/>
  <c r="L3129" i="3"/>
  <c r="L3130" i="3"/>
  <c r="L3131" i="3"/>
  <c r="L3132" i="3"/>
  <c r="L3133" i="3"/>
  <c r="L3134" i="3"/>
  <c r="L3135" i="3"/>
  <c r="L3136" i="3"/>
  <c r="L3137" i="3"/>
  <c r="L3138" i="3"/>
  <c r="L3139" i="3"/>
  <c r="L3140" i="3"/>
  <c r="L3141" i="3"/>
  <c r="L3142" i="3"/>
  <c r="L3143" i="3"/>
  <c r="L3144" i="3"/>
  <c r="L3145" i="3"/>
  <c r="L3146" i="3"/>
  <c r="L3147" i="3"/>
  <c r="L3148" i="3"/>
  <c r="L3149" i="3"/>
  <c r="L3150" i="3"/>
  <c r="L3151" i="3"/>
  <c r="L3152" i="3"/>
  <c r="L3153" i="3"/>
  <c r="L3154" i="3"/>
  <c r="L3155" i="3"/>
  <c r="L3156" i="3"/>
  <c r="L3157" i="3"/>
  <c r="L3158" i="3"/>
  <c r="L3159" i="3"/>
  <c r="L3160" i="3"/>
  <c r="L3161" i="3"/>
  <c r="L3162" i="3"/>
  <c r="L3163" i="3"/>
  <c r="L3164" i="3"/>
  <c r="L3165" i="3"/>
  <c r="L3166" i="3"/>
  <c r="L3167" i="3"/>
  <c r="L3168" i="3"/>
  <c r="L3169" i="3"/>
  <c r="L3170" i="3"/>
  <c r="L3171" i="3"/>
  <c r="L3172" i="3"/>
  <c r="L3173" i="3"/>
  <c r="L3174" i="3"/>
  <c r="L3175" i="3"/>
  <c r="L3176" i="3"/>
  <c r="L3177" i="3"/>
  <c r="L3178" i="3"/>
  <c r="L3179" i="3"/>
  <c r="L3180" i="3"/>
  <c r="L3181" i="3"/>
  <c r="L3182" i="3"/>
  <c r="L3183" i="3"/>
  <c r="L3184" i="3"/>
  <c r="L3185" i="3"/>
  <c r="L3186" i="3"/>
  <c r="L3187" i="3"/>
  <c r="L3188" i="3"/>
  <c r="L3189" i="3"/>
  <c r="L3190" i="3"/>
  <c r="L3191" i="3"/>
  <c r="L3192" i="3"/>
  <c r="L3193" i="3"/>
  <c r="L3194" i="3"/>
  <c r="L3195" i="3"/>
  <c r="L3196" i="3"/>
  <c r="L3197" i="3"/>
  <c r="L3198" i="3"/>
  <c r="L3199" i="3"/>
  <c r="L3200" i="3"/>
  <c r="L3201" i="3"/>
  <c r="L3202" i="3"/>
  <c r="L3203" i="3"/>
  <c r="L3204" i="3"/>
  <c r="L3205" i="3"/>
  <c r="L3206" i="3"/>
  <c r="L3207" i="3"/>
  <c r="L3208" i="3"/>
  <c r="L3209" i="3"/>
  <c r="L3210" i="3"/>
  <c r="L3211" i="3"/>
  <c r="L3212" i="3"/>
  <c r="L3213" i="3"/>
  <c r="L3214" i="3"/>
  <c r="L3215" i="3"/>
  <c r="L3216" i="3"/>
  <c r="L3217" i="3"/>
  <c r="L3218" i="3"/>
  <c r="L3219" i="3"/>
  <c r="L3220" i="3"/>
  <c r="L3221" i="3"/>
  <c r="L3222" i="3"/>
  <c r="L3223" i="3"/>
  <c r="L3224" i="3"/>
  <c r="L3225" i="3"/>
  <c r="L3226" i="3"/>
  <c r="L3227" i="3"/>
  <c r="L3228" i="3"/>
  <c r="L3229" i="3"/>
  <c r="L3230" i="3"/>
  <c r="L3231" i="3"/>
  <c r="L3232" i="3"/>
  <c r="L3233" i="3"/>
  <c r="L3234" i="3"/>
  <c r="L3235" i="3"/>
  <c r="L3236" i="3"/>
  <c r="L3237" i="3"/>
  <c r="L3238" i="3"/>
  <c r="L3239" i="3"/>
  <c r="L3240" i="3"/>
  <c r="L3241" i="3"/>
  <c r="L3242" i="3"/>
  <c r="L3243" i="3"/>
  <c r="L3244" i="3"/>
  <c r="L3245" i="3"/>
  <c r="L3246" i="3"/>
  <c r="L3247" i="3"/>
  <c r="L3248" i="3"/>
  <c r="L3249" i="3"/>
  <c r="L3250" i="3"/>
  <c r="L3251" i="3"/>
  <c r="L3252" i="3"/>
  <c r="L3253" i="3"/>
  <c r="L3254" i="3"/>
  <c r="L3255" i="3"/>
  <c r="L3256" i="3"/>
  <c r="L3257" i="3"/>
  <c r="L3258" i="3"/>
  <c r="L3259" i="3"/>
  <c r="L3260" i="3"/>
  <c r="L3261" i="3"/>
  <c r="L3262" i="3"/>
  <c r="L3263" i="3"/>
  <c r="L3264" i="3"/>
  <c r="L3265" i="3"/>
  <c r="L3266" i="3"/>
  <c r="L3267" i="3"/>
  <c r="L3268" i="3"/>
  <c r="L3269" i="3"/>
  <c r="L3270" i="3"/>
  <c r="L3271" i="3"/>
  <c r="L3272" i="3"/>
  <c r="L3273" i="3"/>
  <c r="L3274" i="3"/>
  <c r="L3275" i="3"/>
  <c r="L3276" i="3"/>
  <c r="L3277" i="3"/>
  <c r="L3278" i="3"/>
  <c r="L3279" i="3"/>
  <c r="L3280" i="3"/>
  <c r="L3281" i="3"/>
  <c r="L3282" i="3"/>
  <c r="L3283" i="3"/>
  <c r="L3284" i="3"/>
  <c r="L3285" i="3"/>
  <c r="L3286" i="3"/>
  <c r="L3287" i="3"/>
  <c r="L3288" i="3"/>
  <c r="L3289" i="3"/>
  <c r="L3290" i="3"/>
  <c r="L3291" i="3"/>
  <c r="L3292" i="3"/>
  <c r="L3293" i="3"/>
  <c r="L3294" i="3"/>
  <c r="L3295" i="3"/>
  <c r="L3296" i="3"/>
  <c r="L3297" i="3"/>
  <c r="L3298" i="3"/>
  <c r="L3299" i="3"/>
  <c r="L3300" i="3"/>
  <c r="L3301" i="3"/>
  <c r="L3302" i="3"/>
  <c r="L3303" i="3"/>
  <c r="L3304" i="3"/>
  <c r="L3305" i="3"/>
  <c r="L3306" i="3"/>
  <c r="L3307" i="3"/>
  <c r="L3308" i="3"/>
  <c r="L3309" i="3"/>
  <c r="L3310" i="3"/>
  <c r="L3311" i="3"/>
  <c r="L3312" i="3"/>
  <c r="L3313" i="3"/>
  <c r="L3314" i="3"/>
  <c r="L3315" i="3"/>
  <c r="L3316" i="3"/>
  <c r="L3317" i="3"/>
  <c r="L3318" i="3"/>
  <c r="L3319" i="3"/>
  <c r="L3320" i="3"/>
  <c r="L3321" i="3"/>
  <c r="L3322" i="3"/>
  <c r="L3323" i="3"/>
  <c r="L3324" i="3"/>
  <c r="L3325" i="3"/>
  <c r="L3326" i="3"/>
  <c r="L3327" i="3"/>
  <c r="L3328" i="3"/>
  <c r="L3329" i="3"/>
  <c r="L3330" i="3"/>
  <c r="L3331" i="3"/>
  <c r="L3332" i="3"/>
  <c r="L3333" i="3"/>
  <c r="L3334" i="3"/>
  <c r="L3335" i="3"/>
  <c r="L3336" i="3"/>
  <c r="L3337" i="3"/>
  <c r="L3338" i="3"/>
  <c r="L3339" i="3"/>
  <c r="L3340" i="3"/>
  <c r="L3341" i="3"/>
  <c r="L3342" i="3"/>
  <c r="L3343" i="3"/>
  <c r="L3344" i="3"/>
  <c r="L3345" i="3"/>
  <c r="L3346" i="3"/>
  <c r="L3347" i="3"/>
  <c r="L3348" i="3"/>
  <c r="L3349" i="3"/>
  <c r="L3350" i="3"/>
  <c r="L3351" i="3"/>
  <c r="L3352" i="3"/>
  <c r="L3353" i="3"/>
  <c r="L3354" i="3"/>
  <c r="L3355" i="3"/>
  <c r="L3356" i="3"/>
  <c r="L3357" i="3"/>
  <c r="L3358" i="3"/>
  <c r="L3359" i="3"/>
  <c r="L3360" i="3"/>
  <c r="L3361" i="3"/>
  <c r="L3362" i="3"/>
  <c r="L3363" i="3"/>
  <c r="L3364" i="3"/>
  <c r="L3365" i="3"/>
  <c r="L3366" i="3"/>
  <c r="L3367" i="3"/>
  <c r="L3368" i="3"/>
  <c r="L3369" i="3"/>
  <c r="L3370" i="3"/>
  <c r="L3371" i="3"/>
  <c r="L3372" i="3"/>
  <c r="L3373" i="3"/>
  <c r="L3374" i="3"/>
  <c r="L3375" i="3"/>
  <c r="L3376" i="3"/>
  <c r="L3377" i="3"/>
  <c r="L3378" i="3"/>
  <c r="L3379" i="3"/>
  <c r="L3380" i="3"/>
  <c r="L3381" i="3"/>
  <c r="L3382" i="3"/>
  <c r="L3383" i="3"/>
  <c r="L3384" i="3"/>
  <c r="L3385" i="3"/>
  <c r="L3386" i="3"/>
  <c r="L3387" i="3"/>
  <c r="L3388" i="3"/>
  <c r="L3389" i="3"/>
  <c r="L3390" i="3"/>
  <c r="L3391" i="3"/>
  <c r="L3392" i="3"/>
  <c r="L3393" i="3"/>
  <c r="L3394" i="3"/>
  <c r="L3395" i="3"/>
  <c r="L3396" i="3"/>
  <c r="L3397" i="3"/>
  <c r="L3398" i="3"/>
  <c r="L3399" i="3"/>
  <c r="L3400" i="3"/>
  <c r="L3401" i="3"/>
  <c r="L3402" i="3"/>
  <c r="L3403" i="3"/>
  <c r="L3404" i="3"/>
  <c r="L3405" i="3"/>
  <c r="L3406" i="3"/>
  <c r="L3407" i="3"/>
  <c r="L3408" i="3"/>
  <c r="L3409" i="3"/>
  <c r="L3410" i="3"/>
  <c r="L3411" i="3"/>
  <c r="L3412" i="3"/>
  <c r="L3413" i="3"/>
  <c r="L3414" i="3"/>
  <c r="L3415" i="3"/>
  <c r="L3416" i="3"/>
  <c r="L3417" i="3"/>
  <c r="L3418" i="3"/>
  <c r="L3419" i="3"/>
  <c r="L3420" i="3"/>
  <c r="L3421" i="3"/>
  <c r="L3422" i="3"/>
  <c r="L3423" i="3"/>
  <c r="L3424" i="3"/>
  <c r="L3425" i="3"/>
  <c r="L3426" i="3"/>
  <c r="L3427" i="3"/>
  <c r="L3428" i="3"/>
  <c r="L3429" i="3"/>
  <c r="L3430" i="3"/>
  <c r="L3431" i="3"/>
  <c r="L3432" i="3"/>
  <c r="L3433" i="3"/>
  <c r="L3434" i="3"/>
  <c r="L3435" i="3"/>
  <c r="L3436" i="3"/>
  <c r="L3437" i="3"/>
  <c r="L3438" i="3"/>
  <c r="L3439" i="3"/>
  <c r="L3440" i="3"/>
  <c r="L3441" i="3"/>
  <c r="L3442" i="3"/>
  <c r="L3443" i="3"/>
  <c r="L3444" i="3"/>
  <c r="L3445" i="3"/>
  <c r="L3446" i="3"/>
  <c r="L3447" i="3"/>
  <c r="L3448" i="3"/>
  <c r="L3449" i="3"/>
  <c r="L3450" i="3"/>
  <c r="L3451" i="3"/>
  <c r="L3452" i="3"/>
  <c r="L3453" i="3"/>
  <c r="L3454" i="3"/>
  <c r="L3455" i="3"/>
  <c r="L3456" i="3"/>
  <c r="L3457" i="3"/>
  <c r="L3458" i="3"/>
  <c r="L3459" i="3"/>
  <c r="L3460" i="3"/>
  <c r="L3461" i="3"/>
  <c r="L3462" i="3"/>
  <c r="L3463" i="3"/>
  <c r="L3464" i="3"/>
  <c r="L3465" i="3"/>
  <c r="L3466" i="3"/>
  <c r="L3467" i="3"/>
  <c r="L3468" i="3"/>
  <c r="L3469" i="3"/>
  <c r="L3470" i="3"/>
  <c r="L3471" i="3"/>
  <c r="L3472" i="3"/>
  <c r="L3473" i="3"/>
  <c r="L3474" i="3"/>
  <c r="L3475" i="3"/>
  <c r="L3476" i="3"/>
  <c r="L3477" i="3"/>
  <c r="L3478" i="3"/>
  <c r="L3479" i="3"/>
  <c r="L3480" i="3"/>
  <c r="L3481" i="3"/>
  <c r="L3482" i="3"/>
  <c r="L3483" i="3"/>
  <c r="L3484" i="3"/>
  <c r="L3485" i="3"/>
  <c r="L3486" i="3"/>
  <c r="L3487" i="3"/>
  <c r="L3488" i="3"/>
  <c r="L3489" i="3"/>
  <c r="L3490" i="3"/>
  <c r="L3491" i="3"/>
  <c r="L3492" i="3"/>
  <c r="L3493" i="3"/>
  <c r="L3494" i="3"/>
  <c r="L3495" i="3"/>
  <c r="L3496" i="3"/>
  <c r="L3497" i="3"/>
  <c r="L3498" i="3"/>
  <c r="L3499" i="3"/>
  <c r="L3500" i="3"/>
  <c r="L3501" i="3"/>
  <c r="L3502" i="3"/>
  <c r="L3503" i="3"/>
  <c r="L3504" i="3"/>
  <c r="L3505" i="3"/>
  <c r="L3506" i="3"/>
  <c r="L3507" i="3"/>
  <c r="L3508" i="3"/>
  <c r="L3509" i="3"/>
  <c r="L3510" i="3"/>
  <c r="L3511" i="3"/>
  <c r="L3512" i="3"/>
  <c r="L3513" i="3"/>
  <c r="L3514" i="3"/>
  <c r="L3515" i="3"/>
  <c r="L3516" i="3"/>
  <c r="L3517" i="3"/>
  <c r="L3518" i="3"/>
  <c r="L3519" i="3"/>
  <c r="L3520" i="3"/>
  <c r="L3521" i="3"/>
  <c r="L3522" i="3"/>
  <c r="L3523" i="3"/>
  <c r="L3524" i="3"/>
  <c r="L3525" i="3"/>
  <c r="L3526" i="3"/>
  <c r="L3527" i="3"/>
  <c r="L3528" i="3"/>
  <c r="L3529" i="3"/>
  <c r="L3530" i="3"/>
  <c r="L3531" i="3"/>
  <c r="L3532" i="3"/>
  <c r="L3533" i="3"/>
  <c r="L3534" i="3"/>
  <c r="L3535" i="3"/>
  <c r="L3536" i="3"/>
  <c r="L3537" i="3"/>
  <c r="L3538" i="3"/>
  <c r="L3539" i="3"/>
  <c r="L3540" i="3"/>
  <c r="L3541" i="3"/>
  <c r="L3542" i="3"/>
  <c r="L3543" i="3"/>
  <c r="L3544" i="3"/>
  <c r="L3545" i="3"/>
  <c r="L3546" i="3"/>
  <c r="L3547" i="3"/>
  <c r="L3548" i="3"/>
  <c r="L3549" i="3"/>
  <c r="L3550" i="3"/>
  <c r="L3551" i="3"/>
  <c r="L3552" i="3"/>
  <c r="L3553" i="3"/>
  <c r="L3554" i="3"/>
  <c r="L3555" i="3"/>
  <c r="L3556" i="3"/>
  <c r="L3557" i="3"/>
  <c r="L3558" i="3"/>
  <c r="L3559" i="3"/>
  <c r="L3560" i="3"/>
  <c r="L3561" i="3"/>
  <c r="L3562" i="3"/>
  <c r="L3563" i="3"/>
  <c r="L3564" i="3"/>
  <c r="L3565" i="3"/>
  <c r="L3566" i="3"/>
  <c r="L3567" i="3"/>
  <c r="L3568" i="3"/>
  <c r="L3569" i="3"/>
  <c r="L3570" i="3"/>
  <c r="L3571" i="3"/>
  <c r="L3572" i="3"/>
  <c r="L3573" i="3"/>
  <c r="L3574" i="3"/>
  <c r="L3575" i="3"/>
  <c r="L3576" i="3"/>
  <c r="L3577" i="3"/>
  <c r="L3578" i="3"/>
  <c r="L3579" i="3"/>
  <c r="L3580" i="3"/>
  <c r="L3581" i="3"/>
  <c r="L3582" i="3"/>
  <c r="L3583" i="3"/>
  <c r="L3584" i="3"/>
  <c r="L3585" i="3"/>
  <c r="L3586" i="3"/>
  <c r="L3587" i="3"/>
  <c r="L3588" i="3"/>
  <c r="L3589" i="3"/>
  <c r="L3590" i="3"/>
  <c r="L3591" i="3"/>
  <c r="L3592" i="3"/>
  <c r="L3593" i="3"/>
  <c r="L3594" i="3"/>
  <c r="L3595" i="3"/>
  <c r="L3596" i="3"/>
  <c r="L3597" i="3"/>
  <c r="L3598" i="3"/>
  <c r="L3599" i="3"/>
  <c r="L3600" i="3"/>
  <c r="L3601" i="3"/>
  <c r="L3602" i="3"/>
  <c r="L3603" i="3"/>
  <c r="L3604" i="3"/>
  <c r="L3605" i="3"/>
  <c r="L3606" i="3"/>
  <c r="L3607" i="3"/>
  <c r="L3608" i="3"/>
  <c r="L3609" i="3"/>
  <c r="L3610" i="3"/>
  <c r="L3611" i="3"/>
  <c r="L3612" i="3"/>
  <c r="L3613" i="3"/>
  <c r="L3614" i="3"/>
  <c r="L3615" i="3"/>
  <c r="L3616" i="3"/>
  <c r="L3617" i="3"/>
  <c r="L3618" i="3"/>
  <c r="L3619" i="3"/>
  <c r="L3620" i="3"/>
  <c r="L3621" i="3"/>
  <c r="L3622" i="3"/>
  <c r="L3623" i="3"/>
  <c r="L3624" i="3"/>
  <c r="L3625" i="3"/>
  <c r="L3626" i="3"/>
  <c r="L3627" i="3"/>
  <c r="L3628" i="3"/>
  <c r="L3629" i="3"/>
  <c r="L3630" i="3"/>
  <c r="L3631" i="3"/>
  <c r="L3632" i="3"/>
  <c r="L3633" i="3"/>
  <c r="L3634" i="3"/>
  <c r="L3635" i="3"/>
  <c r="L3636" i="3"/>
  <c r="L3637" i="3"/>
  <c r="L3638" i="3"/>
  <c r="L3639" i="3"/>
  <c r="L3640" i="3"/>
  <c r="L3641" i="3"/>
  <c r="L3642" i="3"/>
  <c r="L3643" i="3"/>
  <c r="L3644" i="3"/>
  <c r="L3645" i="3"/>
  <c r="L3646" i="3"/>
  <c r="L3647" i="3"/>
  <c r="L3648" i="3"/>
  <c r="L3649" i="3"/>
  <c r="L3650" i="3"/>
  <c r="L3651" i="3"/>
  <c r="L3652" i="3"/>
  <c r="L3653" i="3"/>
  <c r="L3654" i="3"/>
  <c r="L3655" i="3"/>
  <c r="L3656" i="3"/>
  <c r="L3657" i="3"/>
  <c r="L3658" i="3"/>
  <c r="L3659" i="3"/>
  <c r="L3660" i="3"/>
  <c r="L3661" i="3"/>
  <c r="L3662" i="3"/>
  <c r="L3663" i="3"/>
  <c r="L3664" i="3"/>
  <c r="L3665" i="3"/>
  <c r="L3666" i="3"/>
  <c r="L3667" i="3"/>
  <c r="L3668" i="3"/>
  <c r="L3669" i="3"/>
  <c r="L3670" i="3"/>
  <c r="L3671" i="3"/>
  <c r="L3672" i="3"/>
  <c r="L3673" i="3"/>
  <c r="L3674" i="3"/>
  <c r="L3675" i="3"/>
  <c r="L3676" i="3"/>
  <c r="L3677" i="3"/>
  <c r="L3678" i="3"/>
  <c r="L3679" i="3"/>
  <c r="L3680" i="3"/>
  <c r="L3681" i="3"/>
  <c r="L3682" i="3"/>
  <c r="L3683" i="3"/>
  <c r="L3684" i="3"/>
  <c r="L3685" i="3"/>
  <c r="L3686" i="3"/>
  <c r="L3687" i="3"/>
  <c r="L3688" i="3"/>
  <c r="L3689" i="3"/>
  <c r="L3690" i="3"/>
  <c r="L3691" i="3"/>
  <c r="L3692" i="3"/>
  <c r="L3693" i="3"/>
  <c r="L3694" i="3"/>
  <c r="L3695" i="3"/>
  <c r="L3696" i="3"/>
  <c r="L3697" i="3"/>
  <c r="L3698" i="3"/>
  <c r="L3699" i="3"/>
  <c r="L3700" i="3"/>
  <c r="L3701" i="3"/>
  <c r="L3702" i="3"/>
  <c r="L3703" i="3"/>
  <c r="L3704" i="3"/>
  <c r="L3705" i="3"/>
  <c r="L3706" i="3"/>
  <c r="L3707" i="3"/>
  <c r="L3708" i="3"/>
  <c r="L3709" i="3"/>
  <c r="L3710" i="3"/>
  <c r="L3711" i="3"/>
  <c r="L3712" i="3"/>
  <c r="L3713" i="3"/>
  <c r="L3714" i="3"/>
  <c r="L3715" i="3"/>
  <c r="L3716" i="3"/>
  <c r="L3717" i="3"/>
  <c r="L3718" i="3"/>
  <c r="L3719" i="3"/>
  <c r="L3720" i="3"/>
  <c r="L3721" i="3"/>
  <c r="L3722" i="3"/>
  <c r="L3723" i="3"/>
  <c r="L3724" i="3"/>
  <c r="L3725" i="3"/>
  <c r="L3726" i="3"/>
  <c r="L3727" i="3"/>
  <c r="L3728" i="3"/>
  <c r="L3729" i="3"/>
  <c r="L3730" i="3"/>
  <c r="L3731" i="3"/>
  <c r="L3732" i="3"/>
  <c r="L3733" i="3"/>
  <c r="L3734" i="3"/>
  <c r="L3735" i="3"/>
  <c r="L3736" i="3"/>
  <c r="L3737" i="3"/>
  <c r="L3738" i="3"/>
  <c r="L3739" i="3"/>
  <c r="L3740" i="3"/>
  <c r="L3741" i="3"/>
  <c r="L3742" i="3"/>
  <c r="L3743" i="3"/>
  <c r="L3744" i="3"/>
  <c r="L3745" i="3"/>
  <c r="L3746" i="3"/>
  <c r="L3747" i="3"/>
  <c r="L3748" i="3"/>
  <c r="L3749" i="3"/>
  <c r="L3750" i="3"/>
  <c r="L3751" i="3"/>
  <c r="L3752" i="3"/>
  <c r="L3753" i="3"/>
  <c r="L3754" i="3"/>
  <c r="L3755" i="3"/>
  <c r="L3756" i="3"/>
  <c r="L3757" i="3"/>
  <c r="L3758" i="3"/>
  <c r="L3759" i="3"/>
  <c r="L3760" i="3"/>
  <c r="L3761" i="3"/>
  <c r="L3762" i="3"/>
  <c r="L3763" i="3"/>
  <c r="L3764" i="3"/>
  <c r="L3765" i="3"/>
  <c r="L3766" i="3"/>
  <c r="L3767" i="3"/>
  <c r="L3768" i="3"/>
  <c r="L3769" i="3"/>
  <c r="L3770" i="3"/>
  <c r="L3771" i="3"/>
  <c r="L3772" i="3"/>
  <c r="L3773" i="3"/>
  <c r="L3774" i="3"/>
  <c r="L3775" i="3"/>
  <c r="L3776" i="3"/>
  <c r="L3777" i="3"/>
  <c r="L3778" i="3"/>
  <c r="L3779" i="3"/>
  <c r="L3780" i="3"/>
  <c r="L3781" i="3"/>
  <c r="L3782" i="3"/>
  <c r="L3783" i="3"/>
  <c r="L3784" i="3"/>
  <c r="L3785" i="3"/>
  <c r="L3786" i="3"/>
  <c r="L3787" i="3"/>
  <c r="L3788" i="3"/>
  <c r="L3789" i="3"/>
  <c r="L3790" i="3"/>
  <c r="L3791" i="3"/>
  <c r="L3792" i="3"/>
  <c r="L3793" i="3"/>
  <c r="L3794" i="3"/>
  <c r="L3795" i="3"/>
  <c r="L3796" i="3"/>
  <c r="L3797" i="3"/>
  <c r="L3798" i="3"/>
  <c r="L3799" i="3"/>
  <c r="L3800" i="3"/>
  <c r="L3801" i="3"/>
  <c r="L3802" i="3"/>
  <c r="L3803" i="3"/>
  <c r="L3804" i="3"/>
  <c r="L3805" i="3"/>
  <c r="L3806" i="3"/>
  <c r="L3807" i="3"/>
  <c r="L3808" i="3"/>
  <c r="L3809" i="3"/>
  <c r="L3810" i="3"/>
  <c r="L3811" i="3"/>
  <c r="L3812" i="3"/>
  <c r="L3813" i="3"/>
  <c r="L3814" i="3"/>
  <c r="L3815" i="3"/>
  <c r="L3816" i="3"/>
  <c r="L3817" i="3"/>
  <c r="L3818" i="3"/>
  <c r="L3819" i="3"/>
  <c r="L3820" i="3"/>
  <c r="L3821" i="3"/>
  <c r="L3822" i="3"/>
  <c r="L3823" i="3"/>
  <c r="L3824" i="3"/>
  <c r="L3825" i="3"/>
  <c r="L3826" i="3"/>
  <c r="L3827" i="3"/>
  <c r="L3828" i="3"/>
  <c r="L3829" i="3"/>
  <c r="L3830" i="3"/>
  <c r="L3831" i="3"/>
  <c r="L3832" i="3"/>
  <c r="L3833" i="3"/>
  <c r="L3834" i="3"/>
  <c r="L3835" i="3"/>
  <c r="L3836" i="3"/>
  <c r="L3837" i="3"/>
  <c r="L3838" i="3"/>
  <c r="L3839" i="3"/>
  <c r="L3840" i="3"/>
  <c r="L3841" i="3"/>
  <c r="L3842" i="3"/>
  <c r="L3843" i="3"/>
  <c r="L3844" i="3"/>
  <c r="L3845" i="3"/>
  <c r="L3846" i="3"/>
  <c r="L3847" i="3"/>
  <c r="L3848" i="3"/>
  <c r="L3849" i="3"/>
  <c r="L3850" i="3"/>
  <c r="L3851" i="3"/>
  <c r="L3852" i="3"/>
  <c r="L3853" i="3"/>
  <c r="L3854" i="3"/>
  <c r="L3855" i="3"/>
  <c r="L3856" i="3"/>
  <c r="L3857" i="3"/>
  <c r="L3858" i="3"/>
  <c r="L3859" i="3"/>
  <c r="L3860" i="3"/>
  <c r="L3861" i="3"/>
  <c r="L3862" i="3"/>
  <c r="L3863" i="3"/>
  <c r="L3864" i="3"/>
  <c r="L3865" i="3"/>
  <c r="L3866" i="3"/>
  <c r="L3867" i="3"/>
  <c r="L3868" i="3"/>
  <c r="L3869" i="3"/>
  <c r="L3870" i="3"/>
  <c r="L3871" i="3"/>
  <c r="L3872" i="3"/>
  <c r="L3873" i="3"/>
  <c r="L3874" i="3"/>
  <c r="L3875" i="3"/>
  <c r="L3876" i="3"/>
  <c r="L3877" i="3"/>
  <c r="L3878" i="3"/>
  <c r="L3879" i="3"/>
  <c r="L3880" i="3"/>
  <c r="L3881" i="3"/>
  <c r="L3882" i="3"/>
  <c r="L3883" i="3"/>
  <c r="L3884" i="3"/>
  <c r="L3885" i="3"/>
  <c r="L3886" i="3"/>
  <c r="L3887" i="3"/>
  <c r="L3888" i="3"/>
  <c r="L3889" i="3"/>
  <c r="L3890" i="3"/>
  <c r="L3891" i="3"/>
  <c r="L3892" i="3"/>
  <c r="L3893" i="3"/>
  <c r="L3894" i="3"/>
  <c r="L3895" i="3"/>
  <c r="L3896" i="3"/>
  <c r="L3897" i="3"/>
  <c r="L3898" i="3"/>
  <c r="L3899" i="3"/>
  <c r="L3900" i="3"/>
  <c r="L3901" i="3"/>
  <c r="L3902" i="3"/>
  <c r="L3903" i="3"/>
  <c r="L3904" i="3"/>
  <c r="L3905" i="3"/>
  <c r="L3906" i="3"/>
  <c r="L3907" i="3"/>
  <c r="L3908" i="3"/>
  <c r="L3909" i="3"/>
  <c r="L3910" i="3"/>
  <c r="L3911" i="3"/>
  <c r="L3912" i="3"/>
  <c r="L3913" i="3"/>
  <c r="L3914" i="3"/>
  <c r="L3915" i="3"/>
  <c r="L3916" i="3"/>
  <c r="L3917" i="3"/>
  <c r="L3918" i="3"/>
  <c r="L3919" i="3"/>
  <c r="L3920" i="3"/>
  <c r="L3921" i="3"/>
  <c r="L3922" i="3"/>
  <c r="L3923" i="3"/>
  <c r="L3924" i="3"/>
  <c r="L3925" i="3"/>
  <c r="L3926" i="3"/>
  <c r="L3927" i="3"/>
  <c r="L3928" i="3"/>
  <c r="L3929" i="3"/>
  <c r="L3930" i="3"/>
  <c r="L3931" i="3"/>
  <c r="L3932" i="3"/>
  <c r="L3933" i="3"/>
  <c r="L3934" i="3"/>
  <c r="L3935" i="3"/>
  <c r="L3936" i="3"/>
  <c r="L3937" i="3"/>
  <c r="L3938" i="3"/>
  <c r="L3939" i="3"/>
  <c r="L3940" i="3"/>
  <c r="L3941" i="3"/>
  <c r="L3942" i="3"/>
  <c r="L3943" i="3"/>
  <c r="L3944" i="3"/>
  <c r="L3945" i="3"/>
  <c r="L3946" i="3"/>
  <c r="L3947" i="3"/>
  <c r="L3948" i="3"/>
  <c r="L3949" i="3"/>
  <c r="L3950" i="3"/>
  <c r="L3951" i="3"/>
  <c r="L3952" i="3"/>
  <c r="L3953" i="3"/>
  <c r="L3954" i="3"/>
  <c r="L3955" i="3"/>
  <c r="L3956" i="3"/>
  <c r="L3957" i="3"/>
  <c r="L3958" i="3"/>
  <c r="L3959" i="3"/>
  <c r="L3960" i="3"/>
  <c r="L3961" i="3"/>
  <c r="L3962" i="3"/>
  <c r="L3963" i="3"/>
  <c r="L3964" i="3"/>
  <c r="L3965" i="3"/>
  <c r="L3966" i="3"/>
  <c r="L3967" i="3"/>
  <c r="L3968" i="3"/>
  <c r="L3969" i="3"/>
  <c r="L3970" i="3"/>
  <c r="L3971" i="3"/>
  <c r="L3972" i="3"/>
  <c r="L3973" i="3"/>
  <c r="L3974" i="3"/>
  <c r="L3975" i="3"/>
  <c r="L3976" i="3"/>
  <c r="L3977" i="3"/>
  <c r="L3978" i="3"/>
  <c r="L3979" i="3"/>
  <c r="L3980" i="3"/>
  <c r="L3981" i="3"/>
  <c r="L3982" i="3"/>
  <c r="L3983" i="3"/>
  <c r="L3984" i="3"/>
  <c r="L3985" i="3"/>
  <c r="L3986" i="3"/>
  <c r="L3987" i="3"/>
  <c r="L3988" i="3"/>
  <c r="L3989" i="3"/>
  <c r="L3990" i="3"/>
  <c r="L3991" i="3"/>
  <c r="L3992" i="3"/>
  <c r="L3993" i="3"/>
  <c r="L3994" i="3"/>
  <c r="L3995" i="3"/>
  <c r="L3996" i="3"/>
  <c r="L3997" i="3"/>
  <c r="L3998" i="3"/>
  <c r="L3999" i="3"/>
  <c r="L4000" i="3"/>
  <c r="L4001" i="3"/>
  <c r="L4002" i="3"/>
  <c r="L4003" i="3"/>
  <c r="L4004" i="3"/>
  <c r="L4005" i="3"/>
  <c r="L4006" i="3"/>
  <c r="L4007" i="3"/>
  <c r="L4008" i="3"/>
  <c r="L4009" i="3"/>
  <c r="L4010" i="3"/>
  <c r="L4011" i="3"/>
  <c r="L4012" i="3"/>
  <c r="L4013" i="3"/>
  <c r="L4014" i="3"/>
  <c r="L4015" i="3"/>
  <c r="L4016" i="3"/>
  <c r="L4017" i="3"/>
  <c r="L4018" i="3"/>
  <c r="L4019" i="3"/>
  <c r="L4020" i="3"/>
  <c r="L4021" i="3"/>
  <c r="L4022" i="3"/>
  <c r="L4023" i="3"/>
  <c r="L4024" i="3"/>
  <c r="L4025" i="3"/>
  <c r="L4026" i="3"/>
  <c r="L4027" i="3"/>
  <c r="L4028" i="3"/>
  <c r="L4029" i="3"/>
  <c r="L4030" i="3"/>
  <c r="L4031" i="3"/>
  <c r="L4032" i="3"/>
  <c r="L4033" i="3"/>
  <c r="L4034" i="3"/>
  <c r="L4035" i="3"/>
  <c r="L4036" i="3"/>
  <c r="L4037" i="3"/>
  <c r="L4038" i="3"/>
  <c r="L4039" i="3"/>
  <c r="L4040" i="3"/>
  <c r="L4041" i="3"/>
  <c r="L4042" i="3"/>
  <c r="L4043" i="3"/>
  <c r="L4044" i="3"/>
  <c r="L4045" i="3"/>
  <c r="L4046" i="3"/>
  <c r="L4047" i="3"/>
  <c r="L4048" i="3"/>
  <c r="L4049" i="3"/>
  <c r="L4050" i="3"/>
  <c r="L4051" i="3"/>
  <c r="L4052" i="3"/>
  <c r="L4053" i="3"/>
  <c r="L4054" i="3"/>
  <c r="L4055" i="3"/>
  <c r="L4056" i="3"/>
  <c r="L4057" i="3"/>
  <c r="L4058" i="3"/>
  <c r="L4059" i="3"/>
  <c r="L4060" i="3"/>
  <c r="L4061" i="3"/>
  <c r="L4062" i="3"/>
  <c r="L4063" i="3"/>
  <c r="L4064" i="3"/>
  <c r="L4065" i="3"/>
  <c r="L4066" i="3"/>
  <c r="L4067" i="3"/>
  <c r="L4068" i="3"/>
  <c r="L4069" i="3"/>
  <c r="L4070" i="3"/>
  <c r="L4071" i="3"/>
  <c r="L4072" i="3"/>
  <c r="L4073" i="3"/>
  <c r="L4074" i="3"/>
  <c r="L4075" i="3"/>
  <c r="L4076" i="3"/>
  <c r="L4077" i="3"/>
  <c r="L4078" i="3"/>
  <c r="L4079" i="3"/>
  <c r="L4080" i="3"/>
  <c r="L4081" i="3"/>
  <c r="L4082" i="3"/>
  <c r="L4083" i="3"/>
  <c r="L4084" i="3"/>
  <c r="L4085" i="3"/>
  <c r="L4086" i="3"/>
  <c r="L4087" i="3"/>
  <c r="L4088" i="3"/>
  <c r="L4089" i="3"/>
  <c r="L4090" i="3"/>
  <c r="L4091" i="3"/>
  <c r="L4092" i="3"/>
  <c r="L4093" i="3"/>
  <c r="L4094" i="3"/>
  <c r="L4095" i="3"/>
  <c r="L4096" i="3"/>
  <c r="L4097" i="3"/>
  <c r="L4098" i="3"/>
  <c r="L4099" i="3"/>
  <c r="L4100" i="3"/>
  <c r="L4101" i="3"/>
  <c r="L4102" i="3"/>
  <c r="L4103" i="3"/>
  <c r="L4104" i="3"/>
  <c r="L4105" i="3"/>
  <c r="L4106" i="3"/>
  <c r="L4107" i="3"/>
  <c r="L4108" i="3"/>
  <c r="L4109" i="3"/>
  <c r="L4110" i="3"/>
  <c r="L4111" i="3"/>
  <c r="L4112" i="3"/>
  <c r="L4113" i="3"/>
  <c r="L4114" i="3"/>
  <c r="L4115" i="3"/>
  <c r="L4116" i="3"/>
  <c r="L4117" i="3"/>
  <c r="L4118" i="3"/>
  <c r="L4119" i="3"/>
  <c r="L4120" i="3"/>
  <c r="L4121" i="3"/>
  <c r="L4122" i="3"/>
  <c r="L4123" i="3"/>
  <c r="L4124" i="3"/>
  <c r="L4125" i="3"/>
  <c r="L4126" i="3"/>
  <c r="L4127" i="3"/>
  <c r="L4128" i="3"/>
  <c r="L4129" i="3"/>
  <c r="L4130" i="3"/>
  <c r="L4131" i="3"/>
  <c r="L4132" i="3"/>
  <c r="L4133" i="3"/>
  <c r="L4134" i="3"/>
  <c r="L4135" i="3"/>
  <c r="L4136" i="3"/>
  <c r="L4137" i="3"/>
  <c r="L4138" i="3"/>
  <c r="L4139" i="3"/>
  <c r="L4140" i="3"/>
  <c r="L4141" i="3"/>
  <c r="L4142" i="3"/>
  <c r="L4143" i="3"/>
  <c r="L4144" i="3"/>
  <c r="L4145" i="3"/>
  <c r="L4146" i="3"/>
  <c r="L4147" i="3"/>
  <c r="L4148" i="3"/>
  <c r="L4149" i="3"/>
  <c r="L4150" i="3"/>
  <c r="L4151" i="3"/>
  <c r="L4152" i="3"/>
  <c r="L4153" i="3"/>
  <c r="L4154" i="3"/>
  <c r="L4155" i="3"/>
  <c r="L4156" i="3"/>
  <c r="L4157" i="3"/>
  <c r="L4158" i="3"/>
  <c r="L4159" i="3"/>
  <c r="L4160" i="3"/>
  <c r="L4161" i="3"/>
  <c r="L4162" i="3"/>
  <c r="L4163" i="3"/>
  <c r="L4164" i="3"/>
  <c r="L4165" i="3"/>
  <c r="L4166" i="3"/>
  <c r="L4167" i="3"/>
  <c r="L4168" i="3"/>
  <c r="L4169" i="3"/>
  <c r="L4170" i="3"/>
  <c r="L4171" i="3"/>
  <c r="L4172" i="3"/>
  <c r="L4173" i="3"/>
  <c r="L4174" i="3"/>
  <c r="L4175" i="3"/>
  <c r="L4176" i="3"/>
  <c r="L4177" i="3"/>
  <c r="L4178" i="3"/>
  <c r="L4179" i="3"/>
  <c r="L4180" i="3"/>
  <c r="L4181" i="3"/>
  <c r="L4182" i="3"/>
  <c r="L4183" i="3"/>
  <c r="L4184" i="3"/>
  <c r="L4185" i="3"/>
  <c r="L4186" i="3"/>
  <c r="L4187" i="3"/>
  <c r="L4188" i="3"/>
  <c r="L4189" i="3"/>
  <c r="L4190" i="3"/>
  <c r="L4191" i="3"/>
  <c r="L4192" i="3"/>
  <c r="L4193" i="3"/>
  <c r="L4194" i="3"/>
  <c r="L4195" i="3"/>
  <c r="L4196" i="3"/>
  <c r="L4197" i="3"/>
  <c r="L4198" i="3"/>
  <c r="L4199" i="3"/>
  <c r="L4200" i="3"/>
  <c r="L4201" i="3"/>
  <c r="L4202" i="3"/>
  <c r="L4203" i="3"/>
  <c r="L4204" i="3"/>
  <c r="L4205" i="3"/>
  <c r="L4206" i="3"/>
  <c r="L4207" i="3"/>
  <c r="L4208" i="3"/>
  <c r="L4209" i="3"/>
  <c r="L4210" i="3"/>
  <c r="L4211" i="3"/>
  <c r="L4212" i="3"/>
  <c r="L4213" i="3"/>
  <c r="L4214" i="3"/>
  <c r="L4215" i="3"/>
  <c r="L4216" i="3"/>
  <c r="L4217" i="3"/>
  <c r="L4218" i="3"/>
  <c r="L4219" i="3"/>
  <c r="L4220" i="3"/>
  <c r="L4221" i="3"/>
  <c r="L4222" i="3"/>
  <c r="L4223" i="3"/>
  <c r="L4224" i="3"/>
  <c r="L4225" i="3"/>
  <c r="L4226" i="3"/>
  <c r="L4227" i="3"/>
  <c r="L4228" i="3"/>
  <c r="L4229" i="3"/>
  <c r="L4230" i="3"/>
  <c r="L4231" i="3"/>
  <c r="L4232" i="3"/>
  <c r="L4233" i="3"/>
  <c r="L4234" i="3"/>
  <c r="L4235" i="3"/>
  <c r="L4236" i="3"/>
  <c r="L4237" i="3"/>
  <c r="L4238" i="3"/>
  <c r="L4239" i="3"/>
  <c r="L4240" i="3"/>
  <c r="L4241" i="3"/>
  <c r="L4242" i="3"/>
  <c r="L4243" i="3"/>
  <c r="L4244" i="3"/>
  <c r="L4245" i="3"/>
  <c r="L4246" i="3"/>
  <c r="L4247" i="3"/>
  <c r="L4248" i="3"/>
  <c r="L4249" i="3"/>
  <c r="L4250" i="3"/>
  <c r="L4251" i="3"/>
  <c r="L4252" i="3"/>
  <c r="L4253" i="3"/>
  <c r="L4254" i="3"/>
  <c r="L4255" i="3"/>
  <c r="L4256" i="3"/>
  <c r="L4257" i="3"/>
  <c r="L4258" i="3"/>
  <c r="L4259" i="3"/>
  <c r="L4260" i="3"/>
  <c r="L4261" i="3"/>
  <c r="L4262" i="3"/>
  <c r="L4263" i="3"/>
  <c r="L4264" i="3"/>
  <c r="L4265" i="3"/>
  <c r="L4266" i="3"/>
  <c r="L4267" i="3"/>
  <c r="L4268" i="3"/>
  <c r="L4269" i="3"/>
  <c r="L4270" i="3"/>
  <c r="L4271" i="3"/>
  <c r="L4272" i="3"/>
  <c r="L4273" i="3"/>
  <c r="L4274" i="3"/>
  <c r="L4275" i="3"/>
  <c r="L4276" i="3"/>
  <c r="L4277" i="3"/>
  <c r="L4278" i="3"/>
  <c r="L4279" i="3"/>
  <c r="L4280" i="3"/>
  <c r="L4281" i="3"/>
  <c r="L4282" i="3"/>
  <c r="L4283" i="3"/>
  <c r="L4284" i="3"/>
  <c r="L4285" i="3"/>
  <c r="L4286" i="3"/>
  <c r="L4287" i="3"/>
  <c r="L4288" i="3"/>
  <c r="L4289" i="3"/>
  <c r="L4290" i="3"/>
  <c r="L4291" i="3"/>
  <c r="L4292" i="3"/>
  <c r="L4293" i="3"/>
  <c r="L4294" i="3"/>
  <c r="L4295" i="3"/>
  <c r="L4296" i="3"/>
  <c r="L4297" i="3"/>
  <c r="L4298" i="3"/>
  <c r="L4299" i="3"/>
  <c r="L4300" i="3"/>
  <c r="L4301" i="3"/>
  <c r="L4302" i="3"/>
  <c r="L4303" i="3"/>
  <c r="L4304" i="3"/>
  <c r="L4305" i="3"/>
  <c r="L4306" i="3"/>
  <c r="L4307" i="3"/>
  <c r="L4308" i="3"/>
  <c r="L4309" i="3"/>
  <c r="L4310" i="3"/>
  <c r="L4311" i="3"/>
  <c r="L4312" i="3"/>
  <c r="L4313" i="3"/>
  <c r="L4314" i="3"/>
  <c r="L4315" i="3"/>
  <c r="L4316" i="3"/>
  <c r="L4317" i="3"/>
  <c r="L4318" i="3"/>
  <c r="L4319" i="3"/>
  <c r="L4320" i="3"/>
  <c r="L4321" i="3"/>
  <c r="L4322" i="3"/>
  <c r="L4323" i="3"/>
  <c r="L4324" i="3"/>
  <c r="L4325" i="3"/>
  <c r="L4326" i="3"/>
  <c r="L4327" i="3"/>
  <c r="L4328" i="3"/>
  <c r="L4329" i="3"/>
  <c r="L4330" i="3"/>
  <c r="L4331" i="3"/>
  <c r="L4332" i="3"/>
  <c r="L4333" i="3"/>
  <c r="L4334" i="3"/>
  <c r="L4335" i="3"/>
  <c r="L4336" i="3"/>
  <c r="L4337" i="3"/>
  <c r="L4338" i="3"/>
  <c r="L4339" i="3"/>
  <c r="L4340" i="3"/>
  <c r="L4341" i="3"/>
  <c r="L4342" i="3"/>
  <c r="L4343" i="3"/>
  <c r="L4344" i="3"/>
  <c r="L4345" i="3"/>
  <c r="L4346" i="3"/>
  <c r="L4347" i="3"/>
  <c r="L4348" i="3"/>
  <c r="L4349" i="3"/>
  <c r="L4350" i="3"/>
  <c r="L4351" i="3"/>
  <c r="L4352" i="3"/>
  <c r="L4353" i="3"/>
  <c r="L4354" i="3"/>
  <c r="L4355" i="3"/>
  <c r="L4356" i="3"/>
  <c r="L4357" i="3"/>
  <c r="L4358" i="3"/>
  <c r="L4359" i="3"/>
  <c r="L4360" i="3"/>
  <c r="L4361" i="3"/>
  <c r="L4362" i="3"/>
  <c r="L4363" i="3"/>
  <c r="L4364" i="3"/>
  <c r="L4365" i="3"/>
  <c r="L4366" i="3"/>
  <c r="L4367" i="3"/>
  <c r="L4368" i="3"/>
  <c r="L4369" i="3"/>
  <c r="L4370" i="3"/>
  <c r="L4371" i="3"/>
  <c r="L4372" i="3"/>
  <c r="L4373" i="3"/>
  <c r="L4374" i="3"/>
  <c r="L4375" i="3"/>
  <c r="L4376" i="3"/>
  <c r="L4377" i="3"/>
  <c r="L4378" i="3"/>
  <c r="L4379" i="3"/>
  <c r="L4380" i="3"/>
  <c r="L4381" i="3"/>
  <c r="L4382" i="3"/>
  <c r="L4383" i="3"/>
  <c r="L4384" i="3"/>
  <c r="L4385" i="3"/>
  <c r="L4386" i="3"/>
  <c r="L4387" i="3"/>
  <c r="L4388" i="3"/>
  <c r="L4389" i="3"/>
  <c r="L4390" i="3"/>
  <c r="L4391" i="3"/>
  <c r="L4392" i="3"/>
  <c r="L4393" i="3"/>
  <c r="L4394" i="3"/>
  <c r="L4395" i="3"/>
  <c r="L4396" i="3"/>
  <c r="L4397" i="3"/>
  <c r="L4398" i="3"/>
  <c r="L4399" i="3"/>
  <c r="L4400" i="3"/>
  <c r="L4401" i="3"/>
  <c r="L4402" i="3"/>
  <c r="L4403" i="3"/>
  <c r="L4404" i="3"/>
  <c r="L4405" i="3"/>
  <c r="L4406" i="3"/>
  <c r="L4407" i="3"/>
  <c r="L4408" i="3"/>
  <c r="L4409" i="3"/>
  <c r="L4410" i="3"/>
  <c r="L4411" i="3"/>
  <c r="L4412" i="3"/>
  <c r="L4413" i="3"/>
  <c r="L4414" i="3"/>
  <c r="L4415" i="3"/>
  <c r="L4416" i="3"/>
  <c r="L4417" i="3"/>
  <c r="L4418" i="3"/>
  <c r="L4419" i="3"/>
  <c r="L4420" i="3"/>
  <c r="L4421" i="3"/>
  <c r="L4422" i="3"/>
  <c r="L4423" i="3"/>
  <c r="L4424" i="3"/>
  <c r="L4425" i="3"/>
  <c r="L4426" i="3"/>
  <c r="L4427" i="3"/>
  <c r="L4428" i="3"/>
  <c r="L4429" i="3"/>
  <c r="L4430" i="3"/>
  <c r="L4431" i="3"/>
  <c r="L4432" i="3"/>
  <c r="L4433" i="3"/>
  <c r="L4434" i="3"/>
  <c r="L4435" i="3"/>
  <c r="L4436" i="3"/>
  <c r="L4437" i="3"/>
  <c r="L4438" i="3"/>
  <c r="L4439" i="3"/>
  <c r="L4440" i="3"/>
  <c r="L4441" i="3"/>
  <c r="L4442" i="3"/>
  <c r="L4443" i="3"/>
  <c r="L4444" i="3"/>
  <c r="L4445" i="3"/>
  <c r="L4446" i="3"/>
  <c r="L4447" i="3"/>
  <c r="L4448" i="3"/>
  <c r="L4449" i="3"/>
  <c r="L4450" i="3"/>
  <c r="L4451" i="3"/>
  <c r="L4452" i="3"/>
  <c r="L4453" i="3"/>
  <c r="L4454" i="3"/>
  <c r="L4455" i="3"/>
  <c r="L4456" i="3"/>
  <c r="L4457" i="3"/>
  <c r="L4458" i="3"/>
  <c r="L4459" i="3"/>
  <c r="L4460" i="3"/>
  <c r="L4461" i="3"/>
  <c r="L4462" i="3"/>
  <c r="L4463" i="3"/>
  <c r="L4464" i="3"/>
  <c r="L4465" i="3"/>
  <c r="L4466" i="3"/>
  <c r="L4467" i="3"/>
  <c r="L4468" i="3"/>
  <c r="L4469" i="3"/>
  <c r="L4470" i="3"/>
  <c r="L4471" i="3"/>
  <c r="L4472" i="3"/>
  <c r="L4473" i="3"/>
  <c r="L4474" i="3"/>
  <c r="L4475" i="3"/>
  <c r="L4476" i="3"/>
  <c r="L4477" i="3"/>
  <c r="L4478" i="3"/>
  <c r="L4479" i="3"/>
  <c r="L4480" i="3"/>
  <c r="L4481" i="3"/>
  <c r="L4482" i="3"/>
  <c r="L4483" i="3"/>
  <c r="L4484" i="3"/>
  <c r="L4485" i="3"/>
  <c r="L4486" i="3"/>
  <c r="L4487" i="3"/>
  <c r="L4488" i="3"/>
  <c r="L4489" i="3"/>
  <c r="L4490" i="3"/>
  <c r="L4491" i="3"/>
  <c r="L4492" i="3"/>
  <c r="L4493" i="3"/>
  <c r="L4494" i="3"/>
  <c r="L4495" i="3"/>
  <c r="L4496" i="3"/>
  <c r="L4497" i="3"/>
  <c r="L4498" i="3"/>
  <c r="L4499" i="3"/>
  <c r="L4500" i="3"/>
  <c r="L4501" i="3"/>
  <c r="L4502" i="3"/>
  <c r="L4503" i="3"/>
  <c r="L4504" i="3"/>
  <c r="L4505" i="3"/>
  <c r="L4506" i="3"/>
  <c r="L4507" i="3"/>
  <c r="L4508" i="3"/>
  <c r="L4509" i="3"/>
  <c r="L4510" i="3"/>
  <c r="L4511" i="3"/>
  <c r="L4512" i="3"/>
  <c r="L4513" i="3"/>
  <c r="L4514" i="3"/>
  <c r="L4515" i="3"/>
  <c r="L4516" i="3"/>
  <c r="L4517" i="3"/>
  <c r="L4518" i="3"/>
  <c r="L4519" i="3"/>
  <c r="L4520" i="3"/>
  <c r="L4521" i="3"/>
  <c r="L4522" i="3"/>
  <c r="L4523" i="3"/>
  <c r="L4524" i="3"/>
  <c r="L4525" i="3"/>
  <c r="L4526" i="3"/>
  <c r="L4527" i="3"/>
  <c r="L4528" i="3"/>
  <c r="L4529" i="3"/>
  <c r="L4530" i="3"/>
  <c r="L4531" i="3"/>
  <c r="L4532" i="3"/>
  <c r="L4533" i="3"/>
  <c r="L4534" i="3"/>
  <c r="L4535" i="3"/>
  <c r="L4536" i="3"/>
  <c r="L4537" i="3"/>
  <c r="L4538" i="3"/>
  <c r="L4539" i="3"/>
  <c r="L4540" i="3"/>
  <c r="L4541" i="3"/>
  <c r="L4542" i="3"/>
  <c r="L4543" i="3"/>
  <c r="L4544" i="3"/>
  <c r="L4545" i="3"/>
  <c r="L4546" i="3"/>
  <c r="L4547" i="3"/>
  <c r="L4548" i="3"/>
  <c r="L4549" i="3"/>
  <c r="L4550" i="3"/>
  <c r="L4551" i="3"/>
  <c r="L4552" i="3"/>
  <c r="L4553" i="3"/>
  <c r="L4554" i="3"/>
  <c r="L4555" i="3"/>
  <c r="L4556" i="3"/>
  <c r="L4557" i="3"/>
  <c r="L4558" i="3"/>
  <c r="L4559" i="3"/>
  <c r="L4560" i="3"/>
  <c r="L4561" i="3"/>
  <c r="L4562" i="3"/>
  <c r="L4563" i="3"/>
  <c r="L4564" i="3"/>
  <c r="L4565" i="3"/>
  <c r="L4566" i="3"/>
  <c r="L4567" i="3"/>
  <c r="L4568" i="3"/>
  <c r="L4569" i="3"/>
  <c r="L4570" i="3"/>
  <c r="L4571" i="3"/>
  <c r="L4572" i="3"/>
  <c r="L4573" i="3"/>
  <c r="L4574" i="3"/>
  <c r="L4575" i="3"/>
  <c r="L4576" i="3"/>
  <c r="L4577" i="3"/>
  <c r="L4578" i="3"/>
  <c r="L4579" i="3"/>
  <c r="L4580" i="3"/>
  <c r="L4581" i="3"/>
  <c r="L4582" i="3"/>
  <c r="L4583" i="3"/>
  <c r="L4584" i="3"/>
  <c r="L4585" i="3"/>
  <c r="L4586" i="3"/>
  <c r="L4587" i="3"/>
  <c r="L4588" i="3"/>
  <c r="L4589" i="3"/>
  <c r="L4590" i="3"/>
  <c r="L4591" i="3"/>
  <c r="L4592" i="3"/>
  <c r="L4593" i="3"/>
  <c r="L4594" i="3"/>
  <c r="L4595" i="3"/>
  <c r="L4596" i="3"/>
  <c r="L4597" i="3"/>
  <c r="L4598" i="3"/>
  <c r="L4599" i="3"/>
  <c r="L4600" i="3"/>
  <c r="L4601" i="3"/>
  <c r="L4602" i="3"/>
  <c r="L4603" i="3"/>
  <c r="L4604" i="3"/>
  <c r="L4605" i="3"/>
  <c r="L4606" i="3"/>
  <c r="L4607" i="3"/>
  <c r="L4608" i="3"/>
  <c r="L4609" i="3"/>
  <c r="L4610" i="3"/>
  <c r="L4611" i="3"/>
  <c r="L4612" i="3"/>
  <c r="L4613" i="3"/>
  <c r="L4614" i="3"/>
  <c r="L4615" i="3"/>
  <c r="L4616" i="3"/>
  <c r="L4617" i="3"/>
  <c r="L4618" i="3"/>
  <c r="L4619" i="3"/>
  <c r="L4620" i="3"/>
  <c r="L4621" i="3"/>
  <c r="L4622" i="3"/>
  <c r="L4623" i="3"/>
  <c r="L4624" i="3"/>
  <c r="L4625" i="3"/>
  <c r="L4626" i="3"/>
  <c r="L4627" i="3"/>
  <c r="L4628" i="3"/>
  <c r="L4629" i="3"/>
  <c r="L4630" i="3"/>
  <c r="L4631" i="3"/>
  <c r="L4632" i="3"/>
  <c r="L4633" i="3"/>
  <c r="L4634" i="3"/>
  <c r="L4635" i="3"/>
  <c r="L4636" i="3"/>
  <c r="L4637" i="3"/>
  <c r="L4638" i="3"/>
  <c r="L4639" i="3"/>
  <c r="L4640" i="3"/>
  <c r="L4641" i="3"/>
  <c r="L4642" i="3"/>
  <c r="L4643" i="3"/>
  <c r="L4644" i="3"/>
  <c r="L4645" i="3"/>
  <c r="L4646" i="3"/>
  <c r="L4647" i="3"/>
  <c r="L4648" i="3"/>
  <c r="L4649" i="3"/>
  <c r="L4650" i="3"/>
  <c r="L4651" i="3"/>
  <c r="L4652" i="3"/>
  <c r="L4653" i="3"/>
  <c r="L4654" i="3"/>
  <c r="L4655" i="3"/>
  <c r="L4656" i="3"/>
  <c r="L4657" i="3"/>
  <c r="L4658" i="3"/>
  <c r="L4659" i="3"/>
  <c r="L4660" i="3"/>
  <c r="L4661" i="3"/>
  <c r="L4662" i="3"/>
  <c r="L4663" i="3"/>
  <c r="L4664" i="3"/>
  <c r="L4665" i="3"/>
  <c r="L4666" i="3"/>
  <c r="L4667" i="3"/>
  <c r="L4668" i="3"/>
  <c r="L4669" i="3"/>
  <c r="L4670" i="3"/>
  <c r="L4671" i="3"/>
  <c r="L4672" i="3"/>
  <c r="L4673" i="3"/>
  <c r="L4674" i="3"/>
  <c r="L4675" i="3"/>
  <c r="L4676" i="3"/>
  <c r="L4677" i="3"/>
  <c r="L4678" i="3"/>
  <c r="L4679" i="3"/>
  <c r="L4680" i="3"/>
  <c r="L4681" i="3"/>
  <c r="L4682" i="3"/>
  <c r="L4683" i="3"/>
  <c r="L4684" i="3"/>
  <c r="L4685" i="3"/>
  <c r="L4686" i="3"/>
  <c r="L4687" i="3"/>
  <c r="L4688" i="3"/>
  <c r="L4689" i="3"/>
  <c r="L4690" i="3"/>
  <c r="L4691" i="3"/>
  <c r="L4692" i="3"/>
  <c r="L4693" i="3"/>
  <c r="L4694" i="3"/>
  <c r="L4695" i="3"/>
  <c r="L4696" i="3"/>
  <c r="L4697" i="3"/>
  <c r="L4698" i="3"/>
  <c r="L4699" i="3"/>
  <c r="L4700" i="3"/>
  <c r="L4701" i="3"/>
  <c r="L4702" i="3"/>
  <c r="L4703" i="3"/>
  <c r="L4704" i="3"/>
  <c r="L4705" i="3"/>
  <c r="L4706" i="3"/>
  <c r="L4707" i="3"/>
  <c r="L4708" i="3"/>
  <c r="L4709" i="3"/>
  <c r="L4710" i="3"/>
  <c r="L4711" i="3"/>
  <c r="L4712" i="3"/>
  <c r="L4713" i="3"/>
  <c r="L4714" i="3"/>
  <c r="L4715" i="3"/>
  <c r="L4716" i="3"/>
  <c r="L4717" i="3"/>
  <c r="L4718" i="3"/>
  <c r="L4719" i="3"/>
  <c r="L4720" i="3"/>
  <c r="L4721" i="3"/>
  <c r="L4722" i="3"/>
  <c r="L4723" i="3"/>
  <c r="L4724" i="3"/>
  <c r="L4725" i="3"/>
  <c r="L4726" i="3"/>
  <c r="L4727" i="3"/>
  <c r="L4728" i="3"/>
  <c r="L4729" i="3"/>
  <c r="L4730" i="3"/>
  <c r="L4731" i="3"/>
  <c r="L4732" i="3"/>
  <c r="L4733" i="3"/>
  <c r="L4734" i="3"/>
  <c r="L4735" i="3"/>
  <c r="L4736" i="3"/>
  <c r="L4737" i="3"/>
  <c r="L4738" i="3"/>
  <c r="L4739" i="3"/>
  <c r="L4740" i="3"/>
  <c r="L4741" i="3"/>
  <c r="L4742" i="3"/>
  <c r="L4743" i="3"/>
  <c r="L4744" i="3"/>
  <c r="L4745" i="3"/>
  <c r="L4746" i="3"/>
  <c r="L4747" i="3"/>
  <c r="L4748" i="3"/>
  <c r="L4749" i="3"/>
  <c r="L4750" i="3"/>
  <c r="L4751" i="3"/>
  <c r="L4752" i="3"/>
  <c r="L4753" i="3"/>
  <c r="L4754" i="3"/>
  <c r="L4755" i="3"/>
  <c r="L4756" i="3"/>
  <c r="L4757" i="3"/>
  <c r="L4758" i="3"/>
  <c r="L4759" i="3"/>
  <c r="L4760" i="3"/>
  <c r="L4761" i="3"/>
  <c r="L4762" i="3"/>
  <c r="L4763" i="3"/>
  <c r="L4764" i="3"/>
  <c r="L4765" i="3"/>
  <c r="L4766" i="3"/>
  <c r="L4767" i="3"/>
  <c r="L4768" i="3"/>
  <c r="L4769" i="3"/>
  <c r="L4770" i="3"/>
  <c r="L4771" i="3"/>
  <c r="L4772" i="3"/>
  <c r="L4773" i="3"/>
  <c r="L4774" i="3"/>
  <c r="L4775" i="3"/>
  <c r="L4776" i="3"/>
  <c r="L4777" i="3"/>
  <c r="L4778" i="3"/>
  <c r="L4779" i="3"/>
  <c r="L4780" i="3"/>
  <c r="L4781" i="3"/>
  <c r="L4782" i="3"/>
  <c r="L4783" i="3"/>
  <c r="L4784" i="3"/>
  <c r="L4785" i="3"/>
  <c r="L4786" i="3"/>
  <c r="L4787" i="3"/>
  <c r="L4788" i="3"/>
  <c r="L4789" i="3"/>
  <c r="L4790" i="3"/>
  <c r="L4791" i="3"/>
  <c r="L4792" i="3"/>
  <c r="L4793" i="3"/>
  <c r="L4794" i="3"/>
  <c r="L4795" i="3"/>
  <c r="L4796" i="3"/>
  <c r="L4797" i="3"/>
  <c r="L4798" i="3"/>
  <c r="L4799" i="3"/>
  <c r="L4800" i="3"/>
  <c r="L4801" i="3"/>
  <c r="L4802" i="3"/>
  <c r="L4803" i="3"/>
  <c r="L4804" i="3"/>
  <c r="L4805" i="3"/>
  <c r="L4806" i="3"/>
  <c r="L4807" i="3"/>
  <c r="L4808" i="3"/>
  <c r="L4809" i="3"/>
  <c r="L4810" i="3"/>
  <c r="L4811" i="3"/>
  <c r="L4812" i="3"/>
  <c r="L4813" i="3"/>
  <c r="L4814" i="3"/>
  <c r="L4815" i="3"/>
  <c r="L4816" i="3"/>
  <c r="L4817" i="3"/>
  <c r="L4818" i="3"/>
  <c r="L4819" i="3"/>
  <c r="L4820" i="3"/>
  <c r="L4821" i="3"/>
  <c r="L4822" i="3"/>
  <c r="L4823" i="3"/>
  <c r="L4824" i="3"/>
  <c r="L4825" i="3"/>
  <c r="L4826" i="3"/>
  <c r="L4827" i="3"/>
  <c r="L4828" i="3"/>
  <c r="L4829" i="3"/>
  <c r="L4830" i="3"/>
  <c r="L4831" i="3"/>
  <c r="L4832" i="3"/>
  <c r="L4833" i="3"/>
  <c r="L4834" i="3"/>
  <c r="L4835" i="3"/>
  <c r="L4836" i="3"/>
  <c r="L4837" i="3"/>
  <c r="L4838" i="3"/>
  <c r="L4839" i="3"/>
  <c r="L4840" i="3"/>
  <c r="L4841" i="3"/>
  <c r="L4842" i="3"/>
  <c r="L4843" i="3"/>
  <c r="L4844" i="3"/>
  <c r="L4845" i="3"/>
  <c r="L4846" i="3"/>
  <c r="L4847" i="3"/>
  <c r="L4848" i="3"/>
  <c r="L4849" i="3"/>
  <c r="L4850" i="3"/>
  <c r="L4851" i="3"/>
  <c r="L4852" i="3"/>
  <c r="L4853" i="3"/>
  <c r="L4854" i="3"/>
  <c r="L4855" i="3"/>
  <c r="L4856" i="3"/>
  <c r="L4857" i="3"/>
  <c r="L4858" i="3"/>
  <c r="L4859" i="3"/>
  <c r="L4860" i="3"/>
  <c r="L4861" i="3"/>
  <c r="L4862" i="3"/>
  <c r="L4863" i="3"/>
  <c r="L4864" i="3"/>
  <c r="L4865" i="3"/>
  <c r="L4866" i="3"/>
  <c r="L4867" i="3"/>
  <c r="L4868" i="3"/>
  <c r="L4869" i="3"/>
  <c r="L4870" i="3"/>
  <c r="L4871" i="3"/>
  <c r="L4872" i="3"/>
  <c r="L4873" i="3"/>
  <c r="L4874" i="3"/>
  <c r="L4875" i="3"/>
  <c r="L4876" i="3"/>
  <c r="L4877" i="3"/>
  <c r="L4878" i="3"/>
  <c r="L4879" i="3"/>
  <c r="L4880" i="3"/>
  <c r="L4881" i="3"/>
  <c r="L4882" i="3"/>
  <c r="L4883" i="3"/>
  <c r="L4884" i="3"/>
  <c r="L4885" i="3"/>
  <c r="L4886" i="3"/>
  <c r="L4887" i="3"/>
  <c r="L4888" i="3"/>
  <c r="L4889" i="3"/>
  <c r="L4890" i="3"/>
  <c r="L4891" i="3"/>
  <c r="L4892" i="3"/>
  <c r="L4893" i="3"/>
  <c r="L4894" i="3"/>
  <c r="L4895" i="3"/>
  <c r="L4896" i="3"/>
  <c r="L4897" i="3"/>
  <c r="L4898" i="3"/>
  <c r="L4899" i="3"/>
  <c r="L4900" i="3"/>
  <c r="L4901" i="3"/>
  <c r="L4902" i="3"/>
  <c r="L4903" i="3"/>
  <c r="L4904" i="3"/>
  <c r="L4905" i="3"/>
  <c r="L4906" i="3"/>
  <c r="L4907" i="3"/>
  <c r="L4908" i="3"/>
  <c r="L4909" i="3"/>
  <c r="L4910" i="3"/>
  <c r="L4911" i="3"/>
  <c r="L4912" i="3"/>
  <c r="L4913" i="3"/>
  <c r="L4914" i="3"/>
  <c r="L4915" i="3"/>
  <c r="L4916" i="3"/>
  <c r="L4917" i="3"/>
  <c r="L4918" i="3"/>
  <c r="L4919" i="3"/>
  <c r="L4920" i="3"/>
  <c r="L4921" i="3"/>
  <c r="L4922" i="3"/>
  <c r="L4923" i="3"/>
  <c r="L4924" i="3"/>
  <c r="L4925" i="3"/>
  <c r="L4926" i="3"/>
  <c r="L4927" i="3"/>
  <c r="L4928" i="3"/>
  <c r="L4929" i="3"/>
  <c r="L4930" i="3"/>
  <c r="L4931" i="3"/>
  <c r="L4932" i="3"/>
  <c r="L4933" i="3"/>
  <c r="L4934" i="3"/>
  <c r="L4935" i="3"/>
  <c r="L4936" i="3"/>
  <c r="L4937" i="3"/>
  <c r="L4938" i="3"/>
  <c r="L4939" i="3"/>
  <c r="L4940" i="3"/>
  <c r="L4941" i="3"/>
  <c r="L4942" i="3"/>
  <c r="L4943" i="3"/>
  <c r="L4944" i="3"/>
  <c r="L4945" i="3"/>
  <c r="L4946" i="3"/>
  <c r="L4947" i="3"/>
  <c r="L4948" i="3"/>
  <c r="L4949" i="3"/>
  <c r="L4950" i="3"/>
  <c r="L4951" i="3"/>
  <c r="L4952" i="3"/>
  <c r="L4953" i="3"/>
  <c r="L4954" i="3"/>
  <c r="L4955" i="3"/>
  <c r="L4956" i="3"/>
  <c r="L4957" i="3"/>
  <c r="L4958" i="3"/>
  <c r="L4959" i="3"/>
  <c r="L4960" i="3"/>
  <c r="L4961" i="3"/>
  <c r="L4962" i="3"/>
  <c r="L4963" i="3"/>
  <c r="L4964" i="3"/>
  <c r="L4965" i="3"/>
  <c r="L4966" i="3"/>
  <c r="L4967" i="3"/>
  <c r="L4968" i="3"/>
  <c r="L4969" i="3"/>
  <c r="L4970" i="3"/>
  <c r="L4971" i="3"/>
  <c r="L4972" i="3"/>
  <c r="L4973" i="3"/>
  <c r="L4974" i="3"/>
  <c r="L4975" i="3"/>
  <c r="L4976" i="3"/>
  <c r="L4977" i="3"/>
  <c r="L4978" i="3"/>
  <c r="L4979" i="3"/>
  <c r="L4980" i="3"/>
  <c r="L4981" i="3"/>
  <c r="L4982" i="3"/>
  <c r="L4983" i="3"/>
  <c r="L4984" i="3"/>
  <c r="L4985" i="3"/>
  <c r="L4986" i="3"/>
  <c r="L4987" i="3"/>
  <c r="L4988" i="3"/>
  <c r="L4989" i="3"/>
  <c r="L4990" i="3"/>
  <c r="L4991" i="3"/>
  <c r="L4992" i="3"/>
  <c r="L4993" i="3"/>
  <c r="L4994" i="3"/>
  <c r="L4995" i="3"/>
  <c r="L4996" i="3"/>
  <c r="L4997" i="3"/>
  <c r="L4998" i="3"/>
  <c r="L4999" i="3"/>
  <c r="L5000" i="3"/>
  <c r="L5001" i="3"/>
  <c r="L5002" i="3"/>
  <c r="L5003" i="3"/>
  <c r="L5004" i="3"/>
  <c r="L5005" i="3"/>
  <c r="L5006" i="3"/>
  <c r="L5007" i="3"/>
  <c r="L5008" i="3"/>
  <c r="L5009" i="3"/>
  <c r="L5010" i="3"/>
  <c r="L5011" i="3"/>
  <c r="L5012" i="3"/>
  <c r="L5013" i="3"/>
  <c r="L5014" i="3"/>
  <c r="L5015" i="3"/>
  <c r="L5016" i="3"/>
  <c r="L5017" i="3"/>
  <c r="L5018" i="3"/>
  <c r="L5019" i="3"/>
  <c r="L5020" i="3"/>
  <c r="L5021" i="3"/>
  <c r="L5022" i="3"/>
  <c r="L5023" i="3"/>
  <c r="L5024" i="3"/>
  <c r="L5025" i="3"/>
  <c r="L5026" i="3"/>
  <c r="L5027" i="3"/>
  <c r="L5028" i="3"/>
  <c r="L5029" i="3"/>
  <c r="L5030" i="3"/>
  <c r="L5031" i="3"/>
  <c r="L5032" i="3"/>
  <c r="L5033" i="3"/>
  <c r="L5034" i="3"/>
  <c r="L5035" i="3"/>
  <c r="L5036" i="3"/>
  <c r="L5037" i="3"/>
  <c r="L5038" i="3"/>
  <c r="L5039" i="3"/>
  <c r="L5040" i="3"/>
  <c r="L5041" i="3"/>
  <c r="L5042" i="3"/>
  <c r="L5043" i="3"/>
  <c r="L5044" i="3"/>
  <c r="L5045" i="3"/>
  <c r="L5046" i="3"/>
  <c r="L5047" i="3"/>
  <c r="L5048" i="3"/>
  <c r="L5049" i="3"/>
  <c r="L5050" i="3"/>
  <c r="L5051" i="3"/>
  <c r="L5052" i="3"/>
  <c r="L5053" i="3"/>
  <c r="L5054" i="3"/>
  <c r="L5055" i="3"/>
  <c r="L5056" i="3"/>
  <c r="L5057" i="3"/>
  <c r="L5058" i="3"/>
  <c r="L5059" i="3"/>
  <c r="L5060" i="3"/>
  <c r="L5061" i="3"/>
  <c r="L5062" i="3"/>
  <c r="L5063" i="3"/>
  <c r="L5064" i="3"/>
  <c r="L5065" i="3"/>
  <c r="L5066" i="3"/>
  <c r="L5067" i="3"/>
  <c r="L5068" i="3"/>
  <c r="L5069" i="3"/>
  <c r="L5070" i="3"/>
  <c r="L5071" i="3"/>
  <c r="L5072" i="3"/>
  <c r="L5073" i="3"/>
  <c r="L5074" i="3"/>
  <c r="L5075" i="3"/>
  <c r="L5076" i="3"/>
  <c r="L5077" i="3"/>
  <c r="L5078" i="3"/>
  <c r="L5079" i="3"/>
  <c r="L5080" i="3"/>
  <c r="L5081" i="3"/>
  <c r="L5082" i="3"/>
  <c r="L5083" i="3"/>
  <c r="L5084" i="3"/>
  <c r="L5085" i="3"/>
  <c r="L5086" i="3"/>
  <c r="L5087" i="3"/>
  <c r="L5088" i="3"/>
  <c r="L5089" i="3"/>
  <c r="L5090" i="3"/>
  <c r="L5091" i="3"/>
  <c r="L5092" i="3"/>
  <c r="L5093" i="3"/>
  <c r="L5094" i="3"/>
  <c r="L5095" i="3"/>
  <c r="L5096" i="3"/>
  <c r="L5097" i="3"/>
  <c r="L5098" i="3"/>
  <c r="L5099" i="3"/>
  <c r="L5100" i="3"/>
  <c r="L5101" i="3"/>
  <c r="L5102" i="3"/>
  <c r="L5103" i="3"/>
  <c r="L5104" i="3"/>
  <c r="L5105" i="3"/>
  <c r="L5106" i="3"/>
  <c r="L5107" i="3"/>
  <c r="L5108" i="3"/>
  <c r="L5109" i="3"/>
  <c r="L5110" i="3"/>
  <c r="L5111" i="3"/>
  <c r="L5112" i="3"/>
  <c r="L5113" i="3"/>
  <c r="L5114" i="3"/>
  <c r="L5115" i="3"/>
  <c r="L5116" i="3"/>
  <c r="L5117" i="3"/>
  <c r="L5118" i="3"/>
  <c r="L5119" i="3"/>
  <c r="L5120" i="3"/>
  <c r="L5121" i="3"/>
  <c r="L5122" i="3"/>
  <c r="L5123" i="3"/>
  <c r="L5124" i="3"/>
  <c r="L5125" i="3"/>
  <c r="L5126" i="3"/>
  <c r="L5127" i="3"/>
  <c r="L5128" i="3"/>
  <c r="L5129" i="3"/>
  <c r="L5130" i="3"/>
  <c r="L5131" i="3"/>
  <c r="L5132" i="3"/>
  <c r="L5133" i="3"/>
  <c r="L5134" i="3"/>
  <c r="L5135" i="3"/>
  <c r="L5136" i="3"/>
  <c r="L5137" i="3"/>
  <c r="L5138" i="3"/>
  <c r="L5139" i="3"/>
  <c r="L5140" i="3"/>
  <c r="L5141" i="3"/>
  <c r="L5142" i="3"/>
  <c r="L5143" i="3"/>
  <c r="L5144" i="3"/>
  <c r="L5145" i="3"/>
  <c r="L5146" i="3"/>
  <c r="L5147" i="3"/>
  <c r="L5148" i="3"/>
  <c r="L5149" i="3"/>
  <c r="L5150" i="3"/>
  <c r="L5151" i="3"/>
  <c r="L5152" i="3"/>
  <c r="L5153" i="3"/>
  <c r="L5154" i="3"/>
  <c r="L5155" i="3"/>
  <c r="L5156" i="3"/>
  <c r="L5157" i="3"/>
  <c r="L5158" i="3"/>
  <c r="L5159" i="3"/>
  <c r="L5160" i="3"/>
  <c r="L5161" i="3"/>
  <c r="L5162" i="3"/>
  <c r="L5163" i="3"/>
  <c r="L5164" i="3"/>
  <c r="L5165" i="3"/>
  <c r="L5166" i="3"/>
  <c r="L5167" i="3"/>
  <c r="L5168" i="3"/>
  <c r="L5169" i="3"/>
  <c r="L5170" i="3"/>
  <c r="L5171" i="3"/>
  <c r="L5172" i="3"/>
  <c r="L5173" i="3"/>
  <c r="L5174" i="3"/>
  <c r="L5175" i="3"/>
  <c r="L5176" i="3"/>
  <c r="L5177" i="3"/>
  <c r="L5178" i="3"/>
  <c r="L5179" i="3"/>
  <c r="L5180" i="3"/>
  <c r="L5181" i="3"/>
  <c r="L5182" i="3"/>
  <c r="L5183" i="3"/>
  <c r="L5184" i="3"/>
  <c r="L5185" i="3"/>
  <c r="L5186" i="3"/>
  <c r="L5187" i="3"/>
  <c r="L5188" i="3"/>
  <c r="L5189" i="3"/>
  <c r="L5190" i="3"/>
  <c r="L5191" i="3"/>
  <c r="L5192" i="3"/>
  <c r="L5193" i="3"/>
  <c r="L5194" i="3"/>
  <c r="L5195" i="3"/>
  <c r="L5196" i="3"/>
  <c r="L5197" i="3"/>
  <c r="L5198" i="3"/>
  <c r="L5199" i="3"/>
  <c r="L5200" i="3"/>
  <c r="L5201" i="3"/>
  <c r="L5202" i="3"/>
  <c r="L5203" i="3"/>
  <c r="L5204" i="3"/>
  <c r="L5205" i="3"/>
  <c r="L5206" i="3"/>
  <c r="L5207" i="3"/>
  <c r="L5208" i="3"/>
  <c r="L5209" i="3"/>
  <c r="L5210" i="3"/>
  <c r="L5211" i="3"/>
  <c r="L5212" i="3"/>
  <c r="L5213" i="3"/>
  <c r="L5214" i="3"/>
  <c r="L5215" i="3"/>
  <c r="L5216" i="3"/>
  <c r="L5217" i="3"/>
  <c r="L5218" i="3"/>
  <c r="L5219" i="3"/>
  <c r="L5220" i="3"/>
  <c r="L5221" i="3"/>
  <c r="L5222" i="3"/>
  <c r="L5223" i="3"/>
  <c r="L5224" i="3"/>
  <c r="L5225" i="3"/>
  <c r="L5226" i="3"/>
  <c r="L5227" i="3"/>
  <c r="L5228" i="3"/>
  <c r="L5229" i="3"/>
  <c r="L5230" i="3"/>
  <c r="L5231" i="3"/>
  <c r="L5232" i="3"/>
  <c r="L5233" i="3"/>
  <c r="L5234" i="3"/>
  <c r="L5235" i="3"/>
  <c r="L5236" i="3"/>
  <c r="L5237" i="3"/>
  <c r="L5238" i="3"/>
  <c r="L5239" i="3"/>
  <c r="L5240" i="3"/>
  <c r="L5241" i="3"/>
  <c r="L5242" i="3"/>
  <c r="L5243" i="3"/>
  <c r="L5244" i="3"/>
  <c r="L5245" i="3"/>
  <c r="L5246" i="3"/>
  <c r="L5247" i="3"/>
  <c r="L5248" i="3"/>
  <c r="L5249" i="3"/>
  <c r="L5250" i="3"/>
  <c r="L5251" i="3"/>
  <c r="L5252" i="3"/>
  <c r="L5253" i="3"/>
  <c r="L5254" i="3"/>
  <c r="L5255" i="3"/>
  <c r="L5256" i="3"/>
  <c r="L5257" i="3"/>
  <c r="L5258" i="3"/>
  <c r="L5259" i="3"/>
  <c r="L5260" i="3"/>
  <c r="L5261" i="3"/>
  <c r="L5262" i="3"/>
  <c r="L5263" i="3"/>
  <c r="L5264" i="3"/>
  <c r="L5265" i="3"/>
  <c r="L5266" i="3"/>
  <c r="L5267" i="3"/>
  <c r="L5268" i="3"/>
  <c r="L5269" i="3"/>
  <c r="L5270" i="3"/>
  <c r="L5271" i="3"/>
  <c r="L5272" i="3"/>
  <c r="L5273" i="3"/>
  <c r="L5274" i="3"/>
  <c r="L5275" i="3"/>
  <c r="L5276" i="3"/>
  <c r="L5277" i="3"/>
  <c r="L5278" i="3"/>
  <c r="L5279" i="3"/>
  <c r="L5280" i="3"/>
  <c r="L5281" i="3"/>
  <c r="L5282" i="3"/>
  <c r="L5283" i="3"/>
  <c r="L5284" i="3"/>
  <c r="L5285" i="3"/>
  <c r="L5286" i="3"/>
  <c r="L5287" i="3"/>
  <c r="L5288" i="3"/>
  <c r="L5289" i="3"/>
  <c r="L5290" i="3"/>
  <c r="L5291" i="3"/>
  <c r="L5292" i="3"/>
  <c r="L5293" i="3"/>
  <c r="L5294" i="3"/>
  <c r="L5295" i="3"/>
  <c r="L5296" i="3"/>
  <c r="L5297" i="3"/>
  <c r="L5298" i="3"/>
  <c r="L5299" i="3"/>
  <c r="L5300" i="3"/>
  <c r="L5301" i="3"/>
  <c r="L5302" i="3"/>
  <c r="L5303" i="3"/>
  <c r="L5304" i="3"/>
  <c r="L5305" i="3"/>
  <c r="L5306" i="3"/>
  <c r="L5307" i="3"/>
  <c r="L5308" i="3"/>
  <c r="L5309" i="3"/>
  <c r="L5310" i="3"/>
  <c r="L5311" i="3"/>
  <c r="L5312" i="3"/>
  <c r="L5313" i="3"/>
  <c r="L5314" i="3"/>
  <c r="L5315" i="3"/>
  <c r="L5316" i="3"/>
  <c r="L5317" i="3"/>
  <c r="L5318" i="3"/>
  <c r="L5319" i="3"/>
  <c r="L5320" i="3"/>
  <c r="L5321" i="3"/>
  <c r="L5322" i="3"/>
  <c r="L5323" i="3"/>
  <c r="L5324" i="3"/>
  <c r="L5325" i="3"/>
  <c r="L5326" i="3"/>
  <c r="L5327" i="3"/>
  <c r="L5328" i="3"/>
  <c r="L5329" i="3"/>
  <c r="L5330" i="3"/>
  <c r="L5331" i="3"/>
  <c r="L5332" i="3"/>
  <c r="L5333" i="3"/>
  <c r="L5334" i="3"/>
  <c r="L5335" i="3"/>
  <c r="L5336" i="3"/>
  <c r="L5337" i="3"/>
  <c r="L5338" i="3"/>
  <c r="L5339" i="3"/>
  <c r="L5340" i="3"/>
  <c r="L5341" i="3"/>
  <c r="L5342" i="3"/>
  <c r="L5343" i="3"/>
  <c r="L5344" i="3"/>
  <c r="L5345" i="3"/>
  <c r="L5346" i="3"/>
  <c r="L5347" i="3"/>
  <c r="L5348" i="3"/>
  <c r="L5349" i="3"/>
  <c r="L5350" i="3"/>
  <c r="L5351" i="3"/>
  <c r="L5352" i="3"/>
  <c r="L5353" i="3"/>
  <c r="L5354" i="3"/>
  <c r="L5355" i="3"/>
  <c r="L5356" i="3"/>
  <c r="L5357" i="3"/>
  <c r="L5358" i="3"/>
  <c r="L5359" i="3"/>
  <c r="L5360" i="3"/>
  <c r="L5361" i="3"/>
  <c r="L5362" i="3"/>
  <c r="L5363" i="3"/>
  <c r="L5364" i="3"/>
  <c r="L5365" i="3"/>
  <c r="L5366" i="3"/>
  <c r="L5367" i="3"/>
  <c r="L5368" i="3"/>
  <c r="L5369" i="3"/>
  <c r="L5370" i="3"/>
  <c r="L5371" i="3"/>
  <c r="L5372" i="3"/>
  <c r="L5373" i="3"/>
  <c r="L5374" i="3"/>
  <c r="L5375" i="3"/>
  <c r="L5376" i="3"/>
  <c r="L5377" i="3"/>
  <c r="L5378" i="3"/>
  <c r="L5379" i="3"/>
  <c r="L5380" i="3"/>
  <c r="L5381" i="3"/>
  <c r="L5382" i="3"/>
  <c r="L5383" i="3"/>
  <c r="L5384" i="3"/>
  <c r="L5385" i="3"/>
  <c r="L5386" i="3"/>
  <c r="L5387" i="3"/>
  <c r="L5388" i="3"/>
  <c r="L5389" i="3"/>
  <c r="L5390" i="3"/>
  <c r="L5391" i="3"/>
  <c r="L5392" i="3"/>
  <c r="L5393" i="3"/>
  <c r="L5394" i="3"/>
  <c r="L5395" i="3"/>
  <c r="L5396" i="3"/>
  <c r="L5397" i="3"/>
  <c r="L5398" i="3"/>
  <c r="L5399" i="3"/>
  <c r="L5400" i="3"/>
  <c r="L5401" i="3"/>
  <c r="L5402" i="3"/>
  <c r="L5403" i="3"/>
  <c r="L5404" i="3"/>
  <c r="L5405" i="3"/>
  <c r="L5406" i="3"/>
  <c r="L5407" i="3"/>
  <c r="L5408" i="3"/>
  <c r="L5409" i="3"/>
  <c r="L5410" i="3"/>
  <c r="L5411" i="3"/>
  <c r="L5412" i="3"/>
  <c r="L5413" i="3"/>
  <c r="L5414" i="3"/>
  <c r="L5415" i="3"/>
  <c r="L5416" i="3"/>
  <c r="L5417" i="3"/>
  <c r="L5418" i="3"/>
  <c r="L5419" i="3"/>
  <c r="L5420" i="3"/>
  <c r="L5421" i="3"/>
  <c r="L5422" i="3"/>
  <c r="L5423" i="3"/>
  <c r="L5424" i="3"/>
  <c r="L5425" i="3"/>
  <c r="L5426" i="3"/>
  <c r="L5427" i="3"/>
  <c r="L5428" i="3"/>
  <c r="L5429" i="3"/>
  <c r="L5430" i="3"/>
  <c r="L5431" i="3"/>
  <c r="L5432" i="3"/>
  <c r="L5433" i="3"/>
  <c r="L5434" i="3"/>
  <c r="L5435" i="3"/>
  <c r="L5436" i="3"/>
  <c r="L5437" i="3"/>
  <c r="L5438" i="3"/>
  <c r="L5439" i="3"/>
  <c r="L5440" i="3"/>
  <c r="L5441" i="3"/>
  <c r="L5442" i="3"/>
  <c r="L5443" i="3"/>
  <c r="L5444" i="3"/>
  <c r="L5445" i="3"/>
  <c r="L5446" i="3"/>
  <c r="L5447" i="3"/>
  <c r="L5448" i="3"/>
  <c r="L5449" i="3"/>
  <c r="L5450" i="3"/>
  <c r="L5451" i="3"/>
  <c r="L5452" i="3"/>
  <c r="L5453" i="3"/>
  <c r="L5454" i="3"/>
  <c r="L5455" i="3"/>
  <c r="L5456" i="3"/>
  <c r="L5457" i="3"/>
  <c r="L5458" i="3"/>
  <c r="L5459" i="3"/>
  <c r="L5460" i="3"/>
  <c r="L5461" i="3"/>
  <c r="L5462" i="3"/>
  <c r="L5463" i="3"/>
  <c r="L5464" i="3"/>
  <c r="L5465" i="3"/>
  <c r="L5466" i="3"/>
  <c r="L5467" i="3"/>
  <c r="L5468" i="3"/>
  <c r="L5469" i="3"/>
  <c r="L5470" i="3"/>
  <c r="L5471" i="3"/>
  <c r="L5472" i="3"/>
  <c r="L5473" i="3"/>
  <c r="L5474" i="3"/>
  <c r="L5475" i="3"/>
  <c r="L5476" i="3"/>
  <c r="L5477" i="3"/>
  <c r="L5478" i="3"/>
  <c r="L5479" i="3"/>
  <c r="L5480" i="3"/>
  <c r="L5481" i="3"/>
  <c r="L5482" i="3"/>
  <c r="L5483" i="3"/>
  <c r="L5484" i="3"/>
  <c r="L5485" i="3"/>
  <c r="L5486" i="3"/>
  <c r="L5487" i="3"/>
  <c r="L5488" i="3"/>
  <c r="L5489" i="3"/>
  <c r="L5490" i="3"/>
  <c r="L5491" i="3"/>
  <c r="L5492" i="3"/>
  <c r="L5493" i="3"/>
  <c r="L5494" i="3"/>
  <c r="L5495" i="3"/>
  <c r="L5496" i="3"/>
  <c r="L5497" i="3"/>
  <c r="L5498" i="3"/>
  <c r="L5499" i="3"/>
  <c r="L5500" i="3"/>
  <c r="L5501" i="3"/>
  <c r="L5502" i="3"/>
  <c r="L5503" i="3"/>
  <c r="L5504" i="3"/>
  <c r="L5505" i="3"/>
  <c r="L5506" i="3"/>
  <c r="L5507" i="3"/>
  <c r="L5508" i="3"/>
  <c r="L5509" i="3"/>
  <c r="L5510" i="3"/>
  <c r="L5511" i="3"/>
  <c r="L5512" i="3"/>
  <c r="L5513" i="3"/>
  <c r="L5514" i="3"/>
  <c r="L5515" i="3"/>
  <c r="L5516" i="3"/>
  <c r="L5517" i="3"/>
  <c r="L5518" i="3"/>
  <c r="L5519" i="3"/>
  <c r="L5520" i="3"/>
  <c r="L5521" i="3"/>
  <c r="L5522" i="3"/>
  <c r="L5523" i="3"/>
  <c r="L5524" i="3"/>
  <c r="L5525" i="3"/>
  <c r="L5526" i="3"/>
  <c r="L5527" i="3"/>
  <c r="L5528" i="3"/>
  <c r="L5529" i="3"/>
  <c r="L5530" i="3"/>
  <c r="L5531" i="3"/>
  <c r="L5532" i="3"/>
  <c r="L5533" i="3"/>
  <c r="L5534" i="3"/>
  <c r="L5535" i="3"/>
  <c r="L5536" i="3"/>
  <c r="L5537" i="3"/>
  <c r="L5538" i="3"/>
  <c r="L5539" i="3"/>
  <c r="L5540" i="3"/>
  <c r="L5541" i="3"/>
  <c r="L5542" i="3"/>
  <c r="L5543" i="3"/>
  <c r="L5544" i="3"/>
  <c r="L5545" i="3"/>
  <c r="L5546" i="3"/>
  <c r="L5547" i="3"/>
  <c r="L5548" i="3"/>
  <c r="L5549" i="3"/>
  <c r="L5550" i="3"/>
  <c r="L5551" i="3"/>
  <c r="L5552" i="3"/>
  <c r="L5553" i="3"/>
  <c r="L5554" i="3"/>
  <c r="L5555" i="3"/>
  <c r="L5556" i="3"/>
  <c r="L5557" i="3"/>
  <c r="L5558" i="3"/>
  <c r="L5559" i="3"/>
  <c r="L5560" i="3"/>
  <c r="L5561" i="3"/>
  <c r="L5562" i="3"/>
  <c r="L5563" i="3"/>
  <c r="L5564" i="3"/>
  <c r="L5565" i="3"/>
  <c r="L5566" i="3"/>
  <c r="L5567" i="3"/>
  <c r="L5568" i="3"/>
  <c r="L5569" i="3"/>
  <c r="L5570" i="3"/>
  <c r="L5571" i="3"/>
  <c r="L5572" i="3"/>
  <c r="L5573" i="3"/>
  <c r="L5574" i="3"/>
  <c r="L5575" i="3"/>
  <c r="L5576" i="3"/>
  <c r="L5577" i="3"/>
  <c r="L5578" i="3"/>
  <c r="L5579" i="3"/>
  <c r="L5580" i="3"/>
  <c r="L5581" i="3"/>
  <c r="L5582" i="3"/>
  <c r="L5583" i="3"/>
  <c r="L5584" i="3"/>
  <c r="L5585" i="3"/>
  <c r="L5586" i="3"/>
  <c r="L5587" i="3"/>
  <c r="L5588" i="3"/>
  <c r="L5589" i="3"/>
  <c r="L5590" i="3"/>
  <c r="L5591" i="3"/>
  <c r="L5592" i="3"/>
  <c r="L5593" i="3"/>
  <c r="L5594" i="3"/>
  <c r="L5595" i="3"/>
  <c r="L5596" i="3"/>
  <c r="L5597" i="3"/>
  <c r="L5598" i="3"/>
  <c r="L5599" i="3"/>
  <c r="L5600" i="3"/>
  <c r="L5601" i="3"/>
  <c r="L5602" i="3"/>
  <c r="L5603" i="3"/>
  <c r="L5604" i="3"/>
  <c r="L5605" i="3"/>
  <c r="L5606" i="3"/>
  <c r="L5607" i="3"/>
  <c r="L5608" i="3"/>
  <c r="L5609" i="3"/>
  <c r="L5610" i="3"/>
  <c r="L5611" i="3"/>
  <c r="L5612" i="3"/>
  <c r="L5613" i="3"/>
  <c r="L5614" i="3"/>
  <c r="L5615" i="3"/>
  <c r="L5616" i="3"/>
  <c r="L5617" i="3"/>
  <c r="L5618" i="3"/>
  <c r="L5619" i="3"/>
  <c r="L5620" i="3"/>
  <c r="L5621" i="3"/>
  <c r="L5622" i="3"/>
  <c r="L5623" i="3"/>
  <c r="L5624" i="3"/>
  <c r="L5625" i="3"/>
  <c r="L5626" i="3"/>
  <c r="L5627" i="3"/>
  <c r="L5628" i="3"/>
  <c r="L5629" i="3"/>
  <c r="L5630" i="3"/>
  <c r="L5631" i="3"/>
  <c r="L5632" i="3"/>
  <c r="L5633" i="3"/>
  <c r="L5634" i="3"/>
  <c r="L5635" i="3"/>
  <c r="L5636" i="3"/>
  <c r="L5637" i="3"/>
  <c r="L5638" i="3"/>
  <c r="L5639" i="3"/>
  <c r="L5640" i="3"/>
  <c r="L5641" i="3"/>
  <c r="L5642" i="3"/>
  <c r="L5643" i="3"/>
  <c r="L5644" i="3"/>
  <c r="L5645" i="3"/>
  <c r="L5646" i="3"/>
  <c r="L5647" i="3"/>
  <c r="L5648" i="3"/>
  <c r="L5649" i="3"/>
  <c r="L5650" i="3"/>
  <c r="L5651" i="3"/>
  <c r="L5652" i="3"/>
  <c r="L5653" i="3"/>
  <c r="L5654" i="3"/>
  <c r="L5655" i="3"/>
  <c r="L5656" i="3"/>
  <c r="L5657" i="3"/>
  <c r="L5658" i="3"/>
  <c r="L5659" i="3"/>
  <c r="L5660" i="3"/>
  <c r="L5661" i="3"/>
  <c r="L5662" i="3"/>
  <c r="L5663" i="3"/>
  <c r="L5664" i="3"/>
  <c r="L5665" i="3"/>
  <c r="L5666" i="3"/>
  <c r="L5667" i="3"/>
  <c r="L5668" i="3"/>
  <c r="L5669" i="3"/>
  <c r="L5670" i="3"/>
  <c r="L5671" i="3"/>
  <c r="L5672" i="3"/>
  <c r="L5673" i="3"/>
  <c r="L5674" i="3"/>
  <c r="L5675" i="3"/>
  <c r="L5676" i="3"/>
  <c r="L5677" i="3"/>
  <c r="L5678" i="3"/>
  <c r="L5679" i="3"/>
  <c r="L5680" i="3"/>
  <c r="L5681" i="3"/>
  <c r="L5682" i="3"/>
  <c r="L5683" i="3"/>
  <c r="L5684" i="3"/>
  <c r="L5685" i="3"/>
  <c r="L5686" i="3"/>
  <c r="L5687" i="3"/>
  <c r="L5688" i="3"/>
  <c r="L5689" i="3"/>
  <c r="L5690" i="3"/>
  <c r="L5691" i="3"/>
  <c r="L5692" i="3"/>
  <c r="L5693" i="3"/>
  <c r="L5694" i="3"/>
  <c r="L5695" i="3"/>
  <c r="L5696" i="3"/>
  <c r="L5697" i="3"/>
  <c r="L5698" i="3"/>
  <c r="L5699" i="3"/>
  <c r="L5700" i="3"/>
  <c r="L5701" i="3"/>
  <c r="L5702" i="3"/>
  <c r="L5703" i="3"/>
  <c r="L5704" i="3"/>
  <c r="L5705" i="3"/>
  <c r="L5706" i="3"/>
  <c r="L5707" i="3"/>
  <c r="L5708" i="3"/>
  <c r="L5709" i="3"/>
  <c r="L5710" i="3"/>
  <c r="L5711" i="3"/>
  <c r="L5712" i="3"/>
  <c r="L5713" i="3"/>
  <c r="L5714" i="3"/>
  <c r="L5715" i="3"/>
  <c r="L5716" i="3"/>
  <c r="L5717" i="3"/>
  <c r="L5718" i="3"/>
  <c r="L5719" i="3"/>
  <c r="L5720" i="3"/>
  <c r="L5721" i="3"/>
  <c r="L5722" i="3"/>
  <c r="L5723" i="3"/>
  <c r="L5724" i="3"/>
  <c r="L5725" i="3"/>
  <c r="L5726" i="3"/>
  <c r="L5727" i="3"/>
  <c r="L5728" i="3"/>
  <c r="L5729" i="3"/>
  <c r="L5730" i="3"/>
  <c r="L5731" i="3"/>
  <c r="L5732" i="3"/>
  <c r="L5733" i="3"/>
  <c r="L5734" i="3"/>
  <c r="L5735" i="3"/>
  <c r="L5736" i="3"/>
  <c r="L5737" i="3"/>
  <c r="L5738" i="3"/>
  <c r="L5739" i="3"/>
  <c r="L5740" i="3"/>
  <c r="L5741" i="3"/>
  <c r="L5742" i="3"/>
  <c r="L5743" i="3"/>
  <c r="L5744" i="3"/>
  <c r="L5745" i="3"/>
  <c r="L5746" i="3"/>
  <c r="L5747" i="3"/>
  <c r="L5748" i="3"/>
  <c r="L5749" i="3"/>
  <c r="L5750" i="3"/>
  <c r="L5751" i="3"/>
  <c r="L5752" i="3"/>
  <c r="L5753" i="3"/>
  <c r="L5754" i="3"/>
  <c r="L5755" i="3"/>
  <c r="L5756" i="3"/>
  <c r="L5757" i="3"/>
  <c r="L5758" i="3"/>
  <c r="L5759" i="3"/>
  <c r="L5760" i="3"/>
  <c r="L5761" i="3"/>
  <c r="L5762" i="3"/>
  <c r="L5763" i="3"/>
  <c r="L5764" i="3"/>
  <c r="L5765" i="3"/>
  <c r="L5766" i="3"/>
  <c r="L5767" i="3"/>
  <c r="L5768" i="3"/>
  <c r="L5769" i="3"/>
  <c r="L5770" i="3"/>
  <c r="L5771" i="3"/>
  <c r="L5772" i="3"/>
  <c r="L5773" i="3"/>
  <c r="L5774" i="3"/>
  <c r="L5775" i="3"/>
  <c r="L5776" i="3"/>
  <c r="L5777" i="3"/>
  <c r="L5778" i="3"/>
  <c r="L5779" i="3"/>
  <c r="L5780" i="3"/>
  <c r="L5781" i="3"/>
  <c r="L5782" i="3"/>
  <c r="L5783" i="3"/>
  <c r="L5784" i="3"/>
  <c r="L5785" i="3"/>
  <c r="L5786" i="3"/>
  <c r="L5787" i="3"/>
  <c r="L5788" i="3"/>
  <c r="L5789" i="3"/>
  <c r="L5790" i="3"/>
  <c r="L5791" i="3"/>
  <c r="L5792" i="3"/>
  <c r="L5793" i="3"/>
  <c r="L5794" i="3"/>
  <c r="L5795" i="3"/>
  <c r="L5796" i="3"/>
  <c r="L5797" i="3"/>
  <c r="L5798" i="3"/>
  <c r="L5799" i="3"/>
  <c r="L5800" i="3"/>
  <c r="L5801" i="3"/>
  <c r="L5802" i="3"/>
  <c r="L5803" i="3"/>
  <c r="L5804" i="3"/>
  <c r="L5805" i="3"/>
  <c r="L5806" i="3"/>
  <c r="L5807" i="3"/>
  <c r="L5808" i="3"/>
  <c r="L5809" i="3"/>
  <c r="L5810" i="3"/>
  <c r="L5811" i="3"/>
  <c r="L5812" i="3"/>
  <c r="L5813" i="3"/>
  <c r="L5814" i="3"/>
  <c r="L5815" i="3"/>
  <c r="L5816" i="3"/>
  <c r="L5817" i="3"/>
  <c r="L5818" i="3"/>
  <c r="L5819" i="3"/>
  <c r="L5820" i="3"/>
  <c r="L5821" i="3"/>
  <c r="L5822" i="3"/>
  <c r="L5823" i="3"/>
  <c r="L5824" i="3"/>
  <c r="L5825" i="3"/>
  <c r="L5826" i="3"/>
  <c r="L5827" i="3"/>
  <c r="L5828" i="3"/>
  <c r="L5829" i="3"/>
  <c r="L5830" i="3"/>
  <c r="L5831" i="3"/>
  <c r="L5832" i="3"/>
  <c r="L5833" i="3"/>
  <c r="L5834" i="3"/>
  <c r="L5835" i="3"/>
  <c r="L5836" i="3"/>
  <c r="L5837" i="3"/>
  <c r="L5838" i="3"/>
  <c r="L5839" i="3"/>
  <c r="L5840" i="3"/>
  <c r="L5841" i="3"/>
  <c r="L5842" i="3"/>
  <c r="L5843" i="3"/>
  <c r="L5844" i="3"/>
  <c r="L5845" i="3"/>
  <c r="L5846" i="3"/>
  <c r="L5847" i="3"/>
  <c r="L5848" i="3"/>
  <c r="L5849" i="3"/>
  <c r="L5850" i="3"/>
  <c r="L5851" i="3"/>
  <c r="L5852" i="3"/>
  <c r="L5853" i="3"/>
  <c r="L5854" i="3"/>
  <c r="L5855" i="3"/>
  <c r="L5856" i="3"/>
  <c r="L5857" i="3"/>
  <c r="L5858" i="3"/>
  <c r="L5859" i="3"/>
  <c r="L5860" i="3"/>
  <c r="L5861" i="3"/>
  <c r="L5862" i="3"/>
  <c r="L5863" i="3"/>
  <c r="L5864" i="3"/>
  <c r="L5865" i="3"/>
  <c r="L5866" i="3"/>
  <c r="L5867" i="3"/>
  <c r="L5868" i="3"/>
  <c r="L5869" i="3"/>
  <c r="L5870" i="3"/>
  <c r="L5871" i="3"/>
  <c r="L5872" i="3"/>
  <c r="L5873" i="3"/>
  <c r="L5874" i="3"/>
  <c r="L5875" i="3"/>
  <c r="L5876" i="3"/>
  <c r="L5877" i="3"/>
  <c r="L5878" i="3"/>
  <c r="L5879" i="3"/>
  <c r="L5880" i="3"/>
  <c r="L5881" i="3"/>
  <c r="L5882" i="3"/>
  <c r="L5883" i="3"/>
  <c r="L5884" i="3"/>
  <c r="L5885" i="3"/>
  <c r="L5886" i="3"/>
  <c r="L5887" i="3"/>
  <c r="L5888" i="3"/>
  <c r="L5889" i="3"/>
  <c r="L5890" i="3"/>
  <c r="L5891" i="3"/>
  <c r="L5892" i="3"/>
  <c r="L5893" i="3"/>
  <c r="L5894" i="3"/>
  <c r="L5895" i="3"/>
  <c r="L5896" i="3"/>
  <c r="L5897" i="3"/>
  <c r="L5898" i="3"/>
  <c r="L5899" i="3"/>
  <c r="L5900" i="3"/>
  <c r="L5901" i="3"/>
  <c r="L5902" i="3"/>
  <c r="L5903" i="3"/>
  <c r="L5904" i="3"/>
  <c r="L5905" i="3"/>
  <c r="L5906" i="3"/>
  <c r="L5907" i="3"/>
  <c r="L5908" i="3"/>
  <c r="L5909" i="3"/>
  <c r="L5910" i="3"/>
  <c r="L5911" i="3"/>
  <c r="L5912" i="3"/>
  <c r="L5913" i="3"/>
  <c r="L5914" i="3"/>
  <c r="L5915" i="3"/>
  <c r="L5916" i="3"/>
  <c r="L5917" i="3"/>
  <c r="L5918" i="3"/>
  <c r="L5919" i="3"/>
  <c r="L5920" i="3"/>
  <c r="L5921" i="3"/>
  <c r="L5922" i="3"/>
  <c r="L5923" i="3"/>
  <c r="L5924" i="3"/>
  <c r="L5925" i="3"/>
  <c r="L5926" i="3"/>
  <c r="L5927" i="3"/>
  <c r="L5928" i="3"/>
  <c r="L5929" i="3"/>
  <c r="L5930" i="3"/>
  <c r="L5931" i="3"/>
  <c r="L5932" i="3"/>
  <c r="L5933" i="3"/>
  <c r="L5934" i="3"/>
  <c r="L5935" i="3"/>
  <c r="L5936" i="3"/>
  <c r="L5937" i="3"/>
  <c r="L5938" i="3"/>
  <c r="L5939" i="3"/>
  <c r="L5940" i="3"/>
  <c r="L5941" i="3"/>
  <c r="L5942" i="3"/>
  <c r="L5943" i="3"/>
  <c r="L5944" i="3"/>
  <c r="L5945" i="3"/>
  <c r="L5946" i="3"/>
  <c r="L5947" i="3"/>
  <c r="L5948" i="3"/>
  <c r="L5949" i="3"/>
  <c r="L5950" i="3"/>
  <c r="L5951" i="3"/>
  <c r="L5952" i="3"/>
  <c r="L5953" i="3"/>
  <c r="L5954" i="3"/>
  <c r="L5955" i="3"/>
  <c r="L5956" i="3"/>
  <c r="L5957" i="3"/>
  <c r="L5958" i="3"/>
  <c r="L5959" i="3"/>
  <c r="L5960" i="3"/>
  <c r="L5961" i="3"/>
  <c r="L5962" i="3"/>
  <c r="L5963" i="3"/>
  <c r="L5964" i="3"/>
  <c r="L5965" i="3"/>
  <c r="L5966" i="3"/>
  <c r="L5967" i="3"/>
  <c r="L5968" i="3"/>
  <c r="L5969" i="3"/>
  <c r="L5970" i="3"/>
  <c r="L5971" i="3"/>
  <c r="L5972" i="3"/>
  <c r="L5973" i="3"/>
  <c r="L5974" i="3"/>
  <c r="L5975" i="3"/>
  <c r="L5976" i="3"/>
  <c r="L5977" i="3"/>
  <c r="L5978" i="3"/>
  <c r="L5979" i="3"/>
  <c r="L5980" i="3"/>
  <c r="L5981" i="3"/>
  <c r="L5982" i="3"/>
  <c r="L5983" i="3"/>
  <c r="L5984" i="3"/>
  <c r="L5985" i="3"/>
  <c r="L5986" i="3"/>
  <c r="L5987" i="3"/>
  <c r="L5988" i="3"/>
  <c r="L5989" i="3"/>
  <c r="L5990" i="3"/>
  <c r="L5991" i="3"/>
  <c r="L5992" i="3"/>
  <c r="L5993" i="3"/>
  <c r="L5994" i="3"/>
  <c r="L5995" i="3"/>
  <c r="L5996" i="3"/>
  <c r="L5997" i="3"/>
  <c r="L5998" i="3"/>
  <c r="L5999" i="3"/>
  <c r="L6000" i="3"/>
  <c r="L6001" i="3"/>
  <c r="L6002" i="3"/>
  <c r="L6003" i="3"/>
  <c r="L6004" i="3"/>
  <c r="L6005" i="3"/>
  <c r="L6006" i="3"/>
  <c r="L6007" i="3"/>
  <c r="L6008" i="3"/>
  <c r="L6009" i="3"/>
  <c r="L6010" i="3"/>
  <c r="L6011" i="3"/>
  <c r="L6012" i="3"/>
  <c r="L6013" i="3"/>
  <c r="L6014" i="3"/>
  <c r="L6015" i="3"/>
  <c r="L6016" i="3"/>
  <c r="L6017" i="3"/>
  <c r="L6018" i="3"/>
  <c r="L6019" i="3"/>
  <c r="L6020" i="3"/>
  <c r="L6021" i="3"/>
  <c r="L6022" i="3"/>
  <c r="L6023" i="3"/>
  <c r="L6024" i="3"/>
  <c r="L6025" i="3"/>
  <c r="L6026" i="3"/>
  <c r="L6027" i="3"/>
  <c r="L6028" i="3"/>
  <c r="L6029" i="3"/>
  <c r="L6030" i="3"/>
  <c r="L6031" i="3"/>
  <c r="L6032" i="3"/>
  <c r="L6033" i="3"/>
  <c r="L6034" i="3"/>
  <c r="L6035" i="3"/>
  <c r="L6036" i="3"/>
  <c r="L6037" i="3"/>
  <c r="L6038" i="3"/>
  <c r="L6039" i="3"/>
  <c r="L6040" i="3"/>
  <c r="L6041" i="3"/>
  <c r="L6042" i="3"/>
  <c r="L6043" i="3"/>
  <c r="L6044" i="3"/>
  <c r="L6045" i="3"/>
  <c r="L6046" i="3"/>
  <c r="L6047" i="3"/>
  <c r="L6048" i="3"/>
  <c r="L6049" i="3"/>
  <c r="L6050" i="3"/>
  <c r="L6051" i="3"/>
  <c r="L6052" i="3"/>
  <c r="L6053" i="3"/>
  <c r="L6054" i="3"/>
  <c r="L6055" i="3"/>
  <c r="L6056" i="3"/>
  <c r="L6057" i="3"/>
  <c r="L6058" i="3"/>
  <c r="L6059" i="3"/>
  <c r="L6060" i="3"/>
  <c r="L6061" i="3"/>
  <c r="L6062" i="3"/>
  <c r="L6063" i="3"/>
  <c r="L6064" i="3"/>
  <c r="L6065" i="3"/>
  <c r="L6066" i="3"/>
  <c r="L6067" i="3"/>
  <c r="L6068" i="3"/>
  <c r="L6069" i="3"/>
  <c r="L6070" i="3"/>
  <c r="L6071" i="3"/>
  <c r="L6072" i="3"/>
  <c r="L6073" i="3"/>
  <c r="L6074" i="3"/>
  <c r="L6075" i="3"/>
  <c r="L6076" i="3"/>
  <c r="L6077" i="3"/>
  <c r="L6078" i="3"/>
  <c r="L6079" i="3"/>
  <c r="L6080" i="3"/>
  <c r="L6081" i="3"/>
  <c r="L6082" i="3"/>
  <c r="L6083" i="3"/>
  <c r="L6084" i="3"/>
  <c r="L6085" i="3"/>
  <c r="L6086" i="3"/>
  <c r="L6087" i="3"/>
  <c r="L6088" i="3"/>
  <c r="L6089" i="3"/>
  <c r="L6090" i="3"/>
  <c r="L6091" i="3"/>
  <c r="L6092" i="3"/>
  <c r="L6093" i="3"/>
  <c r="L6094" i="3"/>
  <c r="L6095" i="3"/>
  <c r="L6096" i="3"/>
  <c r="L6097" i="3"/>
  <c r="L6098" i="3"/>
  <c r="L6099" i="3"/>
  <c r="L6100" i="3"/>
  <c r="L6101" i="3"/>
  <c r="L6102" i="3"/>
  <c r="L6103" i="3"/>
  <c r="L6104" i="3"/>
  <c r="L6105" i="3"/>
  <c r="L6106" i="3"/>
  <c r="L6107" i="3"/>
  <c r="L6108" i="3"/>
  <c r="L6109" i="3"/>
  <c r="L6110" i="3"/>
  <c r="L6111" i="3"/>
  <c r="L6112" i="3"/>
  <c r="L6113" i="3"/>
  <c r="L6114" i="3"/>
  <c r="L6115" i="3"/>
  <c r="L6116" i="3"/>
  <c r="L6117" i="3"/>
  <c r="L6118" i="3"/>
  <c r="L6119" i="3"/>
  <c r="L6120" i="3"/>
  <c r="L6121" i="3"/>
  <c r="L6122" i="3"/>
  <c r="L6123" i="3"/>
  <c r="L6124" i="3"/>
  <c r="L6125" i="3"/>
  <c r="L6126" i="3"/>
  <c r="L6127" i="3"/>
  <c r="L6128" i="3"/>
  <c r="L6129" i="3"/>
  <c r="L6130" i="3"/>
  <c r="L6131" i="3"/>
  <c r="L6132" i="3"/>
  <c r="L6133" i="3"/>
  <c r="L6134" i="3"/>
  <c r="L6135" i="3"/>
  <c r="L6136" i="3"/>
  <c r="L6137" i="3"/>
  <c r="L6138" i="3"/>
  <c r="L6139" i="3"/>
  <c r="L6140" i="3"/>
  <c r="L6141" i="3"/>
  <c r="L6142" i="3"/>
  <c r="L6143" i="3"/>
  <c r="L6144" i="3"/>
  <c r="L6145" i="3"/>
  <c r="L6146" i="3"/>
  <c r="L6147" i="3"/>
  <c r="L6148" i="3"/>
  <c r="L6149" i="3"/>
  <c r="L6150" i="3"/>
  <c r="L6151" i="3"/>
  <c r="L6152" i="3"/>
  <c r="L6153" i="3"/>
  <c r="L6154" i="3"/>
  <c r="L6155" i="3"/>
  <c r="L6156" i="3"/>
  <c r="L6157" i="3"/>
  <c r="L6158" i="3"/>
  <c r="L6159" i="3"/>
  <c r="L6160" i="3"/>
  <c r="L6161" i="3"/>
  <c r="L6162" i="3"/>
  <c r="L6163" i="3"/>
  <c r="L6164" i="3"/>
  <c r="L6165" i="3"/>
  <c r="L6166" i="3"/>
  <c r="L6167" i="3"/>
  <c r="L6168" i="3"/>
  <c r="L6169" i="3"/>
  <c r="L6170" i="3"/>
  <c r="L6171" i="3"/>
  <c r="L6172" i="3"/>
  <c r="L6173" i="3"/>
  <c r="L6174" i="3"/>
  <c r="L6175" i="3"/>
  <c r="L6176" i="3"/>
  <c r="L6177" i="3"/>
  <c r="L6178" i="3"/>
  <c r="L6179" i="3"/>
  <c r="L6180" i="3"/>
  <c r="L6181" i="3"/>
  <c r="L6182" i="3"/>
  <c r="L6183" i="3"/>
  <c r="L6184" i="3"/>
  <c r="L6185" i="3"/>
  <c r="L6186" i="3"/>
  <c r="L6187" i="3"/>
  <c r="L6188" i="3"/>
  <c r="L6189" i="3"/>
  <c r="L6190" i="3"/>
  <c r="L6191" i="3"/>
  <c r="L6192" i="3"/>
  <c r="L6193" i="3"/>
  <c r="L6194" i="3"/>
  <c r="L6195" i="3"/>
  <c r="L6196" i="3"/>
  <c r="L6197" i="3"/>
  <c r="L6198" i="3"/>
  <c r="L6199" i="3"/>
  <c r="L6200" i="3"/>
  <c r="L6201" i="3"/>
  <c r="L6202" i="3"/>
  <c r="L6203" i="3"/>
  <c r="L6204" i="3"/>
  <c r="L6205" i="3"/>
  <c r="L6206" i="3"/>
  <c r="L6207" i="3"/>
  <c r="L6208" i="3"/>
  <c r="L6209" i="3"/>
  <c r="L6210" i="3"/>
  <c r="L6211" i="3"/>
  <c r="L6212" i="3"/>
  <c r="L6213" i="3"/>
  <c r="L6214" i="3"/>
  <c r="L6215" i="3"/>
  <c r="L6216" i="3"/>
  <c r="L6217" i="3"/>
  <c r="L6218" i="3"/>
  <c r="L6219" i="3"/>
  <c r="L6220" i="3"/>
  <c r="L6221" i="3"/>
  <c r="L6222" i="3"/>
  <c r="L6223" i="3"/>
  <c r="L6224" i="3"/>
  <c r="L6225" i="3"/>
  <c r="L6226" i="3"/>
  <c r="L6227" i="3"/>
  <c r="L6228" i="3"/>
  <c r="L6229" i="3"/>
  <c r="L6230" i="3"/>
  <c r="L6231" i="3"/>
  <c r="L6232" i="3"/>
  <c r="L6233" i="3"/>
  <c r="L6234" i="3"/>
  <c r="L6235" i="3"/>
  <c r="L6236" i="3"/>
  <c r="L6237" i="3"/>
  <c r="L6238" i="3"/>
  <c r="L6239" i="3"/>
  <c r="L6240" i="3"/>
  <c r="L6241" i="3"/>
  <c r="L6242" i="3"/>
  <c r="L6243" i="3"/>
  <c r="L6244" i="3"/>
  <c r="L6245" i="3"/>
  <c r="L6246" i="3"/>
  <c r="L6247" i="3"/>
  <c r="L6248" i="3"/>
  <c r="L6249" i="3"/>
  <c r="L6250" i="3"/>
  <c r="L6251" i="3"/>
  <c r="L6252" i="3"/>
  <c r="L6253" i="3"/>
  <c r="L6254" i="3"/>
  <c r="L6255" i="3"/>
  <c r="L6256" i="3"/>
  <c r="L6257" i="3"/>
  <c r="L6258" i="3"/>
  <c r="L6259" i="3"/>
  <c r="L6260" i="3"/>
  <c r="L6261" i="3"/>
  <c r="L6262" i="3"/>
  <c r="L6263" i="3"/>
  <c r="L6264" i="3"/>
  <c r="L6265" i="3"/>
  <c r="L6266" i="3"/>
  <c r="L6267" i="3"/>
  <c r="L6268" i="3"/>
  <c r="L6269" i="3"/>
  <c r="L6270" i="3"/>
  <c r="L6271" i="3"/>
  <c r="L6272" i="3"/>
  <c r="L6273" i="3"/>
  <c r="L6274" i="3"/>
  <c r="L6275" i="3"/>
  <c r="L6276" i="3"/>
  <c r="L6277" i="3"/>
  <c r="L6278" i="3"/>
  <c r="L6279" i="3"/>
  <c r="L6280" i="3"/>
  <c r="L6281" i="3"/>
  <c r="L6282" i="3"/>
  <c r="L6283" i="3"/>
  <c r="L6284" i="3"/>
  <c r="L6285" i="3"/>
  <c r="L6286" i="3"/>
  <c r="L6287" i="3"/>
  <c r="L6288" i="3"/>
  <c r="L6289" i="3"/>
  <c r="L6290" i="3"/>
  <c r="L6291" i="3"/>
  <c r="L6292" i="3"/>
  <c r="L6293" i="3"/>
  <c r="L6294" i="3"/>
  <c r="L6295" i="3"/>
  <c r="L6296" i="3"/>
  <c r="L6297" i="3"/>
  <c r="L6298" i="3"/>
  <c r="L6299" i="3"/>
  <c r="L6300" i="3"/>
  <c r="L6301" i="3"/>
  <c r="L6302" i="3"/>
  <c r="L6303" i="3"/>
  <c r="L6304" i="3"/>
  <c r="L6305" i="3"/>
  <c r="L6306" i="3"/>
  <c r="L6307" i="3"/>
  <c r="L6308" i="3"/>
  <c r="L6309" i="3"/>
  <c r="L6310" i="3"/>
  <c r="L6311" i="3"/>
  <c r="L6312" i="3"/>
  <c r="L6313" i="3"/>
  <c r="L6314" i="3"/>
  <c r="L6315" i="3"/>
  <c r="L6316" i="3"/>
  <c r="L6317" i="3"/>
  <c r="L6318" i="3"/>
  <c r="L6319" i="3"/>
  <c r="L6320" i="3"/>
  <c r="L6321" i="3"/>
  <c r="L6322" i="3"/>
  <c r="L6323" i="3"/>
  <c r="L6324" i="3"/>
  <c r="L6325" i="3"/>
  <c r="L6326" i="3"/>
  <c r="L6327" i="3"/>
  <c r="L6328" i="3"/>
  <c r="L6329" i="3"/>
  <c r="L6330" i="3"/>
  <c r="L6331" i="3"/>
  <c r="L6332" i="3"/>
  <c r="L6333" i="3"/>
  <c r="L6334" i="3"/>
  <c r="L6335" i="3"/>
  <c r="L6336" i="3"/>
  <c r="L6337" i="3"/>
  <c r="L6338" i="3"/>
  <c r="L6339" i="3"/>
  <c r="L6340" i="3"/>
  <c r="L6341" i="3"/>
  <c r="L6342" i="3"/>
  <c r="L6343" i="3"/>
  <c r="L6344" i="3"/>
  <c r="L6345" i="3"/>
  <c r="L6346" i="3"/>
  <c r="L6347" i="3"/>
  <c r="L6348" i="3"/>
  <c r="L6349" i="3"/>
  <c r="L6350" i="3"/>
  <c r="L6351" i="3"/>
  <c r="L6352" i="3"/>
  <c r="L6353" i="3"/>
  <c r="L6354" i="3"/>
  <c r="L6355" i="3"/>
  <c r="L6356" i="3"/>
  <c r="L6357" i="3"/>
  <c r="L6358" i="3"/>
  <c r="L6359" i="3"/>
  <c r="L6360" i="3"/>
  <c r="L6361" i="3"/>
  <c r="L6362" i="3"/>
  <c r="L6363" i="3"/>
  <c r="L6364" i="3"/>
  <c r="L6365" i="3"/>
  <c r="L6366" i="3"/>
  <c r="L6367" i="3"/>
  <c r="L6368" i="3"/>
  <c r="L6369" i="3"/>
  <c r="L6370" i="3"/>
  <c r="L6371" i="3"/>
  <c r="L6372" i="3"/>
  <c r="L6373" i="3"/>
  <c r="L6374" i="3"/>
  <c r="L6375" i="3"/>
  <c r="L6376" i="3"/>
  <c r="L6377" i="3"/>
  <c r="L6378" i="3"/>
  <c r="L6379" i="3"/>
  <c r="L6380" i="3"/>
  <c r="L6381" i="3"/>
  <c r="L6382" i="3"/>
  <c r="L6383" i="3"/>
  <c r="L6384" i="3"/>
  <c r="L6385" i="3"/>
  <c r="L6386" i="3"/>
  <c r="L6387" i="3"/>
  <c r="L6388" i="3"/>
  <c r="L6389" i="3"/>
  <c r="L6390" i="3"/>
  <c r="L6391" i="3"/>
  <c r="L6392" i="3"/>
  <c r="L6393" i="3"/>
  <c r="L6394" i="3"/>
  <c r="L6395" i="3"/>
  <c r="L6396" i="3"/>
  <c r="L6397" i="3"/>
  <c r="L6398" i="3"/>
  <c r="L6399" i="3"/>
  <c r="L6400" i="3"/>
  <c r="L6401" i="3"/>
  <c r="L6402" i="3"/>
  <c r="L6403" i="3"/>
  <c r="L6404" i="3"/>
  <c r="L6405" i="3"/>
  <c r="L6406" i="3"/>
  <c r="L6407" i="3"/>
  <c r="L6408" i="3"/>
  <c r="L6409" i="3"/>
  <c r="L6410" i="3"/>
  <c r="L6411" i="3"/>
  <c r="L6412" i="3"/>
  <c r="L6413" i="3"/>
  <c r="L6414" i="3"/>
  <c r="L6415" i="3"/>
  <c r="L6416" i="3"/>
  <c r="L6417" i="3"/>
  <c r="L6418" i="3"/>
  <c r="L6419" i="3"/>
  <c r="L6420" i="3"/>
  <c r="L6421" i="3"/>
  <c r="L6422" i="3"/>
  <c r="L6423" i="3"/>
  <c r="L6424" i="3"/>
  <c r="L6425" i="3"/>
  <c r="L6426" i="3"/>
  <c r="L6427" i="3"/>
  <c r="L6428" i="3"/>
  <c r="L6429" i="3"/>
  <c r="L6430" i="3"/>
  <c r="L6431" i="3"/>
  <c r="L6432" i="3"/>
  <c r="L6433" i="3"/>
  <c r="L6434" i="3"/>
  <c r="L6435" i="3"/>
  <c r="L6436" i="3"/>
  <c r="L6437" i="3"/>
  <c r="L6438" i="3"/>
  <c r="L6439" i="3"/>
  <c r="L6440" i="3"/>
  <c r="L6441" i="3"/>
  <c r="L6442" i="3"/>
  <c r="L6443" i="3"/>
  <c r="L6444" i="3"/>
  <c r="L6445" i="3"/>
  <c r="L6446" i="3"/>
  <c r="L6447" i="3"/>
  <c r="L6448" i="3"/>
  <c r="L6449" i="3"/>
  <c r="L6450" i="3"/>
  <c r="L6451" i="3"/>
  <c r="L6452" i="3"/>
  <c r="L6453" i="3"/>
  <c r="L6454" i="3"/>
  <c r="L6455" i="3"/>
  <c r="L6456" i="3"/>
  <c r="L6457" i="3"/>
  <c r="L6458" i="3"/>
  <c r="L6459" i="3"/>
  <c r="L6460" i="3"/>
  <c r="L6461" i="3"/>
  <c r="L6462" i="3"/>
  <c r="L6463" i="3"/>
  <c r="L6464" i="3"/>
  <c r="L6465" i="3"/>
  <c r="L6466" i="3"/>
  <c r="L6467" i="3"/>
  <c r="L6468" i="3"/>
  <c r="L6469" i="3"/>
  <c r="L6470" i="3"/>
  <c r="L6471" i="3"/>
  <c r="L6472" i="3"/>
  <c r="L6473" i="3"/>
  <c r="L6474" i="3"/>
  <c r="L6475" i="3"/>
  <c r="L6476" i="3"/>
  <c r="L6477" i="3"/>
  <c r="L6478" i="3"/>
  <c r="L6479" i="3"/>
  <c r="L6480" i="3"/>
  <c r="L6481" i="3"/>
  <c r="L6482" i="3"/>
  <c r="L6483" i="3"/>
  <c r="L6484" i="3"/>
  <c r="L6485" i="3"/>
  <c r="L6486" i="3"/>
  <c r="L6487" i="3"/>
  <c r="L6488" i="3"/>
  <c r="L6489" i="3"/>
  <c r="L6490" i="3"/>
  <c r="L6491" i="3"/>
  <c r="L6492" i="3"/>
  <c r="L6493" i="3"/>
  <c r="L6494" i="3"/>
  <c r="L6495" i="3"/>
  <c r="L6496" i="3"/>
  <c r="L6497" i="3"/>
  <c r="L6498" i="3"/>
  <c r="L6499" i="3"/>
  <c r="L6500" i="3"/>
  <c r="L6501" i="3"/>
  <c r="L6502" i="3"/>
  <c r="L6503" i="3"/>
  <c r="L6504" i="3"/>
  <c r="L6505" i="3"/>
  <c r="L6506" i="3"/>
  <c r="L6507" i="3"/>
  <c r="L6508" i="3"/>
  <c r="L6509" i="3"/>
  <c r="L6510" i="3"/>
  <c r="L6511" i="3"/>
  <c r="L6512" i="3"/>
  <c r="L6513" i="3"/>
  <c r="L6514" i="3"/>
  <c r="L6515" i="3"/>
  <c r="L6516" i="3"/>
  <c r="L6517" i="3"/>
  <c r="L6518" i="3"/>
  <c r="L6519" i="3"/>
  <c r="L6520" i="3"/>
  <c r="L6521" i="3"/>
  <c r="L6522" i="3"/>
  <c r="L6523" i="3"/>
  <c r="L6524" i="3"/>
  <c r="L6525" i="3"/>
  <c r="L6526" i="3"/>
  <c r="L6527" i="3"/>
  <c r="L6528" i="3"/>
  <c r="L6529" i="3"/>
  <c r="L6530" i="3"/>
  <c r="L6531" i="3"/>
  <c r="L6532" i="3"/>
  <c r="L6533" i="3"/>
  <c r="L6534" i="3"/>
  <c r="L6535" i="3"/>
  <c r="L6536" i="3"/>
  <c r="L6537" i="3"/>
  <c r="L6538" i="3"/>
  <c r="L6539" i="3"/>
  <c r="L6540" i="3"/>
  <c r="L6541" i="3"/>
  <c r="L6542" i="3"/>
  <c r="L6543" i="3"/>
  <c r="L6544" i="3"/>
  <c r="L6545" i="3"/>
  <c r="L6546" i="3"/>
  <c r="L6547" i="3"/>
  <c r="L6548" i="3"/>
  <c r="L6549" i="3"/>
  <c r="L6550" i="3"/>
  <c r="L6551" i="3"/>
  <c r="L6552" i="3"/>
  <c r="L6553" i="3"/>
  <c r="L6554" i="3"/>
  <c r="L6555" i="3"/>
  <c r="L6556" i="3"/>
  <c r="L6557" i="3"/>
  <c r="L6558" i="3"/>
  <c r="L6559" i="3"/>
  <c r="L6560" i="3"/>
  <c r="L6561" i="3"/>
  <c r="L6562" i="3"/>
  <c r="L6563" i="3"/>
  <c r="L6564" i="3"/>
  <c r="L6565" i="3"/>
  <c r="L6566" i="3"/>
  <c r="L6567" i="3"/>
  <c r="L6568" i="3"/>
  <c r="L6569" i="3"/>
  <c r="L6570" i="3"/>
  <c r="L6571" i="3"/>
  <c r="L6572" i="3"/>
  <c r="L6573" i="3"/>
  <c r="L6574" i="3"/>
  <c r="L6575" i="3"/>
  <c r="L6576" i="3"/>
  <c r="L6577" i="3"/>
  <c r="L6578" i="3"/>
  <c r="L6579" i="3"/>
  <c r="L6580" i="3"/>
  <c r="L6581" i="3"/>
  <c r="L6582" i="3"/>
  <c r="L6583" i="3"/>
  <c r="L6584" i="3"/>
  <c r="L6585" i="3"/>
  <c r="L6586" i="3"/>
  <c r="L6587" i="3"/>
  <c r="L6588" i="3"/>
  <c r="L6589" i="3"/>
  <c r="L6590" i="3"/>
  <c r="L6591" i="3"/>
  <c r="L6592" i="3"/>
  <c r="L6593" i="3"/>
  <c r="L6594" i="3"/>
  <c r="L6595" i="3"/>
  <c r="L6596" i="3"/>
  <c r="L6597" i="3"/>
  <c r="L6598" i="3"/>
  <c r="L6599" i="3"/>
  <c r="L6600" i="3"/>
  <c r="L6601" i="3"/>
  <c r="L6602" i="3"/>
  <c r="L6603" i="3"/>
  <c r="L6604" i="3"/>
  <c r="L6605" i="3"/>
  <c r="L6606" i="3"/>
  <c r="L6607" i="3"/>
  <c r="L6608" i="3"/>
  <c r="L6609" i="3"/>
  <c r="L6610" i="3"/>
  <c r="L6611" i="3"/>
  <c r="L6612" i="3"/>
  <c r="L6613" i="3"/>
  <c r="L6614" i="3"/>
  <c r="L6615" i="3"/>
  <c r="L6616" i="3"/>
  <c r="L6617" i="3"/>
  <c r="L6618" i="3"/>
  <c r="L6619" i="3"/>
  <c r="L6620" i="3"/>
  <c r="L6621" i="3"/>
  <c r="L6622" i="3"/>
  <c r="L6623" i="3"/>
  <c r="L6624" i="3"/>
  <c r="L6625" i="3"/>
  <c r="L6626" i="3"/>
  <c r="L6627" i="3"/>
  <c r="L6628" i="3"/>
  <c r="L6629" i="3"/>
  <c r="L6630" i="3"/>
  <c r="L6631" i="3"/>
  <c r="L6632" i="3"/>
  <c r="L6633" i="3"/>
  <c r="L6634" i="3"/>
  <c r="L6635" i="3"/>
  <c r="L6636" i="3"/>
  <c r="L6637" i="3"/>
  <c r="L6638" i="3"/>
  <c r="L6639" i="3"/>
  <c r="L6640" i="3"/>
  <c r="L6641" i="3"/>
  <c r="L6642" i="3"/>
  <c r="L6643" i="3"/>
  <c r="L6644" i="3"/>
  <c r="L6645" i="3"/>
  <c r="L6646" i="3"/>
  <c r="L6647" i="3"/>
  <c r="L6648" i="3"/>
  <c r="L6649" i="3"/>
  <c r="L6650" i="3"/>
  <c r="L6651" i="3"/>
  <c r="L6652" i="3"/>
  <c r="L6653" i="3"/>
  <c r="L6654" i="3"/>
  <c r="L6655" i="3"/>
  <c r="L6656" i="3"/>
  <c r="L6657" i="3"/>
  <c r="L6658" i="3"/>
  <c r="L6659" i="3"/>
  <c r="L6660" i="3"/>
  <c r="L6661" i="3"/>
  <c r="L6662" i="3"/>
  <c r="L6663" i="3"/>
  <c r="L6664" i="3"/>
  <c r="L6665" i="3"/>
  <c r="L6666" i="3"/>
  <c r="L6667" i="3"/>
  <c r="L6668" i="3"/>
  <c r="L6669" i="3"/>
  <c r="L6670" i="3"/>
  <c r="L6671" i="3"/>
  <c r="L6672" i="3"/>
  <c r="L6673" i="3"/>
  <c r="L6674" i="3"/>
  <c r="L6675" i="3"/>
  <c r="L6676" i="3"/>
  <c r="L6677" i="3"/>
  <c r="L6678" i="3"/>
  <c r="L6679" i="3"/>
  <c r="L6680" i="3"/>
  <c r="L6681" i="3"/>
  <c r="L6682" i="3"/>
  <c r="L6683" i="3"/>
  <c r="L6684" i="3"/>
  <c r="L6685" i="3"/>
  <c r="L6686" i="3"/>
  <c r="L6687" i="3"/>
  <c r="L6688" i="3"/>
  <c r="L6689" i="3"/>
  <c r="L6690" i="3"/>
  <c r="L6691" i="3"/>
  <c r="L6692" i="3"/>
  <c r="L6693" i="3"/>
  <c r="L6694" i="3"/>
  <c r="L6695" i="3"/>
  <c r="L6696" i="3"/>
  <c r="L6697" i="3"/>
  <c r="L6698" i="3"/>
  <c r="L6699" i="3"/>
  <c r="L6700" i="3"/>
  <c r="L6701" i="3"/>
  <c r="L6702" i="3"/>
  <c r="L6703" i="3"/>
  <c r="L6704" i="3"/>
  <c r="L6705" i="3"/>
  <c r="L6706" i="3"/>
  <c r="L6707" i="3"/>
  <c r="L6708" i="3"/>
  <c r="L6709" i="3"/>
  <c r="L6710" i="3"/>
  <c r="L6711" i="3"/>
  <c r="L6712" i="3"/>
  <c r="L6713" i="3"/>
  <c r="L6714" i="3"/>
  <c r="L6715" i="3"/>
  <c r="L6716" i="3"/>
  <c r="L6717" i="3"/>
  <c r="L6718" i="3"/>
  <c r="L6719" i="3"/>
  <c r="L6720" i="3"/>
  <c r="L6721" i="3"/>
  <c r="L6722" i="3"/>
  <c r="L6723" i="3"/>
  <c r="L6724" i="3"/>
  <c r="L6725" i="3"/>
  <c r="L6726" i="3"/>
  <c r="L6727" i="3"/>
  <c r="L6728" i="3"/>
  <c r="L6729" i="3"/>
  <c r="L6730" i="3"/>
  <c r="L6731" i="3"/>
  <c r="L6732" i="3"/>
  <c r="L6733" i="3"/>
  <c r="L6734" i="3"/>
  <c r="L6735" i="3"/>
  <c r="L6736" i="3"/>
  <c r="L6737" i="3"/>
  <c r="L6738" i="3"/>
  <c r="L6739" i="3"/>
  <c r="L6740" i="3"/>
  <c r="L6741" i="3"/>
  <c r="L6742" i="3"/>
  <c r="L6743" i="3"/>
  <c r="L6744" i="3"/>
  <c r="L6745" i="3"/>
  <c r="L6746" i="3"/>
  <c r="L6747" i="3"/>
  <c r="L6748" i="3"/>
  <c r="L6749" i="3"/>
  <c r="L6750" i="3"/>
  <c r="L6751" i="3"/>
  <c r="L6752" i="3"/>
  <c r="L6753" i="3"/>
  <c r="L6754" i="3"/>
  <c r="L6755" i="3"/>
  <c r="L6756" i="3"/>
  <c r="L6757" i="3"/>
  <c r="L6758" i="3"/>
  <c r="L6759" i="3"/>
  <c r="L6760" i="3"/>
  <c r="L6761" i="3"/>
  <c r="L6762" i="3"/>
  <c r="L6763" i="3"/>
  <c r="L6764" i="3"/>
  <c r="L6765" i="3"/>
  <c r="L6766" i="3"/>
  <c r="L6767" i="3"/>
  <c r="L6768" i="3"/>
  <c r="L6769" i="3"/>
  <c r="L6770" i="3"/>
  <c r="L6771" i="3"/>
  <c r="L6772" i="3"/>
  <c r="L6773" i="3"/>
  <c r="L6774" i="3"/>
  <c r="L6775" i="3"/>
  <c r="L6776" i="3"/>
  <c r="L6777" i="3"/>
  <c r="L6778" i="3"/>
  <c r="L6779" i="3"/>
  <c r="L6780" i="3"/>
  <c r="L6781" i="3"/>
  <c r="L6782" i="3"/>
  <c r="L6783" i="3"/>
  <c r="L6784" i="3"/>
  <c r="L6785" i="3"/>
  <c r="L6786" i="3"/>
  <c r="L6787" i="3"/>
  <c r="L6788" i="3"/>
  <c r="L6789" i="3"/>
  <c r="L6790" i="3"/>
  <c r="L6791" i="3"/>
  <c r="L6792" i="3"/>
  <c r="L6793" i="3"/>
  <c r="L6794" i="3"/>
  <c r="L6795" i="3"/>
  <c r="L6796" i="3"/>
  <c r="L6797" i="3"/>
  <c r="L6798" i="3"/>
  <c r="L6799" i="3"/>
  <c r="L6800" i="3"/>
  <c r="L6801" i="3"/>
  <c r="L6802" i="3"/>
  <c r="L6803" i="3"/>
  <c r="L6804" i="3"/>
  <c r="L6805" i="3"/>
  <c r="L6806" i="3"/>
  <c r="L6807" i="3"/>
  <c r="L6808" i="3"/>
  <c r="L6809" i="3"/>
  <c r="L6810" i="3"/>
  <c r="L6811" i="3"/>
  <c r="L6812" i="3"/>
  <c r="L6813" i="3"/>
  <c r="L6814" i="3"/>
  <c r="L6815" i="3"/>
  <c r="L6816" i="3"/>
  <c r="L6817" i="3"/>
  <c r="L6818" i="3"/>
  <c r="L6819" i="3"/>
  <c r="L6820" i="3"/>
  <c r="L6821" i="3"/>
  <c r="L6822" i="3"/>
  <c r="L6823" i="3"/>
  <c r="L6824" i="3"/>
  <c r="L6825" i="3"/>
  <c r="L6826" i="3"/>
  <c r="L6827" i="3"/>
  <c r="L6828" i="3"/>
  <c r="L6829" i="3"/>
  <c r="L6830" i="3"/>
  <c r="L6831" i="3"/>
  <c r="L6832" i="3"/>
  <c r="L6833" i="3"/>
  <c r="L6834" i="3"/>
  <c r="L6835" i="3"/>
  <c r="L6836" i="3"/>
  <c r="L6837" i="3"/>
  <c r="L6838" i="3"/>
  <c r="L6839" i="3"/>
  <c r="L6840" i="3"/>
  <c r="L6841" i="3"/>
  <c r="L6842" i="3"/>
  <c r="L6843" i="3"/>
  <c r="L6844" i="3"/>
  <c r="L6845" i="3"/>
  <c r="L6846" i="3"/>
  <c r="L6847" i="3"/>
  <c r="L6848" i="3"/>
  <c r="L6849" i="3"/>
  <c r="L6850" i="3"/>
  <c r="L6851" i="3"/>
  <c r="L6852" i="3"/>
  <c r="L6853" i="3"/>
  <c r="L6854" i="3"/>
  <c r="L6855" i="3"/>
  <c r="L6856" i="3"/>
  <c r="L6857" i="3"/>
  <c r="L6858" i="3"/>
  <c r="L6859" i="3"/>
  <c r="L6860" i="3"/>
  <c r="L6861" i="3"/>
  <c r="L6862" i="3"/>
  <c r="L6863" i="3"/>
  <c r="L6864" i="3"/>
  <c r="L6865" i="3"/>
  <c r="L6866" i="3"/>
  <c r="L6867" i="3"/>
  <c r="L6868" i="3"/>
  <c r="L6869" i="3"/>
  <c r="L6870" i="3"/>
  <c r="L6871" i="3"/>
  <c r="L6872" i="3"/>
  <c r="L6873" i="3"/>
  <c r="L6874" i="3"/>
  <c r="L6875" i="3"/>
  <c r="L6876" i="3"/>
  <c r="L6877" i="3"/>
  <c r="L6878" i="3"/>
  <c r="L6879" i="3"/>
  <c r="L6880" i="3"/>
  <c r="L6881" i="3"/>
  <c r="L6882" i="3"/>
  <c r="L6883" i="3"/>
  <c r="L6884" i="3"/>
  <c r="L6885" i="3"/>
  <c r="L6886" i="3"/>
  <c r="L6887" i="3"/>
  <c r="L6888" i="3"/>
  <c r="L6889" i="3"/>
  <c r="L6890" i="3"/>
  <c r="L6891" i="3"/>
  <c r="L6892" i="3"/>
  <c r="L6893" i="3"/>
  <c r="L6894" i="3"/>
  <c r="L6895" i="3"/>
  <c r="L6896" i="3"/>
  <c r="L6897" i="3"/>
  <c r="L6898" i="3"/>
  <c r="L6899" i="3"/>
  <c r="L6900" i="3"/>
  <c r="L6901" i="3"/>
  <c r="L6902" i="3"/>
  <c r="L6903" i="3"/>
  <c r="L6904" i="3"/>
  <c r="L6905" i="3"/>
  <c r="L6906" i="3"/>
  <c r="L6907" i="3"/>
  <c r="L6908" i="3"/>
  <c r="L6909" i="3"/>
  <c r="L6910" i="3"/>
  <c r="L6911" i="3"/>
  <c r="L6912" i="3"/>
  <c r="L6913" i="3"/>
  <c r="L6914" i="3"/>
  <c r="L6915" i="3"/>
  <c r="L6916" i="3"/>
  <c r="L6917" i="3"/>
  <c r="L6918" i="3"/>
  <c r="L6919" i="3"/>
  <c r="L6920" i="3"/>
  <c r="L6921" i="3"/>
  <c r="L6922" i="3"/>
  <c r="L6923" i="3"/>
  <c r="L6924" i="3"/>
  <c r="L6925" i="3"/>
  <c r="L6926" i="3"/>
  <c r="L6927" i="3"/>
  <c r="L6928" i="3"/>
  <c r="L6929" i="3"/>
  <c r="L6930" i="3"/>
  <c r="L6931" i="3"/>
  <c r="L6932" i="3"/>
  <c r="L6933" i="3"/>
  <c r="L6934" i="3"/>
  <c r="L6935" i="3"/>
  <c r="L6936" i="3"/>
  <c r="L6937" i="3"/>
  <c r="L6938" i="3"/>
  <c r="L6939" i="3"/>
  <c r="L6940" i="3"/>
  <c r="L6941" i="3"/>
  <c r="L6942" i="3"/>
  <c r="L6943" i="3"/>
  <c r="L6944" i="3"/>
  <c r="L6945" i="3"/>
  <c r="L6946" i="3"/>
  <c r="L6947" i="3"/>
  <c r="L6948" i="3"/>
  <c r="L6949" i="3"/>
  <c r="L6950" i="3"/>
  <c r="L6951" i="3"/>
  <c r="L6952" i="3"/>
  <c r="L6953" i="3"/>
  <c r="L6954" i="3"/>
  <c r="L6955" i="3"/>
  <c r="L6956" i="3"/>
  <c r="L6957" i="3"/>
  <c r="L6958" i="3"/>
  <c r="L6959" i="3"/>
  <c r="L6960" i="3"/>
  <c r="L6961" i="3"/>
  <c r="L6962" i="3"/>
  <c r="L6963" i="3"/>
  <c r="L6964" i="3"/>
  <c r="L6965" i="3"/>
  <c r="L6966" i="3"/>
  <c r="L6967" i="3"/>
  <c r="L6968" i="3"/>
  <c r="L6969" i="3"/>
  <c r="L6970" i="3"/>
  <c r="L6971" i="3"/>
  <c r="L6972" i="3"/>
  <c r="L6973" i="3"/>
  <c r="L6974" i="3"/>
  <c r="L6975" i="3"/>
  <c r="L6976" i="3"/>
  <c r="L6977" i="3"/>
  <c r="L6978" i="3"/>
  <c r="L6979" i="3"/>
  <c r="L6980" i="3"/>
  <c r="L6981" i="3"/>
  <c r="L6982" i="3"/>
  <c r="L6983" i="3"/>
  <c r="L6984" i="3"/>
  <c r="L6985" i="3"/>
  <c r="L6986" i="3"/>
  <c r="L6987" i="3"/>
  <c r="L6988" i="3"/>
  <c r="L6989" i="3"/>
  <c r="L6990" i="3"/>
  <c r="L6991" i="3"/>
  <c r="L6992" i="3"/>
  <c r="L6993" i="3"/>
  <c r="L6994" i="3"/>
  <c r="L6995" i="3"/>
  <c r="L6996" i="3"/>
  <c r="L6997" i="3"/>
  <c r="L6998" i="3"/>
  <c r="L6999" i="3"/>
  <c r="L7000" i="3"/>
  <c r="L7001" i="3"/>
  <c r="L7002" i="3"/>
  <c r="L7003" i="3"/>
  <c r="L7004" i="3"/>
  <c r="L7005" i="3"/>
  <c r="L7006" i="3"/>
  <c r="L7007" i="3"/>
  <c r="L7008" i="3"/>
  <c r="L7009" i="3"/>
  <c r="L7010" i="3"/>
  <c r="L7011" i="3"/>
  <c r="L7012" i="3"/>
  <c r="L7013" i="3"/>
  <c r="L7014" i="3"/>
  <c r="L7015" i="3"/>
  <c r="L7016" i="3"/>
  <c r="L7017" i="3"/>
  <c r="L7018" i="3"/>
  <c r="L7019" i="3"/>
  <c r="L7020" i="3"/>
  <c r="L7021" i="3"/>
  <c r="L7022" i="3"/>
  <c r="L7023" i="3"/>
  <c r="L7024" i="3"/>
  <c r="L7025" i="3"/>
  <c r="L7026" i="3"/>
  <c r="L7027" i="3"/>
  <c r="L7028" i="3"/>
  <c r="L7029" i="3"/>
  <c r="L7030" i="3"/>
  <c r="L7031" i="3"/>
  <c r="L7032" i="3"/>
  <c r="L7033" i="3"/>
  <c r="L7034" i="3"/>
  <c r="L7035" i="3"/>
  <c r="L7036" i="3"/>
  <c r="L7037" i="3"/>
  <c r="L7038" i="3"/>
  <c r="L7039" i="3"/>
  <c r="L7040" i="3"/>
  <c r="L7041" i="3"/>
  <c r="L7042" i="3"/>
  <c r="L7043" i="3"/>
  <c r="L7044" i="3"/>
  <c r="L7045" i="3"/>
  <c r="L7046" i="3"/>
  <c r="L7047" i="3"/>
  <c r="L7048" i="3"/>
  <c r="L7049" i="3"/>
  <c r="L7050" i="3"/>
  <c r="L7051" i="3"/>
  <c r="L7052" i="3"/>
  <c r="L7053" i="3"/>
  <c r="L7054" i="3"/>
  <c r="L7055" i="3"/>
  <c r="L7056" i="3"/>
  <c r="L7057" i="3"/>
  <c r="L7058" i="3"/>
  <c r="L7059" i="3"/>
  <c r="L7060" i="3"/>
  <c r="L7061" i="3"/>
  <c r="L7062" i="3"/>
  <c r="L7063" i="3"/>
  <c r="L7064" i="3"/>
  <c r="L7065" i="3"/>
  <c r="L7066" i="3"/>
  <c r="L7067" i="3"/>
  <c r="L7068" i="3"/>
  <c r="L7069" i="3"/>
  <c r="L7070" i="3"/>
  <c r="L7071" i="3"/>
  <c r="L7072" i="3"/>
  <c r="L7073" i="3"/>
  <c r="L7074" i="3"/>
  <c r="L7075" i="3"/>
  <c r="L7076" i="3"/>
  <c r="L7077" i="3"/>
  <c r="L7078" i="3"/>
  <c r="L7079" i="3"/>
  <c r="L7080" i="3"/>
  <c r="L7081" i="3"/>
  <c r="L7082" i="3"/>
  <c r="L7083" i="3"/>
  <c r="L7084" i="3"/>
  <c r="L7085" i="3"/>
  <c r="L7086" i="3"/>
  <c r="L7087" i="3"/>
  <c r="L7088" i="3"/>
  <c r="L7089" i="3"/>
  <c r="L7090" i="3"/>
  <c r="L7091" i="3"/>
  <c r="L7092" i="3"/>
  <c r="L7093" i="3"/>
  <c r="L7094" i="3"/>
  <c r="L7095" i="3"/>
  <c r="L7096" i="3"/>
  <c r="L7097" i="3"/>
  <c r="L7098" i="3"/>
  <c r="L7099" i="3"/>
  <c r="L7100" i="3"/>
  <c r="L7101" i="3"/>
  <c r="L7102" i="3"/>
  <c r="L7103" i="3"/>
  <c r="L7104" i="3"/>
  <c r="L7105" i="3"/>
  <c r="L7106" i="3"/>
  <c r="L7107" i="3"/>
  <c r="L7108" i="3"/>
  <c r="L7109" i="3"/>
  <c r="L7110" i="3"/>
  <c r="L7111" i="3"/>
  <c r="L7112" i="3"/>
  <c r="L7113" i="3"/>
  <c r="L7114" i="3"/>
  <c r="L7115" i="3"/>
  <c r="L7116" i="3"/>
  <c r="L7117" i="3"/>
  <c r="L7118" i="3"/>
  <c r="L7119" i="3"/>
  <c r="L7120" i="3"/>
  <c r="L7121" i="3"/>
  <c r="L7122" i="3"/>
  <c r="L7123" i="3"/>
  <c r="L7124" i="3"/>
  <c r="L7125" i="3"/>
  <c r="L7126" i="3"/>
  <c r="L7127" i="3"/>
  <c r="L7128" i="3"/>
  <c r="L7129" i="3"/>
  <c r="L7130" i="3"/>
  <c r="L7131" i="3"/>
  <c r="L7132" i="3"/>
  <c r="L7133" i="3"/>
  <c r="L7134" i="3"/>
  <c r="L7135" i="3"/>
  <c r="L7136" i="3"/>
  <c r="L7137" i="3"/>
  <c r="L7138" i="3"/>
  <c r="L7139" i="3"/>
  <c r="L7140" i="3"/>
  <c r="L7141" i="3"/>
  <c r="L7142" i="3"/>
  <c r="L7143" i="3"/>
  <c r="L7144" i="3"/>
  <c r="L7145" i="3"/>
  <c r="L7146" i="3"/>
  <c r="L7147" i="3"/>
  <c r="L7148" i="3"/>
  <c r="L7149" i="3"/>
  <c r="L7150" i="3"/>
  <c r="L7151" i="3"/>
  <c r="L7152" i="3"/>
  <c r="L7153" i="3"/>
  <c r="L7154" i="3"/>
  <c r="L7155" i="3"/>
  <c r="L7156" i="3"/>
  <c r="L7157" i="3"/>
  <c r="L7158" i="3"/>
  <c r="L7159" i="3"/>
  <c r="L7160" i="3"/>
  <c r="L7161" i="3"/>
  <c r="L7162" i="3"/>
  <c r="L7163" i="3"/>
  <c r="L7164" i="3"/>
  <c r="L7165" i="3"/>
  <c r="L7166" i="3"/>
  <c r="L7167" i="3"/>
  <c r="L7168" i="3"/>
  <c r="L7169" i="3"/>
  <c r="L7170" i="3"/>
  <c r="L7171" i="3"/>
  <c r="L7172" i="3"/>
  <c r="L7173" i="3"/>
  <c r="L7174" i="3"/>
  <c r="L7175" i="3"/>
  <c r="L7176" i="3"/>
  <c r="L7177" i="3"/>
  <c r="L7178" i="3"/>
  <c r="L7179" i="3"/>
  <c r="L7180" i="3"/>
  <c r="L7181" i="3"/>
  <c r="L7182" i="3"/>
  <c r="L7183" i="3"/>
  <c r="L7184" i="3"/>
  <c r="L7185" i="3"/>
  <c r="L7186" i="3"/>
  <c r="L7187" i="3"/>
  <c r="L7188" i="3"/>
  <c r="L7189" i="3"/>
  <c r="L7190" i="3"/>
  <c r="L7191" i="3"/>
  <c r="L7192" i="3"/>
  <c r="L7193" i="3"/>
  <c r="L7194" i="3"/>
  <c r="L7195" i="3"/>
  <c r="L7196" i="3"/>
  <c r="L7197" i="3"/>
  <c r="L7198" i="3"/>
  <c r="L7199" i="3"/>
  <c r="L7200" i="3"/>
  <c r="L7201" i="3"/>
  <c r="L7202" i="3"/>
  <c r="L7203" i="3"/>
  <c r="L7204" i="3"/>
  <c r="L7205" i="3"/>
  <c r="L7206" i="3"/>
  <c r="L7207" i="3"/>
  <c r="L7208" i="3"/>
  <c r="L7209" i="3"/>
  <c r="L7210" i="3"/>
  <c r="L7211" i="3"/>
  <c r="L7212" i="3"/>
  <c r="L7213" i="3"/>
  <c r="L7214" i="3"/>
  <c r="L7215" i="3"/>
  <c r="L7216" i="3"/>
  <c r="L7217" i="3"/>
  <c r="L7218" i="3"/>
  <c r="L7219" i="3"/>
  <c r="L7220" i="3"/>
  <c r="L7221" i="3"/>
  <c r="L7222" i="3"/>
  <c r="L7223" i="3"/>
  <c r="L7224" i="3"/>
  <c r="L7225" i="3"/>
  <c r="L7226" i="3"/>
  <c r="L7227" i="3"/>
  <c r="L7228" i="3"/>
  <c r="L7229" i="3"/>
  <c r="L7230" i="3"/>
  <c r="L7231" i="3"/>
  <c r="L7232" i="3"/>
  <c r="L7233" i="3"/>
  <c r="L7234" i="3"/>
  <c r="L7235" i="3"/>
  <c r="L7236" i="3"/>
  <c r="L7237" i="3"/>
  <c r="L7238" i="3"/>
  <c r="L7239" i="3"/>
  <c r="L7240" i="3"/>
  <c r="L7241" i="3"/>
  <c r="L7242" i="3"/>
  <c r="L7243" i="3"/>
  <c r="L7244" i="3"/>
  <c r="L7245" i="3"/>
  <c r="L7246" i="3"/>
  <c r="L7247" i="3"/>
  <c r="L7248" i="3"/>
  <c r="L7249" i="3"/>
  <c r="L7250" i="3"/>
  <c r="L7251" i="3"/>
  <c r="L7252" i="3"/>
  <c r="L7253" i="3"/>
  <c r="L7254" i="3"/>
  <c r="L7255" i="3"/>
  <c r="L7256" i="3"/>
  <c r="L7257" i="3"/>
  <c r="L7258" i="3"/>
  <c r="L7259" i="3"/>
  <c r="L7260" i="3"/>
  <c r="L7261" i="3"/>
  <c r="L7262" i="3"/>
  <c r="L7263" i="3"/>
  <c r="L7264" i="3"/>
  <c r="L7265" i="3"/>
  <c r="L7266" i="3"/>
  <c r="L7267" i="3"/>
  <c r="L7268" i="3"/>
  <c r="L7269" i="3"/>
  <c r="L7270" i="3"/>
  <c r="L7271" i="3"/>
  <c r="L7272" i="3"/>
  <c r="L7273" i="3"/>
  <c r="L7274" i="3"/>
  <c r="L7275" i="3"/>
  <c r="L7276" i="3"/>
  <c r="L7277" i="3"/>
  <c r="L7278" i="3"/>
  <c r="L7279" i="3"/>
  <c r="L7280" i="3"/>
  <c r="L7281" i="3"/>
  <c r="L7282" i="3"/>
  <c r="L7283" i="3"/>
  <c r="L7284" i="3"/>
  <c r="L7285" i="3"/>
  <c r="L7286" i="3"/>
  <c r="L7287" i="3"/>
  <c r="L7288" i="3"/>
  <c r="L7289" i="3"/>
  <c r="L7290" i="3"/>
  <c r="L7291" i="3"/>
  <c r="L7292" i="3"/>
  <c r="L7293" i="3"/>
  <c r="L7294" i="3"/>
  <c r="L7295" i="3"/>
  <c r="L7296" i="3"/>
  <c r="L7297" i="3"/>
  <c r="L7298" i="3"/>
  <c r="L7299" i="3"/>
  <c r="L7300" i="3"/>
  <c r="L7301" i="3"/>
  <c r="L7302" i="3"/>
  <c r="L7303" i="3"/>
  <c r="L7304" i="3"/>
  <c r="L7305" i="3"/>
  <c r="L7306" i="3"/>
  <c r="L7307" i="3"/>
  <c r="L7308" i="3"/>
  <c r="L7309" i="3"/>
  <c r="L7310" i="3"/>
  <c r="L7311" i="3"/>
  <c r="L7312" i="3"/>
  <c r="L7313" i="3"/>
  <c r="L7314" i="3"/>
  <c r="L7315" i="3"/>
  <c r="L7316" i="3"/>
  <c r="L7317" i="3"/>
  <c r="L7318" i="3"/>
  <c r="L7319" i="3"/>
  <c r="L7320" i="3"/>
  <c r="L7321" i="3"/>
  <c r="L7322" i="3"/>
  <c r="L7323" i="3"/>
  <c r="L7324" i="3"/>
  <c r="L7325" i="3"/>
  <c r="L7326" i="3"/>
  <c r="L7327" i="3"/>
  <c r="L7328" i="3"/>
  <c r="L7329" i="3"/>
  <c r="L7330" i="3"/>
  <c r="L7331" i="3"/>
  <c r="L7332" i="3"/>
  <c r="L7333" i="3"/>
  <c r="L7334" i="3"/>
  <c r="L7335" i="3"/>
  <c r="L7336" i="3"/>
  <c r="L7337" i="3"/>
  <c r="L7338" i="3"/>
  <c r="L7339" i="3"/>
  <c r="L7340" i="3"/>
  <c r="L7341" i="3"/>
  <c r="L7342" i="3"/>
  <c r="L7343" i="3"/>
  <c r="L7344" i="3"/>
  <c r="L7345" i="3"/>
  <c r="L7346" i="3"/>
  <c r="L7347" i="3"/>
  <c r="L7348" i="3"/>
  <c r="L7349" i="3"/>
  <c r="L7350" i="3"/>
  <c r="L7351" i="3"/>
  <c r="L7352" i="3"/>
  <c r="L7353" i="3"/>
  <c r="L7354" i="3"/>
  <c r="L7355" i="3"/>
  <c r="L7356" i="3"/>
  <c r="L7357" i="3"/>
  <c r="L7358" i="3"/>
  <c r="L7359" i="3"/>
  <c r="L7360" i="3"/>
  <c r="L7361" i="3"/>
  <c r="L7362" i="3"/>
  <c r="L7363" i="3"/>
  <c r="L7364" i="3"/>
  <c r="L7365" i="3"/>
  <c r="L7366" i="3"/>
  <c r="L7367" i="3"/>
  <c r="L7368" i="3"/>
  <c r="L7369" i="3"/>
  <c r="L7370" i="3"/>
  <c r="L7371" i="3"/>
  <c r="L7372" i="3"/>
  <c r="L7373" i="3"/>
  <c r="L7374" i="3"/>
  <c r="L7375" i="3"/>
  <c r="L7376" i="3"/>
  <c r="L7377" i="3"/>
  <c r="L7378" i="3"/>
  <c r="L7379" i="3"/>
  <c r="L7380" i="3"/>
  <c r="L7381" i="3"/>
  <c r="L7382" i="3"/>
  <c r="L7383" i="3"/>
  <c r="L7384" i="3"/>
  <c r="L7385" i="3"/>
  <c r="L7386" i="3"/>
  <c r="L7387" i="3"/>
  <c r="L7388" i="3"/>
  <c r="L7389" i="3"/>
  <c r="L7390" i="3"/>
  <c r="L7391" i="3"/>
  <c r="L7392" i="3"/>
  <c r="L7393" i="3"/>
  <c r="L7394" i="3"/>
  <c r="L7395" i="3"/>
  <c r="L7396" i="3"/>
  <c r="L7397" i="3"/>
  <c r="L7398" i="3"/>
  <c r="L7399" i="3"/>
  <c r="L7400" i="3"/>
  <c r="L7401" i="3"/>
  <c r="L7402" i="3"/>
  <c r="L7403" i="3"/>
  <c r="L7404" i="3"/>
  <c r="L7405" i="3"/>
  <c r="L7406" i="3"/>
  <c r="L7407" i="3"/>
  <c r="L7408" i="3"/>
  <c r="L7409" i="3"/>
  <c r="L7410" i="3"/>
  <c r="L7411" i="3"/>
  <c r="L7412" i="3"/>
  <c r="L7413" i="3"/>
  <c r="L7414" i="3"/>
  <c r="L7415" i="3"/>
  <c r="L7416" i="3"/>
  <c r="L7417" i="3"/>
  <c r="L7418" i="3"/>
  <c r="L7419" i="3"/>
  <c r="L7420" i="3"/>
  <c r="L7421" i="3"/>
  <c r="L7422" i="3"/>
  <c r="L7423" i="3"/>
  <c r="L7424" i="3"/>
  <c r="L7425" i="3"/>
  <c r="L7426" i="3"/>
  <c r="L7427" i="3"/>
  <c r="L7428" i="3"/>
  <c r="L7429" i="3"/>
  <c r="L7430" i="3"/>
  <c r="L7431" i="3"/>
  <c r="L7432" i="3"/>
  <c r="L7433" i="3"/>
  <c r="L7434" i="3"/>
  <c r="L7435" i="3"/>
  <c r="L7436" i="3"/>
  <c r="L7437" i="3"/>
  <c r="L7438" i="3"/>
  <c r="L7439" i="3"/>
  <c r="L7440" i="3"/>
  <c r="L7441" i="3"/>
  <c r="L7442" i="3"/>
  <c r="L7443" i="3"/>
  <c r="L7444" i="3"/>
  <c r="L7445" i="3"/>
  <c r="L7446" i="3"/>
  <c r="L7447" i="3"/>
  <c r="L7448" i="3"/>
  <c r="L7449" i="3"/>
  <c r="L7450" i="3"/>
  <c r="L7451" i="3"/>
  <c r="L7452" i="3"/>
  <c r="L7453" i="3"/>
  <c r="L7454" i="3"/>
  <c r="L7455" i="3"/>
  <c r="L7456" i="3"/>
  <c r="L7457" i="3"/>
  <c r="L7458" i="3"/>
  <c r="L7459" i="3"/>
  <c r="L7460" i="3"/>
  <c r="L7461" i="3"/>
  <c r="L7462" i="3"/>
  <c r="L7463" i="3"/>
  <c r="L7464" i="3"/>
  <c r="L7465" i="3"/>
  <c r="L7466" i="3"/>
  <c r="L7467" i="3"/>
  <c r="L7468" i="3"/>
  <c r="L7469" i="3"/>
  <c r="L7470" i="3"/>
  <c r="L7471" i="3"/>
  <c r="L7472" i="3"/>
  <c r="L7473" i="3"/>
  <c r="L7474" i="3"/>
  <c r="L7475" i="3"/>
  <c r="L7476" i="3"/>
  <c r="L7477" i="3"/>
  <c r="L7478" i="3"/>
  <c r="L7479" i="3"/>
  <c r="L7480" i="3"/>
  <c r="L7481" i="3"/>
  <c r="L7482" i="3"/>
  <c r="L7483" i="3"/>
  <c r="L7484" i="3"/>
  <c r="L7485" i="3"/>
  <c r="L7486" i="3"/>
  <c r="L7487" i="3"/>
  <c r="L7488" i="3"/>
  <c r="L7489" i="3"/>
  <c r="L7490" i="3"/>
  <c r="L7491" i="3"/>
  <c r="L7492" i="3"/>
  <c r="L7493" i="3"/>
  <c r="L7494" i="3"/>
  <c r="L7495" i="3"/>
  <c r="L7496" i="3"/>
  <c r="L7497" i="3"/>
  <c r="L7498" i="3"/>
  <c r="L7499" i="3"/>
  <c r="L7500" i="3"/>
  <c r="L7501" i="3"/>
  <c r="L7502" i="3"/>
  <c r="L7503" i="3"/>
  <c r="L7504" i="3"/>
  <c r="L7505" i="3"/>
  <c r="L7506" i="3"/>
  <c r="L7507" i="3"/>
  <c r="L7508" i="3"/>
  <c r="L7509" i="3"/>
  <c r="L7510" i="3"/>
  <c r="L7511" i="3"/>
  <c r="L7512" i="3"/>
  <c r="L7513" i="3"/>
  <c r="L7514" i="3"/>
  <c r="L7515" i="3"/>
  <c r="L7516" i="3"/>
  <c r="L7517" i="3"/>
  <c r="L7518" i="3"/>
  <c r="L7519" i="3"/>
  <c r="L7520" i="3"/>
  <c r="L7521" i="3"/>
  <c r="L7522" i="3"/>
  <c r="L7523" i="3"/>
  <c r="L7524" i="3"/>
  <c r="L7525" i="3"/>
  <c r="L7526" i="3"/>
  <c r="L7527" i="3"/>
  <c r="L7528" i="3"/>
  <c r="L7529" i="3"/>
  <c r="L7530" i="3"/>
  <c r="L7531" i="3"/>
  <c r="L7532" i="3"/>
  <c r="L7533" i="3"/>
  <c r="L7534" i="3"/>
  <c r="L7535" i="3"/>
  <c r="L7536" i="3"/>
  <c r="L7537" i="3"/>
  <c r="L7538" i="3"/>
  <c r="L7539" i="3"/>
  <c r="L7540" i="3"/>
  <c r="L7541" i="3"/>
  <c r="L7542" i="3"/>
  <c r="L7543" i="3"/>
  <c r="L7544" i="3"/>
  <c r="L7545" i="3"/>
  <c r="L7546" i="3"/>
  <c r="L7547" i="3"/>
  <c r="L7548" i="3"/>
  <c r="L7549" i="3"/>
  <c r="L7550" i="3"/>
  <c r="L7551" i="3"/>
  <c r="L7552" i="3"/>
  <c r="L7553" i="3"/>
  <c r="L7554" i="3"/>
  <c r="L7555" i="3"/>
  <c r="L7556" i="3"/>
  <c r="L7557" i="3"/>
  <c r="L7558" i="3"/>
  <c r="L7559" i="3"/>
  <c r="L7560" i="3"/>
  <c r="L7561" i="3"/>
  <c r="L7562" i="3"/>
  <c r="L7563" i="3"/>
  <c r="L7564" i="3"/>
  <c r="L7565" i="3"/>
  <c r="L7566" i="3"/>
  <c r="L7567" i="3"/>
  <c r="L7568" i="3"/>
  <c r="L7569" i="3"/>
  <c r="L7570" i="3"/>
  <c r="L7571" i="3"/>
  <c r="L7572" i="3"/>
  <c r="L7573" i="3"/>
  <c r="L7574" i="3"/>
  <c r="L7575" i="3"/>
  <c r="L7576" i="3"/>
  <c r="L7577" i="3"/>
  <c r="L7578" i="3"/>
  <c r="L7579" i="3"/>
  <c r="L7580" i="3"/>
  <c r="L7581" i="3"/>
  <c r="L7582" i="3"/>
  <c r="L7583" i="3"/>
  <c r="L7584" i="3"/>
  <c r="L7585" i="3"/>
  <c r="L7586" i="3"/>
  <c r="L7587" i="3"/>
  <c r="L7588" i="3"/>
  <c r="L7589" i="3"/>
  <c r="L7590" i="3"/>
  <c r="L7591" i="3"/>
  <c r="L7592" i="3"/>
  <c r="L7593" i="3"/>
  <c r="L7594" i="3"/>
  <c r="L7595" i="3"/>
  <c r="L7596" i="3"/>
  <c r="L7597" i="3"/>
  <c r="L7598" i="3"/>
  <c r="L7599" i="3"/>
  <c r="L7600" i="3"/>
  <c r="L7601" i="3"/>
  <c r="L7602" i="3"/>
  <c r="L7603" i="3"/>
  <c r="L7604" i="3"/>
  <c r="L7605" i="3"/>
  <c r="L7606" i="3"/>
  <c r="L7607" i="3"/>
  <c r="L7608" i="3"/>
  <c r="L7609" i="3"/>
  <c r="L7610" i="3"/>
  <c r="L7611" i="3"/>
  <c r="L7612" i="3"/>
  <c r="L7613" i="3"/>
  <c r="L7614" i="3"/>
  <c r="L7615" i="3"/>
  <c r="L7616" i="3"/>
  <c r="L7617" i="3"/>
  <c r="L7618" i="3"/>
  <c r="L7619" i="3"/>
  <c r="L7620" i="3"/>
  <c r="L7621" i="3"/>
  <c r="L7622" i="3"/>
  <c r="L7623" i="3"/>
  <c r="L7624" i="3"/>
  <c r="L7625" i="3"/>
  <c r="L7626" i="3"/>
  <c r="L7627" i="3"/>
  <c r="L7628" i="3"/>
  <c r="L7629" i="3"/>
  <c r="L7630" i="3"/>
  <c r="L7631" i="3"/>
  <c r="L7632" i="3"/>
  <c r="L7633" i="3"/>
  <c r="L7634" i="3"/>
  <c r="L7635" i="3"/>
  <c r="L7636" i="3"/>
  <c r="L7637" i="3"/>
  <c r="L7638" i="3"/>
  <c r="L7639" i="3"/>
  <c r="L7640" i="3"/>
  <c r="L7641" i="3"/>
  <c r="L7642" i="3"/>
  <c r="L7643" i="3"/>
  <c r="L7644" i="3"/>
  <c r="L7645" i="3"/>
  <c r="L7646" i="3"/>
  <c r="L7647" i="3"/>
  <c r="L7648" i="3"/>
  <c r="L7649" i="3"/>
  <c r="L7650" i="3"/>
  <c r="L7651" i="3"/>
  <c r="L7652" i="3"/>
  <c r="L7653" i="3"/>
  <c r="L7654" i="3"/>
  <c r="L7655" i="3"/>
  <c r="L7656" i="3"/>
  <c r="L7657" i="3"/>
  <c r="L7658" i="3"/>
  <c r="L7659" i="3"/>
  <c r="L7660" i="3"/>
  <c r="L7661" i="3"/>
  <c r="L7662" i="3"/>
  <c r="L7663" i="3"/>
  <c r="L7664" i="3"/>
  <c r="L7665" i="3"/>
  <c r="L7666" i="3"/>
  <c r="L7667" i="3"/>
  <c r="L7668" i="3"/>
  <c r="L7669" i="3"/>
  <c r="L7670" i="3"/>
  <c r="L7671" i="3"/>
  <c r="L7672" i="3"/>
  <c r="L7673" i="3"/>
  <c r="L7674" i="3"/>
  <c r="L7675" i="3"/>
  <c r="L7676" i="3"/>
  <c r="L7677" i="3"/>
  <c r="L7678" i="3"/>
  <c r="L7679" i="3"/>
  <c r="L7680" i="3"/>
  <c r="L7681" i="3"/>
  <c r="L7682" i="3"/>
  <c r="L7683" i="3"/>
  <c r="L7684" i="3"/>
  <c r="L7685" i="3"/>
  <c r="L7686" i="3"/>
  <c r="L7687" i="3"/>
  <c r="L7688" i="3"/>
  <c r="L7689" i="3"/>
  <c r="L7690" i="3"/>
  <c r="L7691" i="3"/>
  <c r="L7692" i="3"/>
  <c r="L7693" i="3"/>
  <c r="L7694" i="3"/>
  <c r="L7695" i="3"/>
  <c r="L7696" i="3"/>
  <c r="L7697" i="3"/>
  <c r="L7698" i="3"/>
  <c r="L7699" i="3"/>
  <c r="L7700" i="3"/>
  <c r="L7701" i="3"/>
  <c r="L7702" i="3"/>
  <c r="L7703" i="3"/>
  <c r="L7704" i="3"/>
  <c r="L7705" i="3"/>
  <c r="L7706" i="3"/>
  <c r="L7707" i="3"/>
  <c r="L7708" i="3"/>
  <c r="L7709" i="3"/>
  <c r="L7710" i="3"/>
  <c r="L7711" i="3"/>
  <c r="L7712" i="3"/>
  <c r="L7713" i="3"/>
  <c r="L7714" i="3"/>
  <c r="L7715" i="3"/>
  <c r="L7716" i="3"/>
  <c r="L7717" i="3"/>
  <c r="L7718" i="3"/>
  <c r="L7719" i="3"/>
  <c r="L7720" i="3"/>
  <c r="L7721" i="3"/>
  <c r="L7722" i="3"/>
  <c r="L7723" i="3"/>
  <c r="L7724" i="3"/>
  <c r="L7725" i="3"/>
  <c r="L7726" i="3"/>
  <c r="L7727" i="3"/>
  <c r="L7728" i="3"/>
  <c r="L7729" i="3"/>
  <c r="L7730" i="3"/>
  <c r="L7731" i="3"/>
  <c r="L7732" i="3"/>
  <c r="L7733" i="3"/>
  <c r="L7734" i="3"/>
  <c r="L7735" i="3"/>
  <c r="L7736" i="3"/>
  <c r="L7737" i="3"/>
  <c r="L7738" i="3"/>
  <c r="L7739" i="3"/>
  <c r="L7740" i="3"/>
  <c r="L7741" i="3"/>
  <c r="L7742" i="3"/>
  <c r="L7743" i="3"/>
  <c r="L7744" i="3"/>
  <c r="L7745" i="3"/>
  <c r="L7746" i="3"/>
  <c r="L7747" i="3"/>
  <c r="L7748" i="3"/>
  <c r="L7749" i="3"/>
  <c r="L7750" i="3"/>
  <c r="L7751" i="3"/>
  <c r="L7752" i="3"/>
  <c r="L7753" i="3"/>
  <c r="L7754" i="3"/>
  <c r="L7755" i="3"/>
  <c r="L7756" i="3"/>
  <c r="L7757" i="3"/>
  <c r="L7758" i="3"/>
  <c r="L7759" i="3"/>
  <c r="L7760" i="3"/>
  <c r="L7761" i="3"/>
  <c r="L7762" i="3"/>
  <c r="L7763" i="3"/>
  <c r="L7764" i="3"/>
  <c r="L7765" i="3"/>
  <c r="L7766" i="3"/>
  <c r="L7767" i="3"/>
  <c r="L7768" i="3"/>
  <c r="L7769" i="3"/>
  <c r="L7770" i="3"/>
  <c r="L7771" i="3"/>
  <c r="L7772" i="3"/>
  <c r="L7773" i="3"/>
  <c r="L7774" i="3"/>
  <c r="L7775" i="3"/>
  <c r="L7776" i="3"/>
  <c r="L7777" i="3"/>
  <c r="L7778" i="3"/>
  <c r="L7779" i="3"/>
  <c r="L7780" i="3"/>
  <c r="L7781" i="3"/>
  <c r="L7782" i="3"/>
  <c r="L7783" i="3"/>
  <c r="L7784" i="3"/>
  <c r="L7785" i="3"/>
  <c r="L7786" i="3"/>
  <c r="L7787" i="3"/>
  <c r="L7788" i="3"/>
  <c r="L7789" i="3"/>
  <c r="L7790" i="3"/>
  <c r="L7791" i="3"/>
  <c r="L7792" i="3"/>
  <c r="L7793" i="3"/>
  <c r="L7794" i="3"/>
  <c r="L7795" i="3"/>
  <c r="L7796" i="3"/>
  <c r="L7797" i="3"/>
  <c r="L7798" i="3"/>
  <c r="L7799" i="3"/>
  <c r="L7800" i="3"/>
  <c r="L7801" i="3"/>
  <c r="L7802" i="3"/>
  <c r="L7803" i="3"/>
  <c r="L7804" i="3"/>
  <c r="L7805" i="3"/>
  <c r="L7806" i="3"/>
  <c r="L7807" i="3"/>
  <c r="L7808" i="3"/>
  <c r="L7809" i="3"/>
  <c r="L7810" i="3"/>
  <c r="L7811" i="3"/>
  <c r="L7812" i="3"/>
  <c r="L7813" i="3"/>
  <c r="L7814" i="3"/>
  <c r="L7815" i="3"/>
  <c r="L7816" i="3"/>
  <c r="L7817" i="3"/>
  <c r="L7818" i="3"/>
  <c r="L7819" i="3"/>
  <c r="L7820" i="3"/>
  <c r="L7821" i="3"/>
  <c r="L7822" i="3"/>
  <c r="L7823" i="3"/>
  <c r="L7824" i="3"/>
  <c r="L7825" i="3"/>
  <c r="L7826" i="3"/>
  <c r="L7827" i="3"/>
  <c r="L7828" i="3"/>
  <c r="L7829" i="3"/>
  <c r="L7830" i="3"/>
  <c r="L7831" i="3"/>
  <c r="L7832" i="3"/>
  <c r="L7833" i="3"/>
  <c r="L7834" i="3"/>
  <c r="L7835" i="3"/>
  <c r="L7836" i="3"/>
  <c r="L7837" i="3"/>
  <c r="L7838" i="3"/>
  <c r="L7839" i="3"/>
  <c r="L7840" i="3"/>
  <c r="L7841" i="3"/>
  <c r="L7842" i="3"/>
  <c r="L7843" i="3"/>
  <c r="L7844" i="3"/>
  <c r="L7845" i="3"/>
  <c r="L7846" i="3"/>
  <c r="L7847" i="3"/>
  <c r="L7848" i="3"/>
  <c r="L7849" i="3"/>
  <c r="L7850" i="3"/>
  <c r="L7851" i="3"/>
  <c r="L7852" i="3"/>
  <c r="L7853" i="3"/>
  <c r="L7854" i="3"/>
  <c r="L7855" i="3"/>
  <c r="L7856" i="3"/>
  <c r="L7857" i="3"/>
  <c r="L7858" i="3"/>
  <c r="L7859" i="3"/>
  <c r="L7860" i="3"/>
  <c r="L7861" i="3"/>
  <c r="L7862" i="3"/>
  <c r="L7863" i="3"/>
  <c r="L7864" i="3"/>
  <c r="L7865" i="3"/>
  <c r="L7866" i="3"/>
  <c r="L7867" i="3"/>
  <c r="L7868" i="3"/>
  <c r="L7869" i="3"/>
  <c r="L7870" i="3"/>
  <c r="L7871" i="3"/>
  <c r="L7872" i="3"/>
  <c r="L7873" i="3"/>
  <c r="L7874" i="3"/>
  <c r="L7875" i="3"/>
  <c r="L7876" i="3"/>
  <c r="L7877" i="3"/>
  <c r="L7878" i="3"/>
  <c r="L7879" i="3"/>
  <c r="L7880" i="3"/>
  <c r="L7881" i="3"/>
  <c r="L7882" i="3"/>
  <c r="L7883" i="3"/>
  <c r="L7884" i="3"/>
  <c r="L7885" i="3"/>
  <c r="L7886" i="3"/>
  <c r="L7887" i="3"/>
  <c r="L7888" i="3"/>
  <c r="L7889" i="3"/>
  <c r="L7890" i="3"/>
  <c r="L7891" i="3"/>
  <c r="L7892" i="3"/>
  <c r="L7893" i="3"/>
  <c r="L7894" i="3"/>
  <c r="L7895" i="3"/>
  <c r="L7896" i="3"/>
  <c r="L7897" i="3"/>
  <c r="L7898" i="3"/>
  <c r="L7899" i="3"/>
  <c r="L7900" i="3"/>
  <c r="L7901" i="3"/>
  <c r="L7902" i="3"/>
  <c r="L7903" i="3"/>
  <c r="L7904" i="3"/>
  <c r="L7905" i="3"/>
  <c r="L7906" i="3"/>
  <c r="L7907" i="3"/>
  <c r="L7908" i="3"/>
  <c r="L7909" i="3"/>
  <c r="L7910" i="3"/>
  <c r="L7911" i="3"/>
  <c r="L7912" i="3"/>
  <c r="L7913" i="3"/>
  <c r="L7914" i="3"/>
  <c r="L7915" i="3"/>
  <c r="L7916" i="3"/>
  <c r="L7917" i="3"/>
  <c r="L7918" i="3"/>
  <c r="L7919" i="3"/>
  <c r="L7920" i="3"/>
  <c r="L7921" i="3"/>
  <c r="L7922" i="3"/>
  <c r="L7923" i="3"/>
  <c r="L7924" i="3"/>
  <c r="L7925" i="3"/>
  <c r="L7926" i="3"/>
  <c r="L7927" i="3"/>
  <c r="L7928" i="3"/>
  <c r="L7929" i="3"/>
  <c r="L7930" i="3"/>
  <c r="L7931" i="3"/>
  <c r="L7932" i="3"/>
  <c r="L7933" i="3"/>
  <c r="L7934" i="3"/>
  <c r="L7935" i="3"/>
  <c r="L7936" i="3"/>
  <c r="L7937" i="3"/>
  <c r="L7938" i="3"/>
  <c r="L7939" i="3"/>
  <c r="L7940" i="3"/>
  <c r="L7941" i="3"/>
  <c r="L7942" i="3"/>
  <c r="L7943" i="3"/>
  <c r="L7944" i="3"/>
  <c r="L7945" i="3"/>
  <c r="L7946" i="3"/>
  <c r="L7947" i="3"/>
  <c r="L7948" i="3"/>
  <c r="L7949" i="3"/>
  <c r="L7950" i="3"/>
  <c r="L7951" i="3"/>
  <c r="L7952" i="3"/>
  <c r="L7953" i="3"/>
  <c r="L7954" i="3"/>
  <c r="L7955" i="3"/>
  <c r="L7956" i="3"/>
  <c r="L7957" i="3"/>
  <c r="L7958" i="3"/>
  <c r="L7959" i="3"/>
  <c r="L7960" i="3"/>
  <c r="L7961" i="3"/>
  <c r="L7962" i="3"/>
  <c r="L7963" i="3"/>
  <c r="L7964" i="3"/>
  <c r="L7965" i="3"/>
  <c r="L7966" i="3"/>
  <c r="L7967" i="3"/>
  <c r="L7968" i="3"/>
  <c r="L7969" i="3"/>
  <c r="L7970" i="3"/>
  <c r="L7971" i="3"/>
  <c r="L7972" i="3"/>
  <c r="L7973" i="3"/>
  <c r="L7974" i="3"/>
  <c r="L7975" i="3"/>
  <c r="L7976" i="3"/>
  <c r="L7977" i="3"/>
  <c r="L7978" i="3"/>
  <c r="L7979" i="3"/>
  <c r="L7980" i="3"/>
  <c r="L7981" i="3"/>
  <c r="L7982" i="3"/>
  <c r="L7983" i="3"/>
  <c r="L7984" i="3"/>
  <c r="L7985" i="3"/>
  <c r="L7986" i="3"/>
  <c r="L7987" i="3"/>
  <c r="L7988" i="3"/>
  <c r="L7989" i="3"/>
  <c r="L7990" i="3"/>
  <c r="L7991" i="3"/>
  <c r="L7992" i="3"/>
  <c r="L7993" i="3"/>
  <c r="L7994" i="3"/>
  <c r="L7995" i="3"/>
  <c r="L7996" i="3"/>
  <c r="L7997" i="3"/>
  <c r="L7998" i="3"/>
  <c r="L7999" i="3"/>
  <c r="L8000" i="3"/>
  <c r="L8001" i="3"/>
  <c r="L8002" i="3"/>
  <c r="L8003" i="3"/>
  <c r="L8004" i="3"/>
  <c r="L8005" i="3"/>
  <c r="L8006" i="3"/>
  <c r="L8007" i="3"/>
  <c r="L8008" i="3"/>
  <c r="L8009" i="3"/>
  <c r="L8010" i="3"/>
  <c r="L8011" i="3"/>
  <c r="L8012" i="3"/>
  <c r="L8013" i="3"/>
  <c r="L8014" i="3"/>
  <c r="L8015" i="3"/>
  <c r="L8016" i="3"/>
  <c r="L8017" i="3"/>
  <c r="L8018" i="3"/>
  <c r="L8019" i="3"/>
  <c r="L8020" i="3"/>
  <c r="L8021" i="3"/>
  <c r="L8022" i="3"/>
  <c r="L8023" i="3"/>
  <c r="L8024" i="3"/>
  <c r="L8025" i="3"/>
  <c r="L8026" i="3"/>
  <c r="L8027" i="3"/>
  <c r="L8028" i="3"/>
  <c r="L8029" i="3"/>
  <c r="L8030" i="3"/>
  <c r="L8031" i="3"/>
  <c r="L8032" i="3"/>
  <c r="L8033" i="3"/>
  <c r="L8034" i="3"/>
  <c r="L8035" i="3"/>
  <c r="L8036" i="3"/>
  <c r="L8037" i="3"/>
  <c r="L8038" i="3"/>
  <c r="L8039" i="3"/>
  <c r="L8040" i="3"/>
  <c r="L8041" i="3"/>
  <c r="L8042" i="3"/>
  <c r="L8043" i="3"/>
  <c r="L8044" i="3"/>
  <c r="L8045" i="3"/>
  <c r="L8046" i="3"/>
  <c r="L8047" i="3"/>
  <c r="L8048" i="3"/>
  <c r="L8049" i="3"/>
  <c r="L8050" i="3"/>
  <c r="L8051" i="3"/>
  <c r="L8052" i="3"/>
  <c r="L8053" i="3"/>
  <c r="L8054" i="3"/>
  <c r="L8055" i="3"/>
  <c r="L8056" i="3"/>
  <c r="L8057" i="3"/>
  <c r="L8058" i="3"/>
  <c r="L8059" i="3"/>
  <c r="L8060" i="3"/>
  <c r="L8061" i="3"/>
  <c r="L8062" i="3"/>
  <c r="L8063" i="3"/>
  <c r="L8064" i="3"/>
  <c r="L8065" i="3"/>
  <c r="L8066" i="3"/>
  <c r="L8067" i="3"/>
  <c r="L8068" i="3"/>
  <c r="L8069" i="3"/>
  <c r="L8070" i="3"/>
  <c r="L8071" i="3"/>
  <c r="L8072" i="3"/>
  <c r="L8073" i="3"/>
  <c r="L8074" i="3"/>
  <c r="L8075" i="3"/>
  <c r="L8076" i="3"/>
  <c r="L8077" i="3"/>
  <c r="L8078" i="3"/>
  <c r="L8079" i="3"/>
  <c r="L8080" i="3"/>
  <c r="L8081" i="3"/>
  <c r="L8082" i="3"/>
  <c r="L8083" i="3"/>
  <c r="L8084" i="3"/>
  <c r="L8085" i="3"/>
  <c r="L8086" i="3"/>
  <c r="L8087" i="3"/>
  <c r="L8088" i="3"/>
  <c r="L8089" i="3"/>
  <c r="L8090" i="3"/>
  <c r="L8091" i="3"/>
  <c r="L8092" i="3"/>
  <c r="L8093" i="3"/>
  <c r="L8094" i="3"/>
  <c r="L8095" i="3"/>
  <c r="L8096" i="3"/>
  <c r="L8097" i="3"/>
  <c r="L8098" i="3"/>
  <c r="L8099" i="3"/>
  <c r="L8100" i="3"/>
  <c r="L8101" i="3"/>
  <c r="L8102" i="3"/>
  <c r="L8103" i="3"/>
  <c r="L8104" i="3"/>
  <c r="L8105" i="3"/>
  <c r="L8106" i="3"/>
  <c r="L8107" i="3"/>
  <c r="L8108" i="3"/>
  <c r="L8109" i="3"/>
  <c r="L8110" i="3"/>
  <c r="L8111" i="3"/>
  <c r="L8112" i="3"/>
  <c r="L8113" i="3"/>
  <c r="L8114" i="3"/>
  <c r="L8115" i="3"/>
  <c r="L8116" i="3"/>
  <c r="L8117" i="3"/>
  <c r="L8118" i="3"/>
  <c r="L8119" i="3"/>
  <c r="L8120" i="3"/>
  <c r="L8121" i="3"/>
  <c r="L8122" i="3"/>
  <c r="L8123" i="3"/>
  <c r="L8124" i="3"/>
  <c r="L8125" i="3"/>
  <c r="L8126" i="3"/>
  <c r="L8127" i="3"/>
  <c r="L8128" i="3"/>
  <c r="L8129" i="3"/>
  <c r="L8130" i="3"/>
  <c r="L8131" i="3"/>
  <c r="L8132" i="3"/>
  <c r="L8133" i="3"/>
  <c r="L8134" i="3"/>
  <c r="L8135" i="3"/>
  <c r="L8136" i="3"/>
  <c r="L8137" i="3"/>
  <c r="L8138" i="3"/>
  <c r="L8139" i="3"/>
  <c r="L8140" i="3"/>
  <c r="L8141" i="3"/>
  <c r="L8142" i="3"/>
  <c r="L8143" i="3"/>
  <c r="L8144" i="3"/>
  <c r="L8145" i="3"/>
  <c r="L8146" i="3"/>
  <c r="L8147" i="3"/>
  <c r="L8148" i="3"/>
  <c r="L8149" i="3"/>
  <c r="L8150" i="3"/>
  <c r="L8151" i="3"/>
  <c r="L8152" i="3"/>
  <c r="L8153" i="3"/>
  <c r="L8154" i="3"/>
  <c r="L8155" i="3"/>
  <c r="L8156" i="3"/>
  <c r="L8157" i="3"/>
  <c r="L8158" i="3"/>
  <c r="L8159" i="3"/>
  <c r="L8160" i="3"/>
  <c r="L8161" i="3"/>
  <c r="L8162" i="3"/>
  <c r="L8163" i="3"/>
  <c r="L8164" i="3"/>
  <c r="L8165" i="3"/>
  <c r="L8166" i="3"/>
  <c r="L8167" i="3"/>
  <c r="L8168" i="3"/>
  <c r="L8169" i="3"/>
  <c r="L8170" i="3"/>
  <c r="L8171" i="3"/>
  <c r="L8172" i="3"/>
  <c r="L8173" i="3"/>
  <c r="L8174" i="3"/>
  <c r="L8175" i="3"/>
  <c r="L8176" i="3"/>
  <c r="L8177" i="3"/>
  <c r="L8178" i="3"/>
  <c r="L8179" i="3"/>
  <c r="L8180" i="3"/>
  <c r="L8181" i="3"/>
  <c r="L8182" i="3"/>
  <c r="L8183" i="3"/>
  <c r="L8184" i="3"/>
  <c r="L8185" i="3"/>
  <c r="L8186" i="3"/>
  <c r="L8187" i="3"/>
  <c r="L8188" i="3"/>
  <c r="L8189" i="3"/>
  <c r="L8190" i="3"/>
  <c r="L8191" i="3"/>
  <c r="L8192" i="3"/>
  <c r="L8193" i="3"/>
  <c r="L8194" i="3"/>
  <c r="L8195" i="3"/>
  <c r="L8196" i="3"/>
  <c r="L8197" i="3"/>
  <c r="L8198" i="3"/>
  <c r="L8199" i="3"/>
  <c r="L8200" i="3"/>
  <c r="L8201" i="3"/>
  <c r="L8202" i="3"/>
  <c r="L8203" i="3"/>
  <c r="L8204" i="3"/>
  <c r="L8205" i="3"/>
  <c r="L8206" i="3"/>
  <c r="L8207" i="3"/>
  <c r="L8208" i="3"/>
  <c r="L8209" i="3"/>
  <c r="L8210" i="3"/>
  <c r="L8211" i="3"/>
  <c r="L8212" i="3"/>
  <c r="L8213" i="3"/>
  <c r="L8214" i="3"/>
  <c r="L8215" i="3"/>
  <c r="L8216" i="3"/>
  <c r="L8217" i="3"/>
  <c r="L8218" i="3"/>
  <c r="L8219" i="3"/>
  <c r="L8220" i="3"/>
  <c r="L8221" i="3"/>
  <c r="L8222" i="3"/>
  <c r="L8223" i="3"/>
  <c r="L8224" i="3"/>
  <c r="L8225" i="3"/>
  <c r="L8226" i="3"/>
  <c r="L8227" i="3"/>
  <c r="L8228" i="3"/>
  <c r="L8229" i="3"/>
  <c r="L8230" i="3"/>
  <c r="L8231" i="3"/>
  <c r="L8232" i="3"/>
  <c r="L8233" i="3"/>
  <c r="L8234" i="3"/>
  <c r="L8235" i="3"/>
  <c r="L8236" i="3"/>
  <c r="L8237" i="3"/>
  <c r="L8238" i="3"/>
  <c r="L8239" i="3"/>
  <c r="L8240" i="3"/>
  <c r="L8241" i="3"/>
  <c r="L8242" i="3"/>
  <c r="L8243" i="3"/>
  <c r="L8244" i="3"/>
  <c r="L8245" i="3"/>
  <c r="L8246" i="3"/>
  <c r="L8247" i="3"/>
  <c r="L8248" i="3"/>
  <c r="L8249" i="3"/>
  <c r="L8250" i="3"/>
  <c r="L8251" i="3"/>
  <c r="L8252" i="3"/>
  <c r="L8253" i="3"/>
  <c r="L8254" i="3"/>
  <c r="L8255" i="3"/>
  <c r="L8256" i="3"/>
  <c r="L8257" i="3"/>
  <c r="L8258" i="3"/>
  <c r="L8259" i="3"/>
  <c r="L8260" i="3"/>
  <c r="L8261" i="3"/>
  <c r="L8262" i="3"/>
  <c r="L8263" i="3"/>
  <c r="L8264" i="3"/>
  <c r="L8265" i="3"/>
  <c r="L8266" i="3"/>
  <c r="L8267" i="3"/>
  <c r="L8268" i="3"/>
  <c r="L8269" i="3"/>
  <c r="L8270" i="3"/>
  <c r="L8271" i="3"/>
  <c r="L8272" i="3"/>
  <c r="L8273" i="3"/>
  <c r="L8274" i="3"/>
  <c r="L8275" i="3"/>
  <c r="L8276" i="3"/>
  <c r="L8277" i="3"/>
  <c r="L8278" i="3"/>
  <c r="L8279" i="3"/>
  <c r="L8280" i="3"/>
  <c r="L8281" i="3"/>
  <c r="L8282" i="3"/>
  <c r="L8283" i="3"/>
  <c r="L8284" i="3"/>
  <c r="L8285" i="3"/>
  <c r="L8286" i="3"/>
  <c r="L8287" i="3"/>
  <c r="L8288" i="3"/>
  <c r="L8289" i="3"/>
  <c r="L8290" i="3"/>
  <c r="L8291" i="3"/>
  <c r="L8292" i="3"/>
  <c r="L8293" i="3"/>
  <c r="L8294" i="3"/>
  <c r="L8295" i="3"/>
  <c r="L8296" i="3"/>
  <c r="L8297" i="3"/>
  <c r="L8298" i="3"/>
  <c r="L8299" i="3"/>
  <c r="L8300" i="3"/>
  <c r="L8301" i="3"/>
  <c r="L8302" i="3"/>
  <c r="L8303" i="3"/>
  <c r="L8304" i="3"/>
  <c r="L8305" i="3"/>
  <c r="L8306" i="3"/>
  <c r="L8307" i="3"/>
  <c r="L8308" i="3"/>
  <c r="L8309" i="3"/>
  <c r="L8310" i="3"/>
  <c r="L8311" i="3"/>
  <c r="L8312" i="3"/>
  <c r="L8313" i="3"/>
  <c r="L8314" i="3"/>
  <c r="L8315" i="3"/>
  <c r="L8316" i="3"/>
  <c r="L8317" i="3"/>
  <c r="L8318" i="3"/>
  <c r="L8319" i="3"/>
  <c r="L8320" i="3"/>
  <c r="L8321" i="3"/>
  <c r="L8322" i="3"/>
  <c r="L8323" i="3"/>
  <c r="L8324" i="3"/>
  <c r="L8325" i="3"/>
  <c r="L8326" i="3"/>
  <c r="L8327" i="3"/>
  <c r="L8328" i="3"/>
  <c r="L8329" i="3"/>
  <c r="L8330" i="3"/>
  <c r="L8331" i="3"/>
  <c r="L8332" i="3"/>
  <c r="L8333" i="3"/>
  <c r="L8334" i="3"/>
  <c r="L8335" i="3"/>
  <c r="L8336" i="3"/>
  <c r="L8337" i="3"/>
  <c r="L8338" i="3"/>
  <c r="L8339" i="3"/>
  <c r="L8340" i="3"/>
  <c r="L8341" i="3"/>
  <c r="L8342" i="3"/>
  <c r="L8343" i="3"/>
  <c r="L8344" i="3"/>
  <c r="L8345" i="3"/>
  <c r="L8346" i="3"/>
  <c r="L8347" i="3"/>
  <c r="L8348" i="3"/>
  <c r="L8349" i="3"/>
  <c r="L8350" i="3"/>
  <c r="L8351" i="3"/>
  <c r="L8352" i="3"/>
  <c r="L8353" i="3"/>
  <c r="L8354" i="3"/>
  <c r="L8355" i="3"/>
  <c r="L8356" i="3"/>
  <c r="L8357" i="3"/>
  <c r="L8358" i="3"/>
  <c r="L8359" i="3"/>
  <c r="L8360" i="3"/>
  <c r="L8361" i="3"/>
  <c r="L8362" i="3"/>
  <c r="L8363" i="3"/>
  <c r="L8364" i="3"/>
  <c r="L8365" i="3"/>
  <c r="L8366" i="3"/>
  <c r="L8367" i="3"/>
  <c r="L8368" i="3"/>
  <c r="L8369" i="3"/>
  <c r="L8370" i="3"/>
  <c r="L8371" i="3"/>
  <c r="L8372" i="3"/>
  <c r="L8373" i="3"/>
  <c r="L8374" i="3"/>
  <c r="L8375" i="3"/>
  <c r="L8376" i="3"/>
  <c r="L8377" i="3"/>
  <c r="L8378" i="3"/>
  <c r="L8379" i="3"/>
  <c r="L8380" i="3"/>
  <c r="L8381" i="3"/>
  <c r="L8382" i="3"/>
  <c r="L8383" i="3"/>
  <c r="L8384" i="3"/>
  <c r="L8385" i="3"/>
  <c r="L8386" i="3"/>
  <c r="L8387" i="3"/>
  <c r="L8388" i="3"/>
  <c r="L8389" i="3"/>
  <c r="L8390" i="3"/>
  <c r="L8391" i="3"/>
  <c r="L8392" i="3"/>
  <c r="L8393" i="3"/>
  <c r="L8394" i="3"/>
  <c r="L8395" i="3"/>
  <c r="L8396" i="3"/>
  <c r="L8397" i="3"/>
  <c r="L8398" i="3"/>
  <c r="L8399" i="3"/>
  <c r="L8400" i="3"/>
  <c r="L8401" i="3"/>
  <c r="L8402" i="3"/>
  <c r="L8403" i="3"/>
  <c r="L8404" i="3"/>
  <c r="L8405" i="3"/>
  <c r="L8406" i="3"/>
  <c r="L8407" i="3"/>
  <c r="L8408" i="3"/>
  <c r="L8409" i="3"/>
  <c r="L8410" i="3"/>
  <c r="L8411" i="3"/>
  <c r="L8412" i="3"/>
  <c r="L8413" i="3"/>
  <c r="L8414" i="3"/>
  <c r="L8415" i="3"/>
  <c r="L8416" i="3"/>
  <c r="L8417" i="3"/>
  <c r="L8418" i="3"/>
  <c r="L8419" i="3"/>
  <c r="L8420" i="3"/>
  <c r="L8421" i="3"/>
  <c r="L8422" i="3"/>
  <c r="L8423" i="3"/>
  <c r="L8424" i="3"/>
  <c r="L8425" i="3"/>
  <c r="L8426" i="3"/>
  <c r="L8427" i="3"/>
  <c r="L8428" i="3"/>
  <c r="L8429" i="3"/>
  <c r="L8430" i="3"/>
  <c r="L8431" i="3"/>
  <c r="L8432" i="3"/>
  <c r="L8433" i="3"/>
  <c r="L8434" i="3"/>
  <c r="L8435" i="3"/>
  <c r="L8436" i="3"/>
  <c r="L8437" i="3"/>
  <c r="L8438" i="3"/>
  <c r="L8439" i="3"/>
  <c r="L8440" i="3"/>
  <c r="L8441" i="3"/>
  <c r="L8442" i="3"/>
  <c r="L8443" i="3"/>
  <c r="L8444" i="3"/>
  <c r="L8445" i="3"/>
  <c r="L8446" i="3"/>
  <c r="L8447" i="3"/>
  <c r="L8448" i="3"/>
  <c r="L8449" i="3"/>
  <c r="L8450" i="3"/>
  <c r="L8451" i="3"/>
  <c r="L8452" i="3"/>
  <c r="L8453" i="3"/>
  <c r="L8454" i="3"/>
  <c r="L8455" i="3"/>
  <c r="L8456" i="3"/>
  <c r="L8457" i="3"/>
  <c r="L8458" i="3"/>
  <c r="L8459" i="3"/>
  <c r="L8460" i="3"/>
  <c r="L8461" i="3"/>
  <c r="L8462" i="3"/>
  <c r="L8463" i="3"/>
  <c r="L8464" i="3"/>
  <c r="L8465" i="3"/>
  <c r="L8466" i="3"/>
  <c r="L8467" i="3"/>
  <c r="L8468" i="3"/>
  <c r="L8469" i="3"/>
  <c r="L8470" i="3"/>
  <c r="L8471" i="3"/>
  <c r="L8472" i="3"/>
  <c r="L8473" i="3"/>
  <c r="L8474" i="3"/>
  <c r="L8475" i="3"/>
  <c r="L8476" i="3"/>
  <c r="L8477" i="3"/>
  <c r="L8478" i="3"/>
  <c r="L8479" i="3"/>
  <c r="L8480" i="3"/>
  <c r="L8481" i="3"/>
  <c r="L8482" i="3"/>
  <c r="L8483" i="3"/>
  <c r="L8484" i="3"/>
  <c r="L8485" i="3"/>
  <c r="L8486" i="3"/>
  <c r="L8487" i="3"/>
  <c r="L8488" i="3"/>
  <c r="L8489" i="3"/>
  <c r="L8490" i="3"/>
  <c r="L8491" i="3"/>
  <c r="L8492" i="3"/>
  <c r="L8493" i="3"/>
  <c r="L8494" i="3"/>
  <c r="L8495" i="3"/>
  <c r="L8496" i="3"/>
  <c r="L8497" i="3"/>
  <c r="L8498" i="3"/>
  <c r="L8499" i="3"/>
  <c r="L8500" i="3"/>
  <c r="L8501" i="3"/>
  <c r="L8502" i="3"/>
  <c r="L8503" i="3"/>
  <c r="L8504" i="3"/>
  <c r="L8505" i="3"/>
  <c r="L8506" i="3"/>
  <c r="L8507" i="3"/>
  <c r="L8508" i="3"/>
  <c r="L8509" i="3"/>
  <c r="L8510" i="3"/>
  <c r="L8511" i="3"/>
  <c r="L8512" i="3"/>
  <c r="L8513" i="3"/>
  <c r="L8514" i="3"/>
  <c r="L8515" i="3"/>
  <c r="L8516" i="3"/>
  <c r="L8517" i="3"/>
  <c r="L8518" i="3"/>
  <c r="L8519" i="3"/>
  <c r="L8520" i="3"/>
  <c r="L8521" i="3"/>
  <c r="L8522" i="3"/>
  <c r="L8523" i="3"/>
  <c r="L8524" i="3"/>
  <c r="L8525" i="3"/>
  <c r="L8526" i="3"/>
  <c r="L8527" i="3"/>
  <c r="L8528" i="3"/>
  <c r="L8529" i="3"/>
  <c r="L8530" i="3"/>
  <c r="L8531" i="3"/>
  <c r="L8532" i="3"/>
  <c r="L8533" i="3"/>
  <c r="L8534" i="3"/>
  <c r="L8535" i="3"/>
  <c r="L8536" i="3"/>
  <c r="L8537" i="3"/>
  <c r="L8538" i="3"/>
  <c r="L8539" i="3"/>
  <c r="L8540" i="3"/>
  <c r="L8541" i="3"/>
  <c r="L8542" i="3"/>
  <c r="L8543" i="3"/>
  <c r="L8544" i="3"/>
  <c r="L8545" i="3"/>
  <c r="L8546" i="3"/>
  <c r="L8547" i="3"/>
  <c r="L8548" i="3"/>
  <c r="L8549" i="3"/>
  <c r="L8550" i="3"/>
  <c r="L8551" i="3"/>
  <c r="L8552" i="3"/>
  <c r="L8553" i="3"/>
  <c r="L8554" i="3"/>
  <c r="L8555" i="3"/>
  <c r="L8556" i="3"/>
  <c r="L8557" i="3"/>
  <c r="L8558" i="3"/>
  <c r="L8559" i="3"/>
  <c r="L8560" i="3"/>
  <c r="L8561" i="3"/>
  <c r="L8562" i="3"/>
  <c r="L8563" i="3"/>
  <c r="L8564" i="3"/>
  <c r="L8565" i="3"/>
  <c r="L8566" i="3"/>
  <c r="L8567" i="3"/>
  <c r="L8568" i="3"/>
  <c r="L8569" i="3"/>
  <c r="L8570" i="3"/>
  <c r="L8571" i="3"/>
  <c r="L8572" i="3"/>
  <c r="L8573" i="3"/>
  <c r="L8574" i="3"/>
  <c r="L8575" i="3"/>
  <c r="L8576" i="3"/>
  <c r="L8577" i="3"/>
  <c r="L8578" i="3"/>
  <c r="L8579" i="3"/>
  <c r="L8580" i="3"/>
  <c r="L8581" i="3"/>
  <c r="L8582" i="3"/>
  <c r="L8583" i="3"/>
  <c r="L8584" i="3"/>
  <c r="L8585" i="3"/>
  <c r="L8586" i="3"/>
  <c r="L8587" i="3"/>
  <c r="L8588" i="3"/>
  <c r="L8589" i="3"/>
  <c r="L8590" i="3"/>
  <c r="L8591" i="3"/>
  <c r="L8592" i="3"/>
  <c r="L8593" i="3"/>
  <c r="L8594" i="3"/>
  <c r="L8595" i="3"/>
  <c r="L8596" i="3"/>
  <c r="L8597" i="3"/>
  <c r="L8598" i="3"/>
  <c r="L8599" i="3"/>
  <c r="L8600" i="3"/>
  <c r="L8601" i="3"/>
  <c r="L8602" i="3"/>
  <c r="L8603" i="3"/>
  <c r="L8604" i="3"/>
  <c r="L8605" i="3"/>
  <c r="L8606" i="3"/>
  <c r="L8607" i="3"/>
  <c r="L8608" i="3"/>
  <c r="L8609" i="3"/>
  <c r="L8610" i="3"/>
  <c r="L8611" i="3"/>
  <c r="L8612" i="3"/>
  <c r="L8613" i="3"/>
  <c r="L8614" i="3"/>
  <c r="L8615" i="3"/>
  <c r="L8616" i="3"/>
  <c r="L8617" i="3"/>
  <c r="L8618" i="3"/>
  <c r="L8619" i="3"/>
  <c r="L8620" i="3"/>
  <c r="L8621" i="3"/>
  <c r="L8622" i="3"/>
  <c r="L8623" i="3"/>
  <c r="L8624" i="3"/>
  <c r="L8625" i="3"/>
  <c r="L8626" i="3"/>
  <c r="L8627" i="3"/>
  <c r="L8628" i="3"/>
  <c r="L8629" i="3"/>
  <c r="L8630" i="3"/>
  <c r="L8631" i="3"/>
  <c r="L8632" i="3"/>
  <c r="L8633" i="3"/>
  <c r="L8634" i="3"/>
  <c r="L8635" i="3"/>
  <c r="L8636" i="3"/>
  <c r="L8637" i="3"/>
  <c r="L8638" i="3"/>
  <c r="L8639" i="3"/>
  <c r="L8640" i="3"/>
  <c r="L8641" i="3"/>
  <c r="L8642" i="3"/>
  <c r="L8643" i="3"/>
  <c r="L8644" i="3"/>
  <c r="L8645" i="3"/>
  <c r="L8646" i="3"/>
  <c r="L8647" i="3"/>
  <c r="L8648" i="3"/>
  <c r="L8649" i="3"/>
  <c r="L8650" i="3"/>
  <c r="L8651" i="3"/>
  <c r="L8652" i="3"/>
  <c r="L8653" i="3"/>
  <c r="L8654" i="3"/>
  <c r="L8655" i="3"/>
  <c r="L8656" i="3"/>
  <c r="L8657" i="3"/>
  <c r="L8658" i="3"/>
  <c r="L8659" i="3"/>
  <c r="L8660" i="3"/>
  <c r="L8661" i="3"/>
  <c r="L8662" i="3"/>
  <c r="L8663" i="3"/>
  <c r="L8664" i="3"/>
  <c r="L8665" i="3"/>
  <c r="L8666" i="3"/>
  <c r="L8667" i="3"/>
  <c r="L8668" i="3"/>
  <c r="L8669" i="3"/>
  <c r="L8670" i="3"/>
  <c r="L8671" i="3"/>
  <c r="L8672" i="3"/>
  <c r="L8673" i="3"/>
  <c r="L8674" i="3"/>
  <c r="L8675" i="3"/>
  <c r="L8676" i="3"/>
  <c r="L8677" i="3"/>
  <c r="L8678" i="3"/>
  <c r="L8679" i="3"/>
  <c r="L8680" i="3"/>
  <c r="L8681" i="3"/>
  <c r="L8682" i="3"/>
  <c r="L8683" i="3"/>
  <c r="L8684" i="3"/>
  <c r="L8685" i="3"/>
  <c r="L8686" i="3"/>
  <c r="L8687" i="3"/>
  <c r="L8688" i="3"/>
  <c r="L8689" i="3"/>
  <c r="L8690" i="3"/>
  <c r="L8691" i="3"/>
  <c r="L8692" i="3"/>
  <c r="L8693" i="3"/>
  <c r="L8694" i="3"/>
  <c r="L8695" i="3"/>
  <c r="L8696" i="3"/>
  <c r="L8697" i="3"/>
  <c r="L8698" i="3"/>
  <c r="L8699" i="3"/>
  <c r="L8700" i="3"/>
  <c r="L8701" i="3"/>
  <c r="L8702" i="3"/>
  <c r="L8703" i="3"/>
  <c r="L8704" i="3"/>
  <c r="L8705" i="3"/>
  <c r="L8706" i="3"/>
  <c r="L8707" i="3"/>
  <c r="L8708" i="3"/>
  <c r="L8709" i="3"/>
  <c r="L8710" i="3"/>
  <c r="L8711" i="3"/>
  <c r="L8712" i="3"/>
  <c r="L8713" i="3"/>
  <c r="L8714" i="3"/>
  <c r="L8715" i="3"/>
  <c r="L8716" i="3"/>
  <c r="L8717" i="3"/>
  <c r="L8718" i="3"/>
  <c r="L8719" i="3"/>
  <c r="L8720" i="3"/>
  <c r="L8721" i="3"/>
  <c r="L8722" i="3"/>
  <c r="L8723" i="3"/>
  <c r="L8724" i="3"/>
  <c r="L8725" i="3"/>
  <c r="L8726" i="3"/>
  <c r="L8727" i="3"/>
  <c r="L8728" i="3"/>
  <c r="L8729" i="3"/>
  <c r="L8730" i="3"/>
  <c r="L8731" i="3"/>
  <c r="L8732" i="3"/>
  <c r="L8733" i="3"/>
  <c r="L8734" i="3"/>
  <c r="L8735" i="3"/>
  <c r="L8736" i="3"/>
  <c r="L8737" i="3"/>
  <c r="L8738" i="3"/>
  <c r="L8739" i="3"/>
  <c r="L8740" i="3"/>
  <c r="L8741" i="3"/>
  <c r="L8742" i="3"/>
  <c r="L8743" i="3"/>
  <c r="L8744" i="3"/>
  <c r="L8745" i="3"/>
  <c r="L8746" i="3"/>
  <c r="L8747" i="3"/>
  <c r="L8748" i="3"/>
  <c r="L8749" i="3"/>
  <c r="L8750" i="3"/>
  <c r="L8751" i="3"/>
  <c r="L8752" i="3"/>
  <c r="L8753" i="3"/>
  <c r="L8754" i="3"/>
  <c r="L8755" i="3"/>
  <c r="L8756" i="3"/>
  <c r="L8757" i="3"/>
  <c r="L8758" i="3"/>
  <c r="L8759" i="3"/>
  <c r="L8760" i="3"/>
  <c r="L8761" i="3"/>
  <c r="L8762" i="3"/>
  <c r="L8763" i="3"/>
  <c r="L8764" i="3"/>
  <c r="L8765" i="3"/>
  <c r="L8766" i="3"/>
  <c r="L8767" i="3"/>
  <c r="L8768" i="3"/>
  <c r="L8769" i="3"/>
  <c r="L8770" i="3"/>
  <c r="L8771" i="3"/>
  <c r="L8772" i="3"/>
  <c r="L8773" i="3"/>
  <c r="L8774" i="3"/>
  <c r="L8775" i="3"/>
  <c r="L8776" i="3"/>
  <c r="L8777" i="3"/>
  <c r="L8778" i="3"/>
  <c r="L8779" i="3"/>
  <c r="L8780" i="3"/>
  <c r="L8781" i="3"/>
  <c r="L8782" i="3"/>
  <c r="L8783" i="3"/>
  <c r="L8784" i="3"/>
  <c r="L8785" i="3"/>
  <c r="L8786" i="3"/>
  <c r="L8787" i="3"/>
  <c r="L8788" i="3"/>
  <c r="L8789" i="3"/>
  <c r="L8790" i="3"/>
  <c r="L8791" i="3"/>
  <c r="L8792" i="3"/>
  <c r="L8793" i="3"/>
  <c r="L8794" i="3"/>
  <c r="L8795" i="3"/>
  <c r="L8796" i="3"/>
  <c r="L8797" i="3"/>
  <c r="L8798" i="3"/>
  <c r="L8799" i="3"/>
  <c r="L8800" i="3"/>
  <c r="L8801" i="3"/>
  <c r="L8802" i="3"/>
  <c r="L8803" i="3"/>
  <c r="L8804" i="3"/>
  <c r="L8805" i="3"/>
  <c r="L8806" i="3"/>
  <c r="L8807" i="3"/>
  <c r="L8808" i="3"/>
  <c r="L8809" i="3"/>
  <c r="L8810" i="3"/>
  <c r="L8811" i="3"/>
  <c r="L8812" i="3"/>
  <c r="L8813" i="3"/>
  <c r="L8814" i="3"/>
  <c r="L8815" i="3"/>
  <c r="L8816" i="3"/>
  <c r="L8817" i="3"/>
  <c r="L8818" i="3"/>
  <c r="L8819" i="3"/>
  <c r="L8820" i="3"/>
  <c r="L8821" i="3"/>
  <c r="L8822" i="3"/>
  <c r="L8823" i="3"/>
  <c r="L8824" i="3"/>
  <c r="L8825" i="3"/>
  <c r="L8826" i="3"/>
  <c r="L8827" i="3"/>
  <c r="L8828" i="3"/>
  <c r="L8829" i="3"/>
  <c r="L8830" i="3"/>
  <c r="L8831" i="3"/>
  <c r="L8832" i="3"/>
  <c r="L8833" i="3"/>
  <c r="L8834" i="3"/>
  <c r="L8835" i="3"/>
  <c r="L8836" i="3"/>
  <c r="L8837" i="3"/>
  <c r="L8838" i="3"/>
  <c r="L8839" i="3"/>
  <c r="L8840" i="3"/>
  <c r="L8841" i="3"/>
  <c r="L8842" i="3"/>
  <c r="L8843" i="3"/>
  <c r="L8844" i="3"/>
  <c r="L8845" i="3"/>
  <c r="L8846" i="3"/>
  <c r="L8847" i="3"/>
  <c r="L8848" i="3"/>
  <c r="L8849" i="3"/>
  <c r="L8850" i="3"/>
  <c r="L8851" i="3"/>
  <c r="L8852" i="3"/>
  <c r="L8853" i="3"/>
  <c r="L8854" i="3"/>
  <c r="L8855" i="3"/>
  <c r="L8856" i="3"/>
  <c r="L8857" i="3"/>
  <c r="L8858" i="3"/>
  <c r="L8859" i="3"/>
  <c r="L8860" i="3"/>
  <c r="L8861" i="3"/>
  <c r="L8862" i="3"/>
  <c r="L8863" i="3"/>
  <c r="L8864" i="3"/>
  <c r="L8865" i="3"/>
  <c r="L8866" i="3"/>
  <c r="L8867" i="3"/>
  <c r="L8868" i="3"/>
  <c r="L8869" i="3"/>
  <c r="L8870" i="3"/>
  <c r="L8871" i="3"/>
  <c r="L8872" i="3"/>
  <c r="L8873" i="3"/>
  <c r="L8874" i="3"/>
  <c r="L8875" i="3"/>
  <c r="L8876" i="3"/>
  <c r="L8877" i="3"/>
  <c r="L8878" i="3"/>
  <c r="L8879" i="3"/>
  <c r="L8880" i="3"/>
  <c r="L8881" i="3"/>
  <c r="L8882" i="3"/>
  <c r="L8883" i="3"/>
  <c r="L8884" i="3"/>
  <c r="L8885" i="3"/>
  <c r="L8886" i="3"/>
  <c r="L8887" i="3"/>
  <c r="L8888" i="3"/>
  <c r="L8889" i="3"/>
  <c r="L8890" i="3"/>
  <c r="L8891" i="3"/>
  <c r="L8892" i="3"/>
  <c r="L8893" i="3"/>
  <c r="L8894" i="3"/>
  <c r="L8895" i="3"/>
  <c r="L8896" i="3"/>
  <c r="L8897" i="3"/>
  <c r="L8898" i="3"/>
  <c r="L8899" i="3"/>
  <c r="L8900" i="3"/>
  <c r="L8901" i="3"/>
  <c r="L8902" i="3"/>
  <c r="L8903" i="3"/>
  <c r="L8904" i="3"/>
  <c r="L8905" i="3"/>
  <c r="L8906" i="3"/>
  <c r="L8907" i="3"/>
  <c r="L8908" i="3"/>
  <c r="L8909" i="3"/>
  <c r="L8910" i="3"/>
  <c r="L8911" i="3"/>
  <c r="L8912" i="3"/>
  <c r="L8913" i="3"/>
  <c r="L8914" i="3"/>
  <c r="L8915" i="3"/>
  <c r="L8916" i="3"/>
  <c r="L8917" i="3"/>
  <c r="L8918" i="3"/>
  <c r="L8919" i="3"/>
  <c r="L8920" i="3"/>
  <c r="L8921" i="3"/>
  <c r="L8922" i="3"/>
  <c r="L8923" i="3"/>
  <c r="L8924" i="3"/>
  <c r="L8925" i="3"/>
  <c r="L8926" i="3"/>
  <c r="L8927" i="3"/>
  <c r="L8928" i="3"/>
  <c r="L8929" i="3"/>
  <c r="L8930" i="3"/>
  <c r="L8931" i="3"/>
  <c r="L8932" i="3"/>
  <c r="L8933" i="3"/>
  <c r="L8934" i="3"/>
  <c r="L8935" i="3"/>
  <c r="L8936" i="3"/>
  <c r="L8937" i="3"/>
  <c r="L8938" i="3"/>
  <c r="L8939" i="3"/>
  <c r="L8940" i="3"/>
  <c r="L8941" i="3"/>
  <c r="L8942" i="3"/>
  <c r="L8943" i="3"/>
  <c r="L8944" i="3"/>
  <c r="L8945" i="3"/>
  <c r="L8946" i="3"/>
  <c r="L8947" i="3"/>
  <c r="L8948" i="3"/>
  <c r="L8949" i="3"/>
  <c r="L8950" i="3"/>
  <c r="L8951" i="3"/>
  <c r="L8952" i="3"/>
  <c r="L8953" i="3"/>
  <c r="L8954" i="3"/>
  <c r="L8955" i="3"/>
  <c r="L8956" i="3"/>
  <c r="L8957" i="3"/>
  <c r="L8958" i="3"/>
  <c r="L8959" i="3"/>
  <c r="L8960" i="3"/>
  <c r="L8961" i="3"/>
  <c r="L8962" i="3"/>
  <c r="L8963" i="3"/>
  <c r="L8964" i="3"/>
  <c r="L8965" i="3"/>
  <c r="L8966" i="3"/>
  <c r="L8967" i="3"/>
  <c r="L8968" i="3"/>
  <c r="L8969" i="3"/>
  <c r="L8970" i="3"/>
  <c r="L8971" i="3"/>
  <c r="L8972" i="3"/>
  <c r="L8973" i="3"/>
  <c r="L8974" i="3"/>
  <c r="L8975" i="3"/>
  <c r="L8976" i="3"/>
  <c r="L8977" i="3"/>
  <c r="L8978" i="3"/>
  <c r="L8979" i="3"/>
  <c r="L8980" i="3"/>
  <c r="L8981" i="3"/>
  <c r="L8982" i="3"/>
  <c r="L8983" i="3"/>
  <c r="L8984" i="3"/>
  <c r="L8985" i="3"/>
  <c r="L8986" i="3"/>
  <c r="L8987" i="3"/>
  <c r="L8988" i="3"/>
  <c r="L8989" i="3"/>
  <c r="L8990" i="3"/>
  <c r="L8991" i="3"/>
  <c r="L8992" i="3"/>
  <c r="L8993" i="3"/>
  <c r="L8994" i="3"/>
  <c r="L8995" i="3"/>
  <c r="L8996" i="3"/>
  <c r="L8997" i="3"/>
  <c r="L8998" i="3"/>
  <c r="L8999" i="3"/>
  <c r="L9000" i="3"/>
  <c r="L9001" i="3"/>
  <c r="L9002" i="3"/>
  <c r="L9003" i="3"/>
  <c r="L9004" i="3"/>
  <c r="L9005" i="3"/>
  <c r="L9006" i="3"/>
  <c r="L9007" i="3"/>
  <c r="L9008" i="3"/>
  <c r="L9009" i="3"/>
  <c r="L9010" i="3"/>
  <c r="L9011" i="3"/>
  <c r="L9012" i="3"/>
  <c r="L9013" i="3"/>
  <c r="L9014" i="3"/>
  <c r="L9015" i="3"/>
  <c r="L9016" i="3"/>
  <c r="L9017" i="3"/>
  <c r="L9018" i="3"/>
  <c r="L9019" i="3"/>
  <c r="L9020" i="3"/>
  <c r="L9021" i="3"/>
  <c r="L9022" i="3"/>
  <c r="L9023" i="3"/>
  <c r="L9024" i="3"/>
  <c r="L9025" i="3"/>
  <c r="L9026" i="3"/>
  <c r="L9027" i="3"/>
  <c r="L9028" i="3"/>
  <c r="L9029" i="3"/>
  <c r="L9030" i="3"/>
  <c r="L9031" i="3"/>
  <c r="L9032" i="3"/>
  <c r="L9033" i="3"/>
  <c r="L9034" i="3"/>
  <c r="L9035" i="3"/>
  <c r="L9036" i="3"/>
  <c r="L9037" i="3"/>
  <c r="L9038" i="3"/>
  <c r="L9039" i="3"/>
  <c r="L9040" i="3"/>
  <c r="L9041" i="3"/>
  <c r="L9042" i="3"/>
  <c r="L9043" i="3"/>
  <c r="L9044" i="3"/>
  <c r="L9045" i="3"/>
  <c r="L9046" i="3"/>
  <c r="L9047" i="3"/>
  <c r="L9048" i="3"/>
  <c r="L9049" i="3"/>
  <c r="L9050" i="3"/>
  <c r="L9051" i="3"/>
  <c r="L9052" i="3"/>
  <c r="L9053" i="3"/>
  <c r="L9054" i="3"/>
  <c r="L9055" i="3"/>
  <c r="L9056" i="3"/>
  <c r="L9057" i="3"/>
  <c r="L9058" i="3"/>
  <c r="L9059" i="3"/>
  <c r="L9060" i="3"/>
  <c r="L9061" i="3"/>
  <c r="L9062" i="3"/>
  <c r="L9063" i="3"/>
  <c r="L9064" i="3"/>
  <c r="L9065" i="3"/>
  <c r="L9066" i="3"/>
  <c r="L9067" i="3"/>
  <c r="L9068" i="3"/>
  <c r="L9069" i="3"/>
  <c r="L9070" i="3"/>
  <c r="L9071" i="3"/>
  <c r="L9072" i="3"/>
  <c r="L9073" i="3"/>
  <c r="L9074" i="3"/>
  <c r="L9075" i="3"/>
  <c r="L9076" i="3"/>
  <c r="L9077" i="3"/>
  <c r="L9078" i="3"/>
  <c r="L9079" i="3"/>
  <c r="L9080" i="3"/>
  <c r="L9081" i="3"/>
  <c r="L9082" i="3"/>
  <c r="L9083" i="3"/>
  <c r="L9084" i="3"/>
  <c r="L9085" i="3"/>
  <c r="L9086" i="3"/>
  <c r="L9087" i="3"/>
  <c r="L9088" i="3"/>
  <c r="L9089" i="3"/>
  <c r="L9090" i="3"/>
  <c r="L9091" i="3"/>
  <c r="L9092" i="3"/>
  <c r="L9093" i="3"/>
  <c r="L9094" i="3"/>
  <c r="L9095" i="3"/>
  <c r="L9096" i="3"/>
  <c r="L9097" i="3"/>
  <c r="L9098" i="3"/>
  <c r="L9099" i="3"/>
  <c r="L9100" i="3"/>
  <c r="L9101" i="3"/>
  <c r="L9102" i="3"/>
  <c r="L9103" i="3"/>
  <c r="L9104" i="3"/>
  <c r="L9105" i="3"/>
  <c r="L9106" i="3"/>
  <c r="L9107" i="3"/>
  <c r="L9108" i="3"/>
  <c r="L9109" i="3"/>
  <c r="L9110" i="3"/>
  <c r="L9111" i="3"/>
  <c r="L9112" i="3"/>
  <c r="L9113" i="3"/>
  <c r="L9114" i="3"/>
  <c r="L9115" i="3"/>
  <c r="L9116" i="3"/>
  <c r="L9117" i="3"/>
  <c r="L9118" i="3"/>
  <c r="L9119" i="3"/>
  <c r="L9120" i="3"/>
  <c r="L9121" i="3"/>
  <c r="L9122" i="3"/>
  <c r="L9123" i="3"/>
  <c r="L9124" i="3"/>
  <c r="L9125" i="3"/>
  <c r="L9126" i="3"/>
  <c r="L9127" i="3"/>
  <c r="L9128" i="3"/>
  <c r="L9129" i="3"/>
  <c r="L9130" i="3"/>
  <c r="L9131" i="3"/>
  <c r="L9132" i="3"/>
  <c r="L9133" i="3"/>
  <c r="L9134" i="3"/>
  <c r="L9135" i="3"/>
  <c r="L9136" i="3"/>
  <c r="L9137" i="3"/>
  <c r="L9138" i="3"/>
  <c r="L9139" i="3"/>
  <c r="L9140" i="3"/>
  <c r="L9141" i="3"/>
  <c r="L9142" i="3"/>
  <c r="L9143" i="3"/>
  <c r="L9144" i="3"/>
  <c r="L9145" i="3"/>
  <c r="L9146" i="3"/>
  <c r="L9147" i="3"/>
  <c r="L9148" i="3"/>
  <c r="L9149" i="3"/>
  <c r="L9150" i="3"/>
  <c r="L9151" i="3"/>
  <c r="L9152" i="3"/>
  <c r="L9153" i="3"/>
  <c r="L9154" i="3"/>
  <c r="L9155" i="3"/>
  <c r="L9156" i="3"/>
  <c r="L9157" i="3"/>
  <c r="L9158" i="3"/>
  <c r="L9159" i="3"/>
  <c r="L9160" i="3"/>
  <c r="L9161" i="3"/>
  <c r="L9162" i="3"/>
  <c r="L9163" i="3"/>
  <c r="L9164" i="3"/>
  <c r="L9165" i="3"/>
  <c r="L9166" i="3"/>
  <c r="L9167" i="3"/>
  <c r="L9168" i="3"/>
  <c r="L9169" i="3"/>
  <c r="L9170" i="3"/>
  <c r="L9171" i="3"/>
  <c r="L9172" i="3"/>
  <c r="L9173" i="3"/>
  <c r="L9174" i="3"/>
  <c r="L9175" i="3"/>
  <c r="L9176" i="3"/>
  <c r="L9177" i="3"/>
  <c r="L9178" i="3"/>
  <c r="L9179" i="3"/>
  <c r="L9180" i="3"/>
  <c r="L9181" i="3"/>
  <c r="L9182" i="3"/>
  <c r="L9183" i="3"/>
  <c r="L9184" i="3"/>
  <c r="L9185" i="3"/>
  <c r="L9186" i="3"/>
  <c r="L9187" i="3"/>
  <c r="L9188" i="3"/>
  <c r="L9189" i="3"/>
  <c r="L9190" i="3"/>
  <c r="L9191" i="3"/>
  <c r="L9192" i="3"/>
  <c r="L9193" i="3"/>
  <c r="L9194" i="3"/>
  <c r="L9195" i="3"/>
  <c r="L9196" i="3"/>
  <c r="L9197" i="3"/>
  <c r="L9198" i="3"/>
  <c r="L9199" i="3"/>
  <c r="L9200" i="3"/>
  <c r="L9201" i="3"/>
  <c r="L9202" i="3"/>
  <c r="L9203" i="3"/>
  <c r="L9204" i="3"/>
  <c r="L9205" i="3"/>
  <c r="L9206" i="3"/>
  <c r="L9207" i="3"/>
  <c r="L9208" i="3"/>
  <c r="L9209" i="3"/>
  <c r="L9210" i="3"/>
  <c r="L9211" i="3"/>
  <c r="L9212" i="3"/>
  <c r="L9213" i="3"/>
  <c r="L9214" i="3"/>
  <c r="L9215" i="3"/>
  <c r="L9216" i="3"/>
  <c r="L9217" i="3"/>
  <c r="L9218" i="3"/>
  <c r="L9219" i="3"/>
  <c r="L9220" i="3"/>
  <c r="L9221" i="3"/>
  <c r="L9222" i="3"/>
  <c r="L9223" i="3"/>
  <c r="L9224" i="3"/>
  <c r="L9225" i="3"/>
  <c r="L9226" i="3"/>
  <c r="L9227" i="3"/>
  <c r="L9228" i="3"/>
  <c r="L9229" i="3"/>
  <c r="L9230" i="3"/>
  <c r="L9231" i="3"/>
  <c r="L9232" i="3"/>
  <c r="L9233" i="3"/>
  <c r="L9234" i="3"/>
  <c r="L9235" i="3"/>
  <c r="L9236" i="3"/>
  <c r="L9237" i="3"/>
  <c r="L9238" i="3"/>
  <c r="L9239" i="3"/>
  <c r="L9240" i="3"/>
  <c r="L9241" i="3"/>
  <c r="L9242" i="3"/>
  <c r="L9243" i="3"/>
  <c r="L9244" i="3"/>
  <c r="L9245" i="3"/>
  <c r="L9246" i="3"/>
  <c r="L9247" i="3"/>
  <c r="L9248" i="3"/>
  <c r="L9249" i="3"/>
  <c r="L9250" i="3"/>
  <c r="L9251" i="3"/>
  <c r="L9252" i="3"/>
  <c r="L9253" i="3"/>
  <c r="L9254" i="3"/>
  <c r="L9255" i="3"/>
  <c r="L9256" i="3"/>
  <c r="L9257" i="3"/>
  <c r="L9258" i="3"/>
  <c r="L9259" i="3"/>
  <c r="L9260" i="3"/>
  <c r="L9261" i="3"/>
  <c r="L9262" i="3"/>
  <c r="L9263" i="3"/>
  <c r="L9264" i="3"/>
  <c r="L9265" i="3"/>
  <c r="L9266" i="3"/>
  <c r="L9267" i="3"/>
  <c r="L9268" i="3"/>
  <c r="L9269" i="3"/>
  <c r="L9270" i="3"/>
  <c r="L9271" i="3"/>
  <c r="L9272" i="3"/>
  <c r="L9273" i="3"/>
  <c r="L9274" i="3"/>
  <c r="L9275" i="3"/>
  <c r="L9276" i="3"/>
  <c r="L9277" i="3"/>
  <c r="L9278" i="3"/>
  <c r="L9279" i="3"/>
  <c r="L9280" i="3"/>
  <c r="L9281" i="3"/>
  <c r="L9282" i="3"/>
  <c r="L9283" i="3"/>
  <c r="L9284" i="3"/>
  <c r="L9285" i="3"/>
  <c r="L9286" i="3"/>
  <c r="L9287" i="3"/>
  <c r="L9288" i="3"/>
  <c r="L9289" i="3"/>
  <c r="L9290" i="3"/>
  <c r="L9291" i="3"/>
  <c r="L9292" i="3"/>
  <c r="L9293" i="3"/>
  <c r="L9294" i="3"/>
  <c r="L9295" i="3"/>
  <c r="L9296" i="3"/>
  <c r="L9297" i="3"/>
  <c r="L9298" i="3"/>
  <c r="L9299" i="3"/>
  <c r="L9300" i="3"/>
  <c r="L9301" i="3"/>
  <c r="L9302" i="3"/>
  <c r="L9303" i="3"/>
  <c r="L9304" i="3"/>
  <c r="L9305" i="3"/>
  <c r="L9306" i="3"/>
  <c r="L9307" i="3"/>
  <c r="L9308" i="3"/>
  <c r="L9309" i="3"/>
  <c r="L9310" i="3"/>
  <c r="L9311" i="3"/>
  <c r="L9312" i="3"/>
  <c r="L9313" i="3"/>
  <c r="L9314" i="3"/>
  <c r="L9315" i="3"/>
  <c r="L9316" i="3"/>
  <c r="L9317" i="3"/>
  <c r="L9318" i="3"/>
  <c r="L9319" i="3"/>
  <c r="L9320" i="3"/>
  <c r="L9321" i="3"/>
  <c r="L9322" i="3"/>
  <c r="L9323" i="3"/>
  <c r="L9324" i="3"/>
  <c r="L9325" i="3"/>
  <c r="L9326" i="3"/>
  <c r="L9327" i="3"/>
  <c r="L9328" i="3"/>
  <c r="L9329" i="3"/>
  <c r="L9330" i="3"/>
  <c r="L9331" i="3"/>
  <c r="L9332" i="3"/>
  <c r="L9333" i="3"/>
  <c r="L9334" i="3"/>
  <c r="L9335" i="3"/>
  <c r="L9336" i="3"/>
  <c r="L9337" i="3"/>
  <c r="L9338" i="3"/>
  <c r="L9339" i="3"/>
  <c r="L9340" i="3"/>
  <c r="L9341" i="3"/>
  <c r="L9342" i="3"/>
  <c r="L9343" i="3"/>
  <c r="L9344" i="3"/>
  <c r="L9345" i="3"/>
  <c r="L9346" i="3"/>
  <c r="L9347" i="3"/>
  <c r="L9348" i="3"/>
  <c r="L9349" i="3"/>
  <c r="L9350" i="3"/>
  <c r="L9351" i="3"/>
  <c r="L9352" i="3"/>
  <c r="L9353" i="3"/>
  <c r="L9354" i="3"/>
  <c r="L9355" i="3"/>
  <c r="L9356" i="3"/>
  <c r="L9357" i="3"/>
  <c r="L9358" i="3"/>
  <c r="L9359" i="3"/>
  <c r="L9360" i="3"/>
  <c r="L9361" i="3"/>
  <c r="L9362" i="3"/>
  <c r="L9363" i="3"/>
  <c r="L9364" i="3"/>
  <c r="L9365" i="3"/>
  <c r="L9366" i="3"/>
  <c r="L9367" i="3"/>
  <c r="L9368" i="3"/>
  <c r="L9369" i="3"/>
  <c r="L9370" i="3"/>
  <c r="L9371" i="3"/>
  <c r="L9372" i="3"/>
  <c r="L9373" i="3"/>
  <c r="L9374" i="3"/>
  <c r="L9375" i="3"/>
  <c r="L9376" i="3"/>
  <c r="L9377" i="3"/>
  <c r="L9378" i="3"/>
  <c r="L9379" i="3"/>
  <c r="L9380" i="3"/>
  <c r="L9381" i="3"/>
  <c r="L9382" i="3"/>
  <c r="L9383" i="3"/>
  <c r="L9384" i="3"/>
  <c r="L9385" i="3"/>
  <c r="L9386" i="3"/>
  <c r="L9387" i="3"/>
  <c r="L9388" i="3"/>
  <c r="L9389" i="3"/>
  <c r="L9390" i="3"/>
  <c r="L9391" i="3"/>
  <c r="L9392" i="3"/>
  <c r="L9393" i="3"/>
  <c r="L9394" i="3"/>
  <c r="L9395" i="3"/>
  <c r="L9396" i="3"/>
  <c r="L9397" i="3"/>
  <c r="L9398" i="3"/>
  <c r="L9399" i="3"/>
  <c r="L9400" i="3"/>
  <c r="L9401" i="3"/>
  <c r="L9402" i="3"/>
  <c r="L9403" i="3"/>
  <c r="L9404" i="3"/>
  <c r="L9405" i="3"/>
  <c r="L9406" i="3"/>
  <c r="L9407" i="3"/>
  <c r="L9408" i="3"/>
  <c r="L9409" i="3"/>
  <c r="L9410" i="3"/>
  <c r="L9411" i="3"/>
  <c r="L9412" i="3"/>
  <c r="L9413" i="3"/>
  <c r="L9414" i="3"/>
  <c r="L9415" i="3"/>
  <c r="L9416" i="3"/>
  <c r="L9417" i="3"/>
  <c r="L9418" i="3"/>
  <c r="L9419" i="3"/>
  <c r="L9420" i="3"/>
  <c r="L9421" i="3"/>
  <c r="L9422" i="3"/>
  <c r="L9423" i="3"/>
  <c r="L9424" i="3"/>
  <c r="L9425" i="3"/>
  <c r="L9426" i="3"/>
  <c r="L9427" i="3"/>
  <c r="L9428" i="3"/>
  <c r="L9429" i="3"/>
  <c r="L9430" i="3"/>
  <c r="L9431" i="3"/>
  <c r="L9432" i="3"/>
  <c r="L9433" i="3"/>
  <c r="L9434" i="3"/>
  <c r="L9435" i="3"/>
  <c r="L9436" i="3"/>
  <c r="L9437" i="3"/>
  <c r="L9438" i="3"/>
  <c r="L9439" i="3"/>
  <c r="L9440" i="3"/>
  <c r="L9441" i="3"/>
  <c r="L9442" i="3"/>
  <c r="L9443" i="3"/>
  <c r="L9444" i="3"/>
  <c r="L9445" i="3"/>
  <c r="L9446" i="3"/>
  <c r="L9447" i="3"/>
  <c r="L9448" i="3"/>
  <c r="L9449" i="3"/>
  <c r="L9450" i="3"/>
  <c r="L9451" i="3"/>
  <c r="L9452" i="3"/>
  <c r="L9453" i="3"/>
  <c r="L9454" i="3"/>
  <c r="L9455" i="3"/>
  <c r="L9456" i="3"/>
  <c r="L9457" i="3"/>
  <c r="L9458" i="3"/>
  <c r="L9459" i="3"/>
  <c r="L9460" i="3"/>
  <c r="L9461" i="3"/>
  <c r="L9462" i="3"/>
  <c r="L9463" i="3"/>
  <c r="L9464" i="3"/>
  <c r="L9465" i="3"/>
  <c r="L9466" i="3"/>
  <c r="L9467" i="3"/>
  <c r="L9468" i="3"/>
  <c r="L9469" i="3"/>
  <c r="L9470" i="3"/>
  <c r="L9471" i="3"/>
  <c r="L9472" i="3"/>
  <c r="L9473" i="3"/>
  <c r="L9474" i="3"/>
  <c r="L9475" i="3"/>
  <c r="L9476" i="3"/>
  <c r="L9477" i="3"/>
  <c r="L9478" i="3"/>
  <c r="L9479" i="3"/>
  <c r="L9480" i="3"/>
  <c r="L9481" i="3"/>
  <c r="L9482" i="3"/>
  <c r="L9483" i="3"/>
  <c r="L9484" i="3"/>
  <c r="L9485" i="3"/>
  <c r="L9486" i="3"/>
  <c r="L9487" i="3"/>
  <c r="L9488" i="3"/>
  <c r="L9489" i="3"/>
  <c r="L9490" i="3"/>
  <c r="L9491" i="3"/>
  <c r="L9492" i="3"/>
  <c r="L9493" i="3"/>
  <c r="L9494" i="3"/>
  <c r="L9495" i="3"/>
  <c r="L9496" i="3"/>
  <c r="L9497" i="3"/>
  <c r="L9498" i="3"/>
  <c r="L9499" i="3"/>
  <c r="L9500" i="3"/>
  <c r="L9501" i="3"/>
  <c r="L9502" i="3"/>
  <c r="L9503" i="3"/>
  <c r="L9504" i="3"/>
  <c r="L9505" i="3"/>
  <c r="L9506" i="3"/>
  <c r="L9507" i="3"/>
  <c r="L9508" i="3"/>
  <c r="L9509" i="3"/>
  <c r="L9510" i="3"/>
  <c r="L9511" i="3"/>
  <c r="L9512" i="3"/>
  <c r="L9513" i="3"/>
  <c r="L9514" i="3"/>
  <c r="L9515" i="3"/>
  <c r="L9516" i="3"/>
  <c r="L9517" i="3"/>
  <c r="L9518" i="3"/>
  <c r="L9519" i="3"/>
  <c r="L9520" i="3"/>
  <c r="L9521" i="3"/>
  <c r="L9522" i="3"/>
  <c r="L9523" i="3"/>
  <c r="L9524" i="3"/>
  <c r="L9525" i="3"/>
  <c r="L9526" i="3"/>
  <c r="L9527" i="3"/>
  <c r="L9528" i="3"/>
  <c r="L9529" i="3"/>
  <c r="L9530" i="3"/>
  <c r="L9531" i="3"/>
  <c r="L9532" i="3"/>
  <c r="L9533" i="3"/>
  <c r="L9534" i="3"/>
  <c r="L9535" i="3"/>
  <c r="L9536" i="3"/>
  <c r="L9537" i="3"/>
  <c r="L9538" i="3"/>
  <c r="L9539" i="3"/>
  <c r="L9540" i="3"/>
  <c r="L9541" i="3"/>
  <c r="L9542" i="3"/>
  <c r="L9543" i="3"/>
  <c r="L9544" i="3"/>
  <c r="L9545" i="3"/>
  <c r="L9546" i="3"/>
  <c r="L9547" i="3"/>
  <c r="L9548" i="3"/>
  <c r="L9549" i="3"/>
  <c r="L9550" i="3"/>
  <c r="L9551" i="3"/>
  <c r="L9552" i="3"/>
  <c r="L9553" i="3"/>
  <c r="L9554" i="3"/>
  <c r="L9555" i="3"/>
  <c r="L9556" i="3"/>
  <c r="L9557" i="3"/>
  <c r="L9558" i="3"/>
  <c r="L9559" i="3"/>
  <c r="L9560" i="3"/>
  <c r="L9561" i="3"/>
  <c r="L9562" i="3"/>
  <c r="L9563" i="3"/>
  <c r="L9564" i="3"/>
  <c r="L9565" i="3"/>
  <c r="L9566" i="3"/>
  <c r="L9567" i="3"/>
  <c r="L9568" i="3"/>
  <c r="L9569" i="3"/>
  <c r="L9570" i="3"/>
  <c r="L9571" i="3"/>
  <c r="L9572" i="3"/>
  <c r="L9573" i="3"/>
  <c r="L9574" i="3"/>
  <c r="L9575" i="3"/>
  <c r="L9576" i="3"/>
  <c r="L9577" i="3"/>
  <c r="L9578" i="3"/>
  <c r="L9579" i="3"/>
  <c r="L9580" i="3"/>
  <c r="L9581" i="3"/>
  <c r="L9582" i="3"/>
  <c r="L9583" i="3"/>
  <c r="L9584" i="3"/>
  <c r="L9585" i="3"/>
  <c r="L9586" i="3"/>
  <c r="L9587" i="3"/>
  <c r="L9588" i="3"/>
  <c r="L9589" i="3"/>
  <c r="L9590" i="3"/>
  <c r="L9591" i="3"/>
  <c r="L9592" i="3"/>
  <c r="L9593" i="3"/>
  <c r="L9594" i="3"/>
  <c r="L9595" i="3"/>
  <c r="L9596" i="3"/>
  <c r="L9597" i="3"/>
  <c r="L9598" i="3"/>
  <c r="L9599" i="3"/>
  <c r="L9600" i="3"/>
  <c r="L9601" i="3"/>
  <c r="L9602" i="3"/>
  <c r="L9603" i="3"/>
  <c r="L9604" i="3"/>
  <c r="L9605" i="3"/>
  <c r="L9606" i="3"/>
  <c r="L9607" i="3"/>
  <c r="L9608" i="3"/>
  <c r="L9609" i="3"/>
  <c r="L9610" i="3"/>
  <c r="L9611" i="3"/>
  <c r="L9612" i="3"/>
  <c r="L9613" i="3"/>
  <c r="L9614" i="3"/>
  <c r="L9615" i="3"/>
  <c r="L9616" i="3"/>
  <c r="L9617" i="3"/>
  <c r="L9618" i="3"/>
  <c r="L9619" i="3"/>
  <c r="L9620" i="3"/>
  <c r="L9621" i="3"/>
  <c r="L9622" i="3"/>
  <c r="L9623" i="3"/>
  <c r="L9624" i="3"/>
  <c r="L9625" i="3"/>
  <c r="L9626" i="3"/>
  <c r="L9627" i="3"/>
  <c r="L9628" i="3"/>
  <c r="L9629" i="3"/>
  <c r="L9630" i="3"/>
  <c r="L9631" i="3"/>
  <c r="L9632" i="3"/>
  <c r="L9633" i="3"/>
  <c r="L9634" i="3"/>
  <c r="L9635" i="3"/>
  <c r="L9636" i="3"/>
  <c r="L9637" i="3"/>
  <c r="L9638" i="3"/>
  <c r="L9639" i="3"/>
  <c r="L9640" i="3"/>
  <c r="L9641" i="3"/>
  <c r="L9642" i="3"/>
  <c r="L9643" i="3"/>
  <c r="L9644" i="3"/>
  <c r="L9645" i="3"/>
  <c r="L9646" i="3"/>
  <c r="L9647" i="3"/>
  <c r="L9648" i="3"/>
  <c r="L9649" i="3"/>
  <c r="L9650" i="3"/>
  <c r="L9651" i="3"/>
  <c r="L9652" i="3"/>
  <c r="L9653" i="3"/>
  <c r="L9654" i="3"/>
  <c r="L9655" i="3"/>
  <c r="L9656" i="3"/>
  <c r="L9657" i="3"/>
  <c r="L9658" i="3"/>
  <c r="L9659" i="3"/>
  <c r="L9660" i="3"/>
  <c r="L9661" i="3"/>
  <c r="L9662" i="3"/>
  <c r="L9663" i="3"/>
  <c r="L9664" i="3"/>
  <c r="L9665" i="3"/>
  <c r="L9666" i="3"/>
  <c r="L9667" i="3"/>
  <c r="L9668" i="3"/>
  <c r="L9669" i="3"/>
  <c r="L9670" i="3"/>
  <c r="L9671" i="3"/>
  <c r="L9672" i="3"/>
  <c r="L9673" i="3"/>
  <c r="L9674" i="3"/>
  <c r="L9675" i="3"/>
  <c r="L9676" i="3"/>
  <c r="L9677" i="3"/>
  <c r="L9678" i="3"/>
  <c r="L9679" i="3"/>
  <c r="L9680" i="3"/>
  <c r="L9681" i="3"/>
  <c r="L9682" i="3"/>
  <c r="L9683" i="3"/>
  <c r="L9684" i="3"/>
  <c r="L9685" i="3"/>
  <c r="L9686" i="3"/>
  <c r="L9687" i="3"/>
  <c r="L9688" i="3"/>
  <c r="L9689" i="3"/>
  <c r="L9690" i="3"/>
  <c r="L9691" i="3"/>
  <c r="L9692" i="3"/>
  <c r="L9693" i="3"/>
  <c r="L9694" i="3"/>
  <c r="L9695" i="3"/>
  <c r="L9696" i="3"/>
  <c r="L9697" i="3"/>
  <c r="L9698" i="3"/>
  <c r="L9699" i="3"/>
  <c r="L9700" i="3"/>
  <c r="L9701" i="3"/>
  <c r="L9702" i="3"/>
  <c r="L9703" i="3"/>
  <c r="L9704" i="3"/>
  <c r="L9705" i="3"/>
  <c r="L9706" i="3"/>
  <c r="L9707" i="3"/>
  <c r="L9708" i="3"/>
  <c r="L9709" i="3"/>
  <c r="L9710" i="3"/>
  <c r="L9711" i="3"/>
  <c r="L9712" i="3"/>
  <c r="L9713" i="3"/>
  <c r="L9714" i="3"/>
  <c r="L9715" i="3"/>
  <c r="L9716" i="3"/>
  <c r="L9717" i="3"/>
  <c r="L9718" i="3"/>
  <c r="L9719" i="3"/>
  <c r="L9720" i="3"/>
  <c r="L9721" i="3"/>
  <c r="L9722" i="3"/>
  <c r="L9723" i="3"/>
  <c r="L9724" i="3"/>
  <c r="L9725" i="3"/>
  <c r="L9726" i="3"/>
  <c r="L9727" i="3"/>
  <c r="L9728" i="3"/>
  <c r="L9729" i="3"/>
  <c r="L9730" i="3"/>
  <c r="L9731" i="3"/>
  <c r="L9732" i="3"/>
  <c r="L9733" i="3"/>
  <c r="L9734" i="3"/>
  <c r="L9735" i="3"/>
  <c r="L9736" i="3"/>
  <c r="L9737" i="3"/>
  <c r="L9738" i="3"/>
  <c r="L9739" i="3"/>
  <c r="L9740" i="3"/>
  <c r="L9741" i="3"/>
  <c r="L9742" i="3"/>
  <c r="L9743" i="3"/>
  <c r="L9744" i="3"/>
  <c r="L9745" i="3"/>
  <c r="L9746" i="3"/>
  <c r="L9747" i="3"/>
  <c r="L9748" i="3"/>
  <c r="L9749" i="3"/>
  <c r="L9750" i="3"/>
  <c r="L9751" i="3"/>
  <c r="L9752" i="3"/>
  <c r="L9753" i="3"/>
  <c r="L9754" i="3"/>
  <c r="L9755" i="3"/>
  <c r="L9756" i="3"/>
  <c r="L9757" i="3"/>
  <c r="L9758" i="3"/>
  <c r="L9759" i="3"/>
  <c r="L9760" i="3"/>
  <c r="L9761" i="3"/>
  <c r="L9762" i="3"/>
  <c r="L9763" i="3"/>
  <c r="L9764" i="3"/>
  <c r="L9765" i="3"/>
  <c r="L9766" i="3"/>
  <c r="L9767" i="3"/>
  <c r="L9768" i="3"/>
  <c r="L9769" i="3"/>
  <c r="L9770" i="3"/>
  <c r="L9771" i="3"/>
  <c r="L9772" i="3"/>
  <c r="L9773" i="3"/>
  <c r="L9774" i="3"/>
  <c r="L9775" i="3"/>
  <c r="L9776" i="3"/>
  <c r="L9777" i="3"/>
  <c r="L9778" i="3"/>
  <c r="L9779" i="3"/>
  <c r="L9780" i="3"/>
  <c r="L9781" i="3"/>
  <c r="L9782" i="3"/>
  <c r="L9783" i="3"/>
  <c r="L9784" i="3"/>
  <c r="L9785" i="3"/>
  <c r="L9786" i="3"/>
  <c r="L9787" i="3"/>
  <c r="L9788" i="3"/>
  <c r="L9789" i="3"/>
  <c r="L9790" i="3"/>
  <c r="L9791" i="3"/>
  <c r="L9792" i="3"/>
  <c r="L9793" i="3"/>
  <c r="L9794" i="3"/>
  <c r="L9795" i="3"/>
  <c r="L9796" i="3"/>
  <c r="L9797" i="3"/>
  <c r="L9798" i="3"/>
  <c r="L9799" i="3"/>
  <c r="L9800" i="3"/>
  <c r="L9801" i="3"/>
  <c r="L9802" i="3"/>
  <c r="L9803" i="3"/>
  <c r="L9804" i="3"/>
  <c r="L9805" i="3"/>
  <c r="L9806" i="3"/>
  <c r="L9807" i="3"/>
  <c r="L9808" i="3"/>
  <c r="L9809" i="3"/>
  <c r="L9810" i="3"/>
  <c r="L9811" i="3"/>
  <c r="L9812" i="3"/>
  <c r="L9813" i="3"/>
  <c r="L9814" i="3"/>
  <c r="L9815" i="3"/>
  <c r="L9816" i="3"/>
  <c r="L9817" i="3"/>
  <c r="L9818" i="3"/>
  <c r="L9819" i="3"/>
  <c r="L9820" i="3"/>
  <c r="L9821" i="3"/>
  <c r="L9822" i="3"/>
  <c r="L9823" i="3"/>
  <c r="L9824" i="3"/>
  <c r="L9825" i="3"/>
  <c r="L9826" i="3"/>
  <c r="L9827" i="3"/>
  <c r="L9828" i="3"/>
  <c r="L9829" i="3"/>
  <c r="L9830" i="3"/>
  <c r="L9831" i="3"/>
  <c r="L9832" i="3"/>
  <c r="L9833" i="3"/>
  <c r="L9834" i="3"/>
  <c r="L9835" i="3"/>
  <c r="L9836" i="3"/>
  <c r="L9837" i="3"/>
  <c r="L9838" i="3"/>
  <c r="L9839" i="3"/>
  <c r="L9840" i="3"/>
  <c r="L9841" i="3"/>
  <c r="L9842" i="3"/>
  <c r="L9843" i="3"/>
  <c r="L9844" i="3"/>
  <c r="L9845" i="3"/>
  <c r="L9846" i="3"/>
  <c r="L9847" i="3"/>
  <c r="L9848" i="3"/>
  <c r="L9849" i="3"/>
  <c r="L9850" i="3"/>
  <c r="L9851" i="3"/>
  <c r="L9852" i="3"/>
  <c r="L9853" i="3"/>
  <c r="L9854" i="3"/>
  <c r="L9855" i="3"/>
  <c r="L9856" i="3"/>
  <c r="L9857" i="3"/>
  <c r="L9858" i="3"/>
  <c r="L9859" i="3"/>
  <c r="L9860" i="3"/>
  <c r="L9861" i="3"/>
  <c r="L9862" i="3"/>
  <c r="L9863" i="3"/>
  <c r="L9864" i="3"/>
  <c r="L9865" i="3"/>
  <c r="L9866" i="3"/>
  <c r="L9867" i="3"/>
  <c r="L9868" i="3"/>
  <c r="L9869" i="3"/>
  <c r="L9870" i="3"/>
  <c r="L9871" i="3"/>
  <c r="L9872" i="3"/>
  <c r="L9873" i="3"/>
  <c r="L9874" i="3"/>
  <c r="L9875" i="3"/>
  <c r="L9876" i="3"/>
  <c r="L9877" i="3"/>
  <c r="L9878" i="3"/>
  <c r="L9879" i="3"/>
  <c r="L9880" i="3"/>
  <c r="L9881" i="3"/>
  <c r="L9882" i="3"/>
  <c r="L9883" i="3"/>
  <c r="L9884" i="3"/>
  <c r="L9885" i="3"/>
  <c r="L9886" i="3"/>
  <c r="L9887" i="3"/>
  <c r="L9888" i="3"/>
  <c r="L9889" i="3"/>
  <c r="L9890" i="3"/>
  <c r="L9891" i="3"/>
  <c r="L9892" i="3"/>
  <c r="L9893" i="3"/>
  <c r="L9894" i="3"/>
  <c r="L9895" i="3"/>
  <c r="L9896" i="3"/>
  <c r="L9897" i="3"/>
  <c r="L9898" i="3"/>
  <c r="L9899" i="3"/>
  <c r="L9900" i="3"/>
  <c r="L9901" i="3"/>
  <c r="L9902" i="3"/>
  <c r="L9903" i="3"/>
  <c r="L9904" i="3"/>
  <c r="L9905" i="3"/>
  <c r="L9906" i="3"/>
  <c r="L9907" i="3"/>
  <c r="L9908" i="3"/>
  <c r="L9909" i="3"/>
  <c r="L9910" i="3"/>
  <c r="L9911" i="3"/>
  <c r="L9912" i="3"/>
  <c r="L9913" i="3"/>
  <c r="L9914" i="3"/>
  <c r="L9915" i="3"/>
  <c r="L9916" i="3"/>
  <c r="L9917" i="3"/>
  <c r="L9918" i="3"/>
  <c r="L9919" i="3"/>
  <c r="L9920" i="3"/>
  <c r="L9921" i="3"/>
  <c r="L9922" i="3"/>
  <c r="L9923" i="3"/>
  <c r="L9924" i="3"/>
  <c r="L9925" i="3"/>
  <c r="L9926" i="3"/>
  <c r="L9927" i="3"/>
  <c r="L9928" i="3"/>
  <c r="L9929" i="3"/>
  <c r="L9930" i="3"/>
  <c r="L9931" i="3"/>
  <c r="L9932" i="3"/>
  <c r="L9933" i="3"/>
  <c r="L9934" i="3"/>
  <c r="L9935" i="3"/>
  <c r="L9936" i="3"/>
  <c r="L9937" i="3"/>
  <c r="L9938" i="3"/>
  <c r="L9939" i="3"/>
  <c r="L9940" i="3"/>
  <c r="L9941" i="3"/>
  <c r="L9942" i="3"/>
  <c r="L9943" i="3"/>
  <c r="L9944" i="3"/>
  <c r="L9945" i="3"/>
  <c r="L9946" i="3"/>
  <c r="L9947" i="3"/>
  <c r="L9948" i="3"/>
  <c r="L9949" i="3"/>
  <c r="L9950" i="3"/>
  <c r="L9951" i="3"/>
  <c r="L9952" i="3"/>
  <c r="L9953" i="3"/>
  <c r="L9954" i="3"/>
  <c r="L9955" i="3"/>
  <c r="L9956" i="3"/>
  <c r="L9957" i="3"/>
  <c r="L9958" i="3"/>
  <c r="L9959" i="3"/>
  <c r="L9960" i="3"/>
  <c r="L9961" i="3"/>
  <c r="L9962" i="3"/>
  <c r="L9963" i="3"/>
  <c r="L9964" i="3"/>
  <c r="L9965" i="3"/>
  <c r="L9966" i="3"/>
  <c r="L9967" i="3"/>
  <c r="L9968" i="3"/>
  <c r="L9969" i="3"/>
  <c r="L9970" i="3"/>
  <c r="L9971" i="3"/>
  <c r="L9972" i="3"/>
  <c r="L9973" i="3"/>
  <c r="L9974" i="3"/>
  <c r="L9975" i="3"/>
  <c r="L9976" i="3"/>
  <c r="L9977" i="3"/>
  <c r="L9978" i="3"/>
  <c r="L9979" i="3"/>
  <c r="L9980" i="3"/>
  <c r="L9981" i="3"/>
  <c r="L9982" i="3"/>
  <c r="L9983" i="3"/>
  <c r="L9984" i="3"/>
  <c r="L9985" i="3"/>
  <c r="L9986" i="3"/>
  <c r="L9987" i="3"/>
  <c r="L9988" i="3"/>
  <c r="L9989" i="3"/>
  <c r="L9990" i="3"/>
  <c r="L9991" i="3"/>
  <c r="L9992" i="3"/>
  <c r="L9993" i="3"/>
  <c r="L9994" i="3"/>
  <c r="L9995" i="3"/>
  <c r="L9996" i="3"/>
  <c r="L9997" i="3"/>
  <c r="L9998" i="3"/>
  <c r="L9999" i="3"/>
  <c r="L10000" i="3"/>
  <c r="L10001" i="3"/>
  <c r="L10002" i="3"/>
  <c r="L10003" i="3"/>
  <c r="L10004" i="3"/>
  <c r="L10005" i="3"/>
  <c r="L10006" i="3"/>
  <c r="L10007" i="3"/>
  <c r="L10008" i="3"/>
  <c r="L10009" i="3"/>
  <c r="L10010" i="3"/>
  <c r="L10011" i="3"/>
  <c r="L10012" i="3"/>
  <c r="L10013" i="3"/>
  <c r="L10014" i="3"/>
  <c r="L10015" i="3"/>
  <c r="L10016" i="3"/>
  <c r="L10017" i="3"/>
  <c r="L10018" i="3"/>
  <c r="L10019" i="3"/>
  <c r="L10020" i="3"/>
  <c r="L10021" i="3"/>
  <c r="L10022" i="3"/>
  <c r="L10023" i="3"/>
  <c r="L10024" i="3"/>
  <c r="L10025" i="3"/>
  <c r="L10026" i="3"/>
  <c r="L10027" i="3"/>
  <c r="L10028" i="3"/>
  <c r="L10029" i="3"/>
  <c r="L10030" i="3"/>
  <c r="L10031" i="3"/>
  <c r="L10032" i="3"/>
  <c r="L10033" i="3"/>
  <c r="L10034" i="3"/>
  <c r="L10035" i="3"/>
  <c r="L10036" i="3"/>
  <c r="L10037" i="3"/>
  <c r="L10038" i="3"/>
  <c r="L10039" i="3"/>
  <c r="L10040" i="3"/>
  <c r="L10041" i="3"/>
  <c r="L10042" i="3"/>
  <c r="L10043" i="3"/>
  <c r="L10044" i="3"/>
  <c r="L10045" i="3"/>
  <c r="L10046" i="3"/>
  <c r="L10047" i="3"/>
  <c r="L10048" i="3"/>
  <c r="L10049" i="3"/>
  <c r="L10050" i="3"/>
  <c r="L10051" i="3"/>
  <c r="L10052" i="3"/>
  <c r="L10053" i="3"/>
  <c r="L10054" i="3"/>
  <c r="L10055" i="3"/>
  <c r="L10056" i="3"/>
  <c r="L10057" i="3"/>
  <c r="L10058" i="3"/>
  <c r="L10059" i="3"/>
  <c r="L10060" i="3"/>
  <c r="L10061" i="3"/>
  <c r="L10062" i="3"/>
  <c r="L10063" i="3"/>
  <c r="L10064" i="3"/>
  <c r="L10065" i="3"/>
  <c r="L10066" i="3"/>
  <c r="L10067" i="3"/>
  <c r="L10068" i="3"/>
  <c r="L10069" i="3"/>
  <c r="L10070" i="3"/>
  <c r="L10071" i="3"/>
  <c r="L10072" i="3"/>
  <c r="L10073" i="3"/>
  <c r="L10074" i="3"/>
  <c r="L10075" i="3"/>
  <c r="L10076" i="3"/>
  <c r="L10077" i="3"/>
  <c r="L10078" i="3"/>
  <c r="L10079" i="3"/>
  <c r="L10080" i="3"/>
  <c r="L10081" i="3"/>
  <c r="L10082" i="3"/>
  <c r="L10083" i="3"/>
  <c r="L10084" i="3"/>
  <c r="L10085" i="3"/>
  <c r="L10086" i="3"/>
  <c r="L10087" i="3"/>
  <c r="L10088" i="3"/>
  <c r="L10089" i="3"/>
  <c r="L10090" i="3"/>
  <c r="L10091" i="3"/>
  <c r="L10092" i="3"/>
  <c r="L10093" i="3"/>
  <c r="L10094" i="3"/>
  <c r="L10095" i="3"/>
  <c r="L10096" i="3"/>
  <c r="L10097" i="3"/>
  <c r="L10098" i="3"/>
  <c r="L10099" i="3"/>
  <c r="L10100" i="3"/>
  <c r="L10101" i="3"/>
  <c r="L10102" i="3"/>
  <c r="L10103" i="3"/>
  <c r="L10104" i="3"/>
  <c r="L10105" i="3"/>
  <c r="L10106" i="3"/>
  <c r="L10107" i="3"/>
  <c r="L10108" i="3"/>
  <c r="L10109" i="3"/>
  <c r="L10110" i="3"/>
  <c r="L10111" i="3"/>
  <c r="L10112" i="3"/>
  <c r="L10113" i="3"/>
  <c r="L10114" i="3"/>
  <c r="L10115" i="3"/>
  <c r="L10116" i="3"/>
  <c r="L10117" i="3"/>
  <c r="L10118" i="3"/>
  <c r="L10119" i="3"/>
  <c r="L10120" i="3"/>
  <c r="L10121" i="3"/>
  <c r="L10122" i="3"/>
  <c r="L10123" i="3"/>
  <c r="L10124" i="3"/>
  <c r="L10125" i="3"/>
  <c r="L10126" i="3"/>
  <c r="L10127" i="3"/>
  <c r="L10128" i="3"/>
  <c r="L10129" i="3"/>
  <c r="L10130" i="3"/>
  <c r="L10131" i="3"/>
  <c r="L10132" i="3"/>
  <c r="L10133" i="3"/>
  <c r="L10134" i="3"/>
  <c r="L10135" i="3"/>
  <c r="L10136" i="3"/>
  <c r="L10137" i="3"/>
  <c r="L10138" i="3"/>
  <c r="L10139" i="3"/>
  <c r="L10140" i="3"/>
  <c r="L10141" i="3"/>
  <c r="L10142" i="3"/>
  <c r="L10143" i="3"/>
  <c r="L10144" i="3"/>
  <c r="L10145" i="3"/>
  <c r="L10146" i="3"/>
  <c r="L10147" i="3"/>
  <c r="L10148" i="3"/>
  <c r="L10149" i="3"/>
  <c r="L10150" i="3"/>
  <c r="L10151" i="3"/>
  <c r="L10152" i="3"/>
  <c r="L10153" i="3"/>
  <c r="L10154" i="3"/>
  <c r="L10155" i="3"/>
  <c r="L10156" i="3"/>
  <c r="L10157" i="3"/>
  <c r="L10158" i="3"/>
  <c r="L10159" i="3"/>
  <c r="L10160" i="3"/>
  <c r="L10161" i="3"/>
  <c r="L10162" i="3"/>
  <c r="L10163" i="3"/>
  <c r="L10164" i="3"/>
  <c r="L10165" i="3"/>
  <c r="L10166" i="3"/>
  <c r="L10167" i="3"/>
  <c r="L10168" i="3"/>
  <c r="L10169" i="3"/>
  <c r="L10170" i="3"/>
  <c r="L10171" i="3"/>
  <c r="L10172" i="3"/>
  <c r="L10173" i="3"/>
  <c r="L10174" i="3"/>
  <c r="L10175" i="3"/>
  <c r="L10176" i="3"/>
  <c r="L10177" i="3"/>
  <c r="L10178" i="3"/>
  <c r="L10179" i="3"/>
  <c r="L10180" i="3"/>
  <c r="L10181" i="3"/>
  <c r="L10182" i="3"/>
  <c r="L10183" i="3"/>
  <c r="L10184" i="3"/>
  <c r="L10185" i="3"/>
  <c r="L10186" i="3"/>
  <c r="L10187" i="3"/>
  <c r="L10188" i="3"/>
  <c r="L10189" i="3"/>
  <c r="L10190" i="3"/>
  <c r="L10191" i="3"/>
  <c r="L10192" i="3"/>
  <c r="L10193" i="3"/>
  <c r="L10194" i="3"/>
  <c r="L10195" i="3"/>
  <c r="L10196" i="3"/>
  <c r="L10197" i="3"/>
  <c r="L10198" i="3"/>
  <c r="L10199" i="3"/>
  <c r="L10200" i="3"/>
  <c r="L10201" i="3"/>
  <c r="L10202" i="3"/>
  <c r="L10203" i="3"/>
  <c r="L10204" i="3"/>
  <c r="L10205" i="3"/>
  <c r="L10206" i="3"/>
  <c r="L10207" i="3"/>
  <c r="L10208" i="3"/>
  <c r="L10209" i="3"/>
  <c r="L10210" i="3"/>
  <c r="L10211" i="3"/>
  <c r="L10212" i="3"/>
  <c r="L10213" i="3"/>
  <c r="L10214" i="3"/>
  <c r="L10215" i="3"/>
  <c r="L10216" i="3"/>
  <c r="L10217" i="3"/>
  <c r="L10218" i="3"/>
  <c r="L10219" i="3"/>
  <c r="L10220" i="3"/>
  <c r="L10221" i="3"/>
  <c r="L10222" i="3"/>
  <c r="L10223" i="3"/>
  <c r="L10224" i="3"/>
  <c r="L10225" i="3"/>
  <c r="L10226" i="3"/>
  <c r="L10227" i="3"/>
  <c r="L10228" i="3"/>
  <c r="L10229" i="3"/>
  <c r="L10230" i="3"/>
  <c r="L10231" i="3"/>
  <c r="L10232" i="3"/>
  <c r="L10233" i="3"/>
  <c r="L10234" i="3"/>
  <c r="L10235" i="3"/>
  <c r="L10236" i="3"/>
  <c r="L10237" i="3"/>
  <c r="L10238" i="3"/>
  <c r="L10239" i="3"/>
  <c r="L10240" i="3"/>
  <c r="L10241" i="3"/>
  <c r="L10242" i="3"/>
  <c r="L10243" i="3"/>
  <c r="L10244" i="3"/>
  <c r="L10245" i="3"/>
  <c r="L10246" i="3"/>
  <c r="L10247" i="3"/>
  <c r="L10248" i="3"/>
  <c r="L10249" i="3"/>
  <c r="L10250" i="3"/>
  <c r="L10251" i="3"/>
  <c r="L10252" i="3"/>
  <c r="L10253" i="3"/>
  <c r="L10254" i="3"/>
  <c r="L10255" i="3"/>
  <c r="L10256" i="3"/>
  <c r="L10257" i="3"/>
  <c r="L10258" i="3"/>
  <c r="L10259" i="3"/>
  <c r="L10260" i="3"/>
  <c r="L10261" i="3"/>
  <c r="L10262" i="3"/>
  <c r="L10263" i="3"/>
  <c r="L10264" i="3"/>
  <c r="L10265" i="3"/>
  <c r="L10266" i="3"/>
  <c r="L10267" i="3"/>
  <c r="L10268" i="3"/>
  <c r="L10269" i="3"/>
  <c r="L10270" i="3"/>
  <c r="L10271" i="3"/>
  <c r="L10272" i="3"/>
  <c r="L10273" i="3"/>
  <c r="L10274" i="3"/>
  <c r="L10275" i="3"/>
  <c r="L10276" i="3"/>
  <c r="L10277" i="3"/>
  <c r="L10278" i="3"/>
  <c r="L10279" i="3"/>
  <c r="L10280" i="3"/>
  <c r="L10281" i="3"/>
  <c r="L10282" i="3"/>
  <c r="L10283" i="3"/>
  <c r="L10284" i="3"/>
  <c r="L10285" i="3"/>
  <c r="L10286" i="3"/>
  <c r="L10287" i="3"/>
  <c r="L10288" i="3"/>
  <c r="L10289" i="3"/>
  <c r="L10290" i="3"/>
  <c r="L10291" i="3"/>
  <c r="L10292" i="3"/>
  <c r="L10293" i="3"/>
  <c r="L10294" i="3"/>
  <c r="L10295" i="3"/>
  <c r="L10296" i="3"/>
  <c r="L10297" i="3"/>
  <c r="L10298" i="3"/>
  <c r="L10299" i="3"/>
  <c r="L10300" i="3"/>
  <c r="L10301" i="3"/>
  <c r="L10302" i="3"/>
  <c r="L10303" i="3"/>
  <c r="L10304" i="3"/>
  <c r="L10305" i="3"/>
  <c r="L10306" i="3"/>
  <c r="L10307" i="3"/>
  <c r="L10308" i="3"/>
  <c r="L10309" i="3"/>
  <c r="L10310" i="3"/>
  <c r="L10311" i="3"/>
  <c r="L10312" i="3"/>
  <c r="L10313" i="3"/>
  <c r="L10314" i="3"/>
  <c r="L10315" i="3"/>
  <c r="L10316" i="3"/>
  <c r="L10317" i="3"/>
  <c r="L10318" i="3"/>
  <c r="L10319" i="3"/>
  <c r="L10320" i="3"/>
  <c r="L10321" i="3"/>
  <c r="L10322" i="3"/>
  <c r="L10323" i="3"/>
  <c r="L10324" i="3"/>
  <c r="L10325" i="3"/>
  <c r="L10326" i="3"/>
  <c r="L10327" i="3"/>
  <c r="L10328" i="3"/>
  <c r="L10329" i="3"/>
  <c r="L10330" i="3"/>
  <c r="L10331" i="3"/>
  <c r="L10332" i="3"/>
  <c r="L10333" i="3"/>
  <c r="L10334" i="3"/>
  <c r="L10335" i="3"/>
  <c r="L10336" i="3"/>
  <c r="L10337" i="3"/>
  <c r="L10338" i="3"/>
  <c r="L10339" i="3"/>
  <c r="L10340" i="3"/>
  <c r="L10341" i="3"/>
  <c r="L10342" i="3"/>
  <c r="L10343" i="3"/>
  <c r="L10344" i="3"/>
  <c r="L10345" i="3"/>
  <c r="L10346" i="3"/>
  <c r="L10347" i="3"/>
  <c r="L10348" i="3"/>
  <c r="L10349" i="3"/>
  <c r="L10350" i="3"/>
  <c r="L10351" i="3"/>
  <c r="L10352" i="3"/>
  <c r="L10353" i="3"/>
  <c r="L10354" i="3"/>
  <c r="L10355" i="3"/>
  <c r="L10356" i="3"/>
  <c r="L10357" i="3"/>
  <c r="L10358" i="3"/>
  <c r="L10359" i="3"/>
  <c r="L10360" i="3"/>
  <c r="L10361" i="3"/>
  <c r="L10362" i="3"/>
  <c r="L10363" i="3"/>
  <c r="L10364" i="3"/>
  <c r="L10365" i="3"/>
  <c r="L10366" i="3"/>
  <c r="L10367" i="3"/>
  <c r="L10368" i="3"/>
  <c r="L10369" i="3"/>
  <c r="L10370" i="3"/>
  <c r="L10371" i="3"/>
  <c r="L10372" i="3"/>
  <c r="L10373" i="3"/>
  <c r="L10374" i="3"/>
  <c r="L10375" i="3"/>
  <c r="L10376" i="3"/>
  <c r="L10377" i="3"/>
  <c r="L10378" i="3"/>
  <c r="L10379" i="3"/>
  <c r="L10380" i="3"/>
  <c r="L10381" i="3"/>
  <c r="L10382" i="3"/>
  <c r="L10383" i="3"/>
  <c r="L10384" i="3"/>
  <c r="L10385" i="3"/>
  <c r="L10386" i="3"/>
  <c r="L10387" i="3"/>
  <c r="L10388" i="3"/>
  <c r="L10389" i="3"/>
  <c r="L10390" i="3"/>
  <c r="L10391" i="3"/>
  <c r="L10392" i="3"/>
  <c r="L10393" i="3"/>
  <c r="L10394" i="3"/>
  <c r="L10395" i="3"/>
  <c r="L10396" i="3"/>
  <c r="L10397" i="3"/>
  <c r="L10398" i="3"/>
  <c r="L10399" i="3"/>
  <c r="L10400" i="3"/>
  <c r="L10401" i="3"/>
  <c r="L10402" i="3"/>
  <c r="L10403" i="3"/>
  <c r="L10404" i="3"/>
  <c r="L10405" i="3"/>
  <c r="L10406" i="3"/>
  <c r="L10407" i="3"/>
  <c r="L10408" i="3"/>
  <c r="L10409" i="3"/>
  <c r="L10410" i="3"/>
  <c r="L10411" i="3"/>
  <c r="L10412" i="3"/>
  <c r="L10413" i="3"/>
  <c r="L10414" i="3"/>
  <c r="L10415" i="3"/>
  <c r="L10416" i="3"/>
  <c r="L10417" i="3"/>
  <c r="L10418" i="3"/>
  <c r="L10419" i="3"/>
  <c r="L10420" i="3"/>
  <c r="L10421" i="3"/>
  <c r="L10422" i="3"/>
  <c r="L10423" i="3"/>
  <c r="L10424" i="3"/>
  <c r="L10425" i="3"/>
  <c r="L10426" i="3"/>
  <c r="L10427" i="3"/>
  <c r="L10428" i="3"/>
  <c r="L10429" i="3"/>
  <c r="L10430" i="3"/>
  <c r="L10431" i="3"/>
  <c r="L10432" i="3"/>
  <c r="L10433" i="3"/>
  <c r="L10434" i="3"/>
  <c r="L10435" i="3"/>
  <c r="L10436" i="3"/>
  <c r="L10437" i="3"/>
  <c r="L10438" i="3"/>
  <c r="L10439" i="3"/>
  <c r="L10440" i="3"/>
  <c r="L10441" i="3"/>
  <c r="L10442" i="3"/>
  <c r="L10443" i="3"/>
  <c r="L10444" i="3"/>
  <c r="L10445" i="3"/>
  <c r="L10446" i="3"/>
  <c r="L10447" i="3"/>
  <c r="L10448" i="3"/>
  <c r="L10449" i="3"/>
  <c r="L10450" i="3"/>
  <c r="L10451" i="3"/>
  <c r="L10452" i="3"/>
  <c r="L10453" i="3"/>
  <c r="L10454" i="3"/>
  <c r="L10455" i="3"/>
  <c r="L10456" i="3"/>
  <c r="L10457" i="3"/>
  <c r="L10458" i="3"/>
  <c r="L10459" i="3"/>
  <c r="L10460" i="3"/>
  <c r="L10461" i="3"/>
  <c r="L10462" i="3"/>
  <c r="L10463" i="3"/>
  <c r="L10464" i="3"/>
  <c r="L10465" i="3"/>
  <c r="L10466" i="3"/>
  <c r="L10467" i="3"/>
  <c r="L10468" i="3"/>
  <c r="L10469" i="3"/>
  <c r="L10470" i="3"/>
  <c r="L10471" i="3"/>
  <c r="L10472" i="3"/>
  <c r="L10473" i="3"/>
  <c r="L10474" i="3"/>
  <c r="L10475" i="3"/>
  <c r="L10476" i="3"/>
  <c r="L10477" i="3"/>
  <c r="L10478" i="3"/>
  <c r="L10479" i="3"/>
  <c r="L10480" i="3"/>
  <c r="L10481" i="3"/>
  <c r="L10482" i="3"/>
  <c r="L10483" i="3"/>
  <c r="L10484" i="3"/>
  <c r="L10485" i="3"/>
  <c r="L10486" i="3"/>
  <c r="L10487" i="3"/>
  <c r="L10488" i="3"/>
  <c r="L10489" i="3"/>
  <c r="L10490" i="3"/>
  <c r="L10491" i="3"/>
  <c r="L10492" i="3"/>
  <c r="L10493" i="3"/>
  <c r="L10494" i="3"/>
  <c r="L10495" i="3"/>
  <c r="L10496" i="3"/>
  <c r="L10497" i="3"/>
  <c r="L10498" i="3"/>
  <c r="L10499" i="3"/>
  <c r="L10500" i="3"/>
  <c r="L10501" i="3"/>
  <c r="L10502" i="3"/>
  <c r="L10503" i="3"/>
  <c r="L10504" i="3"/>
  <c r="L10505" i="3"/>
  <c r="L10506" i="3"/>
  <c r="L10507" i="3"/>
  <c r="L10508" i="3"/>
  <c r="L10509" i="3"/>
  <c r="L10510" i="3"/>
  <c r="L10511" i="3"/>
  <c r="L10512" i="3"/>
  <c r="L10513" i="3"/>
  <c r="L10514" i="3"/>
  <c r="L10515" i="3"/>
  <c r="L10516" i="3"/>
  <c r="L10517" i="3"/>
  <c r="L10518" i="3"/>
  <c r="L10519" i="3"/>
  <c r="L10520" i="3"/>
  <c r="L10521" i="3"/>
  <c r="L10522" i="3"/>
  <c r="L10523" i="3"/>
  <c r="L10524" i="3"/>
  <c r="L10525" i="3"/>
  <c r="L10526" i="3"/>
  <c r="L10527" i="3"/>
  <c r="L10528" i="3"/>
  <c r="L10529" i="3"/>
  <c r="L10530" i="3"/>
  <c r="L10531" i="3"/>
  <c r="L10532" i="3"/>
  <c r="L10533" i="3"/>
  <c r="L10534" i="3"/>
  <c r="L10535" i="3"/>
  <c r="L10536" i="3"/>
  <c r="L10537" i="3"/>
  <c r="L10538" i="3"/>
  <c r="L10539" i="3"/>
  <c r="L10540" i="3"/>
  <c r="L10541" i="3"/>
  <c r="L10542" i="3"/>
  <c r="L10543" i="3"/>
  <c r="L10544" i="3"/>
  <c r="L10545" i="3"/>
  <c r="L10546" i="3"/>
  <c r="L10547" i="3"/>
  <c r="L10548" i="3"/>
  <c r="L10549" i="3"/>
  <c r="L10550" i="3"/>
  <c r="L10551" i="3"/>
  <c r="L10552" i="3"/>
  <c r="L10553" i="3"/>
  <c r="L10554" i="3"/>
  <c r="L10555" i="3"/>
  <c r="L10556" i="3"/>
  <c r="L10557" i="3"/>
  <c r="L10558" i="3"/>
  <c r="L10559" i="3"/>
  <c r="L10560" i="3"/>
  <c r="L10561" i="3"/>
  <c r="L10562" i="3"/>
  <c r="L10563" i="3"/>
  <c r="L10564" i="3"/>
  <c r="L10565" i="3"/>
  <c r="L10566" i="3"/>
  <c r="L10567" i="3"/>
  <c r="L10568" i="3"/>
  <c r="L10569" i="3"/>
  <c r="L10570" i="3"/>
  <c r="L10571" i="3"/>
  <c r="L10572" i="3"/>
  <c r="L10573" i="3"/>
  <c r="L10574" i="3"/>
  <c r="L10575" i="3"/>
  <c r="L10576" i="3"/>
  <c r="L10577" i="3"/>
  <c r="L10578" i="3"/>
  <c r="L10579" i="3"/>
  <c r="L10580" i="3"/>
  <c r="L10581" i="3"/>
  <c r="L10582" i="3"/>
  <c r="L10583" i="3"/>
  <c r="L10584" i="3"/>
  <c r="L10585" i="3"/>
  <c r="L10586" i="3"/>
  <c r="L10587" i="3"/>
  <c r="L10588" i="3"/>
  <c r="L10589" i="3"/>
  <c r="L10590" i="3"/>
  <c r="L10591" i="3"/>
  <c r="L10592" i="3"/>
  <c r="L10593" i="3"/>
  <c r="L10594" i="3"/>
  <c r="L10595" i="3"/>
  <c r="L10596" i="3"/>
  <c r="L10597" i="3"/>
  <c r="L10598" i="3"/>
  <c r="L10599" i="3"/>
  <c r="L10600" i="3"/>
  <c r="L10601" i="3"/>
  <c r="L10602" i="3"/>
  <c r="L10603" i="3"/>
  <c r="L10604" i="3"/>
  <c r="L10605" i="3"/>
  <c r="L10606" i="3"/>
  <c r="L10607" i="3"/>
  <c r="L10608" i="3"/>
  <c r="L10609" i="3"/>
  <c r="L10610" i="3"/>
  <c r="L10611" i="3"/>
  <c r="L10612" i="3"/>
  <c r="L10613" i="3"/>
  <c r="L10614" i="3"/>
  <c r="L10615" i="3"/>
  <c r="L10616" i="3"/>
  <c r="L10617" i="3"/>
  <c r="L10618" i="3"/>
  <c r="L10619" i="3"/>
  <c r="L10620" i="3"/>
  <c r="L10621" i="3"/>
  <c r="L10622" i="3"/>
  <c r="L10623" i="3"/>
  <c r="L10624" i="3"/>
  <c r="L10625" i="3"/>
  <c r="L10626" i="3"/>
  <c r="L10627" i="3"/>
  <c r="L10628" i="3"/>
  <c r="L10629" i="3"/>
  <c r="L10630" i="3"/>
  <c r="L10631" i="3"/>
  <c r="L10632" i="3"/>
  <c r="L10633" i="3"/>
  <c r="L10634" i="3"/>
  <c r="L10635" i="3"/>
  <c r="L10636" i="3"/>
  <c r="L10637" i="3"/>
  <c r="L10638" i="3"/>
  <c r="L10639" i="3"/>
  <c r="L10640" i="3"/>
  <c r="L10641" i="3"/>
  <c r="L10642" i="3"/>
  <c r="L10643" i="3"/>
  <c r="L10644" i="3"/>
  <c r="L10645" i="3"/>
  <c r="L10646" i="3"/>
  <c r="L10647" i="3"/>
  <c r="L10648" i="3"/>
  <c r="L10649" i="3"/>
  <c r="L10650" i="3"/>
  <c r="L10651" i="3"/>
  <c r="L10652" i="3"/>
  <c r="L10653" i="3"/>
  <c r="L10654" i="3"/>
  <c r="L10655" i="3"/>
  <c r="L10656" i="3"/>
  <c r="L10657" i="3"/>
  <c r="L10658" i="3"/>
  <c r="L10659" i="3"/>
  <c r="L10660" i="3"/>
  <c r="L10661" i="3"/>
  <c r="L10662" i="3"/>
  <c r="L10663" i="3"/>
  <c r="L10664" i="3"/>
  <c r="L10665" i="3"/>
  <c r="L10666" i="3"/>
  <c r="L10667" i="3"/>
  <c r="L10668" i="3"/>
  <c r="L10669" i="3"/>
  <c r="L10670" i="3"/>
  <c r="L10671" i="3"/>
  <c r="L10672" i="3"/>
  <c r="L10673" i="3"/>
  <c r="L10674" i="3"/>
  <c r="L10675" i="3"/>
  <c r="L10676" i="3"/>
  <c r="L10677" i="3"/>
  <c r="L10678" i="3"/>
  <c r="L10679" i="3"/>
  <c r="L10680" i="3"/>
  <c r="L10681" i="3"/>
  <c r="L10682" i="3"/>
  <c r="L10683" i="3"/>
  <c r="L10684" i="3"/>
  <c r="L10685" i="3"/>
  <c r="L10686" i="3"/>
  <c r="L10687" i="3"/>
  <c r="L10688" i="3"/>
  <c r="L10689" i="3"/>
  <c r="L10690" i="3"/>
  <c r="L10691" i="3"/>
  <c r="L10692" i="3"/>
  <c r="L10693" i="3"/>
  <c r="L10694" i="3"/>
  <c r="L10695" i="3"/>
  <c r="L10696" i="3"/>
  <c r="L10697" i="3"/>
  <c r="L10698" i="3"/>
  <c r="L10699" i="3"/>
  <c r="L10700" i="3"/>
  <c r="L10701" i="3"/>
  <c r="L10702" i="3"/>
  <c r="L10703" i="3"/>
  <c r="L10704" i="3"/>
  <c r="L10705" i="3"/>
  <c r="L10706" i="3"/>
  <c r="L10707" i="3"/>
  <c r="L10708" i="3"/>
  <c r="L10709" i="3"/>
  <c r="L10710" i="3"/>
  <c r="L10711" i="3"/>
  <c r="L10712" i="3"/>
  <c r="L10713" i="3"/>
  <c r="L10714" i="3"/>
  <c r="L10715" i="3"/>
  <c r="L10716" i="3"/>
  <c r="L10717" i="3"/>
  <c r="L10718" i="3"/>
  <c r="L10719" i="3"/>
  <c r="L10720" i="3"/>
  <c r="L10721" i="3"/>
  <c r="L10722" i="3"/>
  <c r="L10723" i="3"/>
  <c r="L10724" i="3"/>
  <c r="L10725" i="3"/>
  <c r="L10726" i="3"/>
  <c r="L10727" i="3"/>
  <c r="L10728" i="3"/>
  <c r="L10729" i="3"/>
  <c r="L10730" i="3"/>
  <c r="L10731" i="3"/>
  <c r="L10732" i="3"/>
  <c r="L10733" i="3"/>
  <c r="L10734" i="3"/>
  <c r="L10735" i="3"/>
  <c r="L10736" i="3"/>
  <c r="L10737" i="3"/>
  <c r="L10738" i="3"/>
  <c r="L10739" i="3"/>
  <c r="L10740" i="3"/>
  <c r="L10741" i="3"/>
  <c r="L10742" i="3"/>
  <c r="L10743" i="3"/>
  <c r="L10744" i="3"/>
  <c r="L10745" i="3"/>
  <c r="L10746" i="3"/>
  <c r="L10747" i="3"/>
  <c r="L10748" i="3"/>
  <c r="L10749" i="3"/>
  <c r="L10750" i="3"/>
  <c r="L10751" i="3"/>
  <c r="L10752" i="3"/>
  <c r="L10753" i="3"/>
  <c r="L10754" i="3"/>
  <c r="L10755" i="3"/>
  <c r="L10756" i="3"/>
  <c r="L10757" i="3"/>
  <c r="L10758" i="3"/>
  <c r="L10759" i="3"/>
  <c r="L10760" i="3"/>
  <c r="L10761" i="3"/>
  <c r="L10762" i="3"/>
  <c r="L10763" i="3"/>
  <c r="L10764" i="3"/>
  <c r="L10765" i="3"/>
  <c r="L10766" i="3"/>
  <c r="L10767" i="3"/>
  <c r="L10768" i="3"/>
  <c r="L10769" i="3"/>
  <c r="L10770" i="3"/>
  <c r="L10771" i="3"/>
  <c r="L10772" i="3"/>
  <c r="L10773" i="3"/>
  <c r="L10774" i="3"/>
  <c r="L10775" i="3"/>
  <c r="L10776" i="3"/>
  <c r="L10777" i="3"/>
  <c r="L10778" i="3"/>
  <c r="L10779" i="3"/>
  <c r="L10780" i="3"/>
  <c r="L10781" i="3"/>
  <c r="L10782" i="3"/>
  <c r="L10783" i="3"/>
  <c r="L10784" i="3"/>
  <c r="L10785" i="3"/>
  <c r="L10786" i="3"/>
  <c r="L10787" i="3"/>
  <c r="L10788" i="3"/>
  <c r="L10789" i="3"/>
  <c r="L10790" i="3"/>
  <c r="L10791" i="3"/>
  <c r="L10792" i="3"/>
  <c r="L10793" i="3"/>
  <c r="L10794" i="3"/>
  <c r="L10795" i="3"/>
  <c r="L10796" i="3"/>
  <c r="L10797" i="3"/>
  <c r="L10798" i="3"/>
  <c r="L10799" i="3"/>
  <c r="L10800" i="3"/>
  <c r="L10801" i="3"/>
  <c r="L10802" i="3"/>
  <c r="L10803" i="3"/>
  <c r="L10804" i="3"/>
  <c r="L10805" i="3"/>
  <c r="L10806" i="3"/>
  <c r="L10807" i="3"/>
  <c r="L10808" i="3"/>
  <c r="L10809" i="3"/>
  <c r="L10810" i="3"/>
  <c r="L10811" i="3"/>
  <c r="L10812" i="3"/>
  <c r="L10813" i="3"/>
  <c r="L10814" i="3"/>
  <c r="L10815" i="3"/>
  <c r="L10816" i="3"/>
  <c r="L10817" i="3"/>
  <c r="L10818" i="3"/>
  <c r="L10819" i="3"/>
  <c r="L10820" i="3"/>
  <c r="L10821" i="3"/>
  <c r="L10822" i="3"/>
  <c r="L10823" i="3"/>
  <c r="L10824" i="3"/>
  <c r="L10825" i="3"/>
  <c r="L10826" i="3"/>
  <c r="L10827" i="3"/>
  <c r="L10828" i="3"/>
  <c r="L10829" i="3"/>
  <c r="L10830" i="3"/>
  <c r="L10831" i="3"/>
  <c r="L10832" i="3"/>
  <c r="L10833" i="3"/>
  <c r="L10834" i="3"/>
  <c r="L10835" i="3"/>
  <c r="L10836" i="3"/>
  <c r="L10837" i="3"/>
  <c r="L10838" i="3"/>
  <c r="L10839" i="3"/>
  <c r="L10840" i="3"/>
  <c r="L10841" i="3"/>
  <c r="L10842" i="3"/>
  <c r="L10843" i="3"/>
  <c r="L10844" i="3"/>
  <c r="L10845" i="3"/>
  <c r="L10846" i="3"/>
  <c r="L10847" i="3"/>
  <c r="L10848" i="3"/>
  <c r="L10849" i="3"/>
  <c r="L10850" i="3"/>
  <c r="L10851" i="3"/>
  <c r="L10852" i="3"/>
  <c r="L10853" i="3"/>
  <c r="L10854" i="3"/>
  <c r="L10855" i="3"/>
  <c r="L10856" i="3"/>
  <c r="L10857" i="3"/>
  <c r="L10858" i="3"/>
  <c r="L10859" i="3"/>
  <c r="L10860" i="3"/>
  <c r="L10861" i="3"/>
  <c r="L10862" i="3"/>
  <c r="L10863" i="3"/>
  <c r="L10864" i="3"/>
  <c r="L10865" i="3"/>
  <c r="L10866" i="3"/>
  <c r="L10867" i="3"/>
  <c r="L10868" i="3"/>
  <c r="L10869" i="3"/>
  <c r="L10870" i="3"/>
  <c r="L10871" i="3"/>
  <c r="L10872" i="3"/>
  <c r="L10873" i="3"/>
  <c r="L10874" i="3"/>
  <c r="L10875" i="3"/>
  <c r="L10876" i="3"/>
  <c r="L10877" i="3"/>
  <c r="L10878" i="3"/>
  <c r="L10879" i="3"/>
  <c r="L10880" i="3"/>
  <c r="L10881" i="3"/>
  <c r="L10882" i="3"/>
  <c r="L10883" i="3"/>
  <c r="L10884" i="3"/>
  <c r="L10885" i="3"/>
  <c r="L10886" i="3"/>
  <c r="L10887" i="3"/>
  <c r="L10888" i="3"/>
  <c r="L10889" i="3"/>
  <c r="L10890" i="3"/>
  <c r="L10891" i="3"/>
  <c r="L10892" i="3"/>
  <c r="L10893" i="3"/>
  <c r="L10894" i="3"/>
  <c r="L10895" i="3"/>
  <c r="L10896" i="3"/>
  <c r="L10897" i="3"/>
  <c r="L10898" i="3"/>
  <c r="L10899" i="3"/>
  <c r="L10900" i="3"/>
  <c r="L10901" i="3"/>
  <c r="L10902" i="3"/>
  <c r="L10903" i="3"/>
  <c r="L10904" i="3"/>
  <c r="L10905" i="3"/>
  <c r="L10906" i="3"/>
  <c r="L10907" i="3"/>
  <c r="L10908" i="3"/>
  <c r="L10909" i="3"/>
  <c r="L10910" i="3"/>
  <c r="L10911" i="3"/>
  <c r="L10912" i="3"/>
  <c r="L10913" i="3"/>
  <c r="L10914" i="3"/>
  <c r="L10915" i="3"/>
  <c r="L10916" i="3"/>
  <c r="L10917" i="3"/>
  <c r="L10918" i="3"/>
  <c r="L10919" i="3"/>
  <c r="L10920" i="3"/>
  <c r="L10921" i="3"/>
  <c r="L10922" i="3"/>
  <c r="L10923" i="3"/>
  <c r="L10924" i="3"/>
  <c r="L10925" i="3"/>
  <c r="L10926" i="3"/>
  <c r="L10927" i="3"/>
  <c r="L10928" i="3"/>
  <c r="L10929" i="3"/>
  <c r="L10930" i="3"/>
  <c r="L10931" i="3"/>
  <c r="L10932" i="3"/>
  <c r="L10933" i="3"/>
  <c r="L10934" i="3"/>
  <c r="L10935" i="3"/>
  <c r="L10936" i="3"/>
  <c r="L10937" i="3"/>
  <c r="L10938" i="3"/>
  <c r="L10939" i="3"/>
  <c r="L10940" i="3"/>
  <c r="L10941" i="3"/>
  <c r="L10942" i="3"/>
  <c r="L10943" i="3"/>
  <c r="L10944" i="3"/>
  <c r="L10945" i="3"/>
  <c r="L10946" i="3"/>
  <c r="L10947" i="3"/>
  <c r="L10948" i="3"/>
  <c r="L10949" i="3"/>
  <c r="L10950" i="3"/>
  <c r="L10951" i="3"/>
  <c r="L10952" i="3"/>
  <c r="L10953" i="3"/>
  <c r="L10954" i="3"/>
  <c r="L10955" i="3"/>
  <c r="L10956" i="3"/>
  <c r="L10957" i="3"/>
  <c r="L10958" i="3"/>
  <c r="L10959" i="3"/>
  <c r="L10960" i="3"/>
  <c r="L10961" i="3"/>
  <c r="L10964" i="3"/>
  <c r="L10965" i="3"/>
  <c r="L10966" i="3"/>
  <c r="L10967" i="3"/>
  <c r="L10968" i="3"/>
  <c r="L10969" i="3"/>
  <c r="L10970" i="3"/>
  <c r="L10971" i="3"/>
  <c r="L10972" i="3"/>
  <c r="L10973" i="3"/>
  <c r="L10974" i="3"/>
  <c r="L10975" i="3"/>
  <c r="L10976" i="3"/>
  <c r="L10977" i="3"/>
  <c r="L10978" i="3"/>
  <c r="L10979" i="3"/>
  <c r="L10980" i="3"/>
  <c r="L10981" i="3"/>
  <c r="L10982" i="3"/>
  <c r="L10983" i="3"/>
  <c r="L10984" i="3"/>
  <c r="L10985" i="3"/>
  <c r="L10986" i="3"/>
  <c r="L10987" i="3"/>
  <c r="L10988" i="3"/>
  <c r="L10989" i="3"/>
  <c r="L10990" i="3"/>
  <c r="L10991" i="3"/>
  <c r="L10992" i="3"/>
  <c r="L10993" i="3"/>
  <c r="L10994" i="3"/>
  <c r="L10995" i="3"/>
  <c r="L10996" i="3"/>
  <c r="L10997" i="3"/>
  <c r="L10998" i="3"/>
  <c r="L10999" i="3"/>
  <c r="L11000" i="3"/>
  <c r="L11001" i="3"/>
  <c r="L11002" i="3"/>
  <c r="L11003" i="3"/>
  <c r="L11004" i="3"/>
  <c r="L11005" i="3"/>
  <c r="L11006" i="3"/>
  <c r="L11007" i="3"/>
  <c r="L11008" i="3"/>
  <c r="L11009" i="3"/>
  <c r="L11010" i="3"/>
  <c r="L11011" i="3"/>
  <c r="L11012" i="3"/>
  <c r="L11013" i="3"/>
  <c r="L11014" i="3"/>
  <c r="L11015" i="3"/>
  <c r="L11016" i="3"/>
  <c r="L11017" i="3"/>
  <c r="L11018" i="3"/>
  <c r="L11019" i="3"/>
  <c r="L11020" i="3"/>
  <c r="L11021" i="3"/>
  <c r="L11022" i="3"/>
  <c r="L11023" i="3"/>
  <c r="L11024" i="3"/>
  <c r="L11025" i="3"/>
  <c r="L11026" i="3"/>
  <c r="L11027" i="3"/>
  <c r="L11028" i="3"/>
  <c r="L11029" i="3"/>
  <c r="L11030" i="3"/>
  <c r="L11031" i="3"/>
  <c r="L11032" i="3"/>
  <c r="L11033" i="3"/>
  <c r="L11034" i="3"/>
  <c r="L11035" i="3"/>
  <c r="L11036" i="3"/>
  <c r="L11037" i="3"/>
  <c r="L11038" i="3"/>
  <c r="L11039" i="3"/>
  <c r="L11040" i="3"/>
  <c r="L11041" i="3"/>
  <c r="L11042" i="3"/>
  <c r="L11043" i="3"/>
  <c r="L11044" i="3"/>
  <c r="L11045" i="3"/>
  <c r="L11046" i="3"/>
  <c r="L11047" i="3"/>
  <c r="L11048" i="3"/>
  <c r="L11049" i="3"/>
  <c r="L11050" i="3"/>
  <c r="L11051" i="3"/>
  <c r="L11052" i="3"/>
  <c r="L11053" i="3"/>
  <c r="L11054" i="3"/>
  <c r="L11055" i="3"/>
  <c r="L11056" i="3"/>
  <c r="L11057" i="3"/>
  <c r="L11058" i="3"/>
  <c r="L11059" i="3"/>
  <c r="L11060" i="3"/>
  <c r="L11061" i="3"/>
  <c r="L11062" i="3"/>
  <c r="L11063" i="3"/>
  <c r="L11064" i="3"/>
  <c r="L11065" i="3"/>
  <c r="L11066" i="3"/>
  <c r="L11067" i="3"/>
  <c r="L11068" i="3"/>
  <c r="L11069" i="3"/>
  <c r="L11070" i="3"/>
  <c r="L11071" i="3"/>
  <c r="L11072" i="3"/>
  <c r="L11073" i="3"/>
  <c r="L11074" i="3"/>
  <c r="L11075" i="3"/>
  <c r="L11076" i="3"/>
  <c r="L11077" i="3"/>
  <c r="L11078" i="3"/>
  <c r="L11079" i="3"/>
  <c r="L11080" i="3"/>
  <c r="L11081" i="3"/>
  <c r="L11082" i="3"/>
  <c r="L11083" i="3"/>
  <c r="L11084" i="3"/>
  <c r="L11085" i="3"/>
  <c r="L11086" i="3"/>
  <c r="L11087" i="3"/>
  <c r="L11088" i="3"/>
  <c r="L11089" i="3"/>
  <c r="L11090" i="3"/>
  <c r="L11091" i="3"/>
  <c r="L11092" i="3"/>
  <c r="L11093" i="3"/>
  <c r="L11094" i="3"/>
  <c r="L11095" i="3"/>
  <c r="L11096" i="3"/>
  <c r="L11097" i="3"/>
  <c r="L11098" i="3"/>
  <c r="L11099" i="3"/>
  <c r="L11100" i="3"/>
  <c r="L11101" i="3"/>
  <c r="L11102" i="3"/>
  <c r="L11103" i="3"/>
  <c r="L11104" i="3"/>
  <c r="L11105" i="3"/>
  <c r="L11106" i="3"/>
  <c r="L11107" i="3"/>
  <c r="L11108" i="3"/>
  <c r="L11109" i="3"/>
  <c r="L11110" i="3"/>
  <c r="L11111" i="3"/>
  <c r="L11112" i="3"/>
  <c r="L11113" i="3"/>
  <c r="L11114" i="3"/>
  <c r="L11115" i="3"/>
  <c r="L11116" i="3"/>
  <c r="L11117" i="3"/>
  <c r="L11118" i="3"/>
  <c r="L11119" i="3"/>
  <c r="L11120" i="3"/>
  <c r="L11121" i="3"/>
  <c r="L11122" i="3"/>
  <c r="L11123" i="3"/>
  <c r="L11124" i="3"/>
  <c r="L11125" i="3"/>
  <c r="L11126" i="3"/>
  <c r="L11127" i="3"/>
  <c r="L11128" i="3"/>
  <c r="L11129" i="3"/>
  <c r="L11130" i="3"/>
  <c r="L11131" i="3"/>
  <c r="L11132" i="3"/>
  <c r="L11133" i="3"/>
  <c r="L11134" i="3"/>
  <c r="L11135" i="3"/>
  <c r="L11136" i="3"/>
  <c r="L11137" i="3"/>
  <c r="L11138" i="3"/>
  <c r="L11139" i="3"/>
  <c r="L11140" i="3"/>
  <c r="L11141" i="3"/>
  <c r="L11142" i="3"/>
  <c r="L11143" i="3"/>
  <c r="L11144" i="3"/>
  <c r="L11145" i="3"/>
  <c r="L11146" i="3"/>
  <c r="L11147" i="3"/>
  <c r="L11148" i="3"/>
  <c r="L11149" i="3"/>
  <c r="L11150" i="3"/>
  <c r="L11151" i="3"/>
  <c r="L11152" i="3"/>
  <c r="L11153" i="3"/>
  <c r="L11154" i="3"/>
  <c r="L11155" i="3"/>
  <c r="L11156" i="3"/>
  <c r="L11157" i="3"/>
  <c r="L11158" i="3"/>
  <c r="L11159" i="3"/>
  <c r="L11160" i="3"/>
  <c r="L11161" i="3"/>
  <c r="L11162" i="3"/>
  <c r="L11163" i="3"/>
  <c r="L11164" i="3"/>
  <c r="L11165" i="3"/>
  <c r="L11166" i="3"/>
  <c r="L11167" i="3"/>
  <c r="L11168" i="3"/>
  <c r="L11169" i="3"/>
  <c r="L11170" i="3"/>
  <c r="L11171" i="3"/>
  <c r="L11172" i="3"/>
  <c r="L11173" i="3"/>
  <c r="L11174" i="3"/>
  <c r="L11175" i="3"/>
  <c r="L11176" i="3"/>
  <c r="L11177" i="3"/>
  <c r="L11178" i="3"/>
  <c r="L11179" i="3"/>
  <c r="L11180" i="3"/>
  <c r="L11181" i="3"/>
  <c r="L11182" i="3"/>
  <c r="L11183" i="3"/>
  <c r="L11184" i="3"/>
  <c r="L11185" i="3"/>
  <c r="L11186" i="3"/>
  <c r="L11187" i="3"/>
  <c r="L11188" i="3"/>
  <c r="L11189" i="3"/>
  <c r="L11190" i="3"/>
  <c r="L11191" i="3"/>
  <c r="L11192" i="3"/>
  <c r="L11193" i="3"/>
  <c r="L11194" i="3"/>
  <c r="L11195" i="3"/>
  <c r="L11196" i="3"/>
  <c r="L11197" i="3"/>
  <c r="L11198" i="3"/>
  <c r="L11199" i="3"/>
  <c r="L11200" i="3"/>
  <c r="L11201" i="3"/>
  <c r="L11202" i="3"/>
  <c r="L11203" i="3"/>
  <c r="L11204" i="3"/>
  <c r="L11205" i="3"/>
  <c r="L11206" i="3"/>
  <c r="L11207" i="3"/>
  <c r="L11208" i="3"/>
  <c r="L11209" i="3"/>
  <c r="L11210" i="3"/>
  <c r="L11211" i="3"/>
  <c r="L11212" i="3"/>
  <c r="L11213" i="3"/>
  <c r="L11214" i="3"/>
  <c r="L11215" i="3"/>
  <c r="L11216" i="3"/>
  <c r="L11217" i="3"/>
  <c r="L11218" i="3"/>
  <c r="L11219" i="3"/>
  <c r="L11220" i="3"/>
  <c r="L11221" i="3"/>
  <c r="L11222" i="3"/>
  <c r="L11223" i="3"/>
  <c r="L11224" i="3"/>
  <c r="L11225" i="3"/>
  <c r="L11226" i="3"/>
  <c r="L11227" i="3"/>
  <c r="L11228" i="3"/>
  <c r="L11229" i="3"/>
  <c r="L11230" i="3"/>
  <c r="L11231" i="3"/>
  <c r="L11232" i="3"/>
  <c r="L11233" i="3"/>
  <c r="L11234" i="3"/>
  <c r="L11235" i="3"/>
  <c r="L11236" i="3"/>
  <c r="L11237" i="3"/>
  <c r="L11238" i="3"/>
  <c r="L11239" i="3"/>
  <c r="L11240" i="3"/>
  <c r="L11241" i="3"/>
  <c r="L11242" i="3"/>
  <c r="L11243" i="3"/>
  <c r="L11244" i="3"/>
  <c r="L11245" i="3"/>
  <c r="L11246" i="3"/>
  <c r="L11247" i="3"/>
  <c r="L11248" i="3"/>
  <c r="L11249" i="3"/>
  <c r="L11250" i="3"/>
  <c r="L11251" i="3"/>
  <c r="L11252" i="3"/>
  <c r="L11253" i="3"/>
  <c r="L11254" i="3"/>
  <c r="L11255" i="3"/>
  <c r="L11256" i="3"/>
  <c r="L11257" i="3"/>
  <c r="L11258" i="3"/>
  <c r="L11259" i="3"/>
  <c r="L11260" i="3"/>
  <c r="L11261" i="3"/>
  <c r="L11262" i="3"/>
  <c r="L11263" i="3"/>
  <c r="L11264" i="3"/>
  <c r="L11265" i="3"/>
  <c r="L11266" i="3"/>
  <c r="L11267" i="3"/>
  <c r="L11268" i="3"/>
  <c r="L11269" i="3"/>
  <c r="L11270" i="3"/>
  <c r="L11271" i="3"/>
  <c r="L11272" i="3"/>
  <c r="L11273" i="3"/>
  <c r="L11274" i="3"/>
  <c r="L11275" i="3"/>
  <c r="L11276" i="3"/>
  <c r="L11277" i="3"/>
  <c r="L11278" i="3"/>
  <c r="L11279" i="3"/>
  <c r="L11280" i="3"/>
  <c r="L11281" i="3"/>
  <c r="L11282" i="3"/>
  <c r="L11283" i="3"/>
  <c r="L11284" i="3"/>
  <c r="L11285" i="3"/>
  <c r="L11286" i="3"/>
  <c r="L11287" i="3"/>
  <c r="L11288" i="3"/>
  <c r="L11289" i="3"/>
  <c r="L11290" i="3"/>
  <c r="L11291" i="3"/>
  <c r="L11292" i="3"/>
  <c r="L11293" i="3"/>
  <c r="L11294" i="3"/>
  <c r="L11295" i="3"/>
  <c r="L11296" i="3"/>
  <c r="L11297" i="3"/>
  <c r="L11298" i="3"/>
  <c r="L11299" i="3"/>
  <c r="L11300" i="3"/>
  <c r="L11301" i="3"/>
  <c r="L11302" i="3"/>
  <c r="L11303" i="3"/>
  <c r="L11304" i="3"/>
  <c r="L11305" i="3"/>
  <c r="L11306" i="3"/>
  <c r="L11307" i="3"/>
  <c r="L11308" i="3"/>
  <c r="L11309" i="3"/>
  <c r="L11310" i="3"/>
  <c r="L11311" i="3"/>
  <c r="L11312" i="3"/>
  <c r="L11313" i="3"/>
  <c r="L11314" i="3"/>
  <c r="L11315" i="3"/>
  <c r="L11316" i="3"/>
  <c r="L11317" i="3"/>
  <c r="L11318" i="3"/>
  <c r="L11319" i="3"/>
  <c r="L11320" i="3"/>
  <c r="L11321" i="3"/>
  <c r="L11322" i="3"/>
  <c r="L11323" i="3"/>
  <c r="L11324" i="3"/>
  <c r="L11325" i="3"/>
  <c r="L11326" i="3"/>
  <c r="L11327" i="3"/>
  <c r="L11328" i="3"/>
  <c r="L11329" i="3"/>
  <c r="L11330" i="3"/>
  <c r="L11331" i="3"/>
  <c r="L11332" i="3"/>
  <c r="L11333" i="3"/>
  <c r="L11334" i="3"/>
  <c r="L11335" i="3"/>
  <c r="L11336" i="3"/>
  <c r="L11337" i="3"/>
  <c r="L11338" i="3"/>
  <c r="L11339" i="3"/>
  <c r="L11340" i="3"/>
  <c r="L11341" i="3"/>
  <c r="L11342" i="3"/>
  <c r="L11343" i="3"/>
  <c r="L11344" i="3"/>
  <c r="L11345" i="3"/>
  <c r="L11346" i="3"/>
  <c r="L11347" i="3"/>
  <c r="L11348" i="3"/>
  <c r="L11349" i="3"/>
  <c r="L11350" i="3"/>
  <c r="L11351" i="3"/>
  <c r="L11352" i="3"/>
  <c r="L11353" i="3"/>
  <c r="L11354" i="3"/>
  <c r="L11355" i="3"/>
  <c r="L11356" i="3"/>
  <c r="L11357" i="3"/>
  <c r="L11358" i="3"/>
  <c r="L11359" i="3"/>
  <c r="L11360" i="3"/>
  <c r="L11361" i="3"/>
  <c r="L11362" i="3"/>
  <c r="L11363" i="3"/>
  <c r="L11364" i="3"/>
  <c r="L11365" i="3"/>
  <c r="L11366" i="3"/>
  <c r="L11367" i="3"/>
  <c r="L11368" i="3"/>
  <c r="L11369" i="3"/>
  <c r="L11370" i="3"/>
  <c r="L11371" i="3"/>
  <c r="L11372" i="3"/>
  <c r="L11373" i="3"/>
  <c r="L11374" i="3"/>
  <c r="L11375" i="3"/>
  <c r="L11376" i="3"/>
  <c r="L11377" i="3"/>
  <c r="L11378" i="3"/>
  <c r="L11379" i="3"/>
  <c r="L11380" i="3"/>
  <c r="L11381" i="3"/>
  <c r="L11382" i="3"/>
  <c r="L11383" i="3"/>
  <c r="L11384" i="3"/>
  <c r="L11385" i="3"/>
  <c r="L11386" i="3"/>
  <c r="L11387" i="3"/>
  <c r="L11388" i="3"/>
  <c r="L11389" i="3"/>
  <c r="L11390" i="3"/>
  <c r="L11391" i="3"/>
  <c r="L11392" i="3"/>
  <c r="L11393" i="3"/>
  <c r="L11394" i="3"/>
  <c r="L11395" i="3"/>
  <c r="L11396" i="3"/>
  <c r="L11397" i="3"/>
  <c r="L11398" i="3"/>
  <c r="L11399" i="3"/>
  <c r="L11400" i="3"/>
  <c r="L11401" i="3"/>
  <c r="L11402" i="3"/>
  <c r="L11403" i="3"/>
  <c r="L11404" i="3"/>
  <c r="L11405" i="3"/>
  <c r="L11406" i="3"/>
  <c r="L11407" i="3"/>
  <c r="L11408" i="3"/>
  <c r="L11409" i="3"/>
  <c r="L11410" i="3"/>
  <c r="L11411" i="3"/>
  <c r="L11412" i="3"/>
  <c r="L11413" i="3"/>
  <c r="L11414" i="3"/>
  <c r="L11415" i="3"/>
  <c r="L11416" i="3"/>
  <c r="L11417" i="3"/>
  <c r="L11418" i="3"/>
  <c r="L11419" i="3"/>
  <c r="L11420" i="3"/>
  <c r="L11421" i="3"/>
  <c r="L11422" i="3"/>
  <c r="L11423" i="3"/>
  <c r="L11424" i="3"/>
  <c r="L11425" i="3"/>
  <c r="L11426" i="3"/>
  <c r="L11427" i="3"/>
  <c r="L11428" i="3"/>
  <c r="L11429" i="3"/>
  <c r="L11430" i="3"/>
  <c r="L11431" i="3"/>
  <c r="L11432" i="3"/>
  <c r="L11433" i="3"/>
  <c r="L11434" i="3"/>
  <c r="L11435" i="3"/>
  <c r="L11436" i="3"/>
  <c r="L11437" i="3"/>
  <c r="L11438" i="3"/>
  <c r="L11439" i="3"/>
  <c r="L11440" i="3"/>
  <c r="L11441" i="3"/>
  <c r="L11442" i="3"/>
  <c r="L11443" i="3"/>
  <c r="L11444" i="3"/>
  <c r="L11445" i="3"/>
  <c r="L11446" i="3"/>
  <c r="L11447" i="3"/>
  <c r="L11448" i="3"/>
  <c r="L11449" i="3"/>
  <c r="L11450" i="3"/>
  <c r="L11451" i="3"/>
  <c r="L11452" i="3"/>
  <c r="L11453" i="3"/>
  <c r="L11454" i="3"/>
  <c r="L11455" i="3"/>
  <c r="L11456" i="3"/>
  <c r="L11457" i="3"/>
  <c r="L11458" i="3"/>
  <c r="L11459" i="3"/>
  <c r="L11460" i="3"/>
  <c r="L11461" i="3"/>
  <c r="L11462" i="3"/>
  <c r="L11463" i="3"/>
  <c r="L11464" i="3"/>
  <c r="L11465" i="3"/>
  <c r="L11466" i="3"/>
  <c r="L11467" i="3"/>
  <c r="L11468" i="3"/>
  <c r="L11469" i="3"/>
  <c r="L11470" i="3"/>
  <c r="L11471" i="3"/>
  <c r="L11472" i="3"/>
  <c r="L11473" i="3"/>
  <c r="L11474" i="3"/>
  <c r="L11475" i="3"/>
  <c r="L11476" i="3"/>
  <c r="L11477" i="3"/>
  <c r="L11478" i="3"/>
  <c r="L11479" i="3"/>
  <c r="L11480" i="3"/>
  <c r="L11481" i="3"/>
  <c r="L11482" i="3"/>
  <c r="L11483" i="3"/>
  <c r="L11484" i="3"/>
  <c r="L11485" i="3"/>
  <c r="L11486" i="3"/>
  <c r="L11487" i="3"/>
  <c r="L11488" i="3"/>
  <c r="L11489" i="3"/>
  <c r="L11490" i="3"/>
  <c r="L11491" i="3"/>
  <c r="L11492" i="3"/>
  <c r="L11493" i="3"/>
  <c r="L11494" i="3"/>
  <c r="L11495" i="3"/>
  <c r="L11496" i="3"/>
  <c r="L11497" i="3"/>
  <c r="L11498" i="3"/>
  <c r="L11499" i="3"/>
  <c r="L11500" i="3"/>
  <c r="L11501" i="3"/>
  <c r="L11502" i="3"/>
  <c r="L11503" i="3"/>
  <c r="L11504" i="3"/>
  <c r="L11505" i="3"/>
  <c r="L11506" i="3"/>
  <c r="L11507" i="3"/>
  <c r="L11508" i="3"/>
  <c r="L11509" i="3"/>
  <c r="L11510" i="3"/>
  <c r="L11511" i="3"/>
  <c r="L11512" i="3"/>
  <c r="L11513" i="3"/>
  <c r="L11514" i="3"/>
  <c r="L11515" i="3"/>
  <c r="L11516" i="3"/>
  <c r="L11517" i="3"/>
  <c r="L11518" i="3"/>
  <c r="L11519" i="3"/>
  <c r="L11520" i="3"/>
  <c r="L11521" i="3"/>
  <c r="L11522" i="3"/>
  <c r="L11523" i="3"/>
  <c r="L11524" i="3"/>
  <c r="L11525" i="3"/>
  <c r="L11526" i="3"/>
  <c r="L11527" i="3"/>
  <c r="L11528" i="3"/>
  <c r="L11529" i="3"/>
  <c r="L11530" i="3"/>
  <c r="L11531" i="3"/>
  <c r="L11532" i="3"/>
  <c r="L11533" i="3"/>
  <c r="L11534" i="3"/>
  <c r="L11535" i="3"/>
  <c r="L11536" i="3"/>
  <c r="L11537" i="3"/>
  <c r="L11538" i="3"/>
  <c r="L11539" i="3"/>
  <c r="L11540" i="3"/>
  <c r="L11541" i="3"/>
  <c r="L11542" i="3"/>
  <c r="L11543" i="3"/>
  <c r="L11544" i="3"/>
  <c r="L11545" i="3"/>
  <c r="L11546" i="3"/>
  <c r="L11547" i="3"/>
  <c r="L11548" i="3"/>
  <c r="L11549" i="3"/>
  <c r="L11550" i="3"/>
  <c r="L11551" i="3"/>
  <c r="L11552" i="3"/>
  <c r="L11553" i="3"/>
  <c r="L11554" i="3"/>
  <c r="L11555" i="3"/>
  <c r="L11556" i="3"/>
  <c r="L11557" i="3"/>
  <c r="L11558" i="3"/>
  <c r="L11559" i="3"/>
  <c r="L11560" i="3"/>
  <c r="L11561" i="3"/>
  <c r="L11562" i="3"/>
  <c r="L11563" i="3"/>
  <c r="L11564" i="3"/>
  <c r="L11565" i="3"/>
  <c r="L11566" i="3"/>
  <c r="L11567" i="3"/>
  <c r="L11568" i="3"/>
  <c r="L11569" i="3"/>
  <c r="L11570" i="3"/>
  <c r="L11571" i="3"/>
  <c r="L11572" i="3"/>
  <c r="L11573" i="3"/>
  <c r="L11574" i="3"/>
  <c r="L11575" i="3"/>
  <c r="L11576" i="3"/>
  <c r="L11577" i="3"/>
  <c r="L11578" i="3"/>
  <c r="L11579" i="3"/>
  <c r="L11580" i="3"/>
  <c r="L11581" i="3"/>
  <c r="L11582" i="3"/>
  <c r="L11583" i="3"/>
  <c r="L11584" i="3"/>
  <c r="L11585" i="3"/>
  <c r="L11586" i="3"/>
  <c r="L11587" i="3"/>
  <c r="L11588" i="3"/>
  <c r="L11589" i="3"/>
  <c r="L11590" i="3"/>
  <c r="L11591" i="3"/>
  <c r="L11592" i="3"/>
  <c r="L11593" i="3"/>
  <c r="L11594" i="3"/>
  <c r="L11595" i="3"/>
  <c r="L11596" i="3"/>
  <c r="L11597" i="3"/>
  <c r="L11598" i="3"/>
  <c r="L11599" i="3"/>
  <c r="L11600" i="3"/>
  <c r="L11601" i="3"/>
  <c r="L11602" i="3"/>
  <c r="L11603" i="3"/>
  <c r="L11604" i="3"/>
  <c r="L11605" i="3"/>
  <c r="L11606" i="3"/>
  <c r="L11607" i="3"/>
  <c r="L11608" i="3"/>
  <c r="L11609" i="3"/>
  <c r="L11610" i="3"/>
  <c r="L11611" i="3"/>
  <c r="L11612" i="3"/>
  <c r="L11613" i="3"/>
  <c r="L11614" i="3"/>
  <c r="L11615" i="3"/>
  <c r="L11616" i="3"/>
  <c r="L11617" i="3"/>
  <c r="L11618" i="3"/>
  <c r="L11619" i="3"/>
  <c r="L11620" i="3"/>
  <c r="L11621" i="3"/>
  <c r="L11622" i="3"/>
  <c r="L11623" i="3"/>
  <c r="L11624" i="3"/>
  <c r="L11625" i="3"/>
  <c r="L11626" i="3"/>
  <c r="L11627" i="3"/>
  <c r="L11628" i="3"/>
  <c r="L11629" i="3"/>
  <c r="L11630" i="3"/>
  <c r="L11631" i="3"/>
  <c r="L11632" i="3"/>
  <c r="L11633" i="3"/>
  <c r="L11634" i="3"/>
  <c r="L11635" i="3"/>
  <c r="L11636" i="3"/>
  <c r="L11637" i="3"/>
  <c r="L11638" i="3"/>
  <c r="L11639" i="3"/>
  <c r="L11640" i="3"/>
  <c r="L11641" i="3"/>
  <c r="L11642" i="3"/>
  <c r="L11643" i="3"/>
  <c r="L11644" i="3"/>
  <c r="L11645" i="3"/>
  <c r="L11646" i="3"/>
  <c r="L11647" i="3"/>
  <c r="L11648" i="3"/>
  <c r="L11649" i="3"/>
  <c r="L11650" i="3"/>
  <c r="L11651" i="3"/>
  <c r="L11652" i="3"/>
  <c r="L11653" i="3"/>
  <c r="L11654" i="3"/>
  <c r="L11655" i="3"/>
  <c r="L11656" i="3"/>
  <c r="L11657" i="3"/>
  <c r="L11658" i="3"/>
  <c r="L11659" i="3"/>
  <c r="L11660" i="3"/>
  <c r="L11661" i="3"/>
  <c r="L11662" i="3"/>
  <c r="L11663" i="3"/>
  <c r="L11664" i="3"/>
  <c r="L11665" i="3"/>
  <c r="L11666" i="3"/>
  <c r="L11667" i="3"/>
  <c r="L11668" i="3"/>
  <c r="L11669" i="3"/>
  <c r="L11670" i="3"/>
  <c r="L11671" i="3"/>
  <c r="L11672" i="3"/>
  <c r="L11673" i="3"/>
  <c r="L11674" i="3"/>
  <c r="L11675" i="3"/>
  <c r="L11676" i="3"/>
  <c r="L11677" i="3"/>
  <c r="L11678" i="3"/>
  <c r="L11679" i="3"/>
  <c r="L11680" i="3"/>
  <c r="L11681" i="3"/>
  <c r="L11682" i="3"/>
  <c r="L11683" i="3"/>
  <c r="L11684" i="3"/>
  <c r="L11685" i="3"/>
  <c r="L11686" i="3"/>
  <c r="L11687" i="3"/>
  <c r="L11688" i="3"/>
  <c r="L11689" i="3"/>
  <c r="L11690" i="3"/>
  <c r="L11691" i="3"/>
  <c r="L11692" i="3"/>
  <c r="L11693" i="3"/>
  <c r="L11694" i="3"/>
  <c r="L11695" i="3"/>
  <c r="L11696" i="3"/>
  <c r="L11697" i="3"/>
  <c r="L11698" i="3"/>
  <c r="L11699" i="3"/>
  <c r="L11700" i="3"/>
  <c r="L11701" i="3"/>
  <c r="L11702" i="3"/>
  <c r="L11703" i="3"/>
  <c r="L11704" i="3"/>
  <c r="L11705" i="3"/>
  <c r="L11706" i="3"/>
  <c r="L11707" i="3"/>
  <c r="L11708" i="3"/>
  <c r="L11709" i="3"/>
  <c r="L11710" i="3"/>
  <c r="L11711" i="3"/>
  <c r="L11712" i="3"/>
  <c r="L11713" i="3"/>
  <c r="L11714" i="3"/>
  <c r="L11715" i="3"/>
  <c r="L11716" i="3"/>
  <c r="L11717" i="3"/>
  <c r="L11718" i="3"/>
  <c r="L11719" i="3"/>
  <c r="L11720" i="3"/>
  <c r="L11721" i="3"/>
  <c r="L11722" i="3"/>
  <c r="L11723" i="3"/>
  <c r="L11724" i="3"/>
  <c r="L11725" i="3"/>
  <c r="L11726" i="3"/>
  <c r="L11727" i="3"/>
  <c r="L11728" i="3"/>
  <c r="L11729" i="3"/>
  <c r="L11730" i="3"/>
  <c r="L11731" i="3"/>
  <c r="L11732" i="3"/>
  <c r="L11733" i="3"/>
  <c r="L11734" i="3"/>
  <c r="L11735" i="3"/>
  <c r="L11736" i="3"/>
  <c r="L11737" i="3"/>
  <c r="L11738" i="3"/>
  <c r="L11739" i="3"/>
  <c r="L11740" i="3"/>
  <c r="L11741" i="3"/>
  <c r="L11742" i="3"/>
  <c r="L11743" i="3"/>
  <c r="L11744" i="3"/>
  <c r="L11745" i="3"/>
  <c r="L11746" i="3"/>
  <c r="L11747" i="3"/>
  <c r="L11748" i="3"/>
  <c r="L11749" i="3"/>
  <c r="L11750" i="3"/>
  <c r="L11751" i="3"/>
  <c r="L11752" i="3"/>
  <c r="L11753" i="3"/>
  <c r="L11754" i="3"/>
  <c r="L11755" i="3"/>
  <c r="L11756" i="3"/>
  <c r="L11757" i="3"/>
  <c r="L11758" i="3"/>
  <c r="L11759" i="3"/>
  <c r="L11760" i="3"/>
  <c r="L11761" i="3"/>
  <c r="L11762" i="3"/>
  <c r="L11763" i="3"/>
  <c r="L11764" i="3"/>
  <c r="L11765" i="3"/>
  <c r="L11766" i="3"/>
  <c r="L11767" i="3"/>
  <c r="L11768" i="3"/>
  <c r="L11769" i="3"/>
  <c r="L11770" i="3"/>
  <c r="L11771" i="3"/>
  <c r="L11772" i="3"/>
  <c r="L11773" i="3"/>
  <c r="L11774" i="3"/>
  <c r="L11775" i="3"/>
  <c r="L11776" i="3"/>
  <c r="L11777" i="3"/>
  <c r="L11778" i="3"/>
  <c r="L11779" i="3"/>
  <c r="L11780" i="3"/>
  <c r="L11781" i="3"/>
  <c r="L11782" i="3"/>
  <c r="L11783" i="3"/>
  <c r="L11784" i="3"/>
  <c r="L11785" i="3"/>
  <c r="L11786" i="3"/>
  <c r="L11787" i="3"/>
  <c r="L11788" i="3"/>
  <c r="L11789" i="3"/>
  <c r="L11790" i="3"/>
  <c r="L11791" i="3"/>
  <c r="L11792" i="3"/>
  <c r="L11793" i="3"/>
  <c r="L11794" i="3"/>
  <c r="L11795" i="3"/>
  <c r="L11796" i="3"/>
  <c r="L11797" i="3"/>
  <c r="L11798" i="3"/>
  <c r="L11799" i="3"/>
  <c r="L11800" i="3"/>
  <c r="L11801" i="3"/>
  <c r="L11802" i="3"/>
  <c r="L11803" i="3"/>
  <c r="L11804" i="3"/>
  <c r="L11805" i="3"/>
  <c r="L11806" i="3"/>
  <c r="L11807" i="3"/>
  <c r="L11808" i="3"/>
  <c r="L11809" i="3"/>
  <c r="L11810" i="3"/>
  <c r="L11811" i="3"/>
  <c r="L11812" i="3"/>
  <c r="L11813" i="3"/>
  <c r="L11814" i="3"/>
  <c r="L11815" i="3"/>
  <c r="L11816" i="3"/>
  <c r="L11817" i="3"/>
  <c r="L11818" i="3"/>
  <c r="L11819" i="3"/>
  <c r="L11820" i="3"/>
  <c r="L11821" i="3"/>
  <c r="L11822" i="3"/>
  <c r="L11823" i="3"/>
  <c r="L11824" i="3"/>
  <c r="L11825" i="3"/>
  <c r="L11826" i="3"/>
  <c r="L11827" i="3"/>
  <c r="L11828" i="3"/>
  <c r="L11829" i="3"/>
  <c r="L11830" i="3"/>
  <c r="L11831" i="3"/>
  <c r="L11832" i="3"/>
  <c r="L11833" i="3"/>
  <c r="L11834" i="3"/>
  <c r="L11835" i="3"/>
  <c r="L11836" i="3"/>
  <c r="L11837" i="3"/>
  <c r="L11838" i="3"/>
  <c r="L11839" i="3"/>
  <c r="L11840" i="3"/>
  <c r="L11841" i="3"/>
  <c r="L11842" i="3"/>
  <c r="L11843" i="3"/>
  <c r="L11844" i="3"/>
  <c r="L11845" i="3"/>
  <c r="L11846" i="3"/>
  <c r="L11847" i="3"/>
  <c r="L11848" i="3"/>
  <c r="L11849" i="3"/>
  <c r="L11850" i="3"/>
  <c r="L11851" i="3"/>
  <c r="L11852" i="3"/>
  <c r="L11853" i="3"/>
  <c r="L11854" i="3"/>
  <c r="L11855" i="3"/>
  <c r="L11856" i="3"/>
  <c r="L11857" i="3"/>
  <c r="L11858" i="3"/>
  <c r="L11859" i="3"/>
  <c r="L11860" i="3"/>
  <c r="L11861" i="3"/>
  <c r="L11862" i="3"/>
  <c r="L11863" i="3"/>
  <c r="L11864" i="3"/>
  <c r="L11865" i="3"/>
  <c r="L11866" i="3"/>
  <c r="L11867" i="3"/>
  <c r="L11868" i="3"/>
  <c r="L11869" i="3"/>
  <c r="L11870" i="3"/>
  <c r="L11871" i="3"/>
  <c r="L11872" i="3"/>
  <c r="L11873" i="3"/>
  <c r="L11874" i="3"/>
  <c r="L11875" i="3"/>
  <c r="L11876" i="3"/>
  <c r="L11877" i="3"/>
  <c r="L11878" i="3"/>
  <c r="L11879" i="3"/>
  <c r="L11880" i="3"/>
  <c r="L11881" i="3"/>
  <c r="L11882" i="3"/>
  <c r="L11883" i="3"/>
  <c r="L11884" i="3"/>
  <c r="L11885" i="3"/>
  <c r="L11886" i="3"/>
  <c r="L11887" i="3"/>
  <c r="L11888" i="3"/>
  <c r="L11889" i="3"/>
  <c r="L11890" i="3"/>
  <c r="L11891" i="3"/>
  <c r="L11892" i="3"/>
  <c r="L11893" i="3"/>
  <c r="L11894" i="3"/>
  <c r="L11895" i="3"/>
  <c r="L11896" i="3"/>
  <c r="L11897" i="3"/>
  <c r="L11898" i="3"/>
  <c r="L11899" i="3"/>
  <c r="L11900" i="3"/>
  <c r="L11901" i="3"/>
  <c r="L11902" i="3"/>
  <c r="L11903" i="3"/>
  <c r="L11904" i="3"/>
  <c r="L11905" i="3"/>
  <c r="L11906" i="3"/>
  <c r="L11907" i="3"/>
  <c r="L11908" i="3"/>
  <c r="L11909" i="3"/>
  <c r="L11910" i="3"/>
  <c r="L11911" i="3"/>
  <c r="L11912" i="3"/>
  <c r="L11913" i="3"/>
  <c r="L11914" i="3"/>
  <c r="L11915" i="3"/>
  <c r="L11916" i="3"/>
  <c r="L11917" i="3"/>
  <c r="L11918" i="3"/>
  <c r="L11919" i="3"/>
  <c r="L11920" i="3"/>
  <c r="L11921" i="3"/>
  <c r="L11922" i="3"/>
  <c r="L11923" i="3"/>
  <c r="L11924" i="3"/>
  <c r="L11925" i="3"/>
  <c r="L11926" i="3"/>
  <c r="L11927" i="3"/>
  <c r="L11928" i="3"/>
  <c r="L11929" i="3"/>
  <c r="L11930" i="3"/>
  <c r="L11931" i="3"/>
  <c r="L11932" i="3"/>
  <c r="L11933" i="3"/>
  <c r="L11934" i="3"/>
  <c r="L11935" i="3"/>
  <c r="L11936" i="3"/>
  <c r="L11937" i="3"/>
  <c r="L11938" i="3"/>
  <c r="L11939" i="3"/>
  <c r="L11940" i="3"/>
  <c r="L11941" i="3"/>
  <c r="L11942" i="3"/>
  <c r="L11943" i="3"/>
  <c r="L11944" i="3"/>
  <c r="L11945" i="3"/>
  <c r="L11946" i="3"/>
  <c r="L11947" i="3"/>
  <c r="L11948" i="3"/>
  <c r="L11949" i="3"/>
  <c r="L11950" i="3"/>
  <c r="L11951" i="3"/>
  <c r="L11952" i="3"/>
  <c r="L11953" i="3"/>
  <c r="L11954" i="3"/>
  <c r="L11955" i="3"/>
  <c r="L11956" i="3"/>
  <c r="L11957" i="3"/>
  <c r="L11958" i="3"/>
  <c r="L11959" i="3"/>
  <c r="L11960" i="3"/>
  <c r="L11961" i="3"/>
  <c r="L11962" i="3"/>
  <c r="L11963" i="3"/>
  <c r="L11964" i="3"/>
  <c r="L11965" i="3"/>
  <c r="L11966" i="3"/>
  <c r="L11967" i="3"/>
  <c r="L11968" i="3"/>
  <c r="L11969" i="3"/>
  <c r="L11970" i="3"/>
  <c r="L11971" i="3"/>
  <c r="L11972" i="3"/>
  <c r="L11973" i="3"/>
  <c r="L11974" i="3"/>
  <c r="L11975" i="3"/>
  <c r="L11976" i="3"/>
  <c r="L11977" i="3"/>
  <c r="L11978" i="3"/>
  <c r="L11979" i="3"/>
  <c r="L11980" i="3"/>
  <c r="L11981" i="3"/>
  <c r="L11982" i="3"/>
  <c r="L11983" i="3"/>
  <c r="L11984" i="3"/>
  <c r="L11985" i="3"/>
  <c r="L11986" i="3"/>
  <c r="L11987" i="3"/>
  <c r="L11988" i="3"/>
  <c r="L11989" i="3"/>
  <c r="L11990" i="3"/>
  <c r="L11991" i="3"/>
  <c r="L11992" i="3"/>
  <c r="L11993" i="3"/>
  <c r="L11994" i="3"/>
  <c r="L11995" i="3"/>
  <c r="L11996" i="3"/>
  <c r="L11997" i="3"/>
  <c r="L11998" i="3"/>
  <c r="L11999" i="3"/>
  <c r="L12000" i="3"/>
  <c r="L12001" i="3"/>
  <c r="L12002" i="3"/>
  <c r="L12003" i="3"/>
  <c r="L12004" i="3"/>
  <c r="L12005" i="3"/>
  <c r="L12006" i="3"/>
  <c r="L12007" i="3"/>
  <c r="L12008" i="3"/>
  <c r="L12009" i="3"/>
  <c r="L12010" i="3"/>
  <c r="L12011" i="3"/>
  <c r="L12012" i="3"/>
  <c r="L12013" i="3"/>
  <c r="L12014" i="3"/>
  <c r="L12015" i="3"/>
  <c r="L12016" i="3"/>
  <c r="L12017" i="3"/>
  <c r="L12018" i="3"/>
  <c r="L12019" i="3"/>
  <c r="L12020" i="3"/>
  <c r="L12021" i="3"/>
  <c r="L12022" i="3"/>
  <c r="L12023" i="3"/>
  <c r="L12024" i="3"/>
  <c r="L12025" i="3"/>
  <c r="L12026" i="3"/>
  <c r="L12027" i="3"/>
  <c r="L12028" i="3"/>
  <c r="L12029" i="3"/>
  <c r="L12030" i="3"/>
  <c r="L12031" i="3"/>
  <c r="L12032" i="3"/>
  <c r="L12033" i="3"/>
  <c r="L12034" i="3"/>
  <c r="L12035" i="3"/>
  <c r="L12036" i="3"/>
  <c r="L12037" i="3"/>
  <c r="L12038" i="3"/>
  <c r="L12039" i="3"/>
  <c r="L12040" i="3"/>
  <c r="L12041" i="3"/>
  <c r="L12042" i="3"/>
  <c r="L12043" i="3"/>
  <c r="L12044" i="3"/>
  <c r="L12045" i="3"/>
  <c r="L12046" i="3"/>
  <c r="L12047" i="3"/>
  <c r="L12048" i="3"/>
  <c r="L12049" i="3"/>
  <c r="L12050" i="3"/>
  <c r="L12051" i="3"/>
  <c r="L12052" i="3"/>
  <c r="L12053" i="3"/>
  <c r="L12054" i="3"/>
  <c r="L12055" i="3"/>
  <c r="L12056" i="3"/>
  <c r="L12057" i="3"/>
  <c r="L12058" i="3"/>
  <c r="L12059" i="3"/>
  <c r="L12060" i="3"/>
  <c r="L12061" i="3"/>
  <c r="L12062" i="3"/>
  <c r="L12063" i="3"/>
  <c r="L12064" i="3"/>
  <c r="L12065" i="3"/>
  <c r="L12066" i="3"/>
  <c r="L12067" i="3"/>
  <c r="L12068" i="3"/>
  <c r="L12069" i="3"/>
  <c r="L12070" i="3"/>
  <c r="L12071" i="3"/>
  <c r="L12072" i="3"/>
  <c r="L12073" i="3"/>
  <c r="L12074" i="3"/>
  <c r="L12075" i="3"/>
  <c r="L12076" i="3"/>
  <c r="L12077" i="3"/>
  <c r="L12078" i="3"/>
  <c r="L12079" i="3"/>
  <c r="L12080" i="3"/>
  <c r="L12081" i="3"/>
  <c r="L12082" i="3"/>
  <c r="L12083" i="3"/>
  <c r="L12084" i="3"/>
  <c r="L12085" i="3"/>
  <c r="L12086" i="3"/>
  <c r="L12087" i="3"/>
  <c r="L12088" i="3"/>
  <c r="L12089" i="3"/>
  <c r="L12090" i="3"/>
  <c r="L12091" i="3"/>
  <c r="L12092" i="3"/>
  <c r="L12093" i="3"/>
  <c r="L12094" i="3"/>
  <c r="L12095" i="3"/>
  <c r="L12096" i="3"/>
  <c r="L12097" i="3"/>
  <c r="L12098" i="3"/>
  <c r="L12099" i="3"/>
  <c r="L12100" i="3"/>
  <c r="L12101" i="3"/>
  <c r="L12102" i="3"/>
  <c r="L12103" i="3"/>
  <c r="L12104" i="3"/>
  <c r="L12105" i="3"/>
  <c r="L12106" i="3"/>
  <c r="L12107" i="3"/>
  <c r="L12108" i="3"/>
  <c r="L12109" i="3"/>
  <c r="L12110" i="3"/>
  <c r="L12111" i="3"/>
  <c r="L12112" i="3"/>
  <c r="L12113" i="3"/>
  <c r="L12114" i="3"/>
  <c r="L12115" i="3"/>
  <c r="L12116" i="3"/>
  <c r="L12117" i="3"/>
  <c r="L12118" i="3"/>
  <c r="L12119" i="3"/>
  <c r="L12120" i="3"/>
  <c r="L12121" i="3"/>
  <c r="L12122" i="3"/>
  <c r="L12123" i="3"/>
  <c r="L12124" i="3"/>
  <c r="L12125" i="3"/>
  <c r="L12126" i="3"/>
  <c r="L12127" i="3"/>
  <c r="L12128" i="3"/>
  <c r="L12129" i="3"/>
  <c r="L12130" i="3"/>
  <c r="L12131" i="3"/>
  <c r="L12132" i="3"/>
  <c r="L12133" i="3"/>
  <c r="L12134" i="3"/>
  <c r="L12135" i="3"/>
  <c r="L12136" i="3"/>
  <c r="L12137" i="3"/>
  <c r="L12138" i="3"/>
  <c r="L12139" i="3"/>
  <c r="L12140" i="3"/>
  <c r="L12141" i="3"/>
  <c r="L12142" i="3"/>
  <c r="L12143" i="3"/>
  <c r="L12144" i="3"/>
  <c r="L12145" i="3"/>
  <c r="L12146" i="3"/>
  <c r="L12147" i="3"/>
  <c r="L12148" i="3"/>
  <c r="L12149" i="3"/>
  <c r="L12150" i="3"/>
  <c r="L12151" i="3"/>
  <c r="L12152" i="3"/>
  <c r="L12153" i="3"/>
  <c r="L12154" i="3"/>
  <c r="L12155" i="3"/>
  <c r="L12156" i="3"/>
  <c r="L12157" i="3"/>
  <c r="L12158" i="3"/>
  <c r="L12159" i="3"/>
  <c r="L12160" i="3"/>
  <c r="L12161" i="3"/>
  <c r="L12162" i="3"/>
  <c r="L12163" i="3"/>
  <c r="L12164" i="3"/>
  <c r="L12165" i="3"/>
  <c r="L12166" i="3"/>
  <c r="L12167" i="3"/>
  <c r="L12168" i="3"/>
  <c r="L12169" i="3"/>
  <c r="L12170" i="3"/>
  <c r="L12171" i="3"/>
  <c r="L12172" i="3"/>
  <c r="L12173" i="3"/>
  <c r="L12174" i="3"/>
  <c r="L12175" i="3"/>
  <c r="L12176" i="3"/>
  <c r="L12177" i="3"/>
  <c r="L12178" i="3"/>
  <c r="L12179" i="3"/>
  <c r="L12180" i="3"/>
  <c r="L12181" i="3"/>
  <c r="L12182" i="3"/>
  <c r="L12183" i="3"/>
  <c r="L12184" i="3"/>
  <c r="L12185" i="3"/>
  <c r="L12186" i="3"/>
  <c r="L12187" i="3"/>
  <c r="L12188" i="3"/>
  <c r="L12189" i="3"/>
  <c r="L12190" i="3"/>
  <c r="L12191" i="3"/>
  <c r="L12192" i="3"/>
  <c r="L12193" i="3"/>
  <c r="L12194" i="3"/>
  <c r="L12195" i="3"/>
  <c r="L12196" i="3"/>
  <c r="L12197" i="3"/>
  <c r="L12198" i="3"/>
  <c r="L12199" i="3"/>
  <c r="L12200" i="3"/>
  <c r="L12201" i="3"/>
  <c r="L12202" i="3"/>
  <c r="L12203" i="3"/>
  <c r="L12204" i="3"/>
  <c r="L12205" i="3"/>
  <c r="L12206" i="3"/>
  <c r="L12207" i="3"/>
  <c r="L12208" i="3"/>
  <c r="L12209" i="3"/>
  <c r="L12210" i="3"/>
  <c r="L12211" i="3"/>
  <c r="L12212" i="3"/>
  <c r="L12213" i="3"/>
  <c r="L12214" i="3"/>
  <c r="L12215" i="3"/>
  <c r="L12216" i="3"/>
  <c r="L12217" i="3"/>
  <c r="L12218" i="3"/>
  <c r="L12219" i="3"/>
  <c r="L12220" i="3"/>
  <c r="L12221" i="3"/>
  <c r="L12222" i="3"/>
  <c r="L12223" i="3"/>
  <c r="L12224" i="3"/>
  <c r="L12225" i="3"/>
  <c r="L12226" i="3"/>
  <c r="L12227" i="3"/>
  <c r="L12228" i="3"/>
  <c r="L12229" i="3"/>
  <c r="L12230" i="3"/>
  <c r="L12231" i="3"/>
  <c r="L12232" i="3"/>
  <c r="L12233" i="3"/>
  <c r="L12234" i="3"/>
  <c r="L12235" i="3"/>
  <c r="L12236" i="3"/>
  <c r="L12237" i="3"/>
  <c r="L12238" i="3"/>
  <c r="L12239" i="3"/>
  <c r="L12240" i="3"/>
  <c r="L12241" i="3"/>
  <c r="L12242" i="3"/>
  <c r="L12243" i="3"/>
  <c r="L12244" i="3"/>
  <c r="L12245" i="3"/>
  <c r="L12246" i="3"/>
  <c r="L12247" i="3"/>
  <c r="L12248" i="3"/>
  <c r="L12249" i="3"/>
  <c r="L12250" i="3"/>
  <c r="L12251" i="3"/>
  <c r="L12252" i="3"/>
  <c r="L12253" i="3"/>
  <c r="L12254" i="3"/>
  <c r="L12255" i="3"/>
  <c r="L12256" i="3"/>
  <c r="L12257" i="3"/>
  <c r="L12258" i="3"/>
  <c r="L12259" i="3"/>
  <c r="L12260" i="3"/>
  <c r="L12261" i="3"/>
  <c r="L12262" i="3"/>
  <c r="L12263" i="3"/>
  <c r="L12264" i="3"/>
  <c r="L12265" i="3"/>
  <c r="L12266" i="3"/>
  <c r="L12267" i="3"/>
  <c r="L12268" i="3"/>
  <c r="L12269" i="3"/>
  <c r="L12270" i="3"/>
  <c r="L12271" i="3"/>
  <c r="L12272" i="3"/>
  <c r="L12273" i="3"/>
  <c r="L12274" i="3"/>
  <c r="L12275" i="3"/>
  <c r="L12276" i="3"/>
  <c r="L12277" i="3"/>
  <c r="L12278" i="3"/>
  <c r="L12279" i="3"/>
  <c r="L12280" i="3"/>
  <c r="L12281" i="3"/>
  <c r="L12282" i="3"/>
  <c r="L12283" i="3"/>
  <c r="L12284" i="3"/>
  <c r="L12285" i="3"/>
  <c r="L12286" i="3"/>
  <c r="L12287" i="3"/>
  <c r="L12288" i="3"/>
  <c r="L12289" i="3"/>
  <c r="L12290" i="3"/>
  <c r="L12291" i="3"/>
  <c r="L12292" i="3"/>
  <c r="L12293" i="3"/>
  <c r="L12294" i="3"/>
  <c r="L12295" i="3"/>
  <c r="L12296" i="3"/>
  <c r="L12297" i="3"/>
  <c r="L12298" i="3"/>
  <c r="L12299" i="3"/>
  <c r="L12300" i="3"/>
  <c r="L12301" i="3"/>
  <c r="L12302" i="3"/>
  <c r="L12303" i="3"/>
  <c r="L12304" i="3"/>
  <c r="L12305" i="3"/>
  <c r="L12306" i="3"/>
  <c r="L12307" i="3"/>
  <c r="L12308" i="3"/>
  <c r="L12309" i="3"/>
  <c r="L12310" i="3"/>
  <c r="L12311" i="3"/>
  <c r="L12312" i="3"/>
  <c r="L12313" i="3"/>
  <c r="L12314" i="3"/>
  <c r="L12315" i="3"/>
  <c r="L12316" i="3"/>
  <c r="L12317" i="3"/>
  <c r="L12318" i="3"/>
  <c r="L12319" i="3"/>
  <c r="L12320" i="3"/>
  <c r="L12321" i="3"/>
  <c r="L12322" i="3"/>
  <c r="L12323" i="3"/>
  <c r="L12324" i="3"/>
  <c r="L12325" i="3"/>
  <c r="L12326" i="3"/>
  <c r="L12327" i="3"/>
  <c r="L12328" i="3"/>
  <c r="L12329" i="3"/>
  <c r="L12330" i="3"/>
  <c r="L12331" i="3"/>
  <c r="L12332" i="3"/>
  <c r="L12333" i="3"/>
  <c r="L12334" i="3"/>
  <c r="L12335" i="3"/>
  <c r="L12336" i="3"/>
  <c r="L12337" i="3"/>
  <c r="L12338" i="3"/>
  <c r="L12339" i="3"/>
  <c r="L12340" i="3"/>
  <c r="L12341" i="3"/>
  <c r="L12342" i="3"/>
  <c r="L12343" i="3"/>
  <c r="L12344" i="3"/>
  <c r="L12345" i="3"/>
  <c r="L12346" i="3"/>
  <c r="L12347" i="3"/>
  <c r="L12348" i="3"/>
  <c r="L12349" i="3"/>
  <c r="L12350" i="3"/>
  <c r="L12351" i="3"/>
  <c r="L12352" i="3"/>
  <c r="L12353" i="3"/>
  <c r="L12354" i="3"/>
  <c r="L12355" i="3"/>
  <c r="L12356" i="3"/>
  <c r="L12357" i="3"/>
  <c r="L12358" i="3"/>
  <c r="L12359" i="3"/>
  <c r="L12360" i="3"/>
  <c r="L12361" i="3"/>
  <c r="L12362" i="3"/>
  <c r="L12363" i="3"/>
  <c r="L12364" i="3"/>
  <c r="L12365" i="3"/>
  <c r="L12366" i="3"/>
  <c r="L12367" i="3"/>
  <c r="L12368" i="3"/>
  <c r="L12369" i="3"/>
  <c r="L12370" i="3"/>
  <c r="L12371" i="3"/>
  <c r="L12372" i="3"/>
  <c r="L12373" i="3"/>
  <c r="L12374" i="3"/>
  <c r="L12375" i="3"/>
  <c r="L12376" i="3"/>
  <c r="L12377" i="3"/>
  <c r="L12378" i="3"/>
  <c r="L12379" i="3"/>
  <c r="L12380" i="3"/>
  <c r="L12381" i="3"/>
  <c r="L12382" i="3"/>
  <c r="L12383" i="3"/>
  <c r="L12384" i="3"/>
  <c r="L12385" i="3"/>
  <c r="L12386" i="3"/>
  <c r="L12387" i="3"/>
  <c r="L12388" i="3"/>
  <c r="L12389" i="3"/>
  <c r="L12390" i="3"/>
  <c r="L12391" i="3"/>
  <c r="L12392" i="3"/>
  <c r="L12393" i="3"/>
  <c r="L12394" i="3"/>
  <c r="L12395" i="3"/>
  <c r="L12396" i="3"/>
  <c r="L12397" i="3"/>
  <c r="L12398" i="3"/>
  <c r="L12399" i="3"/>
  <c r="L12400" i="3"/>
  <c r="L12401" i="3"/>
  <c r="L12402" i="3"/>
  <c r="L12403" i="3"/>
  <c r="L12404" i="3"/>
  <c r="L12405" i="3"/>
  <c r="L12406" i="3"/>
  <c r="L12407" i="3"/>
  <c r="L12408" i="3"/>
  <c r="L12409" i="3"/>
  <c r="L12410" i="3"/>
  <c r="L12411" i="3"/>
  <c r="L12412" i="3"/>
  <c r="L12413" i="3"/>
  <c r="L12414" i="3"/>
  <c r="L12415" i="3"/>
  <c r="L12416" i="3"/>
  <c r="L12417" i="3"/>
  <c r="L12418" i="3"/>
  <c r="L12419" i="3"/>
  <c r="L12420" i="3"/>
  <c r="L12421" i="3"/>
  <c r="L12422" i="3"/>
  <c r="L12423" i="3"/>
  <c r="L12424" i="3"/>
  <c r="L12425" i="3"/>
  <c r="L12426" i="3"/>
  <c r="L12427" i="3"/>
  <c r="L12428" i="3"/>
  <c r="L12429" i="3"/>
  <c r="L12430" i="3"/>
  <c r="L12431" i="3"/>
  <c r="L12432" i="3"/>
  <c r="L12433" i="3"/>
  <c r="L12434" i="3"/>
  <c r="L12435" i="3"/>
  <c r="L12436" i="3"/>
  <c r="L12437" i="3"/>
  <c r="L12438" i="3"/>
  <c r="L12439" i="3"/>
  <c r="L12440" i="3"/>
  <c r="L12441" i="3"/>
  <c r="L12442" i="3"/>
  <c r="L12443" i="3"/>
  <c r="L12444" i="3"/>
  <c r="L12445" i="3"/>
  <c r="L12446" i="3"/>
  <c r="L12447" i="3"/>
  <c r="L12448" i="3"/>
  <c r="L12449" i="3"/>
  <c r="L12450" i="3"/>
  <c r="L12451" i="3"/>
  <c r="L12452" i="3"/>
  <c r="L12453" i="3"/>
  <c r="L12454" i="3"/>
  <c r="L12455" i="3"/>
  <c r="L12456" i="3"/>
  <c r="L12457" i="3"/>
  <c r="L12458" i="3"/>
  <c r="L12459" i="3"/>
  <c r="L12460" i="3"/>
  <c r="L12461" i="3"/>
  <c r="L12462" i="3"/>
  <c r="L12463" i="3"/>
  <c r="L12464" i="3"/>
  <c r="L12465" i="3"/>
  <c r="L12466" i="3"/>
  <c r="L12467" i="3"/>
  <c r="L12468" i="3"/>
  <c r="L12469" i="3"/>
  <c r="L12470" i="3"/>
  <c r="L12471" i="3"/>
  <c r="L12472" i="3"/>
  <c r="L12473" i="3"/>
  <c r="L12474" i="3"/>
  <c r="L12475" i="3"/>
  <c r="L12476" i="3"/>
  <c r="L12477" i="3"/>
  <c r="L12478" i="3"/>
  <c r="L12479" i="3"/>
  <c r="L12480" i="3"/>
  <c r="L12481" i="3"/>
  <c r="L12482" i="3"/>
  <c r="L12483" i="3"/>
  <c r="L12484" i="3"/>
  <c r="L12485" i="3"/>
  <c r="L12486" i="3"/>
  <c r="L12487" i="3"/>
  <c r="L12488" i="3"/>
  <c r="L12489" i="3"/>
  <c r="L12490" i="3"/>
  <c r="L12491" i="3"/>
  <c r="L12492" i="3"/>
  <c r="L12493" i="3"/>
  <c r="L12494" i="3"/>
  <c r="L12495" i="3"/>
  <c r="L12496" i="3"/>
  <c r="L12497" i="3"/>
  <c r="L12498" i="3"/>
  <c r="L12499" i="3"/>
  <c r="L12500" i="3"/>
  <c r="L12501" i="3"/>
  <c r="L12502" i="3"/>
  <c r="L12503" i="3"/>
  <c r="L12504" i="3"/>
  <c r="L12505" i="3"/>
  <c r="L12506" i="3"/>
  <c r="L12507" i="3"/>
  <c r="L12508" i="3"/>
  <c r="L12509" i="3"/>
  <c r="L12510" i="3"/>
  <c r="L12511" i="3"/>
  <c r="L12512" i="3"/>
  <c r="L12513" i="3"/>
  <c r="L12514" i="3"/>
  <c r="L12515" i="3"/>
  <c r="L12516" i="3"/>
  <c r="L12517" i="3"/>
  <c r="L12518" i="3"/>
  <c r="L12519" i="3"/>
  <c r="L12520" i="3"/>
  <c r="L12521" i="3"/>
  <c r="L12522" i="3"/>
  <c r="L12523" i="3"/>
  <c r="L12524" i="3"/>
  <c r="L12525" i="3"/>
  <c r="L12526" i="3"/>
  <c r="L12527" i="3"/>
  <c r="L12528" i="3"/>
  <c r="L12529" i="3"/>
  <c r="L12530" i="3"/>
  <c r="L12531" i="3"/>
  <c r="L12532" i="3"/>
  <c r="L12533" i="3"/>
  <c r="L12534" i="3"/>
  <c r="L12535" i="3"/>
  <c r="L12536" i="3"/>
  <c r="L12537" i="3"/>
  <c r="L12538" i="3"/>
  <c r="L12539" i="3"/>
  <c r="L12540" i="3"/>
  <c r="L12541" i="3"/>
  <c r="L12542" i="3"/>
  <c r="L12543" i="3"/>
  <c r="L12544" i="3"/>
  <c r="L12545" i="3"/>
  <c r="L12546" i="3"/>
  <c r="L12547" i="3"/>
  <c r="L12548" i="3"/>
  <c r="L12549" i="3"/>
  <c r="L12550" i="3"/>
  <c r="L12551" i="3"/>
  <c r="L12552" i="3"/>
  <c r="L12553" i="3"/>
  <c r="L12554" i="3"/>
  <c r="L12555" i="3"/>
  <c r="L12556" i="3"/>
  <c r="L12557" i="3"/>
  <c r="L12558" i="3"/>
  <c r="L12559" i="3"/>
  <c r="L12560" i="3"/>
  <c r="L12561" i="3"/>
  <c r="L12562" i="3"/>
  <c r="L12563" i="3"/>
  <c r="L12564" i="3"/>
  <c r="L12565" i="3"/>
  <c r="L12566" i="3"/>
  <c r="L12567" i="3"/>
  <c r="L12568" i="3"/>
  <c r="L12569" i="3"/>
  <c r="L12570" i="3"/>
  <c r="L12571" i="3"/>
  <c r="L12572" i="3"/>
  <c r="L12573" i="3"/>
  <c r="L12574" i="3"/>
  <c r="L12575" i="3"/>
  <c r="L12576" i="3"/>
  <c r="L12577" i="3"/>
  <c r="L12578" i="3"/>
  <c r="L12579" i="3"/>
  <c r="L12580" i="3"/>
  <c r="L12581" i="3"/>
  <c r="L12582" i="3"/>
  <c r="L12583" i="3"/>
  <c r="L12584" i="3"/>
  <c r="L12585" i="3"/>
  <c r="L12586" i="3"/>
  <c r="L12587" i="3"/>
  <c r="L12588" i="3"/>
  <c r="L12589" i="3"/>
  <c r="L12590" i="3"/>
  <c r="L12591" i="3"/>
  <c r="L12592" i="3"/>
  <c r="L12593" i="3"/>
  <c r="L12594" i="3"/>
  <c r="L12595" i="3"/>
  <c r="L12596" i="3"/>
  <c r="L12597" i="3"/>
  <c r="L12598" i="3"/>
  <c r="L12599" i="3"/>
  <c r="L12600" i="3"/>
  <c r="L12601" i="3"/>
  <c r="L12602" i="3"/>
  <c r="L12603" i="3"/>
  <c r="L12604" i="3"/>
  <c r="L12605" i="3"/>
  <c r="L12606" i="3"/>
  <c r="L12607" i="3"/>
  <c r="L12608" i="3"/>
  <c r="L12609" i="3"/>
  <c r="L12610" i="3"/>
  <c r="L12611" i="3"/>
  <c r="L12612" i="3"/>
  <c r="L12613" i="3"/>
  <c r="L12614" i="3"/>
  <c r="L12615" i="3"/>
  <c r="L12616" i="3"/>
  <c r="L12617" i="3"/>
  <c r="L12618" i="3"/>
  <c r="L12619" i="3"/>
  <c r="L12620" i="3"/>
  <c r="L12621" i="3"/>
  <c r="L12622" i="3"/>
  <c r="L12623" i="3"/>
  <c r="L12624" i="3"/>
  <c r="L12625" i="3"/>
  <c r="L12626" i="3"/>
  <c r="L12627" i="3"/>
  <c r="L12628" i="3"/>
  <c r="L12629" i="3"/>
  <c r="L12630" i="3"/>
  <c r="L12631" i="3"/>
  <c r="L12632" i="3"/>
  <c r="L12633" i="3"/>
  <c r="L12634" i="3"/>
  <c r="L12635" i="3"/>
  <c r="L12636" i="3"/>
  <c r="L12637" i="3"/>
  <c r="L12638" i="3"/>
  <c r="L12639" i="3"/>
  <c r="L12640" i="3"/>
  <c r="L12641" i="3"/>
  <c r="L12642" i="3"/>
  <c r="L12643" i="3"/>
  <c r="L12644" i="3"/>
  <c r="L12645" i="3"/>
  <c r="L12646" i="3"/>
  <c r="L12647" i="3"/>
  <c r="L12648" i="3"/>
  <c r="L12649" i="3"/>
  <c r="L12650" i="3"/>
  <c r="L12651" i="3"/>
  <c r="L12652" i="3"/>
  <c r="L12653" i="3"/>
  <c r="L12654" i="3"/>
  <c r="L12655" i="3"/>
  <c r="L12656" i="3"/>
  <c r="L12657" i="3"/>
  <c r="L12658" i="3"/>
  <c r="L12659" i="3"/>
  <c r="L12660" i="3"/>
  <c r="L12661" i="3"/>
  <c r="L12662" i="3"/>
  <c r="L12663" i="3"/>
  <c r="L12664" i="3"/>
  <c r="L12665" i="3"/>
  <c r="L12666" i="3"/>
  <c r="L12667" i="3"/>
  <c r="L12668" i="3"/>
  <c r="L12669" i="3"/>
  <c r="L12670" i="3"/>
  <c r="L12671" i="3"/>
  <c r="L12672" i="3"/>
  <c r="L12673" i="3"/>
  <c r="L12674" i="3"/>
  <c r="L12675" i="3"/>
  <c r="L12676" i="3"/>
  <c r="L12677" i="3"/>
  <c r="L12678" i="3"/>
  <c r="L12679" i="3"/>
  <c r="L12680" i="3"/>
  <c r="L12681" i="3"/>
  <c r="L12682" i="3"/>
  <c r="L12683" i="3"/>
  <c r="L12684" i="3"/>
  <c r="L12685" i="3"/>
  <c r="L12686" i="3"/>
  <c r="L12687" i="3"/>
  <c r="L12688" i="3"/>
  <c r="L12689" i="3"/>
  <c r="L12690" i="3"/>
  <c r="L12691" i="3"/>
  <c r="L12692" i="3"/>
  <c r="L12693" i="3"/>
  <c r="L12694" i="3"/>
  <c r="L12695" i="3"/>
  <c r="L12696" i="3"/>
  <c r="L12697" i="3"/>
  <c r="L12698" i="3"/>
  <c r="L12699" i="3"/>
  <c r="L12700" i="3"/>
  <c r="L12701" i="3"/>
  <c r="L12702" i="3"/>
  <c r="L12703" i="3"/>
  <c r="L12704" i="3"/>
  <c r="L12705" i="3"/>
  <c r="L12706" i="3"/>
  <c r="L12707" i="3"/>
  <c r="L12708" i="3"/>
  <c r="L12709" i="3"/>
  <c r="L12710" i="3"/>
  <c r="L12711" i="3"/>
  <c r="L12712" i="3"/>
  <c r="L12713" i="3"/>
  <c r="L12714" i="3"/>
  <c r="L12715" i="3"/>
  <c r="L12716" i="3"/>
  <c r="L12717" i="3"/>
  <c r="L12718" i="3"/>
  <c r="L12719" i="3"/>
  <c r="L12720" i="3"/>
  <c r="L12721" i="3"/>
  <c r="L12722" i="3"/>
  <c r="L12723" i="3"/>
  <c r="L12724" i="3"/>
  <c r="L12725" i="3"/>
  <c r="L12726" i="3"/>
  <c r="L12727" i="3"/>
  <c r="L12728" i="3"/>
  <c r="L12729" i="3"/>
  <c r="L12730" i="3"/>
  <c r="L12731" i="3"/>
  <c r="L12732" i="3"/>
  <c r="L12733" i="3"/>
  <c r="L12734" i="3"/>
  <c r="L12735" i="3"/>
  <c r="L12736" i="3"/>
  <c r="L12737" i="3"/>
  <c r="L12738" i="3"/>
  <c r="L12739" i="3"/>
  <c r="L12740" i="3"/>
  <c r="L12741" i="3"/>
  <c r="L12742" i="3"/>
  <c r="L12743" i="3"/>
  <c r="L12744" i="3"/>
  <c r="L12745" i="3"/>
  <c r="L12746" i="3"/>
  <c r="L12747" i="3"/>
  <c r="L12748" i="3"/>
  <c r="L12749" i="3"/>
  <c r="L12750" i="3"/>
  <c r="L12751" i="3"/>
  <c r="L12752" i="3"/>
  <c r="L12753" i="3"/>
  <c r="L12754" i="3"/>
  <c r="L12755" i="3"/>
  <c r="L12756" i="3"/>
  <c r="L12757" i="3"/>
  <c r="L12758" i="3"/>
  <c r="L12759" i="3"/>
  <c r="L12760" i="3"/>
  <c r="L12761" i="3"/>
  <c r="L12762" i="3"/>
  <c r="L12763" i="3"/>
  <c r="L12764" i="3"/>
  <c r="L12765" i="3"/>
  <c r="L12766" i="3"/>
  <c r="L12767" i="3"/>
  <c r="L12768" i="3"/>
  <c r="L12769" i="3"/>
  <c r="L12770" i="3"/>
  <c r="L12771" i="3"/>
  <c r="L12772" i="3"/>
  <c r="L12773" i="3"/>
  <c r="L12774" i="3"/>
  <c r="L12775" i="3"/>
  <c r="L12776" i="3"/>
  <c r="L12777" i="3"/>
  <c r="L12778" i="3"/>
  <c r="L12779" i="3"/>
  <c r="L12780" i="3"/>
  <c r="L12781" i="3"/>
  <c r="L12782" i="3"/>
  <c r="L12783" i="3"/>
  <c r="L12784" i="3"/>
  <c r="L12785" i="3"/>
  <c r="L12786" i="3"/>
  <c r="L12787" i="3"/>
  <c r="L12788" i="3"/>
  <c r="L12789" i="3"/>
  <c r="L12790" i="3"/>
  <c r="L12791" i="3"/>
  <c r="L12792" i="3"/>
  <c r="L12793" i="3"/>
  <c r="L12794" i="3"/>
  <c r="L12795" i="3"/>
  <c r="L12796" i="3"/>
  <c r="L12797" i="3"/>
  <c r="L12798" i="3"/>
  <c r="L12799" i="3"/>
  <c r="L12800" i="3"/>
  <c r="L12801" i="3"/>
  <c r="L12802" i="3"/>
  <c r="L12803" i="3"/>
  <c r="L12804" i="3"/>
  <c r="L12805" i="3"/>
  <c r="L12806" i="3"/>
  <c r="L12807" i="3"/>
  <c r="L12808" i="3"/>
  <c r="L12809" i="3"/>
  <c r="L12810" i="3"/>
  <c r="L12811" i="3"/>
  <c r="L12812" i="3"/>
  <c r="L12813" i="3"/>
  <c r="L12814" i="3"/>
  <c r="L12815" i="3"/>
  <c r="L12816" i="3"/>
  <c r="L12817" i="3"/>
  <c r="L12818" i="3"/>
  <c r="L12819" i="3"/>
  <c r="L12820" i="3"/>
  <c r="L12821" i="3"/>
  <c r="L12822" i="3"/>
  <c r="L12823" i="3"/>
  <c r="L12824" i="3"/>
  <c r="L12825" i="3"/>
  <c r="L12826" i="3"/>
  <c r="L12827" i="3"/>
  <c r="L12828" i="3"/>
  <c r="L12829" i="3"/>
  <c r="L12830" i="3"/>
  <c r="L12831" i="3"/>
  <c r="L12832" i="3"/>
  <c r="L12833" i="3"/>
  <c r="L12834" i="3"/>
  <c r="L12835" i="3"/>
  <c r="L12836" i="3"/>
  <c r="L12837" i="3"/>
  <c r="L12838" i="3"/>
  <c r="L12839" i="3"/>
  <c r="L12840" i="3"/>
  <c r="L12841" i="3"/>
  <c r="L12842" i="3"/>
  <c r="L12843" i="3"/>
  <c r="L12844" i="3"/>
  <c r="L12845" i="3"/>
  <c r="L12846" i="3"/>
  <c r="L12847" i="3"/>
  <c r="L12848" i="3"/>
  <c r="L12849" i="3"/>
  <c r="L12850" i="3"/>
  <c r="L12851" i="3"/>
  <c r="L12852" i="3"/>
  <c r="L12853" i="3"/>
  <c r="L12854" i="3"/>
  <c r="L12855" i="3"/>
  <c r="L12856" i="3"/>
  <c r="L12857" i="3"/>
  <c r="L12858" i="3"/>
  <c r="L12859" i="3"/>
  <c r="L12860" i="3"/>
  <c r="L12861" i="3"/>
  <c r="L12862" i="3"/>
  <c r="L12863" i="3"/>
  <c r="L12864" i="3"/>
  <c r="L12865" i="3"/>
  <c r="L12866" i="3"/>
  <c r="L12867" i="3"/>
  <c r="L12868" i="3"/>
  <c r="L12869" i="3"/>
  <c r="L12870" i="3"/>
  <c r="L12871" i="3"/>
  <c r="L12872" i="3"/>
  <c r="L12873" i="3"/>
  <c r="L12874" i="3"/>
  <c r="L12875" i="3"/>
  <c r="L12876" i="3"/>
  <c r="L12877" i="3"/>
  <c r="L12878" i="3"/>
  <c r="L12879" i="3"/>
  <c r="L12880" i="3"/>
  <c r="L12881" i="3"/>
  <c r="L12882" i="3"/>
  <c r="L12883" i="3"/>
  <c r="L12884" i="3"/>
  <c r="L12885" i="3"/>
  <c r="L12886" i="3"/>
  <c r="L12887" i="3"/>
  <c r="L12888" i="3"/>
  <c r="L12889" i="3"/>
  <c r="L12890" i="3"/>
  <c r="L12891" i="3"/>
  <c r="L12892" i="3"/>
  <c r="L12893" i="3"/>
  <c r="L12894" i="3"/>
  <c r="L12895" i="3"/>
  <c r="L12896" i="3"/>
  <c r="L12897" i="3"/>
  <c r="L12898" i="3"/>
  <c r="L12899" i="3"/>
  <c r="L12900" i="3"/>
  <c r="L12901" i="3"/>
  <c r="L12902" i="3"/>
  <c r="L12903" i="3"/>
  <c r="L12904" i="3"/>
  <c r="L12905" i="3"/>
  <c r="L12906" i="3"/>
  <c r="L12907" i="3"/>
  <c r="L12908" i="3"/>
  <c r="L12909" i="3"/>
  <c r="L12910" i="3"/>
  <c r="L12911" i="3"/>
  <c r="L12912" i="3"/>
  <c r="L12913" i="3"/>
  <c r="L12914" i="3"/>
  <c r="L12915" i="3"/>
  <c r="L12916" i="3"/>
  <c r="L12917" i="3"/>
  <c r="L12918" i="3"/>
  <c r="L12919" i="3"/>
  <c r="L12920" i="3"/>
  <c r="L12921" i="3"/>
  <c r="L12922" i="3"/>
  <c r="L12923" i="3"/>
  <c r="L12924" i="3"/>
  <c r="L12925" i="3"/>
  <c r="L12926" i="3"/>
  <c r="L12927" i="3"/>
  <c r="L12928" i="3"/>
  <c r="L12929" i="3"/>
  <c r="L12930" i="3"/>
  <c r="L12931" i="3"/>
  <c r="L12932" i="3"/>
  <c r="L12933" i="3"/>
  <c r="L12934" i="3"/>
  <c r="L12935" i="3"/>
  <c r="L12936" i="3"/>
  <c r="L12937" i="3"/>
  <c r="L12938" i="3"/>
  <c r="L12939" i="3"/>
  <c r="L12940" i="3"/>
  <c r="L12941" i="3"/>
  <c r="L12942" i="3"/>
  <c r="L12943" i="3"/>
  <c r="L12944" i="3"/>
  <c r="L12945" i="3"/>
  <c r="L12946" i="3"/>
  <c r="L12947" i="3"/>
  <c r="L12948" i="3"/>
  <c r="L12949" i="3"/>
  <c r="L12950" i="3"/>
  <c r="L12951" i="3"/>
  <c r="L12952" i="3"/>
  <c r="L12953" i="3"/>
  <c r="L12954" i="3"/>
  <c r="L12955" i="3"/>
  <c r="L12956" i="3"/>
  <c r="L12957" i="3"/>
  <c r="L12958" i="3"/>
  <c r="L12959" i="3"/>
  <c r="L12960" i="3"/>
  <c r="L12961" i="3"/>
  <c r="L12962" i="3"/>
  <c r="L12963" i="3"/>
  <c r="L12964" i="3"/>
  <c r="L12965" i="3"/>
  <c r="L12966" i="3"/>
  <c r="L12967" i="3"/>
  <c r="L12968" i="3"/>
  <c r="L12969" i="3"/>
  <c r="L12970" i="3"/>
  <c r="L12971" i="3"/>
  <c r="L12972" i="3"/>
  <c r="L12973" i="3"/>
  <c r="L12974" i="3"/>
  <c r="L12975" i="3"/>
  <c r="L12976" i="3"/>
  <c r="L12977" i="3"/>
  <c r="L12978" i="3"/>
  <c r="L12979" i="3"/>
  <c r="L12980" i="3"/>
  <c r="L12981" i="3"/>
  <c r="L12982" i="3"/>
  <c r="L12983" i="3"/>
  <c r="L12984" i="3"/>
  <c r="L12985" i="3"/>
  <c r="L12986" i="3"/>
  <c r="L12987" i="3"/>
  <c r="L12988" i="3"/>
  <c r="L12989" i="3"/>
  <c r="L12990" i="3"/>
  <c r="L12991" i="3"/>
  <c r="L12992" i="3"/>
  <c r="L12993" i="3"/>
  <c r="L12994" i="3"/>
  <c r="L12995" i="3"/>
  <c r="L12996" i="3"/>
  <c r="L12997" i="3"/>
  <c r="L12998" i="3"/>
  <c r="L12999" i="3"/>
  <c r="L13000" i="3"/>
  <c r="L13001" i="3"/>
  <c r="L13002" i="3"/>
  <c r="L13003" i="3"/>
  <c r="L13004" i="3"/>
  <c r="L13005" i="3"/>
  <c r="L13006" i="3"/>
  <c r="L13007" i="3"/>
  <c r="L13008" i="3"/>
  <c r="L13009" i="3"/>
  <c r="L13010" i="3"/>
  <c r="L13011" i="3"/>
  <c r="L13012" i="3"/>
  <c r="L13013" i="3"/>
  <c r="L13014" i="3"/>
  <c r="L13015" i="3"/>
  <c r="L13016" i="3"/>
  <c r="L13017" i="3"/>
  <c r="L13018" i="3"/>
  <c r="L13019" i="3"/>
  <c r="L13020" i="3"/>
  <c r="L13021" i="3"/>
  <c r="L13022" i="3"/>
  <c r="L13023" i="3"/>
  <c r="L13024" i="3"/>
  <c r="L13025" i="3"/>
  <c r="L13026" i="3"/>
  <c r="L13027" i="3"/>
  <c r="L13028" i="3"/>
  <c r="L13029" i="3"/>
  <c r="L13030" i="3"/>
  <c r="L13031" i="3"/>
  <c r="L13032" i="3"/>
  <c r="L13033" i="3"/>
  <c r="L13034" i="3"/>
  <c r="L13035" i="3"/>
  <c r="L13036" i="3"/>
  <c r="L13037" i="3"/>
  <c r="L13038" i="3"/>
  <c r="L13039" i="3"/>
  <c r="L13040" i="3"/>
  <c r="L13041" i="3"/>
  <c r="L13042" i="3"/>
  <c r="L13043" i="3"/>
  <c r="L13044" i="3"/>
  <c r="L13045" i="3"/>
  <c r="L13046" i="3"/>
  <c r="L13047" i="3"/>
  <c r="L13048" i="3"/>
  <c r="L13049" i="3"/>
  <c r="L13050" i="3"/>
  <c r="L13051" i="3"/>
  <c r="L13052" i="3"/>
  <c r="L13053" i="3"/>
  <c r="L13054" i="3"/>
  <c r="L13055" i="3"/>
  <c r="L13056" i="3"/>
  <c r="L13057" i="3"/>
  <c r="L13058" i="3"/>
  <c r="L13059" i="3"/>
  <c r="L13060" i="3"/>
  <c r="L13061" i="3"/>
  <c r="L13062" i="3"/>
  <c r="L13063" i="3"/>
  <c r="L13064" i="3"/>
  <c r="L13065" i="3"/>
  <c r="L13066" i="3"/>
  <c r="L13067" i="3"/>
  <c r="L13068" i="3"/>
  <c r="L13069" i="3"/>
  <c r="L13070" i="3"/>
  <c r="L13071" i="3"/>
  <c r="L13072" i="3"/>
  <c r="L13073" i="3"/>
  <c r="L13074" i="3"/>
  <c r="L13075" i="3"/>
  <c r="L13076" i="3"/>
  <c r="L13077" i="3"/>
  <c r="L13078" i="3"/>
  <c r="L13079" i="3"/>
  <c r="L13080" i="3"/>
  <c r="L13081" i="3"/>
  <c r="L13082" i="3"/>
  <c r="L13083" i="3"/>
  <c r="L13084" i="3"/>
  <c r="L13085" i="3"/>
  <c r="L13086" i="3"/>
  <c r="L13087" i="3"/>
  <c r="L13088" i="3"/>
  <c r="L13089" i="3"/>
  <c r="L13090" i="3"/>
  <c r="L13091" i="3"/>
  <c r="L13092" i="3"/>
  <c r="L13093" i="3"/>
  <c r="L13094" i="3"/>
  <c r="L13095" i="3"/>
  <c r="L13096" i="3"/>
  <c r="L13097" i="3"/>
  <c r="L13098" i="3"/>
  <c r="L13099" i="3"/>
  <c r="L13100" i="3"/>
  <c r="L13101" i="3"/>
  <c r="L13102" i="3"/>
  <c r="L13103" i="3"/>
  <c r="L13104" i="3"/>
  <c r="L13105" i="3"/>
  <c r="L13106" i="3"/>
  <c r="L13107" i="3"/>
  <c r="L13108" i="3"/>
  <c r="L13109" i="3"/>
  <c r="L13110" i="3"/>
  <c r="L13111" i="3"/>
  <c r="L13112" i="3"/>
  <c r="L13113" i="3"/>
  <c r="L13114" i="3"/>
  <c r="L13115" i="3"/>
  <c r="L13116" i="3"/>
  <c r="L13117" i="3"/>
  <c r="L13118" i="3"/>
  <c r="L13119" i="3"/>
  <c r="L13120" i="3"/>
  <c r="L13121" i="3"/>
  <c r="L13122" i="3"/>
  <c r="L13123" i="3"/>
  <c r="L13124" i="3"/>
  <c r="L13125" i="3"/>
  <c r="L13126" i="3"/>
  <c r="L13127" i="3"/>
  <c r="L13128" i="3"/>
  <c r="L13129" i="3"/>
  <c r="L13130" i="3"/>
  <c r="L13131" i="3"/>
  <c r="L13132" i="3"/>
  <c r="L13133" i="3"/>
  <c r="L13134" i="3"/>
  <c r="L13135" i="3"/>
  <c r="L13136" i="3"/>
  <c r="L13137" i="3"/>
  <c r="L13138" i="3"/>
  <c r="L13139" i="3"/>
  <c r="L13140" i="3"/>
  <c r="L13141" i="3"/>
  <c r="L13142" i="3"/>
  <c r="L13143" i="3"/>
  <c r="L13144" i="3"/>
  <c r="L13145" i="3"/>
  <c r="L13146" i="3"/>
  <c r="L13147" i="3"/>
  <c r="L13148" i="3"/>
  <c r="L13149" i="3"/>
  <c r="L13150" i="3"/>
  <c r="L13151" i="3"/>
  <c r="L13152" i="3"/>
  <c r="L13153" i="3"/>
  <c r="L13154" i="3"/>
  <c r="L13155" i="3"/>
  <c r="L13156" i="3"/>
  <c r="L13157" i="3"/>
  <c r="L13158" i="3"/>
  <c r="L13159" i="3"/>
  <c r="L13160" i="3"/>
  <c r="L13161" i="3"/>
  <c r="L13162" i="3"/>
  <c r="L13163" i="3"/>
  <c r="L13164" i="3"/>
  <c r="L13165" i="3"/>
  <c r="L13166" i="3"/>
  <c r="L13167" i="3"/>
  <c r="L13168" i="3"/>
  <c r="L13169" i="3"/>
  <c r="L13170" i="3"/>
  <c r="L13171" i="3"/>
  <c r="L13172" i="3"/>
  <c r="L13173" i="3"/>
  <c r="L13174" i="3"/>
  <c r="L13175" i="3"/>
  <c r="L13176" i="3"/>
  <c r="L13177" i="3"/>
  <c r="L13178" i="3"/>
  <c r="L13179" i="3"/>
  <c r="L13180" i="3"/>
  <c r="L13181" i="3"/>
  <c r="L13182" i="3"/>
  <c r="L13183" i="3"/>
  <c r="L13184" i="3"/>
  <c r="L13185" i="3"/>
  <c r="L13186" i="3"/>
  <c r="L13187" i="3"/>
  <c r="L13188" i="3"/>
  <c r="L13189" i="3"/>
  <c r="L13190" i="3"/>
  <c r="L13191" i="3"/>
  <c r="L13192" i="3"/>
  <c r="L13193" i="3"/>
  <c r="L13194" i="3"/>
  <c r="L13195" i="3"/>
  <c r="L13196" i="3"/>
  <c r="L13197" i="3"/>
  <c r="L13198" i="3"/>
  <c r="L13199" i="3"/>
  <c r="L13200" i="3"/>
  <c r="L13201" i="3"/>
  <c r="L13202" i="3"/>
  <c r="L13203" i="3"/>
  <c r="L13204" i="3"/>
  <c r="L13205" i="3"/>
  <c r="L13206" i="3"/>
  <c r="L13207" i="3"/>
  <c r="L13208" i="3"/>
  <c r="L13209" i="3"/>
  <c r="L13210" i="3"/>
  <c r="L13211" i="3"/>
  <c r="L13212" i="3"/>
  <c r="L13213" i="3"/>
  <c r="L13214" i="3"/>
  <c r="L13215" i="3"/>
  <c r="L13216" i="3"/>
  <c r="L13217" i="3"/>
  <c r="L13218" i="3"/>
  <c r="L13219" i="3"/>
  <c r="L13220" i="3"/>
  <c r="L13221" i="3"/>
  <c r="L13222" i="3"/>
  <c r="L13223" i="3"/>
  <c r="L13224" i="3"/>
  <c r="L13225" i="3"/>
  <c r="L13226" i="3"/>
  <c r="L13227" i="3"/>
  <c r="L13228" i="3"/>
  <c r="L13229" i="3"/>
  <c r="L13230" i="3"/>
  <c r="L13231" i="3"/>
  <c r="N3231" i="3" l="1"/>
  <c r="D9" i="7" l="1"/>
  <c r="A46" i="4" l="1"/>
  <c r="B31" i="12" l="1"/>
  <c r="B30" i="12"/>
  <c r="H8" i="12"/>
  <c r="H7" i="12"/>
  <c r="H6" i="12"/>
  <c r="H5" i="12"/>
  <c r="C24" i="1" l="1"/>
  <c r="C26" i="1" s="1"/>
  <c r="F46" i="4" l="1"/>
  <c r="D46" i="4"/>
  <c r="E46" i="4" s="1"/>
  <c r="K46" i="4" l="1"/>
  <c r="L46" i="4" s="1"/>
  <c r="B60" i="4"/>
  <c r="B59" i="4"/>
  <c r="B58" i="4"/>
  <c r="B57" i="4"/>
  <c r="B56" i="4"/>
  <c r="B49" i="10" l="1"/>
  <c r="J33" i="4"/>
  <c r="I33" i="4"/>
  <c r="H33" i="4"/>
  <c r="G33" i="4"/>
  <c r="F33" i="4"/>
  <c r="E33" i="4"/>
  <c r="D33" i="4"/>
  <c r="K35" i="4" l="1"/>
  <c r="K34" i="4"/>
  <c r="K33" i="4"/>
  <c r="K32" i="4"/>
  <c r="K31" i="4"/>
  <c r="K30" i="4"/>
  <c r="K29" i="4"/>
  <c r="K28" i="4"/>
  <c r="D44" i="4" l="1"/>
  <c r="K44" i="4" s="1"/>
  <c r="B44" i="4"/>
  <c r="A44" i="4"/>
  <c r="C44" i="4" l="1"/>
  <c r="G42" i="10" s="1"/>
  <c r="E44" i="4"/>
  <c r="B43" i="10" l="1"/>
  <c r="M46" i="4"/>
  <c r="G43" i="10"/>
  <c r="N47" i="4"/>
  <c r="M47" i="4"/>
  <c r="G44" i="10"/>
  <c r="L44" i="4"/>
  <c r="N46" i="4" l="1"/>
  <c r="N44" i="4"/>
  <c r="M44" i="4"/>
  <c r="G284" i="14"/>
  <c r="D282" i="14"/>
  <c r="G280" i="14"/>
  <c r="D280" i="14"/>
  <c r="G229" i="14"/>
  <c r="D227" i="14"/>
  <c r="G225" i="14"/>
  <c r="D225" i="14"/>
  <c r="G174" i="14"/>
  <c r="D172" i="14"/>
  <c r="G170" i="14"/>
  <c r="D170" i="14"/>
  <c r="G119" i="14"/>
  <c r="D117" i="14"/>
  <c r="G115" i="14"/>
  <c r="D115" i="14"/>
  <c r="G64" i="14"/>
  <c r="D62" i="14"/>
  <c r="G60" i="14"/>
  <c r="D60" i="14"/>
  <c r="E32" i="1" l="1"/>
  <c r="M12" i="7" s="1"/>
  <c r="B32" i="1"/>
  <c r="D8" i="7" l="1"/>
  <c r="D284" i="14"/>
  <c r="D174" i="14"/>
  <c r="D64" i="14"/>
  <c r="D229" i="14"/>
  <c r="D119" i="14"/>
  <c r="B20" i="10"/>
  <c r="D94" i="18"/>
  <c r="D63" i="18" l="1"/>
  <c r="D56" i="18"/>
  <c r="D43" i="18"/>
  <c r="D31" i="18"/>
  <c r="D89" i="18"/>
  <c r="K3" i="17" l="1"/>
  <c r="A292" i="17" l="1"/>
  <c r="A5" i="17"/>
  <c r="A236" i="17"/>
  <c r="A246" i="17"/>
  <c r="A256" i="17"/>
  <c r="A266" i="17"/>
  <c r="A276" i="17"/>
  <c r="A286" i="17"/>
  <c r="A6" i="17"/>
  <c r="A16" i="17"/>
  <c r="A26" i="17"/>
  <c r="A36" i="17"/>
  <c r="A46" i="17"/>
  <c r="A56" i="17"/>
  <c r="A66" i="17"/>
  <c r="A76" i="17"/>
  <c r="A86" i="17"/>
  <c r="A96" i="17"/>
  <c r="A106" i="17"/>
  <c r="A116" i="17"/>
  <c r="A126" i="17"/>
  <c r="A136" i="17"/>
  <c r="A146" i="17"/>
  <c r="A156" i="17"/>
  <c r="A166" i="17"/>
  <c r="A176" i="17"/>
  <c r="A186" i="17"/>
  <c r="A196" i="17"/>
  <c r="A206" i="17"/>
  <c r="A216" i="17"/>
  <c r="A226" i="17"/>
  <c r="A207" i="17"/>
  <c r="A227" i="17"/>
  <c r="A240" i="17"/>
  <c r="A270" i="17"/>
  <c r="A10" i="17"/>
  <c r="A20" i="17"/>
  <c r="A40" i="17"/>
  <c r="A70" i="17"/>
  <c r="A110" i="17"/>
  <c r="A130" i="17"/>
  <c r="A170" i="17"/>
  <c r="A190" i="17"/>
  <c r="A230" i="17"/>
  <c r="A244" i="17"/>
  <c r="A14" i="17"/>
  <c r="A44" i="17"/>
  <c r="A84" i="17"/>
  <c r="A124" i="17"/>
  <c r="A174" i="17"/>
  <c r="A214" i="17"/>
  <c r="A25" i="17"/>
  <c r="A75" i="17"/>
  <c r="A115" i="17"/>
  <c r="A175" i="17"/>
  <c r="A195" i="17"/>
  <c r="A237" i="17"/>
  <c r="A247" i="17"/>
  <c r="A257" i="17"/>
  <c r="A267" i="17"/>
  <c r="A277" i="17"/>
  <c r="A287" i="17"/>
  <c r="A7" i="17"/>
  <c r="A17" i="17"/>
  <c r="A27" i="17"/>
  <c r="A37" i="17"/>
  <c r="A47" i="17"/>
  <c r="A57" i="17"/>
  <c r="A67" i="17"/>
  <c r="A77" i="17"/>
  <c r="A87" i="17"/>
  <c r="A97" i="17"/>
  <c r="A107" i="17"/>
  <c r="A117" i="17"/>
  <c r="A127" i="17"/>
  <c r="A137" i="17"/>
  <c r="A147" i="17"/>
  <c r="A157" i="17"/>
  <c r="A167" i="17"/>
  <c r="A177" i="17"/>
  <c r="A187" i="17"/>
  <c r="A197" i="17"/>
  <c r="A217" i="17"/>
  <c r="A260" i="17"/>
  <c r="A90" i="17"/>
  <c r="A150" i="17"/>
  <c r="A200" i="17"/>
  <c r="A238" i="17"/>
  <c r="A248" i="17"/>
  <c r="A258" i="17"/>
  <c r="A268" i="17"/>
  <c r="A278" i="17"/>
  <c r="A288" i="17"/>
  <c r="A8" i="17"/>
  <c r="A18" i="17"/>
  <c r="A28" i="17"/>
  <c r="A38" i="17"/>
  <c r="A48" i="17"/>
  <c r="A58" i="17"/>
  <c r="A68" i="17"/>
  <c r="A78" i="17"/>
  <c r="A88" i="17"/>
  <c r="A98" i="17"/>
  <c r="A108" i="17"/>
  <c r="A118" i="17"/>
  <c r="A128" i="17"/>
  <c r="A138" i="17"/>
  <c r="A148" i="17"/>
  <c r="A158" i="17"/>
  <c r="A168" i="17"/>
  <c r="A178" i="17"/>
  <c r="A188" i="17"/>
  <c r="A198" i="17"/>
  <c r="A208" i="17"/>
  <c r="A218" i="17"/>
  <c r="A228" i="17"/>
  <c r="A79" i="17"/>
  <c r="A119" i="17"/>
  <c r="A139" i="17"/>
  <c r="A149" i="17"/>
  <c r="A169" i="17"/>
  <c r="A189" i="17"/>
  <c r="A199" i="17"/>
  <c r="A219" i="17"/>
  <c r="A229" i="17"/>
  <c r="A250" i="17"/>
  <c r="A280" i="17"/>
  <c r="A290" i="17"/>
  <c r="A30" i="17"/>
  <c r="A50" i="17"/>
  <c r="A80" i="17"/>
  <c r="A100" i="17"/>
  <c r="A120" i="17"/>
  <c r="A140" i="17"/>
  <c r="A180" i="17"/>
  <c r="A210" i="17"/>
  <c r="A254" i="17"/>
  <c r="A235" i="17"/>
  <c r="A34" i="17"/>
  <c r="A74" i="17"/>
  <c r="A114" i="17"/>
  <c r="A164" i="17"/>
  <c r="A194" i="17"/>
  <c r="A245" i="17"/>
  <c r="A285" i="17"/>
  <c r="A4" i="17"/>
  <c r="A35" i="17"/>
  <c r="A55" i="17"/>
  <c r="A105" i="17"/>
  <c r="A135" i="17"/>
  <c r="A185" i="17"/>
  <c r="A225" i="17"/>
  <c r="A239" i="17"/>
  <c r="A249" i="17"/>
  <c r="A259" i="17"/>
  <c r="A269" i="17"/>
  <c r="A279" i="17"/>
  <c r="A289" i="17"/>
  <c r="A9" i="17"/>
  <c r="A19" i="17"/>
  <c r="A29" i="17"/>
  <c r="A39" i="17"/>
  <c r="A49" i="17"/>
  <c r="A59" i="17"/>
  <c r="A69" i="17"/>
  <c r="A89" i="17"/>
  <c r="A99" i="17"/>
  <c r="A109" i="17"/>
  <c r="A129" i="17"/>
  <c r="A159" i="17"/>
  <c r="A179" i="17"/>
  <c r="A209" i="17"/>
  <c r="A60" i="17"/>
  <c r="A160" i="17"/>
  <c r="A220" i="17"/>
  <c r="A284" i="17"/>
  <c r="A154" i="17"/>
  <c r="A275" i="17"/>
  <c r="A65" i="17"/>
  <c r="A145" i="17"/>
  <c r="A241" i="17"/>
  <c r="A251" i="17"/>
  <c r="A261" i="17"/>
  <c r="A271" i="17"/>
  <c r="A281" i="17"/>
  <c r="A291" i="17"/>
  <c r="A11" i="17"/>
  <c r="A21" i="17"/>
  <c r="A31" i="17"/>
  <c r="A41" i="17"/>
  <c r="A51" i="17"/>
  <c r="A61" i="17"/>
  <c r="A71" i="17"/>
  <c r="A81" i="17"/>
  <c r="A91" i="17"/>
  <c r="A101" i="17"/>
  <c r="A111" i="17"/>
  <c r="A121" i="17"/>
  <c r="A131" i="17"/>
  <c r="A141" i="17"/>
  <c r="A151" i="17"/>
  <c r="A161" i="17"/>
  <c r="A171" i="17"/>
  <c r="A181" i="17"/>
  <c r="A191" i="17"/>
  <c r="A201" i="17"/>
  <c r="A211" i="17"/>
  <c r="A221" i="17"/>
  <c r="A231" i="17"/>
  <c r="A264" i="17"/>
  <c r="A24" i="17"/>
  <c r="A54" i="17"/>
  <c r="A94" i="17"/>
  <c r="A144" i="17"/>
  <c r="A184" i="17"/>
  <c r="A224" i="17"/>
  <c r="A242" i="17"/>
  <c r="A252" i="17"/>
  <c r="A262" i="17"/>
  <c r="A272" i="17"/>
  <c r="A282" i="17"/>
  <c r="A233" i="17"/>
  <c r="A12" i="17"/>
  <c r="A22" i="17"/>
  <c r="A32" i="17"/>
  <c r="A42" i="17"/>
  <c r="A52" i="17"/>
  <c r="A62" i="17"/>
  <c r="A72" i="17"/>
  <c r="A82" i="17"/>
  <c r="A92" i="17"/>
  <c r="A102" i="17"/>
  <c r="A112" i="17"/>
  <c r="A122" i="17"/>
  <c r="A132" i="17"/>
  <c r="A142" i="17"/>
  <c r="A152" i="17"/>
  <c r="A162" i="17"/>
  <c r="A172" i="17"/>
  <c r="A182" i="17"/>
  <c r="A192" i="17"/>
  <c r="A202" i="17"/>
  <c r="A212" i="17"/>
  <c r="A222" i="17"/>
  <c r="A232" i="17"/>
  <c r="A274" i="17"/>
  <c r="A64" i="17"/>
  <c r="A134" i="17"/>
  <c r="A265" i="17"/>
  <c r="A85" i="17"/>
  <c r="A155" i="17"/>
  <c r="A215" i="17"/>
  <c r="A243" i="17"/>
  <c r="A253" i="17"/>
  <c r="A263" i="17"/>
  <c r="A273" i="17"/>
  <c r="A283" i="17"/>
  <c r="A234" i="17"/>
  <c r="A13" i="17"/>
  <c r="A23" i="17"/>
  <c r="A33" i="17"/>
  <c r="A43" i="17"/>
  <c r="A53" i="17"/>
  <c r="A63" i="17"/>
  <c r="A73" i="17"/>
  <c r="A83" i="17"/>
  <c r="A93" i="17"/>
  <c r="A103" i="17"/>
  <c r="A113" i="17"/>
  <c r="A123" i="17"/>
  <c r="A133" i="17"/>
  <c r="A143" i="17"/>
  <c r="A153" i="17"/>
  <c r="A163" i="17"/>
  <c r="A173" i="17"/>
  <c r="A183" i="17"/>
  <c r="A193" i="17"/>
  <c r="A203" i="17"/>
  <c r="A213" i="17"/>
  <c r="A223" i="17"/>
  <c r="A3" i="17"/>
  <c r="A104" i="17"/>
  <c r="A204" i="17"/>
  <c r="A255" i="17"/>
  <c r="A15" i="17"/>
  <c r="A45" i="17"/>
  <c r="A95" i="17"/>
  <c r="A125" i="17"/>
  <c r="A165" i="17"/>
  <c r="A205" i="17"/>
  <c r="B39" i="10"/>
  <c r="B24" i="10" l="1"/>
  <c r="C24" i="10" s="1"/>
  <c r="B18" i="10"/>
  <c r="B16" i="10"/>
  <c r="C16" i="10" s="1"/>
  <c r="B22" i="10"/>
  <c r="C22" i="10" l="1"/>
  <c r="C25" i="10" s="1"/>
  <c r="B51" i="10" s="1"/>
  <c r="A5" i="15"/>
  <c r="A6"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73" i="15"/>
  <c r="A74" i="15"/>
  <c r="A75" i="15"/>
  <c r="A76" i="15"/>
  <c r="A77" i="15"/>
  <c r="A78" i="15"/>
  <c r="A79" i="15"/>
  <c r="A80" i="15"/>
  <c r="A81" i="15"/>
  <c r="A82" i="15"/>
  <c r="A83" i="15"/>
  <c r="A84" i="15"/>
  <c r="A85" i="15"/>
  <c r="A86" i="15"/>
  <c r="A87" i="15"/>
  <c r="A88" i="15"/>
  <c r="A89" i="15"/>
  <c r="A90" i="15"/>
  <c r="A91" i="15"/>
  <c r="A92" i="15"/>
  <c r="A93" i="15"/>
  <c r="A94" i="15"/>
  <c r="A95" i="15"/>
  <c r="A96" i="15"/>
  <c r="A97" i="15"/>
  <c r="A98" i="15"/>
  <c r="A99" i="15"/>
  <c r="A100" i="15"/>
  <c r="A101" i="15"/>
  <c r="A102"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168" i="15"/>
  <c r="A169" i="15"/>
  <c r="A170" i="15"/>
  <c r="A171" i="15"/>
  <c r="A172" i="15"/>
  <c r="A173" i="15"/>
  <c r="A174"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203" i="15"/>
  <c r="A204" i="15"/>
  <c r="A205" i="15"/>
  <c r="A206" i="15"/>
  <c r="A207" i="15"/>
  <c r="A208" i="15"/>
  <c r="A209" i="15"/>
  <c r="A210" i="15"/>
  <c r="A211" i="15"/>
  <c r="A212" i="15"/>
  <c r="A213" i="15"/>
  <c r="A214" i="15"/>
  <c r="A215" i="15"/>
  <c r="A216" i="15"/>
  <c r="A217" i="15"/>
  <c r="A218" i="15"/>
  <c r="A219" i="15"/>
  <c r="A220" i="15"/>
  <c r="A221" i="15"/>
  <c r="A222" i="15"/>
  <c r="A223" i="15"/>
  <c r="A224" i="15"/>
  <c r="A225" i="15"/>
  <c r="A226" i="15"/>
  <c r="A227" i="15"/>
  <c r="A228" i="15"/>
  <c r="A229" i="15"/>
  <c r="A230" i="15"/>
  <c r="A231" i="15"/>
  <c r="A232" i="15"/>
  <c r="A233" i="15"/>
  <c r="A234" i="15"/>
  <c r="A235" i="15"/>
  <c r="A236" i="15"/>
  <c r="A237" i="15"/>
  <c r="A238" i="15"/>
  <c r="A239" i="15"/>
  <c r="A240" i="15"/>
  <c r="A241" i="15"/>
  <c r="A242" i="15"/>
  <c r="A243" i="15"/>
  <c r="A244" i="15"/>
  <c r="A245" i="15"/>
  <c r="A246" i="15"/>
  <c r="A247" i="15"/>
  <c r="A248" i="15"/>
  <c r="A249" i="15"/>
  <c r="A250"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E125" i="15"/>
  <c r="E126" i="15"/>
  <c r="E127" i="15"/>
  <c r="E128" i="15"/>
  <c r="E129" i="15"/>
  <c r="E130" i="15"/>
  <c r="E131" i="15"/>
  <c r="E132" i="15"/>
  <c r="E133" i="15"/>
  <c r="E134" i="15"/>
  <c r="E135" i="15"/>
  <c r="E136" i="15"/>
  <c r="E137" i="15"/>
  <c r="E138" i="15"/>
  <c r="E139" i="15"/>
  <c r="E140" i="15"/>
  <c r="E141" i="15"/>
  <c r="E142" i="15"/>
  <c r="E143" i="15"/>
  <c r="E144" i="15"/>
  <c r="E145" i="15"/>
  <c r="E146" i="15"/>
  <c r="E147" i="15"/>
  <c r="E148" i="15"/>
  <c r="E149" i="15"/>
  <c r="E150" i="15"/>
  <c r="E151" i="15"/>
  <c r="E152" i="15"/>
  <c r="E153" i="15"/>
  <c r="E154" i="15"/>
  <c r="E155" i="15"/>
  <c r="E156" i="15"/>
  <c r="E157" i="15"/>
  <c r="E158" i="15"/>
  <c r="E159" i="15"/>
  <c r="E160" i="15"/>
  <c r="E161" i="15"/>
  <c r="E162" i="15"/>
  <c r="E163" i="15"/>
  <c r="E164" i="15"/>
  <c r="E165" i="15"/>
  <c r="E166" i="15"/>
  <c r="E167" i="15"/>
  <c r="E168" i="15"/>
  <c r="E169" i="15"/>
  <c r="E170" i="15"/>
  <c r="E171" i="15"/>
  <c r="E172" i="15"/>
  <c r="E173" i="15"/>
  <c r="E174" i="15"/>
  <c r="E175" i="15"/>
  <c r="E176" i="15"/>
  <c r="E177" i="15"/>
  <c r="E178" i="15"/>
  <c r="E179" i="15"/>
  <c r="E180" i="15"/>
  <c r="E181" i="15"/>
  <c r="E182" i="15"/>
  <c r="E183" i="15"/>
  <c r="E184" i="15"/>
  <c r="E185" i="15"/>
  <c r="E186" i="15"/>
  <c r="E187" i="15"/>
  <c r="E188" i="15"/>
  <c r="E189" i="15"/>
  <c r="E190" i="15"/>
  <c r="E191" i="15"/>
  <c r="E192" i="15"/>
  <c r="E193" i="15"/>
  <c r="E194" i="15"/>
  <c r="E195" i="15"/>
  <c r="E196" i="15"/>
  <c r="E197" i="15"/>
  <c r="E198" i="15"/>
  <c r="E199" i="15"/>
  <c r="E200" i="15"/>
  <c r="E201" i="15"/>
  <c r="E202" i="15"/>
  <c r="E203" i="15"/>
  <c r="E204" i="15"/>
  <c r="E205" i="15"/>
  <c r="E206" i="15"/>
  <c r="E207" i="15"/>
  <c r="E208" i="15"/>
  <c r="E209" i="15"/>
  <c r="E210" i="15"/>
  <c r="E211" i="15"/>
  <c r="E212" i="15"/>
  <c r="E213" i="15"/>
  <c r="E214" i="15"/>
  <c r="E215" i="15"/>
  <c r="E216" i="15"/>
  <c r="E217" i="15"/>
  <c r="E218" i="15"/>
  <c r="E219" i="15"/>
  <c r="E220" i="15"/>
  <c r="E221" i="15"/>
  <c r="E222" i="15"/>
  <c r="E223" i="15"/>
  <c r="E224" i="15"/>
  <c r="E225" i="15"/>
  <c r="E226" i="15"/>
  <c r="E227" i="15"/>
  <c r="E228" i="15"/>
  <c r="E229" i="15"/>
  <c r="E230" i="15"/>
  <c r="E231" i="15"/>
  <c r="E232" i="15"/>
  <c r="E233" i="15"/>
  <c r="E234" i="15"/>
  <c r="E235" i="15"/>
  <c r="E236" i="15"/>
  <c r="E237" i="15"/>
  <c r="E238" i="15"/>
  <c r="E239" i="15"/>
  <c r="E240" i="15"/>
  <c r="E241" i="15"/>
  <c r="E242" i="15"/>
  <c r="E243" i="15"/>
  <c r="E244" i="15"/>
  <c r="E245" i="15"/>
  <c r="E246" i="15"/>
  <c r="E247" i="15"/>
  <c r="E248" i="15"/>
  <c r="E249" i="15"/>
  <c r="E250" i="15"/>
  <c r="B45" i="10" l="1"/>
  <c r="G6" i="14" l="1"/>
  <c r="G227" i="14" l="1"/>
  <c r="G172" i="14"/>
  <c r="G117" i="14"/>
  <c r="G62" i="14"/>
  <c r="G282" i="14"/>
  <c r="F327" i="7"/>
  <c r="E327" i="7"/>
  <c r="F326" i="7"/>
  <c r="E326" i="7"/>
  <c r="F325" i="7"/>
  <c r="E325" i="7"/>
  <c r="F324" i="7"/>
  <c r="E324" i="7"/>
  <c r="F323" i="7"/>
  <c r="E323" i="7"/>
  <c r="F322" i="7"/>
  <c r="E322" i="7"/>
  <c r="F321" i="7"/>
  <c r="E321" i="7"/>
  <c r="F320" i="7"/>
  <c r="E320" i="7"/>
  <c r="F319" i="7"/>
  <c r="E319" i="7"/>
  <c r="F318" i="7"/>
  <c r="E318" i="7"/>
  <c r="F317" i="7"/>
  <c r="E317" i="7"/>
  <c r="F316" i="7"/>
  <c r="E316" i="7"/>
  <c r="F315" i="7"/>
  <c r="E315" i="7"/>
  <c r="F314" i="7"/>
  <c r="E314" i="7"/>
  <c r="F313" i="7"/>
  <c r="E313" i="7"/>
  <c r="F312" i="7"/>
  <c r="E312" i="7"/>
  <c r="F311" i="7"/>
  <c r="E311" i="7"/>
  <c r="F310" i="7"/>
  <c r="E310" i="7"/>
  <c r="F309" i="7"/>
  <c r="E309" i="7"/>
  <c r="F308" i="7"/>
  <c r="E308" i="7"/>
  <c r="F307" i="7"/>
  <c r="E307" i="7"/>
  <c r="F306" i="7"/>
  <c r="E306" i="7"/>
  <c r="F305" i="7"/>
  <c r="E305" i="7"/>
  <c r="F304" i="7"/>
  <c r="E304" i="7"/>
  <c r="F303" i="7"/>
  <c r="E303" i="7"/>
  <c r="F302" i="7"/>
  <c r="E302" i="7"/>
  <c r="F301" i="7"/>
  <c r="E301" i="7"/>
  <c r="F300" i="7"/>
  <c r="E300" i="7"/>
  <c r="F299" i="7"/>
  <c r="E299" i="7"/>
  <c r="F298" i="7"/>
  <c r="E298" i="7"/>
  <c r="F297" i="7"/>
  <c r="E297" i="7"/>
  <c r="F296" i="7"/>
  <c r="E296" i="7"/>
  <c r="F295" i="7"/>
  <c r="E295" i="7"/>
  <c r="F294" i="7"/>
  <c r="E294" i="7"/>
  <c r="F293" i="7"/>
  <c r="E293" i="7"/>
  <c r="F292" i="7"/>
  <c r="E292" i="7"/>
  <c r="F291" i="7"/>
  <c r="E291" i="7"/>
  <c r="F290" i="7"/>
  <c r="E290" i="7"/>
  <c r="F289" i="7"/>
  <c r="E289" i="7"/>
  <c r="F288" i="7"/>
  <c r="E288" i="7"/>
  <c r="F272" i="7"/>
  <c r="E272" i="7"/>
  <c r="F271" i="7"/>
  <c r="E271" i="7"/>
  <c r="F270" i="7"/>
  <c r="E270" i="7"/>
  <c r="F269" i="7"/>
  <c r="E269" i="7"/>
  <c r="F268" i="7"/>
  <c r="E268" i="7"/>
  <c r="F267" i="7"/>
  <c r="E267" i="7"/>
  <c r="F266" i="7"/>
  <c r="E266" i="7"/>
  <c r="F265" i="7"/>
  <c r="E265" i="7"/>
  <c r="F264" i="7"/>
  <c r="E264" i="7"/>
  <c r="F263" i="7"/>
  <c r="E263" i="7"/>
  <c r="F262" i="7"/>
  <c r="E262" i="7"/>
  <c r="F261" i="7"/>
  <c r="E261" i="7"/>
  <c r="F260" i="7"/>
  <c r="E260" i="7"/>
  <c r="F259" i="7"/>
  <c r="E259" i="7"/>
  <c r="F258" i="7"/>
  <c r="E258" i="7"/>
  <c r="F257" i="7"/>
  <c r="E257" i="7"/>
  <c r="F256" i="7"/>
  <c r="E256" i="7"/>
  <c r="F255" i="7"/>
  <c r="E255" i="7"/>
  <c r="F254" i="7"/>
  <c r="E254" i="7"/>
  <c r="F253" i="7"/>
  <c r="E253" i="7"/>
  <c r="F252" i="7"/>
  <c r="E252" i="7"/>
  <c r="F251" i="7"/>
  <c r="E251" i="7"/>
  <c r="F250" i="7"/>
  <c r="E250" i="7"/>
  <c r="F249" i="7"/>
  <c r="E249" i="7"/>
  <c r="F248" i="7"/>
  <c r="E248" i="7"/>
  <c r="F247" i="7"/>
  <c r="E247" i="7"/>
  <c r="F246" i="7"/>
  <c r="E246" i="7"/>
  <c r="F245" i="7"/>
  <c r="E245" i="7"/>
  <c r="F244" i="7"/>
  <c r="E244" i="7"/>
  <c r="F243" i="7"/>
  <c r="E243" i="7"/>
  <c r="F242" i="7"/>
  <c r="E242" i="7"/>
  <c r="F241" i="7"/>
  <c r="E241" i="7"/>
  <c r="F240" i="7"/>
  <c r="E240" i="7"/>
  <c r="F239" i="7"/>
  <c r="E239" i="7"/>
  <c r="F238" i="7"/>
  <c r="E238" i="7"/>
  <c r="F237" i="7"/>
  <c r="E237" i="7"/>
  <c r="F236" i="7"/>
  <c r="E236" i="7"/>
  <c r="F235" i="7"/>
  <c r="E235" i="7"/>
  <c r="F234" i="7"/>
  <c r="E234" i="7"/>
  <c r="F233" i="7"/>
  <c r="E233" i="7"/>
  <c r="F217" i="7"/>
  <c r="E217" i="7"/>
  <c r="F216" i="7"/>
  <c r="E216" i="7"/>
  <c r="F215" i="7"/>
  <c r="E215" i="7"/>
  <c r="F214" i="7"/>
  <c r="E214" i="7"/>
  <c r="F213" i="7"/>
  <c r="E213" i="7"/>
  <c r="F212" i="7"/>
  <c r="E212" i="7"/>
  <c r="F211" i="7"/>
  <c r="E211" i="7"/>
  <c r="F210" i="7"/>
  <c r="E210" i="7"/>
  <c r="F209" i="7"/>
  <c r="E209" i="7"/>
  <c r="F208" i="7"/>
  <c r="E208" i="7"/>
  <c r="F207" i="7"/>
  <c r="E207" i="7"/>
  <c r="F206" i="7"/>
  <c r="E206" i="7"/>
  <c r="F205" i="7"/>
  <c r="E205" i="7"/>
  <c r="F204" i="7"/>
  <c r="E204" i="7"/>
  <c r="F203" i="7"/>
  <c r="E203" i="7"/>
  <c r="F202" i="7"/>
  <c r="E202" i="7"/>
  <c r="F201" i="7"/>
  <c r="E201" i="7"/>
  <c r="F200" i="7"/>
  <c r="E200" i="7"/>
  <c r="F199" i="7"/>
  <c r="E199" i="7"/>
  <c r="F198" i="7"/>
  <c r="E198" i="7"/>
  <c r="F197" i="7"/>
  <c r="E197" i="7"/>
  <c r="F196" i="7"/>
  <c r="E196" i="7"/>
  <c r="F195" i="7"/>
  <c r="E195" i="7"/>
  <c r="F194" i="7"/>
  <c r="E194" i="7"/>
  <c r="F193" i="7"/>
  <c r="E193" i="7"/>
  <c r="F192" i="7"/>
  <c r="E192" i="7"/>
  <c r="F191" i="7"/>
  <c r="E191" i="7"/>
  <c r="F190" i="7"/>
  <c r="E190" i="7"/>
  <c r="F189" i="7"/>
  <c r="E189" i="7"/>
  <c r="F188" i="7"/>
  <c r="E188" i="7"/>
  <c r="F187" i="7"/>
  <c r="E187" i="7"/>
  <c r="F186" i="7"/>
  <c r="E186" i="7"/>
  <c r="F185" i="7"/>
  <c r="E185" i="7"/>
  <c r="F184" i="7"/>
  <c r="E184" i="7"/>
  <c r="F183" i="7"/>
  <c r="E183" i="7"/>
  <c r="F182" i="7"/>
  <c r="E182" i="7"/>
  <c r="F181" i="7"/>
  <c r="E181" i="7"/>
  <c r="F180" i="7"/>
  <c r="E180" i="7"/>
  <c r="F179" i="7"/>
  <c r="E179" i="7"/>
  <c r="F178" i="7"/>
  <c r="E178" i="7"/>
  <c r="F162" i="7"/>
  <c r="E162" i="7"/>
  <c r="F161" i="7"/>
  <c r="E161" i="7"/>
  <c r="F160" i="7"/>
  <c r="E160" i="7"/>
  <c r="F159" i="7"/>
  <c r="E159" i="7"/>
  <c r="F158" i="7"/>
  <c r="E158" i="7"/>
  <c r="F157" i="7"/>
  <c r="E157" i="7"/>
  <c r="F156" i="7"/>
  <c r="E156" i="7"/>
  <c r="F155" i="7"/>
  <c r="E155" i="7"/>
  <c r="F154" i="7"/>
  <c r="E154" i="7"/>
  <c r="F153" i="7"/>
  <c r="E153" i="7"/>
  <c r="F152" i="7"/>
  <c r="E152" i="7"/>
  <c r="F151" i="7"/>
  <c r="E151" i="7"/>
  <c r="F150" i="7"/>
  <c r="E150" i="7"/>
  <c r="F149" i="7"/>
  <c r="E149" i="7"/>
  <c r="F148" i="7"/>
  <c r="E148" i="7"/>
  <c r="F147" i="7"/>
  <c r="E147" i="7"/>
  <c r="F146" i="7"/>
  <c r="E146" i="7"/>
  <c r="F145" i="7"/>
  <c r="E145" i="7"/>
  <c r="F144" i="7"/>
  <c r="E144" i="7"/>
  <c r="F143" i="7"/>
  <c r="E143" i="7"/>
  <c r="F142" i="7"/>
  <c r="E142" i="7"/>
  <c r="F141" i="7"/>
  <c r="E141" i="7"/>
  <c r="F140" i="7"/>
  <c r="E140" i="7"/>
  <c r="F139" i="7"/>
  <c r="E139" i="7"/>
  <c r="F138" i="7"/>
  <c r="E138" i="7"/>
  <c r="F137" i="7"/>
  <c r="E137" i="7"/>
  <c r="F136" i="7"/>
  <c r="E136" i="7"/>
  <c r="F135" i="7"/>
  <c r="E135" i="7"/>
  <c r="F134" i="7"/>
  <c r="E134" i="7"/>
  <c r="F133" i="7"/>
  <c r="E133" i="7"/>
  <c r="F132" i="7"/>
  <c r="E132" i="7"/>
  <c r="F131" i="7"/>
  <c r="E131" i="7"/>
  <c r="F130" i="7"/>
  <c r="E130" i="7"/>
  <c r="F129" i="7"/>
  <c r="E129" i="7"/>
  <c r="F128" i="7"/>
  <c r="E128" i="7"/>
  <c r="F127" i="7"/>
  <c r="E127" i="7"/>
  <c r="F126" i="7"/>
  <c r="E126" i="7"/>
  <c r="F125" i="7"/>
  <c r="E125" i="7"/>
  <c r="F124" i="7"/>
  <c r="E124" i="7"/>
  <c r="F123" i="7"/>
  <c r="E123" i="7"/>
  <c r="F107" i="7"/>
  <c r="E107" i="7"/>
  <c r="F106" i="7"/>
  <c r="E106" i="7"/>
  <c r="F105" i="7"/>
  <c r="E105" i="7"/>
  <c r="F104" i="7"/>
  <c r="E104" i="7"/>
  <c r="F103" i="7"/>
  <c r="E103" i="7"/>
  <c r="F102" i="7"/>
  <c r="E102" i="7"/>
  <c r="F101" i="7"/>
  <c r="E101" i="7"/>
  <c r="F100" i="7"/>
  <c r="E100" i="7"/>
  <c r="F99" i="7"/>
  <c r="E99" i="7"/>
  <c r="F98" i="7"/>
  <c r="E98" i="7"/>
  <c r="F97" i="7"/>
  <c r="E97" i="7"/>
  <c r="F96" i="7"/>
  <c r="E96" i="7"/>
  <c r="F95" i="7"/>
  <c r="E95" i="7"/>
  <c r="F94" i="7"/>
  <c r="E94" i="7"/>
  <c r="F93" i="7"/>
  <c r="E93" i="7"/>
  <c r="F92" i="7"/>
  <c r="E92" i="7"/>
  <c r="F91" i="7"/>
  <c r="E91" i="7"/>
  <c r="F90" i="7"/>
  <c r="E90" i="7"/>
  <c r="F89" i="7"/>
  <c r="E89" i="7"/>
  <c r="F88" i="7"/>
  <c r="E88" i="7"/>
  <c r="F87" i="7"/>
  <c r="E87" i="7"/>
  <c r="F86" i="7"/>
  <c r="E86" i="7"/>
  <c r="F85" i="7"/>
  <c r="E85" i="7"/>
  <c r="F84" i="7"/>
  <c r="E84" i="7"/>
  <c r="F83" i="7"/>
  <c r="E83" i="7"/>
  <c r="F82" i="7"/>
  <c r="E82" i="7"/>
  <c r="F81" i="7"/>
  <c r="E81" i="7"/>
  <c r="F80" i="7"/>
  <c r="E80" i="7"/>
  <c r="F79" i="7"/>
  <c r="E79" i="7"/>
  <c r="F78" i="7"/>
  <c r="E78" i="7"/>
  <c r="F77" i="7"/>
  <c r="E77" i="7"/>
  <c r="F76" i="7"/>
  <c r="E76" i="7"/>
  <c r="F75" i="7"/>
  <c r="E75" i="7"/>
  <c r="F74" i="7"/>
  <c r="E74" i="7"/>
  <c r="F73" i="7"/>
  <c r="E73" i="7"/>
  <c r="F72" i="7"/>
  <c r="E72" i="7"/>
  <c r="F71" i="7"/>
  <c r="E71" i="7"/>
  <c r="F70" i="7"/>
  <c r="E70" i="7"/>
  <c r="F69" i="7"/>
  <c r="E69" i="7"/>
  <c r="F68" i="7"/>
  <c r="E68" i="7"/>
  <c r="F51" i="7"/>
  <c r="E51" i="7"/>
  <c r="F50" i="7"/>
  <c r="E50" i="7"/>
  <c r="F49" i="7"/>
  <c r="E49" i="7"/>
  <c r="F48" i="7"/>
  <c r="E48" i="7"/>
  <c r="F47" i="7"/>
  <c r="E47" i="7"/>
  <c r="F46" i="7"/>
  <c r="E46" i="7"/>
  <c r="F45" i="7"/>
  <c r="E45" i="7"/>
  <c r="F44" i="7"/>
  <c r="E44" i="7"/>
  <c r="F43" i="7"/>
  <c r="E43" i="7"/>
  <c r="F42" i="7"/>
  <c r="E42" i="7"/>
  <c r="F41" i="7"/>
  <c r="E41" i="7"/>
  <c r="F40" i="7"/>
  <c r="E40" i="7"/>
  <c r="F39" i="7"/>
  <c r="E39" i="7"/>
  <c r="F38" i="7"/>
  <c r="E38" i="7"/>
  <c r="F37" i="7"/>
  <c r="E37" i="7"/>
  <c r="F36" i="7"/>
  <c r="E36" i="7"/>
  <c r="F35" i="7"/>
  <c r="E35" i="7"/>
  <c r="F34" i="7"/>
  <c r="E34" i="7"/>
  <c r="F33" i="7"/>
  <c r="E33" i="7"/>
  <c r="E32" i="7"/>
  <c r="F32" i="7"/>
  <c r="F80" i="14" l="1"/>
  <c r="F80" i="21"/>
  <c r="F125" i="14"/>
  <c r="F125" i="21"/>
  <c r="F150" i="14"/>
  <c r="F150" i="21"/>
  <c r="F190" i="14"/>
  <c r="F190" i="21"/>
  <c r="F205" i="14"/>
  <c r="F205" i="21"/>
  <c r="F210" i="14"/>
  <c r="F210" i="21"/>
  <c r="F235" i="14"/>
  <c r="F235" i="21"/>
  <c r="F245" i="14"/>
  <c r="F245" i="21"/>
  <c r="F250" i="14"/>
  <c r="F250" i="21"/>
  <c r="F255" i="14"/>
  <c r="F255" i="21"/>
  <c r="F270" i="14"/>
  <c r="F270" i="21"/>
  <c r="F305" i="14"/>
  <c r="F305" i="21"/>
  <c r="F320" i="14"/>
  <c r="F320" i="21"/>
  <c r="F325" i="14"/>
  <c r="F325" i="21"/>
  <c r="E50" i="14"/>
  <c r="E50" i="21"/>
  <c r="E71" i="14"/>
  <c r="E71" i="21"/>
  <c r="E76" i="14"/>
  <c r="E76" i="21"/>
  <c r="E81" i="14"/>
  <c r="E81" i="21"/>
  <c r="E86" i="14"/>
  <c r="E86" i="21"/>
  <c r="E91" i="14"/>
  <c r="E91" i="21"/>
  <c r="E96" i="14"/>
  <c r="E96" i="21"/>
  <c r="E101" i="14"/>
  <c r="E101" i="21"/>
  <c r="E106" i="14"/>
  <c r="E106" i="21"/>
  <c r="E126" i="14"/>
  <c r="E126" i="21"/>
  <c r="E131" i="14"/>
  <c r="E131" i="21"/>
  <c r="E136" i="14"/>
  <c r="E136" i="21"/>
  <c r="E141" i="14"/>
  <c r="E141" i="21"/>
  <c r="E146" i="14"/>
  <c r="E146" i="21"/>
  <c r="E151" i="14"/>
  <c r="E151" i="21"/>
  <c r="E156" i="14"/>
  <c r="E156" i="21"/>
  <c r="E161" i="14"/>
  <c r="E161" i="21"/>
  <c r="E181" i="14"/>
  <c r="E181" i="21"/>
  <c r="E186" i="14"/>
  <c r="E186" i="21"/>
  <c r="E191" i="14"/>
  <c r="E191" i="21"/>
  <c r="E196" i="14"/>
  <c r="E196" i="21"/>
  <c r="E201" i="14"/>
  <c r="E201" i="21"/>
  <c r="E206" i="14"/>
  <c r="E206" i="21"/>
  <c r="E211" i="14"/>
  <c r="E211" i="21"/>
  <c r="E216" i="14"/>
  <c r="E216" i="21"/>
  <c r="E236" i="14"/>
  <c r="E236" i="21"/>
  <c r="E241" i="14"/>
  <c r="E241" i="21"/>
  <c r="E246" i="14"/>
  <c r="E246" i="21"/>
  <c r="E251" i="14"/>
  <c r="E251" i="21"/>
  <c r="E256" i="14"/>
  <c r="E256" i="21"/>
  <c r="E261" i="14"/>
  <c r="E261" i="21"/>
  <c r="E266" i="14"/>
  <c r="E266" i="21"/>
  <c r="E271" i="14"/>
  <c r="E271" i="21"/>
  <c r="E291" i="14"/>
  <c r="E291" i="21"/>
  <c r="E296" i="14"/>
  <c r="E296" i="21"/>
  <c r="E301" i="14"/>
  <c r="E301" i="21"/>
  <c r="E306" i="14"/>
  <c r="E306" i="21"/>
  <c r="E311" i="14"/>
  <c r="E311" i="21"/>
  <c r="E316" i="14"/>
  <c r="E316" i="21"/>
  <c r="E321" i="14"/>
  <c r="E321" i="21"/>
  <c r="E326" i="14"/>
  <c r="E326" i="21"/>
  <c r="F160" i="14"/>
  <c r="F160" i="21"/>
  <c r="F240" i="14"/>
  <c r="F240" i="21"/>
  <c r="F86" i="14"/>
  <c r="F86" i="21"/>
  <c r="F136" i="14"/>
  <c r="F136" i="21"/>
  <c r="F141" i="14"/>
  <c r="F141" i="21"/>
  <c r="F146" i="14"/>
  <c r="F146" i="21"/>
  <c r="F151" i="14"/>
  <c r="F151" i="21"/>
  <c r="F156" i="14"/>
  <c r="F156" i="21"/>
  <c r="F161" i="14"/>
  <c r="F161" i="21"/>
  <c r="F181" i="14"/>
  <c r="F181" i="21"/>
  <c r="F186" i="14"/>
  <c r="F186" i="21"/>
  <c r="F191" i="14"/>
  <c r="F191" i="21"/>
  <c r="F196" i="14"/>
  <c r="F196" i="21"/>
  <c r="F201" i="14"/>
  <c r="F201" i="21"/>
  <c r="F206" i="14"/>
  <c r="F206" i="21"/>
  <c r="F211" i="14"/>
  <c r="F211" i="21"/>
  <c r="F216" i="14"/>
  <c r="F216" i="21"/>
  <c r="F236" i="14"/>
  <c r="F236" i="21"/>
  <c r="F241" i="14"/>
  <c r="F241" i="21"/>
  <c r="F246" i="14"/>
  <c r="F246" i="21"/>
  <c r="F251" i="14"/>
  <c r="F251" i="21"/>
  <c r="F256" i="14"/>
  <c r="F256" i="21"/>
  <c r="F261" i="14"/>
  <c r="F261" i="21"/>
  <c r="F266" i="14"/>
  <c r="F266" i="21"/>
  <c r="F271" i="14"/>
  <c r="F271" i="21"/>
  <c r="F291" i="14"/>
  <c r="F291" i="21"/>
  <c r="F296" i="14"/>
  <c r="F296" i="21"/>
  <c r="F301" i="14"/>
  <c r="F301" i="21"/>
  <c r="F306" i="14"/>
  <c r="F306" i="21"/>
  <c r="F311" i="14"/>
  <c r="F311" i="21"/>
  <c r="F316" i="14"/>
  <c r="F316" i="21"/>
  <c r="F321" i="14"/>
  <c r="F321" i="21"/>
  <c r="F326" i="14"/>
  <c r="F326" i="21"/>
  <c r="F90" i="14"/>
  <c r="F90" i="21"/>
  <c r="F135" i="14"/>
  <c r="F135" i="21"/>
  <c r="F195" i="14"/>
  <c r="F195" i="21"/>
  <c r="F300" i="14"/>
  <c r="F300" i="21"/>
  <c r="F50" i="14"/>
  <c r="F50" i="21"/>
  <c r="F81" i="14"/>
  <c r="F81" i="21"/>
  <c r="E51" i="14"/>
  <c r="E51" i="21"/>
  <c r="E72" i="14"/>
  <c r="E72" i="21"/>
  <c r="E77" i="14"/>
  <c r="E77" i="21"/>
  <c r="E82" i="14"/>
  <c r="E82" i="21"/>
  <c r="E87" i="14"/>
  <c r="E87" i="21"/>
  <c r="E92" i="14"/>
  <c r="E92" i="21"/>
  <c r="E97" i="14"/>
  <c r="E97" i="21"/>
  <c r="E102" i="14"/>
  <c r="E102" i="21"/>
  <c r="E107" i="14"/>
  <c r="E107" i="21"/>
  <c r="E127" i="14"/>
  <c r="E127" i="21"/>
  <c r="E132" i="14"/>
  <c r="E132" i="21"/>
  <c r="E137" i="14"/>
  <c r="E137" i="21"/>
  <c r="E142" i="14"/>
  <c r="E142" i="21"/>
  <c r="E147" i="14"/>
  <c r="E147" i="21"/>
  <c r="E152" i="14"/>
  <c r="E152" i="21"/>
  <c r="E157" i="14"/>
  <c r="E157" i="21"/>
  <c r="E162" i="14"/>
  <c r="E162" i="21"/>
  <c r="E182" i="14"/>
  <c r="E182" i="21"/>
  <c r="E187" i="14"/>
  <c r="E187" i="21"/>
  <c r="E192" i="14"/>
  <c r="E192" i="21"/>
  <c r="E197" i="14"/>
  <c r="E197" i="21"/>
  <c r="E202" i="14"/>
  <c r="E202" i="21"/>
  <c r="E207" i="14"/>
  <c r="E207" i="21"/>
  <c r="E212" i="14"/>
  <c r="E212" i="21"/>
  <c r="E217" i="14"/>
  <c r="E217" i="21"/>
  <c r="E237" i="14"/>
  <c r="E237" i="21"/>
  <c r="E242" i="14"/>
  <c r="E242" i="21"/>
  <c r="E247" i="14"/>
  <c r="E247" i="21"/>
  <c r="E252" i="14"/>
  <c r="E252" i="21"/>
  <c r="E257" i="14"/>
  <c r="E257" i="21"/>
  <c r="E262" i="14"/>
  <c r="E262" i="21"/>
  <c r="E267" i="14"/>
  <c r="E267" i="21"/>
  <c r="E272" i="14"/>
  <c r="E272" i="21"/>
  <c r="E292" i="14"/>
  <c r="E292" i="21"/>
  <c r="E297" i="14"/>
  <c r="E297" i="21"/>
  <c r="E302" i="14"/>
  <c r="E302" i="21"/>
  <c r="E307" i="14"/>
  <c r="E307" i="21"/>
  <c r="E312" i="14"/>
  <c r="E312" i="21"/>
  <c r="E317" i="14"/>
  <c r="E317" i="21"/>
  <c r="E322" i="14"/>
  <c r="E322" i="21"/>
  <c r="E327" i="14"/>
  <c r="E327" i="21"/>
  <c r="F265" i="14"/>
  <c r="F265" i="21"/>
  <c r="F96" i="14"/>
  <c r="F96" i="21"/>
  <c r="F51" i="14"/>
  <c r="F51" i="21"/>
  <c r="F72" i="14"/>
  <c r="F72" i="21"/>
  <c r="F77" i="14"/>
  <c r="F77" i="21"/>
  <c r="F82" i="14"/>
  <c r="F82" i="21"/>
  <c r="F87" i="14"/>
  <c r="F87" i="21"/>
  <c r="F92" i="14"/>
  <c r="F92" i="21"/>
  <c r="F97" i="14"/>
  <c r="F97" i="21"/>
  <c r="F102" i="14"/>
  <c r="F102" i="21"/>
  <c r="F107" i="14"/>
  <c r="F107" i="21"/>
  <c r="F127" i="14"/>
  <c r="F127" i="21"/>
  <c r="F132" i="14"/>
  <c r="F132" i="21"/>
  <c r="F137" i="14"/>
  <c r="F137" i="21"/>
  <c r="F142" i="14"/>
  <c r="F142" i="21"/>
  <c r="F147" i="14"/>
  <c r="F147" i="21"/>
  <c r="F152" i="14"/>
  <c r="F152" i="21"/>
  <c r="F157" i="14"/>
  <c r="F157" i="21"/>
  <c r="F162" i="14"/>
  <c r="F162" i="21"/>
  <c r="F182" i="14"/>
  <c r="F182" i="21"/>
  <c r="F187" i="14"/>
  <c r="F187" i="21"/>
  <c r="F192" i="14"/>
  <c r="F192" i="21"/>
  <c r="F197" i="14"/>
  <c r="F197" i="21"/>
  <c r="F202" i="14"/>
  <c r="F202" i="21"/>
  <c r="F207" i="14"/>
  <c r="F207" i="21"/>
  <c r="F212" i="14"/>
  <c r="F212" i="21"/>
  <c r="F217" i="14"/>
  <c r="F217" i="21"/>
  <c r="F237" i="14"/>
  <c r="F237" i="21"/>
  <c r="F242" i="14"/>
  <c r="F242" i="21"/>
  <c r="F247" i="14"/>
  <c r="F247" i="21"/>
  <c r="F252" i="14"/>
  <c r="F252" i="21"/>
  <c r="F257" i="14"/>
  <c r="F257" i="21"/>
  <c r="F262" i="14"/>
  <c r="F262" i="21"/>
  <c r="F267" i="14"/>
  <c r="F267" i="21"/>
  <c r="F272" i="14"/>
  <c r="F272" i="21"/>
  <c r="F292" i="14"/>
  <c r="F292" i="21"/>
  <c r="F297" i="14"/>
  <c r="F297" i="21"/>
  <c r="F302" i="14"/>
  <c r="F302" i="21"/>
  <c r="F307" i="14"/>
  <c r="F307" i="21"/>
  <c r="F312" i="14"/>
  <c r="F312" i="21"/>
  <c r="F317" i="14"/>
  <c r="F317" i="21"/>
  <c r="F322" i="14"/>
  <c r="F322" i="21"/>
  <c r="F327" i="14"/>
  <c r="F327" i="21"/>
  <c r="F75" i="14"/>
  <c r="F75" i="21"/>
  <c r="F100" i="14"/>
  <c r="F100" i="21"/>
  <c r="F140" i="14"/>
  <c r="F140" i="21"/>
  <c r="F180" i="14"/>
  <c r="F180" i="21"/>
  <c r="F200" i="14"/>
  <c r="F200" i="21"/>
  <c r="F215" i="14"/>
  <c r="F215" i="21"/>
  <c r="F315" i="14"/>
  <c r="F315" i="21"/>
  <c r="F71" i="14"/>
  <c r="F71" i="21"/>
  <c r="F91" i="14"/>
  <c r="F91" i="21"/>
  <c r="E73" i="14"/>
  <c r="E73" i="21"/>
  <c r="E93" i="14"/>
  <c r="E93" i="21"/>
  <c r="E98" i="14"/>
  <c r="E98" i="21"/>
  <c r="E103" i="14"/>
  <c r="E103" i="21"/>
  <c r="E123" i="14"/>
  <c r="E123" i="21"/>
  <c r="E128" i="14"/>
  <c r="E128" i="21"/>
  <c r="E133" i="14"/>
  <c r="E133" i="21"/>
  <c r="E138" i="14"/>
  <c r="E138" i="21"/>
  <c r="E143" i="14"/>
  <c r="E143" i="21"/>
  <c r="E148" i="14"/>
  <c r="E148" i="21"/>
  <c r="E153" i="14"/>
  <c r="E153" i="21"/>
  <c r="E158" i="14"/>
  <c r="E158" i="21"/>
  <c r="E178" i="14"/>
  <c r="E178" i="21"/>
  <c r="E183" i="14"/>
  <c r="E183" i="21"/>
  <c r="E188" i="14"/>
  <c r="E188" i="21"/>
  <c r="E193" i="14"/>
  <c r="E193" i="21"/>
  <c r="E198" i="14"/>
  <c r="E198" i="21"/>
  <c r="E203" i="14"/>
  <c r="E203" i="21"/>
  <c r="E208" i="14"/>
  <c r="E208" i="21"/>
  <c r="E213" i="14"/>
  <c r="E213" i="21"/>
  <c r="E233" i="14"/>
  <c r="E233" i="21"/>
  <c r="E238" i="14"/>
  <c r="E238" i="21"/>
  <c r="E243" i="14"/>
  <c r="E243" i="21"/>
  <c r="E248" i="14"/>
  <c r="E248" i="21"/>
  <c r="E253" i="14"/>
  <c r="E253" i="21"/>
  <c r="E258" i="14"/>
  <c r="E258" i="21"/>
  <c r="E263" i="14"/>
  <c r="E263" i="21"/>
  <c r="E268" i="14"/>
  <c r="E268" i="21"/>
  <c r="E288" i="14"/>
  <c r="E288" i="21"/>
  <c r="E293" i="14"/>
  <c r="E293" i="21"/>
  <c r="E298" i="14"/>
  <c r="E298" i="21"/>
  <c r="E303" i="14"/>
  <c r="E303" i="21"/>
  <c r="E308" i="14"/>
  <c r="E308" i="21"/>
  <c r="E313" i="14"/>
  <c r="E313" i="21"/>
  <c r="E318" i="14"/>
  <c r="E318" i="21"/>
  <c r="E323" i="14"/>
  <c r="E323" i="21"/>
  <c r="F70" i="14"/>
  <c r="F70" i="21"/>
  <c r="F95" i="14"/>
  <c r="F95" i="21"/>
  <c r="F155" i="14"/>
  <c r="F155" i="21"/>
  <c r="F310" i="14"/>
  <c r="F310" i="21"/>
  <c r="F76" i="14"/>
  <c r="F76" i="21"/>
  <c r="F126" i="14"/>
  <c r="F126" i="21"/>
  <c r="E88" i="14"/>
  <c r="E88" i="21"/>
  <c r="F73" i="14"/>
  <c r="F73" i="21"/>
  <c r="F78" i="14"/>
  <c r="F78" i="21"/>
  <c r="F83" i="14"/>
  <c r="F83" i="21"/>
  <c r="F88" i="14"/>
  <c r="F88" i="21"/>
  <c r="F93" i="14"/>
  <c r="F93" i="21"/>
  <c r="F98" i="14"/>
  <c r="F98" i="21"/>
  <c r="F103" i="14"/>
  <c r="F103" i="21"/>
  <c r="F123" i="14"/>
  <c r="F123" i="21"/>
  <c r="F128" i="14"/>
  <c r="F128" i="21"/>
  <c r="F133" i="14"/>
  <c r="F133" i="21"/>
  <c r="F138" i="14"/>
  <c r="F138" i="21"/>
  <c r="F143" i="14"/>
  <c r="F143" i="21"/>
  <c r="F148" i="14"/>
  <c r="F148" i="21"/>
  <c r="F153" i="14"/>
  <c r="F153" i="21"/>
  <c r="F158" i="14"/>
  <c r="F158" i="21"/>
  <c r="F178" i="14"/>
  <c r="F178" i="21"/>
  <c r="F183" i="14"/>
  <c r="F183" i="21"/>
  <c r="F188" i="14"/>
  <c r="F188" i="21"/>
  <c r="F193" i="14"/>
  <c r="F193" i="21"/>
  <c r="F198" i="14"/>
  <c r="F198" i="21"/>
  <c r="F203" i="14"/>
  <c r="F203" i="21"/>
  <c r="F208" i="14"/>
  <c r="F208" i="21"/>
  <c r="F213" i="14"/>
  <c r="F213" i="21"/>
  <c r="F233" i="14"/>
  <c r="F233" i="21"/>
  <c r="F238" i="14"/>
  <c r="F238" i="21"/>
  <c r="F243" i="14"/>
  <c r="F243" i="21"/>
  <c r="F248" i="14"/>
  <c r="F248" i="21"/>
  <c r="F253" i="14"/>
  <c r="F253" i="21"/>
  <c r="F258" i="14"/>
  <c r="F258" i="21"/>
  <c r="F263" i="14"/>
  <c r="F263" i="21"/>
  <c r="F268" i="14"/>
  <c r="F268" i="21"/>
  <c r="F288" i="14"/>
  <c r="F288" i="21"/>
  <c r="F293" i="14"/>
  <c r="F293" i="21"/>
  <c r="F298" i="14"/>
  <c r="F298" i="21"/>
  <c r="F303" i="14"/>
  <c r="F303" i="21"/>
  <c r="F308" i="14"/>
  <c r="F308" i="21"/>
  <c r="F313" i="14"/>
  <c r="F313" i="21"/>
  <c r="F318" i="14"/>
  <c r="F318" i="21"/>
  <c r="F323" i="14"/>
  <c r="F323" i="21"/>
  <c r="F85" i="14"/>
  <c r="F85" i="21"/>
  <c r="F145" i="14"/>
  <c r="F145" i="21"/>
  <c r="F295" i="14"/>
  <c r="F295" i="21"/>
  <c r="F106" i="14"/>
  <c r="F106" i="21"/>
  <c r="E69" i="14"/>
  <c r="E69" i="21"/>
  <c r="E74" i="14"/>
  <c r="E74" i="21"/>
  <c r="E79" i="14"/>
  <c r="E79" i="21"/>
  <c r="E84" i="14"/>
  <c r="E84" i="21"/>
  <c r="E89" i="14"/>
  <c r="E89" i="21"/>
  <c r="E94" i="14"/>
  <c r="E94" i="21"/>
  <c r="E99" i="14"/>
  <c r="E99" i="21"/>
  <c r="E104" i="14"/>
  <c r="E104" i="21"/>
  <c r="E124" i="14"/>
  <c r="E124" i="21"/>
  <c r="E129" i="14"/>
  <c r="E129" i="21"/>
  <c r="E134" i="14"/>
  <c r="E134" i="21"/>
  <c r="E139" i="14"/>
  <c r="E139" i="21"/>
  <c r="E144" i="14"/>
  <c r="E144" i="21"/>
  <c r="E149" i="14"/>
  <c r="E149" i="21"/>
  <c r="E154" i="14"/>
  <c r="E154" i="21"/>
  <c r="E159" i="14"/>
  <c r="E159" i="21"/>
  <c r="E179" i="14"/>
  <c r="E179" i="21"/>
  <c r="E184" i="14"/>
  <c r="E184" i="21"/>
  <c r="E189" i="14"/>
  <c r="E189" i="21"/>
  <c r="E194" i="14"/>
  <c r="E194" i="21"/>
  <c r="E199" i="14"/>
  <c r="E199" i="21"/>
  <c r="E204" i="14"/>
  <c r="E204" i="21"/>
  <c r="E209" i="14"/>
  <c r="E209" i="21"/>
  <c r="E214" i="14"/>
  <c r="E214" i="21"/>
  <c r="E234" i="14"/>
  <c r="E234" i="21"/>
  <c r="E239" i="14"/>
  <c r="E239" i="21"/>
  <c r="E244" i="14"/>
  <c r="E244" i="21"/>
  <c r="E249" i="14"/>
  <c r="E249" i="21"/>
  <c r="E254" i="14"/>
  <c r="E254" i="21"/>
  <c r="E259" i="14"/>
  <c r="E259" i="21"/>
  <c r="E264" i="14"/>
  <c r="E264" i="21"/>
  <c r="E269" i="14"/>
  <c r="E269" i="21"/>
  <c r="E289" i="14"/>
  <c r="E289" i="21"/>
  <c r="E294" i="14"/>
  <c r="E294" i="21"/>
  <c r="E299" i="14"/>
  <c r="E299" i="21"/>
  <c r="E304" i="14"/>
  <c r="E304" i="21"/>
  <c r="E309" i="14"/>
  <c r="E309" i="21"/>
  <c r="E314" i="14"/>
  <c r="E314" i="21"/>
  <c r="E319" i="14"/>
  <c r="E319" i="21"/>
  <c r="E324" i="14"/>
  <c r="E324" i="21"/>
  <c r="F130" i="14"/>
  <c r="F130" i="21"/>
  <c r="F290" i="14"/>
  <c r="F290" i="21"/>
  <c r="F131" i="14"/>
  <c r="F131" i="21"/>
  <c r="E83" i="14"/>
  <c r="E83" i="21"/>
  <c r="F69" i="14"/>
  <c r="F69" i="21"/>
  <c r="F74" i="14"/>
  <c r="F74" i="21"/>
  <c r="F79" i="14"/>
  <c r="F79" i="21"/>
  <c r="F84" i="14"/>
  <c r="F84" i="21"/>
  <c r="F89" i="14"/>
  <c r="F89" i="21"/>
  <c r="F94" i="14"/>
  <c r="F94" i="21"/>
  <c r="F99" i="14"/>
  <c r="F99" i="21"/>
  <c r="F104" i="14"/>
  <c r="F104" i="21"/>
  <c r="F124" i="14"/>
  <c r="F124" i="21"/>
  <c r="F129" i="14"/>
  <c r="F129" i="21"/>
  <c r="F134" i="14"/>
  <c r="F134" i="21"/>
  <c r="F139" i="14"/>
  <c r="F139" i="21"/>
  <c r="F144" i="14"/>
  <c r="F144" i="21"/>
  <c r="F149" i="14"/>
  <c r="F149" i="21"/>
  <c r="F154" i="14"/>
  <c r="F154" i="21"/>
  <c r="F159" i="14"/>
  <c r="F159" i="21"/>
  <c r="F179" i="14"/>
  <c r="F179" i="21"/>
  <c r="F184" i="14"/>
  <c r="F184" i="21"/>
  <c r="F189" i="14"/>
  <c r="F189" i="21"/>
  <c r="F194" i="14"/>
  <c r="F194" i="21"/>
  <c r="F199" i="14"/>
  <c r="F199" i="21"/>
  <c r="F204" i="14"/>
  <c r="F204" i="21"/>
  <c r="F209" i="14"/>
  <c r="F209" i="21"/>
  <c r="F214" i="14"/>
  <c r="F214" i="21"/>
  <c r="F234" i="14"/>
  <c r="F234" i="21"/>
  <c r="F239" i="14"/>
  <c r="F239" i="21"/>
  <c r="F244" i="14"/>
  <c r="F244" i="21"/>
  <c r="F249" i="14"/>
  <c r="F249" i="21"/>
  <c r="F254" i="14"/>
  <c r="F254" i="21"/>
  <c r="F259" i="14"/>
  <c r="F259" i="21"/>
  <c r="F264" i="14"/>
  <c r="F264" i="21"/>
  <c r="F269" i="14"/>
  <c r="F269" i="21"/>
  <c r="F289" i="14"/>
  <c r="F289" i="21"/>
  <c r="F294" i="14"/>
  <c r="F294" i="21"/>
  <c r="F299" i="14"/>
  <c r="F299" i="21"/>
  <c r="F304" i="14"/>
  <c r="F304" i="21"/>
  <c r="F309" i="14"/>
  <c r="F309" i="21"/>
  <c r="F314" i="14"/>
  <c r="F314" i="21"/>
  <c r="F319" i="14"/>
  <c r="F319" i="21"/>
  <c r="F324" i="14"/>
  <c r="F324" i="21"/>
  <c r="F49" i="14"/>
  <c r="F49" i="21"/>
  <c r="F105" i="14"/>
  <c r="F105" i="21"/>
  <c r="F185" i="14"/>
  <c r="F185" i="21"/>
  <c r="F260" i="14"/>
  <c r="F260" i="21"/>
  <c r="F101" i="14"/>
  <c r="F101" i="21"/>
  <c r="E78" i="14"/>
  <c r="E78" i="21"/>
  <c r="E49" i="14"/>
  <c r="E49" i="21"/>
  <c r="E70" i="14"/>
  <c r="E70" i="21"/>
  <c r="E75" i="14"/>
  <c r="E75" i="21"/>
  <c r="E80" i="14"/>
  <c r="E80" i="21"/>
  <c r="E85" i="14"/>
  <c r="E85" i="21"/>
  <c r="E90" i="14"/>
  <c r="E90" i="21"/>
  <c r="E95" i="14"/>
  <c r="E95" i="21"/>
  <c r="E100" i="14"/>
  <c r="E100" i="21"/>
  <c r="E105" i="14"/>
  <c r="E105" i="21"/>
  <c r="E125" i="14"/>
  <c r="E125" i="21"/>
  <c r="E130" i="14"/>
  <c r="E130" i="21"/>
  <c r="E135" i="14"/>
  <c r="E135" i="21"/>
  <c r="E140" i="14"/>
  <c r="E140" i="21"/>
  <c r="E145" i="14"/>
  <c r="E145" i="21"/>
  <c r="E150" i="14"/>
  <c r="E150" i="21"/>
  <c r="E155" i="14"/>
  <c r="E155" i="21"/>
  <c r="E160" i="14"/>
  <c r="E160" i="21"/>
  <c r="E180" i="14"/>
  <c r="E180" i="21"/>
  <c r="E185" i="14"/>
  <c r="E185" i="21"/>
  <c r="E190" i="14"/>
  <c r="E190" i="21"/>
  <c r="E195" i="14"/>
  <c r="E195" i="21"/>
  <c r="E200" i="14"/>
  <c r="E200" i="21"/>
  <c r="E205" i="14"/>
  <c r="E205" i="21"/>
  <c r="E210" i="14"/>
  <c r="E210" i="21"/>
  <c r="E215" i="14"/>
  <c r="E215" i="21"/>
  <c r="E235" i="14"/>
  <c r="E235" i="21"/>
  <c r="E240" i="14"/>
  <c r="E240" i="21"/>
  <c r="E245" i="14"/>
  <c r="E245" i="21"/>
  <c r="E250" i="14"/>
  <c r="E250" i="21"/>
  <c r="E255" i="14"/>
  <c r="E255" i="21"/>
  <c r="E260" i="14"/>
  <c r="E260" i="21"/>
  <c r="E265" i="14"/>
  <c r="E265" i="21"/>
  <c r="E270" i="14"/>
  <c r="E270" i="21"/>
  <c r="E290" i="14"/>
  <c r="E290" i="21"/>
  <c r="E295" i="14"/>
  <c r="E295" i="21"/>
  <c r="E300" i="14"/>
  <c r="E300" i="21"/>
  <c r="E305" i="14"/>
  <c r="E305" i="21"/>
  <c r="E310" i="14"/>
  <c r="E310" i="21"/>
  <c r="E315" i="14"/>
  <c r="E315" i="21"/>
  <c r="E320" i="14"/>
  <c r="E320" i="21"/>
  <c r="E325" i="14"/>
  <c r="E325" i="21"/>
  <c r="F37" i="14"/>
  <c r="F37" i="21"/>
  <c r="F39" i="14"/>
  <c r="F39" i="21"/>
  <c r="E45" i="14"/>
  <c r="E45" i="21"/>
  <c r="F35" i="14"/>
  <c r="F35" i="21"/>
  <c r="F40" i="14"/>
  <c r="F40" i="21"/>
  <c r="F45" i="14"/>
  <c r="F45" i="21"/>
  <c r="F44" i="14"/>
  <c r="F44" i="21"/>
  <c r="E35" i="14"/>
  <c r="E35" i="21"/>
  <c r="E40" i="14"/>
  <c r="E40" i="21"/>
  <c r="E36" i="14"/>
  <c r="E36" i="21"/>
  <c r="E41" i="14"/>
  <c r="E41" i="21"/>
  <c r="E46" i="14"/>
  <c r="E46" i="21"/>
  <c r="E32" i="14"/>
  <c r="E32" i="21"/>
  <c r="F34" i="14"/>
  <c r="F34" i="21"/>
  <c r="F36" i="14"/>
  <c r="F36" i="21"/>
  <c r="F41" i="14"/>
  <c r="F41" i="21"/>
  <c r="F46" i="14"/>
  <c r="F46" i="21"/>
  <c r="F32" i="14"/>
  <c r="F32" i="21"/>
  <c r="E37" i="14"/>
  <c r="E37" i="21"/>
  <c r="E42" i="14"/>
  <c r="E42" i="21"/>
  <c r="E47" i="14"/>
  <c r="E47" i="21"/>
  <c r="F42" i="14"/>
  <c r="F42" i="21"/>
  <c r="E33" i="14"/>
  <c r="E33" i="21"/>
  <c r="E43" i="14"/>
  <c r="E43" i="21"/>
  <c r="F33" i="14"/>
  <c r="F33" i="21"/>
  <c r="F38" i="14"/>
  <c r="F38" i="21"/>
  <c r="F43" i="14"/>
  <c r="F43" i="21"/>
  <c r="F48" i="14"/>
  <c r="F48" i="21"/>
  <c r="F47" i="14"/>
  <c r="F47" i="21"/>
  <c r="E38" i="14"/>
  <c r="E38" i="21"/>
  <c r="E48" i="14"/>
  <c r="E48" i="21"/>
  <c r="E34" i="14"/>
  <c r="E34" i="21"/>
  <c r="E39" i="14"/>
  <c r="E39" i="21"/>
  <c r="E44" i="14"/>
  <c r="E44" i="21"/>
  <c r="F68" i="14"/>
  <c r="F68" i="21"/>
  <c r="E68" i="14"/>
  <c r="E68" i="21"/>
  <c r="D3" i="3" l="1"/>
  <c r="E3" i="3"/>
  <c r="F3" i="3"/>
  <c r="D4" i="3"/>
  <c r="E4" i="3"/>
  <c r="F4" i="3"/>
  <c r="D5" i="3"/>
  <c r="E5" i="3"/>
  <c r="F5" i="3"/>
  <c r="D6" i="3"/>
  <c r="E6" i="3"/>
  <c r="F6" i="3"/>
  <c r="D7" i="3"/>
  <c r="E7" i="3"/>
  <c r="F7" i="3"/>
  <c r="D8" i="3"/>
  <c r="E8" i="3"/>
  <c r="F8" i="3"/>
  <c r="D9" i="3"/>
  <c r="E9" i="3"/>
  <c r="F9" i="3"/>
  <c r="D10" i="3"/>
  <c r="E10" i="3"/>
  <c r="F10" i="3"/>
  <c r="D11" i="3"/>
  <c r="E11" i="3"/>
  <c r="F11" i="3"/>
  <c r="D12" i="3"/>
  <c r="E12" i="3"/>
  <c r="F12" i="3"/>
  <c r="D13" i="3"/>
  <c r="E13" i="3"/>
  <c r="F13" i="3"/>
  <c r="D14" i="3"/>
  <c r="E14" i="3"/>
  <c r="F14" i="3"/>
  <c r="D15" i="3"/>
  <c r="E15" i="3"/>
  <c r="F15" i="3"/>
  <c r="D16" i="3"/>
  <c r="E16" i="3"/>
  <c r="F16" i="3"/>
  <c r="D17" i="3"/>
  <c r="E17" i="3"/>
  <c r="F17" i="3"/>
  <c r="D18" i="3"/>
  <c r="E18" i="3"/>
  <c r="F18" i="3"/>
  <c r="D19" i="3"/>
  <c r="E19" i="3"/>
  <c r="F19" i="3"/>
  <c r="D20" i="3"/>
  <c r="E20" i="3"/>
  <c r="F20" i="3"/>
  <c r="D21" i="3"/>
  <c r="E21" i="3"/>
  <c r="F21" i="3"/>
  <c r="F2" i="3"/>
  <c r="E2" i="3"/>
  <c r="D2" i="3"/>
  <c r="B72" i="3" l="1"/>
  <c r="B73" i="3"/>
  <c r="B74" i="3"/>
  <c r="B75" i="3"/>
  <c r="B76" i="3"/>
  <c r="A72" i="3"/>
  <c r="A73" i="3"/>
  <c r="A74" i="3"/>
  <c r="A75" i="3"/>
  <c r="A76" i="3"/>
  <c r="M76" i="3" s="1" a="1"/>
  <c r="M76" i="3" s="1"/>
  <c r="B52" i="3"/>
  <c r="B53" i="3"/>
  <c r="B54" i="3"/>
  <c r="B55" i="3"/>
  <c r="B56" i="3"/>
  <c r="B57" i="3"/>
  <c r="B58" i="3"/>
  <c r="B59" i="3"/>
  <c r="B60" i="3"/>
  <c r="B61" i="3"/>
  <c r="B62" i="3"/>
  <c r="B63" i="3"/>
  <c r="B64" i="3"/>
  <c r="B65" i="3"/>
  <c r="B66" i="3"/>
  <c r="B67" i="3"/>
  <c r="B68" i="3"/>
  <c r="B69" i="3"/>
  <c r="B70" i="3"/>
  <c r="B71" i="3"/>
  <c r="A52" i="3"/>
  <c r="A53" i="3"/>
  <c r="A54" i="3"/>
  <c r="A55" i="3"/>
  <c r="A56" i="3"/>
  <c r="A57" i="3"/>
  <c r="A58" i="3"/>
  <c r="A59" i="3"/>
  <c r="A60" i="3"/>
  <c r="A61" i="3"/>
  <c r="A62" i="3"/>
  <c r="A63" i="3"/>
  <c r="A64" i="3"/>
  <c r="A65" i="3"/>
  <c r="A66" i="3"/>
  <c r="A67" i="3"/>
  <c r="A68" i="3"/>
  <c r="A69" i="3"/>
  <c r="A70" i="3"/>
  <c r="A71" i="3"/>
  <c r="M71" i="3" s="1" a="1"/>
  <c r="M71" i="3" s="1"/>
  <c r="K55" i="3" l="1"/>
  <c r="M55" i="3" a="1"/>
  <c r="M55" i="3" s="1"/>
  <c r="K54" i="3"/>
  <c r="M54" i="3" a="1"/>
  <c r="M54" i="3" s="1"/>
  <c r="K75" i="3"/>
  <c r="M75" i="3" a="1"/>
  <c r="M75" i="3" s="1"/>
  <c r="K69" i="3"/>
  <c r="M69" i="3" a="1"/>
  <c r="M69" i="3" s="1"/>
  <c r="K61" i="3"/>
  <c r="M61" i="3" a="1"/>
  <c r="M61" i="3" s="1"/>
  <c r="K53" i="3"/>
  <c r="M53" i="3" a="1"/>
  <c r="M53" i="3" s="1"/>
  <c r="K74" i="3"/>
  <c r="M74" i="3" a="1"/>
  <c r="M74" i="3" s="1"/>
  <c r="K73" i="3"/>
  <c r="M73" i="3" a="1"/>
  <c r="M73" i="3" s="1"/>
  <c r="K62" i="3"/>
  <c r="M62" i="3" a="1"/>
  <c r="M62" i="3" s="1"/>
  <c r="K52" i="3"/>
  <c r="M52" i="3" a="1"/>
  <c r="M52" i="3" s="1"/>
  <c r="K67" i="3"/>
  <c r="M67" i="3" a="1"/>
  <c r="M67" i="3" s="1"/>
  <c r="K63" i="3"/>
  <c r="M63" i="3" a="1"/>
  <c r="M63" i="3" s="1"/>
  <c r="K70" i="3"/>
  <c r="M70" i="3" a="1"/>
  <c r="M70" i="3" s="1"/>
  <c r="K68" i="3"/>
  <c r="M68" i="3" a="1"/>
  <c r="M68" i="3" s="1"/>
  <c r="K59" i="3"/>
  <c r="M59" i="3" a="1"/>
  <c r="M59" i="3" s="1"/>
  <c r="K72" i="3"/>
  <c r="M72" i="3" a="1"/>
  <c r="M72" i="3" s="1"/>
  <c r="K66" i="3"/>
  <c r="M66" i="3" a="1"/>
  <c r="M66" i="3" s="1"/>
  <c r="K65" i="3"/>
  <c r="M65" i="3" a="1"/>
  <c r="M65" i="3" s="1"/>
  <c r="K57" i="3"/>
  <c r="M57" i="3" a="1"/>
  <c r="M57" i="3" s="1"/>
  <c r="K60" i="3"/>
  <c r="M60" i="3" a="1"/>
  <c r="M60" i="3" s="1"/>
  <c r="K58" i="3"/>
  <c r="M58" i="3" a="1"/>
  <c r="M58" i="3" s="1"/>
  <c r="K64" i="3"/>
  <c r="M64" i="3" a="1"/>
  <c r="M64" i="3" s="1"/>
  <c r="K56" i="3"/>
  <c r="M56" i="3" a="1"/>
  <c r="M56" i="3" s="1"/>
  <c r="K76" i="3"/>
  <c r="K71" i="3"/>
  <c r="G67" i="3"/>
  <c r="L67" i="3" s="1"/>
  <c r="G72" i="3"/>
  <c r="L72" i="3" s="1"/>
  <c r="G75" i="3"/>
  <c r="L75" i="3" s="1"/>
  <c r="G56" i="3"/>
  <c r="L56" i="3" s="1"/>
  <c r="G60" i="3"/>
  <c r="L60" i="3" s="1"/>
  <c r="G69" i="3"/>
  <c r="L69" i="3" s="1"/>
  <c r="G68" i="3"/>
  <c r="L68" i="3" s="1"/>
  <c r="G54" i="3"/>
  <c r="L54" i="3" s="1"/>
  <c r="G76" i="3"/>
  <c r="G73" i="3"/>
  <c r="G74" i="3"/>
  <c r="G66" i="3"/>
  <c r="G55" i="3"/>
  <c r="G61" i="3"/>
  <c r="G62" i="3"/>
  <c r="G57" i="3"/>
  <c r="G63" i="3"/>
  <c r="G70" i="3"/>
  <c r="G64" i="3"/>
  <c r="G58" i="3"/>
  <c r="G52" i="3"/>
  <c r="G71" i="3"/>
  <c r="G65" i="3"/>
  <c r="G59" i="3"/>
  <c r="G53" i="3"/>
  <c r="L64" i="3" l="1"/>
  <c r="L70" i="3"/>
  <c r="L52" i="3"/>
  <c r="L76" i="3"/>
  <c r="L63" i="3"/>
  <c r="L74" i="3"/>
  <c r="L71" i="3"/>
  <c r="L58" i="3"/>
  <c r="L57" i="3"/>
  <c r="L55" i="3"/>
  <c r="L66" i="3"/>
  <c r="L53" i="3"/>
  <c r="L62" i="3"/>
  <c r="L59" i="3"/>
  <c r="L73" i="3"/>
  <c r="L65" i="3"/>
  <c r="L61" i="3"/>
  <c r="B51" i="3" l="1"/>
  <c r="A51" i="3"/>
  <c r="M51" i="3" s="1" a="1"/>
  <c r="M51" i="3" s="1"/>
  <c r="B50" i="3"/>
  <c r="A50" i="3"/>
  <c r="B49" i="3"/>
  <c r="A49" i="3"/>
  <c r="B48" i="3"/>
  <c r="A48" i="3"/>
  <c r="B47" i="3"/>
  <c r="A47" i="3"/>
  <c r="B46" i="3"/>
  <c r="A46" i="3"/>
  <c r="B45" i="3"/>
  <c r="A45" i="3"/>
  <c r="B44" i="3"/>
  <c r="A44" i="3"/>
  <c r="B43" i="3"/>
  <c r="A43" i="3"/>
  <c r="B42" i="3"/>
  <c r="A42" i="3"/>
  <c r="B41" i="3"/>
  <c r="A41" i="3"/>
  <c r="B40" i="3"/>
  <c r="A40" i="3"/>
  <c r="B39" i="3"/>
  <c r="A39" i="3"/>
  <c r="B38" i="3"/>
  <c r="A38" i="3"/>
  <c r="B37" i="3"/>
  <c r="A37" i="3"/>
  <c r="B36" i="3"/>
  <c r="A36" i="3"/>
  <c r="B35" i="3"/>
  <c r="A35" i="3"/>
  <c r="B34" i="3"/>
  <c r="A34" i="3"/>
  <c r="B33" i="3"/>
  <c r="A33" i="3"/>
  <c r="B32" i="3"/>
  <c r="A32" i="3"/>
  <c r="B31" i="3"/>
  <c r="A31" i="3"/>
  <c r="B30" i="3"/>
  <c r="A30" i="3"/>
  <c r="B29" i="3"/>
  <c r="A29" i="3"/>
  <c r="B28" i="3"/>
  <c r="A28" i="3"/>
  <c r="B27" i="3"/>
  <c r="A27" i="3"/>
  <c r="B4" i="4"/>
  <c r="B28" i="12"/>
  <c r="I6" i="7"/>
  <c r="I62" i="7" s="1"/>
  <c r="Z9" i="7"/>
  <c r="G328" i="7"/>
  <c r="D328" i="14" s="1"/>
  <c r="G273" i="7"/>
  <c r="D273" i="14" s="1"/>
  <c r="G218" i="7"/>
  <c r="B331" i="14"/>
  <c r="B330" i="14"/>
  <c r="B329" i="14"/>
  <c r="H327" i="14"/>
  <c r="G327" i="14"/>
  <c r="C327" i="14"/>
  <c r="H326" i="14"/>
  <c r="G326" i="14"/>
  <c r="C326" i="14"/>
  <c r="H325" i="14"/>
  <c r="G325" i="14"/>
  <c r="C325" i="14"/>
  <c r="H324" i="14"/>
  <c r="G324" i="14"/>
  <c r="C324" i="14"/>
  <c r="H323" i="14"/>
  <c r="G323" i="14"/>
  <c r="C323" i="14"/>
  <c r="H322" i="14"/>
  <c r="G322" i="14"/>
  <c r="C322" i="14"/>
  <c r="H321" i="14"/>
  <c r="G321" i="14"/>
  <c r="C321" i="14"/>
  <c r="H320" i="14"/>
  <c r="G320" i="14"/>
  <c r="C320" i="14"/>
  <c r="H319" i="14"/>
  <c r="G319" i="14"/>
  <c r="C319" i="14"/>
  <c r="H318" i="14"/>
  <c r="G318" i="14"/>
  <c r="C318" i="14"/>
  <c r="H317" i="14"/>
  <c r="G317" i="14"/>
  <c r="C317" i="14"/>
  <c r="H316" i="14"/>
  <c r="G316" i="14"/>
  <c r="C316" i="14"/>
  <c r="H315" i="14"/>
  <c r="G315" i="14"/>
  <c r="C315" i="14"/>
  <c r="H314" i="14"/>
  <c r="G314" i="14"/>
  <c r="C314" i="14"/>
  <c r="H313" i="14"/>
  <c r="G313" i="14"/>
  <c r="C313" i="14"/>
  <c r="H312" i="14"/>
  <c r="G312" i="14"/>
  <c r="C312" i="14"/>
  <c r="H311" i="14"/>
  <c r="G311" i="14"/>
  <c r="C311" i="14"/>
  <c r="H310" i="14"/>
  <c r="G310" i="14"/>
  <c r="C310" i="14"/>
  <c r="H309" i="14"/>
  <c r="G309" i="14"/>
  <c r="C309" i="14"/>
  <c r="H308" i="14"/>
  <c r="G308" i="14"/>
  <c r="C308" i="14"/>
  <c r="H307" i="14"/>
  <c r="G307" i="14"/>
  <c r="C307" i="14"/>
  <c r="H306" i="14"/>
  <c r="G306" i="14"/>
  <c r="C306" i="14"/>
  <c r="H305" i="14"/>
  <c r="G305" i="14"/>
  <c r="C305" i="14"/>
  <c r="H304" i="14"/>
  <c r="G304" i="14"/>
  <c r="C304" i="14"/>
  <c r="H303" i="14"/>
  <c r="G303" i="14"/>
  <c r="C303" i="14"/>
  <c r="H302" i="14"/>
  <c r="G302" i="14"/>
  <c r="C302" i="14"/>
  <c r="H301" i="14"/>
  <c r="G301" i="14"/>
  <c r="C301" i="14"/>
  <c r="H300" i="14"/>
  <c r="G300" i="14"/>
  <c r="C300" i="14"/>
  <c r="H299" i="14"/>
  <c r="G299" i="14"/>
  <c r="C299" i="14"/>
  <c r="H298" i="14"/>
  <c r="G298" i="14"/>
  <c r="C298" i="14"/>
  <c r="H297" i="14"/>
  <c r="G297" i="14"/>
  <c r="C297" i="14"/>
  <c r="H296" i="14"/>
  <c r="G296" i="14"/>
  <c r="C296" i="14"/>
  <c r="H295" i="14"/>
  <c r="G295" i="14"/>
  <c r="C295" i="14"/>
  <c r="H294" i="14"/>
  <c r="G294" i="14"/>
  <c r="C294" i="14"/>
  <c r="H293" i="14"/>
  <c r="G293" i="14"/>
  <c r="C293" i="14"/>
  <c r="H292" i="14"/>
  <c r="G292" i="14"/>
  <c r="C292" i="14"/>
  <c r="H291" i="14"/>
  <c r="G291" i="14"/>
  <c r="C291" i="14"/>
  <c r="H290" i="14"/>
  <c r="G290" i="14"/>
  <c r="C290" i="14"/>
  <c r="H289" i="14"/>
  <c r="G289" i="14"/>
  <c r="C289" i="14"/>
  <c r="H288" i="14"/>
  <c r="G288" i="14"/>
  <c r="C288" i="14"/>
  <c r="B276" i="14"/>
  <c r="B275" i="14"/>
  <c r="B274" i="14"/>
  <c r="H272" i="14"/>
  <c r="G272" i="14"/>
  <c r="C272" i="14"/>
  <c r="H271" i="14"/>
  <c r="G271" i="14"/>
  <c r="C271" i="14"/>
  <c r="H270" i="14"/>
  <c r="G270" i="14"/>
  <c r="C270" i="14"/>
  <c r="H269" i="14"/>
  <c r="G269" i="14"/>
  <c r="C269" i="14"/>
  <c r="H268" i="14"/>
  <c r="G268" i="14"/>
  <c r="C268" i="14"/>
  <c r="H267" i="14"/>
  <c r="G267" i="14"/>
  <c r="C267" i="14"/>
  <c r="H266" i="14"/>
  <c r="G266" i="14"/>
  <c r="C266" i="14"/>
  <c r="H265" i="14"/>
  <c r="G265" i="14"/>
  <c r="C265" i="14"/>
  <c r="H264" i="14"/>
  <c r="G264" i="14"/>
  <c r="C264" i="14"/>
  <c r="H263" i="14"/>
  <c r="G263" i="14"/>
  <c r="C263" i="14"/>
  <c r="H262" i="14"/>
  <c r="G262" i="14"/>
  <c r="C262" i="14"/>
  <c r="H261" i="14"/>
  <c r="G261" i="14"/>
  <c r="C261" i="14"/>
  <c r="H260" i="14"/>
  <c r="G260" i="14"/>
  <c r="C260" i="14"/>
  <c r="H259" i="14"/>
  <c r="G259" i="14"/>
  <c r="C259" i="14"/>
  <c r="H258" i="14"/>
  <c r="G258" i="14"/>
  <c r="C258" i="14"/>
  <c r="H257" i="14"/>
  <c r="G257" i="14"/>
  <c r="C257" i="14"/>
  <c r="H256" i="14"/>
  <c r="G256" i="14"/>
  <c r="C256" i="14"/>
  <c r="H255" i="14"/>
  <c r="G255" i="14"/>
  <c r="C255" i="14"/>
  <c r="H254" i="14"/>
  <c r="G254" i="14"/>
  <c r="C254" i="14"/>
  <c r="H253" i="14"/>
  <c r="G253" i="14"/>
  <c r="C253" i="14"/>
  <c r="H252" i="14"/>
  <c r="G252" i="14"/>
  <c r="C252" i="14"/>
  <c r="H251" i="14"/>
  <c r="G251" i="14"/>
  <c r="C251" i="14"/>
  <c r="H250" i="14"/>
  <c r="G250" i="14"/>
  <c r="C250" i="14"/>
  <c r="H249" i="14"/>
  <c r="G249" i="14"/>
  <c r="C249" i="14"/>
  <c r="H248" i="14"/>
  <c r="G248" i="14"/>
  <c r="C248" i="14"/>
  <c r="H247" i="14"/>
  <c r="G247" i="14"/>
  <c r="C247" i="14"/>
  <c r="H246" i="14"/>
  <c r="G246" i="14"/>
  <c r="C246" i="14"/>
  <c r="H245" i="14"/>
  <c r="G245" i="14"/>
  <c r="C245" i="14"/>
  <c r="H244" i="14"/>
  <c r="G244" i="14"/>
  <c r="C244" i="14"/>
  <c r="H243" i="14"/>
  <c r="G243" i="14"/>
  <c r="C243" i="14"/>
  <c r="H242" i="14"/>
  <c r="G242" i="14"/>
  <c r="C242" i="14"/>
  <c r="H241" i="14"/>
  <c r="G241" i="14"/>
  <c r="C241" i="14"/>
  <c r="H240" i="14"/>
  <c r="G240" i="14"/>
  <c r="C240" i="14"/>
  <c r="H239" i="14"/>
  <c r="G239" i="14"/>
  <c r="C239" i="14"/>
  <c r="H238" i="14"/>
  <c r="G238" i="14"/>
  <c r="C238" i="14"/>
  <c r="H237" i="14"/>
  <c r="G237" i="14"/>
  <c r="C237" i="14"/>
  <c r="H236" i="14"/>
  <c r="G236" i="14"/>
  <c r="C236" i="14"/>
  <c r="H235" i="14"/>
  <c r="G235" i="14"/>
  <c r="C235" i="14"/>
  <c r="H234" i="14"/>
  <c r="G234" i="14"/>
  <c r="C234" i="14"/>
  <c r="H233" i="14"/>
  <c r="G233" i="14"/>
  <c r="C233" i="14"/>
  <c r="B331" i="7"/>
  <c r="B330" i="7"/>
  <c r="B329" i="7"/>
  <c r="D285" i="7"/>
  <c r="D285" i="14" s="1"/>
  <c r="I284" i="7"/>
  <c r="D284" i="7"/>
  <c r="D282" i="7"/>
  <c r="I280" i="7"/>
  <c r="D280" i="7"/>
  <c r="B276" i="7"/>
  <c r="B275" i="7"/>
  <c r="B274" i="7"/>
  <c r="D230" i="7"/>
  <c r="D230" i="14" s="1"/>
  <c r="I229" i="7"/>
  <c r="D229" i="7"/>
  <c r="D227" i="7"/>
  <c r="I225" i="7"/>
  <c r="D225" i="7"/>
  <c r="K28" i="3" l="1"/>
  <c r="M28" i="3" a="1"/>
  <c r="M28" i="3" s="1"/>
  <c r="K32" i="3"/>
  <c r="M32" i="3" a="1"/>
  <c r="M32" i="3" s="1"/>
  <c r="K36" i="3"/>
  <c r="M36" i="3" a="1"/>
  <c r="M36" i="3" s="1"/>
  <c r="K40" i="3"/>
  <c r="M40" i="3" a="1"/>
  <c r="M40" i="3" s="1"/>
  <c r="K44" i="3"/>
  <c r="M44" i="3" a="1"/>
  <c r="M44" i="3" s="1"/>
  <c r="K48" i="3"/>
  <c r="M48" i="3" a="1"/>
  <c r="M48" i="3" s="1"/>
  <c r="K41" i="3"/>
  <c r="M41" i="3" a="1"/>
  <c r="M41" i="3" s="1"/>
  <c r="K49" i="3"/>
  <c r="M49" i="3" a="1"/>
  <c r="M49" i="3" s="1"/>
  <c r="K30" i="3"/>
  <c r="M30" i="3" a="1"/>
  <c r="M30" i="3" s="1"/>
  <c r="K34" i="3"/>
  <c r="M34" i="3" a="1"/>
  <c r="M34" i="3" s="1"/>
  <c r="K38" i="3"/>
  <c r="M38" i="3" a="1"/>
  <c r="M38" i="3" s="1"/>
  <c r="K42" i="3"/>
  <c r="M42" i="3" a="1"/>
  <c r="M42" i="3" s="1"/>
  <c r="K46" i="3"/>
  <c r="M46" i="3" a="1"/>
  <c r="M46" i="3" s="1"/>
  <c r="K50" i="3"/>
  <c r="M50" i="3" a="1"/>
  <c r="M50" i="3" s="1"/>
  <c r="K29" i="3"/>
  <c r="M29" i="3" a="1"/>
  <c r="M29" i="3" s="1"/>
  <c r="K45" i="3"/>
  <c r="M45" i="3" a="1"/>
  <c r="M45" i="3" s="1"/>
  <c r="K33" i="3"/>
  <c r="M33" i="3" a="1"/>
  <c r="M33" i="3" s="1"/>
  <c r="K37" i="3"/>
  <c r="M37" i="3" a="1"/>
  <c r="M37" i="3" s="1"/>
  <c r="K27" i="3"/>
  <c r="M27" i="3" a="1"/>
  <c r="M27" i="3" s="1"/>
  <c r="K31" i="3"/>
  <c r="M31" i="3" a="1"/>
  <c r="M31" i="3" s="1"/>
  <c r="K35" i="3"/>
  <c r="M35" i="3" a="1"/>
  <c r="M35" i="3" s="1"/>
  <c r="K39" i="3"/>
  <c r="M39" i="3" a="1"/>
  <c r="M39" i="3" s="1"/>
  <c r="K43" i="3"/>
  <c r="M43" i="3" a="1"/>
  <c r="M43" i="3" s="1"/>
  <c r="K47" i="3"/>
  <c r="M47" i="3" a="1"/>
  <c r="M47" i="3" s="1"/>
  <c r="K51" i="3"/>
  <c r="G37" i="3"/>
  <c r="L37" i="3" s="1"/>
  <c r="G28" i="3"/>
  <c r="L28" i="3" s="1"/>
  <c r="G38" i="3"/>
  <c r="L38" i="3" s="1"/>
  <c r="G29" i="3"/>
  <c r="L29" i="3" s="1"/>
  <c r="G39" i="3"/>
  <c r="L39" i="3" s="1"/>
  <c r="G49" i="3"/>
  <c r="L49" i="3" s="1"/>
  <c r="G32" i="3"/>
  <c r="L32" i="3" s="1"/>
  <c r="G43" i="3"/>
  <c r="L43" i="3" s="1"/>
  <c r="G40" i="3"/>
  <c r="L40" i="3" s="1"/>
  <c r="G27" i="3"/>
  <c r="L27" i="3" s="1"/>
  <c r="G33" i="3"/>
  <c r="L33" i="3" s="1"/>
  <c r="G45" i="3"/>
  <c r="L45" i="3" s="1"/>
  <c r="G50" i="3"/>
  <c r="L50" i="3" s="1"/>
  <c r="G36" i="3"/>
  <c r="L36" i="3" s="1"/>
  <c r="G46" i="3"/>
  <c r="L46" i="3" s="1"/>
  <c r="G42" i="3"/>
  <c r="L42" i="3" s="1"/>
  <c r="G30" i="3"/>
  <c r="L30" i="3" s="1"/>
  <c r="G51" i="3"/>
  <c r="G34" i="3"/>
  <c r="G41" i="3"/>
  <c r="G47" i="3"/>
  <c r="G35" i="3"/>
  <c r="G44" i="3"/>
  <c r="G48" i="3"/>
  <c r="G31" i="3"/>
  <c r="I282" i="7"/>
  <c r="I227" i="7"/>
  <c r="I172" i="7"/>
  <c r="I117" i="7"/>
  <c r="B26" i="3"/>
  <c r="A26" i="3"/>
  <c r="B25" i="3"/>
  <c r="A25" i="3"/>
  <c r="B24" i="3"/>
  <c r="A24" i="3"/>
  <c r="B23" i="3"/>
  <c r="A23" i="3"/>
  <c r="B22" i="3"/>
  <c r="A22" i="3"/>
  <c r="K22" i="3" l="1"/>
  <c r="M22" i="3" a="1"/>
  <c r="M22" i="3" s="1"/>
  <c r="K26" i="3"/>
  <c r="M26" i="3" a="1"/>
  <c r="M26" i="3" s="1"/>
  <c r="K24" i="3"/>
  <c r="M24" i="3" a="1"/>
  <c r="M24" i="3" s="1"/>
  <c r="K23" i="3"/>
  <c r="M23" i="3" a="1"/>
  <c r="M23" i="3" s="1"/>
  <c r="K25" i="3"/>
  <c r="M25" i="3" a="1"/>
  <c r="M25" i="3" s="1"/>
  <c r="G23" i="3"/>
  <c r="L23" i="3" s="1"/>
  <c r="L48" i="3"/>
  <c r="L41" i="3"/>
  <c r="L34" i="3"/>
  <c r="L44" i="3"/>
  <c r="L31" i="3"/>
  <c r="L51" i="3"/>
  <c r="L35" i="3"/>
  <c r="L47" i="3"/>
  <c r="G24" i="3"/>
  <c r="G26" i="3"/>
  <c r="G22" i="3"/>
  <c r="G25" i="3"/>
  <c r="B221" i="14"/>
  <c r="B220" i="14"/>
  <c r="B219" i="14"/>
  <c r="H217" i="14"/>
  <c r="G217" i="14"/>
  <c r="C217" i="14"/>
  <c r="H216" i="14"/>
  <c r="G216" i="14"/>
  <c r="C216" i="14"/>
  <c r="H215" i="14"/>
  <c r="G215" i="14"/>
  <c r="C215" i="14"/>
  <c r="H214" i="14"/>
  <c r="G214" i="14"/>
  <c r="C214" i="14"/>
  <c r="H213" i="14"/>
  <c r="G213" i="14"/>
  <c r="C213" i="14"/>
  <c r="H212" i="14"/>
  <c r="G212" i="14"/>
  <c r="C212" i="14"/>
  <c r="H211" i="14"/>
  <c r="G211" i="14"/>
  <c r="C211" i="14"/>
  <c r="H210" i="14"/>
  <c r="G210" i="14"/>
  <c r="C210" i="14"/>
  <c r="H209" i="14"/>
  <c r="G209" i="14"/>
  <c r="C209" i="14"/>
  <c r="H208" i="14"/>
  <c r="G208" i="14"/>
  <c r="C208" i="14"/>
  <c r="H207" i="14"/>
  <c r="G207" i="14"/>
  <c r="C207" i="14"/>
  <c r="H206" i="14"/>
  <c r="G206" i="14"/>
  <c r="C206" i="14"/>
  <c r="H205" i="14"/>
  <c r="G205" i="14"/>
  <c r="C205" i="14"/>
  <c r="H204" i="14"/>
  <c r="G204" i="14"/>
  <c r="C204" i="14"/>
  <c r="H203" i="14"/>
  <c r="G203" i="14"/>
  <c r="C203" i="14"/>
  <c r="H202" i="14"/>
  <c r="G202" i="14"/>
  <c r="C202" i="14"/>
  <c r="H201" i="14"/>
  <c r="G201" i="14"/>
  <c r="C201" i="14"/>
  <c r="H200" i="14"/>
  <c r="G200" i="14"/>
  <c r="C200" i="14"/>
  <c r="H199" i="14"/>
  <c r="G199" i="14"/>
  <c r="C199" i="14"/>
  <c r="H198" i="14"/>
  <c r="G198" i="14"/>
  <c r="C198" i="14"/>
  <c r="H197" i="14"/>
  <c r="G197" i="14"/>
  <c r="C197" i="14"/>
  <c r="H196" i="14"/>
  <c r="G196" i="14"/>
  <c r="C196" i="14"/>
  <c r="H195" i="14"/>
  <c r="G195" i="14"/>
  <c r="C195" i="14"/>
  <c r="H194" i="14"/>
  <c r="G194" i="14"/>
  <c r="C194" i="14"/>
  <c r="H193" i="14"/>
  <c r="G193" i="14"/>
  <c r="C193" i="14"/>
  <c r="H192" i="14"/>
  <c r="G192" i="14"/>
  <c r="C192" i="14"/>
  <c r="H191" i="14"/>
  <c r="G191" i="14"/>
  <c r="C191" i="14"/>
  <c r="H190" i="14"/>
  <c r="G190" i="14"/>
  <c r="C190" i="14"/>
  <c r="H189" i="14"/>
  <c r="G189" i="14"/>
  <c r="C189" i="14"/>
  <c r="H188" i="14"/>
  <c r="G188" i="14"/>
  <c r="C188" i="14"/>
  <c r="H187" i="14"/>
  <c r="G187" i="14"/>
  <c r="C187" i="14"/>
  <c r="H186" i="14"/>
  <c r="G186" i="14"/>
  <c r="C186" i="14"/>
  <c r="H185" i="14"/>
  <c r="G185" i="14"/>
  <c r="C185" i="14"/>
  <c r="H184" i="14"/>
  <c r="G184" i="14"/>
  <c r="C184" i="14"/>
  <c r="H183" i="14"/>
  <c r="G183" i="14"/>
  <c r="C183" i="14"/>
  <c r="H182" i="14"/>
  <c r="G182" i="14"/>
  <c r="C182" i="14"/>
  <c r="H181" i="14"/>
  <c r="G181" i="14"/>
  <c r="C181" i="14"/>
  <c r="H180" i="14"/>
  <c r="G180" i="14"/>
  <c r="C180" i="14"/>
  <c r="H179" i="14"/>
  <c r="G179" i="14"/>
  <c r="C179" i="14"/>
  <c r="H178" i="14"/>
  <c r="G178" i="14"/>
  <c r="C178" i="14"/>
  <c r="B166" i="14"/>
  <c r="B165" i="14"/>
  <c r="B164" i="14"/>
  <c r="H162" i="14"/>
  <c r="G162" i="14"/>
  <c r="C162" i="14"/>
  <c r="H161" i="14"/>
  <c r="G161" i="14"/>
  <c r="C161" i="14"/>
  <c r="H160" i="14"/>
  <c r="G160" i="14"/>
  <c r="C160" i="14"/>
  <c r="H159" i="14"/>
  <c r="G159" i="14"/>
  <c r="C159" i="14"/>
  <c r="H158" i="14"/>
  <c r="G158" i="14"/>
  <c r="C158" i="14"/>
  <c r="H157" i="14"/>
  <c r="G157" i="14"/>
  <c r="C157" i="14"/>
  <c r="H156" i="14"/>
  <c r="G156" i="14"/>
  <c r="C156" i="14"/>
  <c r="H155" i="14"/>
  <c r="G155" i="14"/>
  <c r="C155" i="14"/>
  <c r="H154" i="14"/>
  <c r="G154" i="14"/>
  <c r="C154" i="14"/>
  <c r="H153" i="14"/>
  <c r="G153" i="14"/>
  <c r="C153" i="14"/>
  <c r="H152" i="14"/>
  <c r="G152" i="14"/>
  <c r="C152" i="14"/>
  <c r="H151" i="14"/>
  <c r="G151" i="14"/>
  <c r="C151" i="14"/>
  <c r="H150" i="14"/>
  <c r="G150" i="14"/>
  <c r="C150" i="14"/>
  <c r="H149" i="14"/>
  <c r="G149" i="14"/>
  <c r="C149" i="14"/>
  <c r="H148" i="14"/>
  <c r="G148" i="14"/>
  <c r="C148" i="14"/>
  <c r="H147" i="14"/>
  <c r="G147" i="14"/>
  <c r="C147" i="14"/>
  <c r="H146" i="14"/>
  <c r="G146" i="14"/>
  <c r="C146" i="14"/>
  <c r="H145" i="14"/>
  <c r="G145" i="14"/>
  <c r="C145" i="14"/>
  <c r="H144" i="14"/>
  <c r="G144" i="14"/>
  <c r="C144" i="14"/>
  <c r="H143" i="14"/>
  <c r="G143" i="14"/>
  <c r="C143" i="14"/>
  <c r="H142" i="14"/>
  <c r="G142" i="14"/>
  <c r="C142" i="14"/>
  <c r="H141" i="14"/>
  <c r="G141" i="14"/>
  <c r="C141" i="14"/>
  <c r="H140" i="14"/>
  <c r="G140" i="14"/>
  <c r="C140" i="14"/>
  <c r="H139" i="14"/>
  <c r="G139" i="14"/>
  <c r="C139" i="14"/>
  <c r="H138" i="14"/>
  <c r="G138" i="14"/>
  <c r="C138" i="14"/>
  <c r="H137" i="14"/>
  <c r="G137" i="14"/>
  <c r="C137" i="14"/>
  <c r="H136" i="14"/>
  <c r="G136" i="14"/>
  <c r="C136" i="14"/>
  <c r="H135" i="14"/>
  <c r="G135" i="14"/>
  <c r="C135" i="14"/>
  <c r="H134" i="14"/>
  <c r="G134" i="14"/>
  <c r="C134" i="14"/>
  <c r="H133" i="14"/>
  <c r="G133" i="14"/>
  <c r="C133" i="14"/>
  <c r="H132" i="14"/>
  <c r="G132" i="14"/>
  <c r="C132" i="14"/>
  <c r="H131" i="14"/>
  <c r="G131" i="14"/>
  <c r="C131" i="14"/>
  <c r="H130" i="14"/>
  <c r="G130" i="14"/>
  <c r="C130" i="14"/>
  <c r="H129" i="14"/>
  <c r="G129" i="14"/>
  <c r="C129" i="14"/>
  <c r="H128" i="14"/>
  <c r="G128" i="14"/>
  <c r="C128" i="14"/>
  <c r="H127" i="14"/>
  <c r="G127" i="14"/>
  <c r="C127" i="14"/>
  <c r="H126" i="14"/>
  <c r="G126" i="14"/>
  <c r="C126" i="14"/>
  <c r="H125" i="14"/>
  <c r="G125" i="14"/>
  <c r="C125" i="14"/>
  <c r="H124" i="14"/>
  <c r="G124" i="14"/>
  <c r="C124" i="14"/>
  <c r="H123" i="14"/>
  <c r="G123" i="14"/>
  <c r="C123" i="14"/>
  <c r="B111" i="14"/>
  <c r="B110" i="14"/>
  <c r="B109" i="14"/>
  <c r="H107" i="14"/>
  <c r="G107" i="14"/>
  <c r="C107" i="14"/>
  <c r="H106" i="14"/>
  <c r="G106" i="14"/>
  <c r="C106" i="14"/>
  <c r="H105" i="14"/>
  <c r="G105" i="14"/>
  <c r="C105" i="14"/>
  <c r="H104" i="14"/>
  <c r="G104" i="14"/>
  <c r="C104" i="14"/>
  <c r="H103" i="14"/>
  <c r="G103" i="14"/>
  <c r="C103" i="14"/>
  <c r="H102" i="14"/>
  <c r="G102" i="14"/>
  <c r="C102" i="14"/>
  <c r="H101" i="14"/>
  <c r="G101" i="14"/>
  <c r="C101" i="14"/>
  <c r="H100" i="14"/>
  <c r="G100" i="14"/>
  <c r="C100" i="14"/>
  <c r="H99" i="14"/>
  <c r="G99" i="14"/>
  <c r="C99" i="14"/>
  <c r="H98" i="14"/>
  <c r="G98" i="14"/>
  <c r="C98" i="14"/>
  <c r="H97" i="14"/>
  <c r="G97" i="14"/>
  <c r="C97" i="14"/>
  <c r="H96" i="14"/>
  <c r="G96" i="14"/>
  <c r="C96" i="14"/>
  <c r="H95" i="14"/>
  <c r="G95" i="14"/>
  <c r="C95" i="14"/>
  <c r="H94" i="14"/>
  <c r="G94" i="14"/>
  <c r="C94" i="14"/>
  <c r="H93" i="14"/>
  <c r="G93" i="14"/>
  <c r="C93" i="14"/>
  <c r="H92" i="14"/>
  <c r="G92" i="14"/>
  <c r="C92" i="14"/>
  <c r="H91" i="14"/>
  <c r="G91" i="14"/>
  <c r="C91" i="14"/>
  <c r="H90" i="14"/>
  <c r="G90" i="14"/>
  <c r="C90" i="14"/>
  <c r="H89" i="14"/>
  <c r="G89" i="14"/>
  <c r="C89" i="14"/>
  <c r="H88" i="14"/>
  <c r="G88" i="14"/>
  <c r="C88" i="14"/>
  <c r="H87" i="14"/>
  <c r="G87" i="14"/>
  <c r="C87" i="14"/>
  <c r="H86" i="14"/>
  <c r="G86" i="14"/>
  <c r="C86" i="14"/>
  <c r="H85" i="14"/>
  <c r="G85" i="14"/>
  <c r="C85" i="14"/>
  <c r="H84" i="14"/>
  <c r="G84" i="14"/>
  <c r="C84" i="14"/>
  <c r="H83" i="14"/>
  <c r="G83" i="14"/>
  <c r="C83" i="14"/>
  <c r="H82" i="14"/>
  <c r="G82" i="14"/>
  <c r="C82" i="14"/>
  <c r="H81" i="14"/>
  <c r="G81" i="14"/>
  <c r="C81" i="14"/>
  <c r="H80" i="14"/>
  <c r="G80" i="14"/>
  <c r="C80" i="14"/>
  <c r="H79" i="14"/>
  <c r="G79" i="14"/>
  <c r="C79" i="14"/>
  <c r="H78" i="14"/>
  <c r="G78" i="14"/>
  <c r="C78" i="14"/>
  <c r="H77" i="14"/>
  <c r="G77" i="14"/>
  <c r="C77" i="14"/>
  <c r="H76" i="14"/>
  <c r="G76" i="14"/>
  <c r="C76" i="14"/>
  <c r="H75" i="14"/>
  <c r="G75" i="14"/>
  <c r="C75" i="14"/>
  <c r="H74" i="14"/>
  <c r="G74" i="14"/>
  <c r="C74" i="14"/>
  <c r="H73" i="14"/>
  <c r="G73" i="14"/>
  <c r="C73" i="14"/>
  <c r="H72" i="14"/>
  <c r="G72" i="14"/>
  <c r="C72" i="14"/>
  <c r="H71" i="14"/>
  <c r="G71" i="14"/>
  <c r="C71" i="14"/>
  <c r="H70" i="14"/>
  <c r="G70" i="14"/>
  <c r="C70" i="14"/>
  <c r="H69" i="14"/>
  <c r="G69" i="14"/>
  <c r="C69" i="14"/>
  <c r="H68" i="14"/>
  <c r="G68" i="14"/>
  <c r="C68" i="14"/>
  <c r="H51" i="14"/>
  <c r="G51" i="14"/>
  <c r="C51" i="14"/>
  <c r="H50" i="14"/>
  <c r="G50" i="14"/>
  <c r="C50" i="14"/>
  <c r="H49" i="14"/>
  <c r="G49" i="14"/>
  <c r="C49" i="14"/>
  <c r="H48" i="14"/>
  <c r="G48" i="14"/>
  <c r="C48" i="14"/>
  <c r="H47" i="14"/>
  <c r="G47" i="14"/>
  <c r="C47" i="14"/>
  <c r="H46" i="14"/>
  <c r="G46" i="14"/>
  <c r="C46" i="14"/>
  <c r="H45" i="14"/>
  <c r="G45" i="14"/>
  <c r="C45" i="14"/>
  <c r="H44" i="14"/>
  <c r="G44" i="14"/>
  <c r="C44" i="14"/>
  <c r="H43" i="14"/>
  <c r="G43" i="14"/>
  <c r="C43" i="14"/>
  <c r="H42" i="14"/>
  <c r="G42" i="14"/>
  <c r="C42" i="14"/>
  <c r="H41" i="14"/>
  <c r="G41" i="14"/>
  <c r="C41" i="14"/>
  <c r="H40" i="14"/>
  <c r="G40" i="14"/>
  <c r="C40" i="14"/>
  <c r="H39" i="14"/>
  <c r="G39" i="14"/>
  <c r="C39" i="14"/>
  <c r="H38" i="14"/>
  <c r="G38" i="14"/>
  <c r="C38" i="14"/>
  <c r="H37" i="14"/>
  <c r="G37" i="14"/>
  <c r="C37" i="14"/>
  <c r="H36" i="14"/>
  <c r="G36" i="14"/>
  <c r="C36" i="14"/>
  <c r="H35" i="14"/>
  <c r="G35" i="14"/>
  <c r="C35" i="14"/>
  <c r="H34" i="14"/>
  <c r="G34" i="14"/>
  <c r="C34" i="14"/>
  <c r="H33" i="14"/>
  <c r="G33" i="14"/>
  <c r="C33" i="14"/>
  <c r="H32" i="14"/>
  <c r="G32" i="14"/>
  <c r="C32" i="14"/>
  <c r="H31" i="14"/>
  <c r="G31" i="14"/>
  <c r="H30" i="14"/>
  <c r="G30" i="14"/>
  <c r="H29" i="14"/>
  <c r="G29" i="14"/>
  <c r="H28" i="14"/>
  <c r="G28" i="14"/>
  <c r="H27" i="14"/>
  <c r="G27" i="14"/>
  <c r="H26" i="14"/>
  <c r="G26" i="14"/>
  <c r="H25" i="14"/>
  <c r="G25" i="14"/>
  <c r="H24" i="14"/>
  <c r="G24" i="14"/>
  <c r="H23" i="14"/>
  <c r="G23" i="14"/>
  <c r="H22" i="14"/>
  <c r="G22" i="14"/>
  <c r="H21" i="14"/>
  <c r="G21" i="14"/>
  <c r="H20" i="14"/>
  <c r="G20" i="14"/>
  <c r="H19" i="14"/>
  <c r="G19" i="14"/>
  <c r="H18" i="14"/>
  <c r="G18" i="14"/>
  <c r="H17" i="14"/>
  <c r="G17" i="14"/>
  <c r="H16" i="14"/>
  <c r="G16" i="14"/>
  <c r="H15" i="14"/>
  <c r="G15" i="14"/>
  <c r="H14" i="14"/>
  <c r="G14" i="14"/>
  <c r="H13" i="14"/>
  <c r="G13" i="14"/>
  <c r="H12" i="14"/>
  <c r="G12" i="14"/>
  <c r="G8" i="14"/>
  <c r="D8" i="14"/>
  <c r="D6" i="14"/>
  <c r="G4" i="14"/>
  <c r="D4" i="14"/>
  <c r="B40" i="12"/>
  <c r="C20" i="12"/>
  <c r="C14" i="12"/>
  <c r="H12" i="12"/>
  <c r="C12" i="12"/>
  <c r="C10" i="12"/>
  <c r="E39" i="10"/>
  <c r="A37" i="10"/>
  <c r="C28" i="10"/>
  <c r="B8" i="10"/>
  <c r="B6" i="10"/>
  <c r="E4" i="10"/>
  <c r="B4" i="10"/>
  <c r="B221" i="7"/>
  <c r="B220" i="7"/>
  <c r="B219" i="7"/>
  <c r="D218" i="14"/>
  <c r="D175" i="7"/>
  <c r="D175" i="14" s="1"/>
  <c r="I174" i="7"/>
  <c r="D174" i="7"/>
  <c r="D172" i="7"/>
  <c r="I170" i="7"/>
  <c r="D170" i="7"/>
  <c r="B166" i="7"/>
  <c r="B165" i="7"/>
  <c r="B164" i="7"/>
  <c r="G163" i="7"/>
  <c r="D163" i="14" s="1"/>
  <c r="D120" i="7"/>
  <c r="D120" i="14" s="1"/>
  <c r="I119" i="7"/>
  <c r="D119" i="7"/>
  <c r="D117" i="7"/>
  <c r="I115" i="7"/>
  <c r="D115" i="7"/>
  <c r="B110" i="7"/>
  <c r="B109" i="7"/>
  <c r="G108" i="7"/>
  <c r="D108" i="14" s="1"/>
  <c r="D65" i="7"/>
  <c r="D65" i="14" s="1"/>
  <c r="I64" i="7"/>
  <c r="D64" i="7"/>
  <c r="D62" i="7"/>
  <c r="I60" i="7"/>
  <c r="D60" i="7"/>
  <c r="G52" i="7"/>
  <c r="D52" i="14" s="1"/>
  <c r="B29" i="10"/>
  <c r="D9" i="14"/>
  <c r="I8" i="7"/>
  <c r="D6" i="7"/>
  <c r="I4" i="7"/>
  <c r="D4" i="7"/>
  <c r="K3" i="4"/>
  <c r="B3" i="4" s="1"/>
  <c r="B21" i="3"/>
  <c r="A21" i="3"/>
  <c r="B20" i="3"/>
  <c r="A20" i="3"/>
  <c r="B19" i="3"/>
  <c r="A19" i="3"/>
  <c r="B18" i="3"/>
  <c r="A18" i="3"/>
  <c r="B17" i="3"/>
  <c r="A17" i="3"/>
  <c r="B16" i="3"/>
  <c r="A16" i="3"/>
  <c r="B15" i="3"/>
  <c r="A15" i="3"/>
  <c r="B14" i="3"/>
  <c r="A14" i="3"/>
  <c r="B13" i="3"/>
  <c r="A13" i="3"/>
  <c r="B12" i="3"/>
  <c r="A12" i="3"/>
  <c r="B11" i="3"/>
  <c r="A11" i="3"/>
  <c r="B10" i="3"/>
  <c r="A10" i="3"/>
  <c r="B9" i="3"/>
  <c r="A9" i="3"/>
  <c r="B8" i="3"/>
  <c r="A8" i="3"/>
  <c r="B7" i="3"/>
  <c r="A7" i="3"/>
  <c r="B6" i="3"/>
  <c r="A6" i="3"/>
  <c r="B5" i="3"/>
  <c r="A5" i="3"/>
  <c r="B4" i="3"/>
  <c r="A4" i="3"/>
  <c r="B3" i="3"/>
  <c r="A3" i="3"/>
  <c r="M3" i="3" s="1" a="1"/>
  <c r="M3" i="3" s="1"/>
  <c r="B2" i="3"/>
  <c r="A2" i="3"/>
  <c r="M2" i="3" s="1" a="1"/>
  <c r="M2" i="3" s="1"/>
  <c r="K8" i="3" l="1"/>
  <c r="M8" i="3" a="1"/>
  <c r="M8" i="3" s="1"/>
  <c r="K12" i="3"/>
  <c r="M12" i="3" a="1"/>
  <c r="M12" i="3" s="1"/>
  <c r="K16" i="3"/>
  <c r="M16" i="3" a="1"/>
  <c r="M16" i="3" s="1"/>
  <c r="K20" i="3"/>
  <c r="M20" i="3" a="1"/>
  <c r="M20" i="3" s="1"/>
  <c r="K4" i="3"/>
  <c r="M4" i="3" a="1"/>
  <c r="M4" i="3" s="1"/>
  <c r="K13" i="3"/>
  <c r="M13" i="3" a="1"/>
  <c r="M13" i="3" s="1"/>
  <c r="K21" i="3"/>
  <c r="M21" i="3" a="1"/>
  <c r="M21" i="3" s="1"/>
  <c r="K9" i="3"/>
  <c r="M9" i="3" a="1"/>
  <c r="M9" i="3" s="1"/>
  <c r="K17" i="3"/>
  <c r="M17" i="3" a="1"/>
  <c r="M17" i="3" s="1"/>
  <c r="K6" i="3"/>
  <c r="M6" i="3" a="1"/>
  <c r="M6" i="3" s="1"/>
  <c r="K10" i="3"/>
  <c r="M10" i="3" a="1"/>
  <c r="M10" i="3" s="1"/>
  <c r="K14" i="3"/>
  <c r="M14" i="3" a="1"/>
  <c r="M14" i="3" s="1"/>
  <c r="K18" i="3"/>
  <c r="M18" i="3" a="1"/>
  <c r="M18" i="3" s="1"/>
  <c r="K5" i="3"/>
  <c r="M5" i="3" a="1"/>
  <c r="M5" i="3" s="1"/>
  <c r="K7" i="3"/>
  <c r="M7" i="3" a="1"/>
  <c r="M7" i="3" s="1"/>
  <c r="K11" i="3"/>
  <c r="M11" i="3" a="1"/>
  <c r="M11" i="3" s="1"/>
  <c r="K15" i="3"/>
  <c r="M15" i="3" a="1"/>
  <c r="M15" i="3" s="1"/>
  <c r="K19" i="3"/>
  <c r="M19" i="3" a="1"/>
  <c r="M19" i="3" s="1"/>
  <c r="K2" i="3"/>
  <c r="AU327" i="7"/>
  <c r="AV327" i="7" s="1"/>
  <c r="AI327" i="7" s="1"/>
  <c r="AU325" i="7"/>
  <c r="AV325" i="7" s="1"/>
  <c r="AI325" i="7" s="1"/>
  <c r="AU323" i="7"/>
  <c r="AV323" i="7" s="1"/>
  <c r="AI323" i="7" s="1"/>
  <c r="Y322" i="7"/>
  <c r="AE320" i="7"/>
  <c r="AF320" i="7" s="1"/>
  <c r="AG320" i="7" s="1"/>
  <c r="Y319" i="7"/>
  <c r="Y317" i="7"/>
  <c r="AU315" i="7"/>
  <c r="AV315" i="7" s="1"/>
  <c r="AI315" i="7" s="1"/>
  <c r="AU314" i="7"/>
  <c r="AV314" i="7" s="1"/>
  <c r="AI314" i="7" s="1"/>
  <c r="Y313" i="7"/>
  <c r="AE311" i="7"/>
  <c r="AF311" i="7" s="1"/>
  <c r="AG311" i="7" s="1"/>
  <c r="Y310" i="7"/>
  <c r="Y308" i="7"/>
  <c r="AE306" i="7"/>
  <c r="AF306" i="7" s="1"/>
  <c r="AG306" i="7" s="1"/>
  <c r="AU304" i="7"/>
  <c r="AV304" i="7" s="1"/>
  <c r="AI304" i="7" s="1"/>
  <c r="AE302" i="7"/>
  <c r="AF302" i="7" s="1"/>
  <c r="AG302" i="7" s="1"/>
  <c r="AB301" i="7"/>
  <c r="AC301" i="7" s="1"/>
  <c r="AD301" i="7" s="1"/>
  <c r="AE299" i="7"/>
  <c r="AF299" i="7" s="1"/>
  <c r="AG299" i="7" s="1"/>
  <c r="AE297" i="7"/>
  <c r="AF297" i="7" s="1"/>
  <c r="AG297" i="7" s="1"/>
  <c r="Y296" i="7"/>
  <c r="Y294" i="7"/>
  <c r="Y291" i="7"/>
  <c r="Y289" i="7"/>
  <c r="Y272" i="7"/>
  <c r="Y270" i="7"/>
  <c r="Y268" i="7"/>
  <c r="AB266" i="7"/>
  <c r="AC266" i="7" s="1"/>
  <c r="AD266" i="7" s="1"/>
  <c r="AE264" i="7"/>
  <c r="AF264" i="7" s="1"/>
  <c r="AG264" i="7" s="1"/>
  <c r="AE261" i="7"/>
  <c r="AF261" i="7" s="1"/>
  <c r="AG261" i="7" s="1"/>
  <c r="AU259" i="7"/>
  <c r="AV259" i="7" s="1"/>
  <c r="AI259" i="7" s="1"/>
  <c r="AU257" i="7"/>
  <c r="AV257" i="7" s="1"/>
  <c r="AI257" i="7" s="1"/>
  <c r="AB255" i="7"/>
  <c r="AC255" i="7" s="1"/>
  <c r="AD255" i="7" s="1"/>
  <c r="Y254" i="7"/>
  <c r="AE252" i="7"/>
  <c r="AF252" i="7" s="1"/>
  <c r="AG252" i="7" s="1"/>
  <c r="AU250" i="7"/>
  <c r="AV250" i="7" s="1"/>
  <c r="AI250" i="7" s="1"/>
  <c r="AB249" i="7"/>
  <c r="AC249" i="7" s="1"/>
  <c r="AD249" i="7" s="1"/>
  <c r="AE247" i="7"/>
  <c r="AF247" i="7" s="1"/>
  <c r="AG247" i="7" s="1"/>
  <c r="AU245" i="7"/>
  <c r="AV245" i="7" s="1"/>
  <c r="AI245" i="7" s="1"/>
  <c r="AU243" i="7"/>
  <c r="AV243" i="7" s="1"/>
  <c r="AI243" i="7" s="1"/>
  <c r="Y242" i="7"/>
  <c r="AB240" i="7"/>
  <c r="AC240" i="7" s="1"/>
  <c r="AD240" i="7" s="1"/>
  <c r="AE238" i="7"/>
  <c r="AF238" i="7" s="1"/>
  <c r="AG238" i="7" s="1"/>
  <c r="AB235" i="7"/>
  <c r="AC235" i="7" s="1"/>
  <c r="AD235" i="7" s="1"/>
  <c r="AB233" i="7"/>
  <c r="AC233" i="7" s="1"/>
  <c r="AD233" i="7" s="1"/>
  <c r="AE216" i="7"/>
  <c r="AF216" i="7" s="1"/>
  <c r="AG216" i="7" s="1"/>
  <c r="AE214" i="7"/>
  <c r="AF214" i="7" s="1"/>
  <c r="AG214" i="7" s="1"/>
  <c r="AE212" i="7"/>
  <c r="AF212" i="7" s="1"/>
  <c r="AG212" i="7" s="1"/>
  <c r="AE210" i="7"/>
  <c r="AF210" i="7" s="1"/>
  <c r="AG210" i="7" s="1"/>
  <c r="AU208" i="7"/>
  <c r="AV208" i="7" s="1"/>
  <c r="AI208" i="7" s="1"/>
  <c r="Y207" i="7"/>
  <c r="AU203" i="7"/>
  <c r="AV203" i="7" s="1"/>
  <c r="AI203" i="7" s="1"/>
  <c r="AB199" i="7"/>
  <c r="AC199" i="7" s="1"/>
  <c r="AD199" i="7" s="1"/>
  <c r="AU197" i="7"/>
  <c r="AV197" i="7" s="1"/>
  <c r="AI197" i="7" s="1"/>
  <c r="AB196" i="7"/>
  <c r="AC196" i="7" s="1"/>
  <c r="AD196" i="7" s="1"/>
  <c r="AB193" i="7"/>
  <c r="AC193" i="7" s="1"/>
  <c r="AD193" i="7" s="1"/>
  <c r="AU191" i="7"/>
  <c r="AV191" i="7" s="1"/>
  <c r="AI191" i="7" s="1"/>
  <c r="AB190" i="7"/>
  <c r="AC190" i="7" s="1"/>
  <c r="AD190" i="7" s="1"/>
  <c r="Y189" i="7"/>
  <c r="AB187" i="7"/>
  <c r="AC187" i="7" s="1"/>
  <c r="AD187" i="7" s="1"/>
  <c r="AE185" i="7"/>
  <c r="AF185" i="7" s="1"/>
  <c r="AG185" i="7" s="1"/>
  <c r="AB181" i="7"/>
  <c r="AC181" i="7" s="1"/>
  <c r="AD181" i="7" s="1"/>
  <c r="AB179" i="7"/>
  <c r="AC179" i="7" s="1"/>
  <c r="AD179" i="7" s="1"/>
  <c r="AE162" i="7"/>
  <c r="AF162" i="7" s="1"/>
  <c r="AG162" i="7" s="1"/>
  <c r="Y161" i="7"/>
  <c r="AE159" i="7"/>
  <c r="AF159" i="7" s="1"/>
  <c r="AG159" i="7" s="1"/>
  <c r="AE157" i="7"/>
  <c r="AF157" i="7" s="1"/>
  <c r="AG157" i="7" s="1"/>
  <c r="AE155" i="7"/>
  <c r="AF155" i="7" s="1"/>
  <c r="AG155" i="7" s="1"/>
  <c r="AU151" i="7"/>
  <c r="AV151" i="7" s="1"/>
  <c r="AI151" i="7" s="1"/>
  <c r="AB150" i="7"/>
  <c r="AC150" i="7" s="1"/>
  <c r="AD150" i="7" s="1"/>
  <c r="AE148" i="7"/>
  <c r="AF148" i="7" s="1"/>
  <c r="AG148" i="7" s="1"/>
  <c r="AE145" i="7"/>
  <c r="AF145" i="7" s="1"/>
  <c r="AG145" i="7" s="1"/>
  <c r="AE327" i="7"/>
  <c r="AF327" i="7" s="1"/>
  <c r="AG327" i="7" s="1"/>
  <c r="AE325" i="7"/>
  <c r="AF325" i="7" s="1"/>
  <c r="AG325" i="7" s="1"/>
  <c r="AU321" i="7"/>
  <c r="AV321" i="7" s="1"/>
  <c r="AI321" i="7" s="1"/>
  <c r="AB327" i="7"/>
  <c r="AC327" i="7" s="1"/>
  <c r="AD327" i="7" s="1"/>
  <c r="AB325" i="7"/>
  <c r="AC325" i="7" s="1"/>
  <c r="AD325" i="7" s="1"/>
  <c r="AE323" i="7"/>
  <c r="AF323" i="7" s="1"/>
  <c r="AG323" i="7" s="1"/>
  <c r="AE321" i="7"/>
  <c r="AF321" i="7" s="1"/>
  <c r="AG321" i="7" s="1"/>
  <c r="AE318" i="7"/>
  <c r="AF318" i="7" s="1"/>
  <c r="AG318" i="7" s="1"/>
  <c r="AB311" i="7"/>
  <c r="AC311" i="7" s="1"/>
  <c r="AD311" i="7" s="1"/>
  <c r="AE309" i="7"/>
  <c r="AF309" i="7" s="1"/>
  <c r="AG309" i="7" s="1"/>
  <c r="AE304" i="7"/>
  <c r="AF304" i="7" s="1"/>
  <c r="AG304" i="7" s="1"/>
  <c r="AE303" i="7"/>
  <c r="AF303" i="7" s="1"/>
  <c r="AG303" i="7" s="1"/>
  <c r="AB302" i="7"/>
  <c r="AC302" i="7" s="1"/>
  <c r="AD302" i="7" s="1"/>
  <c r="AU300" i="7"/>
  <c r="AV300" i="7" s="1"/>
  <c r="AI300" i="7" s="1"/>
  <c r="Y299" i="7"/>
  <c r="Y297" i="7"/>
  <c r="AE295" i="7"/>
  <c r="AF295" i="7" s="1"/>
  <c r="AG295" i="7" s="1"/>
  <c r="AE293" i="7"/>
  <c r="AF293" i="7" s="1"/>
  <c r="AG293" i="7" s="1"/>
  <c r="Y292" i="7"/>
  <c r="AE290" i="7"/>
  <c r="AF290" i="7" s="1"/>
  <c r="AG290" i="7" s="1"/>
  <c r="AE288" i="7"/>
  <c r="AF288" i="7" s="1"/>
  <c r="AG288" i="7" s="1"/>
  <c r="AE271" i="7"/>
  <c r="AF271" i="7" s="1"/>
  <c r="AG271" i="7" s="1"/>
  <c r="AE269" i="7"/>
  <c r="AF269" i="7" s="1"/>
  <c r="AG269" i="7" s="1"/>
  <c r="AU265" i="7"/>
  <c r="AV265" i="7" s="1"/>
  <c r="AI265" i="7" s="1"/>
  <c r="Y264" i="7"/>
  <c r="AU262" i="7"/>
  <c r="AV262" i="7" s="1"/>
  <c r="AI262" i="7" s="1"/>
  <c r="Y261" i="7"/>
  <c r="AB259" i="7"/>
  <c r="AC259" i="7" s="1"/>
  <c r="AD259" i="7" s="1"/>
  <c r="AB256" i="7"/>
  <c r="AC256" i="7" s="1"/>
  <c r="AD256" i="7" s="1"/>
  <c r="Y255" i="7"/>
  <c r="Y252" i="7"/>
  <c r="AU248" i="7"/>
  <c r="AV248" i="7" s="1"/>
  <c r="AI248" i="7" s="1"/>
  <c r="AB247" i="7"/>
  <c r="AC247" i="7" s="1"/>
  <c r="AD247" i="7" s="1"/>
  <c r="AB245" i="7"/>
  <c r="AC245" i="7" s="1"/>
  <c r="AD245" i="7" s="1"/>
  <c r="AB243" i="7"/>
  <c r="AC243" i="7" s="1"/>
  <c r="AD243" i="7" s="1"/>
  <c r="AE241" i="7"/>
  <c r="AF241" i="7" s="1"/>
  <c r="AG241" i="7" s="1"/>
  <c r="AU239" i="7"/>
  <c r="AV239" i="7" s="1"/>
  <c r="AI239" i="7" s="1"/>
  <c r="Y238" i="7"/>
  <c r="AU236" i="7"/>
  <c r="AV236" i="7" s="1"/>
  <c r="AI236" i="7" s="1"/>
  <c r="AU234" i="7"/>
  <c r="AV234" i="7" s="1"/>
  <c r="AI234" i="7" s="1"/>
  <c r="AU217" i="7"/>
  <c r="AV217" i="7" s="1"/>
  <c r="AI217" i="7" s="1"/>
  <c r="Y216" i="7"/>
  <c r="Y214" i="7"/>
  <c r="Y212" i="7"/>
  <c r="AB208" i="7"/>
  <c r="AC208" i="7" s="1"/>
  <c r="AD208" i="7" s="1"/>
  <c r="AU206" i="7"/>
  <c r="AV206" i="7" s="1"/>
  <c r="AI206" i="7" s="1"/>
  <c r="AB205" i="7"/>
  <c r="AC205" i="7" s="1"/>
  <c r="AD205" i="7" s="1"/>
  <c r="AB203" i="7"/>
  <c r="AC203" i="7" s="1"/>
  <c r="AD203" i="7" s="1"/>
  <c r="Y202" i="7"/>
  <c r="AE200" i="7"/>
  <c r="AF200" i="7" s="1"/>
  <c r="AG200" i="7" s="1"/>
  <c r="AU198" i="7"/>
  <c r="AV198" i="7" s="1"/>
  <c r="AI198" i="7" s="1"/>
  <c r="AU195" i="7"/>
  <c r="AV195" i="7" s="1"/>
  <c r="AI195" i="7" s="1"/>
  <c r="AB194" i="7"/>
  <c r="AC194" i="7" s="1"/>
  <c r="AD194" i="7" s="1"/>
  <c r="AU192" i="7"/>
  <c r="AV192" i="7" s="1"/>
  <c r="AI192" i="7" s="1"/>
  <c r="AE191" i="7"/>
  <c r="AF191" i="7" s="1"/>
  <c r="AG191" i="7" s="1"/>
  <c r="Y190" i="7"/>
  <c r="AE188" i="7"/>
  <c r="AF188" i="7" s="1"/>
  <c r="AG188" i="7" s="1"/>
  <c r="Y185" i="7"/>
  <c r="AU183" i="7"/>
  <c r="AV183" i="7" s="1"/>
  <c r="AI183" i="7" s="1"/>
  <c r="AE182" i="7"/>
  <c r="AF182" i="7" s="1"/>
  <c r="AG182" i="7" s="1"/>
  <c r="AU180" i="7"/>
  <c r="AV180" i="7" s="1"/>
  <c r="AI180" i="7" s="1"/>
  <c r="AU178" i="7"/>
  <c r="AV178" i="7" s="1"/>
  <c r="AI178" i="7" s="1"/>
  <c r="Y162" i="7"/>
  <c r="Y159" i="7"/>
  <c r="Y157" i="7"/>
  <c r="Y155" i="7"/>
  <c r="AB153" i="7"/>
  <c r="AC153" i="7" s="1"/>
  <c r="AD153" i="7" s="1"/>
  <c r="AE151" i="7"/>
  <c r="AF151" i="7" s="1"/>
  <c r="AG151" i="7" s="1"/>
  <c r="AU149" i="7"/>
  <c r="AV149" i="7" s="1"/>
  <c r="AI149" i="7" s="1"/>
  <c r="Y148" i="7"/>
  <c r="AU146" i="7"/>
  <c r="AV146" i="7" s="1"/>
  <c r="AI146" i="7" s="1"/>
  <c r="AE143" i="7"/>
  <c r="AF143" i="7" s="1"/>
  <c r="AG143" i="7" s="1"/>
  <c r="Y327" i="7"/>
  <c r="Y325" i="7"/>
  <c r="AB323" i="7"/>
  <c r="AC323" i="7" s="1"/>
  <c r="AD323" i="7" s="1"/>
  <c r="Y320" i="7"/>
  <c r="AB318" i="7"/>
  <c r="AC318" i="7" s="1"/>
  <c r="AD318" i="7" s="1"/>
  <c r="AE315" i="7"/>
  <c r="AF315" i="7" s="1"/>
  <c r="AG315" i="7" s="1"/>
  <c r="AB314" i="7"/>
  <c r="AC314" i="7" s="1"/>
  <c r="AD314" i="7" s="1"/>
  <c r="AE312" i="7"/>
  <c r="AF312" i="7" s="1"/>
  <c r="AG312" i="7" s="1"/>
  <c r="AB309" i="7"/>
  <c r="AC309" i="7" s="1"/>
  <c r="AD309" i="7" s="1"/>
  <c r="AE307" i="7"/>
  <c r="AF307" i="7" s="1"/>
  <c r="AG307" i="7" s="1"/>
  <c r="Y306" i="7"/>
  <c r="AB304" i="7"/>
  <c r="AC304" i="7" s="1"/>
  <c r="AD304" i="7" s="1"/>
  <c r="Y302" i="7"/>
  <c r="AE300" i="7"/>
  <c r="AF300" i="7" s="1"/>
  <c r="AG300" i="7" s="1"/>
  <c r="AU298" i="7"/>
  <c r="AV298" i="7" s="1"/>
  <c r="AI298" i="7" s="1"/>
  <c r="AU296" i="7"/>
  <c r="AV296" i="7" s="1"/>
  <c r="AI296" i="7" s="1"/>
  <c r="AB295" i="7"/>
  <c r="AC295" i="7" s="1"/>
  <c r="AD295" i="7" s="1"/>
  <c r="AB293" i="7"/>
  <c r="AC293" i="7" s="1"/>
  <c r="AD293" i="7" s="1"/>
  <c r="AU291" i="7"/>
  <c r="AV291" i="7" s="1"/>
  <c r="AI291" i="7" s="1"/>
  <c r="AB290" i="7"/>
  <c r="AC290" i="7" s="1"/>
  <c r="AD290" i="7" s="1"/>
  <c r="AB288" i="7"/>
  <c r="AC288" i="7" s="1"/>
  <c r="AD288" i="7" s="1"/>
  <c r="AB271" i="7"/>
  <c r="AC271" i="7" s="1"/>
  <c r="AD271" i="7" s="1"/>
  <c r="AB269" i="7"/>
  <c r="AC269" i="7" s="1"/>
  <c r="AD269" i="7" s="1"/>
  <c r="AE267" i="7"/>
  <c r="AF267" i="7" s="1"/>
  <c r="AG267" i="7" s="1"/>
  <c r="AU263" i="7"/>
  <c r="AV263" i="7" s="1"/>
  <c r="AI263" i="7" s="1"/>
  <c r="AE262" i="7"/>
  <c r="AF262" i="7" s="1"/>
  <c r="AG262" i="7" s="1"/>
  <c r="AU260" i="7"/>
  <c r="AV260" i="7" s="1"/>
  <c r="AI260" i="7" s="1"/>
  <c r="Y259" i="7"/>
  <c r="AE257" i="7"/>
  <c r="AF257" i="7" s="1"/>
  <c r="AG257" i="7" s="1"/>
  <c r="Y256" i="7"/>
  <c r="AU254" i="7"/>
  <c r="AV254" i="7" s="1"/>
  <c r="AI254" i="7" s="1"/>
  <c r="AE253" i="7"/>
  <c r="AF253" i="7" s="1"/>
  <c r="AG253" i="7" s="1"/>
  <c r="AU251" i="7"/>
  <c r="AV251" i="7" s="1"/>
  <c r="AI251" i="7" s="1"/>
  <c r="AB250" i="7"/>
  <c r="AC250" i="7" s="1"/>
  <c r="AD250" i="7" s="1"/>
  <c r="AE248" i="7"/>
  <c r="AF248" i="7" s="1"/>
  <c r="AG248" i="7" s="1"/>
  <c r="Y247" i="7"/>
  <c r="Y245" i="7"/>
  <c r="AU237" i="7"/>
  <c r="AV237" i="7" s="1"/>
  <c r="AI237" i="7" s="1"/>
  <c r="AE236" i="7"/>
  <c r="AF236" i="7" s="1"/>
  <c r="AG236" i="7" s="1"/>
  <c r="AE234" i="7"/>
  <c r="AF234" i="7" s="1"/>
  <c r="AG234" i="7" s="1"/>
  <c r="AE217" i="7"/>
  <c r="AF217" i="7" s="1"/>
  <c r="AG217" i="7" s="1"/>
  <c r="AU215" i="7"/>
  <c r="AV215" i="7" s="1"/>
  <c r="AI215" i="7" s="1"/>
  <c r="AU213" i="7"/>
  <c r="AV213" i="7" s="1"/>
  <c r="AI213" i="7" s="1"/>
  <c r="AU211" i="7"/>
  <c r="AV211" i="7" s="1"/>
  <c r="AI211" i="7" s="1"/>
  <c r="Y210" i="7"/>
  <c r="Y208" i="7"/>
  <c r="AE206" i="7"/>
  <c r="AF206" i="7" s="1"/>
  <c r="AG206" i="7" s="1"/>
  <c r="Y205" i="7"/>
  <c r="Y203" i="7"/>
  <c r="AU201" i="7"/>
  <c r="AV201" i="7" s="1"/>
  <c r="AI201" i="7" s="1"/>
  <c r="AB200" i="7"/>
  <c r="AC200" i="7" s="1"/>
  <c r="AD200" i="7" s="1"/>
  <c r="AE197" i="7"/>
  <c r="AF197" i="7" s="1"/>
  <c r="AG197" i="7" s="1"/>
  <c r="AE195" i="7"/>
  <c r="AF195" i="7" s="1"/>
  <c r="AG195" i="7" s="1"/>
  <c r="AB191" i="7"/>
  <c r="AC191" i="7" s="1"/>
  <c r="AD191" i="7" s="1"/>
  <c r="AU189" i="7"/>
  <c r="AV189" i="7" s="1"/>
  <c r="AI189" i="7" s="1"/>
  <c r="AB188" i="7"/>
  <c r="AC188" i="7" s="1"/>
  <c r="AD188" i="7" s="1"/>
  <c r="AU186" i="7"/>
  <c r="AV186" i="7" s="1"/>
  <c r="AI186" i="7" s="1"/>
  <c r="AU184" i="7"/>
  <c r="AV184" i="7" s="1"/>
  <c r="AI184" i="7" s="1"/>
  <c r="AE183" i="7"/>
  <c r="AF183" i="7" s="1"/>
  <c r="AG183" i="7" s="1"/>
  <c r="AB182" i="7"/>
  <c r="AC182" i="7" s="1"/>
  <c r="AD182" i="7" s="1"/>
  <c r="AE180" i="7"/>
  <c r="AF180" i="7" s="1"/>
  <c r="AG180" i="7" s="1"/>
  <c r="AE178" i="7"/>
  <c r="AF178" i="7" s="1"/>
  <c r="AG178" i="7" s="1"/>
  <c r="AU161" i="7"/>
  <c r="AV161" i="7" s="1"/>
  <c r="AI161" i="7" s="1"/>
  <c r="AE160" i="7"/>
  <c r="AF160" i="7" s="1"/>
  <c r="AG160" i="7" s="1"/>
  <c r="AU158" i="7"/>
  <c r="AV158" i="7" s="1"/>
  <c r="AI158" i="7" s="1"/>
  <c r="AU156" i="7"/>
  <c r="AV156" i="7" s="1"/>
  <c r="AI156" i="7" s="1"/>
  <c r="AU154" i="7"/>
  <c r="AV154" i="7" s="1"/>
  <c r="AI154" i="7" s="1"/>
  <c r="Y153" i="7"/>
  <c r="AB151" i="7"/>
  <c r="AC151" i="7" s="1"/>
  <c r="AD151" i="7" s="1"/>
  <c r="AE146" i="7"/>
  <c r="AF146" i="7" s="1"/>
  <c r="AG146" i="7" s="1"/>
  <c r="Y145" i="7"/>
  <c r="AB143" i="7"/>
  <c r="AC143" i="7" s="1"/>
  <c r="AD143" i="7" s="1"/>
  <c r="AE326" i="7"/>
  <c r="AF326" i="7" s="1"/>
  <c r="AG326" i="7" s="1"/>
  <c r="AE324" i="7"/>
  <c r="AF324" i="7" s="1"/>
  <c r="AG324" i="7" s="1"/>
  <c r="AU322" i="7"/>
  <c r="AV322" i="7" s="1"/>
  <c r="AI322" i="7" s="1"/>
  <c r="Y321" i="7"/>
  <c r="AU317" i="7"/>
  <c r="AV317" i="7" s="1"/>
  <c r="AI317" i="7" s="1"/>
  <c r="AB316" i="7"/>
  <c r="AC316" i="7" s="1"/>
  <c r="AD316" i="7" s="1"/>
  <c r="AB315" i="7"/>
  <c r="AC315" i="7" s="1"/>
  <c r="AD315" i="7" s="1"/>
  <c r="AU313" i="7"/>
  <c r="AV313" i="7" s="1"/>
  <c r="AI313" i="7" s="1"/>
  <c r="Y312" i="7"/>
  <c r="AU310" i="7"/>
  <c r="AV310" i="7" s="1"/>
  <c r="AI310" i="7" s="1"/>
  <c r="AU308" i="7"/>
  <c r="AV308" i="7" s="1"/>
  <c r="AI308" i="7" s="1"/>
  <c r="AE305" i="7"/>
  <c r="AF305" i="7" s="1"/>
  <c r="AG305" i="7" s="1"/>
  <c r="Y304" i="7"/>
  <c r="Y300" i="7"/>
  <c r="AB298" i="7"/>
  <c r="AC298" i="7" s="1"/>
  <c r="AD298" i="7" s="1"/>
  <c r="AE296" i="7"/>
  <c r="AF296" i="7" s="1"/>
  <c r="AG296" i="7" s="1"/>
  <c r="AU294" i="7"/>
  <c r="AV294" i="7" s="1"/>
  <c r="AI294" i="7" s="1"/>
  <c r="AU292" i="7"/>
  <c r="AV292" i="7" s="1"/>
  <c r="AI292" i="7" s="1"/>
  <c r="AE291" i="7"/>
  <c r="AF291" i="7" s="1"/>
  <c r="AG291" i="7" s="1"/>
  <c r="AU289" i="7"/>
  <c r="AV289" i="7" s="1"/>
  <c r="AI289" i="7" s="1"/>
  <c r="AU272" i="7"/>
  <c r="AV272" i="7" s="1"/>
  <c r="AI272" i="7" s="1"/>
  <c r="AU270" i="7"/>
  <c r="AV270" i="7" s="1"/>
  <c r="AI270" i="7" s="1"/>
  <c r="AU268" i="7"/>
  <c r="AV268" i="7" s="1"/>
  <c r="AI268" i="7" s="1"/>
  <c r="Y267" i="7"/>
  <c r="AB265" i="7"/>
  <c r="AC265" i="7" s="1"/>
  <c r="AD265" i="7" s="1"/>
  <c r="AE263" i="7"/>
  <c r="AF263" i="7" s="1"/>
  <c r="AG263" i="7" s="1"/>
  <c r="AB262" i="7"/>
  <c r="AC262" i="7" s="1"/>
  <c r="AD262" i="7" s="1"/>
  <c r="AE260" i="7"/>
  <c r="AF260" i="7" s="1"/>
  <c r="AG260" i="7" s="1"/>
  <c r="AE258" i="7"/>
  <c r="AF258" i="7" s="1"/>
  <c r="AG258" i="7" s="1"/>
  <c r="AB253" i="7"/>
  <c r="AC253" i="7" s="1"/>
  <c r="AD253" i="7" s="1"/>
  <c r="AU249" i="7"/>
  <c r="AV249" i="7" s="1"/>
  <c r="AI249" i="7" s="1"/>
  <c r="Y248" i="7"/>
  <c r="AE246" i="7"/>
  <c r="AF246" i="7" s="1"/>
  <c r="AG246" i="7" s="1"/>
  <c r="AE244" i="7"/>
  <c r="AF244" i="7" s="1"/>
  <c r="AG244" i="7" s="1"/>
  <c r="AU242" i="7"/>
  <c r="AV242" i="7" s="1"/>
  <c r="AI242" i="7" s="1"/>
  <c r="Y241" i="7"/>
  <c r="AB239" i="7"/>
  <c r="AC239" i="7" s="1"/>
  <c r="AD239" i="7" s="1"/>
  <c r="Y236" i="7"/>
  <c r="Y234" i="7"/>
  <c r="Y217" i="7"/>
  <c r="AB215" i="7"/>
  <c r="AC215" i="7" s="1"/>
  <c r="AD215" i="7" s="1"/>
  <c r="AB213" i="7"/>
  <c r="AC213" i="7" s="1"/>
  <c r="AD213" i="7" s="1"/>
  <c r="AB211" i="7"/>
  <c r="AC211" i="7" s="1"/>
  <c r="AD211" i="7" s="1"/>
  <c r="AE209" i="7"/>
  <c r="AF209" i="7" s="1"/>
  <c r="AG209" i="7" s="1"/>
  <c r="Y206" i="7"/>
  <c r="AE204" i="7"/>
  <c r="AF204" i="7" s="1"/>
  <c r="AG204" i="7" s="1"/>
  <c r="AU202" i="7"/>
  <c r="AV202" i="7" s="1"/>
  <c r="AI202" i="7" s="1"/>
  <c r="AB201" i="7"/>
  <c r="AC201" i="7" s="1"/>
  <c r="AD201" i="7" s="1"/>
  <c r="AU199" i="7"/>
  <c r="AV199" i="7" s="1"/>
  <c r="AI199" i="7" s="1"/>
  <c r="AB198" i="7"/>
  <c r="AC198" i="7" s="1"/>
  <c r="AD198" i="7" s="1"/>
  <c r="Y197" i="7"/>
  <c r="Y195" i="7"/>
  <c r="Y194" i="7"/>
  <c r="AE192" i="7"/>
  <c r="AF192" i="7" s="1"/>
  <c r="AG192" i="7" s="1"/>
  <c r="AU190" i="7"/>
  <c r="AV190" i="7" s="1"/>
  <c r="AI190" i="7" s="1"/>
  <c r="AU187" i="7"/>
  <c r="AV187" i="7" s="1"/>
  <c r="AI187" i="7" s="1"/>
  <c r="AB186" i="7"/>
  <c r="AC186" i="7" s="1"/>
  <c r="AD186" i="7" s="1"/>
  <c r="Y183" i="7"/>
  <c r="Y182" i="7"/>
  <c r="Y180" i="7"/>
  <c r="Y178" i="7"/>
  <c r="Y160" i="7"/>
  <c r="AB158" i="7"/>
  <c r="AC158" i="7" s="1"/>
  <c r="AD158" i="7" s="1"/>
  <c r="AB156" i="7"/>
  <c r="AC156" i="7" s="1"/>
  <c r="AD156" i="7" s="1"/>
  <c r="AB154" i="7"/>
  <c r="AC154" i="7" s="1"/>
  <c r="AD154" i="7" s="1"/>
  <c r="AE152" i="7"/>
  <c r="AF152" i="7" s="1"/>
  <c r="AG152" i="7" s="1"/>
  <c r="AU150" i="7"/>
  <c r="AV150" i="7" s="1"/>
  <c r="AI150" i="7" s="1"/>
  <c r="AB149" i="7"/>
  <c r="AC149" i="7" s="1"/>
  <c r="AD149" i="7" s="1"/>
  <c r="Y146" i="7"/>
  <c r="AE144" i="7"/>
  <c r="AF144" i="7" s="1"/>
  <c r="AG144" i="7" s="1"/>
  <c r="Y143" i="7"/>
  <c r="AB326" i="7"/>
  <c r="AC326" i="7" s="1"/>
  <c r="AD326" i="7" s="1"/>
  <c r="AB324" i="7"/>
  <c r="AC324" i="7" s="1"/>
  <c r="AD324" i="7" s="1"/>
  <c r="AE322" i="7"/>
  <c r="AF322" i="7" s="1"/>
  <c r="AG322" i="7" s="1"/>
  <c r="AU320" i="7"/>
  <c r="AV320" i="7" s="1"/>
  <c r="AI320" i="7" s="1"/>
  <c r="AE319" i="7"/>
  <c r="AF319" i="7" s="1"/>
  <c r="AG319" i="7" s="1"/>
  <c r="AE317" i="7"/>
  <c r="AF317" i="7" s="1"/>
  <c r="AG317" i="7" s="1"/>
  <c r="AE313" i="7"/>
  <c r="AF313" i="7" s="1"/>
  <c r="AG313" i="7" s="1"/>
  <c r="AU311" i="7"/>
  <c r="AV311" i="7" s="1"/>
  <c r="AI311" i="7" s="1"/>
  <c r="AE310" i="7"/>
  <c r="AF310" i="7" s="1"/>
  <c r="AG310" i="7" s="1"/>
  <c r="AE308" i="7"/>
  <c r="AF308" i="7" s="1"/>
  <c r="AG308" i="7" s="1"/>
  <c r="Y307" i="7"/>
  <c r="AB305" i="7"/>
  <c r="AC305" i="7" s="1"/>
  <c r="AD305" i="7" s="1"/>
  <c r="AU303" i="7"/>
  <c r="AV303" i="7" s="1"/>
  <c r="AI303" i="7" s="1"/>
  <c r="Y303" i="7"/>
  <c r="AU299" i="7"/>
  <c r="AV299" i="7" s="1"/>
  <c r="AI299" i="7" s="1"/>
  <c r="Y298" i="7"/>
  <c r="AB296" i="7"/>
  <c r="AC296" i="7" s="1"/>
  <c r="AD296" i="7" s="1"/>
  <c r="AE294" i="7"/>
  <c r="AF294" i="7" s="1"/>
  <c r="AG294" i="7" s="1"/>
  <c r="AB291" i="7"/>
  <c r="AC291" i="7" s="1"/>
  <c r="AD291" i="7" s="1"/>
  <c r="AE289" i="7"/>
  <c r="AF289" i="7" s="1"/>
  <c r="AG289" i="7" s="1"/>
  <c r="AE272" i="7"/>
  <c r="AF272" i="7" s="1"/>
  <c r="AG272" i="7" s="1"/>
  <c r="AE270" i="7"/>
  <c r="AF270" i="7" s="1"/>
  <c r="AG270" i="7" s="1"/>
  <c r="AE268" i="7"/>
  <c r="AF268" i="7" s="1"/>
  <c r="AG268" i="7" s="1"/>
  <c r="AU266" i="7"/>
  <c r="AV266" i="7" s="1"/>
  <c r="AI266" i="7" s="1"/>
  <c r="Y265" i="7"/>
  <c r="Y262" i="7"/>
  <c r="AB260" i="7"/>
  <c r="AC260" i="7" s="1"/>
  <c r="AD260" i="7" s="1"/>
  <c r="AB258" i="7"/>
  <c r="AC258" i="7" s="1"/>
  <c r="AD258" i="7" s="1"/>
  <c r="Y257" i="7"/>
  <c r="AE254" i="7"/>
  <c r="AF254" i="7" s="1"/>
  <c r="AG254" i="7" s="1"/>
  <c r="Y253" i="7"/>
  <c r="AB251" i="7"/>
  <c r="AC251" i="7" s="1"/>
  <c r="AD251" i="7" s="1"/>
  <c r="AU247" i="7"/>
  <c r="AV247" i="7" s="1"/>
  <c r="AI247" i="7" s="1"/>
  <c r="AB246" i="7"/>
  <c r="AC246" i="7" s="1"/>
  <c r="AD246" i="7" s="1"/>
  <c r="AB244" i="7"/>
  <c r="AC244" i="7" s="1"/>
  <c r="AD244" i="7" s="1"/>
  <c r="AE242" i="7"/>
  <c r="AF242" i="7" s="1"/>
  <c r="AG242" i="7" s="1"/>
  <c r="AU240" i="7"/>
  <c r="AV240" i="7" s="1"/>
  <c r="AI240" i="7" s="1"/>
  <c r="Y239" i="7"/>
  <c r="AE237" i="7"/>
  <c r="AF237" i="7" s="1"/>
  <c r="AG237" i="7" s="1"/>
  <c r="AU235" i="7"/>
  <c r="AV235" i="7" s="1"/>
  <c r="AI235" i="7" s="1"/>
  <c r="AU326" i="7"/>
  <c r="AV326" i="7" s="1"/>
  <c r="AI326" i="7" s="1"/>
  <c r="AB320" i="7"/>
  <c r="AC320" i="7" s="1"/>
  <c r="AD320" i="7" s="1"/>
  <c r="Y316" i="7"/>
  <c r="AB312" i="7"/>
  <c r="AC312" i="7" s="1"/>
  <c r="AD312" i="7" s="1"/>
  <c r="AU307" i="7"/>
  <c r="AV307" i="7" s="1"/>
  <c r="AI307" i="7" s="1"/>
  <c r="AB300" i="7"/>
  <c r="AC300" i="7" s="1"/>
  <c r="AD300" i="7" s="1"/>
  <c r="AU295" i="7"/>
  <c r="AV295" i="7" s="1"/>
  <c r="AI295" i="7" s="1"/>
  <c r="Y271" i="7"/>
  <c r="Y266" i="7"/>
  <c r="AU261" i="7"/>
  <c r="AV261" i="7" s="1"/>
  <c r="AI261" i="7" s="1"/>
  <c r="AB257" i="7"/>
  <c r="AC257" i="7" s="1"/>
  <c r="AD257" i="7" s="1"/>
  <c r="AU253" i="7"/>
  <c r="AV253" i="7" s="1"/>
  <c r="AI253" i="7" s="1"/>
  <c r="AE249" i="7"/>
  <c r="AF249" i="7" s="1"/>
  <c r="AG249" i="7" s="1"/>
  <c r="AU244" i="7"/>
  <c r="AV244" i="7" s="1"/>
  <c r="AI244" i="7" s="1"/>
  <c r="Y240" i="7"/>
  <c r="AE235" i="7"/>
  <c r="AF235" i="7" s="1"/>
  <c r="AG235" i="7" s="1"/>
  <c r="AU212" i="7"/>
  <c r="AV212" i="7" s="1"/>
  <c r="AI212" i="7" s="1"/>
  <c r="Y209" i="7"/>
  <c r="AB202" i="7"/>
  <c r="AC202" i="7" s="1"/>
  <c r="AD202" i="7" s="1"/>
  <c r="AE199" i="7"/>
  <c r="AF199" i="7" s="1"/>
  <c r="AG199" i="7" s="1"/>
  <c r="AE196" i="7"/>
  <c r="AF196" i="7" s="1"/>
  <c r="AG196" i="7" s="1"/>
  <c r="AE193" i="7"/>
  <c r="AF193" i="7" s="1"/>
  <c r="AG193" i="7" s="1"/>
  <c r="AE190" i="7"/>
  <c r="AF190" i="7" s="1"/>
  <c r="AG190" i="7" s="1"/>
  <c r="AE187" i="7"/>
  <c r="AF187" i="7" s="1"/>
  <c r="AG187" i="7" s="1"/>
  <c r="AB184" i="7"/>
  <c r="AC184" i="7" s="1"/>
  <c r="AD184" i="7" s="1"/>
  <c r="AE181" i="7"/>
  <c r="AF181" i="7" s="1"/>
  <c r="AG181" i="7" s="1"/>
  <c r="AU155" i="7"/>
  <c r="AV155" i="7" s="1"/>
  <c r="AI155" i="7" s="1"/>
  <c r="Y152" i="7"/>
  <c r="AU148" i="7"/>
  <c r="AV148" i="7" s="1"/>
  <c r="AI148" i="7" s="1"/>
  <c r="Y141" i="7"/>
  <c r="AB139" i="7"/>
  <c r="AC139" i="7" s="1"/>
  <c r="AD139" i="7" s="1"/>
  <c r="AB137" i="7"/>
  <c r="AC137" i="7" s="1"/>
  <c r="AD137" i="7" s="1"/>
  <c r="AB135" i="7"/>
  <c r="AC135" i="7" s="1"/>
  <c r="AD135" i="7" s="1"/>
  <c r="AB133" i="7"/>
  <c r="AC133" i="7" s="1"/>
  <c r="AD133" i="7" s="1"/>
  <c r="AE131" i="7"/>
  <c r="AF131" i="7" s="1"/>
  <c r="AG131" i="7" s="1"/>
  <c r="Y130" i="7"/>
  <c r="AB128" i="7"/>
  <c r="AC128" i="7" s="1"/>
  <c r="AD128" i="7" s="1"/>
  <c r="AB125" i="7"/>
  <c r="AC125" i="7" s="1"/>
  <c r="AD125" i="7" s="1"/>
  <c r="AU123" i="7"/>
  <c r="AV123" i="7" s="1"/>
  <c r="AI123" i="7" s="1"/>
  <c r="AB107" i="7"/>
  <c r="AC107" i="7" s="1"/>
  <c r="AD107" i="7" s="1"/>
  <c r="AB105" i="7"/>
  <c r="AC105" i="7" s="1"/>
  <c r="AD105" i="7" s="1"/>
  <c r="AE103" i="7"/>
  <c r="AF103" i="7" s="1"/>
  <c r="AG103" i="7" s="1"/>
  <c r="AE98" i="7"/>
  <c r="AF98" i="7" s="1"/>
  <c r="AG98" i="7" s="1"/>
  <c r="AE94" i="7"/>
  <c r="AF94" i="7" s="1"/>
  <c r="AG94" i="7" s="1"/>
  <c r="AE89" i="7"/>
  <c r="AF89" i="7" s="1"/>
  <c r="AG89" i="7" s="1"/>
  <c r="Y88" i="7"/>
  <c r="AU86" i="7"/>
  <c r="AV86" i="7" s="1"/>
  <c r="AI86" i="7" s="1"/>
  <c r="Y85" i="7"/>
  <c r="AE83" i="7"/>
  <c r="AF83" i="7" s="1"/>
  <c r="AG83" i="7" s="1"/>
  <c r="AU81" i="7"/>
  <c r="AV81" i="7" s="1"/>
  <c r="AI81" i="7" s="1"/>
  <c r="AE80" i="7"/>
  <c r="AF80" i="7" s="1"/>
  <c r="AG80" i="7" s="1"/>
  <c r="Y79" i="7"/>
  <c r="AB77" i="7"/>
  <c r="AC77" i="7" s="1"/>
  <c r="AD77" i="7" s="1"/>
  <c r="AB75" i="7"/>
  <c r="AC75" i="7" s="1"/>
  <c r="AD75" i="7" s="1"/>
  <c r="AB73" i="7"/>
  <c r="AC73" i="7" s="1"/>
  <c r="AD73" i="7" s="1"/>
  <c r="AE71" i="7"/>
  <c r="AF71" i="7" s="1"/>
  <c r="AG71" i="7" s="1"/>
  <c r="AU69" i="7"/>
  <c r="AV69" i="7" s="1"/>
  <c r="AI69" i="7" s="1"/>
  <c r="AB14" i="7"/>
  <c r="AC14" i="7" s="1"/>
  <c r="AD14" i="7" s="1"/>
  <c r="AB16" i="7"/>
  <c r="AC16" i="7" s="1"/>
  <c r="AD16" i="7" s="1"/>
  <c r="AB18" i="7"/>
  <c r="AC18" i="7" s="1"/>
  <c r="AD18" i="7" s="1"/>
  <c r="AB20" i="7"/>
  <c r="AC20" i="7" s="1"/>
  <c r="AD20" i="7" s="1"/>
  <c r="AB22" i="7"/>
  <c r="AC22" i="7" s="1"/>
  <c r="AD22" i="7" s="1"/>
  <c r="AB24" i="7"/>
  <c r="AC24" i="7" s="1"/>
  <c r="AD24" i="7" s="1"/>
  <c r="AB26" i="7"/>
  <c r="AC26" i="7" s="1"/>
  <c r="AD26" i="7" s="1"/>
  <c r="AB28" i="7"/>
  <c r="AC28" i="7" s="1"/>
  <c r="AD28" i="7" s="1"/>
  <c r="AB30" i="7"/>
  <c r="AC30" i="7" s="1"/>
  <c r="AD30" i="7" s="1"/>
  <c r="AU31" i="7"/>
  <c r="AV31" i="7" s="1"/>
  <c r="AI31" i="7" s="1"/>
  <c r="AB35" i="7"/>
  <c r="AC35" i="7" s="1"/>
  <c r="AD35" i="7" s="1"/>
  <c r="Y37" i="7"/>
  <c r="Y326" i="7"/>
  <c r="AU319" i="7"/>
  <c r="AV319" i="7" s="1"/>
  <c r="AI319" i="7" s="1"/>
  <c r="AB307" i="7"/>
  <c r="AC307" i="7" s="1"/>
  <c r="AD307" i="7" s="1"/>
  <c r="Y295" i="7"/>
  <c r="AU290" i="7"/>
  <c r="AV290" i="7" s="1"/>
  <c r="AI290" i="7" s="1"/>
  <c r="AB270" i="7"/>
  <c r="AC270" i="7" s="1"/>
  <c r="AD270" i="7" s="1"/>
  <c r="AE265" i="7"/>
  <c r="AF265" i="7" s="1"/>
  <c r="AG265" i="7" s="1"/>
  <c r="AB261" i="7"/>
  <c r="AC261" i="7" s="1"/>
  <c r="AD261" i="7" s="1"/>
  <c r="AU256" i="7"/>
  <c r="AV256" i="7" s="1"/>
  <c r="AI256" i="7" s="1"/>
  <c r="Y249" i="7"/>
  <c r="Y244" i="7"/>
  <c r="AE239" i="7"/>
  <c r="AF239" i="7" s="1"/>
  <c r="AG239" i="7" s="1"/>
  <c r="Y235" i="7"/>
  <c r="AB216" i="7"/>
  <c r="AC216" i="7" s="1"/>
  <c r="AD216" i="7" s="1"/>
  <c r="AB212" i="7"/>
  <c r="AC212" i="7" s="1"/>
  <c r="AD212" i="7" s="1"/>
  <c r="AE208" i="7"/>
  <c r="AF208" i="7" s="1"/>
  <c r="AG208" i="7" s="1"/>
  <c r="AE205" i="7"/>
  <c r="AF205" i="7" s="1"/>
  <c r="AG205" i="7" s="1"/>
  <c r="Y199" i="7"/>
  <c r="Y196" i="7"/>
  <c r="Y193" i="7"/>
  <c r="Y187" i="7"/>
  <c r="Y184" i="7"/>
  <c r="Y181" i="7"/>
  <c r="AB162" i="7"/>
  <c r="AC162" i="7" s="1"/>
  <c r="AD162" i="7" s="1"/>
  <c r="AB159" i="7"/>
  <c r="AC159" i="7" s="1"/>
  <c r="AD159" i="7" s="1"/>
  <c r="AB155" i="7"/>
  <c r="AC155" i="7" s="1"/>
  <c r="AD155" i="7" s="1"/>
  <c r="AB148" i="7"/>
  <c r="AC148" i="7" s="1"/>
  <c r="AD148" i="7" s="1"/>
  <c r="AB145" i="7"/>
  <c r="AC145" i="7" s="1"/>
  <c r="AD145" i="7" s="1"/>
  <c r="AE142" i="7"/>
  <c r="AF142" i="7" s="1"/>
  <c r="AG142" i="7" s="1"/>
  <c r="AU140" i="7"/>
  <c r="AV140" i="7" s="1"/>
  <c r="AI140" i="7" s="1"/>
  <c r="Y139" i="7"/>
  <c r="Y137" i="7"/>
  <c r="Y135" i="7"/>
  <c r="Y133" i="7"/>
  <c r="AB131" i="7"/>
  <c r="AC131" i="7" s="1"/>
  <c r="AD131" i="7" s="1"/>
  <c r="AU129" i="7"/>
  <c r="AV129" i="7" s="1"/>
  <c r="AI129" i="7" s="1"/>
  <c r="Y128" i="7"/>
  <c r="AE126" i="7"/>
  <c r="AF126" i="7" s="1"/>
  <c r="AG126" i="7" s="1"/>
  <c r="Y107" i="7"/>
  <c r="Y105" i="7"/>
  <c r="AB103" i="7"/>
  <c r="AC103" i="7" s="1"/>
  <c r="AD103" i="7" s="1"/>
  <c r="AE101" i="7"/>
  <c r="AF101" i="7" s="1"/>
  <c r="AG101" i="7" s="1"/>
  <c r="Y100" i="7"/>
  <c r="AB98" i="7"/>
  <c r="AC98" i="7" s="1"/>
  <c r="AD98" i="7" s="1"/>
  <c r="AB94" i="7"/>
  <c r="AC94" i="7" s="1"/>
  <c r="AD94" i="7" s="1"/>
  <c r="AU92" i="7"/>
  <c r="AV92" i="7" s="1"/>
  <c r="AI92" i="7" s="1"/>
  <c r="Y91" i="7"/>
  <c r="AB89" i="7"/>
  <c r="AC89" i="7" s="1"/>
  <c r="AD89" i="7" s="1"/>
  <c r="AU87" i="7"/>
  <c r="AV87" i="7" s="1"/>
  <c r="AI87" i="7" s="1"/>
  <c r="AE86" i="7"/>
  <c r="AF86" i="7" s="1"/>
  <c r="AG86" i="7" s="1"/>
  <c r="AB83" i="7"/>
  <c r="AC83" i="7" s="1"/>
  <c r="AD83" i="7" s="1"/>
  <c r="AB80" i="7"/>
  <c r="AC80" i="7" s="1"/>
  <c r="AD80" i="7" s="1"/>
  <c r="AU78" i="7"/>
  <c r="AV78" i="7" s="1"/>
  <c r="AI78" i="7" s="1"/>
  <c r="Y77" i="7"/>
  <c r="Y75" i="7"/>
  <c r="Y73" i="7"/>
  <c r="AB71" i="7"/>
  <c r="AC71" i="7" s="1"/>
  <c r="AD71" i="7" s="1"/>
  <c r="AB68" i="7"/>
  <c r="AC68" i="7" s="1"/>
  <c r="AD68" i="7" s="1"/>
  <c r="AE14" i="7"/>
  <c r="AF14" i="7" s="1"/>
  <c r="AG14" i="7" s="1"/>
  <c r="AE16" i="7"/>
  <c r="AF16" i="7" s="1"/>
  <c r="AG16" i="7" s="1"/>
  <c r="AE18" i="7"/>
  <c r="AF18" i="7" s="1"/>
  <c r="AG18" i="7" s="1"/>
  <c r="AE20" i="7"/>
  <c r="AF20" i="7" s="1"/>
  <c r="AG20" i="7" s="1"/>
  <c r="AE22" i="7"/>
  <c r="AF22" i="7" s="1"/>
  <c r="AG22" i="7" s="1"/>
  <c r="AE24" i="7"/>
  <c r="AF24" i="7" s="1"/>
  <c r="AG24" i="7" s="1"/>
  <c r="AE26" i="7"/>
  <c r="AF26" i="7" s="1"/>
  <c r="AG26" i="7" s="1"/>
  <c r="AE28" i="7"/>
  <c r="AF28" i="7" s="1"/>
  <c r="AG28" i="7" s="1"/>
  <c r="AE30" i="7"/>
  <c r="AF30" i="7" s="1"/>
  <c r="AG30" i="7" s="1"/>
  <c r="Y32" i="7"/>
  <c r="AU33" i="7"/>
  <c r="AV33" i="7" s="1"/>
  <c r="AI33" i="7" s="1"/>
  <c r="AE35" i="7"/>
  <c r="AF35" i="7" s="1"/>
  <c r="AG35" i="7" s="1"/>
  <c r="AU324" i="7"/>
  <c r="AV324" i="7" s="1"/>
  <c r="AI324" i="7" s="1"/>
  <c r="AB319" i="7"/>
  <c r="AC319" i="7" s="1"/>
  <c r="AD319" i="7" s="1"/>
  <c r="AU306" i="7"/>
  <c r="AV306" i="7" s="1"/>
  <c r="AI306" i="7" s="1"/>
  <c r="AB303" i="7"/>
  <c r="AC303" i="7" s="1"/>
  <c r="AD303" i="7" s="1"/>
  <c r="AB299" i="7"/>
  <c r="AC299" i="7" s="1"/>
  <c r="AD299" i="7" s="1"/>
  <c r="AB294" i="7"/>
  <c r="AC294" i="7" s="1"/>
  <c r="AD294" i="7" s="1"/>
  <c r="Y290" i="7"/>
  <c r="AU269" i="7"/>
  <c r="AV269" i="7" s="1"/>
  <c r="AI269" i="7" s="1"/>
  <c r="AU264" i="7"/>
  <c r="AV264" i="7" s="1"/>
  <c r="AI264" i="7" s="1"/>
  <c r="AE256" i="7"/>
  <c r="AF256" i="7" s="1"/>
  <c r="AG256" i="7" s="1"/>
  <c r="AU252" i="7"/>
  <c r="AV252" i="7" s="1"/>
  <c r="AI252" i="7" s="1"/>
  <c r="AB248" i="7"/>
  <c r="AC248" i="7" s="1"/>
  <c r="AD248" i="7" s="1"/>
  <c r="AE243" i="7"/>
  <c r="AF243" i="7" s="1"/>
  <c r="AG243" i="7" s="1"/>
  <c r="AU238" i="7"/>
  <c r="AV238" i="7" s="1"/>
  <c r="AI238" i="7" s="1"/>
  <c r="AB234" i="7"/>
  <c r="AC234" i="7" s="1"/>
  <c r="AD234" i="7" s="1"/>
  <c r="AE215" i="7"/>
  <c r="AF215" i="7" s="1"/>
  <c r="AG215" i="7" s="1"/>
  <c r="AE211" i="7"/>
  <c r="AF211" i="7" s="1"/>
  <c r="AG211" i="7" s="1"/>
  <c r="AU207" i="7"/>
  <c r="AV207" i="7" s="1"/>
  <c r="AI207" i="7" s="1"/>
  <c r="AU204" i="7"/>
  <c r="AV204" i="7" s="1"/>
  <c r="AI204" i="7" s="1"/>
  <c r="AE201" i="7"/>
  <c r="AF201" i="7" s="1"/>
  <c r="AG201" i="7" s="1"/>
  <c r="AE198" i="7"/>
  <c r="AF198" i="7" s="1"/>
  <c r="AG198" i="7" s="1"/>
  <c r="AB195" i="7"/>
  <c r="AC195" i="7" s="1"/>
  <c r="AD195" i="7" s="1"/>
  <c r="AE186" i="7"/>
  <c r="AF186" i="7" s="1"/>
  <c r="AG186" i="7" s="1"/>
  <c r="AB183" i="7"/>
  <c r="AC183" i="7" s="1"/>
  <c r="AD183" i="7" s="1"/>
  <c r="AB180" i="7"/>
  <c r="AC180" i="7" s="1"/>
  <c r="AD180" i="7" s="1"/>
  <c r="AE158" i="7"/>
  <c r="AF158" i="7" s="1"/>
  <c r="AG158" i="7" s="1"/>
  <c r="AE154" i="7"/>
  <c r="AF154" i="7" s="1"/>
  <c r="AG154" i="7" s="1"/>
  <c r="Y151" i="7"/>
  <c r="AU147" i="7"/>
  <c r="AV147" i="7" s="1"/>
  <c r="AI147" i="7" s="1"/>
  <c r="AU144" i="7"/>
  <c r="AV144" i="7" s="1"/>
  <c r="AI144" i="7" s="1"/>
  <c r="AB142" i="7"/>
  <c r="AC142" i="7" s="1"/>
  <c r="AD142" i="7" s="1"/>
  <c r="AE140" i="7"/>
  <c r="AF140" i="7" s="1"/>
  <c r="AG140" i="7" s="1"/>
  <c r="AU138" i="7"/>
  <c r="AV138" i="7" s="1"/>
  <c r="AI138" i="7" s="1"/>
  <c r="AU136" i="7"/>
  <c r="AV136" i="7" s="1"/>
  <c r="AI136" i="7" s="1"/>
  <c r="AU134" i="7"/>
  <c r="AV134" i="7" s="1"/>
  <c r="AI134" i="7" s="1"/>
  <c r="AU132" i="7"/>
  <c r="AV132" i="7" s="1"/>
  <c r="AI132" i="7" s="1"/>
  <c r="Y131" i="7"/>
  <c r="AU127" i="7"/>
  <c r="AV127" i="7" s="1"/>
  <c r="AI127" i="7" s="1"/>
  <c r="AB126" i="7"/>
  <c r="AC126" i="7" s="1"/>
  <c r="AD126" i="7" s="1"/>
  <c r="Y125" i="7"/>
  <c r="AE123" i="7"/>
  <c r="AF123" i="7" s="1"/>
  <c r="AG123" i="7" s="1"/>
  <c r="AU106" i="7"/>
  <c r="AV106" i="7" s="1"/>
  <c r="AI106" i="7" s="1"/>
  <c r="AU104" i="7"/>
  <c r="AV104" i="7" s="1"/>
  <c r="AI104" i="7" s="1"/>
  <c r="Y103" i="7"/>
  <c r="AB101" i="7"/>
  <c r="AC101" i="7" s="1"/>
  <c r="AD101" i="7" s="1"/>
  <c r="AU99" i="7"/>
  <c r="AV99" i="7" s="1"/>
  <c r="AI99" i="7" s="1"/>
  <c r="Y98" i="7"/>
  <c r="AE96" i="7"/>
  <c r="AF96" i="7" s="1"/>
  <c r="AG96" i="7" s="1"/>
  <c r="AE95" i="7"/>
  <c r="AF95" i="7" s="1"/>
  <c r="AG95" i="7" s="1"/>
  <c r="Y94" i="7"/>
  <c r="AE92" i="7"/>
  <c r="AF92" i="7" s="1"/>
  <c r="AG92" i="7" s="1"/>
  <c r="AU90" i="7"/>
  <c r="AV90" i="7" s="1"/>
  <c r="AI90" i="7" s="1"/>
  <c r="Y89" i="7"/>
  <c r="AB86" i="7"/>
  <c r="AC86" i="7" s="1"/>
  <c r="AD86" i="7" s="1"/>
  <c r="AU84" i="7"/>
  <c r="AV84" i="7" s="1"/>
  <c r="AI84" i="7" s="1"/>
  <c r="AE81" i="7"/>
  <c r="AF81" i="7" s="1"/>
  <c r="AG81" i="7" s="1"/>
  <c r="Y80" i="7"/>
  <c r="AU76" i="7"/>
  <c r="AV76" i="7" s="1"/>
  <c r="AI76" i="7" s="1"/>
  <c r="AU74" i="7"/>
  <c r="AV74" i="7" s="1"/>
  <c r="AI74" i="7" s="1"/>
  <c r="Y71" i="7"/>
  <c r="AE69" i="7"/>
  <c r="AF69" i="7" s="1"/>
  <c r="AG69" i="7" s="1"/>
  <c r="Y68" i="7"/>
  <c r="AU14" i="7"/>
  <c r="AV14" i="7" s="1"/>
  <c r="AI14" i="7" s="1"/>
  <c r="AU16" i="7"/>
  <c r="AV16" i="7" s="1"/>
  <c r="AI16" i="7" s="1"/>
  <c r="AU18" i="7"/>
  <c r="AV18" i="7" s="1"/>
  <c r="AI18" i="7" s="1"/>
  <c r="AU20" i="7"/>
  <c r="AV20" i="7" s="1"/>
  <c r="AI20" i="7" s="1"/>
  <c r="AU22" i="7"/>
  <c r="AV22" i="7" s="1"/>
  <c r="AI22" i="7" s="1"/>
  <c r="AU24" i="7"/>
  <c r="AV24" i="7" s="1"/>
  <c r="AI24" i="7" s="1"/>
  <c r="AU26" i="7"/>
  <c r="AV26" i="7" s="1"/>
  <c r="AI26" i="7" s="1"/>
  <c r="AU28" i="7"/>
  <c r="AV28" i="7" s="1"/>
  <c r="AI28" i="7" s="1"/>
  <c r="AB32" i="7"/>
  <c r="AC32" i="7" s="1"/>
  <c r="AD32" i="7" s="1"/>
  <c r="Y34" i="7"/>
  <c r="AU35" i="7"/>
  <c r="AV35" i="7" s="1"/>
  <c r="AI35" i="7" s="1"/>
  <c r="AB322" i="7"/>
  <c r="AC322" i="7" s="1"/>
  <c r="AD322" i="7" s="1"/>
  <c r="AB317" i="7"/>
  <c r="AC317" i="7" s="1"/>
  <c r="AD317" i="7" s="1"/>
  <c r="Y314" i="7"/>
  <c r="AU309" i="7"/>
  <c r="AV309" i="7" s="1"/>
  <c r="AI309" i="7" s="1"/>
  <c r="Y305" i="7"/>
  <c r="AU301" i="7"/>
  <c r="AV301" i="7" s="1"/>
  <c r="AI301" i="7" s="1"/>
  <c r="AB297" i="7"/>
  <c r="AC297" i="7" s="1"/>
  <c r="AD297" i="7" s="1"/>
  <c r="AE292" i="7"/>
  <c r="AF292" i="7" s="1"/>
  <c r="AG292" i="7" s="1"/>
  <c r="Y288" i="7"/>
  <c r="AU267" i="7"/>
  <c r="AV267" i="7" s="1"/>
  <c r="AI267" i="7" s="1"/>
  <c r="AB263" i="7"/>
  <c r="AC263" i="7" s="1"/>
  <c r="AD263" i="7" s="1"/>
  <c r="AU258" i="7"/>
  <c r="AV258" i="7" s="1"/>
  <c r="AI258" i="7" s="1"/>
  <c r="Y251" i="7"/>
  <c r="AU246" i="7"/>
  <c r="AV246" i="7" s="1"/>
  <c r="AI246" i="7" s="1"/>
  <c r="AU241" i="7"/>
  <c r="AV241" i="7" s="1"/>
  <c r="AI241" i="7" s="1"/>
  <c r="AB237" i="7"/>
  <c r="AC237" i="7" s="1"/>
  <c r="AD237" i="7" s="1"/>
  <c r="Y233" i="7"/>
  <c r="AB214" i="7"/>
  <c r="AC214" i="7" s="1"/>
  <c r="AD214" i="7" s="1"/>
  <c r="AB210" i="7"/>
  <c r="AC210" i="7" s="1"/>
  <c r="AD210" i="7" s="1"/>
  <c r="AE203" i="7"/>
  <c r="AF203" i="7" s="1"/>
  <c r="AG203" i="7" s="1"/>
  <c r="AE194" i="7"/>
  <c r="AF194" i="7" s="1"/>
  <c r="AG194" i="7" s="1"/>
  <c r="AU188" i="7"/>
  <c r="AV188" i="7" s="1"/>
  <c r="AI188" i="7" s="1"/>
  <c r="AB185" i="7"/>
  <c r="AC185" i="7" s="1"/>
  <c r="AD185" i="7" s="1"/>
  <c r="Y179" i="7"/>
  <c r="AU160" i="7"/>
  <c r="AV160" i="7" s="1"/>
  <c r="AI160" i="7" s="1"/>
  <c r="AB157" i="7"/>
  <c r="AC157" i="7" s="1"/>
  <c r="AD157" i="7" s="1"/>
  <c r="AE153" i="7"/>
  <c r="AF153" i="7" s="1"/>
  <c r="AG153" i="7" s="1"/>
  <c r="Y150" i="7"/>
  <c r="Y147" i="7"/>
  <c r="AU143" i="7"/>
  <c r="AV143" i="7" s="1"/>
  <c r="AI143" i="7" s="1"/>
  <c r="AU139" i="7"/>
  <c r="AV139" i="7" s="1"/>
  <c r="AI139" i="7" s="1"/>
  <c r="Y138" i="7"/>
  <c r="Y136" i="7"/>
  <c r="Y134" i="7"/>
  <c r="Y132" i="7"/>
  <c r="Y129" i="7"/>
  <c r="AB127" i="7"/>
  <c r="AC127" i="7" s="1"/>
  <c r="AD127" i="7" s="1"/>
  <c r="AB124" i="7"/>
  <c r="AC124" i="7" s="1"/>
  <c r="AD124" i="7" s="1"/>
  <c r="Y123" i="7"/>
  <c r="Y106" i="7"/>
  <c r="Y104" i="7"/>
  <c r="AB102" i="7"/>
  <c r="AC102" i="7" s="1"/>
  <c r="AD102" i="7" s="1"/>
  <c r="AB97" i="7"/>
  <c r="AC97" i="7" s="1"/>
  <c r="AD97" i="7" s="1"/>
  <c r="Y95" i="7"/>
  <c r="AE93" i="7"/>
  <c r="AF93" i="7" s="1"/>
  <c r="AG93" i="7" s="1"/>
  <c r="AU91" i="7"/>
  <c r="AV91" i="7" s="1"/>
  <c r="AI91" i="7" s="1"/>
  <c r="AB90" i="7"/>
  <c r="AC90" i="7" s="1"/>
  <c r="AD90" i="7" s="1"/>
  <c r="AE88" i="7"/>
  <c r="AF88" i="7" s="1"/>
  <c r="AG88" i="7" s="1"/>
  <c r="AB87" i="7"/>
  <c r="AC87" i="7" s="1"/>
  <c r="AD87" i="7" s="1"/>
  <c r="AB84" i="7"/>
  <c r="AC84" i="7" s="1"/>
  <c r="AD84" i="7" s="1"/>
  <c r="AE82" i="7"/>
  <c r="AF82" i="7" s="1"/>
  <c r="AG82" i="7" s="1"/>
  <c r="Y78" i="7"/>
  <c r="Y76" i="7"/>
  <c r="Y74" i="7"/>
  <c r="AB72" i="7"/>
  <c r="AC72" i="7" s="1"/>
  <c r="AD72" i="7" s="1"/>
  <c r="AE70" i="7"/>
  <c r="AF70" i="7" s="1"/>
  <c r="AG70" i="7" s="1"/>
  <c r="AE13" i="7"/>
  <c r="AF13" i="7" s="1"/>
  <c r="AG13" i="7" s="1"/>
  <c r="AE15" i="7"/>
  <c r="AF15" i="7" s="1"/>
  <c r="AG15" i="7" s="1"/>
  <c r="AE17" i="7"/>
  <c r="AF17" i="7" s="1"/>
  <c r="AG17" i="7" s="1"/>
  <c r="AE19" i="7"/>
  <c r="AF19" i="7" s="1"/>
  <c r="AG19" i="7" s="1"/>
  <c r="AE21" i="7"/>
  <c r="AF21" i="7" s="1"/>
  <c r="AG21" i="7" s="1"/>
  <c r="AE23" i="7"/>
  <c r="AF23" i="7" s="1"/>
  <c r="AG23" i="7" s="1"/>
  <c r="AE25" i="7"/>
  <c r="AF25" i="7" s="1"/>
  <c r="AG25" i="7" s="1"/>
  <c r="AE27" i="7"/>
  <c r="AF27" i="7" s="1"/>
  <c r="AG27" i="7" s="1"/>
  <c r="AE29" i="7"/>
  <c r="AF29" i="7" s="1"/>
  <c r="AG29" i="7" s="1"/>
  <c r="Y33" i="7"/>
  <c r="AU34" i="7"/>
  <c r="AV34" i="7" s="1"/>
  <c r="AI34" i="7" s="1"/>
  <c r="AB36" i="7"/>
  <c r="AC36" i="7" s="1"/>
  <c r="AD36" i="7" s="1"/>
  <c r="Y324" i="7"/>
  <c r="Y315" i="7"/>
  <c r="AB306" i="7"/>
  <c r="AC306" i="7" s="1"/>
  <c r="AD306" i="7" s="1"/>
  <c r="AE298" i="7"/>
  <c r="AF298" i="7" s="1"/>
  <c r="AG298" i="7" s="1"/>
  <c r="AB289" i="7"/>
  <c r="AC289" i="7" s="1"/>
  <c r="AD289" i="7" s="1"/>
  <c r="AB264" i="7"/>
  <c r="AC264" i="7" s="1"/>
  <c r="AD264" i="7" s="1"/>
  <c r="AU255" i="7"/>
  <c r="AV255" i="7" s="1"/>
  <c r="AI255" i="7" s="1"/>
  <c r="AB238" i="7"/>
  <c r="AC238" i="7" s="1"/>
  <c r="AD238" i="7" s="1"/>
  <c r="Y215" i="7"/>
  <c r="AE207" i="7"/>
  <c r="AF207" i="7" s="1"/>
  <c r="AG207" i="7" s="1"/>
  <c r="Y201" i="7"/>
  <c r="AE189" i="7"/>
  <c r="AF189" i="7" s="1"/>
  <c r="AG189" i="7" s="1"/>
  <c r="AE161" i="7"/>
  <c r="AF161" i="7" s="1"/>
  <c r="AG161" i="7" s="1"/>
  <c r="Y154" i="7"/>
  <c r="AE147" i="7"/>
  <c r="AF147" i="7" s="1"/>
  <c r="AG147" i="7" s="1"/>
  <c r="Y142" i="7"/>
  <c r="AE138" i="7"/>
  <c r="AF138" i="7" s="1"/>
  <c r="AG138" i="7" s="1"/>
  <c r="AE134" i="7"/>
  <c r="AF134" i="7" s="1"/>
  <c r="AG134" i="7" s="1"/>
  <c r="AU130" i="7"/>
  <c r="AV130" i="7" s="1"/>
  <c r="AI130" i="7" s="1"/>
  <c r="AU124" i="7"/>
  <c r="AV124" i="7" s="1"/>
  <c r="AI124" i="7" s="1"/>
  <c r="AE106" i="7"/>
  <c r="AF106" i="7" s="1"/>
  <c r="AG106" i="7" s="1"/>
  <c r="AU102" i="7"/>
  <c r="AV102" i="7" s="1"/>
  <c r="AI102" i="7" s="1"/>
  <c r="AE99" i="7"/>
  <c r="AF99" i="7" s="1"/>
  <c r="AG99" i="7" s="1"/>
  <c r="AB96" i="7"/>
  <c r="AC96" i="7" s="1"/>
  <c r="AD96" i="7" s="1"/>
  <c r="AU93" i="7"/>
  <c r="AV93" i="7" s="1"/>
  <c r="AI93" i="7" s="1"/>
  <c r="AE84" i="7"/>
  <c r="AF84" i="7" s="1"/>
  <c r="AG84" i="7" s="1"/>
  <c r="AB81" i="7"/>
  <c r="AC81" i="7" s="1"/>
  <c r="AD81" i="7" s="1"/>
  <c r="AE78" i="7"/>
  <c r="AF78" i="7" s="1"/>
  <c r="AG78" i="7" s="1"/>
  <c r="AE74" i="7"/>
  <c r="AF74" i="7" s="1"/>
  <c r="AG74" i="7" s="1"/>
  <c r="AU70" i="7"/>
  <c r="AV70" i="7" s="1"/>
  <c r="AI70" i="7" s="1"/>
  <c r="Y13" i="7"/>
  <c r="Y17" i="7"/>
  <c r="Y21" i="7"/>
  <c r="Y25" i="7"/>
  <c r="Y29" i="7"/>
  <c r="AE32" i="7"/>
  <c r="AF32" i="7" s="1"/>
  <c r="AG32" i="7" s="1"/>
  <c r="AU37" i="7"/>
  <c r="AV37" i="7" s="1"/>
  <c r="AI37" i="7" s="1"/>
  <c r="AE39" i="7"/>
  <c r="AF39" i="7" s="1"/>
  <c r="AG39" i="7" s="1"/>
  <c r="Y41" i="7"/>
  <c r="AB42" i="7"/>
  <c r="AC42" i="7" s="1"/>
  <c r="AD42" i="7" s="1"/>
  <c r="AE45" i="7"/>
  <c r="AF45" i="7" s="1"/>
  <c r="AG45" i="7" s="1"/>
  <c r="Y47" i="7"/>
  <c r="AU49" i="7"/>
  <c r="AV49" i="7" s="1"/>
  <c r="AI49" i="7" s="1"/>
  <c r="AU51" i="7"/>
  <c r="AV51" i="7" s="1"/>
  <c r="AI51" i="7" s="1"/>
  <c r="AB152" i="7"/>
  <c r="AC152" i="7" s="1"/>
  <c r="AD152" i="7" s="1"/>
  <c r="AU98" i="7"/>
  <c r="AV98" i="7" s="1"/>
  <c r="AI98" i="7" s="1"/>
  <c r="AU89" i="7"/>
  <c r="AV89" i="7" s="1"/>
  <c r="AI89" i="7" s="1"/>
  <c r="AE77" i="7"/>
  <c r="AF77" i="7" s="1"/>
  <c r="AG77" i="7" s="1"/>
  <c r="Y14" i="7"/>
  <c r="Y26" i="7"/>
  <c r="AU36" i="7"/>
  <c r="AV36" i="7" s="1"/>
  <c r="AI36" i="7" s="1"/>
  <c r="Y46" i="7"/>
  <c r="AE50" i="7"/>
  <c r="AF50" i="7" s="1"/>
  <c r="AG50" i="7" s="1"/>
  <c r="Y311" i="7"/>
  <c r="AB252" i="7"/>
  <c r="AC252" i="7" s="1"/>
  <c r="AD252" i="7" s="1"/>
  <c r="AB204" i="7"/>
  <c r="AC204" i="7" s="1"/>
  <c r="AD204" i="7" s="1"/>
  <c r="Y186" i="7"/>
  <c r="AB144" i="7"/>
  <c r="AC144" i="7" s="1"/>
  <c r="AD144" i="7" s="1"/>
  <c r="AE132" i="7"/>
  <c r="AF132" i="7" s="1"/>
  <c r="AG132" i="7" s="1"/>
  <c r="AB123" i="7"/>
  <c r="AC123" i="7" s="1"/>
  <c r="AD123" i="7" s="1"/>
  <c r="AU97" i="7"/>
  <c r="AV97" i="7" s="1"/>
  <c r="AI97" i="7" s="1"/>
  <c r="AU79" i="7"/>
  <c r="AV79" i="7" s="1"/>
  <c r="AI79" i="7" s="1"/>
  <c r="Y323" i="7"/>
  <c r="AE314" i="7"/>
  <c r="AF314" i="7" s="1"/>
  <c r="AG314" i="7" s="1"/>
  <c r="AU305" i="7"/>
  <c r="AV305" i="7" s="1"/>
  <c r="AI305" i="7" s="1"/>
  <c r="AU297" i="7"/>
  <c r="AV297" i="7" s="1"/>
  <c r="AI297" i="7" s="1"/>
  <c r="AU288" i="7"/>
  <c r="AV288" i="7" s="1"/>
  <c r="AI288" i="7" s="1"/>
  <c r="AE255" i="7"/>
  <c r="AF255" i="7" s="1"/>
  <c r="AG255" i="7" s="1"/>
  <c r="AU214" i="7"/>
  <c r="AV214" i="7" s="1"/>
  <c r="AI214" i="7" s="1"/>
  <c r="AB207" i="7"/>
  <c r="AC207" i="7" s="1"/>
  <c r="AD207" i="7" s="1"/>
  <c r="AU200" i="7"/>
  <c r="AV200" i="7" s="1"/>
  <c r="AI200" i="7" s="1"/>
  <c r="AU194" i="7"/>
  <c r="AV194" i="7" s="1"/>
  <c r="AI194" i="7" s="1"/>
  <c r="AB189" i="7"/>
  <c r="AC189" i="7" s="1"/>
  <c r="AD189" i="7" s="1"/>
  <c r="AU182" i="7"/>
  <c r="AV182" i="7" s="1"/>
  <c r="AI182" i="7" s="1"/>
  <c r="AB161" i="7"/>
  <c r="AC161" i="7" s="1"/>
  <c r="AD161" i="7" s="1"/>
  <c r="AU153" i="7"/>
  <c r="AV153" i="7" s="1"/>
  <c r="AI153" i="7" s="1"/>
  <c r="AB147" i="7"/>
  <c r="AC147" i="7" s="1"/>
  <c r="AD147" i="7" s="1"/>
  <c r="AU141" i="7"/>
  <c r="AV141" i="7" s="1"/>
  <c r="AI141" i="7" s="1"/>
  <c r="AB138" i="7"/>
  <c r="AC138" i="7" s="1"/>
  <c r="AD138" i="7" s="1"/>
  <c r="AB134" i="7"/>
  <c r="AC134" i="7" s="1"/>
  <c r="AD134" i="7" s="1"/>
  <c r="AE127" i="7"/>
  <c r="AF127" i="7" s="1"/>
  <c r="AG127" i="7" s="1"/>
  <c r="AE124" i="7"/>
  <c r="AF124" i="7" s="1"/>
  <c r="AG124" i="7" s="1"/>
  <c r="AB106" i="7"/>
  <c r="AC106" i="7" s="1"/>
  <c r="AD106" i="7" s="1"/>
  <c r="AE102" i="7"/>
  <c r="AF102" i="7" s="1"/>
  <c r="AG102" i="7" s="1"/>
  <c r="AB99" i="7"/>
  <c r="AC99" i="7" s="1"/>
  <c r="AD99" i="7" s="1"/>
  <c r="AE90" i="7"/>
  <c r="AF90" i="7" s="1"/>
  <c r="AG90" i="7" s="1"/>
  <c r="AE87" i="7"/>
  <c r="AF87" i="7" s="1"/>
  <c r="AG87" i="7" s="1"/>
  <c r="Y81" i="7"/>
  <c r="AB78" i="7"/>
  <c r="AC78" i="7" s="1"/>
  <c r="AD78" i="7" s="1"/>
  <c r="AB74" i="7"/>
  <c r="AC74" i="7" s="1"/>
  <c r="AD74" i="7" s="1"/>
  <c r="AB13" i="7"/>
  <c r="AC13" i="7" s="1"/>
  <c r="AD13" i="7" s="1"/>
  <c r="AB17" i="7"/>
  <c r="AC17" i="7" s="1"/>
  <c r="AD17" i="7" s="1"/>
  <c r="AB21" i="7"/>
  <c r="AC21" i="7" s="1"/>
  <c r="AD21" i="7" s="1"/>
  <c r="AB25" i="7"/>
  <c r="AC25" i="7" s="1"/>
  <c r="AD25" i="7" s="1"/>
  <c r="AB29" i="7"/>
  <c r="AC29" i="7" s="1"/>
  <c r="AD29" i="7" s="1"/>
  <c r="AU32" i="7"/>
  <c r="AV32" i="7" s="1"/>
  <c r="AI32" i="7" s="1"/>
  <c r="Y36" i="7"/>
  <c r="Y38" i="7"/>
  <c r="AB41" i="7"/>
  <c r="AC41" i="7" s="1"/>
  <c r="AD41" i="7" s="1"/>
  <c r="AE42" i="7"/>
  <c r="AF42" i="7" s="1"/>
  <c r="AG42" i="7" s="1"/>
  <c r="Y44" i="7"/>
  <c r="AB47" i="7"/>
  <c r="AC47" i="7" s="1"/>
  <c r="AD47" i="7" s="1"/>
  <c r="AU48" i="7"/>
  <c r="AV48" i="7" s="1"/>
  <c r="AI48" i="7" s="1"/>
  <c r="Y50" i="7"/>
  <c r="AU312" i="7"/>
  <c r="AV312" i="7" s="1"/>
  <c r="AI312" i="7" s="1"/>
  <c r="AU271" i="7"/>
  <c r="AV271" i="7" s="1"/>
  <c r="AI271" i="7" s="1"/>
  <c r="AE245" i="7"/>
  <c r="AF245" i="7" s="1"/>
  <c r="AG245" i="7" s="1"/>
  <c r="Y213" i="7"/>
  <c r="AU193" i="7"/>
  <c r="AV193" i="7" s="1"/>
  <c r="AI193" i="7" s="1"/>
  <c r="AU159" i="7"/>
  <c r="AV159" i="7" s="1"/>
  <c r="AI159" i="7" s="1"/>
  <c r="AB141" i="7"/>
  <c r="AC141" i="7" s="1"/>
  <c r="AD141" i="7" s="1"/>
  <c r="AE133" i="7"/>
  <c r="AF133" i="7" s="1"/>
  <c r="AG133" i="7" s="1"/>
  <c r="AU126" i="7"/>
  <c r="AV126" i="7" s="1"/>
  <c r="AI126" i="7" s="1"/>
  <c r="AU101" i="7"/>
  <c r="AV101" i="7" s="1"/>
  <c r="AI101" i="7" s="1"/>
  <c r="AU95" i="7"/>
  <c r="AV95" i="7" s="1"/>
  <c r="AI95" i="7" s="1"/>
  <c r="Y87" i="7"/>
  <c r="AE73" i="7"/>
  <c r="AF73" i="7" s="1"/>
  <c r="AG73" i="7" s="1"/>
  <c r="Y18" i="7"/>
  <c r="Y30" i="7"/>
  <c r="AE38" i="7"/>
  <c r="AF38" i="7" s="1"/>
  <c r="AG38" i="7" s="1"/>
  <c r="Y43" i="7"/>
  <c r="AU47" i="7"/>
  <c r="AV47" i="7" s="1"/>
  <c r="AI47" i="7" s="1"/>
  <c r="AU318" i="7"/>
  <c r="AV318" i="7" s="1"/>
  <c r="AI318" i="7" s="1"/>
  <c r="AU293" i="7"/>
  <c r="AV293" i="7" s="1"/>
  <c r="AI293" i="7" s="1"/>
  <c r="Y243" i="7"/>
  <c r="Y211" i="7"/>
  <c r="AB192" i="7"/>
  <c r="AC192" i="7" s="1"/>
  <c r="AD192" i="7" s="1"/>
  <c r="Y158" i="7"/>
  <c r="AE136" i="7"/>
  <c r="AF136" i="7" s="1"/>
  <c r="AG136" i="7" s="1"/>
  <c r="Y126" i="7"/>
  <c r="AE104" i="7"/>
  <c r="AF104" i="7" s="1"/>
  <c r="AG104" i="7" s="1"/>
  <c r="AB95" i="7"/>
  <c r="AC95" i="7" s="1"/>
  <c r="AD95" i="7" s="1"/>
  <c r="Y86" i="7"/>
  <c r="AE76" i="7"/>
  <c r="AF76" i="7" s="1"/>
  <c r="AG76" i="7" s="1"/>
  <c r="AB321" i="7"/>
  <c r="AC321" i="7" s="1"/>
  <c r="AD321" i="7" s="1"/>
  <c r="AB313" i="7"/>
  <c r="AC313" i="7" s="1"/>
  <c r="AD313" i="7" s="1"/>
  <c r="AB272" i="7"/>
  <c r="AC272" i="7" s="1"/>
  <c r="AD272" i="7" s="1"/>
  <c r="Y263" i="7"/>
  <c r="Y246" i="7"/>
  <c r="Y237" i="7"/>
  <c r="AE213" i="7"/>
  <c r="AF213" i="7" s="1"/>
  <c r="AG213" i="7" s="1"/>
  <c r="AB206" i="7"/>
  <c r="AC206" i="7" s="1"/>
  <c r="AD206" i="7" s="1"/>
  <c r="Y200" i="7"/>
  <c r="Y188" i="7"/>
  <c r="AB160" i="7"/>
  <c r="AC160" i="7" s="1"/>
  <c r="AD160" i="7" s="1"/>
  <c r="AU152" i="7"/>
  <c r="AV152" i="7" s="1"/>
  <c r="AI152" i="7" s="1"/>
  <c r="AB146" i="7"/>
  <c r="AC146" i="7" s="1"/>
  <c r="AD146" i="7" s="1"/>
  <c r="AE141" i="7"/>
  <c r="AF141" i="7" s="1"/>
  <c r="AG141" i="7" s="1"/>
  <c r="AU137" i="7"/>
  <c r="AV137" i="7" s="1"/>
  <c r="AI137" i="7" s="1"/>
  <c r="AU133" i="7"/>
  <c r="AV133" i="7" s="1"/>
  <c r="AI133" i="7" s="1"/>
  <c r="AE130" i="7"/>
  <c r="AF130" i="7" s="1"/>
  <c r="AG130" i="7" s="1"/>
  <c r="Y127" i="7"/>
  <c r="Y124" i="7"/>
  <c r="AU105" i="7"/>
  <c r="AV105" i="7" s="1"/>
  <c r="AI105" i="7" s="1"/>
  <c r="Y102" i="7"/>
  <c r="Y99" i="7"/>
  <c r="Y96" i="7"/>
  <c r="AB93" i="7"/>
  <c r="AC93" i="7" s="1"/>
  <c r="AD93" i="7" s="1"/>
  <c r="Y90" i="7"/>
  <c r="Y84" i="7"/>
  <c r="AU80" i="7"/>
  <c r="AV80" i="7" s="1"/>
  <c r="AI80" i="7" s="1"/>
  <c r="AU77" i="7"/>
  <c r="AV77" i="7" s="1"/>
  <c r="AI77" i="7" s="1"/>
  <c r="AU73" i="7"/>
  <c r="AV73" i="7" s="1"/>
  <c r="AI73" i="7" s="1"/>
  <c r="AB70" i="7"/>
  <c r="AC70" i="7" s="1"/>
  <c r="AD70" i="7" s="1"/>
  <c r="AU13" i="7"/>
  <c r="AV13" i="7" s="1"/>
  <c r="AI13" i="7" s="1"/>
  <c r="AU17" i="7"/>
  <c r="AV17" i="7" s="1"/>
  <c r="AI17" i="7" s="1"/>
  <c r="AU21" i="7"/>
  <c r="AV21" i="7" s="1"/>
  <c r="AI21" i="7" s="1"/>
  <c r="AU25" i="7"/>
  <c r="AV25" i="7" s="1"/>
  <c r="AI25" i="7" s="1"/>
  <c r="AU29" i="7"/>
  <c r="AV29" i="7" s="1"/>
  <c r="AI29" i="7" s="1"/>
  <c r="AB33" i="7"/>
  <c r="AC33" i="7" s="1"/>
  <c r="AD33" i="7" s="1"/>
  <c r="AE36" i="7"/>
  <c r="AF36" i="7" s="1"/>
  <c r="AG36" i="7" s="1"/>
  <c r="AB38" i="7"/>
  <c r="AC38" i="7" s="1"/>
  <c r="AD38" i="7" s="1"/>
  <c r="AU39" i="7"/>
  <c r="AV39" i="7" s="1"/>
  <c r="AI39" i="7" s="1"/>
  <c r="AE41" i="7"/>
  <c r="AF41" i="7" s="1"/>
  <c r="AG41" i="7" s="1"/>
  <c r="AU42" i="7"/>
  <c r="AV42" i="7" s="1"/>
  <c r="AI42" i="7" s="1"/>
  <c r="AB44" i="7"/>
  <c r="AC44" i="7" s="1"/>
  <c r="AD44" i="7" s="1"/>
  <c r="AU45" i="7"/>
  <c r="AV45" i="7" s="1"/>
  <c r="AI45" i="7" s="1"/>
  <c r="AE47" i="7"/>
  <c r="AF47" i="7" s="1"/>
  <c r="AG47" i="7" s="1"/>
  <c r="Y49" i="7"/>
  <c r="AB50" i="7"/>
  <c r="AC50" i="7" s="1"/>
  <c r="AD50" i="7" s="1"/>
  <c r="AB254" i="7"/>
  <c r="AC254" i="7" s="1"/>
  <c r="AD254" i="7" s="1"/>
  <c r="AB236" i="7"/>
  <c r="AC236" i="7" s="1"/>
  <c r="AD236" i="7" s="1"/>
  <c r="AU205" i="7"/>
  <c r="AV205" i="7" s="1"/>
  <c r="AI205" i="7" s="1"/>
  <c r="AU181" i="7"/>
  <c r="AV181" i="7" s="1"/>
  <c r="AI181" i="7" s="1"/>
  <c r="AU145" i="7"/>
  <c r="AV145" i="7" s="1"/>
  <c r="AI145" i="7" s="1"/>
  <c r="AE137" i="7"/>
  <c r="AF137" i="7" s="1"/>
  <c r="AG137" i="7" s="1"/>
  <c r="AB130" i="7"/>
  <c r="AC130" i="7" s="1"/>
  <c r="AD130" i="7" s="1"/>
  <c r="AE105" i="7"/>
  <c r="AF105" i="7" s="1"/>
  <c r="AG105" i="7" s="1"/>
  <c r="Y93" i="7"/>
  <c r="AU83" i="7"/>
  <c r="AV83" i="7" s="1"/>
  <c r="AI83" i="7" s="1"/>
  <c r="Y70" i="7"/>
  <c r="Y22" i="7"/>
  <c r="AE33" i="7"/>
  <c r="AF33" i="7" s="1"/>
  <c r="AG33" i="7" s="1"/>
  <c r="Y40" i="7"/>
  <c r="AE44" i="7"/>
  <c r="AF44" i="7" s="1"/>
  <c r="AG44" i="7" s="1"/>
  <c r="AB49" i="7"/>
  <c r="AC49" i="7" s="1"/>
  <c r="AD49" i="7" s="1"/>
  <c r="AU302" i="7"/>
  <c r="AV302" i="7" s="1"/>
  <c r="AI302" i="7" s="1"/>
  <c r="Y269" i="7"/>
  <c r="Y260" i="7"/>
  <c r="AU233" i="7"/>
  <c r="AV233" i="7" s="1"/>
  <c r="AI233" i="7" s="1"/>
  <c r="AU179" i="7"/>
  <c r="AV179" i="7" s="1"/>
  <c r="AI179" i="7" s="1"/>
  <c r="AB140" i="7"/>
  <c r="AC140" i="7" s="1"/>
  <c r="AD140" i="7" s="1"/>
  <c r="AE129" i="7"/>
  <c r="AF129" i="7" s="1"/>
  <c r="AG129" i="7" s="1"/>
  <c r="Y101" i="7"/>
  <c r="AB92" i="7"/>
  <c r="AC92" i="7" s="1"/>
  <c r="AD92" i="7" s="1"/>
  <c r="Y83" i="7"/>
  <c r="Y318" i="7"/>
  <c r="AB310" i="7"/>
  <c r="AC310" i="7" s="1"/>
  <c r="AD310" i="7" s="1"/>
  <c r="Y293" i="7"/>
  <c r="AB268" i="7"/>
  <c r="AC268" i="7" s="1"/>
  <c r="AD268" i="7" s="1"/>
  <c r="AE259" i="7"/>
  <c r="AF259" i="7" s="1"/>
  <c r="AG259" i="7" s="1"/>
  <c r="AE251" i="7"/>
  <c r="AF251" i="7" s="1"/>
  <c r="AG251" i="7" s="1"/>
  <c r="AB242" i="7"/>
  <c r="AC242" i="7" s="1"/>
  <c r="AD242" i="7" s="1"/>
  <c r="AE233" i="7"/>
  <c r="AF233" i="7" s="1"/>
  <c r="AG233" i="7" s="1"/>
  <c r="AU210" i="7"/>
  <c r="AV210" i="7" s="1"/>
  <c r="AI210" i="7" s="1"/>
  <c r="Y204" i="7"/>
  <c r="Y198" i="7"/>
  <c r="Y192" i="7"/>
  <c r="AU185" i="7"/>
  <c r="AV185" i="7" s="1"/>
  <c r="AI185" i="7" s="1"/>
  <c r="AE179" i="7"/>
  <c r="AF179" i="7" s="1"/>
  <c r="AG179" i="7" s="1"/>
  <c r="AU157" i="7"/>
  <c r="AV157" i="7" s="1"/>
  <c r="AI157" i="7" s="1"/>
  <c r="AE150" i="7"/>
  <c r="AF150" i="7" s="1"/>
  <c r="AG150" i="7" s="1"/>
  <c r="Y144" i="7"/>
  <c r="Y140" i="7"/>
  <c r="AB136" i="7"/>
  <c r="AC136" i="7" s="1"/>
  <c r="AD136" i="7" s="1"/>
  <c r="AB132" i="7"/>
  <c r="AC132" i="7" s="1"/>
  <c r="AD132" i="7" s="1"/>
  <c r="AB129" i="7"/>
  <c r="AC129" i="7" s="1"/>
  <c r="AD129" i="7" s="1"/>
  <c r="AU125" i="7"/>
  <c r="AV125" i="7" s="1"/>
  <c r="AI125" i="7" s="1"/>
  <c r="AB104" i="7"/>
  <c r="AC104" i="7" s="1"/>
  <c r="AD104" i="7" s="1"/>
  <c r="AU100" i="7"/>
  <c r="AV100" i="7" s="1"/>
  <c r="AI100" i="7" s="1"/>
  <c r="AE97" i="7"/>
  <c r="AF97" i="7" s="1"/>
  <c r="AG97" i="7" s="1"/>
  <c r="Y92" i="7"/>
  <c r="AU88" i="7"/>
  <c r="AV88" i="7" s="1"/>
  <c r="AI88" i="7" s="1"/>
  <c r="AU85" i="7"/>
  <c r="AV85" i="7" s="1"/>
  <c r="AI85" i="7" s="1"/>
  <c r="AU82" i="7"/>
  <c r="AV82" i="7" s="1"/>
  <c r="AI82" i="7" s="1"/>
  <c r="AB76" i="7"/>
  <c r="AC76" i="7" s="1"/>
  <c r="AD76" i="7" s="1"/>
  <c r="AE72" i="7"/>
  <c r="AF72" i="7" s="1"/>
  <c r="AG72" i="7" s="1"/>
  <c r="Y69" i="7"/>
  <c r="AB15" i="7"/>
  <c r="AC15" i="7" s="1"/>
  <c r="AD15" i="7" s="1"/>
  <c r="AB19" i="7"/>
  <c r="AC19" i="7" s="1"/>
  <c r="AD19" i="7" s="1"/>
  <c r="AB23" i="7"/>
  <c r="AC23" i="7" s="1"/>
  <c r="AD23" i="7" s="1"/>
  <c r="AB27" i="7"/>
  <c r="AC27" i="7" s="1"/>
  <c r="AD27" i="7" s="1"/>
  <c r="Y31" i="7"/>
  <c r="AE34" i="7"/>
  <c r="AF34" i="7" s="1"/>
  <c r="AG34" i="7" s="1"/>
  <c r="AB37" i="7"/>
  <c r="AC37" i="7" s="1"/>
  <c r="AD37" i="7" s="1"/>
  <c r="AU38" i="7"/>
  <c r="AV38" i="7" s="1"/>
  <c r="AI38" i="7" s="1"/>
  <c r="AE40" i="7"/>
  <c r="AF40" i="7" s="1"/>
  <c r="AG40" i="7" s="1"/>
  <c r="AB43" i="7"/>
  <c r="AC43" i="7" s="1"/>
  <c r="AD43" i="7" s="1"/>
  <c r="Y45" i="7"/>
  <c r="AE46" i="7"/>
  <c r="AF46" i="7" s="1"/>
  <c r="AG46" i="7" s="1"/>
  <c r="Y48" i="7"/>
  <c r="AE49" i="7"/>
  <c r="AF49" i="7" s="1"/>
  <c r="AG49" i="7" s="1"/>
  <c r="Y51" i="7"/>
  <c r="AU316" i="7"/>
  <c r="AV316" i="7" s="1"/>
  <c r="AI316" i="7" s="1"/>
  <c r="Y309" i="7"/>
  <c r="AE301" i="7"/>
  <c r="AF301" i="7" s="1"/>
  <c r="AG301" i="7" s="1"/>
  <c r="AB292" i="7"/>
  <c r="AC292" i="7" s="1"/>
  <c r="AD292" i="7" s="1"/>
  <c r="AB267" i="7"/>
  <c r="AC267" i="7" s="1"/>
  <c r="AD267" i="7" s="1"/>
  <c r="Y258" i="7"/>
  <c r="AE250" i="7"/>
  <c r="AF250" i="7" s="1"/>
  <c r="AG250" i="7" s="1"/>
  <c r="AB241" i="7"/>
  <c r="AC241" i="7" s="1"/>
  <c r="AD241" i="7" s="1"/>
  <c r="AB217" i="7"/>
  <c r="AC217" i="7" s="1"/>
  <c r="AD217" i="7" s="1"/>
  <c r="AU209" i="7"/>
  <c r="AV209" i="7" s="1"/>
  <c r="AI209" i="7" s="1"/>
  <c r="AB197" i="7"/>
  <c r="AC197" i="7" s="1"/>
  <c r="AD197" i="7" s="1"/>
  <c r="Y191" i="7"/>
  <c r="AB178" i="7"/>
  <c r="AC178" i="7" s="1"/>
  <c r="AD178" i="7" s="1"/>
  <c r="AE156" i="7"/>
  <c r="AF156" i="7" s="1"/>
  <c r="AG156" i="7" s="1"/>
  <c r="AE149" i="7"/>
  <c r="AF149" i="7" s="1"/>
  <c r="AG149" i="7" s="1"/>
  <c r="AU135" i="7"/>
  <c r="AV135" i="7" s="1"/>
  <c r="AI135" i="7" s="1"/>
  <c r="AE316" i="7"/>
  <c r="AF316" i="7" s="1"/>
  <c r="AG316" i="7" s="1"/>
  <c r="AU216" i="7"/>
  <c r="AV216" i="7" s="1"/>
  <c r="AI216" i="7" s="1"/>
  <c r="Y149" i="7"/>
  <c r="Y97" i="7"/>
  <c r="AE85" i="7"/>
  <c r="AF85" i="7" s="1"/>
  <c r="AG85" i="7" s="1"/>
  <c r="AU72" i="7"/>
  <c r="AV72" i="7" s="1"/>
  <c r="AI72" i="7" s="1"/>
  <c r="Y16" i="7"/>
  <c r="AU40" i="7"/>
  <c r="AV40" i="7" s="1"/>
  <c r="AI40" i="7" s="1"/>
  <c r="AB308" i="7"/>
  <c r="AC308" i="7" s="1"/>
  <c r="AD308" i="7" s="1"/>
  <c r="AB209" i="7"/>
  <c r="AC209" i="7" s="1"/>
  <c r="AD209" i="7" s="1"/>
  <c r="AU142" i="7"/>
  <c r="AV142" i="7" s="1"/>
  <c r="AI142" i="7" s="1"/>
  <c r="AE125" i="7"/>
  <c r="AF125" i="7" s="1"/>
  <c r="AG125" i="7" s="1"/>
  <c r="AU96" i="7"/>
  <c r="AV96" i="7" s="1"/>
  <c r="AI96" i="7" s="1"/>
  <c r="AB85" i="7"/>
  <c r="AC85" i="7" s="1"/>
  <c r="AD85" i="7" s="1"/>
  <c r="Y72" i="7"/>
  <c r="Y19" i="7"/>
  <c r="Y28" i="7"/>
  <c r="AE37" i="7"/>
  <c r="AF37" i="7" s="1"/>
  <c r="AG37" i="7" s="1"/>
  <c r="AB45" i="7"/>
  <c r="AC45" i="7" s="1"/>
  <c r="AD45" i="7" s="1"/>
  <c r="AU196" i="7"/>
  <c r="AV196" i="7" s="1"/>
  <c r="AI196" i="7" s="1"/>
  <c r="AE107" i="7"/>
  <c r="AF107" i="7" s="1"/>
  <c r="AG107" i="7" s="1"/>
  <c r="AB69" i="7"/>
  <c r="AC69" i="7" s="1"/>
  <c r="AD69" i="7" s="1"/>
  <c r="AB31" i="7"/>
  <c r="AC31" i="7" s="1"/>
  <c r="AD31" i="7" s="1"/>
  <c r="Y42" i="7"/>
  <c r="AE266" i="7"/>
  <c r="AF266" i="7" s="1"/>
  <c r="AG266" i="7" s="1"/>
  <c r="AU103" i="7"/>
  <c r="AV103" i="7" s="1"/>
  <c r="AI103" i="7" s="1"/>
  <c r="AE79" i="7"/>
  <c r="AF79" i="7" s="1"/>
  <c r="AG79" i="7" s="1"/>
  <c r="Y23" i="7"/>
  <c r="Y39" i="7"/>
  <c r="AB51" i="7"/>
  <c r="AC51" i="7" s="1"/>
  <c r="AD51" i="7" s="1"/>
  <c r="AB91" i="7"/>
  <c r="AC91" i="7" s="1"/>
  <c r="AD91" i="7" s="1"/>
  <c r="AE68" i="7"/>
  <c r="AF68" i="7" s="1"/>
  <c r="AG68" i="7" s="1"/>
  <c r="AB34" i="7"/>
  <c r="AC34" i="7" s="1"/>
  <c r="AD34" i="7" s="1"/>
  <c r="AE43" i="7"/>
  <c r="AF43" i="7" s="1"/>
  <c r="AG43" i="7" s="1"/>
  <c r="AB100" i="7"/>
  <c r="AC100" i="7" s="1"/>
  <c r="AD100" i="7" s="1"/>
  <c r="AE75" i="7"/>
  <c r="AF75" i="7" s="1"/>
  <c r="AG75" i="7" s="1"/>
  <c r="AU44" i="7"/>
  <c r="AV44" i="7" s="1"/>
  <c r="AI44" i="7" s="1"/>
  <c r="AU27" i="7"/>
  <c r="AV27" i="7" s="1"/>
  <c r="AI27" i="7" s="1"/>
  <c r="Y301" i="7"/>
  <c r="AE202" i="7"/>
  <c r="AF202" i="7" s="1"/>
  <c r="AG202" i="7" s="1"/>
  <c r="AE139" i="7"/>
  <c r="AF139" i="7" s="1"/>
  <c r="AG139" i="7" s="1"/>
  <c r="AU107" i="7"/>
  <c r="AV107" i="7" s="1"/>
  <c r="AI107" i="7" s="1"/>
  <c r="AU94" i="7"/>
  <c r="AV94" i="7" s="1"/>
  <c r="AI94" i="7" s="1"/>
  <c r="AB82" i="7"/>
  <c r="AC82" i="7" s="1"/>
  <c r="AD82" i="7" s="1"/>
  <c r="AU71" i="7"/>
  <c r="AV71" i="7" s="1"/>
  <c r="AI71" i="7" s="1"/>
  <c r="AU19" i="7"/>
  <c r="AV19" i="7" s="1"/>
  <c r="AI19" i="7" s="1"/>
  <c r="AU30" i="7"/>
  <c r="AV30" i="7" s="1"/>
  <c r="AI30" i="7" s="1"/>
  <c r="AU41" i="7"/>
  <c r="AV41" i="7" s="1"/>
  <c r="AI41" i="7" s="1"/>
  <c r="AB46" i="7"/>
  <c r="AC46" i="7" s="1"/>
  <c r="AD46" i="7" s="1"/>
  <c r="AE135" i="7"/>
  <c r="AF135" i="7" s="1"/>
  <c r="AG135" i="7" s="1"/>
  <c r="Y82" i="7"/>
  <c r="Y20" i="7"/>
  <c r="AU50" i="7"/>
  <c r="AV50" i="7" s="1"/>
  <c r="AI50" i="7" s="1"/>
  <c r="AU131" i="7"/>
  <c r="AV131" i="7" s="1"/>
  <c r="AI131" i="7" s="1"/>
  <c r="AE91" i="7"/>
  <c r="AF91" i="7" s="1"/>
  <c r="AG91" i="7" s="1"/>
  <c r="AU68" i="7"/>
  <c r="AV68" i="7" s="1"/>
  <c r="AI68" i="7" s="1"/>
  <c r="AE31" i="7"/>
  <c r="AF31" i="7" s="1"/>
  <c r="AG31" i="7" s="1"/>
  <c r="AU46" i="7"/>
  <c r="AV46" i="7" s="1"/>
  <c r="AI46" i="7" s="1"/>
  <c r="AB79" i="7"/>
  <c r="AC79" i="7" s="1"/>
  <c r="AD79" i="7" s="1"/>
  <c r="AU23" i="7"/>
  <c r="AV23" i="7" s="1"/>
  <c r="AI23" i="7" s="1"/>
  <c r="AB39" i="7"/>
  <c r="AC39" i="7" s="1"/>
  <c r="AD39" i="7" s="1"/>
  <c r="AE51" i="7"/>
  <c r="AF51" i="7" s="1"/>
  <c r="AG51" i="7" s="1"/>
  <c r="AB88" i="7"/>
  <c r="AC88" i="7" s="1"/>
  <c r="AD88" i="7" s="1"/>
  <c r="AU15" i="7"/>
  <c r="AV15" i="7" s="1"/>
  <c r="AI15" i="7" s="1"/>
  <c r="AE48" i="7"/>
  <c r="AF48" i="7" s="1"/>
  <c r="AG48" i="7" s="1"/>
  <c r="AE184" i="7"/>
  <c r="AF184" i="7" s="1"/>
  <c r="AG184" i="7" s="1"/>
  <c r="Y250" i="7"/>
  <c r="AU162" i="7"/>
  <c r="AV162" i="7" s="1"/>
  <c r="AI162" i="7" s="1"/>
  <c r="AU128" i="7"/>
  <c r="AV128" i="7" s="1"/>
  <c r="AI128" i="7" s="1"/>
  <c r="AE100" i="7"/>
  <c r="AF100" i="7" s="1"/>
  <c r="AG100" i="7" s="1"/>
  <c r="AU75" i="7"/>
  <c r="AV75" i="7" s="1"/>
  <c r="AI75" i="7" s="1"/>
  <c r="Y15" i="7"/>
  <c r="Y24" i="7"/>
  <c r="Y35" i="7"/>
  <c r="AB40" i="7"/>
  <c r="AC40" i="7" s="1"/>
  <c r="AD40" i="7" s="1"/>
  <c r="AU43" i="7"/>
  <c r="AV43" i="7" s="1"/>
  <c r="AI43" i="7" s="1"/>
  <c r="AB48" i="7"/>
  <c r="AC48" i="7" s="1"/>
  <c r="AD48" i="7" s="1"/>
  <c r="AE240" i="7"/>
  <c r="AF240" i="7" s="1"/>
  <c r="AG240" i="7" s="1"/>
  <c r="Y156" i="7"/>
  <c r="AE128" i="7"/>
  <c r="AF128" i="7" s="1"/>
  <c r="AG128" i="7" s="1"/>
  <c r="Y27" i="7"/>
  <c r="W75" i="4"/>
  <c r="AY74" i="4" s="1"/>
  <c r="V75" i="4"/>
  <c r="T75" i="4"/>
  <c r="AW74" i="4" s="1"/>
  <c r="K3" i="3"/>
  <c r="W45" i="4"/>
  <c r="AY40" i="4" s="1"/>
  <c r="W57" i="4"/>
  <c r="AY52" i="4" s="1"/>
  <c r="W69" i="4"/>
  <c r="AY68" i="4" s="1"/>
  <c r="W82" i="4"/>
  <c r="AY81" i="4" s="1"/>
  <c r="W94" i="4"/>
  <c r="AY93" i="4" s="1"/>
  <c r="W106" i="4"/>
  <c r="W118" i="4"/>
  <c r="AY117" i="4" s="1"/>
  <c r="W130" i="4"/>
  <c r="AY129" i="4" s="1"/>
  <c r="W142" i="4"/>
  <c r="AY141" i="4" s="1"/>
  <c r="W154" i="4"/>
  <c r="AY153" i="4" s="1"/>
  <c r="V80" i="4"/>
  <c r="V86" i="4"/>
  <c r="V92" i="4"/>
  <c r="V99" i="4"/>
  <c r="V105" i="4"/>
  <c r="V114" i="4"/>
  <c r="T109" i="4"/>
  <c r="AW108" i="4" s="1"/>
  <c r="W81" i="4"/>
  <c r="AY80" i="4" s="1"/>
  <c r="T105" i="4"/>
  <c r="AW104" i="4" s="1"/>
  <c r="W46" i="4"/>
  <c r="AY41" i="4" s="1"/>
  <c r="W58" i="4"/>
  <c r="AY53" i="4" s="1"/>
  <c r="W70" i="4"/>
  <c r="AY69" i="4" s="1"/>
  <c r="W83" i="4"/>
  <c r="AY82" i="4" s="1"/>
  <c r="W95" i="4"/>
  <c r="W107" i="4"/>
  <c r="W119" i="4"/>
  <c r="AY118" i="4" s="1"/>
  <c r="W131" i="4"/>
  <c r="AY130" i="4" s="1"/>
  <c r="W143" i="4"/>
  <c r="AY142" i="4" s="1"/>
  <c r="W155" i="4"/>
  <c r="AY154" i="4" s="1"/>
  <c r="T74" i="4"/>
  <c r="AW73" i="4" s="1"/>
  <c r="T81" i="4"/>
  <c r="AW80" i="4" s="1"/>
  <c r="T87" i="4"/>
  <c r="AW86" i="4" s="1"/>
  <c r="T93" i="4"/>
  <c r="AW92" i="4" s="1"/>
  <c r="T100" i="4"/>
  <c r="AW99" i="4" s="1"/>
  <c r="T108" i="4"/>
  <c r="AW107" i="4" s="1"/>
  <c r="V113" i="4"/>
  <c r="W47" i="4"/>
  <c r="AY42" i="4" s="1"/>
  <c r="W59" i="4"/>
  <c r="AY57" i="4" s="1"/>
  <c r="W71" i="4"/>
  <c r="AY70" i="4" s="1"/>
  <c r="W84" i="4"/>
  <c r="AY83" i="4" s="1"/>
  <c r="W96" i="4"/>
  <c r="AY95" i="4" s="1"/>
  <c r="W108" i="4"/>
  <c r="AY107" i="4" s="1"/>
  <c r="W120" i="4"/>
  <c r="AY119" i="4" s="1"/>
  <c r="W132" i="4"/>
  <c r="AY131" i="4" s="1"/>
  <c r="W144" i="4"/>
  <c r="AY143" i="4" s="1"/>
  <c r="V74" i="4"/>
  <c r="V81" i="4"/>
  <c r="V87" i="4"/>
  <c r="V93" i="4"/>
  <c r="V100" i="4"/>
  <c r="V108" i="4"/>
  <c r="V112" i="4"/>
  <c r="W153" i="4"/>
  <c r="AY152" i="4" s="1"/>
  <c r="W48" i="4"/>
  <c r="AY43" i="4" s="1"/>
  <c r="W60" i="4"/>
  <c r="AY58" i="4" s="1"/>
  <c r="W72" i="4"/>
  <c r="AY71" i="4" s="1"/>
  <c r="W85" i="4"/>
  <c r="AY84" i="4" s="1"/>
  <c r="W97" i="4"/>
  <c r="AY96" i="4" s="1"/>
  <c r="W109" i="4"/>
  <c r="AY108" i="4" s="1"/>
  <c r="W121" i="4"/>
  <c r="AY120" i="4" s="1"/>
  <c r="W133" i="4"/>
  <c r="AY132" i="4" s="1"/>
  <c r="W145" i="4"/>
  <c r="AY144" i="4" s="1"/>
  <c r="T76" i="4"/>
  <c r="AW75" i="4" s="1"/>
  <c r="T82" i="4"/>
  <c r="AW81" i="4" s="1"/>
  <c r="T88" i="4"/>
  <c r="AW87" i="4" s="1"/>
  <c r="T94" i="4"/>
  <c r="AW93" i="4" s="1"/>
  <c r="T101" i="4"/>
  <c r="AW100" i="4" s="1"/>
  <c r="V111" i="4"/>
  <c r="W117" i="4"/>
  <c r="AY116" i="4" s="1"/>
  <c r="T110" i="4"/>
  <c r="AW109" i="4" s="1"/>
  <c r="W49" i="4"/>
  <c r="AY44" i="4" s="1"/>
  <c r="W61" i="4"/>
  <c r="AY59" i="4" s="1"/>
  <c r="W73" i="4"/>
  <c r="AY72" i="4" s="1"/>
  <c r="W86" i="4"/>
  <c r="AY85" i="4" s="1"/>
  <c r="W98" i="4"/>
  <c r="AY97" i="4" s="1"/>
  <c r="W110" i="4"/>
  <c r="AY109" i="4" s="1"/>
  <c r="W122" i="4"/>
  <c r="AY121" i="4" s="1"/>
  <c r="W134" i="4"/>
  <c r="AY133" i="4" s="1"/>
  <c r="W146" i="4"/>
  <c r="AY145" i="4" s="1"/>
  <c r="V76" i="4"/>
  <c r="V82" i="4"/>
  <c r="V88" i="4"/>
  <c r="V94" i="4"/>
  <c r="V101" i="4"/>
  <c r="V110" i="4"/>
  <c r="W129" i="4"/>
  <c r="AY128" i="4" s="1"/>
  <c r="T92" i="4"/>
  <c r="AW91" i="4" s="1"/>
  <c r="W50" i="4"/>
  <c r="AY45" i="4" s="1"/>
  <c r="W62" i="4"/>
  <c r="AY60" i="4" s="1"/>
  <c r="W74" i="4"/>
  <c r="AY73" i="4" s="1"/>
  <c r="W87" i="4"/>
  <c r="AY86" i="4" s="1"/>
  <c r="W99" i="4"/>
  <c r="AY98" i="4" s="1"/>
  <c r="W111" i="4"/>
  <c r="AY110" i="4" s="1"/>
  <c r="W123" i="4"/>
  <c r="AY122" i="4" s="1"/>
  <c r="W135" i="4"/>
  <c r="AY134" i="4" s="1"/>
  <c r="W147" i="4"/>
  <c r="AY146" i="4" s="1"/>
  <c r="T77" i="4"/>
  <c r="AW76" i="4" s="1"/>
  <c r="T83" i="4"/>
  <c r="AW82" i="4" s="1"/>
  <c r="T89" i="4"/>
  <c r="AW88" i="4" s="1"/>
  <c r="T96" i="4"/>
  <c r="AW95" i="4" s="1"/>
  <c r="T102" i="4"/>
  <c r="AW101" i="4" s="1"/>
  <c r="V109" i="4"/>
  <c r="W141" i="4"/>
  <c r="AY140" i="4" s="1"/>
  <c r="W51" i="4"/>
  <c r="AY46" i="4" s="1"/>
  <c r="W63" i="4"/>
  <c r="AY61" i="4" s="1"/>
  <c r="W76" i="4"/>
  <c r="AY75" i="4" s="1"/>
  <c r="W88" i="4"/>
  <c r="AY87" i="4" s="1"/>
  <c r="W100" i="4"/>
  <c r="AY99" i="4" s="1"/>
  <c r="W112" i="4"/>
  <c r="AY111" i="4" s="1"/>
  <c r="W124" i="4"/>
  <c r="AY123" i="4" s="1"/>
  <c r="W136" i="4"/>
  <c r="AY135" i="4" s="1"/>
  <c r="W148" i="4"/>
  <c r="AY147" i="4" s="1"/>
  <c r="V77" i="4"/>
  <c r="V83" i="4"/>
  <c r="V89" i="4"/>
  <c r="V96" i="4"/>
  <c r="V102" i="4"/>
  <c r="T115" i="4"/>
  <c r="AW114" i="4" s="1"/>
  <c r="W93" i="4"/>
  <c r="AY92" i="4" s="1"/>
  <c r="T86" i="4"/>
  <c r="AW85" i="4" s="1"/>
  <c r="V115" i="4"/>
  <c r="W52" i="4"/>
  <c r="AY47" i="4" s="1"/>
  <c r="W64" i="4"/>
  <c r="AY62" i="4" s="1"/>
  <c r="W77" i="4"/>
  <c r="AY76" i="4" s="1"/>
  <c r="W89" i="4"/>
  <c r="AY88" i="4" s="1"/>
  <c r="W101" i="4"/>
  <c r="AY100" i="4" s="1"/>
  <c r="W113" i="4"/>
  <c r="AY112" i="4" s="1"/>
  <c r="W125" i="4"/>
  <c r="AY124" i="4" s="1"/>
  <c r="W137" i="4"/>
  <c r="AY136" i="4" s="1"/>
  <c r="W149" i="4"/>
  <c r="AY148" i="4" s="1"/>
  <c r="T78" i="4"/>
  <c r="AW77" i="4" s="1"/>
  <c r="T84" i="4"/>
  <c r="AW83" i="4" s="1"/>
  <c r="T90" i="4"/>
  <c r="AW89" i="4" s="1"/>
  <c r="T97" i="4"/>
  <c r="AW96" i="4" s="1"/>
  <c r="T103" i="4"/>
  <c r="AW102" i="4" s="1"/>
  <c r="T114" i="4"/>
  <c r="AW113" i="4" s="1"/>
  <c r="W105" i="4"/>
  <c r="AY104" i="4" s="1"/>
  <c r="T99" i="4"/>
  <c r="AW98" i="4" s="1"/>
  <c r="W53" i="4"/>
  <c r="AY48" i="4" s="1"/>
  <c r="W65" i="4"/>
  <c r="AY56" i="4" s="1"/>
  <c r="W78" i="4"/>
  <c r="AY77" i="4" s="1"/>
  <c r="W90" i="4"/>
  <c r="AY89" i="4" s="1"/>
  <c r="W102" i="4"/>
  <c r="AY101" i="4" s="1"/>
  <c r="W114" i="4"/>
  <c r="AY113" i="4" s="1"/>
  <c r="W126" i="4"/>
  <c r="AY125" i="4" s="1"/>
  <c r="W138" i="4"/>
  <c r="AY137" i="4" s="1"/>
  <c r="W150" i="4"/>
  <c r="AY149" i="4" s="1"/>
  <c r="V78" i="4"/>
  <c r="V84" i="4"/>
  <c r="V90" i="4"/>
  <c r="V97" i="4"/>
  <c r="V103" i="4"/>
  <c r="T113" i="4"/>
  <c r="AW112" i="4" s="1"/>
  <c r="W68" i="4"/>
  <c r="AY67" i="4" s="1"/>
  <c r="W54" i="4"/>
  <c r="AY49" i="4" s="1"/>
  <c r="W66" i="4"/>
  <c r="AY65" i="4" s="1"/>
  <c r="W79" i="4"/>
  <c r="AY78" i="4" s="1"/>
  <c r="W91" i="4"/>
  <c r="AY90" i="4" s="1"/>
  <c r="W103" i="4"/>
  <c r="AY102" i="4" s="1"/>
  <c r="W115" i="4"/>
  <c r="AY114" i="4" s="1"/>
  <c r="W127" i="4"/>
  <c r="AY126" i="4" s="1"/>
  <c r="W139" i="4"/>
  <c r="AY138" i="4" s="1"/>
  <c r="W151" i="4"/>
  <c r="AY150" i="4" s="1"/>
  <c r="T79" i="4"/>
  <c r="AW78" i="4" s="1"/>
  <c r="T85" i="4"/>
  <c r="AW84" i="4" s="1"/>
  <c r="T91" i="4"/>
  <c r="AW90" i="4" s="1"/>
  <c r="T98" i="4"/>
  <c r="AW97" i="4" s="1"/>
  <c r="T104" i="4"/>
  <c r="AW103" i="4" s="1"/>
  <c r="T112" i="4"/>
  <c r="AW111" i="4" s="1"/>
  <c r="T80" i="4"/>
  <c r="AW79" i="4" s="1"/>
  <c r="W55" i="4"/>
  <c r="AY50" i="4" s="1"/>
  <c r="W67" i="4"/>
  <c r="AY66" i="4" s="1"/>
  <c r="W80" i="4"/>
  <c r="AY79" i="4" s="1"/>
  <c r="W92" i="4"/>
  <c r="AY91" i="4" s="1"/>
  <c r="W104" i="4"/>
  <c r="AY103" i="4" s="1"/>
  <c r="W116" i="4"/>
  <c r="AY115" i="4" s="1"/>
  <c r="W128" i="4"/>
  <c r="AY127" i="4" s="1"/>
  <c r="W140" i="4"/>
  <c r="AY139" i="4" s="1"/>
  <c r="W152" i="4"/>
  <c r="AY151" i="4" s="1"/>
  <c r="V79" i="4"/>
  <c r="V85" i="4"/>
  <c r="V91" i="4"/>
  <c r="V98" i="4"/>
  <c r="V104" i="4"/>
  <c r="T111" i="4"/>
  <c r="AW110" i="4" s="1"/>
  <c r="W56" i="4"/>
  <c r="AY51" i="4" s="1"/>
  <c r="V151" i="4"/>
  <c r="V150" i="4"/>
  <c r="T155" i="4"/>
  <c r="V155" i="4"/>
  <c r="T154" i="4"/>
  <c r="T153" i="4"/>
  <c r="V154" i="4"/>
  <c r="T152" i="4"/>
  <c r="T150" i="4"/>
  <c r="V152" i="4"/>
  <c r="T151" i="4"/>
  <c r="V153" i="4"/>
  <c r="T149" i="4"/>
  <c r="V149" i="4"/>
  <c r="V148" i="4"/>
  <c r="V147" i="4"/>
  <c r="T148" i="4"/>
  <c r="T147" i="4"/>
  <c r="P327" i="7"/>
  <c r="P317" i="7"/>
  <c r="P307" i="7"/>
  <c r="P297" i="7"/>
  <c r="P272" i="7"/>
  <c r="P262" i="7"/>
  <c r="P252" i="7"/>
  <c r="P242" i="7"/>
  <c r="P217" i="7"/>
  <c r="P207" i="7"/>
  <c r="P197" i="7"/>
  <c r="P187" i="7"/>
  <c r="P152" i="7"/>
  <c r="P132" i="7"/>
  <c r="P107" i="7"/>
  <c r="P97" i="7"/>
  <c r="P87" i="7"/>
  <c r="P77" i="7"/>
  <c r="P51" i="7"/>
  <c r="P41" i="7"/>
  <c r="P326" i="7"/>
  <c r="P316" i="7"/>
  <c r="P296" i="7"/>
  <c r="P271" i="7"/>
  <c r="P261" i="7"/>
  <c r="P251" i="7"/>
  <c r="P241" i="7"/>
  <c r="P216" i="7"/>
  <c r="P206" i="7"/>
  <c r="P196" i="7"/>
  <c r="P186" i="7"/>
  <c r="P161" i="7"/>
  <c r="P151" i="7"/>
  <c r="P141" i="7"/>
  <c r="P131" i="7"/>
  <c r="P106" i="7"/>
  <c r="P96" i="7"/>
  <c r="P86" i="7"/>
  <c r="P76" i="7"/>
  <c r="P313" i="7"/>
  <c r="P193" i="7"/>
  <c r="P128" i="7"/>
  <c r="P322" i="7"/>
  <c r="P292" i="7"/>
  <c r="P267" i="7"/>
  <c r="P257" i="7"/>
  <c r="P237" i="7"/>
  <c r="P202" i="7"/>
  <c r="P182" i="7"/>
  <c r="P147" i="7"/>
  <c r="P127" i="7"/>
  <c r="P325" i="7"/>
  <c r="P315" i="7"/>
  <c r="P305" i="7"/>
  <c r="P295" i="7"/>
  <c r="P270" i="7"/>
  <c r="P260" i="7"/>
  <c r="P250" i="7"/>
  <c r="P240" i="7"/>
  <c r="P215" i="7"/>
  <c r="P205" i="7"/>
  <c r="P195" i="7"/>
  <c r="P185" i="7"/>
  <c r="P160" i="7"/>
  <c r="P150" i="7"/>
  <c r="P140" i="7"/>
  <c r="P105" i="7"/>
  <c r="P85" i="7"/>
  <c r="P324" i="7"/>
  <c r="P314" i="7"/>
  <c r="P304" i="7"/>
  <c r="P294" i="7"/>
  <c r="P269" i="7"/>
  <c r="P259" i="7"/>
  <c r="P249" i="7"/>
  <c r="P239" i="7"/>
  <c r="P214" i="7"/>
  <c r="P204" i="7"/>
  <c r="P194" i="7"/>
  <c r="P184" i="7"/>
  <c r="P159" i="7"/>
  <c r="P149" i="7"/>
  <c r="P139" i="7"/>
  <c r="P129" i="7"/>
  <c r="P104" i="7"/>
  <c r="P94" i="7"/>
  <c r="P74" i="7"/>
  <c r="P323" i="7"/>
  <c r="P303" i="7"/>
  <c r="P293" i="7"/>
  <c r="P268" i="7"/>
  <c r="P238" i="7"/>
  <c r="P213" i="7"/>
  <c r="P203" i="7"/>
  <c r="P183" i="7"/>
  <c r="P138" i="7"/>
  <c r="P83" i="7"/>
  <c r="P312" i="7"/>
  <c r="P247" i="7"/>
  <c r="P212" i="7"/>
  <c r="P192" i="7"/>
  <c r="P157" i="7"/>
  <c r="P137" i="7"/>
  <c r="P102" i="7"/>
  <c r="P321" i="7"/>
  <c r="P311" i="7"/>
  <c r="P301" i="7"/>
  <c r="P291" i="7"/>
  <c r="P266" i="7"/>
  <c r="P256" i="7"/>
  <c r="P246" i="7"/>
  <c r="P236" i="7"/>
  <c r="P211" i="7"/>
  <c r="P201" i="7"/>
  <c r="P191" i="7"/>
  <c r="P181" i="7"/>
  <c r="P156" i="7"/>
  <c r="P146" i="7"/>
  <c r="P136" i="7"/>
  <c r="P126" i="7"/>
  <c r="P101" i="7"/>
  <c r="P91" i="7"/>
  <c r="P81" i="7"/>
  <c r="P71" i="7"/>
  <c r="P45" i="7"/>
  <c r="P320" i="7"/>
  <c r="P310" i="7"/>
  <c r="P300" i="7"/>
  <c r="P290" i="7"/>
  <c r="P265" i="7"/>
  <c r="P255" i="7"/>
  <c r="P245" i="7"/>
  <c r="P235" i="7"/>
  <c r="P210" i="7"/>
  <c r="P200" i="7"/>
  <c r="P190" i="7"/>
  <c r="P180" i="7"/>
  <c r="P145" i="7"/>
  <c r="P135" i="7"/>
  <c r="P125" i="7"/>
  <c r="P100" i="7"/>
  <c r="P80" i="7"/>
  <c r="P70" i="7"/>
  <c r="P44" i="7"/>
  <c r="P258" i="7"/>
  <c r="P158" i="7"/>
  <c r="P148" i="7"/>
  <c r="P93" i="7"/>
  <c r="P73" i="7"/>
  <c r="P319" i="7"/>
  <c r="P309" i="7"/>
  <c r="P299" i="7"/>
  <c r="P289" i="7"/>
  <c r="P264" i="7"/>
  <c r="P254" i="7"/>
  <c r="P244" i="7"/>
  <c r="P234" i="7"/>
  <c r="P209" i="7"/>
  <c r="P199" i="7"/>
  <c r="P189" i="7"/>
  <c r="P179" i="7"/>
  <c r="P154" i="7"/>
  <c r="P144" i="7"/>
  <c r="P134" i="7"/>
  <c r="P124" i="7"/>
  <c r="P99" i="7"/>
  <c r="P79" i="7"/>
  <c r="P69" i="7"/>
  <c r="P43" i="7"/>
  <c r="P318" i="7"/>
  <c r="P308" i="7"/>
  <c r="P298" i="7"/>
  <c r="P288" i="7"/>
  <c r="P263" i="7"/>
  <c r="P253" i="7"/>
  <c r="P243" i="7"/>
  <c r="P233" i="7"/>
  <c r="P208" i="7"/>
  <c r="P198" i="7"/>
  <c r="P188" i="7"/>
  <c r="P178" i="7"/>
  <c r="P153" i="7"/>
  <c r="P133" i="7"/>
  <c r="P123" i="7"/>
  <c r="P98" i="7"/>
  <c r="P88" i="7"/>
  <c r="P78" i="7"/>
  <c r="P68" i="7"/>
  <c r="P42" i="7"/>
  <c r="P248" i="7"/>
  <c r="P302" i="7"/>
  <c r="P82" i="7"/>
  <c r="P72" i="7"/>
  <c r="P46" i="7"/>
  <c r="P36" i="7"/>
  <c r="P92" i="7"/>
  <c r="P49" i="7"/>
  <c r="P75" i="7"/>
  <c r="P95" i="7"/>
  <c r="P35" i="7"/>
  <c r="P38" i="7"/>
  <c r="P155" i="7"/>
  <c r="P32" i="7"/>
  <c r="P21" i="7"/>
  <c r="P84" i="7"/>
  <c r="P48" i="7"/>
  <c r="P130" i="7"/>
  <c r="P33" i="7"/>
  <c r="P47" i="7"/>
  <c r="P89" i="7"/>
  <c r="P37" i="7"/>
  <c r="P142" i="7"/>
  <c r="P40" i="7"/>
  <c r="P103" i="7"/>
  <c r="P143" i="7"/>
  <c r="P306" i="7"/>
  <c r="P162" i="7"/>
  <c r="P90" i="7"/>
  <c r="P39" i="7"/>
  <c r="P20" i="7"/>
  <c r="P34" i="7"/>
  <c r="P50" i="7"/>
  <c r="P16" i="7"/>
  <c r="P15" i="7"/>
  <c r="P14" i="7"/>
  <c r="V139" i="4"/>
  <c r="T141" i="4"/>
  <c r="T143" i="4"/>
  <c r="T145" i="4"/>
  <c r="V142" i="4"/>
  <c r="V146" i="4"/>
  <c r="T139" i="4"/>
  <c r="V141" i="4"/>
  <c r="V143" i="4"/>
  <c r="V145" i="4"/>
  <c r="T140" i="4"/>
  <c r="T142" i="4"/>
  <c r="T144" i="4"/>
  <c r="T146" i="4"/>
  <c r="V140" i="4"/>
  <c r="V144" i="4"/>
  <c r="V138" i="4"/>
  <c r="T138" i="4"/>
  <c r="J166" i="21"/>
  <c r="J111" i="21"/>
  <c r="J221" i="21"/>
  <c r="J56" i="21"/>
  <c r="J276" i="21"/>
  <c r="J331" i="21"/>
  <c r="V128" i="4"/>
  <c r="V118" i="4"/>
  <c r="T124" i="4"/>
  <c r="T134" i="4"/>
  <c r="T53" i="4"/>
  <c r="AW48" i="4" s="1"/>
  <c r="T63" i="4"/>
  <c r="AW61" i="4" s="1"/>
  <c r="T73" i="4"/>
  <c r="AW72" i="4" s="1"/>
  <c r="T21" i="4"/>
  <c r="AW21" i="4" s="1"/>
  <c r="T31" i="4"/>
  <c r="AW64" i="4" s="1"/>
  <c r="T41" i="4"/>
  <c r="AW37" i="4" s="1"/>
  <c r="W42" i="4"/>
  <c r="AY38" i="4" s="1"/>
  <c r="W32" i="4"/>
  <c r="AY28" i="4" s="1"/>
  <c r="W18" i="4"/>
  <c r="AY18" i="4" s="1"/>
  <c r="W8" i="4"/>
  <c r="AY8" i="4" s="1"/>
  <c r="V324" i="7"/>
  <c r="V314" i="7"/>
  <c r="V304" i="7"/>
  <c r="V294" i="7"/>
  <c r="V269" i="7"/>
  <c r="V259" i="7"/>
  <c r="V249" i="7"/>
  <c r="V239" i="7"/>
  <c r="V214" i="7"/>
  <c r="V204" i="7"/>
  <c r="V194" i="7"/>
  <c r="V184" i="7"/>
  <c r="V159" i="7"/>
  <c r="V149" i="7"/>
  <c r="V139" i="7"/>
  <c r="V129" i="7"/>
  <c r="V104" i="7"/>
  <c r="V94" i="7"/>
  <c r="V84" i="7"/>
  <c r="V74" i="7"/>
  <c r="V48" i="7"/>
  <c r="V38" i="7"/>
  <c r="T121" i="4"/>
  <c r="T60" i="4"/>
  <c r="AW58" i="4" s="1"/>
  <c r="T28" i="4"/>
  <c r="AW54" i="4" s="1"/>
  <c r="W35" i="4"/>
  <c r="AY31" i="4" s="1"/>
  <c r="V317" i="7"/>
  <c r="V262" i="7"/>
  <c r="V207" i="7"/>
  <c r="V152" i="7"/>
  <c r="V87" i="7"/>
  <c r="V137" i="4"/>
  <c r="V127" i="4"/>
  <c r="V117" i="4"/>
  <c r="T125" i="4"/>
  <c r="T135" i="4"/>
  <c r="T116" i="4"/>
  <c r="AW115" i="4" s="1"/>
  <c r="T54" i="4"/>
  <c r="AW49" i="4" s="1"/>
  <c r="T64" i="4"/>
  <c r="AW62" i="4" s="1"/>
  <c r="T44" i="4"/>
  <c r="AW39" i="4" s="1"/>
  <c r="T22" i="4"/>
  <c r="AW22" i="4" s="1"/>
  <c r="T32" i="4"/>
  <c r="AW28" i="4" s="1"/>
  <c r="T42" i="4"/>
  <c r="AW38" i="4" s="1"/>
  <c r="W28" i="4"/>
  <c r="AY54" i="4" s="1"/>
  <c r="W41" i="4"/>
  <c r="AY37" i="4" s="1"/>
  <c r="W27" i="4"/>
  <c r="AY27" i="4" s="1"/>
  <c r="W17" i="4"/>
  <c r="AY17" i="4" s="1"/>
  <c r="W7" i="4"/>
  <c r="AY7" i="4" s="1"/>
  <c r="V323" i="7"/>
  <c r="V313" i="7"/>
  <c r="V303" i="7"/>
  <c r="V293" i="7"/>
  <c r="V268" i="7"/>
  <c r="V258" i="7"/>
  <c r="V248" i="7"/>
  <c r="V238" i="7"/>
  <c r="V213" i="7"/>
  <c r="V203" i="7"/>
  <c r="V193" i="7"/>
  <c r="V183" i="7"/>
  <c r="V158" i="7"/>
  <c r="V148" i="7"/>
  <c r="V138" i="7"/>
  <c r="V128" i="7"/>
  <c r="V103" i="7"/>
  <c r="V93" i="7"/>
  <c r="V83" i="7"/>
  <c r="V73" i="7"/>
  <c r="V47" i="7"/>
  <c r="V37" i="7"/>
  <c r="V121" i="4"/>
  <c r="V197" i="7"/>
  <c r="V136" i="4"/>
  <c r="V126" i="4"/>
  <c r="V116" i="4"/>
  <c r="T126" i="4"/>
  <c r="T136" i="4"/>
  <c r="T45" i="4"/>
  <c r="AW40" i="4" s="1"/>
  <c r="T55" i="4"/>
  <c r="AW50" i="4" s="1"/>
  <c r="T65" i="4"/>
  <c r="AW56" i="4" s="1"/>
  <c r="T13" i="4"/>
  <c r="AW13" i="4" s="1"/>
  <c r="T23" i="4"/>
  <c r="AW23" i="4" s="1"/>
  <c r="T33" i="4"/>
  <c r="AW29" i="4" s="1"/>
  <c r="T12" i="4"/>
  <c r="AW12" i="4" s="1"/>
  <c r="V64" i="4"/>
  <c r="V61" i="4"/>
  <c r="W31" i="4"/>
  <c r="AY64" i="4" s="1"/>
  <c r="V28" i="4"/>
  <c r="W40" i="4"/>
  <c r="AY36" i="4" s="1"/>
  <c r="W26" i="4"/>
  <c r="AY26" i="4" s="1"/>
  <c r="W16" i="4"/>
  <c r="AY16" i="4" s="1"/>
  <c r="W6" i="4"/>
  <c r="AY6" i="4" s="1"/>
  <c r="V322" i="7"/>
  <c r="V312" i="7"/>
  <c r="V302" i="7"/>
  <c r="V292" i="7"/>
  <c r="V267" i="7"/>
  <c r="V257" i="7"/>
  <c r="V247" i="7"/>
  <c r="V237" i="7"/>
  <c r="V212" i="7"/>
  <c r="V202" i="7"/>
  <c r="V192" i="7"/>
  <c r="V182" i="7"/>
  <c r="V157" i="7"/>
  <c r="V147" i="7"/>
  <c r="V137" i="7"/>
  <c r="V127" i="7"/>
  <c r="V102" i="7"/>
  <c r="V92" i="7"/>
  <c r="V82" i="7"/>
  <c r="V72" i="7"/>
  <c r="V46" i="7"/>
  <c r="V36" i="7"/>
  <c r="V131" i="4"/>
  <c r="T18" i="4"/>
  <c r="AW18" i="4" s="1"/>
  <c r="W11" i="4"/>
  <c r="AY11" i="4" s="1"/>
  <c r="V297" i="7"/>
  <c r="V252" i="7"/>
  <c r="V162" i="7"/>
  <c r="V132" i="7"/>
  <c r="V51" i="7"/>
  <c r="V135" i="4"/>
  <c r="V125" i="4"/>
  <c r="T117" i="4"/>
  <c r="AW116" i="4" s="1"/>
  <c r="T127" i="4"/>
  <c r="T137" i="4"/>
  <c r="T46" i="4"/>
  <c r="AW41" i="4" s="1"/>
  <c r="T56" i="4"/>
  <c r="AW51" i="4" s="1"/>
  <c r="T66" i="4"/>
  <c r="AW65" i="4" s="1"/>
  <c r="T14" i="4"/>
  <c r="AW14" i="4" s="1"/>
  <c r="T24" i="4"/>
  <c r="AW24" i="4" s="1"/>
  <c r="T34" i="4"/>
  <c r="AW30" i="4" s="1"/>
  <c r="T11" i="4"/>
  <c r="AW11" i="4" s="1"/>
  <c r="V31" i="4"/>
  <c r="W39" i="4"/>
  <c r="AY35" i="4" s="1"/>
  <c r="W25" i="4"/>
  <c r="AY25" i="4" s="1"/>
  <c r="W15" i="4"/>
  <c r="AY15" i="4" s="1"/>
  <c r="W5" i="4"/>
  <c r="AY5" i="4" s="1"/>
  <c r="V321" i="7"/>
  <c r="V311" i="7"/>
  <c r="V301" i="7"/>
  <c r="V291" i="7"/>
  <c r="V266" i="7"/>
  <c r="V256" i="7"/>
  <c r="V246" i="7"/>
  <c r="V236" i="7"/>
  <c r="V211" i="7"/>
  <c r="V201" i="7"/>
  <c r="V191" i="7"/>
  <c r="V181" i="7"/>
  <c r="V156" i="7"/>
  <c r="V146" i="7"/>
  <c r="V136" i="7"/>
  <c r="V126" i="7"/>
  <c r="V101" i="7"/>
  <c r="V91" i="7"/>
  <c r="V81" i="7"/>
  <c r="V71" i="7"/>
  <c r="V45" i="7"/>
  <c r="V35" i="7"/>
  <c r="T70" i="4"/>
  <c r="AW69" i="4" s="1"/>
  <c r="T38" i="4"/>
  <c r="AW34" i="4" s="1"/>
  <c r="W21" i="4"/>
  <c r="AY21" i="4" s="1"/>
  <c r="V307" i="7"/>
  <c r="V272" i="7"/>
  <c r="V217" i="7"/>
  <c r="V142" i="7"/>
  <c r="V97" i="7"/>
  <c r="V41" i="7"/>
  <c r="V134" i="4"/>
  <c r="V124" i="4"/>
  <c r="T118" i="4"/>
  <c r="AW117" i="4" s="1"/>
  <c r="T128" i="4"/>
  <c r="T47" i="4"/>
  <c r="AW42" i="4" s="1"/>
  <c r="T57" i="4"/>
  <c r="AW52" i="4" s="1"/>
  <c r="T67" i="4"/>
  <c r="AW66" i="4" s="1"/>
  <c r="T15" i="4"/>
  <c r="AW15" i="4" s="1"/>
  <c r="T25" i="4"/>
  <c r="AW25" i="4" s="1"/>
  <c r="T35" i="4"/>
  <c r="AW31" i="4" s="1"/>
  <c r="T10" i="4"/>
  <c r="AW10" i="4" s="1"/>
  <c r="W38" i="4"/>
  <c r="AY34" i="4" s="1"/>
  <c r="W24" i="4"/>
  <c r="AY24" i="4" s="1"/>
  <c r="W14" i="4"/>
  <c r="AY14" i="4" s="1"/>
  <c r="W4" i="4"/>
  <c r="AY4" i="4" s="1"/>
  <c r="V320" i="7"/>
  <c r="V310" i="7"/>
  <c r="V300" i="7"/>
  <c r="V290" i="7"/>
  <c r="V265" i="7"/>
  <c r="V255" i="7"/>
  <c r="V245" i="7"/>
  <c r="V235" i="7"/>
  <c r="V210" i="7"/>
  <c r="V200" i="7"/>
  <c r="V190" i="7"/>
  <c r="V180" i="7"/>
  <c r="V155" i="7"/>
  <c r="V145" i="7"/>
  <c r="V135" i="7"/>
  <c r="V125" i="7"/>
  <c r="V100" i="7"/>
  <c r="V90" i="7"/>
  <c r="V80" i="7"/>
  <c r="V70" i="7"/>
  <c r="V44" i="7"/>
  <c r="V34" i="7"/>
  <c r="V133" i="4"/>
  <c r="V123" i="4"/>
  <c r="T119" i="4"/>
  <c r="AW118" i="4" s="1"/>
  <c r="T129" i="4"/>
  <c r="T48" i="4"/>
  <c r="AW43" i="4" s="1"/>
  <c r="T58" i="4"/>
  <c r="AW53" i="4" s="1"/>
  <c r="T68" i="4"/>
  <c r="AW67" i="4" s="1"/>
  <c r="T16" i="4"/>
  <c r="AW16" i="4" s="1"/>
  <c r="T26" i="4"/>
  <c r="AW26" i="4" s="1"/>
  <c r="T36" i="4"/>
  <c r="AW32" i="4" s="1"/>
  <c r="T9" i="4"/>
  <c r="AW9" i="4" s="1"/>
  <c r="V63" i="4"/>
  <c r="V60" i="4"/>
  <c r="W30" i="4"/>
  <c r="AY63" i="4" s="1"/>
  <c r="W37" i="4"/>
  <c r="AY33" i="4" s="1"/>
  <c r="W23" i="4"/>
  <c r="AY23" i="4" s="1"/>
  <c r="W13" i="4"/>
  <c r="AY13" i="4" s="1"/>
  <c r="V319" i="7"/>
  <c r="V309" i="7"/>
  <c r="V299" i="7"/>
  <c r="V289" i="7"/>
  <c r="V264" i="7"/>
  <c r="V254" i="7"/>
  <c r="V244" i="7"/>
  <c r="V234" i="7"/>
  <c r="V209" i="7"/>
  <c r="V199" i="7"/>
  <c r="V189" i="7"/>
  <c r="V179" i="7"/>
  <c r="V154" i="7"/>
  <c r="V144" i="7"/>
  <c r="V134" i="7"/>
  <c r="V124" i="7"/>
  <c r="V99" i="7"/>
  <c r="V89" i="7"/>
  <c r="V79" i="7"/>
  <c r="V69" i="7"/>
  <c r="V43" i="7"/>
  <c r="V33" i="7"/>
  <c r="T50" i="4"/>
  <c r="AW45" i="4" s="1"/>
  <c r="V132" i="4"/>
  <c r="V122" i="4"/>
  <c r="T120" i="4"/>
  <c r="AW119" i="4" s="1"/>
  <c r="T130" i="4"/>
  <c r="T49" i="4"/>
  <c r="AW44" i="4" s="1"/>
  <c r="T59" i="4"/>
  <c r="AW57" i="4" s="1"/>
  <c r="T69" i="4"/>
  <c r="AW68" i="4" s="1"/>
  <c r="T17" i="4"/>
  <c r="AW17" i="4" s="1"/>
  <c r="T27" i="4"/>
  <c r="AW27" i="4" s="1"/>
  <c r="T37" i="4"/>
  <c r="AW33" i="4" s="1"/>
  <c r="T8" i="4"/>
  <c r="AW8" i="4" s="1"/>
  <c r="V30" i="4"/>
  <c r="W36" i="4"/>
  <c r="AY32" i="4" s="1"/>
  <c r="W22" i="4"/>
  <c r="AY22" i="4" s="1"/>
  <c r="W12" i="4"/>
  <c r="AY12" i="4" s="1"/>
  <c r="V318" i="7"/>
  <c r="V308" i="7"/>
  <c r="V298" i="7"/>
  <c r="V288" i="7"/>
  <c r="V263" i="7"/>
  <c r="V253" i="7"/>
  <c r="V243" i="7"/>
  <c r="V233" i="7"/>
  <c r="V208" i="7"/>
  <c r="V198" i="7"/>
  <c r="V188" i="7"/>
  <c r="V178" i="7"/>
  <c r="V153" i="7"/>
  <c r="V143" i="7"/>
  <c r="V133" i="7"/>
  <c r="V123" i="7"/>
  <c r="V98" i="7"/>
  <c r="V88" i="7"/>
  <c r="V78" i="7"/>
  <c r="V68" i="7"/>
  <c r="V42" i="7"/>
  <c r="V32" i="7"/>
  <c r="T131" i="4"/>
  <c r="T7" i="4"/>
  <c r="AW7" i="4" s="1"/>
  <c r="V327" i="7"/>
  <c r="V242" i="7"/>
  <c r="V187" i="7"/>
  <c r="V107" i="7"/>
  <c r="V77" i="7"/>
  <c r="V130" i="4"/>
  <c r="V120" i="4"/>
  <c r="T122" i="4"/>
  <c r="T132" i="4"/>
  <c r="T51" i="4"/>
  <c r="AW46" i="4" s="1"/>
  <c r="T61" i="4"/>
  <c r="AW59" i="4" s="1"/>
  <c r="T71" i="4"/>
  <c r="AW70" i="4" s="1"/>
  <c r="T19" i="4"/>
  <c r="AW19" i="4" s="1"/>
  <c r="T29" i="4"/>
  <c r="AW55" i="4" s="1"/>
  <c r="T39" i="4"/>
  <c r="AW35" i="4" s="1"/>
  <c r="T6" i="4"/>
  <c r="AW6" i="4" s="1"/>
  <c r="V59" i="4"/>
  <c r="W29" i="4"/>
  <c r="AY55" i="4" s="1"/>
  <c r="W34" i="4"/>
  <c r="AY30" i="4" s="1"/>
  <c r="W20" i="4"/>
  <c r="AY20" i="4" s="1"/>
  <c r="W10" i="4"/>
  <c r="AY10" i="4" s="1"/>
  <c r="V326" i="7"/>
  <c r="V316" i="7"/>
  <c r="V306" i="7"/>
  <c r="V296" i="7"/>
  <c r="V271" i="7"/>
  <c r="V261" i="7"/>
  <c r="V251" i="7"/>
  <c r="V241" i="7"/>
  <c r="V216" i="7"/>
  <c r="V206" i="7"/>
  <c r="V196" i="7"/>
  <c r="V186" i="7"/>
  <c r="V161" i="7"/>
  <c r="V151" i="7"/>
  <c r="V141" i="7"/>
  <c r="V131" i="7"/>
  <c r="V106" i="7"/>
  <c r="V96" i="7"/>
  <c r="V86" i="7"/>
  <c r="V76" i="7"/>
  <c r="V50" i="7"/>
  <c r="V40" i="7"/>
  <c r="V129" i="4"/>
  <c r="V119" i="4"/>
  <c r="T123" i="4"/>
  <c r="T133" i="4"/>
  <c r="T52" i="4"/>
  <c r="AW47" i="4" s="1"/>
  <c r="T62" i="4"/>
  <c r="AW60" i="4" s="1"/>
  <c r="T72" i="4"/>
  <c r="AW71" i="4" s="1"/>
  <c r="T20" i="4"/>
  <c r="AW20" i="4" s="1"/>
  <c r="T30" i="4"/>
  <c r="AW63" i="4" s="1"/>
  <c r="T40" i="4"/>
  <c r="AW36" i="4" s="1"/>
  <c r="T5" i="4"/>
  <c r="AW5" i="4" s="1"/>
  <c r="V62" i="4"/>
  <c r="X62" i="4" s="1"/>
  <c r="V29" i="4"/>
  <c r="W44" i="4"/>
  <c r="AY39" i="4" s="1"/>
  <c r="W33" i="4"/>
  <c r="AY29" i="4" s="1"/>
  <c r="W19" i="4"/>
  <c r="AY19" i="4" s="1"/>
  <c r="W9" i="4"/>
  <c r="AY9" i="4" s="1"/>
  <c r="V325" i="7"/>
  <c r="V315" i="7"/>
  <c r="V305" i="7"/>
  <c r="V295" i="7"/>
  <c r="V270" i="7"/>
  <c r="V260" i="7"/>
  <c r="V250" i="7"/>
  <c r="V240" i="7"/>
  <c r="V215" i="7"/>
  <c r="V205" i="7"/>
  <c r="V195" i="7"/>
  <c r="V185" i="7"/>
  <c r="V160" i="7"/>
  <c r="V140" i="7"/>
  <c r="V150" i="7"/>
  <c r="V130" i="7"/>
  <c r="V105" i="7"/>
  <c r="V95" i="7"/>
  <c r="V85" i="7"/>
  <c r="V75" i="7"/>
  <c r="V39" i="7"/>
  <c r="V49" i="7"/>
  <c r="G9" i="3"/>
  <c r="L9" i="3" s="1"/>
  <c r="G5" i="3"/>
  <c r="L5" i="3" s="1"/>
  <c r="G11" i="3"/>
  <c r="L11" i="3" s="1"/>
  <c r="G6" i="3"/>
  <c r="L6" i="3" s="1"/>
  <c r="G21" i="3"/>
  <c r="L21" i="3" s="1"/>
  <c r="G17" i="3"/>
  <c r="L17" i="3" s="1"/>
  <c r="G18" i="3"/>
  <c r="L18" i="3" s="1"/>
  <c r="L26" i="3"/>
  <c r="L24" i="3"/>
  <c r="L25" i="3"/>
  <c r="L22" i="3"/>
  <c r="V73" i="4"/>
  <c r="X73" i="4" s="1"/>
  <c r="V72" i="4"/>
  <c r="X72" i="4" s="1"/>
  <c r="V65" i="4"/>
  <c r="X65" i="4" s="1"/>
  <c r="V58" i="4"/>
  <c r="X58" i="4" s="1"/>
  <c r="V71" i="4"/>
  <c r="X71" i="4" s="1"/>
  <c r="V66" i="4"/>
  <c r="V70" i="4"/>
  <c r="X70" i="4" s="1"/>
  <c r="V69" i="4"/>
  <c r="X69" i="4" s="1"/>
  <c r="V68" i="4"/>
  <c r="X68" i="4" s="1"/>
  <c r="V67" i="4"/>
  <c r="X67" i="4" s="1"/>
  <c r="V32" i="4"/>
  <c r="X32" i="4" s="1"/>
  <c r="G3" i="3"/>
  <c r="V5" i="4"/>
  <c r="X5" i="4" s="1"/>
  <c r="V11" i="4"/>
  <c r="X11" i="4" s="1"/>
  <c r="V17" i="4"/>
  <c r="V23" i="4"/>
  <c r="V33" i="4"/>
  <c r="X33" i="4" s="1"/>
  <c r="V39" i="4"/>
  <c r="X39" i="4" s="1"/>
  <c r="V46" i="4"/>
  <c r="V21" i="4"/>
  <c r="X21" i="4" s="1"/>
  <c r="V37" i="4"/>
  <c r="V52" i="4"/>
  <c r="X52" i="4" s="1"/>
  <c r="V24" i="4"/>
  <c r="V47" i="4"/>
  <c r="V56" i="4"/>
  <c r="V53" i="4"/>
  <c r="V50" i="4"/>
  <c r="V4" i="4"/>
  <c r="Z4" i="4" s="1"/>
  <c r="V10" i="4"/>
  <c r="X10" i="4" s="1"/>
  <c r="V16" i="4"/>
  <c r="V38" i="4"/>
  <c r="V45" i="4"/>
  <c r="X45" i="4" s="1"/>
  <c r="V9" i="4"/>
  <c r="X9" i="4" s="1"/>
  <c r="V15" i="4"/>
  <c r="X15" i="4" s="1"/>
  <c r="V27" i="4"/>
  <c r="X27" i="4" s="1"/>
  <c r="V44" i="4"/>
  <c r="X44" i="4" s="1"/>
  <c r="V49" i="4"/>
  <c r="V12" i="4"/>
  <c r="X12" i="4" s="1"/>
  <c r="V18" i="4"/>
  <c r="X18" i="4" s="1"/>
  <c r="V40" i="4"/>
  <c r="X40" i="4" s="1"/>
  <c r="V57" i="4"/>
  <c r="V54" i="4"/>
  <c r="X54" i="4" s="1"/>
  <c r="V51" i="4"/>
  <c r="X51" i="4" s="1"/>
  <c r="V48" i="4"/>
  <c r="V14" i="4"/>
  <c r="V20" i="4"/>
  <c r="V26" i="4"/>
  <c r="X26" i="4" s="1"/>
  <c r="V36" i="4"/>
  <c r="V42" i="4"/>
  <c r="X42" i="4" s="1"/>
  <c r="T4" i="4"/>
  <c r="AW4" i="4" s="1"/>
  <c r="V13" i="4"/>
  <c r="V19" i="4"/>
  <c r="X19" i="4" s="1"/>
  <c r="V25" i="4"/>
  <c r="X25" i="4" s="1"/>
  <c r="V35" i="4"/>
  <c r="X35" i="4" s="1"/>
  <c r="V41" i="4"/>
  <c r="V55" i="4"/>
  <c r="X55" i="4" s="1"/>
  <c r="V6" i="4"/>
  <c r="V34" i="4"/>
  <c r="G2" i="3"/>
  <c r="S321" i="7"/>
  <c r="S318" i="7"/>
  <c r="S315" i="7"/>
  <c r="S312" i="7"/>
  <c r="S309" i="7"/>
  <c r="S306" i="7"/>
  <c r="S303" i="7"/>
  <c r="S300" i="7"/>
  <c r="S297" i="7"/>
  <c r="S294" i="7"/>
  <c r="S291" i="7"/>
  <c r="S319" i="7"/>
  <c r="S316" i="7"/>
  <c r="S313" i="7"/>
  <c r="S307" i="7"/>
  <c r="S292" i="7"/>
  <c r="S325" i="7"/>
  <c r="S270" i="7"/>
  <c r="S267" i="7"/>
  <c r="S264" i="7"/>
  <c r="S261" i="7"/>
  <c r="S258" i="7"/>
  <c r="S255" i="7"/>
  <c r="S252" i="7"/>
  <c r="S249" i="7"/>
  <c r="S248" i="7"/>
  <c r="S245" i="7"/>
  <c r="S244" i="7"/>
  <c r="S241" i="7"/>
  <c r="S238" i="7"/>
  <c r="S236" i="7"/>
  <c r="S235" i="7"/>
  <c r="S322" i="7"/>
  <c r="S310" i="7"/>
  <c r="S304" i="7"/>
  <c r="S301" i="7"/>
  <c r="S298" i="7"/>
  <c r="S295" i="7"/>
  <c r="S327" i="7"/>
  <c r="S324" i="7"/>
  <c r="S271" i="7"/>
  <c r="S268" i="7"/>
  <c r="S265" i="7"/>
  <c r="S262" i="7"/>
  <c r="S259" i="7"/>
  <c r="S256" i="7"/>
  <c r="S253" i="7"/>
  <c r="S250" i="7"/>
  <c r="S246" i="7"/>
  <c r="S242" i="7"/>
  <c r="S239" i="7"/>
  <c r="S233" i="7"/>
  <c r="S320" i="7"/>
  <c r="S317" i="7"/>
  <c r="S314" i="7"/>
  <c r="S311" i="7"/>
  <c r="S289" i="7"/>
  <c r="S263" i="7"/>
  <c r="S243" i="7"/>
  <c r="S323" i="7"/>
  <c r="S308" i="7"/>
  <c r="S288" i="7"/>
  <c r="S240" i="7"/>
  <c r="S305" i="7"/>
  <c r="S296" i="7"/>
  <c r="S290" i="7"/>
  <c r="S266" i="7"/>
  <c r="S257" i="7"/>
  <c r="S247" i="7"/>
  <c r="S237" i="7"/>
  <c r="S234" i="7"/>
  <c r="S299" i="7"/>
  <c r="S269" i="7"/>
  <c r="S260" i="7"/>
  <c r="S326" i="7"/>
  <c r="S302" i="7"/>
  <c r="S293" i="7"/>
  <c r="S272" i="7"/>
  <c r="S254" i="7"/>
  <c r="S251" i="7"/>
  <c r="G7" i="3"/>
  <c r="G13" i="3"/>
  <c r="G4" i="3"/>
  <c r="G8" i="3"/>
  <c r="G10" i="3"/>
  <c r="G14" i="3"/>
  <c r="G19" i="3"/>
  <c r="S38" i="7"/>
  <c r="S125" i="7"/>
  <c r="S185" i="7"/>
  <c r="S51" i="7"/>
  <c r="S71" i="7"/>
  <c r="S77" i="7"/>
  <c r="S92" i="7"/>
  <c r="S100" i="7"/>
  <c r="S101" i="7"/>
  <c r="S134" i="7"/>
  <c r="S41" i="7"/>
  <c r="S152" i="7"/>
  <c r="S178" i="7"/>
  <c r="S42" i="7"/>
  <c r="S96" i="7"/>
  <c r="S194" i="7"/>
  <c r="G16" i="3"/>
  <c r="G20" i="3"/>
  <c r="S33" i="7"/>
  <c r="S47" i="7"/>
  <c r="S73" i="7"/>
  <c r="S78" i="7"/>
  <c r="S84" i="7"/>
  <c r="S85" i="7"/>
  <c r="S129" i="7"/>
  <c r="S143" i="7"/>
  <c r="S182" i="7"/>
  <c r="S183" i="7"/>
  <c r="S190" i="7"/>
  <c r="S192" i="7"/>
  <c r="S204" i="7"/>
  <c r="S207" i="7"/>
  <c r="S216" i="7"/>
  <c r="S209" i="7"/>
  <c r="S205" i="7"/>
  <c r="S198" i="7"/>
  <c r="S195" i="7"/>
  <c r="S189" i="7"/>
  <c r="S184" i="7"/>
  <c r="S156" i="7"/>
  <c r="S150" i="7"/>
  <c r="S142" i="7"/>
  <c r="S136" i="7"/>
  <c r="S130" i="7"/>
  <c r="S124" i="7"/>
  <c r="S104" i="7"/>
  <c r="S95" i="7"/>
  <c r="S94" i="7"/>
  <c r="S93" i="7"/>
  <c r="S81" i="7"/>
  <c r="S49" i="7"/>
  <c r="S45" i="7"/>
  <c r="S217" i="7"/>
  <c r="S214" i="7"/>
  <c r="S208" i="7"/>
  <c r="S202" i="7"/>
  <c r="S199" i="7"/>
  <c r="S196" i="7"/>
  <c r="S158" i="7"/>
  <c r="S149" i="7"/>
  <c r="S135" i="7"/>
  <c r="S133" i="7"/>
  <c r="S131" i="7"/>
  <c r="S107" i="7"/>
  <c r="S105" i="7"/>
  <c r="S102" i="7"/>
  <c r="S83" i="7"/>
  <c r="S76" i="7"/>
  <c r="S48" i="7"/>
  <c r="S44" i="7"/>
  <c r="S40" i="7"/>
  <c r="S36" i="7"/>
  <c r="S32" i="7"/>
  <c r="S215" i="7"/>
  <c r="S211" i="7"/>
  <c r="S206" i="7"/>
  <c r="S197" i="7"/>
  <c r="S191" i="7"/>
  <c r="S162" i="7"/>
  <c r="S160" i="7"/>
  <c r="S155" i="7"/>
  <c r="S153" i="7"/>
  <c r="S151" i="7"/>
  <c r="S146" i="7"/>
  <c r="S144" i="7"/>
  <c r="S128" i="7"/>
  <c r="S126" i="7"/>
  <c r="S99" i="7"/>
  <c r="S97" i="7"/>
  <c r="S91" i="7"/>
  <c r="S82" i="7"/>
  <c r="S80" i="7"/>
  <c r="S72" i="7"/>
  <c r="S70" i="7"/>
  <c r="S50" i="7"/>
  <c r="S46" i="7"/>
  <c r="S43" i="7"/>
  <c r="S39" i="7"/>
  <c r="S35" i="7"/>
  <c r="S212" i="7"/>
  <c r="S203" i="7"/>
  <c r="S200" i="7"/>
  <c r="S193" i="7"/>
  <c r="S188" i="7"/>
  <c r="S186" i="7"/>
  <c r="S180" i="7"/>
  <c r="S148" i="7"/>
  <c r="S141" i="7"/>
  <c r="S139" i="7"/>
  <c r="S137" i="7"/>
  <c r="S123" i="7"/>
  <c r="S89" i="7"/>
  <c r="S79" i="7"/>
  <c r="S74" i="7"/>
  <c r="S68" i="7"/>
  <c r="S145" i="7"/>
  <c r="S161" i="7"/>
  <c r="S179" i="7"/>
  <c r="S69" i="7"/>
  <c r="S75" i="7"/>
  <c r="S98" i="7"/>
  <c r="S132" i="7"/>
  <c r="S140" i="7"/>
  <c r="S147" i="7"/>
  <c r="S210" i="7"/>
  <c r="S90" i="7"/>
  <c r="S106" i="7"/>
  <c r="S127" i="7"/>
  <c r="S154" i="7"/>
  <c r="S181" i="7"/>
  <c r="S187" i="7"/>
  <c r="S213" i="7"/>
  <c r="S34" i="7"/>
  <c r="S37" i="7"/>
  <c r="S86" i="7"/>
  <c r="S87" i="7"/>
  <c r="S88" i="7"/>
  <c r="S103" i="7"/>
  <c r="S138" i="7"/>
  <c r="S157" i="7"/>
  <c r="S159" i="7"/>
  <c r="S201" i="7"/>
  <c r="B5" i="4"/>
  <c r="G12" i="3"/>
  <c r="G15" i="3"/>
  <c r="AA106" i="4" l="1"/>
  <c r="AY105" i="4"/>
  <c r="AA107" i="4"/>
  <c r="AY106" i="4"/>
  <c r="AA95" i="4"/>
  <c r="AY94" i="4"/>
  <c r="Z20" i="7"/>
  <c r="AA20" i="7" s="1"/>
  <c r="AN20" i="7" s="1"/>
  <c r="AQ20" i="7"/>
  <c r="AO20" i="7"/>
  <c r="AP20" i="7" a="1"/>
  <c r="AP20" i="7" s="1"/>
  <c r="Z23" i="7"/>
  <c r="AA23" i="7" s="1"/>
  <c r="AQ23" i="7"/>
  <c r="AO23" i="7"/>
  <c r="AP23" i="7" a="1"/>
  <c r="AP23" i="7" s="1"/>
  <c r="AQ97" i="7"/>
  <c r="Z97" i="7"/>
  <c r="AA97" i="7" s="1"/>
  <c r="AN97" i="7" s="1"/>
  <c r="AO97" i="7"/>
  <c r="AP97" i="7" a="1"/>
  <c r="AP97" i="7" s="1"/>
  <c r="AQ191" i="7"/>
  <c r="Z191" i="7"/>
  <c r="AA191" i="7" s="1"/>
  <c r="AO191" i="7"/>
  <c r="AP191" i="7" a="1"/>
  <c r="AP191" i="7" s="1"/>
  <c r="AP45" i="7" a="1"/>
  <c r="AP45" i="7" s="1"/>
  <c r="AO45" i="7"/>
  <c r="Z45" i="7"/>
  <c r="AA45" i="7" s="1"/>
  <c r="AN45" i="7" s="1"/>
  <c r="AQ45" i="7"/>
  <c r="AQ198" i="7"/>
  <c r="AO198" i="7"/>
  <c r="Z198" i="7"/>
  <c r="AA198" i="7" s="1"/>
  <c r="AN198" i="7" s="1"/>
  <c r="AP198" i="7" a="1"/>
  <c r="AP198" i="7" s="1"/>
  <c r="Z293" i="7"/>
  <c r="AA293" i="7" s="1"/>
  <c r="AN293" i="7" s="1"/>
  <c r="AO293" i="7"/>
  <c r="AQ293" i="7"/>
  <c r="AP293" i="7" a="1"/>
  <c r="AP293" i="7" s="1"/>
  <c r="AO124" i="7"/>
  <c r="AQ124" i="7"/>
  <c r="AP124" i="7" a="1"/>
  <c r="AP124" i="7" s="1"/>
  <c r="Z124" i="7"/>
  <c r="AA124" i="7" s="1"/>
  <c r="AN124" i="7" s="1"/>
  <c r="AO43" i="7"/>
  <c r="Z43" i="7"/>
  <c r="AA43" i="7" s="1"/>
  <c r="AN43" i="7" s="1"/>
  <c r="AP43" i="7" a="1"/>
  <c r="AP43" i="7" s="1"/>
  <c r="AQ43" i="7"/>
  <c r="Z36" i="7"/>
  <c r="AA36" i="7" s="1"/>
  <c r="AN36" i="7" s="1"/>
  <c r="AP36" i="7" a="1"/>
  <c r="AP36" i="7" s="1"/>
  <c r="AO36" i="7"/>
  <c r="AQ36" i="7"/>
  <c r="AQ186" i="7"/>
  <c r="Z186" i="7"/>
  <c r="AA186" i="7" s="1"/>
  <c r="AN186" i="7" s="1"/>
  <c r="AO186" i="7"/>
  <c r="AP186" i="7" a="1"/>
  <c r="AP186" i="7" s="1"/>
  <c r="Z14" i="7"/>
  <c r="AA14" i="7" s="1"/>
  <c r="AN14" i="7" s="1"/>
  <c r="AQ14" i="7"/>
  <c r="Z21" i="7"/>
  <c r="AA21" i="7" s="1"/>
  <c r="AN21" i="7" s="1"/>
  <c r="AQ21" i="7"/>
  <c r="AO21" i="7"/>
  <c r="AP21" i="7" a="1"/>
  <c r="AP21" i="7" s="1"/>
  <c r="AQ215" i="7"/>
  <c r="AP215" i="7" a="1"/>
  <c r="AP215" i="7" s="1"/>
  <c r="AO215" i="7"/>
  <c r="Z215" i="7"/>
  <c r="AA215" i="7" s="1"/>
  <c r="AN215" i="7" s="1"/>
  <c r="Z324" i="7"/>
  <c r="AA324" i="7" s="1"/>
  <c r="AN324" i="7" s="1"/>
  <c r="AO324" i="7"/>
  <c r="AP324" i="7" a="1"/>
  <c r="AP324" i="7" s="1"/>
  <c r="AQ324" i="7"/>
  <c r="Z76" i="7"/>
  <c r="AA76" i="7" s="1"/>
  <c r="AO76" i="7"/>
  <c r="AQ76" i="7"/>
  <c r="AP76" i="7" a="1"/>
  <c r="AP76" i="7" s="1"/>
  <c r="AQ147" i="7"/>
  <c r="Z147" i="7"/>
  <c r="AA147" i="7" s="1"/>
  <c r="AN147" i="7" s="1"/>
  <c r="AP147" i="7" a="1"/>
  <c r="AP147" i="7" s="1"/>
  <c r="AO147" i="7"/>
  <c r="AP251" i="7" a="1"/>
  <c r="AP251" i="7" s="1"/>
  <c r="AO251" i="7"/>
  <c r="Z251" i="7"/>
  <c r="AA251" i="7" s="1"/>
  <c r="AQ251" i="7"/>
  <c r="AP305" i="7" a="1"/>
  <c r="AP305" i="7" s="1"/>
  <c r="AQ305" i="7"/>
  <c r="Z305" i="7"/>
  <c r="AA305" i="7" s="1"/>
  <c r="AN305" i="7" s="1"/>
  <c r="AO305" i="7"/>
  <c r="Z68" i="7"/>
  <c r="AA68" i="7" s="1"/>
  <c r="AN68" i="7" s="1"/>
  <c r="AQ68" i="7"/>
  <c r="AO68" i="7"/>
  <c r="AP68" i="7" a="1"/>
  <c r="AP68" i="7" s="1"/>
  <c r="AO32" i="7"/>
  <c r="AQ32" i="7"/>
  <c r="Z32" i="7"/>
  <c r="AA32" i="7" s="1"/>
  <c r="AN32" i="7" s="1"/>
  <c r="AP32" i="7" a="1"/>
  <c r="AP32" i="7" s="1"/>
  <c r="AP193" i="7" a="1"/>
  <c r="AP193" i="7" s="1"/>
  <c r="AQ193" i="7"/>
  <c r="Z193" i="7"/>
  <c r="AA193" i="7" s="1"/>
  <c r="AN193" i="7" s="1"/>
  <c r="AO193" i="7"/>
  <c r="AQ295" i="7"/>
  <c r="AP295" i="7" a="1"/>
  <c r="AP295" i="7" s="1"/>
  <c r="Z295" i="7"/>
  <c r="AA295" i="7" s="1"/>
  <c r="AN295" i="7" s="1"/>
  <c r="AO295" i="7"/>
  <c r="AP266" i="7" a="1"/>
  <c r="AP266" i="7" s="1"/>
  <c r="Z266" i="7"/>
  <c r="AA266" i="7" s="1"/>
  <c r="AN266" i="7" s="1"/>
  <c r="AQ266" i="7"/>
  <c r="AO266" i="7"/>
  <c r="AP265" i="7" a="1"/>
  <c r="AP265" i="7" s="1"/>
  <c r="AO265" i="7"/>
  <c r="AQ265" i="7"/>
  <c r="Z265" i="7"/>
  <c r="AA265" i="7" s="1"/>
  <c r="AN265" i="7" s="1"/>
  <c r="Z217" i="7"/>
  <c r="AA217" i="7" s="1"/>
  <c r="AN217" i="7" s="1"/>
  <c r="AO217" i="7"/>
  <c r="AP217" i="7" a="1"/>
  <c r="AP217" i="7" s="1"/>
  <c r="AQ217" i="7"/>
  <c r="AP248" i="7" a="1"/>
  <c r="AP248" i="7" s="1"/>
  <c r="Z248" i="7"/>
  <c r="AA248" i="7" s="1"/>
  <c r="AN248" i="7" s="1"/>
  <c r="AO248" i="7"/>
  <c r="AQ248" i="7"/>
  <c r="AP267" i="7" a="1"/>
  <c r="AP267" i="7" s="1"/>
  <c r="AQ267" i="7"/>
  <c r="AO267" i="7"/>
  <c r="Z267" i="7"/>
  <c r="AA267" i="7" s="1"/>
  <c r="AN267" i="7" s="1"/>
  <c r="AP205" i="7" a="1"/>
  <c r="AP205" i="7" s="1"/>
  <c r="AQ205" i="7"/>
  <c r="Z205" i="7"/>
  <c r="AA205" i="7" s="1"/>
  <c r="AN205" i="7" s="1"/>
  <c r="AO205" i="7"/>
  <c r="AP159" i="7" a="1"/>
  <c r="AP159" i="7" s="1"/>
  <c r="AO159" i="7"/>
  <c r="Z159" i="7"/>
  <c r="AA159" i="7" s="1"/>
  <c r="AN159" i="7" s="1"/>
  <c r="AQ159" i="7"/>
  <c r="AQ190" i="7"/>
  <c r="Z190" i="7"/>
  <c r="AA190" i="7" s="1"/>
  <c r="AN190" i="7" s="1"/>
  <c r="AO190" i="7"/>
  <c r="AP190" i="7" a="1"/>
  <c r="AP190" i="7" s="1"/>
  <c r="AQ297" i="7"/>
  <c r="AO297" i="7"/>
  <c r="AP297" i="7" a="1"/>
  <c r="AP297" i="7" s="1"/>
  <c r="Z297" i="7"/>
  <c r="AA297" i="7" s="1"/>
  <c r="AN297" i="7" s="1"/>
  <c r="AQ289" i="7"/>
  <c r="AO289" i="7"/>
  <c r="AP289" i="7" a="1"/>
  <c r="AP289" i="7" s="1"/>
  <c r="Z289" i="7"/>
  <c r="AA289" i="7" s="1"/>
  <c r="AN289" i="7" s="1"/>
  <c r="AP317" i="7" a="1"/>
  <c r="AP317" i="7" s="1"/>
  <c r="AO317" i="7"/>
  <c r="Z317" i="7"/>
  <c r="AA317" i="7" s="1"/>
  <c r="AN317" i="7" s="1"/>
  <c r="AQ317" i="7"/>
  <c r="Z48" i="7"/>
  <c r="AA48" i="7" s="1"/>
  <c r="AN48" i="7" s="1"/>
  <c r="AO48" i="7"/>
  <c r="AP48" i="7" a="1"/>
  <c r="AP48" i="7" s="1"/>
  <c r="AQ48" i="7"/>
  <c r="AQ102" i="7"/>
  <c r="AO102" i="7"/>
  <c r="AP102" i="7" a="1"/>
  <c r="AP102" i="7" s="1"/>
  <c r="Z102" i="7"/>
  <c r="AA102" i="7" s="1"/>
  <c r="AN102" i="7" s="1"/>
  <c r="Z29" i="7"/>
  <c r="AA29" i="7" s="1"/>
  <c r="AQ29" i="7"/>
  <c r="AO29" i="7"/>
  <c r="AP29" i="7" a="1"/>
  <c r="AP29" i="7" s="1"/>
  <c r="Z34" i="7"/>
  <c r="AA34" i="7" s="1"/>
  <c r="AN34" i="7" s="1"/>
  <c r="AQ34" i="7"/>
  <c r="AO34" i="7"/>
  <c r="AP34" i="7" a="1"/>
  <c r="AP34" i="7" s="1"/>
  <c r="AQ100" i="7"/>
  <c r="Z100" i="7"/>
  <c r="AA100" i="7" s="1"/>
  <c r="AN100" i="7" s="1"/>
  <c r="AP100" i="7" a="1"/>
  <c r="AP100" i="7" s="1"/>
  <c r="AO100" i="7"/>
  <c r="Z196" i="7"/>
  <c r="AA196" i="7" s="1"/>
  <c r="AN196" i="7" s="1"/>
  <c r="AO196" i="7"/>
  <c r="AP196" i="7" a="1"/>
  <c r="AP196" i="7" s="1"/>
  <c r="AQ196" i="7"/>
  <c r="AQ244" i="7"/>
  <c r="AP244" i="7" a="1"/>
  <c r="AP244" i="7" s="1"/>
  <c r="Z244" i="7"/>
  <c r="AA244" i="7" s="1"/>
  <c r="AN244" i="7" s="1"/>
  <c r="AO244" i="7"/>
  <c r="AQ85" i="7"/>
  <c r="AP85" i="7" a="1"/>
  <c r="AP85" i="7" s="1"/>
  <c r="AO85" i="7"/>
  <c r="Z85" i="7"/>
  <c r="AA85" i="7" s="1"/>
  <c r="AN85" i="7" s="1"/>
  <c r="Z271" i="7"/>
  <c r="AA271" i="7" s="1"/>
  <c r="AN271" i="7" s="1"/>
  <c r="AP271" i="7" a="1"/>
  <c r="AP271" i="7" s="1"/>
  <c r="AO271" i="7"/>
  <c r="AQ271" i="7"/>
  <c r="AO298" i="7"/>
  <c r="Z298" i="7"/>
  <c r="AA298" i="7" s="1"/>
  <c r="AN298" i="7" s="1"/>
  <c r="AQ298" i="7"/>
  <c r="AP298" i="7" a="1"/>
  <c r="AP298" i="7" s="1"/>
  <c r="AQ143" i="7"/>
  <c r="Z143" i="7"/>
  <c r="AA143" i="7" s="1"/>
  <c r="AN143" i="7" s="1"/>
  <c r="AO143" i="7"/>
  <c r="AP143" i="7" a="1"/>
  <c r="AP143" i="7" s="1"/>
  <c r="AP234" i="7" a="1"/>
  <c r="AP234" i="7" s="1"/>
  <c r="AQ234" i="7"/>
  <c r="AO234" i="7"/>
  <c r="Z234" i="7"/>
  <c r="AA234" i="7" s="1"/>
  <c r="AN234" i="7" s="1"/>
  <c r="AP145" i="7" a="1"/>
  <c r="AP145" i="7" s="1"/>
  <c r="Z145" i="7"/>
  <c r="AA145" i="7" s="1"/>
  <c r="AN145" i="7" s="1"/>
  <c r="AQ145" i="7"/>
  <c r="AO145" i="7"/>
  <c r="Z162" i="7"/>
  <c r="AA162" i="7" s="1"/>
  <c r="AO162" i="7"/>
  <c r="AP162" i="7" a="1"/>
  <c r="AP162" i="7" s="1"/>
  <c r="AQ162" i="7"/>
  <c r="AQ252" i="7"/>
  <c r="AP252" i="7" a="1"/>
  <c r="AP252" i="7" s="1"/>
  <c r="Z252" i="7"/>
  <c r="AA252" i="7" s="1"/>
  <c r="AN252" i="7" s="1"/>
  <c r="AO252" i="7"/>
  <c r="AQ299" i="7"/>
  <c r="Z299" i="7"/>
  <c r="AA299" i="7" s="1"/>
  <c r="AN299" i="7" s="1"/>
  <c r="AO299" i="7"/>
  <c r="AP299" i="7" a="1"/>
  <c r="AP299" i="7" s="1"/>
  <c r="AP291" i="7" a="1"/>
  <c r="AP291" i="7" s="1"/>
  <c r="Z291" i="7"/>
  <c r="AA291" i="7" s="1"/>
  <c r="AN291" i="7" s="1"/>
  <c r="AO291" i="7"/>
  <c r="AQ291" i="7"/>
  <c r="AQ319" i="7"/>
  <c r="AO319" i="7"/>
  <c r="Z319" i="7"/>
  <c r="AA319" i="7" s="1"/>
  <c r="AN319" i="7" s="1"/>
  <c r="AP319" i="7" a="1"/>
  <c r="AP319" i="7" s="1"/>
  <c r="AQ258" i="7"/>
  <c r="Z258" i="7"/>
  <c r="AA258" i="7" s="1"/>
  <c r="AN258" i="7" s="1"/>
  <c r="AO258" i="7"/>
  <c r="AP258" i="7" a="1"/>
  <c r="AP258" i="7" s="1"/>
  <c r="Z31" i="7"/>
  <c r="AA31" i="7" s="1"/>
  <c r="AQ31" i="7"/>
  <c r="AO31" i="7"/>
  <c r="AP31" i="7" a="1"/>
  <c r="AP31" i="7" s="1"/>
  <c r="AP246" i="7" a="1"/>
  <c r="AP246" i="7" s="1"/>
  <c r="AQ246" i="7"/>
  <c r="Z246" i="7"/>
  <c r="AA246" i="7" s="1"/>
  <c r="AN246" i="7" s="1"/>
  <c r="AO246" i="7"/>
  <c r="X75" i="4"/>
  <c r="Z75" i="4"/>
  <c r="AQ250" i="7"/>
  <c r="Z250" i="7"/>
  <c r="AA250" i="7" s="1"/>
  <c r="AN250" i="7" s="1"/>
  <c r="AO250" i="7"/>
  <c r="AP250" i="7" a="1"/>
  <c r="AP250" i="7" s="1"/>
  <c r="AQ82" i="7"/>
  <c r="Z82" i="7"/>
  <c r="AA82" i="7" s="1"/>
  <c r="AN82" i="7" s="1"/>
  <c r="AO82" i="7"/>
  <c r="AP82" i="7" a="1"/>
  <c r="AP82" i="7" s="1"/>
  <c r="Z149" i="7"/>
  <c r="AA149" i="7" s="1"/>
  <c r="AN149" i="7" s="1"/>
  <c r="AP149" i="7" a="1"/>
  <c r="AP149" i="7" s="1"/>
  <c r="AQ149" i="7"/>
  <c r="AO149" i="7"/>
  <c r="AO92" i="7"/>
  <c r="Z92" i="7"/>
  <c r="AA92" i="7" s="1"/>
  <c r="AN92" i="7" s="1"/>
  <c r="AP92" i="7" a="1"/>
  <c r="AP92" i="7" s="1"/>
  <c r="AQ92" i="7"/>
  <c r="AQ140" i="7"/>
  <c r="AP140" i="7" a="1"/>
  <c r="AP140" i="7" s="1"/>
  <c r="Z140" i="7"/>
  <c r="AA140" i="7" s="1"/>
  <c r="AN140" i="7" s="1"/>
  <c r="AO140" i="7"/>
  <c r="Z204" i="7"/>
  <c r="AA204" i="7" s="1"/>
  <c r="AN204" i="7" s="1"/>
  <c r="AO204" i="7"/>
  <c r="AP204" i="7" a="1"/>
  <c r="AP204" i="7" s="1"/>
  <c r="AQ204" i="7"/>
  <c r="Z22" i="7"/>
  <c r="AA22" i="7" s="1"/>
  <c r="AQ22" i="7"/>
  <c r="AO22" i="7"/>
  <c r="AP22" i="7" a="1"/>
  <c r="AP22" i="7" s="1"/>
  <c r="Z84" i="7"/>
  <c r="AA84" i="7" s="1"/>
  <c r="AN84" i="7" s="1"/>
  <c r="AQ84" i="7"/>
  <c r="AP84" i="7" a="1"/>
  <c r="AP84" i="7" s="1"/>
  <c r="AO84" i="7"/>
  <c r="AQ127" i="7"/>
  <c r="AP127" i="7" a="1"/>
  <c r="AP127" i="7" s="1"/>
  <c r="AO127" i="7"/>
  <c r="Z127" i="7"/>
  <c r="AA127" i="7" s="1"/>
  <c r="AN127" i="7" s="1"/>
  <c r="AO188" i="7"/>
  <c r="AQ188" i="7"/>
  <c r="AP188" i="7" a="1"/>
  <c r="AP188" i="7" s="1"/>
  <c r="Z188" i="7"/>
  <c r="AA188" i="7" s="1"/>
  <c r="AN188" i="7" s="1"/>
  <c r="AP158" i="7" a="1"/>
  <c r="AP158" i="7" s="1"/>
  <c r="AQ158" i="7"/>
  <c r="Z158" i="7"/>
  <c r="AA158" i="7" s="1"/>
  <c r="AN158" i="7" s="1"/>
  <c r="AO158" i="7"/>
  <c r="Z50" i="7"/>
  <c r="AA50" i="7" s="1"/>
  <c r="AN50" i="7" s="1"/>
  <c r="AO50" i="7"/>
  <c r="AP50" i="7" a="1"/>
  <c r="AP50" i="7" s="1"/>
  <c r="AQ50" i="7"/>
  <c r="AQ81" i="7"/>
  <c r="AO81" i="7"/>
  <c r="Z81" i="7"/>
  <c r="AA81" i="7" s="1"/>
  <c r="AN81" i="7" s="1"/>
  <c r="AP81" i="7" a="1"/>
  <c r="AP81" i="7" s="1"/>
  <c r="Z17" i="7"/>
  <c r="AA17" i="7" s="1"/>
  <c r="AQ17" i="7"/>
  <c r="AO17" i="7"/>
  <c r="AP17" i="7" a="1"/>
  <c r="AP17" i="7" s="1"/>
  <c r="AO142" i="7"/>
  <c r="AP142" i="7" a="1"/>
  <c r="AP142" i="7" s="1"/>
  <c r="Z142" i="7"/>
  <c r="AA142" i="7" s="1"/>
  <c r="AN142" i="7" s="1"/>
  <c r="AQ142" i="7"/>
  <c r="AQ78" i="7"/>
  <c r="Z78" i="7"/>
  <c r="AA78" i="7" s="1"/>
  <c r="AN78" i="7" s="1"/>
  <c r="AO78" i="7"/>
  <c r="AP78" i="7" a="1"/>
  <c r="AP78" i="7" s="1"/>
  <c r="AQ95" i="7"/>
  <c r="AP95" i="7" a="1"/>
  <c r="AP95" i="7" s="1"/>
  <c r="AO95" i="7"/>
  <c r="Z95" i="7"/>
  <c r="AA95" i="7" s="1"/>
  <c r="AN95" i="7" s="1"/>
  <c r="AQ129" i="7"/>
  <c r="AP129" i="7" a="1"/>
  <c r="AP129" i="7" s="1"/>
  <c r="AO129" i="7"/>
  <c r="Z129" i="7"/>
  <c r="AA129" i="7" s="1"/>
  <c r="AN129" i="7" s="1"/>
  <c r="AP150" i="7" a="1"/>
  <c r="AP150" i="7" s="1"/>
  <c r="AQ150" i="7"/>
  <c r="Z150" i="7"/>
  <c r="AA150" i="7" s="1"/>
  <c r="AN150" i="7" s="1"/>
  <c r="AO150" i="7"/>
  <c r="AQ89" i="7"/>
  <c r="AP89" i="7" a="1"/>
  <c r="AP89" i="7" s="1"/>
  <c r="Z89" i="7"/>
  <c r="AA89" i="7" s="1"/>
  <c r="AN89" i="7" s="1"/>
  <c r="AO89" i="7"/>
  <c r="AQ131" i="7"/>
  <c r="AO131" i="7"/>
  <c r="AP131" i="7" a="1"/>
  <c r="AP131" i="7" s="1"/>
  <c r="Z131" i="7"/>
  <c r="AA131" i="7" s="1"/>
  <c r="AN131" i="7" s="1"/>
  <c r="AO35" i="7"/>
  <c r="Z35" i="7"/>
  <c r="AA35" i="7" s="1"/>
  <c r="AN35" i="7" s="1"/>
  <c r="AQ35" i="7"/>
  <c r="AP35" i="7" a="1"/>
  <c r="AP35" i="7" s="1"/>
  <c r="AQ309" i="7"/>
  <c r="AP309" i="7" a="1"/>
  <c r="AP309" i="7" s="1"/>
  <c r="Z309" i="7"/>
  <c r="AA309" i="7" s="1"/>
  <c r="AN309" i="7" s="1"/>
  <c r="AO309" i="7"/>
  <c r="AQ144" i="7"/>
  <c r="AO144" i="7"/>
  <c r="AP144" i="7" a="1"/>
  <c r="AP144" i="7" s="1"/>
  <c r="Z144" i="7"/>
  <c r="AA144" i="7" s="1"/>
  <c r="AN144" i="7" s="1"/>
  <c r="AQ318" i="7"/>
  <c r="Z318" i="7"/>
  <c r="AA318" i="7" s="1"/>
  <c r="AO318" i="7"/>
  <c r="AP318" i="7" a="1"/>
  <c r="AP318" i="7" s="1"/>
  <c r="AP260" i="7" a="1"/>
  <c r="AP260" i="7" s="1"/>
  <c r="Z260" i="7"/>
  <c r="AA260" i="7" s="1"/>
  <c r="AN260" i="7" s="1"/>
  <c r="AO260" i="7"/>
  <c r="AQ260" i="7"/>
  <c r="AQ70" i="7"/>
  <c r="AO70" i="7"/>
  <c r="AP70" i="7" a="1"/>
  <c r="AP70" i="7" s="1"/>
  <c r="Z70" i="7"/>
  <c r="AA70" i="7" s="1"/>
  <c r="AN70" i="7" s="1"/>
  <c r="AQ90" i="7"/>
  <c r="AO90" i="7"/>
  <c r="AP90" i="7" a="1"/>
  <c r="AP90" i="7" s="1"/>
  <c r="Z90" i="7"/>
  <c r="AA90" i="7" s="1"/>
  <c r="AN90" i="7" s="1"/>
  <c r="Z200" i="7"/>
  <c r="AA200" i="7" s="1"/>
  <c r="AN200" i="7" s="1"/>
  <c r="AP200" i="7" a="1"/>
  <c r="AP200" i="7" s="1"/>
  <c r="AO200" i="7"/>
  <c r="AQ200" i="7"/>
  <c r="Z30" i="7"/>
  <c r="AA30" i="7" s="1"/>
  <c r="AQ30" i="7"/>
  <c r="AO30" i="7"/>
  <c r="AP30" i="7" a="1"/>
  <c r="AP30" i="7" s="1"/>
  <c r="AP323" i="7" a="1"/>
  <c r="AP323" i="7" s="1"/>
  <c r="AO323" i="7"/>
  <c r="AQ323" i="7"/>
  <c r="Z323" i="7"/>
  <c r="AA323" i="7" s="1"/>
  <c r="AN323" i="7" s="1"/>
  <c r="Z41" i="7"/>
  <c r="AA41" i="7" s="1"/>
  <c r="AN41" i="7" s="1"/>
  <c r="AQ41" i="7"/>
  <c r="AP41" i="7" a="1"/>
  <c r="AP41" i="7" s="1"/>
  <c r="AO41" i="7"/>
  <c r="Z13" i="7"/>
  <c r="AA13" i="7" s="1"/>
  <c r="AQ13" i="7"/>
  <c r="AQ132" i="7"/>
  <c r="Z132" i="7"/>
  <c r="AA132" i="7" s="1"/>
  <c r="AN132" i="7" s="1"/>
  <c r="AO132" i="7"/>
  <c r="AP132" i="7" a="1"/>
  <c r="AP132" i="7" s="1"/>
  <c r="AQ314" i="7"/>
  <c r="Z314" i="7"/>
  <c r="AA314" i="7" s="1"/>
  <c r="AN314" i="7" s="1"/>
  <c r="AO314" i="7"/>
  <c r="AP314" i="7" a="1"/>
  <c r="AP314" i="7" s="1"/>
  <c r="AO71" i="7"/>
  <c r="Z71" i="7"/>
  <c r="AA71" i="7" s="1"/>
  <c r="AN71" i="7" s="1"/>
  <c r="AQ71" i="7"/>
  <c r="AP71" i="7" a="1"/>
  <c r="AP71" i="7" s="1"/>
  <c r="AP103" i="7" a="1"/>
  <c r="AP103" i="7" s="1"/>
  <c r="AO103" i="7"/>
  <c r="Z103" i="7"/>
  <c r="AA103" i="7" s="1"/>
  <c r="AN103" i="7" s="1"/>
  <c r="AQ103" i="7"/>
  <c r="AQ151" i="7"/>
  <c r="AP151" i="7" a="1"/>
  <c r="AP151" i="7" s="1"/>
  <c r="AO151" i="7"/>
  <c r="Z151" i="7"/>
  <c r="AA151" i="7" s="1"/>
  <c r="AN151" i="7" s="1"/>
  <c r="AQ133" i="7"/>
  <c r="AO133" i="7"/>
  <c r="Z133" i="7"/>
  <c r="AA133" i="7" s="1"/>
  <c r="AN133" i="7" s="1"/>
  <c r="AP133" i="7" a="1"/>
  <c r="AP133" i="7" s="1"/>
  <c r="AQ199" i="7"/>
  <c r="AP199" i="7" a="1"/>
  <c r="AP199" i="7" s="1"/>
  <c r="AO199" i="7"/>
  <c r="Z199" i="7"/>
  <c r="AA199" i="7" s="1"/>
  <c r="AN199" i="7" s="1"/>
  <c r="AQ249" i="7"/>
  <c r="AO249" i="7"/>
  <c r="AP249" i="7" a="1"/>
  <c r="AP249" i="7" s="1"/>
  <c r="Z249" i="7"/>
  <c r="AA249" i="7" s="1"/>
  <c r="AN249" i="7" s="1"/>
  <c r="AQ240" i="7"/>
  <c r="AP240" i="7" a="1"/>
  <c r="AP240" i="7" s="1"/>
  <c r="Z240" i="7"/>
  <c r="AA240" i="7" s="1"/>
  <c r="AN240" i="7" s="1"/>
  <c r="AO240" i="7"/>
  <c r="AP253" i="7" a="1"/>
  <c r="AP253" i="7" s="1"/>
  <c r="AO253" i="7"/>
  <c r="Z253" i="7"/>
  <c r="AA253" i="7" s="1"/>
  <c r="AN253" i="7" s="1"/>
  <c r="AQ253" i="7"/>
  <c r="AQ160" i="7"/>
  <c r="AO160" i="7"/>
  <c r="AP160" i="7" a="1"/>
  <c r="AP160" i="7" s="1"/>
  <c r="Z160" i="7"/>
  <c r="AA160" i="7" s="1"/>
  <c r="AN160" i="7" s="1"/>
  <c r="AP236" i="7" a="1"/>
  <c r="AP236" i="7" s="1"/>
  <c r="AO236" i="7"/>
  <c r="Z236" i="7"/>
  <c r="AA236" i="7" s="1"/>
  <c r="AN236" i="7" s="1"/>
  <c r="AQ236" i="7"/>
  <c r="AQ300" i="7"/>
  <c r="Z300" i="7"/>
  <c r="AA300" i="7" s="1"/>
  <c r="AN300" i="7" s="1"/>
  <c r="AO300" i="7"/>
  <c r="AP300" i="7" a="1"/>
  <c r="AP300" i="7" s="1"/>
  <c r="Z208" i="7"/>
  <c r="AA208" i="7" s="1"/>
  <c r="AN208" i="7" s="1"/>
  <c r="AQ208" i="7"/>
  <c r="AP208" i="7" a="1"/>
  <c r="AP208" i="7" s="1"/>
  <c r="AO208" i="7"/>
  <c r="AQ256" i="7"/>
  <c r="AP256" i="7" a="1"/>
  <c r="AP256" i="7" s="1"/>
  <c r="Z256" i="7"/>
  <c r="AA256" i="7" s="1"/>
  <c r="AN256" i="7" s="1"/>
  <c r="AO256" i="7"/>
  <c r="AQ148" i="7"/>
  <c r="AO148" i="7"/>
  <c r="Z148" i="7"/>
  <c r="AA148" i="7" s="1"/>
  <c r="AN148" i="7" s="1"/>
  <c r="AP148" i="7" a="1"/>
  <c r="AP148" i="7" s="1"/>
  <c r="AQ238" i="7"/>
  <c r="AP238" i="7" a="1"/>
  <c r="AP238" i="7" s="1"/>
  <c r="Z238" i="7"/>
  <c r="AA238" i="7" s="1"/>
  <c r="AN238" i="7" s="1"/>
  <c r="AO238" i="7"/>
  <c r="AQ255" i="7"/>
  <c r="AP255" i="7" a="1"/>
  <c r="AP255" i="7" s="1"/>
  <c r="AO255" i="7"/>
  <c r="Z255" i="7"/>
  <c r="AA255" i="7" s="1"/>
  <c r="AN255" i="7" s="1"/>
  <c r="AQ294" i="7"/>
  <c r="Z294" i="7"/>
  <c r="AA294" i="7" s="1"/>
  <c r="AN294" i="7" s="1"/>
  <c r="AP294" i="7" a="1"/>
  <c r="AP294" i="7" s="1"/>
  <c r="AO294" i="7"/>
  <c r="AQ308" i="7"/>
  <c r="AP308" i="7" a="1"/>
  <c r="AP308" i="7" s="1"/>
  <c r="AO308" i="7"/>
  <c r="Z308" i="7"/>
  <c r="AA308" i="7" s="1"/>
  <c r="AN308" i="7" s="1"/>
  <c r="AQ135" i="7"/>
  <c r="AP135" i="7" a="1"/>
  <c r="AP135" i="7" s="1"/>
  <c r="Z135" i="7"/>
  <c r="AA135" i="7" s="1"/>
  <c r="AN135" i="7" s="1"/>
  <c r="AO135" i="7"/>
  <c r="Z326" i="7"/>
  <c r="AA326" i="7" s="1"/>
  <c r="AN326" i="7" s="1"/>
  <c r="AO326" i="7"/>
  <c r="AQ326" i="7"/>
  <c r="AP326" i="7" a="1"/>
  <c r="AP326" i="7" s="1"/>
  <c r="AQ88" i="7"/>
  <c r="Z88" i="7"/>
  <c r="AA88" i="7" s="1"/>
  <c r="AN88" i="7" s="1"/>
  <c r="AP88" i="7" a="1"/>
  <c r="AP88" i="7" s="1"/>
  <c r="AO88" i="7"/>
  <c r="AQ141" i="7"/>
  <c r="AO141" i="7"/>
  <c r="AP141" i="7" a="1"/>
  <c r="AP141" i="7" s="1"/>
  <c r="Z141" i="7"/>
  <c r="AA141" i="7" s="1"/>
  <c r="AN141" i="7" s="1"/>
  <c r="AP239" i="7" a="1"/>
  <c r="AP239" i="7" s="1"/>
  <c r="Z239" i="7"/>
  <c r="AA239" i="7" s="1"/>
  <c r="AN239" i="7" s="1"/>
  <c r="AO239" i="7"/>
  <c r="AQ239" i="7"/>
  <c r="AP303" i="7" a="1"/>
  <c r="AP303" i="7" s="1"/>
  <c r="AO303" i="7"/>
  <c r="Z303" i="7"/>
  <c r="AA303" i="7" s="1"/>
  <c r="AN303" i="7" s="1"/>
  <c r="AQ303" i="7"/>
  <c r="AO146" i="7"/>
  <c r="Z146" i="7"/>
  <c r="AA146" i="7" s="1"/>
  <c r="AP146" i="7" a="1"/>
  <c r="AP146" i="7" s="1"/>
  <c r="AQ146" i="7"/>
  <c r="AQ178" i="7"/>
  <c r="AO178" i="7"/>
  <c r="Z178" i="7"/>
  <c r="AA178" i="7" s="1"/>
  <c r="AN178" i="7" s="1"/>
  <c r="AP178" i="7" a="1"/>
  <c r="AP178" i="7" s="1"/>
  <c r="AQ194" i="7"/>
  <c r="AO194" i="7"/>
  <c r="Z194" i="7"/>
  <c r="AA194" i="7" s="1"/>
  <c r="AN194" i="7" s="1"/>
  <c r="AP194" i="7" a="1"/>
  <c r="AP194" i="7" s="1"/>
  <c r="AQ206" i="7"/>
  <c r="Z206" i="7"/>
  <c r="AA206" i="7" s="1"/>
  <c r="AN206" i="7" s="1"/>
  <c r="AP206" i="7" a="1"/>
  <c r="AP206" i="7" s="1"/>
  <c r="AO206" i="7"/>
  <c r="AP304" i="7" a="1"/>
  <c r="AP304" i="7" s="1"/>
  <c r="AQ304" i="7"/>
  <c r="Z304" i="7"/>
  <c r="AA304" i="7" s="1"/>
  <c r="AN304" i="7" s="1"/>
  <c r="AO304" i="7"/>
  <c r="AQ210" i="7"/>
  <c r="Z210" i="7"/>
  <c r="AA210" i="7" s="1"/>
  <c r="AN210" i="7" s="1"/>
  <c r="AP210" i="7" a="1"/>
  <c r="AP210" i="7" s="1"/>
  <c r="AO210" i="7"/>
  <c r="AQ245" i="7"/>
  <c r="Z245" i="7"/>
  <c r="AA245" i="7" s="1"/>
  <c r="AN245" i="7" s="1"/>
  <c r="AP245" i="7" a="1"/>
  <c r="AP245" i="7" s="1"/>
  <c r="AO245" i="7"/>
  <c r="AQ302" i="7"/>
  <c r="AP302" i="7" a="1"/>
  <c r="AP302" i="7" s="1"/>
  <c r="Z302" i="7"/>
  <c r="AA302" i="7" s="1"/>
  <c r="AN302" i="7" s="1"/>
  <c r="AO302" i="7"/>
  <c r="AQ296" i="7"/>
  <c r="AP296" i="7" a="1"/>
  <c r="AP296" i="7" s="1"/>
  <c r="Z296" i="7"/>
  <c r="AA296" i="7" s="1"/>
  <c r="AN296" i="7" s="1"/>
  <c r="AO296" i="7"/>
  <c r="AQ310" i="7"/>
  <c r="AP310" i="7" a="1"/>
  <c r="AP310" i="7" s="1"/>
  <c r="Z310" i="7"/>
  <c r="AA310" i="7" s="1"/>
  <c r="AN310" i="7" s="1"/>
  <c r="AO310" i="7"/>
  <c r="AP322" i="7" a="1"/>
  <c r="AP322" i="7" s="1"/>
  <c r="AQ322" i="7"/>
  <c r="AO322" i="7"/>
  <c r="Z322" i="7"/>
  <c r="AA322" i="7" s="1"/>
  <c r="AN322" i="7" s="1"/>
  <c r="AQ233" i="7"/>
  <c r="AO233" i="7"/>
  <c r="AP233" i="7" a="1"/>
  <c r="AP233" i="7" s="1"/>
  <c r="Z233" i="7"/>
  <c r="AA233" i="7" s="1"/>
  <c r="AN233" i="7" s="1"/>
  <c r="AQ288" i="7"/>
  <c r="Z288" i="7"/>
  <c r="AA288" i="7" s="1"/>
  <c r="AN288" i="7" s="1"/>
  <c r="AO288" i="7"/>
  <c r="AP288" i="7" a="1"/>
  <c r="AP288" i="7" s="1"/>
  <c r="AQ94" i="7"/>
  <c r="AP94" i="7" a="1"/>
  <c r="AP94" i="7" s="1"/>
  <c r="Z94" i="7"/>
  <c r="AA94" i="7" s="1"/>
  <c r="AN94" i="7" s="1"/>
  <c r="AO94" i="7"/>
  <c r="AQ73" i="7"/>
  <c r="AO73" i="7"/>
  <c r="Z73" i="7"/>
  <c r="AA73" i="7" s="1"/>
  <c r="AN73" i="7" s="1"/>
  <c r="AP73" i="7" a="1"/>
  <c r="AP73" i="7" s="1"/>
  <c r="AQ105" i="7"/>
  <c r="Z105" i="7"/>
  <c r="AA105" i="7" s="1"/>
  <c r="AN105" i="7" s="1"/>
  <c r="AO105" i="7"/>
  <c r="AP105" i="7" a="1"/>
  <c r="AP105" i="7" s="1"/>
  <c r="AP137" i="7" a="1"/>
  <c r="AP137" i="7" s="1"/>
  <c r="AQ137" i="7"/>
  <c r="Z137" i="7"/>
  <c r="AA137" i="7" s="1"/>
  <c r="AN137" i="7" s="1"/>
  <c r="AO137" i="7"/>
  <c r="AP37" i="7" a="1"/>
  <c r="AP37" i="7" s="1"/>
  <c r="AO37" i="7"/>
  <c r="Z37" i="7"/>
  <c r="AA37" i="7" s="1"/>
  <c r="AN37" i="7" s="1"/>
  <c r="AQ37" i="7"/>
  <c r="AO257" i="7"/>
  <c r="AP257" i="7" a="1"/>
  <c r="AP257" i="7" s="1"/>
  <c r="Z257" i="7"/>
  <c r="AA257" i="7" s="1"/>
  <c r="AN257" i="7" s="1"/>
  <c r="AQ257" i="7"/>
  <c r="Z180" i="7"/>
  <c r="AA180" i="7" s="1"/>
  <c r="AN180" i="7" s="1"/>
  <c r="AP180" i="7" a="1"/>
  <c r="AP180" i="7" s="1"/>
  <c r="AQ180" i="7"/>
  <c r="AO180" i="7"/>
  <c r="AQ195" i="7"/>
  <c r="AP195" i="7" a="1"/>
  <c r="AP195" i="7" s="1"/>
  <c r="Z195" i="7"/>
  <c r="AA195" i="7" s="1"/>
  <c r="AN195" i="7" s="1"/>
  <c r="AO195" i="7"/>
  <c r="AP241" i="7" a="1"/>
  <c r="AP241" i="7" s="1"/>
  <c r="AO241" i="7"/>
  <c r="AQ241" i="7"/>
  <c r="Z241" i="7"/>
  <c r="AA241" i="7" s="1"/>
  <c r="AN241" i="7" s="1"/>
  <c r="AQ321" i="7"/>
  <c r="AP321" i="7" a="1"/>
  <c r="AP321" i="7" s="1"/>
  <c r="Z321" i="7"/>
  <c r="AA321" i="7" s="1"/>
  <c r="AN321" i="7" s="1"/>
  <c r="AO321" i="7"/>
  <c r="Z153" i="7"/>
  <c r="AA153" i="7" s="1"/>
  <c r="AN153" i="7" s="1"/>
  <c r="AP153" i="7" a="1"/>
  <c r="AP153" i="7" s="1"/>
  <c r="AQ153" i="7"/>
  <c r="AO153" i="7"/>
  <c r="AP247" i="7" a="1"/>
  <c r="AP247" i="7" s="1"/>
  <c r="AQ247" i="7"/>
  <c r="AO247" i="7"/>
  <c r="Z247" i="7"/>
  <c r="AA247" i="7" s="1"/>
  <c r="AN247" i="7" s="1"/>
  <c r="AP259" i="7" a="1"/>
  <c r="AP259" i="7" s="1"/>
  <c r="Z259" i="7"/>
  <c r="AA259" i="7" s="1"/>
  <c r="AN259" i="7" s="1"/>
  <c r="AO259" i="7"/>
  <c r="AQ259" i="7"/>
  <c r="AQ320" i="7"/>
  <c r="Z320" i="7"/>
  <c r="AA320" i="7" s="1"/>
  <c r="AN320" i="7" s="1"/>
  <c r="AO320" i="7"/>
  <c r="AP320" i="7" a="1"/>
  <c r="AP320" i="7" s="1"/>
  <c r="Z212" i="7"/>
  <c r="AA212" i="7" s="1"/>
  <c r="AN212" i="7" s="1"/>
  <c r="AQ212" i="7"/>
  <c r="AP212" i="7" a="1"/>
  <c r="AP212" i="7" s="1"/>
  <c r="AO212" i="7"/>
  <c r="Z27" i="7"/>
  <c r="AA27" i="7" s="1"/>
  <c r="AQ27" i="7"/>
  <c r="AO27" i="7"/>
  <c r="AP27" i="7" a="1"/>
  <c r="AP27" i="7" s="1"/>
  <c r="Z24" i="7"/>
  <c r="AA24" i="7" s="1"/>
  <c r="AQ24" i="7"/>
  <c r="AO24" i="7"/>
  <c r="AP24" i="7" a="1"/>
  <c r="AP24" i="7" s="1"/>
  <c r="AQ28" i="7"/>
  <c r="Z28" i="7"/>
  <c r="AA28" i="7" s="1"/>
  <c r="AO28" i="7"/>
  <c r="AP28" i="7" a="1"/>
  <c r="AP28" i="7" s="1"/>
  <c r="AQ69" i="7"/>
  <c r="Z69" i="7"/>
  <c r="AA69" i="7" s="1"/>
  <c r="AN69" i="7" s="1"/>
  <c r="AO69" i="7"/>
  <c r="AP69" i="7" a="1"/>
  <c r="AP69" i="7" s="1"/>
  <c r="AQ83" i="7"/>
  <c r="Z83" i="7"/>
  <c r="AA83" i="7" s="1"/>
  <c r="AP83" i="7" a="1"/>
  <c r="AP83" i="7" s="1"/>
  <c r="AO83" i="7"/>
  <c r="AQ269" i="7"/>
  <c r="AP269" i="7" a="1"/>
  <c r="AP269" i="7" s="1"/>
  <c r="Z269" i="7"/>
  <c r="AA269" i="7" s="1"/>
  <c r="AN269" i="7" s="1"/>
  <c r="AO269" i="7"/>
  <c r="AQ211" i="7"/>
  <c r="Z211" i="7"/>
  <c r="AA211" i="7" s="1"/>
  <c r="AN211" i="7" s="1"/>
  <c r="AO211" i="7"/>
  <c r="AP211" i="7" a="1"/>
  <c r="AP211" i="7" s="1"/>
  <c r="AQ18" i="7"/>
  <c r="Z18" i="7"/>
  <c r="AA18" i="7" s="1"/>
  <c r="AO18" i="7"/>
  <c r="AP18" i="7" a="1"/>
  <c r="AP18" i="7" s="1"/>
  <c r="AQ311" i="7"/>
  <c r="Z311" i="7"/>
  <c r="AA311" i="7" s="1"/>
  <c r="AN311" i="7" s="1"/>
  <c r="AO311" i="7"/>
  <c r="AP311" i="7" a="1"/>
  <c r="AP311" i="7" s="1"/>
  <c r="AP154" i="7" a="1"/>
  <c r="AP154" i="7" s="1"/>
  <c r="AO154" i="7"/>
  <c r="Z154" i="7"/>
  <c r="AA154" i="7" s="1"/>
  <c r="AN154" i="7" s="1"/>
  <c r="AQ154" i="7"/>
  <c r="Z33" i="7"/>
  <c r="AA33" i="7" s="1"/>
  <c r="AN33" i="7" s="1"/>
  <c r="AO33" i="7"/>
  <c r="AQ33" i="7"/>
  <c r="AP33" i="7" a="1"/>
  <c r="AP33" i="7" s="1"/>
  <c r="AO134" i="7"/>
  <c r="AQ134" i="7"/>
  <c r="AP134" i="7" a="1"/>
  <c r="AP134" i="7" s="1"/>
  <c r="Z134" i="7"/>
  <c r="AA134" i="7" s="1"/>
  <c r="AN134" i="7" s="1"/>
  <c r="Z15" i="7"/>
  <c r="AA15" i="7" s="1"/>
  <c r="AN15" i="7" s="1"/>
  <c r="AQ15" i="7"/>
  <c r="Z42" i="7"/>
  <c r="AA42" i="7" s="1"/>
  <c r="AN42" i="7" s="1"/>
  <c r="AO42" i="7"/>
  <c r="AP42" i="7" a="1"/>
  <c r="AP42" i="7" s="1"/>
  <c r="AQ42" i="7"/>
  <c r="Z19" i="7"/>
  <c r="AA19" i="7" s="1"/>
  <c r="AQ19" i="7"/>
  <c r="AO19" i="7"/>
  <c r="AP19" i="7" a="1"/>
  <c r="AP19" i="7" s="1"/>
  <c r="AQ51" i="7"/>
  <c r="Z51" i="7"/>
  <c r="AA51" i="7" s="1"/>
  <c r="AN51" i="7" s="1"/>
  <c r="AP51" i="7" a="1"/>
  <c r="AP51" i="7" s="1"/>
  <c r="AO51" i="7"/>
  <c r="AQ93" i="7"/>
  <c r="AP93" i="7" a="1"/>
  <c r="AP93" i="7" s="1"/>
  <c r="AO93" i="7"/>
  <c r="Z93" i="7"/>
  <c r="AA93" i="7" s="1"/>
  <c r="AN93" i="7" s="1"/>
  <c r="AO96" i="7"/>
  <c r="AQ96" i="7"/>
  <c r="AP96" i="7" a="1"/>
  <c r="AP96" i="7" s="1"/>
  <c r="Z96" i="7"/>
  <c r="AA96" i="7" s="1"/>
  <c r="AN96" i="7" s="1"/>
  <c r="AQ86" i="7"/>
  <c r="AO86" i="7"/>
  <c r="Z86" i="7"/>
  <c r="AA86" i="7" s="1"/>
  <c r="AN86" i="7" s="1"/>
  <c r="AP86" i="7" a="1"/>
  <c r="AP86" i="7" s="1"/>
  <c r="AP243" i="7" a="1"/>
  <c r="AP243" i="7" s="1"/>
  <c r="Z243" i="7"/>
  <c r="AA243" i="7" s="1"/>
  <c r="AN243" i="7" s="1"/>
  <c r="AQ243" i="7"/>
  <c r="AO243" i="7"/>
  <c r="Z44" i="7"/>
  <c r="AA44" i="7" s="1"/>
  <c r="AN44" i="7" s="1"/>
  <c r="AO44" i="7"/>
  <c r="AP44" i="7" a="1"/>
  <c r="AP44" i="7" s="1"/>
  <c r="AQ44" i="7"/>
  <c r="AP104" i="7" a="1"/>
  <c r="AP104" i="7" s="1"/>
  <c r="Z104" i="7"/>
  <c r="AA104" i="7" s="1"/>
  <c r="AN104" i="7" s="1"/>
  <c r="AQ104" i="7"/>
  <c r="AO104" i="7"/>
  <c r="AQ136" i="7"/>
  <c r="Z136" i="7"/>
  <c r="AA136" i="7" s="1"/>
  <c r="AN136" i="7" s="1"/>
  <c r="AP136" i="7" a="1"/>
  <c r="AP136" i="7" s="1"/>
  <c r="AO136" i="7"/>
  <c r="AQ156" i="7"/>
  <c r="Z156" i="7"/>
  <c r="AA156" i="7" s="1"/>
  <c r="AN156" i="7" s="1"/>
  <c r="AP156" i="7" a="1"/>
  <c r="AP156" i="7" s="1"/>
  <c r="AO156" i="7"/>
  <c r="AP301" i="7" a="1"/>
  <c r="AP301" i="7" s="1"/>
  <c r="AQ301" i="7"/>
  <c r="Z301" i="7"/>
  <c r="AA301" i="7" s="1"/>
  <c r="AN301" i="7" s="1"/>
  <c r="AO301" i="7"/>
  <c r="Z72" i="7"/>
  <c r="AA72" i="7" s="1"/>
  <c r="AN72" i="7" s="1"/>
  <c r="AP72" i="7" a="1"/>
  <c r="AP72" i="7" s="1"/>
  <c r="AO72" i="7"/>
  <c r="AQ72" i="7"/>
  <c r="AQ16" i="7"/>
  <c r="Z16" i="7"/>
  <c r="AA16" i="7" s="1"/>
  <c r="AN16" i="7" s="1"/>
  <c r="AO16" i="7"/>
  <c r="AP16" i="7" a="1"/>
  <c r="AP16" i="7" s="1"/>
  <c r="AQ101" i="7"/>
  <c r="AO101" i="7"/>
  <c r="Z101" i="7"/>
  <c r="AA101" i="7" s="1"/>
  <c r="AN101" i="7" s="1"/>
  <c r="AP101" i="7" a="1"/>
  <c r="AP101" i="7" s="1"/>
  <c r="AP99" i="7" a="1"/>
  <c r="AP99" i="7" s="1"/>
  <c r="Z99" i="7"/>
  <c r="AA99" i="7" s="1"/>
  <c r="AN99" i="7" s="1"/>
  <c r="AO99" i="7"/>
  <c r="AQ99" i="7"/>
  <c r="AO237" i="7"/>
  <c r="Z237" i="7"/>
  <c r="AA237" i="7" s="1"/>
  <c r="AN237" i="7" s="1"/>
  <c r="AP237" i="7" a="1"/>
  <c r="AP237" i="7" s="1"/>
  <c r="AQ237" i="7"/>
  <c r="AQ87" i="7"/>
  <c r="AP87" i="7" a="1"/>
  <c r="AP87" i="7" s="1"/>
  <c r="AO87" i="7"/>
  <c r="Z87" i="7"/>
  <c r="AA87" i="7" s="1"/>
  <c r="AN87" i="7" s="1"/>
  <c r="AP213" i="7" a="1"/>
  <c r="AP213" i="7" s="1"/>
  <c r="AQ213" i="7"/>
  <c r="Z213" i="7"/>
  <c r="AA213" i="7" s="1"/>
  <c r="AN213" i="7" s="1"/>
  <c r="AO213" i="7"/>
  <c r="Z46" i="7"/>
  <c r="AA46" i="7" s="1"/>
  <c r="AN46" i="7" s="1"/>
  <c r="AQ46" i="7"/>
  <c r="AP46" i="7" a="1"/>
  <c r="AP46" i="7" s="1"/>
  <c r="AO46" i="7"/>
  <c r="Z106" i="7"/>
  <c r="AA106" i="7" s="1"/>
  <c r="AN106" i="7" s="1"/>
  <c r="AP106" i="7" a="1"/>
  <c r="AP106" i="7" s="1"/>
  <c r="AO106" i="7"/>
  <c r="AQ106" i="7"/>
  <c r="AO138" i="7"/>
  <c r="AP138" i="7" a="1"/>
  <c r="AP138" i="7" s="1"/>
  <c r="Z138" i="7"/>
  <c r="AA138" i="7" s="1"/>
  <c r="AN138" i="7" s="1"/>
  <c r="AQ138" i="7"/>
  <c r="AQ179" i="7"/>
  <c r="AO179" i="7"/>
  <c r="Z179" i="7"/>
  <c r="AA179" i="7" s="1"/>
  <c r="AN179" i="7" s="1"/>
  <c r="AP179" i="7" a="1"/>
  <c r="AP179" i="7" s="1"/>
  <c r="Z80" i="7"/>
  <c r="AA80" i="7" s="1"/>
  <c r="AN80" i="7" s="1"/>
  <c r="AO80" i="7"/>
  <c r="AQ80" i="7"/>
  <c r="AP80" i="7" a="1"/>
  <c r="AP80" i="7" s="1"/>
  <c r="AQ75" i="7"/>
  <c r="AP75" i="7" a="1"/>
  <c r="AP75" i="7" s="1"/>
  <c r="AO75" i="7"/>
  <c r="Z75" i="7"/>
  <c r="AA75" i="7" s="1"/>
  <c r="AN75" i="7" s="1"/>
  <c r="AQ91" i="7"/>
  <c r="Z91" i="7"/>
  <c r="AA91" i="7" s="1"/>
  <c r="AN91" i="7" s="1"/>
  <c r="AP91" i="7" a="1"/>
  <c r="AP91" i="7" s="1"/>
  <c r="AO91" i="7"/>
  <c r="Z107" i="7"/>
  <c r="AA107" i="7" s="1"/>
  <c r="AN107" i="7" s="1"/>
  <c r="AQ107" i="7"/>
  <c r="AP107" i="7" a="1"/>
  <c r="AP107" i="7" s="1"/>
  <c r="AO107" i="7"/>
  <c r="AQ139" i="7"/>
  <c r="AP139" i="7" a="1"/>
  <c r="AP139" i="7" s="1"/>
  <c r="Z139" i="7"/>
  <c r="AA139" i="7" s="1"/>
  <c r="AO139" i="7"/>
  <c r="AP181" i="7" a="1"/>
  <c r="AP181" i="7" s="1"/>
  <c r="AO181" i="7"/>
  <c r="AQ181" i="7"/>
  <c r="Z181" i="7"/>
  <c r="AA181" i="7" s="1"/>
  <c r="AN181" i="7" s="1"/>
  <c r="AP79" i="7" a="1"/>
  <c r="AP79" i="7" s="1"/>
  <c r="AO79" i="7"/>
  <c r="AQ79" i="7"/>
  <c r="Z79" i="7"/>
  <c r="AA79" i="7" s="1"/>
  <c r="AN79" i="7" s="1"/>
  <c r="AO130" i="7"/>
  <c r="AP130" i="7" a="1"/>
  <c r="AP130" i="7" s="1"/>
  <c r="AQ130" i="7"/>
  <c r="Z130" i="7"/>
  <c r="AA130" i="7" s="1"/>
  <c r="AN130" i="7" s="1"/>
  <c r="AQ152" i="7"/>
  <c r="Z152" i="7"/>
  <c r="AA152" i="7" s="1"/>
  <c r="AN152" i="7" s="1"/>
  <c r="AO152" i="7"/>
  <c r="AP152" i="7" a="1"/>
  <c r="AP152" i="7" s="1"/>
  <c r="AQ182" i="7"/>
  <c r="AP182" i="7" a="1"/>
  <c r="AP182" i="7" s="1"/>
  <c r="AO182" i="7"/>
  <c r="Z182" i="7"/>
  <c r="AA182" i="7" s="1"/>
  <c r="AN182" i="7" s="1"/>
  <c r="AP197" i="7" a="1"/>
  <c r="AP197" i="7" s="1"/>
  <c r="AQ197" i="7"/>
  <c r="Z197" i="7"/>
  <c r="AA197" i="7" s="1"/>
  <c r="AN197" i="7" s="1"/>
  <c r="AO197" i="7"/>
  <c r="AQ306" i="7"/>
  <c r="Z306" i="7"/>
  <c r="AA306" i="7" s="1"/>
  <c r="AN306" i="7" s="1"/>
  <c r="AO306" i="7"/>
  <c r="AP306" i="7" a="1"/>
  <c r="AP306" i="7" s="1"/>
  <c r="AP214" i="7" a="1"/>
  <c r="AP214" i="7" s="1"/>
  <c r="AO214" i="7"/>
  <c r="AQ214" i="7"/>
  <c r="Z214" i="7"/>
  <c r="AA214" i="7" s="1"/>
  <c r="AN214" i="7" s="1"/>
  <c r="AQ261" i="7"/>
  <c r="AO261" i="7"/>
  <c r="Z261" i="7"/>
  <c r="AA261" i="7" s="1"/>
  <c r="AN261" i="7" s="1"/>
  <c r="AP261" i="7" a="1"/>
  <c r="AP261" i="7" s="1"/>
  <c r="AQ292" i="7"/>
  <c r="AO292" i="7"/>
  <c r="AP292" i="7" a="1"/>
  <c r="AP292" i="7" s="1"/>
  <c r="Z292" i="7"/>
  <c r="AA292" i="7" s="1"/>
  <c r="AN292" i="7" s="1"/>
  <c r="AP189" i="7" a="1"/>
  <c r="AP189" i="7" s="1"/>
  <c r="AQ189" i="7"/>
  <c r="Z189" i="7"/>
  <c r="AA189" i="7" s="1"/>
  <c r="AN189" i="7" s="1"/>
  <c r="AO189" i="7"/>
  <c r="AQ207" i="7"/>
  <c r="AP207" i="7" a="1"/>
  <c r="AP207" i="7" s="1"/>
  <c r="AO207" i="7"/>
  <c r="Z207" i="7"/>
  <c r="AA207" i="7" s="1"/>
  <c r="AN207" i="7" s="1"/>
  <c r="AQ268" i="7"/>
  <c r="Z268" i="7"/>
  <c r="AA268" i="7" s="1"/>
  <c r="AN268" i="7" s="1"/>
  <c r="AP268" i="7" a="1"/>
  <c r="AP268" i="7" s="1"/>
  <c r="AO268" i="7"/>
  <c r="AP313" i="7" a="1"/>
  <c r="AP313" i="7" s="1"/>
  <c r="AO313" i="7"/>
  <c r="Z313" i="7"/>
  <c r="AA313" i="7" s="1"/>
  <c r="AN313" i="7" s="1"/>
  <c r="AQ313" i="7"/>
  <c r="AQ125" i="7"/>
  <c r="Z125" i="7"/>
  <c r="AA125" i="7" s="1"/>
  <c r="AN125" i="7" s="1"/>
  <c r="AP125" i="7" a="1"/>
  <c r="AP125" i="7" s="1"/>
  <c r="AO125" i="7"/>
  <c r="AQ77" i="7"/>
  <c r="AP77" i="7" a="1"/>
  <c r="AP77" i="7" s="1"/>
  <c r="AO77" i="7"/>
  <c r="Z77" i="7"/>
  <c r="AA77" i="7" s="1"/>
  <c r="AN77" i="7" s="1"/>
  <c r="AQ184" i="7"/>
  <c r="Z184" i="7"/>
  <c r="AA184" i="7" s="1"/>
  <c r="AN184" i="7" s="1"/>
  <c r="AO184" i="7"/>
  <c r="AP184" i="7" a="1"/>
  <c r="AP184" i="7" s="1"/>
  <c r="AP316" i="7" a="1"/>
  <c r="AP316" i="7" s="1"/>
  <c r="AQ316" i="7"/>
  <c r="AO316" i="7"/>
  <c r="Z316" i="7"/>
  <c r="AA316" i="7" s="1"/>
  <c r="AN316" i="7" s="1"/>
  <c r="AQ307" i="7"/>
  <c r="AP307" i="7" a="1"/>
  <c r="AP307" i="7" s="1"/>
  <c r="Z307" i="7"/>
  <c r="AA307" i="7" s="1"/>
  <c r="AN307" i="7" s="1"/>
  <c r="AO307" i="7"/>
  <c r="AQ183" i="7"/>
  <c r="Z183" i="7"/>
  <c r="AA183" i="7" s="1"/>
  <c r="AN183" i="7" s="1"/>
  <c r="AO183" i="7"/>
  <c r="AP183" i="7" a="1"/>
  <c r="AP183" i="7" s="1"/>
  <c r="AO325" i="7"/>
  <c r="Z325" i="7"/>
  <c r="AA325" i="7" s="1"/>
  <c r="AN325" i="7" s="1"/>
  <c r="AQ325" i="7"/>
  <c r="AP325" i="7" a="1"/>
  <c r="AP325" i="7" s="1"/>
  <c r="AQ155" i="7"/>
  <c r="AO155" i="7"/>
  <c r="AP155" i="7" a="1"/>
  <c r="AP155" i="7" s="1"/>
  <c r="Z155" i="7"/>
  <c r="AA155" i="7" s="1"/>
  <c r="AN155" i="7" s="1"/>
  <c r="AP185" i="7" a="1"/>
  <c r="AP185" i="7" s="1"/>
  <c r="AO185" i="7"/>
  <c r="AQ185" i="7"/>
  <c r="Z185" i="7"/>
  <c r="AA185" i="7" s="1"/>
  <c r="AN185" i="7" s="1"/>
  <c r="Z216" i="7"/>
  <c r="AA216" i="7" s="1"/>
  <c r="AN216" i="7" s="1"/>
  <c r="AO216" i="7"/>
  <c r="AQ216" i="7"/>
  <c r="AP216" i="7" a="1"/>
  <c r="AP216" i="7" s="1"/>
  <c r="AO254" i="7"/>
  <c r="AP254" i="7" a="1"/>
  <c r="AP254" i="7" s="1"/>
  <c r="AQ254" i="7"/>
  <c r="Z254" i="7"/>
  <c r="AA254" i="7" s="1"/>
  <c r="AN254" i="7" s="1"/>
  <c r="Z270" i="7"/>
  <c r="AA270" i="7" s="1"/>
  <c r="AN270" i="7" s="1"/>
  <c r="AQ270" i="7"/>
  <c r="AP270" i="7" a="1"/>
  <c r="AP270" i="7" s="1"/>
  <c r="AO270" i="7"/>
  <c r="Z49" i="7"/>
  <c r="AA49" i="7" s="1"/>
  <c r="AN49" i="7" s="1"/>
  <c r="AO49" i="7"/>
  <c r="AQ49" i="7"/>
  <c r="AP49" i="7" a="1"/>
  <c r="AP49" i="7" s="1"/>
  <c r="AP201" i="7" a="1"/>
  <c r="AP201" i="7" s="1"/>
  <c r="Z201" i="7"/>
  <c r="AA201" i="7" s="1"/>
  <c r="AN201" i="7" s="1"/>
  <c r="AQ201" i="7"/>
  <c r="AO201" i="7"/>
  <c r="AQ123" i="7"/>
  <c r="AP123" i="7" a="1"/>
  <c r="AP123" i="7" s="1"/>
  <c r="Z123" i="7"/>
  <c r="AA123" i="7" s="1"/>
  <c r="AN123" i="7" s="1"/>
  <c r="AO123" i="7"/>
  <c r="AO39" i="7"/>
  <c r="AP39" i="7" a="1"/>
  <c r="AP39" i="7" s="1"/>
  <c r="AQ39" i="7"/>
  <c r="Z39" i="7"/>
  <c r="AA39" i="7" s="1"/>
  <c r="AN39" i="7" s="1"/>
  <c r="Z192" i="7"/>
  <c r="AA192" i="7" s="1"/>
  <c r="AN192" i="7" s="1"/>
  <c r="AP192" i="7" a="1"/>
  <c r="AP192" i="7" s="1"/>
  <c r="AO192" i="7"/>
  <c r="AQ192" i="7"/>
  <c r="Z40" i="7"/>
  <c r="AA40" i="7" s="1"/>
  <c r="AN40" i="7" s="1"/>
  <c r="AO40" i="7"/>
  <c r="AP40" i="7" a="1"/>
  <c r="AP40" i="7" s="1"/>
  <c r="AQ40" i="7"/>
  <c r="AP263" i="7" a="1"/>
  <c r="AP263" i="7" s="1"/>
  <c r="Z263" i="7"/>
  <c r="AA263" i="7" s="1"/>
  <c r="AN263" i="7" s="1"/>
  <c r="AQ263" i="7"/>
  <c r="AO263" i="7"/>
  <c r="AO126" i="7"/>
  <c r="AP126" i="7" a="1"/>
  <c r="AP126" i="7" s="1"/>
  <c r="Z126" i="7"/>
  <c r="AA126" i="7" s="1"/>
  <c r="AN126" i="7" s="1"/>
  <c r="AQ126" i="7"/>
  <c r="Z38" i="7"/>
  <c r="AA38" i="7" s="1"/>
  <c r="AN38" i="7" s="1"/>
  <c r="AQ38" i="7"/>
  <c r="AO38" i="7"/>
  <c r="AP38" i="7" a="1"/>
  <c r="AP38" i="7" s="1"/>
  <c r="Z26" i="7"/>
  <c r="AA26" i="7" s="1"/>
  <c r="AQ26" i="7"/>
  <c r="AO26" i="7"/>
  <c r="AP26" i="7" a="1"/>
  <c r="AP26" i="7" s="1"/>
  <c r="AO47" i="7"/>
  <c r="AP47" i="7" a="1"/>
  <c r="AP47" i="7" s="1"/>
  <c r="Z47" i="7"/>
  <c r="AA47" i="7" s="1"/>
  <c r="AN47" i="7" s="1"/>
  <c r="AQ47" i="7"/>
  <c r="Z25" i="7"/>
  <c r="AA25" i="7" s="1"/>
  <c r="AQ25" i="7"/>
  <c r="AO25" i="7"/>
  <c r="AP25" i="7" a="1"/>
  <c r="AP25" i="7" s="1"/>
  <c r="AP315" i="7" a="1"/>
  <c r="AP315" i="7" s="1"/>
  <c r="Z315" i="7"/>
  <c r="AA315" i="7" s="1"/>
  <c r="AN315" i="7" s="1"/>
  <c r="AO315" i="7"/>
  <c r="AQ315" i="7"/>
  <c r="AO74" i="7"/>
  <c r="AP74" i="7" a="1"/>
  <c r="AP74" i="7" s="1"/>
  <c r="AQ74" i="7"/>
  <c r="Z74" i="7"/>
  <c r="AA74" i="7" s="1"/>
  <c r="AN74" i="7" s="1"/>
  <c r="AQ98" i="7"/>
  <c r="AO98" i="7"/>
  <c r="AP98" i="7" a="1"/>
  <c r="AP98" i="7" s="1"/>
  <c r="Z98" i="7"/>
  <c r="AA98" i="7" s="1"/>
  <c r="AN98" i="7" s="1"/>
  <c r="AQ290" i="7"/>
  <c r="Z290" i="7"/>
  <c r="AA290" i="7" s="1"/>
  <c r="AN290" i="7" s="1"/>
  <c r="AO290" i="7"/>
  <c r="AP290" i="7" a="1"/>
  <c r="AP290" i="7" s="1"/>
  <c r="AQ128" i="7"/>
  <c r="AO128" i="7"/>
  <c r="AP128" i="7" a="1"/>
  <c r="AP128" i="7" s="1"/>
  <c r="Z128" i="7"/>
  <c r="AA128" i="7" s="1"/>
  <c r="AN128" i="7" s="1"/>
  <c r="AQ187" i="7"/>
  <c r="AP187" i="7" a="1"/>
  <c r="AP187" i="7" s="1"/>
  <c r="AO187" i="7"/>
  <c r="Z187" i="7"/>
  <c r="AA187" i="7" s="1"/>
  <c r="AN187" i="7" s="1"/>
  <c r="AP235" i="7" a="1"/>
  <c r="AP235" i="7" s="1"/>
  <c r="AQ235" i="7"/>
  <c r="Z235" i="7"/>
  <c r="AA235" i="7" s="1"/>
  <c r="AN235" i="7" s="1"/>
  <c r="AO235" i="7"/>
  <c r="AP209" i="7" a="1"/>
  <c r="AP209" i="7" s="1"/>
  <c r="AQ209" i="7"/>
  <c r="Z209" i="7"/>
  <c r="AA209" i="7" s="1"/>
  <c r="AN209" i="7" s="1"/>
  <c r="AO209" i="7"/>
  <c r="AQ262" i="7"/>
  <c r="AP262" i="7" a="1"/>
  <c r="AP262" i="7" s="1"/>
  <c r="AO262" i="7"/>
  <c r="Z262" i="7"/>
  <c r="AA262" i="7" s="1"/>
  <c r="AN262" i="7" s="1"/>
  <c r="AQ312" i="7"/>
  <c r="AO312" i="7"/>
  <c r="AP312" i="7" a="1"/>
  <c r="AP312" i="7" s="1"/>
  <c r="Z312" i="7"/>
  <c r="AA312" i="7" s="1"/>
  <c r="AN312" i="7" s="1"/>
  <c r="AQ203" i="7"/>
  <c r="AO203" i="7"/>
  <c r="Z203" i="7"/>
  <c r="AA203" i="7" s="1"/>
  <c r="AN203" i="7" s="1"/>
  <c r="AP203" i="7" a="1"/>
  <c r="AP203" i="7" s="1"/>
  <c r="Z327" i="7"/>
  <c r="AA327" i="7" s="1"/>
  <c r="AN327" i="7" s="1"/>
  <c r="AP327" i="7" a="1"/>
  <c r="AP327" i="7" s="1"/>
  <c r="AQ327" i="7"/>
  <c r="AO327" i="7"/>
  <c r="Z157" i="7"/>
  <c r="AA157" i="7" s="1"/>
  <c r="AN157" i="7" s="1"/>
  <c r="AQ157" i="7"/>
  <c r="AO157" i="7"/>
  <c r="AP157" i="7" a="1"/>
  <c r="AP157" i="7" s="1"/>
  <c r="AQ202" i="7"/>
  <c r="Z202" i="7"/>
  <c r="AA202" i="7" s="1"/>
  <c r="AN202" i="7" s="1"/>
  <c r="AP202" i="7" a="1"/>
  <c r="AP202" i="7" s="1"/>
  <c r="AO202" i="7"/>
  <c r="AQ264" i="7"/>
  <c r="AO264" i="7"/>
  <c r="AP264" i="7" a="1"/>
  <c r="AP264" i="7" s="1"/>
  <c r="Z264" i="7"/>
  <c r="AA264" i="7" s="1"/>
  <c r="AN264" i="7" s="1"/>
  <c r="Z161" i="7"/>
  <c r="AA161" i="7" s="1"/>
  <c r="AN161" i="7" s="1"/>
  <c r="AO161" i="7"/>
  <c r="AP161" i="7" a="1"/>
  <c r="AP161" i="7" s="1"/>
  <c r="AQ161" i="7"/>
  <c r="AO242" i="7"/>
  <c r="AP242" i="7" a="1"/>
  <c r="AP242" i="7" s="1"/>
  <c r="AQ242" i="7"/>
  <c r="Z242" i="7"/>
  <c r="AA242" i="7" s="1"/>
  <c r="AN242" i="7" s="1"/>
  <c r="Z272" i="7"/>
  <c r="AA272" i="7" s="1"/>
  <c r="AN272" i="7" s="1"/>
  <c r="AQ272" i="7"/>
  <c r="AO272" i="7"/>
  <c r="AP272" i="7" a="1"/>
  <c r="AP272" i="7" s="1"/>
  <c r="D311" i="7"/>
  <c r="D311" i="14" s="1"/>
  <c r="AL311" i="7"/>
  <c r="D289" i="7"/>
  <c r="D289" i="14" s="1"/>
  <c r="AL289" i="7"/>
  <c r="D306" i="7"/>
  <c r="D306" i="14" s="1"/>
  <c r="AL306" i="7"/>
  <c r="D299" i="7"/>
  <c r="D299" i="14" s="1"/>
  <c r="AL299" i="7"/>
  <c r="D300" i="7"/>
  <c r="D300" i="14" s="1"/>
  <c r="AL300" i="7"/>
  <c r="D323" i="7"/>
  <c r="D323" i="14" s="1"/>
  <c r="AL323" i="7"/>
  <c r="D294" i="7"/>
  <c r="D294" i="14" s="1"/>
  <c r="AL294" i="7"/>
  <c r="D313" i="7"/>
  <c r="D313" i="14" s="1"/>
  <c r="AL313" i="7"/>
  <c r="D317" i="7"/>
  <c r="D317" i="21" s="1"/>
  <c r="AL317" i="7"/>
  <c r="D327" i="7"/>
  <c r="D327" i="14" s="1"/>
  <c r="AL327" i="7"/>
  <c r="D302" i="7"/>
  <c r="D302" i="14" s="1"/>
  <c r="AL302" i="7"/>
  <c r="D309" i="7"/>
  <c r="D309" i="14" s="1"/>
  <c r="AL309" i="7"/>
  <c r="D310" i="7"/>
  <c r="D310" i="14" s="1"/>
  <c r="AL310" i="7"/>
  <c r="D304" i="7"/>
  <c r="D304" i="14" s="1"/>
  <c r="AL304" i="7"/>
  <c r="D295" i="7"/>
  <c r="D295" i="14" s="1"/>
  <c r="AL295" i="7"/>
  <c r="D296" i="7"/>
  <c r="D296" i="14" s="1"/>
  <c r="AL296" i="7"/>
  <c r="D319" i="7"/>
  <c r="D319" i="21" s="1"/>
  <c r="AL319" i="7"/>
  <c r="D320" i="7"/>
  <c r="D320" i="14" s="1"/>
  <c r="AL320" i="7"/>
  <c r="D314" i="7"/>
  <c r="D314" i="21" s="1"/>
  <c r="AL314" i="7"/>
  <c r="D305" i="7"/>
  <c r="D305" i="21" s="1"/>
  <c r="AL305" i="7"/>
  <c r="D316" i="7"/>
  <c r="D316" i="14" s="1"/>
  <c r="AL316" i="7"/>
  <c r="D318" i="7"/>
  <c r="D318" i="14" s="1"/>
  <c r="AL318" i="7"/>
  <c r="D321" i="7"/>
  <c r="D321" i="21" s="1"/>
  <c r="AL321" i="7"/>
  <c r="D288" i="7"/>
  <c r="D288" i="14" s="1"/>
  <c r="AL288" i="7"/>
  <c r="D324" i="7"/>
  <c r="D324" i="14" s="1"/>
  <c r="AL324" i="7"/>
  <c r="D315" i="7"/>
  <c r="D315" i="14" s="1"/>
  <c r="AL315" i="7"/>
  <c r="D326" i="7"/>
  <c r="D326" i="14" s="1"/>
  <c r="AL326" i="7"/>
  <c r="D312" i="7"/>
  <c r="D312" i="21" s="1"/>
  <c r="AL312" i="7"/>
  <c r="D290" i="7"/>
  <c r="D290" i="14" s="1"/>
  <c r="AL290" i="7"/>
  <c r="D298" i="7"/>
  <c r="D298" i="14" s="1"/>
  <c r="AL298" i="7"/>
  <c r="D291" i="7"/>
  <c r="D291" i="21" s="1"/>
  <c r="AL291" i="7"/>
  <c r="D325" i="7"/>
  <c r="D325" i="14" s="1"/>
  <c r="AL325" i="7"/>
  <c r="D292" i="7"/>
  <c r="D292" i="14" s="1"/>
  <c r="AL292" i="7"/>
  <c r="D297" i="7"/>
  <c r="D297" i="14" s="1"/>
  <c r="AL297" i="7"/>
  <c r="AH297" i="7" a="1"/>
  <c r="AH297" i="7" s="1"/>
  <c r="D293" i="7"/>
  <c r="D293" i="14" s="1"/>
  <c r="AL293" i="7"/>
  <c r="D303" i="7"/>
  <c r="D303" i="14" s="1"/>
  <c r="AL303" i="7"/>
  <c r="D308" i="7"/>
  <c r="D308" i="14" s="1"/>
  <c r="AL308" i="7"/>
  <c r="D301" i="7"/>
  <c r="D301" i="14" s="1"/>
  <c r="AL301" i="7"/>
  <c r="D322" i="7"/>
  <c r="D322" i="14" s="1"/>
  <c r="AL322" i="7"/>
  <c r="D307" i="7"/>
  <c r="D307" i="14" s="1"/>
  <c r="AL307" i="7"/>
  <c r="D265" i="7"/>
  <c r="D265" i="14" s="1"/>
  <c r="AL265" i="7"/>
  <c r="D233" i="7"/>
  <c r="D233" i="14" s="1"/>
  <c r="AL233" i="7"/>
  <c r="D261" i="7"/>
  <c r="D261" i="14" s="1"/>
  <c r="AL261" i="7"/>
  <c r="D243" i="7"/>
  <c r="D243" i="14" s="1"/>
  <c r="AL243" i="7"/>
  <c r="D236" i="7"/>
  <c r="D236" i="14" s="1"/>
  <c r="AL236" i="7"/>
  <c r="D270" i="7"/>
  <c r="D270" i="14" s="1"/>
  <c r="AL270" i="7"/>
  <c r="D271" i="7"/>
  <c r="D271" i="14" s="1"/>
  <c r="AL271" i="7"/>
  <c r="D242" i="7"/>
  <c r="D242" i="14" s="1"/>
  <c r="AL242" i="7"/>
  <c r="D264" i="7"/>
  <c r="D264" i="14" s="1"/>
  <c r="AL264" i="7"/>
  <c r="D269" i="7"/>
  <c r="D269" i="14" s="1"/>
  <c r="AL269" i="7"/>
  <c r="D253" i="7"/>
  <c r="D253" i="14" s="1"/>
  <c r="AL253" i="7"/>
  <c r="D246" i="7"/>
  <c r="D246" i="21" s="1"/>
  <c r="AL246" i="7"/>
  <c r="D237" i="7"/>
  <c r="D237" i="14" s="1"/>
  <c r="AL237" i="7"/>
  <c r="D252" i="7"/>
  <c r="D252" i="21" s="1"/>
  <c r="AL252" i="7"/>
  <c r="D259" i="7"/>
  <c r="D259" i="21" s="1"/>
  <c r="AL259" i="7"/>
  <c r="D248" i="7"/>
  <c r="D248" i="14" s="1"/>
  <c r="AL248" i="7"/>
  <c r="D263" i="7"/>
  <c r="D263" i="14" s="1"/>
  <c r="AL263" i="7"/>
  <c r="D256" i="7"/>
  <c r="D256" i="14" s="1"/>
  <c r="AL256" i="7"/>
  <c r="D257" i="7"/>
  <c r="D257" i="14" s="1"/>
  <c r="AL257" i="7"/>
  <c r="D262" i="7"/>
  <c r="D262" i="14" s="1"/>
  <c r="AL262" i="7"/>
  <c r="D251" i="7"/>
  <c r="D251" i="14" s="1"/>
  <c r="AL251" i="7"/>
  <c r="D258" i="7"/>
  <c r="D258" i="14" s="1"/>
  <c r="AL258" i="7"/>
  <c r="D234" i="7"/>
  <c r="AL234" i="7"/>
  <c r="D235" i="7"/>
  <c r="D235" i="14" s="1"/>
  <c r="AL235" i="7"/>
  <c r="D266" i="7"/>
  <c r="D266" i="21" s="1"/>
  <c r="AL266" i="7"/>
  <c r="D267" i="7"/>
  <c r="D267" i="14" s="1"/>
  <c r="AL267" i="7"/>
  <c r="AH267" i="7" a="1"/>
  <c r="AH267" i="7" s="1"/>
  <c r="D272" i="7"/>
  <c r="D272" i="21" s="1"/>
  <c r="AL272" i="7"/>
  <c r="D250" i="7"/>
  <c r="D250" i="21" s="1"/>
  <c r="AL250" i="7"/>
  <c r="D260" i="7"/>
  <c r="D260" i="14" s="1"/>
  <c r="AL260" i="7"/>
  <c r="D244" i="7"/>
  <c r="D244" i="21" s="1"/>
  <c r="AL244" i="7"/>
  <c r="D245" i="7"/>
  <c r="D245" i="14" s="1"/>
  <c r="AL245" i="7"/>
  <c r="D238" i="7"/>
  <c r="D238" i="14" s="1"/>
  <c r="AL238" i="7"/>
  <c r="D239" i="7"/>
  <c r="D239" i="21" s="1"/>
  <c r="AL239" i="7"/>
  <c r="D254" i="7"/>
  <c r="D254" i="21" s="1"/>
  <c r="AL254" i="7"/>
  <c r="D255" i="7"/>
  <c r="D255" i="14" s="1"/>
  <c r="AL255" i="7"/>
  <c r="D247" i="7"/>
  <c r="D247" i="14" s="1"/>
  <c r="AL247" i="7"/>
  <c r="D268" i="7"/>
  <c r="D268" i="21" s="1"/>
  <c r="AL268" i="7"/>
  <c r="D249" i="7"/>
  <c r="D249" i="14" s="1"/>
  <c r="AL249" i="7"/>
  <c r="D240" i="7"/>
  <c r="D240" i="14" s="1"/>
  <c r="AL240" i="7"/>
  <c r="D241" i="7"/>
  <c r="D241" i="14" s="1"/>
  <c r="AL241" i="7"/>
  <c r="D182" i="7"/>
  <c r="D182" i="14" s="1"/>
  <c r="AL182" i="7"/>
  <c r="D210" i="7"/>
  <c r="D210" i="21" s="1"/>
  <c r="AL210" i="7"/>
  <c r="D208" i="7"/>
  <c r="D208" i="14" s="1"/>
  <c r="AL208" i="7"/>
  <c r="D201" i="7"/>
  <c r="D201" i="14" s="1"/>
  <c r="AL201" i="7"/>
  <c r="D207" i="7"/>
  <c r="D207" i="21" s="1"/>
  <c r="AL207" i="7"/>
  <c r="D180" i="7"/>
  <c r="D180" i="14" s="1"/>
  <c r="AL180" i="7"/>
  <c r="D189" i="7"/>
  <c r="D189" i="21" s="1"/>
  <c r="AL189" i="7"/>
  <c r="D190" i="7"/>
  <c r="D190" i="14" s="1"/>
  <c r="AL190" i="7"/>
  <c r="D184" i="7"/>
  <c r="D184" i="14" s="1"/>
  <c r="AL184" i="7"/>
  <c r="D202" i="7"/>
  <c r="D202" i="21" s="1"/>
  <c r="AL202" i="7"/>
  <c r="D199" i="7"/>
  <c r="D199" i="21" s="1"/>
  <c r="AL199" i="7"/>
  <c r="D200" i="7"/>
  <c r="D200" i="14" s="1"/>
  <c r="AL200" i="7"/>
  <c r="D183" i="7"/>
  <c r="D183" i="14" s="1"/>
  <c r="AL183" i="7"/>
  <c r="D194" i="7"/>
  <c r="D194" i="14" s="1"/>
  <c r="AL194" i="7"/>
  <c r="D185" i="7"/>
  <c r="D185" i="21" s="1"/>
  <c r="AL185" i="7"/>
  <c r="D186" i="7"/>
  <c r="D186" i="21" s="1"/>
  <c r="AL186" i="7"/>
  <c r="D196" i="7"/>
  <c r="D196" i="14" s="1"/>
  <c r="AL196" i="7"/>
  <c r="D211" i="7"/>
  <c r="D211" i="14" s="1"/>
  <c r="AL211" i="7"/>
  <c r="D209" i="7"/>
  <c r="D209" i="14" s="1"/>
  <c r="AL209" i="7"/>
  <c r="D203" i="7"/>
  <c r="D203" i="14" s="1"/>
  <c r="AL203" i="7"/>
  <c r="D178" i="7"/>
  <c r="D178" i="14" s="1"/>
  <c r="AL178" i="7"/>
  <c r="AH178" i="7" a="1"/>
  <c r="AH178" i="7" s="1"/>
  <c r="D192" i="7"/>
  <c r="D192" i="21" s="1"/>
  <c r="AL192" i="7"/>
  <c r="D213" i="7"/>
  <c r="D213" i="21" s="1"/>
  <c r="AL213" i="7"/>
  <c r="D214" i="7"/>
  <c r="D214" i="14" s="1"/>
  <c r="AL214" i="7"/>
  <c r="D205" i="7"/>
  <c r="D205" i="21" s="1"/>
  <c r="AL205" i="7"/>
  <c r="D206" i="7"/>
  <c r="D206" i="21" s="1"/>
  <c r="AL206" i="7"/>
  <c r="D217" i="7"/>
  <c r="D217" i="21" s="1"/>
  <c r="AL217" i="7"/>
  <c r="D195" i="7"/>
  <c r="D195" i="14" s="1"/>
  <c r="AL195" i="7"/>
  <c r="D188" i="7"/>
  <c r="D188" i="14" s="1"/>
  <c r="AL188" i="7"/>
  <c r="D181" i="7"/>
  <c r="D181" i="21" s="1"/>
  <c r="AL181" i="7"/>
  <c r="D212" i="7"/>
  <c r="D212" i="14" s="1"/>
  <c r="AL212" i="7"/>
  <c r="D215" i="7"/>
  <c r="D215" i="14" s="1"/>
  <c r="AL215" i="7"/>
  <c r="D216" i="7"/>
  <c r="D216" i="14" s="1"/>
  <c r="AL216" i="7"/>
  <c r="D187" i="7"/>
  <c r="D187" i="14" s="1"/>
  <c r="AL187" i="7"/>
  <c r="D179" i="7"/>
  <c r="D179" i="14" s="1"/>
  <c r="AL179" i="7"/>
  <c r="D193" i="7"/>
  <c r="D193" i="14" s="1"/>
  <c r="AL193" i="7"/>
  <c r="D204" i="7"/>
  <c r="D204" i="14" s="1"/>
  <c r="AL204" i="7"/>
  <c r="D198" i="7"/>
  <c r="D198" i="14" s="1"/>
  <c r="AL198" i="7"/>
  <c r="D191" i="7"/>
  <c r="D191" i="14" s="1"/>
  <c r="AL191" i="7"/>
  <c r="AH191" i="7" a="1"/>
  <c r="AH191" i="7" s="1"/>
  <c r="D197" i="7"/>
  <c r="D197" i="14" s="1"/>
  <c r="AL197" i="7"/>
  <c r="D155" i="7"/>
  <c r="D155" i="21" s="1"/>
  <c r="AL155" i="7"/>
  <c r="D154" i="7"/>
  <c r="D154" i="14" s="1"/>
  <c r="AL154" i="7"/>
  <c r="D158" i="7"/>
  <c r="D158" i="14" s="1"/>
  <c r="AL158" i="7"/>
  <c r="D145" i="7"/>
  <c r="D145" i="14" s="1"/>
  <c r="AL145" i="7"/>
  <c r="D149" i="7"/>
  <c r="D149" i="14" s="1"/>
  <c r="AL149" i="7"/>
  <c r="D140" i="7"/>
  <c r="D140" i="14" s="1"/>
  <c r="AL140" i="7"/>
  <c r="D147" i="7"/>
  <c r="D147" i="14" s="1"/>
  <c r="AL147" i="7"/>
  <c r="D128" i="7"/>
  <c r="D128" i="14" s="1"/>
  <c r="AL128" i="7"/>
  <c r="D141" i="7"/>
  <c r="D141" i="21" s="1"/>
  <c r="AL141" i="7"/>
  <c r="D123" i="7"/>
  <c r="D123" i="21" s="1"/>
  <c r="AL123" i="7"/>
  <c r="D126" i="7"/>
  <c r="D126" i="14" s="1"/>
  <c r="AL126" i="7"/>
  <c r="D138" i="7"/>
  <c r="D138" i="14" s="1"/>
  <c r="AL138" i="7"/>
  <c r="D160" i="7"/>
  <c r="D160" i="14" s="1"/>
  <c r="AL160" i="7"/>
  <c r="D161" i="7"/>
  <c r="D161" i="21" s="1"/>
  <c r="AL161" i="7"/>
  <c r="D151" i="7"/>
  <c r="D151" i="14" s="1"/>
  <c r="AL151" i="7"/>
  <c r="D143" i="7"/>
  <c r="D143" i="14" s="1"/>
  <c r="AL143" i="7"/>
  <c r="D130" i="7"/>
  <c r="D130" i="21" s="1"/>
  <c r="AL130" i="7"/>
  <c r="D133" i="7"/>
  <c r="D133" i="14" s="1"/>
  <c r="AL133" i="7"/>
  <c r="D136" i="7"/>
  <c r="D136" i="21" s="1"/>
  <c r="AL136" i="7"/>
  <c r="D137" i="7"/>
  <c r="D137" i="14" s="1"/>
  <c r="AL137" i="7"/>
  <c r="D150" i="7"/>
  <c r="D150" i="14" s="1"/>
  <c r="AL150" i="7"/>
  <c r="D153" i="7"/>
  <c r="D153" i="14" s="1"/>
  <c r="AL153" i="7"/>
  <c r="D146" i="7"/>
  <c r="D146" i="14" s="1"/>
  <c r="AL146" i="7"/>
  <c r="D157" i="7"/>
  <c r="D157" i="14" s="1"/>
  <c r="AL157" i="7"/>
  <c r="D132" i="7"/>
  <c r="D132" i="14" s="1"/>
  <c r="AL132" i="7"/>
  <c r="D159" i="7"/>
  <c r="D159" i="14" s="1"/>
  <c r="AL159" i="7"/>
  <c r="D124" i="7"/>
  <c r="D124" i="21" s="1"/>
  <c r="AL124" i="7"/>
  <c r="D156" i="7"/>
  <c r="D156" i="21" s="1"/>
  <c r="AL156" i="7"/>
  <c r="D152" i="7"/>
  <c r="D152" i="21" s="1"/>
  <c r="AL152" i="7"/>
  <c r="D162" i="7"/>
  <c r="D162" i="14" s="1"/>
  <c r="AL162" i="7"/>
  <c r="D142" i="7"/>
  <c r="D142" i="21" s="1"/>
  <c r="AL142" i="7"/>
  <c r="D134" i="7"/>
  <c r="D134" i="14" s="1"/>
  <c r="AL134" i="7"/>
  <c r="D125" i="7"/>
  <c r="D125" i="21" s="1"/>
  <c r="AL125" i="7"/>
  <c r="D129" i="7"/>
  <c r="D129" i="14" s="1"/>
  <c r="AL129" i="7"/>
  <c r="D144" i="7"/>
  <c r="D144" i="14" s="1"/>
  <c r="AL144" i="7"/>
  <c r="D148" i="7"/>
  <c r="D148" i="21" s="1"/>
  <c r="AL148" i="7"/>
  <c r="D135" i="7"/>
  <c r="D135" i="21" s="1"/>
  <c r="AL135" i="7"/>
  <c r="D139" i="7"/>
  <c r="D139" i="21" s="1"/>
  <c r="AL139" i="7"/>
  <c r="AH139" i="7" a="1"/>
  <c r="AH139" i="7" s="1"/>
  <c r="D127" i="7"/>
  <c r="D127" i="21" s="1"/>
  <c r="AL127" i="7"/>
  <c r="D131" i="7"/>
  <c r="D131" i="21" s="1"/>
  <c r="AL131" i="7"/>
  <c r="D89" i="7"/>
  <c r="D89" i="14" s="1"/>
  <c r="AL89" i="7"/>
  <c r="D72" i="7"/>
  <c r="D72" i="14" s="1"/>
  <c r="AL72" i="7"/>
  <c r="D98" i="7"/>
  <c r="D98" i="14" s="1"/>
  <c r="AL98" i="7"/>
  <c r="D101" i="7"/>
  <c r="D101" i="14" s="1"/>
  <c r="AL101" i="7"/>
  <c r="D83" i="7"/>
  <c r="D83" i="21" s="1"/>
  <c r="AL83" i="7"/>
  <c r="D87" i="7"/>
  <c r="D87" i="14" s="1"/>
  <c r="AL87" i="7"/>
  <c r="D82" i="7"/>
  <c r="D82" i="21" s="1"/>
  <c r="AL82" i="7"/>
  <c r="D69" i="7"/>
  <c r="D69" i="14" s="1"/>
  <c r="AL69" i="7"/>
  <c r="D102" i="7"/>
  <c r="D102" i="21" s="1"/>
  <c r="AL102" i="7"/>
  <c r="D97" i="7"/>
  <c r="D97" i="14" s="1"/>
  <c r="AL97" i="7"/>
  <c r="D77" i="7"/>
  <c r="D77" i="21" s="1"/>
  <c r="AL77" i="7"/>
  <c r="D74" i="7"/>
  <c r="D74" i="21" s="1"/>
  <c r="AL74" i="7"/>
  <c r="D103" i="7"/>
  <c r="D103" i="14" s="1"/>
  <c r="AL103" i="7"/>
  <c r="D75" i="7"/>
  <c r="D75" i="14" s="1"/>
  <c r="AL75" i="7"/>
  <c r="D99" i="7"/>
  <c r="D99" i="14" s="1"/>
  <c r="AL99" i="7"/>
  <c r="D80" i="7"/>
  <c r="D80" i="21" s="1"/>
  <c r="AL80" i="7"/>
  <c r="D94" i="7"/>
  <c r="D94" i="14" s="1"/>
  <c r="AL94" i="7"/>
  <c r="D86" i="7"/>
  <c r="D86" i="14" s="1"/>
  <c r="AL86" i="7"/>
  <c r="D88" i="7"/>
  <c r="D88" i="14" s="1"/>
  <c r="AL88" i="7"/>
  <c r="D79" i="7"/>
  <c r="D79" i="14" s="1"/>
  <c r="AL79" i="7"/>
  <c r="D107" i="7"/>
  <c r="D107" i="14" s="1"/>
  <c r="AL107" i="7"/>
  <c r="D84" i="7"/>
  <c r="D84" i="14" s="1"/>
  <c r="AL84" i="7"/>
  <c r="D73" i="7"/>
  <c r="D73" i="14" s="1"/>
  <c r="AL73" i="7"/>
  <c r="D100" i="7"/>
  <c r="D100" i="14" s="1"/>
  <c r="AL100" i="7"/>
  <c r="D104" i="7"/>
  <c r="D104" i="21" s="1"/>
  <c r="AL104" i="7"/>
  <c r="D96" i="7"/>
  <c r="D96" i="14" s="1"/>
  <c r="AL96" i="7"/>
  <c r="D91" i="7"/>
  <c r="D91" i="21" s="1"/>
  <c r="AL91" i="7"/>
  <c r="D70" i="7"/>
  <c r="D70" i="21" s="1"/>
  <c r="AL70" i="7"/>
  <c r="D76" i="7"/>
  <c r="D76" i="14" s="1"/>
  <c r="AL76" i="7"/>
  <c r="D92" i="7"/>
  <c r="D92" i="14" s="1"/>
  <c r="AL92" i="7"/>
  <c r="D68" i="7"/>
  <c r="D68" i="14" s="1"/>
  <c r="AL68" i="7"/>
  <c r="D93" i="7"/>
  <c r="D93" i="14" s="1"/>
  <c r="AL93" i="7"/>
  <c r="D71" i="7"/>
  <c r="D71" i="21" s="1"/>
  <c r="AL71" i="7"/>
  <c r="D85" i="7"/>
  <c r="D85" i="14" s="1"/>
  <c r="AL85" i="7"/>
  <c r="D106" i="7"/>
  <c r="D106" i="14" s="1"/>
  <c r="AL106" i="7"/>
  <c r="D90" i="7"/>
  <c r="D90" i="21" s="1"/>
  <c r="AL90" i="7"/>
  <c r="D95" i="7"/>
  <c r="D95" i="21" s="1"/>
  <c r="AL95" i="7"/>
  <c r="D78" i="7"/>
  <c r="D78" i="21" s="1"/>
  <c r="AL78" i="7"/>
  <c r="D81" i="7"/>
  <c r="D81" i="14" s="1"/>
  <c r="AL81" i="7"/>
  <c r="D105" i="7"/>
  <c r="D105" i="21" s="1"/>
  <c r="AL105" i="7"/>
  <c r="D46" i="7"/>
  <c r="D46" i="21" s="1"/>
  <c r="AL46" i="7"/>
  <c r="D43" i="7"/>
  <c r="D43" i="14" s="1"/>
  <c r="AL43" i="7"/>
  <c r="D39" i="7"/>
  <c r="D39" i="21" s="1"/>
  <c r="AL39" i="7"/>
  <c r="D35" i="7"/>
  <c r="D35" i="21" s="1"/>
  <c r="AL35" i="7"/>
  <c r="D44" i="7"/>
  <c r="D44" i="14" s="1"/>
  <c r="AL44" i="7"/>
  <c r="D37" i="7"/>
  <c r="D37" i="14" s="1"/>
  <c r="AL37" i="7"/>
  <c r="D38" i="7"/>
  <c r="D38" i="14" s="1"/>
  <c r="AL38" i="7"/>
  <c r="D36" i="7"/>
  <c r="D36" i="21" s="1"/>
  <c r="AL36" i="7"/>
  <c r="AH36" i="7" a="1"/>
  <c r="AH36" i="7" s="1"/>
  <c r="D50" i="7"/>
  <c r="D50" i="14" s="1"/>
  <c r="AL50" i="7"/>
  <c r="D48" i="7"/>
  <c r="D48" i="14" s="1"/>
  <c r="AL48" i="7"/>
  <c r="D47" i="7"/>
  <c r="D47" i="21" s="1"/>
  <c r="AL47" i="7"/>
  <c r="D40" i="7"/>
  <c r="D40" i="14" s="1"/>
  <c r="AL40" i="7"/>
  <c r="D49" i="7"/>
  <c r="D49" i="14" s="1"/>
  <c r="AL49" i="7"/>
  <c r="D42" i="7"/>
  <c r="D42" i="21" s="1"/>
  <c r="AL42" i="7"/>
  <c r="D45" i="7"/>
  <c r="D45" i="14" s="1"/>
  <c r="AL45" i="7"/>
  <c r="D41" i="7"/>
  <c r="D41" i="14" s="1"/>
  <c r="AL41" i="7"/>
  <c r="D51" i="7"/>
  <c r="D51" i="14" s="1"/>
  <c r="AL51" i="7"/>
  <c r="AN83" i="7"/>
  <c r="I34" i="10"/>
  <c r="AN76" i="7"/>
  <c r="AN251" i="7"/>
  <c r="AN139" i="7"/>
  <c r="AN162" i="7"/>
  <c r="AN191" i="7"/>
  <c r="AN146" i="7"/>
  <c r="AN318" i="7"/>
  <c r="D34" i="7"/>
  <c r="D34" i="14" s="1"/>
  <c r="AL34" i="7"/>
  <c r="D33" i="7"/>
  <c r="D33" i="14" s="1"/>
  <c r="AL33" i="7"/>
  <c r="D32" i="7"/>
  <c r="D32" i="21" s="1"/>
  <c r="AL14" i="7"/>
  <c r="AL15" i="7"/>
  <c r="AL16" i="7"/>
  <c r="AL20" i="7"/>
  <c r="AL21" i="7"/>
  <c r="AZ160" i="7"/>
  <c r="K160" i="7" s="1"/>
  <c r="AK160" i="7" s="1"/>
  <c r="AY160" i="7"/>
  <c r="AZ325" i="7"/>
  <c r="K325" i="7" s="1"/>
  <c r="AK325" i="7" s="1"/>
  <c r="AY325" i="7"/>
  <c r="AZ131" i="7"/>
  <c r="K131" i="7" s="1"/>
  <c r="AK131" i="7" s="1"/>
  <c r="AY131" i="7"/>
  <c r="AZ296" i="7"/>
  <c r="K296" i="7" s="1"/>
  <c r="AK296" i="7" s="1"/>
  <c r="AY296" i="7"/>
  <c r="AZ327" i="7"/>
  <c r="K327" i="7" s="1"/>
  <c r="AK327" i="7" s="1"/>
  <c r="AY327" i="7"/>
  <c r="AZ153" i="7"/>
  <c r="K153" i="7" s="1"/>
  <c r="AK153" i="7" s="1"/>
  <c r="AY153" i="7"/>
  <c r="AZ318" i="7"/>
  <c r="K318" i="7" s="1"/>
  <c r="AK318" i="7" s="1"/>
  <c r="AY318" i="7"/>
  <c r="AY134" i="7"/>
  <c r="AZ134" i="7"/>
  <c r="K134" i="7" s="1"/>
  <c r="AK134" i="7" s="1"/>
  <c r="AY299" i="7"/>
  <c r="AZ299" i="7"/>
  <c r="K299" i="7" s="1"/>
  <c r="AK299" i="7" s="1"/>
  <c r="AZ90" i="7"/>
  <c r="K90" i="7" s="1"/>
  <c r="AK90" i="7" s="1"/>
  <c r="AY90" i="7"/>
  <c r="AZ255" i="7"/>
  <c r="K255" i="7" s="1"/>
  <c r="AK255" i="7" s="1"/>
  <c r="AY255" i="7"/>
  <c r="AZ217" i="7"/>
  <c r="K217" i="7" s="1"/>
  <c r="AK217" i="7" s="1"/>
  <c r="AY217" i="7"/>
  <c r="AZ126" i="7"/>
  <c r="K126" i="7" s="1"/>
  <c r="AK126" i="7" s="1"/>
  <c r="AY126" i="7"/>
  <c r="AZ291" i="7"/>
  <c r="K291" i="7" s="1"/>
  <c r="AK291" i="7" s="1"/>
  <c r="AY291" i="7"/>
  <c r="AZ252" i="7"/>
  <c r="K252" i="7" s="1"/>
  <c r="AK252" i="7" s="1"/>
  <c r="AY252" i="7"/>
  <c r="AZ137" i="7"/>
  <c r="K137" i="7" s="1"/>
  <c r="AK137" i="7" s="1"/>
  <c r="AY137" i="7"/>
  <c r="AZ302" i="7"/>
  <c r="K302" i="7" s="1"/>
  <c r="AK302" i="7" s="1"/>
  <c r="AY302" i="7"/>
  <c r="AZ193" i="7"/>
  <c r="K193" i="7" s="1"/>
  <c r="AK193" i="7" s="1"/>
  <c r="AY193" i="7"/>
  <c r="AZ194" i="7"/>
  <c r="K194" i="7" s="1"/>
  <c r="AK194" i="7" s="1"/>
  <c r="AY194" i="7"/>
  <c r="AY185" i="7"/>
  <c r="AZ185" i="7"/>
  <c r="K185" i="7" s="1"/>
  <c r="AK185" i="7" s="1"/>
  <c r="AZ141" i="7"/>
  <c r="K141" i="7" s="1"/>
  <c r="AK141" i="7" s="1"/>
  <c r="AY141" i="7"/>
  <c r="AZ306" i="7"/>
  <c r="K306" i="7" s="1"/>
  <c r="AK306" i="7" s="1"/>
  <c r="AY306" i="7"/>
  <c r="AZ178" i="7"/>
  <c r="K178" i="7" s="1"/>
  <c r="AK178" i="7" s="1"/>
  <c r="AY178" i="7"/>
  <c r="AZ144" i="7"/>
  <c r="K144" i="7" s="1"/>
  <c r="AK144" i="7" s="1"/>
  <c r="AY144" i="7"/>
  <c r="AZ309" i="7"/>
  <c r="K309" i="7" s="1"/>
  <c r="AK309" i="7" s="1"/>
  <c r="AY309" i="7"/>
  <c r="AZ100" i="7"/>
  <c r="K100" i="7" s="1"/>
  <c r="AK100" i="7" s="1"/>
  <c r="AY100" i="7"/>
  <c r="AZ265" i="7"/>
  <c r="K265" i="7" s="1"/>
  <c r="AK265" i="7" s="1"/>
  <c r="AY265" i="7"/>
  <c r="AY272" i="7"/>
  <c r="AZ272" i="7"/>
  <c r="K272" i="7" s="1"/>
  <c r="AK272" i="7" s="1"/>
  <c r="AZ136" i="7"/>
  <c r="K136" i="7" s="1"/>
  <c r="AK136" i="7" s="1"/>
  <c r="AY136" i="7"/>
  <c r="AZ301" i="7"/>
  <c r="K301" i="7" s="1"/>
  <c r="AK301" i="7" s="1"/>
  <c r="AY301" i="7"/>
  <c r="AZ297" i="7"/>
  <c r="K297" i="7" s="1"/>
  <c r="AK297" i="7" s="1"/>
  <c r="AY297" i="7"/>
  <c r="AZ147" i="7"/>
  <c r="K147" i="7" s="1"/>
  <c r="AK147" i="7" s="1"/>
  <c r="AY147" i="7"/>
  <c r="AZ312" i="7"/>
  <c r="K312" i="7" s="1"/>
  <c r="AK312" i="7" s="1"/>
  <c r="AY312" i="7"/>
  <c r="AZ37" i="7"/>
  <c r="K37" i="7" s="1"/>
  <c r="AK37" i="7" s="1"/>
  <c r="AY37" i="7"/>
  <c r="AY203" i="7"/>
  <c r="AZ203" i="7"/>
  <c r="K203" i="7" s="1"/>
  <c r="AK203" i="7" s="1"/>
  <c r="AY38" i="7"/>
  <c r="AZ38" i="7"/>
  <c r="K38" i="7" s="1"/>
  <c r="AK38" i="7" s="1"/>
  <c r="AZ204" i="7"/>
  <c r="K204" i="7" s="1"/>
  <c r="AK204" i="7" s="1"/>
  <c r="AY204" i="7"/>
  <c r="AZ195" i="7"/>
  <c r="K195" i="7" s="1"/>
  <c r="AK195" i="7" s="1"/>
  <c r="AY195" i="7"/>
  <c r="AZ151" i="7"/>
  <c r="K151" i="7" s="1"/>
  <c r="AK151" i="7" s="1"/>
  <c r="AY151" i="7"/>
  <c r="AZ316" i="7"/>
  <c r="K316" i="7" s="1"/>
  <c r="AK316" i="7" s="1"/>
  <c r="AY316" i="7"/>
  <c r="AZ188" i="7"/>
  <c r="K188" i="7" s="1"/>
  <c r="AK188" i="7" s="1"/>
  <c r="AY188" i="7"/>
  <c r="AZ154" i="7"/>
  <c r="K154" i="7" s="1"/>
  <c r="AK154" i="7" s="1"/>
  <c r="AY154" i="7"/>
  <c r="AZ319" i="7"/>
  <c r="K319" i="7" s="1"/>
  <c r="AK319" i="7" s="1"/>
  <c r="AY319" i="7"/>
  <c r="AZ125" i="7"/>
  <c r="K125" i="7" s="1"/>
  <c r="AK125" i="7" s="1"/>
  <c r="AY125" i="7"/>
  <c r="AZ290" i="7"/>
  <c r="K290" i="7" s="1"/>
  <c r="AK290" i="7" s="1"/>
  <c r="AY290" i="7"/>
  <c r="AZ307" i="7"/>
  <c r="K307" i="7" s="1"/>
  <c r="AK307" i="7" s="1"/>
  <c r="AY307" i="7"/>
  <c r="AY146" i="7"/>
  <c r="AZ146" i="7"/>
  <c r="K146" i="7" s="1"/>
  <c r="AK146" i="7" s="1"/>
  <c r="AY311" i="7"/>
  <c r="AZ311" i="7"/>
  <c r="K311" i="7" s="1"/>
  <c r="AK311" i="7" s="1"/>
  <c r="AZ157" i="7"/>
  <c r="K157" i="7" s="1"/>
  <c r="AK157" i="7" s="1"/>
  <c r="AY157" i="7"/>
  <c r="AZ322" i="7"/>
  <c r="K322" i="7" s="1"/>
  <c r="AK322" i="7" s="1"/>
  <c r="AY322" i="7"/>
  <c r="AY47" i="7"/>
  <c r="AZ47" i="7"/>
  <c r="K47" i="7" s="1"/>
  <c r="AK47" i="7" s="1"/>
  <c r="AZ213" i="7"/>
  <c r="K213" i="7" s="1"/>
  <c r="AK213" i="7" s="1"/>
  <c r="AY213" i="7"/>
  <c r="AY48" i="7"/>
  <c r="AZ48" i="7"/>
  <c r="K48" i="7" s="1"/>
  <c r="AK48" i="7" s="1"/>
  <c r="AZ214" i="7"/>
  <c r="K214" i="7" s="1"/>
  <c r="AK214" i="7" s="1"/>
  <c r="AY214" i="7"/>
  <c r="AZ49" i="7"/>
  <c r="K49" i="7" s="1"/>
  <c r="AK49" i="7" s="1"/>
  <c r="AY49" i="7"/>
  <c r="AZ205" i="7"/>
  <c r="K205" i="7" s="1"/>
  <c r="AK205" i="7" s="1"/>
  <c r="AY205" i="7"/>
  <c r="AZ161" i="7"/>
  <c r="K161" i="7" s="1"/>
  <c r="AK161" i="7" s="1"/>
  <c r="AY161" i="7"/>
  <c r="AZ326" i="7"/>
  <c r="K326" i="7" s="1"/>
  <c r="AK326" i="7" s="1"/>
  <c r="AY326" i="7"/>
  <c r="AY32" i="7"/>
  <c r="AZ32" i="7"/>
  <c r="K32" i="7" s="1"/>
  <c r="AK32" i="7" s="1"/>
  <c r="AZ198" i="7"/>
  <c r="K198" i="7" s="1"/>
  <c r="AK198" i="7" s="1"/>
  <c r="AY198" i="7"/>
  <c r="AY179" i="7"/>
  <c r="AZ179" i="7"/>
  <c r="K179" i="7" s="1"/>
  <c r="AK179" i="7" s="1"/>
  <c r="AZ135" i="7"/>
  <c r="K135" i="7" s="1"/>
  <c r="AK135" i="7" s="1"/>
  <c r="AY135" i="7"/>
  <c r="AZ300" i="7"/>
  <c r="K300" i="7" s="1"/>
  <c r="AK300" i="7" s="1"/>
  <c r="AY300" i="7"/>
  <c r="AZ156" i="7"/>
  <c r="K156" i="7" s="1"/>
  <c r="AK156" i="7" s="1"/>
  <c r="AY156" i="7"/>
  <c r="AZ321" i="7"/>
  <c r="K321" i="7" s="1"/>
  <c r="AK321" i="7" s="1"/>
  <c r="AY321" i="7"/>
  <c r="AZ182" i="7"/>
  <c r="K182" i="7" s="1"/>
  <c r="AK182" i="7" s="1"/>
  <c r="AY182" i="7"/>
  <c r="AZ73" i="7"/>
  <c r="K73" i="7" s="1"/>
  <c r="AK73" i="7" s="1"/>
  <c r="AY73" i="7"/>
  <c r="AZ238" i="7"/>
  <c r="K238" i="7" s="1"/>
  <c r="AK238" i="7" s="1"/>
  <c r="AY238" i="7"/>
  <c r="AZ74" i="7"/>
  <c r="K74" i="7" s="1"/>
  <c r="AK74" i="7" s="1"/>
  <c r="AY74" i="7"/>
  <c r="AZ239" i="7"/>
  <c r="K239" i="7" s="1"/>
  <c r="AK239" i="7" s="1"/>
  <c r="AY239" i="7"/>
  <c r="AY39" i="7"/>
  <c r="AZ39" i="7"/>
  <c r="K39" i="7" s="1"/>
  <c r="AK39" i="7" s="1"/>
  <c r="AY215" i="7"/>
  <c r="AZ215" i="7"/>
  <c r="K215" i="7" s="1"/>
  <c r="AK215" i="7" s="1"/>
  <c r="AZ186" i="7"/>
  <c r="K186" i="7" s="1"/>
  <c r="AK186" i="7" s="1"/>
  <c r="AY186" i="7"/>
  <c r="AY42" i="7"/>
  <c r="AZ42" i="7"/>
  <c r="K42" i="7" s="1"/>
  <c r="AK42" i="7" s="1"/>
  <c r="AZ208" i="7"/>
  <c r="K208" i="7" s="1"/>
  <c r="AK208" i="7" s="1"/>
  <c r="AY208" i="7"/>
  <c r="AZ189" i="7"/>
  <c r="K189" i="7" s="1"/>
  <c r="AK189" i="7" s="1"/>
  <c r="AY189" i="7"/>
  <c r="AZ145" i="7"/>
  <c r="AY145" i="7"/>
  <c r="AZ310" i="7"/>
  <c r="K310" i="7" s="1"/>
  <c r="AK310" i="7" s="1"/>
  <c r="AY310" i="7"/>
  <c r="AZ181" i="7"/>
  <c r="K181" i="7" s="1"/>
  <c r="AK181" i="7" s="1"/>
  <c r="AY181" i="7"/>
  <c r="AZ192" i="7"/>
  <c r="K192" i="7" s="1"/>
  <c r="AK192" i="7" s="1"/>
  <c r="AY192" i="7"/>
  <c r="AY83" i="7"/>
  <c r="AZ83" i="7"/>
  <c r="K83" i="7" s="1"/>
  <c r="AK83" i="7" s="1"/>
  <c r="AY248" i="7"/>
  <c r="AZ248" i="7"/>
  <c r="K248" i="7" s="1"/>
  <c r="AK248" i="7" s="1"/>
  <c r="AZ87" i="7"/>
  <c r="K87" i="7" s="1"/>
  <c r="AK87" i="7" s="1"/>
  <c r="AY87" i="7"/>
  <c r="AZ84" i="7"/>
  <c r="K84" i="7" s="1"/>
  <c r="AK84" i="7" s="1"/>
  <c r="AY84" i="7"/>
  <c r="AZ249" i="7"/>
  <c r="K249" i="7" s="1"/>
  <c r="AK249" i="7" s="1"/>
  <c r="AY249" i="7"/>
  <c r="AZ75" i="7"/>
  <c r="K75" i="7" s="1"/>
  <c r="AK75" i="7" s="1"/>
  <c r="AY75" i="7"/>
  <c r="AZ240" i="7"/>
  <c r="K240" i="7" s="1"/>
  <c r="AK240" i="7" s="1"/>
  <c r="AY240" i="7"/>
  <c r="AZ196" i="7"/>
  <c r="K196" i="7" s="1"/>
  <c r="AK196" i="7" s="1"/>
  <c r="AY196" i="7"/>
  <c r="AZ68" i="7"/>
  <c r="K68" i="7" s="1"/>
  <c r="AK68" i="7" s="1"/>
  <c r="AY68" i="7"/>
  <c r="AZ233" i="7"/>
  <c r="K233" i="7" s="1"/>
  <c r="AK233" i="7" s="1"/>
  <c r="AY233" i="7"/>
  <c r="AY33" i="7"/>
  <c r="AZ33" i="7"/>
  <c r="K33" i="7" s="1"/>
  <c r="AK33" i="7" s="1"/>
  <c r="AZ199" i="7"/>
  <c r="K199" i="7" s="1"/>
  <c r="AK199" i="7" s="1"/>
  <c r="AY199" i="7"/>
  <c r="AZ155" i="7"/>
  <c r="K155" i="7" s="1"/>
  <c r="AK155" i="7" s="1"/>
  <c r="AY155" i="7"/>
  <c r="AZ320" i="7"/>
  <c r="K320" i="7" s="1"/>
  <c r="AK320" i="7" s="1"/>
  <c r="AY320" i="7"/>
  <c r="AY191" i="7"/>
  <c r="AZ191" i="7"/>
  <c r="K191" i="7" s="1"/>
  <c r="AK191" i="7" s="1"/>
  <c r="AY36" i="7"/>
  <c r="AZ36" i="7"/>
  <c r="K36" i="7" s="1"/>
  <c r="AK36" i="7" s="1"/>
  <c r="AZ202" i="7"/>
  <c r="K202" i="7" s="1"/>
  <c r="AK202" i="7" s="1"/>
  <c r="AY202" i="7"/>
  <c r="AZ93" i="7"/>
  <c r="K93" i="7" s="1"/>
  <c r="AK93" i="7" s="1"/>
  <c r="AY93" i="7"/>
  <c r="AZ258" i="7"/>
  <c r="K258" i="7" s="1"/>
  <c r="AK258" i="7" s="1"/>
  <c r="AY258" i="7"/>
  <c r="AY152" i="7"/>
  <c r="AZ152" i="7"/>
  <c r="K152" i="7" s="1"/>
  <c r="AK152" i="7" s="1"/>
  <c r="AZ94" i="7"/>
  <c r="K94" i="7" s="1"/>
  <c r="AK94" i="7" s="1"/>
  <c r="AY94" i="7"/>
  <c r="AZ259" i="7"/>
  <c r="K259" i="7" s="1"/>
  <c r="AK259" i="7" s="1"/>
  <c r="AY259" i="7"/>
  <c r="AZ85" i="7"/>
  <c r="K85" i="7" s="1"/>
  <c r="AK85" i="7" s="1"/>
  <c r="AY85" i="7"/>
  <c r="AZ250" i="7"/>
  <c r="K250" i="7" s="1"/>
  <c r="AK250" i="7" s="1"/>
  <c r="AY250" i="7"/>
  <c r="AY40" i="7"/>
  <c r="AZ40" i="7"/>
  <c r="K40" i="7" s="1"/>
  <c r="AK40" i="7" s="1"/>
  <c r="AZ206" i="7"/>
  <c r="K206" i="7" s="1"/>
  <c r="AK206" i="7" s="1"/>
  <c r="AY206" i="7"/>
  <c r="AZ78" i="7"/>
  <c r="K78" i="7" s="1"/>
  <c r="AK78" i="7" s="1"/>
  <c r="AY78" i="7"/>
  <c r="AZ243" i="7"/>
  <c r="K243" i="7" s="1"/>
  <c r="AK243" i="7" s="1"/>
  <c r="AY243" i="7"/>
  <c r="AZ43" i="7"/>
  <c r="K43" i="7" s="1"/>
  <c r="AK43" i="7" s="1"/>
  <c r="AY43" i="7"/>
  <c r="AY209" i="7"/>
  <c r="AZ209" i="7"/>
  <c r="K209" i="7" s="1"/>
  <c r="AK209" i="7" s="1"/>
  <c r="AZ180" i="7"/>
  <c r="K180" i="7" s="1"/>
  <c r="AK180" i="7" s="1"/>
  <c r="AY180" i="7"/>
  <c r="AY35" i="7"/>
  <c r="AZ35" i="7"/>
  <c r="K35" i="7" s="1"/>
  <c r="AK35" i="7" s="1"/>
  <c r="AZ201" i="7"/>
  <c r="K201" i="7" s="1"/>
  <c r="AK201" i="7" s="1"/>
  <c r="AY201" i="7"/>
  <c r="AY46" i="7"/>
  <c r="AZ46" i="7"/>
  <c r="K46" i="7" s="1"/>
  <c r="AK46" i="7" s="1"/>
  <c r="AZ212" i="7"/>
  <c r="K212" i="7" s="1"/>
  <c r="AK212" i="7" s="1"/>
  <c r="AY212" i="7"/>
  <c r="AZ103" i="7"/>
  <c r="K103" i="7" s="1"/>
  <c r="AK103" i="7" s="1"/>
  <c r="AY103" i="7"/>
  <c r="AZ268" i="7"/>
  <c r="K268" i="7" s="1"/>
  <c r="AK268" i="7" s="1"/>
  <c r="AY268" i="7"/>
  <c r="AZ207" i="7"/>
  <c r="K207" i="7" s="1"/>
  <c r="AK207" i="7" s="1"/>
  <c r="AY207" i="7"/>
  <c r="AZ104" i="7"/>
  <c r="K104" i="7" s="1"/>
  <c r="AK104" i="7" s="1"/>
  <c r="AY104" i="7"/>
  <c r="AZ269" i="7"/>
  <c r="K269" i="7" s="1"/>
  <c r="AK269" i="7" s="1"/>
  <c r="AY269" i="7"/>
  <c r="AY95" i="7"/>
  <c r="AZ95" i="7"/>
  <c r="K95" i="7" s="1"/>
  <c r="AK95" i="7" s="1"/>
  <c r="AY260" i="7"/>
  <c r="AZ260" i="7"/>
  <c r="K260" i="7" s="1"/>
  <c r="AK260" i="7" s="1"/>
  <c r="AY50" i="7"/>
  <c r="AZ50" i="7"/>
  <c r="K50" i="7" s="1"/>
  <c r="AK50" i="7" s="1"/>
  <c r="AZ216" i="7"/>
  <c r="K216" i="7" s="1"/>
  <c r="AK216" i="7" s="1"/>
  <c r="AY216" i="7"/>
  <c r="AZ88" i="7"/>
  <c r="K88" i="7" s="1"/>
  <c r="AK88" i="7" s="1"/>
  <c r="AY88" i="7"/>
  <c r="AZ253" i="7"/>
  <c r="K253" i="7" s="1"/>
  <c r="AK253" i="7" s="1"/>
  <c r="AY253" i="7"/>
  <c r="AZ69" i="7"/>
  <c r="K69" i="7" s="1"/>
  <c r="AK69" i="7" s="1"/>
  <c r="AY69" i="7"/>
  <c r="AZ234" i="7"/>
  <c r="K234" i="7" s="1"/>
  <c r="AK234" i="7" s="1"/>
  <c r="AY234" i="7"/>
  <c r="AZ190" i="7"/>
  <c r="K190" i="7" s="1"/>
  <c r="AK190" i="7" s="1"/>
  <c r="AY190" i="7"/>
  <c r="AY45" i="7"/>
  <c r="AZ45" i="7"/>
  <c r="K45" i="7" s="1"/>
  <c r="AK45" i="7" s="1"/>
  <c r="AZ211" i="7"/>
  <c r="K211" i="7" s="1"/>
  <c r="AK211" i="7" s="1"/>
  <c r="AY211" i="7"/>
  <c r="AZ72" i="7"/>
  <c r="K72" i="7" s="1"/>
  <c r="AK72" i="7" s="1"/>
  <c r="AY72" i="7"/>
  <c r="AZ237" i="7"/>
  <c r="K237" i="7" s="1"/>
  <c r="AK237" i="7" s="1"/>
  <c r="AY237" i="7"/>
  <c r="AY128" i="7"/>
  <c r="AZ128" i="7"/>
  <c r="K128" i="7" s="1"/>
  <c r="AK128" i="7" s="1"/>
  <c r="AY293" i="7"/>
  <c r="AZ293" i="7"/>
  <c r="K293" i="7" s="1"/>
  <c r="AK293" i="7" s="1"/>
  <c r="AZ262" i="7"/>
  <c r="K262" i="7" s="1"/>
  <c r="AK262" i="7" s="1"/>
  <c r="AY262" i="7"/>
  <c r="AZ129" i="7"/>
  <c r="K129" i="7" s="1"/>
  <c r="AK129" i="7" s="1"/>
  <c r="AY129" i="7"/>
  <c r="AZ294" i="7"/>
  <c r="K294" i="7" s="1"/>
  <c r="AK294" i="7" s="1"/>
  <c r="AY294" i="7"/>
  <c r="AZ105" i="7"/>
  <c r="K105" i="7" s="1"/>
  <c r="AK105" i="7" s="1"/>
  <c r="AY105" i="7"/>
  <c r="AZ270" i="7"/>
  <c r="K270" i="7" s="1"/>
  <c r="AK270" i="7" s="1"/>
  <c r="AY270" i="7"/>
  <c r="AZ76" i="7"/>
  <c r="K76" i="7" s="1"/>
  <c r="AK76" i="7" s="1"/>
  <c r="AY76" i="7"/>
  <c r="AZ241" i="7"/>
  <c r="K241" i="7" s="1"/>
  <c r="AK241" i="7" s="1"/>
  <c r="AY241" i="7"/>
  <c r="AY77" i="7"/>
  <c r="AZ77" i="7"/>
  <c r="K77" i="7" s="1"/>
  <c r="AK77" i="7" s="1"/>
  <c r="AZ98" i="7"/>
  <c r="K98" i="7" s="1"/>
  <c r="AK98" i="7" s="1"/>
  <c r="AY98" i="7"/>
  <c r="AZ263" i="7"/>
  <c r="K263" i="7" s="1"/>
  <c r="AK263" i="7" s="1"/>
  <c r="AY263" i="7"/>
  <c r="AZ79" i="7"/>
  <c r="K79" i="7" s="1"/>
  <c r="AK79" i="7" s="1"/>
  <c r="AY79" i="7"/>
  <c r="AZ244" i="7"/>
  <c r="K244" i="7" s="1"/>
  <c r="AK244" i="7" s="1"/>
  <c r="AY244" i="7"/>
  <c r="AY34" i="7"/>
  <c r="AZ34" i="7"/>
  <c r="K34" i="7" s="1"/>
  <c r="AK34" i="7" s="1"/>
  <c r="AZ200" i="7"/>
  <c r="K200" i="7" s="1"/>
  <c r="AK200" i="7" s="1"/>
  <c r="AY200" i="7"/>
  <c r="AY71" i="7"/>
  <c r="AZ71" i="7"/>
  <c r="K71" i="7" s="1"/>
  <c r="AK71" i="7" s="1"/>
  <c r="AY236" i="7"/>
  <c r="AZ236" i="7"/>
  <c r="K236" i="7" s="1"/>
  <c r="AK236" i="7" s="1"/>
  <c r="AZ82" i="7"/>
  <c r="K82" i="7" s="1"/>
  <c r="AK82" i="7" s="1"/>
  <c r="AY82" i="7"/>
  <c r="AZ247" i="7"/>
  <c r="K247" i="7" s="1"/>
  <c r="AK247" i="7" s="1"/>
  <c r="AY247" i="7"/>
  <c r="AZ138" i="7"/>
  <c r="K138" i="7" s="1"/>
  <c r="AK138" i="7" s="1"/>
  <c r="AY138" i="7"/>
  <c r="AZ303" i="7"/>
  <c r="K303" i="7" s="1"/>
  <c r="AK303" i="7" s="1"/>
  <c r="AY303" i="7"/>
  <c r="AY317" i="7"/>
  <c r="AZ317" i="7"/>
  <c r="K317" i="7" s="1"/>
  <c r="AK317" i="7" s="1"/>
  <c r="AZ139" i="7"/>
  <c r="K139" i="7" s="1"/>
  <c r="AK139" i="7" s="1"/>
  <c r="AY139" i="7"/>
  <c r="AZ304" i="7"/>
  <c r="K304" i="7" s="1"/>
  <c r="AK304" i="7" s="1"/>
  <c r="AY304" i="7"/>
  <c r="AZ130" i="7"/>
  <c r="K130" i="7" s="1"/>
  <c r="AK130" i="7" s="1"/>
  <c r="AY130" i="7"/>
  <c r="AZ295" i="7"/>
  <c r="K295" i="7" s="1"/>
  <c r="AK295" i="7" s="1"/>
  <c r="AY295" i="7"/>
  <c r="AZ86" i="7"/>
  <c r="K86" i="7" s="1"/>
  <c r="AK86" i="7" s="1"/>
  <c r="AY86" i="7"/>
  <c r="AZ251" i="7"/>
  <c r="K251" i="7" s="1"/>
  <c r="AK251" i="7" s="1"/>
  <c r="AY251" i="7"/>
  <c r="AY107" i="7"/>
  <c r="AZ107" i="7"/>
  <c r="K107" i="7" s="1"/>
  <c r="AK107" i="7" s="1"/>
  <c r="AZ123" i="7"/>
  <c r="K123" i="7" s="1"/>
  <c r="AK123" i="7" s="1"/>
  <c r="AY123" i="7"/>
  <c r="AZ288" i="7"/>
  <c r="K288" i="7" s="1"/>
  <c r="AK288" i="7" s="1"/>
  <c r="AY288" i="7"/>
  <c r="AY89" i="7"/>
  <c r="AZ89" i="7"/>
  <c r="K89" i="7" s="1"/>
  <c r="AK89" i="7" s="1"/>
  <c r="AY254" i="7"/>
  <c r="AZ254" i="7"/>
  <c r="K254" i="7" s="1"/>
  <c r="AK254" i="7" s="1"/>
  <c r="AY44" i="7"/>
  <c r="AZ44" i="7"/>
  <c r="K44" i="7" s="1"/>
  <c r="AK44" i="7" s="1"/>
  <c r="AZ210" i="7"/>
  <c r="K210" i="7" s="1"/>
  <c r="AK210" i="7" s="1"/>
  <c r="AY210" i="7"/>
  <c r="AY41" i="7"/>
  <c r="AZ41" i="7"/>
  <c r="K41" i="7" s="1"/>
  <c r="AK41" i="7" s="1"/>
  <c r="AZ81" i="7"/>
  <c r="K81" i="7" s="1"/>
  <c r="AK81" i="7" s="1"/>
  <c r="AY81" i="7"/>
  <c r="AZ246" i="7"/>
  <c r="K246" i="7" s="1"/>
  <c r="AK246" i="7" s="1"/>
  <c r="AY246" i="7"/>
  <c r="AY51" i="7"/>
  <c r="AZ51" i="7"/>
  <c r="K51" i="7" s="1"/>
  <c r="AK51" i="7" s="1"/>
  <c r="AZ92" i="7"/>
  <c r="K92" i="7" s="1"/>
  <c r="AK92" i="7" s="1"/>
  <c r="AY92" i="7"/>
  <c r="AZ257" i="7"/>
  <c r="K257" i="7" s="1"/>
  <c r="AK257" i="7" s="1"/>
  <c r="AY257" i="7"/>
  <c r="AZ148" i="7"/>
  <c r="K148" i="7" s="1"/>
  <c r="AK148" i="7" s="1"/>
  <c r="AY148" i="7"/>
  <c r="AZ313" i="7"/>
  <c r="K313" i="7" s="1"/>
  <c r="AK313" i="7" s="1"/>
  <c r="AY313" i="7"/>
  <c r="AZ149" i="7"/>
  <c r="K149" i="7" s="1"/>
  <c r="AK149" i="7" s="1"/>
  <c r="AY149" i="7"/>
  <c r="AZ314" i="7"/>
  <c r="K314" i="7" s="1"/>
  <c r="AK314" i="7" s="1"/>
  <c r="AY314" i="7"/>
  <c r="AZ150" i="7"/>
  <c r="K150" i="7" s="1"/>
  <c r="AK150" i="7" s="1"/>
  <c r="AY150" i="7"/>
  <c r="AY305" i="7"/>
  <c r="AZ305" i="7"/>
  <c r="K305" i="7" s="1"/>
  <c r="AK305" i="7" s="1"/>
  <c r="AZ96" i="7"/>
  <c r="K96" i="7" s="1"/>
  <c r="AK96" i="7" s="1"/>
  <c r="AY96" i="7"/>
  <c r="AZ261" i="7"/>
  <c r="K261" i="7" s="1"/>
  <c r="AK261" i="7" s="1"/>
  <c r="AY261" i="7"/>
  <c r="AZ187" i="7"/>
  <c r="K187" i="7" s="1"/>
  <c r="AK187" i="7" s="1"/>
  <c r="AY187" i="7"/>
  <c r="AZ133" i="7"/>
  <c r="K133" i="7" s="1"/>
  <c r="AK133" i="7" s="1"/>
  <c r="AY133" i="7"/>
  <c r="AZ298" i="7"/>
  <c r="K298" i="7" s="1"/>
  <c r="AK298" i="7" s="1"/>
  <c r="AY298" i="7"/>
  <c r="AZ99" i="7"/>
  <c r="K99" i="7" s="1"/>
  <c r="AK99" i="7" s="1"/>
  <c r="AY99" i="7"/>
  <c r="AZ264" i="7"/>
  <c r="K264" i="7" s="1"/>
  <c r="AK264" i="7" s="1"/>
  <c r="AY264" i="7"/>
  <c r="AZ70" i="7"/>
  <c r="K70" i="7" s="1"/>
  <c r="AK70" i="7" s="1"/>
  <c r="AY70" i="7"/>
  <c r="AZ235" i="7"/>
  <c r="K235" i="7" s="1"/>
  <c r="AK235" i="7" s="1"/>
  <c r="AY235" i="7"/>
  <c r="AZ97" i="7"/>
  <c r="K97" i="7" s="1"/>
  <c r="AK97" i="7" s="1"/>
  <c r="AY97" i="7"/>
  <c r="AZ91" i="7"/>
  <c r="K91" i="7" s="1"/>
  <c r="AK91" i="7" s="1"/>
  <c r="AY91" i="7"/>
  <c r="AZ256" i="7"/>
  <c r="K256" i="7" s="1"/>
  <c r="AK256" i="7" s="1"/>
  <c r="AY256" i="7"/>
  <c r="AZ132" i="7"/>
  <c r="K132" i="7" s="1"/>
  <c r="AK132" i="7" s="1"/>
  <c r="AY132" i="7"/>
  <c r="AZ102" i="7"/>
  <c r="K102" i="7" s="1"/>
  <c r="AK102" i="7" s="1"/>
  <c r="AY102" i="7"/>
  <c r="AZ267" i="7"/>
  <c r="K267" i="7" s="1"/>
  <c r="AK267" i="7" s="1"/>
  <c r="AY267" i="7"/>
  <c r="AY158" i="7"/>
  <c r="AZ158" i="7"/>
  <c r="K158" i="7" s="1"/>
  <c r="AK158" i="7" s="1"/>
  <c r="AY323" i="7"/>
  <c r="AZ323" i="7"/>
  <c r="K323" i="7" s="1"/>
  <c r="AK323" i="7" s="1"/>
  <c r="AZ159" i="7"/>
  <c r="K159" i="7" s="1"/>
  <c r="AK159" i="7" s="1"/>
  <c r="AY159" i="7"/>
  <c r="AZ324" i="7"/>
  <c r="K324" i="7" s="1"/>
  <c r="AK324" i="7" s="1"/>
  <c r="AY324" i="7"/>
  <c r="AY140" i="7"/>
  <c r="AZ140" i="7"/>
  <c r="K140" i="7" s="1"/>
  <c r="AK140" i="7" s="1"/>
  <c r="AZ315" i="7"/>
  <c r="K315" i="7" s="1"/>
  <c r="AK315" i="7" s="1"/>
  <c r="AY315" i="7"/>
  <c r="AZ106" i="7"/>
  <c r="K106" i="7" s="1"/>
  <c r="AK106" i="7" s="1"/>
  <c r="AY106" i="7"/>
  <c r="AZ271" i="7"/>
  <c r="K271" i="7" s="1"/>
  <c r="AK271" i="7" s="1"/>
  <c r="AY271" i="7"/>
  <c r="AY242" i="7"/>
  <c r="AZ242" i="7"/>
  <c r="K242" i="7" s="1"/>
  <c r="AK242" i="7" s="1"/>
  <c r="AZ143" i="7"/>
  <c r="K143" i="7" s="1"/>
  <c r="AK143" i="7" s="1"/>
  <c r="AY143" i="7"/>
  <c r="AZ308" i="7"/>
  <c r="K308" i="7" s="1"/>
  <c r="AK308" i="7" s="1"/>
  <c r="AY308" i="7"/>
  <c r="AZ124" i="7"/>
  <c r="K124" i="7" s="1"/>
  <c r="AK124" i="7" s="1"/>
  <c r="AY124" i="7"/>
  <c r="AZ289" i="7"/>
  <c r="K289" i="7" s="1"/>
  <c r="AK289" i="7" s="1"/>
  <c r="AY289" i="7"/>
  <c r="AZ80" i="7"/>
  <c r="K80" i="7" s="1"/>
  <c r="AK80" i="7" s="1"/>
  <c r="AY80" i="7"/>
  <c r="AZ245" i="7"/>
  <c r="K245" i="7" s="1"/>
  <c r="AK245" i="7" s="1"/>
  <c r="AY245" i="7"/>
  <c r="AZ142" i="7"/>
  <c r="K142" i="7" s="1"/>
  <c r="AK142" i="7" s="1"/>
  <c r="AY142" i="7"/>
  <c r="AY101" i="7"/>
  <c r="AZ101" i="7"/>
  <c r="K101" i="7" s="1"/>
  <c r="AK101" i="7" s="1"/>
  <c r="AY266" i="7"/>
  <c r="AZ266" i="7"/>
  <c r="K266" i="7" s="1"/>
  <c r="AK266" i="7" s="1"/>
  <c r="AZ162" i="7"/>
  <c r="K162" i="7" s="1"/>
  <c r="AK162" i="7" s="1"/>
  <c r="AY162" i="7"/>
  <c r="AZ127" i="7"/>
  <c r="K127" i="7" s="1"/>
  <c r="AK127" i="7" s="1"/>
  <c r="AY127" i="7"/>
  <c r="AZ292" i="7"/>
  <c r="K292" i="7" s="1"/>
  <c r="AK292" i="7" s="1"/>
  <c r="AY292" i="7"/>
  <c r="AY197" i="7"/>
  <c r="AZ197" i="7"/>
  <c r="K197" i="7" s="1"/>
  <c r="AK197" i="7" s="1"/>
  <c r="AZ183" i="7"/>
  <c r="K183" i="7" s="1"/>
  <c r="AK183" i="7" s="1"/>
  <c r="AY183" i="7"/>
  <c r="AZ184" i="7"/>
  <c r="K184" i="7" s="1"/>
  <c r="AK184" i="7" s="1"/>
  <c r="AY184" i="7"/>
  <c r="K145" i="7"/>
  <c r="AK145" i="7" s="1"/>
  <c r="X79" i="4"/>
  <c r="Z79" i="4"/>
  <c r="X101" i="4"/>
  <c r="Z101" i="4"/>
  <c r="Z87" i="4"/>
  <c r="X87" i="4"/>
  <c r="X113" i="4"/>
  <c r="Z113" i="4"/>
  <c r="X86" i="4"/>
  <c r="Z86" i="4"/>
  <c r="Z94" i="4"/>
  <c r="X94" i="4"/>
  <c r="X81" i="4"/>
  <c r="Z81" i="4"/>
  <c r="X80" i="4"/>
  <c r="Z80" i="4"/>
  <c r="Z88" i="4"/>
  <c r="X88" i="4"/>
  <c r="Z74" i="4"/>
  <c r="X74" i="4"/>
  <c r="X102" i="4"/>
  <c r="Z102" i="4"/>
  <c r="Z82" i="4"/>
  <c r="X82" i="4"/>
  <c r="Z103" i="4"/>
  <c r="X103" i="4"/>
  <c r="X96" i="4"/>
  <c r="Z96" i="4"/>
  <c r="Z76" i="4"/>
  <c r="X76" i="4"/>
  <c r="X111" i="4"/>
  <c r="Z111" i="4"/>
  <c r="X97" i="4"/>
  <c r="Z97" i="4"/>
  <c r="X89" i="4"/>
  <c r="Z89" i="4"/>
  <c r="Z90" i="4"/>
  <c r="X90" i="4"/>
  <c r="Z83" i="4"/>
  <c r="X83" i="4"/>
  <c r="X109" i="4"/>
  <c r="Z109" i="4"/>
  <c r="X84" i="4"/>
  <c r="Z84" i="4"/>
  <c r="Z77" i="4"/>
  <c r="X77" i="4"/>
  <c r="X104" i="4"/>
  <c r="Z104" i="4"/>
  <c r="Z78" i="4"/>
  <c r="X78" i="4"/>
  <c r="X112" i="4"/>
  <c r="Z112" i="4"/>
  <c r="X114" i="4"/>
  <c r="Z114" i="4"/>
  <c r="X98" i="4"/>
  <c r="Z98" i="4"/>
  <c r="X108" i="4"/>
  <c r="Z108" i="4"/>
  <c r="X105" i="4"/>
  <c r="Z105" i="4"/>
  <c r="Z91" i="4"/>
  <c r="X91" i="4"/>
  <c r="X100" i="4"/>
  <c r="Z100" i="4"/>
  <c r="Z99" i="4"/>
  <c r="X99" i="4"/>
  <c r="X85" i="4"/>
  <c r="Z85" i="4"/>
  <c r="X115" i="4"/>
  <c r="Z115" i="4"/>
  <c r="X110" i="4"/>
  <c r="Z110" i="4"/>
  <c r="X93" i="4"/>
  <c r="Z93" i="4"/>
  <c r="Z92" i="4"/>
  <c r="X92" i="4"/>
  <c r="Z154" i="4"/>
  <c r="X154" i="4"/>
  <c r="Z155" i="4"/>
  <c r="X155" i="4"/>
  <c r="Z153" i="4"/>
  <c r="X153" i="4"/>
  <c r="Z150" i="4"/>
  <c r="X150" i="4"/>
  <c r="Z151" i="4"/>
  <c r="X151" i="4"/>
  <c r="Z152" i="4"/>
  <c r="X152" i="4"/>
  <c r="X147" i="4"/>
  <c r="Z147" i="4"/>
  <c r="X148" i="4"/>
  <c r="Z148" i="4"/>
  <c r="Z149" i="4"/>
  <c r="X149" i="4"/>
  <c r="X145" i="4"/>
  <c r="Z145" i="4"/>
  <c r="X143" i="4"/>
  <c r="Z143" i="4"/>
  <c r="X144" i="4"/>
  <c r="Z144" i="4"/>
  <c r="X141" i="4"/>
  <c r="Z141" i="4"/>
  <c r="X140" i="4"/>
  <c r="Z140" i="4"/>
  <c r="X146" i="4"/>
  <c r="Z146" i="4"/>
  <c r="X142" i="4"/>
  <c r="Z142" i="4"/>
  <c r="F4" i="4"/>
  <c r="C12" i="4"/>
  <c r="C13" i="4"/>
  <c r="C9" i="4"/>
  <c r="C10" i="4"/>
  <c r="C11" i="4"/>
  <c r="X138" i="4"/>
  <c r="Z138" i="4"/>
  <c r="X139" i="4"/>
  <c r="Z139" i="4"/>
  <c r="D102" i="14"/>
  <c r="D295" i="21"/>
  <c r="D234" i="14"/>
  <c r="D234" i="21"/>
  <c r="D243" i="21"/>
  <c r="D180" i="21"/>
  <c r="Z124" i="4"/>
  <c r="X124" i="4"/>
  <c r="Z29" i="4"/>
  <c r="X29" i="4"/>
  <c r="Z120" i="4"/>
  <c r="X120" i="4"/>
  <c r="Z118" i="4"/>
  <c r="X118" i="4"/>
  <c r="Z130" i="4"/>
  <c r="X130" i="4"/>
  <c r="X128" i="4"/>
  <c r="Z128" i="4"/>
  <c r="Z129" i="4"/>
  <c r="X129" i="4"/>
  <c r="Z63" i="4"/>
  <c r="X63" i="4"/>
  <c r="Z134" i="4"/>
  <c r="X134" i="4"/>
  <c r="Z131" i="4"/>
  <c r="X131" i="4"/>
  <c r="Z28" i="4"/>
  <c r="X28" i="4"/>
  <c r="Z121" i="4"/>
  <c r="X121" i="4"/>
  <c r="Z30" i="4"/>
  <c r="X30" i="4"/>
  <c r="X123" i="4"/>
  <c r="Z123" i="4"/>
  <c r="Z122" i="4"/>
  <c r="X122" i="4"/>
  <c r="Z133" i="4"/>
  <c r="X133" i="4"/>
  <c r="Z61" i="4"/>
  <c r="X61" i="4"/>
  <c r="Z117" i="4"/>
  <c r="X117" i="4"/>
  <c r="Z132" i="4"/>
  <c r="X132" i="4"/>
  <c r="Z64" i="4"/>
  <c r="X64" i="4"/>
  <c r="Z116" i="4"/>
  <c r="X116" i="4"/>
  <c r="Z127" i="4"/>
  <c r="X127" i="4"/>
  <c r="Z31" i="4"/>
  <c r="X31" i="4"/>
  <c r="Z126" i="4"/>
  <c r="X126" i="4"/>
  <c r="Z137" i="4"/>
  <c r="X137" i="4"/>
  <c r="Z119" i="4"/>
  <c r="X119" i="4"/>
  <c r="Z59" i="4"/>
  <c r="X59" i="4"/>
  <c r="Z125" i="4"/>
  <c r="X125" i="4"/>
  <c r="Z136" i="4"/>
  <c r="X136" i="4"/>
  <c r="Z60" i="4"/>
  <c r="X60" i="4"/>
  <c r="AA62" i="4"/>
  <c r="AC62" i="4" s="1"/>
  <c r="AD62" i="4" s="1"/>
  <c r="Z135" i="4"/>
  <c r="X135" i="4"/>
  <c r="X24" i="4"/>
  <c r="AA24" i="4" s="1"/>
  <c r="AC24" i="4" s="1"/>
  <c r="AD24" i="4" s="1"/>
  <c r="X34" i="4"/>
  <c r="AA34" i="4" s="1"/>
  <c r="X36" i="4"/>
  <c r="AA36" i="4" s="1"/>
  <c r="X6" i="4"/>
  <c r="AA6" i="4" s="1"/>
  <c r="AC6" i="4" s="1"/>
  <c r="AD6" i="4" s="1"/>
  <c r="Z49" i="4"/>
  <c r="X49" i="4"/>
  <c r="Z50" i="4"/>
  <c r="X50" i="4"/>
  <c r="Z20" i="4"/>
  <c r="X20" i="4"/>
  <c r="Z53" i="4"/>
  <c r="X53" i="4"/>
  <c r="X23" i="4"/>
  <c r="AA23" i="4" s="1"/>
  <c r="AC23" i="4" s="1"/>
  <c r="AD23" i="4" s="1"/>
  <c r="X41" i="4"/>
  <c r="AA41" i="4" s="1"/>
  <c r="X14" i="4"/>
  <c r="AA14" i="4" s="1"/>
  <c r="AC14" i="4" s="1"/>
  <c r="AD14" i="4" s="1"/>
  <c r="Z56" i="4"/>
  <c r="X56" i="4"/>
  <c r="X17" i="4"/>
  <c r="AA17" i="4" s="1"/>
  <c r="AC17" i="4" s="1"/>
  <c r="AD17" i="4" s="1"/>
  <c r="Z48" i="4"/>
  <c r="X48" i="4"/>
  <c r="Z47" i="4"/>
  <c r="X47" i="4"/>
  <c r="X13" i="4"/>
  <c r="AA13" i="4" s="1"/>
  <c r="AC13" i="4" s="1"/>
  <c r="AD13" i="4" s="1"/>
  <c r="Z57" i="4"/>
  <c r="X57" i="4"/>
  <c r="X38" i="4"/>
  <c r="AA38" i="4" s="1"/>
  <c r="X37" i="4"/>
  <c r="AA37" i="4" s="1"/>
  <c r="X16" i="4"/>
  <c r="AA16" i="4" s="1"/>
  <c r="AC16" i="4" s="1"/>
  <c r="AD16" i="4" s="1"/>
  <c r="X46" i="4"/>
  <c r="AA46" i="4" s="1"/>
  <c r="X66" i="4"/>
  <c r="AA66" i="4" s="1"/>
  <c r="AC66" i="4" s="1"/>
  <c r="AD66" i="4" s="1"/>
  <c r="L13" i="3"/>
  <c r="L3" i="3"/>
  <c r="L16" i="3"/>
  <c r="L7" i="3"/>
  <c r="L19" i="3"/>
  <c r="L15" i="3"/>
  <c r="L12" i="3"/>
  <c r="L14" i="3"/>
  <c r="L10" i="3"/>
  <c r="L20" i="3"/>
  <c r="L8" i="3"/>
  <c r="L4" i="3"/>
  <c r="Z67" i="4"/>
  <c r="Z68" i="4"/>
  <c r="Z71" i="4"/>
  <c r="Z65" i="4"/>
  <c r="Z69" i="4"/>
  <c r="Z72" i="4"/>
  <c r="Z70" i="4"/>
  <c r="Z73" i="4"/>
  <c r="Z58" i="4"/>
  <c r="Z21" i="4"/>
  <c r="Z5" i="4"/>
  <c r="Z51" i="4"/>
  <c r="Z18" i="4"/>
  <c r="Z19" i="4"/>
  <c r="Z9" i="4"/>
  <c r="AA10" i="4"/>
  <c r="AC10" i="4" s="1"/>
  <c r="AA39" i="4"/>
  <c r="AC39" i="4" s="1"/>
  <c r="AD39" i="4" s="1"/>
  <c r="AA26" i="4"/>
  <c r="AC26" i="4" s="1"/>
  <c r="AD26" i="4" s="1"/>
  <c r="AA12" i="4"/>
  <c r="AC12" i="4" s="1"/>
  <c r="AD12" i="4" s="1"/>
  <c r="X4" i="4"/>
  <c r="AA4" i="4" s="1"/>
  <c r="AC4" i="4" s="1"/>
  <c r="AA33" i="4"/>
  <c r="AC33" i="4" s="1"/>
  <c r="AD33" i="4" s="1"/>
  <c r="AA11" i="4"/>
  <c r="AC11" i="4" s="1"/>
  <c r="AD11" i="4" s="1"/>
  <c r="AA54" i="4"/>
  <c r="AC54" i="4" s="1"/>
  <c r="AD54" i="4" s="1"/>
  <c r="AA44" i="4"/>
  <c r="AC44" i="4" s="1"/>
  <c r="AD44" i="4" s="1"/>
  <c r="AA35" i="4"/>
  <c r="AC35" i="4" s="1"/>
  <c r="AD35" i="4" s="1"/>
  <c r="AA27" i="4"/>
  <c r="AC27" i="4" s="1"/>
  <c r="AD27" i="4" s="1"/>
  <c r="AA45" i="4"/>
  <c r="AC45" i="4" s="1"/>
  <c r="AD45" i="4" s="1"/>
  <c r="AA25" i="4"/>
  <c r="AC25" i="4" s="1"/>
  <c r="AD25" i="4" s="1"/>
  <c r="AA15" i="4"/>
  <c r="AC15" i="4" s="1"/>
  <c r="AD15" i="4" s="1"/>
  <c r="AA52" i="4"/>
  <c r="AC52" i="4" s="1"/>
  <c r="AD52" i="4" s="1"/>
  <c r="AA32" i="4"/>
  <c r="AC32" i="4" s="1"/>
  <c r="AA55" i="4"/>
  <c r="AC55" i="4" s="1"/>
  <c r="AD55" i="4" s="1"/>
  <c r="AA42" i="4"/>
  <c r="AC42" i="4" s="1"/>
  <c r="AD42" i="4" s="1"/>
  <c r="AA40" i="4"/>
  <c r="AC40" i="4" s="1"/>
  <c r="AD40" i="4" s="1"/>
  <c r="L2" i="3"/>
  <c r="G34" i="10"/>
  <c r="H34" i="10"/>
  <c r="B34" i="10"/>
  <c r="C8" i="4"/>
  <c r="E8" i="4" s="1"/>
  <c r="D127" i="14" l="1"/>
  <c r="AH131" i="7" a="1"/>
  <c r="AH131" i="7" s="1"/>
  <c r="AJ131" i="7" s="1"/>
  <c r="D217" i="14"/>
  <c r="AH128" i="7" a="1"/>
  <c r="AH128" i="7" s="1"/>
  <c r="AJ128" i="7" s="1"/>
  <c r="AH208" i="7" a="1"/>
  <c r="AH208" i="7" s="1"/>
  <c r="D289" i="21"/>
  <c r="AH76" i="7" a="1"/>
  <c r="AH76" i="7" s="1"/>
  <c r="AJ76" i="7" s="1"/>
  <c r="AH180" i="7" a="1"/>
  <c r="AH180" i="7" s="1"/>
  <c r="AJ180" i="7" s="1"/>
  <c r="AH45" i="7" a="1"/>
  <c r="AH45" i="7" s="1"/>
  <c r="AH162" i="7" a="1"/>
  <c r="AH162" i="7" s="1"/>
  <c r="AJ162" i="7" s="1"/>
  <c r="AH196" i="7" a="1"/>
  <c r="AH196" i="7" s="1"/>
  <c r="AJ196" i="7" s="1"/>
  <c r="AH217" i="7" a="1"/>
  <c r="AH217" i="7" s="1"/>
  <c r="AJ217" i="7" s="1"/>
  <c r="AH34" i="7" a="1"/>
  <c r="AH34" i="7" s="1"/>
  <c r="AJ34" i="7" s="1"/>
  <c r="AH68" i="7" a="1"/>
  <c r="AH68" i="7" s="1"/>
  <c r="AJ68" i="7" s="1"/>
  <c r="AH213" i="7" a="1"/>
  <c r="AH213" i="7" s="1"/>
  <c r="AJ213" i="7" s="1"/>
  <c r="D308" i="21"/>
  <c r="AH253" i="7" a="1"/>
  <c r="AH253" i="7" s="1"/>
  <c r="AH317" i="7" a="1"/>
  <c r="AH317" i="7" s="1"/>
  <c r="AJ317" i="7" s="1"/>
  <c r="AH309" i="7" a="1"/>
  <c r="AH309" i="7" s="1"/>
  <c r="AJ309" i="7" s="1"/>
  <c r="D86" i="21"/>
  <c r="D260" i="21"/>
  <c r="AH86" i="7" a="1"/>
  <c r="AH86" i="7" s="1"/>
  <c r="AJ86" i="7" s="1"/>
  <c r="AH138" i="7" a="1"/>
  <c r="AH138" i="7" s="1"/>
  <c r="AJ138" i="7" s="1"/>
  <c r="AH301" i="7" a="1"/>
  <c r="AH301" i="7" s="1"/>
  <c r="AJ301" i="7" s="1"/>
  <c r="AH126" i="7" a="1"/>
  <c r="AH126" i="7" s="1"/>
  <c r="AJ126" i="7" s="1"/>
  <c r="AH197" i="7" a="1"/>
  <c r="AH197" i="7" s="1"/>
  <c r="AJ197" i="7" s="1"/>
  <c r="D321" i="14"/>
  <c r="D138" i="21"/>
  <c r="AH299" i="7" a="1"/>
  <c r="AH299" i="7" s="1"/>
  <c r="D72" i="21"/>
  <c r="AH98" i="7" a="1"/>
  <c r="AH98" i="7" s="1"/>
  <c r="AJ98" i="7" s="1"/>
  <c r="AH298" i="7" a="1"/>
  <c r="AH298" i="7" s="1"/>
  <c r="AJ298" i="7" s="1"/>
  <c r="D187" i="21"/>
  <c r="AH259" i="7" a="1"/>
  <c r="AH259" i="7" s="1"/>
  <c r="AJ259" i="7" s="1"/>
  <c r="AH182" i="7" a="1"/>
  <c r="AH182" i="7" s="1"/>
  <c r="AJ182" i="7" s="1"/>
  <c r="AH266" i="7" a="1"/>
  <c r="AH266" i="7" s="1"/>
  <c r="AJ266" i="7" s="1"/>
  <c r="D129" i="21"/>
  <c r="D204" i="21"/>
  <c r="AH254" i="7" a="1"/>
  <c r="AH254" i="7" s="1"/>
  <c r="AJ254" i="7" s="1"/>
  <c r="D73" i="21"/>
  <c r="D161" i="14"/>
  <c r="D68" i="21"/>
  <c r="D133" i="21"/>
  <c r="D251" i="21"/>
  <c r="D263" i="21"/>
  <c r="AH205" i="7" a="1"/>
  <c r="AH205" i="7" s="1"/>
  <c r="AJ205" i="7" s="1"/>
  <c r="D250" i="14"/>
  <c r="D135" i="14"/>
  <c r="D85" i="21"/>
  <c r="D211" i="21"/>
  <c r="AH209" i="7" a="1"/>
  <c r="AH209" i="7" s="1"/>
  <c r="AJ209" i="7" s="1"/>
  <c r="D305" i="14"/>
  <c r="D312" i="14"/>
  <c r="D50" i="21"/>
  <c r="AH106" i="7" a="1"/>
  <c r="AH106" i="7" s="1"/>
  <c r="AJ106" i="7" s="1"/>
  <c r="AH313" i="7" a="1"/>
  <c r="AH313" i="7" s="1"/>
  <c r="AJ313" i="7" s="1"/>
  <c r="AH244" i="7" a="1"/>
  <c r="AH244" i="7" s="1"/>
  <c r="AJ244" i="7" s="1"/>
  <c r="AH195" i="7" a="1"/>
  <c r="AH195" i="7" s="1"/>
  <c r="AJ195" i="7" s="1"/>
  <c r="AH264" i="7" a="1"/>
  <c r="AH264" i="7" s="1"/>
  <c r="AJ264" i="7" s="1"/>
  <c r="D324" i="21"/>
  <c r="D264" i="21"/>
  <c r="D309" i="21"/>
  <c r="D207" i="14"/>
  <c r="D319" i="14"/>
  <c r="AH161" i="7" a="1"/>
  <c r="AH161" i="7" s="1"/>
  <c r="AJ161" i="7" s="1"/>
  <c r="AH251" i="7" a="1"/>
  <c r="AH251" i="7" s="1"/>
  <c r="AJ251" i="7" s="1"/>
  <c r="AH216" i="7" a="1"/>
  <c r="AH216" i="7" s="1"/>
  <c r="AJ216" i="7" s="1"/>
  <c r="AH269" i="7" a="1"/>
  <c r="AH269" i="7" s="1"/>
  <c r="AJ269" i="7" s="1"/>
  <c r="AH303" i="7" a="1"/>
  <c r="AH303" i="7" s="1"/>
  <c r="AJ303" i="7" s="1"/>
  <c r="D46" i="14"/>
  <c r="AH193" i="7" a="1"/>
  <c r="AH193" i="7" s="1"/>
  <c r="AJ193" i="7" s="1"/>
  <c r="D147" i="21"/>
  <c r="D152" i="14"/>
  <c r="D150" i="21"/>
  <c r="D316" i="21"/>
  <c r="D77" i="14"/>
  <c r="AH236" i="7" a="1"/>
  <c r="AH236" i="7" s="1"/>
  <c r="AJ236" i="7" s="1"/>
  <c r="D311" i="21"/>
  <c r="AH93" i="7" a="1"/>
  <c r="AH93" i="7" s="1"/>
  <c r="AJ93" i="7" s="1"/>
  <c r="AH84" i="7" a="1"/>
  <c r="AH84" i="7" s="1"/>
  <c r="AJ84" i="7" s="1"/>
  <c r="AH50" i="7" a="1"/>
  <c r="AH50" i="7" s="1"/>
  <c r="AJ50" i="7" s="1"/>
  <c r="AH107" i="7" a="1"/>
  <c r="AH107" i="7" s="1"/>
  <c r="AJ107" i="7" s="1"/>
  <c r="AH135" i="7" a="1"/>
  <c r="AH135" i="7" s="1"/>
  <c r="AJ135" i="7" s="1"/>
  <c r="AH293" i="7" a="1"/>
  <c r="AH293" i="7" s="1"/>
  <c r="AJ293" i="7" s="1"/>
  <c r="D142" i="14"/>
  <c r="AH87" i="7" a="1"/>
  <c r="AH87" i="7" s="1"/>
  <c r="AJ87" i="7" s="1"/>
  <c r="AH204" i="7" a="1"/>
  <c r="AH204" i="7" s="1"/>
  <c r="AJ204" i="7" s="1"/>
  <c r="AH194" i="7" a="1"/>
  <c r="AH194" i="7" s="1"/>
  <c r="AJ194" i="7" s="1"/>
  <c r="D140" i="21"/>
  <c r="AH32" i="7" a="1"/>
  <c r="AH32" i="7" s="1"/>
  <c r="AJ32" i="7" s="1"/>
  <c r="AL32" i="7" s="1"/>
  <c r="AM32" i="7" s="1" a="1"/>
  <c r="AM32" i="7" s="1"/>
  <c r="AH73" i="7" a="1"/>
  <c r="AH73" i="7" s="1"/>
  <c r="AJ73" i="7" s="1"/>
  <c r="AH291" i="7" a="1"/>
  <c r="AH291" i="7" s="1"/>
  <c r="AJ291" i="7" s="1"/>
  <c r="AH79" i="7" a="1"/>
  <c r="AH79" i="7" s="1"/>
  <c r="AJ79" i="7" s="1"/>
  <c r="AH72" i="7" a="1"/>
  <c r="AH72" i="7" s="1"/>
  <c r="AJ72" i="7" s="1"/>
  <c r="AH252" i="7" a="1"/>
  <c r="AH252" i="7" s="1"/>
  <c r="AJ252" i="7" s="1"/>
  <c r="AH49" i="7" a="1"/>
  <c r="AH49" i="7" s="1"/>
  <c r="AJ49" i="7" s="1"/>
  <c r="AH137" i="7" a="1"/>
  <c r="AH137" i="7" s="1"/>
  <c r="AJ137" i="7" s="1"/>
  <c r="AH295" i="7" a="1"/>
  <c r="AH295" i="7" s="1"/>
  <c r="AJ295" i="7" s="1"/>
  <c r="AH302" i="7" a="1"/>
  <c r="AH302" i="7" s="1"/>
  <c r="AJ302" i="7" s="1"/>
  <c r="AH310" i="7" a="1"/>
  <c r="AH310" i="7" s="1"/>
  <c r="AJ310" i="7" s="1"/>
  <c r="D39" i="14"/>
  <c r="D192" i="14"/>
  <c r="D104" i="14"/>
  <c r="D320" i="21"/>
  <c r="D315" i="21"/>
  <c r="D322" i="21"/>
  <c r="D269" i="21"/>
  <c r="D292" i="21"/>
  <c r="D200" i="21"/>
  <c r="D303" i="21"/>
  <c r="AH242" i="7" a="1"/>
  <c r="AH242" i="7" s="1"/>
  <c r="AJ242" i="7" s="1"/>
  <c r="AH262" i="7" a="1"/>
  <c r="AH262" i="7" s="1"/>
  <c r="AJ262" i="7" s="1"/>
  <c r="D267" i="21"/>
  <c r="D254" i="14"/>
  <c r="D256" i="21"/>
  <c r="AH74" i="7" a="1"/>
  <c r="AH74" i="7" s="1"/>
  <c r="AJ74" i="7" s="1"/>
  <c r="AH187" i="7" a="1"/>
  <c r="AH187" i="7" s="1"/>
  <c r="AJ187" i="7" s="1"/>
  <c r="AH211" i="7" a="1"/>
  <c r="AH211" i="7" s="1"/>
  <c r="AJ211" i="7" s="1"/>
  <c r="AH323" i="7" a="1"/>
  <c r="AH323" i="7" s="1"/>
  <c r="AJ323" i="7" s="1"/>
  <c r="AH70" i="7" a="1"/>
  <c r="AH70" i="7" s="1"/>
  <c r="AJ70" i="7" s="1"/>
  <c r="AH83" i="7" a="1"/>
  <c r="AH83" i="7" s="1"/>
  <c r="AJ83" i="7" s="1"/>
  <c r="AH127" i="7" a="1"/>
  <c r="AH127" i="7" s="1"/>
  <c r="AJ127" i="7" s="1"/>
  <c r="D183" i="21"/>
  <c r="AH95" i="7" a="1"/>
  <c r="AH95" i="7" s="1"/>
  <c r="AJ95" i="7" s="1"/>
  <c r="AH100" i="7" a="1"/>
  <c r="AH100" i="7" s="1"/>
  <c r="AJ100" i="7" s="1"/>
  <c r="AH258" i="7" a="1"/>
  <c r="AH258" i="7" s="1"/>
  <c r="AJ258" i="7" s="1"/>
  <c r="AH77" i="7" a="1"/>
  <c r="AH77" i="7" s="1"/>
  <c r="AJ77" i="7" s="1"/>
  <c r="D203" i="21"/>
  <c r="D156" i="14"/>
  <c r="D246" i="14"/>
  <c r="D123" i="14"/>
  <c r="AH207" i="7" a="1"/>
  <c r="AH207" i="7" s="1"/>
  <c r="AJ207" i="7" s="1"/>
  <c r="D44" i="21"/>
  <c r="D300" i="21"/>
  <c r="D196" i="21"/>
  <c r="AH214" i="7" a="1"/>
  <c r="AH214" i="7" s="1"/>
  <c r="AJ214" i="7" s="1"/>
  <c r="D181" i="14"/>
  <c r="D270" i="21"/>
  <c r="D141" i="14"/>
  <c r="D94" i="21"/>
  <c r="D81" i="21"/>
  <c r="D159" i="21"/>
  <c r="AH92" i="7" a="1"/>
  <c r="AH92" i="7" s="1"/>
  <c r="AJ92" i="7" s="1"/>
  <c r="D184" i="21"/>
  <c r="AH320" i="7" a="1"/>
  <c r="AH320" i="7" s="1"/>
  <c r="AJ320" i="7" s="1"/>
  <c r="D259" i="14"/>
  <c r="AH155" i="7" a="1"/>
  <c r="AH155" i="7" s="1"/>
  <c r="AJ155" i="7" s="1"/>
  <c r="D266" i="14"/>
  <c r="D240" i="21"/>
  <c r="AH327" i="7" a="1"/>
  <c r="AH327" i="7" s="1"/>
  <c r="AJ327" i="7" s="1"/>
  <c r="AH292" i="7" a="1"/>
  <c r="AH292" i="7" s="1"/>
  <c r="AJ292" i="7" s="1"/>
  <c r="D233" i="21"/>
  <c r="D49" i="21"/>
  <c r="D47" i="14"/>
  <c r="D262" i="21"/>
  <c r="D271" i="21"/>
  <c r="D239" i="14"/>
  <c r="AH316" i="7" a="1"/>
  <c r="AH316" i="7" s="1"/>
  <c r="AJ316" i="7" s="1"/>
  <c r="D185" i="14"/>
  <c r="D107" i="21"/>
  <c r="D83" i="14"/>
  <c r="D252" i="14"/>
  <c r="AH311" i="7" a="1"/>
  <c r="AH311" i="7" s="1"/>
  <c r="AJ311" i="7" s="1"/>
  <c r="D191" i="21"/>
  <c r="D216" i="21"/>
  <c r="AH43" i="7" a="1"/>
  <c r="AH43" i="7" s="1"/>
  <c r="AJ43" i="7" s="1"/>
  <c r="AH82" i="7" a="1"/>
  <c r="AH82" i="7" s="1"/>
  <c r="AJ82" i="7" s="1"/>
  <c r="AH157" i="7" a="1"/>
  <c r="AH157" i="7" s="1"/>
  <c r="AJ157" i="7" s="1"/>
  <c r="AH192" i="7" a="1"/>
  <c r="AH192" i="7" s="1"/>
  <c r="AJ192" i="7" s="1"/>
  <c r="AH256" i="7" a="1"/>
  <c r="AH256" i="7" s="1"/>
  <c r="AJ256" i="7" s="1"/>
  <c r="AH246" i="7" a="1"/>
  <c r="AH246" i="7" s="1"/>
  <c r="AJ246" i="7" s="1"/>
  <c r="AS191" i="7"/>
  <c r="AT191" i="7" s="1"/>
  <c r="D95" i="14"/>
  <c r="D310" i="21"/>
  <c r="AH78" i="7" a="1"/>
  <c r="AH78" i="7" s="1"/>
  <c r="AJ78" i="7" s="1"/>
  <c r="AH97" i="7" a="1"/>
  <c r="AH97" i="7" s="1"/>
  <c r="AJ97" i="7" s="1"/>
  <c r="AH186" i="7" a="1"/>
  <c r="AH186" i="7" s="1"/>
  <c r="AJ186" i="7" s="1"/>
  <c r="AH247" i="7" a="1"/>
  <c r="AH247" i="7" s="1"/>
  <c r="AJ247" i="7" s="1"/>
  <c r="AH322" i="7" a="1"/>
  <c r="AH322" i="7" s="1"/>
  <c r="AJ322" i="7" s="1"/>
  <c r="AH304" i="7" a="1"/>
  <c r="AH304" i="7" s="1"/>
  <c r="AJ304" i="7" s="1"/>
  <c r="D70" i="14"/>
  <c r="AH160" i="7" a="1"/>
  <c r="AH160" i="7" s="1"/>
  <c r="AJ160" i="7" s="1"/>
  <c r="AH240" i="7" a="1"/>
  <c r="AH240" i="7" s="1"/>
  <c r="AJ240" i="7" s="1"/>
  <c r="AH321" i="7" a="1"/>
  <c r="AH321" i="7" s="1"/>
  <c r="AJ321" i="7" s="1"/>
  <c r="AH305" i="7" a="1"/>
  <c r="AH305" i="7" s="1"/>
  <c r="AJ305" i="7" s="1"/>
  <c r="AH289" i="7" a="1"/>
  <c r="AH289" i="7" s="1"/>
  <c r="AJ289" i="7" s="1"/>
  <c r="AS299" i="7"/>
  <c r="AT299" i="7" s="1"/>
  <c r="D38" i="21"/>
  <c r="D193" i="21"/>
  <c r="D151" i="21"/>
  <c r="D99" i="21"/>
  <c r="D206" i="14"/>
  <c r="AH35" i="7" a="1"/>
  <c r="AH35" i="7" s="1"/>
  <c r="AJ35" i="7" s="1"/>
  <c r="AH238" i="7" a="1"/>
  <c r="AH238" i="7" s="1"/>
  <c r="AJ238" i="7" s="1"/>
  <c r="AH260" i="7" a="1"/>
  <c r="AH260" i="7" s="1"/>
  <c r="AJ260" i="7" s="1"/>
  <c r="AH315" i="7" a="1"/>
  <c r="AH315" i="7" s="1"/>
  <c r="AJ315" i="7" s="1"/>
  <c r="D265" i="21"/>
  <c r="D290" i="21"/>
  <c r="D125" i="14"/>
  <c r="AH151" i="7" a="1"/>
  <c r="AH151" i="7" s="1"/>
  <c r="AJ151" i="7" s="1"/>
  <c r="AH265" i="7" a="1"/>
  <c r="AH265" i="7" s="1"/>
  <c r="AJ265" i="7" s="1"/>
  <c r="AH199" i="7" a="1"/>
  <c r="AH199" i="7" s="1"/>
  <c r="AJ199" i="7" s="1"/>
  <c r="AH257" i="7" a="1"/>
  <c r="AH257" i="7" s="1"/>
  <c r="AJ257" i="7" s="1"/>
  <c r="AH237" i="7" a="1"/>
  <c r="AH237" i="7" s="1"/>
  <c r="AJ237" i="7" s="1"/>
  <c r="AR312" i="7"/>
  <c r="AH20" i="7" a="1"/>
  <c r="AH20" i="7" s="1"/>
  <c r="AJ20" i="7" s="1"/>
  <c r="AR89" i="7"/>
  <c r="AS78" i="7"/>
  <c r="AT78" i="7" s="1"/>
  <c r="AS128" i="7"/>
  <c r="AT128" i="7" s="1"/>
  <c r="AS185" i="7"/>
  <c r="AT185" i="7" s="1"/>
  <c r="AS156" i="7"/>
  <c r="AT156" i="7" s="1"/>
  <c r="D317" i="14"/>
  <c r="AH250" i="7" a="1"/>
  <c r="AH250" i="7" s="1"/>
  <c r="AJ250" i="7" s="1"/>
  <c r="AS312" i="7"/>
  <c r="AT312" i="7" s="1"/>
  <c r="AR187" i="7"/>
  <c r="AR290" i="7"/>
  <c r="AR183" i="7"/>
  <c r="AR207" i="7"/>
  <c r="AR152" i="7"/>
  <c r="AS136" i="7"/>
  <c r="AT136" i="7" s="1"/>
  <c r="AH271" i="7" a="1"/>
  <c r="AH271" i="7" s="1"/>
  <c r="AJ271" i="7" s="1"/>
  <c r="AH318" i="7" a="1"/>
  <c r="AH318" i="7" s="1"/>
  <c r="AJ318" i="7" s="1"/>
  <c r="D145" i="21"/>
  <c r="D268" i="14"/>
  <c r="AH308" i="7" a="1"/>
  <c r="AH308" i="7" s="1"/>
  <c r="AJ308" i="7" s="1"/>
  <c r="AS98" i="7"/>
  <c r="AT98" i="7" s="1"/>
  <c r="AR306" i="7"/>
  <c r="D245" i="21"/>
  <c r="D45" i="21"/>
  <c r="AH134" i="7" a="1"/>
  <c r="AH134" i="7" s="1"/>
  <c r="AJ134" i="7" s="1"/>
  <c r="AH141" i="7" a="1"/>
  <c r="AH141" i="7" s="1"/>
  <c r="AJ141" i="7" s="1"/>
  <c r="AH249" i="7" a="1"/>
  <c r="AH249" i="7" s="1"/>
  <c r="AJ249" i="7" s="1"/>
  <c r="AH255" i="7" a="1"/>
  <c r="AH255" i="7" s="1"/>
  <c r="AJ255" i="7" s="1"/>
  <c r="D79" i="21"/>
  <c r="AH233" i="7" a="1"/>
  <c r="AH233" i="7" s="1"/>
  <c r="AJ233" i="7" s="1"/>
  <c r="AS267" i="7"/>
  <c r="AT267" i="7" s="1"/>
  <c r="AS193" i="7"/>
  <c r="AT193" i="7" s="1"/>
  <c r="AR154" i="7"/>
  <c r="AS82" i="7"/>
  <c r="AT82" i="7" s="1"/>
  <c r="AR75" i="7"/>
  <c r="AJ178" i="7"/>
  <c r="AJ36" i="7"/>
  <c r="AJ191" i="7"/>
  <c r="AJ299" i="7"/>
  <c r="AJ267" i="7"/>
  <c r="AJ297" i="7"/>
  <c r="AJ253" i="7"/>
  <c r="AJ208" i="7"/>
  <c r="AJ45" i="7"/>
  <c r="AJ139" i="7"/>
  <c r="AH42" i="7" a="1"/>
  <c r="AH42" i="7" s="1"/>
  <c r="AH38" i="7" a="1"/>
  <c r="AH38" i="7" s="1"/>
  <c r="AH39" i="7" a="1"/>
  <c r="AH39" i="7" s="1"/>
  <c r="D51" i="21"/>
  <c r="D42" i="14"/>
  <c r="AR288" i="7"/>
  <c r="AS294" i="7"/>
  <c r="AT294" i="7" s="1"/>
  <c r="AR300" i="7"/>
  <c r="AS321" i="7"/>
  <c r="AT321" i="7" s="1"/>
  <c r="AH241" i="7" a="1"/>
  <c r="AH241" i="7" s="1"/>
  <c r="AH270" i="7" a="1"/>
  <c r="AH270" i="7" s="1"/>
  <c r="AS264" i="7"/>
  <c r="AT264" i="7" s="1"/>
  <c r="AR262" i="7"/>
  <c r="AS268" i="7"/>
  <c r="AT268" i="7" s="1"/>
  <c r="AH248" i="7" a="1"/>
  <c r="AH248" i="7" s="1"/>
  <c r="AS258" i="7"/>
  <c r="AT258" i="7" s="1"/>
  <c r="D247" i="21"/>
  <c r="AH272" i="7" a="1"/>
  <c r="AH272" i="7" s="1"/>
  <c r="AS247" i="7"/>
  <c r="AT247" i="7" s="1"/>
  <c r="AS238" i="7"/>
  <c r="AT238" i="7" s="1"/>
  <c r="AS240" i="7"/>
  <c r="AT240" i="7" s="1"/>
  <c r="D194" i="21"/>
  <c r="D199" i="14"/>
  <c r="AH181" i="7" a="1"/>
  <c r="AH181" i="7" s="1"/>
  <c r="AH202" i="7" a="1"/>
  <c r="AH202" i="7" s="1"/>
  <c r="D195" i="21"/>
  <c r="AH185" i="7" a="1"/>
  <c r="AH185" i="7" s="1"/>
  <c r="AH200" i="7" a="1"/>
  <c r="AH200" i="7" s="1"/>
  <c r="D189" i="14"/>
  <c r="D205" i="14"/>
  <c r="AH190" i="7" a="1"/>
  <c r="AH190" i="7" s="1"/>
  <c r="AR199" i="7"/>
  <c r="AS195" i="7"/>
  <c r="AT195" i="7" s="1"/>
  <c r="AS199" i="7"/>
  <c r="AT199" i="7" s="1"/>
  <c r="AH144" i="7" a="1"/>
  <c r="AH144" i="7" s="1"/>
  <c r="AH143" i="7" a="1"/>
  <c r="AH143" i="7" s="1"/>
  <c r="AH154" i="7" a="1"/>
  <c r="AH154" i="7" s="1"/>
  <c r="D153" i="21"/>
  <c r="D128" i="21"/>
  <c r="D162" i="21"/>
  <c r="D139" i="14"/>
  <c r="D158" i="21"/>
  <c r="AH145" i="7" a="1"/>
  <c r="AH145" i="7" s="1"/>
  <c r="D132" i="21"/>
  <c r="D130" i="14"/>
  <c r="AH142" i="7" a="1"/>
  <c r="AH142" i="7" s="1"/>
  <c r="AH150" i="7" a="1"/>
  <c r="AH150" i="7" s="1"/>
  <c r="D154" i="21"/>
  <c r="AH148" i="7" a="1"/>
  <c r="AH148" i="7" s="1"/>
  <c r="AH130" i="7" a="1"/>
  <c r="AH130" i="7" s="1"/>
  <c r="AH140" i="7" a="1"/>
  <c r="AH140" i="7" s="1"/>
  <c r="AH158" i="7" a="1"/>
  <c r="AH158" i="7" s="1"/>
  <c r="AS160" i="7"/>
  <c r="AT160" i="7" s="1"/>
  <c r="AR132" i="7"/>
  <c r="AH133" i="7" a="1"/>
  <c r="AH133" i="7" s="1"/>
  <c r="AH147" i="7" a="1"/>
  <c r="AH147" i="7" s="1"/>
  <c r="AH159" i="7" a="1"/>
  <c r="AH159" i="7" s="1"/>
  <c r="AS137" i="7"/>
  <c r="AT137" i="7" s="1"/>
  <c r="AR106" i="7"/>
  <c r="AH94" i="7" a="1"/>
  <c r="AH94" i="7" s="1"/>
  <c r="AH75" i="7" a="1"/>
  <c r="AH75" i="7" s="1"/>
  <c r="AH85" i="7" a="1"/>
  <c r="AH85" i="7" s="1"/>
  <c r="AH96" i="7" a="1"/>
  <c r="AH96" i="7" s="1"/>
  <c r="D90" i="14"/>
  <c r="D71" i="14"/>
  <c r="D103" i="21"/>
  <c r="AH81" i="7" a="1"/>
  <c r="AH81" i="7" s="1"/>
  <c r="AH80" i="7" a="1"/>
  <c r="AH80" i="7" s="1"/>
  <c r="AH103" i="7" a="1"/>
  <c r="AH103" i="7" s="1"/>
  <c r="AR77" i="7"/>
  <c r="AR93" i="7"/>
  <c r="AR73" i="7"/>
  <c r="AH37" i="7" a="1"/>
  <c r="AH37" i="7" s="1"/>
  <c r="AH14" i="7" a="1"/>
  <c r="AH14" i="7" s="1"/>
  <c r="AH44" i="7" a="1"/>
  <c r="AH44" i="7" s="1"/>
  <c r="D48" i="21"/>
  <c r="AH46" i="7" a="1"/>
  <c r="AH46" i="7" s="1"/>
  <c r="AH40" i="7" a="1"/>
  <c r="AH40" i="7" s="1"/>
  <c r="AS244" i="7"/>
  <c r="AT244" i="7" s="1"/>
  <c r="AS127" i="7"/>
  <c r="AT127" i="7" s="1"/>
  <c r="AR297" i="7"/>
  <c r="AS181" i="7"/>
  <c r="AT181" i="7" s="1"/>
  <c r="AS243" i="7"/>
  <c r="AT243" i="7" s="1"/>
  <c r="AS235" i="7"/>
  <c r="AT235" i="7" s="1"/>
  <c r="AS189" i="7"/>
  <c r="AT189" i="7" s="1"/>
  <c r="AS23" i="7"/>
  <c r="AT23" i="7" s="1"/>
  <c r="AR203" i="7"/>
  <c r="AS262" i="7"/>
  <c r="AT262" i="7" s="1"/>
  <c r="AR128" i="7"/>
  <c r="AR98" i="7"/>
  <c r="AS75" i="7"/>
  <c r="AT75" i="7" s="1"/>
  <c r="AR179" i="7"/>
  <c r="AR101" i="7"/>
  <c r="AS76" i="7"/>
  <c r="AT76" i="7" s="1"/>
  <c r="AS187" i="7"/>
  <c r="AT187" i="7" s="1"/>
  <c r="AS77" i="7"/>
  <c r="AT77" i="7" s="1"/>
  <c r="AS215" i="7"/>
  <c r="AT215" i="7" s="1"/>
  <c r="AS207" i="7"/>
  <c r="AT207" i="7" s="1"/>
  <c r="AS203" i="7"/>
  <c r="AT203" i="7" s="1"/>
  <c r="AS201" i="7"/>
  <c r="AT201" i="7" s="1"/>
  <c r="AR24" i="7"/>
  <c r="AR22" i="7"/>
  <c r="AS197" i="7"/>
  <c r="AT197" i="7" s="1"/>
  <c r="AS301" i="7"/>
  <c r="AT301" i="7" s="1"/>
  <c r="AR21" i="7"/>
  <c r="D297" i="21"/>
  <c r="AH47" i="7" a="1"/>
  <c r="AH47" i="7" s="1"/>
  <c r="AH203" i="7" a="1"/>
  <c r="AH203" i="7" s="1"/>
  <c r="AS17" i="7"/>
  <c r="AT17" i="7" s="1"/>
  <c r="AS34" i="7"/>
  <c r="AT34" i="7" s="1"/>
  <c r="D198" i="21"/>
  <c r="AH105" i="7" a="1"/>
  <c r="AH105" i="7" s="1"/>
  <c r="AH149" i="7" a="1"/>
  <c r="AH149" i="7" s="1"/>
  <c r="D82" i="14"/>
  <c r="D148" i="14"/>
  <c r="D91" i="14"/>
  <c r="D291" i="14"/>
  <c r="AH69" i="7" a="1"/>
  <c r="AH69" i="7" s="1"/>
  <c r="AH123" i="7" a="1"/>
  <c r="AH123" i="7" s="1"/>
  <c r="AH261" i="7" a="1"/>
  <c r="AH261" i="7" s="1"/>
  <c r="D155" i="14"/>
  <c r="D237" i="21"/>
  <c r="D137" i="21"/>
  <c r="AH48" i="7" a="1"/>
  <c r="AH48" i="7" s="1"/>
  <c r="AH210" i="7" a="1"/>
  <c r="AH210" i="7" s="1"/>
  <c r="AH307" i="7" a="1"/>
  <c r="AH307" i="7" s="1"/>
  <c r="AR27" i="7"/>
  <c r="D201" i="21"/>
  <c r="D178" i="21"/>
  <c r="D146" i="21"/>
  <c r="D314" i="14"/>
  <c r="D236" i="21"/>
  <c r="D40" i="21"/>
  <c r="D188" i="21"/>
  <c r="D97" i="21"/>
  <c r="AH189" i="7" a="1"/>
  <c r="AH189" i="7" s="1"/>
  <c r="AH312" i="7" a="1"/>
  <c r="AH312" i="7" s="1"/>
  <c r="AH314" i="7" a="1"/>
  <c r="AH314" i="7" s="1"/>
  <c r="AH296" i="7" a="1"/>
  <c r="AH296" i="7" s="1"/>
  <c r="AS326" i="7"/>
  <c r="AT326" i="7" s="1"/>
  <c r="AH101" i="7" a="1"/>
  <c r="AH101" i="7" s="1"/>
  <c r="AH179" i="7" a="1"/>
  <c r="AH179" i="7" s="1"/>
  <c r="AH206" i="7" a="1"/>
  <c r="AH206" i="7" s="1"/>
  <c r="AH235" i="7" a="1"/>
  <c r="AH235" i="7" s="1"/>
  <c r="AR123" i="7"/>
  <c r="AR307" i="7"/>
  <c r="AR268" i="7"/>
  <c r="AS306" i="7"/>
  <c r="AT306" i="7" s="1"/>
  <c r="AS179" i="7"/>
  <c r="AT179" i="7" s="1"/>
  <c r="AS101" i="7"/>
  <c r="AT101" i="7" s="1"/>
  <c r="AR156" i="7"/>
  <c r="AR51" i="7"/>
  <c r="AH21" i="7" a="1"/>
  <c r="AH21" i="7" s="1"/>
  <c r="D299" i="21"/>
  <c r="AH104" i="7" a="1"/>
  <c r="AH104" i="7" s="1"/>
  <c r="AH306" i="7" a="1"/>
  <c r="AH306" i="7" s="1"/>
  <c r="AS33" i="7"/>
  <c r="AT33" i="7" s="1"/>
  <c r="AR78" i="7"/>
  <c r="AR82" i="7"/>
  <c r="AA75" i="4"/>
  <c r="AR31" i="7"/>
  <c r="AR85" i="7"/>
  <c r="AS102" i="7"/>
  <c r="AT102" i="7" s="1"/>
  <c r="AR193" i="7"/>
  <c r="AS68" i="7"/>
  <c r="AT68" i="7" s="1"/>
  <c r="AR191" i="7"/>
  <c r="D160" i="21"/>
  <c r="AH90" i="7" a="1"/>
  <c r="AH90" i="7" s="1"/>
  <c r="AH268" i="7" a="1"/>
  <c r="AH268" i="7" s="1"/>
  <c r="AH234" i="7" a="1"/>
  <c r="AH234" i="7" s="1"/>
  <c r="AR30" i="7"/>
  <c r="D74" i="14"/>
  <c r="D213" i="14"/>
  <c r="D182" i="21"/>
  <c r="D272" i="14"/>
  <c r="AH129" i="7" a="1"/>
  <c r="AH129" i="7" s="1"/>
  <c r="AH243" i="7" a="1"/>
  <c r="AH243" i="7" s="1"/>
  <c r="AH324" i="7" a="1"/>
  <c r="AH324" i="7" s="1"/>
  <c r="D257" i="21"/>
  <c r="D96" i="21"/>
  <c r="D149" i="21"/>
  <c r="D212" i="21"/>
  <c r="AH51" i="7" a="1"/>
  <c r="AH51" i="7" s="1"/>
  <c r="AH156" i="7" a="1"/>
  <c r="AH156" i="7" s="1"/>
  <c r="AH153" i="7" a="1"/>
  <c r="AH153" i="7" s="1"/>
  <c r="AH188" i="7" a="1"/>
  <c r="AH188" i="7" s="1"/>
  <c r="AH263" i="7" a="1"/>
  <c r="AH263" i="7" s="1"/>
  <c r="AR25" i="7"/>
  <c r="AR26" i="7"/>
  <c r="AR313" i="7"/>
  <c r="AR86" i="7"/>
  <c r="AS93" i="7"/>
  <c r="AT93" i="7" s="1"/>
  <c r="AR19" i="7"/>
  <c r="AR311" i="7"/>
  <c r="AR28" i="7"/>
  <c r="AR294" i="7"/>
  <c r="AR240" i="7"/>
  <c r="AS318" i="7"/>
  <c r="AT318" i="7" s="1"/>
  <c r="AR309" i="7"/>
  <c r="AR150" i="7"/>
  <c r="AS81" i="7"/>
  <c r="AT81" i="7" s="1"/>
  <c r="AS22" i="7"/>
  <c r="AT22" i="7" s="1"/>
  <c r="AR140" i="7"/>
  <c r="AS250" i="7"/>
  <c r="AT250" i="7" s="1"/>
  <c r="AR258" i="7"/>
  <c r="AR145" i="7"/>
  <c r="AR244" i="7"/>
  <c r="AS29" i="7"/>
  <c r="AT29" i="7" s="1"/>
  <c r="AS97" i="7"/>
  <c r="AT97" i="7" s="1"/>
  <c r="AS20" i="7"/>
  <c r="AT20" i="7" s="1"/>
  <c r="D327" i="21"/>
  <c r="D294" i="21"/>
  <c r="AH326" i="7" a="1"/>
  <c r="AH326" i="7" s="1"/>
  <c r="AS154" i="7"/>
  <c r="AT154" i="7" s="1"/>
  <c r="AS18" i="7"/>
  <c r="AT18" i="7" s="1"/>
  <c r="AR269" i="7"/>
  <c r="AS69" i="7"/>
  <c r="AT69" i="7" s="1"/>
  <c r="AS105" i="7"/>
  <c r="AT105" i="7" s="1"/>
  <c r="AR94" i="7"/>
  <c r="AR310" i="7"/>
  <c r="AR302" i="7"/>
  <c r="AS148" i="7"/>
  <c r="AT148" i="7" s="1"/>
  <c r="AS314" i="7"/>
  <c r="AT314" i="7" s="1"/>
  <c r="AS70" i="7"/>
  <c r="AT70" i="7" s="1"/>
  <c r="AR318" i="7"/>
  <c r="D101" i="21"/>
  <c r="D89" i="21"/>
  <c r="D41" i="21"/>
  <c r="AH125" i="7" a="1"/>
  <c r="AH125" i="7" s="1"/>
  <c r="AH212" i="7" a="1"/>
  <c r="AH212" i="7" s="1"/>
  <c r="AR235" i="7"/>
  <c r="AR189" i="7"/>
  <c r="AR69" i="7"/>
  <c r="AR105" i="7"/>
  <c r="AS233" i="7"/>
  <c r="AT233" i="7" s="1"/>
  <c r="AS206" i="7"/>
  <c r="AT206" i="7" s="1"/>
  <c r="AR326" i="7"/>
  <c r="AR308" i="7"/>
  <c r="AS249" i="7"/>
  <c r="AT249" i="7" s="1"/>
  <c r="AR314" i="7"/>
  <c r="AR70" i="7"/>
  <c r="AS309" i="7"/>
  <c r="AT309" i="7" s="1"/>
  <c r="D261" i="21"/>
  <c r="D105" i="14"/>
  <c r="AH102" i="7" a="1"/>
  <c r="AH102" i="7" s="1"/>
  <c r="AH124" i="7" a="1"/>
  <c r="AH124" i="7" s="1"/>
  <c r="AH184" i="7" a="1"/>
  <c r="AH184" i="7" s="1"/>
  <c r="AH325" i="7" a="1"/>
  <c r="AH325" i="7" s="1"/>
  <c r="AS269" i="7"/>
  <c r="AT269" i="7" s="1"/>
  <c r="AS94" i="7"/>
  <c r="AT94" i="7" s="1"/>
  <c r="AR233" i="7"/>
  <c r="AS302" i="7"/>
  <c r="AT302" i="7" s="1"/>
  <c r="AS308" i="7"/>
  <c r="AT308" i="7" s="1"/>
  <c r="AR46" i="7"/>
  <c r="AS46" i="7"/>
  <c r="AT46" i="7" s="1"/>
  <c r="AS298" i="7"/>
  <c r="AT298" i="7" s="1"/>
  <c r="AR298" i="7"/>
  <c r="D36" i="14"/>
  <c r="D131" i="14"/>
  <c r="D186" i="14"/>
  <c r="D80" i="14"/>
  <c r="AH152" i="7" a="1"/>
  <c r="AH152" i="7" s="1"/>
  <c r="AH183" i="7" a="1"/>
  <c r="AH183" i="7" s="1"/>
  <c r="AH290" i="7" a="1"/>
  <c r="AH290" i="7" s="1"/>
  <c r="AH300" i="7" a="1"/>
  <c r="AH300" i="7" s="1"/>
  <c r="AS327" i="7"/>
  <c r="AT327" i="7" s="1"/>
  <c r="AR327" i="7"/>
  <c r="AS74" i="7"/>
  <c r="AT74" i="7" s="1"/>
  <c r="AR74" i="7"/>
  <c r="AS39" i="7"/>
  <c r="AT39" i="7" s="1"/>
  <c r="AR39" i="7"/>
  <c r="AS216" i="7"/>
  <c r="AT216" i="7" s="1"/>
  <c r="AR216" i="7"/>
  <c r="AS214" i="7"/>
  <c r="AT214" i="7" s="1"/>
  <c r="AR214" i="7"/>
  <c r="AR79" i="7"/>
  <c r="AS79" i="7"/>
  <c r="AT79" i="7" s="1"/>
  <c r="AR80" i="7"/>
  <c r="AS80" i="7"/>
  <c r="AT80" i="7" s="1"/>
  <c r="AR247" i="7"/>
  <c r="AS71" i="7"/>
  <c r="AT71" i="7" s="1"/>
  <c r="AR71" i="7"/>
  <c r="AS41" i="7"/>
  <c r="AT41" i="7" s="1"/>
  <c r="AR41" i="7"/>
  <c r="AR90" i="7"/>
  <c r="AR144" i="7"/>
  <c r="AR50" i="7"/>
  <c r="AS50" i="7"/>
  <c r="AT50" i="7" s="1"/>
  <c r="AS204" i="7"/>
  <c r="AT204" i="7" s="1"/>
  <c r="AR204" i="7"/>
  <c r="AS92" i="7"/>
  <c r="AT92" i="7" s="1"/>
  <c r="AR92" i="7"/>
  <c r="AS162" i="7"/>
  <c r="AT162" i="7" s="1"/>
  <c r="AR162" i="7"/>
  <c r="AS196" i="7"/>
  <c r="AT196" i="7" s="1"/>
  <c r="AS190" i="7"/>
  <c r="AT190" i="7" s="1"/>
  <c r="AR190" i="7"/>
  <c r="AS147" i="7"/>
  <c r="AT147" i="7" s="1"/>
  <c r="AR147" i="7"/>
  <c r="AS36" i="7"/>
  <c r="AT36" i="7" s="1"/>
  <c r="AR36" i="7"/>
  <c r="AS272" i="7"/>
  <c r="AT272" i="7" s="1"/>
  <c r="AR272" i="7"/>
  <c r="AR322" i="7"/>
  <c r="AS322" i="7"/>
  <c r="AT322" i="7" s="1"/>
  <c r="D215" i="21"/>
  <c r="D307" i="21"/>
  <c r="D69" i="21"/>
  <c r="D235" i="21"/>
  <c r="D197" i="21"/>
  <c r="D242" i="21"/>
  <c r="AM16" i="7" a="1"/>
  <c r="AM16" i="7" s="1"/>
  <c r="AH99" i="7" a="1"/>
  <c r="AH99" i="7" s="1"/>
  <c r="AH146" i="7" a="1"/>
  <c r="AH146" i="7" s="1"/>
  <c r="AH294" i="7" a="1"/>
  <c r="AH294" i="7" s="1"/>
  <c r="AS202" i="7"/>
  <c r="AT202" i="7" s="1"/>
  <c r="AR202" i="7"/>
  <c r="AS155" i="7"/>
  <c r="AT155" i="7" s="1"/>
  <c r="AR155" i="7"/>
  <c r="AS292" i="7"/>
  <c r="AT292" i="7" s="1"/>
  <c r="AR292" i="7"/>
  <c r="AS139" i="7"/>
  <c r="AT139" i="7" s="1"/>
  <c r="AR91" i="7"/>
  <c r="AS91" i="7"/>
  <c r="AT91" i="7" s="1"/>
  <c r="AR87" i="7"/>
  <c r="AS87" i="7"/>
  <c r="AT87" i="7" s="1"/>
  <c r="AR16" i="7"/>
  <c r="AS24" i="7"/>
  <c r="AT24" i="7" s="1"/>
  <c r="AH16" i="7" a="1"/>
  <c r="AH16" i="7" s="1"/>
  <c r="AR320" i="7"/>
  <c r="AS296" i="7"/>
  <c r="AT296" i="7" s="1"/>
  <c r="AR296" i="7"/>
  <c r="AS245" i="7"/>
  <c r="AT245" i="7" s="1"/>
  <c r="AS194" i="7"/>
  <c r="AT194" i="7" s="1"/>
  <c r="AR194" i="7"/>
  <c r="AR88" i="7"/>
  <c r="AS88" i="7"/>
  <c r="AT88" i="7" s="1"/>
  <c r="AS135" i="7"/>
  <c r="AT135" i="7" s="1"/>
  <c r="AS256" i="7"/>
  <c r="AT256" i="7" s="1"/>
  <c r="AR256" i="7"/>
  <c r="AR160" i="7"/>
  <c r="AS151" i="7"/>
  <c r="AT151" i="7" s="1"/>
  <c r="AR151" i="7"/>
  <c r="AS200" i="7"/>
  <c r="AT200" i="7" s="1"/>
  <c r="AR200" i="7"/>
  <c r="AS89" i="7"/>
  <c r="AT89" i="7" s="1"/>
  <c r="AR17" i="7"/>
  <c r="AR188" i="7"/>
  <c r="AS188" i="7"/>
  <c r="AT188" i="7" s="1"/>
  <c r="AR84" i="7"/>
  <c r="AS84" i="7"/>
  <c r="AT84" i="7" s="1"/>
  <c r="AR234" i="7"/>
  <c r="AS234" i="7"/>
  <c r="AT234" i="7" s="1"/>
  <c r="AS85" i="7"/>
  <c r="AT85" i="7" s="1"/>
  <c r="AR196" i="7"/>
  <c r="AR34" i="7"/>
  <c r="AR102" i="7"/>
  <c r="AS297" i="7"/>
  <c r="AT297" i="7" s="1"/>
  <c r="AR267" i="7"/>
  <c r="AS266" i="7"/>
  <c r="AT266" i="7" s="1"/>
  <c r="AR266" i="7"/>
  <c r="AR68" i="7"/>
  <c r="AR76" i="7"/>
  <c r="AR215" i="7"/>
  <c r="AS124" i="7"/>
  <c r="AT124" i="7" s="1"/>
  <c r="AR124" i="7"/>
  <c r="AR23" i="7"/>
  <c r="AS304" i="7"/>
  <c r="AT304" i="7" s="1"/>
  <c r="AR304" i="7"/>
  <c r="AR217" i="7"/>
  <c r="AS217" i="7"/>
  <c r="AT217" i="7" s="1"/>
  <c r="AR251" i="7"/>
  <c r="AS251" i="7"/>
  <c r="AT251" i="7" s="1"/>
  <c r="D238" i="21"/>
  <c r="D134" i="21"/>
  <c r="D93" i="21"/>
  <c r="D190" i="21"/>
  <c r="D248" i="21"/>
  <c r="AH33" i="7" a="1"/>
  <c r="AH33" i="7" s="1"/>
  <c r="AH201" i="7" a="1"/>
  <c r="AH201" i="7" s="1"/>
  <c r="AH245" i="7" a="1"/>
  <c r="AH245" i="7" s="1"/>
  <c r="AR315" i="7"/>
  <c r="AS315" i="7"/>
  <c r="AT315" i="7" s="1"/>
  <c r="AS47" i="7"/>
  <c r="AT47" i="7" s="1"/>
  <c r="AR47" i="7"/>
  <c r="AR192" i="7"/>
  <c r="AS192" i="7"/>
  <c r="AT192" i="7" s="1"/>
  <c r="AR237" i="7"/>
  <c r="AS237" i="7"/>
  <c r="AT237" i="7" s="1"/>
  <c r="AS72" i="7"/>
  <c r="AT72" i="7" s="1"/>
  <c r="AR72" i="7"/>
  <c r="AR243" i="7"/>
  <c r="AS42" i="7"/>
  <c r="AT42" i="7" s="1"/>
  <c r="AR42" i="7"/>
  <c r="AS259" i="7"/>
  <c r="AT259" i="7" s="1"/>
  <c r="AR259" i="7"/>
  <c r="AS37" i="7"/>
  <c r="AT37" i="7" s="1"/>
  <c r="AR37" i="7"/>
  <c r="AR303" i="7"/>
  <c r="AS303" i="7"/>
  <c r="AT303" i="7" s="1"/>
  <c r="AR236" i="7"/>
  <c r="AS236" i="7"/>
  <c r="AT236" i="7" s="1"/>
  <c r="AR253" i="7"/>
  <c r="AS253" i="7"/>
  <c r="AT253" i="7" s="1"/>
  <c r="AS103" i="7"/>
  <c r="AT103" i="7" s="1"/>
  <c r="AR103" i="7"/>
  <c r="AS323" i="7"/>
  <c r="AT323" i="7" s="1"/>
  <c r="AR323" i="7"/>
  <c r="AH15" i="7" a="1"/>
  <c r="AH15" i="7" s="1"/>
  <c r="AS129" i="7"/>
  <c r="AT129" i="7" s="1"/>
  <c r="AR129" i="7"/>
  <c r="AS319" i="7"/>
  <c r="AT319" i="7" s="1"/>
  <c r="AR319" i="7"/>
  <c r="AR299" i="7"/>
  <c r="AS198" i="7"/>
  <c r="AT198" i="7" s="1"/>
  <c r="AR198" i="7"/>
  <c r="AS317" i="7"/>
  <c r="AT317" i="7" s="1"/>
  <c r="AR317" i="7"/>
  <c r="D325" i="21"/>
  <c r="D313" i="21"/>
  <c r="AH71" i="7" a="1"/>
  <c r="AH71" i="7" s="1"/>
  <c r="AH89" i="7" a="1"/>
  <c r="AH89" i="7" s="1"/>
  <c r="AH132" i="7" a="1"/>
  <c r="AH132" i="7" s="1"/>
  <c r="AH239" i="7" a="1"/>
  <c r="AH239" i="7" s="1"/>
  <c r="AH319" i="7" a="1"/>
  <c r="AH319" i="7" s="1"/>
  <c r="AR242" i="7"/>
  <c r="AS242" i="7"/>
  <c r="AT242" i="7" s="1"/>
  <c r="AS263" i="7"/>
  <c r="AT263" i="7" s="1"/>
  <c r="AR263" i="7"/>
  <c r="AR49" i="7"/>
  <c r="AS49" i="7"/>
  <c r="AT49" i="7" s="1"/>
  <c r="AR254" i="7"/>
  <c r="AS254" i="7"/>
  <c r="AT254" i="7" s="1"/>
  <c r="AR325" i="7"/>
  <c r="AS325" i="7"/>
  <c r="AT325" i="7" s="1"/>
  <c r="AS130" i="7"/>
  <c r="AT130" i="7" s="1"/>
  <c r="AR130" i="7"/>
  <c r="AS104" i="7"/>
  <c r="AT104" i="7" s="1"/>
  <c r="AR104" i="7"/>
  <c r="AS134" i="7"/>
  <c r="AT134" i="7" s="1"/>
  <c r="AR134" i="7"/>
  <c r="AR153" i="7"/>
  <c r="AS153" i="7"/>
  <c r="AT153" i="7" s="1"/>
  <c r="AR241" i="7"/>
  <c r="AS241" i="7"/>
  <c r="AT241" i="7" s="1"/>
  <c r="AR180" i="7"/>
  <c r="AS180" i="7"/>
  <c r="AT180" i="7" s="1"/>
  <c r="AS142" i="7"/>
  <c r="AT142" i="7" s="1"/>
  <c r="AR142" i="7"/>
  <c r="AR291" i="7"/>
  <c r="AS291" i="7"/>
  <c r="AT291" i="7" s="1"/>
  <c r="AR48" i="7"/>
  <c r="AS48" i="7"/>
  <c r="AT48" i="7" s="1"/>
  <c r="AS43" i="7"/>
  <c r="AT43" i="7" s="1"/>
  <c r="AR43" i="7"/>
  <c r="AR45" i="7"/>
  <c r="AS45" i="7"/>
  <c r="AT45" i="7" s="1"/>
  <c r="AR209" i="7"/>
  <c r="AS209" i="7"/>
  <c r="AT209" i="7" s="1"/>
  <c r="D100" i="21"/>
  <c r="D288" i="21"/>
  <c r="D296" i="21"/>
  <c r="D241" i="21"/>
  <c r="D214" i="21"/>
  <c r="AH198" i="7" a="1"/>
  <c r="AH198" i="7" s="1"/>
  <c r="AS157" i="7"/>
  <c r="AT157" i="7" s="1"/>
  <c r="AR157" i="7"/>
  <c r="AR38" i="7"/>
  <c r="AS38" i="7"/>
  <c r="AT38" i="7" s="1"/>
  <c r="AR185" i="7"/>
  <c r="AR181" i="7"/>
  <c r="AS107" i="7"/>
  <c r="AT107" i="7" s="1"/>
  <c r="AR107" i="7"/>
  <c r="AS106" i="7"/>
  <c r="AT106" i="7" s="1"/>
  <c r="AS213" i="7"/>
  <c r="AT213" i="7" s="1"/>
  <c r="AR213" i="7"/>
  <c r="AS96" i="7"/>
  <c r="AT96" i="7" s="1"/>
  <c r="AR96" i="7"/>
  <c r="AR18" i="7"/>
  <c r="AS212" i="7"/>
  <c r="AT212" i="7" s="1"/>
  <c r="AR212" i="7"/>
  <c r="AR148" i="7"/>
  <c r="AR208" i="7"/>
  <c r="AS208" i="7"/>
  <c r="AT208" i="7" s="1"/>
  <c r="AR127" i="7"/>
  <c r="AS149" i="7"/>
  <c r="AT149" i="7" s="1"/>
  <c r="AR149" i="7"/>
  <c r="AR250" i="7"/>
  <c r="AS246" i="7"/>
  <c r="AT246" i="7" s="1"/>
  <c r="AR246" i="7"/>
  <c r="AS145" i="7"/>
  <c r="AT145" i="7" s="1"/>
  <c r="AR271" i="7"/>
  <c r="AR205" i="7"/>
  <c r="AS248" i="7"/>
  <c r="AT248" i="7" s="1"/>
  <c r="AR248" i="7"/>
  <c r="AR295" i="7"/>
  <c r="AS32" i="7"/>
  <c r="AT32" i="7" s="1"/>
  <c r="AS324" i="7"/>
  <c r="AT324" i="7" s="1"/>
  <c r="AR324" i="7"/>
  <c r="AS21" i="7"/>
  <c r="AT21" i="7" s="1"/>
  <c r="AS293" i="7"/>
  <c r="AT293" i="7" s="1"/>
  <c r="AR293" i="7"/>
  <c r="AR97" i="7"/>
  <c r="AR270" i="7"/>
  <c r="AS270" i="7"/>
  <c r="AT270" i="7" s="1"/>
  <c r="AS316" i="7"/>
  <c r="AT316" i="7" s="1"/>
  <c r="AR316" i="7"/>
  <c r="AH91" i="7" a="1"/>
  <c r="AH91" i="7" s="1"/>
  <c r="AH88" i="7" a="1"/>
  <c r="AH88" i="7" s="1"/>
  <c r="AH136" i="7" a="1"/>
  <c r="AH136" i="7" s="1"/>
  <c r="AR264" i="7"/>
  <c r="AS123" i="7"/>
  <c r="AT123" i="7" s="1"/>
  <c r="AS307" i="7"/>
  <c r="AT307" i="7" s="1"/>
  <c r="AS184" i="7"/>
  <c r="AT184" i="7" s="1"/>
  <c r="AR184" i="7"/>
  <c r="AS125" i="7"/>
  <c r="AT125" i="7" s="1"/>
  <c r="AR125" i="7"/>
  <c r="AR261" i="7"/>
  <c r="AS261" i="7"/>
  <c r="AT261" i="7" s="1"/>
  <c r="AS182" i="7"/>
  <c r="AT182" i="7" s="1"/>
  <c r="AR182" i="7"/>
  <c r="AS51" i="7"/>
  <c r="AT51" i="7" s="1"/>
  <c r="AS311" i="7"/>
  <c r="AT311" i="7" s="1"/>
  <c r="AS211" i="7"/>
  <c r="AT211" i="7" s="1"/>
  <c r="AS28" i="7"/>
  <c r="AT28" i="7" s="1"/>
  <c r="AS27" i="7"/>
  <c r="AT27" i="7" s="1"/>
  <c r="AS310" i="7"/>
  <c r="AT310" i="7" s="1"/>
  <c r="AS210" i="7"/>
  <c r="AT210" i="7" s="1"/>
  <c r="AR210" i="7"/>
  <c r="AR206" i="7"/>
  <c r="AS178" i="7"/>
  <c r="AT178" i="7" s="1"/>
  <c r="AR178" i="7"/>
  <c r="AS141" i="7"/>
  <c r="AT141" i="7" s="1"/>
  <c r="AR141" i="7"/>
  <c r="AR255" i="7"/>
  <c r="AS255" i="7"/>
  <c r="AT255" i="7" s="1"/>
  <c r="AR249" i="7"/>
  <c r="AR133" i="7"/>
  <c r="AS133" i="7"/>
  <c r="AT133" i="7" s="1"/>
  <c r="AS30" i="7"/>
  <c r="AT30" i="7" s="1"/>
  <c r="AS260" i="7"/>
  <c r="AT260" i="7" s="1"/>
  <c r="AR260" i="7"/>
  <c r="AS150" i="7"/>
  <c r="AT150" i="7" s="1"/>
  <c r="AR81" i="7"/>
  <c r="AR158" i="7"/>
  <c r="AS158" i="7"/>
  <c r="AT158" i="7" s="1"/>
  <c r="AS140" i="7"/>
  <c r="AT140" i="7" s="1"/>
  <c r="AS271" i="7"/>
  <c r="AT271" i="7" s="1"/>
  <c r="AR29" i="7"/>
  <c r="AS289" i="7"/>
  <c r="AT289" i="7" s="1"/>
  <c r="AR265" i="7"/>
  <c r="AS265" i="7"/>
  <c r="AT265" i="7" s="1"/>
  <c r="AR20" i="7"/>
  <c r="AR83" i="7"/>
  <c r="AS83" i="7"/>
  <c r="AT83" i="7" s="1"/>
  <c r="AS159" i="7"/>
  <c r="AT159" i="7" s="1"/>
  <c r="AR159" i="7"/>
  <c r="AH41" i="7" a="1"/>
  <c r="AH41" i="7" s="1"/>
  <c r="AH215" i="7" a="1"/>
  <c r="AH215" i="7" s="1"/>
  <c r="AH288" i="7" a="1"/>
  <c r="AH288" i="7" s="1"/>
  <c r="AR161" i="7"/>
  <c r="AS161" i="7"/>
  <c r="AT161" i="7" s="1"/>
  <c r="AS290" i="7"/>
  <c r="AT290" i="7" s="1"/>
  <c r="AS25" i="7"/>
  <c r="AT25" i="7" s="1"/>
  <c r="AS26" i="7"/>
  <c r="AT26" i="7" s="1"/>
  <c r="AR126" i="7"/>
  <c r="AS126" i="7"/>
  <c r="AT126" i="7" s="1"/>
  <c r="AS40" i="7"/>
  <c r="AT40" i="7" s="1"/>
  <c r="AR40" i="7"/>
  <c r="AR201" i="7"/>
  <c r="AS183" i="7"/>
  <c r="AT183" i="7" s="1"/>
  <c r="AS313" i="7"/>
  <c r="AT313" i="7" s="1"/>
  <c r="AR197" i="7"/>
  <c r="AS152" i="7"/>
  <c r="AT152" i="7" s="1"/>
  <c r="AR139" i="7"/>
  <c r="AR138" i="7"/>
  <c r="AS138" i="7"/>
  <c r="AT138" i="7" s="1"/>
  <c r="AR99" i="7"/>
  <c r="AS99" i="7"/>
  <c r="AT99" i="7" s="1"/>
  <c r="AS16" i="7"/>
  <c r="AT16" i="7" s="1"/>
  <c r="AR301" i="7"/>
  <c r="AR136" i="7"/>
  <c r="AS44" i="7"/>
  <c r="AT44" i="7" s="1"/>
  <c r="AR44" i="7"/>
  <c r="AS86" i="7"/>
  <c r="AT86" i="7" s="1"/>
  <c r="AS19" i="7"/>
  <c r="AT19" i="7" s="1"/>
  <c r="AR33" i="7"/>
  <c r="AR211" i="7"/>
  <c r="AS320" i="7"/>
  <c r="AT320" i="7" s="1"/>
  <c r="AR321" i="7"/>
  <c r="AR195" i="7"/>
  <c r="AS257" i="7"/>
  <c r="AT257" i="7" s="1"/>
  <c r="AR257" i="7"/>
  <c r="AR137" i="7"/>
  <c r="AS73" i="7"/>
  <c r="AT73" i="7" s="1"/>
  <c r="AS288" i="7"/>
  <c r="AT288" i="7" s="1"/>
  <c r="AR245" i="7"/>
  <c r="AS146" i="7"/>
  <c r="AT146" i="7" s="1"/>
  <c r="AR146" i="7"/>
  <c r="AR239" i="7"/>
  <c r="AS239" i="7"/>
  <c r="AT239" i="7" s="1"/>
  <c r="AR135" i="7"/>
  <c r="AR238" i="7"/>
  <c r="AS300" i="7"/>
  <c r="AT300" i="7" s="1"/>
  <c r="AS132" i="7"/>
  <c r="AT132" i="7" s="1"/>
  <c r="AS90" i="7"/>
  <c r="AT90" i="7" s="1"/>
  <c r="AS144" i="7"/>
  <c r="AT144" i="7" s="1"/>
  <c r="AS35" i="7"/>
  <c r="AT35" i="7" s="1"/>
  <c r="AR35" i="7"/>
  <c r="AS131" i="7"/>
  <c r="AT131" i="7" s="1"/>
  <c r="AR131" i="7"/>
  <c r="AR95" i="7"/>
  <c r="AS95" i="7"/>
  <c r="AT95" i="7" s="1"/>
  <c r="AS31" i="7"/>
  <c r="AT31" i="7" s="1"/>
  <c r="AR252" i="7"/>
  <c r="AS252" i="7"/>
  <c r="AT252" i="7" s="1"/>
  <c r="AS143" i="7"/>
  <c r="AT143" i="7" s="1"/>
  <c r="AR143" i="7"/>
  <c r="AR100" i="7"/>
  <c r="AS100" i="7"/>
  <c r="AT100" i="7" s="1"/>
  <c r="AR289" i="7"/>
  <c r="AS205" i="7"/>
  <c r="AT205" i="7" s="1"/>
  <c r="AS295" i="7"/>
  <c r="AT295" i="7" s="1"/>
  <c r="AR32" i="7"/>
  <c r="AR305" i="7"/>
  <c r="AS305" i="7"/>
  <c r="AT305" i="7" s="1"/>
  <c r="AR186" i="7"/>
  <c r="AS186" i="7"/>
  <c r="AT186" i="7" s="1"/>
  <c r="D304" i="21"/>
  <c r="D298" i="21"/>
  <c r="D301" i="21"/>
  <c r="D326" i="21"/>
  <c r="D306" i="21"/>
  <c r="D302" i="21"/>
  <c r="D293" i="21"/>
  <c r="D323" i="21"/>
  <c r="D318" i="21"/>
  <c r="D258" i="21"/>
  <c r="D244" i="14"/>
  <c r="D253" i="21"/>
  <c r="D249" i="21"/>
  <c r="D255" i="21"/>
  <c r="D202" i="14"/>
  <c r="D210" i="14"/>
  <c r="D179" i="21"/>
  <c r="D209" i="21"/>
  <c r="D208" i="21"/>
  <c r="D124" i="14"/>
  <c r="D136" i="14"/>
  <c r="D157" i="21"/>
  <c r="D144" i="21"/>
  <c r="D126" i="21"/>
  <c r="D143" i="21"/>
  <c r="D75" i="21"/>
  <c r="D88" i="21"/>
  <c r="D92" i="21"/>
  <c r="D84" i="21"/>
  <c r="D78" i="14"/>
  <c r="D106" i="21"/>
  <c r="D87" i="21"/>
  <c r="D76" i="21"/>
  <c r="D98" i="21"/>
  <c r="D35" i="14"/>
  <c r="D43" i="21"/>
  <c r="D37" i="21"/>
  <c r="AM20" i="7" a="1"/>
  <c r="AM20" i="7" s="1"/>
  <c r="AM33" i="7" a="1"/>
  <c r="AM33" i="7" s="1"/>
  <c r="AM15" i="7" a="1"/>
  <c r="AM15" i="7" s="1"/>
  <c r="AM34" i="7" a="1"/>
  <c r="AM34" i="7" s="1"/>
  <c r="AM316" i="7" a="1"/>
  <c r="AM316" i="7" s="1"/>
  <c r="AM151" i="7" a="1"/>
  <c r="AM151" i="7" s="1"/>
  <c r="AM194" i="7" a="1"/>
  <c r="AM194" i="7" s="1"/>
  <c r="AM68" i="7" a="1"/>
  <c r="AM68" i="7" s="1"/>
  <c r="AM84" i="7" a="1"/>
  <c r="AM84" i="7" s="1"/>
  <c r="AM162" i="7" a="1"/>
  <c r="AM162" i="7" s="1"/>
  <c r="AM106" i="7" a="1"/>
  <c r="AM106" i="7" s="1"/>
  <c r="AM44" i="7" a="1"/>
  <c r="AM44" i="7" s="1"/>
  <c r="AM49" i="7" a="1"/>
  <c r="AM49" i="7" s="1"/>
  <c r="AM259" i="7" a="1"/>
  <c r="AM259" i="7" s="1"/>
  <c r="AM79" i="7" a="1"/>
  <c r="AM79" i="7" s="1"/>
  <c r="AM45" i="7" a="1"/>
  <c r="AM45" i="7" s="1"/>
  <c r="AM91" i="7" a="1"/>
  <c r="AM91" i="7" s="1"/>
  <c r="AM319" i="7" a="1"/>
  <c r="AM319" i="7" s="1"/>
  <c r="AM178" i="7" a="1"/>
  <c r="AM178" i="7" s="1"/>
  <c r="AM43" i="7" a="1"/>
  <c r="AM43" i="7" s="1"/>
  <c r="AM47" i="7" a="1"/>
  <c r="AM47" i="7" s="1"/>
  <c r="AM257" i="7" a="1"/>
  <c r="AM257" i="7" s="1"/>
  <c r="AM188" i="7" a="1"/>
  <c r="AM188" i="7" s="1"/>
  <c r="AM76" i="7" a="1"/>
  <c r="AM76" i="7" s="1"/>
  <c r="AM103" i="7" a="1"/>
  <c r="AM103" i="7" s="1"/>
  <c r="AM161" i="7" a="1"/>
  <c r="AM161" i="7" s="1"/>
  <c r="AM267" i="7" a="1"/>
  <c r="AM267" i="7" s="1"/>
  <c r="AM202" i="7" a="1"/>
  <c r="AM202" i="7" s="1"/>
  <c r="AM255" i="7" a="1"/>
  <c r="AM255" i="7" s="1"/>
  <c r="AM35" i="7" a="1"/>
  <c r="AM35" i="7" s="1"/>
  <c r="AM147" i="7" a="1"/>
  <c r="AM147" i="7" s="1"/>
  <c r="AM324" i="7" a="1"/>
  <c r="AM324" i="7" s="1"/>
  <c r="AM308" i="7" a="1"/>
  <c r="AM308" i="7" s="1"/>
  <c r="AM315" i="7" a="1"/>
  <c r="AM315" i="7" s="1"/>
  <c r="AM240" i="7" a="1"/>
  <c r="AM240" i="7" s="1"/>
  <c r="AM264" i="7" a="1"/>
  <c r="AM264" i="7" s="1"/>
  <c r="AM239" i="7" a="1"/>
  <c r="AM239" i="7" s="1"/>
  <c r="AM153" i="7" a="1"/>
  <c r="AM153" i="7" s="1"/>
  <c r="AM131" i="7" a="1"/>
  <c r="AM131" i="7" s="1"/>
  <c r="AM296" i="7" a="1"/>
  <c r="AM296" i="7" s="1"/>
  <c r="AM127" i="7" a="1"/>
  <c r="AM127" i="7" s="1"/>
  <c r="AM198" i="7" a="1"/>
  <c r="AM198" i="7" s="1"/>
  <c r="AM155" i="7" a="1"/>
  <c r="AM155" i="7" s="1"/>
  <c r="AM305" i="7" a="1"/>
  <c r="AM305" i="7" s="1"/>
  <c r="AM299" i="7" a="1"/>
  <c r="AM299" i="7" s="1"/>
  <c r="AM272" i="7" a="1"/>
  <c r="AM272" i="7" s="1"/>
  <c r="AM249" i="7" a="1"/>
  <c r="AM249" i="7" s="1"/>
  <c r="AM200" i="7" a="1"/>
  <c r="AM200" i="7" s="1"/>
  <c r="AM192" i="7" a="1"/>
  <c r="AM192" i="7" s="1"/>
  <c r="AM149" i="7" a="1"/>
  <c r="AM149" i="7" s="1"/>
  <c r="AM129" i="7" a="1"/>
  <c r="AM129" i="7" s="1"/>
  <c r="AM72" i="7" a="1"/>
  <c r="AM72" i="7" s="1"/>
  <c r="AM83" i="7" a="1"/>
  <c r="AM83" i="7" s="1"/>
  <c r="AM36" i="7" a="1"/>
  <c r="AM36" i="7" s="1"/>
  <c r="AM326" i="7" a="1"/>
  <c r="AM326" i="7" s="1"/>
  <c r="AM256" i="7" a="1"/>
  <c r="AM256" i="7" s="1"/>
  <c r="AM251" i="7" a="1"/>
  <c r="AM251" i="7" s="1"/>
  <c r="AM208" i="7" a="1"/>
  <c r="AM208" i="7" s="1"/>
  <c r="AM216" i="7" a="1"/>
  <c r="AM216" i="7" s="1"/>
  <c r="AM217" i="7" a="1"/>
  <c r="AM217" i="7" s="1"/>
  <c r="AM133" i="7" a="1"/>
  <c r="AM133" i="7" s="1"/>
  <c r="AM107" i="7" a="1"/>
  <c r="AM107" i="7" s="1"/>
  <c r="AM87" i="7" a="1"/>
  <c r="AM87" i="7" s="1"/>
  <c r="AM41" i="7" a="1"/>
  <c r="AM41" i="7" s="1"/>
  <c r="AM46" i="7" a="1"/>
  <c r="AM46" i="7" s="1"/>
  <c r="AM180" i="7" a="1"/>
  <c r="AM180" i="7" s="1"/>
  <c r="AM243" i="7" a="1"/>
  <c r="AM243" i="7" s="1"/>
  <c r="AM88" i="7" a="1"/>
  <c r="AM88" i="7" s="1"/>
  <c r="AM80" i="7" a="1"/>
  <c r="AM80" i="7" s="1"/>
  <c r="AM51" i="7" a="1"/>
  <c r="AM51" i="7" s="1"/>
  <c r="AM291" i="7" a="1"/>
  <c r="AM291" i="7" s="1"/>
  <c r="AM271" i="7" a="1"/>
  <c r="AM271" i="7" s="1"/>
  <c r="AM96" i="7" a="1"/>
  <c r="AM96" i="7" s="1"/>
  <c r="AM39" i="7" a="1"/>
  <c r="AM39" i="7" s="1"/>
  <c r="AM143" i="7" a="1"/>
  <c r="AM143" i="7" s="1"/>
  <c r="AM327" i="7" a="1"/>
  <c r="AM327" i="7" s="1"/>
  <c r="AM261" i="7" a="1"/>
  <c r="AM261" i="7" s="1"/>
  <c r="AM157" i="7" a="1"/>
  <c r="AM157" i="7" s="1"/>
  <c r="AM137" i="7" a="1"/>
  <c r="AM137" i="7" s="1"/>
  <c r="AM104" i="7" a="1"/>
  <c r="AM104" i="7" s="1"/>
  <c r="AM304" i="7" a="1"/>
  <c r="AM304" i="7" s="1"/>
  <c r="AM100" i="7" a="1"/>
  <c r="AM100" i="7" s="1"/>
  <c r="AM210" i="7" a="1"/>
  <c r="AM210" i="7" s="1"/>
  <c r="AM241" i="7" a="1"/>
  <c r="AM241" i="7" s="1"/>
  <c r="AM317" i="7" a="1"/>
  <c r="AM317" i="7" s="1"/>
  <c r="AM294" i="7" a="1"/>
  <c r="AM294" i="7" s="1"/>
  <c r="AM270" i="7" a="1"/>
  <c r="AM270" i="7" s="1"/>
  <c r="AM212" i="7" a="1"/>
  <c r="AM212" i="7" s="1"/>
  <c r="AM141" i="7" a="1"/>
  <c r="AM141" i="7" s="1"/>
  <c r="AM50" i="7" a="1"/>
  <c r="AM50" i="7" s="1"/>
  <c r="AM37" i="7" a="1"/>
  <c r="AM37" i="7" s="1"/>
  <c r="AM313" i="7" a="1"/>
  <c r="AM313" i="7" s="1"/>
  <c r="AM123" i="7" a="1"/>
  <c r="AM123" i="7" s="1"/>
  <c r="AM245" i="7" a="1"/>
  <c r="AM245" i="7" s="1"/>
  <c r="AM252" i="7" a="1"/>
  <c r="AM252" i="7" s="1"/>
  <c r="AM263" i="7" a="1"/>
  <c r="AM263" i="7" s="1"/>
  <c r="AM204" i="7" a="1"/>
  <c r="AM204" i="7" s="1"/>
  <c r="AM145" i="7" a="1"/>
  <c r="AM145" i="7" s="1"/>
  <c r="AM95" i="7" a="1"/>
  <c r="AM95" i="7" s="1"/>
  <c r="AM42" i="7" a="1"/>
  <c r="AM42" i="7" s="1"/>
  <c r="AM186" i="7" a="1"/>
  <c r="AM186" i="7" s="1"/>
  <c r="AM265" i="7" a="1"/>
  <c r="AM265" i="7" s="1"/>
  <c r="AM307" i="7" a="1"/>
  <c r="AM307" i="7" s="1"/>
  <c r="AM190" i="7" a="1"/>
  <c r="AM190" i="7" s="1"/>
  <c r="AM311" i="7" a="1"/>
  <c r="AM311" i="7" s="1"/>
  <c r="AM206" i="7" a="1"/>
  <c r="AM206" i="7" s="1"/>
  <c r="AM292" i="7" a="1"/>
  <c r="AM292" i="7" s="1"/>
  <c r="AM253" i="7" a="1"/>
  <c r="AM253" i="7" s="1"/>
  <c r="AM320" i="7" a="1"/>
  <c r="AM320" i="7" s="1"/>
  <c r="AM303" i="7" a="1"/>
  <c r="AM303" i="7" s="1"/>
  <c r="AM237" i="7" a="1"/>
  <c r="AM237" i="7" s="1"/>
  <c r="AM99" i="7" a="1"/>
  <c r="AM99" i="7" s="1"/>
  <c r="AM38" i="7" a="1"/>
  <c r="AM38" i="7" s="1"/>
  <c r="AM196" i="7" a="1"/>
  <c r="AM196" i="7" s="1"/>
  <c r="AM92" i="7" a="1"/>
  <c r="AM92" i="7" s="1"/>
  <c r="AM139" i="7" a="1"/>
  <c r="AM139" i="7" s="1"/>
  <c r="AM135" i="7" a="1"/>
  <c r="AM135" i="7" s="1"/>
  <c r="AM182" i="7" a="1"/>
  <c r="AM182" i="7" s="1"/>
  <c r="AM306" i="7" a="1"/>
  <c r="AM306" i="7" s="1"/>
  <c r="AM184" i="7" a="1"/>
  <c r="AM184" i="7" s="1"/>
  <c r="AM48" i="7" a="1"/>
  <c r="AM48" i="7" s="1"/>
  <c r="AM293" i="7" a="1"/>
  <c r="AM293" i="7" s="1"/>
  <c r="AM125" i="7" a="1"/>
  <c r="AM125" i="7" s="1"/>
  <c r="AM40" i="7" a="1"/>
  <c r="AM40" i="7" s="1"/>
  <c r="AM312" i="7" a="1"/>
  <c r="AM312" i="7" s="1"/>
  <c r="AM300" i="7" a="1"/>
  <c r="AM300" i="7" s="1"/>
  <c r="AM242" i="7" a="1"/>
  <c r="AM242" i="7" s="1"/>
  <c r="AM193" i="7" a="1"/>
  <c r="AM193" i="7" s="1"/>
  <c r="AM187" i="7" a="1"/>
  <c r="AM187" i="7" s="1"/>
  <c r="AM124" i="7" a="1"/>
  <c r="AM124" i="7" s="1"/>
  <c r="AM82" i="7" a="1"/>
  <c r="AM82" i="7" s="1"/>
  <c r="AM75" i="7" a="1"/>
  <c r="AM75" i="7" s="1"/>
  <c r="AM295" i="7" a="1"/>
  <c r="AM295" i="7" s="1"/>
  <c r="AM234" i="7" a="1"/>
  <c r="AM234" i="7" s="1"/>
  <c r="AM235" i="7" a="1"/>
  <c r="AM235" i="7" s="1"/>
  <c r="AM195" i="7" a="1"/>
  <c r="AM195" i="7" s="1"/>
  <c r="AM205" i="7" a="1"/>
  <c r="AM205" i="7" s="1"/>
  <c r="AM321" i="7" a="1"/>
  <c r="AM321" i="7" s="1"/>
  <c r="AM215" i="7" a="1"/>
  <c r="AM215" i="7" s="1"/>
  <c r="AM150" i="7" a="1"/>
  <c r="AM150" i="7" s="1"/>
  <c r="AM146" i="7" a="1"/>
  <c r="AM146" i="7" s="1"/>
  <c r="AM101" i="7" a="1"/>
  <c r="AM101" i="7" s="1"/>
  <c r="AM105" i="7" a="1"/>
  <c r="AM105" i="7" s="1"/>
  <c r="AM322" i="7" a="1"/>
  <c r="AM322" i="7" s="1"/>
  <c r="AM310" i="7" a="1"/>
  <c r="AM310" i="7" s="1"/>
  <c r="AM268" i="7" a="1"/>
  <c r="AM268" i="7" s="1"/>
  <c r="AM238" i="7" a="1"/>
  <c r="AM238" i="7" s="1"/>
  <c r="AM185" i="7" a="1"/>
  <c r="AM185" i="7" s="1"/>
  <c r="AM138" i="7" a="1"/>
  <c r="AM138" i="7" s="1"/>
  <c r="AM134" i="7" a="1"/>
  <c r="AM134" i="7" s="1"/>
  <c r="AM136" i="7" a="1"/>
  <c r="AM136" i="7" s="1"/>
  <c r="AM71" i="7" a="1"/>
  <c r="AM71" i="7" s="1"/>
  <c r="AM93" i="7" a="1"/>
  <c r="AM93" i="7" s="1"/>
  <c r="AM254" i="7" a="1"/>
  <c r="AM254" i="7" s="1"/>
  <c r="AM152" i="7" a="1"/>
  <c r="AM152" i="7" s="1"/>
  <c r="AM94" i="7" a="1"/>
  <c r="AM94" i="7" s="1"/>
  <c r="AM301" i="7" a="1"/>
  <c r="AM301" i="7" s="1"/>
  <c r="AM288" i="7" a="1"/>
  <c r="AM288" i="7" s="1"/>
  <c r="AM260" i="7" a="1"/>
  <c r="AM260" i="7" s="1"/>
  <c r="AM207" i="7" a="1"/>
  <c r="AM207" i="7" s="1"/>
  <c r="AM191" i="7" a="1"/>
  <c r="AM191" i="7" s="1"/>
  <c r="AM209" i="7" a="1"/>
  <c r="AM209" i="7" s="1"/>
  <c r="AM77" i="7" a="1"/>
  <c r="AM77" i="7" s="1"/>
  <c r="AM302" i="7" a="1"/>
  <c r="AM302" i="7" s="1"/>
  <c r="AM289" i="7" a="1"/>
  <c r="AM289" i="7" s="1"/>
  <c r="AM236" i="7" a="1"/>
  <c r="AM236" i="7" s="1"/>
  <c r="AM160" i="7" a="1"/>
  <c r="AM160" i="7" s="1"/>
  <c r="AM74" i="7" a="1"/>
  <c r="AM74" i="7" s="1"/>
  <c r="AM318" i="7" a="1"/>
  <c r="AM318" i="7" s="1"/>
  <c r="AM189" i="7" a="1"/>
  <c r="AM189" i="7" s="1"/>
  <c r="AM213" i="7" a="1"/>
  <c r="AM213" i="7" s="1"/>
  <c r="AM81" i="7" a="1"/>
  <c r="AM81" i="7" s="1"/>
  <c r="AM297" i="7" a="1"/>
  <c r="AM297" i="7" s="1"/>
  <c r="AM233" i="7" a="1"/>
  <c r="AM233" i="7" s="1"/>
  <c r="AM258" i="7" a="1"/>
  <c r="AM258" i="7" s="1"/>
  <c r="AM156" i="7" a="1"/>
  <c r="AM156" i="7" s="1"/>
  <c r="AM86" i="7" a="1"/>
  <c r="AM86" i="7" s="1"/>
  <c r="AM97" i="7" a="1"/>
  <c r="AM97" i="7" s="1"/>
  <c r="AM69" i="7" a="1"/>
  <c r="AM69" i="7" s="1"/>
  <c r="AM298" i="7" a="1"/>
  <c r="AM298" i="7" s="1"/>
  <c r="AM144" i="7" a="1"/>
  <c r="AM144" i="7" s="1"/>
  <c r="AM314" i="7" a="1"/>
  <c r="AM314" i="7" s="1"/>
  <c r="AM199" i="7" a="1"/>
  <c r="AM199" i="7" s="1"/>
  <c r="AM128" i="7" a="1"/>
  <c r="AM128" i="7" s="1"/>
  <c r="AM203" i="7" a="1"/>
  <c r="AM203" i="7" s="1"/>
  <c r="AM89" i="7" a="1"/>
  <c r="AM89" i="7" s="1"/>
  <c r="AM262" i="7" a="1"/>
  <c r="AM262" i="7" s="1"/>
  <c r="AM250" i="7" a="1"/>
  <c r="AM250" i="7" s="1"/>
  <c r="AM244" i="7" a="1"/>
  <c r="AM244" i="7" s="1"/>
  <c r="AM247" i="7" a="1"/>
  <c r="AM247" i="7" s="1"/>
  <c r="AM269" i="7" a="1"/>
  <c r="AM269" i="7" s="1"/>
  <c r="AM197" i="7" a="1"/>
  <c r="AM197" i="7" s="1"/>
  <c r="AM214" i="7" a="1"/>
  <c r="AM214" i="7" s="1"/>
  <c r="AM159" i="7" a="1"/>
  <c r="AM159" i="7" s="1"/>
  <c r="AM158" i="7" a="1"/>
  <c r="AM158" i="7" s="1"/>
  <c r="AM130" i="7" a="1"/>
  <c r="AM130" i="7" s="1"/>
  <c r="AM126" i="7" a="1"/>
  <c r="AM126" i="7" s="1"/>
  <c r="AM73" i="7" a="1"/>
  <c r="AM73" i="7" s="1"/>
  <c r="AM90" i="7" a="1"/>
  <c r="AM90" i="7" s="1"/>
  <c r="AM323" i="7" a="1"/>
  <c r="AM323" i="7" s="1"/>
  <c r="AM179" i="7" a="1"/>
  <c r="AM179" i="7" s="1"/>
  <c r="AM102" i="7" a="1"/>
  <c r="AM102" i="7" s="1"/>
  <c r="AM98" i="7" a="1"/>
  <c r="AM98" i="7" s="1"/>
  <c r="AM290" i="7" a="1"/>
  <c r="AM290" i="7" s="1"/>
  <c r="AM246" i="7" a="1"/>
  <c r="AM246" i="7" s="1"/>
  <c r="AM154" i="7" a="1"/>
  <c r="AM154" i="7" s="1"/>
  <c r="AM148" i="7" a="1"/>
  <c r="AM148" i="7" s="1"/>
  <c r="AM85" i="7" a="1"/>
  <c r="AM85" i="7" s="1"/>
  <c r="AM266" i="7" a="1"/>
  <c r="AM266" i="7" s="1"/>
  <c r="AM201" i="7" a="1"/>
  <c r="AM201" i="7" s="1"/>
  <c r="AM211" i="7" a="1"/>
  <c r="AM211" i="7" s="1"/>
  <c r="AM181" i="7" a="1"/>
  <c r="AM181" i="7" s="1"/>
  <c r="AM132" i="7" a="1"/>
  <c r="AM132" i="7" s="1"/>
  <c r="AM142" i="7" a="1"/>
  <c r="AM142" i="7" s="1"/>
  <c r="AM78" i="7" a="1"/>
  <c r="AM78" i="7" s="1"/>
  <c r="AM70" i="7" a="1"/>
  <c r="AM70" i="7" s="1"/>
  <c r="AM325" i="7" a="1"/>
  <c r="AM325" i="7" s="1"/>
  <c r="AM309" i="7" a="1"/>
  <c r="AM309" i="7" s="1"/>
  <c r="AM140" i="7" a="1"/>
  <c r="AM140" i="7" s="1"/>
  <c r="AM183" i="7" a="1"/>
  <c r="AM183" i="7" s="1"/>
  <c r="AM248" i="7" a="1"/>
  <c r="AM248" i="7" s="1"/>
  <c r="AM14" i="7" a="1"/>
  <c r="AM14" i="7" s="1"/>
  <c r="AM21" i="7" a="1"/>
  <c r="AM21" i="7" s="1"/>
  <c r="D33" i="21"/>
  <c r="D32" i="14"/>
  <c r="D34" i="21"/>
  <c r="AA92" i="4"/>
  <c r="AA112" i="4"/>
  <c r="AA101" i="4"/>
  <c r="AA80" i="4"/>
  <c r="AA91" i="4"/>
  <c r="AA90" i="4"/>
  <c r="AA81" i="4"/>
  <c r="K259" i="21"/>
  <c r="K258" i="21"/>
  <c r="K202" i="21"/>
  <c r="K191" i="21"/>
  <c r="K155" i="21"/>
  <c r="K33" i="21"/>
  <c r="K196" i="21"/>
  <c r="K75" i="21"/>
  <c r="K248" i="21"/>
  <c r="K82" i="21"/>
  <c r="K71" i="21"/>
  <c r="K34" i="21"/>
  <c r="K208" i="21"/>
  <c r="K186" i="21"/>
  <c r="K39" i="21"/>
  <c r="K128" i="21"/>
  <c r="K72" i="21"/>
  <c r="K45" i="21"/>
  <c r="K234" i="21"/>
  <c r="K88" i="21"/>
  <c r="K50" i="21"/>
  <c r="K324" i="21"/>
  <c r="K213" i="21"/>
  <c r="K46" i="21"/>
  <c r="K35" i="21"/>
  <c r="K319" i="21"/>
  <c r="K188" i="21"/>
  <c r="K151" i="21"/>
  <c r="K314" i="21"/>
  <c r="K203" i="21"/>
  <c r="K36" i="21"/>
  <c r="K41" i="21"/>
  <c r="K309" i="21"/>
  <c r="K178" i="21"/>
  <c r="K141" i="21"/>
  <c r="K194" i="21"/>
  <c r="K193" i="21"/>
  <c r="K236" i="21"/>
  <c r="K90" i="21"/>
  <c r="K263" i="21"/>
  <c r="K241" i="21"/>
  <c r="K105" i="21"/>
  <c r="K262" i="21"/>
  <c r="K237" i="21"/>
  <c r="K101" i="21"/>
  <c r="K289" i="21"/>
  <c r="K143" i="21"/>
  <c r="K106" i="21"/>
  <c r="K269" i="21"/>
  <c r="K268" i="21"/>
  <c r="K212" i="21"/>
  <c r="K91" i="21"/>
  <c r="K70" i="21"/>
  <c r="K243" i="21"/>
  <c r="K96" i="21"/>
  <c r="K149" i="21"/>
  <c r="K148" i="21"/>
  <c r="K92" i="21"/>
  <c r="K81" i="21"/>
  <c r="K44" i="21"/>
  <c r="K233" i="21"/>
  <c r="K86" i="21"/>
  <c r="K249" i="21"/>
  <c r="K138" i="21"/>
  <c r="K252" i="21"/>
  <c r="K217" i="21"/>
  <c r="K244" i="21"/>
  <c r="K98" i="21"/>
  <c r="K76" i="21"/>
  <c r="K239" i="21"/>
  <c r="K197" i="21"/>
  <c r="K162" i="21"/>
  <c r="K142" i="21"/>
  <c r="K124" i="21"/>
  <c r="K242" i="21"/>
  <c r="K260" i="21"/>
  <c r="K214" i="21"/>
  <c r="K103" i="21"/>
  <c r="K132" i="21"/>
  <c r="K97" i="21"/>
  <c r="K209" i="21"/>
  <c r="K78" i="21"/>
  <c r="K40" i="21"/>
  <c r="K204" i="21"/>
  <c r="K93" i="21"/>
  <c r="K51" i="21"/>
  <c r="K320" i="21"/>
  <c r="K199" i="21"/>
  <c r="K68" i="21"/>
  <c r="K240" i="21"/>
  <c r="K84" i="21"/>
  <c r="K83" i="21"/>
  <c r="K126" i="21"/>
  <c r="K299" i="21"/>
  <c r="K153" i="21"/>
  <c r="K131" i="21"/>
  <c r="K294" i="21"/>
  <c r="K293" i="21"/>
  <c r="K127" i="21"/>
  <c r="K300" i="21"/>
  <c r="K179" i="21"/>
  <c r="K32" i="21"/>
  <c r="K315" i="21"/>
  <c r="K159" i="21"/>
  <c r="K158" i="21"/>
  <c r="K102" i="21"/>
  <c r="K307" i="21"/>
  <c r="K264" i="21"/>
  <c r="K133" i="21"/>
  <c r="K305" i="21"/>
  <c r="AA78" i="4"/>
  <c r="AA79" i="4"/>
  <c r="K38" i="21"/>
  <c r="K37" i="21"/>
  <c r="K297" i="21"/>
  <c r="K272" i="21"/>
  <c r="K254" i="21"/>
  <c r="K123" i="21"/>
  <c r="K295" i="21"/>
  <c r="K139" i="21"/>
  <c r="K302" i="21"/>
  <c r="K291" i="21"/>
  <c r="K255" i="21"/>
  <c r="K134" i="21"/>
  <c r="K327" i="21"/>
  <c r="K270" i="21"/>
  <c r="K129" i="21"/>
  <c r="K292" i="21"/>
  <c r="K266" i="21"/>
  <c r="K245" i="21"/>
  <c r="K308" i="21"/>
  <c r="K271" i="21"/>
  <c r="K140" i="21"/>
  <c r="K104" i="21"/>
  <c r="K267" i="21"/>
  <c r="K256" i="21"/>
  <c r="K235" i="21"/>
  <c r="K99" i="21"/>
  <c r="K187" i="21"/>
  <c r="K250" i="21"/>
  <c r="K94" i="21"/>
  <c r="K257" i="21"/>
  <c r="K246" i="21"/>
  <c r="K210" i="21"/>
  <c r="K89" i="21"/>
  <c r="K107" i="21"/>
  <c r="K130" i="21"/>
  <c r="K317" i="21"/>
  <c r="K247" i="21"/>
  <c r="K310" i="21"/>
  <c r="K189" i="21"/>
  <c r="K42" i="21"/>
  <c r="K325" i="21"/>
  <c r="K184" i="21"/>
  <c r="K183" i="21"/>
  <c r="K321" i="21"/>
  <c r="K190" i="21"/>
  <c r="K69" i="21"/>
  <c r="K326" i="21"/>
  <c r="K205" i="21"/>
  <c r="K48" i="21"/>
  <c r="K47" i="21"/>
  <c r="K311" i="21"/>
  <c r="K290" i="21"/>
  <c r="K154" i="21"/>
  <c r="K316" i="21"/>
  <c r="K195" i="21"/>
  <c r="K152" i="21"/>
  <c r="K312" i="21"/>
  <c r="K301" i="21"/>
  <c r="K265" i="21"/>
  <c r="K144" i="21"/>
  <c r="K306" i="21"/>
  <c r="K185" i="21"/>
  <c r="K87" i="21"/>
  <c r="K192" i="21"/>
  <c r="K181" i="21"/>
  <c r="K145" i="21"/>
  <c r="K318" i="21"/>
  <c r="K296" i="21"/>
  <c r="K160" i="21"/>
  <c r="K238" i="21"/>
  <c r="K182" i="21"/>
  <c r="K156" i="21"/>
  <c r="K135" i="21"/>
  <c r="K198" i="21"/>
  <c r="K161" i="21"/>
  <c r="K49" i="21"/>
  <c r="K323" i="21"/>
  <c r="K157" i="21"/>
  <c r="K146" i="21"/>
  <c r="K125" i="21"/>
  <c r="K298" i="21"/>
  <c r="K261" i="21"/>
  <c r="K150" i="21"/>
  <c r="K313" i="21"/>
  <c r="K147" i="21"/>
  <c r="K136" i="21"/>
  <c r="K100" i="21"/>
  <c r="K288" i="21"/>
  <c r="K251" i="21"/>
  <c r="K304" i="21"/>
  <c r="K303" i="21"/>
  <c r="K137" i="21"/>
  <c r="K200" i="21"/>
  <c r="K79" i="21"/>
  <c r="K77" i="21"/>
  <c r="K215" i="21"/>
  <c r="K74" i="21"/>
  <c r="K73" i="21"/>
  <c r="K211" i="21"/>
  <c r="K80" i="21"/>
  <c r="K253" i="21"/>
  <c r="K216" i="21"/>
  <c r="K95" i="21"/>
  <c r="K207" i="21"/>
  <c r="K322" i="21"/>
  <c r="K201" i="21"/>
  <c r="K180" i="21"/>
  <c r="K43" i="21"/>
  <c r="K206" i="21"/>
  <c r="K85" i="21"/>
  <c r="AA98" i="4"/>
  <c r="AA84" i="4"/>
  <c r="AA74" i="4"/>
  <c r="AA113" i="4"/>
  <c r="AA88" i="4"/>
  <c r="AA87" i="4"/>
  <c r="AA110" i="4"/>
  <c r="AA105" i="4"/>
  <c r="AA104" i="4"/>
  <c r="AA89" i="4"/>
  <c r="AA82" i="4"/>
  <c r="AA99" i="4"/>
  <c r="AA114" i="4"/>
  <c r="AA109" i="4"/>
  <c r="AA76" i="4"/>
  <c r="AA108" i="4"/>
  <c r="AA77" i="4"/>
  <c r="AA111" i="4"/>
  <c r="AA86" i="4"/>
  <c r="AA83" i="4"/>
  <c r="AA96" i="4"/>
  <c r="AA103" i="4"/>
  <c r="AA85" i="4"/>
  <c r="AA94" i="4"/>
  <c r="AA100" i="4"/>
  <c r="AA93" i="4"/>
  <c r="AA115" i="4"/>
  <c r="AA97" i="4"/>
  <c r="AA102" i="4"/>
  <c r="AA149" i="4"/>
  <c r="AA154" i="4"/>
  <c r="AA148" i="4"/>
  <c r="AA155" i="4"/>
  <c r="AA150" i="4"/>
  <c r="AA151" i="4"/>
  <c r="AA152" i="4"/>
  <c r="AA153" i="4"/>
  <c r="AA147" i="4"/>
  <c r="AA144" i="4"/>
  <c r="AC144" i="4" s="1"/>
  <c r="AD144" i="4" s="1"/>
  <c r="AA140" i="4"/>
  <c r="AC140" i="4" s="1"/>
  <c r="AD140" i="4" s="1"/>
  <c r="AA141" i="4"/>
  <c r="AC141" i="4" s="1"/>
  <c r="AD141" i="4" s="1"/>
  <c r="AA143" i="4"/>
  <c r="AC143" i="4" s="1"/>
  <c r="AD143" i="4" s="1"/>
  <c r="AA142" i="4"/>
  <c r="AC142" i="4" s="1"/>
  <c r="AD142" i="4" s="1"/>
  <c r="AA145" i="4"/>
  <c r="AC145" i="4" s="1"/>
  <c r="AD145" i="4" s="1"/>
  <c r="AA146" i="4"/>
  <c r="AC146" i="4" s="1"/>
  <c r="AD146" i="4" s="1"/>
  <c r="D11" i="4"/>
  <c r="E11" i="4"/>
  <c r="D10" i="4"/>
  <c r="E10" i="4"/>
  <c r="D9" i="4"/>
  <c r="E9" i="4"/>
  <c r="D13" i="4"/>
  <c r="E13" i="4"/>
  <c r="D12" i="4"/>
  <c r="E12" i="4"/>
  <c r="AA139" i="4"/>
  <c r="AC139" i="4" s="1"/>
  <c r="AD139" i="4" s="1"/>
  <c r="AA138" i="4"/>
  <c r="AC138" i="4" s="1"/>
  <c r="AD138" i="4" s="1"/>
  <c r="AA57" i="4"/>
  <c r="AC57" i="4" s="1"/>
  <c r="AD57" i="4" s="1"/>
  <c r="AA126" i="4"/>
  <c r="AC126" i="4" s="1"/>
  <c r="AD126" i="4" s="1"/>
  <c r="AA124" i="4"/>
  <c r="AC124" i="4" s="1"/>
  <c r="AD124" i="4" s="1"/>
  <c r="AA122" i="4"/>
  <c r="AC122" i="4" s="1"/>
  <c r="AD122" i="4" s="1"/>
  <c r="AA63" i="4"/>
  <c r="AC63" i="4" s="1"/>
  <c r="AD63" i="4" s="1"/>
  <c r="AA60" i="4"/>
  <c r="AC60" i="4" s="1"/>
  <c r="AD60" i="4" s="1"/>
  <c r="AA137" i="4"/>
  <c r="AC137" i="4" s="1"/>
  <c r="AD137" i="4" s="1"/>
  <c r="AA133" i="4"/>
  <c r="AC133" i="4" s="1"/>
  <c r="AD133" i="4" s="1"/>
  <c r="AA29" i="4"/>
  <c r="AC29" i="4" s="1"/>
  <c r="AD29" i="4" s="1"/>
  <c r="AA119" i="4"/>
  <c r="AC119" i="4" s="1"/>
  <c r="AD119" i="4" s="1"/>
  <c r="AA61" i="4"/>
  <c r="AC61" i="4" s="1"/>
  <c r="AD61" i="4" s="1"/>
  <c r="AA120" i="4"/>
  <c r="AC120" i="4" s="1"/>
  <c r="AD120" i="4" s="1"/>
  <c r="AA134" i="4"/>
  <c r="AC134" i="4" s="1"/>
  <c r="AD134" i="4" s="1"/>
  <c r="AA118" i="4"/>
  <c r="AC118" i="4" s="1"/>
  <c r="AD118" i="4" s="1"/>
  <c r="AA116" i="4"/>
  <c r="AC116" i="4" s="1"/>
  <c r="AD116" i="4" s="1"/>
  <c r="AA121" i="4"/>
  <c r="AC121" i="4" s="1"/>
  <c r="AD121" i="4" s="1"/>
  <c r="AA129" i="4"/>
  <c r="AC129" i="4" s="1"/>
  <c r="AD129" i="4" s="1"/>
  <c r="AA28" i="4"/>
  <c r="AC28" i="4" s="1"/>
  <c r="AD28" i="4" s="1"/>
  <c r="AA31" i="4"/>
  <c r="AC31" i="4" s="1"/>
  <c r="AD31" i="4" s="1"/>
  <c r="AA123" i="4"/>
  <c r="AC123" i="4" s="1"/>
  <c r="AD123" i="4" s="1"/>
  <c r="AA47" i="4"/>
  <c r="AC47" i="4" s="1"/>
  <c r="AD47" i="4" s="1"/>
  <c r="AA59" i="4"/>
  <c r="AC59" i="4" s="1"/>
  <c r="AD59" i="4" s="1"/>
  <c r="AA117" i="4"/>
  <c r="AC117" i="4" s="1"/>
  <c r="AD117" i="4" s="1"/>
  <c r="AA30" i="4"/>
  <c r="AC30" i="4" s="1"/>
  <c r="AD30" i="4" s="1"/>
  <c r="AA128" i="4"/>
  <c r="AC128" i="4" s="1"/>
  <c r="AD128" i="4" s="1"/>
  <c r="AA131" i="4"/>
  <c r="AC131" i="4" s="1"/>
  <c r="AD131" i="4" s="1"/>
  <c r="AA130" i="4"/>
  <c r="AC130" i="4" s="1"/>
  <c r="AD130" i="4" s="1"/>
  <c r="AA127" i="4"/>
  <c r="AC127" i="4" s="1"/>
  <c r="AD127" i="4" s="1"/>
  <c r="AA136" i="4"/>
  <c r="AC136" i="4" s="1"/>
  <c r="AD136" i="4" s="1"/>
  <c r="AA64" i="4"/>
  <c r="AC64" i="4" s="1"/>
  <c r="AD64" i="4" s="1"/>
  <c r="AA125" i="4"/>
  <c r="AC125" i="4" s="1"/>
  <c r="AD125" i="4" s="1"/>
  <c r="AA132" i="4"/>
  <c r="AC132" i="4" s="1"/>
  <c r="AD132" i="4" s="1"/>
  <c r="AA135" i="4"/>
  <c r="AC135" i="4" s="1"/>
  <c r="AD135" i="4" s="1"/>
  <c r="AA49" i="4"/>
  <c r="AC49" i="4" s="1"/>
  <c r="AD49" i="4" s="1"/>
  <c r="AA48" i="4"/>
  <c r="AC48" i="4" s="1"/>
  <c r="AD48" i="4" s="1"/>
  <c r="AA20" i="4"/>
  <c r="AC20" i="4" s="1"/>
  <c r="AD20" i="4" s="1"/>
  <c r="AA53" i="4"/>
  <c r="AC53" i="4" s="1"/>
  <c r="AD53" i="4" s="1"/>
  <c r="W77" i="7"/>
  <c r="W197" i="7"/>
  <c r="W297" i="7"/>
  <c r="W38" i="7"/>
  <c r="W306" i="7"/>
  <c r="W267" i="7"/>
  <c r="W248" i="7"/>
  <c r="W293" i="7"/>
  <c r="W99" i="7"/>
  <c r="W124" i="7"/>
  <c r="W88" i="7"/>
  <c r="W50" i="7"/>
  <c r="W107" i="7"/>
  <c r="W42" i="7"/>
  <c r="W141" i="7"/>
  <c r="W318" i="7"/>
  <c r="W158" i="7"/>
  <c r="W326" i="7"/>
  <c r="W253" i="7"/>
  <c r="W305" i="7"/>
  <c r="W255" i="7"/>
  <c r="W150" i="7"/>
  <c r="W217" i="7"/>
  <c r="W323" i="7"/>
  <c r="W291" i="7"/>
  <c r="W75" i="7"/>
  <c r="W263" i="7"/>
  <c r="W138" i="7"/>
  <c r="W34" i="7"/>
  <c r="W196" i="7"/>
  <c r="W149" i="7"/>
  <c r="W123" i="7"/>
  <c r="W47" i="7"/>
  <c r="W97" i="7"/>
  <c r="W35" i="7"/>
  <c r="W213" i="7"/>
  <c r="W288" i="7"/>
  <c r="W304" i="7"/>
  <c r="W139" i="7"/>
  <c r="W203" i="7"/>
  <c r="W260" i="7"/>
  <c r="W235" i="7"/>
  <c r="W159" i="7"/>
  <c r="W104" i="7"/>
  <c r="W72" i="7"/>
  <c r="W89" i="7"/>
  <c r="W69" i="7"/>
  <c r="W80" i="7"/>
  <c r="W83" i="7"/>
  <c r="W68" i="7"/>
  <c r="W193" i="7"/>
  <c r="W189" i="7"/>
  <c r="W125" i="7"/>
  <c r="W208" i="7"/>
  <c r="W264" i="7"/>
  <c r="W258" i="7"/>
  <c r="W128" i="7"/>
  <c r="W36" i="7"/>
  <c r="W33" i="7"/>
  <c r="W93" i="7"/>
  <c r="W43" i="7"/>
  <c r="W314" i="7"/>
  <c r="W146" i="7"/>
  <c r="W257" i="7"/>
  <c r="W198" i="7"/>
  <c r="W144" i="7"/>
  <c r="W298" i="7"/>
  <c r="W153" i="7"/>
  <c r="W240" i="7"/>
  <c r="W246" i="7"/>
  <c r="W307" i="7"/>
  <c r="W327" i="7"/>
  <c r="W322" i="7"/>
  <c r="W45" i="7"/>
  <c r="W37" i="7"/>
  <c r="W32" i="7"/>
  <c r="W105" i="7"/>
  <c r="W310" i="7"/>
  <c r="W41" i="7"/>
  <c r="AA56" i="4"/>
  <c r="AC56" i="4" s="1"/>
  <c r="AD56" i="4" s="1"/>
  <c r="AA50" i="4"/>
  <c r="AC50" i="4" s="1"/>
  <c r="AD50" i="4" s="1"/>
  <c r="AD10" i="4"/>
  <c r="W76" i="7"/>
  <c r="W187" i="7"/>
  <c r="W204" i="7"/>
  <c r="W315" i="7"/>
  <c r="W212" i="7"/>
  <c r="W49" i="7"/>
  <c r="W299" i="7"/>
  <c r="W272" i="7"/>
  <c r="W95" i="7"/>
  <c r="W151" i="7"/>
  <c r="W261" i="7"/>
  <c r="W309" i="7"/>
  <c r="W180" i="7"/>
  <c r="W266" i="7"/>
  <c r="W71" i="7"/>
  <c r="W191" i="7"/>
  <c r="W185" i="7"/>
  <c r="W292" i="7"/>
  <c r="W200" i="7"/>
  <c r="W211" i="7"/>
  <c r="W94" i="7"/>
  <c r="W126" i="7"/>
  <c r="W51" i="7"/>
  <c r="W259" i="7"/>
  <c r="W86" i="7"/>
  <c r="W155" i="7"/>
  <c r="W242" i="7"/>
  <c r="W247" i="7"/>
  <c r="W295" i="7"/>
  <c r="W238" i="7"/>
  <c r="W91" i="7"/>
  <c r="W154" i="7"/>
  <c r="W133" i="7"/>
  <c r="W294" i="7"/>
  <c r="W256" i="7"/>
  <c r="W70" i="7"/>
  <c r="W182" i="7"/>
  <c r="W44" i="7"/>
  <c r="W210" i="7"/>
  <c r="W312" i="7"/>
  <c r="W324" i="7"/>
  <c r="W135" i="7"/>
  <c r="W143" i="7"/>
  <c r="W252" i="7"/>
  <c r="W254" i="7"/>
  <c r="W160" i="7"/>
  <c r="W142" i="7"/>
  <c r="W181" i="7"/>
  <c r="W192" i="7"/>
  <c r="W301" i="7"/>
  <c r="W129" i="7"/>
  <c r="W296" i="7"/>
  <c r="W183" i="7"/>
  <c r="W244" i="7"/>
  <c r="W48" i="7"/>
  <c r="W262" i="7"/>
  <c r="W202" i="7"/>
  <c r="W85" i="7"/>
  <c r="W79" i="7"/>
  <c r="W40" i="7"/>
  <c r="W147" i="7"/>
  <c r="W199" i="7"/>
  <c r="W311" i="7"/>
  <c r="W271" i="7"/>
  <c r="W96" i="7"/>
  <c r="W207" i="7"/>
  <c r="W46" i="7"/>
  <c r="W300" i="7"/>
  <c r="W81" i="7"/>
  <c r="W290" i="7"/>
  <c r="W190" i="7"/>
  <c r="W316" i="7"/>
  <c r="W302" i="7"/>
  <c r="W239" i="7"/>
  <c r="W39" i="7"/>
  <c r="W209" i="7"/>
  <c r="W73" i="7"/>
  <c r="W236" i="7"/>
  <c r="W188" i="7"/>
  <c r="W100" i="7"/>
  <c r="W195" i="7"/>
  <c r="W178" i="7"/>
  <c r="W179" i="7"/>
  <c r="W84" i="7"/>
  <c r="W249" i="7"/>
  <c r="W74" i="7"/>
  <c r="W90" i="7"/>
  <c r="W303" i="7"/>
  <c r="W140" i="7"/>
  <c r="W270" i="7"/>
  <c r="W156" i="7"/>
  <c r="W241" i="7"/>
  <c r="W145" i="7"/>
  <c r="W82" i="7"/>
  <c r="W106" i="7"/>
  <c r="W321" i="7"/>
  <c r="W251" i="7"/>
  <c r="W102" i="7"/>
  <c r="W215" i="7"/>
  <c r="W317" i="7"/>
  <c r="W131" i="7"/>
  <c r="W233" i="7"/>
  <c r="W320" i="7"/>
  <c r="W325" i="7"/>
  <c r="W132" i="7"/>
  <c r="W92" i="7"/>
  <c r="W243" i="7"/>
  <c r="W268" i="7"/>
  <c r="W157" i="7"/>
  <c r="W194" i="7"/>
  <c r="W216" i="7"/>
  <c r="W265" i="7"/>
  <c r="W78" i="7"/>
  <c r="W134" i="7"/>
  <c r="W152" i="7"/>
  <c r="W148" i="7"/>
  <c r="W269" i="7"/>
  <c r="W250" i="7"/>
  <c r="W201" i="7"/>
  <c r="W184" i="7"/>
  <c r="W206" i="7"/>
  <c r="W127" i="7"/>
  <c r="W136" i="7"/>
  <c r="W237" i="7"/>
  <c r="W319" i="7"/>
  <c r="W103" i="7"/>
  <c r="W161" i="7"/>
  <c r="W162" i="7"/>
  <c r="W101" i="7"/>
  <c r="W130" i="7"/>
  <c r="W98" i="7"/>
  <c r="W289" i="7"/>
  <c r="W214" i="7"/>
  <c r="W245" i="7"/>
  <c r="W137" i="7"/>
  <c r="W308" i="7"/>
  <c r="W234" i="7"/>
  <c r="W313" i="7"/>
  <c r="W205" i="7"/>
  <c r="W186" i="7"/>
  <c r="W87" i="7"/>
  <c r="AA70" i="4"/>
  <c r="AC70" i="4" s="1"/>
  <c r="AD70" i="4" s="1"/>
  <c r="AA72" i="4"/>
  <c r="AC72" i="4" s="1"/>
  <c r="AD72" i="4" s="1"/>
  <c r="AA69" i="4"/>
  <c r="AC69" i="4" s="1"/>
  <c r="AD69" i="4" s="1"/>
  <c r="AA71" i="4"/>
  <c r="AC71" i="4" s="1"/>
  <c r="AD71" i="4" s="1"/>
  <c r="AA68" i="4"/>
  <c r="AC68" i="4" s="1"/>
  <c r="AD68" i="4" s="1"/>
  <c r="AA73" i="4"/>
  <c r="AC73" i="4" s="1"/>
  <c r="AD73" i="4" s="1"/>
  <c r="AA67" i="4"/>
  <c r="AC67" i="4" s="1"/>
  <c r="AD67" i="4" s="1"/>
  <c r="AA65" i="4"/>
  <c r="AC65" i="4" s="1"/>
  <c r="AD65" i="4" s="1"/>
  <c r="AA58" i="4"/>
  <c r="AC58" i="4" s="1"/>
  <c r="AD58" i="4" s="1"/>
  <c r="AA19" i="4"/>
  <c r="AC19" i="4" s="1"/>
  <c r="AD19" i="4" s="1"/>
  <c r="AD4" i="4"/>
  <c r="AA5" i="4"/>
  <c r="AC5" i="4" s="1"/>
  <c r="AD5" i="4" s="1"/>
  <c r="AD32" i="4"/>
  <c r="AA18" i="4"/>
  <c r="AC18" i="4" s="1"/>
  <c r="AD18" i="4" s="1"/>
  <c r="AA51" i="4"/>
  <c r="AC51" i="4" s="1"/>
  <c r="AD51" i="4" s="1"/>
  <c r="AA9" i="4"/>
  <c r="AC9" i="4" s="1"/>
  <c r="AD9" i="4" s="1"/>
  <c r="AA21" i="4"/>
  <c r="AC21" i="4" s="1"/>
  <c r="AD21" i="4" s="1"/>
  <c r="AC41" i="4"/>
  <c r="AC36" i="4"/>
  <c r="AD36" i="4" s="1"/>
  <c r="AC38" i="4"/>
  <c r="AC37" i="4"/>
  <c r="AD37" i="4" s="1"/>
  <c r="AC46" i="4"/>
  <c r="AD46" i="4" s="1"/>
  <c r="AC34" i="4"/>
  <c r="AD34" i="4" s="1"/>
  <c r="D8" i="4"/>
  <c r="I267" i="7" l="1"/>
  <c r="J267" i="7" s="1"/>
  <c r="I78" i="7"/>
  <c r="J78" i="7" s="1"/>
  <c r="I191" i="7"/>
  <c r="I82" i="7"/>
  <c r="J82" i="7" s="1"/>
  <c r="I193" i="7"/>
  <c r="J193" i="7" s="1"/>
  <c r="I98" i="7"/>
  <c r="J98" i="7" s="1"/>
  <c r="I128" i="7"/>
  <c r="J128" i="7" s="1"/>
  <c r="I299" i="7"/>
  <c r="J299" i="7" s="1"/>
  <c r="I321" i="7"/>
  <c r="I233" i="7"/>
  <c r="J233" i="7" s="1"/>
  <c r="I97" i="7"/>
  <c r="J97" i="7" s="1"/>
  <c r="I195" i="7"/>
  <c r="J195" i="7" s="1"/>
  <c r="I247" i="7"/>
  <c r="J247" i="7" s="1"/>
  <c r="I240" i="7"/>
  <c r="J240" i="7" s="1"/>
  <c r="I317" i="7"/>
  <c r="J317" i="7" s="1"/>
  <c r="I258" i="7"/>
  <c r="J258" i="7" s="1"/>
  <c r="I126" i="7"/>
  <c r="J126" i="7" s="1"/>
  <c r="I79" i="7"/>
  <c r="J79" i="7" s="1"/>
  <c r="I45" i="7"/>
  <c r="J45" i="7" s="1"/>
  <c r="I320" i="7"/>
  <c r="J320" i="7" s="1"/>
  <c r="I253" i="7"/>
  <c r="J253" i="7" s="1"/>
  <c r="I161" i="7"/>
  <c r="J161" i="7" s="1"/>
  <c r="I43" i="7"/>
  <c r="J43" i="7" s="1"/>
  <c r="I295" i="7"/>
  <c r="J295" i="7" s="1"/>
  <c r="I262" i="7"/>
  <c r="J262" i="7" s="1"/>
  <c r="I255" i="7"/>
  <c r="J255" i="7" s="1"/>
  <c r="I213" i="7"/>
  <c r="J213" i="7" s="1"/>
  <c r="I298" i="7"/>
  <c r="J298" i="7" s="1"/>
  <c r="I216" i="7"/>
  <c r="J216" i="7" s="1"/>
  <c r="I127" i="7"/>
  <c r="J127" i="7" s="1"/>
  <c r="I86" i="7"/>
  <c r="J86" i="7" s="1"/>
  <c r="I36" i="7"/>
  <c r="J36" i="7" s="1"/>
  <c r="I256" i="7"/>
  <c r="J256" i="7" s="1"/>
  <c r="I151" i="7"/>
  <c r="J151" i="7" s="1"/>
  <c r="I271" i="7"/>
  <c r="J271" i="7" s="1"/>
  <c r="I162" i="7"/>
  <c r="J162" i="7" s="1"/>
  <c r="I292" i="7"/>
  <c r="J292" i="7" s="1"/>
  <c r="I289" i="7"/>
  <c r="J289" i="7" s="1"/>
  <c r="I301" i="7"/>
  <c r="J301" i="7" s="1"/>
  <c r="I187" i="7"/>
  <c r="J187" i="7" s="1"/>
  <c r="I131" i="7"/>
  <c r="J131" i="7" s="1"/>
  <c r="I84" i="7"/>
  <c r="J84" i="7" s="1"/>
  <c r="I303" i="7"/>
  <c r="J303" i="7" s="1"/>
  <c r="I205" i="7"/>
  <c r="J205" i="7" s="1"/>
  <c r="I157" i="7"/>
  <c r="J157" i="7" s="1"/>
  <c r="I76" i="7"/>
  <c r="J76" i="7" s="1"/>
  <c r="I304" i="7"/>
  <c r="J304" i="7" s="1"/>
  <c r="I316" i="7"/>
  <c r="J316" i="7" s="1"/>
  <c r="I194" i="7"/>
  <c r="J194" i="7" s="1"/>
  <c r="I34" i="7"/>
  <c r="J34" i="7" s="1"/>
  <c r="I291" i="7"/>
  <c r="J291" i="7" s="1"/>
  <c r="I249" i="7"/>
  <c r="J249" i="7" s="1"/>
  <c r="I141" i="7"/>
  <c r="J141" i="7" s="1"/>
  <c r="I250" i="7"/>
  <c r="J250" i="7" s="1"/>
  <c r="I327" i="7"/>
  <c r="J327" i="7" s="1"/>
  <c r="I72" i="7"/>
  <c r="J72" i="7" s="1"/>
  <c r="I107" i="7"/>
  <c r="J107" i="7" s="1"/>
  <c r="I257" i="7"/>
  <c r="J257" i="7" s="1"/>
  <c r="I310" i="7"/>
  <c r="J310" i="7" s="1"/>
  <c r="I207" i="7"/>
  <c r="J207" i="7" s="1"/>
  <c r="I100" i="7"/>
  <c r="J100" i="7" s="1"/>
  <c r="I259" i="7"/>
  <c r="J259" i="7" s="1"/>
  <c r="I135" i="7"/>
  <c r="J135" i="7" s="1"/>
  <c r="I266" i="7"/>
  <c r="J266" i="7" s="1"/>
  <c r="I302" i="7"/>
  <c r="J302" i="7" s="1"/>
  <c r="I265" i="7"/>
  <c r="J265" i="7" s="1"/>
  <c r="I204" i="7"/>
  <c r="J204" i="7" s="1"/>
  <c r="I68" i="7"/>
  <c r="J68" i="7" s="1"/>
  <c r="I236" i="7"/>
  <c r="J236" i="7" s="1"/>
  <c r="I139" i="7"/>
  <c r="J139" i="7" s="1"/>
  <c r="I106" i="7"/>
  <c r="J106" i="7" s="1"/>
  <c r="I208" i="7"/>
  <c r="J208" i="7" s="1"/>
  <c r="I322" i="7"/>
  <c r="J322" i="7" s="1"/>
  <c r="I196" i="7"/>
  <c r="J196" i="7" s="1"/>
  <c r="I73" i="7"/>
  <c r="J73" i="7" s="1"/>
  <c r="I237" i="7"/>
  <c r="J237" i="7" s="1"/>
  <c r="I297" i="7"/>
  <c r="J297" i="7" s="1"/>
  <c r="I260" i="7"/>
  <c r="J260" i="7" s="1"/>
  <c r="I182" i="7"/>
  <c r="J182" i="7" s="1"/>
  <c r="I134" i="7"/>
  <c r="J134" i="7" s="1"/>
  <c r="I180" i="7"/>
  <c r="J180" i="7" s="1"/>
  <c r="I308" i="7"/>
  <c r="J308" i="7" s="1"/>
  <c r="I83" i="7"/>
  <c r="J83" i="7" s="1"/>
  <c r="I92" i="7"/>
  <c r="J92" i="7" s="1"/>
  <c r="I192" i="7"/>
  <c r="J192" i="7" s="1"/>
  <c r="I318" i="7"/>
  <c r="J318" i="7" s="1"/>
  <c r="I211" i="7"/>
  <c r="J211" i="7" s="1"/>
  <c r="I313" i="7"/>
  <c r="J313" i="7" s="1"/>
  <c r="I251" i="7"/>
  <c r="J251" i="7" s="1"/>
  <c r="I214" i="7"/>
  <c r="J214" i="7" s="1"/>
  <c r="I70" i="7"/>
  <c r="J70" i="7" s="1"/>
  <c r="I209" i="7"/>
  <c r="J209" i="7" s="1"/>
  <c r="I305" i="7"/>
  <c r="J305" i="7" s="1"/>
  <c r="I269" i="7"/>
  <c r="J269" i="7" s="1"/>
  <c r="I197" i="7"/>
  <c r="J197" i="7" s="1"/>
  <c r="I87" i="7"/>
  <c r="J87" i="7" s="1"/>
  <c r="I35" i="7"/>
  <c r="J35" i="7" s="1"/>
  <c r="I323" i="7"/>
  <c r="J323" i="7" s="1"/>
  <c r="I242" i="7"/>
  <c r="J242" i="7" s="1"/>
  <c r="I309" i="7"/>
  <c r="J309" i="7" s="1"/>
  <c r="I155" i="7"/>
  <c r="J155" i="7" s="1"/>
  <c r="I93" i="7"/>
  <c r="J93" i="7" s="1"/>
  <c r="I254" i="7"/>
  <c r="J254" i="7" s="1"/>
  <c r="I252" i="7"/>
  <c r="J252" i="7" s="1"/>
  <c r="I238" i="7"/>
  <c r="J238" i="7" s="1"/>
  <c r="I199" i="7"/>
  <c r="J199" i="7" s="1"/>
  <c r="I50" i="7"/>
  <c r="J50" i="7" s="1"/>
  <c r="I311" i="7"/>
  <c r="J311" i="7" s="1"/>
  <c r="I264" i="7"/>
  <c r="J264" i="7" s="1"/>
  <c r="I138" i="7"/>
  <c r="J138" i="7" s="1"/>
  <c r="I77" i="7"/>
  <c r="J77" i="7" s="1"/>
  <c r="I49" i="7"/>
  <c r="J49" i="7" s="1"/>
  <c r="I137" i="7"/>
  <c r="J137" i="7" s="1"/>
  <c r="I246" i="7"/>
  <c r="J246" i="7" s="1"/>
  <c r="I178" i="7"/>
  <c r="J178" i="7" s="1"/>
  <c r="I293" i="7"/>
  <c r="J293" i="7" s="1"/>
  <c r="I244" i="7"/>
  <c r="J244" i="7" s="1"/>
  <c r="I217" i="7"/>
  <c r="J217" i="7" s="1"/>
  <c r="I95" i="7"/>
  <c r="J95" i="7" s="1"/>
  <c r="I315" i="7"/>
  <c r="J315" i="7" s="1"/>
  <c r="I186" i="7"/>
  <c r="J186" i="7" s="1"/>
  <c r="I160" i="7"/>
  <c r="J160" i="7" s="1"/>
  <c r="I74" i="7"/>
  <c r="J74" i="7" s="1"/>
  <c r="I32" i="7"/>
  <c r="J32" i="7" s="1"/>
  <c r="AJ41" i="7"/>
  <c r="I41" i="7"/>
  <c r="J41" i="7" s="1"/>
  <c r="AJ136" i="7"/>
  <c r="I136" i="7"/>
  <c r="J136" i="7" s="1"/>
  <c r="AJ89" i="7"/>
  <c r="I89" i="7"/>
  <c r="J89" i="7" s="1"/>
  <c r="AJ152" i="7"/>
  <c r="I152" i="7"/>
  <c r="J152" i="7" s="1"/>
  <c r="AJ124" i="7"/>
  <c r="I124" i="7"/>
  <c r="J124" i="7" s="1"/>
  <c r="AJ212" i="7"/>
  <c r="I212" i="7"/>
  <c r="J212" i="7" s="1"/>
  <c r="AJ179" i="7"/>
  <c r="I179" i="7"/>
  <c r="J179" i="7" s="1"/>
  <c r="AJ307" i="7"/>
  <c r="I307" i="7"/>
  <c r="J307" i="7" s="1"/>
  <c r="AJ69" i="7"/>
  <c r="I69" i="7"/>
  <c r="J69" i="7" s="1"/>
  <c r="AJ40" i="7"/>
  <c r="I40" i="7"/>
  <c r="J40" i="7" s="1"/>
  <c r="AJ85" i="7"/>
  <c r="I85" i="7"/>
  <c r="J85" i="7" s="1"/>
  <c r="AJ142" i="7"/>
  <c r="I142" i="7"/>
  <c r="J142" i="7" s="1"/>
  <c r="AJ88" i="7"/>
  <c r="I88" i="7"/>
  <c r="J88" i="7" s="1"/>
  <c r="AJ71" i="7"/>
  <c r="I71" i="7"/>
  <c r="J71" i="7" s="1"/>
  <c r="AJ245" i="7"/>
  <c r="I245" i="7"/>
  <c r="J245" i="7" s="1"/>
  <c r="AJ102" i="7"/>
  <c r="I102" i="7"/>
  <c r="J102" i="7" s="1"/>
  <c r="AJ125" i="7"/>
  <c r="I125" i="7"/>
  <c r="J125" i="7" s="1"/>
  <c r="AJ326" i="7"/>
  <c r="I326" i="7"/>
  <c r="J326" i="7" s="1"/>
  <c r="AJ101" i="7"/>
  <c r="I101" i="7"/>
  <c r="J101" i="7" s="1"/>
  <c r="AJ210" i="7"/>
  <c r="I210" i="7"/>
  <c r="J210" i="7" s="1"/>
  <c r="AJ46" i="7"/>
  <c r="I46" i="7"/>
  <c r="J46" i="7" s="1"/>
  <c r="AJ103" i="7"/>
  <c r="I103" i="7"/>
  <c r="J103" i="7" s="1"/>
  <c r="AJ75" i="7"/>
  <c r="I75" i="7"/>
  <c r="J75" i="7" s="1"/>
  <c r="AJ154" i="7"/>
  <c r="I154" i="7"/>
  <c r="J154" i="7" s="1"/>
  <c r="AJ91" i="7"/>
  <c r="I91" i="7"/>
  <c r="J91" i="7" s="1"/>
  <c r="AJ201" i="7"/>
  <c r="I201" i="7"/>
  <c r="J201" i="7" s="1"/>
  <c r="AJ306" i="7"/>
  <c r="I306" i="7"/>
  <c r="J306" i="7" s="1"/>
  <c r="AJ48" i="7"/>
  <c r="I48" i="7"/>
  <c r="J48" i="7" s="1"/>
  <c r="AJ203" i="7"/>
  <c r="I203" i="7"/>
  <c r="J203" i="7" s="1"/>
  <c r="AJ80" i="7"/>
  <c r="I80" i="7"/>
  <c r="J80" i="7" s="1"/>
  <c r="AJ94" i="7"/>
  <c r="I94" i="7"/>
  <c r="J94" i="7" s="1"/>
  <c r="AJ158" i="7"/>
  <c r="I158" i="7"/>
  <c r="J158" i="7" s="1"/>
  <c r="AJ143" i="7"/>
  <c r="I143" i="7"/>
  <c r="J143" i="7" s="1"/>
  <c r="AJ200" i="7"/>
  <c r="I200" i="7"/>
  <c r="J200" i="7" s="1"/>
  <c r="AJ33" i="7"/>
  <c r="I33" i="7"/>
  <c r="J33" i="7" s="1"/>
  <c r="AJ294" i="7"/>
  <c r="I294" i="7"/>
  <c r="J294" i="7" s="1"/>
  <c r="AJ263" i="7"/>
  <c r="I263" i="7"/>
  <c r="J263" i="7" s="1"/>
  <c r="AJ104" i="7"/>
  <c r="I104" i="7"/>
  <c r="J104" i="7" s="1"/>
  <c r="AJ296" i="7"/>
  <c r="I296" i="7"/>
  <c r="J296" i="7" s="1"/>
  <c r="AJ47" i="7"/>
  <c r="I47" i="7"/>
  <c r="J47" i="7" s="1"/>
  <c r="AJ44" i="7"/>
  <c r="I44" i="7"/>
  <c r="J44" i="7" s="1"/>
  <c r="AJ81" i="7"/>
  <c r="I81" i="7"/>
  <c r="J81" i="7" s="1"/>
  <c r="AJ140" i="7"/>
  <c r="I140" i="7"/>
  <c r="J140" i="7" s="1"/>
  <c r="AJ145" i="7"/>
  <c r="I145" i="7"/>
  <c r="J145" i="7" s="1"/>
  <c r="AJ144" i="7"/>
  <c r="I144" i="7"/>
  <c r="J144" i="7" s="1"/>
  <c r="AJ185" i="7"/>
  <c r="I185" i="7"/>
  <c r="J185" i="7" s="1"/>
  <c r="AJ270" i="7"/>
  <c r="I270" i="7"/>
  <c r="J270" i="7" s="1"/>
  <c r="AJ39" i="7"/>
  <c r="I39" i="7"/>
  <c r="J39" i="7" s="1"/>
  <c r="AJ146" i="7"/>
  <c r="I146" i="7"/>
  <c r="J146" i="7" s="1"/>
  <c r="AJ188" i="7"/>
  <c r="I188" i="7"/>
  <c r="J188" i="7" s="1"/>
  <c r="AJ324" i="7"/>
  <c r="I324" i="7"/>
  <c r="J324" i="7" s="1"/>
  <c r="AJ234" i="7"/>
  <c r="I234" i="7"/>
  <c r="J234" i="7" s="1"/>
  <c r="AJ314" i="7"/>
  <c r="I314" i="7"/>
  <c r="J314" i="7" s="1"/>
  <c r="AJ14" i="7"/>
  <c r="AJ130" i="7"/>
  <c r="I130" i="7"/>
  <c r="J130" i="7" s="1"/>
  <c r="AJ272" i="7"/>
  <c r="I272" i="7"/>
  <c r="J272" i="7" s="1"/>
  <c r="AJ241" i="7"/>
  <c r="I241" i="7"/>
  <c r="J241" i="7" s="1"/>
  <c r="AJ38" i="7"/>
  <c r="I38" i="7"/>
  <c r="J38" i="7" s="1"/>
  <c r="AJ198" i="7"/>
  <c r="I198" i="7"/>
  <c r="J198" i="7" s="1"/>
  <c r="AJ319" i="7"/>
  <c r="I319" i="7"/>
  <c r="J319" i="7" s="1"/>
  <c r="AJ15" i="7"/>
  <c r="AJ16" i="7"/>
  <c r="AJ99" i="7"/>
  <c r="I99" i="7"/>
  <c r="J99" i="7" s="1"/>
  <c r="AJ300" i="7"/>
  <c r="I300" i="7"/>
  <c r="J300" i="7" s="1"/>
  <c r="AJ153" i="7"/>
  <c r="I153" i="7"/>
  <c r="J153" i="7" s="1"/>
  <c r="AJ243" i="7"/>
  <c r="I243" i="7"/>
  <c r="J243" i="7" s="1"/>
  <c r="AJ268" i="7"/>
  <c r="I268" i="7"/>
  <c r="J268" i="7" s="1"/>
  <c r="AJ21" i="7"/>
  <c r="AJ312" i="7"/>
  <c r="I312" i="7"/>
  <c r="J312" i="7" s="1"/>
  <c r="AJ149" i="7"/>
  <c r="I149" i="7"/>
  <c r="J149" i="7" s="1"/>
  <c r="AJ37" i="7"/>
  <c r="I37" i="7"/>
  <c r="J37" i="7" s="1"/>
  <c r="AJ159" i="7"/>
  <c r="I159" i="7"/>
  <c r="J159" i="7" s="1"/>
  <c r="AJ148" i="7"/>
  <c r="I148" i="7"/>
  <c r="J148" i="7" s="1"/>
  <c r="AJ202" i="7"/>
  <c r="I202" i="7"/>
  <c r="J202" i="7" s="1"/>
  <c r="AJ42" i="7"/>
  <c r="I42" i="7"/>
  <c r="J42" i="7" s="1"/>
  <c r="AJ288" i="7"/>
  <c r="I288" i="7"/>
  <c r="J288" i="7" s="1"/>
  <c r="AJ239" i="7"/>
  <c r="I239" i="7"/>
  <c r="J239" i="7" s="1"/>
  <c r="AJ290" i="7"/>
  <c r="I290" i="7"/>
  <c r="J290" i="7" s="1"/>
  <c r="AJ325" i="7"/>
  <c r="I325" i="7"/>
  <c r="J325" i="7" s="1"/>
  <c r="AJ156" i="7"/>
  <c r="I156" i="7"/>
  <c r="J156" i="7" s="1"/>
  <c r="AJ129" i="7"/>
  <c r="I129" i="7"/>
  <c r="J129" i="7" s="1"/>
  <c r="AJ90" i="7"/>
  <c r="I90" i="7"/>
  <c r="J90" i="7" s="1"/>
  <c r="AJ235" i="7"/>
  <c r="I235" i="7"/>
  <c r="J235" i="7" s="1"/>
  <c r="AJ189" i="7"/>
  <c r="I189" i="7"/>
  <c r="J189" i="7" s="1"/>
  <c r="AJ261" i="7"/>
  <c r="I261" i="7"/>
  <c r="J261" i="7" s="1"/>
  <c r="AJ105" i="7"/>
  <c r="I105" i="7"/>
  <c r="J105" i="7" s="1"/>
  <c r="AJ147" i="7"/>
  <c r="I147" i="7"/>
  <c r="J147" i="7" s="1"/>
  <c r="AJ181" i="7"/>
  <c r="I181" i="7"/>
  <c r="J181" i="7" s="1"/>
  <c r="AJ215" i="7"/>
  <c r="I215" i="7"/>
  <c r="J215" i="7" s="1"/>
  <c r="AJ132" i="7"/>
  <c r="I132" i="7"/>
  <c r="J132" i="7" s="1"/>
  <c r="AJ183" i="7"/>
  <c r="I183" i="7"/>
  <c r="J183" i="7" s="1"/>
  <c r="AJ184" i="7"/>
  <c r="I184" i="7"/>
  <c r="J184" i="7" s="1"/>
  <c r="AJ51" i="7"/>
  <c r="I51" i="7"/>
  <c r="J51" i="7" s="1"/>
  <c r="AJ206" i="7"/>
  <c r="I206" i="7"/>
  <c r="J206" i="7" s="1"/>
  <c r="AJ123" i="7"/>
  <c r="I123" i="7"/>
  <c r="J123" i="7" s="1"/>
  <c r="AJ96" i="7"/>
  <c r="I96" i="7"/>
  <c r="J96" i="7" s="1"/>
  <c r="AJ133" i="7"/>
  <c r="I133" i="7"/>
  <c r="J133" i="7" s="1"/>
  <c r="AJ150" i="7"/>
  <c r="I150" i="7"/>
  <c r="J150" i="7" s="1"/>
  <c r="AJ190" i="7"/>
  <c r="I190" i="7"/>
  <c r="J190" i="7" s="1"/>
  <c r="AJ248" i="7"/>
  <c r="I248" i="7"/>
  <c r="J248" i="7" s="1"/>
  <c r="J321" i="7"/>
  <c r="J191" i="7"/>
  <c r="I315" i="21"/>
  <c r="J315" i="21" s="1"/>
  <c r="I310" i="21"/>
  <c r="J310" i="21" s="1"/>
  <c r="I321" i="21"/>
  <c r="J321" i="21" s="1"/>
  <c r="I296" i="21"/>
  <c r="J296" i="21" s="1"/>
  <c r="I323" i="21"/>
  <c r="J323" i="21" s="1"/>
  <c r="I308" i="21"/>
  <c r="J308" i="21" s="1"/>
  <c r="I327" i="21"/>
  <c r="J327" i="21" s="1"/>
  <c r="I307" i="21"/>
  <c r="J307" i="21" s="1"/>
  <c r="I306" i="21"/>
  <c r="J306" i="21" s="1"/>
  <c r="I313" i="21"/>
  <c r="J313" i="21" s="1"/>
  <c r="I295" i="21"/>
  <c r="J295" i="21" s="1"/>
  <c r="I326" i="21"/>
  <c r="J326" i="21" s="1"/>
  <c r="I294" i="21"/>
  <c r="J294" i="21" s="1"/>
  <c r="I298" i="21"/>
  <c r="J298" i="21" s="1"/>
  <c r="I314" i="21"/>
  <c r="J314" i="21" s="1"/>
  <c r="I319" i="21"/>
  <c r="J319" i="21" s="1"/>
  <c r="I304" i="21"/>
  <c r="J304" i="21" s="1"/>
  <c r="I293" i="21"/>
  <c r="J293" i="21" s="1"/>
  <c r="I297" i="21"/>
  <c r="J297" i="21" s="1"/>
  <c r="I309" i="21"/>
  <c r="J309" i="21" s="1"/>
  <c r="I312" i="21"/>
  <c r="J312" i="21" s="1"/>
  <c r="I292" i="21"/>
  <c r="J292" i="21" s="1"/>
  <c r="I300" i="21"/>
  <c r="J300" i="21" s="1"/>
  <c r="I317" i="21"/>
  <c r="J317" i="21" s="1"/>
  <c r="I316" i="21"/>
  <c r="J316" i="21" s="1"/>
  <c r="I318" i="21"/>
  <c r="J318" i="21" s="1"/>
  <c r="I305" i="21"/>
  <c r="J305" i="21" s="1"/>
  <c r="I290" i="21"/>
  <c r="J290" i="21" s="1"/>
  <c r="I303" i="21"/>
  <c r="J303" i="21" s="1"/>
  <c r="I302" i="21"/>
  <c r="J302" i="21" s="1"/>
  <c r="I299" i="21"/>
  <c r="J299" i="21" s="1"/>
  <c r="I320" i="21"/>
  <c r="J320" i="21" s="1"/>
  <c r="I301" i="21"/>
  <c r="J301" i="21" s="1"/>
  <c r="I324" i="21"/>
  <c r="J324" i="21" s="1"/>
  <c r="I311" i="21"/>
  <c r="J311" i="21" s="1"/>
  <c r="I289" i="21"/>
  <c r="J289" i="21" s="1"/>
  <c r="I322" i="21"/>
  <c r="J322" i="21" s="1"/>
  <c r="I291" i="21"/>
  <c r="J291" i="21" s="1"/>
  <c r="I260" i="21"/>
  <c r="J260" i="21" s="1"/>
  <c r="I244" i="21"/>
  <c r="J244" i="21" s="1"/>
  <c r="I247" i="21"/>
  <c r="J247" i="21" s="1"/>
  <c r="I240" i="21"/>
  <c r="J240" i="21" s="1"/>
  <c r="I257" i="21"/>
  <c r="J257" i="21" s="1"/>
  <c r="I269" i="21"/>
  <c r="J269" i="21" s="1"/>
  <c r="I253" i="21"/>
  <c r="J253" i="21" s="1"/>
  <c r="I239" i="21"/>
  <c r="J239" i="21" s="1"/>
  <c r="I238" i="21"/>
  <c r="J238" i="21" s="1"/>
  <c r="I250" i="21"/>
  <c r="J250" i="21" s="1"/>
  <c r="I254" i="21"/>
  <c r="J254" i="21" s="1"/>
  <c r="I262" i="21"/>
  <c r="J262" i="21" s="1"/>
  <c r="I233" i="21"/>
  <c r="J233" i="21" s="1"/>
  <c r="I263" i="21"/>
  <c r="J263" i="21" s="1"/>
  <c r="I256" i="21"/>
  <c r="J256" i="21" s="1"/>
  <c r="I251" i="21"/>
  <c r="J251" i="21" s="1"/>
  <c r="I242" i="21"/>
  <c r="J242" i="21" s="1"/>
  <c r="I241" i="21"/>
  <c r="J241" i="21" s="1"/>
  <c r="I272" i="21"/>
  <c r="J272" i="21" s="1"/>
  <c r="I265" i="21"/>
  <c r="J265" i="21" s="1"/>
  <c r="I252" i="21"/>
  <c r="J252" i="21" s="1"/>
  <c r="I258" i="21"/>
  <c r="J258" i="21" s="1"/>
  <c r="I248" i="21"/>
  <c r="J248" i="21" s="1"/>
  <c r="I246" i="21"/>
  <c r="J246" i="21" s="1"/>
  <c r="I261" i="21"/>
  <c r="J261" i="21" s="1"/>
  <c r="I268" i="21"/>
  <c r="J268" i="21" s="1"/>
  <c r="I259" i="21"/>
  <c r="J259" i="21" s="1"/>
  <c r="I235" i="21"/>
  <c r="J235" i="21" s="1"/>
  <c r="I236" i="21"/>
  <c r="J236" i="21" s="1"/>
  <c r="I271" i="21"/>
  <c r="J271" i="21" s="1"/>
  <c r="I234" i="21"/>
  <c r="J234" i="21" s="1"/>
  <c r="I255" i="21"/>
  <c r="J255" i="21" s="1"/>
  <c r="I267" i="21"/>
  <c r="J267" i="21" s="1"/>
  <c r="I192" i="21"/>
  <c r="J192" i="21" s="1"/>
  <c r="I185" i="21"/>
  <c r="J185" i="21" s="1"/>
  <c r="I179" i="21"/>
  <c r="J179" i="21" s="1"/>
  <c r="I209" i="21"/>
  <c r="J209" i="21" s="1"/>
  <c r="I210" i="21"/>
  <c r="J210" i="21" s="1"/>
  <c r="I194" i="21"/>
  <c r="J194" i="21" s="1"/>
  <c r="I178" i="21"/>
  <c r="J178" i="21" s="1"/>
  <c r="I205" i="21"/>
  <c r="J205" i="21" s="1"/>
  <c r="I216" i="21"/>
  <c r="J216" i="21" s="1"/>
  <c r="I208" i="21"/>
  <c r="J208" i="21" s="1"/>
  <c r="I188" i="21"/>
  <c r="J188" i="21" s="1"/>
  <c r="I182" i="21"/>
  <c r="J182" i="21" s="1"/>
  <c r="I199" i="21"/>
  <c r="J199" i="21" s="1"/>
  <c r="I213" i="21"/>
  <c r="J213" i="21" s="1"/>
  <c r="I195" i="21"/>
  <c r="J195" i="21" s="1"/>
  <c r="I201" i="21"/>
  <c r="J201" i="21" s="1"/>
  <c r="I189" i="21"/>
  <c r="J189" i="21" s="1"/>
  <c r="I217" i="21"/>
  <c r="J217" i="21" s="1"/>
  <c r="I198" i="21"/>
  <c r="J198" i="21" s="1"/>
  <c r="I190" i="21"/>
  <c r="J190" i="21" s="1"/>
  <c r="I183" i="21"/>
  <c r="J183" i="21" s="1"/>
  <c r="I212" i="21"/>
  <c r="J212" i="21" s="1"/>
  <c r="I197" i="21"/>
  <c r="J197" i="21" s="1"/>
  <c r="I180" i="21"/>
  <c r="J180" i="21" s="1"/>
  <c r="I191" i="21"/>
  <c r="J191" i="21" s="1"/>
  <c r="I204" i="21"/>
  <c r="J204" i="21" s="1"/>
  <c r="I187" i="21"/>
  <c r="J187" i="21" s="1"/>
  <c r="I184" i="21"/>
  <c r="J184" i="21" s="1"/>
  <c r="I181" i="21"/>
  <c r="J181" i="21" s="1"/>
  <c r="I215" i="21"/>
  <c r="J215" i="21" s="1"/>
  <c r="I193" i="21"/>
  <c r="J193" i="21" s="1"/>
  <c r="I145" i="21"/>
  <c r="J145" i="21" s="1"/>
  <c r="I130" i="21"/>
  <c r="J130" i="21" s="1"/>
  <c r="I152" i="21"/>
  <c r="J152" i="21" s="1"/>
  <c r="I131" i="21"/>
  <c r="J131" i="21" s="1"/>
  <c r="I148" i="21"/>
  <c r="J148" i="21" s="1"/>
  <c r="I124" i="21"/>
  <c r="J124" i="21" s="1"/>
  <c r="I143" i="21"/>
  <c r="J143" i="21" s="1"/>
  <c r="I156" i="21"/>
  <c r="J156" i="21" s="1"/>
  <c r="I160" i="21"/>
  <c r="J160" i="21" s="1"/>
  <c r="I132" i="21"/>
  <c r="J132" i="21" s="1"/>
  <c r="I153" i="21"/>
  <c r="J153" i="21" s="1"/>
  <c r="I146" i="21"/>
  <c r="J146" i="21" s="1"/>
  <c r="I161" i="21"/>
  <c r="J161" i="21" s="1"/>
  <c r="I155" i="21"/>
  <c r="J155" i="21" s="1"/>
  <c r="I139" i="21"/>
  <c r="J139" i="21" s="1"/>
  <c r="I135" i="21"/>
  <c r="J135" i="21" s="1"/>
  <c r="I147" i="21"/>
  <c r="J147" i="21" s="1"/>
  <c r="I125" i="21"/>
  <c r="J125" i="21" s="1"/>
  <c r="I138" i="21"/>
  <c r="J138" i="21" s="1"/>
  <c r="I159" i="21"/>
  <c r="J159" i="21" s="1"/>
  <c r="I142" i="21"/>
  <c r="J142" i="21" s="1"/>
  <c r="I129" i="21"/>
  <c r="J129" i="21" s="1"/>
  <c r="I123" i="21"/>
  <c r="J123" i="21" s="1"/>
  <c r="I158" i="21"/>
  <c r="J158" i="21" s="1"/>
  <c r="I140" i="21"/>
  <c r="J140" i="21" s="1"/>
  <c r="I157" i="21"/>
  <c r="J157" i="21" s="1"/>
  <c r="I151" i="21"/>
  <c r="J151" i="21" s="1"/>
  <c r="I128" i="21"/>
  <c r="J128" i="21" s="1"/>
  <c r="I162" i="21"/>
  <c r="J162" i="21" s="1"/>
  <c r="I137" i="21"/>
  <c r="J137" i="21" s="1"/>
  <c r="I133" i="21"/>
  <c r="J133" i="21" s="1"/>
  <c r="I149" i="21"/>
  <c r="J149" i="21" s="1"/>
  <c r="I150" i="21"/>
  <c r="J150" i="21" s="1"/>
  <c r="I134" i="21"/>
  <c r="J134" i="21" s="1"/>
  <c r="I144" i="21"/>
  <c r="J144" i="21" s="1"/>
  <c r="I127" i="21"/>
  <c r="J127" i="21" s="1"/>
  <c r="I141" i="21"/>
  <c r="J141" i="21" s="1"/>
  <c r="I95" i="21"/>
  <c r="J95" i="21" s="1"/>
  <c r="I68" i="21"/>
  <c r="J68" i="21" s="1"/>
  <c r="I70" i="21"/>
  <c r="J70" i="21" s="1"/>
  <c r="I73" i="21"/>
  <c r="J73" i="21" s="1"/>
  <c r="I79" i="21"/>
  <c r="J79" i="21" s="1"/>
  <c r="I100" i="21"/>
  <c r="J100" i="21" s="1"/>
  <c r="I84" i="21"/>
  <c r="J84" i="21" s="1"/>
  <c r="I96" i="21"/>
  <c r="J96" i="21" s="1"/>
  <c r="I94" i="21"/>
  <c r="J94" i="21" s="1"/>
  <c r="I83" i="21"/>
  <c r="J83" i="21" s="1"/>
  <c r="I103" i="21"/>
  <c r="J103" i="21" s="1"/>
  <c r="I107" i="21"/>
  <c r="J107" i="21" s="1"/>
  <c r="I105" i="21"/>
  <c r="J105" i="21" s="1"/>
  <c r="I104" i="21"/>
  <c r="J104" i="21" s="1"/>
  <c r="I98" i="21"/>
  <c r="J98" i="21" s="1"/>
  <c r="I80" i="21"/>
  <c r="J80" i="21" s="1"/>
  <c r="I90" i="21"/>
  <c r="J90" i="21" s="1"/>
  <c r="I99" i="21"/>
  <c r="J99" i="21" s="1"/>
  <c r="I76" i="21"/>
  <c r="J76" i="21" s="1"/>
  <c r="I78" i="21"/>
  <c r="J78" i="21" s="1"/>
  <c r="I91" i="21"/>
  <c r="J91" i="21" s="1"/>
  <c r="I92" i="21"/>
  <c r="J92" i="21" s="1"/>
  <c r="I82" i="21"/>
  <c r="J82" i="21" s="1"/>
  <c r="I69" i="21"/>
  <c r="J69" i="21" s="1"/>
  <c r="I106" i="21"/>
  <c r="J106" i="21" s="1"/>
  <c r="I101" i="21"/>
  <c r="J101" i="21" s="1"/>
  <c r="I87" i="21"/>
  <c r="J87" i="21" s="1"/>
  <c r="I89" i="21"/>
  <c r="J89" i="21" s="1"/>
  <c r="I75" i="21"/>
  <c r="J75" i="21" s="1"/>
  <c r="I74" i="21"/>
  <c r="J74" i="21" s="1"/>
  <c r="I97" i="21"/>
  <c r="J97" i="21" s="1"/>
  <c r="I102" i="21"/>
  <c r="J102" i="21" s="1"/>
  <c r="I72" i="21"/>
  <c r="J72" i="21" s="1"/>
  <c r="I88" i="21"/>
  <c r="J88" i="21" s="1"/>
  <c r="I77" i="21"/>
  <c r="J77" i="21" s="1"/>
  <c r="I42" i="21"/>
  <c r="J42" i="21" s="1"/>
  <c r="I34" i="21"/>
  <c r="J34" i="21" s="1"/>
  <c r="I39" i="21"/>
  <c r="J39" i="21" s="1"/>
  <c r="I38" i="21"/>
  <c r="J38" i="21" s="1"/>
  <c r="I41" i="21"/>
  <c r="J41" i="21" s="1"/>
  <c r="I40" i="21"/>
  <c r="J40" i="21" s="1"/>
  <c r="I33" i="21"/>
  <c r="J33" i="21" s="1"/>
  <c r="I32" i="21"/>
  <c r="J32" i="21" s="1"/>
  <c r="I47" i="21"/>
  <c r="J47" i="21" s="1"/>
  <c r="I49" i="21"/>
  <c r="J49" i="21" s="1"/>
  <c r="I43" i="21"/>
  <c r="J43" i="21" s="1"/>
  <c r="I35" i="21"/>
  <c r="J35" i="21" s="1"/>
  <c r="I36" i="21"/>
  <c r="J36" i="21" s="1"/>
  <c r="I202" i="21"/>
  <c r="J202" i="21" s="1"/>
  <c r="I200" i="21"/>
  <c r="J200" i="21" s="1"/>
  <c r="I46" i="21"/>
  <c r="J46" i="21" s="1"/>
  <c r="I214" i="21"/>
  <c r="J214" i="21" s="1"/>
  <c r="I288" i="21"/>
  <c r="J288" i="21" s="1"/>
  <c r="I37" i="21"/>
  <c r="J37" i="21" s="1"/>
  <c r="I93" i="21"/>
  <c r="J93" i="21" s="1"/>
  <c r="I325" i="21"/>
  <c r="J325" i="21" s="1"/>
  <c r="I186" i="21"/>
  <c r="J186" i="21" s="1"/>
  <c r="I266" i="21"/>
  <c r="J266" i="21" s="1"/>
  <c r="I85" i="21"/>
  <c r="J85" i="21" s="1"/>
  <c r="I211" i="21"/>
  <c r="J211" i="21" s="1"/>
  <c r="I48" i="21"/>
  <c r="J48" i="21" s="1"/>
  <c r="I126" i="21"/>
  <c r="J126" i="21" s="1"/>
  <c r="I71" i="21"/>
  <c r="J71" i="21" s="1"/>
  <c r="I264" i="21"/>
  <c r="J264" i="21" s="1"/>
  <c r="I136" i="21"/>
  <c r="J136" i="21" s="1"/>
  <c r="I51" i="21"/>
  <c r="J51" i="21" s="1"/>
  <c r="I45" i="21"/>
  <c r="J45" i="21" s="1"/>
  <c r="I243" i="21"/>
  <c r="J243" i="21" s="1"/>
  <c r="I203" i="21"/>
  <c r="J203" i="21" s="1"/>
  <c r="I207" i="21"/>
  <c r="J207" i="21" s="1"/>
  <c r="I206" i="21"/>
  <c r="J206" i="21" s="1"/>
  <c r="I245" i="21"/>
  <c r="J245" i="21" s="1"/>
  <c r="I86" i="21"/>
  <c r="J86" i="21" s="1"/>
  <c r="I270" i="21"/>
  <c r="J270" i="21" s="1"/>
  <c r="I81" i="21"/>
  <c r="J81" i="21" s="1"/>
  <c r="I237" i="21"/>
  <c r="J237" i="21" s="1"/>
  <c r="I154" i="21"/>
  <c r="J154" i="21" s="1"/>
  <c r="I44" i="21"/>
  <c r="J44" i="21" s="1"/>
  <c r="I196" i="21"/>
  <c r="J196" i="21" s="1"/>
  <c r="I249" i="21"/>
  <c r="J249" i="21" s="1"/>
  <c r="I50" i="21"/>
  <c r="J50" i="21" s="1"/>
  <c r="AD41" i="4"/>
  <c r="AD38" i="4"/>
  <c r="P19" i="7" l="1"/>
  <c r="AH19" i="7" s="1" a="1"/>
  <c r="AH19" i="7" s="1"/>
  <c r="AJ19" i="7" l="1"/>
  <c r="AL19" i="7"/>
  <c r="AM19" i="7" s="1" a="1"/>
  <c r="AM19" i="7" s="1"/>
  <c r="AN19" i="7"/>
  <c r="C13" i="21"/>
  <c r="C13" i="14"/>
  <c r="V13" i="7"/>
  <c r="S13" i="7"/>
  <c r="C12" i="21"/>
  <c r="C12" i="14"/>
  <c r="V12" i="7"/>
  <c r="S12" i="7"/>
  <c r="C14" i="21"/>
  <c r="C14" i="14"/>
  <c r="V14" i="7"/>
  <c r="S14" i="7"/>
  <c r="C15" i="21"/>
  <c r="C15" i="14"/>
  <c r="V15" i="7"/>
  <c r="S15" i="7"/>
  <c r="C16" i="21"/>
  <c r="C16" i="14"/>
  <c r="V16" i="7"/>
  <c r="S16" i="7"/>
  <c r="F13" i="7"/>
  <c r="F13" i="21" s="1"/>
  <c r="E12" i="7"/>
  <c r="E12" i="14" s="1"/>
  <c r="F14" i="7"/>
  <c r="F14" i="14" s="1"/>
  <c r="F12" i="7"/>
  <c r="F12" i="14" s="1"/>
  <c r="E14" i="7"/>
  <c r="E14" i="14" s="1"/>
  <c r="E16" i="7"/>
  <c r="E16" i="14" s="1"/>
  <c r="E15" i="7"/>
  <c r="E15" i="14" s="1"/>
  <c r="F16" i="7"/>
  <c r="F16" i="14" s="1"/>
  <c r="E13" i="7"/>
  <c r="E13" i="21" s="1"/>
  <c r="F15" i="7"/>
  <c r="F15" i="14" s="1"/>
  <c r="D16" i="7"/>
  <c r="D16" i="14" s="1"/>
  <c r="D15" i="7"/>
  <c r="D15" i="21" s="1"/>
  <c r="U14" i="7"/>
  <c r="AO14" i="7" s="1"/>
  <c r="U13" i="7"/>
  <c r="AO13" i="7" s="1"/>
  <c r="D14" i="7"/>
  <c r="D14" i="14" s="1"/>
  <c r="U15" i="7"/>
  <c r="AO15" i="7" s="1"/>
  <c r="P13" i="7"/>
  <c r="AH13" i="7" s="1" a="1"/>
  <c r="AH13" i="7" s="1"/>
  <c r="AE12" i="7"/>
  <c r="AF12" i="7" s="1"/>
  <c r="AG12" i="7" s="1"/>
  <c r="AB12" i="7"/>
  <c r="AC12" i="7" s="1"/>
  <c r="AD12" i="7" s="1"/>
  <c r="U12" i="7" s="1"/>
  <c r="Y12" i="7"/>
  <c r="AU12" i="7"/>
  <c r="AV12" i="7" s="1"/>
  <c r="P12" i="7"/>
  <c r="AJ13" i="7" l="1"/>
  <c r="AL13" i="7"/>
  <c r="AM13" i="7" s="1" a="1"/>
  <c r="AM13" i="7" s="1"/>
  <c r="AN13" i="7"/>
  <c r="AR13" i="7"/>
  <c r="AP13" i="7" a="1"/>
  <c r="AP13" i="7" s="1"/>
  <c r="AS13" i="7" s="1"/>
  <c r="AT13" i="7" s="1"/>
  <c r="AP15" i="7" a="1"/>
  <c r="AP15" i="7" s="1"/>
  <c r="AS15" i="7" s="1"/>
  <c r="AR15" i="7"/>
  <c r="AR14" i="7"/>
  <c r="AP14" i="7" a="1"/>
  <c r="AP14" i="7" s="1"/>
  <c r="AS14" i="7" s="1"/>
  <c r="AZ12" i="7"/>
  <c r="K12" i="7" s="1"/>
  <c r="AK12" i="7" s="1"/>
  <c r="AY12" i="7"/>
  <c r="AY16" i="7"/>
  <c r="AZ16" i="7"/>
  <c r="AY14" i="7"/>
  <c r="AZ14" i="7"/>
  <c r="K14" i="7" s="1"/>
  <c r="AK14" i="7" s="1"/>
  <c r="AZ15" i="7"/>
  <c r="K15" i="7" s="1"/>
  <c r="AK15" i="7" s="1"/>
  <c r="AY15" i="7"/>
  <c r="AY13" i="7"/>
  <c r="AZ13" i="7"/>
  <c r="K13" i="7" s="1"/>
  <c r="AK13" i="7" s="1"/>
  <c r="AP12" i="7" a="1"/>
  <c r="AP12" i="7" s="1"/>
  <c r="AO12" i="7"/>
  <c r="Z12" i="7"/>
  <c r="AI12" i="7" s="1"/>
  <c r="D14" i="21"/>
  <c r="E14" i="21"/>
  <c r="E13" i="14"/>
  <c r="E15" i="21"/>
  <c r="F16" i="21"/>
  <c r="F14" i="21"/>
  <c r="D16" i="21"/>
  <c r="F13" i="14"/>
  <c r="F15" i="21"/>
  <c r="W14" i="7"/>
  <c r="D15" i="14"/>
  <c r="E16" i="21"/>
  <c r="E12" i="21"/>
  <c r="D12" i="7"/>
  <c r="AQ12" i="7"/>
  <c r="F12" i="21"/>
  <c r="D13" i="7"/>
  <c r="AT15" i="7" l="1"/>
  <c r="I15" i="7"/>
  <c r="AT14" i="7"/>
  <c r="I14" i="7"/>
  <c r="I13" i="7"/>
  <c r="AA12" i="7"/>
  <c r="AN12" i="7" s="1"/>
  <c r="AH12" i="7" a="1"/>
  <c r="AH12" i="7" s="1"/>
  <c r="W12" i="7"/>
  <c r="K16" i="7"/>
  <c r="K12" i="21"/>
  <c r="K14" i="21"/>
  <c r="K13" i="21"/>
  <c r="K15" i="21"/>
  <c r="W15" i="7"/>
  <c r="W13" i="7"/>
  <c r="W16" i="7"/>
  <c r="D13" i="14"/>
  <c r="D13" i="21"/>
  <c r="D12" i="14"/>
  <c r="D12" i="21"/>
  <c r="AK16" i="7" l="1"/>
  <c r="I16" i="7"/>
  <c r="J16" i="7" s="1"/>
  <c r="AJ12" i="7"/>
  <c r="AL12" i="7" s="1"/>
  <c r="AM12" i="7" s="1" a="1"/>
  <c r="AM12" i="7" s="1"/>
  <c r="I12" i="21"/>
  <c r="J12" i="21" s="1"/>
  <c r="K16" i="21"/>
  <c r="J15" i="7"/>
  <c r="J14" i="7"/>
  <c r="I13" i="21"/>
  <c r="J13" i="21" s="1"/>
  <c r="I16" i="21"/>
  <c r="J16" i="21" s="1"/>
  <c r="I14" i="21"/>
  <c r="J14" i="21" s="1"/>
  <c r="I15" i="21"/>
  <c r="J15" i="21" s="1"/>
  <c r="C18" i="21" l="1"/>
  <c r="C18" i="14"/>
  <c r="S18" i="7"/>
  <c r="V18" i="7"/>
  <c r="C21" i="21"/>
  <c r="C21" i="14"/>
  <c r="V21" i="7"/>
  <c r="S21" i="7"/>
  <c r="C20" i="21"/>
  <c r="C20" i="14"/>
  <c r="V20" i="7"/>
  <c r="S20" i="7"/>
  <c r="C17" i="21"/>
  <c r="C17" i="14"/>
  <c r="S17" i="7"/>
  <c r="V17" i="7"/>
  <c r="F21" i="7"/>
  <c r="F21" i="14" s="1"/>
  <c r="F18" i="7"/>
  <c r="F18" i="21" s="1"/>
  <c r="E18" i="7"/>
  <c r="E18" i="14" s="1"/>
  <c r="F20" i="7"/>
  <c r="F20" i="14" s="1"/>
  <c r="E20" i="7"/>
  <c r="E20" i="14" s="1"/>
  <c r="E17" i="7"/>
  <c r="E17" i="14" s="1"/>
  <c r="F17" i="7"/>
  <c r="F17" i="14" s="1"/>
  <c r="E21" i="7"/>
  <c r="E21" i="14" s="1"/>
  <c r="D20" i="7"/>
  <c r="D20" i="14" s="1"/>
  <c r="D21" i="7"/>
  <c r="D21" i="14" s="1"/>
  <c r="P18" i="7"/>
  <c r="AH18" i="7" s="1" a="1"/>
  <c r="AH18" i="7" s="1"/>
  <c r="C19" i="21"/>
  <c r="C19" i="14"/>
  <c r="S19" i="7"/>
  <c r="V19" i="7"/>
  <c r="E19" i="7"/>
  <c r="E19" i="21" s="1"/>
  <c r="F19" i="7"/>
  <c r="F19" i="21" s="1"/>
  <c r="D19" i="7"/>
  <c r="D19" i="14" s="1"/>
  <c r="P17" i="7"/>
  <c r="AH17" i="7" s="1" a="1"/>
  <c r="AH17" i="7" s="1"/>
  <c r="AJ17" i="7" l="1"/>
  <c r="AJ18" i="7"/>
  <c r="AL18" i="7"/>
  <c r="AM18" i="7" s="1" a="1"/>
  <c r="AM18" i="7" s="1"/>
  <c r="AN18" i="7"/>
  <c r="AL17" i="7"/>
  <c r="AM17" i="7" s="1" a="1"/>
  <c r="AM17" i="7" s="1"/>
  <c r="AN17" i="7"/>
  <c r="AY21" i="7"/>
  <c r="AZ21" i="7"/>
  <c r="K21" i="7" s="1"/>
  <c r="AY20" i="7"/>
  <c r="AZ20" i="7"/>
  <c r="K20" i="7" s="1"/>
  <c r="AY19" i="7"/>
  <c r="AZ19" i="7"/>
  <c r="K19" i="7" s="1"/>
  <c r="AY18" i="7"/>
  <c r="AZ18" i="7"/>
  <c r="K18" i="7" s="1"/>
  <c r="AK18" i="7" s="1"/>
  <c r="AY17" i="7"/>
  <c r="AZ17" i="7"/>
  <c r="K17" i="7" s="1"/>
  <c r="AK17" i="7" s="1"/>
  <c r="E18" i="21"/>
  <c r="D18" i="7"/>
  <c r="D18" i="21" s="1"/>
  <c r="F18" i="14"/>
  <c r="E17" i="21"/>
  <c r="F21" i="21"/>
  <c r="F19" i="14"/>
  <c r="D20" i="21"/>
  <c r="F20" i="21"/>
  <c r="E19" i="14"/>
  <c r="E21" i="21"/>
  <c r="D19" i="21"/>
  <c r="F17" i="21"/>
  <c r="D17" i="7"/>
  <c r="D21" i="21"/>
  <c r="E20" i="21"/>
  <c r="AK19" i="7" l="1"/>
  <c r="I19" i="7"/>
  <c r="AK20" i="7"/>
  <c r="I20" i="7"/>
  <c r="I18" i="7"/>
  <c r="AK21" i="7"/>
  <c r="I21" i="7"/>
  <c r="I17" i="7"/>
  <c r="K21" i="21"/>
  <c r="K20" i="21"/>
  <c r="K19" i="21"/>
  <c r="K18" i="21"/>
  <c r="K17" i="21"/>
  <c r="W19" i="7"/>
  <c r="D18" i="14"/>
  <c r="W18" i="7"/>
  <c r="W21" i="7"/>
  <c r="D17" i="14"/>
  <c r="D17" i="21"/>
  <c r="W17" i="7"/>
  <c r="W20" i="7"/>
  <c r="J18" i="7" l="1"/>
  <c r="J19" i="7"/>
  <c r="J20" i="7"/>
  <c r="J21" i="7"/>
  <c r="J17" i="7"/>
  <c r="I18" i="21"/>
  <c r="J18" i="21" s="1"/>
  <c r="I21" i="21"/>
  <c r="J21" i="21" s="1"/>
  <c r="I19" i="21"/>
  <c r="J19" i="21" s="1"/>
  <c r="I17" i="21"/>
  <c r="J17" i="21" s="1"/>
  <c r="I20" i="21"/>
  <c r="J20" i="21" s="1"/>
  <c r="E29" i="7" l="1"/>
  <c r="E29" i="21" s="1"/>
  <c r="F27" i="7"/>
  <c r="F27" i="14" s="1"/>
  <c r="E31" i="7"/>
  <c r="E31" i="14" s="1"/>
  <c r="F30" i="7"/>
  <c r="F30" i="14" s="1"/>
  <c r="F29" i="7"/>
  <c r="F29" i="14" s="1"/>
  <c r="F31" i="7"/>
  <c r="F31" i="21" s="1"/>
  <c r="F28" i="7"/>
  <c r="F28" i="21" s="1"/>
  <c r="P31" i="7"/>
  <c r="AH31" i="7" s="1" a="1"/>
  <c r="AH31" i="7" s="1"/>
  <c r="E30" i="7"/>
  <c r="E30" i="14" s="1"/>
  <c r="P27" i="7"/>
  <c r="AH27" i="7" s="1" a="1"/>
  <c r="AH27" i="7" s="1"/>
  <c r="P30" i="7"/>
  <c r="AH30" i="7" s="1" a="1"/>
  <c r="AH30" i="7" s="1"/>
  <c r="E27" i="7"/>
  <c r="E27" i="21" s="1"/>
  <c r="P29" i="7"/>
  <c r="AH29" i="7" s="1" a="1"/>
  <c r="AH29" i="7" s="1"/>
  <c r="E28" i="7"/>
  <c r="E28" i="21" s="1"/>
  <c r="P28" i="7"/>
  <c r="AH28" i="7" s="1" a="1"/>
  <c r="AH28" i="7" s="1"/>
  <c r="C31" i="14"/>
  <c r="V31" i="7"/>
  <c r="S31" i="7"/>
  <c r="C31" i="21"/>
  <c r="S29" i="7"/>
  <c r="C29" i="14"/>
  <c r="C29" i="21"/>
  <c r="V29" i="7"/>
  <c r="C30" i="14"/>
  <c r="S30" i="7"/>
  <c r="C30" i="21"/>
  <c r="V30" i="7"/>
  <c r="C28" i="21"/>
  <c r="C28" i="14"/>
  <c r="V28" i="7"/>
  <c r="S28" i="7"/>
  <c r="C27" i="21"/>
  <c r="C27" i="14"/>
  <c r="V27" i="7"/>
  <c r="S27" i="7"/>
  <c r="F26" i="7"/>
  <c r="F26" i="14" s="1"/>
  <c r="E22" i="7"/>
  <c r="E22" i="21" s="1"/>
  <c r="P23" i="7"/>
  <c r="AH23" i="7" s="1" a="1"/>
  <c r="AH23" i="7" s="1"/>
  <c r="F22" i="7"/>
  <c r="F22" i="14" s="1"/>
  <c r="E25" i="7"/>
  <c r="E25" i="14" s="1"/>
  <c r="E24" i="7"/>
  <c r="E24" i="21" s="1"/>
  <c r="E26" i="7"/>
  <c r="E26" i="14" s="1"/>
  <c r="E23" i="7"/>
  <c r="E23" i="21" s="1"/>
  <c r="P22" i="7"/>
  <c r="AH22" i="7" s="1" a="1"/>
  <c r="AH22" i="7" s="1"/>
  <c r="P24" i="7"/>
  <c r="AH24" i="7" s="1" a="1"/>
  <c r="AH24" i="7" s="1"/>
  <c r="P26" i="7"/>
  <c r="AH26" i="7" s="1" a="1"/>
  <c r="AH26" i="7" s="1"/>
  <c r="P25" i="7"/>
  <c r="AH25" i="7" s="1" a="1"/>
  <c r="AH25" i="7" s="1"/>
  <c r="F23" i="7"/>
  <c r="F23" i="21" s="1"/>
  <c r="F25" i="7"/>
  <c r="F25" i="21" s="1"/>
  <c r="C22" i="14"/>
  <c r="V22" i="7"/>
  <c r="S22" i="7"/>
  <c r="C22" i="21"/>
  <c r="F24" i="7"/>
  <c r="F24" i="21" s="1"/>
  <c r="C25" i="21"/>
  <c r="C25" i="14"/>
  <c r="V25" i="7"/>
  <c r="S25" i="7"/>
  <c r="C23" i="14"/>
  <c r="V23" i="7"/>
  <c r="C23" i="21"/>
  <c r="S23" i="7"/>
  <c r="C24" i="21"/>
  <c r="S24" i="7"/>
  <c r="V24" i="7"/>
  <c r="C24" i="14"/>
  <c r="V26" i="7"/>
  <c r="S26" i="7"/>
  <c r="C26" i="21"/>
  <c r="C26" i="14"/>
  <c r="AJ28" i="7" l="1"/>
  <c r="AJ23" i="7"/>
  <c r="AJ29" i="7"/>
  <c r="AJ24" i="7"/>
  <c r="AJ25" i="7"/>
  <c r="AJ30" i="7"/>
  <c r="AJ22" i="7"/>
  <c r="AJ31" i="7"/>
  <c r="AJ26" i="7"/>
  <c r="AJ27" i="7"/>
  <c r="AL26" i="7"/>
  <c r="AM26" i="7" s="1" a="1"/>
  <c r="AM26" i="7" s="1"/>
  <c r="AN26" i="7"/>
  <c r="AL31" i="7"/>
  <c r="AM31" i="7" s="1" a="1"/>
  <c r="AM31" i="7" s="1"/>
  <c r="AN31" i="7"/>
  <c r="AL30" i="7"/>
  <c r="AM30" i="7" s="1" a="1"/>
  <c r="AM30" i="7" s="1"/>
  <c r="AN30" i="7"/>
  <c r="AL25" i="7"/>
  <c r="AM25" i="7" s="1" a="1"/>
  <c r="AM25" i="7" s="1"/>
  <c r="AN25" i="7"/>
  <c r="AL24" i="7"/>
  <c r="AM24" i="7" s="1" a="1"/>
  <c r="AM24" i="7" s="1"/>
  <c r="AN24" i="7"/>
  <c r="AL27" i="7"/>
  <c r="AM27" i="7" s="1" a="1"/>
  <c r="AM27" i="7" s="1"/>
  <c r="AN27" i="7"/>
  <c r="AL28" i="7"/>
  <c r="AM28" i="7" s="1" a="1"/>
  <c r="AM28" i="7" s="1"/>
  <c r="AN28" i="7"/>
  <c r="AL23" i="7"/>
  <c r="AM23" i="7" s="1" a="1"/>
  <c r="AM23" i="7" s="1"/>
  <c r="AN23" i="7"/>
  <c r="AL22" i="7"/>
  <c r="AM22" i="7" s="1" a="1"/>
  <c r="AM22" i="7" s="1"/>
  <c r="AN22" i="7"/>
  <c r="AL29" i="7"/>
  <c r="AM29" i="7" s="1" a="1"/>
  <c r="AM29" i="7" s="1"/>
  <c r="AN29" i="7"/>
  <c r="AY28" i="7"/>
  <c r="AZ28" i="7"/>
  <c r="K28" i="7" s="1"/>
  <c r="AK28" i="7" s="1"/>
  <c r="AY26" i="7"/>
  <c r="AZ26" i="7"/>
  <c r="K26" i="7" s="1"/>
  <c r="AK26" i="7" s="1"/>
  <c r="AY23" i="7"/>
  <c r="AZ23" i="7"/>
  <c r="K23" i="7" s="1"/>
  <c r="AK23" i="7" s="1"/>
  <c r="AY30" i="7"/>
  <c r="AZ30" i="7"/>
  <c r="K30" i="7" s="1"/>
  <c r="AK30" i="7" s="1"/>
  <c r="AY27" i="7"/>
  <c r="AZ27" i="7"/>
  <c r="K27" i="7" s="1"/>
  <c r="AK27" i="7" s="1"/>
  <c r="AZ25" i="7"/>
  <c r="K25" i="7" s="1"/>
  <c r="AK25" i="7" s="1"/>
  <c r="AY25" i="7"/>
  <c r="AY22" i="7"/>
  <c r="AZ22" i="7"/>
  <c r="K22" i="7" s="1"/>
  <c r="AK22" i="7" s="1"/>
  <c r="AY29" i="7"/>
  <c r="AZ29" i="7"/>
  <c r="K29" i="7" s="1"/>
  <c r="AK29" i="7" s="1"/>
  <c r="AY24" i="7"/>
  <c r="AZ24" i="7"/>
  <c r="K24" i="7" s="1"/>
  <c r="AK24" i="7" s="1"/>
  <c r="AZ31" i="7"/>
  <c r="K31" i="7" s="1"/>
  <c r="AK31" i="7" s="1"/>
  <c r="AY31" i="7"/>
  <c r="F24" i="14"/>
  <c r="F22" i="21"/>
  <c r="E22" i="14"/>
  <c r="D24" i="7"/>
  <c r="D24" i="14" s="1"/>
  <c r="D23" i="7"/>
  <c r="D23" i="21" s="1"/>
  <c r="E25" i="21"/>
  <c r="F29" i="21"/>
  <c r="E29" i="14"/>
  <c r="F25" i="14"/>
  <c r="F30" i="21"/>
  <c r="F23" i="14"/>
  <c r="D30" i="7"/>
  <c r="D30" i="21" s="1"/>
  <c r="D26" i="7"/>
  <c r="W23" i="7"/>
  <c r="D28" i="7"/>
  <c r="D28" i="14" s="1"/>
  <c r="E27" i="14"/>
  <c r="E23" i="14"/>
  <c r="E30" i="21"/>
  <c r="F31" i="14"/>
  <c r="E24" i="14"/>
  <c r="Z8" i="7"/>
  <c r="E28" i="10" s="1"/>
  <c r="Z6" i="7"/>
  <c r="B28" i="10" s="1"/>
  <c r="AB9" i="7"/>
  <c r="AA8" i="7"/>
  <c r="F26" i="21"/>
  <c r="D22" i="7"/>
  <c r="E28" i="14"/>
  <c r="F28" i="14"/>
  <c r="D25" i="7"/>
  <c r="AB4" i="7"/>
  <c r="AA9" i="7"/>
  <c r="AA6" i="7"/>
  <c r="E26" i="21"/>
  <c r="E31" i="21"/>
  <c r="D29" i="7"/>
  <c r="D27" i="7"/>
  <c r="AB6" i="7"/>
  <c r="F27" i="21"/>
  <c r="D31" i="7"/>
  <c r="AB8" i="7"/>
  <c r="I31" i="7" l="1"/>
  <c r="I24" i="7"/>
  <c r="I22" i="7"/>
  <c r="I29" i="7"/>
  <c r="I27" i="7"/>
  <c r="I30" i="7"/>
  <c r="I23" i="7"/>
  <c r="I26" i="7"/>
  <c r="I25" i="7"/>
  <c r="I28" i="7"/>
  <c r="I31" i="21"/>
  <c r="J31" i="21" s="1"/>
  <c r="I27" i="21"/>
  <c r="J27" i="21" s="1"/>
  <c r="W29" i="7"/>
  <c r="W31" i="7"/>
  <c r="W22" i="7"/>
  <c r="W27" i="7"/>
  <c r="K27" i="21"/>
  <c r="K26" i="21"/>
  <c r="K30" i="21"/>
  <c r="K25" i="21"/>
  <c r="K31" i="21"/>
  <c r="K28" i="21"/>
  <c r="AY328" i="7"/>
  <c r="K29" i="21"/>
  <c r="K23" i="21"/>
  <c r="K24" i="21"/>
  <c r="K22" i="21"/>
  <c r="D24" i="21"/>
  <c r="D23" i="14"/>
  <c r="W25" i="7"/>
  <c r="W24" i="7"/>
  <c r="D26" i="21"/>
  <c r="D26" i="14"/>
  <c r="D28" i="21"/>
  <c r="W28" i="7"/>
  <c r="D30" i="14"/>
  <c r="W26" i="7"/>
  <c r="D25" i="14"/>
  <c r="D25" i="21"/>
  <c r="D22" i="14"/>
  <c r="D22" i="21"/>
  <c r="W30" i="7"/>
  <c r="D29" i="14"/>
  <c r="D29" i="21"/>
  <c r="J46" i="4"/>
  <c r="J47" i="4"/>
  <c r="J44" i="4"/>
  <c r="D31" i="21"/>
  <c r="D31" i="14"/>
  <c r="D27" i="21"/>
  <c r="D27" i="14"/>
  <c r="J29" i="7" l="1"/>
  <c r="J28" i="7"/>
  <c r="I29" i="21"/>
  <c r="J29" i="21" s="1"/>
  <c r="I22" i="21"/>
  <c r="J22" i="21" s="1"/>
  <c r="G49" i="4"/>
  <c r="I49" i="4"/>
  <c r="H49" i="4"/>
  <c r="J26" i="7"/>
  <c r="J25" i="7"/>
  <c r="AK328" i="7"/>
  <c r="B64" i="10" s="1"/>
  <c r="J30" i="7"/>
  <c r="J24" i="7"/>
  <c r="J23" i="7"/>
  <c r="J22" i="7"/>
  <c r="J27" i="7"/>
  <c r="J31" i="7"/>
  <c r="I28" i="21"/>
  <c r="J28" i="21" s="1"/>
  <c r="I26" i="21"/>
  <c r="J26" i="21" s="1"/>
  <c r="I24" i="21"/>
  <c r="J24" i="21" s="1"/>
  <c r="I23" i="21"/>
  <c r="J23" i="21" s="1"/>
  <c r="AA4" i="7"/>
  <c r="I25" i="21"/>
  <c r="J25" i="21" s="1"/>
  <c r="I30" i="21"/>
  <c r="J30" i="21" s="1"/>
  <c r="H44" i="4"/>
  <c r="D44" i="10" s="1"/>
  <c r="G48" i="4"/>
  <c r="H45" i="4"/>
  <c r="D45" i="10" s="1"/>
  <c r="I45" i="4"/>
  <c r="E45" i="10" s="1"/>
  <c r="H48" i="4"/>
  <c r="G45" i="4"/>
  <c r="C45" i="10" s="1"/>
  <c r="I48" i="4"/>
  <c r="G44" i="4"/>
  <c r="C44" i="10" s="1"/>
  <c r="I44" i="4"/>
  <c r="E44" i="10" s="1"/>
  <c r="G46" i="4"/>
  <c r="C50" i="10" s="1"/>
  <c r="H46" i="4"/>
  <c r="D50" i="10" s="1"/>
  <c r="I46" i="4"/>
  <c r="E50" i="10" s="1"/>
  <c r="Z4" i="7"/>
  <c r="B27" i="10" s="1"/>
  <c r="C64" i="10" l="1"/>
  <c r="D64" i="10" s="1"/>
  <c r="AN328" i="7"/>
  <c r="C62" i="10" s="1"/>
  <c r="AJ328" i="7"/>
  <c r="B62" i="10" s="1"/>
  <c r="J328" i="21"/>
  <c r="J218" i="21" s="1"/>
  <c r="D51" i="10"/>
  <c r="D55" i="10"/>
  <c r="C55" i="10"/>
  <c r="C51" i="10"/>
  <c r="E51" i="10"/>
  <c r="E55" i="10"/>
  <c r="D37" i="10"/>
  <c r="E33" i="10"/>
  <c r="E34" i="10" s="1"/>
  <c r="D33" i="10"/>
  <c r="D34" i="10" s="1"/>
  <c r="C37" i="10"/>
  <c r="E37" i="10"/>
  <c r="C33" i="10"/>
  <c r="C34" i="10" l="1"/>
  <c r="D62" i="10"/>
  <c r="AM328" i="7"/>
  <c r="C63" i="10" s="1"/>
  <c r="AL328" i="7"/>
  <c r="B63" i="10" s="1"/>
  <c r="J273" i="21"/>
  <c r="C22" i="22" a="1"/>
  <c r="C22" i="22" s="1"/>
  <c r="J108" i="21"/>
  <c r="J52" i="21"/>
  <c r="J163" i="21"/>
  <c r="D63" i="10" l="1"/>
  <c r="E47" i="4"/>
  <c r="B53" i="10" l="1"/>
  <c r="B55" i="10" s="1"/>
  <c r="I47" i="4"/>
  <c r="E54" i="10" s="1"/>
  <c r="AR12" i="7"/>
  <c r="H47" i="4"/>
  <c r="D54" i="10" s="1"/>
  <c r="G47" i="4"/>
  <c r="C54" i="10" s="1"/>
  <c r="AR328" i="7" l="1"/>
  <c r="AS12" i="7" l="1"/>
  <c r="I12" i="7" l="1"/>
  <c r="J12" i="7" s="1"/>
  <c r="J13" i="7"/>
  <c r="AT12" i="7"/>
  <c r="J52" i="7" l="1"/>
  <c r="H52" i="14" s="1"/>
  <c r="J108" i="7"/>
  <c r="H108" i="14" s="1"/>
  <c r="J163" i="7"/>
  <c r="H163" i="14" s="1"/>
  <c r="J328" i="7"/>
  <c r="H273" i="14" s="1"/>
  <c r="J273" i="7"/>
  <c r="J218" i="7"/>
  <c r="AT328" i="7"/>
  <c r="B65" i="10" s="1"/>
  <c r="H218" i="14" l="1"/>
  <c r="C22" i="12"/>
  <c r="H328" i="14"/>
  <c r="B66" i="10"/>
  <c r="C65" i="10"/>
  <c r="C66" i="10" l="1"/>
  <c r="D66" i="10" s="1"/>
  <c r="D6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Nam Doan</author>
  </authors>
  <commentList>
    <comment ref="A1" authorId="0" shapeId="0" xr:uid="{C7A2EA56-0247-4EED-ADA7-1095687A2270}">
      <text>
        <r>
          <rPr>
            <b/>
            <sz val="9"/>
            <color indexed="81"/>
            <rFont val="Tahoma"/>
            <family val="2"/>
          </rPr>
          <t>Mat.Ref.No</t>
        </r>
      </text>
    </comment>
    <comment ref="B1" authorId="0" shapeId="0" xr:uid="{4141EE91-52EA-456E-9F86-FE5C7E114B43}">
      <text>
        <r>
          <rPr>
            <b/>
            <sz val="9"/>
            <color indexed="81"/>
            <rFont val="Tahoma"/>
            <family val="2"/>
          </rPr>
          <t>Mat.Ref.Description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Maslin</author>
  </authors>
  <commentList>
    <comment ref="A49" authorId="0" shapeId="0" xr:uid="{74675767-7A95-4AC1-AE7E-6C17890CA271}">
      <text>
        <r>
          <rPr>
            <b/>
            <sz val="9"/>
            <color indexed="81"/>
            <rFont val="Tahoma"/>
            <family val="2"/>
          </rPr>
          <t>Andrew Maslin:</t>
        </r>
        <r>
          <rPr>
            <sz val="9"/>
            <color indexed="81"/>
            <rFont val="Tahoma"/>
            <family val="2"/>
          </rPr>
          <t xml:space="preserve">
This is for threshold costing/pricing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MaslinA</author>
    <author>maslina</author>
    <author>Andrew Maslin</author>
  </authors>
  <commentList>
    <comment ref="B26" authorId="0" shapeId="0" xr:uid="{00000000-0006-0000-0500-000001000000}">
      <text>
        <r>
          <rPr>
            <b/>
            <sz val="8"/>
            <color indexed="81"/>
            <rFont val="Tahoma"/>
            <family val="2"/>
          </rPr>
          <t>MaslinA:</t>
        </r>
        <r>
          <rPr>
            <sz val="8"/>
            <color indexed="81"/>
            <rFont val="Tahoma"/>
            <family val="2"/>
          </rPr>
          <t xml:space="preserve">
The correct applicator must be selected to get the correct pricing.
If AAF Powder is selected, all pricing must be done in Anodised Perimeter (AP)</t>
        </r>
      </text>
    </comment>
    <comment ref="B28" authorId="1" shapeId="0" xr:uid="{00000000-0006-0000-0500-000002000000}">
      <text>
        <r>
          <rPr>
            <b/>
            <sz val="9"/>
            <color indexed="81"/>
            <rFont val="Tahoma"/>
            <family val="2"/>
          </rPr>
          <t>maslina:</t>
        </r>
        <r>
          <rPr>
            <sz val="9"/>
            <color indexed="81"/>
            <rFont val="Tahoma"/>
            <family val="2"/>
          </rPr>
          <t xml:space="preserve">
If unsure about which Finish Group to use, please refer to SAP enquiry: ZCOLOUR</t>
        </r>
      </text>
    </comment>
    <comment ref="E31" authorId="0" shapeId="0" xr:uid="{00000000-0006-0000-0500-000003000000}">
      <text>
        <r>
          <rPr>
            <b/>
            <sz val="9"/>
            <color indexed="81"/>
            <rFont val="Tahoma"/>
            <family val="2"/>
          </rPr>
          <t>MaslinA:</t>
        </r>
        <r>
          <rPr>
            <sz val="9"/>
            <color indexed="81"/>
            <rFont val="Tahoma"/>
            <family val="2"/>
          </rPr>
          <t xml:space="preserve">
To ensure a correct upoad in SAP, please type the Colour code here. Refer to SAP transaction ZCOLOUR if unsure of the correct code. </t>
        </r>
      </text>
    </comment>
    <comment ref="D33" authorId="2" shapeId="0" xr:uid="{994C6DDB-9644-4CDC-BC5A-9F1F014E07C1}">
      <text>
        <r>
          <rPr>
            <b/>
            <sz val="9"/>
            <color indexed="81"/>
            <rFont val="Tahoma"/>
            <family val="2"/>
          </rPr>
          <t>Andrew Maslin:</t>
        </r>
        <r>
          <rPr>
            <sz val="9"/>
            <color indexed="81"/>
            <rFont val="Tahoma"/>
            <family val="2"/>
          </rPr>
          <t xml:space="preserve">
If the quote finish is anodised and an anodised threshold option is selection, different finshing rates will be applied to the thresholds.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MaslinA</author>
    <author>Andrew Maslin</author>
  </authors>
  <commentList>
    <comment ref="E11" authorId="0" shapeId="0" xr:uid="{00000000-0006-0000-0600-000001000000}">
      <text>
        <r>
          <rPr>
            <b/>
            <sz val="9"/>
            <color indexed="81"/>
            <rFont val="Tahoma"/>
            <family val="2"/>
          </rPr>
          <t>Alloy Change</t>
        </r>
        <r>
          <rPr>
            <sz val="9"/>
            <color indexed="81"/>
            <rFont val="Tahoma"/>
            <family val="2"/>
          </rPr>
          <t xml:space="preserve">
Change alloy in column N</t>
        </r>
      </text>
    </comment>
    <comment ref="F11" authorId="0" shapeId="0" xr:uid="{00000000-0006-0000-0600-000002000000}">
      <text>
        <r>
          <rPr>
            <b/>
            <sz val="9"/>
            <color indexed="81"/>
            <rFont val="Tahoma"/>
            <family val="2"/>
          </rPr>
          <t>Temper Change</t>
        </r>
        <r>
          <rPr>
            <sz val="9"/>
            <color indexed="81"/>
            <rFont val="Tahoma"/>
            <family val="2"/>
          </rPr>
          <t xml:space="preserve">
Change Temper in column O</t>
        </r>
      </text>
    </comment>
    <comment ref="H11" authorId="1" shapeId="0" xr:uid="{B4A40706-5046-49C1-8F83-620BBE5227FA}">
      <text>
        <r>
          <rPr>
            <b/>
            <sz val="9"/>
            <color indexed="81"/>
            <rFont val="Tahoma"/>
            <family val="2"/>
          </rPr>
          <t>Non-standard Length:</t>
        </r>
        <r>
          <rPr>
            <sz val="9"/>
            <color indexed="81"/>
            <rFont val="Tahoma"/>
            <family val="2"/>
          </rPr>
          <t xml:space="preserve">
If cell is red, the entered length does not match the stocked thermal break length (column S). Please confirm entered length is correct.</t>
        </r>
      </text>
    </comment>
    <comment ref="E67" authorId="0" shapeId="0" xr:uid="{00000000-0006-0000-0600-000003000000}">
      <text>
        <r>
          <rPr>
            <b/>
            <sz val="9"/>
            <color indexed="81"/>
            <rFont val="Tahoma"/>
            <family val="2"/>
          </rPr>
          <t>Alloy Change</t>
        </r>
        <r>
          <rPr>
            <sz val="9"/>
            <color indexed="81"/>
            <rFont val="Tahoma"/>
            <family val="2"/>
          </rPr>
          <t xml:space="preserve">
Change alloy in column M</t>
        </r>
      </text>
    </comment>
    <comment ref="F67" authorId="0" shapeId="0" xr:uid="{00000000-0006-0000-0600-000004000000}">
      <text>
        <r>
          <rPr>
            <b/>
            <sz val="9"/>
            <color indexed="81"/>
            <rFont val="Tahoma"/>
            <family val="2"/>
          </rPr>
          <t>Temper Change</t>
        </r>
        <r>
          <rPr>
            <sz val="9"/>
            <color indexed="81"/>
            <rFont val="Tahoma"/>
            <family val="2"/>
          </rPr>
          <t xml:space="preserve">
Change Temper in column N</t>
        </r>
      </text>
    </comment>
    <comment ref="E122" authorId="0" shapeId="0" xr:uid="{00000000-0006-0000-0600-000005000000}">
      <text>
        <r>
          <rPr>
            <b/>
            <sz val="9"/>
            <color indexed="81"/>
            <rFont val="Tahoma"/>
            <family val="2"/>
          </rPr>
          <t>Alloy Change</t>
        </r>
        <r>
          <rPr>
            <sz val="9"/>
            <color indexed="81"/>
            <rFont val="Tahoma"/>
            <family val="2"/>
          </rPr>
          <t xml:space="preserve">
Change alloy in column M</t>
        </r>
      </text>
    </comment>
    <comment ref="F122" authorId="0" shapeId="0" xr:uid="{00000000-0006-0000-0600-000006000000}">
      <text>
        <r>
          <rPr>
            <b/>
            <sz val="9"/>
            <color indexed="81"/>
            <rFont val="Tahoma"/>
            <family val="2"/>
          </rPr>
          <t>Temper Change</t>
        </r>
        <r>
          <rPr>
            <sz val="9"/>
            <color indexed="81"/>
            <rFont val="Tahoma"/>
            <family val="2"/>
          </rPr>
          <t xml:space="preserve">
Change Temper in column N</t>
        </r>
      </text>
    </comment>
    <comment ref="E177" authorId="0" shapeId="0" xr:uid="{00000000-0006-0000-0600-000007000000}">
      <text>
        <r>
          <rPr>
            <b/>
            <sz val="9"/>
            <color indexed="81"/>
            <rFont val="Tahoma"/>
            <family val="2"/>
          </rPr>
          <t>Alloy Change</t>
        </r>
        <r>
          <rPr>
            <sz val="9"/>
            <color indexed="81"/>
            <rFont val="Tahoma"/>
            <family val="2"/>
          </rPr>
          <t xml:space="preserve">
Change alloy in column M</t>
        </r>
      </text>
    </comment>
    <comment ref="F177" authorId="0" shapeId="0" xr:uid="{00000000-0006-0000-0600-000008000000}">
      <text>
        <r>
          <rPr>
            <b/>
            <sz val="9"/>
            <color indexed="81"/>
            <rFont val="Tahoma"/>
            <family val="2"/>
          </rPr>
          <t>Temper Change</t>
        </r>
        <r>
          <rPr>
            <sz val="9"/>
            <color indexed="81"/>
            <rFont val="Tahoma"/>
            <family val="2"/>
          </rPr>
          <t xml:space="preserve">
Change Temper in column N</t>
        </r>
      </text>
    </comment>
    <comment ref="E232" authorId="0" shapeId="0" xr:uid="{00000000-0006-0000-0600-000009000000}">
      <text>
        <r>
          <rPr>
            <b/>
            <sz val="9"/>
            <color indexed="81"/>
            <rFont val="Tahoma"/>
            <family val="2"/>
          </rPr>
          <t>Alloy Change</t>
        </r>
        <r>
          <rPr>
            <sz val="9"/>
            <color indexed="81"/>
            <rFont val="Tahoma"/>
            <family val="2"/>
          </rPr>
          <t xml:space="preserve">
Change alloy in column M</t>
        </r>
      </text>
    </comment>
    <comment ref="F232" authorId="0" shapeId="0" xr:uid="{00000000-0006-0000-0600-00000A000000}">
      <text>
        <r>
          <rPr>
            <b/>
            <sz val="9"/>
            <color indexed="81"/>
            <rFont val="Tahoma"/>
            <family val="2"/>
          </rPr>
          <t>Temper Change</t>
        </r>
        <r>
          <rPr>
            <sz val="9"/>
            <color indexed="81"/>
            <rFont val="Tahoma"/>
            <family val="2"/>
          </rPr>
          <t xml:space="preserve">
Change Temper in column N</t>
        </r>
      </text>
    </comment>
    <comment ref="E287" authorId="0" shapeId="0" xr:uid="{00000000-0006-0000-0600-00000B000000}">
      <text>
        <r>
          <rPr>
            <b/>
            <sz val="9"/>
            <color indexed="81"/>
            <rFont val="Tahoma"/>
            <family val="2"/>
          </rPr>
          <t>Alloy Change</t>
        </r>
        <r>
          <rPr>
            <sz val="9"/>
            <color indexed="81"/>
            <rFont val="Tahoma"/>
            <family val="2"/>
          </rPr>
          <t xml:space="preserve">
Change alloy in column M</t>
        </r>
      </text>
    </comment>
    <comment ref="F287" authorId="0" shapeId="0" xr:uid="{00000000-0006-0000-0600-00000C000000}">
      <text>
        <r>
          <rPr>
            <b/>
            <sz val="9"/>
            <color indexed="81"/>
            <rFont val="Tahoma"/>
            <family val="2"/>
          </rPr>
          <t>Temper Change</t>
        </r>
        <r>
          <rPr>
            <sz val="9"/>
            <color indexed="81"/>
            <rFont val="Tahoma"/>
            <family val="2"/>
          </rPr>
          <t xml:space="preserve">
Change Temper in column 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MaslinA</author>
  </authors>
  <commentList>
    <comment ref="B33" authorId="0" shapeId="0" xr:uid="{00000000-0006-0000-0700-000001000000}">
      <text>
        <r>
          <rPr>
            <b/>
            <sz val="9"/>
            <color indexed="81"/>
            <rFont val="Tahoma"/>
            <family val="2"/>
          </rPr>
          <t>MaslinA:</t>
        </r>
        <r>
          <rPr>
            <sz val="9"/>
            <color indexed="81"/>
            <rFont val="Tahoma"/>
            <family val="2"/>
          </rPr>
          <t xml:space="preserve">
If this cell is red, the project has not reached the minimum 2 Tonne threshold for project pricing.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MaslinA</author>
  </authors>
  <commentList>
    <comment ref="D2" authorId="0" shapeId="0" xr:uid="{00000000-0006-0000-0A00-000001000000}">
      <text>
        <r>
          <rPr>
            <b/>
            <sz val="9"/>
            <color indexed="81"/>
            <rFont val="Tahoma"/>
            <family val="2"/>
          </rPr>
          <t>MaslinA:</t>
        </r>
        <r>
          <rPr>
            <sz val="9"/>
            <color indexed="81"/>
            <rFont val="Tahoma"/>
            <family val="2"/>
          </rPr>
          <t xml:space="preserve">
Change IP category to be one of:
0 -normal kg rates
1 - IP upcharge 1
2 - IP upcharge 2
IP rates can be adjusted on worksheet 3.Edit Pricing</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<sst xmlns="http://schemas.openxmlformats.org/spreadsheetml/2006/main" count="119781" uniqueCount="29945">
  <si>
    <t>Project</t>
  </si>
  <si>
    <t>Customer</t>
  </si>
  <si>
    <t>Region</t>
  </si>
  <si>
    <t>Quoted By</t>
  </si>
  <si>
    <t>Account Manager</t>
  </si>
  <si>
    <t>Market Segment</t>
  </si>
  <si>
    <t>Product Segment</t>
  </si>
  <si>
    <t>Private Residential - Detached</t>
  </si>
  <si>
    <t>Private Residential - Other</t>
  </si>
  <si>
    <t>Public Dwelling</t>
  </si>
  <si>
    <t>Office</t>
  </si>
  <si>
    <t>Retail</t>
  </si>
  <si>
    <t>Hotel</t>
  </si>
  <si>
    <t>Factory</t>
  </si>
  <si>
    <t>Warehouse</t>
  </si>
  <si>
    <t>Education</t>
  </si>
  <si>
    <t>Health</t>
  </si>
  <si>
    <t>Entertainment/Recreation</t>
  </si>
  <si>
    <t>Other</t>
  </si>
  <si>
    <t>Commercial</t>
  </si>
  <si>
    <t>Residential</t>
  </si>
  <si>
    <t>Security</t>
  </si>
  <si>
    <t>Industrial</t>
  </si>
  <si>
    <t>Shower &amp; Robe</t>
  </si>
  <si>
    <t>NQ</t>
  </si>
  <si>
    <t>NSW</t>
  </si>
  <si>
    <t>NT</t>
  </si>
  <si>
    <t>SA</t>
  </si>
  <si>
    <t>SEQ</t>
  </si>
  <si>
    <t>TAS</t>
  </si>
  <si>
    <t>VIC</t>
  </si>
  <si>
    <t>WA</t>
  </si>
  <si>
    <t>Breakpoints (kg)</t>
  </si>
  <si>
    <t>Min</t>
  </si>
  <si>
    <t>Max</t>
  </si>
  <si>
    <t>Powder</t>
  </si>
  <si>
    <t>20um Clear</t>
  </si>
  <si>
    <t>25um Clear</t>
  </si>
  <si>
    <t>Finish</t>
  </si>
  <si>
    <t>Cost</t>
  </si>
  <si>
    <t>Margin %</t>
  </si>
  <si>
    <t>Applicator</t>
  </si>
  <si>
    <t>Powder Supplier</t>
  </si>
  <si>
    <t>Finish Type</t>
  </si>
  <si>
    <t>Finish Group</t>
  </si>
  <si>
    <t>Mill Finish</t>
  </si>
  <si>
    <t>Anodised</t>
  </si>
  <si>
    <t>Finish Mill</t>
  </si>
  <si>
    <t>n/a</t>
  </si>
  <si>
    <t>Group 1</t>
  </si>
  <si>
    <t>Group 2</t>
  </si>
  <si>
    <t>Group 3</t>
  </si>
  <si>
    <t>Total Pieces</t>
  </si>
  <si>
    <t>$/kg</t>
  </si>
  <si>
    <t>Dulux</t>
  </si>
  <si>
    <t>Interpon</t>
  </si>
  <si>
    <t>Finish Applicator</t>
  </si>
  <si>
    <t>Finish Name</t>
  </si>
  <si>
    <t>Metal Pricing</t>
  </si>
  <si>
    <t>LME</t>
  </si>
  <si>
    <t>Spread</t>
  </si>
  <si>
    <t>Internal Spread</t>
  </si>
  <si>
    <t>Min Factor</t>
  </si>
  <si>
    <t>Max Factor</t>
  </si>
  <si>
    <t>Typical</t>
  </si>
  <si>
    <t>Margin</t>
  </si>
  <si>
    <t>CAPRAL - COMMERCIAL PROJECT QUOTATION/PRICING SPREADSHEET</t>
  </si>
  <si>
    <t>Quote date</t>
  </si>
  <si>
    <t>Project Notes</t>
  </si>
  <si>
    <t>Basic material</t>
  </si>
  <si>
    <t>RD</t>
  </si>
  <si>
    <t>Mass / M</t>
  </si>
  <si>
    <t>AP</t>
  </si>
  <si>
    <t>PP</t>
  </si>
  <si>
    <t>E00104</t>
  </si>
  <si>
    <t>N</t>
  </si>
  <si>
    <t>E00105</t>
  </si>
  <si>
    <t>E00110</t>
  </si>
  <si>
    <t>E01424</t>
  </si>
  <si>
    <t>E01853</t>
  </si>
  <si>
    <t>E01854</t>
  </si>
  <si>
    <t>E01978</t>
  </si>
  <si>
    <t>E02554</t>
  </si>
  <si>
    <t>E02584</t>
  </si>
  <si>
    <t>E02859</t>
  </si>
  <si>
    <t>E03043</t>
  </si>
  <si>
    <t>868-300 Cornerstake Extrusion</t>
  </si>
  <si>
    <t>E03183</t>
  </si>
  <si>
    <t>E03211</t>
  </si>
  <si>
    <t>E03780</t>
  </si>
  <si>
    <t>E03951</t>
  </si>
  <si>
    <t>E03952</t>
  </si>
  <si>
    <t>Glazing Bead</t>
  </si>
  <si>
    <t>E03961</t>
  </si>
  <si>
    <t>E04250</t>
  </si>
  <si>
    <t>Adaptor</t>
  </si>
  <si>
    <t>E04622</t>
  </si>
  <si>
    <t>E04656</t>
  </si>
  <si>
    <t>Y</t>
  </si>
  <si>
    <t>E04785</t>
  </si>
  <si>
    <t>Plant On Door Stop</t>
  </si>
  <si>
    <t>E04839</t>
  </si>
  <si>
    <t>E04991</t>
  </si>
  <si>
    <t>E05101</t>
  </si>
  <si>
    <t>E05369</t>
  </si>
  <si>
    <t>E05565</t>
  </si>
  <si>
    <t>E05647</t>
  </si>
  <si>
    <t>E05877</t>
  </si>
  <si>
    <t>249 200mm Midrail</t>
  </si>
  <si>
    <t>E06309</t>
  </si>
  <si>
    <t>E07646</t>
  </si>
  <si>
    <t>E09170</t>
  </si>
  <si>
    <t>E09820</t>
  </si>
  <si>
    <t>E10028</t>
  </si>
  <si>
    <t>E10038</t>
  </si>
  <si>
    <t>Glazing Base 34mm</t>
  </si>
  <si>
    <t>E10074</t>
  </si>
  <si>
    <t>E10075</t>
  </si>
  <si>
    <t>E10278</t>
  </si>
  <si>
    <t>E10279</t>
  </si>
  <si>
    <t>E10280</t>
  </si>
  <si>
    <t>E10281</t>
  </si>
  <si>
    <t>E10283</t>
  </si>
  <si>
    <t>E10284</t>
  </si>
  <si>
    <t>E10289</t>
  </si>
  <si>
    <t>E10299</t>
  </si>
  <si>
    <t>409 Sill Glazing Bead</t>
  </si>
  <si>
    <t>E10300</t>
  </si>
  <si>
    <t>E10325</t>
  </si>
  <si>
    <t>609 S/M Mullion</t>
  </si>
  <si>
    <t>E10326</t>
  </si>
  <si>
    <t>E10328</t>
  </si>
  <si>
    <t>409 Flush Filler</t>
  </si>
  <si>
    <t>E10329</t>
  </si>
  <si>
    <t>409 Door Stop 45mm</t>
  </si>
  <si>
    <t>E10330</t>
  </si>
  <si>
    <t>409 Door Stop 35mm</t>
  </si>
  <si>
    <t>E10331</t>
  </si>
  <si>
    <t>409 Transom</t>
  </si>
  <si>
    <t>E10332</t>
  </si>
  <si>
    <t>409 Glazing Bead</t>
  </si>
  <si>
    <t>E10333</t>
  </si>
  <si>
    <t>SPA Frame</t>
  </si>
  <si>
    <t>E10341</t>
  </si>
  <si>
    <t>129 Rail/Midrail 102mm</t>
  </si>
  <si>
    <t>E10342</t>
  </si>
  <si>
    <t>129 Top Rail 51mm</t>
  </si>
  <si>
    <t>E10343</t>
  </si>
  <si>
    <t>129 Narrow Stile</t>
  </si>
  <si>
    <t>E10395</t>
  </si>
  <si>
    <t>E10396</t>
  </si>
  <si>
    <t>E10435</t>
  </si>
  <si>
    <t>E10659</t>
  </si>
  <si>
    <t>E10660</t>
  </si>
  <si>
    <t>409 Filler</t>
  </si>
  <si>
    <t>E10829</t>
  </si>
  <si>
    <t>E10830</t>
  </si>
  <si>
    <t>129 Meeting Stile-Pairs</t>
  </si>
  <si>
    <t>E10831</t>
  </si>
  <si>
    <t>609 Bead</t>
  </si>
  <si>
    <t>E10832</t>
  </si>
  <si>
    <t>609 Adaptor</t>
  </si>
  <si>
    <t>E10834</t>
  </si>
  <si>
    <t>E10972</t>
  </si>
  <si>
    <t>E10973</t>
  </si>
  <si>
    <t>E11070</t>
  </si>
  <si>
    <t>E11092</t>
  </si>
  <si>
    <t>409 Sloping Bead</t>
  </si>
  <si>
    <t>E11462</t>
  </si>
  <si>
    <t>E11607</t>
  </si>
  <si>
    <t>E11627</t>
  </si>
  <si>
    <t>E11884</t>
  </si>
  <si>
    <t>E12118</t>
  </si>
  <si>
    <t>E12119</t>
  </si>
  <si>
    <t>E12142</t>
  </si>
  <si>
    <t>E13139</t>
  </si>
  <si>
    <t>E13140</t>
  </si>
  <si>
    <t>E13142</t>
  </si>
  <si>
    <t>E13268</t>
  </si>
  <si>
    <t>E13269</t>
  </si>
  <si>
    <t>609 Filler</t>
  </si>
  <si>
    <t>E14009</t>
  </si>
  <si>
    <t>E14074</t>
  </si>
  <si>
    <t>E14075</t>
  </si>
  <si>
    <t>E14247</t>
  </si>
  <si>
    <t>E14249</t>
  </si>
  <si>
    <t>309 Sill Bead</t>
  </si>
  <si>
    <t>E14420</t>
  </si>
  <si>
    <t>Coc Transom Suit E14422</t>
  </si>
  <si>
    <t>E14422</t>
  </si>
  <si>
    <t>419 100 Coc Filler Plate Suit E18714</t>
  </si>
  <si>
    <t>E14427</t>
  </si>
  <si>
    <t>E14428</t>
  </si>
  <si>
    <t>E14429</t>
  </si>
  <si>
    <t>E14451</t>
  </si>
  <si>
    <t>E14626</t>
  </si>
  <si>
    <t>E14690</t>
  </si>
  <si>
    <t>409 Standard Frame</t>
  </si>
  <si>
    <t>E14691</t>
  </si>
  <si>
    <t>409 Standard Sill</t>
  </si>
  <si>
    <t>E14694</t>
  </si>
  <si>
    <t>409 Glazing Adaptor</t>
  </si>
  <si>
    <t>E14695</t>
  </si>
  <si>
    <t>S400 Flush Filler</t>
  </si>
  <si>
    <t>E14705</t>
  </si>
  <si>
    <t>E14706</t>
  </si>
  <si>
    <t>E14707</t>
  </si>
  <si>
    <t>E14708</t>
  </si>
  <si>
    <t>E14709</t>
  </si>
  <si>
    <t>E14718</t>
  </si>
  <si>
    <t>E15022</t>
  </si>
  <si>
    <t>249 Lock Stile</t>
  </si>
  <si>
    <t>E15023</t>
  </si>
  <si>
    <t>E15024</t>
  </si>
  <si>
    <t>249 Hinge Stile</t>
  </si>
  <si>
    <t>E15025</t>
  </si>
  <si>
    <t>249 Top Rail</t>
  </si>
  <si>
    <t>E15026</t>
  </si>
  <si>
    <t>249 Bottom Rail</t>
  </si>
  <si>
    <t>E15027</t>
  </si>
  <si>
    <t>249 Bead Door</t>
  </si>
  <si>
    <t>E15063</t>
  </si>
  <si>
    <t>E15125</t>
  </si>
  <si>
    <t>E15135</t>
  </si>
  <si>
    <t>E15182</t>
  </si>
  <si>
    <t>E15210</t>
  </si>
  <si>
    <t>E15450</t>
  </si>
  <si>
    <t>E15541</t>
  </si>
  <si>
    <t>E15547</t>
  </si>
  <si>
    <t>SPA Stile</t>
  </si>
  <si>
    <t>E15553</t>
  </si>
  <si>
    <t>E15556</t>
  </si>
  <si>
    <t>E15604</t>
  </si>
  <si>
    <t>249 Midrail Adaptor</t>
  </si>
  <si>
    <t>E15605</t>
  </si>
  <si>
    <t>249 Adaptor</t>
  </si>
  <si>
    <t>E15625</t>
  </si>
  <si>
    <t>E15648</t>
  </si>
  <si>
    <t>E15649</t>
  </si>
  <si>
    <t>E15657</t>
  </si>
  <si>
    <t>409 Self Mating Mullion</t>
  </si>
  <si>
    <t>E15695</t>
  </si>
  <si>
    <t>E15981</t>
  </si>
  <si>
    <t>E16313</t>
  </si>
  <si>
    <t>129 Sub Frame</t>
  </si>
  <si>
    <t>E16317</t>
  </si>
  <si>
    <t>E16318</t>
  </si>
  <si>
    <t>E16319</t>
  </si>
  <si>
    <t>E16321</t>
  </si>
  <si>
    <t>E16322</t>
  </si>
  <si>
    <t>E16345</t>
  </si>
  <si>
    <t>E16348</t>
  </si>
  <si>
    <t>E16492</t>
  </si>
  <si>
    <t>E16575</t>
  </si>
  <si>
    <t>E16596</t>
  </si>
  <si>
    <t>129 Threshold</t>
  </si>
  <si>
    <t>E16597</t>
  </si>
  <si>
    <t>129 Anchor</t>
  </si>
  <si>
    <t>E16824</t>
  </si>
  <si>
    <t>E16879</t>
  </si>
  <si>
    <t>249 Stile Pivot Hung</t>
  </si>
  <si>
    <t>E16912</t>
  </si>
  <si>
    <t>409 Narrow Frame</t>
  </si>
  <si>
    <t>E16929</t>
  </si>
  <si>
    <t>409 Corner Post</t>
  </si>
  <si>
    <t>E17295</t>
  </si>
  <si>
    <t>429 Mullion</t>
  </si>
  <si>
    <t>E17296</t>
  </si>
  <si>
    <t>429 Male Mullion</t>
  </si>
  <si>
    <t>E17297</t>
  </si>
  <si>
    <t>429 Head &amp; Sill</t>
  </si>
  <si>
    <t>E17298</t>
  </si>
  <si>
    <t>429 Transom Adaptor</t>
  </si>
  <si>
    <t>E17299</t>
  </si>
  <si>
    <t>429 Round Sill Bead</t>
  </si>
  <si>
    <t>E17310</t>
  </si>
  <si>
    <t>E17388</t>
  </si>
  <si>
    <t>409 Hd S/M Mullion</t>
  </si>
  <si>
    <t>E17570</t>
  </si>
  <si>
    <t>E17762</t>
  </si>
  <si>
    <t>E17856</t>
  </si>
  <si>
    <t>E17914</t>
  </si>
  <si>
    <t>E17915</t>
  </si>
  <si>
    <t>E18158</t>
  </si>
  <si>
    <t>249 Stile Slide</t>
  </si>
  <si>
    <t>E18169</t>
  </si>
  <si>
    <t>E18170</t>
  </si>
  <si>
    <t>S15 Clamp Bar</t>
  </si>
  <si>
    <t>E18171</t>
  </si>
  <si>
    <t>150 Back Adaptor 14-18mm Gap</t>
  </si>
  <si>
    <t>E18201</t>
  </si>
  <si>
    <t>PW201 Slider Sill</t>
  </si>
  <si>
    <t>E18202</t>
  </si>
  <si>
    <t>PW202 Small Sash Rail</t>
  </si>
  <si>
    <t>E18203</t>
  </si>
  <si>
    <t>PW203 Large Sash Rail</t>
  </si>
  <si>
    <t>E18205</t>
  </si>
  <si>
    <t>PW205 Sash Guide</t>
  </si>
  <si>
    <t>E18206</t>
  </si>
  <si>
    <t>PW206 Track Infil</t>
  </si>
  <si>
    <t>E18207</t>
  </si>
  <si>
    <t>PW207 Pocketed Filler</t>
  </si>
  <si>
    <t>E18209</t>
  </si>
  <si>
    <t>PW209 Sash Stile</t>
  </si>
  <si>
    <t>E18211</t>
  </si>
  <si>
    <t>PW211 Interlock Stile</t>
  </si>
  <si>
    <t>E18213</t>
  </si>
  <si>
    <t>PW213 Sash Rail</t>
  </si>
  <si>
    <t>E18214</t>
  </si>
  <si>
    <t>PW214 Interlock Mullion</t>
  </si>
  <si>
    <t>E18217</t>
  </si>
  <si>
    <t>E18221</t>
  </si>
  <si>
    <t>PW221 Sash Bead</t>
  </si>
  <si>
    <t>E18222</t>
  </si>
  <si>
    <t>PW222 Transom</t>
  </si>
  <si>
    <t>E18223</t>
  </si>
  <si>
    <t>PW223 Mullion [F]</t>
  </si>
  <si>
    <t>E18224</t>
  </si>
  <si>
    <t>PW224 Rebated Mullion [M]</t>
  </si>
  <si>
    <t>E18226</t>
  </si>
  <si>
    <t>PW226 Pocketed Mullion [F]</t>
  </si>
  <si>
    <t>E18227</t>
  </si>
  <si>
    <t>PW227 Mullion Adaptor</t>
  </si>
  <si>
    <t>E18229</t>
  </si>
  <si>
    <t>E18230</t>
  </si>
  <si>
    <t>PW230 Fixing Bracket</t>
  </si>
  <si>
    <t>E18231</t>
  </si>
  <si>
    <t>PW231 D/Hung Jamb</t>
  </si>
  <si>
    <t>E18232</t>
  </si>
  <si>
    <t>PW232 D/Hung Head</t>
  </si>
  <si>
    <t>E18233</t>
  </si>
  <si>
    <t>PW233 D/Hung Sill</t>
  </si>
  <si>
    <t>E18234</t>
  </si>
  <si>
    <t>PW234 D/Hung Mullion [M]</t>
  </si>
  <si>
    <t>E18239</t>
  </si>
  <si>
    <t>PW239 D/Hung Top Meet Rail</t>
  </si>
  <si>
    <t>E18240</t>
  </si>
  <si>
    <t>PW240 D/Hung Bott Meet Rail</t>
  </si>
  <si>
    <t>E18241</t>
  </si>
  <si>
    <t>PW241 D/Hung Bott Rail</t>
  </si>
  <si>
    <t>E18393</t>
  </si>
  <si>
    <t>E18447</t>
  </si>
  <si>
    <t>420 Door Jamb</t>
  </si>
  <si>
    <t>E18552</t>
  </si>
  <si>
    <t>E18622</t>
  </si>
  <si>
    <t>E18623</t>
  </si>
  <si>
    <t>E18624</t>
  </si>
  <si>
    <t>E18625</t>
  </si>
  <si>
    <t>E18626</t>
  </si>
  <si>
    <t>136 Awning Sash</t>
  </si>
  <si>
    <t>E18627</t>
  </si>
  <si>
    <t>136 Glazing Bead</t>
  </si>
  <si>
    <t>E18628</t>
  </si>
  <si>
    <t>E18629</t>
  </si>
  <si>
    <t>409 136 Sash Adaptor</t>
  </si>
  <si>
    <t>E18673</t>
  </si>
  <si>
    <t>E18685</t>
  </si>
  <si>
    <t>Std Sliding Top Track</t>
  </si>
  <si>
    <t>E18686</t>
  </si>
  <si>
    <t>Std Light Pelmet</t>
  </si>
  <si>
    <t>E18687</t>
  </si>
  <si>
    <t>Sliding Door Guide 60mm</t>
  </si>
  <si>
    <t>E18688</t>
  </si>
  <si>
    <t>129 Door Stile</t>
  </si>
  <si>
    <t>E18714</t>
  </si>
  <si>
    <t>419 100 Coc Tsm 100X50Mm Suit E14422</t>
  </si>
  <si>
    <t>E18718</t>
  </si>
  <si>
    <t>E18780</t>
  </si>
  <si>
    <t>Louvre Blade</t>
  </si>
  <si>
    <t>E18850</t>
  </si>
  <si>
    <t>136 Male Mullion</t>
  </si>
  <si>
    <t>E18851</t>
  </si>
  <si>
    <t>136 Female Mullion</t>
  </si>
  <si>
    <t>E18852</t>
  </si>
  <si>
    <t>136 Snap Frame</t>
  </si>
  <si>
    <t>E18853</t>
  </si>
  <si>
    <t>136 Finned Adaptor</t>
  </si>
  <si>
    <t>E18855</t>
  </si>
  <si>
    <t>E18935</t>
  </si>
  <si>
    <t>409 Lightweight Frame</t>
  </si>
  <si>
    <t>E18937</t>
  </si>
  <si>
    <t>409 L/Wt Pocketed Filler</t>
  </si>
  <si>
    <t>E18938</t>
  </si>
  <si>
    <t>409 Square Bead</t>
  </si>
  <si>
    <t>E18965</t>
  </si>
  <si>
    <t>136 Inset Sash</t>
  </si>
  <si>
    <t>E19141</t>
  </si>
  <si>
    <t>E19142</t>
  </si>
  <si>
    <t>E19152</t>
  </si>
  <si>
    <t>E19181</t>
  </si>
  <si>
    <t>136 Glazing Adaptor</t>
  </si>
  <si>
    <t>E19189</t>
  </si>
  <si>
    <t>E19191</t>
  </si>
  <si>
    <t>E19244</t>
  </si>
  <si>
    <t>E19326</t>
  </si>
  <si>
    <t>E19327</t>
  </si>
  <si>
    <t>136-028 Door Frame</t>
  </si>
  <si>
    <t>E19353</t>
  </si>
  <si>
    <t>E19355</t>
  </si>
  <si>
    <t>E19509</t>
  </si>
  <si>
    <t>E19511</t>
  </si>
  <si>
    <t>E19670</t>
  </si>
  <si>
    <t>E19700</t>
  </si>
  <si>
    <t>E19701</t>
  </si>
  <si>
    <t>E19702</t>
  </si>
  <si>
    <t>E19801</t>
  </si>
  <si>
    <t>136 Awning Hinge</t>
  </si>
  <si>
    <t>E19802</t>
  </si>
  <si>
    <t>136 Ext Glazed Sash</t>
  </si>
  <si>
    <t>E19840</t>
  </si>
  <si>
    <t>E19859</t>
  </si>
  <si>
    <t>E19860</t>
  </si>
  <si>
    <t>E19861</t>
  </si>
  <si>
    <t>419 100 SG Head &amp; Jamb</t>
  </si>
  <si>
    <t>E19862</t>
  </si>
  <si>
    <t>419 Sill/Transom</t>
  </si>
  <si>
    <t>E19863</t>
  </si>
  <si>
    <t>419 Glazing Bead</t>
  </si>
  <si>
    <t>E19864</t>
  </si>
  <si>
    <t>419 Flush Filler</t>
  </si>
  <si>
    <t>E19865</t>
  </si>
  <si>
    <t>419 Sash Stop</t>
  </si>
  <si>
    <t>E19893</t>
  </si>
  <si>
    <t>E19897</t>
  </si>
  <si>
    <t>E19915</t>
  </si>
  <si>
    <t>249 50mm Midrail</t>
  </si>
  <si>
    <t>E19936</t>
  </si>
  <si>
    <t>E19937</t>
  </si>
  <si>
    <t>E19938</t>
  </si>
  <si>
    <t>E19975</t>
  </si>
  <si>
    <t>E19991</t>
  </si>
  <si>
    <t>419 SG Flush Filler</t>
  </si>
  <si>
    <t>E19992</t>
  </si>
  <si>
    <t>419 100 Frame Flat Filler</t>
  </si>
  <si>
    <t>E19996</t>
  </si>
  <si>
    <t>419 Plant On Door Stop</t>
  </si>
  <si>
    <t>E20102</t>
  </si>
  <si>
    <t>E20117</t>
  </si>
  <si>
    <t>E20118</t>
  </si>
  <si>
    <t>E20119</t>
  </si>
  <si>
    <t>E20122</t>
  </si>
  <si>
    <t>E20126</t>
  </si>
  <si>
    <t>E26578</t>
  </si>
  <si>
    <t>E26597</t>
  </si>
  <si>
    <t>E26605</t>
  </si>
  <si>
    <t>E26606</t>
  </si>
  <si>
    <t>E26607</t>
  </si>
  <si>
    <t>E26608</t>
  </si>
  <si>
    <t>E26639</t>
  </si>
  <si>
    <t>419 250 SG Split Mullion [M]</t>
  </si>
  <si>
    <t>E26640</t>
  </si>
  <si>
    <t>419 250 SG Split Mullion [F]</t>
  </si>
  <si>
    <t>E26641</t>
  </si>
  <si>
    <t>419 250 SG Frame</t>
  </si>
  <si>
    <t>E26902</t>
  </si>
  <si>
    <t>E26917</t>
  </si>
  <si>
    <t>E26947</t>
  </si>
  <si>
    <t>E26989</t>
  </si>
  <si>
    <t>E27015</t>
  </si>
  <si>
    <t>E27020</t>
  </si>
  <si>
    <t>E27104</t>
  </si>
  <si>
    <t>E27125</t>
  </si>
  <si>
    <t>E27183</t>
  </si>
  <si>
    <t>E27187</t>
  </si>
  <si>
    <t>E27188</t>
  </si>
  <si>
    <t>E27194</t>
  </si>
  <si>
    <t>E27201</t>
  </si>
  <si>
    <t>E27205</t>
  </si>
  <si>
    <t>E27208</t>
  </si>
  <si>
    <t>E27210</t>
  </si>
  <si>
    <t>E27265</t>
  </si>
  <si>
    <t>E27281</t>
  </si>
  <si>
    <t>Sub Sill Extended</t>
  </si>
  <si>
    <t>E27298</t>
  </si>
  <si>
    <t>E27312</t>
  </si>
  <si>
    <t>E27316</t>
  </si>
  <si>
    <t>E27336</t>
  </si>
  <si>
    <t>E27338</t>
  </si>
  <si>
    <t>E27342</t>
  </si>
  <si>
    <t>E27377</t>
  </si>
  <si>
    <t>E27379</t>
  </si>
  <si>
    <t>E27380</t>
  </si>
  <si>
    <t>E27396</t>
  </si>
  <si>
    <t>E27398</t>
  </si>
  <si>
    <t>E27405</t>
  </si>
  <si>
    <t>E27434</t>
  </si>
  <si>
    <t>E27442</t>
  </si>
  <si>
    <t>E27466</t>
  </si>
  <si>
    <t>E27467</t>
  </si>
  <si>
    <t>E27469</t>
  </si>
  <si>
    <t>E27479</t>
  </si>
  <si>
    <t>E30009</t>
  </si>
  <si>
    <t>E30014</t>
  </si>
  <si>
    <t>419 31mm Glazing Base</t>
  </si>
  <si>
    <t>E30046</t>
  </si>
  <si>
    <t>E30050</t>
  </si>
  <si>
    <t>E30057</t>
  </si>
  <si>
    <t>419 100 SG Struct Mullion [M]</t>
  </si>
  <si>
    <t>E30058</t>
  </si>
  <si>
    <t>E30081</t>
  </si>
  <si>
    <t>E30234</t>
  </si>
  <si>
    <t>E30235</t>
  </si>
  <si>
    <t>E30417</t>
  </si>
  <si>
    <t>E30433</t>
  </si>
  <si>
    <t>E30434</t>
  </si>
  <si>
    <t>E30457</t>
  </si>
  <si>
    <t>E30687</t>
  </si>
  <si>
    <t>E30688</t>
  </si>
  <si>
    <t>E30690</t>
  </si>
  <si>
    <t>E30691</t>
  </si>
  <si>
    <t>E30692</t>
  </si>
  <si>
    <t>E30783</t>
  </si>
  <si>
    <t>419 Subhead</t>
  </si>
  <si>
    <t>E30784</t>
  </si>
  <si>
    <t>419 150 Head&amp;Jamb</t>
  </si>
  <si>
    <t>E30785</t>
  </si>
  <si>
    <t>419 150 Sill&amp;Transom</t>
  </si>
  <si>
    <t>E30786</t>
  </si>
  <si>
    <t>419 Subsill</t>
  </si>
  <si>
    <t>E30866</t>
  </si>
  <si>
    <t>E30889</t>
  </si>
  <si>
    <t>E31082</t>
  </si>
  <si>
    <t>E31090</t>
  </si>
  <si>
    <t>E31129</t>
  </si>
  <si>
    <t>419 Int Glazed Transom/Sill</t>
  </si>
  <si>
    <t>E31130</t>
  </si>
  <si>
    <t>E31136</t>
  </si>
  <si>
    <t>E31182</t>
  </si>
  <si>
    <t>150 Back Adaptor 37-41mm Gap</t>
  </si>
  <si>
    <t>E31215</t>
  </si>
  <si>
    <t>E31217</t>
  </si>
  <si>
    <t>E31264</t>
  </si>
  <si>
    <t>E31267</t>
  </si>
  <si>
    <t>E31282</t>
  </si>
  <si>
    <t>E31283</t>
  </si>
  <si>
    <t>E31284</t>
  </si>
  <si>
    <t>E31343</t>
  </si>
  <si>
    <t>419 100 SG HG Struct Mullion [M]</t>
  </si>
  <si>
    <t>E31410</t>
  </si>
  <si>
    <t>E31411</t>
  </si>
  <si>
    <t>E31412</t>
  </si>
  <si>
    <t>E31413</t>
  </si>
  <si>
    <t>E31446</t>
  </si>
  <si>
    <t>E31464</t>
  </si>
  <si>
    <t>E31482</t>
  </si>
  <si>
    <t>E31561</t>
  </si>
  <si>
    <t>E31618</t>
  </si>
  <si>
    <t>Glaz Channel 32x45x3.0</t>
  </si>
  <si>
    <t>E31619</t>
  </si>
  <si>
    <t>Glaz Channel 32x32x3.0</t>
  </si>
  <si>
    <t>E31634</t>
  </si>
  <si>
    <t>E31657</t>
  </si>
  <si>
    <t>E31676</t>
  </si>
  <si>
    <t>E31677</t>
  </si>
  <si>
    <t>E31707</t>
  </si>
  <si>
    <t>E31708</t>
  </si>
  <si>
    <t>E31800</t>
  </si>
  <si>
    <t>E31801</t>
  </si>
  <si>
    <t>E31802</t>
  </si>
  <si>
    <t>Old D/G Flushline Sill</t>
  </si>
  <si>
    <t>E31803</t>
  </si>
  <si>
    <t>Old D/G  Flushline Frame</t>
  </si>
  <si>
    <t>E31804</t>
  </si>
  <si>
    <t>Old D/G Flushline Transom</t>
  </si>
  <si>
    <t>E31818</t>
  </si>
  <si>
    <t>E31819</t>
  </si>
  <si>
    <t>E31945</t>
  </si>
  <si>
    <t>E31950</t>
  </si>
  <si>
    <t>E31951</t>
  </si>
  <si>
    <t>E31961</t>
  </si>
  <si>
    <t>419 100 Corner Post</t>
  </si>
  <si>
    <t>E31975</t>
  </si>
  <si>
    <t>SPF Door Stop 45mm</t>
  </si>
  <si>
    <t>E31976</t>
  </si>
  <si>
    <t>SPF Ceiling Start Channel</t>
  </si>
  <si>
    <t>E31977</t>
  </si>
  <si>
    <t>SPF Glazing Transom</t>
  </si>
  <si>
    <t>E31978</t>
  </si>
  <si>
    <t>SPF Sill Glazing Bead</t>
  </si>
  <si>
    <t>E31979</t>
  </si>
  <si>
    <t>SPF Glazing Bead</t>
  </si>
  <si>
    <t>E31980</t>
  </si>
  <si>
    <t>SPF 3Way Corner/End Channel</t>
  </si>
  <si>
    <t>E31981</t>
  </si>
  <si>
    <t>SPF Glazing Mullion (F)</t>
  </si>
  <si>
    <t>E31983</t>
  </si>
  <si>
    <t>SPF Glazing Mullion (M)</t>
  </si>
  <si>
    <t>E31984</t>
  </si>
  <si>
    <t>SPF Door Stop 35mm</t>
  </si>
  <si>
    <t>E31985</t>
  </si>
  <si>
    <t>E31986</t>
  </si>
  <si>
    <t>SPF Screw Fix Skirting</t>
  </si>
  <si>
    <t>E31987</t>
  </si>
  <si>
    <t>SPF Clip-On Skirting</t>
  </si>
  <si>
    <t>E31999</t>
  </si>
  <si>
    <t>419 100 Struct Transom</t>
  </si>
  <si>
    <t>E32021</t>
  </si>
  <si>
    <t>SPI Half Post</t>
  </si>
  <si>
    <t>E32022</t>
  </si>
  <si>
    <t>SPI 1/2 Post Transom</t>
  </si>
  <si>
    <t>E32023</t>
  </si>
  <si>
    <t>E32024</t>
  </si>
  <si>
    <t>SPI Glazing Sill</t>
  </si>
  <si>
    <t>E32025</t>
  </si>
  <si>
    <t>SPI Glazing Bead</t>
  </si>
  <si>
    <t>E32026</t>
  </si>
  <si>
    <t>SPI Ceiling Start Channel</t>
  </si>
  <si>
    <t>E32027</t>
  </si>
  <si>
    <t>SPI End Closer Channel</t>
  </si>
  <si>
    <t>E32028</t>
  </si>
  <si>
    <t>SPI Door Frame 45mm</t>
  </si>
  <si>
    <t>E32029</t>
  </si>
  <si>
    <t>SPI Door Frame 35mm</t>
  </si>
  <si>
    <t>E32048</t>
  </si>
  <si>
    <t>E32169</t>
  </si>
  <si>
    <t>309 Frame</t>
  </si>
  <si>
    <t>E32170</t>
  </si>
  <si>
    <t>309 Pocketed Filler</t>
  </si>
  <si>
    <t>E32171</t>
  </si>
  <si>
    <t>309 Sill Af</t>
  </si>
  <si>
    <t>E32172</t>
  </si>
  <si>
    <t>309 Door Stop 45mm</t>
  </si>
  <si>
    <t>E32173</t>
  </si>
  <si>
    <t>E32256</t>
  </si>
  <si>
    <t>SFD Sill</t>
  </si>
  <si>
    <t>E32257</t>
  </si>
  <si>
    <t>SFD Bead</t>
  </si>
  <si>
    <t>E32266</t>
  </si>
  <si>
    <t>419 Sub Sill</t>
  </si>
  <si>
    <t>E32320</t>
  </si>
  <si>
    <t>309 Flush Filler</t>
  </si>
  <si>
    <t>E32321</t>
  </si>
  <si>
    <t>309 2/3 Way Post</t>
  </si>
  <si>
    <t>E32359</t>
  </si>
  <si>
    <t>E32369</t>
  </si>
  <si>
    <t>419 100 Dg Int Bead</t>
  </si>
  <si>
    <t>E32370</t>
  </si>
  <si>
    <t>E32424</t>
  </si>
  <si>
    <t>E32472</t>
  </si>
  <si>
    <t>E32530</t>
  </si>
  <si>
    <t>E32559</t>
  </si>
  <si>
    <t>E32630</t>
  </si>
  <si>
    <t>E32636</t>
  </si>
  <si>
    <t>SFS Transom 148mm</t>
  </si>
  <si>
    <t>E32686</t>
  </si>
  <si>
    <t>E32688</t>
  </si>
  <si>
    <t>E32714</t>
  </si>
  <si>
    <t>E32784</t>
  </si>
  <si>
    <t>E32788</t>
  </si>
  <si>
    <t>E32828</t>
  </si>
  <si>
    <t>SFS Sub Head H/Duty</t>
  </si>
  <si>
    <t>E32829</t>
  </si>
  <si>
    <t>SFS Mullion Stiffened</t>
  </si>
  <si>
    <t>E32832</t>
  </si>
  <si>
    <t>E32920</t>
  </si>
  <si>
    <t>E32930</t>
  </si>
  <si>
    <t>E32933</t>
  </si>
  <si>
    <t>E32935</t>
  </si>
  <si>
    <t>E32936</t>
  </si>
  <si>
    <t>E32949</t>
  </si>
  <si>
    <t>E32958</t>
  </si>
  <si>
    <t>249 Stile Meeting</t>
  </si>
  <si>
    <t>E32963</t>
  </si>
  <si>
    <t>E32964</t>
  </si>
  <si>
    <t>E32965</t>
  </si>
  <si>
    <t>E32966</t>
  </si>
  <si>
    <t>E32969</t>
  </si>
  <si>
    <t>E32973</t>
  </si>
  <si>
    <t>E32986</t>
  </si>
  <si>
    <t>E33032</t>
  </si>
  <si>
    <t>E33195</t>
  </si>
  <si>
    <t>E33215</t>
  </si>
  <si>
    <t>E33231</t>
  </si>
  <si>
    <t>E33325</t>
  </si>
  <si>
    <t>419 Flat Filler</t>
  </si>
  <si>
    <t>E33350</t>
  </si>
  <si>
    <t>E33353</t>
  </si>
  <si>
    <t>309 136 Sash Adaptor</t>
  </si>
  <si>
    <t>E33355</t>
  </si>
  <si>
    <t>E33390</t>
  </si>
  <si>
    <t>E33391</t>
  </si>
  <si>
    <t>E33392</t>
  </si>
  <si>
    <t>E33393</t>
  </si>
  <si>
    <t>E33411</t>
  </si>
  <si>
    <t>E33428</t>
  </si>
  <si>
    <t>E33470</t>
  </si>
  <si>
    <t>E33527</t>
  </si>
  <si>
    <t>E33557</t>
  </si>
  <si>
    <t>E33598</t>
  </si>
  <si>
    <t>E33610</t>
  </si>
  <si>
    <t>E33633</t>
  </si>
  <si>
    <t>E33648</t>
  </si>
  <si>
    <t>E33650</t>
  </si>
  <si>
    <t>E33653</t>
  </si>
  <si>
    <t>E33654</t>
  </si>
  <si>
    <t>E33693</t>
  </si>
  <si>
    <t>E33696</t>
  </si>
  <si>
    <t>E33747</t>
  </si>
  <si>
    <t>E33813</t>
  </si>
  <si>
    <t>E33817</t>
  </si>
  <si>
    <t>E33868</t>
  </si>
  <si>
    <t>E33887</t>
  </si>
  <si>
    <t>E33921</t>
  </si>
  <si>
    <t>E33935</t>
  </si>
  <si>
    <t>E33977</t>
  </si>
  <si>
    <t>E34000</t>
  </si>
  <si>
    <t>SPF Pocket Filler</t>
  </si>
  <si>
    <t>E34013</t>
  </si>
  <si>
    <t>E34014</t>
  </si>
  <si>
    <t>E34084</t>
  </si>
  <si>
    <t>E34085</t>
  </si>
  <si>
    <t>Old 419 Spandrel Inlay</t>
  </si>
  <si>
    <t>E34089</t>
  </si>
  <si>
    <t>419 150 Dg Cover Transom</t>
  </si>
  <si>
    <t>E34099</t>
  </si>
  <si>
    <t>E34108</t>
  </si>
  <si>
    <t>E34143</t>
  </si>
  <si>
    <t>E34152</t>
  </si>
  <si>
    <t>E34153</t>
  </si>
  <si>
    <t>E34156</t>
  </si>
  <si>
    <t>E34200</t>
  </si>
  <si>
    <t>E34202</t>
  </si>
  <si>
    <t>609 Lightweight Mullion</t>
  </si>
  <si>
    <t>E34203</t>
  </si>
  <si>
    <t>609 Lightweight Sill</t>
  </si>
  <si>
    <t>E34223</t>
  </si>
  <si>
    <t>209 Door Stop 38mm</t>
  </si>
  <si>
    <t>E34233</t>
  </si>
  <si>
    <t>E34254</t>
  </si>
  <si>
    <t>E34268</t>
  </si>
  <si>
    <t>S40 D/G Frame</t>
  </si>
  <si>
    <t>E34269</t>
  </si>
  <si>
    <t>S40 D/G Glazing Adaptor</t>
  </si>
  <si>
    <t>E34271</t>
  </si>
  <si>
    <t>S40 D/G Sill/Transom</t>
  </si>
  <si>
    <t>E34272</t>
  </si>
  <si>
    <t>S40 D/G Glazing Bead</t>
  </si>
  <si>
    <t>E34291</t>
  </si>
  <si>
    <t>Flushline 150mm Hollow Transom</t>
  </si>
  <si>
    <t>E34292</t>
  </si>
  <si>
    <t>SFS Transom 100mm Face Bead</t>
  </si>
  <si>
    <t>E34293</t>
  </si>
  <si>
    <t>Old D/G  Flushline Transom</t>
  </si>
  <si>
    <t>E34294</t>
  </si>
  <si>
    <t>419 100 S/M Splice</t>
  </si>
  <si>
    <t>E34295</t>
  </si>
  <si>
    <t>E34296</t>
  </si>
  <si>
    <t>SSD Heavy Duty Top Track</t>
  </si>
  <si>
    <t>E34297</t>
  </si>
  <si>
    <t>SSD Heavy Duty Pelmet</t>
  </si>
  <si>
    <t>E34300</t>
  </si>
  <si>
    <t>E34359</t>
  </si>
  <si>
    <t>E34373</t>
  </si>
  <si>
    <t>E34392</t>
  </si>
  <si>
    <t>E34432</t>
  </si>
  <si>
    <t>E34435</t>
  </si>
  <si>
    <t>E34604</t>
  </si>
  <si>
    <t>E34688</t>
  </si>
  <si>
    <t>E34755</t>
  </si>
  <si>
    <t>E34825</t>
  </si>
  <si>
    <t>249 124mm Midrail</t>
  </si>
  <si>
    <t>E34826</t>
  </si>
  <si>
    <t>E34827</t>
  </si>
  <si>
    <t>E34828</t>
  </si>
  <si>
    <t>E34829</t>
  </si>
  <si>
    <t>249 Pivot Stile</t>
  </si>
  <si>
    <t>E34830</t>
  </si>
  <si>
    <t>E34831</t>
  </si>
  <si>
    <t>249 Slide Stile</t>
  </si>
  <si>
    <t>E34832</t>
  </si>
  <si>
    <t>E34877</t>
  </si>
  <si>
    <t>E34878</t>
  </si>
  <si>
    <t>E34879</t>
  </si>
  <si>
    <t>E34880</t>
  </si>
  <si>
    <t>E34881</t>
  </si>
  <si>
    <t>E34882</t>
  </si>
  <si>
    <t>E35038</t>
  </si>
  <si>
    <t>E35121</t>
  </si>
  <si>
    <t>E35125</t>
  </si>
  <si>
    <t>E35130</t>
  </si>
  <si>
    <t>E35131</t>
  </si>
  <si>
    <t>E35132</t>
  </si>
  <si>
    <t>E35166</t>
  </si>
  <si>
    <t>E35196</t>
  </si>
  <si>
    <t>E35236</t>
  </si>
  <si>
    <t>Old 100 -25 Sill / Transom</t>
  </si>
  <si>
    <t>E35237</t>
  </si>
  <si>
    <t>419 100-25  Split Mullion [M]</t>
  </si>
  <si>
    <t>E35238</t>
  </si>
  <si>
    <t>419 100-25 Head/Jamb</t>
  </si>
  <si>
    <t>E35295</t>
  </si>
  <si>
    <t>E35299</t>
  </si>
  <si>
    <t>E35309</t>
  </si>
  <si>
    <t>E35310</t>
  </si>
  <si>
    <t>E35312</t>
  </si>
  <si>
    <t>E35313</t>
  </si>
  <si>
    <t>E35314</t>
  </si>
  <si>
    <t>E35315</t>
  </si>
  <si>
    <t>E35316</t>
  </si>
  <si>
    <t>E35318</t>
  </si>
  <si>
    <t>E35320</t>
  </si>
  <si>
    <t>E35322</t>
  </si>
  <si>
    <t>E35326</t>
  </si>
  <si>
    <t>E35332</t>
  </si>
  <si>
    <t>E35333</t>
  </si>
  <si>
    <t>E35369</t>
  </si>
  <si>
    <t>E35377</t>
  </si>
  <si>
    <t>E35378</t>
  </si>
  <si>
    <t>E35508</t>
  </si>
  <si>
    <t>E35566</t>
  </si>
  <si>
    <t>E35584</t>
  </si>
  <si>
    <t>E35586</t>
  </si>
  <si>
    <t>E35588</t>
  </si>
  <si>
    <t>E35590</t>
  </si>
  <si>
    <t>309 Subsill</t>
  </si>
  <si>
    <t>E35617</t>
  </si>
  <si>
    <t>E35689</t>
  </si>
  <si>
    <t>E35720</t>
  </si>
  <si>
    <t>249 Midrail 45mm</t>
  </si>
  <si>
    <t>E35737</t>
  </si>
  <si>
    <t>E35749</t>
  </si>
  <si>
    <t>E35769</t>
  </si>
  <si>
    <t>E35773</t>
  </si>
  <si>
    <t>409 Reveal Bracket</t>
  </si>
  <si>
    <t>E35806</t>
  </si>
  <si>
    <t>E35866</t>
  </si>
  <si>
    <t>E35868</t>
  </si>
  <si>
    <t>E35869</t>
  </si>
  <si>
    <t>E35871</t>
  </si>
  <si>
    <t>E35873</t>
  </si>
  <si>
    <t>E35874</t>
  </si>
  <si>
    <t>E35877</t>
  </si>
  <si>
    <t>E35878</t>
  </si>
  <si>
    <t>E35887</t>
  </si>
  <si>
    <t>E35888</t>
  </si>
  <si>
    <t>E35891</t>
  </si>
  <si>
    <t>E35897</t>
  </si>
  <si>
    <t>E35912</t>
  </si>
  <si>
    <t>249 Cover Stile</t>
  </si>
  <si>
    <t>E35927</t>
  </si>
  <si>
    <t>E35934</t>
  </si>
  <si>
    <t>E35967</t>
  </si>
  <si>
    <t>E35968</t>
  </si>
  <si>
    <t>E36034</t>
  </si>
  <si>
    <t>E36040</t>
  </si>
  <si>
    <t>E36050</t>
  </si>
  <si>
    <t>E36051</t>
  </si>
  <si>
    <t>E36052</t>
  </si>
  <si>
    <t>Cbp Part'N Glazing Frame</t>
  </si>
  <si>
    <t>E36053</t>
  </si>
  <si>
    <t>Cbp Part'N Glazing Bead</t>
  </si>
  <si>
    <t>E36054</t>
  </si>
  <si>
    <t>Cbp Part'N Cover</t>
  </si>
  <si>
    <t>E36055</t>
  </si>
  <si>
    <t>389-015 35mm Door Jamb</t>
  </si>
  <si>
    <t>E36056</t>
  </si>
  <si>
    <t>Cbp Part'N Door Jamb</t>
  </si>
  <si>
    <t>E36057</t>
  </si>
  <si>
    <t>E36064</t>
  </si>
  <si>
    <t>E36065</t>
  </si>
  <si>
    <t>E36066</t>
  </si>
  <si>
    <t>389-025 Flat Filler</t>
  </si>
  <si>
    <t>E36086</t>
  </si>
  <si>
    <t>E36089</t>
  </si>
  <si>
    <t>E36090</t>
  </si>
  <si>
    <t>E36091</t>
  </si>
  <si>
    <t>E36117</t>
  </si>
  <si>
    <t>E36118</t>
  </si>
  <si>
    <t>E36119</t>
  </si>
  <si>
    <t>E36120</t>
  </si>
  <si>
    <t>E36121</t>
  </si>
  <si>
    <t>E36122</t>
  </si>
  <si>
    <t>E36124</t>
  </si>
  <si>
    <t>E36126</t>
  </si>
  <si>
    <t>E36147</t>
  </si>
  <si>
    <t>E36148</t>
  </si>
  <si>
    <t>E36149</t>
  </si>
  <si>
    <t>E36150</t>
  </si>
  <si>
    <t>E36152</t>
  </si>
  <si>
    <t>E36158</t>
  </si>
  <si>
    <t>E36181</t>
  </si>
  <si>
    <t>E36187</t>
  </si>
  <si>
    <t>E36215</t>
  </si>
  <si>
    <t>E36217</t>
  </si>
  <si>
    <t>E36234</t>
  </si>
  <si>
    <t>E36280</t>
  </si>
  <si>
    <t>E36292</t>
  </si>
  <si>
    <t>E36293</t>
  </si>
  <si>
    <t>E36296</t>
  </si>
  <si>
    <t>E36317</t>
  </si>
  <si>
    <t>E36318</t>
  </si>
  <si>
    <t>E36329</t>
  </si>
  <si>
    <t>E36355</t>
  </si>
  <si>
    <t>129 Cover Stile</t>
  </si>
  <si>
    <t>E36356</t>
  </si>
  <si>
    <t>E36358</t>
  </si>
  <si>
    <t>E36359</t>
  </si>
  <si>
    <t>E36361</t>
  </si>
  <si>
    <t>E36362</t>
  </si>
  <si>
    <t>E36364</t>
  </si>
  <si>
    <t>E36365</t>
  </si>
  <si>
    <t>E36369</t>
  </si>
  <si>
    <t>E36396</t>
  </si>
  <si>
    <t>E36409</t>
  </si>
  <si>
    <t>E36415</t>
  </si>
  <si>
    <t>419 100-25 Split Mullion [F]</t>
  </si>
  <si>
    <t>E36422</t>
  </si>
  <si>
    <t>E36491</t>
  </si>
  <si>
    <t>E36492</t>
  </si>
  <si>
    <t>E36493</t>
  </si>
  <si>
    <t>E36494</t>
  </si>
  <si>
    <t>E36525</t>
  </si>
  <si>
    <t>E36549</t>
  </si>
  <si>
    <t>E36563</t>
  </si>
  <si>
    <t>E36573</t>
  </si>
  <si>
    <t>E36604</t>
  </si>
  <si>
    <t>E36605</t>
  </si>
  <si>
    <t>E36613</t>
  </si>
  <si>
    <t>E36614</t>
  </si>
  <si>
    <t>E36615</t>
  </si>
  <si>
    <t>E36649</t>
  </si>
  <si>
    <t>E36652</t>
  </si>
  <si>
    <t>E36657</t>
  </si>
  <si>
    <t>E36662</t>
  </si>
  <si>
    <t>E36676</t>
  </si>
  <si>
    <t>E36677</t>
  </si>
  <si>
    <t>E36680</t>
  </si>
  <si>
    <t>E36698</t>
  </si>
  <si>
    <t>E36699</t>
  </si>
  <si>
    <t>E36700</t>
  </si>
  <si>
    <t>E36701</t>
  </si>
  <si>
    <t>E36704</t>
  </si>
  <si>
    <t>E36711</t>
  </si>
  <si>
    <t>E36712</t>
  </si>
  <si>
    <t>E36721</t>
  </si>
  <si>
    <t>E36732</t>
  </si>
  <si>
    <t>E36733</t>
  </si>
  <si>
    <t>E36742</t>
  </si>
  <si>
    <t>E36743</t>
  </si>
  <si>
    <t>E36744</t>
  </si>
  <si>
    <t>E36746</t>
  </si>
  <si>
    <t>E36747</t>
  </si>
  <si>
    <t>E36751</t>
  </si>
  <si>
    <t>E36753</t>
  </si>
  <si>
    <t>E36754</t>
  </si>
  <si>
    <t>E36757</t>
  </si>
  <si>
    <t>E36760</t>
  </si>
  <si>
    <t>E36764</t>
  </si>
  <si>
    <t>E36767</t>
  </si>
  <si>
    <t>E36768</t>
  </si>
  <si>
    <t>E36771</t>
  </si>
  <si>
    <t>E36772</t>
  </si>
  <si>
    <t>E36776</t>
  </si>
  <si>
    <t>E36785</t>
  </si>
  <si>
    <t>E36793</t>
  </si>
  <si>
    <t>E36794</t>
  </si>
  <si>
    <t>E36802</t>
  </si>
  <si>
    <t>E36810</t>
  </si>
  <si>
    <t>E36815</t>
  </si>
  <si>
    <t>E36820</t>
  </si>
  <si>
    <t>249 Wide Stile 113mm</t>
  </si>
  <si>
    <t>E36821</t>
  </si>
  <si>
    <t>E36838</t>
  </si>
  <si>
    <t>E36900</t>
  </si>
  <si>
    <t>E36904</t>
  </si>
  <si>
    <t>E36905</t>
  </si>
  <si>
    <t>E36906</t>
  </si>
  <si>
    <t>E36911</t>
  </si>
  <si>
    <t>E36912</t>
  </si>
  <si>
    <t>E36913</t>
  </si>
  <si>
    <t>E36914</t>
  </si>
  <si>
    <t>E36916</t>
  </si>
  <si>
    <t>E36952</t>
  </si>
  <si>
    <t>E36953</t>
  </si>
  <si>
    <t>E36954</t>
  </si>
  <si>
    <t>E36955</t>
  </si>
  <si>
    <t>E36957</t>
  </si>
  <si>
    <t>E36959</t>
  </si>
  <si>
    <t>E36960</t>
  </si>
  <si>
    <t>E36961</t>
  </si>
  <si>
    <t>E36968</t>
  </si>
  <si>
    <t>E36980</t>
  </si>
  <si>
    <t>E36990</t>
  </si>
  <si>
    <t>E36991</t>
  </si>
  <si>
    <t>E36997</t>
  </si>
  <si>
    <t>E37002</t>
  </si>
  <si>
    <t>E37003</t>
  </si>
  <si>
    <t>E37008</t>
  </si>
  <si>
    <t>E37013</t>
  </si>
  <si>
    <t>E37027</t>
  </si>
  <si>
    <t>E37028</t>
  </si>
  <si>
    <t>E37029</t>
  </si>
  <si>
    <t>E37030</t>
  </si>
  <si>
    <t>E37031</t>
  </si>
  <si>
    <t>E37032</t>
  </si>
  <si>
    <t>E37033</t>
  </si>
  <si>
    <t>E37034</t>
  </si>
  <si>
    <t>E37035</t>
  </si>
  <si>
    <t>E37036</t>
  </si>
  <si>
    <t>E37037</t>
  </si>
  <si>
    <t>E37038</t>
  </si>
  <si>
    <t>E37039</t>
  </si>
  <si>
    <t>E37046</t>
  </si>
  <si>
    <t>E37047</t>
  </si>
  <si>
    <t>E37048</t>
  </si>
  <si>
    <t>E37049</t>
  </si>
  <si>
    <t>E37050</t>
  </si>
  <si>
    <t>E37051</t>
  </si>
  <si>
    <t>E37059</t>
  </si>
  <si>
    <t>E37060</t>
  </si>
  <si>
    <t>E37061</t>
  </si>
  <si>
    <t>E37062</t>
  </si>
  <si>
    <t>E37063</t>
  </si>
  <si>
    <t>E37064</t>
  </si>
  <si>
    <t>E37065</t>
  </si>
  <si>
    <t>E37084</t>
  </si>
  <si>
    <t>E37085</t>
  </si>
  <si>
    <t>E37088</t>
  </si>
  <si>
    <t>E37091</t>
  </si>
  <si>
    <t>E37097</t>
  </si>
  <si>
    <t>E37113</t>
  </si>
  <si>
    <t>E37116</t>
  </si>
  <si>
    <t>E37117</t>
  </si>
  <si>
    <t>E37120</t>
  </si>
  <si>
    <t>E37134</t>
  </si>
  <si>
    <t>E37135</t>
  </si>
  <si>
    <t>E37138</t>
  </si>
  <si>
    <t>E37140</t>
  </si>
  <si>
    <t>E37144</t>
  </si>
  <si>
    <t>C50 Sash Adaptor</t>
  </si>
  <si>
    <t>E37146</t>
  </si>
  <si>
    <t>E37149</t>
  </si>
  <si>
    <t>E37162</t>
  </si>
  <si>
    <t>E37169</t>
  </si>
  <si>
    <t>E37177</t>
  </si>
  <si>
    <t>E37181</t>
  </si>
  <si>
    <t>E37182</t>
  </si>
  <si>
    <t>E37183</t>
  </si>
  <si>
    <t>E37184</t>
  </si>
  <si>
    <t>E37192</t>
  </si>
  <si>
    <t>E37196</t>
  </si>
  <si>
    <t>E37204</t>
  </si>
  <si>
    <t>E37205</t>
  </si>
  <si>
    <t>E37206</t>
  </si>
  <si>
    <t>E37207</t>
  </si>
  <si>
    <t>E37209</t>
  </si>
  <si>
    <t>E37210</t>
  </si>
  <si>
    <t>E37211</t>
  </si>
  <si>
    <t>E37213</t>
  </si>
  <si>
    <t>E37241</t>
  </si>
  <si>
    <t>E37243</t>
  </si>
  <si>
    <t>E37253</t>
  </si>
  <si>
    <t>E37254</t>
  </si>
  <si>
    <t>E37255</t>
  </si>
  <si>
    <t>E37256</t>
  </si>
  <si>
    <t>E37274</t>
  </si>
  <si>
    <t>E37275</t>
  </si>
  <si>
    <t>E37276</t>
  </si>
  <si>
    <t>E37277</t>
  </si>
  <si>
    <t>E37281</t>
  </si>
  <si>
    <t>E37285</t>
  </si>
  <si>
    <t>E37286</t>
  </si>
  <si>
    <t>E37287</t>
  </si>
  <si>
    <t>E37288</t>
  </si>
  <si>
    <t>E37289</t>
  </si>
  <si>
    <t>E37290</t>
  </si>
  <si>
    <t>E37292</t>
  </si>
  <si>
    <t>E37293</t>
  </si>
  <si>
    <t>E37294</t>
  </si>
  <si>
    <t>E37296</t>
  </si>
  <si>
    <t>E37297</t>
  </si>
  <si>
    <t>E37298</t>
  </si>
  <si>
    <t>E37305</t>
  </si>
  <si>
    <t>E37310</t>
  </si>
  <si>
    <t>E37314</t>
  </si>
  <si>
    <t>E37315</t>
  </si>
  <si>
    <t>E37318</t>
  </si>
  <si>
    <t>E37320</t>
  </si>
  <si>
    <t>E37322</t>
  </si>
  <si>
    <t>E37335</t>
  </si>
  <si>
    <t>E37344</t>
  </si>
  <si>
    <t>E37346</t>
  </si>
  <si>
    <t>E37347</t>
  </si>
  <si>
    <t>E37348</t>
  </si>
  <si>
    <t>E37350</t>
  </si>
  <si>
    <t>E37351</t>
  </si>
  <si>
    <t>E37356</t>
  </si>
  <si>
    <t>E37357</t>
  </si>
  <si>
    <t>E37358</t>
  </si>
  <si>
    <t>E37360</t>
  </si>
  <si>
    <t>E37390</t>
  </si>
  <si>
    <t>E37391</t>
  </si>
  <si>
    <t>E37400</t>
  </si>
  <si>
    <t>409 Medium Frame</t>
  </si>
  <si>
    <t>E37406</t>
  </si>
  <si>
    <t>E37429</t>
  </si>
  <si>
    <t>E37430</t>
  </si>
  <si>
    <t>E37436</t>
  </si>
  <si>
    <t>E37442</t>
  </si>
  <si>
    <t>E37443</t>
  </si>
  <si>
    <t>E37448</t>
  </si>
  <si>
    <t>E37449</t>
  </si>
  <si>
    <t>E37452</t>
  </si>
  <si>
    <t>E37453</t>
  </si>
  <si>
    <t>E37454</t>
  </si>
  <si>
    <t>E37455</t>
  </si>
  <si>
    <t>E37456</t>
  </si>
  <si>
    <t>E37459</t>
  </si>
  <si>
    <t>E37460</t>
  </si>
  <si>
    <t>E37468</t>
  </si>
  <si>
    <t>E37475</t>
  </si>
  <si>
    <t>E37476</t>
  </si>
  <si>
    <t>E37477</t>
  </si>
  <si>
    <t>E37478</t>
  </si>
  <si>
    <t>E37479</t>
  </si>
  <si>
    <t>E37480</t>
  </si>
  <si>
    <t>E37481</t>
  </si>
  <si>
    <t>E37482</t>
  </si>
  <si>
    <t>E37483</t>
  </si>
  <si>
    <t>E37484</t>
  </si>
  <si>
    <t>E37485</t>
  </si>
  <si>
    <t>E37486</t>
  </si>
  <si>
    <t>E37487</t>
  </si>
  <si>
    <t>E37488</t>
  </si>
  <si>
    <t>E37494</t>
  </si>
  <si>
    <t>E37495</t>
  </si>
  <si>
    <t>E37496</t>
  </si>
  <si>
    <t>E37497</t>
  </si>
  <si>
    <t>E37498</t>
  </si>
  <si>
    <t>E37499</t>
  </si>
  <si>
    <t>E37500</t>
  </si>
  <si>
    <t>E37502</t>
  </si>
  <si>
    <t>E37503</t>
  </si>
  <si>
    <t>E37504</t>
  </si>
  <si>
    <t>E37505</t>
  </si>
  <si>
    <t>E37506</t>
  </si>
  <si>
    <t>E37507</t>
  </si>
  <si>
    <t>E37509</t>
  </si>
  <si>
    <t>E37510</t>
  </si>
  <si>
    <t>E37514</t>
  </si>
  <si>
    <t>E37517</t>
  </si>
  <si>
    <t>E37519</t>
  </si>
  <si>
    <t>150mm Sub Head</t>
  </si>
  <si>
    <t>E37522</t>
  </si>
  <si>
    <t>E37523</t>
  </si>
  <si>
    <t>E37527</t>
  </si>
  <si>
    <t>E37531</t>
  </si>
  <si>
    <t>E37532</t>
  </si>
  <si>
    <t>E37533</t>
  </si>
  <si>
    <t>E37534</t>
  </si>
  <si>
    <t>E37540</t>
  </si>
  <si>
    <t>E37541</t>
  </si>
  <si>
    <t>E37545</t>
  </si>
  <si>
    <t>E37546</t>
  </si>
  <si>
    <t>E37547</t>
  </si>
  <si>
    <t>E37579</t>
  </si>
  <si>
    <t>SPF Ceiling Start Track</t>
  </si>
  <si>
    <t>E37617</t>
  </si>
  <si>
    <t>E37635</t>
  </si>
  <si>
    <t>E37660</t>
  </si>
  <si>
    <t>E37663</t>
  </si>
  <si>
    <t>E37664</t>
  </si>
  <si>
    <t>E37667</t>
  </si>
  <si>
    <t>E37671</t>
  </si>
  <si>
    <t>E37672</t>
  </si>
  <si>
    <t>E37673</t>
  </si>
  <si>
    <t>E37674</t>
  </si>
  <si>
    <t>E37677</t>
  </si>
  <si>
    <t>E37678</t>
  </si>
  <si>
    <t>E37679</t>
  </si>
  <si>
    <t>E37682</t>
  </si>
  <si>
    <t>E37683</t>
  </si>
  <si>
    <t>E37684</t>
  </si>
  <si>
    <t>E37685</t>
  </si>
  <si>
    <t>E37686</t>
  </si>
  <si>
    <t>E37688</t>
  </si>
  <si>
    <t>E37689</t>
  </si>
  <si>
    <t>E37692</t>
  </si>
  <si>
    <t>E37721</t>
  </si>
  <si>
    <t>E37743</t>
  </si>
  <si>
    <t>E37744</t>
  </si>
  <si>
    <t>E37745</t>
  </si>
  <si>
    <t>E37746</t>
  </si>
  <si>
    <t>E37747</t>
  </si>
  <si>
    <t>E37748</t>
  </si>
  <si>
    <t>E37749</t>
  </si>
  <si>
    <t>E37750</t>
  </si>
  <si>
    <t>E37751</t>
  </si>
  <si>
    <t>E37753</t>
  </si>
  <si>
    <t>E37754</t>
  </si>
  <si>
    <t>E37759</t>
  </si>
  <si>
    <t>E37760</t>
  </si>
  <si>
    <t>E37767</t>
  </si>
  <si>
    <t>E37768</t>
  </si>
  <si>
    <t>E37769</t>
  </si>
  <si>
    <t>E37770</t>
  </si>
  <si>
    <t>E37771</t>
  </si>
  <si>
    <t>E37772</t>
  </si>
  <si>
    <t>E37773</t>
  </si>
  <si>
    <t>E37774</t>
  </si>
  <si>
    <t>E37775</t>
  </si>
  <si>
    <t>E37776</t>
  </si>
  <si>
    <t>E37778</t>
  </si>
  <si>
    <t>E37779</t>
  </si>
  <si>
    <t>E37780</t>
  </si>
  <si>
    <t>E37782</t>
  </si>
  <si>
    <t>E37783</t>
  </si>
  <si>
    <t>E37787</t>
  </si>
  <si>
    <t>E37788</t>
  </si>
  <si>
    <t>E37789</t>
  </si>
  <si>
    <t>E37793</t>
  </si>
  <si>
    <t>E37795</t>
  </si>
  <si>
    <t>E37796</t>
  </si>
  <si>
    <t>E37797</t>
  </si>
  <si>
    <t>E37799</t>
  </si>
  <si>
    <t>E37800</t>
  </si>
  <si>
    <t>E37808</t>
  </si>
  <si>
    <t>E37811</t>
  </si>
  <si>
    <t>E37814</t>
  </si>
  <si>
    <t>E37816</t>
  </si>
  <si>
    <t>E37818</t>
  </si>
  <si>
    <t>E37824</t>
  </si>
  <si>
    <t>E37826</t>
  </si>
  <si>
    <t>E37895</t>
  </si>
  <si>
    <t>E37902</t>
  </si>
  <si>
    <t>E37903</t>
  </si>
  <si>
    <t>E37939</t>
  </si>
  <si>
    <t>E37941</t>
  </si>
  <si>
    <t>E37977</t>
  </si>
  <si>
    <t>E38012</t>
  </si>
  <si>
    <t>E38013</t>
  </si>
  <si>
    <t>E38014</t>
  </si>
  <si>
    <t>E38015</t>
  </si>
  <si>
    <t>E38016</t>
  </si>
  <si>
    <t>E38019</t>
  </si>
  <si>
    <t>E38029</t>
  </si>
  <si>
    <t>E38030</t>
  </si>
  <si>
    <t>E38031</t>
  </si>
  <si>
    <t>E38032</t>
  </si>
  <si>
    <t>E38033</t>
  </si>
  <si>
    <t>E38036</t>
  </si>
  <si>
    <t>E38073</t>
  </si>
  <si>
    <t>E38074</t>
  </si>
  <si>
    <t>E38075</t>
  </si>
  <si>
    <t>E38079</t>
  </si>
  <si>
    <t>E38085</t>
  </si>
  <si>
    <t>E38091</t>
  </si>
  <si>
    <t>E38092</t>
  </si>
  <si>
    <t>E38093</t>
  </si>
  <si>
    <t>E38165</t>
  </si>
  <si>
    <t>E38166</t>
  </si>
  <si>
    <t>E38167</t>
  </si>
  <si>
    <t>E50315</t>
  </si>
  <si>
    <t>E50420</t>
  </si>
  <si>
    <t>E50421</t>
  </si>
  <si>
    <t>E50422</t>
  </si>
  <si>
    <t>E50430</t>
  </si>
  <si>
    <t>E50472</t>
  </si>
  <si>
    <t>E50473</t>
  </si>
  <si>
    <t>E50474</t>
  </si>
  <si>
    <t>E50476</t>
  </si>
  <si>
    <t>E50477</t>
  </si>
  <si>
    <t>E50480</t>
  </si>
  <si>
    <t>E50490</t>
  </si>
  <si>
    <t>E50520</t>
  </si>
  <si>
    <t>E50534</t>
  </si>
  <si>
    <t>E50535</t>
  </si>
  <si>
    <t>E50537</t>
  </si>
  <si>
    <t>E50557</t>
  </si>
  <si>
    <t>E50562</t>
  </si>
  <si>
    <t>E50572</t>
  </si>
  <si>
    <t>E50573</t>
  </si>
  <si>
    <t>E50574</t>
  </si>
  <si>
    <t>E50576</t>
  </si>
  <si>
    <t>E50580</t>
  </si>
  <si>
    <t>E50603</t>
  </si>
  <si>
    <t>E50621</t>
  </si>
  <si>
    <t>E50630</t>
  </si>
  <si>
    <t>E50644</t>
  </si>
  <si>
    <t>E50645</t>
  </si>
  <si>
    <t>E50670</t>
  </si>
  <si>
    <t>E50671</t>
  </si>
  <si>
    <t>E50672</t>
  </si>
  <si>
    <t>E50673</t>
  </si>
  <si>
    <t>E50674</t>
  </si>
  <si>
    <t>E50675</t>
  </si>
  <si>
    <t>E50676</t>
  </si>
  <si>
    <t>E50693</t>
  </si>
  <si>
    <t>E50700</t>
  </si>
  <si>
    <t>E50714</t>
  </si>
  <si>
    <t>E50715</t>
  </si>
  <si>
    <t>E50716</t>
  </si>
  <si>
    <t>E50718</t>
  </si>
  <si>
    <t>E50719</t>
  </si>
  <si>
    <t>E50730</t>
  </si>
  <si>
    <t>E50731</t>
  </si>
  <si>
    <t>E50732</t>
  </si>
  <si>
    <t>E50740</t>
  </si>
  <si>
    <t>E50741</t>
  </si>
  <si>
    <t>E50742</t>
  </si>
  <si>
    <t>E50766</t>
  </si>
  <si>
    <t>E50783</t>
  </si>
  <si>
    <t>E50785</t>
  </si>
  <si>
    <t>E50792</t>
  </si>
  <si>
    <t>E50793</t>
  </si>
  <si>
    <t>E50794</t>
  </si>
  <si>
    <t>E50795</t>
  </si>
  <si>
    <t>E50796</t>
  </si>
  <si>
    <t>E50826</t>
  </si>
  <si>
    <t>E50827</t>
  </si>
  <si>
    <t>E50828</t>
  </si>
  <si>
    <t>E50829</t>
  </si>
  <si>
    <t>E50830</t>
  </si>
  <si>
    <t>E50831</t>
  </si>
  <si>
    <t>E50838</t>
  </si>
  <si>
    <t>E50840</t>
  </si>
  <si>
    <t>E50851</t>
  </si>
  <si>
    <t>E50852</t>
  </si>
  <si>
    <t>E50854</t>
  </si>
  <si>
    <t>E50855</t>
  </si>
  <si>
    <t>E50862</t>
  </si>
  <si>
    <t>E50863</t>
  </si>
  <si>
    <t>E50864</t>
  </si>
  <si>
    <t>E50866</t>
  </si>
  <si>
    <t>E50875</t>
  </si>
  <si>
    <t>E50975</t>
  </si>
  <si>
    <t>E50977</t>
  </si>
  <si>
    <t>E50978</t>
  </si>
  <si>
    <t>E50982</t>
  </si>
  <si>
    <t>E50988</t>
  </si>
  <si>
    <t>E50989</t>
  </si>
  <si>
    <t>E51011</t>
  </si>
  <si>
    <t>E51149</t>
  </si>
  <si>
    <t>E51224</t>
  </si>
  <si>
    <t>E51235</t>
  </si>
  <si>
    <t>E51242</t>
  </si>
  <si>
    <t>E51243</t>
  </si>
  <si>
    <t>E51265</t>
  </si>
  <si>
    <t>E51267</t>
  </si>
  <si>
    <t>E51269</t>
  </si>
  <si>
    <t>E51289</t>
  </si>
  <si>
    <t>E51300</t>
  </si>
  <si>
    <t>E51305</t>
  </si>
  <si>
    <t>E51315</t>
  </si>
  <si>
    <t>E51325</t>
  </si>
  <si>
    <t>E51326</t>
  </si>
  <si>
    <t>E51336</t>
  </si>
  <si>
    <t>E51337</t>
  </si>
  <si>
    <t>E51340</t>
  </si>
  <si>
    <t>E51417</t>
  </si>
  <si>
    <t>E51955</t>
  </si>
  <si>
    <t>E51988</t>
  </si>
  <si>
    <t>E52253</t>
  </si>
  <si>
    <t>E52371</t>
  </si>
  <si>
    <t>E52372</t>
  </si>
  <si>
    <t>E52373</t>
  </si>
  <si>
    <t>E52374</t>
  </si>
  <si>
    <t>E52375</t>
  </si>
  <si>
    <t>E52376</t>
  </si>
  <si>
    <t>E52436</t>
  </si>
  <si>
    <t>E52502</t>
  </si>
  <si>
    <t>E52503</t>
  </si>
  <si>
    <t>E52504</t>
  </si>
  <si>
    <t>105mm Louvre Sill</t>
  </si>
  <si>
    <t>E52533</t>
  </si>
  <si>
    <t>E52539</t>
  </si>
  <si>
    <t>E52545</t>
  </si>
  <si>
    <t>E52570</t>
  </si>
  <si>
    <t>419 Glazing Channel</t>
  </si>
  <si>
    <t>E52610</t>
  </si>
  <si>
    <t>Sub Head</t>
  </si>
  <si>
    <t>E52611</t>
  </si>
  <si>
    <t>E52612</t>
  </si>
  <si>
    <t>25mm Glazing Base</t>
  </si>
  <si>
    <t>E52613</t>
  </si>
  <si>
    <t>25mm Glazing Bead</t>
  </si>
  <si>
    <t>E52614</t>
  </si>
  <si>
    <t>25mm Glazing Channel</t>
  </si>
  <si>
    <t>E52615</t>
  </si>
  <si>
    <t>E52618</t>
  </si>
  <si>
    <t>E52619</t>
  </si>
  <si>
    <t>Sub Sill to suit St Lucia</t>
  </si>
  <si>
    <t>E52682</t>
  </si>
  <si>
    <t>E52683</t>
  </si>
  <si>
    <t>E52684</t>
  </si>
  <si>
    <t>E52738</t>
  </si>
  <si>
    <t>E52739</t>
  </si>
  <si>
    <t>E52741</t>
  </si>
  <si>
    <t>E52749</t>
  </si>
  <si>
    <t>E52750</t>
  </si>
  <si>
    <t>E52754</t>
  </si>
  <si>
    <t>E52763</t>
  </si>
  <si>
    <t>E52771</t>
  </si>
  <si>
    <t>E52772</t>
  </si>
  <si>
    <t>E52773</t>
  </si>
  <si>
    <t>E52774</t>
  </si>
  <si>
    <t>E52784</t>
  </si>
  <si>
    <t>E52804</t>
  </si>
  <si>
    <t>E52814</t>
  </si>
  <si>
    <t>E52816</t>
  </si>
  <si>
    <t>E52824</t>
  </si>
  <si>
    <t>E52840</t>
  </si>
  <si>
    <t>E52842</t>
  </si>
  <si>
    <t>E52843</t>
  </si>
  <si>
    <t>E52846</t>
  </si>
  <si>
    <t>E52855</t>
  </si>
  <si>
    <t>E52856</t>
  </si>
  <si>
    <t>E52857</t>
  </si>
  <si>
    <t>E52858</t>
  </si>
  <si>
    <t>E52859</t>
  </si>
  <si>
    <t>E52860</t>
  </si>
  <si>
    <t>E52861</t>
  </si>
  <si>
    <t>E52862</t>
  </si>
  <si>
    <t>E52863</t>
  </si>
  <si>
    <t>E52864</t>
  </si>
  <si>
    <t>E52869</t>
  </si>
  <si>
    <t>E52870</t>
  </si>
  <si>
    <t>E52878</t>
  </si>
  <si>
    <t>E52879</t>
  </si>
  <si>
    <t>E52880</t>
  </si>
  <si>
    <t>E52881</t>
  </si>
  <si>
    <t>E52882</t>
  </si>
  <si>
    <t>E52883</t>
  </si>
  <si>
    <t>E52907</t>
  </si>
  <si>
    <t>E52916</t>
  </si>
  <si>
    <t>E52928</t>
  </si>
  <si>
    <t>E52930</t>
  </si>
  <si>
    <t>E52931</t>
  </si>
  <si>
    <t>E52982</t>
  </si>
  <si>
    <t>E52985</t>
  </si>
  <si>
    <t>E53085</t>
  </si>
  <si>
    <t>E53136</t>
  </si>
  <si>
    <t>E53234</t>
  </si>
  <si>
    <t>E53235</t>
  </si>
  <si>
    <t>E53238</t>
  </si>
  <si>
    <t>E53242</t>
  </si>
  <si>
    <t>E53243</t>
  </si>
  <si>
    <t>E53244</t>
  </si>
  <si>
    <t>E53257</t>
  </si>
  <si>
    <t>E53258</t>
  </si>
  <si>
    <t>E53260</t>
  </si>
  <si>
    <t>E53264</t>
  </si>
  <si>
    <t>E53314</t>
  </si>
  <si>
    <t>E53318</t>
  </si>
  <si>
    <t>E53331</t>
  </si>
  <si>
    <t>E53338</t>
  </si>
  <si>
    <t>E53351</t>
  </si>
  <si>
    <t>E53352</t>
  </si>
  <si>
    <t>E53353</t>
  </si>
  <si>
    <t>E53363</t>
  </si>
  <si>
    <t>E53383</t>
  </si>
  <si>
    <t>E53384</t>
  </si>
  <si>
    <t>E53385</t>
  </si>
  <si>
    <t>E53399</t>
  </si>
  <si>
    <t>E53432</t>
  </si>
  <si>
    <t>E53455</t>
  </si>
  <si>
    <t>E53456</t>
  </si>
  <si>
    <t>E53471</t>
  </si>
  <si>
    <t>E53472</t>
  </si>
  <si>
    <t>E53473</t>
  </si>
  <si>
    <t>E53474</t>
  </si>
  <si>
    <t>E53475</t>
  </si>
  <si>
    <t>E53476</t>
  </si>
  <si>
    <t>E53478</t>
  </si>
  <si>
    <t>E53479</t>
  </si>
  <si>
    <t>E53480</t>
  </si>
  <si>
    <t>E53481</t>
  </si>
  <si>
    <t>E53493</t>
  </si>
  <si>
    <t>E53522</t>
  </si>
  <si>
    <t>E53523</t>
  </si>
  <si>
    <t>E53538</t>
  </si>
  <si>
    <t>E60449</t>
  </si>
  <si>
    <t>E61441</t>
  </si>
  <si>
    <t>Exc Diamond Garage</t>
  </si>
  <si>
    <t>E61451</t>
  </si>
  <si>
    <t>E61466</t>
  </si>
  <si>
    <t>E61486</t>
  </si>
  <si>
    <t>E61487</t>
  </si>
  <si>
    <t>E70245</t>
  </si>
  <si>
    <t>E70643</t>
  </si>
  <si>
    <t>E70677</t>
  </si>
  <si>
    <t>E70680</t>
  </si>
  <si>
    <t>SPA Post</t>
  </si>
  <si>
    <t>E70718</t>
  </si>
  <si>
    <t>SPA Rail</t>
  </si>
  <si>
    <t>E70725</t>
  </si>
  <si>
    <t>E70792</t>
  </si>
  <si>
    <t>E70793</t>
  </si>
  <si>
    <t>E70794</t>
  </si>
  <si>
    <t>E70827</t>
  </si>
  <si>
    <t>E70830</t>
  </si>
  <si>
    <t>E71021</t>
  </si>
  <si>
    <t>E71040</t>
  </si>
  <si>
    <t>E71111</t>
  </si>
  <si>
    <t>E71119</t>
  </si>
  <si>
    <t>E71163</t>
  </si>
  <si>
    <t>E71348</t>
  </si>
  <si>
    <t>E71388</t>
  </si>
  <si>
    <t>E71518</t>
  </si>
  <si>
    <t>E71519</t>
  </si>
  <si>
    <t>E71537</t>
  </si>
  <si>
    <t>E71619</t>
  </si>
  <si>
    <t>E71677</t>
  </si>
  <si>
    <t>E71690</t>
  </si>
  <si>
    <t>E71697</t>
  </si>
  <si>
    <t>E71699</t>
  </si>
  <si>
    <t>E71700</t>
  </si>
  <si>
    <t>E71758</t>
  </si>
  <si>
    <t>E71783</t>
  </si>
  <si>
    <t>E71784</t>
  </si>
  <si>
    <t>E71878</t>
  </si>
  <si>
    <t>E71906</t>
  </si>
  <si>
    <t>E71935</t>
  </si>
  <si>
    <t>E71949</t>
  </si>
  <si>
    <t>E71951</t>
  </si>
  <si>
    <t>E71953</t>
  </si>
  <si>
    <t>E71982</t>
  </si>
  <si>
    <t>E72045</t>
  </si>
  <si>
    <t>E72062</t>
  </si>
  <si>
    <t>E72164</t>
  </si>
  <si>
    <t>E72227</t>
  </si>
  <si>
    <t>E72297</t>
  </si>
  <si>
    <t>E72308</t>
  </si>
  <si>
    <t>E72310</t>
  </si>
  <si>
    <t>E72311</t>
  </si>
  <si>
    <t>E72333</t>
  </si>
  <si>
    <t>E72335</t>
  </si>
  <si>
    <t>E72336</t>
  </si>
  <si>
    <t>E72344</t>
  </si>
  <si>
    <t>E72345</t>
  </si>
  <si>
    <t>E72368</t>
  </si>
  <si>
    <t>E72373</t>
  </si>
  <si>
    <t>E72401</t>
  </si>
  <si>
    <t>E72402</t>
  </si>
  <si>
    <t>E72403</t>
  </si>
  <si>
    <t>E72409</t>
  </si>
  <si>
    <t>E72410</t>
  </si>
  <si>
    <t>E72412</t>
  </si>
  <si>
    <t>E72413</t>
  </si>
  <si>
    <t>E72415</t>
  </si>
  <si>
    <t>E72416</t>
  </si>
  <si>
    <t>E72417</t>
  </si>
  <si>
    <t>E72418</t>
  </si>
  <si>
    <t>E72426</t>
  </si>
  <si>
    <t>E72428</t>
  </si>
  <si>
    <t>E72504</t>
  </si>
  <si>
    <t>E72505</t>
  </si>
  <si>
    <t>E72513</t>
  </si>
  <si>
    <t>E72519</t>
  </si>
  <si>
    <t>E72536</t>
  </si>
  <si>
    <t>E72538</t>
  </si>
  <si>
    <t>E72554</t>
  </si>
  <si>
    <t>E72555</t>
  </si>
  <si>
    <t>E72556</t>
  </si>
  <si>
    <t>E72557</t>
  </si>
  <si>
    <t>E72558</t>
  </si>
  <si>
    <t>E72568</t>
  </si>
  <si>
    <t>E72582</t>
  </si>
  <si>
    <t>E72585</t>
  </si>
  <si>
    <t>E72594</t>
  </si>
  <si>
    <t>E72596</t>
  </si>
  <si>
    <t>E72637</t>
  </si>
  <si>
    <t>E72686</t>
  </si>
  <si>
    <t>E72687</t>
  </si>
  <si>
    <t>E72709</t>
  </si>
  <si>
    <t>E72717</t>
  </si>
  <si>
    <t>E72720</t>
  </si>
  <si>
    <t>E72731</t>
  </si>
  <si>
    <t>E72733</t>
  </si>
  <si>
    <t>E72735</t>
  </si>
  <si>
    <t>E72736</t>
  </si>
  <si>
    <t>E72737</t>
  </si>
  <si>
    <t>E72757</t>
  </si>
  <si>
    <t>E72764</t>
  </si>
  <si>
    <t>E72782</t>
  </si>
  <si>
    <t>E72902</t>
  </si>
  <si>
    <t>E72903</t>
  </si>
  <si>
    <t>E72904</t>
  </si>
  <si>
    <t>E72942</t>
  </si>
  <si>
    <t>E72943</t>
  </si>
  <si>
    <t>E72944</t>
  </si>
  <si>
    <t>E72969</t>
  </si>
  <si>
    <t>E72970</t>
  </si>
  <si>
    <t>E72971</t>
  </si>
  <si>
    <t>E72973</t>
  </si>
  <si>
    <t>E72984</t>
  </si>
  <si>
    <t>E72985</t>
  </si>
  <si>
    <t>E72992</t>
  </si>
  <si>
    <t>E72993</t>
  </si>
  <si>
    <t>E72996</t>
  </si>
  <si>
    <t>E73005</t>
  </si>
  <si>
    <t>E73008</t>
  </si>
  <si>
    <t>E73020</t>
  </si>
  <si>
    <t>E73030</t>
  </si>
  <si>
    <t>E73031</t>
  </si>
  <si>
    <t>E73044</t>
  </si>
  <si>
    <t>E73117</t>
  </si>
  <si>
    <t>E73118</t>
  </si>
  <si>
    <t>E73119</t>
  </si>
  <si>
    <t>E73120</t>
  </si>
  <si>
    <t>E73121</t>
  </si>
  <si>
    <t>E73134</t>
  </si>
  <si>
    <t>E73228</t>
  </si>
  <si>
    <t>E73229</t>
  </si>
  <si>
    <t>E73274</t>
  </si>
  <si>
    <t>E73276</t>
  </si>
  <si>
    <t>E73279</t>
  </si>
  <si>
    <t>E73281</t>
  </si>
  <si>
    <t>E73383</t>
  </si>
  <si>
    <t>E73407</t>
  </si>
  <si>
    <t>E73408</t>
  </si>
  <si>
    <t>E73433</t>
  </si>
  <si>
    <t>E73449</t>
  </si>
  <si>
    <t>E73462</t>
  </si>
  <si>
    <t>Std 3 Way Tilt Rod</t>
  </si>
  <si>
    <t>E73467</t>
  </si>
  <si>
    <t>End Cap Partitioning</t>
  </si>
  <si>
    <t>E73468</t>
  </si>
  <si>
    <t>E73469</t>
  </si>
  <si>
    <t>E73470</t>
  </si>
  <si>
    <t>E73471</t>
  </si>
  <si>
    <t>E73478</t>
  </si>
  <si>
    <t>E73479</t>
  </si>
  <si>
    <t>E73504</t>
  </si>
  <si>
    <t>E73522</t>
  </si>
  <si>
    <t>E73578</t>
  </si>
  <si>
    <t>E73602</t>
  </si>
  <si>
    <t>E73603</t>
  </si>
  <si>
    <t>E73632</t>
  </si>
  <si>
    <t>E73643</t>
  </si>
  <si>
    <t>E73662</t>
  </si>
  <si>
    <t>E73676</t>
  </si>
  <si>
    <t>E73724</t>
  </si>
  <si>
    <t>French Window Frame</t>
  </si>
  <si>
    <t>E73725</t>
  </si>
  <si>
    <t>French Door Glazing Adaptor</t>
  </si>
  <si>
    <t>E73728</t>
  </si>
  <si>
    <t>French Dbl Door Adaptor</t>
  </si>
  <si>
    <t>E73779</t>
  </si>
  <si>
    <t>E73785</t>
  </si>
  <si>
    <t>Stack Door Coupler</t>
  </si>
  <si>
    <t>E73797</t>
  </si>
  <si>
    <t>Standard Tilt Rod</t>
  </si>
  <si>
    <t>E73839</t>
  </si>
  <si>
    <t>E73852</t>
  </si>
  <si>
    <t>E73866</t>
  </si>
  <si>
    <t>E73907</t>
  </si>
  <si>
    <t>E73914</t>
  </si>
  <si>
    <t>E73915</t>
  </si>
  <si>
    <t>EA1012</t>
  </si>
  <si>
    <t>EA1024</t>
  </si>
  <si>
    <t>EA1025</t>
  </si>
  <si>
    <t>EA1041</t>
  </si>
  <si>
    <t>EA1042</t>
  </si>
  <si>
    <t>EA1057</t>
  </si>
  <si>
    <t>EA1070</t>
  </si>
  <si>
    <t>EA1071</t>
  </si>
  <si>
    <t>EA1073</t>
  </si>
  <si>
    <t>EA1108</t>
  </si>
  <si>
    <t>EA1143</t>
  </si>
  <si>
    <t>EA1157</t>
  </si>
  <si>
    <t>EA1207</t>
  </si>
  <si>
    <t>EA1234</t>
  </si>
  <si>
    <t>300-320 Frame Build-In Fill</t>
  </si>
  <si>
    <t>EA1256</t>
  </si>
  <si>
    <t>EA1277</t>
  </si>
  <si>
    <t>EA1289</t>
  </si>
  <si>
    <t>587-008 Skylight Hinge Adaptr</t>
  </si>
  <si>
    <t>EA1290</t>
  </si>
  <si>
    <t>587-006 Roofwindow Frame</t>
  </si>
  <si>
    <t>EA1291</t>
  </si>
  <si>
    <t>587-007 Roofwindow Sash</t>
  </si>
  <si>
    <t>EA1300</t>
  </si>
  <si>
    <t>EA1301</t>
  </si>
  <si>
    <t>EA1306</t>
  </si>
  <si>
    <t>EA1332</t>
  </si>
  <si>
    <t>EA1336</t>
  </si>
  <si>
    <t>EA1337</t>
  </si>
  <si>
    <t>EA1338</t>
  </si>
  <si>
    <t>EA1339</t>
  </si>
  <si>
    <t>EA1341</t>
  </si>
  <si>
    <t>EA1342</t>
  </si>
  <si>
    <t>EA1351</t>
  </si>
  <si>
    <t>EA1352</t>
  </si>
  <si>
    <t>EA1353</t>
  </si>
  <si>
    <t>889-055 Head/Jamb Channel</t>
  </si>
  <si>
    <t>EA1384</t>
  </si>
  <si>
    <t>EA1435</t>
  </si>
  <si>
    <t>EA1436</t>
  </si>
  <si>
    <t>EA1437</t>
  </si>
  <si>
    <t>EA1440</t>
  </si>
  <si>
    <t>EA1441</t>
  </si>
  <si>
    <t>EA1454</t>
  </si>
  <si>
    <t>EA1455</t>
  </si>
  <si>
    <t>EA1470</t>
  </si>
  <si>
    <t>EA1480</t>
  </si>
  <si>
    <t>EA1515</t>
  </si>
  <si>
    <t>EA1537</t>
  </si>
  <si>
    <t>406-033 150 Split Mullion [F]</t>
  </si>
  <si>
    <t>EA1538</t>
  </si>
  <si>
    <t>406-033 150 Split Mullion [M]</t>
  </si>
  <si>
    <t>EA1544</t>
  </si>
  <si>
    <t>EA1546</t>
  </si>
  <si>
    <t>EA1561</t>
  </si>
  <si>
    <t>EA1601</t>
  </si>
  <si>
    <t>EA1886</t>
  </si>
  <si>
    <t>EA1948</t>
  </si>
  <si>
    <t>EA1973</t>
  </si>
  <si>
    <t>EA1987</t>
  </si>
  <si>
    <t>EA2006</t>
  </si>
  <si>
    <t>EA2037</t>
  </si>
  <si>
    <t>EA2038</t>
  </si>
  <si>
    <t>EA2050</t>
  </si>
  <si>
    <t>EA2148</t>
  </si>
  <si>
    <t>EA2162</t>
  </si>
  <si>
    <t>EA2163</t>
  </si>
  <si>
    <t>EA2164</t>
  </si>
  <si>
    <t>EA2165</t>
  </si>
  <si>
    <t>EA2166</t>
  </si>
  <si>
    <t>EA2167</t>
  </si>
  <si>
    <t>EA2168</t>
  </si>
  <si>
    <t>EA2171</t>
  </si>
  <si>
    <t>EA2183</t>
  </si>
  <si>
    <t>EA2192</t>
  </si>
  <si>
    <t>EA2194</t>
  </si>
  <si>
    <t>EA2195</t>
  </si>
  <si>
    <t>EA2196</t>
  </si>
  <si>
    <t>EA2230</t>
  </si>
  <si>
    <t>EA2237</t>
  </si>
  <si>
    <t>EA2250</t>
  </si>
  <si>
    <t>EA2263</t>
  </si>
  <si>
    <t>EA2295</t>
  </si>
  <si>
    <t>EA2349</t>
  </si>
  <si>
    <t>EA2362</t>
  </si>
  <si>
    <t>EA2371</t>
  </si>
  <si>
    <t>EA2376</t>
  </si>
  <si>
    <t>EA2387</t>
  </si>
  <si>
    <t>EA2388</t>
  </si>
  <si>
    <t>EA2389</t>
  </si>
  <si>
    <t>EA2395</t>
  </si>
  <si>
    <t>EA2456</t>
  </si>
  <si>
    <t>EA2472</t>
  </si>
  <si>
    <t>EA2474</t>
  </si>
  <si>
    <t>EA2475</t>
  </si>
  <si>
    <t>EA2487</t>
  </si>
  <si>
    <t>EA2488</t>
  </si>
  <si>
    <t>EA2558</t>
  </si>
  <si>
    <t>EA2559</t>
  </si>
  <si>
    <t>EA2563</t>
  </si>
  <si>
    <t>EA2639</t>
  </si>
  <si>
    <t>EA2641</t>
  </si>
  <si>
    <t>EA2674</t>
  </si>
  <si>
    <t>EA2720</t>
  </si>
  <si>
    <t>EA2814</t>
  </si>
  <si>
    <t>EA2822</t>
  </si>
  <si>
    <t>EA2823</t>
  </si>
  <si>
    <t>EA2924</t>
  </si>
  <si>
    <t>Sub Sill</t>
  </si>
  <si>
    <t>EA2925</t>
  </si>
  <si>
    <t>2 part Sub Head</t>
  </si>
  <si>
    <t>EA2926</t>
  </si>
  <si>
    <t>St Lucia D/G Frame</t>
  </si>
  <si>
    <t>EA2927</t>
  </si>
  <si>
    <t>St Lucia Return Bead</t>
  </si>
  <si>
    <t>EA3235</t>
  </si>
  <si>
    <t>EA3236</t>
  </si>
  <si>
    <t>EA3237</t>
  </si>
  <si>
    <t>EA3238</t>
  </si>
  <si>
    <t>EA3244</t>
  </si>
  <si>
    <t>EA3251</t>
  </si>
  <si>
    <t>EA3281</t>
  </si>
  <si>
    <t>EA3357</t>
  </si>
  <si>
    <t>EA3358</t>
  </si>
  <si>
    <t>EA3361</t>
  </si>
  <si>
    <t>EA3363</t>
  </si>
  <si>
    <t>EA3395</t>
  </si>
  <si>
    <t>EA3396</t>
  </si>
  <si>
    <t>Curtain Wall - Fixing Bracket 200x150</t>
  </si>
  <si>
    <t>EA3402</t>
  </si>
  <si>
    <t>EA3403</t>
  </si>
  <si>
    <t>EA3655</t>
  </si>
  <si>
    <t>EA3657</t>
  </si>
  <si>
    <t>EA3780</t>
  </si>
  <si>
    <t>EA3986</t>
  </si>
  <si>
    <t>EA4119</t>
  </si>
  <si>
    <t>Sash Stop</t>
  </si>
  <si>
    <t>EA4120</t>
  </si>
  <si>
    <t>406 150 Dg Struct Mullion [F]</t>
  </si>
  <si>
    <t>EA4121</t>
  </si>
  <si>
    <t>406 150 Dg Struct Mullion [M]</t>
  </si>
  <si>
    <t>EA4132</t>
  </si>
  <si>
    <t>EA4133</t>
  </si>
  <si>
    <t>EA4134</t>
  </si>
  <si>
    <t>EA4135</t>
  </si>
  <si>
    <t>EA4148</t>
  </si>
  <si>
    <t>EA4160</t>
  </si>
  <si>
    <t>400 50 Sash Adaptor 25mm Leg</t>
  </si>
  <si>
    <t>EA4198</t>
  </si>
  <si>
    <t>EA4199</t>
  </si>
  <si>
    <t>EA4200</t>
  </si>
  <si>
    <t>EA4212</t>
  </si>
  <si>
    <t>EA4213</t>
  </si>
  <si>
    <t>EA4214</t>
  </si>
  <si>
    <t>EA4253</t>
  </si>
  <si>
    <t>EA4273</t>
  </si>
  <si>
    <t>EA4274</t>
  </si>
  <si>
    <t>EA4350</t>
  </si>
  <si>
    <t>EA4424</t>
  </si>
  <si>
    <t>EA4578</t>
  </si>
  <si>
    <t>EA4579</t>
  </si>
  <si>
    <t>EA4580</t>
  </si>
  <si>
    <t>EA4581</t>
  </si>
  <si>
    <t>EA4600</t>
  </si>
  <si>
    <t>EAL10078</t>
  </si>
  <si>
    <t>Standard 101 x 45 Shopfront Sub Head</t>
  </si>
  <si>
    <t>EAL10154</t>
  </si>
  <si>
    <t>Shopfront Corner Post 101.6x101.6</t>
  </si>
  <si>
    <t>EAL10483</t>
  </si>
  <si>
    <t>Standard 101 x 45 Shopfront Light Frame</t>
  </si>
  <si>
    <t>EAL10557</t>
  </si>
  <si>
    <t>Adaptor 69x23.8</t>
  </si>
  <si>
    <t>EAL10837</t>
  </si>
  <si>
    <t>Glazing Channel 32x38x3</t>
  </si>
  <si>
    <t>EAL10838</t>
  </si>
  <si>
    <t>EAL11234</t>
  </si>
  <si>
    <t>Windows</t>
  </si>
  <si>
    <t>EAL11246</t>
  </si>
  <si>
    <t>Corner Stake 45x45</t>
  </si>
  <si>
    <t>EAL11267</t>
  </si>
  <si>
    <t>SPA Post 35x33.4</t>
  </si>
  <si>
    <t>EAL11268</t>
  </si>
  <si>
    <t>Partition 35x15.9</t>
  </si>
  <si>
    <t>EAL11270</t>
  </si>
  <si>
    <t>Partition 37x35</t>
  </si>
  <si>
    <t>EAL11678</t>
  </si>
  <si>
    <t>PW204 AL11678 S/Guide</t>
  </si>
  <si>
    <t>EAL11682</t>
  </si>
  <si>
    <t>PW210 ALH11682 IL/ML</t>
  </si>
  <si>
    <t>EAL11684</t>
  </si>
  <si>
    <t>PW 213 Sash Rail 25x54</t>
  </si>
  <si>
    <t>EAL11685</t>
  </si>
  <si>
    <t>PW214 ALH11685 IL/ML</t>
  </si>
  <si>
    <t>EAL11812</t>
  </si>
  <si>
    <t>Standard 101 x 45 Shopfront Sub Sillx115</t>
  </si>
  <si>
    <t>EAL11923</t>
  </si>
  <si>
    <t>Bead-Doors</t>
  </si>
  <si>
    <t>EAL12482</t>
  </si>
  <si>
    <t>Wall Board 44.45x10.41</t>
  </si>
  <si>
    <t>EAL20150</t>
  </si>
  <si>
    <t>Standard 45mm Double Beaded Door 44.45x44.00</t>
  </si>
  <si>
    <t>EAL20153</t>
  </si>
  <si>
    <t>EAL20154</t>
  </si>
  <si>
    <t>EAL20456</t>
  </si>
  <si>
    <t>Shopfront Main Frame 101.6x44.5</t>
  </si>
  <si>
    <t>EAL21021</t>
  </si>
  <si>
    <t>Door Head Cover</t>
  </si>
  <si>
    <t>EAL21305</t>
  </si>
  <si>
    <t>200 Pivot Stile 48x44.45</t>
  </si>
  <si>
    <t>EAL22529</t>
  </si>
  <si>
    <t>Glazing Sill Bead</t>
  </si>
  <si>
    <t>EAL22532</t>
  </si>
  <si>
    <t>Glazing Adaptor 91x25</t>
  </si>
  <si>
    <t>EAL22533</t>
  </si>
  <si>
    <t>Build In Filler 87.8x25.3</t>
  </si>
  <si>
    <t>EAL22536</t>
  </si>
  <si>
    <t>AD80022 Corner  post</t>
  </si>
  <si>
    <t>EAL22891</t>
  </si>
  <si>
    <t>Huntingdale Suite-Self Mating Mullion 101.6x41.3</t>
  </si>
  <si>
    <t>EAL23429</t>
  </si>
  <si>
    <t>PW224 AL23429 M/MULL</t>
  </si>
  <si>
    <t>EAL23600</t>
  </si>
  <si>
    <t>Shopfront Front Head &amp; Jamb 100x50</t>
  </si>
  <si>
    <t>EAL23601</t>
  </si>
  <si>
    <t>EAL23602</t>
  </si>
  <si>
    <t>Shopfront Front Frame &amp; Mullion 100x50</t>
  </si>
  <si>
    <t>EAL23603</t>
  </si>
  <si>
    <t>EAL23604</t>
  </si>
  <si>
    <t>Shopfront Front Int. Glased Sill 100x50</t>
  </si>
  <si>
    <t>EAL23606</t>
  </si>
  <si>
    <t>Shopfront Filler 58.7x8</t>
  </si>
  <si>
    <t>EAL23608</t>
  </si>
  <si>
    <t>Shopfront 25x13.25</t>
  </si>
  <si>
    <t>EAL23609</t>
  </si>
  <si>
    <t>Shopfront Front Ext. Glased Sill 100x50</t>
  </si>
  <si>
    <t>EAL23610</t>
  </si>
  <si>
    <t>Shopfront Front Struct Mullion(F)86x25</t>
  </si>
  <si>
    <t>EAL23611</t>
  </si>
  <si>
    <t>Shopfront Front Struct Mullion(M)86x36.5</t>
  </si>
  <si>
    <t>EAL23612</t>
  </si>
  <si>
    <t>Shopfront Front HD Str/Mullion(M)86x36.5</t>
  </si>
  <si>
    <t>EAL23615</t>
  </si>
  <si>
    <t>Shopfront 100x25</t>
  </si>
  <si>
    <t>EAL23616</t>
  </si>
  <si>
    <t>Shopfront</t>
  </si>
  <si>
    <t>EAL23617</t>
  </si>
  <si>
    <t>Shopfront Front HD Mullion(M) 100x36.6</t>
  </si>
  <si>
    <t>EAL23738</t>
  </si>
  <si>
    <t>Awning Sash Staking Angle 60x60</t>
  </si>
  <si>
    <t>EAL23739</t>
  </si>
  <si>
    <t>Awning Adaptor PWD Suite</t>
  </si>
  <si>
    <t>EAL23740</t>
  </si>
  <si>
    <t>Shopfront 50.8x38.5</t>
  </si>
  <si>
    <t>EAL23759</t>
  </si>
  <si>
    <t>CAE Louvre Section 45x54.2</t>
  </si>
  <si>
    <t>EAL23760</t>
  </si>
  <si>
    <t>CAE Louvre Blade 48.5x75</t>
  </si>
  <si>
    <t>EAL23761</t>
  </si>
  <si>
    <t>Awning Glasing Bead 31.8x22.8</t>
  </si>
  <si>
    <t>EAL23762</t>
  </si>
  <si>
    <t>Awning Glazing Bead 35.8x23</t>
  </si>
  <si>
    <t>EAL2871</t>
  </si>
  <si>
    <t>Partition 38.1x25.4</t>
  </si>
  <si>
    <t>EAL2872</t>
  </si>
  <si>
    <t>Partition 31.79x25.4</t>
  </si>
  <si>
    <t>EAL3364</t>
  </si>
  <si>
    <t>Partition 38.1x31.75</t>
  </si>
  <si>
    <t>EAL6483</t>
  </si>
  <si>
    <t>C.E.M. 82x35 Shopfront Main Frame</t>
  </si>
  <si>
    <t>EAL7110</t>
  </si>
  <si>
    <t>FLAT FILLER</t>
  </si>
  <si>
    <t>EAL7462</t>
  </si>
  <si>
    <t>PW200 AL7462 SILL</t>
  </si>
  <si>
    <t>EAL7464</t>
  </si>
  <si>
    <t>PWD No.2 Window Suite  - PW208x40.5x20x</t>
  </si>
  <si>
    <t>EAL7465</t>
  </si>
  <si>
    <t>PW220 AL7465 Frame 100x50</t>
  </si>
  <si>
    <t>EAL8346</t>
  </si>
  <si>
    <t>PW244 AL8346 SUB/HD</t>
  </si>
  <si>
    <t>EAL8351</t>
  </si>
  <si>
    <t>PWD226 AL8351 Mullion 100x50</t>
  </si>
  <si>
    <t>EAL8552</t>
  </si>
  <si>
    <t>Partition Skirting 125x5</t>
  </si>
  <si>
    <t>EAL8592</t>
  </si>
  <si>
    <t>Architrave 40x7.25</t>
  </si>
  <si>
    <t>EAL9447</t>
  </si>
  <si>
    <t>Standard 101x45 Shopfront Main Frame</t>
  </si>
  <si>
    <t>EAL9448</t>
  </si>
  <si>
    <t>Standard 101x45 Shopfront Sill</t>
  </si>
  <si>
    <t>EAL9449</t>
  </si>
  <si>
    <t>Standard 101x45 Shopfront Door Stile</t>
  </si>
  <si>
    <t>EAL9684</t>
  </si>
  <si>
    <t>Shop Front</t>
  </si>
  <si>
    <t>EAL9686</t>
  </si>
  <si>
    <t>Standard 101x45 Shopfront Mullion</t>
  </si>
  <si>
    <t>EAL9687</t>
  </si>
  <si>
    <t>Standard 101 x 45 Shopfront Sill Bead</t>
  </si>
  <si>
    <t>EAL9688</t>
  </si>
  <si>
    <t>Standard 101 x 45 Shopfront Pocket Filler</t>
  </si>
  <si>
    <t>EAL9891</t>
  </si>
  <si>
    <t>Standard 101x45 Shopfront Door Stop</t>
  </si>
  <si>
    <t>EALH11627</t>
  </si>
  <si>
    <t>Awning Window</t>
  </si>
  <si>
    <t>EALH11682</t>
  </si>
  <si>
    <t>PW210 Mullion 31.5x35</t>
  </si>
  <si>
    <t>EALH11925</t>
  </si>
  <si>
    <t>Shopfront Door Mid Rail 123x42</t>
  </si>
  <si>
    <t>EALH11931</t>
  </si>
  <si>
    <t>Shopfront Door Lock Stilel 60.8x45</t>
  </si>
  <si>
    <t>EALH22537</t>
  </si>
  <si>
    <t>Shopfront Door Hinge Stile 62x44.5</t>
  </si>
  <si>
    <t>EALH22538</t>
  </si>
  <si>
    <t>Shopfront Door Lock Stile 62x44.5</t>
  </si>
  <si>
    <t>EALH23607</t>
  </si>
  <si>
    <t>Shopfront Front Struct Transom 84x50</t>
  </si>
  <si>
    <t>EALH23613</t>
  </si>
  <si>
    <t>Shopfront Front Cover Transom 95x50</t>
  </si>
  <si>
    <t>EALH23741</t>
  </si>
  <si>
    <t>Awning Sash 65x55.8</t>
  </si>
  <si>
    <t>EALH9236</t>
  </si>
  <si>
    <t>Shopfront Frame</t>
  </si>
  <si>
    <t>EAW125</t>
  </si>
  <si>
    <t>EAW663</t>
  </si>
  <si>
    <t>EB1031</t>
  </si>
  <si>
    <t>EB1032</t>
  </si>
  <si>
    <t>EB1033</t>
  </si>
  <si>
    <t>EB1057</t>
  </si>
  <si>
    <t>443 Sash</t>
  </si>
  <si>
    <t>EB1058</t>
  </si>
  <si>
    <t>443 Hinge Sash</t>
  </si>
  <si>
    <t>EB1059</t>
  </si>
  <si>
    <t>443 Hinge</t>
  </si>
  <si>
    <t>EB1060</t>
  </si>
  <si>
    <t>EB1061</t>
  </si>
  <si>
    <t>443 Winder/Adaptor</t>
  </si>
  <si>
    <t>EB1062</t>
  </si>
  <si>
    <t>EB1082</t>
  </si>
  <si>
    <t>Plain Frame 101.6x44.4</t>
  </si>
  <si>
    <t>EB1083</t>
  </si>
  <si>
    <t>Flush Filler 94.6x6.35</t>
  </si>
  <si>
    <t>EB1104</t>
  </si>
  <si>
    <t>Frame 101.6x44.4</t>
  </si>
  <si>
    <t>EB1110</t>
  </si>
  <si>
    <t>Flashing Adaptor 90.8x41.40</t>
  </si>
  <si>
    <t>EB1111</t>
  </si>
  <si>
    <t>EB1178</t>
  </si>
  <si>
    <t>Flashing Adaptor 90.8x35</t>
  </si>
  <si>
    <t>EB1179</t>
  </si>
  <si>
    <t>248-015 Door Midrail 50 Hi</t>
  </si>
  <si>
    <t>EB1229</t>
  </si>
  <si>
    <t>EB1325</t>
  </si>
  <si>
    <t>443 Sash Stop</t>
  </si>
  <si>
    <t>EB1328</t>
  </si>
  <si>
    <t>Midrail 200x42</t>
  </si>
  <si>
    <t>EB1371</t>
  </si>
  <si>
    <t>EB1380</t>
  </si>
  <si>
    <t>EB1382</t>
  </si>
  <si>
    <t>EB1389</t>
  </si>
  <si>
    <t>Mullion</t>
  </si>
  <si>
    <t>EB1390</t>
  </si>
  <si>
    <t>Mullion 101.6x41.75</t>
  </si>
  <si>
    <t>EB1391</t>
  </si>
  <si>
    <t>Frame 101.6x38.1</t>
  </si>
  <si>
    <t>EB1392</t>
  </si>
  <si>
    <t>EB1402</t>
  </si>
  <si>
    <t>EB1403</t>
  </si>
  <si>
    <t>EB1404</t>
  </si>
  <si>
    <t>EB1425</t>
  </si>
  <si>
    <t>EB1504</t>
  </si>
  <si>
    <t>EB1505</t>
  </si>
  <si>
    <t>EB1506</t>
  </si>
  <si>
    <t>EB1520</t>
  </si>
  <si>
    <t>EB1533</t>
  </si>
  <si>
    <t>EB1535</t>
  </si>
  <si>
    <t>EB1570</t>
  </si>
  <si>
    <t>EB1575</t>
  </si>
  <si>
    <t>EB1580</t>
  </si>
  <si>
    <t>EB1697</t>
  </si>
  <si>
    <t>EB1700</t>
  </si>
  <si>
    <t>EB1701</t>
  </si>
  <si>
    <t>Frame</t>
  </si>
  <si>
    <t>EB1702</t>
  </si>
  <si>
    <t>Mullion 98.10x38x2</t>
  </si>
  <si>
    <t>EB1705</t>
  </si>
  <si>
    <t>EB3038</t>
  </si>
  <si>
    <t>EB3074</t>
  </si>
  <si>
    <t>EB3136</t>
  </si>
  <si>
    <t>EB3143</t>
  </si>
  <si>
    <t>EB3198</t>
  </si>
  <si>
    <t>Spigot Feed 73.15x40</t>
  </si>
  <si>
    <t>EB3201</t>
  </si>
  <si>
    <t>444 Wiper Stile</t>
  </si>
  <si>
    <t>EB3210</t>
  </si>
  <si>
    <t>EB3289</t>
  </si>
  <si>
    <t>EB3644</t>
  </si>
  <si>
    <t>EB3830</t>
  </si>
  <si>
    <t>EB4030</t>
  </si>
  <si>
    <t>EB4033</t>
  </si>
  <si>
    <t>EB4034</t>
  </si>
  <si>
    <t>EB4035</t>
  </si>
  <si>
    <t>EB4047</t>
  </si>
  <si>
    <t>EB4053</t>
  </si>
  <si>
    <t>EB4545</t>
  </si>
  <si>
    <t>EB4578</t>
  </si>
  <si>
    <t>EB4606</t>
  </si>
  <si>
    <t>EB4607</t>
  </si>
  <si>
    <t>EB4612</t>
  </si>
  <si>
    <t>EB4712</t>
  </si>
  <si>
    <t>ECAT4445</t>
  </si>
  <si>
    <t>Machine Rod 44.45mm</t>
  </si>
  <si>
    <t>ECAT6</t>
  </si>
  <si>
    <t>Machine Rod 6.00mm</t>
  </si>
  <si>
    <t>ED7661</t>
  </si>
  <si>
    <t>NARROW FRAME</t>
  </si>
  <si>
    <t>ED7662</t>
  </si>
  <si>
    <t>SILL (LIGHT)</t>
  </si>
  <si>
    <t>ED7663</t>
  </si>
  <si>
    <t>LIGHT FRAME</t>
  </si>
  <si>
    <t>ED7664</t>
  </si>
  <si>
    <t>SLIDING DOOR STILE</t>
  </si>
  <si>
    <t>ED7665</t>
  </si>
  <si>
    <t>DOOR FRAME</t>
  </si>
  <si>
    <t>ED7666</t>
  </si>
  <si>
    <t>SLID DOOR TOP TRACK</t>
  </si>
  <si>
    <t>ED7667</t>
  </si>
  <si>
    <t>38MM DOOR GUIDE</t>
  </si>
  <si>
    <t>ED7668</t>
  </si>
  <si>
    <t>DOOR PELMET</t>
  </si>
  <si>
    <t>ED7903</t>
  </si>
  <si>
    <t>GLAZING BEAD</t>
  </si>
  <si>
    <t>ED7904</t>
  </si>
  <si>
    <t>38MM DOOR STOP</t>
  </si>
  <si>
    <t>ED7905</t>
  </si>
  <si>
    <t>32MM DOOR STOP</t>
  </si>
  <si>
    <t>ED7906</t>
  </si>
  <si>
    <t>POCKETED FILLER</t>
  </si>
  <si>
    <t>ED7907</t>
  </si>
  <si>
    <t>BUILD IN FILLER</t>
  </si>
  <si>
    <t>ED7908</t>
  </si>
  <si>
    <t>SUB SILL (SLOTTED)</t>
  </si>
  <si>
    <t>ED7910</t>
  </si>
  <si>
    <t>ED7911</t>
  </si>
  <si>
    <t>AD80214 Door Hinge Stile</t>
  </si>
  <si>
    <t>ED7912</t>
  </si>
  <si>
    <t>DOOR LOCK STILE</t>
  </si>
  <si>
    <t>ED7913</t>
  </si>
  <si>
    <t>MAIN FRAME</t>
  </si>
  <si>
    <t>ED7915</t>
  </si>
  <si>
    <t>SILL (STANDARD)</t>
  </si>
  <si>
    <t>ED7916</t>
  </si>
  <si>
    <t>SELF MATING MULLION</t>
  </si>
  <si>
    <t>ED7917</t>
  </si>
  <si>
    <t>ED7918</t>
  </si>
  <si>
    <t>FLUSH FILLER</t>
  </si>
  <si>
    <t>ED7919</t>
  </si>
  <si>
    <t>35MM DOOR STOP</t>
  </si>
  <si>
    <t>ED7920</t>
  </si>
  <si>
    <t>44MM DOOR STOP</t>
  </si>
  <si>
    <t>ED7921</t>
  </si>
  <si>
    <t>PIV HEAD CLOSER TRAN</t>
  </si>
  <si>
    <t>ED7922</t>
  </si>
  <si>
    <t>CLOSER COVER PLATE</t>
  </si>
  <si>
    <t>ED7924</t>
  </si>
  <si>
    <t>SUB HEAD</t>
  </si>
  <si>
    <t>ED7925</t>
  </si>
  <si>
    <t>THRESHOLD</t>
  </si>
  <si>
    <t>ED7926</t>
  </si>
  <si>
    <t>DOOR TOP RAIL</t>
  </si>
  <si>
    <t>ED7927</t>
  </si>
  <si>
    <t>DOOR BOTTOM RAIL</t>
  </si>
  <si>
    <t>ED7928</t>
  </si>
  <si>
    <t>136MM MID RAIL</t>
  </si>
  <si>
    <t>ED7929</t>
  </si>
  <si>
    <t>152MM MID RAIL</t>
  </si>
  <si>
    <t>ED7950</t>
  </si>
  <si>
    <t>DOOR RAIL SPIG EXTRU</t>
  </si>
  <si>
    <t>ED7951</t>
  </si>
  <si>
    <t>S000185 MIDRAIL SPIG EXT</t>
  </si>
  <si>
    <t>ED8712</t>
  </si>
  <si>
    <t>ED8713</t>
  </si>
  <si>
    <t>950 S/W Head Insert</t>
  </si>
  <si>
    <t>ED8714</t>
  </si>
  <si>
    <t>950 S/W Sill Insert</t>
  </si>
  <si>
    <t>ED8715</t>
  </si>
  <si>
    <t>950 S/W Track</t>
  </si>
  <si>
    <t>ED8716</t>
  </si>
  <si>
    <t>950 S/W Jamb Adaptor (SG)</t>
  </si>
  <si>
    <t>ED8717</t>
  </si>
  <si>
    <t>950 S/W Panel Rail (SG)</t>
  </si>
  <si>
    <t>ED8718</t>
  </si>
  <si>
    <t>950 S/W Lock Stile (SG)</t>
  </si>
  <si>
    <t>ED8719</t>
  </si>
  <si>
    <t>950 S/W Interlock Stile (SG)</t>
  </si>
  <si>
    <t>ED8720</t>
  </si>
  <si>
    <t>950 S/W Hvy Interlock Stile (SG)</t>
  </si>
  <si>
    <t>ED8721</t>
  </si>
  <si>
    <t>950 S/W Flyscreen Threshold</t>
  </si>
  <si>
    <t>ED8722</t>
  </si>
  <si>
    <t>950 S/W Stile Lock Bar</t>
  </si>
  <si>
    <t>ED8723</t>
  </si>
  <si>
    <t>950 S/W Med Interlock Stile (SG)</t>
  </si>
  <si>
    <t>ED8724</t>
  </si>
  <si>
    <t>950 S/W Screen Jamb Adaptor</t>
  </si>
  <si>
    <t>ED8725</t>
  </si>
  <si>
    <t>950 S/W Panel Rail (DG)</t>
  </si>
  <si>
    <t>ED8726</t>
  </si>
  <si>
    <t>950 S/W Jamb Adaptor (DG)</t>
  </si>
  <si>
    <t>ED8727</t>
  </si>
  <si>
    <t>950 S/W Heavy Interlock Stile (DG)</t>
  </si>
  <si>
    <t>ED8728</t>
  </si>
  <si>
    <t>ED8729</t>
  </si>
  <si>
    <t>950 S/W DG Top Light Sill</t>
  </si>
  <si>
    <t>ED9701</t>
  </si>
  <si>
    <t>Sill/Transom Tropical Suite (Darwin)</t>
  </si>
  <si>
    <t>EE2782</t>
  </si>
  <si>
    <t>EE2791</t>
  </si>
  <si>
    <t>EE4022</t>
  </si>
  <si>
    <t>Moulding Window Dripmould</t>
  </si>
  <si>
    <t>EG1241</t>
  </si>
  <si>
    <t>EG1243</t>
  </si>
  <si>
    <t>EG1614</t>
  </si>
  <si>
    <t>EG1921</t>
  </si>
  <si>
    <t>Lvsaa  Louvre Sag</t>
  </si>
  <si>
    <t>EG2257</t>
  </si>
  <si>
    <t>EG4147</t>
  </si>
  <si>
    <t>EG4302</t>
  </si>
  <si>
    <t>EG4594</t>
  </si>
  <si>
    <t>EG4652</t>
  </si>
  <si>
    <t>EG5042</t>
  </si>
  <si>
    <t>EG6534</t>
  </si>
  <si>
    <t>EG6974</t>
  </si>
  <si>
    <t>EG7070</t>
  </si>
  <si>
    <t>EG9038</t>
  </si>
  <si>
    <t>Glazing Bead 11.1 High</t>
  </si>
  <si>
    <t>EG9430</t>
  </si>
  <si>
    <t>EG9548</t>
  </si>
  <si>
    <t>EG9871</t>
  </si>
  <si>
    <t>EH1551</t>
  </si>
  <si>
    <t>EH1554</t>
  </si>
  <si>
    <t>EH2237</t>
  </si>
  <si>
    <t>EH2295</t>
  </si>
  <si>
    <t>EH3184</t>
  </si>
  <si>
    <t>EH3221</t>
  </si>
  <si>
    <t>EH3222</t>
  </si>
  <si>
    <t>EH3223</t>
  </si>
  <si>
    <t>EH3224</t>
  </si>
  <si>
    <t>EH3968</t>
  </si>
  <si>
    <t>EH4489</t>
  </si>
  <si>
    <t>EH4547</t>
  </si>
  <si>
    <t>EH4892</t>
  </si>
  <si>
    <t>EH5423</t>
  </si>
  <si>
    <t>EH5583</t>
  </si>
  <si>
    <t>EH5775</t>
  </si>
  <si>
    <t>EH5887</t>
  </si>
  <si>
    <t>EH6111</t>
  </si>
  <si>
    <t>EH6507</t>
  </si>
  <si>
    <t>EH6631</t>
  </si>
  <si>
    <t>EH7107</t>
  </si>
  <si>
    <t>EH7123</t>
  </si>
  <si>
    <t>Exc Urben Design Azing Bead</t>
  </si>
  <si>
    <t>EH7911</t>
  </si>
  <si>
    <t>EH7990</t>
  </si>
  <si>
    <t>EH7991</t>
  </si>
  <si>
    <t>EH8693</t>
  </si>
  <si>
    <t>EH8790</t>
  </si>
  <si>
    <t>EH8816</t>
  </si>
  <si>
    <t>EH8838</t>
  </si>
  <si>
    <t>EH8839</t>
  </si>
  <si>
    <t>EH8853</t>
  </si>
  <si>
    <t>EH9571</t>
  </si>
  <si>
    <t>985-117 75 Door Vert Stile</t>
  </si>
  <si>
    <t>EJ643</t>
  </si>
  <si>
    <t>80019 OPEN BOX</t>
  </si>
  <si>
    <t>EJ644</t>
  </si>
  <si>
    <t>80025 TRANSOM FILLER</t>
  </si>
  <si>
    <t>EJ648</t>
  </si>
  <si>
    <t>80130 TOP RAIL</t>
  </si>
  <si>
    <t>EJ649</t>
  </si>
  <si>
    <t>80131 PELMET</t>
  </si>
  <si>
    <t>EJ650</t>
  </si>
  <si>
    <t>80132 BOTTOM GUIDE</t>
  </si>
  <si>
    <t>EJ653</t>
  </si>
  <si>
    <t>80232 HEAD CHNL</t>
  </si>
  <si>
    <t>EK1225</t>
  </si>
  <si>
    <t>EK1652</t>
  </si>
  <si>
    <t>EK1866</t>
  </si>
  <si>
    <t>EK3487</t>
  </si>
  <si>
    <t>EK3488</t>
  </si>
  <si>
    <t>EK3489</t>
  </si>
  <si>
    <t>Partition</t>
  </si>
  <si>
    <t>EK3615</t>
  </si>
  <si>
    <t>EK4531</t>
  </si>
  <si>
    <t>EK4718</t>
  </si>
  <si>
    <t>EK4833</t>
  </si>
  <si>
    <t>EK4898</t>
  </si>
  <si>
    <t>EK5231</t>
  </si>
  <si>
    <t>K5231 5500 Acl2</t>
  </si>
  <si>
    <t>EK5239</t>
  </si>
  <si>
    <t>EK5431</t>
  </si>
  <si>
    <t>EK5432</t>
  </si>
  <si>
    <t>EK5433</t>
  </si>
  <si>
    <t>EK5434</t>
  </si>
  <si>
    <t>EK5436</t>
  </si>
  <si>
    <t>EK5501</t>
  </si>
  <si>
    <t>EK5502</t>
  </si>
  <si>
    <t>EK5503</t>
  </si>
  <si>
    <t>EK5504</t>
  </si>
  <si>
    <t>EK5505</t>
  </si>
  <si>
    <t>EK5506</t>
  </si>
  <si>
    <t>EK5511</t>
  </si>
  <si>
    <t>EK5564</t>
  </si>
  <si>
    <t>138-030 Drip Mould</t>
  </si>
  <si>
    <t>EK5846</t>
  </si>
  <si>
    <t>EK5884</t>
  </si>
  <si>
    <t>200-004 Door Top Rail</t>
  </si>
  <si>
    <t>EK5885</t>
  </si>
  <si>
    <t>200-005 Door Bottom Rail</t>
  </si>
  <si>
    <t>EK5886</t>
  </si>
  <si>
    <t>200-006 Door Glazing Adapt</t>
  </si>
  <si>
    <t>EK5925</t>
  </si>
  <si>
    <t>EK5926</t>
  </si>
  <si>
    <t>EK5933</t>
  </si>
  <si>
    <t>EK5939</t>
  </si>
  <si>
    <t>400 Coc Filler Plate</t>
  </si>
  <si>
    <t>EK5996</t>
  </si>
  <si>
    <t>061-212 Coc Transom</t>
  </si>
  <si>
    <t>EK6031</t>
  </si>
  <si>
    <t>138-001 Glazing Bar Half</t>
  </si>
  <si>
    <t>EK6032</t>
  </si>
  <si>
    <t>138-002 Glazing Bar Tee</t>
  </si>
  <si>
    <t>EK6033</t>
  </si>
  <si>
    <t>138-003 Glazing Bead 6mm</t>
  </si>
  <si>
    <t>EK6072</t>
  </si>
  <si>
    <t>EK6183</t>
  </si>
  <si>
    <t>EK6510</t>
  </si>
  <si>
    <t>200-021 Door Joinry Clp Ext</t>
  </si>
  <si>
    <t>EK6513</t>
  </si>
  <si>
    <t>047-685 Handle G Pull Ext</t>
  </si>
  <si>
    <t>EK6571</t>
  </si>
  <si>
    <t>EK6851</t>
  </si>
  <si>
    <t>870-301 50 Window Pivot Horiz</t>
  </si>
  <si>
    <t>EK6853</t>
  </si>
  <si>
    <t>870-303 50 Window Pivot Vert</t>
  </si>
  <si>
    <t>EK6878</t>
  </si>
  <si>
    <t>EK7004</t>
  </si>
  <si>
    <t>EK7079</t>
  </si>
  <si>
    <t>EK7132</t>
  </si>
  <si>
    <t>EK7133</t>
  </si>
  <si>
    <t>EK7484</t>
  </si>
  <si>
    <t>980-125 Frame Perimeter Ob</t>
  </si>
  <si>
    <t>EK7485</t>
  </si>
  <si>
    <t>EK7520</t>
  </si>
  <si>
    <t>EK7556</t>
  </si>
  <si>
    <t>EK7619</t>
  </si>
  <si>
    <t>200-011 Door Wiper Stile</t>
  </si>
  <si>
    <t>EK7620</t>
  </si>
  <si>
    <t>200-015 Door Weathered Stile</t>
  </si>
  <si>
    <t>EK7621</t>
  </si>
  <si>
    <t>200-040 1030 Slider Guide</t>
  </si>
  <si>
    <t>EK7703</t>
  </si>
  <si>
    <t>EK7762</t>
  </si>
  <si>
    <t>EK7767</t>
  </si>
  <si>
    <t>980-129 Glazing Bead</t>
  </si>
  <si>
    <t>EK7817</t>
  </si>
  <si>
    <t>200-038 1030 Slider Track</t>
  </si>
  <si>
    <t>EK7818</t>
  </si>
  <si>
    <t>200-039 1030 Slider H-Track</t>
  </si>
  <si>
    <t>EK7836</t>
  </si>
  <si>
    <t>200-016 Door Plain Stile</t>
  </si>
  <si>
    <t>EK8013</t>
  </si>
  <si>
    <t>EK8024</t>
  </si>
  <si>
    <t>EK8143</t>
  </si>
  <si>
    <t>EK8297</t>
  </si>
  <si>
    <t>EK8487</t>
  </si>
  <si>
    <t>EK8593</t>
  </si>
  <si>
    <t>1021 Sill Track</t>
  </si>
  <si>
    <t>EK8594</t>
  </si>
  <si>
    <t>EK8726</t>
  </si>
  <si>
    <t>EK8848</t>
  </si>
  <si>
    <t>980-130 Glazing Adaptor</t>
  </si>
  <si>
    <t>EK8878</t>
  </si>
  <si>
    <t>EK9045</t>
  </si>
  <si>
    <t>870-300 Pivot Plate Extrusion</t>
  </si>
  <si>
    <t>EK9075</t>
  </si>
  <si>
    <t>1026 Double Slid Head Track</t>
  </si>
  <si>
    <t>EK9077</t>
  </si>
  <si>
    <t>EK9265</t>
  </si>
  <si>
    <t>EK9500</t>
  </si>
  <si>
    <t>1021 Roller Housing Extrusion</t>
  </si>
  <si>
    <t>EK9600</t>
  </si>
  <si>
    <t>EK9618</t>
  </si>
  <si>
    <t>EL1235</t>
  </si>
  <si>
    <t>EL1406</t>
  </si>
  <si>
    <t>EL1671</t>
  </si>
  <si>
    <t>EL1926</t>
  </si>
  <si>
    <t>EL2073</t>
  </si>
  <si>
    <t>870-503 50 Pivot Sash</t>
  </si>
  <si>
    <t>EL2074</t>
  </si>
  <si>
    <t>870-504 50 F/Light Horiz</t>
  </si>
  <si>
    <t>EL2075</t>
  </si>
  <si>
    <t>870-505 50 F/Light Vert</t>
  </si>
  <si>
    <t>EL2076</t>
  </si>
  <si>
    <t>870-506 50 F/Light Horiz</t>
  </si>
  <si>
    <t>EL2077</t>
  </si>
  <si>
    <t>EL2078</t>
  </si>
  <si>
    <t>EL2081</t>
  </si>
  <si>
    <t>870-511 50 Glazing Bead 25mm</t>
  </si>
  <si>
    <t>EL2082</t>
  </si>
  <si>
    <t>870-512 50 Glaz Bead 6-8mm</t>
  </si>
  <si>
    <t>EL2083</t>
  </si>
  <si>
    <t>870-513 50 Inner Sash</t>
  </si>
  <si>
    <t>EL2084</t>
  </si>
  <si>
    <t>870-514 50 Minor Coupler</t>
  </si>
  <si>
    <t>EL2085</t>
  </si>
  <si>
    <t>870-515 50 Major Coupler</t>
  </si>
  <si>
    <t>EL2086</t>
  </si>
  <si>
    <t>EL2093</t>
  </si>
  <si>
    <t>870-523 50 Inner Sash C/Stk</t>
  </si>
  <si>
    <t>EL2096</t>
  </si>
  <si>
    <t>EL2188</t>
  </si>
  <si>
    <t>EL2301</t>
  </si>
  <si>
    <t>EL2303</t>
  </si>
  <si>
    <t>EL2341</t>
  </si>
  <si>
    <t>EL2342</t>
  </si>
  <si>
    <t>EL2343</t>
  </si>
  <si>
    <t>EL2347</t>
  </si>
  <si>
    <t>EL2391</t>
  </si>
  <si>
    <t>EL2392</t>
  </si>
  <si>
    <t>EL2393</t>
  </si>
  <si>
    <t>EL2528</t>
  </si>
  <si>
    <t>EL2590</t>
  </si>
  <si>
    <t>200-048 Deep Rail</t>
  </si>
  <si>
    <t>EL2885</t>
  </si>
  <si>
    <t>EL2887</t>
  </si>
  <si>
    <t>EL2889</t>
  </si>
  <si>
    <t>EL2890</t>
  </si>
  <si>
    <t>EL2894</t>
  </si>
  <si>
    <t>EL2918</t>
  </si>
  <si>
    <t>EL3249</t>
  </si>
  <si>
    <t>EL3325</t>
  </si>
  <si>
    <t>870-534 50 Midget Coupler</t>
  </si>
  <si>
    <t>EL3381</t>
  </si>
  <si>
    <t>EL3476</t>
  </si>
  <si>
    <t>EL3687</t>
  </si>
  <si>
    <t>EL3688</t>
  </si>
  <si>
    <t>EL3757</t>
  </si>
  <si>
    <t>EL3758</t>
  </si>
  <si>
    <t>EL3759</t>
  </si>
  <si>
    <t>EL3824</t>
  </si>
  <si>
    <t>870-078 St Kilda Glz Adaptor</t>
  </si>
  <si>
    <t>EL3835</t>
  </si>
  <si>
    <t>870-535 50 Awning Head/Sill</t>
  </si>
  <si>
    <t>EL3836</t>
  </si>
  <si>
    <t>870-535 50 Awning Sash</t>
  </si>
  <si>
    <t>EL3837</t>
  </si>
  <si>
    <t>870-537 50 Glazing Adaptor</t>
  </si>
  <si>
    <t>EL3838</t>
  </si>
  <si>
    <t>EL3946</t>
  </si>
  <si>
    <t>EL4040</t>
  </si>
  <si>
    <t>EL4043</t>
  </si>
  <si>
    <t>EL4053</t>
  </si>
  <si>
    <t>EL4057</t>
  </si>
  <si>
    <t>200-019 Door Midrail M50 M2</t>
  </si>
  <si>
    <t>EL4058</t>
  </si>
  <si>
    <t>EL4079</t>
  </si>
  <si>
    <t>138-015 35 Frame [F]</t>
  </si>
  <si>
    <t>EL4080</t>
  </si>
  <si>
    <t>138-016 35 Frame [M]</t>
  </si>
  <si>
    <t>EL4081</t>
  </si>
  <si>
    <t>138-017 35 Transom 70mm</t>
  </si>
  <si>
    <t>EL4082</t>
  </si>
  <si>
    <t>138-018 35 Overlap Sash</t>
  </si>
  <si>
    <t>EL4085</t>
  </si>
  <si>
    <t>138-022 70 Frame Female</t>
  </si>
  <si>
    <t>EL4086</t>
  </si>
  <si>
    <t>138-023 70 Frame Male</t>
  </si>
  <si>
    <t>EL4088</t>
  </si>
  <si>
    <t>EL4235</t>
  </si>
  <si>
    <t>EL4321</t>
  </si>
  <si>
    <t>400-428 Glazing Adaptor</t>
  </si>
  <si>
    <t>EL4322</t>
  </si>
  <si>
    <t>EL4340</t>
  </si>
  <si>
    <t>EL4405</t>
  </si>
  <si>
    <t>COC Transom 100x50</t>
  </si>
  <si>
    <t>EL4406</t>
  </si>
  <si>
    <t>COC Filler Plate 98x7</t>
  </si>
  <si>
    <t>EL4409</t>
  </si>
  <si>
    <t>EL4410</t>
  </si>
  <si>
    <t>EL4608</t>
  </si>
  <si>
    <t>EL4609</t>
  </si>
  <si>
    <t>EL5178</t>
  </si>
  <si>
    <t>EL5179</t>
  </si>
  <si>
    <t>870-539 50 Subhead Base</t>
  </si>
  <si>
    <t>EL5180</t>
  </si>
  <si>
    <t>870-539 50 Subhead Cover</t>
  </si>
  <si>
    <t>EL5181</t>
  </si>
  <si>
    <t>EL5182</t>
  </si>
  <si>
    <t>EL5183</t>
  </si>
  <si>
    <t>EL5264</t>
  </si>
  <si>
    <t>200-034 Door Midrail M200</t>
  </si>
  <si>
    <t>EL5387</t>
  </si>
  <si>
    <t>200-036 Door Interlock Adapt</t>
  </si>
  <si>
    <t>EL5558</t>
  </si>
  <si>
    <t>Old Alcan 600 Frame</t>
  </si>
  <si>
    <t>EL5559</t>
  </si>
  <si>
    <t>EL5560</t>
  </si>
  <si>
    <t>600-603 Sill Bead</t>
  </si>
  <si>
    <t>EL5561</t>
  </si>
  <si>
    <t>600-604 S/M Mullion</t>
  </si>
  <si>
    <t>EL5562</t>
  </si>
  <si>
    <t>Old Alcan 600 Adaptor</t>
  </si>
  <si>
    <t>EL5563</t>
  </si>
  <si>
    <t>Old Alcan 600 Series</t>
  </si>
  <si>
    <t>EL5564</t>
  </si>
  <si>
    <t>Flat Infill</t>
  </si>
  <si>
    <t>EL5709</t>
  </si>
  <si>
    <t>200-035 Door Midrl Clip Ext</t>
  </si>
  <si>
    <t>EL5823</t>
  </si>
  <si>
    <t>200-067 Door Nutplate Ext</t>
  </si>
  <si>
    <t>EL5833</t>
  </si>
  <si>
    <t>EL5979</t>
  </si>
  <si>
    <t>138-033 35 Frame Adaptor</t>
  </si>
  <si>
    <t>EL6043</t>
  </si>
  <si>
    <t>EL6049</t>
  </si>
  <si>
    <t>138-034 35 Sash Adaptor Nd</t>
  </si>
  <si>
    <t>EL6239</t>
  </si>
  <si>
    <t>138-035 100 Frame [F]</t>
  </si>
  <si>
    <t>EL6337</t>
  </si>
  <si>
    <t>35 Glazing Bead 13mm Gap</t>
  </si>
  <si>
    <t>EL6408</t>
  </si>
  <si>
    <t>138-036 100 Frame [M]</t>
  </si>
  <si>
    <t>EL6409</t>
  </si>
  <si>
    <t>138-024 70 Frame Transom</t>
  </si>
  <si>
    <t>EL6471</t>
  </si>
  <si>
    <t>EL6475</t>
  </si>
  <si>
    <t>138-037 100 Transom</t>
  </si>
  <si>
    <t>EL6476</t>
  </si>
  <si>
    <t>138-038 100 Plain Frame</t>
  </si>
  <si>
    <t>EL6477</t>
  </si>
  <si>
    <t>138-039 35 Frame Glazing Adaptor</t>
  </si>
  <si>
    <t>EL6478</t>
  </si>
  <si>
    <t>138-040 Plant On Doorstop</t>
  </si>
  <si>
    <t>EL6572</t>
  </si>
  <si>
    <t>EL6574</t>
  </si>
  <si>
    <t>870-509 50 Glaz Bead 6-8mm</t>
  </si>
  <si>
    <t>EL6585</t>
  </si>
  <si>
    <t>400-465 Curved Bead</t>
  </si>
  <si>
    <t>EL6586</t>
  </si>
  <si>
    <t>400-466 Frame Flat Filler</t>
  </si>
  <si>
    <t>EL6653</t>
  </si>
  <si>
    <t>EL6657</t>
  </si>
  <si>
    <t>EL6658</t>
  </si>
  <si>
    <t>EL6659</t>
  </si>
  <si>
    <t>EL6661</t>
  </si>
  <si>
    <t>EL6662</t>
  </si>
  <si>
    <t>EL6663</t>
  </si>
  <si>
    <t>EL6929</t>
  </si>
  <si>
    <t>EL6959</t>
  </si>
  <si>
    <t>870-510 50 Glaz Bead 10-12</t>
  </si>
  <si>
    <t>EL7041</t>
  </si>
  <si>
    <t>EL7088</t>
  </si>
  <si>
    <t>EL7132</t>
  </si>
  <si>
    <t>EL7133</t>
  </si>
  <si>
    <t>Alcan D/G 4Inch Suite</t>
  </si>
  <si>
    <t>EL7150</t>
  </si>
  <si>
    <t>EL7151</t>
  </si>
  <si>
    <t>EL7153</t>
  </si>
  <si>
    <t>EL7198</t>
  </si>
  <si>
    <t>EL7200</t>
  </si>
  <si>
    <t>PW200 Sill</t>
  </si>
  <si>
    <t>EL7201</t>
  </si>
  <si>
    <t>EL7202</t>
  </si>
  <si>
    <t>EL7203</t>
  </si>
  <si>
    <t>EL7204</t>
  </si>
  <si>
    <t>PW204 Sash Guide</t>
  </si>
  <si>
    <t>EL7205</t>
  </si>
  <si>
    <t>EL7206</t>
  </si>
  <si>
    <t>EL7207</t>
  </si>
  <si>
    <t>EL7208</t>
  </si>
  <si>
    <t>PW208 Glazing Bead</t>
  </si>
  <si>
    <t>EL7209</t>
  </si>
  <si>
    <t>EL7210</t>
  </si>
  <si>
    <t>PW210 Mullion</t>
  </si>
  <si>
    <t>EL7211</t>
  </si>
  <si>
    <t>EL7212</t>
  </si>
  <si>
    <t>PW212 Mullion</t>
  </si>
  <si>
    <t>EL7213</t>
  </si>
  <si>
    <t>EL7214</t>
  </si>
  <si>
    <t>EL7215</t>
  </si>
  <si>
    <t>868-215 215 Sash Stile</t>
  </si>
  <si>
    <t>EL7216</t>
  </si>
  <si>
    <t>868-216 Bi-Parting Mullion</t>
  </si>
  <si>
    <t>EL7217</t>
  </si>
  <si>
    <t>EL7219</t>
  </si>
  <si>
    <t>PW219 Awning Sash</t>
  </si>
  <si>
    <t>EL7220</t>
  </si>
  <si>
    <t>PW220 Perimeter Frame</t>
  </si>
  <si>
    <t>EL7221</t>
  </si>
  <si>
    <t>EL7222</t>
  </si>
  <si>
    <t>EL7223</t>
  </si>
  <si>
    <t>EL7224</t>
  </si>
  <si>
    <t>EL7225</t>
  </si>
  <si>
    <t>PW225 Mullion (M)</t>
  </si>
  <si>
    <t>EL7226</t>
  </si>
  <si>
    <t>EL7227</t>
  </si>
  <si>
    <t>EL7228</t>
  </si>
  <si>
    <t>EL7229</t>
  </si>
  <si>
    <t>EL7230</t>
  </si>
  <si>
    <t>EL7231</t>
  </si>
  <si>
    <t>EL7232</t>
  </si>
  <si>
    <t>EL7233</t>
  </si>
  <si>
    <t>EL7234</t>
  </si>
  <si>
    <t>EL7235</t>
  </si>
  <si>
    <t>PW235 D/Hung Mullion (F)</t>
  </si>
  <si>
    <t>EL7236</t>
  </si>
  <si>
    <t>PW236 D/Hung Jamb Adapt</t>
  </si>
  <si>
    <t>EL7237</t>
  </si>
  <si>
    <t>PW237 D/Hung Stile</t>
  </si>
  <si>
    <t>EL7238</t>
  </si>
  <si>
    <t>PW238 D/Hung Sash Top</t>
  </si>
  <si>
    <t>EL7239</t>
  </si>
  <si>
    <t>EL7240</t>
  </si>
  <si>
    <t>EL7241</t>
  </si>
  <si>
    <t>EL7242</t>
  </si>
  <si>
    <t>PW242 D/Hung Sash Bead</t>
  </si>
  <si>
    <t>EL7243</t>
  </si>
  <si>
    <t>PW243 Mullion (F)</t>
  </si>
  <si>
    <t>EL7244</t>
  </si>
  <si>
    <t>PW244 Subhead</t>
  </si>
  <si>
    <t>EL7245</t>
  </si>
  <si>
    <t>EL7246</t>
  </si>
  <si>
    <t>PW246 Filler</t>
  </si>
  <si>
    <t>EL7247</t>
  </si>
  <si>
    <t>EL7248</t>
  </si>
  <si>
    <t>EL7346</t>
  </si>
  <si>
    <t>EL7361</t>
  </si>
  <si>
    <t>EL7392</t>
  </si>
  <si>
    <t>EL7561</t>
  </si>
  <si>
    <t>EL7562</t>
  </si>
  <si>
    <t>EL7608</t>
  </si>
  <si>
    <t>50 Glazing T Bar</t>
  </si>
  <si>
    <t>EL7721</t>
  </si>
  <si>
    <t>EL7888</t>
  </si>
  <si>
    <t>EL7918</t>
  </si>
  <si>
    <t>EL8047</t>
  </si>
  <si>
    <t>EL8344</t>
  </si>
  <si>
    <t>Glass Glazing Bead (clip into L7901 Bora)</t>
  </si>
  <si>
    <t>EL8484</t>
  </si>
  <si>
    <t>EL8485</t>
  </si>
  <si>
    <t>EL8486</t>
  </si>
  <si>
    <t>EL8487</t>
  </si>
  <si>
    <t>EL8488</t>
  </si>
  <si>
    <t>EL8541</t>
  </si>
  <si>
    <t>EL8542</t>
  </si>
  <si>
    <t>EL8545</t>
  </si>
  <si>
    <t>EL8626</t>
  </si>
  <si>
    <t>870-548 50 This Sash</t>
  </si>
  <si>
    <t>EL8627</t>
  </si>
  <si>
    <t>870-549 50 This Sill</t>
  </si>
  <si>
    <t>EL8836</t>
  </si>
  <si>
    <t>EL9114</t>
  </si>
  <si>
    <t>EL9119</t>
  </si>
  <si>
    <t>EL9120</t>
  </si>
  <si>
    <t>EL9221</t>
  </si>
  <si>
    <t>EL9426</t>
  </si>
  <si>
    <t>EL9437</t>
  </si>
  <si>
    <t>EL9447</t>
  </si>
  <si>
    <t>EL9448</t>
  </si>
  <si>
    <t>35 Glazing Bead 19mm Gap</t>
  </si>
  <si>
    <t>EL9499</t>
  </si>
  <si>
    <t>EL9501</t>
  </si>
  <si>
    <t>EL9512</t>
  </si>
  <si>
    <t>EL9628</t>
  </si>
  <si>
    <t>EL9629</t>
  </si>
  <si>
    <t>EL9651</t>
  </si>
  <si>
    <t>EL9678</t>
  </si>
  <si>
    <t>EL9808</t>
  </si>
  <si>
    <t>138-046 70 Plain Frame</t>
  </si>
  <si>
    <t>EL9814</t>
  </si>
  <si>
    <t>400-471 402 S/M Mullion</t>
  </si>
  <si>
    <t>EL9853</t>
  </si>
  <si>
    <t>EL9855</t>
  </si>
  <si>
    <t>EL9856</t>
  </si>
  <si>
    <t>EL9857</t>
  </si>
  <si>
    <t>EL9858</t>
  </si>
  <si>
    <t>EL9859</t>
  </si>
  <si>
    <t>EL9871</t>
  </si>
  <si>
    <t>EL9872</t>
  </si>
  <si>
    <t>EL9873</t>
  </si>
  <si>
    <t>EL9874</t>
  </si>
  <si>
    <t>EL9875</t>
  </si>
  <si>
    <t>EL9876</t>
  </si>
  <si>
    <t>EL9877</t>
  </si>
  <si>
    <t>EL9878</t>
  </si>
  <si>
    <t>EL9879</t>
  </si>
  <si>
    <t>EL9954</t>
  </si>
  <si>
    <t>400-472 402 Starter</t>
  </si>
  <si>
    <t>EL9955</t>
  </si>
  <si>
    <t>EL9956</t>
  </si>
  <si>
    <t>EME10009</t>
  </si>
  <si>
    <t>Window-Sub Sill</t>
  </si>
  <si>
    <t>EME10015</t>
  </si>
  <si>
    <t>St.Leonards Suite - Sub Sill 106.6x32</t>
  </si>
  <si>
    <t>EME10065</t>
  </si>
  <si>
    <t>Huntingdale Suite-Door Top Track 70X114</t>
  </si>
  <si>
    <t>EME10250</t>
  </si>
  <si>
    <t>Huntingdale Suite - Main Frame 101.6x50</t>
  </si>
  <si>
    <t>EME10251</t>
  </si>
  <si>
    <t>Huntingdale Suite - Sill 101.6x50</t>
  </si>
  <si>
    <t>EME10252</t>
  </si>
  <si>
    <t>Huntingdale Suite -Glazing Bead 34.2x25.88</t>
  </si>
  <si>
    <t>EME10253</t>
  </si>
  <si>
    <t>Huntingdale Suite - Glazing Adaptor 90.8x24</t>
  </si>
  <si>
    <t>EME10254</t>
  </si>
  <si>
    <t>Huntingdale Suite - Door Stop 37.8x31.5</t>
  </si>
  <si>
    <t>EME10311</t>
  </si>
  <si>
    <t>Two Panel Adaptor 50.8x26</t>
  </si>
  <si>
    <t>EME10389</t>
  </si>
  <si>
    <t>Huntingdale Suite - Sub Sill 132.7x65.5</t>
  </si>
  <si>
    <t>EME10391</t>
  </si>
  <si>
    <t>St Leonards Suite 115x30</t>
  </si>
  <si>
    <t>EME10483</t>
  </si>
  <si>
    <t>Huntingdale Suite - Door Midrail 50x38</t>
  </si>
  <si>
    <t>EME10485</t>
  </si>
  <si>
    <t>7000 Door 50mm Bead</t>
  </si>
  <si>
    <t>EME10487</t>
  </si>
  <si>
    <t>Huntingdale Suite - Terrace Door Jamb 101.6x45</t>
  </si>
  <si>
    <t>EME10488</t>
  </si>
  <si>
    <t>Huntingdale Suite-Terrace Door Threshold</t>
  </si>
  <si>
    <t>EME1519</t>
  </si>
  <si>
    <t>Display Trim</t>
  </si>
  <si>
    <t>EME2275</t>
  </si>
  <si>
    <t>Door Stop 20.6x12.7</t>
  </si>
  <si>
    <t>EME30104</t>
  </si>
  <si>
    <t>Huntingdale Suite - Awning Sash Stop 39x37.8</t>
  </si>
  <si>
    <t>EME30250</t>
  </si>
  <si>
    <t>St.Leonards Suite - Double Glazing Adaptor 29.26</t>
  </si>
  <si>
    <t>EME30305</t>
  </si>
  <si>
    <t>Huntingdale Suite -  Glazing Adaptor 90.8x24</t>
  </si>
  <si>
    <t>EME30314</t>
  </si>
  <si>
    <t>St George  Suite - 35mm Win.Frame 45x35</t>
  </si>
  <si>
    <t>EME30464</t>
  </si>
  <si>
    <t>Sliding Door 48x45</t>
  </si>
  <si>
    <t>EME30815</t>
  </si>
  <si>
    <t>Sail Track</t>
  </si>
  <si>
    <t>EME30964</t>
  </si>
  <si>
    <t>Partition 50x33</t>
  </si>
  <si>
    <t>EME31522</t>
  </si>
  <si>
    <t>Partition 50x21.92</t>
  </si>
  <si>
    <t>EME31523</t>
  </si>
  <si>
    <t>Partition 50x19.08</t>
  </si>
  <si>
    <t>EME31569</t>
  </si>
  <si>
    <t>Huntingdale Suite - Sub Sill 165x57.8</t>
  </si>
  <si>
    <t>EME405</t>
  </si>
  <si>
    <t>Huntingdale Suite - Mullion 63.5x44.45</t>
  </si>
  <si>
    <t>EME4144</t>
  </si>
  <si>
    <t>Pentagon 80 Suite  - Flush Filler 69.09x7.02</t>
  </si>
  <si>
    <t>EME4424</t>
  </si>
  <si>
    <t>Pentagon 80 Suite  - Main Frame 82.55x34.92</t>
  </si>
  <si>
    <t>EME4425</t>
  </si>
  <si>
    <t>Pentagon 80 Suite  - Glazing Adaptor 69.1x13.08</t>
  </si>
  <si>
    <t>EME4937</t>
  </si>
  <si>
    <t>Pentagon 80 Suite  - Door Stop 33.64x18.6</t>
  </si>
  <si>
    <t>EME50029</t>
  </si>
  <si>
    <t>Huntingdale Suite - Lock Stile 67.5x44.5x2.3 Rad</t>
  </si>
  <si>
    <t>EME50070</t>
  </si>
  <si>
    <t>Huntingdale Suite - Door Frame 110x44.5</t>
  </si>
  <si>
    <t>EME5012</t>
  </si>
  <si>
    <t>Pentagon 80 Suite  - Glazing Bead 34.14x22.2</t>
  </si>
  <si>
    <t>EME50251</t>
  </si>
  <si>
    <t>Huntingdale Suite - Bottom Rail 148x42</t>
  </si>
  <si>
    <t>EME50311</t>
  </si>
  <si>
    <t>Huntingdale Suite - Cover Meeting Stile 85.5x50</t>
  </si>
  <si>
    <t>EME50312</t>
  </si>
  <si>
    <t>Huntingdale Suite - Heavy Interlock 87x45</t>
  </si>
  <si>
    <t>EME50313</t>
  </si>
  <si>
    <t>Huntingdale Suite - Stile 59.5x40</t>
  </si>
  <si>
    <t>EME50320</t>
  </si>
  <si>
    <t>Huntingdale Suite - Interlock 49x46.5</t>
  </si>
  <si>
    <t>EME50423</t>
  </si>
  <si>
    <t>Huntingdale Suite - Door 4-Lite Stile 77x75</t>
  </si>
  <si>
    <t>EME6479</t>
  </si>
  <si>
    <t>Pentagon 80 Suite  - Sill 82.55x38</t>
  </si>
  <si>
    <t>EME6592</t>
  </si>
  <si>
    <t>Pentagon 80 Suite - Corner Post 82.55</t>
  </si>
  <si>
    <t>EME7106</t>
  </si>
  <si>
    <t>Huntingdale Suite - Main Frame 101.6x44.5</t>
  </si>
  <si>
    <t>EME7107</t>
  </si>
  <si>
    <t>Huntingdale Suite - Sill 101.6x44.5</t>
  </si>
  <si>
    <t>EME7108</t>
  </si>
  <si>
    <t>Huntingdale Suite-Self Mating Mullion 101.6x41.7</t>
  </si>
  <si>
    <t>EME7109</t>
  </si>
  <si>
    <t>Huntingdale Suite - Glazing Adaptor 90.8x19</t>
  </si>
  <si>
    <t>EME7110</t>
  </si>
  <si>
    <t>EME7111</t>
  </si>
  <si>
    <t>Huntingdale Suite - Glazing Bead 43.7X22.18</t>
  </si>
  <si>
    <t>EME7112</t>
  </si>
  <si>
    <t>Huntingdale Suite - Glazing Bead 22.18X16.82</t>
  </si>
  <si>
    <t>EME7114</t>
  </si>
  <si>
    <t>Huntingdale Suite - 44mm Door Stop</t>
  </si>
  <si>
    <t>EME7115</t>
  </si>
  <si>
    <t>Huntingdale Suite - C.O.C Transom 101.6x47</t>
  </si>
  <si>
    <t>EME7117</t>
  </si>
  <si>
    <t>Huntingdale Suite - Corner Post 101.6</t>
  </si>
  <si>
    <t>EME7120</t>
  </si>
  <si>
    <t>Huntingdale Suite - Jointing Spigot 70x37</t>
  </si>
  <si>
    <t>EME7121</t>
  </si>
  <si>
    <t>Huntingdale Suite - Door Top Track 114x65</t>
  </si>
  <si>
    <t>EME7122</t>
  </si>
  <si>
    <t>Huntingdale Suite - Door Pelmet 110x14.6</t>
  </si>
  <si>
    <t>EME7123</t>
  </si>
  <si>
    <t>Huntingdale Suite - Door Bottom Guide 60.8x35</t>
  </si>
  <si>
    <t>EME7124</t>
  </si>
  <si>
    <t>Huntingdale Suite - Awning  Sash Stop 40.8x24.4</t>
  </si>
  <si>
    <t>EME7706</t>
  </si>
  <si>
    <t>St.Leonards Suite - Adaptor 50x15</t>
  </si>
  <si>
    <t>EME7707</t>
  </si>
  <si>
    <t>St.Leonards Suite - Snap Cover 50</t>
  </si>
  <si>
    <t>EME7744</t>
  </si>
  <si>
    <t>EME7770</t>
  </si>
  <si>
    <t>St.Kilda Suite - Snap Adaptor 50.8x19.05</t>
  </si>
  <si>
    <t>EME7771</t>
  </si>
  <si>
    <t>St.Kilda Suite - Glz Adaptor 47.65x15.9</t>
  </si>
  <si>
    <t>EME7800</t>
  </si>
  <si>
    <t>Hungindale Patio Door Sill</t>
  </si>
  <si>
    <t>EME7801</t>
  </si>
  <si>
    <t>Hungindale Patio Door Head</t>
  </si>
  <si>
    <t>EME7820</t>
  </si>
  <si>
    <t>Pentagon 80 Suite Door Stop</t>
  </si>
  <si>
    <t>EME7891</t>
  </si>
  <si>
    <t>EME7912</t>
  </si>
  <si>
    <t>Huntingdale Suite - Sub Head 112.70X52.20</t>
  </si>
  <si>
    <t>EME800</t>
  </si>
  <si>
    <t>Huntingdale Suite - Hinge Stile 67.5x44.5</t>
  </si>
  <si>
    <t>EME801</t>
  </si>
  <si>
    <t>Huntingdale Suite - Lock Stile 67.5x44.5</t>
  </si>
  <si>
    <t>EME802</t>
  </si>
  <si>
    <t>Huntingdale Suite-Double Weatherstrip 67.5x44.5</t>
  </si>
  <si>
    <t>EME803</t>
  </si>
  <si>
    <t>Huntingdale Suite - Sliding Door Stile 67.5x44.5</t>
  </si>
  <si>
    <t>EME804</t>
  </si>
  <si>
    <t>Huntingdale Suite - Top Rail 78x42</t>
  </si>
  <si>
    <t>EME805</t>
  </si>
  <si>
    <t>Huntingdale Suite - Bottom Rail 110x42</t>
  </si>
  <si>
    <t>EME806</t>
  </si>
  <si>
    <t>Huntingdale Suite - Mid Rail 136x42</t>
  </si>
  <si>
    <t>EME807</t>
  </si>
  <si>
    <t>Huntingdale Suite - Mid Rail 152x42</t>
  </si>
  <si>
    <t>EME8130</t>
  </si>
  <si>
    <t>Huntingdale Suite-Narrow Frame 101.6x25</t>
  </si>
  <si>
    <t>EME8131</t>
  </si>
  <si>
    <t>Huntingdale Suite-Plain Frame 101.6x44.5</t>
  </si>
  <si>
    <t>EME8273</t>
  </si>
  <si>
    <t>Huntingdale Suite - MainFrame 152.4x44.4</t>
  </si>
  <si>
    <t>EME8278</t>
  </si>
  <si>
    <t>Huntingdale Suite-SM/H Mullion101.6x40.4</t>
  </si>
  <si>
    <t>EME8279</t>
  </si>
  <si>
    <t>Huntingdale Suite - 35mm Door Stop 34x18.8</t>
  </si>
  <si>
    <t>EME8280</t>
  </si>
  <si>
    <t>St.Leonards Suite - Head,Jamb,Transom 150x50</t>
  </si>
  <si>
    <t>EME8281</t>
  </si>
  <si>
    <t>St.Leonards Suite-Mullion(M) Hvy 150x47</t>
  </si>
  <si>
    <t>EME8282</t>
  </si>
  <si>
    <t>St.Leonards Suite-Mullion(F) Hvy150x49.5</t>
  </si>
  <si>
    <t>EME8315</t>
  </si>
  <si>
    <t>St Leonards Suite - Snap Cover 50</t>
  </si>
  <si>
    <t>EME8556</t>
  </si>
  <si>
    <t>Huntingdale Suite - Light Weight Glazing Bead 10</t>
  </si>
  <si>
    <t>EME8557</t>
  </si>
  <si>
    <t>Huntingdale Suite - Light Weight Sill 101.6x44.5</t>
  </si>
  <si>
    <t>EME8749</t>
  </si>
  <si>
    <t>EME8765</t>
  </si>
  <si>
    <t>OakLeigh Suite - Plas/Board Frame 113x33.30</t>
  </si>
  <si>
    <t>EME8768</t>
  </si>
  <si>
    <t>OakLeigh Suite - Plas/Board Frame 129x33.30</t>
  </si>
  <si>
    <t>EME8770</t>
  </si>
  <si>
    <t>OakLeigh Suite - Main Frame 83x32</t>
  </si>
  <si>
    <t>EME8773</t>
  </si>
  <si>
    <t>OakLeigh Suite - Plain Frame 78.4x32</t>
  </si>
  <si>
    <t>EME8774</t>
  </si>
  <si>
    <t>OakLeigh Suite - Glazing Adaptor 160x50</t>
  </si>
  <si>
    <t>EME8775</t>
  </si>
  <si>
    <t>OakLeigh Suite - Glazing Bead 33.56x20.7</t>
  </si>
  <si>
    <t>EME8776</t>
  </si>
  <si>
    <t>OakLeigh Suite - 35mm Door Stop</t>
  </si>
  <si>
    <t>EME8825</t>
  </si>
  <si>
    <t>Female Interlock</t>
  </si>
  <si>
    <t>EME9022</t>
  </si>
  <si>
    <t>Huntingdale Suite - Door Midrail 44.5x42</t>
  </si>
  <si>
    <t>EME9310</t>
  </si>
  <si>
    <t>Windor Suite-Horz. Glazing Rail 46.85x23</t>
  </si>
  <si>
    <t>EME9311</t>
  </si>
  <si>
    <t>Windor Suite - Vert.Glazing Rail 44.05x13.5</t>
  </si>
  <si>
    <t>EME9312</t>
  </si>
  <si>
    <t>EME9313</t>
  </si>
  <si>
    <t>Windor Suite - Door Stop 56.85x27</t>
  </si>
  <si>
    <t>EME9314</t>
  </si>
  <si>
    <t>Windor Suite - Wall Channel 46.85x14.8</t>
  </si>
  <si>
    <t>EME9316</t>
  </si>
  <si>
    <t>Windor Suite - Ceiling Channel 49.8x25.8</t>
  </si>
  <si>
    <t>EME961</t>
  </si>
  <si>
    <t>St.Leonards Suite - Narrow Transom 53.6x50</t>
  </si>
  <si>
    <t>EME9628</t>
  </si>
  <si>
    <t>Pentagon 80 Suite  - 45mm Door Stop 29.8x23.5</t>
  </si>
  <si>
    <t>EME9737</t>
  </si>
  <si>
    <t>Huntingdale Suite - Midrail Spigot 36x25</t>
  </si>
  <si>
    <t>EME976</t>
  </si>
  <si>
    <t>St George  Suite - Awning Sash 58x37</t>
  </si>
  <si>
    <t>EME9909</t>
  </si>
  <si>
    <t>Huntingdale Suite - Door/Jamb 101.6x55</t>
  </si>
  <si>
    <t>EME9910</t>
  </si>
  <si>
    <t>Huntingdale Suite - Threshold 53.6x31</t>
  </si>
  <si>
    <t>EME9911</t>
  </si>
  <si>
    <t>Huntingdale Suite - Sill 108.6x60</t>
  </si>
  <si>
    <t>EME9912</t>
  </si>
  <si>
    <t>Huntingdale Suite - Horizontial Rail 60x37.1</t>
  </si>
  <si>
    <t>EME9930</t>
  </si>
  <si>
    <t>Huntingdale Suite - Head/Jamb extender</t>
  </si>
  <si>
    <t>EME9931</t>
  </si>
  <si>
    <t>Huntingdale Suite - Sill Extender</t>
  </si>
  <si>
    <t>EME9940</t>
  </si>
  <si>
    <t>Huntingdale Suite - Interlock 44x15</t>
  </si>
  <si>
    <t>EME9992</t>
  </si>
  <si>
    <t>Partition 38x24.5</t>
  </si>
  <si>
    <t>EME9993</t>
  </si>
  <si>
    <t>Pock Filler 30.6x24.5</t>
  </si>
  <si>
    <t>EMEH31609</t>
  </si>
  <si>
    <t>Partition 70x27</t>
  </si>
  <si>
    <t>EN1117</t>
  </si>
  <si>
    <t>EN1118</t>
  </si>
  <si>
    <t>EN1350</t>
  </si>
  <si>
    <t>870-551 50 Tubular Transom</t>
  </si>
  <si>
    <t>EN1351</t>
  </si>
  <si>
    <t>EN1363</t>
  </si>
  <si>
    <t>EN1380</t>
  </si>
  <si>
    <t>EN1456</t>
  </si>
  <si>
    <t>EN1526</t>
  </si>
  <si>
    <t>EN1568</t>
  </si>
  <si>
    <t>EN1569</t>
  </si>
  <si>
    <t>EN1970</t>
  </si>
  <si>
    <t>409-403 Frame Flat Bead</t>
  </si>
  <si>
    <t>EN1971</t>
  </si>
  <si>
    <t>409  Pocket Filler</t>
  </si>
  <si>
    <t>EN1974</t>
  </si>
  <si>
    <t>EN1975</t>
  </si>
  <si>
    <t>EN1976</t>
  </si>
  <si>
    <t>EN1977</t>
  </si>
  <si>
    <t>EN1978</t>
  </si>
  <si>
    <t>EN1979</t>
  </si>
  <si>
    <t>EN1980</t>
  </si>
  <si>
    <t>409 S/M Mullion Light</t>
  </si>
  <si>
    <t>EN1983</t>
  </si>
  <si>
    <t>EN1986</t>
  </si>
  <si>
    <t>248-027 Door Glazing Bead</t>
  </si>
  <si>
    <t>EN1988</t>
  </si>
  <si>
    <t>EN2181</t>
  </si>
  <si>
    <t>870-080 St Kilda Glz Adapt</t>
  </si>
  <si>
    <t>EN2258</t>
  </si>
  <si>
    <t>200-009 Door Square Bead</t>
  </si>
  <si>
    <t>EN2290</t>
  </si>
  <si>
    <t>EN2291</t>
  </si>
  <si>
    <t>EN2292</t>
  </si>
  <si>
    <t>EN2293</t>
  </si>
  <si>
    <t>EN2294</t>
  </si>
  <si>
    <t>EN2295</t>
  </si>
  <si>
    <t>EN2296</t>
  </si>
  <si>
    <t>EN2336</t>
  </si>
  <si>
    <t>EN2343</t>
  </si>
  <si>
    <t>EN2354</t>
  </si>
  <si>
    <t>EN2396</t>
  </si>
  <si>
    <t>Old St Kilda Suite</t>
  </si>
  <si>
    <t>EN2397</t>
  </si>
  <si>
    <t>EN2398</t>
  </si>
  <si>
    <t>EN2406</t>
  </si>
  <si>
    <t>EN2473</t>
  </si>
  <si>
    <t>870-559 Cornerstake Extrusion</t>
  </si>
  <si>
    <t>EN2536</t>
  </si>
  <si>
    <t>EN2537</t>
  </si>
  <si>
    <t>EN2538</t>
  </si>
  <si>
    <t>EN2539</t>
  </si>
  <si>
    <t>Stick Wall Deep Filler</t>
  </si>
  <si>
    <t>EN2540</t>
  </si>
  <si>
    <t>Stick Wall Shallow Filler</t>
  </si>
  <si>
    <t>EN2541</t>
  </si>
  <si>
    <t>Stick Wall Head Transom</t>
  </si>
  <si>
    <t>EN2542</t>
  </si>
  <si>
    <t>Stick Wall Transom Cover</t>
  </si>
  <si>
    <t>EN2543</t>
  </si>
  <si>
    <t>EN2604</t>
  </si>
  <si>
    <t>EN2605</t>
  </si>
  <si>
    <t>EN2609</t>
  </si>
  <si>
    <t>EN2849</t>
  </si>
  <si>
    <t>400-417 Midrail M100</t>
  </si>
  <si>
    <t>EN2877</t>
  </si>
  <si>
    <t>EN2895</t>
  </si>
  <si>
    <t>EN2909</t>
  </si>
  <si>
    <t>EN2984</t>
  </si>
  <si>
    <t>EN3010</t>
  </si>
  <si>
    <t>EN3045</t>
  </si>
  <si>
    <t>EN3051</t>
  </si>
  <si>
    <t>EN3053</t>
  </si>
  <si>
    <t>EN3057</t>
  </si>
  <si>
    <t>EN3058</t>
  </si>
  <si>
    <t>EN3059</t>
  </si>
  <si>
    <t>EN3060</t>
  </si>
  <si>
    <t>EN3119</t>
  </si>
  <si>
    <t>EN3177</t>
  </si>
  <si>
    <t>EN3182</t>
  </si>
  <si>
    <t>EN3183</t>
  </si>
  <si>
    <t>EN3211</t>
  </si>
  <si>
    <t>EN3212</t>
  </si>
  <si>
    <t>EN3213</t>
  </si>
  <si>
    <t>EN3218</t>
  </si>
  <si>
    <t>EN3220</t>
  </si>
  <si>
    <t>EN3221</t>
  </si>
  <si>
    <t>EN3272</t>
  </si>
  <si>
    <t>EN3280</t>
  </si>
  <si>
    <t>35 Bevel Sash</t>
  </si>
  <si>
    <t>EN3283</t>
  </si>
  <si>
    <t>EN3287</t>
  </si>
  <si>
    <t>Stick Wall Dg Shallow Filler</t>
  </si>
  <si>
    <t>EN3288</t>
  </si>
  <si>
    <t>Stick Wall Dg Deep Filler</t>
  </si>
  <si>
    <t>EN3390</t>
  </si>
  <si>
    <t>EN3401</t>
  </si>
  <si>
    <t>EN3405</t>
  </si>
  <si>
    <t>EN3406</t>
  </si>
  <si>
    <t>EN3440</t>
  </si>
  <si>
    <t>EN3450</t>
  </si>
  <si>
    <t>EN3455</t>
  </si>
  <si>
    <t>EN3467</t>
  </si>
  <si>
    <t>EN3549</t>
  </si>
  <si>
    <t>EN3551</t>
  </si>
  <si>
    <t>Stick Wall 130mm Mullion</t>
  </si>
  <si>
    <t>EN3552</t>
  </si>
  <si>
    <t>Stick Wall 130mm Splice</t>
  </si>
  <si>
    <t>EN3553</t>
  </si>
  <si>
    <t>Exc Hhrobert Head Bead</t>
  </si>
  <si>
    <t>EN3554</t>
  </si>
  <si>
    <t>Stick Wall 130 Sill Bead</t>
  </si>
  <si>
    <t>EN3570</t>
  </si>
  <si>
    <t>406-010 103 Frame</t>
  </si>
  <si>
    <t>EN3571</t>
  </si>
  <si>
    <t>EN3573</t>
  </si>
  <si>
    <t>Stick Wall Sill Transom</t>
  </si>
  <si>
    <t>EN3574</t>
  </si>
  <si>
    <t>EN3575</t>
  </si>
  <si>
    <t>EN3596</t>
  </si>
  <si>
    <t>600 - 150mm Flat Filler</t>
  </si>
  <si>
    <t>EN3597</t>
  </si>
  <si>
    <t>406-050 Back Adaptor</t>
  </si>
  <si>
    <t>EN3598</t>
  </si>
  <si>
    <t>406-054 Flat Infill Cover M2</t>
  </si>
  <si>
    <t>EN3600</t>
  </si>
  <si>
    <t>EN3609</t>
  </si>
  <si>
    <t>870-585 50 F/Light Mating [M]</t>
  </si>
  <si>
    <t>EN3619</t>
  </si>
  <si>
    <t>200-008 Door Midrail M150</t>
  </si>
  <si>
    <t>EN3621</t>
  </si>
  <si>
    <t>EN3622</t>
  </si>
  <si>
    <t>EN3623</t>
  </si>
  <si>
    <t>EN3624</t>
  </si>
  <si>
    <t>EN3630</t>
  </si>
  <si>
    <t>EN3670</t>
  </si>
  <si>
    <t>870-566 50 This Sash Head</t>
  </si>
  <si>
    <t>EN3671</t>
  </si>
  <si>
    <t>870-567 50 This Head</t>
  </si>
  <si>
    <t>EN3689</t>
  </si>
  <si>
    <t>406-020 150 Frame</t>
  </si>
  <si>
    <t>EN3715</t>
  </si>
  <si>
    <t>EN3717</t>
  </si>
  <si>
    <t>EN3719</t>
  </si>
  <si>
    <t>EN3720</t>
  </si>
  <si>
    <t>EN3721</t>
  </si>
  <si>
    <t>EN3770</t>
  </si>
  <si>
    <t>St Lucia Frame</t>
  </si>
  <si>
    <t>EN3771</t>
  </si>
  <si>
    <t>St Lucia Frame Mullion</t>
  </si>
  <si>
    <t>EN3800</t>
  </si>
  <si>
    <t>EN3801</t>
  </si>
  <si>
    <t>Stck Wall Serrated Bracket</t>
  </si>
  <si>
    <t>EN3963</t>
  </si>
  <si>
    <t>EN3977</t>
  </si>
  <si>
    <t>EN3978</t>
  </si>
  <si>
    <t>EN4016</t>
  </si>
  <si>
    <t>EN4017</t>
  </si>
  <si>
    <t>400-456 425 Frame S/M Mull Hea</t>
  </si>
  <si>
    <t>EN4018</t>
  </si>
  <si>
    <t>EN4019</t>
  </si>
  <si>
    <t>EN4020</t>
  </si>
  <si>
    <t>EN4023</t>
  </si>
  <si>
    <t>EN4027</t>
  </si>
  <si>
    <t>EN4029</t>
  </si>
  <si>
    <t>EN4086</t>
  </si>
  <si>
    <t>EN4087</t>
  </si>
  <si>
    <t>EN4088</t>
  </si>
  <si>
    <t>EN4089</t>
  </si>
  <si>
    <t>EN4095</t>
  </si>
  <si>
    <t>EN4127</t>
  </si>
  <si>
    <t>EN4128</t>
  </si>
  <si>
    <t>EN4129</t>
  </si>
  <si>
    <t>EN4130</t>
  </si>
  <si>
    <t>EN4131</t>
  </si>
  <si>
    <t>EN4132</t>
  </si>
  <si>
    <t>EN4133</t>
  </si>
  <si>
    <t>EN4144</t>
  </si>
  <si>
    <t>EN4166</t>
  </si>
  <si>
    <t>400-446 Threshold Rebate</t>
  </si>
  <si>
    <t>EN4169</t>
  </si>
  <si>
    <t>EN4223</t>
  </si>
  <si>
    <t>138-057 35 Sash Cnr Stake</t>
  </si>
  <si>
    <t>EN4258</t>
  </si>
  <si>
    <t>EN4259</t>
  </si>
  <si>
    <t>EN4260</t>
  </si>
  <si>
    <t>EN4262</t>
  </si>
  <si>
    <t>EN4263</t>
  </si>
  <si>
    <t>EN4264</t>
  </si>
  <si>
    <t>EN4265</t>
  </si>
  <si>
    <t>EN4272</t>
  </si>
  <si>
    <t>248-022 Door Lock Stile</t>
  </si>
  <si>
    <t>EN4273</t>
  </si>
  <si>
    <t>248-024 Door Hinge Stile</t>
  </si>
  <si>
    <t>EN4274</t>
  </si>
  <si>
    <t>EN4275</t>
  </si>
  <si>
    <t>248-058 Door Wiper Stile</t>
  </si>
  <si>
    <t>EN4276</t>
  </si>
  <si>
    <t>248-079 Door Piv Stile Wide</t>
  </si>
  <si>
    <t>EN4277</t>
  </si>
  <si>
    <t>EN4278</t>
  </si>
  <si>
    <t>248-025 Door Top Rail</t>
  </si>
  <si>
    <t>EN4279</t>
  </si>
  <si>
    <t>248-026 Door Bottom Rail</t>
  </si>
  <si>
    <t>EN4280</t>
  </si>
  <si>
    <t>EN4281</t>
  </si>
  <si>
    <t>EN4283</t>
  </si>
  <si>
    <t>EN4284</t>
  </si>
  <si>
    <t>EN4406</t>
  </si>
  <si>
    <t>EN4453</t>
  </si>
  <si>
    <t>400-424 470 Head/Transom</t>
  </si>
  <si>
    <t>EN4454</t>
  </si>
  <si>
    <t>400-425 470 Sill/Transom</t>
  </si>
  <si>
    <t>EN4455</t>
  </si>
  <si>
    <t>470 Jamb Adaptor</t>
  </si>
  <si>
    <t>EN4470</t>
  </si>
  <si>
    <t>EN4475</t>
  </si>
  <si>
    <t>EN4476</t>
  </si>
  <si>
    <t>EN4477</t>
  </si>
  <si>
    <t>EN4494</t>
  </si>
  <si>
    <t>EN4506</t>
  </si>
  <si>
    <t>EN4537</t>
  </si>
  <si>
    <t>EN4601</t>
  </si>
  <si>
    <t>EN4602</t>
  </si>
  <si>
    <t>EN4603</t>
  </si>
  <si>
    <t>EN4604</t>
  </si>
  <si>
    <t>EN4605</t>
  </si>
  <si>
    <t>EN4606</t>
  </si>
  <si>
    <t>EN4607</t>
  </si>
  <si>
    <t>EN4608</t>
  </si>
  <si>
    <t>EN4646</t>
  </si>
  <si>
    <t>EN4713</t>
  </si>
  <si>
    <t>EN4746</t>
  </si>
  <si>
    <t>200-049 1021 Headtrack</t>
  </si>
  <si>
    <t>EN4749</t>
  </si>
  <si>
    <t>EN4755</t>
  </si>
  <si>
    <t>EN4766</t>
  </si>
  <si>
    <t>EN4769</t>
  </si>
  <si>
    <t>EN4787</t>
  </si>
  <si>
    <t>EN4789</t>
  </si>
  <si>
    <t>EN4797</t>
  </si>
  <si>
    <t>EN4814</t>
  </si>
  <si>
    <t>EN4840</t>
  </si>
  <si>
    <t>EN4842</t>
  </si>
  <si>
    <t>EN4872</t>
  </si>
  <si>
    <t>EN4910</t>
  </si>
  <si>
    <t>EN4911</t>
  </si>
  <si>
    <t>EN4915</t>
  </si>
  <si>
    <t>EN4916</t>
  </si>
  <si>
    <t>EN4956</t>
  </si>
  <si>
    <t>EN4978</t>
  </si>
  <si>
    <t>138-012 Glaz Bar Bead 10mm</t>
  </si>
  <si>
    <t>EN4979</t>
  </si>
  <si>
    <t>EN4980</t>
  </si>
  <si>
    <t>EN4994</t>
  </si>
  <si>
    <t>EN5001</t>
  </si>
  <si>
    <t>EN5010</t>
  </si>
  <si>
    <t>400-510 Standard Frame</t>
  </si>
  <si>
    <t>EN5011</t>
  </si>
  <si>
    <t>400-511 H/Duty Frame</t>
  </si>
  <si>
    <t>EN5012</t>
  </si>
  <si>
    <t>400-512 Frame S/M Mullion Light</t>
  </si>
  <si>
    <t>EN5013</t>
  </si>
  <si>
    <t>400-513 S/M Mullion Heavy</t>
  </si>
  <si>
    <t>EN5014</t>
  </si>
  <si>
    <t>400-514 2/3 Way Corner</t>
  </si>
  <si>
    <t>EN5016</t>
  </si>
  <si>
    <t>400-516 Narrow Perimeter</t>
  </si>
  <si>
    <t>EN5020</t>
  </si>
  <si>
    <t>400-520 Standard Sill</t>
  </si>
  <si>
    <t>EN5021</t>
  </si>
  <si>
    <t>400-521 Transom Tubular M2</t>
  </si>
  <si>
    <t>EN5022</t>
  </si>
  <si>
    <t>400-522 Plain Frame M2</t>
  </si>
  <si>
    <t>EN5023</t>
  </si>
  <si>
    <t>C.O.C  Bevel Transom</t>
  </si>
  <si>
    <t>EN5024</t>
  </si>
  <si>
    <t>EN5027</t>
  </si>
  <si>
    <t>400-527 Pocketed Filler</t>
  </si>
  <si>
    <t>EN5028</t>
  </si>
  <si>
    <t>400-528 Flat Filler</t>
  </si>
  <si>
    <t>EN5029</t>
  </si>
  <si>
    <t>400-529 Build-In Filler</t>
  </si>
  <si>
    <t>EN5031</t>
  </si>
  <si>
    <t>400-531 Sloping Bead</t>
  </si>
  <si>
    <t>EN5032</t>
  </si>
  <si>
    <t>400-532 Square Bead Nd</t>
  </si>
  <si>
    <t>EN5047</t>
  </si>
  <si>
    <t>406-028 150 Hd Mullion [M]</t>
  </si>
  <si>
    <t>EN5048</t>
  </si>
  <si>
    <t>406-029 150 Hd Mullion [F]</t>
  </si>
  <si>
    <t>EN5049</t>
  </si>
  <si>
    <t>406-018 Frame Mullion M H 103</t>
  </si>
  <si>
    <t>EN5050</t>
  </si>
  <si>
    <t>406-019 Frame Mullion F H 103</t>
  </si>
  <si>
    <t>EN5092</t>
  </si>
  <si>
    <t>EN5180</t>
  </si>
  <si>
    <t>EN5193</t>
  </si>
  <si>
    <t>EN5194</t>
  </si>
  <si>
    <t>EN5202</t>
  </si>
  <si>
    <t>EN5210</t>
  </si>
  <si>
    <t>EN5214</t>
  </si>
  <si>
    <t>200-090 Door Muntin Bar</t>
  </si>
  <si>
    <t>EN5215</t>
  </si>
  <si>
    <t>St Lucia - 50mm Frame</t>
  </si>
  <si>
    <t>EN5216</t>
  </si>
  <si>
    <t>St Lucia - 50mm Flat Infill</t>
  </si>
  <si>
    <t>EN5217</t>
  </si>
  <si>
    <t>EN5327</t>
  </si>
  <si>
    <t>EN5328</t>
  </si>
  <si>
    <t>600-617 Subsill</t>
  </si>
  <si>
    <t>EN5410</t>
  </si>
  <si>
    <t>425 35 Sash Adaptor</t>
  </si>
  <si>
    <t>EN5439</t>
  </si>
  <si>
    <t>Curved Cap Adaptor</t>
  </si>
  <si>
    <t>EN5440</t>
  </si>
  <si>
    <t>Curved Cap</t>
  </si>
  <si>
    <t>EN5441</t>
  </si>
  <si>
    <t>EN5445</t>
  </si>
  <si>
    <t>EN5446</t>
  </si>
  <si>
    <t>EN5447</t>
  </si>
  <si>
    <t>EN5472</t>
  </si>
  <si>
    <t>EN5482</t>
  </si>
  <si>
    <t>138-061 Glaz Chnl Shallow</t>
  </si>
  <si>
    <t>EN5483</t>
  </si>
  <si>
    <t>138-062 Glaz Channel Deep</t>
  </si>
  <si>
    <t>EN5592</t>
  </si>
  <si>
    <t>EN5595</t>
  </si>
  <si>
    <t>EN5599</t>
  </si>
  <si>
    <t>EN5600</t>
  </si>
  <si>
    <t>EN5601</t>
  </si>
  <si>
    <t>410-501 Frame Split Mull Half</t>
  </si>
  <si>
    <t>EN5602</t>
  </si>
  <si>
    <t>410-502 Frame Split Mull Half</t>
  </si>
  <si>
    <t>EN5603</t>
  </si>
  <si>
    <t>410-503 Frame Head &amp; Jamb Mill</t>
  </si>
  <si>
    <t>EN5604</t>
  </si>
  <si>
    <t>410-504 Frame Sill Extern Gl M</t>
  </si>
  <si>
    <t>EN5605</t>
  </si>
  <si>
    <t>410-505 Frame Glazingbead Ext</t>
  </si>
  <si>
    <t>EN5606</t>
  </si>
  <si>
    <t>410-506 Glazing Bead</t>
  </si>
  <si>
    <t>EN5607</t>
  </si>
  <si>
    <t>410-507 Frame Transom Int Glz</t>
  </si>
  <si>
    <t>EN5608</t>
  </si>
  <si>
    <t>410-508 Flat Filler</t>
  </si>
  <si>
    <t>EN5609</t>
  </si>
  <si>
    <t>EN5610</t>
  </si>
  <si>
    <t>410-510 Doorstop Ext</t>
  </si>
  <si>
    <t>EN5611</t>
  </si>
  <si>
    <t>EN5612</t>
  </si>
  <si>
    <t>EN5613</t>
  </si>
  <si>
    <t>EN5614</t>
  </si>
  <si>
    <t>EN5615</t>
  </si>
  <si>
    <t>410-515 Doorstop Ext</t>
  </si>
  <si>
    <t>EN5616</t>
  </si>
  <si>
    <t>410-516 Frame Pocket Filler Mi</t>
  </si>
  <si>
    <t>EN5617</t>
  </si>
  <si>
    <t>EN5618</t>
  </si>
  <si>
    <t>EN5619</t>
  </si>
  <si>
    <t>EN5640</t>
  </si>
  <si>
    <t>EN5643</t>
  </si>
  <si>
    <t>EN5648</t>
  </si>
  <si>
    <t>EN5674</t>
  </si>
  <si>
    <t>EN5701</t>
  </si>
  <si>
    <t>EN5703</t>
  </si>
  <si>
    <t>EN5705</t>
  </si>
  <si>
    <t>EN5711</t>
  </si>
  <si>
    <t>EN5712</t>
  </si>
  <si>
    <t>EN5717</t>
  </si>
  <si>
    <t>EN5772</t>
  </si>
  <si>
    <t>EN5773</t>
  </si>
  <si>
    <t>EN5791</t>
  </si>
  <si>
    <t>406-012 103 Struct Transom</t>
  </si>
  <si>
    <t>EN5792</t>
  </si>
  <si>
    <t>400-468 Infil 16mm Pocket</t>
  </si>
  <si>
    <t>EN5873</t>
  </si>
  <si>
    <t>EN5874</t>
  </si>
  <si>
    <t>EN5875</t>
  </si>
  <si>
    <t>EN5876</t>
  </si>
  <si>
    <t>EN5920</t>
  </si>
  <si>
    <t>EN5923</t>
  </si>
  <si>
    <t>EN5972</t>
  </si>
  <si>
    <t>EN5978</t>
  </si>
  <si>
    <t>138-064 70 Frame Suead [F]</t>
  </si>
  <si>
    <t>EN5980</t>
  </si>
  <si>
    <t>EN5997</t>
  </si>
  <si>
    <t>EN6005</t>
  </si>
  <si>
    <t>EN6235</t>
  </si>
  <si>
    <t>EN6334</t>
  </si>
  <si>
    <t>EN6351</t>
  </si>
  <si>
    <t>EN6352</t>
  </si>
  <si>
    <t>EN6353</t>
  </si>
  <si>
    <t>EN6354</t>
  </si>
  <si>
    <t>Lightweight Frame 101.6x44.45</t>
  </si>
  <si>
    <t>EN6355</t>
  </si>
  <si>
    <t>EN6356</t>
  </si>
  <si>
    <t>EN6357</t>
  </si>
  <si>
    <t>PWD 868-729 Doorstop 40mm</t>
  </si>
  <si>
    <t>EN6393</t>
  </si>
  <si>
    <t>406-008 103 Struct Mullion [F]</t>
  </si>
  <si>
    <t>EN6394</t>
  </si>
  <si>
    <t>406-008 103 Struct Mullion [M]</t>
  </si>
  <si>
    <t>EN6399</t>
  </si>
  <si>
    <t>406-017 103 Mullion [F]</t>
  </si>
  <si>
    <t>EN6400</t>
  </si>
  <si>
    <t>406-016 103 Mullion [M]</t>
  </si>
  <si>
    <t>EN6402</t>
  </si>
  <si>
    <t>200-010 Door Bevel Bead</t>
  </si>
  <si>
    <t>EN6514</t>
  </si>
  <si>
    <t>EN6523</t>
  </si>
  <si>
    <t>400-540 Lt Subsill</t>
  </si>
  <si>
    <t>EN6524</t>
  </si>
  <si>
    <t>EN6563</t>
  </si>
  <si>
    <t>EN6566</t>
  </si>
  <si>
    <t>EN6627</t>
  </si>
  <si>
    <t>406-030 150 Mullion [M]</t>
  </si>
  <si>
    <t>EN6628</t>
  </si>
  <si>
    <t>406-030 150 Mullion [F]</t>
  </si>
  <si>
    <t>EN6651</t>
  </si>
  <si>
    <t>EN6652</t>
  </si>
  <si>
    <t>EN6653</t>
  </si>
  <si>
    <t>EN6662</t>
  </si>
  <si>
    <t>EN6663</t>
  </si>
  <si>
    <t>Drip Mould</t>
  </si>
  <si>
    <t>EN6669</t>
  </si>
  <si>
    <t>EN6675</t>
  </si>
  <si>
    <t>EN6676</t>
  </si>
  <si>
    <t>EN6681</t>
  </si>
  <si>
    <t>EN6698</t>
  </si>
  <si>
    <t>EN6703</t>
  </si>
  <si>
    <t>EN6710</t>
  </si>
  <si>
    <t>410-499 S/M Mullion Sg</t>
  </si>
  <si>
    <t>EN6711</t>
  </si>
  <si>
    <t>EN6715</t>
  </si>
  <si>
    <t>St Lucia Cap</t>
  </si>
  <si>
    <t>EN6789</t>
  </si>
  <si>
    <t>138-070 70 Plain Frame [M]</t>
  </si>
  <si>
    <t>EN6821</t>
  </si>
  <si>
    <t>EN6828</t>
  </si>
  <si>
    <t>EN6829</t>
  </si>
  <si>
    <t>EN6830</t>
  </si>
  <si>
    <t>EN6838</t>
  </si>
  <si>
    <t>EN6860</t>
  </si>
  <si>
    <t>EN7056</t>
  </si>
  <si>
    <t>EN7132</t>
  </si>
  <si>
    <t>EN7141</t>
  </si>
  <si>
    <t>EN7142</t>
  </si>
  <si>
    <t>EN7143</t>
  </si>
  <si>
    <t>EN7144</t>
  </si>
  <si>
    <t>EN7145</t>
  </si>
  <si>
    <t>EN7146</t>
  </si>
  <si>
    <t>EN7147</t>
  </si>
  <si>
    <t>EN7148</t>
  </si>
  <si>
    <t>EN7179</t>
  </si>
  <si>
    <t>406-215 103 Dg Frame</t>
  </si>
  <si>
    <t>EN7184</t>
  </si>
  <si>
    <t>EN7264</t>
  </si>
  <si>
    <t>EN7361</t>
  </si>
  <si>
    <t>EN7362</t>
  </si>
  <si>
    <t>EN7401</t>
  </si>
  <si>
    <t>EN7402</t>
  </si>
  <si>
    <t>EN7403</t>
  </si>
  <si>
    <t>EN7404</t>
  </si>
  <si>
    <t>EN7405</t>
  </si>
  <si>
    <t>EN7406</t>
  </si>
  <si>
    <t>EN7465</t>
  </si>
  <si>
    <t>EN7569</t>
  </si>
  <si>
    <t>EN7570</t>
  </si>
  <si>
    <t>EN7598</t>
  </si>
  <si>
    <t>EN7609</t>
  </si>
  <si>
    <t>275-021 Door Plain Stile M2</t>
  </si>
  <si>
    <t>EN7610</t>
  </si>
  <si>
    <t>275-023 Door Bottom Rail M2</t>
  </si>
  <si>
    <t>EN7611</t>
  </si>
  <si>
    <t>275-025 Joinery Clip Ext</t>
  </si>
  <si>
    <t>EN7612</t>
  </si>
  <si>
    <t>275-020 Door Pivot Stile M2</t>
  </si>
  <si>
    <t>EN7613</t>
  </si>
  <si>
    <t>275-022 Door Top Rail M2</t>
  </si>
  <si>
    <t>EN7781</t>
  </si>
  <si>
    <t>EN7782</t>
  </si>
  <si>
    <t>EN7783</t>
  </si>
  <si>
    <t>EN7785</t>
  </si>
  <si>
    <t>EN7786</t>
  </si>
  <si>
    <t>EN7787</t>
  </si>
  <si>
    <t>EN7802</t>
  </si>
  <si>
    <t>EN7811</t>
  </si>
  <si>
    <t>EN7867</t>
  </si>
  <si>
    <t>EN7909</t>
  </si>
  <si>
    <t>EN7940</t>
  </si>
  <si>
    <t>EN7970</t>
  </si>
  <si>
    <t>400-470 Infil 22mm Pocket</t>
  </si>
  <si>
    <t>EN8012</t>
  </si>
  <si>
    <t>200-099 Fold Dr Head Track</t>
  </si>
  <si>
    <t>EN8043</t>
  </si>
  <si>
    <t>EN8121</t>
  </si>
  <si>
    <t>EN8122</t>
  </si>
  <si>
    <t>EN8208</t>
  </si>
  <si>
    <t>EN8209</t>
  </si>
  <si>
    <t>EN8248</t>
  </si>
  <si>
    <t>EN8261</t>
  </si>
  <si>
    <t>EN8262</t>
  </si>
  <si>
    <t>EN8263</t>
  </si>
  <si>
    <t>EN8264</t>
  </si>
  <si>
    <t>EN8265</t>
  </si>
  <si>
    <t>EN8266</t>
  </si>
  <si>
    <t>EN8267</t>
  </si>
  <si>
    <t>EN8268</t>
  </si>
  <si>
    <t>EN8269</t>
  </si>
  <si>
    <t>EN8271</t>
  </si>
  <si>
    <t>EN8272</t>
  </si>
  <si>
    <t>EN8273</t>
  </si>
  <si>
    <t>EN8275</t>
  </si>
  <si>
    <t>EN8276</t>
  </si>
  <si>
    <t>EN8320</t>
  </si>
  <si>
    <t>EN8321</t>
  </si>
  <si>
    <t>EN8325</t>
  </si>
  <si>
    <t>EN8340</t>
  </si>
  <si>
    <t>EN8341</t>
  </si>
  <si>
    <t>EN8342</t>
  </si>
  <si>
    <t>EN8343</t>
  </si>
  <si>
    <t>EN8344</t>
  </si>
  <si>
    <t>EN8345</t>
  </si>
  <si>
    <t>EN8346</t>
  </si>
  <si>
    <t>EN8347</t>
  </si>
  <si>
    <t>EN8373</t>
  </si>
  <si>
    <t>EN8377</t>
  </si>
  <si>
    <t>EN8381</t>
  </si>
  <si>
    <t>EN8382</t>
  </si>
  <si>
    <t>EN8393</t>
  </si>
  <si>
    <t>EN8395</t>
  </si>
  <si>
    <t>EN8407</t>
  </si>
  <si>
    <t>EN8409</t>
  </si>
  <si>
    <t>EN8410</t>
  </si>
  <si>
    <t>EN8424</t>
  </si>
  <si>
    <t>EN8425</t>
  </si>
  <si>
    <t>EN8431</t>
  </si>
  <si>
    <t>410-521 150  S/Mull Half</t>
  </si>
  <si>
    <t>EN8432</t>
  </si>
  <si>
    <t>410-522 150  S/Mull Half</t>
  </si>
  <si>
    <t>EN8433</t>
  </si>
  <si>
    <t>410-523 150 Frame Head &amp; Jamb</t>
  </si>
  <si>
    <t>EN8435</t>
  </si>
  <si>
    <t>EN8436</t>
  </si>
  <si>
    <t>410-527 150 Transom In Z</t>
  </si>
  <si>
    <t>EN8437</t>
  </si>
  <si>
    <t>410-536 150 Pocket Filler</t>
  </si>
  <si>
    <t>EN8439</t>
  </si>
  <si>
    <t>EN8498</t>
  </si>
  <si>
    <t>EN8505</t>
  </si>
  <si>
    <t>EN8525</t>
  </si>
  <si>
    <t>406-221 150 Dg Mullion [M]</t>
  </si>
  <si>
    <t>EN8535</t>
  </si>
  <si>
    <t>EN8542</t>
  </si>
  <si>
    <t>410-526 150 Glz Bead In</t>
  </si>
  <si>
    <t>EN8555</t>
  </si>
  <si>
    <t>EN8556</t>
  </si>
  <si>
    <t>EN8557</t>
  </si>
  <si>
    <t>EN8558</t>
  </si>
  <si>
    <t>EN8559</t>
  </si>
  <si>
    <t>EN8560</t>
  </si>
  <si>
    <t>EN8646</t>
  </si>
  <si>
    <t>EN8682</t>
  </si>
  <si>
    <t>EN8683</t>
  </si>
  <si>
    <t>EN8718</t>
  </si>
  <si>
    <t>EN8728</t>
  </si>
  <si>
    <t>EN8792</t>
  </si>
  <si>
    <t>EN8869</t>
  </si>
  <si>
    <t>EN8875</t>
  </si>
  <si>
    <t>EN8886</t>
  </si>
  <si>
    <t>EN8955</t>
  </si>
  <si>
    <t>EN9009</t>
  </si>
  <si>
    <t>EN9010</t>
  </si>
  <si>
    <t>EN9014</t>
  </si>
  <si>
    <t>EN9019</t>
  </si>
  <si>
    <t>EN9020</t>
  </si>
  <si>
    <t>EN9026</t>
  </si>
  <si>
    <t>EN9067</t>
  </si>
  <si>
    <t>EN9130</t>
  </si>
  <si>
    <t>868-718 Cornerstake</t>
  </si>
  <si>
    <t>EN9160</t>
  </si>
  <si>
    <t>PWD 868-728 Doorstop 45mm</t>
  </si>
  <si>
    <t>EN9182</t>
  </si>
  <si>
    <t>EN9186</t>
  </si>
  <si>
    <t>EN9274</t>
  </si>
  <si>
    <t>EN9275</t>
  </si>
  <si>
    <t>EN9387</t>
  </si>
  <si>
    <t>EN9395</t>
  </si>
  <si>
    <t>EN9401</t>
  </si>
  <si>
    <t>EN9402</t>
  </si>
  <si>
    <t>EN9403</t>
  </si>
  <si>
    <t>EN9404</t>
  </si>
  <si>
    <t>EN9405</t>
  </si>
  <si>
    <t>EN9406</t>
  </si>
  <si>
    <t>EN9408</t>
  </si>
  <si>
    <t>EN9411</t>
  </si>
  <si>
    <t>EN9419</t>
  </si>
  <si>
    <t>EN9451</t>
  </si>
  <si>
    <t>EN9457</t>
  </si>
  <si>
    <t>400-517 Frame Lightweight</t>
  </si>
  <si>
    <t>EN9464</t>
  </si>
  <si>
    <t>EN9465</t>
  </si>
  <si>
    <t>EN9466</t>
  </si>
  <si>
    <t>EN9499</t>
  </si>
  <si>
    <t>400-519 Pocketed Filler Nd</t>
  </si>
  <si>
    <t>EN9500</t>
  </si>
  <si>
    <t>400-518 L/Weight Sill</t>
  </si>
  <si>
    <t>EN9501</t>
  </si>
  <si>
    <t>EN9553</t>
  </si>
  <si>
    <t>EN9569</t>
  </si>
  <si>
    <t>EN9603</t>
  </si>
  <si>
    <t>EN9604</t>
  </si>
  <si>
    <t>EN9605</t>
  </si>
  <si>
    <t>EN9606</t>
  </si>
  <si>
    <t>EN9612</t>
  </si>
  <si>
    <t>EN9617</t>
  </si>
  <si>
    <t>EN9667</t>
  </si>
  <si>
    <t>EN9678</t>
  </si>
  <si>
    <t>410-528 150 Fl Filler</t>
  </si>
  <si>
    <t>EN9696</t>
  </si>
  <si>
    <t>406-053 Snap Cover M2</t>
  </si>
  <si>
    <t>EN9733</t>
  </si>
  <si>
    <t>EN9793</t>
  </si>
  <si>
    <t>EN9835</t>
  </si>
  <si>
    <t>EN9850</t>
  </si>
  <si>
    <t>EN9877</t>
  </si>
  <si>
    <t>EN9880</t>
  </si>
  <si>
    <t>EN9886</t>
  </si>
  <si>
    <t>EN9897</t>
  </si>
  <si>
    <t>EN9898</t>
  </si>
  <si>
    <t>EN9902</t>
  </si>
  <si>
    <t>EN9903</t>
  </si>
  <si>
    <t>EN9904</t>
  </si>
  <si>
    <t>EN9926</t>
  </si>
  <si>
    <t>EP0030</t>
  </si>
  <si>
    <t>EP0039</t>
  </si>
  <si>
    <t>EP0040</t>
  </si>
  <si>
    <t>EP0041</t>
  </si>
  <si>
    <t>EP0068</t>
  </si>
  <si>
    <t>EP0071</t>
  </si>
  <si>
    <t>EP0099</t>
  </si>
  <si>
    <t>EP0100</t>
  </si>
  <si>
    <t>EP0101</t>
  </si>
  <si>
    <t>EP0102</t>
  </si>
  <si>
    <t>EP0103</t>
  </si>
  <si>
    <t>EP0104</t>
  </si>
  <si>
    <t>EP0106</t>
  </si>
  <si>
    <t>EP0107</t>
  </si>
  <si>
    <t>EP0108</t>
  </si>
  <si>
    <t>EP0129</t>
  </si>
  <si>
    <t>EP0131</t>
  </si>
  <si>
    <t>EP0137</t>
  </si>
  <si>
    <t>EP0155</t>
  </si>
  <si>
    <t>EP0156</t>
  </si>
  <si>
    <t>EP0158</t>
  </si>
  <si>
    <t>EP0173</t>
  </si>
  <si>
    <t>EP0203</t>
  </si>
  <si>
    <t>EP0258</t>
  </si>
  <si>
    <t>EP0259</t>
  </si>
  <si>
    <t>EP0260</t>
  </si>
  <si>
    <t>EP0261</t>
  </si>
  <si>
    <t>EP0269</t>
  </si>
  <si>
    <t>EP0271</t>
  </si>
  <si>
    <t>275-027 Door Wiper Stile</t>
  </si>
  <si>
    <t>EP0272</t>
  </si>
  <si>
    <t>600-621 Frame</t>
  </si>
  <si>
    <t>EP0273</t>
  </si>
  <si>
    <t>600-622 Sill</t>
  </si>
  <si>
    <t>EP0274</t>
  </si>
  <si>
    <t>600-625 Pocketed Filler</t>
  </si>
  <si>
    <t>EP0275</t>
  </si>
  <si>
    <t>EP0292</t>
  </si>
  <si>
    <t>EP0297</t>
  </si>
  <si>
    <t>EP0364</t>
  </si>
  <si>
    <t>EP0374</t>
  </si>
  <si>
    <t>400-497 425 Pocketed Filler</t>
  </si>
  <si>
    <t>EP0375</t>
  </si>
  <si>
    <t>400-496 425 Frame Sill Light M</t>
  </si>
  <si>
    <t>EP0376</t>
  </si>
  <si>
    <t>400-499 425 Square Bead</t>
  </si>
  <si>
    <t>EP0695</t>
  </si>
  <si>
    <t>400-495 425 Frame Perimeter Li</t>
  </si>
  <si>
    <t>EP0700</t>
  </si>
  <si>
    <t>EP0728</t>
  </si>
  <si>
    <t>EP0755</t>
  </si>
  <si>
    <t>EP0829</t>
  </si>
  <si>
    <t>EP0857</t>
  </si>
  <si>
    <t>EP0858</t>
  </si>
  <si>
    <t>EP0874</t>
  </si>
  <si>
    <t>EP0875</t>
  </si>
  <si>
    <t>EP0884</t>
  </si>
  <si>
    <t>EP0892</t>
  </si>
  <si>
    <t>200-120 Floor Track</t>
  </si>
  <si>
    <t>EP0894</t>
  </si>
  <si>
    <t>275-028 Door Bevel Stile</t>
  </si>
  <si>
    <t>EP0903</t>
  </si>
  <si>
    <t>EP0904</t>
  </si>
  <si>
    <t>EP0905</t>
  </si>
  <si>
    <t>EP0906</t>
  </si>
  <si>
    <t>EP0920</t>
  </si>
  <si>
    <t>EP0945</t>
  </si>
  <si>
    <t>EP0950</t>
  </si>
  <si>
    <t>471 Sill/Transom</t>
  </si>
  <si>
    <t>EP0951</t>
  </si>
  <si>
    <t>471 Head</t>
  </si>
  <si>
    <t>EP0952</t>
  </si>
  <si>
    <t>471 Jamb Adaptor</t>
  </si>
  <si>
    <t>EP0961</t>
  </si>
  <si>
    <t>EP0963</t>
  </si>
  <si>
    <t>EP0968</t>
  </si>
  <si>
    <t>EP0977</t>
  </si>
  <si>
    <t>EP0978</t>
  </si>
  <si>
    <t>EP0988</t>
  </si>
  <si>
    <t>EP0990</t>
  </si>
  <si>
    <t>EP0992</t>
  </si>
  <si>
    <t>EP0993</t>
  </si>
  <si>
    <t>EP0994</t>
  </si>
  <si>
    <t>EP0995</t>
  </si>
  <si>
    <t>EP1000</t>
  </si>
  <si>
    <t>EP10067</t>
  </si>
  <si>
    <t>Customer Exclusive</t>
  </si>
  <si>
    <t>EP10068</t>
  </si>
  <si>
    <t>EP10069</t>
  </si>
  <si>
    <t>EP10070</t>
  </si>
  <si>
    <t>EP10071</t>
  </si>
  <si>
    <t>EP1010</t>
  </si>
  <si>
    <t>EP1011</t>
  </si>
  <si>
    <t>EP1012</t>
  </si>
  <si>
    <t>EP1022</t>
  </si>
  <si>
    <t>EP1024</t>
  </si>
  <si>
    <t>EP1025</t>
  </si>
  <si>
    <t>EP1027</t>
  </si>
  <si>
    <t>EP10295</t>
  </si>
  <si>
    <t>275 Wide Bevilled Stile</t>
  </si>
  <si>
    <t>EP1037</t>
  </si>
  <si>
    <t>EP10400</t>
  </si>
  <si>
    <t>Jamb 889 - Single Channel 101.6x55.5</t>
  </si>
  <si>
    <t>EP10401</t>
  </si>
  <si>
    <t>EP10418</t>
  </si>
  <si>
    <t>900 SD - Midrail 44mm SG</t>
  </si>
  <si>
    <t>EP10419</t>
  </si>
  <si>
    <t>900 SD - Midrail 50mm SG/DG</t>
  </si>
  <si>
    <t>EP10421</t>
  </si>
  <si>
    <t>EP10457</t>
  </si>
  <si>
    <t>EP1048</t>
  </si>
  <si>
    <t>EP10486</t>
  </si>
  <si>
    <t>888 Qld - Lock Stile</t>
  </si>
  <si>
    <t>EP1051</t>
  </si>
  <si>
    <t>EP10528</t>
  </si>
  <si>
    <t>Standard Frame</t>
  </si>
  <si>
    <t>EP1053</t>
  </si>
  <si>
    <t>EP10536</t>
  </si>
  <si>
    <t>EP10537</t>
  </si>
  <si>
    <t>EP1054</t>
  </si>
  <si>
    <t>EP10543</t>
  </si>
  <si>
    <t>Cyclonic Adaptor - 425 Bead</t>
  </si>
  <si>
    <t>EP10566</t>
  </si>
  <si>
    <t>419 Series - Fixing Adaptor</t>
  </si>
  <si>
    <t>EP10567</t>
  </si>
  <si>
    <t>400 Series - Fixing Adaptor</t>
  </si>
  <si>
    <t>EP10568</t>
  </si>
  <si>
    <t>EP10573</t>
  </si>
  <si>
    <t>EP10593</t>
  </si>
  <si>
    <t>EP10596</t>
  </si>
  <si>
    <t>EP10597</t>
  </si>
  <si>
    <t>EP10601</t>
  </si>
  <si>
    <t>EP1061</t>
  </si>
  <si>
    <t>EP10635</t>
  </si>
  <si>
    <t>900 SD - Disabled Sill Ramp</t>
  </si>
  <si>
    <t>EP10686</t>
  </si>
  <si>
    <t>889 HD Meeting Stile - Female</t>
  </si>
  <si>
    <t>EP10687</t>
  </si>
  <si>
    <t>889 Security Door - Sill Adaptor</t>
  </si>
  <si>
    <t>EP10698</t>
  </si>
  <si>
    <t>NSW PWD - Fixing Adaptor</t>
  </si>
  <si>
    <t>EP1070</t>
  </si>
  <si>
    <t>EP1071</t>
  </si>
  <si>
    <t>EP1072</t>
  </si>
  <si>
    <t>EP1078</t>
  </si>
  <si>
    <t>EP10805</t>
  </si>
  <si>
    <t>EP10806</t>
  </si>
  <si>
    <t>EP10807</t>
  </si>
  <si>
    <t>EP10808</t>
  </si>
  <si>
    <t>EP10809</t>
  </si>
  <si>
    <t>Gutter Sill</t>
  </si>
  <si>
    <t>EP10810</t>
  </si>
  <si>
    <t>Gutter Sill Flat Filler</t>
  </si>
  <si>
    <t>EP10811</t>
  </si>
  <si>
    <t>EP10812</t>
  </si>
  <si>
    <t>EP10813</t>
  </si>
  <si>
    <t>EP10814</t>
  </si>
  <si>
    <t>EP10815</t>
  </si>
  <si>
    <t>EP10819</t>
  </si>
  <si>
    <t>EP1093</t>
  </si>
  <si>
    <t>EP11096</t>
  </si>
  <si>
    <t>EP1110</t>
  </si>
  <si>
    <t>EP11140</t>
  </si>
  <si>
    <t>900 SD - Rail Extended Beaded DG</t>
  </si>
  <si>
    <t>EP11141</t>
  </si>
  <si>
    <t>900 SD - Rail Extended Beaded SG</t>
  </si>
  <si>
    <t>EP11142</t>
  </si>
  <si>
    <t>900 SD - Rail Extended Pocketed SG</t>
  </si>
  <si>
    <t>EP11149</t>
  </si>
  <si>
    <t>EP1119</t>
  </si>
  <si>
    <t>EP11223</t>
  </si>
  <si>
    <t>419 Thick Glass Adaptor Shallow</t>
  </si>
  <si>
    <t>EP11224</t>
  </si>
  <si>
    <t>419 Thick Glass Adaptor Deep</t>
  </si>
  <si>
    <t>EP11254</t>
  </si>
  <si>
    <t>889 Sliding Door Wheelchair Sill</t>
  </si>
  <si>
    <t>EP11255</t>
  </si>
  <si>
    <t>889 Sliding Door Wheelchair Sill Threshold</t>
  </si>
  <si>
    <t>EP11256</t>
  </si>
  <si>
    <t>889 Sliding Door Wheelchair Sill Adaptor</t>
  </si>
  <si>
    <t>EP11259</t>
  </si>
  <si>
    <t>EP11442</t>
  </si>
  <si>
    <t>400 Series - Extended Sub Sill</t>
  </si>
  <si>
    <t>EP11450</t>
  </si>
  <si>
    <t>EP11451</t>
  </si>
  <si>
    <t>EP1147</t>
  </si>
  <si>
    <t>EP11479</t>
  </si>
  <si>
    <t>EP1148</t>
  </si>
  <si>
    <t>EP1149</t>
  </si>
  <si>
    <t>EP11510</t>
  </si>
  <si>
    <t>EP11522</t>
  </si>
  <si>
    <t>EP1181</t>
  </si>
  <si>
    <t>EP1183</t>
  </si>
  <si>
    <t>EP1184</t>
  </si>
  <si>
    <t>EP1236</t>
  </si>
  <si>
    <t>EP1241</t>
  </si>
  <si>
    <t>EP1244</t>
  </si>
  <si>
    <t>EP1245</t>
  </si>
  <si>
    <t>EP1249</t>
  </si>
  <si>
    <t>EP1250</t>
  </si>
  <si>
    <t>EP1261</t>
  </si>
  <si>
    <t>EP1282</t>
  </si>
  <si>
    <t>EP1285</t>
  </si>
  <si>
    <t>EP1295</t>
  </si>
  <si>
    <t>EP1401</t>
  </si>
  <si>
    <t>EP1426</t>
  </si>
  <si>
    <t>EP1427</t>
  </si>
  <si>
    <t>EP1447</t>
  </si>
  <si>
    <t>EP1448</t>
  </si>
  <si>
    <t>EP1465</t>
  </si>
  <si>
    <t>EP1466</t>
  </si>
  <si>
    <t>EP1481</t>
  </si>
  <si>
    <t>275-031 Door Radius Stile At</t>
  </si>
  <si>
    <t>EP1482</t>
  </si>
  <si>
    <t>275-032 Meeting Stile</t>
  </si>
  <si>
    <t>EP1489</t>
  </si>
  <si>
    <t>EP1490</t>
  </si>
  <si>
    <t>EP1524</t>
  </si>
  <si>
    <t>EP1525</t>
  </si>
  <si>
    <t>EP1526</t>
  </si>
  <si>
    <t>EP1527</t>
  </si>
  <si>
    <t>EP1546</t>
  </si>
  <si>
    <t>200-122 Door T-Adaptor</t>
  </si>
  <si>
    <t>EP1565</t>
  </si>
  <si>
    <t>EP1625</t>
  </si>
  <si>
    <t>EP1627</t>
  </si>
  <si>
    <t>403 Perim Build</t>
  </si>
  <si>
    <t>EP1683</t>
  </si>
  <si>
    <t>EP1725</t>
  </si>
  <si>
    <t>EP1739</t>
  </si>
  <si>
    <t>EP1805</t>
  </si>
  <si>
    <t>EP1806</t>
  </si>
  <si>
    <t>EP1807</t>
  </si>
  <si>
    <t>EP1808</t>
  </si>
  <si>
    <t>EP1809</t>
  </si>
  <si>
    <t>EP1810</t>
  </si>
  <si>
    <t>EP1812</t>
  </si>
  <si>
    <t>EP1814</t>
  </si>
  <si>
    <t>300 Sub Head 32mm</t>
  </si>
  <si>
    <t>EP1861</t>
  </si>
  <si>
    <t>EP1862</t>
  </si>
  <si>
    <t>EP1863</t>
  </si>
  <si>
    <t>EP1864</t>
  </si>
  <si>
    <t>EP1865</t>
  </si>
  <si>
    <t>EP1866</t>
  </si>
  <si>
    <t>EP1867</t>
  </si>
  <si>
    <t>EP1868</t>
  </si>
  <si>
    <t>EP1869</t>
  </si>
  <si>
    <t>EP1870</t>
  </si>
  <si>
    <t>EP1873</t>
  </si>
  <si>
    <t>EP1874</t>
  </si>
  <si>
    <t>EP1875</t>
  </si>
  <si>
    <t>EP1876</t>
  </si>
  <si>
    <t>EP1877</t>
  </si>
  <si>
    <t>EP1878</t>
  </si>
  <si>
    <t>EP1879</t>
  </si>
  <si>
    <t>EP1881</t>
  </si>
  <si>
    <t>EP1883</t>
  </si>
  <si>
    <t>EP1884</t>
  </si>
  <si>
    <t>EP1886</t>
  </si>
  <si>
    <t>EP1887</t>
  </si>
  <si>
    <t>EP1888</t>
  </si>
  <si>
    <t>EP1889</t>
  </si>
  <si>
    <t>EP1890</t>
  </si>
  <si>
    <t>EP1891</t>
  </si>
  <si>
    <t>EP1892</t>
  </si>
  <si>
    <t>EP1893</t>
  </si>
  <si>
    <t>EP1910</t>
  </si>
  <si>
    <t>EP1911</t>
  </si>
  <si>
    <t>EP1956</t>
  </si>
  <si>
    <t>EP1966</t>
  </si>
  <si>
    <t>EP1967</t>
  </si>
  <si>
    <t>EP1968</t>
  </si>
  <si>
    <t>EP1969</t>
  </si>
  <si>
    <t>EP1970</t>
  </si>
  <si>
    <t>EP1971</t>
  </si>
  <si>
    <t>EP1972</t>
  </si>
  <si>
    <t>EP1973</t>
  </si>
  <si>
    <t>EP1974</t>
  </si>
  <si>
    <t>EP1975</t>
  </si>
  <si>
    <t>EP1976</t>
  </si>
  <si>
    <t>EP1977</t>
  </si>
  <si>
    <t>EP1978</t>
  </si>
  <si>
    <t>EP1988</t>
  </si>
  <si>
    <t>EP1989</t>
  </si>
  <si>
    <t>EP1990</t>
  </si>
  <si>
    <t>EP2002</t>
  </si>
  <si>
    <t>EP2003</t>
  </si>
  <si>
    <t>EP2008</t>
  </si>
  <si>
    <t>EP2009</t>
  </si>
  <si>
    <t>EP2027</t>
  </si>
  <si>
    <t>EP2028</t>
  </si>
  <si>
    <t>EP2029</t>
  </si>
  <si>
    <t>EP2030</t>
  </si>
  <si>
    <t>EP2032</t>
  </si>
  <si>
    <t>EP2034</t>
  </si>
  <si>
    <t>EP2035</t>
  </si>
  <si>
    <t>EP2036</t>
  </si>
  <si>
    <t>Frame 150x50</t>
  </si>
  <si>
    <t>EP2037</t>
  </si>
  <si>
    <t>EP2038</t>
  </si>
  <si>
    <t>EP2039</t>
  </si>
  <si>
    <t>EP2041</t>
  </si>
  <si>
    <t>EP2044</t>
  </si>
  <si>
    <t>EP2045</t>
  </si>
  <si>
    <t>EP2049</t>
  </si>
  <si>
    <t>EP2055</t>
  </si>
  <si>
    <t>EP2056</t>
  </si>
  <si>
    <t>EP2057</t>
  </si>
  <si>
    <t>EP2058</t>
  </si>
  <si>
    <t>EP2070</t>
  </si>
  <si>
    <t>EP2071</t>
  </si>
  <si>
    <t>EP2076</t>
  </si>
  <si>
    <t>EP2077</t>
  </si>
  <si>
    <t>EP2078</t>
  </si>
  <si>
    <t>EP2079</t>
  </si>
  <si>
    <t>EP2081</t>
  </si>
  <si>
    <t>EP2114</t>
  </si>
  <si>
    <t>EP2119</t>
  </si>
  <si>
    <t>EP2120</t>
  </si>
  <si>
    <t>EP2128</t>
  </si>
  <si>
    <t>406-224 Dg Infil Cover</t>
  </si>
  <si>
    <t>EP2142</t>
  </si>
  <si>
    <t>EP2143</t>
  </si>
  <si>
    <t>EP2144</t>
  </si>
  <si>
    <t>EP2158</t>
  </si>
  <si>
    <t>EP2163</t>
  </si>
  <si>
    <t>EP2164</t>
  </si>
  <si>
    <t>EP2167</t>
  </si>
  <si>
    <t>EP2168</t>
  </si>
  <si>
    <t>EP2169</t>
  </si>
  <si>
    <t>EP2170</t>
  </si>
  <si>
    <t>EP2171</t>
  </si>
  <si>
    <t>389-014 40mm Door Jamb</t>
  </si>
  <si>
    <t>EP2172</t>
  </si>
  <si>
    <t>EP2174</t>
  </si>
  <si>
    <t>EP2176</t>
  </si>
  <si>
    <t>EP2177</t>
  </si>
  <si>
    <t>EP2178</t>
  </si>
  <si>
    <t>EP2179</t>
  </si>
  <si>
    <t>EP2180</t>
  </si>
  <si>
    <t>EP2205</t>
  </si>
  <si>
    <t>300-331 Sill</t>
  </si>
  <si>
    <t>EP2206</t>
  </si>
  <si>
    <t>300-332 Frame</t>
  </si>
  <si>
    <t>EP2207</t>
  </si>
  <si>
    <t>EP2208</t>
  </si>
  <si>
    <t>889-062 Head/Jamb Suit 409</t>
  </si>
  <si>
    <t>EP2209</t>
  </si>
  <si>
    <t>889 101.6x47mm Door Sill</t>
  </si>
  <si>
    <t>EP2210</t>
  </si>
  <si>
    <t>EP2211</t>
  </si>
  <si>
    <t>425 Flush Filler</t>
  </si>
  <si>
    <t>EP2212</t>
  </si>
  <si>
    <t>EP2213</t>
  </si>
  <si>
    <t>419 100 SG Frame &amp; Mullion</t>
  </si>
  <si>
    <t>EP2214</t>
  </si>
  <si>
    <t>EP2219</t>
  </si>
  <si>
    <t>EP2220</t>
  </si>
  <si>
    <t>EP2221</t>
  </si>
  <si>
    <t>419 100 SG Ext Glazed Sill</t>
  </si>
  <si>
    <t>EP2222</t>
  </si>
  <si>
    <t>EP2223</t>
  </si>
  <si>
    <t>419 100 SG Struct Transom</t>
  </si>
  <si>
    <t>EP2224</t>
  </si>
  <si>
    <t>419 100 SG Flat Filler 55mm</t>
  </si>
  <si>
    <t>EP2225</t>
  </si>
  <si>
    <t>EP2226</t>
  </si>
  <si>
    <t>419 100 SG Int Glazed Bead</t>
  </si>
  <si>
    <t>EP2229</t>
  </si>
  <si>
    <t>EP2230</t>
  </si>
  <si>
    <t>419 100 SG Int Glazed Sill</t>
  </si>
  <si>
    <t>EP2231</t>
  </si>
  <si>
    <t>419 External Bead</t>
  </si>
  <si>
    <t>EP2232</t>
  </si>
  <si>
    <t>419 Glazing Adaptor 33x29mm</t>
  </si>
  <si>
    <t>EP2233</t>
  </si>
  <si>
    <t>419 Glazing Channel 33x29mm</t>
  </si>
  <si>
    <t>EP2234</t>
  </si>
  <si>
    <t>419 100 DG Cover Transom 50mm</t>
  </si>
  <si>
    <t>EP2235</t>
  </si>
  <si>
    <t>419 250 SG Cover Transom</t>
  </si>
  <si>
    <t>EP2258</t>
  </si>
  <si>
    <t>EP2281</t>
  </si>
  <si>
    <t>EP2287</t>
  </si>
  <si>
    <t>EP2299</t>
  </si>
  <si>
    <t>EP2316</t>
  </si>
  <si>
    <t>EP2351</t>
  </si>
  <si>
    <t>889-020 Door Stile I/L  5400</t>
  </si>
  <si>
    <t>EP2352</t>
  </si>
  <si>
    <t>889-021 Interlock Med</t>
  </si>
  <si>
    <t>EP2365</t>
  </si>
  <si>
    <t>EP2366</t>
  </si>
  <si>
    <t>EP2367</t>
  </si>
  <si>
    <t>419 35 SG Sash Adaptor</t>
  </si>
  <si>
    <t>EP2382</t>
  </si>
  <si>
    <t>EP2383</t>
  </si>
  <si>
    <t>EP2390</t>
  </si>
  <si>
    <t>EP2391</t>
  </si>
  <si>
    <t>EP2412</t>
  </si>
  <si>
    <t>EP2413</t>
  </si>
  <si>
    <t>EP2414</t>
  </si>
  <si>
    <t>EP2415</t>
  </si>
  <si>
    <t>EP2416</t>
  </si>
  <si>
    <t>EP2417</t>
  </si>
  <si>
    <t>EP2418</t>
  </si>
  <si>
    <t>EP2419</t>
  </si>
  <si>
    <t>EP2420</t>
  </si>
  <si>
    <t>419 100-25 Cover Transom</t>
  </si>
  <si>
    <t>EP2421</t>
  </si>
  <si>
    <t>609 Sill 150X44mm</t>
  </si>
  <si>
    <t>EP2422</t>
  </si>
  <si>
    <t>609 Sill Bead</t>
  </si>
  <si>
    <t>EP2423</t>
  </si>
  <si>
    <t>EP2424</t>
  </si>
  <si>
    <t>609 Frame 150X44mm</t>
  </si>
  <si>
    <t>EP2425</t>
  </si>
  <si>
    <t>400 Coc Trans/Head 101.6 50</t>
  </si>
  <si>
    <t>EP2428</t>
  </si>
  <si>
    <t>EP2432</t>
  </si>
  <si>
    <t>419 35 Dg Sash Adaptor</t>
  </si>
  <si>
    <t>EP2433</t>
  </si>
  <si>
    <t>419 100 SG Hd Mullion [M]</t>
  </si>
  <si>
    <t>EP2439</t>
  </si>
  <si>
    <t>EP2442</t>
  </si>
  <si>
    <t>EP2460</t>
  </si>
  <si>
    <t>889-063 Oxxo Lock Stile</t>
  </si>
  <si>
    <t>EP2461</t>
  </si>
  <si>
    <t>889-064 Oxxo Stile</t>
  </si>
  <si>
    <t>EP2464</t>
  </si>
  <si>
    <t>EP2466</t>
  </si>
  <si>
    <t>EP2468</t>
  </si>
  <si>
    <t>EP2469</t>
  </si>
  <si>
    <t>EP2471</t>
  </si>
  <si>
    <t>EP2474</t>
  </si>
  <si>
    <t>EP2475</t>
  </si>
  <si>
    <t>EP2476</t>
  </si>
  <si>
    <t>EP2491</t>
  </si>
  <si>
    <t>EP2493</t>
  </si>
  <si>
    <t>EP2495</t>
  </si>
  <si>
    <t>EP2500</t>
  </si>
  <si>
    <t>EP2501</t>
  </si>
  <si>
    <t>EP2504</t>
  </si>
  <si>
    <t>EP2505</t>
  </si>
  <si>
    <t>EP2506</t>
  </si>
  <si>
    <t>EP2507</t>
  </si>
  <si>
    <t>EP2508</t>
  </si>
  <si>
    <t>EP2511</t>
  </si>
  <si>
    <t>EP2513</t>
  </si>
  <si>
    <t>EP2514</t>
  </si>
  <si>
    <t>EP2515</t>
  </si>
  <si>
    <t>EP2516</t>
  </si>
  <si>
    <t>EP2518</t>
  </si>
  <si>
    <t>EP2519</t>
  </si>
  <si>
    <t>EP2521</t>
  </si>
  <si>
    <t>EP2524</t>
  </si>
  <si>
    <t>EP2526</t>
  </si>
  <si>
    <t>EP2531</t>
  </si>
  <si>
    <t>EP2537</t>
  </si>
  <si>
    <t>150 Back Adaptor 26-30mm Gap</t>
  </si>
  <si>
    <t>EP2541</t>
  </si>
  <si>
    <t>870-465 50 Pivot Adaptor</t>
  </si>
  <si>
    <t>EP2542</t>
  </si>
  <si>
    <t>419 150 DG Frame &amp; Mullion 50mm</t>
  </si>
  <si>
    <t>EP2554</t>
  </si>
  <si>
    <t>EP2555</t>
  </si>
  <si>
    <t>EP2577</t>
  </si>
  <si>
    <t>EP2578</t>
  </si>
  <si>
    <t>EP2579</t>
  </si>
  <si>
    <t>EP2580</t>
  </si>
  <si>
    <t>EP2581</t>
  </si>
  <si>
    <t>EP2582</t>
  </si>
  <si>
    <t>EP2583</t>
  </si>
  <si>
    <t>EP2584</t>
  </si>
  <si>
    <t>EP2585</t>
  </si>
  <si>
    <t>EP2586</t>
  </si>
  <si>
    <t>EP2587</t>
  </si>
  <si>
    <t>EP2606</t>
  </si>
  <si>
    <t>889 45mm Midrail</t>
  </si>
  <si>
    <t>EP2633</t>
  </si>
  <si>
    <t>Pwd Slide/Slide Transom [M]</t>
  </si>
  <si>
    <t>EP2656</t>
  </si>
  <si>
    <t>EP2690</t>
  </si>
  <si>
    <t>EP2720</t>
  </si>
  <si>
    <t>EP2753</t>
  </si>
  <si>
    <t>586 Jamb Adaptor</t>
  </si>
  <si>
    <t>EP2754</t>
  </si>
  <si>
    <t>586 Bifold Sill</t>
  </si>
  <si>
    <t>EP2755</t>
  </si>
  <si>
    <t>EP2761</t>
  </si>
  <si>
    <t>EP2762</t>
  </si>
  <si>
    <t>EP2768</t>
  </si>
  <si>
    <t>EP2769</t>
  </si>
  <si>
    <t>EP2780</t>
  </si>
  <si>
    <t>EP2781</t>
  </si>
  <si>
    <t>EP2787</t>
  </si>
  <si>
    <t>EP2788</t>
  </si>
  <si>
    <t>EP2819</t>
  </si>
  <si>
    <t>EP2820</t>
  </si>
  <si>
    <t>EP2821</t>
  </si>
  <si>
    <t>EP2823</t>
  </si>
  <si>
    <t>EP2824</t>
  </si>
  <si>
    <t>EP2839</t>
  </si>
  <si>
    <t>586 Door Head</t>
  </si>
  <si>
    <t>EP2847</t>
  </si>
  <si>
    <t>EP2852</t>
  </si>
  <si>
    <t>EP2854</t>
  </si>
  <si>
    <t>EP2871</t>
  </si>
  <si>
    <t>EP2881</t>
  </si>
  <si>
    <t>EP2882</t>
  </si>
  <si>
    <t>EP2883</t>
  </si>
  <si>
    <t>EP2892</t>
  </si>
  <si>
    <t>EP2900</t>
  </si>
  <si>
    <t>EP2914</t>
  </si>
  <si>
    <t>EP2915</t>
  </si>
  <si>
    <t>EP2939</t>
  </si>
  <si>
    <t>EP2940</t>
  </si>
  <si>
    <t>EP2941</t>
  </si>
  <si>
    <t>EP2942</t>
  </si>
  <si>
    <t>EP2943</t>
  </si>
  <si>
    <t>EP2944</t>
  </si>
  <si>
    <t>EP2951</t>
  </si>
  <si>
    <t>EP2969</t>
  </si>
  <si>
    <t>EP2970</t>
  </si>
  <si>
    <t>EP2971</t>
  </si>
  <si>
    <t>EP2972</t>
  </si>
  <si>
    <t>EP2973</t>
  </si>
  <si>
    <t>EP2974</t>
  </si>
  <si>
    <t>EP3019</t>
  </si>
  <si>
    <t>EP3020</t>
  </si>
  <si>
    <t>EP3022</t>
  </si>
  <si>
    <t>400 Wheelchair Threshold</t>
  </si>
  <si>
    <t>EP3052</t>
  </si>
  <si>
    <t>EP3053</t>
  </si>
  <si>
    <t>EP3054</t>
  </si>
  <si>
    <t>EP3059</t>
  </si>
  <si>
    <t>EP3095</t>
  </si>
  <si>
    <t>EP3101</t>
  </si>
  <si>
    <t>EP3112</t>
  </si>
  <si>
    <t>EP3113</t>
  </si>
  <si>
    <t>EP3161</t>
  </si>
  <si>
    <t>EP3196</t>
  </si>
  <si>
    <t>EP3197</t>
  </si>
  <si>
    <t>EP3205</t>
  </si>
  <si>
    <t>EP3207</t>
  </si>
  <si>
    <t>586 Folding Door Head</t>
  </si>
  <si>
    <t>EP3208</t>
  </si>
  <si>
    <t>586 Folding Door Sill</t>
  </si>
  <si>
    <t>EP3209</t>
  </si>
  <si>
    <t>586 Door Jamb</t>
  </si>
  <si>
    <t>EP3215</t>
  </si>
  <si>
    <t>586 Ext Cover Stile</t>
  </si>
  <si>
    <t>EP3216</t>
  </si>
  <si>
    <t>586 Folding Door Adaptor</t>
  </si>
  <si>
    <t>EP3217</t>
  </si>
  <si>
    <t>586 Bifold Head</t>
  </si>
  <si>
    <t>EP3218</t>
  </si>
  <si>
    <t>586 Internal Cover Stile</t>
  </si>
  <si>
    <t>EP3229</t>
  </si>
  <si>
    <t>EP3305</t>
  </si>
  <si>
    <t>EP3307</t>
  </si>
  <si>
    <t>480 Sliding Sill/Transom</t>
  </si>
  <si>
    <t>EP3311</t>
  </si>
  <si>
    <t>EP3312</t>
  </si>
  <si>
    <t>EP3324</t>
  </si>
  <si>
    <t>EP3330</t>
  </si>
  <si>
    <t>EP3332</t>
  </si>
  <si>
    <t>EP3333</t>
  </si>
  <si>
    <t>EP3373</t>
  </si>
  <si>
    <t>EP3440</t>
  </si>
  <si>
    <t>889 Plain Stile 100mm</t>
  </si>
  <si>
    <t>EP3441</t>
  </si>
  <si>
    <t>889 Door Rail 100mm</t>
  </si>
  <si>
    <t>EP3451</t>
  </si>
  <si>
    <t>EP3452</t>
  </si>
  <si>
    <t>EP3454</t>
  </si>
  <si>
    <t>EP3461</t>
  </si>
  <si>
    <t>EP3462</t>
  </si>
  <si>
    <t>EP3465</t>
  </si>
  <si>
    <t>EP3466</t>
  </si>
  <si>
    <t>EP3473</t>
  </si>
  <si>
    <t>400 Extended Frame 130mm</t>
  </si>
  <si>
    <t>EP3474</t>
  </si>
  <si>
    <t>400 Extened Door Stop</t>
  </si>
  <si>
    <t>EP3475</t>
  </si>
  <si>
    <t>EP3476</t>
  </si>
  <si>
    <t>EP3478</t>
  </si>
  <si>
    <t>480 Jamb Adaptor</t>
  </si>
  <si>
    <t>EP3479</t>
  </si>
  <si>
    <t>480 Sliding Head</t>
  </si>
  <si>
    <t>EP3480</t>
  </si>
  <si>
    <t>400 Coc Transom Suit Ek5939</t>
  </si>
  <si>
    <t>EP3481</t>
  </si>
  <si>
    <t>586 Screen Adaptor</t>
  </si>
  <si>
    <t>EP3482</t>
  </si>
  <si>
    <t>600 Coc Transom Suit Ek5939</t>
  </si>
  <si>
    <t>EP3498</t>
  </si>
  <si>
    <t>EP3499</t>
  </si>
  <si>
    <t>EP3518</t>
  </si>
  <si>
    <t>EP3519</t>
  </si>
  <si>
    <t>419 50 Sash Adaptor</t>
  </si>
  <si>
    <t>EP3521</t>
  </si>
  <si>
    <t>EP3522</t>
  </si>
  <si>
    <t>EP3525</t>
  </si>
  <si>
    <t>EP3526</t>
  </si>
  <si>
    <t>EP3528</t>
  </si>
  <si>
    <t>EP3529</t>
  </si>
  <si>
    <t>EP3540</t>
  </si>
  <si>
    <t>EP3550</t>
  </si>
  <si>
    <t>EP3551</t>
  </si>
  <si>
    <t>EP3608</t>
  </si>
  <si>
    <t>EP3609</t>
  </si>
  <si>
    <t>406 Flat Infil 20mm Gap</t>
  </si>
  <si>
    <t>EP3610</t>
  </si>
  <si>
    <t>406 Flat Cover 20mm Gap</t>
  </si>
  <si>
    <t>EP3612</t>
  </si>
  <si>
    <t>400 Extended Subsill</t>
  </si>
  <si>
    <t>EP3613</t>
  </si>
  <si>
    <t>EP3617</t>
  </si>
  <si>
    <t>EP3659</t>
  </si>
  <si>
    <t>EP3665</t>
  </si>
  <si>
    <t>EP3669</t>
  </si>
  <si>
    <t>300 Casement Sash Adaptor</t>
  </si>
  <si>
    <t>EP3683</t>
  </si>
  <si>
    <t>300 Casement Sash</t>
  </si>
  <si>
    <t>EP3684</t>
  </si>
  <si>
    <t>EP3707</t>
  </si>
  <si>
    <t>EP3709</t>
  </si>
  <si>
    <t>EP3748</t>
  </si>
  <si>
    <t>EP3827</t>
  </si>
  <si>
    <t>EP3841</t>
  </si>
  <si>
    <t>35 100 Reveal Frame</t>
  </si>
  <si>
    <t>EP3842</t>
  </si>
  <si>
    <t>35 100 Snap Infil Adaptor</t>
  </si>
  <si>
    <t>EP3906</t>
  </si>
  <si>
    <t>EP3907</t>
  </si>
  <si>
    <t>EP3908</t>
  </si>
  <si>
    <t>EP3909</t>
  </si>
  <si>
    <t>EP3910</t>
  </si>
  <si>
    <t>EP3911</t>
  </si>
  <si>
    <t>EP3932</t>
  </si>
  <si>
    <t>EP3963</t>
  </si>
  <si>
    <t>EP3966</t>
  </si>
  <si>
    <t>EP3967</t>
  </si>
  <si>
    <t>EP3968</t>
  </si>
  <si>
    <t>EP3969</t>
  </si>
  <si>
    <t>EP3982</t>
  </si>
  <si>
    <t>889 2 Pc Subsill</t>
  </si>
  <si>
    <t>EP3983</t>
  </si>
  <si>
    <t>889 2Pc Subsill [M]</t>
  </si>
  <si>
    <t>EP3984</t>
  </si>
  <si>
    <t>EP3985</t>
  </si>
  <si>
    <t>889 Threshold Extender</t>
  </si>
  <si>
    <t>EP3999</t>
  </si>
  <si>
    <t>EP4068</t>
  </si>
  <si>
    <t>EP4090</t>
  </si>
  <si>
    <t>586 3 Panel Bullnose</t>
  </si>
  <si>
    <t>EP4098</t>
  </si>
  <si>
    <t>EP4125</t>
  </si>
  <si>
    <t>EP4203</t>
  </si>
  <si>
    <t>EP4241</t>
  </si>
  <si>
    <t>EP4242</t>
  </si>
  <si>
    <t>EP4244</t>
  </si>
  <si>
    <t>EP4339</t>
  </si>
  <si>
    <t>406 100mm Subhead</t>
  </si>
  <si>
    <t>EP4350</t>
  </si>
  <si>
    <t>EP4369</t>
  </si>
  <si>
    <t>EP4376</t>
  </si>
  <si>
    <t>EP4443</t>
  </si>
  <si>
    <t>EP4515</t>
  </si>
  <si>
    <t>EP4582</t>
  </si>
  <si>
    <t>EP4610</t>
  </si>
  <si>
    <t>EP4780</t>
  </si>
  <si>
    <t>586-010 Stile Adaptor</t>
  </si>
  <si>
    <t>EP4781</t>
  </si>
  <si>
    <t>406 Dg Back Adaptor</t>
  </si>
  <si>
    <t>EP4782</t>
  </si>
  <si>
    <t>400 150mm Subsill</t>
  </si>
  <si>
    <t>EP4827</t>
  </si>
  <si>
    <t>EP4845</t>
  </si>
  <si>
    <t>400 Ext Flange Framef</t>
  </si>
  <si>
    <t>EP4846</t>
  </si>
  <si>
    <t>35 100 Plain Reveal Frame</t>
  </si>
  <si>
    <t>EP4878</t>
  </si>
  <si>
    <t>419 150 CW Gutter Sill</t>
  </si>
  <si>
    <t>EP4879</t>
  </si>
  <si>
    <t>419 150 CW Gutter Transom</t>
  </si>
  <si>
    <t>EP4880</t>
  </si>
  <si>
    <t>419 150 CW Gutter Splice</t>
  </si>
  <si>
    <t>EP4881</t>
  </si>
  <si>
    <t>419 150 CW HD Split Mullion [M]</t>
  </si>
  <si>
    <t>EP4882</t>
  </si>
  <si>
    <t>419 150 CW HD Split Mullion [F]</t>
  </si>
  <si>
    <t>EP4889</t>
  </si>
  <si>
    <t>St Lucia Cap Elipitical</t>
  </si>
  <si>
    <t>EP4927</t>
  </si>
  <si>
    <t>EP4944</t>
  </si>
  <si>
    <t>889 D/Glazed Stile Adaptor</t>
  </si>
  <si>
    <t>EP4945</t>
  </si>
  <si>
    <t>889 Door Interlock Type 2 Nd</t>
  </si>
  <si>
    <t>EP4946</t>
  </si>
  <si>
    <t>889 Door Rail Nd</t>
  </si>
  <si>
    <t>EP4947</t>
  </si>
  <si>
    <t>889 Plain Stile</t>
  </si>
  <si>
    <t>EP5005</t>
  </si>
  <si>
    <t>EP5023</t>
  </si>
  <si>
    <t>EP5024</t>
  </si>
  <si>
    <t>EP5029</t>
  </si>
  <si>
    <t>889 D/Glazed Horiz Rail</t>
  </si>
  <si>
    <t>EP5074</t>
  </si>
  <si>
    <t>EP5075</t>
  </si>
  <si>
    <t>EP5076</t>
  </si>
  <si>
    <t>EP5077</t>
  </si>
  <si>
    <t>EP5095</t>
  </si>
  <si>
    <t>EP5115</t>
  </si>
  <si>
    <t>35 Inset Sash</t>
  </si>
  <si>
    <t>EP5116</t>
  </si>
  <si>
    <t>35 Sash Hinge Head</t>
  </si>
  <si>
    <t>EP5129</t>
  </si>
  <si>
    <t>Exc Teasco</t>
  </si>
  <si>
    <t>EP5130</t>
  </si>
  <si>
    <t>EP5132</t>
  </si>
  <si>
    <t>35 Sash Hinge</t>
  </si>
  <si>
    <t>EP5253</t>
  </si>
  <si>
    <t>EP5254</t>
  </si>
  <si>
    <t>EP5257</t>
  </si>
  <si>
    <t>EP5259</t>
  </si>
  <si>
    <t>EP5263</t>
  </si>
  <si>
    <t>EP5264</t>
  </si>
  <si>
    <t>EP5265</t>
  </si>
  <si>
    <t>EP5277</t>
  </si>
  <si>
    <t>EP5408</t>
  </si>
  <si>
    <t>400 Lt S/M Mullion</t>
  </si>
  <si>
    <t>EP5409</t>
  </si>
  <si>
    <t>400 Hd S/M Mullion</t>
  </si>
  <si>
    <t>EP5419</t>
  </si>
  <si>
    <t>EP5422</t>
  </si>
  <si>
    <t>EP5423</t>
  </si>
  <si>
    <t>EP5424</t>
  </si>
  <si>
    <t>EP5443</t>
  </si>
  <si>
    <t>590 Entry Frame</t>
  </si>
  <si>
    <t>EP5444</t>
  </si>
  <si>
    <t>590 Entry Mating Frame</t>
  </si>
  <si>
    <t>EP5445</t>
  </si>
  <si>
    <t>590 Entry Sill Adaptor</t>
  </si>
  <si>
    <t>EP5446</t>
  </si>
  <si>
    <t>590 Entry Threshold In</t>
  </si>
  <si>
    <t>EP5447</t>
  </si>
  <si>
    <t>EP5448</t>
  </si>
  <si>
    <t>590 Entry Door Stop In</t>
  </si>
  <si>
    <t>EP5449</t>
  </si>
  <si>
    <t>590 Entry D/Glazed Bead</t>
  </si>
  <si>
    <t>EP5505</t>
  </si>
  <si>
    <t>419 150 Dg Int Sill Bead (Suit Ep5506)</t>
  </si>
  <si>
    <t>EP5506</t>
  </si>
  <si>
    <t>419 150 Dg Int Sill (60mm Face)</t>
  </si>
  <si>
    <t>EP5520</t>
  </si>
  <si>
    <t>EP5521</t>
  </si>
  <si>
    <t>EP5522</t>
  </si>
  <si>
    <t>EP5640</t>
  </si>
  <si>
    <t>EP5641</t>
  </si>
  <si>
    <t>EP5643</t>
  </si>
  <si>
    <t>EP5646</t>
  </si>
  <si>
    <t>EP5649</t>
  </si>
  <si>
    <t>EP5655</t>
  </si>
  <si>
    <t>EP5662</t>
  </si>
  <si>
    <t>EP5674</t>
  </si>
  <si>
    <t>586 100mm Midrail</t>
  </si>
  <si>
    <t>EP5690</t>
  </si>
  <si>
    <t>EP5693</t>
  </si>
  <si>
    <t>400 Subsill</t>
  </si>
  <si>
    <t>EP5694</t>
  </si>
  <si>
    <t>EP5695</t>
  </si>
  <si>
    <t>889 Door Interlock Type 1</t>
  </si>
  <si>
    <t>EP5696</t>
  </si>
  <si>
    <t>889 Med Box Interlock</t>
  </si>
  <si>
    <t>EP5697</t>
  </si>
  <si>
    <t>889 M Oxxo Adaptor</t>
  </si>
  <si>
    <t>EP5698</t>
  </si>
  <si>
    <t>889 Oxxo Adaptor [F] Nd</t>
  </si>
  <si>
    <t>EP5699</t>
  </si>
  <si>
    <t>889 Hd Box Interlock</t>
  </si>
  <si>
    <t>EP5700</t>
  </si>
  <si>
    <t>889 Oxo Adaptor</t>
  </si>
  <si>
    <t>EP5701</t>
  </si>
  <si>
    <t>EP5702</t>
  </si>
  <si>
    <t>889 Subsill Extender</t>
  </si>
  <si>
    <t>EP5703</t>
  </si>
  <si>
    <t>275 Lock Stile</t>
  </si>
  <si>
    <t>EP5704</t>
  </si>
  <si>
    <t>275 Cover Stile</t>
  </si>
  <si>
    <t>EP5709</t>
  </si>
  <si>
    <t>419 Transom</t>
  </si>
  <si>
    <t>EP5763</t>
  </si>
  <si>
    <t>EP5791</t>
  </si>
  <si>
    <t>601 Frame 150x44mm</t>
  </si>
  <si>
    <t>EP5792</t>
  </si>
  <si>
    <t>601 Pocketed Filler</t>
  </si>
  <si>
    <t>EP5793</t>
  </si>
  <si>
    <t>601 Sill</t>
  </si>
  <si>
    <t>EP5794</t>
  </si>
  <si>
    <t>601 Mullion [M]</t>
  </si>
  <si>
    <t>EP5795</t>
  </si>
  <si>
    <t>601 Mullion [F]</t>
  </si>
  <si>
    <t>EP5796</t>
  </si>
  <si>
    <t>EP5797</t>
  </si>
  <si>
    <t>600 Threshold 150X13mm</t>
  </si>
  <si>
    <t>EP5807</t>
  </si>
  <si>
    <t>EP5922</t>
  </si>
  <si>
    <t>EP5942</t>
  </si>
  <si>
    <t>Sub Sill Extender</t>
  </si>
  <si>
    <t>EP6014</t>
  </si>
  <si>
    <t>400/409 Pocketed Filler</t>
  </si>
  <si>
    <t>EP6047</t>
  </si>
  <si>
    <t>EP6107</t>
  </si>
  <si>
    <t>889 Frame 152.4mm Non Std</t>
  </si>
  <si>
    <t>EP6108</t>
  </si>
  <si>
    <t>EP6111</t>
  </si>
  <si>
    <t>EP6114</t>
  </si>
  <si>
    <t>EP6115</t>
  </si>
  <si>
    <t>EP6116</t>
  </si>
  <si>
    <t>EP6230</t>
  </si>
  <si>
    <t>EP6231</t>
  </si>
  <si>
    <t>Louvre Sill 125X25mm</t>
  </si>
  <si>
    <t>EP6232</t>
  </si>
  <si>
    <t>EP6233</t>
  </si>
  <si>
    <t>EP6234</t>
  </si>
  <si>
    <t>EP6235</t>
  </si>
  <si>
    <t>EP6236</t>
  </si>
  <si>
    <t>EP6237</t>
  </si>
  <si>
    <t>Louvre Adaptor</t>
  </si>
  <si>
    <t>EP6288</t>
  </si>
  <si>
    <t>EP6321</t>
  </si>
  <si>
    <t>EP6326</t>
  </si>
  <si>
    <t>EP6327</t>
  </si>
  <si>
    <t>EP6328</t>
  </si>
  <si>
    <t>EP6329</t>
  </si>
  <si>
    <t>EP6340</t>
  </si>
  <si>
    <t>EP6355</t>
  </si>
  <si>
    <t>EP6356</t>
  </si>
  <si>
    <t>EP6357</t>
  </si>
  <si>
    <t>EP6360</t>
  </si>
  <si>
    <t>EP6366</t>
  </si>
  <si>
    <t>EP6370</t>
  </si>
  <si>
    <t>EP6376</t>
  </si>
  <si>
    <t>EP6390</t>
  </si>
  <si>
    <t>EP6417</t>
  </si>
  <si>
    <t>Glazing Adaptor</t>
  </si>
  <si>
    <t>EP6418</t>
  </si>
  <si>
    <t>EP6429</t>
  </si>
  <si>
    <t>Bi-Fold Door Jamb - Clip</t>
  </si>
  <si>
    <t>EP6430</t>
  </si>
  <si>
    <t>Artisan Bullnose</t>
  </si>
  <si>
    <t>EP6439</t>
  </si>
  <si>
    <t>Artisan Head</t>
  </si>
  <si>
    <t>EP6440</t>
  </si>
  <si>
    <t>Vista Bifold Medium Stile</t>
  </si>
  <si>
    <t>EP6441</t>
  </si>
  <si>
    <t>Artisan Sill Standard</t>
  </si>
  <si>
    <t>EP6442</t>
  </si>
  <si>
    <t>EP6443</t>
  </si>
  <si>
    <t>Artisan Stile Large</t>
  </si>
  <si>
    <t>EP6444</t>
  </si>
  <si>
    <t>EP6445</t>
  </si>
  <si>
    <t>EP6446</t>
  </si>
  <si>
    <t>Artisan Sill Flat</t>
  </si>
  <si>
    <t>EP6458</t>
  </si>
  <si>
    <t>EP6459</t>
  </si>
  <si>
    <t>EP6492</t>
  </si>
  <si>
    <t>889 Deep Head 101.6X55.5mm</t>
  </si>
  <si>
    <t>EP6493</t>
  </si>
  <si>
    <t>EP6494</t>
  </si>
  <si>
    <t>Artisan Adaptor Strip</t>
  </si>
  <si>
    <t>EP6496</t>
  </si>
  <si>
    <t>Exc Post N Rail E45 Louvre Blade</t>
  </si>
  <si>
    <t>EP6530</t>
  </si>
  <si>
    <t>EP6539</t>
  </si>
  <si>
    <t>EP6540</t>
  </si>
  <si>
    <t>EP6541</t>
  </si>
  <si>
    <t>EP6542</t>
  </si>
  <si>
    <t>EP6543</t>
  </si>
  <si>
    <t>EP6549</t>
  </si>
  <si>
    <t>EP6565</t>
  </si>
  <si>
    <t>Slider 39.4x30.10x1.6</t>
  </si>
  <si>
    <t>EP6584</t>
  </si>
  <si>
    <t>EP6589</t>
  </si>
  <si>
    <t>889 Bottom Rail Clip</t>
  </si>
  <si>
    <t>EP6596</t>
  </si>
  <si>
    <t>Artisan Hinge Adaptor (Com)</t>
  </si>
  <si>
    <t>EP6616</t>
  </si>
  <si>
    <t>889 83mm Sill</t>
  </si>
  <si>
    <t>EP6617</t>
  </si>
  <si>
    <t>889 New Threshold</t>
  </si>
  <si>
    <t>EP6648</t>
  </si>
  <si>
    <t>EP6670</t>
  </si>
  <si>
    <t>EP6671</t>
  </si>
  <si>
    <t>EP6672</t>
  </si>
  <si>
    <t>EP6673</t>
  </si>
  <si>
    <t>EP6674</t>
  </si>
  <si>
    <t>EP6675</t>
  </si>
  <si>
    <t>EP6676</t>
  </si>
  <si>
    <t>EP6677</t>
  </si>
  <si>
    <t>EP6678</t>
  </si>
  <si>
    <t>EP6679</t>
  </si>
  <si>
    <t>EP6680</t>
  </si>
  <si>
    <t>EP6681</t>
  </si>
  <si>
    <t>EP6696</t>
  </si>
  <si>
    <t>Artisan High Performance Sill</t>
  </si>
  <si>
    <t>EP6756</t>
  </si>
  <si>
    <t>EP6800</t>
  </si>
  <si>
    <t>889 Sill Adaptor</t>
  </si>
  <si>
    <t>EP6826</t>
  </si>
  <si>
    <t>150 Flushline Sill</t>
  </si>
  <si>
    <t>EP6827</t>
  </si>
  <si>
    <t>EP6828</t>
  </si>
  <si>
    <t>150 Flushline Transom</t>
  </si>
  <si>
    <t>EP6847</t>
  </si>
  <si>
    <t>EP6852</t>
  </si>
  <si>
    <t>EP6853</t>
  </si>
  <si>
    <t>EP6854</t>
  </si>
  <si>
    <t>EP6857</t>
  </si>
  <si>
    <t>EP6869</t>
  </si>
  <si>
    <t>Window Mullion</t>
  </si>
  <si>
    <t>EP6871</t>
  </si>
  <si>
    <t>EP6872</t>
  </si>
  <si>
    <t>889-054 150X47mm Sill</t>
  </si>
  <si>
    <t>EP6873</t>
  </si>
  <si>
    <t>889 Sill 152.4X60mm</t>
  </si>
  <si>
    <t>EP6874</t>
  </si>
  <si>
    <t>Artisan Small Door Stile 3 Ags Grooves</t>
  </si>
  <si>
    <t>EP7022</t>
  </si>
  <si>
    <t>EP7037</t>
  </si>
  <si>
    <t>Tilt &amp; Turn Window - Sash With Comm. Bea</t>
  </si>
  <si>
    <t>EP7062</t>
  </si>
  <si>
    <t>Artisan Flat Corner Bull Nose</t>
  </si>
  <si>
    <t>EP7063</t>
  </si>
  <si>
    <t>Artisan Door Corner Bull Nose</t>
  </si>
  <si>
    <t>EP7069</t>
  </si>
  <si>
    <t>Artisan Euro SPIgot</t>
  </si>
  <si>
    <t>EP7070</t>
  </si>
  <si>
    <t>Vista Bifold Small Stile</t>
  </si>
  <si>
    <t>EP7165</t>
  </si>
  <si>
    <t>St Lucia Adaptor</t>
  </si>
  <si>
    <t>EP7185</t>
  </si>
  <si>
    <t>889 Door Enhancement</t>
  </si>
  <si>
    <t>EP7599</t>
  </si>
  <si>
    <t>EP7623</t>
  </si>
  <si>
    <t>Capral Standard</t>
  </si>
  <si>
    <t>EP7661</t>
  </si>
  <si>
    <t>425 D/G SILL BEAD</t>
  </si>
  <si>
    <t>EP7662</t>
  </si>
  <si>
    <t>425 D/G Frame</t>
  </si>
  <si>
    <t>EP7663</t>
  </si>
  <si>
    <t>425 D/G SILL</t>
  </si>
  <si>
    <t>EP7664</t>
  </si>
  <si>
    <t>425 D/G POCKETED FILLER</t>
  </si>
  <si>
    <t>EP7665</t>
  </si>
  <si>
    <t>EP7666</t>
  </si>
  <si>
    <t>625 D/G SILL BEAD</t>
  </si>
  <si>
    <t>EP7667</t>
  </si>
  <si>
    <t>625 D/G SILL</t>
  </si>
  <si>
    <t>EP7668</t>
  </si>
  <si>
    <t>625 D/G FRAME</t>
  </si>
  <si>
    <t>EP7669</t>
  </si>
  <si>
    <t>625 D/G POCKETED FILLER</t>
  </si>
  <si>
    <t>EP7682</t>
  </si>
  <si>
    <t>EP7683</t>
  </si>
  <si>
    <t>EP7688</t>
  </si>
  <si>
    <t>889 Multi Panel Threshold</t>
  </si>
  <si>
    <t>EP7708</t>
  </si>
  <si>
    <t>EP7709</t>
  </si>
  <si>
    <t>EP7710</t>
  </si>
  <si>
    <t>EP7711</t>
  </si>
  <si>
    <t>EP7712</t>
  </si>
  <si>
    <t>EP7713</t>
  </si>
  <si>
    <t>EP7714</t>
  </si>
  <si>
    <t>EP7715</t>
  </si>
  <si>
    <t>EP7716</t>
  </si>
  <si>
    <t>EP7717</t>
  </si>
  <si>
    <t>EP7751</t>
  </si>
  <si>
    <t>625 D/G MULLION DEEP POCKET</t>
  </si>
  <si>
    <t>EP7752</t>
  </si>
  <si>
    <t>625 D/G MULLION SHALLOW POCKET</t>
  </si>
  <si>
    <t>EP7756</t>
  </si>
  <si>
    <t>425 D/G Mullion Deep Pocket</t>
  </si>
  <si>
    <t>EP7757</t>
  </si>
  <si>
    <t>425 D/Glaz  Mullion Shallow Pocket</t>
  </si>
  <si>
    <t>EP7896</t>
  </si>
  <si>
    <t>Shop Front Louvre Sill Adaptor</t>
  </si>
  <si>
    <t>EP7897</t>
  </si>
  <si>
    <t>Shop front Louvre Head Adaptor</t>
  </si>
  <si>
    <t>EP7898</t>
  </si>
  <si>
    <t>Shop Front Louvre Mullion Adaptor</t>
  </si>
  <si>
    <t>EP7906</t>
  </si>
  <si>
    <t>425 - 16mm Inlay Bead</t>
  </si>
  <si>
    <t>EP7919</t>
  </si>
  <si>
    <t>EP7987</t>
  </si>
  <si>
    <t>EP8052</t>
  </si>
  <si>
    <t>40 Balustrade Glazing Adaptor</t>
  </si>
  <si>
    <t>EP8093</t>
  </si>
  <si>
    <t>889 SD OXXO HD Box Male Stile</t>
  </si>
  <si>
    <t>EP8094</t>
  </si>
  <si>
    <t>50 Series Sash Adaptor</t>
  </si>
  <si>
    <t>EP8192</t>
  </si>
  <si>
    <t>425 - 22mm Inlay bead</t>
  </si>
  <si>
    <t>EP8248</t>
  </si>
  <si>
    <t>400 GENESIS Sash Adaptor</t>
  </si>
  <si>
    <t>EP8249</t>
  </si>
  <si>
    <t>425 GENESIS Sash Adaptor</t>
  </si>
  <si>
    <t>EP8253</t>
  </si>
  <si>
    <t>EP8278</t>
  </si>
  <si>
    <t>EP8414</t>
  </si>
  <si>
    <t>High Light</t>
  </si>
  <si>
    <t>EP8415</t>
  </si>
  <si>
    <t>Transom</t>
  </si>
  <si>
    <t>EP8506</t>
  </si>
  <si>
    <t>EP8514</t>
  </si>
  <si>
    <t>EP8522</t>
  </si>
  <si>
    <t>EP8523</t>
  </si>
  <si>
    <t>889 Sec. Door Adaptor Sill</t>
  </si>
  <si>
    <t>EP8533</t>
  </si>
  <si>
    <t>200 Series 100mm Cover Stile</t>
  </si>
  <si>
    <t>EP8534</t>
  </si>
  <si>
    <t>200 Series 100mm Stile</t>
  </si>
  <si>
    <t>EP8535</t>
  </si>
  <si>
    <t>200 Series 100mm Wiper Stile</t>
  </si>
  <si>
    <t>EP8536</t>
  </si>
  <si>
    <t>200 Series 100mm Pivot Stile</t>
  </si>
  <si>
    <t>EP8537</t>
  </si>
  <si>
    <t>200 Series 200mm Stile</t>
  </si>
  <si>
    <t>EP8538</t>
  </si>
  <si>
    <t>EP8539</t>
  </si>
  <si>
    <t>200 Series 50mm Door Stile</t>
  </si>
  <si>
    <t>EP8686</t>
  </si>
  <si>
    <t>Louvre</t>
  </si>
  <si>
    <t>EP8707</t>
  </si>
  <si>
    <t>EP8884</t>
  </si>
  <si>
    <t>Series 275 Door Wide Stile</t>
  </si>
  <si>
    <t>EP8952</t>
  </si>
  <si>
    <t>Aluminium Window Frame</t>
  </si>
  <si>
    <t>EP9282</t>
  </si>
  <si>
    <t>EP9487</t>
  </si>
  <si>
    <t>EP9527</t>
  </si>
  <si>
    <t>EP9622</t>
  </si>
  <si>
    <t>889 HD Meeting Stile (&amp; 90 Cnr) - Male</t>
  </si>
  <si>
    <t>EP9623</t>
  </si>
  <si>
    <t>889 90 Cnr Meeting Stile - Female</t>
  </si>
  <si>
    <t>EP9693</t>
  </si>
  <si>
    <t>Main Perimeter Frame Top Capping</t>
  </si>
  <si>
    <t>EP9694</t>
  </si>
  <si>
    <t>Main Perimeter Frame  Base</t>
  </si>
  <si>
    <t>EP9732</t>
  </si>
  <si>
    <t>EP9768</t>
  </si>
  <si>
    <t>French Door Panel Profile</t>
  </si>
  <si>
    <t>EP9769</t>
  </si>
  <si>
    <t>French Door Glazing Frame</t>
  </si>
  <si>
    <t>EP9771</t>
  </si>
  <si>
    <t>EP9782</t>
  </si>
  <si>
    <t>Glazing Perimeter Frame</t>
  </si>
  <si>
    <t>EP9783</t>
  </si>
  <si>
    <t>Glazing Beam</t>
  </si>
  <si>
    <t>EP9799</t>
  </si>
  <si>
    <t>EP9809</t>
  </si>
  <si>
    <t>Spigot For EP9694 Frame Base</t>
  </si>
  <si>
    <t>EP9838</t>
  </si>
  <si>
    <t>Spigot For EP9783 Glazing Frame</t>
  </si>
  <si>
    <t>EP9863</t>
  </si>
  <si>
    <t>Spigot for EP9782 Blazing  Beam</t>
  </si>
  <si>
    <t>EP9867</t>
  </si>
  <si>
    <t>EP9868</t>
  </si>
  <si>
    <t>EPD0015</t>
  </si>
  <si>
    <t>Euro Flush Bolt Bar</t>
  </si>
  <si>
    <t>EPD0017</t>
  </si>
  <si>
    <t>EPD0018</t>
  </si>
  <si>
    <t>Euro Tilt &amp; Turn - Open In Sash</t>
  </si>
  <si>
    <t>EPD0019</t>
  </si>
  <si>
    <t>EPD0020</t>
  </si>
  <si>
    <t>EPD0021</t>
  </si>
  <si>
    <t>Euro Bar</t>
  </si>
  <si>
    <t>EPD0022</t>
  </si>
  <si>
    <t>EPD0023</t>
  </si>
  <si>
    <t>EPD0024</t>
  </si>
  <si>
    <t>EPD0025</t>
  </si>
  <si>
    <t>EPD0026</t>
  </si>
  <si>
    <t>EPD0027</t>
  </si>
  <si>
    <t>EPD0028</t>
  </si>
  <si>
    <t>EPD0029</t>
  </si>
  <si>
    <t>EPD0030</t>
  </si>
  <si>
    <t>Euro - Tilt &amp; Turn Window - Frame Bead 3</t>
  </si>
  <si>
    <t>EPD0031</t>
  </si>
  <si>
    <t>Euro - Tilt &amp; Slide Window - Frame Exten</t>
  </si>
  <si>
    <t>EPD0032</t>
  </si>
  <si>
    <t>ECO DOOR TOP RAIL</t>
  </si>
  <si>
    <t>EPD0033</t>
  </si>
  <si>
    <t>ECO DOOR CURVED BEAD</t>
  </si>
  <si>
    <t>EPD0034</t>
  </si>
  <si>
    <t>ECO DOOR BOTTOM RAIL</t>
  </si>
  <si>
    <t>EPD0035</t>
  </si>
  <si>
    <t>ECO DOOR STILE</t>
  </si>
  <si>
    <t>EPD0036</t>
  </si>
  <si>
    <t>ECO DOOR MID RAIL</t>
  </si>
  <si>
    <t>EPD0037</t>
  </si>
  <si>
    <t>EPD0038</t>
  </si>
  <si>
    <t>EPD0039</t>
  </si>
  <si>
    <t>EPD0040</t>
  </si>
  <si>
    <t>EPD0048</t>
  </si>
  <si>
    <t>GENESIS SW BEAD</t>
  </si>
  <si>
    <t>EPD0061</t>
  </si>
  <si>
    <t>GENESIS SD HIGH PERFORMACE SILL</t>
  </si>
  <si>
    <t>EPD0075</t>
  </si>
  <si>
    <t>GENESIS SD STACKER SILL HIGH PERFORMANCE</t>
  </si>
  <si>
    <t>EPD0118</t>
  </si>
  <si>
    <t>Awning Window Mullion Spigot</t>
  </si>
  <si>
    <t>EPD0128</t>
  </si>
  <si>
    <t>Euro Fixed light Sill Open Out</t>
  </si>
  <si>
    <t>EPD0137</t>
  </si>
  <si>
    <t>EURO TILT &amp; SLIDE COVER</t>
  </si>
  <si>
    <t>EPD0138</t>
  </si>
  <si>
    <t>EURO TILT &amp; SLIDE GUIDE ARM BODY</t>
  </si>
  <si>
    <t>EPD0139</t>
  </si>
  <si>
    <t>EURO TILT &amp; SLIDE TRACK</t>
  </si>
  <si>
    <t>EPD0140</t>
  </si>
  <si>
    <t>EURO TILT &amp; SLIDE GUIDE COVER</t>
  </si>
  <si>
    <t>EPD0143</t>
  </si>
  <si>
    <t>EURO TILT &amp; SLIDE SASH TOP GUIDE</t>
  </si>
  <si>
    <t>EPD0144</t>
  </si>
  <si>
    <t>Utility Framing 42mm</t>
  </si>
  <si>
    <t>EPD0148</t>
  </si>
  <si>
    <t>GENESIS SD SCREEN SILL HIGH PERFORMANCE</t>
  </si>
  <si>
    <t>EPD0154</t>
  </si>
  <si>
    <t>Homestead SD Lock Stile</t>
  </si>
  <si>
    <t>EPD0155</t>
  </si>
  <si>
    <t>Homestead SD Jamb Adaptor</t>
  </si>
  <si>
    <t>EPD0156</t>
  </si>
  <si>
    <t>Homestead SD Jamb</t>
  </si>
  <si>
    <t>EPD0157</t>
  </si>
  <si>
    <t>Homestead SD Sill</t>
  </si>
  <si>
    <t>EPD0158</t>
  </si>
  <si>
    <t>Homestead SD Head</t>
  </si>
  <si>
    <t>EPD0159</t>
  </si>
  <si>
    <t>Homestead SD Interlocking Stile 1</t>
  </si>
  <si>
    <t>EPD0160</t>
  </si>
  <si>
    <t>Homestead SD Interlocking Stile 2</t>
  </si>
  <si>
    <t>EPD0161</t>
  </si>
  <si>
    <t>EPD0162</t>
  </si>
  <si>
    <t>Homestead SD Threshold</t>
  </si>
  <si>
    <t>EPD0163</t>
  </si>
  <si>
    <t>Homestead SD Rail</t>
  </si>
  <si>
    <t>EPD0164</t>
  </si>
  <si>
    <t>Homestead SD OXXO Stile</t>
  </si>
  <si>
    <t>EPD0165</t>
  </si>
  <si>
    <t>Homestead SD Fixed Panel Jamb Stile</t>
  </si>
  <si>
    <t>EPD0166</t>
  </si>
  <si>
    <t>Homestead SD Flat Infill</t>
  </si>
  <si>
    <t>EPD0178</t>
  </si>
  <si>
    <t>Vista Bifold Head</t>
  </si>
  <si>
    <t>EPD0179</t>
  </si>
  <si>
    <t>Vista Bifold Jamb Adaptor</t>
  </si>
  <si>
    <t>EPD0180</t>
  </si>
  <si>
    <t>EPD0188</t>
  </si>
  <si>
    <t>Euro Tilt &amp; Turn - Screen Adaptor</t>
  </si>
  <si>
    <t>EPD0193</t>
  </si>
  <si>
    <t>EPD0194</t>
  </si>
  <si>
    <t>EPD0195</t>
  </si>
  <si>
    <t>EURO AWNING HINGE</t>
  </si>
  <si>
    <t>EPD0200</t>
  </si>
  <si>
    <t>Artisan Karri Folding Door 84mm Rail</t>
  </si>
  <si>
    <t>EPD0201</t>
  </si>
  <si>
    <t>EPD0202</t>
  </si>
  <si>
    <t>EPD0203</t>
  </si>
  <si>
    <t>Artisan Folding Door Spigot</t>
  </si>
  <si>
    <t>EPD0208</t>
  </si>
  <si>
    <t>900 SD - Jamb Adaptor</t>
  </si>
  <si>
    <t>EPD0209</t>
  </si>
  <si>
    <t>900 SD - Sill 100mm x 44mm</t>
  </si>
  <si>
    <t>EPD0210</t>
  </si>
  <si>
    <t>900 SD - Head 100mm</t>
  </si>
  <si>
    <t>EPD0211</t>
  </si>
  <si>
    <t>900 SD - Door Track</t>
  </si>
  <si>
    <t>EPD0212</t>
  </si>
  <si>
    <t>900 SD - Flat Infill</t>
  </si>
  <si>
    <t>EPD0213</t>
  </si>
  <si>
    <t>900 SD - Fixed Panel Support</t>
  </si>
  <si>
    <t>EPD0214</t>
  </si>
  <si>
    <t>900 SD - Lock Stile SG</t>
  </si>
  <si>
    <t>EPD0215</t>
  </si>
  <si>
    <t>900 SD - Rail SG</t>
  </si>
  <si>
    <t>EPD0216</t>
  </si>
  <si>
    <t>900 SD - Interlock Small SG</t>
  </si>
  <si>
    <t>EPD0218</t>
  </si>
  <si>
    <t>900 SD - Pocketed Filler 150mm</t>
  </si>
  <si>
    <t>EPD0219</t>
  </si>
  <si>
    <t>900 SD - Head 150mm</t>
  </si>
  <si>
    <t>EPD0220</t>
  </si>
  <si>
    <t>900 SD - Sill 150mm x 44mm</t>
  </si>
  <si>
    <t>EPD0221</t>
  </si>
  <si>
    <t>900 SD - Pocketed Filler 100mm</t>
  </si>
  <si>
    <t>EPD0222</t>
  </si>
  <si>
    <t>900 SD - Bead SG</t>
  </si>
  <si>
    <t>EPD0223</t>
  </si>
  <si>
    <t>EPD0224</t>
  </si>
  <si>
    <t>EPD0225</t>
  </si>
  <si>
    <t>Artisan SD Roller Housing</t>
  </si>
  <si>
    <t>EPD0226</t>
  </si>
  <si>
    <t>900 SD - Jamb 100mm</t>
  </si>
  <si>
    <t>EPD0227</t>
  </si>
  <si>
    <t>900 SD - Lock Stile DG</t>
  </si>
  <si>
    <t>EPD0228</t>
  </si>
  <si>
    <t>900 SD - Thick Glass Adaptor</t>
  </si>
  <si>
    <t>EPD0229</t>
  </si>
  <si>
    <t>900 SD - Interlock Small DG</t>
  </si>
  <si>
    <t>EPD0230</t>
  </si>
  <si>
    <t>900 SD - Interlock Heavy DG</t>
  </si>
  <si>
    <t>EPD0231</t>
  </si>
  <si>
    <t>900 SD - Rail Beaded DG</t>
  </si>
  <si>
    <t>EPD0232</t>
  </si>
  <si>
    <t>900 SD - Rail Beaded SG</t>
  </si>
  <si>
    <t>EPD0233</t>
  </si>
  <si>
    <t>900 SD - Mtg Stile Female Med DG</t>
  </si>
  <si>
    <t>EPD0234</t>
  </si>
  <si>
    <t>900 SD - Mtg Stile Male DG</t>
  </si>
  <si>
    <t>EPD0235</t>
  </si>
  <si>
    <t>900 SD - Mtg Stile Female DG</t>
  </si>
  <si>
    <t>EPD0236</t>
  </si>
  <si>
    <t>900 SD - Mtg Stile Female Heavy DG</t>
  </si>
  <si>
    <t>EPD0237</t>
  </si>
  <si>
    <t>900 SD - Mtg Stile Female Heavy SG</t>
  </si>
  <si>
    <t>EPD0238</t>
  </si>
  <si>
    <t>900 SD - Mtg Stile Female Med SG</t>
  </si>
  <si>
    <t>EPD0239</t>
  </si>
  <si>
    <t>900 SD - Mtg Stile Male SG</t>
  </si>
  <si>
    <t>EPD0240</t>
  </si>
  <si>
    <t>900 SD - Interlock Heavy SG</t>
  </si>
  <si>
    <t>EPD0241</t>
  </si>
  <si>
    <t>900 SD - Mtg Stile Female SG</t>
  </si>
  <si>
    <t>EPD0242</t>
  </si>
  <si>
    <t>900 SD - Sill Hp 100mmx 80mm</t>
  </si>
  <si>
    <t>EPD0243</t>
  </si>
  <si>
    <t>900 SD - Sill Hp 150mmx 80mm</t>
  </si>
  <si>
    <t>EPD0244</t>
  </si>
  <si>
    <t>900 SD - Threshold XO Hp</t>
  </si>
  <si>
    <t>EPD0245</t>
  </si>
  <si>
    <t>Euro Clamp Hinge</t>
  </si>
  <si>
    <t>EPD0246</t>
  </si>
  <si>
    <t>EPD0247</t>
  </si>
  <si>
    <t>Artisan Mackay 100mm HP Sill</t>
  </si>
  <si>
    <t>EPD0248</t>
  </si>
  <si>
    <t>EPD0249</t>
  </si>
  <si>
    <t>Artisan Mackay 100mm Head</t>
  </si>
  <si>
    <t>EPD0250</t>
  </si>
  <si>
    <t>900 SD - Jamb 150mm</t>
  </si>
  <si>
    <t>EPD0251</t>
  </si>
  <si>
    <t>900 SD - Sill 100mm x 50mm</t>
  </si>
  <si>
    <t>EPD0252</t>
  </si>
  <si>
    <t>900 SD - Sill 150mm x 50mm</t>
  </si>
  <si>
    <t>EPD0253</t>
  </si>
  <si>
    <t>EPD0254</t>
  </si>
  <si>
    <t>EPD0255</t>
  </si>
  <si>
    <t>900 SD - Threshold XXO Hp</t>
  </si>
  <si>
    <t>EPD0256</t>
  </si>
  <si>
    <t>900 SD - Screen Door Sill</t>
  </si>
  <si>
    <t>EPD0257</t>
  </si>
  <si>
    <t>EPD0258</t>
  </si>
  <si>
    <t>Sun Control Head Track</t>
  </si>
  <si>
    <t>EPD0259</t>
  </si>
  <si>
    <t>Sun Control Sill Track</t>
  </si>
  <si>
    <t>EPD0260</t>
  </si>
  <si>
    <t>Sun Control Stile</t>
  </si>
  <si>
    <t>EPD0261</t>
  </si>
  <si>
    <t>Sun Control Cap</t>
  </si>
  <si>
    <t>EPD0262</t>
  </si>
  <si>
    <t>EPD0263</t>
  </si>
  <si>
    <t>Sun Control Rail</t>
  </si>
  <si>
    <t>EPD0270</t>
  </si>
  <si>
    <t>Cyclonic Adaptor - Anchor</t>
  </si>
  <si>
    <t>EPD0271</t>
  </si>
  <si>
    <t>Cyclonic Adaptor - Shallow Pocket</t>
  </si>
  <si>
    <t>EPD0272</t>
  </si>
  <si>
    <t>Cyclonic Adaptor - Deep Pocket</t>
  </si>
  <si>
    <t>EPD0273</t>
  </si>
  <si>
    <t>Cyclonic Adaptor - Sill</t>
  </si>
  <si>
    <t>EPD0274</t>
  </si>
  <si>
    <t>Cyclonic Adaptor - 625 Bead</t>
  </si>
  <si>
    <t>EPD0275</t>
  </si>
  <si>
    <t>EPD0277</t>
  </si>
  <si>
    <t>EPD0278</t>
  </si>
  <si>
    <t>EPD0279</t>
  </si>
  <si>
    <t>EPD0280</t>
  </si>
  <si>
    <t>EPD0281</t>
  </si>
  <si>
    <t>EPD0282</t>
  </si>
  <si>
    <t>EPD0283</t>
  </si>
  <si>
    <t>EPD0284</t>
  </si>
  <si>
    <t>Artisan Weather Strip</t>
  </si>
  <si>
    <t>EPD0285</t>
  </si>
  <si>
    <t>EPD0296</t>
  </si>
  <si>
    <t>400 Series to Breezway Frame</t>
  </si>
  <si>
    <t>EPD0303</t>
  </si>
  <si>
    <t>Capral 125 Louvre Square Sill</t>
  </si>
  <si>
    <t>EPD0304</t>
  </si>
  <si>
    <t>Capral 125 Louvre Large Mullion</t>
  </si>
  <si>
    <t>EPD0305</t>
  </si>
  <si>
    <t>EQ1273</t>
  </si>
  <si>
    <t>EQ1311</t>
  </si>
  <si>
    <t>EQ2420</t>
  </si>
  <si>
    <t>EQ2423</t>
  </si>
  <si>
    <t>EQ2424</t>
  </si>
  <si>
    <t>EQ2425</t>
  </si>
  <si>
    <t>EQ2426</t>
  </si>
  <si>
    <t>EQ2703</t>
  </si>
  <si>
    <t>EQ2704</t>
  </si>
  <si>
    <t>EQ2758</t>
  </si>
  <si>
    <t>126-004 Door Rail</t>
  </si>
  <si>
    <t>EQ2759</t>
  </si>
  <si>
    <t>126-005 Door Stile</t>
  </si>
  <si>
    <t>EQ2814</t>
  </si>
  <si>
    <t>270-218 Door Midrail M 110</t>
  </si>
  <si>
    <t>EQ3051</t>
  </si>
  <si>
    <t>138-060 Glazing Adaptor 25X25mm</t>
  </si>
  <si>
    <t>EQ3052</t>
  </si>
  <si>
    <t>138-059 Glazing Channel 25X25mm</t>
  </si>
  <si>
    <t>EQ3062</t>
  </si>
  <si>
    <t>Rail Infill /889 Exc Infill</t>
  </si>
  <si>
    <t>EQ3152</t>
  </si>
  <si>
    <t>EQ3221</t>
  </si>
  <si>
    <t>EQ3322</t>
  </si>
  <si>
    <t>EQ3370</t>
  </si>
  <si>
    <t>888-810 Frame</t>
  </si>
  <si>
    <t>EQ3372</t>
  </si>
  <si>
    <t>888-812 Frame Head Adaptor</t>
  </si>
  <si>
    <t>EQ3374</t>
  </si>
  <si>
    <t>888-814 Frame Sill</t>
  </si>
  <si>
    <t>EQ3375</t>
  </si>
  <si>
    <t>888 Sill Bead</t>
  </si>
  <si>
    <t>EQ3376</t>
  </si>
  <si>
    <t>EQ3377</t>
  </si>
  <si>
    <t>EQ3378</t>
  </si>
  <si>
    <t>888 Threshold 110X16</t>
  </si>
  <si>
    <t>EQ3379</t>
  </si>
  <si>
    <t>888-819 Frame Threshold M2</t>
  </si>
  <si>
    <t>EQ3382</t>
  </si>
  <si>
    <t>888-822 Frame Corner 2/3Way</t>
  </si>
  <si>
    <t>EQ3384</t>
  </si>
  <si>
    <t>888-824 S/M Mullion L</t>
  </si>
  <si>
    <t>EQ3388</t>
  </si>
  <si>
    <t>888-828 Pocket Filler</t>
  </si>
  <si>
    <t>EQ3390</t>
  </si>
  <si>
    <t>888 Doorstop 38mm</t>
  </si>
  <si>
    <t>EQ3392</t>
  </si>
  <si>
    <t>888 Infil Glazing Bead</t>
  </si>
  <si>
    <t>EQ3394</t>
  </si>
  <si>
    <t>888-834 Flush Filler</t>
  </si>
  <si>
    <t>EQ3396</t>
  </si>
  <si>
    <t>888 Doorstop 44mm</t>
  </si>
  <si>
    <t>EQ3400</t>
  </si>
  <si>
    <t>888-840 Window Jamb Adaptor</t>
  </si>
  <si>
    <t>EQ3401</t>
  </si>
  <si>
    <t>888-841 Lockstile</t>
  </si>
  <si>
    <t>EQ3402</t>
  </si>
  <si>
    <t>888 Sash Rail</t>
  </si>
  <si>
    <t>EQ3403</t>
  </si>
  <si>
    <t>888-843 Window Meeting Rl M</t>
  </si>
  <si>
    <t>EQ3405</t>
  </si>
  <si>
    <t>888-845 Window Meeting Rl L</t>
  </si>
  <si>
    <t>EQ3491</t>
  </si>
  <si>
    <t>889 Sill 101.6X60mm</t>
  </si>
  <si>
    <t>EQ3492</t>
  </si>
  <si>
    <t>889-012 Head/Jamb Suit 400</t>
  </si>
  <si>
    <t>EQ3493</t>
  </si>
  <si>
    <t>EQ3494</t>
  </si>
  <si>
    <t>889-014 Frame Extender</t>
  </si>
  <si>
    <t>EQ3496</t>
  </si>
  <si>
    <t>889-016 Threshold Xd Nd</t>
  </si>
  <si>
    <t>EQ3497</t>
  </si>
  <si>
    <t>EQ3498</t>
  </si>
  <si>
    <t>889-018 Stile Plain</t>
  </si>
  <si>
    <t>EQ3499</t>
  </si>
  <si>
    <t>889-019 Door Horiz Rail</t>
  </si>
  <si>
    <t>EQ3500</t>
  </si>
  <si>
    <t>889-020 Door Stile I/L Lt</t>
  </si>
  <si>
    <t>EQ3501</t>
  </si>
  <si>
    <t>EQ3502</t>
  </si>
  <si>
    <t>889-022 Interlock Hd</t>
  </si>
  <si>
    <t>EQ3503</t>
  </si>
  <si>
    <t>889-023 Midrail 110mm</t>
  </si>
  <si>
    <t>EQ3504</t>
  </si>
  <si>
    <t>889-024 Door Meetingrail F</t>
  </si>
  <si>
    <t>EQ3505</t>
  </si>
  <si>
    <t>889-024 Hd Oxxo M Stile</t>
  </si>
  <si>
    <t>EQ3562</t>
  </si>
  <si>
    <t>EQ3564</t>
  </si>
  <si>
    <t>EQ3592</t>
  </si>
  <si>
    <t>EQ3594</t>
  </si>
  <si>
    <t>EQ3595</t>
  </si>
  <si>
    <t>EQ3596</t>
  </si>
  <si>
    <t>EQ3599</t>
  </si>
  <si>
    <t>EQ3660</t>
  </si>
  <si>
    <t>EQ3689</t>
  </si>
  <si>
    <t>EQ3694</t>
  </si>
  <si>
    <t>888 135' Coupler</t>
  </si>
  <si>
    <t>EQ3696</t>
  </si>
  <si>
    <t>889-027 Xxo Threshold</t>
  </si>
  <si>
    <t>EQ3968</t>
  </si>
  <si>
    <t>888-846 Vertical Duct</t>
  </si>
  <si>
    <t>EQ3969</t>
  </si>
  <si>
    <t>888-847 Vert Duct Cov</t>
  </si>
  <si>
    <t>EQ4107</t>
  </si>
  <si>
    <t>889-029 Midrail 150mm</t>
  </si>
  <si>
    <t>EQ4138</t>
  </si>
  <si>
    <t>138-072 788 Sill</t>
  </si>
  <si>
    <t>EQ4139</t>
  </si>
  <si>
    <t>138-073 788 Head</t>
  </si>
  <si>
    <t>EQ4140</t>
  </si>
  <si>
    <t>138-074 788 F/L Coupler</t>
  </si>
  <si>
    <t>EQ4141</t>
  </si>
  <si>
    <t>138-075 788 Jamb Adaptor</t>
  </si>
  <si>
    <t>EQ4142</t>
  </si>
  <si>
    <t>138-076 788 Window Sill Adapto</t>
  </si>
  <si>
    <t>EQ4154</t>
  </si>
  <si>
    <t>EQ4230</t>
  </si>
  <si>
    <t>EQ4232</t>
  </si>
  <si>
    <t>EQ4233</t>
  </si>
  <si>
    <t>EQ4234</t>
  </si>
  <si>
    <t>EQ4304</t>
  </si>
  <si>
    <t>EQ4315</t>
  </si>
  <si>
    <t>EQ4324</t>
  </si>
  <si>
    <t>EQ4325</t>
  </si>
  <si>
    <t>EQ4329</t>
  </si>
  <si>
    <t>406-035 103 Pocketed Frame</t>
  </si>
  <si>
    <t>EQ4370</t>
  </si>
  <si>
    <t>870-908 Louvre Blade 153Wid</t>
  </si>
  <si>
    <t>EQ4371</t>
  </si>
  <si>
    <t>870-909 Louvre Torsion Rod Pw</t>
  </si>
  <si>
    <t>EQ4473</t>
  </si>
  <si>
    <t>888-870 Panel Louvre Frame</t>
  </si>
  <si>
    <t>EQ4474</t>
  </si>
  <si>
    <t>888 Slider Sill/Transom</t>
  </si>
  <si>
    <t>EQ4475</t>
  </si>
  <si>
    <t>EQ4476</t>
  </si>
  <si>
    <t>888-873 Panel Filler</t>
  </si>
  <si>
    <t>EQ4477</t>
  </si>
  <si>
    <t>888-874 Louvre Head &amp; Sill Adp</t>
  </si>
  <si>
    <t>EQ4478</t>
  </si>
  <si>
    <t>888-875 Panel Adaptor</t>
  </si>
  <si>
    <t>EQ4790</t>
  </si>
  <si>
    <t>138-081 70 Fin Adaptor</t>
  </si>
  <si>
    <t>EQ4795</t>
  </si>
  <si>
    <t>EQ4877</t>
  </si>
  <si>
    <t>EQ4879</t>
  </si>
  <si>
    <t>EQ4880</t>
  </si>
  <si>
    <t>EQ4926</t>
  </si>
  <si>
    <t>EQ4932</t>
  </si>
  <si>
    <t>EQ5001</t>
  </si>
  <si>
    <t>EQ5002</t>
  </si>
  <si>
    <t>EQ5003</t>
  </si>
  <si>
    <t>EQ5004</t>
  </si>
  <si>
    <t>EQ5005</t>
  </si>
  <si>
    <t>EQ5007</t>
  </si>
  <si>
    <t>EQ5008</t>
  </si>
  <si>
    <t>EQ5010</t>
  </si>
  <si>
    <t>EQ5011</t>
  </si>
  <si>
    <t>EQ5012</t>
  </si>
  <si>
    <t>EQ5013</t>
  </si>
  <si>
    <t>EQ5014</t>
  </si>
  <si>
    <t>EQ5016</t>
  </si>
  <si>
    <t>EQ5017</t>
  </si>
  <si>
    <t>EQ5018</t>
  </si>
  <si>
    <t>EQ5019</t>
  </si>
  <si>
    <t>EQ5020</t>
  </si>
  <si>
    <t>EQ5022</t>
  </si>
  <si>
    <t>EQ5023</t>
  </si>
  <si>
    <t>EQ5024</t>
  </si>
  <si>
    <t>EQ5025</t>
  </si>
  <si>
    <t>EQ5026</t>
  </si>
  <si>
    <t>EQ5047</t>
  </si>
  <si>
    <t>Lintel Head 3.65M</t>
  </si>
  <si>
    <t>EQ5075</t>
  </si>
  <si>
    <t>117mm Infill</t>
  </si>
  <si>
    <t>EQ5078</t>
  </si>
  <si>
    <t>117mm Surround Head</t>
  </si>
  <si>
    <t>EQ5079</t>
  </si>
  <si>
    <t>117mm Surround Sill</t>
  </si>
  <si>
    <t>EQ5135</t>
  </si>
  <si>
    <t>EQ5185</t>
  </si>
  <si>
    <t>EQ5189</t>
  </si>
  <si>
    <t>EQ5225</t>
  </si>
  <si>
    <t>EQ5226</t>
  </si>
  <si>
    <t>EQ5317</t>
  </si>
  <si>
    <t>Transform Joiner</t>
  </si>
  <si>
    <t>EQ5318</t>
  </si>
  <si>
    <t>EQ5374</t>
  </si>
  <si>
    <t>EQ5549</t>
  </si>
  <si>
    <t>EQ5560</t>
  </si>
  <si>
    <t>EQ5658</t>
  </si>
  <si>
    <t>EQ5659</t>
  </si>
  <si>
    <t>125 25 Infill</t>
  </si>
  <si>
    <t>EQ5660</t>
  </si>
  <si>
    <t>125 25 Louvre Frame</t>
  </si>
  <si>
    <t>EQ5661</t>
  </si>
  <si>
    <t>Weatherstrip Bar</t>
  </si>
  <si>
    <t>EQ5959</t>
  </si>
  <si>
    <t>EQ5970</t>
  </si>
  <si>
    <t>Frame 101.6 x 50</t>
  </si>
  <si>
    <t>EQ5971</t>
  </si>
  <si>
    <t>EQ5972</t>
  </si>
  <si>
    <t>419  100 Male Mullion</t>
  </si>
  <si>
    <t>EQ5973</t>
  </si>
  <si>
    <t>419 100  Female Mullion</t>
  </si>
  <si>
    <t>EQ6057</t>
  </si>
  <si>
    <t>117mm Surround Mullion</t>
  </si>
  <si>
    <t>EQ6077</t>
  </si>
  <si>
    <t>Glazing Base</t>
  </si>
  <si>
    <t>EQ6080</t>
  </si>
  <si>
    <t>EQ6132</t>
  </si>
  <si>
    <t>EQ6133</t>
  </si>
  <si>
    <t>EQ6151</t>
  </si>
  <si>
    <t>EQ6154</t>
  </si>
  <si>
    <t>EQ6155</t>
  </si>
  <si>
    <t>EQ6163</t>
  </si>
  <si>
    <t>EQ6187</t>
  </si>
  <si>
    <t>EQ6196</t>
  </si>
  <si>
    <t>EQ6197</t>
  </si>
  <si>
    <t>EQ6198</t>
  </si>
  <si>
    <t>EQ6230</t>
  </si>
  <si>
    <t>EQ6256</t>
  </si>
  <si>
    <t>EQ6257</t>
  </si>
  <si>
    <t>EQ6284</t>
  </si>
  <si>
    <t>EQ6305</t>
  </si>
  <si>
    <t>EQ6335</t>
  </si>
  <si>
    <t>EQ6348</t>
  </si>
  <si>
    <t>EQ6368</t>
  </si>
  <si>
    <t>400 Nailing Fin Adaptor</t>
  </si>
  <si>
    <t>EQ6374</t>
  </si>
  <si>
    <t>EQ6375</t>
  </si>
  <si>
    <t>EQ6384</t>
  </si>
  <si>
    <t>889 Flat Infil Adaptor</t>
  </si>
  <si>
    <t>EQ6387</t>
  </si>
  <si>
    <t>EQ6388</t>
  </si>
  <si>
    <t>EQ6389</t>
  </si>
  <si>
    <t>EQ6390</t>
  </si>
  <si>
    <t>EQ6402</t>
  </si>
  <si>
    <t>EQ6421</t>
  </si>
  <si>
    <t>EQ6437</t>
  </si>
  <si>
    <t>EQ6439</t>
  </si>
  <si>
    <t>EQ6466</t>
  </si>
  <si>
    <t>EQ6848</t>
  </si>
  <si>
    <t>419 Jockey Sash Adaptor</t>
  </si>
  <si>
    <t>EQ6928</t>
  </si>
  <si>
    <t>117mm Surround Jamb</t>
  </si>
  <si>
    <t>ET1167</t>
  </si>
  <si>
    <t>ET1478</t>
  </si>
  <si>
    <t>ET3648</t>
  </si>
  <si>
    <t>870-069 St Kilda Front Adaptor</t>
  </si>
  <si>
    <t>ET3649</t>
  </si>
  <si>
    <t>870-070 St Kilda Snap On Cover</t>
  </si>
  <si>
    <t>ET3650</t>
  </si>
  <si>
    <t>870-068 St Kilda Adaptor</t>
  </si>
  <si>
    <t>ET3651</t>
  </si>
  <si>
    <t>870-067 St Kilda Adaptor</t>
  </si>
  <si>
    <t>ET4566</t>
  </si>
  <si>
    <t>ET6312</t>
  </si>
  <si>
    <t>ET6313</t>
  </si>
  <si>
    <t>ET8570</t>
  </si>
  <si>
    <t>ET9192</t>
  </si>
  <si>
    <t>ET9572</t>
  </si>
  <si>
    <t>ET9727</t>
  </si>
  <si>
    <t>ET9976</t>
  </si>
  <si>
    <t>EU1746</t>
  </si>
  <si>
    <t>EU1955</t>
  </si>
  <si>
    <t>EU1968</t>
  </si>
  <si>
    <t>EU2814</t>
  </si>
  <si>
    <t>EU2915</t>
  </si>
  <si>
    <t>EU2931</t>
  </si>
  <si>
    <t>EU3480</t>
  </si>
  <si>
    <t>EU3481</t>
  </si>
  <si>
    <t>EU3661</t>
  </si>
  <si>
    <t>EU3674</t>
  </si>
  <si>
    <t>EU3994</t>
  </si>
  <si>
    <t>EU4224</t>
  </si>
  <si>
    <t>EU4225</t>
  </si>
  <si>
    <t>EU4234</t>
  </si>
  <si>
    <t>270-217 Door Plain Stile</t>
  </si>
  <si>
    <t>EU4235</t>
  </si>
  <si>
    <t>270-216 Door Weatherd Stile</t>
  </si>
  <si>
    <t>EU4236</t>
  </si>
  <si>
    <t>270-215 Bevel Stile</t>
  </si>
  <si>
    <t>EU4238</t>
  </si>
  <si>
    <t>EU4239</t>
  </si>
  <si>
    <t>270-211 Bottom Rail</t>
  </si>
  <si>
    <t>EU4240</t>
  </si>
  <si>
    <t>270-210 Door Top Rail</t>
  </si>
  <si>
    <t>EU4241</t>
  </si>
  <si>
    <t>270-220 Glazing Bead</t>
  </si>
  <si>
    <t>EU4358</t>
  </si>
  <si>
    <t>EU4398</t>
  </si>
  <si>
    <t>EU4697</t>
  </si>
  <si>
    <t>EU4756</t>
  </si>
  <si>
    <t>EU4757</t>
  </si>
  <si>
    <t>Alcan 300 series</t>
  </si>
  <si>
    <t>EU4759</t>
  </si>
  <si>
    <t>EU4760</t>
  </si>
  <si>
    <t>300-307 35 Sash Adaptor</t>
  </si>
  <si>
    <t>EU4761</t>
  </si>
  <si>
    <t>EU4814</t>
  </si>
  <si>
    <t>EU4854</t>
  </si>
  <si>
    <t>EU5003</t>
  </si>
  <si>
    <t>EU5031</t>
  </si>
  <si>
    <t>EU5042</t>
  </si>
  <si>
    <t>EU5043</t>
  </si>
  <si>
    <t>EU5052</t>
  </si>
  <si>
    <t>EU5053</t>
  </si>
  <si>
    <t>EU5055</t>
  </si>
  <si>
    <t>EU5056</t>
  </si>
  <si>
    <t>EU5099</t>
  </si>
  <si>
    <t>EU5250</t>
  </si>
  <si>
    <t>EU5255</t>
  </si>
  <si>
    <t>EU5274</t>
  </si>
  <si>
    <t>EU5427</t>
  </si>
  <si>
    <t>EU5428</t>
  </si>
  <si>
    <t>300-305 Flat Filler</t>
  </si>
  <si>
    <t>EU5472</t>
  </si>
  <si>
    <t>200-093 Door Midrail M44</t>
  </si>
  <si>
    <t>EU5540</t>
  </si>
  <si>
    <t>EU5592</t>
  </si>
  <si>
    <t>EU5696</t>
  </si>
  <si>
    <t>EU5788</t>
  </si>
  <si>
    <t>EU5853</t>
  </si>
  <si>
    <t>EU5862</t>
  </si>
  <si>
    <t>EU5878</t>
  </si>
  <si>
    <t>EU5880</t>
  </si>
  <si>
    <t>EU5887</t>
  </si>
  <si>
    <t>EU5945</t>
  </si>
  <si>
    <t>EU5954</t>
  </si>
  <si>
    <t>EU6037</t>
  </si>
  <si>
    <t>EU6095</t>
  </si>
  <si>
    <t>EU6096</t>
  </si>
  <si>
    <t>EU6097</t>
  </si>
  <si>
    <t>EU6098</t>
  </si>
  <si>
    <t>EU6099</t>
  </si>
  <si>
    <t>EU6146</t>
  </si>
  <si>
    <t>EU6196</t>
  </si>
  <si>
    <t>EU6234</t>
  </si>
  <si>
    <t>330-012 Pocketed Filler</t>
  </si>
  <si>
    <t>EU6277</t>
  </si>
  <si>
    <t>330-011 Sill</t>
  </si>
  <si>
    <t>EU6278</t>
  </si>
  <si>
    <t>330-010 Frame</t>
  </si>
  <si>
    <t>EU6279</t>
  </si>
  <si>
    <t>330-013 Bead</t>
  </si>
  <si>
    <t>EU6315</t>
  </si>
  <si>
    <t>EU6338</t>
  </si>
  <si>
    <t>EU6484</t>
  </si>
  <si>
    <t>EU6613</t>
  </si>
  <si>
    <t>406-064 Frame Deep Cover 19mm</t>
  </si>
  <si>
    <t>EU6617</t>
  </si>
  <si>
    <t>EU6619</t>
  </si>
  <si>
    <t>EU6629</t>
  </si>
  <si>
    <t>EU6630</t>
  </si>
  <si>
    <t>EU6659</t>
  </si>
  <si>
    <t>200-092 Door Tuck Undr Bead</t>
  </si>
  <si>
    <t>EU6663</t>
  </si>
  <si>
    <t>EU6719</t>
  </si>
  <si>
    <t>EU6725</t>
  </si>
  <si>
    <t>EU6730</t>
  </si>
  <si>
    <t>EU6733</t>
  </si>
  <si>
    <t>EU6737</t>
  </si>
  <si>
    <t>EU6738</t>
  </si>
  <si>
    <t>EU6761</t>
  </si>
  <si>
    <t>EU6782</t>
  </si>
  <si>
    <t>EU6787</t>
  </si>
  <si>
    <t>EU6795</t>
  </si>
  <si>
    <t>EU6799</t>
  </si>
  <si>
    <t>EU6811</t>
  </si>
  <si>
    <t>406-220 150 Dg Frame</t>
  </si>
  <si>
    <t>EU6828</t>
  </si>
  <si>
    <t>EU6878</t>
  </si>
  <si>
    <t>EU6895</t>
  </si>
  <si>
    <t>EU6918</t>
  </si>
  <si>
    <t>EU7149</t>
  </si>
  <si>
    <t>EU7150</t>
  </si>
  <si>
    <t>EU7152</t>
  </si>
  <si>
    <t>EU7156</t>
  </si>
  <si>
    <t>330-015 Shadowline Head</t>
  </si>
  <si>
    <t>EU7164</t>
  </si>
  <si>
    <t>EU7181</t>
  </si>
  <si>
    <t>EU7186</t>
  </si>
  <si>
    <t>Glazing Frame Windows</t>
  </si>
  <si>
    <t>EU7224</t>
  </si>
  <si>
    <t>EU7258</t>
  </si>
  <si>
    <t>EU7261</t>
  </si>
  <si>
    <t>EU7275</t>
  </si>
  <si>
    <t>EU7297</t>
  </si>
  <si>
    <t>EU7301</t>
  </si>
  <si>
    <t>EU7302</t>
  </si>
  <si>
    <t>EU7375</t>
  </si>
  <si>
    <t>EU7381</t>
  </si>
  <si>
    <t>EU7385</t>
  </si>
  <si>
    <t>EU7451</t>
  </si>
  <si>
    <t>EU7452</t>
  </si>
  <si>
    <t>EU7556</t>
  </si>
  <si>
    <t>EU7611</t>
  </si>
  <si>
    <t>EU7612</t>
  </si>
  <si>
    <t>EU7613</t>
  </si>
  <si>
    <t>EU7614</t>
  </si>
  <si>
    <t>EU7615</t>
  </si>
  <si>
    <t>EU7616</t>
  </si>
  <si>
    <t>EU7628</t>
  </si>
  <si>
    <t>EU7719</t>
  </si>
  <si>
    <t>EU7745</t>
  </si>
  <si>
    <t>EU7768</t>
  </si>
  <si>
    <t>EU7772</t>
  </si>
  <si>
    <t>EU7781</t>
  </si>
  <si>
    <t>EU7792</t>
  </si>
  <si>
    <t>EU7794</t>
  </si>
  <si>
    <t>EU7796</t>
  </si>
  <si>
    <t>EU7844</t>
  </si>
  <si>
    <t>EU7845</t>
  </si>
  <si>
    <t>EU7854</t>
  </si>
  <si>
    <t>EU7922</t>
  </si>
  <si>
    <t>EU7933</t>
  </si>
  <si>
    <t>EU7950</t>
  </si>
  <si>
    <t>382-020 Frame 100 38</t>
  </si>
  <si>
    <t>EU7951</t>
  </si>
  <si>
    <t>382-021 Sill</t>
  </si>
  <si>
    <t>EU7952</t>
  </si>
  <si>
    <t>382-023 Glazing Bead</t>
  </si>
  <si>
    <t>EU7954</t>
  </si>
  <si>
    <t>382-027 Jamb End Stop</t>
  </si>
  <si>
    <t>EU7956</t>
  </si>
  <si>
    <t>382-025 Shadowline Head</t>
  </si>
  <si>
    <t>EU7957</t>
  </si>
  <si>
    <t>382-012 Pocketed Filler Narrow</t>
  </si>
  <si>
    <t>EU7981</t>
  </si>
  <si>
    <t>EU7983</t>
  </si>
  <si>
    <t>EU7996</t>
  </si>
  <si>
    <t>EU8025</t>
  </si>
  <si>
    <t>EU8045</t>
  </si>
  <si>
    <t>EU8065</t>
  </si>
  <si>
    <t>EU8066</t>
  </si>
  <si>
    <t>EU8119</t>
  </si>
  <si>
    <t>EU8123</t>
  </si>
  <si>
    <t>EU8124</t>
  </si>
  <si>
    <t>EU8167</t>
  </si>
  <si>
    <t>EU8179</t>
  </si>
  <si>
    <t>EU8180</t>
  </si>
  <si>
    <t>EU8183</t>
  </si>
  <si>
    <t>EU8184</t>
  </si>
  <si>
    <t>EU8234</t>
  </si>
  <si>
    <t>EU8251</t>
  </si>
  <si>
    <t>EU8276</t>
  </si>
  <si>
    <t>EU8298</t>
  </si>
  <si>
    <t>EU8461</t>
  </si>
  <si>
    <t>382-022 Pocketed Filler Wide</t>
  </si>
  <si>
    <t>EU8531</t>
  </si>
  <si>
    <t>EU8569</t>
  </si>
  <si>
    <t>EU8635</t>
  </si>
  <si>
    <t>EU8639</t>
  </si>
  <si>
    <t>EU8692</t>
  </si>
  <si>
    <t>EU8693</t>
  </si>
  <si>
    <t>EU8751</t>
  </si>
  <si>
    <t>EU8785</t>
  </si>
  <si>
    <t>EU8812</t>
  </si>
  <si>
    <t>EU8869</t>
  </si>
  <si>
    <t>EU8885</t>
  </si>
  <si>
    <t>EU8886</t>
  </si>
  <si>
    <t>EU8887</t>
  </si>
  <si>
    <t>EU8888</t>
  </si>
  <si>
    <t>EU8957</t>
  </si>
  <si>
    <t>EU8995</t>
  </si>
  <si>
    <t>EU9015</t>
  </si>
  <si>
    <t>EU9019</t>
  </si>
  <si>
    <t>EU9020</t>
  </si>
  <si>
    <t>EU9028</t>
  </si>
  <si>
    <t>EU9080</t>
  </si>
  <si>
    <t>275-024 Door Plain Stile M2</t>
  </si>
  <si>
    <t>EU9081</t>
  </si>
  <si>
    <t>275-026 Door Pivot Stile M2</t>
  </si>
  <si>
    <t>EU9132</t>
  </si>
  <si>
    <t>EU9145</t>
  </si>
  <si>
    <t>EU9182</t>
  </si>
  <si>
    <t>EU9183</t>
  </si>
  <si>
    <t>EU9186</t>
  </si>
  <si>
    <t>EU9226</t>
  </si>
  <si>
    <t>EU9228</t>
  </si>
  <si>
    <t>EU9229</t>
  </si>
  <si>
    <t>EU9252</t>
  </si>
  <si>
    <t>EU9264</t>
  </si>
  <si>
    <t>EU9338</t>
  </si>
  <si>
    <t>EU9390</t>
  </si>
  <si>
    <t>EU9477</t>
  </si>
  <si>
    <t>382-024 Frame Door Jamb</t>
  </si>
  <si>
    <t>EU9491</t>
  </si>
  <si>
    <t>EU9492</t>
  </si>
  <si>
    <t>EU9493</t>
  </si>
  <si>
    <t>EU9506</t>
  </si>
  <si>
    <t>EU9507</t>
  </si>
  <si>
    <t>EU9508</t>
  </si>
  <si>
    <t>EU9509</t>
  </si>
  <si>
    <t>EU9510</t>
  </si>
  <si>
    <t>EU9584</t>
  </si>
  <si>
    <t>EU9585</t>
  </si>
  <si>
    <t>EU9590</t>
  </si>
  <si>
    <t>EU9591</t>
  </si>
  <si>
    <t>EU9592</t>
  </si>
  <si>
    <t>EU9662</t>
  </si>
  <si>
    <t>EU9694</t>
  </si>
  <si>
    <t>EU9695</t>
  </si>
  <si>
    <t>EU9739</t>
  </si>
  <si>
    <t>586-008 Door Horizontal Rail S</t>
  </si>
  <si>
    <t>EU9740</t>
  </si>
  <si>
    <t>586-009 Door Vertical Stile At</t>
  </si>
  <si>
    <t>EU9754</t>
  </si>
  <si>
    <t>EU9759</t>
  </si>
  <si>
    <t>EU9763</t>
  </si>
  <si>
    <t>EU9764</t>
  </si>
  <si>
    <t>EU9767</t>
  </si>
  <si>
    <t>EU9769</t>
  </si>
  <si>
    <t>EU9771</t>
  </si>
  <si>
    <t>EU9773</t>
  </si>
  <si>
    <t>EU9775</t>
  </si>
  <si>
    <t>EU9794</t>
  </si>
  <si>
    <t>EU9804</t>
  </si>
  <si>
    <t>EU9812</t>
  </si>
  <si>
    <t>EU9814</t>
  </si>
  <si>
    <t>EU9821</t>
  </si>
  <si>
    <t>EU9835</t>
  </si>
  <si>
    <t>400 50 Sash Adaptor</t>
  </si>
  <si>
    <t>EU9839</t>
  </si>
  <si>
    <t>EU9847</t>
  </si>
  <si>
    <t>EU9851</t>
  </si>
  <si>
    <t>EU9852</t>
  </si>
  <si>
    <t>EU9853</t>
  </si>
  <si>
    <t>EU9863</t>
  </si>
  <si>
    <t>EU9864</t>
  </si>
  <si>
    <t>EU9873</t>
  </si>
  <si>
    <t>EU9874</t>
  </si>
  <si>
    <t>EU9875</t>
  </si>
  <si>
    <t>EU9876</t>
  </si>
  <si>
    <t>EU9877</t>
  </si>
  <si>
    <t>EU9878</t>
  </si>
  <si>
    <t>EU9879</t>
  </si>
  <si>
    <t>EU9880</t>
  </si>
  <si>
    <t>EU9881</t>
  </si>
  <si>
    <t>EU9882</t>
  </si>
  <si>
    <t>EU9904</t>
  </si>
  <si>
    <t>EU9906</t>
  </si>
  <si>
    <t>EU9919</t>
  </si>
  <si>
    <t>EU9920</t>
  </si>
  <si>
    <t>EU9921</t>
  </si>
  <si>
    <t>EU9927</t>
  </si>
  <si>
    <t>EU9930</t>
  </si>
  <si>
    <t>EU9932</t>
  </si>
  <si>
    <t>EU9935</t>
  </si>
  <si>
    <t>EU9936</t>
  </si>
  <si>
    <t>EU9937</t>
  </si>
  <si>
    <t>EU9938</t>
  </si>
  <si>
    <t>EU9940</t>
  </si>
  <si>
    <t>EU9941</t>
  </si>
  <si>
    <t>EU9942</t>
  </si>
  <si>
    <t>EU9943</t>
  </si>
  <si>
    <t>EU9946</t>
  </si>
  <si>
    <t>EU9947</t>
  </si>
  <si>
    <t>EU9949</t>
  </si>
  <si>
    <t>EU9952</t>
  </si>
  <si>
    <t>EU9954</t>
  </si>
  <si>
    <t>EU9993</t>
  </si>
  <si>
    <t>EU9995</t>
  </si>
  <si>
    <t>EW2416</t>
  </si>
  <si>
    <t>EX147D</t>
  </si>
  <si>
    <t>SUBSILL 80235 SLOTED</t>
  </si>
  <si>
    <t>EX1781</t>
  </si>
  <si>
    <t>EX1811</t>
  </si>
  <si>
    <t>EX4109</t>
  </si>
  <si>
    <t>EX5147</t>
  </si>
  <si>
    <t>EX5149</t>
  </si>
  <si>
    <t>EXP0011</t>
  </si>
  <si>
    <t>Corner</t>
  </si>
  <si>
    <t>EXP0142</t>
  </si>
  <si>
    <t>LOUVRE FRAME L/H</t>
  </si>
  <si>
    <t>EXP0143</t>
  </si>
  <si>
    <t>LOUVRE FRAME R/H</t>
  </si>
  <si>
    <t>EXP0144</t>
  </si>
  <si>
    <t>LOUVRE BLADE</t>
  </si>
  <si>
    <t>EXP0162</t>
  </si>
  <si>
    <t>PWD LOUVRE</t>
  </si>
  <si>
    <t>EXP0163</t>
  </si>
  <si>
    <t>WIDE DOOR STILE</t>
  </si>
  <si>
    <t>EXP0164</t>
  </si>
  <si>
    <t>AWNING SASH (IAS01)</t>
  </si>
  <si>
    <t>EXP0165</t>
  </si>
  <si>
    <t>E761 AWNING BEAD</t>
  </si>
  <si>
    <t>EXP0166</t>
  </si>
  <si>
    <t>AWNING ADAPTOR</t>
  </si>
  <si>
    <t>EXP0174</t>
  </si>
  <si>
    <t>Torsion Bar</t>
  </si>
  <si>
    <t>EXP0175</t>
  </si>
  <si>
    <t>Frame Jamb</t>
  </si>
  <si>
    <t>EXP0176</t>
  </si>
  <si>
    <t>Frame Sill</t>
  </si>
  <si>
    <t>EXP0177</t>
  </si>
  <si>
    <t>Gallery Coupler</t>
  </si>
  <si>
    <t>EXP0178</t>
  </si>
  <si>
    <t>Box Coupler</t>
  </si>
  <si>
    <t>EXP0179</t>
  </si>
  <si>
    <t>Heavy Duty Coupler</t>
  </si>
  <si>
    <t>EXP0180</t>
  </si>
  <si>
    <t>102mm One Piece Blade</t>
  </si>
  <si>
    <t>EXP0181</t>
  </si>
  <si>
    <t>Frame Head</t>
  </si>
  <si>
    <t>EXP0182</t>
  </si>
  <si>
    <t>152mm One Piece Blade</t>
  </si>
  <si>
    <t>EXP0183</t>
  </si>
  <si>
    <t>EXP0184</t>
  </si>
  <si>
    <t>Square Backed Threshold</t>
  </si>
  <si>
    <t>EXP0185</t>
  </si>
  <si>
    <t>Gangway Rail</t>
  </si>
  <si>
    <t>EXP0186</t>
  </si>
  <si>
    <t>Round deep Head Track</t>
  </si>
  <si>
    <t>EXP0187</t>
  </si>
  <si>
    <t>Pivot Door Jamb</t>
  </si>
  <si>
    <t>EXP0188</t>
  </si>
  <si>
    <t>Pivot Angle Jamb</t>
  </si>
  <si>
    <t>EXP0303</t>
  </si>
  <si>
    <t>No. 63 Louvre Blade</t>
  </si>
  <si>
    <t>EXP0329</t>
  </si>
  <si>
    <t>EY401</t>
  </si>
  <si>
    <t>80001 LW MAIN FRAME</t>
  </si>
  <si>
    <t>EY402</t>
  </si>
  <si>
    <t>80002 HD MAINFRAME</t>
  </si>
  <si>
    <t>EY403</t>
  </si>
  <si>
    <t>80003 LW SILL</t>
  </si>
  <si>
    <t>EY404</t>
  </si>
  <si>
    <t>80004 HD SILL</t>
  </si>
  <si>
    <t>EY405</t>
  </si>
  <si>
    <t>80005 TUBE TRANSOM</t>
  </si>
  <si>
    <t>EY406</t>
  </si>
  <si>
    <t>80006 ADAPTOR</t>
  </si>
  <si>
    <t>EY407</t>
  </si>
  <si>
    <t>80008 F/FILLER</t>
  </si>
  <si>
    <t>EY408</t>
  </si>
  <si>
    <t>80011 M/MULLION</t>
  </si>
  <si>
    <t>EY409</t>
  </si>
  <si>
    <t>80013 HD M/MULLION</t>
  </si>
  <si>
    <t>EY410</t>
  </si>
  <si>
    <t>80017 NRW FRAME</t>
  </si>
  <si>
    <t>EY411</t>
  </si>
  <si>
    <t>80022 3 WAY POST</t>
  </si>
  <si>
    <t>EY412</t>
  </si>
  <si>
    <t>80023 COC TRANSOM</t>
  </si>
  <si>
    <t>EY413</t>
  </si>
  <si>
    <t>80024 TRNSM ADPTR</t>
  </si>
  <si>
    <t>EY414</t>
  </si>
  <si>
    <t>80026 SPLAY BEAD</t>
  </si>
  <si>
    <t>EY415</t>
  </si>
  <si>
    <t>80027 SILL BEAD</t>
  </si>
  <si>
    <t>EY416</t>
  </si>
  <si>
    <t>80028 D/STOP</t>
  </si>
  <si>
    <t>EY417</t>
  </si>
  <si>
    <t>80029 PCKT FLR</t>
  </si>
  <si>
    <t>EY418</t>
  </si>
  <si>
    <t>80036 80MM FRAME</t>
  </si>
  <si>
    <t>EY419</t>
  </si>
  <si>
    <t>80037 NRW 80MM FRAME</t>
  </si>
  <si>
    <t>EY421</t>
  </si>
  <si>
    <t>80040 80MM ADPTR</t>
  </si>
  <si>
    <t>EY422</t>
  </si>
  <si>
    <t>80050 50MM M/RAIL</t>
  </si>
  <si>
    <t>EY423</t>
  </si>
  <si>
    <t>80100 100MM M/RAIL</t>
  </si>
  <si>
    <t>EY424</t>
  </si>
  <si>
    <t>80124 124MM M/RAIL</t>
  </si>
  <si>
    <t>EY425</t>
  </si>
  <si>
    <t>80201 T/RAIL SPIG</t>
  </si>
  <si>
    <t>EY426</t>
  </si>
  <si>
    <t>80202 B/RAIL SPIG</t>
  </si>
  <si>
    <t>EY427</t>
  </si>
  <si>
    <t>80203 DOOR BEAD</t>
  </si>
  <si>
    <t>EY428</t>
  </si>
  <si>
    <t>80204 M/RAIL ADPTR</t>
  </si>
  <si>
    <t>EY429</t>
  </si>
  <si>
    <t>80213 P/STILE</t>
  </si>
  <si>
    <t>EY430</t>
  </si>
  <si>
    <t>80214 H/STILE</t>
  </si>
  <si>
    <t>EY431</t>
  </si>
  <si>
    <t>80215 S/STILE</t>
  </si>
  <si>
    <t>EY432</t>
  </si>
  <si>
    <t>80216 L/STILE</t>
  </si>
  <si>
    <t>EY433</t>
  </si>
  <si>
    <t>80222 T/RAIL C/BLK</t>
  </si>
  <si>
    <t>EY434</t>
  </si>
  <si>
    <t>80223 B/RAIL C/BLOCK</t>
  </si>
  <si>
    <t>EY436</t>
  </si>
  <si>
    <t>80225 DOM FIX</t>
  </si>
  <si>
    <t>EY437</t>
  </si>
  <si>
    <t>80231 HEAVY SUB HEAD</t>
  </si>
  <si>
    <t>EY438D</t>
  </si>
  <si>
    <t>80234 SUBSILL H/D</t>
  </si>
  <si>
    <t>EY439</t>
  </si>
  <si>
    <t>80237 THRESHOLD S/FR</t>
  </si>
  <si>
    <t>EY440</t>
  </si>
  <si>
    <t>80238 DOOR SILL S/FR</t>
  </si>
  <si>
    <t>EY442</t>
  </si>
  <si>
    <t>80240 D/SEAL ADPTR</t>
  </si>
  <si>
    <t>EY443</t>
  </si>
  <si>
    <t>80241 M/RAIL BRKT</t>
  </si>
  <si>
    <t>EY444</t>
  </si>
  <si>
    <t>80252 35MM DR STOP</t>
  </si>
  <si>
    <t>EY445</t>
  </si>
  <si>
    <t>80021 GLZG ADPTR</t>
  </si>
  <si>
    <t>EY446</t>
  </si>
  <si>
    <t>80247 35MM D/RAIL</t>
  </si>
  <si>
    <t>EY447</t>
  </si>
  <si>
    <t>80248 35MM D/M/RAIL</t>
  </si>
  <si>
    <t>EY448</t>
  </si>
  <si>
    <t>80249 35MM D/STILE</t>
  </si>
  <si>
    <t>EY449</t>
  </si>
  <si>
    <t>80250 35MM D/STILE</t>
  </si>
  <si>
    <t>EY450</t>
  </si>
  <si>
    <t>80251 35MM D/STILE</t>
  </si>
  <si>
    <t>EY503</t>
  </si>
  <si>
    <t>80074 70MM DOOR</t>
  </si>
  <si>
    <t>EY505</t>
  </si>
  <si>
    <t>80076 70MM DOOR</t>
  </si>
  <si>
    <t>EY517</t>
  </si>
  <si>
    <t>80401 SPLIT TRANSOM</t>
  </si>
  <si>
    <t>EY518</t>
  </si>
  <si>
    <t>80402 POCKET FILLER</t>
  </si>
  <si>
    <t>EY519</t>
  </si>
  <si>
    <t>80403 SPLAYED BEAD</t>
  </si>
  <si>
    <t>EY520</t>
  </si>
  <si>
    <t>80404 DOOR TRANSOM</t>
  </si>
  <si>
    <t>EY523</t>
  </si>
  <si>
    <t>80407 INT/BEAD TRANS</t>
  </si>
  <si>
    <t>EY524</t>
  </si>
  <si>
    <t>80408 FLAT FILLER</t>
  </si>
  <si>
    <t>EY525</t>
  </si>
  <si>
    <t>80409 INTERNAL BEAD</t>
  </si>
  <si>
    <t>EY526</t>
  </si>
  <si>
    <t>80410 JAMB</t>
  </si>
  <si>
    <t>EY527</t>
  </si>
  <si>
    <t>80411 LGT F/MALE MUL</t>
  </si>
  <si>
    <t>EY528</t>
  </si>
  <si>
    <t>80412  LGT MALE MULL</t>
  </si>
  <si>
    <t>EY529</t>
  </si>
  <si>
    <t>80413 H/FEM M/MULLIO</t>
  </si>
  <si>
    <t>EY530</t>
  </si>
  <si>
    <t>80414 H/MALE M/SWC</t>
  </si>
  <si>
    <t>EY536</t>
  </si>
  <si>
    <t>80421 APP DOOR/STOP</t>
  </si>
  <si>
    <t>EZ827</t>
  </si>
  <si>
    <t>PW713 45MM DOOR STOP</t>
  </si>
  <si>
    <t>EZ840</t>
  </si>
  <si>
    <t>WINDOWS PW215</t>
  </si>
  <si>
    <t>EZ843</t>
  </si>
  <si>
    <t>PW219 WINDOWS</t>
  </si>
  <si>
    <t>EZ858</t>
  </si>
  <si>
    <t>WINDOWS PW235</t>
  </si>
  <si>
    <t>EZ859</t>
  </si>
  <si>
    <t>WINDOWS PW236</t>
  </si>
  <si>
    <t>EZ860</t>
  </si>
  <si>
    <t>PW237 WINDOWS</t>
  </si>
  <si>
    <t>EZ861</t>
  </si>
  <si>
    <t>PW238 WINDOWS</t>
  </si>
  <si>
    <t>EZ865</t>
  </si>
  <si>
    <t>PW242 WINDOWS</t>
  </si>
  <si>
    <t>EZ866</t>
  </si>
  <si>
    <t>PW243 WINDOWS</t>
  </si>
  <si>
    <t>EZA8318</t>
  </si>
  <si>
    <t>EZA8426</t>
  </si>
  <si>
    <t>EZA8459</t>
  </si>
  <si>
    <t>EZA8499</t>
  </si>
  <si>
    <t>EZA8981</t>
  </si>
  <si>
    <t>EZB0161</t>
  </si>
  <si>
    <t>EZB0203</t>
  </si>
  <si>
    <t>EZB0221</t>
  </si>
  <si>
    <t>EZB0250</t>
  </si>
  <si>
    <t>EZB0310</t>
  </si>
  <si>
    <t>EZB8623</t>
  </si>
  <si>
    <t>EZH3606</t>
  </si>
  <si>
    <t>EZH5487</t>
  </si>
  <si>
    <t>EZH6328</t>
  </si>
  <si>
    <t>EZH6613</t>
  </si>
  <si>
    <t>SQ01 Report</t>
  </si>
  <si>
    <t>Layout = Andrew</t>
  </si>
  <si>
    <t>Export by ZDIE</t>
  </si>
  <si>
    <t>Sill</t>
  </si>
  <si>
    <t>Window Head</t>
  </si>
  <si>
    <t>Standard 45mm Double Beaded Door 48x44.45</t>
  </si>
  <si>
    <t>EAL20151</t>
  </si>
  <si>
    <t>Standard 45mm Double Beaded Door 65x44.45</t>
  </si>
  <si>
    <t>EAL20152</t>
  </si>
  <si>
    <t>FLYDOOR RAIL</t>
  </si>
  <si>
    <t>HEAD CHANNEL</t>
  </si>
  <si>
    <t>DOOR JAMB</t>
  </si>
  <si>
    <t>JAMB ADAPTOR</t>
  </si>
  <si>
    <t>EME50187</t>
  </si>
  <si>
    <t>Mirror Door Suite - Hanger Rod 30x15</t>
  </si>
  <si>
    <t>Angle 50x50x6</t>
  </si>
  <si>
    <t>E00142</t>
  </si>
  <si>
    <t>E00146</t>
  </si>
  <si>
    <t>E00161</t>
  </si>
  <si>
    <t>E00172</t>
  </si>
  <si>
    <t>E00209</t>
  </si>
  <si>
    <t>E00211</t>
  </si>
  <si>
    <t>Tube Fluted 25.15x1.5</t>
  </si>
  <si>
    <t>E00363</t>
  </si>
  <si>
    <t>E00421</t>
  </si>
  <si>
    <t>E00456</t>
  </si>
  <si>
    <t>E00470</t>
  </si>
  <si>
    <t>E00551</t>
  </si>
  <si>
    <t>Channel 31.75x25.4x3.2</t>
  </si>
  <si>
    <t>E00642</t>
  </si>
  <si>
    <t>E00645</t>
  </si>
  <si>
    <t>E00741</t>
  </si>
  <si>
    <t>Tophat 65x25.4x2.4</t>
  </si>
  <si>
    <t>E00748</t>
  </si>
  <si>
    <t>E00751</t>
  </si>
  <si>
    <t>ZED 25.40 x19 x19x2.4</t>
  </si>
  <si>
    <t>E00752</t>
  </si>
  <si>
    <t>E00793</t>
  </si>
  <si>
    <t>E00798</t>
  </si>
  <si>
    <t>E00801</t>
  </si>
  <si>
    <t>E00804</t>
  </si>
  <si>
    <t>E00841</t>
  </si>
  <si>
    <t>Rub Rail Double 109.5x19x1.6</t>
  </si>
  <si>
    <t>E00843</t>
  </si>
  <si>
    <t>E00919</t>
  </si>
  <si>
    <t>Flat Bar 114.3x9.55</t>
  </si>
  <si>
    <t>E01000</t>
  </si>
  <si>
    <t>E01007</t>
  </si>
  <si>
    <t>E01039</t>
  </si>
  <si>
    <t>Channel 76.2x25.4x3.2</t>
  </si>
  <si>
    <t>E01055</t>
  </si>
  <si>
    <t>E01104</t>
  </si>
  <si>
    <t>E01143</t>
  </si>
  <si>
    <t>Flat Bar 50.8x7.9</t>
  </si>
  <si>
    <t>E01358</t>
  </si>
  <si>
    <t>E01365</t>
  </si>
  <si>
    <t>E01367</t>
  </si>
  <si>
    <t>E01384</t>
  </si>
  <si>
    <t>E01434</t>
  </si>
  <si>
    <t>E01448</t>
  </si>
  <si>
    <t>E01450</t>
  </si>
  <si>
    <t>Table Edge F</t>
  </si>
  <si>
    <t>E01453</t>
  </si>
  <si>
    <t>E01552</t>
  </si>
  <si>
    <t>RHS 38.1x17.45x3.2</t>
  </si>
  <si>
    <t>E01575</t>
  </si>
  <si>
    <t>E01608</t>
  </si>
  <si>
    <t>E01628</t>
  </si>
  <si>
    <t>E01686</t>
  </si>
  <si>
    <t>E01743</t>
  </si>
  <si>
    <t>E01745</t>
  </si>
  <si>
    <t>E01795</t>
  </si>
  <si>
    <t>RHS 152.4x38.1x3.2</t>
  </si>
  <si>
    <t>E01864</t>
  </si>
  <si>
    <t>RHS 76.2x50.5x3.2</t>
  </si>
  <si>
    <t>E01922</t>
  </si>
  <si>
    <t>Channel 19x25.4x1.6</t>
  </si>
  <si>
    <t>E01931</t>
  </si>
  <si>
    <t>E02130</t>
  </si>
  <si>
    <t>Square Hollow 38.1x1.6</t>
  </si>
  <si>
    <t>E02142</t>
  </si>
  <si>
    <t>E02213</t>
  </si>
  <si>
    <t>E02329</t>
  </si>
  <si>
    <t>E02427</t>
  </si>
  <si>
    <t>E02428</t>
  </si>
  <si>
    <t>E02438</t>
  </si>
  <si>
    <t>E02440</t>
  </si>
  <si>
    <t>E02447</t>
  </si>
  <si>
    <t>E02574</t>
  </si>
  <si>
    <t>E02801</t>
  </si>
  <si>
    <t>E02930</t>
  </si>
  <si>
    <t>E02941</t>
  </si>
  <si>
    <t>E02971</t>
  </si>
  <si>
    <t>Angle 13x10x1.6</t>
  </si>
  <si>
    <t>E03023</t>
  </si>
  <si>
    <t>E03044</t>
  </si>
  <si>
    <t>E03084</t>
  </si>
  <si>
    <t>E03173</t>
  </si>
  <si>
    <t>E03233</t>
  </si>
  <si>
    <t>E03237</t>
  </si>
  <si>
    <t>E03267</t>
  </si>
  <si>
    <t>E03308</t>
  </si>
  <si>
    <t>E03320</t>
  </si>
  <si>
    <t>Tophat 50.8X15.9x1.65</t>
  </si>
  <si>
    <t>E03436</t>
  </si>
  <si>
    <t>E03493</t>
  </si>
  <si>
    <t>E03494</t>
  </si>
  <si>
    <t>E03495</t>
  </si>
  <si>
    <t>E03822</t>
  </si>
  <si>
    <t>E03853</t>
  </si>
  <si>
    <t>Round Bar 41.3 Dia</t>
  </si>
  <si>
    <t>E04658</t>
  </si>
  <si>
    <t>Transport 72.4x19.05x1.25 Rad</t>
  </si>
  <si>
    <t>E04704</t>
  </si>
  <si>
    <t>E04705</t>
  </si>
  <si>
    <t>E04767</t>
  </si>
  <si>
    <t>E04775</t>
  </si>
  <si>
    <t>E04776</t>
  </si>
  <si>
    <t>Table Edge 29.4x6</t>
  </si>
  <si>
    <t>E05080</t>
  </si>
  <si>
    <t>E05095</t>
  </si>
  <si>
    <t>E05378</t>
  </si>
  <si>
    <t>E05379</t>
  </si>
  <si>
    <t>E05507</t>
  </si>
  <si>
    <t>E05508</t>
  </si>
  <si>
    <t>E05548</t>
  </si>
  <si>
    <t>E05550</t>
  </si>
  <si>
    <t>E05569</t>
  </si>
  <si>
    <t>Chassis Runner 232.6x152.4</t>
  </si>
  <si>
    <t>E05573</t>
  </si>
  <si>
    <t>Transport 215.9x112.5</t>
  </si>
  <si>
    <t>E05575</t>
  </si>
  <si>
    <t>Chassis Runner 228.6x152.4</t>
  </si>
  <si>
    <t>E05578</t>
  </si>
  <si>
    <t>E05584</t>
  </si>
  <si>
    <t>Running Rail</t>
  </si>
  <si>
    <t>E05591</t>
  </si>
  <si>
    <t>E05620</t>
  </si>
  <si>
    <t>E05649</t>
  </si>
  <si>
    <t>E05675</t>
  </si>
  <si>
    <t>E05679</t>
  </si>
  <si>
    <t>E05721</t>
  </si>
  <si>
    <t>E05723</t>
  </si>
  <si>
    <t>E05784</t>
  </si>
  <si>
    <t>E05785</t>
  </si>
  <si>
    <t>E05852</t>
  </si>
  <si>
    <t>E05889</t>
  </si>
  <si>
    <t>Seating 254x57.2</t>
  </si>
  <si>
    <t>E05910</t>
  </si>
  <si>
    <t>Chassis Runner Base 100x41.5</t>
  </si>
  <si>
    <t>E05964</t>
  </si>
  <si>
    <t>E05979</t>
  </si>
  <si>
    <t>Flooring Airflow 293x40</t>
  </si>
  <si>
    <t>E05986</t>
  </si>
  <si>
    <t>E05987</t>
  </si>
  <si>
    <t>E06106</t>
  </si>
  <si>
    <t>Flat Bar 25.4X1.6</t>
  </si>
  <si>
    <t>E06140</t>
  </si>
  <si>
    <t>E06156</t>
  </si>
  <si>
    <t>Angle 44.4x19x1.65</t>
  </si>
  <si>
    <t>E06168</t>
  </si>
  <si>
    <t>Angle 76.2x76.2x3.2</t>
  </si>
  <si>
    <t>E06230</t>
  </si>
  <si>
    <t>E06255</t>
  </si>
  <si>
    <t>Table Edge 27.75x11.95 Rad</t>
  </si>
  <si>
    <t>E06290</t>
  </si>
  <si>
    <t>Tee 38.1x44.4x1.6</t>
  </si>
  <si>
    <t>E06295</t>
  </si>
  <si>
    <t>E06313</t>
  </si>
  <si>
    <t>Zed 47.65 x 9.55</t>
  </si>
  <si>
    <t>E06315</t>
  </si>
  <si>
    <t>Corner Stake 4.75</t>
  </si>
  <si>
    <t>E06316</t>
  </si>
  <si>
    <t>Corner Stake 17.8</t>
  </si>
  <si>
    <t>E06330</t>
  </si>
  <si>
    <t>E06348</t>
  </si>
  <si>
    <t>E06358</t>
  </si>
  <si>
    <t>Headboard 165.1x17.45</t>
  </si>
  <si>
    <t>E06505</t>
  </si>
  <si>
    <t>E06895</t>
  </si>
  <si>
    <t>E07650</t>
  </si>
  <si>
    <t>Yacht Mast 104.8x73.65x1.9</t>
  </si>
  <si>
    <t>E07667</t>
  </si>
  <si>
    <t>E07816</t>
  </si>
  <si>
    <t>E08059</t>
  </si>
  <si>
    <t>Marine Cover 38.1x12.7</t>
  </si>
  <si>
    <t>E08086</t>
  </si>
  <si>
    <t>E08402</t>
  </si>
  <si>
    <t>RHS 152.4x50.8x3.2</t>
  </si>
  <si>
    <t>E08752</t>
  </si>
  <si>
    <t>E09059</t>
  </si>
  <si>
    <t>E09060</t>
  </si>
  <si>
    <t>E09128</t>
  </si>
  <si>
    <t>E09247</t>
  </si>
  <si>
    <t>E09511</t>
  </si>
  <si>
    <t>E09628</t>
  </si>
  <si>
    <t>Tophat 106.2x76.2 Rad</t>
  </si>
  <si>
    <t>E10174</t>
  </si>
  <si>
    <t>E10230</t>
  </si>
  <si>
    <t>E10394</t>
  </si>
  <si>
    <t>E10613</t>
  </si>
  <si>
    <t>RHS 101.6x38.1x2.35</t>
  </si>
  <si>
    <t>E10817</t>
  </si>
  <si>
    <t>E11023</t>
  </si>
  <si>
    <t>E11077</t>
  </si>
  <si>
    <t>E11278</t>
  </si>
  <si>
    <t>E11466</t>
  </si>
  <si>
    <t>Yacht Mast 66.7x50.8</t>
  </si>
  <si>
    <t>E11593</t>
  </si>
  <si>
    <t>E11689</t>
  </si>
  <si>
    <t>E11901</t>
  </si>
  <si>
    <t>E11983</t>
  </si>
  <si>
    <t>E14010</t>
  </si>
  <si>
    <t>Ladder Rung 76.45x38.1</t>
  </si>
  <si>
    <t>E14046</t>
  </si>
  <si>
    <t>E14473</t>
  </si>
  <si>
    <t>E14504</t>
  </si>
  <si>
    <t>E14683</t>
  </si>
  <si>
    <t>E14697</t>
  </si>
  <si>
    <t>Coolroom Arrowhead Trim 50.8x19.05</t>
  </si>
  <si>
    <t>E14698</t>
  </si>
  <si>
    <t>Wallboard H Section 34.5x9</t>
  </si>
  <si>
    <t>E14699</t>
  </si>
  <si>
    <t>E14729</t>
  </si>
  <si>
    <t>E14903</t>
  </si>
  <si>
    <t>E15084</t>
  </si>
  <si>
    <t>E15221</t>
  </si>
  <si>
    <t>E15222</t>
  </si>
  <si>
    <t>E15270</t>
  </si>
  <si>
    <t>E15434</t>
  </si>
  <si>
    <t>E15745</t>
  </si>
  <si>
    <t>E15762</t>
  </si>
  <si>
    <t>E16008</t>
  </si>
  <si>
    <t>E16052</t>
  </si>
  <si>
    <t>E16054</t>
  </si>
  <si>
    <t>E16189</t>
  </si>
  <si>
    <t>E16234</t>
  </si>
  <si>
    <t>E16370</t>
  </si>
  <si>
    <t>E16592</t>
  </si>
  <si>
    <t>E16623</t>
  </si>
  <si>
    <t>Bead 22.2x15.5</t>
  </si>
  <si>
    <t>E16708</t>
  </si>
  <si>
    <t>E16710</t>
  </si>
  <si>
    <t>E16711</t>
  </si>
  <si>
    <t>E16763</t>
  </si>
  <si>
    <t>E16789</t>
  </si>
  <si>
    <t>Roperail Bracket Extrusion 25dia</t>
  </si>
  <si>
    <t>E16820</t>
  </si>
  <si>
    <t>E17053</t>
  </si>
  <si>
    <t>E17065</t>
  </si>
  <si>
    <t>E17067</t>
  </si>
  <si>
    <t>E17068</t>
  </si>
  <si>
    <t>Hinge Section 44x22 Rad</t>
  </si>
  <si>
    <t>E17069</t>
  </si>
  <si>
    <t>Hinge Section 70x20</t>
  </si>
  <si>
    <t>E17073</t>
  </si>
  <si>
    <t>Channel 43.4x35x3</t>
  </si>
  <si>
    <t>E17151</t>
  </si>
  <si>
    <t>E17152</t>
  </si>
  <si>
    <t>Seating Backrest</t>
  </si>
  <si>
    <t>E17170</t>
  </si>
  <si>
    <t>Seating Back Infill</t>
  </si>
  <si>
    <t>E17400</t>
  </si>
  <si>
    <t>E17444</t>
  </si>
  <si>
    <t>E17445</t>
  </si>
  <si>
    <t>Hinge Section 48.3x20</t>
  </si>
  <si>
    <t>E17446</t>
  </si>
  <si>
    <t>E17490</t>
  </si>
  <si>
    <t>E17623</t>
  </si>
  <si>
    <t>E17671</t>
  </si>
  <si>
    <t>E17792</t>
  </si>
  <si>
    <t>E17793</t>
  </si>
  <si>
    <t>E17797</t>
  </si>
  <si>
    <t>E17798</t>
  </si>
  <si>
    <t>E17799</t>
  </si>
  <si>
    <t>E17811</t>
  </si>
  <si>
    <t>E17830</t>
  </si>
  <si>
    <t>Ticket Strip</t>
  </si>
  <si>
    <t>E17858</t>
  </si>
  <si>
    <t>E18130</t>
  </si>
  <si>
    <t>E18148</t>
  </si>
  <si>
    <t>E18149</t>
  </si>
  <si>
    <t>E18194</t>
  </si>
  <si>
    <t>E18348</t>
  </si>
  <si>
    <t>E18395</t>
  </si>
  <si>
    <t>E18401</t>
  </si>
  <si>
    <t>E18402</t>
  </si>
  <si>
    <t>E18403</t>
  </si>
  <si>
    <t>E18438</t>
  </si>
  <si>
    <t>E18630</t>
  </si>
  <si>
    <t>E18699</t>
  </si>
  <si>
    <t>E18748</t>
  </si>
  <si>
    <t>E18749</t>
  </si>
  <si>
    <t>E19118</t>
  </si>
  <si>
    <t>E19184</t>
  </si>
  <si>
    <t>E19825</t>
  </si>
  <si>
    <t>E19894</t>
  </si>
  <si>
    <t>E19935</t>
  </si>
  <si>
    <t>E19950</t>
  </si>
  <si>
    <t>E19955</t>
  </si>
  <si>
    <t>Channel With 12mm Leg Coolroom</t>
  </si>
  <si>
    <t>E20010</t>
  </si>
  <si>
    <t>E20011</t>
  </si>
  <si>
    <t>Flat Bar 16x10</t>
  </si>
  <si>
    <t>E20016</t>
  </si>
  <si>
    <t>Flat Bar 20x10</t>
  </si>
  <si>
    <t>E20038</t>
  </si>
  <si>
    <t>Flat Bar 40x16</t>
  </si>
  <si>
    <t>E20061</t>
  </si>
  <si>
    <t>E20063</t>
  </si>
  <si>
    <t>E20071</t>
  </si>
  <si>
    <t>E20076</t>
  </si>
  <si>
    <t>Flat Bar 160x16</t>
  </si>
  <si>
    <t>E20081</t>
  </si>
  <si>
    <t>Flat Bar 9.25x2.9</t>
  </si>
  <si>
    <t>E20085</t>
  </si>
  <si>
    <t>Flat Bar 44x2</t>
  </si>
  <si>
    <t>E20091</t>
  </si>
  <si>
    <t>E20092</t>
  </si>
  <si>
    <t>E20094</t>
  </si>
  <si>
    <t>Flat Bar 45x25</t>
  </si>
  <si>
    <t>E20100</t>
  </si>
  <si>
    <t>E20103</t>
  </si>
  <si>
    <t>E20106</t>
  </si>
  <si>
    <t>E20107</t>
  </si>
  <si>
    <t>E20108</t>
  </si>
  <si>
    <t>E20109</t>
  </si>
  <si>
    <t>E20111</t>
  </si>
  <si>
    <t>E20112</t>
  </si>
  <si>
    <t>E20113</t>
  </si>
  <si>
    <t>Flat Bar 11.8x2.8</t>
  </si>
  <si>
    <t>E20120</t>
  </si>
  <si>
    <t>Flat Bar 9.8x2.8</t>
  </si>
  <si>
    <t>E20121</t>
  </si>
  <si>
    <t>E20123</t>
  </si>
  <si>
    <t>E20124</t>
  </si>
  <si>
    <t>E20125</t>
  </si>
  <si>
    <t>E20127</t>
  </si>
  <si>
    <t>Flat Bar 38x2.5</t>
  </si>
  <si>
    <t>E20162</t>
  </si>
  <si>
    <t>E20165</t>
  </si>
  <si>
    <t>E20166</t>
  </si>
  <si>
    <t>E20194</t>
  </si>
  <si>
    <t>Tee 25x40x1.6</t>
  </si>
  <si>
    <t>E20197</t>
  </si>
  <si>
    <t>Tee 40x25x2.5</t>
  </si>
  <si>
    <t>E20205</t>
  </si>
  <si>
    <t>E20211</t>
  </si>
  <si>
    <t>E20212</t>
  </si>
  <si>
    <t>Tee 50x25x1.6</t>
  </si>
  <si>
    <t>E20213</t>
  </si>
  <si>
    <t>E20215</t>
  </si>
  <si>
    <t>Tee 40x20x1.5</t>
  </si>
  <si>
    <t>E20219</t>
  </si>
  <si>
    <t>E20220</t>
  </si>
  <si>
    <t>E20255</t>
  </si>
  <si>
    <t>E20257</t>
  </si>
  <si>
    <t>E20260</t>
  </si>
  <si>
    <t>E20262</t>
  </si>
  <si>
    <t>E20263</t>
  </si>
  <si>
    <t>E20264</t>
  </si>
  <si>
    <t>E20265</t>
  </si>
  <si>
    <t>E20266</t>
  </si>
  <si>
    <t>E20267</t>
  </si>
  <si>
    <t>E20294</t>
  </si>
  <si>
    <t>Round Bar 7 Dia</t>
  </si>
  <si>
    <t>E20303</t>
  </si>
  <si>
    <t>E20304</t>
  </si>
  <si>
    <t>E20306</t>
  </si>
  <si>
    <t>E20315</t>
  </si>
  <si>
    <t>E20329</t>
  </si>
  <si>
    <t>Round Bar 35.0 Dia</t>
  </si>
  <si>
    <t>E20331</t>
  </si>
  <si>
    <t>E20333</t>
  </si>
  <si>
    <t>Round Bar 38.95 Dia</t>
  </si>
  <si>
    <t>E20334</t>
  </si>
  <si>
    <t>E20335</t>
  </si>
  <si>
    <t>Round Bar 39.6 Dia</t>
  </si>
  <si>
    <t>E20336</t>
  </si>
  <si>
    <t>E20337</t>
  </si>
  <si>
    <t>Round Bar 47.5 Dia</t>
  </si>
  <si>
    <t>E20338</t>
  </si>
  <si>
    <t>Round Bar 56.2 Dia</t>
  </si>
  <si>
    <t>E20352</t>
  </si>
  <si>
    <t>E20354</t>
  </si>
  <si>
    <t>E20389</t>
  </si>
  <si>
    <t>Hex Bar 30</t>
  </si>
  <si>
    <t>E20399</t>
  </si>
  <si>
    <t>Hex Bar 20</t>
  </si>
  <si>
    <t>E20434</t>
  </si>
  <si>
    <t>Angle 40x12x1.6</t>
  </si>
  <si>
    <t>E20450</t>
  </si>
  <si>
    <t>E20491</t>
  </si>
  <si>
    <t>E20495</t>
  </si>
  <si>
    <t>Angle 40x32x1.6</t>
  </si>
  <si>
    <t>E20516</t>
  </si>
  <si>
    <t>E20525</t>
  </si>
  <si>
    <t>E20530</t>
  </si>
  <si>
    <t>E20536</t>
  </si>
  <si>
    <t>E20548</t>
  </si>
  <si>
    <t>E20552</t>
  </si>
  <si>
    <t>E20553</t>
  </si>
  <si>
    <t>E20556</t>
  </si>
  <si>
    <t>E20558</t>
  </si>
  <si>
    <t>E20559</t>
  </si>
  <si>
    <t>Angle 80x50x2.5</t>
  </si>
  <si>
    <t>E20560</t>
  </si>
  <si>
    <t>E20561</t>
  </si>
  <si>
    <t>E20562</t>
  </si>
  <si>
    <t>Angle 35x35x2.0</t>
  </si>
  <si>
    <t>E20568</t>
  </si>
  <si>
    <t>Angle 100x100x5</t>
  </si>
  <si>
    <t>E20570</t>
  </si>
  <si>
    <t>Angle 90x40x1.6</t>
  </si>
  <si>
    <t>E20573</t>
  </si>
  <si>
    <t>E20577</t>
  </si>
  <si>
    <t>E20578</t>
  </si>
  <si>
    <t>E20579</t>
  </si>
  <si>
    <t>E20580</t>
  </si>
  <si>
    <t>E20581</t>
  </si>
  <si>
    <t>Angle 20x6x1.6</t>
  </si>
  <si>
    <t>E20672</t>
  </si>
  <si>
    <t>E20673</t>
  </si>
  <si>
    <t>E20675</t>
  </si>
  <si>
    <t>E20680</t>
  </si>
  <si>
    <t>E20687</t>
  </si>
  <si>
    <t>E20688</t>
  </si>
  <si>
    <t>E20700</t>
  </si>
  <si>
    <t>E20707</t>
  </si>
  <si>
    <t>E20709</t>
  </si>
  <si>
    <t>E20711</t>
  </si>
  <si>
    <t>E20714</t>
  </si>
  <si>
    <t>E20716</t>
  </si>
  <si>
    <t>E20717</t>
  </si>
  <si>
    <t>E20718</t>
  </si>
  <si>
    <t>E20721</t>
  </si>
  <si>
    <t>E20723</t>
  </si>
  <si>
    <t>E20767</t>
  </si>
  <si>
    <t>Channel 12x16x1.6</t>
  </si>
  <si>
    <t>E20770</t>
  </si>
  <si>
    <t>Channel 16x12x1.6</t>
  </si>
  <si>
    <t>E20772</t>
  </si>
  <si>
    <t>E20775</t>
  </si>
  <si>
    <t>E20784</t>
  </si>
  <si>
    <t>Channel 32x16x1.6</t>
  </si>
  <si>
    <t>E20786</t>
  </si>
  <si>
    <t>Channel 40x12x3</t>
  </si>
  <si>
    <t>E20790</t>
  </si>
  <si>
    <t>E20793</t>
  </si>
  <si>
    <t>E20804</t>
  </si>
  <si>
    <t>Channel 80x50x4</t>
  </si>
  <si>
    <t>E20811</t>
  </si>
  <si>
    <t>E20813</t>
  </si>
  <si>
    <t>E20818</t>
  </si>
  <si>
    <t>Channel 50x25x1.5</t>
  </si>
  <si>
    <t>E20819</t>
  </si>
  <si>
    <t>E20820</t>
  </si>
  <si>
    <t>E20821</t>
  </si>
  <si>
    <t>Channel 54.2x20x1.6</t>
  </si>
  <si>
    <t>E20825</t>
  </si>
  <si>
    <t>E20826</t>
  </si>
  <si>
    <t>E20829</t>
  </si>
  <si>
    <t>E20830</t>
  </si>
  <si>
    <t>Channel 53x25x1.5</t>
  </si>
  <si>
    <t>E20831</t>
  </si>
  <si>
    <t>Channel 50x20x2.5</t>
  </si>
  <si>
    <t>E20839</t>
  </si>
  <si>
    <t>E20840</t>
  </si>
  <si>
    <t>E20841</t>
  </si>
  <si>
    <t>E20916</t>
  </si>
  <si>
    <t>E20921</t>
  </si>
  <si>
    <t>E20922</t>
  </si>
  <si>
    <t>E20923</t>
  </si>
  <si>
    <t>E20927</t>
  </si>
  <si>
    <t>E20929</t>
  </si>
  <si>
    <t>E20934</t>
  </si>
  <si>
    <t>E20935</t>
  </si>
  <si>
    <t>E20936</t>
  </si>
  <si>
    <t>E20939</t>
  </si>
  <si>
    <t>E20942</t>
  </si>
  <si>
    <t>E20943</t>
  </si>
  <si>
    <t>E22008</t>
  </si>
  <si>
    <t>E22009</t>
  </si>
  <si>
    <t>E22010</t>
  </si>
  <si>
    <t>E22011</t>
  </si>
  <si>
    <t>E22012</t>
  </si>
  <si>
    <t>E22013</t>
  </si>
  <si>
    <t>E22015</t>
  </si>
  <si>
    <t>E22052</t>
  </si>
  <si>
    <t>E22053</t>
  </si>
  <si>
    <t>E22055</t>
  </si>
  <si>
    <t>E22057</t>
  </si>
  <si>
    <t>E22065</t>
  </si>
  <si>
    <t>E22066</t>
  </si>
  <si>
    <t>E22067</t>
  </si>
  <si>
    <t>E22068</t>
  </si>
  <si>
    <t>E22069</t>
  </si>
  <si>
    <t>Flat Bar 40X25 Rad</t>
  </si>
  <si>
    <t>E22070</t>
  </si>
  <si>
    <t>E22071</t>
  </si>
  <si>
    <t>E22072</t>
  </si>
  <si>
    <t>E22074</t>
  </si>
  <si>
    <t>E22084</t>
  </si>
  <si>
    <t>ZED 22x19x19x3.0</t>
  </si>
  <si>
    <t>E22091</t>
  </si>
  <si>
    <t>E22101</t>
  </si>
  <si>
    <t>Square Hollow 20x1.6</t>
  </si>
  <si>
    <t>E22103</t>
  </si>
  <si>
    <t>Square Hollow 25x1.6</t>
  </si>
  <si>
    <t>E22108</t>
  </si>
  <si>
    <t>E22109</t>
  </si>
  <si>
    <t>Square Hollow 45x2.5</t>
  </si>
  <si>
    <t>E22111</t>
  </si>
  <si>
    <t>E22113</t>
  </si>
  <si>
    <t>E22114</t>
  </si>
  <si>
    <t>E22115</t>
  </si>
  <si>
    <t>Square Hollow 80x6</t>
  </si>
  <si>
    <t>E22116</t>
  </si>
  <si>
    <t>E22119</t>
  </si>
  <si>
    <t>E22120</t>
  </si>
  <si>
    <t>E22121</t>
  </si>
  <si>
    <t>Square Hollow 50x1.4</t>
  </si>
  <si>
    <t>E22122</t>
  </si>
  <si>
    <t>E22124</t>
  </si>
  <si>
    <t>Square Hollow 75x1.6</t>
  </si>
  <si>
    <t>E22127</t>
  </si>
  <si>
    <t>Square Hollow 30x1.6 Rad</t>
  </si>
  <si>
    <t>E22129</t>
  </si>
  <si>
    <t>E22130</t>
  </si>
  <si>
    <t>E22144</t>
  </si>
  <si>
    <t>E22154</t>
  </si>
  <si>
    <t>RHS 160x100x3</t>
  </si>
  <si>
    <t>E22155</t>
  </si>
  <si>
    <t>E22158</t>
  </si>
  <si>
    <t>E22159</t>
  </si>
  <si>
    <t>RHS 40x15x1.5</t>
  </si>
  <si>
    <t>E22160</t>
  </si>
  <si>
    <t>E22164</t>
  </si>
  <si>
    <t>E22166</t>
  </si>
  <si>
    <t>E22167</t>
  </si>
  <si>
    <t>E22168</t>
  </si>
  <si>
    <t>E22169</t>
  </si>
  <si>
    <t>E22172</t>
  </si>
  <si>
    <t>E22173</t>
  </si>
  <si>
    <t>RHS 250x50x3</t>
  </si>
  <si>
    <t>E22174</t>
  </si>
  <si>
    <t>RHS 38x25x1.5 Rad</t>
  </si>
  <si>
    <t>E22176</t>
  </si>
  <si>
    <t>E22177</t>
  </si>
  <si>
    <t>E22178</t>
  </si>
  <si>
    <t>E22179</t>
  </si>
  <si>
    <t>E25027</t>
  </si>
  <si>
    <t>E25060</t>
  </si>
  <si>
    <t>E25067</t>
  </si>
  <si>
    <t>Running Board 203x53</t>
  </si>
  <si>
    <t>E25088</t>
  </si>
  <si>
    <t>Feedstock Walkway Z-Beam 150mm</t>
  </si>
  <si>
    <t>E25157</t>
  </si>
  <si>
    <t>E25158</t>
  </si>
  <si>
    <t>E25184</t>
  </si>
  <si>
    <t>Seating 317x56</t>
  </si>
  <si>
    <t>E25248</t>
  </si>
  <si>
    <t>E25251</t>
  </si>
  <si>
    <t>E25283</t>
  </si>
  <si>
    <t>E25284</t>
  </si>
  <si>
    <t>Seating 250x55</t>
  </si>
  <si>
    <t>E25290</t>
  </si>
  <si>
    <t>E25334</t>
  </si>
  <si>
    <t>E25356</t>
  </si>
  <si>
    <t>E25360</t>
  </si>
  <si>
    <t>E25397</t>
  </si>
  <si>
    <t>E25398</t>
  </si>
  <si>
    <t>E25411</t>
  </si>
  <si>
    <t>Channel 125x70x6 Rad</t>
  </si>
  <si>
    <t>E25424</t>
  </si>
  <si>
    <t>E25446</t>
  </si>
  <si>
    <t>E25467</t>
  </si>
  <si>
    <t>E25482</t>
  </si>
  <si>
    <t>E25487</t>
  </si>
  <si>
    <t>Sponson 187x120x7.6</t>
  </si>
  <si>
    <t>E25493</t>
  </si>
  <si>
    <t>E25522</t>
  </si>
  <si>
    <t>E25541</t>
  </si>
  <si>
    <t>E25545</t>
  </si>
  <si>
    <t>E25558</t>
  </si>
  <si>
    <t>Headboard 254x30</t>
  </si>
  <si>
    <t>E25561</t>
  </si>
  <si>
    <t>E25583</t>
  </si>
  <si>
    <t>E25597</t>
  </si>
  <si>
    <t>E25606</t>
  </si>
  <si>
    <t>E25632</t>
  </si>
  <si>
    <t>E25638</t>
  </si>
  <si>
    <t>E25687</t>
  </si>
  <si>
    <t>E25690</t>
  </si>
  <si>
    <t>E25744</t>
  </si>
  <si>
    <t>E25760</t>
  </si>
  <si>
    <t>E25770</t>
  </si>
  <si>
    <t>E25804</t>
  </si>
  <si>
    <t>E25811</t>
  </si>
  <si>
    <t>E25813</t>
  </si>
  <si>
    <t>E25970</t>
  </si>
  <si>
    <t>E25978</t>
  </si>
  <si>
    <t>TLD Side/Head/Tail Board</t>
  </si>
  <si>
    <t>E26512</t>
  </si>
  <si>
    <t>E26514</t>
  </si>
  <si>
    <t>E26538</t>
  </si>
  <si>
    <t>Sponson 185.55x120</t>
  </si>
  <si>
    <t>E26560</t>
  </si>
  <si>
    <t>E26561</t>
  </si>
  <si>
    <t>E26674</t>
  </si>
  <si>
    <t>E26688</t>
  </si>
  <si>
    <t>E26695</t>
  </si>
  <si>
    <t>E26727</t>
  </si>
  <si>
    <t>E26736</t>
  </si>
  <si>
    <t>E26749</t>
  </si>
  <si>
    <t>E26752</t>
  </si>
  <si>
    <t>E26761</t>
  </si>
  <si>
    <t>E26762</t>
  </si>
  <si>
    <t>E26765</t>
  </si>
  <si>
    <t>E26804</t>
  </si>
  <si>
    <t>E26805</t>
  </si>
  <si>
    <t>E26893</t>
  </si>
  <si>
    <t>E26912</t>
  </si>
  <si>
    <t>E26927</t>
  </si>
  <si>
    <t>E26946</t>
  </si>
  <si>
    <t>E26954</t>
  </si>
  <si>
    <t>E26965</t>
  </si>
  <si>
    <t>E27062</t>
  </si>
  <si>
    <t>E27072</t>
  </si>
  <si>
    <t>E27073</t>
  </si>
  <si>
    <t>E27094</t>
  </si>
  <si>
    <t>E27095</t>
  </si>
  <si>
    <t>E27096</t>
  </si>
  <si>
    <t>E27099</t>
  </si>
  <si>
    <t>E27100</t>
  </si>
  <si>
    <t>E27107</t>
  </si>
  <si>
    <t>E27149</t>
  </si>
  <si>
    <t>E27230</t>
  </si>
  <si>
    <t>E27297</t>
  </si>
  <si>
    <t>E27355</t>
  </si>
  <si>
    <t>E27362</t>
  </si>
  <si>
    <t>E27367</t>
  </si>
  <si>
    <t>E27409</t>
  </si>
  <si>
    <t>E27441</t>
  </si>
  <si>
    <t>E27478</t>
  </si>
  <si>
    <t>E27500</t>
  </si>
  <si>
    <t>E27501</t>
  </si>
  <si>
    <t>E30026</t>
  </si>
  <si>
    <t>E30033</t>
  </si>
  <si>
    <t>E30059</t>
  </si>
  <si>
    <t>E30071</t>
  </si>
  <si>
    <t>E30278</t>
  </si>
  <si>
    <t>Rope Track 2 Throat 27.5x12.2</t>
  </si>
  <si>
    <t>E30402</t>
  </si>
  <si>
    <t>E30424</t>
  </si>
  <si>
    <t>E30470</t>
  </si>
  <si>
    <t>E30472</t>
  </si>
  <si>
    <t>E30699</t>
  </si>
  <si>
    <t>E31347</t>
  </si>
  <si>
    <t>E31428</t>
  </si>
  <si>
    <t>E31499</t>
  </si>
  <si>
    <t>E31635</t>
  </si>
  <si>
    <t>E31636</t>
  </si>
  <si>
    <t>TLD Truck Siding Narrow</t>
  </si>
  <si>
    <t>E31781</t>
  </si>
  <si>
    <t>E31782</t>
  </si>
  <si>
    <t>E31784</t>
  </si>
  <si>
    <t>E31785</t>
  </si>
  <si>
    <t>E31964</t>
  </si>
  <si>
    <t>Coolroom Door Track 90x50</t>
  </si>
  <si>
    <t>E32044</t>
  </si>
  <si>
    <t>E32045</t>
  </si>
  <si>
    <t>E32047</t>
  </si>
  <si>
    <t>E32175</t>
  </si>
  <si>
    <t>Sign 200mm Sign Box</t>
  </si>
  <si>
    <t>E32391</t>
  </si>
  <si>
    <t>E32607</t>
  </si>
  <si>
    <t>E32698</t>
  </si>
  <si>
    <t>E32804</t>
  </si>
  <si>
    <t>E32928</t>
  </si>
  <si>
    <t>E32951</t>
  </si>
  <si>
    <t>Coolroom 53.8x45</t>
  </si>
  <si>
    <t>E32955</t>
  </si>
  <si>
    <t>E32995</t>
  </si>
  <si>
    <t>E33264</t>
  </si>
  <si>
    <t>E33265</t>
  </si>
  <si>
    <t>Channel 25x25x1.6</t>
  </si>
  <si>
    <t>E33359</t>
  </si>
  <si>
    <t>E33377</t>
  </si>
  <si>
    <t>E33383</t>
  </si>
  <si>
    <t>E33385</t>
  </si>
  <si>
    <t>E33386</t>
  </si>
  <si>
    <t>E33387</t>
  </si>
  <si>
    <t>E33388</t>
  </si>
  <si>
    <t>E33394</t>
  </si>
  <si>
    <t>E33395</t>
  </si>
  <si>
    <t>E33405</t>
  </si>
  <si>
    <t>E33406</t>
  </si>
  <si>
    <t>E33437</t>
  </si>
  <si>
    <t>E33478</t>
  </si>
  <si>
    <t>PT 1 Sign Post Bracket</t>
  </si>
  <si>
    <t>E33479</t>
  </si>
  <si>
    <t>E33481</t>
  </si>
  <si>
    <t>E33482</t>
  </si>
  <si>
    <t>E33483</t>
  </si>
  <si>
    <t>E33484</t>
  </si>
  <si>
    <t>E33501</t>
  </si>
  <si>
    <t>E33502</t>
  </si>
  <si>
    <t>E33511</t>
  </si>
  <si>
    <t>E33560</t>
  </si>
  <si>
    <t>E33586</t>
  </si>
  <si>
    <t>E33587</t>
  </si>
  <si>
    <t>E33588</t>
  </si>
  <si>
    <t>E33607</t>
  </si>
  <si>
    <t>E33673</t>
  </si>
  <si>
    <t>E33674</t>
  </si>
  <si>
    <t>E33744</t>
  </si>
  <si>
    <t>E33973</t>
  </si>
  <si>
    <t>E33980</t>
  </si>
  <si>
    <t>E33981</t>
  </si>
  <si>
    <t>E34019</t>
  </si>
  <si>
    <t>Angle 70x20x1.6</t>
  </si>
  <si>
    <t>E34020</t>
  </si>
  <si>
    <t>Angle 50x20x1.6</t>
  </si>
  <si>
    <t>E34113</t>
  </si>
  <si>
    <t>E34241</t>
  </si>
  <si>
    <t>E34242</t>
  </si>
  <si>
    <t>E34279</t>
  </si>
  <si>
    <t>E34287</t>
  </si>
  <si>
    <t>E34356</t>
  </si>
  <si>
    <t>E34506</t>
  </si>
  <si>
    <t>E34518</t>
  </si>
  <si>
    <t>E34548</t>
  </si>
  <si>
    <t>Angle 19.05x19.05x1.6</t>
  </si>
  <si>
    <t>E34585</t>
  </si>
  <si>
    <t>Angle 25x19x2.4</t>
  </si>
  <si>
    <t>E34653</t>
  </si>
  <si>
    <t>Angle 25.4x12.7x1.6</t>
  </si>
  <si>
    <t>E34751</t>
  </si>
  <si>
    <t>Angle 25.4x25.4x1.6</t>
  </si>
  <si>
    <t>E34797</t>
  </si>
  <si>
    <t>Tube Fluted 25.4x1.15</t>
  </si>
  <si>
    <t>E34852</t>
  </si>
  <si>
    <t>E34898</t>
  </si>
  <si>
    <t>E34951</t>
  </si>
  <si>
    <t>Ticket Strip 44.5x4.3</t>
  </si>
  <si>
    <t>E35105</t>
  </si>
  <si>
    <t>E35138</t>
  </si>
  <si>
    <t>E35286</t>
  </si>
  <si>
    <t>E35289</t>
  </si>
  <si>
    <t>E35290</t>
  </si>
  <si>
    <t>E35291</t>
  </si>
  <si>
    <t>E35292</t>
  </si>
  <si>
    <t>E35344</t>
  </si>
  <si>
    <t>E35375</t>
  </si>
  <si>
    <t>E35386</t>
  </si>
  <si>
    <t>E35387</t>
  </si>
  <si>
    <t>E35464</t>
  </si>
  <si>
    <t>Tee 50x100x5.7 Marine Rad</t>
  </si>
  <si>
    <t>E35473</t>
  </si>
  <si>
    <t>E35474</t>
  </si>
  <si>
    <t>Tee 40x70x4.2 Marine Rad</t>
  </si>
  <si>
    <t>E35475</t>
  </si>
  <si>
    <t>E35477</t>
  </si>
  <si>
    <t>E35577</t>
  </si>
  <si>
    <t>Marine Window Mullion 100x80</t>
  </si>
  <si>
    <t>E35691</t>
  </si>
  <si>
    <t>E35692</t>
  </si>
  <si>
    <t>E35693</t>
  </si>
  <si>
    <t>E35743</t>
  </si>
  <si>
    <t>E35744</t>
  </si>
  <si>
    <t>E35781</t>
  </si>
  <si>
    <t>E35782</t>
  </si>
  <si>
    <t>E35803</t>
  </si>
  <si>
    <t>E35920</t>
  </si>
  <si>
    <t>E35930</t>
  </si>
  <si>
    <t>E35931</t>
  </si>
  <si>
    <t>E35932</t>
  </si>
  <si>
    <t>E35933</t>
  </si>
  <si>
    <t>E35961</t>
  </si>
  <si>
    <t>E35973</t>
  </si>
  <si>
    <t>E35985</t>
  </si>
  <si>
    <t>Tube 7.85x1.2</t>
  </si>
  <si>
    <t>E36063</t>
  </si>
  <si>
    <t>Coolroom Top Track 148x40</t>
  </si>
  <si>
    <t>E36166</t>
  </si>
  <si>
    <t>E36169</t>
  </si>
  <si>
    <t>Sign Post Bracket</t>
  </si>
  <si>
    <t>E36174</t>
  </si>
  <si>
    <t>E36195</t>
  </si>
  <si>
    <t>E36245</t>
  </si>
  <si>
    <t>Fence Rail 31.8x25.4</t>
  </si>
  <si>
    <t>E36246</t>
  </si>
  <si>
    <t>E36302</t>
  </si>
  <si>
    <t>E36322</t>
  </si>
  <si>
    <t>E36354</t>
  </si>
  <si>
    <t>E36376</t>
  </si>
  <si>
    <t>E36378</t>
  </si>
  <si>
    <t>Pontoon Handrail 75x65x2.5 Rad</t>
  </si>
  <si>
    <t>E36399</t>
  </si>
  <si>
    <t>E36425</t>
  </si>
  <si>
    <t>E36457</t>
  </si>
  <si>
    <t>E36459</t>
  </si>
  <si>
    <t>E36478</t>
  </si>
  <si>
    <t>E36496</t>
  </si>
  <si>
    <t>E36497</t>
  </si>
  <si>
    <t>E36498</t>
  </si>
  <si>
    <t>E36545</t>
  </si>
  <si>
    <t>E36546</t>
  </si>
  <si>
    <t>E36547</t>
  </si>
  <si>
    <t>E36548</t>
  </si>
  <si>
    <t>E36584</t>
  </si>
  <si>
    <t>E36585</t>
  </si>
  <si>
    <t>E36586</t>
  </si>
  <si>
    <t>E36587</t>
  </si>
  <si>
    <t>E36588</t>
  </si>
  <si>
    <t>E36589</t>
  </si>
  <si>
    <t>E36590</t>
  </si>
  <si>
    <t>E36591</t>
  </si>
  <si>
    <t>E36592</t>
  </si>
  <si>
    <t>E36593</t>
  </si>
  <si>
    <t>E36594</t>
  </si>
  <si>
    <t>E36595</t>
  </si>
  <si>
    <t>E36596</t>
  </si>
  <si>
    <t>E36635</t>
  </si>
  <si>
    <t>E36646</t>
  </si>
  <si>
    <t>E36759</t>
  </si>
  <si>
    <t>Tube Fluted 30x2.5</t>
  </si>
  <si>
    <t>E36814</t>
  </si>
  <si>
    <t>E36850</t>
  </si>
  <si>
    <t>E36855</t>
  </si>
  <si>
    <t>E36856</t>
  </si>
  <si>
    <t>E36857</t>
  </si>
  <si>
    <t>E36931</t>
  </si>
  <si>
    <t>E36932</t>
  </si>
  <si>
    <t>E36975</t>
  </si>
  <si>
    <t>E36976</t>
  </si>
  <si>
    <t>E36977</t>
  </si>
  <si>
    <t>E36978</t>
  </si>
  <si>
    <t>E37052</t>
  </si>
  <si>
    <t>E37054</t>
  </si>
  <si>
    <t>E37055</t>
  </si>
  <si>
    <t>E37096</t>
  </si>
  <si>
    <t>Flooring Plank 181.4x32.8</t>
  </si>
  <si>
    <t>E37099</t>
  </si>
  <si>
    <t>E37166</t>
  </si>
  <si>
    <t>E37167</t>
  </si>
  <si>
    <t>E37168</t>
  </si>
  <si>
    <t>E37175</t>
  </si>
  <si>
    <t>E37244</t>
  </si>
  <si>
    <t>E37251</t>
  </si>
  <si>
    <t>E37321</t>
  </si>
  <si>
    <t>E37324</t>
  </si>
  <si>
    <t>E37325</t>
  </si>
  <si>
    <t>E37375</t>
  </si>
  <si>
    <t>E37397</t>
  </si>
  <si>
    <t>E37398</t>
  </si>
  <si>
    <t>E37399</t>
  </si>
  <si>
    <t>E37401</t>
  </si>
  <si>
    <t>E37403</t>
  </si>
  <si>
    <t>E37435</t>
  </si>
  <si>
    <t>E37439</t>
  </si>
  <si>
    <t>E37440</t>
  </si>
  <si>
    <t>E37441</t>
  </si>
  <si>
    <t>Channel 140X50X5 Rad</t>
  </si>
  <si>
    <t>E37465</t>
  </si>
  <si>
    <t>E37515</t>
  </si>
  <si>
    <t>E37518</t>
  </si>
  <si>
    <t>Tube 48.4x2.65</t>
  </si>
  <si>
    <t>E37542</t>
  </si>
  <si>
    <t>E37543</t>
  </si>
  <si>
    <t>E37548</t>
  </si>
  <si>
    <t>E37577</t>
  </si>
  <si>
    <t>E37581</t>
  </si>
  <si>
    <t>E37586</t>
  </si>
  <si>
    <t>E37587</t>
  </si>
  <si>
    <t>E37588</t>
  </si>
  <si>
    <t>E37589</t>
  </si>
  <si>
    <t>E37590</t>
  </si>
  <si>
    <t>E37591</t>
  </si>
  <si>
    <t>E37687</t>
  </si>
  <si>
    <t>E37694</t>
  </si>
  <si>
    <t>Round Bar 45mm</t>
  </si>
  <si>
    <t>E37726</t>
  </si>
  <si>
    <t>E37728</t>
  </si>
  <si>
    <t>E37733</t>
  </si>
  <si>
    <t>E37785</t>
  </si>
  <si>
    <t>E37900</t>
  </si>
  <si>
    <t>E37901</t>
  </si>
  <si>
    <t>E38024</t>
  </si>
  <si>
    <t>E38233</t>
  </si>
  <si>
    <t>E38236</t>
  </si>
  <si>
    <t>ZED-50X47X3 Rad</t>
  </si>
  <si>
    <t>E40003</t>
  </si>
  <si>
    <t>Tube 19.05x2.55</t>
  </si>
  <si>
    <t>E40005</t>
  </si>
  <si>
    <t>Tube 22.2x1.65</t>
  </si>
  <si>
    <t>E40006</t>
  </si>
  <si>
    <t>E40010</t>
  </si>
  <si>
    <t>Tube 31.75x2</t>
  </si>
  <si>
    <t>E40012</t>
  </si>
  <si>
    <t>Tube 31.75x3.25</t>
  </si>
  <si>
    <t>E40015</t>
  </si>
  <si>
    <t>E40016</t>
  </si>
  <si>
    <t>Tube 38.1x3.25</t>
  </si>
  <si>
    <t>E40024</t>
  </si>
  <si>
    <t>Tube 50.8x1.6</t>
  </si>
  <si>
    <t>E40026</t>
  </si>
  <si>
    <t>Tube 50.8x4.75</t>
  </si>
  <si>
    <t>E40028</t>
  </si>
  <si>
    <t>E40032</t>
  </si>
  <si>
    <t>Tube 63.5x6.35</t>
  </si>
  <si>
    <t>E40034</t>
  </si>
  <si>
    <t>E40038</t>
  </si>
  <si>
    <t>Tube 82.55x5.2</t>
  </si>
  <si>
    <t>E40039</t>
  </si>
  <si>
    <t>E40042</t>
  </si>
  <si>
    <t>Tube 101.6x3.2</t>
  </si>
  <si>
    <t>E40044</t>
  </si>
  <si>
    <t>Tube 101.6x5.8</t>
  </si>
  <si>
    <t>E40052</t>
  </si>
  <si>
    <t>E40058</t>
  </si>
  <si>
    <t>Tube 25.4x3.25</t>
  </si>
  <si>
    <t>E40067</t>
  </si>
  <si>
    <t>Tube 35x1.6</t>
  </si>
  <si>
    <t>E40072</t>
  </si>
  <si>
    <t>Tube 38x1.6</t>
  </si>
  <si>
    <t>E40077</t>
  </si>
  <si>
    <t>E40082</t>
  </si>
  <si>
    <t>Tube 15.9x2.1</t>
  </si>
  <si>
    <t>E40091</t>
  </si>
  <si>
    <t>Tube 114.3x1.8</t>
  </si>
  <si>
    <t>E40094</t>
  </si>
  <si>
    <t>Tube 63.5x3.2</t>
  </si>
  <si>
    <t>E40096</t>
  </si>
  <si>
    <t>Tube 50.8x2.1</t>
  </si>
  <si>
    <t>E40098</t>
  </si>
  <si>
    <t>Tube 63.5x3.95</t>
  </si>
  <si>
    <t>E40099</t>
  </si>
  <si>
    <t>Tube 57.15x4.47</t>
  </si>
  <si>
    <t>E40110</t>
  </si>
  <si>
    <t>Tube 33.4x4.54</t>
  </si>
  <si>
    <t>E40112</t>
  </si>
  <si>
    <t>Tube 88.9x5.5</t>
  </si>
  <si>
    <t>E40114</t>
  </si>
  <si>
    <t>Tube 63.5x2.65</t>
  </si>
  <si>
    <t>E40116</t>
  </si>
  <si>
    <t>Tube 28.6x3.3</t>
  </si>
  <si>
    <t>E40117</t>
  </si>
  <si>
    <t>E40120</t>
  </si>
  <si>
    <t>E40128</t>
  </si>
  <si>
    <t>E40129</t>
  </si>
  <si>
    <t>E40131</t>
  </si>
  <si>
    <t>E40132</t>
  </si>
  <si>
    <t>Tube 114.3x6.4</t>
  </si>
  <si>
    <t>E40133</t>
  </si>
  <si>
    <t>Tube 82.6x6.4</t>
  </si>
  <si>
    <t>E40144</t>
  </si>
  <si>
    <t>E40145</t>
  </si>
  <si>
    <t>Tube 140.97x4.97</t>
  </si>
  <si>
    <t>E40146</t>
  </si>
  <si>
    <t>Tube 25.4x1.25</t>
  </si>
  <si>
    <t>E40149</t>
  </si>
  <si>
    <t>Tube 19x1.2</t>
  </si>
  <si>
    <t>E40150</t>
  </si>
  <si>
    <t>Tube 38.1x4.6</t>
  </si>
  <si>
    <t>E40154</t>
  </si>
  <si>
    <t>Tube 76.2x4.7</t>
  </si>
  <si>
    <t>E40158</t>
  </si>
  <si>
    <t>E40162</t>
  </si>
  <si>
    <t>Tube 82.5x2.54</t>
  </si>
  <si>
    <t>E40166</t>
  </si>
  <si>
    <t>E40170</t>
  </si>
  <si>
    <t>Tube 152.4x9.5</t>
  </si>
  <si>
    <t>E40171</t>
  </si>
  <si>
    <t>Tube 47x1.4</t>
  </si>
  <si>
    <t>E40172</t>
  </si>
  <si>
    <t>Tube 82.5x12.7</t>
  </si>
  <si>
    <t>E40176</t>
  </si>
  <si>
    <t>E40190</t>
  </si>
  <si>
    <t>Tube 60.2x5.55</t>
  </si>
  <si>
    <t>E40200</t>
  </si>
  <si>
    <t>Tube 152.4x5.2</t>
  </si>
  <si>
    <t>E40201</t>
  </si>
  <si>
    <t>Tube 19x3.2</t>
  </si>
  <si>
    <t>E40203</t>
  </si>
  <si>
    <t>Tube 212.14x4.47</t>
  </si>
  <si>
    <t>E40205</t>
  </si>
  <si>
    <t>Tube 88.9x1.6</t>
  </si>
  <si>
    <t>E40215</t>
  </si>
  <si>
    <t>E40216</t>
  </si>
  <si>
    <t>Tube 219x4.44</t>
  </si>
  <si>
    <t>E40218</t>
  </si>
  <si>
    <t>E40233</t>
  </si>
  <si>
    <t>E40235</t>
  </si>
  <si>
    <t>E40236</t>
  </si>
  <si>
    <t>E40239</t>
  </si>
  <si>
    <t>Tube 41.3X2</t>
  </si>
  <si>
    <t>E40240</t>
  </si>
  <si>
    <t>E40245</t>
  </si>
  <si>
    <t>E40249</t>
  </si>
  <si>
    <t>Tube 69.85x4</t>
  </si>
  <si>
    <t>E40250</t>
  </si>
  <si>
    <t>E40252</t>
  </si>
  <si>
    <t>Tube 152.4x4.75</t>
  </si>
  <si>
    <t>E40253</t>
  </si>
  <si>
    <t>E40256</t>
  </si>
  <si>
    <t>Tube 168.3x3.25</t>
  </si>
  <si>
    <t>E40263</t>
  </si>
  <si>
    <t>Tube 152.4x2.4</t>
  </si>
  <si>
    <t>E40265</t>
  </si>
  <si>
    <t>Tube 14.3x1.7</t>
  </si>
  <si>
    <t>E40267</t>
  </si>
  <si>
    <t>E40268</t>
  </si>
  <si>
    <t>E40270</t>
  </si>
  <si>
    <t>E40503</t>
  </si>
  <si>
    <t>Tube 10x1.6</t>
  </si>
  <si>
    <t>E40512</t>
  </si>
  <si>
    <t>Tube 20x1.2</t>
  </si>
  <si>
    <t>E40519</t>
  </si>
  <si>
    <t>Tube 25x2</t>
  </si>
  <si>
    <t>E40539</t>
  </si>
  <si>
    <t>E40540</t>
  </si>
  <si>
    <t>Tube 50x1.2</t>
  </si>
  <si>
    <t>E40542</t>
  </si>
  <si>
    <t>E40545</t>
  </si>
  <si>
    <t>E40546</t>
  </si>
  <si>
    <t>Tube 60x1.2</t>
  </si>
  <si>
    <t>E40547</t>
  </si>
  <si>
    <t>E40560</t>
  </si>
  <si>
    <t>Tube 80x1.2</t>
  </si>
  <si>
    <t>E40576</t>
  </si>
  <si>
    <t>Tube 100x1.6</t>
  </si>
  <si>
    <t>E40604</t>
  </si>
  <si>
    <t>Tube 180x6</t>
  </si>
  <si>
    <t>E40611</t>
  </si>
  <si>
    <t>Tube 200x12</t>
  </si>
  <si>
    <t>E40612</t>
  </si>
  <si>
    <t>Tube 102x16</t>
  </si>
  <si>
    <t>E40613</t>
  </si>
  <si>
    <t>Tube 147x23.5</t>
  </si>
  <si>
    <t>E40614</t>
  </si>
  <si>
    <t>E40617</t>
  </si>
  <si>
    <t>E40619</t>
  </si>
  <si>
    <t>Tube 46x2.5</t>
  </si>
  <si>
    <t>E40621</t>
  </si>
  <si>
    <t>E40623</t>
  </si>
  <si>
    <t>E40624</t>
  </si>
  <si>
    <t>E40625</t>
  </si>
  <si>
    <t>E40628</t>
  </si>
  <si>
    <t>Tube 85x1.5</t>
  </si>
  <si>
    <t>E40631</t>
  </si>
  <si>
    <t>Tube 65x2.3</t>
  </si>
  <si>
    <t>E40632</t>
  </si>
  <si>
    <t>E40634</t>
  </si>
  <si>
    <t>E40637</t>
  </si>
  <si>
    <t>Tube 66x1.4</t>
  </si>
  <si>
    <t>E40643</t>
  </si>
  <si>
    <t>Tube 101.6X2.5</t>
  </si>
  <si>
    <t>E40644</t>
  </si>
  <si>
    <t>Tube 127x3</t>
  </si>
  <si>
    <t>E40645</t>
  </si>
  <si>
    <t>E40647</t>
  </si>
  <si>
    <t>Tube 38.1X1.2</t>
  </si>
  <si>
    <t>E40649</t>
  </si>
  <si>
    <t>E40650</t>
  </si>
  <si>
    <t>E40657</t>
  </si>
  <si>
    <t>E40658</t>
  </si>
  <si>
    <t>Tube 145x3.8</t>
  </si>
  <si>
    <t>E40659</t>
  </si>
  <si>
    <t>E40660</t>
  </si>
  <si>
    <t>Tube 22.2x1.42</t>
  </si>
  <si>
    <t>E40661</t>
  </si>
  <si>
    <t>E40663</t>
  </si>
  <si>
    <t>E40664</t>
  </si>
  <si>
    <t>E40667</t>
  </si>
  <si>
    <t>Tube 63x6</t>
  </si>
  <si>
    <t>E40669</t>
  </si>
  <si>
    <t>E40670</t>
  </si>
  <si>
    <t>Tube 127x1.6</t>
  </si>
  <si>
    <t>E40672</t>
  </si>
  <si>
    <t>E40673</t>
  </si>
  <si>
    <t>E40675</t>
  </si>
  <si>
    <t>Tube 9.55x1.2</t>
  </si>
  <si>
    <t>E40677</t>
  </si>
  <si>
    <t>E40680</t>
  </si>
  <si>
    <t>E40681</t>
  </si>
  <si>
    <t>E40682</t>
  </si>
  <si>
    <t>Tube 127x2.8</t>
  </si>
  <si>
    <t>E40683</t>
  </si>
  <si>
    <t>Tube 135.5x3.75</t>
  </si>
  <si>
    <t>E40686</t>
  </si>
  <si>
    <t>E40688</t>
  </si>
  <si>
    <t>Tube 76x1.6</t>
  </si>
  <si>
    <t>E40691</t>
  </si>
  <si>
    <t>E40693</t>
  </si>
  <si>
    <t>E40695</t>
  </si>
  <si>
    <t>Tube 250x4</t>
  </si>
  <si>
    <t>E40698</t>
  </si>
  <si>
    <t>Tube 250x6</t>
  </si>
  <si>
    <t>E40699</t>
  </si>
  <si>
    <t>Tube 48.4x4.5</t>
  </si>
  <si>
    <t>E40700</t>
  </si>
  <si>
    <t>Tube 46x3.5</t>
  </si>
  <si>
    <t>E40701</t>
  </si>
  <si>
    <t>E40702</t>
  </si>
  <si>
    <t>E40703</t>
  </si>
  <si>
    <t>Tube 76x4.25</t>
  </si>
  <si>
    <t>E40704</t>
  </si>
  <si>
    <t>Tube 47.6x3.5</t>
  </si>
  <si>
    <t>E40705</t>
  </si>
  <si>
    <t>Tube 48x5</t>
  </si>
  <si>
    <t>E40706</t>
  </si>
  <si>
    <t>Tube 34.6 x 2.1</t>
  </si>
  <si>
    <t>E40707</t>
  </si>
  <si>
    <t>Tube 50.8x1.2</t>
  </si>
  <si>
    <t>E40713</t>
  </si>
  <si>
    <t>E40715</t>
  </si>
  <si>
    <t>Tube 32x1.8</t>
  </si>
  <si>
    <t>E40716</t>
  </si>
  <si>
    <t>E40717</t>
  </si>
  <si>
    <t>Tube 15.9x1.6</t>
  </si>
  <si>
    <t>E40718</t>
  </si>
  <si>
    <t>Tube 48.3x3.25</t>
  </si>
  <si>
    <t>E40720</t>
  </si>
  <si>
    <t>E40721</t>
  </si>
  <si>
    <t>E40722</t>
  </si>
  <si>
    <t>Tube 100x2.5</t>
  </si>
  <si>
    <t>E40723</t>
  </si>
  <si>
    <t>Tube 71.6X4</t>
  </si>
  <si>
    <t>E40724</t>
  </si>
  <si>
    <t>Tube 37x3.25</t>
  </si>
  <si>
    <t>E50390</t>
  </si>
  <si>
    <t>E50413</t>
  </si>
  <si>
    <t>E50666</t>
  </si>
  <si>
    <t>E50698</t>
  </si>
  <si>
    <t>E50702</t>
  </si>
  <si>
    <t>E50784</t>
  </si>
  <si>
    <t>E50813</t>
  </si>
  <si>
    <t>E50814</t>
  </si>
  <si>
    <t>E50816</t>
  </si>
  <si>
    <t>E50833</t>
  </si>
  <si>
    <t>E50836</t>
  </si>
  <si>
    <t>E50849</t>
  </si>
  <si>
    <t>E50856</t>
  </si>
  <si>
    <t>E50860</t>
  </si>
  <si>
    <t>E50868</t>
  </si>
  <si>
    <t>E51053</t>
  </si>
  <si>
    <t>E51261</t>
  </si>
  <si>
    <t>E51264</t>
  </si>
  <si>
    <t>E51352</t>
  </si>
  <si>
    <t>E51355</t>
  </si>
  <si>
    <t>E51389</t>
  </si>
  <si>
    <t>E51425</t>
  </si>
  <si>
    <t>E51429</t>
  </si>
  <si>
    <t>E51432</t>
  </si>
  <si>
    <t>E51438</t>
  </si>
  <si>
    <t>E51439</t>
  </si>
  <si>
    <t>E51499</t>
  </si>
  <si>
    <t>E51700</t>
  </si>
  <si>
    <t>E51701</t>
  </si>
  <si>
    <t>E51702</t>
  </si>
  <si>
    <t>E51704</t>
  </si>
  <si>
    <t>E51705</t>
  </si>
  <si>
    <t>E51706</t>
  </si>
  <si>
    <t>E51707</t>
  </si>
  <si>
    <t>E51709</t>
  </si>
  <si>
    <t>E51710</t>
  </si>
  <si>
    <t>E51712</t>
  </si>
  <si>
    <t>E51714</t>
  </si>
  <si>
    <t>E51717</t>
  </si>
  <si>
    <t>E51722</t>
  </si>
  <si>
    <t>E51723</t>
  </si>
  <si>
    <t>E51726</t>
  </si>
  <si>
    <t>E51733</t>
  </si>
  <si>
    <t>E51852</t>
  </si>
  <si>
    <t>E51872</t>
  </si>
  <si>
    <t>E51877</t>
  </si>
  <si>
    <t>E51887</t>
  </si>
  <si>
    <t>E51892</t>
  </si>
  <si>
    <t>E51978</t>
  </si>
  <si>
    <t>E52260</t>
  </si>
  <si>
    <t>E52299</t>
  </si>
  <si>
    <t>E52339</t>
  </si>
  <si>
    <t>E52407</t>
  </si>
  <si>
    <t>E52409</t>
  </si>
  <si>
    <t>E52509</t>
  </si>
  <si>
    <t>E52820</t>
  </si>
  <si>
    <t>E52821</t>
  </si>
  <si>
    <t>E52822</t>
  </si>
  <si>
    <t>E52823</t>
  </si>
  <si>
    <t>E52827</t>
  </si>
  <si>
    <t>E53084</t>
  </si>
  <si>
    <t>Sign Frame Strengthener</t>
  </si>
  <si>
    <t>E53086</t>
  </si>
  <si>
    <t>Sign 200mm Surround</t>
  </si>
  <si>
    <t>E53091</t>
  </si>
  <si>
    <t>Sign 140mm Sign Box</t>
  </si>
  <si>
    <t>E53092</t>
  </si>
  <si>
    <t>Sign 150mm Surround</t>
  </si>
  <si>
    <t>E53093</t>
  </si>
  <si>
    <t>E53166</t>
  </si>
  <si>
    <t>E53174</t>
  </si>
  <si>
    <t>E53192</t>
  </si>
  <si>
    <t>E53245</t>
  </si>
  <si>
    <t>E53247</t>
  </si>
  <si>
    <t>E53248</t>
  </si>
  <si>
    <t>E53249</t>
  </si>
  <si>
    <t>E53261</t>
  </si>
  <si>
    <t>E53439</t>
  </si>
  <si>
    <t>E53449</t>
  </si>
  <si>
    <t>E53450</t>
  </si>
  <si>
    <t>Bus Stair Tread 51x35</t>
  </si>
  <si>
    <t>E53477</t>
  </si>
  <si>
    <t>E53516</t>
  </si>
  <si>
    <t>E53532</t>
  </si>
  <si>
    <t>E53545</t>
  </si>
  <si>
    <t>E60006</t>
  </si>
  <si>
    <t>E60157</t>
  </si>
  <si>
    <t>Channel 92.1X25.4X3.2/1.5</t>
  </si>
  <si>
    <t>E60158</t>
  </si>
  <si>
    <t>E60159</t>
  </si>
  <si>
    <t>Channel 168.3X25.4X3.2/1.5</t>
  </si>
  <si>
    <t>E60175</t>
  </si>
  <si>
    <t>Angle 19x10.3x2.0 Rad</t>
  </si>
  <si>
    <t>E60573</t>
  </si>
  <si>
    <t>E60696</t>
  </si>
  <si>
    <t>E61129</t>
  </si>
  <si>
    <t>I Beam 54x50.8x1.6</t>
  </si>
  <si>
    <t>E61557</t>
  </si>
  <si>
    <t>E61824</t>
  </si>
  <si>
    <t>E61962</t>
  </si>
  <si>
    <t>E62023</t>
  </si>
  <si>
    <t>E62207</t>
  </si>
  <si>
    <t>Colonial Bar</t>
  </si>
  <si>
    <t>E6719</t>
  </si>
  <si>
    <t>KINGSLEY SLD WN</t>
  </si>
  <si>
    <t>E70448</t>
  </si>
  <si>
    <t>E70579</t>
  </si>
  <si>
    <t>E70628</t>
  </si>
  <si>
    <t>Rope Track 28.15x13.2</t>
  </si>
  <si>
    <t>E70650</t>
  </si>
  <si>
    <t>E70741</t>
  </si>
  <si>
    <t>Flat Bar 9.5x3.2</t>
  </si>
  <si>
    <t>E70752</t>
  </si>
  <si>
    <t>Edges</t>
  </si>
  <si>
    <t>E70786</t>
  </si>
  <si>
    <t>E70834</t>
  </si>
  <si>
    <t>E70848</t>
  </si>
  <si>
    <t>E70924</t>
  </si>
  <si>
    <t>E70947</t>
  </si>
  <si>
    <t>E71013</t>
  </si>
  <si>
    <t>E71051</t>
  </si>
  <si>
    <t>E71052</t>
  </si>
  <si>
    <t>E71054</t>
  </si>
  <si>
    <t>E71055</t>
  </si>
  <si>
    <t>E71078</t>
  </si>
  <si>
    <t>E71079</t>
  </si>
  <si>
    <t>E71086</t>
  </si>
  <si>
    <t>E71125</t>
  </si>
  <si>
    <t>E71126</t>
  </si>
  <si>
    <t>E71154</t>
  </si>
  <si>
    <t>E71156</t>
  </si>
  <si>
    <t>E71171</t>
  </si>
  <si>
    <t>E71260</t>
  </si>
  <si>
    <t>E71261</t>
  </si>
  <si>
    <t>E71266</t>
  </si>
  <si>
    <t>E71283</t>
  </si>
  <si>
    <t>E71290</t>
  </si>
  <si>
    <t>E71291</t>
  </si>
  <si>
    <t>E71292</t>
  </si>
  <si>
    <t>E71339</t>
  </si>
  <si>
    <t>E71416</t>
  </si>
  <si>
    <t>E71428</t>
  </si>
  <si>
    <t>E71429</t>
  </si>
  <si>
    <t>E71434</t>
  </si>
  <si>
    <t>E71493</t>
  </si>
  <si>
    <t>E71494</t>
  </si>
  <si>
    <t>E71495</t>
  </si>
  <si>
    <t>E71509</t>
  </si>
  <si>
    <t>E71552</t>
  </si>
  <si>
    <t>E71553</t>
  </si>
  <si>
    <t>E71566</t>
  </si>
  <si>
    <t>E71575</t>
  </si>
  <si>
    <t>E71589</t>
  </si>
  <si>
    <t>Bulb Flat 97x21x8.0</t>
  </si>
  <si>
    <t>E71766</t>
  </si>
  <si>
    <t>E71816</t>
  </si>
  <si>
    <t>E71817</t>
  </si>
  <si>
    <t>E71818</t>
  </si>
  <si>
    <t>E71825</t>
  </si>
  <si>
    <t>Angle 25x19x1.2</t>
  </si>
  <si>
    <t>E71826</t>
  </si>
  <si>
    <t>E71887</t>
  </si>
  <si>
    <t>E71990</t>
  </si>
  <si>
    <t>E71994</t>
  </si>
  <si>
    <t>E71996</t>
  </si>
  <si>
    <t>E7201</t>
  </si>
  <si>
    <t>KINGSLEY WINDOW FR</t>
  </si>
  <si>
    <t>E72051</t>
  </si>
  <si>
    <t>E72060</t>
  </si>
  <si>
    <t>E72108</t>
  </si>
  <si>
    <t>E72175</t>
  </si>
  <si>
    <t>E72225</t>
  </si>
  <si>
    <t>E72238</t>
  </si>
  <si>
    <t>Angle 19x19x1.2</t>
  </si>
  <si>
    <t>E72381</t>
  </si>
  <si>
    <t>E72384</t>
  </si>
  <si>
    <t>E72386</t>
  </si>
  <si>
    <t>E72464</t>
  </si>
  <si>
    <t>E72565</t>
  </si>
  <si>
    <t>E72598</t>
  </si>
  <si>
    <t>E72599</t>
  </si>
  <si>
    <t>E72602</t>
  </si>
  <si>
    <t>E72611</t>
  </si>
  <si>
    <t>E72661</t>
  </si>
  <si>
    <t>E72662</t>
  </si>
  <si>
    <t>Exc Obar Flydoor</t>
  </si>
  <si>
    <t>E72664</t>
  </si>
  <si>
    <t>Marine Sash Interlock 55x30</t>
  </si>
  <si>
    <t>E72665</t>
  </si>
  <si>
    <t>Marine Fixed Interlock 31x30</t>
  </si>
  <si>
    <t>E72666</t>
  </si>
  <si>
    <t>Marine Lockstile 59x24</t>
  </si>
  <si>
    <t>E72667</t>
  </si>
  <si>
    <t>Marine Rail 55x21.8</t>
  </si>
  <si>
    <t>E72668</t>
  </si>
  <si>
    <t>Exc Obar 3 Litre Mullion</t>
  </si>
  <si>
    <t>E72670</t>
  </si>
  <si>
    <t>E72672</t>
  </si>
  <si>
    <t>E72673</t>
  </si>
  <si>
    <t>E72674</t>
  </si>
  <si>
    <t>E72675</t>
  </si>
  <si>
    <t>E72699</t>
  </si>
  <si>
    <t>E72701</t>
  </si>
  <si>
    <t>E72716</t>
  </si>
  <si>
    <t>E72751</t>
  </si>
  <si>
    <t>E72765</t>
  </si>
  <si>
    <t>E72906</t>
  </si>
  <si>
    <t>Flat Bar 50x6.0</t>
  </si>
  <si>
    <t>E72919</t>
  </si>
  <si>
    <t>E72965</t>
  </si>
  <si>
    <t>E73053</t>
  </si>
  <si>
    <t>E73113</t>
  </si>
  <si>
    <t>E73136</t>
  </si>
  <si>
    <t>E73143</t>
  </si>
  <si>
    <t>E73211</t>
  </si>
  <si>
    <t>E73239</t>
  </si>
  <si>
    <t>E73240</t>
  </si>
  <si>
    <t>E73242</t>
  </si>
  <si>
    <t>E73335</t>
  </si>
  <si>
    <t>E73337</t>
  </si>
  <si>
    <t>E73362</t>
  </si>
  <si>
    <t>E73421</t>
  </si>
  <si>
    <t>E73422</t>
  </si>
  <si>
    <t>E73435</t>
  </si>
  <si>
    <t>E7348</t>
  </si>
  <si>
    <t>KINGSLEY SLD WIND</t>
  </si>
  <si>
    <t>E73482</t>
  </si>
  <si>
    <t>E73507</t>
  </si>
  <si>
    <t>E73518</t>
  </si>
  <si>
    <t>E73521</t>
  </si>
  <si>
    <t>E73580</t>
  </si>
  <si>
    <t>E73596</t>
  </si>
  <si>
    <t>E73598</t>
  </si>
  <si>
    <t>E73599</t>
  </si>
  <si>
    <t>Square Hollow 40x3.0 Rad</t>
  </si>
  <si>
    <t>E73601</t>
  </si>
  <si>
    <t>E73619</t>
  </si>
  <si>
    <t>E73639</t>
  </si>
  <si>
    <t>E73644</t>
  </si>
  <si>
    <t>E73645</t>
  </si>
  <si>
    <t>E73655</t>
  </si>
  <si>
    <t>E73690</t>
  </si>
  <si>
    <t>E73733</t>
  </si>
  <si>
    <t>E73737</t>
  </si>
  <si>
    <t>E73742</t>
  </si>
  <si>
    <t>E73796</t>
  </si>
  <si>
    <t>Std V28 Track 35.2x31.9</t>
  </si>
  <si>
    <t>E73849</t>
  </si>
  <si>
    <t>E73851</t>
  </si>
  <si>
    <t>E73859</t>
  </si>
  <si>
    <t>E73862</t>
  </si>
  <si>
    <t>E73865</t>
  </si>
  <si>
    <t>E73892</t>
  </si>
  <si>
    <t>E73924</t>
  </si>
  <si>
    <t>E8704</t>
  </si>
  <si>
    <t>E8711</t>
  </si>
  <si>
    <t>KINGSLEY TRANSP TRIM</t>
  </si>
  <si>
    <t>EA1002</t>
  </si>
  <si>
    <t>EA1082</t>
  </si>
  <si>
    <t>EA1089</t>
  </si>
  <si>
    <t>EA1091</t>
  </si>
  <si>
    <t>EA1092</t>
  </si>
  <si>
    <t>EA1093</t>
  </si>
  <si>
    <t>EA1094</t>
  </si>
  <si>
    <t>EA1132</t>
  </si>
  <si>
    <t>EA1208</t>
  </si>
  <si>
    <t>EA1209</t>
  </si>
  <si>
    <t>Side Sash Micro Av</t>
  </si>
  <si>
    <t>EA1219</t>
  </si>
  <si>
    <t>EA1222</t>
  </si>
  <si>
    <t>EA1223</t>
  </si>
  <si>
    <t>EA1228</t>
  </si>
  <si>
    <t>Head Track Micro Av</t>
  </si>
  <si>
    <t>EA1240</t>
  </si>
  <si>
    <t>EA1252</t>
  </si>
  <si>
    <t>EA1264</t>
  </si>
  <si>
    <t>EA1276</t>
  </si>
  <si>
    <t>Angle 90x45x3.2</t>
  </si>
  <si>
    <t>EA1293</t>
  </si>
  <si>
    <t>EA1296</t>
  </si>
  <si>
    <t>Sill Track Std Av</t>
  </si>
  <si>
    <t>EA1297</t>
  </si>
  <si>
    <t>Sill Track Micro Av</t>
  </si>
  <si>
    <t>EA1308</t>
  </si>
  <si>
    <t>EA1320</t>
  </si>
  <si>
    <t>EA1343</t>
  </si>
  <si>
    <t>EA1356</t>
  </si>
  <si>
    <t>EA1378</t>
  </si>
  <si>
    <t>Shutter</t>
  </si>
  <si>
    <t>EA1381</t>
  </si>
  <si>
    <t>EA1396</t>
  </si>
  <si>
    <t>EA1442</t>
  </si>
  <si>
    <t>EA1453</t>
  </si>
  <si>
    <t>EA1477</t>
  </si>
  <si>
    <t>EA1489</t>
  </si>
  <si>
    <t>EA1560</t>
  </si>
  <si>
    <t>EA1567</t>
  </si>
  <si>
    <t>Shutter Guide</t>
  </si>
  <si>
    <t>EA1572</t>
  </si>
  <si>
    <t>Curtain Track</t>
  </si>
  <si>
    <t>EA1584</t>
  </si>
  <si>
    <t>EA1585</t>
  </si>
  <si>
    <t>EA1586</t>
  </si>
  <si>
    <t>EA1587</t>
  </si>
  <si>
    <t>EA1589</t>
  </si>
  <si>
    <t>EA1591</t>
  </si>
  <si>
    <t>EA1603</t>
  </si>
  <si>
    <t>EA1604</t>
  </si>
  <si>
    <t>EA1615</t>
  </si>
  <si>
    <t>EA1631</t>
  </si>
  <si>
    <t>EA1638</t>
  </si>
  <si>
    <t>EA1661</t>
  </si>
  <si>
    <t>EA1662</t>
  </si>
  <si>
    <t>EA1713</t>
  </si>
  <si>
    <t>EA1732</t>
  </si>
  <si>
    <t>EA1777</t>
  </si>
  <si>
    <t>EA1779</t>
  </si>
  <si>
    <t>Corner Stake 63.5x63.5</t>
  </si>
  <si>
    <t>EA1793</t>
  </si>
  <si>
    <t>EA1806</t>
  </si>
  <si>
    <t>EA1814</t>
  </si>
  <si>
    <t>EA1825</t>
  </si>
  <si>
    <t>EA1831</t>
  </si>
  <si>
    <t>EA1841</t>
  </si>
  <si>
    <t>EA1854</t>
  </si>
  <si>
    <t>EA1878</t>
  </si>
  <si>
    <t>EA1918</t>
  </si>
  <si>
    <t>EA1935</t>
  </si>
  <si>
    <t>EA1963</t>
  </si>
  <si>
    <t>Exc Austal    Leess</t>
  </si>
  <si>
    <t>EA1972</t>
  </si>
  <si>
    <t>EA1979</t>
  </si>
  <si>
    <t>EA1980</t>
  </si>
  <si>
    <t>EA2026</t>
  </si>
  <si>
    <t>EA2028</t>
  </si>
  <si>
    <t>EA2079</t>
  </si>
  <si>
    <t>EA2100</t>
  </si>
  <si>
    <t>EA2107</t>
  </si>
  <si>
    <t>EA2111</t>
  </si>
  <si>
    <t>EA2142</t>
  </si>
  <si>
    <t>EA2186</t>
  </si>
  <si>
    <t>EA2197</t>
  </si>
  <si>
    <t>EA2214</t>
  </si>
  <si>
    <t>Marine Door Stile 90x25.6</t>
  </si>
  <si>
    <t>EA2215</t>
  </si>
  <si>
    <t>Marine Door Frame 32.5x32</t>
  </si>
  <si>
    <t>EA2238</t>
  </si>
  <si>
    <t>EA2247</t>
  </si>
  <si>
    <t>Tee 44.4 X38.1X1.6</t>
  </si>
  <si>
    <t>EA2278</t>
  </si>
  <si>
    <t>EA2283</t>
  </si>
  <si>
    <t>EA2299</t>
  </si>
  <si>
    <t>EA2312</t>
  </si>
  <si>
    <t>EA2314</t>
  </si>
  <si>
    <t>EA2357</t>
  </si>
  <si>
    <t>EA2358</t>
  </si>
  <si>
    <t>EA2401</t>
  </si>
  <si>
    <t>EA2412</t>
  </si>
  <si>
    <t>EA2426</t>
  </si>
  <si>
    <t>EA2428</t>
  </si>
  <si>
    <t>EA2431</t>
  </si>
  <si>
    <t>EA2432</t>
  </si>
  <si>
    <t>EA2433</t>
  </si>
  <si>
    <t>EA2457</t>
  </si>
  <si>
    <t>EA2507</t>
  </si>
  <si>
    <t>EA2508</t>
  </si>
  <si>
    <t>EA2528</t>
  </si>
  <si>
    <t>Tube 76x6</t>
  </si>
  <si>
    <t>EA2555</t>
  </si>
  <si>
    <t>EA2564</t>
  </si>
  <si>
    <t>EA2567</t>
  </si>
  <si>
    <t>EA2579</t>
  </si>
  <si>
    <t>EA2629</t>
  </si>
  <si>
    <t>EA2722</t>
  </si>
  <si>
    <t>EA2723</t>
  </si>
  <si>
    <t>EA2724</t>
  </si>
  <si>
    <t>EA2733</t>
  </si>
  <si>
    <t>EA2734</t>
  </si>
  <si>
    <t>EA2765</t>
  </si>
  <si>
    <t>EA2842</t>
  </si>
  <si>
    <t>EA2843</t>
  </si>
  <si>
    <t>EA2849</t>
  </si>
  <si>
    <t>EA2861</t>
  </si>
  <si>
    <t>EA2888</t>
  </si>
  <si>
    <t>EA2953</t>
  </si>
  <si>
    <t>Tube 63.5x1.65</t>
  </si>
  <si>
    <t>EA2988</t>
  </si>
  <si>
    <t>EA2995</t>
  </si>
  <si>
    <t>EA2999</t>
  </si>
  <si>
    <t>Tube 76.19x6.35</t>
  </si>
  <si>
    <t>EA3002</t>
  </si>
  <si>
    <t>EA3008</t>
  </si>
  <si>
    <t>EA3019</t>
  </si>
  <si>
    <t>Tube 19.05x3.2</t>
  </si>
  <si>
    <t>EA3020</t>
  </si>
  <si>
    <t>Tube 32x2</t>
  </si>
  <si>
    <t>EA3021</t>
  </si>
  <si>
    <t>EA3032</t>
  </si>
  <si>
    <t>RHS 32x12x2</t>
  </si>
  <si>
    <t>EA3037</t>
  </si>
  <si>
    <t>EA3038</t>
  </si>
  <si>
    <t>EA3039</t>
  </si>
  <si>
    <t>EA3040</t>
  </si>
  <si>
    <t>EA3077</t>
  </si>
  <si>
    <t>EA3135</t>
  </si>
  <si>
    <t>EA3136</t>
  </si>
  <si>
    <t>EA3137</t>
  </si>
  <si>
    <t>EA3142</t>
  </si>
  <si>
    <t>EA3145</t>
  </si>
  <si>
    <t>EA3183</t>
  </si>
  <si>
    <t>EA3184</t>
  </si>
  <si>
    <t>EA3185</t>
  </si>
  <si>
    <t>EA3188</t>
  </si>
  <si>
    <t>EA3245</t>
  </si>
  <si>
    <t>EA3260</t>
  </si>
  <si>
    <t>EA3389</t>
  </si>
  <si>
    <t>EA3390</t>
  </si>
  <si>
    <t>Flat Bar 70x4</t>
  </si>
  <si>
    <t>EA3394</t>
  </si>
  <si>
    <t>EA3404</t>
  </si>
  <si>
    <t>EA3405</t>
  </si>
  <si>
    <t>EA3416</t>
  </si>
  <si>
    <t>EA3423</t>
  </si>
  <si>
    <t>EA3532</t>
  </si>
  <si>
    <t>EA3558</t>
  </si>
  <si>
    <t>EA3594</t>
  </si>
  <si>
    <t>EA3623</t>
  </si>
  <si>
    <t>EA3658</t>
  </si>
  <si>
    <t>EA3659</t>
  </si>
  <si>
    <t>EA3669</t>
  </si>
  <si>
    <t>TLD New Airfloor Flooring</t>
  </si>
  <si>
    <t>EA3670</t>
  </si>
  <si>
    <t>Angle 100X100 Corner Cover</t>
  </si>
  <si>
    <t>EA3684</t>
  </si>
  <si>
    <t>Wall Scuff Band 220mm</t>
  </si>
  <si>
    <t>EA3685</t>
  </si>
  <si>
    <t>SCUFF COVER</t>
  </si>
  <si>
    <t>EA3689</t>
  </si>
  <si>
    <t>EA3722</t>
  </si>
  <si>
    <t>EA3793</t>
  </si>
  <si>
    <t>EA3976</t>
  </si>
  <si>
    <t>EA3977</t>
  </si>
  <si>
    <t>EA3978</t>
  </si>
  <si>
    <t>EA3979</t>
  </si>
  <si>
    <t>EA3980</t>
  </si>
  <si>
    <t>EA3981</t>
  </si>
  <si>
    <t>EA3997</t>
  </si>
  <si>
    <t>EA4048</t>
  </si>
  <si>
    <t>EA4051</t>
  </si>
  <si>
    <t>EA4096</t>
  </si>
  <si>
    <t>EA4240</t>
  </si>
  <si>
    <t>EA4321</t>
  </si>
  <si>
    <t>EA4369</t>
  </si>
  <si>
    <t>EA4413</t>
  </si>
  <si>
    <t>EA4489</t>
  </si>
  <si>
    <t>EA4490</t>
  </si>
  <si>
    <t>EA4491</t>
  </si>
  <si>
    <t>EA4492</t>
  </si>
  <si>
    <t>EA4493</t>
  </si>
  <si>
    <t>EA4496</t>
  </si>
  <si>
    <t>EA4555</t>
  </si>
  <si>
    <t>EAL0522</t>
  </si>
  <si>
    <t>Crescent Mould 31.75x4.75 Rad</t>
  </si>
  <si>
    <t>EAL0527</t>
  </si>
  <si>
    <t>Table Edging 38.1x3.96</t>
  </si>
  <si>
    <t>EAL0536</t>
  </si>
  <si>
    <t>Crescent Mould 12.70mm</t>
  </si>
  <si>
    <t>EAL0591</t>
  </si>
  <si>
    <t>Round Bar 22.2 Dia</t>
  </si>
  <si>
    <t>EAL0626</t>
  </si>
  <si>
    <t>EAL0666</t>
  </si>
  <si>
    <t>EAL0764</t>
  </si>
  <si>
    <t>Flat Bar 63.5x15.9</t>
  </si>
  <si>
    <t>EAL0910</t>
  </si>
  <si>
    <t>EAL0927</t>
  </si>
  <si>
    <t>Edging</t>
  </si>
  <si>
    <t>EAL1012</t>
  </si>
  <si>
    <t>Flat Bar 12.7x4.75</t>
  </si>
  <si>
    <t>EAL10124</t>
  </si>
  <si>
    <t>EAL10163</t>
  </si>
  <si>
    <t>EAL10264</t>
  </si>
  <si>
    <t>EAL10312</t>
  </si>
  <si>
    <t>Round Bar 21.03 Dia</t>
  </si>
  <si>
    <t>EAL10481</t>
  </si>
  <si>
    <t>Angle 35x35x2</t>
  </si>
  <si>
    <t>EAL10512</t>
  </si>
  <si>
    <t>EAL10513</t>
  </si>
  <si>
    <t>EAL10553</t>
  </si>
  <si>
    <t>EAL10669</t>
  </si>
  <si>
    <t>EAL10670</t>
  </si>
  <si>
    <t>EAL10706</t>
  </si>
  <si>
    <t>EAL10707</t>
  </si>
  <si>
    <t>Coaming Rear 79.2x38</t>
  </si>
  <si>
    <t>EAL10708</t>
  </si>
  <si>
    <t>EAL10710</t>
  </si>
  <si>
    <t>Flooring Plank 190x25.4</t>
  </si>
  <si>
    <t>EAL10711</t>
  </si>
  <si>
    <t>EAL10712</t>
  </si>
  <si>
    <t>EAL10839</t>
  </si>
  <si>
    <t>Letter Box 94.95x22</t>
  </si>
  <si>
    <t>EAL10840</t>
  </si>
  <si>
    <t>Letter Box 124.3x24.25x1.5 Rad</t>
  </si>
  <si>
    <t>EAL10841</t>
  </si>
  <si>
    <t>Letter Box 45x23.5</t>
  </si>
  <si>
    <t>EAL10898</t>
  </si>
  <si>
    <t>Flat Bar 80x8</t>
  </si>
  <si>
    <t>EAL10958</t>
  </si>
  <si>
    <t>Angle 100x100x10</t>
  </si>
  <si>
    <t>EAL10993</t>
  </si>
  <si>
    <t>EAL10996</t>
  </si>
  <si>
    <t>EAL11152</t>
  </si>
  <si>
    <t>EAL11180</t>
  </si>
  <si>
    <t>Angle 70x40x1.5</t>
  </si>
  <si>
    <t>EAL11192</t>
  </si>
  <si>
    <t>Flat Bar 75x6</t>
  </si>
  <si>
    <t>EAL11194</t>
  </si>
  <si>
    <t>Channel 28x25x1.4</t>
  </si>
  <si>
    <t>EAL11195</t>
  </si>
  <si>
    <t>Channel 28x15x1.4</t>
  </si>
  <si>
    <t>EAL11335</t>
  </si>
  <si>
    <t>EAL11563</t>
  </si>
  <si>
    <t>Flooring Plank 208.7x29.5</t>
  </si>
  <si>
    <t>EAL11596</t>
  </si>
  <si>
    <t>EAL11744</t>
  </si>
  <si>
    <t>Round Bar 19.5 Dia</t>
  </si>
  <si>
    <t>EAL11818</t>
  </si>
  <si>
    <t>Flat Bar 64x12</t>
  </si>
  <si>
    <t>EAL11871</t>
  </si>
  <si>
    <t>EAL1189</t>
  </si>
  <si>
    <t>Bumper - Strip Holder</t>
  </si>
  <si>
    <t>EAL12091</t>
  </si>
  <si>
    <t>EAL12095</t>
  </si>
  <si>
    <t>EAL12147</t>
  </si>
  <si>
    <t>Flat Bar 180x4</t>
  </si>
  <si>
    <t>EAL12170</t>
  </si>
  <si>
    <t>Angle 40x40x1.5</t>
  </si>
  <si>
    <t>EAL12171</t>
  </si>
  <si>
    <t>Channel 54x20x1.5</t>
  </si>
  <si>
    <t>EAL12172</t>
  </si>
  <si>
    <t>EAL12182</t>
  </si>
  <si>
    <t>Sign Box Frame 150x20</t>
  </si>
  <si>
    <t>EAL12183</t>
  </si>
  <si>
    <t>Angle 25x20x1.5</t>
  </si>
  <si>
    <t>EAL12185</t>
  </si>
  <si>
    <t>Angle 60x25x3</t>
  </si>
  <si>
    <t>EAL12190</t>
  </si>
  <si>
    <t>Angle 70x25x1.5</t>
  </si>
  <si>
    <t>EAL12191</t>
  </si>
  <si>
    <t>EAL12197</t>
  </si>
  <si>
    <t>Rope Track 27.7x12.4</t>
  </si>
  <si>
    <t>EAL12212</t>
  </si>
  <si>
    <t>Spray Booth X316</t>
  </si>
  <si>
    <t>EAL12213</t>
  </si>
  <si>
    <t>EAL12214</t>
  </si>
  <si>
    <t>Bullbar Wrap Around 50.0 Rad</t>
  </si>
  <si>
    <t>EAL12219</t>
  </si>
  <si>
    <t>EAL12220</t>
  </si>
  <si>
    <t>EAL12224</t>
  </si>
  <si>
    <t>Door Stop 20.5x12.6</t>
  </si>
  <si>
    <t>EAL12227</t>
  </si>
  <si>
    <t>Channel 55.5x30 (Coolroom)</t>
  </si>
  <si>
    <t>EAL12231</t>
  </si>
  <si>
    <t>EAL12232</t>
  </si>
  <si>
    <t>Stair Tread 46x15</t>
  </si>
  <si>
    <t>EAL12233</t>
  </si>
  <si>
    <t>EAL12243</t>
  </si>
  <si>
    <t>EAL12245</t>
  </si>
  <si>
    <t>EAL12285</t>
  </si>
  <si>
    <t>Channel 150x50x5</t>
  </si>
  <si>
    <t>EAL12287</t>
  </si>
  <si>
    <t>Angle 12x12x1.5</t>
  </si>
  <si>
    <t>EAL12289</t>
  </si>
  <si>
    <t>Flat Bar 114x10</t>
  </si>
  <si>
    <t>EAL12290</t>
  </si>
  <si>
    <t>Coolroom Doorjamb 54x31</t>
  </si>
  <si>
    <t>EAL12291</t>
  </si>
  <si>
    <t>Flat Bar 80x1.6</t>
  </si>
  <si>
    <t>EAL12293</t>
  </si>
  <si>
    <t>EAL12294</t>
  </si>
  <si>
    <t>EAL12297</t>
  </si>
  <si>
    <t>Mouldings &amp; Edgings 10.2x9</t>
  </si>
  <si>
    <t>EAL12306</t>
  </si>
  <si>
    <t>EAL12307</t>
  </si>
  <si>
    <t>EAL12308</t>
  </si>
  <si>
    <t>EAL12309</t>
  </si>
  <si>
    <t>Bullbar Channel 180x80x6 Rad</t>
  </si>
  <si>
    <t>EAL12312</t>
  </si>
  <si>
    <t>Rub Rail Double 109.5x19X1.5</t>
  </si>
  <si>
    <t>EAL12313</t>
  </si>
  <si>
    <t>Angle 50x50x1.5</t>
  </si>
  <si>
    <t>EAL12316</t>
  </si>
  <si>
    <t>EAL12319</t>
  </si>
  <si>
    <t>Flat Bar 80x20</t>
  </si>
  <si>
    <t>EAL12321</t>
  </si>
  <si>
    <t>EAL12322</t>
  </si>
  <si>
    <t>EAL12324</t>
  </si>
  <si>
    <t>EAL12325</t>
  </si>
  <si>
    <t>EAL12326</t>
  </si>
  <si>
    <t>EAL12327</t>
  </si>
  <si>
    <t>Table Edging 25x7.92</t>
  </si>
  <si>
    <t>EAL12330</t>
  </si>
  <si>
    <t>Round Bar 30.16 Dia</t>
  </si>
  <si>
    <t>EAL12331</t>
  </si>
  <si>
    <t>Angle 50x25x1.5</t>
  </si>
  <si>
    <t>EAL12334</t>
  </si>
  <si>
    <t>Angle 40x20x1.5</t>
  </si>
  <si>
    <t>EAL12335</t>
  </si>
  <si>
    <t>EAL12349</t>
  </si>
  <si>
    <t>EAL12391</t>
  </si>
  <si>
    <t>Angle 40x25x1.5</t>
  </si>
  <si>
    <t>EAL12392</t>
  </si>
  <si>
    <t>EAL12414</t>
  </si>
  <si>
    <t>EAL12417</t>
  </si>
  <si>
    <t>EAL12425</t>
  </si>
  <si>
    <t>Angle 25x12x1.5</t>
  </si>
  <si>
    <t>EAL12426</t>
  </si>
  <si>
    <t>EAL12431</t>
  </si>
  <si>
    <t>Coolroom Channel 53.96x25.4</t>
  </si>
  <si>
    <t>EAL12443</t>
  </si>
  <si>
    <t>EAL12451</t>
  </si>
  <si>
    <t>EAL12461</t>
  </si>
  <si>
    <t>EAL12492</t>
  </si>
  <si>
    <t>EAL12509</t>
  </si>
  <si>
    <t>EAL12525</t>
  </si>
  <si>
    <t>EAL12628</t>
  </si>
  <si>
    <t>Round Bar 25 Dia</t>
  </si>
  <si>
    <t>EAL12629</t>
  </si>
  <si>
    <t>Angle 40x12x1.5</t>
  </si>
  <si>
    <t>EAL12675</t>
  </si>
  <si>
    <t>EAL12692</t>
  </si>
  <si>
    <t>Angle 50x40x3</t>
  </si>
  <si>
    <t>EAL12702</t>
  </si>
  <si>
    <t>EAL12721</t>
  </si>
  <si>
    <t>Flat Bar 160x4</t>
  </si>
  <si>
    <t>EAL12753</t>
  </si>
  <si>
    <t>EAL12754</t>
  </si>
  <si>
    <t>EAL12766</t>
  </si>
  <si>
    <t>Drip Mould 24.1x12.5</t>
  </si>
  <si>
    <t>EAL12767</t>
  </si>
  <si>
    <t>Round Bar 31.75 Dia</t>
  </si>
  <si>
    <t>EAL12811</t>
  </si>
  <si>
    <t>EAL1553</t>
  </si>
  <si>
    <t>EAL1669</t>
  </si>
  <si>
    <t>EAL1713</t>
  </si>
  <si>
    <t>Angle 21.82x8.33x1.4</t>
  </si>
  <si>
    <t>EAL1992</t>
  </si>
  <si>
    <t>Coolroom F Section 60.63x47.63x1.52</t>
  </si>
  <si>
    <t>EAL20037</t>
  </si>
  <si>
    <t>Caravans 97.5x85</t>
  </si>
  <si>
    <t>EAL20072</t>
  </si>
  <si>
    <t>EAL20079</t>
  </si>
  <si>
    <t>Square Hollow 45x2</t>
  </si>
  <si>
    <t>EAL20127</t>
  </si>
  <si>
    <t>Angle 50x50x4.5</t>
  </si>
  <si>
    <t>EAL20160</t>
  </si>
  <si>
    <t>Mould Windscreen U Fin 22.23x11.89</t>
  </si>
  <si>
    <t>EAL20188</t>
  </si>
  <si>
    <t>Curtain Track 75x50.3</t>
  </si>
  <si>
    <t>EAL20317</t>
  </si>
  <si>
    <t>EAL20349</t>
  </si>
  <si>
    <t>EAL20677</t>
  </si>
  <si>
    <t>Vacuum Shute</t>
  </si>
  <si>
    <t>EAL21003</t>
  </si>
  <si>
    <t>Flooring 237.9x33.3</t>
  </si>
  <si>
    <t>EAL21198</t>
  </si>
  <si>
    <t>Angle 25x20x1.4</t>
  </si>
  <si>
    <t>EAL2207</t>
  </si>
  <si>
    <t>EAL22073</t>
  </si>
  <si>
    <t>EAL22074</t>
  </si>
  <si>
    <t>EAL22075</t>
  </si>
  <si>
    <t>EAL22076</t>
  </si>
  <si>
    <t>EAL22077</t>
  </si>
  <si>
    <t>EAL22078</t>
  </si>
  <si>
    <t>EAL22079</t>
  </si>
  <si>
    <t>EAL22080</t>
  </si>
  <si>
    <t>EAL2210</t>
  </si>
  <si>
    <t>EAL22315</t>
  </si>
  <si>
    <t>EAL22903</t>
  </si>
  <si>
    <t>Coolroom</t>
  </si>
  <si>
    <t>EAL22931</t>
  </si>
  <si>
    <t>EAL22932</t>
  </si>
  <si>
    <t>Drop Side 250x30</t>
  </si>
  <si>
    <t>EAL22933</t>
  </si>
  <si>
    <t>Flooring Plank 192.85x40</t>
  </si>
  <si>
    <t>EAL22934</t>
  </si>
  <si>
    <t>EAL22935</t>
  </si>
  <si>
    <t>Coaming Rear 1-2 Tonne 80x40</t>
  </si>
  <si>
    <t>EAL22936</t>
  </si>
  <si>
    <t>Coaming Side 80x32</t>
  </si>
  <si>
    <t>EAL22937</t>
  </si>
  <si>
    <t>EAL22938</t>
  </si>
  <si>
    <t>EAL22939</t>
  </si>
  <si>
    <t>Coaming Side 4 Tonne 101x31.25</t>
  </si>
  <si>
    <t>EAL22940</t>
  </si>
  <si>
    <t>Flooring Plank 176.34x41</t>
  </si>
  <si>
    <t>EAL22941</t>
  </si>
  <si>
    <t>Coaming Side 16 Tonne 138.6x37</t>
  </si>
  <si>
    <t>EAL22942</t>
  </si>
  <si>
    <t>Flooring Plank 168.41x73</t>
  </si>
  <si>
    <t>EAL22943</t>
  </si>
  <si>
    <t>EAL22944</t>
  </si>
  <si>
    <t>EAL22945</t>
  </si>
  <si>
    <t>EAL22948</t>
  </si>
  <si>
    <t>EAL22949</t>
  </si>
  <si>
    <t>Flooring Plank 186.8x25.4</t>
  </si>
  <si>
    <t>EAL22950</t>
  </si>
  <si>
    <t>EAL22951</t>
  </si>
  <si>
    <t>EAL22952</t>
  </si>
  <si>
    <t>Drop Side 223.43x25</t>
  </si>
  <si>
    <t>EAL22953</t>
  </si>
  <si>
    <t>Rub Rail 101.6x13</t>
  </si>
  <si>
    <t>EAL22954</t>
  </si>
  <si>
    <t>Rub Rail 76.2x12.7</t>
  </si>
  <si>
    <t>EAL22962</t>
  </si>
  <si>
    <t>EAL22963</t>
  </si>
  <si>
    <t>EAL22966</t>
  </si>
  <si>
    <t>EAL2313</t>
  </si>
  <si>
    <t>Angle 31.75x19.05x1.57</t>
  </si>
  <si>
    <t>EAL23181</t>
  </si>
  <si>
    <t>Coolroom 37.2x30</t>
  </si>
  <si>
    <t>EAL23202</t>
  </si>
  <si>
    <t>Drawing Clamp 46.5x24</t>
  </si>
  <si>
    <t>EAL23203</t>
  </si>
  <si>
    <t>Drawing Clamp 35.75x18.9x1.5</t>
  </si>
  <si>
    <t>EAL23226</t>
  </si>
  <si>
    <t>Triangle Rod 17.4x15.2 Rad</t>
  </si>
  <si>
    <t>EAL23273</t>
  </si>
  <si>
    <t>EAL23295</t>
  </si>
  <si>
    <t>Angle 100x50x4</t>
  </si>
  <si>
    <t>EAL23409</t>
  </si>
  <si>
    <t>Lighting cover 47x6.4</t>
  </si>
  <si>
    <t>EAL2353</t>
  </si>
  <si>
    <t>EAL2361</t>
  </si>
  <si>
    <t>Rub Rail Single 74.6x23.8</t>
  </si>
  <si>
    <t>EAL23629</t>
  </si>
  <si>
    <t>Flat Bar 65x3</t>
  </si>
  <si>
    <t>EAL23820</t>
  </si>
  <si>
    <t>EAL23851</t>
  </si>
  <si>
    <t>CAE Maintanence - Lift Off Arms 100x40</t>
  </si>
  <si>
    <t>EAL23875</t>
  </si>
  <si>
    <t>Angle 80x80x6</t>
  </si>
  <si>
    <t>EAL23909</t>
  </si>
  <si>
    <t>Flat Bar 38x3</t>
  </si>
  <si>
    <t>EAL23923</t>
  </si>
  <si>
    <t>EAL23982</t>
  </si>
  <si>
    <t>Flat Bar 38x5</t>
  </si>
  <si>
    <t>EAL2435</t>
  </si>
  <si>
    <t>Channel 76.2x38.1</t>
  </si>
  <si>
    <t>EAL2551</t>
  </si>
  <si>
    <t>EAL2556</t>
  </si>
  <si>
    <t>EAL2841</t>
  </si>
  <si>
    <t>EAL2863</t>
  </si>
  <si>
    <t>Channel 38.36x25.4x1.4</t>
  </si>
  <si>
    <t>EAL2884</t>
  </si>
  <si>
    <t>Round Bar 25.4 Dia</t>
  </si>
  <si>
    <t>EAL3232</t>
  </si>
  <si>
    <t>Round Bar 19.05 Dia</t>
  </si>
  <si>
    <t>EAL3265</t>
  </si>
  <si>
    <t>EAL3280</t>
  </si>
  <si>
    <t>Flat Bar 152.4x19.05</t>
  </si>
  <si>
    <t>EAL3459</t>
  </si>
  <si>
    <t>EAL3504</t>
  </si>
  <si>
    <t>EAL3627</t>
  </si>
  <si>
    <t>Flat Bar 50.8x6.35  Rad</t>
  </si>
  <si>
    <t>EAL3648</t>
  </si>
  <si>
    <t>Rope Track 27.57x11.1</t>
  </si>
  <si>
    <t>EAL3654</t>
  </si>
  <si>
    <t>Channel 25.4x19.05x1.57</t>
  </si>
  <si>
    <t>EAL3801</t>
  </si>
  <si>
    <t>EAL4011</t>
  </si>
  <si>
    <t>EAL4028</t>
  </si>
  <si>
    <t>Flat Bar 40x10</t>
  </si>
  <si>
    <t>EAL4031</t>
  </si>
  <si>
    <t>EAL4035</t>
  </si>
  <si>
    <t>Flat Bar 50x6</t>
  </si>
  <si>
    <t>EAL4066</t>
  </si>
  <si>
    <t>EAL4068</t>
  </si>
  <si>
    <t>Round Bar 10 Dia</t>
  </si>
  <si>
    <t>EAL4069</t>
  </si>
  <si>
    <t>Round Bar 12 Dia</t>
  </si>
  <si>
    <t>EAL4070</t>
  </si>
  <si>
    <t>Round Bar 14 Dia</t>
  </si>
  <si>
    <t>EAL4071</t>
  </si>
  <si>
    <t>Round Bar 16 Dia</t>
  </si>
  <si>
    <t>EAL4072</t>
  </si>
  <si>
    <t>EAL4073</t>
  </si>
  <si>
    <t>Round Bar 20 Dia</t>
  </si>
  <si>
    <t>EAL4074</t>
  </si>
  <si>
    <t>Round Bar 22 Dia</t>
  </si>
  <si>
    <t>EAL4075</t>
  </si>
  <si>
    <t>Round Bar 24 Dia</t>
  </si>
  <si>
    <t>EAL4076</t>
  </si>
  <si>
    <t>Round Bar 27 Dia</t>
  </si>
  <si>
    <t>EAL4078</t>
  </si>
  <si>
    <t>Round Bar 33 Dia</t>
  </si>
  <si>
    <t>EAL4079</t>
  </si>
  <si>
    <t>Round Bar 36 Dia</t>
  </si>
  <si>
    <t>EAL4082</t>
  </si>
  <si>
    <t>Round Bar 45 Dia</t>
  </si>
  <si>
    <t>EAL4083</t>
  </si>
  <si>
    <t>Round Bar 48 Dia</t>
  </si>
  <si>
    <t>EAL4085</t>
  </si>
  <si>
    <t>Round Bar 55 Dia</t>
  </si>
  <si>
    <t>EAL4105</t>
  </si>
  <si>
    <t>EAL4107</t>
  </si>
  <si>
    <t>EAL4108</t>
  </si>
  <si>
    <t>EAL4110</t>
  </si>
  <si>
    <t>EAL4111</t>
  </si>
  <si>
    <t>EAL4113</t>
  </si>
  <si>
    <t>EAL4124</t>
  </si>
  <si>
    <t>Flat Bar 25x6 Full Rad</t>
  </si>
  <si>
    <t>EAL4125</t>
  </si>
  <si>
    <t>EAL4131</t>
  </si>
  <si>
    <t>Angle 12x12x1.6</t>
  </si>
  <si>
    <t>EAL4136</t>
  </si>
  <si>
    <t>Angle 20x12x3</t>
  </si>
  <si>
    <t>EAL4137</t>
  </si>
  <si>
    <t>Angle 25x12x1.6</t>
  </si>
  <si>
    <t>EAL4138</t>
  </si>
  <si>
    <t>Angle 25x12x3</t>
  </si>
  <si>
    <t>EAL4140</t>
  </si>
  <si>
    <t>EAL4141</t>
  </si>
  <si>
    <t>Angle 40x12x3</t>
  </si>
  <si>
    <t>EAL4142</t>
  </si>
  <si>
    <t>Angle 50x12x3</t>
  </si>
  <si>
    <t>EAL4143</t>
  </si>
  <si>
    <t>Angle 16x16x1.6</t>
  </si>
  <si>
    <t>EAL4144</t>
  </si>
  <si>
    <t>Angle 16x16x3</t>
  </si>
  <si>
    <t>EAL4145</t>
  </si>
  <si>
    <t>Angle 20x20x1.6</t>
  </si>
  <si>
    <t>EAL4147</t>
  </si>
  <si>
    <t>Angle 25x20x1.6</t>
  </si>
  <si>
    <t>EAL4149</t>
  </si>
  <si>
    <t>Angle 25x20x3</t>
  </si>
  <si>
    <t>EAL4151</t>
  </si>
  <si>
    <t>Angle 32x20x3</t>
  </si>
  <si>
    <t>EAL4152</t>
  </si>
  <si>
    <t>EAL4153</t>
  </si>
  <si>
    <t>Angle 40x20x3</t>
  </si>
  <si>
    <t>EAL4154</t>
  </si>
  <si>
    <t>Angle 50x20x3</t>
  </si>
  <si>
    <t>EAL4156</t>
  </si>
  <si>
    <t>Angle 80x20x3</t>
  </si>
  <si>
    <t>EAL4157</t>
  </si>
  <si>
    <t>Angle 25x25x1.6</t>
  </si>
  <si>
    <t>EAL4158</t>
  </si>
  <si>
    <t>Angle 25x25x3</t>
  </si>
  <si>
    <t>EAL4160</t>
  </si>
  <si>
    <t>Angle 25x25x6</t>
  </si>
  <si>
    <t>EAL4161</t>
  </si>
  <si>
    <t>Angle 32x25x3</t>
  </si>
  <si>
    <t>EAL4162</t>
  </si>
  <si>
    <t>EAL4163</t>
  </si>
  <si>
    <t>Angle 40x25x3</t>
  </si>
  <si>
    <t>EAL4164</t>
  </si>
  <si>
    <t>Angle 50x25x1.6</t>
  </si>
  <si>
    <t>EAL4165</t>
  </si>
  <si>
    <t>Angle 50x25x3</t>
  </si>
  <si>
    <t>EAL4168</t>
  </si>
  <si>
    <t>Angle 32x32x4</t>
  </si>
  <si>
    <t>EAL4170</t>
  </si>
  <si>
    <t>Angle 40x40x1.6</t>
  </si>
  <si>
    <t>EAL4171</t>
  </si>
  <si>
    <t>Angle 40x40x3</t>
  </si>
  <si>
    <t>EAL4172</t>
  </si>
  <si>
    <t>Angle 40x40x4</t>
  </si>
  <si>
    <t>EAL4174</t>
  </si>
  <si>
    <t>Angle 50x50x3</t>
  </si>
  <si>
    <t>EAL4176</t>
  </si>
  <si>
    <t>EAL4177</t>
  </si>
  <si>
    <t>Angle 125x50x3</t>
  </si>
  <si>
    <t>EAL4178</t>
  </si>
  <si>
    <t>Angle 60x60x3</t>
  </si>
  <si>
    <t>EAL4179</t>
  </si>
  <si>
    <t>EAL4180</t>
  </si>
  <si>
    <t>EAL4183</t>
  </si>
  <si>
    <t>Channel 10x12x1.6</t>
  </si>
  <si>
    <t>EAL4234</t>
  </si>
  <si>
    <t>Angle 32x20x1.2</t>
  </si>
  <si>
    <t>EAL4251</t>
  </si>
  <si>
    <t>EAL4285</t>
  </si>
  <si>
    <t>Round Bar 52.5 Dia</t>
  </si>
  <si>
    <t>EAL4286</t>
  </si>
  <si>
    <t>EAL4288</t>
  </si>
  <si>
    <t>EAL4290</t>
  </si>
  <si>
    <t>EAL5377</t>
  </si>
  <si>
    <t>EAL5457</t>
  </si>
  <si>
    <t>EAL5542</t>
  </si>
  <si>
    <t>Coolroom Door Track 60mm</t>
  </si>
  <si>
    <t>EAL5661</t>
  </si>
  <si>
    <t>EAL5764</t>
  </si>
  <si>
    <t>Van Window Frame 38.0x34.98</t>
  </si>
  <si>
    <t>EAL5809</t>
  </si>
  <si>
    <t>Flat Bar 150x4</t>
  </si>
  <si>
    <t>EAL5813</t>
  </si>
  <si>
    <t>EAL6099</t>
  </si>
  <si>
    <t>Flat Bar 50x8</t>
  </si>
  <si>
    <t>EAL6102</t>
  </si>
  <si>
    <t>Tee 76x76x6</t>
  </si>
  <si>
    <t>EAL6222</t>
  </si>
  <si>
    <t>EAL6225</t>
  </si>
  <si>
    <t>EAL6324</t>
  </si>
  <si>
    <t>Step Ladder 75.84x22.23</t>
  </si>
  <si>
    <t>EAL6325</t>
  </si>
  <si>
    <t>Step Ladder 76.46x38.1</t>
  </si>
  <si>
    <t>EAL6538</t>
  </si>
  <si>
    <t>EAL7018</t>
  </si>
  <si>
    <t>EAL7112</t>
  </si>
  <si>
    <t>EAL7238</t>
  </si>
  <si>
    <t>EAL7321</t>
  </si>
  <si>
    <t>EAL7347</t>
  </si>
  <si>
    <t>Round Bar 34.6 Dia</t>
  </si>
  <si>
    <t>EAL7484</t>
  </si>
  <si>
    <t>EAL7519</t>
  </si>
  <si>
    <t>EAL7527</t>
  </si>
  <si>
    <t>EAL7574</t>
  </si>
  <si>
    <t>Coolroom Profile 75x40</t>
  </si>
  <si>
    <t>EAL7643</t>
  </si>
  <si>
    <t>EAL7645</t>
  </si>
  <si>
    <t>EAL7681</t>
  </si>
  <si>
    <t>EAL7697</t>
  </si>
  <si>
    <t>EAL7833</t>
  </si>
  <si>
    <t>EAL7862</t>
  </si>
  <si>
    <t>EAL7984</t>
  </si>
  <si>
    <t>Bull Bar Channel 150x75</t>
  </si>
  <si>
    <t>EAL8498</t>
  </si>
  <si>
    <t>Channel 42x25x1.4</t>
  </si>
  <si>
    <t>EAL8521</t>
  </si>
  <si>
    <t>EAL8744</t>
  </si>
  <si>
    <t>EAL8994</t>
  </si>
  <si>
    <t>EAL9393</t>
  </si>
  <si>
    <t>CAE Maintanence - Carbon Holder 76x83</t>
  </si>
  <si>
    <t>EAL9394</t>
  </si>
  <si>
    <t>CAE Maintanence - Carbon Holder 76x58</t>
  </si>
  <si>
    <t>EAL9504</t>
  </si>
  <si>
    <t>EAL9511</t>
  </si>
  <si>
    <t>EAL9545</t>
  </si>
  <si>
    <t>EAL9550</t>
  </si>
  <si>
    <t>EAL9568</t>
  </si>
  <si>
    <t>Louvre Frame 91x44</t>
  </si>
  <si>
    <t>EAL9573</t>
  </si>
  <si>
    <t>Angle 32x20x1.6</t>
  </si>
  <si>
    <t>EAL9574</t>
  </si>
  <si>
    <t>EAL9623</t>
  </si>
  <si>
    <t>EAL9636</t>
  </si>
  <si>
    <t>Mouldings &amp; Edgings 28x13.7</t>
  </si>
  <si>
    <t>EAL9638</t>
  </si>
  <si>
    <t>EAL9723</t>
  </si>
  <si>
    <t>Flat Bar 32x5</t>
  </si>
  <si>
    <t>EAL9724</t>
  </si>
  <si>
    <t>Flat Bar 50x5</t>
  </si>
  <si>
    <t>EAL9874</t>
  </si>
  <si>
    <t>Angle 50x50x1.6</t>
  </si>
  <si>
    <t>EALH0015</t>
  </si>
  <si>
    <t>EALH0018</t>
  </si>
  <si>
    <t>Tube 25.02x5.01</t>
  </si>
  <si>
    <t>EALH0029</t>
  </si>
  <si>
    <t>Tube 20.96x5.72</t>
  </si>
  <si>
    <t>EALH0038</t>
  </si>
  <si>
    <t>Square Hollow 38.1x3.18</t>
  </si>
  <si>
    <t>EALH0041</t>
  </si>
  <si>
    <t>RHS 50.8x38.1x3.18</t>
  </si>
  <si>
    <t>EALH0053</t>
  </si>
  <si>
    <t>Square Hollow 19.05x1.57</t>
  </si>
  <si>
    <t>EALH0055</t>
  </si>
  <si>
    <t>Square Hollow 31.75x3.18</t>
  </si>
  <si>
    <t>EALH0061</t>
  </si>
  <si>
    <t>RHS 50.8x25.4x3.18</t>
  </si>
  <si>
    <t>EALH0108</t>
  </si>
  <si>
    <t>Tube 54x10.3</t>
  </si>
  <si>
    <t>EALH0117</t>
  </si>
  <si>
    <t>Tube 33.32x6.93</t>
  </si>
  <si>
    <t>EALH0164</t>
  </si>
  <si>
    <t>EALH0165</t>
  </si>
  <si>
    <t>Tube 30.23x5.02</t>
  </si>
  <si>
    <t>EALH0189</t>
  </si>
  <si>
    <t>EALH0196</t>
  </si>
  <si>
    <t>EALH0213</t>
  </si>
  <si>
    <t>EALH0222</t>
  </si>
  <si>
    <t>EALH0239</t>
  </si>
  <si>
    <t>EALH0244</t>
  </si>
  <si>
    <t>EALH0245</t>
  </si>
  <si>
    <t>Tube 76.2x6.4</t>
  </si>
  <si>
    <t>EALH0252</t>
  </si>
  <si>
    <t>Tube 45x9.05</t>
  </si>
  <si>
    <t>EALH0260</t>
  </si>
  <si>
    <t>EALH0265</t>
  </si>
  <si>
    <t>EALH0275</t>
  </si>
  <si>
    <t>EALH0283</t>
  </si>
  <si>
    <t>EALH0290</t>
  </si>
  <si>
    <t>Tube 54x9.35</t>
  </si>
  <si>
    <t>EALH0292</t>
  </si>
  <si>
    <t>EALH0336</t>
  </si>
  <si>
    <t>Tube 12x1.2</t>
  </si>
  <si>
    <t>EALH0351</t>
  </si>
  <si>
    <t>EALH0352</t>
  </si>
  <si>
    <t>Tube 12x1.6</t>
  </si>
  <si>
    <t>EALH0359</t>
  </si>
  <si>
    <t>EALH0407</t>
  </si>
  <si>
    <t>Tube 54x10</t>
  </si>
  <si>
    <t>EALH0417</t>
  </si>
  <si>
    <t>EALH0438</t>
  </si>
  <si>
    <t>Tube 57x6.4</t>
  </si>
  <si>
    <t>EALH0443</t>
  </si>
  <si>
    <t>Tube 51x9.75</t>
  </si>
  <si>
    <t>EALH0472</t>
  </si>
  <si>
    <t>Ladders 30.5</t>
  </si>
  <si>
    <t>EALH0523</t>
  </si>
  <si>
    <t>EALH0544</t>
  </si>
  <si>
    <t>EALH0545</t>
  </si>
  <si>
    <t>EALH0657</t>
  </si>
  <si>
    <t>Tube 90x2</t>
  </si>
  <si>
    <t>EALH0658</t>
  </si>
  <si>
    <t>RHS 100x50x1.5</t>
  </si>
  <si>
    <t>EALH10989</t>
  </si>
  <si>
    <t>EALH11169</t>
  </si>
  <si>
    <t>Square Hollow 19.05x1.15</t>
  </si>
  <si>
    <t>EALH11321</t>
  </si>
  <si>
    <t>EALH11709</t>
  </si>
  <si>
    <t>Tube 111.13x2.24</t>
  </si>
  <si>
    <t>EALH11767</t>
  </si>
  <si>
    <t>EALH12148</t>
  </si>
  <si>
    <t>Tube 45x3</t>
  </si>
  <si>
    <t>EALH12166</t>
  </si>
  <si>
    <t>Tube 38.1x3</t>
  </si>
  <si>
    <t>EALH12186</t>
  </si>
  <si>
    <t>EALH12194</t>
  </si>
  <si>
    <t>Tube 63.5x6</t>
  </si>
  <si>
    <t>EALH12228</t>
  </si>
  <si>
    <t>RHS 50x25x1.3</t>
  </si>
  <si>
    <t>EALH12288</t>
  </si>
  <si>
    <t>Square Hollow 20x2.5</t>
  </si>
  <si>
    <t>EALH12342</t>
  </si>
  <si>
    <t>Builders Plank 227x46</t>
  </si>
  <si>
    <t>EALH12388</t>
  </si>
  <si>
    <t>EALH12576</t>
  </si>
  <si>
    <t>EALH12756</t>
  </si>
  <si>
    <t>EALH21404</t>
  </si>
  <si>
    <t>EALH21651</t>
  </si>
  <si>
    <t>Truck Curtain Wall Tarp Tube</t>
  </si>
  <si>
    <t>EALH21676</t>
  </si>
  <si>
    <t>RHS 48x37.3x1.6</t>
  </si>
  <si>
    <t>EALH21788</t>
  </si>
  <si>
    <t>Tube 20x1.4</t>
  </si>
  <si>
    <t>EALH21840</t>
  </si>
  <si>
    <t>RHS 60x40x1.6</t>
  </si>
  <si>
    <t>EALH22379</t>
  </si>
  <si>
    <t>EALH23216</t>
  </si>
  <si>
    <t>EALH23505</t>
  </si>
  <si>
    <t>Tube 76.2x4.35</t>
  </si>
  <si>
    <t>EALH23523</t>
  </si>
  <si>
    <t>EALH23705</t>
  </si>
  <si>
    <t>EALH23825</t>
  </si>
  <si>
    <t>Tube 46.99x2.67</t>
  </si>
  <si>
    <t>EALH23978</t>
  </si>
  <si>
    <t>EALH23979</t>
  </si>
  <si>
    <t>EALH24007</t>
  </si>
  <si>
    <t>EALH9031</t>
  </si>
  <si>
    <t>Tube 100.4x2.3</t>
  </si>
  <si>
    <t>EALH9075</t>
  </si>
  <si>
    <t>Tube 19.05x1.6</t>
  </si>
  <si>
    <t>EALH9105</t>
  </si>
  <si>
    <t>EALH9107</t>
  </si>
  <si>
    <t>EALH9109</t>
  </si>
  <si>
    <t>Tube 25.4x1.95</t>
  </si>
  <si>
    <t>EALH9132</t>
  </si>
  <si>
    <t>EALH9146</t>
  </si>
  <si>
    <t>Tube 76x3.8</t>
  </si>
  <si>
    <t>EALH9170</t>
  </si>
  <si>
    <t>Tube 76.2x1.25</t>
  </si>
  <si>
    <t>EALH9226</t>
  </si>
  <si>
    <t>Square Hollow 12.7x1.5</t>
  </si>
  <si>
    <t>EALH9257</t>
  </si>
  <si>
    <t>EALH9258</t>
  </si>
  <si>
    <t>EALH9264</t>
  </si>
  <si>
    <t>Tube 76.2x4.75</t>
  </si>
  <si>
    <t>EALH9265</t>
  </si>
  <si>
    <t>EALH9272</t>
  </si>
  <si>
    <t>Tube 25x3.3</t>
  </si>
  <si>
    <t>EAWSB</t>
  </si>
  <si>
    <t>Spacer Bar</t>
  </si>
  <si>
    <t>EB1000</t>
  </si>
  <si>
    <t>EB1003</t>
  </si>
  <si>
    <t>EB1004</t>
  </si>
  <si>
    <t>EB1014</t>
  </si>
  <si>
    <t>RHS 40x25x2.5</t>
  </si>
  <si>
    <t>EB1015</t>
  </si>
  <si>
    <t>EB1025</t>
  </si>
  <si>
    <t>Tube 57.15x3.18</t>
  </si>
  <si>
    <t>EB1026</t>
  </si>
  <si>
    <t>Tube 60x10</t>
  </si>
  <si>
    <t>EB1027</t>
  </si>
  <si>
    <t>EB1090</t>
  </si>
  <si>
    <t>EB1091</t>
  </si>
  <si>
    <t>EB1092</t>
  </si>
  <si>
    <t>EB1093</t>
  </si>
  <si>
    <t>EB1117</t>
  </si>
  <si>
    <t>EB1118</t>
  </si>
  <si>
    <t>EB1126</t>
  </si>
  <si>
    <t>Angle 32x32x1.6</t>
  </si>
  <si>
    <t>EB1148</t>
  </si>
  <si>
    <t>EB1153</t>
  </si>
  <si>
    <t>EB1155</t>
  </si>
  <si>
    <t>EB1156</t>
  </si>
  <si>
    <t>EB1157</t>
  </si>
  <si>
    <t>Angle 25x20x2.5</t>
  </si>
  <si>
    <t>EB1159</t>
  </si>
  <si>
    <t>EB1160</t>
  </si>
  <si>
    <t>EB1164</t>
  </si>
  <si>
    <t>Angle 60x20x1.6</t>
  </si>
  <si>
    <t>EB1165</t>
  </si>
  <si>
    <t>EB1166</t>
  </si>
  <si>
    <t>EB1188</t>
  </si>
  <si>
    <t>Tee 25x34x1.25</t>
  </si>
  <si>
    <t>EB1189</t>
  </si>
  <si>
    <t>Channel 38.1x38.1x3.18</t>
  </si>
  <si>
    <t>EB1196</t>
  </si>
  <si>
    <t>Channel 25.4x15.88x1.58</t>
  </si>
  <si>
    <t>EB1206</t>
  </si>
  <si>
    <t>EB1207</t>
  </si>
  <si>
    <t>EB1208</t>
  </si>
  <si>
    <t>EB1209</t>
  </si>
  <si>
    <t>EB1212</t>
  </si>
  <si>
    <t>EB1215</t>
  </si>
  <si>
    <t>EB1216</t>
  </si>
  <si>
    <t>Rope Rail Bracket 122x34</t>
  </si>
  <si>
    <t>EB1218</t>
  </si>
  <si>
    <t>EB1220</t>
  </si>
  <si>
    <t>Channel 50x25x1.6</t>
  </si>
  <si>
    <t>EB1225</t>
  </si>
  <si>
    <t>EB1242</t>
  </si>
  <si>
    <t>EB1395</t>
  </si>
  <si>
    <t>EB1396</t>
  </si>
  <si>
    <t>EB1406</t>
  </si>
  <si>
    <t>Glazing Adaptor 46x36.8</t>
  </si>
  <si>
    <t>EB1420</t>
  </si>
  <si>
    <t>EB1466</t>
  </si>
  <si>
    <t>EB1477</t>
  </si>
  <si>
    <t>EB1486</t>
  </si>
  <si>
    <t>EB1521</t>
  </si>
  <si>
    <t>EB1592</t>
  </si>
  <si>
    <t>EB1703</t>
  </si>
  <si>
    <t>EB1706</t>
  </si>
  <si>
    <t>EB1717</t>
  </si>
  <si>
    <t>EB1718</t>
  </si>
  <si>
    <t>Van Body Pillar 34.93x25.4 Rad</t>
  </si>
  <si>
    <t>EB1725</t>
  </si>
  <si>
    <t>EB1727</t>
  </si>
  <si>
    <t>Flooring Plank  189.26x25.4</t>
  </si>
  <si>
    <t>EB1729</t>
  </si>
  <si>
    <t>EB1736</t>
  </si>
  <si>
    <t>EB1747</t>
  </si>
  <si>
    <t>EB1749</t>
  </si>
  <si>
    <t>EB1750</t>
  </si>
  <si>
    <t>EB1759</t>
  </si>
  <si>
    <t>EB1763</t>
  </si>
  <si>
    <t>EB1765</t>
  </si>
  <si>
    <t>Flooring Plank 184.4x30</t>
  </si>
  <si>
    <t>EB3199</t>
  </si>
  <si>
    <t>444 Hinge Style 70x45</t>
  </si>
  <si>
    <t>EB3200</t>
  </si>
  <si>
    <t>444 Lock Stile 70x45</t>
  </si>
  <si>
    <t>EB3547</t>
  </si>
  <si>
    <t>EB3548</t>
  </si>
  <si>
    <t>EB3587</t>
  </si>
  <si>
    <t>EB3597</t>
  </si>
  <si>
    <t>EB3598</t>
  </si>
  <si>
    <t>EB3612</t>
  </si>
  <si>
    <t>EB3616</t>
  </si>
  <si>
    <t>EB3648</t>
  </si>
  <si>
    <t>EB3658</t>
  </si>
  <si>
    <t>EB3811</t>
  </si>
  <si>
    <t>EB3831</t>
  </si>
  <si>
    <t>EB4116</t>
  </si>
  <si>
    <t>EB4132</t>
  </si>
  <si>
    <t>EB4319</t>
  </si>
  <si>
    <t>EB4365</t>
  </si>
  <si>
    <t>EB4487</t>
  </si>
  <si>
    <t>EB4546</t>
  </si>
  <si>
    <t>EB4549</t>
  </si>
  <si>
    <t>EB4659</t>
  </si>
  <si>
    <t>Chine 28x25</t>
  </si>
  <si>
    <t>ECAT2699</t>
  </si>
  <si>
    <t>Machine Rod 26.99mm</t>
  </si>
  <si>
    <t>ECAT3333</t>
  </si>
  <si>
    <t>Machine Rod 33.33mm</t>
  </si>
  <si>
    <t>ECAT3810</t>
  </si>
  <si>
    <t>Machine Rod 38.10mm</t>
  </si>
  <si>
    <t>ED0018</t>
  </si>
  <si>
    <t>Wall Channel</t>
  </si>
  <si>
    <t>ED1247</t>
  </si>
  <si>
    <t>ED7672</t>
  </si>
  <si>
    <t>ED7673</t>
  </si>
  <si>
    <t>ED7674</t>
  </si>
  <si>
    <t>ED7675</t>
  </si>
  <si>
    <t>ED9626</t>
  </si>
  <si>
    <t>EE0342</t>
  </si>
  <si>
    <t>EE0604</t>
  </si>
  <si>
    <t>EE1074</t>
  </si>
  <si>
    <t>EE1075</t>
  </si>
  <si>
    <t>EE1484</t>
  </si>
  <si>
    <t>EE2065</t>
  </si>
  <si>
    <t>EE2230</t>
  </si>
  <si>
    <t>EE2611</t>
  </si>
  <si>
    <t>EE3183</t>
  </si>
  <si>
    <t>EE3311</t>
  </si>
  <si>
    <t>EE3388</t>
  </si>
  <si>
    <t>Table Edge 27.7x12.7 Rad</t>
  </si>
  <si>
    <t>EE3411</t>
  </si>
  <si>
    <t>EE3421</t>
  </si>
  <si>
    <t>EE3449</t>
  </si>
  <si>
    <t>EE3843</t>
  </si>
  <si>
    <t>EE3867</t>
  </si>
  <si>
    <t>EE3956</t>
  </si>
  <si>
    <t>EE4025</t>
  </si>
  <si>
    <t>EE4099</t>
  </si>
  <si>
    <t>EE4200</t>
  </si>
  <si>
    <t>EE4204</t>
  </si>
  <si>
    <t>EE4240</t>
  </si>
  <si>
    <t>EE4324</t>
  </si>
  <si>
    <t>EG1014</t>
  </si>
  <si>
    <t>EG1015</t>
  </si>
  <si>
    <t>EG1018</t>
  </si>
  <si>
    <t>EG1021</t>
  </si>
  <si>
    <t>Channel 44.45x25.4x3.18</t>
  </si>
  <si>
    <t>EG1040</t>
  </si>
  <si>
    <t>EG1082</t>
  </si>
  <si>
    <t>Wall Board Double Channel 13.92x9.58 Rad</t>
  </si>
  <si>
    <t>EG1111</t>
  </si>
  <si>
    <t>Moulding Table Edge 562</t>
  </si>
  <si>
    <t>EG1419</t>
  </si>
  <si>
    <t>EG1431</t>
  </si>
  <si>
    <t>EG1432</t>
  </si>
  <si>
    <t>Transport Corner 3.18mm</t>
  </si>
  <si>
    <t>EG1596</t>
  </si>
  <si>
    <t>EG1615</t>
  </si>
  <si>
    <t>Exc Austral Pacific</t>
  </si>
  <si>
    <t>EG1640</t>
  </si>
  <si>
    <t>EG1656</t>
  </si>
  <si>
    <t>EG1730</t>
  </si>
  <si>
    <t>EG1731</t>
  </si>
  <si>
    <t>EG1762</t>
  </si>
  <si>
    <t>EG1842</t>
  </si>
  <si>
    <t>EG1857</t>
  </si>
  <si>
    <t>EG1858</t>
  </si>
  <si>
    <t>EG1860</t>
  </si>
  <si>
    <t>EG2161</t>
  </si>
  <si>
    <t>EG2205</t>
  </si>
  <si>
    <t>RHS 38.1x25.4x2.54</t>
  </si>
  <si>
    <t>EG2500</t>
  </si>
  <si>
    <t>EG2715</t>
  </si>
  <si>
    <t>EG2739</t>
  </si>
  <si>
    <t>Headboard 228.6x22.23</t>
  </si>
  <si>
    <t>EG2750</t>
  </si>
  <si>
    <t>EG2803</t>
  </si>
  <si>
    <t>EG2888</t>
  </si>
  <si>
    <t>ZED 38.10x19.05x19.05x3.18</t>
  </si>
  <si>
    <t>EG3095</t>
  </si>
  <si>
    <t>EG3250</t>
  </si>
  <si>
    <t>EG3422</t>
  </si>
  <si>
    <t>EG3438</t>
  </si>
  <si>
    <t>EG3496</t>
  </si>
  <si>
    <t>EG3675</t>
  </si>
  <si>
    <t>EG3771</t>
  </si>
  <si>
    <t>Stair Nosing 4.3</t>
  </si>
  <si>
    <t>EG3953</t>
  </si>
  <si>
    <t>EG4016</t>
  </si>
  <si>
    <t>EG4340</t>
  </si>
  <si>
    <t>EG4350</t>
  </si>
  <si>
    <t>RHS 101.6x44.45x3.18</t>
  </si>
  <si>
    <t>EG4433</t>
  </si>
  <si>
    <t>RHS 76.2x38.1x3.18 Rad</t>
  </si>
  <si>
    <t>EG4756</t>
  </si>
  <si>
    <t>EG4782</t>
  </si>
  <si>
    <t>EG5074</t>
  </si>
  <si>
    <t>EG5172</t>
  </si>
  <si>
    <t>EG5420</t>
  </si>
  <si>
    <t>Transport 228.6x76.2</t>
  </si>
  <si>
    <t>EG5771</t>
  </si>
  <si>
    <t>Channel 76.2x38.1x3.96</t>
  </si>
  <si>
    <t>EG5799</t>
  </si>
  <si>
    <t>EG5951</t>
  </si>
  <si>
    <t>EG6259</t>
  </si>
  <si>
    <t>EG6277</t>
  </si>
  <si>
    <t>EG6354</t>
  </si>
  <si>
    <t>Ticket Strip 21.03x3.56</t>
  </si>
  <si>
    <t>EG6403</t>
  </si>
  <si>
    <t>EG6404</t>
  </si>
  <si>
    <t>EG6405</t>
  </si>
  <si>
    <t>EG6407</t>
  </si>
  <si>
    <t>EG6408</t>
  </si>
  <si>
    <t>EG6410</t>
  </si>
  <si>
    <t>EG6411</t>
  </si>
  <si>
    <t>EG6412</t>
  </si>
  <si>
    <t>EG6413</t>
  </si>
  <si>
    <t>EG6414</t>
  </si>
  <si>
    <t>EG6419</t>
  </si>
  <si>
    <t>EG6420</t>
  </si>
  <si>
    <t>EG6425</t>
  </si>
  <si>
    <t>EG6426</t>
  </si>
  <si>
    <t>EG6430</t>
  </si>
  <si>
    <t>EG6432</t>
  </si>
  <si>
    <t>EG6433</t>
  </si>
  <si>
    <t>EG6434</t>
  </si>
  <si>
    <t>EG6435</t>
  </si>
  <si>
    <t>EG6436</t>
  </si>
  <si>
    <t>EG6437</t>
  </si>
  <si>
    <t>EG6438</t>
  </si>
  <si>
    <t>EG6439</t>
  </si>
  <si>
    <t>EG6440</t>
  </si>
  <si>
    <t>EG6442</t>
  </si>
  <si>
    <t>EG6443</t>
  </si>
  <si>
    <t>EG6444</t>
  </si>
  <si>
    <t>Crescent Mould 15.88x4.75 Rad</t>
  </si>
  <si>
    <t>EG6448</t>
  </si>
  <si>
    <t>EG6449</t>
  </si>
  <si>
    <t>Crescent Mould 25.4x4.75 Rad</t>
  </si>
  <si>
    <t>EG6452</t>
  </si>
  <si>
    <t>EG6454</t>
  </si>
  <si>
    <t>J-Trim 23.8x12.7</t>
  </si>
  <si>
    <t>EG6458</t>
  </si>
  <si>
    <t>EG6459</t>
  </si>
  <si>
    <t>EG6460</t>
  </si>
  <si>
    <t>EG6461</t>
  </si>
  <si>
    <t>EG6478</t>
  </si>
  <si>
    <t>EG6660</t>
  </si>
  <si>
    <t>EG6663</t>
  </si>
  <si>
    <t>EG6728</t>
  </si>
  <si>
    <t>EG6913</t>
  </si>
  <si>
    <t>RHS 101.6x50.8x3.18</t>
  </si>
  <si>
    <t>EG6980</t>
  </si>
  <si>
    <t>EG6998</t>
  </si>
  <si>
    <t>EG7015</t>
  </si>
  <si>
    <t>EG7152</t>
  </si>
  <si>
    <t>EG7237</t>
  </si>
  <si>
    <t>EG7440</t>
  </si>
  <si>
    <t>EG7487</t>
  </si>
  <si>
    <t>EG7533</t>
  </si>
  <si>
    <t>EG7534</t>
  </si>
  <si>
    <t>EG7536</t>
  </si>
  <si>
    <t>EG8132</t>
  </si>
  <si>
    <t>EG8354</t>
  </si>
  <si>
    <t>EG8520</t>
  </si>
  <si>
    <t>EG8570</t>
  </si>
  <si>
    <t>EG868</t>
  </si>
  <si>
    <t>G868/A VAN WINDOW  4</t>
  </si>
  <si>
    <t>EG870</t>
  </si>
  <si>
    <t>G870 VAN WINDOW - 4.</t>
  </si>
  <si>
    <t>EG9082</t>
  </si>
  <si>
    <t>EG9109</t>
  </si>
  <si>
    <t>EG9425</t>
  </si>
  <si>
    <t>RHS 101.6x50.8x1.57</t>
  </si>
  <si>
    <t>EG9661</t>
  </si>
  <si>
    <t>EG9687</t>
  </si>
  <si>
    <t>EG9858</t>
  </si>
  <si>
    <t>EH1152</t>
  </si>
  <si>
    <t>Square Hollow 38.1x1.57</t>
  </si>
  <si>
    <t>EH1553</t>
  </si>
  <si>
    <t>Trim Wallboard Edge</t>
  </si>
  <si>
    <t>EH1600</t>
  </si>
  <si>
    <t>EH1762</t>
  </si>
  <si>
    <t>EH1815</t>
  </si>
  <si>
    <t>Angle 38.1x38.1x6.35</t>
  </si>
  <si>
    <t>EH1816</t>
  </si>
  <si>
    <t>Angle 38.1x38.1x4.75</t>
  </si>
  <si>
    <t>EH1928</t>
  </si>
  <si>
    <t>Top Hat 63.5X25.4X1.54</t>
  </si>
  <si>
    <t>EH2053</t>
  </si>
  <si>
    <t>EH2351</t>
  </si>
  <si>
    <t>Table Edge 20.62x6.73 Rad</t>
  </si>
  <si>
    <t>EH2884</t>
  </si>
  <si>
    <t>EH2902</t>
  </si>
  <si>
    <t>EH2905</t>
  </si>
  <si>
    <t>EH2912</t>
  </si>
  <si>
    <t>EH2913</t>
  </si>
  <si>
    <t>EH2917</t>
  </si>
  <si>
    <t>EH2919</t>
  </si>
  <si>
    <t>Wallboard Edge 21.29x8 5.5 Gap</t>
  </si>
  <si>
    <t>EH2920</t>
  </si>
  <si>
    <t>EH2924</t>
  </si>
  <si>
    <t>EH2926</t>
  </si>
  <si>
    <t>Tee 38.1x38.1x3.18</t>
  </si>
  <si>
    <t>EH2928</t>
  </si>
  <si>
    <t>Tee 31.75x54.76x3.96</t>
  </si>
  <si>
    <t>EH2936</t>
  </si>
  <si>
    <t>EH2937</t>
  </si>
  <si>
    <t>EH2938</t>
  </si>
  <si>
    <t>RHS 38.1x17.45x3.18</t>
  </si>
  <si>
    <t>EH2940</t>
  </si>
  <si>
    <t>Square Hollow 50.8x2.03</t>
  </si>
  <si>
    <t>EH2941</t>
  </si>
  <si>
    <t>RHS 76.2x50.8x3.18</t>
  </si>
  <si>
    <t>EH2976</t>
  </si>
  <si>
    <t>EH2989</t>
  </si>
  <si>
    <t>Crescent Mould 38.1x4.75 Rad</t>
  </si>
  <si>
    <t>EH3038</t>
  </si>
  <si>
    <t>EH3041</t>
  </si>
  <si>
    <t>Trim Wallboard Edge 21.29x6.43</t>
  </si>
  <si>
    <t>EH3532</t>
  </si>
  <si>
    <t>EH3879</t>
  </si>
  <si>
    <t>Sail Track 52.2x21.47</t>
  </si>
  <si>
    <t>EH4283</t>
  </si>
  <si>
    <t>EH4312</t>
  </si>
  <si>
    <t>EH4338</t>
  </si>
  <si>
    <t>RHS 101.6x25.4x2.36</t>
  </si>
  <si>
    <t>EH4487</t>
  </si>
  <si>
    <t>EH4757</t>
  </si>
  <si>
    <t>EH4835</t>
  </si>
  <si>
    <t>Angle 44.45x25.4x1.57</t>
  </si>
  <si>
    <t>EH4918</t>
  </si>
  <si>
    <t>EH5367</t>
  </si>
  <si>
    <t>EH5368</t>
  </si>
  <si>
    <t>EH5444</t>
  </si>
  <si>
    <t>EH5716</t>
  </si>
  <si>
    <t>RHS 82.55x28.58x2.29</t>
  </si>
  <si>
    <t>EH5726</t>
  </si>
  <si>
    <t>EH5727</t>
  </si>
  <si>
    <t>EH5728</t>
  </si>
  <si>
    <t>EH5813</t>
  </si>
  <si>
    <t>EH5956</t>
  </si>
  <si>
    <t>EH6157</t>
  </si>
  <si>
    <t>EH6179</t>
  </si>
  <si>
    <t>EH6737</t>
  </si>
  <si>
    <t>Roadsign C-Channel 50.80</t>
  </si>
  <si>
    <t>EH6779</t>
  </si>
  <si>
    <t>EH7149</t>
  </si>
  <si>
    <t>EH7376</t>
  </si>
  <si>
    <t>EH7644</t>
  </si>
  <si>
    <t>Rope Track 28.17x12.53</t>
  </si>
  <si>
    <t>EH7663</t>
  </si>
  <si>
    <t>Yacht Mast 241.3x165.1</t>
  </si>
  <si>
    <t>EH7680</t>
  </si>
  <si>
    <t>EH7681</t>
  </si>
  <si>
    <t>EH7811</t>
  </si>
  <si>
    <t>EH8101</t>
  </si>
  <si>
    <t>EH8137</t>
  </si>
  <si>
    <t>EH8401</t>
  </si>
  <si>
    <t>Ladder Rung 25.15x2.79</t>
  </si>
  <si>
    <t>EH9689</t>
  </si>
  <si>
    <t>EH9873</t>
  </si>
  <si>
    <t>EH9974</t>
  </si>
  <si>
    <t>EH9987</t>
  </si>
  <si>
    <t>EK1130</t>
  </si>
  <si>
    <t>EK1150</t>
  </si>
  <si>
    <t>EK1185</t>
  </si>
  <si>
    <t>EK1194</t>
  </si>
  <si>
    <t>Tee 25.4x38.1x3.18</t>
  </si>
  <si>
    <t>EK1231</t>
  </si>
  <si>
    <t>Crescent Mould 18.8x2.92</t>
  </si>
  <si>
    <t>EK1333</t>
  </si>
  <si>
    <t>Square Hollow 19.05x1.2</t>
  </si>
  <si>
    <t>EK1537</t>
  </si>
  <si>
    <t>EK1805</t>
  </si>
  <si>
    <t>EK1806</t>
  </si>
  <si>
    <t>EK1811</t>
  </si>
  <si>
    <t>Rope Rail Bracket 146x50.8</t>
  </si>
  <si>
    <t>EK3237</t>
  </si>
  <si>
    <t>EK3573</t>
  </si>
  <si>
    <t>EK3574</t>
  </si>
  <si>
    <t>Flat Bar 38.1x6.4 Rad</t>
  </si>
  <si>
    <t>EK4596</t>
  </si>
  <si>
    <t>Yacht Mast 88.9x59.54</t>
  </si>
  <si>
    <t>EK4620</t>
  </si>
  <si>
    <t>Yacht Mast 63.96x44.91</t>
  </si>
  <si>
    <t>EK4621</t>
  </si>
  <si>
    <t>Yacht Mast 67.14x51.26x1.75</t>
  </si>
  <si>
    <t>EK4687</t>
  </si>
  <si>
    <t>EK4688</t>
  </si>
  <si>
    <t>EK4691</t>
  </si>
  <si>
    <t>EK4759</t>
  </si>
  <si>
    <t>EK4933</t>
  </si>
  <si>
    <t>EK4936</t>
  </si>
  <si>
    <t>EK4937</t>
  </si>
  <si>
    <t>EK4991</t>
  </si>
  <si>
    <t>EK5018</t>
  </si>
  <si>
    <t>EK5215</t>
  </si>
  <si>
    <t>EK5979</t>
  </si>
  <si>
    <t>Square Hollow 44.45x2.36</t>
  </si>
  <si>
    <t>EK5994</t>
  </si>
  <si>
    <t>Angle 38.1x25.4x1.57</t>
  </si>
  <si>
    <t>EK6073</t>
  </si>
  <si>
    <t>Shadescreen Frame</t>
  </si>
  <si>
    <t>EK6560</t>
  </si>
  <si>
    <t>Anodising Clamp 201.6x28.58</t>
  </si>
  <si>
    <t>EK6775</t>
  </si>
  <si>
    <t>EK7146</t>
  </si>
  <si>
    <t>EK7148</t>
  </si>
  <si>
    <t>EK7476</t>
  </si>
  <si>
    <t>EK7509</t>
  </si>
  <si>
    <t>EK7528</t>
  </si>
  <si>
    <t>EK7531</t>
  </si>
  <si>
    <t>EK763</t>
  </si>
  <si>
    <t>KINGSLEY MUDFLAP</t>
  </si>
  <si>
    <t>EK7714</t>
  </si>
  <si>
    <t>EK7858</t>
  </si>
  <si>
    <t>EK7940</t>
  </si>
  <si>
    <t>EK8330</t>
  </si>
  <si>
    <t>EK8331</t>
  </si>
  <si>
    <t>EK8332</t>
  </si>
  <si>
    <t>EK8334</t>
  </si>
  <si>
    <t>EK8349</t>
  </si>
  <si>
    <t>EK8535</t>
  </si>
  <si>
    <t>EK8742</t>
  </si>
  <si>
    <t>EK8750</t>
  </si>
  <si>
    <t>EK8777</t>
  </si>
  <si>
    <t>EK8778</t>
  </si>
  <si>
    <t>Flooring Plank 152.4mm</t>
  </si>
  <si>
    <t>EK8779</t>
  </si>
  <si>
    <t>Rope Rail Bracket 79.73x53.98</t>
  </si>
  <si>
    <t>EK8863</t>
  </si>
  <si>
    <t>Yacht Mast 47.5x19.05x2.03</t>
  </si>
  <si>
    <t>EK8891</t>
  </si>
  <si>
    <t>EK8907</t>
  </si>
  <si>
    <t>EK9008</t>
  </si>
  <si>
    <t>EK9025</t>
  </si>
  <si>
    <t>EK9102</t>
  </si>
  <si>
    <t>EK9103</t>
  </si>
  <si>
    <t>EK9104</t>
  </si>
  <si>
    <t>EK9105</t>
  </si>
  <si>
    <t>EK9106</t>
  </si>
  <si>
    <t>EK9107</t>
  </si>
  <si>
    <t>EK9108</t>
  </si>
  <si>
    <t>EK9109</t>
  </si>
  <si>
    <t>EK9110</t>
  </si>
  <si>
    <t>EK9111</t>
  </si>
  <si>
    <t>EK9112</t>
  </si>
  <si>
    <t>EK9113</t>
  </si>
  <si>
    <t>EK9114</t>
  </si>
  <si>
    <t>EK9115</t>
  </si>
  <si>
    <t>Angle 32x20x2.5</t>
  </si>
  <si>
    <t>EK9116</t>
  </si>
  <si>
    <t>EK9117</t>
  </si>
  <si>
    <t>EK9118</t>
  </si>
  <si>
    <t>EK9119</t>
  </si>
  <si>
    <t>EK9120</t>
  </si>
  <si>
    <t>EK9121</t>
  </si>
  <si>
    <t>EK9122</t>
  </si>
  <si>
    <t>EK9123</t>
  </si>
  <si>
    <t>EK9124</t>
  </si>
  <si>
    <t>EK9125</t>
  </si>
  <si>
    <t>EK9126</t>
  </si>
  <si>
    <t>EK9127</t>
  </si>
  <si>
    <t>EK9128</t>
  </si>
  <si>
    <t>EK9129</t>
  </si>
  <si>
    <t>EK9130</t>
  </si>
  <si>
    <t>EK9131</t>
  </si>
  <si>
    <t>EK9132</t>
  </si>
  <si>
    <t>EK9133</t>
  </si>
  <si>
    <t>EK9134</t>
  </si>
  <si>
    <t>EK9135</t>
  </si>
  <si>
    <t>EK9136</t>
  </si>
  <si>
    <t>EK9137</t>
  </si>
  <si>
    <t>EK9138</t>
  </si>
  <si>
    <t>EK9139</t>
  </si>
  <si>
    <t>EK9140</t>
  </si>
  <si>
    <t>Tee 20x20x1.6</t>
  </si>
  <si>
    <t>EK9141</t>
  </si>
  <si>
    <t>EK9142</t>
  </si>
  <si>
    <t>Tee 25x25x1.6</t>
  </si>
  <si>
    <t>EK9143</t>
  </si>
  <si>
    <t>EK9144</t>
  </si>
  <si>
    <t>EK9145</t>
  </si>
  <si>
    <t>EK9146</t>
  </si>
  <si>
    <t>Channel 10x10x1.6</t>
  </si>
  <si>
    <t>EK9147</t>
  </si>
  <si>
    <t>EK9148</t>
  </si>
  <si>
    <t>Channel 12x10x1.6</t>
  </si>
  <si>
    <t>EK9149</t>
  </si>
  <si>
    <t>EK9150</t>
  </si>
  <si>
    <t>Channel 12x12x2.5</t>
  </si>
  <si>
    <t>EK9151</t>
  </si>
  <si>
    <t>Channel 12x20x2.5</t>
  </si>
  <si>
    <t>EK9152</t>
  </si>
  <si>
    <t>Channel 16x16x1.6</t>
  </si>
  <si>
    <t>EK9153</t>
  </si>
  <si>
    <t>Channel 20x16x1.6</t>
  </si>
  <si>
    <t>EK9154</t>
  </si>
  <si>
    <t>Channel 20x20x2.5</t>
  </si>
  <si>
    <t>EK9155</t>
  </si>
  <si>
    <t>EK9156</t>
  </si>
  <si>
    <t>EK9157</t>
  </si>
  <si>
    <t>Channel 25x20x2.5</t>
  </si>
  <si>
    <t>EK9158</t>
  </si>
  <si>
    <t>EK9159</t>
  </si>
  <si>
    <t>EK9160</t>
  </si>
  <si>
    <t>EK9161</t>
  </si>
  <si>
    <t>EK9162</t>
  </si>
  <si>
    <t>EK9163</t>
  </si>
  <si>
    <t>EK9164</t>
  </si>
  <si>
    <t>EK9165</t>
  </si>
  <si>
    <t>EK9166</t>
  </si>
  <si>
    <t>EK9168</t>
  </si>
  <si>
    <t>EK9169</t>
  </si>
  <si>
    <t>EK9215</t>
  </si>
  <si>
    <t>EK9216</t>
  </si>
  <si>
    <t>EK9217</t>
  </si>
  <si>
    <t>EK9498</t>
  </si>
  <si>
    <t>EK9499</t>
  </si>
  <si>
    <t>EK9688</t>
  </si>
  <si>
    <t>EK9852</t>
  </si>
  <si>
    <t>EK9928</t>
  </si>
  <si>
    <t>EK9931</t>
  </si>
  <si>
    <t>EK9932</t>
  </si>
  <si>
    <t>EL1040</t>
  </si>
  <si>
    <t>EL1067</t>
  </si>
  <si>
    <t>EL1171</t>
  </si>
  <si>
    <t>EL1427</t>
  </si>
  <si>
    <t>EL1445</t>
  </si>
  <si>
    <t>EL1562</t>
  </si>
  <si>
    <t>EL1594</t>
  </si>
  <si>
    <t>EL1656</t>
  </si>
  <si>
    <t>EL1662</t>
  </si>
  <si>
    <t>EL1812</t>
  </si>
  <si>
    <t>Channel 20x20x1.6</t>
  </si>
  <si>
    <t>EL1813</t>
  </si>
  <si>
    <t>Channel 25x20x1.6</t>
  </si>
  <si>
    <t>EL1901</t>
  </si>
  <si>
    <t>Yacht Mast 122.75x86.69x3.02</t>
  </si>
  <si>
    <t>EL1902</t>
  </si>
  <si>
    <t>Yachtmast 105mm</t>
  </si>
  <si>
    <t>EL2299</t>
  </si>
  <si>
    <t>EL2327</t>
  </si>
  <si>
    <t>Seating Plank</t>
  </si>
  <si>
    <t>EL2367</t>
  </si>
  <si>
    <t>EL2397</t>
  </si>
  <si>
    <t>EL2398</t>
  </si>
  <si>
    <t>EL2469</t>
  </si>
  <si>
    <t>EL2484</t>
  </si>
  <si>
    <t>EL2489</t>
  </si>
  <si>
    <t>EL2571</t>
  </si>
  <si>
    <t>EL2572</t>
  </si>
  <si>
    <t>EL2573</t>
  </si>
  <si>
    <t>EL2600</t>
  </si>
  <si>
    <t>Yacht Mast 38.1</t>
  </si>
  <si>
    <t>EL2715</t>
  </si>
  <si>
    <t>EL2962</t>
  </si>
  <si>
    <t>Seating Bench-Back Rest</t>
  </si>
  <si>
    <t>EL3160</t>
  </si>
  <si>
    <t>EL3178</t>
  </si>
  <si>
    <t>Bridge Rail 132X3</t>
  </si>
  <si>
    <t>EL3230</t>
  </si>
  <si>
    <t>EL3257</t>
  </si>
  <si>
    <t>Angle 40x20x1.6</t>
  </si>
  <si>
    <t>EL3317</t>
  </si>
  <si>
    <t>EL3355</t>
  </si>
  <si>
    <t>EL3457</t>
  </si>
  <si>
    <t>EL3573</t>
  </si>
  <si>
    <t>EL3806</t>
  </si>
  <si>
    <t>EL3807</t>
  </si>
  <si>
    <t>EL3900</t>
  </si>
  <si>
    <t>EL3969</t>
  </si>
  <si>
    <t>Bridge Rail 140X3</t>
  </si>
  <si>
    <t>EL4092</t>
  </si>
  <si>
    <t>EL4195</t>
  </si>
  <si>
    <t>EL4238</t>
  </si>
  <si>
    <t>RHS 76.2x25.4x2.4</t>
  </si>
  <si>
    <t>EL4269</t>
  </si>
  <si>
    <t>EL4292</t>
  </si>
  <si>
    <t>EL4432</t>
  </si>
  <si>
    <t>Transport 150x150</t>
  </si>
  <si>
    <t>EL4850</t>
  </si>
  <si>
    <t>EL4976</t>
  </si>
  <si>
    <t>EL4998</t>
  </si>
  <si>
    <t>EL5116</t>
  </si>
  <si>
    <t>EL5233</t>
  </si>
  <si>
    <t>EL5249</t>
  </si>
  <si>
    <t>EL5287</t>
  </si>
  <si>
    <t>Tee 40x40x1.6</t>
  </si>
  <si>
    <t>EL5470</t>
  </si>
  <si>
    <t>EL5482</t>
  </si>
  <si>
    <t>EL5483</t>
  </si>
  <si>
    <t>Tube 22x1.5</t>
  </si>
  <si>
    <t>EL5614</t>
  </si>
  <si>
    <t>EL5923</t>
  </si>
  <si>
    <t>EL5932</t>
  </si>
  <si>
    <t>EL5971</t>
  </si>
  <si>
    <t>EL5999</t>
  </si>
  <si>
    <t>EL6051</t>
  </si>
  <si>
    <t>EL6052</t>
  </si>
  <si>
    <t>EL6067</t>
  </si>
  <si>
    <t>EL6077</t>
  </si>
  <si>
    <t>Chine 35x30</t>
  </si>
  <si>
    <t>EL6114</t>
  </si>
  <si>
    <t>EL6216</t>
  </si>
  <si>
    <t>EL6217</t>
  </si>
  <si>
    <t>EL6266</t>
  </si>
  <si>
    <t>EL6299</t>
  </si>
  <si>
    <t>EL6404</t>
  </si>
  <si>
    <t>EL6405</t>
  </si>
  <si>
    <t>EL6406</t>
  </si>
  <si>
    <t>Chassis Runner 228.6x152.4 Rad</t>
  </si>
  <si>
    <t>EL6407</t>
  </si>
  <si>
    <t>EL6421</t>
  </si>
  <si>
    <t>EL6422</t>
  </si>
  <si>
    <t>Chine 30x22</t>
  </si>
  <si>
    <t>EL6492</t>
  </si>
  <si>
    <t>Qubelok 25.4x25.4x1.22 2 Leg</t>
  </si>
  <si>
    <t>EL6514</t>
  </si>
  <si>
    <t>EL6540</t>
  </si>
  <si>
    <t>EL6555</t>
  </si>
  <si>
    <t>EL6645</t>
  </si>
  <si>
    <t>EL6646</t>
  </si>
  <si>
    <t>EL6674</t>
  </si>
  <si>
    <t>EL6675</t>
  </si>
  <si>
    <t>EL6732</t>
  </si>
  <si>
    <t>EL6766</t>
  </si>
  <si>
    <t>EL6797</t>
  </si>
  <si>
    <t>EL6936</t>
  </si>
  <si>
    <t>EL6940</t>
  </si>
  <si>
    <t>EL6981</t>
  </si>
  <si>
    <t>Bridge Rail External 140x76</t>
  </si>
  <si>
    <t>EL6982</t>
  </si>
  <si>
    <t>Bridge Rail Internal 118.80x66.00 Rad</t>
  </si>
  <si>
    <t>EL6995</t>
  </si>
  <si>
    <t>EL7079</t>
  </si>
  <si>
    <t>EL7184</t>
  </si>
  <si>
    <t>EL7185</t>
  </si>
  <si>
    <t>EL7273</t>
  </si>
  <si>
    <t>EL7290</t>
  </si>
  <si>
    <t>EL7303</t>
  </si>
  <si>
    <t>Angle 25x20x2.35</t>
  </si>
  <si>
    <t>EL7406</t>
  </si>
  <si>
    <t>EL7495</t>
  </si>
  <si>
    <t>7.5mm Centre Receptor</t>
  </si>
  <si>
    <t>EL7496</t>
  </si>
  <si>
    <t>EL7536</t>
  </si>
  <si>
    <t>EL7540</t>
  </si>
  <si>
    <t>EL7570</t>
  </si>
  <si>
    <t>EL7572</t>
  </si>
  <si>
    <t>EL7577</t>
  </si>
  <si>
    <t>EL7578</t>
  </si>
  <si>
    <t>EL7579</t>
  </si>
  <si>
    <t>EL7582</t>
  </si>
  <si>
    <t>EL7609</t>
  </si>
  <si>
    <t>EL7630</t>
  </si>
  <si>
    <t>EL7637</t>
  </si>
  <si>
    <t>EL7667</t>
  </si>
  <si>
    <t>Rope Rail Bracket 75x34.5</t>
  </si>
  <si>
    <t>EL7803</t>
  </si>
  <si>
    <t>EL7846</t>
  </si>
  <si>
    <t>EL7934</t>
  </si>
  <si>
    <t>EL7938</t>
  </si>
  <si>
    <t>Square Hollow 40x1.6</t>
  </si>
  <si>
    <t>EL7939</t>
  </si>
  <si>
    <t>EL8001</t>
  </si>
  <si>
    <t>Square Hollow 12x1.6</t>
  </si>
  <si>
    <t>EL8003</t>
  </si>
  <si>
    <t>EL8005</t>
  </si>
  <si>
    <t>EL8008</t>
  </si>
  <si>
    <t>Square Hollow 50x2.5</t>
  </si>
  <si>
    <t>EL8009</t>
  </si>
  <si>
    <t>EL8010</t>
  </si>
  <si>
    <t>RHS 25x12x1.6</t>
  </si>
  <si>
    <t>EL8012</t>
  </si>
  <si>
    <t>EL8013</t>
  </si>
  <si>
    <t>EL8014</t>
  </si>
  <si>
    <t>RHS 60x25x2.5</t>
  </si>
  <si>
    <t>EL8015</t>
  </si>
  <si>
    <t>EL8016</t>
  </si>
  <si>
    <t>EL8017</t>
  </si>
  <si>
    <t>EL8018</t>
  </si>
  <si>
    <t>EL8019</t>
  </si>
  <si>
    <t>EL8020</t>
  </si>
  <si>
    <t>EL8021</t>
  </si>
  <si>
    <t>RHS 100x25x2.5</t>
  </si>
  <si>
    <t>EL8022</t>
  </si>
  <si>
    <t>EL8023</t>
  </si>
  <si>
    <t>EL8024</t>
  </si>
  <si>
    <t>EL8025</t>
  </si>
  <si>
    <t>EL8027</t>
  </si>
  <si>
    <t>EL8028</t>
  </si>
  <si>
    <t>EL8030</t>
  </si>
  <si>
    <t>EL8033</t>
  </si>
  <si>
    <t>EL8034</t>
  </si>
  <si>
    <t>EL8035</t>
  </si>
  <si>
    <t>EL8091</t>
  </si>
  <si>
    <t>EL8124</t>
  </si>
  <si>
    <t>Angle 40x25x1.6</t>
  </si>
  <si>
    <t>EL8287</t>
  </si>
  <si>
    <t>EL8339</t>
  </si>
  <si>
    <t>EL8340</t>
  </si>
  <si>
    <t>EL8372</t>
  </si>
  <si>
    <t>EL8435</t>
  </si>
  <si>
    <t>EL8523</t>
  </si>
  <si>
    <t>EL8524</t>
  </si>
  <si>
    <t>EL8528</t>
  </si>
  <si>
    <t>EL8529</t>
  </si>
  <si>
    <t>EL8530</t>
  </si>
  <si>
    <t>EL8534</t>
  </si>
  <si>
    <t>EL8536</t>
  </si>
  <si>
    <t>EL8600</t>
  </si>
  <si>
    <t>EL8623</t>
  </si>
  <si>
    <t>EL8650</t>
  </si>
  <si>
    <t>EL8694</t>
  </si>
  <si>
    <t>Fascia Gutter Bracket Ext 130x98.75</t>
  </si>
  <si>
    <t>EL8721</t>
  </si>
  <si>
    <t>Channel 72.5x25x2.5</t>
  </si>
  <si>
    <t>EL8819</t>
  </si>
  <si>
    <t>EL8912</t>
  </si>
  <si>
    <t>EL8955</t>
  </si>
  <si>
    <t>EL8956</t>
  </si>
  <si>
    <t>Signbox Awning Frame 180</t>
  </si>
  <si>
    <t>EL9067</t>
  </si>
  <si>
    <t>EL9068</t>
  </si>
  <si>
    <t>EL9125</t>
  </si>
  <si>
    <t>EL9126</t>
  </si>
  <si>
    <t>Marine Trim 13.5x7.24</t>
  </si>
  <si>
    <t>EL9130</t>
  </si>
  <si>
    <t>EL9143</t>
  </si>
  <si>
    <t>EL9165</t>
  </si>
  <si>
    <t>Wardrobe Section</t>
  </si>
  <si>
    <t>EL9183</t>
  </si>
  <si>
    <t>EL9186</t>
  </si>
  <si>
    <t>EL9216</t>
  </si>
  <si>
    <t>EL9365</t>
  </si>
  <si>
    <t>EL9366</t>
  </si>
  <si>
    <t>EL9367</t>
  </si>
  <si>
    <t>EL9417</t>
  </si>
  <si>
    <t>EL9436</t>
  </si>
  <si>
    <t>EL9640</t>
  </si>
  <si>
    <t>EL9641</t>
  </si>
  <si>
    <t>EME0369</t>
  </si>
  <si>
    <t>Tube 50.8x6.35</t>
  </si>
  <si>
    <t>EME0818</t>
  </si>
  <si>
    <t>EME10031</t>
  </si>
  <si>
    <t>EME1423</t>
  </si>
  <si>
    <t>Flat Bar 31.75x3.18</t>
  </si>
  <si>
    <t>EME1492</t>
  </si>
  <si>
    <t>Angle 25.4x12.7x1.57</t>
  </si>
  <si>
    <t>EME1522</t>
  </si>
  <si>
    <t>Channel 76.2x12.7x3.18</t>
  </si>
  <si>
    <t>EME1548</t>
  </si>
  <si>
    <t>Stair Tread 46x15.06</t>
  </si>
  <si>
    <t>EME176</t>
  </si>
  <si>
    <t>EME178</t>
  </si>
  <si>
    <t>Square Hollow 63.5x3.18</t>
  </si>
  <si>
    <t>EME184</t>
  </si>
  <si>
    <t>RHS 82.55x28.58x2.36</t>
  </si>
  <si>
    <t>EME186</t>
  </si>
  <si>
    <t>EME1962</t>
  </si>
  <si>
    <t>Flat Bar 25.4x1.57</t>
  </si>
  <si>
    <t>EME1987</t>
  </si>
  <si>
    <t>Angle 31.75x31.75x1.57</t>
  </si>
  <si>
    <t>EME1995</t>
  </si>
  <si>
    <t>EME252</t>
  </si>
  <si>
    <t>EME2579</t>
  </si>
  <si>
    <t>EME2786</t>
  </si>
  <si>
    <t>EME2870</t>
  </si>
  <si>
    <t>EME30171</t>
  </si>
  <si>
    <t>EME30260</t>
  </si>
  <si>
    <t>Table Tennis Bracket 42.88x40</t>
  </si>
  <si>
    <t>EME30274</t>
  </si>
  <si>
    <t>EME30371</t>
  </si>
  <si>
    <t>Shutter Rail 28.7x22.73</t>
  </si>
  <si>
    <t>EME30496</t>
  </si>
  <si>
    <t>EME30497</t>
  </si>
  <si>
    <t>EME30589</t>
  </si>
  <si>
    <t>EME307</t>
  </si>
  <si>
    <t>Tube 71.5x11.71</t>
  </si>
  <si>
    <t>EME30739</t>
  </si>
  <si>
    <t>EME30823</t>
  </si>
  <si>
    <t>EME3088</t>
  </si>
  <si>
    <t>Ruler 47.63x17</t>
  </si>
  <si>
    <t>EME31046</t>
  </si>
  <si>
    <t>Ladder 76.46x35.78</t>
  </si>
  <si>
    <t>EME31137</t>
  </si>
  <si>
    <t>Tilers Angle</t>
  </si>
  <si>
    <t>EME31156</t>
  </si>
  <si>
    <t>Slat Wall 28x13.5</t>
  </si>
  <si>
    <t>EME31374</t>
  </si>
  <si>
    <t>EME31395</t>
  </si>
  <si>
    <t>Squeegee Broom 46x21</t>
  </si>
  <si>
    <t>EME31444</t>
  </si>
  <si>
    <t>Track</t>
  </si>
  <si>
    <t>EME31611</t>
  </si>
  <si>
    <t>Ladder (Attic Rung) 76.05x30</t>
  </si>
  <si>
    <t>EME31637</t>
  </si>
  <si>
    <t>Coolroom Door Track 94x70</t>
  </si>
  <si>
    <t>EME31667</t>
  </si>
  <si>
    <t>Squeegee Broom 46x23</t>
  </si>
  <si>
    <t>EME31702</t>
  </si>
  <si>
    <t>440T Track Runner</t>
  </si>
  <si>
    <t>EME31733</t>
  </si>
  <si>
    <t>Table Edging 20.62x6.73</t>
  </si>
  <si>
    <t>EME334</t>
  </si>
  <si>
    <t>Tube 19.05x1.22</t>
  </si>
  <si>
    <t>EME369</t>
  </si>
  <si>
    <t>EME3766</t>
  </si>
  <si>
    <t>Ticket Strip 34.93x5.05</t>
  </si>
  <si>
    <t>EME3782</t>
  </si>
  <si>
    <t>EME3815</t>
  </si>
  <si>
    <t>Flat Bar 38.1x15.88</t>
  </si>
  <si>
    <t>EME39015</t>
  </si>
  <si>
    <t>EME4121</t>
  </si>
  <si>
    <t>Angle 91.44x15.87x2.54</t>
  </si>
  <si>
    <t>EME4251</t>
  </si>
  <si>
    <t>Ticket Strip 19.3x5.16</t>
  </si>
  <si>
    <t>EME4350</t>
  </si>
  <si>
    <t>Angle 38.1x19.05x1.57</t>
  </si>
  <si>
    <t>EME436</t>
  </si>
  <si>
    <t>Square Hollow 76.2x3.18</t>
  </si>
  <si>
    <t>EME4383</t>
  </si>
  <si>
    <t>EME458</t>
  </si>
  <si>
    <t>EME4626</t>
  </si>
  <si>
    <t>Rub Rail Double 109.52x19.05</t>
  </si>
  <si>
    <t>EME4861</t>
  </si>
  <si>
    <t>Flat Bar 15.88x4.75</t>
  </si>
  <si>
    <t>EME488</t>
  </si>
  <si>
    <t>EME4897</t>
  </si>
  <si>
    <t>EME50091</t>
  </si>
  <si>
    <t>EME50092</t>
  </si>
  <si>
    <t>Tube 48.8x2.6</t>
  </si>
  <si>
    <t>EME50157</t>
  </si>
  <si>
    <t>EME50165</t>
  </si>
  <si>
    <t>EME50197</t>
  </si>
  <si>
    <t>EME50225</t>
  </si>
  <si>
    <t>Tube 101x2.5</t>
  </si>
  <si>
    <t>EME50265</t>
  </si>
  <si>
    <t>EME50290</t>
  </si>
  <si>
    <t>RHS 76x25x2.4</t>
  </si>
  <si>
    <t>EME50303</t>
  </si>
  <si>
    <t>EME50315</t>
  </si>
  <si>
    <t>Tube 22x1.2</t>
  </si>
  <si>
    <t>EME50319</t>
  </si>
  <si>
    <t>EME50344</t>
  </si>
  <si>
    <t>EME50386</t>
  </si>
  <si>
    <t>Lamp Post Fluted 50x1.3</t>
  </si>
  <si>
    <t>EME50410</t>
  </si>
  <si>
    <t>EME5144</t>
  </si>
  <si>
    <t>EME5457</t>
  </si>
  <si>
    <t>EME5458</t>
  </si>
  <si>
    <t>EME5683</t>
  </si>
  <si>
    <t>Channel 81x25.4x2.35</t>
  </si>
  <si>
    <t>EME5768</t>
  </si>
  <si>
    <t>EME5769</t>
  </si>
  <si>
    <t>EME6176</t>
  </si>
  <si>
    <t>EME6185</t>
  </si>
  <si>
    <t>EME6256</t>
  </si>
  <si>
    <t>EME6379</t>
  </si>
  <si>
    <t>EME6505</t>
  </si>
  <si>
    <t>EME656</t>
  </si>
  <si>
    <t>Tube 46x3.75</t>
  </si>
  <si>
    <t>EME6746</t>
  </si>
  <si>
    <t>EME6811</t>
  </si>
  <si>
    <t>EME7087</t>
  </si>
  <si>
    <t>EME7089</t>
  </si>
  <si>
    <t>EME7148</t>
  </si>
  <si>
    <t>J Track Coolroom</t>
  </si>
  <si>
    <t>EME7279</t>
  </si>
  <si>
    <t>EME7281</t>
  </si>
  <si>
    <t>EME7374</t>
  </si>
  <si>
    <t>EME7420</t>
  </si>
  <si>
    <t>Angle 12x10x1.6</t>
  </si>
  <si>
    <t>EME7429</t>
  </si>
  <si>
    <t>EME7651</t>
  </si>
  <si>
    <t>EME7727</t>
  </si>
  <si>
    <t>Lighting</t>
  </si>
  <si>
    <t>EME779</t>
  </si>
  <si>
    <t>EME8026</t>
  </si>
  <si>
    <t>EME8076</t>
  </si>
  <si>
    <t>EME8077</t>
  </si>
  <si>
    <t>EME8261</t>
  </si>
  <si>
    <t>EME8341</t>
  </si>
  <si>
    <t>EME840</t>
  </si>
  <si>
    <t>EME8668</t>
  </si>
  <si>
    <t>EME8754</t>
  </si>
  <si>
    <t>Colonial Bar (External) 16x4</t>
  </si>
  <si>
    <t>EME8792</t>
  </si>
  <si>
    <t>EME8889</t>
  </si>
  <si>
    <t>Sign Box Frame 148x19</t>
  </si>
  <si>
    <t>EME8926</t>
  </si>
  <si>
    <t>EME8946</t>
  </si>
  <si>
    <t>EME8949</t>
  </si>
  <si>
    <t>EME9171</t>
  </si>
  <si>
    <t>EME9173</t>
  </si>
  <si>
    <t>Tee 40x20x1.6</t>
  </si>
  <si>
    <t>EME9209</t>
  </si>
  <si>
    <t>EME9268</t>
  </si>
  <si>
    <t>Flat Bar 25x5</t>
  </si>
  <si>
    <t>EME9287</t>
  </si>
  <si>
    <t>EME9347</t>
  </si>
  <si>
    <t>Channel 25x20x1.5</t>
  </si>
  <si>
    <t>EME9379</t>
  </si>
  <si>
    <t>EME9410</t>
  </si>
  <si>
    <t>EME9666</t>
  </si>
  <si>
    <t>EME9806</t>
  </si>
  <si>
    <t>Egg Crate 16.5x11</t>
  </si>
  <si>
    <t>EME9994</t>
  </si>
  <si>
    <t>EMEH31742</t>
  </si>
  <si>
    <t>EMEH31842</t>
  </si>
  <si>
    <t>EN1178</t>
  </si>
  <si>
    <t>EN1254</t>
  </si>
  <si>
    <t>EN1255</t>
  </si>
  <si>
    <t>EN1256</t>
  </si>
  <si>
    <t>Coolroom Angle 40X40 R 15D</t>
  </si>
  <si>
    <t>EN1257</t>
  </si>
  <si>
    <t>EN1302</t>
  </si>
  <si>
    <t>EN1460</t>
  </si>
  <si>
    <t>Tee 63x40x3</t>
  </si>
  <si>
    <t>EN1462</t>
  </si>
  <si>
    <t>EN1464</t>
  </si>
  <si>
    <t>EN1558</t>
  </si>
  <si>
    <t>EN1567</t>
  </si>
  <si>
    <t>Angle 63.5x38.1x4</t>
  </si>
  <si>
    <t>EN1570</t>
  </si>
  <si>
    <t>EN1587</t>
  </si>
  <si>
    <t>EN1595</t>
  </si>
  <si>
    <t>EN1778</t>
  </si>
  <si>
    <t>EN1801</t>
  </si>
  <si>
    <t>EN1809</t>
  </si>
  <si>
    <t>EN1826</t>
  </si>
  <si>
    <t>EN1948</t>
  </si>
  <si>
    <t>EN1949</t>
  </si>
  <si>
    <t>EN1950</t>
  </si>
  <si>
    <t>EN1996</t>
  </si>
  <si>
    <t>EN2189</t>
  </si>
  <si>
    <t>EN2190</t>
  </si>
  <si>
    <t>EN2196</t>
  </si>
  <si>
    <t>EN2207</t>
  </si>
  <si>
    <t>EN2260</t>
  </si>
  <si>
    <t>EN2262</t>
  </si>
  <si>
    <t>EN2266</t>
  </si>
  <si>
    <t>EN2273</t>
  </si>
  <si>
    <t>EN2274</t>
  </si>
  <si>
    <t>EN2276</t>
  </si>
  <si>
    <t>Channel 150x50.5x5</t>
  </si>
  <si>
    <t>EN2283</t>
  </si>
  <si>
    <t>EN2284</t>
  </si>
  <si>
    <t>EN2319</t>
  </si>
  <si>
    <t>EN2351</t>
  </si>
  <si>
    <t>EN2370</t>
  </si>
  <si>
    <t>EN2371</t>
  </si>
  <si>
    <t>EN2372</t>
  </si>
  <si>
    <t>EN2373</t>
  </si>
  <si>
    <t>EN2374</t>
  </si>
  <si>
    <t>EN2375</t>
  </si>
  <si>
    <t>EN2382</t>
  </si>
  <si>
    <t>EN2383</t>
  </si>
  <si>
    <t>EN2390</t>
  </si>
  <si>
    <t>EN2391</t>
  </si>
  <si>
    <t>EN2410</t>
  </si>
  <si>
    <t>EN2411</t>
  </si>
  <si>
    <t>EN2414</t>
  </si>
  <si>
    <t>EN2416</t>
  </si>
  <si>
    <t>EN2417</t>
  </si>
  <si>
    <t>EN2421</t>
  </si>
  <si>
    <t>EN2430</t>
  </si>
  <si>
    <t>EN2431</t>
  </si>
  <si>
    <t>EN2432</t>
  </si>
  <si>
    <t>EN2433</t>
  </si>
  <si>
    <t>EN2434</t>
  </si>
  <si>
    <t>EN2436</t>
  </si>
  <si>
    <t>EN2438</t>
  </si>
  <si>
    <t>EN2439</t>
  </si>
  <si>
    <t>EN2468</t>
  </si>
  <si>
    <t>EN2474</t>
  </si>
  <si>
    <t>EN2562</t>
  </si>
  <si>
    <t>EN2628</t>
  </si>
  <si>
    <t>EN2664</t>
  </si>
  <si>
    <t>Coolroom Door Track 90x56</t>
  </si>
  <si>
    <t>EN2797</t>
  </si>
  <si>
    <t>EN2798</t>
  </si>
  <si>
    <t>EN2876</t>
  </si>
  <si>
    <t>EN2907</t>
  </si>
  <si>
    <t>EN2911</t>
  </si>
  <si>
    <t>EN2912</t>
  </si>
  <si>
    <t>EN2939</t>
  </si>
  <si>
    <t>EN2987</t>
  </si>
  <si>
    <t>EN3028</t>
  </si>
  <si>
    <t>EN3030</t>
  </si>
  <si>
    <t>EN3038</t>
  </si>
  <si>
    <t>EN3042</t>
  </si>
  <si>
    <t>EN3074</t>
  </si>
  <si>
    <t>EN3079</t>
  </si>
  <si>
    <t>EN3093</t>
  </si>
  <si>
    <t>EN3094</t>
  </si>
  <si>
    <t>EN3153</t>
  </si>
  <si>
    <t>EN3154</t>
  </si>
  <si>
    <t>EN3155</t>
  </si>
  <si>
    <t>EN3171</t>
  </si>
  <si>
    <t>Angle 70x25x1.6</t>
  </si>
  <si>
    <t>EN3175</t>
  </si>
  <si>
    <t>EN3203</t>
  </si>
  <si>
    <t>EN3227</t>
  </si>
  <si>
    <t>EN3229</t>
  </si>
  <si>
    <t>EN3238</t>
  </si>
  <si>
    <t>EN3263</t>
  </si>
  <si>
    <t>EN3414</t>
  </si>
  <si>
    <t>EN3425</t>
  </si>
  <si>
    <t>EN3426</t>
  </si>
  <si>
    <t>EN3461</t>
  </si>
  <si>
    <t>EN3463</t>
  </si>
  <si>
    <t>EN3464</t>
  </si>
  <si>
    <t>EN3465</t>
  </si>
  <si>
    <t>EN3527</t>
  </si>
  <si>
    <t>EN3528</t>
  </si>
  <si>
    <t>EN3529</t>
  </si>
  <si>
    <t>EN3530</t>
  </si>
  <si>
    <t>EN3591</t>
  </si>
  <si>
    <t>EN3647</t>
  </si>
  <si>
    <t>EN3680</t>
  </si>
  <si>
    <t>EN3716</t>
  </si>
  <si>
    <t>EN3718</t>
  </si>
  <si>
    <t>EN3805</t>
  </si>
  <si>
    <t>EN3812</t>
  </si>
  <si>
    <t>EN3813</t>
  </si>
  <si>
    <t>EN3816</t>
  </si>
  <si>
    <t>EN3817</t>
  </si>
  <si>
    <t>EN3827</t>
  </si>
  <si>
    <t>EN3828</t>
  </si>
  <si>
    <t>EN3987</t>
  </si>
  <si>
    <t>EN3988</t>
  </si>
  <si>
    <t>EN4024</t>
  </si>
  <si>
    <t>EN4037</t>
  </si>
  <si>
    <t>EN4046</t>
  </si>
  <si>
    <t>EN4092</t>
  </si>
  <si>
    <t>EN4093</t>
  </si>
  <si>
    <t>EN4211</t>
  </si>
  <si>
    <t>EN4269</t>
  </si>
  <si>
    <t>EN4285</t>
  </si>
  <si>
    <t>EN4394</t>
  </si>
  <si>
    <t>EN4403</t>
  </si>
  <si>
    <t>EN4449</t>
  </si>
  <si>
    <t>EN4503</t>
  </si>
  <si>
    <t>EN4518</t>
  </si>
  <si>
    <t>EN4559</t>
  </si>
  <si>
    <t>EN4594</t>
  </si>
  <si>
    <t>EN4617</t>
  </si>
  <si>
    <t>EN4618</t>
  </si>
  <si>
    <t>EN4619</t>
  </si>
  <si>
    <t>EN4620</t>
  </si>
  <si>
    <t>EN4703</t>
  </si>
  <si>
    <t>EN4704</t>
  </si>
  <si>
    <t>EN4711</t>
  </si>
  <si>
    <t>EN4715</t>
  </si>
  <si>
    <t>EN4761</t>
  </si>
  <si>
    <t>EN4779</t>
  </si>
  <si>
    <t>EN4826</t>
  </si>
  <si>
    <t>EN4827</t>
  </si>
  <si>
    <t>Transport Splash Guard</t>
  </si>
  <si>
    <t>EN4828</t>
  </si>
  <si>
    <t>EN4829</t>
  </si>
  <si>
    <t>EN4833</t>
  </si>
  <si>
    <t>EN4834</t>
  </si>
  <si>
    <t>EN4838</t>
  </si>
  <si>
    <t>EN4839</t>
  </si>
  <si>
    <t>EN4856</t>
  </si>
  <si>
    <t>EN4939</t>
  </si>
  <si>
    <t>EN4967</t>
  </si>
  <si>
    <t>EN4996</t>
  </si>
  <si>
    <t>Angle 125x25x2.8</t>
  </si>
  <si>
    <t>EN5042</t>
  </si>
  <si>
    <t>EN5053</t>
  </si>
  <si>
    <t>EN5091</t>
  </si>
  <si>
    <t>EN5114</t>
  </si>
  <si>
    <t>EN5185</t>
  </si>
  <si>
    <t>EN5186</t>
  </si>
  <si>
    <t>EN5206</t>
  </si>
  <si>
    <t>EN5218</t>
  </si>
  <si>
    <t>EN5219</t>
  </si>
  <si>
    <t>EN5245</t>
  </si>
  <si>
    <t>EN5273</t>
  </si>
  <si>
    <t>EN5317</t>
  </si>
  <si>
    <t>EN5323</t>
  </si>
  <si>
    <t>EN5324</t>
  </si>
  <si>
    <t>EN5325</t>
  </si>
  <si>
    <t>EN5331</t>
  </si>
  <si>
    <t>EN5333</t>
  </si>
  <si>
    <t>Tee 50x50x4</t>
  </si>
  <si>
    <t>EN5336</t>
  </si>
  <si>
    <t>EN5337</t>
  </si>
  <si>
    <t>EN5338</t>
  </si>
  <si>
    <t>EN5344</t>
  </si>
  <si>
    <t>EN5377</t>
  </si>
  <si>
    <t>EN5378</t>
  </si>
  <si>
    <t>EN5408</t>
  </si>
  <si>
    <t>EN5433</t>
  </si>
  <si>
    <t>EN5435</t>
  </si>
  <si>
    <t>EN5471</t>
  </si>
  <si>
    <t>EN5639</t>
  </si>
  <si>
    <t>EN5670</t>
  </si>
  <si>
    <t>EN5689</t>
  </si>
  <si>
    <t>EN5691</t>
  </si>
  <si>
    <t>EN5714</t>
  </si>
  <si>
    <t>EN5715</t>
  </si>
  <si>
    <t>EN5739</t>
  </si>
  <si>
    <t>EN5812</t>
  </si>
  <si>
    <t>EN5813</t>
  </si>
  <si>
    <t>EN5814</t>
  </si>
  <si>
    <t>EN5815</t>
  </si>
  <si>
    <t>EN5820</t>
  </si>
  <si>
    <t>EN5831</t>
  </si>
  <si>
    <t>EN5853</t>
  </si>
  <si>
    <t>EN5854</t>
  </si>
  <si>
    <t>EN5857</t>
  </si>
  <si>
    <t>EN5864</t>
  </si>
  <si>
    <t>EN5911</t>
  </si>
  <si>
    <t>EN5916</t>
  </si>
  <si>
    <t>EN5985</t>
  </si>
  <si>
    <t>EN5986</t>
  </si>
  <si>
    <t>EN5987</t>
  </si>
  <si>
    <t>EN5988</t>
  </si>
  <si>
    <t>EN5989</t>
  </si>
  <si>
    <t>EN5990</t>
  </si>
  <si>
    <t>EN5991</t>
  </si>
  <si>
    <t>EN5992</t>
  </si>
  <si>
    <t>EN5993</t>
  </si>
  <si>
    <t>EN5995</t>
  </si>
  <si>
    <t>EN6019</t>
  </si>
  <si>
    <t>Bridge Rail 110X70</t>
  </si>
  <si>
    <t>EN6020</t>
  </si>
  <si>
    <t>Bridge Rail 60x50</t>
  </si>
  <si>
    <t>EN6021</t>
  </si>
  <si>
    <t>Bridge Rail Splice 40.8x20.3</t>
  </si>
  <si>
    <t>EN6022</t>
  </si>
  <si>
    <t>Bridge Rail Post Cap 110x39</t>
  </si>
  <si>
    <t>EN6034</t>
  </si>
  <si>
    <t>EN6037</t>
  </si>
  <si>
    <t>EN6048</t>
  </si>
  <si>
    <t>EN6095</t>
  </si>
  <si>
    <t>EN6104</t>
  </si>
  <si>
    <t>EN6105</t>
  </si>
  <si>
    <t>EN6107</t>
  </si>
  <si>
    <t>EN6112</t>
  </si>
  <si>
    <t>EN6117</t>
  </si>
  <si>
    <t>EN6137</t>
  </si>
  <si>
    <t>EN6147</t>
  </si>
  <si>
    <t>EN6148</t>
  </si>
  <si>
    <t>EN6201</t>
  </si>
  <si>
    <t>EN6208</t>
  </si>
  <si>
    <t>EN6211</t>
  </si>
  <si>
    <t>EN6213</t>
  </si>
  <si>
    <t>EN6252</t>
  </si>
  <si>
    <t>EN6285</t>
  </si>
  <si>
    <t>EN6286</t>
  </si>
  <si>
    <t>EN6287</t>
  </si>
  <si>
    <t>EN6328</t>
  </si>
  <si>
    <t>EN6360</t>
  </si>
  <si>
    <t>EN6424</t>
  </si>
  <si>
    <t>EN6442</t>
  </si>
  <si>
    <t>EN6459</t>
  </si>
  <si>
    <t>EN6565</t>
  </si>
  <si>
    <t>EN6567</t>
  </si>
  <si>
    <t>EN6568</t>
  </si>
  <si>
    <t>EN6697</t>
  </si>
  <si>
    <t>EN6717</t>
  </si>
  <si>
    <t>EN6719</t>
  </si>
  <si>
    <t>EN6720</t>
  </si>
  <si>
    <t>EN6734</t>
  </si>
  <si>
    <t>EN6788</t>
  </si>
  <si>
    <t>EN6790</t>
  </si>
  <si>
    <t>EN6808</t>
  </si>
  <si>
    <t>EN6819</t>
  </si>
  <si>
    <t>EN6994</t>
  </si>
  <si>
    <t>EN7040</t>
  </si>
  <si>
    <t>EN7041</t>
  </si>
  <si>
    <t>EN7042</t>
  </si>
  <si>
    <t>EN7043</t>
  </si>
  <si>
    <t>EN7048</t>
  </si>
  <si>
    <t>EN7174</t>
  </si>
  <si>
    <t>EN7222</t>
  </si>
  <si>
    <t>EN7325</t>
  </si>
  <si>
    <t>EN7342</t>
  </si>
  <si>
    <t>EN7353</t>
  </si>
  <si>
    <t>EN7364</t>
  </si>
  <si>
    <t>EN7386</t>
  </si>
  <si>
    <t>EN7415</t>
  </si>
  <si>
    <t>EN7416</t>
  </si>
  <si>
    <t>EN7441</t>
  </si>
  <si>
    <t>EN7456</t>
  </si>
  <si>
    <t>EN7457</t>
  </si>
  <si>
    <t>EN7468</t>
  </si>
  <si>
    <t>EN7492</t>
  </si>
  <si>
    <t>Angle 70x40x1.6</t>
  </si>
  <si>
    <t>EN7694</t>
  </si>
  <si>
    <t>EN7706</t>
  </si>
  <si>
    <t>EN7707</t>
  </si>
  <si>
    <t>EN7759</t>
  </si>
  <si>
    <t>EN7763</t>
  </si>
  <si>
    <t>EN7764</t>
  </si>
  <si>
    <t>EN7766</t>
  </si>
  <si>
    <t>EN7767</t>
  </si>
  <si>
    <t>EN7778</t>
  </si>
  <si>
    <t>EN7779</t>
  </si>
  <si>
    <t>EN7806</t>
  </si>
  <si>
    <t>EN7816</t>
  </si>
  <si>
    <t>EN7863</t>
  </si>
  <si>
    <t>EN7864</t>
  </si>
  <si>
    <t>EN7883</t>
  </si>
  <si>
    <t>EN7884</t>
  </si>
  <si>
    <t>EN7915</t>
  </si>
  <si>
    <t>EN7935</t>
  </si>
  <si>
    <t>EN7947</t>
  </si>
  <si>
    <t>EN7991</t>
  </si>
  <si>
    <t>EN7992</t>
  </si>
  <si>
    <t>EN7993</t>
  </si>
  <si>
    <t>EN8045</t>
  </si>
  <si>
    <t>EN8046</t>
  </si>
  <si>
    <t>EN8048</t>
  </si>
  <si>
    <t>EN8049</t>
  </si>
  <si>
    <t>EN8054</t>
  </si>
  <si>
    <t>EN8080</t>
  </si>
  <si>
    <t>EN8089</t>
  </si>
  <si>
    <t>EN8093</t>
  </si>
  <si>
    <t>EN8094</t>
  </si>
  <si>
    <t>EN8096</t>
  </si>
  <si>
    <t>EN8141</t>
  </si>
  <si>
    <t>EN8142</t>
  </si>
  <si>
    <t>EN8181</t>
  </si>
  <si>
    <t>EN8185</t>
  </si>
  <si>
    <t>EN8186</t>
  </si>
  <si>
    <t>EN8288</t>
  </si>
  <si>
    <t>EN8294</t>
  </si>
  <si>
    <t>EN8303</t>
  </si>
  <si>
    <t>EN8304</t>
  </si>
  <si>
    <t>EN8305</t>
  </si>
  <si>
    <t>EN8311</t>
  </si>
  <si>
    <t>EN8319</t>
  </si>
  <si>
    <t>EN8339</t>
  </si>
  <si>
    <t>EN8354</t>
  </si>
  <si>
    <t>EN8367</t>
  </si>
  <si>
    <t>Square Hollow 45x1.8</t>
  </si>
  <si>
    <t>EN8402</t>
  </si>
  <si>
    <t>EN8469</t>
  </si>
  <si>
    <t>EN8470</t>
  </si>
  <si>
    <t>EN8471</t>
  </si>
  <si>
    <t>EN8472</t>
  </si>
  <si>
    <t>EN8477</t>
  </si>
  <si>
    <t>EN8478</t>
  </si>
  <si>
    <t>EN8494</t>
  </si>
  <si>
    <t>EN8500</t>
  </si>
  <si>
    <t>EN8507</t>
  </si>
  <si>
    <t>EN8527</t>
  </si>
  <si>
    <t>EN8528</t>
  </si>
  <si>
    <t>EN8529</t>
  </si>
  <si>
    <t>EN8530</t>
  </si>
  <si>
    <t>EN8567</t>
  </si>
  <si>
    <t>EN8569</t>
  </si>
  <si>
    <t>EN8586</t>
  </si>
  <si>
    <t>EN8602</t>
  </si>
  <si>
    <t>EN8603</t>
  </si>
  <si>
    <t>EN8612</t>
  </si>
  <si>
    <t>EN8613</t>
  </si>
  <si>
    <t>EN8649</t>
  </si>
  <si>
    <t>EN8680</t>
  </si>
  <si>
    <t>EN8706</t>
  </si>
  <si>
    <t>EN8707</t>
  </si>
  <si>
    <t>EN8736</t>
  </si>
  <si>
    <t>EN8756</t>
  </si>
  <si>
    <t>EN8758</t>
  </si>
  <si>
    <t>EN8760</t>
  </si>
  <si>
    <t>EN8802</t>
  </si>
  <si>
    <t>EN8803</t>
  </si>
  <si>
    <t>EN8813</t>
  </si>
  <si>
    <t>Channel 12x12x2</t>
  </si>
  <si>
    <t>EN8853</t>
  </si>
  <si>
    <t>EN8854</t>
  </si>
  <si>
    <t>EN8855</t>
  </si>
  <si>
    <t>EN8872</t>
  </si>
  <si>
    <t>EN8881</t>
  </si>
  <si>
    <t>EN8884</t>
  </si>
  <si>
    <t>EN8887</t>
  </si>
  <si>
    <t>EN8888</t>
  </si>
  <si>
    <t>Coolroom Door Frame Channel 54x30.7 Rad</t>
  </si>
  <si>
    <t>EN8889</t>
  </si>
  <si>
    <t>Coolroom Angle 70x38</t>
  </si>
  <si>
    <t>EN8926</t>
  </si>
  <si>
    <t>EN8927</t>
  </si>
  <si>
    <t>EN8928</t>
  </si>
  <si>
    <t>Misc Machinery Shape</t>
  </si>
  <si>
    <t>EN8967</t>
  </si>
  <si>
    <t>EN9000</t>
  </si>
  <si>
    <t>EN9002</t>
  </si>
  <si>
    <t>EN9015</t>
  </si>
  <si>
    <t>EN9016</t>
  </si>
  <si>
    <t>EN9028</t>
  </si>
  <si>
    <t>EN9029</t>
  </si>
  <si>
    <t>EN9076</t>
  </si>
  <si>
    <t>EN9098</t>
  </si>
  <si>
    <t>EN9126</t>
  </si>
  <si>
    <t>EN9184</t>
  </si>
  <si>
    <t>EN9185</t>
  </si>
  <si>
    <t>EN9261</t>
  </si>
  <si>
    <t>EN9273</t>
  </si>
  <si>
    <t>EN9282</t>
  </si>
  <si>
    <t>EN9285</t>
  </si>
  <si>
    <t>EN9286</t>
  </si>
  <si>
    <t>EN9287</t>
  </si>
  <si>
    <t>EN9289</t>
  </si>
  <si>
    <t>EN9293</t>
  </si>
  <si>
    <t>EN9296</t>
  </si>
  <si>
    <t>EN9325</t>
  </si>
  <si>
    <t>EN9348</t>
  </si>
  <si>
    <t>EN9353</t>
  </si>
  <si>
    <t>EN9375</t>
  </si>
  <si>
    <t>EN9376</t>
  </si>
  <si>
    <t>EN9394</t>
  </si>
  <si>
    <t>EN9397</t>
  </si>
  <si>
    <t>EN9459</t>
  </si>
  <si>
    <t>EN9463</t>
  </si>
  <si>
    <t>EN9474</t>
  </si>
  <si>
    <t>EN9485</t>
  </si>
  <si>
    <t>EN9486</t>
  </si>
  <si>
    <t>EN9487</t>
  </si>
  <si>
    <t>EN9502</t>
  </si>
  <si>
    <t>EN9506</t>
  </si>
  <si>
    <t>EN9508</t>
  </si>
  <si>
    <t>EN9509</t>
  </si>
  <si>
    <t>EN9510</t>
  </si>
  <si>
    <t>EN9522</t>
  </si>
  <si>
    <t>EN9523</t>
  </si>
  <si>
    <t>EN9524</t>
  </si>
  <si>
    <t>EN9525</t>
  </si>
  <si>
    <t>EN9542</t>
  </si>
  <si>
    <t>EN9549</t>
  </si>
  <si>
    <t>EN9552</t>
  </si>
  <si>
    <t>EN9563</t>
  </si>
  <si>
    <t>EN9586</t>
  </si>
  <si>
    <t>Square Hollow 30x1.6</t>
  </si>
  <si>
    <t>EN9602</t>
  </si>
  <si>
    <t>Stock Crate Siding 170x11</t>
  </si>
  <si>
    <t>EN9650</t>
  </si>
  <si>
    <t>EN9651</t>
  </si>
  <si>
    <t>EN9652</t>
  </si>
  <si>
    <t>EN9656</t>
  </si>
  <si>
    <t>EN9666</t>
  </si>
  <si>
    <t>EN9673</t>
  </si>
  <si>
    <t>Qubelok 25.4x25.4 7.5mm Receptor</t>
  </si>
  <si>
    <t>EN9679</t>
  </si>
  <si>
    <t>EN9680</t>
  </si>
  <si>
    <t>EN9734</t>
  </si>
  <si>
    <t>EN9766</t>
  </si>
  <si>
    <t>EN9767</t>
  </si>
  <si>
    <t>EN9769</t>
  </si>
  <si>
    <t>EN9851</t>
  </si>
  <si>
    <t>EN9875</t>
  </si>
  <si>
    <t>EN9888</t>
  </si>
  <si>
    <t>EN9928</t>
  </si>
  <si>
    <t>EN9945</t>
  </si>
  <si>
    <t>EN9946</t>
  </si>
  <si>
    <t>EN9956</t>
  </si>
  <si>
    <t>EN9957</t>
  </si>
  <si>
    <t>EN9959</t>
  </si>
  <si>
    <t>EP0004</t>
  </si>
  <si>
    <t>EP0020</t>
  </si>
  <si>
    <t>EP0025</t>
  </si>
  <si>
    <t>EP0061</t>
  </si>
  <si>
    <t>EP0064</t>
  </si>
  <si>
    <t>EP0065</t>
  </si>
  <si>
    <t>EP0070</t>
  </si>
  <si>
    <t>EP0077</t>
  </si>
  <si>
    <t>EP0097</t>
  </si>
  <si>
    <t>EP0120</t>
  </si>
  <si>
    <t>EP0147</t>
  </si>
  <si>
    <t>EP0152</t>
  </si>
  <si>
    <t>EP0157</t>
  </si>
  <si>
    <t>EP0171</t>
  </si>
  <si>
    <t>EP0184</t>
  </si>
  <si>
    <t>EP0214</t>
  </si>
  <si>
    <t>EP0276</t>
  </si>
  <si>
    <t>EP0286</t>
  </si>
  <si>
    <t>EP0294</t>
  </si>
  <si>
    <t>EP0306</t>
  </si>
  <si>
    <t>EP0328</t>
  </si>
  <si>
    <t>EP0331</t>
  </si>
  <si>
    <t>EP0340</t>
  </si>
  <si>
    <t>EP0345</t>
  </si>
  <si>
    <t>EP0372</t>
  </si>
  <si>
    <t>EP0378</t>
  </si>
  <si>
    <t>EP0379</t>
  </si>
  <si>
    <t>EP0380</t>
  </si>
  <si>
    <t>EP0381</t>
  </si>
  <si>
    <t>EP0678</t>
  </si>
  <si>
    <t>EP0679</t>
  </si>
  <si>
    <t>EP0680</t>
  </si>
  <si>
    <t>EP0681</t>
  </si>
  <si>
    <t>EP0732</t>
  </si>
  <si>
    <t>EP0817</t>
  </si>
  <si>
    <t>EP0818</t>
  </si>
  <si>
    <t>EP0819</t>
  </si>
  <si>
    <t>EP0820</t>
  </si>
  <si>
    <t>EP0833</t>
  </si>
  <si>
    <t>Tube 36.6x1.15</t>
  </si>
  <si>
    <t>EP0843</t>
  </si>
  <si>
    <t>EP0866</t>
  </si>
  <si>
    <t>EP0883</t>
  </si>
  <si>
    <t>EP0893</t>
  </si>
  <si>
    <t>Flat Bar 12x2.5</t>
  </si>
  <si>
    <t>EP0896</t>
  </si>
  <si>
    <t>EP0934</t>
  </si>
  <si>
    <t>EP0981</t>
  </si>
  <si>
    <t>EP10014</t>
  </si>
  <si>
    <t>EP1007</t>
  </si>
  <si>
    <t>EP10072</t>
  </si>
  <si>
    <t>EP10126</t>
  </si>
  <si>
    <t>RHS 75x25x1.6</t>
  </si>
  <si>
    <t>EP1015</t>
  </si>
  <si>
    <t>EP10150</t>
  </si>
  <si>
    <t>EP10189</t>
  </si>
  <si>
    <t>EP1026</t>
  </si>
  <si>
    <t>EP10260</t>
  </si>
  <si>
    <t>EP1030</t>
  </si>
  <si>
    <t>EP1031</t>
  </si>
  <si>
    <t>EP1032</t>
  </si>
  <si>
    <t>EP10392</t>
  </si>
  <si>
    <t>EP10439</t>
  </si>
  <si>
    <t>Square Hollow 45x7</t>
  </si>
  <si>
    <t>EP10447</t>
  </si>
  <si>
    <t>EP10494</t>
  </si>
  <si>
    <t>RHS 150x50x1.95</t>
  </si>
  <si>
    <t>EP10497</t>
  </si>
  <si>
    <t>EP10530</t>
  </si>
  <si>
    <t>EP10531</t>
  </si>
  <si>
    <t>EP1056</t>
  </si>
  <si>
    <t>EP1057</t>
  </si>
  <si>
    <t>EP10645</t>
  </si>
  <si>
    <t>Tube 127x4.3</t>
  </si>
  <si>
    <t>EP1067</t>
  </si>
  <si>
    <t>EP10682</t>
  </si>
  <si>
    <t>EP10719</t>
  </si>
  <si>
    <t>EP10720</t>
  </si>
  <si>
    <t>EP10721</t>
  </si>
  <si>
    <t>EP10727</t>
  </si>
  <si>
    <t>EP10839</t>
  </si>
  <si>
    <t>EP11146</t>
  </si>
  <si>
    <t>Flat Bar 100x16</t>
  </si>
  <si>
    <t>EP11188</t>
  </si>
  <si>
    <t>EP11377</t>
  </si>
  <si>
    <t>EP11381</t>
  </si>
  <si>
    <t>RHS 24.5x10.5x1.5</t>
  </si>
  <si>
    <t>EP1142</t>
  </si>
  <si>
    <t>EP11453</t>
  </si>
  <si>
    <t>EP11518</t>
  </si>
  <si>
    <t>EP11523</t>
  </si>
  <si>
    <t>EP11531</t>
  </si>
  <si>
    <t>EP11544</t>
  </si>
  <si>
    <t>EP11556</t>
  </si>
  <si>
    <t>EP1171</t>
  </si>
  <si>
    <t>Tube 48.4x6.3</t>
  </si>
  <si>
    <t>EP1178</t>
  </si>
  <si>
    <t>EP1188</t>
  </si>
  <si>
    <t>EP1194</t>
  </si>
  <si>
    <t>EP1204</t>
  </si>
  <si>
    <t>EP1218</t>
  </si>
  <si>
    <t>EP1239</t>
  </si>
  <si>
    <t>EP1258</t>
  </si>
  <si>
    <t>EP1266</t>
  </si>
  <si>
    <t>EP1267</t>
  </si>
  <si>
    <t>EP1268</t>
  </si>
  <si>
    <t>EP1303</t>
  </si>
  <si>
    <t>EP1305</t>
  </si>
  <si>
    <t>EP1325</t>
  </si>
  <si>
    <t>EP1328</t>
  </si>
  <si>
    <t>Angle 90x70x6</t>
  </si>
  <si>
    <t>EP1342</t>
  </si>
  <si>
    <t>EP1343</t>
  </si>
  <si>
    <t>EP1363</t>
  </si>
  <si>
    <t>EP1386</t>
  </si>
  <si>
    <t>EP1430</t>
  </si>
  <si>
    <t>EP1431</t>
  </si>
  <si>
    <t>EP1437</t>
  </si>
  <si>
    <t>EP1463</t>
  </si>
  <si>
    <t>EP1483</t>
  </si>
  <si>
    <t>EP1507</t>
  </si>
  <si>
    <t>EP1514</t>
  </si>
  <si>
    <t>EP1515</t>
  </si>
  <si>
    <t>Round Bar 13.54 Dia</t>
  </si>
  <si>
    <t>EP1516</t>
  </si>
  <si>
    <t>EP1541</t>
  </si>
  <si>
    <t>EP1548</t>
  </si>
  <si>
    <t>EP1560</t>
  </si>
  <si>
    <t>EP1561</t>
  </si>
  <si>
    <t>EP1584</t>
  </si>
  <si>
    <t>EP1585</t>
  </si>
  <si>
    <t>EP1586</t>
  </si>
  <si>
    <t>EP1621</t>
  </si>
  <si>
    <t>Round Bar 26.5mm</t>
  </si>
  <si>
    <t>EP1626</t>
  </si>
  <si>
    <t>EP1651</t>
  </si>
  <si>
    <t>EP1674</t>
  </si>
  <si>
    <t>EP1732</t>
  </si>
  <si>
    <t>EP1737</t>
  </si>
  <si>
    <t>EP1926</t>
  </si>
  <si>
    <t>EP2105</t>
  </si>
  <si>
    <t>EP2106</t>
  </si>
  <si>
    <t>EP2215</t>
  </si>
  <si>
    <t>EP2255</t>
  </si>
  <si>
    <t>EP2336</t>
  </si>
  <si>
    <t>EP2361</t>
  </si>
  <si>
    <t>EP2434</t>
  </si>
  <si>
    <t>EP2449</t>
  </si>
  <si>
    <t>Door Packing Plate 39.5x20.75</t>
  </si>
  <si>
    <t>EP2450</t>
  </si>
  <si>
    <t>Door Packing Plate 39.5x28.25</t>
  </si>
  <si>
    <t>EP2492</t>
  </si>
  <si>
    <t>EP2522</t>
  </si>
  <si>
    <t>EP2543</t>
  </si>
  <si>
    <t>EP2599</t>
  </si>
  <si>
    <t>EP2748</t>
  </si>
  <si>
    <t>EP2783</t>
  </si>
  <si>
    <t>EP2860</t>
  </si>
  <si>
    <t>EP2874</t>
  </si>
  <si>
    <t>Quench Nozzle</t>
  </si>
  <si>
    <t>EP2913</t>
  </si>
  <si>
    <t>Trim 100mm</t>
  </si>
  <si>
    <t>EP2920</t>
  </si>
  <si>
    <t>EP2953</t>
  </si>
  <si>
    <t>EP3031</t>
  </si>
  <si>
    <t>EP3064</t>
  </si>
  <si>
    <t>EP3114</t>
  </si>
  <si>
    <t>Channel 100X58/35X2.8/1.6</t>
  </si>
  <si>
    <t>EP3171</t>
  </si>
  <si>
    <t>EP3172</t>
  </si>
  <si>
    <t>EP3225</t>
  </si>
  <si>
    <t>EP3313</t>
  </si>
  <si>
    <t>Tube 80x10</t>
  </si>
  <si>
    <t>EP3316</t>
  </si>
  <si>
    <t>EP3394</t>
  </si>
  <si>
    <t>EP3435</t>
  </si>
  <si>
    <t>EP3436</t>
  </si>
  <si>
    <t>Tube 76.5x3.25</t>
  </si>
  <si>
    <t>EP3512</t>
  </si>
  <si>
    <t>EP3547</t>
  </si>
  <si>
    <t>EP3566</t>
  </si>
  <si>
    <t>Square Hollow 14X1</t>
  </si>
  <si>
    <t>EP3691</t>
  </si>
  <si>
    <t>EP3755</t>
  </si>
  <si>
    <t>EP3789</t>
  </si>
  <si>
    <t>EP3801</t>
  </si>
  <si>
    <t>Channel 25x16x2.5</t>
  </si>
  <si>
    <t>EP3812</t>
  </si>
  <si>
    <t>Tube 47x4.95</t>
  </si>
  <si>
    <t>EP3824</t>
  </si>
  <si>
    <t>Tube 29.5x4.8</t>
  </si>
  <si>
    <t>EP3888</t>
  </si>
  <si>
    <t>EP3898</t>
  </si>
  <si>
    <t>EP3991</t>
  </si>
  <si>
    <t>EP4004</t>
  </si>
  <si>
    <t>EP4024</t>
  </si>
  <si>
    <t>EP4061</t>
  </si>
  <si>
    <t>EP4067</t>
  </si>
  <si>
    <t>EP4076</t>
  </si>
  <si>
    <t>EP4077</t>
  </si>
  <si>
    <t>EP4078</t>
  </si>
  <si>
    <t>EP4079</t>
  </si>
  <si>
    <t>EP4119</t>
  </si>
  <si>
    <t>EP4178</t>
  </si>
  <si>
    <t>EP4218</t>
  </si>
  <si>
    <t>EP4299</t>
  </si>
  <si>
    <t>EP4300</t>
  </si>
  <si>
    <t>EP4398</t>
  </si>
  <si>
    <t>EP4399</t>
  </si>
  <si>
    <t>EP4404</t>
  </si>
  <si>
    <t>EP4431</t>
  </si>
  <si>
    <t>EP4441</t>
  </si>
  <si>
    <t>EP4442</t>
  </si>
  <si>
    <t>EP4453</t>
  </si>
  <si>
    <t>EP4481</t>
  </si>
  <si>
    <t>EP4500</t>
  </si>
  <si>
    <t>EP4512</t>
  </si>
  <si>
    <t>EP4522</t>
  </si>
  <si>
    <t>EP4619</t>
  </si>
  <si>
    <t>EP4629</t>
  </si>
  <si>
    <t>EP4631</t>
  </si>
  <si>
    <t>EP4671</t>
  </si>
  <si>
    <t>Tee 374x150x6/14</t>
  </si>
  <si>
    <t>EP4698</t>
  </si>
  <si>
    <t>EP4714-59.5</t>
  </si>
  <si>
    <t>EP4715</t>
  </si>
  <si>
    <t>EP4723</t>
  </si>
  <si>
    <t>Misc Computer Component</t>
  </si>
  <si>
    <t>EP4724</t>
  </si>
  <si>
    <t>EP4755-32</t>
  </si>
  <si>
    <t>EP4759</t>
  </si>
  <si>
    <t>Marine Partition Corner 115x115x3</t>
  </si>
  <si>
    <t>EP4786</t>
  </si>
  <si>
    <t>EP4797</t>
  </si>
  <si>
    <t>EP4799</t>
  </si>
  <si>
    <t>EP4892</t>
  </si>
  <si>
    <t>Exc Austal Partition Trim</t>
  </si>
  <si>
    <t>EP4953</t>
  </si>
  <si>
    <t>EP5118</t>
  </si>
  <si>
    <t>EP5120</t>
  </si>
  <si>
    <t>EP5122</t>
  </si>
  <si>
    <t>EP5134</t>
  </si>
  <si>
    <t>EP5139</t>
  </si>
  <si>
    <t>EP5145</t>
  </si>
  <si>
    <t>Tube 39.65x4.5</t>
  </si>
  <si>
    <t>EP5150</t>
  </si>
  <si>
    <t>Marine Table Edge 38x8</t>
  </si>
  <si>
    <t>EP5151</t>
  </si>
  <si>
    <t>Marine Trim 23.2x17</t>
  </si>
  <si>
    <t>EP5152</t>
  </si>
  <si>
    <t>Marine Trim 16.5x12</t>
  </si>
  <si>
    <t>EP5153</t>
  </si>
  <si>
    <t>Marine Partition Corner 38.6x38.6</t>
  </si>
  <si>
    <t>EP5158</t>
  </si>
  <si>
    <t>Marine Table Edge 38.4x8</t>
  </si>
  <si>
    <t>EP5196</t>
  </si>
  <si>
    <t>EP5202</t>
  </si>
  <si>
    <t>EP5218</t>
  </si>
  <si>
    <t>EP5220</t>
  </si>
  <si>
    <t>EP5221</t>
  </si>
  <si>
    <t>EP5248</t>
  </si>
  <si>
    <t>EP5269</t>
  </si>
  <si>
    <t>EP5270</t>
  </si>
  <si>
    <t>Marine Hatch 118x70</t>
  </si>
  <si>
    <t>EP5271</t>
  </si>
  <si>
    <t>EP5294</t>
  </si>
  <si>
    <t>EP5386</t>
  </si>
  <si>
    <t>EP5401</t>
  </si>
  <si>
    <t>EP5402</t>
  </si>
  <si>
    <t>EP5429</t>
  </si>
  <si>
    <t>Austal Channel 349 6/150 12</t>
  </si>
  <si>
    <t>EP5438</t>
  </si>
  <si>
    <t>EP5480</t>
  </si>
  <si>
    <t>EP5495</t>
  </si>
  <si>
    <t>EP5496</t>
  </si>
  <si>
    <t>150 External Cap Type 2</t>
  </si>
  <si>
    <t>EP5512</t>
  </si>
  <si>
    <t>EP5564</t>
  </si>
  <si>
    <t>Flat Bar 200x6</t>
  </si>
  <si>
    <t>EP5614</t>
  </si>
  <si>
    <t>Marine Grille 103x100</t>
  </si>
  <si>
    <t>EP5706</t>
  </si>
  <si>
    <t>EP5775</t>
  </si>
  <si>
    <t>EP5813</t>
  </si>
  <si>
    <t>EP5826</t>
  </si>
  <si>
    <t>Exc Oceanfast Partition Corner</t>
  </si>
  <si>
    <t>EP5857</t>
  </si>
  <si>
    <t>EP5872</t>
  </si>
  <si>
    <t>EP5897</t>
  </si>
  <si>
    <t>Marine Trim 100x100</t>
  </si>
  <si>
    <t>EP6049</t>
  </si>
  <si>
    <t>EP6099</t>
  </si>
  <si>
    <t>Marine Partition 91x91</t>
  </si>
  <si>
    <t>EP6204</t>
  </si>
  <si>
    <t>EP6238</t>
  </si>
  <si>
    <t>EP6283</t>
  </si>
  <si>
    <t>EP6296</t>
  </si>
  <si>
    <t>EP6297</t>
  </si>
  <si>
    <t>EP6353</t>
  </si>
  <si>
    <t>EP6354</t>
  </si>
  <si>
    <t>EP6464</t>
  </si>
  <si>
    <t>EP6491</t>
  </si>
  <si>
    <t>Marine Fender 300x250</t>
  </si>
  <si>
    <t>EP6598</t>
  </si>
  <si>
    <t>Flat Bar 50X1.6</t>
  </si>
  <si>
    <t>EP6604</t>
  </si>
  <si>
    <t>Channel 28.58x28.58x3.18</t>
  </si>
  <si>
    <t>EP6615</t>
  </si>
  <si>
    <t>EP6659</t>
  </si>
  <si>
    <t>Gate Frame T 40x40</t>
  </si>
  <si>
    <t>EP6682</t>
  </si>
  <si>
    <t>EP6741</t>
  </si>
  <si>
    <t>EP6742</t>
  </si>
  <si>
    <t>EP6935</t>
  </si>
  <si>
    <t>Tube 16x1.4</t>
  </si>
  <si>
    <t>EP7134</t>
  </si>
  <si>
    <t>EP7163</t>
  </si>
  <si>
    <t>EP7164</t>
  </si>
  <si>
    <t>EP7208</t>
  </si>
  <si>
    <t>Flat Bar 45x3</t>
  </si>
  <si>
    <t>EP7234</t>
  </si>
  <si>
    <t>Unv Fixing Bracket 3mm Wall Beams</t>
  </si>
  <si>
    <t>EP7324</t>
  </si>
  <si>
    <t>EP7328</t>
  </si>
  <si>
    <t>EP7372</t>
  </si>
  <si>
    <t>EP7418</t>
  </si>
  <si>
    <t>Channel 40x25x2.5</t>
  </si>
  <si>
    <t>EP7419</t>
  </si>
  <si>
    <t>EP7420</t>
  </si>
  <si>
    <t>EP7607</t>
  </si>
  <si>
    <t>EP7619</t>
  </si>
  <si>
    <t>EP7635</t>
  </si>
  <si>
    <t>Shade Cloth Double Base 78.9x16.39</t>
  </si>
  <si>
    <t>EP7636</t>
  </si>
  <si>
    <t>Shade Cloth Fixing Clip 26.4x13.3</t>
  </si>
  <si>
    <t>EP7637</t>
  </si>
  <si>
    <t>Shade Cloth Single Base 42x16</t>
  </si>
  <si>
    <t>EP7758</t>
  </si>
  <si>
    <t>EP7790</t>
  </si>
  <si>
    <t>EP7822</t>
  </si>
  <si>
    <t>EP7867</t>
  </si>
  <si>
    <t>Holland Blind Tube 40.3</t>
  </si>
  <si>
    <t>EP7868</t>
  </si>
  <si>
    <t>EP7908</t>
  </si>
  <si>
    <t>EP7909</t>
  </si>
  <si>
    <t>EP7910</t>
  </si>
  <si>
    <t>EP7911</t>
  </si>
  <si>
    <t>EP7925</t>
  </si>
  <si>
    <t>EP7926</t>
  </si>
  <si>
    <t>EP7927</t>
  </si>
  <si>
    <t>EP7928</t>
  </si>
  <si>
    <t>EP7947</t>
  </si>
  <si>
    <t>EP8029</t>
  </si>
  <si>
    <t>EP8095</t>
  </si>
  <si>
    <t>Truck Body Coaming</t>
  </si>
  <si>
    <t>EP8097</t>
  </si>
  <si>
    <t>EP8105</t>
  </si>
  <si>
    <t>EP8169</t>
  </si>
  <si>
    <t>Holland Blind Tube 40.3x1.1</t>
  </si>
  <si>
    <t>EP8211</t>
  </si>
  <si>
    <t>Anodising Splines C SHAPE BREMER 44x40</t>
  </si>
  <si>
    <t>EP8272</t>
  </si>
  <si>
    <t>EP8298</t>
  </si>
  <si>
    <t>Freezer Plate 58x43</t>
  </si>
  <si>
    <t>EP8302</t>
  </si>
  <si>
    <t>Tube 178x2.5</t>
  </si>
  <si>
    <t>EP8303</t>
  </si>
  <si>
    <t>Caravan Roof Corner 83.86x83.86</t>
  </si>
  <si>
    <t>EP8307</t>
  </si>
  <si>
    <t>EP8360</t>
  </si>
  <si>
    <t>EP8361</t>
  </si>
  <si>
    <t>EP8384</t>
  </si>
  <si>
    <t>EP8510</t>
  </si>
  <si>
    <t>Tube 15.88x1.42</t>
  </si>
  <si>
    <t>EP8511</t>
  </si>
  <si>
    <t>Tube 19.05x1.42</t>
  </si>
  <si>
    <t>EP8516</t>
  </si>
  <si>
    <t>EP8543</t>
  </si>
  <si>
    <t>EP8552</t>
  </si>
  <si>
    <t>Tube 76.2x3.8</t>
  </si>
  <si>
    <t>EP8699</t>
  </si>
  <si>
    <t>EP8720</t>
  </si>
  <si>
    <t>EP8733</t>
  </si>
  <si>
    <t>EP8734</t>
  </si>
  <si>
    <t>EP8835</t>
  </si>
  <si>
    <t>EP8836</t>
  </si>
  <si>
    <t>EP8837</t>
  </si>
  <si>
    <t>EP8838</t>
  </si>
  <si>
    <t>EP8859</t>
  </si>
  <si>
    <t>EP8932</t>
  </si>
  <si>
    <t>EP8933</t>
  </si>
  <si>
    <t>Marine Rowlock 70x31</t>
  </si>
  <si>
    <t>EP9077</t>
  </si>
  <si>
    <t>Coolroom F Section 60.10x48.2</t>
  </si>
  <si>
    <t>EP9108</t>
  </si>
  <si>
    <t>Trestle Section 56.3x36.3</t>
  </si>
  <si>
    <t>EP9144</t>
  </si>
  <si>
    <t>EP9177</t>
  </si>
  <si>
    <t>EP9360</t>
  </si>
  <si>
    <t>Flat Bar 108x8</t>
  </si>
  <si>
    <t>EP9471</t>
  </si>
  <si>
    <t>EP9568</t>
  </si>
  <si>
    <t>EP9572</t>
  </si>
  <si>
    <t>EP9743</t>
  </si>
  <si>
    <t>Square Hollow 38x2</t>
  </si>
  <si>
    <t>EP9811</t>
  </si>
  <si>
    <t>EP9812</t>
  </si>
  <si>
    <t>EP9902</t>
  </si>
  <si>
    <t>EP9903</t>
  </si>
  <si>
    <t>EP9910</t>
  </si>
  <si>
    <t>EP9942</t>
  </si>
  <si>
    <t>Anodising Spline</t>
  </si>
  <si>
    <t>EP9943</t>
  </si>
  <si>
    <t>EP9944</t>
  </si>
  <si>
    <t>EQ1061</t>
  </si>
  <si>
    <t>EQ1108</t>
  </si>
  <si>
    <t>EQ1148</t>
  </si>
  <si>
    <t>EQ1159</t>
  </si>
  <si>
    <t>EQ1163</t>
  </si>
  <si>
    <t>EQ1182</t>
  </si>
  <si>
    <t>EQ1298</t>
  </si>
  <si>
    <t>EQ1351</t>
  </si>
  <si>
    <t>EQ1364</t>
  </si>
  <si>
    <t>EQ1394</t>
  </si>
  <si>
    <t>EQ1510</t>
  </si>
  <si>
    <t>EQ1516</t>
  </si>
  <si>
    <t>EQ1517</t>
  </si>
  <si>
    <t>EQ1519</t>
  </si>
  <si>
    <t>EQ1520</t>
  </si>
  <si>
    <t>EQ1551</t>
  </si>
  <si>
    <t>Coolroom H Trim</t>
  </si>
  <si>
    <t>EQ1556</t>
  </si>
  <si>
    <t>EQ1557</t>
  </si>
  <si>
    <t>EQ1558</t>
  </si>
  <si>
    <t>EQ1559</t>
  </si>
  <si>
    <t>EQ1560</t>
  </si>
  <si>
    <t>EQ1561</t>
  </si>
  <si>
    <t>EQ1633</t>
  </si>
  <si>
    <t>EQ1636</t>
  </si>
  <si>
    <t>EQ1646</t>
  </si>
  <si>
    <t>EQ1681</t>
  </si>
  <si>
    <t>EQ1687</t>
  </si>
  <si>
    <t>EQ1689</t>
  </si>
  <si>
    <t>EQ1760</t>
  </si>
  <si>
    <t>EQ1768</t>
  </si>
  <si>
    <t>EQ1773</t>
  </si>
  <si>
    <t>EQ1781</t>
  </si>
  <si>
    <t>EQ1787</t>
  </si>
  <si>
    <t>EQ1897</t>
  </si>
  <si>
    <t>EQ1898</t>
  </si>
  <si>
    <t>EQ1908</t>
  </si>
  <si>
    <t>Angle 12x12x1.4</t>
  </si>
  <si>
    <t>EQ1909</t>
  </si>
  <si>
    <t>Angle 20x12x1.4</t>
  </si>
  <si>
    <t>EQ1910</t>
  </si>
  <si>
    <t>Angle 25x12x1.4</t>
  </si>
  <si>
    <t>EQ1911</t>
  </si>
  <si>
    <t>Angle 40x12x1.4</t>
  </si>
  <si>
    <t>EQ1914</t>
  </si>
  <si>
    <t>Angle 25x25x1.4</t>
  </si>
  <si>
    <t>EQ1915</t>
  </si>
  <si>
    <t>RHS 76.2x50.8x1.6</t>
  </si>
  <si>
    <t>EQ1917</t>
  </si>
  <si>
    <t>Angle 20x20x1.4</t>
  </si>
  <si>
    <t>EQ1957</t>
  </si>
  <si>
    <t>EQ1958</t>
  </si>
  <si>
    <t>EQ1961</t>
  </si>
  <si>
    <t>EQ1970</t>
  </si>
  <si>
    <t>EQ2026</t>
  </si>
  <si>
    <t>EQ2027</t>
  </si>
  <si>
    <t>EQ2028</t>
  </si>
  <si>
    <t>EQ2050</t>
  </si>
  <si>
    <t>EQ2093</t>
  </si>
  <si>
    <t>EQ2094</t>
  </si>
  <si>
    <t>TLD Rear Coaming</t>
  </si>
  <si>
    <t>EQ2096</t>
  </si>
  <si>
    <t>Transport Finish Plank</t>
  </si>
  <si>
    <t>EQ2136</t>
  </si>
  <si>
    <t>EQ2220</t>
  </si>
  <si>
    <t>EQ2250</t>
  </si>
  <si>
    <t>Channel 35x25x1.5</t>
  </si>
  <si>
    <t>EQ2259</t>
  </si>
  <si>
    <t>Square Hollow 50x1.6</t>
  </si>
  <si>
    <t>EQ2435</t>
  </si>
  <si>
    <t>EQ2512</t>
  </si>
  <si>
    <t>EQ2522</t>
  </si>
  <si>
    <t>703-215 Wardrobe Head Track</t>
  </si>
  <si>
    <t>EQ2524</t>
  </si>
  <si>
    <t>703-218 Wardrobe Top Rail</t>
  </si>
  <si>
    <t>EQ2525</t>
  </si>
  <si>
    <t>703-217 Wardrobe Stile 24</t>
  </si>
  <si>
    <t>EQ2545</t>
  </si>
  <si>
    <t>EQ2549</t>
  </si>
  <si>
    <t>EQ2556</t>
  </si>
  <si>
    <t>EQ2558</t>
  </si>
  <si>
    <t>Angle 50x25x1.4</t>
  </si>
  <si>
    <t>EQ2616</t>
  </si>
  <si>
    <t>EQ2618</t>
  </si>
  <si>
    <t>EQ2670</t>
  </si>
  <si>
    <t>EQ2680</t>
  </si>
  <si>
    <t>Rack Cap</t>
  </si>
  <si>
    <t>EQ2698</t>
  </si>
  <si>
    <t>EQ2730</t>
  </si>
  <si>
    <t>EQ2767</t>
  </si>
  <si>
    <t>EQ2841</t>
  </si>
  <si>
    <t>EQ2842</t>
  </si>
  <si>
    <t>Angle 32x20x1.4</t>
  </si>
  <si>
    <t>EQ2843</t>
  </si>
  <si>
    <t>Angle 40x20x1.4</t>
  </si>
  <si>
    <t>EQ2844</t>
  </si>
  <si>
    <t>Angle 40x25x1.4</t>
  </si>
  <si>
    <t>EQ2846</t>
  </si>
  <si>
    <t>EQ2881</t>
  </si>
  <si>
    <t>Channel 50.8x20x1.5</t>
  </si>
  <si>
    <t>EQ2886</t>
  </si>
  <si>
    <t>EQ3001</t>
  </si>
  <si>
    <t>EQ3002</t>
  </si>
  <si>
    <t>EQ3069</t>
  </si>
  <si>
    <t>EQ3076</t>
  </si>
  <si>
    <t>EQ3077</t>
  </si>
  <si>
    <t>EQ3078</t>
  </si>
  <si>
    <t>EQ3093</t>
  </si>
  <si>
    <t>EQ3115</t>
  </si>
  <si>
    <t>EQ3141</t>
  </si>
  <si>
    <t>EQ3272</t>
  </si>
  <si>
    <t>EQ3279</t>
  </si>
  <si>
    <t>EQ3327</t>
  </si>
  <si>
    <t>EQ3349</t>
  </si>
  <si>
    <t>EQ3359</t>
  </si>
  <si>
    <t>EQ3361</t>
  </si>
  <si>
    <t>Angle 40x40x1.4</t>
  </si>
  <si>
    <t>EQ3422</t>
  </si>
  <si>
    <t>EQ3425</t>
  </si>
  <si>
    <t>EQ3430</t>
  </si>
  <si>
    <t>EQ3449</t>
  </si>
  <si>
    <t>EQ3461</t>
  </si>
  <si>
    <t>EQ3462</t>
  </si>
  <si>
    <t>EQ3506</t>
  </si>
  <si>
    <t>EQ3509</t>
  </si>
  <si>
    <t>EQ3534</t>
  </si>
  <si>
    <t>EQ3535</t>
  </si>
  <si>
    <t>EQ3662</t>
  </si>
  <si>
    <t>EQ3712</t>
  </si>
  <si>
    <t>EQ3713</t>
  </si>
  <si>
    <t>EQ3714</t>
  </si>
  <si>
    <t>EQ3716</t>
  </si>
  <si>
    <t>EQ3721</t>
  </si>
  <si>
    <t>EQ3723</t>
  </si>
  <si>
    <t>EQ3724</t>
  </si>
  <si>
    <t>EQ3754</t>
  </si>
  <si>
    <t>EQ3755</t>
  </si>
  <si>
    <t>EQ3767</t>
  </si>
  <si>
    <t>EQ3777</t>
  </si>
  <si>
    <t>EQ3781</t>
  </si>
  <si>
    <t>EQ3843</t>
  </si>
  <si>
    <t>EQ3963</t>
  </si>
  <si>
    <t>EQ3979</t>
  </si>
  <si>
    <t>EQ4000</t>
  </si>
  <si>
    <t>EQ4010</t>
  </si>
  <si>
    <t>Marine Windscreen Surround 25.4 Dia</t>
  </si>
  <si>
    <t>EQ4020</t>
  </si>
  <si>
    <t>Step Nose</t>
  </si>
  <si>
    <t>EQ4021</t>
  </si>
  <si>
    <t>Lower Door Hinge</t>
  </si>
  <si>
    <t>EQ4034</t>
  </si>
  <si>
    <t>EQ4059</t>
  </si>
  <si>
    <t>EQ4066</t>
  </si>
  <si>
    <t>EQ4067</t>
  </si>
  <si>
    <t>EQ4069</t>
  </si>
  <si>
    <t>EQ4084</t>
  </si>
  <si>
    <t>EQ4120</t>
  </si>
  <si>
    <t>Angle 50x12x1.4</t>
  </si>
  <si>
    <t>EQ4143</t>
  </si>
  <si>
    <t>EQ4171</t>
  </si>
  <si>
    <t>EQ4176</t>
  </si>
  <si>
    <t>Misc Chalkboard Rail</t>
  </si>
  <si>
    <t>EQ4183</t>
  </si>
  <si>
    <t>EQ4235</t>
  </si>
  <si>
    <t>EQ4242</t>
  </si>
  <si>
    <t>703-229 Wardrobe Bottm Rail Av</t>
  </si>
  <si>
    <t>EQ4284</t>
  </si>
  <si>
    <t>EQ4292</t>
  </si>
  <si>
    <t>EQ4300</t>
  </si>
  <si>
    <t>EQ4330</t>
  </si>
  <si>
    <t>EQ4338</t>
  </si>
  <si>
    <t>EQ4354</t>
  </si>
  <si>
    <t>Channel 150X38X2/1.6</t>
  </si>
  <si>
    <t>EQ4358</t>
  </si>
  <si>
    <t>EQ4359</t>
  </si>
  <si>
    <t>EQ4361</t>
  </si>
  <si>
    <t>EQ4390</t>
  </si>
  <si>
    <t>EQ4419</t>
  </si>
  <si>
    <t>EQ4427</t>
  </si>
  <si>
    <t>EQ4442</t>
  </si>
  <si>
    <t>EQ4443</t>
  </si>
  <si>
    <t>EQ4445</t>
  </si>
  <si>
    <t>EQ4452</t>
  </si>
  <si>
    <t>EQ4470</t>
  </si>
  <si>
    <t>EQ4487</t>
  </si>
  <si>
    <t>EQ4497</t>
  </si>
  <si>
    <t>EQ4498</t>
  </si>
  <si>
    <t>EQ4559</t>
  </si>
  <si>
    <t>EQ4562</t>
  </si>
  <si>
    <t>EQ4578</t>
  </si>
  <si>
    <t>EQ4579</t>
  </si>
  <si>
    <t>EQ4584</t>
  </si>
  <si>
    <t>EQ4591</t>
  </si>
  <si>
    <t>EQ4625</t>
  </si>
  <si>
    <t>EQ4626</t>
  </si>
  <si>
    <t>EQ4652</t>
  </si>
  <si>
    <t>EQ4670</t>
  </si>
  <si>
    <t>EQ4681</t>
  </si>
  <si>
    <t>EQ4702</t>
  </si>
  <si>
    <t>RHS 40x25x2.4</t>
  </si>
  <si>
    <t>EQ4704</t>
  </si>
  <si>
    <t>EQ4712</t>
  </si>
  <si>
    <t>Coolroom Door Track 71.5x30</t>
  </si>
  <si>
    <t>EQ4713</t>
  </si>
  <si>
    <t>Coolroom Door Track 139x40</t>
  </si>
  <si>
    <t>EQ4717</t>
  </si>
  <si>
    <t>EQ4727</t>
  </si>
  <si>
    <t>EQ4731</t>
  </si>
  <si>
    <t>EQ4733</t>
  </si>
  <si>
    <t>EQ4750</t>
  </si>
  <si>
    <t>EQ4792</t>
  </si>
  <si>
    <t>EQ4796</t>
  </si>
  <si>
    <t>EQ4804</t>
  </si>
  <si>
    <t>EQ4885</t>
  </si>
  <si>
    <t>EQ4890</t>
  </si>
  <si>
    <t>EQ4892</t>
  </si>
  <si>
    <t>EQ4893</t>
  </si>
  <si>
    <t>EQ4894</t>
  </si>
  <si>
    <t>EQ4898</t>
  </si>
  <si>
    <t>EQ4906</t>
  </si>
  <si>
    <t>EQ5041</t>
  </si>
  <si>
    <t>EQ5043</t>
  </si>
  <si>
    <t>EQ5115</t>
  </si>
  <si>
    <t>EQ5125</t>
  </si>
  <si>
    <t>EQ5134</t>
  </si>
  <si>
    <t>EQ5214</t>
  </si>
  <si>
    <t>EQ5231</t>
  </si>
  <si>
    <t>EQ5233</t>
  </si>
  <si>
    <t>EQ5350</t>
  </si>
  <si>
    <t>EQ5370</t>
  </si>
  <si>
    <t>EQ5372</t>
  </si>
  <si>
    <t>EQ5373</t>
  </si>
  <si>
    <t>EQ5397</t>
  </si>
  <si>
    <t>EQ5398</t>
  </si>
  <si>
    <t>EQ5402</t>
  </si>
  <si>
    <t>EQ5444</t>
  </si>
  <si>
    <t>EQ5460</t>
  </si>
  <si>
    <t>EQ5513</t>
  </si>
  <si>
    <t>EQ5522</t>
  </si>
  <si>
    <t>EQ5525</t>
  </si>
  <si>
    <t>EQ5526</t>
  </si>
  <si>
    <t>EQ5536</t>
  </si>
  <si>
    <t>Vandal Proof Sign-139mm</t>
  </si>
  <si>
    <t>EQ5538</t>
  </si>
  <si>
    <t>EQ5545</t>
  </si>
  <si>
    <t>EQ5547</t>
  </si>
  <si>
    <t>EQ5551</t>
  </si>
  <si>
    <t>EQ5564</t>
  </si>
  <si>
    <t>EQ5574</t>
  </si>
  <si>
    <t>EQ5635</t>
  </si>
  <si>
    <t>EQ5643</t>
  </si>
  <si>
    <t>Wardrobe Sill Track</t>
  </si>
  <si>
    <t>EQ5654</t>
  </si>
  <si>
    <t>EQ5656</t>
  </si>
  <si>
    <t>EQ5703</t>
  </si>
  <si>
    <t>EQ5704</t>
  </si>
  <si>
    <t>EQ5709</t>
  </si>
  <si>
    <t>Floor Trap Mould 45x19.83</t>
  </si>
  <si>
    <t>EQ5731</t>
  </si>
  <si>
    <t>Tube 16x1.2</t>
  </si>
  <si>
    <t>EQ5926</t>
  </si>
  <si>
    <t>TLD Bus Window Sill 57.8x34.2</t>
  </si>
  <si>
    <t>EQ5997</t>
  </si>
  <si>
    <t>EQ6022</t>
  </si>
  <si>
    <t>EQ6032</t>
  </si>
  <si>
    <t>EQ6055</t>
  </si>
  <si>
    <t>EQ6073</t>
  </si>
  <si>
    <t>EQ6076</t>
  </si>
  <si>
    <t>EQ6099</t>
  </si>
  <si>
    <t>EQ6121</t>
  </si>
  <si>
    <t>EQ6123</t>
  </si>
  <si>
    <t>EQ6137</t>
  </si>
  <si>
    <t>Tee 50x50x3</t>
  </si>
  <si>
    <t>EQ6140</t>
  </si>
  <si>
    <t>EQ6144</t>
  </si>
  <si>
    <t>EQ6145</t>
  </si>
  <si>
    <t>EQ6146</t>
  </si>
  <si>
    <t>EQ6148</t>
  </si>
  <si>
    <t>EQ6160</t>
  </si>
  <si>
    <t>Tube 76.2x1.2</t>
  </si>
  <si>
    <t>EQ6170</t>
  </si>
  <si>
    <t>EQ6174</t>
  </si>
  <si>
    <t>EQ6178</t>
  </si>
  <si>
    <t>EQ6180</t>
  </si>
  <si>
    <t>EQ6184</t>
  </si>
  <si>
    <t>EQ6210</t>
  </si>
  <si>
    <t>Gate Track 60x18</t>
  </si>
  <si>
    <t>EQ6212</t>
  </si>
  <si>
    <t>EQ6218</t>
  </si>
  <si>
    <t>EQ6229</t>
  </si>
  <si>
    <t>Extruded Gutter</t>
  </si>
  <si>
    <t>EQ6271</t>
  </si>
  <si>
    <t>EQ6282</t>
  </si>
  <si>
    <t>Angle 75x25x4.5</t>
  </si>
  <si>
    <t>EQ6283</t>
  </si>
  <si>
    <t>Angle 75x50x4.5</t>
  </si>
  <si>
    <t>EQ6321</t>
  </si>
  <si>
    <t>Quality D-Bar</t>
  </si>
  <si>
    <t>EQ6344</t>
  </si>
  <si>
    <t>Channel 25x25x2.5</t>
  </si>
  <si>
    <t>EQ6346</t>
  </si>
  <si>
    <t>EQ6347</t>
  </si>
  <si>
    <t>EQ6349</t>
  </si>
  <si>
    <t>EQ6354</t>
  </si>
  <si>
    <t>EQ6355</t>
  </si>
  <si>
    <t>EQ6357</t>
  </si>
  <si>
    <t>Tube 63.2X3.96</t>
  </si>
  <si>
    <t>EQ6363</t>
  </si>
  <si>
    <t>Marine Windscreen Frame 25x14.3</t>
  </si>
  <si>
    <t>EQ6366</t>
  </si>
  <si>
    <t>EQ6376</t>
  </si>
  <si>
    <t>EQ6382</t>
  </si>
  <si>
    <t>Square Hollow 65x2.5</t>
  </si>
  <si>
    <t>EQ6383</t>
  </si>
  <si>
    <t>EQ6391</t>
  </si>
  <si>
    <t>EQ6427</t>
  </si>
  <si>
    <t>EQ6445</t>
  </si>
  <si>
    <t>EQ6446</t>
  </si>
  <si>
    <t>EQ6469</t>
  </si>
  <si>
    <t>EQ6489</t>
  </si>
  <si>
    <t>EQ6490</t>
  </si>
  <si>
    <t>EQ6802</t>
  </si>
  <si>
    <t>Marine Windscreen Surround Corner 25.4x18.03</t>
  </si>
  <si>
    <t>EQ6803</t>
  </si>
  <si>
    <t>EQ6809</t>
  </si>
  <si>
    <t>Tee 50x25x3</t>
  </si>
  <si>
    <t>EQ6813</t>
  </si>
  <si>
    <t>EQ6817</t>
  </si>
  <si>
    <t>EQ6818</t>
  </si>
  <si>
    <t>EQ6819</t>
  </si>
  <si>
    <t>EQ6822</t>
  </si>
  <si>
    <t>EQ6823</t>
  </si>
  <si>
    <t>EQ6885</t>
  </si>
  <si>
    <t>EQ6892</t>
  </si>
  <si>
    <t>EQ6894</t>
  </si>
  <si>
    <t>Tube 152.4x2</t>
  </si>
  <si>
    <t>EQ6947</t>
  </si>
  <si>
    <t>EQ6948</t>
  </si>
  <si>
    <t>EQ7007</t>
  </si>
  <si>
    <t>Tube 101.6x1.8</t>
  </si>
  <si>
    <t>EQ7044</t>
  </si>
  <si>
    <t>Freezer Plank 386.6x27</t>
  </si>
  <si>
    <t>ET1406</t>
  </si>
  <si>
    <t>ET1523</t>
  </si>
  <si>
    <t>ET2436</t>
  </si>
  <si>
    <t>Ticket Strip 31.75x4.94x1.52</t>
  </si>
  <si>
    <t>ET2633</t>
  </si>
  <si>
    <t>ET2636</t>
  </si>
  <si>
    <t>Square Hollow 31.75x2.54</t>
  </si>
  <si>
    <t>ET2685</t>
  </si>
  <si>
    <t>ET2760</t>
  </si>
  <si>
    <t>Marine Windscreen Channel 12.7x10.31 Rad</t>
  </si>
  <si>
    <t>ET2894</t>
  </si>
  <si>
    <t>ET3673</t>
  </si>
  <si>
    <t>ET4833</t>
  </si>
  <si>
    <t>ET4834</t>
  </si>
  <si>
    <t>Coolroom Channel 117.47x25.4 Rad</t>
  </si>
  <si>
    <t>ET4836</t>
  </si>
  <si>
    <t>H-Trim 34.79x9.50</t>
  </si>
  <si>
    <t>ET4837</t>
  </si>
  <si>
    <t>ET4880</t>
  </si>
  <si>
    <t>ET5005</t>
  </si>
  <si>
    <t>ET5432</t>
  </si>
  <si>
    <t>ET5513</t>
  </si>
  <si>
    <t>ET5884</t>
  </si>
  <si>
    <t>ET6506</t>
  </si>
  <si>
    <t>ET6561</t>
  </si>
  <si>
    <t>ET6667</t>
  </si>
  <si>
    <t>ET6669</t>
  </si>
  <si>
    <t>ET6727</t>
  </si>
  <si>
    <t>ET6847</t>
  </si>
  <si>
    <t>ET7200</t>
  </si>
  <si>
    <t>Qubelok 25.4x25.4 One Leg</t>
  </si>
  <si>
    <t>ET7490</t>
  </si>
  <si>
    <t>Coolroom Arrowhead Trim 50.6x25.4</t>
  </si>
  <si>
    <t>ET7765</t>
  </si>
  <si>
    <t>ET7768</t>
  </si>
  <si>
    <t>ET8109</t>
  </si>
  <si>
    <t>ET8111</t>
  </si>
  <si>
    <t>ET8291</t>
  </si>
  <si>
    <t>ET8726</t>
  </si>
  <si>
    <t>ET9119</t>
  </si>
  <si>
    <t>ET9534</t>
  </si>
  <si>
    <t>EU1506</t>
  </si>
  <si>
    <t>EU1668</t>
  </si>
  <si>
    <t>EU1690</t>
  </si>
  <si>
    <t>EU1691</t>
  </si>
  <si>
    <t>EU1766</t>
  </si>
  <si>
    <t>EU1908</t>
  </si>
  <si>
    <t>EU1909</t>
  </si>
  <si>
    <t>EU1921</t>
  </si>
  <si>
    <t>EU1972</t>
  </si>
  <si>
    <t>EU2011</t>
  </si>
  <si>
    <t>EU2272</t>
  </si>
  <si>
    <t>EU2423</t>
  </si>
  <si>
    <t>EU2611</t>
  </si>
  <si>
    <t>EU2744</t>
  </si>
  <si>
    <t>EU2874</t>
  </si>
  <si>
    <t>EU3230</t>
  </si>
  <si>
    <t>EU3862</t>
  </si>
  <si>
    <t>EU3871</t>
  </si>
  <si>
    <t>EU3897</t>
  </si>
  <si>
    <t>EU4110</t>
  </si>
  <si>
    <t>EU4417</t>
  </si>
  <si>
    <t>EU4465</t>
  </si>
  <si>
    <t>EU4466</t>
  </si>
  <si>
    <t>EU4530</t>
  </si>
  <si>
    <t>EU4534</t>
  </si>
  <si>
    <t>EU4535</t>
  </si>
  <si>
    <t>EU4552</t>
  </si>
  <si>
    <t>EU4569</t>
  </si>
  <si>
    <t>EU4574</t>
  </si>
  <si>
    <t>EU4577</t>
  </si>
  <si>
    <t>EU4579</t>
  </si>
  <si>
    <t>EU4581</t>
  </si>
  <si>
    <t>EU4582</t>
  </si>
  <si>
    <t>EU4584</t>
  </si>
  <si>
    <t>EU4587</t>
  </si>
  <si>
    <t>EU4588</t>
  </si>
  <si>
    <t>EU4589</t>
  </si>
  <si>
    <t>EU4600</t>
  </si>
  <si>
    <t>EU4601</t>
  </si>
  <si>
    <t>Chine 26.75x21.44</t>
  </si>
  <si>
    <t>EU4617</t>
  </si>
  <si>
    <t>EU4701</t>
  </si>
  <si>
    <t>EU4702</t>
  </si>
  <si>
    <t>EU4703</t>
  </si>
  <si>
    <t>EU4721</t>
  </si>
  <si>
    <t>EU4764</t>
  </si>
  <si>
    <t>EU4766</t>
  </si>
  <si>
    <t>EU4774</t>
  </si>
  <si>
    <t>EU4777</t>
  </si>
  <si>
    <t>EU4861</t>
  </si>
  <si>
    <t>EU5143</t>
  </si>
  <si>
    <t>EU5201</t>
  </si>
  <si>
    <t>EU5253</t>
  </si>
  <si>
    <t>EU5314</t>
  </si>
  <si>
    <t>EU5380</t>
  </si>
  <si>
    <t>EU5381</t>
  </si>
  <si>
    <t>EU5418</t>
  </si>
  <si>
    <t>EU5425</t>
  </si>
  <si>
    <t>EU5426</t>
  </si>
  <si>
    <t>EU5449</t>
  </si>
  <si>
    <t>EU5585</t>
  </si>
  <si>
    <t>EU5685</t>
  </si>
  <si>
    <t>EU5701</t>
  </si>
  <si>
    <t>Angle 76x76x8</t>
  </si>
  <si>
    <t>EU5870</t>
  </si>
  <si>
    <t>EU5941</t>
  </si>
  <si>
    <t>EU5953</t>
  </si>
  <si>
    <t>EU5998</t>
  </si>
  <si>
    <t>EU6023</t>
  </si>
  <si>
    <t>EU6043</t>
  </si>
  <si>
    <t>EU6046</t>
  </si>
  <si>
    <t>EU6157</t>
  </si>
  <si>
    <t>EU6172</t>
  </si>
  <si>
    <t>EU6262</t>
  </si>
  <si>
    <t>EU6344</t>
  </si>
  <si>
    <t>EU6360</t>
  </si>
  <si>
    <t>EU6362</t>
  </si>
  <si>
    <t>EU6366</t>
  </si>
  <si>
    <t>EU6367</t>
  </si>
  <si>
    <t>EU6368</t>
  </si>
  <si>
    <t>EU6418</t>
  </si>
  <si>
    <t>EU6627</t>
  </si>
  <si>
    <t>EU6644</t>
  </si>
  <si>
    <t>EU6645</t>
  </si>
  <si>
    <t>EU6648</t>
  </si>
  <si>
    <t>EU6703</t>
  </si>
  <si>
    <t>Tube 48.4x3.25</t>
  </si>
  <si>
    <t>EU6707</t>
  </si>
  <si>
    <t>EU6708</t>
  </si>
  <si>
    <t>EU6783</t>
  </si>
  <si>
    <t>EU6803</t>
  </si>
  <si>
    <t>EU6841</t>
  </si>
  <si>
    <t>EU6843</t>
  </si>
  <si>
    <t>EU6863</t>
  </si>
  <si>
    <t>EU6976</t>
  </si>
  <si>
    <t>EU6991</t>
  </si>
  <si>
    <t>EU7074</t>
  </si>
  <si>
    <t>EU7080</t>
  </si>
  <si>
    <t>EU7083</t>
  </si>
  <si>
    <t>EU7128</t>
  </si>
  <si>
    <t>EU7129</t>
  </si>
  <si>
    <t>EU7202</t>
  </si>
  <si>
    <t>Tube 70x7.5</t>
  </si>
  <si>
    <t>EU7422</t>
  </si>
  <si>
    <t>EU7470</t>
  </si>
  <si>
    <t>EU7471</t>
  </si>
  <si>
    <t>EU7472</t>
  </si>
  <si>
    <t>Angle 20x20x1.5</t>
  </si>
  <si>
    <t>EU7473</t>
  </si>
  <si>
    <t>EU7474</t>
  </si>
  <si>
    <t>EU7475</t>
  </si>
  <si>
    <t>Angle 25x25x1.5</t>
  </si>
  <si>
    <t>EU7478</t>
  </si>
  <si>
    <t>EU7480</t>
  </si>
  <si>
    <t>EU7481</t>
  </si>
  <si>
    <t>EU7482</t>
  </si>
  <si>
    <t>EU7483</t>
  </si>
  <si>
    <t>EU7484</t>
  </si>
  <si>
    <t>EU7509</t>
  </si>
  <si>
    <t>EU7512</t>
  </si>
  <si>
    <t>EU7545</t>
  </si>
  <si>
    <t>EU7710</t>
  </si>
  <si>
    <t>EU7740</t>
  </si>
  <si>
    <t>EU7742</t>
  </si>
  <si>
    <t>EU7743</t>
  </si>
  <si>
    <t>Square Hollow 40x2.5</t>
  </si>
  <si>
    <t>EU7746</t>
  </si>
  <si>
    <t>EU7751</t>
  </si>
  <si>
    <t>RHS 50x25x2.5</t>
  </si>
  <si>
    <t>EU7752</t>
  </si>
  <si>
    <t>EU7787</t>
  </si>
  <si>
    <t>EU7788</t>
  </si>
  <si>
    <t>EU7806</t>
  </si>
  <si>
    <t>EU7881</t>
  </si>
  <si>
    <t>EU8054</t>
  </si>
  <si>
    <t>EU8100</t>
  </si>
  <si>
    <t>EU8110</t>
  </si>
  <si>
    <t>EU8129</t>
  </si>
  <si>
    <t>Tee 25.4x38.1x1.58</t>
  </si>
  <si>
    <t>EU8133</t>
  </si>
  <si>
    <t>EU8142</t>
  </si>
  <si>
    <t>EU8144</t>
  </si>
  <si>
    <t>EU8158</t>
  </si>
  <si>
    <t>EU8208</t>
  </si>
  <si>
    <t>Marine Trim 27.6x16.5</t>
  </si>
  <si>
    <t>EU8209</t>
  </si>
  <si>
    <t>Marine Trim 31.5x27.6</t>
  </si>
  <si>
    <t>EU8210</t>
  </si>
  <si>
    <t>Marine Trim 31.6x31.6</t>
  </si>
  <si>
    <t>EU8211</t>
  </si>
  <si>
    <t>Austal Partitn Cabinet Jamb Ca</t>
  </si>
  <si>
    <t>EU8214</t>
  </si>
  <si>
    <t>EU8231</t>
  </si>
  <si>
    <t>EU8274</t>
  </si>
  <si>
    <t>EU8295</t>
  </si>
  <si>
    <t>EU8373</t>
  </si>
  <si>
    <t>EU8386</t>
  </si>
  <si>
    <t>EU8406</t>
  </si>
  <si>
    <t>EU8408</t>
  </si>
  <si>
    <t>EU8455</t>
  </si>
  <si>
    <t>EU8458</t>
  </si>
  <si>
    <t>Transport</t>
  </si>
  <si>
    <t>EU8464</t>
  </si>
  <si>
    <t>EU8627</t>
  </si>
  <si>
    <t>Ladder 152x25.4</t>
  </si>
  <si>
    <t>EU8666</t>
  </si>
  <si>
    <t>EU8667</t>
  </si>
  <si>
    <t>EU8718</t>
  </si>
  <si>
    <t>EU8728</t>
  </si>
  <si>
    <t>EU8730</t>
  </si>
  <si>
    <t>EU8731</t>
  </si>
  <si>
    <t>EU8736</t>
  </si>
  <si>
    <t>EU8737</t>
  </si>
  <si>
    <t>EU8745</t>
  </si>
  <si>
    <t>EU8895</t>
  </si>
  <si>
    <t>EU9011</t>
  </si>
  <si>
    <t>EU9069</t>
  </si>
  <si>
    <t>EU9070</t>
  </si>
  <si>
    <t>EU9185</t>
  </si>
  <si>
    <t>EU9187</t>
  </si>
  <si>
    <t>EU9250</t>
  </si>
  <si>
    <t>EU9266</t>
  </si>
  <si>
    <t>EU9284</t>
  </si>
  <si>
    <t>EU9304</t>
  </si>
  <si>
    <t>EU9316</t>
  </si>
  <si>
    <t>EU9344</t>
  </si>
  <si>
    <t>EU9428</t>
  </si>
  <si>
    <t>EU9438</t>
  </si>
  <si>
    <t>EU9456</t>
  </si>
  <si>
    <t>Std Side Sash</t>
  </si>
  <si>
    <t>EU9472</t>
  </si>
  <si>
    <t>EU9476</t>
  </si>
  <si>
    <t>EU9487</t>
  </si>
  <si>
    <t>EU9488</t>
  </si>
  <si>
    <t>EU9532</t>
  </si>
  <si>
    <t>EU9574</t>
  </si>
  <si>
    <t>EU9575</t>
  </si>
  <si>
    <t>EU9576</t>
  </si>
  <si>
    <t>EU9587</t>
  </si>
  <si>
    <t>EU9595</t>
  </si>
  <si>
    <t>EU9609</t>
  </si>
  <si>
    <t>EU9610</t>
  </si>
  <si>
    <t>EU9612</t>
  </si>
  <si>
    <t>EU9613</t>
  </si>
  <si>
    <t>EU9614</t>
  </si>
  <si>
    <t>EU9622</t>
  </si>
  <si>
    <t>EU9623</t>
  </si>
  <si>
    <t>EU9675</t>
  </si>
  <si>
    <t>EU9676</t>
  </si>
  <si>
    <t>EU9723</t>
  </si>
  <si>
    <t>Head Tracker Std Av</t>
  </si>
  <si>
    <t>EU9725</t>
  </si>
  <si>
    <t>EU9796</t>
  </si>
  <si>
    <t>EU9797</t>
  </si>
  <si>
    <t>EU9798</t>
  </si>
  <si>
    <t>EU9805</t>
  </si>
  <si>
    <t>EU9824</t>
  </si>
  <si>
    <t>EU9829</t>
  </si>
  <si>
    <t>EU9837</t>
  </si>
  <si>
    <t>EU9840</t>
  </si>
  <si>
    <t>EU9884</t>
  </si>
  <si>
    <t>EU9922</t>
  </si>
  <si>
    <t>EW2097</t>
  </si>
  <si>
    <t>EW2157</t>
  </si>
  <si>
    <t>EW2596</t>
  </si>
  <si>
    <t>EW2871</t>
  </si>
  <si>
    <t>EW2882</t>
  </si>
  <si>
    <t>EW2883</t>
  </si>
  <si>
    <t>EW2917</t>
  </si>
  <si>
    <t>EW2918</t>
  </si>
  <si>
    <t>EW3230</t>
  </si>
  <si>
    <t>EW3970</t>
  </si>
  <si>
    <t>EW4369</t>
  </si>
  <si>
    <t>EW4405</t>
  </si>
  <si>
    <t>EW4406</t>
  </si>
  <si>
    <t>EW4407</t>
  </si>
  <si>
    <t>EW4408</t>
  </si>
  <si>
    <t>EW6053</t>
  </si>
  <si>
    <t>EX1100</t>
  </si>
  <si>
    <t>EX1102</t>
  </si>
  <si>
    <t>EX1104</t>
  </si>
  <si>
    <t>EX1106</t>
  </si>
  <si>
    <t>EX1108</t>
  </si>
  <si>
    <t>EX1109</t>
  </si>
  <si>
    <t>Square Solid 15.88</t>
  </si>
  <si>
    <t>EX1113</t>
  </si>
  <si>
    <t>EX1114</t>
  </si>
  <si>
    <t>EX1117</t>
  </si>
  <si>
    <t>EX1119</t>
  </si>
  <si>
    <t>Square Solid 38.09</t>
  </si>
  <si>
    <t>EX1121</t>
  </si>
  <si>
    <t>Square Solid 44.45</t>
  </si>
  <si>
    <t>EX1123</t>
  </si>
  <si>
    <t>Square Solid 76.19</t>
  </si>
  <si>
    <t>EX1201</t>
  </si>
  <si>
    <t>Hex Bar 7.92</t>
  </si>
  <si>
    <t>EX1202</t>
  </si>
  <si>
    <t>EX1204</t>
  </si>
  <si>
    <t>EX1206</t>
  </si>
  <si>
    <t>EX1207</t>
  </si>
  <si>
    <t>EX1211</t>
  </si>
  <si>
    <t>Hex Bar 14.27</t>
  </si>
  <si>
    <t>EX1213</t>
  </si>
  <si>
    <t>Hex Bar 15.88</t>
  </si>
  <si>
    <t>EX1214</t>
  </si>
  <si>
    <t>Hex Bar 17.15</t>
  </si>
  <si>
    <t>EX1215</t>
  </si>
  <si>
    <t>EX1216</t>
  </si>
  <si>
    <t>EX1217</t>
  </si>
  <si>
    <t>Hex Bar 19.04</t>
  </si>
  <si>
    <t>EX1219</t>
  </si>
  <si>
    <t>Hex Bar 20.83</t>
  </si>
  <si>
    <t>EX1221</t>
  </si>
  <si>
    <t>Hex Bar 22.23</t>
  </si>
  <si>
    <t>EX1223</t>
  </si>
  <si>
    <t>EX1224</t>
  </si>
  <si>
    <t>Hex Bar 23.8</t>
  </si>
  <si>
    <t>EX1225</t>
  </si>
  <si>
    <t>Hex Bar 25.4</t>
  </si>
  <si>
    <t>EX1227</t>
  </si>
  <si>
    <t>EX1228</t>
  </si>
  <si>
    <t>EX1229</t>
  </si>
  <si>
    <t>Hex Bar 28.58</t>
  </si>
  <si>
    <t>EX1230</t>
  </si>
  <si>
    <t>Hex Bar 30.15</t>
  </si>
  <si>
    <t>EX1233</t>
  </si>
  <si>
    <t>EX1235</t>
  </si>
  <si>
    <t>Hex Bar 33.32</t>
  </si>
  <si>
    <t>EX1240</t>
  </si>
  <si>
    <t>Hex Bar 38.09</t>
  </si>
  <si>
    <t>EX1242</t>
  </si>
  <si>
    <t>EX1243</t>
  </si>
  <si>
    <t>EX1245</t>
  </si>
  <si>
    <t>EX1252</t>
  </si>
  <si>
    <t>EX1253</t>
  </si>
  <si>
    <t>EX1300</t>
  </si>
  <si>
    <t>EX1408</t>
  </si>
  <si>
    <t>EX1412</t>
  </si>
  <si>
    <t>EX1414</t>
  </si>
  <si>
    <t>EX1430</t>
  </si>
  <si>
    <t>EX1433</t>
  </si>
  <si>
    <t>EX1434</t>
  </si>
  <si>
    <t>EX1438</t>
  </si>
  <si>
    <t>EX1445</t>
  </si>
  <si>
    <t>EX1449</t>
  </si>
  <si>
    <t>EX1450</t>
  </si>
  <si>
    <t>EX1467</t>
  </si>
  <si>
    <t>Flat Bar 19.05x3.18</t>
  </si>
  <si>
    <t>EX1468</t>
  </si>
  <si>
    <t>EX1470</t>
  </si>
  <si>
    <t>EX1473</t>
  </si>
  <si>
    <t>EX1475</t>
  </si>
  <si>
    <t>EX1480</t>
  </si>
  <si>
    <t>EX1492</t>
  </si>
  <si>
    <t>EX1493</t>
  </si>
  <si>
    <t>EX1494</t>
  </si>
  <si>
    <t>EX1495</t>
  </si>
  <si>
    <t>EX1499</t>
  </si>
  <si>
    <t>EX1502</t>
  </si>
  <si>
    <t>EX1503</t>
  </si>
  <si>
    <t>EX1510</t>
  </si>
  <si>
    <t>EX1518</t>
  </si>
  <si>
    <t>EX1523</t>
  </si>
  <si>
    <t>EX1525</t>
  </si>
  <si>
    <t>EX1564</t>
  </si>
  <si>
    <t>Flat Bar 50.8x4.76</t>
  </si>
  <si>
    <t>EX1565</t>
  </si>
  <si>
    <t>EX1566</t>
  </si>
  <si>
    <t>EX1567</t>
  </si>
  <si>
    <t>EX1572</t>
  </si>
  <si>
    <t>EX1574</t>
  </si>
  <si>
    <t>EX1576</t>
  </si>
  <si>
    <t>Flat Bar 50.8x38.09</t>
  </si>
  <si>
    <t>EX1587</t>
  </si>
  <si>
    <t>EX1590</t>
  </si>
  <si>
    <t>EX1602</t>
  </si>
  <si>
    <t>EX1603</t>
  </si>
  <si>
    <t>EX1608</t>
  </si>
  <si>
    <t>EX1616</t>
  </si>
  <si>
    <t>EX1620</t>
  </si>
  <si>
    <t>EX1621</t>
  </si>
  <si>
    <t>EX1622</t>
  </si>
  <si>
    <t>EX1625</t>
  </si>
  <si>
    <t>EX1642</t>
  </si>
  <si>
    <t>EX1645</t>
  </si>
  <si>
    <t>EX1646</t>
  </si>
  <si>
    <t>Flat Bar 76.19x6.35</t>
  </si>
  <si>
    <t>EX1648</t>
  </si>
  <si>
    <t>EX1649</t>
  </si>
  <si>
    <t>EX1671</t>
  </si>
  <si>
    <t>EX1678</t>
  </si>
  <si>
    <t>EX1679</t>
  </si>
  <si>
    <t>EX1680</t>
  </si>
  <si>
    <t>Flat Bar 88.9x9.53</t>
  </si>
  <si>
    <t>EX1682</t>
  </si>
  <si>
    <t>EX1685</t>
  </si>
  <si>
    <t>Flat Bar 88.9x38.09</t>
  </si>
  <si>
    <t>EX1690</t>
  </si>
  <si>
    <t>EX1694</t>
  </si>
  <si>
    <t>Flat Bar 95.25x38.09</t>
  </si>
  <si>
    <t>EX1698</t>
  </si>
  <si>
    <t>EX1699</t>
  </si>
  <si>
    <t>EX1700</t>
  </si>
  <si>
    <t>EX1701</t>
  </si>
  <si>
    <t>EX1702</t>
  </si>
  <si>
    <t>EX1703</t>
  </si>
  <si>
    <t>EX1712</t>
  </si>
  <si>
    <t>Flat Bar 107.95x50.8</t>
  </si>
  <si>
    <t>EX1719</t>
  </si>
  <si>
    <t>EX1721</t>
  </si>
  <si>
    <t>EX1727</t>
  </si>
  <si>
    <t>EX1728</t>
  </si>
  <si>
    <t>Flat Bar 127x9.52</t>
  </si>
  <si>
    <t>EX1731</t>
  </si>
  <si>
    <t>EX1744</t>
  </si>
  <si>
    <t>EX1745</t>
  </si>
  <si>
    <t>EX1746</t>
  </si>
  <si>
    <t>EX1747</t>
  </si>
  <si>
    <t>Flat Bar 152.4x12.7</t>
  </si>
  <si>
    <t>EX1748</t>
  </si>
  <si>
    <t>Flat Bar 152.4x15.88</t>
  </si>
  <si>
    <t>EX1753</t>
  </si>
  <si>
    <t>EX1756</t>
  </si>
  <si>
    <t>Flat Bar 203.2x6.35</t>
  </si>
  <si>
    <t>EX1763</t>
  </si>
  <si>
    <t>EX1764</t>
  </si>
  <si>
    <t>EX1765</t>
  </si>
  <si>
    <t>EX2000</t>
  </si>
  <si>
    <t>EX2001</t>
  </si>
  <si>
    <t>Tube 63.5x3.81</t>
  </si>
  <si>
    <t>EX2003</t>
  </si>
  <si>
    <t>Tube 38.09x2.03</t>
  </si>
  <si>
    <t>EX2004</t>
  </si>
  <si>
    <t>Tube 9.52x1.27</t>
  </si>
  <si>
    <t>EX2005</t>
  </si>
  <si>
    <t>Tube 28.65x1.63</t>
  </si>
  <si>
    <t>EX2006</t>
  </si>
  <si>
    <t>Tube 63.5x1.22</t>
  </si>
  <si>
    <t>EX2007</t>
  </si>
  <si>
    <t>Tube 152.4x3.25</t>
  </si>
  <si>
    <t>EX2008</t>
  </si>
  <si>
    <t>Tube 38.09x1.42</t>
  </si>
  <si>
    <t>EX2009</t>
  </si>
  <si>
    <t>Tube 50.8x1.63</t>
  </si>
  <si>
    <t>EX2010</t>
  </si>
  <si>
    <t>Tube 127x4.32</t>
  </si>
  <si>
    <t>EX2011</t>
  </si>
  <si>
    <t>Tube 127x8.14</t>
  </si>
  <si>
    <t>EX2012</t>
  </si>
  <si>
    <t>EX2018</t>
  </si>
  <si>
    <t>EX2019</t>
  </si>
  <si>
    <t>Tube 12.7x0.97</t>
  </si>
  <si>
    <t>EX2020</t>
  </si>
  <si>
    <t>Tube 12.7x1.42</t>
  </si>
  <si>
    <t>EX2021</t>
  </si>
  <si>
    <t>Tube 12.7x1.83</t>
  </si>
  <si>
    <t>EX2025</t>
  </si>
  <si>
    <t>Tube 15.88x1.12</t>
  </si>
  <si>
    <t>EX2026</t>
  </si>
  <si>
    <t>Tube 15.88x1.22</t>
  </si>
  <si>
    <t>EX2027</t>
  </si>
  <si>
    <t>EX2028</t>
  </si>
  <si>
    <t>Tube 15.88x1.63</t>
  </si>
  <si>
    <t>EX2031</t>
  </si>
  <si>
    <t>EX2032</t>
  </si>
  <si>
    <t>Tube 19.04x0.81</t>
  </si>
  <si>
    <t>EX2033</t>
  </si>
  <si>
    <t>Tube 19.04x2.41</t>
  </si>
  <si>
    <t>EX2034</t>
  </si>
  <si>
    <t>EX2035</t>
  </si>
  <si>
    <t>EX2038</t>
  </si>
  <si>
    <t>Tube 22.23x2.65</t>
  </si>
  <si>
    <t>EX2039</t>
  </si>
  <si>
    <t>EX2040</t>
  </si>
  <si>
    <t>Tube 22.23x5.99</t>
  </si>
  <si>
    <t>EX2043</t>
  </si>
  <si>
    <t>EX2046</t>
  </si>
  <si>
    <t>Tube 25.4x1.22</t>
  </si>
  <si>
    <t>EX2047</t>
  </si>
  <si>
    <t>Tube 25.4x1.63</t>
  </si>
  <si>
    <t>EX2048</t>
  </si>
  <si>
    <t>Tube 25.4x3.18</t>
  </si>
  <si>
    <t>EX2049</t>
  </si>
  <si>
    <t>EX2050</t>
  </si>
  <si>
    <t>EX2051</t>
  </si>
  <si>
    <t>Tube 28.58x1.22</t>
  </si>
  <si>
    <t>EX2052</t>
  </si>
  <si>
    <t>Tube 28.58x1.83</t>
  </si>
  <si>
    <t>EX2053</t>
  </si>
  <si>
    <t>EX2054</t>
  </si>
  <si>
    <t>Tube 30.15x6.53</t>
  </si>
  <si>
    <t>EX2055</t>
  </si>
  <si>
    <t>EX2056</t>
  </si>
  <si>
    <t>Tube 31.75x1.63</t>
  </si>
  <si>
    <t>EX2057</t>
  </si>
  <si>
    <t>Tube 31.75x1.91</t>
  </si>
  <si>
    <t>EX2058</t>
  </si>
  <si>
    <t>Tube 31.75x2.18</t>
  </si>
  <si>
    <t>EX2059</t>
  </si>
  <si>
    <t>Tube 31.75x2.34</t>
  </si>
  <si>
    <t>EX2060</t>
  </si>
  <si>
    <t>EX2062</t>
  </si>
  <si>
    <t>Tube 32.56x3.58</t>
  </si>
  <si>
    <t>EX2063</t>
  </si>
  <si>
    <t>Tube 33.38x4.78</t>
  </si>
  <si>
    <t>EX2064</t>
  </si>
  <si>
    <t>Tube 33.32x7.14</t>
  </si>
  <si>
    <t>EX2065</t>
  </si>
  <si>
    <t>EX2066</t>
  </si>
  <si>
    <t>EX2067</t>
  </si>
  <si>
    <t>Tube 33.91x3.18</t>
  </si>
  <si>
    <t>EX2068</t>
  </si>
  <si>
    <t>Tube 34.04x5.28</t>
  </si>
  <si>
    <t>EX2069</t>
  </si>
  <si>
    <t>EX2071</t>
  </si>
  <si>
    <t>EX2073</t>
  </si>
  <si>
    <t>Tube 38.09x1.85</t>
  </si>
  <si>
    <t>EX2074</t>
  </si>
  <si>
    <t>EX2076</t>
  </si>
  <si>
    <t>EX2077</t>
  </si>
  <si>
    <t>EX2078</t>
  </si>
  <si>
    <t>Tube 38.09x3.25</t>
  </si>
  <si>
    <t>EX2079</t>
  </si>
  <si>
    <t>EX2084</t>
  </si>
  <si>
    <t>EX2089</t>
  </si>
  <si>
    <t>EX2093</t>
  </si>
  <si>
    <t>Tube 42.16x3.56</t>
  </si>
  <si>
    <t>EX2094</t>
  </si>
  <si>
    <t>Tube 42.85x7.52</t>
  </si>
  <si>
    <t>EX2096</t>
  </si>
  <si>
    <t>Tube 43.18x4.39</t>
  </si>
  <si>
    <t>EX2097</t>
  </si>
  <si>
    <t>Tube 43.18x5.59</t>
  </si>
  <si>
    <t>EX2098</t>
  </si>
  <si>
    <t>EX2099</t>
  </si>
  <si>
    <t>Tube 44.45x1.78</t>
  </si>
  <si>
    <t>EX2100</t>
  </si>
  <si>
    <t>Tube 44.45x2.34</t>
  </si>
  <si>
    <t>EX2101</t>
  </si>
  <si>
    <t>Tube 44.45x3.25</t>
  </si>
  <si>
    <t>EX2102</t>
  </si>
  <si>
    <t>Tube 44.98x8.76</t>
  </si>
  <si>
    <t>EX2103</t>
  </si>
  <si>
    <t>Tube 44.98x9.98</t>
  </si>
  <si>
    <t>EX2106</t>
  </si>
  <si>
    <t>Tube 49.99x9.47</t>
  </si>
  <si>
    <t>EX2109</t>
  </si>
  <si>
    <t>Tube 50.01x10.72</t>
  </si>
  <si>
    <t>EX2110</t>
  </si>
  <si>
    <t>Tube 50.8x1.8</t>
  </si>
  <si>
    <t>EX2111</t>
  </si>
  <si>
    <t>Tube 50.8x1.42</t>
  </si>
  <si>
    <t>EX2113</t>
  </si>
  <si>
    <t>Tube 50.8x2.03</t>
  </si>
  <si>
    <t>EX2114</t>
  </si>
  <si>
    <t>Tube 50.8x2.64</t>
  </si>
  <si>
    <t>EX2115</t>
  </si>
  <si>
    <t>EX2116</t>
  </si>
  <si>
    <t>EX2117</t>
  </si>
  <si>
    <t>Tube 50.8x5.59</t>
  </si>
  <si>
    <t>EX2120</t>
  </si>
  <si>
    <t>EX2121</t>
  </si>
  <si>
    <t>Tube 54x9.96</t>
  </si>
  <si>
    <t>EX2122</t>
  </si>
  <si>
    <t>EX2126</t>
  </si>
  <si>
    <t>EX2127</t>
  </si>
  <si>
    <t>Tube 57.15x5.38</t>
  </si>
  <si>
    <t>EX2128</t>
  </si>
  <si>
    <t>Tube 57.15x6.35</t>
  </si>
  <si>
    <t>EX2129</t>
  </si>
  <si>
    <t>Tube 57.15x12.7</t>
  </si>
  <si>
    <t>EX2132</t>
  </si>
  <si>
    <t>Tube 60.33x3.91</t>
  </si>
  <si>
    <t>EX2134</t>
  </si>
  <si>
    <t>EX2135</t>
  </si>
  <si>
    <t>EX2136</t>
  </si>
  <si>
    <t>Tube 63.5x2.64</t>
  </si>
  <si>
    <t>EX2137</t>
  </si>
  <si>
    <t>Tube 63.5x3.25</t>
  </si>
  <si>
    <t>EX2138</t>
  </si>
  <si>
    <t>EX2139</t>
  </si>
  <si>
    <t>Tube 63.5x10.16</t>
  </si>
  <si>
    <t>EX2140</t>
  </si>
  <si>
    <t>EX2141</t>
  </si>
  <si>
    <t>EX2142</t>
  </si>
  <si>
    <t>Tube 69.85x1.52</t>
  </si>
  <si>
    <t>EX2143</t>
  </si>
  <si>
    <t>Tube 69.85x2.39</t>
  </si>
  <si>
    <t>EX2145</t>
  </si>
  <si>
    <t>EX2148</t>
  </si>
  <si>
    <t>Tube 73.03x5.16</t>
  </si>
  <si>
    <t>EX2149</t>
  </si>
  <si>
    <t>Tube 84.5x1.48</t>
  </si>
  <si>
    <t>EX2150</t>
  </si>
  <si>
    <t>Tube 76.19x2.03</t>
  </si>
  <si>
    <t>EX2151</t>
  </si>
  <si>
    <t>Tube 76.19x2.64</t>
  </si>
  <si>
    <t>EX2152</t>
  </si>
  <si>
    <t>Tube 76.19x3.25</t>
  </si>
  <si>
    <t>EX2153</t>
  </si>
  <si>
    <t>EX2156</t>
  </si>
  <si>
    <t>EX2157</t>
  </si>
  <si>
    <t>Tube 81.91x2.29</t>
  </si>
  <si>
    <t>EX2159</t>
  </si>
  <si>
    <t>EX2160</t>
  </si>
  <si>
    <t>Tube 88.9x3.25</t>
  </si>
  <si>
    <t>EX2161</t>
  </si>
  <si>
    <t>Tube 88.9x5.33</t>
  </si>
  <si>
    <t>EX2162</t>
  </si>
  <si>
    <t>Tube 88.9x6.4</t>
  </si>
  <si>
    <t>EX2163</t>
  </si>
  <si>
    <t>Tube 95.25x2.03</t>
  </si>
  <si>
    <t>EX2164</t>
  </si>
  <si>
    <t>EX2165</t>
  </si>
  <si>
    <t>EX2166</t>
  </si>
  <si>
    <t>Tube 52.07x4.32</t>
  </si>
  <si>
    <t>EX2167</t>
  </si>
  <si>
    <t>Tube 101.6x2.03</t>
  </si>
  <si>
    <t>EX2168</t>
  </si>
  <si>
    <t>Tube 101.6x3.25</t>
  </si>
  <si>
    <t>EX2169</t>
  </si>
  <si>
    <t>EX2170</t>
  </si>
  <si>
    <t>Tube 101.6x6.35</t>
  </si>
  <si>
    <t>EX2173</t>
  </si>
  <si>
    <t>EX2174</t>
  </si>
  <si>
    <t>EX2175</t>
  </si>
  <si>
    <t>EX2177</t>
  </si>
  <si>
    <t>EX2178</t>
  </si>
  <si>
    <t>EX2179</t>
  </si>
  <si>
    <t>EX2180</t>
  </si>
  <si>
    <t>Tube 114.3x6.35</t>
  </si>
  <si>
    <t>EX2181</t>
  </si>
  <si>
    <t>EX2182</t>
  </si>
  <si>
    <t>EX2184</t>
  </si>
  <si>
    <t>Tube 127x2.64</t>
  </si>
  <si>
    <t>EX2188</t>
  </si>
  <si>
    <t>Tube 82.55x3.56</t>
  </si>
  <si>
    <t>EX2190</t>
  </si>
  <si>
    <t>Tube 127x19.04</t>
  </si>
  <si>
    <t>EX2191</t>
  </si>
  <si>
    <t>EX2192</t>
  </si>
  <si>
    <t>Tube 162.56x1.65</t>
  </si>
  <si>
    <t>EX2193</t>
  </si>
  <si>
    <t>Tube 50.8x1.24</t>
  </si>
  <si>
    <t>EX2194</t>
  </si>
  <si>
    <t>Tube 152.4x2.64</t>
  </si>
  <si>
    <t>EX2195</t>
  </si>
  <si>
    <t>Tube 19.04x1.65</t>
  </si>
  <si>
    <t>EX2196</t>
  </si>
  <si>
    <t>Tube 152.4x9.52</t>
  </si>
  <si>
    <t>EX2197</t>
  </si>
  <si>
    <t>Tube 152.4x22.23</t>
  </si>
  <si>
    <t>EX2201</t>
  </si>
  <si>
    <t>Tube 31.75x2.03</t>
  </si>
  <si>
    <t>EX2202</t>
  </si>
  <si>
    <t>Tube 48.41x4.47</t>
  </si>
  <si>
    <t>EX2204</t>
  </si>
  <si>
    <t>EX2206</t>
  </si>
  <si>
    <t>Tube 38.09x2.39</t>
  </si>
  <si>
    <t>EX2207</t>
  </si>
  <si>
    <t>Tube 76.19x4.75</t>
  </si>
  <si>
    <t>EX2210</t>
  </si>
  <si>
    <t>Tube 47.63x3.25</t>
  </si>
  <si>
    <t>EX2213</t>
  </si>
  <si>
    <t>Tube 101.6x1.22</t>
  </si>
  <si>
    <t>EX2214</t>
  </si>
  <si>
    <t>Tube 101.6x1.6</t>
  </si>
  <si>
    <t>EX2215</t>
  </si>
  <si>
    <t>EX2216</t>
  </si>
  <si>
    <t>EX2217</t>
  </si>
  <si>
    <t>EX2218</t>
  </si>
  <si>
    <t>Tube 14.22x1.47</t>
  </si>
  <si>
    <t>EX2219</t>
  </si>
  <si>
    <t>Tube 86.36x2.49</t>
  </si>
  <si>
    <t>EX2220</t>
  </si>
  <si>
    <t>Tube 28.19x3.23</t>
  </si>
  <si>
    <t>EX2222</t>
  </si>
  <si>
    <t>EX2223</t>
  </si>
  <si>
    <t>EX2224</t>
  </si>
  <si>
    <t>EX2225</t>
  </si>
  <si>
    <t>Tube 21.21x1.47</t>
  </si>
  <si>
    <t>EX2226</t>
  </si>
  <si>
    <t>Tube 88.9x2</t>
  </si>
  <si>
    <t>EX2227</t>
  </si>
  <si>
    <t>Tube 63.53x2.31</t>
  </si>
  <si>
    <t>EX2229</t>
  </si>
  <si>
    <t>EX2230</t>
  </si>
  <si>
    <t>Tube 21.59x1.12</t>
  </si>
  <si>
    <t>EX2232</t>
  </si>
  <si>
    <t>EX2233</t>
  </si>
  <si>
    <t>EX2235</t>
  </si>
  <si>
    <t>EX2236</t>
  </si>
  <si>
    <t>EX2238</t>
  </si>
  <si>
    <t>EX2239</t>
  </si>
  <si>
    <t>EX2240</t>
  </si>
  <si>
    <t>EX2241</t>
  </si>
  <si>
    <t>Tube 69.85x2.67</t>
  </si>
  <si>
    <t>EX2242</t>
  </si>
  <si>
    <t>Tube 17.78x1.47</t>
  </si>
  <si>
    <t>EX2243</t>
  </si>
  <si>
    <t>Tube 93.47x2.54</t>
  </si>
  <si>
    <t>EX2244</t>
  </si>
  <si>
    <t>Tube 67.31x4.95</t>
  </si>
  <si>
    <t>EX2246</t>
  </si>
  <si>
    <t>Tube 34.93x1.12</t>
  </si>
  <si>
    <t>EX2247</t>
  </si>
  <si>
    <t>Tube 20.95x4.06</t>
  </si>
  <si>
    <t>EX2250</t>
  </si>
  <si>
    <t>EX2252</t>
  </si>
  <si>
    <t>Tube 46.99x1.09</t>
  </si>
  <si>
    <t>EX2256</t>
  </si>
  <si>
    <t>Tube 17.78x1.83</t>
  </si>
  <si>
    <t>EX2257</t>
  </si>
  <si>
    <t>Tube 56.9x1.75</t>
  </si>
  <si>
    <t>EX2261</t>
  </si>
  <si>
    <t>EX2262</t>
  </si>
  <si>
    <t>Tube 22.86x1.83</t>
  </si>
  <si>
    <t>EX2264</t>
  </si>
  <si>
    <t>Tube 7.92x1.2</t>
  </si>
  <si>
    <t>EX2265</t>
  </si>
  <si>
    <t>Tube 21.08x1.6</t>
  </si>
  <si>
    <t>EX2266</t>
  </si>
  <si>
    <t>Tube 139.7x4.75</t>
  </si>
  <si>
    <t>EX2268</t>
  </si>
  <si>
    <t>Tube 14.86x1.32</t>
  </si>
  <si>
    <t>EX2269</t>
  </si>
  <si>
    <t>Tube 52.37x5.54</t>
  </si>
  <si>
    <t>EX2271</t>
  </si>
  <si>
    <t>Tube 38.09x1.09</t>
  </si>
  <si>
    <t>EX2272</t>
  </si>
  <si>
    <t>Tube 14.27x2.03</t>
  </si>
  <si>
    <t>EX2273</t>
  </si>
  <si>
    <t>Tube 57.15x2.18</t>
  </si>
  <si>
    <t>EX2274</t>
  </si>
  <si>
    <t>Tube 24.38x1.35</t>
  </si>
  <si>
    <t>EX2275</t>
  </si>
  <si>
    <t>EX2276</t>
  </si>
  <si>
    <t>Tube 15.04x0.94</t>
  </si>
  <si>
    <t>EX2277</t>
  </si>
  <si>
    <t>Tube 168.28x4.75</t>
  </si>
  <si>
    <t>EX2279</t>
  </si>
  <si>
    <t>EX2280</t>
  </si>
  <si>
    <t>EX2281</t>
  </si>
  <si>
    <t>Tube 48.26x3.68</t>
  </si>
  <si>
    <t>EX2284</t>
  </si>
  <si>
    <t>EX2287</t>
  </si>
  <si>
    <t>EX2288</t>
  </si>
  <si>
    <t>EX2289</t>
  </si>
  <si>
    <t>Tube 92.7x1.42</t>
  </si>
  <si>
    <t>EX2290</t>
  </si>
  <si>
    <t>EX2293</t>
  </si>
  <si>
    <t>Tube 55x3.5</t>
  </si>
  <si>
    <t>EX2294</t>
  </si>
  <si>
    <t>Tube 75x1.4</t>
  </si>
  <si>
    <t>EX2295</t>
  </si>
  <si>
    <t>Tube 12.7x1.65</t>
  </si>
  <si>
    <t>EX2299</t>
  </si>
  <si>
    <t>EX2302</t>
  </si>
  <si>
    <t>EX2307</t>
  </si>
  <si>
    <t>Tube 27x4.6</t>
  </si>
  <si>
    <t>EX2308</t>
  </si>
  <si>
    <t>Tube 66.14x1.62</t>
  </si>
  <si>
    <t>EX2309</t>
  </si>
  <si>
    <t>EX2314</t>
  </si>
  <si>
    <t>EX2316</t>
  </si>
  <si>
    <t>Tube 54.6x1.45</t>
  </si>
  <si>
    <t>EX3000</t>
  </si>
  <si>
    <t>EX3001</t>
  </si>
  <si>
    <t>EX3003</t>
  </si>
  <si>
    <t>EX3005</t>
  </si>
  <si>
    <t>EX3008</t>
  </si>
  <si>
    <t>EX3009</t>
  </si>
  <si>
    <t>EX3010</t>
  </si>
  <si>
    <t>EX3012</t>
  </si>
  <si>
    <t>EX3013</t>
  </si>
  <si>
    <t>EX3014</t>
  </si>
  <si>
    <t>Round Bar 10.49</t>
  </si>
  <si>
    <t>EX3015</t>
  </si>
  <si>
    <t>EX3016</t>
  </si>
  <si>
    <t>Round Bar 14.27 Dia</t>
  </si>
  <si>
    <t>EX3017</t>
  </si>
  <si>
    <t>EX3018</t>
  </si>
  <si>
    <t>EX3019</t>
  </si>
  <si>
    <t>EX3020</t>
  </si>
  <si>
    <t>Round Bar 15.88 Dia</t>
  </si>
  <si>
    <t>EX3021</t>
  </si>
  <si>
    <t>Round Bar 17.15 Dia</t>
  </si>
  <si>
    <t>EX3022</t>
  </si>
  <si>
    <t>Round Bar 17.45 Dia</t>
  </si>
  <si>
    <t>EX3023</t>
  </si>
  <si>
    <t>Round Bar 19.04 Dia</t>
  </si>
  <si>
    <t>EX3025</t>
  </si>
  <si>
    <t>Round Bar 20.64 Dia</t>
  </si>
  <si>
    <t>EX3026</t>
  </si>
  <si>
    <t>EX3028</t>
  </si>
  <si>
    <t>Round Bar 22.23 Dia</t>
  </si>
  <si>
    <t>EX3029</t>
  </si>
  <si>
    <t>EX3031</t>
  </si>
  <si>
    <t>EX3032</t>
  </si>
  <si>
    <t>Round Bar 27.18 Dia</t>
  </si>
  <si>
    <t>EX3033</t>
  </si>
  <si>
    <t>EX3035</t>
  </si>
  <si>
    <t>EX3037</t>
  </si>
  <si>
    <t>EX3038</t>
  </si>
  <si>
    <t>EX3040</t>
  </si>
  <si>
    <t>EX3041</t>
  </si>
  <si>
    <t>Round Bar 33.02 Dia</t>
  </si>
  <si>
    <t>EX3042</t>
  </si>
  <si>
    <t>EX3043</t>
  </si>
  <si>
    <t>EX3044</t>
  </si>
  <si>
    <t>EX3045</t>
  </si>
  <si>
    <t>EX3046</t>
  </si>
  <si>
    <t>EX3047</t>
  </si>
  <si>
    <t>EX3049</t>
  </si>
  <si>
    <t>EX3051</t>
  </si>
  <si>
    <t>Round Bar 44.45 Dia</t>
  </si>
  <si>
    <t>EX3052</t>
  </si>
  <si>
    <t>EX3053</t>
  </si>
  <si>
    <t>EX3058</t>
  </si>
  <si>
    <t>EX3066</t>
  </si>
  <si>
    <t>EX3069</t>
  </si>
  <si>
    <t>Round Bar 82.55 Dia</t>
  </si>
  <si>
    <t>EX3071</t>
  </si>
  <si>
    <t>EX3089</t>
  </si>
  <si>
    <t>EX3096</t>
  </si>
  <si>
    <t>EX3098</t>
  </si>
  <si>
    <t>EX3099</t>
  </si>
  <si>
    <t>EX3103</t>
  </si>
  <si>
    <t>Round Bar 13.54</t>
  </si>
  <si>
    <t>EX3104</t>
  </si>
  <si>
    <t>EX3106</t>
  </si>
  <si>
    <t>Round Bar 18.29 Dia</t>
  </si>
  <si>
    <t>EX3107</t>
  </si>
  <si>
    <t>EX3112</t>
  </si>
  <si>
    <t>EX314</t>
  </si>
  <si>
    <t>KINGSLEY WEATHER BAR</t>
  </si>
  <si>
    <t>EX4000</t>
  </si>
  <si>
    <t>Flat Bar 20x1.6</t>
  </si>
  <si>
    <t>EX4001</t>
  </si>
  <si>
    <t>EX4002</t>
  </si>
  <si>
    <t>EX4003</t>
  </si>
  <si>
    <t>EX4004</t>
  </si>
  <si>
    <t>EX4005</t>
  </si>
  <si>
    <t>EX4006</t>
  </si>
  <si>
    <t>EX4007</t>
  </si>
  <si>
    <t>EX4008</t>
  </si>
  <si>
    <t>EX4009</t>
  </si>
  <si>
    <t>EX4010</t>
  </si>
  <si>
    <t>EX4011</t>
  </si>
  <si>
    <t>EX4012</t>
  </si>
  <si>
    <t>EX4013</t>
  </si>
  <si>
    <t>EX4014</t>
  </si>
  <si>
    <t>EX4015</t>
  </si>
  <si>
    <t>EX4016</t>
  </si>
  <si>
    <t>EX4017</t>
  </si>
  <si>
    <t>EX4018</t>
  </si>
  <si>
    <t>EX4019</t>
  </si>
  <si>
    <t>EX4020</t>
  </si>
  <si>
    <t>EX4021</t>
  </si>
  <si>
    <t>EX4022</t>
  </si>
  <si>
    <t>EX4023</t>
  </si>
  <si>
    <t>EX4024</t>
  </si>
  <si>
    <t>EX4025</t>
  </si>
  <si>
    <t>EX4026</t>
  </si>
  <si>
    <t>EX4027</t>
  </si>
  <si>
    <t>EX4028</t>
  </si>
  <si>
    <t>Flat Bar 12x10</t>
  </si>
  <si>
    <t>EX4029</t>
  </si>
  <si>
    <t>Flat Bar 25x10</t>
  </si>
  <si>
    <t>EX4030</t>
  </si>
  <si>
    <t>Flat Bar 32x10</t>
  </si>
  <si>
    <t>EX4031</t>
  </si>
  <si>
    <t>EX4032</t>
  </si>
  <si>
    <t>EX4033</t>
  </si>
  <si>
    <t>EX4034</t>
  </si>
  <si>
    <t>Flat Bar 100x10</t>
  </si>
  <si>
    <t>EX4035</t>
  </si>
  <si>
    <t>EX4036</t>
  </si>
  <si>
    <t>Flat Bar 20x12</t>
  </si>
  <si>
    <t>EX4037</t>
  </si>
  <si>
    <t>Flat Bar 25x12</t>
  </si>
  <si>
    <t>EX4038</t>
  </si>
  <si>
    <t>Flat Bar 40x12</t>
  </si>
  <si>
    <t>EX4039</t>
  </si>
  <si>
    <t>Flat Bar 50x12</t>
  </si>
  <si>
    <t>EX4040</t>
  </si>
  <si>
    <t>Flat Bar 60x12</t>
  </si>
  <si>
    <t>EX4041</t>
  </si>
  <si>
    <t>EX4042</t>
  </si>
  <si>
    <t>Flat Bar 100x12</t>
  </si>
  <si>
    <t>EX4043</t>
  </si>
  <si>
    <t>Flat Bar 160x12</t>
  </si>
  <si>
    <t>EX4044</t>
  </si>
  <si>
    <t>Flat Bar 80x16</t>
  </si>
  <si>
    <t>EX4045</t>
  </si>
  <si>
    <t>Flat Bar 25x20</t>
  </si>
  <si>
    <t>EX4046</t>
  </si>
  <si>
    <t>Flat Bar 50x20</t>
  </si>
  <si>
    <t>EX4047</t>
  </si>
  <si>
    <t>Flat Bar 40x25</t>
  </si>
  <si>
    <t>EX4048</t>
  </si>
  <si>
    <t>Flat Bar 50x25</t>
  </si>
  <si>
    <t>EX4049</t>
  </si>
  <si>
    <t>Flat Bar 80x25</t>
  </si>
  <si>
    <t>EX4050</t>
  </si>
  <si>
    <t>Flat Bar 100x25</t>
  </si>
  <si>
    <t>EX4051</t>
  </si>
  <si>
    <t>Flat Bar 160x25</t>
  </si>
  <si>
    <t>EX4054</t>
  </si>
  <si>
    <t>EX4055</t>
  </si>
  <si>
    <t>EX4058</t>
  </si>
  <si>
    <t>EX4059</t>
  </si>
  <si>
    <t>EX4060</t>
  </si>
  <si>
    <t>EX4061</t>
  </si>
  <si>
    <t>EX4062</t>
  </si>
  <si>
    <t>EX4063</t>
  </si>
  <si>
    <t>EX4066</t>
  </si>
  <si>
    <t>EX4067</t>
  </si>
  <si>
    <t>EX4068</t>
  </si>
  <si>
    <t>EX4069</t>
  </si>
  <si>
    <t>EX4070</t>
  </si>
  <si>
    <t>EX4071</t>
  </si>
  <si>
    <t>Flat Bar 55x5</t>
  </si>
  <si>
    <t>EX4072</t>
  </si>
  <si>
    <t>EX4075</t>
  </si>
  <si>
    <t>EX4080</t>
  </si>
  <si>
    <t>EX4083</t>
  </si>
  <si>
    <t>Flat Bar 50x29</t>
  </si>
  <si>
    <t>EX4086</t>
  </si>
  <si>
    <t>EX4087</t>
  </si>
  <si>
    <t>EX4090</t>
  </si>
  <si>
    <t>EX4095</t>
  </si>
  <si>
    <t>Flat Bar 12x1.6</t>
  </si>
  <si>
    <t>EX4096</t>
  </si>
  <si>
    <t>EX4104</t>
  </si>
  <si>
    <t>Flat Bar 25x1.6</t>
  </si>
  <si>
    <t>EX4108</t>
  </si>
  <si>
    <t>EX4110</t>
  </si>
  <si>
    <t>EX458</t>
  </si>
  <si>
    <t>X458 TIE DOWN RAIL</t>
  </si>
  <si>
    <t>EX5001</t>
  </si>
  <si>
    <t>Tube 10x1.2</t>
  </si>
  <si>
    <t>EX5002</t>
  </si>
  <si>
    <t>EX5003</t>
  </si>
  <si>
    <t>EX5004</t>
  </si>
  <si>
    <t>EX5005</t>
  </si>
  <si>
    <t>EX5006</t>
  </si>
  <si>
    <t>Tube 16x1.6</t>
  </si>
  <si>
    <t>EX5008</t>
  </si>
  <si>
    <t>Tube 20x1.6</t>
  </si>
  <si>
    <t>EX5009</t>
  </si>
  <si>
    <t>Tube 25x1.2</t>
  </si>
  <si>
    <t>EX5010</t>
  </si>
  <si>
    <t>Tube 25x1.6</t>
  </si>
  <si>
    <t>EX5011</t>
  </si>
  <si>
    <t>EX5012</t>
  </si>
  <si>
    <t>Tube 28x1.6</t>
  </si>
  <si>
    <t>EX5013</t>
  </si>
  <si>
    <t>Tube 32x1.6</t>
  </si>
  <si>
    <t>EX5014</t>
  </si>
  <si>
    <t>EX5015</t>
  </si>
  <si>
    <t>Tube 40x1.6</t>
  </si>
  <si>
    <t>EX5016</t>
  </si>
  <si>
    <t>EX5017</t>
  </si>
  <si>
    <t>EX5018</t>
  </si>
  <si>
    <t>Tube 50x1.6</t>
  </si>
  <si>
    <t>EX5019</t>
  </si>
  <si>
    <t>EX5020</t>
  </si>
  <si>
    <t>EX5021</t>
  </si>
  <si>
    <t>EX5022</t>
  </si>
  <si>
    <t>EX5023</t>
  </si>
  <si>
    <t>EX5024</t>
  </si>
  <si>
    <t>EX5025</t>
  </si>
  <si>
    <t>EX5026</t>
  </si>
  <si>
    <t>EX5028</t>
  </si>
  <si>
    <t>EX5029</t>
  </si>
  <si>
    <t>Tube 160x10</t>
  </si>
  <si>
    <t>EX5030</t>
  </si>
  <si>
    <t>Tube 100x10</t>
  </si>
  <si>
    <t>EX5032</t>
  </si>
  <si>
    <t>EX5033</t>
  </si>
  <si>
    <t>EX5034</t>
  </si>
  <si>
    <t>EX5035</t>
  </si>
  <si>
    <t>Tube 18x0.97</t>
  </si>
  <si>
    <t>EX5036</t>
  </si>
  <si>
    <t>Tube 18x1.65</t>
  </si>
  <si>
    <t>EX5037</t>
  </si>
  <si>
    <t>EX5040</t>
  </si>
  <si>
    <t>EX5041</t>
  </si>
  <si>
    <t>EX5042</t>
  </si>
  <si>
    <t>EX5045</t>
  </si>
  <si>
    <t>Tube 17.62x1.25</t>
  </si>
  <si>
    <t>EX5047</t>
  </si>
  <si>
    <t>Tube 13.9x3.25</t>
  </si>
  <si>
    <t>EX5049</t>
  </si>
  <si>
    <t>Tube 50.55x2.41</t>
  </si>
  <si>
    <t>EX5050</t>
  </si>
  <si>
    <t>EX5051</t>
  </si>
  <si>
    <t>EX5054</t>
  </si>
  <si>
    <t>Tube 34.3x2.15</t>
  </si>
  <si>
    <t>EX5055</t>
  </si>
  <si>
    <t>EX5056</t>
  </si>
  <si>
    <t>EX5060</t>
  </si>
  <si>
    <t>EX5061</t>
  </si>
  <si>
    <t>Tube 40x4</t>
  </si>
  <si>
    <t>EX5062</t>
  </si>
  <si>
    <t>Tube 19.05x1.3</t>
  </si>
  <si>
    <t>EX5064</t>
  </si>
  <si>
    <t>EX5065</t>
  </si>
  <si>
    <t>EX5066</t>
  </si>
  <si>
    <t>Tube 110x2</t>
  </si>
  <si>
    <t>EX5069</t>
  </si>
  <si>
    <t>EX5070</t>
  </si>
  <si>
    <t>Tube 127x3.2</t>
  </si>
  <si>
    <t>EX5071</t>
  </si>
  <si>
    <t>EX5072</t>
  </si>
  <si>
    <t>EX5073</t>
  </si>
  <si>
    <t>Tube 80x4</t>
  </si>
  <si>
    <t>EX5074</t>
  </si>
  <si>
    <t>Tube 60x6</t>
  </si>
  <si>
    <t>EX5075</t>
  </si>
  <si>
    <t>Tube 38x4.5</t>
  </si>
  <si>
    <t>EX5076</t>
  </si>
  <si>
    <t>Tube 28x1.2</t>
  </si>
  <si>
    <t>EX5077</t>
  </si>
  <si>
    <t>Tube 177.8x12.7</t>
  </si>
  <si>
    <t>EX5078</t>
  </si>
  <si>
    <t>Tube 205.6x12.7</t>
  </si>
  <si>
    <t>EX5079</t>
  </si>
  <si>
    <t>Tube 153.6x12.7</t>
  </si>
  <si>
    <t>EX5080</t>
  </si>
  <si>
    <t>Tube 22.2x1.6</t>
  </si>
  <si>
    <t>EX5081</t>
  </si>
  <si>
    <t>EX5082</t>
  </si>
  <si>
    <t>EX5083</t>
  </si>
  <si>
    <t>Tube 22.1x6.05</t>
  </si>
  <si>
    <t>EX5084</t>
  </si>
  <si>
    <t>Tube 32x1.2</t>
  </si>
  <si>
    <t>EX5085</t>
  </si>
  <si>
    <t>Tube 59x1.9</t>
  </si>
  <si>
    <t>EX5087</t>
  </si>
  <si>
    <t>Tube 141.3x9.5</t>
  </si>
  <si>
    <t>EX5088</t>
  </si>
  <si>
    <t>Tube 88.9x7.6</t>
  </si>
  <si>
    <t>EX5090</t>
  </si>
  <si>
    <t>Tube 50.55x2.64</t>
  </si>
  <si>
    <t>EX5091</t>
  </si>
  <si>
    <t>EX5092</t>
  </si>
  <si>
    <t>Tube 56.9x1.6</t>
  </si>
  <si>
    <t>EX5096</t>
  </si>
  <si>
    <t>EX5098</t>
  </si>
  <si>
    <t>EX5099</t>
  </si>
  <si>
    <t>EX5100</t>
  </si>
  <si>
    <t>Tube 152x4.75</t>
  </si>
  <si>
    <t>EX5106</t>
  </si>
  <si>
    <t>Tube 39.5x8.25</t>
  </si>
  <si>
    <t>EX5107</t>
  </si>
  <si>
    <t>EX5108</t>
  </si>
  <si>
    <t>EX5109</t>
  </si>
  <si>
    <t>EX5110</t>
  </si>
  <si>
    <t>EX5112</t>
  </si>
  <si>
    <t>EX5114</t>
  </si>
  <si>
    <t>Tube 90x3</t>
  </si>
  <si>
    <t>EX5120</t>
  </si>
  <si>
    <t>EX5121</t>
  </si>
  <si>
    <t>Tube 152x2.03</t>
  </si>
  <si>
    <t>EX5122</t>
  </si>
  <si>
    <t>EX5123</t>
  </si>
  <si>
    <t>Tube 14x2.73</t>
  </si>
  <si>
    <t>EX5124</t>
  </si>
  <si>
    <t>Tube 54.7x1.6</t>
  </si>
  <si>
    <t>EX5125</t>
  </si>
  <si>
    <t>EX5126</t>
  </si>
  <si>
    <t>Tube 140.4x5.7</t>
  </si>
  <si>
    <t>EX5127</t>
  </si>
  <si>
    <t>EX5128</t>
  </si>
  <si>
    <t>EX5129</t>
  </si>
  <si>
    <t>EX5131</t>
  </si>
  <si>
    <t>EX5132</t>
  </si>
  <si>
    <t>EX5133</t>
  </si>
  <si>
    <t>Tube 92x3.6</t>
  </si>
  <si>
    <t>EX5134</t>
  </si>
  <si>
    <t>EX5135</t>
  </si>
  <si>
    <t>EX5136</t>
  </si>
  <si>
    <t>EX5137</t>
  </si>
  <si>
    <t>EX5142</t>
  </si>
  <si>
    <t>EX5143</t>
  </si>
  <si>
    <t>EX5144</t>
  </si>
  <si>
    <t>EX5145</t>
  </si>
  <si>
    <t>Tube 165x5</t>
  </si>
  <si>
    <t>EX5151</t>
  </si>
  <si>
    <t>EX5153</t>
  </si>
  <si>
    <t>EX5156</t>
  </si>
  <si>
    <t>EX5157</t>
  </si>
  <si>
    <t>Tube 66x3.45</t>
  </si>
  <si>
    <t>EX5159</t>
  </si>
  <si>
    <t>Tube 20x3.6</t>
  </si>
  <si>
    <t>EX5160</t>
  </si>
  <si>
    <t>Tube 20x2.25</t>
  </si>
  <si>
    <t>EX6000</t>
  </si>
  <si>
    <t>EX6001</t>
  </si>
  <si>
    <t>EX6002</t>
  </si>
  <si>
    <t>EX6003</t>
  </si>
  <si>
    <t>EX6004</t>
  </si>
  <si>
    <t>EX6005</t>
  </si>
  <si>
    <t>EX6006</t>
  </si>
  <si>
    <t>EX6007</t>
  </si>
  <si>
    <t>EX6008</t>
  </si>
  <si>
    <t>EX6009</t>
  </si>
  <si>
    <t>EX6010</t>
  </si>
  <si>
    <t>EX6011</t>
  </si>
  <si>
    <t>EX6012</t>
  </si>
  <si>
    <t>EX6013</t>
  </si>
  <si>
    <t>EX6014</t>
  </si>
  <si>
    <t>EX6015</t>
  </si>
  <si>
    <t>EX6016</t>
  </si>
  <si>
    <t>EX6017</t>
  </si>
  <si>
    <t>EX6018</t>
  </si>
  <si>
    <t>EX6019</t>
  </si>
  <si>
    <t>EX6020</t>
  </si>
  <si>
    <t>EX6021</t>
  </si>
  <si>
    <t>EX6022</t>
  </si>
  <si>
    <t>EX6023</t>
  </si>
  <si>
    <t>EX6024</t>
  </si>
  <si>
    <t>EX6036</t>
  </si>
  <si>
    <t>EX6077</t>
  </si>
  <si>
    <t>Round Bar 42.00 Dia.</t>
  </si>
  <si>
    <t>EX6080</t>
  </si>
  <si>
    <t>EX6081</t>
  </si>
  <si>
    <t>Round Bar 21.75 Dia</t>
  </si>
  <si>
    <t>EX6082</t>
  </si>
  <si>
    <t>EX6084</t>
  </si>
  <si>
    <t>EX6085</t>
  </si>
  <si>
    <t>EX6300</t>
  </si>
  <si>
    <t>EX6301</t>
  </si>
  <si>
    <t>EX6305</t>
  </si>
  <si>
    <t>Hex Bar 36</t>
  </si>
  <si>
    <t>EX6500</t>
  </si>
  <si>
    <t>EX6501</t>
  </si>
  <si>
    <t>EX6502</t>
  </si>
  <si>
    <t>EX6503</t>
  </si>
  <si>
    <t>EX6504</t>
  </si>
  <si>
    <t>EX6505</t>
  </si>
  <si>
    <t>EX6506</t>
  </si>
  <si>
    <t>EX6507</t>
  </si>
  <si>
    <t>EX6508</t>
  </si>
  <si>
    <t>EX6511</t>
  </si>
  <si>
    <t>Square Solid 88.9</t>
  </si>
  <si>
    <t>EX9487</t>
  </si>
  <si>
    <t>Tube 22.23x1.27</t>
  </si>
  <si>
    <t>EXP0001</t>
  </si>
  <si>
    <t>Angle 15x15x1.5</t>
  </si>
  <si>
    <t>EXP0002</t>
  </si>
  <si>
    <t>Round Bar 63.5 Dia</t>
  </si>
  <si>
    <t>EXP0003</t>
  </si>
  <si>
    <t>Round Bar 69.85 Dia</t>
  </si>
  <si>
    <t>EXP0004</t>
  </si>
  <si>
    <t>Round Bar 92.08 Dia</t>
  </si>
  <si>
    <t>EXP0005</t>
  </si>
  <si>
    <t>Round Bar 114.3 Dia</t>
  </si>
  <si>
    <t>EXP0006</t>
  </si>
  <si>
    <t>Round Bar 120.65 Dia</t>
  </si>
  <si>
    <t>EXP0007</t>
  </si>
  <si>
    <t>Round Bar 130 Dia</t>
  </si>
  <si>
    <t>EXP0008</t>
  </si>
  <si>
    <t>Round Bar 177.8 Dia</t>
  </si>
  <si>
    <t>EXP0009</t>
  </si>
  <si>
    <t>Square Solid 76.2</t>
  </si>
  <si>
    <t>EXP0010</t>
  </si>
  <si>
    <t>Angle 101x76.15x2.5 Rad (Transport)</t>
  </si>
  <si>
    <t>EXP0012</t>
  </si>
  <si>
    <t>Tube 19x1.6</t>
  </si>
  <si>
    <t>EXP0013</t>
  </si>
  <si>
    <t>Tube 25x14.4</t>
  </si>
  <si>
    <t>EXP0014</t>
  </si>
  <si>
    <t>Tube 40x10</t>
  </si>
  <si>
    <t>EXP0015</t>
  </si>
  <si>
    <t>EXP0016</t>
  </si>
  <si>
    <t>Square Solid 31.75</t>
  </si>
  <si>
    <t>EXP0017</t>
  </si>
  <si>
    <t>Channel 152.4x76.2x6.35/9.53</t>
  </si>
  <si>
    <t>EXP0018</t>
  </si>
  <si>
    <t>Coolroom Door Section</t>
  </si>
  <si>
    <t>EXP0019</t>
  </si>
  <si>
    <t>Channel 97x26x3.5/4 (Coolman)</t>
  </si>
  <si>
    <t>EXP0020</t>
  </si>
  <si>
    <t>Whiteboard Tojan</t>
  </si>
  <si>
    <t>EXP0021</t>
  </si>
  <si>
    <t>Truck Side Curtain Guide</t>
  </si>
  <si>
    <t>EXP0022</t>
  </si>
  <si>
    <t>Square Hollow 100x6 Rad</t>
  </si>
  <si>
    <t>EXP0050</t>
  </si>
  <si>
    <t>Machine Round 20.63 Dia</t>
  </si>
  <si>
    <t>EXP0051</t>
  </si>
  <si>
    <t>Channel 28x25x1.6</t>
  </si>
  <si>
    <t>EXP0055</t>
  </si>
  <si>
    <t>EXP0056</t>
  </si>
  <si>
    <t>153mm Wave Trim</t>
  </si>
  <si>
    <t>EXP0057</t>
  </si>
  <si>
    <t>Measuring Stop</t>
  </si>
  <si>
    <t>EXP0058</t>
  </si>
  <si>
    <t>Round Bar 57.15 Dia</t>
  </si>
  <si>
    <t>EXP0059</t>
  </si>
  <si>
    <t>Round Bar 139.7 Dia</t>
  </si>
  <si>
    <t>EXP0060</t>
  </si>
  <si>
    <t>Adjuster Bar</t>
  </si>
  <si>
    <t>EXP0061</t>
  </si>
  <si>
    <t>Angle 75x25x3</t>
  </si>
  <si>
    <t>EXP0062</t>
  </si>
  <si>
    <t>Angle 101.6x101.6x6.35</t>
  </si>
  <si>
    <t>EXP0063</t>
  </si>
  <si>
    <t>Round Bar 200 Dia</t>
  </si>
  <si>
    <t>EXP0065</t>
  </si>
  <si>
    <t>Channel 16x11x1.6</t>
  </si>
  <si>
    <t>EXP0066</t>
  </si>
  <si>
    <t>Channel 172x25</t>
  </si>
  <si>
    <t>EXP0067</t>
  </si>
  <si>
    <t>Angle Transport</t>
  </si>
  <si>
    <t>EXP0068</t>
  </si>
  <si>
    <t>Coolroom Hot Wire Infill</t>
  </si>
  <si>
    <t>EXP0070</t>
  </si>
  <si>
    <t>Crescent Mould 19.05mm</t>
  </si>
  <si>
    <t>EXP0071</t>
  </si>
  <si>
    <t>Flat Bar 69.85x38.1</t>
  </si>
  <si>
    <t>EXP0072</t>
  </si>
  <si>
    <t>Hex Bar 8.0</t>
  </si>
  <si>
    <t>EXP0073</t>
  </si>
  <si>
    <t>Hex Bar 12.76</t>
  </si>
  <si>
    <t>EXP0074</t>
  </si>
  <si>
    <t>Round Bar 6.0</t>
  </si>
  <si>
    <t>EXP0075</t>
  </si>
  <si>
    <t>Round Bar 12.76 Dia</t>
  </si>
  <si>
    <t>EXP0076</t>
  </si>
  <si>
    <t>EXP0079</t>
  </si>
  <si>
    <t>Tube 9.52x0.91</t>
  </si>
  <si>
    <t>EXP0080</t>
  </si>
  <si>
    <t>Tube 41.6x4.55</t>
  </si>
  <si>
    <t>EXP0081</t>
  </si>
  <si>
    <t>EXP0082</t>
  </si>
  <si>
    <t>Square Hollow 60x2 Rad</t>
  </si>
  <si>
    <t>EXP0083</t>
  </si>
  <si>
    <t>Hex Bar 13</t>
  </si>
  <si>
    <t>EXP0084</t>
  </si>
  <si>
    <t>Doorjamb 50mm (Coolroom)</t>
  </si>
  <si>
    <t>EXP0085</t>
  </si>
  <si>
    <t>Desk Pad</t>
  </si>
  <si>
    <t>EXP0086</t>
  </si>
  <si>
    <t>EXP0087</t>
  </si>
  <si>
    <t>Tube 6.35x0.91</t>
  </si>
  <si>
    <t>EXP0088</t>
  </si>
  <si>
    <t>Round Bar 230 Dia</t>
  </si>
  <si>
    <t>EXP0089</t>
  </si>
  <si>
    <t>Coolroom Door Guide 170mm</t>
  </si>
  <si>
    <t>EXP0090</t>
  </si>
  <si>
    <t>Tube Fluted 30.5x1.6</t>
  </si>
  <si>
    <t>EXP0091</t>
  </si>
  <si>
    <t>Round Bar 6.35 Dia</t>
  </si>
  <si>
    <t>EXP0092</t>
  </si>
  <si>
    <t>EXP0093</t>
  </si>
  <si>
    <t>Conveyor Rail</t>
  </si>
  <si>
    <t>EXP0094</t>
  </si>
  <si>
    <t>Tube 22.22x1.42</t>
  </si>
  <si>
    <t>EXP0095</t>
  </si>
  <si>
    <t>Guide Rail Truck Body</t>
  </si>
  <si>
    <t>EXP0096</t>
  </si>
  <si>
    <t>Antenna Beam</t>
  </si>
  <si>
    <t>EXP0097</t>
  </si>
  <si>
    <t>Shutter Tube 39.5 Dia</t>
  </si>
  <si>
    <t>EXP0098</t>
  </si>
  <si>
    <t>Round Bar 190.5 Dia</t>
  </si>
  <si>
    <t>EXP0099</t>
  </si>
  <si>
    <t>Cover Adaptor Coolroom</t>
  </si>
  <si>
    <t>EXP0100</t>
  </si>
  <si>
    <t>Coving Clip Coolroom</t>
  </si>
  <si>
    <t>EXP0101</t>
  </si>
  <si>
    <t>Flat Bar 150x1.8 (Partition Skirting)</t>
  </si>
  <si>
    <t>EXP0102</t>
  </si>
  <si>
    <t>Angle 100x100x4 (Truck Bodies)</t>
  </si>
  <si>
    <t>EXP0103</t>
  </si>
  <si>
    <t>I-Beam Joiner</t>
  </si>
  <si>
    <t>EXP0104</t>
  </si>
  <si>
    <t>Door Jamb 50mm Rubber Insert Coolroom</t>
  </si>
  <si>
    <t>EXP0105</t>
  </si>
  <si>
    <t>Caravan Trim Flat</t>
  </si>
  <si>
    <t>EXP0106</t>
  </si>
  <si>
    <t>Tube 10x1.0</t>
  </si>
  <si>
    <t>EXP0107</t>
  </si>
  <si>
    <t>Tube 48x1.6 Dia</t>
  </si>
  <si>
    <t>EXP0108</t>
  </si>
  <si>
    <t>EXP0109</t>
  </si>
  <si>
    <t>Coolroom I Beam</t>
  </si>
  <si>
    <t>EXP0112</t>
  </si>
  <si>
    <t>Whiteboard Frame</t>
  </si>
  <si>
    <t>EXP0113</t>
  </si>
  <si>
    <t>Flat Bar 101.6x50.8</t>
  </si>
  <si>
    <t>EXP0114</t>
  </si>
  <si>
    <t>Hex Bar 15.87</t>
  </si>
  <si>
    <t>EXP0115</t>
  </si>
  <si>
    <t>Hex Bar 19.05</t>
  </si>
  <si>
    <t>EXP0116</t>
  </si>
  <si>
    <t>Hex Bar 24</t>
  </si>
  <si>
    <t>EXP0117</t>
  </si>
  <si>
    <t>EXP0118</t>
  </si>
  <si>
    <t>Channel 54x25x1.5 (Coolroom)</t>
  </si>
  <si>
    <t>EXP0119</t>
  </si>
  <si>
    <t>Base Rail</t>
  </si>
  <si>
    <t>EXP0120</t>
  </si>
  <si>
    <t>Beam Section</t>
  </si>
  <si>
    <t>EXP0121</t>
  </si>
  <si>
    <t>Shutter Rail</t>
  </si>
  <si>
    <t>EXP0122</t>
  </si>
  <si>
    <t>Tube 28.58x1.42</t>
  </si>
  <si>
    <t>EXP0123</t>
  </si>
  <si>
    <t>Angle 100x100x6</t>
  </si>
  <si>
    <t>EXP0124</t>
  </si>
  <si>
    <t>Tube 19x3.0</t>
  </si>
  <si>
    <t>EXP0125</t>
  </si>
  <si>
    <t>Signbox 200mm</t>
  </si>
  <si>
    <t>EXP0126</t>
  </si>
  <si>
    <t>Tube 21.6x1.4</t>
  </si>
  <si>
    <t>EXP0127</t>
  </si>
  <si>
    <t>EXP0128</t>
  </si>
  <si>
    <t>EXP0129</t>
  </si>
  <si>
    <t>Rhs 200x50x6x4</t>
  </si>
  <si>
    <t>EXP0130</t>
  </si>
  <si>
    <t>Slat Board</t>
  </si>
  <si>
    <t>EXP0131</t>
  </si>
  <si>
    <t>Hex Bar 38.1</t>
  </si>
  <si>
    <t>EXP0132</t>
  </si>
  <si>
    <t>EXP0133</t>
  </si>
  <si>
    <t>Tube 9.52x1.2</t>
  </si>
  <si>
    <t>EXP0134</t>
  </si>
  <si>
    <t>Tube 63.3x1.5</t>
  </si>
  <si>
    <t>EXP0148</t>
  </si>
  <si>
    <t>EXP0149</t>
  </si>
  <si>
    <t>Square Hollow 75x3</t>
  </si>
  <si>
    <t>EXP0150</t>
  </si>
  <si>
    <t>Tee 38x100 Offset 22x11</t>
  </si>
  <si>
    <t>EXP0151</t>
  </si>
  <si>
    <t>Door Track Coolroom</t>
  </si>
  <si>
    <t>EXP0152</t>
  </si>
  <si>
    <t>Channel 81x38.1 (Coolroom)</t>
  </si>
  <si>
    <t>EXP0153</t>
  </si>
  <si>
    <t>Tailgate Infill</t>
  </si>
  <si>
    <t>EXP0154</t>
  </si>
  <si>
    <t>Flat Bar 100x60</t>
  </si>
  <si>
    <t>EXP0155</t>
  </si>
  <si>
    <t>Sliding Gate Track</t>
  </si>
  <si>
    <t>EXP0156</t>
  </si>
  <si>
    <t>Sign Box 180.2</t>
  </si>
  <si>
    <t>EXP0157</t>
  </si>
  <si>
    <t>Channel 20x12x2.5</t>
  </si>
  <si>
    <t>EXP0158</t>
  </si>
  <si>
    <t>Channel 200x90x10x8 Rad</t>
  </si>
  <si>
    <t>EXP0159</t>
  </si>
  <si>
    <t>Round Bar 41.28 Dia</t>
  </si>
  <si>
    <t>EXP0160</t>
  </si>
  <si>
    <t>EXP0161</t>
  </si>
  <si>
    <t>Flat Bar 60x12 C/Ferred</t>
  </si>
  <si>
    <t>EXP0167</t>
  </si>
  <si>
    <t>Post Guard</t>
  </si>
  <si>
    <t>EXP0168</t>
  </si>
  <si>
    <t>Wing Strut 107x38</t>
  </si>
  <si>
    <t>EXP0172</t>
  </si>
  <si>
    <t>Round Bar 254.0 Dia</t>
  </si>
  <si>
    <t>EXP0173</t>
  </si>
  <si>
    <t>Head Board 225x29</t>
  </si>
  <si>
    <t>EXP0189</t>
  </si>
  <si>
    <t>Channel 125x50x3</t>
  </si>
  <si>
    <t>EXP0190</t>
  </si>
  <si>
    <t>Tube 47.63x1.42</t>
  </si>
  <si>
    <t>EXP0191</t>
  </si>
  <si>
    <t>Angle 76x76x6.0</t>
  </si>
  <si>
    <t>EXP0192</t>
  </si>
  <si>
    <t>EXP0195</t>
  </si>
  <si>
    <t>Hex Bar 27</t>
  </si>
  <si>
    <t>EXP0196</t>
  </si>
  <si>
    <t>Tube 32x1.85</t>
  </si>
  <si>
    <t>EXP0198</t>
  </si>
  <si>
    <t>EXP0199</t>
  </si>
  <si>
    <t>Tube 66.3x1.5</t>
  </si>
  <si>
    <t>EXP0200</t>
  </si>
  <si>
    <t>Tube Half Round 50.0</t>
  </si>
  <si>
    <t>EXP0201</t>
  </si>
  <si>
    <t>Machine Round 165.0 Dia</t>
  </si>
  <si>
    <t>EXP0202</t>
  </si>
  <si>
    <t>Angle 101x76x6.35</t>
  </si>
  <si>
    <t>EXP0203</t>
  </si>
  <si>
    <t>Tube 47.4x1.2</t>
  </si>
  <si>
    <t>EXP0204</t>
  </si>
  <si>
    <t>EXP0205</t>
  </si>
  <si>
    <t>Round Bar 107.95 Dia</t>
  </si>
  <si>
    <t>EXP0206</t>
  </si>
  <si>
    <t>EXP0207</t>
  </si>
  <si>
    <t>EXP0208</t>
  </si>
  <si>
    <t>Channel 22x25x1.2</t>
  </si>
  <si>
    <t>EXP0209</t>
  </si>
  <si>
    <t>Wallboard Joiner 3mm</t>
  </si>
  <si>
    <t>EXP0210</t>
  </si>
  <si>
    <t>Channel</t>
  </si>
  <si>
    <t>EXP0211</t>
  </si>
  <si>
    <t>Jamb Infill</t>
  </si>
  <si>
    <t>EXP0212</t>
  </si>
  <si>
    <t>Box Head Track</t>
  </si>
  <si>
    <t>EXP0213</t>
  </si>
  <si>
    <t>Pivot Return Jamb</t>
  </si>
  <si>
    <t>EXP0214</t>
  </si>
  <si>
    <t>Equal Leg Jamb</t>
  </si>
  <si>
    <t>EXP0216</t>
  </si>
  <si>
    <t>Jamb Adaptor</t>
  </si>
  <si>
    <t>EXP0217</t>
  </si>
  <si>
    <t>High Lite Adaptor</t>
  </si>
  <si>
    <t>EXP0218</t>
  </si>
  <si>
    <t>Closing Jamb</t>
  </si>
  <si>
    <t>EXP0219</t>
  </si>
  <si>
    <t>Adjustable Wall Jamb</t>
  </si>
  <si>
    <t>EXP0220</t>
  </si>
  <si>
    <t>Ladies Waist Handrail</t>
  </si>
  <si>
    <t>EXP0227</t>
  </si>
  <si>
    <t>EXP0228</t>
  </si>
  <si>
    <t>Rail 38x25</t>
  </si>
  <si>
    <t>EXP0229</t>
  </si>
  <si>
    <t>Square Frame</t>
  </si>
  <si>
    <t>EXP0230</t>
  </si>
  <si>
    <t>RHS 13x6x?</t>
  </si>
  <si>
    <t>EXP0231</t>
  </si>
  <si>
    <t>EXP0232</t>
  </si>
  <si>
    <t>Round Bar 165.1 Dia</t>
  </si>
  <si>
    <t>EXP0233</t>
  </si>
  <si>
    <t>Round Bar 250 Dia</t>
  </si>
  <si>
    <t>EXP0234</t>
  </si>
  <si>
    <t>Chine</t>
  </si>
  <si>
    <t>EXP0235</t>
  </si>
  <si>
    <t>Channel 44.45x25.4x? Rad</t>
  </si>
  <si>
    <t>EXP0236</t>
  </si>
  <si>
    <t>False Keel</t>
  </si>
  <si>
    <t>EXP0237</t>
  </si>
  <si>
    <t>Infil</t>
  </si>
  <si>
    <t>EXP0238</t>
  </si>
  <si>
    <t>Infil To Suit 50mm Post</t>
  </si>
  <si>
    <t>EXP0240</t>
  </si>
  <si>
    <t>Infill</t>
  </si>
  <si>
    <t>EXP0241</t>
  </si>
  <si>
    <t>Flat Bar 100x50</t>
  </si>
  <si>
    <t>EXP0242</t>
  </si>
  <si>
    <t>Gate Rail N999</t>
  </si>
  <si>
    <t>EXP0243</t>
  </si>
  <si>
    <t>Rhs 160x106x6.0 Rad</t>
  </si>
  <si>
    <t>EXP0244</t>
  </si>
  <si>
    <t>Rhs 38x19x1.2</t>
  </si>
  <si>
    <t>EXP0245</t>
  </si>
  <si>
    <t>Rhs 76x50x2.4 Rad</t>
  </si>
  <si>
    <t>EXP0246</t>
  </si>
  <si>
    <t>Square Hollow 65x1.6</t>
  </si>
  <si>
    <t>EXP0247</t>
  </si>
  <si>
    <t>Square Hollow 80x2.2 Rad</t>
  </si>
  <si>
    <t>EXP0248</t>
  </si>
  <si>
    <t>Sign Box 169.0</t>
  </si>
  <si>
    <t>EXP0250</t>
  </si>
  <si>
    <t>Return Channel</t>
  </si>
  <si>
    <t>EXP0251</t>
  </si>
  <si>
    <t>Side Flat Bar</t>
  </si>
  <si>
    <t>EXP0252</t>
  </si>
  <si>
    <t>EXP0253</t>
  </si>
  <si>
    <t>Frame 100x40</t>
  </si>
  <si>
    <t>EXP0254</t>
  </si>
  <si>
    <t>Tee 47.3x47.3x5.0</t>
  </si>
  <si>
    <t>EXP0255</t>
  </si>
  <si>
    <t>Tee 50x47.3x5.0</t>
  </si>
  <si>
    <t>EXP0256</t>
  </si>
  <si>
    <t>Transom Trim</t>
  </si>
  <si>
    <t>EXP0257</t>
  </si>
  <si>
    <t>Flat Bar Bull Bar</t>
  </si>
  <si>
    <t>EXP0258</t>
  </si>
  <si>
    <t>Keel</t>
  </si>
  <si>
    <t>EXP0259</t>
  </si>
  <si>
    <t>Tube 60.2x5.54</t>
  </si>
  <si>
    <t>EXP0260</t>
  </si>
  <si>
    <t>EXP0261</t>
  </si>
  <si>
    <t>Handrail</t>
  </si>
  <si>
    <t>EXP0265</t>
  </si>
  <si>
    <t>Angle 75x25x2.5</t>
  </si>
  <si>
    <t>EXP0266</t>
  </si>
  <si>
    <t>442R Two Way Rad C/Post</t>
  </si>
  <si>
    <t>EXP0268</t>
  </si>
  <si>
    <t>EXP0269</t>
  </si>
  <si>
    <t>Square Solid 101.6</t>
  </si>
  <si>
    <t>EXP0270</t>
  </si>
  <si>
    <t>Channel 19x25x1.2</t>
  </si>
  <si>
    <t>EXP0271</t>
  </si>
  <si>
    <t>EXP0272</t>
  </si>
  <si>
    <t>Channel Floor</t>
  </si>
  <si>
    <t>EXP0273</t>
  </si>
  <si>
    <t>EXP0274</t>
  </si>
  <si>
    <t>60mm F Section</t>
  </si>
  <si>
    <t>EXP0275</t>
  </si>
  <si>
    <t>I Beam 104.6x601.8</t>
  </si>
  <si>
    <t>EXP0276</t>
  </si>
  <si>
    <t>Coolroom F Section</t>
  </si>
  <si>
    <t>EXP0277</t>
  </si>
  <si>
    <t>Hand Rail</t>
  </si>
  <si>
    <t>EXP0278</t>
  </si>
  <si>
    <t>S.S.O.A R22 Base Rail</t>
  </si>
  <si>
    <t>EXP0279</t>
  </si>
  <si>
    <t>Rope Track</t>
  </si>
  <si>
    <t>EXP0280</t>
  </si>
  <si>
    <t>Lower Drip</t>
  </si>
  <si>
    <t>EXP0281</t>
  </si>
  <si>
    <t>9379 - Door Frame</t>
  </si>
  <si>
    <t>EXP0282</t>
  </si>
  <si>
    <t>Coolroom Jamb</t>
  </si>
  <si>
    <t>EXP0283</t>
  </si>
  <si>
    <t>9597 - Mitford Handle Frame</t>
  </si>
  <si>
    <t>EXP0284</t>
  </si>
  <si>
    <t>Coolroom Door Frame</t>
  </si>
  <si>
    <t>EXP0285</t>
  </si>
  <si>
    <t>Channel 50x20x1.4 Filter Frame S/Flutes</t>
  </si>
  <si>
    <t>EXP0286</t>
  </si>
  <si>
    <t>Channel 50x20x1.4 Filter Frame</t>
  </si>
  <si>
    <t>EXP0287</t>
  </si>
  <si>
    <t>Display Shelves</t>
  </si>
  <si>
    <t>EXP0288</t>
  </si>
  <si>
    <t>Channel Lov-001</t>
  </si>
  <si>
    <t>EXP0289</t>
  </si>
  <si>
    <t>Channel Lov-002</t>
  </si>
  <si>
    <t>EXP0290</t>
  </si>
  <si>
    <t>EXP0291</t>
  </si>
  <si>
    <t>Hex Bar 18.0</t>
  </si>
  <si>
    <t>EXP0292</t>
  </si>
  <si>
    <t>Round Bar 23.81 Dia</t>
  </si>
  <si>
    <t>EXP0293</t>
  </si>
  <si>
    <t>Round Bar 26.99 Dia</t>
  </si>
  <si>
    <t>EXP0294</t>
  </si>
  <si>
    <t>Round Bar 26 Dia</t>
  </si>
  <si>
    <t>EXP0295</t>
  </si>
  <si>
    <t>EXP0296</t>
  </si>
  <si>
    <t>Tube 19.05x0.91</t>
  </si>
  <si>
    <t>EXP0297</t>
  </si>
  <si>
    <t>EXP0298</t>
  </si>
  <si>
    <t>EXP0299</t>
  </si>
  <si>
    <t>EXP0301</t>
  </si>
  <si>
    <t>Ecco 40mm Custom Slatwall</t>
  </si>
  <si>
    <t>EXP0302</t>
  </si>
  <si>
    <t>Ecco 75mm Custom Slatwall</t>
  </si>
  <si>
    <t>EXP0304</t>
  </si>
  <si>
    <t>Filter Frame 70mm SK00350</t>
  </si>
  <si>
    <t>EXP0305</t>
  </si>
  <si>
    <t>Tee 115x131x55x(70)</t>
  </si>
  <si>
    <t>EXP0306</t>
  </si>
  <si>
    <t>Square Slatwall</t>
  </si>
  <si>
    <t>EXP0307</t>
  </si>
  <si>
    <t>Round Bar 33.34 Dia</t>
  </si>
  <si>
    <t>EXP0308</t>
  </si>
  <si>
    <t>SA9863</t>
  </si>
  <si>
    <t>EXP0309</t>
  </si>
  <si>
    <t>EXP0310</t>
  </si>
  <si>
    <t>Poly-Channel Support</t>
  </si>
  <si>
    <t>EXP0311</t>
  </si>
  <si>
    <t>EXP0312</t>
  </si>
  <si>
    <t>CHANNEL 175X70X6 RAD LEG</t>
  </si>
  <si>
    <t>EXP0313</t>
  </si>
  <si>
    <t>MCK9758 Refrigeration Doors</t>
  </si>
  <si>
    <t>EXP0314</t>
  </si>
  <si>
    <t>2 Way Corner Post - APS106593A (J882)</t>
  </si>
  <si>
    <t>EXP0315</t>
  </si>
  <si>
    <t>Spray Chine</t>
  </si>
  <si>
    <t>EXP0316</t>
  </si>
  <si>
    <t>Coolroom 95mm Door Guide</t>
  </si>
  <si>
    <t>EXP0317</t>
  </si>
  <si>
    <t>Tube 12.7x1.22</t>
  </si>
  <si>
    <t>EXP0318</t>
  </si>
  <si>
    <t>EXP0319</t>
  </si>
  <si>
    <t>EXP0321</t>
  </si>
  <si>
    <t>Channel 50x100x2.9</t>
  </si>
  <si>
    <t>EXP0322</t>
  </si>
  <si>
    <t>Round Bar 105 Dia</t>
  </si>
  <si>
    <t>EXP0323</t>
  </si>
  <si>
    <t>Round Bar 115 Dia</t>
  </si>
  <si>
    <t>EXP0324</t>
  </si>
  <si>
    <t>15311-A-MD</t>
  </si>
  <si>
    <t>EXP0325</t>
  </si>
  <si>
    <t>Top Hat 69.85x44.45</t>
  </si>
  <si>
    <t>EXP0326</t>
  </si>
  <si>
    <t>ZED 25.4x44.45x25.4x3.18x3.3</t>
  </si>
  <si>
    <t>EXP0327</t>
  </si>
  <si>
    <t>Tent Beam</t>
  </si>
  <si>
    <t>EXP0328</t>
  </si>
  <si>
    <t>2 IN H Mould L/T</t>
  </si>
  <si>
    <t>EXP0330</t>
  </si>
  <si>
    <t>EZ09753</t>
  </si>
  <si>
    <t>EZA8387</t>
  </si>
  <si>
    <t>EZA8403</t>
  </si>
  <si>
    <t>EZA8450</t>
  </si>
  <si>
    <t>EZH2327</t>
  </si>
  <si>
    <t>EZH2448</t>
  </si>
  <si>
    <t>EZH3396</t>
  </si>
  <si>
    <t>EZH3399</t>
  </si>
  <si>
    <t>EZH3400</t>
  </si>
  <si>
    <t>EZH5175</t>
  </si>
  <si>
    <t>Section</t>
  </si>
  <si>
    <t>Description</t>
  </si>
  <si>
    <t>Qty</t>
  </si>
  <si>
    <t>$ Each</t>
  </si>
  <si>
    <t>$ Total</t>
  </si>
  <si>
    <t>Length (m)</t>
  </si>
  <si>
    <t>kg/m</t>
  </si>
  <si>
    <t>ap/m</t>
  </si>
  <si>
    <t>kg each</t>
  </si>
  <si>
    <t>total kg</t>
  </si>
  <si>
    <t>ap each</t>
  </si>
  <si>
    <t>ap total</t>
  </si>
  <si>
    <t>Total kg</t>
  </si>
  <si>
    <t>Total ap</t>
  </si>
  <si>
    <t>Total Finishing m2</t>
  </si>
  <si>
    <t>Quote Date</t>
  </si>
  <si>
    <t>Ln</t>
  </si>
  <si>
    <t>pcs</t>
  </si>
  <si>
    <t>Total price quoted excludes GST</t>
  </si>
  <si>
    <t>COSTS - UPDATED MONTHLY (as per Mill pricing agreement)</t>
  </si>
  <si>
    <t>What</t>
  </si>
  <si>
    <t>Value</t>
  </si>
  <si>
    <t>Notes</t>
  </si>
  <si>
    <t>500-999kg spread</t>
  </si>
  <si>
    <t>- Project Details</t>
  </si>
  <si>
    <t>- Edit Pricing</t>
  </si>
  <si>
    <t>Pricing Notes</t>
  </si>
  <si>
    <t>Anodised Perimeter (AP)</t>
  </si>
  <si>
    <t>$/m2</t>
  </si>
  <si>
    <t>pp/m</t>
  </si>
  <si>
    <t>pp each</t>
  </si>
  <si>
    <t>pp total</t>
  </si>
  <si>
    <t>Total pp</t>
  </si>
  <si>
    <t>Powder Priced as:</t>
  </si>
  <si>
    <t>Paint Perimeter (PP)</t>
  </si>
  <si>
    <t>Finishing</t>
  </si>
  <si>
    <t>Total</t>
  </si>
  <si>
    <t>Total Value</t>
  </si>
  <si>
    <t>Margin $</t>
  </si>
  <si>
    <t>Totals</t>
  </si>
  <si>
    <t>Customer SAP discount</t>
  </si>
  <si>
    <t>pp</t>
  </si>
  <si>
    <t>SQ01 - Pricing - 1_MAT_INFO</t>
  </si>
  <si>
    <t>Export to AE*, AG*, AI*, AR* (each separately)</t>
  </si>
  <si>
    <t>EAL11680</t>
  </si>
  <si>
    <t>PWD 206</t>
  </si>
  <si>
    <t>EAL11683</t>
  </si>
  <si>
    <t>PWD 211</t>
  </si>
  <si>
    <t>EAL12001</t>
  </si>
  <si>
    <t>PW223</t>
  </si>
  <si>
    <t>EAL7466</t>
  </si>
  <si>
    <t>PWD 207</t>
  </si>
  <si>
    <t>409-411 Frame Door Stop</t>
  </si>
  <si>
    <t>EP11600</t>
  </si>
  <si>
    <t>300 Series SW - Mullion Cover</t>
  </si>
  <si>
    <t>EP11601</t>
  </si>
  <si>
    <t>275 Hinged - Stile Hinge Bevelled SG</t>
  </si>
  <si>
    <t>EP11602</t>
  </si>
  <si>
    <t>275 Hinged - Stile Hinge Bevelled Wide SG</t>
  </si>
  <si>
    <t>EP11603</t>
  </si>
  <si>
    <t>275 Hinged - Stile Lock/ Pivot SG</t>
  </si>
  <si>
    <t>EP11604</t>
  </si>
  <si>
    <t>275 Hinged - Stile Lock/ Pivot Wide SG</t>
  </si>
  <si>
    <t>EP11605</t>
  </si>
  <si>
    <t>275 Hinged &amp; Sliding - Rail Bottom SG</t>
  </si>
  <si>
    <t>EP11617</t>
  </si>
  <si>
    <t>Series 200 Sliding Door Interlock</t>
  </si>
  <si>
    <t>EP11629</t>
  </si>
  <si>
    <t>EP11641</t>
  </si>
  <si>
    <t>EP11670</t>
  </si>
  <si>
    <t>EP11752</t>
  </si>
  <si>
    <t>Curtain Wall - Sun Shade Bracket</t>
  </si>
  <si>
    <t>EP11753</t>
  </si>
  <si>
    <t>Self Mating Mullion</t>
  </si>
  <si>
    <t>Narrow frame Hook Bead</t>
  </si>
  <si>
    <t>E03801</t>
  </si>
  <si>
    <t>E06312</t>
  </si>
  <si>
    <t>E07656</t>
  </si>
  <si>
    <t>E08242</t>
  </si>
  <si>
    <t>E09712</t>
  </si>
  <si>
    <t>E10286</t>
  </si>
  <si>
    <t>E10837</t>
  </si>
  <si>
    <t>E15115</t>
  </si>
  <si>
    <t>Flyscreen Frame</t>
  </si>
  <si>
    <t>E16473</t>
  </si>
  <si>
    <t>SEC Door frame</t>
  </si>
  <si>
    <t>E16687</t>
  </si>
  <si>
    <t>Corner Stake 75x75</t>
  </si>
  <si>
    <t>E16795</t>
  </si>
  <si>
    <t>E16961</t>
  </si>
  <si>
    <t>Extr. Push Bar</t>
  </si>
  <si>
    <t>E16962</t>
  </si>
  <si>
    <t>Flydoor Kickplate 150mm</t>
  </si>
  <si>
    <t>E16964</t>
  </si>
  <si>
    <t>Security Door Adapter</t>
  </si>
  <si>
    <t>E17113</t>
  </si>
  <si>
    <t>Sliding Screen 36x40 Track</t>
  </si>
  <si>
    <t>E17114</t>
  </si>
  <si>
    <t>E17677</t>
  </si>
  <si>
    <t>E17678</t>
  </si>
  <si>
    <t>E17679</t>
  </si>
  <si>
    <t>E17680</t>
  </si>
  <si>
    <t>E17689</t>
  </si>
  <si>
    <t>E17836</t>
  </si>
  <si>
    <t>Security Door Frame 67.7x18.4</t>
  </si>
  <si>
    <t>E17901</t>
  </si>
  <si>
    <t>Door Frame to suit 5mm Grille</t>
  </si>
  <si>
    <t>E17936</t>
  </si>
  <si>
    <t>E18095</t>
  </si>
  <si>
    <t>E18296</t>
  </si>
  <si>
    <t>E18437</t>
  </si>
  <si>
    <t>E18723</t>
  </si>
  <si>
    <t>Screen Door Adapter</t>
  </si>
  <si>
    <t>E18737</t>
  </si>
  <si>
    <t>E18742</t>
  </si>
  <si>
    <t>E18967</t>
  </si>
  <si>
    <t>Sec Door Frame</t>
  </si>
  <si>
    <t>E19414</t>
  </si>
  <si>
    <t>E20567</t>
  </si>
  <si>
    <t>E26583</t>
  </si>
  <si>
    <t>E26826</t>
  </si>
  <si>
    <t>E31938</t>
  </si>
  <si>
    <t>E31939</t>
  </si>
  <si>
    <t>E31966</t>
  </si>
  <si>
    <t>E32150</t>
  </si>
  <si>
    <t>E32514</t>
  </si>
  <si>
    <t>E32596</t>
  </si>
  <si>
    <t>E32619</t>
  </si>
  <si>
    <t>E32848</t>
  </si>
  <si>
    <t>E32850</t>
  </si>
  <si>
    <t>E32914</t>
  </si>
  <si>
    <t>Blueprint Window Frame</t>
  </si>
  <si>
    <t>E32915</t>
  </si>
  <si>
    <t>Blueprint Face Fix Hinge</t>
  </si>
  <si>
    <t>E32948</t>
  </si>
  <si>
    <t>E33307</t>
  </si>
  <si>
    <t>E33321</t>
  </si>
  <si>
    <t>E33816</t>
  </si>
  <si>
    <t>E34012</t>
  </si>
  <si>
    <t>E34106</t>
  </si>
  <si>
    <t>E34224</t>
  </si>
  <si>
    <t>Cams Security Door Frame</t>
  </si>
  <si>
    <t>E34253</t>
  </si>
  <si>
    <t>E34648</t>
  </si>
  <si>
    <t>Jamb &amp; head channel</t>
  </si>
  <si>
    <t>E34659</t>
  </si>
  <si>
    <t>E34916</t>
  </si>
  <si>
    <t>E34948</t>
  </si>
  <si>
    <t>Offset Interlock 4mm (D3289)</t>
  </si>
  <si>
    <t>E34949</t>
  </si>
  <si>
    <t>E35019</t>
  </si>
  <si>
    <t>Blueprint Door Frame With Spline Groove</t>
  </si>
  <si>
    <t>E35382</t>
  </si>
  <si>
    <t>E35587</t>
  </si>
  <si>
    <t>E35600</t>
  </si>
  <si>
    <t>E35716</t>
  </si>
  <si>
    <t>E35739</t>
  </si>
  <si>
    <t>E35745</t>
  </si>
  <si>
    <t>E35798</t>
  </si>
  <si>
    <t>E35804</t>
  </si>
  <si>
    <t>E35816</t>
  </si>
  <si>
    <t>E35817</t>
  </si>
  <si>
    <t>T MULLION</t>
  </si>
  <si>
    <t>E35819</t>
  </si>
  <si>
    <t>E35955</t>
  </si>
  <si>
    <t>E35956</t>
  </si>
  <si>
    <t>E35965</t>
  </si>
  <si>
    <t>Corner Stake 43mm</t>
  </si>
  <si>
    <t>E35969</t>
  </si>
  <si>
    <t>E36105</t>
  </si>
  <si>
    <t>E36107</t>
  </si>
  <si>
    <t>E36379</t>
  </si>
  <si>
    <t>E36382</t>
  </si>
  <si>
    <t>E36383</t>
  </si>
  <si>
    <t>E36568</t>
  </si>
  <si>
    <t>E36645</t>
  </si>
  <si>
    <t>E36650</t>
  </si>
  <si>
    <t>E36655</t>
  </si>
  <si>
    <t>E36672</t>
  </si>
  <si>
    <t>E36674</t>
  </si>
  <si>
    <t>E36692</t>
  </si>
  <si>
    <t>E36758</t>
  </si>
  <si>
    <t>E37155</t>
  </si>
  <si>
    <t>E37156</t>
  </si>
  <si>
    <t>E37157</t>
  </si>
  <si>
    <t>E37464</t>
  </si>
  <si>
    <t>E37899</t>
  </si>
  <si>
    <t>Corner Stake 44x44</t>
  </si>
  <si>
    <t>E50054</t>
  </si>
  <si>
    <t>Fsc Frame</t>
  </si>
  <si>
    <t>E50080</t>
  </si>
  <si>
    <t>E50081</t>
  </si>
  <si>
    <t>E52587</t>
  </si>
  <si>
    <t>E52815</t>
  </si>
  <si>
    <t>E52945</t>
  </si>
  <si>
    <t>E53000</t>
  </si>
  <si>
    <t>Flydoor Stile 56.6x19</t>
  </si>
  <si>
    <t>E53069</t>
  </si>
  <si>
    <t>E53255</t>
  </si>
  <si>
    <t>E53469</t>
  </si>
  <si>
    <t>E60769</t>
  </si>
  <si>
    <t>E61359</t>
  </si>
  <si>
    <t>U Channel Surround 15x10</t>
  </si>
  <si>
    <t>E61400</t>
  </si>
  <si>
    <t>Sec Grille Mullion 28x13mm</t>
  </si>
  <si>
    <t>E61534</t>
  </si>
  <si>
    <t>E61950</t>
  </si>
  <si>
    <t>Light Screen Door Frame</t>
  </si>
  <si>
    <t>E61977</t>
  </si>
  <si>
    <t>Sec Window Midrail</t>
  </si>
  <si>
    <t>E61978</t>
  </si>
  <si>
    <t>E6488</t>
  </si>
  <si>
    <t>H SECTION JOINER</t>
  </si>
  <si>
    <t>E71046</t>
  </si>
  <si>
    <t>Fsc Frame 19.6x8.9</t>
  </si>
  <si>
    <t>E71095</t>
  </si>
  <si>
    <t>E71651</t>
  </si>
  <si>
    <t>E71862</t>
  </si>
  <si>
    <t>E72791</t>
  </si>
  <si>
    <t>E72982</t>
  </si>
  <si>
    <t>E73045</t>
  </si>
  <si>
    <t>E73049</t>
  </si>
  <si>
    <t>E73171</t>
  </si>
  <si>
    <t>E73241</t>
  </si>
  <si>
    <t>Sec Screen Window Frame Flat Face</t>
  </si>
  <si>
    <t>E73245</t>
  </si>
  <si>
    <t>Corner Stake</t>
  </si>
  <si>
    <t>E73273</t>
  </si>
  <si>
    <t>SEC Frame H/D</t>
  </si>
  <si>
    <t>E73376</t>
  </si>
  <si>
    <t>E73450</t>
  </si>
  <si>
    <t>E73476</t>
  </si>
  <si>
    <t>E73535</t>
  </si>
  <si>
    <t>H/Duty Screendoor Frame</t>
  </si>
  <si>
    <t>E73618</t>
  </si>
  <si>
    <t>Sec Screen Window Frame Rec Face</t>
  </si>
  <si>
    <t>E73667</t>
  </si>
  <si>
    <t>E73694</t>
  </si>
  <si>
    <t>E73700</t>
  </si>
  <si>
    <t>E73770</t>
  </si>
  <si>
    <t>E73771</t>
  </si>
  <si>
    <t>E73786</t>
  </si>
  <si>
    <t>E73828</t>
  </si>
  <si>
    <t>U Channel 10x35x10</t>
  </si>
  <si>
    <t>EA1006</t>
  </si>
  <si>
    <t>EA1019</t>
  </si>
  <si>
    <t>EA1077</t>
  </si>
  <si>
    <t>Security Screendoor Frame</t>
  </si>
  <si>
    <t>EA1989</t>
  </si>
  <si>
    <t>EA2264</t>
  </si>
  <si>
    <t>EA2300</t>
  </si>
  <si>
    <t>EA2518</t>
  </si>
  <si>
    <t>Edge Stop (T Bar)</t>
  </si>
  <si>
    <t>EA2840</t>
  </si>
  <si>
    <t>EA4423</t>
  </si>
  <si>
    <t>Security Mesh Adaptor</t>
  </si>
  <si>
    <t>EAL22039</t>
  </si>
  <si>
    <t>CYCLONE TRACK</t>
  </si>
  <si>
    <t>EAL22044</t>
  </si>
  <si>
    <t>FRM BUILDOUT(CLIPIN)</t>
  </si>
  <si>
    <t>EAL22045</t>
  </si>
  <si>
    <t>FRAME BUILD OUT</t>
  </si>
  <si>
    <t>EAL23534</t>
  </si>
  <si>
    <t>Corner Stake 44.35x9.4</t>
  </si>
  <si>
    <t>EAL23535</t>
  </si>
  <si>
    <t>Corner Stake 50x13.3</t>
  </si>
  <si>
    <t>EALH0224</t>
  </si>
  <si>
    <t>25x11 Extruded Fly Frame</t>
  </si>
  <si>
    <t>EALH22881</t>
  </si>
  <si>
    <t>MCK Security Frame</t>
  </si>
  <si>
    <t>EALH23548</t>
  </si>
  <si>
    <t>Security Door Frame 69.65x18.7</t>
  </si>
  <si>
    <t>EB1599</t>
  </si>
  <si>
    <t>EB3294</t>
  </si>
  <si>
    <t>EBPW002</t>
  </si>
  <si>
    <t>Blueprint Reveal Fix Win Hinge</t>
  </si>
  <si>
    <t>EBPW004</t>
  </si>
  <si>
    <t>Blueprint U Channel</t>
  </si>
  <si>
    <t>ED0063</t>
  </si>
  <si>
    <t>ED0976</t>
  </si>
  <si>
    <t>3 Lite Adapter for Door</t>
  </si>
  <si>
    <t>ED0977</t>
  </si>
  <si>
    <t>ED3801</t>
  </si>
  <si>
    <t>ED3802</t>
  </si>
  <si>
    <t>ED3898</t>
  </si>
  <si>
    <t>ED3899</t>
  </si>
  <si>
    <t>ED4178</t>
  </si>
  <si>
    <t>SECURITY DOOR FRAME</t>
  </si>
  <si>
    <t>ED4684</t>
  </si>
  <si>
    <t>BUG STRIP HLDER 16MM</t>
  </si>
  <si>
    <t>ED6019</t>
  </si>
  <si>
    <t>ED6472</t>
  </si>
  <si>
    <t>SD4 EXTRUSION</t>
  </si>
  <si>
    <t>ED7046</t>
  </si>
  <si>
    <t>ED7352</t>
  </si>
  <si>
    <t>Security Door Frame 69.45x18.7</t>
  </si>
  <si>
    <t>ED7353</t>
  </si>
  <si>
    <t>ED7354</t>
  </si>
  <si>
    <t>ED7656</t>
  </si>
  <si>
    <t>ED7657</t>
  </si>
  <si>
    <t>C/G Sec Window Frame</t>
  </si>
  <si>
    <t>ED7658</t>
  </si>
  <si>
    <t>C/G Step Down-Win/Frame</t>
  </si>
  <si>
    <t>ED7659</t>
  </si>
  <si>
    <t>C/G Sec Door Frame</t>
  </si>
  <si>
    <t>ED7660</t>
  </si>
  <si>
    <t>Security Door Frame 80mm Vic.</t>
  </si>
  <si>
    <t>ED7677</t>
  </si>
  <si>
    <t>ED7678</t>
  </si>
  <si>
    <t>ED7696</t>
  </si>
  <si>
    <t>SHARK SEC WIND/FRAME</t>
  </si>
  <si>
    <t>ED7710</t>
  </si>
  <si>
    <t>ED7711</t>
  </si>
  <si>
    <t>C/G SEC WINDOW FRAME</t>
  </si>
  <si>
    <t>ED7712</t>
  </si>
  <si>
    <t>C/G STEP DOWN-WIN/FR</t>
  </si>
  <si>
    <t>ED7713</t>
  </si>
  <si>
    <t>CLEARGUARD MIDRAIL</t>
  </si>
  <si>
    <t>ED7731</t>
  </si>
  <si>
    <t>SEC WIN FRAME W/LEG</t>
  </si>
  <si>
    <t>ED8507</t>
  </si>
  <si>
    <t>ED8508</t>
  </si>
  <si>
    <t>Security Window Frame</t>
  </si>
  <si>
    <t>ED8512</t>
  </si>
  <si>
    <t>WINTERLITE FRAME</t>
  </si>
  <si>
    <t>ED8513</t>
  </si>
  <si>
    <t>ED8515</t>
  </si>
  <si>
    <t>5MM DOOR FRAME</t>
  </si>
  <si>
    <t>ED8517</t>
  </si>
  <si>
    <t>ED8523</t>
  </si>
  <si>
    <t>ED8585</t>
  </si>
  <si>
    <t>Security Sliding Door Top Track 50x38</t>
  </si>
  <si>
    <t>ED8586</t>
  </si>
  <si>
    <t>Security Sliding Door Bottom Track 56x25</t>
  </si>
  <si>
    <t>ED8608</t>
  </si>
  <si>
    <t>Sec Step Down Window frame</t>
  </si>
  <si>
    <t>ED8612</t>
  </si>
  <si>
    <t>ED8613</t>
  </si>
  <si>
    <t>ED8616</t>
  </si>
  <si>
    <t>SEC DOOR FRAME CRIMP</t>
  </si>
  <si>
    <t>ED8627</t>
  </si>
  <si>
    <t>ED8628</t>
  </si>
  <si>
    <t>ED8629</t>
  </si>
  <si>
    <t>ED8630</t>
  </si>
  <si>
    <t>ED8631</t>
  </si>
  <si>
    <t>ED8632</t>
  </si>
  <si>
    <t>ED8633</t>
  </si>
  <si>
    <t>ED8634</t>
  </si>
  <si>
    <t>ED8635</t>
  </si>
  <si>
    <t>ED8636</t>
  </si>
  <si>
    <t>ED8637</t>
  </si>
  <si>
    <t>Interlock</t>
  </si>
  <si>
    <t>ED8638</t>
  </si>
  <si>
    <t>ED8639</t>
  </si>
  <si>
    <t>ED8640</t>
  </si>
  <si>
    <t>ED8695</t>
  </si>
  <si>
    <t>Welded Security Door Frame</t>
  </si>
  <si>
    <t>ED8696</t>
  </si>
  <si>
    <t>Welded Sec Window Frame</t>
  </si>
  <si>
    <t>ED8697</t>
  </si>
  <si>
    <t>Step Down Welded Sec Window Frame</t>
  </si>
  <si>
    <t>ED8706</t>
  </si>
  <si>
    <t>ED9001</t>
  </si>
  <si>
    <t>EXTRU F/FRAME 25X11</t>
  </si>
  <si>
    <t>ED9629</t>
  </si>
  <si>
    <t>ED9657</t>
  </si>
  <si>
    <t>ED9658</t>
  </si>
  <si>
    <t>ED9659</t>
  </si>
  <si>
    <t>ED9692</t>
  </si>
  <si>
    <t>ED9692T</t>
  </si>
  <si>
    <t>DOOR FRAME MED DUTY</t>
  </si>
  <si>
    <t>ED9783</t>
  </si>
  <si>
    <t>ED9976</t>
  </si>
  <si>
    <t>ED9977</t>
  </si>
  <si>
    <t>Sliding Door Zed Bar</t>
  </si>
  <si>
    <t>EG066</t>
  </si>
  <si>
    <t>EG141</t>
  </si>
  <si>
    <t>SECURITY DOOR TRACK</t>
  </si>
  <si>
    <t>EG5728</t>
  </si>
  <si>
    <t>EG6428</t>
  </si>
  <si>
    <t>EG7441</t>
  </si>
  <si>
    <t>Cornerstake 17.78 Void</t>
  </si>
  <si>
    <t>EH3945</t>
  </si>
  <si>
    <t>EH4014</t>
  </si>
  <si>
    <t>Cornerstake 63.5 63.5 9.5</t>
  </si>
  <si>
    <t>EH4186</t>
  </si>
  <si>
    <t>EH5221</t>
  </si>
  <si>
    <t>EH5584</t>
  </si>
  <si>
    <t>Cornerstake 8.0 Void</t>
  </si>
  <si>
    <t>EH5949</t>
  </si>
  <si>
    <t>EH7952</t>
  </si>
  <si>
    <t>EH7953</t>
  </si>
  <si>
    <t>Flydoor Midrail 25mm</t>
  </si>
  <si>
    <t>EH8847</t>
  </si>
  <si>
    <t>EH9321</t>
  </si>
  <si>
    <t>EH9440</t>
  </si>
  <si>
    <t>EH9660</t>
  </si>
  <si>
    <t>EK067</t>
  </si>
  <si>
    <t>M/DUTY SEC DR FRAME</t>
  </si>
  <si>
    <t>EK5216</t>
  </si>
  <si>
    <t>Screendoor Bugseal</t>
  </si>
  <si>
    <t>EK7121</t>
  </si>
  <si>
    <t>EK7225</t>
  </si>
  <si>
    <t>Flydoor Midrail 100mm</t>
  </si>
  <si>
    <t>EK7296</t>
  </si>
  <si>
    <t>EK7297</t>
  </si>
  <si>
    <t>EK7454</t>
  </si>
  <si>
    <t>EK7488</t>
  </si>
  <si>
    <t>EK801</t>
  </si>
  <si>
    <t>SLD DR HEAD TRACK</t>
  </si>
  <si>
    <t>EK802</t>
  </si>
  <si>
    <t>SLD DOOR SILL TRACK</t>
  </si>
  <si>
    <t>EK803</t>
  </si>
  <si>
    <t>ADJ FEMALE INTERLOCK</t>
  </si>
  <si>
    <t>EK804</t>
  </si>
  <si>
    <t>OFFSET INTERLOCK 7MM</t>
  </si>
  <si>
    <t>EK805</t>
  </si>
  <si>
    <t>Offset Interlock 4mm</t>
  </si>
  <si>
    <t>EK8097</t>
  </si>
  <si>
    <t>EK907</t>
  </si>
  <si>
    <t>Flat Interlock</t>
  </si>
  <si>
    <t>EK942</t>
  </si>
  <si>
    <t>FLYSCREEN FRAME</t>
  </si>
  <si>
    <t>EK965</t>
  </si>
  <si>
    <t>EL2154</t>
  </si>
  <si>
    <t>EL2155</t>
  </si>
  <si>
    <t>Security Flyscreen Frame</t>
  </si>
  <si>
    <t>EL2157</t>
  </si>
  <si>
    <t>EL2197</t>
  </si>
  <si>
    <t>Screen Frame Leg on 33mm</t>
  </si>
  <si>
    <t>EL2353</t>
  </si>
  <si>
    <t>EL2354</t>
  </si>
  <si>
    <t>EL3144</t>
  </si>
  <si>
    <t>EL3454</t>
  </si>
  <si>
    <t>EL3455</t>
  </si>
  <si>
    <t>EL3645</t>
  </si>
  <si>
    <t>Sec Window Grille Adapter</t>
  </si>
  <si>
    <t>EL3661</t>
  </si>
  <si>
    <t>Security Screendor Adaptor</t>
  </si>
  <si>
    <t>EL4790</t>
  </si>
  <si>
    <t>EL4875</t>
  </si>
  <si>
    <t>EL5960</t>
  </si>
  <si>
    <t>Cornerstake 42.6 Void</t>
  </si>
  <si>
    <t>EL6086</t>
  </si>
  <si>
    <t>Cornerstake 34 Void</t>
  </si>
  <si>
    <t>EL6537</t>
  </si>
  <si>
    <t>EL6714</t>
  </si>
  <si>
    <t>Flydoor Midrail H Bar 25mm</t>
  </si>
  <si>
    <t>EL6715</t>
  </si>
  <si>
    <t>EL7218</t>
  </si>
  <si>
    <t>EL7250</t>
  </si>
  <si>
    <t>EME4338</t>
  </si>
  <si>
    <t>Flydoor Frame 25.73x12.4</t>
  </si>
  <si>
    <t>EME50103</t>
  </si>
  <si>
    <t>Security Door 35.68x30</t>
  </si>
  <si>
    <t>EME50118</t>
  </si>
  <si>
    <t>Security Door 47.15x19.3</t>
  </si>
  <si>
    <t>EME50162</t>
  </si>
  <si>
    <t>EME539</t>
  </si>
  <si>
    <t>Security Screen Frame 35.88x11</t>
  </si>
  <si>
    <t>EME5741</t>
  </si>
  <si>
    <t>H Channel 28mmx7.7mm</t>
  </si>
  <si>
    <t>EME5852</t>
  </si>
  <si>
    <t>Sliding Screen 24x15 Track</t>
  </si>
  <si>
    <t>EME6014</t>
  </si>
  <si>
    <t>Staking Angles 82.5x49.9</t>
  </si>
  <si>
    <t>EME626</t>
  </si>
  <si>
    <t>Screen Door Frame 61x19.50</t>
  </si>
  <si>
    <t>EME6420</t>
  </si>
  <si>
    <t>Staking Angle 44.45x12.50</t>
  </si>
  <si>
    <t>EME6463</t>
  </si>
  <si>
    <t>Staking Angles 73x42.2</t>
  </si>
  <si>
    <t>EME6894</t>
  </si>
  <si>
    <t>Staking Angles 50x10</t>
  </si>
  <si>
    <t>EME8017</t>
  </si>
  <si>
    <t>Staking Angles 73x42</t>
  </si>
  <si>
    <t>EME8321</t>
  </si>
  <si>
    <t>Security Door 41.50X35</t>
  </si>
  <si>
    <t>EME8827</t>
  </si>
  <si>
    <t>EME8828</t>
  </si>
  <si>
    <t>Bug Strip Holder 16x5.9</t>
  </si>
  <si>
    <t>EME8830</t>
  </si>
  <si>
    <t>Straight Interlock-Security Door</t>
  </si>
  <si>
    <t>EME903</t>
  </si>
  <si>
    <t>Security Door Frame 69.1x19</t>
  </si>
  <si>
    <t>EME9145</t>
  </si>
  <si>
    <t>EME9286</t>
  </si>
  <si>
    <t>Security Window Midrail 38.2x11</t>
  </si>
  <si>
    <t>EN043</t>
  </si>
  <si>
    <t>EN049</t>
  </si>
  <si>
    <t>JAMB ADAPTOR OFFSET</t>
  </si>
  <si>
    <t>EN099</t>
  </si>
  <si>
    <t>STRHT H CHNL NO/PIP</t>
  </si>
  <si>
    <t>EN100</t>
  </si>
  <si>
    <t>OFFSET H MOULD</t>
  </si>
  <si>
    <t>EN101</t>
  </si>
  <si>
    <t>U CHNL 25X25 NO PIP</t>
  </si>
  <si>
    <t>EN1451</t>
  </si>
  <si>
    <t>EN155</t>
  </si>
  <si>
    <t>SEC W/FRAME</t>
  </si>
  <si>
    <t>EN157</t>
  </si>
  <si>
    <t>C CHANNEL</t>
  </si>
  <si>
    <t>EN2851</t>
  </si>
  <si>
    <t>EN5793</t>
  </si>
  <si>
    <t>N5793 6000 Acl2</t>
  </si>
  <si>
    <t>EN6119</t>
  </si>
  <si>
    <t>EN7446</t>
  </si>
  <si>
    <t>EN7841</t>
  </si>
  <si>
    <t>EN7849</t>
  </si>
  <si>
    <t>EN8179</t>
  </si>
  <si>
    <t>EN8537</t>
  </si>
  <si>
    <t>EN8538</t>
  </si>
  <si>
    <t>EN8986</t>
  </si>
  <si>
    <t>EN9155</t>
  </si>
  <si>
    <t>EN9254</t>
  </si>
  <si>
    <t>EN9255</t>
  </si>
  <si>
    <t>EN9450</t>
  </si>
  <si>
    <t>EN9497</t>
  </si>
  <si>
    <t>EN9737</t>
  </si>
  <si>
    <t>EN9831</t>
  </si>
  <si>
    <t>EP0206</t>
  </si>
  <si>
    <t>227 Grille x 29 Pitches</t>
  </si>
  <si>
    <t>EP0209</t>
  </si>
  <si>
    <t>117 Grille x 21 Pitches</t>
  </si>
  <si>
    <t>EP0210</t>
  </si>
  <si>
    <t>117 Grille x 25 Pitches</t>
  </si>
  <si>
    <t>EP0211</t>
  </si>
  <si>
    <t>EP0341</t>
  </si>
  <si>
    <t>EP0613</t>
  </si>
  <si>
    <t>SEC Screen Frame</t>
  </si>
  <si>
    <t>EP0956</t>
  </si>
  <si>
    <t>EP0957</t>
  </si>
  <si>
    <t>EP10174</t>
  </si>
  <si>
    <t>Cornerstake 50.8 RHS</t>
  </si>
  <si>
    <t>EP11599</t>
  </si>
  <si>
    <t>EP1817</t>
  </si>
  <si>
    <t>EP1818</t>
  </si>
  <si>
    <t>EP4280</t>
  </si>
  <si>
    <t>EP4463</t>
  </si>
  <si>
    <t>Stainless Mesh Adaptor</t>
  </si>
  <si>
    <t>EP4793</t>
  </si>
  <si>
    <t>Screen Adaptor</t>
  </si>
  <si>
    <t>EP5219</t>
  </si>
  <si>
    <t>EP5245</t>
  </si>
  <si>
    <t>Screen Frame Leg on 36.5mm</t>
  </si>
  <si>
    <t>EP5246</t>
  </si>
  <si>
    <t>SEC SCREEN FRAME 36.5x10.8</t>
  </si>
  <si>
    <t>EP6559</t>
  </si>
  <si>
    <t>EP6613</t>
  </si>
  <si>
    <t>127 Grille x 18 Pitches</t>
  </si>
  <si>
    <t>EP6651</t>
  </si>
  <si>
    <t>Sec Screen Window Frame Scal Face</t>
  </si>
  <si>
    <t>EP6652</t>
  </si>
  <si>
    <t>EP6706</t>
  </si>
  <si>
    <t>EP6710</t>
  </si>
  <si>
    <t>EP6790</t>
  </si>
  <si>
    <t>Deep Channel Sec Door Frame</t>
  </si>
  <si>
    <t>EP6830</t>
  </si>
  <si>
    <t>Supascreen Door Frame (Flat)</t>
  </si>
  <si>
    <t>EP6841</t>
  </si>
  <si>
    <t>Supa Evac. Handle</t>
  </si>
  <si>
    <t>EP6842</t>
  </si>
  <si>
    <t>Supa Evac. Frm Hinge</t>
  </si>
  <si>
    <t>EP6843</t>
  </si>
  <si>
    <t>Supa Evac. Outer Frm</t>
  </si>
  <si>
    <t>EP6844</t>
  </si>
  <si>
    <t>Evacuation Outer Frame Hinge 6.5m</t>
  </si>
  <si>
    <t>EP6845</t>
  </si>
  <si>
    <t>S/Screen FireGrille Finger Pull</t>
  </si>
  <si>
    <t>EP6846</t>
  </si>
  <si>
    <t>Evacuation Inner Frame</t>
  </si>
  <si>
    <t>EP6858</t>
  </si>
  <si>
    <t>S/Screen Slide Window Sash Frame</t>
  </si>
  <si>
    <t>EP6859</t>
  </si>
  <si>
    <t>Supa Grille Center</t>
  </si>
  <si>
    <t>EP6860</t>
  </si>
  <si>
    <t>Screen Handle</t>
  </si>
  <si>
    <t>EP6863</t>
  </si>
  <si>
    <t>S/Screen Sliding Frame Infill</t>
  </si>
  <si>
    <t>EP6864</t>
  </si>
  <si>
    <t>Supa Scrn Sldg Frame</t>
  </si>
  <si>
    <t>EP6866</t>
  </si>
  <si>
    <t>Screen Track</t>
  </si>
  <si>
    <t>EP6978</t>
  </si>
  <si>
    <t>Offset T Mullion</t>
  </si>
  <si>
    <t>EP7349</t>
  </si>
  <si>
    <t>EP7383</t>
  </si>
  <si>
    <t>Face Fit Jamb Adaptor</t>
  </si>
  <si>
    <t>EP7385</t>
  </si>
  <si>
    <t>CAPRAL STANDARD</t>
  </si>
  <si>
    <t>EP7386</t>
  </si>
  <si>
    <t>Std Security Window Frame</t>
  </si>
  <si>
    <t>EP7409</t>
  </si>
  <si>
    <t>EP7587</t>
  </si>
  <si>
    <t>Sliding Sec Door Jamb Adaptor</t>
  </si>
  <si>
    <t>EP7698</t>
  </si>
  <si>
    <t>EP7725</t>
  </si>
  <si>
    <t>EP7792</t>
  </si>
  <si>
    <t>SUPA SCREEN S/W FACE FIX S/FRAME</t>
  </si>
  <si>
    <t>EP7793</t>
  </si>
  <si>
    <t>S/Screen FireGrille Open In Handle</t>
  </si>
  <si>
    <t>EP7794</t>
  </si>
  <si>
    <t>S/Screen FireGrille Open Out Handle</t>
  </si>
  <si>
    <t>EP7795</t>
  </si>
  <si>
    <t>S/Screen FireGrille Hinge</t>
  </si>
  <si>
    <t>EP7796</t>
  </si>
  <si>
    <t>S/Screen FireGrille Sash Frame</t>
  </si>
  <si>
    <t>EP7797</t>
  </si>
  <si>
    <t>S/Screen FireGrille Outer Frame</t>
  </si>
  <si>
    <t>EP7798</t>
  </si>
  <si>
    <t>S/Screen Slide Window Infill</t>
  </si>
  <si>
    <t>EP7799</t>
  </si>
  <si>
    <t>S/Screen Slide Window Clip On Handle</t>
  </si>
  <si>
    <t>EP7800</t>
  </si>
  <si>
    <t>S/Screen Slide Window Multi Stack Frame</t>
  </si>
  <si>
    <t>EP7801</t>
  </si>
  <si>
    <t>S/Screen S/W Outer Frame</t>
  </si>
  <si>
    <t>EP7803</t>
  </si>
  <si>
    <t>S/Screen Door Frame Offset Pocket</t>
  </si>
  <si>
    <t>EP7804</t>
  </si>
  <si>
    <t>S/Screen Door Frame Centre Pocket</t>
  </si>
  <si>
    <t>EP7805</t>
  </si>
  <si>
    <t>S/Screen FireGrille Flashing</t>
  </si>
  <si>
    <t>EP7806</t>
  </si>
  <si>
    <t>Supa Screen ADJUSTABLE SILL TRAY</t>
  </si>
  <si>
    <t>EP7807</t>
  </si>
  <si>
    <t>Supa Screen Sill Try Clip</t>
  </si>
  <si>
    <t>EP7808</t>
  </si>
  <si>
    <t>S/Screen Slide Window Clip On Closer</t>
  </si>
  <si>
    <t>EP7878</t>
  </si>
  <si>
    <t>Security Door Jamb</t>
  </si>
  <si>
    <t>EP7921</t>
  </si>
  <si>
    <t>Supascreen Commercial Frame</t>
  </si>
  <si>
    <t>EP7922</t>
  </si>
  <si>
    <t>Supascreen Commercial Mullion</t>
  </si>
  <si>
    <t>EP7923</t>
  </si>
  <si>
    <t>Supascreen Commercial Sash</t>
  </si>
  <si>
    <t>EP7950</t>
  </si>
  <si>
    <t>Supa Screen Door Frame Pocket</t>
  </si>
  <si>
    <t>EP8031</t>
  </si>
  <si>
    <t>EP9503</t>
  </si>
  <si>
    <t>Folding Security Door Sill</t>
  </si>
  <si>
    <t>EP9505</t>
  </si>
  <si>
    <t>Folding Security Door Jamb</t>
  </si>
  <si>
    <t>EP9506</t>
  </si>
  <si>
    <t>Fold. Sec. Door Flush bolt Drive Bar</t>
  </si>
  <si>
    <t>EP9507</t>
  </si>
  <si>
    <t>Folding Security Door Head</t>
  </si>
  <si>
    <t>EPD0044</t>
  </si>
  <si>
    <t>Super Evacuation Large Handle</t>
  </si>
  <si>
    <t>EPD0276</t>
  </si>
  <si>
    <t>EPR002</t>
  </si>
  <si>
    <t>EQ1190</t>
  </si>
  <si>
    <t>Sec Door Heavy Duty Frame</t>
  </si>
  <si>
    <t>EQ1312</t>
  </si>
  <si>
    <t>Screendoor Bottom Track</t>
  </si>
  <si>
    <t>EQ1313</t>
  </si>
  <si>
    <t>EQ1314</t>
  </si>
  <si>
    <t>Screendoor Edge Interlock</t>
  </si>
  <si>
    <t>EQ1315</t>
  </si>
  <si>
    <t>EQ1598</t>
  </si>
  <si>
    <t>EQ1741</t>
  </si>
  <si>
    <t>L/Duty Screen Door Frame</t>
  </si>
  <si>
    <t>EQ1750</t>
  </si>
  <si>
    <t>EQ1924</t>
  </si>
  <si>
    <t>EQ1925</t>
  </si>
  <si>
    <t>EQ2099</t>
  </si>
  <si>
    <t>Light Flyscreen Door Frame</t>
  </si>
  <si>
    <t>EQ2621</t>
  </si>
  <si>
    <t>EQ2710</t>
  </si>
  <si>
    <t>EQ3071</t>
  </si>
  <si>
    <t>EQ3635</t>
  </si>
  <si>
    <t>EQ3654</t>
  </si>
  <si>
    <t>Sec Screen Window Frame 33mm</t>
  </si>
  <si>
    <t>EQ4206</t>
  </si>
  <si>
    <t>EQ4240</t>
  </si>
  <si>
    <t>EQ4263</t>
  </si>
  <si>
    <t>EQ4364</t>
  </si>
  <si>
    <t>EQ4365</t>
  </si>
  <si>
    <t>EQ4366</t>
  </si>
  <si>
    <t>EQ4367</t>
  </si>
  <si>
    <t>EQ4402</t>
  </si>
  <si>
    <t>Extended Offset Interlock Pw</t>
  </si>
  <si>
    <t>EQ4479</t>
  </si>
  <si>
    <t>EQ4667</t>
  </si>
  <si>
    <t>Screendoor Frame</t>
  </si>
  <si>
    <t>EQ4668</t>
  </si>
  <si>
    <t>EQ4669</t>
  </si>
  <si>
    <t>EQ5260</t>
  </si>
  <si>
    <t>EQ5267</t>
  </si>
  <si>
    <t>EQ5381</t>
  </si>
  <si>
    <t>EQ5388</t>
  </si>
  <si>
    <t>EQ5389</t>
  </si>
  <si>
    <t>EQ5390</t>
  </si>
  <si>
    <t>EQ5541</t>
  </si>
  <si>
    <t>EQ5555</t>
  </si>
  <si>
    <t>EQ5734</t>
  </si>
  <si>
    <t>EQ6217</t>
  </si>
  <si>
    <t>Security Door</t>
  </si>
  <si>
    <t>EQ6280</t>
  </si>
  <si>
    <t>EQ6397</t>
  </si>
  <si>
    <t>Sliding Grille Lock Wh</t>
  </si>
  <si>
    <t>EQ6398</t>
  </si>
  <si>
    <t>Sliding Grille Basic Window Wh</t>
  </si>
  <si>
    <t>EQ6399</t>
  </si>
  <si>
    <t>Sliding Grille Latch Wh</t>
  </si>
  <si>
    <t>EQ6400</t>
  </si>
  <si>
    <t>Sliding Grille Latch Handle Wh</t>
  </si>
  <si>
    <t>EQ6401</t>
  </si>
  <si>
    <t>Slid Grille Track Guide Rails</t>
  </si>
  <si>
    <t>EQ6433</t>
  </si>
  <si>
    <t>Heavy Duty Midrail</t>
  </si>
  <si>
    <t>EQ6434</t>
  </si>
  <si>
    <t>EQ6435</t>
  </si>
  <si>
    <t>EQ6436</t>
  </si>
  <si>
    <t>Heavy Duty Door Frame Lb</t>
  </si>
  <si>
    <t>EQ6438</t>
  </si>
  <si>
    <t>EQ6440</t>
  </si>
  <si>
    <t>EQ6441</t>
  </si>
  <si>
    <t>EQ6976</t>
  </si>
  <si>
    <t>Security Jamb H Channel</t>
  </si>
  <si>
    <t>ESE14</t>
  </si>
  <si>
    <t>SL/SEC DOOR</t>
  </si>
  <si>
    <t>ESE16</t>
  </si>
  <si>
    <t>U CHANNEL 25X25</t>
  </si>
  <si>
    <t>ESWL001</t>
  </si>
  <si>
    <t>WIN.LOCK EXT.CHAN.</t>
  </si>
  <si>
    <t>ESWL002</t>
  </si>
  <si>
    <t>SEC LOCK SNAP CAP</t>
  </si>
  <si>
    <t>EU3196</t>
  </si>
  <si>
    <t>EU6285</t>
  </si>
  <si>
    <t>EU6286</t>
  </si>
  <si>
    <t>EU6287</t>
  </si>
  <si>
    <t>EU6545</t>
  </si>
  <si>
    <t>EU6674</t>
  </si>
  <si>
    <t>EU6767</t>
  </si>
  <si>
    <t>EU7213</t>
  </si>
  <si>
    <t>EU7530</t>
  </si>
  <si>
    <t>Security Screendoor Frame Ds</t>
  </si>
  <si>
    <t>EU7546</t>
  </si>
  <si>
    <t>Cornerstake Feed</t>
  </si>
  <si>
    <t>EU7737</t>
  </si>
  <si>
    <t>EU7765</t>
  </si>
  <si>
    <t>EU7766</t>
  </si>
  <si>
    <t>??? Grille x 29 Pitches</t>
  </si>
  <si>
    <t>EU7963</t>
  </si>
  <si>
    <t>EU7979</t>
  </si>
  <si>
    <t>127 Grille x 19 Pitches</t>
  </si>
  <si>
    <t>EU8202</t>
  </si>
  <si>
    <t>EU8309</t>
  </si>
  <si>
    <t>EU9480</t>
  </si>
  <si>
    <t>EU9481</t>
  </si>
  <si>
    <t>EU9530</t>
  </si>
  <si>
    <t>EU9677</t>
  </si>
  <si>
    <t>EU9700</t>
  </si>
  <si>
    <t>EU9898</t>
  </si>
  <si>
    <t>EX009</t>
  </si>
  <si>
    <t>JAMB ADAPTOR WWP</t>
  </si>
  <si>
    <t>EX036</t>
  </si>
  <si>
    <t>75MM H/D DOOR FRAME</t>
  </si>
  <si>
    <t>EX074</t>
  </si>
  <si>
    <t>DOUBLE TOP TRACK</t>
  </si>
  <si>
    <t>EX075</t>
  </si>
  <si>
    <t>SINGLE TOP TRACK</t>
  </si>
  <si>
    <t>EX076</t>
  </si>
  <si>
    <t>SINGLE BOTTOM TRACK</t>
  </si>
  <si>
    <t>EX077</t>
  </si>
  <si>
    <t>DOUBLE BOTTOM TRACK</t>
  </si>
  <si>
    <t>EX332</t>
  </si>
  <si>
    <t>STRHT H CHNL WTH/PIP</t>
  </si>
  <si>
    <t>EX381</t>
  </si>
  <si>
    <t>F/FIX DBL TOP TRACK</t>
  </si>
  <si>
    <t>EX382</t>
  </si>
  <si>
    <t>F/FIX DBL BTM TRACK</t>
  </si>
  <si>
    <t>EX383</t>
  </si>
  <si>
    <t>F/FIX SNGL TOP TRACK</t>
  </si>
  <si>
    <t>EX384</t>
  </si>
  <si>
    <t>F/FIX SNGL BTM TRACK</t>
  </si>
  <si>
    <t>EX389</t>
  </si>
  <si>
    <t>EX511</t>
  </si>
  <si>
    <t>Step Down-Wind/Frame</t>
  </si>
  <si>
    <t>EX663</t>
  </si>
  <si>
    <t>9MM H/D PRED D/FRAME</t>
  </si>
  <si>
    <t>EX817</t>
  </si>
  <si>
    <t>SEC WIN FRAME M/DUTY</t>
  </si>
  <si>
    <t>EX831</t>
  </si>
  <si>
    <t>EX944</t>
  </si>
  <si>
    <t>7MM H/DUTY DR FRAME</t>
  </si>
  <si>
    <t>EXP0049</t>
  </si>
  <si>
    <t>Head Guide Channel</t>
  </si>
  <si>
    <t>EXP0054</t>
  </si>
  <si>
    <t>OAR0121-AD4510 Flydoor Bottom Track</t>
  </si>
  <si>
    <t>EXP0110</t>
  </si>
  <si>
    <t>Door Track</t>
  </si>
  <si>
    <t>EXP0111</t>
  </si>
  <si>
    <t>Security Interlock</t>
  </si>
  <si>
    <t>EXP0137</t>
  </si>
  <si>
    <t>SECURITY DR FRAME</t>
  </si>
  <si>
    <t>EXP0249</t>
  </si>
  <si>
    <t>Security Frame</t>
  </si>
  <si>
    <t>EXT04</t>
  </si>
  <si>
    <t>EZ063</t>
  </si>
  <si>
    <t>EZ244</t>
  </si>
  <si>
    <t>EZA7666</t>
  </si>
  <si>
    <t>EZH6252</t>
  </si>
  <si>
    <t>EZH6634</t>
  </si>
  <si>
    <t>EP11583</t>
  </si>
  <si>
    <t>Transport Coaming 216x114x100.4x100</t>
  </si>
  <si>
    <t>EP11635</t>
  </si>
  <si>
    <t>RHS 125x50x1.6</t>
  </si>
  <si>
    <t>EP11642</t>
  </si>
  <si>
    <t>Transport Main Runner 160x150</t>
  </si>
  <si>
    <t>EP11643</t>
  </si>
  <si>
    <t>Transport 92.11x45.7x7.8</t>
  </si>
  <si>
    <t>EP11727</t>
  </si>
  <si>
    <t>EP11734</t>
  </si>
  <si>
    <t>EP11736</t>
  </si>
  <si>
    <t>EP11740</t>
  </si>
  <si>
    <t>EXP0332</t>
  </si>
  <si>
    <t>Round Bar 40 Dia</t>
  </si>
  <si>
    <t>EXP0333</t>
  </si>
  <si>
    <t>Date</t>
  </si>
  <si>
    <t>Change Description</t>
  </si>
  <si>
    <t>New Version Number</t>
  </si>
  <si>
    <t>v5.5.2011</t>
  </si>
  <si>
    <t>Released to SEQ and NSW for review</t>
  </si>
  <si>
    <t>v27.5.2011</t>
  </si>
  <si>
    <t>Added link to Finish Guidelines on intranet</t>
  </si>
  <si>
    <t>Revision Control</t>
  </si>
  <si>
    <t>A. Maslin</t>
  </si>
  <si>
    <t>Added page 3 to quote template</t>
  </si>
  <si>
    <t>LME updated to $2.43</t>
  </si>
  <si>
    <t>v1.6.2011</t>
  </si>
  <si>
    <t>Corrected anodised pricing removing 1.47 factor from AP vs PP pricing.</t>
  </si>
  <si>
    <t>v8.6.2011</t>
  </si>
  <si>
    <t>Updated footers - change to Capral Ltd &amp; added ABN #</t>
  </si>
  <si>
    <t>v10.6.2011</t>
  </si>
  <si>
    <t>LME updated to $2.41</t>
  </si>
  <si>
    <t>v4.7.2011</t>
  </si>
  <si>
    <t>www.capral.com.au</t>
  </si>
  <si>
    <t>PO Box 768, Booval Fair QLD 4304</t>
  </si>
  <si>
    <t>71 Ashburn Road, Bundamba QLD 4304</t>
  </si>
  <si>
    <t>T: 1300 366 517    F: 1300 133 975</t>
  </si>
  <si>
    <r>
      <rPr>
        <b/>
        <sz val="8"/>
        <color theme="1"/>
        <rFont val="Arial Narrow"/>
        <family val="2"/>
      </rPr>
      <t>Capral Limited</t>
    </r>
    <r>
      <rPr>
        <sz val="8"/>
        <color theme="1"/>
        <rFont val="Arial Narrow"/>
        <family val="2"/>
      </rPr>
      <t xml:space="preserve">
ABN 78 004 213 692</t>
    </r>
  </si>
  <si>
    <t>Attention to:</t>
  </si>
  <si>
    <t>Re:</t>
  </si>
  <si>
    <t>Colour:</t>
  </si>
  <si>
    <t>Attention:</t>
  </si>
  <si>
    <t>Project Price:</t>
  </si>
  <si>
    <t>Delivery:</t>
  </si>
  <si>
    <t>All prices exclude GST</t>
  </si>
  <si>
    <t>Thank you for choosing Capral Architectural Glazing Systems.</t>
  </si>
  <si>
    <t>Yours truly,</t>
  </si>
  <si>
    <t>Date:</t>
  </si>
  <si>
    <t>** Please note we do not supply Trims or Folds **</t>
  </si>
  <si>
    <t>303 Woolcock St, Garbutt QLD 4814</t>
  </si>
  <si>
    <t>PO Box 7385, Garbutt  QLD  4814</t>
  </si>
  <si>
    <t>8 Mataram Street, Winnellie NT 0820</t>
  </si>
  <si>
    <t>116 Grove Road</t>
  </si>
  <si>
    <t>PO Box 1177</t>
  </si>
  <si>
    <t>Glenorchy  TAS  7010</t>
  </si>
  <si>
    <t>PO Box 38296, Winnellie NT  0820</t>
  </si>
  <si>
    <t>Wangara  WA  6065</t>
  </si>
  <si>
    <t>151 Barry Road, Campbellfield VIC 3061</t>
  </si>
  <si>
    <t>PO Box 68, Cambellfield VIC  3061</t>
  </si>
  <si>
    <t>To:</t>
  </si>
  <si>
    <t>Added ability to generate quotation letter</t>
  </si>
  <si>
    <t>LME updated to $2.33</t>
  </si>
  <si>
    <t>v1.8.2011</t>
  </si>
  <si>
    <t>LME updated to $2.28</t>
  </si>
  <si>
    <t>Downloaded new extrusion data</t>
  </si>
  <si>
    <t>v1.9.2011</t>
  </si>
  <si>
    <t>Louvre 32.37deg Z Blade 76.2Hx88.9D</t>
  </si>
  <si>
    <t>Louvre Z Blade 127Hx69.85D</t>
  </si>
  <si>
    <t>Louvre ZZ Blade 134Hx95D</t>
  </si>
  <si>
    <t>419 100 SG Split Mullion [M]</t>
  </si>
  <si>
    <t>419 100 SG Split Mullion [F]</t>
  </si>
  <si>
    <t>Louvre 50deg Z Blade 152Hx98D</t>
  </si>
  <si>
    <t>Louvre Frame 105x41.4  to E52503</t>
  </si>
  <si>
    <t>Louvre Vertical Blade 94.2x69</t>
  </si>
  <si>
    <t>Louvre ZZ Blade 115Hx95D</t>
  </si>
  <si>
    <t>Louvre Z Blade 70Hx32D</t>
  </si>
  <si>
    <t>Shopfront Front Split Mullion(F) 100x25</t>
  </si>
  <si>
    <t>Shopfront Front Split Mullion(M) 100x36.5</t>
  </si>
  <si>
    <t>EAL23605</t>
  </si>
  <si>
    <t>Shopfront Front Int. Glazed Sill Bead 74.5x24.8</t>
  </si>
  <si>
    <t>Plain Frame 101.6x25.4</t>
  </si>
  <si>
    <t>Louvre Z Blade 63Hx46D</t>
  </si>
  <si>
    <t>Plain Frame Filler 82.55x to EK7485</t>
  </si>
  <si>
    <t>Louvre Type K Bracket 125x85.2 to EL4040</t>
  </si>
  <si>
    <t>Plain Frame 100x25  to EK5846</t>
  </si>
  <si>
    <t>Louvre Type L - 45deg Z Blade 107.43Hx85D</t>
  </si>
  <si>
    <t>Louvre 33deg Z Blade 76.2Hx88.9D</t>
  </si>
  <si>
    <t>Louvre Type K - Z Blade 146Hx146D  to EK6072</t>
  </si>
  <si>
    <t>PW245</t>
  </si>
  <si>
    <t>Plain Frame 152.4x35</t>
  </si>
  <si>
    <t>Louvre ZZ Blade 62Hx48D</t>
  </si>
  <si>
    <t>Multi Panel Subsill Extender</t>
  </si>
  <si>
    <t>480 Slider/Slider Adaptor</t>
  </si>
  <si>
    <t>625 - 50 Sash Adaptor</t>
  </si>
  <si>
    <t>900 SD - Screendoor Sill Track</t>
  </si>
  <si>
    <t>900 SD - 90° Corner Adaptor</t>
  </si>
  <si>
    <t>Louvre Elliptical Blade 300x50</t>
  </si>
  <si>
    <t>EP11923</t>
  </si>
  <si>
    <t>EP11924</t>
  </si>
  <si>
    <t>EP11925</t>
  </si>
  <si>
    <t>EP11926</t>
  </si>
  <si>
    <t>EP11927</t>
  </si>
  <si>
    <t>EP11951</t>
  </si>
  <si>
    <t>900 SD - Sill Disabled Threshold</t>
  </si>
  <si>
    <t>EP11952</t>
  </si>
  <si>
    <t>900 SD - Sill Disabled Ramp</t>
  </si>
  <si>
    <t>EP11953</t>
  </si>
  <si>
    <t>900 SD - Sill Disabled 150mmx 25mm</t>
  </si>
  <si>
    <t>EP11954</t>
  </si>
  <si>
    <t>900 SD - Sill Disabled 100mmx 25mm</t>
  </si>
  <si>
    <t>EP11992</t>
  </si>
  <si>
    <t>EP11993</t>
  </si>
  <si>
    <t>EP11994</t>
  </si>
  <si>
    <t>EP12009</t>
  </si>
  <si>
    <t>EP12061</t>
  </si>
  <si>
    <t>400 Series Reveal Fin Adaptor</t>
  </si>
  <si>
    <t>EP12062</t>
  </si>
  <si>
    <t>400 Series Sub Sill with Fin</t>
  </si>
  <si>
    <t>EP12074</t>
  </si>
  <si>
    <t>900 SD - 90° Corner Entry Adaptor</t>
  </si>
  <si>
    <t>EP12084</t>
  </si>
  <si>
    <t>900 SD - Finger Pull Adaptor</t>
  </si>
  <si>
    <t>EP12088</t>
  </si>
  <si>
    <t>EP12089</t>
  </si>
  <si>
    <t>EP12098</t>
  </si>
  <si>
    <t>EP12099</t>
  </si>
  <si>
    <t>EP12100</t>
  </si>
  <si>
    <t>419 150mm Spandrel Sub Head</t>
  </si>
  <si>
    <t>EP12101</t>
  </si>
  <si>
    <t>419 150mm Spandrel Sub Sill</t>
  </si>
  <si>
    <t>Louvre Elliptical Blade 100x20</t>
  </si>
  <si>
    <t>Plain Frame 76x25 to E32173</t>
  </si>
  <si>
    <t>Louvre Ombre Blade 209x109</t>
  </si>
  <si>
    <t>900 SD - Screendoor Head Track</t>
  </si>
  <si>
    <t>Louvre Elliptical Blade 150x29</t>
  </si>
  <si>
    <t>Louvre Elliptical Blade 200x25</t>
  </si>
  <si>
    <t>200mm Elliptical Louvre Mount to EP9732</t>
  </si>
  <si>
    <t>150mm Elliptical Louvre Mount to EP9282</t>
  </si>
  <si>
    <t>Louvre Sun Control Blade 67x15</t>
  </si>
  <si>
    <t>Louvre 45deg ZZ Blade 87Hx67D</t>
  </si>
  <si>
    <t>Moulding 22.8x12.3x1.8</t>
  </si>
  <si>
    <t>Corner Stake 100x76</t>
  </si>
  <si>
    <t>Sill Track 25x25x1.6</t>
  </si>
  <si>
    <t>J-Trim Drip Mould 23.8x12.7</t>
  </si>
  <si>
    <t>Stair Tread Edge 38.1x4</t>
  </si>
  <si>
    <t>Stair Tread Bull Nose 46X15.1</t>
  </si>
  <si>
    <t>Zed 25.4x31.75x25.4x3.2 Rad</t>
  </si>
  <si>
    <t>Drip Mould 25x23.45</t>
  </si>
  <si>
    <t>Angle 76.2x25.4x3.18</t>
  </si>
  <si>
    <t>Flooring Plank 225.42x22.22</t>
  </si>
  <si>
    <t>Coaming Side 152.4x54</t>
  </si>
  <si>
    <t>Coaming Top Tailgate 216x114</t>
  </si>
  <si>
    <t>Chassis Runner 232.6x152.4 B Type</t>
  </si>
  <si>
    <t>E05577</t>
  </si>
  <si>
    <t>Chassis Runner 152.4x152.4</t>
  </si>
  <si>
    <t>Coaming Top Tailgate  215.9x114.3</t>
  </si>
  <si>
    <t>Flooring Plank 257.2x38.1</t>
  </si>
  <si>
    <t>Flooring Plank 237.4x33.3</t>
  </si>
  <si>
    <t>Flooring Plank 217.05x66.85</t>
  </si>
  <si>
    <t>Flooring Plank 226.45x66.85</t>
  </si>
  <si>
    <t>E05804</t>
  </si>
  <si>
    <t>Coaming Top 142x81 mates E05987</t>
  </si>
  <si>
    <t>Coaming Top 167x87 mates E05986</t>
  </si>
  <si>
    <t>Windscreen Surround 17.45x11.1 Gap 3.2</t>
  </si>
  <si>
    <t>Zed 67.45x25.4x56.35x3.2 Rad</t>
  </si>
  <si>
    <t>Coaming Side 98x57 mate E05784, E05785</t>
  </si>
  <si>
    <t>Coolroom F Section 60.35x47.65</t>
  </si>
  <si>
    <t>Tri Post 34.9</t>
  </si>
  <si>
    <t>Zed 19x66.7x12.7x1.4</t>
  </si>
  <si>
    <t>Sign Brace Rail 28.5x25.5</t>
  </si>
  <si>
    <t>Headboard F Section 160x44</t>
  </si>
  <si>
    <t>Flooring Airflow Finisher 87.5x40</t>
  </si>
  <si>
    <t>Tophat 66.4X25.4X3.0</t>
  </si>
  <si>
    <t>Coaming Side 93x32.5</t>
  </si>
  <si>
    <t>Rope Rail Bracket 95x33 Rad</t>
  </si>
  <si>
    <t>Hinge Section 114x10</t>
  </si>
  <si>
    <t>Drop Side Extension 121.9x28</t>
  </si>
  <si>
    <t>Coolroom Coving 50.0</t>
  </si>
  <si>
    <t>Flooring Plank End 150x51.5</t>
  </si>
  <si>
    <t>Angle 75x25x1.6</t>
  </si>
  <si>
    <t>Zed 25x60X25X4</t>
  </si>
  <si>
    <t>Flooring Plank 250x75</t>
  </si>
  <si>
    <t>Flooring Plank 240x33.3</t>
  </si>
  <si>
    <t>Drop Side 235x30</t>
  </si>
  <si>
    <t>Flooring Plank Marine 242x45</t>
  </si>
  <si>
    <t>Chassis Runner Extension 181x101.6 B Type</t>
  </si>
  <si>
    <t>E25405</t>
  </si>
  <si>
    <t>Yatch Mast 152.5 x 114.5 x 3.2</t>
  </si>
  <si>
    <t>Bullbar Channel 127x75 RAD</t>
  </si>
  <si>
    <t>Flooring Plank Marine 224.5x32.5</t>
  </si>
  <si>
    <t>Stair Tread 250x38</t>
  </si>
  <si>
    <t>Chassis Runner Extension 192x101.6 B Type</t>
  </si>
  <si>
    <t>Tailgate Channel 100x80x6 Rad</t>
  </si>
  <si>
    <t>Flooring Airflow 255x40</t>
  </si>
  <si>
    <t>Tailgate 180x110</t>
  </si>
  <si>
    <t>Purlin Z35098 350x98x89x3.5 RAD</t>
  </si>
  <si>
    <t>Purlin Z25530 255x100/91x3 RAD</t>
  </si>
  <si>
    <t>Bullbar Channel 125x100/70x6.0 RAD</t>
  </si>
  <si>
    <t>Flooring Plank 207.3x66.85</t>
  </si>
  <si>
    <t>Flooring Plank Marine 319.7x92</t>
  </si>
  <si>
    <t>Bullbar Channel 148x100x6.0 RAD</t>
  </si>
  <si>
    <t>Marine Window Mullion 140x100</t>
  </si>
  <si>
    <t>Flooring Plank Marine 415x40</t>
  </si>
  <si>
    <t>Purlin Z21030 210x65x15x3 RAD</t>
  </si>
  <si>
    <t>Flooring Plank Rear 145x93</t>
  </si>
  <si>
    <t>Midrail Spigot 35x32.15</t>
  </si>
  <si>
    <t>Flooring Plank 184x32.5</t>
  </si>
  <si>
    <t>Coaming Side TLD 70x30</t>
  </si>
  <si>
    <t>Flooring Plank Rear TLD 144x62.6</t>
  </si>
  <si>
    <t>Coolroom Coving 32.0</t>
  </si>
  <si>
    <t>Sign Box Frame 195x27</t>
  </si>
  <si>
    <t>Coolroom Door Frame Channel 55.6x42</t>
  </si>
  <si>
    <t>Coolroom Corner Joiner 80x65</t>
  </si>
  <si>
    <t>Bullbar Spotlight Bracket 88x36</t>
  </si>
  <si>
    <t>Sign Blade Tee Edge 152x18</t>
  </si>
  <si>
    <t>Sign Blade Tee Edge 199x19</t>
  </si>
  <si>
    <t>Sign Post Bracket TD1 78x69 ID 61</t>
  </si>
  <si>
    <t>Sign Blade Bulb Edge 200x12.7</t>
  </si>
  <si>
    <t>Road Barrier Board 190x30</t>
  </si>
  <si>
    <t>Sign Box Frame 177.8x19</t>
  </si>
  <si>
    <t>Roller Shutter Track 45.6x18</t>
  </si>
  <si>
    <t>Sign Post Bracket TD2 87x69 ID 61</t>
  </si>
  <si>
    <t>Tee 40x80 Rad</t>
  </si>
  <si>
    <t>Tee 40x60 Rad</t>
  </si>
  <si>
    <t>Bullbar Channel 128x75x6.0 RAD</t>
  </si>
  <si>
    <t>Sign Blade Bulb Edge 152.4x12.7</t>
  </si>
  <si>
    <t>Running Board 150x98</t>
  </si>
  <si>
    <t>Sign Post Bracket TD1 67.6x77.8 ID 62</t>
  </si>
  <si>
    <t>Pontoon Stringer 100x93x2.5</t>
  </si>
  <si>
    <t>Sign Post Bracket TD1 78.5x67 ID 62</t>
  </si>
  <si>
    <t>Coolroom Corner Joiner 90x80.2x2.0</t>
  </si>
  <si>
    <t>Sign Post Bracket 104.8x33.25 to E52823</t>
  </si>
  <si>
    <t>Sign Post Bracket 107.2x38.35 to E52822</t>
  </si>
  <si>
    <t>Sign Brace Rail 76.5x51</t>
  </si>
  <si>
    <t>Sign Brace Rail 44x40</t>
  </si>
  <si>
    <t>Corner Stake 77x77x8</t>
  </si>
  <si>
    <t>Bullbar Wrap 80x6.0</t>
  </si>
  <si>
    <t>Bullbar Wrap 50x5.0</t>
  </si>
  <si>
    <t>Internal Angle 40x40xRad Ends2.0 x1.5</t>
  </si>
  <si>
    <t>Coolroom F Section 60x47x1.8</t>
  </si>
  <si>
    <t>Zed 22.2x25.4x22.2x3.2</t>
  </si>
  <si>
    <t>Flooring Plank 158.95x33.7</t>
  </si>
  <si>
    <t>Concrete Formwork 150x55</t>
  </si>
  <si>
    <t>Skip Spacer Bar 62x17</t>
  </si>
  <si>
    <t>Stair Step 250x38</t>
  </si>
  <si>
    <t>Coolroom Door Jamb 53.5x37x1.6</t>
  </si>
  <si>
    <t>Caravan Trim 17.5x12.65</t>
  </si>
  <si>
    <t>Caravan Edging 32x16.2</t>
  </si>
  <si>
    <t>Sign Box Frame 200x21</t>
  </si>
  <si>
    <t>Coaming Side  79.2x31</t>
  </si>
  <si>
    <t>Flooring Plank Front 157.4x45.1</t>
  </si>
  <si>
    <t>Drop Side 225x25</t>
  </si>
  <si>
    <t>Flooring Plank 2 Tonne 181.4x25.4</t>
  </si>
  <si>
    <t>Ticket Strip 37.01x24</t>
  </si>
  <si>
    <t>Table Edge 19.05x19.05</t>
  </si>
  <si>
    <t>Coolroom Channel 54x32</t>
  </si>
  <si>
    <t>Coolroom Coving 77.43</t>
  </si>
  <si>
    <t>Coolroom Coving 35.0</t>
  </si>
  <si>
    <t>Wallboard H Section 35x8.9 Gap 5.05</t>
  </si>
  <si>
    <t>Coolroom F Section 60.5x48x1.8</t>
  </si>
  <si>
    <t>Sign Box Frame 200x20.5</t>
  </si>
  <si>
    <t>Rope Track Double Flange 45x11.5</t>
  </si>
  <si>
    <t>Coolroom Channel 50.7x25.4</t>
  </si>
  <si>
    <t>Coolroom Door Jamb 75x50x1.5</t>
  </si>
  <si>
    <t>Whiteboard Frame 19.5x17</t>
  </si>
  <si>
    <t>Crescent Mould 38.1x6.35</t>
  </si>
  <si>
    <t>Van Body Corner 100x100x4</t>
  </si>
  <si>
    <t>Table Edge 29.4x5.4</t>
  </si>
  <si>
    <t>Ticket Strip 31.75x4.83</t>
  </si>
  <si>
    <t>I Beam 38.1x16x1.6 Rad</t>
  </si>
  <si>
    <t>Coolroom Channel 92.1x25.4 Rad</t>
  </si>
  <si>
    <t>Coolroom Channel 117.6x25.4 Rad</t>
  </si>
  <si>
    <t>French Door Adaptor 25.4x19.05x1.57</t>
  </si>
  <si>
    <t>Flooring Plank 1-2 Tonne 188x25.5</t>
  </si>
  <si>
    <t>Flooring Plank Front 1-2 Tonne 151x51</t>
  </si>
  <si>
    <t>Drop Side Extension 100.1x25</t>
  </si>
  <si>
    <t>Coaming Rear Flush 69x39</t>
  </si>
  <si>
    <t>Flooring Plank Front 4 Tonne 154.5x70.8</t>
  </si>
  <si>
    <t>Coaming Rear 4 Tonne 101x39</t>
  </si>
  <si>
    <t>Flooring Plank Front  1 Tonne 83x45.1</t>
  </si>
  <si>
    <t>Floor Rear 1 Tonne 117.15x53.8</t>
  </si>
  <si>
    <t>Cladding Zed 20x30x20x1.6</t>
  </si>
  <si>
    <t>Cladding Zed 40x31.6x20x1.6</t>
  </si>
  <si>
    <t>Louvre L - Blade 79x15</t>
  </si>
  <si>
    <t>Sail Track 50.8x3.18</t>
  </si>
  <si>
    <t>Channel Head 69.9x40.5</t>
  </si>
  <si>
    <t>Louvre 45deg Z Blade 43Hx29D</t>
  </si>
  <si>
    <t>Van Body Corner 93x75 Rad</t>
  </si>
  <si>
    <t>Sign Blade Tee Edge 153x18.25</t>
  </si>
  <si>
    <t>Bullbar Wrap 80x8.0</t>
  </si>
  <si>
    <t>Bullbar Channel 175x100/70x8.0/6.0 RAD</t>
  </si>
  <si>
    <t>Coolroom Door Frame Channel 53x38</t>
  </si>
  <si>
    <t>Curtain Track 75x50</t>
  </si>
  <si>
    <t>Sign Post Bracket TD2 87x68.5 ID 62.5</t>
  </si>
  <si>
    <t>Angle 101.6x50.8x3.18</t>
  </si>
  <si>
    <t>Flooring Plank End 145.9x63.7</t>
  </si>
  <si>
    <t>Flooring Plank End 90.1x63.7</t>
  </si>
  <si>
    <t>Headboard F Section 100x35</t>
  </si>
  <si>
    <t>Sign Post Bracket 92.5x42.75 Gap 8.3</t>
  </si>
  <si>
    <t>Drop Side 223.74x24.9</t>
  </si>
  <si>
    <t>Flooring Plank 176.02x19.05</t>
  </si>
  <si>
    <t>Coaming Rear Flush 73.8x38.1</t>
  </si>
  <si>
    <t>Coaming Finish Angle 45x40.1</t>
  </si>
  <si>
    <t>Top Hat 69.86x31.76x3.18</t>
  </si>
  <si>
    <t>Top Hat 65.13x28.58x2.36</t>
  </si>
  <si>
    <t>Stair Tread Bull Nose 46.02x15.06</t>
  </si>
  <si>
    <t>Drip Mould 30x15</t>
  </si>
  <si>
    <t>Rub Rail Double 109.5x19.05</t>
  </si>
  <si>
    <t>Sailtrack 31.75x11.89x3.18</t>
  </si>
  <si>
    <t>Sailtrack 22.23x8.71x2.37</t>
  </si>
  <si>
    <t>Drip Mould 30.15x25.58</t>
  </si>
  <si>
    <t>Table Edge 29.36x5.92</t>
  </si>
  <si>
    <t>Purlin C15025 152.4x38.1x2.36 RAD</t>
  </si>
  <si>
    <t>Sign Blade Bulb Edge 203.2x15.88</t>
  </si>
  <si>
    <t>Wallboard Edge 26.97x6.43 Gap 3.96</t>
  </si>
  <si>
    <t>Drop Side 225.55x24.89</t>
  </si>
  <si>
    <t>Drop Side Cap 24.89x24.89</t>
  </si>
  <si>
    <t>Sign Post Bracket 105x33.23 to EH7681</t>
  </si>
  <si>
    <t>Sign Post Bracket 108x33.23 to EH7680</t>
  </si>
  <si>
    <t>Drop Side Extension 101.6x24.89</t>
  </si>
  <si>
    <t>Caravan Trim 17.45x11.1</t>
  </si>
  <si>
    <t>Bulb Flat 76.2x19.05x5.38</t>
  </si>
  <si>
    <t>Crescent Mould 31.75X3.18</t>
  </si>
  <si>
    <t>Crescent Mould 25.4X3.18</t>
  </si>
  <si>
    <t>Crescent Mould 12.7X3.18</t>
  </si>
  <si>
    <t>Coaming Bottom 203x145</t>
  </si>
  <si>
    <t>Headboard F Section 101.6x33.32</t>
  </si>
  <si>
    <t>Chassis Runner Top 203.2x57.15 C Type</t>
  </si>
  <si>
    <t>Chassis Runner 203.2x111.76 C Type</t>
  </si>
  <si>
    <t>Coolroom Angle 69.85x38.1</t>
  </si>
  <si>
    <t>Headboard Zed 76x63</t>
  </si>
  <si>
    <t>Sign Blade Bulb Edge 200.03x12.7</t>
  </si>
  <si>
    <t>Pot Hoe Handle 30x3.89</t>
  </si>
  <si>
    <t>Mirror Surround 20.1x11.74 Gap 7.94</t>
  </si>
  <si>
    <t>Rope Track Double Flange 43.4x10</t>
  </si>
  <si>
    <t>White Board Frame 23.5x17.0</t>
  </si>
  <si>
    <t>Keel Tmr 61x36</t>
  </si>
  <si>
    <t>Keel Tmr 58x30</t>
  </si>
  <si>
    <t>Coaming Top 142x82 mates EL6405</t>
  </si>
  <si>
    <t>Coaming Top 169x83 mates EL6404</t>
  </si>
  <si>
    <t>Keel Tmr 35x30</t>
  </si>
  <si>
    <t>Bulb Flat 98.7x19.05x5.38</t>
  </si>
  <si>
    <t>Purlin Z29055 287.5x95 RAD</t>
  </si>
  <si>
    <t>Coaming Rear 80x39.6</t>
  </si>
  <si>
    <t>Coaming Side 80x31.6</t>
  </si>
  <si>
    <t>Flooring Plank 195.67x25.4</t>
  </si>
  <si>
    <t>Coaming Bottom 263x160</t>
  </si>
  <si>
    <t>Flooring Plank 231.5x23.2</t>
  </si>
  <si>
    <t>Flooring Plank 199.3x23</t>
  </si>
  <si>
    <t>Sign Box Frame 147.5x23.2</t>
  </si>
  <si>
    <t>Bulb Flat 50x14x4.5</t>
  </si>
  <si>
    <t>Flooring Plank Front TLD 155x41</t>
  </si>
  <si>
    <t>Coaming Rear TLD 102x39.6</t>
  </si>
  <si>
    <t>Coaming Side TLD 102x31.6</t>
  </si>
  <si>
    <t>Flooring Plank Oyster Punt 228x50</t>
  </si>
  <si>
    <t>Coolroom F Section 58x45x1.8 Rad</t>
  </si>
  <si>
    <t>Sign Box Frame 177.8x19.05</t>
  </si>
  <si>
    <t>Rope Track 27.6x12.67</t>
  </si>
  <si>
    <t>Coolroom Corner Joiner 104.8X101.8x2.5</t>
  </si>
  <si>
    <t>Flooring Plank Front 125x43</t>
  </si>
  <si>
    <t>Flooring Plank Rear 144x62.6</t>
  </si>
  <si>
    <t>Marine Hatch 97.5x71</t>
  </si>
  <si>
    <t>Ticket Strip 34.93x30</t>
  </si>
  <si>
    <t>RHS with 2 legs 92.7x33.18x2.3</t>
  </si>
  <si>
    <t>Wallboard H Section 34.8x9</t>
  </si>
  <si>
    <t>Roller Shutter Head 53.2x22</t>
  </si>
  <si>
    <t>Louvre 45deg ZZ Blade 114.96Hx88.9D</t>
  </si>
  <si>
    <t>Sign Post Bracket 105x33 to EME5458</t>
  </si>
  <si>
    <t>Sign Post Bracket 107.25x33 to EME5457</t>
  </si>
  <si>
    <t>Sign Post Bracket 105.35 to EME5769</t>
  </si>
  <si>
    <t>Sign Post Bracket 107.91 to EME5768</t>
  </si>
  <si>
    <t>Bullbar Channel 127.1x74.5x6.35 RAD</t>
  </si>
  <si>
    <t>Sign Blade Tee Edge 149.45x19.05</t>
  </si>
  <si>
    <t>Sign Blade Tee Edge 199.45x19.05</t>
  </si>
  <si>
    <t>Rope Track Double Flange 45x9.5</t>
  </si>
  <si>
    <t>Louvre 45deg Blade 36Hx26D</t>
  </si>
  <si>
    <t>Air Return Grille Frame 37x23</t>
  </si>
  <si>
    <t>Air Return Grille 21.2Hx28.85D</t>
  </si>
  <si>
    <t>Coolroom Channel 103x38</t>
  </si>
  <si>
    <t>Coolroom Channel 78x38</t>
  </si>
  <si>
    <t>Coolroom Door Track 80x50</t>
  </si>
  <si>
    <t>Sign Post Bracket 98.8x40 Gap 8.6</t>
  </si>
  <si>
    <t>Bullbar Wrap 50x6.0</t>
  </si>
  <si>
    <t>Louvre Frame 95.25x54</t>
  </si>
  <si>
    <t>Rope Rail Bracket 114.3x30.6</t>
  </si>
  <si>
    <t>Purlin C20025 200x80x2.5 RAD</t>
  </si>
  <si>
    <t>Purlin C25025 250x80x2.5 RAD</t>
  </si>
  <si>
    <t>Purlin C25030 250x90x3.5 RAD</t>
  </si>
  <si>
    <t>Purlin C30035 300x100x3.5 RAD</t>
  </si>
  <si>
    <t>Purlin Z15020 150x70x2 RAD</t>
  </si>
  <si>
    <t>Purlin Z20025 200x86x2.5 RAD</t>
  </si>
  <si>
    <t>Purlin Z25030 200x90x3 RAD</t>
  </si>
  <si>
    <t>Purlin Z17525 175x75x70x2.5 RAD</t>
  </si>
  <si>
    <t>Running Board 150x88</t>
  </si>
  <si>
    <t>Purlin C30040 300x106x4 RAD</t>
  </si>
  <si>
    <t>Chassis Runner Side 384x75.8 D Type</t>
  </si>
  <si>
    <t>Chassis Runner Base 100x41.5 D Type</t>
  </si>
  <si>
    <t>Stock Crate Siding 90x11</t>
  </si>
  <si>
    <t>Stock Crate Siding 150x11</t>
  </si>
  <si>
    <t>Sign Blade Tee Edge 149x18</t>
  </si>
  <si>
    <t>Sign Blade Tee Edge 199x20</t>
  </si>
  <si>
    <t>Tailgate Aon Plate 210x50</t>
  </si>
  <si>
    <t>Tailgate 160x13</t>
  </si>
  <si>
    <t>Tailgate Frame 92x50</t>
  </si>
  <si>
    <t>Vertical Blind Tilt Rod 6x6</t>
  </si>
  <si>
    <t>Flooring Plank 150x41</t>
  </si>
  <si>
    <t>Flooring Plank 224.5x32.5</t>
  </si>
  <si>
    <t>Rear Post 150x79</t>
  </si>
  <si>
    <t>Coaming Top 192x180</t>
  </si>
  <si>
    <t>Tailgate Stiffener 150.96x70</t>
  </si>
  <si>
    <t>Tailgate 95x40</t>
  </si>
  <si>
    <t>Splash Guard 137x107</t>
  </si>
  <si>
    <t>Chassis Runner Extension 165x130 A Type</t>
  </si>
  <si>
    <t>Chassis Runner Top 200x60 A Type</t>
  </si>
  <si>
    <t>Chassis Runner 200x110 A Type</t>
  </si>
  <si>
    <t>Flooring Plank Marine 373.12x37</t>
  </si>
  <si>
    <t>Flooring Plank Marine 267.73x37</t>
  </si>
  <si>
    <t>Slat Wall 28x13.7</t>
  </si>
  <si>
    <t>Yacht Mast 152.5x114.5</t>
  </si>
  <si>
    <t>Coaming Bottom 294x230</t>
  </si>
  <si>
    <t>Rope Rail Bracket 85x55</t>
  </si>
  <si>
    <t>Splash Guard 141.86x112</t>
  </si>
  <si>
    <t>Rear Post 143x75</t>
  </si>
  <si>
    <t>Coaming Bottom 273x178</t>
  </si>
  <si>
    <t>Rear Post 140x70</t>
  </si>
  <si>
    <t>50mm 2way Post 180 Deg  90x50x2.0 Gap 16.5</t>
  </si>
  <si>
    <t>50mm 1way Post 70x50x2.0 Gap 16.5</t>
  </si>
  <si>
    <t>50mm 2way Corner Post 90 Deg  70x70x2 Gap 16.5</t>
  </si>
  <si>
    <t>Seating Slat 59.7x25</t>
  </si>
  <si>
    <t>Flooring Plank 190.16x25.4</t>
  </si>
  <si>
    <t>Purlin C30035DL 332x100x3.5 RAD</t>
  </si>
  <si>
    <t>Purlin C30040DL 332x100x4 RAD</t>
  </si>
  <si>
    <t>EP11881</t>
  </si>
  <si>
    <t>EP11890</t>
  </si>
  <si>
    <t>EP11891</t>
  </si>
  <si>
    <t>Flooring - Centre Board 92x34.5x3</t>
  </si>
  <si>
    <t>EP11892</t>
  </si>
  <si>
    <t>Flooring - Finisher 65x54.5x3</t>
  </si>
  <si>
    <t>EP11942</t>
  </si>
  <si>
    <t>Flooring Plank Marine  376.75x32.8x3.15</t>
  </si>
  <si>
    <t>EP11944</t>
  </si>
  <si>
    <t>EP12022</t>
  </si>
  <si>
    <t>EP12031</t>
  </si>
  <si>
    <t>EP12032</t>
  </si>
  <si>
    <t>EP12033</t>
  </si>
  <si>
    <t>EP12034</t>
  </si>
  <si>
    <t>EP12035</t>
  </si>
  <si>
    <t>Louvre 200mm Adaptor</t>
  </si>
  <si>
    <t>EP12070</t>
  </si>
  <si>
    <t>RHS 65x10x1.2 Rad Partitioned</t>
  </si>
  <si>
    <t>EP12071</t>
  </si>
  <si>
    <t>EP12072</t>
  </si>
  <si>
    <t>Baluster Slat 125x16.00 Rad</t>
  </si>
  <si>
    <t>Chassis Runner 230x160</t>
  </si>
  <si>
    <t>Bulb Flat 150x19x6.0</t>
  </si>
  <si>
    <t>Flooring Plank Ferries 360x41.2</t>
  </si>
  <si>
    <t>Marine Door Grille 20.07x16</t>
  </si>
  <si>
    <t>Coolroom Angle 70x40x1.6</t>
  </si>
  <si>
    <t>Bulb Flat 115x25x7.0</t>
  </si>
  <si>
    <t>Bullbar Channel 150x75x6.0 RAD</t>
  </si>
  <si>
    <t>Bulb Flat 60.0x19.05x5.38</t>
  </si>
  <si>
    <t>Ship Side Panel Gl 366x60</t>
  </si>
  <si>
    <t>Flooring Plank Ferries 360x51.2</t>
  </si>
  <si>
    <t>Marine  Hatch 179x130</t>
  </si>
  <si>
    <t>Ship Side Panel 320x85</t>
  </si>
  <si>
    <t>Flooring Joiner 230x119</t>
  </si>
  <si>
    <t>Flooring Joiner 150x97</t>
  </si>
  <si>
    <t>Flooring Joiner 78x55</t>
  </si>
  <si>
    <t>Case Corner 30x30</t>
  </si>
  <si>
    <t>Case Edge Channel 27x12.8 (Self Mates)</t>
  </si>
  <si>
    <t>White Board Tray 90.3x23.1 to EP7420</t>
  </si>
  <si>
    <t>White Board Frame 36.5x25.4 to EP7419</t>
  </si>
  <si>
    <t>Flooring Plank Marine 331x32.5</t>
  </si>
  <si>
    <t>Channel 78x25x1.5</t>
  </si>
  <si>
    <t>Cladding Top Hat 90x25</t>
  </si>
  <si>
    <t>Cladding Zed 18.7x25.4x18.7x1.4 to EP7928</t>
  </si>
  <si>
    <t>Cladding Zed 18.7x24.1x18.7x1.6 to EP7927</t>
  </si>
  <si>
    <t>Anodising Clamp 140x40</t>
  </si>
  <si>
    <t>Flooring Airflow 255x43</t>
  </si>
  <si>
    <t>Bulwark Cap &amp; Base 199.97x37 mates EN6328</t>
  </si>
  <si>
    <t>Flooring Plank Ferries 353.78x61.20</t>
  </si>
  <si>
    <t>Flooring Plank Ferries 325.5x37</t>
  </si>
  <si>
    <t>Purlin Fascia F22080 242x80</t>
  </si>
  <si>
    <t>Sign Blade Grooved Edge 150x22.75</t>
  </si>
  <si>
    <t>MarineTow Eye 115x50.01</t>
  </si>
  <si>
    <t>Pool Enclosure Guttering 150x100</t>
  </si>
  <si>
    <t>Purlin Z30040 334x196x32.5 RAD</t>
  </si>
  <si>
    <t>Purlin Z30040 334x186x34.5 RAD</t>
  </si>
  <si>
    <t>Bullbar Channel 148.5x100x6.0 RAD</t>
  </si>
  <si>
    <t>Purlin C10030 100x50x3 RAD</t>
  </si>
  <si>
    <t>Purlin Z17540 174x70x30x4 RAD</t>
  </si>
  <si>
    <t>Top Hat 63.5x31.75</t>
  </si>
  <si>
    <t>Rail Wagon 265x80</t>
  </si>
  <si>
    <t>Rail Wagon 246x160</t>
  </si>
  <si>
    <t>Toilet Partition Channel 24x38 to EQ1958</t>
  </si>
  <si>
    <t>Toilet Partition Infill 27x24 to EQ1957</t>
  </si>
  <si>
    <t>Drop Side 225.5x25</t>
  </si>
  <si>
    <t>Drop Side Infill 47.34x25.34</t>
  </si>
  <si>
    <t>Coaming Side  80x30.1</t>
  </si>
  <si>
    <t>Marine Internal Coaming 90x16</t>
  </si>
  <si>
    <t>Roof Panel Joiner 49.8x15.8 Gap 12</t>
  </si>
  <si>
    <t>Corner Stake 50x50 to EQ3071</t>
  </si>
  <si>
    <t>Rail Wagon Spring Stop 38x27 Rad</t>
  </si>
  <si>
    <t>Coolroom Door Frame Channel 78.2x50.7</t>
  </si>
  <si>
    <t>EQ6326</t>
  </si>
  <si>
    <t>Pine Board H Section 25x22.2 Gap 19</t>
  </si>
  <si>
    <t>Pine Board Channel 25x23 Gap 19</t>
  </si>
  <si>
    <t>Pine Board Channel 25x20.5 Gap 16.5</t>
  </si>
  <si>
    <t>Corner Stake Security 65.79x65.79</t>
  </si>
  <si>
    <t>Pontoon Stringer 101x100x2.3</t>
  </si>
  <si>
    <t>Shower Screen Stile 19x11.4</t>
  </si>
  <si>
    <t>Rub Rail Single 74.59x23.79x1.57</t>
  </si>
  <si>
    <t>CoolroomChannel 92.07x25.4</t>
  </si>
  <si>
    <t>Caravan Trim 31.75x16.25</t>
  </si>
  <si>
    <t>Coolroom Coving 75.0</t>
  </si>
  <si>
    <t>Caravan Trim 31.75x6.35</t>
  </si>
  <si>
    <t>Tee 80x130x8/6 Rad</t>
  </si>
  <si>
    <t>E32590</t>
  </si>
  <si>
    <t>Louvre Blade 102x102x4</t>
  </si>
  <si>
    <t>Louvre Frame Infill 105x10.15 to E52502</t>
  </si>
  <si>
    <t>E53524</t>
  </si>
  <si>
    <t>EA1148</t>
  </si>
  <si>
    <t>Louvre Blade 69x20</t>
  </si>
  <si>
    <t>EAL10441</t>
  </si>
  <si>
    <t>Louvre Air Control Blade 217.42x15</t>
  </si>
  <si>
    <t>EME7344</t>
  </si>
  <si>
    <t>Louvre Air Control Blade 97x97  45deg</t>
  </si>
  <si>
    <t>EME9077</t>
  </si>
  <si>
    <t>Air Control 62x47.5</t>
  </si>
  <si>
    <t>EP10823</t>
  </si>
  <si>
    <t>EP12134</t>
  </si>
  <si>
    <t>Artisan Flat Sillcombination</t>
  </si>
  <si>
    <t>EP4974</t>
  </si>
  <si>
    <t>Louvre Z Blade 110Hx90D</t>
  </si>
  <si>
    <t>Cabinet Drawer Trim 39.95x21</t>
  </si>
  <si>
    <t>Coolroom Channel 53.4x25x1.2</t>
  </si>
  <si>
    <t>E26860</t>
  </si>
  <si>
    <t>Sign 210mm Street Sign</t>
  </si>
  <si>
    <t>E34347</t>
  </si>
  <si>
    <t>150mm Street Sign</t>
  </si>
  <si>
    <t>Ticket Strip 37x24</t>
  </si>
  <si>
    <t>Coolroom Channel 103.2x38x1.6 Rad</t>
  </si>
  <si>
    <t>EA1870</t>
  </si>
  <si>
    <t>EA3189</t>
  </si>
  <si>
    <t>Coolroom Bump Rail 149x69.5x1.8</t>
  </si>
  <si>
    <t>Shower Screen 15.87x15.87</t>
  </si>
  <si>
    <t>Coolroom Angle 70x40x1.5</t>
  </si>
  <si>
    <t>Coolroom Angle 40x40x1.5 Rad</t>
  </si>
  <si>
    <t>Lightweight Shopfront 101.6x25</t>
  </si>
  <si>
    <t>Sun Slade Edge 17.4x12</t>
  </si>
  <si>
    <t>Rail Stiffener 50x12</t>
  </si>
  <si>
    <t>Shower Screen Top Rail 44x10.5</t>
  </si>
  <si>
    <t>Lighting 113.1x14</t>
  </si>
  <si>
    <t>Runout Roller 80.0 Dia</t>
  </si>
  <si>
    <t>Bremer Anodising Spline 50x30</t>
  </si>
  <si>
    <t>GRD Residential Frame 155x37.5</t>
  </si>
  <si>
    <t>EP12112</t>
  </si>
  <si>
    <t>Toilet Partition Infill 18mm 25.55x19.90</t>
  </si>
  <si>
    <t>EP12113</t>
  </si>
  <si>
    <t>Toilet Partition Infill 13mm 20.6x18.67</t>
  </si>
  <si>
    <t>EP12114</t>
  </si>
  <si>
    <t>Toilet Partition Post 13/18mm 50 Dia</t>
  </si>
  <si>
    <t>EP12115</t>
  </si>
  <si>
    <t>Toilet Partition Channel 18mm 40x25.6</t>
  </si>
  <si>
    <t>EP12116</t>
  </si>
  <si>
    <t>Toilet Partition Channel 13mm 30x20.6</t>
  </si>
  <si>
    <t>EP12154</t>
  </si>
  <si>
    <t>F Bracket 35x15</t>
  </si>
  <si>
    <t>Anodising Plant Splines 40x40</t>
  </si>
  <si>
    <t>Anodising Splines Oval 50x25</t>
  </si>
  <si>
    <t>Stack Rack 50x50</t>
  </si>
  <si>
    <t>Stack Track 70x40</t>
  </si>
  <si>
    <t>Stack Track 43x12</t>
  </si>
  <si>
    <t>Anodising Rack 63.5x37.4</t>
  </si>
  <si>
    <t>Anodising Cathode Bar 150x12</t>
  </si>
  <si>
    <t>Anodising Spline 50x30</t>
  </si>
  <si>
    <t>Pineboard H Section 25x20.5 Gap 16.5</t>
  </si>
  <si>
    <t>LME updated to $2.24</t>
  </si>
  <si>
    <t>v7.10.2011</t>
  </si>
  <si>
    <t>Changed finishing base to 100m2</t>
  </si>
  <si>
    <t>v10.10.2011</t>
  </si>
  <si>
    <t>LME updated to $2.15</t>
  </si>
  <si>
    <t>Updated Quote-pg 3 - Finishing reference</t>
  </si>
  <si>
    <t>Updated Page change macros - to ensure colours are correct when pages changed</t>
  </si>
  <si>
    <t>v2.11.2011</t>
  </si>
  <si>
    <t>Updated bug in the code behind Finishing Button.</t>
  </si>
  <si>
    <t>Corrected protection on slotting cells so can be edited</t>
  </si>
  <si>
    <t>v3.11.2011</t>
  </si>
  <si>
    <t>Added ability to charge for slotting</t>
  </si>
  <si>
    <t>E03953</t>
  </si>
  <si>
    <t>E18936</t>
  </si>
  <si>
    <t>409 Superline Framing Sill 101.6x44.45</t>
  </si>
  <si>
    <t>EA2374</t>
  </si>
  <si>
    <t>Stile Hinge 110.8x45x2</t>
  </si>
  <si>
    <t>EK7487</t>
  </si>
  <si>
    <t>403 Finned Filler</t>
  </si>
  <si>
    <t>409 Flat Infill 96.9x7.75</t>
  </si>
  <si>
    <t>EN4914</t>
  </si>
  <si>
    <t>249 Pocket Door 200mm Midrail</t>
  </si>
  <si>
    <t>625 D/G Int Glazed Sill</t>
  </si>
  <si>
    <t>380 SW - Jamb Adaptor</t>
  </si>
  <si>
    <t>380 SW - Sill/Transom</t>
  </si>
  <si>
    <t>EP12195</t>
  </si>
  <si>
    <t>450 Glazing Bead 32.6x28.7</t>
  </si>
  <si>
    <t>EP12196</t>
  </si>
  <si>
    <t>450 Sill Transom 101.6x55.0</t>
  </si>
  <si>
    <t>EP12197</t>
  </si>
  <si>
    <t>450 Head Jamb 101.6x55.0</t>
  </si>
  <si>
    <t>EP12198</t>
  </si>
  <si>
    <t>450 Pocketed Filler 80x18.75</t>
  </si>
  <si>
    <t>EP12206</t>
  </si>
  <si>
    <t>419 100 DG Ext. Glazed Sill</t>
  </si>
  <si>
    <t>EP12207</t>
  </si>
  <si>
    <t>419 150 DG Ext. Glazed Sill</t>
  </si>
  <si>
    <t>EP12229</t>
  </si>
  <si>
    <t>450 Self Mating Mullion</t>
  </si>
  <si>
    <t>EP9981</t>
  </si>
  <si>
    <t>Louvre Frame 75x33.8 to EP9982</t>
  </si>
  <si>
    <t>EP9982</t>
  </si>
  <si>
    <t>Louvre Frame 75x40 to EP9981</t>
  </si>
  <si>
    <t>EP9983</t>
  </si>
  <si>
    <t>Louvre Elliptical Blade 95x13</t>
  </si>
  <si>
    <t>EP9992</t>
  </si>
  <si>
    <t>Louvre Frame 80x50</t>
  </si>
  <si>
    <t>EQ6856</t>
  </si>
  <si>
    <t>Louvre Infill Hole Plate 42x9 Mates EQ6860</t>
  </si>
  <si>
    <t>EQ6857</t>
  </si>
  <si>
    <t>Louvre Frame Rail 90x42 mates EQ6858</t>
  </si>
  <si>
    <t>EQ6858</t>
  </si>
  <si>
    <t>Louvre Frame Filler 37.4x14.5 mates EQ6859EQ6857</t>
  </si>
  <si>
    <t>EQ6859</t>
  </si>
  <si>
    <t>Louvre Frame Rail 61.2x42 mates EQ6858</t>
  </si>
  <si>
    <t>EQ6860</t>
  </si>
  <si>
    <t>Louvre Frame Stile 64x45 mates EQ6856</t>
  </si>
  <si>
    <t>EQ6861</t>
  </si>
  <si>
    <t>Louvre Elliptical Blade 90.8x15.8</t>
  </si>
  <si>
    <t>E16041</t>
  </si>
  <si>
    <t>E25898</t>
  </si>
  <si>
    <t>Spreader Bar 170x120x5</t>
  </si>
  <si>
    <t>E53064</t>
  </si>
  <si>
    <t>Bottom Gate Track 100x25</t>
  </si>
  <si>
    <t>E73424</t>
  </si>
  <si>
    <t>Roller Guide Section</t>
  </si>
  <si>
    <t>Flat Bar 50.8x15.88</t>
  </si>
  <si>
    <t>Coolroom Door Track 150x40</t>
  </si>
  <si>
    <t>EALH12221</t>
  </si>
  <si>
    <t>RHS 38x25x2.5</t>
  </si>
  <si>
    <t>ED6846</t>
  </si>
  <si>
    <t>Square Hollow 12.7x1.57</t>
  </si>
  <si>
    <t>EP10073</t>
  </si>
  <si>
    <t>Louvre Z Blade 127.05Hx89D</t>
  </si>
  <si>
    <t>EP10074</t>
  </si>
  <si>
    <t>Louvre ZZ Blade 77.76Hx45D</t>
  </si>
  <si>
    <t>EP10075</t>
  </si>
  <si>
    <t>Louvre Z Section 125x50</t>
  </si>
  <si>
    <t>EP12186</t>
  </si>
  <si>
    <t>Boat Building Stiffener 80x8.0</t>
  </si>
  <si>
    <t>EP12187</t>
  </si>
  <si>
    <t>Boat Building Stiffener 50x8.0</t>
  </si>
  <si>
    <t>EP1650</t>
  </si>
  <si>
    <t>Coaming Top Tailgate 191X107</t>
  </si>
  <si>
    <t>EP9767</t>
  </si>
  <si>
    <t>Louvre Weather Lip 89x77.13</t>
  </si>
  <si>
    <t>Stair Tread 250x36.5</t>
  </si>
  <si>
    <t>EQ2029</t>
  </si>
  <si>
    <t>EQ6422</t>
  </si>
  <si>
    <t>Menu Holder</t>
  </si>
  <si>
    <t>LME updated to $2.05</t>
  </si>
  <si>
    <t>v9.12.2011</t>
  </si>
  <si>
    <t>LME updated to $2.00</t>
  </si>
  <si>
    <t>v9.1.2012</t>
  </si>
  <si>
    <t>LME updated to $2.06</t>
  </si>
  <si>
    <t>v3.2.2012</t>
  </si>
  <si>
    <t>S400 Sub Sill</t>
  </si>
  <si>
    <t>138-143 Subsill</t>
  </si>
  <si>
    <t>870-277 50 Subsill</t>
  </si>
  <si>
    <t>870-461 Horiz Coupler</t>
  </si>
  <si>
    <t>EME7061</t>
  </si>
  <si>
    <t>Louvre 45deg ZZ Blade 122.13Hx75.6D</t>
  </si>
  <si>
    <t>138-185 70 Subsill</t>
  </si>
  <si>
    <t>870-582 50 Subsill</t>
  </si>
  <si>
    <t>380 SW - Head</t>
  </si>
  <si>
    <t>EP12326</t>
  </si>
  <si>
    <t>419 Glazing Jamb</t>
  </si>
  <si>
    <t>EP12327</t>
  </si>
  <si>
    <t>419 Glazing Mullion</t>
  </si>
  <si>
    <t>EP12334</t>
  </si>
  <si>
    <t>EP12335</t>
  </si>
  <si>
    <t>300-325 Subsill</t>
  </si>
  <si>
    <t>889 Sill Extender -</t>
  </si>
  <si>
    <t>400 Subsill - 20mm  Bevel leg</t>
  </si>
  <si>
    <t>400 Subsill - 20mm Straight  leg</t>
  </si>
  <si>
    <t>889 Sill 152.4x60mm</t>
  </si>
  <si>
    <t>400 - Tilt Slab Subsill</t>
  </si>
  <si>
    <t>400 Flat Subsill</t>
  </si>
  <si>
    <t>889-043 Sill Extender</t>
  </si>
  <si>
    <t>Crescent Mould 19x4.75</t>
  </si>
  <si>
    <t>ED7413</t>
  </si>
  <si>
    <t>Top Hat 76.2x38.1</t>
  </si>
  <si>
    <t>EP9281</t>
  </si>
  <si>
    <t>Channel Louvre Frame 51x50 mates EQ6860</t>
  </si>
  <si>
    <t>EU3221</t>
  </si>
  <si>
    <t>Ladder Rack Rail</t>
  </si>
  <si>
    <t>Capral</t>
  </si>
  <si>
    <t>Other - pls check pricing</t>
  </si>
  <si>
    <t>Powderline WA</t>
  </si>
  <si>
    <t>Differentiated between Capral, AAF, Powderline and WA Anodisers finishing costs</t>
  </si>
  <si>
    <t>WA Anodisers</t>
  </si>
  <si>
    <t>Corrected various bugss including added sheet protection into macro, page control, corrected metal margin calculator</t>
  </si>
  <si>
    <t>v17.2.2012</t>
  </si>
  <si>
    <t>LME remaining at $2.06. No change</t>
  </si>
  <si>
    <t>v1.3.2012</t>
  </si>
  <si>
    <t>Updated Letter template to allow for adding notes</t>
  </si>
  <si>
    <t>v8.3.2012</t>
  </si>
  <si>
    <t>Coolroom Channel 56x30x1.5 Anti Vermin</t>
  </si>
  <si>
    <t>Coolroom Channel 81x38x1.5 Anti Vermin</t>
  </si>
  <si>
    <t>Coolroom Channel 106x38x1.5 Anti Vermin</t>
  </si>
  <si>
    <t>419 SG Cover Bead</t>
  </si>
  <si>
    <t>Coolroom Channel 55.6x30x1.6 Anti Vermin</t>
  </si>
  <si>
    <t>Coolroom Channel 81x36x1.5 Anti Vermin</t>
  </si>
  <si>
    <t>Coolroom Channel 55.8x30x1.5 Anti Vermin</t>
  </si>
  <si>
    <t>Windsor Suite - Mullion 46.85x8</t>
  </si>
  <si>
    <t>Sub Head 4 Inch/100mm 32mm</t>
  </si>
  <si>
    <t>Sub Frame 2-Piece Base 4 Inch/100mm 50mm</t>
  </si>
  <si>
    <t>Sub Frame Alt 2-Piece Cover Bead</t>
  </si>
  <si>
    <t>Sub Frame Alt 2-Piece Base 6 Inch/150mm 50mm</t>
  </si>
  <si>
    <t>Coolroom Channel 80x38x1.5 Anti Vermin</t>
  </si>
  <si>
    <t>Sub Frame 2-Piece Base 6 Inch/150mm 50mm</t>
  </si>
  <si>
    <t>900 SD - Thick Glass Adaptor (shallow)</t>
  </si>
  <si>
    <t>900 SD - Jamb 100mm v2</t>
  </si>
  <si>
    <t>900 SD - Jamb 150mm v2</t>
  </si>
  <si>
    <t>900 SD - Head 100mm v2</t>
  </si>
  <si>
    <t>900 SD - Head 150mm v2</t>
  </si>
  <si>
    <t>EP12365</t>
  </si>
  <si>
    <t>EP12372</t>
  </si>
  <si>
    <t>Angle 100x50x3</t>
  </si>
  <si>
    <t>EP12422</t>
  </si>
  <si>
    <t>EP12434</t>
  </si>
  <si>
    <t>Angle 100x50x2</t>
  </si>
  <si>
    <t>EP12509</t>
  </si>
  <si>
    <t>419 100 SG Cover Sill/Transom</t>
  </si>
  <si>
    <t>Coolroom Channel 156x38.5 Anti Vermin</t>
  </si>
  <si>
    <t>EP8089</t>
  </si>
  <si>
    <t>EP8090</t>
  </si>
  <si>
    <t>EP8091</t>
  </si>
  <si>
    <t>EP8092</t>
  </si>
  <si>
    <t>Sub Head 10 Inch/250mm 60mm</t>
  </si>
  <si>
    <t>EP8773</t>
  </si>
  <si>
    <t>EP8774</t>
  </si>
  <si>
    <t>EP8775</t>
  </si>
  <si>
    <t>Coolroom Channel 80.3x38x1.5 Anti Vermin</t>
  </si>
  <si>
    <t>Coolroom Channel 105.3x38x1.5 Anti Vermin</t>
  </si>
  <si>
    <t>Sub Head 4 Inch/100mm 40mm</t>
  </si>
  <si>
    <t>150mm Flat Subsill</t>
  </si>
  <si>
    <t>ETB10596</t>
  </si>
  <si>
    <t>ETB5693</t>
  </si>
  <si>
    <t>ETB7661</t>
  </si>
  <si>
    <t>ETB7662</t>
  </si>
  <si>
    <t>ETB7663</t>
  </si>
  <si>
    <t>ETB7664</t>
  </si>
  <si>
    <t>ETB7756</t>
  </si>
  <si>
    <t>ETB7757</t>
  </si>
  <si>
    <t>v2.4.2012</t>
  </si>
  <si>
    <t>LME updated to $2.07</t>
  </si>
  <si>
    <t>Updated Letter template to allow extra notes line</t>
  </si>
  <si>
    <t>LME updated to $1.98</t>
  </si>
  <si>
    <t>Updated list prices due to price increase</t>
  </si>
  <si>
    <t>v1.5.2012</t>
  </si>
  <si>
    <t>Added extra page to quote</t>
  </si>
  <si>
    <t>v10.5.2012</t>
  </si>
  <si>
    <t>Added EP12577 for Patrick Burling</t>
  </si>
  <si>
    <t>EP12577</t>
  </si>
  <si>
    <t>v30.05.2012</t>
  </si>
  <si>
    <t>Tube 141x8</t>
  </si>
  <si>
    <t>EAL12222</t>
  </si>
  <si>
    <t>Stair Tread 80x4.0</t>
  </si>
  <si>
    <t>EP12544</t>
  </si>
  <si>
    <t>EP12545</t>
  </si>
  <si>
    <t>EP12565</t>
  </si>
  <si>
    <t>EP12573</t>
  </si>
  <si>
    <t>EP12574</t>
  </si>
  <si>
    <t>EP12575</t>
  </si>
  <si>
    <t>EP12593</t>
  </si>
  <si>
    <t>EP12594</t>
  </si>
  <si>
    <t>EP12617</t>
  </si>
  <si>
    <t>Artisan Head 101.6X80</t>
  </si>
  <si>
    <t>EP12623</t>
  </si>
  <si>
    <t>Artisan Sill 47mm 101.6x45</t>
  </si>
  <si>
    <t>EP12624</t>
  </si>
  <si>
    <t>Artisan Sill 57mm 101.6x57</t>
  </si>
  <si>
    <t>EP12627</t>
  </si>
  <si>
    <t>EP12630</t>
  </si>
  <si>
    <t>50 Series Jockey Sash</t>
  </si>
  <si>
    <t>EP12644</t>
  </si>
  <si>
    <t>Artisan Series Dr. Flush Sill/Shoot Bolt 62x27.8</t>
  </si>
  <si>
    <t>Vista Bifold Jamb</t>
  </si>
  <si>
    <t>EQ5441</t>
  </si>
  <si>
    <t>Railway Door 313x80</t>
  </si>
  <si>
    <t>LME updated to $2.01</t>
  </si>
  <si>
    <t>v1.6.2012</t>
  </si>
  <si>
    <t>LME updated to $1.89</t>
  </si>
  <si>
    <t>Updated Capral pricing - spread &amp; finishing pricing updated</t>
  </si>
  <si>
    <t>Updated AAF pricing</t>
  </si>
  <si>
    <t>v2.7.2012</t>
  </si>
  <si>
    <t>LME updated to $1.82</t>
  </si>
  <si>
    <t>v1.8.2012</t>
  </si>
  <si>
    <t>EP12652</t>
  </si>
  <si>
    <t>Flat Bar 55x3</t>
  </si>
  <si>
    <t>EP12679</t>
  </si>
  <si>
    <t>EP12680</t>
  </si>
  <si>
    <t>EP12686</t>
  </si>
  <si>
    <t>EP12687</t>
  </si>
  <si>
    <t>EP12688</t>
  </si>
  <si>
    <t>EP12689</t>
  </si>
  <si>
    <t>EP12690</t>
  </si>
  <si>
    <t>EP12691</t>
  </si>
  <si>
    <t>EP12692</t>
  </si>
  <si>
    <t>EP12693</t>
  </si>
  <si>
    <t>EP12700</t>
  </si>
  <si>
    <t>EP12701</t>
  </si>
  <si>
    <t>EP12702</t>
  </si>
  <si>
    <t>EP12703</t>
  </si>
  <si>
    <t>EP12704</t>
  </si>
  <si>
    <t>EP12705</t>
  </si>
  <si>
    <t>EP12706</t>
  </si>
  <si>
    <t>EP12707</t>
  </si>
  <si>
    <t>EP12715</t>
  </si>
  <si>
    <t>400 Mk10 Awning Head</t>
  </si>
  <si>
    <t>EP12716</t>
  </si>
  <si>
    <t>400 Mk10 Jamb Insert</t>
  </si>
  <si>
    <t>EP12717</t>
  </si>
  <si>
    <t>400 Mk10 Awning</t>
  </si>
  <si>
    <t>EP12718</t>
  </si>
  <si>
    <t>EP12719</t>
  </si>
  <si>
    <t>EP12720</t>
  </si>
  <si>
    <t>EP12758</t>
  </si>
  <si>
    <t>EP12761</t>
  </si>
  <si>
    <t>400 Square Bead Reinforced</t>
  </si>
  <si>
    <t>EP12764</t>
  </si>
  <si>
    <t>625 Narrowline Bead Reinforced</t>
  </si>
  <si>
    <t>EP12765</t>
  </si>
  <si>
    <t>600 Square Bead Reinforced</t>
  </si>
  <si>
    <t>EP12806</t>
  </si>
  <si>
    <t>Square Hollow 60x3</t>
  </si>
  <si>
    <t>EP12808</t>
  </si>
  <si>
    <t>275 Door Euro Rail 45mm</t>
  </si>
  <si>
    <t>Corrected 4th page price being shown on letter</t>
  </si>
  <si>
    <t>v5.9.2012</t>
  </si>
  <si>
    <t>LME updated to $1.76</t>
  </si>
  <si>
    <t>Clarified spread to include billet premium</t>
  </si>
  <si>
    <t>This quotation is subject to Capral Limited's standard conditions of sale (unless otherwise agreed in writing) which can</t>
  </si>
  <si>
    <t>be viewed on our website at www.capral.com.au</t>
  </si>
  <si>
    <t>Changed clause at bottom of quote worksheet and body of quote letter</t>
  </si>
  <si>
    <t>MK7 Into 400_300 Series Jamb Adaptor</t>
  </si>
  <si>
    <t>EP11589</t>
  </si>
  <si>
    <t>RHS 70x16x3</t>
  </si>
  <si>
    <t>Sub Frame 2-Piece Base 3 Inch/76mmx32mm</t>
  </si>
  <si>
    <t>Sub Frame 2-Piece Bead 32mm</t>
  </si>
  <si>
    <t>400 Hinged Awning Head 119.3x64</t>
  </si>
  <si>
    <t>400 MK7 Frame Head 101.6x44</t>
  </si>
  <si>
    <t>400 MK7 Frame Sill 101.6x44</t>
  </si>
  <si>
    <t>EP12678</t>
  </si>
  <si>
    <t>EP12766</t>
  </si>
  <si>
    <t>425 Narrowline Square Bead Reinforced 32.8x31.9</t>
  </si>
  <si>
    <t>EP12837</t>
  </si>
  <si>
    <t>EP12847</t>
  </si>
  <si>
    <t>300-325 Double Glazed-Sash Adaptor 35.2x25.3</t>
  </si>
  <si>
    <t>EP12848</t>
  </si>
  <si>
    <t>EP12851</t>
  </si>
  <si>
    <t>EP12852</t>
  </si>
  <si>
    <t>EP12853</t>
  </si>
  <si>
    <t>EP12896</t>
  </si>
  <si>
    <t>EP12924</t>
  </si>
  <si>
    <t>419/100 Structurally Glazed Corner Mullion</t>
  </si>
  <si>
    <t>EP9148</t>
  </si>
  <si>
    <t>v2.10.2012</t>
  </si>
  <si>
    <t>Changed standard delivery charge from 35 to 39</t>
  </si>
  <si>
    <t>LME updated to $1.92</t>
  </si>
  <si>
    <t>Corrected totals table to include Page 4 of quote</t>
  </si>
  <si>
    <t>CW150-Split Mullion Joiner Clip-Anodise Only</t>
  </si>
  <si>
    <t>CW150-Mullion Coupler-Anodise Only</t>
  </si>
  <si>
    <t>CW150-Sub Frame Cover Bead</t>
  </si>
  <si>
    <t>CW150-Gutter Sill Splice</t>
  </si>
  <si>
    <t>CW150-Tubular Transom</t>
  </si>
  <si>
    <t>CW150-Building Bracket Washer Extrusion</t>
  </si>
  <si>
    <t>CW150-Gutter Transom</t>
  </si>
  <si>
    <t>CW150-Building Bracket Extrusion</t>
  </si>
  <si>
    <t>CW150-Mullion SG Inlay Bead</t>
  </si>
  <si>
    <t>CW150-Gutter Sill</t>
  </si>
  <si>
    <t>CW150-Blind Mullion (M)</t>
  </si>
  <si>
    <t>CW150-Blind Mullion (F)</t>
  </si>
  <si>
    <t>CW175 - Mullion Bracket</t>
  </si>
  <si>
    <t>CW175 - Building Bracket</t>
  </si>
  <si>
    <t>CW175 - Awning Sash</t>
  </si>
  <si>
    <t>CW175 - Awning Jamb</t>
  </si>
  <si>
    <t>CW175 - SG Infill</t>
  </si>
  <si>
    <t>CW175 - SG Glass Support/Setting Bead</t>
  </si>
  <si>
    <t>CW175 - Glass Support/Setting Bead</t>
  </si>
  <si>
    <t>Sub Frame 2-Piece Base 8inch/200x50</t>
  </si>
  <si>
    <t>CW175 - Awning Transom</t>
  </si>
  <si>
    <t>CW175 - Tubular Transom</t>
  </si>
  <si>
    <t>CW175 - Gutter Sill Splice</t>
  </si>
  <si>
    <t>CW175 - Awning Jamb Flat Filler</t>
  </si>
  <si>
    <t>CW175 - Split Mullion (F)</t>
  </si>
  <si>
    <t>CW175 - Split Mullion (M)</t>
  </si>
  <si>
    <t>CW175 - Sunshade Bracket Clip</t>
  </si>
  <si>
    <t>Sub Sill 150mm - Flat Face</t>
  </si>
  <si>
    <t>Sub Sill 100mm - Flat Face</t>
  </si>
  <si>
    <t>Bulb Angle 90x90x4.5 Rad</t>
  </si>
  <si>
    <t>Tube 127x7.9</t>
  </si>
  <si>
    <t>Flat Bar 38x5.5 Rad</t>
  </si>
  <si>
    <t>Flat Bar 190x6 Rad</t>
  </si>
  <si>
    <t>Square Hollow 32x1.6</t>
  </si>
  <si>
    <t>Tube 12x1.2 (Replaced by EX5003)</t>
  </si>
  <si>
    <t>Square Hollow 20x1.2</t>
  </si>
  <si>
    <t>RHS 30x8x1.2</t>
  </si>
  <si>
    <t>Flat Bar 160x12 Rad</t>
  </si>
  <si>
    <t>EP12950</t>
  </si>
  <si>
    <t>EP12951</t>
  </si>
  <si>
    <t>RHS 65x16x1.40 Rad Partitioned</t>
  </si>
  <si>
    <t>EP12952</t>
  </si>
  <si>
    <t>RHS 90x16x1.40 Rad Partitioned</t>
  </si>
  <si>
    <t>EP13044</t>
  </si>
  <si>
    <t>EP13045</t>
  </si>
  <si>
    <t>EP13059</t>
  </si>
  <si>
    <t>Channel Uneven 150x75/50x5.0 Rad</t>
  </si>
  <si>
    <t>Tube 46x9.75</t>
  </si>
  <si>
    <t>Tube 85x1.85</t>
  </si>
  <si>
    <t>v1.11.2012</t>
  </si>
  <si>
    <t>v3.12.2012</t>
  </si>
  <si>
    <t>LME updated to $1.87</t>
  </si>
  <si>
    <t>LME incl. billet premium</t>
  </si>
  <si>
    <t xml:space="preserve">Spread </t>
  </si>
  <si>
    <t>LME description changed to include billet premium</t>
  </si>
  <si>
    <t>LME (+ billet premium) updated to $2.58</t>
  </si>
  <si>
    <t>Spread updated to $1.77 (= total of $4.35 metal cost)</t>
  </si>
  <si>
    <t>v14.1.2013</t>
  </si>
  <si>
    <t>LME (+ billet premium) updated to $2.53</t>
  </si>
  <si>
    <t>v4.2.2013</t>
  </si>
  <si>
    <t>Tee Ceiling 36.5x36.5x1.15</t>
  </si>
  <si>
    <t>Tee Ceiling 47.6x76.2x1.5</t>
  </si>
  <si>
    <t>Trim Ceiling 25x38x1.5</t>
  </si>
  <si>
    <t>Trim W Ceiling 25x25x1.5</t>
  </si>
  <si>
    <t>Trim W Ceiling 40x30x1.4</t>
  </si>
  <si>
    <t>EA1524</t>
  </si>
  <si>
    <t>Tube 74x3.7</t>
  </si>
  <si>
    <t>EA2220</t>
  </si>
  <si>
    <t>Top Hat 80x35x3.0</t>
  </si>
  <si>
    <t>Screen Door Frame</t>
  </si>
  <si>
    <t>Tee Ceiling 36.5x36.5x1.17</t>
  </si>
  <si>
    <t>Tee Ceiling 25.4x43.81x1.57</t>
  </si>
  <si>
    <t>Tee Ceiling 36.5x36.5x1.2</t>
  </si>
  <si>
    <t>Trim W Ceiling 27.43x27.43x1.24</t>
  </si>
  <si>
    <t>Trim W Ceiling 25x25x1.38</t>
  </si>
  <si>
    <t>400-538 Subsill (Use P5693)</t>
  </si>
  <si>
    <t>EP13083</t>
  </si>
  <si>
    <t>CW175 - Vertical Bead 45 Deg Mullion</t>
  </si>
  <si>
    <t>EP13090</t>
  </si>
  <si>
    <t>EP13091</t>
  </si>
  <si>
    <t>150mm Adjustable Sub Sill Base</t>
  </si>
  <si>
    <t>EP13092</t>
  </si>
  <si>
    <t>Adjustable Sub Sill Flashing</t>
  </si>
  <si>
    <t>EP13099</t>
  </si>
  <si>
    <t>EP13100</t>
  </si>
  <si>
    <t>EP13101</t>
  </si>
  <si>
    <t>EP13102</t>
  </si>
  <si>
    <t>EP13103</t>
  </si>
  <si>
    <t>EP13107</t>
  </si>
  <si>
    <t>EP13133</t>
  </si>
  <si>
    <t>EP13141</t>
  </si>
  <si>
    <t>EP13144</t>
  </si>
  <si>
    <t>406 Glazed Facade</t>
  </si>
  <si>
    <t>Euro - Beaded Sub Frame</t>
  </si>
  <si>
    <t>Euro - Sub Frame</t>
  </si>
  <si>
    <t>Euro - Mullion/Transom</t>
  </si>
  <si>
    <t>Euro Awn/Case - Frame</t>
  </si>
  <si>
    <t>Euro - Sub Sill</t>
  </si>
  <si>
    <t>Euro - Coupling Bar Light</t>
  </si>
  <si>
    <t>Euro - Coupling Bar Heavy</t>
  </si>
  <si>
    <t>Euro - Coupling Bar Medium</t>
  </si>
  <si>
    <t>Euro Awn/Case - Plain Sash</t>
  </si>
  <si>
    <t>Euro Awn/Case - Stay Plate</t>
  </si>
  <si>
    <t>Euro Awn/Case - Stay Sash</t>
  </si>
  <si>
    <t>Euro Awn/Case - Hinge Sash</t>
  </si>
  <si>
    <t>Euro Awn/Case - Hinge Operator Sash</t>
  </si>
  <si>
    <t>Euro T&amp;T - Commercial Adaptor</t>
  </si>
  <si>
    <t>Euro Awn/Case - Clamp Hinge</t>
  </si>
  <si>
    <t>Euro Awn/Case - Screened Commercial Adaptor</t>
  </si>
  <si>
    <t>Euro Awn/Case - Screened Frame</t>
  </si>
  <si>
    <t>Euro Awn/Case - Commercial Adaptor</t>
  </si>
  <si>
    <t>38mm F Section 38x38</t>
  </si>
  <si>
    <t>v5.3.2013</t>
  </si>
  <si>
    <t>LME (+ billet premium) updated to $2.44</t>
  </si>
  <si>
    <t>v2.4.2013</t>
  </si>
  <si>
    <t>Ignore Finish</t>
  </si>
  <si>
    <t>No</t>
  </si>
  <si>
    <t>SUNDRY-1</t>
  </si>
  <si>
    <t>SUNDRY-2</t>
  </si>
  <si>
    <t>SUNDRY-3</t>
  </si>
  <si>
    <t>SUNDRY-4</t>
  </si>
  <si>
    <t>SUNDRY-5</t>
  </si>
  <si>
    <t>SUNDRY-6</t>
  </si>
  <si>
    <t>SUNDRY-7</t>
  </si>
  <si>
    <t>SUNDRY-8</t>
  </si>
  <si>
    <t>SUNDRY-9</t>
  </si>
  <si>
    <t>SUNDRY-10</t>
  </si>
  <si>
    <t>SUNDRY-11</t>
  </si>
  <si>
    <t>SUNDRY-12</t>
  </si>
  <si>
    <t>SUNDRY-13</t>
  </si>
  <si>
    <t>SUNDRY-14</t>
  </si>
  <si>
    <t>SUNDRY-15</t>
  </si>
  <si>
    <t>SUNDRY-16</t>
  </si>
  <si>
    <t>SUNDRY-17</t>
  </si>
  <si>
    <t>SUNDRY-18</t>
  </si>
  <si>
    <t>SUNDRY-19</t>
  </si>
  <si>
    <t>SUNDRY-20</t>
  </si>
  <si>
    <t>SUNDRY-21</t>
  </si>
  <si>
    <t>SUNDRY-22</t>
  </si>
  <si>
    <t>SUNDRY-23</t>
  </si>
  <si>
    <t>SUNDRY-24</t>
  </si>
  <si>
    <t>SUNDRY-25</t>
  </si>
  <si>
    <t>SUNDRY ITEMS</t>
  </si>
  <si>
    <t>SUNDRY DESCRIPTIONS</t>
  </si>
  <si>
    <t>v3.4.2013</t>
  </si>
  <si>
    <t>Added "Ignore Finish" column in Quote tab</t>
  </si>
  <si>
    <t>Created "Sundry" codes for miscellaneous items</t>
  </si>
  <si>
    <t>Sundry description - 1</t>
  </si>
  <si>
    <t>Sundry description - 2</t>
  </si>
  <si>
    <t>Sundry description - 3</t>
  </si>
  <si>
    <t>Sundry description - 4</t>
  </si>
  <si>
    <t>Sundry description - 5</t>
  </si>
  <si>
    <t>Sundry description - 6</t>
  </si>
  <si>
    <t>Sundry description - 7</t>
  </si>
  <si>
    <t>Sundry description - 8</t>
  </si>
  <si>
    <t>Sundry description - 9</t>
  </si>
  <si>
    <t>Sundry description - 10</t>
  </si>
  <si>
    <t>Sundry description - 11</t>
  </si>
  <si>
    <t>Sundry description - 12</t>
  </si>
  <si>
    <t>Sundry description - 13</t>
  </si>
  <si>
    <t>Sundry description - 14</t>
  </si>
  <si>
    <t>Sundry description - 15</t>
  </si>
  <si>
    <t>Sundry description - 16</t>
  </si>
  <si>
    <t>Sundry description - 17</t>
  </si>
  <si>
    <t>Sundry description - 18</t>
  </si>
  <si>
    <t>Sundry description - 19</t>
  </si>
  <si>
    <t>Sundry description - 20</t>
  </si>
  <si>
    <t>Sundry description - 21</t>
  </si>
  <si>
    <t>Sundry description - 22</t>
  </si>
  <si>
    <t>Sundry description - 23</t>
  </si>
  <si>
    <t>Sundry description - 24</t>
  </si>
  <si>
    <t>Sundry description - 25</t>
  </si>
  <si>
    <t>Extra/Sundry Charge (ea)</t>
  </si>
  <si>
    <t>Extra/Sundry Total</t>
  </si>
  <si>
    <t>Separated Extras/Sundry total on Pricing sheet</t>
  </si>
  <si>
    <t>419 SG Genesis Awning Adaptor</t>
  </si>
  <si>
    <t>100mm Adjustable Sub Sill Base</t>
  </si>
  <si>
    <t>Sub Head 4 Inch/100mm x 60mm</t>
  </si>
  <si>
    <t>EP13172</t>
  </si>
  <si>
    <t>EP13173</t>
  </si>
  <si>
    <t>EP13174</t>
  </si>
  <si>
    <t>EP13175</t>
  </si>
  <si>
    <t>EP13176</t>
  </si>
  <si>
    <t>EP13177</t>
  </si>
  <si>
    <t>EP13182</t>
  </si>
  <si>
    <t>Stair Tread 250x50</t>
  </si>
  <si>
    <t>EP13188</t>
  </si>
  <si>
    <t>EP13209</t>
  </si>
  <si>
    <t>EP13224</t>
  </si>
  <si>
    <t>Coolroom Channel 130.6x38x1.8 Rad</t>
  </si>
  <si>
    <t>EP13238</t>
  </si>
  <si>
    <t>EP13245</t>
  </si>
  <si>
    <t>EP13246</t>
  </si>
  <si>
    <t>EP13261</t>
  </si>
  <si>
    <t>EP13262</t>
  </si>
  <si>
    <t>EP13263</t>
  </si>
  <si>
    <t>EP13264</t>
  </si>
  <si>
    <t>EP13265</t>
  </si>
  <si>
    <t>EP13268</t>
  </si>
  <si>
    <t>EP13281</t>
  </si>
  <si>
    <t>900 Series - 150mm Lintel Head 175x25.2</t>
  </si>
  <si>
    <t>EP13282</t>
  </si>
  <si>
    <t>900 Series - 100mm Sump Sill Adaptor 100x31.4</t>
  </si>
  <si>
    <t>EP13283</t>
  </si>
  <si>
    <t>950 Series - 101.6mm Sump Sill Adaptor 101.6x33</t>
  </si>
  <si>
    <t>EP13284</t>
  </si>
  <si>
    <t>900/950 - 100mm Lintel Head 140x25.2</t>
  </si>
  <si>
    <t>EP13285</t>
  </si>
  <si>
    <t>900 Series-150mm Sump Sill Adaptor 150x31.4</t>
  </si>
  <si>
    <t>EP13288</t>
  </si>
  <si>
    <t>Billet Prem</t>
  </si>
  <si>
    <t>E</t>
  </si>
  <si>
    <t>125 Louvre - Ritek Wall Adaptor</t>
  </si>
  <si>
    <t>900 SD - 419 DG 150mm Head/Transom</t>
  </si>
  <si>
    <t>CW175 - Cover Bead 1-Way</t>
  </si>
  <si>
    <t>CW175 - Cover Bead 2-Way</t>
  </si>
  <si>
    <t>CW175 - Corner SG Glass Support/Setting Bead</t>
  </si>
  <si>
    <t>CW175 - Corner SG Infill</t>
  </si>
  <si>
    <t>CW175 - Corner Cover Bead 1-Way</t>
  </si>
  <si>
    <t>CW175 - Corner Split Mullion (M)</t>
  </si>
  <si>
    <t>CW175 - Corner Split Mullion (F)</t>
  </si>
  <si>
    <t>CW175 - Corner Sunshade Bracket Clip</t>
  </si>
  <si>
    <t>CW175 - HD Gutter Sill Splice</t>
  </si>
  <si>
    <t>900 SD - 419 DG 100mm Head/Transom</t>
  </si>
  <si>
    <t>EP13363</t>
  </si>
  <si>
    <t>EP13364</t>
  </si>
  <si>
    <t>EP13365</t>
  </si>
  <si>
    <t>EP13368</t>
  </si>
  <si>
    <t>Screw On Skirting 100mm</t>
  </si>
  <si>
    <t>125 Louvre - 400 Pocketed Frame</t>
  </si>
  <si>
    <t>125 Louvre - Doorstop 40mm</t>
  </si>
  <si>
    <t>125 Louvre - Threshold Open Out</t>
  </si>
  <si>
    <t>125 Louvre - Adaptor Sill</t>
  </si>
  <si>
    <t>125 Louvre - Sill</t>
  </si>
  <si>
    <t>125 Louvre - Louvre Lintel Head</t>
  </si>
  <si>
    <t>125 Louvre - Square Sill</t>
  </si>
  <si>
    <t>125 Louvre - Large Mullion</t>
  </si>
  <si>
    <t>125 Louvre - Jamb</t>
  </si>
  <si>
    <t>125 Louvre - Mullion</t>
  </si>
  <si>
    <t>125 Louvre - Clip Filler</t>
  </si>
  <si>
    <t>125 Louvre - Curved Sill</t>
  </si>
  <si>
    <t>125 Louvre - Pocketed Frame</t>
  </si>
  <si>
    <t>Window and Door - Lintel Head</t>
  </si>
  <si>
    <t>EP13326</t>
  </si>
  <si>
    <t>Channel 50x25x4</t>
  </si>
  <si>
    <t>EP13327</t>
  </si>
  <si>
    <t>RHS 50x25x4</t>
  </si>
  <si>
    <t>EP13338</t>
  </si>
  <si>
    <t>Top Hat 90x22.5x2.5</t>
  </si>
  <si>
    <t>EP13339</t>
  </si>
  <si>
    <t>Top Hat 90x16x2.5</t>
  </si>
  <si>
    <t>EP13373</t>
  </si>
  <si>
    <t>EP8503</t>
  </si>
  <si>
    <t>Updated form to separate LME and Billet Premium</t>
  </si>
  <si>
    <t>v4.6.2013</t>
  </si>
  <si>
    <t>Updated Delivery Charge on letter to $42</t>
  </si>
  <si>
    <t>Corrected metal costs to automatically calculate LME + billet premium</t>
  </si>
  <si>
    <t>v2.7.2013</t>
  </si>
  <si>
    <t>LME updated to $1.92/kg</t>
  </si>
  <si>
    <t>Billet Premium updated to $0.64/kg</t>
  </si>
  <si>
    <t>We have pleasure in supplying our quotation for Capral Architectural Glazing Systems to the above project. Your quotation is based on the attached schedule of materials delivered in a single order unless otherwise agreed in writing. Any project variations or quantity make-ups may be charged at your standard pricing. Please confirm all sections are correct prior to placing your order.</t>
  </si>
  <si>
    <t>Changed clause in top paragraph of the Quote Letter to reflect that the quote may not apply to small follow-up quantities.</t>
  </si>
  <si>
    <t>Updated AAF pricing based on Distribution Pricing Page</t>
  </si>
  <si>
    <t>Updated metal list prices</t>
  </si>
  <si>
    <t>LME updated to $1.93/kg</t>
  </si>
  <si>
    <t>v2.8.2013</t>
  </si>
  <si>
    <t>E52616</t>
  </si>
  <si>
    <t>E52620</t>
  </si>
  <si>
    <t>Plain Frame 100x25 To E14695</t>
  </si>
  <si>
    <t>E52637</t>
  </si>
  <si>
    <t>Louvre ZZ Blade 63Hx48D</t>
  </si>
  <si>
    <t>E52812</t>
  </si>
  <si>
    <t>Louvre Frame 101x25</t>
  </si>
  <si>
    <t>E52918</t>
  </si>
  <si>
    <t>E52919</t>
  </si>
  <si>
    <t>Window Jamb</t>
  </si>
  <si>
    <t>E52946</t>
  </si>
  <si>
    <t>Louvre 60mm</t>
  </si>
  <si>
    <t>E53087</t>
  </si>
  <si>
    <t>Plain Frame 65x25</t>
  </si>
  <si>
    <t>E53088</t>
  </si>
  <si>
    <t>Sliding Door Head</t>
  </si>
  <si>
    <t>EP10013</t>
  </si>
  <si>
    <t>419 Inlay Bead 13mm Deep</t>
  </si>
  <si>
    <t>419 150x50 - 21mm Inlay Bead</t>
  </si>
  <si>
    <t>EP13388</t>
  </si>
  <si>
    <t>419 100 Spandrel Sub Sill</t>
  </si>
  <si>
    <t>EP13389</t>
  </si>
  <si>
    <t>419 100 Spandrel Sub Head</t>
  </si>
  <si>
    <t>EP13442</t>
  </si>
  <si>
    <t>900 SD - Acoustic Interlock Stile 57.5x50.6</t>
  </si>
  <si>
    <t>EP13490</t>
  </si>
  <si>
    <t>EP9934</t>
  </si>
  <si>
    <t>Sub Sill Flat Face 150mm</t>
  </si>
  <si>
    <t>EP9996</t>
  </si>
  <si>
    <t>419 Inlay Bead 13mm Shallow</t>
  </si>
  <si>
    <t>EQ5999</t>
  </si>
  <si>
    <t>Louvre Surround 51mm</t>
  </si>
  <si>
    <t>EQ7013</t>
  </si>
  <si>
    <t>EQ7024</t>
  </si>
  <si>
    <t>419 250 Struct Mullion Female</t>
  </si>
  <si>
    <t>EQ7025</t>
  </si>
  <si>
    <t>419 250 Struct Mullion Male</t>
  </si>
  <si>
    <t>Coolroom Channel 78.2x38x1.6</t>
  </si>
  <si>
    <t>EA4732</t>
  </si>
  <si>
    <t>Tube 85x15</t>
  </si>
  <si>
    <t>EAL3590</t>
  </si>
  <si>
    <t>Louvre Blade 48x38.1</t>
  </si>
  <si>
    <t>BL75 - Louvre Intermediate Box 200mm</t>
  </si>
  <si>
    <t>BL75 - Louvre End Box 220mm</t>
  </si>
  <si>
    <t>BL40 - Louvre Intermediate Box 150mm</t>
  </si>
  <si>
    <t>BL40 - Louvre End Snap 20mm</t>
  </si>
  <si>
    <t>BL75 - Louvre End Snap 20mm</t>
  </si>
  <si>
    <t>BL75 - Louvre Bull Nose 300mm</t>
  </si>
  <si>
    <t>BL40 - Louvre Bull Nose 150mm</t>
  </si>
  <si>
    <t>EP13386</t>
  </si>
  <si>
    <t>Space Bar 40x10</t>
  </si>
  <si>
    <t>EP13453</t>
  </si>
  <si>
    <t>Marine Rub Rail 76.2x38.1x3.05</t>
  </si>
  <si>
    <t>EP13454</t>
  </si>
  <si>
    <t>Marine Rub Rail 101.6x50.8x3.05</t>
  </si>
  <si>
    <t>EP13455</t>
  </si>
  <si>
    <t>Marine Rub Rail 101.6x50.8x6.02</t>
  </si>
  <si>
    <t>EP13502</t>
  </si>
  <si>
    <t>Purlin Channel 250x90x3 Rad</t>
  </si>
  <si>
    <t>EP13523</t>
  </si>
  <si>
    <t>Flat Bar 150x3</t>
  </si>
  <si>
    <t>EP1365</t>
  </si>
  <si>
    <t>EP1366</t>
  </si>
  <si>
    <t>EP3283</t>
  </si>
  <si>
    <t>Tube 61.4x8</t>
  </si>
  <si>
    <t>EP5435</t>
  </si>
  <si>
    <t>Blinds Roller 22mm</t>
  </si>
  <si>
    <t>EP8107</t>
  </si>
  <si>
    <t>Lattice Frame 50x30x1.6-20mm Gap</t>
  </si>
  <si>
    <t>EP8573</t>
  </si>
  <si>
    <t>Lattice End Support Bracket14.5x14.0</t>
  </si>
  <si>
    <t>EP8657</t>
  </si>
  <si>
    <t>Lattice End Support Rail 35x34.5x2.5</t>
  </si>
  <si>
    <t>EP8961</t>
  </si>
  <si>
    <t>Lattice Mid Vertical Support 45x8.0</t>
  </si>
  <si>
    <t>EP8962</t>
  </si>
  <si>
    <t>Lattice Mid Vertical Support Cover 14x6.0</t>
  </si>
  <si>
    <t>EQ6890</t>
  </si>
  <si>
    <t>Lattice Slat 25x9.5x1.2</t>
  </si>
  <si>
    <t>EQ6891</t>
  </si>
  <si>
    <t>Lattice Slat 34x9.5x1.2</t>
  </si>
  <si>
    <t>EQ6895</t>
  </si>
  <si>
    <t>Lattice Frame 35x25x1.2-19mm Gap</t>
  </si>
  <si>
    <t>EQ6896</t>
  </si>
  <si>
    <t>Lattice Slat 34x9.5x1.2 Triport</t>
  </si>
  <si>
    <t>EQ7010</t>
  </si>
  <si>
    <t>Lattice Frame 40x25x1.6-20mm Gap</t>
  </si>
  <si>
    <t>EQ7015</t>
  </si>
  <si>
    <t>Lattice Slat 60x10x1.5 Triport</t>
  </si>
  <si>
    <t>LME updated to $2.01/kg</t>
  </si>
  <si>
    <t>v2.9.2013</t>
  </si>
  <si>
    <t>Capral logo updated</t>
  </si>
  <si>
    <t>EAL11858</t>
  </si>
  <si>
    <t>Louvre Inner Frame 31x15 (Mates EAL3560)</t>
  </si>
  <si>
    <t>EAL11859</t>
  </si>
  <si>
    <t>Louvre Outer Frame 31.34x19 (Mates EAL3560)</t>
  </si>
  <si>
    <t>EAL12021</t>
  </si>
  <si>
    <t>Louvre Filter Frame 28.65x13.75</t>
  </si>
  <si>
    <t>EAL22040</t>
  </si>
  <si>
    <t>Louvre Blade 26x2.5</t>
  </si>
  <si>
    <t>EAL2345</t>
  </si>
  <si>
    <t>Louvre Blade 19.05x4.75(Mates EAL2426 &amp; EAL2355)</t>
  </si>
  <si>
    <t>EAL2355</t>
  </si>
  <si>
    <t>Louvre Register Frame 58x25 (Mates EAL2345)</t>
  </si>
  <si>
    <t>EAL2426</t>
  </si>
  <si>
    <t>Louvre Channel 22.61x6.35 (Mates EAL2345)</t>
  </si>
  <si>
    <t>EAL3560</t>
  </si>
  <si>
    <t>Louvre Blade 26.67x21 (Mates EAL11858 &amp; EAL11859</t>
  </si>
  <si>
    <t>EAL3591</t>
  </si>
  <si>
    <t>Louvre Blade 130.44x95</t>
  </si>
  <si>
    <t>EAL3928</t>
  </si>
  <si>
    <t>Louvre Half Chevron Blade 26.97x21</t>
  </si>
  <si>
    <t>EAL5192</t>
  </si>
  <si>
    <t>Louvre Blade 22.6x17.9</t>
  </si>
  <si>
    <t>EAL5193</t>
  </si>
  <si>
    <t>Louvre Frame 102.5x45</t>
  </si>
  <si>
    <t>EAL5194</t>
  </si>
  <si>
    <t>Louvre Surround 103x47</t>
  </si>
  <si>
    <t>EAL5672</t>
  </si>
  <si>
    <t>Louvre Egg Crate Frame 40x25</t>
  </si>
  <si>
    <t>EAL5673</t>
  </si>
  <si>
    <t>Louvre Frame 40x25 (Mates EAL5674)</t>
  </si>
  <si>
    <t>EAL5674</t>
  </si>
  <si>
    <t>Louvre Blade 28.5x13 (Mates EAL5673 &amp; EAL7738)</t>
  </si>
  <si>
    <t>EAL5907</t>
  </si>
  <si>
    <t>Louvre Register Mullion 40x6</t>
  </si>
  <si>
    <t>EAL6632</t>
  </si>
  <si>
    <t>Louvre Frame 40.13x28.58</t>
  </si>
  <si>
    <t>EAL7175</t>
  </si>
  <si>
    <t>Louvre Egg Crate Frame 28.2x11.25</t>
  </si>
  <si>
    <t>EAL7738</t>
  </si>
  <si>
    <t>Louvre Tee Bar 55.5x28.58 (Mates EAL7784)</t>
  </si>
  <si>
    <t>EAL7784</t>
  </si>
  <si>
    <t>Louvre Tee Bar 55.5x19.05 (Mates EAL7738)</t>
  </si>
  <si>
    <t>EAL8379</t>
  </si>
  <si>
    <t>Louvre Egg Crate Outer Frame 40x25</t>
  </si>
  <si>
    <t>EME31047</t>
  </si>
  <si>
    <t>Louvre Diffuser Frame 27.65x12</t>
  </si>
  <si>
    <t>EME31695</t>
  </si>
  <si>
    <t>Louvre Blade 25x5</t>
  </si>
  <si>
    <t>EP8251</t>
  </si>
  <si>
    <t>EP13526</t>
  </si>
  <si>
    <t>CW175 - Double Single Glazed Adaptor</t>
  </si>
  <si>
    <t>EP13527</t>
  </si>
  <si>
    <t>EP13535</t>
  </si>
  <si>
    <t>EP13536</t>
  </si>
  <si>
    <t>EP13539</t>
  </si>
  <si>
    <t>EP13540</t>
  </si>
  <si>
    <t>EP13546</t>
  </si>
  <si>
    <t>900 SD - Wide SG Lock Stile 112.6x39.5</t>
  </si>
  <si>
    <t>EP13547</t>
  </si>
  <si>
    <t>900 SD - Wide DG Lock Stile 112.6x39.5</t>
  </si>
  <si>
    <t>ETB0001</t>
  </si>
  <si>
    <t>ETB0002</t>
  </si>
  <si>
    <t>ETB0003</t>
  </si>
  <si>
    <t>440TB - Square Bead</t>
  </si>
  <si>
    <t>ETB0004</t>
  </si>
  <si>
    <t>440TB - Female Mullion / Narrow Frame</t>
  </si>
  <si>
    <t>ETB0005</t>
  </si>
  <si>
    <t>440TB - Male Mullion</t>
  </si>
  <si>
    <t>ETB0006</t>
  </si>
  <si>
    <t>ETB0007</t>
  </si>
  <si>
    <t>TB - 4.5mm Bead</t>
  </si>
  <si>
    <t>ETB0008</t>
  </si>
  <si>
    <t>TB - 11.5mm Bead</t>
  </si>
  <si>
    <t>ETB0009</t>
  </si>
  <si>
    <t>TB - 16.5mm Bead</t>
  </si>
  <si>
    <t>ETB0010</t>
  </si>
  <si>
    <t>46D TB - Hinge Door Stile</t>
  </si>
  <si>
    <t>ETB0011</t>
  </si>
  <si>
    <t>46D TB - 89mm Door Rail</t>
  </si>
  <si>
    <t>ETB0012</t>
  </si>
  <si>
    <t>46D TB - 120mm Door Rail</t>
  </si>
  <si>
    <t>ETB0013</t>
  </si>
  <si>
    <t>46D TB - 89mm Door Midrail</t>
  </si>
  <si>
    <t>ETB0014</t>
  </si>
  <si>
    <t>46D TB - 120mm Door Midrail</t>
  </si>
  <si>
    <t>ETB0015</t>
  </si>
  <si>
    <t>54W TB - Awning/Casement Sash</t>
  </si>
  <si>
    <t>ETB0016</t>
  </si>
  <si>
    <t>ETB0017</t>
  </si>
  <si>
    <t>ETB0018</t>
  </si>
  <si>
    <t>ETB0019</t>
  </si>
  <si>
    <t>440TB - Sub Frame 2-PC Bead</t>
  </si>
  <si>
    <t>*OBS* TB subframe - refer 440TB</t>
  </si>
  <si>
    <t>*OBS* TB subsill - refer 440TB</t>
  </si>
  <si>
    <t>*OBS* TB sill bead - refer 440TB</t>
  </si>
  <si>
    <t>*OBS* TB frame/jamb - refer 440TB</t>
  </si>
  <si>
    <t>*OBS* TB Sill/Transom - refer 440TB</t>
  </si>
  <si>
    <t>*OBS* TB Pocketed Filler - refer 440TB</t>
  </si>
  <si>
    <t>*OBS* TB Split Mullion Deep - refer 440TB</t>
  </si>
  <si>
    <t>*OBS* TB Split Mullion Shallow - refer 440TB</t>
  </si>
  <si>
    <t>Mat_Grp</t>
  </si>
  <si>
    <t>Thermal Break Pricing</t>
  </si>
  <si>
    <t>TB Pricing</t>
  </si>
  <si>
    <t>List less Discount</t>
  </si>
  <si>
    <t>Thermal Break?</t>
  </si>
  <si>
    <t>Thermal Break Costs</t>
  </si>
  <si>
    <t>Basic Material</t>
  </si>
  <si>
    <t>Length</t>
  </si>
  <si>
    <t>TOTAL COST</t>
  </si>
  <si>
    <t>Stock TB Length (m)</t>
  </si>
  <si>
    <t>Metal Sell Price</t>
  </si>
  <si>
    <t>List Price</t>
  </si>
  <si>
    <t>Weight/m</t>
  </si>
  <si>
    <t>Actual Margin %</t>
  </si>
  <si>
    <t>Standard</t>
  </si>
  <si>
    <t>Thermal Break</t>
  </si>
  <si>
    <t>Thermal Break Total (no fin)</t>
  </si>
  <si>
    <t>TB Margin $</t>
  </si>
  <si>
    <t>Thermal Break Metal</t>
  </si>
  <si>
    <t>Margin Typ</t>
  </si>
  <si>
    <t>List Typ</t>
  </si>
  <si>
    <t>List Min</t>
  </si>
  <si>
    <t>List Max</t>
  </si>
  <si>
    <t>Mgn Min</t>
  </si>
  <si>
    <t>Mgn Max</t>
  </si>
  <si>
    <t>Weight (kg)</t>
  </si>
  <si>
    <t>Thermal break product added</t>
  </si>
  <si>
    <t>Added List Price reference to Arch-Premium</t>
  </si>
  <si>
    <t>Add thermal break table for costing and pricing</t>
  </si>
  <si>
    <t>Updated quote formulas to calculate TB pricing</t>
  </si>
  <si>
    <t>Updated quote table to calculate margins</t>
  </si>
  <si>
    <t>Added thermal break pricing into Pricing page</t>
  </si>
  <si>
    <t>LME updated to $1.90/kg</t>
  </si>
  <si>
    <t>* New validation in Quote page</t>
  </si>
  <si>
    <t>* New breakpoint table for thermal break pricing</t>
  </si>
  <si>
    <t>v3.10.2013</t>
  </si>
  <si>
    <t>Fix bug in Sundry items column (shifted when added TB)</t>
  </si>
  <si>
    <t>v16.10.2013</t>
  </si>
  <si>
    <t>Ensure formula in Mat_Grp column extends all way down to last section</t>
  </si>
  <si>
    <t>Added auto identification of TB sections ("ETB") to Data sheet</t>
  </si>
  <si>
    <t>LME updated to $1.94/kg</t>
  </si>
  <si>
    <t>v14.01.2014</t>
  </si>
  <si>
    <t>Corrected Thermal Break List Price recommendations - were swapped</t>
  </si>
  <si>
    <t>AE1230</t>
  </si>
  <si>
    <t>AE1140</t>
  </si>
  <si>
    <t>AI1180</t>
  </si>
  <si>
    <t>AI1510</t>
  </si>
  <si>
    <t>AI1080</t>
  </si>
  <si>
    <t>AI1170</t>
  </si>
  <si>
    <t>AI1110</t>
  </si>
  <si>
    <t>AI1070</t>
  </si>
  <si>
    <t>AI1050</t>
  </si>
  <si>
    <t>AI1060</t>
  </si>
  <si>
    <t>AI1290</t>
  </si>
  <si>
    <t>AI1530</t>
  </si>
  <si>
    <t>AI1490</t>
  </si>
  <si>
    <t>AI1250</t>
  </si>
  <si>
    <t>AI1090</t>
  </si>
  <si>
    <t>AE1060</t>
  </si>
  <si>
    <t>AI1230</t>
  </si>
  <si>
    <t>AE1740</t>
  </si>
  <si>
    <t>AE1510</t>
  </si>
  <si>
    <t>AE1320</t>
  </si>
  <si>
    <t>AI1160</t>
  </si>
  <si>
    <t>AI1061</t>
  </si>
  <si>
    <t>AG1140</t>
  </si>
  <si>
    <t>AI1140</t>
  </si>
  <si>
    <t>AE1490</t>
  </si>
  <si>
    <t>AE1590</t>
  </si>
  <si>
    <t>AI1500</t>
  </si>
  <si>
    <t>AI1210</t>
  </si>
  <si>
    <t>AG1060</t>
  </si>
  <si>
    <t>AI1120</t>
  </si>
  <si>
    <t>AI1280</t>
  </si>
  <si>
    <t>AG1430</t>
  </si>
  <si>
    <t>AE1090</t>
  </si>
  <si>
    <t>AE1150</t>
  </si>
  <si>
    <t>AG1110</t>
  </si>
  <si>
    <t>AE1780</t>
  </si>
  <si>
    <t>AE1810</t>
  </si>
  <si>
    <t>AE1440</t>
  </si>
  <si>
    <t>AE1710</t>
  </si>
  <si>
    <t>AI1260</t>
  </si>
  <si>
    <t>AE1520</t>
  </si>
  <si>
    <t>AE1790</t>
  </si>
  <si>
    <t>AE1750</t>
  </si>
  <si>
    <t>AE1130</t>
  </si>
  <si>
    <t>AE1620</t>
  </si>
  <si>
    <t>AE1500</t>
  </si>
  <si>
    <t>AI1300</t>
  </si>
  <si>
    <t>AG1090</t>
  </si>
  <si>
    <t>AI1540</t>
  </si>
  <si>
    <t>AG1440</t>
  </si>
  <si>
    <t>AG1410</t>
  </si>
  <si>
    <t>AE1120</t>
  </si>
  <si>
    <t>AG1100</t>
  </si>
  <si>
    <t>AI1550</t>
  </si>
  <si>
    <t>AE1720</t>
  </si>
  <si>
    <t>AE1190</t>
  </si>
  <si>
    <t>AE1450</t>
  </si>
  <si>
    <t>AI1100</t>
  </si>
  <si>
    <t>AI1155</t>
  </si>
  <si>
    <t>AI1800</t>
  </si>
  <si>
    <t>AE1470</t>
  </si>
  <si>
    <t>AE1600</t>
  </si>
  <si>
    <t>AE1610</t>
  </si>
  <si>
    <t>AE1050</t>
  </si>
  <si>
    <t>AG1230</t>
  </si>
  <si>
    <t>AG1400</t>
  </si>
  <si>
    <t>AE1580</t>
  </si>
  <si>
    <t>AE1080</t>
  </si>
  <si>
    <t>AI1470</t>
  </si>
  <si>
    <t>AI1310</t>
  </si>
  <si>
    <t>AE1300</t>
  </si>
  <si>
    <t>AE1170</t>
  </si>
  <si>
    <t>AE1110</t>
  </si>
  <si>
    <t>AE1700</t>
  </si>
  <si>
    <t>AI1560</t>
  </si>
  <si>
    <t>AI1130</t>
  </si>
  <si>
    <t>AE1200</t>
  </si>
  <si>
    <t>AE1730</t>
  </si>
  <si>
    <t>AI1150</t>
  </si>
  <si>
    <t>AI1330</t>
  </si>
  <si>
    <t>AG1210</t>
  </si>
  <si>
    <t>AG1460</t>
  </si>
  <si>
    <t>AE1480</t>
  </si>
  <si>
    <t>AI1190</t>
  </si>
  <si>
    <t>AE1210</t>
  </si>
  <si>
    <t>AE1770</t>
  </si>
  <si>
    <t>AE1100</t>
  </si>
  <si>
    <t>AE1760</t>
  </si>
  <si>
    <t>AE1070</t>
  </si>
  <si>
    <t>Glazing Adaptor 31 x 18</t>
  </si>
  <si>
    <t>AE1800</t>
  </si>
  <si>
    <t>Pocketed Filler</t>
  </si>
  <si>
    <t>AE1160</t>
  </si>
  <si>
    <t>AG1350</t>
  </si>
  <si>
    <t>AG1330</t>
  </si>
  <si>
    <t>AE2000</t>
  </si>
  <si>
    <t>AI1820</t>
  </si>
  <si>
    <t>AE1095</t>
  </si>
  <si>
    <t>AE1115</t>
  </si>
  <si>
    <t>AE1495</t>
  </si>
  <si>
    <t>EP12030</t>
  </si>
  <si>
    <t>AE1430</t>
  </si>
  <si>
    <t>AE1065</t>
  </si>
  <si>
    <t>EP12540</t>
  </si>
  <si>
    <t>AE2040</t>
  </si>
  <si>
    <t>EP13631</t>
  </si>
  <si>
    <t>CW175 - Male Mullion</t>
  </si>
  <si>
    <t>EP13632</t>
  </si>
  <si>
    <t>CW175 - Female Mullion</t>
  </si>
  <si>
    <t>EP13659</t>
  </si>
  <si>
    <t>EP13660</t>
  </si>
  <si>
    <t>Transport Fluted Tube 32x3</t>
  </si>
  <si>
    <t>EP13661</t>
  </si>
  <si>
    <t>EP13662</t>
  </si>
  <si>
    <t>EP13663</t>
  </si>
  <si>
    <t>EP13664</t>
  </si>
  <si>
    <t>EP13666</t>
  </si>
  <si>
    <t>Gate Track 80x20</t>
  </si>
  <si>
    <t>EP13675</t>
  </si>
  <si>
    <t>EP13676</t>
  </si>
  <si>
    <t>EP13677</t>
  </si>
  <si>
    <t>EP13678</t>
  </si>
  <si>
    <t>Louvre Elliptical 100x20 Blade</t>
  </si>
  <si>
    <t>EP13679</t>
  </si>
  <si>
    <t>EP13680</t>
  </si>
  <si>
    <t>EP13683</t>
  </si>
  <si>
    <t>Chine 35x24</t>
  </si>
  <si>
    <t>EP13684</t>
  </si>
  <si>
    <t>Louvre Elliptical Blade 150x30</t>
  </si>
  <si>
    <t>EP13685</t>
  </si>
  <si>
    <t>Boat Facia 90x16</t>
  </si>
  <si>
    <t>EP13686</t>
  </si>
  <si>
    <t>Louvre Elliptical Blade 88x14</t>
  </si>
  <si>
    <t>EP13687</t>
  </si>
  <si>
    <t>Flooring Plank 191.35x40.4</t>
  </si>
  <si>
    <t>EP13688</t>
  </si>
  <si>
    <t>Louvre L Blade 60x20</t>
  </si>
  <si>
    <t>EP13689</t>
  </si>
  <si>
    <t>RHS 70x30x3 Rad</t>
  </si>
  <si>
    <t>EP13691</t>
  </si>
  <si>
    <t>EP13697</t>
  </si>
  <si>
    <t>50mm 1 Way post 70x50x2.0 Gap 17.0 Rad</t>
  </si>
  <si>
    <t>EP13698</t>
  </si>
  <si>
    <t>Corner Stake 85x85</t>
  </si>
  <si>
    <t>EP13720</t>
  </si>
  <si>
    <t>Angle 76x55x5</t>
  </si>
  <si>
    <t>EP13721</t>
  </si>
  <si>
    <t>Transport Light Bar 289x76</t>
  </si>
  <si>
    <t>EP13723</t>
  </si>
  <si>
    <t>Transport Curtain Tarp Tube 53x3.8</t>
  </si>
  <si>
    <t>EP13724</t>
  </si>
  <si>
    <t>Marine Box Rib 38x33.2</t>
  </si>
  <si>
    <t>EP13731</t>
  </si>
  <si>
    <t>EP13732</t>
  </si>
  <si>
    <t>Flat Bar 120x10</t>
  </si>
  <si>
    <t>EP13733</t>
  </si>
  <si>
    <t>Angle 75x75x3</t>
  </si>
  <si>
    <t>EP13734</t>
  </si>
  <si>
    <t>Angle 150x80x10</t>
  </si>
  <si>
    <t>EP13736</t>
  </si>
  <si>
    <t>Tube 48.24x4.47</t>
  </si>
  <si>
    <t>EP13737</t>
  </si>
  <si>
    <t>Tube 48.4x2.6</t>
  </si>
  <si>
    <t>EP13738</t>
  </si>
  <si>
    <t>EP13739</t>
  </si>
  <si>
    <t>EP13740</t>
  </si>
  <si>
    <t>RHS 50x10x1.6</t>
  </si>
  <si>
    <t>EP13741</t>
  </si>
  <si>
    <t>EP13745</t>
  </si>
  <si>
    <t>Sign Blade Bulb Edge 200.03X12.7</t>
  </si>
  <si>
    <t>EP13751</t>
  </si>
  <si>
    <t>EP13764</t>
  </si>
  <si>
    <t>Louvre Blade 130x90x1.50</t>
  </si>
  <si>
    <t>EP13765</t>
  </si>
  <si>
    <t>Boat Facia 50x16</t>
  </si>
  <si>
    <t>EP13805</t>
  </si>
  <si>
    <t>EP13806</t>
  </si>
  <si>
    <t>Piano Hinge 50mm</t>
  </si>
  <si>
    <t>Flat Bar 144x2.5 Rad</t>
  </si>
  <si>
    <t>EP13822</t>
  </si>
  <si>
    <t>EP13843</t>
  </si>
  <si>
    <t>Tube 76.2x3.2</t>
  </si>
  <si>
    <t>EP13844</t>
  </si>
  <si>
    <t>Tube 101x6.25</t>
  </si>
  <si>
    <t>EP13847</t>
  </si>
  <si>
    <t>RHS 60x40x2.1 Rad</t>
  </si>
  <si>
    <t>EP13969</t>
  </si>
  <si>
    <t>EP13970</t>
  </si>
  <si>
    <t>EP13982</t>
  </si>
  <si>
    <t>Tube 31.7x2.1</t>
  </si>
  <si>
    <t>EP13992</t>
  </si>
  <si>
    <t>EP14023</t>
  </si>
  <si>
    <t>EP14037</t>
  </si>
  <si>
    <t>EP14081</t>
  </si>
  <si>
    <t>300 Sub Head 65mm</t>
  </si>
  <si>
    <t>EP14082</t>
  </si>
  <si>
    <t>Gate Track 75x20</t>
  </si>
  <si>
    <t>AG1340</t>
  </si>
  <si>
    <t>AE1290</t>
  </si>
  <si>
    <t>AG1130</t>
  </si>
  <si>
    <t>AE1310</t>
  </si>
  <si>
    <t>AE1425</t>
  </si>
  <si>
    <t>AG1120</t>
  </si>
  <si>
    <t>AE1220</t>
  </si>
  <si>
    <t>AE2030</t>
  </si>
  <si>
    <t>EP9871</t>
  </si>
  <si>
    <t>Sign Frame 28.50x25.50</t>
  </si>
  <si>
    <t>AE1360</t>
  </si>
  <si>
    <t>AE1180</t>
  </si>
  <si>
    <t>AE1340</t>
  </si>
  <si>
    <t>900 SD - Threshold XXO</t>
  </si>
  <si>
    <t>900 SD - Threshold XO</t>
  </si>
  <si>
    <t>AE1900</t>
  </si>
  <si>
    <t>Louvre Box 117x50 Self Mating</t>
  </si>
  <si>
    <t>AE3000</t>
  </si>
  <si>
    <t>ETB0020</t>
  </si>
  <si>
    <t>46D TB - 85mm Pivot Door Stile</t>
  </si>
  <si>
    <t>ETB0021</t>
  </si>
  <si>
    <t>46D TB - 120mm Pivot Door Stile</t>
  </si>
  <si>
    <t>AE1560</t>
  </si>
  <si>
    <t>AE1570</t>
  </si>
  <si>
    <t>AG1380</t>
  </si>
  <si>
    <t>EXP0335</t>
  </si>
  <si>
    <t>Angle 63x63x4.5</t>
  </si>
  <si>
    <t>EXP0336</t>
  </si>
  <si>
    <t>Angle 65x40x3.0</t>
  </si>
  <si>
    <t>EXP0337</t>
  </si>
  <si>
    <t>Tube 15.88x1.6</t>
  </si>
  <si>
    <t>EXP0340</t>
  </si>
  <si>
    <t>EXP0347</t>
  </si>
  <si>
    <t>150mm Sign Frame</t>
  </si>
  <si>
    <t>EXP0348</t>
  </si>
  <si>
    <t>Transport Beam</t>
  </si>
  <si>
    <t>EXP0349</t>
  </si>
  <si>
    <t>EXP0350</t>
  </si>
  <si>
    <t>Sign Bracket</t>
  </si>
  <si>
    <t>EXP0351</t>
  </si>
  <si>
    <t>Louvre 200x75 Self Mating End Blade</t>
  </si>
  <si>
    <t>EXP0352</t>
  </si>
  <si>
    <t>Louvre 600x75 Self Mating Half Blade</t>
  </si>
  <si>
    <t>EXP0353</t>
  </si>
  <si>
    <t>Louvre 150x40 Self Mating Centre Blade</t>
  </si>
  <si>
    <t>EXP0354</t>
  </si>
  <si>
    <t>Louvre 300x40 Self Mating Half Blade</t>
  </si>
  <si>
    <t>EXP0355</t>
  </si>
  <si>
    <t>Louvre Elliptical 100x25 Blade</t>
  </si>
  <si>
    <t>EXP0358</t>
  </si>
  <si>
    <t>Louvre 75mm Self Mating End Cap</t>
  </si>
  <si>
    <t>EXP0359</t>
  </si>
  <si>
    <t>Louvre 600x50 Self Mating Half Blade</t>
  </si>
  <si>
    <t>EXP0360</t>
  </si>
  <si>
    <t>Louvre 50mm Self Mating End Cap</t>
  </si>
  <si>
    <t>EXP0361</t>
  </si>
  <si>
    <t>Louvre Elliptical 90x15 Blade</t>
  </si>
  <si>
    <t>EXP0362</t>
  </si>
  <si>
    <t>Louvre 100x50 Self Mating End Blade</t>
  </si>
  <si>
    <t>EXP0364</t>
  </si>
  <si>
    <t>RHS 25.4x19.05x1.10</t>
  </si>
  <si>
    <t>EXP0369</t>
  </si>
  <si>
    <t>Chassis Runner 250x150</t>
  </si>
  <si>
    <t>EXP0370</t>
  </si>
  <si>
    <t>EXP0371</t>
  </si>
  <si>
    <t>Flat Bar 48x10</t>
  </si>
  <si>
    <t>EXP0372</t>
  </si>
  <si>
    <t>RHS 29X25 Bottom Fence Rail</t>
  </si>
  <si>
    <t>EXP0373</t>
  </si>
  <si>
    <t>EXP0374</t>
  </si>
  <si>
    <t>Louvre Blade Z 51Hx37D</t>
  </si>
  <si>
    <t>EXP0382</t>
  </si>
  <si>
    <t>RHS 40x20x1.6</t>
  </si>
  <si>
    <t>EXP0391</t>
  </si>
  <si>
    <t>Square Hollow 75x3.0</t>
  </si>
  <si>
    <t>EXP0392</t>
  </si>
  <si>
    <t>Angle 32x20x1.50</t>
  </si>
  <si>
    <t>EXP0393</t>
  </si>
  <si>
    <t>Roller Tube 62x8.35 Wall Cavities</t>
  </si>
  <si>
    <t>EXP0394</t>
  </si>
  <si>
    <t>EXP0398</t>
  </si>
  <si>
    <t>Tube 12.7x0.91</t>
  </si>
  <si>
    <t>EXP0401</t>
  </si>
  <si>
    <t>Sign Blade E7651</t>
  </si>
  <si>
    <t>EXP0404</t>
  </si>
  <si>
    <t>Angle 40x16x1.60</t>
  </si>
  <si>
    <t>EXP0405</t>
  </si>
  <si>
    <t>Louvre Elliptical 200x30</t>
  </si>
  <si>
    <t>EXP0406</t>
  </si>
  <si>
    <t>Angle 100x80x10</t>
  </si>
  <si>
    <t>EXP0408</t>
  </si>
  <si>
    <t>Louvre Bracket 130x18</t>
  </si>
  <si>
    <t>EXP0412</t>
  </si>
  <si>
    <t>Louvre Elliptical 175x35</t>
  </si>
  <si>
    <t>EXP0413</t>
  </si>
  <si>
    <t>Screen Frame 40x40</t>
  </si>
  <si>
    <t>EXP0415</t>
  </si>
  <si>
    <t>Louvre Elliptical 120x20</t>
  </si>
  <si>
    <t>EXP0419</t>
  </si>
  <si>
    <t>Louvre 200x75 Self Mating Centre Blade</t>
  </si>
  <si>
    <t>EXP0420</t>
  </si>
  <si>
    <t>Pontoon Handrail 75x60</t>
  </si>
  <si>
    <t>EXP0425</t>
  </si>
  <si>
    <t>EXP0426</t>
  </si>
  <si>
    <t>Channel 102x51</t>
  </si>
  <si>
    <t>EXP0427</t>
  </si>
  <si>
    <t>Channel 53x23x1.3</t>
  </si>
  <si>
    <t>EXP0428</t>
  </si>
  <si>
    <t>Channel 40x38x2.0 Rad</t>
  </si>
  <si>
    <t>EXP0429</t>
  </si>
  <si>
    <t>Channel 54x20x1.6</t>
  </si>
  <si>
    <t>EXP0430</t>
  </si>
  <si>
    <t>Channel 150x75x4.0</t>
  </si>
  <si>
    <t>EXP0431</t>
  </si>
  <si>
    <t>Channel 254x115x12 Rad</t>
  </si>
  <si>
    <t>EXP0432</t>
  </si>
  <si>
    <t>Channel 160x60</t>
  </si>
  <si>
    <t>EXP0433</t>
  </si>
  <si>
    <t>Channel 100x50</t>
  </si>
  <si>
    <t>EXP0434</t>
  </si>
  <si>
    <t>Flat Bar 105x17</t>
  </si>
  <si>
    <t>EXP0435</t>
  </si>
  <si>
    <t>EXP0436</t>
  </si>
  <si>
    <t>Flat Bar 76x5.5</t>
  </si>
  <si>
    <t>EXP0437</t>
  </si>
  <si>
    <t>Flat Bar 99x5.5</t>
  </si>
  <si>
    <t>EXP0438</t>
  </si>
  <si>
    <t>I Beam 40x31x1.6</t>
  </si>
  <si>
    <t>EXP0439</t>
  </si>
  <si>
    <t>Sail Track 40.39x14</t>
  </si>
  <si>
    <t>EXP0440</t>
  </si>
  <si>
    <t>Tipper Corner Bracket 122x60</t>
  </si>
  <si>
    <t>EXP0441</t>
  </si>
  <si>
    <t>EXP0442</t>
  </si>
  <si>
    <t>Tube 41.6x3.7</t>
  </si>
  <si>
    <t>EXP0443</t>
  </si>
  <si>
    <t>EXP0444</t>
  </si>
  <si>
    <t>EXP0445</t>
  </si>
  <si>
    <t>EXP0446</t>
  </si>
  <si>
    <t>RHS 38x16x1.6</t>
  </si>
  <si>
    <t>EXP0448</t>
  </si>
  <si>
    <t>EXP0449</t>
  </si>
  <si>
    <t>RHS 38x25x1.6 Rad</t>
  </si>
  <si>
    <t>EXP0450</t>
  </si>
  <si>
    <t>RHS 50x25x1.6 Rad</t>
  </si>
  <si>
    <t>EXP0451</t>
  </si>
  <si>
    <t>RHS 68x17x1.4 Rad</t>
  </si>
  <si>
    <t>EXP0452</t>
  </si>
  <si>
    <t>RHS 50x32x1.8 Rad</t>
  </si>
  <si>
    <t>EXP0453</t>
  </si>
  <si>
    <t>RHS 76.2x25.4x1.6</t>
  </si>
  <si>
    <t>EXP0454</t>
  </si>
  <si>
    <t>RHS 38x25x3.2 Rad</t>
  </si>
  <si>
    <t>EXP0455</t>
  </si>
  <si>
    <t>EXP0456</t>
  </si>
  <si>
    <t>RHS 101x76x2.3 Rad</t>
  </si>
  <si>
    <t>EXP0457</t>
  </si>
  <si>
    <t>RHS 100x60x4.0 Rad</t>
  </si>
  <si>
    <t>EXP0458</t>
  </si>
  <si>
    <t>RHS 100x50x6.0 Rad</t>
  </si>
  <si>
    <t>EXP0459</t>
  </si>
  <si>
    <t>RHS 125x50x4.0 Rad</t>
  </si>
  <si>
    <t>EXP0460</t>
  </si>
  <si>
    <t>RHS 125x50x6.0 Rad</t>
  </si>
  <si>
    <t>EXP0461</t>
  </si>
  <si>
    <t>RHS 300x50x4.0 Rad</t>
  </si>
  <si>
    <t>EXP0462</t>
  </si>
  <si>
    <t>Square Hollow 32x2.50 Rad</t>
  </si>
  <si>
    <t>EXP0463</t>
  </si>
  <si>
    <t>Square Hollow 44.5x2.5</t>
  </si>
  <si>
    <t>EXP0464</t>
  </si>
  <si>
    <t>Square Hollow 62x5.0 Rad</t>
  </si>
  <si>
    <t>EXP0465</t>
  </si>
  <si>
    <t>EXP0466</t>
  </si>
  <si>
    <t>AA9055</t>
  </si>
  <si>
    <t>EXP0470</t>
  </si>
  <si>
    <t>Gunwhale 57.5x44.28</t>
  </si>
  <si>
    <t>EXP0471</t>
  </si>
  <si>
    <t>EXP0472</t>
  </si>
  <si>
    <t>Gunwhale 40x25</t>
  </si>
  <si>
    <t>EXP0476</t>
  </si>
  <si>
    <t>EXP0485</t>
  </si>
  <si>
    <t>Rope-Track</t>
  </si>
  <si>
    <t>EXP0487</t>
  </si>
  <si>
    <t>EXP0488</t>
  </si>
  <si>
    <t>EXP0489</t>
  </si>
  <si>
    <t>EXP0491</t>
  </si>
  <si>
    <t>EXP0492</t>
  </si>
  <si>
    <t>EXP0493</t>
  </si>
  <si>
    <t>EXP0494</t>
  </si>
  <si>
    <t>EXP0495</t>
  </si>
  <si>
    <t>EXP0496</t>
  </si>
  <si>
    <t>EXP0497</t>
  </si>
  <si>
    <t>EXP0498</t>
  </si>
  <si>
    <t>EXP0499</t>
  </si>
  <si>
    <t>EXP0500</t>
  </si>
  <si>
    <t>EXP0501</t>
  </si>
  <si>
    <t>EXP0502</t>
  </si>
  <si>
    <t>EXP0503</t>
  </si>
  <si>
    <t>EXP0507</t>
  </si>
  <si>
    <t>EXP0519</t>
  </si>
  <si>
    <t>EXP0521</t>
  </si>
  <si>
    <t>EXP0528</t>
  </si>
  <si>
    <t>G380 Transport</t>
  </si>
  <si>
    <t>EXP0533</t>
  </si>
  <si>
    <t>300MM-DROPSIDE</t>
  </si>
  <si>
    <t>EXP0557</t>
  </si>
  <si>
    <t>Square Hollow 40x4.0 Rad</t>
  </si>
  <si>
    <t>EXP0562</t>
  </si>
  <si>
    <t>Angle 20x12x1.6</t>
  </si>
  <si>
    <t>EXP0563</t>
  </si>
  <si>
    <t>Channel 70x30x2.5</t>
  </si>
  <si>
    <t>EXP0564</t>
  </si>
  <si>
    <t>Square Hollow 100x3.0</t>
  </si>
  <si>
    <t>EXP0727</t>
  </si>
  <si>
    <t>EXP0728</t>
  </si>
  <si>
    <t>RHS 70x50x4</t>
  </si>
  <si>
    <t>EXP0729</t>
  </si>
  <si>
    <t>Transport Axle Block 56x56</t>
  </si>
  <si>
    <t>EXP0730</t>
  </si>
  <si>
    <t>Channel Lipped 60x40</t>
  </si>
  <si>
    <t>EXP0740</t>
  </si>
  <si>
    <t>Channel 152x63x8.0</t>
  </si>
  <si>
    <t>EXP0741</t>
  </si>
  <si>
    <t>EXP0742</t>
  </si>
  <si>
    <t>Flat Bar 89x6.0</t>
  </si>
  <si>
    <t>EXP0743</t>
  </si>
  <si>
    <t>Tube 101x1.6</t>
  </si>
  <si>
    <t>EXP0744</t>
  </si>
  <si>
    <t>EXP0746</t>
  </si>
  <si>
    <t>EXP0747</t>
  </si>
  <si>
    <t>EA0441 High Profile Flooring</t>
  </si>
  <si>
    <t>EXP0749</t>
  </si>
  <si>
    <t>RHS 50x40x5.0</t>
  </si>
  <si>
    <t>EXP0750</t>
  </si>
  <si>
    <t>Square Hollow 50x4.0 Rad</t>
  </si>
  <si>
    <t>EXP0762</t>
  </si>
  <si>
    <t>Flat Bar 150x6.0</t>
  </si>
  <si>
    <t>EXP0765</t>
  </si>
  <si>
    <t>PM00014</t>
  </si>
  <si>
    <t>EXP0767</t>
  </si>
  <si>
    <t>Cope Mould 25mm</t>
  </si>
  <si>
    <t>EXP0768</t>
  </si>
  <si>
    <t>PM00022</t>
  </si>
  <si>
    <t>EXP0773</t>
  </si>
  <si>
    <t>Ropetrack</t>
  </si>
  <si>
    <t>EXP0775</t>
  </si>
  <si>
    <t>Square Hollow 19x1.5</t>
  </si>
  <si>
    <t>EXP0784</t>
  </si>
  <si>
    <t>Coolroom DONGA3404</t>
  </si>
  <si>
    <t>EXP0785</t>
  </si>
  <si>
    <t>Square Hollow 25.4x1.22 Rad</t>
  </si>
  <si>
    <t>EXP0805</t>
  </si>
  <si>
    <t>EXP0806</t>
  </si>
  <si>
    <t>ZED 22x21x25x2.5</t>
  </si>
  <si>
    <t>EXP0811</t>
  </si>
  <si>
    <t>Coolroom DONGA3402</t>
  </si>
  <si>
    <t>EXP0814</t>
  </si>
  <si>
    <t>Coolroom DONGA3403</t>
  </si>
  <si>
    <t>EXP0815</t>
  </si>
  <si>
    <t>Coolroom DONGA3401</t>
  </si>
  <si>
    <t>EXP0816</t>
  </si>
  <si>
    <t>RHS 38x25x1.6</t>
  </si>
  <si>
    <t>EXP0817</t>
  </si>
  <si>
    <t>Tube 44x1.6</t>
  </si>
  <si>
    <t>EXP0828</t>
  </si>
  <si>
    <t>Tube 48x1.6</t>
  </si>
  <si>
    <t>EXP0835</t>
  </si>
  <si>
    <t>TA9618</t>
  </si>
  <si>
    <t>EXP0839</t>
  </si>
  <si>
    <t>Coat Hanger Louvre</t>
  </si>
  <si>
    <t>EXP0857</t>
  </si>
  <si>
    <t>Tube 50.8x2.6</t>
  </si>
  <si>
    <t>EXP0858</t>
  </si>
  <si>
    <t>Square Hollow 50.8x2.2 Rad</t>
  </si>
  <si>
    <t>EXP0859</t>
  </si>
  <si>
    <t>Grain Door Extr</t>
  </si>
  <si>
    <t>EXP0870</t>
  </si>
  <si>
    <t>EXP0872</t>
  </si>
  <si>
    <t>Tube 80.3x2.3</t>
  </si>
  <si>
    <t>EXP0876</t>
  </si>
  <si>
    <t>Transport TWA599</t>
  </si>
  <si>
    <t>EXP0877</t>
  </si>
  <si>
    <t>Transport TA6-83293</t>
  </si>
  <si>
    <t>EXP0886</t>
  </si>
  <si>
    <t>Square Hollow 40x6.0</t>
  </si>
  <si>
    <t>EXP0888</t>
  </si>
  <si>
    <t>Channel 80x40x6.0</t>
  </si>
  <si>
    <t>EXP0893</t>
  </si>
  <si>
    <t>RHS 120x75x3.0 Rad</t>
  </si>
  <si>
    <t>EXP0896</t>
  </si>
  <si>
    <t>Square Hollow 63.5x6.0 Rad</t>
  </si>
  <si>
    <t>EXP0899</t>
  </si>
  <si>
    <t>EXP0900</t>
  </si>
  <si>
    <t>Channel 102x51x7.93</t>
  </si>
  <si>
    <t>EXP0902</t>
  </si>
  <si>
    <t>Square Hollow 76x6.2 Rad</t>
  </si>
  <si>
    <t>EXP0907</t>
  </si>
  <si>
    <t>Tube 150x4.8</t>
  </si>
  <si>
    <t>EXP0908</t>
  </si>
  <si>
    <t>EXP0909</t>
  </si>
  <si>
    <t>Transport Stand Bottom Corner</t>
  </si>
  <si>
    <t>EXP0911</t>
  </si>
  <si>
    <t>RHS 150x100x6.0 Rad</t>
  </si>
  <si>
    <t>EXP0912</t>
  </si>
  <si>
    <t>EXP0920</t>
  </si>
  <si>
    <t>Transport ME1431</t>
  </si>
  <si>
    <t>EXP0921</t>
  </si>
  <si>
    <t>Tube 219x12.7</t>
  </si>
  <si>
    <t>EXP0923</t>
  </si>
  <si>
    <t>Round Bar 228.6 Dia</t>
  </si>
  <si>
    <t>EXP0944</t>
  </si>
  <si>
    <t>EXP0946</t>
  </si>
  <si>
    <t>Channel 40x25x3.0 Rad</t>
  </si>
  <si>
    <t>EXP0949</t>
  </si>
  <si>
    <t>Coolroom Channel 50x30</t>
  </si>
  <si>
    <t>Select View button and Excel in place. Copy &amp; Paste into a new book, sort by section then paste into here</t>
  </si>
  <si>
    <t>Updated Thermal Break table to include ETB0020 &amp; ETB0021 (Pivot stiles)</t>
  </si>
  <si>
    <t>LME updated to $1.95/kg</t>
  </si>
  <si>
    <t>v3.2.2014</t>
  </si>
  <si>
    <t>Correct error where thermal break pricing did not change</t>
  </si>
  <si>
    <t>v4.2.2014</t>
  </si>
  <si>
    <t>Corrected date details</t>
  </si>
  <si>
    <t>v14.2.2014</t>
  </si>
  <si>
    <t>subsill</t>
  </si>
  <si>
    <t>SS?</t>
  </si>
  <si>
    <t>v4.3.2014</t>
  </si>
  <si>
    <t>Added idenitification of subsills</t>
  </si>
  <si>
    <t>Subsill list maintained in Validation tab</t>
  </si>
  <si>
    <t>Macro in quote pops up message when subsill identified</t>
  </si>
  <si>
    <t>EME7113</t>
  </si>
  <si>
    <t>Shopfront Flush Filler</t>
  </si>
  <si>
    <t>EP14141</t>
  </si>
  <si>
    <t>Security Door Frame</t>
  </si>
  <si>
    <t>Sign Brace Rail 44x40 WA Type A</t>
  </si>
  <si>
    <t>Sign Brace Rail 40x42 WA Type B</t>
  </si>
  <si>
    <t>E73605</t>
  </si>
  <si>
    <t>Sign Brace Rail 47.5x25.5 WA Type A1</t>
  </si>
  <si>
    <t>EP12542</t>
  </si>
  <si>
    <t>Marine Louvre 83.5x36</t>
  </si>
  <si>
    <t>EP13846</t>
  </si>
  <si>
    <t>EP13855</t>
  </si>
  <si>
    <t>Coaming Fascia 89.87x16</t>
  </si>
  <si>
    <t>EP13860</t>
  </si>
  <si>
    <t>EP14111</t>
  </si>
  <si>
    <t>EP14150</t>
  </si>
  <si>
    <t>40mm Fixing Bracke 49x50x4</t>
  </si>
  <si>
    <t>EP5157</t>
  </si>
  <si>
    <t>H-Trim 38.1x12.7 Gap</t>
  </si>
  <si>
    <t>EW5469</t>
  </si>
  <si>
    <t>Transport Side Coaming</t>
  </si>
  <si>
    <t>Transport Starter Plank</t>
  </si>
  <si>
    <t>Transport Rear Coaming</t>
  </si>
  <si>
    <t>Bottom Corner 270mm</t>
  </si>
  <si>
    <t>EXP0951</t>
  </si>
  <si>
    <t>50mm Z-964003</t>
  </si>
  <si>
    <t>EXP0952</t>
  </si>
  <si>
    <t>Sign Blade-3413</t>
  </si>
  <si>
    <t>EXP0953</t>
  </si>
  <si>
    <t>Grab Rail-TA4-80989</t>
  </si>
  <si>
    <t>EXP0954</t>
  </si>
  <si>
    <t>Sign 150 Anti-Vandal-RE-150</t>
  </si>
  <si>
    <t>EXP0955</t>
  </si>
  <si>
    <t>100mm Z-964002</t>
  </si>
  <si>
    <t>EXP0956</t>
  </si>
  <si>
    <t>Chassis Large 2 Piece Runner-980088</t>
  </si>
  <si>
    <t>EXP0957</t>
  </si>
  <si>
    <t>Truck Body-980079</t>
  </si>
  <si>
    <t>EXP0958</t>
  </si>
  <si>
    <t>Chassis Large 2 Piece Runner-980089</t>
  </si>
  <si>
    <t>EXP1149</t>
  </si>
  <si>
    <t>EXP1150</t>
  </si>
  <si>
    <t>Sign Brace Rail WA Type B1</t>
  </si>
  <si>
    <t>EXP1154</t>
  </si>
  <si>
    <t>Flat Bar 40x6.0 Rad</t>
  </si>
  <si>
    <t>EXP1155</t>
  </si>
  <si>
    <t>Angle 100x50x6.0</t>
  </si>
  <si>
    <t>Spread corrected to $1.83</t>
  </si>
  <si>
    <t>v13.3.2014</t>
  </si>
  <si>
    <t>Corrected bug where Sundry Items was referring to incorrect columns</t>
  </si>
  <si>
    <t>Added EP4782 to subsill table</t>
  </si>
  <si>
    <t>v2.4.2014</t>
  </si>
  <si>
    <t>LME updated to $1.88. Billet premium remains at $0.67</t>
  </si>
  <si>
    <t>LME updated to $1.89. Billet Premium remains at $0.67</t>
  </si>
  <si>
    <t>Added additional quote tab. Same as tab 2 but no intelligence or itemised pricing. For NSW sales.</t>
  </si>
  <si>
    <t>Updated delivery charge on letter to $45</t>
  </si>
  <si>
    <t>LME updated to $1.94. Billet premium remains at $0.67</t>
  </si>
  <si>
    <t>v8.4.2014</t>
  </si>
  <si>
    <t>v1.5.2014</t>
  </si>
  <si>
    <t>ETB0022</t>
  </si>
  <si>
    <t>ETB0023</t>
  </si>
  <si>
    <t>List prices updated</t>
  </si>
  <si>
    <t>New TB Meeting stiles (ETB0022/23) added</t>
  </si>
  <si>
    <t>Corner Stake 55.1x54.8x7.9/7.7</t>
  </si>
  <si>
    <t>Gunwhale 50x25</t>
  </si>
  <si>
    <t>Std Head Guide</t>
  </si>
  <si>
    <t>EA2824</t>
  </si>
  <si>
    <t>Drop Side 250mmx40mm</t>
  </si>
  <si>
    <t>Gunwhale 60X30X5.5</t>
  </si>
  <si>
    <t>Gunwhale 38x35x3</t>
  </si>
  <si>
    <t>Gunwhale Toe Rail 60.33x41.28</t>
  </si>
  <si>
    <t>Glazing Bar 69.85x38.10</t>
  </si>
  <si>
    <t>Gunwhale 43x41</t>
  </si>
  <si>
    <t>Moulding Windscreen U Fin 19.06x10.88</t>
  </si>
  <si>
    <t>Gunwhale 50x34.6</t>
  </si>
  <si>
    <t>EP11585</t>
  </si>
  <si>
    <t>Coaming Top 232x140</t>
  </si>
  <si>
    <t>EP11836</t>
  </si>
  <si>
    <t>Sub Head 6 inch/150mm 100mm Boxed</t>
  </si>
  <si>
    <t>EP11837</t>
  </si>
  <si>
    <t>Sub Head 4 inch/100mm 100mm Boxed</t>
  </si>
  <si>
    <t>EP12538</t>
  </si>
  <si>
    <t>Marine Deck Joiner</t>
  </si>
  <si>
    <t>EP12539</t>
  </si>
  <si>
    <t>Trapesoidal Section</t>
  </si>
  <si>
    <t>EP12541</t>
  </si>
  <si>
    <t>Marine Sponson Cap</t>
  </si>
  <si>
    <t>EP12543</t>
  </si>
  <si>
    <t>Marine Transport-Louvre Spacer</t>
  </si>
  <si>
    <t>EP12677</t>
  </si>
  <si>
    <t>EP13699</t>
  </si>
  <si>
    <t>EP13761</t>
  </si>
  <si>
    <t>Flooring Plank 191.35x41</t>
  </si>
  <si>
    <t>EP14229</t>
  </si>
  <si>
    <t>419 Mullion Part B</t>
  </si>
  <si>
    <t>EP14233</t>
  </si>
  <si>
    <t>419 Mullion Part A</t>
  </si>
  <si>
    <t>EP14272</t>
  </si>
  <si>
    <t>419 100 AC - Head/Jamb</t>
  </si>
  <si>
    <t>EP14273</t>
  </si>
  <si>
    <t>419 100 AC - Sill/Transome</t>
  </si>
  <si>
    <t>EP14274</t>
  </si>
  <si>
    <t>419 100 AC - Self Mating Mullion</t>
  </si>
  <si>
    <t>EP14275</t>
  </si>
  <si>
    <t>419 100 AC - Pocket Filler</t>
  </si>
  <si>
    <t>EP14292</t>
  </si>
  <si>
    <t>Screw Fluted Slat 65x16x1.4</t>
  </si>
  <si>
    <t>EP14298</t>
  </si>
  <si>
    <t>Drop Side 288x45</t>
  </si>
  <si>
    <t>EP14305</t>
  </si>
  <si>
    <t>EP14308</t>
  </si>
  <si>
    <t>EP14309</t>
  </si>
  <si>
    <t>EP14312</t>
  </si>
  <si>
    <t>Louvre Infill 160x83</t>
  </si>
  <si>
    <t>EP14324</t>
  </si>
  <si>
    <t>EP14325</t>
  </si>
  <si>
    <t>EP14326</t>
  </si>
  <si>
    <t>EP14327</t>
  </si>
  <si>
    <t>EP14328</t>
  </si>
  <si>
    <t>Gunwhale 100x10</t>
  </si>
  <si>
    <t>EP6100</t>
  </si>
  <si>
    <t>Marine Rider Bar 80x8.0</t>
  </si>
  <si>
    <t>EP6101</t>
  </si>
  <si>
    <t>Marine Rider Bar 50x8.0</t>
  </si>
  <si>
    <t>EP8310</t>
  </si>
  <si>
    <t>Gunwhale 47x32</t>
  </si>
  <si>
    <t>Top Rail</t>
  </si>
  <si>
    <t>46D TB - Meeting Bolt Stile</t>
  </si>
  <si>
    <t>46D TB - Meeting Lock Stile</t>
  </si>
  <si>
    <t>Gunwhale 56x36</t>
  </si>
  <si>
    <t>EU8404</t>
  </si>
  <si>
    <t>EU8405</t>
  </si>
  <si>
    <t>EU8517</t>
  </si>
  <si>
    <t>Gunwhale 39x25</t>
  </si>
  <si>
    <t>EW2151</t>
  </si>
  <si>
    <t>Ute Tray 177mm Floor Plank</t>
  </si>
  <si>
    <t>EW2152</t>
  </si>
  <si>
    <t>Ute Tray 151mm Floor Plank</t>
  </si>
  <si>
    <t>EW2153</t>
  </si>
  <si>
    <t>Ute Tray 30mm Side Coaming</t>
  </si>
  <si>
    <t>EW2161</t>
  </si>
  <si>
    <t>EW3241</t>
  </si>
  <si>
    <t>Fluted Tube 29.98x2.29</t>
  </si>
  <si>
    <t>EW3539</t>
  </si>
  <si>
    <t>Bulb Flat 150x19x6.0 Rad</t>
  </si>
  <si>
    <t>EW3931</t>
  </si>
  <si>
    <t>EW5033</t>
  </si>
  <si>
    <t>Roller Sutter Section 28x15</t>
  </si>
  <si>
    <t>EW5406</t>
  </si>
  <si>
    <t>Gunwhale 200x80</t>
  </si>
  <si>
    <t>Flat Bar 50x10</t>
  </si>
  <si>
    <t>Gunwhale 33.02x12.09</t>
  </si>
  <si>
    <t>Gunwhale 53.0x43.00</t>
  </si>
  <si>
    <t>Top Fence Rail</t>
  </si>
  <si>
    <t>Tie Down Bracket 70mm</t>
  </si>
  <si>
    <t>Gunwhale 54x43</t>
  </si>
  <si>
    <t>Chine 48x22</t>
  </si>
  <si>
    <t>Towing Cleat 122.82x56</t>
  </si>
  <si>
    <t>Rear Corner Post TWA544</t>
  </si>
  <si>
    <t>EXP1161</t>
  </si>
  <si>
    <t>Channel 38x40x2.0</t>
  </si>
  <si>
    <t>EXP1163</t>
  </si>
  <si>
    <t>EXP1166</t>
  </si>
  <si>
    <t>Square Hollow 25.4x1.2</t>
  </si>
  <si>
    <t>EXP1167</t>
  </si>
  <si>
    <t>Flat Bar 50x10 Rad</t>
  </si>
  <si>
    <t>EXP1170</t>
  </si>
  <si>
    <t>Sign Brace Rail 28.5x25.5 - 18363</t>
  </si>
  <si>
    <t>EXP1171</t>
  </si>
  <si>
    <t>RHS 200x50x3 Rad</t>
  </si>
  <si>
    <t>EXP1172</t>
  </si>
  <si>
    <t>EXP1173</t>
  </si>
  <si>
    <t>Square Hollow 100x3.2 Rad</t>
  </si>
  <si>
    <t>v2.6.2014</t>
  </si>
  <si>
    <t>LME updated to $1.88. Billet premium inceased to $0.79</t>
  </si>
  <si>
    <t>LME updated to $1.96. Billet premium inceased to $0.82  (+$0.11)</t>
  </si>
  <si>
    <t>THERMAL BREAK</t>
  </si>
  <si>
    <t>LME updated to $2.07 (+$0.11). Billet premium decreased to $0.79 ($0.03)</t>
  </si>
  <si>
    <t>Spread increased by $0.03 to $1.83</t>
  </si>
  <si>
    <t>Flat Bar 50x1.6</t>
  </si>
  <si>
    <t>EA3052</t>
  </si>
  <si>
    <t>Flooring - Main Board 219.2x34.5x3</t>
  </si>
  <si>
    <t>EP13667</t>
  </si>
  <si>
    <t>Bullbar Channel 126.5x60.5x5.6 Rad</t>
  </si>
  <si>
    <t>EP13722</t>
  </si>
  <si>
    <t>EP14336</t>
  </si>
  <si>
    <t>Sub Head 150mm x 50mm x 4mm Wall</t>
  </si>
  <si>
    <t>EP14337</t>
  </si>
  <si>
    <t>EP14340</t>
  </si>
  <si>
    <t>Transport Coaming 112.3x45</t>
  </si>
  <si>
    <t>EP14345</t>
  </si>
  <si>
    <t>50 Series Awning Hook Hinge</t>
  </si>
  <si>
    <t>EP14350</t>
  </si>
  <si>
    <t>419 100 SG Flat Infill</t>
  </si>
  <si>
    <t>EP14363</t>
  </si>
  <si>
    <t>Half Moon 50x30x3.5</t>
  </si>
  <si>
    <t>EP14366</t>
  </si>
  <si>
    <t>Flat Bar 125x12</t>
  </si>
  <si>
    <t>EP14367</t>
  </si>
  <si>
    <t>Flat Bar 300x16</t>
  </si>
  <si>
    <t>EP14384</t>
  </si>
  <si>
    <t>Tube 33.4x3</t>
  </si>
  <si>
    <t>EP14390</t>
  </si>
  <si>
    <t>EP14430</t>
  </si>
  <si>
    <t>Lattice Slat 70x10x1.4</t>
  </si>
  <si>
    <t>Sub Head 150mm x 50mm</t>
  </si>
  <si>
    <t>EW4463</t>
  </si>
  <si>
    <t>EW5373</t>
  </si>
  <si>
    <t>325mm Decking Section PK D40 ICT-163</t>
  </si>
  <si>
    <t>Corrected bug where Thermal Break list price was not calculated</t>
  </si>
  <si>
    <t>v6.8.2014</t>
  </si>
  <si>
    <t>v13.8.2014</t>
  </si>
  <si>
    <t>No. of pages</t>
  </si>
  <si>
    <t>Added another 2 pages to quote pages "2.Quote" and "4b. Quote no pricing"</t>
  </si>
  <si>
    <t>Added ability to change quote validity. New cell in 1. Project Details</t>
  </si>
  <si>
    <t>v26.8.2014</t>
  </si>
  <si>
    <t>Quote validity</t>
  </si>
  <si>
    <t>30 days</t>
  </si>
  <si>
    <t>LME updated to $2.18 (+$0.11).</t>
  </si>
  <si>
    <t>v2.9.2014</t>
  </si>
  <si>
    <t>v2.10.2014</t>
  </si>
  <si>
    <t>50mmx30mm Half Round</t>
  </si>
  <si>
    <t>Coupler - 400 to 400</t>
  </si>
  <si>
    <t>Coupler - 600 to 601</t>
  </si>
  <si>
    <t>Coupler - 400 to 419 100mm</t>
  </si>
  <si>
    <t>Coupler - 601 to 419 150mm</t>
  </si>
  <si>
    <t>Tube 127X4.3 (Conveyor)</t>
  </si>
  <si>
    <t>Tube 152.4x4.7 (Conveyor)</t>
  </si>
  <si>
    <t>EP12661</t>
  </si>
  <si>
    <t>Tee 50x100x5.5 Marine Rad</t>
  </si>
  <si>
    <t>Large Main Runner Beam</t>
  </si>
  <si>
    <t>Mudguard 251x157</t>
  </si>
  <si>
    <t>EP13819</t>
  </si>
  <si>
    <t>EP14440</t>
  </si>
  <si>
    <t>EP14441</t>
  </si>
  <si>
    <t>EP14442</t>
  </si>
  <si>
    <t>EP14473</t>
  </si>
  <si>
    <t>EP14489</t>
  </si>
  <si>
    <t>RHS 150x16 Rad Two Part Self Mating Slat</t>
  </si>
  <si>
    <t>EP14497</t>
  </si>
  <si>
    <t>EP14541</t>
  </si>
  <si>
    <t>Angle 85x50x3</t>
  </si>
  <si>
    <t>Tube 152.40X5.0 (Conveyor)</t>
  </si>
  <si>
    <t>Tube 152.4X6 (Conveyor)</t>
  </si>
  <si>
    <t>Boat Gunwhale Accepts 3mm</t>
  </si>
  <si>
    <t>Keel 5mm Gap 7396</t>
  </si>
  <si>
    <t>Tail Gate Hinge</t>
  </si>
  <si>
    <t>2.5mm Gunwhale</t>
  </si>
  <si>
    <t>3.5mm Gunwhale</t>
  </si>
  <si>
    <t>Large Gunwhale 985-004</t>
  </si>
  <si>
    <t>Keel 7020</t>
  </si>
  <si>
    <t>Boat Chine</t>
  </si>
  <si>
    <t>Boat Keel Chine</t>
  </si>
  <si>
    <t>Boat Keel</t>
  </si>
  <si>
    <t>Boat Facia 4x50</t>
  </si>
  <si>
    <t>5.2mm Large Boat Keel</t>
  </si>
  <si>
    <t>EXP1174</t>
  </si>
  <si>
    <t>Chassis Runner Base 100x41.5 AA7400</t>
  </si>
  <si>
    <t>EXP1175</t>
  </si>
  <si>
    <t>LME updated to $2.21 (+$0.01).</t>
  </si>
  <si>
    <t>LME updated to $2.20 (+$0.02). Billet premium increased to $0.85</t>
  </si>
  <si>
    <t>v4.11.2014</t>
  </si>
  <si>
    <t>LME updated to $2.38 (+$0.17).</t>
  </si>
  <si>
    <t>v1.12.2014</t>
  </si>
  <si>
    <t>LME updated to $2.32 (-$0.06). Billet premium increased to $0.93 (+$0.08)</t>
  </si>
  <si>
    <t>v12.1.2015</t>
  </si>
  <si>
    <t>LME updated to $2.24 (-$0.08).</t>
  </si>
  <si>
    <t>List prices updated for price increase.</t>
  </si>
  <si>
    <t>v2.2.2015</t>
  </si>
  <si>
    <t>Sub Head 4 Inch/100mm x 50mm w=110.6mm</t>
  </si>
  <si>
    <t>EA2071</t>
  </si>
  <si>
    <t>950 S/W N-LINE HEAD/SILL/TRANSOM</t>
  </si>
  <si>
    <t>Tube 41.8x7.3</t>
  </si>
  <si>
    <t>AE1165</t>
  </si>
  <si>
    <t>325 Sill Bead (Heavy)</t>
  </si>
  <si>
    <t>325 Frame</t>
  </si>
  <si>
    <t>325 Sill/Transom</t>
  </si>
  <si>
    <t>950 S/W HP N-LINE HEAD/SILL/TRANSOM</t>
  </si>
  <si>
    <t>950 S/W XX SILL INSERT</t>
  </si>
  <si>
    <t>950 S/W TRACK V2</t>
  </si>
  <si>
    <t>950 S/W F-LINE 100MM HEAD/SILL/TRANSOM</t>
  </si>
  <si>
    <t>950 S/W F-LINE 150MM HEAD/SILL/TRANSOM</t>
  </si>
  <si>
    <t>950 S/W JAMB ADAPTOR</t>
  </si>
  <si>
    <t>950 S/W N-LINE SLIDER/SLIDER ADAPTOR</t>
  </si>
  <si>
    <t>Sub Head 4 Inch/100mm x 50mm</t>
  </si>
  <si>
    <t>325 35 Sash Adaptor</t>
  </si>
  <si>
    <t>EP14588</t>
  </si>
  <si>
    <t>600 Reveal Fin Adaptor</t>
  </si>
  <si>
    <t>EP14613</t>
  </si>
  <si>
    <t>EP14635</t>
  </si>
  <si>
    <t>Sign Blade Anti Vandal 202.8x17.5</t>
  </si>
  <si>
    <t>EP14647</t>
  </si>
  <si>
    <t>EP14648</t>
  </si>
  <si>
    <t>EP14649</t>
  </si>
  <si>
    <t>EP14661</t>
  </si>
  <si>
    <t>EP14662</t>
  </si>
  <si>
    <t>Louvre Elliptical Blade 200x40</t>
  </si>
  <si>
    <t>EP14702</t>
  </si>
  <si>
    <t>Tube 65x2</t>
  </si>
  <si>
    <t>EP14724</t>
  </si>
  <si>
    <t>Artisan Folding Door Head Flat Faced</t>
  </si>
  <si>
    <t>EP14725</t>
  </si>
  <si>
    <t>Artisan Folding Door Sill Flat Faced</t>
  </si>
  <si>
    <t>EP14726</t>
  </si>
  <si>
    <t>EP14728</t>
  </si>
  <si>
    <t>EP14729</t>
  </si>
  <si>
    <t>EP14753</t>
  </si>
  <si>
    <t>Sign Blade Anti Vandal 152x17.47</t>
  </si>
  <si>
    <t>EP14756</t>
  </si>
  <si>
    <t>EW5565</t>
  </si>
  <si>
    <t>Walk Plank</t>
  </si>
  <si>
    <t>EW5566</t>
  </si>
  <si>
    <t>Combing Rail</t>
  </si>
  <si>
    <t>EW5567</t>
  </si>
  <si>
    <t>EW6037</t>
  </si>
  <si>
    <t>EW6163</t>
  </si>
  <si>
    <t>Coaming Side Ute 65x42</t>
  </si>
  <si>
    <t>Updated delivery charge to $48 from $45</t>
  </si>
  <si>
    <t>v11.2.2015</t>
  </si>
  <si>
    <t>LME updated to $2.34 (+$0.10).</t>
  </si>
  <si>
    <t>v3.3.2015</t>
  </si>
  <si>
    <t>ETB0024</t>
  </si>
  <si>
    <t>Added Futureline Flat Filler (EP14756) &amp; Threshold (ETB0024)</t>
  </si>
  <si>
    <t>v10.3.2015</t>
  </si>
  <si>
    <t>LME updated to $2.29 (-$0.05). Billet premium decreased to $0.89 (+$0.04)</t>
  </si>
  <si>
    <t>v2.4.2015</t>
  </si>
  <si>
    <t>Futureline Flat Filler (EP14756) added to TB table.</t>
  </si>
  <si>
    <t>v9.4.2015</t>
  </si>
  <si>
    <t>LME updated to $2.35 (+$0.06). Billet premium no change.</t>
  </si>
  <si>
    <t>v4.5.2015</t>
  </si>
  <si>
    <t>E32953</t>
  </si>
  <si>
    <t>Signs Blade 200mm</t>
  </si>
  <si>
    <t>EA1099</t>
  </si>
  <si>
    <t>Marine Hinge 60x50</t>
  </si>
  <si>
    <t>ED1229</t>
  </si>
  <si>
    <t>Angle 25.4x19.05x1.6</t>
  </si>
  <si>
    <t>EP10656</t>
  </si>
  <si>
    <t>Louvre L - Blade 58.22x20</t>
  </si>
  <si>
    <t>601 HD Mullion (M)</t>
  </si>
  <si>
    <t>EP12835</t>
  </si>
  <si>
    <t>Commercial Shopfront SK A</t>
  </si>
  <si>
    <t>EP12836</t>
  </si>
  <si>
    <t>Commercial Shopfront SK B</t>
  </si>
  <si>
    <t>900 SD - Rail Pocketed DG</t>
  </si>
  <si>
    <t>900 SD - Rail Extended Pocketed DG</t>
  </si>
  <si>
    <t>EP14823</t>
  </si>
  <si>
    <t>EP14824</t>
  </si>
  <si>
    <t>EP14825</t>
  </si>
  <si>
    <t>EP14826</t>
  </si>
  <si>
    <t>EP14867</t>
  </si>
  <si>
    <t>50 Series Plant-on Frame</t>
  </si>
  <si>
    <t>EP14893</t>
  </si>
  <si>
    <t>EP14894</t>
  </si>
  <si>
    <t>EP14895</t>
  </si>
  <si>
    <t>EP14899</t>
  </si>
  <si>
    <t>EP14900</t>
  </si>
  <si>
    <t>36mm Frameless Adaptor</t>
  </si>
  <si>
    <t>EP14901</t>
  </si>
  <si>
    <t>36mm Glazing Channel</t>
  </si>
  <si>
    <t>EP14902</t>
  </si>
  <si>
    <t>125mm Self Mating Mullion</t>
  </si>
  <si>
    <t>EP14903</t>
  </si>
  <si>
    <t>EP14904</t>
  </si>
  <si>
    <t>EP14915</t>
  </si>
  <si>
    <t>EP14925</t>
  </si>
  <si>
    <t>EP14942</t>
  </si>
  <si>
    <t>AG1700</t>
  </si>
  <si>
    <t>EP14943</t>
  </si>
  <si>
    <t>EP14944</t>
  </si>
  <si>
    <t>EP14947</t>
  </si>
  <si>
    <t>EP14954</t>
  </si>
  <si>
    <t>EP14960</t>
  </si>
  <si>
    <t>EP14961</t>
  </si>
  <si>
    <t>EP14962</t>
  </si>
  <si>
    <t>EP14963</t>
  </si>
  <si>
    <t>EP14983</t>
  </si>
  <si>
    <t>EP14984</t>
  </si>
  <si>
    <t>EP14985</t>
  </si>
  <si>
    <t>EP14986</t>
  </si>
  <si>
    <t>EP14987</t>
  </si>
  <si>
    <t>EP14988</t>
  </si>
  <si>
    <t>EP15005</t>
  </si>
  <si>
    <t>900 SD - Medium Interlock Stile SG</t>
  </si>
  <si>
    <t>EP15006</t>
  </si>
  <si>
    <t>EP5746</t>
  </si>
  <si>
    <t>Marine Hinge 55x50</t>
  </si>
  <si>
    <t>Artisan - Beaded Stile Large (Mackay)</t>
  </si>
  <si>
    <t>Artisan - Beaded Stile Medium</t>
  </si>
  <si>
    <t>Artisan - Beaded Stile Small</t>
  </si>
  <si>
    <t>Artisan - Pocketed Stile Large</t>
  </si>
  <si>
    <t>Artisan - Pocketed Stile Small</t>
  </si>
  <si>
    <t>Ftrline - Threshold</t>
  </si>
  <si>
    <t>ETB0030</t>
  </si>
  <si>
    <t>Ftrline - LS/SD/SW - Head/Sill/Jamb</t>
  </si>
  <si>
    <t>AE3020</t>
  </si>
  <si>
    <t>ETB0031</t>
  </si>
  <si>
    <t>Ftrline - LS/SD/SW - Sash</t>
  </si>
  <si>
    <t>ETB0032</t>
  </si>
  <si>
    <t>Ftrline - SD/SW - Sash Spacer</t>
  </si>
  <si>
    <t>ETB0033</t>
  </si>
  <si>
    <t>Ftrline - LS - Sash Spacer</t>
  </si>
  <si>
    <t>ETB0034</t>
  </si>
  <si>
    <t>Ftrline - LS/SD/SW - Midrail</t>
  </si>
  <si>
    <t>ETB0035</t>
  </si>
  <si>
    <t>Ftrline - LS/SD/SW - STD DG Bead</t>
  </si>
  <si>
    <t>ETB0036</t>
  </si>
  <si>
    <t>Ftrline - LS/SD/SW - Wide DG Bead</t>
  </si>
  <si>
    <t>ETB0037</t>
  </si>
  <si>
    <t>Ftrline - LS/SD/SW - OXXO Adaptor</t>
  </si>
  <si>
    <t>ETB0038</t>
  </si>
  <si>
    <t>Ftrline - LS/SD/SW - Interlock Adaptor</t>
  </si>
  <si>
    <t>ETB0039</t>
  </si>
  <si>
    <t>Ftrline - LS/SD/SW - Stacking Head/Sill/Jamb</t>
  </si>
  <si>
    <t>ETB0040</t>
  </si>
  <si>
    <t>Ftrline - LS/SD/SW - Flyscreen</t>
  </si>
  <si>
    <t>ETB0041</t>
  </si>
  <si>
    <t>Ftrline - LS/SD/SW - Flyscreen Adaptor</t>
  </si>
  <si>
    <t>Ute Tray 40X25 Return Lip Channel</t>
  </si>
  <si>
    <t>EW3616</t>
  </si>
  <si>
    <t>Tube 50.85x2.64</t>
  </si>
  <si>
    <t>EW4163</t>
  </si>
  <si>
    <t>COA Coach Trim</t>
  </si>
  <si>
    <t>LME updated to $2.28 (-$0.07). Billet premium no change.</t>
  </si>
  <si>
    <t>v2.6.2015</t>
  </si>
  <si>
    <t>SUNDRY-26</t>
  </si>
  <si>
    <t>SUNDRY-27</t>
  </si>
  <si>
    <t>SUNDRY-28</t>
  </si>
  <si>
    <t>SUNDRY-29</t>
  </si>
  <si>
    <t>SUNDRY-30</t>
  </si>
  <si>
    <t>SUNDRY-31</t>
  </si>
  <si>
    <t>SUNDRY-32</t>
  </si>
  <si>
    <t>SUNDRY-33</t>
  </si>
  <si>
    <t>SUNDRY-34</t>
  </si>
  <si>
    <t>SUNDRY-35</t>
  </si>
  <si>
    <t>SUNDRY-36</t>
  </si>
  <si>
    <t>SUNDRY-37</t>
  </si>
  <si>
    <t>SUNDRY-38</t>
  </si>
  <si>
    <t>SUNDRY-39</t>
  </si>
  <si>
    <t>SUNDRY-40</t>
  </si>
  <si>
    <t>SUNDRY-41</t>
  </si>
  <si>
    <t>SUNDRY-42</t>
  </si>
  <si>
    <t>SUNDRY-43</t>
  </si>
  <si>
    <t>SUNDRY-44</t>
  </si>
  <si>
    <t>SUNDRY-45</t>
  </si>
  <si>
    <t>SUNDRY-46</t>
  </si>
  <si>
    <t>SUNDRY-47</t>
  </si>
  <si>
    <t>SUNDRY-48</t>
  </si>
  <si>
    <t>SUNDRY-49</t>
  </si>
  <si>
    <t>SUNDRY-50</t>
  </si>
  <si>
    <t>Sundry description - 26</t>
  </si>
  <si>
    <t>Sundry description - 27</t>
  </si>
  <si>
    <t>Sundry description - 28</t>
  </si>
  <si>
    <t>Sundry description - 29</t>
  </si>
  <si>
    <t>Sundry description - 30</t>
  </si>
  <si>
    <t>Sundry description - 31</t>
  </si>
  <si>
    <t>Sundry description - 32</t>
  </si>
  <si>
    <t>Sundry description - 33</t>
  </si>
  <si>
    <t>Sundry description - 34</t>
  </si>
  <si>
    <t>Sundry description - 35</t>
  </si>
  <si>
    <t>Sundry description - 36</t>
  </si>
  <si>
    <t>Sundry description - 37</t>
  </si>
  <si>
    <t>Sundry description - 38</t>
  </si>
  <si>
    <t>Sundry description - 39</t>
  </si>
  <si>
    <t>Sundry description - 40</t>
  </si>
  <si>
    <t>Sundry description - 41</t>
  </si>
  <si>
    <t>Sundry description - 42</t>
  </si>
  <si>
    <t>Sundry description - 43</t>
  </si>
  <si>
    <t>Sundry description - 44</t>
  </si>
  <si>
    <t>Sundry description - 45</t>
  </si>
  <si>
    <t>Sundry description - 46</t>
  </si>
  <si>
    <t>Sundry description - 47</t>
  </si>
  <si>
    <t>Sundry description - 48</t>
  </si>
  <si>
    <t>Sundry description - 49</t>
  </si>
  <si>
    <t>Sundry description - 50</t>
  </si>
  <si>
    <t>EA2519</t>
  </si>
  <si>
    <t>Transport Door Track 196x128</t>
  </si>
  <si>
    <t>EP15021</t>
  </si>
  <si>
    <t>40mm Glazing Channel</t>
  </si>
  <si>
    <t>EP15105</t>
  </si>
  <si>
    <t>EP15107</t>
  </si>
  <si>
    <t>EP15109</t>
  </si>
  <si>
    <t>425 2/3 Way Corner Post</t>
  </si>
  <si>
    <t>EP15110</t>
  </si>
  <si>
    <t>CW150-Corner Mullion</t>
  </si>
  <si>
    <t>EP15111</t>
  </si>
  <si>
    <t>EP15119</t>
  </si>
  <si>
    <t>EP15120</t>
  </si>
  <si>
    <t>EP15121</t>
  </si>
  <si>
    <t>EP15122</t>
  </si>
  <si>
    <t>EP15124</t>
  </si>
  <si>
    <t>BL75 - Louvre Bull Nose Blade 300x75mm</t>
  </si>
  <si>
    <t>EP15125</t>
  </si>
  <si>
    <t>BL75 - Louvre Intermediate Box 200x75mm</t>
  </si>
  <si>
    <t>EP15126</t>
  </si>
  <si>
    <t>BL75 - Louvre End Box 220x75mm</t>
  </si>
  <si>
    <t>EP15127</t>
  </si>
  <si>
    <t>BL75 - Louvre End Snap 20x75mm</t>
  </si>
  <si>
    <t>EP15156</t>
  </si>
  <si>
    <t>EP3724</t>
  </si>
  <si>
    <t>No change to pricing.</t>
  </si>
  <si>
    <t>v10.7.2015</t>
  </si>
  <si>
    <t>Added 25 more sundry items to cater for more hardware</t>
  </si>
  <si>
    <t>E12143</t>
  </si>
  <si>
    <t>1C Jamb Adaptor Security System</t>
  </si>
  <si>
    <t>AR1550</t>
  </si>
  <si>
    <t>E13458</t>
  </si>
  <si>
    <t>1C Security Sash Top</t>
  </si>
  <si>
    <t>E14752</t>
  </si>
  <si>
    <t>1C Storm Mould</t>
  </si>
  <si>
    <t>E15151</t>
  </si>
  <si>
    <t>3C Fixed light bead</t>
  </si>
  <si>
    <t>AR1590</t>
  </si>
  <si>
    <t>E15173</t>
  </si>
  <si>
    <t>1C 41mm Frame Head</t>
  </si>
  <si>
    <t>E15174</t>
  </si>
  <si>
    <t>1C 41mm Frame Jamb</t>
  </si>
  <si>
    <t>E15185</t>
  </si>
  <si>
    <t>1C 41mm Fixed Ligt Head &amp; Sill</t>
  </si>
  <si>
    <t>E15190</t>
  </si>
  <si>
    <t>1C Sash Rail</t>
  </si>
  <si>
    <t>E15191</t>
  </si>
  <si>
    <t>1C Sash Stile</t>
  </si>
  <si>
    <t>E15194</t>
  </si>
  <si>
    <t>1C Fixed Light Jamb</t>
  </si>
  <si>
    <t>E15195</t>
  </si>
  <si>
    <t>1C Fixed Light Galzing Bead</t>
  </si>
  <si>
    <t>E15199</t>
  </si>
  <si>
    <t>1C 181deg Coupler type 2</t>
  </si>
  <si>
    <t>E15225</t>
  </si>
  <si>
    <t>1C Mullion Type 1</t>
  </si>
  <si>
    <t>E15301</t>
  </si>
  <si>
    <t>3C Head and Sill</t>
  </si>
  <si>
    <t>E15302</t>
  </si>
  <si>
    <t>3C Jamb</t>
  </si>
  <si>
    <t>E15305</t>
  </si>
  <si>
    <t>3C Sash Meeting Rail</t>
  </si>
  <si>
    <t>E15308</t>
  </si>
  <si>
    <t>3C Fixed Light Horiz Adaptor</t>
  </si>
  <si>
    <t>E15311</t>
  </si>
  <si>
    <t>3C Mullion</t>
  </si>
  <si>
    <t>E15727</t>
  </si>
  <si>
    <t>1C Mullion Type 3</t>
  </si>
  <si>
    <t>E16688</t>
  </si>
  <si>
    <t>3C Transom Sill &amp; Head</t>
  </si>
  <si>
    <t>E16866</t>
  </si>
  <si>
    <t>1C Interlock Stile</t>
  </si>
  <si>
    <t>E17518</t>
  </si>
  <si>
    <t>1C Transom Type 2</t>
  </si>
  <si>
    <t>E17560</t>
  </si>
  <si>
    <t>1C Transom Type 1</t>
  </si>
  <si>
    <t>E18532</t>
  </si>
  <si>
    <t>3C Fixed Light Adaptor</t>
  </si>
  <si>
    <t>E18533</t>
  </si>
  <si>
    <t>3C Sash Top and Bottom rails</t>
  </si>
  <si>
    <t>E18539</t>
  </si>
  <si>
    <t>1C Colonial Bar</t>
  </si>
  <si>
    <t>E18540</t>
  </si>
  <si>
    <t>1C Colonial Bar Round</t>
  </si>
  <si>
    <t>E18561</t>
  </si>
  <si>
    <t>3C Sash Stiles</t>
  </si>
  <si>
    <t>E19395</t>
  </si>
  <si>
    <t>JA002 "F" Section 40mm End Bar</t>
  </si>
  <si>
    <t>AR1341</t>
  </si>
  <si>
    <t>E19396</t>
  </si>
  <si>
    <t>JA003 "F" Section 440 End Bar Stairtread</t>
  </si>
  <si>
    <t>E19397</t>
  </si>
  <si>
    <t>JA001 "F" Section End Bar for 30mm Mesh</t>
  </si>
  <si>
    <t>E19508</t>
  </si>
  <si>
    <t>1C Renovator Bead</t>
  </si>
  <si>
    <t>E19562</t>
  </si>
  <si>
    <t>1C Architrave</t>
  </si>
  <si>
    <t>E19638</t>
  </si>
  <si>
    <t>1C OO Mullion</t>
  </si>
  <si>
    <t>E19650</t>
  </si>
  <si>
    <t>1C 41mm Bay Coupler</t>
  </si>
  <si>
    <t>E20478</t>
  </si>
  <si>
    <t>25 X 40 X 1.2 ANGLE</t>
  </si>
  <si>
    <t>E30323</t>
  </si>
  <si>
    <t>1C 41mm Frame Sill</t>
  </si>
  <si>
    <t>E30325</t>
  </si>
  <si>
    <t>1C OXO Mullion</t>
  </si>
  <si>
    <t>E30448</t>
  </si>
  <si>
    <t>T/PACK ALLEGRO SILL</t>
  </si>
  <si>
    <t>AR1900</t>
  </si>
  <si>
    <t>E32088</t>
  </si>
  <si>
    <t>GS002 Handrail Post 2mm Thick</t>
  </si>
  <si>
    <t>E32202</t>
  </si>
  <si>
    <t>1C 90 Deg Corner Coupler</t>
  </si>
  <si>
    <t>E32270</t>
  </si>
  <si>
    <t>GS008 Knee Rail Bracket (Extrusion)</t>
  </si>
  <si>
    <t>E32423</t>
  </si>
  <si>
    <t>GS014 Knee Rail Splice (Extrusion)</t>
  </si>
  <si>
    <t>E32634</t>
  </si>
  <si>
    <t>AR1765</t>
  </si>
  <si>
    <t>E32748</t>
  </si>
  <si>
    <t>(unknown Section)</t>
  </si>
  <si>
    <t>E32834</t>
  </si>
  <si>
    <t>3C Bay Coupler</t>
  </si>
  <si>
    <t>E33518</t>
  </si>
  <si>
    <t>3C Transom</t>
  </si>
  <si>
    <t>E33604</t>
  </si>
  <si>
    <t>GS010 Handrail Post Connector With Leg</t>
  </si>
  <si>
    <t>E34366</t>
  </si>
  <si>
    <t>Jamb (D5888)</t>
  </si>
  <si>
    <t>AR1920</t>
  </si>
  <si>
    <t>E34367</t>
  </si>
  <si>
    <t>AR1790</t>
  </si>
  <si>
    <t>E34394</t>
  </si>
  <si>
    <t>Jamb Wall/Return - Classicshower (D6493)</t>
  </si>
  <si>
    <t>AR1810</t>
  </si>
  <si>
    <t>E34413</t>
  </si>
  <si>
    <t>Stile Handle - Ultima Shower (D9558)</t>
  </si>
  <si>
    <t>E34429</t>
  </si>
  <si>
    <t>AR1755</t>
  </si>
  <si>
    <t>E34453</t>
  </si>
  <si>
    <t>E34479</t>
  </si>
  <si>
    <t>Jamb Adaptor - Elite Shower (D6731)</t>
  </si>
  <si>
    <t>AR1830</t>
  </si>
  <si>
    <t>E34540</t>
  </si>
  <si>
    <t>Corner Cover - Classicshower (D6494)</t>
  </si>
  <si>
    <t>E34555</t>
  </si>
  <si>
    <t>Wall Channel (D0018)</t>
  </si>
  <si>
    <t>E34587</t>
  </si>
  <si>
    <t>Rail Top/Bot - Ultimashower (D7090)</t>
  </si>
  <si>
    <t>E34643</t>
  </si>
  <si>
    <t>Sill Stiffener - Classicshower (D7081)</t>
  </si>
  <si>
    <t>E34680</t>
  </si>
  <si>
    <t>Jamb Infill - Classicshower (D2498)</t>
  </si>
  <si>
    <t>E34689</t>
  </si>
  <si>
    <t>Stile Double Pivot - Classicshwr (D6856)</t>
  </si>
  <si>
    <t>E34914</t>
  </si>
  <si>
    <t>Jamb Cnr 135Deg - Classicshower (D6931)</t>
  </si>
  <si>
    <t>E34915</t>
  </si>
  <si>
    <t>Jamb Corner 135 Deg - Eliteshowr (D6930)</t>
  </si>
  <si>
    <t>E34947</t>
  </si>
  <si>
    <t>Rail Fixed Panel - Classicshower (D6817)</t>
  </si>
  <si>
    <t>E35020</t>
  </si>
  <si>
    <t>GS013 Handrail Splice (Extrusion)</t>
  </si>
  <si>
    <t>E35153</t>
  </si>
  <si>
    <t>Head Track Hd - Ultimashower (D9551)</t>
  </si>
  <si>
    <t>E35460</t>
  </si>
  <si>
    <t>Rail Top Flanged - Ultimashower (D7084)</t>
  </si>
  <si>
    <t>E35518</t>
  </si>
  <si>
    <t>Rail Topbot Fixed - Ultimashower (D7246)</t>
  </si>
  <si>
    <t>E35567</t>
  </si>
  <si>
    <t>90mm Architrave</t>
  </si>
  <si>
    <t>AR2000</t>
  </si>
  <si>
    <t>E35775</t>
  </si>
  <si>
    <t>E36352</t>
  </si>
  <si>
    <t>Corner Adaptor - Classicshower (D9747)</t>
  </si>
  <si>
    <t>E36434</t>
  </si>
  <si>
    <t>Head Standard - Eliteshower (D9756)</t>
  </si>
  <si>
    <t>E36780</t>
  </si>
  <si>
    <t>AR1740</t>
  </si>
  <si>
    <t>E36950</t>
  </si>
  <si>
    <t>Return  Jamb Alt (D9786)</t>
  </si>
  <si>
    <t>E37237</t>
  </si>
  <si>
    <t>E37259</t>
  </si>
  <si>
    <t>Sill Corner - Ultimashower (D7245)</t>
  </si>
  <si>
    <t>E37260</t>
  </si>
  <si>
    <t>Stile Corner - Ultimashower (D7247)</t>
  </si>
  <si>
    <t>E50431</t>
  </si>
  <si>
    <t>SILL</t>
  </si>
  <si>
    <t>AR1460</t>
  </si>
  <si>
    <t>E50789</t>
  </si>
  <si>
    <t>1C OXXO Meeting Adaptor</t>
  </si>
  <si>
    <t>E51211</t>
  </si>
  <si>
    <t>Window Sill</t>
  </si>
  <si>
    <t>AR1440</t>
  </si>
  <si>
    <t>E51216</t>
  </si>
  <si>
    <t>E51248</t>
  </si>
  <si>
    <t>Standard Mullion</t>
  </si>
  <si>
    <t>E51980</t>
  </si>
  <si>
    <t>SASH STILE</t>
  </si>
  <si>
    <t>E51984</t>
  </si>
  <si>
    <t>BOTTOM RAIL/SASH</t>
  </si>
  <si>
    <t>E52208</t>
  </si>
  <si>
    <t>HEAD</t>
  </si>
  <si>
    <t>E52312</t>
  </si>
  <si>
    <t>Security Sceen retainer (EA0110)</t>
  </si>
  <si>
    <t>AR1500</t>
  </si>
  <si>
    <t>E53038</t>
  </si>
  <si>
    <t>Head Capping Ribd-Classicshower (D2410)</t>
  </si>
  <si>
    <t>E53039</t>
  </si>
  <si>
    <t>Sill Ribbed - Classic Shower (D2411)</t>
  </si>
  <si>
    <t>E53043</t>
  </si>
  <si>
    <t>Jamb Return Ribbed -Classics Shwr (D2415)</t>
  </si>
  <si>
    <t>E53044</t>
  </si>
  <si>
    <t>Rail Panel Top - Classicshower (D2416)</t>
  </si>
  <si>
    <t>E53051</t>
  </si>
  <si>
    <t>Jamb Return (D0017)</t>
  </si>
  <si>
    <t>E53211</t>
  </si>
  <si>
    <t>Jamb Cnr 135Deg - Ultimashower (D9726)</t>
  </si>
  <si>
    <t>E53214</t>
  </si>
  <si>
    <t>Corner Cover - Ultimashower (D9725)</t>
  </si>
  <si>
    <t>E53216</t>
  </si>
  <si>
    <t>Head Track  - Ultimashower (D9728)</t>
  </si>
  <si>
    <t>E72261</t>
  </si>
  <si>
    <t>E72266</t>
  </si>
  <si>
    <t>1C Optional Side/Centre Light Sash Rail</t>
  </si>
  <si>
    <t>E72358</t>
  </si>
  <si>
    <t>1C Transom Type 3</t>
  </si>
  <si>
    <t>E72671</t>
  </si>
  <si>
    <t>Exc Obar Door Head</t>
  </si>
  <si>
    <t>AR1930</t>
  </si>
  <si>
    <t>E73021</t>
  </si>
  <si>
    <t>Colonial Bar 16x2.5</t>
  </si>
  <si>
    <t>AR1060</t>
  </si>
  <si>
    <t>E73820</t>
  </si>
  <si>
    <t>Colonial Bar 24mm</t>
  </si>
  <si>
    <t>AR1230</t>
  </si>
  <si>
    <t>E8077</t>
  </si>
  <si>
    <t>PWF41 WALL JAMB W/RE</t>
  </si>
  <si>
    <t>AR1890</t>
  </si>
  <si>
    <t>E9832</t>
  </si>
  <si>
    <t>SS HEAD TRACK</t>
  </si>
  <si>
    <t>E9833</t>
  </si>
  <si>
    <t>SHOWER SCREEN SILL</t>
  </si>
  <si>
    <t>E9834</t>
  </si>
  <si>
    <t>SHOWER SCREEN TOP</t>
  </si>
  <si>
    <t>E9835</t>
  </si>
  <si>
    <t>SHOWER SCREEN JAMB</t>
  </si>
  <si>
    <t>E9836</t>
  </si>
  <si>
    <t>EZY GLIDE SASH</t>
  </si>
  <si>
    <t>E9840</t>
  </si>
  <si>
    <t>SS CLAMP - 4.0M</t>
  </si>
  <si>
    <t>E9841</t>
  </si>
  <si>
    <t>S/SCRN SML REC CHNL</t>
  </si>
  <si>
    <t>EA1213</t>
  </si>
  <si>
    <t>AR2060</t>
  </si>
  <si>
    <t>EA1214</t>
  </si>
  <si>
    <t>EA1215</t>
  </si>
  <si>
    <t>EA1507</t>
  </si>
  <si>
    <t>580-180 Cavity Closer</t>
  </si>
  <si>
    <t>EA1621</t>
  </si>
  <si>
    <t>EA1698</t>
  </si>
  <si>
    <t>AR2020</t>
  </si>
  <si>
    <t>EA1699</t>
  </si>
  <si>
    <t>EA1700</t>
  </si>
  <si>
    <t>EA1701</t>
  </si>
  <si>
    <t>EA1702</t>
  </si>
  <si>
    <t>AR2040</t>
  </si>
  <si>
    <t>EA1703</t>
  </si>
  <si>
    <t>EA1704</t>
  </si>
  <si>
    <t>EA1705</t>
  </si>
  <si>
    <t>EA1892</t>
  </si>
  <si>
    <t>EA2341</t>
  </si>
  <si>
    <t>Return Jamb Micro</t>
  </si>
  <si>
    <t>EA2342</t>
  </si>
  <si>
    <t>EA2343</t>
  </si>
  <si>
    <t>Flush Jamb Micro</t>
  </si>
  <si>
    <t>EA2344</t>
  </si>
  <si>
    <t>EA2415</t>
  </si>
  <si>
    <t>GS026 Heavy Duty Post (Extrusion)</t>
  </si>
  <si>
    <t>EA2565</t>
  </si>
  <si>
    <t>EA2566</t>
  </si>
  <si>
    <t>EA2833</t>
  </si>
  <si>
    <t>GS028 Handrail Sleeve Bracket(Extrusion)</t>
  </si>
  <si>
    <t>EAL10940</t>
  </si>
  <si>
    <t>Awning Window 35x15.35</t>
  </si>
  <si>
    <t>AR1140</t>
  </si>
  <si>
    <t>EAL1654</t>
  </si>
  <si>
    <t>Shower Screen Stile 19.05x14.76</t>
  </si>
  <si>
    <t>EAL20147</t>
  </si>
  <si>
    <t>Standard 45mm Double Beaded Door -Mid Rail 152x4</t>
  </si>
  <si>
    <t>EAL20148</t>
  </si>
  <si>
    <t>EAL20149</t>
  </si>
  <si>
    <t>Std 45mm Double Bead Door 89x44.45</t>
  </si>
  <si>
    <t>EAL22005</t>
  </si>
  <si>
    <t>GS011 Handrail Saddle Bracket (Extrusion)</t>
  </si>
  <si>
    <t>EAL22055</t>
  </si>
  <si>
    <t>GS001 Guardsafe Beam</t>
  </si>
  <si>
    <t>EAL22579</t>
  </si>
  <si>
    <t>Colonial Windows</t>
  </si>
  <si>
    <t>EAL22901</t>
  </si>
  <si>
    <t>Wardrobe Grip Stile 32x21.7</t>
  </si>
  <si>
    <t>EAL4218</t>
  </si>
  <si>
    <t>GS006 Tie Beam Channel (Extrusion)</t>
  </si>
  <si>
    <t>EAL5792</t>
  </si>
  <si>
    <t>FLYSCREEN BRACE</t>
  </si>
  <si>
    <t>AR1350</t>
  </si>
  <si>
    <t>EAL6004</t>
  </si>
  <si>
    <t>Sliding Window Sash 30x13.12</t>
  </si>
  <si>
    <t>EAL6008</t>
  </si>
  <si>
    <t>Sliding Window Coupling Mullion 50.68x16</t>
  </si>
  <si>
    <t>EAL6879</t>
  </si>
  <si>
    <t>Double Hung Window Sill 61.5x51.5</t>
  </si>
  <si>
    <t>EAL6880</t>
  </si>
  <si>
    <t>Double Hung Window Jamb 60x55.5</t>
  </si>
  <si>
    <t>EAL97694</t>
  </si>
  <si>
    <t>GS025 Toe Board</t>
  </si>
  <si>
    <t>EALH0533</t>
  </si>
  <si>
    <t>Double Hung Window Sash Rail 30x25.54</t>
  </si>
  <si>
    <t>EALH12193</t>
  </si>
  <si>
    <t>JA008 60x40x3 Walkway/Handrail Support</t>
  </si>
  <si>
    <t>EALH22004</t>
  </si>
  <si>
    <t>GS002 Std Handrail Post</t>
  </si>
  <si>
    <t>EALH22006</t>
  </si>
  <si>
    <t>GS007 Knee rail Tube 38.1x2</t>
  </si>
  <si>
    <t>EALH9150</t>
  </si>
  <si>
    <t>C.E.M 45mm Pocket Glazed Door 64x45</t>
  </si>
  <si>
    <t>EALH9229</t>
  </si>
  <si>
    <t>Standard 45mm Pocket Glazed Door 62.8x45</t>
  </si>
  <si>
    <t>EALH9231</t>
  </si>
  <si>
    <t>Standard 45mm Pocket Glazed Door 60x45</t>
  </si>
  <si>
    <t>EALH9234</t>
  </si>
  <si>
    <t>Standard 45mm Pocket Glazed Door 115x42</t>
  </si>
  <si>
    <t>EALH9235</t>
  </si>
  <si>
    <t>Standard 45mm Pocket Glazed Door 62x45</t>
  </si>
  <si>
    <t>ED0009</t>
  </si>
  <si>
    <t>COLONIAL BAR</t>
  </si>
  <si>
    <t>ED0368</t>
  </si>
  <si>
    <t>JAMB PLASTER STOP</t>
  </si>
  <si>
    <t>ED0406</t>
  </si>
  <si>
    <t>SASH STILE/TOP RAIL</t>
  </si>
  <si>
    <t>AR1010</t>
  </si>
  <si>
    <t>ED0411</t>
  </si>
  <si>
    <t>180D COUPLING BAR</t>
  </si>
  <si>
    <t>ED0412</t>
  </si>
  <si>
    <t>DOUBLE HUNG HEAD</t>
  </si>
  <si>
    <t>AR1400</t>
  </si>
  <si>
    <t>ED0413</t>
  </si>
  <si>
    <t>SASH MEETING RAIL</t>
  </si>
  <si>
    <t>ED0471</t>
  </si>
  <si>
    <t>DOOR STOP 3 LITE</t>
  </si>
  <si>
    <t>AR1050</t>
  </si>
  <si>
    <t>ED0472</t>
  </si>
  <si>
    <t>JAMB/SASH LOCK/STILE</t>
  </si>
  <si>
    <t>ED0473</t>
  </si>
  <si>
    <t>Fix/Pan Int-Lk Stile</t>
  </si>
  <si>
    <t>ED0474</t>
  </si>
  <si>
    <t>BI PART DOOR STILE</t>
  </si>
  <si>
    <t>ED0475</t>
  </si>
  <si>
    <t>Mid Rail</t>
  </si>
  <si>
    <t>ED0476</t>
  </si>
  <si>
    <t>BOTTOM RAIL</t>
  </si>
  <si>
    <t>ED0570</t>
  </si>
  <si>
    <t>FRAME HEAD</t>
  </si>
  <si>
    <t>ED0571</t>
  </si>
  <si>
    <t>SASH BOTTOM RAIL</t>
  </si>
  <si>
    <t>ED0572</t>
  </si>
  <si>
    <t>FIXED LITE INSERT</t>
  </si>
  <si>
    <t>ED0573</t>
  </si>
  <si>
    <t>INSERT</t>
  </si>
  <si>
    <t>ED0575</t>
  </si>
  <si>
    <t>FRAME JAMB</t>
  </si>
  <si>
    <t>ED0576</t>
  </si>
  <si>
    <t>ED1017</t>
  </si>
  <si>
    <t>ED1019</t>
  </si>
  <si>
    <t>ED1020</t>
  </si>
  <si>
    <t>MK5 Sliding Door-Fixed Light Jamb</t>
  </si>
  <si>
    <t>AR1380</t>
  </si>
  <si>
    <t>ED1021</t>
  </si>
  <si>
    <t>MK5 Sliding Door-Fixed Light Mullion</t>
  </si>
  <si>
    <t>ED1107</t>
  </si>
  <si>
    <t>22.5MM GAP DG GLAZING BEAD</t>
  </si>
  <si>
    <t>ED1265</t>
  </si>
  <si>
    <t>ED1308</t>
  </si>
  <si>
    <t>Flydoor Stile</t>
  </si>
  <si>
    <t>ED1312</t>
  </si>
  <si>
    <t>DOOR CHAIR RAIL</t>
  </si>
  <si>
    <t>ED1349</t>
  </si>
  <si>
    <t>SASH PULL STILE</t>
  </si>
  <si>
    <t>ED1352</t>
  </si>
  <si>
    <t>SASH MEET STILE</t>
  </si>
  <si>
    <t>ED1359</t>
  </si>
  <si>
    <t>7.5MM GAP GLAZING BEAD</t>
  </si>
  <si>
    <t>ED1379</t>
  </si>
  <si>
    <t>HEAVY DUTY STIFFENER</t>
  </si>
  <si>
    <t>ED1400</t>
  </si>
  <si>
    <t>ED1432</t>
  </si>
  <si>
    <t>SASH RAIL</t>
  </si>
  <si>
    <t>ED1897</t>
  </si>
  <si>
    <t>FIXED LIGHT JAMB</t>
  </si>
  <si>
    <t>ED1898</t>
  </si>
  <si>
    <t>HVY DUTY MEET. STILE</t>
  </si>
  <si>
    <t>ED1899</t>
  </si>
  <si>
    <t>Fixed Light Mullion</t>
  </si>
  <si>
    <t>ED1900</t>
  </si>
  <si>
    <t>MULLION</t>
  </si>
  <si>
    <t>ED1979</t>
  </si>
  <si>
    <t>Dowell S/Door 135° Bay Coupling Mullion</t>
  </si>
  <si>
    <t>ED2152</t>
  </si>
  <si>
    <t>HEAD CAPPING</t>
  </si>
  <si>
    <t>ED2239</t>
  </si>
  <si>
    <t>MK5 Delatite OXO Panel Stile</t>
  </si>
  <si>
    <t>ED2308</t>
  </si>
  <si>
    <t>D/G GLAZING BEAD</t>
  </si>
  <si>
    <t>ED2412</t>
  </si>
  <si>
    <t>WALL CHANNEL</t>
  </si>
  <si>
    <t>ED2413</t>
  </si>
  <si>
    <t>HEAD TRACK</t>
  </si>
  <si>
    <t>ED2414</t>
  </si>
  <si>
    <t>WALL JAMB</t>
  </si>
  <si>
    <t>ED2417</t>
  </si>
  <si>
    <t>PANEL BOTTOM RAIL</t>
  </si>
  <si>
    <t>ED2418</t>
  </si>
  <si>
    <t>PANEL STILE H/DUTY</t>
  </si>
  <si>
    <t>ED2419</t>
  </si>
  <si>
    <t>HANDLE STILE H/DUTY</t>
  </si>
  <si>
    <t>ED2554</t>
  </si>
  <si>
    <t>LIGHT DUTY STIFFENER</t>
  </si>
  <si>
    <t>ED2555</t>
  </si>
  <si>
    <t>TRANSOM STIFFENER</t>
  </si>
  <si>
    <t>ED2556</t>
  </si>
  <si>
    <t>TRANSOM STIFF H/DUTY</t>
  </si>
  <si>
    <t>ED2628</t>
  </si>
  <si>
    <t>ED2629</t>
  </si>
  <si>
    <t>SILL TRACK</t>
  </si>
  <si>
    <t>ED2699</t>
  </si>
  <si>
    <t>DOUBLE HUNG TOP RAIL</t>
  </si>
  <si>
    <t>ED2790</t>
  </si>
  <si>
    <t>90MM ARCHITRAVE</t>
  </si>
  <si>
    <t>ED2796</t>
  </si>
  <si>
    <t>7.5MM GAP TALL GLAZING BEAD</t>
  </si>
  <si>
    <t>ED2932</t>
  </si>
  <si>
    <t>MK10 Awning Mullion Coupler 55.4x28.6</t>
  </si>
  <si>
    <t>ED3539</t>
  </si>
  <si>
    <t>FLYDOOR MIDRAIL</t>
  </si>
  <si>
    <t>ED3551</t>
  </si>
  <si>
    <t>AR1110</t>
  </si>
  <si>
    <t>ED3552</t>
  </si>
  <si>
    <t>FRAME SILL 150PA</t>
  </si>
  <si>
    <t>ED3553</t>
  </si>
  <si>
    <t>ED3555</t>
  </si>
  <si>
    <t>BST Sliding Window Glazing Bead</t>
  </si>
  <si>
    <t>ED3557</t>
  </si>
  <si>
    <t>SASH JAMB STILE</t>
  </si>
  <si>
    <t>ED3559</t>
  </si>
  <si>
    <t>TRANSOM A 150PA</t>
  </si>
  <si>
    <t>ED3560</t>
  </si>
  <si>
    <t>Transom B 150PA</t>
  </si>
  <si>
    <t>ED3561</t>
  </si>
  <si>
    <t>ED3565</t>
  </si>
  <si>
    <t>TRANSOM C 150PA</t>
  </si>
  <si>
    <t>ED3570</t>
  </si>
  <si>
    <t>ED3571</t>
  </si>
  <si>
    <t>SASH/MEET STILE OXXO</t>
  </si>
  <si>
    <t>ED3672</t>
  </si>
  <si>
    <t>ALT. FRAME JAMB</t>
  </si>
  <si>
    <t>ED3673</t>
  </si>
  <si>
    <t>Alt. Frame Head</t>
  </si>
  <si>
    <t>ED3919</t>
  </si>
  <si>
    <t>TOP RAIL</t>
  </si>
  <si>
    <t>ED3923</t>
  </si>
  <si>
    <t>ED3958</t>
  </si>
  <si>
    <t>HANGING ROD</t>
  </si>
  <si>
    <t>ED3965</t>
  </si>
  <si>
    <t>AR1020</t>
  </si>
  <si>
    <t>ED3966</t>
  </si>
  <si>
    <t>FRAME SILL</t>
  </si>
  <si>
    <t>ED3967</t>
  </si>
  <si>
    <t>TOP &amp; BOTTOM RAIL</t>
  </si>
  <si>
    <t>ED3968</t>
  </si>
  <si>
    <t>ED3969</t>
  </si>
  <si>
    <t>ED3971</t>
  </si>
  <si>
    <t>MEETING STILE</t>
  </si>
  <si>
    <t>ED3972</t>
  </si>
  <si>
    <t>ED4002</t>
  </si>
  <si>
    <t>ED4597</t>
  </si>
  <si>
    <t>FLANGED FRAME SILL</t>
  </si>
  <si>
    <t>ED4598</t>
  </si>
  <si>
    <t>FLANGED FRAME JAMB</t>
  </si>
  <si>
    <t>ED4599</t>
  </si>
  <si>
    <t>FLANGED FRAME HEAD</t>
  </si>
  <si>
    <t>ED4695</t>
  </si>
  <si>
    <t>ARCH HEAD</t>
  </si>
  <si>
    <t>ED4696</t>
  </si>
  <si>
    <t>ARCH SILL</t>
  </si>
  <si>
    <t>ED4697</t>
  </si>
  <si>
    <t>ARCH HEAD GLAZ BEAD</t>
  </si>
  <si>
    <t>ED4757</t>
  </si>
  <si>
    <t>MK7 SILL</t>
  </si>
  <si>
    <t>ED4790</t>
  </si>
  <si>
    <t>Rancho Awning Window - Corner Stake</t>
  </si>
  <si>
    <t>AR1080</t>
  </si>
  <si>
    <t>ED4951</t>
  </si>
  <si>
    <t>MK7 JAMB</t>
  </si>
  <si>
    <t>ED4952</t>
  </si>
  <si>
    <t>FIXED LITE JAMB</t>
  </si>
  <si>
    <t>ED4953</t>
  </si>
  <si>
    <t>MK7 HEAD</t>
  </si>
  <si>
    <t>ED4954</t>
  </si>
  <si>
    <t>MK7 FIXED LITE HEAD</t>
  </si>
  <si>
    <t>ED4956</t>
  </si>
  <si>
    <t>ED4983</t>
  </si>
  <si>
    <t>180 COUPLING</t>
  </si>
  <si>
    <t>ED5119</t>
  </si>
  <si>
    <t>90 D TUBE COUPLER</t>
  </si>
  <si>
    <t>ED5158</t>
  </si>
  <si>
    <t>ED5187</t>
  </si>
  <si>
    <t>Dowell Sliding Window Head Capping</t>
  </si>
  <si>
    <t>ED5315</t>
  </si>
  <si>
    <t>ED5346</t>
  </si>
  <si>
    <t>FIXED LIGHT SILL</t>
  </si>
  <si>
    <t>ED5432</t>
  </si>
  <si>
    <t>ED5575</t>
  </si>
  <si>
    <t>MK7 FLANGED JAMB</t>
  </si>
  <si>
    <t>ED5576</t>
  </si>
  <si>
    <t>MK7 FLANGED SILL</t>
  </si>
  <si>
    <t>ED5577</t>
  </si>
  <si>
    <t>MK7 FLANGED HEAD</t>
  </si>
  <si>
    <t>ED5839</t>
  </si>
  <si>
    <t>ED5930</t>
  </si>
  <si>
    <t>C/ON 135 BAY COUPLER</t>
  </si>
  <si>
    <t>ED5937</t>
  </si>
  <si>
    <t>ED5977</t>
  </si>
  <si>
    <t>90 DEG CNR COUPLER</t>
  </si>
  <si>
    <t>ED6133</t>
  </si>
  <si>
    <t>TOPLIGHT JAMB/HEAD</t>
  </si>
  <si>
    <t>ED6134</t>
  </si>
  <si>
    <t>TOPLIGHT MULLION</t>
  </si>
  <si>
    <t>ED6151</t>
  </si>
  <si>
    <t>Sill - Elite Shower</t>
  </si>
  <si>
    <t>ED6152</t>
  </si>
  <si>
    <t>Jamb - Elite Shower</t>
  </si>
  <si>
    <t>ED6153</t>
  </si>
  <si>
    <t>AR1770</t>
  </si>
  <si>
    <t>ED6154</t>
  </si>
  <si>
    <t>ED6155</t>
  </si>
  <si>
    <t>ED6214</t>
  </si>
  <si>
    <t>6MM FIXED MULLION</t>
  </si>
  <si>
    <t>ED6325</t>
  </si>
  <si>
    <t>ST/SASH MEET STILE</t>
  </si>
  <si>
    <t>ED6337</t>
  </si>
  <si>
    <t>HVY DUTY HEAD TRACK</t>
  </si>
  <si>
    <t>ED6346</t>
  </si>
  <si>
    <t>LIGHT DUTY MULLION</t>
  </si>
  <si>
    <t>ED6347</t>
  </si>
  <si>
    <t>SASH INTERLOCK LIGHT</t>
  </si>
  <si>
    <t>ED6348</t>
  </si>
  <si>
    <t>SASH INTERLOCK MED</t>
  </si>
  <si>
    <t>ED6349</t>
  </si>
  <si>
    <t>SASH INTERLOCK HVY</t>
  </si>
  <si>
    <t>ED6362</t>
  </si>
  <si>
    <t>TUBE F/LITE TRANSOM</t>
  </si>
  <si>
    <t>ED6381</t>
  </si>
  <si>
    <t>Heavy Duty Mullion</t>
  </si>
  <si>
    <t>ED6426</t>
  </si>
  <si>
    <t>HANDLE STILE L/DUTY</t>
  </si>
  <si>
    <t>ED6427</t>
  </si>
  <si>
    <t>PANEL STILE L/DUTY</t>
  </si>
  <si>
    <t>ED6485</t>
  </si>
  <si>
    <t>TOP &amp; BOTTOM RAILS</t>
  </si>
  <si>
    <t>ED6496</t>
  </si>
  <si>
    <t>ED6497</t>
  </si>
  <si>
    <t>DOOR HEAD ALT. FIN</t>
  </si>
  <si>
    <t>ED6498</t>
  </si>
  <si>
    <t>180 Door Window Coupler</t>
  </si>
  <si>
    <t>ED6502</t>
  </si>
  <si>
    <t>BAY DOOR COUPLER</t>
  </si>
  <si>
    <t>ED6503</t>
  </si>
  <si>
    <t>6MM GLAZING MULLION</t>
  </si>
  <si>
    <t>ED6508</t>
  </si>
  <si>
    <t>MK7 SILL ADAPTOR</t>
  </si>
  <si>
    <t>ED6518</t>
  </si>
  <si>
    <t>OXO Mullion</t>
  </si>
  <si>
    <t>ED6676</t>
  </si>
  <si>
    <t>ED6684</t>
  </si>
  <si>
    <t>ED6685</t>
  </si>
  <si>
    <t>ED6686</t>
  </si>
  <si>
    <t>ED6687</t>
  </si>
  <si>
    <t>ED6793</t>
  </si>
  <si>
    <t>FIXED LITE MULLION</t>
  </si>
  <si>
    <t>ED6807</t>
  </si>
  <si>
    <t>TOPLIGHT JAMB HEAD</t>
  </si>
  <si>
    <t>ED6808</t>
  </si>
  <si>
    <t>ED6809</t>
  </si>
  <si>
    <t>TOPLIGHT TRANSOM</t>
  </si>
  <si>
    <t>ED6815</t>
  </si>
  <si>
    <t>WINDOW FLANGE ADAPT.</t>
  </si>
  <si>
    <t>ED6816</t>
  </si>
  <si>
    <t>S/DOOR FLANGE ADAPT.</t>
  </si>
  <si>
    <t>ED6832</t>
  </si>
  <si>
    <t>Sash Stile W/Groove</t>
  </si>
  <si>
    <t>ED6901</t>
  </si>
  <si>
    <t>ED6904</t>
  </si>
  <si>
    <t>FEDERATION JAMB/HEAD</t>
  </si>
  <si>
    <t>AR1210</t>
  </si>
  <si>
    <t>ED6905</t>
  </si>
  <si>
    <t>FEDERATION SILL</t>
  </si>
  <si>
    <t>ED6906</t>
  </si>
  <si>
    <t>FED TRANSOM/MULLION</t>
  </si>
  <si>
    <t>ED6907</t>
  </si>
  <si>
    <t>FEDERATION MULLION</t>
  </si>
  <si>
    <t>ED6908</t>
  </si>
  <si>
    <t>FED MULLION COVER</t>
  </si>
  <si>
    <t>ED6958</t>
  </si>
  <si>
    <t>90 D COUPLER WIN-WIN</t>
  </si>
  <si>
    <t>ED6996</t>
  </si>
  <si>
    <t>BST Sld. Window 135 ° Baywindow Coupling</t>
  </si>
  <si>
    <t>ED7000</t>
  </si>
  <si>
    <t>ALT TOPLITE JAMB/HED</t>
  </si>
  <si>
    <t>ED7001</t>
  </si>
  <si>
    <t>90 WIND-DOOR COUPLER</t>
  </si>
  <si>
    <t>ED7047</t>
  </si>
  <si>
    <t>PANEL STILE</t>
  </si>
  <si>
    <t>ED7079</t>
  </si>
  <si>
    <t>ALT. WALL JAMB</t>
  </si>
  <si>
    <t>ED7082</t>
  </si>
  <si>
    <t>SILL STIFFENER</t>
  </si>
  <si>
    <t>ED7092</t>
  </si>
  <si>
    <t>ED7099</t>
  </si>
  <si>
    <t>Stile</t>
  </si>
  <si>
    <t>ED7100</t>
  </si>
  <si>
    <t>Rail</t>
  </si>
  <si>
    <t>ED7102</t>
  </si>
  <si>
    <t>Head</t>
  </si>
  <si>
    <t>ED7231</t>
  </si>
  <si>
    <t>CORNER JAMB</t>
  </si>
  <si>
    <t>ED7232</t>
  </si>
  <si>
    <t>ED7233</t>
  </si>
  <si>
    <t>ED7250</t>
  </si>
  <si>
    <t>JA005 "C" section 202 End Bar</t>
  </si>
  <si>
    <t>ED7251</t>
  </si>
  <si>
    <t>JA006 "I" section 202 Joining Bar</t>
  </si>
  <si>
    <t>ED7260</t>
  </si>
  <si>
    <t>Dowell Manor French Door Jamb/Head D/Win</t>
  </si>
  <si>
    <t>ED7261</t>
  </si>
  <si>
    <t>Dowell Manor French Door Sill Darwin</t>
  </si>
  <si>
    <t>ED7275</t>
  </si>
  <si>
    <t>Dowell Manor Fench Door Jamb</t>
  </si>
  <si>
    <t>ED7276</t>
  </si>
  <si>
    <t>Dowell Manor French Door Head/Sill</t>
  </si>
  <si>
    <t>ED7297</t>
  </si>
  <si>
    <t>Winder Support</t>
  </si>
  <si>
    <t>AR1510</t>
  </si>
  <si>
    <t>ED7298</t>
  </si>
  <si>
    <t>Dowell Manor French Door Sill Track Cov</t>
  </si>
  <si>
    <t>ED7333</t>
  </si>
  <si>
    <t>GS003 Handrail Tube (G/Safe Exclusive)</t>
  </si>
  <si>
    <t>ED7334</t>
  </si>
  <si>
    <t>JA011 40x25x3 "C" Section W/way Support</t>
  </si>
  <si>
    <t>ED7335</t>
  </si>
  <si>
    <t>ED7344</t>
  </si>
  <si>
    <t>GS004 Handrail Connector (Suites GS003)</t>
  </si>
  <si>
    <t>ED7364</t>
  </si>
  <si>
    <t>JA023 "C" section 430 End Bar</t>
  </si>
  <si>
    <t>ED7366</t>
  </si>
  <si>
    <t>JA025 "I" section 430 Joining Bar</t>
  </si>
  <si>
    <t>ED7427</t>
  </si>
  <si>
    <t>SQUARE COVER</t>
  </si>
  <si>
    <t>AR1775</t>
  </si>
  <si>
    <t>ED7428</t>
  </si>
  <si>
    <t>MIRROR MOUNT</t>
  </si>
  <si>
    <t>ED7429</t>
  </si>
  <si>
    <t>ROUND COVER</t>
  </si>
  <si>
    <t>ED7498</t>
  </si>
  <si>
    <t>GLD-006 SHAFT</t>
  </si>
  <si>
    <t>AR1950</t>
  </si>
  <si>
    <t>ED7625</t>
  </si>
  <si>
    <t>Plat Bi-Fold Head</t>
  </si>
  <si>
    <t>AR1490</t>
  </si>
  <si>
    <t>ED7628</t>
  </si>
  <si>
    <t>Cr Awn/Case Hook Hinge</t>
  </si>
  <si>
    <t>ED7629</t>
  </si>
  <si>
    <t>Cr Awn/Case Fixed Light Bead Dg</t>
  </si>
  <si>
    <t>ED7630</t>
  </si>
  <si>
    <t>OPEN HEAD/SILL</t>
  </si>
  <si>
    <t>AR1780</t>
  </si>
  <si>
    <t>ED7631</t>
  </si>
  <si>
    <t>CLOSED HEAD/SILL</t>
  </si>
  <si>
    <t>ED7632</t>
  </si>
  <si>
    <t>OUTER FRAME</t>
  </si>
  <si>
    <t>AR1860</t>
  </si>
  <si>
    <t>ED7633</t>
  </si>
  <si>
    <t>ED7634</t>
  </si>
  <si>
    <t>ED7635</t>
  </si>
  <si>
    <t>ED7636</t>
  </si>
  <si>
    <t>DOOR RAIL</t>
  </si>
  <si>
    <t>ED7641</t>
  </si>
  <si>
    <t>SIDE STEP (E917)</t>
  </si>
  <si>
    <t>ED7642</t>
  </si>
  <si>
    <t>SIDE STEP (30253)</t>
  </si>
  <si>
    <t>ED7643</t>
  </si>
  <si>
    <t>4WD RUNN BOARD K688</t>
  </si>
  <si>
    <t>ED7649</t>
  </si>
  <si>
    <t>Cr Awn/Case Sash Dg</t>
  </si>
  <si>
    <t>ED7651</t>
  </si>
  <si>
    <t>6MM EXTENDED BEAD</t>
  </si>
  <si>
    <t>ED7652</t>
  </si>
  <si>
    <t>RUNNING BOARD</t>
  </si>
  <si>
    <t>ED7670</t>
  </si>
  <si>
    <t>Dowell Sliding Window Heavy Mullion</t>
  </si>
  <si>
    <t>ED7671</t>
  </si>
  <si>
    <t>MK10 Flat Faced Sash</t>
  </si>
  <si>
    <t>AR1030</t>
  </si>
  <si>
    <t>ED7679</t>
  </si>
  <si>
    <t>1C MULLION</t>
  </si>
  <si>
    <t>ED7680</t>
  </si>
  <si>
    <t>1C Fixing Cleat</t>
  </si>
  <si>
    <t>ED7681</t>
  </si>
  <si>
    <t>1C Mullion Cover</t>
  </si>
  <si>
    <t>ED7682</t>
  </si>
  <si>
    <t>FLANGE FRAME JAMB</t>
  </si>
  <si>
    <t>ED7683</t>
  </si>
  <si>
    <t>Plat Bi-Fold Seal Carrier</t>
  </si>
  <si>
    <t>ED7684</t>
  </si>
  <si>
    <t>BST 300PA TRANS FLAP</t>
  </si>
  <si>
    <t>ED7685</t>
  </si>
  <si>
    <t>BST 300PA SILL FLAP</t>
  </si>
  <si>
    <t>ED7686</t>
  </si>
  <si>
    <t>ED7687</t>
  </si>
  <si>
    <t>FLANGE FRAME SILL</t>
  </si>
  <si>
    <t>ED7688</t>
  </si>
  <si>
    <t>90? CNR POST MITRE10</t>
  </si>
  <si>
    <t>AR1820</t>
  </si>
  <si>
    <t>ED7689</t>
  </si>
  <si>
    <t>SMALL WALL CHANNEL</t>
  </si>
  <si>
    <t>ED7690</t>
  </si>
  <si>
    <t>135? CNR PST MITRE10</t>
  </si>
  <si>
    <t>ED7691</t>
  </si>
  <si>
    <t>HANDLE STILE MK3</t>
  </si>
  <si>
    <t>ED7692</t>
  </si>
  <si>
    <t>Plat Bi-Fold Stile Dg</t>
  </si>
  <si>
    <t>ED7697</t>
  </si>
  <si>
    <t>Plat S/Door Multi Stack Sill Track</t>
  </si>
  <si>
    <t>AR1190</t>
  </si>
  <si>
    <t>ED7698</t>
  </si>
  <si>
    <t>MK10 AWNING SASH</t>
  </si>
  <si>
    <t>ED7699</t>
  </si>
  <si>
    <t>MK10 AWNING TOP RAIL</t>
  </si>
  <si>
    <t>ED7708</t>
  </si>
  <si>
    <t>Awn/Case 180 Coupler 41Mm</t>
  </si>
  <si>
    <t>ED7715</t>
  </si>
  <si>
    <t>ADAPTOR 42MM - 56MM</t>
  </si>
  <si>
    <t>ED7737</t>
  </si>
  <si>
    <t>90 INT.COVER PLATE</t>
  </si>
  <si>
    <t>ED7738</t>
  </si>
  <si>
    <t>90 EXT.COVER PLATE</t>
  </si>
  <si>
    <t>ED7742</t>
  </si>
  <si>
    <t>AWNING CORNER STAKE</t>
  </si>
  <si>
    <t>ED7745</t>
  </si>
  <si>
    <t>FIXED LIGHT FRAME</t>
  </si>
  <si>
    <t>AR1200</t>
  </si>
  <si>
    <t>ED7746</t>
  </si>
  <si>
    <t>FIXED LIGHT INFILL</t>
  </si>
  <si>
    <t>ED7747</t>
  </si>
  <si>
    <t>BI-FOLD STILE</t>
  </si>
  <si>
    <t>AR1850</t>
  </si>
  <si>
    <t>ED7748</t>
  </si>
  <si>
    <t>JA024 W/way Support - Fibre Cement Roof</t>
  </si>
  <si>
    <t>ED7756</t>
  </si>
  <si>
    <t>ED7757</t>
  </si>
  <si>
    <t>FIXED L/D MULL CAP</t>
  </si>
  <si>
    <t>ED7758</t>
  </si>
  <si>
    <t>Interlock Mullion</t>
  </si>
  <si>
    <t>ED7759</t>
  </si>
  <si>
    <t>INTERLOCK MULL CAP</t>
  </si>
  <si>
    <t>ED7761</t>
  </si>
  <si>
    <t>MK15 DG 14MM G/BEAD</t>
  </si>
  <si>
    <t>AR1040</t>
  </si>
  <si>
    <t>ED7762</t>
  </si>
  <si>
    <t>ED7763</t>
  </si>
  <si>
    <t>MK15 DG FRAME HEAD</t>
  </si>
  <si>
    <t>ED7764</t>
  </si>
  <si>
    <t>MK15 DG TRANSOM HEAD</t>
  </si>
  <si>
    <t>ED7765</t>
  </si>
  <si>
    <t>MK15 DG FRAME SILL</t>
  </si>
  <si>
    <t>ED7766</t>
  </si>
  <si>
    <t>MK15 DG FRAME JAMB</t>
  </si>
  <si>
    <t>ED7767</t>
  </si>
  <si>
    <t>MK15 DG MULLION</t>
  </si>
  <si>
    <t>ED7768</t>
  </si>
  <si>
    <t>MK15 DG 14MM SASH</t>
  </si>
  <si>
    <t>ED7769</t>
  </si>
  <si>
    <t>MK15 DG 25MM SASH</t>
  </si>
  <si>
    <t>ED7770</t>
  </si>
  <si>
    <t>FIXED LITE</t>
  </si>
  <si>
    <t>ED7771</t>
  </si>
  <si>
    <t>MK15 DG HOOK HINGE</t>
  </si>
  <si>
    <t>ED7772</t>
  </si>
  <si>
    <t>ED7777</t>
  </si>
  <si>
    <t>JA004 "F" Section End Bar for 30mm mesh</t>
  </si>
  <si>
    <t>ED7778</t>
  </si>
  <si>
    <t>ED7779</t>
  </si>
  <si>
    <t>ED7792</t>
  </si>
  <si>
    <t>PLAIN FRAME</t>
  </si>
  <si>
    <t>ED7793</t>
  </si>
  <si>
    <t>ED7794</t>
  </si>
  <si>
    <t>FRAME INFILL</t>
  </si>
  <si>
    <t>ED7801</t>
  </si>
  <si>
    <t>SILL THRESHOLD</t>
  </si>
  <si>
    <t>ED7803</t>
  </si>
  <si>
    <t>300 PA FLANGED SILL</t>
  </si>
  <si>
    <t>ED7804</t>
  </si>
  <si>
    <t>AWNING 180 COUPLER</t>
  </si>
  <si>
    <t>ED7807</t>
  </si>
  <si>
    <t>HANDLE STILE</t>
  </si>
  <si>
    <t>ED7808</t>
  </si>
  <si>
    <t>FRAME HEAD &amp; JAMB</t>
  </si>
  <si>
    <t>ED7809</t>
  </si>
  <si>
    <t>OPEN OUT SILL</t>
  </si>
  <si>
    <t>ED7810</t>
  </si>
  <si>
    <t>OPEN IN SILL</t>
  </si>
  <si>
    <t>ED7811</t>
  </si>
  <si>
    <t>ADAPTOR</t>
  </si>
  <si>
    <t>ED7812</t>
  </si>
  <si>
    <t>DOOR STOP</t>
  </si>
  <si>
    <t>ED7813</t>
  </si>
  <si>
    <t>ED7814</t>
  </si>
  <si>
    <t>FIXED LITE GLAZ BEAD</t>
  </si>
  <si>
    <t>ED7815</t>
  </si>
  <si>
    <t>ED7816</t>
  </si>
  <si>
    <t>HINGE STILE</t>
  </si>
  <si>
    <t>ED7817</t>
  </si>
  <si>
    <t>LOCK STILE</t>
  </si>
  <si>
    <t>ED7818</t>
  </si>
  <si>
    <t>MEETING STILE LEFT</t>
  </si>
  <si>
    <t>ED7819</t>
  </si>
  <si>
    <t>MEETING STILE RIGHT</t>
  </si>
  <si>
    <t>ED7820</t>
  </si>
  <si>
    <t>DOOR GLAZING BEAD</t>
  </si>
  <si>
    <t>ED7822</t>
  </si>
  <si>
    <t>FIXED TOP RAIL</t>
  </si>
  <si>
    <t>ED7823</t>
  </si>
  <si>
    <t>FIXED GLASS INSERT</t>
  </si>
  <si>
    <t>ED7824</t>
  </si>
  <si>
    <t>HOOK HINGE</t>
  </si>
  <si>
    <t>ED7825</t>
  </si>
  <si>
    <t>TOPRAIL FIXED INSERT</t>
  </si>
  <si>
    <t>ED7826</t>
  </si>
  <si>
    <t>TOP AND BOTTOM RAIL</t>
  </si>
  <si>
    <t>AR1910</t>
  </si>
  <si>
    <t>ED7827</t>
  </si>
  <si>
    <t>ED7828</t>
  </si>
  <si>
    <t>Multispan SL DR Sill</t>
  </si>
  <si>
    <t>ED7832</t>
  </si>
  <si>
    <t>AR1800</t>
  </si>
  <si>
    <t>ED7833</t>
  </si>
  <si>
    <t>FRAME HEAD AND SILL</t>
  </si>
  <si>
    <t>ED7834</t>
  </si>
  <si>
    <t>FIXED LIGHT RAIL</t>
  </si>
  <si>
    <t>ED7835</t>
  </si>
  <si>
    <t>WALL STILE</t>
  </si>
  <si>
    <t>ED7836</t>
  </si>
  <si>
    <t>EXT LEG SILL TRACK</t>
  </si>
  <si>
    <t>ED7838</t>
  </si>
  <si>
    <t>ARCHITRAVE CLIPPED (Dargavel)</t>
  </si>
  <si>
    <t>ED7839</t>
  </si>
  <si>
    <t>COLONIAL ARCHITRAVE</t>
  </si>
  <si>
    <t>ED7846</t>
  </si>
  <si>
    <t>ED7848</t>
  </si>
  <si>
    <t>55MM-125MM COUPLER</t>
  </si>
  <si>
    <t>ED7850</t>
  </si>
  <si>
    <t>ED7852</t>
  </si>
  <si>
    <t>OPEN BOTTOM SILL</t>
  </si>
  <si>
    <t>ED7853</t>
  </si>
  <si>
    <t>ED7854</t>
  </si>
  <si>
    <t>Dowell Sliding Window Jamb/Head Closure</t>
  </si>
  <si>
    <t>ED7856</t>
  </si>
  <si>
    <t>ED7857</t>
  </si>
  <si>
    <t>ED7858</t>
  </si>
  <si>
    <t>ED7859</t>
  </si>
  <si>
    <t>ED7860</t>
  </si>
  <si>
    <t>ED7861</t>
  </si>
  <si>
    <t>ED7862</t>
  </si>
  <si>
    <t>Round 135D Cnr Post</t>
  </si>
  <si>
    <t>ED7864</t>
  </si>
  <si>
    <t>RAIL</t>
  </si>
  <si>
    <t>ED7865</t>
  </si>
  <si>
    <t>90 DEG CORNER POST</t>
  </si>
  <si>
    <t>ED7866</t>
  </si>
  <si>
    <t>ED7867</t>
  </si>
  <si>
    <t>WALL CHANNEL - FRONT</t>
  </si>
  <si>
    <t>ED7868</t>
  </si>
  <si>
    <t>SILL - SMALL</t>
  </si>
  <si>
    <t>ED7869</t>
  </si>
  <si>
    <t>SILL - LARGE</t>
  </si>
  <si>
    <t>ED7870</t>
  </si>
  <si>
    <t>TELESCOPIC JAMB</t>
  </si>
  <si>
    <t>ED7871</t>
  </si>
  <si>
    <t>RETURN ADAPTOR</t>
  </si>
  <si>
    <t>ED7872</t>
  </si>
  <si>
    <t>Plat S/Door Head</t>
  </si>
  <si>
    <t>ED7873</t>
  </si>
  <si>
    <t>Plat S/Door Sill Base</t>
  </si>
  <si>
    <t>ED7874</t>
  </si>
  <si>
    <t>Plat S/Door Sill Track</t>
  </si>
  <si>
    <t>ED7875</t>
  </si>
  <si>
    <t>Plat S/Door Jamb</t>
  </si>
  <si>
    <t>ED7876</t>
  </si>
  <si>
    <t>Plat S/Door Rail</t>
  </si>
  <si>
    <t>ED7877</t>
  </si>
  <si>
    <t>Plat S/D_950 S/W - Lock Stile DG</t>
  </si>
  <si>
    <t>ED7878</t>
  </si>
  <si>
    <t>Plat S/D_950 S/W - Interlock Stile DG</t>
  </si>
  <si>
    <t>ED7879</t>
  </si>
  <si>
    <t>Plat S/D_950 S/W - Interlock Stile HD DG</t>
  </si>
  <si>
    <t>ED7880</t>
  </si>
  <si>
    <t>Plat S/D_950 S/W - Threshold</t>
  </si>
  <si>
    <t>ED7881</t>
  </si>
  <si>
    <t>Plat S/Door 3 Light Adpt</t>
  </si>
  <si>
    <t>ED7882</t>
  </si>
  <si>
    <t>Plat S/D_950 S/W - OXXO Adaptor</t>
  </si>
  <si>
    <t>ED7883</t>
  </si>
  <si>
    <t>DG Sidelight Adaptor</t>
  </si>
  <si>
    <t>ED7890</t>
  </si>
  <si>
    <t>Vertical Coupling</t>
  </si>
  <si>
    <t>ED7895</t>
  </si>
  <si>
    <t>HANDLE STILE MK2</t>
  </si>
  <si>
    <t>ED7909</t>
  </si>
  <si>
    <t>ED7935</t>
  </si>
  <si>
    <t>Fixed Light Jamb</t>
  </si>
  <si>
    <t>ED7936</t>
  </si>
  <si>
    <t>SIDE LIGHT ADAPTOR</t>
  </si>
  <si>
    <t>ED7937</t>
  </si>
  <si>
    <t>ED7938</t>
  </si>
  <si>
    <t>FIXED LIGHT INSERT</t>
  </si>
  <si>
    <t>ED7939</t>
  </si>
  <si>
    <t>OPEN - OUT SILL</t>
  </si>
  <si>
    <t>ED7940</t>
  </si>
  <si>
    <t>Open In Sill</t>
  </si>
  <si>
    <t>ED7941</t>
  </si>
  <si>
    <t>FLASHING ADAPTOR</t>
  </si>
  <si>
    <t>ED7942</t>
  </si>
  <si>
    <t>ED7943</t>
  </si>
  <si>
    <t>Meeting Stile Right</t>
  </si>
  <si>
    <t>ED7944</t>
  </si>
  <si>
    <t>Lock Stile 1 Door</t>
  </si>
  <si>
    <t>ED7945</t>
  </si>
  <si>
    <t>ED7946</t>
  </si>
  <si>
    <t>CHAIR RAIL</t>
  </si>
  <si>
    <t>ED7947</t>
  </si>
  <si>
    <t>125MM-41MM ADAPTOR</t>
  </si>
  <si>
    <t>ED7948</t>
  </si>
  <si>
    <t>125MM-55MM ADAPTOR</t>
  </si>
  <si>
    <t>ED7949</t>
  </si>
  <si>
    <t>125MM-63MM ADAPTOR</t>
  </si>
  <si>
    <t>ED7953</t>
  </si>
  <si>
    <t>MULTISTACK SCRN SILL</t>
  </si>
  <si>
    <t>ED7954</t>
  </si>
  <si>
    <t>AR1980</t>
  </si>
  <si>
    <t>ED7955</t>
  </si>
  <si>
    <t>Multistack Screen Head</t>
  </si>
  <si>
    <t>ED7956</t>
  </si>
  <si>
    <t>SHWR HEAVY DUTY SILL</t>
  </si>
  <si>
    <t>ED7958</t>
  </si>
  <si>
    <t>Plat S/Door Fly Door Adpt</t>
  </si>
  <si>
    <t>ED7959</t>
  </si>
  <si>
    <t>135 DEG RETURN JAMB</t>
  </si>
  <si>
    <t>ED7960</t>
  </si>
  <si>
    <t>3R Double Hung</t>
  </si>
  <si>
    <t>AR1015</t>
  </si>
  <si>
    <t>ED7961</t>
  </si>
  <si>
    <t>ED7962</t>
  </si>
  <si>
    <t>3R Double Hung Mullion (Class 1)</t>
  </si>
  <si>
    <t>ED7963</t>
  </si>
  <si>
    <t>ED7964</t>
  </si>
  <si>
    <t>ED7965</t>
  </si>
  <si>
    <t>ED7966</t>
  </si>
  <si>
    <t>ED7967</t>
  </si>
  <si>
    <t>ED7968</t>
  </si>
  <si>
    <t>ED7969</t>
  </si>
  <si>
    <t>3R Double Hung Fixed Light Sill Adaptor</t>
  </si>
  <si>
    <t>ED7970</t>
  </si>
  <si>
    <t>3R Double Hung Fixed Light Head Adaptor</t>
  </si>
  <si>
    <t>ED7971</t>
  </si>
  <si>
    <t>ED7972</t>
  </si>
  <si>
    <t>ED7974</t>
  </si>
  <si>
    <t>ED7976</t>
  </si>
  <si>
    <t>ED7977</t>
  </si>
  <si>
    <t>3R Double Hung Mullion (Class 2)</t>
  </si>
  <si>
    <t>ED7978</t>
  </si>
  <si>
    <t>IN LINE REVEAL ADAPT</t>
  </si>
  <si>
    <t>ED7979</t>
  </si>
  <si>
    <t>BST INLINE REV ADPTR</t>
  </si>
  <si>
    <t>ED7982</t>
  </si>
  <si>
    <t>HANDLE STILE DESIGNE</t>
  </si>
  <si>
    <t>ED7983</t>
  </si>
  <si>
    <t>HANDLE STILE AB PIV</t>
  </si>
  <si>
    <t>ED7984</t>
  </si>
  <si>
    <t>DBL GLAZED HINGED ST</t>
  </si>
  <si>
    <t>ED7985</t>
  </si>
  <si>
    <t>DOUBLE GLAZED LOCK S</t>
  </si>
  <si>
    <t>ED7986</t>
  </si>
  <si>
    <t>DBL GLAZED DOOR RAIL</t>
  </si>
  <si>
    <t>ED7987</t>
  </si>
  <si>
    <t>DBL GLA MEET LOCK S</t>
  </si>
  <si>
    <t>ED7988</t>
  </si>
  <si>
    <t>DBL GLA CHAIR RAIL</t>
  </si>
  <si>
    <t>ED7989</t>
  </si>
  <si>
    <t>EXTENDED HEAD/JAMB</t>
  </si>
  <si>
    <t>ED7990</t>
  </si>
  <si>
    <t>Plat Bi-Fold Sill</t>
  </si>
  <si>
    <t>ED7991</t>
  </si>
  <si>
    <t>Plat Bi-Fold Sub Sill</t>
  </si>
  <si>
    <t>ED7992</t>
  </si>
  <si>
    <t>Plat Bi-Fold Stile</t>
  </si>
  <si>
    <t>ED7993</t>
  </si>
  <si>
    <t>Plat Bifold Stile Infill</t>
  </si>
  <si>
    <t>ED7994</t>
  </si>
  <si>
    <t>Plat Bi-Fold Sill Trim</t>
  </si>
  <si>
    <t>ED7997</t>
  </si>
  <si>
    <t>PIVOT HINGE CARR EXT</t>
  </si>
  <si>
    <t>AR1070</t>
  </si>
  <si>
    <t>ED7998</t>
  </si>
  <si>
    <t>2 X 2 HINGE LEAF EXT</t>
  </si>
  <si>
    <t>ED7999</t>
  </si>
  <si>
    <t>2 X 2 HINGE CARR EXT</t>
  </si>
  <si>
    <t>ED8282</t>
  </si>
  <si>
    <t>FIXED LIGHT BEAD</t>
  </si>
  <si>
    <t>ED8501</t>
  </si>
  <si>
    <t>MK10 AWNING ADAPTOR</t>
  </si>
  <si>
    <t>ED8502</t>
  </si>
  <si>
    <t>JA105 "C" section 201 mesh End Bar</t>
  </si>
  <si>
    <t>ED8503</t>
  </si>
  <si>
    <t>JA106 "I" section 201 mesh Joining Bar</t>
  </si>
  <si>
    <t>ED8509</t>
  </si>
  <si>
    <t>Storm Mould</t>
  </si>
  <si>
    <t>ED8510</t>
  </si>
  <si>
    <t>FIXED RAIL</t>
  </si>
  <si>
    <t>ED8511</t>
  </si>
  <si>
    <t>FXSASH</t>
  </si>
  <si>
    <t>ED8514</t>
  </si>
  <si>
    <t>JAMB</t>
  </si>
  <si>
    <t>ED8516</t>
  </si>
  <si>
    <t>SILL THRESHHOLD</t>
  </si>
  <si>
    <t>ED8518</t>
  </si>
  <si>
    <t>ALUMINIUM ARCHITRAVE</t>
  </si>
  <si>
    <t>ED8519</t>
  </si>
  <si>
    <t>ED8520</t>
  </si>
  <si>
    <t>ED8521</t>
  </si>
  <si>
    <t>Window Adaptor</t>
  </si>
  <si>
    <t>ED8522</t>
  </si>
  <si>
    <t>ED8524</t>
  </si>
  <si>
    <t>SEC SCREEN RETAINER (EA0110)</t>
  </si>
  <si>
    <t>ED8525</t>
  </si>
  <si>
    <t>CAE Generic French Door Rail</t>
  </si>
  <si>
    <t>ED8526</t>
  </si>
  <si>
    <t>CAE Generic French Door Glazing Bead</t>
  </si>
  <si>
    <t>ED8527</t>
  </si>
  <si>
    <t>CAE Generic French Door Midrail</t>
  </si>
  <si>
    <t>ED8529</t>
  </si>
  <si>
    <t>ED8530</t>
  </si>
  <si>
    <t>ED8531</t>
  </si>
  <si>
    <t>MK10 AWNING B/RAIL</t>
  </si>
  <si>
    <t>ED8532</t>
  </si>
  <si>
    <t>MK10 AWN D/G ADAPTOR</t>
  </si>
  <si>
    <t>ED8536</t>
  </si>
  <si>
    <t>Dowell Sliding Window Sub Sill</t>
  </si>
  <si>
    <t>ED8539</t>
  </si>
  <si>
    <t>BST Sliding Win. HD Fixed Light Mullion</t>
  </si>
  <si>
    <t>ED8540</t>
  </si>
  <si>
    <t>CAE Generic D.G French Door Rail</t>
  </si>
  <si>
    <t>ED8545</t>
  </si>
  <si>
    <t>300PA DOOR SILL</t>
  </si>
  <si>
    <t>ED8546</t>
  </si>
  <si>
    <t>300PA M/Stack Sill</t>
  </si>
  <si>
    <t>ED8575</t>
  </si>
  <si>
    <t>TOP RAIL &amp; TOP SASH</t>
  </si>
  <si>
    <t>ED8576</t>
  </si>
  <si>
    <t>TOP RAIL &amp; BTM SASH</t>
  </si>
  <si>
    <t>ED8578</t>
  </si>
  <si>
    <t>BTM RAIL &amp; TOP SASH</t>
  </si>
  <si>
    <t>ED8580</t>
  </si>
  <si>
    <t>ED8587</t>
  </si>
  <si>
    <t>Plat Louvre Head/Sill</t>
  </si>
  <si>
    <t>AR1370</t>
  </si>
  <si>
    <t>ED8588</t>
  </si>
  <si>
    <t>Plat. Louvre Frame Jamb</t>
  </si>
  <si>
    <t>ED8589</t>
  </si>
  <si>
    <t>Plat Louvre Frame Mullion</t>
  </si>
  <si>
    <t>ED8590</t>
  </si>
  <si>
    <t>Plat Louvre Reveal Adpt</t>
  </si>
  <si>
    <t>ED8591</t>
  </si>
  <si>
    <t>Plat Louvre Head/Sill Insert 2</t>
  </si>
  <si>
    <t>ED8592</t>
  </si>
  <si>
    <t>Plat Louvre Jamb/Mull Cover</t>
  </si>
  <si>
    <t>ED8593</t>
  </si>
  <si>
    <t>Plat Louvre Head/Sill Insert 1</t>
  </si>
  <si>
    <t>ED8594</t>
  </si>
  <si>
    <t>Plat Louvre Frame Transom</t>
  </si>
  <si>
    <t>ED8595</t>
  </si>
  <si>
    <t>Round Bar 16.0 Dia</t>
  </si>
  <si>
    <t>ED8597</t>
  </si>
  <si>
    <t>SUB SILL</t>
  </si>
  <si>
    <t>ED8598</t>
  </si>
  <si>
    <t>ED8599</t>
  </si>
  <si>
    <t>125-89 ADAPTOR</t>
  </si>
  <si>
    <t>ED8600</t>
  </si>
  <si>
    <t>H/D MEETING STILE</t>
  </si>
  <si>
    <t>ED8601</t>
  </si>
  <si>
    <t>H/D LOCK STILE</t>
  </si>
  <si>
    <t>ED8602</t>
  </si>
  <si>
    <t>H/D STILE INFILL</t>
  </si>
  <si>
    <t>ED8603</t>
  </si>
  <si>
    <t>LOUVRE F/LIGHT JAMB</t>
  </si>
  <si>
    <t>ED8604</t>
  </si>
  <si>
    <t>EMPEROR FRAME OPEN</t>
  </si>
  <si>
    <t>ED8605</t>
  </si>
  <si>
    <t>EMPEROR FRAME CLSD</t>
  </si>
  <si>
    <t>ED8610</t>
  </si>
  <si>
    <t>ED8611</t>
  </si>
  <si>
    <t>ED8614</t>
  </si>
  <si>
    <t>Plat S/Door Single Glaze Adpt</t>
  </si>
  <si>
    <t>ED8617</t>
  </si>
  <si>
    <t>Plat S/D_950 S/W - OXXO Adaptor HD</t>
  </si>
  <si>
    <t>ED8618</t>
  </si>
  <si>
    <t>MK5C ADAPTOR</t>
  </si>
  <si>
    <t>ED8619</t>
  </si>
  <si>
    <t>AR1130</t>
  </si>
  <si>
    <t>ED8620</t>
  </si>
  <si>
    <t>FLYSCREEN SUPPORT</t>
  </si>
  <si>
    <t>ED8621</t>
  </si>
  <si>
    <t>SASH INSERT HEAD/JAM</t>
  </si>
  <si>
    <t>ED8622</t>
  </si>
  <si>
    <t>SASH INSERT:SILL</t>
  </si>
  <si>
    <t>ED8623</t>
  </si>
  <si>
    <t>RV WINDOW FLYSCREEN</t>
  </si>
  <si>
    <t>ED8624</t>
  </si>
  <si>
    <t>RV WINDOW H/MULLION</t>
  </si>
  <si>
    <t>ED8625</t>
  </si>
  <si>
    <t>RV WINDOW V/MULLION</t>
  </si>
  <si>
    <t>ED8626</t>
  </si>
  <si>
    <t>RV WINDOW FRAME</t>
  </si>
  <si>
    <t>ED8643</t>
  </si>
  <si>
    <t>Dowell Elite Awn.Casement 10.38mm Sash</t>
  </si>
  <si>
    <t>ED8644</t>
  </si>
  <si>
    <t>Dowell Elite Awn.Casement Win. D.G. Sash</t>
  </si>
  <si>
    <t>ED8645</t>
  </si>
  <si>
    <t>CAE Generic French Door Meeting Stile(R)</t>
  </si>
  <si>
    <t>ED8646</t>
  </si>
  <si>
    <t>CAE Generic French Door Meeting Stile(L)</t>
  </si>
  <si>
    <t>ED8647</t>
  </si>
  <si>
    <t>SUB FRAME HEAD</t>
  </si>
  <si>
    <t>ED8648</t>
  </si>
  <si>
    <t>55MM 1C FRAME HEAD</t>
  </si>
  <si>
    <t>ED8649</t>
  </si>
  <si>
    <t>55MM 1C FRAME JAMB</t>
  </si>
  <si>
    <t>ED8650</t>
  </si>
  <si>
    <t>55MM 1C 200PA F SILL</t>
  </si>
  <si>
    <t>ED8651</t>
  </si>
  <si>
    <t>ED8652</t>
  </si>
  <si>
    <t>EXTRUSION FOR HC216 (corner stake - Renma)</t>
  </si>
  <si>
    <t>AR1470</t>
  </si>
  <si>
    <t>ED8653</t>
  </si>
  <si>
    <t>50MM SUB HEAD</t>
  </si>
  <si>
    <t>ED8654</t>
  </si>
  <si>
    <t>50MM SUB SILL</t>
  </si>
  <si>
    <t>ED8656</t>
  </si>
  <si>
    <t>Plat Awn/Case - Head/Sill/Transom</t>
  </si>
  <si>
    <t>ED8657</t>
  </si>
  <si>
    <t>ED8658</t>
  </si>
  <si>
    <t>ED8659</t>
  </si>
  <si>
    <t>ED8660</t>
  </si>
  <si>
    <t>ED8661</t>
  </si>
  <si>
    <t>ED8662</t>
  </si>
  <si>
    <t>ED8663</t>
  </si>
  <si>
    <t>Plat Awn/Case Glaze Bead 10Mm Glass</t>
  </si>
  <si>
    <t>ED8664</t>
  </si>
  <si>
    <t>ED8665</t>
  </si>
  <si>
    <t>NSW SUB SHOWER BASE</t>
  </si>
  <si>
    <t>ED8666</t>
  </si>
  <si>
    <t>14-16MM D/G ADAPTOR</t>
  </si>
  <si>
    <t>ED8667</t>
  </si>
  <si>
    <t>MIRROR SURROUND (Renma)</t>
  </si>
  <si>
    <t>ED8668</t>
  </si>
  <si>
    <t>Plat S/Door Multi Stack Head</t>
  </si>
  <si>
    <t>ED8669</t>
  </si>
  <si>
    <t>Plat S/Door Multi Stack Jamb</t>
  </si>
  <si>
    <t>ED8670</t>
  </si>
  <si>
    <t>Dowell Elite Awn.Casement Winder Support</t>
  </si>
  <si>
    <t>ED8675</t>
  </si>
  <si>
    <t>JA032 Offset Support Channel</t>
  </si>
  <si>
    <t>ED8681</t>
  </si>
  <si>
    <t>ED8685</t>
  </si>
  <si>
    <t>MK5C Door Head</t>
  </si>
  <si>
    <t>ED8686</t>
  </si>
  <si>
    <t>MK5C DOOR SUB-HEAD</t>
  </si>
  <si>
    <t>ED8691</t>
  </si>
  <si>
    <t>ED8692</t>
  </si>
  <si>
    <t>ED8693</t>
  </si>
  <si>
    <t>ED8694</t>
  </si>
  <si>
    <t>JA031 Walkway &amp; Handrail Support</t>
  </si>
  <si>
    <t>ED8698</t>
  </si>
  <si>
    <t>JA161 Lysaght Klip-Lok 700 Juralco Clip</t>
  </si>
  <si>
    <t>ED8699</t>
  </si>
  <si>
    <t>PLAT LOV WIN ADAPTOR</t>
  </si>
  <si>
    <t>ED8700</t>
  </si>
  <si>
    <t>Corner Adaptor</t>
  </si>
  <si>
    <t>ED8702</t>
  </si>
  <si>
    <t>New 60mm Stepped D.G. Sash</t>
  </si>
  <si>
    <t>ED8703</t>
  </si>
  <si>
    <t>New 60mm Stepped D.G. Top Rail</t>
  </si>
  <si>
    <t>ED9002</t>
  </si>
  <si>
    <t>AWNING HEAD</t>
  </si>
  <si>
    <t>ED9003</t>
  </si>
  <si>
    <t>AWNING SILL</t>
  </si>
  <si>
    <t>ED9004</t>
  </si>
  <si>
    <t>DH/AWN JAMB 1/2 MALE</t>
  </si>
  <si>
    <t>ED9005</t>
  </si>
  <si>
    <t>D/H AWN MULLION</t>
  </si>
  <si>
    <t>ED9006</t>
  </si>
  <si>
    <t>TRANSOM</t>
  </si>
  <si>
    <t>ED9007</t>
  </si>
  <si>
    <t>AWNING SASH TOP RAIL</t>
  </si>
  <si>
    <t>ED9008</t>
  </si>
  <si>
    <t>AWN S/STILE BOT.RAIL</t>
  </si>
  <si>
    <t>ED9010</t>
  </si>
  <si>
    <t>AWNING SILL INFILL</t>
  </si>
  <si>
    <t>ED9017</t>
  </si>
  <si>
    <t>Cavity Closer</t>
  </si>
  <si>
    <t>ED9021</t>
  </si>
  <si>
    <t>AR1090</t>
  </si>
  <si>
    <t>ED9022</t>
  </si>
  <si>
    <t>HEAD/SILL</t>
  </si>
  <si>
    <t>ED9023</t>
  </si>
  <si>
    <t>ED9024</t>
  </si>
  <si>
    <t>ED9025</t>
  </si>
  <si>
    <t>ED9026</t>
  </si>
  <si>
    <t>TOP/BOTTOM RAIL</t>
  </si>
  <si>
    <t>ED9028</t>
  </si>
  <si>
    <t>135 DEG COUPLER</t>
  </si>
  <si>
    <t>ED9029</t>
  </si>
  <si>
    <t>COLONIAL BAR 16MM</t>
  </si>
  <si>
    <t>ED9519</t>
  </si>
  <si>
    <t>9000 Series Windows Storm mould (E93)</t>
  </si>
  <si>
    <t>ED9547</t>
  </si>
  <si>
    <t>ED9553</t>
  </si>
  <si>
    <t>ED9555</t>
  </si>
  <si>
    <t>ED9557</t>
  </si>
  <si>
    <t>ED9631</t>
  </si>
  <si>
    <t>HEAD/SILL C/CLOSURE</t>
  </si>
  <si>
    <t>ED9632</t>
  </si>
  <si>
    <t>Jamb Cavity Closure</t>
  </si>
  <si>
    <t>ED9652</t>
  </si>
  <si>
    <t>Sump Sill</t>
  </si>
  <si>
    <t>ED9653</t>
  </si>
  <si>
    <t>ED9654</t>
  </si>
  <si>
    <t>T/B RAIL-OVER 1700PA</t>
  </si>
  <si>
    <t>ED9655</t>
  </si>
  <si>
    <t>Fixed Panel I/Lock</t>
  </si>
  <si>
    <t>ED9663</t>
  </si>
  <si>
    <t>MK10 FRAME HEAD</t>
  </si>
  <si>
    <t>ED9664</t>
  </si>
  <si>
    <t>MK10 FRAME SILL</t>
  </si>
  <si>
    <t>ED9665</t>
  </si>
  <si>
    <t>MK10 Frame Mullion</t>
  </si>
  <si>
    <t>ED9666</t>
  </si>
  <si>
    <t>MK10 SASH HEAD</t>
  </si>
  <si>
    <t>ED9667</t>
  </si>
  <si>
    <t>MK10 SASH STILE</t>
  </si>
  <si>
    <t>ED9668</t>
  </si>
  <si>
    <t>MK10 HEAD CAPPING</t>
  </si>
  <si>
    <t>ED9670</t>
  </si>
  <si>
    <t>BAY DOOR-WIN COUPLER</t>
  </si>
  <si>
    <t>ED9678</t>
  </si>
  <si>
    <t>TRANSOM B 300PA</t>
  </si>
  <si>
    <t>ED9679</t>
  </si>
  <si>
    <t>TRANSOM C 300PA</t>
  </si>
  <si>
    <t>ED9680</t>
  </si>
  <si>
    <t>TRANSOM/SASH ADAPTOR</t>
  </si>
  <si>
    <t>ED9681</t>
  </si>
  <si>
    <t>180 D DOOR COUPLER</t>
  </si>
  <si>
    <t>ED9687</t>
  </si>
  <si>
    <t>Double Brick Head</t>
  </si>
  <si>
    <t>ED9688</t>
  </si>
  <si>
    <t>Double Brick Sill</t>
  </si>
  <si>
    <t>ED9689</t>
  </si>
  <si>
    <t>Double Brick Jamb</t>
  </si>
  <si>
    <t>ED9693</t>
  </si>
  <si>
    <t>DG STILE/BOTTOM RAIL</t>
  </si>
  <si>
    <t>ED9694</t>
  </si>
  <si>
    <t>DG SASH TOP RAIL</t>
  </si>
  <si>
    <t>ED9698</t>
  </si>
  <si>
    <t>EXTERNL COLONIAL BAR</t>
  </si>
  <si>
    <t>ED9699</t>
  </si>
  <si>
    <t>INTERNL COLONAIL BAR</t>
  </si>
  <si>
    <t>ED9705</t>
  </si>
  <si>
    <t>D/G FIX LITE INSERT</t>
  </si>
  <si>
    <t>ED9706</t>
  </si>
  <si>
    <t>D/G MULLION INSERT</t>
  </si>
  <si>
    <t>ED9707</t>
  </si>
  <si>
    <t>THICK GLASS GLAZING BEAD</t>
  </si>
  <si>
    <t>ED9708</t>
  </si>
  <si>
    <t>DG GLAZ BEAD 16MM</t>
  </si>
  <si>
    <t>ED9709</t>
  </si>
  <si>
    <t>D/GLAZE SASH INSERT</t>
  </si>
  <si>
    <t>ED9710</t>
  </si>
  <si>
    <t>ED9711</t>
  </si>
  <si>
    <t>Dowell Manor French Door F/L Glz. Bead</t>
  </si>
  <si>
    <t>ED9714</t>
  </si>
  <si>
    <t>Face Fix Adaptor</t>
  </si>
  <si>
    <t>ED9715</t>
  </si>
  <si>
    <t>ED9716</t>
  </si>
  <si>
    <t>ED9717</t>
  </si>
  <si>
    <t>ED9718</t>
  </si>
  <si>
    <t>ED9719</t>
  </si>
  <si>
    <t>ED9720</t>
  </si>
  <si>
    <t>ED9722</t>
  </si>
  <si>
    <t>90 Cnr Coupling LB</t>
  </si>
  <si>
    <t>ED9723</t>
  </si>
  <si>
    <t>ED9724</t>
  </si>
  <si>
    <t>ED9727</t>
  </si>
  <si>
    <t>PIVOT JAMB</t>
  </si>
  <si>
    <t>ED9729</t>
  </si>
  <si>
    <t>FIXED PANEL JAMB</t>
  </si>
  <si>
    <t>ED9730</t>
  </si>
  <si>
    <t>ED9731</t>
  </si>
  <si>
    <t>ED9732</t>
  </si>
  <si>
    <t>ED9733</t>
  </si>
  <si>
    <t>ED9734</t>
  </si>
  <si>
    <t>RETURN JAMB ROUNDED</t>
  </si>
  <si>
    <t>ED9735</t>
  </si>
  <si>
    <t>RETURN COVER ROUNDED</t>
  </si>
  <si>
    <t>ED9738</t>
  </si>
  <si>
    <t>ED9739</t>
  </si>
  <si>
    <t>ED9740</t>
  </si>
  <si>
    <t>Rnd Stile (700 PA)</t>
  </si>
  <si>
    <t>ED9741</t>
  </si>
  <si>
    <t>Round Stile (1500 PA)</t>
  </si>
  <si>
    <t>ED9742</t>
  </si>
  <si>
    <t>Rnd Stile (3000 PA)</t>
  </si>
  <si>
    <t>ED9744</t>
  </si>
  <si>
    <t>OXO MULLION</t>
  </si>
  <si>
    <t>ED9745</t>
  </si>
  <si>
    <t>OXO H/DUTY MULLION</t>
  </si>
  <si>
    <t>ED9748</t>
  </si>
  <si>
    <t>DBL GLAZING ADAPTOR</t>
  </si>
  <si>
    <t>ED9755</t>
  </si>
  <si>
    <t>RETURN COVER</t>
  </si>
  <si>
    <t>ED9757</t>
  </si>
  <si>
    <t>AR1100</t>
  </si>
  <si>
    <t>ED9758</t>
  </si>
  <si>
    <t>180Deg Coupling Type B</t>
  </si>
  <si>
    <t>ED9759</t>
  </si>
  <si>
    <t>180Deg Coupling Type C</t>
  </si>
  <si>
    <t>ED9760</t>
  </si>
  <si>
    <t>ED9761</t>
  </si>
  <si>
    <t>ED9762</t>
  </si>
  <si>
    <t>ED9763</t>
  </si>
  <si>
    <t>135D WIN-DR BAY COUP</t>
  </si>
  <si>
    <t>ED9764</t>
  </si>
  <si>
    <t>Villa  Sash Stile/Rail</t>
  </si>
  <si>
    <t>ED9765</t>
  </si>
  <si>
    <t>Villa Sash Top Rail</t>
  </si>
  <si>
    <t>ED9766</t>
  </si>
  <si>
    <t>Cr/Villa Head Alternative</t>
  </si>
  <si>
    <t>ED9767</t>
  </si>
  <si>
    <t>Cr/Villa Head/Sill</t>
  </si>
  <si>
    <t>ED9768</t>
  </si>
  <si>
    <t>Cr/Villa Frame Jamb</t>
  </si>
  <si>
    <t>ED9769</t>
  </si>
  <si>
    <t>Cr/Villa Glaze Bead Fixed Light</t>
  </si>
  <si>
    <t>ED9770</t>
  </si>
  <si>
    <t>Cr/Villa Transom</t>
  </si>
  <si>
    <t>ED9774</t>
  </si>
  <si>
    <t>WINDER SUPPORT</t>
  </si>
  <si>
    <t>ED9776</t>
  </si>
  <si>
    <t>SASH STILE OXXO ADAP</t>
  </si>
  <si>
    <t>ED9777</t>
  </si>
  <si>
    <t>Sash Stile OXXO Adap</t>
  </si>
  <si>
    <t>ED9778</t>
  </si>
  <si>
    <t>FRAME JAMB 41MM</t>
  </si>
  <si>
    <t>ED9784</t>
  </si>
  <si>
    <t>Cr/Villa Flyscreen Skirt</t>
  </si>
  <si>
    <t>ED9785</t>
  </si>
  <si>
    <t>135 D BAY COUPLER</t>
  </si>
  <si>
    <t>ED9787</t>
  </si>
  <si>
    <t>RETURN COVER-SNAP ON</t>
  </si>
  <si>
    <t>ED9788</t>
  </si>
  <si>
    <t>ED9797</t>
  </si>
  <si>
    <t>SILL INFILL</t>
  </si>
  <si>
    <t>ED9799</t>
  </si>
  <si>
    <t>ALT. SASH TOP RAIL</t>
  </si>
  <si>
    <t>ED9836</t>
  </si>
  <si>
    <t>ED9850</t>
  </si>
  <si>
    <t>Villa Mullion Insert</t>
  </si>
  <si>
    <t>ED9851</t>
  </si>
  <si>
    <t>Villa Mullion B1</t>
  </si>
  <si>
    <t>ED9852</t>
  </si>
  <si>
    <t>Dowell Elite Awn.Casement Win.Mullion C1</t>
  </si>
  <si>
    <t>ED9853</t>
  </si>
  <si>
    <t>Cr/Villa Transom A</t>
  </si>
  <si>
    <t>ED9854</t>
  </si>
  <si>
    <t>SILL TRACK (GROOVED)</t>
  </si>
  <si>
    <t>ED9855</t>
  </si>
  <si>
    <t>ROUNDED H/D HEAD</t>
  </si>
  <si>
    <t>ED9858</t>
  </si>
  <si>
    <t>FRENCH DR SASH STILE</t>
  </si>
  <si>
    <t>ED9860</t>
  </si>
  <si>
    <t>CASEMENT WINDOW SASH</t>
  </si>
  <si>
    <t>ED9863</t>
  </si>
  <si>
    <t>Sash Rail</t>
  </si>
  <si>
    <t>ED9864</t>
  </si>
  <si>
    <t>OXXO ADAPTOR</t>
  </si>
  <si>
    <t>ED9866</t>
  </si>
  <si>
    <t>Villa Mullion A1</t>
  </si>
  <si>
    <t>ED9867</t>
  </si>
  <si>
    <t>180 D Coupler Dr/Win</t>
  </si>
  <si>
    <t>ED9872</t>
  </si>
  <si>
    <t>ED9873</t>
  </si>
  <si>
    <t>INSERT (HEAD &amp; SILL)</t>
  </si>
  <si>
    <t>ED9874</t>
  </si>
  <si>
    <t>MK7 PANEL GLAZE BEAD</t>
  </si>
  <si>
    <t>ED9876</t>
  </si>
  <si>
    <t>RVL FIN BRK FAC ADPR</t>
  </si>
  <si>
    <t>ED9877</t>
  </si>
  <si>
    <t>REVEAL FIN FLNG ADPT</t>
  </si>
  <si>
    <t>ED9878</t>
  </si>
  <si>
    <t>RVL FIN FED FRME ADP</t>
  </si>
  <si>
    <t>ED9879</t>
  </si>
  <si>
    <t>RETURN JAMB</t>
  </si>
  <si>
    <t>ED9888</t>
  </si>
  <si>
    <t>FRAME SILL 300PA</t>
  </si>
  <si>
    <t>ED9905</t>
  </si>
  <si>
    <t>Jamb Section - Bi-Fold Shower</t>
  </si>
  <si>
    <t>ED9917</t>
  </si>
  <si>
    <t>Cr Awn/Case Sash Top Rail</t>
  </si>
  <si>
    <t>ED9918</t>
  </si>
  <si>
    <t>Cr Awn/Case Sash Stile/Rail</t>
  </si>
  <si>
    <t>ED9921</t>
  </si>
  <si>
    <t>6MM GLAZING BEAD</t>
  </si>
  <si>
    <t>ED9924</t>
  </si>
  <si>
    <t>Cr/Villa Operator Cover</t>
  </si>
  <si>
    <t>ED9925</t>
  </si>
  <si>
    <t>Cr/Villa Operator Base</t>
  </si>
  <si>
    <t>ED9928</t>
  </si>
  <si>
    <t>Dowell Slinding Win. Stile Lock Adaptor</t>
  </si>
  <si>
    <t>ED9941</t>
  </si>
  <si>
    <t>5-6MM JAMB GLAZ BEAD</t>
  </si>
  <si>
    <t>ED9942</t>
  </si>
  <si>
    <t>SUMP SILL 300PA</t>
  </si>
  <si>
    <t>ED9943</t>
  </si>
  <si>
    <t>SUMP TRANSOM 300PA</t>
  </si>
  <si>
    <t>ED9945</t>
  </si>
  <si>
    <t>SH HEAD SUB FRAME</t>
  </si>
  <si>
    <t>ED9946</t>
  </si>
  <si>
    <t>SH SILL SUB FRAME</t>
  </si>
  <si>
    <t>ED9947</t>
  </si>
  <si>
    <t>SH JAMB SUB FRAME</t>
  </si>
  <si>
    <t>ED9964</t>
  </si>
  <si>
    <t>FRAME SILL 200PA</t>
  </si>
  <si>
    <t>ED9965</t>
  </si>
  <si>
    <t>Frame Sill (200PA)</t>
  </si>
  <si>
    <t>ED9969</t>
  </si>
  <si>
    <t>ED9972</t>
  </si>
  <si>
    <t>135 DEGREE COUPLER</t>
  </si>
  <si>
    <t>ED9978</t>
  </si>
  <si>
    <t>Cr/Villa Operator Support Cover</t>
  </si>
  <si>
    <t>ED9979</t>
  </si>
  <si>
    <t>Cr/Villa Operator Support</t>
  </si>
  <si>
    <t>EG265</t>
  </si>
  <si>
    <t>G265 ROLLER SHUTTER</t>
  </si>
  <si>
    <t>EG751</t>
  </si>
  <si>
    <t>G751 ROLLER SHUTTER</t>
  </si>
  <si>
    <t>EJ315</t>
  </si>
  <si>
    <t>SS PIVOT SILL</t>
  </si>
  <si>
    <t>EJ442</t>
  </si>
  <si>
    <t>PWF42 WALL CHNL</t>
  </si>
  <si>
    <t>EJ596</t>
  </si>
  <si>
    <t>SS PIVOT SASH</t>
  </si>
  <si>
    <t>EJA013</t>
  </si>
  <si>
    <t>JA013 12mm x 10mm Cleat Bar</t>
  </si>
  <si>
    <t>EK4717</t>
  </si>
  <si>
    <t>EL6240</t>
  </si>
  <si>
    <t>EL6241</t>
  </si>
  <si>
    <t>570-051 Sill</t>
  </si>
  <si>
    <t>EL6242</t>
  </si>
  <si>
    <t>EL6243</t>
  </si>
  <si>
    <t>570-053 Sash Hor Rail</t>
  </si>
  <si>
    <t>EL6244</t>
  </si>
  <si>
    <t>570-054 Plain Stile</t>
  </si>
  <si>
    <t>EL6245</t>
  </si>
  <si>
    <t>570-055 Lock Stile</t>
  </si>
  <si>
    <t>EL6246</t>
  </si>
  <si>
    <t>570-056 M/Stile Type 2</t>
  </si>
  <si>
    <t>EL6247</t>
  </si>
  <si>
    <t>570-057 M/Stile Type 2</t>
  </si>
  <si>
    <t>EL6248</t>
  </si>
  <si>
    <t>570-058 Minor Coupler</t>
  </si>
  <si>
    <t>EL6249</t>
  </si>
  <si>
    <t>570-059 Major Coupler 72.45x23</t>
  </si>
  <si>
    <t>EL6250</t>
  </si>
  <si>
    <t>570-060 F/Light Frame</t>
  </si>
  <si>
    <t>EL6252</t>
  </si>
  <si>
    <t>570-062 Window Glazing Bead</t>
  </si>
  <si>
    <t>EL6255</t>
  </si>
  <si>
    <t>570-065 Handle Extrusion</t>
  </si>
  <si>
    <t>EL6282</t>
  </si>
  <si>
    <t>570-069 135' Coupler</t>
  </si>
  <si>
    <t>EL6474</t>
  </si>
  <si>
    <t>EL6650</t>
  </si>
  <si>
    <t>575 Head</t>
  </si>
  <si>
    <t>EL6651</t>
  </si>
  <si>
    <t>575 Sill</t>
  </si>
  <si>
    <t>EL6652</t>
  </si>
  <si>
    <t>575 Jamb</t>
  </si>
  <si>
    <t>EL6654</t>
  </si>
  <si>
    <t>575 Rail</t>
  </si>
  <si>
    <t>EL6655</t>
  </si>
  <si>
    <t>575-055 Lock Stile</t>
  </si>
  <si>
    <t>EL6656</t>
  </si>
  <si>
    <t>575-056 M/Stile</t>
  </si>
  <si>
    <t>EL6660</t>
  </si>
  <si>
    <t>575/585 Midrail 100mm</t>
  </si>
  <si>
    <t>EL6743</t>
  </si>
  <si>
    <t>571-050 Window Head</t>
  </si>
  <si>
    <t>EL6744</t>
  </si>
  <si>
    <t>571-051 Window Sill</t>
  </si>
  <si>
    <t>EL6745</t>
  </si>
  <si>
    <t>571-052 Window Jamb</t>
  </si>
  <si>
    <t>EL6746</t>
  </si>
  <si>
    <t>EL6749</t>
  </si>
  <si>
    <t>EL6750</t>
  </si>
  <si>
    <t>Window Inlay Bead</t>
  </si>
  <si>
    <t>EL6793</t>
  </si>
  <si>
    <t>EL7003</t>
  </si>
  <si>
    <t>EL7004</t>
  </si>
  <si>
    <t>EL7365</t>
  </si>
  <si>
    <t>572-051 Window Sill</t>
  </si>
  <si>
    <t>EL7366</t>
  </si>
  <si>
    <t>572-050 Window Head/Jamb</t>
  </si>
  <si>
    <t>EL7634</t>
  </si>
  <si>
    <t>EL9937</t>
  </si>
  <si>
    <t>EME10427</t>
  </si>
  <si>
    <t>Mirror Door Suite - Head 122.6x50</t>
  </si>
  <si>
    <t>EME10428</t>
  </si>
  <si>
    <t>Mirror Door Suite -Sill Track 122.3x25.2</t>
  </si>
  <si>
    <t>EME30181</t>
  </si>
  <si>
    <t>Shower Screen Head Track 51.8x38</t>
  </si>
  <si>
    <t>EME50230</t>
  </si>
  <si>
    <t>Wardrobe Top/Bottom Stile</t>
  </si>
  <si>
    <t>EME6577</t>
  </si>
  <si>
    <t>Mirror Door Suite - Wall Channel 20x19</t>
  </si>
  <si>
    <t>EME7630</t>
  </si>
  <si>
    <t>Mirror Door Suite - Jamb 73x30</t>
  </si>
  <si>
    <t>EME7631</t>
  </si>
  <si>
    <t>Mirror Door Suite - Head 68.6x37</t>
  </si>
  <si>
    <t>EME7632</t>
  </si>
  <si>
    <t>Mirror Door Suite - Sill 68.5x16</t>
  </si>
  <si>
    <t>EME7633</t>
  </si>
  <si>
    <t>Wardrobe Bottom Rail</t>
  </si>
  <si>
    <t>EME7634</t>
  </si>
  <si>
    <t>Wardrobe Top Rail</t>
  </si>
  <si>
    <t>EME8342</t>
  </si>
  <si>
    <t>Showerscreen Sash</t>
  </si>
  <si>
    <t>EME9052</t>
  </si>
  <si>
    <t>Mirror Door Suite - Jamb 73x12.5</t>
  </si>
  <si>
    <t>EME9531</t>
  </si>
  <si>
    <t>Mirror Door Suite - Head 82.1x40</t>
  </si>
  <si>
    <t>EME9532</t>
  </si>
  <si>
    <t>Mirror Door Suite - Wall Jamb 86.5x16</t>
  </si>
  <si>
    <t>EME9533</t>
  </si>
  <si>
    <t>Mirror Door Suite - Still Track 82.1x9.2</t>
  </si>
  <si>
    <t>EN137</t>
  </si>
  <si>
    <t>PWF37 HEAD CHANNEL</t>
  </si>
  <si>
    <t>EN1821</t>
  </si>
  <si>
    <t>EN3487</t>
  </si>
  <si>
    <t>570-079 M/Stile Type 4</t>
  </si>
  <si>
    <t>EN4545</t>
  </si>
  <si>
    <t>EN748</t>
  </si>
  <si>
    <t>SHOWER SCREEN</t>
  </si>
  <si>
    <t>EN923</t>
  </si>
  <si>
    <t>ROBE SILL</t>
  </si>
  <si>
    <t>EN924</t>
  </si>
  <si>
    <t>EP10149</t>
  </si>
  <si>
    <t>EP10209</t>
  </si>
  <si>
    <t>MK10 DG 60mm Flat Faced Sash Bottom</t>
  </si>
  <si>
    <t>EP10210</t>
  </si>
  <si>
    <t>MK10 DG 60mm Flat Face Sash Top Rail</t>
  </si>
  <si>
    <t>EP10349</t>
  </si>
  <si>
    <t>Handrail Post Reinforcement</t>
  </si>
  <si>
    <t>EP10529</t>
  </si>
  <si>
    <t>Platinum Sliding Door Rail Single Glaze</t>
  </si>
  <si>
    <t>EP10605</t>
  </si>
  <si>
    <t>EP10609</t>
  </si>
  <si>
    <t>Genesis SW Rail Mk2</t>
  </si>
  <si>
    <t>AR1330</t>
  </si>
  <si>
    <t>EP10613</t>
  </si>
  <si>
    <t>Genesis SW Extended Track Mk2</t>
  </si>
  <si>
    <t>EP10614</t>
  </si>
  <si>
    <t>Genesis SW Drive Bar Mk2</t>
  </si>
  <si>
    <t>EP10615</t>
  </si>
  <si>
    <t>Genesis SW DG OXXO Stile Mk2</t>
  </si>
  <si>
    <t>EP10616</t>
  </si>
  <si>
    <t>Genesis SW S/F Transom Mk2</t>
  </si>
  <si>
    <t>EP10617</t>
  </si>
  <si>
    <t>Genesis SW DG Rail Mk2</t>
  </si>
  <si>
    <t>EP10618</t>
  </si>
  <si>
    <t>Genesis SW Screen Flat Infill Mk2</t>
  </si>
  <si>
    <t>EP10619</t>
  </si>
  <si>
    <t>Genesis SW Screen Threshold Mk2</t>
  </si>
  <si>
    <t>EP10620</t>
  </si>
  <si>
    <t>Genesis SW Screen Support Mk2</t>
  </si>
  <si>
    <t>EP10851</t>
  </si>
  <si>
    <t>Genesis Stile 70mm Hinge DG</t>
  </si>
  <si>
    <t>AR1260</t>
  </si>
  <si>
    <t>EP10852</t>
  </si>
  <si>
    <t>Genesis Stile 70mm Lock DG</t>
  </si>
  <si>
    <t>EP10853</t>
  </si>
  <si>
    <t>Genesis Stile 70mm Meeting RH DG</t>
  </si>
  <si>
    <t>EP10854</t>
  </si>
  <si>
    <t>Genesis Stile 70mm Meeting LH DG</t>
  </si>
  <si>
    <t>EP10855</t>
  </si>
  <si>
    <t>Genesis Rail 79mm DG</t>
  </si>
  <si>
    <t>EP10856</t>
  </si>
  <si>
    <t>Genesis Midrail 91mm DG</t>
  </si>
  <si>
    <t>EP10857</t>
  </si>
  <si>
    <t>BST SW - Frame Jamb (Alternative)</t>
  </si>
  <si>
    <t>EP10858</t>
  </si>
  <si>
    <t>41mm Louvre Window-Frame Jamb (Alternative)</t>
  </si>
  <si>
    <t>EP10890</t>
  </si>
  <si>
    <t>Genesis Jamb Adaptor 125mm</t>
  </si>
  <si>
    <t>EP10891</t>
  </si>
  <si>
    <t>Genesis Frame Coupling 125mm</t>
  </si>
  <si>
    <t>EP10892</t>
  </si>
  <si>
    <t>Genesis Frame 125mm</t>
  </si>
  <si>
    <t>EP1097</t>
  </si>
  <si>
    <t>EP11097</t>
  </si>
  <si>
    <t>EP11293</t>
  </si>
  <si>
    <t>580 SW - Sash DG Adaptor</t>
  </si>
  <si>
    <t>EP11294</t>
  </si>
  <si>
    <t>580 SW - DG Rail</t>
  </si>
  <si>
    <t>EP11317</t>
  </si>
  <si>
    <t>580 SW - F/Light DG Adaptor</t>
  </si>
  <si>
    <t>EP11355</t>
  </si>
  <si>
    <t>450 PA Sill for BST Sl. Window</t>
  </si>
  <si>
    <t>EP11356</t>
  </si>
  <si>
    <t>BST Sl. Window H/D Cyclonic Window</t>
  </si>
  <si>
    <t>EP11574</t>
  </si>
  <si>
    <t>300 Series Awning - SG Sash</t>
  </si>
  <si>
    <t>EP11575</t>
  </si>
  <si>
    <t>EP11576</t>
  </si>
  <si>
    <t>300 Series Awning - Cnr Stake</t>
  </si>
  <si>
    <t>EP11648</t>
  </si>
  <si>
    <t>EP11649</t>
  </si>
  <si>
    <t>EP11661</t>
  </si>
  <si>
    <t>EP11662</t>
  </si>
  <si>
    <t>EP11663</t>
  </si>
  <si>
    <t>EP11671</t>
  </si>
  <si>
    <t>Wardrobe - Mid Rail</t>
  </si>
  <si>
    <t>EP11857</t>
  </si>
  <si>
    <t>BST Sliding Window - 450 Pa Flange Sill</t>
  </si>
  <si>
    <t>EP11871</t>
  </si>
  <si>
    <t>Sliding Shower Screen - Sill</t>
  </si>
  <si>
    <t>EP11873</t>
  </si>
  <si>
    <t>Sliding Shower - Head Cover</t>
  </si>
  <si>
    <t>EP11874</t>
  </si>
  <si>
    <t>Shower - Semi Frameless Rail</t>
  </si>
  <si>
    <t>EP11875</t>
  </si>
  <si>
    <t>Sliding Shower Screen - Head</t>
  </si>
  <si>
    <t>EP11876</t>
  </si>
  <si>
    <t>Shower - Handle Stile</t>
  </si>
  <si>
    <t>EP11885</t>
  </si>
  <si>
    <t>Fixing Cleat</t>
  </si>
  <si>
    <t>EP11979</t>
  </si>
  <si>
    <t>EP12040</t>
  </si>
  <si>
    <t>300 SERIES AWNING - CNR STAKE</t>
  </si>
  <si>
    <t>EP12041</t>
  </si>
  <si>
    <t>300 Series Awning SG Sash Frame</t>
  </si>
  <si>
    <t>EP12042</t>
  </si>
  <si>
    <t>EP12079</t>
  </si>
  <si>
    <t>Panel Stile</t>
  </si>
  <si>
    <t>AR1970</t>
  </si>
  <si>
    <t>EP12080</t>
  </si>
  <si>
    <t>Panel Rail</t>
  </si>
  <si>
    <t>EP12081</t>
  </si>
  <si>
    <t>Sill Track</t>
  </si>
  <si>
    <t>EP12082</t>
  </si>
  <si>
    <t>Head Track</t>
  </si>
  <si>
    <t>EP12160</t>
  </si>
  <si>
    <t>MK5C 125 25 Subframe</t>
  </si>
  <si>
    <t>EP12161</t>
  </si>
  <si>
    <t>BST 125 25 Subframe</t>
  </si>
  <si>
    <t>EP12162</t>
  </si>
  <si>
    <t>BST/MK5C Lintel Plate</t>
  </si>
  <si>
    <t>EP12221</t>
  </si>
  <si>
    <t>Adrol Flush Jamb</t>
  </si>
  <si>
    <t>EP12256</t>
  </si>
  <si>
    <t>EP12257</t>
  </si>
  <si>
    <t>EP12258</t>
  </si>
  <si>
    <t>EP12621</t>
  </si>
  <si>
    <t>EP12622</t>
  </si>
  <si>
    <t>EP12633</t>
  </si>
  <si>
    <t>EP12634</t>
  </si>
  <si>
    <t>EP12635</t>
  </si>
  <si>
    <t>EP12636</t>
  </si>
  <si>
    <t>EP12637</t>
  </si>
  <si>
    <t>EP12638</t>
  </si>
  <si>
    <t>EP12639</t>
  </si>
  <si>
    <t>EP12647</t>
  </si>
  <si>
    <t>EP12655</t>
  </si>
  <si>
    <t>EP12711</t>
  </si>
  <si>
    <t>EP12712</t>
  </si>
  <si>
    <t>EP12713</t>
  </si>
  <si>
    <t>EP12714</t>
  </si>
  <si>
    <t>EP12749</t>
  </si>
  <si>
    <t>EP12750</t>
  </si>
  <si>
    <t>EP12751</t>
  </si>
  <si>
    <t>EP12752</t>
  </si>
  <si>
    <t>EP12807</t>
  </si>
  <si>
    <t>Alt Panel Stile</t>
  </si>
  <si>
    <t>EP12849</t>
  </si>
  <si>
    <t>MK10 Awn/Casement(Renma)-Sash Frame 62x32.5</t>
  </si>
  <si>
    <t>EP12850</t>
  </si>
  <si>
    <t>MK10 Awn/Casement(Renma)-Sash Top Rail 64.7x37.7</t>
  </si>
  <si>
    <t>EP12927</t>
  </si>
  <si>
    <t>EP12928</t>
  </si>
  <si>
    <t>EP12943</t>
  </si>
  <si>
    <t>3 Panel Overlap Head/Sill</t>
  </si>
  <si>
    <t>EP12944</t>
  </si>
  <si>
    <t>EP12987</t>
  </si>
  <si>
    <t>EP12988</t>
  </si>
  <si>
    <t>EP13023</t>
  </si>
  <si>
    <t>EP13063</t>
  </si>
  <si>
    <t>EP13064</t>
  </si>
  <si>
    <t>EP13066</t>
  </si>
  <si>
    <t>EP13067</t>
  </si>
  <si>
    <t>EP13135</t>
  </si>
  <si>
    <t>125 Louvre To Platinum French Door Coupler</t>
  </si>
  <si>
    <t>EP13210</t>
  </si>
  <si>
    <t>Triple Track Head</t>
  </si>
  <si>
    <t>EP13211</t>
  </si>
  <si>
    <t>Triple Track Sill</t>
  </si>
  <si>
    <t>EP13274</t>
  </si>
  <si>
    <t>580 SW Into MK5C SD Coupler 92.15x23.7</t>
  </si>
  <si>
    <t>EP13296</t>
  </si>
  <si>
    <t>Internally Beaded DG Sash Frame For MK10 Top Rai</t>
  </si>
  <si>
    <t>EP13297</t>
  </si>
  <si>
    <t>MK10 Internally Beaded Sash Frame (Rail) 45x26.5</t>
  </si>
  <si>
    <t>EP13484</t>
  </si>
  <si>
    <t>AR1320</t>
  </si>
  <si>
    <t>EP13626</t>
  </si>
  <si>
    <t>EP13627</t>
  </si>
  <si>
    <t>EP13641</t>
  </si>
  <si>
    <t>Genesis Frame Trim - Flat With Return Stake</t>
  </si>
  <si>
    <t>EP13642</t>
  </si>
  <si>
    <t>Genesis Euro Frame Adaptor</t>
  </si>
  <si>
    <t>AR1280</t>
  </si>
  <si>
    <t>EP13643</t>
  </si>
  <si>
    <t>Genesis Frame Trim - Flat Face Stake</t>
  </si>
  <si>
    <t>EP13939</t>
  </si>
  <si>
    <t>MK10 SG Beaded Sash 16x14.1</t>
  </si>
  <si>
    <t>EP13963</t>
  </si>
  <si>
    <t>Platinum DH Sill 300 Pa</t>
  </si>
  <si>
    <t>AR1005</t>
  </si>
  <si>
    <t>EP13964</t>
  </si>
  <si>
    <t>Platinum DH Head</t>
  </si>
  <si>
    <t>EP13965</t>
  </si>
  <si>
    <t>Platinum DH Jamb</t>
  </si>
  <si>
    <t>EP13966</t>
  </si>
  <si>
    <t>Platinum DH Mullion</t>
  </si>
  <si>
    <t>EP13991</t>
  </si>
  <si>
    <t>EP14049</t>
  </si>
  <si>
    <t>Platinum SW Head</t>
  </si>
  <si>
    <t>AR1025</t>
  </si>
  <si>
    <t>EP14050</t>
  </si>
  <si>
    <t>Platinum SW Sill</t>
  </si>
  <si>
    <t>EP14051</t>
  </si>
  <si>
    <t>Platinum SW Jamb Adaptor</t>
  </si>
  <si>
    <t>EP14073</t>
  </si>
  <si>
    <t>Plat S/D_950 S/W # Mortice Lock Stile DG</t>
  </si>
  <si>
    <t>EP14074</t>
  </si>
  <si>
    <t>Plat S/D_950 S/W # Mortice Lock Stile SG</t>
  </si>
  <si>
    <t>EP14126</t>
  </si>
  <si>
    <t>MK5C Cavity Stacking Door Threshold</t>
  </si>
  <si>
    <t>EP14127</t>
  </si>
  <si>
    <t>EP14128</t>
  </si>
  <si>
    <t>MK5C Cavity Stacking Door Sill (200Pa)</t>
  </si>
  <si>
    <t>EP14129</t>
  </si>
  <si>
    <t>MK5C Cavity Stacking Door Head</t>
  </si>
  <si>
    <t>EP14148</t>
  </si>
  <si>
    <t>EP14149</t>
  </si>
  <si>
    <t>EP14157</t>
  </si>
  <si>
    <t>Genesis 601 Frame Adaptor</t>
  </si>
  <si>
    <t>EP14158</t>
  </si>
  <si>
    <t>Genesis 400 Frame Adaptor</t>
  </si>
  <si>
    <t>EP14238</t>
  </si>
  <si>
    <t>Double Track Wall Jamb</t>
  </si>
  <si>
    <t>EP14239</t>
  </si>
  <si>
    <t>Triple Track Wall Jamb</t>
  </si>
  <si>
    <t>EP14270</t>
  </si>
  <si>
    <t>EP14271</t>
  </si>
  <si>
    <t>EP14280</t>
  </si>
  <si>
    <t>EP14281</t>
  </si>
  <si>
    <t>EP14282</t>
  </si>
  <si>
    <t>EP14375</t>
  </si>
  <si>
    <t>EP14422</t>
  </si>
  <si>
    <t>EP14423</t>
  </si>
  <si>
    <t>EP14487</t>
  </si>
  <si>
    <t>MK10 60mm Beaded Sash Stiles &amp; Rail</t>
  </si>
  <si>
    <t>EP14488</t>
  </si>
  <si>
    <t>MK10 60mm Beaded Sash Top &amp; Rail</t>
  </si>
  <si>
    <t>EP14579</t>
  </si>
  <si>
    <t>EP14589</t>
  </si>
  <si>
    <t>EP14620</t>
  </si>
  <si>
    <t>Platinum DH Jamb Adaptor</t>
  </si>
  <si>
    <t>EP14621</t>
  </si>
  <si>
    <t>Platinum DH Extended Head</t>
  </si>
  <si>
    <t>EP14629</t>
  </si>
  <si>
    <t>EP14633</t>
  </si>
  <si>
    <t>EP14650</t>
  </si>
  <si>
    <t>Urban-597 Door Stop 46mm</t>
  </si>
  <si>
    <t>EP14658</t>
  </si>
  <si>
    <t>Urban-597 Open out Sill 200Pa 46mm</t>
  </si>
  <si>
    <t>EP14727</t>
  </si>
  <si>
    <t>Urban+590 - Head (Extended)</t>
  </si>
  <si>
    <t>EP14757</t>
  </si>
  <si>
    <t>BST SW - HD OXXO Sash Stile</t>
  </si>
  <si>
    <t>EP14758</t>
  </si>
  <si>
    <t>BST SW - HD OXXO Stile Stiffener</t>
  </si>
  <si>
    <t>EP14896</t>
  </si>
  <si>
    <t>Urban-597 Open In Sill 200Pa 46mm</t>
  </si>
  <si>
    <t>EP15048</t>
  </si>
  <si>
    <t>EP15049</t>
  </si>
  <si>
    <t>EP15050</t>
  </si>
  <si>
    <t>EP15128</t>
  </si>
  <si>
    <t>EP15129</t>
  </si>
  <si>
    <t>EP15130</t>
  </si>
  <si>
    <t>EP15131</t>
  </si>
  <si>
    <t>EP15132</t>
  </si>
  <si>
    <t>EP15133</t>
  </si>
  <si>
    <t>EP2684</t>
  </si>
  <si>
    <t>EP2727</t>
  </si>
  <si>
    <t>EP2729</t>
  </si>
  <si>
    <t>EP2836</t>
  </si>
  <si>
    <t>EP3178</t>
  </si>
  <si>
    <t>EP3198</t>
  </si>
  <si>
    <t>EP3199</t>
  </si>
  <si>
    <t>EP3200</t>
  </si>
  <si>
    <t>EP3201</t>
  </si>
  <si>
    <t>EP3219</t>
  </si>
  <si>
    <t>EP3309</t>
  </si>
  <si>
    <t>EP3395</t>
  </si>
  <si>
    <t>EP3718</t>
  </si>
  <si>
    <t>EP3843</t>
  </si>
  <si>
    <t>582 Winder Sill</t>
  </si>
  <si>
    <t>EP4902</t>
  </si>
  <si>
    <t>EP4903</t>
  </si>
  <si>
    <t>EP4904</t>
  </si>
  <si>
    <t>EP4905</t>
  </si>
  <si>
    <t>EP4906</t>
  </si>
  <si>
    <t>EP5006</t>
  </si>
  <si>
    <t>581 Mk11 Top Rail</t>
  </si>
  <si>
    <t>EP5007</t>
  </si>
  <si>
    <t>581 Mk11 Bottom Rail</t>
  </si>
  <si>
    <t>EP5017</t>
  </si>
  <si>
    <t>581 Mk11 Meeting Rail</t>
  </si>
  <si>
    <t>EP5209</t>
  </si>
  <si>
    <t>585 Apt Oxo Adaptor</t>
  </si>
  <si>
    <t>EP5210</t>
  </si>
  <si>
    <t>585 Apt Sill</t>
  </si>
  <si>
    <t>EP5211</t>
  </si>
  <si>
    <t>EP5212</t>
  </si>
  <si>
    <t>585 Apt 50mm Threshold</t>
  </si>
  <si>
    <t>EP5213</t>
  </si>
  <si>
    <t>585 Apt Head</t>
  </si>
  <si>
    <t>EP5214</t>
  </si>
  <si>
    <t>585 Apt Jamb</t>
  </si>
  <si>
    <t>EP5230</t>
  </si>
  <si>
    <t>EP5410</t>
  </si>
  <si>
    <t>EP5411</t>
  </si>
  <si>
    <t>EP5412</t>
  </si>
  <si>
    <t>EP5413</t>
  </si>
  <si>
    <t>EP5414</t>
  </si>
  <si>
    <t>EP5415</t>
  </si>
  <si>
    <t>EP5416</t>
  </si>
  <si>
    <t>EP5417</t>
  </si>
  <si>
    <t>EP5418</t>
  </si>
  <si>
    <t>EP5420</t>
  </si>
  <si>
    <t>EP5441</t>
  </si>
  <si>
    <t>EP5442</t>
  </si>
  <si>
    <t>EP5661</t>
  </si>
  <si>
    <t>EP5687</t>
  </si>
  <si>
    <t>EP5688</t>
  </si>
  <si>
    <t>EP5689</t>
  </si>
  <si>
    <t>EP5691</t>
  </si>
  <si>
    <t>EP5692</t>
  </si>
  <si>
    <t>EP5988</t>
  </si>
  <si>
    <t>EP6012</t>
  </si>
  <si>
    <t>585 Apt Reveal Jamb</t>
  </si>
  <si>
    <t>EP6013</t>
  </si>
  <si>
    <t>585 Apt Reveal Head</t>
  </si>
  <si>
    <t>EP6034</t>
  </si>
  <si>
    <t>585 Apt Sill 66mm</t>
  </si>
  <si>
    <t>EP6035</t>
  </si>
  <si>
    <t>EP6042</t>
  </si>
  <si>
    <t>585 XXO Stacking Sill</t>
  </si>
  <si>
    <t>EP6043</t>
  </si>
  <si>
    <t>585 Xxo Stacking Threshold</t>
  </si>
  <si>
    <t>EP6044</t>
  </si>
  <si>
    <t>585 Apt 66mm Threshold</t>
  </si>
  <si>
    <t>EP6045</t>
  </si>
  <si>
    <t>585 Xxo Stacking Head</t>
  </si>
  <si>
    <t>EP6046</t>
  </si>
  <si>
    <t>580 Plain Jamb</t>
  </si>
  <si>
    <t>EP6149</t>
  </si>
  <si>
    <t>EP6218</t>
  </si>
  <si>
    <t>580 Subsill</t>
  </si>
  <si>
    <t>EP6219</t>
  </si>
  <si>
    <t>EP6220</t>
  </si>
  <si>
    <t>EP6221</t>
  </si>
  <si>
    <t>EP6222</t>
  </si>
  <si>
    <t>Louvre Bead</t>
  </si>
  <si>
    <t>EP6223</t>
  </si>
  <si>
    <t>580 Louvre Sill</t>
  </si>
  <si>
    <t>EP6224</t>
  </si>
  <si>
    <t>580 Louvre Head</t>
  </si>
  <si>
    <t>EP6228</t>
  </si>
  <si>
    <t>580 Jamb Louvre Inlay</t>
  </si>
  <si>
    <t>EP6229</t>
  </si>
  <si>
    <t>580 M 300Pa Louvre Transom</t>
  </si>
  <si>
    <t>EP6389</t>
  </si>
  <si>
    <t>EP6467</t>
  </si>
  <si>
    <t>EP6468</t>
  </si>
  <si>
    <t>EP7347</t>
  </si>
  <si>
    <t>585 Apartment Door - Threshold</t>
  </si>
  <si>
    <t>EP7371</t>
  </si>
  <si>
    <t>Stackable Security Door - Bottom Track</t>
  </si>
  <si>
    <t>EP7373</t>
  </si>
  <si>
    <t>Stackable Security Door - Screw Fixing Cover</t>
  </si>
  <si>
    <t>EP7374</t>
  </si>
  <si>
    <t>Stackable Security Door - Head Track</t>
  </si>
  <si>
    <t>EP7375</t>
  </si>
  <si>
    <t>Stackable Security Door - Jamb</t>
  </si>
  <si>
    <t>EP7785</t>
  </si>
  <si>
    <t>EP7809</t>
  </si>
  <si>
    <t>580 Louvre Frame Sill</t>
  </si>
  <si>
    <t>EP7810</t>
  </si>
  <si>
    <t>580 Louvre Frame Head</t>
  </si>
  <si>
    <t>EP7811</t>
  </si>
  <si>
    <t>580 Louvre Frame Jamb</t>
  </si>
  <si>
    <t>EP9576</t>
  </si>
  <si>
    <t>585 SD Internal Slider Sill</t>
  </si>
  <si>
    <t>EP9577</t>
  </si>
  <si>
    <t>585 SD Internal Slider Head</t>
  </si>
  <si>
    <t>EP9872</t>
  </si>
  <si>
    <t>Hinge Door Lock Large Stile</t>
  </si>
  <si>
    <t>EP9918</t>
  </si>
  <si>
    <t>EP9919</t>
  </si>
  <si>
    <t>EP9920</t>
  </si>
  <si>
    <t>EP9962</t>
  </si>
  <si>
    <t>Plat Glazing Bead 13.8Mm</t>
  </si>
  <si>
    <t>EPD0001</t>
  </si>
  <si>
    <t>GENESIS FD HEAD</t>
  </si>
  <si>
    <t>EPD0002</t>
  </si>
  <si>
    <t>GENESIS FW SASH</t>
  </si>
  <si>
    <t>AR1270</t>
  </si>
  <si>
    <t>EPD0003</t>
  </si>
  <si>
    <t>GENESIS FW SILL ADAPTOR</t>
  </si>
  <si>
    <t>EPD0004</t>
  </si>
  <si>
    <t>GENESIS FD/FW BULLNOSE</t>
  </si>
  <si>
    <t>EPD0005</t>
  </si>
  <si>
    <t>GENESIS FD ACCESS DOOR ADAPTOR</t>
  </si>
  <si>
    <t>EPD0006</t>
  </si>
  <si>
    <t>GENESIS FD FRENCH DOOR ADAPTOR</t>
  </si>
  <si>
    <t>AR1300</t>
  </si>
  <si>
    <t>EPD0007</t>
  </si>
  <si>
    <t>GENESIS FD LARGE DOOR STILE</t>
  </si>
  <si>
    <t>EPD0008</t>
  </si>
  <si>
    <t>GENESIS FD/FW JAMB ADAPTOR</t>
  </si>
  <si>
    <t>EPD0009</t>
  </si>
  <si>
    <t>GENESIS FD CURVED DOOR BEAD</t>
  </si>
  <si>
    <t>EPD0010</t>
  </si>
  <si>
    <t>GENESIS FD DOOR STILE</t>
  </si>
  <si>
    <t>EPD0011</t>
  </si>
  <si>
    <t>Genesis FD Door Rail</t>
  </si>
  <si>
    <t>EPD0012</t>
  </si>
  <si>
    <t>GENESIS FW HEAD</t>
  </si>
  <si>
    <t>EPD0013</t>
  </si>
  <si>
    <t>Genesis FD/FW Sill</t>
  </si>
  <si>
    <t>EPD0014</t>
  </si>
  <si>
    <t>Genesis 10mm Jamb</t>
  </si>
  <si>
    <t>EPD0016</t>
  </si>
  <si>
    <t>GENESIS BEVEL BEAD</t>
  </si>
  <si>
    <t>AR1250</t>
  </si>
  <si>
    <t>EPD0045</t>
  </si>
  <si>
    <t>GENESIS SW JAMB ADAPTOR</t>
  </si>
  <si>
    <t>EPD0046</t>
  </si>
  <si>
    <t>GENESIS SW RAIL</t>
  </si>
  <si>
    <t>EPD0047</t>
  </si>
  <si>
    <t>Genesis Sliding Window Stile</t>
  </si>
  <si>
    <t>EPD0049</t>
  </si>
  <si>
    <t>GENESIS SW INTERLOCK MULLION</t>
  </si>
  <si>
    <t>EPD0050</t>
  </si>
  <si>
    <t>GENESIS SW HEAD</t>
  </si>
  <si>
    <t>EPD0051</t>
  </si>
  <si>
    <t>GENESIS SW INTERLOCK STILE</t>
  </si>
  <si>
    <t>EPD0052</t>
  </si>
  <si>
    <t>GENESIS SW STANDARD SILL</t>
  </si>
  <si>
    <t>EPD0053</t>
  </si>
  <si>
    <t>GENESIS SD HEAD</t>
  </si>
  <si>
    <t>EPD0054</t>
  </si>
  <si>
    <t>GENESIS SD 22.6MM JAMB ADAPTOR</t>
  </si>
  <si>
    <t>EPD0055</t>
  </si>
  <si>
    <t>GENESIS SD STANDARD SILL</t>
  </si>
  <si>
    <t>EPD0056</t>
  </si>
  <si>
    <t>GENESIS SD TRACK</t>
  </si>
  <si>
    <t>EPD0057</t>
  </si>
  <si>
    <t>EPD0058</t>
  </si>
  <si>
    <t>GENESIS SD PLAIN STILE</t>
  </si>
  <si>
    <t>EPD0059</t>
  </si>
  <si>
    <t>EPD0060</t>
  </si>
  <si>
    <t>GENESIS SD GLAZED RAIL</t>
  </si>
  <si>
    <t>EPD0062</t>
  </si>
  <si>
    <t>GENESIS SD STANDARD INTERLOCK STILE</t>
  </si>
  <si>
    <t>EPD0063</t>
  </si>
  <si>
    <t>GENESIS SD INTERLOCK STILE LIGHT</t>
  </si>
  <si>
    <t>EPD0064</t>
  </si>
  <si>
    <t>GENESIS SW STACKER SILL</t>
  </si>
  <si>
    <t>EPD0065</t>
  </si>
  <si>
    <t>GENESIS SW STACKER JAMB</t>
  </si>
  <si>
    <t>EPD0066</t>
  </si>
  <si>
    <t>GENESIS SW FIXED MULLION</t>
  </si>
  <si>
    <t>EPD0067</t>
  </si>
  <si>
    <t>GENESIS SW CLOSER</t>
  </si>
  <si>
    <t>EPD0068</t>
  </si>
  <si>
    <t>GENESIS SW HEAVY TRANSOM</t>
  </si>
  <si>
    <t>EPD0069</t>
  </si>
  <si>
    <t>GENESIS SW HEAVY INTERLOCK MULLION</t>
  </si>
  <si>
    <t>EPD0070</t>
  </si>
  <si>
    <t>GENESIS SW HEAVY INTERLOCK STILE</t>
  </si>
  <si>
    <t>EPD0071</t>
  </si>
  <si>
    <t>GENESIS SD FOUR PANEL JOINER TYPE 1</t>
  </si>
  <si>
    <t>EPD0072</t>
  </si>
  <si>
    <t>GENESIS SD THREE PANEL CLOSER</t>
  </si>
  <si>
    <t>EPD0073</t>
  </si>
  <si>
    <t>GENESIS SD HEAVY INTERLOCK STILE</t>
  </si>
  <si>
    <t>EPD0074</t>
  </si>
  <si>
    <t>GENESIS SD MEDIUM INTERLOCK STILE</t>
  </si>
  <si>
    <t>EPD0076</t>
  </si>
  <si>
    <t>GENESIS SD STACKER JAMB</t>
  </si>
  <si>
    <t>EPD0077</t>
  </si>
  <si>
    <t>GENESIS SD STACKER SILL STANDARD</t>
  </si>
  <si>
    <t>EPD0078</t>
  </si>
  <si>
    <t>GENESIS SD 29MM JAMB ADAPTOR</t>
  </si>
  <si>
    <t>EPD0079</t>
  </si>
  <si>
    <t>GENESIS SD STACKER HEAD</t>
  </si>
  <si>
    <t>EPD0080</t>
  </si>
  <si>
    <t>GENESIS SD FOUR PANEL JOINER TYPE 2</t>
  </si>
  <si>
    <t>EPD0081</t>
  </si>
  <si>
    <t>GENESIS SW TRACK CAP</t>
  </si>
  <si>
    <t>EPD0082</t>
  </si>
  <si>
    <t>GENESIS SW STACKER HEAD</t>
  </si>
  <si>
    <t>EPD0088</t>
  </si>
  <si>
    <t>GENESIS SW DRIVE BAR</t>
  </si>
  <si>
    <t>EPD0089</t>
  </si>
  <si>
    <t>Genesis 18mm Jamb</t>
  </si>
  <si>
    <t>EPD0090</t>
  </si>
  <si>
    <t>GENESIS SW GLAZING CAP</t>
  </si>
  <si>
    <t>EPD0091</t>
  </si>
  <si>
    <t>GENESIS SD D/GLAZED RAIL</t>
  </si>
  <si>
    <t>EPD0092</t>
  </si>
  <si>
    <t>GENESIS SD D/GLAZED STD INTERLOCK STILE</t>
  </si>
  <si>
    <t>EPD0093</t>
  </si>
  <si>
    <t>GENESIS SD D/GLAZED INTERLOCK STILE</t>
  </si>
  <si>
    <t>EPD0094</t>
  </si>
  <si>
    <t>GENESIS SD D/GLAZED MED INTERLOCK STILE</t>
  </si>
  <si>
    <t>EPD0095</t>
  </si>
  <si>
    <t>GENESIS SD D/GLAZED HEAVY INTERLOCK STIL</t>
  </si>
  <si>
    <t>EPD0096</t>
  </si>
  <si>
    <t>GENESIS SD DOUBLE GLAZED PLAIN STILE</t>
  </si>
  <si>
    <t>EPD0097</t>
  </si>
  <si>
    <t>AR1290</t>
  </si>
  <si>
    <t>EPD0098</t>
  </si>
  <si>
    <t>GENESIS DH JAMB ADAPTOR</t>
  </si>
  <si>
    <t>EPD0099</t>
  </si>
  <si>
    <t>EPD0100</t>
  </si>
  <si>
    <t>GENESIS DH SILL</t>
  </si>
  <si>
    <t>EPD0101</t>
  </si>
  <si>
    <t>GENESIS DH HEAD</t>
  </si>
  <si>
    <t>EPD0102</t>
  </si>
  <si>
    <t>EPD0103</t>
  </si>
  <si>
    <t>EPD0104</t>
  </si>
  <si>
    <t>Genesis ED Sill Open In</t>
  </si>
  <si>
    <t>EPD0105</t>
  </si>
  <si>
    <t>GENESIS ED SILL OPEN OUT</t>
  </si>
  <si>
    <t>EPD0106</t>
  </si>
  <si>
    <t>GENESIS ED DOOR STOP</t>
  </si>
  <si>
    <t>EPD0107</t>
  </si>
  <si>
    <t>Genesis ED Meeting Stile LH</t>
  </si>
  <si>
    <t>EPD0108</t>
  </si>
  <si>
    <t>Genesis ED Meeting Stile RH</t>
  </si>
  <si>
    <t>EPD0109</t>
  </si>
  <si>
    <t>Genesis Drip Mould</t>
  </si>
  <si>
    <t>EPD0110</t>
  </si>
  <si>
    <t>GENESIS ED LOCK STILE</t>
  </si>
  <si>
    <t>EPD0111</t>
  </si>
  <si>
    <t>GENESIS ED POCKETED JAMB</t>
  </si>
  <si>
    <t>EPD0112</t>
  </si>
  <si>
    <t>GENESIS ED OVERLIGHT TRANSOM INFILL</t>
  </si>
  <si>
    <t>EPD0113</t>
  </si>
  <si>
    <t>GENESIS HD OVERLIGHT TRANSOM</t>
  </si>
  <si>
    <t>EPD0114</t>
  </si>
  <si>
    <t>GENESIS AW JAMB ADAPTOR</t>
  </si>
  <si>
    <t>EPD0115</t>
  </si>
  <si>
    <t>GENESIS AW 36MM MULLION/TRANSOM</t>
  </si>
  <si>
    <t>EPD0116</t>
  </si>
  <si>
    <t>GENESIS WINDOW FRAME</t>
  </si>
  <si>
    <t>EPD0117</t>
  </si>
  <si>
    <t>GENESIS AW SASH</t>
  </si>
  <si>
    <t>EPD0119</t>
  </si>
  <si>
    <t>GENESIS ED HEAD</t>
  </si>
  <si>
    <t>EPD0120</t>
  </si>
  <si>
    <t>GENESIS HINGE DOOR HINGE STOP</t>
  </si>
  <si>
    <t>EPD0121</t>
  </si>
  <si>
    <t>EPD0122</t>
  </si>
  <si>
    <t>Genesis ED Glazing Frame</t>
  </si>
  <si>
    <t>EPD0123</t>
  </si>
  <si>
    <t>Genesis ED Midrail 91mm</t>
  </si>
  <si>
    <t>EPD0124</t>
  </si>
  <si>
    <t>GENESIS ED AWNING WINDOW ADAPTOR</t>
  </si>
  <si>
    <t>EPD0125</t>
  </si>
  <si>
    <t>GENESIS ED POCKETED JAMB COUPLER</t>
  </si>
  <si>
    <t>EPD0126</t>
  </si>
  <si>
    <t>GENESIS ED AWNING WINDOW JAMB ADAPTOR</t>
  </si>
  <si>
    <t>EPD0127</t>
  </si>
  <si>
    <t>Genesis ED Fixed Light Sill</t>
  </si>
  <si>
    <t>EPD0129</t>
  </si>
  <si>
    <t>GENESIS ED POCKET INFILL</t>
  </si>
  <si>
    <t>EPD0130</t>
  </si>
  <si>
    <t>GENESIS AW 10MM COUPLING JAMB</t>
  </si>
  <si>
    <t>EPD0131</t>
  </si>
  <si>
    <t>GENESIS AW 18MM COUPLING JAMB</t>
  </si>
  <si>
    <t>EPD0132</t>
  </si>
  <si>
    <t>GENESIS AW 80MM MULLION/TRANSOM</t>
  </si>
  <si>
    <t>EPD0133</t>
  </si>
  <si>
    <t>GENESIS AW COUPLING HEAD/SILL</t>
  </si>
  <si>
    <t>EPD0134</t>
  </si>
  <si>
    <t>EPD0135</t>
  </si>
  <si>
    <t>EPD0136</t>
  </si>
  <si>
    <t>EPD0141</t>
  </si>
  <si>
    <t>EPD0142</t>
  </si>
  <si>
    <t>EPD0145</t>
  </si>
  <si>
    <t>GENESIS SD SCREEN STANDARD SILL</t>
  </si>
  <si>
    <t>EPD0146</t>
  </si>
  <si>
    <t>EPD0147</t>
  </si>
  <si>
    <t>EPD0149</t>
  </si>
  <si>
    <t>EPD0150</t>
  </si>
  <si>
    <t>EPD0151</t>
  </si>
  <si>
    <t>EPD0152</t>
  </si>
  <si>
    <t>SD Stacker Door Offset Interlock</t>
  </si>
  <si>
    <t>EPD0153</t>
  </si>
  <si>
    <t>GENESIS SD SCREEN DOOR HEAD</t>
  </si>
  <si>
    <t>EPD0167</t>
  </si>
  <si>
    <t>GENESIS HD 80MM HEAD</t>
  </si>
  <si>
    <t>EPD0168</t>
  </si>
  <si>
    <t>GENESIS HD 80MM POCKETED FRAME</t>
  </si>
  <si>
    <t>EPD0169</t>
  </si>
  <si>
    <t>Genesis Curved Bead 24mm</t>
  </si>
  <si>
    <t>EPD0170</t>
  </si>
  <si>
    <t>GENESIS HD 80MM OVERLIGHT TRANSOM</t>
  </si>
  <si>
    <t>EPD0171</t>
  </si>
  <si>
    <t>GENESIS HD 80MM POCKETED INFILL</t>
  </si>
  <si>
    <t>EPD0172</t>
  </si>
  <si>
    <t>GENESIS HD 80MM MULLION</t>
  </si>
  <si>
    <t>EPD0173</t>
  </si>
  <si>
    <t>GENESIS HD 80MM GLAZING POCKET INFILL</t>
  </si>
  <si>
    <t>EPD0174</t>
  </si>
  <si>
    <t>GENESIS HD 80MM TRANSOM COUPLER</t>
  </si>
  <si>
    <t>EPD0175</t>
  </si>
  <si>
    <t>GENESIS HD 80MM FIXED LIGHT SILL</t>
  </si>
  <si>
    <t>EPD0176</t>
  </si>
  <si>
    <t>GENESIS HD 80MM SILL</t>
  </si>
  <si>
    <t>EPD0177</t>
  </si>
  <si>
    <t>GENESIS HD 80MM SASH ADAPTOR</t>
  </si>
  <si>
    <t>EPD0181</t>
  </si>
  <si>
    <t>GENESIS HIGH PERFORMANCE SILL TRAY</t>
  </si>
  <si>
    <t>EPD0182</t>
  </si>
  <si>
    <t>GENESIS HD 80MM JAMB ADAPTOR</t>
  </si>
  <si>
    <t>EPD0183</t>
  </si>
  <si>
    <t>Genesis Coupling Bar 20mm</t>
  </si>
  <si>
    <t>EPD0185</t>
  </si>
  <si>
    <t>Genesis Coupling Bar 4mm</t>
  </si>
  <si>
    <t>EPD0186</t>
  </si>
  <si>
    <t>Genesis Coupler 90° Corner</t>
  </si>
  <si>
    <t>EPD0187</t>
  </si>
  <si>
    <t>Genesis Coupler 135° Corner</t>
  </si>
  <si>
    <t>EPD0189</t>
  </si>
  <si>
    <t>GENESIS SD SUBSILL 50MM</t>
  </si>
  <si>
    <t>EPD0190</t>
  </si>
  <si>
    <t>GENESIS SD STACKER SUBSILL 30MM</t>
  </si>
  <si>
    <t>EPD0191</t>
  </si>
  <si>
    <t>GENESIS SD SUBSILL 30MM</t>
  </si>
  <si>
    <t>EPD0192</t>
  </si>
  <si>
    <t>Genesis DH Screen Adaptor</t>
  </si>
  <si>
    <t>EPD0196</t>
  </si>
  <si>
    <t>GENESIS DH JAMB SCREEN ADAPTOR</t>
  </si>
  <si>
    <t>EPD0197</t>
  </si>
  <si>
    <t>GENESIS HD Louvre Sill Adaptor</t>
  </si>
  <si>
    <t>AR1310</t>
  </si>
  <si>
    <t>EPD0198</t>
  </si>
  <si>
    <t>GENESIS HD Louvre Frame Adaptor</t>
  </si>
  <si>
    <t>EPD0199</t>
  </si>
  <si>
    <t>GENESIS HD Louvre Head Adaptor</t>
  </si>
  <si>
    <t>EPD0204</t>
  </si>
  <si>
    <t>Genesis SD Access Disabled Head Track</t>
  </si>
  <si>
    <t>EPD0205</t>
  </si>
  <si>
    <t>Genesis SD Access Disabled Sill</t>
  </si>
  <si>
    <t>EPD0206</t>
  </si>
  <si>
    <t>Genesis SD Access Disabled Threshold</t>
  </si>
  <si>
    <t>EPD0207</t>
  </si>
  <si>
    <t>Genesis SD Access Disabled Ramp</t>
  </si>
  <si>
    <t>EPD0217</t>
  </si>
  <si>
    <t>EPD0264</t>
  </si>
  <si>
    <t>Genesis Coupling Bar 125mm</t>
  </si>
  <si>
    <t>EPD0266</t>
  </si>
  <si>
    <t>Genesis 80 Louvre Flyscreen Adaptor</t>
  </si>
  <si>
    <t>EPD0267</t>
  </si>
  <si>
    <t>Genesis 80 Louvre Flyscreen Bead</t>
  </si>
  <si>
    <t>EPD0268</t>
  </si>
  <si>
    <t>EPD0269</t>
  </si>
  <si>
    <t>EPD0286</t>
  </si>
  <si>
    <t>EPD0287</t>
  </si>
  <si>
    <t>EPD0288</t>
  </si>
  <si>
    <t>EPD0289</t>
  </si>
  <si>
    <t>EPD0290</t>
  </si>
  <si>
    <t>EPD0291</t>
  </si>
  <si>
    <t>Genesis 400 SW Jamb Adaptor</t>
  </si>
  <si>
    <t>EPD0292</t>
  </si>
  <si>
    <t>Genesis 400 SW Head</t>
  </si>
  <si>
    <t>EPD0293</t>
  </si>
  <si>
    <t>Genesis 400 SW SP Sill</t>
  </si>
  <si>
    <t>EPD0294</t>
  </si>
  <si>
    <t>Genesis 400 SW Std. Sill</t>
  </si>
  <si>
    <t>EPD0295</t>
  </si>
  <si>
    <t>Genesis 400 SW Interlock Mullion</t>
  </si>
  <si>
    <t>EPD0297</t>
  </si>
  <si>
    <t>SILL PAPPAS GLASS</t>
  </si>
  <si>
    <t>EPD0298</t>
  </si>
  <si>
    <t>NEW 101.6MM F/D HEAD</t>
  </si>
  <si>
    <t>EPD0299</t>
  </si>
  <si>
    <t>NEW 101.6MM F/D SILL</t>
  </si>
  <si>
    <t>EPD0300</t>
  </si>
  <si>
    <t>F/D NEW JAMB ADAPTOR</t>
  </si>
  <si>
    <t>EPD0301</t>
  </si>
  <si>
    <t>Genesis SD Extended Track</t>
  </si>
  <si>
    <t>EPD0302</t>
  </si>
  <si>
    <t>Genesis 80mm Coupler</t>
  </si>
  <si>
    <t>EPD0500</t>
  </si>
  <si>
    <t>Genesis Beaded Sub Frame 94mm</t>
  </si>
  <si>
    <t>EPD0501</t>
  </si>
  <si>
    <t>Genesis Beaded Sub frame 121mm</t>
  </si>
  <si>
    <t>EPD0502</t>
  </si>
  <si>
    <t>Genesis Subsill 94mm</t>
  </si>
  <si>
    <t>EPD0503</t>
  </si>
  <si>
    <t>Genesis Subsill 121mm</t>
  </si>
  <si>
    <t>EPD0504</t>
  </si>
  <si>
    <t>EQ1391</t>
  </si>
  <si>
    <t>EQ1392</t>
  </si>
  <si>
    <t>EQ1393</t>
  </si>
  <si>
    <t>EQ1395</t>
  </si>
  <si>
    <t>EQ1918</t>
  </si>
  <si>
    <t>580-178 Colonial Bar 16X2</t>
  </si>
  <si>
    <t>EQ2521</t>
  </si>
  <si>
    <t>703-216 Wardrobe Sill Track</t>
  </si>
  <si>
    <t>EQ2523</t>
  </si>
  <si>
    <t>703-219 Wardrobe Bottm Rail</t>
  </si>
  <si>
    <t>EQ2530</t>
  </si>
  <si>
    <t>EQ4179</t>
  </si>
  <si>
    <t>EQ4941</t>
  </si>
  <si>
    <t>Double Sill Track</t>
  </si>
  <si>
    <t>EQ4942</t>
  </si>
  <si>
    <t>Triple Sill Track</t>
  </si>
  <si>
    <t>EQ4943</t>
  </si>
  <si>
    <t>Double Head Track</t>
  </si>
  <si>
    <t>EQ4944</t>
  </si>
  <si>
    <t>Triple Head Track</t>
  </si>
  <si>
    <t>EQ4945</t>
  </si>
  <si>
    <t>EQ4946</t>
  </si>
  <si>
    <t>Bottom Rail</t>
  </si>
  <si>
    <t>EQ4947</t>
  </si>
  <si>
    <t>Side Sash</t>
  </si>
  <si>
    <t>EQ4977</t>
  </si>
  <si>
    <t>Wardrobe Door Jamb</t>
  </si>
  <si>
    <t>EQ6231</t>
  </si>
  <si>
    <t>Shelf Stiffener</t>
  </si>
  <si>
    <t>EQ6361</t>
  </si>
  <si>
    <t>EQ6362</t>
  </si>
  <si>
    <t>ET425-029</t>
  </si>
  <si>
    <t>GLZ BEAD(6.38MM)</t>
  </si>
  <si>
    <t>AR1870</t>
  </si>
  <si>
    <t>ET425-473</t>
  </si>
  <si>
    <t>ET900080M</t>
  </si>
  <si>
    <t>ETCOS012M</t>
  </si>
  <si>
    <t>SASH SECTION (1.5MM)</t>
  </si>
  <si>
    <t>ETCOS013M</t>
  </si>
  <si>
    <t>HEAD/SILL TRANSOM</t>
  </si>
  <si>
    <t>ETCOS016M</t>
  </si>
  <si>
    <t>ETCOS021M</t>
  </si>
  <si>
    <t>SASH SECTION (11MM)</t>
  </si>
  <si>
    <t>ETCOS027M</t>
  </si>
  <si>
    <t>ETCOS032M</t>
  </si>
  <si>
    <t>T/MAX HD SECTION</t>
  </si>
  <si>
    <t>EU4769</t>
  </si>
  <si>
    <t>570-080 F/Light Male</t>
  </si>
  <si>
    <t>EU4904</t>
  </si>
  <si>
    <t>572 Window Mating Frame</t>
  </si>
  <si>
    <t>EU5406</t>
  </si>
  <si>
    <t>Architrave 90mm</t>
  </si>
  <si>
    <t>EU6524</t>
  </si>
  <si>
    <t>EU6526</t>
  </si>
  <si>
    <t>EU6583</t>
  </si>
  <si>
    <t>EU6584</t>
  </si>
  <si>
    <t>EU6585</t>
  </si>
  <si>
    <t>EU6586</t>
  </si>
  <si>
    <t>580-155 Window Lock Stile M2</t>
  </si>
  <si>
    <t>EU6638</t>
  </si>
  <si>
    <t>EU6639</t>
  </si>
  <si>
    <t>580-156 Win Sash I/Lock Std M2</t>
  </si>
  <si>
    <t>EU6739</t>
  </si>
  <si>
    <t>580-160 Win Sash I/Lock Hd</t>
  </si>
  <si>
    <t>EU6771</t>
  </si>
  <si>
    <t>EU6772</t>
  </si>
  <si>
    <t>EU6773</t>
  </si>
  <si>
    <t>EU6805</t>
  </si>
  <si>
    <t>EU6822</t>
  </si>
  <si>
    <t>EU7351</t>
  </si>
  <si>
    <t>EU7352</t>
  </si>
  <si>
    <t>EU7353</t>
  </si>
  <si>
    <t>EU7354</t>
  </si>
  <si>
    <t>EU7355</t>
  </si>
  <si>
    <t>EU7356</t>
  </si>
  <si>
    <t>EU7357</t>
  </si>
  <si>
    <t>EU7358</t>
  </si>
  <si>
    <t>EU7359</t>
  </si>
  <si>
    <t>EU7360</t>
  </si>
  <si>
    <t>EU7544</t>
  </si>
  <si>
    <t>580-167 Wa Jamb</t>
  </si>
  <si>
    <t>EU7975</t>
  </si>
  <si>
    <t>EU7976</t>
  </si>
  <si>
    <t>EU8187</t>
  </si>
  <si>
    <t>EU8297</t>
  </si>
  <si>
    <t>EU8515</t>
  </si>
  <si>
    <t>572-056 Window Head/Hinge Kol</t>
  </si>
  <si>
    <t>EU8516</t>
  </si>
  <si>
    <t>EU8602</t>
  </si>
  <si>
    <t>EU8855</t>
  </si>
  <si>
    <t>EU8856</t>
  </si>
  <si>
    <t>580-173 Hd Coupler</t>
  </si>
  <si>
    <t>EU8857</t>
  </si>
  <si>
    <t>EU8858</t>
  </si>
  <si>
    <t>EU8859</t>
  </si>
  <si>
    <t>EU8920</t>
  </si>
  <si>
    <t>EU9049</t>
  </si>
  <si>
    <t>580-175  Fixed Sash</t>
  </si>
  <si>
    <t>EU9050</t>
  </si>
  <si>
    <t>EU9051</t>
  </si>
  <si>
    <t>EU9648</t>
  </si>
  <si>
    <t>EU9649</t>
  </si>
  <si>
    <t>EU9650</t>
  </si>
  <si>
    <t>574-054 Architrave 25mm</t>
  </si>
  <si>
    <t>EU9651</t>
  </si>
  <si>
    <t>EU9741</t>
  </si>
  <si>
    <t>EU9742</t>
  </si>
  <si>
    <t>EU9743</t>
  </si>
  <si>
    <t>574-055 Federation Frame</t>
  </si>
  <si>
    <t>EU9744</t>
  </si>
  <si>
    <t>574-056 Federation Sill</t>
  </si>
  <si>
    <t>EX397</t>
  </si>
  <si>
    <t>GRIP STILE</t>
  </si>
  <si>
    <t>EX650</t>
  </si>
  <si>
    <t>EX651</t>
  </si>
  <si>
    <t>EX652</t>
  </si>
  <si>
    <t>EX653</t>
  </si>
  <si>
    <t>EX927</t>
  </si>
  <si>
    <t>1187 ROUND S/SASH</t>
  </si>
  <si>
    <t>EX928</t>
  </si>
  <si>
    <t>1185 TOP SASH</t>
  </si>
  <si>
    <t>EX929</t>
  </si>
  <si>
    <t>1198 HEAD CAP FASCIA</t>
  </si>
  <si>
    <t>EX930</t>
  </si>
  <si>
    <t>1201 HEAD RAIL</t>
  </si>
  <si>
    <t>EX931</t>
  </si>
  <si>
    <t>CLAMP - 4.0M</t>
  </si>
  <si>
    <t>EXP0145</t>
  </si>
  <si>
    <t>ALLEGRO HEAD TRACK</t>
  </si>
  <si>
    <t>EXP0146</t>
  </si>
  <si>
    <t>ALLEGRO RETURN JAMB</t>
  </si>
  <si>
    <t>EXP0147</t>
  </si>
  <si>
    <t>ALLEGRO WALL JAMB</t>
  </si>
  <si>
    <t>EXP0169</t>
  </si>
  <si>
    <t>EXP0170</t>
  </si>
  <si>
    <t>GLZ BD(6.38-12.38MM)</t>
  </si>
  <si>
    <t>EXP0171</t>
  </si>
  <si>
    <t>GLZ BEAD(12.38-23MM)</t>
  </si>
  <si>
    <t>EXP0222</t>
  </si>
  <si>
    <t>EXP0223</t>
  </si>
  <si>
    <t>EXP0224</t>
  </si>
  <si>
    <t>EXP0225</t>
  </si>
  <si>
    <t>EXP0226</t>
  </si>
  <si>
    <t>EZ001</t>
  </si>
  <si>
    <t>1206A F/ROT'G JAMB</t>
  </si>
  <si>
    <t>EZ002</t>
  </si>
  <si>
    <t>1206B M/ROT'G JAMB</t>
  </si>
  <si>
    <t>EZ052</t>
  </si>
  <si>
    <t>1200 SILL MK11</t>
  </si>
  <si>
    <t>EZ053</t>
  </si>
  <si>
    <t>1187H SQ SIDE</t>
  </si>
  <si>
    <t>EZ082</t>
  </si>
  <si>
    <t>RETURN CHANNEL</t>
  </si>
  <si>
    <t>EZ127</t>
  </si>
  <si>
    <t>1188 FIX PANEL SASH</t>
  </si>
  <si>
    <t>EZ129</t>
  </si>
  <si>
    <t>1203 PIVOT JAMB</t>
  </si>
  <si>
    <t>EZ238</t>
  </si>
  <si>
    <t>PIVOT HEAD/SILL</t>
  </si>
  <si>
    <t>EZ239</t>
  </si>
  <si>
    <t>EZ240</t>
  </si>
  <si>
    <t>EZ270</t>
  </si>
  <si>
    <t>HANGING RAIL</t>
  </si>
  <si>
    <t>EZ439</t>
  </si>
  <si>
    <t>T/BTM RAIL</t>
  </si>
  <si>
    <t>EZ447</t>
  </si>
  <si>
    <t>Downloaded data again. Missed AR in last update</t>
  </si>
  <si>
    <t>v13.7.2015</t>
  </si>
  <si>
    <t>LME updated to $2.21 (-$0.07). Billet premium no change.</t>
  </si>
  <si>
    <t>v6.8.2015</t>
  </si>
  <si>
    <t>Manually added new Cassette sections for I&amp;H</t>
  </si>
  <si>
    <t>v31.8.2015</t>
  </si>
  <si>
    <t>215 - SG Hinge Stile</t>
  </si>
  <si>
    <t>AE1163</t>
  </si>
  <si>
    <t>215 - SG Lock Stile</t>
  </si>
  <si>
    <t>215 - SG Rail</t>
  </si>
  <si>
    <t>215 - SG Bead</t>
  </si>
  <si>
    <t>215 - SG Midrail 96mm</t>
  </si>
  <si>
    <t>225 - SG Lock Stile</t>
  </si>
  <si>
    <t>225 - SG Radius Stile</t>
  </si>
  <si>
    <t>225 - SG Meeting Stile</t>
  </si>
  <si>
    <t>225 - SG Rail</t>
  </si>
  <si>
    <t>225 - DG Lock Stile</t>
  </si>
  <si>
    <t>225 - DG Radius Stile</t>
  </si>
  <si>
    <t>225 - DG Meeting Stile</t>
  </si>
  <si>
    <t>225 - DG Rail</t>
  </si>
  <si>
    <t>225 - DG Midrail 110mm</t>
  </si>
  <si>
    <t>225 - SG Midrail 110mm</t>
  </si>
  <si>
    <t>215/225 - TG Adaptor</t>
  </si>
  <si>
    <t>225 - SG Wiper Stile</t>
  </si>
  <si>
    <t>225 - DG Wiper Stile</t>
  </si>
  <si>
    <t>225 - SG Shallow Rail</t>
  </si>
  <si>
    <t>225 - DG Shallow Rail</t>
  </si>
  <si>
    <t>225 - DG Wide Radius Stile</t>
  </si>
  <si>
    <t>225 - SG Wide Wiper Stile</t>
  </si>
  <si>
    <t>225 - DG Wide Wiper Stile</t>
  </si>
  <si>
    <t>225 - SG Wide Radius Stile</t>
  </si>
  <si>
    <t>225 - DG Wide Lock Stile</t>
  </si>
  <si>
    <t>225 - SG Wide Lock Stile</t>
  </si>
  <si>
    <t>215 - DG Lock Stile</t>
  </si>
  <si>
    <t>215 - DG Hinge Stile</t>
  </si>
  <si>
    <t>215 - DG Midrail 96mm</t>
  </si>
  <si>
    <t>215 - DG Rail</t>
  </si>
  <si>
    <t>EP15181</t>
  </si>
  <si>
    <t>EP15218</t>
  </si>
  <si>
    <t>EP15234</t>
  </si>
  <si>
    <t>419 100 DG Transom</t>
  </si>
  <si>
    <t>900/225 - Bead</t>
  </si>
  <si>
    <t>900/215/225 - DG Bead</t>
  </si>
  <si>
    <t>ETB0042</t>
  </si>
  <si>
    <t>Ftrline - SD/SW Drive Gear Trim</t>
  </si>
  <si>
    <t>EP12660</t>
  </si>
  <si>
    <t>Tee 40x70x4 Marine Rad</t>
  </si>
  <si>
    <t>EP12662</t>
  </si>
  <si>
    <t>Tee 50x120x6.5 Marine Rad</t>
  </si>
  <si>
    <t>EP12663</t>
  </si>
  <si>
    <t>Tee 40x60x3.5 Marine Rad</t>
  </si>
  <si>
    <t>EP12664</t>
  </si>
  <si>
    <t>Tee 50x140x7.5 Marine Rad</t>
  </si>
  <si>
    <t>EP12665</t>
  </si>
  <si>
    <t>Tee 40x80x4.5 Marine Rad</t>
  </si>
  <si>
    <t>EP15190</t>
  </si>
  <si>
    <t>RHS 38x16 Rad Two Part Self Mating Slat</t>
  </si>
  <si>
    <t>EP15196</t>
  </si>
  <si>
    <t>EP15199</t>
  </si>
  <si>
    <t>EP15231</t>
  </si>
  <si>
    <t>Tube 320x10</t>
  </si>
  <si>
    <t>EP15244</t>
  </si>
  <si>
    <t>Sign C Strutt Joiner</t>
  </si>
  <si>
    <t>EP15247</t>
  </si>
  <si>
    <t>Bullbar Channel 100x80x6 Rad</t>
  </si>
  <si>
    <t>EP15256</t>
  </si>
  <si>
    <t>Exc Curtain Track 120x126</t>
  </si>
  <si>
    <t>EP7277</t>
  </si>
  <si>
    <t>Flat Bar 40x5</t>
  </si>
  <si>
    <t>Added new thermal break extrusions - ETB0030 to ETB0042</t>
  </si>
  <si>
    <t>Metal cost updated to $4.63 (LME now $2.11)</t>
  </si>
  <si>
    <t>v7.9.2015</t>
  </si>
  <si>
    <t>Finishing costs updated - 5% increase</t>
  </si>
  <si>
    <t>Metal cost updated to $4.77 (LME now $2.25)</t>
  </si>
  <si>
    <t>v1.10.2015</t>
  </si>
  <si>
    <t>Minor finishing price changes - Capral and AAF</t>
  </si>
  <si>
    <t>Metal cost updated to $4.64 (LME now $2.12)</t>
  </si>
  <si>
    <t>v3.11.2015</t>
  </si>
  <si>
    <t/>
  </si>
  <si>
    <t>Extruded FlyFrame 24x11mm</t>
  </si>
  <si>
    <t>Extruded FlyFrame28.6x11mm</t>
  </si>
  <si>
    <t>Flyscreen Frame 16.75x10.3mm</t>
  </si>
  <si>
    <t>Extruded FlyFrame 19x9mm</t>
  </si>
  <si>
    <t>MK5C LOW PROFILE SILL</t>
  </si>
  <si>
    <t>Extruded FlyFrame 25x11mm</t>
  </si>
  <si>
    <t>Extruded FlyFrame  20.5x11mm</t>
  </si>
  <si>
    <t>Flyscreen Frame 22x9mm</t>
  </si>
  <si>
    <t>EP12666</t>
  </si>
  <si>
    <t>Tunnel Section 320 x 50</t>
  </si>
  <si>
    <t>EP12667</t>
  </si>
  <si>
    <t>Tunnel Section 320 x 70</t>
  </si>
  <si>
    <t>900 Sd - Medium Interlock Stile DG</t>
  </si>
  <si>
    <t>EP15286</t>
  </si>
  <si>
    <t>EP15310</t>
  </si>
  <si>
    <t>4 Profile 65x16x1.2 Slat-Bremer Denting Project</t>
  </si>
  <si>
    <t>EP15346</t>
  </si>
  <si>
    <t>EP15348</t>
  </si>
  <si>
    <t>300 - 115mm Extended Sub Sill</t>
  </si>
  <si>
    <t>EP15349</t>
  </si>
  <si>
    <t>Louvre Elipitical Blade 85x14</t>
  </si>
  <si>
    <t>EP15350</t>
  </si>
  <si>
    <t>EP15351</t>
  </si>
  <si>
    <t>EP15366</t>
  </si>
  <si>
    <t>EP15396</t>
  </si>
  <si>
    <t>CW175 - Custom Split Mullion (Female)</t>
  </si>
  <si>
    <t>EP15397</t>
  </si>
  <si>
    <t>CW175 - Custom Split Mullion (Male)</t>
  </si>
  <si>
    <t>EP15406</t>
  </si>
  <si>
    <t>Fly screen 23x10.7mm</t>
  </si>
  <si>
    <t>Extruded FlyFrame22.7X10.6mm</t>
  </si>
  <si>
    <t>EP8616</t>
  </si>
  <si>
    <t>Axle Block 56mm</t>
  </si>
  <si>
    <t>Narrowline Dg F/L Adaptor</t>
  </si>
  <si>
    <t>Spring Clip Flyscreen 27x11.2mm</t>
  </si>
  <si>
    <t>ETB0043</t>
  </si>
  <si>
    <t>Ftrline - Transom/Mullion Coupler</t>
  </si>
  <si>
    <t>EW3978</t>
  </si>
  <si>
    <t>Tube 72.5x3.05</t>
  </si>
  <si>
    <t>EW5404</t>
  </si>
  <si>
    <t>Tube 73x3.05</t>
  </si>
  <si>
    <t>Roll Tarp Tube 53mm</t>
  </si>
  <si>
    <t>Added ETB0043 (Ftrline SD Frame Coupler) to Futureline table</t>
  </si>
  <si>
    <t>v2.12.2015</t>
  </si>
  <si>
    <t>Metal cost updated to $4.57 (LME now $2.05)</t>
  </si>
  <si>
    <t>ETB0200</t>
  </si>
  <si>
    <t>ETB0201</t>
  </si>
  <si>
    <t>ETB0202</t>
  </si>
  <si>
    <t>ETB0203</t>
  </si>
  <si>
    <t>ETB0204</t>
  </si>
  <si>
    <t>ETB0205</t>
  </si>
  <si>
    <t>ETB0206</t>
  </si>
  <si>
    <t>ETB0207</t>
  </si>
  <si>
    <t>ETB0208</t>
  </si>
  <si>
    <t>ETB0209</t>
  </si>
  <si>
    <t>ETB0210</t>
  </si>
  <si>
    <t>ETB0211</t>
  </si>
  <si>
    <t>419TB - 150mm Sill Bead External</t>
  </si>
  <si>
    <t>Added 419TB Sections - ETB0200 to ETB0211 to Data &amp; Futureline table</t>
  </si>
  <si>
    <t>Added List Price Factor into Futureline table.</t>
  </si>
  <si>
    <t>Corrected list price factors for ETB0041/42</t>
  </si>
  <si>
    <t>Metal cost updated to $4.58 (LME now $2.06)</t>
  </si>
  <si>
    <t>v12.1.2016</t>
  </si>
  <si>
    <t>Metal cost updated to $4.67 (LME now $2.11 +$0.05, billet premiun now $0.73 +$0.04)</t>
  </si>
  <si>
    <t>v1.2.2016</t>
  </si>
  <si>
    <t>v4.3.2016</t>
  </si>
  <si>
    <t>v1.4.2016</t>
  </si>
  <si>
    <t>Fixed thermal break margin calculations. Incorrect column lookups on quote page</t>
  </si>
  <si>
    <t>Metal cost updated to $4.71 (LME now $2.15 + $0.04)</t>
  </si>
  <si>
    <t>Metal cost updated to $4.61 (LME now $2.05 - $0.10)</t>
  </si>
  <si>
    <t>Metal cost updated to $4.63 (billet premium now $0.75 + $0.02)</t>
  </si>
  <si>
    <t>v4.4.2016</t>
  </si>
  <si>
    <t>Unlocked column A. VIC request to add indicator when mill run quantity</t>
  </si>
  <si>
    <t>v14.4.2016</t>
  </si>
  <si>
    <t>Metal cost updated to $4.62 (LME now $2.04 - $0.01)</t>
  </si>
  <si>
    <t>v3.5.2016</t>
  </si>
  <si>
    <t xml:space="preserve">Corrected [Total Value] to look up last cell in Quote. </t>
  </si>
  <si>
    <t>Updated AP and PP for ETB0208</t>
  </si>
  <si>
    <t>v17.5.2016</t>
  </si>
  <si>
    <t>Metal cost updated to $4.71 (LME now $2.13 + $0.09)</t>
  </si>
  <si>
    <t>v6.6.2016</t>
  </si>
  <si>
    <t>E19919</t>
  </si>
  <si>
    <t>Rope Rail Bracket 75x55</t>
  </si>
  <si>
    <t>E27010</t>
  </si>
  <si>
    <t>Tailgate Bottom 105x85.5</t>
  </si>
  <si>
    <t>Envy Alt. Meeting Stile (D6863)</t>
  </si>
  <si>
    <t>E36974</t>
  </si>
  <si>
    <t>Spray Chine Rail Marine</t>
  </si>
  <si>
    <t>E52865</t>
  </si>
  <si>
    <t>Rope Track 28x12.7</t>
  </si>
  <si>
    <t>EA3053</t>
  </si>
  <si>
    <t>39.0 x 3.0mm Half Round</t>
  </si>
  <si>
    <t>EL6256</t>
  </si>
  <si>
    <t>570-066 Midrail</t>
  </si>
  <si>
    <t>EL7344</t>
  </si>
  <si>
    <t>EME8156</t>
  </si>
  <si>
    <t>EP10409</t>
  </si>
  <si>
    <t>EP10679</t>
  </si>
  <si>
    <t>EP10680</t>
  </si>
  <si>
    <t>EP10681</t>
  </si>
  <si>
    <t>EP11928</t>
  </si>
  <si>
    <t>SUBSILL</t>
  </si>
  <si>
    <t>EP11929</t>
  </si>
  <si>
    <t>SUBHEAD</t>
  </si>
  <si>
    <t>EP12881</t>
  </si>
  <si>
    <t>Bulb Flat 156x33x5.0</t>
  </si>
  <si>
    <t>EP13061</t>
  </si>
  <si>
    <t>Large Main Runner Beam Open End</t>
  </si>
  <si>
    <t>419 TALL EXTERNAL SILL BEAD</t>
  </si>
  <si>
    <t>215 - SG Wiper Stile 35mm</t>
  </si>
  <si>
    <t>Louvre Elipitical Blade 85x14(With Screw Flute)</t>
  </si>
  <si>
    <t>EP15437</t>
  </si>
  <si>
    <t>EP15438</t>
  </si>
  <si>
    <t>EP15448</t>
  </si>
  <si>
    <t>Louvre ZZ Blade 126Hx85D</t>
  </si>
  <si>
    <t>EP15450</t>
  </si>
  <si>
    <t>Sub Sill 100mm Finless</t>
  </si>
  <si>
    <t>EP15461</t>
  </si>
  <si>
    <t>I Beam 34.5x42.3x2x1.6</t>
  </si>
  <si>
    <t>EP15621</t>
  </si>
  <si>
    <t>EP15622</t>
  </si>
  <si>
    <t>EP15623</t>
  </si>
  <si>
    <t>Capral Heart Shape 65.5x52 Document Holder</t>
  </si>
  <si>
    <t>EP15626</t>
  </si>
  <si>
    <t>Coaming Side 101x31.25</t>
  </si>
  <si>
    <t>EP15638</t>
  </si>
  <si>
    <t>Coaming Inner 167x147</t>
  </si>
  <si>
    <t>EP15661</t>
  </si>
  <si>
    <t>Louvre Elliptical Blade 85x13.87</t>
  </si>
  <si>
    <t>EP15686</t>
  </si>
  <si>
    <t>Framing - Mesh Bus Stop 35x30</t>
  </si>
  <si>
    <t>EP15688</t>
  </si>
  <si>
    <t>EP15692</t>
  </si>
  <si>
    <t>EP15699</t>
  </si>
  <si>
    <t>150mm Sub Sill Finless</t>
  </si>
  <si>
    <t>EP15702</t>
  </si>
  <si>
    <t>EP15723</t>
  </si>
  <si>
    <t>Tipper Beam 180x150</t>
  </si>
  <si>
    <t>EP15745</t>
  </si>
  <si>
    <t>EP15841</t>
  </si>
  <si>
    <t>400 Plain LD S/M Mullion</t>
  </si>
  <si>
    <t>EP15847</t>
  </si>
  <si>
    <t>50mm Concealled Fix 1 Way Post 75.8x50x2 Gap 17</t>
  </si>
  <si>
    <t>EP15848</t>
  </si>
  <si>
    <t>Fence Post Channel Adaptor 20x25</t>
  </si>
  <si>
    <t>EP15910</t>
  </si>
  <si>
    <t>900 SD - Wide DG Male Stile 118.6x39.5</t>
  </si>
  <si>
    <t>EP15939</t>
  </si>
  <si>
    <t>Urban 95mm Frame</t>
  </si>
  <si>
    <t>EP4034</t>
  </si>
  <si>
    <t>Flooring Plank Marine 360x25 Double Skin</t>
  </si>
  <si>
    <t>EP7278</t>
  </si>
  <si>
    <t>Standard Step Tread</t>
  </si>
  <si>
    <t>Awning Window Large Winder Support</t>
  </si>
  <si>
    <t>AE3030</t>
  </si>
  <si>
    <t>EW5405</t>
  </si>
  <si>
    <t>52.5 x 52.5 x 3.0mm V Chine</t>
  </si>
  <si>
    <t>EW5409</t>
  </si>
  <si>
    <t>Keel Channel 50x25x3</t>
  </si>
  <si>
    <t>EW6017</t>
  </si>
  <si>
    <t>Marquis Post 164x100</t>
  </si>
  <si>
    <t>EW6154</t>
  </si>
  <si>
    <t>Brick Tray 280x40</t>
  </si>
  <si>
    <t>EW6156</t>
  </si>
  <si>
    <t>EW6164</t>
  </si>
  <si>
    <t>Marine Windscreen Socket 17.25x27</t>
  </si>
  <si>
    <t>EW6169</t>
  </si>
  <si>
    <t>Enclosure/Electronic PC Boards</t>
  </si>
  <si>
    <t>SUNDRY-51</t>
  </si>
  <si>
    <t>Sundry description - 51</t>
  </si>
  <si>
    <t>SUNDRY-52</t>
  </si>
  <si>
    <t>Sundry description - 52</t>
  </si>
  <si>
    <t>SUNDRY-53</t>
  </si>
  <si>
    <t>Sundry description - 53</t>
  </si>
  <si>
    <t>SUNDRY-54</t>
  </si>
  <si>
    <t>Sundry description - 54</t>
  </si>
  <si>
    <t>SUNDRY-55</t>
  </si>
  <si>
    <t>Sundry description - 55</t>
  </si>
  <si>
    <t>SUNDRY-56</t>
  </si>
  <si>
    <t>Sundry description - 56</t>
  </si>
  <si>
    <t>SUNDRY-57</t>
  </si>
  <si>
    <t>Sundry description - 57</t>
  </si>
  <si>
    <t>SUNDRY-58</t>
  </si>
  <si>
    <t>Sundry description - 58</t>
  </si>
  <si>
    <t>SUNDRY-59</t>
  </si>
  <si>
    <t>Sundry description - 59</t>
  </si>
  <si>
    <t>SUNDRY-60</t>
  </si>
  <si>
    <t>Sundry description - 60</t>
  </si>
  <si>
    <t>SUNDRY-61</t>
  </si>
  <si>
    <t>Sundry description - 61</t>
  </si>
  <si>
    <t>SUNDRY-62</t>
  </si>
  <si>
    <t>Sundry description - 62</t>
  </si>
  <si>
    <t>SUNDRY-63</t>
  </si>
  <si>
    <t>Sundry description - 63</t>
  </si>
  <si>
    <t>SUNDRY-64</t>
  </si>
  <si>
    <t>Sundry description - 64</t>
  </si>
  <si>
    <t>SUNDRY-65</t>
  </si>
  <si>
    <t>Sundry description - 65</t>
  </si>
  <si>
    <t>SUNDRY-66</t>
  </si>
  <si>
    <t>Sundry description - 66</t>
  </si>
  <si>
    <t>SUNDRY-67</t>
  </si>
  <si>
    <t>Sundry description - 67</t>
  </si>
  <si>
    <t>SUNDRY-68</t>
  </si>
  <si>
    <t>Sundry description - 68</t>
  </si>
  <si>
    <t>SUNDRY-69</t>
  </si>
  <si>
    <t>Sundry description - 69</t>
  </si>
  <si>
    <t>SUNDRY-70</t>
  </si>
  <si>
    <t>Sundry description - 70</t>
  </si>
  <si>
    <t>SUNDRY-71</t>
  </si>
  <si>
    <t>Sundry description - 71</t>
  </si>
  <si>
    <t>SUNDRY-72</t>
  </si>
  <si>
    <t>Sundry description - 72</t>
  </si>
  <si>
    <t>SUNDRY-73</t>
  </si>
  <si>
    <t>Sundry description - 73</t>
  </si>
  <si>
    <t>SUNDRY-74</t>
  </si>
  <si>
    <t>Sundry description - 74</t>
  </si>
  <si>
    <t>SUNDRY-75</t>
  </si>
  <si>
    <t>Sundry description - 75</t>
  </si>
  <si>
    <t>Added additional 25 sundry items</t>
  </si>
  <si>
    <t>v9.6.2016</t>
  </si>
  <si>
    <t>EP15970</t>
  </si>
  <si>
    <t>Manually added EP15970 for Ana Pereira</t>
  </si>
  <si>
    <t>v30.6.2016</t>
  </si>
  <si>
    <t>v4.7.2016</t>
  </si>
  <si>
    <t>Added button to print 4.Quote Letter with 4b.Quote No Pricing</t>
  </si>
  <si>
    <t>v8.7.2016</t>
  </si>
  <si>
    <t>Metal cost updated to $4.69 (LME now $2.15 + $0.02, BP now $0.71 - $0.04)</t>
  </si>
  <si>
    <t>Metal cost updated to $4.71 (LME now $2.17 + $0.02)</t>
  </si>
  <si>
    <t>v2.8.2016</t>
  </si>
  <si>
    <t>Added 2 custom IND sections (sketches) - TS55502_A, TS55507_A</t>
  </si>
  <si>
    <t>Metal cost updated to $4.69 (LME now $2.15 - $0.02)</t>
  </si>
  <si>
    <t>Corrected address for SA - from Dry Creek to Kilburn</t>
  </si>
  <si>
    <t>v2.9.2016</t>
  </si>
  <si>
    <t>Kilburn SA 5084</t>
  </si>
  <si>
    <t xml:space="preserve">70 Grand Junction Road </t>
  </si>
  <si>
    <t>v22.9.2016</t>
  </si>
  <si>
    <t>Extended Sundry functionality to allow the addition of mass, AP and PP for custom sections</t>
  </si>
  <si>
    <t>Metal cost updated to $4.62 (LME now $2.10 - $0.05, BP now $0.69 - $0.02)</t>
  </si>
  <si>
    <t>v6.10.2016</t>
  </si>
  <si>
    <t>Metal cost updated to $4.71 (LME now $2.19 + $0.09)</t>
  </si>
  <si>
    <t>v4.11.2016</t>
  </si>
  <si>
    <t>EAL23905</t>
  </si>
  <si>
    <t>141mm Front Floor Plank</t>
  </si>
  <si>
    <t>DG 18mm G/Bead</t>
  </si>
  <si>
    <t>950 S/W - Heavy OXXO Adaptor</t>
  </si>
  <si>
    <t>Flanged Frame Jamb</t>
  </si>
  <si>
    <t>Flanged Frame Head</t>
  </si>
  <si>
    <t>EP14055</t>
  </si>
  <si>
    <t>Inner Profile 74 (332620)</t>
  </si>
  <si>
    <t>AE4150</t>
  </si>
  <si>
    <t>EP14056</t>
  </si>
  <si>
    <t>Inner Profile 76 (346290)</t>
  </si>
  <si>
    <t>AE4065</t>
  </si>
  <si>
    <t>EP14057</t>
  </si>
  <si>
    <t>Outer Profile 96 (332700)</t>
  </si>
  <si>
    <t>EP14058</t>
  </si>
  <si>
    <t>Outer Profile RS 120 (190300)</t>
  </si>
  <si>
    <t>EP14059</t>
  </si>
  <si>
    <t>Inner Profile RS (190310)</t>
  </si>
  <si>
    <t>EP14060</t>
  </si>
  <si>
    <t>Cover Plate (199510)</t>
  </si>
  <si>
    <t>EP14061</t>
  </si>
  <si>
    <t>Inner Profile 34 (345110)</t>
  </si>
  <si>
    <t>EP14062</t>
  </si>
  <si>
    <t>Guide Track (190620)</t>
  </si>
  <si>
    <t>EP14063</t>
  </si>
  <si>
    <t>Door (190630)</t>
  </si>
  <si>
    <t>EP14064</t>
  </si>
  <si>
    <t>Glazing Bead I 12 (184030)</t>
  </si>
  <si>
    <t>EP14065</t>
  </si>
  <si>
    <t>Glazing Bead I 22 (184050)</t>
  </si>
  <si>
    <t>EP14066</t>
  </si>
  <si>
    <t>Outer Profile 59 (347130)</t>
  </si>
  <si>
    <t>EP14067</t>
  </si>
  <si>
    <t>Outer Profile 61 (345350)</t>
  </si>
  <si>
    <t>EP14068</t>
  </si>
  <si>
    <t>LOCKING BAR (333870)</t>
  </si>
  <si>
    <t>EP14069</t>
  </si>
  <si>
    <t>Cover Plate 25 (306960)</t>
  </si>
  <si>
    <t>AE4265</t>
  </si>
  <si>
    <t>EP14070</t>
  </si>
  <si>
    <t>Rebate Profile (398500)</t>
  </si>
  <si>
    <t>EP14071</t>
  </si>
  <si>
    <t>Retention Profile (398480)</t>
  </si>
  <si>
    <t>EP14072</t>
  </si>
  <si>
    <t>Door Threshold (398490)</t>
  </si>
  <si>
    <t>EP14078</t>
  </si>
  <si>
    <t>Outer Profile 73 (398130)</t>
  </si>
  <si>
    <t>EP14079</t>
  </si>
  <si>
    <t>Inner Profile 73 (398120)</t>
  </si>
  <si>
    <t>EP14098</t>
  </si>
  <si>
    <t>Inner Profile 30 (461230)</t>
  </si>
  <si>
    <t>EP14099</t>
  </si>
  <si>
    <t>Outer Profile 30 (461250)</t>
  </si>
  <si>
    <t>EP14100</t>
  </si>
  <si>
    <t>Outer Profile 30 (461240)</t>
  </si>
  <si>
    <t>EP14202</t>
  </si>
  <si>
    <t>Inner Profile 59 (391430)</t>
  </si>
  <si>
    <t>EP14203</t>
  </si>
  <si>
    <t>Outer Profile 84/A50 (346310)</t>
  </si>
  <si>
    <t>EP14204</t>
  </si>
  <si>
    <t>Inner Profile 56 (346270)</t>
  </si>
  <si>
    <t>EP14205</t>
  </si>
  <si>
    <t>Outer Profile 69 (345060)</t>
  </si>
  <si>
    <t>EP14206</t>
  </si>
  <si>
    <t>Outer Profile 76 (345210)</t>
  </si>
  <si>
    <t>EP14207</t>
  </si>
  <si>
    <t>Outer Profile 84 (345220)</t>
  </si>
  <si>
    <t>EP14208</t>
  </si>
  <si>
    <t>Outer Profile 41 (345330)</t>
  </si>
  <si>
    <t>EP14209</t>
  </si>
  <si>
    <t>Outer Profile 30 (391460)</t>
  </si>
  <si>
    <t>EP14210</t>
  </si>
  <si>
    <t>Inner Profile 44 (398010)</t>
  </si>
  <si>
    <t>EP14211</t>
  </si>
  <si>
    <t>Outer Profile 69 (398020)</t>
  </si>
  <si>
    <t>EP14212</t>
  </si>
  <si>
    <t>Inner Profile 44 (398030)</t>
  </si>
  <si>
    <t>EP14213</t>
  </si>
  <si>
    <t>Inner Profile 69 (398050)</t>
  </si>
  <si>
    <t>EP14214</t>
  </si>
  <si>
    <t>Outer Profile 44 (398060)</t>
  </si>
  <si>
    <t>EP14215</t>
  </si>
  <si>
    <t>I-Profile 48 (398150)</t>
  </si>
  <si>
    <t>EP14216</t>
  </si>
  <si>
    <t>Outer Profile 98 (398160)</t>
  </si>
  <si>
    <t>EP14251</t>
  </si>
  <si>
    <t>Awning Locking Bar (106110)</t>
  </si>
  <si>
    <t>EP14252</t>
  </si>
  <si>
    <t>Cover Profile (184530)</t>
  </si>
  <si>
    <t>EP14253</t>
  </si>
  <si>
    <t>Outer Profile 50 (182020)</t>
  </si>
  <si>
    <t>EP14254</t>
  </si>
  <si>
    <t>Glazing Bead I 37 (184080)</t>
  </si>
  <si>
    <t>EP14255</t>
  </si>
  <si>
    <t>Glazing Bead I 32 (184070)</t>
  </si>
  <si>
    <t>EP14256</t>
  </si>
  <si>
    <t>Glazing Bead I 27 (184060)</t>
  </si>
  <si>
    <t>EP14257</t>
  </si>
  <si>
    <t>Outer Profile 79 (345070)</t>
  </si>
  <si>
    <t>EP14258</t>
  </si>
  <si>
    <t>Inner Profile 54 (345170)</t>
  </si>
  <si>
    <t>EP14259</t>
  </si>
  <si>
    <t>Inner Profile 26 (345280)</t>
  </si>
  <si>
    <t>EP14260</t>
  </si>
  <si>
    <t>Inner Profile 15 (346780)</t>
  </si>
  <si>
    <t>EP14261</t>
  </si>
  <si>
    <t>Inner Pr 50 Punched (347360)</t>
  </si>
  <si>
    <t>EP14399</t>
  </si>
  <si>
    <t>AE4139</t>
  </si>
  <si>
    <t>EP14400</t>
  </si>
  <si>
    <t>Door (461190)</t>
  </si>
  <si>
    <t>EP14401</t>
  </si>
  <si>
    <t>EP14402</t>
  </si>
  <si>
    <t>EP14403</t>
  </si>
  <si>
    <t>EP14404</t>
  </si>
  <si>
    <t>EP14405</t>
  </si>
  <si>
    <t>EP14406</t>
  </si>
  <si>
    <t>EP14407</t>
  </si>
  <si>
    <t>EP14408</t>
  </si>
  <si>
    <t>EP14409</t>
  </si>
  <si>
    <t>EP14410</t>
  </si>
  <si>
    <t>EP14411</t>
  </si>
  <si>
    <t>EP14412</t>
  </si>
  <si>
    <t>EP14413</t>
  </si>
  <si>
    <t>EP14414</t>
  </si>
  <si>
    <t>EP14415</t>
  </si>
  <si>
    <t>EP14416</t>
  </si>
  <si>
    <t>EP14417</t>
  </si>
  <si>
    <t>EP14418</t>
  </si>
  <si>
    <t>EP14419</t>
  </si>
  <si>
    <t>EP14420</t>
  </si>
  <si>
    <t>EP14421</t>
  </si>
  <si>
    <t>EP14436</t>
  </si>
  <si>
    <t>Door (9074106)</t>
  </si>
  <si>
    <t>EP14755</t>
  </si>
  <si>
    <t>Wall Attachmnt Prof (189290)</t>
  </si>
  <si>
    <t>EP14776</t>
  </si>
  <si>
    <t>Z Profile, Standard (9074105)</t>
  </si>
  <si>
    <t>EP14816</t>
  </si>
  <si>
    <t>Glazg. Support 24-28 (440960)</t>
  </si>
  <si>
    <t>EP14817</t>
  </si>
  <si>
    <t>Spandrel Profile (443100)</t>
  </si>
  <si>
    <t>EP14818</t>
  </si>
  <si>
    <t>Mullion 120 (440490)</t>
  </si>
  <si>
    <t>EP14819</t>
  </si>
  <si>
    <t>Transom 125 (440530)</t>
  </si>
  <si>
    <t>EP15250</t>
  </si>
  <si>
    <t>Transom 180 MM (322450)</t>
  </si>
  <si>
    <t>EP15251</t>
  </si>
  <si>
    <t>Mullion 175MM (326250)</t>
  </si>
  <si>
    <t>EP15679</t>
  </si>
  <si>
    <t>Fly Screen Frame (9624180)</t>
  </si>
  <si>
    <t>F1 Fencing/Screen Adaptor 30x35</t>
  </si>
  <si>
    <t>AI1744</t>
  </si>
  <si>
    <t>EP16036</t>
  </si>
  <si>
    <t>Coaming Side 57.5x32</t>
  </si>
  <si>
    <t>EP16064</t>
  </si>
  <si>
    <t>Sealable Trim Angle 40x32</t>
  </si>
  <si>
    <t>EP16071</t>
  </si>
  <si>
    <t>50x14.19 Infill for RHS 150x50x3</t>
  </si>
  <si>
    <t>EP16147</t>
  </si>
  <si>
    <t>Sub Head 173.8x50.6 (Fits P14409)</t>
  </si>
  <si>
    <t>EP16151</t>
  </si>
  <si>
    <t>EP16157</t>
  </si>
  <si>
    <t>Artisan Folding Door DG Large Stile</t>
  </si>
  <si>
    <t>EP16158</t>
  </si>
  <si>
    <t>Artisan Folding Door SG Large Stile</t>
  </si>
  <si>
    <t>EP16159</t>
  </si>
  <si>
    <t>Artisan Folding Door SG Small Stile</t>
  </si>
  <si>
    <t>EP16160</t>
  </si>
  <si>
    <t>Artisan Folding Door DG Small Stile</t>
  </si>
  <si>
    <t>EP16189</t>
  </si>
  <si>
    <t>EP16195</t>
  </si>
  <si>
    <t>Sign Brace Rail 59.2x42 Type B Modification</t>
  </si>
  <si>
    <t>EP16214</t>
  </si>
  <si>
    <t>Bulb Flat 127x19x6 Rad</t>
  </si>
  <si>
    <t>EP16234</t>
  </si>
  <si>
    <t>Urban + HD Open In Sill</t>
  </si>
  <si>
    <t>EP16235</t>
  </si>
  <si>
    <t>EP16236</t>
  </si>
  <si>
    <t>EP16237</t>
  </si>
  <si>
    <t>EP16238</t>
  </si>
  <si>
    <t>Urban + S/D Sill Base</t>
  </si>
  <si>
    <t>EP16239</t>
  </si>
  <si>
    <t>EP16242</t>
  </si>
  <si>
    <t>EP16243</t>
  </si>
  <si>
    <t>EP16244</t>
  </si>
  <si>
    <t>EP16245</t>
  </si>
  <si>
    <t>EP16246</t>
  </si>
  <si>
    <t>EP16247</t>
  </si>
  <si>
    <t>EP16259</t>
  </si>
  <si>
    <t>EP16260</t>
  </si>
  <si>
    <t>EP16274</t>
  </si>
  <si>
    <t>EP16276</t>
  </si>
  <si>
    <t>Urban + EXT Fixed Light Frame 125x40</t>
  </si>
  <si>
    <t>EP16279</t>
  </si>
  <si>
    <t>Urban + EXT Fixed Light Frame 125x20</t>
  </si>
  <si>
    <t>EP16297</t>
  </si>
  <si>
    <t>EP16298</t>
  </si>
  <si>
    <t>EP16299</t>
  </si>
  <si>
    <t>EP16347</t>
  </si>
  <si>
    <t>EP16363</t>
  </si>
  <si>
    <t>Urban To Urban Plus Coupler</t>
  </si>
  <si>
    <t>EP16371</t>
  </si>
  <si>
    <t>900 SD - Sill 150mm x 54mm</t>
  </si>
  <si>
    <t>EP16376</t>
  </si>
  <si>
    <t>EP16377</t>
  </si>
  <si>
    <t>Exc HD Door Stop (586 Panel)</t>
  </si>
  <si>
    <t>EP16378</t>
  </si>
  <si>
    <t>Exc HD 150Pa OI Sill (586 Panel)</t>
  </si>
  <si>
    <t>EP16389</t>
  </si>
  <si>
    <t>EP16401</t>
  </si>
  <si>
    <t>Urban+ DH Sill 300Pa</t>
  </si>
  <si>
    <t>EP16402</t>
  </si>
  <si>
    <t>Urban+ SW Sill 300Pa</t>
  </si>
  <si>
    <t>EP16403</t>
  </si>
  <si>
    <t>Urban+ DH Extended Head</t>
  </si>
  <si>
    <t>EP16404</t>
  </si>
  <si>
    <t>Urban+ SW Extended Head</t>
  </si>
  <si>
    <t>EP16407</t>
  </si>
  <si>
    <t>50 Series MW Transom</t>
  </si>
  <si>
    <t>EP16408</t>
  </si>
  <si>
    <t>50 Series MW Sash</t>
  </si>
  <si>
    <t>EP16409</t>
  </si>
  <si>
    <t>50 Series MW Sash Stop</t>
  </si>
  <si>
    <t>EP16410</t>
  </si>
  <si>
    <t>50 Series MW Sash Adaptor DG</t>
  </si>
  <si>
    <t>EP4050</t>
  </si>
  <si>
    <t>ESH00001</t>
  </si>
  <si>
    <t>Wall Attachmnt Prof. (122970)</t>
  </si>
  <si>
    <t>ESH00002</t>
  </si>
  <si>
    <t>Outer Frame 34/38 (148040)</t>
  </si>
  <si>
    <t>ESH00003</t>
  </si>
  <si>
    <t>Outer Frame 45/23 (148060)</t>
  </si>
  <si>
    <t>ESH00004</t>
  </si>
  <si>
    <t>Outer Frame 34/38 (148100)</t>
  </si>
  <si>
    <t>ESH00005</t>
  </si>
  <si>
    <t>Mullion 74/96 (148280)</t>
  </si>
  <si>
    <t>ESH00006</t>
  </si>
  <si>
    <t>Vent Profile 62/84 (148310)</t>
  </si>
  <si>
    <t>ESH00007</t>
  </si>
  <si>
    <t>Vent Profile 74/96 (148320)</t>
  </si>
  <si>
    <t>ESH00008</t>
  </si>
  <si>
    <t>Outer Frame 47/47/160 (148450)</t>
  </si>
  <si>
    <t>AE4170</t>
  </si>
  <si>
    <t>ESH00009</t>
  </si>
  <si>
    <t>Coupling Profile 16/16 (148680)</t>
  </si>
  <si>
    <t>ESH00010</t>
  </si>
  <si>
    <t>Outer Frame (148690)</t>
  </si>
  <si>
    <t>ESH00011</t>
  </si>
  <si>
    <t>Outer Frame 59 (150330)</t>
  </si>
  <si>
    <t>ESH00012</t>
  </si>
  <si>
    <t>Door Threshold (167260)</t>
  </si>
  <si>
    <t>ESH00013</t>
  </si>
  <si>
    <t>Sill Rail Prof. 117 (171130)</t>
  </si>
  <si>
    <t>ESH00014</t>
  </si>
  <si>
    <t>Door Threshold 70 (171230)</t>
  </si>
  <si>
    <t>ESH00015</t>
  </si>
  <si>
    <t>Vent Fr. Prof.32RS70 (171900)</t>
  </si>
  <si>
    <t>ESH00016</t>
  </si>
  <si>
    <t>Vent Profile Tip Tronic RWA 26/83 (300390)</t>
  </si>
  <si>
    <t>ESH00017</t>
  </si>
  <si>
    <t>Insert Prof Punched (310010)</t>
  </si>
  <si>
    <t>ESH00018</t>
  </si>
  <si>
    <t>Insert Prof Punched (310020)</t>
  </si>
  <si>
    <t>ESH00019</t>
  </si>
  <si>
    <t>Insert Prof Punched (310030)</t>
  </si>
  <si>
    <t>ESH00020</t>
  </si>
  <si>
    <t>Outer Frame 45 (310040)</t>
  </si>
  <si>
    <t>ESH00021</t>
  </si>
  <si>
    <t>Elec. LF Profile 56 (319320)</t>
  </si>
  <si>
    <t>ESH00022</t>
  </si>
  <si>
    <t>Outer Frame Open Out 53/24 (319740)</t>
  </si>
  <si>
    <t>ESH00023</t>
  </si>
  <si>
    <t>Outer Frame Open Out 59/30 (319750)</t>
  </si>
  <si>
    <t>ESH00024</t>
  </si>
  <si>
    <t>Outer Transom/Mullion 82/24 (319810)</t>
  </si>
  <si>
    <t>ESH00025</t>
  </si>
  <si>
    <t>Vent Profile Open Out 35/86 (319860)</t>
  </si>
  <si>
    <t>ESH00026</t>
  </si>
  <si>
    <t>Vent Profile Open Out 35/86 (319870)</t>
  </si>
  <si>
    <t>ESH00027</t>
  </si>
  <si>
    <t>Insert Outer Frame Open Out 55/23 (319930)</t>
  </si>
  <si>
    <t>ESH00028</t>
  </si>
  <si>
    <t>Wall Attachmnt Prof. (324980)</t>
  </si>
  <si>
    <t>ESH00029</t>
  </si>
  <si>
    <t>OF Composite Profile (331810)</t>
  </si>
  <si>
    <t>AE4014</t>
  </si>
  <si>
    <t>ESH00030</t>
  </si>
  <si>
    <t>Outer Frame 26/51 (340040)</t>
  </si>
  <si>
    <t>ESH00031</t>
  </si>
  <si>
    <t>Outer Frame 26/51 (341420)</t>
  </si>
  <si>
    <t>ESH00032</t>
  </si>
  <si>
    <t>Outer Frame 34/59 (341430)</t>
  </si>
  <si>
    <t>ESH00033</t>
  </si>
  <si>
    <t>Outer Frame 44/69 (341450)</t>
  </si>
  <si>
    <t>ESH00034</t>
  </si>
  <si>
    <t>Transom/Mullion 26/76 (341480)</t>
  </si>
  <si>
    <t>ESH00035</t>
  </si>
  <si>
    <t>Transom/Mullion 34/84 (341490)</t>
  </si>
  <si>
    <t>ESH00036</t>
  </si>
  <si>
    <t>Transom/Mullion 44/94 (341500)</t>
  </si>
  <si>
    <t>ESH00037</t>
  </si>
  <si>
    <t>Transom/Mullion 54/104 (341510)</t>
  </si>
  <si>
    <t>ESH00038</t>
  </si>
  <si>
    <t>Vent Profile 56/41 (341870)</t>
  </si>
  <si>
    <t>ESH00039</t>
  </si>
  <si>
    <t>Vent Profile 76/61 (341920)</t>
  </si>
  <si>
    <t>ESH00040</t>
  </si>
  <si>
    <t>Structural Mullion 34/A50 (341980)</t>
  </si>
  <si>
    <t>ESH00041</t>
  </si>
  <si>
    <t>Leaf Sash Bar 34/78 (355020)</t>
  </si>
  <si>
    <t>ESH00042</t>
  </si>
  <si>
    <t>Outer Frame Outside 59/30 (355370)</t>
  </si>
  <si>
    <t>ESH00043</t>
  </si>
  <si>
    <t>Outer Vent Profile 35/86 (355470)</t>
  </si>
  <si>
    <t>ESH00044</t>
  </si>
  <si>
    <t>Outer Frame Extension Profile 100 (355970)</t>
  </si>
  <si>
    <t>ESH00045</t>
  </si>
  <si>
    <t>O.-Frame 34/59 (358150)</t>
  </si>
  <si>
    <t>ESH00046</t>
  </si>
  <si>
    <t>Trans/Mullion 26/76 (358240)</t>
  </si>
  <si>
    <t>ESH00047</t>
  </si>
  <si>
    <t>Trans/Mullion 34/84 (358250)</t>
  </si>
  <si>
    <t>ESH00048</t>
  </si>
  <si>
    <t>Expansion Pr. 44/69 (358410)</t>
  </si>
  <si>
    <t>ESH00049</t>
  </si>
  <si>
    <t>Expansion Pr. 54/79 (358420)</t>
  </si>
  <si>
    <t>ESH00050</t>
  </si>
  <si>
    <t>Corner Mullion 75A (358480)</t>
  </si>
  <si>
    <t>ESH00051</t>
  </si>
  <si>
    <t>Vent Profile 56/41 (358550)</t>
  </si>
  <si>
    <t>ESH00052</t>
  </si>
  <si>
    <t>Vent Profile 56/41 (358610)</t>
  </si>
  <si>
    <t>ESH00053</t>
  </si>
  <si>
    <t>Struct.Mull. 44/A50 (358790)</t>
  </si>
  <si>
    <t>ESH00054</t>
  </si>
  <si>
    <t>Door Outer Frame 44/69 (362060)</t>
  </si>
  <si>
    <t>ESH00055</t>
  </si>
  <si>
    <t>Door Outer Frame 44/69 (362080)</t>
  </si>
  <si>
    <t>ESH00056</t>
  </si>
  <si>
    <t>Door Outer Frame 54/79 (362090)</t>
  </si>
  <si>
    <t>ESH00057</t>
  </si>
  <si>
    <t>Door Outer Frame 69/44 (362100)</t>
  </si>
  <si>
    <t>ESH00058</t>
  </si>
  <si>
    <t>Door Midrail 26/76 (362110)</t>
  </si>
  <si>
    <t>ESH00059</t>
  </si>
  <si>
    <t>Reverse Rebate Profile 50 Outward Open (362140)</t>
  </si>
  <si>
    <t>ESH00060</t>
  </si>
  <si>
    <t>Door Leaf 73/73 (362170)</t>
  </si>
  <si>
    <t>ESH00061</t>
  </si>
  <si>
    <t>Door Leaf 48/98 (362200)</t>
  </si>
  <si>
    <t>ESH00062</t>
  </si>
  <si>
    <t>Outer Frame 26/51 (363890)</t>
  </si>
  <si>
    <t>ESH00063</t>
  </si>
  <si>
    <t>Outer Frame 34/59 (363900)</t>
  </si>
  <si>
    <t>ESH00064</t>
  </si>
  <si>
    <t>Outer Frame 34/59 (363910)</t>
  </si>
  <si>
    <t>ESH00065</t>
  </si>
  <si>
    <t>Outer Frame 44/69 (363920)</t>
  </si>
  <si>
    <t>ESH00066</t>
  </si>
  <si>
    <t>Transom/Mullion 26/76 (363980)</t>
  </si>
  <si>
    <t>ESH00067</t>
  </si>
  <si>
    <t>Transom/Mullion 34/84 (363990)</t>
  </si>
  <si>
    <t>ESH00068</t>
  </si>
  <si>
    <t>Outer Frame 59/59 (364120)</t>
  </si>
  <si>
    <t>ESH00069</t>
  </si>
  <si>
    <t>Structural Expansion Profile 50 (364190)</t>
  </si>
  <si>
    <t>ESH00070</t>
  </si>
  <si>
    <t>Corner Mullion 90/70 (364240)</t>
  </si>
  <si>
    <t>ESH00071</t>
  </si>
  <si>
    <t>Corner Mullion 90/84 (364540)</t>
  </si>
  <si>
    <t>ESH00072</t>
  </si>
  <si>
    <t>Leaf Sash Bar 32/76 (364560)</t>
  </si>
  <si>
    <t>ESH00073</t>
  </si>
  <si>
    <t>Vent Profile 56/41 (364650)</t>
  </si>
  <si>
    <t>ESH00074</t>
  </si>
  <si>
    <t>Vent Profile 66/51 (364710)</t>
  </si>
  <si>
    <t>ESH00075</t>
  </si>
  <si>
    <t>Vent Profile 76/61 (364720)</t>
  </si>
  <si>
    <t>ESH00076</t>
  </si>
  <si>
    <t>Structural Mullion 34/A25 (364800)</t>
  </si>
  <si>
    <t>ESH00077</t>
  </si>
  <si>
    <t>Structural Mullion 34/A50 (364810)</t>
  </si>
  <si>
    <t>ESH00078</t>
  </si>
  <si>
    <t>Structural Mullion 54/A75 (364880)</t>
  </si>
  <si>
    <t>ESH00079</t>
  </si>
  <si>
    <t>Structural Mullion 54/A95 (364890)</t>
  </si>
  <si>
    <t>ESH00080</t>
  </si>
  <si>
    <t>Reverse Rebate Profile 50 (364990)</t>
  </si>
  <si>
    <t>ESH00081</t>
  </si>
  <si>
    <t>Reverse Rebate Profile 60 (368150)</t>
  </si>
  <si>
    <t>ESH00082</t>
  </si>
  <si>
    <t>VF Composite Profile (369830)</t>
  </si>
  <si>
    <t>ESH00083</t>
  </si>
  <si>
    <t>Threshold Prof 65 (370940)</t>
  </si>
  <si>
    <t>ESH00084</t>
  </si>
  <si>
    <t>Door Outer Fr. 69/44 (372240)</t>
  </si>
  <si>
    <t>ESH00085</t>
  </si>
  <si>
    <t>Transm/Mullion 26/76 (372250)</t>
  </si>
  <si>
    <t>ESH00086</t>
  </si>
  <si>
    <t>Rvs.Rebate Pro.25/25 (372270)</t>
  </si>
  <si>
    <t>ESH00087</t>
  </si>
  <si>
    <t>Tuerfluegel 73/73 (372310)</t>
  </si>
  <si>
    <t>ESH00088</t>
  </si>
  <si>
    <t>Door Mullion 48/98 (374230)</t>
  </si>
  <si>
    <t>ESH00089</t>
  </si>
  <si>
    <t>Outer Frame Tip Tronic 69/34 (374250)</t>
  </si>
  <si>
    <t>ESH00090</t>
  </si>
  <si>
    <t>Vent Profile 26/83 (374290)</t>
  </si>
  <si>
    <t>ESH00091</t>
  </si>
  <si>
    <t>Adapter Profile 85 (376090)</t>
  </si>
  <si>
    <t>ESH00092</t>
  </si>
  <si>
    <t>Vent Profile 70 (376140)</t>
  </si>
  <si>
    <t>ESH00093</t>
  </si>
  <si>
    <t>Vnt Vert. Profile 74 (376170)</t>
  </si>
  <si>
    <t>ESH00094</t>
  </si>
  <si>
    <t>Facing Frame 51 (376220)</t>
  </si>
  <si>
    <t>ESH00095</t>
  </si>
  <si>
    <t>Outer Frame 44/69 (376550)</t>
  </si>
  <si>
    <t>ESH00096</t>
  </si>
  <si>
    <t>Door Threshold 75 (381160)</t>
  </si>
  <si>
    <t>AE4075</t>
  </si>
  <si>
    <t>ESH00097</t>
  </si>
  <si>
    <t>Door Outer Fr.44/69 (381870)</t>
  </si>
  <si>
    <t>ESH00098</t>
  </si>
  <si>
    <t>Door Outer Fr. 69/44 (381890)</t>
  </si>
  <si>
    <t>ESH00099</t>
  </si>
  <si>
    <t>O.-Frame 34 (382130)</t>
  </si>
  <si>
    <t>ESH00100</t>
  </si>
  <si>
    <t>Tran./Mull.34 (382280)</t>
  </si>
  <si>
    <t>ESH00101</t>
  </si>
  <si>
    <t>Corner Mull. 90/A80 (382580)</t>
  </si>
  <si>
    <t>ESH00102</t>
  </si>
  <si>
    <t>Adapter Profile 28 (382870)</t>
  </si>
  <si>
    <t>ESH00103</t>
  </si>
  <si>
    <t>Outer Frame 44/69 (395010)</t>
  </si>
  <si>
    <t>ESH00104</t>
  </si>
  <si>
    <t>Outer Frame 44/69 (395020)</t>
  </si>
  <si>
    <t>ESH00105</t>
  </si>
  <si>
    <t>Outer Frame 69/44 (395040)</t>
  </si>
  <si>
    <t>ESH00106</t>
  </si>
  <si>
    <t>Trans/Mullion 26/76 (395050)</t>
  </si>
  <si>
    <t>ESH00107</t>
  </si>
  <si>
    <t>Door Leaf 73/73 (395090)</t>
  </si>
  <si>
    <t>ESH00108</t>
  </si>
  <si>
    <t>Door Leaf 48/98 (395110)</t>
  </si>
  <si>
    <t>ESH00109</t>
  </si>
  <si>
    <t>Door Leaf 73/73 Inward Open (395330)</t>
  </si>
  <si>
    <t>ESH00110</t>
  </si>
  <si>
    <t>Door Leaf 73/73 Inward Open (395360)</t>
  </si>
  <si>
    <t>ESH00111</t>
  </si>
  <si>
    <t>Door Leaf 48/98 Outward Open (395390)</t>
  </si>
  <si>
    <t>ESH00112</t>
  </si>
  <si>
    <t>Door Leaf 48/98 Outward Open (395420)</t>
  </si>
  <si>
    <t>ESH00113</t>
  </si>
  <si>
    <t>Door Leaf 73/73 (395510)</t>
  </si>
  <si>
    <t>ESH00114</t>
  </si>
  <si>
    <t>Door Leaf 73/73 (395700)</t>
  </si>
  <si>
    <t>ESH00115</t>
  </si>
  <si>
    <t>Door Leaf 48/98 (395720)</t>
  </si>
  <si>
    <t>ESH00116</t>
  </si>
  <si>
    <t>Sill Profile 100/125 (397230)</t>
  </si>
  <si>
    <t>ESH00117</t>
  </si>
  <si>
    <t>Sill RLPro. 100/125 (397610)</t>
  </si>
  <si>
    <t>ESH00118</t>
  </si>
  <si>
    <t>Insrt Outer Fr.33/51 (397710)</t>
  </si>
  <si>
    <t>ESH00119</t>
  </si>
  <si>
    <t>Vent Profile 76/98 (430060)</t>
  </si>
  <si>
    <t>ESH00120</t>
  </si>
  <si>
    <t>Vent Profile 76/98 Split (430090)</t>
  </si>
  <si>
    <t>ESH00121</t>
  </si>
  <si>
    <t>Spacer Profile 16 (430100)</t>
  </si>
  <si>
    <t>ESH00122</t>
  </si>
  <si>
    <t>Mullion/Vent Sash Bar 44/94 (430260)</t>
  </si>
  <si>
    <t>ESH00123</t>
  </si>
  <si>
    <t>Outer Frame 26/47 (430280)</t>
  </si>
  <si>
    <t>ESH00124</t>
  </si>
  <si>
    <t>EXPANSION PROF.34 (364080)</t>
  </si>
  <si>
    <t>ESH00125</t>
  </si>
  <si>
    <t>Threshold (430680)</t>
  </si>
  <si>
    <t>ESH00126</t>
  </si>
  <si>
    <t>Outer Frame 69/39 (439300)</t>
  </si>
  <si>
    <t>ESH00127</t>
  </si>
  <si>
    <t>Outer Frame 26/56 (441050)</t>
  </si>
  <si>
    <t>ESH00128</t>
  </si>
  <si>
    <t>Outer Frame 44/74 (441090)</t>
  </si>
  <si>
    <t>ESH00129</t>
  </si>
  <si>
    <t>Outer Frame 54/84 (441110)</t>
  </si>
  <si>
    <t>ESH00130</t>
  </si>
  <si>
    <t>Trans./Mull. 34/94 (441170)</t>
  </si>
  <si>
    <t>ESH00131</t>
  </si>
  <si>
    <t>Trans./Mull. 54/114 (441190)</t>
  </si>
  <si>
    <t>ESH00132</t>
  </si>
  <si>
    <t>Expan. Profile 44/74 (441330)</t>
  </si>
  <si>
    <t>ESH00133</t>
  </si>
  <si>
    <t>Struc. Mull. 44/A50 (441510)</t>
  </si>
  <si>
    <t>ESH00134</t>
  </si>
  <si>
    <t>Vent Profile 66/46 (441840)</t>
  </si>
  <si>
    <t>ESH00135</t>
  </si>
  <si>
    <t>Vent Profile 76/56 (441860)</t>
  </si>
  <si>
    <t>ESH00136</t>
  </si>
  <si>
    <t>Vent Profile 56/36 (441880)</t>
  </si>
  <si>
    <t>ESH00137</t>
  </si>
  <si>
    <t>Outer Frame 69/40 (442650)</t>
  </si>
  <si>
    <t>ESH00138</t>
  </si>
  <si>
    <t>Vent Frame 56/41 (466470)</t>
  </si>
  <si>
    <t>ESH00139</t>
  </si>
  <si>
    <t>Vent Frame 66/51 (466480)</t>
  </si>
  <si>
    <t>ESH00140</t>
  </si>
  <si>
    <t>Transom/Mullion 44/94 (364010)</t>
  </si>
  <si>
    <t>ESH00141</t>
  </si>
  <si>
    <t>Coupling Mullion 15/A50 (364920)</t>
  </si>
  <si>
    <t>ESH00142</t>
  </si>
  <si>
    <t>Acc.Con Mull. ADS 65 (435200)</t>
  </si>
  <si>
    <t>AE4275</t>
  </si>
  <si>
    <t>ESH00143</t>
  </si>
  <si>
    <t>Vent Frame 28-32SG (448570)</t>
  </si>
  <si>
    <t>ESH00144</t>
  </si>
  <si>
    <t>Adapter Profile (484460)</t>
  </si>
  <si>
    <t>ESH00145</t>
  </si>
  <si>
    <t>Statikpfosten 88/30 (442750)</t>
  </si>
  <si>
    <t>ESH00146</t>
  </si>
  <si>
    <t>Fluegel Profil 48/33 (466980)</t>
  </si>
  <si>
    <t>ESH00147</t>
  </si>
  <si>
    <t>Structural Mullion 34/125 (319830)</t>
  </si>
  <si>
    <t>ESH00148</t>
  </si>
  <si>
    <t>Structural Mullion 34/150 (319840)</t>
  </si>
  <si>
    <t>ESH00149</t>
  </si>
  <si>
    <t>Transom/Mullion 26/76 (364210)</t>
  </si>
  <si>
    <t>ESH00150</t>
  </si>
  <si>
    <t>Outer Frame 34/59 (358160)</t>
  </si>
  <si>
    <t>ESH00151</t>
  </si>
  <si>
    <t>Mullion Profile, (358760)</t>
  </si>
  <si>
    <t>ESH00152</t>
  </si>
  <si>
    <t>FR SK SG 24-28 (448560)</t>
  </si>
  <si>
    <t>ESH00153</t>
  </si>
  <si>
    <t>Structural Mullion 54/50 (364770)</t>
  </si>
  <si>
    <t>ESH00154</t>
  </si>
  <si>
    <t>TRANS/MULLION 44/94 (358260)</t>
  </si>
  <si>
    <t>ESH00155</t>
  </si>
  <si>
    <t>OUTER FRAME 69/44 (376560)</t>
  </si>
  <si>
    <t>ESH00156</t>
  </si>
  <si>
    <t>DOOR LEAF 42/98 (395630)</t>
  </si>
  <si>
    <t>ESH00157</t>
  </si>
  <si>
    <t>TRAN./MULL.26 (382270)</t>
  </si>
  <si>
    <t>ESH00158</t>
  </si>
  <si>
    <t>STRC.MULL.44/A25 (382350)</t>
  </si>
  <si>
    <t>ESH00159</t>
  </si>
  <si>
    <t>VENT FRAME 56/41 (466550)</t>
  </si>
  <si>
    <t>ESH00160</t>
  </si>
  <si>
    <t>BASIC PROFILE 34 (363850)</t>
  </si>
  <si>
    <t>ESH00161</t>
  </si>
  <si>
    <t>DOOR LEAF 73/73 (395350)</t>
  </si>
  <si>
    <t>ESH00162</t>
  </si>
  <si>
    <t>Outer Frame 90 (435940)</t>
  </si>
  <si>
    <t>ESH00163</t>
  </si>
  <si>
    <t>OUTER FRAME 58 (435950)</t>
  </si>
  <si>
    <t>ESH00164</t>
  </si>
  <si>
    <t>Vent profile 41/100 (486020)</t>
  </si>
  <si>
    <t>ESH00165</t>
  </si>
  <si>
    <t>INSERT PROFILE H/V (486040)</t>
  </si>
  <si>
    <t>ESH00166</t>
  </si>
  <si>
    <t>DOOR MULLION 44/94 (362880)</t>
  </si>
  <si>
    <t>ESH00167</t>
  </si>
  <si>
    <t>VENT PROFILE A 48 (364620)</t>
  </si>
  <si>
    <t>ESH00168</t>
  </si>
  <si>
    <t>SILL RAIL PROF. RS65 (167670)</t>
  </si>
  <si>
    <t>ESH00169</t>
  </si>
  <si>
    <t>INSRT OUTER FR.40/12 (397700)</t>
  </si>
  <si>
    <t>ESH00170</t>
  </si>
  <si>
    <t>VENT PROFILE 56/41 (466890)</t>
  </si>
  <si>
    <t>ESH00171</t>
  </si>
  <si>
    <t>TRAN./MULL.44 (382290)</t>
  </si>
  <si>
    <t>ESH00172</t>
  </si>
  <si>
    <t>STRC.MULL.44/A50 (382360)</t>
  </si>
  <si>
    <t>ESH00173</t>
  </si>
  <si>
    <t>O.-FRAME 26/51 (358130)</t>
  </si>
  <si>
    <t>ESH00174</t>
  </si>
  <si>
    <t>O.-FRAME 44/69 (358170)</t>
  </si>
  <si>
    <t>ESH00175</t>
  </si>
  <si>
    <t>VENT FRAME 48/33 (358580)</t>
  </si>
  <si>
    <t>ESH00176</t>
  </si>
  <si>
    <t>VENT PROFILE 66/51 (358660)</t>
  </si>
  <si>
    <t>ESH00177</t>
  </si>
  <si>
    <t>DOOR LEAF 48/98 (395570)</t>
  </si>
  <si>
    <t>ESH00178</t>
  </si>
  <si>
    <t>Facade Vent Profile 138MM (484480)</t>
  </si>
  <si>
    <t>AE4360</t>
  </si>
  <si>
    <t>ESH10000</t>
  </si>
  <si>
    <t>Cover Profile (105620)</t>
  </si>
  <si>
    <t>ESH10001</t>
  </si>
  <si>
    <t>Cover Cap 50/20 (110840)</t>
  </si>
  <si>
    <t>ESH10002</t>
  </si>
  <si>
    <t>Cover Cap 50/25 (110850)</t>
  </si>
  <si>
    <t>ESH10003</t>
  </si>
  <si>
    <t>Cover Cap (110910)</t>
  </si>
  <si>
    <t>ESH10004</t>
  </si>
  <si>
    <t>Cover Cap (110930)</t>
  </si>
  <si>
    <t>ESH10005</t>
  </si>
  <si>
    <t>Punched Press. Plate (112710)</t>
  </si>
  <si>
    <t>ESH10006</t>
  </si>
  <si>
    <t>Cover Cap 50/15 (112720)</t>
  </si>
  <si>
    <t>ESH10007</t>
  </si>
  <si>
    <t>Spacer Tube (122660)</t>
  </si>
  <si>
    <t>AE4335</t>
  </si>
  <si>
    <t>ESH10008</t>
  </si>
  <si>
    <t>Weather Bar (125120)</t>
  </si>
  <si>
    <t>ESH10009</t>
  </si>
  <si>
    <t>Glazing Profile (125830)</t>
  </si>
  <si>
    <t>ESH10010</t>
  </si>
  <si>
    <t>Drip Bar (126490)</t>
  </si>
  <si>
    <t>ESH10011</t>
  </si>
  <si>
    <t>Door Threshold (128480)</t>
  </si>
  <si>
    <t>ESH10012</t>
  </si>
  <si>
    <t>T-Cleat (129590)</t>
  </si>
  <si>
    <t>ESH10013</t>
  </si>
  <si>
    <t>Supplementary Prof. (129780)</t>
  </si>
  <si>
    <t>ESH10014</t>
  </si>
  <si>
    <t>Drip Bar (129820)</t>
  </si>
  <si>
    <t>ESH10015</t>
  </si>
  <si>
    <t>Alu Angle 30/30/3 (134130)</t>
  </si>
  <si>
    <t>ESH10016</t>
  </si>
  <si>
    <t>Alu Angle 50/50/4 (134180)</t>
  </si>
  <si>
    <t>ESH10017</t>
  </si>
  <si>
    <t>Alu Tube 100/18/2 (134620)</t>
  </si>
  <si>
    <t>ESH10018</t>
  </si>
  <si>
    <t>GLAZING BEAD 32 (306330)</t>
  </si>
  <si>
    <t>ESH10019</t>
  </si>
  <si>
    <t>Alu Angle 50/50/2 (135200)</t>
  </si>
  <si>
    <t>ESH10020</t>
  </si>
  <si>
    <t>Push Rod (141900)</t>
  </si>
  <si>
    <t>AE4400</t>
  </si>
  <si>
    <t>ESH10021</t>
  </si>
  <si>
    <t>Spacer Tube (146970)</t>
  </si>
  <si>
    <t>ESH10022</t>
  </si>
  <si>
    <t>Outer Frame 46 (147200)</t>
  </si>
  <si>
    <t>ESH10023</t>
  </si>
  <si>
    <t>Vent Frame 74 (147240)</t>
  </si>
  <si>
    <t>ESH10024</t>
  </si>
  <si>
    <t>Vent Frame 70 (147260)</t>
  </si>
  <si>
    <t>ESH10025</t>
  </si>
  <si>
    <t>Vent Frame 37/113 (147320)</t>
  </si>
  <si>
    <t>ESH10026</t>
  </si>
  <si>
    <t>Meeting Stile Pr. (147340)</t>
  </si>
  <si>
    <t>ESH10027</t>
  </si>
  <si>
    <t>Drip Bar (147490)</t>
  </si>
  <si>
    <t>ESH10028</t>
  </si>
  <si>
    <t>Window Ledge 100 (147500)</t>
  </si>
  <si>
    <t>ESH10029</t>
  </si>
  <si>
    <t>Guide Rail (147510)</t>
  </si>
  <si>
    <t>ESH10030</t>
  </si>
  <si>
    <t>Struct.Expan.Pr (147530)</t>
  </si>
  <si>
    <t>ESH10031</t>
  </si>
  <si>
    <t>Vent Frame 74/111 (147570)</t>
  </si>
  <si>
    <t>ESH10032</t>
  </si>
  <si>
    <t>Cover Pr. Con Vnt RS (150220)</t>
  </si>
  <si>
    <t>ESH10033</t>
  </si>
  <si>
    <t>Glazing Bead 20/A5SCR (154740)</t>
  </si>
  <si>
    <t>ESH10034</t>
  </si>
  <si>
    <t>Corner Cleat Pr.12.6 (154970)</t>
  </si>
  <si>
    <t>ESH10035</t>
  </si>
  <si>
    <t>Facing AWS 65 (156910)</t>
  </si>
  <si>
    <t>ESH10036</t>
  </si>
  <si>
    <t>Outer Frame 24 (157010)</t>
  </si>
  <si>
    <t>ESH10037</t>
  </si>
  <si>
    <t>Outer Frame 44 (157050)</t>
  </si>
  <si>
    <t>ESH10038</t>
  </si>
  <si>
    <t>Vent Frame A 52 (157140)</t>
  </si>
  <si>
    <t>ESH10039</t>
  </si>
  <si>
    <t>Double V.61 S 50 N (157170)</t>
  </si>
  <si>
    <t>ESH10040</t>
  </si>
  <si>
    <t>Door Leaf 70IN (157240)</t>
  </si>
  <si>
    <t>ESH10041</t>
  </si>
  <si>
    <t>Door Leaf 48AU (157250)</t>
  </si>
  <si>
    <t>ESH10042</t>
  </si>
  <si>
    <t>Insert Prof. 5500 Mm (157310)</t>
  </si>
  <si>
    <t>ESH10043</t>
  </si>
  <si>
    <t>Vent Profile 22 Out (157400)</t>
  </si>
  <si>
    <t>ESH10044</t>
  </si>
  <si>
    <t>Rev. Reb. P.44AU (157430)</t>
  </si>
  <si>
    <t>ESH10045</t>
  </si>
  <si>
    <t>Outer Frame 34 (157640)</t>
  </si>
  <si>
    <t>ESH10046</t>
  </si>
  <si>
    <t>Transom/Mullion (157650)</t>
  </si>
  <si>
    <t>ESH10047</t>
  </si>
  <si>
    <t>Sill Rail/Side 128 (157920)</t>
  </si>
  <si>
    <t>ESH10048</t>
  </si>
  <si>
    <t>Sill Rail Prof. 112 (157930)</t>
  </si>
  <si>
    <t>ESH10049</t>
  </si>
  <si>
    <t>Attachment Profile (160080)</t>
  </si>
  <si>
    <t>ESH10050</t>
  </si>
  <si>
    <t>Cpver Cap 50/12 (160620)</t>
  </si>
  <si>
    <t>ESH10051</t>
  </si>
  <si>
    <t>Cover Cap 12MM (160630)</t>
  </si>
  <si>
    <t>ESH10052</t>
  </si>
  <si>
    <t>Punched Press. Plate (161450)</t>
  </si>
  <si>
    <t>ESH10053</t>
  </si>
  <si>
    <t>Cover Cap (161460)</t>
  </si>
  <si>
    <t>ESH10054</t>
  </si>
  <si>
    <t>Cover Cap (162180)</t>
  </si>
  <si>
    <t>ESH10055</t>
  </si>
  <si>
    <t>Punched Press. Plate (162880)</t>
  </si>
  <si>
    <t>ESH10056</t>
  </si>
  <si>
    <t>Glazing Bead 42 (173580)</t>
  </si>
  <si>
    <t>ESH10057</t>
  </si>
  <si>
    <t>Glazing Bead 22 (173970)</t>
  </si>
  <si>
    <t>ESH10058</t>
  </si>
  <si>
    <t>Glazing Bead 32 (173990)</t>
  </si>
  <si>
    <t>ESH10059</t>
  </si>
  <si>
    <t>T-Cleat (175390)</t>
  </si>
  <si>
    <t>ESH10060</t>
  </si>
  <si>
    <t>T-Cleat (175780)</t>
  </si>
  <si>
    <t>ESH10061</t>
  </si>
  <si>
    <t>T-Cleat Profile (176040)</t>
  </si>
  <si>
    <t>ESH10062</t>
  </si>
  <si>
    <t>Window Sill 110 (180090)</t>
  </si>
  <si>
    <t>ESH10063</t>
  </si>
  <si>
    <t>Window Sill 180 (180130)</t>
  </si>
  <si>
    <t>ESH10064</t>
  </si>
  <si>
    <t>Outer Prof 73 (183070)</t>
  </si>
  <si>
    <t>ESH10065</t>
  </si>
  <si>
    <t>Outer Prof 98 (183090)</t>
  </si>
  <si>
    <t>ESH10066</t>
  </si>
  <si>
    <t>Inner Profile 117 (183210)</t>
  </si>
  <si>
    <t>ESH10067</t>
  </si>
  <si>
    <t>Outer Profile 142 (183220)</t>
  </si>
  <si>
    <t>ESH10068</t>
  </si>
  <si>
    <t>Glazing Bead I 5 (184010)</t>
  </si>
  <si>
    <t>ESH10069</t>
  </si>
  <si>
    <t>Glazing Bead I 7 (184020)</t>
  </si>
  <si>
    <t>ESH10070</t>
  </si>
  <si>
    <t>Glazing Bead I 17 (184040)</t>
  </si>
  <si>
    <t>ESH10071</t>
  </si>
  <si>
    <t>Glazing Bead I 42 (184090)</t>
  </si>
  <si>
    <t>ESH10072</t>
  </si>
  <si>
    <t>Glazing Bead I 5 (184110)</t>
  </si>
  <si>
    <t>ESH10073</t>
  </si>
  <si>
    <t>Glazing Bead A5 (184120)</t>
  </si>
  <si>
    <t>ESH10074</t>
  </si>
  <si>
    <t>T/T Door (184520)</t>
  </si>
  <si>
    <t>ESH10075</t>
  </si>
  <si>
    <t>INNER PROFILE 56 (347290)</t>
  </si>
  <si>
    <t>ESH10076</t>
  </si>
  <si>
    <t>Threshold Fl 65 (184830)</t>
  </si>
  <si>
    <t>ESH10077</t>
  </si>
  <si>
    <t>Inner Profile 34 (185650)</t>
  </si>
  <si>
    <t>ESH10078</t>
  </si>
  <si>
    <t>Outer Profile 78 (185720)</t>
  </si>
  <si>
    <t>ESH10079</t>
  </si>
  <si>
    <t>Rebate Profile For Flush Fitted Door (188050)</t>
  </si>
  <si>
    <t>ESH10080</t>
  </si>
  <si>
    <t>ADS Profile 110 (436120)</t>
  </si>
  <si>
    <t>ESH10081</t>
  </si>
  <si>
    <t>Surface Applied Decorative Sash Bar (189660)</t>
  </si>
  <si>
    <t>ESH10082</t>
  </si>
  <si>
    <t>Insert Pr.31 Punched (189980)</t>
  </si>
  <si>
    <t>ESH10083</t>
  </si>
  <si>
    <t>Outer Profile Rs 120 (190330)</t>
  </si>
  <si>
    <t>ESH10084</t>
  </si>
  <si>
    <t>Coupling Profile (190360)</t>
  </si>
  <si>
    <t>ESH10085</t>
  </si>
  <si>
    <t>Outer Profile RS 120 (190610)</t>
  </si>
  <si>
    <t>ESH10086</t>
  </si>
  <si>
    <t>Middle Profile (190740)</t>
  </si>
  <si>
    <t>ESH10087</t>
  </si>
  <si>
    <t>Coupling Profile 300KG (190800)</t>
  </si>
  <si>
    <t>ESH10088</t>
  </si>
  <si>
    <t>Cover Profile (190810)</t>
  </si>
  <si>
    <t>ESH10089</t>
  </si>
  <si>
    <t>Pressure Plate FW50 (196100)</t>
  </si>
  <si>
    <t>ESH10090</t>
  </si>
  <si>
    <t>Inner Pr 32 RS 70-F (198510)</t>
  </si>
  <si>
    <t>ESH10091</t>
  </si>
  <si>
    <t>Outer Pr 54 RS 70-F (198520)</t>
  </si>
  <si>
    <t>ESH10092</t>
  </si>
  <si>
    <t>Cover Prof. Bottom (199370)</t>
  </si>
  <si>
    <t>ESH10093</t>
  </si>
  <si>
    <t>Cover Profile (199410)</t>
  </si>
  <si>
    <t>ESH10094</t>
  </si>
  <si>
    <t>Cover Profile (199420)</t>
  </si>
  <si>
    <t>ESH10095</t>
  </si>
  <si>
    <t>Cover Profile (199520)</t>
  </si>
  <si>
    <t>ESH10096</t>
  </si>
  <si>
    <t>Angle Punch. (199540)</t>
  </si>
  <si>
    <t>ESH10097</t>
  </si>
  <si>
    <t>Inner Profile (199550)</t>
  </si>
  <si>
    <t>ESH10098</t>
  </si>
  <si>
    <t>Glazing Bead 18 MM (300370)</t>
  </si>
  <si>
    <t>ESH10099</t>
  </si>
  <si>
    <t>Inner Prof Punched (302180)</t>
  </si>
  <si>
    <t>ESH10100</t>
  </si>
  <si>
    <t>O-Profile Punched (302190)</t>
  </si>
  <si>
    <t>ESH10101</t>
  </si>
  <si>
    <t>Threshold Profile (303320)</t>
  </si>
  <si>
    <t>ESH10102</t>
  </si>
  <si>
    <t>Inner Profile (303330)</t>
  </si>
  <si>
    <t>ESH10103</t>
  </si>
  <si>
    <t>Outer Profile (303340)</t>
  </si>
  <si>
    <t>ESH10104</t>
  </si>
  <si>
    <t>Drip Bar (303620)</t>
  </si>
  <si>
    <t>ESH10105</t>
  </si>
  <si>
    <t>Insert Prof Punched (304010)</t>
  </si>
  <si>
    <t>ESH10106</t>
  </si>
  <si>
    <t>Insert Prof Punched (304020)</t>
  </si>
  <si>
    <t>ESH10107</t>
  </si>
  <si>
    <t>Retention Profile 25 (304030)</t>
  </si>
  <si>
    <t>ESH10108</t>
  </si>
  <si>
    <t>Glazing Bead 15/27MM (304620)</t>
  </si>
  <si>
    <t>ESH10109</t>
  </si>
  <si>
    <t>Cover Cap Prof 50/25 (306140)</t>
  </si>
  <si>
    <t>ESH10110</t>
  </si>
  <si>
    <t>Alu.Glzing Bead Clip (306166)</t>
  </si>
  <si>
    <t>ESH10111</t>
  </si>
  <si>
    <t>Glazing Bead 12 (306310)</t>
  </si>
  <si>
    <t>ESH10112</t>
  </si>
  <si>
    <t>Glazing Beads (306680)</t>
  </si>
  <si>
    <t>ESH10113</t>
  </si>
  <si>
    <t>Corner Cleat Pro 90GR (313520)</t>
  </si>
  <si>
    <t>ESH10114</t>
  </si>
  <si>
    <t>Corner Cleat Pro 90GR (313530)</t>
  </si>
  <si>
    <t>ESH10115</t>
  </si>
  <si>
    <t>Corner Cleat Pr 135GR (313540)</t>
  </si>
  <si>
    <t>ESH10116</t>
  </si>
  <si>
    <t>Corner Cleat Pr 135GR (313550)</t>
  </si>
  <si>
    <t>ESH10117</t>
  </si>
  <si>
    <t>T-Cleat Profile 16.7 (313570)</t>
  </si>
  <si>
    <t>ESH10118</t>
  </si>
  <si>
    <t>T-Cleat Profile 9.2 (313590)</t>
  </si>
  <si>
    <t>ESH10119</t>
  </si>
  <si>
    <t>Outer Profile 15 (313920)</t>
  </si>
  <si>
    <t>ESH10120</t>
  </si>
  <si>
    <t>Inner Profile 15 (313930)</t>
  </si>
  <si>
    <t>ESH10121</t>
  </si>
  <si>
    <t>Attachment Profile 10 (313950)</t>
  </si>
  <si>
    <t>ESH10122</t>
  </si>
  <si>
    <t>Track Alu (318860)</t>
  </si>
  <si>
    <t>ESH10123</t>
  </si>
  <si>
    <t>Cover Cap (322190)</t>
  </si>
  <si>
    <t>ESH10124</t>
  </si>
  <si>
    <t>Mullion 50 MM (322250)</t>
  </si>
  <si>
    <t>ESH10125</t>
  </si>
  <si>
    <t>Mullion 85 MM (322270)</t>
  </si>
  <si>
    <t>ESH10126</t>
  </si>
  <si>
    <t>Mullion 125 (322290)</t>
  </si>
  <si>
    <t>ESH10127</t>
  </si>
  <si>
    <t>Mullion 150MM (322300)</t>
  </si>
  <si>
    <t>ESH10128</t>
  </si>
  <si>
    <t>Transom 55 MM (322390)</t>
  </si>
  <si>
    <t>ESH10129</t>
  </si>
  <si>
    <t>Transom 90 MM (322410)</t>
  </si>
  <si>
    <t>ESH10130</t>
  </si>
  <si>
    <t>Transom 130MM (322430)</t>
  </si>
  <si>
    <t>ESH10131</t>
  </si>
  <si>
    <t>Transom 155MM (322440)</t>
  </si>
  <si>
    <t>ESH10132</t>
  </si>
  <si>
    <t>Mullion 125 MM (322540)</t>
  </si>
  <si>
    <t>ESH10133</t>
  </si>
  <si>
    <t>Mullion 175 MM (322550)</t>
  </si>
  <si>
    <t>ESH10134</t>
  </si>
  <si>
    <t>Insert Profile (322720)</t>
  </si>
  <si>
    <t>ESH10135</t>
  </si>
  <si>
    <t>Insert Profile Pf150 (322750)</t>
  </si>
  <si>
    <t>ESH10136</t>
  </si>
  <si>
    <t>Glaz Reb Reduct 6MM (323120)</t>
  </si>
  <si>
    <t>ESH10137</t>
  </si>
  <si>
    <t>Cover Cap Punched (323330)</t>
  </si>
  <si>
    <t>ESH10138</t>
  </si>
  <si>
    <t>Cover Cap Pr Punched (323380)</t>
  </si>
  <si>
    <t>ESH10139</t>
  </si>
  <si>
    <t>Cover Profile (323390)</t>
  </si>
  <si>
    <t>ESH10140</t>
  </si>
  <si>
    <t>Alu Add-On Prof Mull (323540)</t>
  </si>
  <si>
    <t>ESH10141</t>
  </si>
  <si>
    <t>Transom 900MM (323900)</t>
  </si>
  <si>
    <t>ESH10142</t>
  </si>
  <si>
    <t>Transom 180MM (323930)</t>
  </si>
  <si>
    <t>ESH10143</t>
  </si>
  <si>
    <t>Mullion 50MM (324010)</t>
  </si>
  <si>
    <t>ESH10144</t>
  </si>
  <si>
    <t>Mullion 85 MM (324030)</t>
  </si>
  <si>
    <t>ESH10145</t>
  </si>
  <si>
    <t>Mullion 105MM (324040)</t>
  </si>
  <si>
    <t>ESH10146</t>
  </si>
  <si>
    <t>Insertion Prof.Pf85 (324300)</t>
  </si>
  <si>
    <t>ESH10147</t>
  </si>
  <si>
    <t>Transom 90 MM (324460)</t>
  </si>
  <si>
    <t>ESH10148</t>
  </si>
  <si>
    <t>Transom 110 MM (324470)</t>
  </si>
  <si>
    <t>ESH10149</t>
  </si>
  <si>
    <t>Covr Cap Pr 60/100MM (324890)</t>
  </si>
  <si>
    <t>ESH10150</t>
  </si>
  <si>
    <t>Insert Pr Mull 175 (326270)</t>
  </si>
  <si>
    <t>ESH10151</t>
  </si>
  <si>
    <t>Transom 55MM FW50+S (326900)</t>
  </si>
  <si>
    <t>ESH10152</t>
  </si>
  <si>
    <t>Transom 130MM FW50+S (326920)</t>
  </si>
  <si>
    <t>ESH10153</t>
  </si>
  <si>
    <t>Support Track (326970)</t>
  </si>
  <si>
    <t>ESH10154</t>
  </si>
  <si>
    <t>Cover Profile (326980)</t>
  </si>
  <si>
    <t>ESH10155</t>
  </si>
  <si>
    <t>Hollow Blade 305X51 (327730)</t>
  </si>
  <si>
    <t>ESH10156</t>
  </si>
  <si>
    <t>Spacer Profile (328630)</t>
  </si>
  <si>
    <t>ESH10157</t>
  </si>
  <si>
    <t>Var. Mull150MM FW50+ (328640)</t>
  </si>
  <si>
    <t>ESH10158</t>
  </si>
  <si>
    <t>Cover Profile (332010)</t>
  </si>
  <si>
    <t>ESH10159</t>
  </si>
  <si>
    <t>Inner Profile 62 (332610)</t>
  </si>
  <si>
    <t>ESH10160</t>
  </si>
  <si>
    <t>Inner Profile 5.5M (332660)</t>
  </si>
  <si>
    <t>ESH10161</t>
  </si>
  <si>
    <t>Outer Profile 84 (332690)</t>
  </si>
  <si>
    <t>ESH10162</t>
  </si>
  <si>
    <t>O-Profile 96 (332740)</t>
  </si>
  <si>
    <t>ESH10163</t>
  </si>
  <si>
    <t>Alumn.Prof.Flyscreen (332990)</t>
  </si>
  <si>
    <t>ESH10164</t>
  </si>
  <si>
    <t>Inner Pr. Ttronic.56 (333180)</t>
  </si>
  <si>
    <t>ESH10165</t>
  </si>
  <si>
    <t>Inner Profile (333240)</t>
  </si>
  <si>
    <t>ESH10166</t>
  </si>
  <si>
    <t>Outer Profile (333260)</t>
  </si>
  <si>
    <t>ESH10167</t>
  </si>
  <si>
    <t>Inner Profile 44 (333440)</t>
  </si>
  <si>
    <t>ESH10168</t>
  </si>
  <si>
    <t>Outer Profile 88 (333450)</t>
  </si>
  <si>
    <t>ESH10169</t>
  </si>
  <si>
    <t>Gutter Profile (333480)</t>
  </si>
  <si>
    <t>ESH10170</t>
  </si>
  <si>
    <t>Pressure Plate (333490)</t>
  </si>
  <si>
    <t>ESH10171</t>
  </si>
  <si>
    <t>Cover Profile Outside (333500)</t>
  </si>
  <si>
    <t>ESH10172</t>
  </si>
  <si>
    <t>Guide Track (333510)</t>
  </si>
  <si>
    <t>ESH10173</t>
  </si>
  <si>
    <t>Threshold Profile (333520)</t>
  </si>
  <si>
    <t>ESH10174</t>
  </si>
  <si>
    <t>Cover Profile Inside (333550)</t>
  </si>
  <si>
    <t>ESH10175</t>
  </si>
  <si>
    <t>Spacer Profile 29/36 (333720)</t>
  </si>
  <si>
    <t>ESH10176</t>
  </si>
  <si>
    <t>Fix.Frame Pr.Insect. (333740)</t>
  </si>
  <si>
    <t>ESH10177</t>
  </si>
  <si>
    <t>Hinged Frame Pr.Insc (333750)</t>
  </si>
  <si>
    <t>ESH10178</t>
  </si>
  <si>
    <t>Sliding Frame Pr. (333760)</t>
  </si>
  <si>
    <t>ESH10179</t>
  </si>
  <si>
    <t>Mid-Rail (333770)</t>
  </si>
  <si>
    <t>ESH10180</t>
  </si>
  <si>
    <t>Mid-Rail (333780)</t>
  </si>
  <si>
    <t>ESH10181</t>
  </si>
  <si>
    <t>Track F. Insect (333830)</t>
  </si>
  <si>
    <t>ESH10182</t>
  </si>
  <si>
    <t>Glazing Bead 25/A5 (335200)</t>
  </si>
  <si>
    <t>ESH10183</t>
  </si>
  <si>
    <t>Mullion 225MM FW50+ (336230)</t>
  </si>
  <si>
    <t>ESH10184</t>
  </si>
  <si>
    <t>Insert Pr.Mull 225MM (336250)</t>
  </si>
  <si>
    <t>ESH10185</t>
  </si>
  <si>
    <t>De-A-Schale Blr (338830)</t>
  </si>
  <si>
    <t>ESH10186</t>
  </si>
  <si>
    <t>Hollow Blade 400X65 (342080)</t>
  </si>
  <si>
    <t>ESH10187</t>
  </si>
  <si>
    <t>Drive Mullion 60 MM (342100)</t>
  </si>
  <si>
    <t>ESH10188</t>
  </si>
  <si>
    <t>Bear. Mullion 60 MM (342110)</t>
  </si>
  <si>
    <t>ESH10189</t>
  </si>
  <si>
    <t>Cover Cap Adapt.Pr. (342120)</t>
  </si>
  <si>
    <t>ESH10190</t>
  </si>
  <si>
    <t>Outer Profile 51 (345040)</t>
  </si>
  <si>
    <t>ESH10191</t>
  </si>
  <si>
    <t>Inner Profile 44 (345120)</t>
  </si>
  <si>
    <t>ESH10192</t>
  </si>
  <si>
    <t>Inner Profile 54 (345130)</t>
  </si>
  <si>
    <t>ESH10193</t>
  </si>
  <si>
    <t>Inner Profile 26 (345140)</t>
  </si>
  <si>
    <t>ESH10194</t>
  </si>
  <si>
    <t>Inner Profile 34 (345150)</t>
  </si>
  <si>
    <t>ESH10195</t>
  </si>
  <si>
    <t>Inner Profile 44 (345160)</t>
  </si>
  <si>
    <t>ESH10196</t>
  </si>
  <si>
    <t>Outer Profile 94 (345230)</t>
  </si>
  <si>
    <t>ESH10197</t>
  </si>
  <si>
    <t>Outer Profile 104 (345240)</t>
  </si>
  <si>
    <t>ESH10198</t>
  </si>
  <si>
    <t>Inner Profile 102 (345300)</t>
  </si>
  <si>
    <t>ESH10199</t>
  </si>
  <si>
    <t>Profile 33 (345320)</t>
  </si>
  <si>
    <t>ESH10200</t>
  </si>
  <si>
    <t>Outer Profile 51 (345340)</t>
  </si>
  <si>
    <t>ESH10201</t>
  </si>
  <si>
    <t>Outer Profile 69 (345540)</t>
  </si>
  <si>
    <t>ESH10202</t>
  </si>
  <si>
    <t>Inner Profile 44 (345560)</t>
  </si>
  <si>
    <t>ESH10203</t>
  </si>
  <si>
    <t>Inner Profile 56 (345640)</t>
  </si>
  <si>
    <t>ESH10204</t>
  </si>
  <si>
    <t>Outer Profile 34 (345670)</t>
  </si>
  <si>
    <t>ESH10205</t>
  </si>
  <si>
    <t>Inner Profile 15 (346070)</t>
  </si>
  <si>
    <t>ESH10206</t>
  </si>
  <si>
    <t>Outer Profile 150 (346080)</t>
  </si>
  <si>
    <t>ESH10207</t>
  </si>
  <si>
    <t>Outer Profile 76 (346180)</t>
  </si>
  <si>
    <t>ESH10208</t>
  </si>
  <si>
    <t>Inner Profile 66 (346280)</t>
  </si>
  <si>
    <t>ESH10209</t>
  </si>
  <si>
    <t>Outer Profile 84/A25 (346300)</t>
  </si>
  <si>
    <t>ESH10210</t>
  </si>
  <si>
    <t>O-Profile 104/95 (346340)</t>
  </si>
  <si>
    <t>ESH10211</t>
  </si>
  <si>
    <t>Inner Profile 5 (346380)</t>
  </si>
  <si>
    <t>ESH10212</t>
  </si>
  <si>
    <t>Outer Profile 104/75 (346490)</t>
  </si>
  <si>
    <t>ESH10213</t>
  </si>
  <si>
    <t>Inner Profile 50 (346660)</t>
  </si>
  <si>
    <t>ESH10214</t>
  </si>
  <si>
    <t>Inner Profile 32 (346720)</t>
  </si>
  <si>
    <t>ESH10215</t>
  </si>
  <si>
    <t>Outer Profile 76 (346730)</t>
  </si>
  <si>
    <t>ESH10216</t>
  </si>
  <si>
    <t>Glazing Bead 25/A5 (346800)</t>
  </si>
  <si>
    <t>ESH10217</t>
  </si>
  <si>
    <t>Glazing Bead 25/A5 (346810)</t>
  </si>
  <si>
    <t>ESH10218</t>
  </si>
  <si>
    <t>Glazing Bead BV A 12 (346880)</t>
  </si>
  <si>
    <t>ESH10219</t>
  </si>
  <si>
    <t>Glazing Bead BV A 17 (346890)</t>
  </si>
  <si>
    <t>ESH10220</t>
  </si>
  <si>
    <t>Wall Attach. Pro.25 (346970)</t>
  </si>
  <si>
    <t>ESH10221</t>
  </si>
  <si>
    <t>Attachment Profile (347070)</t>
  </si>
  <si>
    <t>ESH10222</t>
  </si>
  <si>
    <t>Outer Profile 51 (347120)</t>
  </si>
  <si>
    <t>ESH10223</t>
  </si>
  <si>
    <t>Outer Profile 94/50 (347170)</t>
  </si>
  <si>
    <t>ESH10224</t>
  </si>
  <si>
    <t>Outer Profile 80 (347340)</t>
  </si>
  <si>
    <t>ESH10225</t>
  </si>
  <si>
    <t>Drip Bar (348500)</t>
  </si>
  <si>
    <t>ESH10226</t>
  </si>
  <si>
    <t>Sngle-Trck HK Cnnctr (348850)</t>
  </si>
  <si>
    <t>ESH10227</t>
  </si>
  <si>
    <t>Facd. Fixing Bracket (351180)</t>
  </si>
  <si>
    <t>ESH10228</t>
  </si>
  <si>
    <t>Mounting Plate (351240)</t>
  </si>
  <si>
    <t>ESH10229</t>
  </si>
  <si>
    <t>Insert Profile (351980)</t>
  </si>
  <si>
    <t>ESH10230</t>
  </si>
  <si>
    <t>Outer Profile 59 (356480)</t>
  </si>
  <si>
    <t>ESH10231</t>
  </si>
  <si>
    <t>Inner Profile (356850)</t>
  </si>
  <si>
    <t>ESH10232</t>
  </si>
  <si>
    <t>Outer Profile 100 (356930)</t>
  </si>
  <si>
    <t>ESH10233</t>
  </si>
  <si>
    <t>Inner Profile 48 (357080)</t>
  </si>
  <si>
    <t>ESH10234</t>
  </si>
  <si>
    <t>Outer Profile 70 (357150)</t>
  </si>
  <si>
    <t>ESH10235</t>
  </si>
  <si>
    <t>Inner Profile 54 (357230)</t>
  </si>
  <si>
    <t>ESH10236</t>
  </si>
  <si>
    <t>Outer Profile 79 (357240)</t>
  </si>
  <si>
    <t>ESH10237</t>
  </si>
  <si>
    <t>Inner Profile 84 (357310)</t>
  </si>
  <si>
    <t>ESH10238</t>
  </si>
  <si>
    <t>O-Profile 19 (357320)</t>
  </si>
  <si>
    <t>ESH10239</t>
  </si>
  <si>
    <t>O-Profile 75 (357340)</t>
  </si>
  <si>
    <t>ESH10240</t>
  </si>
  <si>
    <t>Outer Profile 25 (357690)</t>
  </si>
  <si>
    <t>ESH10241</t>
  </si>
  <si>
    <t>Outer Profile 6 (357920)</t>
  </si>
  <si>
    <t>ESH10242</t>
  </si>
  <si>
    <t>Drip Bar (359700)</t>
  </si>
  <si>
    <t>ESH10243</t>
  </si>
  <si>
    <t>Meeting Rail Profile (359760)</t>
  </si>
  <si>
    <t>ESH10244</t>
  </si>
  <si>
    <t>Ano. Glazing Bead14 (359980)</t>
  </si>
  <si>
    <t>ESH10245</t>
  </si>
  <si>
    <t>Insert Profile (361290)</t>
  </si>
  <si>
    <t>ESH10246</t>
  </si>
  <si>
    <t>Inner Profile 69 (361780)</t>
  </si>
  <si>
    <t>ESH10247</t>
  </si>
  <si>
    <t>Inner Profile 26 (361800)</t>
  </si>
  <si>
    <t>ESH10248</t>
  </si>
  <si>
    <t>Outer Profile 83 (361810)</t>
  </si>
  <si>
    <t>ESH10249</t>
  </si>
  <si>
    <t>Insert Pro. TH/SH TT (361860)</t>
  </si>
  <si>
    <t>ESH10250</t>
  </si>
  <si>
    <t>Insert Pro. TH/SH TT (361870)</t>
  </si>
  <si>
    <t>ESH10251</t>
  </si>
  <si>
    <t>De-I-Schale FLR (369800)</t>
  </si>
  <si>
    <t>ESH10252</t>
  </si>
  <si>
    <t>De-A-Schale FLR (369820)</t>
  </si>
  <si>
    <t>ESH10253</t>
  </si>
  <si>
    <t>Glazing Bead (369870)</t>
  </si>
  <si>
    <t>ESH10254</t>
  </si>
  <si>
    <t>I-Schale 44 (376490)</t>
  </si>
  <si>
    <t>ESH10255</t>
  </si>
  <si>
    <t>Outer Profile 69 (376500)</t>
  </si>
  <si>
    <t>ESH10256</t>
  </si>
  <si>
    <t>Outer Profile 10 (377340)</t>
  </si>
  <si>
    <t>ESH10257</t>
  </si>
  <si>
    <t>Inner Profile 16 (377350)</t>
  </si>
  <si>
    <t>ESH10258</t>
  </si>
  <si>
    <t>Inner Profile 24 (377380)</t>
  </si>
  <si>
    <t>ESH10259</t>
  </si>
  <si>
    <t>Outer Profile 10 (377390)</t>
  </si>
  <si>
    <t>ESH10260</t>
  </si>
  <si>
    <t>Half Proflie 70 (377410)</t>
  </si>
  <si>
    <t>ESH10261</t>
  </si>
  <si>
    <t>Vent Profile 75 (377450)</t>
  </si>
  <si>
    <t>ESH10262</t>
  </si>
  <si>
    <t>Outer Profile 51 1 G (377470)</t>
  </si>
  <si>
    <t>ESH10263</t>
  </si>
  <si>
    <t>Middle Profile 59 (377530)</t>
  </si>
  <si>
    <t>ESH10264</t>
  </si>
  <si>
    <t>Threshold Profile (377590)</t>
  </si>
  <si>
    <t>ESH10265</t>
  </si>
  <si>
    <t>Cover Profile Side (377600)</t>
  </si>
  <si>
    <t>ESH10266</t>
  </si>
  <si>
    <t>Add.Profile Vent Fr (377630)</t>
  </si>
  <si>
    <t>ESH10267</t>
  </si>
  <si>
    <t>Inner Profile 15 (385240)</t>
  </si>
  <si>
    <t>ESH10268</t>
  </si>
  <si>
    <t>Outer Profile 20 (385250)</t>
  </si>
  <si>
    <t>ESH10269</t>
  </si>
  <si>
    <t>Outer Profile 30 (385410)</t>
  </si>
  <si>
    <t>ESH10270</t>
  </si>
  <si>
    <t>Inner Profile 30 (385420)</t>
  </si>
  <si>
    <t>ESH10271</t>
  </si>
  <si>
    <t>Inner Profile 53 (391420)</t>
  </si>
  <si>
    <t>ESH10272</t>
  </si>
  <si>
    <t>Inner Profile 69 (391440)</t>
  </si>
  <si>
    <t>ESH10273</t>
  </si>
  <si>
    <t>Outer Profile 24 (391450)</t>
  </si>
  <si>
    <t>ESH10274</t>
  </si>
  <si>
    <t>Outer Profile 40 (391470)</t>
  </si>
  <si>
    <t>ESH10275</t>
  </si>
  <si>
    <t>Inner Profile 35 (391490)</t>
  </si>
  <si>
    <t>ESH10276</t>
  </si>
  <si>
    <t>Outer Profile 86 (391510)</t>
  </si>
  <si>
    <t>ESH10277</t>
  </si>
  <si>
    <t>Outer Profile 86 (391520)</t>
  </si>
  <si>
    <t>ESH10278</t>
  </si>
  <si>
    <t>Inner Profile 82 (391590)</t>
  </si>
  <si>
    <t>ESH10279</t>
  </si>
  <si>
    <t>Inner Profile 88 (391600)</t>
  </si>
  <si>
    <t>ESH10280</t>
  </si>
  <si>
    <t>Inner Profile 88/I25 (391610)</t>
  </si>
  <si>
    <t>ESH10281</t>
  </si>
  <si>
    <t>Inner Profile 88/L50 (391620)</t>
  </si>
  <si>
    <t>ESH10282</t>
  </si>
  <si>
    <t>Glz.Bd. Clr. 25/A12 (391670)</t>
  </si>
  <si>
    <t>ESH10283</t>
  </si>
  <si>
    <t>Glz.Bd. Clr. 25/A17 (391690)</t>
  </si>
  <si>
    <t>ESH10284</t>
  </si>
  <si>
    <t>Glz.Bd. Clr. 25/A22 (391710)</t>
  </si>
  <si>
    <t>ESH10285</t>
  </si>
  <si>
    <t>Inner Profile 54 (391760)</t>
  </si>
  <si>
    <t>ESH10286</t>
  </si>
  <si>
    <t>Outer Profile 25 (391770)</t>
  </si>
  <si>
    <t>ESH10287</t>
  </si>
  <si>
    <t>Inner Profile (391850)</t>
  </si>
  <si>
    <t>ESH10288</t>
  </si>
  <si>
    <t>Outer Profile (391860)</t>
  </si>
  <si>
    <t>ESH10289</t>
  </si>
  <si>
    <t>Inner Profile 60 (391870)</t>
  </si>
  <si>
    <t>ESH10290</t>
  </si>
  <si>
    <t>Outer Profile 125 (397200)</t>
  </si>
  <si>
    <t>ESH10291</t>
  </si>
  <si>
    <t>Inner Profile 33 (397730)</t>
  </si>
  <si>
    <t>ESH10292</t>
  </si>
  <si>
    <t>Inner Profile 73 (397850)</t>
  </si>
  <si>
    <t>ESH10293</t>
  </si>
  <si>
    <t>Inner Profile 48 (397880)</t>
  </si>
  <si>
    <t>ESH10294</t>
  </si>
  <si>
    <t>Outer Profile 94 (398090)</t>
  </si>
  <si>
    <t>ESH10295</t>
  </si>
  <si>
    <t>Inner Profile 25 (398180)</t>
  </si>
  <si>
    <t>ESH10296</t>
  </si>
  <si>
    <t>Outer Profile 25 (398190)</t>
  </si>
  <si>
    <t>ESH10297</t>
  </si>
  <si>
    <t>Inner Profile 50 (398200)</t>
  </si>
  <si>
    <t>ESH10298</t>
  </si>
  <si>
    <t>Outer Profile (398210)</t>
  </si>
  <si>
    <t>ESH10299</t>
  </si>
  <si>
    <t>Outer Profile 51 (398420)</t>
  </si>
  <si>
    <t>ESH10300</t>
  </si>
  <si>
    <t>Retention Prof. 25 (398470)</t>
  </si>
  <si>
    <t>ESH10301</t>
  </si>
  <si>
    <t>Door Threshold BT50 (398520)</t>
  </si>
  <si>
    <t>ESH10302</t>
  </si>
  <si>
    <t>Inner Profile 54 (398560)</t>
  </si>
  <si>
    <t>ESH10303</t>
  </si>
  <si>
    <t>Outer Profile 79 (398570)</t>
  </si>
  <si>
    <t>ESH10304</t>
  </si>
  <si>
    <t>Rebate Profile (398670)</t>
  </si>
  <si>
    <t>ESH10305</t>
  </si>
  <si>
    <t>Inner Profile 10 (398940)</t>
  </si>
  <si>
    <t>ESH10306</t>
  </si>
  <si>
    <t>Inner Profile 100 (398970)</t>
  </si>
  <si>
    <t>ESH10307</t>
  </si>
  <si>
    <t>Vent Frame Insect (399310)</t>
  </si>
  <si>
    <t>ESH10308</t>
  </si>
  <si>
    <t>Outer Profile (430850)</t>
  </si>
  <si>
    <t>ESH10309</t>
  </si>
  <si>
    <t>Outer Profile 98 (431070)</t>
  </si>
  <si>
    <t>ESH10310</t>
  </si>
  <si>
    <t>Inner Profile 76 (431080)</t>
  </si>
  <si>
    <t>ESH10311</t>
  </si>
  <si>
    <t>Inner Profile 16 (431110)</t>
  </si>
  <si>
    <t>ESH10312</t>
  </si>
  <si>
    <t>Outer-Profile (431120)</t>
  </si>
  <si>
    <t>ESH10313</t>
  </si>
  <si>
    <t>Cover Plate (431130)</t>
  </si>
  <si>
    <t>ESH10314</t>
  </si>
  <si>
    <t>Cover Plate (431140)</t>
  </si>
  <si>
    <t>ESH10315</t>
  </si>
  <si>
    <t>Lining Profile (431170)</t>
  </si>
  <si>
    <t>ESH10316</t>
  </si>
  <si>
    <t>Adaptor Profile (431180)</t>
  </si>
  <si>
    <t>ESH10317</t>
  </si>
  <si>
    <t>Outer-Profile 47 (431280)</t>
  </si>
  <si>
    <t>ESH10318</t>
  </si>
  <si>
    <t>Cover Profile (436090)</t>
  </si>
  <si>
    <t>ESH10319</t>
  </si>
  <si>
    <t>Threshold Profile (436250)</t>
  </si>
  <si>
    <t>ESH10320</t>
  </si>
  <si>
    <t>Cover Profile (436260)</t>
  </si>
  <si>
    <t>ESH10321</t>
  </si>
  <si>
    <t>Ins.Profile Hor. (436430)</t>
  </si>
  <si>
    <t>ESH10322</t>
  </si>
  <si>
    <t>Insert Profile (436450)</t>
  </si>
  <si>
    <t>ESH10323</t>
  </si>
  <si>
    <t>Guide Rail C35 (436507)</t>
  </si>
  <si>
    <t>ESH10324</t>
  </si>
  <si>
    <t>Track Profile Alu (436570)</t>
  </si>
  <si>
    <t>ESH10325</t>
  </si>
  <si>
    <t>Track Profile EV1 (436576)</t>
  </si>
  <si>
    <t>ESH10326</t>
  </si>
  <si>
    <t>Inner Profile 44 (438020)</t>
  </si>
  <si>
    <t>ESH10327</t>
  </si>
  <si>
    <t>Inner Profile 69 (438350)</t>
  </si>
  <si>
    <t>ESH10328</t>
  </si>
  <si>
    <t>Outer Profile 39 (438360)</t>
  </si>
  <si>
    <t>ESH10329</t>
  </si>
  <si>
    <t>Inner Profile 48 (438410)</t>
  </si>
  <si>
    <t>ESH10330</t>
  </si>
  <si>
    <t>Outer Profile 103 (438430)</t>
  </si>
  <si>
    <t>ESH10331</t>
  </si>
  <si>
    <t>Inner Profile 78 (438500)</t>
  </si>
  <si>
    <t>ESH10332</t>
  </si>
  <si>
    <t>Outer Profile 73 (438520)</t>
  </si>
  <si>
    <t>ESH10333</t>
  </si>
  <si>
    <t>Attach. Profile 14 (438660)</t>
  </si>
  <si>
    <t>ESH10334</t>
  </si>
  <si>
    <t>Cover Cap 15 (440270)</t>
  </si>
  <si>
    <t>ESH10335</t>
  </si>
  <si>
    <t>Mullion Insert 120 (440500)</t>
  </si>
  <si>
    <t>ESH10336</t>
  </si>
  <si>
    <t>T-Cleat Level 2 (440560)</t>
  </si>
  <si>
    <t>ESH10337</t>
  </si>
  <si>
    <t>Bottom Profile 115 (440570)</t>
  </si>
  <si>
    <t>ESH10338</t>
  </si>
  <si>
    <t>Bottom Cover Pr. 114 (440620)</t>
  </si>
  <si>
    <t>ESH10339</t>
  </si>
  <si>
    <t>ESH10340</t>
  </si>
  <si>
    <t>Cover Cap Locking (443090)</t>
  </si>
  <si>
    <t>ESH10341</t>
  </si>
  <si>
    <t>Cover Cap 25 (443120)</t>
  </si>
  <si>
    <t>ESH10342</t>
  </si>
  <si>
    <t>Outer Profile 56 (445000)</t>
  </si>
  <si>
    <t>ESH10343</t>
  </si>
  <si>
    <t>Outer Profile 74 (445040)</t>
  </si>
  <si>
    <t>ESH10344</t>
  </si>
  <si>
    <t>Outer Profile 84 (445060)</t>
  </si>
  <si>
    <t>ESH10345</t>
  </si>
  <si>
    <t>Outer Profile 94 (445120)</t>
  </si>
  <si>
    <t>ESH10346</t>
  </si>
  <si>
    <t>Outer Profile 114 (445140)</t>
  </si>
  <si>
    <t>ESH10347</t>
  </si>
  <si>
    <t>Outer Profile 74 (445260)</t>
  </si>
  <si>
    <t>ESH10348</t>
  </si>
  <si>
    <t>Outer Profile 104/50 (445360)</t>
  </si>
  <si>
    <t>ESH10349</t>
  </si>
  <si>
    <t>Outer Profile 104/75 (445370)</t>
  </si>
  <si>
    <t>ESH10350</t>
  </si>
  <si>
    <t>Outer Profile 36 (445540)</t>
  </si>
  <si>
    <t>ESH10351</t>
  </si>
  <si>
    <t>Outer Profile 46 (445600)</t>
  </si>
  <si>
    <t>ESH10352</t>
  </si>
  <si>
    <t>Outer Profile 56 (445610)</t>
  </si>
  <si>
    <t>ESH10353</t>
  </si>
  <si>
    <t>Profile IC OF VF (445810)</t>
  </si>
  <si>
    <t>AE4012</t>
  </si>
  <si>
    <t>ESH10354</t>
  </si>
  <si>
    <t>Inner/Outer Pr. 150 (447010)</t>
  </si>
  <si>
    <t>ESH10355</t>
  </si>
  <si>
    <t>De-M-Schale (447020)</t>
  </si>
  <si>
    <t>ESH10356</t>
  </si>
  <si>
    <t>Insert Profile RC (447090)</t>
  </si>
  <si>
    <t>ESH10357</t>
  </si>
  <si>
    <t>Cover Prof. Ins. Bar (447230)</t>
  </si>
  <si>
    <t>ESH10358</t>
  </si>
  <si>
    <t>Cvr Pr. Strctl Mul. (447250)</t>
  </si>
  <si>
    <t>ESH10359</t>
  </si>
  <si>
    <t>Cover Prof. Dbl-Vnt (447260)</t>
  </si>
  <si>
    <t>ESH10360</t>
  </si>
  <si>
    <t>Threshold Profile (447290)</t>
  </si>
  <si>
    <t>ESH10361</t>
  </si>
  <si>
    <t>Threshold Profile (447750)</t>
  </si>
  <si>
    <t>ESH10362</t>
  </si>
  <si>
    <t>Cover Profile (447760)</t>
  </si>
  <si>
    <t>ESH10363</t>
  </si>
  <si>
    <t>OF Manual (448140)</t>
  </si>
  <si>
    <t>ESH10364</t>
  </si>
  <si>
    <t>OF Tiptronic (448150)</t>
  </si>
  <si>
    <t>ESH10365</t>
  </si>
  <si>
    <t>LF I-Prof. Man. Pth (448160)</t>
  </si>
  <si>
    <t>ESH10366</t>
  </si>
  <si>
    <t>Lf O-Prof. 8.3MM_SG (448210)</t>
  </si>
  <si>
    <t>ESH10367</t>
  </si>
  <si>
    <t>Lf O-Prof. 7.3MM_SG (448220)</t>
  </si>
  <si>
    <t>ESH10368</t>
  </si>
  <si>
    <t>Glazing Bead 21MM (448280)</t>
  </si>
  <si>
    <t>ESH10369</t>
  </si>
  <si>
    <t>OF Cover Cap (449220)</t>
  </si>
  <si>
    <t>ESH10370</t>
  </si>
  <si>
    <t>Interlock Profile (460430)</t>
  </si>
  <si>
    <t>ESH10371</t>
  </si>
  <si>
    <t>Meet. Rail Prof.9005 (460440)</t>
  </si>
  <si>
    <t>ESH10372</t>
  </si>
  <si>
    <t>ESH10373</t>
  </si>
  <si>
    <t>Edge Protection (477220)</t>
  </si>
  <si>
    <t>ESH10374</t>
  </si>
  <si>
    <t>Pr.Glaz.Reb.Red. 6MM (477460)</t>
  </si>
  <si>
    <t>ESH10375</t>
  </si>
  <si>
    <t>Glazing Rebate Reduction Profile 18MM (477480)</t>
  </si>
  <si>
    <t>ESH10376</t>
  </si>
  <si>
    <t>Glazing Rebate Reduction Profile 30MM (477500)</t>
  </si>
  <si>
    <t>ESH10377</t>
  </si>
  <si>
    <t>Cover Profile 8/8 (478140)</t>
  </si>
  <si>
    <t>ESH10378</t>
  </si>
  <si>
    <t>De-Abdeckprofil Sl 8 (478150)</t>
  </si>
  <si>
    <t>ESH10379</t>
  </si>
  <si>
    <t>Cvr Pr. Int. Sec. KP (478510)</t>
  </si>
  <si>
    <t>ESH10380</t>
  </si>
  <si>
    <t>FA ADE Of 85 MM (484110)</t>
  </si>
  <si>
    <t>ESH10381</t>
  </si>
  <si>
    <t>FA ADE Vent 85 MM (484130)</t>
  </si>
  <si>
    <t>ESH10382</t>
  </si>
  <si>
    <t>Spand. Sfty. Barrier (484170)</t>
  </si>
  <si>
    <t>ESH10383</t>
  </si>
  <si>
    <t>Cover Cap 50 MM (484180)</t>
  </si>
  <si>
    <t>ESH10384</t>
  </si>
  <si>
    <t>Alu Base Profile 65 (484210)</t>
  </si>
  <si>
    <t>ESH10385</t>
  </si>
  <si>
    <t>Spand. Sfty. Barrier (484350)</t>
  </si>
  <si>
    <t>ESH10386</t>
  </si>
  <si>
    <t>Psr. Plt. Pre-Punch. (484370)</t>
  </si>
  <si>
    <t>ESH10387</t>
  </si>
  <si>
    <t>Outer Profile 60 (346100)</t>
  </si>
  <si>
    <t>ESH10388</t>
  </si>
  <si>
    <t>Inner Profile 50/I54 (357120)</t>
  </si>
  <si>
    <t>ESH10389</t>
  </si>
  <si>
    <t>Drip Bar (385600)</t>
  </si>
  <si>
    <t>ESH10390</t>
  </si>
  <si>
    <t>Glz.Bd. Ano. 25/A22 (391720)</t>
  </si>
  <si>
    <t>ESH10391</t>
  </si>
  <si>
    <t>Insert Profile (322740)</t>
  </si>
  <si>
    <t>ESH10392</t>
  </si>
  <si>
    <t>Cover Profile (322780)</t>
  </si>
  <si>
    <t>ESH10393</t>
  </si>
  <si>
    <t>Punched Press. Plate (162160)</t>
  </si>
  <si>
    <t>ESH10394</t>
  </si>
  <si>
    <t>Basic Profile (449390)</t>
  </si>
  <si>
    <t>ESH10395</t>
  </si>
  <si>
    <t>Ads Profile 110 (436170)</t>
  </si>
  <si>
    <t>ESH10396</t>
  </si>
  <si>
    <t>Transom Cover Cap (162170)</t>
  </si>
  <si>
    <t>ESH10397</t>
  </si>
  <si>
    <t>Facd. Fixing Bracket (351190)</t>
  </si>
  <si>
    <t>ESH10398</t>
  </si>
  <si>
    <t>Outer Profile 59 (345050)</t>
  </si>
  <si>
    <t>ESH10399</t>
  </si>
  <si>
    <t>Outer Profile 69 (347280)</t>
  </si>
  <si>
    <t>ESH10400</t>
  </si>
  <si>
    <t>Special facade blade 400mm (9625213)</t>
  </si>
  <si>
    <t>ESH10401</t>
  </si>
  <si>
    <t>COL. INSERT PROFILE (361950)</t>
  </si>
  <si>
    <t>ESH10402</t>
  </si>
  <si>
    <t>ANO. INSERT PROFILE (361960)</t>
  </si>
  <si>
    <t>ESH10403</t>
  </si>
  <si>
    <t>INNER PROFILE 34 (345550)</t>
  </si>
  <si>
    <t>ESH10404</t>
  </si>
  <si>
    <t>OUTER PROFILE 59 (345530)</t>
  </si>
  <si>
    <t>ESH10405</t>
  </si>
  <si>
    <t>INNER PROFILE 42 (397910)</t>
  </si>
  <si>
    <t>ESH10406</t>
  </si>
  <si>
    <t>RBT. REDUC. PRF. 6MM (434290)</t>
  </si>
  <si>
    <t>ESH10407</t>
  </si>
  <si>
    <t>PR.GLAZ.REB.RED.24MM (477490)</t>
  </si>
  <si>
    <t>ESH10408</t>
  </si>
  <si>
    <t>MULLION 150 MM (477790)</t>
  </si>
  <si>
    <t>ESH10409</t>
  </si>
  <si>
    <t>TRANSOM 155 MM (477840)</t>
  </si>
  <si>
    <t>ESH10410</t>
  </si>
  <si>
    <t>INSERT PROFILE 129MM (477890)</t>
  </si>
  <si>
    <t>ESH10411</t>
  </si>
  <si>
    <t>COVER CAP 15 MM (477920)</t>
  </si>
  <si>
    <t>ESH10412</t>
  </si>
  <si>
    <t>TRANSOM 110MM (322420)</t>
  </si>
  <si>
    <t>ESH10413</t>
  </si>
  <si>
    <t>MULLION 105 MM (323470)</t>
  </si>
  <si>
    <t>ESH10414</t>
  </si>
  <si>
    <t>ATTACHMENT PROFIL.16 (398920)</t>
  </si>
  <si>
    <t>ESH10415</t>
  </si>
  <si>
    <t>OUTER PROFILE 94/25 (347160)</t>
  </si>
  <si>
    <t>ESH10416</t>
  </si>
  <si>
    <t>CORNER CLEAT PROFILE (361730)</t>
  </si>
  <si>
    <t>ESH10417</t>
  </si>
  <si>
    <t>CVR PR. INT. SEC. KP (447240)</t>
  </si>
  <si>
    <t>ESH10418</t>
  </si>
  <si>
    <t>INSERT PROFILE RC (447640)</t>
  </si>
  <si>
    <t>ESH10419</t>
  </si>
  <si>
    <t>INSERT PROFILE (447650)</t>
  </si>
  <si>
    <t>ESH10420</t>
  </si>
  <si>
    <t>COVER PROFILE (189010)</t>
  </si>
  <si>
    <t>ESH10421</t>
  </si>
  <si>
    <t>OUTER PROFILE 34 (345010)</t>
  </si>
  <si>
    <t>ESH10422</t>
  </si>
  <si>
    <t>INNER/OUTER PR. 90 (447590)</t>
  </si>
  <si>
    <t>ESH10423</t>
  </si>
  <si>
    <t>INNER/OUTER PROF.58 (447610)</t>
  </si>
  <si>
    <t>ESH10424</t>
  </si>
  <si>
    <t>DE-I-SCHALE 41 (485330)</t>
  </si>
  <si>
    <t>ESH10425</t>
  </si>
  <si>
    <t>DE-A-SCHALE 100 (485360)</t>
  </si>
  <si>
    <t>ESH10426</t>
  </si>
  <si>
    <t>DE-I-SCHALE 67 (485340)</t>
  </si>
  <si>
    <t>ESH10427</t>
  </si>
  <si>
    <t>STRUCT.MULLION 44/75 (157720)</t>
  </si>
  <si>
    <t>ESH10428</t>
  </si>
  <si>
    <t>TRESHOLD 22 (158550)</t>
  </si>
  <si>
    <t>ESH10429</t>
  </si>
  <si>
    <t>CLOSER PROFILE 12 (158560)</t>
  </si>
  <si>
    <t>ESH10430</t>
  </si>
  <si>
    <t>ROLL.SHUTTERPRO. TOP (346960)</t>
  </si>
  <si>
    <t>ESH10431</t>
  </si>
  <si>
    <t>490500 (490500)</t>
  </si>
  <si>
    <t>ESH10432</t>
  </si>
  <si>
    <t>LEVEL 2 TRANSOM 84 (434200)</t>
  </si>
  <si>
    <t>ESH10433</t>
  </si>
  <si>
    <t>GLZG RBT EX PRF 12MM (477470)</t>
  </si>
  <si>
    <t>ESH10434</t>
  </si>
  <si>
    <t>MULLION 85 MM (477760)</t>
  </si>
  <si>
    <t>ESH10435</t>
  </si>
  <si>
    <t>COVER CAP 20 MM (477930)</t>
  </si>
  <si>
    <t>ESH10436</t>
  </si>
  <si>
    <t>INNER PROFILE 100 (183950)</t>
  </si>
  <si>
    <t>ESH10437</t>
  </si>
  <si>
    <t>OUTER PROFILE 125 RS (188920)</t>
  </si>
  <si>
    <t>ESH10438</t>
  </si>
  <si>
    <t>INNER PROFILE 40 (397660)</t>
  </si>
  <si>
    <t>ESH10439</t>
  </si>
  <si>
    <t>OUTER PROFILE 8 (398460)</t>
  </si>
  <si>
    <t>ESH10440</t>
  </si>
  <si>
    <t>SHEET ATTACH. PROF.  (347030)</t>
  </si>
  <si>
    <t>ESH10441</t>
  </si>
  <si>
    <t>COVER PROFILE 2C (431350)</t>
  </si>
  <si>
    <t>ESH10442</t>
  </si>
  <si>
    <t>COVER PROFILE 2C (431340)</t>
  </si>
  <si>
    <t>ESH10443</t>
  </si>
  <si>
    <t>WINDOW SILL 50 (180060)</t>
  </si>
  <si>
    <t>ESH10444</t>
  </si>
  <si>
    <t>ALU BASE PROFILE 85 (484220)</t>
  </si>
  <si>
    <t>ESH10445</t>
  </si>
  <si>
    <t>COVER PROFILE BKA (484500)</t>
  </si>
  <si>
    <t>EW2155</t>
  </si>
  <si>
    <t>EW2156</t>
  </si>
  <si>
    <t>Coaming Rear Raised 79.2x38</t>
  </si>
  <si>
    <t>EW2160</t>
  </si>
  <si>
    <t>Ute Tray 25mm Rope Rail Bracket</t>
  </si>
  <si>
    <t>EW2165</t>
  </si>
  <si>
    <t>Ute Tray Headboard Outer Corner</t>
  </si>
  <si>
    <t>EX1730</t>
  </si>
  <si>
    <t>Flat Bar 127x12.7</t>
  </si>
  <si>
    <t>EX3083</t>
  </si>
  <si>
    <t>LME + billet premium</t>
  </si>
  <si>
    <t>Metal cost updated to $4.89 (LME now $2.35 + $0.16), Spread now $1.85 +$0.02)</t>
  </si>
  <si>
    <t>v10.1.2017</t>
  </si>
  <si>
    <t>AG1260</t>
  </si>
  <si>
    <t>EP16420</t>
  </si>
  <si>
    <t>EP16421</t>
  </si>
  <si>
    <t>EP16422</t>
  </si>
  <si>
    <t>EP16423</t>
  </si>
  <si>
    <t>EP16424</t>
  </si>
  <si>
    <t>EP16462</t>
  </si>
  <si>
    <t>EP16463</t>
  </si>
  <si>
    <t>EP16464</t>
  </si>
  <si>
    <t>419 100 SG 35 Seriies Sill</t>
  </si>
  <si>
    <t>EP16465</t>
  </si>
  <si>
    <t>EP16524</t>
  </si>
  <si>
    <t>Louvre Frame 100x50</t>
  </si>
  <si>
    <t>EP16526</t>
  </si>
  <si>
    <t>EP16529</t>
  </si>
  <si>
    <t>450 - 35 Series Sash Adaptor</t>
  </si>
  <si>
    <t>EP16530</t>
  </si>
  <si>
    <t>450 Flat Filler</t>
  </si>
  <si>
    <t>EP16531</t>
  </si>
  <si>
    <t>Stile Cover</t>
  </si>
  <si>
    <t>ESH00179</t>
  </si>
  <si>
    <t>Vent Profile 90MM (448580)</t>
  </si>
  <si>
    <t>ESH00180</t>
  </si>
  <si>
    <t>Structural Mullion 34/A75 (364820)</t>
  </si>
  <si>
    <t>ESH00181</t>
  </si>
  <si>
    <t>COUPLING PR. 15/A25 (364910)</t>
  </si>
  <si>
    <t>ESH00182</t>
  </si>
  <si>
    <t>COUPLING PR. 15/A75 (364930)</t>
  </si>
  <si>
    <t>ESH00183</t>
  </si>
  <si>
    <t>OUTER FRAME 59/55 (319790)</t>
  </si>
  <si>
    <t>ESH00184</t>
  </si>
  <si>
    <t>TRANS./MULLION 88/30 (319820)</t>
  </si>
  <si>
    <t>ESH00185</t>
  </si>
  <si>
    <t>REV. REB. PROF. 54 (319910)</t>
  </si>
  <si>
    <t>ESH00186</t>
  </si>
  <si>
    <t>TRANSOM/MULLION44/94 (362120)</t>
  </si>
  <si>
    <t>ESH00187</t>
  </si>
  <si>
    <t>RVS.REBATE PRO.25/25 (362130)</t>
  </si>
  <si>
    <t>ESH00188</t>
  </si>
  <si>
    <t>DOOR MULLION 69/69 (362890)</t>
  </si>
  <si>
    <t>ESH00189</t>
  </si>
  <si>
    <t>DOOR LEAF 48/98 (395410)</t>
  </si>
  <si>
    <t>ESH00190</t>
  </si>
  <si>
    <t>Outer Frame 34/59 (382140)</t>
  </si>
  <si>
    <t>ESH00191</t>
  </si>
  <si>
    <t>Structural Mullion 34/A50 (368660)</t>
  </si>
  <si>
    <t>ESH00192</t>
  </si>
  <si>
    <t>Structural Mullion 34/A75 (368670)</t>
  </si>
  <si>
    <t>ESH00193</t>
  </si>
  <si>
    <t>Coupling Mullion 15/A25 (368690)</t>
  </si>
  <si>
    <t>ESH00194</t>
  </si>
  <si>
    <t>Coupling Mullion 15/A50 (382410)</t>
  </si>
  <si>
    <t>ESH00195</t>
  </si>
  <si>
    <t>Coupling Mullion 15/A75 (382420)</t>
  </si>
  <si>
    <t>ESH00196</t>
  </si>
  <si>
    <t>STRUC.EXPAN. PR. 15 (382600)</t>
  </si>
  <si>
    <t>ESH00197</t>
  </si>
  <si>
    <t>VENT PROFILE 76/61 (466490)</t>
  </si>
  <si>
    <t>ESH00198</t>
  </si>
  <si>
    <t>OUTER FRAME 59/30 (442640)</t>
  </si>
  <si>
    <t>ESH00199</t>
  </si>
  <si>
    <t>Outer Frame 59/55 (442690)</t>
  </si>
  <si>
    <t>ESH00200</t>
  </si>
  <si>
    <t>Transom/Mullion 88/30 (442730)</t>
  </si>
  <si>
    <t>ESH00201</t>
  </si>
  <si>
    <t>BASIC PROFILE 54 (442760)</t>
  </si>
  <si>
    <t>ESH00202</t>
  </si>
  <si>
    <t>VENT PROFILE OW35/86 (442780)</t>
  </si>
  <si>
    <t>ESH00203</t>
  </si>
  <si>
    <t>DOOR OUTER FR.44/69 (381850)</t>
  </si>
  <si>
    <t>ESH00204</t>
  </si>
  <si>
    <t>OUTER FRAME 44/69 (376570)</t>
  </si>
  <si>
    <t>ESH00205</t>
  </si>
  <si>
    <t>OUTER PROFIL 69/44 (376580)</t>
  </si>
  <si>
    <t>ESH00206</t>
  </si>
  <si>
    <t>DOOR MULLION 48/98 (382890)</t>
  </si>
  <si>
    <t>ESH00207</t>
  </si>
  <si>
    <t>DOOR MULLION 69/69 (382900)</t>
  </si>
  <si>
    <t>ESH00208</t>
  </si>
  <si>
    <t>TRANSM/MULLION 44/94 (381910)</t>
  </si>
  <si>
    <t>ESH00209</t>
  </si>
  <si>
    <t>RVS.REBATE PRO.25/25 (381920)</t>
  </si>
  <si>
    <t>ESH00210</t>
  </si>
  <si>
    <t>RVRS. REBATE PRO. 50 (381930)</t>
  </si>
  <si>
    <t>ESH00211</t>
  </si>
  <si>
    <t>DOOR LEAF 73/73 (381960)</t>
  </si>
  <si>
    <t>ESH00212</t>
  </si>
  <si>
    <t>DOOR LEAF 48/98 (382690)</t>
  </si>
  <si>
    <t>ESH00213</t>
  </si>
  <si>
    <t>SILL RL PROF.100/125 (381120)</t>
  </si>
  <si>
    <t>ESH00214</t>
  </si>
  <si>
    <t>MULLION 84 5.5M (148260)</t>
  </si>
  <si>
    <t>ESH00215</t>
  </si>
  <si>
    <t>DOOR LEAF 48/98 (395730)</t>
  </si>
  <si>
    <t>ESH00216</t>
  </si>
  <si>
    <t>SILL RL PROF 100/125 (397350)</t>
  </si>
  <si>
    <t>ESH00217</t>
  </si>
  <si>
    <t>VENT PR. 84 5M (148300)</t>
  </si>
  <si>
    <t>ESH00218</t>
  </si>
  <si>
    <t>OUTER FRAME 26/51 (363880)</t>
  </si>
  <si>
    <t>ESH10446</t>
  </si>
  <si>
    <t>GLAZING BEAD I 47 (184100)</t>
  </si>
  <si>
    <t>ESH10447</t>
  </si>
  <si>
    <t>REBATE PROFILE 25 (189500)</t>
  </si>
  <si>
    <t>ESH10448</t>
  </si>
  <si>
    <t>OUTER PROFILE 34 (346090)</t>
  </si>
  <si>
    <t>ESH10449</t>
  </si>
  <si>
    <t>OUTER PROFILE 15/75 (346110)</t>
  </si>
  <si>
    <t>ESH10450</t>
  </si>
  <si>
    <t>OUTER PROFILE 84/A75 (346320)</t>
  </si>
  <si>
    <t>ESH10451</t>
  </si>
  <si>
    <t>THRESHOLD FL 75 (385540)</t>
  </si>
  <si>
    <t>ESH10452</t>
  </si>
  <si>
    <t>INNER PROFILE 59 (391540)</t>
  </si>
  <si>
    <t>ESH10453</t>
  </si>
  <si>
    <t>OUTER PROFILE 55 (391570)</t>
  </si>
  <si>
    <t>ESH10454</t>
  </si>
  <si>
    <t>GLZ.BD. ANO. 25/A17 (391700)</t>
  </si>
  <si>
    <t>ESH10455</t>
  </si>
  <si>
    <t>GLZ.BD. CLR. 25/A27 (391730)</t>
  </si>
  <si>
    <t>ESH10456</t>
  </si>
  <si>
    <t>GLZ.BD. ANO. 25/A27 (391740)</t>
  </si>
  <si>
    <t>ESH10457</t>
  </si>
  <si>
    <t>INNER PROFILE 44 (398040)</t>
  </si>
  <si>
    <t>ESH10458</t>
  </si>
  <si>
    <t>OUTER PROFILE 69 (398110)</t>
  </si>
  <si>
    <t>ESH10459</t>
  </si>
  <si>
    <t>INTERLOCK PROFILE (436460)</t>
  </si>
  <si>
    <t>ESH10460</t>
  </si>
  <si>
    <t>ADAPTER PROFILE (468010)</t>
  </si>
  <si>
    <t>ESH10461</t>
  </si>
  <si>
    <t>ALUMINIUM CAP 3.0 M  (176940)</t>
  </si>
  <si>
    <t>Updated list of subsills</t>
  </si>
  <si>
    <t>ETB0025</t>
  </si>
  <si>
    <t>ETB0026</t>
  </si>
  <si>
    <t>Metal cost updated to $4.94 (LME now $2.40 + $0.05)</t>
  </si>
  <si>
    <t>Applied updated cost and list prices based on February price increase</t>
  </si>
  <si>
    <t>Added ETB0025 &amp; ETB0026</t>
  </si>
  <si>
    <t>v10.2.2017</t>
  </si>
  <si>
    <t>Metal cost updated to $4.96 (LME now $2.42 + $0.02)</t>
  </si>
  <si>
    <t>v1.3.2017</t>
  </si>
  <si>
    <t>Metal cost updated to $5.09 (LME now $2.50 + $0.13)</t>
  </si>
  <si>
    <t>Metal cost updated to $5.15 (LME now $2.56 + $0.06)</t>
  </si>
  <si>
    <t>v2.5.2017</t>
  </si>
  <si>
    <t>v3.4.2017</t>
  </si>
  <si>
    <t>v1.6.2017</t>
  </si>
  <si>
    <t>E27369</t>
  </si>
  <si>
    <t>Mast - Lifting Aparatus 175x70x6 Rad</t>
  </si>
  <si>
    <t>EP13057</t>
  </si>
  <si>
    <t>Ute Tray Drop Side</t>
  </si>
  <si>
    <t>EP13295</t>
  </si>
  <si>
    <t>BL50 Louvre End Box 150mm</t>
  </si>
  <si>
    <t>EP13475</t>
  </si>
  <si>
    <t>BL50 Louvre End Snap 20mm</t>
  </si>
  <si>
    <t>EP13476</t>
  </si>
  <si>
    <t>BL45 - Louvre 150x45 Self Mating Centre Blade</t>
  </si>
  <si>
    <t>BL45 - Louvre Centre Blade 100x45</t>
  </si>
  <si>
    <t>BL45 - Louvre Blade 150x45</t>
  </si>
  <si>
    <t>BL45 - Louvre Infill 45x33</t>
  </si>
  <si>
    <t>EP16622</t>
  </si>
  <si>
    <t>225 - SG Extended Rail</t>
  </si>
  <si>
    <t>EP16623</t>
  </si>
  <si>
    <t>225 - DG Extended Rail</t>
  </si>
  <si>
    <t>EP16680</t>
  </si>
  <si>
    <t>Splash Guard 298.91X198</t>
  </si>
  <si>
    <t>EP16681</t>
  </si>
  <si>
    <t>Coaming Top 220x140</t>
  </si>
  <si>
    <t>EP16682</t>
  </si>
  <si>
    <t>EP16694</t>
  </si>
  <si>
    <t>Transport Corner Post 180x145x4 Rad</t>
  </si>
  <si>
    <t>EP16713</t>
  </si>
  <si>
    <t>Transport- 145mm Stock Crate Siding</t>
  </si>
  <si>
    <t>EP16728</t>
  </si>
  <si>
    <t>EP16729</t>
  </si>
  <si>
    <t>EP16730</t>
  </si>
  <si>
    <t>EP16743</t>
  </si>
  <si>
    <t>Intrudaguard - Alt Door Frame</t>
  </si>
  <si>
    <t>EP16754</t>
  </si>
  <si>
    <t>EP16755</t>
  </si>
  <si>
    <t>EP16759</t>
  </si>
  <si>
    <t>EP16760</t>
  </si>
  <si>
    <t>EP16762</t>
  </si>
  <si>
    <t>EP16765</t>
  </si>
  <si>
    <t>225 Midrail Coupler</t>
  </si>
  <si>
    <t>EP16768</t>
  </si>
  <si>
    <t>EP16769</t>
  </si>
  <si>
    <t>EP16774</t>
  </si>
  <si>
    <t>Intrudaguard Alt Stepped Window Frame</t>
  </si>
  <si>
    <t>EP16775</t>
  </si>
  <si>
    <t>Knuckle Stile</t>
  </si>
  <si>
    <t>EP16776</t>
  </si>
  <si>
    <t>250X80 Split Knuckle Mullion</t>
  </si>
  <si>
    <t>EP16810</t>
  </si>
  <si>
    <t>EP16831</t>
  </si>
  <si>
    <t>EP16832</t>
  </si>
  <si>
    <t>EP16839</t>
  </si>
  <si>
    <t>EP16840</t>
  </si>
  <si>
    <t>EP16841</t>
  </si>
  <si>
    <t>EP16842</t>
  </si>
  <si>
    <t>EP16843</t>
  </si>
  <si>
    <t>EP16844</t>
  </si>
  <si>
    <t>EP16845</t>
  </si>
  <si>
    <t>EP16846</t>
  </si>
  <si>
    <t>EP16859</t>
  </si>
  <si>
    <t>EP16860</t>
  </si>
  <si>
    <t>EP16861</t>
  </si>
  <si>
    <t>EP16862</t>
  </si>
  <si>
    <t>EP16863</t>
  </si>
  <si>
    <t>EP16885</t>
  </si>
  <si>
    <t>Flat Bar 15.88x1.58</t>
  </si>
  <si>
    <t>EP16906</t>
  </si>
  <si>
    <t>ESH00219</t>
  </si>
  <si>
    <t>SIDE SECTION 108/133 (397770)</t>
  </si>
  <si>
    <t>ESH00220</t>
  </si>
  <si>
    <t>VENT PROFILE 56 (364590)</t>
  </si>
  <si>
    <t>ESH00221</t>
  </si>
  <si>
    <t>VENT PR. 84 SPL 5M  (148340)</t>
  </si>
  <si>
    <t>ESH00222</t>
  </si>
  <si>
    <t>SASH PROFILE (448730)</t>
  </si>
  <si>
    <t>ESH00223</t>
  </si>
  <si>
    <t>MEET.R.PR A67 (358950)</t>
  </si>
  <si>
    <t>ESH00224</t>
  </si>
  <si>
    <t>O.-FRAME 44 (382150)</t>
  </si>
  <si>
    <t>ESH00225</t>
  </si>
  <si>
    <t>STRC.MULL.44/A75 (382370)</t>
  </si>
  <si>
    <t>ESH00226</t>
  </si>
  <si>
    <t>VENT PROFILE 76/61 (466020)</t>
  </si>
  <si>
    <t>ESH00227</t>
  </si>
  <si>
    <t>VENT PROFILE 66/51 (466910)</t>
  </si>
  <si>
    <t>ESH00228</t>
  </si>
  <si>
    <t>DOOR LEAF 87/87 (481020)</t>
  </si>
  <si>
    <t>ESH00229</t>
  </si>
  <si>
    <t>OUTER FRAME 44/76    (481030)</t>
  </si>
  <si>
    <t>ESH00230</t>
  </si>
  <si>
    <t>DOOR LEAF 55/119     (481040)</t>
  </si>
  <si>
    <t>ESH00231</t>
  </si>
  <si>
    <t>SILL RL PROF.100/132 (481300)</t>
  </si>
  <si>
    <t>ESH10462</t>
  </si>
  <si>
    <t>ALU TUBE 20/15/2 (134280)</t>
  </si>
  <si>
    <t>ESH10463</t>
  </si>
  <si>
    <t>GLAZING BEAD 30/12  (483280)</t>
  </si>
  <si>
    <t>ESH10464</t>
  </si>
  <si>
    <t>GLAZING BEAD 30/17 (483290)</t>
  </si>
  <si>
    <t>ESH10465</t>
  </si>
  <si>
    <t>GLAZING BEAD 30/22 (483300)</t>
  </si>
  <si>
    <t>ESH10466</t>
  </si>
  <si>
    <t>GLAZING BEAD 30/27 (483310)</t>
  </si>
  <si>
    <t>ESH10467</t>
  </si>
  <si>
    <t>GLAZING BEAD 30/32 (483320)</t>
  </si>
  <si>
    <t>ESH10468</t>
  </si>
  <si>
    <t>GLAZING BEAD 30/37 (483330)</t>
  </si>
  <si>
    <t>ESH10469</t>
  </si>
  <si>
    <t>GLAZING BEAD 30/42 (483340)</t>
  </si>
  <si>
    <t>ESH10470</t>
  </si>
  <si>
    <t>T-CLEAT (175480)</t>
  </si>
  <si>
    <t>ESH10471</t>
  </si>
  <si>
    <t>ALU INS. PROFILE 65 (484950)</t>
  </si>
  <si>
    <t>ESH10472</t>
  </si>
  <si>
    <t>TRANSOM 45mm (324430)</t>
  </si>
  <si>
    <t>ESH10473</t>
  </si>
  <si>
    <t>INSERT PROF PUNCHED (304300)</t>
  </si>
  <si>
    <t>ESH10474</t>
  </si>
  <si>
    <t>RETAINING PROFILE (151870)</t>
  </si>
  <si>
    <t>ESH10475</t>
  </si>
  <si>
    <t>DOOR THRESHOLD S50N (157350)</t>
  </si>
  <si>
    <t>ESH10476</t>
  </si>
  <si>
    <t>GLAZING BEAD 28 (173220)</t>
  </si>
  <si>
    <t>ESH10477</t>
  </si>
  <si>
    <t>DOOR OUTER FRAME 69 (300110)</t>
  </si>
  <si>
    <t>ESH10478</t>
  </si>
  <si>
    <t>DOOR LEAF 98 6 M (300130)</t>
  </si>
  <si>
    <t>ESH10479</t>
  </si>
  <si>
    <t>DR SILL RAIL142 1.5M (300320)</t>
  </si>
  <si>
    <t>ESH10480</t>
  </si>
  <si>
    <t>ALUMINIUM PROFILE (463100)</t>
  </si>
  <si>
    <t>ESH10481</t>
  </si>
  <si>
    <t>LF I-PROF. TIPTRON.  (448180)</t>
  </si>
  <si>
    <t>ESH10482</t>
  </si>
  <si>
    <t>INNER PROFILE 76 (391360)</t>
  </si>
  <si>
    <t>ESH10483</t>
  </si>
  <si>
    <t>ALUMINIUM BASICPROF. (433470)</t>
  </si>
  <si>
    <t>ESH10484</t>
  </si>
  <si>
    <t>INNER PROFILE66 (391350)</t>
  </si>
  <si>
    <t>ESH10485</t>
  </si>
  <si>
    <t>GUIDE PROFILE (199500)</t>
  </si>
  <si>
    <t>ESH10486</t>
  </si>
  <si>
    <t>COVER CAP PROF 45MM (322890)</t>
  </si>
  <si>
    <t>ESH10487</t>
  </si>
  <si>
    <t>INNER PROFILE 87 (446250)</t>
  </si>
  <si>
    <t>ESH10488</t>
  </si>
  <si>
    <t>OUTER PROFILE 87 (446280)</t>
  </si>
  <si>
    <t>ESH10489</t>
  </si>
  <si>
    <t>CENTRE PROFILE (446260)</t>
  </si>
  <si>
    <t>ESH10490</t>
  </si>
  <si>
    <t>Cover Profile 45 (489840)</t>
  </si>
  <si>
    <t>EW2162</t>
  </si>
  <si>
    <t>Ute Tray Headboard Plank</t>
  </si>
  <si>
    <t>Marine Half Round 39x24.5</t>
  </si>
  <si>
    <t>EXP0474</t>
  </si>
  <si>
    <t>Chine 38x24</t>
  </si>
  <si>
    <t>EXP1132</t>
  </si>
  <si>
    <t>Oval Tube 120x75x6</t>
  </si>
  <si>
    <t>Metal cost updated to $5.17 (LME now $2.58 + $0.02)</t>
  </si>
  <si>
    <t>Metal cost updated to $5.08 (LME now $2.50 - $0.08, BP now $0.73 - $0.01)</t>
  </si>
  <si>
    <t>v10.7.2017</t>
  </si>
  <si>
    <t>Metal cost updated to $5.03 (LME now $2.45 - $0.05)</t>
  </si>
  <si>
    <t>v7.8.2017</t>
  </si>
  <si>
    <t>Alloy Extras</t>
  </si>
  <si>
    <t>6005A</t>
  </si>
  <si>
    <t>Temper Extras</t>
  </si>
  <si>
    <t>T4</t>
  </si>
  <si>
    <t>T5</t>
  </si>
  <si>
    <t>T6</t>
  </si>
  <si>
    <t>T591</t>
  </si>
  <si>
    <t>T595</t>
  </si>
  <si>
    <t>T52</t>
  </si>
  <si>
    <t>T1</t>
  </si>
  <si>
    <t>Alloy</t>
  </si>
  <si>
    <t>Temper</t>
  </si>
  <si>
    <t>Alloy and temper option added to 2.Quote sheet and 4b. Quote no pricing</t>
  </si>
  <si>
    <t>Corrected subsill macro in 2.Quote due to added columns for alloy and temper</t>
  </si>
  <si>
    <t>v8.8.2017</t>
  </si>
  <si>
    <t>Applied updated cost and list prices based on June price increase</t>
  </si>
  <si>
    <t>v17.8.2017</t>
  </si>
  <si>
    <t>Metal cost updated to $5.15 (LME now $2.57 +$0.12)</t>
  </si>
  <si>
    <t>v5.9.2017</t>
  </si>
  <si>
    <t>Finish SAP Code</t>
  </si>
  <si>
    <t>SAP Colour Code</t>
  </si>
  <si>
    <t>MF Each</t>
  </si>
  <si>
    <t>MF Total</t>
  </si>
  <si>
    <t>Added SAP code onto 1. Project Details</t>
  </si>
  <si>
    <t>Added automatic lookup of SAP Colour on each line of 2.Quote</t>
  </si>
  <si>
    <t>Added breakdown of MF and SF costs Each and Totals for each line of 2.Quote</t>
  </si>
  <si>
    <t>SAP Integration updates</t>
  </si>
  <si>
    <t>Added alloy and temper options onto Validation sheet for SAP Integration</t>
  </si>
  <si>
    <t>Corrected 4b. Quote no pricing. Alloy and temper details were not copied over</t>
  </si>
  <si>
    <t>v26.9.2017</t>
  </si>
  <si>
    <t>Corrected list prices for ETB0025 and ETB0026. Were looking up incorrect price group</t>
  </si>
  <si>
    <t>Metal cost updated to $5.18 (LME now $2.64 + $0.07, spread reduced - $0.04)</t>
  </si>
  <si>
    <t>Updated anodising costs for WA Anodisers pricelist as at 01/08/17</t>
  </si>
  <si>
    <t>v10.10.2017</t>
  </si>
  <si>
    <t>Metal cost updated to $5.27 (LME now $2.73 + $0.07)</t>
  </si>
  <si>
    <t>v6.11.2017</t>
  </si>
  <si>
    <t>Corrected margin calculation table in Edit Pricing. When AP selected for powder, calculated based on wrong cost</t>
  </si>
  <si>
    <t>Updated pricing in conjunction with price increase incl Capral powdercoat and aondising rates. LME increased to $2.79. Spread to $1.86</t>
  </si>
  <si>
    <t>v1.2.2018</t>
  </si>
  <si>
    <t>Metal cost updated to $5.36 (LME now $2.77 - $0.02)</t>
  </si>
  <si>
    <t>v8.3.2018</t>
  </si>
  <si>
    <t>AE1091</t>
  </si>
  <si>
    <t>AE1093</t>
  </si>
  <si>
    <t>AE1092</t>
  </si>
  <si>
    <t>Shower Curtain Rod 19mm (D1274)</t>
  </si>
  <si>
    <t>Shower Rod 16mm</t>
  </si>
  <si>
    <t>Shower Panel Rail</t>
  </si>
  <si>
    <t>Shower Stile</t>
  </si>
  <si>
    <t>Shower Wall Channel</t>
  </si>
  <si>
    <t>Shower Door Jamb</t>
  </si>
  <si>
    <t>Shower Spray Flap Adaptor</t>
  </si>
  <si>
    <t>Shower Large Wall Channel</t>
  </si>
  <si>
    <t>Shower Small Wall Channel</t>
  </si>
  <si>
    <t>Shower 135 D Return Adaptor</t>
  </si>
  <si>
    <t>Shower Open Bottom Sill</t>
  </si>
  <si>
    <t>Shower Rounded Mag Jamb</t>
  </si>
  <si>
    <t>Shower Rounded Corner Post</t>
  </si>
  <si>
    <t>Shower Deep Wall Channel</t>
  </si>
  <si>
    <t>Shower Deep Return Stile</t>
  </si>
  <si>
    <t>Shower Scalloped Hdl Stile</t>
  </si>
  <si>
    <t>Showere Rounded 90D Cnr Post</t>
  </si>
  <si>
    <t>Shower Frame Section</t>
  </si>
  <si>
    <t>Shower Magnetic Jamb</t>
  </si>
  <si>
    <t>Shower Handle Stile</t>
  </si>
  <si>
    <t>Shower 135° Corner Section</t>
  </si>
  <si>
    <t>Shower Centre Stile</t>
  </si>
  <si>
    <t>Shower Wall/Corner Section</t>
  </si>
  <si>
    <t>Shower 90 Deg Corner Post</t>
  </si>
  <si>
    <t>Shower Adj Front Crner Post</t>
  </si>
  <si>
    <t>Shower Adj Return Crnr Post</t>
  </si>
  <si>
    <t>Shower Door Gutter</t>
  </si>
  <si>
    <t>Tall Bead</t>
  </si>
  <si>
    <t>225 Series - Finger Pull Adaptor</t>
  </si>
  <si>
    <t>EP10640</t>
  </si>
  <si>
    <t>Shower Jamb Magnetic Channel</t>
  </si>
  <si>
    <t>Shower Jamb Square</t>
  </si>
  <si>
    <t>Shower  Handle Magnetic</t>
  </si>
  <si>
    <t>Shower Stile Magnetic</t>
  </si>
  <si>
    <t>Shower Frame</t>
  </si>
  <si>
    <t>Envy 3 Panel Ovrlp Head &amp; Sill</t>
  </si>
  <si>
    <t>Envy 3 Panel Ovrlp Jamb</t>
  </si>
  <si>
    <t>Envy 3 Panel Ovrlp Jamb (With Fin)</t>
  </si>
  <si>
    <t>AE1055</t>
  </si>
  <si>
    <t>Louvre Ellipitical Blade 88x15</t>
  </si>
  <si>
    <t>AE1094</t>
  </si>
  <si>
    <t>EP15249</t>
  </si>
  <si>
    <t>248x30mm Floor Grating</t>
  </si>
  <si>
    <t>419 100 SG 35 Series Head</t>
  </si>
  <si>
    <t>419 100 SG 35 Jamb Adaptor</t>
  </si>
  <si>
    <t>ASE39 PD.NI HD Frame Insert</t>
  </si>
  <si>
    <t>EP16931</t>
  </si>
  <si>
    <t>EP16932</t>
  </si>
  <si>
    <t>EP16933</t>
  </si>
  <si>
    <t>EP16936</t>
  </si>
  <si>
    <t>Louvre Sunscreen Blade 146x39</t>
  </si>
  <si>
    <t>EP16937</t>
  </si>
  <si>
    <t>Louvre Sunscreen Blade 181x69</t>
  </si>
  <si>
    <t>EP16949</t>
  </si>
  <si>
    <t>Louvre Elliptical Blade 250x42</t>
  </si>
  <si>
    <t>EP16959</t>
  </si>
  <si>
    <t>EP16960</t>
  </si>
  <si>
    <t>EP16961</t>
  </si>
  <si>
    <t>EP16964</t>
  </si>
  <si>
    <t>Capral Angaston 30 Years Logo</t>
  </si>
  <si>
    <t>EP16965</t>
  </si>
  <si>
    <t>EP16976</t>
  </si>
  <si>
    <t>225/597 - SG Wide Bevelled Stile</t>
  </si>
  <si>
    <t>EP16977</t>
  </si>
  <si>
    <t>225/597 - SG Bevelled Stile</t>
  </si>
  <si>
    <t>EP16978</t>
  </si>
  <si>
    <t>225/597 - DG Wide Bevelled Stile</t>
  </si>
  <si>
    <t>EP16979</t>
  </si>
  <si>
    <t>225/597 - DG Bevelled Stile</t>
  </si>
  <si>
    <t>EP16981</t>
  </si>
  <si>
    <t>Retro Fit Fly Door Frame Sill</t>
  </si>
  <si>
    <t>EP16982</t>
  </si>
  <si>
    <t>Retro Fit Fly Door Frame Head &amp; Jamb</t>
  </si>
  <si>
    <t>EP16984</t>
  </si>
  <si>
    <t>Transport Corner Extrusion 285.1x217.4</t>
  </si>
  <si>
    <t>EP16988</t>
  </si>
  <si>
    <t>Toilet Partion Multi Leg Support A-Mate toP16989</t>
  </si>
  <si>
    <t>EP16989</t>
  </si>
  <si>
    <t>Toilet Partion Multi Leg Support B-Mate toP16988</t>
  </si>
  <si>
    <t>EP16990</t>
  </si>
  <si>
    <t>EP16993</t>
  </si>
  <si>
    <t>Channel 16x10x1.6</t>
  </si>
  <si>
    <t>EP16994</t>
  </si>
  <si>
    <t>Channel 35x10x1.6</t>
  </si>
  <si>
    <t>EP16995</t>
  </si>
  <si>
    <t>Angle 20x10x1.6</t>
  </si>
  <si>
    <t>EP17023</t>
  </si>
  <si>
    <t>Sub Head/Jamb Base 272.50x60mm</t>
  </si>
  <si>
    <t>EP17024</t>
  </si>
  <si>
    <t>Module Plank 157.50x20x2 - Internal Transfer</t>
  </si>
  <si>
    <t>EP17032</t>
  </si>
  <si>
    <t>419 250 Subhead/Jamb Bead</t>
  </si>
  <si>
    <t>EP17033</t>
  </si>
  <si>
    <t>400-425 450 90 Degree Post</t>
  </si>
  <si>
    <t>EP17034</t>
  </si>
  <si>
    <t>400-425 450 180 Degree Post</t>
  </si>
  <si>
    <t>EP17036</t>
  </si>
  <si>
    <t>580 Ext Door Rail</t>
  </si>
  <si>
    <t>EP17038</t>
  </si>
  <si>
    <t>EP17045</t>
  </si>
  <si>
    <t>EP17087</t>
  </si>
  <si>
    <t>EP17089</t>
  </si>
  <si>
    <t>Outer Profile 49/75 (346470)</t>
  </si>
  <si>
    <t>EP17090</t>
  </si>
  <si>
    <t>Inner Profile 24 (345470)</t>
  </si>
  <si>
    <t>EP17096</t>
  </si>
  <si>
    <t>225/597 - Louvre Adaptor</t>
  </si>
  <si>
    <t>EP17097</t>
  </si>
  <si>
    <t>EP17098</t>
  </si>
  <si>
    <t>EP17100</t>
  </si>
  <si>
    <t>EP17101</t>
  </si>
  <si>
    <t>EP17116</t>
  </si>
  <si>
    <t>BL75 - Louvre End Box 275x75mm</t>
  </si>
  <si>
    <t>EP17130</t>
  </si>
  <si>
    <t>EP17134</t>
  </si>
  <si>
    <t>225/597 - SG Cover Stile</t>
  </si>
  <si>
    <t>EP17135</t>
  </si>
  <si>
    <t>225/597 - DG Cover Stile</t>
  </si>
  <si>
    <t>EP17150</t>
  </si>
  <si>
    <t>EP17151</t>
  </si>
  <si>
    <t>EP17152</t>
  </si>
  <si>
    <t>225/597 - SG Midrail 50mm</t>
  </si>
  <si>
    <t>EP17153</t>
  </si>
  <si>
    <t>225/597 - TG Midrail 50mm</t>
  </si>
  <si>
    <t>EP17154</t>
  </si>
  <si>
    <t>225/597 - DG Midrail 50mm</t>
  </si>
  <si>
    <t>EP17157</t>
  </si>
  <si>
    <t>Louvre 75 Blade 95Hx74D</t>
  </si>
  <si>
    <t>EP17158</t>
  </si>
  <si>
    <t>Louvre 75 Blade Clip</t>
  </si>
  <si>
    <t>EP17160</t>
  </si>
  <si>
    <t>EP17161</t>
  </si>
  <si>
    <t>EP17163</t>
  </si>
  <si>
    <t>Tail Gate Outer Post 81x59</t>
  </si>
  <si>
    <t>EP17164</t>
  </si>
  <si>
    <t>Tail Gate Bottom 142x86</t>
  </si>
  <si>
    <t>EP17169</t>
  </si>
  <si>
    <t>EP17201</t>
  </si>
  <si>
    <t>Plant On Adaptor (443430)</t>
  </si>
  <si>
    <t>EP17202</t>
  </si>
  <si>
    <t>Awning Sash (440810)</t>
  </si>
  <si>
    <t>EP17203</t>
  </si>
  <si>
    <t>Structural Glazing Bead (443450)</t>
  </si>
  <si>
    <t>EP17218</t>
  </si>
  <si>
    <t>EP17289</t>
  </si>
  <si>
    <t>Toilet Partition Corner 13mm 40x40</t>
  </si>
  <si>
    <t>EP17290</t>
  </si>
  <si>
    <t>Toilet Partition Corner 18mm 51x51</t>
  </si>
  <si>
    <t>AE1096</t>
  </si>
  <si>
    <t>Extended Subsill Base</t>
  </si>
  <si>
    <t>ESH00232</t>
  </si>
  <si>
    <t>DOOR THRESHOLD 75 (481540)</t>
  </si>
  <si>
    <t>ESH00233</t>
  </si>
  <si>
    <t>EXP.MULLION 24/A75   (364950)</t>
  </si>
  <si>
    <t>ESH00234</t>
  </si>
  <si>
    <t>OUTER FRAME 44/76    (481010)</t>
  </si>
  <si>
    <t>ESH00235</t>
  </si>
  <si>
    <t>MULLION 44/108       (481050)</t>
  </si>
  <si>
    <t>ESH00236</t>
  </si>
  <si>
    <t>TOPLIGHT VENT 66/44  (481130)</t>
  </si>
  <si>
    <t>ESH00237</t>
  </si>
  <si>
    <t>REV. REBATE PROF. 64 (481280)</t>
  </si>
  <si>
    <t>ESH00238</t>
  </si>
  <si>
    <t>AWS 114 SG (448650)</t>
  </si>
  <si>
    <t>ESH00239</t>
  </si>
  <si>
    <t>WINDOW SILL 150 MM   (442010)</t>
  </si>
  <si>
    <t>ESH00240</t>
  </si>
  <si>
    <t>OUTER FRAME 34/64    (441070)</t>
  </si>
  <si>
    <t>ESH00241</t>
  </si>
  <si>
    <t>INSRT OUTER FR 2749  (441380)</t>
  </si>
  <si>
    <t>ESH00242</t>
  </si>
  <si>
    <t>THRESH. PROFILE  C0  (441960)</t>
  </si>
  <si>
    <t>ESH00243</t>
  </si>
  <si>
    <t>BASE PROF AWS90SI BF (441970)</t>
  </si>
  <si>
    <t>ESH00244</t>
  </si>
  <si>
    <t>AWS 90.SI+ (466940)</t>
  </si>
  <si>
    <t>ESH00245</t>
  </si>
  <si>
    <t>VENT FRAME 48/33     (466000)</t>
  </si>
  <si>
    <t>ESH00246</t>
  </si>
  <si>
    <t>MEET.RAIL PRFILE A67 (364580)</t>
  </si>
  <si>
    <t>ESH00247</t>
  </si>
  <si>
    <t>Outer Frame 59/30 (480840)</t>
  </si>
  <si>
    <t>ESH00248</t>
  </si>
  <si>
    <t>Reverse Rebate Profile 54 (480960)</t>
  </si>
  <si>
    <t>ESH00249</t>
  </si>
  <si>
    <t>Transom/Mullion 88/30 (480930)</t>
  </si>
  <si>
    <t>ESH00250</t>
  </si>
  <si>
    <t>Structural Mullion 34/150 (480950)</t>
  </si>
  <si>
    <t>ESH00251</t>
  </si>
  <si>
    <t>Outer Frame Outside 59/55 (480890)</t>
  </si>
  <si>
    <t>ESH00252</t>
  </si>
  <si>
    <t>REV. REBATE PROF. 64 (481610)</t>
  </si>
  <si>
    <t>ESH00253</t>
  </si>
  <si>
    <t>AWS 114   (448770)</t>
  </si>
  <si>
    <t>ESH00254</t>
  </si>
  <si>
    <t>Lf mullion ADS 65 (435210)</t>
  </si>
  <si>
    <t>ESH00255</t>
  </si>
  <si>
    <t>GLAZING BEAD BV A 22 (346900)</t>
  </si>
  <si>
    <t>ESH10491</t>
  </si>
  <si>
    <t>ESH10492</t>
  </si>
  <si>
    <t>ESH10493</t>
  </si>
  <si>
    <t>ESH10494</t>
  </si>
  <si>
    <t>ESH10495</t>
  </si>
  <si>
    <t>ESH10496</t>
  </si>
  <si>
    <t>ESH10497</t>
  </si>
  <si>
    <t>ESH10498</t>
  </si>
  <si>
    <t>ESH10499</t>
  </si>
  <si>
    <t>ESH10500</t>
  </si>
  <si>
    <t>ESH10501</t>
  </si>
  <si>
    <t>ESH10502</t>
  </si>
  <si>
    <t>ESH10503</t>
  </si>
  <si>
    <t>ESH10504</t>
  </si>
  <si>
    <t>ESH10505</t>
  </si>
  <si>
    <t>ESH10506</t>
  </si>
  <si>
    <t>ESH10507</t>
  </si>
  <si>
    <t>ESH10508</t>
  </si>
  <si>
    <t>ESH10509</t>
  </si>
  <si>
    <t>ESH10510</t>
  </si>
  <si>
    <t>LEAF PROFILE 73/73 (467680)</t>
  </si>
  <si>
    <t>ESH10511</t>
  </si>
  <si>
    <t>COVER CAP 40 MM (322170)</t>
  </si>
  <si>
    <t>ESH10512</t>
  </si>
  <si>
    <t>COVER CAP PROF 6.5MM (324810)</t>
  </si>
  <si>
    <t>ESH10513</t>
  </si>
  <si>
    <t>COVER CAP 8.5 (324830)</t>
  </si>
  <si>
    <t>ESH10514</t>
  </si>
  <si>
    <t>COVER CAP 30 (324860)</t>
  </si>
  <si>
    <t>ESH10515</t>
  </si>
  <si>
    <t>COVER CAP PROF 25/60 (324870)</t>
  </si>
  <si>
    <t>ESH10516</t>
  </si>
  <si>
    <t>COVER CAP 8.5 (324900)</t>
  </si>
  <si>
    <t>ESH10517</t>
  </si>
  <si>
    <t>GLAZING BEAD PROFILE (354450)</t>
  </si>
  <si>
    <t>ESH10518</t>
  </si>
  <si>
    <t>GLAZING BEAD PROFILE (354460)</t>
  </si>
  <si>
    <t>ESH10519</t>
  </si>
  <si>
    <t>PRESSURE PLATE FW60 (196110)</t>
  </si>
  <si>
    <t>ESH10520</t>
  </si>
  <si>
    <t>LF I-PROF. MAN. POW (448170)</t>
  </si>
  <si>
    <t>ESH10521</t>
  </si>
  <si>
    <t>PRESSURE PLATE FW60 (477740)</t>
  </si>
  <si>
    <t>ESH10522</t>
  </si>
  <si>
    <t>OUT. FRAME EXTENSION (446290)</t>
  </si>
  <si>
    <t>ESH10523</t>
  </si>
  <si>
    <t>ATTACHMENT PROF. 10 (483690)</t>
  </si>
  <si>
    <t>ESH10524</t>
  </si>
  <si>
    <t>GLAZING BEAD CLIPS (304767)</t>
  </si>
  <si>
    <t>ESH10525</t>
  </si>
  <si>
    <t>LF OP TYPE C 16.6MM (448260)</t>
  </si>
  <si>
    <t>ESH10526</t>
  </si>
  <si>
    <t>DRIP BAR AWS90 (445750)</t>
  </si>
  <si>
    <t>ESH10527</t>
  </si>
  <si>
    <t>INNER PROFILE 81 (467880)</t>
  </si>
  <si>
    <t>ESH10528</t>
  </si>
  <si>
    <t>OUTER PROFILE 61 (467840)</t>
  </si>
  <si>
    <t>ESH10529</t>
  </si>
  <si>
    <t>MULLION 105MM (322280)</t>
  </si>
  <si>
    <t>ESH10530</t>
  </si>
  <si>
    <t>INSERT PROFILE (322730)</t>
  </si>
  <si>
    <t>ESH10531</t>
  </si>
  <si>
    <t>ALU ANGLE 20/15/2 (134050)</t>
  </si>
  <si>
    <t>ESH10532</t>
  </si>
  <si>
    <t>CORNER CLEAT VF (440930)</t>
  </si>
  <si>
    <t>ESH10533</t>
  </si>
  <si>
    <t>CORNER CLEAT VF (440940)</t>
  </si>
  <si>
    <t>ESH10534</t>
  </si>
  <si>
    <t>PSR PLT 50PRE-PUN. (477600)</t>
  </si>
  <si>
    <t>EW5480</t>
  </si>
  <si>
    <t>Z Shape Door Stop</t>
  </si>
  <si>
    <t>EW5481</t>
  </si>
  <si>
    <t>Air Conditioning Extrusion</t>
  </si>
  <si>
    <t>Metal cost updated to $5.54 (LME now $2.92 + $0.15)</t>
  </si>
  <si>
    <t>Reviewed and updated all Capral and 3rd party finishing rates</t>
  </si>
  <si>
    <t>v2.5.2018</t>
  </si>
  <si>
    <t>Metal cost updated to $5.62 (LME now $3.05)</t>
  </si>
  <si>
    <t>Metal cost updated to $5.61 (LME now $2.99)</t>
  </si>
  <si>
    <t>v12.7.2018</t>
  </si>
  <si>
    <t>NEW COST</t>
  </si>
  <si>
    <t>OLD COST</t>
  </si>
  <si>
    <t>Thermal break costing updated</t>
  </si>
  <si>
    <t>v13.7.2018</t>
  </si>
  <si>
    <t>Corrected non-Mckechnie thermal break section costs and list prices</t>
  </si>
  <si>
    <t>v18.7.2018</t>
  </si>
  <si>
    <t>Metal cost updated to $5.46 (LME now $2.84)</t>
  </si>
  <si>
    <t>v3.8.2018</t>
  </si>
  <si>
    <t>Metal cost updated to $5.41 (LME now $2.79)</t>
  </si>
  <si>
    <t>v4.9.2018</t>
  </si>
  <si>
    <t>Metal cost updated to $5.41 (LME now $2.81)</t>
  </si>
  <si>
    <t>v4.10.2018</t>
  </si>
  <si>
    <t>Metal cost updated to $5.46 (LME now $2.86)</t>
  </si>
  <si>
    <t>v14.11.2018</t>
  </si>
  <si>
    <t>Metal cost updated to $5.28 (LME now $2.68)</t>
  </si>
  <si>
    <t>v3.12.2018</t>
  </si>
  <si>
    <t>v7.2.2019</t>
  </si>
  <si>
    <t>Removed 25 year + warranty anodising price option</t>
  </si>
  <si>
    <t>Added dialog box to '1. Project Details' tab outlining anodising price guidelines</t>
  </si>
  <si>
    <t>Updated pricing in conjunction with February price increase.</t>
  </si>
  <si>
    <t>Mill Finish Sell Price</t>
  </si>
  <si>
    <t>Delivery fee increased $3 to $51 as per February price increase</t>
  </si>
  <si>
    <t>v13.2.2019</t>
  </si>
  <si>
    <t>Metal cost updated to $5.22 (LME now $2.60)</t>
  </si>
  <si>
    <t>v12.3.2019</t>
  </si>
  <si>
    <t>Fender 250x165.2</t>
  </si>
  <si>
    <t>EA1115</t>
  </si>
  <si>
    <t>Int Partition 75mm Radius</t>
  </si>
  <si>
    <t>Urban Flange Adaptor (95mm)</t>
  </si>
  <si>
    <t>Urban Internal Trim</t>
  </si>
  <si>
    <t>100mm Sub Head</t>
  </si>
  <si>
    <t>Urban Colonial Bar</t>
  </si>
  <si>
    <t>Urban Flange Cover</t>
  </si>
  <si>
    <t>Urban 120mm Architrave</t>
  </si>
  <si>
    <t>Urban Head Closer</t>
  </si>
  <si>
    <t>55mm 1C 300Pa F Sill</t>
  </si>
  <si>
    <t>Pallet Arm - Angaston Press</t>
  </si>
  <si>
    <t>Urban Storm Mould</t>
  </si>
  <si>
    <t>Urban 50mm 135' Coupler</t>
  </si>
  <si>
    <t>Ladder 93x25</t>
  </si>
  <si>
    <t>Urban 50mm 90' Coupler</t>
  </si>
  <si>
    <t>Urban 585SD Comm Head</t>
  </si>
  <si>
    <t>EP10179</t>
  </si>
  <si>
    <t>Flat Bar 43.5x8</t>
  </si>
  <si>
    <t>EP10225</t>
  </si>
  <si>
    <t>Zed 40x21x20x1.6</t>
  </si>
  <si>
    <t>EP10226</t>
  </si>
  <si>
    <t>Zed 16.75x19.4x15x1.6</t>
  </si>
  <si>
    <t>EP10389</t>
  </si>
  <si>
    <t>Ramp Deck Ribbed 316.5x77</t>
  </si>
  <si>
    <t>Urban 585SD Comm 300pa Sill</t>
  </si>
  <si>
    <t>Urban Lintel/Coupler Cap</t>
  </si>
  <si>
    <t>Urban Plaster Frame Adaptor</t>
  </si>
  <si>
    <t>EP11495</t>
  </si>
  <si>
    <t>RHS 65x16 Rad Two Part Self Mating Slat</t>
  </si>
  <si>
    <t>Urban 125mm Sub Frame NT</t>
  </si>
  <si>
    <t>Urban 12mm Jamb Adaptor</t>
  </si>
  <si>
    <t>Urban 580SW Cap Flange Jamb</t>
  </si>
  <si>
    <t>Urban 580SW 300pa Cap Flange Sill</t>
  </si>
  <si>
    <t>Urban 580SW Cap Flange Head</t>
  </si>
  <si>
    <t>Marine Transom 100x40x3 Rad</t>
  </si>
  <si>
    <t>Urban Window External Fixing Frame</t>
  </si>
  <si>
    <t>Urban Door External Fixing Frame</t>
  </si>
  <si>
    <t>Urban Internal Fixing Adaptor</t>
  </si>
  <si>
    <t>EP14490</t>
  </si>
  <si>
    <t>Tipper Cap 100x41.5</t>
  </si>
  <si>
    <t>Urban Screen Fixing Adaptor</t>
  </si>
  <si>
    <t>Urban 584SSD Acoustic Sill</t>
  </si>
  <si>
    <t>Urban 584SSD Acoustic Head</t>
  </si>
  <si>
    <t>Urban 584SSD Acoustic Jamb</t>
  </si>
  <si>
    <t>50mm Flanged Channel</t>
  </si>
  <si>
    <t>Urban Plus Door Head Cap (31BS)</t>
  </si>
  <si>
    <t>Urban Plus Window Head Cap (26.8BS)</t>
  </si>
  <si>
    <t>AR1056</t>
  </si>
  <si>
    <t>Final Saw Boom 121.8x99.75 - Campbellfield Press</t>
  </si>
  <si>
    <t>EP17219</t>
  </si>
  <si>
    <t>BL75 - Louvre Bull Nose End Snap 80x75mm</t>
  </si>
  <si>
    <t>EP17375</t>
  </si>
  <si>
    <t>EP17376</t>
  </si>
  <si>
    <t>Conveyor - Bremer Park Press</t>
  </si>
  <si>
    <t>EP17406</t>
  </si>
  <si>
    <t>Double Track Return Jamb</t>
  </si>
  <si>
    <t>EP17407</t>
  </si>
  <si>
    <t>Triple Track Return Jamb</t>
  </si>
  <si>
    <t>EP17410</t>
  </si>
  <si>
    <t>419 150mm SG Beaded Spandrel Sub Head</t>
  </si>
  <si>
    <t>EP17477</t>
  </si>
  <si>
    <t>Louvre Frame</t>
  </si>
  <si>
    <t>EP17502</t>
  </si>
  <si>
    <t>Angle 200x50x3</t>
  </si>
  <si>
    <t>EP17511</t>
  </si>
  <si>
    <t>BL40 - Louvre Int. Box 180mm Mate with P17539</t>
  </si>
  <si>
    <t>EP17513</t>
  </si>
  <si>
    <t>Puller - Angaston Press</t>
  </si>
  <si>
    <t>EP17514</t>
  </si>
  <si>
    <t>Puller Rail - Angaston Press</t>
  </si>
  <si>
    <t>EP17516</t>
  </si>
  <si>
    <t>EP17517</t>
  </si>
  <si>
    <t>EP17518</t>
  </si>
  <si>
    <t>EP17519</t>
  </si>
  <si>
    <t>EP17520</t>
  </si>
  <si>
    <t>EP17521</t>
  </si>
  <si>
    <t>EP17522</t>
  </si>
  <si>
    <t>EP17523</t>
  </si>
  <si>
    <t>EP17524</t>
  </si>
  <si>
    <t>EP17525</t>
  </si>
  <si>
    <t>EP17527</t>
  </si>
  <si>
    <t>Commercial 125 Extension frame</t>
  </si>
  <si>
    <t>EP17539</t>
  </si>
  <si>
    <t>BL40 - Louvre End Snap 50x20mm Mate with P17511</t>
  </si>
  <si>
    <t>EP17541</t>
  </si>
  <si>
    <t>EP17542</t>
  </si>
  <si>
    <t>EP17587</t>
  </si>
  <si>
    <t>Coaming Bottom 200x200</t>
  </si>
  <si>
    <t>EP17588</t>
  </si>
  <si>
    <t>Transport Corner Post 100x82.5</t>
  </si>
  <si>
    <t>EP17589</t>
  </si>
  <si>
    <t>Bullbar Channel 100x125x6 Rad</t>
  </si>
  <si>
    <t>EP17606</t>
  </si>
  <si>
    <t>35 Glazing Bead Braced 13mm Gap</t>
  </si>
  <si>
    <t>EP17618</t>
  </si>
  <si>
    <t>450 Hollow Mullion 101.6x62</t>
  </si>
  <si>
    <t>EP17619</t>
  </si>
  <si>
    <t>450 Ext Surround Frame 34.3x29.1</t>
  </si>
  <si>
    <t>EP17620</t>
  </si>
  <si>
    <t>RHS 200x16 Rad Two Part Self Mating Slat</t>
  </si>
  <si>
    <t>EP17622</t>
  </si>
  <si>
    <t>450 Int Surround Frame 101.6x66.29</t>
  </si>
  <si>
    <t>EP17634</t>
  </si>
  <si>
    <t>EP17653</t>
  </si>
  <si>
    <t>Genesis SW Internally Beaded Transom Mk2</t>
  </si>
  <si>
    <t>EP17689</t>
  </si>
  <si>
    <t>Grate Sub Sill - for 65x25mm Grate &amp; 100mm Frame</t>
  </si>
  <si>
    <t>EP17690</t>
  </si>
  <si>
    <t>Grate Sub Sill - for 65x25mm Grate &amp; 150mm Frame</t>
  </si>
  <si>
    <t>EP17691</t>
  </si>
  <si>
    <t>Bead For Grate Sub Sill-25mm Deep Grate &amp; 900 SD</t>
  </si>
  <si>
    <t>EP17700</t>
  </si>
  <si>
    <t>Display Part - ALBA Line 6 Project</t>
  </si>
  <si>
    <t>EP17729</t>
  </si>
  <si>
    <t>EP17731</t>
  </si>
  <si>
    <t>CW116 - Hook Hinge Sash Top</t>
  </si>
  <si>
    <t>AE2050</t>
  </si>
  <si>
    <t>EP17732</t>
  </si>
  <si>
    <t>CW116 - Awning Hook Hinge Sash</t>
  </si>
  <si>
    <t>EP17733</t>
  </si>
  <si>
    <t>CW116 - Male Mullion</t>
  </si>
  <si>
    <t>EP17734</t>
  </si>
  <si>
    <t>CW116 - Female Mullion</t>
  </si>
  <si>
    <t>EP17736</t>
  </si>
  <si>
    <t>CW116 Gutter Transom</t>
  </si>
  <si>
    <t>EP17737</t>
  </si>
  <si>
    <t>CW116 Gutter Sill</t>
  </si>
  <si>
    <t>EP17738</t>
  </si>
  <si>
    <t>CW116 Gutter Sill Splice</t>
  </si>
  <si>
    <t>EP17739</t>
  </si>
  <si>
    <t>CW116 Mullion Splice</t>
  </si>
  <si>
    <t>EP17740</t>
  </si>
  <si>
    <t>CW116 Awning Hook Hinge</t>
  </si>
  <si>
    <t>EP17741</t>
  </si>
  <si>
    <t>CW116 Box Transom</t>
  </si>
  <si>
    <t>EP17742</t>
  </si>
  <si>
    <t>CW116 Sash Stop</t>
  </si>
  <si>
    <t>EP17743</t>
  </si>
  <si>
    <t>CW116 Awning Head &amp; Jamb Bead</t>
  </si>
  <si>
    <t>EP17744</t>
  </si>
  <si>
    <t>CW116 Single Glazed Adaptor</t>
  </si>
  <si>
    <t>EP17745</t>
  </si>
  <si>
    <t>CW116 Sub Head Bead</t>
  </si>
  <si>
    <t>EP17746</t>
  </si>
  <si>
    <t>CW116 Sub Head</t>
  </si>
  <si>
    <t>EP17747</t>
  </si>
  <si>
    <t>CW116 Awning Glazing Bead</t>
  </si>
  <si>
    <t>EP17748</t>
  </si>
  <si>
    <t>CW116 Building Bracket</t>
  </si>
  <si>
    <t>EP17749</t>
  </si>
  <si>
    <t>CW116 Mullion Bracket</t>
  </si>
  <si>
    <t>EP17819</t>
  </si>
  <si>
    <t>Zed 70.48x150x75x2 Rad - Leg 25x3</t>
  </si>
  <si>
    <t>EP17844</t>
  </si>
  <si>
    <t>EP17873</t>
  </si>
  <si>
    <t>200mm Louvre Base Channel 82.2x115x3x5</t>
  </si>
  <si>
    <t>Exc Head for Pivot Closer</t>
  </si>
  <si>
    <t>EP2977</t>
  </si>
  <si>
    <t>EP3546</t>
  </si>
  <si>
    <t>Ferry Ceiling Ramp Clip</t>
  </si>
  <si>
    <t>EP3705</t>
  </si>
  <si>
    <t>Ferry Self Mating Post Cover 113mm</t>
  </si>
  <si>
    <t>EP3706</t>
  </si>
  <si>
    <t>Ferry Self Mating Post Cover 175mm</t>
  </si>
  <si>
    <t>EP3871</t>
  </si>
  <si>
    <t>Bulb Flat 156x33x5 Rad</t>
  </si>
  <si>
    <t>EP5149</t>
  </si>
  <si>
    <t>10mm Partition Jamb</t>
  </si>
  <si>
    <t>Urban 50 / 95mm 180' Box Coupler</t>
  </si>
  <si>
    <t>Urban 580SW WA 90' Post Coupler</t>
  </si>
  <si>
    <t>Urban 580SW WA 135' Coupler</t>
  </si>
  <si>
    <t>Urban 580SW WA 180' Coupler</t>
  </si>
  <si>
    <t>Urban Flange Frame Adaptor</t>
  </si>
  <si>
    <t>Urban 8mm Render Adaptor</t>
  </si>
  <si>
    <t>Urban 585SD Apartment Stile</t>
  </si>
  <si>
    <t>EP8796</t>
  </si>
  <si>
    <t>Louvre Blade 90.19x15.46</t>
  </si>
  <si>
    <t>300-325 Reveal Subsill Slotted</t>
  </si>
  <si>
    <t>Urban Flat Infill</t>
  </si>
  <si>
    <t>ESH00256</t>
  </si>
  <si>
    <t>PULL GRIP (490550)</t>
  </si>
  <si>
    <t>ESH00257</t>
  </si>
  <si>
    <t>PULL GRIP DBL VENT (492820)</t>
  </si>
  <si>
    <t>ESH00258</t>
  </si>
  <si>
    <t>OUTER FRAME 85MM (434940)</t>
  </si>
  <si>
    <t>ESH00259</t>
  </si>
  <si>
    <t>TRANS/MULL 44 (355010)</t>
  </si>
  <si>
    <t>ESH00260</t>
  </si>
  <si>
    <t>Outer frame (435380)</t>
  </si>
  <si>
    <t>ESH00261</t>
  </si>
  <si>
    <t>Blendrahmen 3-GL (435480)</t>
  </si>
  <si>
    <t>ESH00262</t>
  </si>
  <si>
    <t>SASH PROFILE 85MM TIPTRONIC (434530)</t>
  </si>
  <si>
    <t>ESH00263</t>
  </si>
  <si>
    <t>Outer Frame 53/49 (319780)</t>
  </si>
  <si>
    <t>ESH00264</t>
  </si>
  <si>
    <t>Vent profile 76 (364610)</t>
  </si>
  <si>
    <t>ESH00265</t>
  </si>
  <si>
    <t>Stur. Mullion 44/A75 (364850)</t>
  </si>
  <si>
    <t>ESH00266</t>
  </si>
  <si>
    <t>Vent profile 56/36 (441780)</t>
  </si>
  <si>
    <t>ESH00267</t>
  </si>
  <si>
    <t>Thresh. profile  C0 (441966)</t>
  </si>
  <si>
    <t>ESH00268</t>
  </si>
  <si>
    <t>OUTER FRAME 250 (148800)</t>
  </si>
  <si>
    <t>ESH00269</t>
  </si>
  <si>
    <t>ASS 50 Adaptor  (376110)</t>
  </si>
  <si>
    <t>ESH00270</t>
  </si>
  <si>
    <t>Vent Profile (448740)</t>
  </si>
  <si>
    <t>ESH10535</t>
  </si>
  <si>
    <t>Pr.sun shad rect.400 (168720)</t>
  </si>
  <si>
    <t>ESH10536</t>
  </si>
  <si>
    <t>HAND.REC. MEET.RAIL (490770)</t>
  </si>
  <si>
    <t>ESH10537</t>
  </si>
  <si>
    <t>STRUCT. HANDLE RECSS (492790)</t>
  </si>
  <si>
    <t>ESH10538</t>
  </si>
  <si>
    <t>MULLION 105MM (477770)</t>
  </si>
  <si>
    <t>ESH10539</t>
  </si>
  <si>
    <t>TRANSOM 110MM (477820)</t>
  </si>
  <si>
    <t>ESH10540</t>
  </si>
  <si>
    <t>PSR PLT50RO PRE-PN (477720)</t>
  </si>
  <si>
    <t>ESH10541</t>
  </si>
  <si>
    <t>COVER CAP 17mm (484560)</t>
  </si>
  <si>
    <t>ESH10542</t>
  </si>
  <si>
    <t>Outer shell (493927)</t>
  </si>
  <si>
    <t>ESH10543</t>
  </si>
  <si>
    <t>Inner Shell (493810)</t>
  </si>
  <si>
    <t>ESH10544</t>
  </si>
  <si>
    <t>Insert profile (477870)</t>
  </si>
  <si>
    <t>ESH10545</t>
  </si>
  <si>
    <t>Handle Recess (490530)</t>
  </si>
  <si>
    <t>ESH10546</t>
  </si>
  <si>
    <t>T-CLEAT PROFILE (129430)</t>
  </si>
  <si>
    <t>ESH10547</t>
  </si>
  <si>
    <t>MULLION 250 MM FW60+ (336270)</t>
  </si>
  <si>
    <t>ESH10548</t>
  </si>
  <si>
    <t>INSERT PR. 250 FW60 (336280)</t>
  </si>
  <si>
    <t>ESH10549</t>
  </si>
  <si>
    <t>Psr plt 60pre-pun. (477660)</t>
  </si>
  <si>
    <t>ESH10550</t>
  </si>
  <si>
    <t>Transom 250 mm (493690)</t>
  </si>
  <si>
    <t>ESH10551</t>
  </si>
  <si>
    <t>Cover Profile (324960)</t>
  </si>
  <si>
    <t>ESH10552</t>
  </si>
  <si>
    <t>Cover prof. dbl-vnt (447000)</t>
  </si>
  <si>
    <t>ESH10553</t>
  </si>
  <si>
    <t>Ins.profile bottom (490490)</t>
  </si>
  <si>
    <t>ESH10554</t>
  </si>
  <si>
    <t>Fassaden-FR 85 TT (493830)</t>
  </si>
  <si>
    <t>ESH10555</t>
  </si>
  <si>
    <t>Cover Cap 25 (434470)</t>
  </si>
  <si>
    <t>ESH10556</t>
  </si>
  <si>
    <t>Prof make-up pce 32 (483530)</t>
  </si>
  <si>
    <t>ESH10557</t>
  </si>
  <si>
    <t>GLAZING BEAT 52 (174140)</t>
  </si>
  <si>
    <t>ESH10558</t>
  </si>
  <si>
    <t>GLAZING BEAD 22 (306120)</t>
  </si>
  <si>
    <t>ESH10559</t>
  </si>
  <si>
    <t>Guide track (359830)</t>
  </si>
  <si>
    <t>ESH10560</t>
  </si>
  <si>
    <t>HD transom 155 mm (477860)</t>
  </si>
  <si>
    <t>ESH10561</t>
  </si>
  <si>
    <t>Transom ins. prf. 99 (477900)</t>
  </si>
  <si>
    <t>ESH10562</t>
  </si>
  <si>
    <t>Cover cap 20 (434600)</t>
  </si>
  <si>
    <t>ESH10563</t>
  </si>
  <si>
    <t>MULLION 150MM (324060)</t>
  </si>
  <si>
    <t>ESH10564</t>
  </si>
  <si>
    <t>ESH10565</t>
  </si>
  <si>
    <t>TRANSOM 155MM (324490)</t>
  </si>
  <si>
    <t>ESH10566</t>
  </si>
  <si>
    <t>COVER CAP 20MM (434460)</t>
  </si>
  <si>
    <t>ETB0213</t>
  </si>
  <si>
    <t>ETB0214</t>
  </si>
  <si>
    <t>ETB0216</t>
  </si>
  <si>
    <t>ETB0217</t>
  </si>
  <si>
    <t>ETB0218</t>
  </si>
  <si>
    <t>ETB0219</t>
  </si>
  <si>
    <t>ETB0220</t>
  </si>
  <si>
    <t>419TB - Awning Hook Hinge Sash</t>
  </si>
  <si>
    <t>Urban 50 / 95mm 180' Coupler</t>
  </si>
  <si>
    <t>Urban 180' Coupler</t>
  </si>
  <si>
    <t>EU8375</t>
  </si>
  <si>
    <t>Urban 23mm Gap Glazing Bead</t>
  </si>
  <si>
    <t>Urban 50 / 95mm 135' Coupler</t>
  </si>
  <si>
    <t>Urban Radius Head</t>
  </si>
  <si>
    <t>EU9871</t>
  </si>
  <si>
    <t>Marine Coaming Fascia 80x12</t>
  </si>
  <si>
    <t>Marine Coaming Fascia 50x16</t>
  </si>
  <si>
    <t>v1.4.2019</t>
  </si>
  <si>
    <t>Metal cost updated to $5.29 (LME now $2.64, Spread now $1.94)</t>
  </si>
  <si>
    <t>Updated thermal break costing.</t>
  </si>
  <si>
    <t>Added 419TB 100 and TB hook hinge awning</t>
  </si>
  <si>
    <t>v8.5.2019</t>
  </si>
  <si>
    <t>Metal cost updated to $5.25 (LME now $2.60)</t>
  </si>
  <si>
    <t>v6.6.2019</t>
  </si>
  <si>
    <t>Metal cost updated to $5.21 (LME now $2.56)</t>
  </si>
  <si>
    <t>Metal cost updated to $5.19 (LME now $2.53)</t>
  </si>
  <si>
    <t>v2.7.2019</t>
  </si>
  <si>
    <t>Added EP4903 Urban 580SW 300pa Sill (Slotted) to subsill list</t>
  </si>
  <si>
    <t>Added EP4906 Urban 585SD 300pa Sill (Slotted) to subsill list</t>
  </si>
  <si>
    <t>Added EP5414 Urban 580SW WA 300pa Sill (Slotted) to subsill list</t>
  </si>
  <si>
    <t>v16.7.2019</t>
  </si>
  <si>
    <t>Updated the display of the anodising form to reflect new source</t>
  </si>
  <si>
    <t>Anodised rates and sources updated</t>
  </si>
  <si>
    <t>AAF powdercoat</t>
  </si>
  <si>
    <t>Created separate powder and anodising Applicator types and made lookup dependant on type selected</t>
  </si>
  <si>
    <t>Capral/AAF QLD anodising</t>
  </si>
  <si>
    <t>Metal cost updated to $5.23 (LME now $2.57)</t>
  </si>
  <si>
    <t>v12.8.2019</t>
  </si>
  <si>
    <t>Major changes to anodising rates</t>
  </si>
  <si>
    <t>v3.9.2019</t>
  </si>
  <si>
    <t>No change to metal rates</t>
  </si>
  <si>
    <t>AAF anodising rates updated (AAF QLD bulk rates)</t>
  </si>
  <si>
    <t>Urban Clip On 90mm Architrave</t>
  </si>
  <si>
    <t>MK15 DG 25mm G/Bead</t>
  </si>
  <si>
    <t>Qubelok 25.4x25.4x1.22 Rad</t>
  </si>
  <si>
    <t>Urban 50mm Sub Head/Jamb</t>
  </si>
  <si>
    <t>440 TB - Slopping Bead (Mate to TB0002)</t>
  </si>
  <si>
    <t>EP17912</t>
  </si>
  <si>
    <t>CW116 Mullion Bracket 200x72.85</t>
  </si>
  <si>
    <t>EP17913</t>
  </si>
  <si>
    <t>EP17914</t>
  </si>
  <si>
    <t>EP17915</t>
  </si>
  <si>
    <t>EP17916</t>
  </si>
  <si>
    <t>EP17917</t>
  </si>
  <si>
    <t>100mm TB - Sub Head Shell</t>
  </si>
  <si>
    <t>EP17918</t>
  </si>
  <si>
    <t>100mm TB - Sub Frame Shell</t>
  </si>
  <si>
    <t>EP17919</t>
  </si>
  <si>
    <t>100mm TB - Sub Sill Shell</t>
  </si>
  <si>
    <t>EP17979</t>
  </si>
  <si>
    <t>EP17980</t>
  </si>
  <si>
    <t>EP17981</t>
  </si>
  <si>
    <t>EP17982</t>
  </si>
  <si>
    <t>EP17997</t>
  </si>
  <si>
    <t>EP18007</t>
  </si>
  <si>
    <t>900 SD - 105° Corner Entry Adaptor</t>
  </si>
  <si>
    <t>EP18050</t>
  </si>
  <si>
    <t>EP18051</t>
  </si>
  <si>
    <t>EP18077</t>
  </si>
  <si>
    <t>EP18078</t>
  </si>
  <si>
    <t>EP18079</t>
  </si>
  <si>
    <t>EP18083</t>
  </si>
  <si>
    <t>419 100 Coupler (Split Corner Mullion)</t>
  </si>
  <si>
    <t>EP18084</t>
  </si>
  <si>
    <t>419 100 SG Split Corner Mullion</t>
  </si>
  <si>
    <t>EP18085</t>
  </si>
  <si>
    <t>EP18092</t>
  </si>
  <si>
    <t>EP18138</t>
  </si>
  <si>
    <t>EP18139</t>
  </si>
  <si>
    <t>EP18141</t>
  </si>
  <si>
    <t>EP18143</t>
  </si>
  <si>
    <t>EP18145</t>
  </si>
  <si>
    <t>419TB - Sash Adaptor/Dr Stop Back Shell</t>
  </si>
  <si>
    <t>EP18146</t>
  </si>
  <si>
    <t>419TB - Sash Front Shell</t>
  </si>
  <si>
    <t>EP18164</t>
  </si>
  <si>
    <t>EP18203</t>
  </si>
  <si>
    <t>EP18204</t>
  </si>
  <si>
    <t>Corner Stake 63.71x63.71</t>
  </si>
  <si>
    <t>EP18231</t>
  </si>
  <si>
    <t>225 - SG &amp; DG Rail Spigot Nut</t>
  </si>
  <si>
    <t>EP18235</t>
  </si>
  <si>
    <t>225 - DG Hinged Door Rail Spigot</t>
  </si>
  <si>
    <t>EP18254</t>
  </si>
  <si>
    <t>225 - SG Hinged Door Rail Joining Spigot</t>
  </si>
  <si>
    <t>EP18269</t>
  </si>
  <si>
    <t>225 - SG New Midrail 110mm</t>
  </si>
  <si>
    <t>EP18270</t>
  </si>
  <si>
    <t>225 - DG New Midrail 110mm</t>
  </si>
  <si>
    <t>30mm Sub Frame Bead</t>
  </si>
  <si>
    <t>OUTER FRAME 45 (172330)</t>
  </si>
  <si>
    <t>ESH00271</t>
  </si>
  <si>
    <t>INSERT PROFILE (372100)</t>
  </si>
  <si>
    <t>ESH00273</t>
  </si>
  <si>
    <t>PAF SASH 20 (448680)</t>
  </si>
  <si>
    <t>ESH00274</t>
  </si>
  <si>
    <t>FWS 60 CV SASH 120MM (484450)</t>
  </si>
  <si>
    <t>ESH00275</t>
  </si>
  <si>
    <t>Insert out fr 26/44 (364130)</t>
  </si>
  <si>
    <t>ESH00276</t>
  </si>
  <si>
    <t>Insert out fr 33/51 (397670)</t>
  </si>
  <si>
    <t>ESH00277</t>
  </si>
  <si>
    <t>Insert out fr 58/26 (397680)</t>
  </si>
  <si>
    <t>ESH00278</t>
  </si>
  <si>
    <t>MULLION PROFILE 90 DEGREE (490710)</t>
  </si>
  <si>
    <t>ESH00279</t>
  </si>
  <si>
    <t>PULL GRIP PROFILE BI-PARTING HEAVY HEAVY (492830</t>
  </si>
  <si>
    <t>ESH10567</t>
  </si>
  <si>
    <t>INNER PROFILE 45 (303310)</t>
  </si>
  <si>
    <t>ESH10568</t>
  </si>
  <si>
    <t>OUTER PROFILE 60 (303300)</t>
  </si>
  <si>
    <t>ESH10569</t>
  </si>
  <si>
    <t>INNER PROFILE 26.5 (365440)</t>
  </si>
  <si>
    <t>ESH10570</t>
  </si>
  <si>
    <t>OUTER PROFILE 31.5 (365450)</t>
  </si>
  <si>
    <t>ESH10571</t>
  </si>
  <si>
    <t>GLAZING BEAD 17 (306320)</t>
  </si>
  <si>
    <t>ESH10572</t>
  </si>
  <si>
    <t>OUTER PROFILE PAF SASH (448250)</t>
  </si>
  <si>
    <t>ESH10573</t>
  </si>
  <si>
    <t>GLAZING BEAD PAF (449070)</t>
  </si>
  <si>
    <t>ESH10574</t>
  </si>
  <si>
    <t>JOINT CONNECTOR (493490)</t>
  </si>
  <si>
    <t>ESH10575</t>
  </si>
  <si>
    <t>INTERM FLR ATTACH (434330)</t>
  </si>
  <si>
    <t>ESH10576</t>
  </si>
  <si>
    <t>GLZG RBT EX PRF 36mm (477510)</t>
  </si>
  <si>
    <t>ESH10577</t>
  </si>
  <si>
    <t>FW50S 175MM MULLION (322560)</t>
  </si>
  <si>
    <t>ESH10579</t>
  </si>
  <si>
    <t>U SHAPED T-CLEAT (434190)</t>
  </si>
  <si>
    <t>ESH10580</t>
  </si>
  <si>
    <t>CORNER COVER PROFILE (490720)</t>
  </si>
  <si>
    <t>ESH10581</t>
  </si>
  <si>
    <t>Inner Profile (490680)</t>
  </si>
  <si>
    <t>ESH10582</t>
  </si>
  <si>
    <t>Outer Profile (490690)</t>
  </si>
  <si>
    <t>ESH10583</t>
  </si>
  <si>
    <t>Cover cap 20 (493730)</t>
  </si>
  <si>
    <t>ESH10584</t>
  </si>
  <si>
    <t>Cover cap 25 (493740)</t>
  </si>
  <si>
    <t>ESH10585</t>
  </si>
  <si>
    <t>Cover cap 45 (434490)</t>
  </si>
  <si>
    <t>ESH10586</t>
  </si>
  <si>
    <t>Cover plate 50 (434500)</t>
  </si>
  <si>
    <t>ETB0027</t>
  </si>
  <si>
    <t>ETB0028</t>
  </si>
  <si>
    <t>Louvre Z Blade 100Hx75D</t>
  </si>
  <si>
    <t>EXP1196</t>
  </si>
  <si>
    <t>Added note to Anodising form relating to consideration of surcharges.</t>
  </si>
  <si>
    <t>Metal cost updated to $5.12 (LME stays $2.57, MJP now $0.15, spread now $2.40)</t>
  </si>
  <si>
    <t>v1.10.2019</t>
  </si>
  <si>
    <t>Finishing costs all updated</t>
  </si>
  <si>
    <t>Revised metal kg costs based on new Extrusion Cost Guidance</t>
  </si>
  <si>
    <t>Metal cost updated to $5.08 (LME reduced to $2.53)</t>
  </si>
  <si>
    <t>v7.11.2019</t>
  </si>
  <si>
    <t>Metal cost updated to $5.15 (LME increased to $2.60)</t>
  </si>
  <si>
    <t>v2.12.2019</t>
  </si>
  <si>
    <t>Metal cost updated to $5.13 (LME decreased to $2.58)</t>
  </si>
  <si>
    <t>Ordernumber</t>
  </si>
  <si>
    <t>Linecode</t>
  </si>
  <si>
    <t>Linedescription</t>
  </si>
  <si>
    <t>Lengthqty</t>
  </si>
  <si>
    <t>Units</t>
  </si>
  <si>
    <t>Fincode</t>
  </si>
  <si>
    <t>Order Number</t>
  </si>
  <si>
    <t>PC Applicator</t>
  </si>
  <si>
    <t>Ano Applicator</t>
  </si>
  <si>
    <t>-&gt;</t>
  </si>
  <si>
    <t>Group 4</t>
  </si>
  <si>
    <t>Group POA</t>
  </si>
  <si>
    <t>Group 5</t>
  </si>
  <si>
    <t>PC Groups Capral</t>
  </si>
  <si>
    <t>PC Groups Other</t>
  </si>
  <si>
    <t>Ano Groups Capral</t>
  </si>
  <si>
    <t>Ano Groups Other</t>
  </si>
  <si>
    <t>PC Price 4 (MF)</t>
  </si>
  <si>
    <t>PC Price 3 (PP only)</t>
  </si>
  <si>
    <t>PC Price 2 (ap only)</t>
  </si>
  <si>
    <t>PC Price 1 (pp/ap)</t>
  </si>
  <si>
    <t>Type</t>
  </si>
  <si>
    <t>Result</t>
  </si>
  <si>
    <t>Anodiser TBC</t>
  </si>
  <si>
    <t>Ano Other - pls check pricing</t>
  </si>
  <si>
    <t>Powdercoater TBC</t>
  </si>
  <si>
    <t>PC Other - pls check pricing</t>
  </si>
  <si>
    <t>Vendor</t>
  </si>
  <si>
    <t>Applicator Finish Group</t>
  </si>
  <si>
    <t>Added functionality to export quote to Excel format - for Central Glass</t>
  </si>
  <si>
    <t>Re-build finishing into a separate module to add PC Groups 4 &amp; 5</t>
  </si>
  <si>
    <t>not implemented - review when anodiing groups updated</t>
  </si>
  <si>
    <t>Finishing Sell Price $/m2</t>
  </si>
  <si>
    <t>SF Cost/m2</t>
  </si>
  <si>
    <t>SF Cost Total</t>
  </si>
  <si>
    <t>Added ability to select different PC rates - Cross Plant (standard) or Mill Rates</t>
  </si>
  <si>
    <t>19-493</t>
  </si>
  <si>
    <t>To setup data from current quote,</t>
  </si>
  <si>
    <t>Use 'Export Quote Data' function on</t>
  </si>
  <si>
    <t>worksheet '2.Quote'</t>
  </si>
  <si>
    <t>Added check for MF and PC prices when clicking any buttons on 2.Quote</t>
  </si>
  <si>
    <t>Breakpoints - AP</t>
  </si>
  <si>
    <t>Breakpoints - PP</t>
  </si>
  <si>
    <t>Changed recommended finishing breakpoints to be based on margins instead of spreads</t>
  </si>
  <si>
    <t>Added Campbellfield powdercoat rates - groups 1-5</t>
  </si>
  <si>
    <t>Mar - Metal cost updated to $5.05 (LME decreased to $2.53)</t>
  </si>
  <si>
    <t>v3.3.2020</t>
  </si>
  <si>
    <t>Corrected 1.Project Details - Applicator Finish Group to be same as Finish Group</t>
  </si>
  <si>
    <t>Corrected 3.Edit Pricing to reference correct cell for anodising Typical values</t>
  </si>
  <si>
    <t>IP1 Upcharge $/kg</t>
  </si>
  <si>
    <t>IP2 Upcharge $/kg</t>
  </si>
  <si>
    <t>IP Each</t>
  </si>
  <si>
    <t>IP</t>
  </si>
  <si>
    <t>IP Category</t>
  </si>
  <si>
    <t>H/stead Sliding Door</t>
  </si>
  <si>
    <t>330 Partition - 50 S</t>
  </si>
  <si>
    <t>382 Partition - 64 S</t>
  </si>
  <si>
    <t>Partition - Flexline</t>
  </si>
  <si>
    <t>Breezway Fab Windows</t>
  </si>
  <si>
    <t>AI1830</t>
  </si>
  <si>
    <t>R&amp;B Series II D/Hung</t>
  </si>
  <si>
    <t>Row Labels</t>
  </si>
  <si>
    <t>Grand Total</t>
  </si>
  <si>
    <t>PH</t>
  </si>
  <si>
    <t>PH Text</t>
  </si>
  <si>
    <t>100012120031200020</t>
  </si>
  <si>
    <t>100012120031200074</t>
  </si>
  <si>
    <t>100012130031300021</t>
  </si>
  <si>
    <t>Other Industrial - 1</t>
  </si>
  <si>
    <t>100012130031300015</t>
  </si>
  <si>
    <t>100012130031300010</t>
  </si>
  <si>
    <t>100012130031300019</t>
  </si>
  <si>
    <t>Square Hollows</t>
  </si>
  <si>
    <t>100012130031300016</t>
  </si>
  <si>
    <t>100012130031300013</t>
  </si>
  <si>
    <t>Angles</t>
  </si>
  <si>
    <t>100012130031300014</t>
  </si>
  <si>
    <t>Channels</t>
  </si>
  <si>
    <t>100012130031300022</t>
  </si>
  <si>
    <t>Other Industrial - 2</t>
  </si>
  <si>
    <t>100012130031300018</t>
  </si>
  <si>
    <t>Rectangular Hollows</t>
  </si>
  <si>
    <t>100012120031200013</t>
  </si>
  <si>
    <t>100012120031200004</t>
  </si>
  <si>
    <t>100012120031200026</t>
  </si>
  <si>
    <t>100012120031200038</t>
  </si>
  <si>
    <t>574 Resid. Accs</t>
  </si>
  <si>
    <t>100012130131301051</t>
  </si>
  <si>
    <t>Large Press Geos &gt; 5 up to 10 Kgs MPM</t>
  </si>
  <si>
    <t>100012150031500001</t>
  </si>
  <si>
    <t>Extruded Fly Screen Win Frames</t>
  </si>
  <si>
    <t>100012130031301091</t>
  </si>
  <si>
    <t>100012120031200029</t>
  </si>
  <si>
    <t>Louvre Suites</t>
  </si>
  <si>
    <t>100012120031200031</t>
  </si>
  <si>
    <t>100012130131301001</t>
  </si>
  <si>
    <t>Misc Large Press Extns &gt;5 to 10 Kgs MPM</t>
  </si>
  <si>
    <t>100012130131301002</t>
  </si>
  <si>
    <t>Misc Large Press Extns &gt;10 to 15 Kgs MPM</t>
  </si>
  <si>
    <t>100012130131301053</t>
  </si>
  <si>
    <t>Large Press Geos &gt; 15 &lt;  20 Kgs MPM</t>
  </si>
  <si>
    <t>100012130131301003</t>
  </si>
  <si>
    <t>Misc Large Press Extns &gt;15 &lt;  20 Kgs MPM</t>
  </si>
  <si>
    <t>100012150031500002</t>
  </si>
  <si>
    <t>Security Stake Extrusions</t>
  </si>
  <si>
    <t>100012120031200017</t>
  </si>
  <si>
    <t>419 Flushline Frame</t>
  </si>
  <si>
    <t>100012120031200003</t>
  </si>
  <si>
    <t>100012150531505006</t>
  </si>
  <si>
    <t>Bug Strip Holders</t>
  </si>
  <si>
    <t>100012120031200016</t>
  </si>
  <si>
    <t>100012120031200024</t>
  </si>
  <si>
    <t>100012120031200047</t>
  </si>
  <si>
    <t>100012130031300028</t>
  </si>
  <si>
    <t>Other Geometrics</t>
  </si>
  <si>
    <t>100012120031200027</t>
  </si>
  <si>
    <t>Qld School Suite 888</t>
  </si>
  <si>
    <t>100012125031202055</t>
  </si>
  <si>
    <t>100012120031200018</t>
  </si>
  <si>
    <t>420 Superline Round</t>
  </si>
  <si>
    <t>100012120031200008</t>
  </si>
  <si>
    <t>100012120031200030</t>
  </si>
  <si>
    <t>Stick Curtain Wall</t>
  </si>
  <si>
    <t>100012125031202040</t>
  </si>
  <si>
    <t>Wunderlich 3C (Double Hung)</t>
  </si>
  <si>
    <t>100012120031200900</t>
  </si>
  <si>
    <t>Other Architectural</t>
  </si>
  <si>
    <t>100012150031500005</t>
  </si>
  <si>
    <t>100012180031700025</t>
  </si>
  <si>
    <t>Industrial Cust Excl : &gt; 3  &lt; 5 Kgs MPM</t>
  </si>
  <si>
    <t>100012150531505002</t>
  </si>
  <si>
    <t>100012150531505000</t>
  </si>
  <si>
    <t>100012180031700024</t>
  </si>
  <si>
    <t>Industrial Cust Excl : &lt; 3 Kgs MPM</t>
  </si>
  <si>
    <t>Winterlite Frame</t>
  </si>
  <si>
    <t>100012150031500004</t>
  </si>
  <si>
    <t>Security Tracks Extrusions</t>
  </si>
  <si>
    <t>100012150031500015</t>
  </si>
  <si>
    <t>Security Door Frame 2</t>
  </si>
  <si>
    <t>100012150431504000</t>
  </si>
  <si>
    <t>100012120031200073</t>
  </si>
  <si>
    <t>100012150031500006</t>
  </si>
  <si>
    <t>Misc Fly Screen Extrusions</t>
  </si>
  <si>
    <t>100012120031200000</t>
  </si>
  <si>
    <t>136 Window</t>
  </si>
  <si>
    <t>100012120031200039</t>
  </si>
  <si>
    <t>Sliding Door Tracks</t>
  </si>
  <si>
    <t>100012150031500003</t>
  </si>
  <si>
    <t>Frame D3898/9</t>
  </si>
  <si>
    <t>100012120031200400</t>
  </si>
  <si>
    <t>Fabricated Doors</t>
  </si>
  <si>
    <t>100012135031304010</t>
  </si>
  <si>
    <t>Juralco Extrusions</t>
  </si>
  <si>
    <t>100012180131800000</t>
  </si>
  <si>
    <t>Customer Excl - &gt;   5 to 10 Kgs MPM</t>
  </si>
  <si>
    <t>100012130131301004</t>
  </si>
  <si>
    <t>Misc Large Press Extns 20 Kgs &amp; over MPM</t>
  </si>
  <si>
    <t>100012160031602011</t>
  </si>
  <si>
    <t>100012120031200420</t>
  </si>
  <si>
    <t>Fabricated Windows</t>
  </si>
  <si>
    <t>100012170031700022</t>
  </si>
  <si>
    <t>Arch Cust Excl: &lt; 3 Kg MPM</t>
  </si>
  <si>
    <t>100012120031200032</t>
  </si>
  <si>
    <t>100012120031200033</t>
  </si>
  <si>
    <t>Partition-Interlink</t>
  </si>
  <si>
    <t>100012120031200007</t>
  </si>
  <si>
    <t>100012160031600002</t>
  </si>
  <si>
    <t>100012150031500070</t>
  </si>
  <si>
    <t>Blueprint</t>
  </si>
  <si>
    <t>100012130031300017</t>
  </si>
  <si>
    <t>100012160031602012</t>
  </si>
  <si>
    <t>100012160031601018</t>
  </si>
  <si>
    <t>Shower-Ultima</t>
  </si>
  <si>
    <t>100012160031601015</t>
  </si>
  <si>
    <t>Shower-Classic</t>
  </si>
  <si>
    <t>100012160031601016</t>
  </si>
  <si>
    <t>Shower-Elite</t>
  </si>
  <si>
    <t>100012150531505004</t>
  </si>
  <si>
    <t>100012120031200040</t>
  </si>
  <si>
    <t>Urban 580 Sliding Window</t>
  </si>
  <si>
    <t>100012150031500017</t>
  </si>
  <si>
    <t>Security Tracks Extn 2</t>
  </si>
  <si>
    <t>100012120031200012</t>
  </si>
  <si>
    <t>389 Conference Partition</t>
  </si>
  <si>
    <t>100012130131301052</t>
  </si>
  <si>
    <t>Large Press Geos &gt; 10 to 15 Kgs MPM</t>
  </si>
  <si>
    <t>100012125031202140</t>
  </si>
  <si>
    <t>100012125031202130</t>
  </si>
  <si>
    <t>R&amp;B Mk4 SlidingWind</t>
  </si>
  <si>
    <t>100012125031202065</t>
  </si>
  <si>
    <t>Res Sliding Window</t>
  </si>
  <si>
    <t>100012120031200015</t>
  </si>
  <si>
    <t>100012120031200034</t>
  </si>
  <si>
    <t>Commercial Range</t>
  </si>
  <si>
    <t>100012150031500007</t>
  </si>
  <si>
    <t>100022270032700020</t>
  </si>
  <si>
    <t>100012150031500014</t>
  </si>
  <si>
    <t>100012160031600007</t>
  </si>
  <si>
    <t>Wardrobe Suite</t>
  </si>
  <si>
    <t>100012150031500008</t>
  </si>
  <si>
    <t>Security Jamb Extn</t>
  </si>
  <si>
    <t>100012125031202035</t>
  </si>
  <si>
    <t>100012150531505003</t>
  </si>
  <si>
    <t>100012125031202250</t>
  </si>
  <si>
    <t>Urban Plus 597 Hinged Door</t>
  </si>
  <si>
    <t>100012160031602010</t>
  </si>
  <si>
    <t>W/Robe Concerto</t>
  </si>
  <si>
    <t>100032395033950002</t>
  </si>
  <si>
    <t>SIDELINED</t>
  </si>
  <si>
    <t>100012120031200043</t>
  </si>
  <si>
    <t>Urban 585 Sliding Door</t>
  </si>
  <si>
    <t>100012120031200045</t>
  </si>
  <si>
    <t>587 RF Light Window</t>
  </si>
  <si>
    <t>100012120031200028</t>
  </si>
  <si>
    <t>Urban 584 Stacking Door</t>
  </si>
  <si>
    <t>100012120031200041</t>
  </si>
  <si>
    <t>Urban 581 Dble Hung Window</t>
  </si>
  <si>
    <t>100012120031200042</t>
  </si>
  <si>
    <t>Urban 582 Awning Window</t>
  </si>
  <si>
    <t>100012120031200023</t>
  </si>
  <si>
    <t>100012120031200048</t>
  </si>
  <si>
    <t>126 Hinged Door</t>
  </si>
  <si>
    <t>100012130131301005</t>
  </si>
  <si>
    <t>Round (Large Press)</t>
  </si>
  <si>
    <t>100012125031202190</t>
  </si>
  <si>
    <t>100012160031600005</t>
  </si>
  <si>
    <t>Shower Screens</t>
  </si>
  <si>
    <t>100012125031202245</t>
  </si>
  <si>
    <t>Kingsley</t>
  </si>
  <si>
    <t>100012150031500022</t>
  </si>
  <si>
    <t>Sec Window Frame - EX817</t>
  </si>
  <si>
    <t>100012130131301018</t>
  </si>
  <si>
    <t>Drawn Precision Tube 3 (W.T &lt;1.3mm)</t>
  </si>
  <si>
    <t>100012120031200010</t>
  </si>
  <si>
    <t>100012120031200001</t>
  </si>
  <si>
    <t>138 Glazing Bar</t>
  </si>
  <si>
    <t>100012130131301020</t>
  </si>
  <si>
    <t>Rod 2011 T3</t>
  </si>
  <si>
    <t>100012125031202020</t>
  </si>
  <si>
    <t>100012125031202195</t>
  </si>
  <si>
    <t>Nu-Look</t>
  </si>
  <si>
    <t>100012125031202015</t>
  </si>
  <si>
    <t>100012125031202030</t>
  </si>
  <si>
    <t>100012125031202080</t>
  </si>
  <si>
    <t>100012125031202005</t>
  </si>
  <si>
    <t>AMP MK1</t>
  </si>
  <si>
    <t>100012125031202075</t>
  </si>
  <si>
    <t>100012160031601014</t>
  </si>
  <si>
    <t>Shower-AB Pivot</t>
  </si>
  <si>
    <t>100012125031202105</t>
  </si>
  <si>
    <t>Fed Outer Frame</t>
  </si>
  <si>
    <t>100012125031202045</t>
  </si>
  <si>
    <t>100012160031600008</t>
  </si>
  <si>
    <t>Extn-Gliderol</t>
  </si>
  <si>
    <t>100012125031202050</t>
  </si>
  <si>
    <t>100012160031601013</t>
  </si>
  <si>
    <t>Shower-Emperor</t>
  </si>
  <si>
    <t>100012160031601012</t>
  </si>
  <si>
    <t>Shower-Universal</t>
  </si>
  <si>
    <t>100012150131501050</t>
  </si>
  <si>
    <t>100012150131501002</t>
  </si>
  <si>
    <t>100012125031202010</t>
  </si>
  <si>
    <t>100012160031601019</t>
  </si>
  <si>
    <t>Shower-Aqua Style</t>
  </si>
  <si>
    <t>100012150031500050</t>
  </si>
  <si>
    <t>Microtech/Sharkurity</t>
  </si>
  <si>
    <t>100012125031202230</t>
  </si>
  <si>
    <t>Urban Plus 594 Sliding Door</t>
  </si>
  <si>
    <t>100012125031202235</t>
  </si>
  <si>
    <t>F Series</t>
  </si>
  <si>
    <t>100012160031601017</t>
  </si>
  <si>
    <t>Shower-Mystique Bi-Fold</t>
  </si>
  <si>
    <t>100012125031202210</t>
  </si>
  <si>
    <t>100012160031602014</t>
  </si>
  <si>
    <t>W/Robe-MirrorSafe</t>
  </si>
  <si>
    <t>100012160031601011</t>
  </si>
  <si>
    <t>Shower-Clarendon</t>
  </si>
  <si>
    <t>100012126031212050</t>
  </si>
  <si>
    <t>Kit Bi Fold Door</t>
  </si>
  <si>
    <t>100012125031202000</t>
  </si>
  <si>
    <t>100012125031202090</t>
  </si>
  <si>
    <t>100012150631506000</t>
  </si>
  <si>
    <t>100012150031500060</t>
  </si>
  <si>
    <t>Fire Escape System</t>
  </si>
  <si>
    <t>100012125031202290</t>
  </si>
  <si>
    <t>Renma Excl</t>
  </si>
  <si>
    <t>100012125031202185</t>
  </si>
  <si>
    <t>Boral Double Hng</t>
  </si>
  <si>
    <t>100012125031202155</t>
  </si>
  <si>
    <t>BST Louvre</t>
  </si>
  <si>
    <t>100012160031600004</t>
  </si>
  <si>
    <t>Qubelok Extrusion</t>
  </si>
  <si>
    <t>100012120031200006</t>
  </si>
  <si>
    <t>100012120031200021</t>
  </si>
  <si>
    <t>100012120031200014</t>
  </si>
  <si>
    <t>403 Portico suite</t>
  </si>
  <si>
    <t>100012150031500016</t>
  </si>
  <si>
    <t>Security Interlocks 2</t>
  </si>
  <si>
    <t>100012130131301012</t>
  </si>
  <si>
    <t>YSC YM Complex</t>
  </si>
  <si>
    <t>100012120031200022</t>
  </si>
  <si>
    <t>100012120031200005</t>
  </si>
  <si>
    <t>402 Round Framing</t>
  </si>
  <si>
    <t>100012120031200019</t>
  </si>
  <si>
    <t>100012120031200052</t>
  </si>
  <si>
    <t>438 Framing</t>
  </si>
  <si>
    <t>100012150231502030</t>
  </si>
  <si>
    <t>M227 Mesh</t>
  </si>
  <si>
    <t>100012150231502010</t>
  </si>
  <si>
    <t>M117 Mesh</t>
  </si>
  <si>
    <t>100012125031201086</t>
  </si>
  <si>
    <t>100012130031300020</t>
  </si>
  <si>
    <t>Post Extns</t>
  </si>
  <si>
    <t>100012125031201085</t>
  </si>
  <si>
    <t>100012120031200025</t>
  </si>
  <si>
    <t>100012120031200201</t>
  </si>
  <si>
    <t>100012160031600016</t>
  </si>
  <si>
    <t>100012120031200510</t>
  </si>
  <si>
    <t>Artisan Bifold Door</t>
  </si>
  <si>
    <t>100012120031200037</t>
  </si>
  <si>
    <t>100012120031200202</t>
  </si>
  <si>
    <t>CW175 Curtain Wall</t>
  </si>
  <si>
    <t>100012125031202150</t>
  </si>
  <si>
    <t>Urban Plus 590 Sliding Window</t>
  </si>
  <si>
    <t>100012123031204150</t>
  </si>
  <si>
    <t>Schuco ASS 50</t>
  </si>
  <si>
    <t>100012123031204065</t>
  </si>
  <si>
    <t>Schuco AWS 65</t>
  </si>
  <si>
    <t>100012123031204050</t>
  </si>
  <si>
    <t>Schuco AWS 50</t>
  </si>
  <si>
    <t>100012123031204265</t>
  </si>
  <si>
    <t>Schuco ADS 65</t>
  </si>
  <si>
    <t>100012123031204139</t>
  </si>
  <si>
    <t>Schuco ASS 39 PD NI</t>
  </si>
  <si>
    <t>100012170031700067</t>
  </si>
  <si>
    <t>Stegbar AHD Hinged Door</t>
  </si>
  <si>
    <t>100012121031200524</t>
  </si>
  <si>
    <t>Thermal Break-Cold Extrusions</t>
  </si>
  <si>
    <t>100012150331500080</t>
  </si>
  <si>
    <t>100012150331502050</t>
  </si>
  <si>
    <t>100012150331500081</t>
  </si>
  <si>
    <t>EP15088</t>
  </si>
  <si>
    <t>419 Spandrel Mullion 50mm</t>
  </si>
  <si>
    <t>100012123031204355</t>
  </si>
  <si>
    <t>Schuco FW 50</t>
  </si>
  <si>
    <t>100012123031204170</t>
  </si>
  <si>
    <t>Schuco ASS 70</t>
  </si>
  <si>
    <t>100012120031200044</t>
  </si>
  <si>
    <t>586 Hinged Door</t>
  </si>
  <si>
    <t>100012123031204350</t>
  </si>
  <si>
    <t>Schuco FWS 50</t>
  </si>
  <si>
    <t>100012150131501000</t>
  </si>
  <si>
    <t>100012120031200203</t>
  </si>
  <si>
    <t>CW116 Curtain Wall</t>
  </si>
  <si>
    <t>100012150231502000</t>
  </si>
  <si>
    <t>127 Grille</t>
  </si>
  <si>
    <t>EP18286</t>
  </si>
  <si>
    <t>225 - New DG Shallow Rail 87mm</t>
  </si>
  <si>
    <t>EP18287</t>
  </si>
  <si>
    <t>225 - New DG Rail 110mm</t>
  </si>
  <si>
    <t>EP18288</t>
  </si>
  <si>
    <t>225 - New SG Rail 110mm</t>
  </si>
  <si>
    <t>EP18289</t>
  </si>
  <si>
    <t>225 - New SG Shallow Rail 87mm</t>
  </si>
  <si>
    <t>EP18314</t>
  </si>
  <si>
    <t>Channel 20x40x3</t>
  </si>
  <si>
    <t>EP18322</t>
  </si>
  <si>
    <t>Urban 580SW 300 Pa Flange Sill</t>
  </si>
  <si>
    <t>EP18333</t>
  </si>
  <si>
    <t>11mm Glazing Bead</t>
  </si>
  <si>
    <t>EP18334</t>
  </si>
  <si>
    <t>14.5mm Glazing Bead</t>
  </si>
  <si>
    <t>EP18353</t>
  </si>
  <si>
    <t>225 - DG Extended Rail 140mm</t>
  </si>
  <si>
    <t>EP18354</t>
  </si>
  <si>
    <t>225 - SG Extended Rail 140mm</t>
  </si>
  <si>
    <t>EP18361</t>
  </si>
  <si>
    <t>EP18368</t>
  </si>
  <si>
    <t>Bull Bar Channel 420x152.4x12.7x9.5 Rad</t>
  </si>
  <si>
    <t>EP18369</t>
  </si>
  <si>
    <t>Bull Bar Channel 469.9x152.4x12.7 Rad</t>
  </si>
  <si>
    <t>EP18370</t>
  </si>
  <si>
    <t>Bull Bar Channel 540x150x12 Rad</t>
  </si>
  <si>
    <t>EP18371</t>
  </si>
  <si>
    <t>EP18372</t>
  </si>
  <si>
    <t>EP18373</t>
  </si>
  <si>
    <t>EP18374</t>
  </si>
  <si>
    <t>EP18375</t>
  </si>
  <si>
    <t>EP18376</t>
  </si>
  <si>
    <t>EP18377</t>
  </si>
  <si>
    <t>EP18378</t>
  </si>
  <si>
    <t>EP18379</t>
  </si>
  <si>
    <t>EP18387</t>
  </si>
  <si>
    <t>EP18388</t>
  </si>
  <si>
    <t>EP18389</t>
  </si>
  <si>
    <t>EP18390</t>
  </si>
  <si>
    <t>EP18391</t>
  </si>
  <si>
    <t>EP18410</t>
  </si>
  <si>
    <t>Angle 150x50x3</t>
  </si>
  <si>
    <t>EP18422</t>
  </si>
  <si>
    <t>Angle 90x20x1.6</t>
  </si>
  <si>
    <t>EP18450</t>
  </si>
  <si>
    <t>EP18463</t>
  </si>
  <si>
    <t>EP18464</t>
  </si>
  <si>
    <t>EP18465</t>
  </si>
  <si>
    <t>EP18466</t>
  </si>
  <si>
    <t>EP18472</t>
  </si>
  <si>
    <t>EP18486</t>
  </si>
  <si>
    <t>419TB - Internal Beaded Transom Outer Shell</t>
  </si>
  <si>
    <t>EP18487</t>
  </si>
  <si>
    <t>419TB - External Beaded Transom Inner Shell</t>
  </si>
  <si>
    <t>EP18496</t>
  </si>
  <si>
    <t>EP18500</t>
  </si>
  <si>
    <t>225 SG Wide Cover Stile</t>
  </si>
  <si>
    <t>EP18501</t>
  </si>
  <si>
    <t>225 DG Wide Cover Stile</t>
  </si>
  <si>
    <t>EP18502</t>
  </si>
  <si>
    <t>Solar Rail 55x28</t>
  </si>
  <si>
    <t>100012130031300032</t>
  </si>
  <si>
    <t>Solar Extrusion</t>
  </si>
  <si>
    <t>EP18507</t>
  </si>
  <si>
    <t>H-Mould 42x6.1</t>
  </si>
  <si>
    <t>EP18510</t>
  </si>
  <si>
    <t>50mm Gate Frame</t>
  </si>
  <si>
    <t>EP18511</t>
  </si>
  <si>
    <t>50mm Gate Frame Flat Filler</t>
  </si>
  <si>
    <t>EP18515</t>
  </si>
  <si>
    <t>J Mould 42x16.25</t>
  </si>
  <si>
    <t>EP18519</t>
  </si>
  <si>
    <t>EP18520</t>
  </si>
  <si>
    <t>EP18521</t>
  </si>
  <si>
    <t>EP18522</t>
  </si>
  <si>
    <t>EP18523</t>
  </si>
  <si>
    <t>EP18524</t>
  </si>
  <si>
    <t>EP18525</t>
  </si>
  <si>
    <t>EP18526</t>
  </si>
  <si>
    <t>EP18527</t>
  </si>
  <si>
    <t>EP18528</t>
  </si>
  <si>
    <t>EP18529</t>
  </si>
  <si>
    <t>EP18530</t>
  </si>
  <si>
    <t>EP18531</t>
  </si>
  <si>
    <t>EP18532</t>
  </si>
  <si>
    <t>EP18533</t>
  </si>
  <si>
    <t>EP18539</t>
  </si>
  <si>
    <t>419TB - 150mm Internal Sill/Transform Shell</t>
  </si>
  <si>
    <t>EP18540</t>
  </si>
  <si>
    <t>419TB - 150mm Male Split Mullion Inner Shell</t>
  </si>
  <si>
    <t>EP18541</t>
  </si>
  <si>
    <t>419TB - 150mm Female Split Mullion Outer Shell</t>
  </si>
  <si>
    <t>EP18545</t>
  </si>
  <si>
    <t>419TB - 150mm Seismic Jamb Inner Shell</t>
  </si>
  <si>
    <t>EP18546</t>
  </si>
  <si>
    <t>419TB - 150mm Seismic Channel Shell</t>
  </si>
  <si>
    <t>EP18551</t>
  </si>
  <si>
    <t>Ftrline - 110mm DG Rail Beaded Side Shell</t>
  </si>
  <si>
    <t>EP18552</t>
  </si>
  <si>
    <t>Ftrline - 110mm DG Rail None Beaded Side Shell</t>
  </si>
  <si>
    <t>EP18553</t>
  </si>
  <si>
    <t>Ftrline - 100mm &amp; 44mm Sill Panel Shell</t>
  </si>
  <si>
    <t>EP18554</t>
  </si>
  <si>
    <t>Ftrline - 100mm &amp; 44mm Sill Fixed Panel Shell</t>
  </si>
  <si>
    <t>EP18555</t>
  </si>
  <si>
    <t>Ftrline - 100mm &amp; 44mm Sill Slider Shell</t>
  </si>
  <si>
    <t>EP18556</t>
  </si>
  <si>
    <t>Ftrline - 100mm &amp; 62mm Head End Shell</t>
  </si>
  <si>
    <t>EP18557</t>
  </si>
  <si>
    <t>Ftrline - 100mm &amp; 62mm Head Middle Shell</t>
  </si>
  <si>
    <t>EP18558</t>
  </si>
  <si>
    <t>Ftrline - SD Jamb Adaptor Glazing Pocket Shell</t>
  </si>
  <si>
    <t>EP18559</t>
  </si>
  <si>
    <t>Ftrline - SD Jamb Adaptor Frame Shell</t>
  </si>
  <si>
    <t>EP18560</t>
  </si>
  <si>
    <t>Ftrline - Lock Stile Shell</t>
  </si>
  <si>
    <t>EP18561</t>
  </si>
  <si>
    <t>419TB - 150mm Male Split Mullion Outer Shell</t>
  </si>
  <si>
    <t>EP18562</t>
  </si>
  <si>
    <t>419TB - 150mm Female Split Mullion Inner Shell</t>
  </si>
  <si>
    <t>EP18563</t>
  </si>
  <si>
    <t>419TB - 150mm Sill Tray Inner Shell</t>
  </si>
  <si>
    <t>EP18564</t>
  </si>
  <si>
    <t>419TB - 100mm Front Glaze Transom Inner Shell</t>
  </si>
  <si>
    <t>EP18565</t>
  </si>
  <si>
    <t>419TB - 100mm Front Glaze Internal Transome Shel</t>
  </si>
  <si>
    <t>EP18568</t>
  </si>
  <si>
    <t>419TB - 100mm Front Glaze Male Mullion Shell</t>
  </si>
  <si>
    <t>EP18569</t>
  </si>
  <si>
    <t>419TB - 100mm Front Glaze Female Mullion Shell</t>
  </si>
  <si>
    <t>EP18570</t>
  </si>
  <si>
    <t>EP18573</t>
  </si>
  <si>
    <t>419TB - 100mm External Bead Transome Outer Shell</t>
  </si>
  <si>
    <t>EP18579</t>
  </si>
  <si>
    <t>Ftrline - SD DG Interlock Stile Shell</t>
  </si>
  <si>
    <t>EP18580</t>
  </si>
  <si>
    <t>Ftrline - SD DG Plain Lock Stile Shell</t>
  </si>
  <si>
    <t>EP18581</t>
  </si>
  <si>
    <t>EP18586</t>
  </si>
  <si>
    <t>Urban+ 392 Awn/Case DG Hollow Sash Stop</t>
  </si>
  <si>
    <t>EP18587</t>
  </si>
  <si>
    <t>Urban+ 392 Awn/Case SG Hollow Sash Stop</t>
  </si>
  <si>
    <t>EP18588</t>
  </si>
  <si>
    <t>Urban+ 392 Awn/Case SG Sash Stop</t>
  </si>
  <si>
    <t>EP18589</t>
  </si>
  <si>
    <t>Urban+ 392 Awn/Case DG Sash Stop</t>
  </si>
  <si>
    <t>EP18590</t>
  </si>
  <si>
    <t>EP18591</t>
  </si>
  <si>
    <t>Urban+ 392 Awn/Case Sash Hook Head</t>
  </si>
  <si>
    <t>EP18592</t>
  </si>
  <si>
    <t>Urban+ 392 Awn/Case Rail/Stile</t>
  </si>
  <si>
    <t>EP18593</t>
  </si>
  <si>
    <t>EP18594</t>
  </si>
  <si>
    <t>100012150231502038</t>
  </si>
  <si>
    <t>Other Security Mesh</t>
  </si>
  <si>
    <t>100012120031200046</t>
  </si>
  <si>
    <t>100012120031200002</t>
  </si>
  <si>
    <t>Vista Bifold Door</t>
  </si>
  <si>
    <t>100012120031200082</t>
  </si>
  <si>
    <t>Euro Tilt&amp;Turn/Slde</t>
  </si>
  <si>
    <t>100012120031200049</t>
  </si>
  <si>
    <t>Ballistic Frame</t>
  </si>
  <si>
    <t>100012120031200080</t>
  </si>
  <si>
    <t>Genesis Euro Shared</t>
  </si>
  <si>
    <t>100012120031200083</t>
  </si>
  <si>
    <t>Eco Door</t>
  </si>
  <si>
    <t>100012120031200300</t>
  </si>
  <si>
    <t>100012160031600009</t>
  </si>
  <si>
    <t>Misc Wardrobe Suite</t>
  </si>
  <si>
    <t>100012120031200077</t>
  </si>
  <si>
    <t>100012123031204280</t>
  </si>
  <si>
    <t>Schuco ADS 80</t>
  </si>
  <si>
    <t>100012123031204070</t>
  </si>
  <si>
    <t>Schuco AWS 70</t>
  </si>
  <si>
    <t>100012123031204060</t>
  </si>
  <si>
    <t>Schuco AWS 60</t>
  </si>
  <si>
    <t>100012123031204014</t>
  </si>
  <si>
    <t>Schuco AWS 114</t>
  </si>
  <si>
    <t>100012123031204270</t>
  </si>
  <si>
    <t>Schuco ADS 70</t>
  </si>
  <si>
    <t>100012123031204075</t>
  </si>
  <si>
    <t>Schuco AWS 75</t>
  </si>
  <si>
    <t>100012123031204090</t>
  </si>
  <si>
    <t>Schuco AWS 90</t>
  </si>
  <si>
    <t>100012123031204275</t>
  </si>
  <si>
    <t>Schuco ADS 75</t>
  </si>
  <si>
    <t>100012123031204177</t>
  </si>
  <si>
    <t>Schuco ASS 77</t>
  </si>
  <si>
    <t>100012123031204360</t>
  </si>
  <si>
    <t>Schuco FWS 60</t>
  </si>
  <si>
    <t>ESH00280</t>
  </si>
  <si>
    <t>VENT PROFILE 66 (364600)</t>
  </si>
  <si>
    <t>ESH00281</t>
  </si>
  <si>
    <t>ASS 70.HI (376120)</t>
  </si>
  <si>
    <t>ESH00282</t>
  </si>
  <si>
    <t>THRESHOLD PR.78,5/90 (487730)</t>
  </si>
  <si>
    <t>ESH00283</t>
  </si>
  <si>
    <t>O.-FRAME 44 (382160)</t>
  </si>
  <si>
    <t>ESH00284</t>
  </si>
  <si>
    <t>REV.REBATE PR. 50 (382670)</t>
  </si>
  <si>
    <t>ESH00285</t>
  </si>
  <si>
    <t>DOOR LEAF 44/69 (381860)</t>
  </si>
  <si>
    <t>ESH00286</t>
  </si>
  <si>
    <t>AWS 65  (363930)</t>
  </si>
  <si>
    <t>ESH00287</t>
  </si>
  <si>
    <t>ADAPTER PROFILE (364530)</t>
  </si>
  <si>
    <t>ESH00288</t>
  </si>
  <si>
    <t>OUTER FRAME 44/69 (362070)</t>
  </si>
  <si>
    <t>100012123031204335</t>
  </si>
  <si>
    <t>Schuco FWS 35</t>
  </si>
  <si>
    <t>100012123031204400</t>
  </si>
  <si>
    <t>Schuco ALB</t>
  </si>
  <si>
    <t>100012123031204290</t>
  </si>
  <si>
    <t>Schuco ADS 90</t>
  </si>
  <si>
    <t>100012123031204012</t>
  </si>
  <si>
    <t>Schuco AWS 112</t>
  </si>
  <si>
    <t>ESH10578</t>
  </si>
  <si>
    <t>V.ANG.MULL.250 FW60+ (336290)</t>
  </si>
  <si>
    <t>ESH10587</t>
  </si>
  <si>
    <t>INNER PR. TTRONIC 66 (333190)</t>
  </si>
  <si>
    <t>ESH10588</t>
  </si>
  <si>
    <t>Grundprofil (493880)</t>
  </si>
  <si>
    <t>ESH10589</t>
  </si>
  <si>
    <t>Sprosse 90 UL FF (493850)</t>
  </si>
  <si>
    <t>ESH10590</t>
  </si>
  <si>
    <t>Verglasungsprofil 90 (493870)</t>
  </si>
  <si>
    <t>ESH10591</t>
  </si>
  <si>
    <t>OUTER PROFILE 10 (377370)</t>
  </si>
  <si>
    <t>ESH10592</t>
  </si>
  <si>
    <t>CENTRE PR.52.5 (359820)</t>
  </si>
  <si>
    <t>ESH10593</t>
  </si>
  <si>
    <t>Inner Profile 78.5 (489260)</t>
  </si>
  <si>
    <t>ESH10594</t>
  </si>
  <si>
    <t>Outer profile 90 (489270)</t>
  </si>
  <si>
    <t>ESH10595</t>
  </si>
  <si>
    <t>INSERT PROFILE VF 26 (489430)</t>
  </si>
  <si>
    <t>ESH10596</t>
  </si>
  <si>
    <t>OUTER PROFILE 94/75 (347180)</t>
  </si>
  <si>
    <t>ESH10597</t>
  </si>
  <si>
    <t>INNER PROFILE 18 (357400)</t>
  </si>
  <si>
    <t>ESH10598</t>
  </si>
  <si>
    <t>OUTER PROFILE 67 (357410)</t>
  </si>
  <si>
    <t>ESH10599</t>
  </si>
  <si>
    <t>INNER PROFILE 12 (357910)</t>
  </si>
  <si>
    <t>ESH10600</t>
  </si>
  <si>
    <t>HD Transom 155 (488150)</t>
  </si>
  <si>
    <t>ESH10601</t>
  </si>
  <si>
    <t>HD transom adapter (484290)</t>
  </si>
  <si>
    <t>ESH10602</t>
  </si>
  <si>
    <t>REINF. PROF. FW60+ (336090)</t>
  </si>
  <si>
    <t>ESH10603</t>
  </si>
  <si>
    <t>Outer profile HD C35 (493937)</t>
  </si>
  <si>
    <t>ESH10604</t>
  </si>
  <si>
    <t>OF cover cap roller (477000)</t>
  </si>
  <si>
    <t>ESH10605</t>
  </si>
  <si>
    <t>Locator snsr strp (449450)</t>
  </si>
  <si>
    <t>ESH10606</t>
  </si>
  <si>
    <t>T-CLEAT PROFILE (177660)</t>
  </si>
  <si>
    <t>100012160031601000</t>
  </si>
  <si>
    <t>Trumax</t>
  </si>
  <si>
    <t>100012121031200520</t>
  </si>
  <si>
    <t>100012121031200523</t>
  </si>
  <si>
    <t>100012121031200525</t>
  </si>
  <si>
    <t>100012121031200526</t>
  </si>
  <si>
    <t>100012120031200009</t>
  </si>
  <si>
    <t>100012120031200011</t>
  </si>
  <si>
    <t>100012180131800030</t>
  </si>
  <si>
    <t>Customer Excl -   20 Kgs &amp; over MPM</t>
  </si>
  <si>
    <t>100012130131301030</t>
  </si>
  <si>
    <t>Rod 2011 T6</t>
  </si>
  <si>
    <t>100012130131301006</t>
  </si>
  <si>
    <t>Drawn Round - Gen.Eng</t>
  </si>
  <si>
    <t>PH2</t>
  </si>
  <si>
    <t>Auto</t>
  </si>
  <si>
    <t>AGS - Commercial</t>
  </si>
  <si>
    <t>Schuco Systems</t>
  </si>
  <si>
    <t>Architectural Residential</t>
  </si>
  <si>
    <t>Architectural Residential Kits</t>
  </si>
  <si>
    <t>Industrial Large Press</t>
  </si>
  <si>
    <t>Security Grille</t>
  </si>
  <si>
    <t>Mesh Kits</t>
  </si>
  <si>
    <t>Home Improvement Extrusions</t>
  </si>
  <si>
    <t>Home Imp Kits</t>
  </si>
  <si>
    <t>Arch Customer Exclusives</t>
  </si>
  <si>
    <t>Descr</t>
  </si>
  <si>
    <t>Products with IP Upcharges</t>
  </si>
  <si>
    <t>PH2 Text</t>
  </si>
  <si>
    <t>Commercial Kits</t>
  </si>
  <si>
    <t>Added New IP Upcharge rates</t>
  </si>
  <si>
    <t>PH added to data download</t>
  </si>
  <si>
    <t>Added columns AD, AM, AN to 2.Quote to calculate IP upcharge</t>
  </si>
  <si>
    <t>IP Upcharge rates and margins added to 3.Edit Pricing</t>
  </si>
  <si>
    <t>Added worksheet 5.Edit_PH_IP to store and allow changing of which PH attract upcharges</t>
  </si>
  <si>
    <t>Added Capral WA (Canningvale) powdercoat rates - grps 1-5</t>
  </si>
  <si>
    <t>Updated Bulk rates to always use Capral bulk rates. Incorrectly used local rates for bulk</t>
  </si>
  <si>
    <t>GROUP 1</t>
  </si>
  <si>
    <t>PW</t>
  </si>
  <si>
    <t>PEARL WHITE GLOSS GA078A</t>
  </si>
  <si>
    <t>INTERPON PEARL WHITE GLOSS GA078A</t>
  </si>
  <si>
    <t>BS</t>
  </si>
  <si>
    <t>BLACK SATIN GN150A</t>
  </si>
  <si>
    <t>INTERPON BLACK SATIN GN150A</t>
  </si>
  <si>
    <t>NN9</t>
  </si>
  <si>
    <t>EXCEL MONUMENT MATT GL229A</t>
  </si>
  <si>
    <t>INTERPON EXCEL MONUMENT MATT GL229A</t>
  </si>
  <si>
    <t>EE6</t>
  </si>
  <si>
    <t>TEXTURA BLACK TEXTURE GN305A</t>
  </si>
  <si>
    <t>INTERPON TEXTURA BLACK TEXTURE GN305A</t>
  </si>
  <si>
    <t>WW3</t>
  </si>
  <si>
    <t>BLACK MATT LOW MAR GN279A</t>
  </si>
  <si>
    <t>INTERPON BLACK MATT LOW MAR GN279A</t>
  </si>
  <si>
    <t>BO</t>
  </si>
  <si>
    <t>EXCEL SURFMIST MATT GA236A</t>
  </si>
  <si>
    <t>INTERPON EXCEL SURFMIST MATT GA236A</t>
  </si>
  <si>
    <t>ML</t>
  </si>
  <si>
    <t>METALLIC LUSTRE MATT GW215A</t>
  </si>
  <si>
    <t>INTERPON METALLIC LUSTRE MATT GW215A</t>
  </si>
  <si>
    <t>AM</t>
  </si>
  <si>
    <t>ANODIC NATURAL MATT GY235A</t>
  </si>
  <si>
    <t>INTERPON ANODIC NATURAL MATT GY235A</t>
  </si>
  <si>
    <t>US</t>
  </si>
  <si>
    <t>VIVICA ULTRA SILVER GL GY070A</t>
  </si>
  <si>
    <t>INTERPON VIVICA ULTRA SILVER GLOSS GY070A</t>
  </si>
  <si>
    <t>SG</t>
  </si>
  <si>
    <t>EXCEL WOODLAND GREY MT GL205A</t>
  </si>
  <si>
    <t>INTERPON EXCEL WOODLAND GREY MATT GL205A</t>
  </si>
  <si>
    <t>WL</t>
  </si>
  <si>
    <t>VIVICA SNOW DUST MATT GA228A</t>
  </si>
  <si>
    <t>INTERPON VIVICA SNOW DUST MATT GA228A</t>
  </si>
  <si>
    <t>SM</t>
  </si>
  <si>
    <t>VIVICA STORM FRONT MATT GL249A</t>
  </si>
  <si>
    <t>INTERPON VIVICA STORM FRONT MATT GL249A</t>
  </si>
  <si>
    <t>GR</t>
  </si>
  <si>
    <t>ANODIC DARK GREY MATT GL213A</t>
  </si>
  <si>
    <t>INTERPON ANODIC DARK GREY MATT GL213A</t>
  </si>
  <si>
    <t>PR</t>
  </si>
  <si>
    <t>PRIMROSE GLOSS GD037A</t>
  </si>
  <si>
    <t>INTERPON PRIMROSE GLOSS GD037A</t>
  </si>
  <si>
    <t>SI</t>
  </si>
  <si>
    <t>ANODIC SILVER GREY MATT GL237A</t>
  </si>
  <si>
    <t>INTERPON ANODIC SILVER GREY MATT GL237A</t>
  </si>
  <si>
    <t>CUB</t>
  </si>
  <si>
    <t>CUSTOM BLACK MATT GN248A</t>
  </si>
  <si>
    <t>INTERPON CUSTOM BLACK MATT GN248A</t>
  </si>
  <si>
    <t>AG</t>
  </si>
  <si>
    <t>APO GREY SATIN GL107A</t>
  </si>
  <si>
    <t>INTERPON APO GREY SATIN GL107A</t>
  </si>
  <si>
    <t>SB</t>
  </si>
  <si>
    <t>STONE BEIGE MATT GD247A</t>
  </si>
  <si>
    <t>INTERPON STONE BEIGE MATT GD247A</t>
  </si>
  <si>
    <t>CC4</t>
  </si>
  <si>
    <t>EXCEL JASPER SATIN GT114A</t>
  </si>
  <si>
    <t>INTERPON EXCEL JASPER SATIN GT114A</t>
  </si>
  <si>
    <t>ND</t>
  </si>
  <si>
    <t>NOTRE DAME GLOSS GL040A</t>
  </si>
  <si>
    <t>INTERPON NOTRE DAME GLOSS GL040A</t>
  </si>
  <si>
    <t>BB3</t>
  </si>
  <si>
    <t>EXCEL PAPERBARK SATIN GU114A</t>
  </si>
  <si>
    <t>INTERPON EXCEL PAPERBARK SATIN GU114A</t>
  </si>
  <si>
    <t>HB</t>
  </si>
  <si>
    <t>HAMERSLEY BROWN SATIN GM100A</t>
  </si>
  <si>
    <t>INTERPON HAMERSLEY BROWN SATIN GM100A</t>
  </si>
  <si>
    <t>WB5</t>
  </si>
  <si>
    <t>WHITE BIRCH GLOSS GA057A</t>
  </si>
  <si>
    <t>INTERPON WHITE BIRCH GLOSS GA057A</t>
  </si>
  <si>
    <t>DS</t>
  </si>
  <si>
    <t>DOESKIN SATIN GD188A</t>
  </si>
  <si>
    <t>INTERPON DOESKIN SATIN GD188A</t>
  </si>
  <si>
    <t>MA</t>
  </si>
  <si>
    <t>MAGNOLIA GLOSS GD025A</t>
  </si>
  <si>
    <t>INTERPON MAGNOLIA GLOSS GD025A</t>
  </si>
  <si>
    <t>AA4</t>
  </si>
  <si>
    <t>EXCEL DUNE SATIN GP152A</t>
  </si>
  <si>
    <t>INTERPON EXCEL DUNE SATIN GP152A</t>
  </si>
  <si>
    <t>GROUP 2</t>
  </si>
  <si>
    <t>IR</t>
  </si>
  <si>
    <t>EXCEL IRONSTONE MATT GL236A</t>
  </si>
  <si>
    <t>INTERPON EXCEL IRONSTONE MATT GL236A</t>
  </si>
  <si>
    <t>WS</t>
  </si>
  <si>
    <t>WHITE SATIN GA124A</t>
  </si>
  <si>
    <t>INTERPON WHITE SATIN GA124A</t>
  </si>
  <si>
    <t>GG</t>
  </si>
  <si>
    <t>EXCEL SHALE GREY MATT GL284A</t>
  </si>
  <si>
    <t>INTERPON EXCEL SHALE GREY MATT GL284A</t>
  </si>
  <si>
    <t>C9</t>
  </si>
  <si>
    <t>EXCEL CHARCOAL SATIN GL180A</t>
  </si>
  <si>
    <t>INTERPON EXCEL CHARCOAL SATIN GL180A</t>
  </si>
  <si>
    <t>AC3</t>
  </si>
  <si>
    <t>EXCEL BASALT MATT GP208A</t>
  </si>
  <si>
    <t>INTERPON EXCEL BASALT MATT GP208A</t>
  </si>
  <si>
    <t>AB</t>
  </si>
  <si>
    <t>ANODIC BRONZE SATIN GY114A</t>
  </si>
  <si>
    <t>INTERPON ANODIC BRONZE SATIN GY114A</t>
  </si>
  <si>
    <t>DM</t>
  </si>
  <si>
    <t>EXCEL DEEP OCEAN SATIN GQ103A</t>
  </si>
  <si>
    <t>INTERPON EXCEL DEEP OCEAN SATIN GQ103A</t>
  </si>
  <si>
    <t>WT2</t>
  </si>
  <si>
    <t>EXCEL WALLABY MATT GL210A</t>
  </si>
  <si>
    <t>INTERPON EXCEL WALLABY MATT GL210A</t>
  </si>
  <si>
    <t>SC</t>
  </si>
  <si>
    <t>EXCEL CLASSIC CREAM MT GD245A</t>
  </si>
  <si>
    <t>INTERPON EXCEL CLASSIC CREAM MATT GD245A</t>
  </si>
  <si>
    <t>AR</t>
  </si>
  <si>
    <t>EXCEL WINDSPRAY MATT GL266A</t>
  </si>
  <si>
    <t>INTERPON EXCEL WINDSPRAY MATT GL266A</t>
  </si>
  <si>
    <t>SH</t>
  </si>
  <si>
    <t>SHOJI WHITE SATIN GA160A</t>
  </si>
  <si>
    <t>INTERPON SHOJI WHITE SATIN GA160A</t>
  </si>
  <si>
    <t>TB5</t>
  </si>
  <si>
    <t>TEXTURA MONUMENT GL329A</t>
  </si>
  <si>
    <t>INTERPON TEXTURA MONUMENT TEXTURE GL329A</t>
  </si>
  <si>
    <t>TC2</t>
  </si>
  <si>
    <t>TEXTURA WHITE GA330A</t>
  </si>
  <si>
    <t>INTERPON TEXTURA WHITE TEXTURE GA330A</t>
  </si>
  <si>
    <t>TC1</t>
  </si>
  <si>
    <t>TEXTURA WOODLAND GREY GL333A</t>
  </si>
  <si>
    <t>INTERPON TEXTURA WOODLAND GREY TEXTURE GL333A</t>
  </si>
  <si>
    <t>TB1</t>
  </si>
  <si>
    <t>TEXTURA DEEP OCEAN GJ301A</t>
  </si>
  <si>
    <t>INTERPON TEXTURA DEEP OCEAN TEXTURE GJ301A</t>
  </si>
  <si>
    <t>TB2</t>
  </si>
  <si>
    <t>TEXTURA DUNE GL352A</t>
  </si>
  <si>
    <t>INTERPON TEXTURA DUNE TEXTURE GL352A</t>
  </si>
  <si>
    <t>TB7</t>
  </si>
  <si>
    <t>TEXTURA PRIMROSE GD331A</t>
  </si>
  <si>
    <t>INTERPON TEXTURA PRIMROSE TEXTURE GD331A</t>
  </si>
  <si>
    <t>TB3</t>
  </si>
  <si>
    <t>TEXTURA IRONSTONE GL336A</t>
  </si>
  <si>
    <t>INTERPON TEXTURA IRONSTONE TEXTURE GL336A</t>
  </si>
  <si>
    <t>TB4</t>
  </si>
  <si>
    <t>TEXTURA JASPER GM314A</t>
  </si>
  <si>
    <t>INTERPON TEXTURA JASPER TEXTURE GM314A</t>
  </si>
  <si>
    <t>TB8</t>
  </si>
  <si>
    <t>TEXTURA SILVER GY35LA</t>
  </si>
  <si>
    <t>INTERPON TEXTURA SILVER TEXTURE GY35LA</t>
  </si>
  <si>
    <t>TB6</t>
  </si>
  <si>
    <t>TEXTURA PAPERBARK GD314A</t>
  </si>
  <si>
    <t>INTERPON TEXTURA PAPERBARK TEXTURE GD314A</t>
  </si>
  <si>
    <t>TB9</t>
  </si>
  <si>
    <t>TEXTURA SURFMIST GA336A</t>
  </si>
  <si>
    <t>INTERPON TEXTURA SURFMIST TEXTURE GA336A</t>
  </si>
  <si>
    <t>W3</t>
  </si>
  <si>
    <t>VIVICA PLDM SLVR PRL ST GY184C</t>
  </si>
  <si>
    <t>INTERPON VIVICA PALLADIUM SILVER PEARL SATIN GY184C</t>
  </si>
  <si>
    <t>GROUP 4</t>
  </si>
  <si>
    <t>A8</t>
  </si>
  <si>
    <t>VVCA NOBEL SLVR PRL ST GY119A</t>
  </si>
  <si>
    <t>INTERPON VIVICA NOBEL SILVER PEARL SATIN GY119A</t>
  </si>
  <si>
    <t>CM</t>
  </si>
  <si>
    <t>VIVICA CHRCL MTLLC GL GM019A</t>
  </si>
  <si>
    <t>INTERPON VIVICA CHARCOAL METALLIC GLOSS GM019A</t>
  </si>
  <si>
    <t>PS</t>
  </si>
  <si>
    <t>PREC SLVR KIN PRL ST 9717043K</t>
  </si>
  <si>
    <t>SA8</t>
  </si>
  <si>
    <t>SABLE BLACK TEXTURE GN341A</t>
  </si>
  <si>
    <t>INTERPON SABLE BLACK TEXTURE GN341A</t>
  </si>
  <si>
    <t>SS6</t>
  </si>
  <si>
    <t>VIVICA CHARCOAL PRL MT GY237A</t>
  </si>
  <si>
    <t>INTERPON VIVICA CHARCOAL PEARL MATT GY237A</t>
  </si>
  <si>
    <t>B1</t>
  </si>
  <si>
    <t>BERRY GREY SATIN 26088362</t>
  </si>
  <si>
    <t>DULUX DURALLOY RAPIDCURE BERRY GREY SATIN 26088362</t>
  </si>
  <si>
    <t>XX6</t>
  </si>
  <si>
    <t>D2525 MONUMENT MATT YL264A</t>
  </si>
  <si>
    <t>INTERPON D2525 MONUMENT MATT YL264A</t>
  </si>
  <si>
    <t>PB1</t>
  </si>
  <si>
    <t>D2525 BLACK INK FLMT YN21BA</t>
  </si>
  <si>
    <t>INTERPON D2525 BLACK INK FLAT MATT YN21BA</t>
  </si>
  <si>
    <t>UP</t>
  </si>
  <si>
    <t>D2525 TITANIUM PEARL MT YY263A</t>
  </si>
  <si>
    <t>INTERPON D2525 TITANIUM PEARL MATT YY263A</t>
  </si>
  <si>
    <t>UU</t>
  </si>
  <si>
    <t>D2525 CITI PEARL MATT YY245A</t>
  </si>
  <si>
    <t>INTERPON D2525 CITI PEARL MATT YY245A</t>
  </si>
  <si>
    <t>UT</t>
  </si>
  <si>
    <t>D2525 SILVER PEARL MATT YY230A</t>
  </si>
  <si>
    <t>INTERPON D2525 SILVER PEARL MATT YY230A</t>
  </si>
  <si>
    <t>EL</t>
  </si>
  <si>
    <t>D2525 EBONY MATT YN201A</t>
  </si>
  <si>
    <t>INTERPON D2525 EBONY MATT YN201A</t>
  </si>
  <si>
    <t>Z2</t>
  </si>
  <si>
    <t>D2525 CHARCOAL PEARL MT YY237A</t>
  </si>
  <si>
    <t>INTERPON D2525 CHARCOAL PEARL MATT YY237A</t>
  </si>
  <si>
    <t>W6</t>
  </si>
  <si>
    <t>D2525 WHITE FLAT MATT YA25BA</t>
  </si>
  <si>
    <t>INTERPON D2525 WHITE FLAT MATT YA25BA</t>
  </si>
  <si>
    <t>WB2</t>
  </si>
  <si>
    <t>D2525 NAT SHIMMER FLMT YY25AA</t>
  </si>
  <si>
    <t>INTERPON D2525 NATURAL SHIMMER FLAT MATT YY25AA</t>
  </si>
  <si>
    <t>CS6</t>
  </si>
  <si>
    <t>D2525 CHAMP SHMMR FLMT YY24NA</t>
  </si>
  <si>
    <t>INTERPON D2525 CHAMPAGNE SHIMMER FLAT MATT YY24NA</t>
  </si>
  <si>
    <t>SZ</t>
  </si>
  <si>
    <t>D2525 SUNSTNE BRNZ FLMT YY21BA</t>
  </si>
  <si>
    <t>INTERPON D2525 SUNSTONE BRONZE FLAT MATT YY21BA</t>
  </si>
  <si>
    <t>MS3</t>
  </si>
  <si>
    <t>D2525 MONUMENT FLMT YP229A</t>
  </si>
  <si>
    <t>INTERPON D2525 MONUMENT FLAT MATT YP229A</t>
  </si>
  <si>
    <t>GT1</t>
  </si>
  <si>
    <t>D2525 GLDN TCH PRL FLMT YY25BA</t>
  </si>
  <si>
    <t>INTERPON D2525 GOLDEN TOUCH PEARL FLAT MATT YY25BA</t>
  </si>
  <si>
    <t>DB9</t>
  </si>
  <si>
    <t>D2525 VINTAGE SLVR FLMT YY22NA</t>
  </si>
  <si>
    <t>INTERPON D2525 VINTAGE SILVER FLAT MATT YY22NA</t>
  </si>
  <si>
    <t>ADD</t>
  </si>
  <si>
    <t>DTEC ZEUS DARK GY MT 90Z7767M</t>
  </si>
  <si>
    <t>D1</t>
  </si>
  <si>
    <t>LE</t>
  </si>
  <si>
    <t>DTEC ZS LNR ECLPS ST 90Z9203S</t>
  </si>
  <si>
    <t>MC</t>
  </si>
  <si>
    <t>DTEC ZEUS CHARCOAL ST 90Z7766S</t>
  </si>
  <si>
    <t>WS5</t>
  </si>
  <si>
    <t>DTEC ZEUS MONUMENT MT 90Z8189M</t>
  </si>
  <si>
    <t>X9</t>
  </si>
  <si>
    <t>DTEC ZEUS MONUMENT ST 90Z7307S</t>
  </si>
  <si>
    <t>YD2</t>
  </si>
  <si>
    <t>DTEC ZEUS BLACK MATT 90Z9202M</t>
  </si>
  <si>
    <t>PF</t>
  </si>
  <si>
    <t>VR3</t>
  </si>
  <si>
    <t>VS1</t>
  </si>
  <si>
    <t>ELECTRO BLK ACE FLAT 9069116F</t>
  </si>
  <si>
    <t>DULUX ELECTRO BLACK ACE FLAT 9069116F</t>
  </si>
  <si>
    <t>NN6</t>
  </si>
  <si>
    <t>GROUP</t>
  </si>
  <si>
    <t>CODE</t>
  </si>
  <si>
    <t>SHORT_DESC</t>
  </si>
  <si>
    <t>LONG DESC</t>
  </si>
  <si>
    <t>GROUP 3</t>
  </si>
  <si>
    <t>GROUP 5</t>
  </si>
  <si>
    <t>- other -</t>
  </si>
  <si>
    <t>20um Clear Anodised</t>
  </si>
  <si>
    <t>3A</t>
  </si>
  <si>
    <t>25um Clear Anodised</t>
  </si>
  <si>
    <t>4A</t>
  </si>
  <si>
    <t>GROUP POA</t>
  </si>
  <si>
    <t>Finish - Custom Name</t>
  </si>
  <si>
    <t>Added drop-down with Project Palette colour groups for Groups 1-5 on 1.Project Details</t>
  </si>
  <si>
    <t>Can select "- other -" option to allow you to put custom colour name and code</t>
  </si>
  <si>
    <t>v9.4.2020</t>
  </si>
  <si>
    <t>v6.1.2020</t>
  </si>
  <si>
    <t>Metal cost updated to $5.10 MLG decreased to $0.12)</t>
  </si>
  <si>
    <t>v3.2.2020</t>
  </si>
  <si>
    <t>Bug - did not show correct margin for "AAF Powdercoat" quotations. Corrected lookup in Pricing Matrix from "AAF Powder"</t>
  </si>
  <si>
    <t>v6.2.2020</t>
  </si>
  <si>
    <t>PH3 Text</t>
  </si>
  <si>
    <t>PH2 reference</t>
  </si>
  <si>
    <t>EP18626</t>
  </si>
  <si>
    <t>Ftrline - SD Interlock Heavy Stile Shell</t>
  </si>
  <si>
    <t>EP18699</t>
  </si>
  <si>
    <t>RHS 30x16x1.5</t>
  </si>
  <si>
    <t>ESH00289</t>
  </si>
  <si>
    <t>22-26 Outer Frame (434730)</t>
  </si>
  <si>
    <t>ESH00290</t>
  </si>
  <si>
    <t>28-32 Outer Frame (434740)</t>
  </si>
  <si>
    <t>ESH00291</t>
  </si>
  <si>
    <t>24-28 Tiptronic Vent Profile (448760)</t>
  </si>
  <si>
    <t>Updated delivery charge on 4.Quote Letter from $51 to $52.50</t>
  </si>
  <si>
    <t>Metal cost updated to $4.86 (LME reduced to $2.32)</t>
  </si>
  <si>
    <t xml:space="preserve">When Anodising is selected, Finish name cannot be added. Added colour options including "- other-" for 20um and 25um Clear </t>
  </si>
  <si>
    <t>Anodising warning message changes whenever any cell changed. Corrected code.</t>
  </si>
  <si>
    <t>DULUX PRECIOUS SILVER KINETIC PEARL SATIN 9717043K</t>
  </si>
  <si>
    <t>DULUX DURATEC ZEUS BLACK MATT 90Z9202M</t>
  </si>
  <si>
    <t>DULUX DURATEC ZEUS CHARCOAL SATIN 90Z7766S</t>
  </si>
  <si>
    <t>DULUX DURATEC ZEUS DARK GREY MATT 90Z7767M</t>
  </si>
  <si>
    <t>DULUX DURATEC ZEUS LUNAR ECLIPSE SATIN 90Z9203S</t>
  </si>
  <si>
    <t>DULUX DURATEC ZEUS MONUMENT MATT 90Z8189M</t>
  </si>
  <si>
    <t>DULUX DURATEC ZEUS MONUMENT SATIN 90Z7307S</t>
  </si>
  <si>
    <t>Removed ending "0" off colour names in ColourGroups</t>
  </si>
  <si>
    <t>MF Margin $</t>
  </si>
  <si>
    <t>Corrected margin calculation in 3.Edit Pricing for Mill Finish. Uses MF Total from 2.Quote. Added MF Margin column in 2.Quote.</t>
  </si>
  <si>
    <t>All totals and margins now calculated from 2.Quote</t>
  </si>
  <si>
    <t>v20.4.2020</t>
  </si>
  <si>
    <t>v1.5.2020</t>
  </si>
  <si>
    <t>v4.5.2020</t>
  </si>
  <si>
    <t>v7.5.2020</t>
  </si>
  <si>
    <t>Corrected margin calculations - separated TB product out of MF</t>
  </si>
  <si>
    <t>v14.5.2020</t>
  </si>
  <si>
    <t>v18.5.2020</t>
  </si>
  <si>
    <t>Changed Customer, Project, Finish cell merge in 4b.Quote no pricing</t>
  </si>
  <si>
    <t>Also adjusted Customer, Project, Finish cell merge on pg1 2.Quote</t>
  </si>
  <si>
    <t>Corrected SF Cost on 2.Quote to lookup "Priced As" field</t>
  </si>
  <si>
    <t>v21.5.2020</t>
  </si>
  <si>
    <t>Metal cost updated to $4.78 (LME reduced to $2.24)</t>
  </si>
  <si>
    <t>v1.6.2020</t>
  </si>
  <si>
    <t>AP to PP factor</t>
  </si>
  <si>
    <t>AP/PP</t>
  </si>
  <si>
    <t>Group</t>
  </si>
  <si>
    <t>AP or PP</t>
  </si>
  <si>
    <t>Powder/Anodised</t>
  </si>
  <si>
    <t>Finishing Cost Price $/m2</t>
  </si>
  <si>
    <t>POA/Other Vendor Cost $/m2</t>
  </si>
  <si>
    <t>Sell</t>
  </si>
  <si>
    <t>Project m2</t>
  </si>
  <si>
    <t>Breakpoint Range</t>
  </si>
  <si>
    <t>a</t>
  </si>
  <si>
    <t>b</t>
  </si>
  <si>
    <t>c</t>
  </si>
  <si>
    <t>d</t>
  </si>
  <si>
    <t>Breakpoint Category</t>
  </si>
  <si>
    <t>POWDER COST TABLE</t>
  </si>
  <si>
    <t>FINISH BREAKPOINTS</t>
  </si>
  <si>
    <t>SELECTED FINISH DETAILS</t>
  </si>
  <si>
    <t>edit powder costs here (red text only)</t>
  </si>
  <si>
    <t>Typical_column</t>
  </si>
  <si>
    <t>Min_column</t>
  </si>
  <si>
    <t>Max_column</t>
  </si>
  <si>
    <t>Finishing Costed/Priced as:</t>
  </si>
  <si>
    <t>SF Sell Each</t>
  </si>
  <si>
    <t>SF Sell/m2</t>
  </si>
  <si>
    <t>SF Sell Total</t>
  </si>
  <si>
    <t>Costed/Priced As</t>
  </si>
  <si>
    <t>Finishing Calculations</t>
  </si>
  <si>
    <t>Metal Calculations</t>
  </si>
  <si>
    <t>Custom?</t>
  </si>
  <si>
    <t>Changed price calculations on 2.Quote</t>
  </si>
  <si>
    <t>Yes</t>
  </si>
  <si>
    <t>45 - 55 Baile Road</t>
  </si>
  <si>
    <t>Canning Vale WA 6155</t>
  </si>
  <si>
    <t>or 2 Competition Way</t>
  </si>
  <si>
    <t>Updated address details for Western Australia</t>
  </si>
  <si>
    <t>Updated clauses on 4.Quote Letter for WA</t>
  </si>
  <si>
    <t>v9.6.2020</t>
  </si>
  <si>
    <t>SF Cost $/m2</t>
  </si>
  <si>
    <t>SF Sell $/m2</t>
  </si>
  <si>
    <t>Note that Margin $ also includes IP charge</t>
  </si>
  <si>
    <t>Yes No</t>
  </si>
  <si>
    <t>Re-wrote finishing calculations so always costed based on real cost (either AP or PP)</t>
  </si>
  <si>
    <t>Limited ability to select finish pricing type (AP or PP) based on vendor. Always costed and priced at same native rate except for "Other" vendor which could be either AP or PP</t>
  </si>
  <si>
    <t>Corrected MF Margin $ on 2.Quote to exclude Thermally Broken sections</t>
  </si>
  <si>
    <t>Updated List Prices for MPGs. Updated MPGs for thermal break extrusions</t>
  </si>
  <si>
    <t>v23.6.2020</t>
  </si>
  <si>
    <t>Corrected code ETB0219 in Thermal Break Pricing Table</t>
  </si>
  <si>
    <t>v25.6.2020</t>
  </si>
  <si>
    <t>Metal cost updated to $4.79 (LME increased to $2.27, MJP reduced to $0.12)</t>
  </si>
  <si>
    <t>v7.7.2020</t>
  </si>
  <si>
    <t>Corrected Edit pricing macro so shows POA costing for anodising</t>
  </si>
  <si>
    <t>v9.7.2020</t>
  </si>
  <si>
    <t>Metal cost updated to $4.85 (LME increased to $2.33)</t>
  </si>
  <si>
    <t>v4.8.2020</t>
  </si>
  <si>
    <t>Metal cost updated to $4.93 (LME increased to $2.41)</t>
  </si>
  <si>
    <t>v3.9.2020</t>
  </si>
  <si>
    <t>Metal cost unchanged</t>
  </si>
  <si>
    <t>v6.10.2020</t>
  </si>
  <si>
    <t>AGS443 Awning Window</t>
  </si>
  <si>
    <t>Glazing Channels &amp; Adaptors</t>
  </si>
  <si>
    <t>100012130031300034</t>
  </si>
  <si>
    <t>Moulds &amp; Trims</t>
  </si>
  <si>
    <t>Flat Bar</t>
  </si>
  <si>
    <t>Round Tubes</t>
  </si>
  <si>
    <t>Tee Sections</t>
  </si>
  <si>
    <t>100012130031300033</t>
  </si>
  <si>
    <t>I Beams</t>
  </si>
  <si>
    <t>100012130931309000</t>
  </si>
  <si>
    <t>Transport Sections</t>
  </si>
  <si>
    <t>AGS400 101.6mm SG Centre Pocket Framing</t>
  </si>
  <si>
    <t>AGS249 Superline Door</t>
  </si>
  <si>
    <t>868 NSW PWD No2 Suite</t>
  </si>
  <si>
    <t>100012130031300039</t>
  </si>
  <si>
    <t>Coolroom / Portable</t>
  </si>
  <si>
    <t>Round Bars</t>
  </si>
  <si>
    <t>100012120131201000</t>
  </si>
  <si>
    <t>Louvre - Straight  Blades</t>
  </si>
  <si>
    <t>Internal Partition</t>
  </si>
  <si>
    <t>100012130031300037</t>
  </si>
  <si>
    <t>Ceiling Systems</t>
  </si>
  <si>
    <t>AG1050</t>
  </si>
  <si>
    <t>100012150731507000</t>
  </si>
  <si>
    <t>Fly Screen Frame</t>
  </si>
  <si>
    <t>100012130531305001</t>
  </si>
  <si>
    <t>Yacht Masts</t>
  </si>
  <si>
    <t>100012130531305000</t>
  </si>
  <si>
    <t>Marine Sections</t>
  </si>
  <si>
    <t>AGS200 Beaded Commercial Door</t>
  </si>
  <si>
    <t>BUG1 Bugstrip Short Leg</t>
  </si>
  <si>
    <t>409 Superline Framing</t>
  </si>
  <si>
    <t>609 Superline Framing</t>
  </si>
  <si>
    <t>AGS129 Arrowline Door</t>
  </si>
  <si>
    <t>Wunderlich 1C Sliding Window</t>
  </si>
  <si>
    <t>100012130331203000</t>
  </si>
  <si>
    <t>Ladders Scaff. Plank</t>
  </si>
  <si>
    <t>309 Superline Framing</t>
  </si>
  <si>
    <t>100012120031200098</t>
  </si>
  <si>
    <t>AGS419 100mm SG Flushline Framing</t>
  </si>
  <si>
    <t>100012130031300035</t>
  </si>
  <si>
    <t>Other Geo. Shapes</t>
  </si>
  <si>
    <t>Screen Cnr Stake Extrusions</t>
  </si>
  <si>
    <t>Screen Jamb Adaptors</t>
  </si>
  <si>
    <t>100012150031500025</t>
  </si>
  <si>
    <t>Midrail/Joiner Sections</t>
  </si>
  <si>
    <t>Screen Sliding Tracks</t>
  </si>
  <si>
    <t>AG1390</t>
  </si>
  <si>
    <t>100012150031500055</t>
  </si>
  <si>
    <t>100012130731307000</t>
  </si>
  <si>
    <t>Seating Products</t>
  </si>
  <si>
    <t>TRA1 Screen Door Top Track</t>
  </si>
  <si>
    <t>TRA2 Screen Door Top Track Cover</t>
  </si>
  <si>
    <t>TRA3 Screen Door Bottom Track</t>
  </si>
  <si>
    <t>SDF21 Screen Door Meeting Stile</t>
  </si>
  <si>
    <t>Screen T Mullions &amp; Meeting Stiles</t>
  </si>
  <si>
    <t>AGS150 St Kilda Plant On Adaptors</t>
  </si>
  <si>
    <t>AE1098</t>
  </si>
  <si>
    <t>100012120031200107</t>
  </si>
  <si>
    <t>Sub Framing 100mm</t>
  </si>
  <si>
    <t>AE1492</t>
  </si>
  <si>
    <t>100012120131201002</t>
  </si>
  <si>
    <t>Louvre - Throated Blades</t>
  </si>
  <si>
    <t>Hex Bar</t>
  </si>
  <si>
    <t>100012130031300036</t>
  </si>
  <si>
    <t>Purlin</t>
  </si>
  <si>
    <t>100012120031200103</t>
  </si>
  <si>
    <t>AGS419 250mm SG/DG Flushline Framing</t>
  </si>
  <si>
    <t>100012130831308000</t>
  </si>
  <si>
    <t>Sign Extrusions</t>
  </si>
  <si>
    <t>E27005</t>
  </si>
  <si>
    <t>100012120031200102</t>
  </si>
  <si>
    <t>AGS419 150mm SG Flushline Framing</t>
  </si>
  <si>
    <t>Wardrobe Magic Touch</t>
  </si>
  <si>
    <t>100012120031200101</t>
  </si>
  <si>
    <t>AGS419 150mm DG Flushline Framing</t>
  </si>
  <si>
    <t>100012120031200097</t>
  </si>
  <si>
    <t>AGS419 100mm DG Flushline Framing</t>
  </si>
  <si>
    <t>AGS300 Narrowline Frame</t>
  </si>
  <si>
    <t>Wardrobe Adrol</t>
  </si>
  <si>
    <t>Squares Solid</t>
  </si>
  <si>
    <t>TRA8 Single Track Sill</t>
  </si>
  <si>
    <t>Wardrobe Spacesaver</t>
  </si>
  <si>
    <t>100012160531605000</t>
  </si>
  <si>
    <t>Shower Envy</t>
  </si>
  <si>
    <t>E34560</t>
  </si>
  <si>
    <t>AG1450</t>
  </si>
  <si>
    <t>100012150531505007</t>
  </si>
  <si>
    <t>Screen Channels</t>
  </si>
  <si>
    <t>Screen Interlocks</t>
  </si>
  <si>
    <t>TRA6 Face Fix Track</t>
  </si>
  <si>
    <t>ACC1 Screen Fin Awning Adaptor</t>
  </si>
  <si>
    <t>100012125031250001</t>
  </si>
  <si>
    <t>AI1741</t>
  </si>
  <si>
    <t>100012161531615001</t>
  </si>
  <si>
    <t>Fencing Extrusions</t>
  </si>
  <si>
    <t>AE1496</t>
  </si>
  <si>
    <t>100012120131201005</t>
  </si>
  <si>
    <t>Louvre - Fixed Frames</t>
  </si>
  <si>
    <t>Fly Door Frame</t>
  </si>
  <si>
    <t>Treadplate (All) (5052/3003)</t>
  </si>
  <si>
    <t>Screen Window Frame</t>
  </si>
  <si>
    <t>AMP MK7 Sliding Window</t>
  </si>
  <si>
    <t>AGS889 Sliding Door</t>
  </si>
  <si>
    <t>AGS406 St Lucia Front Glazed Framing</t>
  </si>
  <si>
    <t>100012125031250004</t>
  </si>
  <si>
    <t>100012125031250002</t>
  </si>
  <si>
    <t>Urban 581 Double Hung Window</t>
  </si>
  <si>
    <t>100012125031250003</t>
  </si>
  <si>
    <t>100012120031200104</t>
  </si>
  <si>
    <t>CW150 150mm Flushline Curtain Wall</t>
  </si>
  <si>
    <t>AGS601 150mm Offset Pocket Framing</t>
  </si>
  <si>
    <t>AE1491</t>
  </si>
  <si>
    <t>100012120131201001</t>
  </si>
  <si>
    <t>Louvre - Curved Blades</t>
  </si>
  <si>
    <t>Crane Double Hung</t>
  </si>
  <si>
    <t>AI1731</t>
  </si>
  <si>
    <t>100012130231302000</t>
  </si>
  <si>
    <t>Louvre - Industrial</t>
  </si>
  <si>
    <t>EAL20065</t>
  </si>
  <si>
    <t>Mat Holder</t>
  </si>
  <si>
    <t>EAL6826</t>
  </si>
  <si>
    <t>EALH11710</t>
  </si>
  <si>
    <t>Tube 76.19x2</t>
  </si>
  <si>
    <t>EALH21671</t>
  </si>
  <si>
    <t>EALH9281</t>
  </si>
  <si>
    <t>AGS35 Awning Window</t>
  </si>
  <si>
    <t>EB4043</t>
  </si>
  <si>
    <t>FDF2 Flydoor Meeting Stile</t>
  </si>
  <si>
    <t>AG1270</t>
  </si>
  <si>
    <t>AMP MK5B Sliding Door</t>
  </si>
  <si>
    <t>AMP MK5C Sliding Door</t>
  </si>
  <si>
    <t>INT5 7mm Offset Interlock</t>
  </si>
  <si>
    <t>BST Sliding Window</t>
  </si>
  <si>
    <t>SDF13 Sec Dr Frame (w/SDF14)(Cnr SDC5)</t>
  </si>
  <si>
    <t>SDF14 Sec Dr Frame Open(SDF13)(SDC5/8)</t>
  </si>
  <si>
    <t>Boral 9000 Awning</t>
  </si>
  <si>
    <t>CHA3 Head Channel 28 x 26.5 x 1.5mm</t>
  </si>
  <si>
    <t>100012160531605001</t>
  </si>
  <si>
    <t>Shower AB Pivot</t>
  </si>
  <si>
    <t>Crane/Villa Awning/Casement</t>
  </si>
  <si>
    <t>Urban Plus 396/395 Bifold Door/Window</t>
  </si>
  <si>
    <t>SFR5 SS Door Midrail (Spigot ONE7)</t>
  </si>
  <si>
    <t>SupaScreen Door Frame</t>
  </si>
  <si>
    <t>AG1220</t>
  </si>
  <si>
    <t>SupaScreen Window Frame</t>
  </si>
  <si>
    <t>AMP MK10 Awning Window</t>
  </si>
  <si>
    <t>FLY8 Fly Frame 22 x 9mm (Cnr FLC1)</t>
  </si>
  <si>
    <t>SWF12 Sec Win Frame W/Leg (CNR SWC3)</t>
  </si>
  <si>
    <t>AMP MK15 Awning Window</t>
  </si>
  <si>
    <t>Urban Plus 393 Louvre</t>
  </si>
  <si>
    <t>393 Louvre Fixed Blade Carrier</t>
  </si>
  <si>
    <t>CHA2 Receiver Channel 25 x 16 x 1.5mm</t>
  </si>
  <si>
    <t>TMU1 T Mullion Open Out</t>
  </si>
  <si>
    <t>Urban Plus 392 Awning/Casement Window</t>
  </si>
  <si>
    <t>SEW1 Outer Frame</t>
  </si>
  <si>
    <t>SupaScape Escape Window</t>
  </si>
  <si>
    <t>SEW2 Head / Sill Insert</t>
  </si>
  <si>
    <t>SEW3 Jamb Insert</t>
  </si>
  <si>
    <t>SEW9 Hinge Insert</t>
  </si>
  <si>
    <t>SEW10 Lock Insert</t>
  </si>
  <si>
    <t>SEW12 Anti-Jemmy Cover</t>
  </si>
  <si>
    <t>SEW13 Hinge</t>
  </si>
  <si>
    <t>SEW5 Hinged Handle</t>
  </si>
  <si>
    <t>SEW6 Hinged Handle Release</t>
  </si>
  <si>
    <t>SEW4 Sliding Track</t>
  </si>
  <si>
    <t>SEW7 Sliding Handle</t>
  </si>
  <si>
    <t>SEW8 Sliding Handle Release</t>
  </si>
  <si>
    <t>SFR1 SS Door Frame 70mm (Cnr SDC1/2)</t>
  </si>
  <si>
    <t>100012120231202003</t>
  </si>
  <si>
    <t>Artisan 950 Sliding Window</t>
  </si>
  <si>
    <t>SWF11 Sec Win Frame 11MM (CNR SWC3)</t>
  </si>
  <si>
    <t>INT9 End Interlock HD</t>
  </si>
  <si>
    <t>INT8 6.5mm Offset Interlock HD</t>
  </si>
  <si>
    <t>INT6 Flush Interlock HD</t>
  </si>
  <si>
    <t>SDF2 Sec Dr Frame Med Duty(Cnr SDC1/2)</t>
  </si>
  <si>
    <t>SDF10 Sec Dr Frame Sharkurity (SDC3)</t>
  </si>
  <si>
    <t>SDF11 Sec Dr Frame HD WA (Cnr SDC4)</t>
  </si>
  <si>
    <t>AE1493</t>
  </si>
  <si>
    <t>100012120131201003</t>
  </si>
  <si>
    <t>Louvre - Elliptical Blades</t>
  </si>
  <si>
    <t>100012130631306000</t>
  </si>
  <si>
    <t>100012120031200096</t>
  </si>
  <si>
    <t>AGS225 46mm Pocketed Door</t>
  </si>
  <si>
    <t>AGS50 Awning Window</t>
  </si>
  <si>
    <t>ACC2 Kick Plate</t>
  </si>
  <si>
    <t>FLY5 Fly Frame Midrail</t>
  </si>
  <si>
    <t>SDF5 Sec Dr Frame Med Duty(Cnr SDC1/2)</t>
  </si>
  <si>
    <t>FLY4 Fly Frame Double Top Track</t>
  </si>
  <si>
    <t>FLY3 Fly Frame Double Bottom Track</t>
  </si>
  <si>
    <t>FLY1 Fly Frame Single Bottom Track</t>
  </si>
  <si>
    <t>FLY2 Fly Frame Single Top Track</t>
  </si>
  <si>
    <t>FLY10 Fly Frame 27 x 10.5mm (Cnr FLC3)</t>
  </si>
  <si>
    <t>AE1103</t>
  </si>
  <si>
    <t>100012120031200111</t>
  </si>
  <si>
    <t>Sub Framing Adjustable</t>
  </si>
  <si>
    <t>AGS600 150mm SG Centre Pocket Framing</t>
  </si>
  <si>
    <t>100012125031250005</t>
  </si>
  <si>
    <t>MID2 Grille Midrail with Spline Groove</t>
  </si>
  <si>
    <t>100012131131311000</t>
  </si>
  <si>
    <t>Bridge Ped'n Rail</t>
  </si>
  <si>
    <t>AGS425 101.6mm DG Centre Pocket Framing</t>
  </si>
  <si>
    <t>EME6137</t>
  </si>
  <si>
    <t>F Section 22x12x1.6</t>
  </si>
  <si>
    <t>Security Door Track 28x24.6</t>
  </si>
  <si>
    <t>EME9803</t>
  </si>
  <si>
    <t>Air Grille Frame 42x25.5</t>
  </si>
  <si>
    <t>AE1101</t>
  </si>
  <si>
    <t>100012120031200109</t>
  </si>
  <si>
    <t>Sub Framing 150mm</t>
  </si>
  <si>
    <t>AGS275 46mm Commercial Door</t>
  </si>
  <si>
    <t>100012120231202004</t>
  </si>
  <si>
    <t>Artisan 900 Sliding Door</t>
  </si>
  <si>
    <t>EP10454</t>
  </si>
  <si>
    <t>AE1104</t>
  </si>
  <si>
    <t>100012120031200112</t>
  </si>
  <si>
    <t>AGS380/480 Sliding Window</t>
  </si>
  <si>
    <t>100012125031250013</t>
  </si>
  <si>
    <t>Genesis Sliding Window</t>
  </si>
  <si>
    <t>100012130031300038</t>
  </si>
  <si>
    <t>Conveyor Tube</t>
  </si>
  <si>
    <t>Genesis Bifold Door</t>
  </si>
  <si>
    <t>AGS625 150mm DG Centre Pocket Framing</t>
  </si>
  <si>
    <t>AGS125 Glass Louvre Framing</t>
  </si>
  <si>
    <t>TMU2 T Mullion Open In</t>
  </si>
  <si>
    <t>100012120031200095</t>
  </si>
  <si>
    <t>AGS215 36mm Partition Door</t>
  </si>
  <si>
    <t>EP11945</t>
  </si>
  <si>
    <t>100012130031300041</t>
  </si>
  <si>
    <t>Wardrobe Elegance</t>
  </si>
  <si>
    <t>100012120231202006</t>
  </si>
  <si>
    <t>AGS450 101.6mm DG Wide Pocket Framing</t>
  </si>
  <si>
    <t>AE1097</t>
  </si>
  <si>
    <t>100012120031200106</t>
  </si>
  <si>
    <t>Sub Framing 76mm</t>
  </si>
  <si>
    <t>FDF1 Flydoor Frame (Cnr SDC2/5/7)</t>
  </si>
  <si>
    <t>100012120031200105</t>
  </si>
  <si>
    <t>AGS325 Narrowline Frame</t>
  </si>
  <si>
    <t>100012125031250012</t>
  </si>
  <si>
    <t>Genesis Sliding Door</t>
  </si>
  <si>
    <t>100012125031250008</t>
  </si>
  <si>
    <t>Genesis Couplers</t>
  </si>
  <si>
    <t>100012125031202160</t>
  </si>
  <si>
    <t>Urban Plus 391 Double Hung Window</t>
  </si>
  <si>
    <t>100012120031200099</t>
  </si>
  <si>
    <t>AGS419 150mm Acoustic Framing</t>
  </si>
  <si>
    <t>Futureline 440TB 100mm Ctr Pckt Framing</t>
  </si>
  <si>
    <t>AE1107</t>
  </si>
  <si>
    <t>100012120031200115</t>
  </si>
  <si>
    <t>AGS483 Louvre Window</t>
  </si>
  <si>
    <t>IGS1 IG Sec Door Frame (Cnr SDC1)</t>
  </si>
  <si>
    <t>IntrudaGuard Door Frame</t>
  </si>
  <si>
    <t>IGS11 IG 11mm Sec Win Frame (Cnr SWC3)</t>
  </si>
  <si>
    <t>AG1701</t>
  </si>
  <si>
    <t>IntrudaGuard Window Frame</t>
  </si>
  <si>
    <t>IGS5 IG Sec Door Midrail</t>
  </si>
  <si>
    <t>IGS20 IntrudaGuard Rigid Bead</t>
  </si>
  <si>
    <t>AG1702</t>
  </si>
  <si>
    <t>IntrudaGuard Bead</t>
  </si>
  <si>
    <t>IGS9 IG 9mm Sec Win Frame (Cnr SWC4)</t>
  </si>
  <si>
    <t>100012161531615000</t>
  </si>
  <si>
    <t>Quiklok Slat Screen</t>
  </si>
  <si>
    <t>Hinged Door Wide Stile</t>
  </si>
  <si>
    <t>100012125031250000</t>
  </si>
  <si>
    <t>Urban Plus 390 Sliding Window</t>
  </si>
  <si>
    <t>EP16520</t>
  </si>
  <si>
    <t>EP16523</t>
  </si>
  <si>
    <t>393 Louvre 2 Urban + Concealed Coupler</t>
  </si>
  <si>
    <t>AE1102</t>
  </si>
  <si>
    <t>100012120031200110</t>
  </si>
  <si>
    <t>Sub Framing 250mm</t>
  </si>
  <si>
    <t>AR2070</t>
  </si>
  <si>
    <t>100012125031250006</t>
  </si>
  <si>
    <t>Urban 586 Hinged Door</t>
  </si>
  <si>
    <t>ONE1 OneFrame Door Frame (Cnr SDC1/5)</t>
  </si>
  <si>
    <t>AG1225</t>
  </si>
  <si>
    <t>OneFrame</t>
  </si>
  <si>
    <t>393 Louvre Jamb</t>
  </si>
  <si>
    <t>393 Louvre Fixed Light Jamb Adaptor</t>
  </si>
  <si>
    <t>393 Louvre Screen Adaptor  (EP17517)</t>
  </si>
  <si>
    <t>393 Louvre Screen Jamb</t>
  </si>
  <si>
    <t>393 Louvre Screen Mullion</t>
  </si>
  <si>
    <t>393 Louvre Mullion</t>
  </si>
  <si>
    <t>393 Louvre To Urban Coupler</t>
  </si>
  <si>
    <t>393 Louvre Universal Lintel Head</t>
  </si>
  <si>
    <t>393 Louvre 200pa Sill</t>
  </si>
  <si>
    <t>393 Louvre F Light Sill Adaptor</t>
  </si>
  <si>
    <t>393 Louvre Blade Flat 152mm</t>
  </si>
  <si>
    <t>AE1494</t>
  </si>
  <si>
    <t>100012120131201004</t>
  </si>
  <si>
    <t>Louvre - Box</t>
  </si>
  <si>
    <t>ONE5 OneFrame Midrail (Spigot ONE6/7)</t>
  </si>
  <si>
    <t>ONE9 OneFrame Win Frame 9mm (Cnr SWC4)</t>
  </si>
  <si>
    <t>Futureline 419TB 100mm Flush Framing</t>
  </si>
  <si>
    <t>EP18170</t>
  </si>
  <si>
    <t>Tube 330x23</t>
  </si>
  <si>
    <t>SDF1 Sec Dr Frame Std (Cnr SDC9)</t>
  </si>
  <si>
    <t>FLY6 Fly Frame 13mm Leg 25x11mm (FLC2)</t>
  </si>
  <si>
    <t>ONE11 OneFrame Win Frame 11mm(CnrSWC5)</t>
  </si>
  <si>
    <t>FLY9 Fly Frame 22 x 9mm (Cnr FLC3)</t>
  </si>
  <si>
    <t>AI1051</t>
  </si>
  <si>
    <t>100012130031300040</t>
  </si>
  <si>
    <t>Trim Angles</t>
  </si>
  <si>
    <t>Futureline Sliding Door</t>
  </si>
  <si>
    <t>MID1 Grille Midrail</t>
  </si>
  <si>
    <t>EP18722</t>
  </si>
  <si>
    <t>EP18723</t>
  </si>
  <si>
    <t>EP18724</t>
  </si>
  <si>
    <t>EP18725</t>
  </si>
  <si>
    <t>EP18726</t>
  </si>
  <si>
    <t>EP18727</t>
  </si>
  <si>
    <t>EP18728</t>
  </si>
  <si>
    <t>EP18729</t>
  </si>
  <si>
    <t>EP18730</t>
  </si>
  <si>
    <t>EP18731</t>
  </si>
  <si>
    <t>EP18732</t>
  </si>
  <si>
    <t>EP18733</t>
  </si>
  <si>
    <t>EP18734</t>
  </si>
  <si>
    <t>EP18735</t>
  </si>
  <si>
    <t>EP18747</t>
  </si>
  <si>
    <t>EP18748</t>
  </si>
  <si>
    <t>Urban+ Sliding Door OXXO Adaptor Medium Duty</t>
  </si>
  <si>
    <t>EP18749</t>
  </si>
  <si>
    <t>EP18750</t>
  </si>
  <si>
    <t>EP18767</t>
  </si>
  <si>
    <t>EP18769</t>
  </si>
  <si>
    <t>EP18770</t>
  </si>
  <si>
    <t>EP18771</t>
  </si>
  <si>
    <t>EP18787</t>
  </si>
  <si>
    <t>EP18807</t>
  </si>
  <si>
    <t>EP18808</t>
  </si>
  <si>
    <t>EP18812</t>
  </si>
  <si>
    <t>EP18819</t>
  </si>
  <si>
    <t>393 Louvre High Performance Sill</t>
  </si>
  <si>
    <t>EP18824</t>
  </si>
  <si>
    <t>EP18838</t>
  </si>
  <si>
    <t>Urban+ Sliding Door DG Interlock</t>
  </si>
  <si>
    <t>EP18839</t>
  </si>
  <si>
    <t>EP18840</t>
  </si>
  <si>
    <t>Urban+ Sliding Door DG Mortice Stile</t>
  </si>
  <si>
    <t>EP18841</t>
  </si>
  <si>
    <t>Urban+ Sliding Door Rail DG</t>
  </si>
  <si>
    <t>EP18842</t>
  </si>
  <si>
    <t>Urban+ Sliding Door DG Heavy Interlock</t>
  </si>
  <si>
    <t>EP18843</t>
  </si>
  <si>
    <t>Urban+ Sliding Door DG Med Interlock</t>
  </si>
  <si>
    <t>EP18844</t>
  </si>
  <si>
    <t>EP18845</t>
  </si>
  <si>
    <t>EP18846</t>
  </si>
  <si>
    <t>Urban+ Sliding Door Bead DG Rail</t>
  </si>
  <si>
    <t>EP18847</t>
  </si>
  <si>
    <t>Urban+ Sliding Door DG Double Sided Interlock</t>
  </si>
  <si>
    <t>EP18848</t>
  </si>
  <si>
    <t>EP18849</t>
  </si>
  <si>
    <t>Urban+ Sliding Door Interlock Adaptor-Screens</t>
  </si>
  <si>
    <t>EP18850</t>
  </si>
  <si>
    <t>Urban+ Sliding Door Head Insert-Channel Screen</t>
  </si>
  <si>
    <t>EP18851</t>
  </si>
  <si>
    <t>EP18852</t>
  </si>
  <si>
    <t>EP18853</t>
  </si>
  <si>
    <t>EP18854</t>
  </si>
  <si>
    <t>EP18874</t>
  </si>
  <si>
    <t>Tube 254x12.7</t>
  </si>
  <si>
    <t>EP18878</t>
  </si>
  <si>
    <t>EP18879</t>
  </si>
  <si>
    <t>EP18908</t>
  </si>
  <si>
    <t>EP18909</t>
  </si>
  <si>
    <t>EP18910</t>
  </si>
  <si>
    <t>EP18911</t>
  </si>
  <si>
    <t>EP18912</t>
  </si>
  <si>
    <t>EP18913</t>
  </si>
  <si>
    <t>EP18914</t>
  </si>
  <si>
    <t>EP18915</t>
  </si>
  <si>
    <t>EP18916</t>
  </si>
  <si>
    <t>EP18917</t>
  </si>
  <si>
    <t>EP18918</t>
  </si>
  <si>
    <t>EP18919</t>
  </si>
  <si>
    <t>EP18926</t>
  </si>
  <si>
    <t>EP18934</t>
  </si>
  <si>
    <t>EP18935</t>
  </si>
  <si>
    <t>EP18936</t>
  </si>
  <si>
    <t>EP18937</t>
  </si>
  <si>
    <t>EP18943</t>
  </si>
  <si>
    <t>Channel 20x20x1.5</t>
  </si>
  <si>
    <t>EP18944</t>
  </si>
  <si>
    <t>Channel 22.95x25x1.1</t>
  </si>
  <si>
    <t>EP18947</t>
  </si>
  <si>
    <t>Tube 178x6.35 (Conveyor)</t>
  </si>
  <si>
    <t>EP18970</t>
  </si>
  <si>
    <t>EP18986</t>
  </si>
  <si>
    <t>900 SD - ZTS Track</t>
  </si>
  <si>
    <t>EP18993</t>
  </si>
  <si>
    <t>Urban 580SW Flange Adaptor Frame</t>
  </si>
  <si>
    <t>EP18995</t>
  </si>
  <si>
    <t>70x10 Slat With Screw Flutes</t>
  </si>
  <si>
    <t>EP18998</t>
  </si>
  <si>
    <t>Flat Infill To Suit EP18999</t>
  </si>
  <si>
    <t>EP18999</t>
  </si>
  <si>
    <t>70mm Top Rail</t>
  </si>
  <si>
    <t>EP19000</t>
  </si>
  <si>
    <t>70mm Self Mating Post</t>
  </si>
  <si>
    <t>EP19014</t>
  </si>
  <si>
    <t>EP19031</t>
  </si>
  <si>
    <t>SDF22 Screen Door Corner Receiver</t>
  </si>
  <si>
    <t>EP19036</t>
  </si>
  <si>
    <t>EP19037</t>
  </si>
  <si>
    <t>EP19038</t>
  </si>
  <si>
    <t>EP19052</t>
  </si>
  <si>
    <t>EP19053</t>
  </si>
  <si>
    <t>EP19056</t>
  </si>
  <si>
    <t>EP19067</t>
  </si>
  <si>
    <t>EP19069</t>
  </si>
  <si>
    <t>EP19071</t>
  </si>
  <si>
    <t>EP19076</t>
  </si>
  <si>
    <t>EP19087</t>
  </si>
  <si>
    <t>EP2455</t>
  </si>
  <si>
    <t>Exc Oceanfast Partition</t>
  </si>
  <si>
    <t>EP2713</t>
  </si>
  <si>
    <t>Exc Roofmart  Roller Door</t>
  </si>
  <si>
    <t>EP6097</t>
  </si>
  <si>
    <t>393 Louvre Head</t>
  </si>
  <si>
    <t>393 Louvre Flat Filler</t>
  </si>
  <si>
    <t>INT3 7mm Extended Offset Interlock</t>
  </si>
  <si>
    <t>SFR12 SS Win Frame with Leg (Cnr SWC5)</t>
  </si>
  <si>
    <t>393 Louvre 180o Frame Coupler</t>
  </si>
  <si>
    <t>100012120231202001</t>
  </si>
  <si>
    <t>Euro Tilt &amp; Turn</t>
  </si>
  <si>
    <t>EP7286</t>
  </si>
  <si>
    <t>Customer exclusive</t>
  </si>
  <si>
    <t>EP7287</t>
  </si>
  <si>
    <t>393 Louvre Weatherstrip</t>
  </si>
  <si>
    <t>SFR2 SS Cast Panel Adaptor</t>
  </si>
  <si>
    <t>EP7760</t>
  </si>
  <si>
    <t>EP7948</t>
  </si>
  <si>
    <t>EP8048</t>
  </si>
  <si>
    <t>EP8049</t>
  </si>
  <si>
    <t>EP8290</t>
  </si>
  <si>
    <t>EP8366</t>
  </si>
  <si>
    <t>Flat Bar 75x10</t>
  </si>
  <si>
    <t>EP8378</t>
  </si>
  <si>
    <t>100012131231312000</t>
  </si>
  <si>
    <t>Tube - Drawn</t>
  </si>
  <si>
    <t>EP8732</t>
  </si>
  <si>
    <t>EP9404</t>
  </si>
  <si>
    <t>Flat Bar 60x16</t>
  </si>
  <si>
    <t>EP9626</t>
  </si>
  <si>
    <t>EP9753</t>
  </si>
  <si>
    <t>100012125031250007</t>
  </si>
  <si>
    <t>Genesis Bifold Window</t>
  </si>
  <si>
    <t>100012125031250010</t>
  </si>
  <si>
    <t>Genesis Entry Door</t>
  </si>
  <si>
    <t>Genesis Awning/Casement Window</t>
  </si>
  <si>
    <t>100012120231202002</t>
  </si>
  <si>
    <t>100012125031250009</t>
  </si>
  <si>
    <t>Genesis Double Hung</t>
  </si>
  <si>
    <t>INT7 17.6mm Offset Interlock</t>
  </si>
  <si>
    <t>100012125031250011</t>
  </si>
  <si>
    <t>Genesis Louvre</t>
  </si>
  <si>
    <t>AE1109</t>
  </si>
  <si>
    <t>100012120031200117</t>
  </si>
  <si>
    <t>Louvre Sun Control</t>
  </si>
  <si>
    <t>100012150731507001</t>
  </si>
  <si>
    <t>Fly Screen Adaptors</t>
  </si>
  <si>
    <t>INT1 Flush Interlock</t>
  </si>
  <si>
    <t>INT2 5mm Offset Interlock</t>
  </si>
  <si>
    <t>SDF6 Sec Dr Frame Std (Cnr SDC1/2/5)</t>
  </si>
  <si>
    <t>EQ4208</t>
  </si>
  <si>
    <t>INT4 End Interlock</t>
  </si>
  <si>
    <t>TRA7 Screen Door H Track</t>
  </si>
  <si>
    <t>SDF20 Screen Door Meeting Stile</t>
  </si>
  <si>
    <t>SWF9 Sec Win Frame 9mm (Cnr SWC2)</t>
  </si>
  <si>
    <t>SWF2 Sec Win Frame 11mm (SWC1)</t>
  </si>
  <si>
    <t>SFR11 SS Window Frame 11mm (Cnr SWC5)</t>
  </si>
  <si>
    <t>SFR9 SS Window Frame 9mm (Cnr SWC4)</t>
  </si>
  <si>
    <t>ESH10607</t>
  </si>
  <si>
    <t>Gl rb ex pr IOF 12mm (493440)</t>
  </si>
  <si>
    <t>ESH10608</t>
  </si>
  <si>
    <t>Gl rb ex pr IOF 24mm (493460)</t>
  </si>
  <si>
    <t>ESH10609</t>
  </si>
  <si>
    <t>SPACER (326320)</t>
  </si>
  <si>
    <t>ESH10610</t>
  </si>
  <si>
    <t>Standard T-cleat (467860)</t>
  </si>
  <si>
    <t>ET5490</t>
  </si>
  <si>
    <t>AE3006</t>
  </si>
  <si>
    <t>100012121031210001</t>
  </si>
  <si>
    <t>Futureline 54W Awning Window</t>
  </si>
  <si>
    <t>AE3015</t>
  </si>
  <si>
    <t>100012121031210000</t>
  </si>
  <si>
    <t>Futureline Hinge Door</t>
  </si>
  <si>
    <t>Futureline Sub Framing</t>
  </si>
  <si>
    <t>AE3035</t>
  </si>
  <si>
    <t>100012121031200527</t>
  </si>
  <si>
    <t>Futureline 419TB 150mm Flush Framing</t>
  </si>
  <si>
    <t>EU6525</t>
  </si>
  <si>
    <t>580-152 Slider Head</t>
  </si>
  <si>
    <t>EU6704</t>
  </si>
  <si>
    <t>FDF4 Flydoor Frame(SDC6 btm SDC7 top)</t>
  </si>
  <si>
    <t>JAM3 Long Leg Jamb Adaptor (Cnr JAC1)</t>
  </si>
  <si>
    <t>JAM1 Short Leg Jamb Adaptor (Cnr JAC1)</t>
  </si>
  <si>
    <t>EW3681</t>
  </si>
  <si>
    <t>BUG2 Bugstrip Long Leg</t>
  </si>
  <si>
    <t>100012130431304001</t>
  </si>
  <si>
    <t>Machine Rod - 2011</t>
  </si>
  <si>
    <t>Building System Group and Distribution</t>
  </si>
  <si>
    <t>v15.10.2020</t>
  </si>
  <si>
    <t>Changed Quote Letter address - "Building System Group and Distribution"</t>
  </si>
  <si>
    <t>Metal cost updated to $5.05 (LME increased to $2.53)</t>
  </si>
  <si>
    <t>v2.11.2020</t>
  </si>
  <si>
    <t>Metal cost updated to $5.18 (LME increased to $2.66)</t>
  </si>
  <si>
    <t>v2.12.2020</t>
  </si>
  <si>
    <t>Winterlite Mullion</t>
  </si>
  <si>
    <t>CW175 - Gutter Sill 93</t>
  </si>
  <si>
    <t>CW175 - Gutter Transom 55</t>
  </si>
  <si>
    <t>EP13979</t>
  </si>
  <si>
    <t>CW175 - Splice Plate 109.4x73.1</t>
  </si>
  <si>
    <t>EP13980</t>
  </si>
  <si>
    <t>CW175 - Gutter Sill 119.5</t>
  </si>
  <si>
    <t>EP13981</t>
  </si>
  <si>
    <t>CW175 - Gutter Transome 81.5</t>
  </si>
  <si>
    <t>ONE23 OF Win Frame Cap (Use w/ONE22)</t>
  </si>
  <si>
    <t>ONE22 OF Hid Win Frame (Use w/ONE23)</t>
  </si>
  <si>
    <t>EP19051</t>
  </si>
  <si>
    <t>EP19054</t>
  </si>
  <si>
    <t>EP19055</t>
  </si>
  <si>
    <t>EP19057</t>
  </si>
  <si>
    <t>EP19058</t>
  </si>
  <si>
    <t>EP19068</t>
  </si>
  <si>
    <t>EP19070</t>
  </si>
  <si>
    <t>EP19113</t>
  </si>
  <si>
    <t>EP19138</t>
  </si>
  <si>
    <t>EP19148</t>
  </si>
  <si>
    <t>Tube 68.2x3</t>
  </si>
  <si>
    <t>EP19191</t>
  </si>
  <si>
    <t>Angle 100x25x1.8</t>
  </si>
  <si>
    <t>ESH10611</t>
  </si>
  <si>
    <t>ALU FLAT PROF. 20X5 (134220)</t>
  </si>
  <si>
    <t>ESH10612</t>
  </si>
  <si>
    <t>GLAZ.BEAD.EHL 32 (345520)</t>
  </si>
  <si>
    <t>ESH10613</t>
  </si>
  <si>
    <t>Glz.bd. ano. 25/A12 (391680)</t>
  </si>
  <si>
    <t>ESH10614</t>
  </si>
  <si>
    <t>Cover cap 15 75 (449260)</t>
  </si>
  <si>
    <t>ESH10615</t>
  </si>
  <si>
    <t>Press.plt 75 proc. (449490)</t>
  </si>
  <si>
    <t>Wall Thickness</t>
  </si>
  <si>
    <t>Added 2 columns in Data sheet. "Wall Thickness" &amp; "Spare"</t>
  </si>
  <si>
    <t>Adjusted Control Source on Sundry Forms 1&amp;2 due to addition of columns</t>
  </si>
  <si>
    <t>Removed ability to open Sundry Form 3 as don't expect is used. Did not edit controlsource on this form</t>
  </si>
  <si>
    <t>Data: Added formula to Wall Thickness to check if extrusion more than 5mm thick</t>
  </si>
  <si>
    <t>Error Code</t>
  </si>
  <si>
    <t>Error Checking Y/N</t>
  </si>
  <si>
    <t>2.Quote: Added cell validation to highlight extrusion length issues (&lt;4 and &gt;7)</t>
  </si>
  <si>
    <t>2.Quote: Added 2 columns (T&amp;U for error checking wall thickness &gt;5mm &amp; weight &gt;25kg</t>
  </si>
  <si>
    <t>2.Quote Added check if weight exceeds 5kg</t>
  </si>
  <si>
    <t>Added Error form which will show if items have an error and explain issues</t>
  </si>
  <si>
    <t>Capral P&amp;P - Campbellfield (AP)</t>
  </si>
  <si>
    <t>Capral P&amp;P - Canningvale (PP)</t>
  </si>
  <si>
    <t>Capral Mill - non-Bulk (AP)</t>
  </si>
  <si>
    <t>Groups (1=Capral,2=Other)</t>
  </si>
  <si>
    <t>Ex-mill PC Rate</t>
  </si>
  <si>
    <t>Capral Mill (AP)</t>
  </si>
  <si>
    <t>Implemented new finishing rates: ex-mill all plants now AP. Broken into Bulk (&gt;80m2), non-bulk (40-80m2) and implemented 40m2 minimum. All based on item - not order</t>
  </si>
  <si>
    <t>Mill PC Over-ride</t>
  </si>
  <si>
    <t>Capral Mill BULK POWDERCOAT RATE (visible if selected)</t>
  </si>
  <si>
    <t>Finishing BULK Cost Price $/m2</t>
  </si>
  <si>
    <t>Anodised Perimeter</t>
  </si>
  <si>
    <t>Finishing NON-Bulk Cost Price $/m2</t>
  </si>
  <si>
    <t>Mill BULK Sell Price $/m2</t>
  </si>
  <si>
    <t>Mill NON-Bulk Sell Price $/m2</t>
  </si>
  <si>
    <t>Mill POA Cost $/m2</t>
  </si>
  <si>
    <t>Capral P&amp;P - Bremer (AP)</t>
  </si>
  <si>
    <t>Added breakpoint margins for 0 volume in Pricing Matrix</t>
  </si>
  <si>
    <t>419 100 SG R2 Head &amp; Jamb</t>
  </si>
  <si>
    <t>419 Flushline Mullion Clip</t>
  </si>
  <si>
    <t>EP19193</t>
  </si>
  <si>
    <t>EP19194</t>
  </si>
  <si>
    <t>EP19274</t>
  </si>
  <si>
    <t>EP19275</t>
  </si>
  <si>
    <t>EP19280</t>
  </si>
  <si>
    <t>CW116 Mullion Splice (For EP19281 &amp; EP19282)</t>
  </si>
  <si>
    <t>EP19281</t>
  </si>
  <si>
    <t>CW116 External Corner Male Mullion</t>
  </si>
  <si>
    <t>EP19282</t>
  </si>
  <si>
    <t>CW116 External Corner Female Mullion</t>
  </si>
  <si>
    <t>EP19298</t>
  </si>
  <si>
    <t>Subsill/Grate Adaptable Base</t>
  </si>
  <si>
    <t>EP19299</t>
  </si>
  <si>
    <t>Subsill/Grate Adaptable Gutter</t>
  </si>
  <si>
    <t>EP19300</t>
  </si>
  <si>
    <t>Subsill/Grate Insert Centre Leg</t>
  </si>
  <si>
    <t>EP19360</t>
  </si>
  <si>
    <t>I Beam 25.5x20x3</t>
  </si>
  <si>
    <t>EP19373</t>
  </si>
  <si>
    <t>ESH10616</t>
  </si>
  <si>
    <t>MULLION 60 X 150 (324210)</t>
  </si>
  <si>
    <t>v1.2.2021</t>
  </si>
  <si>
    <t>Metal cost updated to $5.16 (LME decreased to $2.59, MJP increased to $0.17)</t>
  </si>
  <si>
    <t>Corrected Capral Bremer reference to "(AP)" and 0 in AP or PP (refer Validation sheet)</t>
  </si>
  <si>
    <t>v2.2.2021</t>
  </si>
  <si>
    <t>11:20am - corrected VB code to lookup correct Error code column</t>
  </si>
  <si>
    <t>v3.2.2021</t>
  </si>
  <si>
    <t>Corrected Subsill macro to identify correct column (T)</t>
  </si>
  <si>
    <t>Corrected calcs for minfin on 2.Quote - previously not adding onto price</t>
  </si>
  <si>
    <t>v8.2.2021</t>
  </si>
  <si>
    <t>AAF Finish rates updated as per rates 1 Feb 2021</t>
  </si>
  <si>
    <t>v11.2.2021</t>
  </si>
  <si>
    <t>21100 Auto</t>
  </si>
  <si>
    <t>21200 AGS - Commercial</t>
  </si>
  <si>
    <t>21201 Fixed Louvre Suites</t>
  </si>
  <si>
    <t>21202 Artisan Windows &amp; Doors</t>
  </si>
  <si>
    <t>21205 Commercial Kits</t>
  </si>
  <si>
    <t>21210 Futureline</t>
  </si>
  <si>
    <t>21230 Schuco Systems</t>
  </si>
  <si>
    <t>21250 Architectural Residential</t>
  </si>
  <si>
    <t>21260 Architectural Residential Kits</t>
  </si>
  <si>
    <t>21300 Industrial</t>
  </si>
  <si>
    <t>21301 Industrial Large Press</t>
  </si>
  <si>
    <t>21302 Industrial Louvres</t>
  </si>
  <si>
    <t>21303 Ladders Scaff. Plank</t>
  </si>
  <si>
    <t>21304 Machine Rod</t>
  </si>
  <si>
    <t>21305 Marine Sections</t>
  </si>
  <si>
    <t>21306 Qubelok Extrusion</t>
  </si>
  <si>
    <t>21307 Seating Products</t>
  </si>
  <si>
    <t>21308 Sign Extrusions</t>
  </si>
  <si>
    <t>21309 Transport Sections</t>
  </si>
  <si>
    <t>21310 Misc. Extrusion</t>
  </si>
  <si>
    <t>21311 Bridge Ped'n Rail</t>
  </si>
  <si>
    <t>21312 Tube - Drawn</t>
  </si>
  <si>
    <t>21350 Juralco Extrusions</t>
  </si>
  <si>
    <t>21500 Screening D&amp;W Frames</t>
  </si>
  <si>
    <t>21501 Screening SupaScreen</t>
  </si>
  <si>
    <t>21502 Security Grille</t>
  </si>
  <si>
    <t>21503 Screening IntrudaGuard</t>
  </si>
  <si>
    <t>21504 Screen Cnr Stake Extrusions</t>
  </si>
  <si>
    <t>21505 Screening Extruded Accessories</t>
  </si>
  <si>
    <t>21506 Screening Window Exit Screen</t>
  </si>
  <si>
    <t>21507 Screening Fly Frame</t>
  </si>
  <si>
    <t>21560 Mesh Kits</t>
  </si>
  <si>
    <t>21600 Home Improvement Wardrobe</t>
  </si>
  <si>
    <t>21605 Home Improvement Shower</t>
  </si>
  <si>
    <t>21610 Home Improvement Balustrade</t>
  </si>
  <si>
    <t>21611 Home Improvement Extrusions</t>
  </si>
  <si>
    <t>21615 Home Improvement Fencing</t>
  </si>
  <si>
    <t>21660 Home Imp Kits</t>
  </si>
  <si>
    <t>21700 Arch Customer Exclusives</t>
  </si>
  <si>
    <t>21800 Industrial Cust Exclusives</t>
  </si>
  <si>
    <t>21801 Large Press Custr Excusives</t>
  </si>
  <si>
    <t>21100</t>
  </si>
  <si>
    <t>21200</t>
  </si>
  <si>
    <t>21201</t>
  </si>
  <si>
    <t>21202</t>
  </si>
  <si>
    <t>21205</t>
  </si>
  <si>
    <t>21210</t>
  </si>
  <si>
    <t>21230</t>
  </si>
  <si>
    <t>21250</t>
  </si>
  <si>
    <t>21260</t>
  </si>
  <si>
    <t>21300</t>
  </si>
  <si>
    <t>21301</t>
  </si>
  <si>
    <t>21302</t>
  </si>
  <si>
    <t>21303</t>
  </si>
  <si>
    <t>21304</t>
  </si>
  <si>
    <t>21305</t>
  </si>
  <si>
    <t>21306</t>
  </si>
  <si>
    <t>21307</t>
  </si>
  <si>
    <t>21308</t>
  </si>
  <si>
    <t>21309</t>
  </si>
  <si>
    <t>21310</t>
  </si>
  <si>
    <t>21311</t>
  </si>
  <si>
    <t>21312</t>
  </si>
  <si>
    <t>21350</t>
  </si>
  <si>
    <t>21500</t>
  </si>
  <si>
    <t>21501</t>
  </si>
  <si>
    <t>21502</t>
  </si>
  <si>
    <t>21503</t>
  </si>
  <si>
    <t>21504</t>
  </si>
  <si>
    <t>21505</t>
  </si>
  <si>
    <t>21506</t>
  </si>
  <si>
    <t>21507</t>
  </si>
  <si>
    <t>21560</t>
  </si>
  <si>
    <t>21600</t>
  </si>
  <si>
    <t>21605</t>
  </si>
  <si>
    <t>21610</t>
  </si>
  <si>
    <t>21611</t>
  </si>
  <si>
    <t>21615</t>
  </si>
  <si>
    <t>21660</t>
  </si>
  <si>
    <t>21700</t>
  </si>
  <si>
    <t>21800</t>
  </si>
  <si>
    <t>21801</t>
  </si>
  <si>
    <t>Fixed Louvre Suites</t>
  </si>
  <si>
    <t>Artisan Windows &amp; Doors</t>
  </si>
  <si>
    <t>Futureline</t>
  </si>
  <si>
    <t>Industrial Louvres</t>
  </si>
  <si>
    <t>Machine Rod</t>
  </si>
  <si>
    <t>Misc. Extrusion</t>
  </si>
  <si>
    <t>Screening D&amp;W Frames</t>
  </si>
  <si>
    <t>Screening SupaScreen</t>
  </si>
  <si>
    <t>Screening IntrudaGuard</t>
  </si>
  <si>
    <t>Screening Extruded Accessories</t>
  </si>
  <si>
    <t>Screening Window Exit Screen</t>
  </si>
  <si>
    <t>Screening Fly Frame</t>
  </si>
  <si>
    <t>Home Improvement Wardrobe</t>
  </si>
  <si>
    <t>Home Improvement Shower</t>
  </si>
  <si>
    <t>Home Improvement Balustrade</t>
  </si>
  <si>
    <t>Home Improvement Fencing</t>
  </si>
  <si>
    <t>Industrial Cust Exclusives</t>
  </si>
  <si>
    <t>Large Press Custr Excusives</t>
  </si>
  <si>
    <t>Updated all PH in IP table as they had changed</t>
  </si>
  <si>
    <t>Corrected display of recommended rates for mill POA</t>
  </si>
  <si>
    <t>STANDARD (non-mill) FINISHING RATES (powdercoat or anodised)</t>
  </si>
  <si>
    <t>Powderline WA rates updated as per rates Nov 2020</t>
  </si>
  <si>
    <t>Hid Quote Data spreadsheet and Button</t>
  </si>
  <si>
    <t>Corrected Costed/Priced As on 2.Quote to be always AP when mill override</t>
  </si>
  <si>
    <t>Revised WA Anodising rates</t>
  </si>
  <si>
    <t>Metal cost updated to $5.25 (LME increased to $2.68)</t>
  </si>
  <si>
    <t>v1.3.2021</t>
  </si>
  <si>
    <t>Updated MPG list prices</t>
  </si>
  <si>
    <t xml:space="preserve">Metal cost updated to $5.44 + $0.19 (LME increased to $2.84, MJP increased to $0.20) </t>
  </si>
  <si>
    <t xml:space="preserve">Metal cost updated to $5.62 + $0.18 (LME increased to $3.02, MJP increased to $0.20) </t>
  </si>
  <si>
    <t>v5.5.2021</t>
  </si>
  <si>
    <t>v1.6.2021</t>
  </si>
  <si>
    <t xml:space="preserve">Metal cost updated to $5.73 + $0.11 (LME increased to $3.13, MJP increased to $0.20) </t>
  </si>
  <si>
    <t>Made '$ Each' on 2.Quote column wider to fit 5-digit value</t>
  </si>
  <si>
    <t>v1.7.2021</t>
  </si>
  <si>
    <t xml:space="preserve">Metal cost updated to $5.83 + $0.10 (LME increased to $3.19, MJP increased to $0.24) </t>
  </si>
  <si>
    <t>Updated finish prices and MPG list prices</t>
  </si>
  <si>
    <t>v2.8.2021</t>
  </si>
  <si>
    <t xml:space="preserve">Metal cost updated to $5.99 + $0.16 (LME increased to $3.35) </t>
  </si>
  <si>
    <t>AGS 300-325 Series Frame Flat Filler</t>
  </si>
  <si>
    <t>AGS 300-325 Series Reveal Fin Adaptor</t>
  </si>
  <si>
    <t>Louvre Frame 75.5x54.6x1.6 to E53523</t>
  </si>
  <si>
    <t>AGS 300-400 Series Flush Filler</t>
  </si>
  <si>
    <t>Glazing Bead 20x20.5mm</t>
  </si>
  <si>
    <t>Glazing Bead Bevel 20x20.5mm</t>
  </si>
  <si>
    <t>Glazing Bead 20x14.5mm</t>
  </si>
  <si>
    <t>Glazing Bead 20x11mm</t>
  </si>
  <si>
    <t>AGS 300-325 Series Fixing Adaptor</t>
  </si>
  <si>
    <t>Solar Panel Bolt Tracks</t>
  </si>
  <si>
    <t>AGS 325 Double Glazed Pocketed Filler</t>
  </si>
  <si>
    <t>AGS 300 Series SG Self Mating Mullion</t>
  </si>
  <si>
    <t>AGS 325 Series Double Glazed Sill Bead</t>
  </si>
  <si>
    <t>AGS 325 Series DG 2/3 Way Corner Post</t>
  </si>
  <si>
    <t>AGS 325 Series Flush Filler</t>
  </si>
  <si>
    <t>AGS 325 DG Shallow Pocket Split Mullion</t>
  </si>
  <si>
    <t>AGS 325 DG Deep Pocket Split Mullion</t>
  </si>
  <si>
    <t>Ags Commercial Louvre Jamb Adaptor</t>
  </si>
  <si>
    <t>EP17711</t>
  </si>
  <si>
    <t>Cavity SD Channel Serrated 100x20.8x3x2</t>
  </si>
  <si>
    <t>EP18194</t>
  </si>
  <si>
    <t>Sunshade Hood Subsill 100mm</t>
  </si>
  <si>
    <t>EP18195</t>
  </si>
  <si>
    <t>Sunshade Hood Subframe 100mm</t>
  </si>
  <si>
    <t>EP18196</t>
  </si>
  <si>
    <t>Sunshade Louvre 375mm x 25mm</t>
  </si>
  <si>
    <t>EP18230</t>
  </si>
  <si>
    <t>Sunshade Cornerstake to suit EP18196</t>
  </si>
  <si>
    <t>AGS 300 SG Reveal Fin Sill/Transom</t>
  </si>
  <si>
    <t>AGS 300 DG Reveal Fin Sill/Transom</t>
  </si>
  <si>
    <t>AGS 300 Single Glazed Reveal Fin Frame</t>
  </si>
  <si>
    <t>AGS 325 Double Glazed Reveal Fin Frame</t>
  </si>
  <si>
    <t>Urban Plus 396 BFD 80MM SG Stile</t>
  </si>
  <si>
    <t>Urban Plus 396 BFD 80MM DG Stile</t>
  </si>
  <si>
    <t>Urban Plus 396 BFD 80MM SG Cover Stile</t>
  </si>
  <si>
    <t>Urban Plus 396 BFD 80MM DG Cover Stile</t>
  </si>
  <si>
    <t>Urban Plus 395 BFD 65MM SG Stile</t>
  </si>
  <si>
    <t>Urban Plus 395 BFD 65MM DG Stile</t>
  </si>
  <si>
    <t>Urban Plus 395/6 BF SG Jamb Adaptor</t>
  </si>
  <si>
    <t>Urban Plus 395/6 BF DG Jamb Adaptor</t>
  </si>
  <si>
    <t>Urban Plus 395/6 Bifold Open Out Head</t>
  </si>
  <si>
    <t>Urban Plus 395/6 Bifold Open In Head</t>
  </si>
  <si>
    <t>Urban Plus 395/6 Bifold Open Out Sill</t>
  </si>
  <si>
    <t>Urban Plus 395/6 Bifold Flat Sill</t>
  </si>
  <si>
    <t>Urban Plus 76mm Linear Grate Sub Sill</t>
  </si>
  <si>
    <t>Urban Plus 395 BFW Low Lite Transom</t>
  </si>
  <si>
    <t>ONE14 OF 11mm Sec Win Frame With Leg (CnrSWC5)</t>
  </si>
  <si>
    <t>IGS14 IG 11mm Win Frame With Leg (CnrSWC3)</t>
  </si>
  <si>
    <t>EP19412</t>
  </si>
  <si>
    <t>EP19413</t>
  </si>
  <si>
    <t>EP19481</t>
  </si>
  <si>
    <t>Tube 219x6.35 (Conveyor)</t>
  </si>
  <si>
    <t>EP19485</t>
  </si>
  <si>
    <t>Sub Sill 100mm - R2</t>
  </si>
  <si>
    <t>EP19486</t>
  </si>
  <si>
    <t>Sub Sill 150mm - R2</t>
  </si>
  <si>
    <t>EP19487</t>
  </si>
  <si>
    <t>Sub Head 100mm - R2 - 110.6x50</t>
  </si>
  <si>
    <t>EP19488</t>
  </si>
  <si>
    <t>Sub Head 150mm - R2 - 160.6x50</t>
  </si>
  <si>
    <t>EP19501</t>
  </si>
  <si>
    <t>EP19502</t>
  </si>
  <si>
    <t>Cover Cap (449260)</t>
  </si>
  <si>
    <t>EP19518</t>
  </si>
  <si>
    <t>900/954 - SD Low Profile Track</t>
  </si>
  <si>
    <t>EP19577</t>
  </si>
  <si>
    <t>900/994 SD Low Profile Track Cover (2TS)</t>
  </si>
  <si>
    <t>EP19578</t>
  </si>
  <si>
    <t>900/994 SD Plant-On Interlock</t>
  </si>
  <si>
    <t>EP19579</t>
  </si>
  <si>
    <t>900/994 SD 50mm Single Track Head/Jamb</t>
  </si>
  <si>
    <t>EP19580</t>
  </si>
  <si>
    <t>900/994 SD 50x44mm Sill</t>
  </si>
  <si>
    <t>EP19581</t>
  </si>
  <si>
    <t>900/994 SD 50mm Sump Sill Adaptor</t>
  </si>
  <si>
    <t>EP19583</t>
  </si>
  <si>
    <t>900/994 SD 50mm Narrowline Jamb</t>
  </si>
  <si>
    <t>EP19604</t>
  </si>
  <si>
    <t>900/994 SD SG 90° Corner Entry Stile</t>
  </si>
  <si>
    <t>EP19605</t>
  </si>
  <si>
    <t>900/994 SD DG 90° Corner Entry Stile</t>
  </si>
  <si>
    <t>EP19606</t>
  </si>
  <si>
    <t>900/994 SD SG 90° Corner Entry Lock Stile</t>
  </si>
  <si>
    <t>EP19607</t>
  </si>
  <si>
    <t>EP19609</t>
  </si>
  <si>
    <t>RHS 150x50x4</t>
  </si>
  <si>
    <t>EP19638</t>
  </si>
  <si>
    <t>EP19639</t>
  </si>
  <si>
    <t>EP19640</t>
  </si>
  <si>
    <t>EP19641</t>
  </si>
  <si>
    <t>EP19642</t>
  </si>
  <si>
    <t>EP19647</t>
  </si>
  <si>
    <t>EP19799</t>
  </si>
  <si>
    <t>AGS 50 AWN 419SG 100mm Sill</t>
  </si>
  <si>
    <t>EP19800</t>
  </si>
  <si>
    <t>AGS 50 AWN Flush Sash</t>
  </si>
  <si>
    <t>EP19801</t>
  </si>
  <si>
    <t>AGS 50 AWN Flush Hook Hinge Sash</t>
  </si>
  <si>
    <t>EP19802</t>
  </si>
  <si>
    <t>AGS 50 AWN Sash Stop 419SG 100mm</t>
  </si>
  <si>
    <t>EP19803</t>
  </si>
  <si>
    <t>Urban 284 SD 419SG 100mm Split Mullion</t>
  </si>
  <si>
    <t>EP19804</t>
  </si>
  <si>
    <t>Urban 284 SD 101.6mm Commercial Sill</t>
  </si>
  <si>
    <t>EP19813</t>
  </si>
  <si>
    <t>900/994 SD Single Track Top Hung Head</t>
  </si>
  <si>
    <t>EP19814</t>
  </si>
  <si>
    <t>900/994 SD Double Track Top Hung Head</t>
  </si>
  <si>
    <t>EP19815</t>
  </si>
  <si>
    <t>900/994 SD Triple Track Top Hung Head</t>
  </si>
  <si>
    <t>EP19816</t>
  </si>
  <si>
    <t>900/994 SD Cover Bead</t>
  </si>
  <si>
    <t>EP19817</t>
  </si>
  <si>
    <t>900/994 SD Seal Bead</t>
  </si>
  <si>
    <t>EP19818</t>
  </si>
  <si>
    <t>900/994 SD Seal Bead Adaptor</t>
  </si>
  <si>
    <t>EP19819</t>
  </si>
  <si>
    <t>900/994 SD Fixed Light Hanger</t>
  </si>
  <si>
    <t>EP19823</t>
  </si>
  <si>
    <t>EP19824</t>
  </si>
  <si>
    <t>AGS 50 AWN 419SG 100mm Hook Hinge Head</t>
  </si>
  <si>
    <t>EP19899</t>
  </si>
  <si>
    <t>AGS 101.6 - 76mm Coupler</t>
  </si>
  <si>
    <t>EP19900</t>
  </si>
  <si>
    <t>Urban Plus to AGS 125 - 76mm Coupler</t>
  </si>
  <si>
    <t>EP19901</t>
  </si>
  <si>
    <t>Urban Plus to AGS 125 - 101.6mm Coupler</t>
  </si>
  <si>
    <t>EP19916</t>
  </si>
  <si>
    <t>EP19952</t>
  </si>
  <si>
    <t>Packing Cleat - Canning Vale Press</t>
  </si>
  <si>
    <t>100012131031310000</t>
  </si>
  <si>
    <t>EP19956</t>
  </si>
  <si>
    <t>Urban+ Sliding Door Rail Stiffener</t>
  </si>
  <si>
    <t>EP19957</t>
  </si>
  <si>
    <t>Universal Head Cap</t>
  </si>
  <si>
    <t>EP19969</t>
  </si>
  <si>
    <t>EP19978</t>
  </si>
  <si>
    <t>Hollow Subhead 100mm - 105x160</t>
  </si>
  <si>
    <t>EP19979</t>
  </si>
  <si>
    <t>Hollow Subhead 150mm - 152.5x160</t>
  </si>
  <si>
    <t>EP20017</t>
  </si>
  <si>
    <t>Urban 580SW HD External Transon</t>
  </si>
  <si>
    <t>EP20049</t>
  </si>
  <si>
    <t>EP20050</t>
  </si>
  <si>
    <t>EP20071</t>
  </si>
  <si>
    <t>Louvre Splice Channel to EP10494</t>
  </si>
  <si>
    <t>EP20077</t>
  </si>
  <si>
    <t>Lumière 3 Track Sill</t>
  </si>
  <si>
    <t>EP20078</t>
  </si>
  <si>
    <t>Lumière 3 Track Head</t>
  </si>
  <si>
    <t>EP20079</t>
  </si>
  <si>
    <t>Lumière Bottom Rail</t>
  </si>
  <si>
    <t>EP20080</t>
  </si>
  <si>
    <t>Lumière Mirror Stile</t>
  </si>
  <si>
    <t>EP20081</t>
  </si>
  <si>
    <t>Lumière Standard Stile</t>
  </si>
  <si>
    <t>EP20082</t>
  </si>
  <si>
    <t>Lumière Top Rail</t>
  </si>
  <si>
    <t>EP20083</t>
  </si>
  <si>
    <t>Lumière 2 Track Sill</t>
  </si>
  <si>
    <t>EP20084</t>
  </si>
  <si>
    <t>Lumière 2 Track Head</t>
  </si>
  <si>
    <t>EP20085</t>
  </si>
  <si>
    <t>Lumière Floor Clip 2&amp;3 Track</t>
  </si>
  <si>
    <t>EP20086</t>
  </si>
  <si>
    <t>Lumière Stile Mirror Adaptor</t>
  </si>
  <si>
    <t>EP20087</t>
  </si>
  <si>
    <t>Lumière Mid Rail</t>
  </si>
  <si>
    <t>EP20088</t>
  </si>
  <si>
    <t>Lumière 3 Track Jamb</t>
  </si>
  <si>
    <t>EP20089</t>
  </si>
  <si>
    <t>Lumière 2 Track Jamb</t>
  </si>
  <si>
    <t>EP20129</t>
  </si>
  <si>
    <t>EP20134</t>
  </si>
  <si>
    <t>CW-Structural Bracket 250x100</t>
  </si>
  <si>
    <t>EP20135</t>
  </si>
  <si>
    <t>EP20136</t>
  </si>
  <si>
    <t>FLY7 Fly Frame 11mm Face Fit</t>
  </si>
  <si>
    <t>EP20141</t>
  </si>
  <si>
    <t>Automated Servery Window Strut Cover</t>
  </si>
  <si>
    <t>EP20150</t>
  </si>
  <si>
    <t>100mm SG Beaded Spandrel Sub Head</t>
  </si>
  <si>
    <t>EP20151</t>
  </si>
  <si>
    <t>150mm SG Beaded Spandrel Sub Head</t>
  </si>
  <si>
    <t>EP20155</t>
  </si>
  <si>
    <t>AGS 50 AWN Sash Stop 419 DG Flush</t>
  </si>
  <si>
    <t>EP20156</t>
  </si>
  <si>
    <t>AGS 50 AWN Head, Hook Hinge 419 DG Flush</t>
  </si>
  <si>
    <t>EP20157</t>
  </si>
  <si>
    <t>AGS 50 AWN Sill, Hook Hinge 419 DG Flush</t>
  </si>
  <si>
    <t>EP20158</t>
  </si>
  <si>
    <t>EP20159</t>
  </si>
  <si>
    <t>EP20160</t>
  </si>
  <si>
    <t>EP20161</t>
  </si>
  <si>
    <t>EP20162</t>
  </si>
  <si>
    <t>EP20163</t>
  </si>
  <si>
    <t>419 100 SG Hollow Sash</t>
  </si>
  <si>
    <t>EP20164</t>
  </si>
  <si>
    <t>419 100 SG Sill</t>
  </si>
  <si>
    <t>EP20165</t>
  </si>
  <si>
    <t>419 100 SG Sash Stop</t>
  </si>
  <si>
    <t>EP20166</t>
  </si>
  <si>
    <t>419 100 SG Hook Hinge Head</t>
  </si>
  <si>
    <t>EP20169</t>
  </si>
  <si>
    <t>EP20170</t>
  </si>
  <si>
    <t>CW116 Internal Female Corner</t>
  </si>
  <si>
    <t>EP20171</t>
  </si>
  <si>
    <t>CW116 Internal Male Corner</t>
  </si>
  <si>
    <t>EP20172</t>
  </si>
  <si>
    <t>990 SW SG F-line 100mm Frame/Base</t>
  </si>
  <si>
    <t>EP20173</t>
  </si>
  <si>
    <t>950/990 SW Track Insert</t>
  </si>
  <si>
    <t>EP20174</t>
  </si>
  <si>
    <t>950/990 SW Screen Adaptor</t>
  </si>
  <si>
    <t>EP20175</t>
  </si>
  <si>
    <t>950/990 SW Jamb Adaptor</t>
  </si>
  <si>
    <t>EP20176</t>
  </si>
  <si>
    <t>950/990 SW Sill Adaptor</t>
  </si>
  <si>
    <t>EP20177</t>
  </si>
  <si>
    <t>950/990 SW Head Adaptor</t>
  </si>
  <si>
    <t>EP20178</t>
  </si>
  <si>
    <t>990 SW DG F-line 100mm Frame/Base</t>
  </si>
  <si>
    <t>EP20179</t>
  </si>
  <si>
    <t>950 SW N-Line Frame/HP Sill Base</t>
  </si>
  <si>
    <t>EP20180</t>
  </si>
  <si>
    <t>950 SW N-line 100mm Frame/Base</t>
  </si>
  <si>
    <t>AGS 300 Single Glazed Pocketed Filler</t>
  </si>
  <si>
    <t>AGS 300 Series SG 2/3 Way Corner Post</t>
  </si>
  <si>
    <t>152 Curved Louvre Blade 162x25</t>
  </si>
  <si>
    <t>102 Curved Louvre Blade 112x25</t>
  </si>
  <si>
    <t>Euro T&amp;T- Awning Sash Bead 24mm</t>
  </si>
  <si>
    <t>Euro T&amp;T- Awning Sash Bead 20mm</t>
  </si>
  <si>
    <t>Euro T&amp;T- Awning Sash Bead DG</t>
  </si>
  <si>
    <t>Urban Plus 391 DH Sash/Jamb Adaptor Cap</t>
  </si>
  <si>
    <t>Urban Plus 391 Track Cap</t>
  </si>
  <si>
    <t>Urban Plus 391 DH Single Glazed Rail</t>
  </si>
  <si>
    <t>Urban Plus 397 HD Slat Panel 92x12</t>
  </si>
  <si>
    <t>Euro T&amp;T- Awning Sash Bead 14mm</t>
  </si>
  <si>
    <t>Urban Plus 391 DH Rail D/Glazed</t>
  </si>
  <si>
    <t>AGS 900SD Screen Door Jamb Adaptor</t>
  </si>
  <si>
    <t>AGS 900SD SD Stacker Screen Door Head</t>
  </si>
  <si>
    <t>AGS 900SD Stacker Screen Door Sill</t>
  </si>
  <si>
    <t>AGS 900SD Stacker Screen Door Adaptor</t>
  </si>
  <si>
    <t>Urban Plus 397 HD Slat Panel 100x12</t>
  </si>
  <si>
    <t>AGS Double Hung 400 Sill</t>
  </si>
  <si>
    <t>AGS Double Hung 425 Sill</t>
  </si>
  <si>
    <t>AGS Double Hung 400 Head Adaptor</t>
  </si>
  <si>
    <t>AGS Double Hung 400 Jamb Adaptor</t>
  </si>
  <si>
    <t>AGS Double Hung 400 Screen Adaptor</t>
  </si>
  <si>
    <t>Wardrobe U Rail (Used With 309273)</t>
  </si>
  <si>
    <t>ESH10617</t>
  </si>
  <si>
    <t>Retention Profile (313750)</t>
  </si>
  <si>
    <t>ESH10618</t>
  </si>
  <si>
    <t>Mullion 60X85 (543020)</t>
  </si>
  <si>
    <t>ESH10619</t>
  </si>
  <si>
    <t>Insert Profile 60x85 (543060)</t>
  </si>
  <si>
    <t>Glazing Bead 20x3mm</t>
  </si>
  <si>
    <t>AGS 300 Series Single Glazed Sill Bead</t>
  </si>
  <si>
    <t>v3.9.2021</t>
  </si>
  <si>
    <t>Added EP19485/86 to subsill list</t>
  </si>
  <si>
    <t xml:space="preserve">Metal cost updated to $6.22 + $0.23 (LME increased to $3.58) </t>
  </si>
  <si>
    <t xml:space="preserve">Metal cost updated to $6.58 + $0.36 (LME increased to $3.8 and MJP to $0.30) </t>
  </si>
  <si>
    <t>v4.10.2021</t>
  </si>
  <si>
    <t>MPG</t>
  </si>
  <si>
    <t>FJ</t>
  </si>
  <si>
    <t>FH</t>
  </si>
  <si>
    <t>FL</t>
  </si>
  <si>
    <t>FK</t>
  </si>
  <si>
    <t>FI</t>
  </si>
  <si>
    <t>FS</t>
  </si>
  <si>
    <t>FQ</t>
  </si>
  <si>
    <t>FT</t>
  </si>
  <si>
    <t>FR</t>
  </si>
  <si>
    <t>FP</t>
  </si>
  <si>
    <t>FO</t>
  </si>
  <si>
    <t>FW</t>
  </si>
  <si>
    <t>FN</t>
  </si>
  <si>
    <t>Removed generic metal rates from 3.Edit Pricing</t>
  </si>
  <si>
    <t>Updated new Futureline costing and list pricing MPGs</t>
  </si>
  <si>
    <t>FM</t>
  </si>
  <si>
    <t>FU</t>
  </si>
  <si>
    <t>FV</t>
  </si>
  <si>
    <t>FutureLine 1</t>
  </si>
  <si>
    <t>FutureLine 2</t>
  </si>
  <si>
    <t>FutureLine 3</t>
  </si>
  <si>
    <t>FutureLine 4</t>
  </si>
  <si>
    <t>FutureLine 5</t>
  </si>
  <si>
    <t>FutureLine 6</t>
  </si>
  <si>
    <t>FutureLine 7</t>
  </si>
  <si>
    <t>FutureLine 8</t>
  </si>
  <si>
    <t>FutureLine 9</t>
  </si>
  <si>
    <t>FutureLine 10</t>
  </si>
  <si>
    <t>FutureLine 11</t>
  </si>
  <si>
    <t>FutureLine 12</t>
  </si>
  <si>
    <t>FutureLine 13</t>
  </si>
  <si>
    <t>FutureLine 14</t>
  </si>
  <si>
    <t>FutureLine 15</t>
  </si>
  <si>
    <t>FutureLine 16</t>
  </si>
  <si>
    <t>MPM Surcharge</t>
  </si>
  <si>
    <t>Rolling Factor (Cost/0.8*2.5)</t>
  </si>
  <si>
    <t>Roll?</t>
  </si>
  <si>
    <t>Added MPG LI for ETB0039</t>
  </si>
  <si>
    <t>v6.10.2021</t>
  </si>
  <si>
    <t>LI</t>
  </si>
  <si>
    <t>KIT 10</t>
  </si>
  <si>
    <t xml:space="preserve">Metal cost updated to $6.70 + $0.12 (LME increased to $4.00 and MJP to $0.30) </t>
  </si>
  <si>
    <t>v3.11.2021</t>
  </si>
  <si>
    <t xml:space="preserve">Metal cost updated to $6.31 - $0.39 (LME decreased to $3.61) </t>
  </si>
  <si>
    <t>v2.12.2021</t>
  </si>
  <si>
    <t xml:space="preserve">Metal cost updated to $6.43 + $0.12 (LME increased to $3.77 and MJP redcued to $0.26) </t>
  </si>
  <si>
    <t>v10.1.2022</t>
  </si>
  <si>
    <t>Metal cost updated to $7.18 + $0.75 (LME increased to $4.18 and MJP reduced to $0.25) 
Spread increased to $2.75</t>
  </si>
  <si>
    <t>v1.2.2022</t>
  </si>
  <si>
    <t>Finishing rates all increased</t>
  </si>
  <si>
    <t xml:space="preserve">Metal cost updated to $7.56 + $0.38 (LME increased to $4.56) </t>
  </si>
  <si>
    <t>v2.3.2022</t>
  </si>
  <si>
    <t>AGS 225HD 2-Way Threshold 101.6x12.7mm</t>
  </si>
  <si>
    <t>Ind Cust Excl3-5kg/m</t>
  </si>
  <si>
    <t>Ind Cust Excl&lt;3kg/m</t>
  </si>
  <si>
    <t>Cust Excl5-10kg/m</t>
  </si>
  <si>
    <t>Urban 280 Sliding Window</t>
  </si>
  <si>
    <t>AGS 225HD Stepped Threshold 76x22mm</t>
  </si>
  <si>
    <t>Urban 284 Stacking Door</t>
  </si>
  <si>
    <t>Urban 281DH Sill</t>
  </si>
  <si>
    <t>Urban 281 Double Hung Window</t>
  </si>
  <si>
    <t>Urban 281DH Head</t>
  </si>
  <si>
    <t>Urban 281DH Jamb</t>
  </si>
  <si>
    <t>Urban 281DH Mullion</t>
  </si>
  <si>
    <t>Urban 282AWN Frame</t>
  </si>
  <si>
    <t>Urban 282 Awning Window</t>
  </si>
  <si>
    <t>Urban 282AWN Hinge Head</t>
  </si>
  <si>
    <t>Urban 282AWN Transom/Mullion</t>
  </si>
  <si>
    <t>Urban 282AWN Mating Frame</t>
  </si>
  <si>
    <t>Urban 50mm HD 180' Coupler</t>
  </si>
  <si>
    <t>Urban 280SW HD Transom</t>
  </si>
  <si>
    <t>Arch Cust Excl&lt;3kg/m</t>
  </si>
  <si>
    <t>OXXO Stile LH Std</t>
  </si>
  <si>
    <t>OXXO Stile LH Heavy</t>
  </si>
  <si>
    <t>OXXO Stile RH Std</t>
  </si>
  <si>
    <t>OXXO Stile RH Heavy</t>
  </si>
  <si>
    <t>Urban Plus 125mm Sub Sill Retainer</t>
  </si>
  <si>
    <t>Urban 284 SSD Multistack Screen Jamb</t>
  </si>
  <si>
    <t>Urban 281DH Interlock Stiffener</t>
  </si>
  <si>
    <t>Urban 281DH Interlock Stiffener Infill</t>
  </si>
  <si>
    <t>Urban+ 392 Awn/Case Frame Stop</t>
  </si>
  <si>
    <t>Urban+ 392 Awn/Case Sash</t>
  </si>
  <si>
    <t>Urban+ 392 Awn/Case Flyscreen Support</t>
  </si>
  <si>
    <t>Urban+ 392 Awn/Case Operator Cover</t>
  </si>
  <si>
    <t>Urban+ 392 Awn/Case Operator Base Ext</t>
  </si>
  <si>
    <t>Urban+ 392 Awn/Case Glaze Bead 5mm Glass</t>
  </si>
  <si>
    <t>Urban+ 392 Awn/Case Glaze Bead DG</t>
  </si>
  <si>
    <t>Urban 284 SSD Multistack Screen Sill</t>
  </si>
  <si>
    <t>Plat S/Door Multi Stack Fly Door Head</t>
  </si>
  <si>
    <t>Plat S/Door Multi Stack Fly Door Jamb</t>
  </si>
  <si>
    <t>Plat S/Door Multi Stack Fly Door Sill</t>
  </si>
  <si>
    <t>Urban 284L Sliding Door</t>
  </si>
  <si>
    <t>Urban 281DH Internal Sash Rail</t>
  </si>
  <si>
    <t>Urban 281DH Sash Stile</t>
  </si>
  <si>
    <t>Urban 282AWN SG Sash</t>
  </si>
  <si>
    <t>Urban 281DH Bottom Rail</t>
  </si>
  <si>
    <t>Urban 282AWN Continuous Hinge</t>
  </si>
  <si>
    <t>Huntingdale Suite - Flush Filler 90.80x6.50</t>
  </si>
  <si>
    <t>Urban 282AWN Hinged Head (95mm)</t>
  </si>
  <si>
    <t>Urban 282AWN Mating Frame (95mm)</t>
  </si>
  <si>
    <t>Urban 284 SSD Box Interlock</t>
  </si>
  <si>
    <t>Urban 284 SSD T Interlock Cover</t>
  </si>
  <si>
    <t>Urban 284 SSD Sill Track</t>
  </si>
  <si>
    <t>Urban 284 SSD 300Pa Sill Base</t>
  </si>
  <si>
    <t>Urban 284 SSD Jamb</t>
  </si>
  <si>
    <t>Urban 284 SSD Head</t>
  </si>
  <si>
    <t>Urban 284 SSD Screen Door Insert</t>
  </si>
  <si>
    <t>Urban 284 SSD Multistack Screen Head</t>
  </si>
  <si>
    <t>Urban 284 SSD Screen Interlock Stile</t>
  </si>
  <si>
    <t>Urban 284 SSD Head Threshold</t>
  </si>
  <si>
    <t>Urban 284 SSD Jamb Trim Type 1</t>
  </si>
  <si>
    <t>Urban 284 SSD Jamb Trim Type 2</t>
  </si>
  <si>
    <t>Urban 284 SSD Jamb Trim Type 3</t>
  </si>
  <si>
    <t>Urban 284L SD Low Profile Sill</t>
  </si>
  <si>
    <t>Urban 284 SSD Low Profile Sill</t>
  </si>
  <si>
    <t>Urban 284 SSD Mortice Lock Stile</t>
  </si>
  <si>
    <t>Urban 284 SSD 82mm HD SG Rail</t>
  </si>
  <si>
    <t>Urban 284 SSD 82mm HD DG Rail</t>
  </si>
  <si>
    <t>Urban 281DH Top Grab Rail</t>
  </si>
  <si>
    <t>Urban 280SW Mullion Latch Mullion</t>
  </si>
  <si>
    <t>Urban 280SW Lockless Stile</t>
  </si>
  <si>
    <t>Urban 280SW Lockless Jamb</t>
  </si>
  <si>
    <t>Urban 280SW Mullion Latch HD Mullion</t>
  </si>
  <si>
    <t>Stacking Screen Door Jamb Filler EPD0151</t>
  </si>
  <si>
    <t>AGS 225HD Ramped Threshold 100x15mm</t>
  </si>
  <si>
    <t>AGS 225HD Ramped Threshold 150x15mm</t>
  </si>
  <si>
    <t>Urban 284 SSD 400 Commercial Jamb</t>
  </si>
  <si>
    <t>Urban 284 SSD 400 Commercial Head</t>
  </si>
  <si>
    <t>EP13842</t>
  </si>
  <si>
    <t>Urban 284 SSD Corner Stile</t>
  </si>
  <si>
    <t>Urban 284 SSD Cavity Sealing Trim</t>
  </si>
  <si>
    <t>Urban 281DH Sash Restrictor</t>
  </si>
  <si>
    <t>Urban 50mm Sub Sill</t>
  </si>
  <si>
    <t>Urban 284SSD Multistack Jamb Back Filler</t>
  </si>
  <si>
    <t>Urban 282AWN 8mm Render Adaptor (95mm)</t>
  </si>
  <si>
    <t>Urban 281DH W Transom Coupler</t>
  </si>
  <si>
    <t>Electric Winder - Operator Base</t>
  </si>
  <si>
    <t>Electric Winder - Operator Cover</t>
  </si>
  <si>
    <t>Urban Plus 125mm Flat Subsill Preslotted</t>
  </si>
  <si>
    <t>Urban Lintel Head</t>
  </si>
  <si>
    <t>Urban 284 SSD SG Midrail 110mm</t>
  </si>
  <si>
    <t>Urban 284 SSD DG Lock Stile</t>
  </si>
  <si>
    <t>Urban 284 SSD DG Mortice Lock Stile</t>
  </si>
  <si>
    <t>Urban 284 SSD DG Screen Interlock Stile</t>
  </si>
  <si>
    <t>Urban 284 SSD DG HD Box Interlock</t>
  </si>
  <si>
    <t>Urban 284 SSD DG Box Interlock</t>
  </si>
  <si>
    <t>Urban 284 SSD DG Interlock Stile</t>
  </si>
  <si>
    <t>Urban 284 SSD 300Pa One Piece Sill</t>
  </si>
  <si>
    <t>AGS 225HD Open In Sill 100x44mm</t>
  </si>
  <si>
    <t>Urban + 594 S/D Multi Stack Jamb Old</t>
  </si>
  <si>
    <t>Urban + 594 S/D Multi Stack Head Old</t>
  </si>
  <si>
    <t>Urban + 594 S/D Jamb Old</t>
  </si>
  <si>
    <t>Urban + 594 S/D Head Old</t>
  </si>
  <si>
    <t>Urban 281DH W Sill (95mm)</t>
  </si>
  <si>
    <t>Urban 281DH W Transom (95mm)</t>
  </si>
  <si>
    <t>Urban 281DH W Head (95mm)</t>
  </si>
  <si>
    <t>Urban 281DH W Mullion (95mm)</t>
  </si>
  <si>
    <t>Urban 281DH HD Bottom Rail Top Sash</t>
  </si>
  <si>
    <t>Urban 281DH HD Top Rail Bottom Sash</t>
  </si>
  <si>
    <t>Urban 281DH W Jamb (95mm)</t>
  </si>
  <si>
    <t>Urban+ 392 Awn/Case &amp; Fixed Light Frame</t>
  </si>
  <si>
    <t>Urban Plus 390SW DG Rail</t>
  </si>
  <si>
    <t>Urban Plus 390SW Screen Insert</t>
  </si>
  <si>
    <t>Urban Plus 390SW 325 Jamb Adaptor</t>
  </si>
  <si>
    <t>Urban Plus 390SW Head</t>
  </si>
  <si>
    <t>Urban Plus 390SW Sill</t>
  </si>
  <si>
    <t>Urban 282AWN Winder Support Small</t>
  </si>
  <si>
    <t>Urban 282AWN Winder Sill</t>
  </si>
  <si>
    <t>Urban 280SW/281DH Double Glazed Adaptor</t>
  </si>
  <si>
    <t>Urban 280SW Single Glazed Adaptor</t>
  </si>
  <si>
    <t>Schueco 419 - 159mm Head 9645909</t>
  </si>
  <si>
    <t>Schueco 419 - 159mm Jamb 9645910</t>
  </si>
  <si>
    <t>Schueco 419 - 159mm Male Mullion 9645911</t>
  </si>
  <si>
    <t>Schueco 419 - 159mm F/M Mullion 9645912</t>
  </si>
  <si>
    <t>Schueco 419 - 159mm Sill 9645913</t>
  </si>
  <si>
    <t>Urban 282AWN Internal Beaded Hinged Sash</t>
  </si>
  <si>
    <t>Urban 282AWN Internal Beaded Sash</t>
  </si>
  <si>
    <t>32mm IGU Support Bead 45° CW116 CW175</t>
  </si>
  <si>
    <t>32mm IGU Support Bead CW116 CW175</t>
  </si>
  <si>
    <t>Urban Plus 390SW Multi Stack Head</t>
  </si>
  <si>
    <t>Urban Plus 390SW SG Rail</t>
  </si>
  <si>
    <t>Urban Plus 390SW Screen Jamb Fin</t>
  </si>
  <si>
    <t>Urban Plus 390SW Multi Stack Sill</t>
  </si>
  <si>
    <t>Urban Plus 390SW Window Sill</t>
  </si>
  <si>
    <t>Urban Plus 390SW Window Head</t>
  </si>
  <si>
    <t>Urban Plus 390SW 300 Jamb Adaptor</t>
  </si>
  <si>
    <t>Urban Plus 390SW 400 Jamb Adaptor</t>
  </si>
  <si>
    <t>Urban Plus 390SW 425 Jamb Adaptor</t>
  </si>
  <si>
    <t>Urban Plus 390SW Jamb Channel</t>
  </si>
  <si>
    <t>Urban Plus 391 DH SG Sash Adaptor</t>
  </si>
  <si>
    <t>Urban Plus 391 DH DG Sash Adaptor</t>
  </si>
  <si>
    <t>Urban Plus 391 DH Head</t>
  </si>
  <si>
    <t>Urban Plus 391 DH Sill</t>
  </si>
  <si>
    <t>Urban+ 392 Awn/Case Winder Support</t>
  </si>
  <si>
    <t>Urban+ 392 Awn/Case Awning Hook Head</t>
  </si>
  <si>
    <t>Urban+ 392 Awn/Case Awning Sill</t>
  </si>
  <si>
    <t>Urban+ 35 Series Fixed Light Adaptor</t>
  </si>
  <si>
    <t>Urban Plus 394 SD Head</t>
  </si>
  <si>
    <t>Urban Plus 394 SD Sill Standard</t>
  </si>
  <si>
    <t>Urban Plus 394 SD Sill Low Profile</t>
  </si>
  <si>
    <t>Urban Plus 394 SD Jamb</t>
  </si>
  <si>
    <t>Urban Plus 394 SD OXO Mullion</t>
  </si>
  <si>
    <t>Urban + 394 S/D Threshold Head/Sill/Jamb</t>
  </si>
  <si>
    <t>Urban Plus 394 SD SG Mortice Stile</t>
  </si>
  <si>
    <t>Urban Plus 394 SD SG Lock Stile Small</t>
  </si>
  <si>
    <t>Urban Plus 394 SD SG Interlock</t>
  </si>
  <si>
    <t>Urban Plus 394 SD SG Med Interlock</t>
  </si>
  <si>
    <t>Urban Plus 394 SD SG Heavy Interlock</t>
  </si>
  <si>
    <t>Urban Plus 394 SD SG Beaded Rail</t>
  </si>
  <si>
    <t>Urban Plus 394 SD SG Rail Bead</t>
  </si>
  <si>
    <t>Urban Plus 394 SD OXXO Adaptor</t>
  </si>
  <si>
    <t>Urban Plus 394 SD OXXO HD Adaptor</t>
  </si>
  <si>
    <t>Urban Plus 394 SD SG Double Interlock</t>
  </si>
  <si>
    <t>Urban Plus 394 SD DG Lock Stile</t>
  </si>
  <si>
    <t>Urban Plus 394 SD Rail SG</t>
  </si>
  <si>
    <t>Urban Plus 394 SD Rail DG Beaded</t>
  </si>
  <si>
    <t>Urban Plus 394 SD Sill Tray</t>
  </si>
  <si>
    <t>Urban Plus 394 SD Screen Track Sill</t>
  </si>
  <si>
    <t>Urban Plus 394 SD Screen Track Head</t>
  </si>
  <si>
    <t>Urban Plus 394 SD Screen Track Jamb</t>
  </si>
  <si>
    <t>Urban Plus 394SD Screen Track Jamb Cover</t>
  </si>
  <si>
    <t>Urban 284 SSD Disable Access Ramp</t>
  </si>
  <si>
    <t>EP19048</t>
  </si>
  <si>
    <t>CW175 HD2 Gutter Sill Splice</t>
  </si>
  <si>
    <t>Urban 282AWN Hook Hinge Transom</t>
  </si>
  <si>
    <t>SD24 Screen Door Meeting Stile</t>
  </si>
  <si>
    <t>SDF23 Security H Receiver</t>
  </si>
  <si>
    <t>Urban 284 SSD &amp; 390SW OXO Adaptor</t>
  </si>
  <si>
    <t>Urban 282AWN Render Hook Hinge Head</t>
  </si>
  <si>
    <t>AGS 225HD Flat Threshold 150x20mm</t>
  </si>
  <si>
    <t>AGS 225HD 2-Way Threshold 150x12.7mm</t>
  </si>
  <si>
    <t>EP20181</t>
  </si>
  <si>
    <t>CW175 - Internal Corner Mullion (M)</t>
  </si>
  <si>
    <t>EP20182</t>
  </si>
  <si>
    <t>CW175 - Internal Corner Mullion (F)</t>
  </si>
  <si>
    <t>EP20191</t>
  </si>
  <si>
    <t>950/990 SW DG F-Line 150mm Frame/MS Base</t>
  </si>
  <si>
    <t>EP20192</t>
  </si>
  <si>
    <t>950/990 SW SG F-Line 150mm Frame/MS Base</t>
  </si>
  <si>
    <t>EP20205</t>
  </si>
  <si>
    <t>419 100mm Tall Subhead</t>
  </si>
  <si>
    <t>EP20206</t>
  </si>
  <si>
    <t>419 150mm Tall Subhead</t>
  </si>
  <si>
    <t>EP20207</t>
  </si>
  <si>
    <t>419 200mm Tall Subhead</t>
  </si>
  <si>
    <t>EP20210</t>
  </si>
  <si>
    <t>AGS 425 Series HD Backing Plate</t>
  </si>
  <si>
    <t>EP20211</t>
  </si>
  <si>
    <t>AGS 400/601 Series HD Backing Plate</t>
  </si>
  <si>
    <t>EP20216</t>
  </si>
  <si>
    <t>Mullion 150mm (477780)</t>
  </si>
  <si>
    <t>EP20217</t>
  </si>
  <si>
    <t>Cover Cap 35/20 (434600)</t>
  </si>
  <si>
    <t>EP20218</t>
  </si>
  <si>
    <t>Level 1 Transom (434210)</t>
  </si>
  <si>
    <t>EP20225</t>
  </si>
  <si>
    <t>EP20226</t>
  </si>
  <si>
    <t>EP20227</t>
  </si>
  <si>
    <t>EP20238</t>
  </si>
  <si>
    <t>419 100 DG 75mm Inline Post</t>
  </si>
  <si>
    <t>EP20239</t>
  </si>
  <si>
    <t>419 100 DG 100mm Inline Post</t>
  </si>
  <si>
    <t>EP20240</t>
  </si>
  <si>
    <t>419 DG Internal 90° Corner Post</t>
  </si>
  <si>
    <t>EP20241</t>
  </si>
  <si>
    <t>419 DG External 90° Corner Post</t>
  </si>
  <si>
    <t>EP20243</t>
  </si>
  <si>
    <t>991 DH SG 100mm Head/Transom</t>
  </si>
  <si>
    <t>AE1105</t>
  </si>
  <si>
    <t>100012120031200113</t>
  </si>
  <si>
    <t>AGS481 Double Hung Window</t>
  </si>
  <si>
    <t>EP20244</t>
  </si>
  <si>
    <t>991 DH SG 100mm Sill/Transom</t>
  </si>
  <si>
    <t>EP20245</t>
  </si>
  <si>
    <t>991 DH SG Pocket Jamb Adaptor</t>
  </si>
  <si>
    <t>EP20246</t>
  </si>
  <si>
    <t>991 DH DG 100mm Head/Transom</t>
  </si>
  <si>
    <t>EP20247</t>
  </si>
  <si>
    <t>991 DH DG 100mm Sill/Transom</t>
  </si>
  <si>
    <t>EP20248</t>
  </si>
  <si>
    <t>991 DH DG Pocket Jamb Adaptor</t>
  </si>
  <si>
    <t>EP20294</t>
  </si>
  <si>
    <t>225 SD Pocket Filler 54mm</t>
  </si>
  <si>
    <t>EP20295</t>
  </si>
  <si>
    <t>225 SD Single Track Jamb/Head</t>
  </si>
  <si>
    <t>EP20315</t>
  </si>
  <si>
    <t>Urban Colonial Bar MK11</t>
  </si>
  <si>
    <t>EP20339</t>
  </si>
  <si>
    <t>TWA544 Tipper Body Rear Corner Post</t>
  </si>
  <si>
    <t>EP20341</t>
  </si>
  <si>
    <t>900/994 SD Floor Insert Track</t>
  </si>
  <si>
    <t>EP20342</t>
  </si>
  <si>
    <t>EP20375</t>
  </si>
  <si>
    <t>EP20389</t>
  </si>
  <si>
    <t>RHS Box Louvre 300x40 With Screw Flutes</t>
  </si>
  <si>
    <t>EP20457</t>
  </si>
  <si>
    <t>ASE70 PD.ME Sliding Track Insert-9626871</t>
  </si>
  <si>
    <t>AE4128</t>
  </si>
  <si>
    <t>100012123031204128</t>
  </si>
  <si>
    <t>Schuco ASE 70 PD ME</t>
  </si>
  <si>
    <t>EP20458</t>
  </si>
  <si>
    <t>ASE70 PD.ME Fixed Track Insert-9626205</t>
  </si>
  <si>
    <t>EP20459</t>
  </si>
  <si>
    <t>ASE70 PD.ME Bottom Threshold-9626214</t>
  </si>
  <si>
    <t>EP20460</t>
  </si>
  <si>
    <t>ASE70 PD.ME Shell For Top Rail &amp; Stile-9626201</t>
  </si>
  <si>
    <t>EP20461</t>
  </si>
  <si>
    <t>ASE70 PD.ME Shell For Bottom Rail-9626203</t>
  </si>
  <si>
    <t>EP20462</t>
  </si>
  <si>
    <t>ASE70 PD.ME Centre Shell For Head-9626193</t>
  </si>
  <si>
    <t>EP20463</t>
  </si>
  <si>
    <t>ASE70 PD.ME Inner/Outer Shell For Head-9626192</t>
  </si>
  <si>
    <t>EP20464</t>
  </si>
  <si>
    <t>ASE70 PD.ME Centre Shell For Sill-9626199</t>
  </si>
  <si>
    <t>EP20465</t>
  </si>
  <si>
    <t>ASE70 PD.ME Inner/Outer Shell For Sill-9626198</t>
  </si>
  <si>
    <t>EP20466</t>
  </si>
  <si>
    <t>ASE70 PD.ME Inner/Outer Shell For Jamb-9626195</t>
  </si>
  <si>
    <t>EP20467</t>
  </si>
  <si>
    <t>ASE70 PD.ME Centre Shell For Jamb-9626196</t>
  </si>
  <si>
    <t>EP20476</t>
  </si>
  <si>
    <t>EP20477</t>
  </si>
  <si>
    <t>EP20498</t>
  </si>
  <si>
    <t>ASE70 PD.ME Head &amp; Jamb Threshold-9626213</t>
  </si>
  <si>
    <t>EP20548</t>
  </si>
  <si>
    <t>Coaming Rear Flush 53.5x40</t>
  </si>
  <si>
    <t>EP20552</t>
  </si>
  <si>
    <t>419 Coupler - Post Duct To 100mm Jamb</t>
  </si>
  <si>
    <t>EP20553</t>
  </si>
  <si>
    <t>419 Coupler - Post Duct To 150mm Jamb</t>
  </si>
  <si>
    <t>EP20576</t>
  </si>
  <si>
    <t>BL75 - Louvre Lock Clip 66x26.5</t>
  </si>
  <si>
    <t>EP20603</t>
  </si>
  <si>
    <t>ASE70 PD.ME Meeting Stile Adaptor</t>
  </si>
  <si>
    <t>EP20675</t>
  </si>
  <si>
    <t>Structural Female Mullion 169° to 175°</t>
  </si>
  <si>
    <t>EP20676</t>
  </si>
  <si>
    <t>Structural Male Mullion 169° to 175°</t>
  </si>
  <si>
    <t>EP20677</t>
  </si>
  <si>
    <t>Structural Male Mullion 158° to 166°</t>
  </si>
  <si>
    <t>EP20678</t>
  </si>
  <si>
    <t>Structural Female Mullion 158° to 166°</t>
  </si>
  <si>
    <t>EP20681</t>
  </si>
  <si>
    <t>Ftrline - 150mm &amp; 44mm Sill Centre Shell</t>
  </si>
  <si>
    <t>EP20682</t>
  </si>
  <si>
    <t>Ftrline - Nailing Fin 419 DG Flushline Shell</t>
  </si>
  <si>
    <t>EP20683</t>
  </si>
  <si>
    <t>Ftrline - Nailing Fin 440 DG Flushline Shell</t>
  </si>
  <si>
    <t>EP20684</t>
  </si>
  <si>
    <t>Ftrline - Jamb Adaptor B 150mm Shell</t>
  </si>
  <si>
    <t>EP20685</t>
  </si>
  <si>
    <t>Ftrline - Female Meeting Stile Shell</t>
  </si>
  <si>
    <t>EP20686</t>
  </si>
  <si>
    <t>Ftrline - Jamb Adaptor - A 150mm Shell</t>
  </si>
  <si>
    <t>EP20687</t>
  </si>
  <si>
    <t>Ftrline - Male Meeting Stile Shell</t>
  </si>
  <si>
    <t>EP20688</t>
  </si>
  <si>
    <t>EP20689</t>
  </si>
  <si>
    <t>Ftrline - 150mm &amp; 44mm Sill End Shell</t>
  </si>
  <si>
    <t>EP20690</t>
  </si>
  <si>
    <t>Ftrline - Medium Female Interlock Stile Shell</t>
  </si>
  <si>
    <t>EP20702</t>
  </si>
  <si>
    <t>ASE70 PD.ME Shell For Lock/Meeting Stile</t>
  </si>
  <si>
    <t>EP20703</t>
  </si>
  <si>
    <t>EP20704</t>
  </si>
  <si>
    <t>EP20705</t>
  </si>
  <si>
    <t>EP20755</t>
  </si>
  <si>
    <t>EP20756</t>
  </si>
  <si>
    <t>EP20757</t>
  </si>
  <si>
    <t>900/994 SD - Top Hung Head Cover</t>
  </si>
  <si>
    <t>EP20770</t>
  </si>
  <si>
    <t>EP20774</t>
  </si>
  <si>
    <t>Tube 60.3x4.5</t>
  </si>
  <si>
    <t>AGS 225HD Stepped Threshold 101.6X25mm</t>
  </si>
  <si>
    <t>AGS 225HD Flat Threshold 101.6x20mm</t>
  </si>
  <si>
    <t>AGS 225HD Open Out Sill 100x44mm</t>
  </si>
  <si>
    <t>Urban 280SW HD Interlock</t>
  </si>
  <si>
    <t>Urban 280SW Std Interlock</t>
  </si>
  <si>
    <t>Urban 284 SSD HD T Interlock</t>
  </si>
  <si>
    <t>Urban 282AWN Frame (95mm)</t>
  </si>
  <si>
    <t>Urban 281DH WA Jamb</t>
  </si>
  <si>
    <t>Urban 281DH WA Sill</t>
  </si>
  <si>
    <t>Urban 281DH WA F/L Sill Infill</t>
  </si>
  <si>
    <t>Urban 281DH WA F/L Jamb Infill</t>
  </si>
  <si>
    <t>Urban 281DH WA Head</t>
  </si>
  <si>
    <t>282 Winder Support</t>
  </si>
  <si>
    <t>Urban 282AWN DG Hinged Sash</t>
  </si>
  <si>
    <t>Urban 280SW Jamb Lock Stile</t>
  </si>
  <si>
    <t>Urban 284 SSD HD OXXO Adaptor</t>
  </si>
  <si>
    <t>Urban 284L SD 300Pa Sill</t>
  </si>
  <si>
    <t>Urban 284L SD Apt Jamb Adaptor</t>
  </si>
  <si>
    <t>Urban 280SW WA 150Pa Sill</t>
  </si>
  <si>
    <t>Urban 280SW WA Head</t>
  </si>
  <si>
    <t>Urban 280SW WA Jamb</t>
  </si>
  <si>
    <t>Urban 280SW 300Pa Male Transom</t>
  </si>
  <si>
    <t>Urban 280SW Sill Infill Adaptor</t>
  </si>
  <si>
    <t>Urban 284 SSD Jamb Adaptor</t>
  </si>
  <si>
    <t>Urban 280SW 300Pa HD Male Transom</t>
  </si>
  <si>
    <t>Urban 284L SD Render Jamb</t>
  </si>
  <si>
    <t>Urban 284 SSD SG HD Box Interlock</t>
  </si>
  <si>
    <t>AGS 225HD Open Out Sill 150x44mm</t>
  </si>
  <si>
    <t>Urban 280SW HD Mullion</t>
  </si>
  <si>
    <t>Urban 95mm Subsill Pre-Slotted</t>
  </si>
  <si>
    <t>Urban 284 SSD Box OXXO HD Adaptor</t>
  </si>
  <si>
    <t>Urban 284 SSD Box OXO Adaptor</t>
  </si>
  <si>
    <t>Urban 280SW 450Pa Sill</t>
  </si>
  <si>
    <t>EP8586</t>
  </si>
  <si>
    <t>EP9149</t>
  </si>
  <si>
    <t>EP9150</t>
  </si>
  <si>
    <t>Urban + 594 S/D Sill 300Pa Old</t>
  </si>
  <si>
    <t>Urban Plus 125mm Sub Sill</t>
  </si>
  <si>
    <t>Urban Plus 125mm Sub Head</t>
  </si>
  <si>
    <t>URBAN 284 SSD Sill Threshold</t>
  </si>
  <si>
    <t>Urban Plus 391 DH SG Top/Bottom Rail</t>
  </si>
  <si>
    <t>Awning Sill Winder Support</t>
  </si>
  <si>
    <t>Urban Plus 391 DH Top/Bottom Rail DG</t>
  </si>
  <si>
    <t>AE1370</t>
  </si>
  <si>
    <t>100012120231202005</t>
  </si>
  <si>
    <t>Artisan 991 Double Hung</t>
  </si>
  <si>
    <t>Urban 280SW OXXO Lock Stile</t>
  </si>
  <si>
    <t>Urban 280SW OXXO Receiver Stile</t>
  </si>
  <si>
    <t>ESH00292</t>
  </si>
  <si>
    <t>2 TRACK HEAD  (9626194)</t>
  </si>
  <si>
    <t>ESH00293</t>
  </si>
  <si>
    <t>2 TRACK JAMB  (9626197)</t>
  </si>
  <si>
    <t>ESH00294</t>
  </si>
  <si>
    <t>2 TRACK SILL  (9626200)</t>
  </si>
  <si>
    <t>ESH00295</t>
  </si>
  <si>
    <t>TOP RAILS AND STILES  (9626202)</t>
  </si>
  <si>
    <t>ESH00296</t>
  </si>
  <si>
    <t>BOTTOM RAIL  (9626204)</t>
  </si>
  <si>
    <t>ESH00297</t>
  </si>
  <si>
    <t>3 TRACK HEAD  (9626842)</t>
  </si>
  <si>
    <t>ESH00298</t>
  </si>
  <si>
    <t>3 TRACK JAMB  (9626843)</t>
  </si>
  <si>
    <t>ESH00299</t>
  </si>
  <si>
    <t>3 TRACK SILL  (9626844)</t>
  </si>
  <si>
    <t>ESH00300</t>
  </si>
  <si>
    <t>Outer frame 16/55 (502570)</t>
  </si>
  <si>
    <t>ESH00301</t>
  </si>
  <si>
    <t>Vent profile 45/33 (502870)</t>
  </si>
  <si>
    <t>ESH10620</t>
  </si>
  <si>
    <t>Inner shell 16 (501030)</t>
  </si>
  <si>
    <t>ESH10621</t>
  </si>
  <si>
    <t>Outer shell 55 (501040)</t>
  </si>
  <si>
    <t>ESH10622</t>
  </si>
  <si>
    <t>Inner shell 45-33 (501130)</t>
  </si>
  <si>
    <t>ESH10623</t>
  </si>
  <si>
    <t>Adapter prof. P-p 9 (508100)</t>
  </si>
  <si>
    <t>ETB0300</t>
  </si>
  <si>
    <t>994TB - 100mm Head</t>
  </si>
  <si>
    <t>ETB0301</t>
  </si>
  <si>
    <t>994TB - 110mm DG Rail</t>
  </si>
  <si>
    <t>ETB0302</t>
  </si>
  <si>
    <t>994TB - 100mm x 44mm Sill</t>
  </si>
  <si>
    <t>ETB0303</t>
  </si>
  <si>
    <t>994TB - 100mm Jamb Adaptor</t>
  </si>
  <si>
    <t>ETB0304</t>
  </si>
  <si>
    <t>994TB - 97mm Lock Stile</t>
  </si>
  <si>
    <t>ETB0305</t>
  </si>
  <si>
    <t>994TB - 105mm Interlock Stile</t>
  </si>
  <si>
    <t>ETB0306</t>
  </si>
  <si>
    <t>994TB - Heavy Interlock Stile</t>
  </si>
  <si>
    <t>Urban 280SW Head</t>
  </si>
  <si>
    <t>Urban 280SW Jamb</t>
  </si>
  <si>
    <t>Urban 280SW Sash Rail</t>
  </si>
  <si>
    <t>Urban 280SW 150Pa Sill</t>
  </si>
  <si>
    <t>Urban 280SW 150Pa Transom</t>
  </si>
  <si>
    <t>Urban 280SW Std Mullion</t>
  </si>
  <si>
    <t>Urban 280SW Flange Head</t>
  </si>
  <si>
    <t>Urban 280SW 150Pa Flange Sill</t>
  </si>
  <si>
    <t>Urban 280SW Flange Jamb</t>
  </si>
  <si>
    <t>Urban 280SW Fixed Light Sill</t>
  </si>
  <si>
    <t>Urban 284L SD 150Pa Sill</t>
  </si>
  <si>
    <t>Urban 284L SD Head</t>
  </si>
  <si>
    <t>Urban 284L SD Jamb</t>
  </si>
  <si>
    <t>Urban 284 SSD SG Std Rail</t>
  </si>
  <si>
    <t>Urban 284 SSD SG Lock Stile</t>
  </si>
  <si>
    <t>Urban 284 SSD SG Std Interlock</t>
  </si>
  <si>
    <t>URBAN 284 SSD T Interlock</t>
  </si>
  <si>
    <t>Urban 284L SD Door Threshold</t>
  </si>
  <si>
    <t>Urban 284L SD OXO Adaptor</t>
  </si>
  <si>
    <t>URBAN 284 SSD OXXO Adaptor</t>
  </si>
  <si>
    <t>Urban 280SW Med Mullion</t>
  </si>
  <si>
    <t>Urban 282AWN SG Hinged Sash</t>
  </si>
  <si>
    <t>Urban 281DH Interlocking Rail</t>
  </si>
  <si>
    <t>Urban 282AWN DG Sash</t>
  </si>
  <si>
    <t>URBAN 284 SSD Med T Interlock</t>
  </si>
  <si>
    <t>Urban Clip On 90mm Architrave V2</t>
  </si>
  <si>
    <t>Urban Flat Clip On 58mm Architrave</t>
  </si>
  <si>
    <t>URBAN 284 SSD Double Glazing Adaptor</t>
  </si>
  <si>
    <t>Urban 284 SSD DG Std Rail</t>
  </si>
  <si>
    <t>Cust Excl&gt;20kg/m</t>
  </si>
  <si>
    <t>Added E18673, EN3218, EP18194, EP18807, EP20158 to sub sill list</t>
  </si>
  <si>
    <t>v1.4.2022</t>
  </si>
  <si>
    <t>AB1</t>
  </si>
  <si>
    <t>MONUMENT SATIN EXCEL GP129A</t>
  </si>
  <si>
    <t>INTERPON EXCEL MONUMENT SATIN GP129A</t>
  </si>
  <si>
    <t>EXCEL MONUMENT SATIN GP129A</t>
  </si>
  <si>
    <t xml:space="preserve">Metal cost updated to $7.79 + $0.23 (LME increased to $4.80, MJP down to $0.24) </t>
  </si>
  <si>
    <t>15 Huntingwood Drive</t>
  </si>
  <si>
    <t>Huntingwood, NSW, 2148</t>
  </si>
  <si>
    <t xml:space="preserve">Metal cost updated to $7.40 - $0.39 (LME decreased to $4.41) </t>
  </si>
  <si>
    <t>AAF finish rates increased</t>
  </si>
  <si>
    <t>FE</t>
  </si>
  <si>
    <t>Kits 1</t>
  </si>
  <si>
    <t>NSW sales address changed to Huntingwood. PO Box removed</t>
  </si>
  <si>
    <t>prior to 02/05/2022</t>
  </si>
  <si>
    <t>Futureline costs updated</t>
  </si>
  <si>
    <t>v2.5.2022</t>
  </si>
  <si>
    <t xml:space="preserve">Metal cost updated to $7.00 - $0.40 (LME decreased to $4.01) </t>
  </si>
  <si>
    <t>v3.6.2022</t>
  </si>
  <si>
    <t xml:space="preserve">Metal cost updated to $6.62 - $0.38 (LME decreased to $3.65 &amp; MJP to $0.22) </t>
  </si>
  <si>
    <t>v1.7.2022</t>
  </si>
  <si>
    <t>Exc Sub Sill Beveled Leg</t>
  </si>
  <si>
    <t>Exc Part B</t>
  </si>
  <si>
    <t>Exc Celing Shape</t>
  </si>
  <si>
    <t>Exc Canopy</t>
  </si>
  <si>
    <t>Urban Plus 397 Hinged Door</t>
  </si>
  <si>
    <t>Exc Shroud Brkt</t>
  </si>
  <si>
    <t>Urban Plus 394 Sliding Door</t>
  </si>
  <si>
    <t>Exc Windows</t>
  </si>
  <si>
    <t>Exc R &amp; Dg Sanday Plank</t>
  </si>
  <si>
    <t>Exc Doors Bead</t>
  </si>
  <si>
    <t>Exc Rail</t>
  </si>
  <si>
    <t>EP12762</t>
  </si>
  <si>
    <t>Caravan Trim 115mm</t>
  </si>
  <si>
    <t>Exc 127 Grille X 20 Pitches</t>
  </si>
  <si>
    <t>Exc 127 Grille X 16 Pitches</t>
  </si>
  <si>
    <t>SWF9 SEC Window Grille Frame 9mm (SWC2)</t>
  </si>
  <si>
    <t>SWF11 SEC Window Grille Frame 11mm(SWC1)</t>
  </si>
  <si>
    <t>SWF12 SEC Window Grille Frame 11mm W/Leg</t>
  </si>
  <si>
    <t>Urban 282Awn Euro Hook Hinge Sash</t>
  </si>
  <si>
    <t>Urban 282Awning/Casement Euro Sash</t>
  </si>
  <si>
    <t>Urban 282Awn Angled Winder Sill</t>
  </si>
  <si>
    <t>Urban 282W Awn 95mm Winder Sill</t>
  </si>
  <si>
    <t>EP20782</t>
  </si>
  <si>
    <t>EP20783</t>
  </si>
  <si>
    <t>EP20796</t>
  </si>
  <si>
    <t>EP20881</t>
  </si>
  <si>
    <t>150mm Nailing Fin Adaptor</t>
  </si>
  <si>
    <t>EP20892</t>
  </si>
  <si>
    <t>BL45 - Louvre Blade Snap Joint Clip</t>
  </si>
  <si>
    <t>EP20893</t>
  </si>
  <si>
    <t>EP20902</t>
  </si>
  <si>
    <t>Ftrline - 110mm SD DG TH Rail None Beaded Side</t>
  </si>
  <si>
    <t>EP20903</t>
  </si>
  <si>
    <t>Ftrline - 110mm SD DG TH Rail Beaded Side</t>
  </si>
  <si>
    <t>EP20943</t>
  </si>
  <si>
    <t>EP20944</t>
  </si>
  <si>
    <t>EP20945</t>
  </si>
  <si>
    <t>EP20946</t>
  </si>
  <si>
    <t>EP20947</t>
  </si>
  <si>
    <t>60mm Subhead - SPD05669</t>
  </si>
  <si>
    <t>EP20948</t>
  </si>
  <si>
    <t>60mm Subhead - SPD05568</t>
  </si>
  <si>
    <t>EP20949</t>
  </si>
  <si>
    <t>Flat Led Subsill</t>
  </si>
  <si>
    <t>EP20975</t>
  </si>
  <si>
    <t>Ftrline - Inner Track Head 150mm</t>
  </si>
  <si>
    <t>EP20996</t>
  </si>
  <si>
    <t>EP20997</t>
  </si>
  <si>
    <t>EP20998</t>
  </si>
  <si>
    <t>EP20999</t>
  </si>
  <si>
    <t>EP21000</t>
  </si>
  <si>
    <t>EP21011</t>
  </si>
  <si>
    <t>EP21017</t>
  </si>
  <si>
    <t>CW116 Glazed Jamb/Sill/Head</t>
  </si>
  <si>
    <t>EP21018</t>
  </si>
  <si>
    <t>EP21020</t>
  </si>
  <si>
    <t>CW116 Struct Glzd Gutter Sill</t>
  </si>
  <si>
    <t>EP21021</t>
  </si>
  <si>
    <t>EP21022</t>
  </si>
  <si>
    <t>EP21039</t>
  </si>
  <si>
    <t>393 Louvre Jamb Channel</t>
  </si>
  <si>
    <t>EP21041</t>
  </si>
  <si>
    <t>CW116 Struct Glzd Female Mullion Jamb</t>
  </si>
  <si>
    <t>EP21042</t>
  </si>
  <si>
    <t>CW116 Struct Glzd Male Mullion</t>
  </si>
  <si>
    <t>EP21044</t>
  </si>
  <si>
    <t>EP21045</t>
  </si>
  <si>
    <t>EP21046</t>
  </si>
  <si>
    <t>EP21047</t>
  </si>
  <si>
    <t>EP21048</t>
  </si>
  <si>
    <t>EP21049</t>
  </si>
  <si>
    <t>EP21050</t>
  </si>
  <si>
    <t>393 Louvre Security Bar - Screw Fluted</t>
  </si>
  <si>
    <t>EP21055</t>
  </si>
  <si>
    <t>EP21076</t>
  </si>
  <si>
    <t>Urban 284 SD 5 Tracks Frame &amp; Screen Head</t>
  </si>
  <si>
    <t>EP21077</t>
  </si>
  <si>
    <t>Urban 284 SD 5 Tracks Frame &amp; Screen Sill Base</t>
  </si>
  <si>
    <t>EP21078</t>
  </si>
  <si>
    <t>Urban 284 SD 5 Tracks Frame &amp; Screen Jamb</t>
  </si>
  <si>
    <t>EP21079</t>
  </si>
  <si>
    <t>EP21101</t>
  </si>
  <si>
    <t>AGS 50 Flush Awn Sill - 629 Flushline Frame</t>
  </si>
  <si>
    <t>EP21102</t>
  </si>
  <si>
    <t>AGS 50 Flush Awn Head - 619 Flushline Frame</t>
  </si>
  <si>
    <t>EP21103</t>
  </si>
  <si>
    <t>AGS 50 Flush Awn Sill - 619 Flushline Frame</t>
  </si>
  <si>
    <t>EP21104</t>
  </si>
  <si>
    <t>AGS 50 Flush Awn Head - 629 Flushline Frame</t>
  </si>
  <si>
    <t>EP21106</t>
  </si>
  <si>
    <t>CW175 - SG Jamb/Sill/Head</t>
  </si>
  <si>
    <t>EP21107</t>
  </si>
  <si>
    <t>EP21108</t>
  </si>
  <si>
    <t>Tube 350x80</t>
  </si>
  <si>
    <t>EP21109</t>
  </si>
  <si>
    <t>EP21110</t>
  </si>
  <si>
    <t>EP21111</t>
  </si>
  <si>
    <t>Urban 284 SSD 22 X 25.4mm Stile Receiver Channel</t>
  </si>
  <si>
    <t>EP21116</t>
  </si>
  <si>
    <t>CW116 Struct Glzd Female Mullion</t>
  </si>
  <si>
    <t>EP21150</t>
  </si>
  <si>
    <t>EP21151</t>
  </si>
  <si>
    <t>Urban 284 SSD Flange Adaptor 101.6mm</t>
  </si>
  <si>
    <t>EP21159</t>
  </si>
  <si>
    <t>650 DG Self Mating Mullion</t>
  </si>
  <si>
    <t>EP21160</t>
  </si>
  <si>
    <t>650 DG Square Bead</t>
  </si>
  <si>
    <t>EP21161</t>
  </si>
  <si>
    <t>650 DG Sash Stop</t>
  </si>
  <si>
    <t>EP21162</t>
  </si>
  <si>
    <t>EP21166</t>
  </si>
  <si>
    <t>650 DG Frame/Jamb</t>
  </si>
  <si>
    <t>EP21167</t>
  </si>
  <si>
    <t>650 DG Pocket Filler</t>
  </si>
  <si>
    <t>EP21168</t>
  </si>
  <si>
    <t>EP21169</t>
  </si>
  <si>
    <t>ASE70 PD.ME Centre Shell (Part of 148100)-190740</t>
  </si>
  <si>
    <t>EP21174</t>
  </si>
  <si>
    <t>Urban + 397 HD Rendered Frame Backing Plate</t>
  </si>
  <si>
    <t>EP23000</t>
  </si>
  <si>
    <t>C001 Wide Wiper Stile</t>
  </si>
  <si>
    <t>AE3505</t>
  </si>
  <si>
    <t>100012122031220001</t>
  </si>
  <si>
    <t>EDGE 45mm Pocketed Single Glazed Door</t>
  </si>
  <si>
    <t>EP23001</t>
  </si>
  <si>
    <t>C002 Wide Hinge Stile</t>
  </si>
  <si>
    <t>EP23002</t>
  </si>
  <si>
    <t>C003 Wide Lock Stile</t>
  </si>
  <si>
    <t>EP23003</t>
  </si>
  <si>
    <t>C004 Wide Pivot Stile</t>
  </si>
  <si>
    <t>EP23004</t>
  </si>
  <si>
    <t>C0054 Overlap Sash Bead</t>
  </si>
  <si>
    <t>AE3610</t>
  </si>
  <si>
    <t>100012122131221013</t>
  </si>
  <si>
    <t>EDGE MAX Inset &amp; Overlap Sashes</t>
  </si>
  <si>
    <t>EP23005</t>
  </si>
  <si>
    <t>C015 Glazing Base to suit C016</t>
  </si>
  <si>
    <t>EP23006</t>
  </si>
  <si>
    <t>C016 Glazing Bead to suit C015</t>
  </si>
  <si>
    <t>EP23007</t>
  </si>
  <si>
    <t>C016-2 Overlap Sash Bead</t>
  </si>
  <si>
    <t>EP23008</t>
  </si>
  <si>
    <t>C017 Glazing Channel 18mm Pocket</t>
  </si>
  <si>
    <t>AE3770</t>
  </si>
  <si>
    <t>100012122631226000</t>
  </si>
  <si>
    <t>EDGE DG Adaptors &amp; Channels</t>
  </si>
  <si>
    <t>EP23009</t>
  </si>
  <si>
    <t>C0256 Hand Rail</t>
  </si>
  <si>
    <t>AE3600</t>
  </si>
  <si>
    <t>100012122131221011</t>
  </si>
  <si>
    <t>EDGE MAX 50mm Commercial Door</t>
  </si>
  <si>
    <t>EP23010</t>
  </si>
  <si>
    <t>C0385 150 Sub Sill Slotted 5mm Setback</t>
  </si>
  <si>
    <t>AE3695</t>
  </si>
  <si>
    <t>100012122331223001</t>
  </si>
  <si>
    <t>EDGE 150mm Sub Framing</t>
  </si>
  <si>
    <t>EP23011</t>
  </si>
  <si>
    <t>C0390 45mm Door Spiggot</t>
  </si>
  <si>
    <t>EP23012</t>
  </si>
  <si>
    <t>C046 Beaded Lock Stile</t>
  </si>
  <si>
    <t>AE3500</t>
  </si>
  <si>
    <t>100012122031220000</t>
  </si>
  <si>
    <t>EDGE 45mm Double Beaded Door</t>
  </si>
  <si>
    <t>EP23013</t>
  </si>
  <si>
    <t>C047 Beaded Pivot  Stile</t>
  </si>
  <si>
    <t>EP23014</t>
  </si>
  <si>
    <t>C048 Beaded Plain Stile</t>
  </si>
  <si>
    <t>EP23015</t>
  </si>
  <si>
    <t>C049 Beaded Wiper Stile</t>
  </si>
  <si>
    <t>EP23016</t>
  </si>
  <si>
    <t>C050 Single Glazed Bead</t>
  </si>
  <si>
    <t>EP23017</t>
  </si>
  <si>
    <t>C051 Beaded 65mm Rail</t>
  </si>
  <si>
    <t>EP23018</t>
  </si>
  <si>
    <t>C052 Beaded 89mm Rail</t>
  </si>
  <si>
    <t>EP23019</t>
  </si>
  <si>
    <t>C053 Beaded 120mm Rail</t>
  </si>
  <si>
    <t>EP23020</t>
  </si>
  <si>
    <t>C054 Tall Bead</t>
  </si>
  <si>
    <t>EP23021</t>
  </si>
  <si>
    <t>C055 Beaded Wide Lock Stile</t>
  </si>
  <si>
    <t>EP23022</t>
  </si>
  <si>
    <t>C056 Beaded Wide Plain Stile</t>
  </si>
  <si>
    <t>EP23023</t>
  </si>
  <si>
    <t>C057 Beaded Wide Pivot Stile</t>
  </si>
  <si>
    <t>EP23024</t>
  </si>
  <si>
    <t>C058 Beaded Wide Wiper Stile</t>
  </si>
  <si>
    <t>EP23025</t>
  </si>
  <si>
    <t>C061 Double Glazed Bead</t>
  </si>
  <si>
    <t>EP23026</t>
  </si>
  <si>
    <t>C0742 Curtain Wall Bracket</t>
  </si>
  <si>
    <t>EP23027</t>
  </si>
  <si>
    <t>C080 Woolpile Adaptor</t>
  </si>
  <si>
    <t>AE3665</t>
  </si>
  <si>
    <t>100012122231222008</t>
  </si>
  <si>
    <t>EDGE U-MAX 50 Thermal Break CommercialDr</t>
  </si>
  <si>
    <t>EP23028</t>
  </si>
  <si>
    <t>C1181 150 Sub Sill Slotted 13mm Setback</t>
  </si>
  <si>
    <t>EP23029</t>
  </si>
  <si>
    <t>C1182 150 x 50 Sub Head</t>
  </si>
  <si>
    <t>EP23030</t>
  </si>
  <si>
    <t>C1303 102 x 50 Sub Head</t>
  </si>
  <si>
    <t>AE3690</t>
  </si>
  <si>
    <t>100012122331223000</t>
  </si>
  <si>
    <t>EDGE 100mm Sub Framing</t>
  </si>
  <si>
    <t>EP23031</t>
  </si>
  <si>
    <t>C1304 102 Subsill Slotted 13mm Setback</t>
  </si>
  <si>
    <t>EP23032</t>
  </si>
  <si>
    <t>C1317 35mm Awning Sash</t>
  </si>
  <si>
    <t>EP23033</t>
  </si>
  <si>
    <t>C1318 35mm Awning Sash Stop</t>
  </si>
  <si>
    <t>EP23034</t>
  </si>
  <si>
    <t>C1497 75 x 7mm Serrated Washer</t>
  </si>
  <si>
    <t>EP23035</t>
  </si>
  <si>
    <t>C1584 150 x 13mm Ramp Threshold</t>
  </si>
  <si>
    <t>EP23036</t>
  </si>
  <si>
    <t>C1585 Sub Head HD Bead</t>
  </si>
  <si>
    <t>EP23037</t>
  </si>
  <si>
    <t>C1586 Snap Cover 10-12mm</t>
  </si>
  <si>
    <t>AE3560</t>
  </si>
  <si>
    <t>100012122131221003</t>
  </si>
  <si>
    <t>EDGE MAX 150 (100Base) Frt Cap DG 34mmP</t>
  </si>
  <si>
    <t>EP23038</t>
  </si>
  <si>
    <t>C1587 Snap Cover Return 10-12mm</t>
  </si>
  <si>
    <t>AE3585</t>
  </si>
  <si>
    <t>100012122131221008</t>
  </si>
  <si>
    <t>EDGE MAX 200 (150Base) Frt Cap DG 34mm P</t>
  </si>
  <si>
    <t>EP23039</t>
  </si>
  <si>
    <t>C1596 150 Sub Sill Slotted 22mm Setback</t>
  </si>
  <si>
    <t>EP23040</t>
  </si>
  <si>
    <t>C1756 141mm Flat Filler</t>
  </si>
  <si>
    <t>AE3720</t>
  </si>
  <si>
    <t>100012122431224001</t>
  </si>
  <si>
    <t>EDGE MAX SG182 Struc Glaz Fr 40 Rebate</t>
  </si>
  <si>
    <t>EP23041</t>
  </si>
  <si>
    <t>C1762 101.6 x 44.4mm Pocket Filler</t>
  </si>
  <si>
    <t>AE3760</t>
  </si>
  <si>
    <t>100012122531225003</t>
  </si>
  <si>
    <t>EDGE 132 x 44mm Partition CG 19mm Std P</t>
  </si>
  <si>
    <t>EP23042</t>
  </si>
  <si>
    <t>C1821 102 Subsill Slotted 4.5mm Setback</t>
  </si>
  <si>
    <t>EP23043</t>
  </si>
  <si>
    <t>C1929 13.5mm Cornerstake</t>
  </si>
  <si>
    <t>EP23044</t>
  </si>
  <si>
    <t>C1938 102 Subsill Slotted 25mm Setback</t>
  </si>
  <si>
    <t>EP23045</t>
  </si>
  <si>
    <t>C22975 Front Glazed Internal Bead</t>
  </si>
  <si>
    <t>EP23046</t>
  </si>
  <si>
    <t>C22976 Front Glazed External Bead</t>
  </si>
  <si>
    <t>EP23047</t>
  </si>
  <si>
    <t>C2301 150 Acoustic Flat Filler</t>
  </si>
  <si>
    <t>AE3765</t>
  </si>
  <si>
    <t>100012122531225004</t>
  </si>
  <si>
    <t>EDGE 150 x 50mm Acoustic 21mm Captive P</t>
  </si>
  <si>
    <t>EP23048</t>
  </si>
  <si>
    <t>C2303 21mm Flush Filler</t>
  </si>
  <si>
    <t>EP23049</t>
  </si>
  <si>
    <t>C2309 57mm Flat Filler</t>
  </si>
  <si>
    <t>AE3515</t>
  </si>
  <si>
    <t>100012122031220003</t>
  </si>
  <si>
    <t>EDGE GEN 100 x 50mm Front SG 18mm P</t>
  </si>
  <si>
    <t>EP23050</t>
  </si>
  <si>
    <t>C243 Snap Cover 6-10mm &amp; DG</t>
  </si>
  <si>
    <t>EP23051</t>
  </si>
  <si>
    <t>C244 Snap Cover Return SG 6-10mm</t>
  </si>
  <si>
    <t>EP23052</t>
  </si>
  <si>
    <t>C2471 150 Spandrel Infil Sub Head</t>
  </si>
  <si>
    <t>EP23053</t>
  </si>
  <si>
    <t>C2472 150 Spandrel Infil Subsill</t>
  </si>
  <si>
    <t>EP23054</t>
  </si>
  <si>
    <t>C250 Sngl Glaze Capped Back Adapt</t>
  </si>
  <si>
    <t>AE3520</t>
  </si>
  <si>
    <t>100012122031220004</t>
  </si>
  <si>
    <t>EDGE GEN 100mm Base Front Capped SG</t>
  </si>
  <si>
    <t>EP23055</t>
  </si>
  <si>
    <t>C2616 88 x 20 Cap</t>
  </si>
  <si>
    <t>AE3775</t>
  </si>
  <si>
    <t>100012122631226001</t>
  </si>
  <si>
    <t>EDGE Roof Glazing including Brighton Sui</t>
  </si>
  <si>
    <t>EP23056</t>
  </si>
  <si>
    <t>C2617 Clamp Bar to suit 88 Base</t>
  </si>
  <si>
    <t>EP23057</t>
  </si>
  <si>
    <t>C2619 Glazing Tee 50 x 18 x 3mm</t>
  </si>
  <si>
    <t>EP23058</t>
  </si>
  <si>
    <t>C2632 150 Acoustic Int Bead</t>
  </si>
  <si>
    <t>EP23059</t>
  </si>
  <si>
    <t>C2633 150x50mm Acoustic Frame</t>
  </si>
  <si>
    <t>EP23060</t>
  </si>
  <si>
    <t>C2634 150x50mm Acoustic S/M Mullion</t>
  </si>
  <si>
    <t>EP23061</t>
  </si>
  <si>
    <t>C2635 150 x 50mm Acoustic Sill/Tsm</t>
  </si>
  <si>
    <t>EP23062</t>
  </si>
  <si>
    <t>C2793 150 Spandrel Subsill</t>
  </si>
  <si>
    <t>EP23063</t>
  </si>
  <si>
    <t>C2794 150 Spandrel Sub Head</t>
  </si>
  <si>
    <t>EP23064</t>
  </si>
  <si>
    <t>C2854 88 Base 62-66mm Gap</t>
  </si>
  <si>
    <t>EP23065</t>
  </si>
  <si>
    <t>C2902 Z-Section 26.5mm High</t>
  </si>
  <si>
    <t>EP23066</t>
  </si>
  <si>
    <t>C2905 Brighton Base 47-51mm Gap</t>
  </si>
  <si>
    <t>EP23067</t>
  </si>
  <si>
    <t>C2906 Brighton Base 37-41mm Gap</t>
  </si>
  <si>
    <t>EP23068</t>
  </si>
  <si>
    <t>C2907 Brighton Base 26-30mm Gap</t>
  </si>
  <si>
    <t>EP23069</t>
  </si>
  <si>
    <t>C2908 Brighton Base 14-18mm Gap</t>
  </si>
  <si>
    <t>EP23070</t>
  </si>
  <si>
    <t>C2909 Brighton Clamp Bar</t>
  </si>
  <si>
    <t>EP23071</t>
  </si>
  <si>
    <t>C2910 Brighton 50 x 20 Cap</t>
  </si>
  <si>
    <t>EP23072</t>
  </si>
  <si>
    <t>C3010 Bottom Rail Infill with Seals</t>
  </si>
  <si>
    <t>EP23073</t>
  </si>
  <si>
    <t>C3076 190 x 50mm 2 Part Sub Head</t>
  </si>
  <si>
    <t>EP23074</t>
  </si>
  <si>
    <t>C3324 132 x 44mm Head/Jamb</t>
  </si>
  <si>
    <t>EP23075</t>
  </si>
  <si>
    <t>C3325 132 x 44mm Pocketed Filler</t>
  </si>
  <si>
    <t>EP23076</t>
  </si>
  <si>
    <t>C3326 132 x 44mm Bead</t>
  </si>
  <si>
    <t>EP23077</t>
  </si>
  <si>
    <t>C3327 132 x 44mm 45mm Door Stop</t>
  </si>
  <si>
    <t>EP23078</t>
  </si>
  <si>
    <t>C3408 88 Base 18-22mm Gap</t>
  </si>
  <si>
    <t>EP23079</t>
  </si>
  <si>
    <t>C3413 102 x 50 Sub Head Screw Flutes</t>
  </si>
  <si>
    <t>EP23080</t>
  </si>
  <si>
    <t>C3476 104mm x 44mm CG 19mm PP Suite</t>
  </si>
  <si>
    <t>AE3745</t>
  </si>
  <si>
    <t>100012122531225000</t>
  </si>
  <si>
    <t>EDGE 104 x 44mm Partition CG 19mm Std P</t>
  </si>
  <si>
    <t>EP23081</t>
  </si>
  <si>
    <t>C3477 104mm x 44mm CG 19mm PP Suite</t>
  </si>
  <si>
    <t>EP23082</t>
  </si>
  <si>
    <t>C3478 104mm x 44mm CG 19mm PP Suite</t>
  </si>
  <si>
    <t>EP23083</t>
  </si>
  <si>
    <t>C3479 104mm x 44mm CG 19mm PP Suite</t>
  </si>
  <si>
    <t>EP23084</t>
  </si>
  <si>
    <t>C3480 104mm x 44mm CG 19mm PP Suite</t>
  </si>
  <si>
    <t>EP23085</t>
  </si>
  <si>
    <t>C3481 104mm x 44mm CG 19mm PP Suite</t>
  </si>
  <si>
    <t>EP23086</t>
  </si>
  <si>
    <t>C3482 104mm x 44mm CG 19mm PP Suite</t>
  </si>
  <si>
    <t>EP23087</t>
  </si>
  <si>
    <t>C3483 104mm x 44mm FG 19mm PP Suite</t>
  </si>
  <si>
    <t>EP23088</t>
  </si>
  <si>
    <t>C3484 104mm x 44mm FG 19mm PP Suite</t>
  </si>
  <si>
    <t>EP23089</t>
  </si>
  <si>
    <t>C3485 104mm x 44mm FG 19mm PP Suite</t>
  </si>
  <si>
    <t>EP23090</t>
  </si>
  <si>
    <t>C3486 104mm x 44mm FG 19mm PP Suite</t>
  </si>
  <si>
    <t>EP23091</t>
  </si>
  <si>
    <t>C3487 132mm x 44mm 19mm Acoustic</t>
  </si>
  <si>
    <t>AE3750</t>
  </si>
  <si>
    <t>100012122531225001</t>
  </si>
  <si>
    <t>EDGE 132 x 44mm Acoustic Partition</t>
  </si>
  <si>
    <t>EP23092</t>
  </si>
  <si>
    <t>C3489 132mm x 44mm 19mm Acoustic</t>
  </si>
  <si>
    <t>EP23093</t>
  </si>
  <si>
    <t>C3605 102 x 120 Sub Head</t>
  </si>
  <si>
    <t>EP23094</t>
  </si>
  <si>
    <t>C3606 100 x 75 Sub Jamb 2 Part</t>
  </si>
  <si>
    <t>EP23095</t>
  </si>
  <si>
    <t>C3607 75 Sub Jamb Bead</t>
  </si>
  <si>
    <t>EP23096</t>
  </si>
  <si>
    <t>C3746 Cassette Frame 40mm Rebate</t>
  </si>
  <si>
    <t>EP23097</t>
  </si>
  <si>
    <t>C3806 Cassette Frame 33mm Rebate</t>
  </si>
  <si>
    <t>EP23098</t>
  </si>
  <si>
    <t>C3843 102 Spandrel Subsill</t>
  </si>
  <si>
    <t>EP23099</t>
  </si>
  <si>
    <t>C3844 102 Spandrel Subsill</t>
  </si>
  <si>
    <t>EP23100</t>
  </si>
  <si>
    <t>C3861 SG250 Structural Transom</t>
  </si>
  <si>
    <t>AE3725</t>
  </si>
  <si>
    <t>100012122431224002</t>
  </si>
  <si>
    <t>EDGE MAX SG250 Struc Glaz Fr 31 Rebate</t>
  </si>
  <si>
    <t>EP23101</t>
  </si>
  <si>
    <t>C3862 SG250 Struct/Offset Transom</t>
  </si>
  <si>
    <t>EP23102</t>
  </si>
  <si>
    <t>C3864 Glazing Bar Frame</t>
  </si>
  <si>
    <t>EP23103</t>
  </si>
  <si>
    <t>C3866 Horizontal Glazing Bar</t>
  </si>
  <si>
    <t>EP23104</t>
  </si>
  <si>
    <t>C3868 SG250 x 50 Struct/Offset Frame</t>
  </si>
  <si>
    <t>EP23105</t>
  </si>
  <si>
    <t>C3869 SG250 Offset Bead</t>
  </si>
  <si>
    <t>EP23106</t>
  </si>
  <si>
    <t>C3870 SG250x50 Offset Sill</t>
  </si>
  <si>
    <t>EP23107</t>
  </si>
  <si>
    <t>C3871 SG250 Female Mullion</t>
  </si>
  <si>
    <t>EP23108</t>
  </si>
  <si>
    <t>C3872 SG250 Male Mullion</t>
  </si>
  <si>
    <t>EP23109</t>
  </si>
  <si>
    <t>C405 91mm Flat Filler</t>
  </si>
  <si>
    <t>AE3545</t>
  </si>
  <si>
    <t>100012122131221000</t>
  </si>
  <si>
    <t>EDGE MAX 100 Centre DG 34mm P</t>
  </si>
  <si>
    <t>EP23110</t>
  </si>
  <si>
    <t>C411 83mm Top Rail</t>
  </si>
  <si>
    <t>EP23111</t>
  </si>
  <si>
    <t>C412 111mm Bottom Rail</t>
  </si>
  <si>
    <t>EP23112</t>
  </si>
  <si>
    <t>C413 123mm Midrail</t>
  </si>
  <si>
    <t>EP23113</t>
  </si>
  <si>
    <t>C414 Door Bead</t>
  </si>
  <si>
    <t>EP23114</t>
  </si>
  <si>
    <t>C4169 Bracket</t>
  </si>
  <si>
    <t>EP23115</t>
  </si>
  <si>
    <t>C4171 Jockey Sash</t>
  </si>
  <si>
    <t>EP23116</t>
  </si>
  <si>
    <t>C4231 100mm Subsill Support</t>
  </si>
  <si>
    <t>EP23117</t>
  </si>
  <si>
    <t>C4232 150 X 100 Subhead</t>
  </si>
  <si>
    <t>EP23118</t>
  </si>
  <si>
    <t>C4235 Struct Bracket 200 x 75 x 12mm</t>
  </si>
  <si>
    <t>EP23119</t>
  </si>
  <si>
    <t>C4242 180-250mm 2 Part Sub Head</t>
  </si>
  <si>
    <t>AE3700</t>
  </si>
  <si>
    <t>100012122331223002</t>
  </si>
  <si>
    <t>EDGE 200mm Sub Framing</t>
  </si>
  <si>
    <t>EP23120</t>
  </si>
  <si>
    <t>C426 45mm Midrail</t>
  </si>
  <si>
    <t>EP23121</t>
  </si>
  <si>
    <t>C4312 Wiper Stile</t>
  </si>
  <si>
    <t>EP23122</t>
  </si>
  <si>
    <t>C4504 102 Subsill Slotted 102mm Setback</t>
  </si>
  <si>
    <t>EP23123</t>
  </si>
  <si>
    <t>C4529 80mm Snap Cap</t>
  </si>
  <si>
    <t>EP23124</t>
  </si>
  <si>
    <t>C453 114mm Overhead Door Track</t>
  </si>
  <si>
    <t>EP23125</t>
  </si>
  <si>
    <t>C4530 80mm Glazing Base 20mm Gap</t>
  </si>
  <si>
    <t>EP23126</t>
  </si>
  <si>
    <t>C4531 80mm Glazing Base 28mm Gap</t>
  </si>
  <si>
    <t>EP23127</t>
  </si>
  <si>
    <t>C454 Pelmet suit 45mm Door</t>
  </si>
  <si>
    <t>EP23128</t>
  </si>
  <si>
    <t>C455 Meeting Stile Adaptor</t>
  </si>
  <si>
    <t>EP23129</t>
  </si>
  <si>
    <t>C462 102 Subsill Slotted 36mm Setback</t>
  </si>
  <si>
    <t>EP23130</t>
  </si>
  <si>
    <t>C468 101 x 17mm Ramp Threshold</t>
  </si>
  <si>
    <t>EP23131</t>
  </si>
  <si>
    <t>C4685 Struct Bracket 215 x 75 x 13mm</t>
  </si>
  <si>
    <t>EP23132</t>
  </si>
  <si>
    <t>C469 100 x 15mm Wheelchair Thold</t>
  </si>
  <si>
    <t>EP23133</t>
  </si>
  <si>
    <t>C4754 150 SSG Frame-20 Rebate</t>
  </si>
  <si>
    <t>AE3525</t>
  </si>
  <si>
    <t>100012122031220005</t>
  </si>
  <si>
    <t>EDGE GEN 150 Structural SG 20mm Rebate</t>
  </si>
  <si>
    <t>EP23134</t>
  </si>
  <si>
    <t>C4755 150 SSG Male Mullion-20 Rebate</t>
  </si>
  <si>
    <t>EP23135</t>
  </si>
  <si>
    <t>C4756 150 SSG Female Mull.-20 Rebate</t>
  </si>
  <si>
    <t>EP23136</t>
  </si>
  <si>
    <t>C4813 Struct Bracket 85 x 50 x 10mm</t>
  </si>
  <si>
    <t>EP23137</t>
  </si>
  <si>
    <t>C4851 Struct Bracket 200 x 100 x 12mm</t>
  </si>
  <si>
    <t>EP23138</t>
  </si>
  <si>
    <t>C4897 180-250mm Part Subhead</t>
  </si>
  <si>
    <t>EP23139</t>
  </si>
  <si>
    <t>C4968 45 x 80 Extended Subsill</t>
  </si>
  <si>
    <t>EP23140</t>
  </si>
  <si>
    <t>C4970 Cassette Frame 32mm Rebate</t>
  </si>
  <si>
    <t>EP23141</t>
  </si>
  <si>
    <t>C498 102 Subsill Slotted 50mm Setback</t>
  </si>
  <si>
    <t>EP23142</t>
  </si>
  <si>
    <t>C4989 Plant On Door Stop</t>
  </si>
  <si>
    <t>EP23143</t>
  </si>
  <si>
    <t>C5038 Jockey Sash</t>
  </si>
  <si>
    <t>EP23144</t>
  </si>
  <si>
    <t>C5308 Max 150 Spandrel Infil Subsill</t>
  </si>
  <si>
    <t>EP23145</t>
  </si>
  <si>
    <t>C5309 174mm Spandrel Infill</t>
  </si>
  <si>
    <t>EP23146</t>
  </si>
  <si>
    <t>C5310 150 Spandrel Subhead</t>
  </si>
  <si>
    <t>EP23147</t>
  </si>
  <si>
    <t>C5312 Max 150 ODG HD Shallow Mullion</t>
  </si>
  <si>
    <t>AE3580</t>
  </si>
  <si>
    <t>100012122131221007</t>
  </si>
  <si>
    <t>EDGE MAX 150 Offset DG 34mm P</t>
  </si>
  <si>
    <t>EP23148</t>
  </si>
  <si>
    <t>C5694 Max Panel Adaptor</t>
  </si>
  <si>
    <t>AE3615</t>
  </si>
  <si>
    <t>100012122131221014</t>
  </si>
  <si>
    <t>EDGE MAX Sliding Door Single &amp; DG</t>
  </si>
  <si>
    <t>EP23149</t>
  </si>
  <si>
    <t>C5798 U-Max Tnt Sash Outer</t>
  </si>
  <si>
    <t>AE3670</t>
  </si>
  <si>
    <t>100012122231222009</t>
  </si>
  <si>
    <t>EDGE U-MAX Awning &amp; Casement Sashes</t>
  </si>
  <si>
    <t>EP23150</t>
  </si>
  <si>
    <t>C5799 U-Max Tnt Frame Outer</t>
  </si>
  <si>
    <t>EP23151</t>
  </si>
  <si>
    <t>C5800 U-Max Tnt Adaptor Outer</t>
  </si>
  <si>
    <t>EP23152</t>
  </si>
  <si>
    <t>C5801 U-Max Tnt Sash Inner</t>
  </si>
  <si>
    <t>EP23153</t>
  </si>
  <si>
    <t>C5802 U-Max Tnt Frame Inner</t>
  </si>
  <si>
    <t>EP23154</t>
  </si>
  <si>
    <t>C5803 U-Max Tnt Adaptor Inner</t>
  </si>
  <si>
    <t>EP23155</t>
  </si>
  <si>
    <t>C5804 U-Max Awning Sash Inner</t>
  </si>
  <si>
    <t>EP23156</t>
  </si>
  <si>
    <t>C5805 U-Max Awning Sash Outer</t>
  </si>
  <si>
    <t>EP23157</t>
  </si>
  <si>
    <t>C5806 U-Max Awning Frame Inner</t>
  </si>
  <si>
    <t>EP23158</t>
  </si>
  <si>
    <t>C5807 U-Max Awning Frame Outer</t>
  </si>
  <si>
    <t>EP23159</t>
  </si>
  <si>
    <t>C5989 75mm Cassette Base</t>
  </si>
  <si>
    <t>EP23160</t>
  </si>
  <si>
    <t>C5990 Cassette Toggle</t>
  </si>
  <si>
    <t>EP23161</t>
  </si>
  <si>
    <t>C5991 Cassette 27mm Rebate</t>
  </si>
  <si>
    <t>EP23162</t>
  </si>
  <si>
    <t>C6243 150 Sub Jamb</t>
  </si>
  <si>
    <t>EP23163</t>
  </si>
  <si>
    <t>C6244 100 Sub Jamb</t>
  </si>
  <si>
    <t>EP23164</t>
  </si>
  <si>
    <t>C6257 Max Half Door Stile Shells</t>
  </si>
  <si>
    <t>EP23165</t>
  </si>
  <si>
    <t>C6258 U-Max Stile Bracket (sold as CH9646)</t>
  </si>
  <si>
    <t>AE3685</t>
  </si>
  <si>
    <t>100012122231222012</t>
  </si>
  <si>
    <t>EDGE U-MAX Thermal Break Sliding Door</t>
  </si>
  <si>
    <t>EP23166</t>
  </si>
  <si>
    <t>C6352 150 Sub Head</t>
  </si>
  <si>
    <t>EP23167</t>
  </si>
  <si>
    <t>C6537 Cassette Glazing Adaptor</t>
  </si>
  <si>
    <t>EP23168</t>
  </si>
  <si>
    <t>C6539 80mm Capped Base</t>
  </si>
  <si>
    <t>EP23169</t>
  </si>
  <si>
    <t>C6605 SG150 X 50 Blind Transom</t>
  </si>
  <si>
    <t>AE3715</t>
  </si>
  <si>
    <t>100012122431224000</t>
  </si>
  <si>
    <t>EDGE MAX SG150 Struc Glaz Fr 31 Rebate</t>
  </si>
  <si>
    <t>EP23170</t>
  </si>
  <si>
    <t>C669 150 x 15mm Wheelchair Thold</t>
  </si>
  <si>
    <t>EP23171</t>
  </si>
  <si>
    <t>C8022 Flat Jamb Infill</t>
  </si>
  <si>
    <t>EP23172</t>
  </si>
  <si>
    <t>C8087 Gen Pocketed Bifold Stile</t>
  </si>
  <si>
    <t>AE3595</t>
  </si>
  <si>
    <t>100012122131221010</t>
  </si>
  <si>
    <t>EDGE MAX 50mm Bifold Door</t>
  </si>
  <si>
    <t>EP23173</t>
  </si>
  <si>
    <t>C8088 Gen Pocketed Bifold Receiver Stile</t>
  </si>
  <si>
    <t>EP23174</t>
  </si>
  <si>
    <t>C8095 Gen Door Top Rail</t>
  </si>
  <si>
    <t>EP23175</t>
  </si>
  <si>
    <t>C8096 Gen Door Bottom Rail</t>
  </si>
  <si>
    <t>EP23176</t>
  </si>
  <si>
    <t>C8099 Gen Door Spigot</t>
  </si>
  <si>
    <t>EP23177</t>
  </si>
  <si>
    <t>C8100 Large Transmission Bar</t>
  </si>
  <si>
    <t>EP23178</t>
  </si>
  <si>
    <t>C8101 12.9mm TNT Cornerstake</t>
  </si>
  <si>
    <t>EP23179</t>
  </si>
  <si>
    <t>C8102 17.3mm TNT Cornerstake</t>
  </si>
  <si>
    <t>EP23180</t>
  </si>
  <si>
    <t>C8103 Tnt Small Bead</t>
  </si>
  <si>
    <t>EP23181</t>
  </si>
  <si>
    <t>C8104 TNT 27mm Bead</t>
  </si>
  <si>
    <t>EP23182</t>
  </si>
  <si>
    <t>C8105 TNT 35mm Bead</t>
  </si>
  <si>
    <t>EP23183</t>
  </si>
  <si>
    <t>C8106 Max Tnt Insert Frame</t>
  </si>
  <si>
    <t>EP23184</t>
  </si>
  <si>
    <t>C8110 Max Tnt Sash Adaptor</t>
  </si>
  <si>
    <t>EP23185</t>
  </si>
  <si>
    <t>C8114 Max Tnt Sash</t>
  </si>
  <si>
    <t>EP23186</t>
  </si>
  <si>
    <t>C8115 Max 56mm CDG Sash Adaptor</t>
  </si>
  <si>
    <t>EP23187</t>
  </si>
  <si>
    <t>C8116 Max SDG Multilock Adaptor</t>
  </si>
  <si>
    <t>EP23188</t>
  </si>
  <si>
    <t>C8117 Max 56mm Multilock Sash</t>
  </si>
  <si>
    <t>EP23189</t>
  </si>
  <si>
    <t>C8119 Multilock Sash Stay Packer</t>
  </si>
  <si>
    <t>EP23190</t>
  </si>
  <si>
    <t>C8125 Max CDG Multilock Adaptor</t>
  </si>
  <si>
    <t>EP23191</t>
  </si>
  <si>
    <t>C8126 Max FDG Multilock Adaptor</t>
  </si>
  <si>
    <t>EP23192</t>
  </si>
  <si>
    <t>C8140 Max 100x50 CDG Drained Transom</t>
  </si>
  <si>
    <t>EP23193</t>
  </si>
  <si>
    <t>C8141 Max 100x60 CDG Drained Transom</t>
  </si>
  <si>
    <t>EP23194</t>
  </si>
  <si>
    <t>C8142 Max 100 x 50 FDG Drained Transom</t>
  </si>
  <si>
    <t>EP23195</t>
  </si>
  <si>
    <t>C8143 Max 100x60 FDG Drained Transom</t>
  </si>
  <si>
    <t>AE3550</t>
  </si>
  <si>
    <t>100012122131221001</t>
  </si>
  <si>
    <t>EDGE MAX 100 Front DG 34mm P</t>
  </si>
  <si>
    <t>EP23196</t>
  </si>
  <si>
    <t>C8188 6mm Bead Pa Stem Adaptor</t>
  </si>
  <si>
    <t>AE3730</t>
  </si>
  <si>
    <t>100012122431224003</t>
  </si>
  <si>
    <t>EDGE U-MAX CW142 Curtain W(142.5mm Base)</t>
  </si>
  <si>
    <t>EP23197</t>
  </si>
  <si>
    <t>C8191 CW142 Plant On Door Stop</t>
  </si>
  <si>
    <t>EP23198</t>
  </si>
  <si>
    <t>C8252 CW142 Male Mullion</t>
  </si>
  <si>
    <t>EP23199</t>
  </si>
  <si>
    <t>C8253 CW142 Female Mullion</t>
  </si>
  <si>
    <t>EP23200</t>
  </si>
  <si>
    <t>C8254 CW142 Male Shade Mullion</t>
  </si>
  <si>
    <t>EP23201</t>
  </si>
  <si>
    <t>C8255 CW142 Female Shade Mullion</t>
  </si>
  <si>
    <t>EP23202</t>
  </si>
  <si>
    <t>C8258 CW142 Transom</t>
  </si>
  <si>
    <t>EP23203</t>
  </si>
  <si>
    <t>C8259 CW142 Stack Head</t>
  </si>
  <si>
    <t>EP23204</t>
  </si>
  <si>
    <t>C8260 CW142 Stack Sill</t>
  </si>
  <si>
    <t>EP23205</t>
  </si>
  <si>
    <t>C8261 CW142 Splice</t>
  </si>
  <si>
    <t>EP23206</t>
  </si>
  <si>
    <t>C8262 CW142 65mm Transom</t>
  </si>
  <si>
    <t>EP23207</t>
  </si>
  <si>
    <t>C8274 CW142 Male Rocket Mullion</t>
  </si>
  <si>
    <t>EP23208</t>
  </si>
  <si>
    <t>C8275 CW142 Female Rocket Mullion</t>
  </si>
  <si>
    <t>EP23209</t>
  </si>
  <si>
    <t>C8278 CW142 Mullion Splice</t>
  </si>
  <si>
    <t>EP23210</t>
  </si>
  <si>
    <t>C8303 132 Flat Filler</t>
  </si>
  <si>
    <t>AE3755</t>
  </si>
  <si>
    <t>100012122531225002</t>
  </si>
  <si>
    <t>EDGE 132 x 44mm Front SG Partition</t>
  </si>
  <si>
    <t>EP23211</t>
  </si>
  <si>
    <t>C8322 132x44 Acous Part. Plas. Frame</t>
  </si>
  <si>
    <t>EP23212</t>
  </si>
  <si>
    <t>C8323 132x44 Acoustic Fra W/Out Legs</t>
  </si>
  <si>
    <t>EP23213</t>
  </si>
  <si>
    <t>C8324 132 Acoustic Pocketed Filler</t>
  </si>
  <si>
    <t>EP23214</t>
  </si>
  <si>
    <t>C8325 132x44 Acous Part. Plast. Sill</t>
  </si>
  <si>
    <t>EP23215</t>
  </si>
  <si>
    <t>C8326 132 Fsg Partition Bead</t>
  </si>
  <si>
    <t>EP23216</t>
  </si>
  <si>
    <t>C8327 132 Acoustic Transom</t>
  </si>
  <si>
    <t>EP23217</t>
  </si>
  <si>
    <t>C8328 132 Acoustic S/M Mullion</t>
  </si>
  <si>
    <t>EP23218</t>
  </si>
  <si>
    <t>C8329 132x44 Acoustic Pocket Frame</t>
  </si>
  <si>
    <t>EP23219</t>
  </si>
  <si>
    <t>C8332 44mm Front Glaze Frame</t>
  </si>
  <si>
    <t>EP23220</t>
  </si>
  <si>
    <t>C8334 132 FSG Pocketed Filler</t>
  </si>
  <si>
    <t>EP23221</t>
  </si>
  <si>
    <t>C8335 132x44 Fsg Part. Plaster Sill</t>
  </si>
  <si>
    <t>EP23222</t>
  </si>
  <si>
    <t>C8337 Front Glaze Transom</t>
  </si>
  <si>
    <t>EP23223</t>
  </si>
  <si>
    <t>C8338 132 Partition 45mm Door Stop</t>
  </si>
  <si>
    <t>EP23224</t>
  </si>
  <si>
    <t>C8339 132 FSG Male Partition Mullion</t>
  </si>
  <si>
    <t>EP23225</t>
  </si>
  <si>
    <t>C8340 132 FSG Female Partition Mull</t>
  </si>
  <si>
    <t>EP23226</t>
  </si>
  <si>
    <t>C8370 U-Max 150fdg-40 Frame</t>
  </si>
  <si>
    <t>AE3650</t>
  </si>
  <si>
    <t>100012122231222005</t>
  </si>
  <si>
    <t>EDGE U-MAX 150 Front DG 40mm P</t>
  </si>
  <si>
    <t>EP23227</t>
  </si>
  <si>
    <t>C8371 U-Max 150fdg-40 Ext Sill</t>
  </si>
  <si>
    <t>EP23228</t>
  </si>
  <si>
    <t>C8374 U-Max 150FDG-40 Pocketed Filler</t>
  </si>
  <si>
    <t>EP23229</t>
  </si>
  <si>
    <t>C8376 U-Max 150fdg-40 Male Mullion</t>
  </si>
  <si>
    <t>EP23230</t>
  </si>
  <si>
    <t>C8377 U-Max 150fdg-40 Female Mullion</t>
  </si>
  <si>
    <t>EP23231</t>
  </si>
  <si>
    <t>C8378 U-Max FDG-40 Pocketed Filler</t>
  </si>
  <si>
    <t>EP23232</t>
  </si>
  <si>
    <t>C907 Plain Stile</t>
  </si>
  <si>
    <t>EP23233</t>
  </si>
  <si>
    <t>C909 Hinge Stile</t>
  </si>
  <si>
    <t>EP23234</t>
  </si>
  <si>
    <t>C910 Lock Stile</t>
  </si>
  <si>
    <t>EP23235</t>
  </si>
  <si>
    <t>C911 Cover Stile</t>
  </si>
  <si>
    <t>EP23236</t>
  </si>
  <si>
    <t>C912 Pivot Stile</t>
  </si>
  <si>
    <t>EP23237</t>
  </si>
  <si>
    <t>C9180 Max Bifold Head</t>
  </si>
  <si>
    <t>EP23238</t>
  </si>
  <si>
    <t>C9181 Max Bifold Weathered Sill</t>
  </si>
  <si>
    <t>EP23239</t>
  </si>
  <si>
    <t>C9182 Max Bifold Flat Sill</t>
  </si>
  <si>
    <t>EP23240</t>
  </si>
  <si>
    <t>C9184 U-Max Bifold Jamb Adaptor</t>
  </si>
  <si>
    <t>AE3680</t>
  </si>
  <si>
    <t>100012122231222011</t>
  </si>
  <si>
    <t>EDGE U-MAX Thermal Break Bifold Door</t>
  </si>
  <si>
    <t>EP23241</t>
  </si>
  <si>
    <t>C9185 U-Max 1/2 Stile -Shells</t>
  </si>
  <si>
    <t>EP23242</t>
  </si>
  <si>
    <t>C9200 Max 100 x 60 CDG Frame</t>
  </si>
  <si>
    <t>EP23243</t>
  </si>
  <si>
    <t>C9201 Max 100 x 60 CDG Sill</t>
  </si>
  <si>
    <t>EP23244</t>
  </si>
  <si>
    <t>C9202 Max 100 Sill CDG Bead</t>
  </si>
  <si>
    <t>EP23245</t>
  </si>
  <si>
    <t>C9203 Max 100 CDG Pocketed filler</t>
  </si>
  <si>
    <t>EP23246</t>
  </si>
  <si>
    <t>C9204 Max 100 Flat Filler</t>
  </si>
  <si>
    <t>EP23247</t>
  </si>
  <si>
    <t>C9205 Max 100 Nailing Fin</t>
  </si>
  <si>
    <t>EP23248</t>
  </si>
  <si>
    <t>C9206 Max 100 x 60 Cg Transom</t>
  </si>
  <si>
    <t>EP23249</t>
  </si>
  <si>
    <t>C9207 Max 100x60 CDG Deep Mullion</t>
  </si>
  <si>
    <t>EP23250</t>
  </si>
  <si>
    <t>C9208 Max 100x60 CDG Shallow Mullion</t>
  </si>
  <si>
    <t>EP23251</t>
  </si>
  <si>
    <t>C9209 Max 100 x 44 CDG Frame</t>
  </si>
  <si>
    <t>EP23252</t>
  </si>
  <si>
    <t>C9210 Max 100  x 44 CDG Sill</t>
  </si>
  <si>
    <t>EP23253</t>
  </si>
  <si>
    <t>C9211 120mm S/M Midrail</t>
  </si>
  <si>
    <t>EP23254</t>
  </si>
  <si>
    <t>C9212 Max 100 Corner Post</t>
  </si>
  <si>
    <t>EP23255</t>
  </si>
  <si>
    <t>C9213 Max 100 x 60 Hinge Head</t>
  </si>
  <si>
    <t>EP23256</t>
  </si>
  <si>
    <t>C9214 Max 100 x 60 Winder Sill</t>
  </si>
  <si>
    <t>EP23257</t>
  </si>
  <si>
    <t>C9215 Gen 100 x 44 Hinge Head</t>
  </si>
  <si>
    <t>EP23258</t>
  </si>
  <si>
    <t>C9216 Max 100 x 44 CG Winder Sill</t>
  </si>
  <si>
    <t>EP23259</t>
  </si>
  <si>
    <t>C9217 Awning Sash Adaptor</t>
  </si>
  <si>
    <t>EP23260</t>
  </si>
  <si>
    <t>C9218 Flush Filler</t>
  </si>
  <si>
    <t>EP23261</t>
  </si>
  <si>
    <t>C9219 Max 34mm Spandrel Adaptor</t>
  </si>
  <si>
    <t>EP23262</t>
  </si>
  <si>
    <t>C9220 Max Truth 100 x 44 Head/Sill</t>
  </si>
  <si>
    <t>EP23263</t>
  </si>
  <si>
    <t>C9221 Max 100 CDG Truth Jamb Adapt</t>
  </si>
  <si>
    <t>EP23264</t>
  </si>
  <si>
    <t>C9225 Bifold Recessed Track</t>
  </si>
  <si>
    <t>EP23265</t>
  </si>
  <si>
    <t>C9227 Max 100 COC Transom</t>
  </si>
  <si>
    <t>EP23266</t>
  </si>
  <si>
    <t>C9228 Coc Filler Plate</t>
  </si>
  <si>
    <t>EP23267</t>
  </si>
  <si>
    <t>C9229 100 Threshold O/Out</t>
  </si>
  <si>
    <t>EP23268</t>
  </si>
  <si>
    <t>C9230 100 Threshold Open In</t>
  </si>
  <si>
    <t>EP23269</t>
  </si>
  <si>
    <t>C9231 U-Max 50mm Door Stop</t>
  </si>
  <si>
    <t>EP23270</t>
  </si>
  <si>
    <t>C9232 Hinge Backing Plate</t>
  </si>
  <si>
    <t>EP23271</t>
  </si>
  <si>
    <t>C9233 100 x 50 Sub Head</t>
  </si>
  <si>
    <t>EP23272</t>
  </si>
  <si>
    <t>C9234 100 x 50 Sub Jamb</t>
  </si>
  <si>
    <t>EP23273</t>
  </si>
  <si>
    <t>C9235 Max Sub Jamb Bead</t>
  </si>
  <si>
    <t>EP23274</t>
  </si>
  <si>
    <t>C9236 100 Subsill</t>
  </si>
  <si>
    <t>EP23275</t>
  </si>
  <si>
    <t>C9237 100 Subsill</t>
  </si>
  <si>
    <t>EP23276</t>
  </si>
  <si>
    <t>C9238 100 Subsill with Nailing Fin</t>
  </si>
  <si>
    <t>EP23277</t>
  </si>
  <si>
    <t>C9239 Max Inset Sash</t>
  </si>
  <si>
    <t>EP23278</t>
  </si>
  <si>
    <t>C9240 Inset Sash Hinge Head</t>
  </si>
  <si>
    <t>EP23279</t>
  </si>
  <si>
    <t>C9241 46mm Overlap Sash</t>
  </si>
  <si>
    <t>EP23280</t>
  </si>
  <si>
    <t>C9242 Max Winder Support</t>
  </si>
  <si>
    <t>EP23281</t>
  </si>
  <si>
    <t>C9243 Small Electric Winder Base</t>
  </si>
  <si>
    <t>EP23282</t>
  </si>
  <si>
    <t>C9244 Electric Winder Cover</t>
  </si>
  <si>
    <t>EP23283</t>
  </si>
  <si>
    <t>C9245 Max Truth Sash</t>
  </si>
  <si>
    <t>EP23284</t>
  </si>
  <si>
    <t>C9246 Tuck in Bead</t>
  </si>
  <si>
    <t>EP23285</t>
  </si>
  <si>
    <t>C9247 Large Tuck In Bead</t>
  </si>
  <si>
    <t>EP23286</t>
  </si>
  <si>
    <t>C9248 22mm Cornerstake</t>
  </si>
  <si>
    <t>EP23287</t>
  </si>
  <si>
    <t>C9249 Small Tuck In Bead</t>
  </si>
  <si>
    <t>EP23288</t>
  </si>
  <si>
    <t>C9250 Max 100 x 60 FDG Frame</t>
  </si>
  <si>
    <t>EP23289</t>
  </si>
  <si>
    <t>C9251 Max 100 x 60 FDG Ext Head/Sill</t>
  </si>
  <si>
    <t>EP23290</t>
  </si>
  <si>
    <t>C9252 Max FDG External Bead</t>
  </si>
  <si>
    <t>EP23291</t>
  </si>
  <si>
    <t>C9253 Max 100 x 60 FDG Int Head/Sill</t>
  </si>
  <si>
    <t>EP23292</t>
  </si>
  <si>
    <t>C9254 100 Fg Internal Bead</t>
  </si>
  <si>
    <t>EP23293</t>
  </si>
  <si>
    <t>C9255 Max 100 FDG Pocketed Filler</t>
  </si>
  <si>
    <t>EP23294</t>
  </si>
  <si>
    <t>C9256 Max 100 x 60 Fg Int Transom</t>
  </si>
  <si>
    <t>EP23295</t>
  </si>
  <si>
    <t>C9257 Max 100 x 60 FDG Cover Transom</t>
  </si>
  <si>
    <t>EP23296</t>
  </si>
  <si>
    <t>C9258 Max 60mm Cover Bead</t>
  </si>
  <si>
    <t>EP23297</t>
  </si>
  <si>
    <t>C9259 Max 100 FDG Deep Mullion</t>
  </si>
  <si>
    <t>EP23298</t>
  </si>
  <si>
    <t>C9260 Max 100 FDG Shallow Mullion</t>
  </si>
  <si>
    <t>EP23299</t>
  </si>
  <si>
    <t>C9261 Max 100 x 44 FDG Frame</t>
  </si>
  <si>
    <t>EP23300</t>
  </si>
  <si>
    <t>C9262 Max 100 x 44 FDG Sill</t>
  </si>
  <si>
    <t>EP23301</t>
  </si>
  <si>
    <t>C9263 U-Max 100 x 44 FDG Int Head</t>
  </si>
  <si>
    <t>AE3630</t>
  </si>
  <si>
    <t>100012122231222001</t>
  </si>
  <si>
    <t>EDGE U-MAX 100 Front DG 34mm P</t>
  </si>
  <si>
    <t>EP23302</t>
  </si>
  <si>
    <t>C9264 150 FDG Sash Adaptor</t>
  </si>
  <si>
    <t>EP23303</t>
  </si>
  <si>
    <t>C9265 FDG Open Out Door Stop</t>
  </si>
  <si>
    <t>EP23304</t>
  </si>
  <si>
    <t>C9266 Max 100 Build In Filler</t>
  </si>
  <si>
    <t>EP23305</t>
  </si>
  <si>
    <t>C9268 Max 100 Subsill 7mm Setback</t>
  </si>
  <si>
    <t>EP23306</t>
  </si>
  <si>
    <t>C9269 Max Subsill Trim Adaptor</t>
  </si>
  <si>
    <t>EP23307</t>
  </si>
  <si>
    <t>C9270 Max 150 FDG Frame</t>
  </si>
  <si>
    <t>AE3570</t>
  </si>
  <si>
    <t>100012122131221005</t>
  </si>
  <si>
    <t>EDGE MAX 150 Front DG 34mm P</t>
  </si>
  <si>
    <t>EP23308</t>
  </si>
  <si>
    <t>C9271 Max 150x60 FDG Ext Head/Sill</t>
  </si>
  <si>
    <t>EP23309</t>
  </si>
  <si>
    <t>C9272 Max 150x60 FDG Int Sill</t>
  </si>
  <si>
    <t>EP23310</t>
  </si>
  <si>
    <t>C9273 Max 150 FDG Int Bead</t>
  </si>
  <si>
    <t>EP23311</t>
  </si>
  <si>
    <t>C9274 Max 150x60 FDG Pocketed Filler</t>
  </si>
  <si>
    <t>EP23312</t>
  </si>
  <si>
    <t>C9275 Max 150x60 FDG Internal Transom</t>
  </si>
  <si>
    <t>EP23313</t>
  </si>
  <si>
    <t>C9276 Max 150x60 FDG Cover Transom</t>
  </si>
  <si>
    <t>EP23314</t>
  </si>
  <si>
    <t>C9277 Max 150x60 FDG Deep Mullion</t>
  </si>
  <si>
    <t>EP23315</t>
  </si>
  <si>
    <t>C9278 Max 150x60 FDG Shallow Mullion</t>
  </si>
  <si>
    <t>EP23316</t>
  </si>
  <si>
    <t>C9279 Max 150 x 44 FDG Frame</t>
  </si>
  <si>
    <t>EP23317</t>
  </si>
  <si>
    <t>C9280 Max 150 x 44 FDG Ext Sill</t>
  </si>
  <si>
    <t>EP23318</t>
  </si>
  <si>
    <t>C9281 Max 150 x 44 FDG Int Head</t>
  </si>
  <si>
    <t>EP23319</t>
  </si>
  <si>
    <t>C9282 Max 150x60 FDG HD Deep Mullion</t>
  </si>
  <si>
    <t>EP23320</t>
  </si>
  <si>
    <t>C9283 Max 150x60 FDG HD Shallow Mullion</t>
  </si>
  <si>
    <t>EP23321</t>
  </si>
  <si>
    <t>C9284 U-Max 150x60 S/Mating Splice</t>
  </si>
  <si>
    <t>AE3645</t>
  </si>
  <si>
    <t>100012122231222004</t>
  </si>
  <si>
    <t>EDGE U-MAX 150 Front DG 34mm P</t>
  </si>
  <si>
    <t>EP23322</t>
  </si>
  <si>
    <t>C9285 Max 150 FDG Stack Sill</t>
  </si>
  <si>
    <t>EP23323</t>
  </si>
  <si>
    <t>C9286 Max 150 FDG Stack Head</t>
  </si>
  <si>
    <t>EP23324</t>
  </si>
  <si>
    <t>C9287 150 FDG Stack Joint Splice</t>
  </si>
  <si>
    <t>EP23325</t>
  </si>
  <si>
    <t>C9288 Max 150 FDG Deep Shade Mullion</t>
  </si>
  <si>
    <t>EP23326</t>
  </si>
  <si>
    <t>C9289 Max 150 Stack Sub Head</t>
  </si>
  <si>
    <t>EP23327</t>
  </si>
  <si>
    <t>C9290 U-Max Plant On Door Stop</t>
  </si>
  <si>
    <t>AE3640</t>
  </si>
  <si>
    <t>100012122231222003</t>
  </si>
  <si>
    <t>EDGE U-MAX 150 Centre DG 34mm P</t>
  </si>
  <si>
    <t>EP23328</t>
  </si>
  <si>
    <t>C9291 150 Build In Adaptor</t>
  </si>
  <si>
    <t>AE3565</t>
  </si>
  <si>
    <t>100012122131221004</t>
  </si>
  <si>
    <t>EDGE MAX 150 Centre DG 34mm P</t>
  </si>
  <si>
    <t>EP23329</t>
  </si>
  <si>
    <t>C9292 Max 150 M Sunshade Mullion</t>
  </si>
  <si>
    <t>EP23330</t>
  </si>
  <si>
    <t>C9293 Max 150 F Sunshade Mullion</t>
  </si>
  <si>
    <t>EP23331</t>
  </si>
  <si>
    <t>C9298 U-Max 150 x 60 Hinge Head</t>
  </si>
  <si>
    <t>EP23332</t>
  </si>
  <si>
    <t>C9299 U-Max 150 x 60 Winder Sill</t>
  </si>
  <si>
    <t>EP23333</t>
  </si>
  <si>
    <t>C9300 150 x 60 ODG Frame</t>
  </si>
  <si>
    <t>EP23334</t>
  </si>
  <si>
    <t>C9301 Max 150 x 60 ODG Sill</t>
  </si>
  <si>
    <t>EP23335</t>
  </si>
  <si>
    <t>C9302 Max 150 ODG Pocket Filler</t>
  </si>
  <si>
    <t>EP23336</t>
  </si>
  <si>
    <t>C9303 Max 150 Flat Filler</t>
  </si>
  <si>
    <t>EP23337</t>
  </si>
  <si>
    <t>C9304 Max 150 Nailing Fin</t>
  </si>
  <si>
    <t>EP23338</t>
  </si>
  <si>
    <t>C9305 Max 150 x 60 ODG Transom</t>
  </si>
  <si>
    <t>EP23339</t>
  </si>
  <si>
    <t>C9306 Max 150 ODG Deep Mullion</t>
  </si>
  <si>
    <t>EP23340</t>
  </si>
  <si>
    <t>C9307 Max 150 ODG Shallow Mullion</t>
  </si>
  <si>
    <t>EP23341</t>
  </si>
  <si>
    <t>C9308 Max 150 x 44 ODG Frame</t>
  </si>
  <si>
    <t>EP23342</t>
  </si>
  <si>
    <t>C9309 Max 150 x 44 ODG Sill</t>
  </si>
  <si>
    <t>EP23343</t>
  </si>
  <si>
    <t>C9310 Max 150 Coc Transom</t>
  </si>
  <si>
    <t>EP23344</t>
  </si>
  <si>
    <t>C9311 Max 150 x 50 Sub Head</t>
  </si>
  <si>
    <t>EP23345</t>
  </si>
  <si>
    <t>C9312 Max 150 x 50 Sub Jamb 2 Part</t>
  </si>
  <si>
    <t>EP23346</t>
  </si>
  <si>
    <t>C9313 Max 150 Subsill 15mm Setback</t>
  </si>
  <si>
    <t>EP23347</t>
  </si>
  <si>
    <t>C9314 150 x 44mm Thold 50 Door O/Out</t>
  </si>
  <si>
    <t>EP23348</t>
  </si>
  <si>
    <t>C9315 Max 150 Int Install Subsill</t>
  </si>
  <si>
    <t>EP23349</t>
  </si>
  <si>
    <t>C9316 Max 150 x 60 Sub Head 2 Pt</t>
  </si>
  <si>
    <t>EP23350</t>
  </si>
  <si>
    <t>C9317 Max 150 Sub Head Bead</t>
  </si>
  <si>
    <t>EP23351</t>
  </si>
  <si>
    <t>C9318 Large Electric Winder Box</t>
  </si>
  <si>
    <t>EP23352</t>
  </si>
  <si>
    <t>C9319 Max 150 Subsill 25mm Setback</t>
  </si>
  <si>
    <t>EP23353</t>
  </si>
  <si>
    <t>C9320 Max Fcdg Sash Adaptor</t>
  </si>
  <si>
    <t>EP23354</t>
  </si>
  <si>
    <t>C9321 Max 91mm Flat Filler</t>
  </si>
  <si>
    <t>EP23355</t>
  </si>
  <si>
    <t>C9322 U-Max 150 ODG Int Sill/Transom</t>
  </si>
  <si>
    <t>AE3655</t>
  </si>
  <si>
    <t>100012122231222006</t>
  </si>
  <si>
    <t>EDGE U-MAX 150 Offset DG 34mm P</t>
  </si>
  <si>
    <t>EP23356</t>
  </si>
  <si>
    <t>C9323 Max 150 ODG Internal Bead</t>
  </si>
  <si>
    <t>EP23357</t>
  </si>
  <si>
    <t>C9325 Front Capped Infill</t>
  </si>
  <si>
    <t>EP23358</t>
  </si>
  <si>
    <t>C9326 Sash Adaptor Front Capped</t>
  </si>
  <si>
    <t>EP23359</t>
  </si>
  <si>
    <t>C9327 Max 150 x 60 Truth Head/Sill</t>
  </si>
  <si>
    <t>EP23360</t>
  </si>
  <si>
    <t>C9328 Capped Blind Adaptor PU Should be C9328U</t>
  </si>
  <si>
    <t>EP23361</t>
  </si>
  <si>
    <t>C9329 Max 100 Standard FCDG Frame</t>
  </si>
  <si>
    <t>EP23362</t>
  </si>
  <si>
    <t>C9330 Max 150 x 50 FCDG Frame</t>
  </si>
  <si>
    <t>EP23363</t>
  </si>
  <si>
    <t>C9331 100 Plain S/M Mullion</t>
  </si>
  <si>
    <t>EP23364</t>
  </si>
  <si>
    <t>C9332 Max 150 x 50 FCDG M Mullion</t>
  </si>
  <si>
    <t>EP23365</t>
  </si>
  <si>
    <t>C9333 Max FCDG 50 x 15 Cap</t>
  </si>
  <si>
    <t>EP23366</t>
  </si>
  <si>
    <t>C9334 Max FCDG Return Cap</t>
  </si>
  <si>
    <t>EP23367</t>
  </si>
  <si>
    <t>C9335 Max FCDG Back Adapt -</t>
  </si>
  <si>
    <t>EP23368</t>
  </si>
  <si>
    <t>C9336 Max 150 FDG F Struct Mullion</t>
  </si>
  <si>
    <t>EP23369</t>
  </si>
  <si>
    <t>C9337 Max 150 FDG M Struct Mullion</t>
  </si>
  <si>
    <t>EP23370</t>
  </si>
  <si>
    <t>C9338 Max Structural Glazed Transom</t>
  </si>
  <si>
    <t>EP23371</t>
  </si>
  <si>
    <t>C9339 40 x 32mm Glazing Adapt</t>
  </si>
  <si>
    <t>EP23372</t>
  </si>
  <si>
    <t>C9341 Max 150 FCDG Box Transom</t>
  </si>
  <si>
    <t>EP23373</t>
  </si>
  <si>
    <t>C9342 U-Max 200 x 50 FCDG Frame</t>
  </si>
  <si>
    <t>AE3660</t>
  </si>
  <si>
    <t>100012122231222007</t>
  </si>
  <si>
    <t>EDGE U-MAX 200 (150Base) Frt Cap DG 34 P</t>
  </si>
  <si>
    <t>EP23374</t>
  </si>
  <si>
    <t>C9343 Max 200 FCDG M Mullion</t>
  </si>
  <si>
    <t>EP23375</t>
  </si>
  <si>
    <t>C9345 Max 200 FCDG M Struct Mull</t>
  </si>
  <si>
    <t>EP23376</t>
  </si>
  <si>
    <t>C9346 Max 200 FCDG F Struct Mull</t>
  </si>
  <si>
    <t>EP23377</t>
  </si>
  <si>
    <t>C9347 Max 200x50 Struct Transom</t>
  </si>
  <si>
    <t>EP23378</t>
  </si>
  <si>
    <t>C9349 Max CDG Stile Adaptor</t>
  </si>
  <si>
    <t>EP23379</t>
  </si>
  <si>
    <t>C9350 Max 100 Sliding Door Head/Jamb</t>
  </si>
  <si>
    <t>EP23380</t>
  </si>
  <si>
    <t>C9351 Max 100 Sliding Door Sill</t>
  </si>
  <si>
    <t>EP23381</t>
  </si>
  <si>
    <t>C9352 Max 150 Sliding Door Head</t>
  </si>
  <si>
    <t>EP23382</t>
  </si>
  <si>
    <t>C9353 Max 150 Sliding Door Sill</t>
  </si>
  <si>
    <t>EP23383</t>
  </si>
  <si>
    <t>C9354 Sliding Track Insert</t>
  </si>
  <si>
    <t>EP23384</t>
  </si>
  <si>
    <t>C9355 Outer Thermal Filler</t>
  </si>
  <si>
    <t>EP23385</t>
  </si>
  <si>
    <t>C9356 Middle Filler (2 Pip)</t>
  </si>
  <si>
    <t>EP23386</t>
  </si>
  <si>
    <t>C9357 Inner Thermal Filler</t>
  </si>
  <si>
    <t>EP23387</t>
  </si>
  <si>
    <t>C9359 Max Interlock Stile</t>
  </si>
  <si>
    <t>EP23388</t>
  </si>
  <si>
    <t>C9360 Max HD Interlock Stile</t>
  </si>
  <si>
    <t>EP23389</t>
  </si>
  <si>
    <t>C9361 Max Adaptor Stile</t>
  </si>
  <si>
    <t>EP23390</t>
  </si>
  <si>
    <t>C9362 Max HD Adaptor Stile</t>
  </si>
  <si>
    <t>EP23391</t>
  </si>
  <si>
    <t>C9363 Door Fixed Interlock</t>
  </si>
  <si>
    <t>EP23392</t>
  </si>
  <si>
    <t>C9364 Max Oxo Adaptor</t>
  </si>
  <si>
    <t>EP23393</t>
  </si>
  <si>
    <t>C9365 Max Oxxo Stile</t>
  </si>
  <si>
    <t>EP23394</t>
  </si>
  <si>
    <t>C9366 Max Oxxo Stile Adaptor</t>
  </si>
  <si>
    <t>EP23395</t>
  </si>
  <si>
    <t>C9367 Max 66mm Rail</t>
  </si>
  <si>
    <t>EP23396</t>
  </si>
  <si>
    <t>C9368 Max Rail Splice</t>
  </si>
  <si>
    <t>EP23397</t>
  </si>
  <si>
    <t>C9369 Max 60mm Plant on Frame</t>
  </si>
  <si>
    <t>EP23398</t>
  </si>
  <si>
    <t>C9370 50 x 44mm Door Sill</t>
  </si>
  <si>
    <t>EP23399</t>
  </si>
  <si>
    <t>C9371 Flydoor Single Track</t>
  </si>
  <si>
    <t>EP23400</t>
  </si>
  <si>
    <t>C9372 XXO Flydoor Head Adapt</t>
  </si>
  <si>
    <t>EP23401</t>
  </si>
  <si>
    <t>C9373 XXO Sill Track</t>
  </si>
  <si>
    <t>EP23402</t>
  </si>
  <si>
    <t>C9378 Max Corner Stile Adaptor</t>
  </si>
  <si>
    <t>EP23403</t>
  </si>
  <si>
    <t>C9379 U-Max Subsill Base</t>
  </si>
  <si>
    <t>EP23404</t>
  </si>
  <si>
    <t>C9380 Max Subsill Extender</t>
  </si>
  <si>
    <t>EP23405</t>
  </si>
  <si>
    <t>C9381 Max 60mm Channel</t>
  </si>
  <si>
    <t>EP23406</t>
  </si>
  <si>
    <t>C9382 Closing Jamb Infill</t>
  </si>
  <si>
    <t>EP23407</t>
  </si>
  <si>
    <t>C9383 Max 44mm Channel</t>
  </si>
  <si>
    <t>EP23408</t>
  </si>
  <si>
    <t>C9384 Door Track</t>
  </si>
  <si>
    <t>EP23409</t>
  </si>
  <si>
    <t>C9385 Max Flat Track Infill</t>
  </si>
  <si>
    <t>EP23410</t>
  </si>
  <si>
    <t>C9386 Sliding Interlock</t>
  </si>
  <si>
    <t>EP23411</t>
  </si>
  <si>
    <t>C9387 Tommaslide Top Track</t>
  </si>
  <si>
    <t>EP23412</t>
  </si>
  <si>
    <t>C9388 Track Cover</t>
  </si>
  <si>
    <t>EP23413</t>
  </si>
  <si>
    <t>C9389 50mm Door Pelmet</t>
  </si>
  <si>
    <t>EP23414</t>
  </si>
  <si>
    <t>C9390 Tommaslide Track Bracket</t>
  </si>
  <si>
    <t>EP23415</t>
  </si>
  <si>
    <t>C9391 Thermal Track Filler</t>
  </si>
  <si>
    <t>EP23416</t>
  </si>
  <si>
    <t>C9392 Flat Track Infill</t>
  </si>
  <si>
    <t>EP23417</t>
  </si>
  <si>
    <t>C9394 Max Bottom Rail Guide</t>
  </si>
  <si>
    <t>EP23418</t>
  </si>
  <si>
    <t>C9396 Umax 150 x 44 Flydoor Sill</t>
  </si>
  <si>
    <t>EP23419</t>
  </si>
  <si>
    <t>C9425 Comm Door Half Plain Stile</t>
  </si>
  <si>
    <t>EP23420</t>
  </si>
  <si>
    <t>C9426 Max Half Pivot Stile</t>
  </si>
  <si>
    <t>EP23421</t>
  </si>
  <si>
    <t>C9427 Max Half Wiper Stile</t>
  </si>
  <si>
    <t>EP23422</t>
  </si>
  <si>
    <t>C9428 Max Half Keeper Stile (Ext)</t>
  </si>
  <si>
    <t>EP23423</t>
  </si>
  <si>
    <t>C9429 Max Half Keeper Stile (Int)</t>
  </si>
  <si>
    <t>EP23424</t>
  </si>
  <si>
    <t>C9430 Max Half Lock Stile (Ext)</t>
  </si>
  <si>
    <t>EP23425</t>
  </si>
  <si>
    <t>C9431 Max Half Lock Stile (Int)</t>
  </si>
  <si>
    <t>EP23426</t>
  </si>
  <si>
    <t>C9432 Comm Door Half Top Rail</t>
  </si>
  <si>
    <t>EP23427</t>
  </si>
  <si>
    <t>C9433 Max Half Bottom Rail</t>
  </si>
  <si>
    <t>EP23428</t>
  </si>
  <si>
    <t>C9434 Max 60mm 1/2 Midrail</t>
  </si>
  <si>
    <t>EP23429</t>
  </si>
  <si>
    <t>C9435 120mm 1/2 Midrail</t>
  </si>
  <si>
    <t>EP23430</t>
  </si>
  <si>
    <t>C9437 U-Max Door Spigot</t>
  </si>
  <si>
    <t>EP23431</t>
  </si>
  <si>
    <t>C9438 Bifold 1/2 Reciever Stile-Shells</t>
  </si>
  <si>
    <t>EP23432</t>
  </si>
  <si>
    <t>C9439 Bifold 1/2 Stile -Shells</t>
  </si>
  <si>
    <t>EP23433</t>
  </si>
  <si>
    <t>C9452 Wide 1/2 Plain Stile- Shells</t>
  </si>
  <si>
    <t>EP23434</t>
  </si>
  <si>
    <t>C9453 Wide 1/2 Pivot Stile - Shells</t>
  </si>
  <si>
    <t>EP23435</t>
  </si>
  <si>
    <t>C9461 SG150 X 50 Pelmet Transom</t>
  </si>
  <si>
    <t>EP23436</t>
  </si>
  <si>
    <t>C9463 SG150 HD Stack Sill</t>
  </si>
  <si>
    <t>EP23437</t>
  </si>
  <si>
    <t>C9464 SG150 HD Stack Head</t>
  </si>
  <si>
    <t>EP23438</t>
  </si>
  <si>
    <t>C9465 SG150 Hd Splice</t>
  </si>
  <si>
    <t>EP23439</t>
  </si>
  <si>
    <t>C9466 SG150 14 Degree Int Mullion</t>
  </si>
  <si>
    <t>EP23440</t>
  </si>
  <si>
    <t>C9467 SG150 14 Degree Ext Mullion</t>
  </si>
  <si>
    <t>EP23441</t>
  </si>
  <si>
    <t>C9468 SG150 14 Degree Splice</t>
  </si>
  <si>
    <t>EP23442</t>
  </si>
  <si>
    <t>C9469 SG150 Pocketed Jamb</t>
  </si>
  <si>
    <t>EP23443</t>
  </si>
  <si>
    <t>C9470 SG150 Male Mullion</t>
  </si>
  <si>
    <t>EP23444</t>
  </si>
  <si>
    <t>C9471 SG150 Female Mullion</t>
  </si>
  <si>
    <t>EP23445</t>
  </si>
  <si>
    <t>C9473 SG150  x 50 Transom</t>
  </si>
  <si>
    <t>EP23446</t>
  </si>
  <si>
    <t>C9476 SG150 Plain Frame</t>
  </si>
  <si>
    <t>EP23447</t>
  </si>
  <si>
    <t>C9477 SG150 Rebate Infil</t>
  </si>
  <si>
    <t>EP23448</t>
  </si>
  <si>
    <t>C9478 SG150 Multilock Sash 24 IGU</t>
  </si>
  <si>
    <t>EP23449</t>
  </si>
  <si>
    <t>C9479 Structural Sash Adaptor</t>
  </si>
  <si>
    <t>EP23450</t>
  </si>
  <si>
    <t>C9483 SG150 M Sunshade Mullion</t>
  </si>
  <si>
    <t>EP23451</t>
  </si>
  <si>
    <t>C9484 SG150 F Sunshade Mullion</t>
  </si>
  <si>
    <t>EP23452</t>
  </si>
  <si>
    <t>C9486 150 SG S/M Corner Mullion</t>
  </si>
  <si>
    <t>EP23453</t>
  </si>
  <si>
    <t>C9487 SG 150 Transom</t>
  </si>
  <si>
    <t>EP23454</t>
  </si>
  <si>
    <t>C9488 150 SG Male Mullion</t>
  </si>
  <si>
    <t>EP23455</t>
  </si>
  <si>
    <t>C9489 150 SG Female Mullion</t>
  </si>
  <si>
    <t>EP23456</t>
  </si>
  <si>
    <t>C9493 150 SDG LT Male Mullion</t>
  </si>
  <si>
    <t>EP23457</t>
  </si>
  <si>
    <t>C9494 150 SDG LT Female Mullion</t>
  </si>
  <si>
    <t>EP23458</t>
  </si>
  <si>
    <t>C9495 150 SDG DG Coupler</t>
  </si>
  <si>
    <t>EP23459</t>
  </si>
  <si>
    <t>C9500 Max 100 x 50 CDG Frame</t>
  </si>
  <si>
    <t>EP23460</t>
  </si>
  <si>
    <t>C9501 Max 100 x 50 CDG Sill</t>
  </si>
  <si>
    <t>EP23461</t>
  </si>
  <si>
    <t>C9502 100 x 50 Plain Frame</t>
  </si>
  <si>
    <t>EP23462</t>
  </si>
  <si>
    <t>C9503 Max 100 CDG Pocketed Filler</t>
  </si>
  <si>
    <t>EP23463</t>
  </si>
  <si>
    <t>C9504 Max 100x50 CDG Transom</t>
  </si>
  <si>
    <t>EP23464</t>
  </si>
  <si>
    <t>C9505 Max 100x50 CDG Deep Mullion</t>
  </si>
  <si>
    <t>EP23465</t>
  </si>
  <si>
    <t>C9506 Max 100x50 CDG Shallow Mullion</t>
  </si>
  <si>
    <t>EP23466</t>
  </si>
  <si>
    <t>C9507 100 x 50 Hinge Head</t>
  </si>
  <si>
    <t>EP23467</t>
  </si>
  <si>
    <t>C9508 100 x 50 Winder Sill</t>
  </si>
  <si>
    <t>EP23468</t>
  </si>
  <si>
    <t>C9509 100 x 44 Cg Frame</t>
  </si>
  <si>
    <t>EP23469</t>
  </si>
  <si>
    <t>C9511 100 x 32 CDG Narrow Frame</t>
  </si>
  <si>
    <t>EP23470</t>
  </si>
  <si>
    <t>C9512 Max DG Flush Filler</t>
  </si>
  <si>
    <t>EP23471</t>
  </si>
  <si>
    <t>C9513 Max CDG 46mm Sash Adaptor</t>
  </si>
  <si>
    <t>EP23472</t>
  </si>
  <si>
    <t>C9514 CDG 35mm Sash Adaptor (Suit C1317)</t>
  </si>
  <si>
    <t>EP23473</t>
  </si>
  <si>
    <t>C9515 Max 100 Double Awning Transom</t>
  </si>
  <si>
    <t>EP23474</t>
  </si>
  <si>
    <t>C9516 Max 100 CDG Door Stop- 50 Door</t>
  </si>
  <si>
    <t>EP23475</t>
  </si>
  <si>
    <t>C9517 Max CDG 45mm Door Stop</t>
  </si>
  <si>
    <t>EP23476</t>
  </si>
  <si>
    <t>C9519 Max Inset Sash</t>
  </si>
  <si>
    <t>EP23477</t>
  </si>
  <si>
    <t>C9520 Max Inset Hinge Head Sash</t>
  </si>
  <si>
    <t>EP23478</t>
  </si>
  <si>
    <t>C9521 Inset Sash Sngl Glazed Bead</t>
  </si>
  <si>
    <t>EP23479</t>
  </si>
  <si>
    <t>C9522 Max 100x50 Truth Head/Sill</t>
  </si>
  <si>
    <t>EP23480</t>
  </si>
  <si>
    <t>C9523 HD Awning Overlap Sash</t>
  </si>
  <si>
    <t>EP23481</t>
  </si>
  <si>
    <t>C9524 Tomma Track - 45 Door</t>
  </si>
  <si>
    <t>EP23482</t>
  </si>
  <si>
    <t>C9526 Max Bifold Jamb Adaptor</t>
  </si>
  <si>
    <t>EP23483</t>
  </si>
  <si>
    <t>C9527 Max 100 Build In Bracket</t>
  </si>
  <si>
    <t>EP23484</t>
  </si>
  <si>
    <t>C9528 150 x 44 Thold O/Out - 45 Door</t>
  </si>
  <si>
    <t>EP23485</t>
  </si>
  <si>
    <t>C9542 Max 150 FDG 40 Struct Frame</t>
  </si>
  <si>
    <t>AE3575</t>
  </si>
  <si>
    <t>100012122131221006</t>
  </si>
  <si>
    <t>EDGE MAX 150 Front DG 40mm P</t>
  </si>
  <si>
    <t>EP23486</t>
  </si>
  <si>
    <t>C9543 Max 150 FDG 40 Winder Transom</t>
  </si>
  <si>
    <t>EP23487</t>
  </si>
  <si>
    <t>C9544 Max 150 FDG 40 Struct Sash</t>
  </si>
  <si>
    <t>EP23488</t>
  </si>
  <si>
    <t>C9549 Max &amp; Gen 100 FG Box Coupler</t>
  </si>
  <si>
    <t>EP23489</t>
  </si>
  <si>
    <t>C9550 Max 100 x 50 FDG Frame</t>
  </si>
  <si>
    <t>EP23490</t>
  </si>
  <si>
    <t>C9551 Max 100 x 50 FDG Ext Transom</t>
  </si>
  <si>
    <t>EP23491</t>
  </si>
  <si>
    <t>C9553 Max 100 x 50 FDG Int Head/Sill</t>
  </si>
  <si>
    <t>EP23492</t>
  </si>
  <si>
    <t>C9554 Max FDG 100 Internal Bead</t>
  </si>
  <si>
    <t>EP23493</t>
  </si>
  <si>
    <t>C9555 Max 100 FDG Pocketed Filler</t>
  </si>
  <si>
    <t>EP23494</t>
  </si>
  <si>
    <t>C9557 Max 100 x 50 FDG Cover Transom</t>
  </si>
  <si>
    <t>EP23495</t>
  </si>
  <si>
    <t>C9558 Max 50mm Cover Bead</t>
  </si>
  <si>
    <t>EP23496</t>
  </si>
  <si>
    <t>C9559 Max 100 x 50 FDG Deep Mullion</t>
  </si>
  <si>
    <t>EP23497</t>
  </si>
  <si>
    <t>C9560 Max 100 x 50 FDG Shallow Mull</t>
  </si>
  <si>
    <t>EP23498</t>
  </si>
  <si>
    <t>C9561 Max FDG 46mm Sash Adaptor</t>
  </si>
  <si>
    <t>EP23499</t>
  </si>
  <si>
    <t>C9563 Max FDG 45mm O/Out Door Stop</t>
  </si>
  <si>
    <t>EP23500</t>
  </si>
  <si>
    <t>C9564 FDG 35mm Sash Adapt (Suits C1317)</t>
  </si>
  <si>
    <t>EP23501</t>
  </si>
  <si>
    <t>C9565 50mm Plant On Door Stop</t>
  </si>
  <si>
    <t>EP23502</t>
  </si>
  <si>
    <t>C9566 Max FDG Truth Jamb Adaptor</t>
  </si>
  <si>
    <t>EP23503</t>
  </si>
  <si>
    <t>C9567 Max 150 x 50 Truth Head/Sill</t>
  </si>
  <si>
    <t>EP23504</t>
  </si>
  <si>
    <t>C9569 Max 150x50 FDG Cover Transom</t>
  </si>
  <si>
    <t>EP23505</t>
  </si>
  <si>
    <t>C9570 Max 150 x 50 FDG Frame</t>
  </si>
  <si>
    <t>EP23506</t>
  </si>
  <si>
    <t>C9571 Max 150 x 50 External Sill</t>
  </si>
  <si>
    <t>EP23507</t>
  </si>
  <si>
    <t>C9572 Max 150x50 FDG Intern Sill/Tsm</t>
  </si>
  <si>
    <t>EP23508</t>
  </si>
  <si>
    <t>C9573 150mm GF Self Mating Splice (suit 50mm)</t>
  </si>
  <si>
    <t>EP23509</t>
  </si>
  <si>
    <t>C9574 Max 150x50 FDG Pocketed Filler</t>
  </si>
  <si>
    <t>EP23510</t>
  </si>
  <si>
    <t>C9576 Max 150x50 FDG Cover Transom</t>
  </si>
  <si>
    <t>EP23511</t>
  </si>
  <si>
    <t>C9577 Max 150x50 FDG Deep Mullion</t>
  </si>
  <si>
    <t>EP23512</t>
  </si>
  <si>
    <t>C9578 Max 150 x 50 FDG Shallow Mull</t>
  </si>
  <si>
    <t>EP23513</t>
  </si>
  <si>
    <t>C9579 Max 150 x 50 Plain Frame</t>
  </si>
  <si>
    <t>EP23514</t>
  </si>
  <si>
    <t>C9580 Max 150 x 25 Plain Frame</t>
  </si>
  <si>
    <t>EP23515</t>
  </si>
  <si>
    <t>C9581 Max 150 S/M Plain Frame</t>
  </si>
  <si>
    <t>EP23516</t>
  </si>
  <si>
    <t>C9582 Max 100 FDG 40 Pocket Frame</t>
  </si>
  <si>
    <t>AE3555</t>
  </si>
  <si>
    <t>100012122131221002</t>
  </si>
  <si>
    <t>EDGE MAX 100 Front DG 40mm P</t>
  </si>
  <si>
    <t>EP23517</t>
  </si>
  <si>
    <t>C9583 Max 100/40 FDG Sill/Transom</t>
  </si>
  <si>
    <t>EP23518</t>
  </si>
  <si>
    <t>C9584 Max 100 FDG 40 Int Sill</t>
  </si>
  <si>
    <t>EP23519</t>
  </si>
  <si>
    <t>C9585 Max 100 FDG 40 Int Bead</t>
  </si>
  <si>
    <t>EP23520</t>
  </si>
  <si>
    <t>C9586 Max 100 FDG 40 Deep Mull Femal</t>
  </si>
  <si>
    <t>EP23521</t>
  </si>
  <si>
    <t>C9587 Max 100 FDG 40 Shall Mull Male</t>
  </si>
  <si>
    <t>EP23522</t>
  </si>
  <si>
    <t>C9588 Max FDG 100-40 Pocket Filler</t>
  </si>
  <si>
    <t>EP23523</t>
  </si>
  <si>
    <t>C9589 Max FDG 40 Sash Adaptor</t>
  </si>
  <si>
    <t>EP23524</t>
  </si>
  <si>
    <t>C9590 Max 150 FDG 40 Pocket Frame</t>
  </si>
  <si>
    <t>EP23525</t>
  </si>
  <si>
    <t>C9591 Max 150 FDG 40 Pocket Sill</t>
  </si>
  <si>
    <t>EP23526</t>
  </si>
  <si>
    <t>C9592 Max 150 FDG 40 Int Transom</t>
  </si>
  <si>
    <t>EP23527</t>
  </si>
  <si>
    <t>C9593 FDG 150-40 Pocket Filler</t>
  </si>
  <si>
    <t>EP23528</t>
  </si>
  <si>
    <t>C9594 Max 150 FDG 40 F Mullion</t>
  </si>
  <si>
    <t>EP23529</t>
  </si>
  <si>
    <t>C9595 Max 150 FDG 40 M Mullion</t>
  </si>
  <si>
    <t>EP23530</t>
  </si>
  <si>
    <t>C9596 Max 150 FDG 40 M Struct Mullion</t>
  </si>
  <si>
    <t>EP23531</t>
  </si>
  <si>
    <t>C9597 Max 150 FDG 40 F Struct Mullion</t>
  </si>
  <si>
    <t>EP23532</t>
  </si>
  <si>
    <t>C9598 Max 40mm Flush Filler</t>
  </si>
  <si>
    <t>EP23533</t>
  </si>
  <si>
    <t>C9599 94 x 50 S/Mating Blind Mullion</t>
  </si>
  <si>
    <t>EP23534</t>
  </si>
  <si>
    <t>C9600 100 x 44 CSG Frame</t>
  </si>
  <si>
    <t>AE3510</t>
  </si>
  <si>
    <t>100012122031220002</t>
  </si>
  <si>
    <t>EDGE GEN 100 x 44mm Centre SG 18mm P</t>
  </si>
  <si>
    <t>EP23535</t>
  </si>
  <si>
    <t>C9601 100 x 25 CSG Narrow Frame</t>
  </si>
  <si>
    <t>EP23536</t>
  </si>
  <si>
    <t>C9603 100 x 44 Plain Frame</t>
  </si>
  <si>
    <t>EP23537</t>
  </si>
  <si>
    <t>C9604 100 x 25 Plain Frame</t>
  </si>
  <si>
    <t>EP23538</t>
  </si>
  <si>
    <t>C9605 100 x 44 CSG Sill</t>
  </si>
  <si>
    <t>EP23539</t>
  </si>
  <si>
    <t>C9606 Gen 100 CSG Bead</t>
  </si>
  <si>
    <t>EP23540</t>
  </si>
  <si>
    <t>C9607 100 CSG Pocketed Filler</t>
  </si>
  <si>
    <t>EP23541</t>
  </si>
  <si>
    <t>C9608 Max 100 In Line Reveal Adp</t>
  </si>
  <si>
    <t>EP23542</t>
  </si>
  <si>
    <t>C9609 100 x 44 CSG Transom</t>
  </si>
  <si>
    <t>EP23543</t>
  </si>
  <si>
    <t>C9610 100 CSG Light S/M Mullion</t>
  </si>
  <si>
    <t>EP23544</t>
  </si>
  <si>
    <t>C9611 100 CSG HD S/M Mullion</t>
  </si>
  <si>
    <t>EP23545</t>
  </si>
  <si>
    <t>C9612 50 x 48 CSG Midrail</t>
  </si>
  <si>
    <t>EP23546</t>
  </si>
  <si>
    <t>C9613 120 x 48 CSG Midrail</t>
  </si>
  <si>
    <t>EP23547</t>
  </si>
  <si>
    <t>C9615 Gen 100 x 44 Winder Sill</t>
  </si>
  <si>
    <t>EP23548</t>
  </si>
  <si>
    <t>C9617 CSG 46mm Sash Adaptor</t>
  </si>
  <si>
    <t>EP23549</t>
  </si>
  <si>
    <t>C9618 CSG 35 Sash Adaptor</t>
  </si>
  <si>
    <t>EP23550</t>
  </si>
  <si>
    <t>C9619 Gen Sngl Glaze Flush Filler</t>
  </si>
  <si>
    <t>EP23551</t>
  </si>
  <si>
    <t>C9621 100 Flat Threshold</t>
  </si>
  <si>
    <t>EP23552</t>
  </si>
  <si>
    <t>C9622 100 x 44 Thold O/Out - 45 Door</t>
  </si>
  <si>
    <t>EP23553</t>
  </si>
  <si>
    <t>C9623 100 x 37mm Thold 45 Door O/In</t>
  </si>
  <si>
    <t>EP23554</t>
  </si>
  <si>
    <t>C9624 CSG 45mm Door Stop</t>
  </si>
  <si>
    <t>EP23555</t>
  </si>
  <si>
    <t>C9625 CSG 35mm Door Stop</t>
  </si>
  <si>
    <t>EP23556</t>
  </si>
  <si>
    <t>C9631 Gen Csg Bifold Jamb Adapt obsolete</t>
  </si>
  <si>
    <t>EP23557</t>
  </si>
  <si>
    <t>C9636 Gen Bifold Jamb Adaptor</t>
  </si>
  <si>
    <t>EP23558</t>
  </si>
  <si>
    <t>C9650 100 x 44  Max  Head/Jamb</t>
  </si>
  <si>
    <t>EP23559</t>
  </si>
  <si>
    <t>C9651 100 x 44 Max Sill</t>
  </si>
  <si>
    <t>EP23560</t>
  </si>
  <si>
    <t>C9652 Max 150 Sliding Door Head/Jamb</t>
  </si>
  <si>
    <t>EP23561</t>
  </si>
  <si>
    <t>C9653 Max 150 x 44 Sliding Sill</t>
  </si>
  <si>
    <t>EP23562</t>
  </si>
  <si>
    <t>C9655 Max 150 FDG Internal Door Sill</t>
  </si>
  <si>
    <t>EP23563</t>
  </si>
  <si>
    <t>C9656 Max 100 Ext Sliding Sill</t>
  </si>
  <si>
    <t>EP23564</t>
  </si>
  <si>
    <t>C9657 Max 100 Ext Sliding Threshold</t>
  </si>
  <si>
    <t>EP23565</t>
  </si>
  <si>
    <t>C9658 Max 150 Ext Sliding Sill</t>
  </si>
  <si>
    <t>EP23566</t>
  </si>
  <si>
    <t>C9659 Max 150 Ext Slid Threshold</t>
  </si>
  <si>
    <t>EP23567</t>
  </si>
  <si>
    <t>C9660 Max 100 Low Profile Sill</t>
  </si>
  <si>
    <t>EP23568</t>
  </si>
  <si>
    <t>C9661 Max 150 Low Profile Sill</t>
  </si>
  <si>
    <t>EP23569</t>
  </si>
  <si>
    <t>C9662 Max Low Profile Sill Filler</t>
  </si>
  <si>
    <t>EP23570</t>
  </si>
  <si>
    <t>C9663 Max 150 x 50mm Sill</t>
  </si>
  <si>
    <t>EP23571</t>
  </si>
  <si>
    <t>C9666 Max Plant On Channel</t>
  </si>
  <si>
    <t>EP23572</t>
  </si>
  <si>
    <t>C9670 Universal Flat Filler</t>
  </si>
  <si>
    <t>EP23573</t>
  </si>
  <si>
    <t>C9671 Oxo Adaptor</t>
  </si>
  <si>
    <t>EP23574</t>
  </si>
  <si>
    <t>C9672 DG Lockstile 78mm</t>
  </si>
  <si>
    <t>EP23575</t>
  </si>
  <si>
    <t>C9674 DG Interlock</t>
  </si>
  <si>
    <t>EP23576</t>
  </si>
  <si>
    <t>C9675 DG Med Interlock</t>
  </si>
  <si>
    <t>EP23577</t>
  </si>
  <si>
    <t>C9676 Max DG HD 50mm Face Interlock</t>
  </si>
  <si>
    <t>EP23578</t>
  </si>
  <si>
    <t>C9677 DG Med Oxxo Stile</t>
  </si>
  <si>
    <t>EP23579</t>
  </si>
  <si>
    <t>C9678 Max DG HD Oxxo Stile</t>
  </si>
  <si>
    <t>EP23580</t>
  </si>
  <si>
    <t>C9679 60mm Rail &amp; Midrail</t>
  </si>
  <si>
    <t>EP23581</t>
  </si>
  <si>
    <t>C9681 Max 100mm DG Rail &amp; Midrail</t>
  </si>
  <si>
    <t>EP23582</t>
  </si>
  <si>
    <t>C9682 SG Lockstile 78mm</t>
  </si>
  <si>
    <t>EP23583</t>
  </si>
  <si>
    <t>C9684 SG Interlock</t>
  </si>
  <si>
    <t>EP23584</t>
  </si>
  <si>
    <t>C9685 SG Med Interlock</t>
  </si>
  <si>
    <t>EP23585</t>
  </si>
  <si>
    <t>C9686 SG HD Interlock</t>
  </si>
  <si>
    <t>EP23586</t>
  </si>
  <si>
    <t>C9687 SG Med Oxxo Stile</t>
  </si>
  <si>
    <t>EP23587</t>
  </si>
  <si>
    <t>C9688 Max HD Oxxo Meeting Stile</t>
  </si>
  <si>
    <t>EP23588</t>
  </si>
  <si>
    <t>C9689 60mm SG Rail &amp; Midrail</t>
  </si>
  <si>
    <t>EP23589</t>
  </si>
  <si>
    <t>C9690 Max Acoustic Jamb Adaptor</t>
  </si>
  <si>
    <t>EP23590</t>
  </si>
  <si>
    <t>C9691 Max Acoustic Mullion</t>
  </si>
  <si>
    <t>EP23591</t>
  </si>
  <si>
    <t>C9692 Max Acoustic Fixed Rail</t>
  </si>
  <si>
    <t>EP23592</t>
  </si>
  <si>
    <t>C9693 Max 150 X 44 Flydoor Sill</t>
  </si>
  <si>
    <t>EP23593</t>
  </si>
  <si>
    <t>C9694 Max Flydoor Adaptor</t>
  </si>
  <si>
    <t>EP23594</t>
  </si>
  <si>
    <t>C9695 Stepped Threshold</t>
  </si>
  <si>
    <t>EP23595</t>
  </si>
  <si>
    <t>C9696 150 x 50 Flydoor Head</t>
  </si>
  <si>
    <t>EP23596</t>
  </si>
  <si>
    <t>C9697 100 x 44 Flydoor Sill</t>
  </si>
  <si>
    <t>EP23597</t>
  </si>
  <si>
    <t>C9698 Max DG Fixed Mullion</t>
  </si>
  <si>
    <t>EP23598</t>
  </si>
  <si>
    <t>C9700 Max Plain Stile</t>
  </si>
  <si>
    <t>EP23599</t>
  </si>
  <si>
    <t>C9701 Max Pivot Stile</t>
  </si>
  <si>
    <t>EP23600</t>
  </si>
  <si>
    <t>C9703 Max Wiper Stile</t>
  </si>
  <si>
    <t>EP23601</t>
  </si>
  <si>
    <t>C9704 Max DG Lock Stile (Pairs)</t>
  </si>
  <si>
    <t>EP23602</t>
  </si>
  <si>
    <t>C9705 Max Keeper Stile</t>
  </si>
  <si>
    <t>EP23603</t>
  </si>
  <si>
    <t>C9706 Max Wide Plain Stile</t>
  </si>
  <si>
    <t>EP23604</t>
  </si>
  <si>
    <t>C9707 Max Wide Pivot Stile</t>
  </si>
  <si>
    <t>EP23605</t>
  </si>
  <si>
    <t>C9710 Max Pocketed Closing Stile</t>
  </si>
  <si>
    <t>EP23606</t>
  </si>
  <si>
    <t>C9712 Max DG Top Rail</t>
  </si>
  <si>
    <t>EP23607</t>
  </si>
  <si>
    <t>C9713 Max DG Bottom Rail</t>
  </si>
  <si>
    <t>EP23608</t>
  </si>
  <si>
    <t>C9714 Max Beaded Top Rail</t>
  </si>
  <si>
    <t>EP23609</t>
  </si>
  <si>
    <t>C9715 Max Beaded Bottom Rail</t>
  </si>
  <si>
    <t>EP23610</t>
  </si>
  <si>
    <t>C9720 Max Door Spigot</t>
  </si>
  <si>
    <t>EP23611</t>
  </si>
  <si>
    <t>C9725 Max Beaded Bifold Stile</t>
  </si>
  <si>
    <t>EP23612</t>
  </si>
  <si>
    <t>C9726 Max Beaded Bifold Receiver Stile</t>
  </si>
  <si>
    <t>EP23613</t>
  </si>
  <si>
    <t>C9728 Plant On Box 63.5 x 50mm</t>
  </si>
  <si>
    <t>EP23614</t>
  </si>
  <si>
    <t>C9729 Planton Box Adaptor</t>
  </si>
  <si>
    <t>EP23615</t>
  </si>
  <si>
    <t>C9730 Max Bifold Stile</t>
  </si>
  <si>
    <t>EP23616</t>
  </si>
  <si>
    <t>C9734 Max Oxxo S/Mating Stile</t>
  </si>
  <si>
    <t>EP23617</t>
  </si>
  <si>
    <t>C9740 Gen 150 CSG Frame</t>
  </si>
  <si>
    <t>AE3530</t>
  </si>
  <si>
    <t>100012122031220006</t>
  </si>
  <si>
    <t>EDGE GEN 150 x 50mm Centre SG 18mm P</t>
  </si>
  <si>
    <t>EP23618</t>
  </si>
  <si>
    <t>C9741 Gen 150 x 50mm Sill</t>
  </si>
  <si>
    <t>EP23619</t>
  </si>
  <si>
    <t>C9742 Gen 150 CSG Bead</t>
  </si>
  <si>
    <t>EP23620</t>
  </si>
  <si>
    <t>C9743 Gen 150 CSG Pocketed Filler</t>
  </si>
  <si>
    <t>EP23621</t>
  </si>
  <si>
    <t>C9744 Gen 150 CSG Lt S/M Mullion</t>
  </si>
  <si>
    <t>EP23622</t>
  </si>
  <si>
    <t>C9745 Gen 150 CSG Hd S/M Mullion</t>
  </si>
  <si>
    <t>EP23623</t>
  </si>
  <si>
    <t>C9746 Gen 150 CSG Sash Adaptor</t>
  </si>
  <si>
    <t>EP23624</t>
  </si>
  <si>
    <t>C9747 Gen 150 CSG Door Stop</t>
  </si>
  <si>
    <t>EP23625</t>
  </si>
  <si>
    <t>C9750 Gen FSG 100 x 50 Frame</t>
  </si>
  <si>
    <t>EP23626</t>
  </si>
  <si>
    <t>C9751 Gen FSG 100 x 50 Ext Sill</t>
  </si>
  <si>
    <t>EP23627</t>
  </si>
  <si>
    <t>C9752 Gen FSG 25mm Ext Bead</t>
  </si>
  <si>
    <t>EP23628</t>
  </si>
  <si>
    <t>C9753 Gen FSG 100 x 50 Int Sill</t>
  </si>
  <si>
    <t>EP23629</t>
  </si>
  <si>
    <t>C9754 Gen FSG 100 Int Bead</t>
  </si>
  <si>
    <t>EP23630</t>
  </si>
  <si>
    <t>C9755 Gen 100 FSG Pocketed Filler</t>
  </si>
  <si>
    <t>EP23631</t>
  </si>
  <si>
    <t>C9756 Gen 100 FSG Cover Transom</t>
  </si>
  <si>
    <t>EP23632</t>
  </si>
  <si>
    <t>C9757 Gen FSG Female Mullion</t>
  </si>
  <si>
    <t>EP23633</t>
  </si>
  <si>
    <t>C9758 Gen FSG 100 Male Mullion</t>
  </si>
  <si>
    <t>EP23634</t>
  </si>
  <si>
    <t>C9759 Gen FSG 100 x 44 Frame</t>
  </si>
  <si>
    <t>EP23635</t>
  </si>
  <si>
    <t>C9761 Gen FSG 35mm Sash Adaptor</t>
  </si>
  <si>
    <t>EP23636</t>
  </si>
  <si>
    <t>C9762 Gen FSG 46mm Sash Adaptor</t>
  </si>
  <si>
    <t>EP23637</t>
  </si>
  <si>
    <t>C9763 FSG 45mm Door Stop</t>
  </si>
  <si>
    <t>EP23638</t>
  </si>
  <si>
    <t>C9764 Gen 100 FSG Struct Mullion</t>
  </si>
  <si>
    <t>EP23639</t>
  </si>
  <si>
    <t>C9765 Gen 100 FSG Male Struct Mull</t>
  </si>
  <si>
    <t>EP23640</t>
  </si>
  <si>
    <t>C9766 Gen 100 FSG Struct Transom</t>
  </si>
  <si>
    <t>EP23641</t>
  </si>
  <si>
    <t>C9767 Plant On Spandrel Adaptor</t>
  </si>
  <si>
    <t>EP23642</t>
  </si>
  <si>
    <t>C9770 Gen 150 x 50 FSG Frame</t>
  </si>
  <si>
    <t>AE3535</t>
  </si>
  <si>
    <t>100012122031220007</t>
  </si>
  <si>
    <t>EDGE GEN 150 x 50mm Front SG 18mm P</t>
  </si>
  <si>
    <t>EP23643</t>
  </si>
  <si>
    <t>C9771 Gen 150 x 50 FSG Ext Sill</t>
  </si>
  <si>
    <t>EP23644</t>
  </si>
  <si>
    <t>C9772 Gen 150 x 50 FSG Int Sill</t>
  </si>
  <si>
    <t>EP23645</t>
  </si>
  <si>
    <t>C9774 Gen 150 FSG Pocketed Filler</t>
  </si>
  <si>
    <t>EP23646</t>
  </si>
  <si>
    <t>C9775 141mm Flat Filler</t>
  </si>
  <si>
    <t>EP23647</t>
  </si>
  <si>
    <t>C9776 Gen 150 x 50 FSG Cover Transom</t>
  </si>
  <si>
    <t>EP23648</t>
  </si>
  <si>
    <t>C9777 Gen 150x50 Fsg F Mullion</t>
  </si>
  <si>
    <t>EP23649</t>
  </si>
  <si>
    <t>C9778 Gen 150 x 50 Fsg M Mullion</t>
  </si>
  <si>
    <t>EP23650</t>
  </si>
  <si>
    <t>C9779 Max 150 x 50 Hinge Head</t>
  </si>
  <si>
    <t>EP23651</t>
  </si>
  <si>
    <t>C9780 Max 150 x 50 Winder Sill</t>
  </si>
  <si>
    <t>EP23652</t>
  </si>
  <si>
    <t>C9781 Gen 150 x50 Fsg HD F Mullion</t>
  </si>
  <si>
    <t>EP23653</t>
  </si>
  <si>
    <t>C9782 Gen 150x50 Fsg HD M Mullion</t>
  </si>
  <si>
    <t>EP23654</t>
  </si>
  <si>
    <t>C9783 Gen 150 x50 FSG Mullion Splice</t>
  </si>
  <si>
    <t>EP23655</t>
  </si>
  <si>
    <t>C9787 Gen 150 FSG F Struct Mullion</t>
  </si>
  <si>
    <t>EP23656</t>
  </si>
  <si>
    <t>C9788 Gen 150 FSG M Struct Mullion</t>
  </si>
  <si>
    <t>EP23657</t>
  </si>
  <si>
    <t>C9789 Gen 150 FSG Struct Transom</t>
  </si>
  <si>
    <t>EP23658</t>
  </si>
  <si>
    <t>C9790 Gen FSG Multilock Adaptor</t>
  </si>
  <si>
    <t>EP23659</t>
  </si>
  <si>
    <t>C9792 Max 150 Facetted Coupler</t>
  </si>
  <si>
    <t>EP23660</t>
  </si>
  <si>
    <t>C9797 Max 200 x 50 Sub Head</t>
  </si>
  <si>
    <t>EP23661</t>
  </si>
  <si>
    <t>C9798 Max 200 x 50 Sub Jamb</t>
  </si>
  <si>
    <t>EP23662</t>
  </si>
  <si>
    <t>C9799 Max 200 Subsill</t>
  </si>
  <si>
    <t>EP23663</t>
  </si>
  <si>
    <t>C9800 Max 200 FDG 40 Frame</t>
  </si>
  <si>
    <t>AE3590</t>
  </si>
  <si>
    <t>100012122131221009</t>
  </si>
  <si>
    <t>EDGE MAX 200 Front DG 40mm P</t>
  </si>
  <si>
    <t>EP23664</t>
  </si>
  <si>
    <t>C9801 Max 200 FDG 40 Ext Sill</t>
  </si>
  <si>
    <t>EP23665</t>
  </si>
  <si>
    <t>C9803 Max 200 FDG 40 Pocketed Filler</t>
  </si>
  <si>
    <t>EP23666</t>
  </si>
  <si>
    <t>C9804 Max 200  FDG-40 Deep Mullion</t>
  </si>
  <si>
    <t>EP23667</t>
  </si>
  <si>
    <t>C9805 Max 200 FDG-40 Shallow Mullion</t>
  </si>
  <si>
    <t>EP23668</t>
  </si>
  <si>
    <t>C9809 45mm Plant on Door Stop</t>
  </si>
  <si>
    <t>EP23669</t>
  </si>
  <si>
    <t>C9810 Max 40mm Spandrel Adaptor</t>
  </si>
  <si>
    <t>EP23670</t>
  </si>
  <si>
    <t>C9811 45mm Guide Channel</t>
  </si>
  <si>
    <t>EP23671</t>
  </si>
  <si>
    <t>C9812 Guide Infill</t>
  </si>
  <si>
    <t>EP23672</t>
  </si>
  <si>
    <t>C9813 Sliding Interlock</t>
  </si>
  <si>
    <t>EP23673</t>
  </si>
  <si>
    <t>C9816 SG182 x 72 M Mullion (32 rebate)</t>
  </si>
  <si>
    <t>EP23674</t>
  </si>
  <si>
    <t>C9817 SG182 x 72 F Mullion (32 rebate)</t>
  </si>
  <si>
    <t>EP23675</t>
  </si>
  <si>
    <t>C9818 SG182 x 54 Transom</t>
  </si>
  <si>
    <t>EP23676</t>
  </si>
  <si>
    <t>C9821 SG182 142.5x50 Blind Transom</t>
  </si>
  <si>
    <t>EP23677</t>
  </si>
  <si>
    <t>C9825 SG 182 HD Stack Sill</t>
  </si>
  <si>
    <t>EP23678</t>
  </si>
  <si>
    <t>C9826 SG182 HD Stack Head</t>
  </si>
  <si>
    <t>EP23679</t>
  </si>
  <si>
    <t>C9828 SG182 Pocketed Jamb</t>
  </si>
  <si>
    <t>EP23680</t>
  </si>
  <si>
    <t>C9829 SG182 Plain Frame</t>
  </si>
  <si>
    <t>EP23681</t>
  </si>
  <si>
    <t>C9830 SG182 x 56 M Mullion (25 Rebate)</t>
  </si>
  <si>
    <t>EP23682</t>
  </si>
  <si>
    <t>C9831 SG182 x 56 F Mullion (25 Rebate)</t>
  </si>
  <si>
    <t>EP23683</t>
  </si>
  <si>
    <t>C9832 SG182 Multilock Struct Sash</t>
  </si>
  <si>
    <t>EP23684</t>
  </si>
  <si>
    <t>C9833 Max SG182 Subsill 15mm Setback</t>
  </si>
  <si>
    <t>AE3705</t>
  </si>
  <si>
    <t>100012122331223003</t>
  </si>
  <si>
    <t>EDGE SG182 Sub Framing</t>
  </si>
  <si>
    <t>EP23685</t>
  </si>
  <si>
    <t>C9834 SG182 M Rocket Mullion</t>
  </si>
  <si>
    <t>EP23686</t>
  </si>
  <si>
    <t>C9835 SG182 F Rocket Mullion</t>
  </si>
  <si>
    <t>EP23687</t>
  </si>
  <si>
    <t>C9838 SG150/182 Blind Pelmet</t>
  </si>
  <si>
    <t>EP23688</t>
  </si>
  <si>
    <t>C9840 SG150/182 Stack Head Trim</t>
  </si>
  <si>
    <t>EP23689</t>
  </si>
  <si>
    <t>C9841 Struct Slab Hook Bracket</t>
  </si>
  <si>
    <t>EP23690</t>
  </si>
  <si>
    <t>C9842 Curtain Wall Mullion Bracket</t>
  </si>
  <si>
    <t>EP23691</t>
  </si>
  <si>
    <t>C9843 SG182 Bridged Splice</t>
  </si>
  <si>
    <t>EP23692</t>
  </si>
  <si>
    <t>C9844 SG182 M Shade Mullion</t>
  </si>
  <si>
    <t>EP23693</t>
  </si>
  <si>
    <t>C9845 SG182 F Shade Mullion</t>
  </si>
  <si>
    <t>EP23694</t>
  </si>
  <si>
    <t>C9846 SG182 Bracketed Transom</t>
  </si>
  <si>
    <t>EP23695</t>
  </si>
  <si>
    <t>C9847 SG182 Mullion Stiffener</t>
  </si>
  <si>
    <t>EP23696</t>
  </si>
  <si>
    <t>C9848 Max SG182 Sub Head</t>
  </si>
  <si>
    <t>EP23697</t>
  </si>
  <si>
    <t>C9850 Gen 100 FCSG Frame</t>
  </si>
  <si>
    <t>EP23698</t>
  </si>
  <si>
    <t>C9851 Gen FCSG Male Mullion</t>
  </si>
  <si>
    <t>EP23699</t>
  </si>
  <si>
    <t>C9857 Max SG182 2 Part Sub Jamb</t>
  </si>
  <si>
    <t>EP23700</t>
  </si>
  <si>
    <t>C9860 Gen 150 FCSG Frame</t>
  </si>
  <si>
    <t>AE3540</t>
  </si>
  <si>
    <t>100012122031220008</t>
  </si>
  <si>
    <t>EDGE GEN 150mm Base Front Capped SG</t>
  </si>
  <si>
    <t>EP23701</t>
  </si>
  <si>
    <t>C9861 Gen 150 FCSG M Mullion</t>
  </si>
  <si>
    <t>EP23702</t>
  </si>
  <si>
    <t>C9862 150 Fcsg Female Struct Mullion</t>
  </si>
  <si>
    <t>EP23703</t>
  </si>
  <si>
    <t>C9863 150 Fcsg Male Struct Mullion</t>
  </si>
  <si>
    <t>EP23704</t>
  </si>
  <si>
    <t>C9864 Gen FCSG Struct Transom</t>
  </si>
  <si>
    <t>EP23705</t>
  </si>
  <si>
    <t>C9900 50 x 23mm Glazing Adapt</t>
  </si>
  <si>
    <t>EP23706</t>
  </si>
  <si>
    <t>C9901 Bead 15mm Gap</t>
  </si>
  <si>
    <t>EP23707</t>
  </si>
  <si>
    <t>C9902 Bead 21mm Gap</t>
  </si>
  <si>
    <t>EP23708</t>
  </si>
  <si>
    <t>C9903 50 x 44mm Glazing Chnl</t>
  </si>
  <si>
    <t>EP23709</t>
  </si>
  <si>
    <t>C9904 50 x 44mm Glazing Base</t>
  </si>
  <si>
    <t>EP23710</t>
  </si>
  <si>
    <t>C9905 50mm Glazing Bead</t>
  </si>
  <si>
    <t>EP23711</t>
  </si>
  <si>
    <t>C9906 31 x 17mm Glazing Adaptor</t>
  </si>
  <si>
    <t>EP23712</t>
  </si>
  <si>
    <t>C9920 Max 150x50 CDG Frame</t>
  </si>
  <si>
    <t>EP23713</t>
  </si>
  <si>
    <t>C9921 Max 150x50 CDG Sill</t>
  </si>
  <si>
    <t>EP23714</t>
  </si>
  <si>
    <t>C9922 Max 150x50 CDG Pocketed Filler</t>
  </si>
  <si>
    <t>EP23715</t>
  </si>
  <si>
    <t>C9924 Max 150x50 CDG Deep Mullion</t>
  </si>
  <si>
    <t>EP23716</t>
  </si>
  <si>
    <t>C9925 Max 150x50 CDG Shallow Mullion</t>
  </si>
  <si>
    <t>EP23717</t>
  </si>
  <si>
    <t>C9927 Max 150 CDG 50mm Door Stop</t>
  </si>
  <si>
    <t>EP23718</t>
  </si>
  <si>
    <t>C9930 150 x 60 CDG Frame</t>
  </si>
  <si>
    <t>EP23719</t>
  </si>
  <si>
    <t>C9931 150 x 60 CDG Sill</t>
  </si>
  <si>
    <t>EP23720</t>
  </si>
  <si>
    <t>C9932 150 x 60 CDG Bead</t>
  </si>
  <si>
    <t>EP23721</t>
  </si>
  <si>
    <t>C9933 150 x 60 CDG Pocketed Filler</t>
  </si>
  <si>
    <t>EP23722</t>
  </si>
  <si>
    <t>C9935 Max 150x60 Deep Mullion</t>
  </si>
  <si>
    <t>EP23723</t>
  </si>
  <si>
    <t>C9936 Max 150x60 Shallow Mullion</t>
  </si>
  <si>
    <t>EP23724</t>
  </si>
  <si>
    <t>C9950 U-Max Sliding Window Head</t>
  </si>
  <si>
    <t>AE3675</t>
  </si>
  <si>
    <t>100012122231222010</t>
  </si>
  <si>
    <t>EDGE U-MAX Horizontal Sliding Window</t>
  </si>
  <si>
    <t>EP23725</t>
  </si>
  <si>
    <t>C9951 U-Max 100 x 60 Slider Sill</t>
  </si>
  <si>
    <t>EP23726</t>
  </si>
  <si>
    <t>C9952 Max 100 x 44 Slider Nailing Fin Head</t>
  </si>
  <si>
    <t>AE3605</t>
  </si>
  <si>
    <t>100012122131221012</t>
  </si>
  <si>
    <t>EDGE MAX Horizontal Sliding Window</t>
  </si>
  <si>
    <t>EP23727</t>
  </si>
  <si>
    <t>C9953 Max Sliding Nailing Fin Sill</t>
  </si>
  <si>
    <t>EP23728</t>
  </si>
  <si>
    <t>C9954 Max 100x44 CDG Nail Fin Frame</t>
  </si>
  <si>
    <t>EP23729</t>
  </si>
  <si>
    <t>C9955 U-Max Slider Jamb Adaptor</t>
  </si>
  <si>
    <t>EP23730</t>
  </si>
  <si>
    <t>C9956 U-Max Sliding Lock Stile</t>
  </si>
  <si>
    <t>EP23731</t>
  </si>
  <si>
    <t>C9957 U-Max Sliding M/Stile</t>
  </si>
  <si>
    <t>EP23732</t>
  </si>
  <si>
    <t>C9958 U-Max Sliding HD M/Stile</t>
  </si>
  <si>
    <t>EP23733</t>
  </si>
  <si>
    <t>C9960 U-Max Slider Rail</t>
  </si>
  <si>
    <t>EP23734</t>
  </si>
  <si>
    <t>C9961 U-Max 100 x 60 Slider Head</t>
  </si>
  <si>
    <t>EP23735</t>
  </si>
  <si>
    <t>C9962 Screen Infill</t>
  </si>
  <si>
    <t>EP23736</t>
  </si>
  <si>
    <t>C9963 Meeting Stile Infill</t>
  </si>
  <si>
    <t>EP23737</t>
  </si>
  <si>
    <t>C9970 Max 100 x 50 Slider Head</t>
  </si>
  <si>
    <t>EP23738</t>
  </si>
  <si>
    <t>C9971 Max 100 x 50 Slider Sill</t>
  </si>
  <si>
    <t>EP23739</t>
  </si>
  <si>
    <t>C9975 Max Slider Jamb Adaptor</t>
  </si>
  <si>
    <t>EP23740</t>
  </si>
  <si>
    <t>C9977 Max Meeting Stile</t>
  </si>
  <si>
    <t>EP23741</t>
  </si>
  <si>
    <t>C9978 Max Hd Meeting Stile</t>
  </si>
  <si>
    <t>Exc Urban 580SW 135' Post Coulper</t>
  </si>
  <si>
    <t>Exc Security Screendoor Frame</t>
  </si>
  <si>
    <t>Exc Bottle/Can Opener 56.34X38.74</t>
  </si>
  <si>
    <t>Exc Streetsign Post Clamp</t>
  </si>
  <si>
    <t>ESH00302</t>
  </si>
  <si>
    <t>Structural Mullion External 24/102-25) (502640)</t>
  </si>
  <si>
    <t>ESH00303</t>
  </si>
  <si>
    <t>Structural Mullion 34/125 (480940)</t>
  </si>
  <si>
    <t>ESH00304</t>
  </si>
  <si>
    <t>Structural Mullion External 31/A75 (530050)</t>
  </si>
  <si>
    <t>ESH10624</t>
  </si>
  <si>
    <t>Glzng bead BS 40-27 (303790)</t>
  </si>
  <si>
    <t>ESH10625</t>
  </si>
  <si>
    <t>Insert prof. OF C0 (365970)</t>
  </si>
  <si>
    <t>ESH10626</t>
  </si>
  <si>
    <t>Inner shell 24 (501080)</t>
  </si>
  <si>
    <t>ESH10627</t>
  </si>
  <si>
    <t>Outer shell Statcs 102-25 (501160)</t>
  </si>
  <si>
    <t>ESH10628</t>
  </si>
  <si>
    <t>Glzng bead 25,5 (529060)</t>
  </si>
  <si>
    <t>ESH10629</t>
  </si>
  <si>
    <t>Inner shell 31 (529000)</t>
  </si>
  <si>
    <t>ESH10630</t>
  </si>
  <si>
    <t>Outer shell Statcs 70-75 (501210)</t>
  </si>
  <si>
    <t>ESH10631</t>
  </si>
  <si>
    <t>Glzng bead (359720)</t>
  </si>
  <si>
    <t>ESH10632</t>
  </si>
  <si>
    <t>Mullion 150 (324260)</t>
  </si>
  <si>
    <t>Exc Truck Rail</t>
  </si>
  <si>
    <t>Exc External Corner</t>
  </si>
  <si>
    <t>v1.8.2022</t>
  </si>
  <si>
    <t>Finishing rates updated - CV P&amp;P, AAF powder, WA Anodisers</t>
  </si>
  <si>
    <t xml:space="preserve">Metal cost updated to $6.47 - $0.15 (LME decreased to $3.50) </t>
  </si>
  <si>
    <t>ELECTRO DRK BRNZ FLAT 9068184F</t>
  </si>
  <si>
    <t>DULUX ELECTRO DARK BRONZE FLAT 9068184F</t>
  </si>
  <si>
    <t>DTEC ETY TTNM PRL ST 91T7765S</t>
  </si>
  <si>
    <t>DULUX DURATEC ETERNITY TITANIUM PEARL SATIN 91T7765S</t>
  </si>
  <si>
    <t>DTEC ETY SLVR KIN PRL 91T7160S</t>
  </si>
  <si>
    <t>DULUX DURATEC ETERNITY SILVER KINETIC PEARL SATIN 91T7160S</t>
  </si>
  <si>
    <t>Metal cost updated to $6.46 - $0.01 (LME decreased to $3.49)</t>
  </si>
  <si>
    <t>v5.9.2022</t>
  </si>
  <si>
    <t>Metal cost updated to $6.25 - $0.21 (LME decreased to $3.33, MJP to $0.17)</t>
  </si>
  <si>
    <t>v4.10.2022</t>
  </si>
  <si>
    <t>Metal cost updated to $6.45 + $0.20 (LME increased to $3.53)</t>
  </si>
  <si>
    <t>v3.11.2022</t>
  </si>
  <si>
    <t>DTEC ETY CHRCL PRL ST 90T7762S</t>
  </si>
  <si>
    <t>DULUX DURATEC ETERNITY CHARCOAL PEARL SATIN 90T7762S</t>
  </si>
  <si>
    <t>Updated Dulux colour codes due to code changes (refer TIN0016) - D1, NN6, PF, VR3</t>
  </si>
  <si>
    <t>Corrected colour code for D1</t>
  </si>
  <si>
    <t>Edge Code</t>
  </si>
  <si>
    <t>Capral Code</t>
  </si>
  <si>
    <t>Mat.Ref.No</t>
  </si>
  <si>
    <t>Mat.Ref.Description</t>
  </si>
  <si>
    <t>SAP.Mat.No</t>
  </si>
  <si>
    <t>C001</t>
  </si>
  <si>
    <t>C002</t>
  </si>
  <si>
    <t>C003</t>
  </si>
  <si>
    <t>C004</t>
  </si>
  <si>
    <t>C0054</t>
  </si>
  <si>
    <t>C015</t>
  </si>
  <si>
    <t>C016</t>
  </si>
  <si>
    <t>C016-2</t>
  </si>
  <si>
    <t>C017</t>
  </si>
  <si>
    <t>C0256</t>
  </si>
  <si>
    <t>C0385</t>
  </si>
  <si>
    <t>C0390</t>
  </si>
  <si>
    <t>C046</t>
  </si>
  <si>
    <t>C047</t>
  </si>
  <si>
    <t>C048</t>
  </si>
  <si>
    <t>C049</t>
  </si>
  <si>
    <t>C050</t>
  </si>
  <si>
    <t>C051</t>
  </si>
  <si>
    <t>C052</t>
  </si>
  <si>
    <t>C053</t>
  </si>
  <si>
    <t>C054</t>
  </si>
  <si>
    <t>C055</t>
  </si>
  <si>
    <t>C056</t>
  </si>
  <si>
    <t>C057</t>
  </si>
  <si>
    <t>C058</t>
  </si>
  <si>
    <t>C061</t>
  </si>
  <si>
    <t>C0742</t>
  </si>
  <si>
    <t>C080</t>
  </si>
  <si>
    <t>C1181</t>
  </si>
  <si>
    <t>C1182</t>
  </si>
  <si>
    <t>C1303</t>
  </si>
  <si>
    <t>C1304</t>
  </si>
  <si>
    <t>C1317</t>
  </si>
  <si>
    <t>C1318</t>
  </si>
  <si>
    <t>C1497</t>
  </si>
  <si>
    <t>C1584</t>
  </si>
  <si>
    <t>C1585</t>
  </si>
  <si>
    <t>C1586</t>
  </si>
  <si>
    <t>C1587</t>
  </si>
  <si>
    <t>C1596</t>
  </si>
  <si>
    <t>C1756</t>
  </si>
  <si>
    <t>C1762</t>
  </si>
  <si>
    <t>C1821</t>
  </si>
  <si>
    <t>C1929</t>
  </si>
  <si>
    <t>C1938</t>
  </si>
  <si>
    <t>C22975</t>
  </si>
  <si>
    <t>C22976</t>
  </si>
  <si>
    <t>C2301</t>
  </si>
  <si>
    <t>C2303</t>
  </si>
  <si>
    <t>C2309</t>
  </si>
  <si>
    <t>C243</t>
  </si>
  <si>
    <t>C244</t>
  </si>
  <si>
    <t>C2471</t>
  </si>
  <si>
    <t>C2472</t>
  </si>
  <si>
    <t>C250</t>
  </si>
  <si>
    <t>C2616</t>
  </si>
  <si>
    <t>C2617</t>
  </si>
  <si>
    <t>C2619</t>
  </si>
  <si>
    <t>C2632</t>
  </si>
  <si>
    <t>C2633</t>
  </si>
  <si>
    <t>C2634</t>
  </si>
  <si>
    <t>C2635</t>
  </si>
  <si>
    <t>C2793</t>
  </si>
  <si>
    <t>C2794</t>
  </si>
  <si>
    <t>C2854</t>
  </si>
  <si>
    <t>C2902</t>
  </si>
  <si>
    <t>C2905</t>
  </si>
  <si>
    <t>C2906</t>
  </si>
  <si>
    <t>C2907</t>
  </si>
  <si>
    <t>C2908</t>
  </si>
  <si>
    <t>C2909</t>
  </si>
  <si>
    <t>C2910</t>
  </si>
  <si>
    <t>C3010</t>
  </si>
  <si>
    <t>C3076</t>
  </si>
  <si>
    <t>C3324</t>
  </si>
  <si>
    <t>C3325</t>
  </si>
  <si>
    <t>C3326</t>
  </si>
  <si>
    <t>C3327</t>
  </si>
  <si>
    <t>C3408</t>
  </si>
  <si>
    <t>C3413</t>
  </si>
  <si>
    <t>C3476</t>
  </si>
  <si>
    <t>C3477</t>
  </si>
  <si>
    <t>C3478</t>
  </si>
  <si>
    <t>C3479</t>
  </si>
  <si>
    <t>C3480</t>
  </si>
  <si>
    <t>C3481</t>
  </si>
  <si>
    <t>C3482</t>
  </si>
  <si>
    <t>C3483</t>
  </si>
  <si>
    <t>C3484</t>
  </si>
  <si>
    <t>C3485</t>
  </si>
  <si>
    <t>C3486</t>
  </si>
  <si>
    <t>C3487</t>
  </si>
  <si>
    <t>C3489</t>
  </si>
  <si>
    <t>C3605</t>
  </si>
  <si>
    <t>C3606</t>
  </si>
  <si>
    <t>C3607</t>
  </si>
  <si>
    <t>C3746</t>
  </si>
  <si>
    <t>C3806</t>
  </si>
  <si>
    <t>C3843</t>
  </si>
  <si>
    <t>C3844</t>
  </si>
  <si>
    <t>C3861</t>
  </si>
  <si>
    <t>C3862</t>
  </si>
  <si>
    <t>C3864</t>
  </si>
  <si>
    <t>C3866</t>
  </si>
  <si>
    <t>C3868</t>
  </si>
  <si>
    <t>C3869</t>
  </si>
  <si>
    <t>C3870</t>
  </si>
  <si>
    <t>C3871</t>
  </si>
  <si>
    <t>C3872</t>
  </si>
  <si>
    <t>C405</t>
  </si>
  <si>
    <t>C411</t>
  </si>
  <si>
    <t>C412</t>
  </si>
  <si>
    <t>C413</t>
  </si>
  <si>
    <t>C414</t>
  </si>
  <si>
    <t>C4169</t>
  </si>
  <si>
    <t>C4171</t>
  </si>
  <si>
    <t>C4231</t>
  </si>
  <si>
    <t>C4232</t>
  </si>
  <si>
    <t>C4235</t>
  </si>
  <si>
    <t>C4242</t>
  </si>
  <si>
    <t>C426</t>
  </si>
  <si>
    <t>C4312</t>
  </si>
  <si>
    <t>C4504</t>
  </si>
  <si>
    <t>C4529</t>
  </si>
  <si>
    <t>C453</t>
  </si>
  <si>
    <t>C4530</t>
  </si>
  <si>
    <t>C4531</t>
  </si>
  <si>
    <t>C454</t>
  </si>
  <si>
    <t>C455</t>
  </si>
  <si>
    <t>C462</t>
  </si>
  <si>
    <t>C468</t>
  </si>
  <si>
    <t>C4685</t>
  </si>
  <si>
    <t>C469</t>
  </si>
  <si>
    <t>C4754</t>
  </si>
  <si>
    <t>C4755</t>
  </si>
  <si>
    <t>C4756</t>
  </si>
  <si>
    <t>C4813</t>
  </si>
  <si>
    <t>C4851</t>
  </si>
  <si>
    <t>C4897</t>
  </si>
  <si>
    <t>C4968</t>
  </si>
  <si>
    <t>C4970</t>
  </si>
  <si>
    <t>C498</t>
  </si>
  <si>
    <t>C4989</t>
  </si>
  <si>
    <t>C5038</t>
  </si>
  <si>
    <t>C5308</t>
  </si>
  <si>
    <t>C5309</t>
  </si>
  <si>
    <t>C5310</t>
  </si>
  <si>
    <t>C5312</t>
  </si>
  <si>
    <t>C5694</t>
  </si>
  <si>
    <t>C5798</t>
  </si>
  <si>
    <t>C5799</t>
  </si>
  <si>
    <t>C5800</t>
  </si>
  <si>
    <t>C5801</t>
  </si>
  <si>
    <t>C5802</t>
  </si>
  <si>
    <t>C5803</t>
  </si>
  <si>
    <t>C5804</t>
  </si>
  <si>
    <t>C5805</t>
  </si>
  <si>
    <t>C5806</t>
  </si>
  <si>
    <t>C5807</t>
  </si>
  <si>
    <t>C5989</t>
  </si>
  <si>
    <t>C5990</t>
  </si>
  <si>
    <t>C5991</t>
  </si>
  <si>
    <t>C6243</t>
  </si>
  <si>
    <t>C6244</t>
  </si>
  <si>
    <t>C6257</t>
  </si>
  <si>
    <t>C6258</t>
  </si>
  <si>
    <t>C6352</t>
  </si>
  <si>
    <t>C6537</t>
  </si>
  <si>
    <t>C6539</t>
  </si>
  <si>
    <t>C6605</t>
  </si>
  <si>
    <t>C669</t>
  </si>
  <si>
    <t>C8022</t>
  </si>
  <si>
    <t>C8087</t>
  </si>
  <si>
    <t>C8088</t>
  </si>
  <si>
    <t>C8095</t>
  </si>
  <si>
    <t>C8096</t>
  </si>
  <si>
    <t>C8099</t>
  </si>
  <si>
    <t>C8100</t>
  </si>
  <si>
    <t>C8101</t>
  </si>
  <si>
    <t>C8102</t>
  </si>
  <si>
    <t>C8103</t>
  </si>
  <si>
    <t>C8104</t>
  </si>
  <si>
    <t>C8105</t>
  </si>
  <si>
    <t>C8106</t>
  </si>
  <si>
    <t>C8110</t>
  </si>
  <si>
    <t>C8114</t>
  </si>
  <si>
    <t>C8115</t>
  </si>
  <si>
    <t>C8116</t>
  </si>
  <si>
    <t>C8117</t>
  </si>
  <si>
    <t>C8119</t>
  </si>
  <si>
    <t>C8125</t>
  </si>
  <si>
    <t>C8126</t>
  </si>
  <si>
    <t>C8140</t>
  </si>
  <si>
    <t>C8141</t>
  </si>
  <si>
    <t>C8142</t>
  </si>
  <si>
    <t>C8143</t>
  </si>
  <si>
    <t>C8188</t>
  </si>
  <si>
    <t>C8191</t>
  </si>
  <si>
    <t>C8252</t>
  </si>
  <si>
    <t>C8253</t>
  </si>
  <si>
    <t>C8254</t>
  </si>
  <si>
    <t>C8255</t>
  </si>
  <si>
    <t>C8258</t>
  </si>
  <si>
    <t>C8259</t>
  </si>
  <si>
    <t>C8260</t>
  </si>
  <si>
    <t>C8261</t>
  </si>
  <si>
    <t>C8262</t>
  </si>
  <si>
    <t>C8274</t>
  </si>
  <si>
    <t>C8275</t>
  </si>
  <si>
    <t>C8278</t>
  </si>
  <si>
    <t>C8303</t>
  </si>
  <si>
    <t>C8322</t>
  </si>
  <si>
    <t>C8323</t>
  </si>
  <si>
    <t>C8324</t>
  </si>
  <si>
    <t>C8325</t>
  </si>
  <si>
    <t>C8326</t>
  </si>
  <si>
    <t>C8327</t>
  </si>
  <si>
    <t>C8328</t>
  </si>
  <si>
    <t>C8329</t>
  </si>
  <si>
    <t>C8332</t>
  </si>
  <si>
    <t>C8334</t>
  </si>
  <si>
    <t>C8335</t>
  </si>
  <si>
    <t>C8337</t>
  </si>
  <si>
    <t>C8338</t>
  </si>
  <si>
    <t>C8339</t>
  </si>
  <si>
    <t>C8340</t>
  </si>
  <si>
    <t>C8370</t>
  </si>
  <si>
    <t>C8371</t>
  </si>
  <si>
    <t>C8374</t>
  </si>
  <si>
    <t>C8376</t>
  </si>
  <si>
    <t>C8377</t>
  </si>
  <si>
    <t>C8378</t>
  </si>
  <si>
    <t>C907</t>
  </si>
  <si>
    <t>C909</t>
  </si>
  <si>
    <t>C910</t>
  </si>
  <si>
    <t>C911</t>
  </si>
  <si>
    <t>C912</t>
  </si>
  <si>
    <t>C9180</t>
  </si>
  <si>
    <t>C9181</t>
  </si>
  <si>
    <t>C9182</t>
  </si>
  <si>
    <t>C9184</t>
  </si>
  <si>
    <t>C9185</t>
  </si>
  <si>
    <t>C9200</t>
  </si>
  <si>
    <t>C9201</t>
  </si>
  <si>
    <t>C9202</t>
  </si>
  <si>
    <t>C9203</t>
  </si>
  <si>
    <t>C9204</t>
  </si>
  <si>
    <t>C9205</t>
  </si>
  <si>
    <t>C9206</t>
  </si>
  <si>
    <t>C9207</t>
  </si>
  <si>
    <t>C9208</t>
  </si>
  <si>
    <t>C9209</t>
  </si>
  <si>
    <t>C9210</t>
  </si>
  <si>
    <t>C9211</t>
  </si>
  <si>
    <t>C9212</t>
  </si>
  <si>
    <t>C9213</t>
  </si>
  <si>
    <t>C9214</t>
  </si>
  <si>
    <t>C9215</t>
  </si>
  <si>
    <t>C9216</t>
  </si>
  <si>
    <t>C9217</t>
  </si>
  <si>
    <t>C9218</t>
  </si>
  <si>
    <t>C9219</t>
  </si>
  <si>
    <t>C9220</t>
  </si>
  <si>
    <t>C9221</t>
  </si>
  <si>
    <t>C9225</t>
  </si>
  <si>
    <t>C9227</t>
  </si>
  <si>
    <t>C9228</t>
  </si>
  <si>
    <t>C9229</t>
  </si>
  <si>
    <t>C9230</t>
  </si>
  <si>
    <t>C9231</t>
  </si>
  <si>
    <t>C9232</t>
  </si>
  <si>
    <t>C9233</t>
  </si>
  <si>
    <t>C9234</t>
  </si>
  <si>
    <t>C9235</t>
  </si>
  <si>
    <t>C9236</t>
  </si>
  <si>
    <t>C9237</t>
  </si>
  <si>
    <t>C9238</t>
  </si>
  <si>
    <t>C9239</t>
  </si>
  <si>
    <t>C9240</t>
  </si>
  <si>
    <t>C9241</t>
  </si>
  <si>
    <t>C9242</t>
  </si>
  <si>
    <t>C9243</t>
  </si>
  <si>
    <t>C9244</t>
  </si>
  <si>
    <t>C9245</t>
  </si>
  <si>
    <t>C9246</t>
  </si>
  <si>
    <t>C9247</t>
  </si>
  <si>
    <t>C9248</t>
  </si>
  <si>
    <t>C9249</t>
  </si>
  <si>
    <t>C9250</t>
  </si>
  <si>
    <t>C9251</t>
  </si>
  <si>
    <t>C9252</t>
  </si>
  <si>
    <t>C9253</t>
  </si>
  <si>
    <t>C9254</t>
  </si>
  <si>
    <t>C9255</t>
  </si>
  <si>
    <t>C9256</t>
  </si>
  <si>
    <t>C9257</t>
  </si>
  <si>
    <t>C9258</t>
  </si>
  <si>
    <t>C9259</t>
  </si>
  <si>
    <t>C9260</t>
  </si>
  <si>
    <t>C9261</t>
  </si>
  <si>
    <t>C9262</t>
  </si>
  <si>
    <t>C9263</t>
  </si>
  <si>
    <t>C9264</t>
  </si>
  <si>
    <t>C9265</t>
  </si>
  <si>
    <t>C9266</t>
  </si>
  <si>
    <t>C9268</t>
  </si>
  <si>
    <t>C9269</t>
  </si>
  <si>
    <t>C9270</t>
  </si>
  <si>
    <t>C9271</t>
  </si>
  <si>
    <t>C9272</t>
  </si>
  <si>
    <t>C9273</t>
  </si>
  <si>
    <t>C9274</t>
  </si>
  <si>
    <t>C9275</t>
  </si>
  <si>
    <t>C9276</t>
  </si>
  <si>
    <t>C9277</t>
  </si>
  <si>
    <t>C9278</t>
  </si>
  <si>
    <t>C9279</t>
  </si>
  <si>
    <t>C9280</t>
  </si>
  <si>
    <t>C9281</t>
  </si>
  <si>
    <t>C9282</t>
  </si>
  <si>
    <t>C9283</t>
  </si>
  <si>
    <t>C9284</t>
  </si>
  <si>
    <t>C9285</t>
  </si>
  <si>
    <t>C9286</t>
  </si>
  <si>
    <t>C9287</t>
  </si>
  <si>
    <t>C9288</t>
  </si>
  <si>
    <t>C9289</t>
  </si>
  <si>
    <t>C9290</t>
  </si>
  <si>
    <t>C9291</t>
  </si>
  <si>
    <t>C9292</t>
  </si>
  <si>
    <t>C9293</t>
  </si>
  <si>
    <t>C9298</t>
  </si>
  <si>
    <t>C9299</t>
  </si>
  <si>
    <t>C9300</t>
  </si>
  <si>
    <t>C9301</t>
  </si>
  <si>
    <t>C9302</t>
  </si>
  <si>
    <t>C9303</t>
  </si>
  <si>
    <t>C9304</t>
  </si>
  <si>
    <t>C9305</t>
  </si>
  <si>
    <t>C9306</t>
  </si>
  <si>
    <t>C9307</t>
  </si>
  <si>
    <t>C9308</t>
  </si>
  <si>
    <t>C9309</t>
  </si>
  <si>
    <t>C9310</t>
  </si>
  <si>
    <t>C9311</t>
  </si>
  <si>
    <t>C9312</t>
  </si>
  <si>
    <t>C9313</t>
  </si>
  <si>
    <t>C9314</t>
  </si>
  <si>
    <t>C9315</t>
  </si>
  <si>
    <t>C9316</t>
  </si>
  <si>
    <t>C9317</t>
  </si>
  <si>
    <t>C9318</t>
  </si>
  <si>
    <t>C9319</t>
  </si>
  <si>
    <t>C9320</t>
  </si>
  <si>
    <t>C9321</t>
  </si>
  <si>
    <t>C9322</t>
  </si>
  <si>
    <t>C9323</t>
  </si>
  <si>
    <t>C9325</t>
  </si>
  <si>
    <t>C9326</t>
  </si>
  <si>
    <t>C9327</t>
  </si>
  <si>
    <t>C9328</t>
  </si>
  <si>
    <t>C9329</t>
  </si>
  <si>
    <t>C9330</t>
  </si>
  <si>
    <t>C9331</t>
  </si>
  <si>
    <t>C9332</t>
  </si>
  <si>
    <t>C9333</t>
  </si>
  <si>
    <t>C9334</t>
  </si>
  <si>
    <t>C9335</t>
  </si>
  <si>
    <t xml:space="preserve">C9335 Max FCDG Back Adapt - </t>
  </si>
  <si>
    <t>C9336</t>
  </si>
  <si>
    <t>C9337</t>
  </si>
  <si>
    <t>C9338</t>
  </si>
  <si>
    <t>C9339</t>
  </si>
  <si>
    <t>C9341</t>
  </si>
  <si>
    <t>C9342</t>
  </si>
  <si>
    <t>C9343</t>
  </si>
  <si>
    <t>C9345</t>
  </si>
  <si>
    <t>C9346</t>
  </si>
  <si>
    <t>C9347</t>
  </si>
  <si>
    <t>C9349</t>
  </si>
  <si>
    <t>C9350</t>
  </si>
  <si>
    <t>C9351</t>
  </si>
  <si>
    <t>C9352</t>
  </si>
  <si>
    <t>C9353</t>
  </si>
  <si>
    <t>C9354</t>
  </si>
  <si>
    <t>C9355</t>
  </si>
  <si>
    <t>C9356</t>
  </si>
  <si>
    <t>C9357</t>
  </si>
  <si>
    <t>C9359</t>
  </si>
  <si>
    <t>C9360</t>
  </si>
  <si>
    <t>C9361</t>
  </si>
  <si>
    <t>C9362</t>
  </si>
  <si>
    <t>C9363</t>
  </si>
  <si>
    <t>C9364</t>
  </si>
  <si>
    <t>C9365</t>
  </si>
  <si>
    <t>C9366</t>
  </si>
  <si>
    <t>C9367</t>
  </si>
  <si>
    <t>C9368</t>
  </si>
  <si>
    <t>C9369</t>
  </si>
  <si>
    <t>C9370</t>
  </si>
  <si>
    <t>C9371</t>
  </si>
  <si>
    <t>C9372</t>
  </si>
  <si>
    <t>C9373</t>
  </si>
  <si>
    <t>C9378</t>
  </si>
  <si>
    <t>C9379</t>
  </si>
  <si>
    <t>C9380</t>
  </si>
  <si>
    <t>C9381</t>
  </si>
  <si>
    <t>C9382</t>
  </si>
  <si>
    <t>C9383</t>
  </si>
  <si>
    <t>C9384</t>
  </si>
  <si>
    <t>C9385</t>
  </si>
  <si>
    <t>C9386</t>
  </si>
  <si>
    <t>C9387</t>
  </si>
  <si>
    <t>C9388</t>
  </si>
  <si>
    <t>C9389</t>
  </si>
  <si>
    <t>C9390</t>
  </si>
  <si>
    <t>C9391</t>
  </si>
  <si>
    <t>C9392</t>
  </si>
  <si>
    <t>C9394</t>
  </si>
  <si>
    <t>C9396</t>
  </si>
  <si>
    <t>C9425</t>
  </si>
  <si>
    <t>C9426</t>
  </si>
  <si>
    <t>C9427</t>
  </si>
  <si>
    <t>C9428</t>
  </si>
  <si>
    <t>C9429</t>
  </si>
  <si>
    <t>C9430</t>
  </si>
  <si>
    <t>C9431</t>
  </si>
  <si>
    <t>C9432</t>
  </si>
  <si>
    <t>C9433</t>
  </si>
  <si>
    <t>C9434</t>
  </si>
  <si>
    <t>C9435</t>
  </si>
  <si>
    <t>C9437</t>
  </si>
  <si>
    <t>C9438</t>
  </si>
  <si>
    <t>C9439</t>
  </si>
  <si>
    <t>C9452</t>
  </si>
  <si>
    <t>C9453</t>
  </si>
  <si>
    <t>C9461</t>
  </si>
  <si>
    <t>C9463</t>
  </si>
  <si>
    <t>C9464</t>
  </si>
  <si>
    <t>C9465</t>
  </si>
  <si>
    <t>C9466</t>
  </si>
  <si>
    <t>C9467</t>
  </si>
  <si>
    <t>C9468</t>
  </si>
  <si>
    <t>C9469</t>
  </si>
  <si>
    <t>C9470</t>
  </si>
  <si>
    <t>C9471</t>
  </si>
  <si>
    <t>C9473</t>
  </si>
  <si>
    <t>C9476</t>
  </si>
  <si>
    <t>C9477</t>
  </si>
  <si>
    <t>C9478</t>
  </si>
  <si>
    <t>C9479</t>
  </si>
  <si>
    <t>C9483</t>
  </si>
  <si>
    <t>C9484</t>
  </si>
  <si>
    <t>C9486</t>
  </si>
  <si>
    <t>C9487</t>
  </si>
  <si>
    <t>C9488</t>
  </si>
  <si>
    <t>C9489</t>
  </si>
  <si>
    <t>C9493</t>
  </si>
  <si>
    <t>C9494</t>
  </si>
  <si>
    <t>C9495</t>
  </si>
  <si>
    <t>C9500</t>
  </si>
  <si>
    <t>C9501</t>
  </si>
  <si>
    <t>C9502</t>
  </si>
  <si>
    <t>C9503</t>
  </si>
  <si>
    <t>C9504</t>
  </si>
  <si>
    <t>C9505</t>
  </si>
  <si>
    <t>C9506</t>
  </si>
  <si>
    <t>C9507</t>
  </si>
  <si>
    <t>C9508</t>
  </si>
  <si>
    <t>C9509</t>
  </si>
  <si>
    <t>C9511</t>
  </si>
  <si>
    <t>C9512</t>
  </si>
  <si>
    <t>C9513</t>
  </si>
  <si>
    <t>C9514</t>
  </si>
  <si>
    <t>C9515</t>
  </si>
  <si>
    <t>C9516</t>
  </si>
  <si>
    <t>C9517</t>
  </si>
  <si>
    <t>C9519</t>
  </si>
  <si>
    <t>C9520</t>
  </si>
  <si>
    <t>C9521</t>
  </si>
  <si>
    <t>C9522</t>
  </si>
  <si>
    <t>C9523</t>
  </si>
  <si>
    <t>C9524</t>
  </si>
  <si>
    <t>C9526</t>
  </si>
  <si>
    <t>C9527</t>
  </si>
  <si>
    <t>C9528</t>
  </si>
  <si>
    <t>C9542</t>
  </si>
  <si>
    <t>C9543</t>
  </si>
  <si>
    <t>C9544</t>
  </si>
  <si>
    <t>C9549</t>
  </si>
  <si>
    <t>C9550</t>
  </si>
  <si>
    <t>C9551</t>
  </si>
  <si>
    <t>C9553</t>
  </si>
  <si>
    <t>C9554</t>
  </si>
  <si>
    <t>C9555</t>
  </si>
  <si>
    <t>C9557</t>
  </si>
  <si>
    <t>C9558</t>
  </si>
  <si>
    <t>C9559</t>
  </si>
  <si>
    <t>C9560</t>
  </si>
  <si>
    <t>C9561</t>
  </si>
  <si>
    <t>C9563</t>
  </si>
  <si>
    <t>C9564</t>
  </si>
  <si>
    <t>C9565</t>
  </si>
  <si>
    <t>C9566</t>
  </si>
  <si>
    <t>C9567</t>
  </si>
  <si>
    <t>C9569</t>
  </si>
  <si>
    <t>C9570</t>
  </si>
  <si>
    <t>C9571</t>
  </si>
  <si>
    <t>C9572</t>
  </si>
  <si>
    <t>C9573</t>
  </si>
  <si>
    <t>C9574</t>
  </si>
  <si>
    <t>C9576</t>
  </si>
  <si>
    <t>C9577</t>
  </si>
  <si>
    <t>C9578</t>
  </si>
  <si>
    <t>C9579</t>
  </si>
  <si>
    <t>C9580</t>
  </si>
  <si>
    <t>C9581</t>
  </si>
  <si>
    <t>C9582</t>
  </si>
  <si>
    <t>C9583</t>
  </si>
  <si>
    <t>C9584</t>
  </si>
  <si>
    <t>C9585</t>
  </si>
  <si>
    <t>C9586</t>
  </si>
  <si>
    <t>C9587</t>
  </si>
  <si>
    <t>C9588</t>
  </si>
  <si>
    <t>C9589</t>
  </si>
  <si>
    <t>C9590</t>
  </si>
  <si>
    <t>C9591</t>
  </si>
  <si>
    <t>C9592</t>
  </si>
  <si>
    <t>C9593</t>
  </si>
  <si>
    <t>C9594</t>
  </si>
  <si>
    <t>C9595</t>
  </si>
  <si>
    <t>C9596</t>
  </si>
  <si>
    <t>C9597</t>
  </si>
  <si>
    <t>C9598</t>
  </si>
  <si>
    <t>C9599</t>
  </si>
  <si>
    <t>C9600</t>
  </si>
  <si>
    <t>C9601</t>
  </si>
  <si>
    <t>C9603</t>
  </si>
  <si>
    <t>C9604</t>
  </si>
  <si>
    <t>C9605</t>
  </si>
  <si>
    <t>C9606</t>
  </si>
  <si>
    <t>C9607</t>
  </si>
  <si>
    <t>C9608</t>
  </si>
  <si>
    <t>C9609</t>
  </si>
  <si>
    <t>C9610</t>
  </si>
  <si>
    <t>C9611</t>
  </si>
  <si>
    <t>C9612</t>
  </si>
  <si>
    <t>C9613</t>
  </si>
  <si>
    <t>C9615</t>
  </si>
  <si>
    <t>C9617</t>
  </si>
  <si>
    <t>C9618</t>
  </si>
  <si>
    <t>C9619</t>
  </si>
  <si>
    <t>C9621</t>
  </si>
  <si>
    <t>C9622</t>
  </si>
  <si>
    <t>C9623</t>
  </si>
  <si>
    <t>C9624</t>
  </si>
  <si>
    <t>C9625</t>
  </si>
  <si>
    <t>C9631</t>
  </si>
  <si>
    <t>C9636</t>
  </si>
  <si>
    <t>C9650</t>
  </si>
  <si>
    <t>C9651</t>
  </si>
  <si>
    <t>C9652</t>
  </si>
  <si>
    <t>C9653</t>
  </si>
  <si>
    <t>C9655</t>
  </si>
  <si>
    <t>C9656</t>
  </si>
  <si>
    <t>C9657</t>
  </si>
  <si>
    <t>C9658</t>
  </si>
  <si>
    <t>C9659</t>
  </si>
  <si>
    <t>C9660</t>
  </si>
  <si>
    <t>C9661</t>
  </si>
  <si>
    <t>C9662</t>
  </si>
  <si>
    <t>C9663</t>
  </si>
  <si>
    <t>C9666</t>
  </si>
  <si>
    <t>C9670</t>
  </si>
  <si>
    <t>C9671</t>
  </si>
  <si>
    <t>C9672</t>
  </si>
  <si>
    <t>C9674</t>
  </si>
  <si>
    <t>C9675</t>
  </si>
  <si>
    <t>C9676</t>
  </si>
  <si>
    <t>C9677</t>
  </si>
  <si>
    <t>C9678</t>
  </si>
  <si>
    <t>C9679</t>
  </si>
  <si>
    <t>C9681</t>
  </si>
  <si>
    <t>C9682</t>
  </si>
  <si>
    <t>C9684</t>
  </si>
  <si>
    <t>C9685</t>
  </si>
  <si>
    <t>C9686</t>
  </si>
  <si>
    <t>C9687</t>
  </si>
  <si>
    <t>C9688</t>
  </si>
  <si>
    <t>C9689</t>
  </si>
  <si>
    <t>C9690</t>
  </si>
  <si>
    <t>C9691</t>
  </si>
  <si>
    <t>C9692</t>
  </si>
  <si>
    <t>C9693</t>
  </si>
  <si>
    <t>C9694</t>
  </si>
  <si>
    <t>C9695</t>
  </si>
  <si>
    <t>C9696</t>
  </si>
  <si>
    <t>C9697</t>
  </si>
  <si>
    <t>C9698</t>
  </si>
  <si>
    <t>C9700</t>
  </si>
  <si>
    <t>C9701</t>
  </si>
  <si>
    <t>C9703</t>
  </si>
  <si>
    <t>C9704</t>
  </si>
  <si>
    <t>C9705</t>
  </si>
  <si>
    <t>C9706</t>
  </si>
  <si>
    <t>C9707</t>
  </si>
  <si>
    <t>C9710</t>
  </si>
  <si>
    <t>C9712</t>
  </si>
  <si>
    <t>C9713</t>
  </si>
  <si>
    <t>C9714</t>
  </si>
  <si>
    <t>C9715</t>
  </si>
  <si>
    <t>C9720</t>
  </si>
  <si>
    <t>C9725</t>
  </si>
  <si>
    <t>C9726</t>
  </si>
  <si>
    <t>C9728</t>
  </si>
  <si>
    <t>C9729</t>
  </si>
  <si>
    <t>C9730</t>
  </si>
  <si>
    <t>C9734</t>
  </si>
  <si>
    <t>C9740</t>
  </si>
  <si>
    <t>C9741</t>
  </si>
  <si>
    <t>C9742</t>
  </si>
  <si>
    <t>C9743</t>
  </si>
  <si>
    <t>C9744</t>
  </si>
  <si>
    <t>C9745</t>
  </si>
  <si>
    <t>C9746</t>
  </si>
  <si>
    <t>C9747</t>
  </si>
  <si>
    <t>C9750</t>
  </si>
  <si>
    <t>C9751</t>
  </si>
  <si>
    <t>C9752</t>
  </si>
  <si>
    <t>C9753</t>
  </si>
  <si>
    <t>C9754</t>
  </si>
  <si>
    <t>C9755</t>
  </si>
  <si>
    <t>C9756</t>
  </si>
  <si>
    <t>C9757</t>
  </si>
  <si>
    <t>C9758</t>
  </si>
  <si>
    <t>C9759</t>
  </si>
  <si>
    <t>C9761</t>
  </si>
  <si>
    <t>C9762</t>
  </si>
  <si>
    <t>C9763</t>
  </si>
  <si>
    <t>C9764</t>
  </si>
  <si>
    <t>C9765</t>
  </si>
  <si>
    <t>C9766</t>
  </si>
  <si>
    <t>C9767</t>
  </si>
  <si>
    <t>C9770</t>
  </si>
  <si>
    <t>C9771</t>
  </si>
  <si>
    <t>C9772</t>
  </si>
  <si>
    <t>C9774</t>
  </si>
  <si>
    <t>C9775</t>
  </si>
  <si>
    <t>C9776</t>
  </si>
  <si>
    <t>C9777</t>
  </si>
  <si>
    <t>C9778</t>
  </si>
  <si>
    <t>C9779</t>
  </si>
  <si>
    <t>C9780</t>
  </si>
  <si>
    <t>C9781</t>
  </si>
  <si>
    <t>C9782</t>
  </si>
  <si>
    <t>C9783</t>
  </si>
  <si>
    <t>C9787</t>
  </si>
  <si>
    <t>C9788</t>
  </si>
  <si>
    <t>C9789</t>
  </si>
  <si>
    <t>C9790</t>
  </si>
  <si>
    <t>C9792</t>
  </si>
  <si>
    <t>C9797</t>
  </si>
  <si>
    <t>C9798</t>
  </si>
  <si>
    <t>C9799</t>
  </si>
  <si>
    <t>C9800</t>
  </si>
  <si>
    <t>C9801</t>
  </si>
  <si>
    <t>C9803</t>
  </si>
  <si>
    <t>C9804</t>
  </si>
  <si>
    <t>C9805</t>
  </si>
  <si>
    <t>C9809</t>
  </si>
  <si>
    <t>C9810</t>
  </si>
  <si>
    <t>C9811</t>
  </si>
  <si>
    <t>C9812</t>
  </si>
  <si>
    <t>C9813</t>
  </si>
  <si>
    <t>C9816</t>
  </si>
  <si>
    <t>C9817</t>
  </si>
  <si>
    <t>C9818</t>
  </si>
  <si>
    <t>C9821</t>
  </si>
  <si>
    <t>C9825</t>
  </si>
  <si>
    <t>C9826</t>
  </si>
  <si>
    <t>C9828</t>
  </si>
  <si>
    <t>C9829</t>
  </si>
  <si>
    <t>C9830</t>
  </si>
  <si>
    <t>C9831</t>
  </si>
  <si>
    <t>C9832</t>
  </si>
  <si>
    <t>C9833</t>
  </si>
  <si>
    <t>C9834</t>
  </si>
  <si>
    <t>C9835</t>
  </si>
  <si>
    <t>C9838</t>
  </si>
  <si>
    <t>C9840</t>
  </si>
  <si>
    <t>C9841</t>
  </si>
  <si>
    <t>C9842</t>
  </si>
  <si>
    <t>C9843</t>
  </si>
  <si>
    <t>C9844</t>
  </si>
  <si>
    <t>C9845</t>
  </si>
  <si>
    <t>C9846</t>
  </si>
  <si>
    <t>C9847</t>
  </si>
  <si>
    <t>C9848</t>
  </si>
  <si>
    <t>C9850</t>
  </si>
  <si>
    <t>C9851</t>
  </si>
  <si>
    <t>C9857</t>
  </si>
  <si>
    <t>C9860</t>
  </si>
  <si>
    <t>C9861</t>
  </si>
  <si>
    <t>C9862</t>
  </si>
  <si>
    <t>C9863</t>
  </si>
  <si>
    <t>C9864</t>
  </si>
  <si>
    <t>C9900</t>
  </si>
  <si>
    <t>C9901</t>
  </si>
  <si>
    <t>C9902</t>
  </si>
  <si>
    <t>C9903</t>
  </si>
  <si>
    <t>C9904</t>
  </si>
  <si>
    <t>C9905</t>
  </si>
  <si>
    <t>C9906</t>
  </si>
  <si>
    <t>C9920</t>
  </si>
  <si>
    <t>C9921</t>
  </si>
  <si>
    <t>C9922</t>
  </si>
  <si>
    <t>C9924</t>
  </si>
  <si>
    <t>C9925</t>
  </si>
  <si>
    <t>C9927</t>
  </si>
  <si>
    <t>C9930</t>
  </si>
  <si>
    <t>C9931</t>
  </si>
  <si>
    <t>C9932</t>
  </si>
  <si>
    <t>C9933</t>
  </si>
  <si>
    <t>C9935</t>
  </si>
  <si>
    <t>C9936</t>
  </si>
  <si>
    <t>C9950</t>
  </si>
  <si>
    <t>C9951</t>
  </si>
  <si>
    <t>C9952</t>
  </si>
  <si>
    <t>C9953</t>
  </si>
  <si>
    <t>C9954</t>
  </si>
  <si>
    <t>C9955</t>
  </si>
  <si>
    <t>C9956</t>
  </si>
  <si>
    <t>C9957</t>
  </si>
  <si>
    <t>C9958</t>
  </si>
  <si>
    <t>C9960</t>
  </si>
  <si>
    <t>C9961</t>
  </si>
  <si>
    <t>C9962</t>
  </si>
  <si>
    <t>C9963</t>
  </si>
  <si>
    <t>C9970</t>
  </si>
  <si>
    <t>C9971</t>
  </si>
  <si>
    <t>C9975</t>
  </si>
  <si>
    <t>C9977</t>
  </si>
  <si>
    <t>C9978</t>
  </si>
  <si>
    <t>C6891</t>
  </si>
  <si>
    <t>C6891 CW142 Internal Jamb</t>
  </si>
  <si>
    <t>EP23742</t>
  </si>
  <si>
    <t>C6892</t>
  </si>
  <si>
    <t>C6892 CW142 External Jamb</t>
  </si>
  <si>
    <t>EP23743</t>
  </si>
  <si>
    <t>C5308U</t>
  </si>
  <si>
    <t>C5308U U-MAX 150 SPANDREL INFIL SUBSILL</t>
  </si>
  <si>
    <t>C5310U</t>
  </si>
  <si>
    <t>C5310U U-MAX 150 SPANDREL SUBHEAD</t>
  </si>
  <si>
    <t>C5312U</t>
  </si>
  <si>
    <t>C5312U U-MAX 150 ODG HD SHALLOW MULLION</t>
  </si>
  <si>
    <t>C8125U</t>
  </si>
  <si>
    <t>C8125U U-MAX CDG MULTILOCK ADAPTOR</t>
  </si>
  <si>
    <t>C8126U</t>
  </si>
  <si>
    <t>C8126U U-MAX FDG MULTILOCK ADAPTOR</t>
  </si>
  <si>
    <t>C8141U</t>
  </si>
  <si>
    <t>C8141U U-MAX 100X60 CDG DRAINED TRANSOM</t>
  </si>
  <si>
    <t>C8143U</t>
  </si>
  <si>
    <t>C8143U U-MAX 100X60 FDG DRAINED TRANSOM</t>
  </si>
  <si>
    <t>C8191U</t>
  </si>
  <si>
    <t>C8191U U-MAX CW142 PLANT ON DOOR STOP</t>
  </si>
  <si>
    <t>C8370U</t>
  </si>
  <si>
    <t>C8370U U-MAX 150FDG-40 FRAME</t>
  </si>
  <si>
    <t>C8371U</t>
  </si>
  <si>
    <t>C8371U U-MAX 150FDG-40 EXT SILL</t>
  </si>
  <si>
    <t>C8374U</t>
  </si>
  <si>
    <t>C8374U U-MAX 150FDG-40 POCKETED FILLER</t>
  </si>
  <si>
    <t>C8376U</t>
  </si>
  <si>
    <t>C8376U U-MAX 150FDG-40 MALE MULLION</t>
  </si>
  <si>
    <t>C8377U</t>
  </si>
  <si>
    <t>C8377U U-MAX 150FDG-40 FEMALE MULLION</t>
  </si>
  <si>
    <t>C8378U</t>
  </si>
  <si>
    <t>C8378U U-MAX FDG-40 POCKETED FILLER</t>
  </si>
  <si>
    <t>C9180U</t>
  </si>
  <si>
    <t>C9180U U-MAX BIFOLD HEAD</t>
  </si>
  <si>
    <t>C9181U</t>
  </si>
  <si>
    <t>C9181U U-MAX BIFOLD WEATHERED SILL</t>
  </si>
  <si>
    <t>C9182U</t>
  </si>
  <si>
    <t>C9182U U-MAX BIFOLD FLAT SILL</t>
  </si>
  <si>
    <t>C9184U</t>
  </si>
  <si>
    <t>C9184U U-MAX BIFOLD JAMB ADAPTOR</t>
  </si>
  <si>
    <t>C9200U</t>
  </si>
  <si>
    <t>C9200U U-MAX 100 X 60 CDG FRAME</t>
  </si>
  <si>
    <t>C9201U</t>
  </si>
  <si>
    <t>C9201U U-MAX 100 X 60 CDG SILL</t>
  </si>
  <si>
    <t>C9203U</t>
  </si>
  <si>
    <t>C9203U U-MAX 100 CDG POCKETED FILLER</t>
  </si>
  <si>
    <t>C9204U</t>
  </si>
  <si>
    <t>C9204U U-MAX 100 FLAT FILLER</t>
  </si>
  <si>
    <t>C9205U</t>
  </si>
  <si>
    <t>C9205U U-MAX 100 NAILING FIN</t>
  </si>
  <si>
    <t>C9206U</t>
  </si>
  <si>
    <t>C9206U U-MAX 100 X 60 CG TRANSOM</t>
  </si>
  <si>
    <t>C9207U</t>
  </si>
  <si>
    <t>C9207U U-MAX 100X60 CDG DEEP MULLION</t>
  </si>
  <si>
    <t>C9208U</t>
  </si>
  <si>
    <t>C9208U U-MAX 100X60 CDG SHALLOW MULLION</t>
  </si>
  <si>
    <t>C9209U</t>
  </si>
  <si>
    <t>C9209U U-MAX 100 X 44 CDG FRAME</t>
  </si>
  <si>
    <t>C9210U</t>
  </si>
  <si>
    <t>C9210U U-MAX 100  X 44 CDG SILL</t>
  </si>
  <si>
    <t>C9211U</t>
  </si>
  <si>
    <t>C9211U U-MAX 120MM S/M MIDRAIL</t>
  </si>
  <si>
    <t>C9212U</t>
  </si>
  <si>
    <t>C9212U U-MAX 100 CORNER POST</t>
  </si>
  <si>
    <t>C9213U</t>
  </si>
  <si>
    <t>C9213U U-MAX 100 X 60 HINGE HEAD</t>
  </si>
  <si>
    <t>C9214U</t>
  </si>
  <si>
    <t>C9214U U-MAX 100 X 60 WINDER SILL</t>
  </si>
  <si>
    <t>C9215U</t>
  </si>
  <si>
    <t>C9215U U-MAX GEN 100 X 44 HINGE HEAD</t>
  </si>
  <si>
    <t>C9216U</t>
  </si>
  <si>
    <t>C9216U U-MAX 100 X 44 CG WINDER SILL</t>
  </si>
  <si>
    <t>C9217U</t>
  </si>
  <si>
    <t>C9217U U-MAX  AWNING SASH ADAPTOR</t>
  </si>
  <si>
    <t>C9218U</t>
  </si>
  <si>
    <t>C9218U U-MAX FLUSH FILLER</t>
  </si>
  <si>
    <t>C9220U</t>
  </si>
  <si>
    <t>C9220U U-MAX TRUTH 100 X 44 HEAD/SILL</t>
  </si>
  <si>
    <t>C9221U</t>
  </si>
  <si>
    <t>C9221U U-MAX 100 CDG TRUTH JAMB ADAPT</t>
  </si>
  <si>
    <t>C9227U</t>
  </si>
  <si>
    <t>C9227U U-MAX 100 COC TRANSOM</t>
  </si>
  <si>
    <t>C9229U</t>
  </si>
  <si>
    <t>C9229U U-MAX 100 THRESHOLD O/OUT</t>
  </si>
  <si>
    <t>C9230U</t>
  </si>
  <si>
    <t>C9230U U-MAX 100 THRESHOLD OPEN IN</t>
  </si>
  <si>
    <t>C9231U</t>
  </si>
  <si>
    <t>C9231U U-MAX 50MM DOOR STOP</t>
  </si>
  <si>
    <t>C9233U</t>
  </si>
  <si>
    <t>C9233U U-MAX 100 X 50 SUB HEAD</t>
  </si>
  <si>
    <t>C9234U</t>
  </si>
  <si>
    <t>C9234U U-MAX 100 X 50 SUB JAMB</t>
  </si>
  <si>
    <t>C9236U</t>
  </si>
  <si>
    <t>C9236U U-MAX 100 SUBSILL</t>
  </si>
  <si>
    <t>C9237U</t>
  </si>
  <si>
    <t>C9237U U-MAX 100 SUBSILL</t>
  </si>
  <si>
    <t>C9238U</t>
  </si>
  <si>
    <t>C9238U U-MAX 100 SUBSILL WITH NAILING FIN</t>
  </si>
  <si>
    <t>C9239U</t>
  </si>
  <si>
    <t>C9239U U-MAX INSET SASH</t>
  </si>
  <si>
    <t>C9240U</t>
  </si>
  <si>
    <t>C9240U U-MAX INSET SASH HINGE HEAD</t>
  </si>
  <si>
    <t>C9241U</t>
  </si>
  <si>
    <t>C9241U U-MAX 46MM OVERLAP SASH</t>
  </si>
  <si>
    <t>C9245U</t>
  </si>
  <si>
    <t>C9245U U-MAX TRUTH SASH</t>
  </si>
  <si>
    <t>C9250U</t>
  </si>
  <si>
    <t>C9250U U-MAX 100 X 60 FDG FRAME</t>
  </si>
  <si>
    <t>C9251U</t>
  </si>
  <si>
    <t>C9251U U-MAX 100 X 60 FDG EXT HEAD/SILL</t>
  </si>
  <si>
    <t>C9253U</t>
  </si>
  <si>
    <t>C9253U U-MAX 100 X 60 FDG INT HEAD/SILL</t>
  </si>
  <si>
    <t>C9255U</t>
  </si>
  <si>
    <t>C9255U U-MAX 100 FDG POCKETED FILLER</t>
  </si>
  <si>
    <t>C9256U</t>
  </si>
  <si>
    <t>C9256U U-MAX 100 X 60 FG INT TRANSOM</t>
  </si>
  <si>
    <t>C9257U</t>
  </si>
  <si>
    <t>C9257U U-MAX 100 X 60 FDG COVER TRANSOM</t>
  </si>
  <si>
    <t>C9259U</t>
  </si>
  <si>
    <t>C9259U U-MAX 100 FDG DEEP MULLION</t>
  </si>
  <si>
    <t>C9260U</t>
  </si>
  <si>
    <t>C9260U U-MAX 100 FDG SHALLOW MULLION</t>
  </si>
  <si>
    <t>C9261U</t>
  </si>
  <si>
    <t>C9261U U-MAX 100 X 44 FDG FRAME</t>
  </si>
  <si>
    <t>C9262U</t>
  </si>
  <si>
    <t>C9262U U-MAX 100 X 44 FDG SILL</t>
  </si>
  <si>
    <t>C9264U</t>
  </si>
  <si>
    <t>C9264U U-MAX 150 FDG SASH ADAPTOR</t>
  </si>
  <si>
    <t>C9265U</t>
  </si>
  <si>
    <t>C9265U U-MAX FDG OPEN OUT DOOR STOP</t>
  </si>
  <si>
    <t>C9266U</t>
  </si>
  <si>
    <t>C9266U U-MAX 100 BUILD IN FILLER</t>
  </si>
  <si>
    <t>C9268U</t>
  </si>
  <si>
    <t>C9268U U-MAX 100 SUBSILL 7MM SETBACK</t>
  </si>
  <si>
    <t>C9270U</t>
  </si>
  <si>
    <t>C9270U U-MAX 150 FDG FRAME</t>
  </si>
  <si>
    <t>C9271U</t>
  </si>
  <si>
    <t>C9271U U-MAX 150X60 FDG EXT HEAD/SILL</t>
  </si>
  <si>
    <t>C9272U</t>
  </si>
  <si>
    <t>C9272U U-MAX 150X60 FDG INT SILL</t>
  </si>
  <si>
    <t>C9274U</t>
  </si>
  <si>
    <t>C9274U U-MAX 150X60 FDG POCKETED FILLER</t>
  </si>
  <si>
    <t>C9275U</t>
  </si>
  <si>
    <t>C9275U U-MAX 150X60 FDG INTERNAL TRANSOM</t>
  </si>
  <si>
    <t>C9276U</t>
  </si>
  <si>
    <t>C9276U U-MAX 150X60 FDG COVER TRANSOM</t>
  </si>
  <si>
    <t>C9277U</t>
  </si>
  <si>
    <t>C9277U U-MAX 150X60 FDG DEEP MULLION</t>
  </si>
  <si>
    <t>C9278U</t>
  </si>
  <si>
    <t>C9278U U-MAX 150X60 FDG SHALLOW MULLION</t>
  </si>
  <si>
    <t>C9279U</t>
  </si>
  <si>
    <t>C9279U U-MAX 150 X 44 FDG FRAME</t>
  </si>
  <si>
    <t>C9280U</t>
  </si>
  <si>
    <t>C9280U U-MAX 150 X 44 FDG EXT SILL</t>
  </si>
  <si>
    <t>C9281U</t>
  </si>
  <si>
    <t>C9281U U-MAX 150 X 44 FDG INT HEAD</t>
  </si>
  <si>
    <t>C9282U</t>
  </si>
  <si>
    <t>C9282U U-MAX 150X60 FDG HD DEEP MULLION</t>
  </si>
  <si>
    <t>C9283U</t>
  </si>
  <si>
    <t>C9283U U-MAX 150X60 FDG HD SHALLOW MULLION</t>
  </si>
  <si>
    <t>C9285U</t>
  </si>
  <si>
    <t>C9285U U-MAX 150 FDG STACK SILL</t>
  </si>
  <si>
    <t>C9286U</t>
  </si>
  <si>
    <t>C9286U U-MAX 150 FDG STACK HEAD</t>
  </si>
  <si>
    <t>C9288U</t>
  </si>
  <si>
    <t>C9288U U-MAX 150 FDG DEEP SHADE MULLION</t>
  </si>
  <si>
    <t>C9289U</t>
  </si>
  <si>
    <t>C9289U U-MAX 150 STACK SUB HEAD</t>
  </si>
  <si>
    <t>C9291U</t>
  </si>
  <si>
    <t>C9291U U-MAX 150 BUILD IN ADAPTOR</t>
  </si>
  <si>
    <t>C9298U</t>
  </si>
  <si>
    <t>C9298U U-MAX 150 X 60 HINGE HEAD</t>
  </si>
  <si>
    <t>C9299U</t>
  </si>
  <si>
    <t>C9299U U-MAX 150 X 60 WINDER SILL</t>
  </si>
  <si>
    <t>C9300U</t>
  </si>
  <si>
    <t>C9300U U-MAX 150 X 60 ODG FRAME</t>
  </si>
  <si>
    <t>C9301U</t>
  </si>
  <si>
    <t>C9301U U-MAX 150 X 60 ODG SILL</t>
  </si>
  <si>
    <t>C9302U</t>
  </si>
  <si>
    <t>C9302U U-MAX 150 ODG POCKET FILLER</t>
  </si>
  <si>
    <t>C9303U</t>
  </si>
  <si>
    <t>C9303U U-MAX 150 FLAT FILLER</t>
  </si>
  <si>
    <t>C9304U</t>
  </si>
  <si>
    <t>C9304U U-MAX 150 NAILING FIN</t>
  </si>
  <si>
    <t>C9305U</t>
  </si>
  <si>
    <t>C9305U U-MAX 150 X 60 ODG TRANSOM</t>
  </si>
  <si>
    <t>C9306U</t>
  </si>
  <si>
    <t>C9306U U-MAX 150 ODG DEEP MULLION</t>
  </si>
  <si>
    <t>C9307U</t>
  </si>
  <si>
    <t>C9307U U-MAX 150 ODG SHALLOW MULLION</t>
  </si>
  <si>
    <t>C9308U</t>
  </si>
  <si>
    <t>C9308U U-MAX 150 X 44 ODG FRAME</t>
  </si>
  <si>
    <t>C9309U</t>
  </si>
  <si>
    <t>C9309U U-MAX 150 X 44 ODG SILL</t>
  </si>
  <si>
    <t>C9310U</t>
  </si>
  <si>
    <t>C9310U U-MAX 150 COC TRANSOM</t>
  </si>
  <si>
    <t>C9311U</t>
  </si>
  <si>
    <t>C9311U U-MAX 150 X 50 SUB HEAD</t>
  </si>
  <si>
    <t>C9312U</t>
  </si>
  <si>
    <t>C9312U U-MAX 150 X 50 SUB JAMB 2 PART</t>
  </si>
  <si>
    <t>C9313U</t>
  </si>
  <si>
    <t>C9313U U-MAX 150 SUBSILL 15MM SETBACK</t>
  </si>
  <si>
    <t>C9314U</t>
  </si>
  <si>
    <t>C9314U U-MAX 150 X 44MM THOLD 50 DOOR O/OUT</t>
  </si>
  <si>
    <t>C9315U</t>
  </si>
  <si>
    <t>C9315U U-MAX 150 INT INSTALL SUBSILL</t>
  </si>
  <si>
    <t>C9316U</t>
  </si>
  <si>
    <t>C9316U U-MAX 150 X 60 SUB HEAD 2 PT</t>
  </si>
  <si>
    <t>C9319U</t>
  </si>
  <si>
    <t>C9319U U-MAX 150 SUBSILL 25MM SETBACK</t>
  </si>
  <si>
    <t>C9320U</t>
  </si>
  <si>
    <t>C9320U U-MAX FCDG SASH ADAPTOR</t>
  </si>
  <si>
    <t>C9322U</t>
  </si>
  <si>
    <t>C9322U U-MAX 150 ODG INT SILL/TRANSOM</t>
  </si>
  <si>
    <t>C9327U</t>
  </si>
  <si>
    <t>C9327U U-MAX 150 X 60 TRUTH HEAD/SILL</t>
  </si>
  <si>
    <t>C9328U</t>
  </si>
  <si>
    <t>C9328U U-MAX CAPPED BLIND ADAPTOR</t>
  </si>
  <si>
    <t>C9330U</t>
  </si>
  <si>
    <t>C9330U U-MAX 150 X 50 FCDG FRAME</t>
  </si>
  <si>
    <t>C9332U</t>
  </si>
  <si>
    <t>C9332U U-MAX 150 X 50 FCDG M MULLION</t>
  </si>
  <si>
    <t>C9335U</t>
  </si>
  <si>
    <t>C9335U U-MAX FCDG BACK ADAPT -</t>
  </si>
  <si>
    <t>C9339U</t>
  </si>
  <si>
    <t>C9339U U-MAX 40 X 32MM GLAZING ADAPT</t>
  </si>
  <si>
    <t>C9341U</t>
  </si>
  <si>
    <t>C9341U U-MAX 150 FCDG BOX TRANSOM</t>
  </si>
  <si>
    <t>C9342U</t>
  </si>
  <si>
    <t>C9342U U-MAX 200 X 50 FCDG FRAME</t>
  </si>
  <si>
    <t>C9343U</t>
  </si>
  <si>
    <t>C9343U U-MAX 200 FCDG M MULLION</t>
  </si>
  <si>
    <t>C9349U</t>
  </si>
  <si>
    <t>C9349U U-MAX CDG STILE ADAPTOR</t>
  </si>
  <si>
    <t>C9350U</t>
  </si>
  <si>
    <t>C9350U U-MAX 100 SLIDING DOOR HEAD/JAMB</t>
  </si>
  <si>
    <t>C9351U</t>
  </si>
  <si>
    <t>C9351U U-MAX 100 SLIDING DOOR SILL</t>
  </si>
  <si>
    <t>C9352U</t>
  </si>
  <si>
    <t>C9352U U-MAX 150 SLIDING DOOR HEAD</t>
  </si>
  <si>
    <t>C9353U</t>
  </si>
  <si>
    <t>C9353U U-MAX 150 SLIDING DOOR SILL</t>
  </si>
  <si>
    <t>C9359U</t>
  </si>
  <si>
    <t>C9359U U-MAX INTERLOCK STILE</t>
  </si>
  <si>
    <t>C9360U</t>
  </si>
  <si>
    <t>C9360U U-MAX HD INTERLOCK STILE</t>
  </si>
  <si>
    <t>C9361U</t>
  </si>
  <si>
    <t>C9361U U-MAX ADAPTOR STILE</t>
  </si>
  <si>
    <t>C9362U</t>
  </si>
  <si>
    <t>C9362U U-MAX HD ADAPTOR STILE</t>
  </si>
  <si>
    <t>C9364U</t>
  </si>
  <si>
    <t>C9364U U-MAX OXO ADAPTOR</t>
  </si>
  <si>
    <t>C9365U</t>
  </si>
  <si>
    <t>C9365U U-MAX OXXO STILE</t>
  </si>
  <si>
    <t>C9366U</t>
  </si>
  <si>
    <t>C9366U U-MAX OXXO STILE ADAPTOR</t>
  </si>
  <si>
    <t>C9367U</t>
  </si>
  <si>
    <t>C9367U U-MAX 66MM RAIL</t>
  </si>
  <si>
    <t>C9368U</t>
  </si>
  <si>
    <t>C9368U U-MAX RAIL SPLICE</t>
  </si>
  <si>
    <t>C9369U</t>
  </si>
  <si>
    <t>C9369U U-MAX 60MM PLANT ON FRAME</t>
  </si>
  <si>
    <t>C9378U</t>
  </si>
  <si>
    <t>C9378U U-MAX CORNER STILE ADAPTOR</t>
  </si>
  <si>
    <t>C9379U</t>
  </si>
  <si>
    <t>C9379U U-MAX SUBSILL BASE</t>
  </si>
  <si>
    <t>C9380U</t>
  </si>
  <si>
    <t>C9380U U-MAX SUBSILL EXTENDER</t>
  </si>
  <si>
    <t>C9381U</t>
  </si>
  <si>
    <t>C9381U U-MAX 60MM CHANNEL</t>
  </si>
  <si>
    <t>C9383U</t>
  </si>
  <si>
    <t>C9383U U-MAX 44MM CHANNEL</t>
  </si>
  <si>
    <t>C9387U</t>
  </si>
  <si>
    <t>C9387U U-MAX TOMMASLIDE TOP TRACK</t>
  </si>
  <si>
    <t>C9394U</t>
  </si>
  <si>
    <t>C9394U U-MAX BOTTOM RAIL GUIDE</t>
  </si>
  <si>
    <t>C9396U</t>
  </si>
  <si>
    <t>C9396U U-MAX 150 X 44 FLYDOOR SILL</t>
  </si>
  <si>
    <t>C9469U</t>
  </si>
  <si>
    <t>C9469U U-MAX SG150 POCKETED JAMB</t>
  </si>
  <si>
    <t>C9476U</t>
  </si>
  <si>
    <t>C9476U U-MAX SG150 PLAIN FRAME</t>
  </si>
  <si>
    <t>C9478U</t>
  </si>
  <si>
    <t>C9478U U-MAX SG150 MULTILOCK SASH 24 IGU</t>
  </si>
  <si>
    <t>C9487U</t>
  </si>
  <si>
    <t>C9487U U-MAX SG 150 TRANSOM</t>
  </si>
  <si>
    <t>C9488U</t>
  </si>
  <si>
    <t>C9488U U-MAX 150 SG MALE MULLION</t>
  </si>
  <si>
    <t>C9489U</t>
  </si>
  <si>
    <t>C9489U U-MAX 150 SG FEMALE MULLION</t>
  </si>
  <si>
    <t>C9527U</t>
  </si>
  <si>
    <t>C9527U U-MAX 100 BUILD IN BRACKET</t>
  </si>
  <si>
    <t>C9608U</t>
  </si>
  <si>
    <t>C9608U U-MAX 100 IN LINE REVEAL ADP</t>
  </si>
  <si>
    <t>C9797U</t>
  </si>
  <si>
    <t>C9797U U-MAX 200 X 50 SUB HEAD</t>
  </si>
  <si>
    <t>C9798U</t>
  </si>
  <si>
    <t>C9798U U-MAX 200 X 50 SUB JAMB</t>
  </si>
  <si>
    <t>C9799U</t>
  </si>
  <si>
    <t>C9799U U-MAX 200 SUBSILL</t>
  </si>
  <si>
    <t>C9828U</t>
  </si>
  <si>
    <t>C9828U U-MAX SG182 POCKETED JAMB</t>
  </si>
  <si>
    <t>C9829U</t>
  </si>
  <si>
    <t>C9829U U-MAX SG182 PLAIN FRAME</t>
  </si>
  <si>
    <t>C9832U</t>
  </si>
  <si>
    <t>C9832U U-MAX SG182 MULTILOCK STRUCT SASH</t>
  </si>
  <si>
    <t>C9833U</t>
  </si>
  <si>
    <t>C9833U U-MAX SG182 SUBSILL 15MM SETBACK</t>
  </si>
  <si>
    <t>C9848U</t>
  </si>
  <si>
    <t>C9848U U-MAX SG182 SUB HEAD</t>
  </si>
  <si>
    <t>C9857U</t>
  </si>
  <si>
    <t>C9857U U-MAX SG182 2 PART SUB JAMB</t>
  </si>
  <si>
    <t>C9903U</t>
  </si>
  <si>
    <t>C9903U U-MAX 50 X 44MM GLAZING CHNL</t>
  </si>
  <si>
    <t>C9904U</t>
  </si>
  <si>
    <t>C9904U U-MAX 50 X 44MM GLAZING BASE</t>
  </si>
  <si>
    <t>C9930U</t>
  </si>
  <si>
    <t>C9930U U-MAX 150 X 60 CDG FRAME</t>
  </si>
  <si>
    <t>C9931U</t>
  </si>
  <si>
    <t>C9931U U-MAX 150 X 60 CDG SILL</t>
  </si>
  <si>
    <t>C9933U</t>
  </si>
  <si>
    <t>C9933U U-MAX 150 X 60 CDG POCKETED FILLER</t>
  </si>
  <si>
    <t>C9935U</t>
  </si>
  <si>
    <t>C9935U U-MAX 150X60 DEEP MULLION</t>
  </si>
  <si>
    <t>C9936U</t>
  </si>
  <si>
    <t>C9936U U-MAX 150X60 SHALLOW MULLION</t>
  </si>
  <si>
    <t>C9950U</t>
  </si>
  <si>
    <t>C9950U U-MAX SLIDING WINDOW HEAD</t>
  </si>
  <si>
    <t>C9951U</t>
  </si>
  <si>
    <t>C9951U U-MAX 100 X 60 SLIDER SILL</t>
  </si>
  <si>
    <t>C9952U</t>
  </si>
  <si>
    <t>C9952U U-MAX 100 X 44 SLIDER NAILING FIN HEAD</t>
  </si>
  <si>
    <t>C9953U</t>
  </si>
  <si>
    <t>C9953U U-MAX SLIDING NAILING FIN SILL</t>
  </si>
  <si>
    <t>C9954U</t>
  </si>
  <si>
    <t>C9954U U-MAX 100X44 CDG NAIL FIN FRAME</t>
  </si>
  <si>
    <t>C9955U</t>
  </si>
  <si>
    <t>C9955U U-MAX SLIDER JAMB ADAPTOR</t>
  </si>
  <si>
    <t>C9956U</t>
  </si>
  <si>
    <t>C9956U U-MAX SLIDING LOCK STILE</t>
  </si>
  <si>
    <t>C9957U</t>
  </si>
  <si>
    <t>C9957U U-MAX SLIDING M/STILE</t>
  </si>
  <si>
    <t>C9958U</t>
  </si>
  <si>
    <t>C9958U U-MAX SLIDING HD M/STILE</t>
  </si>
  <si>
    <t>C9960U</t>
  </si>
  <si>
    <t>C9960U U-MAX SLIDER RAIL</t>
  </si>
  <si>
    <t>C9961U</t>
  </si>
  <si>
    <t>C9961U U-MAX 100 X 60 SLIDER HEAD</t>
  </si>
  <si>
    <t>C8120U</t>
  </si>
  <si>
    <t>C8120U U-MAX TNT 65MM ADAPTOR</t>
  </si>
  <si>
    <t>C8124U</t>
  </si>
  <si>
    <t>C8124U U-MAX TNT SASH</t>
  </si>
  <si>
    <t>C8128U</t>
  </si>
  <si>
    <t>C8128U U-MAX 65MM MULTILOCK SASH</t>
  </si>
  <si>
    <t>C8251U</t>
  </si>
  <si>
    <t>C8251U U-MAX CW142 FRAME - 40MM REBATE</t>
  </si>
  <si>
    <t>C9440U</t>
  </si>
  <si>
    <t>C9440U U-MAX PLAIN STILE</t>
  </si>
  <si>
    <t>C9448U</t>
  </si>
  <si>
    <t>C9448U U-MAX 120MM MID RAIL</t>
  </si>
  <si>
    <t>C9449U</t>
  </si>
  <si>
    <t>C9449U U-MAX BIFOLD STILE</t>
  </si>
  <si>
    <t>C9447U</t>
  </si>
  <si>
    <t>C9447U U-MAX 60MM MID RAIL</t>
  </si>
  <si>
    <t>C9454U</t>
  </si>
  <si>
    <t>C9454U U-MAX WIDE PLAIN STILE</t>
  </si>
  <si>
    <t>C9455U</t>
  </si>
  <si>
    <t>C9455U U-MAX WIDE PIVOT STILE</t>
  </si>
  <si>
    <t>C9445U</t>
  </si>
  <si>
    <t>C9445U U-MAX 96MM TOP RAIL</t>
  </si>
  <si>
    <t>C9397U</t>
  </si>
  <si>
    <t>C9397U U-MAX DOOR STILE</t>
  </si>
  <si>
    <t>C9456U</t>
  </si>
  <si>
    <t>C9456U U-MAX WIDE LOCK STILE</t>
  </si>
  <si>
    <t>C9458U</t>
  </si>
  <si>
    <t>C9458U U-MAX FEMALE OXXO STILE</t>
  </si>
  <si>
    <t>C9459U</t>
  </si>
  <si>
    <t>C9459U U-MAX MALE OXXO STILE</t>
  </si>
  <si>
    <t>C9441U</t>
  </si>
  <si>
    <t>C9441U U-MAX PIVOT STILE</t>
  </si>
  <si>
    <t>C9446U</t>
  </si>
  <si>
    <t>C9446U U-MAX 120MM BOTTOM RAIL</t>
  </si>
  <si>
    <t>C9442U</t>
  </si>
  <si>
    <t>C9442U U-MAX WIPER STILE</t>
  </si>
  <si>
    <t>C9443U</t>
  </si>
  <si>
    <t>C9443U U-MAX KEEPER STILE (PAIRS)</t>
  </si>
  <si>
    <t>C9444U</t>
  </si>
  <si>
    <t>C9444U U-MAX LOCK STILE (PAIRS)</t>
  </si>
  <si>
    <t>C9450U</t>
  </si>
  <si>
    <t>C9450U U-MAX LOCK STILE</t>
  </si>
  <si>
    <t>C9451U</t>
  </si>
  <si>
    <t>C9451U U-MAX BIFOLD RECEIVER STILE</t>
  </si>
  <si>
    <t>150 SPANDREL SUBSILL-SLOT</t>
  </si>
  <si>
    <t>MAX 150 SPANDREL INFIL SUBSILL-SLOT</t>
  </si>
  <si>
    <t>MAX BIFOLD WEATHERED SILL-SLOT</t>
  </si>
  <si>
    <t>MAX BIFOLD FLAT SILL-SLOT</t>
  </si>
  <si>
    <t>100 SUBSILL WITH NAILING FIN-SLOT</t>
  </si>
  <si>
    <t>MAX 150 STACK SUB HEAD-SLOT</t>
  </si>
  <si>
    <t>MAX 150 SUBSILL 15MM SETBACK-SLOT</t>
  </si>
  <si>
    <t>MAX 150 INT INSTALL SUBSILL-SLOT</t>
  </si>
  <si>
    <t>MAX 150 SUBSILL 25MM SETBACK-SLOT</t>
  </si>
  <si>
    <t>MAX 100 SLIDING DOOR SILL-SLOT</t>
  </si>
  <si>
    <t>MAX 150 SLIDING DOOR SILL-SLOT</t>
  </si>
  <si>
    <t>50 X 44MM DOOR SILL-SLOT</t>
  </si>
  <si>
    <t>U-MAX SUBSILL BASE-SLOT</t>
  </si>
  <si>
    <t>MAX SUBSILL EXTENDER-SLOT</t>
  </si>
  <si>
    <t>UMAX 150 X 44 FLYDOOR SILL-SLOT</t>
  </si>
  <si>
    <t>100 X 44 MAX SILL-SLOT</t>
  </si>
  <si>
    <t>MAX 150 X 44 SLIDING SILL-SLOT</t>
  </si>
  <si>
    <t>MAX 150 FDG INTERNAL DOOR SILL-SLOT</t>
  </si>
  <si>
    <t>MAX 100 EXT SLIDING SILL-SLOT</t>
  </si>
  <si>
    <t>MAX 150 EXT SLIDING SILL-SLOT</t>
  </si>
  <si>
    <t>MAX 100 LOW PROFILE SILL-SLOT</t>
  </si>
  <si>
    <t>MAX 150 X 50MM SILL-SLOT</t>
  </si>
  <si>
    <t>MAX 150 X 44 FLYDOOR SILL-SLOT</t>
  </si>
  <si>
    <t>100 X 44 FLYDOOR SILL-SLOT</t>
  </si>
  <si>
    <t>MAX 200 SUBSILL-SLOT</t>
  </si>
  <si>
    <t>MAX SG182 SUBSILL 15MM SETBACK-SLOT</t>
  </si>
  <si>
    <t>U-MAX 100 X 60 SLIDER SILL-SLOT</t>
  </si>
  <si>
    <t>MAX SLIDING NAILING FIN SILL-SLOT</t>
  </si>
  <si>
    <t>MAX 100 X 50 SLIDER SILL-SLOT</t>
  </si>
  <si>
    <t>735666</t>
  </si>
  <si>
    <t>735717</t>
  </si>
  <si>
    <t>735718</t>
  </si>
  <si>
    <t>735719</t>
  </si>
  <si>
    <t>735720</t>
  </si>
  <si>
    <t>735721</t>
  </si>
  <si>
    <t>735722</t>
  </si>
  <si>
    <t>735723</t>
  </si>
  <si>
    <t>735724</t>
  </si>
  <si>
    <t>735725</t>
  </si>
  <si>
    <t>735726</t>
  </si>
  <si>
    <t>735727</t>
  </si>
  <si>
    <t>735728</t>
  </si>
  <si>
    <t>735729</t>
  </si>
  <si>
    <t>735730</t>
  </si>
  <si>
    <t>735731</t>
  </si>
  <si>
    <t>735732</t>
  </si>
  <si>
    <t>735733</t>
  </si>
  <si>
    <t>735734</t>
  </si>
  <si>
    <t>735735</t>
  </si>
  <si>
    <t>735736</t>
  </si>
  <si>
    <t>735737</t>
  </si>
  <si>
    <t>735738</t>
  </si>
  <si>
    <t>735739</t>
  </si>
  <si>
    <t>735740</t>
  </si>
  <si>
    <t>735741</t>
  </si>
  <si>
    <t>735742</t>
  </si>
  <si>
    <t>735743</t>
  </si>
  <si>
    <t>735744</t>
  </si>
  <si>
    <t>735745</t>
  </si>
  <si>
    <t>735746</t>
  </si>
  <si>
    <t>735747</t>
  </si>
  <si>
    <t>735748</t>
  </si>
  <si>
    <t>735749</t>
  </si>
  <si>
    <t>735750</t>
  </si>
  <si>
    <t>735751</t>
  </si>
  <si>
    <t>735752</t>
  </si>
  <si>
    <t>735753</t>
  </si>
  <si>
    <t>735754</t>
  </si>
  <si>
    <t>735755</t>
  </si>
  <si>
    <t>735756</t>
  </si>
  <si>
    <t>735757</t>
  </si>
  <si>
    <t>735758</t>
  </si>
  <si>
    <t>735759</t>
  </si>
  <si>
    <t>735760</t>
  </si>
  <si>
    <t>735761</t>
  </si>
  <si>
    <t>735762</t>
  </si>
  <si>
    <t>735763</t>
  </si>
  <si>
    <t>735764</t>
  </si>
  <si>
    <t>735765</t>
  </si>
  <si>
    <t>735766</t>
  </si>
  <si>
    <t>735887</t>
  </si>
  <si>
    <t>735888</t>
  </si>
  <si>
    <t>735889</t>
  </si>
  <si>
    <t>735890</t>
  </si>
  <si>
    <t>735891</t>
  </si>
  <si>
    <t>735892</t>
  </si>
  <si>
    <t>735893</t>
  </si>
  <si>
    <t>735894</t>
  </si>
  <si>
    <t>735895</t>
  </si>
  <si>
    <t>735896</t>
  </si>
  <si>
    <t>735897</t>
  </si>
  <si>
    <t>735898</t>
  </si>
  <si>
    <t>735899</t>
  </si>
  <si>
    <t>735900</t>
  </si>
  <si>
    <t>735901</t>
  </si>
  <si>
    <t>735902</t>
  </si>
  <si>
    <t>735903</t>
  </si>
  <si>
    <t>735904</t>
  </si>
  <si>
    <t>735905</t>
  </si>
  <si>
    <t>735906</t>
  </si>
  <si>
    <t>735907</t>
  </si>
  <si>
    <t>735908</t>
  </si>
  <si>
    <t>735909</t>
  </si>
  <si>
    <t>735910</t>
  </si>
  <si>
    <t>735911</t>
  </si>
  <si>
    <t>735912</t>
  </si>
  <si>
    <t>735913</t>
  </si>
  <si>
    <t>735914</t>
  </si>
  <si>
    <t>735915</t>
  </si>
  <si>
    <t>735916</t>
  </si>
  <si>
    <t>735917</t>
  </si>
  <si>
    <t>735918</t>
  </si>
  <si>
    <t>735919</t>
  </si>
  <si>
    <t>735920</t>
  </si>
  <si>
    <t>735921</t>
  </si>
  <si>
    <t>735922</t>
  </si>
  <si>
    <t>735923</t>
  </si>
  <si>
    <t>735924</t>
  </si>
  <si>
    <t>735925</t>
  </si>
  <si>
    <t>735926</t>
  </si>
  <si>
    <t>735927</t>
  </si>
  <si>
    <t>735928</t>
  </si>
  <si>
    <t>735929</t>
  </si>
  <si>
    <t>735930</t>
  </si>
  <si>
    <t>735931</t>
  </si>
  <si>
    <t>735932</t>
  </si>
  <si>
    <t>735933</t>
  </si>
  <si>
    <t>735934</t>
  </si>
  <si>
    <t>735935</t>
  </si>
  <si>
    <t>735936</t>
  </si>
  <si>
    <t>735937</t>
  </si>
  <si>
    <t>735938</t>
  </si>
  <si>
    <t>735939</t>
  </si>
  <si>
    <t>735940</t>
  </si>
  <si>
    <t>735941</t>
  </si>
  <si>
    <t>735942</t>
  </si>
  <si>
    <t>735943</t>
  </si>
  <si>
    <t>735944</t>
  </si>
  <si>
    <t>735945</t>
  </si>
  <si>
    <t>735946</t>
  </si>
  <si>
    <t>735947</t>
  </si>
  <si>
    <t>735948</t>
  </si>
  <si>
    <t>735949</t>
  </si>
  <si>
    <t>735950</t>
  </si>
  <si>
    <t>735951</t>
  </si>
  <si>
    <t>735952</t>
  </si>
  <si>
    <t>735953</t>
  </si>
  <si>
    <t>735954</t>
  </si>
  <si>
    <t>735955</t>
  </si>
  <si>
    <t>735956</t>
  </si>
  <si>
    <t>735957</t>
  </si>
  <si>
    <t>735958</t>
  </si>
  <si>
    <t>735959</t>
  </si>
  <si>
    <t>735960</t>
  </si>
  <si>
    <t>735961</t>
  </si>
  <si>
    <t>735664</t>
  </si>
  <si>
    <t>735962</t>
  </si>
  <si>
    <t>735963</t>
  </si>
  <si>
    <t>735964</t>
  </si>
  <si>
    <t>735965</t>
  </si>
  <si>
    <t>735966</t>
  </si>
  <si>
    <t>735967</t>
  </si>
  <si>
    <t>735968</t>
  </si>
  <si>
    <t>735969</t>
  </si>
  <si>
    <t>735970</t>
  </si>
  <si>
    <t>735971</t>
  </si>
  <si>
    <t>735972</t>
  </si>
  <si>
    <t>735973</t>
  </si>
  <si>
    <t>735974</t>
  </si>
  <si>
    <t>735975</t>
  </si>
  <si>
    <t>735976</t>
  </si>
  <si>
    <t>735977</t>
  </si>
  <si>
    <t>735978</t>
  </si>
  <si>
    <t>735979</t>
  </si>
  <si>
    <t>735980</t>
  </si>
  <si>
    <t>735981</t>
  </si>
  <si>
    <t>735982</t>
  </si>
  <si>
    <t>735983</t>
  </si>
  <si>
    <t>735984</t>
  </si>
  <si>
    <t>735985</t>
  </si>
  <si>
    <t>735986</t>
  </si>
  <si>
    <t>735987</t>
  </si>
  <si>
    <t>735988</t>
  </si>
  <si>
    <t>735989</t>
  </si>
  <si>
    <t>735990</t>
  </si>
  <si>
    <t>735991</t>
  </si>
  <si>
    <t>735992</t>
  </si>
  <si>
    <t>735993</t>
  </si>
  <si>
    <t>735994</t>
  </si>
  <si>
    <t>735995</t>
  </si>
  <si>
    <t>735996</t>
  </si>
  <si>
    <t>735997</t>
  </si>
  <si>
    <t>735998</t>
  </si>
  <si>
    <t>735999</t>
  </si>
  <si>
    <t>736000</t>
  </si>
  <si>
    <t>736001</t>
  </si>
  <si>
    <t>736002</t>
  </si>
  <si>
    <t>736003</t>
  </si>
  <si>
    <t>736004</t>
  </si>
  <si>
    <t>736005</t>
  </si>
  <si>
    <t>736006</t>
  </si>
  <si>
    <t>735665</t>
  </si>
  <si>
    <t>735667</t>
  </si>
  <si>
    <t>735668</t>
  </si>
  <si>
    <t>735669</t>
  </si>
  <si>
    <t>735670</t>
  </si>
  <si>
    <t>735671</t>
  </si>
  <si>
    <t>735672</t>
  </si>
  <si>
    <t>735673</t>
  </si>
  <si>
    <t>735674</t>
  </si>
  <si>
    <t>735675</t>
  </si>
  <si>
    <t>735676</t>
  </si>
  <si>
    <t>735677</t>
  </si>
  <si>
    <t>735678</t>
  </si>
  <si>
    <t>735679</t>
  </si>
  <si>
    <t>735680</t>
  </si>
  <si>
    <t>735681</t>
  </si>
  <si>
    <t>735682</t>
  </si>
  <si>
    <t>735683</t>
  </si>
  <si>
    <t>735684</t>
  </si>
  <si>
    <t>735685</t>
  </si>
  <si>
    <t>735686</t>
  </si>
  <si>
    <t>735687</t>
  </si>
  <si>
    <t>735688</t>
  </si>
  <si>
    <t>735689</t>
  </si>
  <si>
    <t>735690</t>
  </si>
  <si>
    <t>735691</t>
  </si>
  <si>
    <t>735692</t>
  </si>
  <si>
    <t>735693</t>
  </si>
  <si>
    <t>735694</t>
  </si>
  <si>
    <t>735695</t>
  </si>
  <si>
    <t>735696</t>
  </si>
  <si>
    <t>735697</t>
  </si>
  <si>
    <t>735698</t>
  </si>
  <si>
    <t>735699</t>
  </si>
  <si>
    <t>735700</t>
  </si>
  <si>
    <t>735701</t>
  </si>
  <si>
    <t>735702</t>
  </si>
  <si>
    <t>735703</t>
  </si>
  <si>
    <t>735704</t>
  </si>
  <si>
    <t>735705</t>
  </si>
  <si>
    <t>735706</t>
  </si>
  <si>
    <t>735707</t>
  </si>
  <si>
    <t>735708</t>
  </si>
  <si>
    <t>735709</t>
  </si>
  <si>
    <t>735710</t>
  </si>
  <si>
    <t>735711</t>
  </si>
  <si>
    <t>735712</t>
  </si>
  <si>
    <t>735713</t>
  </si>
  <si>
    <t>735714</t>
  </si>
  <si>
    <t>735715</t>
  </si>
  <si>
    <t>735716</t>
  </si>
  <si>
    <t>735767</t>
  </si>
  <si>
    <t>735768</t>
  </si>
  <si>
    <t>735769</t>
  </si>
  <si>
    <t>735770</t>
  </si>
  <si>
    <t>735771</t>
  </si>
  <si>
    <t>735772</t>
  </si>
  <si>
    <t>735773</t>
  </si>
  <si>
    <t>735774</t>
  </si>
  <si>
    <t>735775</t>
  </si>
  <si>
    <t>735776</t>
  </si>
  <si>
    <t>735777</t>
  </si>
  <si>
    <t>735778</t>
  </si>
  <si>
    <t>735779</t>
  </si>
  <si>
    <t>735780</t>
  </si>
  <si>
    <t>735781</t>
  </si>
  <si>
    <t>735782</t>
  </si>
  <si>
    <t>735783</t>
  </si>
  <si>
    <t>735784</t>
  </si>
  <si>
    <t>735785</t>
  </si>
  <si>
    <t>735786</t>
  </si>
  <si>
    <t>735787</t>
  </si>
  <si>
    <t>735788</t>
  </si>
  <si>
    <t>735789</t>
  </si>
  <si>
    <t>735790</t>
  </si>
  <si>
    <t>735791</t>
  </si>
  <si>
    <t>735792</t>
  </si>
  <si>
    <t>735793</t>
  </si>
  <si>
    <t>735794</t>
  </si>
  <si>
    <t>735795</t>
  </si>
  <si>
    <t>735796</t>
  </si>
  <si>
    <t>735797</t>
  </si>
  <si>
    <t>735798</t>
  </si>
  <si>
    <t>735799</t>
  </si>
  <si>
    <t>735800</t>
  </si>
  <si>
    <t>735801</t>
  </si>
  <si>
    <t>735802</t>
  </si>
  <si>
    <t>735803</t>
  </si>
  <si>
    <t>735804</t>
  </si>
  <si>
    <t>735805</t>
  </si>
  <si>
    <t>735806</t>
  </si>
  <si>
    <t>735807</t>
  </si>
  <si>
    <t>735808</t>
  </si>
  <si>
    <t>735809</t>
  </si>
  <si>
    <t>735810</t>
  </si>
  <si>
    <t>735811</t>
  </si>
  <si>
    <t>735812</t>
  </si>
  <si>
    <t>735813</t>
  </si>
  <si>
    <t>735814</t>
  </si>
  <si>
    <t>735815</t>
  </si>
  <si>
    <t>735816</t>
  </si>
  <si>
    <t>735817</t>
  </si>
  <si>
    <t>735818</t>
  </si>
  <si>
    <t>735819</t>
  </si>
  <si>
    <t>735820</t>
  </si>
  <si>
    <t>735821</t>
  </si>
  <si>
    <t>735822</t>
  </si>
  <si>
    <t>735823</t>
  </si>
  <si>
    <t>735824</t>
  </si>
  <si>
    <t>735825</t>
  </si>
  <si>
    <t>735826</t>
  </si>
  <si>
    <t>735827</t>
  </si>
  <si>
    <t>735828</t>
  </si>
  <si>
    <t>735829</t>
  </si>
  <si>
    <t>735830</t>
  </si>
  <si>
    <t>735831</t>
  </si>
  <si>
    <t>735832</t>
  </si>
  <si>
    <t>735833</t>
  </si>
  <si>
    <t>735834</t>
  </si>
  <si>
    <t>735835</t>
  </si>
  <si>
    <t>735836</t>
  </si>
  <si>
    <t>735837</t>
  </si>
  <si>
    <t>735838</t>
  </si>
  <si>
    <t>735839</t>
  </si>
  <si>
    <t>735840</t>
  </si>
  <si>
    <t>735841</t>
  </si>
  <si>
    <t>735663</t>
  </si>
  <si>
    <t>735842</t>
  </si>
  <si>
    <t>735843</t>
  </si>
  <si>
    <t>735844</t>
  </si>
  <si>
    <t>735845</t>
  </si>
  <si>
    <t>735846</t>
  </si>
  <si>
    <t>735847</t>
  </si>
  <si>
    <t>735848</t>
  </si>
  <si>
    <t>735849</t>
  </si>
  <si>
    <t>735850</t>
  </si>
  <si>
    <t>735851</t>
  </si>
  <si>
    <t>735852</t>
  </si>
  <si>
    <t>735853</t>
  </si>
  <si>
    <t>735854</t>
  </si>
  <si>
    <t>735855</t>
  </si>
  <si>
    <t>735856</t>
  </si>
  <si>
    <t>735857</t>
  </si>
  <si>
    <t>735858</t>
  </si>
  <si>
    <t>735859</t>
  </si>
  <si>
    <t>735860</t>
  </si>
  <si>
    <t>735861</t>
  </si>
  <si>
    <t>735862</t>
  </si>
  <si>
    <t>735863</t>
  </si>
  <si>
    <t>735864</t>
  </si>
  <si>
    <t>735865</t>
  </si>
  <si>
    <t>735866</t>
  </si>
  <si>
    <t>735867</t>
  </si>
  <si>
    <t>735868</t>
  </si>
  <si>
    <t>735869</t>
  </si>
  <si>
    <t>735870</t>
  </si>
  <si>
    <t>735871</t>
  </si>
  <si>
    <t>735872</t>
  </si>
  <si>
    <t>735873</t>
  </si>
  <si>
    <t>735874</t>
  </si>
  <si>
    <t>735875</t>
  </si>
  <si>
    <t>735876</t>
  </si>
  <si>
    <t>735877</t>
  </si>
  <si>
    <t>735878</t>
  </si>
  <si>
    <t>735879</t>
  </si>
  <si>
    <t>735880</t>
  </si>
  <si>
    <t>735881</t>
  </si>
  <si>
    <t>735882</t>
  </si>
  <si>
    <t>735883</t>
  </si>
  <si>
    <t>735884</t>
  </si>
  <si>
    <t>735885</t>
  </si>
  <si>
    <t>735886</t>
  </si>
  <si>
    <t>736011</t>
  </si>
  <si>
    <t>736012</t>
  </si>
  <si>
    <t>736013</t>
  </si>
  <si>
    <t>736014</t>
  </si>
  <si>
    <t>736015</t>
  </si>
  <si>
    <t>736016</t>
  </si>
  <si>
    <t>736017</t>
  </si>
  <si>
    <t>736018</t>
  </si>
  <si>
    <t>736019</t>
  </si>
  <si>
    <t>736020</t>
  </si>
  <si>
    <t>736021</t>
  </si>
  <si>
    <t>736022</t>
  </si>
  <si>
    <t>736023</t>
  </si>
  <si>
    <t>736024</t>
  </si>
  <si>
    <t>736025</t>
  </si>
  <si>
    <t>736026</t>
  </si>
  <si>
    <t>736027</t>
  </si>
  <si>
    <t>736028</t>
  </si>
  <si>
    <t>736029</t>
  </si>
  <si>
    <t>736030</t>
  </si>
  <si>
    <t>736031</t>
  </si>
  <si>
    <t>736032</t>
  </si>
  <si>
    <t>ETB2301</t>
  </si>
  <si>
    <t>ETB2302</t>
  </si>
  <si>
    <t>ETB2303</t>
  </si>
  <si>
    <t>ETB2304</t>
  </si>
  <si>
    <t>ETB2305</t>
  </si>
  <si>
    <t>ETB2306</t>
  </si>
  <si>
    <t>ETB2307</t>
  </si>
  <si>
    <t>ETB2308</t>
  </si>
  <si>
    <t>ETB2309</t>
  </si>
  <si>
    <t>ETB2310</t>
  </si>
  <si>
    <t>ETB2311</t>
  </si>
  <si>
    <t>ETB2312</t>
  </si>
  <si>
    <t>ETB2313</t>
  </si>
  <si>
    <t>ETB2314</t>
  </si>
  <si>
    <t>ETB2315</t>
  </si>
  <si>
    <t>ETB2316</t>
  </si>
  <si>
    <t>ETB2317</t>
  </si>
  <si>
    <t>ETB2318</t>
  </si>
  <si>
    <t>ETB2319</t>
  </si>
  <si>
    <t>ETB2320</t>
  </si>
  <si>
    <t>ETB2321</t>
  </si>
  <si>
    <t>ETB2322</t>
  </si>
  <si>
    <t>736052</t>
  </si>
  <si>
    <t>736053</t>
  </si>
  <si>
    <t>736054</t>
  </si>
  <si>
    <t>736055</t>
  </si>
  <si>
    <t>736056</t>
  </si>
  <si>
    <t>736057</t>
  </si>
  <si>
    <t>736058</t>
  </si>
  <si>
    <t>736059</t>
  </si>
  <si>
    <t>736060</t>
  </si>
  <si>
    <t>736061</t>
  </si>
  <si>
    <t>736062</t>
  </si>
  <si>
    <t>736063</t>
  </si>
  <si>
    <t>736064</t>
  </si>
  <si>
    <t>736065</t>
  </si>
  <si>
    <t>736066</t>
  </si>
  <si>
    <t>736067</t>
  </si>
  <si>
    <t>736068</t>
  </si>
  <si>
    <t>736069</t>
  </si>
  <si>
    <t>736070</t>
  </si>
  <si>
    <t>736071</t>
  </si>
  <si>
    <t>736072</t>
  </si>
  <si>
    <t>736073</t>
  </si>
  <si>
    <t>736074</t>
  </si>
  <si>
    <t>736075</t>
  </si>
  <si>
    <t>736076</t>
  </si>
  <si>
    <t>736077</t>
  </si>
  <si>
    <t>736078</t>
  </si>
  <si>
    <t>736079</t>
  </si>
  <si>
    <t>736080</t>
  </si>
  <si>
    <t>736081</t>
  </si>
  <si>
    <t>736082</t>
  </si>
  <si>
    <t>736083</t>
  </si>
  <si>
    <t>736084</t>
  </si>
  <si>
    <t>736085</t>
  </si>
  <si>
    <t>736086</t>
  </si>
  <si>
    <t>736087</t>
  </si>
  <si>
    <t>736088</t>
  </si>
  <si>
    <t>736089</t>
  </si>
  <si>
    <t>736090</t>
  </si>
  <si>
    <t>736091</t>
  </si>
  <si>
    <t>736092</t>
  </si>
  <si>
    <t>736093</t>
  </si>
  <si>
    <t>736094</t>
  </si>
  <si>
    <t>736095</t>
  </si>
  <si>
    <t>736096</t>
  </si>
  <si>
    <t>736097</t>
  </si>
  <si>
    <t>736098</t>
  </si>
  <si>
    <t>736099</t>
  </si>
  <si>
    <t>736100</t>
  </si>
  <si>
    <t>736101</t>
  </si>
  <si>
    <t>736102</t>
  </si>
  <si>
    <t>736103</t>
  </si>
  <si>
    <t>736104</t>
  </si>
  <si>
    <t>736105</t>
  </si>
  <si>
    <t>736106</t>
  </si>
  <si>
    <t>736107</t>
  </si>
  <si>
    <t>736108</t>
  </si>
  <si>
    <t>736109</t>
  </si>
  <si>
    <t>C5308U U-MAX 150 SPANDREL INFIL SUBSILL-SLOT</t>
  </si>
  <si>
    <t>C9181U U-MAX BIFOLD WEATHERED SILL-SLOT</t>
  </si>
  <si>
    <t>C9182U U-MAX BIFOLD FLAT SILL-SLOT</t>
  </si>
  <si>
    <t>C9236U U-MAX 100 SUBSILL-SLOT</t>
  </si>
  <si>
    <t>C9237U U-MAX 100 SUBSILL-SLOT</t>
  </si>
  <si>
    <t>C9238U U-MAX 100 SUBSILL WITH NAILING FIN-SLOT</t>
  </si>
  <si>
    <t>C9268U U-MAX 100 SUBSILL 7MM SETBACK-SLOT</t>
  </si>
  <si>
    <t>C9289U U-MAX 150 STACK SUB HEAD-SLOT</t>
  </si>
  <si>
    <t>C9313U U-MAX 150 SUBSILL 15MM SETBACK-SLOT</t>
  </si>
  <si>
    <t>C9315U U-MAX 150 INT INSTALL SUBSILL-SLOT</t>
  </si>
  <si>
    <t>C9319U U-MAX 150 SUBSILL 25MM SETBACK-SLOT</t>
  </si>
  <si>
    <t>C9351U U-MAX 100 SLIDING DOOR SILL-SLOT</t>
  </si>
  <si>
    <t>C9353U U-MAX 150 SLIDING DOOR SILL-SLOT</t>
  </si>
  <si>
    <t>C9379U U-MAX SUBSILL BASE-SLOT</t>
  </si>
  <si>
    <t>C9380U U-MAX SUBSILL EXTENDER-SLOT</t>
  </si>
  <si>
    <t>C9396U U-MAX 150 X 44 FLYDOOR SILL-SLOT</t>
  </si>
  <si>
    <t>C9799U U-MAX 200 SUBSILL-SLOT</t>
  </si>
  <si>
    <t>C9833U U-MAX SG182 SUBSILL 15MM SETBACK-SLOT</t>
  </si>
  <si>
    <t>C9951U U-MAX 100 X 60 SLIDER SILL-SLOT</t>
  </si>
  <si>
    <t>C9953U U-MAX SLIDING NAILING FIN SILL-SLOT</t>
  </si>
  <si>
    <t>C2793 150 SPANDREL SUBSILL-SLOT</t>
  </si>
  <si>
    <t>C5308 MAX 150 SPANDREL INFIL SUBSILL-SLOT</t>
  </si>
  <si>
    <t>C9181 MAX BIFOLD WEATHERED SILL-SLOT</t>
  </si>
  <si>
    <t>C9182 MAX BIFOLD FLAT SILL-SLOT</t>
  </si>
  <si>
    <t>C9238 100 SUBSILL WITH NAILING FIN-SLOT</t>
  </si>
  <si>
    <t>C9289 MAX 150 STACK SUB HEAD-SLOT</t>
  </si>
  <si>
    <t>C9313 MAX 150 SUBSILL 15MM SETBACK-SLOT</t>
  </si>
  <si>
    <t>C9315 MAX 150 INT INSTALL SUBSILL-SLOT</t>
  </si>
  <si>
    <t>C9319 MAX 150 SUBSILL 25MM SETBACK-SLOT</t>
  </si>
  <si>
    <t>C9351 MAX 100 SLIDING DOOR SILL-SLOT</t>
  </si>
  <si>
    <t>C9353 MAX 150 SLIDING DOOR SILL-SLOT</t>
  </si>
  <si>
    <t>C9370 50 X 44MM DOOR SILL-SLOT</t>
  </si>
  <si>
    <t>C9379 U-MAX SUBSILL BASE-SLOT</t>
  </si>
  <si>
    <t>C9380 MAX SUBSILL EXTENDER-SLOT</t>
  </si>
  <si>
    <t>C9396 UMAX 150 X 44 FLYDOOR SILL-SLOT</t>
  </si>
  <si>
    <t>C9651 100 X 44 MAX SILL-SLOT</t>
  </si>
  <si>
    <t>C9653 MAX 150 X 44 SLIDING SILL-SLOT</t>
  </si>
  <si>
    <t>C9655 MAX 150 FDG INTERNAL DOOR SILL-SLOT</t>
  </si>
  <si>
    <t>C9656 MAX 100 EXT SLIDING SILL-SLOT</t>
  </si>
  <si>
    <t>C9658 MAX 150 EXT SLIDING SILL-SLOT</t>
  </si>
  <si>
    <t>C9660 MAX 100 LOW PROFILE SILL-SLOT</t>
  </si>
  <si>
    <t>C9663 MAX 150 X 50MM SILL-SLOT</t>
  </si>
  <si>
    <t>C9693 MAX 150 X 44 FLYDOOR SILL-SLOT</t>
  </si>
  <si>
    <t>C9697 100 X 44 FLYDOOR SILL-SLOT</t>
  </si>
  <si>
    <t>C9799 MAX 200 SUBSILL-SLOT</t>
  </si>
  <si>
    <t>C9833 MAX SG182 SUBSILL 15MM SETBACK-SLOT</t>
  </si>
  <si>
    <t>C9951 U-MAX 100 X 60 SLIDER SILL-SLOT</t>
  </si>
  <si>
    <t>C9953 MAX SLIDING NAILING FIN SILL-SLOT</t>
  </si>
  <si>
    <t>C9971 MAX 100 X 50 SLIDER SILL-SLOT</t>
  </si>
  <si>
    <t>C9799U U-MAX 200 SUBSILL-SLOT-SLOT</t>
  </si>
  <si>
    <t>TB (No, PLS, PDB)</t>
  </si>
  <si>
    <t>EOAR0260</t>
  </si>
  <si>
    <t>Wardrobe Top Track</t>
  </si>
  <si>
    <t>AR1940</t>
  </si>
  <si>
    <t>EOAR0261</t>
  </si>
  <si>
    <t>W/robe Top/Bot Rail</t>
  </si>
  <si>
    <t>EOAR0262</t>
  </si>
  <si>
    <t>W/Robe V Bot Track</t>
  </si>
  <si>
    <t>EOAR0264</t>
  </si>
  <si>
    <t>W/R Door Style</t>
  </si>
  <si>
    <t>EOAR0289</t>
  </si>
  <si>
    <t>EOAR0291</t>
  </si>
  <si>
    <t>Wardrobe Bottom Track</t>
  </si>
  <si>
    <t>EOAR0292</t>
  </si>
  <si>
    <t>W/Robe Sash Top Rail</t>
  </si>
  <si>
    <t>EOAR0293</t>
  </si>
  <si>
    <t>W/Robe Sash B/Rail</t>
  </si>
  <si>
    <t>EOAR0299</t>
  </si>
  <si>
    <t>W/Robe Sash Ver/St</t>
  </si>
  <si>
    <t>EOAR0920</t>
  </si>
  <si>
    <t>EOAR0922</t>
  </si>
  <si>
    <t>EOAR0925</t>
  </si>
  <si>
    <t>EOAR1631</t>
  </si>
  <si>
    <t>PivotRetrnWall Chan</t>
  </si>
  <si>
    <t>EOAR1642</t>
  </si>
  <si>
    <t>Pivot Sash Top/Bottm</t>
  </si>
  <si>
    <t>EOAR1700</t>
  </si>
  <si>
    <t>Pivot Jamb Head Trk</t>
  </si>
  <si>
    <t>EOAR1703</t>
  </si>
  <si>
    <t>Pivot Sash</t>
  </si>
  <si>
    <t>EOAR1704</t>
  </si>
  <si>
    <t>Pivot Sash Bottom</t>
  </si>
  <si>
    <t>EOAR1708</t>
  </si>
  <si>
    <t>Pivot Wall Channel</t>
  </si>
  <si>
    <t>EOAR1709</t>
  </si>
  <si>
    <t>EOAR1710</t>
  </si>
  <si>
    <t>Pivot Sash Mullion</t>
  </si>
  <si>
    <t>EOAR1714</t>
  </si>
  <si>
    <t>EOAR1720</t>
  </si>
  <si>
    <t>Pivot Jamb Mag Strip</t>
  </si>
  <si>
    <t>EOAR1723</t>
  </si>
  <si>
    <t>EOAR1724</t>
  </si>
  <si>
    <t>Pivot Magnet Mullion</t>
  </si>
  <si>
    <t>EOAR1741</t>
  </si>
  <si>
    <t>S/Screen with Return</t>
  </si>
  <si>
    <t>EOAR1742</t>
  </si>
  <si>
    <t>Pivot 90° Crn Mullion</t>
  </si>
  <si>
    <t>EOAR1743</t>
  </si>
  <si>
    <t>Pivot 135°Cnr Mullion</t>
  </si>
  <si>
    <t>EP19117</t>
  </si>
  <si>
    <t>AG1226</t>
  </si>
  <si>
    <t>100012150131501051</t>
  </si>
  <si>
    <t>EP19918</t>
  </si>
  <si>
    <t>AG1227</t>
  </si>
  <si>
    <t>100012150131501052</t>
  </si>
  <si>
    <t>StormGuard Cyclonic Escape Screen</t>
  </si>
  <si>
    <t>EP19919</t>
  </si>
  <si>
    <t>EP19926</t>
  </si>
  <si>
    <t>EP19927</t>
  </si>
  <si>
    <t>EP19928</t>
  </si>
  <si>
    <t>EP19960</t>
  </si>
  <si>
    <t>EP19961</t>
  </si>
  <si>
    <t>EP19962</t>
  </si>
  <si>
    <t>EP19963</t>
  </si>
  <si>
    <t>EP19964</t>
  </si>
  <si>
    <t>Urban Clip in Frame Capping</t>
  </si>
  <si>
    <t>EP20935</t>
  </si>
  <si>
    <t>ASE70 PD.ME AWS 62 Bead 42mm-184090</t>
  </si>
  <si>
    <t>EP21223</t>
  </si>
  <si>
    <t>Ftrline - SD Rail Joining Nut</t>
  </si>
  <si>
    <t>EP21250</t>
  </si>
  <si>
    <t>EP21251</t>
  </si>
  <si>
    <t>RHS 100x50x1.6</t>
  </si>
  <si>
    <t>EP21252</t>
  </si>
  <si>
    <t>EP21253</t>
  </si>
  <si>
    <t>Angle 100x50x6</t>
  </si>
  <si>
    <t>EP21254</t>
  </si>
  <si>
    <t>Flat Bar 130x6</t>
  </si>
  <si>
    <t>EP21255</t>
  </si>
  <si>
    <t>RHS 150x100x3</t>
  </si>
  <si>
    <t>EP21256</t>
  </si>
  <si>
    <t>EP21257</t>
  </si>
  <si>
    <t>Flat Bar 152.4x3</t>
  </si>
  <si>
    <t>EP21258</t>
  </si>
  <si>
    <t>174mm Step Tread</t>
  </si>
  <si>
    <t>EP21259</t>
  </si>
  <si>
    <t>EP21260</t>
  </si>
  <si>
    <t>EP21261</t>
  </si>
  <si>
    <t>Flat Bar 200x10</t>
  </si>
  <si>
    <t>EP21262</t>
  </si>
  <si>
    <t>Flat Bar 225x12</t>
  </si>
  <si>
    <t>EP21263</t>
  </si>
  <si>
    <t>EP21264</t>
  </si>
  <si>
    <t>EP21265</t>
  </si>
  <si>
    <t>EP21266</t>
  </si>
  <si>
    <t>EP21267</t>
  </si>
  <si>
    <t>Angle 40x20x2</t>
  </si>
  <si>
    <t>EP21268</t>
  </si>
  <si>
    <t>EP21269</t>
  </si>
  <si>
    <t>EP21270</t>
  </si>
  <si>
    <t>EP21271</t>
  </si>
  <si>
    <t>50mm Glide Block Rail</t>
  </si>
  <si>
    <t>EP21272</t>
  </si>
  <si>
    <t>Oval Tube 60x32x4</t>
  </si>
  <si>
    <t>EP21273</t>
  </si>
  <si>
    <t>Tube 63.5x3.8</t>
  </si>
  <si>
    <t>EP21274</t>
  </si>
  <si>
    <t>Angle 75x50x5</t>
  </si>
  <si>
    <t>EP21275</t>
  </si>
  <si>
    <t>EP21276</t>
  </si>
  <si>
    <t>EP21277</t>
  </si>
  <si>
    <t>Tube 85x3</t>
  </si>
  <si>
    <t>EP21278</t>
  </si>
  <si>
    <t>RHS 90x16x1.5 Rad</t>
  </si>
  <si>
    <t>EP21279</t>
  </si>
  <si>
    <t>Louvre Blade 90x14</t>
  </si>
  <si>
    <t>EP21280</t>
  </si>
  <si>
    <t>Bull Bar Top Rail B Shape</t>
  </si>
  <si>
    <t>EP21281</t>
  </si>
  <si>
    <t>Bull Bar Top Rail D Shape</t>
  </si>
  <si>
    <t>EP21282</t>
  </si>
  <si>
    <t>EP21283</t>
  </si>
  <si>
    <t>EP21284</t>
  </si>
  <si>
    <t>EP21285</t>
  </si>
  <si>
    <t>EP21286</t>
  </si>
  <si>
    <t>EP21287</t>
  </si>
  <si>
    <t>EP21288</t>
  </si>
  <si>
    <t>Double Sail Track Rope Rail</t>
  </si>
  <si>
    <t>EP21289</t>
  </si>
  <si>
    <t>Floor Plank 25 x 255mm</t>
  </si>
  <si>
    <t>EP21290</t>
  </si>
  <si>
    <t>Floor Plank 150mm</t>
  </si>
  <si>
    <t>EP21291</t>
  </si>
  <si>
    <t>Floor Plank 40 x 151.5mm</t>
  </si>
  <si>
    <t>EP21292</t>
  </si>
  <si>
    <t>Floor Plank 73 x 151.5mm</t>
  </si>
  <si>
    <t>EP21293</t>
  </si>
  <si>
    <t>Gunwale 40 x 25 x 2.2mm</t>
  </si>
  <si>
    <t>EP21294</t>
  </si>
  <si>
    <t>H (Joiner) Mould</t>
  </si>
  <si>
    <t>EP21295</t>
  </si>
  <si>
    <t>J Mould</t>
  </si>
  <si>
    <t>EP21296</t>
  </si>
  <si>
    <t>Louvre Blade 90x15</t>
  </si>
  <si>
    <t>EP21298</t>
  </si>
  <si>
    <t>Stock Crate Panel 144x14mm</t>
  </si>
  <si>
    <t>EP21299</t>
  </si>
  <si>
    <t>RHS 150x50x2 Rad</t>
  </si>
  <si>
    <t>EP21300</t>
  </si>
  <si>
    <t>RHS 90xx2.5 Rad</t>
  </si>
  <si>
    <t>EP21305</t>
  </si>
  <si>
    <t>Ftrline - SD Rail Joining Spiggot</t>
  </si>
  <si>
    <t>EP21317</t>
  </si>
  <si>
    <t>EP21355</t>
  </si>
  <si>
    <t>EP21361</t>
  </si>
  <si>
    <t>Louvre 2 Stage Blade 124x68</t>
  </si>
  <si>
    <t>EP21412</t>
  </si>
  <si>
    <t>Urban + WA EXT Fixed Light Frame 125x40</t>
  </si>
  <si>
    <t>EP21419</t>
  </si>
  <si>
    <t>EP21431</t>
  </si>
  <si>
    <t>Louvre Box Frame End 150x75</t>
  </si>
  <si>
    <t>EP21433</t>
  </si>
  <si>
    <t>Louvre Bracket For 300mm Blade EP11641</t>
  </si>
  <si>
    <t>EP21443</t>
  </si>
  <si>
    <t>EP21449</t>
  </si>
  <si>
    <t>600/625/601 150mm 90° Corner Coupling Post</t>
  </si>
  <si>
    <t>EP21521</t>
  </si>
  <si>
    <t>Canopy Channel 41.3x41.3x2.5</t>
  </si>
  <si>
    <t>EP21522</t>
  </si>
  <si>
    <t>Canopy Channel 41.3x25x3</t>
  </si>
  <si>
    <t>EP21523</t>
  </si>
  <si>
    <t>900 SD - Threshold XXXO HP</t>
  </si>
  <si>
    <t>EP21530</t>
  </si>
  <si>
    <t>393 Louvre Blade Flat 102mm</t>
  </si>
  <si>
    <t>Fly8 Flydoor Cross Brace</t>
  </si>
  <si>
    <t>C8120U U-Max Tnt 65mm Adaptor</t>
  </si>
  <si>
    <t>C8124U U-Max Tnt Sash</t>
  </si>
  <si>
    <t>C8128U U-Max 65mm Multilock Sash</t>
  </si>
  <si>
    <t>C8251U U-Max CW142 Frame - 40mm Rebate</t>
  </si>
  <si>
    <t>C9440U U-Max Plain Stile</t>
  </si>
  <si>
    <t>C9448U U-Max 120mm Mid Rail</t>
  </si>
  <si>
    <t>C9449U U-Max Bifold Stile</t>
  </si>
  <si>
    <t>C9447U U-Max 60mm Mid Rail</t>
  </si>
  <si>
    <t>C9454U U-Max Wide Plain Stile</t>
  </si>
  <si>
    <t>C9455U U-Max Wide Pivot Stile</t>
  </si>
  <si>
    <t>C9445U U-Max 96mm Top Rail</t>
  </si>
  <si>
    <t>C9397U U-Max Door Stile</t>
  </si>
  <si>
    <t>C9456U U-Max Wide Lock Stile</t>
  </si>
  <si>
    <t>C9458U U-Max Female OXXO Stile</t>
  </si>
  <si>
    <t>C9459U U-Max Male OXXO Stile</t>
  </si>
  <si>
    <t>C9441U U-Max Pivot Stile</t>
  </si>
  <si>
    <t>C9446U U-Max 120mm Bottom Rail</t>
  </si>
  <si>
    <t>C9442U U-Max Wiper Stile</t>
  </si>
  <si>
    <t>C9443U U-Max Keeper Stile (Pairs)</t>
  </si>
  <si>
    <t>C9444U U-Max Lock Stile (Pairs)</t>
  </si>
  <si>
    <t>C9450U U-Max Lock Stile</t>
  </si>
  <si>
    <t>C9451U U-Max Bifold Receiver Stile</t>
  </si>
  <si>
    <t>PLS=Poliamide Strip</t>
  </si>
  <si>
    <t>PDB=Pour DeBridge</t>
  </si>
  <si>
    <t>Added Edge to spreadsheet</t>
  </si>
  <si>
    <t>tba</t>
  </si>
  <si>
    <t>Added 3.EDGE for user input to translate Edge codes to Capral codes</t>
  </si>
  <si>
    <t>Added DATA_EDGE sheet which lists Edge and the related Capral code. Note as Edge thermal  break sections do not have separate sections, they will be listed as a material number</t>
  </si>
  <si>
    <t>Added External Material Group to data extract from SAP and included into Data table. This sets the list price</t>
  </si>
  <si>
    <t>AB_S9</t>
  </si>
  <si>
    <t>IO_S3</t>
  </si>
  <si>
    <t>AB_S3</t>
  </si>
  <si>
    <t>IG_S1</t>
  </si>
  <si>
    <t>AB_S1</t>
  </si>
  <si>
    <t>IO_S4</t>
  </si>
  <si>
    <t>AB_S2</t>
  </si>
  <si>
    <t>BX_S9</t>
  </si>
  <si>
    <t>IG_S2</t>
  </si>
  <si>
    <t>BD_SB</t>
  </si>
  <si>
    <t>IG_S3</t>
  </si>
  <si>
    <t>EE_SB</t>
  </si>
  <si>
    <t>BD_L1</t>
  </si>
  <si>
    <t>IL_L1</t>
  </si>
  <si>
    <t>GW_S5</t>
  </si>
  <si>
    <t>BD_S9</t>
  </si>
  <si>
    <t>IL_L2</t>
  </si>
  <si>
    <t>DQ_L3</t>
  </si>
  <si>
    <t>AB_S4</t>
  </si>
  <si>
    <t>DA_S5</t>
  </si>
  <si>
    <t>GK_S6</t>
  </si>
  <si>
    <t>IG_S4</t>
  </si>
  <si>
    <t>GF_S5</t>
  </si>
  <si>
    <t>BS_SB</t>
  </si>
  <si>
    <t>HC_S5</t>
  </si>
  <si>
    <t>BI_SB</t>
  </si>
  <si>
    <t>BQ_S5</t>
  </si>
  <si>
    <t>GJ_S5</t>
  </si>
  <si>
    <t>GN_S5</t>
  </si>
  <si>
    <t>AB_S5</t>
  </si>
  <si>
    <t>GK_S5</t>
  </si>
  <si>
    <t>DV_S3</t>
  </si>
  <si>
    <t>AB_LG</t>
  </si>
  <si>
    <t>IO_S2</t>
  </si>
  <si>
    <t>GN_S6</t>
  </si>
  <si>
    <t>AB_L1</t>
  </si>
  <si>
    <t>DQ_L4</t>
  </si>
  <si>
    <t>DF_S7</t>
  </si>
  <si>
    <t>IO_S9</t>
  </si>
  <si>
    <t>BG_S7</t>
  </si>
  <si>
    <t>GM_S5</t>
  </si>
  <si>
    <t>CA_S7</t>
  </si>
  <si>
    <t>DJ_S7</t>
  </si>
  <si>
    <t>DL_S7</t>
  </si>
  <si>
    <t>DP_S7</t>
  </si>
  <si>
    <t>DH_S7</t>
  </si>
  <si>
    <t>HB_SB</t>
  </si>
  <si>
    <t>BU_S9</t>
  </si>
  <si>
    <t>BG_L2</t>
  </si>
  <si>
    <t>IO_S1</t>
  </si>
  <si>
    <t>BJ_SB</t>
  </si>
  <si>
    <t>BV_SB</t>
  </si>
  <si>
    <t>BH_SB</t>
  </si>
  <si>
    <t>VN</t>
  </si>
  <si>
    <t>DM_S7</t>
  </si>
  <si>
    <t>AR_SB</t>
  </si>
  <si>
    <t>DG_SB</t>
  </si>
  <si>
    <t>BX_S7</t>
  </si>
  <si>
    <t>ME</t>
  </si>
  <si>
    <t>BM_SB</t>
  </si>
  <si>
    <t>BM_S9</t>
  </si>
  <si>
    <t>DV_S4</t>
  </si>
  <si>
    <t>BX_SA</t>
  </si>
  <si>
    <t>ED_S4</t>
  </si>
  <si>
    <t>AA_SB</t>
  </si>
  <si>
    <t>BR_S7</t>
  </si>
  <si>
    <t>ED_S1</t>
  </si>
  <si>
    <t>BW_T5</t>
  </si>
  <si>
    <t>AB_SA</t>
  </si>
  <si>
    <t>DS_T5</t>
  </si>
  <si>
    <t>BE_SB</t>
  </si>
  <si>
    <t>BL_SB</t>
  </si>
  <si>
    <t>BT_SB</t>
  </si>
  <si>
    <t>DB_SB</t>
  </si>
  <si>
    <t>BT_SC</t>
  </si>
  <si>
    <t>BA_SB</t>
  </si>
  <si>
    <t>DK_S7</t>
  </si>
  <si>
    <t>BY_SB</t>
  </si>
  <si>
    <t>BQ_L8</t>
  </si>
  <si>
    <t>EC_S7</t>
  </si>
  <si>
    <t>HD_SB</t>
  </si>
  <si>
    <t>DO_S7</t>
  </si>
  <si>
    <t>GV_S5</t>
  </si>
  <si>
    <t>BO_S7</t>
  </si>
  <si>
    <t>BZ_SB</t>
  </si>
  <si>
    <t>CD_SB</t>
  </si>
  <si>
    <t>DI_S7</t>
  </si>
  <si>
    <t>AC_SB</t>
  </si>
  <si>
    <t>DE_S7</t>
  </si>
  <si>
    <t>DN_S7</t>
  </si>
  <si>
    <t>DX_SB</t>
  </si>
  <si>
    <t>DV_S9</t>
  </si>
  <si>
    <t>GP_S5</t>
  </si>
  <si>
    <t>BP_SB</t>
  </si>
  <si>
    <t>CB_SB</t>
  </si>
  <si>
    <t>GH_S5</t>
  </si>
  <si>
    <t>DW_SB</t>
  </si>
  <si>
    <t>CC_SB</t>
  </si>
  <si>
    <t>DC_SB</t>
  </si>
  <si>
    <t>BD_SA</t>
  </si>
  <si>
    <t>BD_SC</t>
  </si>
  <si>
    <t>HE_S7</t>
  </si>
  <si>
    <t>GT_M3</t>
  </si>
  <si>
    <t>GU_M1</t>
  </si>
  <si>
    <t>BX_SD</t>
  </si>
  <si>
    <t>AP_SP</t>
  </si>
  <si>
    <t>DD_SD</t>
  </si>
  <si>
    <t>AP_SQ</t>
  </si>
  <si>
    <t>HB_SC</t>
  </si>
  <si>
    <t>JB_SG</t>
  </si>
  <si>
    <t>JD_SG</t>
  </si>
  <si>
    <t>JF_SG</t>
  </si>
  <si>
    <t>JC_SG</t>
  </si>
  <si>
    <t>JE_SG</t>
  </si>
  <si>
    <t>JG_SG</t>
  </si>
  <si>
    <t>BL_SD</t>
  </si>
  <si>
    <t>JA_SG</t>
  </si>
  <si>
    <t>FH_SH</t>
  </si>
  <si>
    <t>GV_SF</t>
  </si>
  <si>
    <t>GI_SF</t>
  </si>
  <si>
    <t>BX_SE</t>
  </si>
  <si>
    <t>BB_SH</t>
  </si>
  <si>
    <t>BK_S5</t>
  </si>
  <si>
    <t>GX_M2</t>
  </si>
  <si>
    <t>HD_SC</t>
  </si>
  <si>
    <t>JB_SB</t>
  </si>
  <si>
    <t>JC_SB</t>
  </si>
  <si>
    <t>JJ_SB</t>
  </si>
  <si>
    <t>DU_L4</t>
  </si>
  <si>
    <t>BU_SI</t>
  </si>
  <si>
    <t>BD_S3</t>
  </si>
  <si>
    <t>BD_S4</t>
  </si>
  <si>
    <t>BX_SB</t>
  </si>
  <si>
    <t>JH_SG</t>
  </si>
  <si>
    <t>JI_SG</t>
  </si>
  <si>
    <t>JK_SG</t>
  </si>
  <si>
    <t>JR_SG</t>
  </si>
  <si>
    <t>JM_SG</t>
  </si>
  <si>
    <t>JL_SG</t>
  </si>
  <si>
    <t>BF_S7</t>
  </si>
  <si>
    <t>FJ_SH</t>
  </si>
  <si>
    <t>FK_SH</t>
  </si>
  <si>
    <t>FS_SH</t>
  </si>
  <si>
    <t>FQ_SH</t>
  </si>
  <si>
    <t>FT_SH</t>
  </si>
  <si>
    <t>FR_SH</t>
  </si>
  <si>
    <t>FL_SH</t>
  </si>
  <si>
    <t>FP_SH</t>
  </si>
  <si>
    <t>FO_SH</t>
  </si>
  <si>
    <t>LI_SH</t>
  </si>
  <si>
    <t>FW_SH</t>
  </si>
  <si>
    <t>FE_SH</t>
  </si>
  <si>
    <t>FN_SH</t>
  </si>
  <si>
    <t>FI_SH</t>
  </si>
  <si>
    <t>FM_SH</t>
  </si>
  <si>
    <t>FJ_SI</t>
  </si>
  <si>
    <t>FK_SI</t>
  </si>
  <si>
    <t>FI_SI</t>
  </si>
  <si>
    <t>FH_SI</t>
  </si>
  <si>
    <t>GX_S5</t>
  </si>
  <si>
    <t>ED_L1</t>
  </si>
  <si>
    <t>ED_L2</t>
  </si>
  <si>
    <t>ED_L3</t>
  </si>
  <si>
    <t>ED_L4</t>
  </si>
  <si>
    <t>BG_L3</t>
  </si>
  <si>
    <t>ED_S2</t>
  </si>
  <si>
    <t>DT_T5</t>
  </si>
  <si>
    <t>DR_T5</t>
  </si>
  <si>
    <t>BN_S5</t>
  </si>
  <si>
    <t>** NOT USED **</t>
  </si>
  <si>
    <t>PDB Metal Costing</t>
  </si>
  <si>
    <t>ALF Cost</t>
  </si>
  <si>
    <t>Extra Spread</t>
  </si>
  <si>
    <t>Metal Cost</t>
  </si>
  <si>
    <t>External Material Group</t>
  </si>
  <si>
    <t>BU</t>
  </si>
  <si>
    <t>Com Arch 5</t>
  </si>
  <si>
    <t>EDGE CONVERSION TOOL</t>
  </si>
  <si>
    <t>Enter Edge codes here</t>
  </si>
  <si>
    <t>Changed all the cost and price calculations adding the "PLS" and "PDB" thermal break types</t>
  </si>
  <si>
    <t>Copy &amp; Paste (Values only) these codes into the Section column in 2.Quote</t>
  </si>
  <si>
    <t>Corrected SF Sell. If finish is blank, it shouldn't charge finish.</t>
  </si>
  <si>
    <t>Nam updated MPG for ETB2301 (FJ to FK), ETB2312 (FI to FJ), ETB2333 (FI to FJ). Updated in data</t>
  </si>
  <si>
    <t>Converter</t>
  </si>
  <si>
    <t>Added extra column in 3.EDGE to convert number text to numbers</t>
  </si>
  <si>
    <t>Added macro - Ctrl+v will always Paste as values</t>
  </si>
  <si>
    <t>Reverse sort to ensure sections are at top</t>
  </si>
  <si>
    <t>This should make TB items select the ETB code rather than the 7 code</t>
  </si>
  <si>
    <t>v1.12.2022</t>
  </si>
  <si>
    <t>v9.01.2023</t>
  </si>
  <si>
    <t>v21.11.2022</t>
  </si>
  <si>
    <t>21/11/2022 - Removed EN3218 from sub sill list</t>
  </si>
  <si>
    <t>01/12/2022 - Metal cost updated to $6.46 + $0.01 (LME increased to $3.54)</t>
  </si>
  <si>
    <t>09/01/2023 - Metal cost updated to $6.43 + $0.01 (LME increased to $3.55, MJP decreased to 0.13)</t>
  </si>
  <si>
    <t>Adjusted sorting method on DATA_EDGE to ensure ETB sections are used before 7 materials</t>
  </si>
  <si>
    <t>Metal cost updated to $6.58 + $0.15 (LME increased to $3.58, spread increased from $2.75 to $2.87)</t>
  </si>
  <si>
    <t>Using Edge development spreadsheet as mainstream version. Updated this spreadsheet with below changes implemented into previous mainstream.</t>
  </si>
  <si>
    <t>Updated finishing rates as updated cost price guidance &amp; Powderline/AWA price lists</t>
  </si>
  <si>
    <t>Price Increase - No change to MPG list prices required</t>
  </si>
  <si>
    <t>Price Increase - No change to thermal break prices required (as per Nam)</t>
  </si>
  <si>
    <t>Updated Campbellfield paint rates as requested by Raghu. +25% to Groups 3-5</t>
  </si>
  <si>
    <t>v10.2.2023</t>
  </si>
  <si>
    <t>Corrected sundry form. Was looking up incorrect columns due to other changes</t>
  </si>
  <si>
    <t>Updated standard delivery charge to $62</t>
  </si>
  <si>
    <t>Added conditional format to highlight duplicate sections</t>
  </si>
  <si>
    <t>Metal cost updated to $6.50 - $0.08 (LME decreased to $3.50)</t>
  </si>
  <si>
    <t>Metal cost updated to $6.49 - $0.01 (LME decreased to $3.43, MJP increased to $0.19)</t>
  </si>
  <si>
    <t>v5.2.2023</t>
  </si>
  <si>
    <t>v15.2.2023</t>
  </si>
  <si>
    <t>v21.2.2023</t>
  </si>
  <si>
    <t>v24.3.2023</t>
  </si>
  <si>
    <t>Changed everything to look up 2.Quote except forced the pricing to be MF only</t>
  </si>
  <si>
    <t>Removed all other information</t>
  </si>
  <si>
    <t>Added 2b.Quote MF ALT.</t>
  </si>
  <si>
    <t>Added 4c.Quote MF ALT</t>
  </si>
  <si>
    <t>Generate Mill Finish alternative</t>
  </si>
  <si>
    <t>referenced Mill Finish pricing only</t>
  </si>
  <si>
    <t>Does this by unhiding 2b.Quote MF ALT &amp; 4c.Quote MF ALT</t>
  </si>
  <si>
    <t>Added "Generate MF Alternative" option to 1.Project Details. If Finish type set to Anodised or powder, allows to create MF alternative.</t>
  </si>
  <si>
    <t>Adjusted Print_QuoteLetter and Print_Project macros to print MF Alt sheets if set to "yes"</t>
  </si>
  <si>
    <t>Adjusted macro on 1.Project Details. Unprotect &amp; then protect worksheet when colour set to other</t>
  </si>
  <si>
    <t>v11.04.2023</t>
  </si>
  <si>
    <t>Metal cost updated to $6.56 + $0.07 (LME increased to $3.50)</t>
  </si>
  <si>
    <t>v04.05.2023</t>
  </si>
  <si>
    <t>Balustrade Handrail 65.2x40.5x2.0</t>
  </si>
  <si>
    <t>Urban 283 50mm Louvre</t>
  </si>
  <si>
    <t>ASS/ASE 39 PD Shoot Bolt (461220)</t>
  </si>
  <si>
    <t>ASS/ASE 39 PD Male Double Vent (462750)</t>
  </si>
  <si>
    <t>ASS39 PD.NI 2 Fixed Panel Track (461200)</t>
  </si>
  <si>
    <t>ASS/ASE 39 PD Flat Frame Infill (461180)</t>
  </si>
  <si>
    <t>ASS/ASE 39 PD Small Double Vent (461120)</t>
  </si>
  <si>
    <t>ASS/ASE 39 PD Large Double Vent (461120)</t>
  </si>
  <si>
    <t>ASS39 PD.NI SG Stile/Top Rail (461080)</t>
  </si>
  <si>
    <t>ASS39 PD.NI SG Bottom Rail (461070)</t>
  </si>
  <si>
    <t>ASS39 PD.NI DG Bottom Rail (461050)</t>
  </si>
  <si>
    <t>ASS39 PD.NI  3 Track Head (461360)</t>
  </si>
  <si>
    <t>ASS39  3 Track Sill/ASE39 Head (461350)</t>
  </si>
  <si>
    <t>ASS39/ASE39 PD 3 Track Jamb (461340)</t>
  </si>
  <si>
    <t>ASS/ASE 39 PD Female Double Vent 461210</t>
  </si>
  <si>
    <t>ASS39 PD.NI 2 Interlock (461170)</t>
  </si>
  <si>
    <t>ASS39 PD.NI Small Centre Vent (461100)</t>
  </si>
  <si>
    <t>ASS39 PD.NI HD Interlock Centre (461090)</t>
  </si>
  <si>
    <t>ASS39 PD.NI 2 Track Head (461040)</t>
  </si>
  <si>
    <t>ASS39/ASE39 PD 2 Track Jamb (461020)</t>
  </si>
  <si>
    <t>Schüco ASS/ASE39 Corner Stake Profile</t>
  </si>
  <si>
    <t>ASS39 PD.NI 2 Track Sill (461030)</t>
  </si>
  <si>
    <t>ASS39 PD.NI SGDG Stile/Top Rail (461060)</t>
  </si>
  <si>
    <t>ASS/ASE 39 PD Sill Treshold (461300)</t>
  </si>
  <si>
    <t>Futureline 425TB 100mm Ctr Pckt Framing</t>
  </si>
  <si>
    <t>EP15783</t>
  </si>
  <si>
    <t>CW150 Gutter Transom Tall</t>
  </si>
  <si>
    <t>EP15784</t>
  </si>
  <si>
    <t>CW150 Gutter Sill Tall</t>
  </si>
  <si>
    <t>EP15785</t>
  </si>
  <si>
    <t>CW150 Gutter Sill Splice</t>
  </si>
  <si>
    <t>ASE39 PD Sub Head Base 159.5mm (9635886)</t>
  </si>
  <si>
    <t>ASE39 PD.NI HD 159.5mm Sub Sill(9635888)</t>
  </si>
  <si>
    <t>ASE39 PD.NI HD 3 Track Sill (9635877)</t>
  </si>
  <si>
    <t>ASE39 PD.NI HD Planton Interlock 9635885</t>
  </si>
  <si>
    <t>ASE39 PD.NI HD SG Rail (9635880)</t>
  </si>
  <si>
    <t>ASE39 PDNI HD SGDG Top/Bottom Rail 9635881</t>
  </si>
  <si>
    <t>ASE39 PD.NI HD Interlock (9635884)</t>
  </si>
  <si>
    <t>ASE39 PD.NI HD SGDG Stile (9635883)</t>
  </si>
  <si>
    <t>ASE39 PD.NI HD SG Stile (9635885)</t>
  </si>
  <si>
    <t>Futureline 429TB 100mm Flush Framing</t>
  </si>
  <si>
    <t>Ase.39.PD.NI HD - 2 Track Sill (9643757)</t>
  </si>
  <si>
    <t>ASE39 PD.NI.HD 118mm Sub Sill(9643758)</t>
  </si>
  <si>
    <t>ASE39 PD.NI HD 2 Track Sub Head 9643759</t>
  </si>
  <si>
    <t>ASE39 PD.NI HD 4 Track Sub Head 9643760</t>
  </si>
  <si>
    <t>ASS/ASE 39 PD 90° Corner Stile 9643761</t>
  </si>
  <si>
    <t>ASS/ASE 39PD 90° Corner Receiver 9643762</t>
  </si>
  <si>
    <t>ASS/ASE 39 PD 90° Corner Cap  9643763</t>
  </si>
  <si>
    <t>ASS39/ASE39 PD Midrail SG Out (9649075)</t>
  </si>
  <si>
    <t>ASS39/ASE39 PD Midrail SG In (9649076)</t>
  </si>
  <si>
    <t>Awn Sash Adaptor Flush Infill</t>
  </si>
  <si>
    <t>Awn Jamb/Sill/Head</t>
  </si>
  <si>
    <t>Awn Hook Hinge Transom</t>
  </si>
  <si>
    <t>TRA9 Sill Single Track</t>
  </si>
  <si>
    <t>TRA10 Cover Jamb Single Track</t>
  </si>
  <si>
    <t>TRA11 Head Single Track</t>
  </si>
  <si>
    <t>TRA12 Sill Double Track</t>
  </si>
  <si>
    <t>TRA14 Head Double Track</t>
  </si>
  <si>
    <t>TRA13 Cover Jamb Double Track</t>
  </si>
  <si>
    <t>EP21356</t>
  </si>
  <si>
    <t>ASS39 PD.NI Insert Roller Track (461310)</t>
  </si>
  <si>
    <t>EP21567</t>
  </si>
  <si>
    <t>629 Flushline 90° Ext Mitred Split Cnr Mullion</t>
  </si>
  <si>
    <t>EP21568</t>
  </si>
  <si>
    <t>150 Flushline 90° Ext Mitred Split Cnr Coupler</t>
  </si>
  <si>
    <t>EP21569</t>
  </si>
  <si>
    <t>619 Flushline 90° Ext Mitred Split Cnr Mullion</t>
  </si>
  <si>
    <t>EP21593</t>
  </si>
  <si>
    <t>BL45 - Louvre Adaptor</t>
  </si>
  <si>
    <t>EP21596</t>
  </si>
  <si>
    <t>419 100 DG Sunshade Split Mullion (F)</t>
  </si>
  <si>
    <t>EP21597</t>
  </si>
  <si>
    <t>EP21598</t>
  </si>
  <si>
    <t>EP21600</t>
  </si>
  <si>
    <t>900/994 SD - DG Adaptor For EP12334</t>
  </si>
  <si>
    <t>EP21619</t>
  </si>
  <si>
    <t>Urban 283 Sill Louvre Window 48.5mm</t>
  </si>
  <si>
    <t>AR1180</t>
  </si>
  <si>
    <t>EP21620</t>
  </si>
  <si>
    <t>Urban 283 Head Louvre Window</t>
  </si>
  <si>
    <t>EP21621</t>
  </si>
  <si>
    <t>Urban 283 Jamb Louvre Window 48.5mm</t>
  </si>
  <si>
    <t>EP21656</t>
  </si>
  <si>
    <t>994 BRD - 100mm Dedicated Jamb</t>
  </si>
  <si>
    <t>EP21671</t>
  </si>
  <si>
    <t>994 BRD - 150mm Dedicated Jamb</t>
  </si>
  <si>
    <t>EP21699</t>
  </si>
  <si>
    <t>EP21700</t>
  </si>
  <si>
    <t>Angle 80x25x1.6mm</t>
  </si>
  <si>
    <t>EP21701</t>
  </si>
  <si>
    <t>EP21709</t>
  </si>
  <si>
    <t>Concealed Fix Channel</t>
  </si>
  <si>
    <t>EP21710</t>
  </si>
  <si>
    <t>EP21711</t>
  </si>
  <si>
    <t>Concealed Fix Channel Cover</t>
  </si>
  <si>
    <t>EP21712</t>
  </si>
  <si>
    <t>Concealed Fix Gate Frame</t>
  </si>
  <si>
    <t>EP21716</t>
  </si>
  <si>
    <t>Standard Door Frame Cover Strip To Cover Screws</t>
  </si>
  <si>
    <t>EP21717</t>
  </si>
  <si>
    <t>Enclosed Jamb Adaptor Small</t>
  </si>
  <si>
    <t>EP21718</t>
  </si>
  <si>
    <t>Flat Bar 150mm x 1.5mm</t>
  </si>
  <si>
    <t>EP21719</t>
  </si>
  <si>
    <t>EP21720</t>
  </si>
  <si>
    <t>EP21723</t>
  </si>
  <si>
    <t>EP21724</t>
  </si>
  <si>
    <t>Round Hollow 202x3.0mm</t>
  </si>
  <si>
    <t>EP21725</t>
  </si>
  <si>
    <t>EP21726</t>
  </si>
  <si>
    <t>EP21727</t>
  </si>
  <si>
    <t>EP21728</t>
  </si>
  <si>
    <t>EP21729</t>
  </si>
  <si>
    <t>Cityscape Tilt Bar</t>
  </si>
  <si>
    <t>EP21730</t>
  </si>
  <si>
    <t>DT3205 Sliding Door Adaptor</t>
  </si>
  <si>
    <t>EP21731</t>
  </si>
  <si>
    <t>100mm Skirting Board</t>
  </si>
  <si>
    <t>EP21733</t>
  </si>
  <si>
    <t>Stair Tread Serrated 20mm x 20mm x 1.5mm</t>
  </si>
  <si>
    <t>EP21734</t>
  </si>
  <si>
    <t>Steel Sliding Track 63.8x3mm</t>
  </si>
  <si>
    <t>EP21735</t>
  </si>
  <si>
    <t>45mm Door Stop</t>
  </si>
  <si>
    <t>EP21736</t>
  </si>
  <si>
    <t>Sub Sill Slotted 12mm Set Back</t>
  </si>
  <si>
    <t>EP21737</t>
  </si>
  <si>
    <t>ACP Joiner Corner</t>
  </si>
  <si>
    <t>EP21738</t>
  </si>
  <si>
    <t>EP21739</t>
  </si>
  <si>
    <t>Reveal clip-in</t>
  </si>
  <si>
    <t>EP21740</t>
  </si>
  <si>
    <t>Annex Mould</t>
  </si>
  <si>
    <t>EP21741</t>
  </si>
  <si>
    <t>Sail Track Double Flange</t>
  </si>
  <si>
    <t>EP21800</t>
  </si>
  <si>
    <t>EP21801</t>
  </si>
  <si>
    <t>EP21802</t>
  </si>
  <si>
    <t>EP21807</t>
  </si>
  <si>
    <t>900/994 SD 100x50mm Sill</t>
  </si>
  <si>
    <t>EP21808</t>
  </si>
  <si>
    <t>900/994 SD 150x50mm Sill</t>
  </si>
  <si>
    <t>EP21809</t>
  </si>
  <si>
    <t>EP21810</t>
  </si>
  <si>
    <t>EP21811</t>
  </si>
  <si>
    <t>EP21812</t>
  </si>
  <si>
    <t>EP21815</t>
  </si>
  <si>
    <t>Subhead 200mm</t>
  </si>
  <si>
    <t>EP21830</t>
  </si>
  <si>
    <t>900/994 SD Screen Sill Track (For B/I Tracks)</t>
  </si>
  <si>
    <t>EP21834</t>
  </si>
  <si>
    <t>EP21835</t>
  </si>
  <si>
    <t>EP21836</t>
  </si>
  <si>
    <t>EP21837</t>
  </si>
  <si>
    <t>EP21838</t>
  </si>
  <si>
    <t>EP21839</t>
  </si>
  <si>
    <t>EP21840</t>
  </si>
  <si>
    <t>EP21841</t>
  </si>
  <si>
    <t>EP21842</t>
  </si>
  <si>
    <t>EP21843</t>
  </si>
  <si>
    <t>EP21844</t>
  </si>
  <si>
    <t>EP21845</t>
  </si>
  <si>
    <t>EP21846</t>
  </si>
  <si>
    <t>EP21854</t>
  </si>
  <si>
    <t>625 DG HD Split Mullion - 29mm Deep Pocket</t>
  </si>
  <si>
    <t>EP21855</t>
  </si>
  <si>
    <t>625 DG HD Split Mullion - 17mm Shallow Pocket</t>
  </si>
  <si>
    <t>EP21876</t>
  </si>
  <si>
    <t>Security Door Receiver Channel</t>
  </si>
  <si>
    <t>EP21884</t>
  </si>
  <si>
    <t>629 FL Box External 90° Corner Post Coupler</t>
  </si>
  <si>
    <t>EP21890</t>
  </si>
  <si>
    <t>Deco Transome On Rain Screen</t>
  </si>
  <si>
    <t>EP21891</t>
  </si>
  <si>
    <t>419 Decorative Transome</t>
  </si>
  <si>
    <t>EP21892</t>
  </si>
  <si>
    <t>900-16mm Door Threshold</t>
  </si>
  <si>
    <t>EP21893</t>
  </si>
  <si>
    <t>900-23mm Door Treshold</t>
  </si>
  <si>
    <t>EP21894</t>
  </si>
  <si>
    <t>Pallet Arm - Cambellfield Press</t>
  </si>
  <si>
    <t>EP21916</t>
  </si>
  <si>
    <t>EP21931</t>
  </si>
  <si>
    <t>EP21937</t>
  </si>
  <si>
    <t>Tailgate 141.7x67.51</t>
  </si>
  <si>
    <t>EP21938</t>
  </si>
  <si>
    <t>629 FL Box Internal 90° Corner Post Coupler</t>
  </si>
  <si>
    <t>EP21952</t>
  </si>
  <si>
    <t>900 SD - Clip-In Head 100mm NL</t>
  </si>
  <si>
    <t>EP21953</t>
  </si>
  <si>
    <t>900 SD - Clip-In Jamb Adaptor 400 NL</t>
  </si>
  <si>
    <t>EP21954</t>
  </si>
  <si>
    <t>3 Piece Security Door Frame</t>
  </si>
  <si>
    <t>EP21955</t>
  </si>
  <si>
    <t>Urban 580SW Security Bead Lock Adaptor</t>
  </si>
  <si>
    <t>EP21964</t>
  </si>
  <si>
    <t>Urban + WA Fixing Adptr To 150 N/L(&amp;900SD) Frame</t>
  </si>
  <si>
    <t>EP21968</t>
  </si>
  <si>
    <t>1029TB - 250mm Frame/Sill</t>
  </si>
  <si>
    <t>AE3040</t>
  </si>
  <si>
    <t>100012121031200528</t>
  </si>
  <si>
    <t>Futureline 1029 TB 250mm Flush Framing</t>
  </si>
  <si>
    <t>EP21969</t>
  </si>
  <si>
    <t>1029TB - 250mm Sub Sill</t>
  </si>
  <si>
    <t>EP21970</t>
  </si>
  <si>
    <t>1029TB - 250mm Internal Sill/Transome</t>
  </si>
  <si>
    <t>EP21971</t>
  </si>
  <si>
    <t>1029TB - 250mm Internal Bead</t>
  </si>
  <si>
    <t>EP21980</t>
  </si>
  <si>
    <t>Exc Sub-Sill - 4" Wall</t>
  </si>
  <si>
    <t>AE3710</t>
  </si>
  <si>
    <t>100012122331223004</t>
  </si>
  <si>
    <t>EDGE U-MAX Sub Framing</t>
  </si>
  <si>
    <t>EP21981</t>
  </si>
  <si>
    <t>Exc Sub-Head/Sub-Jamb - 4" Wall</t>
  </si>
  <si>
    <t>EP21982</t>
  </si>
  <si>
    <t>Exc Sub-Sill - 6" Wall</t>
  </si>
  <si>
    <t>EP21983</t>
  </si>
  <si>
    <t>Exc Sub-Head/Sub-Jamb - 6" Wall</t>
  </si>
  <si>
    <t>EP21984</t>
  </si>
  <si>
    <t>Exc Clamping Plate</t>
  </si>
  <si>
    <t>EP21985</t>
  </si>
  <si>
    <t>Exc Architrave Inside Trim</t>
  </si>
  <si>
    <t>CH8101337 12.9 X 33.7MM SASH (60 PACK)</t>
  </si>
  <si>
    <t>Zed 17.50x22.50x17.50x1.5x1.2x1.5</t>
  </si>
  <si>
    <t>Zed 17.50x24x17.50x1.5x1.2x1.5</t>
  </si>
  <si>
    <t>Sign Bracket 26x22</t>
  </si>
  <si>
    <t>ESH00305</t>
  </si>
  <si>
    <t>Threshld C0 (373826)</t>
  </si>
  <si>
    <t>JJ_SG</t>
  </si>
  <si>
    <t>ASS39/ASE39 PD 2 Track Jamb Old (479860)</t>
  </si>
  <si>
    <t>ASS39 2 Track Sill/ASE39 Head Old(479840)</t>
  </si>
  <si>
    <t>ASS39 PD.NI 2 Track Head Old (479850)</t>
  </si>
  <si>
    <t>ASS39/ASE39 PD 3 Track Jamb Old (479890)</t>
  </si>
  <si>
    <t>ASS39  3 Track Sill/ASE39 Head Old(479870)</t>
  </si>
  <si>
    <t>ASS39 PD.NI  3 Track Head Old (479740)</t>
  </si>
  <si>
    <t>ASS39 PD.NI  Interlock Old (479740)</t>
  </si>
  <si>
    <t>ASS39 PD.NI Hd Double Vent (479750)</t>
  </si>
  <si>
    <t>ASS39 PD.NI  Oxo Stile  (479800)</t>
  </si>
  <si>
    <t>ASS39 PD.NI  Oxo Interlock  (479780)</t>
  </si>
  <si>
    <t>ASS39 PD.NI Batwing Lockstile (9636569)</t>
  </si>
  <si>
    <t>ASS39 PD.NI 90° Corner Old (479770)</t>
  </si>
  <si>
    <t>ASS39 PD.NI 90° Batwing Stile (479720)</t>
  </si>
  <si>
    <t>ASS39 PD.NI 90° Corner Old (479730)</t>
  </si>
  <si>
    <t>ASS39/ASE39 PD Midrail Cover Cap (479830)</t>
  </si>
  <si>
    <t>ASS39 PD.NI Flyscreen Frame (479790)</t>
  </si>
  <si>
    <t>ASS39 PD.NI Flyscreen Seal (479900)</t>
  </si>
  <si>
    <t>ASS39 PD.NI Flyscreen Midrail (461950)</t>
  </si>
  <si>
    <t>ASS39 PD.NI Flyscreen Sash Bar (461960)</t>
  </si>
  <si>
    <t>ESH10633</t>
  </si>
  <si>
    <t>Outer shell 50 C0 (501636)</t>
  </si>
  <si>
    <t>ESH10634</t>
  </si>
  <si>
    <t>Inner shell 50 C0 (501656)</t>
  </si>
  <si>
    <t>Futureline 629TB 150mm Flush Framing</t>
  </si>
  <si>
    <t>ETB0317</t>
  </si>
  <si>
    <t>629TB Sub Head 150x60</t>
  </si>
  <si>
    <t>ETB0318</t>
  </si>
  <si>
    <t>629TB Sub Sill Extended Leg</t>
  </si>
  <si>
    <t>Add LocAl Logos</t>
  </si>
  <si>
    <t>LocAl Logo Options</t>
  </si>
  <si>
    <t>LocAl Green</t>
  </si>
  <si>
    <t>LocAl SuperGreen</t>
  </si>
  <si>
    <t>None</t>
  </si>
  <si>
    <t>LocAL option now available in Project Details. This adds the Green or Supergreen logos to the quotations. No costing or pricing has been allowed for this selection.</t>
  </si>
  <si>
    <t>Updated Edge "7" codes - converted to number</t>
  </si>
  <si>
    <t>Added MPG to Data for "7" codes. Added note to change edge extract</t>
  </si>
  <si>
    <t>EDGE: Export by ZALC &amp; ZALS for AE3500 to AE3999. Convert Material to number. Change last column to be MPG instead of Material Price Group</t>
  </si>
  <si>
    <t>v9.5.2023</t>
  </si>
  <si>
    <t>Material</t>
  </si>
  <si>
    <t>Added ETB0317 &amp; ETB0318</t>
  </si>
  <si>
    <t>v30.05.2023</t>
  </si>
  <si>
    <t>Updated TB costing based on MM60 (moving average cost stock on floor) using material lookup</t>
  </si>
  <si>
    <t>Removed linked TB data costing reference. Updated costing for ETB23** sections which were missed</t>
  </si>
  <si>
    <t>Metal cost updated to $6.47 -$0.09 (LME decreased to $3.41)</t>
  </si>
  <si>
    <t>Updated AAF PC &amp; ano + WA Anodisers costs</t>
  </si>
  <si>
    <t>v2.6.2023</t>
  </si>
  <si>
    <t>Edge Conversion</t>
  </si>
  <si>
    <t>Edge Lookup</t>
  </si>
  <si>
    <t>codes here</t>
  </si>
  <si>
    <t xml:space="preserve">Enter Edge </t>
  </si>
  <si>
    <t>Copy Edge codes</t>
  </si>
  <si>
    <t>to Section column ©</t>
  </si>
  <si>
    <t>Total price quoted excludes GST     |     * = Thermally broken section</t>
  </si>
  <si>
    <t>Updated Edge to make compatible with SAP import - can't be '7' codes. Now using section plus TB Type</t>
  </si>
  <si>
    <t>Added column Q - enter Edge code here</t>
  </si>
  <si>
    <t>Added column AW - converts Edge code to Capral section or '7' material code if PDB section</t>
  </si>
  <si>
    <t>Added column AX - converts AW column to a value</t>
  </si>
  <si>
    <t>Added column R - converts Edge code to Capral section even if thermal break section (previously '7' code)</t>
  </si>
  <si>
    <t>Updated formula column P - if column AX is a 7 code, forces TB type (column P) to be PDB</t>
  </si>
  <si>
    <t>Updated description to include "*" at start of description of PDB or PLS type</t>
  </si>
  <si>
    <t>Updated worksheet_change formula to convert any pasted formulas back to values</t>
  </si>
  <si>
    <t>Metal cost updated to $6.33 -$0.14 (LME decreased to $3.25, MJP increased to $0.21)</t>
  </si>
  <si>
    <t>v3.7.2023</t>
  </si>
  <si>
    <t>2.Quote - Fixed conditional formatting for duplicate on first sheet. No up-revision</t>
  </si>
  <si>
    <t>Added Huntingwood (bulk &amp; non-bulk) as powder applicator options with costs from price page</t>
  </si>
  <si>
    <t>Capral P&amp;P - HWood Non-Bulk (AP)</t>
  </si>
  <si>
    <t>Capral P&amp;P - HWood Bulk (AP)</t>
  </si>
  <si>
    <t>No longer adding sub sill surcharge. Adding Edge columns caused issue in subsill macro. Corrected.</t>
  </si>
  <si>
    <t>v11.7.2023</t>
  </si>
  <si>
    <t>v20.7.2023</t>
  </si>
  <si>
    <t>Corrected margin calculation on 3.Edit Pricing for TB sections. PDB wasn't deducting MF costs. Updated formula on 2.Quote - column AM</t>
  </si>
  <si>
    <t>v3.8.2023</t>
  </si>
  <si>
    <t>Metal cost updated to $6.28 -$0.19 (LME decreased to $3.20)</t>
  </si>
  <si>
    <t>Removed "Convert Edge Codes" button from 2.Quote</t>
  </si>
  <si>
    <t>Added "Copy For SAP" button to 2.Quote. This will automatically copy data for upload into SAP using ZVA21_COMMERCIAL_LD transaction</t>
  </si>
  <si>
    <t>Added "convert mm to m" button to 2.Quote. This will divide any length values over 1000 by 1000 effectively converting from mm to metre</t>
  </si>
  <si>
    <t>Cleared copy and paste functionality except for Module [Paste_Values]. Ctrl-v always pastes as values. Then checks all rows if they are subsill and applies $12 sundry.</t>
  </si>
  <si>
    <t>Added functionality to "Convert mm to m" button - will also now check all rows for subsills &amp; apply $12</t>
  </si>
  <si>
    <t>v10.8.2023</t>
  </si>
  <si>
    <t>Updated Edge code descriptions to lookup the description for the "7" code if a thermal break. This ensures it uses a U-max description instead of a Max description if '7' material description is correct.</t>
  </si>
  <si>
    <t>Corrected Data Validation on first approximately 20 rows. Was not error checking lengths.</t>
  </si>
  <si>
    <t>Changed all user forms StartUpPosition to be 0 - Manual</t>
  </si>
  <si>
    <t>2.Quote - first approx 15 lines was missing drop down. Added back on.</t>
  </si>
  <si>
    <t>v11.8.2023</t>
  </si>
  <si>
    <t>Updated Named Range "Section". Changed from all column A to Table5!Section column</t>
  </si>
  <si>
    <t>Metal cost updated to $6.36 +$0.08 (LME increased to $3.28)</t>
  </si>
  <si>
    <t>v4.9.2023</t>
  </si>
  <si>
    <t>v3.10.2023</t>
  </si>
  <si>
    <t>Metal cost updated to $6.41 +$0.05 (LME increased to $3.39, MJP decreased to $0.15)</t>
  </si>
  <si>
    <t>Anodising costs updated as per cost guidance</t>
  </si>
  <si>
    <t>Powderline costs updated as per Ewen email. Group 1, Group 2 and Pearls (group 3)</t>
  </si>
  <si>
    <t>619 150 SG Split Mullion [M]</t>
  </si>
  <si>
    <t>619 150 SG Split Mullion [F]</t>
  </si>
  <si>
    <t>629 150 Dg Mullion [M]</t>
  </si>
  <si>
    <t>629 150 Dg Mullion [F]</t>
  </si>
  <si>
    <t>429 DG Spandrel Inlay Deep</t>
  </si>
  <si>
    <t>429 DG Spandrel Inlay Shallow</t>
  </si>
  <si>
    <t>619 150 SG Struct Mullion [M]</t>
  </si>
  <si>
    <t>619 150 SG Struct Mullion [F]</t>
  </si>
  <si>
    <t>429 100 DG Mullion [F]</t>
  </si>
  <si>
    <t>429 100 DG Mullion [M]</t>
  </si>
  <si>
    <t>629 150 DG S/M Struct Mullion</t>
  </si>
  <si>
    <t>619 150 S/M Splice - Suit E34013</t>
  </si>
  <si>
    <t>619 150 S/M Splice</t>
  </si>
  <si>
    <t>429 DG Pocket Filler</t>
  </si>
  <si>
    <t>Transom Sash Adaptor</t>
  </si>
  <si>
    <t>Sash Jamb Stile</t>
  </si>
  <si>
    <t>Jamb Stiffener</t>
  </si>
  <si>
    <t>AE1099</t>
  </si>
  <si>
    <t>100012120031200108</t>
  </si>
  <si>
    <t>Sub Framing 125mm</t>
  </si>
  <si>
    <t>Security Flyscreen Frame 53.16x18.8</t>
  </si>
  <si>
    <t>AE1108</t>
  </si>
  <si>
    <t>100012120031200116</t>
  </si>
  <si>
    <t>Sub Framing 50mm</t>
  </si>
  <si>
    <t>TRA5 Single Track</t>
  </si>
  <si>
    <t>429 DG - 50 Sash Adaptor</t>
  </si>
  <si>
    <t>429 DG Genesis Awning Adaptor</t>
  </si>
  <si>
    <t>659 150 DG 50mm Pocket Fill</t>
  </si>
  <si>
    <t>659 150 DG 50 Mullion (F)</t>
  </si>
  <si>
    <t>659 150 DG 50 Mullion (M)</t>
  </si>
  <si>
    <t>659 150 DG 50 Internal Sill Bead</t>
  </si>
  <si>
    <t>659 150 DG 50 Internal Sill/Transom</t>
  </si>
  <si>
    <t>659 150 DG 50 Frame</t>
  </si>
  <si>
    <t>659 150 50 - External Sill/Transom</t>
  </si>
  <si>
    <t>659 150 DG 50 Shallow Pocket Inlay Bead</t>
  </si>
  <si>
    <t>659 150 DG 50 Deep Pocket Inlay Bead</t>
  </si>
  <si>
    <t>425TB - Flat Filler</t>
  </si>
  <si>
    <t>1029 250 DG Head/Jamb</t>
  </si>
  <si>
    <t>1029 250 DG Beaded Sill/Transome</t>
  </si>
  <si>
    <t>1029 250 DG Male Split Mullion</t>
  </si>
  <si>
    <t>1029 250 DG Female Split Mullion</t>
  </si>
  <si>
    <t>629 150 DG Ext Glazed Sill</t>
  </si>
  <si>
    <t>EP16152</t>
  </si>
  <si>
    <t>Top Hat 150x40</t>
  </si>
  <si>
    <t>EP16153</t>
  </si>
  <si>
    <t>Top Hat 90x40</t>
  </si>
  <si>
    <t>429 100 DG External Sill/Transom</t>
  </si>
  <si>
    <t>429 100 DG Flat Filler</t>
  </si>
  <si>
    <t>Schuco ASS 70 Folding Door</t>
  </si>
  <si>
    <t>EP16670</t>
  </si>
  <si>
    <t>75x50 Open End Louvre</t>
  </si>
  <si>
    <t>EP16671</t>
  </si>
  <si>
    <t>50x25 Louvre End Cap</t>
  </si>
  <si>
    <t>629 150 DG Structural Transom</t>
  </si>
  <si>
    <t>629 150 DG Structural Split Mullion Female</t>
  </si>
  <si>
    <t>629 150 DG Structural Split Mullion Male</t>
  </si>
  <si>
    <t>429 DG Adaptor</t>
  </si>
  <si>
    <t>429 DG Channel</t>
  </si>
  <si>
    <t>AE4035</t>
  </si>
  <si>
    <t>100012123031204035</t>
  </si>
  <si>
    <t>Schuco ASE 39 PD NI HD</t>
  </si>
  <si>
    <t>429 100 DG Structural Split Mullion Male</t>
  </si>
  <si>
    <t>429 100 DG Structural Split Mullion Female</t>
  </si>
  <si>
    <t>429 100 DG Structural Transom</t>
  </si>
  <si>
    <t>659 150 50 Struct Transom</t>
  </si>
  <si>
    <t>659 150 50 Struct Mullion Male</t>
  </si>
  <si>
    <t>659 150 50 Struct Mullion Female</t>
  </si>
  <si>
    <t>1029 250 DG Structural Split Mullion Male</t>
  </si>
  <si>
    <t>1029 250 DG Structural Split Mullion Female</t>
  </si>
  <si>
    <t>429 100 DG Reveal Fin Adaptor</t>
  </si>
  <si>
    <t>425TB - Shell</t>
  </si>
  <si>
    <t>425TB - Transom Shell</t>
  </si>
  <si>
    <t>425TB - Female Split Mullion Shell</t>
  </si>
  <si>
    <t>425TB - Male Split Mullion Shell</t>
  </si>
  <si>
    <t>425TB - Frame Shell</t>
  </si>
  <si>
    <t>425TB - Pocket Filler Shell</t>
  </si>
  <si>
    <t>429 100 DG Split Corner Mullion</t>
  </si>
  <si>
    <t>425TB - Sash Front Shell</t>
  </si>
  <si>
    <t>425TB - Sash Back Shell</t>
  </si>
  <si>
    <t>425TB - Sash Adaptor Front Shell</t>
  </si>
  <si>
    <t>425TB - Sash Adaptor Back Shell</t>
  </si>
  <si>
    <t>Ftrline - SD DG Interlock Stile End Cap</t>
  </si>
  <si>
    <t>AE2002</t>
  </si>
  <si>
    <t>100012120231202011</t>
  </si>
  <si>
    <t>Linear Aluminium Grates</t>
  </si>
  <si>
    <t>BD</t>
  </si>
  <si>
    <t>429 100 DG R2 Frame</t>
  </si>
  <si>
    <t>429 100 DG R2 Mullion [M]</t>
  </si>
  <si>
    <t>429 100 DG R2 Mullion [F]</t>
  </si>
  <si>
    <t>429 100 DG R2 Frame/Mullion</t>
  </si>
  <si>
    <t>629 150 DG R2 Ext Glazed Sill</t>
  </si>
  <si>
    <t>659 150 DG 50 R2 Mullion (M)</t>
  </si>
  <si>
    <t>659 150 DG 50 R2 Mullion (F)</t>
  </si>
  <si>
    <t>629 150 DG R2 Mullion [M]</t>
  </si>
  <si>
    <t>629 150 DG R2 Mullion [F]</t>
  </si>
  <si>
    <t>619 150 SG R2 Split Mullion [F]</t>
  </si>
  <si>
    <t>429 100 DG R2 Int Glazed Sill</t>
  </si>
  <si>
    <t>629 150 Internal Rotating 38 Mullion (F) 3-6°</t>
  </si>
  <si>
    <t>629 150 External Rotating 38 Mullion (F) 3-6°</t>
  </si>
  <si>
    <t>Schuco AOC 75</t>
  </si>
  <si>
    <t>629 150 Internal Rotating 38 Mullion (M) 3-6°</t>
  </si>
  <si>
    <t>629 150 External Rotating 38 Mullion (M) 3-6°</t>
  </si>
  <si>
    <t>429 100 DG Hook Hinge</t>
  </si>
  <si>
    <t>429 100 DG Sash Stop</t>
  </si>
  <si>
    <t>429 100 DG Sill</t>
  </si>
  <si>
    <t>429 100 DG Hollow Sash</t>
  </si>
  <si>
    <t>419 100mm Acoustic Head/Jamb</t>
  </si>
  <si>
    <t>AE1089</t>
  </si>
  <si>
    <t>100012120031200100</t>
  </si>
  <si>
    <t>AGS419 100mm Acoustic Framing</t>
  </si>
  <si>
    <t>419 100mm Acoustic Sill/Transom</t>
  </si>
  <si>
    <t>419 100mm Acoustic Self-Mating Mullion</t>
  </si>
  <si>
    <t>419 100mm Plain Self-Mating Jamb</t>
  </si>
  <si>
    <t>EP21204</t>
  </si>
  <si>
    <t>629 150 DG Sunshade Split Mullion (F)</t>
  </si>
  <si>
    <t>659 150 DG (50mm WP) Sunshade Split Mullion (F)</t>
  </si>
  <si>
    <t>M-Track/MF</t>
  </si>
  <si>
    <t>EP21993</t>
  </si>
  <si>
    <t>1029TB - 250mm Male Mullion</t>
  </si>
  <si>
    <t>EP21994</t>
  </si>
  <si>
    <t>1029TB - 250mm Female Mullion</t>
  </si>
  <si>
    <t>EP22002</t>
  </si>
  <si>
    <t>EP22003</t>
  </si>
  <si>
    <t>EP22004</t>
  </si>
  <si>
    <t>EP22005</t>
  </si>
  <si>
    <t>EP22009</t>
  </si>
  <si>
    <t>EP22011</t>
  </si>
  <si>
    <t>900/994 SG Narrw Accoustic Intrlck Stle(18mmPkt)</t>
  </si>
  <si>
    <t>EP22012</t>
  </si>
  <si>
    <t>900/994 SG Small Interlock Stile(18mm Pkt) NL</t>
  </si>
  <si>
    <t>EP22013</t>
  </si>
  <si>
    <t>900/994 SG Medium Interlock Stile (18mm Pkt) NL</t>
  </si>
  <si>
    <t>EP22014</t>
  </si>
  <si>
    <t>900/994 SG Heavy Interlock Stile (18mm Pkt) NL</t>
  </si>
  <si>
    <t>EP22015</t>
  </si>
  <si>
    <t>900/994 DG Accoustic Interlock Stile NL</t>
  </si>
  <si>
    <t>EP22016</t>
  </si>
  <si>
    <t>900/994 DG Small Interlock Stile NL</t>
  </si>
  <si>
    <t>EP22017</t>
  </si>
  <si>
    <t>900/994 DG Medium Interlock Stile NL</t>
  </si>
  <si>
    <t>EP22018</t>
  </si>
  <si>
    <t>900/994 DG Heavy Interlock Stile NL</t>
  </si>
  <si>
    <t>EP22019</t>
  </si>
  <si>
    <t>900 SD 18mm Pocket Finger Pull</t>
  </si>
  <si>
    <t>EP22035</t>
  </si>
  <si>
    <t>EP22036</t>
  </si>
  <si>
    <t>EP22048</t>
  </si>
  <si>
    <t>Jam5 (HD) Short Leg Jamb Adaptor (Hidden Fix)</t>
  </si>
  <si>
    <t>EP22063</t>
  </si>
  <si>
    <t>Roller for Runout Table - Smithfield Press</t>
  </si>
  <si>
    <t>EP22071</t>
  </si>
  <si>
    <t>EP22072</t>
  </si>
  <si>
    <t>EP22082</t>
  </si>
  <si>
    <t>100mm Two Way Flat Threshold - AS1428.1</t>
  </si>
  <si>
    <t>EP22083</t>
  </si>
  <si>
    <t>150mm Two Way Flat Threshold - AS1428.1</t>
  </si>
  <si>
    <t>EP22097</t>
  </si>
  <si>
    <t>EP22114</t>
  </si>
  <si>
    <t>200mm HD 2 Part Sub Head</t>
  </si>
  <si>
    <t>EP22115</t>
  </si>
  <si>
    <t>200mm HD 2 Part Sub Head Bead</t>
  </si>
  <si>
    <t>EP22118</t>
  </si>
  <si>
    <t>EP22120</t>
  </si>
  <si>
    <t>5mm Plant-On Interlock</t>
  </si>
  <si>
    <t>EP22121</t>
  </si>
  <si>
    <t>7mm Plant-On Interlock</t>
  </si>
  <si>
    <t>EP22122</t>
  </si>
  <si>
    <t>17mm Plant-On Interlock</t>
  </si>
  <si>
    <t>EP22132</t>
  </si>
  <si>
    <t>EP22135</t>
  </si>
  <si>
    <t>EP22136</t>
  </si>
  <si>
    <t>EP22138</t>
  </si>
  <si>
    <t>150mm Receiver Sub Frame</t>
  </si>
  <si>
    <t>EP22139</t>
  </si>
  <si>
    <t>150mm Receiver Sub Sill</t>
  </si>
  <si>
    <t>619 150 SG Frame &amp; Mullion</t>
  </si>
  <si>
    <t>EP22140</t>
  </si>
  <si>
    <t>Urban 281DH Bottom Sash/ Bottom Rail</t>
  </si>
  <si>
    <t>EP22146</t>
  </si>
  <si>
    <t>EP22147</t>
  </si>
  <si>
    <t>CW175 - Mullion Bracket (Crown Windows)</t>
  </si>
  <si>
    <t>EP22148</t>
  </si>
  <si>
    <t>CW175 - Male Mullion (Crown Windows)</t>
  </si>
  <si>
    <t>EP22149</t>
  </si>
  <si>
    <t>CW175 - Female Mullion (Crown Windows)</t>
  </si>
  <si>
    <t>EP22173</t>
  </si>
  <si>
    <t>OneFrame Win Frame 11mm Capped-Ext.Ver.</t>
  </si>
  <si>
    <t>EP22181</t>
  </si>
  <si>
    <t>150mm Awning DG Sill/Transom</t>
  </si>
  <si>
    <t>EP22182</t>
  </si>
  <si>
    <t>150mm Awning DG Head/Transom</t>
  </si>
  <si>
    <t>619 150 SG Flat Filler</t>
  </si>
  <si>
    <t>EP22191</t>
  </si>
  <si>
    <t>EP22192</t>
  </si>
  <si>
    <t>EP22193</t>
  </si>
  <si>
    <t>EP22194</t>
  </si>
  <si>
    <t>900 SD SG Accoustic Interlock</t>
  </si>
  <si>
    <t>EP22196</t>
  </si>
  <si>
    <t>Tee 100x100x6</t>
  </si>
  <si>
    <t>619 150 SG Ext Glazed Sill</t>
  </si>
  <si>
    <t>EP22200</t>
  </si>
  <si>
    <t>EP22201</t>
  </si>
  <si>
    <t>EP22202</t>
  </si>
  <si>
    <t>Stepped Window Frame-Extended Version</t>
  </si>
  <si>
    <t>619 150 SG Struct Transom</t>
  </si>
  <si>
    <t>EP22223</t>
  </si>
  <si>
    <t>419 DG 250 Female Sunshade Split Mullion</t>
  </si>
  <si>
    <t>619 150 SG Int Glazed Bead</t>
  </si>
  <si>
    <t>EP22253</t>
  </si>
  <si>
    <t>Ftrline - TB Hinged Door 100 Open Out Sill Shell</t>
  </si>
  <si>
    <t>EP22254</t>
  </si>
  <si>
    <t>Ftrline - TB Hinged Door Spigot Nut</t>
  </si>
  <si>
    <t>EP22255</t>
  </si>
  <si>
    <t>Ftrline - TB Hinged Door Hardware Support</t>
  </si>
  <si>
    <t>EP22256</t>
  </si>
  <si>
    <t>Ftrline - TB Hinged Door Pivot Support</t>
  </si>
  <si>
    <t>EP22257</t>
  </si>
  <si>
    <t>Ftrline - TB Hinged Door 100mm Door Stop Shell</t>
  </si>
  <si>
    <t>EP22258</t>
  </si>
  <si>
    <t>Ftrline - TB Hinged Door Midrail Adaptor</t>
  </si>
  <si>
    <t>EP22259</t>
  </si>
  <si>
    <t>Ftrline - TB Hinged Door Slider Guide</t>
  </si>
  <si>
    <t>EP22260</t>
  </si>
  <si>
    <t>Ftrline - TB Hinged Door Track Cover Shell</t>
  </si>
  <si>
    <t>EP22261</t>
  </si>
  <si>
    <t>Ftrline - TB Hinged Door DG Spigot</t>
  </si>
  <si>
    <t>EP22262</t>
  </si>
  <si>
    <t>Ftrline - TB Hinged Dr 130 Meeting Stile A Shell</t>
  </si>
  <si>
    <t>EP22263</t>
  </si>
  <si>
    <t>Ftrline - TB Hinged Dr 130 Hinge Stile B Shell</t>
  </si>
  <si>
    <t>EP22264</t>
  </si>
  <si>
    <t>Ftrline - TB Hinged Dr 130 Meeting Stile B Shell</t>
  </si>
  <si>
    <t>EP22265</t>
  </si>
  <si>
    <t>Ftrline - TB Hinged Door DG Lock Stile Shell</t>
  </si>
  <si>
    <t>EP22266</t>
  </si>
  <si>
    <t>Ftrline - TB Hinged Door 130 Wiper Stile A Shell</t>
  </si>
  <si>
    <t>EP22267</t>
  </si>
  <si>
    <t>Ftrline - TB Hinged Door 130 Wiper Stile B Shell</t>
  </si>
  <si>
    <t>EP22268</t>
  </si>
  <si>
    <t>Ftrline - TB Hinged Dr 150 Open Out Sill B Shell</t>
  </si>
  <si>
    <t>EP22269</t>
  </si>
  <si>
    <t>Ftrline - TB Hinged Door 150 Door Stop Shell</t>
  </si>
  <si>
    <t>EP22271</t>
  </si>
  <si>
    <t>Ftrline - TB Hinged Dr 100 Open Out Sill A Shell</t>
  </si>
  <si>
    <t>EP22272</t>
  </si>
  <si>
    <t>Ftrline - TB Hinged Dr 150 Open Out Sill A Shell</t>
  </si>
  <si>
    <t>EP22273</t>
  </si>
  <si>
    <t>Ftrline - TB Hinged Door Extended Rail A Shell</t>
  </si>
  <si>
    <t>EP22274</t>
  </si>
  <si>
    <t>Ftrline - TB Hinged Door Pivot Rail B Shell</t>
  </si>
  <si>
    <t>EP22275</t>
  </si>
  <si>
    <t>Ftrline - TB Hinged Door Pivot Rail A Shell</t>
  </si>
  <si>
    <t>EP22276</t>
  </si>
  <si>
    <t>Ftrline - TB Hinged Door Cover Stile Shell</t>
  </si>
  <si>
    <t>EP22277</t>
  </si>
  <si>
    <t>Ftrline - TB Hinged Door Extended Rail B Shell</t>
  </si>
  <si>
    <t>EP22278</t>
  </si>
  <si>
    <t>Ftrline - TB Hinged Door Shallow Rail B Shell</t>
  </si>
  <si>
    <t>EP22279</t>
  </si>
  <si>
    <t>Ftrline - TB Hinged Door Shallow Rail A Shell</t>
  </si>
  <si>
    <t>EP22280</t>
  </si>
  <si>
    <t>Ftrline - TB Hinged Door Mid Rail A Shell</t>
  </si>
  <si>
    <t>EP22281</t>
  </si>
  <si>
    <t>Ftrline - TB Hinged Door Mid Rail B Shell</t>
  </si>
  <si>
    <t>EP22282</t>
  </si>
  <si>
    <t>Ftrline - TB Hinged Door Pivot Hardware Support</t>
  </si>
  <si>
    <t>EP22283</t>
  </si>
  <si>
    <t>Ftrline - TB Hinged Door Wide Lock Stile Shell</t>
  </si>
  <si>
    <t>EP22284</t>
  </si>
  <si>
    <t>Ftrline - TB Hinged Door Hinge Stile B Shell</t>
  </si>
  <si>
    <t>EP22285</t>
  </si>
  <si>
    <t>Ftrline - TB Hinged Door Wiper Stile A Shell</t>
  </si>
  <si>
    <t>EP22286</t>
  </si>
  <si>
    <t>Ftrline - TB Hinged Door Wiper Stile B Shell</t>
  </si>
  <si>
    <t>EP22287</t>
  </si>
  <si>
    <t>Ftrline - TB Hinged Door 130 Hinge Stile A Shell</t>
  </si>
  <si>
    <t>EP22288</t>
  </si>
  <si>
    <t>Ftrline - TB Hinged Door Single Track Jamb/Head</t>
  </si>
  <si>
    <t>619 150 SG Int Glazed Sill</t>
  </si>
  <si>
    <t>EP22292</t>
  </si>
  <si>
    <t>Ftrline - TB Hinged Door Meeting Stile A Shell</t>
  </si>
  <si>
    <t>EP22293</t>
  </si>
  <si>
    <t>Ftrline - TB Hinged Door 130 Cover Stile Shell</t>
  </si>
  <si>
    <t>EP22294</t>
  </si>
  <si>
    <t>900 SD Shallow Pocket SG Lock Stile</t>
  </si>
  <si>
    <t>EP22295</t>
  </si>
  <si>
    <t>900 SD Shallow Pocket DG Lock Stile</t>
  </si>
  <si>
    <t>EP22296</t>
  </si>
  <si>
    <t>900 SD Lock Stile(Shlw Pocket) Thick Glass Adptr</t>
  </si>
  <si>
    <t>EP22297</t>
  </si>
  <si>
    <t>900 SD Lock Stile(Deep Pocket) Thick Glass Adptr</t>
  </si>
  <si>
    <t>EP22298</t>
  </si>
  <si>
    <t>900 SD SG (18mm WP) Beaded Rail</t>
  </si>
  <si>
    <t>EP22299</t>
  </si>
  <si>
    <t>900 SD SG (18mm WP) Extended Beaded Rail</t>
  </si>
  <si>
    <t>EP22300</t>
  </si>
  <si>
    <t>900 SD SG (18mm WP) Mid Rail</t>
  </si>
  <si>
    <t>EP22301</t>
  </si>
  <si>
    <t>900 SD SG (18mm WP) Bead</t>
  </si>
  <si>
    <t>EP22303</t>
  </si>
  <si>
    <t>Ftrline - TB Hinged Door Hinge Stile A Shell</t>
  </si>
  <si>
    <t>EP22304</t>
  </si>
  <si>
    <t>Ftrline - TB Hinged Door Meeting Stile B Shell</t>
  </si>
  <si>
    <t>EP22305</t>
  </si>
  <si>
    <t>Flat Base Grate Drain For 76mm Frame</t>
  </si>
  <si>
    <t>EP22306</t>
  </si>
  <si>
    <t>Flat Base Grate Drain For 100mm Frame</t>
  </si>
  <si>
    <t>EP22307</t>
  </si>
  <si>
    <t>Flat Base Grate Drain For 134mm Frame</t>
  </si>
  <si>
    <t>EP22308</t>
  </si>
  <si>
    <t>Flat Base Grate Drain For 150mm Frame</t>
  </si>
  <si>
    <t>EP22309</t>
  </si>
  <si>
    <t>Flat Base Grate Drain Extension</t>
  </si>
  <si>
    <t>EP22310</t>
  </si>
  <si>
    <t>Flat Base Grate Drain 30mm Insert Sill Support</t>
  </si>
  <si>
    <t>EP22311</t>
  </si>
  <si>
    <t>Flat Base Grate Drain 40mm Insert Sill Support</t>
  </si>
  <si>
    <t>EP22312</t>
  </si>
  <si>
    <t>Artisan Folding Door 44mm Sill/Transome</t>
  </si>
  <si>
    <t>EP22320</t>
  </si>
  <si>
    <t>BL25 50mm End Blade</t>
  </si>
  <si>
    <t>EP23744</t>
  </si>
  <si>
    <t>C2078 9.8mm Sash Cornerstake</t>
  </si>
  <si>
    <t>EP23745</t>
  </si>
  <si>
    <t>C3323 132 x 44mm Sill/Transom With Reaveals</t>
  </si>
  <si>
    <t>619 150 SG Cover Transom</t>
  </si>
  <si>
    <t>619 150mm Acoustic Self-Mating Mullion</t>
  </si>
  <si>
    <t>619 150mm Plain Self-Mating Jamb</t>
  </si>
  <si>
    <t>619 150mm Acoustic Head/Jamb</t>
  </si>
  <si>
    <t>619 150mm Acoustic Sill/Transom</t>
  </si>
  <si>
    <t>629 150 DG Frame Flat Filler</t>
  </si>
  <si>
    <t>629 150 DG Frame/Mullion</t>
  </si>
  <si>
    <t>429 100 DG Frame</t>
  </si>
  <si>
    <t>629 150 DG Int Glazed Sill</t>
  </si>
  <si>
    <t>429 100 DG Int Glazed Sill</t>
  </si>
  <si>
    <t>429 100 DG Int Sill Bead</t>
  </si>
  <si>
    <t>629 150 DG Internal Bead</t>
  </si>
  <si>
    <t>429 DG Cover Bead</t>
  </si>
  <si>
    <t>429 100 DG Cover Sill/Transom</t>
  </si>
  <si>
    <t>1029 250 Flat Filler</t>
  </si>
  <si>
    <t>629 150 DG Sunshade Split Mullion (F) 2</t>
  </si>
  <si>
    <t>EP9798</t>
  </si>
  <si>
    <t>Tube 70x16</t>
  </si>
  <si>
    <t>ESH00306</t>
  </si>
  <si>
    <t>Structural Coupling Mullion 24/49-75 (382440)</t>
  </si>
  <si>
    <t>Schuco Extrusions Other</t>
  </si>
  <si>
    <t>INSERT PROF MULLION 150MM (543090)</t>
  </si>
  <si>
    <t>ESH10635</t>
  </si>
  <si>
    <t>Cover cap 90 (324740)</t>
  </si>
  <si>
    <t>ESH10636</t>
  </si>
  <si>
    <t>Presssure plte Angle 75 (536990)</t>
  </si>
  <si>
    <t>ESH10637</t>
  </si>
  <si>
    <t>Cover Cap 75x12 15 degrees (547100)</t>
  </si>
  <si>
    <t>Concave Rod</t>
  </si>
  <si>
    <t>425TB - Solid Mullion / Frame</t>
  </si>
  <si>
    <t>425TB - Sill Transom</t>
  </si>
  <si>
    <t>425TB - Square Bead</t>
  </si>
  <si>
    <t>425TB - Sash Adaptor</t>
  </si>
  <si>
    <t>425TB - Sub Head 100x50</t>
  </si>
  <si>
    <t>425TB - Sub Sill 100 Flat Leg</t>
  </si>
  <si>
    <t>425TB - Sub Frame 2-Pc Base 100x50</t>
  </si>
  <si>
    <t>425TB - Female Mullion/Narrow Frame V2</t>
  </si>
  <si>
    <t>425TB - Male Mullion V2</t>
  </si>
  <si>
    <t>425TB - Pocket Filler</t>
  </si>
  <si>
    <t>ETB0319</t>
  </si>
  <si>
    <t>1029TB - 250mm Flat Subsill</t>
  </si>
  <si>
    <t>ETB0320</t>
  </si>
  <si>
    <t>1029TB - 250mm Internal Subsill</t>
  </si>
  <si>
    <t>ETB0321</t>
  </si>
  <si>
    <t>1029TB - 250mm Transom/Sill</t>
  </si>
  <si>
    <t>ETB0322</t>
  </si>
  <si>
    <t>1029TB - 250mm Transom/Head/Jamb</t>
  </si>
  <si>
    <t>ETB0323</t>
  </si>
  <si>
    <t>ETB0324</t>
  </si>
  <si>
    <t>EXP1198</t>
  </si>
  <si>
    <t>OneFrame Win Frame 11mm(P22173+P18077)</t>
  </si>
  <si>
    <t>Remove "Minfin" as Mill pricing option. Column U formula updated from "&lt;40" to "&lt;0"</t>
  </si>
  <si>
    <t>VB - 3.Edit Pricing - Created distinction between CostType 1 &amp; 2. CostType 2 hides the POA option</t>
  </si>
  <si>
    <t>3.Edit Pricing - unlocked ability to modify Cost for Non-bulk powder application</t>
  </si>
  <si>
    <t>Mill NON-Bulk POA Cost $/m2</t>
  </si>
  <si>
    <t>v1.11.2023</t>
  </si>
  <si>
    <t>Corrected margin reference for mill POA</t>
  </si>
  <si>
    <t>Metal cost updated to $6.47 +$0.06 (LME increased to $3.45, MJP decreased to $0.15)</t>
  </si>
  <si>
    <t>Added conditional formatting to highlight length cell red if it doesn't match the Stocked TB Length. Also added comment into column title.</t>
  </si>
  <si>
    <t>v8.11.2023</t>
  </si>
  <si>
    <t>Added extra row in MF recommended rates (Table_Metal_BP) to give indicative margins for small projects. Set at minimum 1kg at 35% margin.</t>
  </si>
  <si>
    <t>Increased width of Total Value column. 2.Quote and 4b.Quote no pricing</t>
  </si>
  <si>
    <t>v10.11.2023</t>
  </si>
  <si>
    <t>v1.12.2023</t>
  </si>
  <si>
    <t>Metal cost updated to $6.41 -$0.06 (LME decreased to $3.39)</t>
  </si>
  <si>
    <t>Metal cost updated to $6.27 -$0.14 (LME decreased to $3.26, MJP decreased to $0.14)</t>
  </si>
  <si>
    <t>v22.01.2024</t>
  </si>
  <si>
    <t>Added Bulk/Non-bulk button. Clicking on this will force the Bulk rates to be shown or hidden</t>
  </si>
  <si>
    <t>Updated Futureline costs based on MM60 extract</t>
  </si>
  <si>
    <t>Metal cost updated to $6.40 + 0.13 (LME increased to $3.30, Spread increased to $2.96 from $2.87)</t>
  </si>
  <si>
    <t>Updated all MPGs based on price increase</t>
  </si>
  <si>
    <t>Finish pricing updated</t>
  </si>
  <si>
    <t>Updated delivery from $62 to $80</t>
  </si>
  <si>
    <t>Updated Campbellfield rates incorrectly. Shouldn't match bremer. Reverted back to previous rates.</t>
  </si>
  <si>
    <t>v5.2.2024</t>
  </si>
  <si>
    <t>v2.2.2024</t>
  </si>
  <si>
    <t>Bulk/Non-bulk button not working. Unlocked cell D25.</t>
  </si>
  <si>
    <t>Changed margin calc in B51 to consider if Bulk/Non-bulk is selected (D25 = 1)</t>
  </si>
  <si>
    <t>Corner Stake Extrusion 75.3x75.3</t>
  </si>
  <si>
    <t>Channel 25x25x1.5</t>
  </si>
  <si>
    <t>E22014</t>
  </si>
  <si>
    <t>Tee 25x38x1.25</t>
  </si>
  <si>
    <t>FLY11 FlyFrame 25 x 11mm (Cnr FLC2/FLC4)</t>
  </si>
  <si>
    <t>AGS 900 / Artisan 994 Sliding Door</t>
  </si>
  <si>
    <t>EP13665</t>
  </si>
  <si>
    <t>EP14432</t>
  </si>
  <si>
    <t>Bremer Park 10 Years</t>
  </si>
  <si>
    <t>SGD1 Stormguard Sec Door Frame</t>
  </si>
  <si>
    <t>SGW3 Stormguard Sec Escape Window Head</t>
  </si>
  <si>
    <t>SGW5 Stormguard Sec Escape Window Latch</t>
  </si>
  <si>
    <t>SGW2 Stormguard Sec Escape Window Frame</t>
  </si>
  <si>
    <t>SGW4 Stormguard Sec Escape Window Frame</t>
  </si>
  <si>
    <t>SGW6 Stormguard Sec Escape Window Hook</t>
  </si>
  <si>
    <t>SGS5 Stormguard Sec Sliding Frame W/Hook</t>
  </si>
  <si>
    <t>SGS4 Stormguard Sec Sliding Dr Interlock</t>
  </si>
  <si>
    <t>SGS2 Stormguard Sec Sliding Jamb Adaptor</t>
  </si>
  <si>
    <t>SGS3 Strmgd Scrn Slidng H/Sill Adaptor</t>
  </si>
  <si>
    <t>SGW11 Stormguard 11mm Sec Window Frame</t>
  </si>
  <si>
    <t>619 150 - Open In Door Stop</t>
  </si>
  <si>
    <t>629 150 - Open In Door Stop</t>
  </si>
  <si>
    <t>619 150  SG Head - Open In Door</t>
  </si>
  <si>
    <t>629 150  DG Head - Open In Door</t>
  </si>
  <si>
    <t>619 150  SG/DG Open In Sill</t>
  </si>
  <si>
    <t>SGS1 Stormguard Screen Sliding Frame</t>
  </si>
  <si>
    <t>Struct Glzd Awn Hook Hinge Sash</t>
  </si>
  <si>
    <t>AE1350</t>
  </si>
  <si>
    <t>100012120231202008</t>
  </si>
  <si>
    <t>Artisan 992 Awning/Casement Window</t>
  </si>
  <si>
    <t>Struct Glzd Awn Sash Adaptor</t>
  </si>
  <si>
    <t>Struct Glzd Awning Sash</t>
  </si>
  <si>
    <t>CW116 Struct Glzd Gutter Transom</t>
  </si>
  <si>
    <t>CW116 Struct Glzd Hook Hinge Transom</t>
  </si>
  <si>
    <t>CW116 Struct Glzd Transom</t>
  </si>
  <si>
    <t>CW175 - SG Hook Hinge Transom</t>
  </si>
  <si>
    <t>1029 250 Internally Beaded Sill/Transom</t>
  </si>
  <si>
    <t>1029 250 Reinforced Bead</t>
  </si>
  <si>
    <t>650 DG Sill/Transom</t>
  </si>
  <si>
    <t>AE3045</t>
  </si>
  <si>
    <t>100012121031200529</t>
  </si>
  <si>
    <t>Futureline 994TB Sliding Door</t>
  </si>
  <si>
    <t>EP21743</t>
  </si>
  <si>
    <t>EP21744</t>
  </si>
  <si>
    <t>EP21750</t>
  </si>
  <si>
    <t>EP21751</t>
  </si>
  <si>
    <t>Angle 100x100x2.0</t>
  </si>
  <si>
    <t>EP21752</t>
  </si>
  <si>
    <t>Flat Bar 150x1.5</t>
  </si>
  <si>
    <t>EP21753</t>
  </si>
  <si>
    <t>Flat Bar 50x1.5</t>
  </si>
  <si>
    <t>EP21754</t>
  </si>
  <si>
    <t>Tee 50x50x3.0</t>
  </si>
  <si>
    <t>EP21755</t>
  </si>
  <si>
    <t>Sign Edge Standard Frame</t>
  </si>
  <si>
    <t>EP21756</t>
  </si>
  <si>
    <t>Sign Edge Hinged Door Frame</t>
  </si>
  <si>
    <t>EP21757</t>
  </si>
  <si>
    <t>Sign Edge Standard Door Frame</t>
  </si>
  <si>
    <t>EP21758</t>
  </si>
  <si>
    <t>Tube 122.2x2.0</t>
  </si>
  <si>
    <t>EP21759</t>
  </si>
  <si>
    <t>Angle 25x9x1.6</t>
  </si>
  <si>
    <t>EP21770</t>
  </si>
  <si>
    <t>Sign Edge - Led Housing</t>
  </si>
  <si>
    <t>EP21773</t>
  </si>
  <si>
    <t>Sign Edge - Led Rail</t>
  </si>
  <si>
    <t>EP21776</t>
  </si>
  <si>
    <t>EP21777</t>
  </si>
  <si>
    <t>Holland Blind Tube 40mm</t>
  </si>
  <si>
    <t>EP21778</t>
  </si>
  <si>
    <t>Coolroom Base Channel 81x36</t>
  </si>
  <si>
    <t>EP21779</t>
  </si>
  <si>
    <t>Coolroom Base Channel 155x40</t>
  </si>
  <si>
    <t>EP21780</t>
  </si>
  <si>
    <t>Angle 90x40x1.5</t>
  </si>
  <si>
    <t>EP21781</t>
  </si>
  <si>
    <t>Coolroom Door Channel 168</t>
  </si>
  <si>
    <t>EP21782</t>
  </si>
  <si>
    <t>Coolroom Coving 75</t>
  </si>
  <si>
    <t>EP21784</t>
  </si>
  <si>
    <t>EP21785</t>
  </si>
  <si>
    <t>Coolroom Base Channel 55.6x30 Scribe</t>
  </si>
  <si>
    <t>EP21786</t>
  </si>
  <si>
    <t>EP21787</t>
  </si>
  <si>
    <t>Coolroom Base Channel 105x36</t>
  </si>
  <si>
    <t>EP21792</t>
  </si>
  <si>
    <t>Angle 76x34x1.5</t>
  </si>
  <si>
    <t>EP21793</t>
  </si>
  <si>
    <t>EP21794</t>
  </si>
  <si>
    <t>Coolroom Door Channel 92</t>
  </si>
  <si>
    <t>EP21795</t>
  </si>
  <si>
    <t>Coolroom F'Mould 2</t>
  </si>
  <si>
    <t>EP21797</t>
  </si>
  <si>
    <t>Coolroom Door Stop 50mm</t>
  </si>
  <si>
    <t>INT10 Screen Door Plant On End Interlock</t>
  </si>
  <si>
    <t>Bug3 Under Rail Plant-On W/Strip Adaptor</t>
  </si>
  <si>
    <t>Fly12 Flyscreen Midrail 28mm</t>
  </si>
  <si>
    <t>BL45 Louvre Infill</t>
  </si>
  <si>
    <t>BL45 Louvre 135° Blade Centre</t>
  </si>
  <si>
    <t>SGW5 Stormguard Escape Window Latch</t>
  </si>
  <si>
    <t>SGW7 SG Escape Window Handle Release Base</t>
  </si>
  <si>
    <t>EP22324</t>
  </si>
  <si>
    <t>EP22341</t>
  </si>
  <si>
    <t>Urban 284 SD Oxxo Adaptor Receiver Channel</t>
  </si>
  <si>
    <t>EP22342</t>
  </si>
  <si>
    <t>Urban 284 SD Oxxo Box Adaptor</t>
  </si>
  <si>
    <t>EP22343</t>
  </si>
  <si>
    <t>Urban + 397 HD 125mm Ramp Threshold</t>
  </si>
  <si>
    <t>EP22345</t>
  </si>
  <si>
    <t>ONE15 11mm Sec Win Frm W/Extended Leg (CnrSWC5)</t>
  </si>
  <si>
    <t>EP22362</t>
  </si>
  <si>
    <t>Grate Support</t>
  </si>
  <si>
    <t>EP22363</t>
  </si>
  <si>
    <t>Grate/Sill Support</t>
  </si>
  <si>
    <t>EP22364</t>
  </si>
  <si>
    <t>ASE39 PD.NI 159.5mm 600Pa Sill</t>
  </si>
  <si>
    <t>EP22366</t>
  </si>
  <si>
    <t>RHS Box Louvre 250x25</t>
  </si>
  <si>
    <t>EP22390</t>
  </si>
  <si>
    <t>Post 80x80 - Sports Equipment</t>
  </si>
  <si>
    <t>EP22405</t>
  </si>
  <si>
    <t>EP22416</t>
  </si>
  <si>
    <t>425TB - Low Profile Sill Shell</t>
  </si>
  <si>
    <t>EP22430</t>
  </si>
  <si>
    <t>900 SD - Thick Glass Adaptor(Mate to EPD0229)</t>
  </si>
  <si>
    <t>EP22442</t>
  </si>
  <si>
    <t>Slat for Run Out Table - Canning Vale Press</t>
  </si>
  <si>
    <t>EP22465</t>
  </si>
  <si>
    <t>EP22478</t>
  </si>
  <si>
    <t>Ftrline - Head Infill Pocketed Part A</t>
  </si>
  <si>
    <t>EP22479</t>
  </si>
  <si>
    <t>Ftrline - Head Infill Pocketed Part B</t>
  </si>
  <si>
    <t>EP22535</t>
  </si>
  <si>
    <t>Urban + 397 HD 40mm Door Stop</t>
  </si>
  <si>
    <t>EP22538</t>
  </si>
  <si>
    <t>EP22546</t>
  </si>
  <si>
    <t>EP22547</t>
  </si>
  <si>
    <t>EP22548</t>
  </si>
  <si>
    <t>EP22549</t>
  </si>
  <si>
    <t>EP22551</t>
  </si>
  <si>
    <t>EP22553</t>
  </si>
  <si>
    <t>Coolroom Door Frame 65mm</t>
  </si>
  <si>
    <t>EP22554</t>
  </si>
  <si>
    <t>Coolroom Jab For Door Frame 65mm</t>
  </si>
  <si>
    <t>EP22560</t>
  </si>
  <si>
    <t>EP22562</t>
  </si>
  <si>
    <t>Tube 101x6.0</t>
  </si>
  <si>
    <t>EP22563</t>
  </si>
  <si>
    <t>Square Hollow 20x1.3</t>
  </si>
  <si>
    <t>EP22564</t>
  </si>
  <si>
    <t>Tube 76.2x3.25</t>
  </si>
  <si>
    <t>EP22565</t>
  </si>
  <si>
    <t>Holland Blind Tube 38mmx1.1</t>
  </si>
  <si>
    <t>EP22566</t>
  </si>
  <si>
    <t>Holland Blind Tube (For Man Clutch) 43mm</t>
  </si>
  <si>
    <t>EP22571</t>
  </si>
  <si>
    <t>Blind Bottom Weight Tear Drop Hvy</t>
  </si>
  <si>
    <t>EP22572</t>
  </si>
  <si>
    <t>EP22583</t>
  </si>
  <si>
    <t>EP22588</t>
  </si>
  <si>
    <t>Angle 29x18x1.6</t>
  </si>
  <si>
    <t>EP22589</t>
  </si>
  <si>
    <t>Top Hat</t>
  </si>
  <si>
    <t>EP22590</t>
  </si>
  <si>
    <t>EP22591</t>
  </si>
  <si>
    <t>EP22592</t>
  </si>
  <si>
    <t>EP22594</t>
  </si>
  <si>
    <t>EP22595</t>
  </si>
  <si>
    <t>EP22596</t>
  </si>
  <si>
    <t>Coolroom Angle Snap On Coving Adapter</t>
  </si>
  <si>
    <t>EP22597</t>
  </si>
  <si>
    <t>Coolroom Angle Snap On 35</t>
  </si>
  <si>
    <t>EP22598</t>
  </si>
  <si>
    <t>EP22599</t>
  </si>
  <si>
    <t>Coolroom Door Jamb 75mm</t>
  </si>
  <si>
    <t>EP22600</t>
  </si>
  <si>
    <t>Coolroom Door Jamp 37mm</t>
  </si>
  <si>
    <t>EP22601</t>
  </si>
  <si>
    <t>Coolroom Door Stop 75mm</t>
  </si>
  <si>
    <t>EP22602</t>
  </si>
  <si>
    <t>Coolroom Door Channel 50x25x3.0</t>
  </si>
  <si>
    <t>EP22604</t>
  </si>
  <si>
    <t>Rope Track / Annexe Track</t>
  </si>
  <si>
    <t>EP22605</t>
  </si>
  <si>
    <t>Bull Nose Stair Tread 46x15</t>
  </si>
  <si>
    <t>EP22607</t>
  </si>
  <si>
    <t>Split Baton 35x6 (Basex11)</t>
  </si>
  <si>
    <t>EP22608</t>
  </si>
  <si>
    <t>Tube 38.1x3.18</t>
  </si>
  <si>
    <t>EP22609</t>
  </si>
  <si>
    <t>Blind Vertical / Head Track Double Sided</t>
  </si>
  <si>
    <t>EP22610</t>
  </si>
  <si>
    <t>Holland Blind Tube (Tbs 40) Wall 1.5mm</t>
  </si>
  <si>
    <t>EP22611</t>
  </si>
  <si>
    <t>Holland Bld Tube 38mm Wall 1.1mm 5.5M</t>
  </si>
  <si>
    <t>EP22612</t>
  </si>
  <si>
    <t>Blind Tilt Rod 3 Way Heavy Duty</t>
  </si>
  <si>
    <t>EP22613</t>
  </si>
  <si>
    <t>Blind Tilt Rod 4 Way (Lite)</t>
  </si>
  <si>
    <t>EP22614</t>
  </si>
  <si>
    <t>Rhs 300x50x3.0</t>
  </si>
  <si>
    <t>EP22615</t>
  </si>
  <si>
    <t>EP22616</t>
  </si>
  <si>
    <t>Flat Bar 80x1.5</t>
  </si>
  <si>
    <t>Louvre Buildout</t>
  </si>
  <si>
    <t>ESH00307</t>
  </si>
  <si>
    <t>Door leaf OW 42/98 (362230)</t>
  </si>
  <si>
    <t>ESH10638</t>
  </si>
  <si>
    <t>Mullion 105 (324240)</t>
  </si>
  <si>
    <t>ESH10639</t>
  </si>
  <si>
    <t>Façade fixing (351250)</t>
  </si>
  <si>
    <t>ESH10640</t>
  </si>
  <si>
    <t>Closer profile 31 (398950)</t>
  </si>
  <si>
    <t>ESH10641</t>
  </si>
  <si>
    <t>Glazing rebate redctn 12 (477960)</t>
  </si>
  <si>
    <t>ESH10642</t>
  </si>
  <si>
    <t>60x250 Mullion-FWS 60 ( 7.2m ) (536680)</t>
  </si>
  <si>
    <t>ESH10643</t>
  </si>
  <si>
    <t>250 mm Insert Mullion Profile (536690)</t>
  </si>
  <si>
    <t>ESH10644</t>
  </si>
  <si>
    <t>Add-on profile (536960)</t>
  </si>
  <si>
    <t>629TB - 150MM Sub Head 150X50</t>
  </si>
  <si>
    <t>629TB - 150MM Sub Sill Flat Leg</t>
  </si>
  <si>
    <t>629TB - 150MM Sub Frame 2-PC Base</t>
  </si>
  <si>
    <t>629TB - 150MM Frame/Mullion</t>
  </si>
  <si>
    <t>629TB - 150MM External Sill/Transom</t>
  </si>
  <si>
    <t>629TB - 150MM Internal Sill/Transom</t>
  </si>
  <si>
    <t>629TB - 150MM Sill Bead Internal</t>
  </si>
  <si>
    <t>629TB - 150MM Door Threshold</t>
  </si>
  <si>
    <t>429TB - Sash Adaptor</t>
  </si>
  <si>
    <t>629TB - 150MM Male Mullion</t>
  </si>
  <si>
    <t>629TB - 150MM Female Mullion</t>
  </si>
  <si>
    <t>429TB - 100MM Head</t>
  </si>
  <si>
    <t>429TB - 100MM Cover Sill/Transom</t>
  </si>
  <si>
    <t>429TB - 100MM Internal Sill/Transom</t>
  </si>
  <si>
    <t>429TB - 100MM Internal Bead</t>
  </si>
  <si>
    <t>429TB - 100MM Male Split Mullion</t>
  </si>
  <si>
    <t>429TB - 100MM Female Split Mullion</t>
  </si>
  <si>
    <t>ETB0345</t>
  </si>
  <si>
    <t>425TB - Low Profile Sill</t>
  </si>
  <si>
    <t>EW5527</t>
  </si>
  <si>
    <t>v11.3.2024</t>
  </si>
  <si>
    <t>Metal cost updated to $6.44 + 0.04 (LME increased to $3.34)</t>
  </si>
  <si>
    <t>Metal cost updated to $6.58 + 0.14 (LME increased to $3.39, MJP increased to $0.23)</t>
  </si>
  <si>
    <t>v2.4.2024</t>
  </si>
  <si>
    <t>Corrected Bremer AP from $5.86 to $5.87</t>
  </si>
  <si>
    <t>Metal cost updated to $7.03 + 0.45 (LME increased to $3.84)</t>
  </si>
  <si>
    <t>v1.5.2024</t>
  </si>
  <si>
    <t>v14.5.2024</t>
  </si>
  <si>
    <t xml:space="preserve">Updated CF finish rates as per Masterdata email (as directed by Peter Darvell. </t>
  </si>
  <si>
    <t>Metal cost updated to $7.07 + 0.04 (LME increased to $3.88)</t>
  </si>
  <si>
    <t>v3.6.2024</t>
  </si>
  <si>
    <t>Square Solid 25.4</t>
  </si>
  <si>
    <t>Tee 25.4x50.8x4</t>
  </si>
  <si>
    <t>Flat Bar 31.75x12.7</t>
  </si>
  <si>
    <t>Headborad 228.6x22.25</t>
  </si>
  <si>
    <t>E20086</t>
  </si>
  <si>
    <t>Flat Bar 75x50</t>
  </si>
  <si>
    <t>Flat Bar 65x6</t>
  </si>
  <si>
    <t>Square Solid 45</t>
  </si>
  <si>
    <t>Tee 25x45x1.6</t>
  </si>
  <si>
    <t>Tee 80x162x6</t>
  </si>
  <si>
    <t>E20323</t>
  </si>
  <si>
    <t>E20327</t>
  </si>
  <si>
    <t>E20328</t>
  </si>
  <si>
    <t>EA2592</t>
  </si>
  <si>
    <t>Damper Main Frame</t>
  </si>
  <si>
    <t>CW150/629 150 DG-Split Mullion (M)</t>
  </si>
  <si>
    <t>CW150/629 150 DG-Split Mullion (F)</t>
  </si>
  <si>
    <t>EP13483</t>
  </si>
  <si>
    <t>Footbridge Handrail</t>
  </si>
  <si>
    <t>EP15149</t>
  </si>
  <si>
    <t>External Fixed Light Adaptor</t>
  </si>
  <si>
    <t>StormGuard/SupaGuard Screens</t>
  </si>
  <si>
    <t>Urban 280SW/281DH/282Awing Flange Adaptor 55.55</t>
  </si>
  <si>
    <t>Louvre Frame 38.1x25.4</t>
  </si>
  <si>
    <t>Awning Winder Stop</t>
  </si>
  <si>
    <t>Hume J Trim</t>
  </si>
  <si>
    <t>Coolroom Door Frame Cap 65mm</t>
  </si>
  <si>
    <t>Transport Top Rail 100x100</t>
  </si>
  <si>
    <t>Transport Bottom Rail /Side Coaming 195</t>
  </si>
  <si>
    <t>Rhs 50.6x10.9x1.3 I.D. 48.2x8.5 Rad</t>
  </si>
  <si>
    <t>Transport Side Rail 250</t>
  </si>
  <si>
    <t>EP22633</t>
  </si>
  <si>
    <t>Cls Square Hollow 31.75x2.5</t>
  </si>
  <si>
    <t>EP22634</t>
  </si>
  <si>
    <t>Cls Rectangular Hollow 60x32x6 Radius</t>
  </si>
  <si>
    <t>EP22637</t>
  </si>
  <si>
    <t>Coolroom Angle 40x40x1.5mm Scribe Lines</t>
  </si>
  <si>
    <t>EP22638</t>
  </si>
  <si>
    <t>Coolroom Angle 70x40x1.5mm Scribe Lines</t>
  </si>
  <si>
    <t>EP22702</t>
  </si>
  <si>
    <t>EP22706</t>
  </si>
  <si>
    <t>EP22707</t>
  </si>
  <si>
    <t>900 SD 200mm Head/Jamb</t>
  </si>
  <si>
    <t>EP22708</t>
  </si>
  <si>
    <t>900 SD 200x44mm Sill</t>
  </si>
  <si>
    <t>EP22709</t>
  </si>
  <si>
    <t>900 SD 200mm Frame Flat Filler</t>
  </si>
  <si>
    <t>EP22721</t>
  </si>
  <si>
    <t>Sub Head 200x50mm Base</t>
  </si>
  <si>
    <t>EP22726</t>
  </si>
  <si>
    <t>EP22733</t>
  </si>
  <si>
    <t>EP22756</t>
  </si>
  <si>
    <t>UrbanComfort 284 TB Sill - Outer Shell</t>
  </si>
  <si>
    <t>AR2025</t>
  </si>
  <si>
    <t>100012125531255002</t>
  </si>
  <si>
    <t>UrbanComfort 284TB Sliding Door</t>
  </si>
  <si>
    <t>EP22757</t>
  </si>
  <si>
    <t>UrbanComfort 284 TB Sill - Inner Shell</t>
  </si>
  <si>
    <t>EP22758</t>
  </si>
  <si>
    <t>UrbanComfort 284 TB Sill - Roller Insert</t>
  </si>
  <si>
    <t>EP22759</t>
  </si>
  <si>
    <t>UrbanComfort 284 TB Sill - Outer Infill</t>
  </si>
  <si>
    <t>EP22761</t>
  </si>
  <si>
    <t>EP22778</t>
  </si>
  <si>
    <t>UrbanComfort 284 TB Head - Inner Shell</t>
  </si>
  <si>
    <t>EP22779</t>
  </si>
  <si>
    <t>UrbanComfort 284 TB Rail - Shell 1</t>
  </si>
  <si>
    <t>EP22780</t>
  </si>
  <si>
    <t>UrbanComfort 284 TB Rail - Shell 2</t>
  </si>
  <si>
    <t>EP22781</t>
  </si>
  <si>
    <t>UrbanComfort 284 TB Stile - Shell</t>
  </si>
  <si>
    <t>EP22782</t>
  </si>
  <si>
    <t>UrbanComfort 284 TB Midrail - Shell</t>
  </si>
  <si>
    <t>EP22783</t>
  </si>
  <si>
    <t>UrbanComfort 284 TB Meeting Stile - Shell</t>
  </si>
  <si>
    <t>EP22784</t>
  </si>
  <si>
    <t>UrbanComfort 284 TB Box Meeting Stile Lt - Shell</t>
  </si>
  <si>
    <t>EP22785</t>
  </si>
  <si>
    <t>UrbanComfort 284 TB Box Meeting Stile Med-Shell</t>
  </si>
  <si>
    <t>EP22786</t>
  </si>
  <si>
    <t>UrbanComfort 284 TB Box Meeting Stile HD - Shell</t>
  </si>
  <si>
    <t>EP22787</t>
  </si>
  <si>
    <t>UrbanComfort 284 TB Interlock Stile - Shell 1</t>
  </si>
  <si>
    <t>EP22788</t>
  </si>
  <si>
    <t>UrbanComfort 284 TB Interlock Stile - Shell 2</t>
  </si>
  <si>
    <t>EP22789</t>
  </si>
  <si>
    <t>UrbanComfort 284 TB Box Interlock Stile Med-Shel</t>
  </si>
  <si>
    <t>EP22790</t>
  </si>
  <si>
    <t>UrbanComfort 284 TB Box Interlock Stile HD-Shell</t>
  </si>
  <si>
    <t>EP22791</t>
  </si>
  <si>
    <t>UrbanComfort 284 TB Box OXXO Adaptor - Shell</t>
  </si>
  <si>
    <t>EP22792</t>
  </si>
  <si>
    <t>UrbanComfort 284 TB F/L Coupler HD - Outer Shell</t>
  </si>
  <si>
    <t>EP22793</t>
  </si>
  <si>
    <t>UrbanComfort 284 TB F/L Coupler HD - Inner Shell</t>
  </si>
  <si>
    <t>EP22801</t>
  </si>
  <si>
    <t>UrbanComfort 284 TB Jamb - Outer Shell</t>
  </si>
  <si>
    <t>EP22802</t>
  </si>
  <si>
    <t>UrbanComfort 284 TB Jamb - Inner Shell</t>
  </si>
  <si>
    <t>EP22803</t>
  </si>
  <si>
    <t>UrbanComfort 284 TB Multi Stack Jamb - Shell</t>
  </si>
  <si>
    <t>EP22807</t>
  </si>
  <si>
    <t>UrbanComfort 284 TB Frame Infill</t>
  </si>
  <si>
    <t>EP22808</t>
  </si>
  <si>
    <t>UrbanComfort 284 TB Rnd Box I/lck Stile Med-Shel</t>
  </si>
  <si>
    <t>EP22809</t>
  </si>
  <si>
    <t>UrbanComfort 284 TB Multistack Head - Shell</t>
  </si>
  <si>
    <t>EP22810</t>
  </si>
  <si>
    <t>UrbanComfort 284 TB Multistack Sill - Shell</t>
  </si>
  <si>
    <t>EP22811</t>
  </si>
  <si>
    <t>UrbanComfort 284 TB Commercial Head-Outer Shell</t>
  </si>
  <si>
    <t>EP22812</t>
  </si>
  <si>
    <t>UrbanComfort 284 TB Commercial Head-Inner Shell</t>
  </si>
  <si>
    <t>EP22813</t>
  </si>
  <si>
    <t>UrbanComfort 284 TB Commercial Jamb-Outer Shell</t>
  </si>
  <si>
    <t>EP22814</t>
  </si>
  <si>
    <t>UrbanComfort 284 TB Commercial Jamb-Inner Shell</t>
  </si>
  <si>
    <t>EP22815</t>
  </si>
  <si>
    <t>UrbanComfort 284 TB Screen Track</t>
  </si>
  <si>
    <t>EP22816</t>
  </si>
  <si>
    <t>UrbanComfort 284 TB Head Outer Infill</t>
  </si>
  <si>
    <t>EP22817</t>
  </si>
  <si>
    <t>UrbanComfort 284 TB Jamb Outer Infill</t>
  </si>
  <si>
    <t>EP22818</t>
  </si>
  <si>
    <t>Edge SG150 HD Stack Sill (38mm Deep Pocket)</t>
  </si>
  <si>
    <t>EP22819</t>
  </si>
  <si>
    <t>Edge SG150 HD Stack Head (38mm Deep Pocket)</t>
  </si>
  <si>
    <t>EP22820</t>
  </si>
  <si>
    <t>Edge SG150 50 Transom (38mm Deep Pocket)</t>
  </si>
  <si>
    <t>EP22821</t>
  </si>
  <si>
    <t>Edge SG150 Plain Frame (38mm Deep Pocket)</t>
  </si>
  <si>
    <t>EP22822</t>
  </si>
  <si>
    <t>Edge SG150 MultiLock Sash (34mm Deep Pocket)</t>
  </si>
  <si>
    <t>EP22823</t>
  </si>
  <si>
    <t>Edge SG150 M Sunshade Mullion (38mm Deep Pocket)</t>
  </si>
  <si>
    <t>EP22824</t>
  </si>
  <si>
    <t>Edge SG150 F Sunshade Mullion (38mm Deep Pocket)</t>
  </si>
  <si>
    <t>EP22825</t>
  </si>
  <si>
    <t>UrbanComfort 284 TB Residential Head-Outer Shell</t>
  </si>
  <si>
    <t>EP22826</t>
  </si>
  <si>
    <t>UrbanComfort 284 TB OXO Box Adaptor-Outer Shell</t>
  </si>
  <si>
    <t>EP22827</t>
  </si>
  <si>
    <t>UrbanComfort 284 TB OXO Box Adaptor-Inner Shell</t>
  </si>
  <si>
    <t>EP22834</t>
  </si>
  <si>
    <t>BL45 - Louvre Elliptical Bullnose Blade 150x45</t>
  </si>
  <si>
    <t>EP22838</t>
  </si>
  <si>
    <t>AGS 225 2 Pieces Btm Roller Sliding Track-Base</t>
  </si>
  <si>
    <t>EP22839</t>
  </si>
  <si>
    <t>AGS 225 2 Pieces Btm Roller Sliding Track-Cover</t>
  </si>
  <si>
    <t>EP22859</t>
  </si>
  <si>
    <t>Plain Louvre Frame 150x44</t>
  </si>
  <si>
    <t>EP22872</t>
  </si>
  <si>
    <t>EP22873</t>
  </si>
  <si>
    <t>UrbanComfort 284 TB Meeting Stile HD - Shell</t>
  </si>
  <si>
    <t>EP22874</t>
  </si>
  <si>
    <t>UrbanComfort 284 TB Meeting Stile Medium - Shell</t>
  </si>
  <si>
    <t>EP22875</t>
  </si>
  <si>
    <t>UrbanComfort 284 TB Meeting Stile Light - Shell</t>
  </si>
  <si>
    <t>EP22876</t>
  </si>
  <si>
    <t>UrbanComfort 284 TB Meeting Stile Flat - Shell</t>
  </si>
  <si>
    <t>ESH00308</t>
  </si>
  <si>
    <t>Adapter prof. 24 (368990)</t>
  </si>
  <si>
    <t>ESH00309</t>
  </si>
  <si>
    <t>Insrt otr fr. 58/26 (431980)</t>
  </si>
  <si>
    <t>ESH10645</t>
  </si>
  <si>
    <t>Cover cap 20 (434620)</t>
  </si>
  <si>
    <t>ETB0308</t>
  </si>
  <si>
    <t>994TB - 150mm Sill</t>
  </si>
  <si>
    <t>ETB0309</t>
  </si>
  <si>
    <t>994TB - 150mm Head</t>
  </si>
  <si>
    <t>ETB0310</t>
  </si>
  <si>
    <t>994TB - 150mm Medium Meeting Stile (F)</t>
  </si>
  <si>
    <t>ETB0313</t>
  </si>
  <si>
    <t>440TB - 150mm Jamb Adaptor</t>
  </si>
  <si>
    <t>ETB0314</t>
  </si>
  <si>
    <t>994TB - Medium Interlock</t>
  </si>
  <si>
    <t>ETB0315</t>
  </si>
  <si>
    <t>994TB - Meeting Stile (F)</t>
  </si>
  <si>
    <t>ETB0316</t>
  </si>
  <si>
    <t>994TB - Meeting Stile (M)</t>
  </si>
  <si>
    <t>ETB0346</t>
  </si>
  <si>
    <t>994TB - Pocketed Head Infill</t>
  </si>
  <si>
    <t>ETB0347</t>
  </si>
  <si>
    <t>284TB - Jamb</t>
  </si>
  <si>
    <t>ETB0348</t>
  </si>
  <si>
    <t>284TB - Sill</t>
  </si>
  <si>
    <t>ETB0349</t>
  </si>
  <si>
    <t>284TB - Rail</t>
  </si>
  <si>
    <t>ETB0350</t>
  </si>
  <si>
    <t>284TB - Midrail</t>
  </si>
  <si>
    <t>ETB0351</t>
  </si>
  <si>
    <t>284TB - Stile</t>
  </si>
  <si>
    <t>ETB0352</t>
  </si>
  <si>
    <t>284TB - Interlock Stile</t>
  </si>
  <si>
    <t>ETB0353</t>
  </si>
  <si>
    <t>284TB - Screen (Double) Interlock</t>
  </si>
  <si>
    <t>ETB0354</t>
  </si>
  <si>
    <t>284TB - Medium Interlock</t>
  </si>
  <si>
    <t>ETB0355</t>
  </si>
  <si>
    <t>284TB - Rounded Medium Interlock</t>
  </si>
  <si>
    <t>ETB0356</t>
  </si>
  <si>
    <t>284TB - HD Interlock</t>
  </si>
  <si>
    <t>ETB0357</t>
  </si>
  <si>
    <t>284TB - OXO Box Adaptor</t>
  </si>
  <si>
    <t>ETB0358</t>
  </si>
  <si>
    <t>284TB - Head</t>
  </si>
  <si>
    <t>ETB0363</t>
  </si>
  <si>
    <t>284TB - Fixed Light Coupler HD</t>
  </si>
  <si>
    <t>ETB0364</t>
  </si>
  <si>
    <t>284TB - Commercial Head</t>
  </si>
  <si>
    <t>ETB0365</t>
  </si>
  <si>
    <t>284TB - Commercial Jamb</t>
  </si>
  <si>
    <t>ETB0366</t>
  </si>
  <si>
    <t>284TB - Multi Stack Screen Head</t>
  </si>
  <si>
    <t>ETB0367</t>
  </si>
  <si>
    <t>284TB - Multi Stack Screen Jamb</t>
  </si>
  <si>
    <t>ETB0368</t>
  </si>
  <si>
    <t>284TB - Multi Stack Screen Sill</t>
  </si>
  <si>
    <t>Flat Bar 127X6.35</t>
  </si>
  <si>
    <t>EX1732</t>
  </si>
  <si>
    <t>ETB0369</t>
  </si>
  <si>
    <t>Added new 994TB sections (ETB0308-0310, ETB0313-ETB0316, ETB0346 ETB0369)</t>
  </si>
  <si>
    <t>v17.6.2024</t>
  </si>
  <si>
    <t>List price calculated however sections not stocked so costs not available. Will release at this point however</t>
  </si>
  <si>
    <t>994TB - Double Interlock</t>
  </si>
  <si>
    <t>Started adding 1029TB sections to Price matrix but not fully setup yet (not costed). Will add later</t>
  </si>
  <si>
    <t>Added macro 'PDF_QuoteLetter_Quote'. Saves 2.Quote and 4.Quote Letter. Saves both files together as a PDF</t>
  </si>
  <si>
    <t>Metal cost updated to $6.99 - 0.08 (LME decreased to $3.76, MJP increased to $0.27)</t>
  </si>
  <si>
    <t>Metal cost updated to $6.77 - 0.22 (LME decreased to $3.54)</t>
  </si>
  <si>
    <t>v5.8.2024</t>
  </si>
  <si>
    <t>v12.8.2024</t>
  </si>
  <si>
    <t>Added pricing matrix data for 1029TB sections (ETB0319-ETB0324)</t>
  </si>
  <si>
    <t>POA ex-Huntingwwod was not calculating margins correctly as cost was a fixed value. Pricing Matrix:K37:38 changed to formula</t>
  </si>
  <si>
    <t>v15.8.2024</t>
  </si>
  <si>
    <t>v5.9.2024</t>
  </si>
  <si>
    <t>Metal cost updated to $6.85 + 0.11. (LME increased to $3.62)</t>
  </si>
  <si>
    <t>Metal cost updated to $6.74 - 0.03 (LME decreased to $3.51)</t>
  </si>
  <si>
    <t>v3.10.2024</t>
  </si>
  <si>
    <t>Flat Bar 12.7x3.2(FR)</t>
  </si>
  <si>
    <t>Square Hollow 19x1.6(R1=1.6)</t>
  </si>
  <si>
    <t>I Beam 88.9x38.1x4.75x6.35(R1=6.35)</t>
  </si>
  <si>
    <t>I Beam 127x50.8x4.75x6.53(R1=7)</t>
  </si>
  <si>
    <t>Tee 76.2x76.2x6.35(R1=7.6)</t>
  </si>
  <si>
    <t>RHS 38.1x25.4x2.54(R2=1.57)</t>
  </si>
  <si>
    <t>Tee 19.05x19.05x1.6</t>
  </si>
  <si>
    <t>Channel 22.25x19x1.6</t>
  </si>
  <si>
    <t>Flat Bar 25.4x3.2(R1=3.2)</t>
  </si>
  <si>
    <t>Angle 88.9x31.75x3.2(R2=3.95)</t>
  </si>
  <si>
    <t>RHS 101.6x63.5x4(R2=3.2)</t>
  </si>
  <si>
    <t>Channel 101.6x44.4x4.75(R2=4)</t>
  </si>
  <si>
    <t>Flat Bar 15.9x4.75(R2=1.6)</t>
  </si>
  <si>
    <t>RHS 101.6x76.2x5(R1=6.35)</t>
  </si>
  <si>
    <t>Channel 152.4x63.5x6.35x7.9(R2=10.65)</t>
  </si>
  <si>
    <t>RHS 152.4x76.2x6.35(R1=1.6)(R2=0.25)</t>
  </si>
  <si>
    <t>RHS 76.2x25.4x2.35(R2=0.8)</t>
  </si>
  <si>
    <t>Channel 76.2x25.4x12.7x2.35 Lipped(R3=R4=0.8)</t>
  </si>
  <si>
    <t>RHS 50.8x25.4x2.35(R2=0.8)</t>
  </si>
  <si>
    <t>Channel 38.1x25.4x1.25x1.35(R1=0.8)(R3=R4=FR)</t>
  </si>
  <si>
    <t>Angle 63.5x63.5x9.55(R2=1.15)</t>
  </si>
  <si>
    <t>Angle 31.75x19.05x1.15(R1=R3=FR)(R2=1.6)</t>
  </si>
  <si>
    <t>Channel 254x114.3x12.7(R1=9)(R2=6.35)(R4=1.6)</t>
  </si>
  <si>
    <t>Square Hollow 127x6.35(R1=12.7)</t>
  </si>
  <si>
    <t>Angle 152.4x76.2x9.55(R2=6.35)</t>
  </si>
  <si>
    <t>I Beam 152.4x101.6x7.9x9.5(R1=3.2)(R2=0.8)</t>
  </si>
  <si>
    <t>CH 381x152.4x9.5x12.7(R1=15.9,R2=15.9,R3=R4=0.8)</t>
  </si>
  <si>
    <t>CH 133.35x88.9x9.55(R1=12.7)(R2=6.35,R3=R4=3.2)</t>
  </si>
  <si>
    <t>CH 305x152.5x10 Lipped 13x13(R1=R2=2,R3=2,R4=15)</t>
  </si>
  <si>
    <t>Square Hollow 63.5x3.2(R2=3.2)</t>
  </si>
  <si>
    <t>Tee 25.4x19x1.6x1.6(R2=3.2)</t>
  </si>
  <si>
    <t>Channel 152.4x76.2x9.55(R1=15.9)(R2=6.35)</t>
  </si>
  <si>
    <t>Channel 101.6x38.1x2.35 Lipped 19.05x2.35</t>
  </si>
  <si>
    <t>RHS 127x76.2x3.2(R2=1.6)</t>
  </si>
  <si>
    <t>Flat Bar 25.4x6.35(FR)</t>
  </si>
  <si>
    <t>Channel 25.8x25.4x1.4(R2=0.8)</t>
  </si>
  <si>
    <t>Channel 22.25x25.4x1.35(R2=0.8)(R3=R4=FR)</t>
  </si>
  <si>
    <t>Channel 127x50.8x3.2 Lipped 19.1x3.2(R3=3)</t>
  </si>
  <si>
    <t>Square Hollow 50.8x2</t>
  </si>
  <si>
    <t>CH101.6x76.2x6.35Lip25.4x6.35R1=R2=1R4=3.2R5=1.6</t>
  </si>
  <si>
    <t>Screen Bug Strip</t>
  </si>
  <si>
    <t>Flat Bar 38.1x6.35(FR)</t>
  </si>
  <si>
    <t>Square Hollow 76.2x6.35(R1=15.9)</t>
  </si>
  <si>
    <t>Square Hollow 50.8x3.2(R1=4.75)</t>
  </si>
  <si>
    <t>E12114</t>
  </si>
  <si>
    <t>Roller Carriage</t>
  </si>
  <si>
    <t>Channel 29.2x29x19.6x2.2x2.2x1.6(R1=1)(R3=R4=FR)</t>
  </si>
  <si>
    <t>Flat Bar 16x6</t>
  </si>
  <si>
    <t>Flat Bar 80x12</t>
  </si>
  <si>
    <t>Flat Bar 100x20(R1=R2=0.4)</t>
  </si>
  <si>
    <t>Flat Bar 70x3</t>
  </si>
  <si>
    <t>Flat Bar 170x10</t>
  </si>
  <si>
    <t>Flat Bar 130x5</t>
  </si>
  <si>
    <t>Flat Bar 200x5</t>
  </si>
  <si>
    <t>Flat Bar 60x6(R1=R2=1.6)</t>
  </si>
  <si>
    <t>Flat Bar 130x8</t>
  </si>
  <si>
    <t>Square Solid 32</t>
  </si>
  <si>
    <t>Tee 50x50x6</t>
  </si>
  <si>
    <t>Tee 100x60x3</t>
  </si>
  <si>
    <t>Tee 50x50x4(R1=4)(R4=0.5)</t>
  </si>
  <si>
    <t>Tee 60x60x6(R1=4)</t>
  </si>
  <si>
    <t>Tee 70x140x10x6(R1=4)(R3=1)</t>
  </si>
  <si>
    <t>Tee 50x125x6x4(R1=4)</t>
  </si>
  <si>
    <t>Tee 32x54x4(R1=4)</t>
  </si>
  <si>
    <t>Tee 80x180x8x5(R1=4)</t>
  </si>
  <si>
    <t>Tee 80x100x8x5(R1=4)</t>
  </si>
  <si>
    <t>Round Bar 30 Dia</t>
  </si>
  <si>
    <t>Round Bar 60 Dia</t>
  </si>
  <si>
    <t>Round Bar 120 Dia</t>
  </si>
  <si>
    <t>Round Bar 118 Dia</t>
  </si>
  <si>
    <t>Round Bar 124 Dia</t>
  </si>
  <si>
    <t>Round Bar 35 Dia</t>
  </si>
  <si>
    <t>Round Bar 19 Dia</t>
  </si>
  <si>
    <t>Round Bar 76 Dia</t>
  </si>
  <si>
    <t>Beam 166x80x8</t>
  </si>
  <si>
    <t>Angle 125x50x6</t>
  </si>
  <si>
    <t>Angle 80x80x4</t>
  </si>
  <si>
    <t>Angle 32x20x2</t>
  </si>
  <si>
    <t>Angle 75x50x10(R2=1)</t>
  </si>
  <si>
    <t>Angle 60x40x4(R1=R3=1)(R4=1)</t>
  </si>
  <si>
    <t>Angle 50x50x1.60</t>
  </si>
  <si>
    <t>Angle 35x20x2.5(R2=0.3)</t>
  </si>
  <si>
    <t>Angle 100x25x3(R1=R3=0.5)(R2=1)</t>
  </si>
  <si>
    <t>Angle 60x40x5(R1=R3=0.6)(R2=4)</t>
  </si>
  <si>
    <t>Angle 65x9x1.8</t>
  </si>
  <si>
    <t>Angle 40x40x6</t>
  </si>
  <si>
    <t>Angle 60x40x6(R2=4)</t>
  </si>
  <si>
    <t>Angle 50x50x3(R2=2.5)</t>
  </si>
  <si>
    <t>Angle 50x50x4(R2=2.5)</t>
  </si>
  <si>
    <t>Angle 125x50x6(R2=4)</t>
  </si>
  <si>
    <t>Angle 125x80x8(R2=6)</t>
  </si>
  <si>
    <t>Angle 100x100x8(R2=6)</t>
  </si>
  <si>
    <t>Angle 110x110x10(R2=6)</t>
  </si>
  <si>
    <t>Angle 110x110x8(R2=8)</t>
  </si>
  <si>
    <t>Channel 16x16x3</t>
  </si>
  <si>
    <t>Channel 40x40x3</t>
  </si>
  <si>
    <t>Channel 60x32x4x4(R2=2.5)</t>
  </si>
  <si>
    <t>Channel 80x40x4(R2=2.5)</t>
  </si>
  <si>
    <t>Channel 80x40x6(R2=4)</t>
  </si>
  <si>
    <t>Channel 100x50x6x9(R2=6)</t>
  </si>
  <si>
    <t>Channel 160x60x6x9(R2=6)</t>
  </si>
  <si>
    <t>Channel 180x80x6x11(R2=6)</t>
  </si>
  <si>
    <t>Channel 180x60x4.5x6(R2=4)</t>
  </si>
  <si>
    <t>I Beam 130x80x4.75x6.35(R1=7.4)(R2=0.5)</t>
  </si>
  <si>
    <t>I Beam 100x75x4.5x6(R1=4)(FR)</t>
  </si>
  <si>
    <t>I Beam 140x90x7.5x7.5(R1=4)(FR)</t>
  </si>
  <si>
    <t>I Beam 100x60x4.5x6(R1=4)(FR)</t>
  </si>
  <si>
    <t>I Beam 180x120x6x5(R1=6)(R2=1)</t>
  </si>
  <si>
    <t>I Beam 180x100x6x10(R1=6)(R2=1)</t>
  </si>
  <si>
    <t>I Beam 130x80x4.75x6.35(R1=4)(FR)</t>
  </si>
  <si>
    <t>Flat Bar 50x6.3(FR)</t>
  </si>
  <si>
    <t>Flat Bar 80x6.3(FR)</t>
  </si>
  <si>
    <t>Flat Bar 25x10(FR)</t>
  </si>
  <si>
    <t>Flat Bar 50x6(FR)</t>
  </si>
  <si>
    <t>Flat Bar 100x5(FR)</t>
  </si>
  <si>
    <t>Flat Bar 50x4(FR)</t>
  </si>
  <si>
    <t>Flat Bar 40x4(FR)</t>
  </si>
  <si>
    <t>Flat Bar 50x5(FR)</t>
  </si>
  <si>
    <t>Flat Bar 20x3(FR)</t>
  </si>
  <si>
    <t>Square Hollow 40x3</t>
  </si>
  <si>
    <t>Square Hollow 25x2</t>
  </si>
  <si>
    <t>Square Hollow 25.4x1.22(R1=0.8)</t>
  </si>
  <si>
    <t>Square Hollow 50x1.7(R1=6)</t>
  </si>
  <si>
    <t>Square Hollow 100x3(R1=1.4)</t>
  </si>
  <si>
    <t>Square Hollow 25x3(R1=3)</t>
  </si>
  <si>
    <t>RHS 40x25x3(R1=3)(R2=1)</t>
  </si>
  <si>
    <t>Square Hollow 30x1.6(R1=3)(R2=2)</t>
  </si>
  <si>
    <t>Square Hollow 80x6(R1=1)(R2=2)</t>
  </si>
  <si>
    <t>RHS 100x45x3</t>
  </si>
  <si>
    <t>RHS 200x50x4</t>
  </si>
  <si>
    <t>RHS 100x50x2</t>
  </si>
  <si>
    <t>RHS 38.1x25.4x2(R1=1.5)</t>
  </si>
  <si>
    <t>RHS 38.1x25.4x2.5(R1=3.2)</t>
  </si>
  <si>
    <t>RHS 50x25x1.5(R1=1)(R2=0.5)</t>
  </si>
  <si>
    <t>RHS 150x75x6(R1=10)</t>
  </si>
  <si>
    <t>RHS 40x20x2(R1=2)</t>
  </si>
  <si>
    <t>RHS 38x25x1.5(R1=3)(R2=1.5)</t>
  </si>
  <si>
    <t>RHS 50.8x25.4x2(R1=3)(R2=1)</t>
  </si>
  <si>
    <t>RHS 100x50x3(R1=1)(R2=2)</t>
  </si>
  <si>
    <t>RHS 150x50x3(R1=1)(R2=2)</t>
  </si>
  <si>
    <t>RHS 152x76.2x6.35(R1=1.6)(R2=2)</t>
  </si>
  <si>
    <t>Channel 100x50x9x6(R2=2)</t>
  </si>
  <si>
    <t>Channel 175x100x7(R1=15)(R2=8)(R3=R4=1)</t>
  </si>
  <si>
    <t>Channel 125x70x6(R2=5)(R3=R4=1.5)</t>
  </si>
  <si>
    <t>Channel 250x110x12(R1=19)(R2=7)(R3=R4=1.6)</t>
  </si>
  <si>
    <t>Channel 147x100x5x6(R1=7.5)(R2=3)(R3=R4=1)</t>
  </si>
  <si>
    <t>Channel 125x70x5(R1=10)(R2=5)(R3=R4=1)</t>
  </si>
  <si>
    <t>Channel 180x80x6x9(R1=9)(R2=5)(R3=R4=1)</t>
  </si>
  <si>
    <t>Tee 120x370x10x6(R1=8)(R3=1)</t>
  </si>
  <si>
    <t>Channel 153x60x6(R1=12.5)(R2=6.5)</t>
  </si>
  <si>
    <t>E26562</t>
  </si>
  <si>
    <t>RHS 150x80x6(R1=5)</t>
  </si>
  <si>
    <t>AGS1029 250mm SG/DG Flushline Framing</t>
  </si>
  <si>
    <t>Channel 150x100x6(R1=10)(R2=4)(R3=R4=1)</t>
  </si>
  <si>
    <t>Channel 140x60x6x10(R1=1)(R2=8)</t>
  </si>
  <si>
    <t>Tee 100x180x10x6(R1=10)</t>
  </si>
  <si>
    <t>Channel 350x175x150x20(R2=25)(R3=R4=1)</t>
  </si>
  <si>
    <t>Tee 100x308x8x5(R1=8)</t>
  </si>
  <si>
    <t>Tube 254x12</t>
  </si>
  <si>
    <t>AGS619 150mm SG Flushline Framing</t>
  </si>
  <si>
    <t>AGS629 150mm DG Flushline Framing</t>
  </si>
  <si>
    <t>AGS429 100mm DG Flushline Framing</t>
  </si>
  <si>
    <t>RHS 60x35x2x3.6(R1=1)(R2=5)</t>
  </si>
  <si>
    <t>Square Hollow 25x0.8(R1=2)</t>
  </si>
  <si>
    <t>Flat Bar 125x6.3(FR)</t>
  </si>
  <si>
    <t>Flat Bar 100x1.5(R1=R2=0.5)</t>
  </si>
  <si>
    <t>RHS 50x30x3</t>
  </si>
  <si>
    <t>Angle 12.7x12.7x1.6</t>
  </si>
  <si>
    <t>Tee 66.7x57.2x3.2x5</t>
  </si>
  <si>
    <t>Square Hollow 80x3(R1=4)(R2=1)</t>
  </si>
  <si>
    <t>Flat Bar 15x5(R2=1)</t>
  </si>
  <si>
    <t>Tube 38.1x2</t>
  </si>
  <si>
    <t>Tube 76.2x2</t>
  </si>
  <si>
    <t>Tube 88.9x6.35</t>
  </si>
  <si>
    <t>Tube 146x3.25</t>
  </si>
  <si>
    <t>Tube 38.1x2.4</t>
  </si>
  <si>
    <t>Tube 88.9x3.2</t>
  </si>
  <si>
    <t>Tube 95.25x3.2</t>
  </si>
  <si>
    <t>Tube 28.6x2</t>
  </si>
  <si>
    <t>Tube 114.3x2.2</t>
  </si>
  <si>
    <t>Tube 152x22.2</t>
  </si>
  <si>
    <t>Tube 219.2x8.2</t>
  </si>
  <si>
    <t>Tube 35x4</t>
  </si>
  <si>
    <t>Tube 50.8x4</t>
  </si>
  <si>
    <t>Tube 31.7x0</t>
  </si>
  <si>
    <t>Tube 40x6</t>
  </si>
  <si>
    <t>Tube 50x2</t>
  </si>
  <si>
    <t>Tube 50x6</t>
  </si>
  <si>
    <t>Tube 135.9x2.65</t>
  </si>
  <si>
    <t>Tube 203.2x3</t>
  </si>
  <si>
    <t>Tube 75x7</t>
  </si>
  <si>
    <t>Tube 158.75x3.2</t>
  </si>
  <si>
    <t>Tube 60x3.25</t>
  </si>
  <si>
    <t>Tube 150x3</t>
  </si>
  <si>
    <t>Tube 48x4</t>
  </si>
  <si>
    <t>Tube 48.4x4</t>
  </si>
  <si>
    <t>Tube 56.8x2.65</t>
  </si>
  <si>
    <t>Tube 75x1.2</t>
  </si>
  <si>
    <t>Tube 67x3</t>
  </si>
  <si>
    <t>Tube 21.8x1</t>
  </si>
  <si>
    <t>Tube 75x3</t>
  </si>
  <si>
    <t>Square Hollow 25.4x1.2(R1=3.2)(R2=1.6)</t>
  </si>
  <si>
    <t>Square Hollow 37.35x2.5(R1=5)</t>
  </si>
  <si>
    <t>Square Hollow 20x3(R1=3)</t>
  </si>
  <si>
    <t>Channel 117.5x25.38x3.2x1.5(R2=1.25)(R3=R4=FR)</t>
  </si>
  <si>
    <t>Channel 47.65x27x1.6(R1=1.6)(R4=1.6)</t>
  </si>
  <si>
    <t>Channel 50.75x25.4x1.4x1.25(R1=1.4)(R4=1.25)</t>
  </si>
  <si>
    <t>Tee 40x22x1.6(R4=FR)</t>
  </si>
  <si>
    <t>Channel 150x25x3</t>
  </si>
  <si>
    <t>Tee 38x63x4x8(R1=3)(R2=R3=FR)(R4=FR)</t>
  </si>
  <si>
    <t>Wardrobe Lumiere</t>
  </si>
  <si>
    <t>Channel 25.8x20x1.6(R1=0.5)(R3=R4=FR)</t>
  </si>
  <si>
    <t>Square Hollow 40x3(R1=3)(R2=2)</t>
  </si>
  <si>
    <t>Square Hollow 31.75x2.5(R1=3)</t>
  </si>
  <si>
    <t>RHS 25.3x12.7x1.4</t>
  </si>
  <si>
    <t>Angle 93.01x53.22x5.2</t>
  </si>
  <si>
    <t>Tee 20x30x2</t>
  </si>
  <si>
    <t>Flat Bar 15.68x2.82</t>
  </si>
  <si>
    <t>RHS 80x40x2.5(R1=3)(R2=1)</t>
  </si>
  <si>
    <t>Flat Bar 60x32(R2=1)</t>
  </si>
  <si>
    <t>Tee 35x50x2(R1=3)</t>
  </si>
  <si>
    <t>RHS 130x50x2.15x3.25</t>
  </si>
  <si>
    <t>Channel 59.4x175x6.4x4.2</t>
  </si>
  <si>
    <t>Channel 95x30x3</t>
  </si>
  <si>
    <t>Channel 17x28x6.5(R4=3)</t>
  </si>
  <si>
    <t>RHS 100x65x6(R1=6)</t>
  </si>
  <si>
    <t>Flat Bar 31.75x6</t>
  </si>
  <si>
    <t>Tube 125x0</t>
  </si>
  <si>
    <t>Tube 124.6x0</t>
  </si>
  <si>
    <t>Round Bar 38.1 Dia</t>
  </si>
  <si>
    <t>Flat Bar 101.6x15.88</t>
  </si>
  <si>
    <t>Channel 80x40x3(R3=R4=0.5)</t>
  </si>
  <si>
    <t>Angle 39.92x39.92x1.3</t>
  </si>
  <si>
    <t>I Beam 140x90x8(R1=4)(FR)</t>
  </si>
  <si>
    <t>Angle 80x50x6(R1=R3=0.5)(R2=4)</t>
  </si>
  <si>
    <t>Channel 150x60x6(R1=10)(R2=4)</t>
  </si>
  <si>
    <t>Flat Bar 150x10</t>
  </si>
  <si>
    <t>Channel 127x80x6.0(R1=12,R2=6)</t>
  </si>
  <si>
    <t>Channel 168.4x25x3x2(R3=R4=FR)</t>
  </si>
  <si>
    <t>I Beam 100x75x4.75x6(R1=3.5)(FR)</t>
  </si>
  <si>
    <t>Angle 32x32x1.5</t>
  </si>
  <si>
    <t>Channel 177.8x76.2x6.35x11.1(R2=12.19)</t>
  </si>
  <si>
    <t>Round Bar 46 Dia</t>
  </si>
  <si>
    <t>Round Bar 37 Dia</t>
  </si>
  <si>
    <t>I Beam 54x51x1.5</t>
  </si>
  <si>
    <t>Channel 92.3x25x3x1.8(R2=2)</t>
  </si>
  <si>
    <t>Channel 180x80x5.5(R1=11)(R2=5.5)</t>
  </si>
  <si>
    <t>Angle 76x76x9.5(R2=7)</t>
  </si>
  <si>
    <t>Channel 118x25x2.98x1.8(R1=2)</t>
  </si>
  <si>
    <t>Angle 101.6x50.8x6.18</t>
  </si>
  <si>
    <t>Flat Bar 250x6(FR)</t>
  </si>
  <si>
    <t>RHS 50x25x2.5x2.5(R1=1.5)(R2=4)</t>
  </si>
  <si>
    <t>Channel 22.3x20x1.2(R3=R4=FR)</t>
  </si>
  <si>
    <t>Flat Bar 44.45x3.96(FR)</t>
  </si>
  <si>
    <t>Angle 110x20x2</t>
  </si>
  <si>
    <t>Channel 57.15x31.75x3.96(R2=5.08)</t>
  </si>
  <si>
    <t>Channel 100x45x4.8(R1=0.5)(R2=3)(R3=R4=0.75)</t>
  </si>
  <si>
    <t>Flat Bar 150x6(R1=R2=0.5)</t>
  </si>
  <si>
    <t>Flat Bar 19.05x3.18(FR)</t>
  </si>
  <si>
    <t>Channel 76.2x38.1x6.35x7.93(R2=7.62)</t>
  </si>
  <si>
    <t>Flat Bar 50.8x4.75(FR)</t>
  </si>
  <si>
    <t>Flat Bar 38.1x3.18(FR)</t>
  </si>
  <si>
    <t>I Beam 22.98x38.1x1.57</t>
  </si>
  <si>
    <t>Flat Bar 20x6</t>
  </si>
  <si>
    <t>Flat Bar 40x20</t>
  </si>
  <si>
    <t>Round Bar 8 Dia</t>
  </si>
  <si>
    <t>Round Bar 18 Dia</t>
  </si>
  <si>
    <t>Square Solid 6</t>
  </si>
  <si>
    <t>Square Solid 10</t>
  </si>
  <si>
    <t>Square Solid 12</t>
  </si>
  <si>
    <t>Square Solid 20</t>
  </si>
  <si>
    <t>Square Solid 25</t>
  </si>
  <si>
    <t>Square Solid 40</t>
  </si>
  <si>
    <t>Angle 60x60x6</t>
  </si>
  <si>
    <t>Angle 80x80x10(R2=6)</t>
  </si>
  <si>
    <t>Channel 100x45x5(R2=5)</t>
  </si>
  <si>
    <t>I Beam 53.96x50.8x1.58x1.58(R1=0.75)</t>
  </si>
  <si>
    <t>Channel 57x30x3(R4=2)</t>
  </si>
  <si>
    <t>Channel 80x25x2.3x1.6</t>
  </si>
  <si>
    <t>Channel 100x50x5(R2=6)</t>
  </si>
  <si>
    <t>Channel 56.5x31.8x4.5(R2=6)</t>
  </si>
  <si>
    <t>I Beam 79x50.8x1.5x1.5(R1=0.75)</t>
  </si>
  <si>
    <t>Flat Bar 60x6(FR)</t>
  </si>
  <si>
    <t>Flat Bar 36x4.5(FR)</t>
  </si>
  <si>
    <t>Flat Bar 65x20</t>
  </si>
  <si>
    <t>Channel 180x80x6x9(R1=9)(R2=5)</t>
  </si>
  <si>
    <t>I Beam 101.62x76.2x4.75x6.35(R1=9.53)</t>
  </si>
  <si>
    <t>Flat Bar 100x1.6</t>
  </si>
  <si>
    <t>I Beam 100x60x6x6(R1=3)</t>
  </si>
  <si>
    <t>Channel 63.5x31.8x3.96x4.75(R2=5)</t>
  </si>
  <si>
    <t>Channel 150x70x6(R1=10)(R2=4)</t>
  </si>
  <si>
    <t>Tube 49.9x9.4</t>
  </si>
  <si>
    <t>Tube 22.23x3.8</t>
  </si>
  <si>
    <t>Tube 46.02x8.82</t>
  </si>
  <si>
    <t>Tube 33.32x7.77</t>
  </si>
  <si>
    <t>Tube 49.99x10.5</t>
  </si>
  <si>
    <t>Tube 76.2x2.6</t>
  </si>
  <si>
    <t>RHS 38.1x25.4x3.18(R1=3.18)</t>
  </si>
  <si>
    <t>Square Hollow 25.4x3.25(R1=3.18)(R2=3.18)</t>
  </si>
  <si>
    <t>RHS 101.6x76.2x2.03(R1=4.32)</t>
  </si>
  <si>
    <t>Tube 40.5x6.75</t>
  </si>
  <si>
    <t>Square Hollow 31.76x1.5</t>
  </si>
  <si>
    <t>Tube 10x0</t>
  </si>
  <si>
    <t>Tube 44.5x3.2</t>
  </si>
  <si>
    <t>Square Hollow 19x1.8(R1=1.5)</t>
  </si>
  <si>
    <t>RHS 34.93x12.7x1.57(R1=3.75)</t>
  </si>
  <si>
    <t>RHS 38x25x2.5(R1=1.8)</t>
  </si>
  <si>
    <t>Square Hollow 16x1.5</t>
  </si>
  <si>
    <t>RHS 100x50x6(R1=8)</t>
  </si>
  <si>
    <t>RHS 40x20x3</t>
  </si>
  <si>
    <t>Tube 14x1.5</t>
  </si>
  <si>
    <t>Tube 117x8</t>
  </si>
  <si>
    <t>Square Hollow 90x2(R1=3)</t>
  </si>
  <si>
    <t>Square Hollow 25.4x1.2(R1=2)(R2=0.8)</t>
  </si>
  <si>
    <t>Tube 20x1.9</t>
  </si>
  <si>
    <t>Tube 125x3</t>
  </si>
  <si>
    <t>RHS 75x50x4(R1=5)(R2=1)</t>
  </si>
  <si>
    <t>Square Hollow 75x5(R1=5)(R2=1)</t>
  </si>
  <si>
    <t>RHS 50x40x5(R1=5)(R2=5)</t>
  </si>
  <si>
    <t>Square Hollow 50x2</t>
  </si>
  <si>
    <t>Square Hollow 50x3</t>
  </si>
  <si>
    <t>RHS 150x30x3</t>
  </si>
  <si>
    <t>Tube 100x6</t>
  </si>
  <si>
    <t>Flat Bar 16x3(FR)</t>
  </si>
  <si>
    <t>Flat Bar 100x6.3(FR)</t>
  </si>
  <si>
    <t>Angle 25x25x4</t>
  </si>
  <si>
    <t>Angle 37.1x25.4x2.36(R1=R3=0.38)</t>
  </si>
  <si>
    <t>Angle 45x20x1.5</t>
  </si>
  <si>
    <t>Angle 79.6x40x6</t>
  </si>
  <si>
    <t>Angle 60x40x1.6(R1=R3=0.4)</t>
  </si>
  <si>
    <t>Angle 32x9x1.6</t>
  </si>
  <si>
    <t>Square Hollow 80x6.5(R1=12.5)</t>
  </si>
  <si>
    <t>Channel 100x50x3</t>
  </si>
  <si>
    <t>Channel 40x25x2.5 Lip8x2.5R1=R2=FR,R3=R4=1.5R5=4</t>
  </si>
  <si>
    <t>Square Hollow 50.8x1.85(R1=6.3)</t>
  </si>
  <si>
    <t>AGS35 Awning/Casement Window</t>
  </si>
  <si>
    <t>Channel 76.2x38.1x1.57 Lipped 12.7x1.57Multi Rad</t>
  </si>
  <si>
    <t>RHS 100x50x6(R1=8)(R2=2)</t>
  </si>
  <si>
    <t>Square Hollow 44.45x2.4(R1=0.4)(R2=0.4)</t>
  </si>
  <si>
    <t>Angle 32x32x1.6(R3=3.75)(R4=1.5)</t>
  </si>
  <si>
    <t>Angle 19.05x12.7x1.6</t>
  </si>
  <si>
    <t>Channel 168x25x2.5x1.5(R2=1.25)(R3=R4=FR)</t>
  </si>
  <si>
    <t>JAM2 HD Short Leg Jamb Adaptor (Cnr EK9132)</t>
  </si>
  <si>
    <t>Artisan 990 Sliding Window</t>
  </si>
  <si>
    <t>Corner Stake 38.45x38.45</t>
  </si>
  <si>
    <t>RHS 63.5x50.8x3.18(R2=4.75)</t>
  </si>
  <si>
    <t>RHS 50.8x38.1x3.18(R2=3.18)</t>
  </si>
  <si>
    <t>Channel 63.5x22.23x2.36</t>
  </si>
  <si>
    <t>RHS 101.6x38.1x3.18</t>
  </si>
  <si>
    <t>Square Hollow 31.75x4.75</t>
  </si>
  <si>
    <t>Angle 76.2x50.8x7.92(R2=6.86)</t>
  </si>
  <si>
    <t>Square Hollow 38.1x2.92(R2=3.18)</t>
  </si>
  <si>
    <t>Square Hollow 31.75x3.18(R2=0.8)</t>
  </si>
  <si>
    <t>RHS 76.2x38.1x3.18(R2=6.35)</t>
  </si>
  <si>
    <t>RHS 101.6x76.2x2.29(R1=5.54)(R2=3.18)</t>
  </si>
  <si>
    <t>RHS 15.88x11.1x2.36x3.18(R2=0.8)</t>
  </si>
  <si>
    <t>RHS 152.4x38.1x3.18(R1=0.8)(R2=0.8)</t>
  </si>
  <si>
    <t>Angle 101.6x101.6x9.53(R2=9.14)</t>
  </si>
  <si>
    <t>Angle 101.6x63.5x9.53(R2=8.13)</t>
  </si>
  <si>
    <t>Angle 101.6x63.5x6.35(R2=8.13)</t>
  </si>
  <si>
    <t>Angle 76.2x76.2x9.52</t>
  </si>
  <si>
    <t>Angle 76.2x76.2x6.35</t>
  </si>
  <si>
    <t>Angle 76.2x50.8x6.35(R2=6.8)</t>
  </si>
  <si>
    <t>Angle 63.5x63.5x6.35(R2=6.86)</t>
  </si>
  <si>
    <t>Angle 50.8x50.8x6.35(R2=6.1)</t>
  </si>
  <si>
    <t>Angle 50.8x31.75x4.75(R1=3.18)(R2=4.75)</t>
  </si>
  <si>
    <t>Angle 25.4x25.4x3.18(R2=4.57)</t>
  </si>
  <si>
    <t>Channel 152.4x63.5x6.35x7.93(R2=10.67)</t>
  </si>
  <si>
    <t>Channel 127x63.5x6.35x9.53(R2=10.67)(R3=R4=0.38)</t>
  </si>
  <si>
    <t>Channel 101.6x50.8x6.35x7.93(R2=9.14)</t>
  </si>
  <si>
    <t>Tee 76.2x76.2x9.53(R1=7.62)</t>
  </si>
  <si>
    <t>Angle 50.8x38.1x6.35(R2=5.84)</t>
  </si>
  <si>
    <t>Tee 63.5x63.5x6.35(R1=6.86)</t>
  </si>
  <si>
    <t>Tee 50.8x50.8x6.35(R1=6.1)</t>
  </si>
  <si>
    <t>Angle 19.05x19.05x1.57x2.37</t>
  </si>
  <si>
    <t>I Beam 101.6x76.2x4.75x6.35(R1=9.4)</t>
  </si>
  <si>
    <t>I Beam 203.2x101.6x7.92x11.1(R1=11.43)</t>
  </si>
  <si>
    <t>RHS 127x76.2x3.63(R2=3.18)</t>
  </si>
  <si>
    <t>Square Hollow 38.1x1.52(R1=1.27)(R2=1.27)</t>
  </si>
  <si>
    <t>Channel 127x44.45x2.36 Lipped 25.4x3.18</t>
  </si>
  <si>
    <t>Square Hollow 101.6x6.35(R1=12.7)(R2=6.35)</t>
  </si>
  <si>
    <t>Channel 63.5x31.75x3.96x4.75(R2=5.08)</t>
  </si>
  <si>
    <t>I Beam 127x76.2x6.35x9.53(R1=9.4)</t>
  </si>
  <si>
    <t>Flat Bar 44.45x3.18</t>
  </si>
  <si>
    <t>Square Hollow 19.02x1.57(R1=1.57)(R2=0.38)</t>
  </si>
  <si>
    <t>Channel 152.4x50.8x4.78</t>
  </si>
  <si>
    <t>Angle 38.1x12.7x1.57</t>
  </si>
  <si>
    <t>Square Hollow 31.1x1.57</t>
  </si>
  <si>
    <t>Channel 9.53x9.53x2.36x1.57</t>
  </si>
  <si>
    <t>RHS 203.2x50.8x4.75x7.92(R1=0.8)</t>
  </si>
  <si>
    <t>Channel 76.2x38.1x4.75x6.35(R2=3.18)</t>
  </si>
  <si>
    <t>Flat Bar 40.79x6.3(FR)</t>
  </si>
  <si>
    <t>Channel 41.91x25.4x1.57x1.59(R3=R4=FR)</t>
  </si>
  <si>
    <t>Channel 37.95x25.4x1.27x1.45(R3=R4=FR)</t>
  </si>
  <si>
    <t>Channel 11.1x15.88x3.18x2.36</t>
  </si>
  <si>
    <t>Angle 76.2x76.2x3.18</t>
  </si>
  <si>
    <t>RHS 152.4x50.8x3.18</t>
  </si>
  <si>
    <t>CH 97.79x76.2x6.35x4.75 Lip 22.23x4.75 Multi Rad</t>
  </si>
  <si>
    <t>Flat Bar 50.8x6.35(FR)</t>
  </si>
  <si>
    <t>Flat Bar 50.8x3.96(FR)</t>
  </si>
  <si>
    <t>Square Hollow 50.8x2.03(R2=4.32)</t>
  </si>
  <si>
    <t>Flat Bar 76.2x6.35(FR)</t>
  </si>
  <si>
    <t>Channel 44.45x44.45x6.35(R4=3.18)</t>
  </si>
  <si>
    <t>AGS50 Awning/Casement Window</t>
  </si>
  <si>
    <t>Angle 44.45x19.05x1.57x1.55</t>
  </si>
  <si>
    <t>Angle 12x12x3</t>
  </si>
  <si>
    <t>Angle 20x20x3</t>
  </si>
  <si>
    <t>Angle 32x20x2.5x2.1</t>
  </si>
  <si>
    <t>Angle 32x32x3</t>
  </si>
  <si>
    <t>Angle 50x50x4</t>
  </si>
  <si>
    <t>Tee 20x20x3</t>
  </si>
  <si>
    <t>Tee 25x25x3</t>
  </si>
  <si>
    <t>Tee 40x40x3</t>
  </si>
  <si>
    <t>Tee 40x40x4</t>
  </si>
  <si>
    <t>Channel 10x12x1.6(R3=R4=0.38)</t>
  </si>
  <si>
    <t>Channel 12x12x1.6(R1=0.38)(R3=R4=0.38)</t>
  </si>
  <si>
    <t>Channel 20x20x3</t>
  </si>
  <si>
    <t>Channel 25x12x3</t>
  </si>
  <si>
    <t>Channel 25x25x3(R3=R4=0.38)</t>
  </si>
  <si>
    <t>Channel 25x40x3</t>
  </si>
  <si>
    <t>Channel 32x25x3</t>
  </si>
  <si>
    <t>Channel 40x20x3(R1=0.38)(R3=R4=0.38)</t>
  </si>
  <si>
    <t>Channel 40x25x3</t>
  </si>
  <si>
    <t>Channel 50x50x3</t>
  </si>
  <si>
    <t>Channel 60x32x3</t>
  </si>
  <si>
    <t>Channel 80x25x3</t>
  </si>
  <si>
    <t>Channel 80x40x4</t>
  </si>
  <si>
    <t>Channel 100x25x3</t>
  </si>
  <si>
    <t>Channel 100x40x3</t>
  </si>
  <si>
    <t>Channel 50x25x3</t>
  </si>
  <si>
    <t>Square Hollow 20x3</t>
  </si>
  <si>
    <t>Angle 100x100x8</t>
  </si>
  <si>
    <t>Flat Bar 25.4x2.36(FR)</t>
  </si>
  <si>
    <t>Angle 101.6x50.8x6.35(R2=7.6)</t>
  </si>
  <si>
    <t>I Beam 150x150x12(R1=16)</t>
  </si>
  <si>
    <t>Square Hollow 50.8x1.83(R1=6.3)</t>
  </si>
  <si>
    <t>Angle 75x40x4</t>
  </si>
  <si>
    <t>Square Hollow 20x1.6(R1=1)</t>
  </si>
  <si>
    <t>Square Hollow 50.8x3.18(R1=3.18)</t>
  </si>
  <si>
    <t>Channel 40x50x6(R2=1)</t>
  </si>
  <si>
    <t>Flat Bar 20x7(R1=R2=1.25)</t>
  </si>
  <si>
    <t>Channel 41x50x4.8</t>
  </si>
  <si>
    <t>Channel 100x45x4.9(R2=5)</t>
  </si>
  <si>
    <t>Angle 30x20x2</t>
  </si>
  <si>
    <t>Square Hollow 25x3</t>
  </si>
  <si>
    <t>Square Hollow 32x3</t>
  </si>
  <si>
    <t>Square Hollow 100x6</t>
  </si>
  <si>
    <t>RHS 50x25x3</t>
  </si>
  <si>
    <t>RHS 50x40x3</t>
  </si>
  <si>
    <t>RHS 60x40x3</t>
  </si>
  <si>
    <t>RHS 60x50x3</t>
  </si>
  <si>
    <t>RHS 75x50x3</t>
  </si>
  <si>
    <t>RHS 80x25x3</t>
  </si>
  <si>
    <t>RHS 80x40x3</t>
  </si>
  <si>
    <t>RHS 80x50x3</t>
  </si>
  <si>
    <t>RHS 100x40x1.6</t>
  </si>
  <si>
    <t>RHS 100x40x3</t>
  </si>
  <si>
    <t>RHS 100x50x1.6(R1=R2=0.5)</t>
  </si>
  <si>
    <t>RHS 100x50x3</t>
  </si>
  <si>
    <t>RHS 125x25x3</t>
  </si>
  <si>
    <t>RHS 125x40x3</t>
  </si>
  <si>
    <t>RHS 125x50x3</t>
  </si>
  <si>
    <t>RHS 150x50x3</t>
  </si>
  <si>
    <t>RHS 180x50x3</t>
  </si>
  <si>
    <t>RHS 200x50x3</t>
  </si>
  <si>
    <t>Square Hollow 25.4x1.3(R2=1.2)</t>
  </si>
  <si>
    <t>Square Hollow 65.5x1.6(R1=1.6)</t>
  </si>
  <si>
    <t>Square Hollow 25x1.5(R1=1.6)(R2=1.6)</t>
  </si>
  <si>
    <t>Square Hollow 45x4(R1=3)(R2=1)</t>
  </si>
  <si>
    <t>Channel 150x75x8(R1=15.9)(R2=6.4)(R3=R4=1)</t>
  </si>
  <si>
    <t>RHS 101.6x76.2x2.03(R2=4.32)</t>
  </si>
  <si>
    <t>Angle 101.6x101.6x9.53</t>
  </si>
  <si>
    <t>Tube 63.5x4.76</t>
  </si>
  <si>
    <t>Channel 78.2x25x1.6(R3=R4=1)</t>
  </si>
  <si>
    <t>Tube 50.8x0</t>
  </si>
  <si>
    <t>RHS 95.25x47.63x2.29</t>
  </si>
  <si>
    <t>RHS 100x50x3(R1=6)</t>
  </si>
  <si>
    <t>Square Hollow 25x2(R1=3)</t>
  </si>
  <si>
    <t>Square Hollow 19x1.6(R1=2.4)(R2=0.8)</t>
  </si>
  <si>
    <t>Square Hollow 30x1.6(R1=2)</t>
  </si>
  <si>
    <t>Square Hollow 19x1.2(R2=0.4)</t>
  </si>
  <si>
    <t>RHS 65x16x1.2(R1=3)</t>
  </si>
  <si>
    <t>Square Hollow 50x2(R1=6)(R2=4)</t>
  </si>
  <si>
    <t>Channel 53x23.4x1.6x1.5(R2=1)</t>
  </si>
  <si>
    <t>Channel 148x99.5x5(R1=12)(R2=7)</t>
  </si>
  <si>
    <t>Channel 35.6x25.4x1.4</t>
  </si>
  <si>
    <t>Flat Bar 27x40</t>
  </si>
  <si>
    <t>Square Hollow 31.4x25.4x1.2(R1=0.5)</t>
  </si>
  <si>
    <t>Angle 100x100x2.5(R3=1)(R2=8.5)(R4=11)</t>
  </si>
  <si>
    <t>Channel 170x100x5(R1=10)(R2=5)</t>
  </si>
  <si>
    <t>Channel 54x39.7x1.6</t>
  </si>
  <si>
    <t>Channel 78.2x38x1.6(R3=R4=1)</t>
  </si>
  <si>
    <t>I Beam 19.5x18x1.57</t>
  </si>
  <si>
    <t>Square Hollow 40x1.6(R1=3)(R2=1.4)</t>
  </si>
  <si>
    <t>Flat Bar 38x4.5(FR)</t>
  </si>
  <si>
    <t>Channel 125x60x6(R2=4)</t>
  </si>
  <si>
    <t>Tee 80x156x6(R1=5)</t>
  </si>
  <si>
    <t>Channel 22.2x25.4x1.5(R2=0.5)(R3=R4=FR)</t>
  </si>
  <si>
    <t>RHS 75x50x2</t>
  </si>
  <si>
    <t>Angle 125x80x10(R2=7.5)</t>
  </si>
  <si>
    <t>Angle 125x50x6(R1=1)(R2=4)</t>
  </si>
  <si>
    <t>Square Hollow 25x2(R1=1.6)(R2=1.6)</t>
  </si>
  <si>
    <t>Channel 100x50x5(R2=5)</t>
  </si>
  <si>
    <t>Channel 200x90x8x10(R1=10)(R2=4)(R3=R4=1)</t>
  </si>
  <si>
    <t>Channel 280x95x5.5x7.5(R1=5)(R2=1)(R3=R4=1)</t>
  </si>
  <si>
    <t>Flat Bar 150x12(R1=R2=5)</t>
  </si>
  <si>
    <t>Channel 38.6x25x1.27x1.4</t>
  </si>
  <si>
    <t>Channel 41.29x20x1.2(R1=1)(R3=R4=FR)</t>
  </si>
  <si>
    <t>Channel 37.95x20x1.2(R1=1)(R3=R4=FR)</t>
  </si>
  <si>
    <t>Channel 19.16x20x1.2(R1=1)(R3=R4=FR)</t>
  </si>
  <si>
    <t>Tee 80x163x8x5(R1=10)</t>
  </si>
  <si>
    <t>I Beam 216x80x5x8(R1=10)</t>
  </si>
  <si>
    <t>Angle 125x80x8(R2=6)(R4=0.5)</t>
  </si>
  <si>
    <t>Angle 80x80x8</t>
  </si>
  <si>
    <t>Tee 50x70x8x4(R1=4)</t>
  </si>
  <si>
    <t>I Beam 178x153x10x13(R1=5)</t>
  </si>
  <si>
    <t>Square Hollow 100x3.2(R1=2)(R2=2)</t>
  </si>
  <si>
    <t>Flat Bar 185x12(R1=1)</t>
  </si>
  <si>
    <t>RHS 32x20x1.6(R1=1.4)</t>
  </si>
  <si>
    <t>Flat Bar 30x5(FR)</t>
  </si>
  <si>
    <t>Square Hollow 31.55x4.85</t>
  </si>
  <si>
    <t>RHS 38.3x25.3x1.95(R1=0.8)</t>
  </si>
  <si>
    <t>Square Hollow 50.8x1.6(R1=6.3)(R2=4.7)</t>
  </si>
  <si>
    <t>Channel 36.1x25x1.2(R1=0.5)(R3=R4=FR)</t>
  </si>
  <si>
    <t>RHS 38.1x25.4x1.6(R1=1.5)</t>
  </si>
  <si>
    <t>Flat Bar 40x6.3(FR)</t>
  </si>
  <si>
    <t>Channel 51x12x2.8(R1=0.2)(R2=0.2)(R3=R4=0.2)</t>
  </si>
  <si>
    <t>Square Hollow 12.4x1.5(R1=1)</t>
  </si>
  <si>
    <t>RHS 38x25x2(R1=R2=2.8)</t>
  </si>
  <si>
    <t>Square Hollow 38x2(R1=2.8)(R2=0.8)</t>
  </si>
  <si>
    <t>Square Hollow 40x2.5(R1=3.75)(R2=1.25)</t>
  </si>
  <si>
    <t>Square Hollow 25x1.8(R1=6)(R2=4.2)</t>
  </si>
  <si>
    <t>RHS 38x25x2.5(R1=0.8)</t>
  </si>
  <si>
    <t>Tube 125x2</t>
  </si>
  <si>
    <t>Channel 175x100x75x7(R2=8)(R3=R4=1)</t>
  </si>
  <si>
    <t>Square Hollow 32x3(R1=3)(R2=2)</t>
  </si>
  <si>
    <t>Angle 250x50x3(R1=R3=1)(R2=5)</t>
  </si>
  <si>
    <t>Square Hollow 50x5(R1=3)</t>
  </si>
  <si>
    <t>RHS 54x46.5x6.5x2(R1=10)(R2=4)</t>
  </si>
  <si>
    <t>Channel 304.8x101.6x8.9(R1=15)(R2=12)(R3=R4=1)</t>
  </si>
  <si>
    <t>RHS 63.5x38x3(R1=2)(R2=1)</t>
  </si>
  <si>
    <t>Tee 120x402x12x6(R1=8)(R2=R3=1)(R4=1)</t>
  </si>
  <si>
    <t>Flat Bar 100x2(R1=R2=0.5)</t>
  </si>
  <si>
    <t>Tube 50x3</t>
  </si>
  <si>
    <t>RHS 100x50x3.2(R1=4.75)</t>
  </si>
  <si>
    <t>Flat Bar 150x8(R1=R2=1)</t>
  </si>
  <si>
    <t>RHS 150x50x5(R1=3)(R2=1)</t>
  </si>
  <si>
    <t>Square Hollow 76.2x3(R1=6)(R2=3)</t>
  </si>
  <si>
    <t>Angle 160x130x10x12(R2=10)</t>
  </si>
  <si>
    <t>RHS 160x106x6(R1=6.4)</t>
  </si>
  <si>
    <t>Flat Bar 130x6(R1=R2=1)</t>
  </si>
  <si>
    <t>Square Hollow 100x4.5(R1=9.5)</t>
  </si>
  <si>
    <t>AGS215 36mm Hinged Door</t>
  </si>
  <si>
    <t>RHS 100x16x1.2x1.4 Partitioned (R1=3)(R2=1.6)</t>
  </si>
  <si>
    <t>Square Hollow 150x16(R1=3)(R2=3)</t>
  </si>
  <si>
    <t>Square Hollow 50x5(R1=6)(R2=1)</t>
  </si>
  <si>
    <t>Square Hollow 50x3(R1=6)(R2=3)</t>
  </si>
  <si>
    <t>RHS 35x10x1.2(R1=3)</t>
  </si>
  <si>
    <t>Artisan 996 Folding Door</t>
  </si>
  <si>
    <t>RHS 65x16x2.5(R1=3)</t>
  </si>
  <si>
    <t>RHS 80x25x3(R1=3)</t>
  </si>
  <si>
    <t>RHS 34x7x1.2x1.2(R1=10)(R2=8.8)</t>
  </si>
  <si>
    <t>Channel 127x50.8x4(R2=6)</t>
  </si>
  <si>
    <t>Tee 60x80x6</t>
  </si>
  <si>
    <t>Square Hollow 19x1.6(R1=1)</t>
  </si>
  <si>
    <t>Square Hollow 19x1.2(R1=1)</t>
  </si>
  <si>
    <t>RHS 50x10x1.1(R1=1.5)</t>
  </si>
  <si>
    <t>Tee 70x100x6(R1=3)</t>
  </si>
  <si>
    <t>RHS 40x16x1.4(R1=3)</t>
  </si>
  <si>
    <t>Flat Bar 180x20(R1=R2=0.5)</t>
  </si>
  <si>
    <t>Tee 250x110x6</t>
  </si>
  <si>
    <t>Tee 39.7x59.4x2.85x7.8</t>
  </si>
  <si>
    <t>Flat Bar 200x15(R1=R2=2)</t>
  </si>
  <si>
    <t>Square Hollow 80x2.5(R1=3)(R2=1)</t>
  </si>
  <si>
    <t>Square Hollow 53x5(R1=5)(R2=1)</t>
  </si>
  <si>
    <t>RHS 50x25x3(R1=3.5)(R2=0.5)</t>
  </si>
  <si>
    <t>Channel 57.6x50x3</t>
  </si>
  <si>
    <t>Flat Bar 100x50(R2=1)</t>
  </si>
  <si>
    <t>Flat Bar 100x40(R2=1)</t>
  </si>
  <si>
    <t>Channel 80x45x4(R2=3)</t>
  </si>
  <si>
    <t>Square Hollow 100x6(R1=12,R2=6)</t>
  </si>
  <si>
    <t>RHS 100x60x4(R1=R2=4)</t>
  </si>
  <si>
    <t>Channel 100x50x6x7.5(R1=6)(R2=2)(R3=R4=1)</t>
  </si>
  <si>
    <t>Square Hollow 75x6.35(R1=6)(R2=0.5)</t>
  </si>
  <si>
    <t>Channel 60x32x3(R1=3)(R2=3)</t>
  </si>
  <si>
    <t>RHS 75x50x3(R1=6)</t>
  </si>
  <si>
    <t>RHS 50x25x2(R1=3)</t>
  </si>
  <si>
    <t>RHS 70x30x2(R1=3)</t>
  </si>
  <si>
    <t>RHS 70x30x3(R1=1.4)</t>
  </si>
  <si>
    <t>Square Hollow 150x3(R1=3)(R2=1.6)</t>
  </si>
  <si>
    <t>RHS 60x40x4(R1=2)(R2=2)</t>
  </si>
  <si>
    <t>Square Hollow 20x2.8(R1=2.5)</t>
  </si>
  <si>
    <t>RHS 38x16x1.2(R1=3)</t>
  </si>
  <si>
    <t>RHS 80x40x3(R1=3)(R2=0.5)</t>
  </si>
  <si>
    <t>Square Hollow 100x6(R1=6.4)(R2=0.5)</t>
  </si>
  <si>
    <t>Square Hollow 62x5(R1=6)(R2=2)</t>
  </si>
  <si>
    <t>Flat Bar 144x2.5(R1=R2=1)</t>
  </si>
  <si>
    <t>RHS 152x76x6(R1=6)(R2=2)</t>
  </si>
  <si>
    <t>Channel 88x180x6(R1=9.5)</t>
  </si>
  <si>
    <t>Square Hollow 63.5x4.5(R1=7.5)</t>
  </si>
  <si>
    <t>RHS 60x40x2.1(R1=3)</t>
  </si>
  <si>
    <t>Channel 40x25x3(R1=3)</t>
  </si>
  <si>
    <t>I Beam 165.1x101.6x5.6x7.9(R1=7.8)(FR)</t>
  </si>
  <si>
    <t>I Beam 190.5x111.1x5.85x8.9(R1=7.8)(FR)</t>
  </si>
  <si>
    <t>Angle 100x100x4(R2=5)</t>
  </si>
  <si>
    <t>RHS 50x16x1.4(R1=3)(R2=1.6)</t>
  </si>
  <si>
    <t>Channel 54x65x5x4(R4=5)</t>
  </si>
  <si>
    <t>AGS619 150mm Acoustic Framing</t>
  </si>
  <si>
    <t>Flat Bar 350x20(R1=R2=1)</t>
  </si>
  <si>
    <t>Angle 200x80x10(R2=10)</t>
  </si>
  <si>
    <t>Tee 150x200x10(R1=10)</t>
  </si>
  <si>
    <t>Flat Bar 50x10(FR)</t>
  </si>
  <si>
    <t>Square Hollow 38x2.5(R1=2.8)</t>
  </si>
  <si>
    <t>I Beam 140x89x4.5x7(R1=12.8)(FR)</t>
  </si>
  <si>
    <t>Square Hollow 50.8x3.05(R1=9.53)(R2=5.97)</t>
  </si>
  <si>
    <t>RHS 152.4x101.6x6.35(R1=6.3)(R2=2)</t>
  </si>
  <si>
    <t>RHS 100x80x6(R1=7)(R2=1)</t>
  </si>
  <si>
    <t>EP15245</t>
  </si>
  <si>
    <t>Tube 50.8x3.25</t>
  </si>
  <si>
    <t>RHS 50x10x1.2(R1=1.5)</t>
  </si>
  <si>
    <t>Square Hollow 38x2.5(R1=1.5)</t>
  </si>
  <si>
    <t>Square Hollow 50x4</t>
  </si>
  <si>
    <t>Square Hollow 18.95x1.2(R1=1.5)</t>
  </si>
  <si>
    <t>RHS 70x30x3(R1=3)</t>
  </si>
  <si>
    <t>Square Hollow 25x1.3(R1=2.5)</t>
  </si>
  <si>
    <t>RHS 75.6x35.6x2(R1=2)</t>
  </si>
  <si>
    <t>Flat Bar 190x16(R1=R2=1)</t>
  </si>
  <si>
    <t>RHS 300x50x3 Partitioned(R1=0.5)(R2=1.5)</t>
  </si>
  <si>
    <t>RHS 50x25x1.6(R1=3)(R2=1.5)</t>
  </si>
  <si>
    <t>I Beam 304.8x127x8.9(R1=11.4)</t>
  </si>
  <si>
    <t>RHS 150x100x5(R1=10)(R2=7.5)</t>
  </si>
  <si>
    <t>EP16500</t>
  </si>
  <si>
    <t>Square Hollow 50x1.8 (R1=6)</t>
  </si>
  <si>
    <t>Tee 70x100x6.4x6(R1=3)(R3=3.2)</t>
  </si>
  <si>
    <t>Tee 55x140x9x10(R1=21)(R3=2)</t>
  </si>
  <si>
    <t>Angle 150x150x15(R2=12)</t>
  </si>
  <si>
    <t>Maintenance Base RHS 75x32x2.5 - C'Vale Press</t>
  </si>
  <si>
    <t>RHS 190x90x4(R1=1)</t>
  </si>
  <si>
    <t>RHS 50.8x10.8x1.4(R1=1)</t>
  </si>
  <si>
    <t>Square Solid 14</t>
  </si>
  <si>
    <t>RHS 100x25x2(R1=3)</t>
  </si>
  <si>
    <t>RHS 75x25x2(R1=3)</t>
  </si>
  <si>
    <t>Angle 50x50x4(R3=4)(R4=3)</t>
  </si>
  <si>
    <t>Square Hollow 40x4(R1=3)(R2=1.5)</t>
  </si>
  <si>
    <t>RHS 90x40x1.6(R1=1)</t>
  </si>
  <si>
    <t>RHS 65x40x1.6(R1=1)</t>
  </si>
  <si>
    <t>RHS 100x50x6(R1=R2=1)</t>
  </si>
  <si>
    <t>Square Hollow 76x6.35(R1=1)</t>
  </si>
  <si>
    <t>RHS 150x50x3(R1=6)(R2=3)</t>
  </si>
  <si>
    <t>Trim Angle 32x20x1.2</t>
  </si>
  <si>
    <t>Trim Angle 20x20x1.2</t>
  </si>
  <si>
    <t>Trim Angle 25x20x1.2</t>
  </si>
  <si>
    <t>Trim Angle 20x12x1.2</t>
  </si>
  <si>
    <t>Trim Angle 40x12x1.2</t>
  </si>
  <si>
    <t>Trim Angle 25x25x1.2</t>
  </si>
  <si>
    <t>Trim Angle 25x12x1.2</t>
  </si>
  <si>
    <t>Trim Angle 12x12x1.2</t>
  </si>
  <si>
    <t>Trim Angle 40x20x1.3</t>
  </si>
  <si>
    <t>Trim Angle 40x25x1.3</t>
  </si>
  <si>
    <t>Trim Angle 50x25x1.3</t>
  </si>
  <si>
    <t>Trim Angle 50x20x1.3</t>
  </si>
  <si>
    <t>Trim Angle 75x25x1.4</t>
  </si>
  <si>
    <t>Trim Angle 40x40x1.4</t>
  </si>
  <si>
    <t>Trim Angle 50x50x1.4</t>
  </si>
  <si>
    <t>RHS 125x50x3(R1=6)(R2=3)</t>
  </si>
  <si>
    <t>RHS 250x50x3(R1=0.5)(R2=1)</t>
  </si>
  <si>
    <t>RHS 200x50x2.8(R1=0.5)(R2=1)</t>
  </si>
  <si>
    <t>RHS 150x50x2.5(R1=0.5)(R2=1)</t>
  </si>
  <si>
    <t>Square Hollow 90x3(R1=6)(R2=3)</t>
  </si>
  <si>
    <t>Square Hollow 50x3(R1=3)(R2=3)</t>
  </si>
  <si>
    <t>RHS 90x50x6(R1=6)</t>
  </si>
  <si>
    <t>RHS 170x90x6(R1=12)</t>
  </si>
  <si>
    <t>CW116 Internal Corner Mullion Splice</t>
  </si>
  <si>
    <t>Hex Bar 12.7</t>
  </si>
  <si>
    <t>RHS 60x40x4(R1=R2=2)</t>
  </si>
  <si>
    <t>RHS 200x100x4(R1=10)(R2=6)</t>
  </si>
  <si>
    <t>RHS 100x25x3(R1=6)(R2=3)</t>
  </si>
  <si>
    <t>RHS 100x50x1.8(R1=8)(R2=6.2)</t>
  </si>
  <si>
    <t>RHS 150.3x90.3x4.9(R1=8)(R2=3.3)</t>
  </si>
  <si>
    <t>Square Hollow 50x1.75(R1=6.3)(R2=4.6)</t>
  </si>
  <si>
    <t>Square Hollow 19x1.5(R1=3)(R2=1.5)</t>
  </si>
  <si>
    <t>Square Hollow 31.7x2.5(R1=2)(R2=1)</t>
  </si>
  <si>
    <t>RHS 38x25x2.5(R1=3)(R2=1.5)</t>
  </si>
  <si>
    <t>RHS 38.1x25.4x3.2(R1=3)(R2=0.5)</t>
  </si>
  <si>
    <t>RHS 50x25x2.5(R1=3)</t>
  </si>
  <si>
    <t>Square Hollow 50x4.8(R1=6)(R2=2)</t>
  </si>
  <si>
    <t>Square Hollow 75x2.8(R1=6)(R2=3.5)</t>
  </si>
  <si>
    <t>Flat Bar 80x10(R2=3)</t>
  </si>
  <si>
    <t>Channel 180x95x6(R1=12)(R2=6)(R3=R4=1)</t>
  </si>
  <si>
    <t>Channel 235x90x8x10(R1=15)(R2=10)(R3=R4=1)</t>
  </si>
  <si>
    <t>Channel 29.8x16.2x1.2(R2=0.2)</t>
  </si>
  <si>
    <t>Channel 32.8x16.2x0.2x1</t>
  </si>
  <si>
    <t>Channel 76.2x38.1x7(R1=5)(R2=3)</t>
  </si>
  <si>
    <t>Channel 55.6x30x1.6x2.3(R2=1)(R3=R4=FR)</t>
  </si>
  <si>
    <t>Angle 100x80x10(R=1=R3=1)(R2=1)(R4=1)</t>
  </si>
  <si>
    <t>Angle 32x25x1.6</t>
  </si>
  <si>
    <t>Square Hollow 100x3.2(R1=6.35)</t>
  </si>
  <si>
    <t>Angle 80x40x2</t>
  </si>
  <si>
    <t>Flat Bar 40x1.6</t>
  </si>
  <si>
    <t>Flat Bar 40x8</t>
  </si>
  <si>
    <t>RHS 38x25x2</t>
  </si>
  <si>
    <t>RHS 40x20x2.2</t>
  </si>
  <si>
    <t>RHS 60x40x2.2</t>
  </si>
  <si>
    <t>RHS 70x40x3(R1=5)</t>
  </si>
  <si>
    <t>Angle 100x100x3</t>
  </si>
  <si>
    <t>Flat Bar 125x3</t>
  </si>
  <si>
    <t>Square Hollow 65x2.5(R1=2)</t>
  </si>
  <si>
    <t>Angle 115x40x2</t>
  </si>
  <si>
    <t>RHS 50x31.5x1.3 Screw Flutes</t>
  </si>
  <si>
    <t>JAM4 Short Leg Jamb Adaptor (Hidden Fix)</t>
  </si>
  <si>
    <t>JAM6 Long Leg Jamb Adaptor (Hidden Fix)</t>
  </si>
  <si>
    <t>Tee 75x140x10x6(R1=1)(R2=R3=1)(R4=1)</t>
  </si>
  <si>
    <t>Channel 200x90x8x10(R1=15)(R2=10)(R3=R4=1)</t>
  </si>
  <si>
    <t>SGW1 Stormguard 11mm Sec Window Frame</t>
  </si>
  <si>
    <t>Futureline 997TB Hinged Door</t>
  </si>
  <si>
    <t>Flat Bar 101.6x50.8(R1=R2=1)</t>
  </si>
  <si>
    <t>RHS 75x50x1.6</t>
  </si>
  <si>
    <t>Square Hollow 50x4(R1=6)(R2=2)</t>
  </si>
  <si>
    <t>Flat Bar 140x20(R1=R2=2.5)</t>
  </si>
  <si>
    <t>RHS 40x20x1.4</t>
  </si>
  <si>
    <t>Angle 18x8x1</t>
  </si>
  <si>
    <t>EP22639</t>
  </si>
  <si>
    <t>25mm Tailgate Infil A</t>
  </si>
  <si>
    <t>EP22640</t>
  </si>
  <si>
    <t>Rope Rail Bracket Suit 32mm RT</t>
  </si>
  <si>
    <t>EP22641</t>
  </si>
  <si>
    <t>70x4.2 Round Alum Tube</t>
  </si>
  <si>
    <t>EP22642</t>
  </si>
  <si>
    <t>225mm Alum Plank No Rubber</t>
  </si>
  <si>
    <t>EP22643</t>
  </si>
  <si>
    <t>175x10 Flat Bar</t>
  </si>
  <si>
    <t>EP22644</t>
  </si>
  <si>
    <t>95x7 Rad Cnr Flat Bar</t>
  </si>
  <si>
    <t>EP22645</t>
  </si>
  <si>
    <t>41.5x22.5x3 Rad Cnr Channel</t>
  </si>
  <si>
    <t>EP22646</t>
  </si>
  <si>
    <t>57x50x3  Alum Channel</t>
  </si>
  <si>
    <t>EP22647</t>
  </si>
  <si>
    <t>100x50x4 Alum Channel</t>
  </si>
  <si>
    <t>EP22648</t>
  </si>
  <si>
    <t>50.8x1.8 Round Tube</t>
  </si>
  <si>
    <t>EP22649</t>
  </si>
  <si>
    <t>101x4 Round Alum Tube</t>
  </si>
  <si>
    <t>EP22650</t>
  </si>
  <si>
    <t>57x2 Round Tube</t>
  </si>
  <si>
    <t>EP22651</t>
  </si>
  <si>
    <t>49x4 Radius Alum Box</t>
  </si>
  <si>
    <t>EP22652</t>
  </si>
  <si>
    <t>15x1.6 Radius Alum Box</t>
  </si>
  <si>
    <t>EP22653</t>
  </si>
  <si>
    <t>65x3 Gate Guide</t>
  </si>
  <si>
    <t>EP22654</t>
  </si>
  <si>
    <t>Chassis Runner</t>
  </si>
  <si>
    <t>EP22655</t>
  </si>
  <si>
    <t>Top Coaming</t>
  </si>
  <si>
    <t>EP22657</t>
  </si>
  <si>
    <t>Rear Post</t>
  </si>
  <si>
    <t>EP22658</t>
  </si>
  <si>
    <t>146mm Alum Side Skirt</t>
  </si>
  <si>
    <t>EP22659</t>
  </si>
  <si>
    <t>Aa7529 Light Bracket</t>
  </si>
  <si>
    <t>EP22660</t>
  </si>
  <si>
    <t>Aa7530 Mudguard</t>
  </si>
  <si>
    <t>EP22661</t>
  </si>
  <si>
    <t>Aa7538 Tailgate Angle</t>
  </si>
  <si>
    <t>EP22662</t>
  </si>
  <si>
    <t>Keel 5.2mm Gap</t>
  </si>
  <si>
    <t>EP22663</t>
  </si>
  <si>
    <t>Tipper Back Bar</t>
  </si>
  <si>
    <t>EP22664</t>
  </si>
  <si>
    <t>Rear Coaming Suits 41mm</t>
  </si>
  <si>
    <t>EP22666</t>
  </si>
  <si>
    <t>100x25x1.8 R/C Rhs</t>
  </si>
  <si>
    <t>EP22667</t>
  </si>
  <si>
    <t>80x25x1.8 Radius Alum Box</t>
  </si>
  <si>
    <t>EP22668</t>
  </si>
  <si>
    <t>Aa7805 150x45 Centre Blade</t>
  </si>
  <si>
    <t>EP22669</t>
  </si>
  <si>
    <t>Aa7845 202.5mm Alum Side Skirt</t>
  </si>
  <si>
    <t>EP22670</t>
  </si>
  <si>
    <t>100mm Transport Angle</t>
  </si>
  <si>
    <t>EP22671</t>
  </si>
  <si>
    <t>50x25 Umbrella Spoke</t>
  </si>
  <si>
    <t>EP22672</t>
  </si>
  <si>
    <t>Alum Double Rub Rail A</t>
  </si>
  <si>
    <t>EP22673</t>
  </si>
  <si>
    <t>271 Headboard Channel</t>
  </si>
  <si>
    <t>EP22674</t>
  </si>
  <si>
    <t>267 Headboard Corner</t>
  </si>
  <si>
    <t>EP22676</t>
  </si>
  <si>
    <t>77x45x5 Alum Cnr Angle</t>
  </si>
  <si>
    <t>EP22678</t>
  </si>
  <si>
    <t>151.5x25.4 Floor Plank</t>
  </si>
  <si>
    <t>EP22680</t>
  </si>
  <si>
    <t>Ap81575 Alum Rhs 60x30x2</t>
  </si>
  <si>
    <t>EP22681</t>
  </si>
  <si>
    <t>10mm F Section</t>
  </si>
  <si>
    <t>EP22682</t>
  </si>
  <si>
    <t>150mm Span Bar</t>
  </si>
  <si>
    <t>RHS 75x16x1.4 Partitioned (R1=3)</t>
  </si>
  <si>
    <t>Square Hollow 65x3(R1=6)(R2=3)</t>
  </si>
  <si>
    <t>RHS 100x50x2(R1=3)</t>
  </si>
  <si>
    <t>RHS 65x50x3(R1=1.4)</t>
  </si>
  <si>
    <t>Machine Rod 7.94 Dia</t>
  </si>
  <si>
    <t>EP22888</t>
  </si>
  <si>
    <t>UrbanComfort 282 TB F/L HD 180° Coupler-Shell 1</t>
  </si>
  <si>
    <t>AR2045</t>
  </si>
  <si>
    <t>100012125531255001</t>
  </si>
  <si>
    <t>UrbanComfort 282TB Awning</t>
  </si>
  <si>
    <t>EP22889</t>
  </si>
  <si>
    <t>UrbanComfort 282 TB Hinge Frame Head - Shell 1</t>
  </si>
  <si>
    <t>EP22890</t>
  </si>
  <si>
    <t>UrbanComfort 282 TB Hinge Frame Head - Shell 2</t>
  </si>
  <si>
    <t>EP22891</t>
  </si>
  <si>
    <t>UrbanComfort 282 TB Hinge Sash - Shell 1</t>
  </si>
  <si>
    <t>EP22892</t>
  </si>
  <si>
    <t>UrbanComfort 282 TB Beaded Sash - Shell 2</t>
  </si>
  <si>
    <t>EP22893</t>
  </si>
  <si>
    <t>UrbanComfort 282 TB Frame Jamb - Shell 2</t>
  </si>
  <si>
    <t>EP22894</t>
  </si>
  <si>
    <t>UrbanComfort 282 TB Fxd Lgt Mating Frame-Shell 2</t>
  </si>
  <si>
    <t>EP22895</t>
  </si>
  <si>
    <t>UrbanComfort 282 TB Transom - Shell 2</t>
  </si>
  <si>
    <t>EP22896</t>
  </si>
  <si>
    <t>UrbanComfort 282 TB F/L HD 180° Coupler-Shell 2</t>
  </si>
  <si>
    <t>EP22897</t>
  </si>
  <si>
    <t>UrbanComfort 282 TB Frame Jamb - Shell 1</t>
  </si>
  <si>
    <t>EP22898</t>
  </si>
  <si>
    <t>UrbanComfort 282 TB Fxd Lgt Mating Frame-Shell 1</t>
  </si>
  <si>
    <t>EP22902</t>
  </si>
  <si>
    <t>UrbanComfort 282 TB Transom - Shell 1</t>
  </si>
  <si>
    <t>EP22906</t>
  </si>
  <si>
    <t>900 SD 600Pa Three Track Sill</t>
  </si>
  <si>
    <t>EP22907</t>
  </si>
  <si>
    <t>900 SD 600Pa Two Track Sill</t>
  </si>
  <si>
    <t>EP22908</t>
  </si>
  <si>
    <t>UrbanComfort 282 TB Awning Head Nailing Fin</t>
  </si>
  <si>
    <t>EP22909</t>
  </si>
  <si>
    <t>994TB - High Light Transome Part B</t>
  </si>
  <si>
    <t>EP22911</t>
  </si>
  <si>
    <t>UrbanComfort 282 TB Angled Window Sill-Shell 1</t>
  </si>
  <si>
    <t>EP22912</t>
  </si>
  <si>
    <t>UrbanComfort 282 TB Angled Window Sill-Shell 2</t>
  </si>
  <si>
    <t>EP22913</t>
  </si>
  <si>
    <t>UrbanComfort 282 TB Sash - Shell 1</t>
  </si>
  <si>
    <t>EP22914</t>
  </si>
  <si>
    <t>994TB - High Light Transome Part A</t>
  </si>
  <si>
    <t>EP22927</t>
  </si>
  <si>
    <t>629TB - 150mm Split Mullion (M) Inner - Shell</t>
  </si>
  <si>
    <t>EP22928</t>
  </si>
  <si>
    <t>629TB - 150mm Split Mullion (F) Outer - Shell</t>
  </si>
  <si>
    <t>EP22929</t>
  </si>
  <si>
    <t>AGS 225 DG HD Lock Stile 180mm</t>
  </si>
  <si>
    <t>EP22938</t>
  </si>
  <si>
    <t>EP22940</t>
  </si>
  <si>
    <t>900 SD External HP Sill Threshold</t>
  </si>
  <si>
    <t>EP22947</t>
  </si>
  <si>
    <t>28mm Wide Head Flashing</t>
  </si>
  <si>
    <t>EP22948</t>
  </si>
  <si>
    <t>31mm Wide Head Flashing</t>
  </si>
  <si>
    <t>EP22949</t>
  </si>
  <si>
    <t>38mm Wide Head Flashing</t>
  </si>
  <si>
    <t>EP22950</t>
  </si>
  <si>
    <t>85mm Wide Head Flashing</t>
  </si>
  <si>
    <t>EP22976</t>
  </si>
  <si>
    <t>429 DG 90° Corner Post</t>
  </si>
  <si>
    <t>EP22977</t>
  </si>
  <si>
    <t>400-992 Awning Sill</t>
  </si>
  <si>
    <t>EP22978</t>
  </si>
  <si>
    <t>400-992 Awning Hook Hinge Head</t>
  </si>
  <si>
    <t>EP22979</t>
  </si>
  <si>
    <t>400-992 Awning Lockable Sash Stop</t>
  </si>
  <si>
    <t>EP22980</t>
  </si>
  <si>
    <t>400-992 Awning Sash Stop</t>
  </si>
  <si>
    <t>EP22981</t>
  </si>
  <si>
    <t>425-992 Awning Hook Hinge Sill</t>
  </si>
  <si>
    <t>EP22983</t>
  </si>
  <si>
    <t>425-992 Awning Sash Stop</t>
  </si>
  <si>
    <t>EP22984</t>
  </si>
  <si>
    <t>425-992 Awning Hook Hinge Head</t>
  </si>
  <si>
    <t>EP22985</t>
  </si>
  <si>
    <t>Basket Comb - Smithfield Press</t>
  </si>
  <si>
    <t>EP23762</t>
  </si>
  <si>
    <t>16 Tne Rear Coaming</t>
  </si>
  <si>
    <t>EP23771</t>
  </si>
  <si>
    <t>Ap85241 44x35 F Channel</t>
  </si>
  <si>
    <t>EP23772</t>
  </si>
  <si>
    <t>150.46x40 Floor Plank</t>
  </si>
  <si>
    <t>EP23780</t>
  </si>
  <si>
    <t>76x38x4 Corner Angle</t>
  </si>
  <si>
    <t>EP23785</t>
  </si>
  <si>
    <t>40x2 Square Alum Box With Channel</t>
  </si>
  <si>
    <t>EP23786</t>
  </si>
  <si>
    <t>147x80x5.5 Rad Channel</t>
  </si>
  <si>
    <t>EP23787</t>
  </si>
  <si>
    <t>203 - Rope Rail Bracket</t>
  </si>
  <si>
    <t>EP23789</t>
  </si>
  <si>
    <t>73.1x6 Round Alum Tube</t>
  </si>
  <si>
    <t>EP23790</t>
  </si>
  <si>
    <t>20x11.8x3 Radius Alum Box</t>
  </si>
  <si>
    <t>EP23794</t>
  </si>
  <si>
    <t>300x41 Floor Plank</t>
  </si>
  <si>
    <t>EP23795</t>
  </si>
  <si>
    <t>500 224mm 1 Tne Floor Plank</t>
  </si>
  <si>
    <t>EP23796</t>
  </si>
  <si>
    <t>501 Side Coaming</t>
  </si>
  <si>
    <t>EP23797</t>
  </si>
  <si>
    <t>502 Rear Starter</t>
  </si>
  <si>
    <t>EP23798</t>
  </si>
  <si>
    <t>503  Finish Plank</t>
  </si>
  <si>
    <t>EP23799</t>
  </si>
  <si>
    <t>504 225mm Dropside</t>
  </si>
  <si>
    <t>EP23800</t>
  </si>
  <si>
    <t>505 10 Tailgate</t>
  </si>
  <si>
    <t>EP23801</t>
  </si>
  <si>
    <t>520 Trim Angle</t>
  </si>
  <si>
    <t>EP23802</t>
  </si>
  <si>
    <t>Ape538 Marine Coaming</t>
  </si>
  <si>
    <t>EP23807</t>
  </si>
  <si>
    <t>Coaming With Tarp Track</t>
  </si>
  <si>
    <t>EP23830</t>
  </si>
  <si>
    <t>214 - Side Coaming</t>
  </si>
  <si>
    <t>EP23831</t>
  </si>
  <si>
    <t>50x50x3 R/C Angle</t>
  </si>
  <si>
    <t>EP23832</t>
  </si>
  <si>
    <t>82x25 Guide Block Channel</t>
  </si>
  <si>
    <t>EP23833</t>
  </si>
  <si>
    <t>Apl - 65x16 R/C Apple Slat</t>
  </si>
  <si>
    <t>EP23834</t>
  </si>
  <si>
    <t>91x91 Transport Angle</t>
  </si>
  <si>
    <t>EP23836</t>
  </si>
  <si>
    <t>277mm H/Board Panel</t>
  </si>
  <si>
    <t>EP23837</t>
  </si>
  <si>
    <t>75mm Panel For 12 Dropside</t>
  </si>
  <si>
    <t>EP23838</t>
  </si>
  <si>
    <t>Channel 91.8x25x1.5 Rad</t>
  </si>
  <si>
    <t>EP23839</t>
  </si>
  <si>
    <t>Flat Side Coaming 55.8x31</t>
  </si>
  <si>
    <t>EP23896</t>
  </si>
  <si>
    <t>OneFrame Win Frame 11mm Capped W/Outside Leg</t>
  </si>
  <si>
    <t>EP23906</t>
  </si>
  <si>
    <t>EP23907</t>
  </si>
  <si>
    <t>EP23908</t>
  </si>
  <si>
    <t>EP23909</t>
  </si>
  <si>
    <t>EP23910</t>
  </si>
  <si>
    <t>EP23911</t>
  </si>
  <si>
    <t>EP23912</t>
  </si>
  <si>
    <t>900/994 SD Plant-On Interlock With A Return Leg</t>
  </si>
  <si>
    <t>EP23918</t>
  </si>
  <si>
    <t>393 Louvre Screen Jamb(P17520) Adaptor</t>
  </si>
  <si>
    <t>EP23931</t>
  </si>
  <si>
    <t>Splice Plate - Sill Support</t>
  </si>
  <si>
    <t>EP23934</t>
  </si>
  <si>
    <t>AE5000</t>
  </si>
  <si>
    <t>100012127031270001</t>
  </si>
  <si>
    <t>SGS400 100mm SG Centre Pocket Framing</t>
  </si>
  <si>
    <t>EP23935</t>
  </si>
  <si>
    <t>EP23936</t>
  </si>
  <si>
    <t>EP23937</t>
  </si>
  <si>
    <t>EP23938</t>
  </si>
  <si>
    <t>EP23939</t>
  </si>
  <si>
    <t>EP23940</t>
  </si>
  <si>
    <t>EP23941</t>
  </si>
  <si>
    <t>EP23942</t>
  </si>
  <si>
    <t>EP23943</t>
  </si>
  <si>
    <t>EP23947</t>
  </si>
  <si>
    <t>EP23948</t>
  </si>
  <si>
    <t>EP23949</t>
  </si>
  <si>
    <t>EP23958</t>
  </si>
  <si>
    <t>Coolroom Channel 117x25x2.5x1.6(R1=0.8)(R2=1.25)</t>
  </si>
  <si>
    <t>EP23959</t>
  </si>
  <si>
    <t>Coolroom Coving 35mm</t>
  </si>
  <si>
    <t>EP23980</t>
  </si>
  <si>
    <t>TB Glazing Adaptor 50x39mm-Head/Jamb - Shell</t>
  </si>
  <si>
    <t>EP23981</t>
  </si>
  <si>
    <t>TB Glazing Adaptor 50x39mm-Sill Outer - Shell</t>
  </si>
  <si>
    <t>EP23982</t>
  </si>
  <si>
    <t>TB Glazing Adaptor 50x39mm-Glazing Bead</t>
  </si>
  <si>
    <t>EP23995</t>
  </si>
  <si>
    <t>AE3200</t>
  </si>
  <si>
    <t>100012121531215001</t>
  </si>
  <si>
    <t>Panoramic Door</t>
  </si>
  <si>
    <t>EP23996</t>
  </si>
  <si>
    <t>EP23997</t>
  </si>
  <si>
    <t>EP23998</t>
  </si>
  <si>
    <t>EP23999</t>
  </si>
  <si>
    <t>EP24000</t>
  </si>
  <si>
    <t>EP24001</t>
  </si>
  <si>
    <t>EP24002</t>
  </si>
  <si>
    <t>Panoramic SD DG Sash</t>
  </si>
  <si>
    <t>EP24003</t>
  </si>
  <si>
    <t>EP24004</t>
  </si>
  <si>
    <t>EP24005</t>
  </si>
  <si>
    <t>EP24006</t>
  </si>
  <si>
    <t>Panoramic SD Medium Interlock</t>
  </si>
  <si>
    <t>EP24007</t>
  </si>
  <si>
    <t>EP24008</t>
  </si>
  <si>
    <t>EP24009</t>
  </si>
  <si>
    <t>EP24010</t>
  </si>
  <si>
    <t>EP24011</t>
  </si>
  <si>
    <t>EP24012</t>
  </si>
  <si>
    <t>EP24013</t>
  </si>
  <si>
    <t>EP24014</t>
  </si>
  <si>
    <t>Panoramic SD Corner Lockstile</t>
  </si>
  <si>
    <t>EP24015</t>
  </si>
  <si>
    <t>EP24016</t>
  </si>
  <si>
    <t>Panoramic SD Corner Stile</t>
  </si>
  <si>
    <t>EP24017</t>
  </si>
  <si>
    <t>EP24018</t>
  </si>
  <si>
    <t>EP24031</t>
  </si>
  <si>
    <t>Panoramic SD 193.5mm Flat Base Grate Drain</t>
  </si>
  <si>
    <t>EP24032</t>
  </si>
  <si>
    <t>Panoramic SD 250mm Flat Base Grate Drain</t>
  </si>
  <si>
    <t>EP24033</t>
  </si>
  <si>
    <t>Panoramic SD Mul/Stack Fl/Base Grate Drain Base</t>
  </si>
  <si>
    <t>EP24034</t>
  </si>
  <si>
    <t>Panoramic SD Grate Subsill Support</t>
  </si>
  <si>
    <t>Square Hollow 40x7.1(R1=0.5)</t>
  </si>
  <si>
    <t>Square Solid 8.2</t>
  </si>
  <si>
    <t>Tee 35x128x8x5(R1=4)(R2=R3=1)(R4=1)</t>
  </si>
  <si>
    <t>Angle 31.75x31.75x4.75(R2=5.1)</t>
  </si>
  <si>
    <t>Flat Bar 200x8(R1=R2=1)</t>
  </si>
  <si>
    <t>RHS 125x70x3.96</t>
  </si>
  <si>
    <t>Square Hollow 178x9(R1=8)(R2=5)</t>
  </si>
  <si>
    <t>Tee 125x50x6x4(R1=5)(R2=R3=0.5)(R4=0.5)</t>
  </si>
  <si>
    <t>Flat Bar 50x8(R1=R2=1)</t>
  </si>
  <si>
    <t>I Beam 100x75x6.4x4.8(R1=9.5)(R2=3.2R3=1)</t>
  </si>
  <si>
    <t>RHS 76.2x50.8x6.35(R1=R2=1)</t>
  </si>
  <si>
    <t>Artisan 998 Euro Tilt &amp; Turn</t>
  </si>
  <si>
    <t>Square Hollow 90x2(R1=3.2)</t>
  </si>
  <si>
    <t>Square Hollow 40x1.6(R1=3.2)(R2=2)</t>
  </si>
  <si>
    <t>Square Hollow 40x3(R1=3.2)</t>
  </si>
  <si>
    <t>Flat Bar 45x5</t>
  </si>
  <si>
    <t>Angle 35x35x3</t>
  </si>
  <si>
    <t>Square Hollow 50.8x2.5(R1=4.05)</t>
  </si>
  <si>
    <t>Square Hollow 50.8x4(R1=5.55)</t>
  </si>
  <si>
    <t>Tube 50x5</t>
  </si>
  <si>
    <t>RHS 38x16x1.6(R1=1)(R2=0.4)</t>
  </si>
  <si>
    <t>Tee 50x139x8x5(R1=5)(R2=R3=1)(R4=1)</t>
  </si>
  <si>
    <t>Tee 100x45x8x5(R1=5)(R2=R3=1)(R4=1)</t>
  </si>
  <si>
    <t>Flat Bar 100x8(R1=R2=1)</t>
  </si>
  <si>
    <t>Tee 100x180x10x6(R1=5)(R2=R3=1)(R4=1)</t>
  </si>
  <si>
    <t>Flat Bar 170x6(R1=0.5)</t>
  </si>
  <si>
    <t>RHS 365x100x6(R1=R2=6)</t>
  </si>
  <si>
    <t>Channel 40x9x3(R1=3)(R2=1)</t>
  </si>
  <si>
    <t>Tube 180x15</t>
  </si>
  <si>
    <t>Flat Bar 48x37(R2=0.7)</t>
  </si>
  <si>
    <t>Square Hollow 16x1.75(R1=1.6)</t>
  </si>
  <si>
    <t>RHS 150x50x5(R1=1)(R2=0.5)</t>
  </si>
  <si>
    <t>Channel 70x30x2.5(R2=1)</t>
  </si>
  <si>
    <t>Tee 70x140x10x6(R1=4)(R2=R3=1)(R4=1)</t>
  </si>
  <si>
    <t>Tee 70x100x10x4(R1=4)(R2=R3=1)(R4=1)</t>
  </si>
  <si>
    <t>Tee 45x100x8x4(R1=4)(R2=R3=1)(R4=1)</t>
  </si>
  <si>
    <t>Flat Bar 75x3</t>
  </si>
  <si>
    <t>Angle 200x100x8(R1=1)(R2=9.5)</t>
  </si>
  <si>
    <t>Square Hollow 75x4</t>
  </si>
  <si>
    <t>Flat Bar 60x5(FR)</t>
  </si>
  <si>
    <t>Flat Bar 60x4(FR)</t>
  </si>
  <si>
    <t>Square Hollow 80x6(R2=4)</t>
  </si>
  <si>
    <t>RHS 50.8x25.4x2.5(R1=1.4)</t>
  </si>
  <si>
    <t>Square Hollow 60x1.6(R1=0.8)(R2=1.5)</t>
  </si>
  <si>
    <t>Channel 40x20x2</t>
  </si>
  <si>
    <t>Square Hollow 32x2</t>
  </si>
  <si>
    <t>Angle 100x50x6(R2=4)</t>
  </si>
  <si>
    <t>RHS 50x40x5(R1=R2=5)</t>
  </si>
  <si>
    <t>Channel 65.5x25x1.5</t>
  </si>
  <si>
    <t>I Beam 22x18x1.5(FR)</t>
  </si>
  <si>
    <t>Angle 28x28x3(R3=1.5)(R4=1.5)</t>
  </si>
  <si>
    <t>RHS 75x50x6(R1=R2=6)</t>
  </si>
  <si>
    <t>Channel 125x50x3(R2=5)</t>
  </si>
  <si>
    <t>Channel 127x63.5x6x9(R1=12)(R2=6)</t>
  </si>
  <si>
    <t>RHS 100x25.2x1.6</t>
  </si>
  <si>
    <t>Channel 127x100x6(R1=4)(R2=2)(R3=R4=1)</t>
  </si>
  <si>
    <t>Channel 92x25x3x1.5</t>
  </si>
  <si>
    <t>Flat Bar 50x8(R1=R2=1.6)</t>
  </si>
  <si>
    <t>Channel 80x40x6x8(R2=6)</t>
  </si>
  <si>
    <t>Square Hollow 40x2</t>
  </si>
  <si>
    <t>Square Hollow 25x3(R1=3)(R2=3)</t>
  </si>
  <si>
    <t>RHS 38.1x25.4x1.6(R1=3)(R2=1.4)</t>
  </si>
  <si>
    <t>Square Hollow 76x6.35(R1=16)(R2=9.65)</t>
  </si>
  <si>
    <t>Channel 200x90x50x6x8(R1=15)(R2=10)</t>
  </si>
  <si>
    <t>RHS 100x50x3(R1=10)</t>
  </si>
  <si>
    <t>RHS 101.6x76.2x3.5(R2=2)</t>
  </si>
  <si>
    <t>RHS 38x25x1.8(R1=0.8)</t>
  </si>
  <si>
    <t>Flat Bar 55x3(FR)</t>
  </si>
  <si>
    <t>Channel 32.68x16.2x1.2(R1=1)</t>
  </si>
  <si>
    <t>Channel 29.72x16.2x1.2(R2=1)</t>
  </si>
  <si>
    <t>Square Hollow 50x1.95(R1=6.35)</t>
  </si>
  <si>
    <t>Angle 80x80x6(R=1=R3=0.5)(R2=10)(R4=6)</t>
  </si>
  <si>
    <t>Square Hollow 16x1.2(R1=1.57)(R2=0.38)</t>
  </si>
  <si>
    <t>Flat Bar 11x9(R1=R2=0.7)</t>
  </si>
  <si>
    <t>Med Leg Jamb Adaptor</t>
  </si>
  <si>
    <t>Flat Bar 210x20(R1=R2=3)</t>
  </si>
  <si>
    <t>Square Hollow 75x3(R1=6)(R2=3)</t>
  </si>
  <si>
    <t>Flat Bar 125x6</t>
  </si>
  <si>
    <t>Flat Bar 100x5</t>
  </si>
  <si>
    <t>Channel 200x90x6x8(R1=12)(R2=6)(R3=R4=1)</t>
  </si>
  <si>
    <t>RHS 65x16x1.2(R1=3)(R2=1.8)</t>
  </si>
  <si>
    <t>Square Hollow 60x2(R1=6)</t>
  </si>
  <si>
    <t>RHS 80x40x3(R1=6)(R2=4.7)</t>
  </si>
  <si>
    <t>Square Hollow 50x1.6(R1=6.3)</t>
  </si>
  <si>
    <t>Flat Bar 100x6(FR)</t>
  </si>
  <si>
    <t>RHS 38x25x2(R1=3)(R2=1)</t>
  </si>
  <si>
    <t>RHS 100x30x2.5(R1=3)(R2=3)</t>
  </si>
  <si>
    <t>Square Hollow 40x2(R1=3)(R2=0.5)</t>
  </si>
  <si>
    <t>RHS 38.1x25.4x2.5(R1=3)(R2=0.5)</t>
  </si>
  <si>
    <t>Square Hollow 50.8x3(R1=6.35)</t>
  </si>
  <si>
    <t>RHS 65x16x1.4(R1=3)(R2=1.6)</t>
  </si>
  <si>
    <t>RHS 50.8x25.4x3.17(R1=0.78)(R2=3.17)</t>
  </si>
  <si>
    <t>Flat Bar 88.9x9.52(R1=R2=1.6)</t>
  </si>
  <si>
    <t>Channel 127x50.8x3.17(R2=4.77)</t>
  </si>
  <si>
    <t>Futureline 992TB Awning Window</t>
  </si>
  <si>
    <t>ETB0359</t>
  </si>
  <si>
    <t>284TB - Meeting Stile-Flat (Type 1)</t>
  </si>
  <si>
    <t>ETB0360</t>
  </si>
  <si>
    <t>ETB0361</t>
  </si>
  <si>
    <t>ETB0362</t>
  </si>
  <si>
    <t>ETB0370</t>
  </si>
  <si>
    <t>284TB - Meeting Stile-Double Light (Type 5)</t>
  </si>
  <si>
    <t>ETB0371</t>
  </si>
  <si>
    <t>284TB - Meeting Stile-Double Medium (Type 6)</t>
  </si>
  <si>
    <t>ETB0372</t>
  </si>
  <si>
    <t>284TB - Meeting Stile-Double HD (Type 7)</t>
  </si>
  <si>
    <t>ETB0373</t>
  </si>
  <si>
    <t>282TB - Hinge Frame Head</t>
  </si>
  <si>
    <t>ETB0374</t>
  </si>
  <si>
    <t>282TB - Beaded DG Hinge Sash Head</t>
  </si>
  <si>
    <t>ETB0375</t>
  </si>
  <si>
    <t>282TB - Beaded DG Hinge Sash Rail/Stile</t>
  </si>
  <si>
    <t>ETB0376</t>
  </si>
  <si>
    <t>282TB - Angled Winder Sill</t>
  </si>
  <si>
    <t>ETB0377</t>
  </si>
  <si>
    <t>282TB - Frame/Jamb</t>
  </si>
  <si>
    <t>ETB0378</t>
  </si>
  <si>
    <t>282TB - Fixed Light Mating Frame</t>
  </si>
  <si>
    <t>ETB0379</t>
  </si>
  <si>
    <t>282TB - Fixed Light HD 180° Coupler</t>
  </si>
  <si>
    <t>ETB0384</t>
  </si>
  <si>
    <t>282TB - Transom</t>
  </si>
  <si>
    <t>ETB0387</t>
  </si>
  <si>
    <t>994TB - 150mm Highlight Transom</t>
  </si>
  <si>
    <t>ETB0388</t>
  </si>
  <si>
    <t>629TB - 150mm Split Mullion Female</t>
  </si>
  <si>
    <t>ETB0389</t>
  </si>
  <si>
    <t>997TB - Top Hung Rail</t>
  </si>
  <si>
    <t>I Beam 140x89x8x8(R1=6)(R2=R3=1.5)</t>
  </si>
  <si>
    <t>Channel 254x115x12.5(R2=6)(R3=R4=2)</t>
  </si>
  <si>
    <t>Square Hollow 65x3(R1=5)(R2=5)</t>
  </si>
  <si>
    <t>Square Hollow 40x3(R1=2)(R2=1)</t>
  </si>
  <si>
    <t>Channel 125x70x6(R1=12)(R2=6)</t>
  </si>
  <si>
    <t>Channel 125x60x6(R1=16)(R2=10)</t>
  </si>
  <si>
    <t>Channel 152x63x6(R1=12.5)</t>
  </si>
  <si>
    <t>Channel 32x32x2.5(R1=1.5)(R2=1.5)</t>
  </si>
  <si>
    <t>RHS 125x100x4(R1=6)(R2=5)</t>
  </si>
  <si>
    <t>Channel 180x80x6x9(R1=12)(R2=6)(R3=R4=1)</t>
  </si>
  <si>
    <t>Channel 180x80x6(R1=12)(R3=R4=1)</t>
  </si>
  <si>
    <t>Tee 70x100x10x4(R1=4)</t>
  </si>
  <si>
    <t>Tee 100x180x10x6(R1=4)</t>
  </si>
  <si>
    <t>Tee 50x60x6x4(R1=4)</t>
  </si>
  <si>
    <t>Flat Bar 40x32(R2=8)</t>
  </si>
  <si>
    <t>Tee 35x50x2(R1=2)</t>
  </si>
  <si>
    <t>Tee 45x100x8x5(R1=4)</t>
  </si>
  <si>
    <t>I Beam 176x80x5x8(R1=5)</t>
  </si>
  <si>
    <t>Angle 25x20x1.5(R1=R3=0.5)</t>
  </si>
  <si>
    <t>Tee 80x139x8x5(R1=10)</t>
  </si>
  <si>
    <t>Channel 180x80x6 Lipped 20x6 Multi Rad</t>
  </si>
  <si>
    <t>Channel 240x109x10x12 Lipped 30x12 Multi Rad</t>
  </si>
  <si>
    <t>Tube 162x6</t>
  </si>
  <si>
    <t>Channel 17.7x20x1.8x1.4(R3=R4=0.4)</t>
  </si>
  <si>
    <t>I Beam 220x100x5x10(R1=4)</t>
  </si>
  <si>
    <t>I Beam 316x150x6x8(R1=6)</t>
  </si>
  <si>
    <t>Tee 80x208x8x6(R1=6)</t>
  </si>
  <si>
    <t>Tee 50x156x6(R1=4)</t>
  </si>
  <si>
    <t>Tee 50x50x4(R1=4)</t>
  </si>
  <si>
    <t>Tee 31.75x54.75x3.95(R1=3.75)</t>
  </si>
  <si>
    <t>Tee 40x40x4(R1=3.75)</t>
  </si>
  <si>
    <t>Tee 40x80x6(R1=5)(R2=2)</t>
  </si>
  <si>
    <t>Tee 35x50x3(R1=3)</t>
  </si>
  <si>
    <t>Square Hollow 30x1.6(R1=2.5)</t>
  </si>
  <si>
    <t>Square Hollow 75x2.25(R1=5)</t>
  </si>
  <si>
    <t>Tee 80x46x6x4(R1=2.5)(R2=R3=FR)(R4=1)</t>
  </si>
  <si>
    <t>RHS 50x25x3(R1=3)</t>
  </si>
  <si>
    <t>Flat Bar 160x12(R1=5)</t>
  </si>
  <si>
    <t>Channel 150x70x6(R1=8)(R2=2)(R3=R4=1)</t>
  </si>
  <si>
    <t>Channel 88x135x5(R1=6)</t>
  </si>
  <si>
    <t>Square Hollow 75x3(R1=5)(R2=2)</t>
  </si>
  <si>
    <t>Square Solid 127</t>
  </si>
  <si>
    <t>Square Solid 7.92</t>
  </si>
  <si>
    <t>Hex Bar 8.89</t>
  </si>
  <si>
    <t>Hex Bar 10.49</t>
  </si>
  <si>
    <t>Hex Bar 11.1</t>
  </si>
  <si>
    <t>Flat Bar 34.93x2.77</t>
  </si>
  <si>
    <t>Flat Bar 63.5x6.35</t>
  </si>
  <si>
    <t>Flat Bar 82.55x19.04</t>
  </si>
  <si>
    <t>Flat Bar 114.3x9.52</t>
  </si>
  <si>
    <t>Flat Bar 127x25.4</t>
  </si>
  <si>
    <t>Flat Bar 50.8x6.35</t>
  </si>
  <si>
    <t>Tube 25.4x2.03</t>
  </si>
  <si>
    <t>Tube 12.7x0.81</t>
  </si>
  <si>
    <t>Tube 18.54x4.57</t>
  </si>
  <si>
    <t>Tube 22.23x5.08</t>
  </si>
  <si>
    <t>Tube 24.89x4.83</t>
  </si>
  <si>
    <t>Tube 25.4x5.21</t>
  </si>
  <si>
    <t>Tube 30.99x7.24</t>
  </si>
  <si>
    <t>Tube 39.66x1.7</t>
  </si>
  <si>
    <t>Tube 61.9x1.93</t>
  </si>
  <si>
    <t>Tube 101.6x12.7</t>
  </si>
  <si>
    <t>Tube 107.95x3.18</t>
  </si>
  <si>
    <t>Tube 65.5x4.75</t>
  </si>
  <si>
    <t>Tube 14.1x1.12</t>
  </si>
  <si>
    <t>Tube 39.7x10.1</t>
  </si>
  <si>
    <t>Tube 28.58x1.4</t>
  </si>
  <si>
    <t>Tube 40x7.62</t>
  </si>
  <si>
    <t>Tube 29.72x5.59</t>
  </si>
  <si>
    <t>Tube 88.9x6.99</t>
  </si>
  <si>
    <t>Tube 141.3x3.4</t>
  </si>
  <si>
    <t>Tube 19.04x1</t>
  </si>
  <si>
    <t>Tube 31.75x1.2</t>
  </si>
  <si>
    <t>Tube 25x6</t>
  </si>
  <si>
    <t>Tube 28x3</t>
  </si>
  <si>
    <t>Tube 25x1</t>
  </si>
  <si>
    <t>Round Bar 12.7 Dia</t>
  </si>
  <si>
    <t>Round Bar 14.48 Dia</t>
  </si>
  <si>
    <t>Round Bar 28.58 Dia</t>
  </si>
  <si>
    <t>Round Bar 34.93 Dia</t>
  </si>
  <si>
    <t>Round Bar 39.66 Dia</t>
  </si>
  <si>
    <t>Round Bar 50.8 Dia</t>
  </si>
  <si>
    <t>Round Bar 60.33 Dia</t>
  </si>
  <si>
    <t>Round Bar 76.19 Dia</t>
  </si>
  <si>
    <t>Round Bar 88.9 Dia</t>
  </si>
  <si>
    <t>Round Bar 127 Dia</t>
  </si>
  <si>
    <t>Round Bar 152.4 Dia</t>
  </si>
  <si>
    <t>Machine Rod 190.5 Dia</t>
  </si>
  <si>
    <t>Round Bar 38.09 Dia</t>
  </si>
  <si>
    <t>Round Bar 101.6 Dia</t>
  </si>
  <si>
    <t>Flat Bar 10x3</t>
  </si>
  <si>
    <t>Flat Bar 12x3</t>
  </si>
  <si>
    <t>Flat Bar 16x3</t>
  </si>
  <si>
    <t>Flat Bar 20x3</t>
  </si>
  <si>
    <t>Flat Bar 25x3</t>
  </si>
  <si>
    <t>Flat Bar 32x3</t>
  </si>
  <si>
    <t>Flat Bar 40x3</t>
  </si>
  <si>
    <t>Flat Bar 50x3</t>
  </si>
  <si>
    <t>Flat Bar 60x3</t>
  </si>
  <si>
    <t>Flat Bar 80x3</t>
  </si>
  <si>
    <t>Flat Bar 100x3</t>
  </si>
  <si>
    <t>Flat Bar 12x4</t>
  </si>
  <si>
    <t>Flat Bar 20x4</t>
  </si>
  <si>
    <t>Flat Bar 25x4</t>
  </si>
  <si>
    <t>Flat Bar 40x4</t>
  </si>
  <si>
    <t>Flat Bar 50x4</t>
  </si>
  <si>
    <t>Flat Bar 80x4</t>
  </si>
  <si>
    <t>Flat Bar 100x4</t>
  </si>
  <si>
    <t>Flat Bar 12x6</t>
  </si>
  <si>
    <t>Flat Bar 25x6</t>
  </si>
  <si>
    <t>Flat Bar 32x6</t>
  </si>
  <si>
    <t>Flat Bar 40x6</t>
  </si>
  <si>
    <t>Flat Bar 50x6(R1=R2=1)</t>
  </si>
  <si>
    <t>Flat Bar 80x6</t>
  </si>
  <si>
    <t>Flat Bar 100x6</t>
  </si>
  <si>
    <t>Flat Bar 160x6(R1=R2=1)</t>
  </si>
  <si>
    <t>Flat Bar 80x10</t>
  </si>
  <si>
    <t>Flat Bar 160x10</t>
  </si>
  <si>
    <t>Flat Bar 80x12(R1=1)</t>
  </si>
  <si>
    <t>Flat Bar 65x5</t>
  </si>
  <si>
    <t>Flat Bar 20x5</t>
  </si>
  <si>
    <t>Flat Bar 60x6</t>
  </si>
  <si>
    <t>Flat Bar 60x10</t>
  </si>
  <si>
    <t>Flat Bar 32x4</t>
  </si>
  <si>
    <t>Flat Bar 12x1.5</t>
  </si>
  <si>
    <t>Flat Bar 127x16(R1=R2=1)</t>
  </si>
  <si>
    <t>Tube 12x1</t>
  </si>
  <si>
    <t>Tube 25x3</t>
  </si>
  <si>
    <t>Tube 32x3</t>
  </si>
  <si>
    <t>Tube 40x2</t>
  </si>
  <si>
    <t>Tube 40x3</t>
  </si>
  <si>
    <t>Tube 60x2</t>
  </si>
  <si>
    <t>Tube 60x3</t>
  </si>
  <si>
    <t>Tube 80x2</t>
  </si>
  <si>
    <t>Tube 80x3</t>
  </si>
  <si>
    <t>Tube 100x2</t>
  </si>
  <si>
    <t>Tube 100x3</t>
  </si>
  <si>
    <t>Tube 80x6</t>
  </si>
  <si>
    <t>Tube 90x10</t>
  </si>
  <si>
    <t>Tube 125x6</t>
  </si>
  <si>
    <t>Tube 17.29x2.1</t>
  </si>
  <si>
    <t>Tube 110x15</t>
  </si>
  <si>
    <t>Tube 100x4</t>
  </si>
  <si>
    <t>Tube 140x10</t>
  </si>
  <si>
    <t>Tube 180x3</t>
  </si>
  <si>
    <t>Tube 60x5</t>
  </si>
  <si>
    <t>Tube 125x10</t>
  </si>
  <si>
    <t>Tube 50x4</t>
  </si>
  <si>
    <t>Tube 55.88x1.2</t>
  </si>
  <si>
    <t>Tube 20x2</t>
  </si>
  <si>
    <t>Tube 48x3</t>
  </si>
  <si>
    <t>Round Bar 39 Dia</t>
  </si>
  <si>
    <t>Round Bar 42 Dia</t>
  </si>
  <si>
    <t>Round Bar 50 Dia</t>
  </si>
  <si>
    <t>Round Bar 65 Dia</t>
  </si>
  <si>
    <t>Round Bar 70 Dia</t>
  </si>
  <si>
    <t>Round Bar 75 Dia</t>
  </si>
  <si>
    <t>Round Bar 80 Dia</t>
  </si>
  <si>
    <t>Round Bar 90 Dia</t>
  </si>
  <si>
    <t>Round Bar 100 Dia</t>
  </si>
  <si>
    <t>Round Bar 110 Dia</t>
  </si>
  <si>
    <t>Round Bar 140 Dia</t>
  </si>
  <si>
    <t>Round Bar 160 Dia</t>
  </si>
  <si>
    <t>Round Bar 210 Dia</t>
  </si>
  <si>
    <t>Round Bar 27.5 Dia</t>
  </si>
  <si>
    <t>Round Bar 150 Dia</t>
  </si>
  <si>
    <t>Square Solid 16</t>
  </si>
  <si>
    <t>Square Solid 50</t>
  </si>
  <si>
    <t>Square Solid 65</t>
  </si>
  <si>
    <t>Round Bar 9 Dia</t>
  </si>
  <si>
    <t>Round Bar 13 Dia</t>
  </si>
  <si>
    <t>Round Bar 32 Dia</t>
  </si>
  <si>
    <t>Tube 200x5</t>
  </si>
  <si>
    <t>Round Bar 54 Dia</t>
  </si>
  <si>
    <t>Tube 60x4</t>
  </si>
  <si>
    <t>Round Bar 180 Dia</t>
  </si>
  <si>
    <t>Round Bar 225 Dia</t>
  </si>
  <si>
    <t>Round Bar 19.01 Dia</t>
  </si>
  <si>
    <t>Tube Fluted 30x2</t>
  </si>
  <si>
    <t>Tube 140x3</t>
  </si>
  <si>
    <t>Tube 66x1.6</t>
  </si>
  <si>
    <t>Tube 75x2</t>
  </si>
  <si>
    <t>Tube 44.45x1.65</t>
  </si>
  <si>
    <t>Tube 72x16</t>
  </si>
  <si>
    <t>Round Bar 190 Dia</t>
  </si>
  <si>
    <t>Tube 76.2x1.3</t>
  </si>
  <si>
    <t>Tube 20x3</t>
  </si>
  <si>
    <t>Tube 63.5x4</t>
  </si>
  <si>
    <t>Tube 6.3x1</t>
  </si>
  <si>
    <t>Tube 55x3</t>
  </si>
  <si>
    <t>Tube 76x6.32</t>
  </si>
  <si>
    <t>Tube 152.4x5</t>
  </si>
  <si>
    <t>Tube 50.8x1.25</t>
  </si>
  <si>
    <t>Angle 80x40x6(R1=R3=FR)</t>
  </si>
  <si>
    <t>Metal cost updated to $7.10 + 0.25 (LME increased to $3.87)</t>
  </si>
  <si>
    <t>v1.11.2024</t>
  </si>
  <si>
    <t>Metal cost updated to $7.18 + 0.07 (LME increased to $3.95)</t>
  </si>
  <si>
    <t>v2.12.2024</t>
  </si>
  <si>
    <t>E20214</t>
  </si>
  <si>
    <t>Tee 25x50x3</t>
  </si>
  <si>
    <t>Channel 140x50x50 (R1=1, R2=5)</t>
  </si>
  <si>
    <t>Square Hollow 19x1.3</t>
  </si>
  <si>
    <t>Tube 88.9x4.75</t>
  </si>
  <si>
    <t>E40654</t>
  </si>
  <si>
    <t>Tube 203.2x4</t>
  </si>
  <si>
    <t>FDF3 FDF3 Flydoor Frame (Cnr H017)</t>
  </si>
  <si>
    <t>Channel 20x16x1.3x1.28</t>
  </si>
  <si>
    <t>Channel 22.32x20x1.2(R1=1)(R3=R4=FR)</t>
  </si>
  <si>
    <t>Aluminium Grate 65X27 - Suits EP17689/EP17690</t>
  </si>
  <si>
    <t>Base Profile (433470) - Suits EP17689/EP17690</t>
  </si>
  <si>
    <t>Pressure Plate (449490)</t>
  </si>
  <si>
    <t>900/994 SD DG Mortice Stile</t>
  </si>
  <si>
    <t>200mm Sub Sill</t>
  </si>
  <si>
    <t>900/994 SD Infill Grate Slotted</t>
  </si>
  <si>
    <t>900/994 SD 100x44mm Tracked Sill</t>
  </si>
  <si>
    <t>900/994 SD 150x44mm Tracked Sill</t>
  </si>
  <si>
    <t>900/994 SD 100x50mm Tracked Sill</t>
  </si>
  <si>
    <t>900/994 SD 150x50mm Tracked Sill</t>
  </si>
  <si>
    <t>EP22982</t>
  </si>
  <si>
    <t>425-992 Awning Lockable Sash Stop</t>
  </si>
  <si>
    <t>EP24059</t>
  </si>
  <si>
    <t>EP24078</t>
  </si>
  <si>
    <t>900 SD - HD Corner Stile SG</t>
  </si>
  <si>
    <t>EP24079</t>
  </si>
  <si>
    <t>900 SD - HD Corner Stile DG</t>
  </si>
  <si>
    <t>EP24081</t>
  </si>
  <si>
    <t>Square Hollow 160x7(R1=12,R2=5)</t>
  </si>
  <si>
    <t>EP24083</t>
  </si>
  <si>
    <t>EP24109</t>
  </si>
  <si>
    <t>Spandrel Sub Head Splice Cap</t>
  </si>
  <si>
    <t>EP24110</t>
  </si>
  <si>
    <t>UrbanComfort 282 TB Sash - Shell 2</t>
  </si>
  <si>
    <t>EP24111</t>
  </si>
  <si>
    <t>Square Hollow 150x3</t>
  </si>
  <si>
    <t>EP24113</t>
  </si>
  <si>
    <t>EP24133</t>
  </si>
  <si>
    <t>Barcode Extrusion - Smithfield Press</t>
  </si>
  <si>
    <t>EP24145</t>
  </si>
  <si>
    <t>CW - 38mm Glass Support Bead</t>
  </si>
  <si>
    <t>Urban 280SW 300PA Sill Slotted</t>
  </si>
  <si>
    <t>Urban 280SW Wide 300PA Sill Slotted</t>
  </si>
  <si>
    <t>Urban 280SW 300PA Female Transom Slotted</t>
  </si>
  <si>
    <t>RHS 50x25x1.6</t>
  </si>
  <si>
    <t>ETB0390</t>
  </si>
  <si>
    <t>429TB - Glazing Channel</t>
  </si>
  <si>
    <t>ETB0391</t>
  </si>
  <si>
    <t>429TB - Glazing Sill</t>
  </si>
  <si>
    <t>ETB0392</t>
  </si>
  <si>
    <t>CG TB - Glazing Channel 52mm</t>
  </si>
  <si>
    <t>ETB0393</t>
  </si>
  <si>
    <t>CG TB - Glazing Sill 52mm</t>
  </si>
  <si>
    <t>**obsolete**</t>
  </si>
  <si>
    <t>Downloaded new thermal break costing (includes new Futureline and Urban Comfort sections)</t>
  </si>
  <si>
    <t>Three sections(ETB0372, 0387, 0388) not costed in SAP. Added as cost $9999 until I receive cost from masterdata</t>
  </si>
  <si>
    <t>Metal cost updated to $7.32 + 0.14 (LME increased to $4.00, MJP increased to $0.36)</t>
  </si>
  <si>
    <t>v20.1.2025</t>
  </si>
  <si>
    <t>v3.2.2025</t>
  </si>
  <si>
    <t>Updated powder cost table as per Extrusion Cost Price Guidance Tool - Feb 2025</t>
  </si>
  <si>
    <t>Updated MPG list prices from VK13</t>
  </si>
  <si>
    <t>Metal cost updated to $7.56 + 0.24 (LME increased to $4.13, Spread above metal increased to $3.07)</t>
  </si>
  <si>
    <t>Updated delivery charge to $90</t>
  </si>
  <si>
    <t>v7.2.2025</t>
  </si>
  <si>
    <t>MILL FINISH</t>
  </si>
  <si>
    <t>NON</t>
  </si>
  <si>
    <t>Added functionality to import CRE8 extrusion purchase orders</t>
  </si>
  <si>
    <t>v28.2.2025</t>
  </si>
  <si>
    <t>Metal cost updated to $7.64 + 0.08 (LME increased to $4.21)</t>
  </si>
  <si>
    <t>v7.3.2025</t>
  </si>
  <si>
    <t>SAP commercial upload applies to</t>
  </si>
  <si>
    <t>columns through to AX</t>
  </si>
  <si>
    <t>Remove named range 'Section' which was still referenceing old spreadsheet. Was having major impact on performance</t>
  </si>
  <si>
    <t>v27.3.2025</t>
  </si>
  <si>
    <t>Added 'Ignore' button to frm_CheckPrice to ignore the price check. This has been added to allow for CRE8 import which does not bring through a metal price.</t>
  </si>
  <si>
    <t>ETB0382</t>
  </si>
  <si>
    <t>ETB0383</t>
  </si>
  <si>
    <t>282TB - Channel Sash 62x31.5</t>
  </si>
  <si>
    <t>282TB - Channel Sash 67.5x31.6</t>
  </si>
  <si>
    <t>v2.4.2025</t>
  </si>
  <si>
    <t xml:space="preserve">Added missing Urban Comfort sections. </t>
  </si>
  <si>
    <t>Corrected incorrect lengths in thermal break pricing table.</t>
  </si>
  <si>
    <t>Angle 80x80x3 (R1=R3=R4=1)(R2=3)</t>
  </si>
  <si>
    <t>E20722</t>
  </si>
  <si>
    <t>Angle 60x23.1x5 (R1=R3=R4=0.5)(R2=3)</t>
  </si>
  <si>
    <t>Channel 50x40x4</t>
  </si>
  <si>
    <t>Flooring Plank 201x26.1</t>
  </si>
  <si>
    <t>Tee 55x150x4x8 Marine Rad</t>
  </si>
  <si>
    <t>Rec Box 140x100x3x6 Marine Rad</t>
  </si>
  <si>
    <t>E27364</t>
  </si>
  <si>
    <t>Sq Box 203x8 Marine Rad</t>
  </si>
  <si>
    <t>E27365</t>
  </si>
  <si>
    <t>Sq Box 178x6.35 Marine Rad</t>
  </si>
  <si>
    <t>E27366</t>
  </si>
  <si>
    <t>Sq Box 152x6.35 Marine Rad</t>
  </si>
  <si>
    <t>Rec Box 140x100x4.5x5 Marine Rad</t>
  </si>
  <si>
    <t>E27408</t>
  </si>
  <si>
    <t>Bridge Rail External 140x76 Rad</t>
  </si>
  <si>
    <t>Bridge Rail Internal Splice 118.8x66 Rad</t>
  </si>
  <si>
    <t>Rail 200x25 (Self Mating)</t>
  </si>
  <si>
    <t>E40175</t>
  </si>
  <si>
    <t>Tube 127x19</t>
  </si>
  <si>
    <t>E40516</t>
  </si>
  <si>
    <t>Tube 57x1.6</t>
  </si>
  <si>
    <t>I Beam 54x48x1.5 /I Beam 50</t>
  </si>
  <si>
    <t>Coolroom Channel 103.2x38x1.6</t>
  </si>
  <si>
    <t>I Beam 54x50.8x1.6 /I Beam 50</t>
  </si>
  <si>
    <t>Coolroom Corner Joiner 77.6x77.6x1.4 /Post 50</t>
  </si>
  <si>
    <t>Coolroom Corner Joiner 80.6x77.6x1.4 /Post 50</t>
  </si>
  <si>
    <t>Coolroom Channel 168.3x25.4x1.5x3.2</t>
  </si>
  <si>
    <t>Maintanence Edwards Lift Off Arms-Penrith Press</t>
  </si>
  <si>
    <t>BC_S5</t>
  </si>
  <si>
    <t>Coolroom Channel 92x25x1.5x2.5</t>
  </si>
  <si>
    <t>Coolroom Channel 117x25x1.5x2.5</t>
  </si>
  <si>
    <t>Square Hollow 25.4x3.25(R1=R2=3.18)</t>
  </si>
  <si>
    <t>Square Hollow 19.05x1.83(R1=R2=1.57)</t>
  </si>
  <si>
    <t>Angle 25.4x25.4(Fluted)x1.57</t>
  </si>
  <si>
    <t>Coolroom Corner Joiner 76.6x53.2x1.6 /Post 50</t>
  </si>
  <si>
    <t>EN2263</t>
  </si>
  <si>
    <t>Angle 45x30x1.6 (R2=0.3)</t>
  </si>
  <si>
    <t>Coolroom Corner Joiner 115x105.2x2 /Post 75</t>
  </si>
  <si>
    <t>RHS 65x16x1.2 Partitioned (R1=3)</t>
  </si>
  <si>
    <t>RHS 65x16x1.2 Two Part Self Mating (R1=3)</t>
  </si>
  <si>
    <t>RHS 100x16x1.4 Two Part Self Mating (R1=3)</t>
  </si>
  <si>
    <t>RHS 65x16x1.27 Partitioned (R1=3)</t>
  </si>
  <si>
    <t>Slat Holder for Run out Tab - Canning Vale Press</t>
  </si>
  <si>
    <t>RHS 90x16x1.2 Partitioned (R1=1.6)</t>
  </si>
  <si>
    <t>900/994 SD ZTS Adaptor For LP Track</t>
  </si>
  <si>
    <t>900/994 SD 46mm Pocket Filler</t>
  </si>
  <si>
    <t>900/994 SD SG Top Hung Roller Bracket</t>
  </si>
  <si>
    <t>900/994 SD DG Top Hung Roller Bracket</t>
  </si>
  <si>
    <t>900/994 SD Flat Threshold</t>
  </si>
  <si>
    <t>Flat Bar 25x10 (R1=R2=5)</t>
  </si>
  <si>
    <t>SPD1 Supaguard Door Frame (Crn SDC1/11)</t>
  </si>
  <si>
    <t>Coolroom Corner Joiner /Post 75</t>
  </si>
  <si>
    <t>SPD11 Supaguard 11mm Window Frame (Crn SWC5)</t>
  </si>
  <si>
    <t>SPD9 Supaguard 9mm Window Frame (Crn SWC4)</t>
  </si>
  <si>
    <t>SPD12 Supaguard Window Frame W/Leg (Crn SWC5)</t>
  </si>
  <si>
    <t>One31 11mm Extd Window Frame (Cnr SWC5)</t>
  </si>
  <si>
    <t>One39 9mm Extd Window Frame (Cnr One6/7)</t>
  </si>
  <si>
    <t>SGW6 Stormguard Escape Window Handle Release</t>
  </si>
  <si>
    <t>Slat Holder for Runout Table - Penrith Press</t>
  </si>
  <si>
    <t>Slat for Runout Table - Penrith Press</t>
  </si>
  <si>
    <t>SWT9 Swift Win Frame 9mm (CNR SWC4)</t>
  </si>
  <si>
    <t>AG1228</t>
  </si>
  <si>
    <t>100012150131501053</t>
  </si>
  <si>
    <t>SwiftFrame</t>
  </si>
  <si>
    <t>SWT11 Swift Win Frame 11mm (CNR SWC5)</t>
  </si>
  <si>
    <t>Coolroom Panel Joiner 54.2x50x1.6 /I Beam 50</t>
  </si>
  <si>
    <t>Coolroom Panel Joiner 104.7x60x2 /I Beam 100</t>
  </si>
  <si>
    <t>SWT1 Swiftframe Door Frame (CNR SDC1)</t>
  </si>
  <si>
    <t>SFR8 S/Screen Esc Win Head (Crn SWC6/EK9132)</t>
  </si>
  <si>
    <t>SFR6 S/Screen Esc Win Sill/Jam (Crn SWC6/EK9132)</t>
  </si>
  <si>
    <t>SPD6 Superguard Escape Window Sash (Crn SWC5)</t>
  </si>
  <si>
    <t>Int12 6mm Offset HD Interlock</t>
  </si>
  <si>
    <t>Int16 8mm Offset HD Interlock</t>
  </si>
  <si>
    <t>Int14 Flush HD Interlock</t>
  </si>
  <si>
    <t>Jam7 Extended Jamb Adaptor</t>
  </si>
  <si>
    <t>SWTM Swift Mid Rail Frame</t>
  </si>
  <si>
    <t>EP24188</t>
  </si>
  <si>
    <t>Tailgate Adaptor 47.08x25</t>
  </si>
  <si>
    <t>EP24189</t>
  </si>
  <si>
    <t>Corner Angle 125x105</t>
  </si>
  <si>
    <t>EP24190</t>
  </si>
  <si>
    <t>Tailgate Infill 33.5x25</t>
  </si>
  <si>
    <t>EP24191</t>
  </si>
  <si>
    <t>E Channel 107x40</t>
  </si>
  <si>
    <t>EP24195</t>
  </si>
  <si>
    <t>SGS400-NL Narrow Sill</t>
  </si>
  <si>
    <t>EP24218</t>
  </si>
  <si>
    <t>EP24245</t>
  </si>
  <si>
    <t>Conveyor Beam - Smithfield Press</t>
  </si>
  <si>
    <t>EP24247</t>
  </si>
  <si>
    <t>150mm SG Int. Beaded Spandrel Sub Head</t>
  </si>
  <si>
    <t>EP24256</t>
  </si>
  <si>
    <t>Ftrline - TB 46mm Dr Hinge Stile A Shell</t>
  </si>
  <si>
    <t>EP24257</t>
  </si>
  <si>
    <t>Ftrline - TB 46mm Dr Wide Wiper Stile B Shell</t>
  </si>
  <si>
    <t>EP24258</t>
  </si>
  <si>
    <t>Ftrline - TB 46mm Dr Wide Wiper Style A Shell</t>
  </si>
  <si>
    <t>EP24259</t>
  </si>
  <si>
    <t>Ftrline - TB 46mm Dr Wide Hinge Stile B Shell</t>
  </si>
  <si>
    <t>EP24260</t>
  </si>
  <si>
    <t>Ftrline - TB 46mm Dr 100mm Open Out Sill Shell</t>
  </si>
  <si>
    <t>EP24261</t>
  </si>
  <si>
    <t>Ftrline - TB 46mm Dr 425 Door Stop Shell</t>
  </si>
  <si>
    <t>EP24262</t>
  </si>
  <si>
    <t>Ftrline - TB 46mm Dr Meeting Stile A Shell</t>
  </si>
  <si>
    <t>EP24263</t>
  </si>
  <si>
    <t>Ftrline - TB 46mm Dr Meeting Stile B Shell</t>
  </si>
  <si>
    <t>EP24264</t>
  </si>
  <si>
    <t>Ftrline - TB 46mm Dr Wide Hinge Style A Shell</t>
  </si>
  <si>
    <t>EP24265</t>
  </si>
  <si>
    <t>Ftrline - TB 46mm Dr Hinge Stile B Shell</t>
  </si>
  <si>
    <t>EP24266</t>
  </si>
  <si>
    <t>Ftrline - TB 46mm Dr Lock Stile Shell</t>
  </si>
  <si>
    <t>EP24267</t>
  </si>
  <si>
    <t>Ftrline - TB 46mm Dr Wiper Stile B Shell</t>
  </si>
  <si>
    <t>EP24268</t>
  </si>
  <si>
    <t>Ftrline - TB 46mm Dr Wiper Stile A Shell</t>
  </si>
  <si>
    <t>EP24269</t>
  </si>
  <si>
    <t>Ftrline - TB 46mm Dr Wide Lock Stile Shell</t>
  </si>
  <si>
    <t>EP24270</t>
  </si>
  <si>
    <t>Ftrline - TB 46mm Dr 150mm Open Out Sill Shell</t>
  </si>
  <si>
    <t>EP24271</t>
  </si>
  <si>
    <t>Ftrline - TB 46mm Dr 429 &amp; 629 Door Stop Shell</t>
  </si>
  <si>
    <t>EP24272</t>
  </si>
  <si>
    <t>Ftrline - TB 46mm Dr Spigot</t>
  </si>
  <si>
    <t>EP24273</t>
  </si>
  <si>
    <t>Ftrline - TB 46mm Dr Wide Meeting Style A Shell</t>
  </si>
  <si>
    <t>EP24274</t>
  </si>
  <si>
    <t>Ftrline - TB 46mm Dr Wide Meeting Style B Shell</t>
  </si>
  <si>
    <t>EP24277</t>
  </si>
  <si>
    <t>Ftrline - TB 46mm Dr Pivot Hardware Support</t>
  </si>
  <si>
    <t>EP24278</t>
  </si>
  <si>
    <t>Ftrline - TB 46mm Dr Hardware Support</t>
  </si>
  <si>
    <t>EP24284</t>
  </si>
  <si>
    <t>EP24301</t>
  </si>
  <si>
    <t>EP24302</t>
  </si>
  <si>
    <t>Panoramic SD SG Sash</t>
  </si>
  <si>
    <t>EP24303</t>
  </si>
  <si>
    <t>EP24315</t>
  </si>
  <si>
    <t>EP24321</t>
  </si>
  <si>
    <t>AGS 50 Awn Inset Hinge Sash Head-MP Lock</t>
  </si>
  <si>
    <t>EP24322</t>
  </si>
  <si>
    <t>AGS 50 Awn Inset Sash Rail/Stile-MP Lock</t>
  </si>
  <si>
    <t>EP24323</t>
  </si>
  <si>
    <t>AGS 50 Awn DG Flushline Inset Sash Stop-MP Lock</t>
  </si>
  <si>
    <t>EP24339</t>
  </si>
  <si>
    <t>225 - SGS400 Doorstop</t>
  </si>
  <si>
    <t>EP24340</t>
  </si>
  <si>
    <t>225 - Open In/Out Sill 100x45mm</t>
  </si>
  <si>
    <t>EP24363</t>
  </si>
  <si>
    <t>UrbanComfort 282 TB Wide Hinged Head - Shell 2</t>
  </si>
  <si>
    <t>EP24386</t>
  </si>
  <si>
    <t>UrbanComfort 282 TB Wide Mating Frame - Shell 2</t>
  </si>
  <si>
    <t>EP24387</t>
  </si>
  <si>
    <t>UrbanComfort 282 TB Wide Frame - Shell 2</t>
  </si>
  <si>
    <t>100012130131301017</t>
  </si>
  <si>
    <t>Drawn Precision Tube 2(WT&gt;1.3-&lt;2.0mm)</t>
  </si>
  <si>
    <t>Transport V Groove Angle 76x55x5 (R3=2.5)</t>
  </si>
  <si>
    <t>RHS 60x20x2(R1=4)(R2=2)</t>
  </si>
  <si>
    <t>Coolroom Channel 168.27x25.4x1.52x3.17</t>
  </si>
  <si>
    <t>284TB - OXXO Adaptor Light</t>
  </si>
  <si>
    <t>284TB - OXXO Adaptor Medium</t>
  </si>
  <si>
    <t>284TB - OXXO Adaptor HD</t>
  </si>
  <si>
    <t>RHS 38x16x1.4 (R1=3)(R2=1.6)</t>
  </si>
  <si>
    <t>One21 OneFrame Capped Win Frame 11mm (Cnr SWC6)</t>
  </si>
  <si>
    <t>Updated thermal break costs from SAP</t>
  </si>
  <si>
    <t>Added ability to add custom colour from the CRE8 import interface (frm_finish_set)</t>
  </si>
  <si>
    <t>Metal cost updated to $7.58 - 0.06 (LME increased to $4.22 - MJP decreased to $0.29)</t>
  </si>
  <si>
    <t>After data imported from software BOM, will apply $12 Subsill surcharge to all subsills. (Module:Import_BOM_Data)</t>
  </si>
  <si>
    <t>v4.4.2025</t>
  </si>
  <si>
    <t>Updated version control to year.month.date</t>
  </si>
  <si>
    <t>Update subsill functionality:</t>
  </si>
  <si>
    <t>* Ensure slotting charges are reviewed if sections are copied and pasted</t>
  </si>
  <si>
    <t>* Add method to make slotting compulsory and retain a sundry fee</t>
  </si>
  <si>
    <t>* Implement method to identify thresholds so there is a check + notification for clear anodised</t>
  </si>
  <si>
    <t>Subsills (slotting)</t>
  </si>
  <si>
    <t>Tier</t>
  </si>
  <si>
    <t>Thresholds</t>
  </si>
  <si>
    <t>SUBSILL TIER PRICES</t>
  </si>
  <si>
    <t>Price per Metre</t>
  </si>
  <si>
    <t>Slot Charge</t>
  </si>
  <si>
    <t>Sundry Sell (ea)</t>
  </si>
  <si>
    <t>Cost per Metre (est)</t>
  </si>
  <si>
    <t>Slot Sell ea</t>
  </si>
  <si>
    <t>Sundry Cost (total)</t>
  </si>
  <si>
    <t>Sundry Type</t>
  </si>
  <si>
    <t>Each length</t>
  </si>
  <si>
    <t>Section total</t>
  </si>
  <si>
    <t>Slot Cost total</t>
  </si>
  <si>
    <t>Sundry cost total</t>
  </si>
  <si>
    <t>Sundry Sell total</t>
  </si>
  <si>
    <t>Sundry costs based on sundry costs entered and slot costs estimated</t>
  </si>
  <si>
    <t xml:space="preserve">     - Created table Subsill_Tier on 'Validation' so a tier can be added against each subsill. Renamed header as Subsill/Slotting</t>
  </si>
  <si>
    <t xml:space="preserve">     - Created SubSill_Tier_Price on 'Pricing Matrix' to define price per tier per metre</t>
  </si>
  <si>
    <t xml:space="preserve">     - Added columns AY &amp; AZ 'Slot Cost' &amp; 'Slot Sell' on 2.Quote. Looks up $/m for subsill tier and multiplies by length</t>
  </si>
  <si>
    <t xml:space="preserve">     - Sundry column now formulated and locked. Double-click line to add sundry costs</t>
  </si>
  <si>
    <t xml:space="preserve">     - Reviewed list of slotted sections (and tiers) based on slotting sales data</t>
  </si>
  <si>
    <t>* Create 3 levels (tiers) of slotting charged at a metre rate. Add nominal costs so margins can be estimated</t>
  </si>
  <si>
    <t xml:space="preserve">     - Sundry margins calculated now in 3.Edit Pricing</t>
  </si>
  <si>
    <t>Updated the subsill message box (frm_subsill) displayed when a slot charge is added</t>
  </si>
  <si>
    <t>Removed automatically adding $12 for subsills out of Sheet2 Code</t>
  </si>
  <si>
    <t>Added extra Sundry functionality - double click on line to add sundry charge. Add cost and sell on an Each or Total Line basis</t>
  </si>
  <si>
    <t xml:space="preserve">     - Due to the way this is implemented, the slotting will always react to what section is in column C</t>
  </si>
  <si>
    <t>Threshold</t>
  </si>
  <si>
    <t>Anodised Thresholds</t>
  </si>
  <si>
    <t xml:space="preserve">     - Added costing and pricing onto 3.Edit Pricing. It uses Maximum recommended margin based on total project size</t>
  </si>
  <si>
    <t xml:space="preserve">     - Added column BD to identify if section is a threshold by looking up named range "Thresholds" on 'Validation' sheet</t>
  </si>
  <si>
    <t xml:space="preserve">     - Added option on 1.Project Details to select Anodised Thresholds. No (Project Finish), 20um Clear or 25um Clear.</t>
  </si>
  <si>
    <t xml:space="preserve">     - Changed calculation on quote for SF cost/m and sell/m to use Threshold finish price if it is a threshold and anodised is selected</t>
  </si>
  <si>
    <t>Corrected issue where thresholds would not price as anodised when Mill Finish was selected for the quote (formula order in SF cost/m2 and sell/m2 on 2.Quote)</t>
  </si>
  <si>
    <t>Slot Cost Total (est)</t>
  </si>
  <si>
    <t>this is for</t>
  </si>
  <si>
    <t xml:space="preserve">formula copy </t>
  </si>
  <si>
    <t>Sundry Cost (each)</t>
  </si>
  <si>
    <t>Sundry Sell (total)</t>
  </si>
  <si>
    <t>v2025.05.02</t>
  </si>
  <si>
    <t>Metal cost updated to $7.16 - 0.42 (LME decreased to $3.80 - MJP did not change)</t>
  </si>
  <si>
    <t>Slotting/Sundry Charge (ea)</t>
  </si>
  <si>
    <t>Slotting/Sundry</t>
  </si>
  <si>
    <t>Removed sundry charges left in incorrectly during testing</t>
  </si>
  <si>
    <t>v2025.05.05</t>
  </si>
  <si>
    <t>Metal cost updated to $7.11 - 0.05 (LME increased to $3.87 - MJP decreased to $0.17)</t>
  </si>
  <si>
    <t>v2025.07.02</t>
  </si>
  <si>
    <t>Metal cost updated to $7.22 +0.11 (LME increased to $3.98 - MJP static)</t>
  </si>
  <si>
    <t>v2025.08.04</t>
  </si>
  <si>
    <t>Updated code for 1.Project Details. Added frm_anodising.hide to remove Run-time 400 error (open already open form)</t>
  </si>
  <si>
    <t>Removed date off update form</t>
  </si>
  <si>
    <t>Added slotting to EP24018 (tier 3)</t>
  </si>
  <si>
    <t>Panorama Door</t>
  </si>
  <si>
    <t>21215 Panorama Door</t>
  </si>
  <si>
    <t>IP3 - Panoramic Fixed kg rate $/kg</t>
  </si>
  <si>
    <t>U3</t>
  </si>
  <si>
    <t>Artisan Panoramic Dr</t>
  </si>
  <si>
    <t>Created slotting tier 4 for EP24018 - Panoramic is fixed price, no discount</t>
  </si>
  <si>
    <t>v2025.08.08</t>
  </si>
  <si>
    <t>Panoramic door for fixed rates. Receives a 150% Market Factor (price + price *1.5)</t>
  </si>
  <si>
    <t>Allocated Panoramic PH (100012121531215001) to new IP3 charge</t>
  </si>
  <si>
    <t>The 150% Market Factor is 150% on top of the surcharges (i.e. the surcharge is actually 250%)</t>
  </si>
  <si>
    <t>Adjusted metal calculations for Panoramic.</t>
  </si>
  <si>
    <t>* IP each. Uses IP3 to calculate the metal rate.</t>
  </si>
  <si>
    <t>* MF Each: If IP3 is less than 0.5kg applies a surcharge of $1/kg and a further Market Rate surcharge of 1.5 * weight (total $1 per kg times 2.5), otherwise MF is $0</t>
  </si>
  <si>
    <t>The 150% "Market Factor" needs to be applied to the light surcharge and also slotting surcharge because this product is non-discountable. This factor is normally applied for all products but not normally considered in quotes since it is normally discounted away.</t>
  </si>
  <si>
    <t>Created IP3 charge - this is actually the non-discountable list price (MPG=U3) for the Panoramic door. Used instead of $/kg</t>
  </si>
  <si>
    <t>* Adjust margin calculation in column AN</t>
  </si>
  <si>
    <t>Allowed the ability to change the IP3 rate for the Pamnoramic door but with a message warning to contact Market Manager.</t>
  </si>
  <si>
    <t>If IP3 is accidentially changed, added button to "reset the IP rates". This simply copies from cells to the right of the IP rates</t>
  </si>
  <si>
    <t>v2025.08.19</t>
  </si>
  <si>
    <t>V2025.09.01</t>
  </si>
  <si>
    <t>Metal cost updated to $7.23 +0.01 (LME increased to $3.99 - MJP static)</t>
  </si>
  <si>
    <t xml:space="preserve">Added dialog to flag a message whenever an Edge section is selected. New form added - Frm_Edge &amp; added condition into 2.Quote Worksheet_Change. </t>
  </si>
  <si>
    <t>Had to re-add Edge form above as was added to version 2025.08.19 while Panoramic development was occurring on 2025.08.08</t>
  </si>
  <si>
    <t>Implemented by</t>
  </si>
  <si>
    <t>Correcte formula in column AI on 2.Quote which was returning "" instead of 0. This stopped metal calculations from working</t>
  </si>
  <si>
    <t>v2025.09.02</t>
  </si>
  <si>
    <t>v2025.10.01</t>
  </si>
  <si>
    <t>Metal cost remains at $7.23 (LME increased to $4.02, MJP decreased to $0.14)</t>
  </si>
  <si>
    <t>v2025.11.03</t>
  </si>
  <si>
    <t>Metal cost updated to $7.47 (LME increased to $4.26, MJP no change)</t>
  </si>
  <si>
    <t>Changed buttons to be Form buttons (Copy In SAP and Convert mm to m) to remove ActiveX warnings</t>
  </si>
  <si>
    <t>Metal cost updated to $7.55 (LME increased to $4.34 +0.08, MJP no change)</t>
  </si>
  <si>
    <t>v2025.12.01</t>
  </si>
  <si>
    <t>Updated 02.02.2026</t>
  </si>
  <si>
    <t>Updated powder cost table as per Extrusion Cost Price Guidance Tool - Feb 2026</t>
  </si>
  <si>
    <t>COMPANY_NAME</t>
  </si>
  <si>
    <t xml:space="preserve"> Capral Limited</t>
  </si>
  <si>
    <t>ACCOUNT_NO</t>
  </si>
  <si>
    <t>PURCHASE_ORDER</t>
  </si>
  <si>
    <t>REQUIRED_BY</t>
  </si>
  <si>
    <t>DELIVERY_ADDRESS</t>
  </si>
  <si>
    <t>71 Ashburn Rd</t>
  </si>
  <si>
    <t>SUBURB</t>
  </si>
  <si>
    <t>Bundamba</t>
  </si>
  <si>
    <t>STATE</t>
  </si>
  <si>
    <t>QLD</t>
  </si>
  <si>
    <t>POSTCODE</t>
  </si>
  <si>
    <t>Code</t>
  </si>
  <si>
    <t>Finish_Code</t>
  </si>
  <si>
    <t>Finish_Descr</t>
  </si>
  <si>
    <t>Supplier</t>
  </si>
  <si>
    <t>Price</t>
  </si>
  <si>
    <t>BOM_EXTRUSION</t>
  </si>
  <si>
    <t xml:space="preserve">Standard Frame    </t>
  </si>
  <si>
    <t>Dune Satin Excel GP152A</t>
  </si>
  <si>
    <t>CAPRAL</t>
  </si>
  <si>
    <t xml:space="preserve">Standard Sill    </t>
  </si>
  <si>
    <t xml:space="preserve">Square Bead    </t>
  </si>
  <si>
    <t>MF</t>
  </si>
  <si>
    <t>PC1_SAMPLE</t>
  </si>
  <si>
    <t xml:space="preserve">Sample (Copy and update all fields) </t>
  </si>
  <si>
    <t>PC2_SAMPLE</t>
  </si>
  <si>
    <t>Total for Optimised Bars</t>
  </si>
  <si>
    <t>C:\Users\maslina\OneDrive - Capral Ltd\Documents\Delete\- 345-_Extrusion List.CSV</t>
  </si>
  <si>
    <t>v2026.02.02</t>
  </si>
  <si>
    <t>Metal cost updated to $8.03 + 0.48 (LME increased to $4.63, MJP increased to $0.28, Spread above metal increased to $3.12)</t>
  </si>
  <si>
    <t>Updated 02.02.2026 (AAF rates)</t>
  </si>
  <si>
    <t>Standard delivery charge</t>
  </si>
  <si>
    <t>Updated delivery charge to $97 - added as Named Range on Price Matrix sheet. Changed values to formula on Quote letters</t>
  </si>
  <si>
    <t>Updated Thermal break ALF calculations. Added 6.5% to ALF cost (was $5.78/m). Nam will reconfirm this</t>
  </si>
  <si>
    <r>
      <t xml:space="preserve">$/m </t>
    </r>
    <r>
      <rPr>
        <sz val="11"/>
        <color rgb="FFFF0000"/>
        <rFont val="Calibri"/>
        <family val="2"/>
        <scheme val="minor"/>
      </rPr>
      <t>updated 04.02.2026</t>
    </r>
  </si>
  <si>
    <t>Updated Thermal break ALF to be $6.46/m as advised by Nam</t>
  </si>
  <si>
    <t>v2026.02.04</t>
  </si>
  <si>
    <t>Metal cost updated to $7.74 - 0.29 (LME decreased to $4.34,)</t>
  </si>
  <si>
    <t>v2026.03.02</t>
  </si>
  <si>
    <t>736171</t>
  </si>
  <si>
    <t>736172</t>
  </si>
  <si>
    <t>736173</t>
  </si>
  <si>
    <t>736174</t>
  </si>
  <si>
    <t>736175</t>
  </si>
  <si>
    <t>736176</t>
  </si>
  <si>
    <t>736177</t>
  </si>
  <si>
    <t>736178</t>
  </si>
  <si>
    <t>736179</t>
  </si>
  <si>
    <t>736180</t>
  </si>
  <si>
    <t>736181</t>
  </si>
  <si>
    <t>736182</t>
  </si>
  <si>
    <t>736183</t>
  </si>
  <si>
    <t>736184</t>
  </si>
  <si>
    <t>736185</t>
  </si>
  <si>
    <t>736186</t>
  </si>
  <si>
    <t>736187</t>
  </si>
  <si>
    <t>736188</t>
  </si>
  <si>
    <t>736189</t>
  </si>
  <si>
    <t>736190</t>
  </si>
  <si>
    <t>736191</t>
  </si>
  <si>
    <t>736192</t>
  </si>
  <si>
    <t>736193</t>
  </si>
  <si>
    <t>736194</t>
  </si>
  <si>
    <t>736195</t>
  </si>
  <si>
    <t>736196</t>
  </si>
  <si>
    <t>736197</t>
  </si>
  <si>
    <t>736198</t>
  </si>
  <si>
    <t>736199</t>
  </si>
  <si>
    <t>736200</t>
  </si>
  <si>
    <t>736201</t>
  </si>
  <si>
    <t>736202</t>
  </si>
  <si>
    <t>736203</t>
  </si>
  <si>
    <t>736204</t>
  </si>
  <si>
    <t>736205</t>
  </si>
  <si>
    <t>736206</t>
  </si>
  <si>
    <t>736207</t>
  </si>
  <si>
    <t>736208</t>
  </si>
  <si>
    <t>736209</t>
  </si>
  <si>
    <t>736210</t>
  </si>
  <si>
    <t>736211</t>
  </si>
  <si>
    <t>736212</t>
  </si>
  <si>
    <t>736213</t>
  </si>
  <si>
    <t>736214</t>
  </si>
  <si>
    <t>737973</t>
  </si>
  <si>
    <t>EXC SUB-SILL - 4" WALL</t>
  </si>
  <si>
    <t>737974</t>
  </si>
  <si>
    <t>737975</t>
  </si>
  <si>
    <t>EXC SUB-HEAD/SUB-JAMB - 4" WALL</t>
  </si>
  <si>
    <t>737976</t>
  </si>
  <si>
    <t>737977</t>
  </si>
  <si>
    <t>EXC SUB-SILL - 6" WALL</t>
  </si>
  <si>
    <t>737978</t>
  </si>
  <si>
    <t>737979</t>
  </si>
  <si>
    <t>EXC SUB-HEAD/SUB-JAMB - 6" WALL</t>
  </si>
  <si>
    <t>737980</t>
  </si>
  <si>
    <t>150 External Cap 50x20mm</t>
  </si>
  <si>
    <t>Angle 80x80x10 (R2=6)</t>
  </si>
  <si>
    <t>I-Bar 100x45 (R1=4) (R2=3 R3=3)</t>
  </si>
  <si>
    <t>Channel 127X100/75X6.0(R1=4 R2=2) (R3,R4=1)</t>
  </si>
  <si>
    <t>E25538</t>
  </si>
  <si>
    <t>Transport Coaming 167x141</t>
  </si>
  <si>
    <t>E25610</t>
  </si>
  <si>
    <t>Channel 180x80x11x6 (R1=11)(R3=R4=1)</t>
  </si>
  <si>
    <t>Bullbar Channel 145x80x6x3 Rad</t>
  </si>
  <si>
    <t>E27178</t>
  </si>
  <si>
    <t>I Beam 210x100x5.5x9.5(R1=5)</t>
  </si>
  <si>
    <t>E27357</t>
  </si>
  <si>
    <t>I Beam 170x160x4x8 (R1=10, R2=R3=1)</t>
  </si>
  <si>
    <t>E27363</t>
  </si>
  <si>
    <t>Sq Box 203x9.5 Marine Rad</t>
  </si>
  <si>
    <t>E27375</t>
  </si>
  <si>
    <t>Tee 180x225x10x6(R1=6)</t>
  </si>
  <si>
    <t>I Beam 270x100x6x10(R1=5)</t>
  </si>
  <si>
    <t>E32562</t>
  </si>
  <si>
    <t>Coolroom Edging</t>
  </si>
  <si>
    <t>E33892</t>
  </si>
  <si>
    <t>Tube 165x3</t>
  </si>
  <si>
    <t>E52433</t>
  </si>
  <si>
    <t>Ute Coaming</t>
  </si>
  <si>
    <t>E73167</t>
  </si>
  <si>
    <t>Tilt Rod</t>
  </si>
  <si>
    <t>E73345</t>
  </si>
  <si>
    <t>Channel 64x54x5.5</t>
  </si>
  <si>
    <t>E73519</t>
  </si>
  <si>
    <t>Shade Canopy Track</t>
  </si>
  <si>
    <t>E73888</t>
  </si>
  <si>
    <t>EA1394</t>
  </si>
  <si>
    <t>Commercial Refrigeration Profile</t>
  </si>
  <si>
    <t>IG _S1</t>
  </si>
  <si>
    <t>EALH12412</t>
  </si>
  <si>
    <t>Shutter Blind Rail</t>
  </si>
  <si>
    <t>EALH3606</t>
  </si>
  <si>
    <t>Visor Frame</t>
  </si>
  <si>
    <t>EB4585</t>
  </si>
  <si>
    <t>Channel 29.33x20.65x1.57</t>
  </si>
  <si>
    <t>Channel 101.6x38.1x19.05x2.54 Lipped</t>
  </si>
  <si>
    <t>IL_S1</t>
  </si>
  <si>
    <t>400/601 - 40mm Door Stop</t>
  </si>
  <si>
    <t>400/601 - 45mm Door Stop</t>
  </si>
  <si>
    <t>Square Hollow 70x1.6</t>
  </si>
  <si>
    <t>Sail Track 31.75x11.90</t>
  </si>
  <si>
    <t>EME50003</t>
  </si>
  <si>
    <t>Veranda Post</t>
  </si>
  <si>
    <t>EME522</t>
  </si>
  <si>
    <t>EME529</t>
  </si>
  <si>
    <t>Scalloped Box Trim</t>
  </si>
  <si>
    <t>EME5495</t>
  </si>
  <si>
    <t>Scalloped Trim</t>
  </si>
  <si>
    <t>EME5801</t>
  </si>
  <si>
    <t>EME7527</t>
  </si>
  <si>
    <t>Mounting Mould  Printer Machine</t>
  </si>
  <si>
    <t>EME8230</t>
  </si>
  <si>
    <t>Mud Flap Bracket</t>
  </si>
  <si>
    <t>EME8231</t>
  </si>
  <si>
    <t>EME974</t>
  </si>
  <si>
    <t>Mounting Bracket  Printer Machine</t>
  </si>
  <si>
    <t>425/625 - 45mm Door Stop</t>
  </si>
  <si>
    <t>ANGLE 50X50X6 (R2=4)</t>
  </si>
  <si>
    <t>400 - 45mm Door Stop</t>
  </si>
  <si>
    <t>425/625 - 40mm Door Stop</t>
  </si>
  <si>
    <t>659 - 45mm Door Stop</t>
  </si>
  <si>
    <t>450 - 45mm Door Stop</t>
  </si>
  <si>
    <t>429/629 - 45m Door Stop</t>
  </si>
  <si>
    <t>619 150 SG R2 Split Mullion</t>
  </si>
  <si>
    <t>325 - 45mm Door Stop</t>
  </si>
  <si>
    <t>600 - 45mm Door Stop</t>
  </si>
  <si>
    <t>625 - 45mm Door Stop</t>
  </si>
  <si>
    <t>EP20760</t>
  </si>
  <si>
    <t>C12914 Bus Door Frame Side</t>
  </si>
  <si>
    <t>EP20765</t>
  </si>
  <si>
    <t>D13933 Bus Door Brush Holder 52mm</t>
  </si>
  <si>
    <t>EP20766</t>
  </si>
  <si>
    <t>D16222 Bus Door Brush Holder 30mm</t>
  </si>
  <si>
    <t>EP20767</t>
  </si>
  <si>
    <t>D18358 Cross Member</t>
  </si>
  <si>
    <t>900/994 Sd - Rippled Flat Infill</t>
  </si>
  <si>
    <t>EP20771</t>
  </si>
  <si>
    <t>XAA5004 168mm Nom. Frame</t>
  </si>
  <si>
    <t>EP20772</t>
  </si>
  <si>
    <t>XAA5003 72mm Nom. Frame</t>
  </si>
  <si>
    <t>RHS 100x50x2.5(R1=1) With 6 Screw Flutes</t>
  </si>
  <si>
    <t>EP21080</t>
  </si>
  <si>
    <t>D18262 Bus Door Brush Holder</t>
  </si>
  <si>
    <t>900/994 SD Medium Female Stile (12.38/13.52 IGU)</t>
  </si>
  <si>
    <t>900/994 SD Heavy Female Stile (12.38/13.52 IGU)</t>
  </si>
  <si>
    <t>900/994 SD Lock Stile (12.38/13.52 IGU)</t>
  </si>
  <si>
    <t>900/994 SD Wide Lock Stile (12.38/1352 IGU)</t>
  </si>
  <si>
    <t>900/994 SD Corner Entry Stile (12.38/13.52 IGU)</t>
  </si>
  <si>
    <t>900/994 SD Mortice Stile (12.38/13.52 IGU)</t>
  </si>
  <si>
    <t>900/994 SD Rail (12.38/13.52 IGU)</t>
  </si>
  <si>
    <t>900/994 SD Extended Rail (12.38/13.52 IGU)</t>
  </si>
  <si>
    <t>900/994 SD Small Interlock (12.38/13.52 IGU)</t>
  </si>
  <si>
    <t>900/994 SD Medium Interlock (12.38/13.52 IGU)</t>
  </si>
  <si>
    <t>900/994 SD Heavy Interlock (12.38/13.52 IGU)</t>
  </si>
  <si>
    <t>900/994 SD Male Stile (12.38/13.52 IGU)</t>
  </si>
  <si>
    <t>900/994 SD Female Stile (12.38/13.52 IGU)</t>
  </si>
  <si>
    <t>Flat Sub Sill Extension</t>
  </si>
  <si>
    <t>SB111 Security Build Out Frame</t>
  </si>
  <si>
    <t>EP23803</t>
  </si>
  <si>
    <t>Ape554 Rub Plank</t>
  </si>
  <si>
    <t>EP23804</t>
  </si>
  <si>
    <t>Ape555 Side Plank</t>
  </si>
  <si>
    <t>EP23805</t>
  </si>
  <si>
    <t>Ape556 Front Pillar</t>
  </si>
  <si>
    <t>EP23806</t>
  </si>
  <si>
    <t>Ape557 Coaming Rail</t>
  </si>
  <si>
    <t>EP23840</t>
  </si>
  <si>
    <t>T-Slot 40x40</t>
  </si>
  <si>
    <t>NS431 100mm Self Mating Mullion - Heavy Duty</t>
  </si>
  <si>
    <t>NS410 100mm x 45mm Sill/Transom</t>
  </si>
  <si>
    <t>NS403 Frame 100mm x 45mm - Heavy Duty</t>
  </si>
  <si>
    <t>NS430 100mm Self Mating Mullion</t>
  </si>
  <si>
    <t>NS420 100mm x 45mm Tubular Transom</t>
  </si>
  <si>
    <t>NS461 Pocketed Filler - Shallow</t>
  </si>
  <si>
    <t>NS462 Pocketed Filler - Deep</t>
  </si>
  <si>
    <t>NS405 Frame 100mm x 50mm - Heavy Duty</t>
  </si>
  <si>
    <t>NS460 SG Flush Filler</t>
  </si>
  <si>
    <t>NS404 Frame 100mm x 50mm</t>
  </si>
  <si>
    <t>NS402 Frame 100mm x 45mm - Light Duty</t>
  </si>
  <si>
    <t>NS401 Frame 100mm x 45mm</t>
  </si>
  <si>
    <t>NS450 Braced Bead</t>
  </si>
  <si>
    <t>Panoramic SD 2 Track Head</t>
  </si>
  <si>
    <t>U3_SB</t>
  </si>
  <si>
    <t>Panoramic SD 2 Track Jamb</t>
  </si>
  <si>
    <t>Panoramic SD 2 Track Sill</t>
  </si>
  <si>
    <t>U3_SC</t>
  </si>
  <si>
    <t>Panoramic SD Flat Infill</t>
  </si>
  <si>
    <t>Panoramic SD 3 Track Head</t>
  </si>
  <si>
    <t>Panoramic SD 3 Track Jamb</t>
  </si>
  <si>
    <t>Panoramic SD 3 Track Sill</t>
  </si>
  <si>
    <t>Panoramic SD Interlock Sash Cover</t>
  </si>
  <si>
    <t>Panoramic SD DG Interlock Sash</t>
  </si>
  <si>
    <t>Panoramic SD Standard Interlock</t>
  </si>
  <si>
    <t>Panoramic SD Heavy Interlock</t>
  </si>
  <si>
    <t>Panoramic SD Medium Male Meeting Stile</t>
  </si>
  <si>
    <t>Panoramic SD Medium Female Meeting Stile</t>
  </si>
  <si>
    <t>Panoramic SD Heavy Male Meeting Stile</t>
  </si>
  <si>
    <t>Panoramic SD Standard Interlock Infill</t>
  </si>
  <si>
    <t>Panoramic SD MED/HVY Interlock Infill</t>
  </si>
  <si>
    <t>Panoramic SD Corner Stile Bead</t>
  </si>
  <si>
    <t>Panoramic SD DG Bottom Sash</t>
  </si>
  <si>
    <t>Panoramic SD Flat Sill Infill</t>
  </si>
  <si>
    <t>SGW8 Stormguard Mullion</t>
  </si>
  <si>
    <t>Panoramic SD SG Interlock Sash</t>
  </si>
  <si>
    <t>Panoramic SD SG Bottom Sash</t>
  </si>
  <si>
    <t>SGW9 Stormguard Midrail</t>
  </si>
  <si>
    <t>EP24396</t>
  </si>
  <si>
    <t>150mm Tilt Slab Sub Sill</t>
  </si>
  <si>
    <t>EP24397</t>
  </si>
  <si>
    <t>150mm Sub Sill With An Extended Front Leg</t>
  </si>
  <si>
    <t>EP24445</t>
  </si>
  <si>
    <t>Non-Beaded Awning Spigot Hook Hinge Sash</t>
  </si>
  <si>
    <t>EP24446</t>
  </si>
  <si>
    <t>Non-Beaded Awning Sash</t>
  </si>
  <si>
    <t>EP24452</t>
  </si>
  <si>
    <t>Channel 30x30x2 Lipped 10x2</t>
  </si>
  <si>
    <t>EP24455</t>
  </si>
  <si>
    <t>225 - Pivot Hardware Support</t>
  </si>
  <si>
    <t>EP24456</t>
  </si>
  <si>
    <t>225 - DG Midrail</t>
  </si>
  <si>
    <t>EP24457</t>
  </si>
  <si>
    <t>EP24458</t>
  </si>
  <si>
    <t>225 - SG Midrail</t>
  </si>
  <si>
    <t>EP24459</t>
  </si>
  <si>
    <t>EP24460</t>
  </si>
  <si>
    <t>225 - DG Pivot/Rail</t>
  </si>
  <si>
    <t>EP24461</t>
  </si>
  <si>
    <t>225 - Corner Rail Spigot</t>
  </si>
  <si>
    <t>EP24462</t>
  </si>
  <si>
    <t>225 - SG Pivot/Rail</t>
  </si>
  <si>
    <t>EP24490</t>
  </si>
  <si>
    <t>AAEC 2025 SMITHFIELD</t>
  </si>
  <si>
    <t>EP24498</t>
  </si>
  <si>
    <t>400-25mm Trim for LW Frame/Pocket Filler</t>
  </si>
  <si>
    <t>EP24499</t>
  </si>
  <si>
    <t>Linear Grate Subsill - 50x100mm Sill</t>
  </si>
  <si>
    <t>EP24500</t>
  </si>
  <si>
    <t>Linear Grate Subsill - 50x150mm Sill</t>
  </si>
  <si>
    <t>EP24501</t>
  </si>
  <si>
    <t>Linear Grate Subsill - 50x134mm Sill</t>
  </si>
  <si>
    <t>BZ_SC</t>
  </si>
  <si>
    <t>EP24502</t>
  </si>
  <si>
    <t>Linear Grate Subsill - 80x113mm Sill</t>
  </si>
  <si>
    <t>EP24503</t>
  </si>
  <si>
    <t>Linear Grate Subsill - 80x169.5mm Sill</t>
  </si>
  <si>
    <t>EP24504</t>
  </si>
  <si>
    <t>Linear Grate Base Extender - 147mm</t>
  </si>
  <si>
    <t>EP24505</t>
  </si>
  <si>
    <t>Linear Grate Base Extender - 91.5mm</t>
  </si>
  <si>
    <t>EP24506</t>
  </si>
  <si>
    <t>Linear Grate Base Extender - 216.5mm</t>
  </si>
  <si>
    <t>EP24507</t>
  </si>
  <si>
    <t>Linear Grate Gutter - 29X72.5mm</t>
  </si>
  <si>
    <t>EP24508</t>
  </si>
  <si>
    <t>Urban 284 SD Flat Threshold</t>
  </si>
  <si>
    <t>EP24513</t>
  </si>
  <si>
    <t>425TB - Reveal Fixing Fin Adaptor</t>
  </si>
  <si>
    <t>EP24514</t>
  </si>
  <si>
    <t>429TB/629TB - Reveal Fixing Fin Adaptor</t>
  </si>
  <si>
    <t>EP24517</t>
  </si>
  <si>
    <t>225 - Snap In Threshold (For P20295)</t>
  </si>
  <si>
    <t>EP24518</t>
  </si>
  <si>
    <t>225 - Snap In Threshold &amp; Tile Insert(For P20295</t>
  </si>
  <si>
    <t>EP24529</t>
  </si>
  <si>
    <t>Tee 100x100x10(R1=5)</t>
  </si>
  <si>
    <t>EP24534</t>
  </si>
  <si>
    <t>629TB - 150mm External Beaded Sill (IR) - Shell</t>
  </si>
  <si>
    <t>EP24548</t>
  </si>
  <si>
    <t>UrbanComfort 282 Wide Winder Sill - Shell 2</t>
  </si>
  <si>
    <t>EP24602</t>
  </si>
  <si>
    <t>Urban 284 SSD Low Profile 5-Track Sill</t>
  </si>
  <si>
    <t>EP24605</t>
  </si>
  <si>
    <t>UrbanComfort 282 TB M/Frm Top Hammer Jaw Shell 1</t>
  </si>
  <si>
    <t>EP24606</t>
  </si>
  <si>
    <t>UrbanComfort 282 TB M/Frm Top Hammer Jaw Shell 2</t>
  </si>
  <si>
    <t>EP24607</t>
  </si>
  <si>
    <t>Channel 125x50x7x6(R1=5)(R2=3)(R4=2)</t>
  </si>
  <si>
    <t>EP24608</t>
  </si>
  <si>
    <t>Channel 150x50x8x4.5(R2=6)</t>
  </si>
  <si>
    <t>EP24609</t>
  </si>
  <si>
    <t>Panoramic SD Lock Drive Bar</t>
  </si>
  <si>
    <t>EP24614</t>
  </si>
  <si>
    <t>Space Bar - Bremer Park Press</t>
  </si>
  <si>
    <t>EP24627</t>
  </si>
  <si>
    <t>150 External Cap 50x13mm</t>
  </si>
  <si>
    <t>EP24635</t>
  </si>
  <si>
    <t>UrbanComfort 282 TB Wd/M/Frm Top Hamr Jaw Shell2</t>
  </si>
  <si>
    <t>EP24638</t>
  </si>
  <si>
    <t>SS(JW) HD Door Frame 70mm (Cnr SDC1/2)</t>
  </si>
  <si>
    <t>EP24639</t>
  </si>
  <si>
    <t>H Mould 32.3x6.4</t>
  </si>
  <si>
    <t>EP24645</t>
  </si>
  <si>
    <t>UrbanComfort 397 TB Fixed Light Insert - Shell 1</t>
  </si>
  <si>
    <t>AR1245</t>
  </si>
  <si>
    <t>100012125531255003</t>
  </si>
  <si>
    <t>UrbanComfort 397TB Hinged Door</t>
  </si>
  <si>
    <t>EP24646</t>
  </si>
  <si>
    <t>UrbanComfort 397 TB Fixed Light Insert - Shell 2</t>
  </si>
  <si>
    <t>EP24647</t>
  </si>
  <si>
    <t>UrbanComfort 397 TB Fixed Light Sill - Shell 1</t>
  </si>
  <si>
    <t>EP24648</t>
  </si>
  <si>
    <t>UrbanComfort 397 TB Open-In Sill - Shell 1</t>
  </si>
  <si>
    <t>EP24649</t>
  </si>
  <si>
    <t>UrbanComfort 397 TB Fixed Light Sill - Shell 2</t>
  </si>
  <si>
    <t>EP24650</t>
  </si>
  <si>
    <t>UrbanComfort 397 TB Open-In Sill - Shell 2</t>
  </si>
  <si>
    <t>EP24653</t>
  </si>
  <si>
    <t>UrbanComfort 397 TB Open-Out Sill - Shell 1</t>
  </si>
  <si>
    <t>EP24654</t>
  </si>
  <si>
    <t>UrbanComfort 397 TB Open-Out Sill - Shell 2</t>
  </si>
  <si>
    <t>EP24657</t>
  </si>
  <si>
    <t>UrbanComfort 397 TB Reversible Sill - Shell 1</t>
  </si>
  <si>
    <t>EP24658</t>
  </si>
  <si>
    <t>UrbanComfort 397 TB Offset Frame - Shell 1</t>
  </si>
  <si>
    <t>EP24659</t>
  </si>
  <si>
    <t>UrbanComfort 397 TB Offset Frame - Shell 2</t>
  </si>
  <si>
    <t>EP24660</t>
  </si>
  <si>
    <t>UrbanComfort 397 TB Central Break Frame - Shell</t>
  </si>
  <si>
    <t>EP24661</t>
  </si>
  <si>
    <t>RHS 50x40x3(R1=3)</t>
  </si>
  <si>
    <t>EP24662</t>
  </si>
  <si>
    <t>UrbanComfort 397 TB Reversible Sill - Shell 2</t>
  </si>
  <si>
    <t>EP24664</t>
  </si>
  <si>
    <t>Panoramic SD Sill Thrshld Tile Insrt(2 &amp; 3 Trks)</t>
  </si>
  <si>
    <t>EP24665</t>
  </si>
  <si>
    <t>UrbanComfort 397 TB Mating Frame - Shell</t>
  </si>
  <si>
    <t>EP24667</t>
  </si>
  <si>
    <t>994TB Thermal Bridge - Section 1</t>
  </si>
  <si>
    <t>EP24668</t>
  </si>
  <si>
    <t>994TB Thermal Bridge - Section 2</t>
  </si>
  <si>
    <t>EP24674</t>
  </si>
  <si>
    <t>S/Screen Win Frame Generic Escape Channel</t>
  </si>
  <si>
    <t>EP24677</t>
  </si>
  <si>
    <t>5mm Plant-On Interlock with 12mm Fixing Location</t>
  </si>
  <si>
    <t>EP24678</t>
  </si>
  <si>
    <t>7mm Plant-On Interlock with 12mm Fixing Location</t>
  </si>
  <si>
    <t>EP24690</t>
  </si>
  <si>
    <t>Tee 90x90x6/8 Marine Rad</t>
  </si>
  <si>
    <t>EP24703</t>
  </si>
  <si>
    <t>Shower Water Bar</t>
  </si>
  <si>
    <t>EP24704</t>
  </si>
  <si>
    <t>EP24722</t>
  </si>
  <si>
    <t>Tube 28.5x2</t>
  </si>
  <si>
    <t>EP24725</t>
  </si>
  <si>
    <t>Sliding Gate Guide 83.8x50</t>
  </si>
  <si>
    <t>AI1270</t>
  </si>
  <si>
    <t>100012161031610000</t>
  </si>
  <si>
    <t>Balustrade Systems</t>
  </si>
  <si>
    <t>EP24728</t>
  </si>
  <si>
    <t>Canopy Channel 41.3x50x3</t>
  </si>
  <si>
    <t>EP24730</t>
  </si>
  <si>
    <t>Flooring Plank Marine 250x33</t>
  </si>
  <si>
    <t>EP24732</t>
  </si>
  <si>
    <t>Tee 30x16x3</t>
  </si>
  <si>
    <t>EP24733</t>
  </si>
  <si>
    <t>Tee 30x20x3</t>
  </si>
  <si>
    <t>EP24741</t>
  </si>
  <si>
    <t>Edge SG150 Corner Mullion (38mm Wide Pocket)</t>
  </si>
  <si>
    <t>EP24745</t>
  </si>
  <si>
    <t>900 SD 100mm Head - Doric Version</t>
  </si>
  <si>
    <t>EP24748</t>
  </si>
  <si>
    <t>Angle 150x50x6 (R1=R2=R3=R4=1)</t>
  </si>
  <si>
    <t>EP24749</t>
  </si>
  <si>
    <t>Switframe 9mm Window Frame - Shuffle Version</t>
  </si>
  <si>
    <t>EP24750</t>
  </si>
  <si>
    <t>Switframe 11mm Window Frame - Shuffle Version</t>
  </si>
  <si>
    <t>EP24752</t>
  </si>
  <si>
    <t>SGS400-NL Sill 50mm</t>
  </si>
  <si>
    <t>EP24757</t>
  </si>
  <si>
    <t>Edge SG150 Female Mullion (38mm Wide Pocket)</t>
  </si>
  <si>
    <t>EP24758</t>
  </si>
  <si>
    <t>Edge SG150 Male Mullion (38mm Wide Pocket)</t>
  </si>
  <si>
    <t>EP24792</t>
  </si>
  <si>
    <t>SGS400-NL 90° Coupler Corner Post</t>
  </si>
  <si>
    <t>EP24793</t>
  </si>
  <si>
    <t>SGS400-NL 180° Coupler Corner Post</t>
  </si>
  <si>
    <t>EP24802</t>
  </si>
  <si>
    <t>Urban 282AWN Flat-Faced Hinge Sash</t>
  </si>
  <si>
    <t>EP24803</t>
  </si>
  <si>
    <t>Urban 282AWN Flat-Faced Sash</t>
  </si>
  <si>
    <t>EP24814</t>
  </si>
  <si>
    <t>Capral 90 Years Logo</t>
  </si>
  <si>
    <t>EP24825</t>
  </si>
  <si>
    <t>Swiftframe Screen Midrail</t>
  </si>
  <si>
    <t>EP24830</t>
  </si>
  <si>
    <t>380 SW - 3" Flange Adaptor</t>
  </si>
  <si>
    <t>EP24831</t>
  </si>
  <si>
    <t>480 SW - 4" Flange Adaptor</t>
  </si>
  <si>
    <t>EP24888</t>
  </si>
  <si>
    <t>Supaguard Midrail</t>
  </si>
  <si>
    <t>EP24889</t>
  </si>
  <si>
    <t>Retrofit Build Out Frame</t>
  </si>
  <si>
    <t>EP25098</t>
  </si>
  <si>
    <t>SGS 419 Alt Jamb/Head</t>
  </si>
  <si>
    <t>AE5060</t>
  </si>
  <si>
    <t>100012127031270007</t>
  </si>
  <si>
    <t>SGS419 100mm SG Flushline Framing</t>
  </si>
  <si>
    <t>EP25099</t>
  </si>
  <si>
    <t>SGS 419 L-Bead Sill</t>
  </si>
  <si>
    <t>EP25100</t>
  </si>
  <si>
    <t>SGS 419 Channel-Bead Sill</t>
  </si>
  <si>
    <t>EP25101</t>
  </si>
  <si>
    <t>SGS 419 Jamb/Head</t>
  </si>
  <si>
    <t>EP25102</t>
  </si>
  <si>
    <t>SGS 419 Tubular L-Bead Transom</t>
  </si>
  <si>
    <t>EP25103</t>
  </si>
  <si>
    <t>SGS 419 Standard Female Split Mullion</t>
  </si>
  <si>
    <t>EP25104</t>
  </si>
  <si>
    <t>SGS 419 Standard Male Split Mullion</t>
  </si>
  <si>
    <t>EP25105</t>
  </si>
  <si>
    <t>SGS 419 HD Male Split Mullion</t>
  </si>
  <si>
    <t>EP25106</t>
  </si>
  <si>
    <t>SGS 419 Male Sun Shade Mullion</t>
  </si>
  <si>
    <t>EP25107</t>
  </si>
  <si>
    <t>SGS 419 Tubular Cover Transom</t>
  </si>
  <si>
    <t>EP25108</t>
  </si>
  <si>
    <t>SGS 419 Tubular Channel-Bead Transom</t>
  </si>
  <si>
    <t>EP25111</t>
  </si>
  <si>
    <t>SGS 419 Flat Filler - 56.6mm</t>
  </si>
  <si>
    <t>EP25112</t>
  </si>
  <si>
    <t>SGS 419 Cover Bead - 35.8mm</t>
  </si>
  <si>
    <t>EP25113</t>
  </si>
  <si>
    <t>SGS 419 Externally Glazed Corner Mullion</t>
  </si>
  <si>
    <t>EP25114</t>
  </si>
  <si>
    <t>SGS 419 Corner Mullion Coupler</t>
  </si>
  <si>
    <t>EP25115</t>
  </si>
  <si>
    <t>SGS 419 L-Bead - 26.4mm</t>
  </si>
  <si>
    <t>EP25116</t>
  </si>
  <si>
    <t>SGS 419 Channel Bead - 75.3mm</t>
  </si>
  <si>
    <t>EP25117</t>
  </si>
  <si>
    <t>SGS 419 Braced Bead - 75.3mm</t>
  </si>
  <si>
    <t>EP25118</t>
  </si>
  <si>
    <t>SGS 419 Acoustic Head/Jamb</t>
  </si>
  <si>
    <t>EP25119</t>
  </si>
  <si>
    <t>SGS 419 Self-Mating Splice</t>
  </si>
  <si>
    <t>EP25120</t>
  </si>
  <si>
    <t>SGS 419 Acoustic Sill/Transome</t>
  </si>
  <si>
    <t>EP25122</t>
  </si>
  <si>
    <t>SGS 419 Flat Filler - 44mm</t>
  </si>
  <si>
    <t>EP25123</t>
  </si>
  <si>
    <t>SGS 419 Acoustic Self-Mating Mullion</t>
  </si>
  <si>
    <t>EP25124</t>
  </si>
  <si>
    <t>SGS 419 Self-Mating Plain Mullion</t>
  </si>
  <si>
    <t>EP25135</t>
  </si>
  <si>
    <t>Louvre Z Blade 51Hx38.6D</t>
  </si>
  <si>
    <t>EP2760</t>
  </si>
  <si>
    <t>Conveyor Extrusion</t>
  </si>
  <si>
    <t>419/619 - 45mm Door Stop</t>
  </si>
  <si>
    <t>RHS 80x50x3(R1=6)(R2=4.7)</t>
  </si>
  <si>
    <t>EQ6878</t>
  </si>
  <si>
    <t>Tube 101.6x1.5</t>
  </si>
  <si>
    <t>EQ6893</t>
  </si>
  <si>
    <t>Tube 127x1.3</t>
  </si>
  <si>
    <t>425TB - Frame</t>
  </si>
  <si>
    <t>ETB0380</t>
  </si>
  <si>
    <t>282TB - Wide Hinged Head</t>
  </si>
  <si>
    <t>ETB0381</t>
  </si>
  <si>
    <t>282TB - Wide Winder Sill</t>
  </si>
  <si>
    <t>ETB0385</t>
  </si>
  <si>
    <t>282TB - Wide Frame/Jamb</t>
  </si>
  <si>
    <t>ETB0386</t>
  </si>
  <si>
    <t>282TB - Wide Mating Frame</t>
  </si>
  <si>
    <t>ETB0411</t>
  </si>
  <si>
    <t>282TB - Mating Frame 50.8mm(Top Hammer Jaw)</t>
  </si>
  <si>
    <t>ETB0412</t>
  </si>
  <si>
    <t>282TB - Wide Mating Frame 100mm (Alt.Jaw)</t>
  </si>
  <si>
    <t>ETB0413</t>
  </si>
  <si>
    <t>397TB - Fixed Light Insert</t>
  </si>
  <si>
    <t>ETB0414</t>
  </si>
  <si>
    <t>397TB - Fixed Light Sill 125mm</t>
  </si>
  <si>
    <t>ETB0415</t>
  </si>
  <si>
    <t>397TB - Offset Frame 125mm</t>
  </si>
  <si>
    <t>ETB0416</t>
  </si>
  <si>
    <t>397TB - Central-Break Frame 125mm</t>
  </si>
  <si>
    <t>ETB0417</t>
  </si>
  <si>
    <t>397TB - Mating Frame 125mm</t>
  </si>
  <si>
    <t>ETB0418</t>
  </si>
  <si>
    <t>397TB - Open-In Sill 200Pa 125mm</t>
  </si>
  <si>
    <t>ETB0419</t>
  </si>
  <si>
    <t>397TB - Open-Out Sill 200Pa 125mm</t>
  </si>
  <si>
    <t>ETB0420</t>
  </si>
  <si>
    <t>397TB - Reversible Sill 125mm</t>
  </si>
  <si>
    <t>300 - 45mm Door Stop</t>
  </si>
  <si>
    <t>EU7393</t>
  </si>
  <si>
    <t>Other Geometric Shapes</t>
  </si>
  <si>
    <t>EU7394</t>
  </si>
  <si>
    <t>300 - 40mm Door Stop</t>
  </si>
  <si>
    <t>Coolroom I Beam 50.9x54x1.4</t>
  </si>
  <si>
    <t>Urban 284 SSD Med OXXO Adaptor</t>
  </si>
  <si>
    <t>Tee 50x50x4(R1=3.75)</t>
  </si>
  <si>
    <t>EW2358</t>
  </si>
  <si>
    <t>Security Top and Bottom Track</t>
  </si>
  <si>
    <t>EW5093</t>
  </si>
  <si>
    <t>Tipper Bottom Coaming</t>
  </si>
  <si>
    <t>EW5122</t>
  </si>
  <si>
    <t>Bull Bar</t>
  </si>
  <si>
    <t>EW6148</t>
  </si>
  <si>
    <t>Keel 39.68x30.5</t>
  </si>
  <si>
    <t>EX1101</t>
  </si>
  <si>
    <t>Square Solid 63.5</t>
  </si>
  <si>
    <t>EX1129</t>
  </si>
  <si>
    <t>Square Solid 50.8</t>
  </si>
  <si>
    <t>EX1734</t>
  </si>
  <si>
    <t>Flat Bar 127x50.8</t>
  </si>
  <si>
    <t>EX1758</t>
  </si>
  <si>
    <t>Flat Bar 203.2x15.88</t>
  </si>
  <si>
    <t>Tube 13.08x2.79</t>
  </si>
  <si>
    <t>EX3073</t>
  </si>
  <si>
    <t>Round Bar 95.25 Dia</t>
  </si>
  <si>
    <t>EX3095</t>
  </si>
  <si>
    <t>Round Bar 178 Dia</t>
  </si>
  <si>
    <t>Rectangular Bar 38.09x19.05 Rad</t>
  </si>
  <si>
    <t>From MM60 (moving average cost stock on floor) Use 3010 as will be most active
AE3000 to AE3999, AR2015, AR2025, AR2045, AR1245</t>
  </si>
  <si>
    <t>TB but not TB</t>
  </si>
  <si>
    <t>ETB0344</t>
  </si>
  <si>
    <t>Added new validation table to identify non thermal break extrusions that have thermal break codes. This corrects SAP import error</t>
  </si>
  <si>
    <t>v2026.03.05</t>
  </si>
  <si>
    <t>Metal cost updated to $8.43 + 0.69 (LME increased to $4.80, MJP increased to $0.51)</t>
  </si>
  <si>
    <t>v2026.04.02</t>
  </si>
  <si>
    <t>Metal cost updated to $8.69 + 0.26 (LME increased to $5.06, MJP no change)</t>
  </si>
  <si>
    <t>v2026.05.01</t>
  </si>
  <si>
    <t>EP25181</t>
  </si>
  <si>
    <t>EP25182</t>
  </si>
  <si>
    <t>Edge Max STRC150 Rotating Mullion F</t>
  </si>
  <si>
    <t>Edge Max STRC150 Rotating Mullion M</t>
  </si>
  <si>
    <t>v2026.05.05</t>
  </si>
  <si>
    <t>Edge Curtain W Suite</t>
  </si>
  <si>
    <t>Added Edge EP25181 &amp; EP25182. Added PH 10001-21224 to IP table (upcharge 1)</t>
  </si>
  <si>
    <t>Investigate method to add IP categories to Sundry sections</t>
  </si>
  <si>
    <t>v2026.05.18</t>
  </si>
  <si>
    <t>ETB0398</t>
  </si>
  <si>
    <t>ETB0403</t>
  </si>
  <si>
    <t>ETB0405</t>
  </si>
  <si>
    <t>ETB0406</t>
  </si>
  <si>
    <t>225TB - Rail 46mm</t>
  </si>
  <si>
    <t>225TB - 46mm Wide Wiper Stile</t>
  </si>
  <si>
    <t>225TB - 46mm Wide Hinge Stile</t>
  </si>
  <si>
    <t>225TB - 46mm Wide Lock Stile</t>
  </si>
  <si>
    <t>As requested by Richard Mocke, added new 225TB door sections ETB0398, ETB0403, 0405, 0406. Costs added as per Masterdata (Nam) email 18/05/2026</t>
  </si>
  <si>
    <t>Metal cost updated to $8.73 + 0.04 (LME increased to $5.10, MJP no change)</t>
  </si>
  <si>
    <t>v2026.06.01</t>
  </si>
  <si>
    <t>Updated MPG list prices - valid from 01/06/2026</t>
  </si>
  <si>
    <t>Updated thermal break section costs</t>
  </si>
  <si>
    <t>Updated 01.06.2026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</si>
</sst>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6" formatCode="&quot;$&quot;#,##0;[Red]\-&quot;$&quot;#,##0"/>
    <numFmt numFmtId="44" formatCode="_-&quot;$&quot;* #,##0.00_-;\-&quot;$&quot;* #,##0.00_-;_-&quot;$&quot;* &quot;-&quot;??_-;_-@_-"/>
    <numFmt numFmtId="164" formatCode="_(&quot;$&quot;* #,##0.00_);_(&quot;$&quot;* \(#,##0.00\);_(&quot;$&quot;* &quot;-&quot;??_);_(@_)"/>
    <numFmt numFmtId="165" formatCode="_(* #,##0.00_);_(* \(#,##0.00\);_(* &quot;-&quot;??_);_(@_)"/>
    <numFmt numFmtId="166" formatCode="_-&quot;$&quot;* #,##0.00_-;\-&quot;$&quot;* #,##0.00_-;"/>
    <numFmt numFmtId="167" formatCode="0.0%"/>
    <numFmt numFmtId="168" formatCode="[$-F800]dddd\,\ mmmm\ dd\,\ yyyy"/>
    <numFmt numFmtId="169" formatCode="_-* #,##0_-;\-* #,##0_-;_-* &quot;-&quot;??_-;_-@_-"/>
    <numFmt numFmtId="170" formatCode="00000000"/>
    <numFmt numFmtId="171" formatCode="0.000"/>
    <numFmt numFmtId="172" formatCode="#,##0.000"/>
    <numFmt numFmtId="173" formatCode="[$-C09]dd\-mmmm\-yyyy;@"/>
    <numFmt numFmtId="174" formatCode="&quot;$&quot;#,##0.00"/>
    <numFmt numFmtId="175" formatCode="#,##0.00&quot;m2&quot;"/>
    <numFmt numFmtId="176" formatCode="00"/>
  </numFmts>
  <fonts count="54"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i/>
      <sz val="9"/>
      <color theme="1"/>
      <name val="Calibri"/>
      <family val="2"/>
      <scheme val="minor"/>
    </font>
    <font>
      <i/>
      <sz val="10"/>
      <color theme="1"/>
      <name val="Calibri"/>
      <family val="2"/>
      <scheme val="minor"/>
    </font>
    <font>
      <sz val="8"/>
      <name val="Arial"/>
      <family val="2"/>
    </font>
    <font>
      <b/>
      <sz val="15"/>
      <color theme="0"/>
      <name val="Calibri"/>
      <family val="2"/>
      <scheme val="minor"/>
    </font>
    <font>
      <sz val="10"/>
      <color theme="1"/>
      <name val="Calibri"/>
      <family val="2"/>
      <scheme val="minor"/>
    </font>
    <font>
      <sz val="11"/>
      <color theme="0"/>
      <name val="Calibri"/>
      <family val="2"/>
      <scheme val="minor"/>
    </font>
    <font>
      <b/>
      <sz val="11"/>
      <color rgb="FF000000"/>
      <name val="Calibri"/>
      <family val="2"/>
      <scheme val="minor"/>
    </font>
    <font>
      <sz val="11"/>
      <color theme="0" tint="-4.9989318521683403E-2"/>
      <name val="Calibri"/>
      <family val="2"/>
      <scheme val="minor"/>
    </font>
    <font>
      <sz val="9"/>
      <color theme="1"/>
      <name val="Calibri"/>
      <family val="2"/>
      <scheme val="minor"/>
    </font>
    <font>
      <b/>
      <sz val="11"/>
      <color rgb="FFFFFFFF"/>
      <name val="Calibri"/>
      <family val="2"/>
      <scheme val="minor"/>
    </font>
    <font>
      <u/>
      <sz val="11"/>
      <color theme="10"/>
      <name val="Calibri"/>
      <family val="2"/>
    </font>
    <font>
      <sz val="11"/>
      <color theme="1"/>
      <name val="Arial Narrow"/>
      <family val="2"/>
    </font>
    <font>
      <sz val="9"/>
      <color theme="1"/>
      <name val="Arial Narrow"/>
      <family val="2"/>
    </font>
    <font>
      <sz val="8"/>
      <color theme="1"/>
      <name val="Arial Narrow"/>
      <family val="2"/>
    </font>
    <font>
      <b/>
      <sz val="8"/>
      <color theme="1"/>
      <name val="Arial Narrow"/>
      <family val="2"/>
    </font>
    <font>
      <u/>
      <sz val="8"/>
      <color theme="10"/>
      <name val="Arial Narrow"/>
      <family val="2"/>
    </font>
    <font>
      <u/>
      <sz val="11"/>
      <color theme="1"/>
      <name val="Arial Narrow"/>
      <family val="2"/>
    </font>
    <font>
      <b/>
      <sz val="11"/>
      <color theme="1"/>
      <name val="Arial Narrow"/>
      <family val="2"/>
    </font>
    <font>
      <sz val="8"/>
      <color indexed="81"/>
      <name val="Tahoma"/>
      <family val="2"/>
    </font>
    <font>
      <b/>
      <sz val="8"/>
      <color indexed="81"/>
      <name val="Tahom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0"/>
      <name val="Arial"/>
      <family val="2"/>
    </font>
    <font>
      <sz val="9"/>
      <color indexed="81"/>
      <name val="Tahoma"/>
      <family val="2"/>
    </font>
    <font>
      <b/>
      <sz val="9"/>
      <color indexed="81"/>
      <name val="Tahoma"/>
      <family val="2"/>
    </font>
    <font>
      <sz val="8"/>
      <color theme="1"/>
      <name val="Arial"/>
      <family val="2"/>
    </font>
    <font>
      <sz val="11"/>
      <name val="Calibri"/>
      <family val="2"/>
      <scheme val="minor"/>
    </font>
    <font>
      <b/>
      <sz val="11"/>
      <name val="Calibri"/>
      <family val="2"/>
      <scheme val="minor"/>
    </font>
    <font>
      <sz val="11"/>
      <color theme="1"/>
      <name val="Calibri"/>
      <family val="2"/>
      <scheme val="minor"/>
    </font>
    <font>
      <sz val="8"/>
      <color rgb="FF000000"/>
      <name val="Tahoma"/>
      <family val="2"/>
    </font>
    <font>
      <sz val="11"/>
      <color indexed="8"/>
      <name val="Calibri"/>
      <family val="2"/>
      <scheme val="minor"/>
    </font>
    <font>
      <sz val="11"/>
      <color theme="0" tint="-0.14999847407452621"/>
      <name val="Calibri"/>
      <family val="2"/>
      <scheme val="minor"/>
    </font>
    <font>
      <u/>
      <sz val="11"/>
      <color theme="0" tint="-4.9989318521683403E-2"/>
      <name val="Calibri"/>
      <family val="2"/>
    </font>
    <font>
      <sz val="8"/>
      <name val="Calibri"/>
      <family val="2"/>
      <scheme val="minor"/>
    </font>
    <font>
      <b/>
      <sz val="10"/>
      <color indexed="8"/>
      <name val="Arial"/>
      <family val="2"/>
    </font>
    <font>
      <sz val="10"/>
      <color indexed="8"/>
      <name val="Arial"/>
      <family val="2"/>
    </font>
    <font>
      <i/>
      <sz val="11"/>
      <color theme="4"/>
      <name val="Calibri"/>
      <family val="2"/>
      <scheme val="minor"/>
    </font>
    <font>
      <sz val="11"/>
      <color rgb="FF000000"/>
      <name val="Calibri"/>
      <family val="2"/>
    </font>
    <font>
      <b/>
      <sz val="14"/>
      <color theme="0"/>
      <name val="Calibri"/>
      <family val="2"/>
      <scheme val="minor"/>
    </font>
  </fonts>
  <fills count="54">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A88F"/>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249977111117893"/>
        <bgColor indexed="64"/>
      </patternFill>
    </fill>
    <fill>
      <patternFill patternType="solid">
        <fgColor rgb="FFFFFF99"/>
        <bgColor indexed="64"/>
      </patternFill>
    </fill>
    <fill>
      <patternFill patternType="solid">
        <fgColor theme="7"/>
        <bgColor indexed="64"/>
      </patternFill>
    </fill>
    <fill>
      <patternFill patternType="solid">
        <fgColor theme="6"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indexed="27"/>
        <bgColor indexed="64"/>
      </patternFill>
    </fill>
    <fill>
      <patternFill patternType="solid">
        <fgColor rgb="FF92D050"/>
        <bgColor indexed="64"/>
      </patternFill>
    </fill>
    <fill>
      <patternFill patternType="solid">
        <fgColor theme="9" tint="0.79998168889431442"/>
        <bgColor theme="9" tint="0.79998168889431442"/>
      </patternFill>
    </fill>
    <fill>
      <patternFill patternType="solid">
        <fgColor theme="8"/>
        <bgColor theme="8"/>
      </patternFill>
    </fill>
    <fill>
      <patternFill patternType="solid">
        <fgColor rgb="FFCCFFFF"/>
        <bgColor indexed="64"/>
      </patternFill>
    </fill>
    <fill>
      <patternFill patternType="solid">
        <fgColor rgb="FFFFFFCC"/>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5"/>
        <bgColor indexed="64"/>
      </patternFill>
    </fill>
    <fill>
      <patternFill patternType="solid">
        <fgColor rgb="FFF2F2F2"/>
        <bgColor indexed="64"/>
      </patternFill>
    </fill>
  </fills>
  <borders count="49">
    <border>
      <left/>
      <right/>
      <top/>
      <bottom/>
      <diagonal/>
    </border>
    <border>
      <left/>
      <right/>
      <top/>
      <bottom style="thin">
        <color indexed="64"/>
      </bottom>
      <diagonal/>
    </border>
    <border>
      <left style="thin">
        <color rgb="FF00A88F"/>
      </left>
      <right style="thin">
        <color rgb="FF00A88F"/>
      </right>
      <top style="thin">
        <color rgb="FF00A88F"/>
      </top>
      <bottom style="thin">
        <color rgb="FF00A88F"/>
      </bottom>
      <diagonal/>
    </border>
    <border>
      <left style="thin">
        <color rgb="FF00A88F"/>
      </left>
      <right/>
      <top/>
      <bottom/>
      <diagonal/>
    </border>
    <border>
      <left style="thin">
        <color rgb="FF00A88F"/>
      </left>
      <right/>
      <top style="thin">
        <color rgb="FF00A88F"/>
      </top>
      <bottom style="thin">
        <color rgb="FF00A88F"/>
      </bottom>
      <diagonal/>
    </border>
    <border>
      <left/>
      <right style="thin">
        <color rgb="FF00A88F"/>
      </right>
      <top style="thin">
        <color rgb="FF00A88F"/>
      </top>
      <bottom style="thin">
        <color rgb="FF00A88F"/>
      </bottom>
      <diagonal/>
    </border>
    <border>
      <left/>
      <right style="thin">
        <color rgb="FF00A88F"/>
      </right>
      <top/>
      <bottom style="thin">
        <color rgb="FF00A88F"/>
      </bottom>
      <diagonal/>
    </border>
    <border>
      <left style="thin">
        <color rgb="FF00A88F"/>
      </left>
      <right/>
      <top/>
      <bottom style="thin">
        <color rgb="FF00A88F"/>
      </bottom>
      <diagonal/>
    </border>
    <border>
      <left/>
      <right style="thin">
        <color rgb="FF00A88F"/>
      </right>
      <top style="thin">
        <color rgb="FF00A88F"/>
      </top>
      <bottom/>
      <diagonal/>
    </border>
    <border>
      <left style="thin">
        <color rgb="FF00A88F"/>
      </left>
      <right/>
      <top style="thin">
        <color rgb="FF00A88F"/>
      </top>
      <bottom/>
      <diagonal/>
    </border>
    <border>
      <left/>
      <right/>
      <top style="thin">
        <color rgb="FF00A88F"/>
      </top>
      <bottom style="double">
        <color rgb="FF00A88F"/>
      </bottom>
      <diagonal/>
    </border>
    <border>
      <left/>
      <right/>
      <top style="thin">
        <color rgb="FF00A88F"/>
      </top>
      <bottom style="thin">
        <color rgb="FF00A88F"/>
      </bottom>
      <diagonal/>
    </border>
    <border>
      <left/>
      <right/>
      <top style="thin">
        <color rgb="FF00A88F"/>
      </top>
      <bottom/>
      <diagonal/>
    </border>
    <border>
      <left/>
      <right style="thin">
        <color rgb="FF00A88F"/>
      </right>
      <top/>
      <bottom/>
      <diagonal/>
    </border>
    <border>
      <left/>
      <right/>
      <top/>
      <bottom style="thin">
        <color rgb="FF00A88F"/>
      </bottom>
      <diagonal/>
    </border>
    <border>
      <left style="thin">
        <color theme="6" tint="-0.24994659260841701"/>
      </left>
      <right style="thin">
        <color theme="6" tint="-0.24994659260841701"/>
      </right>
      <top style="thin">
        <color theme="6" tint="-0.24994659260841701"/>
      </top>
      <bottom style="thin">
        <color theme="6" tint="-0.24994659260841701"/>
      </bottom>
      <diagonal/>
    </border>
    <border>
      <left style="thin">
        <color theme="6" tint="-0.24994659260841701"/>
      </left>
      <right/>
      <top style="thin">
        <color theme="6" tint="-0.24994659260841701"/>
      </top>
      <bottom style="thin">
        <color theme="6" tint="-0.24994659260841701"/>
      </bottom>
      <diagonal/>
    </border>
    <border>
      <left style="thin">
        <color theme="6" tint="-0.24994659260841701"/>
      </left>
      <right style="thin">
        <color theme="6" tint="-0.24994659260841701"/>
      </right>
      <top style="thin">
        <color theme="6" tint="-0.24994659260841701"/>
      </top>
      <bottom/>
      <diagonal/>
    </border>
    <border>
      <left style="thin">
        <color theme="6" tint="-0.24994659260841701"/>
      </left>
      <right style="thin">
        <color theme="6" tint="-0.24994659260841701"/>
      </right>
      <top/>
      <bottom/>
      <diagonal/>
    </border>
    <border>
      <left style="thin">
        <color theme="6" tint="-0.24994659260841701"/>
      </left>
      <right style="thin">
        <color theme="6" tint="-0.24994659260841701"/>
      </right>
      <top/>
      <bottom style="thin">
        <color theme="6" tint="-0.24994659260841701"/>
      </bottom>
      <diagonal/>
    </border>
    <border>
      <left/>
      <right/>
      <top style="thin">
        <color theme="5"/>
      </top>
      <bottom style="double">
        <color theme="5"/>
      </bottom>
      <diagonal/>
    </border>
    <border>
      <left/>
      <right/>
      <top style="thin">
        <color theme="5"/>
      </top>
      <bottom style="thin">
        <color theme="5"/>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A88F"/>
      </left>
      <right style="thin">
        <color rgb="FF00A88F"/>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theme="8" tint="0.39997558519241921"/>
      </left>
      <right/>
      <top style="thin">
        <color theme="8" tint="0.39997558519241921"/>
      </top>
      <bottom style="thin">
        <color theme="8" tint="0.39997558519241921"/>
      </bottom>
      <diagonal/>
    </border>
    <border>
      <left style="thin">
        <color theme="6" tint="-0.24994659260841701"/>
      </left>
      <right/>
      <top/>
      <bottom/>
      <diagonal/>
    </border>
    <border>
      <left/>
      <right/>
      <top style="thin">
        <color theme="6" tint="-0.24994659260841701"/>
      </top>
      <bottom style="thin">
        <color theme="6" tint="-0.24994659260841701"/>
      </bottom>
      <diagonal/>
    </border>
    <border>
      <left style="thin">
        <color theme="6" tint="-0.24994659260841701"/>
      </left>
      <right/>
      <top/>
      <bottom style="thin">
        <color theme="6" tint="-0.24994659260841701"/>
      </bottom>
      <diagonal/>
    </border>
    <border>
      <left/>
      <right/>
      <top/>
      <bottom style="thin">
        <color theme="6" tint="-0.24994659260841701"/>
      </bottom>
      <diagonal/>
    </border>
    <border>
      <left style="thin">
        <color theme="6" tint="-0.24994659260841701"/>
      </left>
      <right style="thin">
        <color theme="6" tint="-0.24994659260841701"/>
      </right>
      <top style="thin">
        <color theme="6" tint="-0.24994659260841701"/>
      </top>
      <bottom style="medium">
        <color theme="6" tint="-0.2499465926084170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47">
    <xf numFmtId="0" fontId="0" fillId="0" borderId="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4" fillId="0" borderId="0" applyNumberFormat="0" applyFill="0" applyBorder="0" applyAlignment="0" applyProtection="0">
      <alignment vertical="top"/>
      <protection locked="0"/>
    </xf>
    <xf numFmtId="0" fontId="24" fillId="0" borderId="0" applyNumberFormat="0" applyFill="0" applyBorder="0" applyAlignment="0" applyProtection="0"/>
    <xf numFmtId="0" fontId="25" fillId="0" borderId="29" applyNumberFormat="0" applyFill="0" applyAlignment="0" applyProtection="0"/>
    <xf numFmtId="0" fontId="26" fillId="0" borderId="30" applyNumberFormat="0" applyFill="0" applyAlignment="0" applyProtection="0"/>
    <xf numFmtId="0" fontId="27" fillId="0" borderId="31" applyNumberFormat="0" applyFill="0" applyAlignment="0" applyProtection="0"/>
    <xf numFmtId="0" fontId="27" fillId="0" borderId="0" applyNumberFormat="0" applyFill="0" applyBorder="0" applyAlignment="0" applyProtection="0"/>
    <xf numFmtId="0" fontId="28" fillId="11" borderId="0" applyNumberFormat="0" applyBorder="0" applyAlignment="0" applyProtection="0"/>
    <xf numFmtId="0" fontId="29" fillId="12" borderId="0" applyNumberFormat="0" applyBorder="0" applyAlignment="0" applyProtection="0"/>
    <xf numFmtId="0" fontId="30" fillId="13" borderId="0" applyNumberFormat="0" applyBorder="0" applyAlignment="0" applyProtection="0"/>
    <xf numFmtId="0" fontId="31" fillId="14" borderId="32" applyNumberFormat="0" applyAlignment="0" applyProtection="0"/>
    <xf numFmtId="0" fontId="32" fillId="15" borderId="33" applyNumberFormat="0" applyAlignment="0" applyProtection="0"/>
    <xf numFmtId="0" fontId="33" fillId="15" borderId="32" applyNumberFormat="0" applyAlignment="0" applyProtection="0"/>
    <xf numFmtId="0" fontId="34" fillId="0" borderId="34" applyNumberFormat="0" applyFill="0" applyAlignment="0" applyProtection="0"/>
    <xf numFmtId="0" fontId="3" fillId="16" borderId="35" applyNumberFormat="0" applyAlignment="0" applyProtection="0"/>
    <xf numFmtId="0" fontId="35" fillId="0" borderId="0" applyNumberFormat="0" applyFill="0" applyBorder="0" applyAlignment="0" applyProtection="0"/>
    <xf numFmtId="0" fontId="1" fillId="17" borderId="36" applyNumberFormat="0" applyFont="0" applyAlignment="0" applyProtection="0"/>
    <xf numFmtId="0" fontId="36" fillId="0" borderId="0" applyNumberFormat="0" applyFill="0" applyBorder="0" applyAlignment="0" applyProtection="0"/>
    <xf numFmtId="0" fontId="2" fillId="0" borderId="37" applyNumberFormat="0" applyFill="0" applyAlignment="0" applyProtection="0"/>
    <xf numFmtId="0" fontId="9"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9" fillId="41" borderId="0" applyNumberFormat="0" applyBorder="0" applyAlignment="0" applyProtection="0"/>
    <xf numFmtId="0" fontId="37" fillId="0" borderId="0"/>
  </cellStyleXfs>
  <cellXfs count="312">
    <xf numFmtId="0" fontId="0" fillId="0" borderId="0" xfId="0"/>
    <xf numFmtId="0" fontId="2" fillId="0" borderId="0" xfId="0" applyFont="1"/>
    <xf numFmtId="164" fontId="0" fillId="0" borderId="0" xfId="1" applyFont="1"/>
    <xf numFmtId="0" fontId="0" fillId="0" borderId="0" xfId="0" applyAlignment="1">
      <alignment wrapText="1"/>
    </xf>
    <xf numFmtId="9" fontId="0" fillId="0" borderId="0" xfId="2" applyFont="1"/>
    <xf numFmtId="164" fontId="0" fillId="0" borderId="1" xfId="1" applyFont="1" applyBorder="1"/>
    <xf numFmtId="164" fontId="0" fillId="0" borderId="0" xfId="1" applyFont="1" applyBorder="1"/>
    <xf numFmtId="0" fontId="0" fillId="2" borderId="0" xfId="0" applyFill="1"/>
    <xf numFmtId="0" fontId="2" fillId="2" borderId="0" xfId="0" applyFont="1" applyFill="1"/>
    <xf numFmtId="0" fontId="0" fillId="0" borderId="0" xfId="0" applyAlignment="1">
      <alignment horizontal="left"/>
    </xf>
    <xf numFmtId="0" fontId="0" fillId="3" borderId="0" xfId="0" applyFill="1"/>
    <xf numFmtId="0" fontId="0" fillId="3" borderId="1" xfId="0" applyFill="1" applyBorder="1" applyAlignment="1">
      <alignment horizontal="left"/>
    </xf>
    <xf numFmtId="0" fontId="0" fillId="3" borderId="1" xfId="0" applyFill="1" applyBorder="1"/>
    <xf numFmtId="164" fontId="0" fillId="0" borderId="0" xfId="1" applyFont="1" applyAlignment="1">
      <alignment wrapText="1"/>
    </xf>
    <xf numFmtId="166" fontId="0" fillId="0" borderId="0" xfId="1" applyNumberFormat="1" applyFont="1"/>
    <xf numFmtId="164" fontId="0" fillId="0" borderId="0" xfId="0" applyNumberFormat="1"/>
    <xf numFmtId="0" fontId="3" fillId="4" borderId="2" xfId="0" applyFont="1" applyFill="1" applyBorder="1"/>
    <xf numFmtId="0" fontId="3" fillId="4" borderId="2" xfId="0" applyFont="1" applyFill="1" applyBorder="1" applyAlignment="1">
      <alignment horizontal="center"/>
    </xf>
    <xf numFmtId="0" fontId="5" fillId="0" borderId="2" xfId="0" applyFont="1" applyBorder="1"/>
    <xf numFmtId="0" fontId="0" fillId="0" borderId="2" xfId="0" applyBorder="1"/>
    <xf numFmtId="164" fontId="0" fillId="0" borderId="2" xfId="1" applyFont="1" applyBorder="1" applyAlignment="1">
      <alignment wrapText="1"/>
    </xf>
    <xf numFmtId="0" fontId="5" fillId="5" borderId="2" xfId="0" applyFont="1" applyFill="1" applyBorder="1"/>
    <xf numFmtId="166" fontId="0" fillId="5" borderId="2" xfId="1" applyNumberFormat="1" applyFont="1" applyFill="1" applyBorder="1"/>
    <xf numFmtId="0" fontId="6" fillId="0" borderId="0" xfId="0" applyFont="1"/>
    <xf numFmtId="0" fontId="3" fillId="4" borderId="4" xfId="0" applyFont="1" applyFill="1" applyBorder="1"/>
    <xf numFmtId="0" fontId="0" fillId="5" borderId="0" xfId="0" applyFill="1"/>
    <xf numFmtId="0" fontId="0" fillId="5" borderId="0" xfId="0" applyFill="1" applyAlignment="1">
      <alignment wrapText="1"/>
    </xf>
    <xf numFmtId="0" fontId="0" fillId="5" borderId="0" xfId="0" applyFill="1" applyAlignment="1">
      <alignment horizontal="left" wrapText="1"/>
    </xf>
    <xf numFmtId="0" fontId="0" fillId="5" borderId="0" xfId="0" applyFill="1" applyAlignment="1">
      <alignment horizontal="left"/>
    </xf>
    <xf numFmtId="0" fontId="7" fillId="7" borderId="0" xfId="0" applyFont="1" applyFill="1"/>
    <xf numFmtId="0" fontId="8" fillId="5" borderId="0" xfId="0" applyFont="1" applyFill="1"/>
    <xf numFmtId="0" fontId="0" fillId="8" borderId="2" xfId="0" applyFill="1" applyBorder="1" applyProtection="1">
      <protection locked="0"/>
    </xf>
    <xf numFmtId="0" fontId="7" fillId="7" borderId="0" xfId="0" quotePrefix="1" applyFont="1" applyFill="1"/>
    <xf numFmtId="14" fontId="0" fillId="8" borderId="2" xfId="0" applyNumberFormat="1" applyFill="1" applyBorder="1" applyProtection="1">
      <protection locked="0"/>
    </xf>
    <xf numFmtId="0" fontId="7" fillId="9" borderId="0" xfId="0" applyFont="1" applyFill="1"/>
    <xf numFmtId="0" fontId="7" fillId="9" borderId="0" xfId="0" quotePrefix="1" applyFont="1" applyFill="1"/>
    <xf numFmtId="0" fontId="3" fillId="10" borderId="15" xfId="0" applyFont="1" applyFill="1" applyBorder="1"/>
    <xf numFmtId="14" fontId="0" fillId="6" borderId="15" xfId="0" applyNumberFormat="1" applyFill="1" applyBorder="1"/>
    <xf numFmtId="0" fontId="3" fillId="10" borderId="16" xfId="0" applyFont="1" applyFill="1" applyBorder="1"/>
    <xf numFmtId="164" fontId="0" fillId="5" borderId="15" xfId="1" applyFont="1" applyFill="1" applyBorder="1"/>
    <xf numFmtId="0" fontId="3" fillId="7" borderId="15" xfId="0" applyFont="1" applyFill="1" applyBorder="1"/>
    <xf numFmtId="0" fontId="0" fillId="6" borderId="15" xfId="0" applyFill="1" applyBorder="1"/>
    <xf numFmtId="164" fontId="0" fillId="8" borderId="15" xfId="1" applyFont="1" applyFill="1" applyBorder="1" applyProtection="1">
      <protection locked="0"/>
    </xf>
    <xf numFmtId="0" fontId="9" fillId="0" borderId="0" xfId="0" applyFont="1" applyProtection="1">
      <protection hidden="1"/>
    </xf>
    <xf numFmtId="0" fontId="11" fillId="5" borderId="0" xfId="0" applyFont="1" applyFill="1"/>
    <xf numFmtId="167" fontId="0" fillId="5" borderId="0" xfId="0" applyNumberFormat="1" applyFill="1"/>
    <xf numFmtId="0" fontId="0" fillId="0" borderId="20" xfId="0" applyBorder="1" applyAlignment="1">
      <alignment horizontal="right"/>
    </xf>
    <xf numFmtId="164" fontId="0" fillId="0" borderId="20" xfId="1" applyFont="1" applyFill="1" applyBorder="1"/>
    <xf numFmtId="0" fontId="0" fillId="0" borderId="21" xfId="0" applyBorder="1" applyAlignment="1">
      <alignment horizontal="right"/>
    </xf>
    <xf numFmtId="0" fontId="0" fillId="0" borderId="21" xfId="0" applyBorder="1"/>
    <xf numFmtId="164" fontId="0" fillId="0" borderId="21" xfId="1" applyFont="1" applyFill="1" applyBorder="1"/>
    <xf numFmtId="0" fontId="12" fillId="0" borderId="0" xfId="0" applyFont="1" applyAlignment="1">
      <alignment horizontal="right"/>
    </xf>
    <xf numFmtId="0" fontId="12" fillId="5" borderId="0" xfId="0" applyFont="1" applyFill="1" applyAlignment="1">
      <alignment horizontal="right"/>
    </xf>
    <xf numFmtId="167" fontId="0" fillId="0" borderId="21" xfId="2" applyNumberFormat="1" applyFont="1" applyFill="1" applyBorder="1"/>
    <xf numFmtId="167" fontId="0" fillId="0" borderId="20" xfId="2" applyNumberFormat="1" applyFont="1" applyFill="1" applyBorder="1"/>
    <xf numFmtId="9" fontId="0" fillId="8" borderId="15" xfId="2" applyFont="1" applyFill="1" applyBorder="1" applyProtection="1">
      <protection locked="0"/>
    </xf>
    <xf numFmtId="168" fontId="0" fillId="0" borderId="0" xfId="0" applyNumberFormat="1"/>
    <xf numFmtId="170" fontId="12" fillId="5" borderId="0" xfId="0" applyNumberFormat="1" applyFont="1" applyFill="1" applyAlignment="1">
      <alignment horizontal="right"/>
    </xf>
    <xf numFmtId="0" fontId="13" fillId="0" borderId="10" xfId="0" applyFont="1" applyBorder="1"/>
    <xf numFmtId="0" fontId="13" fillId="0" borderId="10" xfId="0" applyFont="1" applyBorder="1" applyAlignment="1">
      <alignment wrapText="1"/>
    </xf>
    <xf numFmtId="164" fontId="13" fillId="0" borderId="10" xfId="1" applyFont="1" applyBorder="1" applyAlignment="1">
      <alignment wrapText="1"/>
    </xf>
    <xf numFmtId="164" fontId="13" fillId="0" borderId="10" xfId="1" applyFont="1" applyBorder="1"/>
    <xf numFmtId="14" fontId="0" fillId="0" borderId="0" xfId="0" applyNumberFormat="1"/>
    <xf numFmtId="0" fontId="0" fillId="0" borderId="0" xfId="0" applyAlignment="1">
      <alignment horizontal="center"/>
    </xf>
    <xf numFmtId="0" fontId="14" fillId="0" borderId="0" xfId="4" applyAlignment="1" applyProtection="1"/>
    <xf numFmtId="0" fontId="14" fillId="7" borderId="0" xfId="4" applyFill="1" applyAlignment="1" applyProtection="1"/>
    <xf numFmtId="0" fontId="15" fillId="0" borderId="0" xfId="0" applyFont="1"/>
    <xf numFmtId="0" fontId="16" fillId="0" borderId="0" xfId="0" applyFont="1"/>
    <xf numFmtId="0" fontId="17" fillId="0" borderId="0" xfId="0" applyFont="1"/>
    <xf numFmtId="0" fontId="18" fillId="0" borderId="0" xfId="0" applyFont="1"/>
    <xf numFmtId="0" fontId="19" fillId="0" borderId="0" xfId="4" applyFont="1" applyAlignment="1" applyProtection="1"/>
    <xf numFmtId="0" fontId="20" fillId="0" borderId="0" xfId="0" applyFont="1"/>
    <xf numFmtId="0" fontId="17" fillId="0" borderId="0" xfId="0" applyFont="1" applyAlignment="1">
      <alignment wrapText="1"/>
    </xf>
    <xf numFmtId="0" fontId="21" fillId="0" borderId="0" xfId="0" applyFont="1"/>
    <xf numFmtId="14" fontId="21" fillId="0" borderId="0" xfId="0" applyNumberFormat="1" applyFont="1"/>
    <xf numFmtId="164" fontId="21" fillId="0" borderId="0" xfId="1" applyFont="1"/>
    <xf numFmtId="164" fontId="21" fillId="0" borderId="0" xfId="1" applyFont="1" applyProtection="1">
      <protection locked="0"/>
    </xf>
    <xf numFmtId="0" fontId="4" fillId="0" borderId="0" xfId="0" applyFont="1" applyAlignment="1">
      <alignment horizontal="left"/>
    </xf>
    <xf numFmtId="164" fontId="10" fillId="0" borderId="0" xfId="1" applyFont="1" applyBorder="1" applyProtection="1">
      <protection locked="0"/>
    </xf>
    <xf numFmtId="164" fontId="13" fillId="0" borderId="0" xfId="1" applyFont="1" applyBorder="1"/>
    <xf numFmtId="164" fontId="2" fillId="0" borderId="0" xfId="1" applyFont="1" applyBorder="1"/>
    <xf numFmtId="0" fontId="10" fillId="0" borderId="10" xfId="0" applyFont="1" applyBorder="1"/>
    <xf numFmtId="164" fontId="10" fillId="0" borderId="10" xfId="1" applyFont="1" applyBorder="1" applyAlignment="1" applyProtection="1">
      <alignment wrapText="1"/>
    </xf>
    <xf numFmtId="164" fontId="10" fillId="0" borderId="10" xfId="1" applyFont="1" applyBorder="1" applyProtection="1"/>
    <xf numFmtId="164" fontId="12" fillId="0" borderId="0" xfId="1" applyFont="1" applyAlignment="1">
      <alignment wrapText="1"/>
    </xf>
    <xf numFmtId="0" fontId="4" fillId="0" borderId="0" xfId="0" applyFont="1" applyAlignment="1">
      <alignment horizontal="center"/>
    </xf>
    <xf numFmtId="164" fontId="10" fillId="0" borderId="0" xfId="1" applyFont="1" applyBorder="1" applyAlignment="1" applyProtection="1">
      <alignment horizontal="center"/>
      <protection locked="0"/>
    </xf>
    <xf numFmtId="166" fontId="0" fillId="0" borderId="0" xfId="1" applyNumberFormat="1" applyFont="1" applyAlignment="1">
      <alignment horizontal="center"/>
    </xf>
    <xf numFmtId="0" fontId="12" fillId="0" borderId="0" xfId="0" applyFont="1" applyAlignment="1">
      <alignment horizontal="center"/>
    </xf>
    <xf numFmtId="164" fontId="13" fillId="0" borderId="0" xfId="1" applyFont="1" applyBorder="1" applyAlignment="1">
      <alignment horizontal="center"/>
    </xf>
    <xf numFmtId="164" fontId="2" fillId="0" borderId="0" xfId="1" applyFont="1" applyBorder="1" applyAlignment="1">
      <alignment horizontal="center"/>
    </xf>
    <xf numFmtId="0" fontId="2" fillId="3" borderId="0" xfId="0" applyFont="1" applyFill="1"/>
    <xf numFmtId="164" fontId="0" fillId="0" borderId="2" xfId="0" applyNumberFormat="1" applyBorder="1"/>
    <xf numFmtId="0" fontId="0" fillId="3" borderId="0" xfId="0" applyFill="1" applyProtection="1">
      <protection locked="0"/>
    </xf>
    <xf numFmtId="0" fontId="0" fillId="0" borderId="0" xfId="0" applyProtection="1">
      <protection locked="0"/>
    </xf>
    <xf numFmtId="0" fontId="15" fillId="0" borderId="0" xfId="0" applyFont="1" applyAlignment="1">
      <alignment wrapText="1"/>
    </xf>
    <xf numFmtId="166" fontId="0" fillId="5" borderId="2" xfId="1" applyNumberFormat="1" applyFont="1" applyFill="1" applyBorder="1" applyAlignment="1" applyProtection="1">
      <alignment horizontal="center"/>
    </xf>
    <xf numFmtId="164" fontId="10" fillId="0" borderId="0" xfId="1" applyFont="1" applyBorder="1" applyAlignment="1" applyProtection="1">
      <alignment horizontal="center"/>
    </xf>
    <xf numFmtId="166" fontId="0" fillId="0" borderId="0" xfId="1" applyNumberFormat="1" applyFont="1" applyAlignment="1" applyProtection="1">
      <alignment horizontal="center"/>
    </xf>
    <xf numFmtId="164" fontId="13" fillId="0" borderId="0" xfId="1" applyFont="1" applyBorder="1" applyAlignment="1" applyProtection="1">
      <alignment horizontal="center"/>
    </xf>
    <xf numFmtId="164" fontId="2" fillId="0" borderId="0" xfId="1" applyFont="1" applyBorder="1" applyAlignment="1" applyProtection="1">
      <alignment horizontal="center"/>
    </xf>
    <xf numFmtId="2" fontId="0" fillId="0" borderId="0" xfId="0" applyNumberFormat="1" applyAlignment="1">
      <alignment horizontal="center"/>
    </xf>
    <xf numFmtId="2" fontId="4" fillId="0" borderId="0" xfId="0" applyNumberFormat="1" applyFont="1" applyAlignment="1">
      <alignment horizontal="center"/>
    </xf>
    <xf numFmtId="2" fontId="3" fillId="4" borderId="2" xfId="0" applyNumberFormat="1" applyFont="1" applyFill="1" applyBorder="1" applyAlignment="1">
      <alignment horizontal="center"/>
    </xf>
    <xf numFmtId="2" fontId="0" fillId="5" borderId="2" xfId="1" applyNumberFormat="1" applyFont="1" applyFill="1" applyBorder="1" applyAlignment="1" applyProtection="1">
      <alignment horizontal="center"/>
    </xf>
    <xf numFmtId="2" fontId="10" fillId="0" borderId="0" xfId="1" applyNumberFormat="1" applyFont="1" applyBorder="1" applyAlignment="1" applyProtection="1">
      <alignment horizontal="center"/>
    </xf>
    <xf numFmtId="2" fontId="0" fillId="0" borderId="0" xfId="1" applyNumberFormat="1" applyFont="1" applyAlignment="1" applyProtection="1">
      <alignment horizontal="center"/>
    </xf>
    <xf numFmtId="2" fontId="12" fillId="0" borderId="0" xfId="0" applyNumberFormat="1" applyFont="1" applyAlignment="1">
      <alignment horizontal="center"/>
    </xf>
    <xf numFmtId="2" fontId="13" fillId="0" borderId="0" xfId="1" applyNumberFormat="1" applyFont="1" applyBorder="1" applyAlignment="1" applyProtection="1">
      <alignment horizontal="center"/>
    </xf>
    <xf numFmtId="2" fontId="2" fillId="0" borderId="0" xfId="1" applyNumberFormat="1" applyFont="1" applyBorder="1" applyAlignment="1" applyProtection="1">
      <alignment horizontal="center"/>
    </xf>
    <xf numFmtId="9" fontId="2" fillId="2" borderId="0" xfId="2" applyFont="1" applyFill="1"/>
    <xf numFmtId="2" fontId="0" fillId="0" borderId="0" xfId="0" applyNumberFormat="1"/>
    <xf numFmtId="167" fontId="0" fillId="8" borderId="15" xfId="2" applyNumberFormat="1" applyFont="1" applyFill="1" applyBorder="1" applyProtection="1">
      <protection locked="0"/>
    </xf>
    <xf numFmtId="164" fontId="0" fillId="0" borderId="0" xfId="1" applyFont="1" applyFill="1" applyBorder="1"/>
    <xf numFmtId="9" fontId="0" fillId="0" borderId="0" xfId="2" applyFont="1" applyBorder="1"/>
    <xf numFmtId="0" fontId="0" fillId="0" borderId="0" xfId="0" applyAlignment="1">
      <alignment horizontal="left" wrapText="1" indent="1"/>
    </xf>
    <xf numFmtId="0" fontId="3" fillId="4" borderId="38" xfId="0" applyFont="1" applyFill="1" applyBorder="1" applyAlignment="1">
      <alignment horizontal="center"/>
    </xf>
    <xf numFmtId="168" fontId="0" fillId="0" borderId="0" xfId="0" applyNumberFormat="1" applyAlignment="1">
      <alignment horizontal="center"/>
    </xf>
    <xf numFmtId="164" fontId="13" fillId="0" borderId="10" xfId="1" applyFont="1" applyBorder="1" applyAlignment="1" applyProtection="1">
      <alignment wrapText="1"/>
    </xf>
    <xf numFmtId="164" fontId="13" fillId="0" borderId="10" xfId="1" applyFont="1" applyBorder="1" applyProtection="1"/>
    <xf numFmtId="0" fontId="4" fillId="0" borderId="14" xfId="0" applyFont="1" applyBorder="1" applyAlignment="1">
      <alignment horizontal="left"/>
    </xf>
    <xf numFmtId="0" fontId="4" fillId="0" borderId="0" xfId="0" applyFont="1"/>
    <xf numFmtId="0" fontId="10" fillId="0" borderId="10" xfId="0" applyFont="1" applyBorder="1" applyAlignment="1">
      <alignment horizontal="right"/>
    </xf>
    <xf numFmtId="0" fontId="13" fillId="0" borderId="10" xfId="0" applyFont="1" applyBorder="1" applyAlignment="1">
      <alignment horizontal="right"/>
    </xf>
    <xf numFmtId="0" fontId="0" fillId="0" borderId="2" xfId="0" applyBorder="1" applyAlignment="1">
      <alignment horizontal="center"/>
    </xf>
    <xf numFmtId="0" fontId="40" fillId="0" borderId="0" xfId="0" applyFont="1"/>
    <xf numFmtId="0" fontId="0" fillId="0" borderId="0" xfId="0" applyAlignment="1">
      <alignment vertical="top"/>
    </xf>
    <xf numFmtId="171" fontId="0" fillId="0" borderId="0" xfId="0" applyNumberFormat="1" applyAlignment="1">
      <alignment horizontal="right" vertical="top"/>
    </xf>
    <xf numFmtId="1" fontId="0" fillId="0" borderId="0" xfId="0" applyNumberFormat="1" applyAlignment="1">
      <alignment horizontal="right" vertical="top"/>
    </xf>
    <xf numFmtId="0" fontId="37" fillId="0" borderId="0" xfId="46"/>
    <xf numFmtId="49" fontId="0" fillId="0" borderId="0" xfId="0" applyNumberFormat="1" applyAlignment="1">
      <alignment vertical="top"/>
    </xf>
    <xf numFmtId="172" fontId="0" fillId="0" borderId="0" xfId="0" applyNumberFormat="1" applyAlignment="1">
      <alignment horizontal="right" vertical="top"/>
    </xf>
    <xf numFmtId="3" fontId="0" fillId="0" borderId="0" xfId="0" applyNumberFormat="1" applyAlignment="1">
      <alignment horizontal="right" vertical="top"/>
    </xf>
    <xf numFmtId="0" fontId="2" fillId="0" borderId="0" xfId="0" applyFont="1" applyProtection="1">
      <protection locked="0"/>
    </xf>
    <xf numFmtId="0" fontId="2" fillId="0" borderId="0" xfId="0" applyFont="1" applyAlignment="1">
      <alignment horizontal="left"/>
    </xf>
    <xf numFmtId="0" fontId="0" fillId="8" borderId="2" xfId="0" applyFill="1" applyBorder="1" applyAlignment="1" applyProtection="1">
      <alignment horizontal="center"/>
      <protection locked="0"/>
    </xf>
    <xf numFmtId="0" fontId="13" fillId="0" borderId="10" xfId="0" applyFont="1" applyBorder="1" applyAlignment="1">
      <alignment horizontal="center"/>
    </xf>
    <xf numFmtId="0" fontId="10" fillId="0" borderId="10" xfId="0" applyFont="1" applyBorder="1" applyAlignment="1">
      <alignment horizontal="center"/>
    </xf>
    <xf numFmtId="0" fontId="3" fillId="42" borderId="39" xfId="0" applyFont="1" applyFill="1" applyBorder="1"/>
    <xf numFmtId="168" fontId="0" fillId="0" borderId="0" xfId="0" applyNumberFormat="1" applyAlignment="1">
      <alignment horizontal="left"/>
    </xf>
    <xf numFmtId="166" fontId="0" fillId="8" borderId="2" xfId="1" applyNumberFormat="1" applyFont="1" applyFill="1" applyBorder="1" applyAlignment="1" applyProtection="1">
      <alignment horizontal="center"/>
      <protection locked="0"/>
    </xf>
    <xf numFmtId="0" fontId="0" fillId="8" borderId="2" xfId="1" applyNumberFormat="1" applyFont="1" applyFill="1" applyBorder="1" applyAlignment="1" applyProtection="1">
      <alignment horizontal="center"/>
      <protection locked="0"/>
    </xf>
    <xf numFmtId="164" fontId="0" fillId="0" borderId="2" xfId="1" applyFont="1" applyBorder="1"/>
    <xf numFmtId="164" fontId="41" fillId="0" borderId="0" xfId="1" applyFont="1"/>
    <xf numFmtId="0" fontId="42" fillId="0" borderId="0" xfId="0" applyFont="1"/>
    <xf numFmtId="0" fontId="0" fillId="44" borderId="0" xfId="0" applyFill="1"/>
    <xf numFmtId="9" fontId="43" fillId="0" borderId="0" xfId="2" applyFont="1"/>
    <xf numFmtId="9" fontId="43" fillId="0" borderId="0" xfId="2" applyFont="1" applyBorder="1"/>
    <xf numFmtId="0" fontId="41" fillId="0" borderId="0" xfId="0" applyFont="1"/>
    <xf numFmtId="0" fontId="0" fillId="45" borderId="0" xfId="0" applyFill="1"/>
    <xf numFmtId="171" fontId="0" fillId="0" borderId="0" xfId="0" applyNumberFormat="1"/>
    <xf numFmtId="0" fontId="35" fillId="0" borderId="0" xfId="0" applyFont="1"/>
    <xf numFmtId="166" fontId="0" fillId="0" borderId="0" xfId="0" applyNumberFormat="1"/>
    <xf numFmtId="0" fontId="2" fillId="47" borderId="0" xfId="0" applyFont="1" applyFill="1"/>
    <xf numFmtId="0" fontId="0" fillId="47" borderId="0" xfId="0" applyFill="1"/>
    <xf numFmtId="0" fontId="0" fillId="47" borderId="0" xfId="0" quotePrefix="1" applyFill="1"/>
    <xf numFmtId="0" fontId="10" fillId="0" borderId="10" xfId="0" applyFont="1" applyBorder="1" applyAlignment="1">
      <alignment wrapText="1"/>
    </xf>
    <xf numFmtId="164" fontId="0" fillId="0" borderId="0" xfId="1" applyFont="1" applyFill="1"/>
    <xf numFmtId="0" fontId="3" fillId="4" borderId="0" xfId="0" applyFont="1" applyFill="1"/>
    <xf numFmtId="167" fontId="0" fillId="2" borderId="0" xfId="2" applyNumberFormat="1" applyFont="1" applyFill="1"/>
    <xf numFmtId="169" fontId="0" fillId="0" borderId="15" xfId="3" applyNumberFormat="1" applyFont="1" applyFill="1" applyBorder="1"/>
    <xf numFmtId="0" fontId="0" fillId="0" borderId="15" xfId="0" applyBorder="1"/>
    <xf numFmtId="164" fontId="0" fillId="0" borderId="15" xfId="1" applyFont="1" applyFill="1" applyBorder="1"/>
    <xf numFmtId="167" fontId="0" fillId="0" borderId="15" xfId="2" applyNumberFormat="1" applyFont="1" applyFill="1" applyBorder="1"/>
    <xf numFmtId="164" fontId="0" fillId="0" borderId="2" xfId="1" applyFont="1" applyFill="1" applyBorder="1"/>
    <xf numFmtId="164" fontId="35" fillId="0" borderId="0" xfId="1" applyFont="1"/>
    <xf numFmtId="164" fontId="35" fillId="0" borderId="0" xfId="0" applyNumberFormat="1" applyFont="1"/>
    <xf numFmtId="0" fontId="3" fillId="10" borderId="42" xfId="0" applyFont="1" applyFill="1" applyBorder="1"/>
    <xf numFmtId="167" fontId="0" fillId="5" borderId="0" xfId="2" applyNumberFormat="1" applyFont="1" applyFill="1"/>
    <xf numFmtId="9" fontId="0" fillId="5" borderId="0" xfId="2" applyFont="1" applyFill="1"/>
    <xf numFmtId="164" fontId="0" fillId="0" borderId="2" xfId="0" applyNumberFormat="1" applyBorder="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indent="1"/>
    </xf>
    <xf numFmtId="0" fontId="2" fillId="49" borderId="0" xfId="0" applyFont="1" applyFill="1"/>
    <xf numFmtId="0" fontId="2" fillId="49" borderId="0" xfId="0" applyFont="1" applyFill="1" applyAlignment="1">
      <alignment horizontal="center"/>
    </xf>
    <xf numFmtId="0" fontId="0" fillId="48" borderId="0" xfId="0" applyFill="1" applyAlignment="1" applyProtection="1">
      <alignment horizontal="center"/>
      <protection locked="0"/>
    </xf>
    <xf numFmtId="0" fontId="0" fillId="0" borderId="0" xfId="0" quotePrefix="1"/>
    <xf numFmtId="0" fontId="45" fillId="5" borderId="40" xfId="46" applyFont="1" applyFill="1" applyBorder="1" applyAlignment="1">
      <alignment horizontal="center"/>
    </xf>
    <xf numFmtId="0" fontId="45" fillId="43" borderId="40" xfId="46" applyFont="1" applyFill="1" applyBorder="1" applyAlignment="1" applyProtection="1">
      <alignment horizontal="center"/>
      <protection locked="0"/>
    </xf>
    <xf numFmtId="0" fontId="46" fillId="5" borderId="0" xfId="0" applyFont="1" applyFill="1" applyAlignment="1">
      <alignment horizontal="center"/>
    </xf>
    <xf numFmtId="0" fontId="3" fillId="4" borderId="5" xfId="0" applyFont="1" applyFill="1" applyBorder="1" applyAlignment="1">
      <alignment horizontal="right"/>
    </xf>
    <xf numFmtId="0" fontId="3" fillId="4" borderId="2" xfId="0" applyFont="1" applyFill="1" applyBorder="1" applyAlignment="1">
      <alignment horizontal="right"/>
    </xf>
    <xf numFmtId="2" fontId="0" fillId="0" borderId="0" xfId="1" applyNumberFormat="1" applyFont="1"/>
    <xf numFmtId="0" fontId="0" fillId="50" borderId="0" xfId="0" applyFill="1" applyAlignment="1">
      <alignment horizontal="center"/>
    </xf>
    <xf numFmtId="164" fontId="0" fillId="50" borderId="0" xfId="1" applyFont="1" applyFill="1" applyAlignment="1">
      <alignment horizontal="center"/>
    </xf>
    <xf numFmtId="9" fontId="0" fillId="0" borderId="0" xfId="2" applyFont="1" applyAlignment="1">
      <alignment horizontal="center"/>
    </xf>
    <xf numFmtId="0" fontId="3" fillId="46" borderId="41" xfId="0" applyFont="1" applyFill="1" applyBorder="1" applyAlignment="1">
      <alignment horizontal="center"/>
    </xf>
    <xf numFmtId="0" fontId="0" fillId="0" borderId="41" xfId="0" applyBorder="1" applyAlignment="1">
      <alignment horizontal="center"/>
    </xf>
    <xf numFmtId="0" fontId="0" fillId="0" borderId="0" xfId="2" applyNumberFormat="1" applyFont="1" applyAlignment="1">
      <alignment horizontal="center"/>
    </xf>
    <xf numFmtId="0" fontId="3" fillId="52" borderId="0" xfId="0" applyFont="1" applyFill="1"/>
    <xf numFmtId="164" fontId="0" fillId="2" borderId="0" xfId="1" applyFont="1" applyFill="1"/>
    <xf numFmtId="164" fontId="2" fillId="2" borderId="0" xfId="1" applyFont="1" applyFill="1"/>
    <xf numFmtId="0" fontId="3" fillId="51" borderId="0" xfId="0" applyFont="1" applyFill="1"/>
    <xf numFmtId="164" fontId="3" fillId="51" borderId="0" xfId="1" applyFont="1" applyFill="1"/>
    <xf numFmtId="164" fontId="0" fillId="5" borderId="16" xfId="1" applyFont="1" applyFill="1" applyBorder="1"/>
    <xf numFmtId="164" fontId="0" fillId="5" borderId="43" xfId="1" applyFont="1" applyFill="1" applyBorder="1"/>
    <xf numFmtId="164" fontId="0" fillId="5" borderId="44" xfId="1" applyFont="1" applyFill="1" applyBorder="1"/>
    <xf numFmtId="164" fontId="0" fillId="5" borderId="45" xfId="1" applyFont="1" applyFill="1" applyBorder="1"/>
    <xf numFmtId="0" fontId="0" fillId="0" borderId="2" xfId="0" applyBorder="1" applyProtection="1">
      <protection locked="0"/>
    </xf>
    <xf numFmtId="0" fontId="46" fillId="5" borderId="0" xfId="0" applyFont="1" applyFill="1"/>
    <xf numFmtId="0" fontId="2" fillId="5" borderId="0" xfId="0" applyFont="1" applyFill="1"/>
    <xf numFmtId="164" fontId="0" fillId="5" borderId="42" xfId="1" applyFont="1" applyFill="1" applyBorder="1"/>
    <xf numFmtId="164" fontId="0" fillId="5" borderId="0" xfId="1" applyFont="1" applyFill="1" applyBorder="1"/>
    <xf numFmtId="17" fontId="0" fillId="0" borderId="0" xfId="0" applyNumberFormat="1"/>
    <xf numFmtId="0" fontId="0" fillId="0" borderId="0" xfId="0" applyAlignment="1">
      <alignment horizontal="left" vertical="top"/>
    </xf>
    <xf numFmtId="166" fontId="0" fillId="8" borderId="2" xfId="1" applyNumberFormat="1" applyFont="1" applyFill="1" applyBorder="1" applyAlignment="1" applyProtection="1">
      <alignment horizontal="center"/>
    </xf>
    <xf numFmtId="2" fontId="0" fillId="5" borderId="2" xfId="1" applyNumberFormat="1" applyFont="1" applyFill="1" applyBorder="1" applyAlignment="1" applyProtection="1">
      <alignment horizontal="center"/>
      <protection locked="0"/>
    </xf>
    <xf numFmtId="0" fontId="3" fillId="10" borderId="19" xfId="0" applyFont="1" applyFill="1" applyBorder="1"/>
    <xf numFmtId="0" fontId="3" fillId="10" borderId="46" xfId="0" applyFont="1" applyFill="1" applyBorder="1"/>
    <xf numFmtId="167" fontId="0" fillId="0" borderId="46" xfId="2" applyNumberFormat="1" applyFont="1" applyFill="1" applyBorder="1"/>
    <xf numFmtId="0" fontId="47" fillId="5" borderId="0" xfId="4" applyFont="1" applyFill="1" applyBorder="1" applyAlignment="1" applyProtection="1"/>
    <xf numFmtId="164" fontId="41" fillId="0" borderId="0" xfId="1" applyFont="1" applyBorder="1"/>
    <xf numFmtId="0" fontId="0" fillId="2" borderId="0" xfId="0" applyFill="1" applyAlignment="1">
      <alignment horizontal="center"/>
    </xf>
    <xf numFmtId="171" fontId="0" fillId="0" borderId="0" xfId="0" applyNumberFormat="1" applyAlignment="1">
      <alignment horizontal="center"/>
    </xf>
    <xf numFmtId="0" fontId="49" fillId="50" borderId="39" xfId="0" applyFont="1" applyFill="1" applyBorder="1" applyAlignment="1">
      <alignment horizontal="center"/>
    </xf>
    <xf numFmtId="0" fontId="49" fillId="50" borderId="39" xfId="0" applyFont="1" applyFill="1" applyBorder="1" applyAlignment="1">
      <alignment horizontal="left"/>
    </xf>
    <xf numFmtId="49" fontId="50" fillId="0" borderId="39" xfId="0" applyNumberFormat="1" applyFont="1" applyBorder="1" applyAlignment="1">
      <alignment horizontal="center"/>
    </xf>
    <xf numFmtId="49" fontId="50" fillId="0" borderId="39" xfId="0" applyNumberFormat="1" applyFont="1" applyBorder="1" applyAlignment="1">
      <alignment horizontal="left"/>
    </xf>
    <xf numFmtId="0" fontId="0" fillId="0" borderId="39" xfId="0" applyBorder="1" applyAlignment="1">
      <alignment horizontal="center"/>
    </xf>
    <xf numFmtId="0" fontId="0" fillId="0" borderId="39" xfId="0" applyBorder="1" applyAlignment="1">
      <alignment horizontal="left"/>
    </xf>
    <xf numFmtId="0" fontId="0" fillId="45" borderId="47" xfId="0" applyFill="1" applyBorder="1"/>
    <xf numFmtId="0" fontId="0" fillId="0" borderId="47" xfId="0" applyBorder="1"/>
    <xf numFmtId="171" fontId="0" fillId="45" borderId="48" xfId="0" applyNumberFormat="1" applyFill="1" applyBorder="1"/>
    <xf numFmtId="0" fontId="37" fillId="0" borderId="47" xfId="46" applyBorder="1"/>
    <xf numFmtId="0" fontId="37" fillId="45" borderId="47" xfId="46" applyFill="1" applyBorder="1"/>
    <xf numFmtId="0" fontId="41" fillId="0" borderId="0" xfId="0" applyFont="1" applyAlignment="1">
      <alignment horizontal="left"/>
    </xf>
    <xf numFmtId="2" fontId="41" fillId="0" borderId="0" xfId="0" applyNumberFormat="1" applyFont="1"/>
    <xf numFmtId="44" fontId="0" fillId="0" borderId="0" xfId="0" applyNumberFormat="1"/>
    <xf numFmtId="0" fontId="0" fillId="48" borderId="0" xfId="0" applyFill="1" applyProtection="1">
      <protection locked="0"/>
    </xf>
    <xf numFmtId="0" fontId="51" fillId="0" borderId="0" xfId="0" applyFont="1"/>
    <xf numFmtId="0" fontId="30" fillId="13" borderId="0" xfId="12"/>
    <xf numFmtId="14" fontId="35" fillId="0" borderId="0" xfId="0" applyNumberFormat="1" applyFont="1"/>
    <xf numFmtId="0" fontId="35" fillId="3" borderId="0" xfId="0" applyFont="1" applyFill="1"/>
    <xf numFmtId="0" fontId="41" fillId="0" borderId="0" xfId="0" applyFont="1" applyAlignment="1">
      <alignment wrapText="1"/>
    </xf>
    <xf numFmtId="0" fontId="41" fillId="0" borderId="0" xfId="0" applyFont="1" applyAlignment="1">
      <alignment horizontal="center"/>
    </xf>
    <xf numFmtId="166" fontId="0" fillId="8" borderId="2" xfId="1" applyNumberFormat="1" applyFont="1" applyFill="1" applyBorder="1" applyProtection="1"/>
    <xf numFmtId="0" fontId="0" fillId="5" borderId="0" xfId="0" applyFill="1" applyAlignment="1">
      <alignment horizontal="right"/>
    </xf>
    <xf numFmtId="0" fontId="3" fillId="4" borderId="5" xfId="0" applyFont="1" applyFill="1" applyBorder="1"/>
    <xf numFmtId="166" fontId="0" fillId="5" borderId="2" xfId="1" applyNumberFormat="1" applyFont="1" applyFill="1" applyBorder="1" applyAlignment="1" applyProtection="1">
      <alignment horizontal="center"/>
      <protection locked="0"/>
    </xf>
    <xf numFmtId="14" fontId="41" fillId="0" borderId="0" xfId="0" applyNumberFormat="1" applyFont="1"/>
    <xf numFmtId="167" fontId="0" fillId="0" borderId="42" xfId="2" applyNumberFormat="1" applyFont="1" applyFill="1" applyBorder="1"/>
    <xf numFmtId="167" fontId="0" fillId="0" borderId="0" xfId="2" applyNumberFormat="1" applyFont="1" applyFill="1" applyBorder="1"/>
    <xf numFmtId="0" fontId="46" fillId="5" borderId="0" xfId="0" applyFont="1" applyFill="1" applyProtection="1">
      <protection locked="0"/>
    </xf>
    <xf numFmtId="0" fontId="0" fillId="0" borderId="0" xfId="0" quotePrefix="1" applyAlignment="1">
      <alignment vertical="top"/>
    </xf>
    <xf numFmtId="174" fontId="0" fillId="0" borderId="0" xfId="1" applyNumberFormat="1" applyFont="1"/>
    <xf numFmtId="174" fontId="0" fillId="0" borderId="0" xfId="1" applyNumberFormat="1" applyFont="1" applyBorder="1"/>
    <xf numFmtId="174" fontId="0" fillId="0" borderId="0" xfId="0" applyNumberFormat="1"/>
    <xf numFmtId="0" fontId="53" fillId="7" borderId="0" xfId="0" applyFont="1" applyFill="1"/>
    <xf numFmtId="0" fontId="53" fillId="7" borderId="0" xfId="0" quotePrefix="1" applyFont="1" applyFill="1"/>
    <xf numFmtId="164" fontId="0" fillId="0" borderId="21" xfId="1" applyFont="1" applyFill="1" applyBorder="1" applyProtection="1"/>
    <xf numFmtId="175" fontId="0" fillId="5" borderId="0" xfId="0" applyNumberFormat="1" applyFill="1"/>
    <xf numFmtId="164" fontId="0" fillId="0" borderId="2" xfId="1" applyFont="1" applyBorder="1" applyAlignment="1">
      <alignment horizontal="center"/>
    </xf>
    <xf numFmtId="164" fontId="0" fillId="0" borderId="0" xfId="1" applyFont="1" applyProtection="1">
      <protection locked="0"/>
    </xf>
    <xf numFmtId="164" fontId="35" fillId="0" borderId="0" xfId="1" applyFont="1" applyProtection="1">
      <protection locked="0"/>
    </xf>
    <xf numFmtId="164" fontId="0" fillId="0" borderId="2" xfId="1" applyFont="1" applyBorder="1" applyAlignment="1" applyProtection="1">
      <alignment horizontal="center"/>
      <protection locked="0"/>
    </xf>
    <xf numFmtId="176" fontId="0" fillId="0" borderId="0" xfId="0" applyNumberFormat="1"/>
    <xf numFmtId="0" fontId="35" fillId="2" borderId="0" xfId="0" applyFont="1" applyFill="1"/>
    <xf numFmtId="49" fontId="0" fillId="0" borderId="0" xfId="0" applyNumberFormat="1" applyAlignment="1">
      <alignment horizontal="left"/>
    </xf>
    <xf numFmtId="174" fontId="0" fillId="0" borderId="0" xfId="0" applyNumberFormat="1" applyAlignment="1">
      <alignment horizontal="center"/>
    </xf>
    <xf numFmtId="174" fontId="0" fillId="0" borderId="0" xfId="1" applyNumberFormat="1" applyFont="1" applyAlignment="1">
      <alignment horizontal="center"/>
    </xf>
    <xf numFmtId="0" fontId="0" fillId="0" borderId="0" xfId="0" applyAlignment="1">
      <alignment horizontal="left" wrapText="1" indent="2"/>
    </xf>
    <xf numFmtId="0" fontId="9" fillId="0" borderId="0" xfId="0" applyFont="1"/>
    <xf numFmtId="6" fontId="0" fillId="0" borderId="0" xfId="0" applyNumberFormat="1"/>
    <xf numFmtId="0" fontId="35" fillId="0" borderId="0" xfId="0" applyFont="1" applyAlignment="1">
      <alignment wrapText="1"/>
    </xf>
    <xf numFmtId="0" fontId="45" fillId="53" borderId="40" xfId="46" applyFont="1" applyFill="1" applyBorder="1" applyAlignment="1">
      <alignment horizontal="center"/>
    </xf>
    <xf numFmtId="0" fontId="15" fillId="0" borderId="0" xfId="0" applyFont="1" applyAlignment="1">
      <alignment horizontal="justify" vertical="top" wrapText="1"/>
    </xf>
    <xf numFmtId="0" fontId="17" fillId="0" borderId="0" xfId="0" applyFont="1" applyAlignment="1">
      <alignment horizontal="left" wrapText="1"/>
    </xf>
    <xf numFmtId="0" fontId="15" fillId="8" borderId="22" xfId="0" applyFont="1" applyFill="1" applyBorder="1" applyAlignment="1" applyProtection="1">
      <alignment horizontal="left" vertical="center" wrapText="1"/>
      <protection locked="0"/>
    </xf>
    <xf numFmtId="0" fontId="15" fillId="8" borderId="23" xfId="0" applyFont="1" applyFill="1" applyBorder="1" applyAlignment="1" applyProtection="1">
      <alignment horizontal="left" vertical="center" wrapText="1"/>
      <protection locked="0"/>
    </xf>
    <xf numFmtId="0" fontId="15" fillId="8" borderId="24" xfId="0" applyFont="1" applyFill="1" applyBorder="1" applyAlignment="1" applyProtection="1">
      <alignment horizontal="left" vertical="center" wrapText="1"/>
      <protection locked="0"/>
    </xf>
    <xf numFmtId="0" fontId="15" fillId="8" borderId="25" xfId="0" applyFont="1" applyFill="1" applyBorder="1" applyAlignment="1" applyProtection="1">
      <alignment horizontal="left" vertical="center" wrapText="1"/>
      <protection locked="0"/>
    </xf>
    <xf numFmtId="0" fontId="15" fillId="8" borderId="0" xfId="0" applyFont="1" applyFill="1" applyAlignment="1" applyProtection="1">
      <alignment horizontal="left" vertical="center" wrapText="1"/>
      <protection locked="0"/>
    </xf>
    <xf numFmtId="0" fontId="15" fillId="8" borderId="26" xfId="0" applyFont="1" applyFill="1" applyBorder="1" applyAlignment="1" applyProtection="1">
      <alignment horizontal="left" vertical="center" wrapText="1"/>
      <protection locked="0"/>
    </xf>
    <xf numFmtId="0" fontId="15" fillId="8" borderId="27" xfId="0" applyFont="1" applyFill="1" applyBorder="1" applyAlignment="1" applyProtection="1">
      <alignment horizontal="left" vertical="center" wrapText="1"/>
      <protection locked="0"/>
    </xf>
    <xf numFmtId="0" fontId="15" fillId="8" borderId="1" xfId="0" applyFont="1" applyFill="1" applyBorder="1" applyAlignment="1" applyProtection="1">
      <alignment horizontal="left" vertical="center" wrapText="1"/>
      <protection locked="0"/>
    </xf>
    <xf numFmtId="0" fontId="15" fillId="8" borderId="28" xfId="0" applyFont="1" applyFill="1" applyBorder="1" applyAlignment="1" applyProtection="1">
      <alignment horizontal="left" vertical="center" wrapText="1"/>
      <protection locked="0"/>
    </xf>
    <xf numFmtId="0" fontId="15" fillId="8" borderId="1" xfId="0" applyFont="1" applyFill="1" applyBorder="1" applyAlignment="1" applyProtection="1">
      <alignment horizontal="left"/>
      <protection locked="0"/>
    </xf>
    <xf numFmtId="0" fontId="15" fillId="0" borderId="0" xfId="0" applyFont="1" applyAlignment="1" applyProtection="1">
      <alignment horizontal="left" vertical="top" wrapText="1"/>
      <protection locked="0"/>
    </xf>
    <xf numFmtId="0" fontId="0" fillId="0" borderId="0" xfId="0" applyAlignment="1">
      <alignment horizontal="left" wrapText="1"/>
    </xf>
    <xf numFmtId="0" fontId="0" fillId="8" borderId="4" xfId="0" applyFill="1" applyBorder="1" applyAlignment="1" applyProtection="1">
      <alignment horizontal="left"/>
      <protection locked="0"/>
    </xf>
    <xf numFmtId="0" fontId="0" fillId="8" borderId="11" xfId="0" applyFill="1" applyBorder="1" applyAlignment="1" applyProtection="1">
      <alignment horizontal="left"/>
      <protection locked="0"/>
    </xf>
    <xf numFmtId="0" fontId="0" fillId="8" borderId="5" xfId="0" applyFill="1" applyBorder="1" applyAlignment="1" applyProtection="1">
      <alignment horizontal="left"/>
      <protection locked="0"/>
    </xf>
    <xf numFmtId="0" fontId="46" fillId="5" borderId="12" xfId="0" applyFont="1" applyFill="1" applyBorder="1" applyAlignment="1">
      <alignment horizontal="left"/>
    </xf>
    <xf numFmtId="0" fontId="0" fillId="8" borderId="4" xfId="0" applyFill="1" applyBorder="1" applyAlignment="1" applyProtection="1">
      <alignment horizontal="left" wrapText="1"/>
      <protection locked="0"/>
    </xf>
    <xf numFmtId="0" fontId="0" fillId="8" borderId="11" xfId="0" applyFill="1" applyBorder="1" applyAlignment="1" applyProtection="1">
      <alignment horizontal="left" wrapText="1"/>
      <protection locked="0"/>
    </xf>
    <xf numFmtId="0" fontId="0" fillId="8" borderId="5" xfId="0" applyFill="1" applyBorder="1" applyAlignment="1" applyProtection="1">
      <alignment horizontal="left" wrapText="1"/>
      <protection locked="0"/>
    </xf>
    <xf numFmtId="0" fontId="0" fillId="8" borderId="9" xfId="0" applyFill="1" applyBorder="1" applyAlignment="1" applyProtection="1">
      <alignment horizontal="left" vertical="top" wrapText="1"/>
      <protection locked="0"/>
    </xf>
    <xf numFmtId="0" fontId="0" fillId="8" borderId="12" xfId="0" applyFill="1" applyBorder="1" applyAlignment="1" applyProtection="1">
      <alignment horizontal="left" vertical="top" wrapText="1"/>
      <protection locked="0"/>
    </xf>
    <xf numFmtId="0" fontId="0" fillId="8" borderId="8" xfId="0" applyFill="1" applyBorder="1" applyAlignment="1" applyProtection="1">
      <alignment horizontal="left" vertical="top" wrapText="1"/>
      <protection locked="0"/>
    </xf>
    <xf numFmtId="0" fontId="0" fillId="8" borderId="3" xfId="0" applyFill="1" applyBorder="1" applyAlignment="1" applyProtection="1">
      <alignment horizontal="left" vertical="top" wrapText="1"/>
      <protection locked="0"/>
    </xf>
    <xf numFmtId="0" fontId="0" fillId="8" borderId="0" xfId="0" applyFill="1" applyAlignment="1" applyProtection="1">
      <alignment horizontal="left" vertical="top" wrapText="1"/>
      <protection locked="0"/>
    </xf>
    <xf numFmtId="0" fontId="0" fillId="8" borderId="13" xfId="0" applyFill="1" applyBorder="1" applyAlignment="1" applyProtection="1">
      <alignment horizontal="left" vertical="top" wrapText="1"/>
      <protection locked="0"/>
    </xf>
    <xf numFmtId="0" fontId="0" fillId="8" borderId="7" xfId="0" applyFill="1" applyBorder="1" applyAlignment="1" applyProtection="1">
      <alignment horizontal="left" vertical="top" wrapText="1"/>
      <protection locked="0"/>
    </xf>
    <xf numFmtId="0" fontId="0" fillId="8" borderId="14" xfId="0" applyFill="1" applyBorder="1" applyAlignment="1" applyProtection="1">
      <alignment horizontal="left" vertical="top" wrapText="1"/>
      <protection locked="0"/>
    </xf>
    <xf numFmtId="0" fontId="0" fillId="8" borderId="6" xfId="0" applyFill="1" applyBorder="1" applyAlignment="1" applyProtection="1">
      <alignment horizontal="left" vertical="top" wrapText="1"/>
      <protection locked="0"/>
    </xf>
    <xf numFmtId="0" fontId="3" fillId="4" borderId="4" xfId="0" applyFont="1" applyFill="1" applyBorder="1" applyAlignment="1">
      <alignment horizontal="left"/>
    </xf>
    <xf numFmtId="0" fontId="3" fillId="4" borderId="5" xfId="0" applyFont="1" applyFill="1" applyBorder="1" applyAlignment="1">
      <alignment horizontal="left"/>
    </xf>
    <xf numFmtId="0" fontId="0" fillId="5" borderId="4" xfId="0" applyFill="1" applyBorder="1" applyAlignment="1">
      <alignment horizontal="left"/>
    </xf>
    <xf numFmtId="0" fontId="0" fillId="5" borderId="11" xfId="0" applyFill="1" applyBorder="1" applyAlignment="1">
      <alignment horizontal="left"/>
    </xf>
    <xf numFmtId="0" fontId="0" fillId="5" borderId="5" xfId="0" applyFill="1" applyBorder="1" applyAlignment="1">
      <alignment horizontal="left"/>
    </xf>
    <xf numFmtId="0" fontId="4" fillId="0" borderId="12" xfId="0" applyFont="1" applyBorder="1" applyAlignment="1">
      <alignment horizontal="left"/>
    </xf>
    <xf numFmtId="0" fontId="4" fillId="0" borderId="0" xfId="0" applyFont="1" applyAlignment="1">
      <alignment horizontal="left"/>
    </xf>
    <xf numFmtId="173" fontId="0" fillId="5" borderId="4" xfId="0" applyNumberFormat="1" applyFill="1" applyBorder="1" applyAlignment="1">
      <alignment horizontal="left"/>
    </xf>
    <xf numFmtId="173" fontId="0" fillId="5" borderId="5" xfId="0" applyNumberFormat="1" applyFill="1" applyBorder="1" applyAlignment="1">
      <alignment horizontal="left"/>
    </xf>
    <xf numFmtId="164" fontId="0" fillId="0" borderId="2" xfId="1" applyFont="1" applyBorder="1" applyAlignment="1">
      <alignment horizontal="center"/>
    </xf>
    <xf numFmtId="0" fontId="0" fillId="0" borderId="2" xfId="0" applyBorder="1" applyAlignment="1">
      <alignment horizontal="center"/>
    </xf>
    <xf numFmtId="0" fontId="0" fillId="8" borderId="17" xfId="0" applyFill="1" applyBorder="1" applyAlignment="1" applyProtection="1">
      <alignment horizontal="left" vertical="top" wrapText="1"/>
      <protection locked="0"/>
    </xf>
    <xf numFmtId="0" fontId="0" fillId="8" borderId="18" xfId="0" applyFill="1" applyBorder="1" applyAlignment="1" applyProtection="1">
      <alignment horizontal="left" vertical="top" wrapText="1"/>
      <protection locked="0"/>
    </xf>
    <xf numFmtId="0" fontId="0" fillId="8" borderId="19" xfId="0" applyFill="1" applyBorder="1" applyAlignment="1" applyProtection="1">
      <alignment horizontal="left" vertical="top" wrapText="1"/>
      <protection locked="0"/>
    </xf>
    <xf numFmtId="0" fontId="0" fillId="6" borderId="15" xfId="0" applyFill="1" applyBorder="1" applyAlignment="1">
      <alignment horizontal="left"/>
    </xf>
    <xf numFmtId="0" fontId="0" fillId="6" borderId="15" xfId="0" applyFill="1" applyBorder="1" applyAlignment="1">
      <alignment horizontal="left" wrapText="1"/>
    </xf>
  </cellXfs>
  <cellStyles count="47">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40% - Accent1" xfId="24" builtinId="31" customBuiltin="1"/>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60% - Accent1" xfId="25" builtinId="32" customBuiltin="1"/>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Bad" xfId="11" builtinId="27" customBuiltin="1"/>
    <cellStyle name="Calculation" xfId="15" builtinId="22" customBuiltin="1"/>
    <cellStyle name="Check Cell" xfId="17" builtinId="23" customBuiltin="1"/>
    <cellStyle name="Comma" xfId="3" builtinId="3"/>
    <cellStyle name="Currency" xfId="1" builtinId="4"/>
    <cellStyle name="Explanatory Text" xfId="20"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Hyperlink" xfId="4" builtinId="8"/>
    <cellStyle name="Input" xfId="13" builtinId="20" customBuiltin="1"/>
    <cellStyle name="Linked Cell" xfId="16" builtinId="24" customBuiltin="1"/>
    <cellStyle name="Neutral" xfId="12" builtinId="28" customBuiltin="1"/>
    <cellStyle name="Normal" xfId="0" builtinId="0"/>
    <cellStyle name="Normal 2" xfId="46" xr:uid="{00000000-0005-0000-0000-000028000000}"/>
    <cellStyle name="Note" xfId="19" builtinId="10" customBuiltin="1"/>
    <cellStyle name="Output" xfId="14" builtinId="21" customBuiltin="1"/>
    <cellStyle name="Percent" xfId="2" builtinId="5"/>
    <cellStyle name="Title" xfId="5" builtinId="15" customBuiltin="1"/>
    <cellStyle name="Total" xfId="21" builtinId="25" customBuiltin="1"/>
    <cellStyle name="Warning Text" xfId="18" builtinId="11" customBuiltin="1"/>
  </cellStyles>
  <dxfs count="96">
    <dxf>
      <font>
        <condense val="0"/>
        <extend val="0"/>
        <color rgb="FF9C0006"/>
      </font>
      <fill>
        <patternFill>
          <bgColor rgb="FFFFC7CE"/>
        </patternFill>
      </fill>
    </dxf>
    <dxf>
      <font>
        <b/>
        <i/>
        <color rgb="FF9C0006"/>
      </font>
      <fill>
        <patternFill patternType="none">
          <bgColor auto="1"/>
        </patternFill>
      </fill>
      <border>
        <left style="thin">
          <color rgb="FF9C0006"/>
        </left>
        <right style="thin">
          <color rgb="FF9C0006"/>
        </right>
        <top style="thin">
          <color rgb="FF9C0006"/>
        </top>
        <bottom style="thin">
          <color rgb="FF9C0006"/>
        </bottom>
      </border>
    </dxf>
    <dxf>
      <font>
        <b/>
        <i/>
        <color rgb="FF9C0006"/>
      </font>
      <fill>
        <patternFill patternType="none">
          <bgColor auto="1"/>
        </patternFill>
      </fill>
      <border>
        <left style="thin">
          <color rgb="FF9C0006"/>
        </left>
        <right style="thin">
          <color rgb="FF9C0006"/>
        </right>
        <top style="thin">
          <color rgb="FF9C0006"/>
        </top>
        <bottom style="thin">
          <color rgb="FF9C0006"/>
        </bottom>
      </border>
    </dxf>
    <dxf>
      <font>
        <b/>
        <i/>
        <color rgb="FF9C0006"/>
      </font>
      <fill>
        <patternFill patternType="none">
          <bgColor auto="1"/>
        </patternFill>
      </fill>
      <border>
        <left style="thin">
          <color rgb="FF9C0006"/>
        </left>
        <right style="thin">
          <color rgb="FF9C0006"/>
        </right>
        <top style="thin">
          <color rgb="FF9C0006"/>
        </top>
        <bottom style="thin">
          <color rgb="FF9C0006"/>
        </bottom>
      </border>
    </dxf>
    <dxf>
      <font>
        <b/>
        <i/>
        <color rgb="FF9C0006"/>
      </font>
      <fill>
        <patternFill patternType="none">
          <bgColor auto="1"/>
        </patternFill>
      </fill>
      <border>
        <left style="thin">
          <color rgb="FF9C0006"/>
        </left>
        <right style="thin">
          <color rgb="FF9C0006"/>
        </right>
        <top style="thin">
          <color rgb="FF9C0006"/>
        </top>
        <bottom style="thin">
          <color rgb="FF9C0006"/>
        </bottom>
      </border>
    </dxf>
    <dxf>
      <font>
        <b/>
        <i/>
        <color rgb="FF9C0006"/>
      </font>
      <fill>
        <patternFill patternType="none">
          <bgColor auto="1"/>
        </patternFill>
      </fill>
      <border>
        <left style="thin">
          <color rgb="FF9C0006"/>
        </left>
        <right style="thin">
          <color rgb="FF9C0006"/>
        </right>
        <top style="thin">
          <color rgb="FF9C0006"/>
        </top>
        <bottom style="thin">
          <color rgb="FF9C0006"/>
        </bottom>
      </border>
    </dxf>
    <dxf>
      <font>
        <b/>
        <i/>
        <color rgb="FF9C0006"/>
      </font>
      <fill>
        <patternFill patternType="none">
          <bgColor auto="1"/>
        </patternFill>
      </fill>
      <border>
        <left style="thin">
          <color rgb="FF9C0006"/>
        </left>
        <right style="thin">
          <color rgb="FF9C0006"/>
        </right>
        <top style="thin">
          <color rgb="FF9C0006"/>
        </top>
        <bottom style="thin">
          <color rgb="FF9C0006"/>
        </bottom>
      </border>
    </dxf>
    <dxf>
      <font>
        <b/>
        <i/>
        <color rgb="FF9C0006"/>
      </font>
      <fill>
        <patternFill patternType="none">
          <bgColor auto="1"/>
        </patternFill>
      </fill>
      <border>
        <left style="thin">
          <color rgb="FF9C0006"/>
        </left>
        <right style="thin">
          <color rgb="FF9C0006"/>
        </right>
        <top style="thin">
          <color rgb="FF9C0006"/>
        </top>
        <bottom style="thin">
          <color rgb="FF9C0006"/>
        </bottom>
      </border>
    </dxf>
    <dxf>
      <font>
        <b/>
        <i/>
        <color rgb="FF9C0006"/>
      </font>
      <fill>
        <patternFill patternType="none">
          <bgColor auto="1"/>
        </patternFill>
      </fill>
      <border>
        <left style="thin">
          <color rgb="FF9C0006"/>
        </left>
        <right style="thin">
          <color rgb="FF9C0006"/>
        </right>
        <top style="thin">
          <color rgb="FF9C0006"/>
        </top>
        <bottom style="thin">
          <color rgb="FF9C0006"/>
        </bottom>
      </border>
    </dxf>
    <dxf>
      <font>
        <b/>
        <i/>
        <color rgb="FF9C0006"/>
      </font>
      <fill>
        <patternFill patternType="none">
          <bgColor auto="1"/>
        </patternFill>
      </fill>
      <border>
        <left style="thin">
          <color rgb="FF9C0006"/>
        </left>
        <right style="thin">
          <color rgb="FF9C0006"/>
        </right>
        <top style="thin">
          <color rgb="FF9C0006"/>
        </top>
        <bottom style="thin">
          <color rgb="FF9C0006"/>
        </bottom>
      </border>
    </dxf>
    <dxf>
      <font>
        <b/>
        <i/>
        <color rgb="FF9C0006"/>
      </font>
      <fill>
        <patternFill patternType="none">
          <bgColor auto="1"/>
        </patternFill>
      </fill>
      <border>
        <left style="thin">
          <color rgb="FF9C0006"/>
        </left>
        <right style="thin">
          <color rgb="FF9C0006"/>
        </right>
        <top style="thin">
          <color rgb="FF9C0006"/>
        </top>
        <bottom style="thin">
          <color rgb="FF9C0006"/>
        </bottom>
      </border>
    </dxf>
    <dxf>
      <font>
        <b/>
        <i/>
        <color rgb="FF9C0006"/>
      </font>
      <fill>
        <patternFill patternType="none">
          <bgColor auto="1"/>
        </patternFill>
      </fill>
      <border>
        <left style="thin">
          <color rgb="FF9C0006"/>
        </left>
        <right style="thin">
          <color rgb="FF9C0006"/>
        </right>
        <top style="thin">
          <color rgb="FF9C0006"/>
        </top>
        <bottom style="thin">
          <color rgb="FF9C0006"/>
        </bottom>
      </border>
    </dxf>
    <dxf>
      <font>
        <b/>
        <i/>
        <color rgb="FF9C0006"/>
      </font>
      <fill>
        <patternFill patternType="none">
          <bgColor auto="1"/>
        </patternFill>
      </fill>
      <border>
        <left style="thin">
          <color rgb="FF9C0006"/>
        </left>
        <right style="thin">
          <color rgb="FF9C0006"/>
        </right>
        <top style="thin">
          <color rgb="FF9C0006"/>
        </top>
        <bottom style="thin">
          <color rgb="FF9C0006"/>
        </bottom>
      </border>
    </dxf>
    <dxf>
      <font>
        <b/>
        <i/>
        <color rgb="FF9C0006"/>
      </font>
      <fill>
        <patternFill patternType="none">
          <bgColor auto="1"/>
        </patternFill>
      </fill>
      <border>
        <left style="thin">
          <color rgb="FF9C0006"/>
        </left>
        <right style="thin">
          <color rgb="FF9C0006"/>
        </right>
        <top style="thin">
          <color rgb="FF9C0006"/>
        </top>
        <bottom style="thin">
          <color rgb="FF9C0006"/>
        </bottom>
      </border>
    </dxf>
    <dxf>
      <font>
        <b/>
        <i/>
        <color rgb="FF9C0006"/>
      </font>
      <fill>
        <patternFill patternType="none">
          <bgColor auto="1"/>
        </patternFill>
      </fill>
      <border>
        <left style="thin">
          <color rgb="FF9C0006"/>
        </left>
        <right style="thin">
          <color rgb="FF9C0006"/>
        </right>
        <top style="thin">
          <color rgb="FF9C0006"/>
        </top>
        <bottom style="thin">
          <color rgb="FF9C0006"/>
        </bottom>
      </border>
    </dxf>
    <dxf>
      <font>
        <b/>
        <i/>
        <color rgb="FF9C0006"/>
      </font>
      <fill>
        <patternFill patternType="none">
          <bgColor auto="1"/>
        </patternFill>
      </fill>
      <border>
        <left style="thin">
          <color rgb="FF9C0006"/>
        </left>
        <right style="thin">
          <color rgb="FF9C0006"/>
        </right>
        <top style="thin">
          <color rgb="FF9C0006"/>
        </top>
        <bottom style="thin">
          <color rgb="FF9C0006"/>
        </bottom>
      </border>
    </dxf>
    <dxf>
      <font>
        <b/>
        <i/>
        <color rgb="FF9C0006"/>
      </font>
      <fill>
        <patternFill patternType="none">
          <bgColor auto="1"/>
        </patternFill>
      </fill>
      <border>
        <left style="thin">
          <color rgb="FF9C0006"/>
        </left>
        <right style="thin">
          <color rgb="FF9C0006"/>
        </right>
        <top style="thin">
          <color rgb="FF9C0006"/>
        </top>
        <bottom style="thin">
          <color rgb="FF9C0006"/>
        </bottom>
      </border>
    </dxf>
    <dxf>
      <font>
        <b/>
        <i/>
        <color rgb="FF9C0006"/>
      </font>
      <fill>
        <patternFill patternType="none">
          <bgColor auto="1"/>
        </patternFill>
      </fill>
      <border>
        <left style="thin">
          <color rgb="FF9C0006"/>
        </left>
        <right style="thin">
          <color rgb="FF9C0006"/>
        </right>
        <top style="thin">
          <color rgb="FF9C0006"/>
        </top>
        <bottom style="thin">
          <color rgb="FF9C0006"/>
        </bottom>
      </border>
    </dxf>
    <dxf>
      <font>
        <b/>
        <i/>
        <color rgb="FF9C0006"/>
      </font>
      <fill>
        <patternFill patternType="none">
          <bgColor auto="1"/>
        </patternFill>
      </fill>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fill>
        <patternFill>
          <bgColor rgb="FFFFFF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dxf>
      <numFmt numFmtId="167" formatCode="0.0%"/>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outline="0">
        <left/>
        <right/>
        <top/>
        <bottom/>
      </border>
    </dxf>
    <dxf>
      <alignment horizontal="center" vertical="bottom" textRotation="0" wrapText="0" relative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4" formatCode="_(&quot;$&quot;* #,##0.00_);_(&quot;$&quot;* \(#,##0.00\);_(&quot;$&quot;* &quot;-&quot;??_);_(@_)"/>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indexed="64"/>
          <bgColor theme="9"/>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indexed="64"/>
          <bgColor theme="5"/>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74" formatCode="&quot;$&quot;#,##0.00"/>
    </dxf>
    <dxf>
      <numFmt numFmtId="174" formatCode="&quot;$&quot;#,##0.00"/>
    </dxf>
    <dxf>
      <numFmt numFmtId="174" formatCode="&quot;$&quot;#,##0.00"/>
    </dxf>
    <dxf>
      <numFmt numFmtId="2" formatCode="0.00"/>
    </dxf>
    <dxf>
      <numFmt numFmtId="171" formatCode="0.000"/>
      <alignment horizontal="center" vertical="bottom" textRotation="0" wrapText="0" indent="0" justifyLastLine="0" shrinkToFit="0" readingOrder="0"/>
    </dxf>
    <dxf>
      <numFmt numFmtId="171" formatCode="0.000"/>
    </dxf>
    <dxf>
      <numFmt numFmtId="171" formatCode="0.000"/>
    </dxf>
    <dxf>
      <numFmt numFmtId="171" formatCode="0.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0" formatCode="General"/>
      <fill>
        <patternFill patternType="none">
          <fgColor indexed="64"/>
          <bgColor indexed="65"/>
        </patternFill>
      </fill>
      <alignment vertical="top" textRotation="0" wrapText="0" relative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dxf>
    <dxf>
      <numFmt numFmtId="3" formatCode="#,##0"/>
      <fill>
        <patternFill patternType="none">
          <fgColor indexed="64"/>
          <bgColor indexed="65"/>
        </patternFill>
      </fill>
    </dxf>
    <dxf>
      <numFmt numFmtId="3" formatCode="#,##0"/>
      <fill>
        <patternFill patternType="none">
          <fgColor indexed="64"/>
          <bgColor indexed="65"/>
        </patternFill>
      </fill>
    </dxf>
    <dxf>
      <numFmt numFmtId="172" formatCode="#,##0.000"/>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alignment vertical="top" textRotation="0" wrapText="0" relativeIndent="0" justifyLastLine="0" shrinkToFit="0" readingOrder="0"/>
    </dxf>
    <dxf>
      <fill>
        <patternFill patternType="none">
          <fgColor indexed="64"/>
          <bgColor indexed="65"/>
        </patternFill>
      </fill>
      <alignment horizontal="left" vertical="bottom" textRotation="0" wrapText="0" relativeIndent="0" justifyLastLine="0" shrinkToFit="0" readingOrder="0"/>
    </dxf>
    <dxf>
      <fill>
        <patternFill patternType="solid">
          <fgColor theme="5" tint="0.79998168889431442"/>
          <bgColor theme="5" tint="0.79998168889431442"/>
        </patternFill>
      </fill>
    </dxf>
    <dxf>
      <fill>
        <patternFill patternType="solid">
          <fgColor theme="5" tint="0.79998168889431442"/>
          <bgColor theme="5" tint="0.79998168889431442"/>
        </patternFill>
      </fill>
    </dxf>
    <dxf>
      <font>
        <b/>
        <color theme="1"/>
      </font>
    </dxf>
    <dxf>
      <font>
        <b/>
        <color theme="1"/>
      </font>
    </dxf>
    <dxf>
      <font>
        <b/>
        <color theme="1"/>
      </font>
      <border>
        <top style="double">
          <color theme="5"/>
        </top>
      </border>
    </dxf>
    <dxf>
      <font>
        <b/>
        <color theme="0"/>
      </font>
      <fill>
        <patternFill patternType="solid">
          <fgColor theme="5"/>
          <bgColor theme="5"/>
        </patternFill>
      </fill>
    </dxf>
    <dxf>
      <font>
        <color theme="1"/>
      </font>
      <border>
        <left style="thin">
          <color theme="5" tint="0.39997558519241921"/>
        </left>
        <right style="thin">
          <color theme="5" tint="0.39997558519241921"/>
        </right>
        <top style="thin">
          <color theme="5" tint="0.39997558519241921"/>
        </top>
        <bottom style="thin">
          <color theme="5" tint="0.39997558519241921"/>
        </bottom>
        <horizontal style="thin">
          <color theme="5" tint="0.39997558519241921"/>
        </horizontal>
      </border>
    </dxf>
  </dxfs>
  <tableStyles count="1" defaultTableStyle="TableStyleMedium2" defaultPivotStyle="PivotStyleLight16">
    <tableStyle name="TableStyleMedium3 2" pivot="0" count="7" xr9:uid="{00000000-0011-0000-FFFF-FFFF00000000}">
      <tableStyleElement type="wholeTable" dxfId="95"/>
      <tableStyleElement type="headerRow" dxfId="94"/>
      <tableStyleElement type="totalRow" dxfId="93"/>
      <tableStyleElement type="firstColumn" dxfId="92"/>
      <tableStyleElement type="lastColumn" dxfId="91"/>
      <tableStyleElement type="firstRowStripe" dxfId="90"/>
      <tableStyleElement type="firstColumnStripe" dxfId="89"/>
    </tableStyle>
  </tableStyles>
  <colors>
    <mruColors>
      <color rgb="FFFFFF99"/>
      <color rgb="FFFFFFCC"/>
      <color rgb="FF9C0006"/>
      <color rgb="FF357D91"/>
      <color rgb="FFCCECFF"/>
      <color rgb="FFCCFFFF"/>
      <color rgb="FFFFFFFF"/>
      <color rgb="FFFFFF66"/>
      <color rgb="FF00A88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Radio" checked="Checked" firstButton="1"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Radio" checked="Checked" firstButton="1" lockText="1" noThreeD="1"/>
</file>

<file path=xl/ctrlProps/ctrlProp19.xml><?xml version="1.0" encoding="utf-8"?>
<formControlPr xmlns="http://schemas.microsoft.com/office/spreadsheetml/2009/9/main" objectType="Radio" lockText="1" noThreeD="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Radio" lockText="1" noThreeD="1"/>
</file>

<file path=xl/ctrlProps/ctrlProp23.xml><?xml version="1.0" encoding="utf-8"?>
<formControlPr xmlns="http://schemas.microsoft.com/office/spreadsheetml/2009/9/main" objectType="Radio" lockText="1" noThreeD="1"/>
</file>

<file path=xl/ctrlProps/ctrlProp24.xml><?xml version="1.0" encoding="utf-8"?>
<formControlPr xmlns="http://schemas.microsoft.com/office/spreadsheetml/2009/9/main" objectType="Radio" lockText="1" noThreeD="1"/>
</file>

<file path=xl/ctrlProps/ctrlProp25.xml><?xml version="1.0" encoding="utf-8"?>
<formControlPr xmlns="http://schemas.microsoft.com/office/spreadsheetml/2009/9/main" objectType="Radio" lockText="1" noThreeD="1"/>
</file>

<file path=xl/ctrlProps/ctrlProp26.xml><?xml version="1.0" encoding="utf-8"?>
<formControlPr xmlns="http://schemas.microsoft.com/office/spreadsheetml/2009/9/main" objectType="Button" lockText="1"/>
</file>

<file path=xl/ctrlProps/ctrlProp27.xml><?xml version="1.0" encoding="utf-8"?>
<formControlPr xmlns="http://schemas.microsoft.com/office/spreadsheetml/2009/9/main" objectType="Button" lockText="1"/>
</file>

<file path=xl/ctrlProps/ctrlProp28.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13</xdr:col>
      <xdr:colOff>94552</xdr:colOff>
      <xdr:row>16</xdr:row>
      <xdr:rowOff>75881</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5724525" y="571500"/>
          <a:ext cx="5580952" cy="25523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428625</xdr:colOff>
      <xdr:row>28</xdr:row>
      <xdr:rowOff>9524</xdr:rowOff>
    </xdr:from>
    <xdr:to>
      <xdr:col>11</xdr:col>
      <xdr:colOff>914400</xdr:colOff>
      <xdr:row>38</xdr:row>
      <xdr:rowOff>133350</xdr:rowOff>
    </xdr:to>
    <xdr:sp macro="" textlink="">
      <xdr:nvSpPr>
        <xdr:cNvPr id="10" name="TextBox 9">
          <a:extLst>
            <a:ext uri="{FF2B5EF4-FFF2-40B4-BE49-F238E27FC236}">
              <a16:creationId xmlns:a16="http://schemas.microsoft.com/office/drawing/2014/main" id="{00000000-0008-0000-0600-00000A000000}"/>
            </a:ext>
          </a:extLst>
        </xdr:cNvPr>
        <xdr:cNvSpPr txBox="1"/>
      </xdr:nvSpPr>
      <xdr:spPr>
        <a:xfrm>
          <a:off x="6924675" y="4886324"/>
          <a:ext cx="5676900" cy="1552576"/>
        </a:xfrm>
        <a:prstGeom prst="rect">
          <a:avLst/>
        </a:prstGeom>
        <a:ln/>
      </xdr:spPr>
      <xdr:style>
        <a:lnRef idx="2">
          <a:schemeClr val="accent2">
            <a:shade val="50000"/>
          </a:schemeClr>
        </a:lnRef>
        <a:fillRef idx="1">
          <a:schemeClr val="accent2"/>
        </a:fillRef>
        <a:effectRef idx="0">
          <a:schemeClr val="accent2"/>
        </a:effectRef>
        <a:fontRef idx="minor">
          <a:schemeClr val="lt1"/>
        </a:fontRef>
      </xdr:style>
      <xdr:txBody>
        <a:bodyPr vertOverflow="clip" wrap="square" rtlCol="0" anchor="t"/>
        <a:lstStyle/>
        <a:p>
          <a:pPr marL="0" indent="0"/>
          <a:r>
            <a:rPr lang="en-AU" sz="1400" b="1" u="sng" baseline="0">
              <a:solidFill>
                <a:schemeClr val="bg1"/>
              </a:solidFill>
              <a:latin typeface="+mn-lt"/>
              <a:ea typeface="+mn-ea"/>
              <a:cs typeface="+mn-cs"/>
            </a:rPr>
            <a:t>Updates - v3.8.2023</a:t>
          </a:r>
        </a:p>
        <a:p>
          <a:pPr marL="0" indent="0"/>
          <a:r>
            <a:rPr lang="en-AU" sz="1100" b="0" baseline="0">
              <a:solidFill>
                <a:schemeClr val="lt1"/>
              </a:solidFill>
              <a:effectLst/>
              <a:latin typeface="+mn-lt"/>
              <a:ea typeface="+mn-ea"/>
              <a:cs typeface="+mn-cs"/>
            </a:rPr>
            <a:t>1. Added "Copy For SAP" button to 2.Quote. This automatically copies data for upload into SAP using ZVA21_COMMERCIAL_LD transaction.</a:t>
          </a:r>
        </a:p>
        <a:p>
          <a:pPr marL="0" indent="0"/>
          <a:r>
            <a:rPr lang="en-AU" sz="1100" b="0" baseline="0">
              <a:solidFill>
                <a:schemeClr val="lt1"/>
              </a:solidFill>
              <a:effectLst/>
              <a:latin typeface="+mn-lt"/>
              <a:ea typeface="+mn-ea"/>
              <a:cs typeface="+mn-cs"/>
            </a:rPr>
            <a:t>2. Added "convert mm to m" button to 2.Quote. This will divide any length values over 1000 by 1000 effectively converting from mm to metre. This should make it easy to clean data copied from cre8 and Logikal which includes lengths as millimetres.</a:t>
          </a:r>
        </a:p>
        <a:p>
          <a:pPr marL="0" indent="0"/>
          <a:r>
            <a:rPr lang="en-AU" sz="1100" b="0" baseline="0">
              <a:solidFill>
                <a:schemeClr val="lt1"/>
              </a:solidFill>
              <a:effectLst/>
              <a:latin typeface="+mn-lt"/>
              <a:ea typeface="+mn-ea"/>
              <a:cs typeface="+mn-cs"/>
            </a:rPr>
            <a:t>3. Removed redundant "Convert Edge Codes" button. Functionality was removed in v3.7.2023</a:t>
          </a:r>
        </a:p>
        <a:p>
          <a:pPr marL="0" indent="0"/>
          <a:r>
            <a:rPr lang="en-AU" sz="1100" b="0" baseline="0">
              <a:solidFill>
                <a:schemeClr val="lt1"/>
              </a:solidFill>
              <a:effectLst/>
              <a:latin typeface="+mn-lt"/>
              <a:ea typeface="+mn-ea"/>
              <a:cs typeface="+mn-cs"/>
            </a:rPr>
            <a:t>Edge conversions now done on 2.Quote worksheet. </a:t>
          </a:r>
        </a:p>
      </xdr:txBody>
    </xdr:sp>
    <xdr:clientData/>
  </xdr:twoCellAnchor>
  <xdr:twoCellAnchor>
    <xdr:from>
      <xdr:col>5</xdr:col>
      <xdr:colOff>428625</xdr:colOff>
      <xdr:row>13</xdr:row>
      <xdr:rowOff>19049</xdr:rowOff>
    </xdr:from>
    <xdr:to>
      <xdr:col>11</xdr:col>
      <xdr:colOff>914400</xdr:colOff>
      <xdr:row>21</xdr:row>
      <xdr:rowOff>57150</xdr:rowOff>
    </xdr:to>
    <xdr:sp macro="" textlink="">
      <xdr:nvSpPr>
        <xdr:cNvPr id="11" name="TextBox 10">
          <a:extLst>
            <a:ext uri="{FF2B5EF4-FFF2-40B4-BE49-F238E27FC236}">
              <a16:creationId xmlns:a16="http://schemas.microsoft.com/office/drawing/2014/main" id="{00000000-0008-0000-0600-00000B000000}"/>
            </a:ext>
          </a:extLst>
        </xdr:cNvPr>
        <xdr:cNvSpPr txBox="1"/>
      </xdr:nvSpPr>
      <xdr:spPr>
        <a:xfrm>
          <a:off x="6924675" y="2324099"/>
          <a:ext cx="5676900" cy="1562101"/>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wrap="square" rtlCol="0" anchor="t"/>
        <a:lstStyle/>
        <a:p>
          <a:pPr marL="0" indent="0"/>
          <a:r>
            <a:rPr lang="en-AU" sz="1400" b="1" u="sng" baseline="0">
              <a:solidFill>
                <a:schemeClr val="bg1"/>
              </a:solidFill>
              <a:latin typeface="+mn-lt"/>
              <a:ea typeface="+mn-ea"/>
              <a:cs typeface="+mn-cs"/>
            </a:rPr>
            <a:t>Updates - v28.2.2025</a:t>
          </a:r>
        </a:p>
        <a:p>
          <a:pPr marL="0" indent="0"/>
          <a:r>
            <a:rPr lang="en-AU" sz="1100" b="0" baseline="0">
              <a:solidFill>
                <a:schemeClr val="lt1"/>
              </a:solidFill>
              <a:effectLst/>
              <a:latin typeface="+mn-lt"/>
              <a:ea typeface="+mn-ea"/>
              <a:cs typeface="+mn-cs"/>
            </a:rPr>
            <a:t>1. Added functionality to import pricing from CRE8 extrusion purchase orders (ved in *.csv) format.</a:t>
          </a:r>
        </a:p>
        <a:p>
          <a:pPr marL="0" indent="0"/>
          <a:r>
            <a:rPr lang="en-AU" sz="1100" b="0" baseline="0">
              <a:solidFill>
                <a:schemeClr val="lt1"/>
              </a:solidFill>
              <a:effectLst/>
              <a:latin typeface="+mn-lt"/>
              <a:ea typeface="+mn-ea"/>
              <a:cs typeface="+mn-cs"/>
            </a:rPr>
            <a:t>2. Button added to top of 1. Project Details. Click this to select an import file, set finishing and override pricing calculations with values from the purchase order.</a:t>
          </a:r>
        </a:p>
        <a:p>
          <a:pPr marL="0" indent="0"/>
          <a:r>
            <a:rPr lang="en-AU" sz="1100" b="0" baseline="0">
              <a:solidFill>
                <a:schemeClr val="lt1"/>
              </a:solidFill>
              <a:effectLst/>
              <a:latin typeface="+mn-lt"/>
              <a:ea typeface="+mn-ea"/>
              <a:cs typeface="+mn-cs"/>
            </a:rPr>
            <a:t>3. </a:t>
          </a:r>
          <a:r>
            <a:rPr lang="en-AU" sz="1100" b="1" baseline="0">
              <a:solidFill>
                <a:schemeClr val="lt1"/>
              </a:solidFill>
              <a:effectLst/>
              <a:latin typeface="+mn-lt"/>
              <a:ea typeface="+mn-ea"/>
              <a:cs typeface="+mn-cs"/>
            </a:rPr>
            <a:t>VERY IMPORTANT - if Imported pricing is selected, all price calculations will be removed.</a:t>
          </a:r>
          <a:r>
            <a:rPr lang="en-AU" sz="1100" b="0" baseline="0">
              <a:solidFill>
                <a:schemeClr val="lt1"/>
              </a:solidFill>
              <a:effectLst/>
              <a:latin typeface="+mn-lt"/>
              <a:ea typeface="+mn-ea"/>
              <a:cs typeface="+mn-cs"/>
            </a:rPr>
            <a:t> To revert to the standard calculations, click the Reset Price Formulas button on 2.Quote.</a:t>
          </a:r>
        </a:p>
        <a:p>
          <a:pPr marL="0" indent="0"/>
          <a:r>
            <a:rPr lang="en-AU" sz="1100" b="0" baseline="0">
              <a:solidFill>
                <a:schemeClr val="lt1"/>
              </a:solidFill>
              <a:effectLst/>
              <a:latin typeface="+mn-lt"/>
              <a:ea typeface="+mn-ea"/>
              <a:cs typeface="+mn-cs"/>
            </a:rPr>
            <a:t>3. THIS IS A BETA feature. Please ensure all quotes are checked prior to sending to customers.</a:t>
          </a:r>
        </a:p>
      </xdr:txBody>
    </xdr:sp>
    <xdr:clientData/>
  </xdr:twoCellAnchor>
  <mc:AlternateContent xmlns:mc="http://schemas.openxmlformats.org/markup-compatibility/2006">
    <mc:Choice xmlns:a14="http://schemas.microsoft.com/office/drawing/2010/main" Requires="a14">
      <xdr:twoCellAnchor>
        <xdr:from>
          <xdr:col>4</xdr:col>
          <xdr:colOff>38100</xdr:colOff>
          <xdr:row>0</xdr:row>
          <xdr:rowOff>57150</xdr:rowOff>
        </xdr:from>
        <xdr:to>
          <xdr:col>4</xdr:col>
          <xdr:colOff>1095375</xdr:colOff>
          <xdr:row>1</xdr:row>
          <xdr:rowOff>219075</xdr:rowOff>
        </xdr:to>
        <xdr:sp macro="" textlink="">
          <xdr:nvSpPr>
            <xdr:cNvPr id="2081" name="Button 33" hidden="1">
              <a:extLst>
                <a:ext uri="{63B3BB69-23CF-44E3-9099-C40C66FF867C}">
                  <a14:compatExt spid="_x0000_s2081"/>
                </a:ext>
                <a:ext uri="{FF2B5EF4-FFF2-40B4-BE49-F238E27FC236}">
                  <a16:creationId xmlns:a16="http://schemas.microsoft.com/office/drawing/2014/main" id="{00000000-0008-0000-0600-000021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AU" sz="1100" b="0" i="0" u="none" strike="noStrike" baseline="0">
                  <a:solidFill>
                    <a:srgbClr val="000000"/>
                  </a:solidFill>
                  <a:latin typeface="Calibri"/>
                  <a:ea typeface="Calibri"/>
                  <a:cs typeface="Calibri"/>
                </a:rPr>
                <a:t>Import CRE8 Extrusion PO</a:t>
              </a:r>
            </a:p>
          </xdr:txBody>
        </xdr:sp>
        <xdr:clientData fPrintsWithSheet="0"/>
      </xdr:twoCellAnchor>
    </mc:Choice>
    <mc:Fallback/>
  </mc:AlternateContent>
  <xdr:twoCellAnchor>
    <xdr:from>
      <xdr:col>5</xdr:col>
      <xdr:colOff>428625</xdr:colOff>
      <xdr:row>21</xdr:row>
      <xdr:rowOff>142874</xdr:rowOff>
    </xdr:from>
    <xdr:to>
      <xdr:col>11</xdr:col>
      <xdr:colOff>914400</xdr:colOff>
      <xdr:row>27</xdr:row>
      <xdr:rowOff>123825</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6924675" y="3971924"/>
          <a:ext cx="5676900" cy="838201"/>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wrap="square" rtlCol="0" anchor="t"/>
        <a:lstStyle/>
        <a:p>
          <a:pPr marL="0" indent="0"/>
          <a:r>
            <a:rPr lang="en-AU" sz="1400" b="1" u="sng" baseline="0">
              <a:solidFill>
                <a:schemeClr val="bg1"/>
              </a:solidFill>
              <a:latin typeface="+mn-lt"/>
              <a:ea typeface="+mn-ea"/>
              <a:cs typeface="+mn-cs"/>
            </a:rPr>
            <a:t>Updates - v10.8.2023</a:t>
          </a:r>
        </a:p>
        <a:p>
          <a:pPr marL="0" indent="0"/>
          <a:r>
            <a:rPr lang="en-AU" sz="1100" b="0" baseline="0">
              <a:solidFill>
                <a:schemeClr val="lt1"/>
              </a:solidFill>
              <a:effectLst/>
              <a:latin typeface="+mn-lt"/>
              <a:ea typeface="+mn-ea"/>
              <a:cs typeface="+mn-cs"/>
            </a:rPr>
            <a:t>1. Edge descriptions now coming from "7" material if a thermal break section</a:t>
          </a:r>
        </a:p>
        <a:p>
          <a:pPr marL="0" indent="0"/>
          <a:r>
            <a:rPr lang="en-AU" sz="1100" b="0" baseline="0">
              <a:solidFill>
                <a:schemeClr val="lt1"/>
              </a:solidFill>
              <a:effectLst/>
              <a:latin typeface="+mn-lt"/>
              <a:ea typeface="+mn-ea"/>
              <a:cs typeface="+mn-cs"/>
            </a:rPr>
            <a:t>2. Ctrl-v will always Paste as Values. Will also check all rows - if a subsill will add $12</a:t>
          </a:r>
        </a:p>
        <a:p>
          <a:pPr marL="0" indent="0"/>
          <a:r>
            <a:rPr lang="en-AU" sz="1100" b="0" baseline="0">
              <a:solidFill>
                <a:schemeClr val="lt1"/>
              </a:solidFill>
              <a:effectLst/>
              <a:latin typeface="+mn-lt"/>
              <a:ea typeface="+mn-ea"/>
              <a:cs typeface="+mn-cs"/>
            </a:rPr>
            <a:t>3. Added subsill check to "Convert mm to m" button - if a subsill will add $12</a:t>
          </a:r>
        </a:p>
      </xdr:txBody>
    </xdr:sp>
    <xdr:clientData/>
  </xdr:twoCellAnchor>
  <xdr:twoCellAnchor>
    <xdr:from>
      <xdr:col>5</xdr:col>
      <xdr:colOff>428625</xdr:colOff>
      <xdr:row>0</xdr:row>
      <xdr:rowOff>142874</xdr:rowOff>
    </xdr:from>
    <xdr:to>
      <xdr:col>11</xdr:col>
      <xdr:colOff>914400</xdr:colOff>
      <xdr:row>12</xdr:row>
      <xdr:rowOff>104775</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6924675" y="142874"/>
          <a:ext cx="5676900" cy="2076451"/>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wrap="square" rtlCol="0" anchor="t"/>
        <a:lstStyle/>
        <a:p>
          <a:pPr marL="0" indent="0"/>
          <a:r>
            <a:rPr lang="en-AU" sz="1400" b="1" u="sng" baseline="0">
              <a:solidFill>
                <a:schemeClr val="bg1"/>
              </a:solidFill>
              <a:latin typeface="+mn-lt"/>
              <a:ea typeface="+mn-ea"/>
              <a:cs typeface="+mn-cs"/>
            </a:rPr>
            <a:t>Updates - v2025.05.02</a:t>
          </a:r>
        </a:p>
        <a:p>
          <a:pPr marL="0" indent="0"/>
          <a:r>
            <a:rPr lang="en-AU" sz="1100" b="0" baseline="0">
              <a:solidFill>
                <a:schemeClr val="lt1"/>
              </a:solidFill>
              <a:effectLst/>
              <a:latin typeface="+mn-lt"/>
              <a:ea typeface="+mn-ea"/>
              <a:cs typeface="+mn-cs"/>
            </a:rPr>
            <a:t>1. Version method changed to year, month, day</a:t>
          </a:r>
        </a:p>
        <a:p>
          <a:pPr marL="0" indent="0"/>
          <a:r>
            <a:rPr lang="en-AU" sz="1100" b="0" baseline="0">
              <a:solidFill>
                <a:schemeClr val="lt1"/>
              </a:solidFill>
              <a:effectLst/>
              <a:latin typeface="+mn-lt"/>
              <a:ea typeface="+mn-ea"/>
              <a:cs typeface="+mn-cs"/>
            </a:rPr>
            <a:t>2. Added Threshold functionality. Thresolds are now identified in a quote and can be priced seprately in anodised (refer "Anodised Thresholds" option on 1.Project Details.</a:t>
          </a:r>
        </a:p>
        <a:p>
          <a:pPr marL="0" indent="0"/>
          <a:r>
            <a:rPr lang="en-AU" sz="1100" b="0" baseline="0">
              <a:solidFill>
                <a:schemeClr val="lt1"/>
              </a:solidFill>
              <a:effectLst/>
              <a:latin typeface="+mn-lt"/>
              <a:ea typeface="+mn-ea"/>
              <a:cs typeface="+mn-cs"/>
            </a:rPr>
            <a:t>3. Subsills/slotting and sundry implementation changed. Subsills now calculated by a metre rate. Sections identified as having slotting will be broken into 3 tiers and charged approprately. This value cannot be changed.</a:t>
          </a:r>
        </a:p>
        <a:p>
          <a:pPr marL="0" indent="0"/>
          <a:r>
            <a:rPr lang="en-AU" sz="1100" b="0" baseline="0">
              <a:solidFill>
                <a:schemeClr val="lt1"/>
              </a:solidFill>
              <a:effectLst/>
              <a:latin typeface="+mn-lt"/>
              <a:ea typeface="+mn-ea"/>
              <a:cs typeface="+mn-cs"/>
            </a:rPr>
            <a:t>4. Sundry charges are now added by double-clikcing on the line that the charge is to be added. A cost (each) and sell (each) can be added.</a:t>
          </a:r>
        </a:p>
        <a:p>
          <a:pPr marL="0" indent="0"/>
          <a:r>
            <a:rPr lang="en-AU" sz="1100" b="0" baseline="0">
              <a:solidFill>
                <a:schemeClr val="lt1"/>
              </a:solidFill>
              <a:effectLst/>
              <a:latin typeface="+mn-lt"/>
              <a:ea typeface="+mn-ea"/>
              <a:cs typeface="+mn-cs"/>
            </a:rPr>
            <a:t>5. Slotting and sundry cost and sell now added to the Project Summary table on 3.Edit Pricing and margins are now calculated.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1434352</xdr:colOff>
      <xdr:row>0</xdr:row>
      <xdr:rowOff>11206</xdr:rowOff>
    </xdr:from>
    <xdr:to>
      <xdr:col>5</xdr:col>
      <xdr:colOff>364435</xdr:colOff>
      <xdr:row>1</xdr:row>
      <xdr:rowOff>67235</xdr:rowOff>
    </xdr:to>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2486243" y="11206"/>
          <a:ext cx="1862127" cy="24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AU" sz="1400" b="1"/>
            <a:t>PROJECT QUOTATION</a:t>
          </a:r>
        </a:p>
      </xdr:txBody>
    </xdr:sp>
    <xdr:clientData/>
  </xdr:twoCellAnchor>
  <xdr:twoCellAnchor>
    <xdr:from>
      <xdr:col>3</xdr:col>
      <xdr:colOff>1434352</xdr:colOff>
      <xdr:row>56</xdr:row>
      <xdr:rowOff>30256</xdr:rowOff>
    </xdr:from>
    <xdr:to>
      <xdr:col>5</xdr:col>
      <xdr:colOff>363211</xdr:colOff>
      <xdr:row>57</xdr:row>
      <xdr:rowOff>86285</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2476499" y="10429315"/>
          <a:ext cx="1864800" cy="24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AU" sz="1400" b="1"/>
            <a:t>PROJECT QUOTATION</a:t>
          </a:r>
        </a:p>
      </xdr:txBody>
    </xdr:sp>
    <xdr:clientData/>
  </xdr:twoCellAnchor>
  <xdr:twoCellAnchor>
    <xdr:from>
      <xdr:col>3</xdr:col>
      <xdr:colOff>1434352</xdr:colOff>
      <xdr:row>111</xdr:row>
      <xdr:rowOff>30256</xdr:rowOff>
    </xdr:from>
    <xdr:to>
      <xdr:col>5</xdr:col>
      <xdr:colOff>363211</xdr:colOff>
      <xdr:row>112</xdr:row>
      <xdr:rowOff>86285</xdr:rowOff>
    </xdr:to>
    <xdr:sp macro="" textlink="">
      <xdr:nvSpPr>
        <xdr:cNvPr id="7" name="TextBox 6">
          <a:extLst>
            <a:ext uri="{FF2B5EF4-FFF2-40B4-BE49-F238E27FC236}">
              <a16:creationId xmlns:a16="http://schemas.microsoft.com/office/drawing/2014/main" id="{00000000-0008-0000-0700-000007000000}"/>
            </a:ext>
          </a:extLst>
        </xdr:cNvPr>
        <xdr:cNvSpPr txBox="1"/>
      </xdr:nvSpPr>
      <xdr:spPr>
        <a:xfrm>
          <a:off x="2476499" y="20637874"/>
          <a:ext cx="1864800" cy="24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AU" sz="1400" b="1"/>
            <a:t>PROJECT QUOTATION</a:t>
          </a:r>
        </a:p>
      </xdr:txBody>
    </xdr:sp>
    <xdr:clientData/>
  </xdr:twoCellAnchor>
  <xdr:twoCellAnchor>
    <xdr:from>
      <xdr:col>3</xdr:col>
      <xdr:colOff>1434352</xdr:colOff>
      <xdr:row>166</xdr:row>
      <xdr:rowOff>30256</xdr:rowOff>
    </xdr:from>
    <xdr:to>
      <xdr:col>5</xdr:col>
      <xdr:colOff>363211</xdr:colOff>
      <xdr:row>167</xdr:row>
      <xdr:rowOff>86285</xdr:rowOff>
    </xdr:to>
    <xdr:sp macro="" textlink="">
      <xdr:nvSpPr>
        <xdr:cNvPr id="9" name="TextBox 8">
          <a:extLst>
            <a:ext uri="{FF2B5EF4-FFF2-40B4-BE49-F238E27FC236}">
              <a16:creationId xmlns:a16="http://schemas.microsoft.com/office/drawing/2014/main" id="{00000000-0008-0000-0700-000009000000}"/>
            </a:ext>
          </a:extLst>
        </xdr:cNvPr>
        <xdr:cNvSpPr txBox="1"/>
      </xdr:nvSpPr>
      <xdr:spPr>
        <a:xfrm>
          <a:off x="2476499" y="30846432"/>
          <a:ext cx="1864800" cy="24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AU" sz="1400" b="1"/>
            <a:t>PROJECT QUOTATION</a:t>
          </a:r>
        </a:p>
      </xdr:txBody>
    </xdr:sp>
    <xdr:clientData/>
  </xdr:twoCellAnchor>
  <xdr:twoCellAnchor>
    <xdr:from>
      <xdr:col>3</xdr:col>
      <xdr:colOff>1434352</xdr:colOff>
      <xdr:row>221</xdr:row>
      <xdr:rowOff>30256</xdr:rowOff>
    </xdr:from>
    <xdr:to>
      <xdr:col>5</xdr:col>
      <xdr:colOff>363211</xdr:colOff>
      <xdr:row>222</xdr:row>
      <xdr:rowOff>86285</xdr:rowOff>
    </xdr:to>
    <xdr:sp macro="" textlink="">
      <xdr:nvSpPr>
        <xdr:cNvPr id="12" name="TextBox 11">
          <a:extLst>
            <a:ext uri="{FF2B5EF4-FFF2-40B4-BE49-F238E27FC236}">
              <a16:creationId xmlns:a16="http://schemas.microsoft.com/office/drawing/2014/main" id="{00000000-0008-0000-0700-00000C000000}"/>
            </a:ext>
          </a:extLst>
        </xdr:cNvPr>
        <xdr:cNvSpPr txBox="1"/>
      </xdr:nvSpPr>
      <xdr:spPr>
        <a:xfrm>
          <a:off x="2476499" y="41054991"/>
          <a:ext cx="1864800" cy="24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AU" sz="1400" b="1"/>
            <a:t>PROJECT QUOTATION</a:t>
          </a:r>
        </a:p>
      </xdr:txBody>
    </xdr:sp>
    <xdr:clientData/>
  </xdr:twoCellAnchor>
  <xdr:twoCellAnchor>
    <xdr:from>
      <xdr:col>3</xdr:col>
      <xdr:colOff>1434352</xdr:colOff>
      <xdr:row>276</xdr:row>
      <xdr:rowOff>30256</xdr:rowOff>
    </xdr:from>
    <xdr:to>
      <xdr:col>5</xdr:col>
      <xdr:colOff>363211</xdr:colOff>
      <xdr:row>277</xdr:row>
      <xdr:rowOff>86285</xdr:rowOff>
    </xdr:to>
    <xdr:sp macro="" textlink="">
      <xdr:nvSpPr>
        <xdr:cNvPr id="14" name="TextBox 13">
          <a:extLst>
            <a:ext uri="{FF2B5EF4-FFF2-40B4-BE49-F238E27FC236}">
              <a16:creationId xmlns:a16="http://schemas.microsoft.com/office/drawing/2014/main" id="{00000000-0008-0000-0700-00000E000000}"/>
            </a:ext>
          </a:extLst>
        </xdr:cNvPr>
        <xdr:cNvSpPr txBox="1"/>
      </xdr:nvSpPr>
      <xdr:spPr>
        <a:xfrm>
          <a:off x="2476499" y="51263550"/>
          <a:ext cx="1864800" cy="24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AU" sz="1400" b="1"/>
            <a:t>PROJECT QUOTATION</a:t>
          </a:r>
        </a:p>
      </xdr:txBody>
    </xdr:sp>
    <xdr:clientData/>
  </xdr:twoCellAnchor>
  <mc:AlternateContent xmlns:mc="http://schemas.openxmlformats.org/markup-compatibility/2006">
    <mc:Choice xmlns:a14="http://schemas.microsoft.com/office/drawing/2010/main" Requires="a14">
      <xdr:twoCellAnchor editAs="oneCell">
        <xdr:from>
          <xdr:col>2</xdr:col>
          <xdr:colOff>762000</xdr:colOff>
          <xdr:row>52</xdr:row>
          <xdr:rowOff>0</xdr:rowOff>
        </xdr:from>
        <xdr:to>
          <xdr:col>3</xdr:col>
          <xdr:colOff>723900</xdr:colOff>
          <xdr:row>53</xdr:row>
          <xdr:rowOff>19050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7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U" sz="800" b="0" i="0" u="none" strike="noStrike" baseline="0">
                  <a:solidFill>
                    <a:srgbClr val="000000"/>
                  </a:solidFill>
                  <a:latin typeface="Tahoma"/>
                  <a:ea typeface="Tahoma"/>
                  <a:cs typeface="Tahoma"/>
                </a:rPr>
                <a:t>1 page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657225</xdr:colOff>
          <xdr:row>52</xdr:row>
          <xdr:rowOff>0</xdr:rowOff>
        </xdr:from>
        <xdr:to>
          <xdr:col>3</xdr:col>
          <xdr:colOff>1381125</xdr:colOff>
          <xdr:row>53</xdr:row>
          <xdr:rowOff>19050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7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U" sz="800" b="0" i="0" u="none" strike="noStrike" baseline="0">
                  <a:solidFill>
                    <a:srgbClr val="000000"/>
                  </a:solidFill>
                  <a:latin typeface="Tahoma"/>
                  <a:ea typeface="Tahoma"/>
                  <a:cs typeface="Tahoma"/>
                </a:rPr>
                <a:t>2 pages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161925</xdr:colOff>
          <xdr:row>0</xdr:row>
          <xdr:rowOff>19050</xdr:rowOff>
        </xdr:from>
        <xdr:to>
          <xdr:col>10</xdr:col>
          <xdr:colOff>1409700</xdr:colOff>
          <xdr:row>1</xdr:row>
          <xdr:rowOff>66675</xdr:rowOff>
        </xdr:to>
        <xdr:sp macro="" textlink="">
          <xdr:nvSpPr>
            <xdr:cNvPr id="1036" name="Button 12" hidden="1">
              <a:extLst>
                <a:ext uri="{63B3BB69-23CF-44E3-9099-C40C66FF867C}">
                  <a14:compatExt spid="_x0000_s1036"/>
                </a:ext>
                <a:ext uri="{FF2B5EF4-FFF2-40B4-BE49-F238E27FC236}">
                  <a16:creationId xmlns:a16="http://schemas.microsoft.com/office/drawing/2014/main" id="{00000000-0008-0000-0700-00000C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AU" sz="1100" b="0" i="0" u="none" strike="noStrike" baseline="0">
                  <a:solidFill>
                    <a:srgbClr val="000000"/>
                  </a:solidFill>
                  <a:latin typeface="Calibri"/>
                  <a:ea typeface="Calibri"/>
                  <a:cs typeface="Calibri"/>
                </a:rPr>
                <a:t>Print Quote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1504950</xdr:colOff>
          <xdr:row>0</xdr:row>
          <xdr:rowOff>19050</xdr:rowOff>
        </xdr:from>
        <xdr:to>
          <xdr:col>11</xdr:col>
          <xdr:colOff>1066800</xdr:colOff>
          <xdr:row>1</xdr:row>
          <xdr:rowOff>66675</xdr:rowOff>
        </xdr:to>
        <xdr:sp macro="" textlink="">
          <xdr:nvSpPr>
            <xdr:cNvPr id="1037" name="Button 13" hidden="1">
              <a:extLst>
                <a:ext uri="{63B3BB69-23CF-44E3-9099-C40C66FF867C}">
                  <a14:compatExt spid="_x0000_s1037"/>
                </a:ext>
                <a:ext uri="{FF2B5EF4-FFF2-40B4-BE49-F238E27FC236}">
                  <a16:creationId xmlns:a16="http://schemas.microsoft.com/office/drawing/2014/main" id="{00000000-0008-0000-0700-00000D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AU" sz="1100" b="0" i="0" u="none" strike="noStrike" baseline="0">
                  <a:solidFill>
                    <a:srgbClr val="000000"/>
                  </a:solidFill>
                  <a:latin typeface="Calibri"/>
                  <a:ea typeface="Calibri"/>
                  <a:cs typeface="Calibri"/>
                </a:rPr>
                <a:t>Print Project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161925</xdr:colOff>
          <xdr:row>1</xdr:row>
          <xdr:rowOff>114300</xdr:rowOff>
        </xdr:from>
        <xdr:to>
          <xdr:col>10</xdr:col>
          <xdr:colOff>1409700</xdr:colOff>
          <xdr:row>2</xdr:row>
          <xdr:rowOff>161925</xdr:rowOff>
        </xdr:to>
        <xdr:sp macro="" textlink="">
          <xdr:nvSpPr>
            <xdr:cNvPr id="1038" name="Button 14" hidden="1">
              <a:extLst>
                <a:ext uri="{63B3BB69-23CF-44E3-9099-C40C66FF867C}">
                  <a14:compatExt spid="_x0000_s1038"/>
                </a:ext>
                <a:ext uri="{FF2B5EF4-FFF2-40B4-BE49-F238E27FC236}">
                  <a16:creationId xmlns:a16="http://schemas.microsoft.com/office/drawing/2014/main" id="{00000000-0008-0000-0700-00000E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AU" sz="1100" b="0" i="0" u="none" strike="noStrike" baseline="0">
                  <a:solidFill>
                    <a:srgbClr val="000000"/>
                  </a:solidFill>
                  <a:latin typeface="Calibri"/>
                  <a:ea typeface="Calibri"/>
                  <a:cs typeface="Calibri"/>
                </a:rPr>
                <a:t>Save Quote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52</xdr:row>
          <xdr:rowOff>0</xdr:rowOff>
        </xdr:from>
        <xdr:to>
          <xdr:col>3</xdr:col>
          <xdr:colOff>2114550</xdr:colOff>
          <xdr:row>53</xdr:row>
          <xdr:rowOff>19050</xdr:rowOff>
        </xdr:to>
        <xdr:sp macro="" textlink="">
          <xdr:nvSpPr>
            <xdr:cNvPr id="1039" name="Option Button 15" hidden="1">
              <a:extLst>
                <a:ext uri="{63B3BB69-23CF-44E3-9099-C40C66FF867C}">
                  <a14:compatExt spid="_x0000_s1039"/>
                </a:ext>
                <a:ext uri="{FF2B5EF4-FFF2-40B4-BE49-F238E27FC236}">
                  <a16:creationId xmlns:a16="http://schemas.microsoft.com/office/drawing/2014/main" id="{00000000-0008-0000-07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U" sz="800" b="0" i="0" u="none" strike="noStrike" baseline="0">
                  <a:solidFill>
                    <a:srgbClr val="000000"/>
                  </a:solidFill>
                  <a:latin typeface="Tahoma"/>
                  <a:ea typeface="Tahoma"/>
                  <a:cs typeface="Tahoma"/>
                </a:rPr>
                <a:t>3 pages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609600</xdr:colOff>
          <xdr:row>0</xdr:row>
          <xdr:rowOff>19050</xdr:rowOff>
        </xdr:from>
        <xdr:to>
          <xdr:col>16</xdr:col>
          <xdr:colOff>0</xdr:colOff>
          <xdr:row>1</xdr:row>
          <xdr:rowOff>57150</xdr:rowOff>
        </xdr:to>
        <xdr:sp macro="" textlink="">
          <xdr:nvSpPr>
            <xdr:cNvPr id="1042" name="Button 18" hidden="1">
              <a:extLst>
                <a:ext uri="{63B3BB69-23CF-44E3-9099-C40C66FF867C}">
                  <a14:compatExt spid="_x0000_s1042"/>
                </a:ext>
                <a:ext uri="{FF2B5EF4-FFF2-40B4-BE49-F238E27FC236}">
                  <a16:creationId xmlns:a16="http://schemas.microsoft.com/office/drawing/2014/main" id="{00000000-0008-0000-0700-000012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AU" sz="1100" b="0" i="0" u="none" strike="noStrike" baseline="0">
                  <a:solidFill>
                    <a:srgbClr val="000000"/>
                  </a:solidFill>
                  <a:latin typeface="Calibri"/>
                  <a:ea typeface="Calibri"/>
                  <a:cs typeface="Calibri"/>
                </a:rPr>
                <a:t>Print Letter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2105025</xdr:colOff>
          <xdr:row>52</xdr:row>
          <xdr:rowOff>0</xdr:rowOff>
        </xdr:from>
        <xdr:to>
          <xdr:col>4</xdr:col>
          <xdr:colOff>419100</xdr:colOff>
          <xdr:row>53</xdr:row>
          <xdr:rowOff>19050</xdr:rowOff>
        </xdr:to>
        <xdr:sp macro="" textlink="">
          <xdr:nvSpPr>
            <xdr:cNvPr id="1045" name="Option Button 21" hidden="1">
              <a:extLst>
                <a:ext uri="{63B3BB69-23CF-44E3-9099-C40C66FF867C}">
                  <a14:compatExt spid="_x0000_s1045"/>
                </a:ext>
                <a:ext uri="{FF2B5EF4-FFF2-40B4-BE49-F238E27FC236}">
                  <a16:creationId xmlns:a16="http://schemas.microsoft.com/office/drawing/2014/main" id="{00000000-0008-0000-07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U" sz="800" b="0" i="0" u="none" strike="noStrike" baseline="0">
                  <a:solidFill>
                    <a:srgbClr val="000000"/>
                  </a:solidFill>
                  <a:latin typeface="Tahoma"/>
                  <a:ea typeface="Tahoma"/>
                  <a:cs typeface="Tahoma"/>
                </a:rPr>
                <a:t>4 pages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133350</xdr:colOff>
          <xdr:row>8</xdr:row>
          <xdr:rowOff>57150</xdr:rowOff>
        </xdr:from>
        <xdr:to>
          <xdr:col>10</xdr:col>
          <xdr:colOff>1381125</xdr:colOff>
          <xdr:row>9</xdr:row>
          <xdr:rowOff>104775</xdr:rowOff>
        </xdr:to>
        <xdr:sp macro="" textlink="">
          <xdr:nvSpPr>
            <xdr:cNvPr id="1051" name="Button 27" hidden="1">
              <a:extLst>
                <a:ext uri="{63B3BB69-23CF-44E3-9099-C40C66FF867C}">
                  <a14:compatExt spid="_x0000_s1051"/>
                </a:ext>
                <a:ext uri="{FF2B5EF4-FFF2-40B4-BE49-F238E27FC236}">
                  <a16:creationId xmlns:a16="http://schemas.microsoft.com/office/drawing/2014/main" id="{00000000-0008-0000-0700-00001B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AU" sz="1100" b="0" i="0" u="none" strike="noStrike" baseline="0">
                  <a:solidFill>
                    <a:srgbClr val="000000"/>
                  </a:solidFill>
                  <a:latin typeface="Calibri"/>
                  <a:ea typeface="Calibri"/>
                  <a:cs typeface="Calibri"/>
                </a:rPr>
                <a:t>Edit Sundry Items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457200</xdr:colOff>
          <xdr:row>52</xdr:row>
          <xdr:rowOff>0</xdr:rowOff>
        </xdr:from>
        <xdr:to>
          <xdr:col>6</xdr:col>
          <xdr:colOff>152400</xdr:colOff>
          <xdr:row>53</xdr:row>
          <xdr:rowOff>19050</xdr:rowOff>
        </xdr:to>
        <xdr:sp macro="" textlink="">
          <xdr:nvSpPr>
            <xdr:cNvPr id="1055" name="Option Button 31" hidden="1">
              <a:extLst>
                <a:ext uri="{63B3BB69-23CF-44E3-9099-C40C66FF867C}">
                  <a14:compatExt spid="_x0000_s1055"/>
                </a:ext>
                <a:ext uri="{FF2B5EF4-FFF2-40B4-BE49-F238E27FC236}">
                  <a16:creationId xmlns:a16="http://schemas.microsoft.com/office/drawing/2014/main" id="{00000000-0008-0000-07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U" sz="800" b="0" i="0" u="none" strike="noStrike" baseline="0">
                  <a:solidFill>
                    <a:srgbClr val="000000"/>
                  </a:solidFill>
                  <a:latin typeface="Tahoma"/>
                  <a:ea typeface="Tahoma"/>
                  <a:cs typeface="Tahoma"/>
                </a:rPr>
                <a:t>5 pages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171450</xdr:colOff>
          <xdr:row>52</xdr:row>
          <xdr:rowOff>0</xdr:rowOff>
        </xdr:from>
        <xdr:to>
          <xdr:col>7</xdr:col>
          <xdr:colOff>447675</xdr:colOff>
          <xdr:row>53</xdr:row>
          <xdr:rowOff>19050</xdr:rowOff>
        </xdr:to>
        <xdr:sp macro="" textlink="">
          <xdr:nvSpPr>
            <xdr:cNvPr id="1056" name="Option Button 32" hidden="1">
              <a:extLst>
                <a:ext uri="{63B3BB69-23CF-44E3-9099-C40C66FF867C}">
                  <a14:compatExt spid="_x0000_s1056"/>
                </a:ext>
                <a:ext uri="{FF2B5EF4-FFF2-40B4-BE49-F238E27FC236}">
                  <a16:creationId xmlns:a16="http://schemas.microsoft.com/office/drawing/2014/main" id="{00000000-0008-0000-07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U" sz="800" b="0" i="0" u="none" strike="noStrike" baseline="0">
                  <a:solidFill>
                    <a:srgbClr val="000000"/>
                  </a:solidFill>
                  <a:latin typeface="Tahoma"/>
                  <a:ea typeface="Tahoma"/>
                  <a:cs typeface="Tahoma"/>
                </a:rPr>
                <a:t>6 pages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1514475</xdr:colOff>
          <xdr:row>1</xdr:row>
          <xdr:rowOff>114300</xdr:rowOff>
        </xdr:from>
        <xdr:to>
          <xdr:col>12</xdr:col>
          <xdr:colOff>0</xdr:colOff>
          <xdr:row>3</xdr:row>
          <xdr:rowOff>142875</xdr:rowOff>
        </xdr:to>
        <xdr:sp macro="" textlink="">
          <xdr:nvSpPr>
            <xdr:cNvPr id="1058" name="Button 34" hidden="1">
              <a:extLst>
                <a:ext uri="{63B3BB69-23CF-44E3-9099-C40C66FF867C}">
                  <a14:compatExt spid="_x0000_s1058"/>
                </a:ext>
                <a:ext uri="{FF2B5EF4-FFF2-40B4-BE49-F238E27FC236}">
                  <a16:creationId xmlns:a16="http://schemas.microsoft.com/office/drawing/2014/main" id="{00000000-0008-0000-0700-000022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AU" sz="1100" b="0" i="0" u="none" strike="noStrike" baseline="0">
                  <a:solidFill>
                    <a:srgbClr val="000000"/>
                  </a:solidFill>
                  <a:latin typeface="Calibri"/>
                  <a:ea typeface="Calibri"/>
                  <a:cs typeface="Calibri"/>
                </a:rPr>
                <a:t>Print Letter &amp; Quote (no pricing)</a:t>
              </a:r>
            </a:p>
          </xdr:txBody>
        </xdr:sp>
        <xdr:clientData fPrintsWithSheet="0"/>
      </xdr:twoCellAnchor>
    </mc:Choice>
    <mc:Fallback/>
  </mc:AlternateContent>
  <xdr:twoCellAnchor editAs="oneCell">
    <xdr:from>
      <xdr:col>6</xdr:col>
      <xdr:colOff>162730</xdr:colOff>
      <xdr:row>0</xdr:row>
      <xdr:rowOff>123264</xdr:rowOff>
    </xdr:from>
    <xdr:to>
      <xdr:col>9</xdr:col>
      <xdr:colOff>736173</xdr:colOff>
      <xdr:row>2</xdr:row>
      <xdr:rowOff>282264</xdr:rowOff>
    </xdr:to>
    <xdr:pic>
      <xdr:nvPicPr>
        <xdr:cNvPr id="19" name="local_supergreen" hidden="1">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56289" y="123264"/>
          <a:ext cx="2400002" cy="540000"/>
        </a:xfrm>
        <a:prstGeom prst="rect">
          <a:avLst/>
        </a:prstGeom>
      </xdr:spPr>
    </xdr:pic>
    <xdr:clientData/>
  </xdr:twoCellAnchor>
  <xdr:twoCellAnchor editAs="oneCell">
    <xdr:from>
      <xdr:col>7</xdr:col>
      <xdr:colOff>386847</xdr:colOff>
      <xdr:row>0</xdr:row>
      <xdr:rowOff>120341</xdr:rowOff>
    </xdr:from>
    <xdr:to>
      <xdr:col>9</xdr:col>
      <xdr:colOff>739724</xdr:colOff>
      <xdr:row>2</xdr:row>
      <xdr:rowOff>279341</xdr:rowOff>
    </xdr:to>
    <xdr:pic>
      <xdr:nvPicPr>
        <xdr:cNvPr id="37" name="local_green" hidden="1">
          <a:extLst>
            <a:ext uri="{FF2B5EF4-FFF2-40B4-BE49-F238E27FC236}">
              <a16:creationId xmlns:a16="http://schemas.microsoft.com/office/drawing/2014/main" id="{00000000-0008-0000-0700-00002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28641" y="120341"/>
          <a:ext cx="1731201" cy="540000"/>
        </a:xfrm>
        <a:prstGeom prst="rect">
          <a:avLst/>
        </a:prstGeom>
      </xdr:spPr>
    </xdr:pic>
    <xdr:clientData/>
  </xdr:twoCellAnchor>
  <xdr:twoCellAnchor editAs="oneCell">
    <xdr:from>
      <xdr:col>7</xdr:col>
      <xdr:colOff>386847</xdr:colOff>
      <xdr:row>56</xdr:row>
      <xdr:rowOff>109135</xdr:rowOff>
    </xdr:from>
    <xdr:to>
      <xdr:col>9</xdr:col>
      <xdr:colOff>739724</xdr:colOff>
      <xdr:row>58</xdr:row>
      <xdr:rowOff>268135</xdr:rowOff>
    </xdr:to>
    <xdr:pic>
      <xdr:nvPicPr>
        <xdr:cNvPr id="40" name="local_green2" hidden="1">
          <a:extLst>
            <a:ext uri="{FF2B5EF4-FFF2-40B4-BE49-F238E27FC236}">
              <a16:creationId xmlns:a16="http://schemas.microsoft.com/office/drawing/2014/main" id="{00000000-0008-0000-0700-00002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28641" y="10698694"/>
          <a:ext cx="1731201" cy="540000"/>
        </a:xfrm>
        <a:prstGeom prst="rect">
          <a:avLst/>
        </a:prstGeom>
      </xdr:spPr>
    </xdr:pic>
    <xdr:clientData/>
  </xdr:twoCellAnchor>
  <xdr:twoCellAnchor editAs="oneCell">
    <xdr:from>
      <xdr:col>7</xdr:col>
      <xdr:colOff>386847</xdr:colOff>
      <xdr:row>111</xdr:row>
      <xdr:rowOff>120340</xdr:rowOff>
    </xdr:from>
    <xdr:to>
      <xdr:col>9</xdr:col>
      <xdr:colOff>739724</xdr:colOff>
      <xdr:row>113</xdr:row>
      <xdr:rowOff>279340</xdr:rowOff>
    </xdr:to>
    <xdr:pic>
      <xdr:nvPicPr>
        <xdr:cNvPr id="41" name="local_green3" hidden="1">
          <a:extLst>
            <a:ext uri="{FF2B5EF4-FFF2-40B4-BE49-F238E27FC236}">
              <a16:creationId xmlns:a16="http://schemas.microsoft.com/office/drawing/2014/main" id="{00000000-0008-0000-0700-00002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28641" y="21108958"/>
          <a:ext cx="1731201" cy="540000"/>
        </a:xfrm>
        <a:prstGeom prst="rect">
          <a:avLst/>
        </a:prstGeom>
      </xdr:spPr>
    </xdr:pic>
    <xdr:clientData/>
  </xdr:twoCellAnchor>
  <xdr:twoCellAnchor editAs="oneCell">
    <xdr:from>
      <xdr:col>7</xdr:col>
      <xdr:colOff>386847</xdr:colOff>
      <xdr:row>166</xdr:row>
      <xdr:rowOff>109134</xdr:rowOff>
    </xdr:from>
    <xdr:to>
      <xdr:col>9</xdr:col>
      <xdr:colOff>739724</xdr:colOff>
      <xdr:row>168</xdr:row>
      <xdr:rowOff>268134</xdr:rowOff>
    </xdr:to>
    <xdr:pic>
      <xdr:nvPicPr>
        <xdr:cNvPr id="42" name="local_green4" hidden="1">
          <a:extLst>
            <a:ext uri="{FF2B5EF4-FFF2-40B4-BE49-F238E27FC236}">
              <a16:creationId xmlns:a16="http://schemas.microsoft.com/office/drawing/2014/main" id="{00000000-0008-0000-0700-00002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28641" y="31496810"/>
          <a:ext cx="1731201" cy="540000"/>
        </a:xfrm>
        <a:prstGeom prst="rect">
          <a:avLst/>
        </a:prstGeom>
      </xdr:spPr>
    </xdr:pic>
    <xdr:clientData/>
  </xdr:twoCellAnchor>
  <xdr:twoCellAnchor editAs="oneCell">
    <xdr:from>
      <xdr:col>7</xdr:col>
      <xdr:colOff>386847</xdr:colOff>
      <xdr:row>221</xdr:row>
      <xdr:rowOff>109134</xdr:rowOff>
    </xdr:from>
    <xdr:to>
      <xdr:col>9</xdr:col>
      <xdr:colOff>739724</xdr:colOff>
      <xdr:row>223</xdr:row>
      <xdr:rowOff>268134</xdr:rowOff>
    </xdr:to>
    <xdr:pic>
      <xdr:nvPicPr>
        <xdr:cNvPr id="43" name="local_green5" hidden="1">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28641" y="41895869"/>
          <a:ext cx="1731201" cy="540000"/>
        </a:xfrm>
        <a:prstGeom prst="rect">
          <a:avLst/>
        </a:prstGeom>
      </xdr:spPr>
    </xdr:pic>
    <xdr:clientData/>
  </xdr:twoCellAnchor>
  <xdr:twoCellAnchor editAs="oneCell">
    <xdr:from>
      <xdr:col>7</xdr:col>
      <xdr:colOff>386847</xdr:colOff>
      <xdr:row>276</xdr:row>
      <xdr:rowOff>109134</xdr:rowOff>
    </xdr:from>
    <xdr:to>
      <xdr:col>9</xdr:col>
      <xdr:colOff>739724</xdr:colOff>
      <xdr:row>278</xdr:row>
      <xdr:rowOff>268134</xdr:rowOff>
    </xdr:to>
    <xdr:pic>
      <xdr:nvPicPr>
        <xdr:cNvPr id="44" name="local_green6" hidden="1">
          <a:extLst>
            <a:ext uri="{FF2B5EF4-FFF2-40B4-BE49-F238E27FC236}">
              <a16:creationId xmlns:a16="http://schemas.microsoft.com/office/drawing/2014/main" id="{00000000-0008-0000-0700-00002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28641" y="52294928"/>
          <a:ext cx="1731201" cy="540000"/>
        </a:xfrm>
        <a:prstGeom prst="rect">
          <a:avLst/>
        </a:prstGeom>
      </xdr:spPr>
    </xdr:pic>
    <xdr:clientData/>
  </xdr:twoCellAnchor>
  <xdr:twoCellAnchor editAs="oneCell">
    <xdr:from>
      <xdr:col>6</xdr:col>
      <xdr:colOff>162730</xdr:colOff>
      <xdr:row>56</xdr:row>
      <xdr:rowOff>112058</xdr:rowOff>
    </xdr:from>
    <xdr:to>
      <xdr:col>9</xdr:col>
      <xdr:colOff>736173</xdr:colOff>
      <xdr:row>58</xdr:row>
      <xdr:rowOff>271058</xdr:rowOff>
    </xdr:to>
    <xdr:pic>
      <xdr:nvPicPr>
        <xdr:cNvPr id="45" name="local_supergreen2" hidden="1">
          <a:extLst>
            <a:ext uri="{FF2B5EF4-FFF2-40B4-BE49-F238E27FC236}">
              <a16:creationId xmlns:a16="http://schemas.microsoft.com/office/drawing/2014/main" id="{00000000-0008-0000-0700-00002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56289" y="10701617"/>
          <a:ext cx="2400002" cy="540000"/>
        </a:xfrm>
        <a:prstGeom prst="rect">
          <a:avLst/>
        </a:prstGeom>
      </xdr:spPr>
    </xdr:pic>
    <xdr:clientData/>
  </xdr:twoCellAnchor>
  <xdr:twoCellAnchor editAs="oneCell">
    <xdr:from>
      <xdr:col>6</xdr:col>
      <xdr:colOff>162730</xdr:colOff>
      <xdr:row>111</xdr:row>
      <xdr:rowOff>123263</xdr:rowOff>
    </xdr:from>
    <xdr:to>
      <xdr:col>9</xdr:col>
      <xdr:colOff>736173</xdr:colOff>
      <xdr:row>113</xdr:row>
      <xdr:rowOff>282263</xdr:rowOff>
    </xdr:to>
    <xdr:pic>
      <xdr:nvPicPr>
        <xdr:cNvPr id="46" name="local_supergreen3" hidden="1">
          <a:extLst>
            <a:ext uri="{FF2B5EF4-FFF2-40B4-BE49-F238E27FC236}">
              <a16:creationId xmlns:a16="http://schemas.microsoft.com/office/drawing/2014/main" id="{00000000-0008-0000-0700-00002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56289" y="21111881"/>
          <a:ext cx="2400002" cy="540000"/>
        </a:xfrm>
        <a:prstGeom prst="rect">
          <a:avLst/>
        </a:prstGeom>
      </xdr:spPr>
    </xdr:pic>
    <xdr:clientData/>
  </xdr:twoCellAnchor>
  <xdr:twoCellAnchor editAs="oneCell">
    <xdr:from>
      <xdr:col>6</xdr:col>
      <xdr:colOff>162730</xdr:colOff>
      <xdr:row>166</xdr:row>
      <xdr:rowOff>112058</xdr:rowOff>
    </xdr:from>
    <xdr:to>
      <xdr:col>9</xdr:col>
      <xdr:colOff>736173</xdr:colOff>
      <xdr:row>168</xdr:row>
      <xdr:rowOff>271058</xdr:rowOff>
    </xdr:to>
    <xdr:pic>
      <xdr:nvPicPr>
        <xdr:cNvPr id="47" name="local_supergreen4" hidden="1">
          <a:extLst>
            <a:ext uri="{FF2B5EF4-FFF2-40B4-BE49-F238E27FC236}">
              <a16:creationId xmlns:a16="http://schemas.microsoft.com/office/drawing/2014/main" id="{00000000-0008-0000-0700-00002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56289" y="31499734"/>
          <a:ext cx="2400002" cy="540000"/>
        </a:xfrm>
        <a:prstGeom prst="rect">
          <a:avLst/>
        </a:prstGeom>
      </xdr:spPr>
    </xdr:pic>
    <xdr:clientData/>
  </xdr:twoCellAnchor>
  <xdr:twoCellAnchor editAs="oneCell">
    <xdr:from>
      <xdr:col>6</xdr:col>
      <xdr:colOff>162730</xdr:colOff>
      <xdr:row>221</xdr:row>
      <xdr:rowOff>100853</xdr:rowOff>
    </xdr:from>
    <xdr:to>
      <xdr:col>9</xdr:col>
      <xdr:colOff>736173</xdr:colOff>
      <xdr:row>223</xdr:row>
      <xdr:rowOff>259853</xdr:rowOff>
    </xdr:to>
    <xdr:pic>
      <xdr:nvPicPr>
        <xdr:cNvPr id="48" name="local_supergreen5" hidden="1">
          <a:extLst>
            <a:ext uri="{FF2B5EF4-FFF2-40B4-BE49-F238E27FC236}">
              <a16:creationId xmlns:a16="http://schemas.microsoft.com/office/drawing/2014/main" id="{00000000-0008-0000-0700-00003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56289" y="41887588"/>
          <a:ext cx="2400002" cy="540000"/>
        </a:xfrm>
        <a:prstGeom prst="rect">
          <a:avLst/>
        </a:prstGeom>
      </xdr:spPr>
    </xdr:pic>
    <xdr:clientData/>
  </xdr:twoCellAnchor>
  <xdr:twoCellAnchor editAs="oneCell">
    <xdr:from>
      <xdr:col>6</xdr:col>
      <xdr:colOff>162730</xdr:colOff>
      <xdr:row>276</xdr:row>
      <xdr:rowOff>100853</xdr:rowOff>
    </xdr:from>
    <xdr:to>
      <xdr:col>9</xdr:col>
      <xdr:colOff>736173</xdr:colOff>
      <xdr:row>278</xdr:row>
      <xdr:rowOff>259853</xdr:rowOff>
    </xdr:to>
    <xdr:pic>
      <xdr:nvPicPr>
        <xdr:cNvPr id="49" name="local_supergreen6" hidden="1">
          <a:extLst>
            <a:ext uri="{FF2B5EF4-FFF2-40B4-BE49-F238E27FC236}">
              <a16:creationId xmlns:a16="http://schemas.microsoft.com/office/drawing/2014/main" id="{00000000-0008-0000-0700-00003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56289" y="52286647"/>
          <a:ext cx="2400002" cy="540000"/>
        </a:xfrm>
        <a:prstGeom prst="rect">
          <a:avLst/>
        </a:prstGeom>
      </xdr:spPr>
    </xdr:pic>
    <xdr:clientData/>
  </xdr:twoCellAnchor>
  <xdr:twoCellAnchor>
    <xdr:from>
      <xdr:col>16</xdr:col>
      <xdr:colOff>0</xdr:colOff>
      <xdr:row>2</xdr:row>
      <xdr:rowOff>369793</xdr:rowOff>
    </xdr:from>
    <xdr:to>
      <xdr:col>17</xdr:col>
      <xdr:colOff>1199030</xdr:colOff>
      <xdr:row>7</xdr:row>
      <xdr:rowOff>156882</xdr:rowOff>
    </xdr:to>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13659971" y="750793"/>
          <a:ext cx="2274794" cy="638736"/>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AU" sz="1100"/>
            <a:t>Edge codes must be in the same row as the relevant section code to ensure correct pricing</a:t>
          </a:r>
        </a:p>
      </xdr:txBody>
    </xdr:sp>
    <xdr:clientData/>
  </xdr:twoCellAnchor>
  <xdr:twoCellAnchor editAs="oneCell">
    <xdr:from>
      <xdr:col>1</xdr:col>
      <xdr:colOff>0</xdr:colOff>
      <xdr:row>0</xdr:row>
      <xdr:rowOff>0</xdr:rowOff>
    </xdr:from>
    <xdr:to>
      <xdr:col>3</xdr:col>
      <xdr:colOff>885825</xdr:colOff>
      <xdr:row>1</xdr:row>
      <xdr:rowOff>123825</xdr:rowOff>
    </xdr:to>
    <xdr:pic>
      <xdr:nvPicPr>
        <xdr:cNvPr id="1095" name="Picture 71">
          <a:extLst>
            <a:ext uri="{FF2B5EF4-FFF2-40B4-BE49-F238E27FC236}">
              <a16:creationId xmlns:a16="http://schemas.microsoft.com/office/drawing/2014/main" id="{00000000-0008-0000-0700-00004704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3350" y="0"/>
          <a:ext cx="18002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3</xdr:col>
      <xdr:colOff>885825</xdr:colOff>
      <xdr:row>57</xdr:row>
      <xdr:rowOff>123825</xdr:rowOff>
    </xdr:to>
    <xdr:pic>
      <xdr:nvPicPr>
        <xdr:cNvPr id="1096" name="Picture 72">
          <a:extLst>
            <a:ext uri="{FF2B5EF4-FFF2-40B4-BE49-F238E27FC236}">
              <a16:creationId xmlns:a16="http://schemas.microsoft.com/office/drawing/2014/main" id="{00000000-0008-0000-0700-00004804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3350" y="10591800"/>
          <a:ext cx="18002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111</xdr:row>
      <xdr:rowOff>0</xdr:rowOff>
    </xdr:from>
    <xdr:to>
      <xdr:col>3</xdr:col>
      <xdr:colOff>885825</xdr:colOff>
      <xdr:row>112</xdr:row>
      <xdr:rowOff>123825</xdr:rowOff>
    </xdr:to>
    <xdr:pic>
      <xdr:nvPicPr>
        <xdr:cNvPr id="1097" name="Picture 73">
          <a:extLst>
            <a:ext uri="{FF2B5EF4-FFF2-40B4-BE49-F238E27FC236}">
              <a16:creationId xmlns:a16="http://schemas.microsoft.com/office/drawing/2014/main" id="{00000000-0008-0000-0700-00004904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3350" y="20993100"/>
          <a:ext cx="18002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166</xdr:row>
      <xdr:rowOff>0</xdr:rowOff>
    </xdr:from>
    <xdr:to>
      <xdr:col>3</xdr:col>
      <xdr:colOff>885825</xdr:colOff>
      <xdr:row>167</xdr:row>
      <xdr:rowOff>123825</xdr:rowOff>
    </xdr:to>
    <xdr:pic>
      <xdr:nvPicPr>
        <xdr:cNvPr id="1098" name="Picture 74">
          <a:extLst>
            <a:ext uri="{FF2B5EF4-FFF2-40B4-BE49-F238E27FC236}">
              <a16:creationId xmlns:a16="http://schemas.microsoft.com/office/drawing/2014/main" id="{00000000-0008-0000-0700-00004A04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3350" y="31394400"/>
          <a:ext cx="18002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221</xdr:row>
      <xdr:rowOff>0</xdr:rowOff>
    </xdr:from>
    <xdr:to>
      <xdr:col>3</xdr:col>
      <xdr:colOff>885825</xdr:colOff>
      <xdr:row>222</xdr:row>
      <xdr:rowOff>123825</xdr:rowOff>
    </xdr:to>
    <xdr:pic>
      <xdr:nvPicPr>
        <xdr:cNvPr id="1099" name="Picture 75">
          <a:extLst>
            <a:ext uri="{FF2B5EF4-FFF2-40B4-BE49-F238E27FC236}">
              <a16:creationId xmlns:a16="http://schemas.microsoft.com/office/drawing/2014/main" id="{00000000-0008-0000-0700-00004B04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3350" y="41795700"/>
          <a:ext cx="18002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276</xdr:row>
      <xdr:rowOff>0</xdr:rowOff>
    </xdr:from>
    <xdr:to>
      <xdr:col>3</xdr:col>
      <xdr:colOff>885825</xdr:colOff>
      <xdr:row>277</xdr:row>
      <xdr:rowOff>123825</xdr:rowOff>
    </xdr:to>
    <xdr:pic>
      <xdr:nvPicPr>
        <xdr:cNvPr id="1100" name="Picture 76">
          <a:extLst>
            <a:ext uri="{FF2B5EF4-FFF2-40B4-BE49-F238E27FC236}">
              <a16:creationId xmlns:a16="http://schemas.microsoft.com/office/drawing/2014/main" id="{00000000-0008-0000-0700-00004C04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3350" y="52197000"/>
          <a:ext cx="18002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10</xdr:col>
          <xdr:colOff>1514475</xdr:colOff>
          <xdr:row>4</xdr:row>
          <xdr:rowOff>38100</xdr:rowOff>
        </xdr:from>
        <xdr:to>
          <xdr:col>11</xdr:col>
          <xdr:colOff>1076325</xdr:colOff>
          <xdr:row>8</xdr:row>
          <xdr:rowOff>161925</xdr:rowOff>
        </xdr:to>
        <xdr:sp macro="" textlink="">
          <xdr:nvSpPr>
            <xdr:cNvPr id="2" name="Button 71" hidden="1">
              <a:extLst>
                <a:ext uri="{63B3BB69-23CF-44E3-9099-C40C66FF867C}">
                  <a14:compatExt spid="_x0000_s1095"/>
                </a:ext>
                <a:ext uri="{FF2B5EF4-FFF2-40B4-BE49-F238E27FC236}">
                  <a16:creationId xmlns:a16="http://schemas.microsoft.com/office/drawing/2014/main" id="{00000000-0008-0000-0700-0000020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AU" sz="1100" b="0" i="0" u="none" strike="noStrike" baseline="0">
                  <a:solidFill>
                    <a:srgbClr val="000000"/>
                  </a:solidFill>
                  <a:latin typeface="Calibri"/>
                  <a:ea typeface="Calibri"/>
                  <a:cs typeface="Calibri"/>
                </a:rPr>
                <a:t>Letter &amp; Quote</a:t>
              </a:r>
            </a:p>
            <a:p>
              <a:pPr algn="ctr" rtl="0">
                <a:defRPr sz="1000"/>
              </a:pPr>
              <a:r>
                <a:rPr lang="en-AU" sz="1100" b="0" i="0" u="none" strike="noStrike" baseline="0">
                  <a:solidFill>
                    <a:srgbClr val="000000"/>
                  </a:solidFill>
                  <a:latin typeface="Calibri"/>
                  <a:ea typeface="Calibri"/>
                  <a:cs typeface="Calibri"/>
                </a:rPr>
                <a:t>Save as PDF </a:t>
              </a:r>
            </a:p>
          </xdr:txBody>
        </xdr:sp>
        <xdr:clientData fPrintsWithSheet="0"/>
      </xdr:twoCellAnchor>
    </mc:Choice>
    <mc:Fallback/>
  </mc:AlternateContent>
  <xdr:oneCellAnchor>
    <xdr:from>
      <xdr:col>54</xdr:col>
      <xdr:colOff>386847</xdr:colOff>
      <xdr:row>0</xdr:row>
      <xdr:rowOff>120341</xdr:rowOff>
    </xdr:from>
    <xdr:ext cx="1731201" cy="540000"/>
    <xdr:pic>
      <xdr:nvPicPr>
        <xdr:cNvPr id="6" name="local_green" hidden="1">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28641" y="120341"/>
          <a:ext cx="1731201" cy="540000"/>
        </a:xfrm>
        <a:prstGeom prst="rect">
          <a:avLst/>
        </a:prstGeom>
      </xdr:spPr>
    </xdr:pic>
    <xdr:clientData/>
  </xdr:oneCellAnchor>
  <xdr:oneCellAnchor>
    <xdr:from>
      <xdr:col>54</xdr:col>
      <xdr:colOff>386847</xdr:colOff>
      <xdr:row>56</xdr:row>
      <xdr:rowOff>109135</xdr:rowOff>
    </xdr:from>
    <xdr:ext cx="1731201" cy="540000"/>
    <xdr:pic>
      <xdr:nvPicPr>
        <xdr:cNvPr id="8" name="local_green2" hidden="1">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28641" y="10698694"/>
          <a:ext cx="1731201" cy="540000"/>
        </a:xfrm>
        <a:prstGeom prst="rect">
          <a:avLst/>
        </a:prstGeom>
      </xdr:spPr>
    </xdr:pic>
    <xdr:clientData/>
  </xdr:oneCellAnchor>
  <xdr:oneCellAnchor>
    <xdr:from>
      <xdr:col>54</xdr:col>
      <xdr:colOff>386847</xdr:colOff>
      <xdr:row>111</xdr:row>
      <xdr:rowOff>120340</xdr:rowOff>
    </xdr:from>
    <xdr:ext cx="1731201" cy="540000"/>
    <xdr:pic>
      <xdr:nvPicPr>
        <xdr:cNvPr id="10" name="local_green3" hidden="1">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28641" y="21108958"/>
          <a:ext cx="1731201" cy="540000"/>
        </a:xfrm>
        <a:prstGeom prst="rect">
          <a:avLst/>
        </a:prstGeom>
      </xdr:spPr>
    </xdr:pic>
    <xdr:clientData/>
  </xdr:oneCellAnchor>
  <xdr:oneCellAnchor>
    <xdr:from>
      <xdr:col>54</xdr:col>
      <xdr:colOff>386847</xdr:colOff>
      <xdr:row>166</xdr:row>
      <xdr:rowOff>109134</xdr:rowOff>
    </xdr:from>
    <xdr:ext cx="1731201" cy="540000"/>
    <xdr:pic>
      <xdr:nvPicPr>
        <xdr:cNvPr id="11" name="local_green4" hidden="1">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28641" y="31496810"/>
          <a:ext cx="1731201" cy="540000"/>
        </a:xfrm>
        <a:prstGeom prst="rect">
          <a:avLst/>
        </a:prstGeom>
      </xdr:spPr>
    </xdr:pic>
    <xdr:clientData/>
  </xdr:oneCellAnchor>
  <xdr:oneCellAnchor>
    <xdr:from>
      <xdr:col>54</xdr:col>
      <xdr:colOff>386847</xdr:colOff>
      <xdr:row>221</xdr:row>
      <xdr:rowOff>109134</xdr:rowOff>
    </xdr:from>
    <xdr:ext cx="1731201" cy="540000"/>
    <xdr:pic>
      <xdr:nvPicPr>
        <xdr:cNvPr id="13" name="local_green5" hidden="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28641" y="41895869"/>
          <a:ext cx="1731201" cy="540000"/>
        </a:xfrm>
        <a:prstGeom prst="rect">
          <a:avLst/>
        </a:prstGeom>
      </xdr:spPr>
    </xdr:pic>
    <xdr:clientData/>
  </xdr:oneCellAnchor>
  <xdr:oneCellAnchor>
    <xdr:from>
      <xdr:col>54</xdr:col>
      <xdr:colOff>386847</xdr:colOff>
      <xdr:row>276</xdr:row>
      <xdr:rowOff>109134</xdr:rowOff>
    </xdr:from>
    <xdr:ext cx="1731201" cy="540000"/>
    <xdr:pic>
      <xdr:nvPicPr>
        <xdr:cNvPr id="15" name="local_green6" hidden="1">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28641" y="52294928"/>
          <a:ext cx="1731201" cy="540000"/>
        </a:xfrm>
        <a:prstGeom prst="rect">
          <a:avLst/>
        </a:prstGeom>
      </xdr:spPr>
    </xdr:pic>
    <xdr:clientData/>
  </xdr:oneCellAnchor>
  <mc:AlternateContent xmlns:mc="http://schemas.openxmlformats.org/markup-compatibility/2006">
    <mc:Choice xmlns:a14="http://schemas.microsoft.com/office/drawing/2010/main" Requires="a14">
      <xdr:twoCellAnchor>
        <xdr:from>
          <xdr:col>10</xdr:col>
          <xdr:colOff>114300</xdr:colOff>
          <xdr:row>5</xdr:row>
          <xdr:rowOff>66675</xdr:rowOff>
        </xdr:from>
        <xdr:to>
          <xdr:col>10</xdr:col>
          <xdr:colOff>1390650</xdr:colOff>
          <xdr:row>7</xdr:row>
          <xdr:rowOff>123825</xdr:rowOff>
        </xdr:to>
        <xdr:sp macro="" textlink="">
          <xdr:nvSpPr>
            <xdr:cNvPr id="16" name="Button 73" hidden="1">
              <a:extLst>
                <a:ext uri="{63B3BB69-23CF-44E3-9099-C40C66FF867C}">
                  <a14:compatExt spid="_x0000_s1097"/>
                </a:ext>
                <a:ext uri="{FF2B5EF4-FFF2-40B4-BE49-F238E27FC236}">
                  <a16:creationId xmlns:a16="http://schemas.microsoft.com/office/drawing/2014/main" id="{00000000-0008-0000-0700-0000100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AU" sz="1100" b="0" i="0" u="none" strike="noStrike" baseline="0">
                  <a:solidFill>
                    <a:srgbClr val="000000"/>
                  </a:solidFill>
                  <a:latin typeface="Calibri"/>
                  <a:ea typeface="Calibri"/>
                  <a:cs typeface="Calibri"/>
                </a:rPr>
                <a:t>Reset Price Formulas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2</xdr:row>
          <xdr:rowOff>361950</xdr:rowOff>
        </xdr:from>
        <xdr:to>
          <xdr:col>13</xdr:col>
          <xdr:colOff>238125</xdr:colOff>
          <xdr:row>5</xdr:row>
          <xdr:rowOff>85725</xdr:rowOff>
        </xdr:to>
        <xdr:sp macro="" textlink="">
          <xdr:nvSpPr>
            <xdr:cNvPr id="17" name="Button 75" hidden="1">
              <a:extLst>
                <a:ext uri="{63B3BB69-23CF-44E3-9099-C40C66FF867C}">
                  <a14:compatExt spid="_x0000_s1099"/>
                </a:ext>
                <a:ext uri="{FF2B5EF4-FFF2-40B4-BE49-F238E27FC236}">
                  <a16:creationId xmlns:a16="http://schemas.microsoft.com/office/drawing/2014/main" id="{00000000-0008-0000-0700-0000110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AU" sz="1100" b="0" i="0" u="none" strike="noStrike" baseline="0">
                  <a:solidFill>
                    <a:srgbClr val="000000"/>
                  </a:solidFill>
                  <a:latin typeface="Calibri"/>
                  <a:ea typeface="Calibri"/>
                  <a:cs typeface="Calibri"/>
                </a:rPr>
                <a:t>Copy for SAP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85725</xdr:colOff>
          <xdr:row>6</xdr:row>
          <xdr:rowOff>9525</xdr:rowOff>
        </xdr:from>
        <xdr:to>
          <xdr:col>13</xdr:col>
          <xdr:colOff>228600</xdr:colOff>
          <xdr:row>8</xdr:row>
          <xdr:rowOff>123825</xdr:rowOff>
        </xdr:to>
        <xdr:sp macro="" textlink="">
          <xdr:nvSpPr>
            <xdr:cNvPr id="18" name="Button 76" hidden="1">
              <a:extLst>
                <a:ext uri="{63B3BB69-23CF-44E3-9099-C40C66FF867C}">
                  <a14:compatExt spid="_x0000_s1100"/>
                </a:ext>
                <a:ext uri="{FF2B5EF4-FFF2-40B4-BE49-F238E27FC236}">
                  <a16:creationId xmlns:a16="http://schemas.microsoft.com/office/drawing/2014/main" id="{00000000-0008-0000-0700-0000120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AU" sz="1100" b="0" i="0" u="none" strike="noStrike" baseline="0">
                  <a:solidFill>
                    <a:srgbClr val="000000"/>
                  </a:solidFill>
                  <a:latin typeface="Calibri"/>
                  <a:ea typeface="Calibri"/>
                  <a:cs typeface="Calibri"/>
                </a:rPr>
                <a:t>Convert mm to m</a:t>
              </a:r>
            </a:p>
          </xdr:txBody>
        </xdr:sp>
        <xdr:clientData fPrintsWithSheet="0"/>
      </xdr:twoCellAnchor>
    </mc:Choice>
    <mc:Fallback/>
  </mc:AlternateContent>
  <xdr:twoCellAnchor editAs="oneCell">
    <xdr:from>
      <xdr:col>7</xdr:col>
      <xdr:colOff>386847</xdr:colOff>
      <xdr:row>0</xdr:row>
      <xdr:rowOff>120341</xdr:rowOff>
    </xdr:from>
    <xdr:to>
      <xdr:col>9</xdr:col>
      <xdr:colOff>739724</xdr:colOff>
      <xdr:row>2</xdr:row>
      <xdr:rowOff>279341</xdr:rowOff>
    </xdr:to>
    <xdr:pic>
      <xdr:nvPicPr>
        <xdr:cNvPr id="20" name="local_green" hidden="1">
          <a:extLst>
            <a:ext uri="{FF2B5EF4-FFF2-40B4-BE49-F238E27FC236}">
              <a16:creationId xmlns:a16="http://schemas.microsoft.com/office/drawing/2014/main" id="{E5D6B800-A0BC-4761-9063-0A3E0630D7D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30322" y="120341"/>
          <a:ext cx="1724477" cy="540000"/>
        </a:xfrm>
        <a:prstGeom prst="rect">
          <a:avLst/>
        </a:prstGeom>
      </xdr:spPr>
    </xdr:pic>
    <xdr:clientData/>
  </xdr:twoCellAnchor>
  <xdr:twoCellAnchor editAs="oneCell">
    <xdr:from>
      <xdr:col>7</xdr:col>
      <xdr:colOff>386847</xdr:colOff>
      <xdr:row>56</xdr:row>
      <xdr:rowOff>109135</xdr:rowOff>
    </xdr:from>
    <xdr:to>
      <xdr:col>9</xdr:col>
      <xdr:colOff>739724</xdr:colOff>
      <xdr:row>58</xdr:row>
      <xdr:rowOff>268135</xdr:rowOff>
    </xdr:to>
    <xdr:pic>
      <xdr:nvPicPr>
        <xdr:cNvPr id="21" name="local_green2" hidden="1">
          <a:extLst>
            <a:ext uri="{FF2B5EF4-FFF2-40B4-BE49-F238E27FC236}">
              <a16:creationId xmlns:a16="http://schemas.microsoft.com/office/drawing/2014/main" id="{6B05053E-EAC3-4952-BC1D-9647F01DDDC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30322" y="10700935"/>
          <a:ext cx="1724477" cy="540000"/>
        </a:xfrm>
        <a:prstGeom prst="rect">
          <a:avLst/>
        </a:prstGeom>
      </xdr:spPr>
    </xdr:pic>
    <xdr:clientData/>
  </xdr:twoCellAnchor>
  <xdr:twoCellAnchor editAs="oneCell">
    <xdr:from>
      <xdr:col>7</xdr:col>
      <xdr:colOff>386847</xdr:colOff>
      <xdr:row>111</xdr:row>
      <xdr:rowOff>120340</xdr:rowOff>
    </xdr:from>
    <xdr:to>
      <xdr:col>9</xdr:col>
      <xdr:colOff>739724</xdr:colOff>
      <xdr:row>113</xdr:row>
      <xdr:rowOff>279340</xdr:rowOff>
    </xdr:to>
    <xdr:pic>
      <xdr:nvPicPr>
        <xdr:cNvPr id="22" name="local_green3" hidden="1">
          <a:extLst>
            <a:ext uri="{FF2B5EF4-FFF2-40B4-BE49-F238E27FC236}">
              <a16:creationId xmlns:a16="http://schemas.microsoft.com/office/drawing/2014/main" id="{4CE06E98-2333-45AB-B74C-2F708659D3D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30322" y="21113440"/>
          <a:ext cx="1724477" cy="540000"/>
        </a:xfrm>
        <a:prstGeom prst="rect">
          <a:avLst/>
        </a:prstGeom>
      </xdr:spPr>
    </xdr:pic>
    <xdr:clientData/>
  </xdr:twoCellAnchor>
  <xdr:twoCellAnchor editAs="oneCell">
    <xdr:from>
      <xdr:col>7</xdr:col>
      <xdr:colOff>386847</xdr:colOff>
      <xdr:row>166</xdr:row>
      <xdr:rowOff>109134</xdr:rowOff>
    </xdr:from>
    <xdr:to>
      <xdr:col>9</xdr:col>
      <xdr:colOff>739724</xdr:colOff>
      <xdr:row>168</xdr:row>
      <xdr:rowOff>268134</xdr:rowOff>
    </xdr:to>
    <xdr:pic>
      <xdr:nvPicPr>
        <xdr:cNvPr id="23" name="local_green4" hidden="1">
          <a:extLst>
            <a:ext uri="{FF2B5EF4-FFF2-40B4-BE49-F238E27FC236}">
              <a16:creationId xmlns:a16="http://schemas.microsoft.com/office/drawing/2014/main" id="{76B7BC01-5066-42E7-B147-2F35B721841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30322" y="31503534"/>
          <a:ext cx="1724477" cy="540000"/>
        </a:xfrm>
        <a:prstGeom prst="rect">
          <a:avLst/>
        </a:prstGeom>
      </xdr:spPr>
    </xdr:pic>
    <xdr:clientData/>
  </xdr:twoCellAnchor>
  <xdr:twoCellAnchor editAs="oneCell">
    <xdr:from>
      <xdr:col>7</xdr:col>
      <xdr:colOff>386847</xdr:colOff>
      <xdr:row>221</xdr:row>
      <xdr:rowOff>109134</xdr:rowOff>
    </xdr:from>
    <xdr:to>
      <xdr:col>9</xdr:col>
      <xdr:colOff>739724</xdr:colOff>
      <xdr:row>223</xdr:row>
      <xdr:rowOff>268134</xdr:rowOff>
    </xdr:to>
    <xdr:pic>
      <xdr:nvPicPr>
        <xdr:cNvPr id="24" name="local_green5" hidden="1">
          <a:extLst>
            <a:ext uri="{FF2B5EF4-FFF2-40B4-BE49-F238E27FC236}">
              <a16:creationId xmlns:a16="http://schemas.microsoft.com/office/drawing/2014/main" id="{83436296-C713-404B-97EB-19B0404F503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30322" y="41904834"/>
          <a:ext cx="1724477" cy="540000"/>
        </a:xfrm>
        <a:prstGeom prst="rect">
          <a:avLst/>
        </a:prstGeom>
      </xdr:spPr>
    </xdr:pic>
    <xdr:clientData/>
  </xdr:twoCellAnchor>
  <xdr:twoCellAnchor editAs="oneCell">
    <xdr:from>
      <xdr:col>7</xdr:col>
      <xdr:colOff>386847</xdr:colOff>
      <xdr:row>276</xdr:row>
      <xdr:rowOff>109134</xdr:rowOff>
    </xdr:from>
    <xdr:to>
      <xdr:col>9</xdr:col>
      <xdr:colOff>739724</xdr:colOff>
      <xdr:row>278</xdr:row>
      <xdr:rowOff>268134</xdr:rowOff>
    </xdr:to>
    <xdr:pic>
      <xdr:nvPicPr>
        <xdr:cNvPr id="25" name="local_green6" hidden="1">
          <a:extLst>
            <a:ext uri="{FF2B5EF4-FFF2-40B4-BE49-F238E27FC236}">
              <a16:creationId xmlns:a16="http://schemas.microsoft.com/office/drawing/2014/main" id="{DC6BD058-1062-4D1A-9064-6E179641C2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30322" y="52306134"/>
          <a:ext cx="1724477" cy="54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27120</xdr:colOff>
      <xdr:row>0</xdr:row>
      <xdr:rowOff>28575</xdr:rowOff>
    </xdr:from>
    <xdr:to>
      <xdr:col>3</xdr:col>
      <xdr:colOff>731986</xdr:colOff>
      <xdr:row>1</xdr:row>
      <xdr:rowOff>162271</xdr:rowOff>
    </xdr:to>
    <xdr:pic>
      <xdr:nvPicPr>
        <xdr:cNvPr id="2" name="Picture 1" descr="Capral Logo - RGB">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160470" y="28575"/>
          <a:ext cx="1619266" cy="324196"/>
        </a:xfrm>
        <a:prstGeom prst="rect">
          <a:avLst/>
        </a:prstGeom>
        <a:noFill/>
        <a:ln>
          <a:noFill/>
        </a:ln>
      </xdr:spPr>
    </xdr:pic>
    <xdr:clientData/>
  </xdr:twoCellAnchor>
  <xdr:twoCellAnchor>
    <xdr:from>
      <xdr:col>3</xdr:col>
      <xdr:colOff>834277</xdr:colOff>
      <xdr:row>0</xdr:row>
      <xdr:rowOff>11206</xdr:rowOff>
    </xdr:from>
    <xdr:to>
      <xdr:col>5</xdr:col>
      <xdr:colOff>438150</xdr:colOff>
      <xdr:row>1</xdr:row>
      <xdr:rowOff>67235</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1882027" y="11206"/>
          <a:ext cx="2537573" cy="24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AU" sz="1400" b="1"/>
            <a:t>PROJECT QUOTATION - MF ALT</a:t>
          </a:r>
        </a:p>
      </xdr:txBody>
    </xdr:sp>
    <xdr:clientData/>
  </xdr:twoCellAnchor>
  <xdr:twoCellAnchor>
    <xdr:from>
      <xdr:col>1</xdr:col>
      <xdr:colOff>27120</xdr:colOff>
      <xdr:row>111</xdr:row>
      <xdr:rowOff>57150</xdr:rowOff>
    </xdr:from>
    <xdr:to>
      <xdr:col>3</xdr:col>
      <xdr:colOff>731986</xdr:colOff>
      <xdr:row>113</xdr:row>
      <xdr:rowOff>346</xdr:rowOff>
    </xdr:to>
    <xdr:pic>
      <xdr:nvPicPr>
        <xdr:cNvPr id="5" name="Picture 4" descr="Capral Logo - RGB">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160470" y="20669250"/>
          <a:ext cx="1619266" cy="324196"/>
        </a:xfrm>
        <a:prstGeom prst="rect">
          <a:avLst/>
        </a:prstGeom>
        <a:noFill/>
        <a:ln>
          <a:noFill/>
        </a:ln>
      </xdr:spPr>
    </xdr:pic>
    <xdr:clientData/>
  </xdr:twoCellAnchor>
  <xdr:twoCellAnchor>
    <xdr:from>
      <xdr:col>1</xdr:col>
      <xdr:colOff>36645</xdr:colOff>
      <xdr:row>166</xdr:row>
      <xdr:rowOff>57150</xdr:rowOff>
    </xdr:from>
    <xdr:to>
      <xdr:col>3</xdr:col>
      <xdr:colOff>741511</xdr:colOff>
      <xdr:row>168</xdr:row>
      <xdr:rowOff>346</xdr:rowOff>
    </xdr:to>
    <xdr:pic>
      <xdr:nvPicPr>
        <xdr:cNvPr id="7" name="Picture 6" descr="Capral Logo - RGB">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169995" y="30880050"/>
          <a:ext cx="1619266" cy="324196"/>
        </a:xfrm>
        <a:prstGeom prst="rect">
          <a:avLst/>
        </a:prstGeom>
        <a:noFill/>
        <a:ln>
          <a:noFill/>
        </a:ln>
      </xdr:spPr>
    </xdr:pic>
    <xdr:clientData/>
  </xdr:twoCellAnchor>
  <xdr:twoCellAnchor>
    <xdr:from>
      <xdr:col>1</xdr:col>
      <xdr:colOff>27120</xdr:colOff>
      <xdr:row>56</xdr:row>
      <xdr:rowOff>47625</xdr:rowOff>
    </xdr:from>
    <xdr:to>
      <xdr:col>3</xdr:col>
      <xdr:colOff>731986</xdr:colOff>
      <xdr:row>57</xdr:row>
      <xdr:rowOff>181321</xdr:rowOff>
    </xdr:to>
    <xdr:pic>
      <xdr:nvPicPr>
        <xdr:cNvPr id="9" name="Picture 8" descr="Capral Logo - RGB">
          <a:extLst>
            <a:ext uri="{FF2B5EF4-FFF2-40B4-BE49-F238E27FC236}">
              <a16:creationId xmlns:a16="http://schemas.microsoft.com/office/drawing/2014/main" id="{00000000-0008-0000-0800-000009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160470" y="10448925"/>
          <a:ext cx="1619266" cy="324196"/>
        </a:xfrm>
        <a:prstGeom prst="rect">
          <a:avLst/>
        </a:prstGeom>
        <a:noFill/>
        <a:ln>
          <a:noFill/>
        </a:ln>
      </xdr:spPr>
    </xdr:pic>
    <xdr:clientData/>
  </xdr:twoCellAnchor>
  <xdr:twoCellAnchor>
    <xdr:from>
      <xdr:col>1</xdr:col>
      <xdr:colOff>36645</xdr:colOff>
      <xdr:row>221</xdr:row>
      <xdr:rowOff>57150</xdr:rowOff>
    </xdr:from>
    <xdr:to>
      <xdr:col>3</xdr:col>
      <xdr:colOff>741511</xdr:colOff>
      <xdr:row>223</xdr:row>
      <xdr:rowOff>346</xdr:rowOff>
    </xdr:to>
    <xdr:pic>
      <xdr:nvPicPr>
        <xdr:cNvPr id="10" name="Picture 9" descr="Capral Logo - RGB">
          <a:extLst>
            <a:ext uri="{FF2B5EF4-FFF2-40B4-BE49-F238E27FC236}">
              <a16:creationId xmlns:a16="http://schemas.microsoft.com/office/drawing/2014/main" id="{00000000-0008-0000-0800-00000A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169995" y="41090850"/>
          <a:ext cx="1619266" cy="324196"/>
        </a:xfrm>
        <a:prstGeom prst="rect">
          <a:avLst/>
        </a:prstGeom>
        <a:noFill/>
        <a:ln>
          <a:noFill/>
        </a:ln>
      </xdr:spPr>
    </xdr:pic>
    <xdr:clientData/>
  </xdr:twoCellAnchor>
  <xdr:twoCellAnchor>
    <xdr:from>
      <xdr:col>1</xdr:col>
      <xdr:colOff>36645</xdr:colOff>
      <xdr:row>276</xdr:row>
      <xdr:rowOff>57150</xdr:rowOff>
    </xdr:from>
    <xdr:to>
      <xdr:col>3</xdr:col>
      <xdr:colOff>741511</xdr:colOff>
      <xdr:row>278</xdr:row>
      <xdr:rowOff>346</xdr:rowOff>
    </xdr:to>
    <xdr:pic>
      <xdr:nvPicPr>
        <xdr:cNvPr id="12" name="Picture 11" descr="Capral Logo - RGB">
          <a:extLst>
            <a:ext uri="{FF2B5EF4-FFF2-40B4-BE49-F238E27FC236}">
              <a16:creationId xmlns:a16="http://schemas.microsoft.com/office/drawing/2014/main" id="{00000000-0008-0000-0800-00000C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169995" y="51301650"/>
          <a:ext cx="1619266" cy="324196"/>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2</xdr:col>
          <xdr:colOff>762000</xdr:colOff>
          <xdr:row>52</xdr:row>
          <xdr:rowOff>0</xdr:rowOff>
        </xdr:from>
        <xdr:to>
          <xdr:col>3</xdr:col>
          <xdr:colOff>723900</xdr:colOff>
          <xdr:row>53</xdr:row>
          <xdr:rowOff>19050</xdr:rowOff>
        </xdr:to>
        <xdr:sp macro="" textlink="">
          <xdr:nvSpPr>
            <xdr:cNvPr id="29697" name="Option Button 1" hidden="1">
              <a:extLst>
                <a:ext uri="{63B3BB69-23CF-44E3-9099-C40C66FF867C}">
                  <a14:compatExt spid="_x0000_s29697"/>
                </a:ext>
                <a:ext uri="{FF2B5EF4-FFF2-40B4-BE49-F238E27FC236}">
                  <a16:creationId xmlns:a16="http://schemas.microsoft.com/office/drawing/2014/main" id="{00000000-0008-0000-0800-000001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U" sz="800" b="0" i="0" u="none" strike="noStrike" baseline="0">
                  <a:solidFill>
                    <a:srgbClr val="000000"/>
                  </a:solidFill>
                  <a:latin typeface="Tahoma"/>
                  <a:ea typeface="Tahoma"/>
                  <a:cs typeface="Tahoma"/>
                </a:rPr>
                <a:t>1 page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657225</xdr:colOff>
          <xdr:row>52</xdr:row>
          <xdr:rowOff>0</xdr:rowOff>
        </xdr:from>
        <xdr:to>
          <xdr:col>3</xdr:col>
          <xdr:colOff>1381125</xdr:colOff>
          <xdr:row>53</xdr:row>
          <xdr:rowOff>19050</xdr:rowOff>
        </xdr:to>
        <xdr:sp macro="" textlink="">
          <xdr:nvSpPr>
            <xdr:cNvPr id="29698" name="Option Button 2" hidden="1">
              <a:extLst>
                <a:ext uri="{63B3BB69-23CF-44E3-9099-C40C66FF867C}">
                  <a14:compatExt spid="_x0000_s29698"/>
                </a:ext>
                <a:ext uri="{FF2B5EF4-FFF2-40B4-BE49-F238E27FC236}">
                  <a16:creationId xmlns:a16="http://schemas.microsoft.com/office/drawing/2014/main" id="{00000000-0008-0000-0800-000002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U" sz="800" b="0" i="0" u="none" strike="noStrike" baseline="0">
                  <a:solidFill>
                    <a:srgbClr val="000000"/>
                  </a:solidFill>
                  <a:latin typeface="Tahoma"/>
                  <a:ea typeface="Tahoma"/>
                  <a:cs typeface="Tahoma"/>
                </a:rPr>
                <a:t>2 pages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161925</xdr:colOff>
          <xdr:row>0</xdr:row>
          <xdr:rowOff>19050</xdr:rowOff>
        </xdr:from>
        <xdr:to>
          <xdr:col>10</xdr:col>
          <xdr:colOff>1409700</xdr:colOff>
          <xdr:row>1</xdr:row>
          <xdr:rowOff>66675</xdr:rowOff>
        </xdr:to>
        <xdr:sp macro="" textlink="">
          <xdr:nvSpPr>
            <xdr:cNvPr id="29699" name="Button 3" hidden="1">
              <a:extLst>
                <a:ext uri="{63B3BB69-23CF-44E3-9099-C40C66FF867C}">
                  <a14:compatExt spid="_x0000_s29699"/>
                </a:ext>
                <a:ext uri="{FF2B5EF4-FFF2-40B4-BE49-F238E27FC236}">
                  <a16:creationId xmlns:a16="http://schemas.microsoft.com/office/drawing/2014/main" id="{00000000-0008-0000-0800-0000037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AU" sz="1100" b="0" i="0" u="none" strike="noStrike" baseline="0">
                  <a:solidFill>
                    <a:srgbClr val="000000"/>
                  </a:solidFill>
                  <a:latin typeface="Calibri"/>
                  <a:ea typeface="Calibri"/>
                  <a:cs typeface="Calibri"/>
                </a:rPr>
                <a:t>Print Quote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1504950</xdr:colOff>
          <xdr:row>0</xdr:row>
          <xdr:rowOff>19050</xdr:rowOff>
        </xdr:from>
        <xdr:to>
          <xdr:col>11</xdr:col>
          <xdr:colOff>1066800</xdr:colOff>
          <xdr:row>1</xdr:row>
          <xdr:rowOff>66675</xdr:rowOff>
        </xdr:to>
        <xdr:sp macro="" textlink="">
          <xdr:nvSpPr>
            <xdr:cNvPr id="29700" name="Button 4" hidden="1">
              <a:extLst>
                <a:ext uri="{63B3BB69-23CF-44E3-9099-C40C66FF867C}">
                  <a14:compatExt spid="_x0000_s29700"/>
                </a:ext>
                <a:ext uri="{FF2B5EF4-FFF2-40B4-BE49-F238E27FC236}">
                  <a16:creationId xmlns:a16="http://schemas.microsoft.com/office/drawing/2014/main" id="{00000000-0008-0000-0800-0000047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AU" sz="1100" b="0" i="0" u="none" strike="noStrike" baseline="0">
                  <a:solidFill>
                    <a:srgbClr val="000000"/>
                  </a:solidFill>
                  <a:latin typeface="Calibri"/>
                  <a:ea typeface="Calibri"/>
                  <a:cs typeface="Calibri"/>
                </a:rPr>
                <a:t>Print Project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52</xdr:row>
          <xdr:rowOff>0</xdr:rowOff>
        </xdr:from>
        <xdr:to>
          <xdr:col>3</xdr:col>
          <xdr:colOff>2114550</xdr:colOff>
          <xdr:row>53</xdr:row>
          <xdr:rowOff>19050</xdr:rowOff>
        </xdr:to>
        <xdr:sp macro="" textlink="">
          <xdr:nvSpPr>
            <xdr:cNvPr id="29702" name="Option Button 6" hidden="1">
              <a:extLst>
                <a:ext uri="{63B3BB69-23CF-44E3-9099-C40C66FF867C}">
                  <a14:compatExt spid="_x0000_s29702"/>
                </a:ext>
                <a:ext uri="{FF2B5EF4-FFF2-40B4-BE49-F238E27FC236}">
                  <a16:creationId xmlns:a16="http://schemas.microsoft.com/office/drawing/2014/main" id="{00000000-0008-0000-0800-000006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U" sz="800" b="0" i="0" u="none" strike="noStrike" baseline="0">
                  <a:solidFill>
                    <a:srgbClr val="000000"/>
                  </a:solidFill>
                  <a:latin typeface="Tahoma"/>
                  <a:ea typeface="Tahoma"/>
                  <a:cs typeface="Tahoma"/>
                </a:rPr>
                <a:t>3 pages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2105025</xdr:colOff>
          <xdr:row>52</xdr:row>
          <xdr:rowOff>0</xdr:rowOff>
        </xdr:from>
        <xdr:to>
          <xdr:col>4</xdr:col>
          <xdr:colOff>419100</xdr:colOff>
          <xdr:row>53</xdr:row>
          <xdr:rowOff>19050</xdr:rowOff>
        </xdr:to>
        <xdr:sp macro="" textlink="">
          <xdr:nvSpPr>
            <xdr:cNvPr id="29704" name="Option Button 8" hidden="1">
              <a:extLst>
                <a:ext uri="{63B3BB69-23CF-44E3-9099-C40C66FF867C}">
                  <a14:compatExt spid="_x0000_s29704"/>
                </a:ext>
                <a:ext uri="{FF2B5EF4-FFF2-40B4-BE49-F238E27FC236}">
                  <a16:creationId xmlns:a16="http://schemas.microsoft.com/office/drawing/2014/main" id="{00000000-0008-0000-0800-000008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U" sz="800" b="0" i="0" u="none" strike="noStrike" baseline="0">
                  <a:solidFill>
                    <a:srgbClr val="000000"/>
                  </a:solidFill>
                  <a:latin typeface="Tahoma"/>
                  <a:ea typeface="Tahoma"/>
                  <a:cs typeface="Tahoma"/>
                </a:rPr>
                <a:t>4 pages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457200</xdr:colOff>
          <xdr:row>52</xdr:row>
          <xdr:rowOff>0</xdr:rowOff>
        </xdr:from>
        <xdr:to>
          <xdr:col>6</xdr:col>
          <xdr:colOff>152400</xdr:colOff>
          <xdr:row>53</xdr:row>
          <xdr:rowOff>19050</xdr:rowOff>
        </xdr:to>
        <xdr:sp macro="" textlink="">
          <xdr:nvSpPr>
            <xdr:cNvPr id="29706" name="Option Button 10" hidden="1">
              <a:extLst>
                <a:ext uri="{63B3BB69-23CF-44E3-9099-C40C66FF867C}">
                  <a14:compatExt spid="_x0000_s29706"/>
                </a:ext>
                <a:ext uri="{FF2B5EF4-FFF2-40B4-BE49-F238E27FC236}">
                  <a16:creationId xmlns:a16="http://schemas.microsoft.com/office/drawing/2014/main" id="{00000000-0008-0000-0800-00000A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U" sz="800" b="0" i="0" u="none" strike="noStrike" baseline="0">
                  <a:solidFill>
                    <a:srgbClr val="000000"/>
                  </a:solidFill>
                  <a:latin typeface="Tahoma"/>
                  <a:ea typeface="Tahoma"/>
                  <a:cs typeface="Tahoma"/>
                </a:rPr>
                <a:t>5 pages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171450</xdr:colOff>
          <xdr:row>52</xdr:row>
          <xdr:rowOff>0</xdr:rowOff>
        </xdr:from>
        <xdr:to>
          <xdr:col>7</xdr:col>
          <xdr:colOff>447675</xdr:colOff>
          <xdr:row>53</xdr:row>
          <xdr:rowOff>19050</xdr:rowOff>
        </xdr:to>
        <xdr:sp macro="" textlink="">
          <xdr:nvSpPr>
            <xdr:cNvPr id="29707" name="Option Button 11" hidden="1">
              <a:extLst>
                <a:ext uri="{63B3BB69-23CF-44E3-9099-C40C66FF867C}">
                  <a14:compatExt spid="_x0000_s29707"/>
                </a:ext>
                <a:ext uri="{FF2B5EF4-FFF2-40B4-BE49-F238E27FC236}">
                  <a16:creationId xmlns:a16="http://schemas.microsoft.com/office/drawing/2014/main" id="{00000000-0008-0000-0800-00000B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U" sz="800" b="0" i="0" u="none" strike="noStrike" baseline="0">
                  <a:solidFill>
                    <a:srgbClr val="000000"/>
                  </a:solidFill>
                  <a:latin typeface="Tahoma"/>
                  <a:ea typeface="Tahoma"/>
                  <a:cs typeface="Tahoma"/>
                </a:rPr>
                <a:t>6 pages</a:t>
              </a:r>
            </a:p>
          </xdr:txBody>
        </xdr:sp>
        <xdr:clientData/>
      </xdr:twoCellAnchor>
    </mc:Choice>
    <mc:Fallback/>
  </mc:AlternateContent>
  <xdr:twoCellAnchor>
    <xdr:from>
      <xdr:col>3</xdr:col>
      <xdr:colOff>834277</xdr:colOff>
      <xdr:row>56</xdr:row>
      <xdr:rowOff>49306</xdr:rowOff>
    </xdr:from>
    <xdr:to>
      <xdr:col>5</xdr:col>
      <xdr:colOff>438150</xdr:colOff>
      <xdr:row>57</xdr:row>
      <xdr:rowOff>105335</xdr:rowOff>
    </xdr:to>
    <xdr:sp macro="" textlink="">
      <xdr:nvSpPr>
        <xdr:cNvPr id="22" name="TextBox 21">
          <a:extLst>
            <a:ext uri="{FF2B5EF4-FFF2-40B4-BE49-F238E27FC236}">
              <a16:creationId xmlns:a16="http://schemas.microsoft.com/office/drawing/2014/main" id="{00000000-0008-0000-0800-000016000000}"/>
            </a:ext>
          </a:extLst>
        </xdr:cNvPr>
        <xdr:cNvSpPr txBox="1"/>
      </xdr:nvSpPr>
      <xdr:spPr>
        <a:xfrm>
          <a:off x="1882027" y="10641106"/>
          <a:ext cx="2537573" cy="24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AU" sz="1400" b="1"/>
            <a:t>PROJECT QUOTATION - MF ALT</a:t>
          </a:r>
        </a:p>
      </xdr:txBody>
    </xdr:sp>
    <xdr:clientData/>
  </xdr:twoCellAnchor>
  <xdr:twoCellAnchor>
    <xdr:from>
      <xdr:col>3</xdr:col>
      <xdr:colOff>834277</xdr:colOff>
      <xdr:row>111</xdr:row>
      <xdr:rowOff>30256</xdr:rowOff>
    </xdr:from>
    <xdr:to>
      <xdr:col>5</xdr:col>
      <xdr:colOff>438150</xdr:colOff>
      <xdr:row>112</xdr:row>
      <xdr:rowOff>86285</xdr:rowOff>
    </xdr:to>
    <xdr:sp macro="" textlink="">
      <xdr:nvSpPr>
        <xdr:cNvPr id="23" name="TextBox 22">
          <a:extLst>
            <a:ext uri="{FF2B5EF4-FFF2-40B4-BE49-F238E27FC236}">
              <a16:creationId xmlns:a16="http://schemas.microsoft.com/office/drawing/2014/main" id="{00000000-0008-0000-0800-000017000000}"/>
            </a:ext>
          </a:extLst>
        </xdr:cNvPr>
        <xdr:cNvSpPr txBox="1"/>
      </xdr:nvSpPr>
      <xdr:spPr>
        <a:xfrm>
          <a:off x="1882027" y="21023356"/>
          <a:ext cx="2537573" cy="24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AU" sz="1400" b="1"/>
            <a:t>PROJECT QUOTATION - MF ALT</a:t>
          </a:r>
        </a:p>
      </xdr:txBody>
    </xdr:sp>
    <xdr:clientData/>
  </xdr:twoCellAnchor>
  <xdr:twoCellAnchor>
    <xdr:from>
      <xdr:col>3</xdr:col>
      <xdr:colOff>834277</xdr:colOff>
      <xdr:row>166</xdr:row>
      <xdr:rowOff>39781</xdr:rowOff>
    </xdr:from>
    <xdr:to>
      <xdr:col>5</xdr:col>
      <xdr:colOff>438150</xdr:colOff>
      <xdr:row>167</xdr:row>
      <xdr:rowOff>95810</xdr:rowOff>
    </xdr:to>
    <xdr:sp macro="" textlink="">
      <xdr:nvSpPr>
        <xdr:cNvPr id="24" name="TextBox 23">
          <a:extLst>
            <a:ext uri="{FF2B5EF4-FFF2-40B4-BE49-F238E27FC236}">
              <a16:creationId xmlns:a16="http://schemas.microsoft.com/office/drawing/2014/main" id="{00000000-0008-0000-0800-000018000000}"/>
            </a:ext>
          </a:extLst>
        </xdr:cNvPr>
        <xdr:cNvSpPr txBox="1"/>
      </xdr:nvSpPr>
      <xdr:spPr>
        <a:xfrm>
          <a:off x="1882027" y="31434181"/>
          <a:ext cx="2537573" cy="24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AU" sz="1400" b="1"/>
            <a:t>PROJECT QUOTATION - MF ALT</a:t>
          </a:r>
        </a:p>
      </xdr:txBody>
    </xdr:sp>
    <xdr:clientData/>
  </xdr:twoCellAnchor>
  <xdr:twoCellAnchor>
    <xdr:from>
      <xdr:col>3</xdr:col>
      <xdr:colOff>834277</xdr:colOff>
      <xdr:row>221</xdr:row>
      <xdr:rowOff>49306</xdr:rowOff>
    </xdr:from>
    <xdr:to>
      <xdr:col>5</xdr:col>
      <xdr:colOff>438150</xdr:colOff>
      <xdr:row>222</xdr:row>
      <xdr:rowOff>105335</xdr:rowOff>
    </xdr:to>
    <xdr:sp macro="" textlink="">
      <xdr:nvSpPr>
        <xdr:cNvPr id="25" name="TextBox 24">
          <a:extLst>
            <a:ext uri="{FF2B5EF4-FFF2-40B4-BE49-F238E27FC236}">
              <a16:creationId xmlns:a16="http://schemas.microsoft.com/office/drawing/2014/main" id="{00000000-0008-0000-0800-000019000000}"/>
            </a:ext>
          </a:extLst>
        </xdr:cNvPr>
        <xdr:cNvSpPr txBox="1"/>
      </xdr:nvSpPr>
      <xdr:spPr>
        <a:xfrm>
          <a:off x="1882027" y="41845006"/>
          <a:ext cx="2537573" cy="24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AU" sz="1400" b="1"/>
            <a:t>PROJECT QUOTATION - MF ALT</a:t>
          </a:r>
        </a:p>
      </xdr:txBody>
    </xdr:sp>
    <xdr:clientData/>
  </xdr:twoCellAnchor>
  <xdr:twoCellAnchor>
    <xdr:from>
      <xdr:col>3</xdr:col>
      <xdr:colOff>834277</xdr:colOff>
      <xdr:row>276</xdr:row>
      <xdr:rowOff>49306</xdr:rowOff>
    </xdr:from>
    <xdr:to>
      <xdr:col>5</xdr:col>
      <xdr:colOff>438150</xdr:colOff>
      <xdr:row>277</xdr:row>
      <xdr:rowOff>105335</xdr:rowOff>
    </xdr:to>
    <xdr:sp macro="" textlink="">
      <xdr:nvSpPr>
        <xdr:cNvPr id="26" name="TextBox 25">
          <a:extLst>
            <a:ext uri="{FF2B5EF4-FFF2-40B4-BE49-F238E27FC236}">
              <a16:creationId xmlns:a16="http://schemas.microsoft.com/office/drawing/2014/main" id="{00000000-0008-0000-0800-00001A000000}"/>
            </a:ext>
          </a:extLst>
        </xdr:cNvPr>
        <xdr:cNvSpPr txBox="1"/>
      </xdr:nvSpPr>
      <xdr:spPr>
        <a:xfrm>
          <a:off x="1882027" y="52246306"/>
          <a:ext cx="2537573" cy="24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AU" sz="1400" b="1"/>
            <a:t>PROJECT QUOTATION - MF ALT</a:t>
          </a:r>
        </a:p>
      </xdr:txBody>
    </xdr:sp>
    <xdr:clientData/>
  </xdr:twoCellAnchor>
  <xdr:twoCellAnchor editAs="oneCell">
    <xdr:from>
      <xdr:col>6</xdr:col>
      <xdr:colOff>171450</xdr:colOff>
      <xdr:row>0</xdr:row>
      <xdr:rowOff>114300</xdr:rowOff>
    </xdr:from>
    <xdr:to>
      <xdr:col>9</xdr:col>
      <xdr:colOff>666452</xdr:colOff>
      <xdr:row>2</xdr:row>
      <xdr:rowOff>273300</xdr:rowOff>
    </xdr:to>
    <xdr:pic>
      <xdr:nvPicPr>
        <xdr:cNvPr id="28" name="local_supergreen" hidden="1">
          <a:extLst>
            <a:ext uri="{FF2B5EF4-FFF2-40B4-BE49-F238E27FC236}">
              <a16:creationId xmlns:a16="http://schemas.microsoft.com/office/drawing/2014/main" id="{00000000-0008-0000-0800-00001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67250" y="114300"/>
          <a:ext cx="2400002" cy="540000"/>
        </a:xfrm>
        <a:prstGeom prst="rect">
          <a:avLst/>
        </a:prstGeom>
      </xdr:spPr>
    </xdr:pic>
    <xdr:clientData/>
  </xdr:twoCellAnchor>
  <xdr:twoCellAnchor editAs="oneCell">
    <xdr:from>
      <xdr:col>6</xdr:col>
      <xdr:colOff>171450</xdr:colOff>
      <xdr:row>56</xdr:row>
      <xdr:rowOff>123825</xdr:rowOff>
    </xdr:from>
    <xdr:to>
      <xdr:col>9</xdr:col>
      <xdr:colOff>666452</xdr:colOff>
      <xdr:row>58</xdr:row>
      <xdr:rowOff>282825</xdr:rowOff>
    </xdr:to>
    <xdr:pic>
      <xdr:nvPicPr>
        <xdr:cNvPr id="29" name="local_supergreen2" hidden="1">
          <a:extLst>
            <a:ext uri="{FF2B5EF4-FFF2-40B4-BE49-F238E27FC236}">
              <a16:creationId xmlns:a16="http://schemas.microsoft.com/office/drawing/2014/main" id="{00000000-0008-0000-0800-00001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67250" y="10715625"/>
          <a:ext cx="2400002" cy="540000"/>
        </a:xfrm>
        <a:prstGeom prst="rect">
          <a:avLst/>
        </a:prstGeom>
      </xdr:spPr>
    </xdr:pic>
    <xdr:clientData/>
  </xdr:twoCellAnchor>
  <xdr:twoCellAnchor editAs="oneCell">
    <xdr:from>
      <xdr:col>6</xdr:col>
      <xdr:colOff>171450</xdr:colOff>
      <xdr:row>111</xdr:row>
      <xdr:rowOff>114300</xdr:rowOff>
    </xdr:from>
    <xdr:to>
      <xdr:col>9</xdr:col>
      <xdr:colOff>666452</xdr:colOff>
      <xdr:row>113</xdr:row>
      <xdr:rowOff>273300</xdr:rowOff>
    </xdr:to>
    <xdr:pic>
      <xdr:nvPicPr>
        <xdr:cNvPr id="31" name="local_supergreen3" hidden="1">
          <a:extLst>
            <a:ext uri="{FF2B5EF4-FFF2-40B4-BE49-F238E27FC236}">
              <a16:creationId xmlns:a16="http://schemas.microsoft.com/office/drawing/2014/main" id="{00000000-0008-0000-0800-00001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67250" y="21107400"/>
          <a:ext cx="2400002" cy="540000"/>
        </a:xfrm>
        <a:prstGeom prst="rect">
          <a:avLst/>
        </a:prstGeom>
      </xdr:spPr>
    </xdr:pic>
    <xdr:clientData/>
  </xdr:twoCellAnchor>
  <xdr:twoCellAnchor editAs="oneCell">
    <xdr:from>
      <xdr:col>6</xdr:col>
      <xdr:colOff>171450</xdr:colOff>
      <xdr:row>166</xdr:row>
      <xdr:rowOff>123825</xdr:rowOff>
    </xdr:from>
    <xdr:to>
      <xdr:col>9</xdr:col>
      <xdr:colOff>666452</xdr:colOff>
      <xdr:row>168</xdr:row>
      <xdr:rowOff>282825</xdr:rowOff>
    </xdr:to>
    <xdr:pic>
      <xdr:nvPicPr>
        <xdr:cNvPr id="32" name="local_supergreen4" hidden="1">
          <a:extLst>
            <a:ext uri="{FF2B5EF4-FFF2-40B4-BE49-F238E27FC236}">
              <a16:creationId xmlns:a16="http://schemas.microsoft.com/office/drawing/2014/main" id="{00000000-0008-0000-0800-00002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67250" y="31518225"/>
          <a:ext cx="2400002" cy="540000"/>
        </a:xfrm>
        <a:prstGeom prst="rect">
          <a:avLst/>
        </a:prstGeom>
      </xdr:spPr>
    </xdr:pic>
    <xdr:clientData/>
  </xdr:twoCellAnchor>
  <xdr:twoCellAnchor editAs="oneCell">
    <xdr:from>
      <xdr:col>6</xdr:col>
      <xdr:colOff>161925</xdr:colOff>
      <xdr:row>221</xdr:row>
      <xdr:rowOff>114300</xdr:rowOff>
    </xdr:from>
    <xdr:to>
      <xdr:col>9</xdr:col>
      <xdr:colOff>656927</xdr:colOff>
      <xdr:row>223</xdr:row>
      <xdr:rowOff>273300</xdr:rowOff>
    </xdr:to>
    <xdr:pic>
      <xdr:nvPicPr>
        <xdr:cNvPr id="33" name="local_supergreen5" hidden="1">
          <a:extLst>
            <a:ext uri="{FF2B5EF4-FFF2-40B4-BE49-F238E27FC236}">
              <a16:creationId xmlns:a16="http://schemas.microsoft.com/office/drawing/2014/main" id="{00000000-0008-0000-0800-00002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57725" y="41910000"/>
          <a:ext cx="2400002" cy="540000"/>
        </a:xfrm>
        <a:prstGeom prst="rect">
          <a:avLst/>
        </a:prstGeom>
      </xdr:spPr>
    </xdr:pic>
    <xdr:clientData/>
  </xdr:twoCellAnchor>
  <xdr:twoCellAnchor editAs="oneCell">
    <xdr:from>
      <xdr:col>6</xdr:col>
      <xdr:colOff>171450</xdr:colOff>
      <xdr:row>276</xdr:row>
      <xdr:rowOff>114300</xdr:rowOff>
    </xdr:from>
    <xdr:to>
      <xdr:col>9</xdr:col>
      <xdr:colOff>666452</xdr:colOff>
      <xdr:row>278</xdr:row>
      <xdr:rowOff>273300</xdr:rowOff>
    </xdr:to>
    <xdr:pic>
      <xdr:nvPicPr>
        <xdr:cNvPr id="34" name="local_supergreen6" hidden="1">
          <a:extLst>
            <a:ext uri="{FF2B5EF4-FFF2-40B4-BE49-F238E27FC236}">
              <a16:creationId xmlns:a16="http://schemas.microsoft.com/office/drawing/2014/main" id="{00000000-0008-0000-0800-00002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67250" y="52311300"/>
          <a:ext cx="2400002" cy="540000"/>
        </a:xfrm>
        <a:prstGeom prst="rect">
          <a:avLst/>
        </a:prstGeom>
      </xdr:spPr>
    </xdr:pic>
    <xdr:clientData/>
  </xdr:twoCellAnchor>
  <xdr:twoCellAnchor editAs="oneCell">
    <xdr:from>
      <xdr:col>7</xdr:col>
      <xdr:colOff>381000</xdr:colOff>
      <xdr:row>276</xdr:row>
      <xdr:rowOff>104775</xdr:rowOff>
    </xdr:from>
    <xdr:to>
      <xdr:col>9</xdr:col>
      <xdr:colOff>654876</xdr:colOff>
      <xdr:row>278</xdr:row>
      <xdr:rowOff>263775</xdr:rowOff>
    </xdr:to>
    <xdr:pic>
      <xdr:nvPicPr>
        <xdr:cNvPr id="35" name="local_green6" hidden="1">
          <a:extLst>
            <a:ext uri="{FF2B5EF4-FFF2-40B4-BE49-F238E27FC236}">
              <a16:creationId xmlns:a16="http://schemas.microsoft.com/office/drawing/2014/main" id="{00000000-0008-0000-0800-00002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24475" y="52301775"/>
          <a:ext cx="1731201" cy="540000"/>
        </a:xfrm>
        <a:prstGeom prst="rect">
          <a:avLst/>
        </a:prstGeom>
      </xdr:spPr>
    </xdr:pic>
    <xdr:clientData/>
  </xdr:twoCellAnchor>
  <xdr:twoCellAnchor editAs="oneCell">
    <xdr:from>
      <xdr:col>7</xdr:col>
      <xdr:colOff>371475</xdr:colOff>
      <xdr:row>221</xdr:row>
      <xdr:rowOff>114300</xdr:rowOff>
    </xdr:from>
    <xdr:to>
      <xdr:col>9</xdr:col>
      <xdr:colOff>645351</xdr:colOff>
      <xdr:row>223</xdr:row>
      <xdr:rowOff>273300</xdr:rowOff>
    </xdr:to>
    <xdr:pic>
      <xdr:nvPicPr>
        <xdr:cNvPr id="36" name="local_green5" hidden="1">
          <a:extLst>
            <a:ext uri="{FF2B5EF4-FFF2-40B4-BE49-F238E27FC236}">
              <a16:creationId xmlns:a16="http://schemas.microsoft.com/office/drawing/2014/main" id="{00000000-0008-0000-0800-00002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14950" y="41910000"/>
          <a:ext cx="1731201" cy="540000"/>
        </a:xfrm>
        <a:prstGeom prst="rect">
          <a:avLst/>
        </a:prstGeom>
      </xdr:spPr>
    </xdr:pic>
    <xdr:clientData/>
  </xdr:twoCellAnchor>
  <xdr:twoCellAnchor editAs="oneCell">
    <xdr:from>
      <xdr:col>7</xdr:col>
      <xdr:colOff>390525</xdr:colOff>
      <xdr:row>166</xdr:row>
      <xdr:rowOff>123825</xdr:rowOff>
    </xdr:from>
    <xdr:to>
      <xdr:col>9</xdr:col>
      <xdr:colOff>664401</xdr:colOff>
      <xdr:row>168</xdr:row>
      <xdr:rowOff>282825</xdr:rowOff>
    </xdr:to>
    <xdr:pic>
      <xdr:nvPicPr>
        <xdr:cNvPr id="37" name="local_green4" hidden="1">
          <a:extLst>
            <a:ext uri="{FF2B5EF4-FFF2-40B4-BE49-F238E27FC236}">
              <a16:creationId xmlns:a16="http://schemas.microsoft.com/office/drawing/2014/main" id="{00000000-0008-0000-0800-00002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34000" y="31518225"/>
          <a:ext cx="1731201" cy="540000"/>
        </a:xfrm>
        <a:prstGeom prst="rect">
          <a:avLst/>
        </a:prstGeom>
      </xdr:spPr>
    </xdr:pic>
    <xdr:clientData/>
  </xdr:twoCellAnchor>
  <xdr:twoCellAnchor editAs="oneCell">
    <xdr:from>
      <xdr:col>7</xdr:col>
      <xdr:colOff>390525</xdr:colOff>
      <xdr:row>111</xdr:row>
      <xdr:rowOff>114300</xdr:rowOff>
    </xdr:from>
    <xdr:to>
      <xdr:col>9</xdr:col>
      <xdr:colOff>664401</xdr:colOff>
      <xdr:row>113</xdr:row>
      <xdr:rowOff>273300</xdr:rowOff>
    </xdr:to>
    <xdr:pic>
      <xdr:nvPicPr>
        <xdr:cNvPr id="38" name="local_green3" hidden="1">
          <a:extLst>
            <a:ext uri="{FF2B5EF4-FFF2-40B4-BE49-F238E27FC236}">
              <a16:creationId xmlns:a16="http://schemas.microsoft.com/office/drawing/2014/main" id="{00000000-0008-0000-0800-00002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34000" y="21107400"/>
          <a:ext cx="1731201" cy="540000"/>
        </a:xfrm>
        <a:prstGeom prst="rect">
          <a:avLst/>
        </a:prstGeom>
      </xdr:spPr>
    </xdr:pic>
    <xdr:clientData/>
  </xdr:twoCellAnchor>
  <xdr:twoCellAnchor editAs="oneCell">
    <xdr:from>
      <xdr:col>7</xdr:col>
      <xdr:colOff>390525</xdr:colOff>
      <xdr:row>56</xdr:row>
      <xdr:rowOff>123825</xdr:rowOff>
    </xdr:from>
    <xdr:to>
      <xdr:col>9</xdr:col>
      <xdr:colOff>664401</xdr:colOff>
      <xdr:row>58</xdr:row>
      <xdr:rowOff>282825</xdr:rowOff>
    </xdr:to>
    <xdr:pic>
      <xdr:nvPicPr>
        <xdr:cNvPr id="39" name="local_green2" hidden="1">
          <a:extLst>
            <a:ext uri="{FF2B5EF4-FFF2-40B4-BE49-F238E27FC236}">
              <a16:creationId xmlns:a16="http://schemas.microsoft.com/office/drawing/2014/main" id="{00000000-0008-0000-0800-00002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34000" y="10715625"/>
          <a:ext cx="1731201" cy="540000"/>
        </a:xfrm>
        <a:prstGeom prst="rect">
          <a:avLst/>
        </a:prstGeom>
      </xdr:spPr>
    </xdr:pic>
    <xdr:clientData/>
  </xdr:twoCellAnchor>
  <xdr:twoCellAnchor editAs="oneCell">
    <xdr:from>
      <xdr:col>7</xdr:col>
      <xdr:colOff>390525</xdr:colOff>
      <xdr:row>0</xdr:row>
      <xdr:rowOff>114300</xdr:rowOff>
    </xdr:from>
    <xdr:to>
      <xdr:col>9</xdr:col>
      <xdr:colOff>664401</xdr:colOff>
      <xdr:row>2</xdr:row>
      <xdr:rowOff>273300</xdr:rowOff>
    </xdr:to>
    <xdr:pic>
      <xdr:nvPicPr>
        <xdr:cNvPr id="40" name="local_green" hidden="1">
          <a:extLst>
            <a:ext uri="{FF2B5EF4-FFF2-40B4-BE49-F238E27FC236}">
              <a16:creationId xmlns:a16="http://schemas.microsoft.com/office/drawing/2014/main" id="{00000000-0008-0000-0800-00002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34000" y="114300"/>
          <a:ext cx="1731201" cy="540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628650</xdr:colOff>
          <xdr:row>29</xdr:row>
          <xdr:rowOff>66675</xdr:rowOff>
        </xdr:from>
        <xdr:to>
          <xdr:col>7</xdr:col>
          <xdr:colOff>704850</xdr:colOff>
          <xdr:row>30</xdr:row>
          <xdr:rowOff>114300</xdr:rowOff>
        </xdr:to>
        <xdr:sp macro="" textlink="">
          <xdr:nvSpPr>
            <xdr:cNvPr id="4099" name="Button 3" hidden="1">
              <a:extLst>
                <a:ext uri="{63B3BB69-23CF-44E3-9099-C40C66FF867C}">
                  <a14:compatExt spid="_x0000_s4099"/>
                </a:ext>
                <a:ext uri="{FF2B5EF4-FFF2-40B4-BE49-F238E27FC236}">
                  <a16:creationId xmlns:a16="http://schemas.microsoft.com/office/drawing/2014/main" id="{00000000-0008-0000-0900-0000031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AU" sz="1100" b="0" i="0" u="none" strike="noStrike" baseline="0">
                  <a:solidFill>
                    <a:srgbClr val="000000"/>
                  </a:solidFill>
                  <a:latin typeface="Calibri"/>
                  <a:ea typeface="Calibri"/>
                  <a:cs typeface="Calibri"/>
                </a:rPr>
                <a:t>Edit IP Categories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628650</xdr:colOff>
          <xdr:row>37</xdr:row>
          <xdr:rowOff>66675</xdr:rowOff>
        </xdr:from>
        <xdr:to>
          <xdr:col>7</xdr:col>
          <xdr:colOff>771525</xdr:colOff>
          <xdr:row>38</xdr:row>
          <xdr:rowOff>123825</xdr:rowOff>
        </xdr:to>
        <xdr:sp macro="" textlink="">
          <xdr:nvSpPr>
            <xdr:cNvPr id="4101" name="Button 5" hidden="1">
              <a:extLst>
                <a:ext uri="{63B3BB69-23CF-44E3-9099-C40C66FF867C}">
                  <a14:compatExt spid="_x0000_s4101"/>
                </a:ext>
                <a:ext uri="{FF2B5EF4-FFF2-40B4-BE49-F238E27FC236}">
                  <a16:creationId xmlns:a16="http://schemas.microsoft.com/office/drawing/2014/main" id="{00000000-0008-0000-0900-0000051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AU" sz="1100" b="0" i="0" u="none" strike="noStrike" baseline="0">
                  <a:solidFill>
                    <a:srgbClr val="000000"/>
                  </a:solidFill>
                  <a:latin typeface="Calibri"/>
                  <a:ea typeface="Calibri"/>
                  <a:cs typeface="Calibri"/>
                </a:rPr>
                <a:t>Bulk/Non-bulk Rates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104775</xdr:colOff>
          <xdr:row>29</xdr:row>
          <xdr:rowOff>47625</xdr:rowOff>
        </xdr:from>
        <xdr:to>
          <xdr:col>8</xdr:col>
          <xdr:colOff>1181100</xdr:colOff>
          <xdr:row>30</xdr:row>
          <xdr:rowOff>114300</xdr:rowOff>
        </xdr:to>
        <xdr:sp macro="" textlink="">
          <xdr:nvSpPr>
            <xdr:cNvPr id="4102" name="Button 6" hidden="1">
              <a:extLst>
                <a:ext uri="{63B3BB69-23CF-44E3-9099-C40C66FF867C}">
                  <a14:compatExt spid="_x0000_s4102"/>
                </a:ext>
                <a:ext uri="{FF2B5EF4-FFF2-40B4-BE49-F238E27FC236}">
                  <a16:creationId xmlns:a16="http://schemas.microsoft.com/office/drawing/2014/main" id="{00000000-0008-0000-0900-0000061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AU" sz="1100" b="0" i="0" u="none" strike="noStrike" baseline="0">
                  <a:solidFill>
                    <a:srgbClr val="000000"/>
                  </a:solidFill>
                  <a:latin typeface="Calibri"/>
                  <a:ea typeface="Calibri"/>
                  <a:cs typeface="Calibri"/>
                </a:rPr>
                <a:t>Reset IP Charges</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6</xdr:col>
      <xdr:colOff>0</xdr:colOff>
      <xdr:row>20</xdr:row>
      <xdr:rowOff>0</xdr:rowOff>
    </xdr:from>
    <xdr:to>
      <xdr:col>8</xdr:col>
      <xdr:colOff>92901</xdr:colOff>
      <xdr:row>22</xdr:row>
      <xdr:rowOff>120900</xdr:rowOff>
    </xdr:to>
    <xdr:pic>
      <xdr:nvPicPr>
        <xdr:cNvPr id="3" name="local_green" hidden="1">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6675" y="3762375"/>
          <a:ext cx="1731201" cy="540000"/>
        </a:xfrm>
        <a:prstGeom prst="rect">
          <a:avLst/>
        </a:prstGeom>
      </xdr:spPr>
    </xdr:pic>
    <xdr:clientData/>
  </xdr:twoCellAnchor>
  <xdr:twoCellAnchor editAs="oneCell">
    <xdr:from>
      <xdr:col>6</xdr:col>
      <xdr:colOff>0</xdr:colOff>
      <xdr:row>20</xdr:row>
      <xdr:rowOff>0</xdr:rowOff>
    </xdr:from>
    <xdr:to>
      <xdr:col>8</xdr:col>
      <xdr:colOff>761702</xdr:colOff>
      <xdr:row>22</xdr:row>
      <xdr:rowOff>120900</xdr:rowOff>
    </xdr:to>
    <xdr:pic>
      <xdr:nvPicPr>
        <xdr:cNvPr id="4" name="local_supergreen" hidden="1">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76675" y="3762375"/>
          <a:ext cx="2400002" cy="540000"/>
        </a:xfrm>
        <a:prstGeom prst="rect">
          <a:avLst/>
        </a:prstGeom>
      </xdr:spPr>
    </xdr:pic>
    <xdr:clientData/>
  </xdr:twoCellAnchor>
  <xdr:twoCellAnchor editAs="oneCell">
    <xdr:from>
      <xdr:col>1</xdr:col>
      <xdr:colOff>0</xdr:colOff>
      <xdr:row>0</xdr:row>
      <xdr:rowOff>28575</xdr:rowOff>
    </xdr:from>
    <xdr:to>
      <xdr:col>2</xdr:col>
      <xdr:colOff>914175</xdr:colOff>
      <xdr:row>2</xdr:row>
      <xdr:rowOff>16657</xdr:rowOff>
    </xdr:to>
    <xdr:pic>
      <xdr:nvPicPr>
        <xdr:cNvPr id="6" name="Picture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300" y="28575"/>
          <a:ext cx="1800000" cy="3119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777127</xdr:colOff>
      <xdr:row>0</xdr:row>
      <xdr:rowOff>11206</xdr:rowOff>
    </xdr:from>
    <xdr:to>
      <xdr:col>4</xdr:col>
      <xdr:colOff>323850</xdr:colOff>
      <xdr:row>1</xdr:row>
      <xdr:rowOff>67235</xdr:rowOff>
    </xdr:to>
    <xdr:sp macro="" textlink="">
      <xdr:nvSpPr>
        <xdr:cNvPr id="3" name="TextBox 2">
          <a:extLst>
            <a:ext uri="{FF2B5EF4-FFF2-40B4-BE49-F238E27FC236}">
              <a16:creationId xmlns:a16="http://schemas.microsoft.com/office/drawing/2014/main" id="{00000000-0008-0000-0C00-000003000000}"/>
            </a:ext>
          </a:extLst>
        </xdr:cNvPr>
        <xdr:cNvSpPr txBox="1"/>
      </xdr:nvSpPr>
      <xdr:spPr>
        <a:xfrm>
          <a:off x="2005852" y="11206"/>
          <a:ext cx="2328023" cy="24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AU" sz="1400" b="1"/>
            <a:t>QUOTATION - NOT ITEMISED</a:t>
          </a:r>
        </a:p>
      </xdr:txBody>
    </xdr:sp>
    <xdr:clientData/>
  </xdr:twoCellAnchor>
  <xdr:twoCellAnchor>
    <xdr:from>
      <xdr:col>3</xdr:col>
      <xdr:colOff>815226</xdr:colOff>
      <xdr:row>111</xdr:row>
      <xdr:rowOff>30256</xdr:rowOff>
    </xdr:from>
    <xdr:to>
      <xdr:col>4</xdr:col>
      <xdr:colOff>390525</xdr:colOff>
      <xdr:row>112</xdr:row>
      <xdr:rowOff>86285</xdr:rowOff>
    </xdr:to>
    <xdr:sp macro="" textlink="">
      <xdr:nvSpPr>
        <xdr:cNvPr id="10" name="TextBox 9">
          <a:extLst>
            <a:ext uri="{FF2B5EF4-FFF2-40B4-BE49-F238E27FC236}">
              <a16:creationId xmlns:a16="http://schemas.microsoft.com/office/drawing/2014/main" id="{00000000-0008-0000-0C00-00000A000000}"/>
            </a:ext>
          </a:extLst>
        </xdr:cNvPr>
        <xdr:cNvSpPr txBox="1"/>
      </xdr:nvSpPr>
      <xdr:spPr>
        <a:xfrm>
          <a:off x="2043951" y="21023356"/>
          <a:ext cx="2356599" cy="24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AU" sz="1400" b="1"/>
            <a:t>QUOTATION - NOT ITEMISED</a:t>
          </a:r>
        </a:p>
      </xdr:txBody>
    </xdr:sp>
    <xdr:clientData/>
  </xdr:twoCellAnchor>
  <xdr:twoCellAnchor>
    <xdr:from>
      <xdr:col>3</xdr:col>
      <xdr:colOff>767602</xdr:colOff>
      <xdr:row>56</xdr:row>
      <xdr:rowOff>30256</xdr:rowOff>
    </xdr:from>
    <xdr:to>
      <xdr:col>4</xdr:col>
      <xdr:colOff>323850</xdr:colOff>
      <xdr:row>57</xdr:row>
      <xdr:rowOff>86285</xdr:rowOff>
    </xdr:to>
    <xdr:sp macro="" textlink="">
      <xdr:nvSpPr>
        <xdr:cNvPr id="11" name="TextBox 10">
          <a:extLst>
            <a:ext uri="{FF2B5EF4-FFF2-40B4-BE49-F238E27FC236}">
              <a16:creationId xmlns:a16="http://schemas.microsoft.com/office/drawing/2014/main" id="{00000000-0008-0000-0C00-00000B000000}"/>
            </a:ext>
          </a:extLst>
        </xdr:cNvPr>
        <xdr:cNvSpPr txBox="1"/>
      </xdr:nvSpPr>
      <xdr:spPr>
        <a:xfrm>
          <a:off x="1996327" y="10622056"/>
          <a:ext cx="2337548" cy="24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AU" sz="1400" b="1"/>
            <a:t>QUOTATION - NOT ITEMISED</a:t>
          </a:r>
        </a:p>
      </xdr:txBody>
    </xdr:sp>
    <xdr:clientData/>
  </xdr:twoCellAnchor>
  <xdr:twoCellAnchor>
    <xdr:from>
      <xdr:col>3</xdr:col>
      <xdr:colOff>786651</xdr:colOff>
      <xdr:row>166</xdr:row>
      <xdr:rowOff>30256</xdr:rowOff>
    </xdr:from>
    <xdr:to>
      <xdr:col>4</xdr:col>
      <xdr:colOff>323850</xdr:colOff>
      <xdr:row>167</xdr:row>
      <xdr:rowOff>86285</xdr:rowOff>
    </xdr:to>
    <xdr:sp macro="" textlink="">
      <xdr:nvSpPr>
        <xdr:cNvPr id="13" name="TextBox 12">
          <a:extLst>
            <a:ext uri="{FF2B5EF4-FFF2-40B4-BE49-F238E27FC236}">
              <a16:creationId xmlns:a16="http://schemas.microsoft.com/office/drawing/2014/main" id="{00000000-0008-0000-0C00-00000D000000}"/>
            </a:ext>
          </a:extLst>
        </xdr:cNvPr>
        <xdr:cNvSpPr txBox="1"/>
      </xdr:nvSpPr>
      <xdr:spPr>
        <a:xfrm>
          <a:off x="2015376" y="31424656"/>
          <a:ext cx="2318499" cy="24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AU" sz="1400" b="1"/>
            <a:t>QUOTATION - NOT ITEMISED</a:t>
          </a:r>
        </a:p>
      </xdr:txBody>
    </xdr:sp>
    <xdr:clientData/>
  </xdr:twoCellAnchor>
  <xdr:twoCellAnchor>
    <xdr:from>
      <xdr:col>3</xdr:col>
      <xdr:colOff>824751</xdr:colOff>
      <xdr:row>221</xdr:row>
      <xdr:rowOff>30256</xdr:rowOff>
    </xdr:from>
    <xdr:to>
      <xdr:col>4</xdr:col>
      <xdr:colOff>390525</xdr:colOff>
      <xdr:row>222</xdr:row>
      <xdr:rowOff>86285</xdr:rowOff>
    </xdr:to>
    <xdr:sp macro="" textlink="">
      <xdr:nvSpPr>
        <xdr:cNvPr id="14" name="TextBox 13">
          <a:extLst>
            <a:ext uri="{FF2B5EF4-FFF2-40B4-BE49-F238E27FC236}">
              <a16:creationId xmlns:a16="http://schemas.microsoft.com/office/drawing/2014/main" id="{00000000-0008-0000-0C00-00000E000000}"/>
            </a:ext>
          </a:extLst>
        </xdr:cNvPr>
        <xdr:cNvSpPr txBox="1"/>
      </xdr:nvSpPr>
      <xdr:spPr>
        <a:xfrm>
          <a:off x="2053476" y="41825956"/>
          <a:ext cx="2347074" cy="24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AU" sz="1400" b="1"/>
            <a:t>QUOTATION - NOT ITEMISED</a:t>
          </a:r>
        </a:p>
      </xdr:txBody>
    </xdr:sp>
    <xdr:clientData/>
  </xdr:twoCellAnchor>
  <xdr:twoCellAnchor>
    <xdr:from>
      <xdr:col>3</xdr:col>
      <xdr:colOff>840439</xdr:colOff>
      <xdr:row>276</xdr:row>
      <xdr:rowOff>30256</xdr:rowOff>
    </xdr:from>
    <xdr:to>
      <xdr:col>4</xdr:col>
      <xdr:colOff>419100</xdr:colOff>
      <xdr:row>277</xdr:row>
      <xdr:rowOff>86285</xdr:rowOff>
    </xdr:to>
    <xdr:sp macro="" textlink="">
      <xdr:nvSpPr>
        <xdr:cNvPr id="16" name="TextBox 15">
          <a:extLst>
            <a:ext uri="{FF2B5EF4-FFF2-40B4-BE49-F238E27FC236}">
              <a16:creationId xmlns:a16="http://schemas.microsoft.com/office/drawing/2014/main" id="{00000000-0008-0000-0C00-000010000000}"/>
            </a:ext>
          </a:extLst>
        </xdr:cNvPr>
        <xdr:cNvSpPr txBox="1"/>
      </xdr:nvSpPr>
      <xdr:spPr>
        <a:xfrm>
          <a:off x="2069164" y="52227256"/>
          <a:ext cx="2359961" cy="246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AU" sz="1400" b="1"/>
            <a:t>QUOTATION - NOT ITEMISED</a:t>
          </a:r>
        </a:p>
      </xdr:txBody>
    </xdr:sp>
    <xdr:clientData/>
  </xdr:twoCellAnchor>
  <xdr:twoCellAnchor editAs="oneCell">
    <xdr:from>
      <xdr:col>4</xdr:col>
      <xdr:colOff>419100</xdr:colOff>
      <xdr:row>276</xdr:row>
      <xdr:rowOff>114300</xdr:rowOff>
    </xdr:from>
    <xdr:to>
      <xdr:col>7</xdr:col>
      <xdr:colOff>675977</xdr:colOff>
      <xdr:row>278</xdr:row>
      <xdr:rowOff>273300</xdr:rowOff>
    </xdr:to>
    <xdr:pic>
      <xdr:nvPicPr>
        <xdr:cNvPr id="19" name="local_supergreen6" hidden="1">
          <a:extLst>
            <a:ext uri="{FF2B5EF4-FFF2-40B4-BE49-F238E27FC236}">
              <a16:creationId xmlns:a16="http://schemas.microsoft.com/office/drawing/2014/main" id="{00000000-0008-0000-0C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29125" y="52311300"/>
          <a:ext cx="2400002" cy="540000"/>
        </a:xfrm>
        <a:prstGeom prst="rect">
          <a:avLst/>
        </a:prstGeom>
      </xdr:spPr>
    </xdr:pic>
    <xdr:clientData/>
  </xdr:twoCellAnchor>
  <xdr:twoCellAnchor editAs="oneCell">
    <xdr:from>
      <xdr:col>4</xdr:col>
      <xdr:colOff>419100</xdr:colOff>
      <xdr:row>221</xdr:row>
      <xdr:rowOff>123825</xdr:rowOff>
    </xdr:from>
    <xdr:to>
      <xdr:col>7</xdr:col>
      <xdr:colOff>675977</xdr:colOff>
      <xdr:row>223</xdr:row>
      <xdr:rowOff>282825</xdr:rowOff>
    </xdr:to>
    <xdr:pic>
      <xdr:nvPicPr>
        <xdr:cNvPr id="20" name="local_supergreen5" hidden="1">
          <a:extLst>
            <a:ext uri="{FF2B5EF4-FFF2-40B4-BE49-F238E27FC236}">
              <a16:creationId xmlns:a16="http://schemas.microsoft.com/office/drawing/2014/main" id="{00000000-0008-0000-0C00-00001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29125" y="41919525"/>
          <a:ext cx="2400002" cy="540000"/>
        </a:xfrm>
        <a:prstGeom prst="rect">
          <a:avLst/>
        </a:prstGeom>
      </xdr:spPr>
    </xdr:pic>
    <xdr:clientData/>
  </xdr:twoCellAnchor>
  <xdr:twoCellAnchor editAs="oneCell">
    <xdr:from>
      <xdr:col>4</xdr:col>
      <xdr:colOff>419100</xdr:colOff>
      <xdr:row>166</xdr:row>
      <xdr:rowOff>114300</xdr:rowOff>
    </xdr:from>
    <xdr:to>
      <xdr:col>7</xdr:col>
      <xdr:colOff>675977</xdr:colOff>
      <xdr:row>168</xdr:row>
      <xdr:rowOff>273300</xdr:rowOff>
    </xdr:to>
    <xdr:pic>
      <xdr:nvPicPr>
        <xdr:cNvPr id="21" name="local_supergreen4" hidden="1">
          <a:extLst>
            <a:ext uri="{FF2B5EF4-FFF2-40B4-BE49-F238E27FC236}">
              <a16:creationId xmlns:a16="http://schemas.microsoft.com/office/drawing/2014/main" id="{00000000-0008-0000-0C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29125" y="31508700"/>
          <a:ext cx="2400002" cy="540000"/>
        </a:xfrm>
        <a:prstGeom prst="rect">
          <a:avLst/>
        </a:prstGeom>
      </xdr:spPr>
    </xdr:pic>
    <xdr:clientData/>
  </xdr:twoCellAnchor>
  <xdr:twoCellAnchor editAs="oneCell">
    <xdr:from>
      <xdr:col>4</xdr:col>
      <xdr:colOff>428625</xdr:colOff>
      <xdr:row>111</xdr:row>
      <xdr:rowOff>114300</xdr:rowOff>
    </xdr:from>
    <xdr:to>
      <xdr:col>7</xdr:col>
      <xdr:colOff>685502</xdr:colOff>
      <xdr:row>113</xdr:row>
      <xdr:rowOff>273300</xdr:rowOff>
    </xdr:to>
    <xdr:pic>
      <xdr:nvPicPr>
        <xdr:cNvPr id="22" name="local_supergreen3" hidden="1">
          <a:extLst>
            <a:ext uri="{FF2B5EF4-FFF2-40B4-BE49-F238E27FC236}">
              <a16:creationId xmlns:a16="http://schemas.microsoft.com/office/drawing/2014/main" id="{00000000-0008-0000-0C00-00001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38650" y="21107400"/>
          <a:ext cx="2400002" cy="540000"/>
        </a:xfrm>
        <a:prstGeom prst="rect">
          <a:avLst/>
        </a:prstGeom>
      </xdr:spPr>
    </xdr:pic>
    <xdr:clientData/>
  </xdr:twoCellAnchor>
  <xdr:twoCellAnchor editAs="oneCell">
    <xdr:from>
      <xdr:col>4</xdr:col>
      <xdr:colOff>428625</xdr:colOff>
      <xdr:row>56</xdr:row>
      <xdr:rowOff>133350</xdr:rowOff>
    </xdr:from>
    <xdr:to>
      <xdr:col>7</xdr:col>
      <xdr:colOff>685502</xdr:colOff>
      <xdr:row>58</xdr:row>
      <xdr:rowOff>292350</xdr:rowOff>
    </xdr:to>
    <xdr:pic>
      <xdr:nvPicPr>
        <xdr:cNvPr id="23" name="local_supergreen2" hidden="1">
          <a:extLst>
            <a:ext uri="{FF2B5EF4-FFF2-40B4-BE49-F238E27FC236}">
              <a16:creationId xmlns:a16="http://schemas.microsoft.com/office/drawing/2014/main" id="{00000000-0008-0000-0C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38650" y="10725150"/>
          <a:ext cx="2400002" cy="540000"/>
        </a:xfrm>
        <a:prstGeom prst="rect">
          <a:avLst/>
        </a:prstGeom>
      </xdr:spPr>
    </xdr:pic>
    <xdr:clientData/>
  </xdr:twoCellAnchor>
  <xdr:twoCellAnchor editAs="oneCell">
    <xdr:from>
      <xdr:col>4</xdr:col>
      <xdr:colOff>419100</xdr:colOff>
      <xdr:row>0</xdr:row>
      <xdr:rowOff>123825</xdr:rowOff>
    </xdr:from>
    <xdr:to>
      <xdr:col>7</xdr:col>
      <xdr:colOff>675977</xdr:colOff>
      <xdr:row>2</xdr:row>
      <xdr:rowOff>282825</xdr:rowOff>
    </xdr:to>
    <xdr:pic>
      <xdr:nvPicPr>
        <xdr:cNvPr id="24" name="local_supergreen" hidden="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29125" y="123825"/>
          <a:ext cx="2400002" cy="540000"/>
        </a:xfrm>
        <a:prstGeom prst="rect">
          <a:avLst/>
        </a:prstGeom>
      </xdr:spPr>
    </xdr:pic>
    <xdr:clientData/>
  </xdr:twoCellAnchor>
  <xdr:twoCellAnchor editAs="oneCell">
    <xdr:from>
      <xdr:col>5</xdr:col>
      <xdr:colOff>466725</xdr:colOff>
      <xdr:row>0</xdr:row>
      <xdr:rowOff>133350</xdr:rowOff>
    </xdr:from>
    <xdr:to>
      <xdr:col>7</xdr:col>
      <xdr:colOff>673926</xdr:colOff>
      <xdr:row>2</xdr:row>
      <xdr:rowOff>292350</xdr:rowOff>
    </xdr:to>
    <xdr:pic>
      <xdr:nvPicPr>
        <xdr:cNvPr id="26" name="local_green" hidden="1">
          <a:extLst>
            <a:ext uri="{FF2B5EF4-FFF2-40B4-BE49-F238E27FC236}">
              <a16:creationId xmlns:a16="http://schemas.microsoft.com/office/drawing/2014/main" id="{00000000-0008-0000-0C00-00001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95875" y="133350"/>
          <a:ext cx="1731201" cy="540000"/>
        </a:xfrm>
        <a:prstGeom prst="rect">
          <a:avLst/>
        </a:prstGeom>
      </xdr:spPr>
    </xdr:pic>
    <xdr:clientData/>
  </xdr:twoCellAnchor>
  <xdr:twoCellAnchor editAs="oneCell">
    <xdr:from>
      <xdr:col>5</xdr:col>
      <xdr:colOff>476250</xdr:colOff>
      <xdr:row>56</xdr:row>
      <xdr:rowOff>133350</xdr:rowOff>
    </xdr:from>
    <xdr:to>
      <xdr:col>7</xdr:col>
      <xdr:colOff>683451</xdr:colOff>
      <xdr:row>58</xdr:row>
      <xdr:rowOff>292350</xdr:rowOff>
    </xdr:to>
    <xdr:pic>
      <xdr:nvPicPr>
        <xdr:cNvPr id="27" name="local_green2" hidden="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05400" y="10725150"/>
          <a:ext cx="1731201" cy="540000"/>
        </a:xfrm>
        <a:prstGeom prst="rect">
          <a:avLst/>
        </a:prstGeom>
      </xdr:spPr>
    </xdr:pic>
    <xdr:clientData/>
  </xdr:twoCellAnchor>
  <xdr:twoCellAnchor editAs="oneCell">
    <xdr:from>
      <xdr:col>5</xdr:col>
      <xdr:colOff>476250</xdr:colOff>
      <xdr:row>111</xdr:row>
      <xdr:rowOff>123825</xdr:rowOff>
    </xdr:from>
    <xdr:to>
      <xdr:col>7</xdr:col>
      <xdr:colOff>683451</xdr:colOff>
      <xdr:row>113</xdr:row>
      <xdr:rowOff>282825</xdr:rowOff>
    </xdr:to>
    <xdr:pic>
      <xdr:nvPicPr>
        <xdr:cNvPr id="28" name="local_green3" hidden="1">
          <a:extLst>
            <a:ext uri="{FF2B5EF4-FFF2-40B4-BE49-F238E27FC236}">
              <a16:creationId xmlns:a16="http://schemas.microsoft.com/office/drawing/2014/main" id="{00000000-0008-0000-0C00-00001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05400" y="21116925"/>
          <a:ext cx="1731201" cy="540000"/>
        </a:xfrm>
        <a:prstGeom prst="rect">
          <a:avLst/>
        </a:prstGeom>
      </xdr:spPr>
    </xdr:pic>
    <xdr:clientData/>
  </xdr:twoCellAnchor>
  <xdr:twoCellAnchor editAs="oneCell">
    <xdr:from>
      <xdr:col>5</xdr:col>
      <xdr:colOff>466725</xdr:colOff>
      <xdr:row>166</xdr:row>
      <xdr:rowOff>114300</xdr:rowOff>
    </xdr:from>
    <xdr:to>
      <xdr:col>7</xdr:col>
      <xdr:colOff>673926</xdr:colOff>
      <xdr:row>168</xdr:row>
      <xdr:rowOff>273300</xdr:rowOff>
    </xdr:to>
    <xdr:pic>
      <xdr:nvPicPr>
        <xdr:cNvPr id="29" name="local_green4" hidden="1">
          <a:extLst>
            <a:ext uri="{FF2B5EF4-FFF2-40B4-BE49-F238E27FC236}">
              <a16:creationId xmlns:a16="http://schemas.microsoft.com/office/drawing/2014/main" id="{00000000-0008-0000-0C00-00001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95875" y="31508700"/>
          <a:ext cx="1731201" cy="540000"/>
        </a:xfrm>
        <a:prstGeom prst="rect">
          <a:avLst/>
        </a:prstGeom>
      </xdr:spPr>
    </xdr:pic>
    <xdr:clientData/>
  </xdr:twoCellAnchor>
  <xdr:twoCellAnchor editAs="oneCell">
    <xdr:from>
      <xdr:col>5</xdr:col>
      <xdr:colOff>457200</xdr:colOff>
      <xdr:row>221</xdr:row>
      <xdr:rowOff>123825</xdr:rowOff>
    </xdr:from>
    <xdr:to>
      <xdr:col>7</xdr:col>
      <xdr:colOff>664401</xdr:colOff>
      <xdr:row>223</xdr:row>
      <xdr:rowOff>282825</xdr:rowOff>
    </xdr:to>
    <xdr:pic>
      <xdr:nvPicPr>
        <xdr:cNvPr id="30" name="local_green5" hidden="1">
          <a:extLst>
            <a:ext uri="{FF2B5EF4-FFF2-40B4-BE49-F238E27FC236}">
              <a16:creationId xmlns:a16="http://schemas.microsoft.com/office/drawing/2014/main" id="{00000000-0008-0000-0C00-00001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86350" y="41919525"/>
          <a:ext cx="1731201" cy="540000"/>
        </a:xfrm>
        <a:prstGeom prst="rect">
          <a:avLst/>
        </a:prstGeom>
      </xdr:spPr>
    </xdr:pic>
    <xdr:clientData/>
  </xdr:twoCellAnchor>
  <xdr:twoCellAnchor editAs="oneCell">
    <xdr:from>
      <xdr:col>5</xdr:col>
      <xdr:colOff>466725</xdr:colOff>
      <xdr:row>276</xdr:row>
      <xdr:rowOff>114300</xdr:rowOff>
    </xdr:from>
    <xdr:to>
      <xdr:col>7</xdr:col>
      <xdr:colOff>673926</xdr:colOff>
      <xdr:row>278</xdr:row>
      <xdr:rowOff>273300</xdr:rowOff>
    </xdr:to>
    <xdr:pic>
      <xdr:nvPicPr>
        <xdr:cNvPr id="31" name="local_green6" hidden="1">
          <a:extLst>
            <a:ext uri="{FF2B5EF4-FFF2-40B4-BE49-F238E27FC236}">
              <a16:creationId xmlns:a16="http://schemas.microsoft.com/office/drawing/2014/main" id="{00000000-0008-0000-0C00-00001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95875" y="52311300"/>
          <a:ext cx="1731201" cy="540000"/>
        </a:xfrm>
        <a:prstGeom prst="rect">
          <a:avLst/>
        </a:prstGeom>
      </xdr:spPr>
    </xdr:pic>
    <xdr:clientData/>
  </xdr:twoCellAnchor>
  <xdr:twoCellAnchor editAs="oneCell">
    <xdr:from>
      <xdr:col>1</xdr:col>
      <xdr:colOff>0</xdr:colOff>
      <xdr:row>0</xdr:row>
      <xdr:rowOff>0</xdr:rowOff>
    </xdr:from>
    <xdr:to>
      <xdr:col>3</xdr:col>
      <xdr:colOff>771525</xdr:colOff>
      <xdr:row>1</xdr:row>
      <xdr:rowOff>123825</xdr:rowOff>
    </xdr:to>
    <xdr:pic>
      <xdr:nvPicPr>
        <xdr:cNvPr id="32769" name="Picture 1">
          <a:extLst>
            <a:ext uri="{FF2B5EF4-FFF2-40B4-BE49-F238E27FC236}">
              <a16:creationId xmlns:a16="http://schemas.microsoft.com/office/drawing/2014/main" id="{00000000-0008-0000-0C00-0000018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3350" y="0"/>
          <a:ext cx="18002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3</xdr:col>
      <xdr:colOff>771525</xdr:colOff>
      <xdr:row>57</xdr:row>
      <xdr:rowOff>123825</xdr:rowOff>
    </xdr:to>
    <xdr:pic>
      <xdr:nvPicPr>
        <xdr:cNvPr id="32770" name="Picture 2">
          <a:extLst>
            <a:ext uri="{FF2B5EF4-FFF2-40B4-BE49-F238E27FC236}">
              <a16:creationId xmlns:a16="http://schemas.microsoft.com/office/drawing/2014/main" id="{00000000-0008-0000-0C00-0000028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3350" y="10591800"/>
          <a:ext cx="18002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111</xdr:row>
      <xdr:rowOff>0</xdr:rowOff>
    </xdr:from>
    <xdr:to>
      <xdr:col>3</xdr:col>
      <xdr:colOff>771525</xdr:colOff>
      <xdr:row>112</xdr:row>
      <xdr:rowOff>123825</xdr:rowOff>
    </xdr:to>
    <xdr:pic>
      <xdr:nvPicPr>
        <xdr:cNvPr id="32771" name="Picture 3">
          <a:extLst>
            <a:ext uri="{FF2B5EF4-FFF2-40B4-BE49-F238E27FC236}">
              <a16:creationId xmlns:a16="http://schemas.microsoft.com/office/drawing/2014/main" id="{00000000-0008-0000-0C00-0000038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3350" y="20993100"/>
          <a:ext cx="18002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166</xdr:row>
      <xdr:rowOff>0</xdr:rowOff>
    </xdr:from>
    <xdr:to>
      <xdr:col>3</xdr:col>
      <xdr:colOff>771525</xdr:colOff>
      <xdr:row>167</xdr:row>
      <xdr:rowOff>123825</xdr:rowOff>
    </xdr:to>
    <xdr:pic>
      <xdr:nvPicPr>
        <xdr:cNvPr id="32772" name="Picture 4">
          <a:extLst>
            <a:ext uri="{FF2B5EF4-FFF2-40B4-BE49-F238E27FC236}">
              <a16:creationId xmlns:a16="http://schemas.microsoft.com/office/drawing/2014/main" id="{00000000-0008-0000-0C00-0000048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3350" y="31394400"/>
          <a:ext cx="18002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221</xdr:row>
      <xdr:rowOff>0</xdr:rowOff>
    </xdr:from>
    <xdr:to>
      <xdr:col>3</xdr:col>
      <xdr:colOff>771525</xdr:colOff>
      <xdr:row>222</xdr:row>
      <xdr:rowOff>123825</xdr:rowOff>
    </xdr:to>
    <xdr:pic>
      <xdr:nvPicPr>
        <xdr:cNvPr id="32773" name="Picture 5">
          <a:extLst>
            <a:ext uri="{FF2B5EF4-FFF2-40B4-BE49-F238E27FC236}">
              <a16:creationId xmlns:a16="http://schemas.microsoft.com/office/drawing/2014/main" id="{00000000-0008-0000-0C00-0000058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3350" y="41795700"/>
          <a:ext cx="18002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276</xdr:row>
      <xdr:rowOff>0</xdr:rowOff>
    </xdr:from>
    <xdr:to>
      <xdr:col>3</xdr:col>
      <xdr:colOff>771525</xdr:colOff>
      <xdr:row>277</xdr:row>
      <xdr:rowOff>123825</xdr:rowOff>
    </xdr:to>
    <xdr:pic>
      <xdr:nvPicPr>
        <xdr:cNvPr id="32774" name="Picture 6">
          <a:extLst>
            <a:ext uri="{FF2B5EF4-FFF2-40B4-BE49-F238E27FC236}">
              <a16:creationId xmlns:a16="http://schemas.microsoft.com/office/drawing/2014/main" id="{00000000-0008-0000-0C00-0000068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3350" y="52197000"/>
          <a:ext cx="18002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47011</xdr:colOff>
      <xdr:row>0</xdr:row>
      <xdr:rowOff>28575</xdr:rowOff>
    </xdr:from>
    <xdr:to>
      <xdr:col>2</xdr:col>
      <xdr:colOff>961427</xdr:colOff>
      <xdr:row>2</xdr:row>
      <xdr:rowOff>28921</xdr:rowOff>
    </xdr:to>
    <xdr:pic>
      <xdr:nvPicPr>
        <xdr:cNvPr id="2" name="Picture 1" descr="Capral Logo - RGB">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161311" y="28575"/>
          <a:ext cx="1800241" cy="324196"/>
        </a:xfrm>
        <a:prstGeom prst="rect">
          <a:avLst/>
        </a:prstGeom>
        <a:noFill/>
        <a:ln>
          <a:noFill/>
        </a:ln>
      </xdr:spPr>
    </xdr:pic>
    <xdr:clientData/>
  </xdr:twoCellAnchor>
  <xdr:twoCellAnchor editAs="oneCell">
    <xdr:from>
      <xdr:col>6</xdr:col>
      <xdr:colOff>0</xdr:colOff>
      <xdr:row>20</xdr:row>
      <xdr:rowOff>0</xdr:rowOff>
    </xdr:from>
    <xdr:to>
      <xdr:col>8</xdr:col>
      <xdr:colOff>92901</xdr:colOff>
      <xdr:row>22</xdr:row>
      <xdr:rowOff>120900</xdr:rowOff>
    </xdr:to>
    <xdr:pic>
      <xdr:nvPicPr>
        <xdr:cNvPr id="3" name="local_green" hidden="1">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76675" y="3762375"/>
          <a:ext cx="1731201" cy="540000"/>
        </a:xfrm>
        <a:prstGeom prst="rect">
          <a:avLst/>
        </a:prstGeom>
      </xdr:spPr>
    </xdr:pic>
    <xdr:clientData/>
  </xdr:twoCellAnchor>
  <xdr:twoCellAnchor editAs="oneCell">
    <xdr:from>
      <xdr:col>6</xdr:col>
      <xdr:colOff>0</xdr:colOff>
      <xdr:row>20</xdr:row>
      <xdr:rowOff>0</xdr:rowOff>
    </xdr:from>
    <xdr:to>
      <xdr:col>8</xdr:col>
      <xdr:colOff>761702</xdr:colOff>
      <xdr:row>22</xdr:row>
      <xdr:rowOff>120900</xdr:rowOff>
    </xdr:to>
    <xdr:pic>
      <xdr:nvPicPr>
        <xdr:cNvPr id="4" name="local_supergreen" hidden="1">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876675" y="3762375"/>
          <a:ext cx="2400002" cy="540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w Maslin" refreshedDate="46147.327709490739" createdVersion="8" refreshedVersion="8" minRefreshableVersion="3" recordCount="292" xr:uid="{A3666678-618A-4C5B-B510-5BCF5153132D}">
  <cacheSource type="worksheet">
    <worksheetSource ref="C2:D301" sheet="5.Edit_PH_IP"/>
  </cacheSource>
  <cacheFields count="2">
    <cacheField name="PH3 Text" numFmtId="0">
      <sharedItems containsBlank="1" count="285">
        <s v="AGS443 Awning Window"/>
        <s v="Glazing Channels &amp; Adaptors"/>
        <s v="EDGE MAX SG150 Struc Glaz Fr 31 Rebate"/>
        <s v="Moulds &amp; Trims"/>
        <s v="Other Industrial - 1"/>
        <s v="Flat Bar"/>
        <s v="Round Tubes"/>
        <s v="Square Hollows"/>
        <s v="Tee Sections"/>
        <s v="Angles"/>
        <s v="Channels"/>
        <s v="I Beams"/>
        <s v="Transport Sections"/>
        <s v="Rectangular Hollows"/>
        <s v="AGS400 101.6mm SG Centre Pocket Framing"/>
        <s v="AGS249 Superline Door"/>
        <s v="868 NSW PWD No2 Suite"/>
        <s v="574 Resid. Accs"/>
        <s v="Large Press Geos &gt; 5 up to 10 Kgs MPM"/>
        <s v="Coolroom / Portable"/>
        <s v="Extruded Fly Screen Win Frames"/>
        <s v="Round Bars"/>
        <s v="Louvre - Straight  Blades"/>
        <s v="Internal Partition"/>
        <s v="Ceiling Systems"/>
        <s v="Misc Large Press Extns &gt;5 to 10 Kgs MPM"/>
        <s v="Large Press Geos &gt; 15 &lt;  20 Kgs MPM"/>
        <s v="Other Industrial - 2"/>
        <s v="Fly Screen Frame"/>
        <s v="Yacht Masts"/>
        <s v="Security Stake Extrusions"/>
        <s v="Marine Sections"/>
        <s v="419 Flushline Frame"/>
        <s v="AGS200 Beaded Commercial Door"/>
        <s v="Bug Strip Holders"/>
        <s v="409 Superline Framing"/>
        <s v="609 Superline Framing"/>
        <s v="Commercial Range"/>
        <s v="AGS129 Arrowline Door"/>
        <s v="Louvre Suites"/>
        <s v="Other Geometrics"/>
        <s v="Qld School Suite 888"/>
        <s v="Wunderlich 1C Sliding Window"/>
        <s v="Ladders Scaff. Plank"/>
        <s v="420 Superline Round"/>
        <s v="309 Superline Framing"/>
        <s v="AGS419 100mm SG Flushline Framing"/>
        <s v="Stick Curtain Wall"/>
        <s v="Wunderlich 3C (Double Hung)"/>
        <s v="Other Architectural"/>
        <s v="Screen Door Frame"/>
        <s v="Industrial Cust Excl : &gt; 3  &lt; 5 Kgs MPM"/>
        <s v="Other Geo. Shapes"/>
        <s v="Screen Cnr Stake Extrusions"/>
        <s v="Screen Jamb Adaptors"/>
        <s v="Midrail/Joiner Sections"/>
        <s v="Industrial Cust Excl : &lt; 3 Kgs MPM"/>
        <s v="Screen Sliding Tracks"/>
        <s v="Winterlite Frame"/>
        <s v="Seating Products"/>
        <s v="Screen T Mullions &amp; Meeting Stiles"/>
        <s v="Security Tracks Extrusions"/>
        <s v="Security Door Frame 2"/>
        <s v="AGS150 St Kilda Plant On Adaptors"/>
        <s v="Misc Fly Screen Extrusions"/>
        <s v="136 Window"/>
        <s v="Sub Framing 100mm"/>
        <s v="Sliding Door Tracks"/>
        <s v="Frame D3898/9"/>
        <s v="Louvre - Throated Blades"/>
        <s v="Fabricated Doors"/>
        <s v="Juralco Extrusions"/>
        <s v="Hex Bar"/>
        <s v="Customer Excl - &gt;   5 to 10 Kgs MPM"/>
        <s v="Purlin"/>
        <s v="AGS419 250mm SG/DG Flushline Framing"/>
        <s v="Sign Extrusions"/>
        <s v="AGS419 150mm SG Flushline Framing"/>
        <s v="Wardrobe Magic Touch"/>
        <s v="Fabricated Windows"/>
        <s v="AGS419 150mm DG Flushline Framing"/>
        <s v="AGS419 100mm DG Flushline Framing"/>
        <s v="Partition - Flexline"/>
        <s v="Partition-Interlink"/>
        <s v="AGS300 Narrowline Frame"/>
        <s v="Wardrobe Adrol"/>
        <s v="Blueprint"/>
        <s v="Squares Solid"/>
        <s v="Wardrobe Spacesaver"/>
        <s v="Shower-Ultima"/>
        <s v="Shower-Classic"/>
        <s v="Shower Envy"/>
        <s v="Shower-Elite"/>
        <s v="Screen Channels"/>
        <s v="Screen Interlocks"/>
        <s v="Urban 580 Sliding Window"/>
        <s v="Security Tracks Extn 2"/>
        <s v="389 Conference Partition"/>
        <s v="Fencing Extrusions"/>
        <s v="Misc Large Press Extns &gt;10 to 15 Kgs MPM"/>
        <s v="Misc Large Press Extns &gt;15 &lt;  20 Kgs MPM"/>
        <s v="R&amp;B Series II D/Hung"/>
        <s v="R&amp;B Mk4 SlidingWind"/>
        <s v="Res Sliding Window"/>
        <s v="Louvre - Fixed Frames"/>
        <s v="Fly Door Frame"/>
        <s v="Treadplate (All) (5052/3003)"/>
        <s v="Screen Window Frame"/>
        <s v="Wardrobe Suite"/>
        <s v="Security Jamb Extn"/>
        <s v="AMP MK7 Sliding Window"/>
        <s v="Urban Plus 597 Hinged Door"/>
        <s v="W/Robe Concerto"/>
        <s v="SIDELINED"/>
        <s v="Urban 585 Sliding Door"/>
        <s v="587 RF Light Window"/>
        <s v="AGS889 Sliding Door"/>
        <s v="AGS406 St Lucia Front Glazed Framing"/>
        <s v="Urban 584 Stacking Door"/>
        <s v="Urban 581 Double Hung Window"/>
        <s v="Urban 582 Awning Window"/>
        <s v="CW150 150mm Flushline Curtain Wall"/>
        <s v="AGS601 150mm Offset Pocket Framing"/>
        <s v="126 Hinged Door"/>
        <s v="Round (Large Press)"/>
        <s v="Louvre - Curved Blades"/>
        <s v="Crane Double Hung"/>
        <s v="Louvre - Industrial"/>
        <s v="Shower Screens"/>
        <s v="Drawn Precision Tube 3 (W.T &lt;1.3mm)"/>
        <s v="Arch Cust Excl: &lt; 3 Kg MPM"/>
        <s v="AGS35 Awning Window"/>
        <s v="138 Glazing Bar"/>
        <s v="Rod 2011 T3"/>
        <s v="3R Double Hung"/>
        <s v="Nu-Look"/>
        <s v="AMP MK5B Sliding Door"/>
        <s v="AMP MK5C Sliding Door"/>
        <s v="BST Sliding Window"/>
        <s v="AMP MK1"/>
        <s v="Boral 9000 Awning"/>
        <s v="Shower AB Pivot"/>
        <s v="Fed Outer Frame"/>
        <s v="Crane/Villa Awning/Casement"/>
        <s v="Shower-AB Pivot"/>
        <s v="Extn-Gliderol"/>
        <s v="Urban Plus 396/395 Bifold Door/Window"/>
        <s v="Shower-Emperor"/>
        <s v="Shower-Universal"/>
        <s v="Kingsley"/>
        <s v="SupaScreen Door Frame"/>
        <s v="SupaScreen Window Frame"/>
        <s v="AMP MK10 Awning Window"/>
        <s v="Shower-Aqua Style"/>
        <s v="Urban Plus 594 Sliding Door"/>
        <s v="F Series"/>
        <s v="Shower-Mystique Bi-Fold"/>
        <s v="AMP MK15 Awning Window"/>
        <s v="W/Robe-MirrorSafe"/>
        <s v="Shower-Clarendon"/>
        <s v="Kit Bi Fold Door"/>
        <s v="Urban Plus 393 Louvre"/>
        <s v="Urban Plus 392 Awning/Casement Window"/>
        <s v="SupaScape Escape Window"/>
        <s v="Fire Escape System"/>
        <s v="Renma Excl"/>
        <s v="Artisan 950 Sliding Window"/>
        <s v="Boral Double Hng"/>
        <s v="BST Louvre"/>
        <s v="Louvre - Elliptical Blades"/>
        <s v="Qubelok Extrusion"/>
        <s v="AGS225 46mm Pocketed Door"/>
        <s v="AGS50 Awning Window"/>
        <s v="403 Portico suite"/>
        <s v="Security Interlocks 2"/>
        <s v="Sub Framing Adjustable"/>
        <s v="AGS600 150mm SG Centre Pocket Framing"/>
        <s v="YSC YM Complex"/>
        <s v="402 Round Framing"/>
        <s v="Bridge Ped'n Rail"/>
        <s v="Urban 581 Dble Hung Window"/>
        <s v="AGS425 101.6mm DG Centre Pocket Framing"/>
        <s v="438 Framing"/>
        <s v="Sub Framing 150mm"/>
        <s v="AGS275 46mm Commercial Door"/>
        <s v="M227 Mesh"/>
        <s v="M117 Mesh"/>
        <s v="Artisan 900 Sliding Door"/>
        <s v="AGS380/480 Sliding Window"/>
        <s v="Genesis Sliding Window"/>
        <s v="Conveyor Tube"/>
        <s v="Genesis Bifold Door"/>
        <s v="AGS625 150mm DG Centre Pocket Framing"/>
        <s v="AGS125 Glass Louvre Framing"/>
        <s v="AGS215 36mm Partition Door"/>
        <s v="Solar Extrusion"/>
        <s v="Wardrobe Elegance"/>
        <s v="Artisan Bifold Door"/>
        <s v="AGS450 101.6mm DG Wide Pocket Framing"/>
        <s v="Sub Framing 76mm"/>
        <s v="CW175 Curtain Wall"/>
        <s v="AGS325 Narrowline Frame"/>
        <s v="Genesis Sliding Door"/>
        <s v="Genesis Couplers"/>
        <s v="Urban Plus 391 Double Hung Window"/>
        <s v="Urban Plus 590 Sliding Window"/>
        <s v="Schuco ASS 50"/>
        <s v="Schuco AWS 65"/>
        <s v="Schuco ADS 65"/>
        <s v="Schuco AWS 50"/>
        <s v="Schuco ADS 75"/>
        <s v="AGS419 150mm Acoustic Framing"/>
        <s v="Schuco ASS 39 PD NI"/>
        <s v="Stegbar AHD Hinged Door"/>
        <s v="Futureline 440TB 100mm Ctr Pckt Framing"/>
        <s v="AGS483 Louvre Window"/>
        <s v="IntrudaGuard Door Frame"/>
        <s v="IntrudaGuard Window Frame"/>
        <s v="IntrudaGuard Bead"/>
        <s v="Schuco FW 50"/>
        <s v="Quiklok Slat Screen"/>
        <s v="Urban Plus 390 Sliding Window"/>
        <s v="Schuco ASS 70"/>
        <s v="Sub Framing 250mm"/>
        <s v="Urban 586 Hinged Door"/>
        <s v="Schuco FWS 50"/>
        <s v="OneFrame"/>
        <s v="CW116 Curtain Wall"/>
        <s v="Louvre - Box"/>
        <s v="Thermal Break-Cold Extrusions"/>
        <s v="Futureline 419TB 100mm Flush Framing"/>
        <s v="127 Grille"/>
        <s v="Trim Angles"/>
        <s v="Futureline Sliding Door"/>
        <s v="Schuco FWS 60"/>
        <s v="586 Hinged Door"/>
        <s v="Other Security Mesh"/>
        <s v="590 Entry Frame"/>
        <s v="Vista Bifold Door"/>
        <s v="Euro Tilt &amp; Turn"/>
        <s v="Ballistic Frame"/>
        <s v="Tube - Drawn"/>
        <s v="Genesis Bifold Window"/>
        <s v="Genesis Entry Door"/>
        <s v="Genesis Awning/Casement Window"/>
        <s v="Genesis Euro Shared"/>
        <s v="Eco Door"/>
        <s v="Genesis Double Hung"/>
        <s v="Euro Tilt&amp;Turn/Slde"/>
        <s v="H/stead Sliding Door"/>
        <s v="Genesis Louvre"/>
        <s v="Louvre Sun Control"/>
        <s v="Fly Screen Adaptors"/>
        <s v="Breezway Fab Windows"/>
        <s v="Schuco ADS 80"/>
        <s v="Schuco AWS 70"/>
        <s v="Schuco AWS 60"/>
        <s v="Schuco AWS 114"/>
        <s v="Schuco ADS 70"/>
        <s v="Schuco AWS 75"/>
        <s v="Schuco AWS 90"/>
        <s v="Schuco ASS 77"/>
        <s v="Schuco FWS 35"/>
        <s v="Schuco ALB"/>
        <s v="Schuco ADS 90"/>
        <s v="Schuco AWS 112"/>
        <s v="Microtech/Sharkurity"/>
        <s v="Trumax"/>
        <s v="Futureline 54W Awning Window"/>
        <s v="Futureline Hinge Door"/>
        <s v="Futureline Sub Framing"/>
        <s v="Futureline 419TB 150mm Flush Framing"/>
        <s v="330 Partition - 50 S"/>
        <s v="382 Partition - 64 S"/>
        <s v="Misc Wardrobe Suite"/>
        <s v="Misc Large Press Extns 20 Kgs &amp; over MPM"/>
        <s v="Large Press Geos &gt; 10 to 15 Kgs MPM"/>
        <s v="Customer Excl -   20 Kgs &amp; over MPM"/>
        <s v="Sec Window Frame - EX817"/>
        <s v="Machine Rod - 2011"/>
        <s v="Rod 2011 T6"/>
        <s v="Drawn Round - Gen.Eng"/>
        <s v="Post Extns"/>
        <s v="Panoramic Door"/>
        <m/>
      </sharedItems>
    </cacheField>
    <cacheField name="IP Category" numFmtId="0">
      <sharedItems containsString="0" containsBlank="1" containsNumber="1" containsInteger="1" minValue="0" maxValue="3" count="5">
        <n v="0"/>
        <n v="1"/>
        <n v="2"/>
        <n v="3"/>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
  <r>
    <x v="0"/>
    <x v="0"/>
  </r>
  <r>
    <x v="1"/>
    <x v="0"/>
  </r>
  <r>
    <x v="2"/>
    <x v="1"/>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1"/>
  </r>
  <r>
    <x v="96"/>
    <x v="0"/>
  </r>
  <r>
    <x v="97"/>
    <x v="0"/>
  </r>
  <r>
    <x v="98"/>
    <x v="0"/>
  </r>
  <r>
    <x v="99"/>
    <x v="0"/>
  </r>
  <r>
    <x v="100"/>
    <x v="0"/>
  </r>
  <r>
    <x v="101"/>
    <x v="0"/>
  </r>
  <r>
    <x v="102"/>
    <x v="0"/>
  </r>
  <r>
    <x v="103"/>
    <x v="0"/>
  </r>
  <r>
    <x v="104"/>
    <x v="0"/>
  </r>
  <r>
    <x v="105"/>
    <x v="0"/>
  </r>
  <r>
    <x v="106"/>
    <x v="0"/>
  </r>
  <r>
    <x v="107"/>
    <x v="0"/>
  </r>
  <r>
    <x v="108"/>
    <x v="0"/>
  </r>
  <r>
    <x v="109"/>
    <x v="0"/>
  </r>
  <r>
    <x v="110"/>
    <x v="0"/>
  </r>
  <r>
    <x v="111"/>
    <x v="2"/>
  </r>
  <r>
    <x v="112"/>
    <x v="0"/>
  </r>
  <r>
    <x v="113"/>
    <x v="0"/>
  </r>
  <r>
    <x v="114"/>
    <x v="1"/>
  </r>
  <r>
    <x v="115"/>
    <x v="0"/>
  </r>
  <r>
    <x v="116"/>
    <x v="0"/>
  </r>
  <r>
    <x v="95"/>
    <x v="1"/>
  </r>
  <r>
    <x v="117"/>
    <x v="0"/>
  </r>
  <r>
    <x v="118"/>
    <x v="1"/>
  </r>
  <r>
    <x v="119"/>
    <x v="1"/>
  </r>
  <r>
    <x v="120"/>
    <x v="1"/>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2"/>
  </r>
  <r>
    <x v="147"/>
    <x v="0"/>
  </r>
  <r>
    <x v="148"/>
    <x v="0"/>
  </r>
  <r>
    <x v="149"/>
    <x v="0"/>
  </r>
  <r>
    <x v="150"/>
    <x v="0"/>
  </r>
  <r>
    <x v="151"/>
    <x v="0"/>
  </r>
  <r>
    <x v="152"/>
    <x v="0"/>
  </r>
  <r>
    <x v="153"/>
    <x v="0"/>
  </r>
  <r>
    <x v="154"/>
    <x v="2"/>
  </r>
  <r>
    <x v="155"/>
    <x v="0"/>
  </r>
  <r>
    <x v="156"/>
    <x v="0"/>
  </r>
  <r>
    <x v="157"/>
    <x v="0"/>
  </r>
  <r>
    <x v="158"/>
    <x v="0"/>
  </r>
  <r>
    <x v="159"/>
    <x v="0"/>
  </r>
  <r>
    <x v="160"/>
    <x v="0"/>
  </r>
  <r>
    <x v="161"/>
    <x v="2"/>
  </r>
  <r>
    <x v="162"/>
    <x v="2"/>
  </r>
  <r>
    <x v="163"/>
    <x v="0"/>
  </r>
  <r>
    <x v="164"/>
    <x v="0"/>
  </r>
  <r>
    <x v="165"/>
    <x v="0"/>
  </r>
  <r>
    <x v="166"/>
    <x v="1"/>
  </r>
  <r>
    <x v="167"/>
    <x v="0"/>
  </r>
  <r>
    <x v="168"/>
    <x v="0"/>
  </r>
  <r>
    <x v="169"/>
    <x v="0"/>
  </r>
  <r>
    <x v="170"/>
    <x v="0"/>
  </r>
  <r>
    <x v="171"/>
    <x v="0"/>
  </r>
  <r>
    <x v="172"/>
    <x v="0"/>
  </r>
  <r>
    <x v="173"/>
    <x v="0"/>
  </r>
  <r>
    <x v="174"/>
    <x v="0"/>
  </r>
  <r>
    <x v="175"/>
    <x v="0"/>
  </r>
  <r>
    <x v="176"/>
    <x v="0"/>
  </r>
  <r>
    <x v="177"/>
    <x v="0"/>
  </r>
  <r>
    <x v="178"/>
    <x v="0"/>
  </r>
  <r>
    <x v="114"/>
    <x v="1"/>
  </r>
  <r>
    <x v="179"/>
    <x v="0"/>
  </r>
  <r>
    <x v="180"/>
    <x v="1"/>
  </r>
  <r>
    <x v="181"/>
    <x v="0"/>
  </r>
  <r>
    <x v="120"/>
    <x v="1"/>
  </r>
  <r>
    <x v="182"/>
    <x v="0"/>
  </r>
  <r>
    <x v="170"/>
    <x v="0"/>
  </r>
  <r>
    <x v="183"/>
    <x v="0"/>
  </r>
  <r>
    <x v="184"/>
    <x v="0"/>
  </r>
  <r>
    <x v="185"/>
    <x v="0"/>
  </r>
  <r>
    <x v="186"/>
    <x v="0"/>
  </r>
  <r>
    <x v="187"/>
    <x v="1"/>
  </r>
  <r>
    <x v="188"/>
    <x v="0"/>
  </r>
  <r>
    <x v="189"/>
    <x v="0"/>
  </r>
  <r>
    <x v="190"/>
    <x v="0"/>
  </r>
  <r>
    <x v="191"/>
    <x v="0"/>
  </r>
  <r>
    <x v="192"/>
    <x v="0"/>
  </r>
  <r>
    <x v="193"/>
    <x v="0"/>
  </r>
  <r>
    <x v="194"/>
    <x v="0"/>
  </r>
  <r>
    <x v="195"/>
    <x v="0"/>
  </r>
  <r>
    <x v="196"/>
    <x v="0"/>
  </r>
  <r>
    <x v="197"/>
    <x v="0"/>
  </r>
  <r>
    <x v="198"/>
    <x v="0"/>
  </r>
  <r>
    <x v="199"/>
    <x v="0"/>
  </r>
  <r>
    <x v="200"/>
    <x v="1"/>
  </r>
  <r>
    <x v="201"/>
    <x v="0"/>
  </r>
  <r>
    <x v="202"/>
    <x v="0"/>
  </r>
  <r>
    <x v="203"/>
    <x v="0"/>
  </r>
  <r>
    <x v="204"/>
    <x v="2"/>
  </r>
  <r>
    <x v="205"/>
    <x v="2"/>
  </r>
  <r>
    <x v="206"/>
    <x v="0"/>
  </r>
  <r>
    <x v="207"/>
    <x v="0"/>
  </r>
  <r>
    <x v="208"/>
    <x v="0"/>
  </r>
  <r>
    <x v="209"/>
    <x v="0"/>
  </r>
  <r>
    <x v="210"/>
    <x v="0"/>
  </r>
  <r>
    <x v="211"/>
    <x v="0"/>
  </r>
  <r>
    <x v="212"/>
    <x v="0"/>
  </r>
  <r>
    <x v="213"/>
    <x v="0"/>
  </r>
  <r>
    <x v="214"/>
    <x v="0"/>
  </r>
  <r>
    <x v="215"/>
    <x v="0"/>
  </r>
  <r>
    <x v="216"/>
    <x v="0"/>
  </r>
  <r>
    <x v="217"/>
    <x v="0"/>
  </r>
  <r>
    <x v="218"/>
    <x v="0"/>
  </r>
  <r>
    <x v="219"/>
    <x v="0"/>
  </r>
  <r>
    <x v="220"/>
    <x v="0"/>
  </r>
  <r>
    <x v="221"/>
    <x v="2"/>
  </r>
  <r>
    <x v="222"/>
    <x v="0"/>
  </r>
  <r>
    <x v="223"/>
    <x v="0"/>
  </r>
  <r>
    <x v="224"/>
    <x v="0"/>
  </r>
  <r>
    <x v="225"/>
    <x v="0"/>
  </r>
  <r>
    <x v="226"/>
    <x v="0"/>
  </r>
  <r>
    <x v="227"/>
    <x v="1"/>
  </r>
  <r>
    <x v="228"/>
    <x v="0"/>
  </r>
  <r>
    <x v="229"/>
    <x v="0"/>
  </r>
  <r>
    <x v="230"/>
    <x v="0"/>
  </r>
  <r>
    <x v="231"/>
    <x v="0"/>
  </r>
  <r>
    <x v="232"/>
    <x v="0"/>
  </r>
  <r>
    <x v="233"/>
    <x v="0"/>
  </r>
  <r>
    <x v="234"/>
    <x v="0"/>
  </r>
  <r>
    <x v="235"/>
    <x v="0"/>
  </r>
  <r>
    <x v="236"/>
    <x v="0"/>
  </r>
  <r>
    <x v="237"/>
    <x v="0"/>
  </r>
  <r>
    <x v="238"/>
    <x v="0"/>
  </r>
  <r>
    <x v="197"/>
    <x v="0"/>
  </r>
  <r>
    <x v="239"/>
    <x v="1"/>
  </r>
  <r>
    <x v="240"/>
    <x v="0"/>
  </r>
  <r>
    <x v="241"/>
    <x v="0"/>
  </r>
  <r>
    <x v="242"/>
    <x v="0"/>
  </r>
  <r>
    <x v="243"/>
    <x v="0"/>
  </r>
  <r>
    <x v="244"/>
    <x v="0"/>
  </r>
  <r>
    <x v="245"/>
    <x v="1"/>
  </r>
  <r>
    <x v="246"/>
    <x v="0"/>
  </r>
  <r>
    <x v="245"/>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3"/>
  </r>
  <r>
    <x v="284"/>
    <x v="4"/>
  </r>
  <r>
    <x v="28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A3C6D1-66C6-4789-9994-58178273C7CE}"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G3:G29" firstHeaderRow="1" firstDataRow="1" firstDataCol="1"/>
  <pivotFields count="2">
    <pivotField axis="axisRow" showAll="0" defaultSubtotal="0">
      <items count="285">
        <item x="123"/>
        <item x="231"/>
        <item x="65"/>
        <item x="132"/>
        <item x="272"/>
        <item x="273"/>
        <item x="97"/>
        <item x="178"/>
        <item x="173"/>
        <item x="32"/>
        <item x="44"/>
        <item x="182"/>
        <item x="17"/>
        <item x="235"/>
        <item x="115"/>
        <item x="237"/>
        <item x="139"/>
        <item x="9"/>
        <item x="130"/>
        <item x="197"/>
        <item x="240"/>
        <item x="86"/>
        <item x="167"/>
        <item x="253"/>
        <item x="168"/>
        <item x="34"/>
        <item x="10"/>
        <item x="37"/>
        <item x="277"/>
        <item x="73"/>
        <item x="227"/>
        <item x="200"/>
        <item x="129"/>
        <item x="281"/>
        <item x="246"/>
        <item x="248"/>
        <item x="145"/>
        <item x="20"/>
        <item x="155"/>
        <item x="70"/>
        <item x="79"/>
        <item x="142"/>
        <item x="164"/>
        <item x="68"/>
        <item x="245"/>
        <item x="249"/>
        <item x="56"/>
        <item x="51"/>
        <item x="71"/>
        <item x="149"/>
        <item x="160"/>
        <item x="276"/>
        <item x="26"/>
        <item x="18"/>
        <item x="39"/>
        <item x="186"/>
        <item x="185"/>
        <item x="266"/>
        <item x="64"/>
        <item x="99"/>
        <item x="100"/>
        <item x="25"/>
        <item x="275"/>
        <item x="274"/>
        <item x="135"/>
        <item x="49"/>
        <item x="40"/>
        <item x="4"/>
        <item x="27"/>
        <item x="236"/>
        <item x="82"/>
        <item x="83"/>
        <item x="282"/>
        <item x="41"/>
        <item x="170"/>
        <item x="102"/>
        <item x="101"/>
        <item x="13"/>
        <item x="165"/>
        <item x="103"/>
        <item x="133"/>
        <item x="280"/>
        <item x="124"/>
        <item x="208"/>
        <item x="258"/>
        <item x="210"/>
        <item x="254"/>
        <item x="264"/>
        <item x="263"/>
        <item x="212"/>
        <item x="206"/>
        <item x="222"/>
        <item x="261"/>
        <item x="265"/>
        <item x="257"/>
        <item x="209"/>
        <item x="256"/>
        <item x="207"/>
        <item x="255"/>
        <item x="259"/>
        <item x="260"/>
        <item x="219"/>
        <item x="262"/>
        <item x="225"/>
        <item x="234"/>
        <item x="278"/>
        <item x="62"/>
        <item x="174"/>
        <item x="109"/>
        <item x="30"/>
        <item x="96"/>
        <item x="61"/>
        <item x="128"/>
        <item x="144"/>
        <item x="153"/>
        <item x="159"/>
        <item x="90"/>
        <item x="92"/>
        <item x="147"/>
        <item x="156"/>
        <item x="89"/>
        <item x="148"/>
        <item x="113"/>
        <item x="67"/>
        <item x="195"/>
        <item x="7"/>
        <item x="213"/>
        <item x="47"/>
        <item x="229"/>
        <item x="267"/>
        <item x="95"/>
        <item x="180"/>
        <item x="120"/>
        <item x="118"/>
        <item x="114"/>
        <item x="205"/>
        <item x="154"/>
        <item x="111"/>
        <item x="238"/>
        <item x="112"/>
        <item x="158"/>
        <item x="108"/>
        <item x="58"/>
        <item x="48"/>
        <item x="177"/>
        <item x="0"/>
        <item x="1"/>
        <item x="3"/>
        <item x="5"/>
        <item x="6"/>
        <item x="8"/>
        <item x="11"/>
        <item x="12"/>
        <item x="14"/>
        <item x="15"/>
        <item x="16"/>
        <item x="19"/>
        <item x="21"/>
        <item x="22"/>
        <item x="23"/>
        <item x="24"/>
        <item x="28"/>
        <item x="29"/>
        <item x="31"/>
        <item x="33"/>
        <item x="35"/>
        <item x="36"/>
        <item x="38"/>
        <item x="42"/>
        <item x="43"/>
        <item x="45"/>
        <item x="46"/>
        <item x="50"/>
        <item x="52"/>
        <item x="53"/>
        <item x="54"/>
        <item x="55"/>
        <item x="57"/>
        <item x="59"/>
        <item x="60"/>
        <item x="63"/>
        <item x="66"/>
        <item x="69"/>
        <item x="72"/>
        <item x="74"/>
        <item x="75"/>
        <item x="76"/>
        <item x="77"/>
        <item x="78"/>
        <item x="80"/>
        <item x="81"/>
        <item x="84"/>
        <item x="85"/>
        <item x="87"/>
        <item x="88"/>
        <item x="91"/>
        <item x="93"/>
        <item x="94"/>
        <item x="98"/>
        <item x="104"/>
        <item x="105"/>
        <item x="106"/>
        <item x="107"/>
        <item x="110"/>
        <item x="116"/>
        <item x="117"/>
        <item x="119"/>
        <item x="121"/>
        <item x="122"/>
        <item x="125"/>
        <item x="126"/>
        <item x="127"/>
        <item x="131"/>
        <item x="134"/>
        <item x="136"/>
        <item x="137"/>
        <item x="138"/>
        <item x="140"/>
        <item x="141"/>
        <item x="143"/>
        <item x="146"/>
        <item x="150"/>
        <item x="151"/>
        <item x="152"/>
        <item x="157"/>
        <item x="161"/>
        <item x="162"/>
        <item x="163"/>
        <item x="166"/>
        <item x="169"/>
        <item x="171"/>
        <item x="172"/>
        <item x="175"/>
        <item x="176"/>
        <item x="179"/>
        <item x="181"/>
        <item x="183"/>
        <item x="184"/>
        <item x="187"/>
        <item x="188"/>
        <item x="189"/>
        <item x="190"/>
        <item x="191"/>
        <item x="192"/>
        <item x="193"/>
        <item x="194"/>
        <item x="196"/>
        <item x="198"/>
        <item x="199"/>
        <item x="201"/>
        <item x="202"/>
        <item x="203"/>
        <item x="204"/>
        <item x="211"/>
        <item x="214"/>
        <item x="215"/>
        <item x="216"/>
        <item x="217"/>
        <item x="218"/>
        <item x="220"/>
        <item x="221"/>
        <item x="223"/>
        <item x="224"/>
        <item x="226"/>
        <item x="228"/>
        <item x="230"/>
        <item x="232"/>
        <item x="233"/>
        <item x="239"/>
        <item x="241"/>
        <item x="242"/>
        <item x="243"/>
        <item x="244"/>
        <item x="247"/>
        <item x="250"/>
        <item x="251"/>
        <item x="252"/>
        <item x="268"/>
        <item x="269"/>
        <item x="270"/>
        <item x="271"/>
        <item x="279"/>
        <item x="283"/>
        <item x="284"/>
        <item x="2"/>
      </items>
    </pivotField>
    <pivotField axis="axisRow" multipleItemSelectionAllowed="1" showAll="0">
      <items count="6">
        <item h="1" x="0"/>
        <item x="1"/>
        <item x="2"/>
        <item x="3"/>
        <item h="1" x="4"/>
        <item t="default"/>
      </items>
    </pivotField>
  </pivotFields>
  <rowFields count="2">
    <field x="1"/>
    <field x="0"/>
  </rowFields>
  <rowItems count="26">
    <i>
      <x v="1"/>
    </i>
    <i r="1">
      <x v="30"/>
    </i>
    <i r="1">
      <x v="31"/>
    </i>
    <i r="1">
      <x v="44"/>
    </i>
    <i r="1">
      <x v="130"/>
    </i>
    <i r="1">
      <x v="131"/>
    </i>
    <i r="1">
      <x v="132"/>
    </i>
    <i r="1">
      <x v="133"/>
    </i>
    <i r="1">
      <x v="134"/>
    </i>
    <i r="1">
      <x v="206"/>
    </i>
    <i r="1">
      <x v="228"/>
    </i>
    <i r="1">
      <x v="238"/>
    </i>
    <i r="1">
      <x v="268"/>
    </i>
    <i r="1">
      <x v="284"/>
    </i>
    <i>
      <x v="2"/>
    </i>
    <i r="1">
      <x v="135"/>
    </i>
    <i r="1">
      <x v="136"/>
    </i>
    <i r="1">
      <x v="137"/>
    </i>
    <i r="1">
      <x v="220"/>
    </i>
    <i r="1">
      <x v="225"/>
    </i>
    <i r="1">
      <x v="226"/>
    </i>
    <i r="1">
      <x v="252"/>
    </i>
    <i r="1">
      <x v="260"/>
    </i>
    <i>
      <x v="3"/>
    </i>
    <i r="1">
      <x v="28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5" displayName="Table5" ref="A1:M15752" totalsRowShown="0" headerRowDxfId="88" dataDxfId="87">
  <autoFilter ref="A1:M15752" xr:uid="{00000000-0009-0000-0100-000005000000}"/>
  <sortState xmlns:xlrd2="http://schemas.microsoft.com/office/spreadsheetml/2017/richdata2" ref="A2:F10707">
    <sortCondition ref="A1:A10707"/>
  </sortState>
  <tableColumns count="13">
    <tableColumn id="1" xr3:uid="{00000000-0010-0000-0000-000001000000}" name="Section" dataDxfId="86"/>
    <tableColumn id="2" xr3:uid="{00000000-0010-0000-0000-000002000000}" name="Basic material" dataDxfId="85"/>
    <tableColumn id="3" xr3:uid="{00000000-0010-0000-0000-000003000000}" name="RD" dataDxfId="84"/>
    <tableColumn id="4" xr3:uid="{00000000-0010-0000-0000-000004000000}" name="Mass / M" dataDxfId="83"/>
    <tableColumn id="5" xr3:uid="{00000000-0010-0000-0000-000005000000}" name="AP" dataDxfId="82"/>
    <tableColumn id="6" xr3:uid="{00000000-0010-0000-0000-000006000000}" name="PP" dataDxfId="81"/>
    <tableColumn id="7" xr3:uid="{00000000-0010-0000-0000-000007000000}" name="Mat_Grp" dataDxfId="80">
      <calculatedColumnFormula>IF(LEFT(Table5[[#This Row],[Section]],3)="ETB","AE3000","")</calculatedColumnFormula>
    </tableColumn>
    <tableColumn id="10" xr3:uid="{00000000-0010-0000-0000-00000A000000}" name="PH" dataDxfId="79"/>
    <tableColumn id="9" xr3:uid="{00000000-0010-0000-0000-000009000000}" name="PH Text" dataDxfId="78"/>
    <tableColumn id="11" xr3:uid="{5D1791EA-B90C-4F0D-A1DA-C1058AC3D26B}" name="External Material Group" dataDxfId="77"/>
    <tableColumn id="8" xr3:uid="{00000000-0010-0000-0000-000008000000}" name="subsill" dataDxfId="76">
      <calculatedColumnFormula>_xlfn.IFNA(VLOOKUP(Table5[[#This Row],[Section]],SubSill_Tier,2,FALSE),0)</calculatedColumnFormula>
    </tableColumn>
    <tableColumn id="13" xr3:uid="{EA5F5B45-C2AD-4B68-91DC-887BA798EA7F}" name="Wall Thickness" dataDxfId="75">
      <calculatedColumnFormula>IFERROR(IF(LEFT(G2,2)="AI",IF(_xlfn.NUMBERVALUE(IFERROR(LEFT(IF(ISERROR(FIND("X",UPPER(B2))),UPPER(B2),RIGHT(UPPER(B2),LEN(UPPER(B2))-FIND("~",SUBSTITUTE(UPPER(B2),"X","~",LEN(UPPER(B2))-LEN(SUBSTITUTE(UPPER(B2),"X","")))))),FIND(" ",IF(ISERROR(FIND("X",UPPER(B2))),UPPER(B2),RIGHT(UPPER(B2),LEN(UPPER(B2))-FIND("~",SUBSTITUTE(UPPER(B2),"X","~",LEN(UPPER(B2))-LEN(SUBSTITUTE(UPPER(B2),"X","")))))),1)-1),IF(ISERROR(FIND("X",UPPER(B2))),UPPER(B2),RIGHT(UPPER(B2),LEN(UPPER(B2))-FIND("~",SUBSTITUTE(UPPER(B2),"X","~",LEN(UPPER(B2))-LEN(SUBSTITUTE(UPPER(B2),"X",""))))))),".")&gt;=5,"Wall",""),""),"")</calculatedColumnFormula>
    </tableColumn>
    <tableColumn id="12" xr3:uid="{5AFC9000-8D7D-4A82-AB3F-D0AE99010726}" name="TB (No, PLS, PDB)" dataDxfId="74">
      <calculatedColumnFormula array="1">_xlfn.IFS(NOT(ISERROR(VLOOKUP(Table5[[#This Row],[Section]],TB_notTB,1,FALSE))),"No",LEFT(Table5[[#This Row],[Section]],3)="ETB","PLS",LEFT(Table5[[#This Row],[Section]],1)="7","PDB",NOT(ISBLANK(Table5[[#This Row],[Section]])),"No")</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_Metal_BP" displayName="Table_Metal_BP" ref="A7:G13" totalsRowShown="0" dataDxfId="73">
  <autoFilter ref="A7:G13" xr:uid="{00000000-0009-0000-0100-000001000000}"/>
  <tableColumns count="7">
    <tableColumn id="1" xr3:uid="{00000000-0010-0000-0100-000001000000}" name="Breakpoints (kg)"/>
    <tableColumn id="2" xr3:uid="{00000000-0010-0000-0100-000002000000}" name="Spread" dataDxfId="72"/>
    <tableColumn id="3" xr3:uid="{00000000-0010-0000-0100-000003000000}" name="Typical" dataDxfId="71">
      <calculatedColumnFormula>$B$5+B8</calculatedColumnFormula>
    </tableColumn>
    <tableColumn id="4" xr3:uid="{00000000-0010-0000-0100-000004000000}" name="Min" dataDxfId="70">
      <calculatedColumnFormula>C8-F8</calculatedColumnFormula>
    </tableColumn>
    <tableColumn id="5" xr3:uid="{00000000-0010-0000-0100-000005000000}" name="Max" dataDxfId="69">
      <calculatedColumnFormula>C8+G8</calculatedColumnFormula>
    </tableColumn>
    <tableColumn id="6" xr3:uid="{00000000-0010-0000-0100-000006000000}" name="Min Factor"/>
    <tableColumn id="7" xr3:uid="{00000000-0010-0000-0100-000007000000}" name="Max Factor" dataDxfId="6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2000000}" name="Table_Costs" displayName="Table_Costs" ref="J2:L26" totalsRowShown="0">
  <autoFilter ref="J2:L26" xr:uid="{00000000-0009-0000-0100-00000E000000}"/>
  <tableColumns count="3">
    <tableColumn id="1" xr3:uid="{00000000-0010-0000-0200-000001000000}" name="What"/>
    <tableColumn id="2" xr3:uid="{00000000-0010-0000-0200-000002000000}" name="Value"/>
    <tableColumn id="3" xr3:uid="{00000000-0010-0000-0200-000003000000}" name="Notes"/>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3000000}" name="Table_TB_Cost" displayName="Table_TB_Cost" ref="S3:AD170" totalsRowShown="0">
  <autoFilter ref="S3:AD170" xr:uid="{00000000-0009-0000-0100-00000D000000}"/>
  <tableColumns count="12">
    <tableColumn id="1" xr3:uid="{00000000-0010-0000-0300-000001000000}" name="Section"/>
    <tableColumn id="2" xr3:uid="{00000000-0010-0000-0300-000002000000}" name="Basic Material"/>
    <tableColumn id="3" xr3:uid="{00000000-0010-0000-0300-000003000000}" name="Length"/>
    <tableColumn id="8" xr3:uid="{00000000-0010-0000-0300-000008000000}" name="Weight/m" dataDxfId="67"/>
    <tableColumn id="12" xr3:uid="{0CCEAA3B-421C-4ECD-A84A-4C8D3341A4F0}" name="MPG" dataDxfId="66"/>
    <tableColumn id="13" xr3:uid="{BC40A396-D59C-4690-94D2-C39F9D69FA8D}" name="MPM Surcharge" dataDxfId="65">
      <calculatedColumnFormula>IF(Table_TB_Cost[[#This Row],[Weight/m]]&lt;0.5,1*2.5,"")</calculatedColumnFormula>
    </tableColumn>
    <tableColumn id="15" xr3:uid="{65A614AE-BCC7-4B47-840F-4FA994493110}" name="Roll?" dataDxfId="64"/>
    <tableColumn id="9" xr3:uid="{00000000-0010-0000-0300-000009000000}" name="Rolling Factor (Cost/0.8*2.5)" dataDxfId="63"/>
    <tableColumn id="10" xr3:uid="{00000000-0010-0000-0300-00000A000000}" name="List Price" dataDxfId="62">
      <calculatedColumnFormula>SUM(VLOOKUP(Table_TB_Cost[[#This Row],[MPG]],TB_MPG,2,FALSE),Table_TB_Cost[[#This Row],[MPM Surcharge]],Table_TB_Cost[[#This Row],[Rolling Factor (Cost/0.8*2.5)]])*Table_TB_Cost[[#This Row],[Weight/m]]*Table_TB_Cost[[#This Row],[Length]]</calculatedColumnFormula>
    </tableColumn>
    <tableColumn id="6" xr3:uid="{00000000-0010-0000-0300-000006000000}" name="TOTAL COST" dataDxfId="61">
      <calculatedColumnFormula>VLOOKUP(Table_TB_Cost[[#This Row],[Section]],AF:AJ,3,FALSE)</calculatedColumnFormula>
    </tableColumn>
    <tableColumn id="7" xr3:uid="{00000000-0010-0000-0300-000007000000}" name="Metal Sell Price" dataDxfId="60">
      <calculatedColumnFormula>IF($AB$2="Margin",Table_TB_Cost[[#This Row],[TOTAL COST]]/(1-$AC$2),Table_TB_Cost[[#This Row],[List Price]]*(1-$AC$2))</calculatedColumnFormula>
    </tableColumn>
    <tableColumn id="11" xr3:uid="{00000000-0010-0000-0300-00000B000000}" name="Actual Margin %" dataDxfId="59">
      <calculatedColumnFormula>(Table_TB_Cost[[#This Row],[Metal Sell Price]]-Table_TB_Cost[[#This Row],[TOTAL COST]])/Table_TB_Cost[[#This Row],[Metal Sell Price]]</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4000000}" name="Table_TB_BP" displayName="Table_TB_BP" ref="A15:G21" totalsRowShown="0" dataDxfId="58">
  <autoFilter ref="A15:G21" xr:uid="{00000000-0009-0000-0100-00000F000000}"/>
  <tableColumns count="7">
    <tableColumn id="1" xr3:uid="{00000000-0010-0000-0400-000001000000}" name="Breakpoints (kg)"/>
    <tableColumn id="2" xr3:uid="{00000000-0010-0000-0400-000002000000}" name="Margin Typ" dataDxfId="57"/>
    <tableColumn id="3" xr3:uid="{00000000-0010-0000-0400-000003000000}" name="Mgn Min" dataDxfId="56"/>
    <tableColumn id="4" xr3:uid="{00000000-0010-0000-0400-000004000000}" name="Mgn Max" dataDxfId="55"/>
    <tableColumn id="5" xr3:uid="{00000000-0010-0000-0400-000005000000}" name="List Typ" dataDxfId="54"/>
    <tableColumn id="6" xr3:uid="{00000000-0010-0000-0400-000006000000}" name="List Min"/>
    <tableColumn id="7" xr3:uid="{00000000-0010-0000-0400-000007000000}" name="List Max" dataDxfId="5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2" displayName="Table2" ref="A27:K40" totalsRowShown="0" headerRowDxfId="52" dataDxfId="51">
  <autoFilter ref="A27:K40" xr:uid="{00000000-0009-0000-0100-000002000000}"/>
  <tableColumns count="11">
    <tableColumn id="1" xr3:uid="{00000000-0010-0000-0500-000001000000}" name="Type"/>
    <tableColumn id="2" xr3:uid="{00000000-0010-0000-0500-000002000000}" name="Vendor"/>
    <tableColumn id="3" xr3:uid="{00000000-0010-0000-0500-000003000000}" name="AP/PP"/>
    <tableColumn id="4" xr3:uid="{00000000-0010-0000-0500-000004000000}" name="Group 1" dataDxfId="50"/>
    <tableColumn id="5" xr3:uid="{00000000-0010-0000-0500-000005000000}" name="Group 2" dataDxfId="49"/>
    <tableColumn id="6" xr3:uid="{00000000-0010-0000-0500-000006000000}" name="Group 3" dataDxfId="48"/>
    <tableColumn id="7" xr3:uid="{00000000-0010-0000-0500-000007000000}" name="Group 4" dataDxfId="47"/>
    <tableColumn id="8" xr3:uid="{00000000-0010-0000-0500-000008000000}" name="Group 5" dataDxfId="46"/>
    <tableColumn id="9" xr3:uid="{00000000-0010-0000-0500-000009000000}" name="20um Clear" dataDxfId="45"/>
    <tableColumn id="10" xr3:uid="{00000000-0010-0000-0500-00000A000000}" name="25um Clear" dataDxfId="44"/>
    <tableColumn id="11" xr3:uid="{00000000-0010-0000-0500-00000B000000}" name="Group POA" dataDxfId="43"/>
  </tableColumns>
  <tableStyleInfo name="TableStyleMedium3 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3" displayName="Table3" ref="A43:N49" totalsRowShown="0" headerRowDxfId="42">
  <autoFilter ref="A43:N49" xr:uid="{00000000-0009-0000-0100-000003000000}"/>
  <tableColumns count="14">
    <tableColumn id="1" xr3:uid="{00000000-0010-0000-0600-000001000000}" name="Type"/>
    <tableColumn id="2" xr3:uid="{00000000-0010-0000-0600-000002000000}" name="Applicator"/>
    <tableColumn id="3" xr3:uid="{00000000-0010-0000-0600-000003000000}" name="AP/PP"/>
    <tableColumn id="4" xr3:uid="{00000000-0010-0000-0600-000004000000}" name="Group"/>
    <tableColumn id="5" xr3:uid="{00000000-0010-0000-0600-000005000000}" name="Cost" dataDxfId="41"/>
    <tableColumn id="6" xr3:uid="{00000000-0010-0000-0600-000006000000}" name="Sell" dataDxfId="40">
      <calculatedColumnFormula>'3.Edit Pricing'!$B$50</calculatedColumnFormula>
    </tableColumn>
    <tableColumn id="7" xr3:uid="{00000000-0010-0000-0600-000007000000}" name="Typical" dataDxfId="39">
      <calculatedColumnFormula>VLOOKUP($J$44,$A$54:$N$60,L43)</calculatedColumnFormula>
    </tableColumn>
    <tableColumn id="8" xr3:uid="{00000000-0010-0000-0600-000008000000}" name="Min" dataDxfId="38">
      <calculatedColumnFormula>VLOOKUP($J$44,$A$54:$N$60,M43)</calculatedColumnFormula>
    </tableColumn>
    <tableColumn id="9" xr3:uid="{00000000-0010-0000-0600-000009000000}" name="Max" dataDxfId="37">
      <calculatedColumnFormula>VLOOKUP($J$44,$A$54:$N$60,N43)</calculatedColumnFormula>
    </tableColumn>
    <tableColumn id="10" xr3:uid="{00000000-0010-0000-0600-00000A000000}" name="Project m2"/>
    <tableColumn id="11" xr3:uid="{00000000-0010-0000-0600-00000B000000}" name="Breakpoint Category" dataDxfId="36"/>
    <tableColumn id="12" xr3:uid="{00000000-0010-0000-0600-00000C000000}" name="Typical_column"/>
    <tableColumn id="13" xr3:uid="{00000000-0010-0000-0600-00000D000000}" name="Min_column"/>
    <tableColumn id="14" xr3:uid="{00000000-0010-0000-0600-00000E000000}" name="Max_column"/>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7000000}" name="Table_RevisionControl" displayName="Table_RevisionControl" ref="A3:D576" totalsRowShown="0">
  <autoFilter ref="A3:D576" xr:uid="{00000000-0009-0000-0100-00000C000000}"/>
  <tableColumns count="4">
    <tableColumn id="1" xr3:uid="{00000000-0010-0000-0700-000001000000}" name="Date"/>
    <tableColumn id="2" xr3:uid="{00000000-0010-0000-0700-000002000000}" name="Change Description" dataDxfId="35"/>
    <tableColumn id="4" xr3:uid="{00000000-0010-0000-0700-000004000000}" name="Implemented by" dataDxfId="34"/>
    <tableColumn id="3" xr3:uid="{00000000-0010-0000-0700-000003000000}" name="New Version Number" dataDxfId="33"/>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_Margins" displayName="Table_Margins" ref="A61:D66">
  <autoFilter ref="A61:D66" xr:uid="{00000000-0009-0000-0100-00000B000000}"/>
  <tableColumns count="4">
    <tableColumn id="1" xr3:uid="{00000000-0010-0000-0800-000001000000}" name="Totals" totalsRowLabel="Total" totalsRowDxfId="32"/>
    <tableColumn id="2" xr3:uid="{00000000-0010-0000-0800-000002000000}" name="Total Value" totalsRowFunction="custom">
      <totalsRowFormula>'2.Quote'!J108</totalsRowFormula>
    </tableColumn>
    <tableColumn id="4" xr3:uid="{00000000-0010-0000-0800-000004000000}" name="Margin $" dataDxfId="31" totalsRowDxfId="30"/>
    <tableColumn id="3" xr3:uid="{00000000-0010-0000-0800-000003000000}" name="Margin %" totalsRowFunction="custom" dataDxfId="29" totalsRowDxfId="28">
      <totalsRowFormula>(((1-D62)*B62)+((1-D65)*B65))/Table_Margins[[#Totals],[Total Value]]</totalsRowFormula>
    </tableColumn>
  </tableColumns>
  <tableStyleInfo name="TableStyleMedium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7.bin"/><Relationship Id="rId1" Type="http://schemas.openxmlformats.org/officeDocument/2006/relationships/hyperlink" Target="http://intranet.capral-aluminium.com.au/FinishingGuidelines/default.aspx" TargetMode="External"/><Relationship Id="rId6" Type="http://schemas.openxmlformats.org/officeDocument/2006/relationships/comments" Target="../comments3.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18" Type="http://schemas.openxmlformats.org/officeDocument/2006/relationships/ctrlProp" Target="../ctrlProps/ctrlProp16.xml"/><Relationship Id="rId3" Type="http://schemas.openxmlformats.org/officeDocument/2006/relationships/vmlDrawing" Target="../drawings/vmlDrawing4.vml"/><Relationship Id="rId7" Type="http://schemas.openxmlformats.org/officeDocument/2006/relationships/ctrlProp" Target="../ctrlProps/ctrlProp5.xml"/><Relationship Id="rId12" Type="http://schemas.openxmlformats.org/officeDocument/2006/relationships/ctrlProp" Target="../ctrlProps/ctrlProp10.xml"/><Relationship Id="rId17" Type="http://schemas.openxmlformats.org/officeDocument/2006/relationships/ctrlProp" Target="../ctrlProps/ctrlProp15.xml"/><Relationship Id="rId2" Type="http://schemas.openxmlformats.org/officeDocument/2006/relationships/drawing" Target="../drawings/drawing3.xml"/><Relationship Id="rId16" Type="http://schemas.openxmlformats.org/officeDocument/2006/relationships/ctrlProp" Target="../ctrlProps/ctrlProp14.xml"/><Relationship Id="rId20" Type="http://schemas.openxmlformats.org/officeDocument/2006/relationships/comments" Target="../comments4.xml"/><Relationship Id="rId1" Type="http://schemas.openxmlformats.org/officeDocument/2006/relationships/printerSettings" Target="../printerSettings/printerSettings8.bin"/><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5" Type="http://schemas.openxmlformats.org/officeDocument/2006/relationships/ctrlProp" Target="../ctrlProps/ctrlProp13.xml"/><Relationship Id="rId10" Type="http://schemas.openxmlformats.org/officeDocument/2006/relationships/ctrlProp" Target="../ctrlProps/ctrlProp8.xml"/><Relationship Id="rId19" Type="http://schemas.openxmlformats.org/officeDocument/2006/relationships/ctrlProp" Target="../ctrlProps/ctrlProp17.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22.xml"/><Relationship Id="rId3" Type="http://schemas.openxmlformats.org/officeDocument/2006/relationships/vmlDrawing" Target="../drawings/vmlDrawing5.vml"/><Relationship Id="rId7" Type="http://schemas.openxmlformats.org/officeDocument/2006/relationships/ctrlProp" Target="../ctrlProps/ctrlProp21.xml"/><Relationship Id="rId2" Type="http://schemas.openxmlformats.org/officeDocument/2006/relationships/drawing" Target="../drawings/drawing4.xml"/><Relationship Id="rId1" Type="http://schemas.openxmlformats.org/officeDocument/2006/relationships/printerSettings" Target="../printerSettings/printerSettings9.bin"/><Relationship Id="rId6" Type="http://schemas.openxmlformats.org/officeDocument/2006/relationships/ctrlProp" Target="../ctrlProps/ctrlProp20.xml"/><Relationship Id="rId11" Type="http://schemas.openxmlformats.org/officeDocument/2006/relationships/ctrlProp" Target="../ctrlProps/ctrlProp25.xml"/><Relationship Id="rId5" Type="http://schemas.openxmlformats.org/officeDocument/2006/relationships/ctrlProp" Target="../ctrlProps/ctrlProp19.xml"/><Relationship Id="rId10" Type="http://schemas.openxmlformats.org/officeDocument/2006/relationships/ctrlProp" Target="../ctrlProps/ctrlProp24.xml"/><Relationship Id="rId4" Type="http://schemas.openxmlformats.org/officeDocument/2006/relationships/ctrlProp" Target="../ctrlProps/ctrlProp18.xml"/><Relationship Id="rId9" Type="http://schemas.openxmlformats.org/officeDocument/2006/relationships/ctrlProp" Target="../ctrlProps/ctrlProp23.xml"/></Relationships>
</file>

<file path=xl/worksheets/_rels/sheet10.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vmlDrawing" Target="../drawings/vmlDrawing6.vml"/><Relationship Id="rId7" Type="http://schemas.openxmlformats.org/officeDocument/2006/relationships/table" Target="../tables/table9.xml"/><Relationship Id="rId2" Type="http://schemas.openxmlformats.org/officeDocument/2006/relationships/drawing" Target="../drawings/drawing5.xml"/><Relationship Id="rId1" Type="http://schemas.openxmlformats.org/officeDocument/2006/relationships/printerSettings" Target="../printerSettings/printerSettings10.bin"/><Relationship Id="rId6" Type="http://schemas.openxmlformats.org/officeDocument/2006/relationships/ctrlProp" Target="../ctrlProps/ctrlProp28.xml"/><Relationship Id="rId5" Type="http://schemas.openxmlformats.org/officeDocument/2006/relationships/ctrlProp" Target="../ctrlProps/ctrlProp27.xml"/><Relationship Id="rId4" Type="http://schemas.openxmlformats.org/officeDocument/2006/relationships/ctrlProp" Target="../ctrlProps/ctrlProp26.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hyperlink" Target="http://www.capral.com.au/"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3.bin"/><Relationship Id="rId1" Type="http://schemas.openxmlformats.org/officeDocument/2006/relationships/hyperlink" Target="http://www.capral.com.au/" TargetMode="Externa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14.bin"/><Relationship Id="rId1" Type="http://schemas.openxmlformats.org/officeDocument/2006/relationships/pivotTable" Target="../pivotTables/pivotTable1.xml"/><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R19415"/>
  <sheetViews>
    <sheetView zoomScale="85" zoomScaleNormal="85" workbookViewId="0">
      <pane ySplit="1" topLeftCell="A13819" activePane="bottomLeft" state="frozen"/>
      <selection activeCell="I56" sqref="I56:L61"/>
      <selection pane="bottomLeft" activeCell="H13847" sqref="H13847"/>
    </sheetView>
  </sheetViews>
  <sheetFormatPr defaultRowHeight="15" x14ac:dyDescent="0.25"/>
  <cols>
    <col min="1" max="1" width="10.5703125" customWidth="1"/>
    <col min="2" max="2" width="45.85546875" bestFit="1" customWidth="1"/>
    <col min="4" max="4" width="11" customWidth="1"/>
    <col min="7" max="7" width="11.5703125" customWidth="1"/>
    <col min="8" max="8" width="21.140625" customWidth="1"/>
    <col min="9" max="9" width="45.7109375" customWidth="1"/>
    <col min="10" max="10" width="29.5703125" customWidth="1"/>
    <col min="11" max="11" width="14.140625" customWidth="1"/>
    <col min="12" max="12" width="46.7109375" customWidth="1"/>
    <col min="13" max="13" width="14.140625" customWidth="1"/>
    <col min="14" max="14" width="19.28515625" customWidth="1"/>
    <col min="15" max="15" width="75.140625" customWidth="1"/>
    <col min="16" max="18" width="9.140625" style="94"/>
  </cols>
  <sheetData>
    <row r="1" spans="1:18" x14ac:dyDescent="0.25">
      <c r="A1" t="s">
        <v>11525</v>
      </c>
      <c r="B1" t="s">
        <v>69</v>
      </c>
      <c r="C1" t="s">
        <v>70</v>
      </c>
      <c r="D1" s="9" t="s">
        <v>71</v>
      </c>
      <c r="E1" s="9" t="s">
        <v>72</v>
      </c>
      <c r="F1" s="9" t="s">
        <v>73</v>
      </c>
      <c r="G1" s="9" t="s">
        <v>13668</v>
      </c>
      <c r="H1" s="9" t="s">
        <v>20117</v>
      </c>
      <c r="I1" s="9" t="s">
        <v>20118</v>
      </c>
      <c r="J1" s="9" t="s">
        <v>26406</v>
      </c>
      <c r="K1" s="9" t="s">
        <v>14232</v>
      </c>
      <c r="L1" s="9" t="s">
        <v>21598</v>
      </c>
      <c r="M1" s="9" t="s">
        <v>26028</v>
      </c>
      <c r="N1" s="11" t="s">
        <v>5593</v>
      </c>
      <c r="O1" s="12"/>
    </row>
    <row r="2" spans="1:18" x14ac:dyDescent="0.25">
      <c r="A2" s="10" t="str">
        <f>N9</f>
        <v>SUNDRY-1</v>
      </c>
      <c r="B2" t="str">
        <f>O9</f>
        <v>Sundry description - 1</v>
      </c>
      <c r="C2" t="s">
        <v>75</v>
      </c>
      <c r="D2" s="9">
        <f t="shared" ref="D2:D21" si="0">P9</f>
        <v>1</v>
      </c>
      <c r="E2" s="9">
        <f t="shared" ref="E2:E21" si="1">Q9</f>
        <v>200</v>
      </c>
      <c r="F2" s="9">
        <f t="shared" ref="F2:F21" si="2">R9</f>
        <v>200</v>
      </c>
      <c r="G2" s="9" t="str">
        <f>IF(LEFT(Table5[[#This Row],[Section]],3)="ETB","AE3000","")</f>
        <v/>
      </c>
      <c r="H2" s="9"/>
      <c r="I2" s="9"/>
      <c r="J2" s="9"/>
      <c r="K2" s="9">
        <f>_xlfn.IFNA(VLOOKUP(Table5[[#This Row],[Section]],SubSill_Tier,2,FALSE),0)</f>
        <v>0</v>
      </c>
      <c r="L2" s="9" t="str">
        <f t="shared" ref="L2:L65" si="3">IFERROR(IF(LEFT(G2,2)="AI",IF(_xlfn.NUMBERVALUE(IFERROR(LEFT(IF(ISERROR(FIND("X",UPPER(B2))),UPPER(B2),RIGHT(UPPER(B2),LEN(UPPER(B2))-FIND("~",SUBSTITUTE(UPPER(B2),"X","~",LEN(UPPER(B2))-LEN(SUBSTITUTE(UPPER(B2),"X","")))))),FIND(" ",IF(ISERROR(FIND("X",UPPER(B2))),UPPER(B2),RIGHT(UPPER(B2),LEN(UPPER(B2))-FIND("~",SUBSTITUTE(UPPER(B2),"X","~",LEN(UPPER(B2))-LEN(SUBSTITUTE(UPPER(B2),"X","")))))),1)-1),IF(ISERROR(FIND("X",UPPER(B2))),UPPER(B2),RIGHT(UPPER(B2),LEN(UPPER(B2))-FIND("~",SUBSTITUTE(UPPER(B2),"X","~",LEN(UPPER(B2))-LEN(SUBSTITUTE(UPPER(B2),"X",""))))))),".")&gt;=5,"Wall",""),""),"")</f>
        <v/>
      </c>
      <c r="M2" s="205" t="str" cm="1">
        <f t="array" ref="M2">_xlfn.IFS(NOT(ISERROR(VLOOKUP(Table5[[#This Row],[Section]],TB_notTB,1,FALSE))),"No",LEFT(Table5[[#This Row],[Section]],3)="ETB","PLS",LEFT(Table5[[#This Row],[Section]],1)="7","PDB",NOT(ISBLANK(Table5[[#This Row],[Section]])),"No")</f>
        <v>No</v>
      </c>
      <c r="N2" s="10" t="s">
        <v>11567</v>
      </c>
      <c r="O2" s="10"/>
    </row>
    <row r="3" spans="1:18" x14ac:dyDescent="0.25">
      <c r="A3" s="10" t="str">
        <f t="shared" ref="A3:A21" si="4">N10</f>
        <v>SUNDRY-2</v>
      </c>
      <c r="B3" t="str">
        <f t="shared" ref="B3:B21" si="5">O10</f>
        <v>Sundry description - 2</v>
      </c>
      <c r="C3" t="s">
        <v>75</v>
      </c>
      <c r="D3" s="9">
        <f t="shared" si="0"/>
        <v>0</v>
      </c>
      <c r="E3" s="9">
        <f t="shared" si="1"/>
        <v>0</v>
      </c>
      <c r="F3" s="9">
        <f t="shared" si="2"/>
        <v>0</v>
      </c>
      <c r="G3" s="9" t="str">
        <f>IF(LEFT(Table5[[#This Row],[Section]],3)="ETB","AE3000","")</f>
        <v/>
      </c>
      <c r="H3" s="9"/>
      <c r="I3" s="9"/>
      <c r="J3" s="9"/>
      <c r="K3" s="9">
        <f>_xlfn.IFNA(VLOOKUP(Table5[[#This Row],[Section]],SubSill_Tier,2,FALSE),0)</f>
        <v>0</v>
      </c>
      <c r="L3" s="9" t="str">
        <f t="shared" si="3"/>
        <v/>
      </c>
      <c r="M3" s="205" t="str" cm="1">
        <f t="array" ref="M3">_xlfn.IFS(NOT(ISERROR(VLOOKUP(Table5[[#This Row],[Section]],TB_notTB,1,FALSE))),"No",LEFT(Table5[[#This Row],[Section]],3)="ETB","PLS",LEFT(Table5[[#This Row],[Section]],1)="7","PDB",NOT(ISBLANK(Table5[[#This Row],[Section]])),"No")</f>
        <v>No</v>
      </c>
      <c r="N3" s="10" t="s">
        <v>5594</v>
      </c>
    </row>
    <row r="4" spans="1:18" x14ac:dyDescent="0.25">
      <c r="A4" s="10" t="str">
        <f t="shared" si="4"/>
        <v>SUNDRY-3</v>
      </c>
      <c r="B4" t="str">
        <f t="shared" si="5"/>
        <v>Sundry description - 3</v>
      </c>
      <c r="C4" t="s">
        <v>75</v>
      </c>
      <c r="D4" s="9">
        <f t="shared" si="0"/>
        <v>0</v>
      </c>
      <c r="E4" s="9">
        <f t="shared" si="1"/>
        <v>0</v>
      </c>
      <c r="F4" s="9">
        <f t="shared" si="2"/>
        <v>0</v>
      </c>
      <c r="G4" s="9" t="str">
        <f>IF(LEFT(Table5[[#This Row],[Section]],3)="ETB","AE3000","")</f>
        <v/>
      </c>
      <c r="H4" s="9"/>
      <c r="I4" s="9"/>
      <c r="J4" s="9"/>
      <c r="K4" s="9">
        <f>_xlfn.IFNA(VLOOKUP(Table5[[#This Row],[Section]],SubSill_Tier,2,FALSE),0)</f>
        <v>0</v>
      </c>
      <c r="L4" s="9" t="str">
        <f t="shared" si="3"/>
        <v/>
      </c>
      <c r="M4" s="205" t="str" cm="1">
        <f t="array" ref="M4">_xlfn.IFS(NOT(ISERROR(VLOOKUP(Table5[[#This Row],[Section]],TB_notTB,1,FALSE))),"No",LEFT(Table5[[#This Row],[Section]],3)="ETB","PLS",LEFT(Table5[[#This Row],[Section]],1)="7","PDB",NOT(ISBLANK(Table5[[#This Row],[Section]])),"No")</f>
        <v>No</v>
      </c>
      <c r="N4" s="10" t="s">
        <v>5595</v>
      </c>
      <c r="O4" s="233" t="s">
        <v>26722</v>
      </c>
    </row>
    <row r="5" spans="1:18" x14ac:dyDescent="0.25">
      <c r="A5" s="10" t="str">
        <f t="shared" si="4"/>
        <v>SUNDRY-4</v>
      </c>
      <c r="B5" t="str">
        <f t="shared" si="5"/>
        <v>Sundry description - 4</v>
      </c>
      <c r="C5" t="s">
        <v>75</v>
      </c>
      <c r="D5" s="9">
        <f t="shared" si="0"/>
        <v>0</v>
      </c>
      <c r="E5" s="9">
        <f t="shared" si="1"/>
        <v>0</v>
      </c>
      <c r="F5" s="9">
        <f t="shared" si="2"/>
        <v>0</v>
      </c>
      <c r="G5" s="9" t="str">
        <f>IF(LEFT(Table5[[#This Row],[Section]],3)="ETB","AE3000","")</f>
        <v/>
      </c>
      <c r="H5" s="9"/>
      <c r="I5" s="9"/>
      <c r="J5" s="9"/>
      <c r="K5" s="9">
        <f>_xlfn.IFNA(VLOOKUP(Table5[[#This Row],[Section]],SubSill_Tier,2,FALSE),0)</f>
        <v>0</v>
      </c>
      <c r="L5" s="9" t="str">
        <f t="shared" si="3"/>
        <v/>
      </c>
      <c r="M5" s="205" t="str" cm="1">
        <f t="array" ref="M5">_xlfn.IFS(NOT(ISERROR(VLOOKUP(Table5[[#This Row],[Section]],TB_notTB,1,FALSE))),"No",LEFT(Table5[[#This Row],[Section]],3)="ETB","PLS",LEFT(Table5[[#This Row],[Section]],1)="7","PDB",NOT(ISBLANK(Table5[[#This Row],[Section]])),"No")</f>
        <v>No</v>
      </c>
      <c r="N5" s="10" t="s">
        <v>11568</v>
      </c>
      <c r="O5" s="10"/>
    </row>
    <row r="6" spans="1:18" x14ac:dyDescent="0.25">
      <c r="A6" s="10" t="str">
        <f t="shared" si="4"/>
        <v>SUNDRY-5</v>
      </c>
      <c r="B6" t="str">
        <f t="shared" si="5"/>
        <v>Sundry description - 5</v>
      </c>
      <c r="C6" t="s">
        <v>75</v>
      </c>
      <c r="D6" s="9">
        <f t="shared" si="0"/>
        <v>0</v>
      </c>
      <c r="E6" s="9">
        <f t="shared" si="1"/>
        <v>0</v>
      </c>
      <c r="F6" s="9">
        <f t="shared" si="2"/>
        <v>0</v>
      </c>
      <c r="G6" s="9" t="str">
        <f>IF(LEFT(Table5[[#This Row],[Section]],3)="ETB","AE3000","")</f>
        <v/>
      </c>
      <c r="H6" s="9"/>
      <c r="I6" s="9"/>
      <c r="J6" s="9"/>
      <c r="K6" s="9">
        <f>_xlfn.IFNA(VLOOKUP(Table5[[#This Row],[Section]],SubSill_Tier,2,FALSE),0)</f>
        <v>0</v>
      </c>
      <c r="L6" s="9" t="str">
        <f t="shared" si="3"/>
        <v/>
      </c>
      <c r="M6" s="205" t="str" cm="1">
        <f t="array" ref="M6">_xlfn.IFS(NOT(ISERROR(VLOOKUP(Table5[[#This Row],[Section]],TB_notTB,1,FALSE))),"No",LEFT(Table5[[#This Row],[Section]],3)="ETB","PLS",LEFT(Table5[[#This Row],[Section]],1)="7","PDB",NOT(ISBLANK(Table5[[#This Row],[Section]])),"No")</f>
        <v>No</v>
      </c>
      <c r="N6" s="10" t="s">
        <v>14224</v>
      </c>
      <c r="O6" s="10"/>
    </row>
    <row r="7" spans="1:18" x14ac:dyDescent="0.25">
      <c r="A7" s="10" t="str">
        <f t="shared" si="4"/>
        <v>SUNDRY-6</v>
      </c>
      <c r="B7" t="str">
        <f t="shared" si="5"/>
        <v>Sundry description - 6</v>
      </c>
      <c r="C7" t="s">
        <v>75</v>
      </c>
      <c r="D7" s="9">
        <f t="shared" si="0"/>
        <v>0</v>
      </c>
      <c r="E7" s="9">
        <f t="shared" si="1"/>
        <v>0</v>
      </c>
      <c r="F7" s="9">
        <f t="shared" si="2"/>
        <v>0</v>
      </c>
      <c r="G7" s="9" t="str">
        <f>IF(LEFT(Table5[[#This Row],[Section]],3)="ETB","AE3000","")</f>
        <v/>
      </c>
      <c r="H7" s="9"/>
      <c r="I7" s="9"/>
      <c r="J7" s="9"/>
      <c r="K7" s="9">
        <f>_xlfn.IFNA(VLOOKUP(Table5[[#This Row],[Section]],SubSill_Tier,2,FALSE),0)</f>
        <v>0</v>
      </c>
      <c r="L7" s="9" t="str">
        <f t="shared" si="3"/>
        <v/>
      </c>
      <c r="M7" s="205" t="str" cm="1">
        <f t="array" ref="M7">_xlfn.IFS(NOT(ISERROR(VLOOKUP(Table5[[#This Row],[Section]],TB_notTB,1,FALSE))),"No",LEFT(Table5[[#This Row],[Section]],3)="ETB","PLS",LEFT(Table5[[#This Row],[Section]],1)="7","PDB",NOT(ISBLANK(Table5[[#This Row],[Section]])),"No")</f>
        <v>No</v>
      </c>
      <c r="N7" s="10" t="s">
        <v>13706</v>
      </c>
      <c r="O7" s="10"/>
    </row>
    <row r="8" spans="1:18" x14ac:dyDescent="0.25">
      <c r="A8" s="10" t="str">
        <f t="shared" si="4"/>
        <v>SUNDRY-7</v>
      </c>
      <c r="B8" t="str">
        <f t="shared" si="5"/>
        <v>Sundry description - 7</v>
      </c>
      <c r="C8" t="s">
        <v>75</v>
      </c>
      <c r="D8" s="9">
        <f t="shared" si="0"/>
        <v>0</v>
      </c>
      <c r="E8" s="9">
        <f t="shared" si="1"/>
        <v>0</v>
      </c>
      <c r="F8" s="9">
        <f t="shared" si="2"/>
        <v>0</v>
      </c>
      <c r="G8" s="9" t="str">
        <f>IF(LEFT(Table5[[#This Row],[Section]],3)="ETB","AE3000","")</f>
        <v/>
      </c>
      <c r="H8" s="9"/>
      <c r="I8" s="9"/>
      <c r="J8" s="9"/>
      <c r="K8" s="9">
        <f>_xlfn.IFNA(VLOOKUP(Table5[[#This Row],[Section]],SubSill_Tier,2,FALSE),0)</f>
        <v>0</v>
      </c>
      <c r="L8" s="9" t="str">
        <f t="shared" si="3"/>
        <v/>
      </c>
      <c r="M8" s="205" t="str" cm="1">
        <f t="array" ref="M8">_xlfn.IFS(NOT(ISERROR(VLOOKUP(Table5[[#This Row],[Section]],TB_notTB,1,FALSE))),"No",LEFT(Table5[[#This Row],[Section]],3)="ETB","PLS",LEFT(Table5[[#This Row],[Section]],1)="7","PDB",NOT(ISBLANK(Table5[[#This Row],[Section]])),"No")</f>
        <v>No</v>
      </c>
      <c r="N8" s="91" t="s">
        <v>13352</v>
      </c>
      <c r="O8" s="1" t="s">
        <v>13353</v>
      </c>
      <c r="P8" s="133" t="s">
        <v>71</v>
      </c>
      <c r="Q8" s="133" t="s">
        <v>72</v>
      </c>
      <c r="R8" s="133" t="s">
        <v>73</v>
      </c>
    </row>
    <row r="9" spans="1:18" x14ac:dyDescent="0.25">
      <c r="A9" s="10" t="str">
        <f t="shared" si="4"/>
        <v>SUNDRY-8</v>
      </c>
      <c r="B9" t="str">
        <f t="shared" si="5"/>
        <v>Sundry description - 8</v>
      </c>
      <c r="C9" t="s">
        <v>75</v>
      </c>
      <c r="D9" s="9">
        <f t="shared" si="0"/>
        <v>0</v>
      </c>
      <c r="E9" s="9">
        <f t="shared" si="1"/>
        <v>0</v>
      </c>
      <c r="F9" s="9">
        <f t="shared" si="2"/>
        <v>0</v>
      </c>
      <c r="G9" s="9" t="str">
        <f>IF(LEFT(Table5[[#This Row],[Section]],3)="ETB","AE3000","")</f>
        <v/>
      </c>
      <c r="H9" s="9"/>
      <c r="I9" s="9"/>
      <c r="J9" s="9"/>
      <c r="K9" s="9">
        <f>_xlfn.IFNA(VLOOKUP(Table5[[#This Row],[Section]],SubSill_Tier,2,FALSE),0)</f>
        <v>0</v>
      </c>
      <c r="L9" s="9" t="str">
        <f t="shared" si="3"/>
        <v/>
      </c>
      <c r="M9" s="205" t="str" cm="1">
        <f t="array" ref="M9">_xlfn.IFS(NOT(ISERROR(VLOOKUP(Table5[[#This Row],[Section]],TB_notTB,1,FALSE))),"No",LEFT(Table5[[#This Row],[Section]],3)="ETB","PLS",LEFT(Table5[[#This Row],[Section]],1)="7","PDB",NOT(ISBLANK(Table5[[#This Row],[Section]])),"No")</f>
        <v>No</v>
      </c>
      <c r="N9" s="93" t="s">
        <v>13327</v>
      </c>
      <c r="O9" s="94" t="s">
        <v>13357</v>
      </c>
      <c r="P9" s="94">
        <v>1</v>
      </c>
      <c r="Q9" s="94">
        <v>200</v>
      </c>
      <c r="R9" s="94">
        <v>200</v>
      </c>
    </row>
    <row r="10" spans="1:18" x14ac:dyDescent="0.25">
      <c r="A10" s="10" t="str">
        <f t="shared" si="4"/>
        <v>SUNDRY-9</v>
      </c>
      <c r="B10" t="str">
        <f t="shared" si="5"/>
        <v>Sundry description - 9</v>
      </c>
      <c r="C10" t="s">
        <v>75</v>
      </c>
      <c r="D10" s="9">
        <f t="shared" si="0"/>
        <v>0</v>
      </c>
      <c r="E10" s="9">
        <f t="shared" si="1"/>
        <v>0</v>
      </c>
      <c r="F10" s="9">
        <f t="shared" si="2"/>
        <v>0</v>
      </c>
      <c r="G10" s="9" t="str">
        <f>IF(LEFT(Table5[[#This Row],[Section]],3)="ETB","AE3000","")</f>
        <v/>
      </c>
      <c r="H10" s="9"/>
      <c r="I10" s="9"/>
      <c r="J10" s="9"/>
      <c r="K10" s="9">
        <f>_xlfn.IFNA(VLOOKUP(Table5[[#This Row],[Section]],SubSill_Tier,2,FALSE),0)</f>
        <v>0</v>
      </c>
      <c r="L10" s="9" t="str">
        <f t="shared" si="3"/>
        <v/>
      </c>
      <c r="M10" s="205" t="str" cm="1">
        <f t="array" ref="M10">_xlfn.IFS(NOT(ISERROR(VLOOKUP(Table5[[#This Row],[Section]],TB_notTB,1,FALSE))),"No",LEFT(Table5[[#This Row],[Section]],3)="ETB","PLS",LEFT(Table5[[#This Row],[Section]],1)="7","PDB",NOT(ISBLANK(Table5[[#This Row],[Section]])),"No")</f>
        <v>No</v>
      </c>
      <c r="N10" s="93" t="s">
        <v>13328</v>
      </c>
      <c r="O10" s="94" t="s">
        <v>13358</v>
      </c>
    </row>
    <row r="11" spans="1:18" x14ac:dyDescent="0.25">
      <c r="A11" s="10" t="str">
        <f t="shared" si="4"/>
        <v>SUNDRY-10</v>
      </c>
      <c r="B11" t="str">
        <f t="shared" si="5"/>
        <v>Sundry description - 10</v>
      </c>
      <c r="C11" t="s">
        <v>75</v>
      </c>
      <c r="D11" s="9">
        <f t="shared" si="0"/>
        <v>0</v>
      </c>
      <c r="E11" s="9">
        <f t="shared" si="1"/>
        <v>0</v>
      </c>
      <c r="F11" s="9">
        <f t="shared" si="2"/>
        <v>0</v>
      </c>
      <c r="G11" s="9" t="str">
        <f>IF(LEFT(Table5[[#This Row],[Section]],3)="ETB","AE3000","")</f>
        <v/>
      </c>
      <c r="H11" s="9"/>
      <c r="I11" s="9"/>
      <c r="J11" s="9"/>
      <c r="K11" s="9">
        <f>_xlfn.IFNA(VLOOKUP(Table5[[#This Row],[Section]],SubSill_Tier,2,FALSE),0)</f>
        <v>0</v>
      </c>
      <c r="L11" s="9" t="str">
        <f t="shared" si="3"/>
        <v/>
      </c>
      <c r="M11" s="205" t="str" cm="1">
        <f t="array" ref="M11">_xlfn.IFS(NOT(ISERROR(VLOOKUP(Table5[[#This Row],[Section]],TB_notTB,1,FALSE))),"No",LEFT(Table5[[#This Row],[Section]],3)="ETB","PLS",LEFT(Table5[[#This Row],[Section]],1)="7","PDB",NOT(ISBLANK(Table5[[#This Row],[Section]])),"No")</f>
        <v>No</v>
      </c>
      <c r="N11" s="93" t="s">
        <v>13329</v>
      </c>
      <c r="O11" s="94" t="s">
        <v>13359</v>
      </c>
    </row>
    <row r="12" spans="1:18" x14ac:dyDescent="0.25">
      <c r="A12" s="10" t="str">
        <f t="shared" si="4"/>
        <v>SUNDRY-11</v>
      </c>
      <c r="B12" t="str">
        <f t="shared" si="5"/>
        <v>Sundry description - 11</v>
      </c>
      <c r="C12" t="s">
        <v>75</v>
      </c>
      <c r="D12" s="9">
        <f t="shared" si="0"/>
        <v>0</v>
      </c>
      <c r="E12" s="9">
        <f t="shared" si="1"/>
        <v>0</v>
      </c>
      <c r="F12" s="9">
        <f t="shared" si="2"/>
        <v>0</v>
      </c>
      <c r="G12" s="9" t="str">
        <f>IF(LEFT(Table5[[#This Row],[Section]],3)="ETB","AE3000","")</f>
        <v/>
      </c>
      <c r="H12" s="9"/>
      <c r="I12" s="9"/>
      <c r="J12" s="9"/>
      <c r="K12" s="9">
        <f>_xlfn.IFNA(VLOOKUP(Table5[[#This Row],[Section]],SubSill_Tier,2,FALSE),0)</f>
        <v>0</v>
      </c>
      <c r="L12" s="9" t="str">
        <f t="shared" si="3"/>
        <v/>
      </c>
      <c r="M12" s="205" t="str" cm="1">
        <f t="array" ref="M12">_xlfn.IFS(NOT(ISERROR(VLOOKUP(Table5[[#This Row],[Section]],TB_notTB,1,FALSE))),"No",LEFT(Table5[[#This Row],[Section]],3)="ETB","PLS",LEFT(Table5[[#This Row],[Section]],1)="7","PDB",NOT(ISBLANK(Table5[[#This Row],[Section]])),"No")</f>
        <v>No</v>
      </c>
      <c r="N12" s="93" t="s">
        <v>13330</v>
      </c>
      <c r="O12" s="94" t="s">
        <v>13360</v>
      </c>
    </row>
    <row r="13" spans="1:18" x14ac:dyDescent="0.25">
      <c r="A13" s="10" t="str">
        <f t="shared" si="4"/>
        <v>SUNDRY-12</v>
      </c>
      <c r="B13" t="str">
        <f t="shared" si="5"/>
        <v>Sundry description - 12</v>
      </c>
      <c r="C13" t="s">
        <v>75</v>
      </c>
      <c r="D13" s="9">
        <f t="shared" si="0"/>
        <v>0</v>
      </c>
      <c r="E13" s="9">
        <f t="shared" si="1"/>
        <v>0</v>
      </c>
      <c r="F13" s="9">
        <f t="shared" si="2"/>
        <v>0</v>
      </c>
      <c r="G13" s="9" t="str">
        <f>IF(LEFT(Table5[[#This Row],[Section]],3)="ETB","AE3000","")</f>
        <v/>
      </c>
      <c r="H13" s="9"/>
      <c r="I13" s="9"/>
      <c r="J13" s="9"/>
      <c r="K13" s="9">
        <f>_xlfn.IFNA(VLOOKUP(Table5[[#This Row],[Section]],SubSill_Tier,2,FALSE),0)</f>
        <v>0</v>
      </c>
      <c r="L13" s="9" t="str">
        <f t="shared" si="3"/>
        <v/>
      </c>
      <c r="M13" s="205" t="str" cm="1">
        <f t="array" ref="M13">_xlfn.IFS(NOT(ISERROR(VLOOKUP(Table5[[#This Row],[Section]],TB_notTB,1,FALSE))),"No",LEFT(Table5[[#This Row],[Section]],3)="ETB","PLS",LEFT(Table5[[#This Row],[Section]],1)="7","PDB",NOT(ISBLANK(Table5[[#This Row],[Section]])),"No")</f>
        <v>No</v>
      </c>
      <c r="N13" s="93" t="s">
        <v>13331</v>
      </c>
      <c r="O13" s="94" t="s">
        <v>13361</v>
      </c>
    </row>
    <row r="14" spans="1:18" x14ac:dyDescent="0.25">
      <c r="A14" s="10" t="str">
        <f t="shared" si="4"/>
        <v>SUNDRY-13</v>
      </c>
      <c r="B14" t="str">
        <f t="shared" si="5"/>
        <v>Sundry description - 13</v>
      </c>
      <c r="C14" t="s">
        <v>75</v>
      </c>
      <c r="D14" s="9">
        <f t="shared" si="0"/>
        <v>0</v>
      </c>
      <c r="E14" s="9">
        <f t="shared" si="1"/>
        <v>0</v>
      </c>
      <c r="F14" s="9">
        <f t="shared" si="2"/>
        <v>0</v>
      </c>
      <c r="G14" s="9" t="str">
        <f>IF(LEFT(Table5[[#This Row],[Section]],3)="ETB","AE3000","")</f>
        <v/>
      </c>
      <c r="H14" s="9"/>
      <c r="I14" s="9"/>
      <c r="J14" s="9"/>
      <c r="K14" s="9">
        <f>_xlfn.IFNA(VLOOKUP(Table5[[#This Row],[Section]],SubSill_Tier,2,FALSE),0)</f>
        <v>0</v>
      </c>
      <c r="L14" s="9" t="str">
        <f t="shared" si="3"/>
        <v/>
      </c>
      <c r="M14" s="205" t="str" cm="1">
        <f t="array" ref="M14">_xlfn.IFS(NOT(ISERROR(VLOOKUP(Table5[[#This Row],[Section]],TB_notTB,1,FALSE))),"No",LEFT(Table5[[#This Row],[Section]],3)="ETB","PLS",LEFT(Table5[[#This Row],[Section]],1)="7","PDB",NOT(ISBLANK(Table5[[#This Row],[Section]])),"No")</f>
        <v>No</v>
      </c>
      <c r="N14" s="93" t="s">
        <v>13332</v>
      </c>
      <c r="O14" s="94" t="s">
        <v>13362</v>
      </c>
    </row>
    <row r="15" spans="1:18" x14ac:dyDescent="0.25">
      <c r="A15" s="10" t="str">
        <f t="shared" si="4"/>
        <v>SUNDRY-14</v>
      </c>
      <c r="B15" t="str">
        <f t="shared" si="5"/>
        <v>Sundry description - 14</v>
      </c>
      <c r="C15" t="s">
        <v>75</v>
      </c>
      <c r="D15" s="9">
        <f t="shared" si="0"/>
        <v>0</v>
      </c>
      <c r="E15" s="9">
        <f t="shared" si="1"/>
        <v>0</v>
      </c>
      <c r="F15" s="9">
        <f t="shared" si="2"/>
        <v>0</v>
      </c>
      <c r="G15" s="9" t="str">
        <f>IF(LEFT(Table5[[#This Row],[Section]],3)="ETB","AE3000","")</f>
        <v/>
      </c>
      <c r="H15" s="9"/>
      <c r="I15" s="9"/>
      <c r="J15" s="9"/>
      <c r="K15" s="9">
        <f>_xlfn.IFNA(VLOOKUP(Table5[[#This Row],[Section]],SubSill_Tier,2,FALSE),0)</f>
        <v>0</v>
      </c>
      <c r="L15" s="9" t="str">
        <f t="shared" si="3"/>
        <v/>
      </c>
      <c r="M15" s="205" t="str" cm="1">
        <f t="array" ref="M15">_xlfn.IFS(NOT(ISERROR(VLOOKUP(Table5[[#This Row],[Section]],TB_notTB,1,FALSE))),"No",LEFT(Table5[[#This Row],[Section]],3)="ETB","PLS",LEFT(Table5[[#This Row],[Section]],1)="7","PDB",NOT(ISBLANK(Table5[[#This Row],[Section]])),"No")</f>
        <v>No</v>
      </c>
      <c r="N15" s="93" t="s">
        <v>13333</v>
      </c>
      <c r="O15" s="94" t="s">
        <v>13363</v>
      </c>
    </row>
    <row r="16" spans="1:18" x14ac:dyDescent="0.25">
      <c r="A16" s="10" t="str">
        <f t="shared" si="4"/>
        <v>SUNDRY-15</v>
      </c>
      <c r="B16" t="str">
        <f t="shared" si="5"/>
        <v>Sundry description - 15</v>
      </c>
      <c r="C16" t="s">
        <v>75</v>
      </c>
      <c r="D16" s="9">
        <f t="shared" si="0"/>
        <v>0</v>
      </c>
      <c r="E16" s="9">
        <f t="shared" si="1"/>
        <v>0</v>
      </c>
      <c r="F16" s="9">
        <f t="shared" si="2"/>
        <v>0</v>
      </c>
      <c r="G16" s="9" t="str">
        <f>IF(LEFT(Table5[[#This Row],[Section]],3)="ETB","AE3000","")</f>
        <v/>
      </c>
      <c r="H16" s="9"/>
      <c r="I16" s="9"/>
      <c r="J16" s="9"/>
      <c r="K16" s="9">
        <f>_xlfn.IFNA(VLOOKUP(Table5[[#This Row],[Section]],SubSill_Tier,2,FALSE),0)</f>
        <v>0</v>
      </c>
      <c r="L16" s="9" t="str">
        <f t="shared" si="3"/>
        <v/>
      </c>
      <c r="M16" s="205" t="str" cm="1">
        <f t="array" ref="M16">_xlfn.IFS(NOT(ISERROR(VLOOKUP(Table5[[#This Row],[Section]],TB_notTB,1,FALSE))),"No",LEFT(Table5[[#This Row],[Section]],3)="ETB","PLS",LEFT(Table5[[#This Row],[Section]],1)="7","PDB",NOT(ISBLANK(Table5[[#This Row],[Section]])),"No")</f>
        <v>No</v>
      </c>
      <c r="N16" s="93" t="s">
        <v>13334</v>
      </c>
      <c r="O16" s="94" t="s">
        <v>13364</v>
      </c>
    </row>
    <row r="17" spans="1:15" x14ac:dyDescent="0.25">
      <c r="A17" s="10" t="str">
        <f t="shared" si="4"/>
        <v>SUNDRY-16</v>
      </c>
      <c r="B17" t="str">
        <f t="shared" si="5"/>
        <v>Sundry description - 16</v>
      </c>
      <c r="C17" t="s">
        <v>75</v>
      </c>
      <c r="D17" s="9">
        <f t="shared" si="0"/>
        <v>0</v>
      </c>
      <c r="E17" s="9">
        <f t="shared" si="1"/>
        <v>0</v>
      </c>
      <c r="F17" s="9">
        <f t="shared" si="2"/>
        <v>0</v>
      </c>
      <c r="G17" s="9" t="str">
        <f>IF(LEFT(Table5[[#This Row],[Section]],3)="ETB","AE3000","")</f>
        <v/>
      </c>
      <c r="H17" s="9"/>
      <c r="I17" s="9"/>
      <c r="J17" s="9"/>
      <c r="K17" s="9">
        <f>_xlfn.IFNA(VLOOKUP(Table5[[#This Row],[Section]],SubSill_Tier,2,FALSE),0)</f>
        <v>0</v>
      </c>
      <c r="L17" s="9" t="str">
        <f t="shared" si="3"/>
        <v/>
      </c>
      <c r="M17" s="205" t="str" cm="1">
        <f t="array" ref="M17">_xlfn.IFS(NOT(ISERROR(VLOOKUP(Table5[[#This Row],[Section]],TB_notTB,1,FALSE))),"No",LEFT(Table5[[#This Row],[Section]],3)="ETB","PLS",LEFT(Table5[[#This Row],[Section]],1)="7","PDB",NOT(ISBLANK(Table5[[#This Row],[Section]])),"No")</f>
        <v>No</v>
      </c>
      <c r="N17" s="93" t="s">
        <v>13335</v>
      </c>
      <c r="O17" s="94" t="s">
        <v>13365</v>
      </c>
    </row>
    <row r="18" spans="1:15" x14ac:dyDescent="0.25">
      <c r="A18" s="10" t="str">
        <f t="shared" si="4"/>
        <v>SUNDRY-17</v>
      </c>
      <c r="B18" t="str">
        <f t="shared" si="5"/>
        <v>Sundry description - 17</v>
      </c>
      <c r="C18" t="s">
        <v>75</v>
      </c>
      <c r="D18" s="9">
        <f t="shared" si="0"/>
        <v>0</v>
      </c>
      <c r="E18" s="9">
        <f t="shared" si="1"/>
        <v>0</v>
      </c>
      <c r="F18" s="9">
        <f t="shared" si="2"/>
        <v>0</v>
      </c>
      <c r="G18" s="9" t="str">
        <f>IF(LEFT(Table5[[#This Row],[Section]],3)="ETB","AE3000","")</f>
        <v/>
      </c>
      <c r="H18" s="9"/>
      <c r="I18" s="9"/>
      <c r="J18" s="9"/>
      <c r="K18" s="9">
        <f>_xlfn.IFNA(VLOOKUP(Table5[[#This Row],[Section]],SubSill_Tier,2,FALSE),0)</f>
        <v>0</v>
      </c>
      <c r="L18" s="9" t="str">
        <f t="shared" si="3"/>
        <v/>
      </c>
      <c r="M18" s="205" t="str" cm="1">
        <f t="array" ref="M18">_xlfn.IFS(NOT(ISERROR(VLOOKUP(Table5[[#This Row],[Section]],TB_notTB,1,FALSE))),"No",LEFT(Table5[[#This Row],[Section]],3)="ETB","PLS",LEFT(Table5[[#This Row],[Section]],1)="7","PDB",NOT(ISBLANK(Table5[[#This Row],[Section]])),"No")</f>
        <v>No</v>
      </c>
      <c r="N18" s="93" t="s">
        <v>13336</v>
      </c>
      <c r="O18" s="94" t="s">
        <v>13366</v>
      </c>
    </row>
    <row r="19" spans="1:15" x14ac:dyDescent="0.25">
      <c r="A19" s="10" t="str">
        <f t="shared" si="4"/>
        <v>SUNDRY-18</v>
      </c>
      <c r="B19" t="str">
        <f t="shared" si="5"/>
        <v>Sundry description - 18</v>
      </c>
      <c r="C19" t="s">
        <v>75</v>
      </c>
      <c r="D19" s="9">
        <f t="shared" si="0"/>
        <v>0</v>
      </c>
      <c r="E19" s="9">
        <f t="shared" si="1"/>
        <v>0</v>
      </c>
      <c r="F19" s="9">
        <f t="shared" si="2"/>
        <v>0</v>
      </c>
      <c r="G19" s="9" t="str">
        <f>IF(LEFT(Table5[[#This Row],[Section]],3)="ETB","AE3000","")</f>
        <v/>
      </c>
      <c r="H19" s="9"/>
      <c r="I19" s="9"/>
      <c r="J19" s="9"/>
      <c r="K19" s="9">
        <f>_xlfn.IFNA(VLOOKUP(Table5[[#This Row],[Section]],SubSill_Tier,2,FALSE),0)</f>
        <v>0</v>
      </c>
      <c r="L19" s="9" t="str">
        <f t="shared" si="3"/>
        <v/>
      </c>
      <c r="M19" s="205" t="str" cm="1">
        <f t="array" ref="M19">_xlfn.IFS(NOT(ISERROR(VLOOKUP(Table5[[#This Row],[Section]],TB_notTB,1,FALSE))),"No",LEFT(Table5[[#This Row],[Section]],3)="ETB","PLS",LEFT(Table5[[#This Row],[Section]],1)="7","PDB",NOT(ISBLANK(Table5[[#This Row],[Section]])),"No")</f>
        <v>No</v>
      </c>
      <c r="N19" s="93" t="s">
        <v>13337</v>
      </c>
      <c r="O19" s="94" t="s">
        <v>13367</v>
      </c>
    </row>
    <row r="20" spans="1:15" x14ac:dyDescent="0.25">
      <c r="A20" s="10" t="str">
        <f t="shared" si="4"/>
        <v>SUNDRY-19</v>
      </c>
      <c r="B20" t="str">
        <f t="shared" si="5"/>
        <v>Sundry description - 19</v>
      </c>
      <c r="C20" t="s">
        <v>75</v>
      </c>
      <c r="D20" s="9">
        <f t="shared" si="0"/>
        <v>0</v>
      </c>
      <c r="E20" s="9">
        <f t="shared" si="1"/>
        <v>0</v>
      </c>
      <c r="F20" s="9">
        <f t="shared" si="2"/>
        <v>0</v>
      </c>
      <c r="G20" s="9" t="str">
        <f>IF(LEFT(Table5[[#This Row],[Section]],3)="ETB","AE3000","")</f>
        <v/>
      </c>
      <c r="H20" s="9"/>
      <c r="I20" s="9"/>
      <c r="J20" s="9"/>
      <c r="K20" s="9">
        <f>_xlfn.IFNA(VLOOKUP(Table5[[#This Row],[Section]],SubSill_Tier,2,FALSE),0)</f>
        <v>0</v>
      </c>
      <c r="L20" s="9" t="str">
        <f t="shared" si="3"/>
        <v/>
      </c>
      <c r="M20" s="205" t="str" cm="1">
        <f t="array" ref="M20">_xlfn.IFS(NOT(ISERROR(VLOOKUP(Table5[[#This Row],[Section]],TB_notTB,1,FALSE))),"No",LEFT(Table5[[#This Row],[Section]],3)="ETB","PLS",LEFT(Table5[[#This Row],[Section]],1)="7","PDB",NOT(ISBLANK(Table5[[#This Row],[Section]])),"No")</f>
        <v>No</v>
      </c>
      <c r="N20" s="93" t="s">
        <v>13338</v>
      </c>
      <c r="O20" s="94" t="s">
        <v>13368</v>
      </c>
    </row>
    <row r="21" spans="1:15" x14ac:dyDescent="0.25">
      <c r="A21" s="10" t="str">
        <f t="shared" si="4"/>
        <v>SUNDRY-20</v>
      </c>
      <c r="B21" t="str">
        <f t="shared" si="5"/>
        <v>Sundry description - 20</v>
      </c>
      <c r="C21" t="s">
        <v>75</v>
      </c>
      <c r="D21" s="9">
        <f t="shared" si="0"/>
        <v>0</v>
      </c>
      <c r="E21" s="9">
        <f t="shared" si="1"/>
        <v>0</v>
      </c>
      <c r="F21" s="9">
        <f t="shared" si="2"/>
        <v>0</v>
      </c>
      <c r="G21" s="9" t="str">
        <f>IF(LEFT(Table5[[#This Row],[Section]],3)="ETB","AE3000","")</f>
        <v/>
      </c>
      <c r="H21" s="9"/>
      <c r="I21" s="9"/>
      <c r="J21" s="9"/>
      <c r="K21" s="9">
        <f>_xlfn.IFNA(VLOOKUP(Table5[[#This Row],[Section]],SubSill_Tier,2,FALSE),0)</f>
        <v>0</v>
      </c>
      <c r="L21" s="9" t="str">
        <f t="shared" si="3"/>
        <v/>
      </c>
      <c r="M21" s="205" t="str" cm="1">
        <f t="array" ref="M21">_xlfn.IFS(NOT(ISERROR(VLOOKUP(Table5[[#This Row],[Section]],TB_notTB,1,FALSE))),"No",LEFT(Table5[[#This Row],[Section]],3)="ETB","PLS",LEFT(Table5[[#This Row],[Section]],1)="7","PDB",NOT(ISBLANK(Table5[[#This Row],[Section]])),"No")</f>
        <v>No</v>
      </c>
      <c r="N21" s="93" t="s">
        <v>13339</v>
      </c>
      <c r="O21" s="94" t="s">
        <v>13369</v>
      </c>
    </row>
    <row r="22" spans="1:15" x14ac:dyDescent="0.25">
      <c r="A22" s="10" t="str">
        <f t="shared" ref="A22:B26" si="6">N29</f>
        <v>SUNDRY-21</v>
      </c>
      <c r="B22" t="str">
        <f t="shared" si="6"/>
        <v>Sundry description - 21</v>
      </c>
      <c r="C22" t="s">
        <v>75</v>
      </c>
      <c r="D22" s="9">
        <v>0</v>
      </c>
      <c r="E22" s="9">
        <v>0</v>
      </c>
      <c r="F22" s="9">
        <v>0</v>
      </c>
      <c r="G22" s="9" t="str">
        <f>IF(LEFT(Table5[[#This Row],[Section]],3)="ETB","AE3000","")</f>
        <v/>
      </c>
      <c r="H22" s="9"/>
      <c r="I22" s="9"/>
      <c r="J22" s="9"/>
      <c r="K22" s="9">
        <f>_xlfn.IFNA(VLOOKUP(Table5[[#This Row],[Section]],SubSill_Tier,2,FALSE),0)</f>
        <v>0</v>
      </c>
      <c r="L22" s="9" t="str">
        <f t="shared" si="3"/>
        <v/>
      </c>
      <c r="M22" s="205" t="str" cm="1">
        <f t="array" ref="M22">_xlfn.IFS(NOT(ISERROR(VLOOKUP(Table5[[#This Row],[Section]],TB_notTB,1,FALSE))),"No",LEFT(Table5[[#This Row],[Section]],3)="ETB","PLS",LEFT(Table5[[#This Row],[Section]],1)="7","PDB",NOT(ISBLANK(Table5[[#This Row],[Section]])),"No")</f>
        <v>No</v>
      </c>
      <c r="N22" s="93" t="s">
        <v>13340</v>
      </c>
      <c r="O22" s="94" t="s">
        <v>13370</v>
      </c>
    </row>
    <row r="23" spans="1:15" x14ac:dyDescent="0.25">
      <c r="A23" s="10" t="str">
        <f t="shared" si="6"/>
        <v>SUNDRY-22</v>
      </c>
      <c r="B23" t="str">
        <f t="shared" si="6"/>
        <v>Sundry description - 22</v>
      </c>
      <c r="C23" t="s">
        <v>75</v>
      </c>
      <c r="D23" s="9">
        <v>0</v>
      </c>
      <c r="E23" s="9">
        <v>0</v>
      </c>
      <c r="F23" s="9">
        <v>0</v>
      </c>
      <c r="G23" s="9" t="str">
        <f>IF(LEFT(Table5[[#This Row],[Section]],3)="ETB","AE3000","")</f>
        <v/>
      </c>
      <c r="H23" s="9"/>
      <c r="I23" s="9"/>
      <c r="J23" s="9"/>
      <c r="K23" s="9">
        <f>_xlfn.IFNA(VLOOKUP(Table5[[#This Row],[Section]],SubSill_Tier,2,FALSE),0)</f>
        <v>0</v>
      </c>
      <c r="L23" s="9" t="str">
        <f t="shared" si="3"/>
        <v/>
      </c>
      <c r="M23" s="205" t="str" cm="1">
        <f t="array" ref="M23">_xlfn.IFS(NOT(ISERROR(VLOOKUP(Table5[[#This Row],[Section]],TB_notTB,1,FALSE))),"No",LEFT(Table5[[#This Row],[Section]],3)="ETB","PLS",LEFT(Table5[[#This Row],[Section]],1)="7","PDB",NOT(ISBLANK(Table5[[#This Row],[Section]])),"No")</f>
        <v>No</v>
      </c>
      <c r="N23" s="93" t="s">
        <v>13341</v>
      </c>
      <c r="O23" s="94" t="s">
        <v>13371</v>
      </c>
    </row>
    <row r="24" spans="1:15" x14ac:dyDescent="0.25">
      <c r="A24" s="10" t="str">
        <f t="shared" si="6"/>
        <v>SUNDRY-23</v>
      </c>
      <c r="B24" t="str">
        <f t="shared" si="6"/>
        <v>Sundry description - 23</v>
      </c>
      <c r="C24" t="s">
        <v>75</v>
      </c>
      <c r="D24" s="9">
        <v>0</v>
      </c>
      <c r="E24" s="9">
        <v>0</v>
      </c>
      <c r="F24" s="9">
        <v>0</v>
      </c>
      <c r="G24" s="9" t="str">
        <f>IF(LEFT(Table5[[#This Row],[Section]],3)="ETB","AE3000","")</f>
        <v/>
      </c>
      <c r="H24" s="9"/>
      <c r="I24" s="9"/>
      <c r="J24" s="9"/>
      <c r="K24" s="9">
        <f>_xlfn.IFNA(VLOOKUP(Table5[[#This Row],[Section]],SubSill_Tier,2,FALSE),0)</f>
        <v>0</v>
      </c>
      <c r="L24" s="9" t="str">
        <f t="shared" si="3"/>
        <v/>
      </c>
      <c r="M24" s="205" t="str" cm="1">
        <f t="array" ref="M24">_xlfn.IFS(NOT(ISERROR(VLOOKUP(Table5[[#This Row],[Section]],TB_notTB,1,FALSE))),"No",LEFT(Table5[[#This Row],[Section]],3)="ETB","PLS",LEFT(Table5[[#This Row],[Section]],1)="7","PDB",NOT(ISBLANK(Table5[[#This Row],[Section]])),"No")</f>
        <v>No</v>
      </c>
      <c r="N24" s="93" t="s">
        <v>13342</v>
      </c>
      <c r="O24" s="94" t="s">
        <v>13372</v>
      </c>
    </row>
    <row r="25" spans="1:15" x14ac:dyDescent="0.25">
      <c r="A25" s="10" t="str">
        <f t="shared" si="6"/>
        <v>SUNDRY-24</v>
      </c>
      <c r="B25" t="str">
        <f t="shared" si="6"/>
        <v>Sundry description - 24</v>
      </c>
      <c r="C25" t="s">
        <v>75</v>
      </c>
      <c r="D25" s="9">
        <v>0</v>
      </c>
      <c r="E25" s="9">
        <v>0</v>
      </c>
      <c r="F25" s="9">
        <v>0</v>
      </c>
      <c r="G25" s="9" t="str">
        <f>IF(LEFT(Table5[[#This Row],[Section]],3)="ETB","AE3000","")</f>
        <v/>
      </c>
      <c r="H25" s="9"/>
      <c r="I25" s="9"/>
      <c r="J25" s="9"/>
      <c r="K25" s="9">
        <f>_xlfn.IFNA(VLOOKUP(Table5[[#This Row],[Section]],SubSill_Tier,2,FALSE),0)</f>
        <v>0</v>
      </c>
      <c r="L25" s="9" t="str">
        <f t="shared" si="3"/>
        <v/>
      </c>
      <c r="M25" s="205" t="str" cm="1">
        <f t="array" ref="M25">_xlfn.IFS(NOT(ISERROR(VLOOKUP(Table5[[#This Row],[Section]],TB_notTB,1,FALSE))),"No",LEFT(Table5[[#This Row],[Section]],3)="ETB","PLS",LEFT(Table5[[#This Row],[Section]],1)="7","PDB",NOT(ISBLANK(Table5[[#This Row],[Section]])),"No")</f>
        <v>No</v>
      </c>
      <c r="N25" s="93" t="s">
        <v>13343</v>
      </c>
      <c r="O25" s="94" t="s">
        <v>13373</v>
      </c>
    </row>
    <row r="26" spans="1:15" x14ac:dyDescent="0.25">
      <c r="A26" s="10" t="str">
        <f t="shared" si="6"/>
        <v>SUNDRY-25</v>
      </c>
      <c r="B26" t="str">
        <f t="shared" si="6"/>
        <v>Sundry description - 25</v>
      </c>
      <c r="C26" t="s">
        <v>75</v>
      </c>
      <c r="D26" s="9">
        <v>0</v>
      </c>
      <c r="E26" s="9">
        <v>0</v>
      </c>
      <c r="F26" s="9">
        <v>0</v>
      </c>
      <c r="G26" s="9" t="str">
        <f>IF(LEFT(Table5[[#This Row],[Section]],3)="ETB","AE3000","")</f>
        <v/>
      </c>
      <c r="H26" s="9"/>
      <c r="I26" s="9"/>
      <c r="J26" s="9"/>
      <c r="K26" s="9">
        <f>_xlfn.IFNA(VLOOKUP(Table5[[#This Row],[Section]],SubSill_Tier,2,FALSE),0)</f>
        <v>0</v>
      </c>
      <c r="L26" s="9" t="str">
        <f t="shared" si="3"/>
        <v/>
      </c>
      <c r="M26" s="205" t="str" cm="1">
        <f t="array" ref="M26">_xlfn.IFS(NOT(ISERROR(VLOOKUP(Table5[[#This Row],[Section]],TB_notTB,1,FALSE))),"No",LEFT(Table5[[#This Row],[Section]],3)="ETB","PLS",LEFT(Table5[[#This Row],[Section]],1)="7","PDB",NOT(ISBLANK(Table5[[#This Row],[Section]])),"No")</f>
        <v>No</v>
      </c>
      <c r="N26" s="93" t="s">
        <v>13344</v>
      </c>
      <c r="O26" s="94" t="s">
        <v>13374</v>
      </c>
    </row>
    <row r="27" spans="1:15" x14ac:dyDescent="0.25">
      <c r="A27" s="10" t="str">
        <f t="shared" ref="A27:A76" si="7">N34</f>
        <v>SUNDRY-26</v>
      </c>
      <c r="B27" t="str">
        <f t="shared" ref="B27:B51" si="8">O34</f>
        <v>Sundry description - 26</v>
      </c>
      <c r="C27" t="s">
        <v>75</v>
      </c>
      <c r="D27" s="9">
        <v>0</v>
      </c>
      <c r="E27" s="9">
        <v>0</v>
      </c>
      <c r="F27" s="9">
        <v>0</v>
      </c>
      <c r="G27" s="9" t="str">
        <f>IF(LEFT(Table5[[#This Row],[Section]],3)="ETB","AE3000","")</f>
        <v/>
      </c>
      <c r="H27" s="9"/>
      <c r="I27" s="9"/>
      <c r="J27" s="9"/>
      <c r="K27" s="9">
        <f>_xlfn.IFNA(VLOOKUP(Table5[[#This Row],[Section]],SubSill_Tier,2,FALSE),0)</f>
        <v>0</v>
      </c>
      <c r="L27" s="9" t="str">
        <f t="shared" si="3"/>
        <v/>
      </c>
      <c r="M27" s="205" t="str" cm="1">
        <f t="array" ref="M27">_xlfn.IFS(NOT(ISERROR(VLOOKUP(Table5[[#This Row],[Section]],TB_notTB,1,FALSE))),"No",LEFT(Table5[[#This Row],[Section]],3)="ETB","PLS",LEFT(Table5[[#This Row],[Section]],1)="7","PDB",NOT(ISBLANK(Table5[[#This Row],[Section]])),"No")</f>
        <v>No</v>
      </c>
      <c r="N27" s="93" t="s">
        <v>13345</v>
      </c>
      <c r="O27" s="94" t="s">
        <v>13375</v>
      </c>
    </row>
    <row r="28" spans="1:15" x14ac:dyDescent="0.25">
      <c r="A28" s="10" t="str">
        <f t="shared" si="7"/>
        <v>SUNDRY-27</v>
      </c>
      <c r="B28" t="str">
        <f t="shared" si="8"/>
        <v>Sundry description - 27</v>
      </c>
      <c r="C28" t="s">
        <v>75</v>
      </c>
      <c r="D28" s="9">
        <v>0</v>
      </c>
      <c r="E28" s="9">
        <v>0</v>
      </c>
      <c r="F28" s="9">
        <v>0</v>
      </c>
      <c r="G28" s="9" t="str">
        <f>IF(LEFT(Table5[[#This Row],[Section]],3)="ETB","AE3000","")</f>
        <v/>
      </c>
      <c r="H28" s="9"/>
      <c r="I28" s="9"/>
      <c r="J28" s="9"/>
      <c r="K28" s="9">
        <f>_xlfn.IFNA(VLOOKUP(Table5[[#This Row],[Section]],SubSill_Tier,2,FALSE),0)</f>
        <v>0</v>
      </c>
      <c r="L28" s="9" t="str">
        <f t="shared" si="3"/>
        <v/>
      </c>
      <c r="M28" s="205" t="str" cm="1">
        <f t="array" ref="M28">_xlfn.IFS(NOT(ISERROR(VLOOKUP(Table5[[#This Row],[Section]],TB_notTB,1,FALSE))),"No",LEFT(Table5[[#This Row],[Section]],3)="ETB","PLS",LEFT(Table5[[#This Row],[Section]],1)="7","PDB",NOT(ISBLANK(Table5[[#This Row],[Section]])),"No")</f>
        <v>No</v>
      </c>
      <c r="N28" s="93" t="s">
        <v>13346</v>
      </c>
      <c r="O28" s="94" t="s">
        <v>13376</v>
      </c>
    </row>
    <row r="29" spans="1:15" x14ac:dyDescent="0.25">
      <c r="A29" s="10" t="str">
        <f t="shared" si="7"/>
        <v>SUNDRY-28</v>
      </c>
      <c r="B29" t="str">
        <f t="shared" si="8"/>
        <v>Sundry description - 28</v>
      </c>
      <c r="C29" t="s">
        <v>75</v>
      </c>
      <c r="D29" s="9">
        <v>0</v>
      </c>
      <c r="E29" s="9">
        <v>0</v>
      </c>
      <c r="F29" s="9">
        <v>0</v>
      </c>
      <c r="G29" s="9" t="str">
        <f>IF(LEFT(Table5[[#This Row],[Section]],3)="ETB","AE3000","")</f>
        <v/>
      </c>
      <c r="H29" s="9"/>
      <c r="I29" s="9"/>
      <c r="J29" s="9"/>
      <c r="K29" s="9">
        <f>_xlfn.IFNA(VLOOKUP(Table5[[#This Row],[Section]],SubSill_Tier,2,FALSE),0)</f>
        <v>0</v>
      </c>
      <c r="L29" s="9" t="str">
        <f t="shared" si="3"/>
        <v/>
      </c>
      <c r="M29" s="205" t="str" cm="1">
        <f t="array" ref="M29">_xlfn.IFS(NOT(ISERROR(VLOOKUP(Table5[[#This Row],[Section]],TB_notTB,1,FALSE))),"No",LEFT(Table5[[#This Row],[Section]],3)="ETB","PLS",LEFT(Table5[[#This Row],[Section]],1)="7","PDB",NOT(ISBLANK(Table5[[#This Row],[Section]])),"No")</f>
        <v>No</v>
      </c>
      <c r="N29" s="93" t="s">
        <v>13347</v>
      </c>
      <c r="O29" s="94" t="s">
        <v>13377</v>
      </c>
    </row>
    <row r="30" spans="1:15" x14ac:dyDescent="0.25">
      <c r="A30" s="10" t="str">
        <f t="shared" si="7"/>
        <v>SUNDRY-29</v>
      </c>
      <c r="B30" t="str">
        <f t="shared" si="8"/>
        <v>Sundry description - 29</v>
      </c>
      <c r="C30" t="s">
        <v>75</v>
      </c>
      <c r="D30" s="9">
        <v>0</v>
      </c>
      <c r="E30" s="9">
        <v>0</v>
      </c>
      <c r="F30" s="9">
        <v>0</v>
      </c>
      <c r="G30" s="9" t="str">
        <f>IF(LEFT(Table5[[#This Row],[Section]],3)="ETB","AE3000","")</f>
        <v/>
      </c>
      <c r="H30" s="9"/>
      <c r="I30" s="9"/>
      <c r="J30" s="9"/>
      <c r="K30" s="9">
        <f>_xlfn.IFNA(VLOOKUP(Table5[[#This Row],[Section]],SubSill_Tier,2,FALSE),0)</f>
        <v>0</v>
      </c>
      <c r="L30" s="9" t="str">
        <f t="shared" si="3"/>
        <v/>
      </c>
      <c r="M30" s="205" t="str" cm="1">
        <f t="array" ref="M30">_xlfn.IFS(NOT(ISERROR(VLOOKUP(Table5[[#This Row],[Section]],TB_notTB,1,FALSE))),"No",LEFT(Table5[[#This Row],[Section]],3)="ETB","PLS",LEFT(Table5[[#This Row],[Section]],1)="7","PDB",NOT(ISBLANK(Table5[[#This Row],[Section]])),"No")</f>
        <v>No</v>
      </c>
      <c r="N30" s="93" t="s">
        <v>13348</v>
      </c>
      <c r="O30" s="94" t="s">
        <v>13378</v>
      </c>
    </row>
    <row r="31" spans="1:15" x14ac:dyDescent="0.25">
      <c r="A31" s="10" t="str">
        <f t="shared" si="7"/>
        <v>SUNDRY-30</v>
      </c>
      <c r="B31" t="str">
        <f t="shared" si="8"/>
        <v>Sundry description - 30</v>
      </c>
      <c r="C31" t="s">
        <v>75</v>
      </c>
      <c r="D31" s="9">
        <v>0</v>
      </c>
      <c r="E31" s="9">
        <v>0</v>
      </c>
      <c r="F31" s="9">
        <v>0</v>
      </c>
      <c r="G31" s="9" t="str">
        <f>IF(LEFT(Table5[[#This Row],[Section]],3)="ETB","AE3000","")</f>
        <v/>
      </c>
      <c r="H31" s="9"/>
      <c r="I31" s="9"/>
      <c r="J31" s="9"/>
      <c r="K31" s="9">
        <f>_xlfn.IFNA(VLOOKUP(Table5[[#This Row],[Section]],SubSill_Tier,2,FALSE),0)</f>
        <v>0</v>
      </c>
      <c r="L31" s="9" t="str">
        <f t="shared" si="3"/>
        <v/>
      </c>
      <c r="M31" s="205" t="str" cm="1">
        <f t="array" ref="M31">_xlfn.IFS(NOT(ISERROR(VLOOKUP(Table5[[#This Row],[Section]],TB_notTB,1,FALSE))),"No",LEFT(Table5[[#This Row],[Section]],3)="ETB","PLS",LEFT(Table5[[#This Row],[Section]],1)="7","PDB",NOT(ISBLANK(Table5[[#This Row],[Section]])),"No")</f>
        <v>No</v>
      </c>
      <c r="N31" s="93" t="s">
        <v>13349</v>
      </c>
      <c r="O31" s="94" t="s">
        <v>13379</v>
      </c>
    </row>
    <row r="32" spans="1:15" x14ac:dyDescent="0.25">
      <c r="A32" s="10" t="str">
        <f t="shared" si="7"/>
        <v>SUNDRY-31</v>
      </c>
      <c r="B32" t="str">
        <f t="shared" si="8"/>
        <v>Sundry description - 31</v>
      </c>
      <c r="C32" t="s">
        <v>75</v>
      </c>
      <c r="D32" s="9">
        <v>0</v>
      </c>
      <c r="E32" s="9">
        <v>0</v>
      </c>
      <c r="F32" s="9">
        <v>0</v>
      </c>
      <c r="G32" s="9" t="str">
        <f>IF(LEFT(Table5[[#This Row],[Section]],3)="ETB","AE3000","")</f>
        <v/>
      </c>
      <c r="H32" s="9"/>
      <c r="I32" s="9"/>
      <c r="J32" s="9"/>
      <c r="K32" s="9">
        <f>_xlfn.IFNA(VLOOKUP(Table5[[#This Row],[Section]],SubSill_Tier,2,FALSE),0)</f>
        <v>0</v>
      </c>
      <c r="L32" s="9" t="str">
        <f t="shared" si="3"/>
        <v/>
      </c>
      <c r="M32" s="205" t="str" cm="1">
        <f t="array" ref="M32">_xlfn.IFS(NOT(ISERROR(VLOOKUP(Table5[[#This Row],[Section]],TB_notTB,1,FALSE))),"No",LEFT(Table5[[#This Row],[Section]],3)="ETB","PLS",LEFT(Table5[[#This Row],[Section]],1)="7","PDB",NOT(ISBLANK(Table5[[#This Row],[Section]])),"No")</f>
        <v>No</v>
      </c>
      <c r="N32" s="93" t="s">
        <v>13350</v>
      </c>
      <c r="O32" s="94" t="s">
        <v>13380</v>
      </c>
    </row>
    <row r="33" spans="1:15" x14ac:dyDescent="0.25">
      <c r="A33" s="10" t="str">
        <f t="shared" si="7"/>
        <v>SUNDRY-32</v>
      </c>
      <c r="B33" t="str">
        <f t="shared" si="8"/>
        <v>Sundry description - 32</v>
      </c>
      <c r="C33" t="s">
        <v>75</v>
      </c>
      <c r="D33" s="9">
        <v>0</v>
      </c>
      <c r="E33" s="9">
        <v>0</v>
      </c>
      <c r="F33" s="9">
        <v>0</v>
      </c>
      <c r="G33" s="9" t="str">
        <f>IF(LEFT(Table5[[#This Row],[Section]],3)="ETB","AE3000","")</f>
        <v/>
      </c>
      <c r="H33" s="9"/>
      <c r="I33" s="9"/>
      <c r="J33" s="9"/>
      <c r="K33" s="9">
        <f>_xlfn.IFNA(VLOOKUP(Table5[[#This Row],[Section]],SubSill_Tier,2,FALSE),0)</f>
        <v>0</v>
      </c>
      <c r="L33" s="9" t="str">
        <f t="shared" si="3"/>
        <v/>
      </c>
      <c r="M33" s="205" t="str" cm="1">
        <f t="array" ref="M33">_xlfn.IFS(NOT(ISERROR(VLOOKUP(Table5[[#This Row],[Section]],TB_notTB,1,FALSE))),"No",LEFT(Table5[[#This Row],[Section]],3)="ETB","PLS",LEFT(Table5[[#This Row],[Section]],1)="7","PDB",NOT(ISBLANK(Table5[[#This Row],[Section]])),"No")</f>
        <v>No</v>
      </c>
      <c r="N33" s="93" t="s">
        <v>13351</v>
      </c>
      <c r="O33" s="94" t="s">
        <v>13381</v>
      </c>
    </row>
    <row r="34" spans="1:15" x14ac:dyDescent="0.25">
      <c r="A34" s="10" t="str">
        <f t="shared" si="7"/>
        <v>SUNDRY-33</v>
      </c>
      <c r="B34" t="str">
        <f t="shared" si="8"/>
        <v>Sundry description - 33</v>
      </c>
      <c r="C34" t="s">
        <v>75</v>
      </c>
      <c r="D34" s="9">
        <v>0</v>
      </c>
      <c r="E34" s="9">
        <v>0</v>
      </c>
      <c r="F34" s="9">
        <v>0</v>
      </c>
      <c r="G34" s="9" t="str">
        <f>IF(LEFT(Table5[[#This Row],[Section]],3)="ETB","AE3000","")</f>
        <v/>
      </c>
      <c r="H34" s="9"/>
      <c r="I34" s="9"/>
      <c r="J34" s="9"/>
      <c r="K34" s="9">
        <f>_xlfn.IFNA(VLOOKUP(Table5[[#This Row],[Section]],SubSill_Tier,2,FALSE),0)</f>
        <v>0</v>
      </c>
      <c r="L34" s="9" t="str">
        <f t="shared" si="3"/>
        <v/>
      </c>
      <c r="M34" s="205" t="str" cm="1">
        <f t="array" ref="M34">_xlfn.IFS(NOT(ISERROR(VLOOKUP(Table5[[#This Row],[Section]],TB_notTB,1,FALSE))),"No",LEFT(Table5[[#This Row],[Section]],3)="ETB","PLS",LEFT(Table5[[#This Row],[Section]],1)="7","PDB",NOT(ISBLANK(Table5[[#This Row],[Section]])),"No")</f>
        <v>No</v>
      </c>
      <c r="N34" s="93" t="s">
        <v>14662</v>
      </c>
      <c r="O34" s="94" t="s">
        <v>14687</v>
      </c>
    </row>
    <row r="35" spans="1:15" x14ac:dyDescent="0.25">
      <c r="A35" s="10" t="str">
        <f t="shared" si="7"/>
        <v>SUNDRY-34</v>
      </c>
      <c r="B35" t="str">
        <f t="shared" si="8"/>
        <v>Sundry description - 34</v>
      </c>
      <c r="C35" t="s">
        <v>75</v>
      </c>
      <c r="D35" s="9">
        <v>0</v>
      </c>
      <c r="E35" s="9">
        <v>0</v>
      </c>
      <c r="F35" s="9">
        <v>0</v>
      </c>
      <c r="G35" s="9" t="str">
        <f>IF(LEFT(Table5[[#This Row],[Section]],3)="ETB","AE3000","")</f>
        <v/>
      </c>
      <c r="H35" s="9"/>
      <c r="I35" s="9"/>
      <c r="J35" s="9"/>
      <c r="K35" s="9">
        <f>_xlfn.IFNA(VLOOKUP(Table5[[#This Row],[Section]],SubSill_Tier,2,FALSE),0)</f>
        <v>0</v>
      </c>
      <c r="L35" s="9" t="str">
        <f t="shared" si="3"/>
        <v/>
      </c>
      <c r="M35" s="205" t="str" cm="1">
        <f t="array" ref="M35">_xlfn.IFS(NOT(ISERROR(VLOOKUP(Table5[[#This Row],[Section]],TB_notTB,1,FALSE))),"No",LEFT(Table5[[#This Row],[Section]],3)="ETB","PLS",LEFT(Table5[[#This Row],[Section]],1)="7","PDB",NOT(ISBLANK(Table5[[#This Row],[Section]])),"No")</f>
        <v>No</v>
      </c>
      <c r="N35" s="93" t="s">
        <v>14663</v>
      </c>
      <c r="O35" s="94" t="s">
        <v>14688</v>
      </c>
    </row>
    <row r="36" spans="1:15" x14ac:dyDescent="0.25">
      <c r="A36" s="10" t="str">
        <f t="shared" si="7"/>
        <v>SUNDRY-35</v>
      </c>
      <c r="B36" t="str">
        <f t="shared" si="8"/>
        <v>Sundry description - 35</v>
      </c>
      <c r="C36" t="s">
        <v>75</v>
      </c>
      <c r="D36" s="9">
        <v>0</v>
      </c>
      <c r="E36" s="9">
        <v>0</v>
      </c>
      <c r="F36" s="9">
        <v>0</v>
      </c>
      <c r="G36" s="9" t="str">
        <f>IF(LEFT(Table5[[#This Row],[Section]],3)="ETB","AE3000","")</f>
        <v/>
      </c>
      <c r="H36" s="9"/>
      <c r="I36" s="9"/>
      <c r="J36" s="9"/>
      <c r="K36" s="9">
        <f>_xlfn.IFNA(VLOOKUP(Table5[[#This Row],[Section]],SubSill_Tier,2,FALSE),0)</f>
        <v>0</v>
      </c>
      <c r="L36" s="9" t="str">
        <f t="shared" si="3"/>
        <v/>
      </c>
      <c r="M36" s="205" t="str" cm="1">
        <f t="array" ref="M36">_xlfn.IFS(NOT(ISERROR(VLOOKUP(Table5[[#This Row],[Section]],TB_notTB,1,FALSE))),"No",LEFT(Table5[[#This Row],[Section]],3)="ETB","PLS",LEFT(Table5[[#This Row],[Section]],1)="7","PDB",NOT(ISBLANK(Table5[[#This Row],[Section]])),"No")</f>
        <v>No</v>
      </c>
      <c r="N36" s="93" t="s">
        <v>14664</v>
      </c>
      <c r="O36" s="94" t="s">
        <v>14689</v>
      </c>
    </row>
    <row r="37" spans="1:15" x14ac:dyDescent="0.25">
      <c r="A37" s="10" t="str">
        <f t="shared" si="7"/>
        <v>SUNDRY-36</v>
      </c>
      <c r="B37" t="str">
        <f t="shared" si="8"/>
        <v>Sundry description - 36</v>
      </c>
      <c r="C37" t="s">
        <v>75</v>
      </c>
      <c r="D37" s="9">
        <v>0</v>
      </c>
      <c r="E37" s="9">
        <v>0</v>
      </c>
      <c r="F37" s="9">
        <v>0</v>
      </c>
      <c r="G37" s="9" t="str">
        <f>IF(LEFT(Table5[[#This Row],[Section]],3)="ETB","AE3000","")</f>
        <v/>
      </c>
      <c r="H37" s="9"/>
      <c r="I37" s="9"/>
      <c r="J37" s="9"/>
      <c r="K37" s="9">
        <f>_xlfn.IFNA(VLOOKUP(Table5[[#This Row],[Section]],SubSill_Tier,2,FALSE),0)</f>
        <v>0</v>
      </c>
      <c r="L37" s="9" t="str">
        <f t="shared" si="3"/>
        <v/>
      </c>
      <c r="M37" s="205" t="str" cm="1">
        <f t="array" ref="M37">_xlfn.IFS(NOT(ISERROR(VLOOKUP(Table5[[#This Row],[Section]],TB_notTB,1,FALSE))),"No",LEFT(Table5[[#This Row],[Section]],3)="ETB","PLS",LEFT(Table5[[#This Row],[Section]],1)="7","PDB",NOT(ISBLANK(Table5[[#This Row],[Section]])),"No")</f>
        <v>No</v>
      </c>
      <c r="N37" s="93" t="s">
        <v>14665</v>
      </c>
      <c r="O37" s="94" t="s">
        <v>14690</v>
      </c>
    </row>
    <row r="38" spans="1:15" x14ac:dyDescent="0.25">
      <c r="A38" s="10" t="str">
        <f t="shared" si="7"/>
        <v>SUNDRY-37</v>
      </c>
      <c r="B38" t="str">
        <f t="shared" si="8"/>
        <v>Sundry description - 37</v>
      </c>
      <c r="C38" t="s">
        <v>75</v>
      </c>
      <c r="D38" s="9">
        <v>0</v>
      </c>
      <c r="E38" s="9">
        <v>0</v>
      </c>
      <c r="F38" s="9">
        <v>0</v>
      </c>
      <c r="G38" s="9" t="str">
        <f>IF(LEFT(Table5[[#This Row],[Section]],3)="ETB","AE3000","")</f>
        <v/>
      </c>
      <c r="H38" s="9"/>
      <c r="I38" s="9"/>
      <c r="J38" s="9"/>
      <c r="K38" s="9">
        <f>_xlfn.IFNA(VLOOKUP(Table5[[#This Row],[Section]],SubSill_Tier,2,FALSE),0)</f>
        <v>0</v>
      </c>
      <c r="L38" s="9" t="str">
        <f t="shared" si="3"/>
        <v/>
      </c>
      <c r="M38" s="205" t="str" cm="1">
        <f t="array" ref="M38">_xlfn.IFS(NOT(ISERROR(VLOOKUP(Table5[[#This Row],[Section]],TB_notTB,1,FALSE))),"No",LEFT(Table5[[#This Row],[Section]],3)="ETB","PLS",LEFT(Table5[[#This Row],[Section]],1)="7","PDB",NOT(ISBLANK(Table5[[#This Row],[Section]])),"No")</f>
        <v>No</v>
      </c>
      <c r="N38" s="93" t="s">
        <v>14666</v>
      </c>
      <c r="O38" s="94" t="s">
        <v>14691</v>
      </c>
    </row>
    <row r="39" spans="1:15" x14ac:dyDescent="0.25">
      <c r="A39" s="10" t="str">
        <f t="shared" si="7"/>
        <v>SUNDRY-38</v>
      </c>
      <c r="B39" t="str">
        <f t="shared" si="8"/>
        <v>Sundry description - 38</v>
      </c>
      <c r="C39" t="s">
        <v>75</v>
      </c>
      <c r="D39" s="9">
        <v>0</v>
      </c>
      <c r="E39" s="9">
        <v>0</v>
      </c>
      <c r="F39" s="9">
        <v>0</v>
      </c>
      <c r="G39" s="9" t="str">
        <f>IF(LEFT(Table5[[#This Row],[Section]],3)="ETB","AE3000","")</f>
        <v/>
      </c>
      <c r="H39" s="9"/>
      <c r="I39" s="9"/>
      <c r="J39" s="9"/>
      <c r="K39" s="9">
        <f>_xlfn.IFNA(VLOOKUP(Table5[[#This Row],[Section]],SubSill_Tier,2,FALSE),0)</f>
        <v>0</v>
      </c>
      <c r="L39" s="9" t="str">
        <f t="shared" si="3"/>
        <v/>
      </c>
      <c r="M39" s="205" t="str" cm="1">
        <f t="array" ref="M39">_xlfn.IFS(NOT(ISERROR(VLOOKUP(Table5[[#This Row],[Section]],TB_notTB,1,FALSE))),"No",LEFT(Table5[[#This Row],[Section]],3)="ETB","PLS",LEFT(Table5[[#This Row],[Section]],1)="7","PDB",NOT(ISBLANK(Table5[[#This Row],[Section]])),"No")</f>
        <v>No</v>
      </c>
      <c r="N39" s="93" t="s">
        <v>14667</v>
      </c>
      <c r="O39" s="94" t="s">
        <v>14692</v>
      </c>
    </row>
    <row r="40" spans="1:15" x14ac:dyDescent="0.25">
      <c r="A40" s="10" t="str">
        <f t="shared" si="7"/>
        <v>SUNDRY-39</v>
      </c>
      <c r="B40" t="str">
        <f t="shared" si="8"/>
        <v>Sundry description - 39</v>
      </c>
      <c r="C40" t="s">
        <v>75</v>
      </c>
      <c r="D40" s="9">
        <v>0</v>
      </c>
      <c r="E40" s="9">
        <v>0</v>
      </c>
      <c r="F40" s="9">
        <v>0</v>
      </c>
      <c r="G40" s="9" t="str">
        <f>IF(LEFT(Table5[[#This Row],[Section]],3)="ETB","AE3000","")</f>
        <v/>
      </c>
      <c r="H40" s="9"/>
      <c r="I40" s="9"/>
      <c r="J40" s="9"/>
      <c r="K40" s="9">
        <f>_xlfn.IFNA(VLOOKUP(Table5[[#This Row],[Section]],SubSill_Tier,2,FALSE),0)</f>
        <v>0</v>
      </c>
      <c r="L40" s="9" t="str">
        <f t="shared" si="3"/>
        <v/>
      </c>
      <c r="M40" s="205" t="str" cm="1">
        <f t="array" ref="M40">_xlfn.IFS(NOT(ISERROR(VLOOKUP(Table5[[#This Row],[Section]],TB_notTB,1,FALSE))),"No",LEFT(Table5[[#This Row],[Section]],3)="ETB","PLS",LEFT(Table5[[#This Row],[Section]],1)="7","PDB",NOT(ISBLANK(Table5[[#This Row],[Section]])),"No")</f>
        <v>No</v>
      </c>
      <c r="N40" s="93" t="s">
        <v>14668</v>
      </c>
      <c r="O40" s="94" t="s">
        <v>14693</v>
      </c>
    </row>
    <row r="41" spans="1:15" x14ac:dyDescent="0.25">
      <c r="A41" s="10" t="str">
        <f t="shared" si="7"/>
        <v>SUNDRY-40</v>
      </c>
      <c r="B41" t="str">
        <f t="shared" si="8"/>
        <v>Sundry description - 40</v>
      </c>
      <c r="C41" t="s">
        <v>75</v>
      </c>
      <c r="D41" s="9">
        <v>0</v>
      </c>
      <c r="E41" s="9">
        <v>0</v>
      </c>
      <c r="F41" s="9">
        <v>0</v>
      </c>
      <c r="G41" s="9" t="str">
        <f>IF(LEFT(Table5[[#This Row],[Section]],3)="ETB","AE3000","")</f>
        <v/>
      </c>
      <c r="H41" s="9"/>
      <c r="I41" s="9"/>
      <c r="J41" s="9"/>
      <c r="K41" s="9">
        <f>_xlfn.IFNA(VLOOKUP(Table5[[#This Row],[Section]],SubSill_Tier,2,FALSE),0)</f>
        <v>0</v>
      </c>
      <c r="L41" s="9" t="str">
        <f t="shared" si="3"/>
        <v/>
      </c>
      <c r="M41" s="205" t="str" cm="1">
        <f t="array" ref="M41">_xlfn.IFS(NOT(ISERROR(VLOOKUP(Table5[[#This Row],[Section]],TB_notTB,1,FALSE))),"No",LEFT(Table5[[#This Row],[Section]],3)="ETB","PLS",LEFT(Table5[[#This Row],[Section]],1)="7","PDB",NOT(ISBLANK(Table5[[#This Row],[Section]])),"No")</f>
        <v>No</v>
      </c>
      <c r="N41" s="93" t="s">
        <v>14669</v>
      </c>
      <c r="O41" s="94" t="s">
        <v>14694</v>
      </c>
    </row>
    <row r="42" spans="1:15" x14ac:dyDescent="0.25">
      <c r="A42" s="10" t="str">
        <f t="shared" si="7"/>
        <v>SUNDRY-41</v>
      </c>
      <c r="B42" t="str">
        <f t="shared" si="8"/>
        <v>Sundry description - 41</v>
      </c>
      <c r="C42" t="s">
        <v>75</v>
      </c>
      <c r="D42" s="9">
        <v>0</v>
      </c>
      <c r="E42" s="9">
        <v>0</v>
      </c>
      <c r="F42" s="9">
        <v>0</v>
      </c>
      <c r="G42" s="9" t="str">
        <f>IF(LEFT(Table5[[#This Row],[Section]],3)="ETB","AE3000","")</f>
        <v/>
      </c>
      <c r="H42" s="9"/>
      <c r="I42" s="9"/>
      <c r="J42" s="9"/>
      <c r="K42" s="9">
        <f>_xlfn.IFNA(VLOOKUP(Table5[[#This Row],[Section]],SubSill_Tier,2,FALSE),0)</f>
        <v>0</v>
      </c>
      <c r="L42" s="9" t="str">
        <f t="shared" si="3"/>
        <v/>
      </c>
      <c r="M42" s="205" t="str" cm="1">
        <f t="array" ref="M42">_xlfn.IFS(NOT(ISERROR(VLOOKUP(Table5[[#This Row],[Section]],TB_notTB,1,FALSE))),"No",LEFT(Table5[[#This Row],[Section]],3)="ETB","PLS",LEFT(Table5[[#This Row],[Section]],1)="7","PDB",NOT(ISBLANK(Table5[[#This Row],[Section]])),"No")</f>
        <v>No</v>
      </c>
      <c r="N42" s="93" t="s">
        <v>14670</v>
      </c>
      <c r="O42" s="94" t="s">
        <v>14695</v>
      </c>
    </row>
    <row r="43" spans="1:15" x14ac:dyDescent="0.25">
      <c r="A43" s="10" t="str">
        <f t="shared" si="7"/>
        <v>SUNDRY-42</v>
      </c>
      <c r="B43" t="str">
        <f t="shared" si="8"/>
        <v>Sundry description - 42</v>
      </c>
      <c r="C43" t="s">
        <v>75</v>
      </c>
      <c r="D43" s="9">
        <v>0</v>
      </c>
      <c r="E43" s="9">
        <v>0</v>
      </c>
      <c r="F43" s="9">
        <v>0</v>
      </c>
      <c r="G43" s="9" t="str">
        <f>IF(LEFT(Table5[[#This Row],[Section]],3)="ETB","AE3000","")</f>
        <v/>
      </c>
      <c r="H43" s="9"/>
      <c r="I43" s="9"/>
      <c r="J43" s="9"/>
      <c r="K43" s="9">
        <f>_xlfn.IFNA(VLOOKUP(Table5[[#This Row],[Section]],SubSill_Tier,2,FALSE),0)</f>
        <v>0</v>
      </c>
      <c r="L43" s="9" t="str">
        <f t="shared" si="3"/>
        <v/>
      </c>
      <c r="M43" s="205" t="str" cm="1">
        <f t="array" ref="M43">_xlfn.IFS(NOT(ISERROR(VLOOKUP(Table5[[#This Row],[Section]],TB_notTB,1,FALSE))),"No",LEFT(Table5[[#This Row],[Section]],3)="ETB","PLS",LEFT(Table5[[#This Row],[Section]],1)="7","PDB",NOT(ISBLANK(Table5[[#This Row],[Section]])),"No")</f>
        <v>No</v>
      </c>
      <c r="N43" s="93" t="s">
        <v>14671</v>
      </c>
      <c r="O43" s="94" t="s">
        <v>14696</v>
      </c>
    </row>
    <row r="44" spans="1:15" x14ac:dyDescent="0.25">
      <c r="A44" s="10" t="str">
        <f t="shared" si="7"/>
        <v>SUNDRY-43</v>
      </c>
      <c r="B44" t="str">
        <f t="shared" si="8"/>
        <v>Sundry description - 43</v>
      </c>
      <c r="C44" t="s">
        <v>75</v>
      </c>
      <c r="D44" s="9">
        <v>0</v>
      </c>
      <c r="E44" s="9">
        <v>0</v>
      </c>
      <c r="F44" s="9">
        <v>0</v>
      </c>
      <c r="G44" s="9" t="str">
        <f>IF(LEFT(Table5[[#This Row],[Section]],3)="ETB","AE3000","")</f>
        <v/>
      </c>
      <c r="H44" s="9"/>
      <c r="I44" s="9"/>
      <c r="J44" s="9"/>
      <c r="K44" s="9">
        <f>_xlfn.IFNA(VLOOKUP(Table5[[#This Row],[Section]],SubSill_Tier,2,FALSE),0)</f>
        <v>0</v>
      </c>
      <c r="L44" s="9" t="str">
        <f t="shared" si="3"/>
        <v/>
      </c>
      <c r="M44" s="205" t="str" cm="1">
        <f t="array" ref="M44">_xlfn.IFS(NOT(ISERROR(VLOOKUP(Table5[[#This Row],[Section]],TB_notTB,1,FALSE))),"No",LEFT(Table5[[#This Row],[Section]],3)="ETB","PLS",LEFT(Table5[[#This Row],[Section]],1)="7","PDB",NOT(ISBLANK(Table5[[#This Row],[Section]])),"No")</f>
        <v>No</v>
      </c>
      <c r="N44" s="93" t="s">
        <v>14672</v>
      </c>
      <c r="O44" s="94" t="s">
        <v>14697</v>
      </c>
    </row>
    <row r="45" spans="1:15" x14ac:dyDescent="0.25">
      <c r="A45" s="10" t="str">
        <f t="shared" si="7"/>
        <v>SUNDRY-44</v>
      </c>
      <c r="B45" t="str">
        <f t="shared" si="8"/>
        <v>Sundry description - 44</v>
      </c>
      <c r="C45" t="s">
        <v>75</v>
      </c>
      <c r="D45" s="9">
        <v>0</v>
      </c>
      <c r="E45" s="9">
        <v>0</v>
      </c>
      <c r="F45" s="9">
        <v>0</v>
      </c>
      <c r="G45" s="9" t="str">
        <f>IF(LEFT(Table5[[#This Row],[Section]],3)="ETB","AE3000","")</f>
        <v/>
      </c>
      <c r="H45" s="9"/>
      <c r="I45" s="9"/>
      <c r="J45" s="9"/>
      <c r="K45" s="9">
        <f>_xlfn.IFNA(VLOOKUP(Table5[[#This Row],[Section]],SubSill_Tier,2,FALSE),0)</f>
        <v>0</v>
      </c>
      <c r="L45" s="9" t="str">
        <f t="shared" si="3"/>
        <v/>
      </c>
      <c r="M45" s="205" t="str" cm="1">
        <f t="array" ref="M45">_xlfn.IFS(NOT(ISERROR(VLOOKUP(Table5[[#This Row],[Section]],TB_notTB,1,FALSE))),"No",LEFT(Table5[[#This Row],[Section]],3)="ETB","PLS",LEFT(Table5[[#This Row],[Section]],1)="7","PDB",NOT(ISBLANK(Table5[[#This Row],[Section]])),"No")</f>
        <v>No</v>
      </c>
      <c r="N45" s="93" t="s">
        <v>14673</v>
      </c>
      <c r="O45" s="94" t="s">
        <v>14698</v>
      </c>
    </row>
    <row r="46" spans="1:15" x14ac:dyDescent="0.25">
      <c r="A46" s="10" t="str">
        <f t="shared" si="7"/>
        <v>SUNDRY-45</v>
      </c>
      <c r="B46" t="str">
        <f t="shared" si="8"/>
        <v>Sundry description - 45</v>
      </c>
      <c r="C46" t="s">
        <v>75</v>
      </c>
      <c r="D46" s="9">
        <v>0</v>
      </c>
      <c r="E46" s="9">
        <v>0</v>
      </c>
      <c r="F46" s="9">
        <v>0</v>
      </c>
      <c r="G46" s="9" t="str">
        <f>IF(LEFT(Table5[[#This Row],[Section]],3)="ETB","AE3000","")</f>
        <v/>
      </c>
      <c r="H46" s="9"/>
      <c r="I46" s="9"/>
      <c r="J46" s="9"/>
      <c r="K46" s="9">
        <f>_xlfn.IFNA(VLOOKUP(Table5[[#This Row],[Section]],SubSill_Tier,2,FALSE),0)</f>
        <v>0</v>
      </c>
      <c r="L46" s="9" t="str">
        <f t="shared" si="3"/>
        <v/>
      </c>
      <c r="M46" s="205" t="str" cm="1">
        <f t="array" ref="M46">_xlfn.IFS(NOT(ISERROR(VLOOKUP(Table5[[#This Row],[Section]],TB_notTB,1,FALSE))),"No",LEFT(Table5[[#This Row],[Section]],3)="ETB","PLS",LEFT(Table5[[#This Row],[Section]],1)="7","PDB",NOT(ISBLANK(Table5[[#This Row],[Section]])),"No")</f>
        <v>No</v>
      </c>
      <c r="N46" s="93" t="s">
        <v>14674</v>
      </c>
      <c r="O46" s="94" t="s">
        <v>14699</v>
      </c>
    </row>
    <row r="47" spans="1:15" x14ac:dyDescent="0.25">
      <c r="A47" s="10" t="str">
        <f t="shared" si="7"/>
        <v>SUNDRY-46</v>
      </c>
      <c r="B47" t="str">
        <f t="shared" si="8"/>
        <v>Sundry description - 46</v>
      </c>
      <c r="C47" t="s">
        <v>75</v>
      </c>
      <c r="D47" s="9">
        <v>0</v>
      </c>
      <c r="E47" s="9">
        <v>0</v>
      </c>
      <c r="F47" s="9">
        <v>0</v>
      </c>
      <c r="G47" s="9" t="str">
        <f>IF(LEFT(Table5[[#This Row],[Section]],3)="ETB","AE3000","")</f>
        <v/>
      </c>
      <c r="H47" s="9"/>
      <c r="I47" s="9"/>
      <c r="J47" s="9"/>
      <c r="K47" s="9">
        <f>_xlfn.IFNA(VLOOKUP(Table5[[#This Row],[Section]],SubSill_Tier,2,FALSE),0)</f>
        <v>0</v>
      </c>
      <c r="L47" s="9" t="str">
        <f t="shared" si="3"/>
        <v/>
      </c>
      <c r="M47" s="205" t="str" cm="1">
        <f t="array" ref="M47">_xlfn.IFS(NOT(ISERROR(VLOOKUP(Table5[[#This Row],[Section]],TB_notTB,1,FALSE))),"No",LEFT(Table5[[#This Row],[Section]],3)="ETB","PLS",LEFT(Table5[[#This Row],[Section]],1)="7","PDB",NOT(ISBLANK(Table5[[#This Row],[Section]])),"No")</f>
        <v>No</v>
      </c>
      <c r="N47" s="93" t="s">
        <v>14675</v>
      </c>
      <c r="O47" s="94" t="s">
        <v>14700</v>
      </c>
    </row>
    <row r="48" spans="1:15" x14ac:dyDescent="0.25">
      <c r="A48" s="10" t="str">
        <f t="shared" si="7"/>
        <v>SUNDRY-47</v>
      </c>
      <c r="B48" t="str">
        <f t="shared" si="8"/>
        <v>Sundry description - 47</v>
      </c>
      <c r="C48" t="s">
        <v>75</v>
      </c>
      <c r="D48" s="9">
        <v>0</v>
      </c>
      <c r="E48" s="9">
        <v>0</v>
      </c>
      <c r="F48" s="9">
        <v>0</v>
      </c>
      <c r="G48" s="9" t="str">
        <f>IF(LEFT(Table5[[#This Row],[Section]],3)="ETB","AE3000","")</f>
        <v/>
      </c>
      <c r="H48" s="9"/>
      <c r="I48" s="9"/>
      <c r="J48" s="9"/>
      <c r="K48" s="9">
        <f>_xlfn.IFNA(VLOOKUP(Table5[[#This Row],[Section]],SubSill_Tier,2,FALSE),0)</f>
        <v>0</v>
      </c>
      <c r="L48" s="9" t="str">
        <f t="shared" si="3"/>
        <v/>
      </c>
      <c r="M48" s="205" t="str" cm="1">
        <f t="array" ref="M48">_xlfn.IFS(NOT(ISERROR(VLOOKUP(Table5[[#This Row],[Section]],TB_notTB,1,FALSE))),"No",LEFT(Table5[[#This Row],[Section]],3)="ETB","PLS",LEFT(Table5[[#This Row],[Section]],1)="7","PDB",NOT(ISBLANK(Table5[[#This Row],[Section]])),"No")</f>
        <v>No</v>
      </c>
      <c r="N48" s="93" t="s">
        <v>14676</v>
      </c>
      <c r="O48" s="94" t="s">
        <v>14701</v>
      </c>
    </row>
    <row r="49" spans="1:15" x14ac:dyDescent="0.25">
      <c r="A49" s="10" t="str">
        <f t="shared" si="7"/>
        <v>SUNDRY-48</v>
      </c>
      <c r="B49" t="str">
        <f t="shared" si="8"/>
        <v>Sundry description - 48</v>
      </c>
      <c r="C49" t="s">
        <v>75</v>
      </c>
      <c r="D49" s="9">
        <v>0</v>
      </c>
      <c r="E49" s="9">
        <v>0</v>
      </c>
      <c r="F49" s="9">
        <v>0</v>
      </c>
      <c r="G49" s="9" t="str">
        <f>IF(LEFT(Table5[[#This Row],[Section]],3)="ETB","AE3000","")</f>
        <v/>
      </c>
      <c r="H49" s="9"/>
      <c r="I49" s="9"/>
      <c r="J49" s="9"/>
      <c r="K49" s="9">
        <f>_xlfn.IFNA(VLOOKUP(Table5[[#This Row],[Section]],SubSill_Tier,2,FALSE),0)</f>
        <v>0</v>
      </c>
      <c r="L49" s="9" t="str">
        <f t="shared" si="3"/>
        <v/>
      </c>
      <c r="M49" s="205" t="str" cm="1">
        <f t="array" ref="M49">_xlfn.IFS(NOT(ISERROR(VLOOKUP(Table5[[#This Row],[Section]],TB_notTB,1,FALSE))),"No",LEFT(Table5[[#This Row],[Section]],3)="ETB","PLS",LEFT(Table5[[#This Row],[Section]],1)="7","PDB",NOT(ISBLANK(Table5[[#This Row],[Section]])),"No")</f>
        <v>No</v>
      </c>
      <c r="N49" s="93" t="s">
        <v>14677</v>
      </c>
      <c r="O49" s="94" t="s">
        <v>14702</v>
      </c>
    </row>
    <row r="50" spans="1:15" x14ac:dyDescent="0.25">
      <c r="A50" s="10" t="str">
        <f t="shared" si="7"/>
        <v>SUNDRY-49</v>
      </c>
      <c r="B50" t="str">
        <f t="shared" si="8"/>
        <v>Sundry description - 49</v>
      </c>
      <c r="C50" t="s">
        <v>75</v>
      </c>
      <c r="D50" s="9">
        <v>0</v>
      </c>
      <c r="E50" s="9">
        <v>0</v>
      </c>
      <c r="F50" s="9">
        <v>0</v>
      </c>
      <c r="G50" s="9" t="str">
        <f>IF(LEFT(Table5[[#This Row],[Section]],3)="ETB","AE3000","")</f>
        <v/>
      </c>
      <c r="H50" s="9"/>
      <c r="I50" s="9"/>
      <c r="J50" s="9"/>
      <c r="K50" s="9">
        <f>_xlfn.IFNA(VLOOKUP(Table5[[#This Row],[Section]],SubSill_Tier,2,FALSE),0)</f>
        <v>0</v>
      </c>
      <c r="L50" s="9" t="str">
        <f t="shared" si="3"/>
        <v/>
      </c>
      <c r="M50" s="205" t="str" cm="1">
        <f t="array" ref="M50">_xlfn.IFS(NOT(ISERROR(VLOOKUP(Table5[[#This Row],[Section]],TB_notTB,1,FALSE))),"No",LEFT(Table5[[#This Row],[Section]],3)="ETB","PLS",LEFT(Table5[[#This Row],[Section]],1)="7","PDB",NOT(ISBLANK(Table5[[#This Row],[Section]])),"No")</f>
        <v>No</v>
      </c>
      <c r="N50" s="93" t="s">
        <v>14678</v>
      </c>
      <c r="O50" s="94" t="s">
        <v>14703</v>
      </c>
    </row>
    <row r="51" spans="1:15" x14ac:dyDescent="0.25">
      <c r="A51" s="10" t="str">
        <f t="shared" si="7"/>
        <v>SUNDRY-50</v>
      </c>
      <c r="B51" t="str">
        <f t="shared" si="8"/>
        <v>Sundry description - 50</v>
      </c>
      <c r="C51" t="s">
        <v>75</v>
      </c>
      <c r="D51" s="9">
        <v>0</v>
      </c>
      <c r="E51" s="9">
        <v>0</v>
      </c>
      <c r="F51" s="9">
        <v>0</v>
      </c>
      <c r="G51" s="9" t="str">
        <f>IF(LEFT(Table5[[#This Row],[Section]],3)="ETB","AE3000","")</f>
        <v/>
      </c>
      <c r="H51" s="9"/>
      <c r="I51" s="9"/>
      <c r="J51" s="9"/>
      <c r="K51" s="9">
        <f>_xlfn.IFNA(VLOOKUP(Table5[[#This Row],[Section]],SubSill_Tier,2,FALSE),0)</f>
        <v>0</v>
      </c>
      <c r="L51" s="9" t="str">
        <f t="shared" si="3"/>
        <v/>
      </c>
      <c r="M51" s="205" t="str" cm="1">
        <f t="array" ref="M51">_xlfn.IFS(NOT(ISERROR(VLOOKUP(Table5[[#This Row],[Section]],TB_notTB,1,FALSE))),"No",LEFT(Table5[[#This Row],[Section]],3)="ETB","PLS",LEFT(Table5[[#This Row],[Section]],1)="7","PDB",NOT(ISBLANK(Table5[[#This Row],[Section]])),"No")</f>
        <v>No</v>
      </c>
      <c r="N51" s="93" t="s">
        <v>14679</v>
      </c>
      <c r="O51" s="94" t="s">
        <v>14704</v>
      </c>
    </row>
    <row r="52" spans="1:15" x14ac:dyDescent="0.25">
      <c r="A52" s="10" t="str">
        <f t="shared" si="7"/>
        <v>SUNDRY-51</v>
      </c>
      <c r="B52" t="str">
        <f t="shared" ref="B52:B71" si="9">O59</f>
        <v>Sundry description - 51</v>
      </c>
      <c r="C52" t="s">
        <v>75</v>
      </c>
      <c r="D52" s="9">
        <v>0</v>
      </c>
      <c r="E52" s="9">
        <v>0</v>
      </c>
      <c r="F52" s="9">
        <v>0</v>
      </c>
      <c r="G52" s="9" t="str">
        <f>IF(LEFT(Table5[[#This Row],[Section]],3)="ETB","AE3000","")</f>
        <v/>
      </c>
      <c r="H52" s="9"/>
      <c r="I52" s="9"/>
      <c r="J52" s="9"/>
      <c r="K52" s="9">
        <f>_xlfn.IFNA(VLOOKUP(Table5[[#This Row],[Section]],SubSill_Tier,2,FALSE),0)</f>
        <v>0</v>
      </c>
      <c r="L52" s="9" t="str">
        <f t="shared" si="3"/>
        <v/>
      </c>
      <c r="M52" s="205" t="str" cm="1">
        <f t="array" ref="M52">_xlfn.IFS(NOT(ISERROR(VLOOKUP(Table5[[#This Row],[Section]],TB_notTB,1,FALSE))),"No",LEFT(Table5[[#This Row],[Section]],3)="ETB","PLS",LEFT(Table5[[#This Row],[Section]],1)="7","PDB",NOT(ISBLANK(Table5[[#This Row],[Section]])),"No")</f>
        <v>No</v>
      </c>
      <c r="N52" s="93" t="s">
        <v>14680</v>
      </c>
      <c r="O52" s="94" t="s">
        <v>14705</v>
      </c>
    </row>
    <row r="53" spans="1:15" x14ac:dyDescent="0.25">
      <c r="A53" s="10" t="str">
        <f t="shared" si="7"/>
        <v>SUNDRY-52</v>
      </c>
      <c r="B53" t="str">
        <f t="shared" si="9"/>
        <v>Sundry description - 52</v>
      </c>
      <c r="C53" t="s">
        <v>75</v>
      </c>
      <c r="D53" s="9">
        <v>0</v>
      </c>
      <c r="E53" s="9">
        <v>0</v>
      </c>
      <c r="F53" s="9">
        <v>0</v>
      </c>
      <c r="G53" s="9" t="str">
        <f>IF(LEFT(Table5[[#This Row],[Section]],3)="ETB","AE3000","")</f>
        <v/>
      </c>
      <c r="H53" s="9"/>
      <c r="I53" s="9"/>
      <c r="J53" s="9"/>
      <c r="K53" s="9">
        <f>_xlfn.IFNA(VLOOKUP(Table5[[#This Row],[Section]],SubSill_Tier,2,FALSE),0)</f>
        <v>0</v>
      </c>
      <c r="L53" s="9" t="str">
        <f t="shared" si="3"/>
        <v/>
      </c>
      <c r="M53" s="205" t="str" cm="1">
        <f t="array" ref="M53">_xlfn.IFS(NOT(ISERROR(VLOOKUP(Table5[[#This Row],[Section]],TB_notTB,1,FALSE))),"No",LEFT(Table5[[#This Row],[Section]],3)="ETB","PLS",LEFT(Table5[[#This Row],[Section]],1)="7","PDB",NOT(ISBLANK(Table5[[#This Row],[Section]])),"No")</f>
        <v>No</v>
      </c>
      <c r="N53" s="93" t="s">
        <v>14681</v>
      </c>
      <c r="O53" s="94" t="s">
        <v>14706</v>
      </c>
    </row>
    <row r="54" spans="1:15" x14ac:dyDescent="0.25">
      <c r="A54" s="10" t="str">
        <f t="shared" si="7"/>
        <v>SUNDRY-53</v>
      </c>
      <c r="B54" t="str">
        <f t="shared" si="9"/>
        <v>Sundry description - 53</v>
      </c>
      <c r="C54" t="s">
        <v>75</v>
      </c>
      <c r="D54" s="9">
        <v>0</v>
      </c>
      <c r="E54" s="9">
        <v>0</v>
      </c>
      <c r="F54" s="9">
        <v>0</v>
      </c>
      <c r="G54" s="9" t="str">
        <f>IF(LEFT(Table5[[#This Row],[Section]],3)="ETB","AE3000","")</f>
        <v/>
      </c>
      <c r="H54" s="9"/>
      <c r="I54" s="9"/>
      <c r="J54" s="9"/>
      <c r="K54" s="9">
        <f>_xlfn.IFNA(VLOOKUP(Table5[[#This Row],[Section]],SubSill_Tier,2,FALSE),0)</f>
        <v>0</v>
      </c>
      <c r="L54" s="9" t="str">
        <f t="shared" si="3"/>
        <v/>
      </c>
      <c r="M54" s="205" t="str" cm="1">
        <f t="array" ref="M54">_xlfn.IFS(NOT(ISERROR(VLOOKUP(Table5[[#This Row],[Section]],TB_notTB,1,FALSE))),"No",LEFT(Table5[[#This Row],[Section]],3)="ETB","PLS",LEFT(Table5[[#This Row],[Section]],1)="7","PDB",NOT(ISBLANK(Table5[[#This Row],[Section]])),"No")</f>
        <v>No</v>
      </c>
      <c r="N54" s="93" t="s">
        <v>14682</v>
      </c>
      <c r="O54" s="94" t="s">
        <v>14707</v>
      </c>
    </row>
    <row r="55" spans="1:15" x14ac:dyDescent="0.25">
      <c r="A55" s="10" t="str">
        <f t="shared" si="7"/>
        <v>SUNDRY-54</v>
      </c>
      <c r="B55" t="str">
        <f t="shared" si="9"/>
        <v>Sundry description - 54</v>
      </c>
      <c r="C55" t="s">
        <v>75</v>
      </c>
      <c r="D55" s="9">
        <v>0</v>
      </c>
      <c r="E55" s="9">
        <v>0</v>
      </c>
      <c r="F55" s="9">
        <v>0</v>
      </c>
      <c r="G55" s="9" t="str">
        <f>IF(LEFT(Table5[[#This Row],[Section]],3)="ETB","AE3000","")</f>
        <v/>
      </c>
      <c r="H55" s="9"/>
      <c r="I55" s="9"/>
      <c r="J55" s="9"/>
      <c r="K55" s="9">
        <f>_xlfn.IFNA(VLOOKUP(Table5[[#This Row],[Section]],SubSill_Tier,2,FALSE),0)</f>
        <v>0</v>
      </c>
      <c r="L55" s="9" t="str">
        <f t="shared" si="3"/>
        <v/>
      </c>
      <c r="M55" s="205" t="str" cm="1">
        <f t="array" ref="M55">_xlfn.IFS(NOT(ISERROR(VLOOKUP(Table5[[#This Row],[Section]],TB_notTB,1,FALSE))),"No",LEFT(Table5[[#This Row],[Section]],3)="ETB","PLS",LEFT(Table5[[#This Row],[Section]],1)="7","PDB",NOT(ISBLANK(Table5[[#This Row],[Section]])),"No")</f>
        <v>No</v>
      </c>
      <c r="N55" s="93" t="s">
        <v>14683</v>
      </c>
      <c r="O55" s="94" t="s">
        <v>14708</v>
      </c>
    </row>
    <row r="56" spans="1:15" x14ac:dyDescent="0.25">
      <c r="A56" s="10" t="str">
        <f t="shared" si="7"/>
        <v>SUNDRY-55</v>
      </c>
      <c r="B56" t="str">
        <f t="shared" si="9"/>
        <v>Sundry description - 55</v>
      </c>
      <c r="C56" t="s">
        <v>75</v>
      </c>
      <c r="D56" s="9">
        <v>0</v>
      </c>
      <c r="E56" s="9">
        <v>0</v>
      </c>
      <c r="F56" s="9">
        <v>0</v>
      </c>
      <c r="G56" s="9" t="str">
        <f>IF(LEFT(Table5[[#This Row],[Section]],3)="ETB","AE3000","")</f>
        <v/>
      </c>
      <c r="H56" s="9"/>
      <c r="I56" s="9"/>
      <c r="J56" s="9"/>
      <c r="K56" s="9">
        <f>_xlfn.IFNA(VLOOKUP(Table5[[#This Row],[Section]],SubSill_Tier,2,FALSE),0)</f>
        <v>0</v>
      </c>
      <c r="L56" s="9" t="str">
        <f t="shared" si="3"/>
        <v/>
      </c>
      <c r="M56" s="205" t="str" cm="1">
        <f t="array" ref="M56">_xlfn.IFS(NOT(ISERROR(VLOOKUP(Table5[[#This Row],[Section]],TB_notTB,1,FALSE))),"No",LEFT(Table5[[#This Row],[Section]],3)="ETB","PLS",LEFT(Table5[[#This Row],[Section]],1)="7","PDB",NOT(ISBLANK(Table5[[#This Row],[Section]])),"No")</f>
        <v>No</v>
      </c>
      <c r="N56" s="93" t="s">
        <v>14684</v>
      </c>
      <c r="O56" s="94" t="s">
        <v>14709</v>
      </c>
    </row>
    <row r="57" spans="1:15" x14ac:dyDescent="0.25">
      <c r="A57" s="10" t="str">
        <f t="shared" si="7"/>
        <v>SUNDRY-56</v>
      </c>
      <c r="B57" t="str">
        <f t="shared" si="9"/>
        <v>Sundry description - 56</v>
      </c>
      <c r="C57" t="s">
        <v>75</v>
      </c>
      <c r="D57" s="9">
        <v>0</v>
      </c>
      <c r="E57" s="9">
        <v>0</v>
      </c>
      <c r="F57" s="9">
        <v>0</v>
      </c>
      <c r="G57" s="9" t="str">
        <f>IF(LEFT(Table5[[#This Row],[Section]],3)="ETB","AE3000","")</f>
        <v/>
      </c>
      <c r="H57" s="9"/>
      <c r="I57" s="9"/>
      <c r="J57" s="9"/>
      <c r="K57" s="9">
        <f>_xlfn.IFNA(VLOOKUP(Table5[[#This Row],[Section]],SubSill_Tier,2,FALSE),0)</f>
        <v>0</v>
      </c>
      <c r="L57" s="9" t="str">
        <f t="shared" si="3"/>
        <v/>
      </c>
      <c r="M57" s="205" t="str" cm="1">
        <f t="array" ref="M57">_xlfn.IFS(NOT(ISERROR(VLOOKUP(Table5[[#This Row],[Section]],TB_notTB,1,FALSE))),"No",LEFT(Table5[[#This Row],[Section]],3)="ETB","PLS",LEFT(Table5[[#This Row],[Section]],1)="7","PDB",NOT(ISBLANK(Table5[[#This Row],[Section]])),"No")</f>
        <v>No</v>
      </c>
      <c r="N57" s="93" t="s">
        <v>14685</v>
      </c>
      <c r="O57" s="94" t="s">
        <v>14710</v>
      </c>
    </row>
    <row r="58" spans="1:15" x14ac:dyDescent="0.25">
      <c r="A58" s="10" t="str">
        <f t="shared" si="7"/>
        <v>SUNDRY-57</v>
      </c>
      <c r="B58" t="str">
        <f t="shared" si="9"/>
        <v>Sundry description - 57</v>
      </c>
      <c r="C58" t="s">
        <v>75</v>
      </c>
      <c r="D58" s="9">
        <v>0</v>
      </c>
      <c r="E58" s="9">
        <v>0</v>
      </c>
      <c r="F58" s="9">
        <v>0</v>
      </c>
      <c r="G58" s="9" t="str">
        <f>IF(LEFT(Table5[[#This Row],[Section]],3)="ETB","AE3000","")</f>
        <v/>
      </c>
      <c r="H58" s="9"/>
      <c r="I58" s="9"/>
      <c r="J58" s="9"/>
      <c r="K58" s="9">
        <f>_xlfn.IFNA(VLOOKUP(Table5[[#This Row],[Section]],SubSill_Tier,2,FALSE),0)</f>
        <v>0</v>
      </c>
      <c r="L58" s="9" t="str">
        <f t="shared" si="3"/>
        <v/>
      </c>
      <c r="M58" s="205" t="str" cm="1">
        <f t="array" ref="M58">_xlfn.IFS(NOT(ISERROR(VLOOKUP(Table5[[#This Row],[Section]],TB_notTB,1,FALSE))),"No",LEFT(Table5[[#This Row],[Section]],3)="ETB","PLS",LEFT(Table5[[#This Row],[Section]],1)="7","PDB",NOT(ISBLANK(Table5[[#This Row],[Section]])),"No")</f>
        <v>No</v>
      </c>
      <c r="N58" s="93" t="s">
        <v>14686</v>
      </c>
      <c r="O58" s="94" t="s">
        <v>14711</v>
      </c>
    </row>
    <row r="59" spans="1:15" x14ac:dyDescent="0.25">
      <c r="A59" s="10" t="str">
        <f t="shared" si="7"/>
        <v>SUNDRY-58</v>
      </c>
      <c r="B59" t="str">
        <f t="shared" si="9"/>
        <v>Sundry description - 58</v>
      </c>
      <c r="C59" t="s">
        <v>75</v>
      </c>
      <c r="D59" s="9">
        <v>0</v>
      </c>
      <c r="E59" s="9">
        <v>0</v>
      </c>
      <c r="F59" s="9">
        <v>0</v>
      </c>
      <c r="G59" s="9" t="str">
        <f>IF(LEFT(Table5[[#This Row],[Section]],3)="ETB","AE3000","")</f>
        <v/>
      </c>
      <c r="H59" s="9"/>
      <c r="I59" s="9"/>
      <c r="J59" s="9"/>
      <c r="K59" s="9">
        <f>_xlfn.IFNA(VLOOKUP(Table5[[#This Row],[Section]],SubSill_Tier,2,FALSE),0)</f>
        <v>0</v>
      </c>
      <c r="L59" s="9" t="str">
        <f t="shared" si="3"/>
        <v/>
      </c>
      <c r="M59" s="205" t="str" cm="1">
        <f t="array" ref="M59">_xlfn.IFS(NOT(ISERROR(VLOOKUP(Table5[[#This Row],[Section]],TB_notTB,1,FALSE))),"No",LEFT(Table5[[#This Row],[Section]],3)="ETB","PLS",LEFT(Table5[[#This Row],[Section]],1)="7","PDB",NOT(ISBLANK(Table5[[#This Row],[Section]])),"No")</f>
        <v>No</v>
      </c>
      <c r="N59" s="93" t="s">
        <v>17391</v>
      </c>
      <c r="O59" s="94" t="s">
        <v>17392</v>
      </c>
    </row>
    <row r="60" spans="1:15" x14ac:dyDescent="0.25">
      <c r="A60" s="10" t="str">
        <f t="shared" si="7"/>
        <v>SUNDRY-59</v>
      </c>
      <c r="B60" t="str">
        <f t="shared" si="9"/>
        <v>Sundry description - 59</v>
      </c>
      <c r="C60" t="s">
        <v>75</v>
      </c>
      <c r="D60" s="9">
        <v>0</v>
      </c>
      <c r="E60" s="9">
        <v>0</v>
      </c>
      <c r="F60" s="9">
        <v>0</v>
      </c>
      <c r="G60" s="9" t="str">
        <f>IF(LEFT(Table5[[#This Row],[Section]],3)="ETB","AE3000","")</f>
        <v/>
      </c>
      <c r="H60" s="9"/>
      <c r="I60" s="9"/>
      <c r="J60" s="9"/>
      <c r="K60" s="9">
        <f>_xlfn.IFNA(VLOOKUP(Table5[[#This Row],[Section]],SubSill_Tier,2,FALSE),0)</f>
        <v>0</v>
      </c>
      <c r="L60" s="9" t="str">
        <f t="shared" si="3"/>
        <v/>
      </c>
      <c r="M60" s="205" t="str" cm="1">
        <f t="array" ref="M60">_xlfn.IFS(NOT(ISERROR(VLOOKUP(Table5[[#This Row],[Section]],TB_notTB,1,FALSE))),"No",LEFT(Table5[[#This Row],[Section]],3)="ETB","PLS",LEFT(Table5[[#This Row],[Section]],1)="7","PDB",NOT(ISBLANK(Table5[[#This Row],[Section]])),"No")</f>
        <v>No</v>
      </c>
      <c r="N60" s="93" t="s">
        <v>17393</v>
      </c>
      <c r="O60" s="94" t="s">
        <v>17394</v>
      </c>
    </row>
    <row r="61" spans="1:15" x14ac:dyDescent="0.25">
      <c r="A61" s="10" t="str">
        <f t="shared" si="7"/>
        <v>SUNDRY-60</v>
      </c>
      <c r="B61" t="str">
        <f t="shared" si="9"/>
        <v>Sundry description - 60</v>
      </c>
      <c r="C61" t="s">
        <v>75</v>
      </c>
      <c r="D61" s="9">
        <v>0</v>
      </c>
      <c r="E61" s="9">
        <v>0</v>
      </c>
      <c r="F61" s="9">
        <v>0</v>
      </c>
      <c r="G61" s="9" t="str">
        <f>IF(LEFT(Table5[[#This Row],[Section]],3)="ETB","AE3000","")</f>
        <v/>
      </c>
      <c r="H61" s="9"/>
      <c r="I61" s="9"/>
      <c r="J61" s="9"/>
      <c r="K61" s="9">
        <f>_xlfn.IFNA(VLOOKUP(Table5[[#This Row],[Section]],SubSill_Tier,2,FALSE),0)</f>
        <v>0</v>
      </c>
      <c r="L61" s="9" t="str">
        <f t="shared" si="3"/>
        <v/>
      </c>
      <c r="M61" s="205" t="str" cm="1">
        <f t="array" ref="M61">_xlfn.IFS(NOT(ISERROR(VLOOKUP(Table5[[#This Row],[Section]],TB_notTB,1,FALSE))),"No",LEFT(Table5[[#This Row],[Section]],3)="ETB","PLS",LEFT(Table5[[#This Row],[Section]],1)="7","PDB",NOT(ISBLANK(Table5[[#This Row],[Section]])),"No")</f>
        <v>No</v>
      </c>
      <c r="N61" s="93" t="s">
        <v>17395</v>
      </c>
      <c r="O61" s="94" t="s">
        <v>17396</v>
      </c>
    </row>
    <row r="62" spans="1:15" x14ac:dyDescent="0.25">
      <c r="A62" s="10" t="str">
        <f t="shared" si="7"/>
        <v>SUNDRY-61</v>
      </c>
      <c r="B62" t="str">
        <f t="shared" si="9"/>
        <v>Sundry description - 61</v>
      </c>
      <c r="C62" t="s">
        <v>75</v>
      </c>
      <c r="D62" s="9">
        <v>0</v>
      </c>
      <c r="E62" s="9">
        <v>0</v>
      </c>
      <c r="F62" s="9">
        <v>0</v>
      </c>
      <c r="G62" s="9" t="str">
        <f>IF(LEFT(Table5[[#This Row],[Section]],3)="ETB","AE3000","")</f>
        <v/>
      </c>
      <c r="H62" s="9"/>
      <c r="I62" s="9"/>
      <c r="J62" s="9"/>
      <c r="K62" s="9">
        <f>_xlfn.IFNA(VLOOKUP(Table5[[#This Row],[Section]],SubSill_Tier,2,FALSE),0)</f>
        <v>0</v>
      </c>
      <c r="L62" s="9" t="str">
        <f t="shared" si="3"/>
        <v/>
      </c>
      <c r="M62" s="205" t="str" cm="1">
        <f t="array" ref="M62">_xlfn.IFS(NOT(ISERROR(VLOOKUP(Table5[[#This Row],[Section]],TB_notTB,1,FALSE))),"No",LEFT(Table5[[#This Row],[Section]],3)="ETB","PLS",LEFT(Table5[[#This Row],[Section]],1)="7","PDB",NOT(ISBLANK(Table5[[#This Row],[Section]])),"No")</f>
        <v>No</v>
      </c>
      <c r="N62" s="93" t="s">
        <v>17397</v>
      </c>
      <c r="O62" s="94" t="s">
        <v>17398</v>
      </c>
    </row>
    <row r="63" spans="1:15" x14ac:dyDescent="0.25">
      <c r="A63" s="10" t="str">
        <f t="shared" si="7"/>
        <v>SUNDRY-62</v>
      </c>
      <c r="B63" t="str">
        <f t="shared" si="9"/>
        <v>Sundry description - 62</v>
      </c>
      <c r="C63" t="s">
        <v>75</v>
      </c>
      <c r="D63" s="9">
        <v>0</v>
      </c>
      <c r="E63" s="9">
        <v>0</v>
      </c>
      <c r="F63" s="9">
        <v>0</v>
      </c>
      <c r="G63" s="9" t="str">
        <f>IF(LEFT(Table5[[#This Row],[Section]],3)="ETB","AE3000","")</f>
        <v/>
      </c>
      <c r="H63" s="9"/>
      <c r="I63" s="9"/>
      <c r="J63" s="9"/>
      <c r="K63" s="9">
        <f>_xlfn.IFNA(VLOOKUP(Table5[[#This Row],[Section]],SubSill_Tier,2,FALSE),0)</f>
        <v>0</v>
      </c>
      <c r="L63" s="9" t="str">
        <f t="shared" si="3"/>
        <v/>
      </c>
      <c r="M63" s="205" t="str" cm="1">
        <f t="array" ref="M63">_xlfn.IFS(NOT(ISERROR(VLOOKUP(Table5[[#This Row],[Section]],TB_notTB,1,FALSE))),"No",LEFT(Table5[[#This Row],[Section]],3)="ETB","PLS",LEFT(Table5[[#This Row],[Section]],1)="7","PDB",NOT(ISBLANK(Table5[[#This Row],[Section]])),"No")</f>
        <v>No</v>
      </c>
      <c r="N63" s="93" t="s">
        <v>17399</v>
      </c>
      <c r="O63" s="94" t="s">
        <v>17400</v>
      </c>
    </row>
    <row r="64" spans="1:15" x14ac:dyDescent="0.25">
      <c r="A64" s="10" t="str">
        <f t="shared" si="7"/>
        <v>SUNDRY-63</v>
      </c>
      <c r="B64" t="str">
        <f t="shared" si="9"/>
        <v>Sundry description - 63</v>
      </c>
      <c r="C64" t="s">
        <v>75</v>
      </c>
      <c r="D64" s="9">
        <v>0</v>
      </c>
      <c r="E64" s="9">
        <v>0</v>
      </c>
      <c r="F64" s="9">
        <v>0</v>
      </c>
      <c r="G64" s="9" t="str">
        <f>IF(LEFT(Table5[[#This Row],[Section]],3)="ETB","AE3000","")</f>
        <v/>
      </c>
      <c r="H64" s="9"/>
      <c r="I64" s="9"/>
      <c r="J64" s="9"/>
      <c r="K64" s="9">
        <f>_xlfn.IFNA(VLOOKUP(Table5[[#This Row],[Section]],SubSill_Tier,2,FALSE),0)</f>
        <v>0</v>
      </c>
      <c r="L64" s="9" t="str">
        <f t="shared" si="3"/>
        <v/>
      </c>
      <c r="M64" s="205" t="str" cm="1">
        <f t="array" ref="M64">_xlfn.IFS(NOT(ISERROR(VLOOKUP(Table5[[#This Row],[Section]],TB_notTB,1,FALSE))),"No",LEFT(Table5[[#This Row],[Section]],3)="ETB","PLS",LEFT(Table5[[#This Row],[Section]],1)="7","PDB",NOT(ISBLANK(Table5[[#This Row],[Section]])),"No")</f>
        <v>No</v>
      </c>
      <c r="N64" s="93" t="s">
        <v>17401</v>
      </c>
      <c r="O64" s="94" t="s">
        <v>17402</v>
      </c>
    </row>
    <row r="65" spans="1:15" x14ac:dyDescent="0.25">
      <c r="A65" s="10" t="str">
        <f t="shared" si="7"/>
        <v>SUNDRY-64</v>
      </c>
      <c r="B65" t="str">
        <f t="shared" si="9"/>
        <v>Sundry description - 64</v>
      </c>
      <c r="C65" t="s">
        <v>75</v>
      </c>
      <c r="D65" s="9">
        <v>0</v>
      </c>
      <c r="E65" s="9">
        <v>0</v>
      </c>
      <c r="F65" s="9">
        <v>0</v>
      </c>
      <c r="G65" s="9" t="str">
        <f>IF(LEFT(Table5[[#This Row],[Section]],3)="ETB","AE3000","")</f>
        <v/>
      </c>
      <c r="H65" s="9"/>
      <c r="I65" s="9"/>
      <c r="J65" s="9"/>
      <c r="K65" s="9">
        <f>_xlfn.IFNA(VLOOKUP(Table5[[#This Row],[Section]],SubSill_Tier,2,FALSE),0)</f>
        <v>0</v>
      </c>
      <c r="L65" s="9" t="str">
        <f t="shared" si="3"/>
        <v/>
      </c>
      <c r="M65" s="205" t="str" cm="1">
        <f t="array" ref="M65">_xlfn.IFS(NOT(ISERROR(VLOOKUP(Table5[[#This Row],[Section]],TB_notTB,1,FALSE))),"No",LEFT(Table5[[#This Row],[Section]],3)="ETB","PLS",LEFT(Table5[[#This Row],[Section]],1)="7","PDB",NOT(ISBLANK(Table5[[#This Row],[Section]])),"No")</f>
        <v>No</v>
      </c>
      <c r="N65" s="93" t="s">
        <v>17403</v>
      </c>
      <c r="O65" s="94" t="s">
        <v>17404</v>
      </c>
    </row>
    <row r="66" spans="1:15" x14ac:dyDescent="0.25">
      <c r="A66" s="10" t="str">
        <f t="shared" si="7"/>
        <v>SUNDRY-65</v>
      </c>
      <c r="B66" t="str">
        <f t="shared" si="9"/>
        <v>Sundry description - 65</v>
      </c>
      <c r="C66" t="s">
        <v>75</v>
      </c>
      <c r="D66" s="9">
        <v>0</v>
      </c>
      <c r="E66" s="9">
        <v>0</v>
      </c>
      <c r="F66" s="9">
        <v>0</v>
      </c>
      <c r="G66" s="9" t="str">
        <f>IF(LEFT(Table5[[#This Row],[Section]],3)="ETB","AE3000","")</f>
        <v/>
      </c>
      <c r="H66" s="9"/>
      <c r="I66" s="9"/>
      <c r="J66" s="9"/>
      <c r="K66" s="9">
        <f>_xlfn.IFNA(VLOOKUP(Table5[[#This Row],[Section]],SubSill_Tier,2,FALSE),0)</f>
        <v>0</v>
      </c>
      <c r="L66" s="9" t="str">
        <f t="shared" ref="L66:L129" si="10">IFERROR(IF(LEFT(G66,2)="AI",IF(_xlfn.NUMBERVALUE(IFERROR(LEFT(IF(ISERROR(FIND("X",UPPER(B66))),UPPER(B66),RIGHT(UPPER(B66),LEN(UPPER(B66))-FIND("~",SUBSTITUTE(UPPER(B66),"X","~",LEN(UPPER(B66))-LEN(SUBSTITUTE(UPPER(B66),"X","")))))),FIND(" ",IF(ISERROR(FIND("X",UPPER(B66))),UPPER(B66),RIGHT(UPPER(B66),LEN(UPPER(B66))-FIND("~",SUBSTITUTE(UPPER(B66),"X","~",LEN(UPPER(B66))-LEN(SUBSTITUTE(UPPER(B66),"X","")))))),1)-1),IF(ISERROR(FIND("X",UPPER(B66))),UPPER(B66),RIGHT(UPPER(B66),LEN(UPPER(B66))-FIND("~",SUBSTITUTE(UPPER(B66),"X","~",LEN(UPPER(B66))-LEN(SUBSTITUTE(UPPER(B66),"X",""))))))),".")&gt;=5,"Wall",""),""),"")</f>
        <v/>
      </c>
      <c r="M66" s="205" t="str" cm="1">
        <f t="array" ref="M66">_xlfn.IFS(NOT(ISERROR(VLOOKUP(Table5[[#This Row],[Section]],TB_notTB,1,FALSE))),"No",LEFT(Table5[[#This Row],[Section]],3)="ETB","PLS",LEFT(Table5[[#This Row],[Section]],1)="7","PDB",NOT(ISBLANK(Table5[[#This Row],[Section]])),"No")</f>
        <v>No</v>
      </c>
      <c r="N66" s="93" t="s">
        <v>17405</v>
      </c>
      <c r="O66" s="94" t="s">
        <v>17406</v>
      </c>
    </row>
    <row r="67" spans="1:15" x14ac:dyDescent="0.25">
      <c r="A67" s="10" t="str">
        <f t="shared" si="7"/>
        <v>SUNDRY-66</v>
      </c>
      <c r="B67" t="str">
        <f t="shared" si="9"/>
        <v>Sundry description - 66</v>
      </c>
      <c r="C67" t="s">
        <v>75</v>
      </c>
      <c r="D67" s="9">
        <v>0</v>
      </c>
      <c r="E67" s="9">
        <v>0</v>
      </c>
      <c r="F67" s="9">
        <v>0</v>
      </c>
      <c r="G67" s="9" t="str">
        <f>IF(LEFT(Table5[[#This Row],[Section]],3)="ETB","AE3000","")</f>
        <v/>
      </c>
      <c r="H67" s="9"/>
      <c r="I67" s="9"/>
      <c r="J67" s="9"/>
      <c r="K67" s="9">
        <f>_xlfn.IFNA(VLOOKUP(Table5[[#This Row],[Section]],SubSill_Tier,2,FALSE),0)</f>
        <v>0</v>
      </c>
      <c r="L67" s="9" t="str">
        <f t="shared" si="10"/>
        <v/>
      </c>
      <c r="M67" s="205" t="str" cm="1">
        <f t="array" ref="M67">_xlfn.IFS(NOT(ISERROR(VLOOKUP(Table5[[#This Row],[Section]],TB_notTB,1,FALSE))),"No",LEFT(Table5[[#This Row],[Section]],3)="ETB","PLS",LEFT(Table5[[#This Row],[Section]],1)="7","PDB",NOT(ISBLANK(Table5[[#This Row],[Section]])),"No")</f>
        <v>No</v>
      </c>
      <c r="N67" s="93" t="s">
        <v>17407</v>
      </c>
      <c r="O67" s="94" t="s">
        <v>17408</v>
      </c>
    </row>
    <row r="68" spans="1:15" x14ac:dyDescent="0.25">
      <c r="A68" s="10" t="str">
        <f t="shared" si="7"/>
        <v>SUNDRY-67</v>
      </c>
      <c r="B68" t="str">
        <f t="shared" si="9"/>
        <v>Sundry description - 67</v>
      </c>
      <c r="C68" t="s">
        <v>75</v>
      </c>
      <c r="D68" s="9">
        <v>0</v>
      </c>
      <c r="E68" s="9">
        <v>0</v>
      </c>
      <c r="F68" s="9">
        <v>0</v>
      </c>
      <c r="G68" s="9" t="str">
        <f>IF(LEFT(Table5[[#This Row],[Section]],3)="ETB","AE3000","")</f>
        <v/>
      </c>
      <c r="H68" s="9"/>
      <c r="I68" s="9"/>
      <c r="J68" s="9"/>
      <c r="K68" s="9">
        <f>_xlfn.IFNA(VLOOKUP(Table5[[#This Row],[Section]],SubSill_Tier,2,FALSE),0)</f>
        <v>0</v>
      </c>
      <c r="L68" s="9" t="str">
        <f t="shared" si="10"/>
        <v/>
      </c>
      <c r="M68" s="205" t="str" cm="1">
        <f t="array" ref="M68">_xlfn.IFS(NOT(ISERROR(VLOOKUP(Table5[[#This Row],[Section]],TB_notTB,1,FALSE))),"No",LEFT(Table5[[#This Row],[Section]],3)="ETB","PLS",LEFT(Table5[[#This Row],[Section]],1)="7","PDB",NOT(ISBLANK(Table5[[#This Row],[Section]])),"No")</f>
        <v>No</v>
      </c>
      <c r="N68" s="93" t="s">
        <v>17409</v>
      </c>
      <c r="O68" s="94" t="s">
        <v>17410</v>
      </c>
    </row>
    <row r="69" spans="1:15" x14ac:dyDescent="0.25">
      <c r="A69" s="10" t="str">
        <f t="shared" si="7"/>
        <v>SUNDRY-68</v>
      </c>
      <c r="B69" t="str">
        <f t="shared" si="9"/>
        <v>Sundry description - 68</v>
      </c>
      <c r="C69" t="s">
        <v>75</v>
      </c>
      <c r="D69" s="9">
        <v>0</v>
      </c>
      <c r="E69" s="9">
        <v>0</v>
      </c>
      <c r="F69" s="9">
        <v>0</v>
      </c>
      <c r="G69" s="9" t="str">
        <f>IF(LEFT(Table5[[#This Row],[Section]],3)="ETB","AE3000","")</f>
        <v/>
      </c>
      <c r="H69" s="9"/>
      <c r="I69" s="9"/>
      <c r="J69" s="9"/>
      <c r="K69" s="9">
        <f>_xlfn.IFNA(VLOOKUP(Table5[[#This Row],[Section]],SubSill_Tier,2,FALSE),0)</f>
        <v>0</v>
      </c>
      <c r="L69" s="9" t="str">
        <f t="shared" si="10"/>
        <v/>
      </c>
      <c r="M69" s="205" t="str" cm="1">
        <f t="array" ref="M69">_xlfn.IFS(NOT(ISERROR(VLOOKUP(Table5[[#This Row],[Section]],TB_notTB,1,FALSE))),"No",LEFT(Table5[[#This Row],[Section]],3)="ETB","PLS",LEFT(Table5[[#This Row],[Section]],1)="7","PDB",NOT(ISBLANK(Table5[[#This Row],[Section]])),"No")</f>
        <v>No</v>
      </c>
      <c r="N69" s="93" t="s">
        <v>17411</v>
      </c>
      <c r="O69" s="94" t="s">
        <v>17412</v>
      </c>
    </row>
    <row r="70" spans="1:15" x14ac:dyDescent="0.25">
      <c r="A70" s="10" t="str">
        <f t="shared" si="7"/>
        <v>SUNDRY-69</v>
      </c>
      <c r="B70" t="str">
        <f t="shared" si="9"/>
        <v>Sundry description - 69</v>
      </c>
      <c r="C70" t="s">
        <v>75</v>
      </c>
      <c r="D70" s="9">
        <v>0</v>
      </c>
      <c r="E70" s="9">
        <v>0</v>
      </c>
      <c r="F70" s="9">
        <v>0</v>
      </c>
      <c r="G70" s="9" t="str">
        <f>IF(LEFT(Table5[[#This Row],[Section]],3)="ETB","AE3000","")</f>
        <v/>
      </c>
      <c r="H70" s="9"/>
      <c r="I70" s="9"/>
      <c r="J70" s="9"/>
      <c r="K70" s="9">
        <f>_xlfn.IFNA(VLOOKUP(Table5[[#This Row],[Section]],SubSill_Tier,2,FALSE),0)</f>
        <v>0</v>
      </c>
      <c r="L70" s="9" t="str">
        <f t="shared" si="10"/>
        <v/>
      </c>
      <c r="M70" s="205" t="str" cm="1">
        <f t="array" ref="M70">_xlfn.IFS(NOT(ISERROR(VLOOKUP(Table5[[#This Row],[Section]],TB_notTB,1,FALSE))),"No",LEFT(Table5[[#This Row],[Section]],3)="ETB","PLS",LEFT(Table5[[#This Row],[Section]],1)="7","PDB",NOT(ISBLANK(Table5[[#This Row],[Section]])),"No")</f>
        <v>No</v>
      </c>
      <c r="N70" s="93" t="s">
        <v>17413</v>
      </c>
      <c r="O70" s="94" t="s">
        <v>17414</v>
      </c>
    </row>
    <row r="71" spans="1:15" x14ac:dyDescent="0.25">
      <c r="A71" s="10" t="str">
        <f t="shared" si="7"/>
        <v>SUNDRY-70</v>
      </c>
      <c r="B71" t="str">
        <f t="shared" si="9"/>
        <v>Sundry description - 70</v>
      </c>
      <c r="C71" t="s">
        <v>75</v>
      </c>
      <c r="D71" s="9">
        <v>0</v>
      </c>
      <c r="E71" s="9">
        <v>0</v>
      </c>
      <c r="F71" s="9">
        <v>0</v>
      </c>
      <c r="G71" s="9" t="str">
        <f>IF(LEFT(Table5[[#This Row],[Section]],3)="ETB","AE3000","")</f>
        <v/>
      </c>
      <c r="H71" s="9"/>
      <c r="I71" s="9"/>
      <c r="J71" s="9"/>
      <c r="K71" s="9">
        <f>_xlfn.IFNA(VLOOKUP(Table5[[#This Row],[Section]],SubSill_Tier,2,FALSE),0)</f>
        <v>0</v>
      </c>
      <c r="L71" s="9" t="str">
        <f t="shared" si="10"/>
        <v/>
      </c>
      <c r="M71" s="205" t="str" cm="1">
        <f t="array" ref="M71">_xlfn.IFS(NOT(ISERROR(VLOOKUP(Table5[[#This Row],[Section]],TB_notTB,1,FALSE))),"No",LEFT(Table5[[#This Row],[Section]],3)="ETB","PLS",LEFT(Table5[[#This Row],[Section]],1)="7","PDB",NOT(ISBLANK(Table5[[#This Row],[Section]])),"No")</f>
        <v>No</v>
      </c>
      <c r="N71" s="93" t="s">
        <v>17415</v>
      </c>
      <c r="O71" s="94" t="s">
        <v>17416</v>
      </c>
    </row>
    <row r="72" spans="1:15" x14ac:dyDescent="0.25">
      <c r="A72" s="10" t="str">
        <f t="shared" si="7"/>
        <v>SUNDRY-71</v>
      </c>
      <c r="B72" t="str">
        <f>O79</f>
        <v>Sundry description - 71</v>
      </c>
      <c r="C72" t="s">
        <v>75</v>
      </c>
      <c r="D72" s="9">
        <v>0</v>
      </c>
      <c r="E72" s="9">
        <v>0</v>
      </c>
      <c r="F72" s="9">
        <v>0</v>
      </c>
      <c r="G72" s="9" t="str">
        <f>IF(LEFT(Table5[[#This Row],[Section]],3)="ETB","AE3000","")</f>
        <v/>
      </c>
      <c r="H72" s="9"/>
      <c r="I72" s="9"/>
      <c r="J72" s="9"/>
      <c r="K72" s="9">
        <f>_xlfn.IFNA(VLOOKUP(Table5[[#This Row],[Section]],SubSill_Tier,2,FALSE),0)</f>
        <v>0</v>
      </c>
      <c r="L72" s="9" t="str">
        <f t="shared" si="10"/>
        <v/>
      </c>
      <c r="M72" s="205" t="str" cm="1">
        <f t="array" ref="M72">_xlfn.IFS(NOT(ISERROR(VLOOKUP(Table5[[#This Row],[Section]],TB_notTB,1,FALSE))),"No",LEFT(Table5[[#This Row],[Section]],3)="ETB","PLS",LEFT(Table5[[#This Row],[Section]],1)="7","PDB",NOT(ISBLANK(Table5[[#This Row],[Section]])),"No")</f>
        <v>No</v>
      </c>
      <c r="N72" s="93" t="s">
        <v>17417</v>
      </c>
      <c r="O72" s="94" t="s">
        <v>17418</v>
      </c>
    </row>
    <row r="73" spans="1:15" x14ac:dyDescent="0.25">
      <c r="A73" s="10" t="str">
        <f t="shared" si="7"/>
        <v>SUNDRY-72</v>
      </c>
      <c r="B73" t="str">
        <f>O80</f>
        <v>Sundry description - 72</v>
      </c>
      <c r="C73" t="s">
        <v>75</v>
      </c>
      <c r="D73" s="9">
        <v>0</v>
      </c>
      <c r="E73" s="9">
        <v>0</v>
      </c>
      <c r="F73" s="9">
        <v>0</v>
      </c>
      <c r="G73" s="9" t="str">
        <f>IF(LEFT(Table5[[#This Row],[Section]],3)="ETB","AE3000","")</f>
        <v/>
      </c>
      <c r="H73" s="9"/>
      <c r="I73" s="9"/>
      <c r="J73" s="9"/>
      <c r="K73" s="9">
        <f>_xlfn.IFNA(VLOOKUP(Table5[[#This Row],[Section]],SubSill_Tier,2,FALSE),0)</f>
        <v>0</v>
      </c>
      <c r="L73" s="9" t="str">
        <f t="shared" si="10"/>
        <v/>
      </c>
      <c r="M73" s="205" t="str" cm="1">
        <f t="array" ref="M73">_xlfn.IFS(NOT(ISERROR(VLOOKUP(Table5[[#This Row],[Section]],TB_notTB,1,FALSE))),"No",LEFT(Table5[[#This Row],[Section]],3)="ETB","PLS",LEFT(Table5[[#This Row],[Section]],1)="7","PDB",NOT(ISBLANK(Table5[[#This Row],[Section]])),"No")</f>
        <v>No</v>
      </c>
      <c r="N73" s="93" t="s">
        <v>17419</v>
      </c>
      <c r="O73" s="94" t="s">
        <v>17420</v>
      </c>
    </row>
    <row r="74" spans="1:15" x14ac:dyDescent="0.25">
      <c r="A74" s="10" t="str">
        <f t="shared" si="7"/>
        <v>SUNDRY-73</v>
      </c>
      <c r="B74" t="str">
        <f>O81</f>
        <v>Sundry description - 73</v>
      </c>
      <c r="C74" t="s">
        <v>75</v>
      </c>
      <c r="D74" s="9">
        <v>0</v>
      </c>
      <c r="E74" s="9">
        <v>0</v>
      </c>
      <c r="F74" s="9">
        <v>0</v>
      </c>
      <c r="G74" s="9" t="str">
        <f>IF(LEFT(Table5[[#This Row],[Section]],3)="ETB","AE3000","")</f>
        <v/>
      </c>
      <c r="H74" s="9"/>
      <c r="I74" s="9"/>
      <c r="J74" s="9"/>
      <c r="K74" s="9">
        <f>_xlfn.IFNA(VLOOKUP(Table5[[#This Row],[Section]],SubSill_Tier,2,FALSE),0)</f>
        <v>0</v>
      </c>
      <c r="L74" s="9" t="str">
        <f t="shared" si="10"/>
        <v/>
      </c>
      <c r="M74" s="205" t="str" cm="1">
        <f t="array" ref="M74">_xlfn.IFS(NOT(ISERROR(VLOOKUP(Table5[[#This Row],[Section]],TB_notTB,1,FALSE))),"No",LEFT(Table5[[#This Row],[Section]],3)="ETB","PLS",LEFT(Table5[[#This Row],[Section]],1)="7","PDB",NOT(ISBLANK(Table5[[#This Row],[Section]])),"No")</f>
        <v>No</v>
      </c>
      <c r="N74" s="93" t="s">
        <v>17421</v>
      </c>
      <c r="O74" s="94" t="s">
        <v>17422</v>
      </c>
    </row>
    <row r="75" spans="1:15" x14ac:dyDescent="0.25">
      <c r="A75" s="10" t="str">
        <f t="shared" si="7"/>
        <v>SUNDRY-74</v>
      </c>
      <c r="B75" t="str">
        <f>O82</f>
        <v>Sundry description - 74</v>
      </c>
      <c r="C75" t="s">
        <v>75</v>
      </c>
      <c r="D75" s="9">
        <v>0</v>
      </c>
      <c r="E75" s="9">
        <v>0</v>
      </c>
      <c r="F75" s="9">
        <v>0</v>
      </c>
      <c r="G75" s="9" t="str">
        <f>IF(LEFT(Table5[[#This Row],[Section]],3)="ETB","AE3000","")</f>
        <v/>
      </c>
      <c r="H75" s="9"/>
      <c r="I75" s="9"/>
      <c r="J75" s="9"/>
      <c r="K75" s="9">
        <f>_xlfn.IFNA(VLOOKUP(Table5[[#This Row],[Section]],SubSill_Tier,2,FALSE),0)</f>
        <v>0</v>
      </c>
      <c r="L75" s="9" t="str">
        <f t="shared" si="10"/>
        <v/>
      </c>
      <c r="M75" s="205" t="str" cm="1">
        <f t="array" ref="M75">_xlfn.IFS(NOT(ISERROR(VLOOKUP(Table5[[#This Row],[Section]],TB_notTB,1,FALSE))),"No",LEFT(Table5[[#This Row],[Section]],3)="ETB","PLS",LEFT(Table5[[#This Row],[Section]],1)="7","PDB",NOT(ISBLANK(Table5[[#This Row],[Section]])),"No")</f>
        <v>No</v>
      </c>
      <c r="N75" s="93" t="s">
        <v>17423</v>
      </c>
      <c r="O75" s="94" t="s">
        <v>17424</v>
      </c>
    </row>
    <row r="76" spans="1:15" x14ac:dyDescent="0.25">
      <c r="A76" s="10" t="str">
        <f t="shared" si="7"/>
        <v>SUNDRY-75</v>
      </c>
      <c r="B76" t="str">
        <f>O83</f>
        <v>Sundry description - 75</v>
      </c>
      <c r="C76" t="s">
        <v>75</v>
      </c>
      <c r="D76" s="9">
        <v>0</v>
      </c>
      <c r="E76" s="9">
        <v>0</v>
      </c>
      <c r="F76" s="9">
        <v>0</v>
      </c>
      <c r="G76" s="9" t="str">
        <f>IF(LEFT(Table5[[#This Row],[Section]],3)="ETB","AE3000","")</f>
        <v/>
      </c>
      <c r="H76" s="9"/>
      <c r="I76" s="9"/>
      <c r="J76" s="9"/>
      <c r="K76" s="9">
        <f>_xlfn.IFNA(VLOOKUP(Table5[[#This Row],[Section]],SubSill_Tier,2,FALSE),0)</f>
        <v>0</v>
      </c>
      <c r="L76" s="9" t="str">
        <f t="shared" si="10"/>
        <v/>
      </c>
      <c r="M76" s="205" t="str" cm="1">
        <f t="array" ref="M76">_xlfn.IFS(NOT(ISERROR(VLOOKUP(Table5[[#This Row],[Section]],TB_notTB,1,FALSE))),"No",LEFT(Table5[[#This Row],[Section]],3)="ETB","PLS",LEFT(Table5[[#This Row],[Section]],1)="7","PDB",NOT(ISBLANK(Table5[[#This Row],[Section]])),"No")</f>
        <v>No</v>
      </c>
      <c r="N76" s="93" t="s">
        <v>17425</v>
      </c>
      <c r="O76" s="94" t="s">
        <v>17426</v>
      </c>
    </row>
    <row r="77" spans="1:15" x14ac:dyDescent="0.25">
      <c r="A77" s="126" t="s">
        <v>25830</v>
      </c>
      <c r="B77" s="126" t="s">
        <v>25368</v>
      </c>
      <c r="C77" s="126" t="s">
        <v>75</v>
      </c>
      <c r="D77" s="127">
        <v>1.147</v>
      </c>
      <c r="E77" s="128">
        <v>428</v>
      </c>
      <c r="F77" s="128">
        <v>428</v>
      </c>
      <c r="G77" s="126" t="s">
        <v>23045</v>
      </c>
      <c r="H77" s="126" t="s">
        <v>23046</v>
      </c>
      <c r="I77" s="126" t="s">
        <v>23047</v>
      </c>
      <c r="J77" s="126" t="s">
        <v>26407</v>
      </c>
      <c r="K77" s="9">
        <f>_xlfn.IFNA(VLOOKUP(Table5[[#This Row],[Section]],SubSill_Tier,2,FALSE),0)</f>
        <v>0</v>
      </c>
      <c r="L77" s="9" t="str">
        <f t="shared" si="10"/>
        <v/>
      </c>
      <c r="M77" s="205" t="str" cm="1">
        <f t="array" ref="M77">_xlfn.IFS(NOT(ISERROR(VLOOKUP(Table5[[#This Row],[Section]],TB_notTB,1,FALSE))),"No",LEFT(Table5[[#This Row],[Section]],3)="ETB","PLS",LEFT(Table5[[#This Row],[Section]],1)="7","PDB",NOT(ISBLANK(Table5[[#This Row],[Section]])),"No")</f>
        <v>PDB</v>
      </c>
      <c r="N77" s="93" t="s">
        <v>17427</v>
      </c>
      <c r="O77" s="94" t="s">
        <v>17428</v>
      </c>
    </row>
    <row r="78" spans="1:15" x14ac:dyDescent="0.25">
      <c r="A78" s="126" t="s">
        <v>25658</v>
      </c>
      <c r="B78" s="126" t="s">
        <v>25368</v>
      </c>
      <c r="C78" s="126" t="s">
        <v>75</v>
      </c>
      <c r="D78" s="127">
        <v>1.147</v>
      </c>
      <c r="E78" s="128">
        <v>428</v>
      </c>
      <c r="F78" s="128">
        <v>428</v>
      </c>
      <c r="G78" s="126" t="s">
        <v>23045</v>
      </c>
      <c r="H78" s="126" t="s">
        <v>23046</v>
      </c>
      <c r="I78" s="126" t="s">
        <v>23047</v>
      </c>
      <c r="J78" s="126" t="s">
        <v>26407</v>
      </c>
      <c r="K78" s="9">
        <f>_xlfn.IFNA(VLOOKUP(Table5[[#This Row],[Section]],SubSill_Tier,2,FALSE),0)</f>
        <v>0</v>
      </c>
      <c r="L78" s="9" t="str">
        <f t="shared" si="10"/>
        <v/>
      </c>
      <c r="M78" s="205" t="str" cm="1">
        <f t="array" ref="M78">_xlfn.IFS(NOT(ISERROR(VLOOKUP(Table5[[#This Row],[Section]],TB_notTB,1,FALSE))),"No",LEFT(Table5[[#This Row],[Section]],3)="ETB","PLS",LEFT(Table5[[#This Row],[Section]],1)="7","PDB",NOT(ISBLANK(Table5[[#This Row],[Section]])),"No")</f>
        <v>PDB</v>
      </c>
      <c r="N78" s="93" t="s">
        <v>17429</v>
      </c>
      <c r="O78" s="94" t="s">
        <v>17430</v>
      </c>
    </row>
    <row r="79" spans="1:15" x14ac:dyDescent="0.25">
      <c r="A79" s="126" t="s">
        <v>25704</v>
      </c>
      <c r="B79" s="126" t="s">
        <v>25978</v>
      </c>
      <c r="C79" s="126" t="s">
        <v>75</v>
      </c>
      <c r="D79" s="127">
        <v>2.323</v>
      </c>
      <c r="E79" s="128">
        <v>807</v>
      </c>
      <c r="F79" s="128">
        <v>807</v>
      </c>
      <c r="G79" s="126" t="s">
        <v>22712</v>
      </c>
      <c r="H79" s="126" t="s">
        <v>22713</v>
      </c>
      <c r="I79" s="126" t="s">
        <v>22714</v>
      </c>
      <c r="J79" s="126" t="s">
        <v>26407</v>
      </c>
      <c r="K79" s="9">
        <f>_xlfn.IFNA(VLOOKUP(Table5[[#This Row],[Section]],SubSill_Tier,2,FALSE),0)</f>
        <v>0</v>
      </c>
      <c r="L79" s="9" t="str">
        <f t="shared" si="10"/>
        <v/>
      </c>
      <c r="M79" s="205" t="str" cm="1">
        <f t="array" ref="M79">_xlfn.IFS(NOT(ISERROR(VLOOKUP(Table5[[#This Row],[Section]],TB_notTB,1,FALSE))),"No",LEFT(Table5[[#This Row],[Section]],3)="ETB","PLS",LEFT(Table5[[#This Row],[Section]],1)="7","PDB",NOT(ISBLANK(Table5[[#This Row],[Section]])),"No")</f>
        <v>PDB</v>
      </c>
      <c r="N79" s="93" t="s">
        <v>17431</v>
      </c>
      <c r="O79" s="94" t="s">
        <v>17432</v>
      </c>
    </row>
    <row r="80" spans="1:15" x14ac:dyDescent="0.25">
      <c r="A80" s="126" t="s">
        <v>25532</v>
      </c>
      <c r="B80" s="126" t="s">
        <v>25978</v>
      </c>
      <c r="C80" s="126" t="s">
        <v>75</v>
      </c>
      <c r="D80" s="127">
        <v>2.323</v>
      </c>
      <c r="E80" s="128">
        <v>807</v>
      </c>
      <c r="F80" s="128">
        <v>807</v>
      </c>
      <c r="G80" s="126" t="s">
        <v>22712</v>
      </c>
      <c r="H80" s="126" t="s">
        <v>22713</v>
      </c>
      <c r="I80" s="126" t="s">
        <v>22714</v>
      </c>
      <c r="J80" s="126" t="s">
        <v>26407</v>
      </c>
      <c r="K80" s="9">
        <f>_xlfn.IFNA(VLOOKUP(Table5[[#This Row],[Section]],SubSill_Tier,2,FALSE),0)</f>
        <v>0</v>
      </c>
      <c r="L80" s="9" t="str">
        <f t="shared" si="10"/>
        <v/>
      </c>
      <c r="M80" s="205" t="str" cm="1">
        <f t="array" ref="M80">_xlfn.IFS(NOT(ISERROR(VLOOKUP(Table5[[#This Row],[Section]],TB_notTB,1,FALSE))),"No",LEFT(Table5[[#This Row],[Section]],3)="ETB","PLS",LEFT(Table5[[#This Row],[Section]],1)="7","PDB",NOT(ISBLANK(Table5[[#This Row],[Section]])),"No")</f>
        <v>PDB</v>
      </c>
      <c r="N80" s="93" t="s">
        <v>17433</v>
      </c>
      <c r="O80" s="94" t="s">
        <v>17434</v>
      </c>
    </row>
    <row r="81" spans="1:15" x14ac:dyDescent="0.25">
      <c r="A81" s="126" t="s">
        <v>25705</v>
      </c>
      <c r="B81" s="126" t="s">
        <v>25118</v>
      </c>
      <c r="C81" s="126" t="s">
        <v>75</v>
      </c>
      <c r="D81" s="127">
        <v>2.4350000000000001</v>
      </c>
      <c r="E81" s="128">
        <v>729</v>
      </c>
      <c r="F81" s="128">
        <v>729</v>
      </c>
      <c r="G81" s="126" t="s">
        <v>22712</v>
      </c>
      <c r="H81" s="126" t="s">
        <v>22713</v>
      </c>
      <c r="I81" s="126" t="s">
        <v>22714</v>
      </c>
      <c r="J81" s="126" t="s">
        <v>26407</v>
      </c>
      <c r="K81" s="9">
        <f>_xlfn.IFNA(VLOOKUP(Table5[[#This Row],[Section]],SubSill_Tier,2,FALSE),0)</f>
        <v>0</v>
      </c>
      <c r="L81" s="9" t="str">
        <f t="shared" si="10"/>
        <v/>
      </c>
      <c r="M81" s="205" t="str" cm="1">
        <f t="array" ref="M81">_xlfn.IFS(NOT(ISERROR(VLOOKUP(Table5[[#This Row],[Section]],TB_notTB,1,FALSE))),"No",LEFT(Table5[[#This Row],[Section]],3)="ETB","PLS",LEFT(Table5[[#This Row],[Section]],1)="7","PDB",NOT(ISBLANK(Table5[[#This Row],[Section]])),"No")</f>
        <v>PDB</v>
      </c>
      <c r="N81" s="93" t="s">
        <v>17435</v>
      </c>
      <c r="O81" s="94" t="s">
        <v>17436</v>
      </c>
    </row>
    <row r="82" spans="1:15" x14ac:dyDescent="0.25">
      <c r="A82" s="126" t="s">
        <v>25706</v>
      </c>
      <c r="B82" s="126" t="s">
        <v>25120</v>
      </c>
      <c r="C82" s="126" t="s">
        <v>75</v>
      </c>
      <c r="D82" s="127">
        <v>2.4990000000000001</v>
      </c>
      <c r="E82" s="128">
        <v>763</v>
      </c>
      <c r="F82" s="128">
        <v>763</v>
      </c>
      <c r="G82" s="126" t="s">
        <v>23040</v>
      </c>
      <c r="H82" s="126" t="s">
        <v>23041</v>
      </c>
      <c r="I82" s="126" t="s">
        <v>23042</v>
      </c>
      <c r="J82" s="126" t="s">
        <v>26407</v>
      </c>
      <c r="K82" s="9">
        <f>_xlfn.IFNA(VLOOKUP(Table5[[#This Row],[Section]],SubSill_Tier,2,FALSE),0)</f>
        <v>0</v>
      </c>
      <c r="L82" s="9" t="str">
        <f t="shared" si="10"/>
        <v/>
      </c>
      <c r="M82" s="205" t="str" cm="1">
        <f t="array" ref="M82">_xlfn.IFS(NOT(ISERROR(VLOOKUP(Table5[[#This Row],[Section]],TB_notTB,1,FALSE))),"No",LEFT(Table5[[#This Row],[Section]],3)="ETB","PLS",LEFT(Table5[[#This Row],[Section]],1)="7","PDB",NOT(ISBLANK(Table5[[#This Row],[Section]])),"No")</f>
        <v>PDB</v>
      </c>
      <c r="N82" s="93" t="s">
        <v>17437</v>
      </c>
      <c r="O82" s="94" t="s">
        <v>17438</v>
      </c>
    </row>
    <row r="83" spans="1:15" x14ac:dyDescent="0.25">
      <c r="A83" s="126" t="s">
        <v>25707</v>
      </c>
      <c r="B83" s="126" t="s">
        <v>25122</v>
      </c>
      <c r="C83" s="126" t="s">
        <v>75</v>
      </c>
      <c r="D83" s="127">
        <v>0.48799999999999999</v>
      </c>
      <c r="E83" s="128">
        <v>223</v>
      </c>
      <c r="F83" s="128">
        <v>223</v>
      </c>
      <c r="G83" s="126" t="s">
        <v>22691</v>
      </c>
      <c r="H83" s="126" t="s">
        <v>22692</v>
      </c>
      <c r="I83" s="126" t="s">
        <v>22693</v>
      </c>
      <c r="J83" s="126" t="s">
        <v>26407</v>
      </c>
      <c r="K83" s="9">
        <f>_xlfn.IFNA(VLOOKUP(Table5[[#This Row],[Section]],SubSill_Tier,2,FALSE),0)</f>
        <v>0</v>
      </c>
      <c r="L83" s="9" t="str">
        <f t="shared" si="10"/>
        <v/>
      </c>
      <c r="M83" s="205" t="str" cm="1">
        <f t="array" ref="M83">_xlfn.IFS(NOT(ISERROR(VLOOKUP(Table5[[#This Row],[Section]],TB_notTB,1,FALSE))),"No",LEFT(Table5[[#This Row],[Section]],3)="ETB","PLS",LEFT(Table5[[#This Row],[Section]],1)="7","PDB",NOT(ISBLANK(Table5[[#This Row],[Section]])),"No")</f>
        <v>PDB</v>
      </c>
      <c r="N83" s="93" t="s">
        <v>17439</v>
      </c>
      <c r="O83" s="94" t="s">
        <v>17440</v>
      </c>
    </row>
    <row r="84" spans="1:15" x14ac:dyDescent="0.25">
      <c r="A84" s="126" t="s">
        <v>25708</v>
      </c>
      <c r="B84" s="126" t="s">
        <v>25124</v>
      </c>
      <c r="C84" s="126" t="s">
        <v>75</v>
      </c>
      <c r="D84" s="127">
        <v>0.6</v>
      </c>
      <c r="E84" s="128">
        <v>275</v>
      </c>
      <c r="F84" s="128">
        <v>275</v>
      </c>
      <c r="G84" s="126" t="s">
        <v>22691</v>
      </c>
      <c r="H84" s="126" t="s">
        <v>22692</v>
      </c>
      <c r="I84" s="126" t="s">
        <v>22693</v>
      </c>
      <c r="J84" s="126" t="s">
        <v>26407</v>
      </c>
      <c r="K84" s="9">
        <f>_xlfn.IFNA(VLOOKUP(Table5[[#This Row],[Section]],SubSill_Tier,2,FALSE),0)</f>
        <v>0</v>
      </c>
      <c r="L84" s="9" t="str">
        <f t="shared" si="10"/>
        <v/>
      </c>
      <c r="M84" s="205" t="str" cm="1">
        <f t="array" ref="M84">_xlfn.IFS(NOT(ISERROR(VLOOKUP(Table5[[#This Row],[Section]],TB_notTB,1,FALSE))),"No",LEFT(Table5[[#This Row],[Section]],3)="ETB","PLS",LEFT(Table5[[#This Row],[Section]],1)="7","PDB",NOT(ISBLANK(Table5[[#This Row],[Section]])),"No")</f>
        <v>PDB</v>
      </c>
    </row>
    <row r="85" spans="1:15" x14ac:dyDescent="0.25">
      <c r="A85" s="126" t="s">
        <v>25709</v>
      </c>
      <c r="B85" s="126" t="s">
        <v>25126</v>
      </c>
      <c r="C85" s="126" t="s">
        <v>75</v>
      </c>
      <c r="D85" s="127">
        <v>2.3540000000000001</v>
      </c>
      <c r="E85" s="128">
        <v>507</v>
      </c>
      <c r="F85" s="128">
        <v>507</v>
      </c>
      <c r="G85" s="126" t="s">
        <v>22955</v>
      </c>
      <c r="H85" s="126" t="s">
        <v>22956</v>
      </c>
      <c r="I85" s="126" t="s">
        <v>22957</v>
      </c>
      <c r="J85" s="126" t="s">
        <v>26407</v>
      </c>
      <c r="K85" s="9">
        <f>_xlfn.IFNA(VLOOKUP(Table5[[#This Row],[Section]],SubSill_Tier,2,FALSE),0)</f>
        <v>0</v>
      </c>
      <c r="L85" s="9" t="str">
        <f t="shared" si="10"/>
        <v/>
      </c>
      <c r="M85" s="205" t="str" cm="1">
        <f t="array" ref="M85">_xlfn.IFS(NOT(ISERROR(VLOOKUP(Table5[[#This Row],[Section]],TB_notTB,1,FALSE))),"No",LEFT(Table5[[#This Row],[Section]],3)="ETB","PLS",LEFT(Table5[[#This Row],[Section]],1)="7","PDB",NOT(ISBLANK(Table5[[#This Row],[Section]])),"No")</f>
        <v>PDB</v>
      </c>
    </row>
    <row r="86" spans="1:15" x14ac:dyDescent="0.25">
      <c r="A86" s="126" t="s">
        <v>25710</v>
      </c>
      <c r="B86" s="126" t="s">
        <v>25128</v>
      </c>
      <c r="C86" s="126" t="s">
        <v>75</v>
      </c>
      <c r="D86" s="127">
        <v>2.444</v>
      </c>
      <c r="E86" s="128">
        <v>507</v>
      </c>
      <c r="F86" s="128">
        <v>507</v>
      </c>
      <c r="G86" s="126" t="s">
        <v>23154</v>
      </c>
      <c r="H86" s="126" t="s">
        <v>23155</v>
      </c>
      <c r="I86" s="126" t="s">
        <v>23156</v>
      </c>
      <c r="J86" s="126" t="s">
        <v>26407</v>
      </c>
      <c r="K86" s="9">
        <f>_xlfn.IFNA(VLOOKUP(Table5[[#This Row],[Section]],SubSill_Tier,2,FALSE),0)</f>
        <v>0</v>
      </c>
      <c r="L86" s="9" t="str">
        <f t="shared" si="10"/>
        <v/>
      </c>
      <c r="M86" s="205" t="str" cm="1">
        <f t="array" ref="M86">_xlfn.IFS(NOT(ISERROR(VLOOKUP(Table5[[#This Row],[Section]],TB_notTB,1,FALSE))),"No",LEFT(Table5[[#This Row],[Section]],3)="ETB","PLS",LEFT(Table5[[#This Row],[Section]],1)="7","PDB",NOT(ISBLANK(Table5[[#This Row],[Section]])),"No")</f>
        <v>PDB</v>
      </c>
    </row>
    <row r="87" spans="1:15" x14ac:dyDescent="0.25">
      <c r="A87" s="126" t="s">
        <v>25711</v>
      </c>
      <c r="B87" s="126" t="s">
        <v>25130</v>
      </c>
      <c r="C87" s="126" t="s">
        <v>75</v>
      </c>
      <c r="D87" s="127">
        <v>0.871</v>
      </c>
      <c r="E87" s="128">
        <v>269</v>
      </c>
      <c r="F87" s="128">
        <v>269</v>
      </c>
      <c r="G87" s="126" t="s">
        <v>23159</v>
      </c>
      <c r="H87" s="126" t="s">
        <v>23160</v>
      </c>
      <c r="I87" s="126" t="s">
        <v>23161</v>
      </c>
      <c r="J87" s="126" t="s">
        <v>26407</v>
      </c>
      <c r="K87" s="9">
        <f>_xlfn.IFNA(VLOOKUP(Table5[[#This Row],[Section]],SubSill_Tier,2,FALSE),0)</f>
        <v>0</v>
      </c>
      <c r="L87" s="9" t="str">
        <f t="shared" si="10"/>
        <v/>
      </c>
      <c r="M87" s="205" t="str" cm="1">
        <f t="array" ref="M87">_xlfn.IFS(NOT(ISERROR(VLOOKUP(Table5[[#This Row],[Section]],TB_notTB,1,FALSE))),"No",LEFT(Table5[[#This Row],[Section]],3)="ETB","PLS",LEFT(Table5[[#This Row],[Section]],1)="7","PDB",NOT(ISBLANK(Table5[[#This Row],[Section]])),"No")</f>
        <v>PDB</v>
      </c>
    </row>
    <row r="88" spans="1:15" x14ac:dyDescent="0.25">
      <c r="A88" s="126" t="s">
        <v>25712</v>
      </c>
      <c r="B88" s="126" t="s">
        <v>25132</v>
      </c>
      <c r="C88" s="126" t="s">
        <v>75</v>
      </c>
      <c r="D88" s="127">
        <v>2.3140000000000001</v>
      </c>
      <c r="E88" s="128">
        <v>772</v>
      </c>
      <c r="F88" s="128">
        <v>772</v>
      </c>
      <c r="G88" s="126" t="s">
        <v>23225</v>
      </c>
      <c r="H88" s="126" t="s">
        <v>23226</v>
      </c>
      <c r="I88" s="126" t="s">
        <v>23227</v>
      </c>
      <c r="J88" s="126" t="s">
        <v>26407</v>
      </c>
      <c r="K88" s="9">
        <f>_xlfn.IFNA(VLOOKUP(Table5[[#This Row],[Section]],SubSill_Tier,2,FALSE),0)</f>
        <v>0</v>
      </c>
      <c r="L88" s="9" t="str">
        <f t="shared" si="10"/>
        <v/>
      </c>
      <c r="M88" s="205" t="str" cm="1">
        <f t="array" ref="M88">_xlfn.IFS(NOT(ISERROR(VLOOKUP(Table5[[#This Row],[Section]],TB_notTB,1,FALSE))),"No",LEFT(Table5[[#This Row],[Section]],3)="ETB","PLS",LEFT(Table5[[#This Row],[Section]],1)="7","PDB",NOT(ISBLANK(Table5[[#This Row],[Section]])),"No")</f>
        <v>PDB</v>
      </c>
    </row>
    <row r="89" spans="1:15" x14ac:dyDescent="0.25">
      <c r="A89" s="126" t="s">
        <v>25713</v>
      </c>
      <c r="B89" s="126" t="s">
        <v>25134</v>
      </c>
      <c r="C89" s="126" t="s">
        <v>75</v>
      </c>
      <c r="D89" s="127">
        <v>2.6739999999999999</v>
      </c>
      <c r="E89" s="128">
        <v>619</v>
      </c>
      <c r="F89" s="128">
        <v>619</v>
      </c>
      <c r="G89" s="126" t="s">
        <v>23225</v>
      </c>
      <c r="H89" s="126" t="s">
        <v>23226</v>
      </c>
      <c r="I89" s="126" t="s">
        <v>23227</v>
      </c>
      <c r="J89" s="126" t="s">
        <v>26407</v>
      </c>
      <c r="K89" s="9">
        <f>_xlfn.IFNA(VLOOKUP(Table5[[#This Row],[Section]],SubSill_Tier,2,FALSE),0)</f>
        <v>0</v>
      </c>
      <c r="L89" s="9" t="str">
        <f t="shared" si="10"/>
        <v/>
      </c>
      <c r="M89" s="205" t="str" cm="1">
        <f t="array" ref="M89">_xlfn.IFS(NOT(ISERROR(VLOOKUP(Table5[[#This Row],[Section]],TB_notTB,1,FALSE))),"No",LEFT(Table5[[#This Row],[Section]],3)="ETB","PLS",LEFT(Table5[[#This Row],[Section]],1)="7","PDB",NOT(ISBLANK(Table5[[#This Row],[Section]])),"No")</f>
        <v>PDB</v>
      </c>
    </row>
    <row r="90" spans="1:15" x14ac:dyDescent="0.25">
      <c r="A90" s="126" t="s">
        <v>25714</v>
      </c>
      <c r="B90" s="126" t="s">
        <v>25136</v>
      </c>
      <c r="C90" s="126" t="s">
        <v>75</v>
      </c>
      <c r="D90" s="127">
        <v>1.2909999999999999</v>
      </c>
      <c r="E90" s="128">
        <v>472</v>
      </c>
      <c r="F90" s="128">
        <v>472</v>
      </c>
      <c r="G90" s="126" t="s">
        <v>23225</v>
      </c>
      <c r="H90" s="126" t="s">
        <v>23226</v>
      </c>
      <c r="I90" s="126" t="s">
        <v>23227</v>
      </c>
      <c r="J90" s="126" t="s">
        <v>26407</v>
      </c>
      <c r="K90" s="9">
        <f>_xlfn.IFNA(VLOOKUP(Table5[[#This Row],[Section]],SubSill_Tier,2,FALSE),0)</f>
        <v>0</v>
      </c>
      <c r="L90" s="9" t="str">
        <f t="shared" si="10"/>
        <v/>
      </c>
      <c r="M90" s="205" t="str" cm="1">
        <f t="array" ref="M90">_xlfn.IFS(NOT(ISERROR(VLOOKUP(Table5[[#This Row],[Section]],TB_notTB,1,FALSE))),"No",LEFT(Table5[[#This Row],[Section]],3)="ETB","PLS",LEFT(Table5[[#This Row],[Section]],1)="7","PDB",NOT(ISBLANK(Table5[[#This Row],[Section]])),"No")</f>
        <v>PDB</v>
      </c>
    </row>
    <row r="91" spans="1:15" x14ac:dyDescent="0.25">
      <c r="A91" s="126" t="s">
        <v>25715</v>
      </c>
      <c r="B91" s="126" t="s">
        <v>25138</v>
      </c>
      <c r="C91" s="126" t="s">
        <v>75</v>
      </c>
      <c r="D91" s="127">
        <v>2.3180000000000001</v>
      </c>
      <c r="E91" s="128">
        <v>714</v>
      </c>
      <c r="F91" s="128">
        <v>714</v>
      </c>
      <c r="G91" s="126" t="s">
        <v>23225</v>
      </c>
      <c r="H91" s="126" t="s">
        <v>23226</v>
      </c>
      <c r="I91" s="126" t="s">
        <v>23227</v>
      </c>
      <c r="J91" s="126" t="s">
        <v>26407</v>
      </c>
      <c r="K91" s="9">
        <f>_xlfn.IFNA(VLOOKUP(Table5[[#This Row],[Section]],SubSill_Tier,2,FALSE),0)</f>
        <v>0</v>
      </c>
      <c r="L91" s="9" t="str">
        <f t="shared" si="10"/>
        <v/>
      </c>
      <c r="M91" s="205" t="str" cm="1">
        <f t="array" ref="M91">_xlfn.IFS(NOT(ISERROR(VLOOKUP(Table5[[#This Row],[Section]],TB_notTB,1,FALSE))),"No",LEFT(Table5[[#This Row],[Section]],3)="ETB","PLS",LEFT(Table5[[#This Row],[Section]],1)="7","PDB",NOT(ISBLANK(Table5[[#This Row],[Section]])),"No")</f>
        <v>PDB</v>
      </c>
    </row>
    <row r="92" spans="1:15" x14ac:dyDescent="0.25">
      <c r="A92" s="126" t="s">
        <v>25716</v>
      </c>
      <c r="B92" s="126" t="s">
        <v>25140</v>
      </c>
      <c r="C92" s="126" t="s">
        <v>75</v>
      </c>
      <c r="D92" s="127">
        <v>2.1459999999999999</v>
      </c>
      <c r="E92" s="128">
        <v>685</v>
      </c>
      <c r="F92" s="128">
        <v>685</v>
      </c>
      <c r="G92" s="126" t="s">
        <v>23225</v>
      </c>
      <c r="H92" s="126" t="s">
        <v>23226</v>
      </c>
      <c r="I92" s="126" t="s">
        <v>23227</v>
      </c>
      <c r="J92" s="126" t="s">
        <v>26407</v>
      </c>
      <c r="K92" s="9">
        <f>_xlfn.IFNA(VLOOKUP(Table5[[#This Row],[Section]],SubSill_Tier,2,FALSE),0)</f>
        <v>0</v>
      </c>
      <c r="L92" s="9" t="str">
        <f t="shared" si="10"/>
        <v/>
      </c>
      <c r="M92" s="205" t="str" cm="1">
        <f t="array" ref="M92">_xlfn.IFS(NOT(ISERROR(VLOOKUP(Table5[[#This Row],[Section]],TB_notTB,1,FALSE))),"No",LEFT(Table5[[#This Row],[Section]],3)="ETB","PLS",LEFT(Table5[[#This Row],[Section]],1)="7","PDB",NOT(ISBLANK(Table5[[#This Row],[Section]])),"No")</f>
        <v>PDB</v>
      </c>
    </row>
    <row r="93" spans="1:15" x14ac:dyDescent="0.25">
      <c r="A93" s="126" t="s">
        <v>25717</v>
      </c>
      <c r="B93" s="126" t="s">
        <v>25142</v>
      </c>
      <c r="C93" s="126" t="s">
        <v>75</v>
      </c>
      <c r="D93" s="127">
        <v>0.41499999999999998</v>
      </c>
      <c r="E93" s="128">
        <v>175</v>
      </c>
      <c r="F93" s="128">
        <v>175</v>
      </c>
      <c r="G93" s="126" t="s">
        <v>23225</v>
      </c>
      <c r="H93" s="126" t="s">
        <v>23226</v>
      </c>
      <c r="I93" s="126" t="s">
        <v>23227</v>
      </c>
      <c r="J93" s="126" t="s">
        <v>26407</v>
      </c>
      <c r="K93" s="9">
        <f>_xlfn.IFNA(VLOOKUP(Table5[[#This Row],[Section]],SubSill_Tier,2,FALSE),0)</f>
        <v>0</v>
      </c>
      <c r="L93" s="9" t="str">
        <f t="shared" si="10"/>
        <v/>
      </c>
      <c r="M93" s="205" t="str" cm="1">
        <f t="array" ref="M93">_xlfn.IFS(NOT(ISERROR(VLOOKUP(Table5[[#This Row],[Section]],TB_notTB,1,FALSE))),"No",LEFT(Table5[[#This Row],[Section]],3)="ETB","PLS",LEFT(Table5[[#This Row],[Section]],1)="7","PDB",NOT(ISBLANK(Table5[[#This Row],[Section]])),"No")</f>
        <v>PDB</v>
      </c>
    </row>
    <row r="94" spans="1:15" x14ac:dyDescent="0.25">
      <c r="A94" s="126" t="s">
        <v>25718</v>
      </c>
      <c r="B94" s="126" t="s">
        <v>25144</v>
      </c>
      <c r="C94" s="126" t="s">
        <v>75</v>
      </c>
      <c r="D94" s="127">
        <v>3.7269999999999999</v>
      </c>
      <c r="E94" s="128">
        <v>807</v>
      </c>
      <c r="F94" s="128">
        <v>807</v>
      </c>
      <c r="G94" s="126" t="s">
        <v>23105</v>
      </c>
      <c r="H94" s="126" t="s">
        <v>23106</v>
      </c>
      <c r="I94" s="126" t="s">
        <v>23107</v>
      </c>
      <c r="J94" s="126" t="s">
        <v>26407</v>
      </c>
      <c r="K94" s="9">
        <f>_xlfn.IFNA(VLOOKUP(Table5[[#This Row],[Section]],SubSill_Tier,2,FALSE),0)</f>
        <v>0</v>
      </c>
      <c r="L94" s="9" t="str">
        <f t="shared" si="10"/>
        <v/>
      </c>
      <c r="M94" s="205" t="str" cm="1">
        <f t="array" ref="M94">_xlfn.IFS(NOT(ISERROR(VLOOKUP(Table5[[#This Row],[Section]],TB_notTB,1,FALSE))),"No",LEFT(Table5[[#This Row],[Section]],3)="ETB","PLS",LEFT(Table5[[#This Row],[Section]],1)="7","PDB",NOT(ISBLANK(Table5[[#This Row],[Section]])),"No")</f>
        <v>PDB</v>
      </c>
    </row>
    <row r="95" spans="1:15" x14ac:dyDescent="0.25">
      <c r="A95" s="126" t="s">
        <v>25719</v>
      </c>
      <c r="B95" s="126" t="s">
        <v>25979</v>
      </c>
      <c r="C95" s="126" t="s">
        <v>75</v>
      </c>
      <c r="D95" s="127">
        <v>1.6910000000000001</v>
      </c>
      <c r="E95" s="128">
        <v>500</v>
      </c>
      <c r="F95" s="128">
        <v>500</v>
      </c>
      <c r="G95" s="126" t="s">
        <v>23105</v>
      </c>
      <c r="H95" s="126" t="s">
        <v>23106</v>
      </c>
      <c r="I95" s="126" t="s">
        <v>23107</v>
      </c>
      <c r="J95" s="126" t="s">
        <v>26407</v>
      </c>
      <c r="K95" s="9">
        <f>_xlfn.IFNA(VLOOKUP(Table5[[#This Row],[Section]],SubSill_Tier,2,FALSE),0)</f>
        <v>0</v>
      </c>
      <c r="L95" s="9" t="str">
        <f t="shared" si="10"/>
        <v/>
      </c>
      <c r="M95" s="205" t="str" cm="1">
        <f t="array" ref="M95">_xlfn.IFS(NOT(ISERROR(VLOOKUP(Table5[[#This Row],[Section]],TB_notTB,1,FALSE))),"No",LEFT(Table5[[#This Row],[Section]],3)="ETB","PLS",LEFT(Table5[[#This Row],[Section]],1)="7","PDB",NOT(ISBLANK(Table5[[#This Row],[Section]])),"No")</f>
        <v>PDB</v>
      </c>
    </row>
    <row r="96" spans="1:15" x14ac:dyDescent="0.25">
      <c r="A96" s="126" t="s">
        <v>25720</v>
      </c>
      <c r="B96" s="126" t="s">
        <v>25980</v>
      </c>
      <c r="C96" s="126" t="s">
        <v>75</v>
      </c>
      <c r="D96" s="127">
        <v>1.327</v>
      </c>
      <c r="E96" s="128">
        <v>420</v>
      </c>
      <c r="F96" s="128">
        <v>420</v>
      </c>
      <c r="G96" s="126" t="s">
        <v>23105</v>
      </c>
      <c r="H96" s="126" t="s">
        <v>23106</v>
      </c>
      <c r="I96" s="126" t="s">
        <v>23107</v>
      </c>
      <c r="J96" s="126" t="s">
        <v>26407</v>
      </c>
      <c r="K96" s="9">
        <f>_xlfn.IFNA(VLOOKUP(Table5[[#This Row],[Section]],SubSill_Tier,2,FALSE),0)</f>
        <v>0</v>
      </c>
      <c r="L96" s="9" t="str">
        <f t="shared" si="10"/>
        <v/>
      </c>
      <c r="M96" s="205" t="str" cm="1">
        <f t="array" ref="M96">_xlfn.IFS(NOT(ISERROR(VLOOKUP(Table5[[#This Row],[Section]],TB_notTB,1,FALSE))),"No",LEFT(Table5[[#This Row],[Section]],3)="ETB","PLS",LEFT(Table5[[#This Row],[Section]],1)="7","PDB",NOT(ISBLANK(Table5[[#This Row],[Section]])),"No")</f>
        <v>PDB</v>
      </c>
    </row>
    <row r="97" spans="1:13" x14ac:dyDescent="0.25">
      <c r="A97" s="126" t="s">
        <v>25721</v>
      </c>
      <c r="B97" s="126" t="s">
        <v>25150</v>
      </c>
      <c r="C97" s="126" t="s">
        <v>75</v>
      </c>
      <c r="D97" s="127">
        <v>0.88200000000000001</v>
      </c>
      <c r="E97" s="128">
        <v>314</v>
      </c>
      <c r="F97" s="128">
        <v>314</v>
      </c>
      <c r="G97" s="126" t="s">
        <v>23256</v>
      </c>
      <c r="H97" s="126" t="s">
        <v>23257</v>
      </c>
      <c r="I97" s="126" t="s">
        <v>23258</v>
      </c>
      <c r="J97" s="126" t="s">
        <v>26407</v>
      </c>
      <c r="K97" s="9">
        <f>_xlfn.IFNA(VLOOKUP(Table5[[#This Row],[Section]],SubSill_Tier,2,FALSE),0)</f>
        <v>0</v>
      </c>
      <c r="L97" s="9" t="str">
        <f t="shared" si="10"/>
        <v/>
      </c>
      <c r="M97" s="205" t="str" cm="1">
        <f t="array" ref="M97">_xlfn.IFS(NOT(ISERROR(VLOOKUP(Table5[[#This Row],[Section]],TB_notTB,1,FALSE))),"No",LEFT(Table5[[#This Row],[Section]],3)="ETB","PLS",LEFT(Table5[[#This Row],[Section]],1)="7","PDB",NOT(ISBLANK(Table5[[#This Row],[Section]])),"No")</f>
        <v>PDB</v>
      </c>
    </row>
    <row r="98" spans="1:13" x14ac:dyDescent="0.25">
      <c r="A98" s="126" t="s">
        <v>25722</v>
      </c>
      <c r="B98" s="126" t="s">
        <v>25152</v>
      </c>
      <c r="C98" s="126" t="s">
        <v>75</v>
      </c>
      <c r="D98" s="127">
        <v>1.9970000000000001</v>
      </c>
      <c r="E98" s="128">
        <v>681</v>
      </c>
      <c r="F98" s="128">
        <v>681</v>
      </c>
      <c r="G98" s="126" t="s">
        <v>22955</v>
      </c>
      <c r="H98" s="126" t="s">
        <v>22956</v>
      </c>
      <c r="I98" s="126" t="s">
        <v>22957</v>
      </c>
      <c r="J98" s="126" t="s">
        <v>26407</v>
      </c>
      <c r="K98" s="9">
        <f>_xlfn.IFNA(VLOOKUP(Table5[[#This Row],[Section]],SubSill_Tier,2,FALSE),0)</f>
        <v>0</v>
      </c>
      <c r="L98" s="9" t="str">
        <f t="shared" si="10"/>
        <v/>
      </c>
      <c r="M98" s="205" t="str" cm="1">
        <f t="array" ref="M98">_xlfn.IFS(NOT(ISERROR(VLOOKUP(Table5[[#This Row],[Section]],TB_notTB,1,FALSE))),"No",LEFT(Table5[[#This Row],[Section]],3)="ETB","PLS",LEFT(Table5[[#This Row],[Section]],1)="7","PDB",NOT(ISBLANK(Table5[[#This Row],[Section]])),"No")</f>
        <v>PDB</v>
      </c>
    </row>
    <row r="99" spans="1:13" x14ac:dyDescent="0.25">
      <c r="A99" s="126" t="s">
        <v>25723</v>
      </c>
      <c r="B99" s="126" t="s">
        <v>25154</v>
      </c>
      <c r="C99" s="126" t="s">
        <v>75</v>
      </c>
      <c r="D99" s="127">
        <v>1.5049999999999999</v>
      </c>
      <c r="E99" s="128">
        <v>572</v>
      </c>
      <c r="F99" s="128">
        <v>572</v>
      </c>
      <c r="G99" s="126" t="s">
        <v>22955</v>
      </c>
      <c r="H99" s="126" t="s">
        <v>22956</v>
      </c>
      <c r="I99" s="126" t="s">
        <v>22957</v>
      </c>
      <c r="J99" s="126" t="s">
        <v>26407</v>
      </c>
      <c r="K99" s="9">
        <f>_xlfn.IFNA(VLOOKUP(Table5[[#This Row],[Section]],SubSill_Tier,2,FALSE),0)</f>
        <v>0</v>
      </c>
      <c r="L99" s="9" t="str">
        <f t="shared" si="10"/>
        <v/>
      </c>
      <c r="M99" s="205" t="str" cm="1">
        <f t="array" ref="M99">_xlfn.IFS(NOT(ISERROR(VLOOKUP(Table5[[#This Row],[Section]],TB_notTB,1,FALSE))),"No",LEFT(Table5[[#This Row],[Section]],3)="ETB","PLS",LEFT(Table5[[#This Row],[Section]],1)="7","PDB",NOT(ISBLANK(Table5[[#This Row],[Section]])),"No")</f>
        <v>PDB</v>
      </c>
    </row>
    <row r="100" spans="1:13" x14ac:dyDescent="0.25">
      <c r="A100" s="126" t="s">
        <v>25724</v>
      </c>
      <c r="B100" s="126" t="s">
        <v>25156</v>
      </c>
      <c r="C100" s="126" t="s">
        <v>75</v>
      </c>
      <c r="D100" s="127">
        <v>1.0389999999999999</v>
      </c>
      <c r="E100" s="128">
        <v>391</v>
      </c>
      <c r="F100" s="128">
        <v>391</v>
      </c>
      <c r="G100" s="126" t="s">
        <v>22955</v>
      </c>
      <c r="H100" s="126" t="s">
        <v>22956</v>
      </c>
      <c r="I100" s="126" t="s">
        <v>22957</v>
      </c>
      <c r="J100" s="126" t="s">
        <v>26407</v>
      </c>
      <c r="K100" s="9">
        <f>_xlfn.IFNA(VLOOKUP(Table5[[#This Row],[Section]],SubSill_Tier,2,FALSE),0)</f>
        <v>0</v>
      </c>
      <c r="L100" s="9" t="str">
        <f t="shared" si="10"/>
        <v/>
      </c>
      <c r="M100" s="205" t="str" cm="1">
        <f t="array" ref="M100">_xlfn.IFS(NOT(ISERROR(VLOOKUP(Table5[[#This Row],[Section]],TB_notTB,1,FALSE))),"No",LEFT(Table5[[#This Row],[Section]],3)="ETB","PLS",LEFT(Table5[[#This Row],[Section]],1)="7","PDB",NOT(ISBLANK(Table5[[#This Row],[Section]])),"No")</f>
        <v>PDB</v>
      </c>
    </row>
    <row r="101" spans="1:13" x14ac:dyDescent="0.25">
      <c r="A101" s="126" t="s">
        <v>25725</v>
      </c>
      <c r="B101" s="126" t="s">
        <v>25158</v>
      </c>
      <c r="C101" s="126" t="s">
        <v>75</v>
      </c>
      <c r="D101" s="127">
        <v>0.58799999999999997</v>
      </c>
      <c r="E101" s="128">
        <v>260</v>
      </c>
      <c r="F101" s="128">
        <v>260</v>
      </c>
      <c r="G101" s="126" t="s">
        <v>22955</v>
      </c>
      <c r="H101" s="126" t="s">
        <v>22956</v>
      </c>
      <c r="I101" s="126" t="s">
        <v>22957</v>
      </c>
      <c r="J101" s="126" t="s">
        <v>26407</v>
      </c>
      <c r="K101" s="9">
        <f>_xlfn.IFNA(VLOOKUP(Table5[[#This Row],[Section]],SubSill_Tier,2,FALSE),0)</f>
        <v>0</v>
      </c>
      <c r="L101" s="9" t="str">
        <f t="shared" si="10"/>
        <v/>
      </c>
      <c r="M101" s="205" t="str" cm="1">
        <f t="array" ref="M101">_xlfn.IFS(NOT(ISERROR(VLOOKUP(Table5[[#This Row],[Section]],TB_notTB,1,FALSE))),"No",LEFT(Table5[[#This Row],[Section]],3)="ETB","PLS",LEFT(Table5[[#This Row],[Section]],1)="7","PDB",NOT(ISBLANK(Table5[[#This Row],[Section]])),"No")</f>
        <v>PDB</v>
      </c>
    </row>
    <row r="102" spans="1:13" x14ac:dyDescent="0.25">
      <c r="A102" s="126" t="s">
        <v>25726</v>
      </c>
      <c r="B102" s="126" t="s">
        <v>25160</v>
      </c>
      <c r="C102" s="126" t="s">
        <v>75</v>
      </c>
      <c r="D102" s="127">
        <v>0.67400000000000004</v>
      </c>
      <c r="E102" s="128">
        <v>298</v>
      </c>
      <c r="F102" s="128">
        <v>298</v>
      </c>
      <c r="G102" s="126" t="s">
        <v>22955</v>
      </c>
      <c r="H102" s="126" t="s">
        <v>22956</v>
      </c>
      <c r="I102" s="126" t="s">
        <v>22957</v>
      </c>
      <c r="J102" s="126" t="s">
        <v>26407</v>
      </c>
      <c r="K102" s="9">
        <f>_xlfn.IFNA(VLOOKUP(Table5[[#This Row],[Section]],SubSill_Tier,2,FALSE),0)</f>
        <v>0</v>
      </c>
      <c r="L102" s="9" t="str">
        <f t="shared" si="10"/>
        <v/>
      </c>
      <c r="M102" s="205" t="str" cm="1">
        <f t="array" ref="M102">_xlfn.IFS(NOT(ISERROR(VLOOKUP(Table5[[#This Row],[Section]],TB_notTB,1,FALSE))),"No",LEFT(Table5[[#This Row],[Section]],3)="ETB","PLS",LEFT(Table5[[#This Row],[Section]],1)="7","PDB",NOT(ISBLANK(Table5[[#This Row],[Section]])),"No")</f>
        <v>PDB</v>
      </c>
    </row>
    <row r="103" spans="1:13" x14ac:dyDescent="0.25">
      <c r="A103" s="126" t="s">
        <v>25727</v>
      </c>
      <c r="B103" s="126" t="s">
        <v>25162</v>
      </c>
      <c r="C103" s="126" t="s">
        <v>75</v>
      </c>
      <c r="D103" s="127">
        <v>2.1080000000000001</v>
      </c>
      <c r="E103" s="128">
        <v>482</v>
      </c>
      <c r="F103" s="128">
        <v>482</v>
      </c>
      <c r="G103" s="126" t="s">
        <v>22955</v>
      </c>
      <c r="H103" s="126" t="s">
        <v>22956</v>
      </c>
      <c r="I103" s="126" t="s">
        <v>22957</v>
      </c>
      <c r="J103" s="126" t="s">
        <v>26407</v>
      </c>
      <c r="K103" s="9">
        <f>_xlfn.IFNA(VLOOKUP(Table5[[#This Row],[Section]],SubSill_Tier,2,FALSE),0)</f>
        <v>0</v>
      </c>
      <c r="L103" s="9" t="str">
        <f t="shared" si="10"/>
        <v/>
      </c>
      <c r="M103" s="205" t="str" cm="1">
        <f t="array" ref="M103">_xlfn.IFS(NOT(ISERROR(VLOOKUP(Table5[[#This Row],[Section]],TB_notTB,1,FALSE))),"No",LEFT(Table5[[#This Row],[Section]],3)="ETB","PLS",LEFT(Table5[[#This Row],[Section]],1)="7","PDB",NOT(ISBLANK(Table5[[#This Row],[Section]])),"No")</f>
        <v>PDB</v>
      </c>
    </row>
    <row r="104" spans="1:13" x14ac:dyDescent="0.25">
      <c r="A104" s="126" t="s">
        <v>25728</v>
      </c>
      <c r="B104" s="126" t="s">
        <v>25164</v>
      </c>
      <c r="C104" s="126" t="s">
        <v>75</v>
      </c>
      <c r="D104" s="127">
        <v>1.841</v>
      </c>
      <c r="E104" s="128">
        <v>640</v>
      </c>
      <c r="F104" s="128">
        <v>640</v>
      </c>
      <c r="G104" s="126" t="s">
        <v>22955</v>
      </c>
      <c r="H104" s="126" t="s">
        <v>22956</v>
      </c>
      <c r="I104" s="126" t="s">
        <v>22957</v>
      </c>
      <c r="J104" s="126" t="s">
        <v>26407</v>
      </c>
      <c r="K104" s="9">
        <f>_xlfn.IFNA(VLOOKUP(Table5[[#This Row],[Section]],SubSill_Tier,2,FALSE),0)</f>
        <v>0</v>
      </c>
      <c r="L104" s="9" t="str">
        <f t="shared" si="10"/>
        <v/>
      </c>
      <c r="M104" s="205" t="str" cm="1">
        <f t="array" ref="M104">_xlfn.IFS(NOT(ISERROR(VLOOKUP(Table5[[#This Row],[Section]],TB_notTB,1,FALSE))),"No",LEFT(Table5[[#This Row],[Section]],3)="ETB","PLS",LEFT(Table5[[#This Row],[Section]],1)="7","PDB",NOT(ISBLANK(Table5[[#This Row],[Section]])),"No")</f>
        <v>PDB</v>
      </c>
    </row>
    <row r="105" spans="1:13" x14ac:dyDescent="0.25">
      <c r="A105" s="126" t="s">
        <v>25729</v>
      </c>
      <c r="B105" s="126" t="s">
        <v>25166</v>
      </c>
      <c r="C105" s="126" t="s">
        <v>75</v>
      </c>
      <c r="D105" s="127">
        <v>1.732</v>
      </c>
      <c r="E105" s="128">
        <v>615</v>
      </c>
      <c r="F105" s="128">
        <v>615</v>
      </c>
      <c r="G105" s="126" t="s">
        <v>22955</v>
      </c>
      <c r="H105" s="126" t="s">
        <v>22956</v>
      </c>
      <c r="I105" s="126" t="s">
        <v>22957</v>
      </c>
      <c r="J105" s="126" t="s">
        <v>26407</v>
      </c>
      <c r="K105" s="9">
        <f>_xlfn.IFNA(VLOOKUP(Table5[[#This Row],[Section]],SubSill_Tier,2,FALSE),0)</f>
        <v>0</v>
      </c>
      <c r="L105" s="9" t="str">
        <f t="shared" si="10"/>
        <v/>
      </c>
      <c r="M105" s="205" t="str" cm="1">
        <f t="array" ref="M105">_xlfn.IFS(NOT(ISERROR(VLOOKUP(Table5[[#This Row],[Section]],TB_notTB,1,FALSE))),"No",LEFT(Table5[[#This Row],[Section]],3)="ETB","PLS",LEFT(Table5[[#This Row],[Section]],1)="7","PDB",NOT(ISBLANK(Table5[[#This Row],[Section]])),"No")</f>
        <v>PDB</v>
      </c>
    </row>
    <row r="106" spans="1:13" x14ac:dyDescent="0.25">
      <c r="A106" s="126" t="s">
        <v>25730</v>
      </c>
      <c r="B106" s="126" t="s">
        <v>25168</v>
      </c>
      <c r="C106" s="126" t="s">
        <v>75</v>
      </c>
      <c r="D106" s="127">
        <v>1.6080000000000001</v>
      </c>
      <c r="E106" s="128">
        <v>622</v>
      </c>
      <c r="F106" s="128">
        <v>622</v>
      </c>
      <c r="G106" s="126" t="s">
        <v>22955</v>
      </c>
      <c r="H106" s="126" t="s">
        <v>22956</v>
      </c>
      <c r="I106" s="126" t="s">
        <v>22957</v>
      </c>
      <c r="J106" s="126" t="s">
        <v>26407</v>
      </c>
      <c r="K106" s="9">
        <f>_xlfn.IFNA(VLOOKUP(Table5[[#This Row],[Section]],SubSill_Tier,2,FALSE),0)</f>
        <v>0</v>
      </c>
      <c r="L106" s="9" t="str">
        <f t="shared" si="10"/>
        <v/>
      </c>
      <c r="M106" s="205" t="str" cm="1">
        <f t="array" ref="M106">_xlfn.IFS(NOT(ISERROR(VLOOKUP(Table5[[#This Row],[Section]],TB_notTB,1,FALSE))),"No",LEFT(Table5[[#This Row],[Section]],3)="ETB","PLS",LEFT(Table5[[#This Row],[Section]],1)="7","PDB",NOT(ISBLANK(Table5[[#This Row],[Section]])),"No")</f>
        <v>PDB</v>
      </c>
    </row>
    <row r="107" spans="1:13" x14ac:dyDescent="0.25">
      <c r="A107" s="126" t="s">
        <v>25731</v>
      </c>
      <c r="B107" s="126" t="s">
        <v>25170</v>
      </c>
      <c r="C107" s="126" t="s">
        <v>75</v>
      </c>
      <c r="D107" s="127">
        <v>1.3149999999999999</v>
      </c>
      <c r="E107" s="128">
        <v>516</v>
      </c>
      <c r="F107" s="128">
        <v>516</v>
      </c>
      <c r="G107" s="126" t="s">
        <v>22955</v>
      </c>
      <c r="H107" s="126" t="s">
        <v>22956</v>
      </c>
      <c r="I107" s="126" t="s">
        <v>22957</v>
      </c>
      <c r="J107" s="126" t="s">
        <v>26407</v>
      </c>
      <c r="K107" s="9">
        <f>_xlfn.IFNA(VLOOKUP(Table5[[#This Row],[Section]],SubSill_Tier,2,FALSE),0)</f>
        <v>0</v>
      </c>
      <c r="L107" s="9" t="str">
        <f t="shared" si="10"/>
        <v/>
      </c>
      <c r="M107" s="205" t="str" cm="1">
        <f t="array" ref="M107">_xlfn.IFS(NOT(ISERROR(VLOOKUP(Table5[[#This Row],[Section]],TB_notTB,1,FALSE))),"No",LEFT(Table5[[#This Row],[Section]],3)="ETB","PLS",LEFT(Table5[[#This Row],[Section]],1)="7","PDB",NOT(ISBLANK(Table5[[#This Row],[Section]])),"No")</f>
        <v>PDB</v>
      </c>
    </row>
    <row r="108" spans="1:13" x14ac:dyDescent="0.25">
      <c r="A108" s="126" t="s">
        <v>25732</v>
      </c>
      <c r="B108" s="126" t="s">
        <v>25172</v>
      </c>
      <c r="C108" s="126" t="s">
        <v>75</v>
      </c>
      <c r="D108" s="127">
        <v>1.2509999999999999</v>
      </c>
      <c r="E108" s="128">
        <v>475</v>
      </c>
      <c r="F108" s="128">
        <v>475</v>
      </c>
      <c r="G108" s="126" t="s">
        <v>22955</v>
      </c>
      <c r="H108" s="126" t="s">
        <v>22956</v>
      </c>
      <c r="I108" s="126" t="s">
        <v>22957</v>
      </c>
      <c r="J108" s="126" t="s">
        <v>26407</v>
      </c>
      <c r="K108" s="9">
        <f>_xlfn.IFNA(VLOOKUP(Table5[[#This Row],[Section]],SubSill_Tier,2,FALSE),0)</f>
        <v>0</v>
      </c>
      <c r="L108" s="9" t="str">
        <f t="shared" si="10"/>
        <v/>
      </c>
      <c r="M108" s="205" t="str" cm="1">
        <f t="array" ref="M108">_xlfn.IFS(NOT(ISERROR(VLOOKUP(Table5[[#This Row],[Section]],TB_notTB,1,FALSE))),"No",LEFT(Table5[[#This Row],[Section]],3)="ETB","PLS",LEFT(Table5[[#This Row],[Section]],1)="7","PDB",NOT(ISBLANK(Table5[[#This Row],[Section]])),"No")</f>
        <v>PDB</v>
      </c>
    </row>
    <row r="109" spans="1:13" x14ac:dyDescent="0.25">
      <c r="A109" s="126" t="s">
        <v>25733</v>
      </c>
      <c r="B109" s="126" t="s">
        <v>25174</v>
      </c>
      <c r="C109" s="126" t="s">
        <v>75</v>
      </c>
      <c r="D109" s="127">
        <v>2.363</v>
      </c>
      <c r="E109" s="128">
        <v>718</v>
      </c>
      <c r="F109" s="128">
        <v>718</v>
      </c>
      <c r="G109" s="126" t="s">
        <v>22955</v>
      </c>
      <c r="H109" s="126" t="s">
        <v>22956</v>
      </c>
      <c r="I109" s="126" t="s">
        <v>22957</v>
      </c>
      <c r="J109" s="126" t="s">
        <v>26407</v>
      </c>
      <c r="K109" s="9">
        <f>_xlfn.IFNA(VLOOKUP(Table5[[#This Row],[Section]],SubSill_Tier,2,FALSE),0)</f>
        <v>0</v>
      </c>
      <c r="L109" s="9" t="str">
        <f t="shared" si="10"/>
        <v/>
      </c>
      <c r="M109" s="205" t="str" cm="1">
        <f t="array" ref="M109">_xlfn.IFS(NOT(ISERROR(VLOOKUP(Table5[[#This Row],[Section]],TB_notTB,1,FALSE))),"No",LEFT(Table5[[#This Row],[Section]],3)="ETB","PLS",LEFT(Table5[[#This Row],[Section]],1)="7","PDB",NOT(ISBLANK(Table5[[#This Row],[Section]])),"No")</f>
        <v>PDB</v>
      </c>
    </row>
    <row r="110" spans="1:13" x14ac:dyDescent="0.25">
      <c r="A110" s="126" t="s">
        <v>25734</v>
      </c>
      <c r="B110" s="126" t="s">
        <v>25176</v>
      </c>
      <c r="C110" s="126" t="s">
        <v>75</v>
      </c>
      <c r="D110" s="127">
        <v>1.736</v>
      </c>
      <c r="E110" s="128">
        <v>624</v>
      </c>
      <c r="F110" s="128">
        <v>624</v>
      </c>
      <c r="G110" s="126" t="s">
        <v>22691</v>
      </c>
      <c r="H110" s="126" t="s">
        <v>22692</v>
      </c>
      <c r="I110" s="126" t="s">
        <v>22693</v>
      </c>
      <c r="J110" s="126" t="s">
        <v>26407</v>
      </c>
      <c r="K110" s="9">
        <f>_xlfn.IFNA(VLOOKUP(Table5[[#This Row],[Section]],SubSill_Tier,2,FALSE),0)</f>
        <v>0</v>
      </c>
      <c r="L110" s="9" t="str">
        <f t="shared" si="10"/>
        <v/>
      </c>
      <c r="M110" s="205" t="str" cm="1">
        <f t="array" ref="M110">_xlfn.IFS(NOT(ISERROR(VLOOKUP(Table5[[#This Row],[Section]],TB_notTB,1,FALSE))),"No",LEFT(Table5[[#This Row],[Section]],3)="ETB","PLS",LEFT(Table5[[#This Row],[Section]],1)="7","PDB",NOT(ISBLANK(Table5[[#This Row],[Section]])),"No")</f>
        <v>PDB</v>
      </c>
    </row>
    <row r="111" spans="1:13" x14ac:dyDescent="0.25">
      <c r="A111" s="126" t="s">
        <v>25735</v>
      </c>
      <c r="B111" s="126" t="s">
        <v>25178</v>
      </c>
      <c r="C111" s="126" t="s">
        <v>75</v>
      </c>
      <c r="D111" s="127">
        <v>1.6919999999999999</v>
      </c>
      <c r="E111" s="128">
        <v>657</v>
      </c>
      <c r="F111" s="128">
        <v>657</v>
      </c>
      <c r="G111" s="126" t="s">
        <v>22691</v>
      </c>
      <c r="H111" s="126" t="s">
        <v>22692</v>
      </c>
      <c r="I111" s="126" t="s">
        <v>22693</v>
      </c>
      <c r="J111" s="126" t="s">
        <v>26407</v>
      </c>
      <c r="K111" s="9">
        <f>_xlfn.IFNA(VLOOKUP(Table5[[#This Row],[Section]],SubSill_Tier,2,FALSE),0)</f>
        <v>0</v>
      </c>
      <c r="L111" s="9" t="str">
        <f t="shared" si="10"/>
        <v/>
      </c>
      <c r="M111" s="205" t="str" cm="1">
        <f t="array" ref="M111">_xlfn.IFS(NOT(ISERROR(VLOOKUP(Table5[[#This Row],[Section]],TB_notTB,1,FALSE))),"No",LEFT(Table5[[#This Row],[Section]],3)="ETB","PLS",LEFT(Table5[[#This Row],[Section]],1)="7","PDB",NOT(ISBLANK(Table5[[#This Row],[Section]])),"No")</f>
        <v>PDB</v>
      </c>
    </row>
    <row r="112" spans="1:13" x14ac:dyDescent="0.25">
      <c r="A112" s="126" t="s">
        <v>25736</v>
      </c>
      <c r="B112" s="126" t="s">
        <v>25180</v>
      </c>
      <c r="C112" s="126" t="s">
        <v>75</v>
      </c>
      <c r="D112" s="127">
        <v>1.532</v>
      </c>
      <c r="E112" s="128">
        <v>564</v>
      </c>
      <c r="F112" s="128">
        <v>564</v>
      </c>
      <c r="G112" s="126" t="s">
        <v>22691</v>
      </c>
      <c r="H112" s="126" t="s">
        <v>22692</v>
      </c>
      <c r="I112" s="126" t="s">
        <v>22693</v>
      </c>
      <c r="J112" s="126" t="s">
        <v>26407</v>
      </c>
      <c r="K112" s="9">
        <f>_xlfn.IFNA(VLOOKUP(Table5[[#This Row],[Section]],SubSill_Tier,2,FALSE),0)</f>
        <v>0</v>
      </c>
      <c r="L112" s="9" t="str">
        <f t="shared" si="10"/>
        <v/>
      </c>
      <c r="M112" s="205" t="str" cm="1">
        <f t="array" ref="M112">_xlfn.IFS(NOT(ISERROR(VLOOKUP(Table5[[#This Row],[Section]],TB_notTB,1,FALSE))),"No",LEFT(Table5[[#This Row],[Section]],3)="ETB","PLS",LEFT(Table5[[#This Row],[Section]],1)="7","PDB",NOT(ISBLANK(Table5[[#This Row],[Section]])),"No")</f>
        <v>PDB</v>
      </c>
    </row>
    <row r="113" spans="1:13" x14ac:dyDescent="0.25">
      <c r="A113" s="126" t="s">
        <v>25737</v>
      </c>
      <c r="B113" s="126" t="s">
        <v>25182</v>
      </c>
      <c r="C113" s="126" t="s">
        <v>75</v>
      </c>
      <c r="D113" s="127">
        <v>1.536</v>
      </c>
      <c r="E113" s="128">
        <v>595</v>
      </c>
      <c r="F113" s="128">
        <v>595</v>
      </c>
      <c r="G113" s="126" t="s">
        <v>22691</v>
      </c>
      <c r="H113" s="126" t="s">
        <v>22692</v>
      </c>
      <c r="I113" s="126" t="s">
        <v>22693</v>
      </c>
      <c r="J113" s="126" t="s">
        <v>26407</v>
      </c>
      <c r="K113" s="9">
        <f>_xlfn.IFNA(VLOOKUP(Table5[[#This Row],[Section]],SubSill_Tier,2,FALSE),0)</f>
        <v>0</v>
      </c>
      <c r="L113" s="9" t="str">
        <f t="shared" si="10"/>
        <v/>
      </c>
      <c r="M113" s="205" t="str" cm="1">
        <f t="array" ref="M113">_xlfn.IFS(NOT(ISERROR(VLOOKUP(Table5[[#This Row],[Section]],TB_notTB,1,FALSE))),"No",LEFT(Table5[[#This Row],[Section]],3)="ETB","PLS",LEFT(Table5[[#This Row],[Section]],1)="7","PDB",NOT(ISBLANK(Table5[[#This Row],[Section]])),"No")</f>
        <v>PDB</v>
      </c>
    </row>
    <row r="114" spans="1:13" x14ac:dyDescent="0.25">
      <c r="A114" s="126" t="s">
        <v>25738</v>
      </c>
      <c r="B114" s="126" t="s">
        <v>25184</v>
      </c>
      <c r="C114" s="126" t="s">
        <v>75</v>
      </c>
      <c r="D114" s="127">
        <v>0.40699999999999997</v>
      </c>
      <c r="E114" s="128">
        <v>198</v>
      </c>
      <c r="F114" s="128">
        <v>198</v>
      </c>
      <c r="G114" s="126" t="s">
        <v>22691</v>
      </c>
      <c r="H114" s="126" t="s">
        <v>22692</v>
      </c>
      <c r="I114" s="126" t="s">
        <v>22693</v>
      </c>
      <c r="J114" s="126" t="s">
        <v>26407</v>
      </c>
      <c r="K114" s="9">
        <f>_xlfn.IFNA(VLOOKUP(Table5[[#This Row],[Section]],SubSill_Tier,2,FALSE),0)</f>
        <v>0</v>
      </c>
      <c r="L114" s="9" t="str">
        <f t="shared" si="10"/>
        <v/>
      </c>
      <c r="M114" s="205" t="str" cm="1">
        <f t="array" ref="M114">_xlfn.IFS(NOT(ISERROR(VLOOKUP(Table5[[#This Row],[Section]],TB_notTB,1,FALSE))),"No",LEFT(Table5[[#This Row],[Section]],3)="ETB","PLS",LEFT(Table5[[#This Row],[Section]],1)="7","PDB",NOT(ISBLANK(Table5[[#This Row],[Section]])),"No")</f>
        <v>PDB</v>
      </c>
    </row>
    <row r="115" spans="1:13" x14ac:dyDescent="0.25">
      <c r="A115" s="126" t="s">
        <v>25739</v>
      </c>
      <c r="B115" s="126" t="s">
        <v>25186</v>
      </c>
      <c r="C115" s="126" t="s">
        <v>75</v>
      </c>
      <c r="D115" s="127">
        <v>0.35899999999999999</v>
      </c>
      <c r="E115" s="128">
        <v>183</v>
      </c>
      <c r="F115" s="128">
        <v>183</v>
      </c>
      <c r="G115" s="126" t="s">
        <v>22955</v>
      </c>
      <c r="H115" s="126" t="s">
        <v>22956</v>
      </c>
      <c r="I115" s="126" t="s">
        <v>22957</v>
      </c>
      <c r="J115" s="126" t="s">
        <v>26407</v>
      </c>
      <c r="K115" s="9">
        <f>_xlfn.IFNA(VLOOKUP(Table5[[#This Row],[Section]],SubSill_Tier,2,FALSE),0)</f>
        <v>0</v>
      </c>
      <c r="L115" s="9" t="str">
        <f t="shared" si="10"/>
        <v/>
      </c>
      <c r="M115" s="205" t="str" cm="1">
        <f t="array" ref="M115">_xlfn.IFS(NOT(ISERROR(VLOOKUP(Table5[[#This Row],[Section]],TB_notTB,1,FALSE))),"No",LEFT(Table5[[#This Row],[Section]],3)="ETB","PLS",LEFT(Table5[[#This Row],[Section]],1)="7","PDB",NOT(ISBLANK(Table5[[#This Row],[Section]])),"No")</f>
        <v>PDB</v>
      </c>
    </row>
    <row r="116" spans="1:13" x14ac:dyDescent="0.25">
      <c r="A116" s="126" t="s">
        <v>25740</v>
      </c>
      <c r="B116" s="126" t="s">
        <v>25188</v>
      </c>
      <c r="C116" s="126" t="s">
        <v>75</v>
      </c>
      <c r="D116" s="127">
        <v>1.742</v>
      </c>
      <c r="E116" s="128">
        <v>672</v>
      </c>
      <c r="F116" s="128">
        <v>672</v>
      </c>
      <c r="G116" s="126" t="s">
        <v>22691</v>
      </c>
      <c r="H116" s="126" t="s">
        <v>22692</v>
      </c>
      <c r="I116" s="126" t="s">
        <v>22693</v>
      </c>
      <c r="J116" s="126" t="s">
        <v>26407</v>
      </c>
      <c r="K116" s="9">
        <f>_xlfn.IFNA(VLOOKUP(Table5[[#This Row],[Section]],SubSill_Tier,2,FALSE),0)</f>
        <v>0</v>
      </c>
      <c r="L116" s="9" t="str">
        <f t="shared" si="10"/>
        <v/>
      </c>
      <c r="M116" s="205" t="str" cm="1">
        <f t="array" ref="M116">_xlfn.IFS(NOT(ISERROR(VLOOKUP(Table5[[#This Row],[Section]],TB_notTB,1,FALSE))),"No",LEFT(Table5[[#This Row],[Section]],3)="ETB","PLS",LEFT(Table5[[#This Row],[Section]],1)="7","PDB",NOT(ISBLANK(Table5[[#This Row],[Section]])),"No")</f>
        <v>PDB</v>
      </c>
    </row>
    <row r="117" spans="1:13" x14ac:dyDescent="0.25">
      <c r="A117" s="126" t="s">
        <v>25741</v>
      </c>
      <c r="B117" s="126" t="s">
        <v>25190</v>
      </c>
      <c r="C117" s="126" t="s">
        <v>75</v>
      </c>
      <c r="D117" s="127">
        <v>0.83299999999999996</v>
      </c>
      <c r="E117" s="128">
        <v>317</v>
      </c>
      <c r="F117" s="128">
        <v>317</v>
      </c>
      <c r="G117" s="126" t="s">
        <v>22691</v>
      </c>
      <c r="H117" s="126" t="s">
        <v>22692</v>
      </c>
      <c r="I117" s="126" t="s">
        <v>22693</v>
      </c>
      <c r="J117" s="126" t="s">
        <v>26407</v>
      </c>
      <c r="K117" s="9">
        <f>_xlfn.IFNA(VLOOKUP(Table5[[#This Row],[Section]],SubSill_Tier,2,FALSE),0)</f>
        <v>0</v>
      </c>
      <c r="L117" s="9" t="str">
        <f t="shared" si="10"/>
        <v/>
      </c>
      <c r="M117" s="205" t="str" cm="1">
        <f t="array" ref="M117">_xlfn.IFS(NOT(ISERROR(VLOOKUP(Table5[[#This Row],[Section]],TB_notTB,1,FALSE))),"No",LEFT(Table5[[#This Row],[Section]],3)="ETB","PLS",LEFT(Table5[[#This Row],[Section]],1)="7","PDB",NOT(ISBLANK(Table5[[#This Row],[Section]])),"No")</f>
        <v>PDB</v>
      </c>
    </row>
    <row r="118" spans="1:13" x14ac:dyDescent="0.25">
      <c r="A118" s="126" t="s">
        <v>25742</v>
      </c>
      <c r="B118" s="126" t="s">
        <v>25192</v>
      </c>
      <c r="C118" s="126" t="s">
        <v>75</v>
      </c>
      <c r="D118" s="127">
        <v>1.5209999999999999</v>
      </c>
      <c r="E118" s="128">
        <v>561</v>
      </c>
      <c r="F118" s="128">
        <v>561</v>
      </c>
      <c r="G118" s="126" t="s">
        <v>22955</v>
      </c>
      <c r="H118" s="126" t="s">
        <v>22956</v>
      </c>
      <c r="I118" s="126" t="s">
        <v>22957</v>
      </c>
      <c r="J118" s="126" t="s">
        <v>26407</v>
      </c>
      <c r="K118" s="9">
        <f>_xlfn.IFNA(VLOOKUP(Table5[[#This Row],[Section]],SubSill_Tier,2,FALSE),0)</f>
        <v>0</v>
      </c>
      <c r="L118" s="9" t="str">
        <f t="shared" si="10"/>
        <v/>
      </c>
      <c r="M118" s="205" t="str" cm="1">
        <f t="array" ref="M118">_xlfn.IFS(NOT(ISERROR(VLOOKUP(Table5[[#This Row],[Section]],TB_notTB,1,FALSE))),"No",LEFT(Table5[[#This Row],[Section]],3)="ETB","PLS",LEFT(Table5[[#This Row],[Section]],1)="7","PDB",NOT(ISBLANK(Table5[[#This Row],[Section]])),"No")</f>
        <v>PDB</v>
      </c>
    </row>
    <row r="119" spans="1:13" x14ac:dyDescent="0.25">
      <c r="A119" s="126" t="s">
        <v>25743</v>
      </c>
      <c r="B119" s="126" t="s">
        <v>25194</v>
      </c>
      <c r="C119" s="126" t="s">
        <v>75</v>
      </c>
      <c r="D119" s="127">
        <v>1.3919999999999999</v>
      </c>
      <c r="E119" s="128">
        <v>529</v>
      </c>
      <c r="F119" s="128">
        <v>529</v>
      </c>
      <c r="G119" s="126" t="s">
        <v>22707</v>
      </c>
      <c r="H119" s="126" t="s">
        <v>22708</v>
      </c>
      <c r="I119" s="126" t="s">
        <v>22709</v>
      </c>
      <c r="J119" s="126" t="s">
        <v>26407</v>
      </c>
      <c r="K119" s="9">
        <f>_xlfn.IFNA(VLOOKUP(Table5[[#This Row],[Section]],SubSill_Tier,2,FALSE),0)</f>
        <v>0</v>
      </c>
      <c r="L119" s="9" t="str">
        <f t="shared" si="10"/>
        <v/>
      </c>
      <c r="M119" s="205" t="str" cm="1">
        <f t="array" ref="M119">_xlfn.IFS(NOT(ISERROR(VLOOKUP(Table5[[#This Row],[Section]],TB_notTB,1,FALSE))),"No",LEFT(Table5[[#This Row],[Section]],3)="ETB","PLS",LEFT(Table5[[#This Row],[Section]],1)="7","PDB",NOT(ISBLANK(Table5[[#This Row],[Section]])),"No")</f>
        <v>PDB</v>
      </c>
    </row>
    <row r="120" spans="1:13" x14ac:dyDescent="0.25">
      <c r="A120" s="126" t="s">
        <v>25744</v>
      </c>
      <c r="B120" s="126" t="s">
        <v>25196</v>
      </c>
      <c r="C120" s="126" t="s">
        <v>75</v>
      </c>
      <c r="D120" s="127">
        <v>1.6180000000000001</v>
      </c>
      <c r="E120" s="128">
        <v>473</v>
      </c>
      <c r="F120" s="128">
        <v>473</v>
      </c>
      <c r="G120" s="126" t="s">
        <v>22707</v>
      </c>
      <c r="H120" s="126" t="s">
        <v>22708</v>
      </c>
      <c r="I120" s="126" t="s">
        <v>22709</v>
      </c>
      <c r="J120" s="126" t="s">
        <v>26407</v>
      </c>
      <c r="K120" s="9">
        <f>_xlfn.IFNA(VLOOKUP(Table5[[#This Row],[Section]],SubSill_Tier,2,FALSE),0)</f>
        <v>0</v>
      </c>
      <c r="L120" s="9" t="str">
        <f t="shared" si="10"/>
        <v/>
      </c>
      <c r="M120" s="205" t="str" cm="1">
        <f t="array" ref="M120">_xlfn.IFS(NOT(ISERROR(VLOOKUP(Table5[[#This Row],[Section]],TB_notTB,1,FALSE))),"No",LEFT(Table5[[#This Row],[Section]],3)="ETB","PLS",LEFT(Table5[[#This Row],[Section]],1)="7","PDB",NOT(ISBLANK(Table5[[#This Row],[Section]])),"No")</f>
        <v>PDB</v>
      </c>
    </row>
    <row r="121" spans="1:13" x14ac:dyDescent="0.25">
      <c r="A121" s="126" t="s">
        <v>25745</v>
      </c>
      <c r="B121" s="126" t="s">
        <v>25198</v>
      </c>
      <c r="C121" s="126" t="s">
        <v>75</v>
      </c>
      <c r="D121" s="127">
        <v>0.48599999999999999</v>
      </c>
      <c r="E121" s="128">
        <v>214</v>
      </c>
      <c r="F121" s="128">
        <v>214</v>
      </c>
      <c r="G121" s="126" t="s">
        <v>22752</v>
      </c>
      <c r="H121" s="126" t="s">
        <v>22753</v>
      </c>
      <c r="I121" s="126" t="s">
        <v>22754</v>
      </c>
      <c r="J121" s="126" t="s">
        <v>26407</v>
      </c>
      <c r="K121" s="9">
        <f>_xlfn.IFNA(VLOOKUP(Table5[[#This Row],[Section]],SubSill_Tier,2,FALSE),0)</f>
        <v>0</v>
      </c>
      <c r="L121" s="9" t="str">
        <f t="shared" si="10"/>
        <v/>
      </c>
      <c r="M121" s="205" t="str" cm="1">
        <f t="array" ref="M121">_xlfn.IFS(NOT(ISERROR(VLOOKUP(Table5[[#This Row],[Section]],TB_notTB,1,FALSE))),"No",LEFT(Table5[[#This Row],[Section]],3)="ETB","PLS",LEFT(Table5[[#This Row],[Section]],1)="7","PDB",NOT(ISBLANK(Table5[[#This Row],[Section]])),"No")</f>
        <v>PDB</v>
      </c>
    </row>
    <row r="122" spans="1:13" x14ac:dyDescent="0.25">
      <c r="A122" s="126" t="s">
        <v>25746</v>
      </c>
      <c r="B122" s="126" t="s">
        <v>25200</v>
      </c>
      <c r="C122" s="126" t="s">
        <v>75</v>
      </c>
      <c r="D122" s="127">
        <v>1.7430000000000001</v>
      </c>
      <c r="E122" s="128">
        <v>532</v>
      </c>
      <c r="F122" s="128">
        <v>532</v>
      </c>
      <c r="G122" s="126" t="s">
        <v>22761</v>
      </c>
      <c r="H122" s="126" t="s">
        <v>22762</v>
      </c>
      <c r="I122" s="126" t="s">
        <v>22763</v>
      </c>
      <c r="J122" s="126" t="s">
        <v>26407</v>
      </c>
      <c r="K122" s="9">
        <f>_xlfn.IFNA(VLOOKUP(Table5[[#This Row],[Section]],SubSill_Tier,2,FALSE),0)</f>
        <v>0</v>
      </c>
      <c r="L122" s="9" t="str">
        <f t="shared" si="10"/>
        <v/>
      </c>
      <c r="M122" s="205" t="str" cm="1">
        <f t="array" ref="M122">_xlfn.IFS(NOT(ISERROR(VLOOKUP(Table5[[#This Row],[Section]],TB_notTB,1,FALSE))),"No",LEFT(Table5[[#This Row],[Section]],3)="ETB","PLS",LEFT(Table5[[#This Row],[Section]],1)="7","PDB",NOT(ISBLANK(Table5[[#This Row],[Section]])),"No")</f>
        <v>PDB</v>
      </c>
    </row>
    <row r="123" spans="1:13" x14ac:dyDescent="0.25">
      <c r="A123" s="126" t="s">
        <v>25747</v>
      </c>
      <c r="B123" s="126" t="s">
        <v>25202</v>
      </c>
      <c r="C123" s="126" t="s">
        <v>75</v>
      </c>
      <c r="D123" s="127">
        <v>1.593</v>
      </c>
      <c r="E123" s="128">
        <v>590</v>
      </c>
      <c r="F123" s="128">
        <v>590</v>
      </c>
      <c r="G123" s="126" t="s">
        <v>22761</v>
      </c>
      <c r="H123" s="126" t="s">
        <v>22762</v>
      </c>
      <c r="I123" s="126" t="s">
        <v>22763</v>
      </c>
      <c r="J123" s="126" t="s">
        <v>26407</v>
      </c>
      <c r="K123" s="9">
        <f>_xlfn.IFNA(VLOOKUP(Table5[[#This Row],[Section]],SubSill_Tier,2,FALSE),0)</f>
        <v>0</v>
      </c>
      <c r="L123" s="9" t="str">
        <f t="shared" si="10"/>
        <v/>
      </c>
      <c r="M123" s="205" t="str" cm="1">
        <f t="array" ref="M123">_xlfn.IFS(NOT(ISERROR(VLOOKUP(Table5[[#This Row],[Section]],TB_notTB,1,FALSE))),"No",LEFT(Table5[[#This Row],[Section]],3)="ETB","PLS",LEFT(Table5[[#This Row],[Section]],1)="7","PDB",NOT(ISBLANK(Table5[[#This Row],[Section]])),"No")</f>
        <v>PDB</v>
      </c>
    </row>
    <row r="124" spans="1:13" x14ac:dyDescent="0.25">
      <c r="A124" s="126" t="s">
        <v>25748</v>
      </c>
      <c r="B124" s="126" t="s">
        <v>25981</v>
      </c>
      <c r="C124" s="126" t="s">
        <v>75</v>
      </c>
      <c r="D124" s="127">
        <v>1.66</v>
      </c>
      <c r="E124" s="128">
        <v>620</v>
      </c>
      <c r="F124" s="128">
        <v>620</v>
      </c>
      <c r="G124" s="126" t="s">
        <v>22761</v>
      </c>
      <c r="H124" s="126" t="s">
        <v>22762</v>
      </c>
      <c r="I124" s="126" t="s">
        <v>22763</v>
      </c>
      <c r="J124" s="126" t="s">
        <v>26407</v>
      </c>
      <c r="K124" s="9">
        <f>_xlfn.IFNA(VLOOKUP(Table5[[#This Row],[Section]],SubSill_Tier,2,FALSE),0)</f>
        <v>0</v>
      </c>
      <c r="L124" s="9" t="str">
        <f t="shared" si="10"/>
        <v/>
      </c>
      <c r="M124" s="205" t="str" cm="1">
        <f t="array" ref="M124">_xlfn.IFS(NOT(ISERROR(VLOOKUP(Table5[[#This Row],[Section]],TB_notTB,1,FALSE))),"No",LEFT(Table5[[#This Row],[Section]],3)="ETB","PLS",LEFT(Table5[[#This Row],[Section]],1)="7","PDB",NOT(ISBLANK(Table5[[#This Row],[Section]])),"No")</f>
        <v>PDB</v>
      </c>
    </row>
    <row r="125" spans="1:13" x14ac:dyDescent="0.25">
      <c r="A125" s="126" t="s">
        <v>25749</v>
      </c>
      <c r="B125" s="126" t="s">
        <v>25982</v>
      </c>
      <c r="C125" s="126" t="s">
        <v>75</v>
      </c>
      <c r="D125" s="127">
        <v>1.776</v>
      </c>
      <c r="E125" s="128">
        <v>638</v>
      </c>
      <c r="F125" s="128">
        <v>638</v>
      </c>
      <c r="G125" s="126" t="s">
        <v>22761</v>
      </c>
      <c r="H125" s="126" t="s">
        <v>22762</v>
      </c>
      <c r="I125" s="126" t="s">
        <v>22763</v>
      </c>
      <c r="J125" s="126" t="s">
        <v>26407</v>
      </c>
      <c r="K125" s="9">
        <f>_xlfn.IFNA(VLOOKUP(Table5[[#This Row],[Section]],SubSill_Tier,2,FALSE),0)</f>
        <v>0</v>
      </c>
      <c r="L125" s="9" t="str">
        <f t="shared" si="10"/>
        <v/>
      </c>
      <c r="M125" s="205" t="str" cm="1">
        <f t="array" ref="M125">_xlfn.IFS(NOT(ISERROR(VLOOKUP(Table5[[#This Row],[Section]],TB_notTB,1,FALSE))),"No",LEFT(Table5[[#This Row],[Section]],3)="ETB","PLS",LEFT(Table5[[#This Row],[Section]],1)="7","PDB",NOT(ISBLANK(Table5[[#This Row],[Section]])),"No")</f>
        <v>PDB</v>
      </c>
    </row>
    <row r="126" spans="1:13" x14ac:dyDescent="0.25">
      <c r="A126" s="126" t="s">
        <v>25750</v>
      </c>
      <c r="B126" s="126" t="s">
        <v>25983</v>
      </c>
      <c r="C126" s="126" t="s">
        <v>75</v>
      </c>
      <c r="D126" s="127">
        <v>1.472</v>
      </c>
      <c r="E126" s="128">
        <v>594</v>
      </c>
      <c r="F126" s="128">
        <v>594</v>
      </c>
      <c r="G126" s="126" t="s">
        <v>22761</v>
      </c>
      <c r="H126" s="126" t="s">
        <v>22762</v>
      </c>
      <c r="I126" s="126" t="s">
        <v>22763</v>
      </c>
      <c r="J126" s="126" t="s">
        <v>26407</v>
      </c>
      <c r="K126" s="9">
        <f>_xlfn.IFNA(VLOOKUP(Table5[[#This Row],[Section]],SubSill_Tier,2,FALSE),0)</f>
        <v>0</v>
      </c>
      <c r="L126" s="9" t="str">
        <f t="shared" si="10"/>
        <v/>
      </c>
      <c r="M126" s="205" t="str" cm="1">
        <f t="array" ref="M126">_xlfn.IFS(NOT(ISERROR(VLOOKUP(Table5[[#This Row],[Section]],TB_notTB,1,FALSE))),"No",LEFT(Table5[[#This Row],[Section]],3)="ETB","PLS",LEFT(Table5[[#This Row],[Section]],1)="7","PDB",NOT(ISBLANK(Table5[[#This Row],[Section]])),"No")</f>
        <v>PDB</v>
      </c>
    </row>
    <row r="127" spans="1:13" x14ac:dyDescent="0.25">
      <c r="A127" s="126" t="s">
        <v>25751</v>
      </c>
      <c r="B127" s="126" t="s">
        <v>25210</v>
      </c>
      <c r="C127" s="126" t="s">
        <v>75</v>
      </c>
      <c r="D127" s="127">
        <v>1.1850000000000001</v>
      </c>
      <c r="E127" s="128">
        <v>317</v>
      </c>
      <c r="F127" s="128">
        <v>317</v>
      </c>
      <c r="G127" s="126" t="s">
        <v>22691</v>
      </c>
      <c r="H127" s="126" t="s">
        <v>22692</v>
      </c>
      <c r="I127" s="126" t="s">
        <v>22693</v>
      </c>
      <c r="J127" s="126" t="s">
        <v>26407</v>
      </c>
      <c r="K127" s="9">
        <f>_xlfn.IFNA(VLOOKUP(Table5[[#This Row],[Section]],SubSill_Tier,2,FALSE),0)</f>
        <v>0</v>
      </c>
      <c r="L127" s="9" t="str">
        <f t="shared" si="10"/>
        <v/>
      </c>
      <c r="M127" s="205" t="str" cm="1">
        <f t="array" ref="M127">_xlfn.IFS(NOT(ISERROR(VLOOKUP(Table5[[#This Row],[Section]],TB_notTB,1,FALSE))),"No",LEFT(Table5[[#This Row],[Section]],3)="ETB","PLS",LEFT(Table5[[#This Row],[Section]],1)="7","PDB",NOT(ISBLANK(Table5[[#This Row],[Section]])),"No")</f>
        <v>PDB</v>
      </c>
    </row>
    <row r="128" spans="1:13" x14ac:dyDescent="0.25">
      <c r="A128" s="126" t="s">
        <v>25752</v>
      </c>
      <c r="B128" s="126" t="s">
        <v>25212</v>
      </c>
      <c r="C128" s="126" t="s">
        <v>75</v>
      </c>
      <c r="D128" s="127">
        <v>1.323</v>
      </c>
      <c r="E128" s="128">
        <v>515</v>
      </c>
      <c r="F128" s="128">
        <v>515</v>
      </c>
      <c r="G128" s="126" t="s">
        <v>22691</v>
      </c>
      <c r="H128" s="126" t="s">
        <v>22692</v>
      </c>
      <c r="I128" s="126" t="s">
        <v>22693</v>
      </c>
      <c r="J128" s="126" t="s">
        <v>26407</v>
      </c>
      <c r="K128" s="9">
        <f>_xlfn.IFNA(VLOOKUP(Table5[[#This Row],[Section]],SubSill_Tier,2,FALSE),0)</f>
        <v>0</v>
      </c>
      <c r="L128" s="9" t="str">
        <f t="shared" si="10"/>
        <v/>
      </c>
      <c r="M128" s="205" t="str" cm="1">
        <f t="array" ref="M128">_xlfn.IFS(NOT(ISERROR(VLOOKUP(Table5[[#This Row],[Section]],TB_notTB,1,FALSE))),"No",LEFT(Table5[[#This Row],[Section]],3)="ETB","PLS",LEFT(Table5[[#This Row],[Section]],1)="7","PDB",NOT(ISBLANK(Table5[[#This Row],[Section]])),"No")</f>
        <v>PDB</v>
      </c>
    </row>
    <row r="129" spans="1:13" x14ac:dyDescent="0.25">
      <c r="A129" s="126" t="s">
        <v>25753</v>
      </c>
      <c r="B129" s="126" t="s">
        <v>25214</v>
      </c>
      <c r="C129" s="126" t="s">
        <v>75</v>
      </c>
      <c r="D129" s="127">
        <v>0.89100000000000001</v>
      </c>
      <c r="E129" s="128">
        <v>294</v>
      </c>
      <c r="F129" s="128">
        <v>294</v>
      </c>
      <c r="G129" s="126" t="s">
        <v>22691</v>
      </c>
      <c r="H129" s="126" t="s">
        <v>22692</v>
      </c>
      <c r="I129" s="126" t="s">
        <v>22693</v>
      </c>
      <c r="J129" s="126" t="s">
        <v>26407</v>
      </c>
      <c r="K129" s="9">
        <f>_xlfn.IFNA(VLOOKUP(Table5[[#This Row],[Section]],SubSill_Tier,2,FALSE),0)</f>
        <v>0</v>
      </c>
      <c r="L129" s="9" t="str">
        <f t="shared" si="10"/>
        <v/>
      </c>
      <c r="M129" s="205" t="str" cm="1">
        <f t="array" ref="M129">_xlfn.IFS(NOT(ISERROR(VLOOKUP(Table5[[#This Row],[Section]],TB_notTB,1,FALSE))),"No",LEFT(Table5[[#This Row],[Section]],3)="ETB","PLS",LEFT(Table5[[#This Row],[Section]],1)="7","PDB",NOT(ISBLANK(Table5[[#This Row],[Section]])),"No")</f>
        <v>PDB</v>
      </c>
    </row>
    <row r="130" spans="1:13" x14ac:dyDescent="0.25">
      <c r="A130" s="126" t="s">
        <v>25754</v>
      </c>
      <c r="B130" s="126" t="s">
        <v>25216</v>
      </c>
      <c r="C130" s="126" t="s">
        <v>75</v>
      </c>
      <c r="D130" s="127">
        <v>1.2989999999999999</v>
      </c>
      <c r="E130" s="128">
        <v>351</v>
      </c>
      <c r="F130" s="128">
        <v>351</v>
      </c>
      <c r="G130" s="126" t="s">
        <v>22691</v>
      </c>
      <c r="H130" s="126" t="s">
        <v>22692</v>
      </c>
      <c r="I130" s="126" t="s">
        <v>22693</v>
      </c>
      <c r="J130" s="126" t="s">
        <v>26407</v>
      </c>
      <c r="K130" s="9">
        <f>_xlfn.IFNA(VLOOKUP(Table5[[#This Row],[Section]],SubSill_Tier,2,FALSE),0)</f>
        <v>0</v>
      </c>
      <c r="L130" s="9" t="str">
        <f t="shared" ref="L130:L193" si="11">IFERROR(IF(LEFT(G130,2)="AI",IF(_xlfn.NUMBERVALUE(IFERROR(LEFT(IF(ISERROR(FIND("X",UPPER(B130))),UPPER(B130),RIGHT(UPPER(B130),LEN(UPPER(B130))-FIND("~",SUBSTITUTE(UPPER(B130),"X","~",LEN(UPPER(B130))-LEN(SUBSTITUTE(UPPER(B130),"X","")))))),FIND(" ",IF(ISERROR(FIND("X",UPPER(B130))),UPPER(B130),RIGHT(UPPER(B130),LEN(UPPER(B130))-FIND("~",SUBSTITUTE(UPPER(B130),"X","~",LEN(UPPER(B130))-LEN(SUBSTITUTE(UPPER(B130),"X","")))))),1)-1),IF(ISERROR(FIND("X",UPPER(B130))),UPPER(B130),RIGHT(UPPER(B130),LEN(UPPER(B130))-FIND("~",SUBSTITUTE(UPPER(B130),"X","~",LEN(UPPER(B130))-LEN(SUBSTITUTE(UPPER(B130),"X",""))))))),".")&gt;=5,"Wall",""),""),"")</f>
        <v/>
      </c>
      <c r="M130" s="205" t="str" cm="1">
        <f t="array" ref="M130">_xlfn.IFS(NOT(ISERROR(VLOOKUP(Table5[[#This Row],[Section]],TB_notTB,1,FALSE))),"No",LEFT(Table5[[#This Row],[Section]],3)="ETB","PLS",LEFT(Table5[[#This Row],[Section]],1)="7","PDB",NOT(ISBLANK(Table5[[#This Row],[Section]])),"No")</f>
        <v>PDB</v>
      </c>
    </row>
    <row r="131" spans="1:13" x14ac:dyDescent="0.25">
      <c r="A131" s="126" t="s">
        <v>25533</v>
      </c>
      <c r="B131" s="126" t="s">
        <v>25118</v>
      </c>
      <c r="C131" s="126" t="s">
        <v>75</v>
      </c>
      <c r="D131" s="127">
        <v>2.4350000000000001</v>
      </c>
      <c r="E131" s="128">
        <v>729</v>
      </c>
      <c r="F131" s="128">
        <v>729</v>
      </c>
      <c r="G131" s="126" t="s">
        <v>22712</v>
      </c>
      <c r="H131" s="126" t="s">
        <v>22713</v>
      </c>
      <c r="I131" s="126" t="s">
        <v>22714</v>
      </c>
      <c r="J131" s="126" t="s">
        <v>26407</v>
      </c>
      <c r="K131" s="9">
        <f>_xlfn.IFNA(VLOOKUP(Table5[[#This Row],[Section]],SubSill_Tier,2,FALSE),0)</f>
        <v>0</v>
      </c>
      <c r="L131" s="9" t="str">
        <f t="shared" si="11"/>
        <v/>
      </c>
      <c r="M131" s="205" t="str" cm="1">
        <f t="array" ref="M131">_xlfn.IFS(NOT(ISERROR(VLOOKUP(Table5[[#This Row],[Section]],TB_notTB,1,FALSE))),"No",LEFT(Table5[[#This Row],[Section]],3)="ETB","PLS",LEFT(Table5[[#This Row],[Section]],1)="7","PDB",NOT(ISBLANK(Table5[[#This Row],[Section]])),"No")</f>
        <v>PDB</v>
      </c>
    </row>
    <row r="132" spans="1:13" x14ac:dyDescent="0.25">
      <c r="A132" s="126" t="s">
        <v>25534</v>
      </c>
      <c r="B132" s="126" t="s">
        <v>25120</v>
      </c>
      <c r="C132" s="126" t="s">
        <v>75</v>
      </c>
      <c r="D132" s="127">
        <v>2.4990000000000001</v>
      </c>
      <c r="E132" s="128">
        <v>763</v>
      </c>
      <c r="F132" s="128">
        <v>763</v>
      </c>
      <c r="G132" s="126" t="s">
        <v>23040</v>
      </c>
      <c r="H132" s="126" t="s">
        <v>23041</v>
      </c>
      <c r="I132" s="126" t="s">
        <v>23042</v>
      </c>
      <c r="J132" s="126" t="s">
        <v>26407</v>
      </c>
      <c r="K132" s="9">
        <f>_xlfn.IFNA(VLOOKUP(Table5[[#This Row],[Section]],SubSill_Tier,2,FALSE),0)</f>
        <v>0</v>
      </c>
      <c r="L132" s="9" t="str">
        <f t="shared" si="11"/>
        <v/>
      </c>
      <c r="M132" s="205" t="str" cm="1">
        <f t="array" ref="M132">_xlfn.IFS(NOT(ISERROR(VLOOKUP(Table5[[#This Row],[Section]],TB_notTB,1,FALSE))),"No",LEFT(Table5[[#This Row],[Section]],3)="ETB","PLS",LEFT(Table5[[#This Row],[Section]],1)="7","PDB",NOT(ISBLANK(Table5[[#This Row],[Section]])),"No")</f>
        <v>PDB</v>
      </c>
    </row>
    <row r="133" spans="1:13" x14ac:dyDescent="0.25">
      <c r="A133" s="126" t="s">
        <v>25535</v>
      </c>
      <c r="B133" s="126" t="s">
        <v>25122</v>
      </c>
      <c r="C133" s="126" t="s">
        <v>75</v>
      </c>
      <c r="D133" s="127">
        <v>0.48799999999999999</v>
      </c>
      <c r="E133" s="128">
        <v>223</v>
      </c>
      <c r="F133" s="128">
        <v>223</v>
      </c>
      <c r="G133" s="126" t="s">
        <v>22691</v>
      </c>
      <c r="H133" s="126" t="s">
        <v>22692</v>
      </c>
      <c r="I133" s="126" t="s">
        <v>22693</v>
      </c>
      <c r="J133" s="126" t="s">
        <v>26407</v>
      </c>
      <c r="K133" s="9">
        <f>_xlfn.IFNA(VLOOKUP(Table5[[#This Row],[Section]],SubSill_Tier,2,FALSE),0)</f>
        <v>0</v>
      </c>
      <c r="L133" s="9" t="str">
        <f t="shared" si="11"/>
        <v/>
      </c>
      <c r="M133" s="205" t="str" cm="1">
        <f t="array" ref="M133">_xlfn.IFS(NOT(ISERROR(VLOOKUP(Table5[[#This Row],[Section]],TB_notTB,1,FALSE))),"No",LEFT(Table5[[#This Row],[Section]],3)="ETB","PLS",LEFT(Table5[[#This Row],[Section]],1)="7","PDB",NOT(ISBLANK(Table5[[#This Row],[Section]])),"No")</f>
        <v>PDB</v>
      </c>
    </row>
    <row r="134" spans="1:13" x14ac:dyDescent="0.25">
      <c r="A134" s="126" t="s">
        <v>25536</v>
      </c>
      <c r="B134" s="126" t="s">
        <v>25124</v>
      </c>
      <c r="C134" s="126" t="s">
        <v>75</v>
      </c>
      <c r="D134" s="127">
        <v>0.6</v>
      </c>
      <c r="E134" s="128">
        <v>275</v>
      </c>
      <c r="F134" s="128">
        <v>275</v>
      </c>
      <c r="G134" s="126" t="s">
        <v>22691</v>
      </c>
      <c r="H134" s="126" t="s">
        <v>22692</v>
      </c>
      <c r="I134" s="126" t="s">
        <v>22693</v>
      </c>
      <c r="J134" s="126" t="s">
        <v>26407</v>
      </c>
      <c r="K134" s="9">
        <f>_xlfn.IFNA(VLOOKUP(Table5[[#This Row],[Section]],SubSill_Tier,2,FALSE),0)</f>
        <v>0</v>
      </c>
      <c r="L134" s="9" t="str">
        <f t="shared" si="11"/>
        <v/>
      </c>
      <c r="M134" s="205" t="str" cm="1">
        <f t="array" ref="M134">_xlfn.IFS(NOT(ISERROR(VLOOKUP(Table5[[#This Row],[Section]],TB_notTB,1,FALSE))),"No",LEFT(Table5[[#This Row],[Section]],3)="ETB","PLS",LEFT(Table5[[#This Row],[Section]],1)="7","PDB",NOT(ISBLANK(Table5[[#This Row],[Section]])),"No")</f>
        <v>PDB</v>
      </c>
    </row>
    <row r="135" spans="1:13" x14ac:dyDescent="0.25">
      <c r="A135" s="126" t="s">
        <v>25537</v>
      </c>
      <c r="B135" s="126" t="s">
        <v>25126</v>
      </c>
      <c r="C135" s="126" t="s">
        <v>75</v>
      </c>
      <c r="D135" s="127">
        <v>2.3540000000000001</v>
      </c>
      <c r="E135" s="128">
        <v>507</v>
      </c>
      <c r="F135" s="128">
        <v>507</v>
      </c>
      <c r="G135" s="126" t="s">
        <v>22955</v>
      </c>
      <c r="H135" s="126" t="s">
        <v>22956</v>
      </c>
      <c r="I135" s="126" t="s">
        <v>22957</v>
      </c>
      <c r="J135" s="126" t="s">
        <v>26407</v>
      </c>
      <c r="K135" s="9">
        <f>_xlfn.IFNA(VLOOKUP(Table5[[#This Row],[Section]],SubSill_Tier,2,FALSE),0)</f>
        <v>0</v>
      </c>
      <c r="L135" s="9" t="str">
        <f t="shared" si="11"/>
        <v/>
      </c>
      <c r="M135" s="205" t="str" cm="1">
        <f t="array" ref="M135">_xlfn.IFS(NOT(ISERROR(VLOOKUP(Table5[[#This Row],[Section]],TB_notTB,1,FALSE))),"No",LEFT(Table5[[#This Row],[Section]],3)="ETB","PLS",LEFT(Table5[[#This Row],[Section]],1)="7","PDB",NOT(ISBLANK(Table5[[#This Row],[Section]])),"No")</f>
        <v>PDB</v>
      </c>
    </row>
    <row r="136" spans="1:13" x14ac:dyDescent="0.25">
      <c r="A136" s="126" t="s">
        <v>25538</v>
      </c>
      <c r="B136" s="126" t="s">
        <v>25128</v>
      </c>
      <c r="C136" s="126" t="s">
        <v>75</v>
      </c>
      <c r="D136" s="127">
        <v>2.444</v>
      </c>
      <c r="E136" s="128">
        <v>507</v>
      </c>
      <c r="F136" s="128">
        <v>507</v>
      </c>
      <c r="G136" s="126" t="s">
        <v>23154</v>
      </c>
      <c r="H136" s="126" t="s">
        <v>23155</v>
      </c>
      <c r="I136" s="126" t="s">
        <v>23156</v>
      </c>
      <c r="J136" s="126" t="s">
        <v>26407</v>
      </c>
      <c r="K136" s="9">
        <f>_xlfn.IFNA(VLOOKUP(Table5[[#This Row],[Section]],SubSill_Tier,2,FALSE),0)</f>
        <v>0</v>
      </c>
      <c r="L136" s="9" t="str">
        <f t="shared" si="11"/>
        <v/>
      </c>
      <c r="M136" s="205" t="str" cm="1">
        <f t="array" ref="M136">_xlfn.IFS(NOT(ISERROR(VLOOKUP(Table5[[#This Row],[Section]],TB_notTB,1,FALSE))),"No",LEFT(Table5[[#This Row],[Section]],3)="ETB","PLS",LEFT(Table5[[#This Row],[Section]],1)="7","PDB",NOT(ISBLANK(Table5[[#This Row],[Section]])),"No")</f>
        <v>PDB</v>
      </c>
    </row>
    <row r="137" spans="1:13" x14ac:dyDescent="0.25">
      <c r="A137" s="126" t="s">
        <v>25539</v>
      </c>
      <c r="B137" s="126" t="s">
        <v>25130</v>
      </c>
      <c r="C137" s="126" t="s">
        <v>75</v>
      </c>
      <c r="D137" s="127">
        <v>0.871</v>
      </c>
      <c r="E137" s="128">
        <v>269</v>
      </c>
      <c r="F137" s="128">
        <v>269</v>
      </c>
      <c r="G137" s="126" t="s">
        <v>23159</v>
      </c>
      <c r="H137" s="126" t="s">
        <v>23160</v>
      </c>
      <c r="I137" s="126" t="s">
        <v>23161</v>
      </c>
      <c r="J137" s="126" t="s">
        <v>26407</v>
      </c>
      <c r="K137" s="9">
        <f>_xlfn.IFNA(VLOOKUP(Table5[[#This Row],[Section]],SubSill_Tier,2,FALSE),0)</f>
        <v>0</v>
      </c>
      <c r="L137" s="9" t="str">
        <f t="shared" si="11"/>
        <v/>
      </c>
      <c r="M137" s="205" t="str" cm="1">
        <f t="array" ref="M137">_xlfn.IFS(NOT(ISERROR(VLOOKUP(Table5[[#This Row],[Section]],TB_notTB,1,FALSE))),"No",LEFT(Table5[[#This Row],[Section]],3)="ETB","PLS",LEFT(Table5[[#This Row],[Section]],1)="7","PDB",NOT(ISBLANK(Table5[[#This Row],[Section]])),"No")</f>
        <v>PDB</v>
      </c>
    </row>
    <row r="138" spans="1:13" x14ac:dyDescent="0.25">
      <c r="A138" s="126" t="s">
        <v>25540</v>
      </c>
      <c r="B138" s="126" t="s">
        <v>25132</v>
      </c>
      <c r="C138" s="126" t="s">
        <v>75</v>
      </c>
      <c r="D138" s="127">
        <v>2.3140000000000001</v>
      </c>
      <c r="E138" s="128">
        <v>772</v>
      </c>
      <c r="F138" s="128">
        <v>772</v>
      </c>
      <c r="G138" s="126" t="s">
        <v>23225</v>
      </c>
      <c r="H138" s="126" t="s">
        <v>23226</v>
      </c>
      <c r="I138" s="126" t="s">
        <v>23227</v>
      </c>
      <c r="J138" s="126" t="s">
        <v>26407</v>
      </c>
      <c r="K138" s="9">
        <f>_xlfn.IFNA(VLOOKUP(Table5[[#This Row],[Section]],SubSill_Tier,2,FALSE),0)</f>
        <v>0</v>
      </c>
      <c r="L138" s="9" t="str">
        <f t="shared" si="11"/>
        <v/>
      </c>
      <c r="M138" s="205" t="str" cm="1">
        <f t="array" ref="M138">_xlfn.IFS(NOT(ISERROR(VLOOKUP(Table5[[#This Row],[Section]],TB_notTB,1,FALSE))),"No",LEFT(Table5[[#This Row],[Section]],3)="ETB","PLS",LEFT(Table5[[#This Row],[Section]],1)="7","PDB",NOT(ISBLANK(Table5[[#This Row],[Section]])),"No")</f>
        <v>PDB</v>
      </c>
    </row>
    <row r="139" spans="1:13" x14ac:dyDescent="0.25">
      <c r="A139" s="126" t="s">
        <v>25541</v>
      </c>
      <c r="B139" s="126" t="s">
        <v>25134</v>
      </c>
      <c r="C139" s="126" t="s">
        <v>75</v>
      </c>
      <c r="D139" s="127">
        <v>2.6739999999999999</v>
      </c>
      <c r="E139" s="128">
        <v>619</v>
      </c>
      <c r="F139" s="128">
        <v>619</v>
      </c>
      <c r="G139" s="126" t="s">
        <v>23225</v>
      </c>
      <c r="H139" s="126" t="s">
        <v>23226</v>
      </c>
      <c r="I139" s="126" t="s">
        <v>23227</v>
      </c>
      <c r="J139" s="126" t="s">
        <v>26407</v>
      </c>
      <c r="K139" s="9">
        <f>_xlfn.IFNA(VLOOKUP(Table5[[#This Row],[Section]],SubSill_Tier,2,FALSE),0)</f>
        <v>0</v>
      </c>
      <c r="L139" s="9" t="str">
        <f t="shared" si="11"/>
        <v/>
      </c>
      <c r="M139" s="205" t="str" cm="1">
        <f t="array" ref="M139">_xlfn.IFS(NOT(ISERROR(VLOOKUP(Table5[[#This Row],[Section]],TB_notTB,1,FALSE))),"No",LEFT(Table5[[#This Row],[Section]],3)="ETB","PLS",LEFT(Table5[[#This Row],[Section]],1)="7","PDB",NOT(ISBLANK(Table5[[#This Row],[Section]])),"No")</f>
        <v>PDB</v>
      </c>
    </row>
    <row r="140" spans="1:13" x14ac:dyDescent="0.25">
      <c r="A140" s="126" t="s">
        <v>25542</v>
      </c>
      <c r="B140" s="126" t="s">
        <v>25136</v>
      </c>
      <c r="C140" s="126" t="s">
        <v>75</v>
      </c>
      <c r="D140" s="127">
        <v>1.2909999999999999</v>
      </c>
      <c r="E140" s="128">
        <v>472</v>
      </c>
      <c r="F140" s="128">
        <v>472</v>
      </c>
      <c r="G140" s="126" t="s">
        <v>23225</v>
      </c>
      <c r="H140" s="126" t="s">
        <v>23226</v>
      </c>
      <c r="I140" s="126" t="s">
        <v>23227</v>
      </c>
      <c r="J140" s="126" t="s">
        <v>26407</v>
      </c>
      <c r="K140" s="9">
        <f>_xlfn.IFNA(VLOOKUP(Table5[[#This Row],[Section]],SubSill_Tier,2,FALSE),0)</f>
        <v>0</v>
      </c>
      <c r="L140" s="9" t="str">
        <f t="shared" si="11"/>
        <v/>
      </c>
      <c r="M140" s="205" t="str" cm="1">
        <f t="array" ref="M140">_xlfn.IFS(NOT(ISERROR(VLOOKUP(Table5[[#This Row],[Section]],TB_notTB,1,FALSE))),"No",LEFT(Table5[[#This Row],[Section]],3)="ETB","PLS",LEFT(Table5[[#This Row],[Section]],1)="7","PDB",NOT(ISBLANK(Table5[[#This Row],[Section]])),"No")</f>
        <v>PDB</v>
      </c>
    </row>
    <row r="141" spans="1:13" x14ac:dyDescent="0.25">
      <c r="A141" s="126" t="s">
        <v>25543</v>
      </c>
      <c r="B141" s="126" t="s">
        <v>25138</v>
      </c>
      <c r="C141" s="126" t="s">
        <v>75</v>
      </c>
      <c r="D141" s="127">
        <v>2.3180000000000001</v>
      </c>
      <c r="E141" s="128">
        <v>714</v>
      </c>
      <c r="F141" s="128">
        <v>714</v>
      </c>
      <c r="G141" s="126" t="s">
        <v>23225</v>
      </c>
      <c r="H141" s="126" t="s">
        <v>23226</v>
      </c>
      <c r="I141" s="126" t="s">
        <v>23227</v>
      </c>
      <c r="J141" s="126" t="s">
        <v>26407</v>
      </c>
      <c r="K141" s="9">
        <f>_xlfn.IFNA(VLOOKUP(Table5[[#This Row],[Section]],SubSill_Tier,2,FALSE),0)</f>
        <v>0</v>
      </c>
      <c r="L141" s="9" t="str">
        <f t="shared" si="11"/>
        <v/>
      </c>
      <c r="M141" s="205" t="str" cm="1">
        <f t="array" ref="M141">_xlfn.IFS(NOT(ISERROR(VLOOKUP(Table5[[#This Row],[Section]],TB_notTB,1,FALSE))),"No",LEFT(Table5[[#This Row],[Section]],3)="ETB","PLS",LEFT(Table5[[#This Row],[Section]],1)="7","PDB",NOT(ISBLANK(Table5[[#This Row],[Section]])),"No")</f>
        <v>PDB</v>
      </c>
    </row>
    <row r="142" spans="1:13" x14ac:dyDescent="0.25">
      <c r="A142" s="126" t="s">
        <v>25544</v>
      </c>
      <c r="B142" s="126" t="s">
        <v>25140</v>
      </c>
      <c r="C142" s="126" t="s">
        <v>75</v>
      </c>
      <c r="D142" s="127">
        <v>2.1459999999999999</v>
      </c>
      <c r="E142" s="128">
        <v>685</v>
      </c>
      <c r="F142" s="128">
        <v>685</v>
      </c>
      <c r="G142" s="126" t="s">
        <v>23225</v>
      </c>
      <c r="H142" s="126" t="s">
        <v>23226</v>
      </c>
      <c r="I142" s="126" t="s">
        <v>23227</v>
      </c>
      <c r="J142" s="126" t="s">
        <v>26407</v>
      </c>
      <c r="K142" s="9">
        <f>_xlfn.IFNA(VLOOKUP(Table5[[#This Row],[Section]],SubSill_Tier,2,FALSE),0)</f>
        <v>0</v>
      </c>
      <c r="L142" s="9" t="str">
        <f t="shared" si="11"/>
        <v/>
      </c>
      <c r="M142" s="205" t="str" cm="1">
        <f t="array" ref="M142">_xlfn.IFS(NOT(ISERROR(VLOOKUP(Table5[[#This Row],[Section]],TB_notTB,1,FALSE))),"No",LEFT(Table5[[#This Row],[Section]],3)="ETB","PLS",LEFT(Table5[[#This Row],[Section]],1)="7","PDB",NOT(ISBLANK(Table5[[#This Row],[Section]])),"No")</f>
        <v>PDB</v>
      </c>
    </row>
    <row r="143" spans="1:13" x14ac:dyDescent="0.25">
      <c r="A143" s="126" t="s">
        <v>25545</v>
      </c>
      <c r="B143" s="126" t="s">
        <v>25142</v>
      </c>
      <c r="C143" s="126" t="s">
        <v>75</v>
      </c>
      <c r="D143" s="127">
        <v>0.41499999999999998</v>
      </c>
      <c r="E143" s="128">
        <v>175</v>
      </c>
      <c r="F143" s="128">
        <v>175</v>
      </c>
      <c r="G143" s="126" t="s">
        <v>23225</v>
      </c>
      <c r="H143" s="126" t="s">
        <v>23226</v>
      </c>
      <c r="I143" s="126" t="s">
        <v>23227</v>
      </c>
      <c r="J143" s="126" t="s">
        <v>26407</v>
      </c>
      <c r="K143" s="9">
        <f>_xlfn.IFNA(VLOOKUP(Table5[[#This Row],[Section]],SubSill_Tier,2,FALSE),0)</f>
        <v>0</v>
      </c>
      <c r="L143" s="9" t="str">
        <f t="shared" si="11"/>
        <v/>
      </c>
      <c r="M143" s="205" t="str" cm="1">
        <f t="array" ref="M143">_xlfn.IFS(NOT(ISERROR(VLOOKUP(Table5[[#This Row],[Section]],TB_notTB,1,FALSE))),"No",LEFT(Table5[[#This Row],[Section]],3)="ETB","PLS",LEFT(Table5[[#This Row],[Section]],1)="7","PDB",NOT(ISBLANK(Table5[[#This Row],[Section]])),"No")</f>
        <v>PDB</v>
      </c>
    </row>
    <row r="144" spans="1:13" x14ac:dyDescent="0.25">
      <c r="A144" s="126" t="s">
        <v>25546</v>
      </c>
      <c r="B144" s="126" t="s">
        <v>25144</v>
      </c>
      <c r="C144" s="126" t="s">
        <v>75</v>
      </c>
      <c r="D144" s="127">
        <v>3.7269999999999999</v>
      </c>
      <c r="E144" s="128">
        <v>807</v>
      </c>
      <c r="F144" s="128">
        <v>807</v>
      </c>
      <c r="G144" s="126" t="s">
        <v>23105</v>
      </c>
      <c r="H144" s="126" t="s">
        <v>23106</v>
      </c>
      <c r="I144" s="126" t="s">
        <v>23107</v>
      </c>
      <c r="J144" s="126" t="s">
        <v>26407</v>
      </c>
      <c r="K144" s="9">
        <f>_xlfn.IFNA(VLOOKUP(Table5[[#This Row],[Section]],SubSill_Tier,2,FALSE),0)</f>
        <v>0</v>
      </c>
      <c r="L144" s="9" t="str">
        <f t="shared" si="11"/>
        <v/>
      </c>
      <c r="M144" s="205" t="str" cm="1">
        <f t="array" ref="M144">_xlfn.IFS(NOT(ISERROR(VLOOKUP(Table5[[#This Row],[Section]],TB_notTB,1,FALSE))),"No",LEFT(Table5[[#This Row],[Section]],3)="ETB","PLS",LEFT(Table5[[#This Row],[Section]],1)="7","PDB",NOT(ISBLANK(Table5[[#This Row],[Section]])),"No")</f>
        <v>PDB</v>
      </c>
    </row>
    <row r="145" spans="1:13" x14ac:dyDescent="0.25">
      <c r="A145" s="126" t="s">
        <v>25547</v>
      </c>
      <c r="B145" s="126" t="s">
        <v>25979</v>
      </c>
      <c r="C145" s="126" t="s">
        <v>75</v>
      </c>
      <c r="D145" s="127">
        <v>1.6910000000000001</v>
      </c>
      <c r="E145" s="128">
        <v>500</v>
      </c>
      <c r="F145" s="128">
        <v>500</v>
      </c>
      <c r="G145" s="126" t="s">
        <v>23105</v>
      </c>
      <c r="H145" s="126" t="s">
        <v>23106</v>
      </c>
      <c r="I145" s="126" t="s">
        <v>23107</v>
      </c>
      <c r="J145" s="126" t="s">
        <v>26407</v>
      </c>
      <c r="K145" s="9">
        <f>_xlfn.IFNA(VLOOKUP(Table5[[#This Row],[Section]],SubSill_Tier,2,FALSE),0)</f>
        <v>0</v>
      </c>
      <c r="L145" s="9" t="str">
        <f t="shared" si="11"/>
        <v/>
      </c>
      <c r="M145" s="205" t="str" cm="1">
        <f t="array" ref="M145">_xlfn.IFS(NOT(ISERROR(VLOOKUP(Table5[[#This Row],[Section]],TB_notTB,1,FALSE))),"No",LEFT(Table5[[#This Row],[Section]],3)="ETB","PLS",LEFT(Table5[[#This Row],[Section]],1)="7","PDB",NOT(ISBLANK(Table5[[#This Row],[Section]])),"No")</f>
        <v>PDB</v>
      </c>
    </row>
    <row r="146" spans="1:13" x14ac:dyDescent="0.25">
      <c r="A146" s="126" t="s">
        <v>25548</v>
      </c>
      <c r="B146" s="126" t="s">
        <v>25980</v>
      </c>
      <c r="C146" s="126" t="s">
        <v>75</v>
      </c>
      <c r="D146" s="127">
        <v>1.327</v>
      </c>
      <c r="E146" s="128">
        <v>420</v>
      </c>
      <c r="F146" s="128">
        <v>420</v>
      </c>
      <c r="G146" s="126" t="s">
        <v>23105</v>
      </c>
      <c r="H146" s="126" t="s">
        <v>23106</v>
      </c>
      <c r="I146" s="126" t="s">
        <v>23107</v>
      </c>
      <c r="J146" s="126" t="s">
        <v>26407</v>
      </c>
      <c r="K146" s="9">
        <f>_xlfn.IFNA(VLOOKUP(Table5[[#This Row],[Section]],SubSill_Tier,2,FALSE),0)</f>
        <v>0</v>
      </c>
      <c r="L146" s="9" t="str">
        <f t="shared" si="11"/>
        <v/>
      </c>
      <c r="M146" s="205" t="str" cm="1">
        <f t="array" ref="M146">_xlfn.IFS(NOT(ISERROR(VLOOKUP(Table5[[#This Row],[Section]],TB_notTB,1,FALSE))),"No",LEFT(Table5[[#This Row],[Section]],3)="ETB","PLS",LEFT(Table5[[#This Row],[Section]],1)="7","PDB",NOT(ISBLANK(Table5[[#This Row],[Section]])),"No")</f>
        <v>PDB</v>
      </c>
    </row>
    <row r="147" spans="1:13" x14ac:dyDescent="0.25">
      <c r="A147" s="126" t="s">
        <v>25549</v>
      </c>
      <c r="B147" s="126" t="s">
        <v>25150</v>
      </c>
      <c r="C147" s="126" t="s">
        <v>75</v>
      </c>
      <c r="D147" s="127">
        <v>0.88200000000000001</v>
      </c>
      <c r="E147" s="128">
        <v>314</v>
      </c>
      <c r="F147" s="128">
        <v>314</v>
      </c>
      <c r="G147" s="126" t="s">
        <v>23256</v>
      </c>
      <c r="H147" s="126" t="s">
        <v>23257</v>
      </c>
      <c r="I147" s="126" t="s">
        <v>23258</v>
      </c>
      <c r="J147" s="126" t="s">
        <v>26407</v>
      </c>
      <c r="K147" s="9">
        <f>_xlfn.IFNA(VLOOKUP(Table5[[#This Row],[Section]],SubSill_Tier,2,FALSE),0)</f>
        <v>0</v>
      </c>
      <c r="L147" s="9" t="str">
        <f t="shared" si="11"/>
        <v/>
      </c>
      <c r="M147" s="205" t="str" cm="1">
        <f t="array" ref="M147">_xlfn.IFS(NOT(ISERROR(VLOOKUP(Table5[[#This Row],[Section]],TB_notTB,1,FALSE))),"No",LEFT(Table5[[#This Row],[Section]],3)="ETB","PLS",LEFT(Table5[[#This Row],[Section]],1)="7","PDB",NOT(ISBLANK(Table5[[#This Row],[Section]])),"No")</f>
        <v>PDB</v>
      </c>
    </row>
    <row r="148" spans="1:13" x14ac:dyDescent="0.25">
      <c r="A148" s="126" t="s">
        <v>25550</v>
      </c>
      <c r="B148" s="126" t="s">
        <v>25152</v>
      </c>
      <c r="C148" s="126" t="s">
        <v>75</v>
      </c>
      <c r="D148" s="127">
        <v>1.9970000000000001</v>
      </c>
      <c r="E148" s="128">
        <v>681</v>
      </c>
      <c r="F148" s="128">
        <v>681</v>
      </c>
      <c r="G148" s="126" t="s">
        <v>22955</v>
      </c>
      <c r="H148" s="126" t="s">
        <v>22956</v>
      </c>
      <c r="I148" s="126" t="s">
        <v>22957</v>
      </c>
      <c r="J148" s="126" t="s">
        <v>26407</v>
      </c>
      <c r="K148" s="9">
        <f>_xlfn.IFNA(VLOOKUP(Table5[[#This Row],[Section]],SubSill_Tier,2,FALSE),0)</f>
        <v>0</v>
      </c>
      <c r="L148" s="9" t="str">
        <f t="shared" si="11"/>
        <v/>
      </c>
      <c r="M148" s="205" t="str" cm="1">
        <f t="array" ref="M148">_xlfn.IFS(NOT(ISERROR(VLOOKUP(Table5[[#This Row],[Section]],TB_notTB,1,FALSE))),"No",LEFT(Table5[[#This Row],[Section]],3)="ETB","PLS",LEFT(Table5[[#This Row],[Section]],1)="7","PDB",NOT(ISBLANK(Table5[[#This Row],[Section]])),"No")</f>
        <v>PDB</v>
      </c>
    </row>
    <row r="149" spans="1:13" x14ac:dyDescent="0.25">
      <c r="A149" s="126" t="s">
        <v>25551</v>
      </c>
      <c r="B149" s="126" t="s">
        <v>25154</v>
      </c>
      <c r="C149" s="126" t="s">
        <v>75</v>
      </c>
      <c r="D149" s="127">
        <v>1.5049999999999999</v>
      </c>
      <c r="E149" s="128">
        <v>572</v>
      </c>
      <c r="F149" s="128">
        <v>572</v>
      </c>
      <c r="G149" s="126" t="s">
        <v>22955</v>
      </c>
      <c r="H149" s="126" t="s">
        <v>22956</v>
      </c>
      <c r="I149" s="126" t="s">
        <v>22957</v>
      </c>
      <c r="J149" s="126" t="s">
        <v>26407</v>
      </c>
      <c r="K149" s="9">
        <f>_xlfn.IFNA(VLOOKUP(Table5[[#This Row],[Section]],SubSill_Tier,2,FALSE),0)</f>
        <v>0</v>
      </c>
      <c r="L149" s="9" t="str">
        <f t="shared" si="11"/>
        <v/>
      </c>
      <c r="M149" s="205" t="str" cm="1">
        <f t="array" ref="M149">_xlfn.IFS(NOT(ISERROR(VLOOKUP(Table5[[#This Row],[Section]],TB_notTB,1,FALSE))),"No",LEFT(Table5[[#This Row],[Section]],3)="ETB","PLS",LEFT(Table5[[#This Row],[Section]],1)="7","PDB",NOT(ISBLANK(Table5[[#This Row],[Section]])),"No")</f>
        <v>PDB</v>
      </c>
    </row>
    <row r="150" spans="1:13" x14ac:dyDescent="0.25">
      <c r="A150" s="126" t="s">
        <v>25552</v>
      </c>
      <c r="B150" s="126" t="s">
        <v>25156</v>
      </c>
      <c r="C150" s="126" t="s">
        <v>75</v>
      </c>
      <c r="D150" s="127">
        <v>1.0389999999999999</v>
      </c>
      <c r="E150" s="128">
        <v>391</v>
      </c>
      <c r="F150" s="128">
        <v>391</v>
      </c>
      <c r="G150" s="126" t="s">
        <v>22955</v>
      </c>
      <c r="H150" s="126" t="s">
        <v>22956</v>
      </c>
      <c r="I150" s="126" t="s">
        <v>22957</v>
      </c>
      <c r="J150" s="126" t="s">
        <v>26407</v>
      </c>
      <c r="K150" s="9">
        <f>_xlfn.IFNA(VLOOKUP(Table5[[#This Row],[Section]],SubSill_Tier,2,FALSE),0)</f>
        <v>0</v>
      </c>
      <c r="L150" s="9" t="str">
        <f t="shared" si="11"/>
        <v/>
      </c>
      <c r="M150" s="205" t="str" cm="1">
        <f t="array" ref="M150">_xlfn.IFS(NOT(ISERROR(VLOOKUP(Table5[[#This Row],[Section]],TB_notTB,1,FALSE))),"No",LEFT(Table5[[#This Row],[Section]],3)="ETB","PLS",LEFT(Table5[[#This Row],[Section]],1)="7","PDB",NOT(ISBLANK(Table5[[#This Row],[Section]])),"No")</f>
        <v>PDB</v>
      </c>
    </row>
    <row r="151" spans="1:13" x14ac:dyDescent="0.25">
      <c r="A151" s="126" t="s">
        <v>25553</v>
      </c>
      <c r="B151" s="126" t="s">
        <v>25158</v>
      </c>
      <c r="C151" s="126" t="s">
        <v>75</v>
      </c>
      <c r="D151" s="127">
        <v>0.58799999999999997</v>
      </c>
      <c r="E151" s="128">
        <v>260</v>
      </c>
      <c r="F151" s="128">
        <v>260</v>
      </c>
      <c r="G151" s="126" t="s">
        <v>22955</v>
      </c>
      <c r="H151" s="126" t="s">
        <v>22956</v>
      </c>
      <c r="I151" s="126" t="s">
        <v>22957</v>
      </c>
      <c r="J151" s="126" t="s">
        <v>26407</v>
      </c>
      <c r="K151" s="9">
        <f>_xlfn.IFNA(VLOOKUP(Table5[[#This Row],[Section]],SubSill_Tier,2,FALSE),0)</f>
        <v>0</v>
      </c>
      <c r="L151" s="9" t="str">
        <f t="shared" si="11"/>
        <v/>
      </c>
      <c r="M151" s="205" t="str" cm="1">
        <f t="array" ref="M151">_xlfn.IFS(NOT(ISERROR(VLOOKUP(Table5[[#This Row],[Section]],TB_notTB,1,FALSE))),"No",LEFT(Table5[[#This Row],[Section]],3)="ETB","PLS",LEFT(Table5[[#This Row],[Section]],1)="7","PDB",NOT(ISBLANK(Table5[[#This Row],[Section]])),"No")</f>
        <v>PDB</v>
      </c>
    </row>
    <row r="152" spans="1:13" x14ac:dyDescent="0.25">
      <c r="A152" s="126" t="s">
        <v>25554</v>
      </c>
      <c r="B152" s="126" t="s">
        <v>25160</v>
      </c>
      <c r="C152" s="126" t="s">
        <v>75</v>
      </c>
      <c r="D152" s="127">
        <v>0.67400000000000004</v>
      </c>
      <c r="E152" s="128">
        <v>298</v>
      </c>
      <c r="F152" s="128">
        <v>298</v>
      </c>
      <c r="G152" s="126" t="s">
        <v>22955</v>
      </c>
      <c r="H152" s="126" t="s">
        <v>22956</v>
      </c>
      <c r="I152" s="126" t="s">
        <v>22957</v>
      </c>
      <c r="J152" s="126" t="s">
        <v>26407</v>
      </c>
      <c r="K152" s="9">
        <f>_xlfn.IFNA(VLOOKUP(Table5[[#This Row],[Section]],SubSill_Tier,2,FALSE),0)</f>
        <v>0</v>
      </c>
      <c r="L152" s="9" t="str">
        <f t="shared" si="11"/>
        <v/>
      </c>
      <c r="M152" s="205" t="str" cm="1">
        <f t="array" ref="M152">_xlfn.IFS(NOT(ISERROR(VLOOKUP(Table5[[#This Row],[Section]],TB_notTB,1,FALSE))),"No",LEFT(Table5[[#This Row],[Section]],3)="ETB","PLS",LEFT(Table5[[#This Row],[Section]],1)="7","PDB",NOT(ISBLANK(Table5[[#This Row],[Section]])),"No")</f>
        <v>PDB</v>
      </c>
    </row>
    <row r="153" spans="1:13" x14ac:dyDescent="0.25">
      <c r="A153" s="126" t="s">
        <v>25555</v>
      </c>
      <c r="B153" s="126" t="s">
        <v>25162</v>
      </c>
      <c r="C153" s="126" t="s">
        <v>75</v>
      </c>
      <c r="D153" s="127">
        <v>2.1080000000000001</v>
      </c>
      <c r="E153" s="128">
        <v>482</v>
      </c>
      <c r="F153" s="128">
        <v>482</v>
      </c>
      <c r="G153" s="126" t="s">
        <v>22955</v>
      </c>
      <c r="H153" s="126" t="s">
        <v>22956</v>
      </c>
      <c r="I153" s="126" t="s">
        <v>22957</v>
      </c>
      <c r="J153" s="126" t="s">
        <v>26407</v>
      </c>
      <c r="K153" s="9">
        <f>_xlfn.IFNA(VLOOKUP(Table5[[#This Row],[Section]],SubSill_Tier,2,FALSE),0)</f>
        <v>0</v>
      </c>
      <c r="L153" s="9" t="str">
        <f t="shared" si="11"/>
        <v/>
      </c>
      <c r="M153" s="205" t="str" cm="1">
        <f t="array" ref="M153">_xlfn.IFS(NOT(ISERROR(VLOOKUP(Table5[[#This Row],[Section]],TB_notTB,1,FALSE))),"No",LEFT(Table5[[#This Row],[Section]],3)="ETB","PLS",LEFT(Table5[[#This Row],[Section]],1)="7","PDB",NOT(ISBLANK(Table5[[#This Row],[Section]])),"No")</f>
        <v>PDB</v>
      </c>
    </row>
    <row r="154" spans="1:13" x14ac:dyDescent="0.25">
      <c r="A154" s="126" t="s">
        <v>25556</v>
      </c>
      <c r="B154" s="126" t="s">
        <v>25164</v>
      </c>
      <c r="C154" s="126" t="s">
        <v>75</v>
      </c>
      <c r="D154" s="127">
        <v>1.841</v>
      </c>
      <c r="E154" s="128">
        <v>640</v>
      </c>
      <c r="F154" s="128">
        <v>640</v>
      </c>
      <c r="G154" s="126" t="s">
        <v>22955</v>
      </c>
      <c r="H154" s="126" t="s">
        <v>22956</v>
      </c>
      <c r="I154" s="126" t="s">
        <v>22957</v>
      </c>
      <c r="J154" s="126" t="s">
        <v>26407</v>
      </c>
      <c r="K154" s="9">
        <f>_xlfn.IFNA(VLOOKUP(Table5[[#This Row],[Section]],SubSill_Tier,2,FALSE),0)</f>
        <v>0</v>
      </c>
      <c r="L154" s="9" t="str">
        <f t="shared" si="11"/>
        <v/>
      </c>
      <c r="M154" s="205" t="str" cm="1">
        <f t="array" ref="M154">_xlfn.IFS(NOT(ISERROR(VLOOKUP(Table5[[#This Row],[Section]],TB_notTB,1,FALSE))),"No",LEFT(Table5[[#This Row],[Section]],3)="ETB","PLS",LEFT(Table5[[#This Row],[Section]],1)="7","PDB",NOT(ISBLANK(Table5[[#This Row],[Section]])),"No")</f>
        <v>PDB</v>
      </c>
    </row>
    <row r="155" spans="1:13" x14ac:dyDescent="0.25">
      <c r="A155" s="126" t="s">
        <v>25557</v>
      </c>
      <c r="B155" s="126" t="s">
        <v>25166</v>
      </c>
      <c r="C155" s="126" t="s">
        <v>75</v>
      </c>
      <c r="D155" s="127">
        <v>1.732</v>
      </c>
      <c r="E155" s="128">
        <v>615</v>
      </c>
      <c r="F155" s="128">
        <v>615</v>
      </c>
      <c r="G155" s="126" t="s">
        <v>22955</v>
      </c>
      <c r="H155" s="126" t="s">
        <v>22956</v>
      </c>
      <c r="I155" s="126" t="s">
        <v>22957</v>
      </c>
      <c r="J155" s="126" t="s">
        <v>26407</v>
      </c>
      <c r="K155" s="9">
        <f>_xlfn.IFNA(VLOOKUP(Table5[[#This Row],[Section]],SubSill_Tier,2,FALSE),0)</f>
        <v>0</v>
      </c>
      <c r="L155" s="9" t="str">
        <f t="shared" si="11"/>
        <v/>
      </c>
      <c r="M155" s="205" t="str" cm="1">
        <f t="array" ref="M155">_xlfn.IFS(NOT(ISERROR(VLOOKUP(Table5[[#This Row],[Section]],TB_notTB,1,FALSE))),"No",LEFT(Table5[[#This Row],[Section]],3)="ETB","PLS",LEFT(Table5[[#This Row],[Section]],1)="7","PDB",NOT(ISBLANK(Table5[[#This Row],[Section]])),"No")</f>
        <v>PDB</v>
      </c>
    </row>
    <row r="156" spans="1:13" x14ac:dyDescent="0.25">
      <c r="A156" s="126" t="s">
        <v>25558</v>
      </c>
      <c r="B156" s="126" t="s">
        <v>25168</v>
      </c>
      <c r="C156" s="126" t="s">
        <v>75</v>
      </c>
      <c r="D156" s="127">
        <v>1.6080000000000001</v>
      </c>
      <c r="E156" s="128">
        <v>622</v>
      </c>
      <c r="F156" s="128">
        <v>622</v>
      </c>
      <c r="G156" s="126" t="s">
        <v>22955</v>
      </c>
      <c r="H156" s="126" t="s">
        <v>22956</v>
      </c>
      <c r="I156" s="126" t="s">
        <v>22957</v>
      </c>
      <c r="J156" s="126" t="s">
        <v>26407</v>
      </c>
      <c r="K156" s="9">
        <f>_xlfn.IFNA(VLOOKUP(Table5[[#This Row],[Section]],SubSill_Tier,2,FALSE),0)</f>
        <v>0</v>
      </c>
      <c r="L156" s="9" t="str">
        <f t="shared" si="11"/>
        <v/>
      </c>
      <c r="M156" s="205" t="str" cm="1">
        <f t="array" ref="M156">_xlfn.IFS(NOT(ISERROR(VLOOKUP(Table5[[#This Row],[Section]],TB_notTB,1,FALSE))),"No",LEFT(Table5[[#This Row],[Section]],3)="ETB","PLS",LEFT(Table5[[#This Row],[Section]],1)="7","PDB",NOT(ISBLANK(Table5[[#This Row],[Section]])),"No")</f>
        <v>PDB</v>
      </c>
    </row>
    <row r="157" spans="1:13" x14ac:dyDescent="0.25">
      <c r="A157" s="126" t="s">
        <v>25559</v>
      </c>
      <c r="B157" s="126" t="s">
        <v>25170</v>
      </c>
      <c r="C157" s="126" t="s">
        <v>75</v>
      </c>
      <c r="D157" s="127">
        <v>1.3149999999999999</v>
      </c>
      <c r="E157" s="128">
        <v>516</v>
      </c>
      <c r="F157" s="128">
        <v>516</v>
      </c>
      <c r="G157" s="126" t="s">
        <v>22955</v>
      </c>
      <c r="H157" s="126" t="s">
        <v>22956</v>
      </c>
      <c r="I157" s="126" t="s">
        <v>22957</v>
      </c>
      <c r="J157" s="126" t="s">
        <v>26407</v>
      </c>
      <c r="K157" s="9">
        <f>_xlfn.IFNA(VLOOKUP(Table5[[#This Row],[Section]],SubSill_Tier,2,FALSE),0)</f>
        <v>0</v>
      </c>
      <c r="L157" s="9" t="str">
        <f t="shared" si="11"/>
        <v/>
      </c>
      <c r="M157" s="205" t="str" cm="1">
        <f t="array" ref="M157">_xlfn.IFS(NOT(ISERROR(VLOOKUP(Table5[[#This Row],[Section]],TB_notTB,1,FALSE))),"No",LEFT(Table5[[#This Row],[Section]],3)="ETB","PLS",LEFT(Table5[[#This Row],[Section]],1)="7","PDB",NOT(ISBLANK(Table5[[#This Row],[Section]])),"No")</f>
        <v>PDB</v>
      </c>
    </row>
    <row r="158" spans="1:13" x14ac:dyDescent="0.25">
      <c r="A158" s="126" t="s">
        <v>25560</v>
      </c>
      <c r="B158" s="126" t="s">
        <v>25172</v>
      </c>
      <c r="C158" s="126" t="s">
        <v>75</v>
      </c>
      <c r="D158" s="127">
        <v>1.2509999999999999</v>
      </c>
      <c r="E158" s="128">
        <v>475</v>
      </c>
      <c r="F158" s="128">
        <v>475</v>
      </c>
      <c r="G158" s="126" t="s">
        <v>22955</v>
      </c>
      <c r="H158" s="126" t="s">
        <v>22956</v>
      </c>
      <c r="I158" s="126" t="s">
        <v>22957</v>
      </c>
      <c r="J158" s="126" t="s">
        <v>26407</v>
      </c>
      <c r="K158" s="9">
        <f>_xlfn.IFNA(VLOOKUP(Table5[[#This Row],[Section]],SubSill_Tier,2,FALSE),0)</f>
        <v>0</v>
      </c>
      <c r="L158" s="9" t="str">
        <f t="shared" si="11"/>
        <v/>
      </c>
      <c r="M158" s="205" t="str" cm="1">
        <f t="array" ref="M158">_xlfn.IFS(NOT(ISERROR(VLOOKUP(Table5[[#This Row],[Section]],TB_notTB,1,FALSE))),"No",LEFT(Table5[[#This Row],[Section]],3)="ETB","PLS",LEFT(Table5[[#This Row],[Section]],1)="7","PDB",NOT(ISBLANK(Table5[[#This Row],[Section]])),"No")</f>
        <v>PDB</v>
      </c>
    </row>
    <row r="159" spans="1:13" x14ac:dyDescent="0.25">
      <c r="A159" s="126" t="s">
        <v>25561</v>
      </c>
      <c r="B159" s="126" t="s">
        <v>25174</v>
      </c>
      <c r="C159" s="126" t="s">
        <v>75</v>
      </c>
      <c r="D159" s="127">
        <v>2.363</v>
      </c>
      <c r="E159" s="128">
        <v>718</v>
      </c>
      <c r="F159" s="128">
        <v>718</v>
      </c>
      <c r="G159" s="126" t="s">
        <v>22955</v>
      </c>
      <c r="H159" s="126" t="s">
        <v>22956</v>
      </c>
      <c r="I159" s="126" t="s">
        <v>22957</v>
      </c>
      <c r="J159" s="126" t="s">
        <v>26407</v>
      </c>
      <c r="K159" s="9">
        <f>_xlfn.IFNA(VLOOKUP(Table5[[#This Row],[Section]],SubSill_Tier,2,FALSE),0)</f>
        <v>0</v>
      </c>
      <c r="L159" s="9" t="str">
        <f t="shared" si="11"/>
        <v/>
      </c>
      <c r="M159" s="205" t="str" cm="1">
        <f t="array" ref="M159">_xlfn.IFS(NOT(ISERROR(VLOOKUP(Table5[[#This Row],[Section]],TB_notTB,1,FALSE))),"No",LEFT(Table5[[#This Row],[Section]],3)="ETB","PLS",LEFT(Table5[[#This Row],[Section]],1)="7","PDB",NOT(ISBLANK(Table5[[#This Row],[Section]])),"No")</f>
        <v>PDB</v>
      </c>
    </row>
    <row r="160" spans="1:13" x14ac:dyDescent="0.25">
      <c r="A160" s="126" t="s">
        <v>25562</v>
      </c>
      <c r="B160" s="126" t="s">
        <v>25176</v>
      </c>
      <c r="C160" s="126" t="s">
        <v>75</v>
      </c>
      <c r="D160" s="127">
        <v>1.736</v>
      </c>
      <c r="E160" s="128">
        <v>624</v>
      </c>
      <c r="F160" s="128">
        <v>624</v>
      </c>
      <c r="G160" s="126" t="s">
        <v>22691</v>
      </c>
      <c r="H160" s="126" t="s">
        <v>22692</v>
      </c>
      <c r="I160" s="126" t="s">
        <v>22693</v>
      </c>
      <c r="J160" s="126" t="s">
        <v>26407</v>
      </c>
      <c r="K160" s="9">
        <f>_xlfn.IFNA(VLOOKUP(Table5[[#This Row],[Section]],SubSill_Tier,2,FALSE),0)</f>
        <v>0</v>
      </c>
      <c r="L160" s="9" t="str">
        <f t="shared" si="11"/>
        <v/>
      </c>
      <c r="M160" s="205" t="str" cm="1">
        <f t="array" ref="M160">_xlfn.IFS(NOT(ISERROR(VLOOKUP(Table5[[#This Row],[Section]],TB_notTB,1,FALSE))),"No",LEFT(Table5[[#This Row],[Section]],3)="ETB","PLS",LEFT(Table5[[#This Row],[Section]],1)="7","PDB",NOT(ISBLANK(Table5[[#This Row],[Section]])),"No")</f>
        <v>PDB</v>
      </c>
    </row>
    <row r="161" spans="1:13" x14ac:dyDescent="0.25">
      <c r="A161" s="126" t="s">
        <v>25563</v>
      </c>
      <c r="B161" s="126" t="s">
        <v>25178</v>
      </c>
      <c r="C161" s="126" t="s">
        <v>75</v>
      </c>
      <c r="D161" s="127">
        <v>1.6919999999999999</v>
      </c>
      <c r="E161" s="128">
        <v>657</v>
      </c>
      <c r="F161" s="128">
        <v>657</v>
      </c>
      <c r="G161" s="126" t="s">
        <v>22691</v>
      </c>
      <c r="H161" s="126" t="s">
        <v>22692</v>
      </c>
      <c r="I161" s="126" t="s">
        <v>22693</v>
      </c>
      <c r="J161" s="126" t="s">
        <v>26407</v>
      </c>
      <c r="K161" s="9">
        <f>_xlfn.IFNA(VLOOKUP(Table5[[#This Row],[Section]],SubSill_Tier,2,FALSE),0)</f>
        <v>0</v>
      </c>
      <c r="L161" s="9" t="str">
        <f t="shared" si="11"/>
        <v/>
      </c>
      <c r="M161" s="205" t="str" cm="1">
        <f t="array" ref="M161">_xlfn.IFS(NOT(ISERROR(VLOOKUP(Table5[[#This Row],[Section]],TB_notTB,1,FALSE))),"No",LEFT(Table5[[#This Row],[Section]],3)="ETB","PLS",LEFT(Table5[[#This Row],[Section]],1)="7","PDB",NOT(ISBLANK(Table5[[#This Row],[Section]])),"No")</f>
        <v>PDB</v>
      </c>
    </row>
    <row r="162" spans="1:13" x14ac:dyDescent="0.25">
      <c r="A162" s="126" t="s">
        <v>25564</v>
      </c>
      <c r="B162" s="126" t="s">
        <v>25180</v>
      </c>
      <c r="C162" s="126" t="s">
        <v>75</v>
      </c>
      <c r="D162" s="127">
        <v>1.532</v>
      </c>
      <c r="E162" s="128">
        <v>564</v>
      </c>
      <c r="F162" s="128">
        <v>564</v>
      </c>
      <c r="G162" s="126" t="s">
        <v>22691</v>
      </c>
      <c r="H162" s="126" t="s">
        <v>22692</v>
      </c>
      <c r="I162" s="126" t="s">
        <v>22693</v>
      </c>
      <c r="J162" s="126" t="s">
        <v>26407</v>
      </c>
      <c r="K162" s="9">
        <f>_xlfn.IFNA(VLOOKUP(Table5[[#This Row],[Section]],SubSill_Tier,2,FALSE),0)</f>
        <v>0</v>
      </c>
      <c r="L162" s="9" t="str">
        <f t="shared" si="11"/>
        <v/>
      </c>
      <c r="M162" s="205" t="str" cm="1">
        <f t="array" ref="M162">_xlfn.IFS(NOT(ISERROR(VLOOKUP(Table5[[#This Row],[Section]],TB_notTB,1,FALSE))),"No",LEFT(Table5[[#This Row],[Section]],3)="ETB","PLS",LEFT(Table5[[#This Row],[Section]],1)="7","PDB",NOT(ISBLANK(Table5[[#This Row],[Section]])),"No")</f>
        <v>PDB</v>
      </c>
    </row>
    <row r="163" spans="1:13" x14ac:dyDescent="0.25">
      <c r="A163" s="126" t="s">
        <v>25565</v>
      </c>
      <c r="B163" s="126" t="s">
        <v>25182</v>
      </c>
      <c r="C163" s="126" t="s">
        <v>75</v>
      </c>
      <c r="D163" s="127">
        <v>1.536</v>
      </c>
      <c r="E163" s="128">
        <v>595</v>
      </c>
      <c r="F163" s="128">
        <v>595</v>
      </c>
      <c r="G163" s="126" t="s">
        <v>22691</v>
      </c>
      <c r="H163" s="126" t="s">
        <v>22692</v>
      </c>
      <c r="I163" s="126" t="s">
        <v>22693</v>
      </c>
      <c r="J163" s="126" t="s">
        <v>26407</v>
      </c>
      <c r="K163" s="9">
        <f>_xlfn.IFNA(VLOOKUP(Table5[[#This Row],[Section]],SubSill_Tier,2,FALSE),0)</f>
        <v>0</v>
      </c>
      <c r="L163" s="9" t="str">
        <f t="shared" si="11"/>
        <v/>
      </c>
      <c r="M163" s="205" t="str" cm="1">
        <f t="array" ref="M163">_xlfn.IFS(NOT(ISERROR(VLOOKUP(Table5[[#This Row],[Section]],TB_notTB,1,FALSE))),"No",LEFT(Table5[[#This Row],[Section]],3)="ETB","PLS",LEFT(Table5[[#This Row],[Section]],1)="7","PDB",NOT(ISBLANK(Table5[[#This Row],[Section]])),"No")</f>
        <v>PDB</v>
      </c>
    </row>
    <row r="164" spans="1:13" x14ac:dyDescent="0.25">
      <c r="A164" s="126" t="s">
        <v>25566</v>
      </c>
      <c r="B164" s="126" t="s">
        <v>25184</v>
      </c>
      <c r="C164" s="126" t="s">
        <v>75</v>
      </c>
      <c r="D164" s="127">
        <v>0.40699999999999997</v>
      </c>
      <c r="E164" s="128">
        <v>198</v>
      </c>
      <c r="F164" s="128">
        <v>198</v>
      </c>
      <c r="G164" s="126" t="s">
        <v>22691</v>
      </c>
      <c r="H164" s="126" t="s">
        <v>22692</v>
      </c>
      <c r="I164" s="126" t="s">
        <v>22693</v>
      </c>
      <c r="J164" s="126" t="s">
        <v>26407</v>
      </c>
      <c r="K164" s="9">
        <f>_xlfn.IFNA(VLOOKUP(Table5[[#This Row],[Section]],SubSill_Tier,2,FALSE),0)</f>
        <v>0</v>
      </c>
      <c r="L164" s="9" t="str">
        <f t="shared" si="11"/>
        <v/>
      </c>
      <c r="M164" s="205" t="str" cm="1">
        <f t="array" ref="M164">_xlfn.IFS(NOT(ISERROR(VLOOKUP(Table5[[#This Row],[Section]],TB_notTB,1,FALSE))),"No",LEFT(Table5[[#This Row],[Section]],3)="ETB","PLS",LEFT(Table5[[#This Row],[Section]],1)="7","PDB",NOT(ISBLANK(Table5[[#This Row],[Section]])),"No")</f>
        <v>PDB</v>
      </c>
    </row>
    <row r="165" spans="1:13" x14ac:dyDescent="0.25">
      <c r="A165" s="126" t="s">
        <v>25567</v>
      </c>
      <c r="B165" s="126" t="s">
        <v>25186</v>
      </c>
      <c r="C165" s="126" t="s">
        <v>75</v>
      </c>
      <c r="D165" s="127">
        <v>0.35899999999999999</v>
      </c>
      <c r="E165" s="128">
        <v>183</v>
      </c>
      <c r="F165" s="128">
        <v>183</v>
      </c>
      <c r="G165" s="126" t="s">
        <v>22955</v>
      </c>
      <c r="H165" s="126" t="s">
        <v>22956</v>
      </c>
      <c r="I165" s="126" t="s">
        <v>22957</v>
      </c>
      <c r="J165" s="126" t="s">
        <v>26407</v>
      </c>
      <c r="K165" s="9">
        <f>_xlfn.IFNA(VLOOKUP(Table5[[#This Row],[Section]],SubSill_Tier,2,FALSE),0)</f>
        <v>0</v>
      </c>
      <c r="L165" s="9" t="str">
        <f t="shared" si="11"/>
        <v/>
      </c>
      <c r="M165" s="205" t="str" cm="1">
        <f t="array" ref="M165">_xlfn.IFS(NOT(ISERROR(VLOOKUP(Table5[[#This Row],[Section]],TB_notTB,1,FALSE))),"No",LEFT(Table5[[#This Row],[Section]],3)="ETB","PLS",LEFT(Table5[[#This Row],[Section]],1)="7","PDB",NOT(ISBLANK(Table5[[#This Row],[Section]])),"No")</f>
        <v>PDB</v>
      </c>
    </row>
    <row r="166" spans="1:13" x14ac:dyDescent="0.25">
      <c r="A166" s="126" t="s">
        <v>25568</v>
      </c>
      <c r="B166" s="126" t="s">
        <v>25188</v>
      </c>
      <c r="C166" s="126" t="s">
        <v>75</v>
      </c>
      <c r="D166" s="127">
        <v>1.742</v>
      </c>
      <c r="E166" s="128">
        <v>672</v>
      </c>
      <c r="F166" s="128">
        <v>672</v>
      </c>
      <c r="G166" s="126" t="s">
        <v>22691</v>
      </c>
      <c r="H166" s="126" t="s">
        <v>22692</v>
      </c>
      <c r="I166" s="126" t="s">
        <v>22693</v>
      </c>
      <c r="J166" s="126" t="s">
        <v>26407</v>
      </c>
      <c r="K166" s="9">
        <f>_xlfn.IFNA(VLOOKUP(Table5[[#This Row],[Section]],SubSill_Tier,2,FALSE),0)</f>
        <v>0</v>
      </c>
      <c r="L166" s="9" t="str">
        <f t="shared" si="11"/>
        <v/>
      </c>
      <c r="M166" s="205" t="str" cm="1">
        <f t="array" ref="M166">_xlfn.IFS(NOT(ISERROR(VLOOKUP(Table5[[#This Row],[Section]],TB_notTB,1,FALSE))),"No",LEFT(Table5[[#This Row],[Section]],3)="ETB","PLS",LEFT(Table5[[#This Row],[Section]],1)="7","PDB",NOT(ISBLANK(Table5[[#This Row],[Section]])),"No")</f>
        <v>PDB</v>
      </c>
    </row>
    <row r="167" spans="1:13" x14ac:dyDescent="0.25">
      <c r="A167" s="126" t="s">
        <v>25569</v>
      </c>
      <c r="B167" s="126" t="s">
        <v>25190</v>
      </c>
      <c r="C167" s="126" t="s">
        <v>75</v>
      </c>
      <c r="D167" s="127">
        <v>0.83299999999999996</v>
      </c>
      <c r="E167" s="128">
        <v>317</v>
      </c>
      <c r="F167" s="128">
        <v>317</v>
      </c>
      <c r="G167" s="126" t="s">
        <v>22691</v>
      </c>
      <c r="H167" s="126" t="s">
        <v>22692</v>
      </c>
      <c r="I167" s="126" t="s">
        <v>22693</v>
      </c>
      <c r="J167" s="126" t="s">
        <v>26407</v>
      </c>
      <c r="K167" s="9">
        <f>_xlfn.IFNA(VLOOKUP(Table5[[#This Row],[Section]],SubSill_Tier,2,FALSE),0)</f>
        <v>0</v>
      </c>
      <c r="L167" s="9" t="str">
        <f t="shared" si="11"/>
        <v/>
      </c>
      <c r="M167" s="205" t="str" cm="1">
        <f t="array" ref="M167">_xlfn.IFS(NOT(ISERROR(VLOOKUP(Table5[[#This Row],[Section]],TB_notTB,1,FALSE))),"No",LEFT(Table5[[#This Row],[Section]],3)="ETB","PLS",LEFT(Table5[[#This Row],[Section]],1)="7","PDB",NOT(ISBLANK(Table5[[#This Row],[Section]])),"No")</f>
        <v>PDB</v>
      </c>
    </row>
    <row r="168" spans="1:13" x14ac:dyDescent="0.25">
      <c r="A168" s="126" t="s">
        <v>25570</v>
      </c>
      <c r="B168" s="126" t="s">
        <v>25192</v>
      </c>
      <c r="C168" s="126" t="s">
        <v>75</v>
      </c>
      <c r="D168" s="127">
        <v>1.5209999999999999</v>
      </c>
      <c r="E168" s="128">
        <v>561</v>
      </c>
      <c r="F168" s="128">
        <v>561</v>
      </c>
      <c r="G168" s="126" t="s">
        <v>22955</v>
      </c>
      <c r="H168" s="126" t="s">
        <v>22956</v>
      </c>
      <c r="I168" s="126" t="s">
        <v>22957</v>
      </c>
      <c r="J168" s="126" t="s">
        <v>26407</v>
      </c>
      <c r="K168" s="9">
        <f>_xlfn.IFNA(VLOOKUP(Table5[[#This Row],[Section]],SubSill_Tier,2,FALSE),0)</f>
        <v>0</v>
      </c>
      <c r="L168" s="9" t="str">
        <f t="shared" si="11"/>
        <v/>
      </c>
      <c r="M168" s="205" t="str" cm="1">
        <f t="array" ref="M168">_xlfn.IFS(NOT(ISERROR(VLOOKUP(Table5[[#This Row],[Section]],TB_notTB,1,FALSE))),"No",LEFT(Table5[[#This Row],[Section]],3)="ETB","PLS",LEFT(Table5[[#This Row],[Section]],1)="7","PDB",NOT(ISBLANK(Table5[[#This Row],[Section]])),"No")</f>
        <v>PDB</v>
      </c>
    </row>
    <row r="169" spans="1:13" x14ac:dyDescent="0.25">
      <c r="A169" s="126" t="s">
        <v>25571</v>
      </c>
      <c r="B169" s="126" t="s">
        <v>25194</v>
      </c>
      <c r="C169" s="126" t="s">
        <v>75</v>
      </c>
      <c r="D169" s="127">
        <v>1.3919999999999999</v>
      </c>
      <c r="E169" s="128">
        <v>529</v>
      </c>
      <c r="F169" s="128">
        <v>529</v>
      </c>
      <c r="G169" s="126" t="s">
        <v>22707</v>
      </c>
      <c r="H169" s="126" t="s">
        <v>22708</v>
      </c>
      <c r="I169" s="126" t="s">
        <v>22709</v>
      </c>
      <c r="J169" s="126" t="s">
        <v>26407</v>
      </c>
      <c r="K169" s="9">
        <f>_xlfn.IFNA(VLOOKUP(Table5[[#This Row],[Section]],SubSill_Tier,2,FALSE),0)</f>
        <v>0</v>
      </c>
      <c r="L169" s="9" t="str">
        <f t="shared" si="11"/>
        <v/>
      </c>
      <c r="M169" s="205" t="str" cm="1">
        <f t="array" ref="M169">_xlfn.IFS(NOT(ISERROR(VLOOKUP(Table5[[#This Row],[Section]],TB_notTB,1,FALSE))),"No",LEFT(Table5[[#This Row],[Section]],3)="ETB","PLS",LEFT(Table5[[#This Row],[Section]],1)="7","PDB",NOT(ISBLANK(Table5[[#This Row],[Section]])),"No")</f>
        <v>PDB</v>
      </c>
    </row>
    <row r="170" spans="1:13" x14ac:dyDescent="0.25">
      <c r="A170" s="126" t="s">
        <v>25572</v>
      </c>
      <c r="B170" s="126" t="s">
        <v>25196</v>
      </c>
      <c r="C170" s="126" t="s">
        <v>75</v>
      </c>
      <c r="D170" s="127">
        <v>1.6180000000000001</v>
      </c>
      <c r="E170" s="128">
        <v>473</v>
      </c>
      <c r="F170" s="128">
        <v>473</v>
      </c>
      <c r="G170" s="126" t="s">
        <v>22707</v>
      </c>
      <c r="H170" s="126" t="s">
        <v>22708</v>
      </c>
      <c r="I170" s="126" t="s">
        <v>22709</v>
      </c>
      <c r="J170" s="126" t="s">
        <v>26407</v>
      </c>
      <c r="K170" s="9">
        <f>_xlfn.IFNA(VLOOKUP(Table5[[#This Row],[Section]],SubSill_Tier,2,FALSE),0)</f>
        <v>0</v>
      </c>
      <c r="L170" s="9" t="str">
        <f t="shared" si="11"/>
        <v/>
      </c>
      <c r="M170" s="205" t="str" cm="1">
        <f t="array" ref="M170">_xlfn.IFS(NOT(ISERROR(VLOOKUP(Table5[[#This Row],[Section]],TB_notTB,1,FALSE))),"No",LEFT(Table5[[#This Row],[Section]],3)="ETB","PLS",LEFT(Table5[[#This Row],[Section]],1)="7","PDB",NOT(ISBLANK(Table5[[#This Row],[Section]])),"No")</f>
        <v>PDB</v>
      </c>
    </row>
    <row r="171" spans="1:13" x14ac:dyDescent="0.25">
      <c r="A171" s="126" t="s">
        <v>25573</v>
      </c>
      <c r="B171" s="126" t="s">
        <v>25198</v>
      </c>
      <c r="C171" s="126" t="s">
        <v>75</v>
      </c>
      <c r="D171" s="127">
        <v>0.48599999999999999</v>
      </c>
      <c r="E171" s="128">
        <v>214</v>
      </c>
      <c r="F171" s="128">
        <v>214</v>
      </c>
      <c r="G171" s="126" t="s">
        <v>22752</v>
      </c>
      <c r="H171" s="126" t="s">
        <v>22753</v>
      </c>
      <c r="I171" s="126" t="s">
        <v>22754</v>
      </c>
      <c r="J171" s="126" t="s">
        <v>26407</v>
      </c>
      <c r="K171" s="9">
        <f>_xlfn.IFNA(VLOOKUP(Table5[[#This Row],[Section]],SubSill_Tier,2,FALSE),0)</f>
        <v>0</v>
      </c>
      <c r="L171" s="9" t="str">
        <f t="shared" si="11"/>
        <v/>
      </c>
      <c r="M171" s="205" t="str" cm="1">
        <f t="array" ref="M171">_xlfn.IFS(NOT(ISERROR(VLOOKUP(Table5[[#This Row],[Section]],TB_notTB,1,FALSE))),"No",LEFT(Table5[[#This Row],[Section]],3)="ETB","PLS",LEFT(Table5[[#This Row],[Section]],1)="7","PDB",NOT(ISBLANK(Table5[[#This Row],[Section]])),"No")</f>
        <v>PDB</v>
      </c>
    </row>
    <row r="172" spans="1:13" x14ac:dyDescent="0.25">
      <c r="A172" s="126" t="s">
        <v>25574</v>
      </c>
      <c r="B172" s="126" t="s">
        <v>25200</v>
      </c>
      <c r="C172" s="126" t="s">
        <v>75</v>
      </c>
      <c r="D172" s="127">
        <v>1.7430000000000001</v>
      </c>
      <c r="E172" s="128">
        <v>532</v>
      </c>
      <c r="F172" s="128">
        <v>532</v>
      </c>
      <c r="G172" s="126" t="s">
        <v>22761</v>
      </c>
      <c r="H172" s="126" t="s">
        <v>22762</v>
      </c>
      <c r="I172" s="126" t="s">
        <v>22763</v>
      </c>
      <c r="J172" s="126" t="s">
        <v>26407</v>
      </c>
      <c r="K172" s="9">
        <f>_xlfn.IFNA(VLOOKUP(Table5[[#This Row],[Section]],SubSill_Tier,2,FALSE),0)</f>
        <v>0</v>
      </c>
      <c r="L172" s="9" t="str">
        <f t="shared" si="11"/>
        <v/>
      </c>
      <c r="M172" s="205" t="str" cm="1">
        <f t="array" ref="M172">_xlfn.IFS(NOT(ISERROR(VLOOKUP(Table5[[#This Row],[Section]],TB_notTB,1,FALSE))),"No",LEFT(Table5[[#This Row],[Section]],3)="ETB","PLS",LEFT(Table5[[#This Row],[Section]],1)="7","PDB",NOT(ISBLANK(Table5[[#This Row],[Section]])),"No")</f>
        <v>PDB</v>
      </c>
    </row>
    <row r="173" spans="1:13" x14ac:dyDescent="0.25">
      <c r="A173" s="126" t="s">
        <v>25575</v>
      </c>
      <c r="B173" s="126" t="s">
        <v>25202</v>
      </c>
      <c r="C173" s="126" t="s">
        <v>75</v>
      </c>
      <c r="D173" s="127">
        <v>1.593</v>
      </c>
      <c r="E173" s="128">
        <v>590</v>
      </c>
      <c r="F173" s="128">
        <v>590</v>
      </c>
      <c r="G173" s="126" t="s">
        <v>22761</v>
      </c>
      <c r="H173" s="126" t="s">
        <v>22762</v>
      </c>
      <c r="I173" s="126" t="s">
        <v>22763</v>
      </c>
      <c r="J173" s="126" t="s">
        <v>26407</v>
      </c>
      <c r="K173" s="9">
        <f>_xlfn.IFNA(VLOOKUP(Table5[[#This Row],[Section]],SubSill_Tier,2,FALSE),0)</f>
        <v>0</v>
      </c>
      <c r="L173" s="9" t="str">
        <f t="shared" si="11"/>
        <v/>
      </c>
      <c r="M173" s="205" t="str" cm="1">
        <f t="array" ref="M173">_xlfn.IFS(NOT(ISERROR(VLOOKUP(Table5[[#This Row],[Section]],TB_notTB,1,FALSE))),"No",LEFT(Table5[[#This Row],[Section]],3)="ETB","PLS",LEFT(Table5[[#This Row],[Section]],1)="7","PDB",NOT(ISBLANK(Table5[[#This Row],[Section]])),"No")</f>
        <v>PDB</v>
      </c>
    </row>
    <row r="174" spans="1:13" x14ac:dyDescent="0.25">
      <c r="A174" s="126" t="s">
        <v>25576</v>
      </c>
      <c r="B174" s="126" t="s">
        <v>25981</v>
      </c>
      <c r="C174" s="126" t="s">
        <v>75</v>
      </c>
      <c r="D174" s="127">
        <v>1.66</v>
      </c>
      <c r="E174" s="128">
        <v>620</v>
      </c>
      <c r="F174" s="128">
        <v>620</v>
      </c>
      <c r="G174" s="126" t="s">
        <v>22761</v>
      </c>
      <c r="H174" s="126" t="s">
        <v>22762</v>
      </c>
      <c r="I174" s="126" t="s">
        <v>22763</v>
      </c>
      <c r="J174" s="126" t="s">
        <v>26407</v>
      </c>
      <c r="K174" s="9">
        <f>_xlfn.IFNA(VLOOKUP(Table5[[#This Row],[Section]],SubSill_Tier,2,FALSE),0)</f>
        <v>0</v>
      </c>
      <c r="L174" s="9" t="str">
        <f t="shared" si="11"/>
        <v/>
      </c>
      <c r="M174" s="205" t="str" cm="1">
        <f t="array" ref="M174">_xlfn.IFS(NOT(ISERROR(VLOOKUP(Table5[[#This Row],[Section]],TB_notTB,1,FALSE))),"No",LEFT(Table5[[#This Row],[Section]],3)="ETB","PLS",LEFT(Table5[[#This Row],[Section]],1)="7","PDB",NOT(ISBLANK(Table5[[#This Row],[Section]])),"No")</f>
        <v>PDB</v>
      </c>
    </row>
    <row r="175" spans="1:13" x14ac:dyDescent="0.25">
      <c r="A175" s="126" t="s">
        <v>25577</v>
      </c>
      <c r="B175" s="126" t="s">
        <v>25982</v>
      </c>
      <c r="C175" s="126" t="s">
        <v>75</v>
      </c>
      <c r="D175" s="127">
        <v>1.776</v>
      </c>
      <c r="E175" s="128">
        <v>638</v>
      </c>
      <c r="F175" s="128">
        <v>638</v>
      </c>
      <c r="G175" s="126" t="s">
        <v>22761</v>
      </c>
      <c r="H175" s="126" t="s">
        <v>22762</v>
      </c>
      <c r="I175" s="126" t="s">
        <v>22763</v>
      </c>
      <c r="J175" s="126" t="s">
        <v>26407</v>
      </c>
      <c r="K175" s="9">
        <f>_xlfn.IFNA(VLOOKUP(Table5[[#This Row],[Section]],SubSill_Tier,2,FALSE),0)</f>
        <v>0</v>
      </c>
      <c r="L175" s="9" t="str">
        <f t="shared" si="11"/>
        <v/>
      </c>
      <c r="M175" s="205" t="str" cm="1">
        <f t="array" ref="M175">_xlfn.IFS(NOT(ISERROR(VLOOKUP(Table5[[#This Row],[Section]],TB_notTB,1,FALSE))),"No",LEFT(Table5[[#This Row],[Section]],3)="ETB","PLS",LEFT(Table5[[#This Row],[Section]],1)="7","PDB",NOT(ISBLANK(Table5[[#This Row],[Section]])),"No")</f>
        <v>PDB</v>
      </c>
    </row>
    <row r="176" spans="1:13" x14ac:dyDescent="0.25">
      <c r="A176" s="126" t="s">
        <v>25578</v>
      </c>
      <c r="B176" s="126" t="s">
        <v>25983</v>
      </c>
      <c r="C176" s="126" t="s">
        <v>75</v>
      </c>
      <c r="D176" s="127">
        <v>1.472</v>
      </c>
      <c r="E176" s="128">
        <v>594</v>
      </c>
      <c r="F176" s="128">
        <v>594</v>
      </c>
      <c r="G176" s="126" t="s">
        <v>22761</v>
      </c>
      <c r="H176" s="126" t="s">
        <v>22762</v>
      </c>
      <c r="I176" s="126" t="s">
        <v>22763</v>
      </c>
      <c r="J176" s="126" t="s">
        <v>26407</v>
      </c>
      <c r="K176" s="9">
        <f>_xlfn.IFNA(VLOOKUP(Table5[[#This Row],[Section]],SubSill_Tier,2,FALSE),0)</f>
        <v>0</v>
      </c>
      <c r="L176" s="9" t="str">
        <f t="shared" si="11"/>
        <v/>
      </c>
      <c r="M176" s="205" t="str" cm="1">
        <f t="array" ref="M176">_xlfn.IFS(NOT(ISERROR(VLOOKUP(Table5[[#This Row],[Section]],TB_notTB,1,FALSE))),"No",LEFT(Table5[[#This Row],[Section]],3)="ETB","PLS",LEFT(Table5[[#This Row],[Section]],1)="7","PDB",NOT(ISBLANK(Table5[[#This Row],[Section]])),"No")</f>
        <v>PDB</v>
      </c>
    </row>
    <row r="177" spans="1:13" x14ac:dyDescent="0.25">
      <c r="A177" s="126" t="s">
        <v>25579</v>
      </c>
      <c r="B177" s="126" t="s">
        <v>25210</v>
      </c>
      <c r="C177" s="126" t="s">
        <v>75</v>
      </c>
      <c r="D177" s="127">
        <v>1.1850000000000001</v>
      </c>
      <c r="E177" s="128">
        <v>317</v>
      </c>
      <c r="F177" s="128">
        <v>317</v>
      </c>
      <c r="G177" s="126" t="s">
        <v>22691</v>
      </c>
      <c r="H177" s="126" t="s">
        <v>22692</v>
      </c>
      <c r="I177" s="126" t="s">
        <v>22693</v>
      </c>
      <c r="J177" s="126" t="s">
        <v>26407</v>
      </c>
      <c r="K177" s="9">
        <f>_xlfn.IFNA(VLOOKUP(Table5[[#This Row],[Section]],SubSill_Tier,2,FALSE),0)</f>
        <v>0</v>
      </c>
      <c r="L177" s="9" t="str">
        <f t="shared" si="11"/>
        <v/>
      </c>
      <c r="M177" s="205" t="str" cm="1">
        <f t="array" ref="M177">_xlfn.IFS(NOT(ISERROR(VLOOKUP(Table5[[#This Row],[Section]],TB_notTB,1,FALSE))),"No",LEFT(Table5[[#This Row],[Section]],3)="ETB","PLS",LEFT(Table5[[#This Row],[Section]],1)="7","PDB",NOT(ISBLANK(Table5[[#This Row],[Section]])),"No")</f>
        <v>PDB</v>
      </c>
    </row>
    <row r="178" spans="1:13" x14ac:dyDescent="0.25">
      <c r="A178" s="126" t="s">
        <v>25580</v>
      </c>
      <c r="B178" s="126" t="s">
        <v>25212</v>
      </c>
      <c r="C178" s="126" t="s">
        <v>75</v>
      </c>
      <c r="D178" s="127">
        <v>1.323</v>
      </c>
      <c r="E178" s="128">
        <v>515</v>
      </c>
      <c r="F178" s="128">
        <v>515</v>
      </c>
      <c r="G178" s="126" t="s">
        <v>22691</v>
      </c>
      <c r="H178" s="126" t="s">
        <v>22692</v>
      </c>
      <c r="I178" s="126" t="s">
        <v>22693</v>
      </c>
      <c r="J178" s="126" t="s">
        <v>26407</v>
      </c>
      <c r="K178" s="9">
        <f>_xlfn.IFNA(VLOOKUP(Table5[[#This Row],[Section]],SubSill_Tier,2,FALSE),0)</f>
        <v>0</v>
      </c>
      <c r="L178" s="9" t="str">
        <f t="shared" si="11"/>
        <v/>
      </c>
      <c r="M178" s="205" t="str" cm="1">
        <f t="array" ref="M178">_xlfn.IFS(NOT(ISERROR(VLOOKUP(Table5[[#This Row],[Section]],TB_notTB,1,FALSE))),"No",LEFT(Table5[[#This Row],[Section]],3)="ETB","PLS",LEFT(Table5[[#This Row],[Section]],1)="7","PDB",NOT(ISBLANK(Table5[[#This Row],[Section]])),"No")</f>
        <v>PDB</v>
      </c>
    </row>
    <row r="179" spans="1:13" x14ac:dyDescent="0.25">
      <c r="A179" s="126" t="s">
        <v>25581</v>
      </c>
      <c r="B179" s="126" t="s">
        <v>25214</v>
      </c>
      <c r="C179" s="126" t="s">
        <v>75</v>
      </c>
      <c r="D179" s="127">
        <v>0.89100000000000001</v>
      </c>
      <c r="E179" s="128">
        <v>294</v>
      </c>
      <c r="F179" s="128">
        <v>294</v>
      </c>
      <c r="G179" s="126" t="s">
        <v>22691</v>
      </c>
      <c r="H179" s="126" t="s">
        <v>22692</v>
      </c>
      <c r="I179" s="126" t="s">
        <v>22693</v>
      </c>
      <c r="J179" s="126" t="s">
        <v>26407</v>
      </c>
      <c r="K179" s="9">
        <f>_xlfn.IFNA(VLOOKUP(Table5[[#This Row],[Section]],SubSill_Tier,2,FALSE),0)</f>
        <v>0</v>
      </c>
      <c r="L179" s="9" t="str">
        <f t="shared" si="11"/>
        <v/>
      </c>
      <c r="M179" s="205" t="str" cm="1">
        <f t="array" ref="M179">_xlfn.IFS(NOT(ISERROR(VLOOKUP(Table5[[#This Row],[Section]],TB_notTB,1,FALSE))),"No",LEFT(Table5[[#This Row],[Section]],3)="ETB","PLS",LEFT(Table5[[#This Row],[Section]],1)="7","PDB",NOT(ISBLANK(Table5[[#This Row],[Section]])),"No")</f>
        <v>PDB</v>
      </c>
    </row>
    <row r="180" spans="1:13" x14ac:dyDescent="0.25">
      <c r="A180" s="126" t="s">
        <v>25582</v>
      </c>
      <c r="B180" s="126" t="s">
        <v>25216</v>
      </c>
      <c r="C180" s="126" t="s">
        <v>75</v>
      </c>
      <c r="D180" s="127">
        <v>1.2989999999999999</v>
      </c>
      <c r="E180" s="128">
        <v>351</v>
      </c>
      <c r="F180" s="128">
        <v>351</v>
      </c>
      <c r="G180" s="126" t="s">
        <v>22691</v>
      </c>
      <c r="H180" s="126" t="s">
        <v>22692</v>
      </c>
      <c r="I180" s="126" t="s">
        <v>22693</v>
      </c>
      <c r="J180" s="126" t="s">
        <v>26407</v>
      </c>
      <c r="K180" s="9">
        <f>_xlfn.IFNA(VLOOKUP(Table5[[#This Row],[Section]],SubSill_Tier,2,FALSE),0)</f>
        <v>0</v>
      </c>
      <c r="L180" s="9" t="str">
        <f t="shared" si="11"/>
        <v/>
      </c>
      <c r="M180" s="205" t="str" cm="1">
        <f t="array" ref="M180">_xlfn.IFS(NOT(ISERROR(VLOOKUP(Table5[[#This Row],[Section]],TB_notTB,1,FALSE))),"No",LEFT(Table5[[#This Row],[Section]],3)="ETB","PLS",LEFT(Table5[[#This Row],[Section]],1)="7","PDB",NOT(ISBLANK(Table5[[#This Row],[Section]])),"No")</f>
        <v>PDB</v>
      </c>
    </row>
    <row r="181" spans="1:13" x14ac:dyDescent="0.25">
      <c r="A181" s="126" t="s">
        <v>25755</v>
      </c>
      <c r="B181" s="126" t="s">
        <v>25218</v>
      </c>
      <c r="C181" s="126" t="s">
        <v>75</v>
      </c>
      <c r="D181" s="127">
        <v>1.9390000000000001</v>
      </c>
      <c r="E181" s="128">
        <v>675</v>
      </c>
      <c r="F181" s="128">
        <v>675</v>
      </c>
      <c r="G181" s="126" t="s">
        <v>23154</v>
      </c>
      <c r="H181" s="126" t="s">
        <v>23155</v>
      </c>
      <c r="I181" s="126" t="s">
        <v>23156</v>
      </c>
      <c r="J181" s="126" t="s">
        <v>26407</v>
      </c>
      <c r="K181" s="9">
        <f>_xlfn.IFNA(VLOOKUP(Table5[[#This Row],[Section]],SubSill_Tier,2,FALSE),0)</f>
        <v>0</v>
      </c>
      <c r="L181" s="9" t="str">
        <f t="shared" si="11"/>
        <v/>
      </c>
      <c r="M181" s="205" t="str" cm="1">
        <f t="array" ref="M181">_xlfn.IFS(NOT(ISERROR(VLOOKUP(Table5[[#This Row],[Section]],TB_notTB,1,FALSE))),"No",LEFT(Table5[[#This Row],[Section]],3)="ETB","PLS",LEFT(Table5[[#This Row],[Section]],1)="7","PDB",NOT(ISBLANK(Table5[[#This Row],[Section]])),"No")</f>
        <v>PDB</v>
      </c>
    </row>
    <row r="182" spans="1:13" x14ac:dyDescent="0.25">
      <c r="A182" s="126" t="s">
        <v>25756</v>
      </c>
      <c r="B182" s="126" t="s">
        <v>25220</v>
      </c>
      <c r="C182" s="126" t="s">
        <v>75</v>
      </c>
      <c r="D182" s="127">
        <v>1.54</v>
      </c>
      <c r="E182" s="128">
        <v>567</v>
      </c>
      <c r="F182" s="128">
        <v>567</v>
      </c>
      <c r="G182" s="126" t="s">
        <v>23154</v>
      </c>
      <c r="H182" s="126" t="s">
        <v>23155</v>
      </c>
      <c r="I182" s="126" t="s">
        <v>23156</v>
      </c>
      <c r="J182" s="126" t="s">
        <v>26407</v>
      </c>
      <c r="K182" s="9">
        <f>_xlfn.IFNA(VLOOKUP(Table5[[#This Row],[Section]],SubSill_Tier,2,FALSE),0)</f>
        <v>0</v>
      </c>
      <c r="L182" s="9" t="str">
        <f t="shared" si="11"/>
        <v/>
      </c>
      <c r="M182" s="205" t="str" cm="1">
        <f t="array" ref="M182">_xlfn.IFS(NOT(ISERROR(VLOOKUP(Table5[[#This Row],[Section]],TB_notTB,1,FALSE))),"No",LEFT(Table5[[#This Row],[Section]],3)="ETB","PLS",LEFT(Table5[[#This Row],[Section]],1)="7","PDB",NOT(ISBLANK(Table5[[#This Row],[Section]])),"No")</f>
        <v>PDB</v>
      </c>
    </row>
    <row r="183" spans="1:13" x14ac:dyDescent="0.25">
      <c r="A183" s="126" t="s">
        <v>25757</v>
      </c>
      <c r="B183" s="126" t="s">
        <v>25222</v>
      </c>
      <c r="C183" s="126" t="s">
        <v>75</v>
      </c>
      <c r="D183" s="127">
        <v>1.597</v>
      </c>
      <c r="E183" s="128">
        <v>604</v>
      </c>
      <c r="F183" s="128">
        <v>604</v>
      </c>
      <c r="G183" s="126" t="s">
        <v>23154</v>
      </c>
      <c r="H183" s="126" t="s">
        <v>23155</v>
      </c>
      <c r="I183" s="126" t="s">
        <v>23156</v>
      </c>
      <c r="J183" s="126" t="s">
        <v>26407</v>
      </c>
      <c r="K183" s="9">
        <f>_xlfn.IFNA(VLOOKUP(Table5[[#This Row],[Section]],SubSill_Tier,2,FALSE),0)</f>
        <v>0</v>
      </c>
      <c r="L183" s="9" t="str">
        <f t="shared" si="11"/>
        <v/>
      </c>
      <c r="M183" s="205" t="str" cm="1">
        <f t="array" ref="M183">_xlfn.IFS(NOT(ISERROR(VLOOKUP(Table5[[#This Row],[Section]],TB_notTB,1,FALSE))),"No",LEFT(Table5[[#This Row],[Section]],3)="ETB","PLS",LEFT(Table5[[#This Row],[Section]],1)="7","PDB",NOT(ISBLANK(Table5[[#This Row],[Section]])),"No")</f>
        <v>PDB</v>
      </c>
    </row>
    <row r="184" spans="1:13" x14ac:dyDescent="0.25">
      <c r="A184" s="126" t="s">
        <v>25758</v>
      </c>
      <c r="B184" s="126" t="s">
        <v>25224</v>
      </c>
      <c r="C184" s="126" t="s">
        <v>75</v>
      </c>
      <c r="D184" s="127">
        <v>1.016</v>
      </c>
      <c r="E184" s="128">
        <v>375</v>
      </c>
      <c r="F184" s="128">
        <v>375</v>
      </c>
      <c r="G184" s="126" t="s">
        <v>23154</v>
      </c>
      <c r="H184" s="126" t="s">
        <v>23155</v>
      </c>
      <c r="I184" s="126" t="s">
        <v>23156</v>
      </c>
      <c r="J184" s="126" t="s">
        <v>26407</v>
      </c>
      <c r="K184" s="9">
        <f>_xlfn.IFNA(VLOOKUP(Table5[[#This Row],[Section]],SubSill_Tier,2,FALSE),0)</f>
        <v>0</v>
      </c>
      <c r="L184" s="9" t="str">
        <f t="shared" si="11"/>
        <v/>
      </c>
      <c r="M184" s="205" t="str" cm="1">
        <f t="array" ref="M184">_xlfn.IFS(NOT(ISERROR(VLOOKUP(Table5[[#This Row],[Section]],TB_notTB,1,FALSE))),"No",LEFT(Table5[[#This Row],[Section]],3)="ETB","PLS",LEFT(Table5[[#This Row],[Section]],1)="7","PDB",NOT(ISBLANK(Table5[[#This Row],[Section]])),"No")</f>
        <v>PDB</v>
      </c>
    </row>
    <row r="185" spans="1:13" x14ac:dyDescent="0.25">
      <c r="A185" s="126" t="s">
        <v>25759</v>
      </c>
      <c r="B185" s="126" t="s">
        <v>25226</v>
      </c>
      <c r="C185" s="126" t="s">
        <v>75</v>
      </c>
      <c r="D185" s="127">
        <v>2.1019999999999999</v>
      </c>
      <c r="E185" s="128">
        <v>561</v>
      </c>
      <c r="F185" s="128">
        <v>561</v>
      </c>
      <c r="G185" s="126" t="s">
        <v>23154</v>
      </c>
      <c r="H185" s="126" t="s">
        <v>23155</v>
      </c>
      <c r="I185" s="126" t="s">
        <v>23156</v>
      </c>
      <c r="J185" s="126" t="s">
        <v>26407</v>
      </c>
      <c r="K185" s="9">
        <f>_xlfn.IFNA(VLOOKUP(Table5[[#This Row],[Section]],SubSill_Tier,2,FALSE),0)</f>
        <v>0</v>
      </c>
      <c r="L185" s="9" t="str">
        <f t="shared" si="11"/>
        <v/>
      </c>
      <c r="M185" s="205" t="str" cm="1">
        <f t="array" ref="M185">_xlfn.IFS(NOT(ISERROR(VLOOKUP(Table5[[#This Row],[Section]],TB_notTB,1,FALSE))),"No",LEFT(Table5[[#This Row],[Section]],3)="ETB","PLS",LEFT(Table5[[#This Row],[Section]],1)="7","PDB",NOT(ISBLANK(Table5[[#This Row],[Section]])),"No")</f>
        <v>PDB</v>
      </c>
    </row>
    <row r="186" spans="1:13" x14ac:dyDescent="0.25">
      <c r="A186" s="126" t="s">
        <v>25760</v>
      </c>
      <c r="B186" s="126" t="s">
        <v>25228</v>
      </c>
      <c r="C186" s="126" t="s">
        <v>75</v>
      </c>
      <c r="D186" s="127">
        <v>2.0920000000000001</v>
      </c>
      <c r="E186" s="128">
        <v>478</v>
      </c>
      <c r="F186" s="128">
        <v>478</v>
      </c>
      <c r="G186" s="126" t="s">
        <v>23154</v>
      </c>
      <c r="H186" s="126" t="s">
        <v>23155</v>
      </c>
      <c r="I186" s="126" t="s">
        <v>23156</v>
      </c>
      <c r="J186" s="126" t="s">
        <v>26407</v>
      </c>
      <c r="K186" s="9">
        <f>_xlfn.IFNA(VLOOKUP(Table5[[#This Row],[Section]],SubSill_Tier,2,FALSE),0)</f>
        <v>0</v>
      </c>
      <c r="L186" s="9" t="str">
        <f t="shared" si="11"/>
        <v/>
      </c>
      <c r="M186" s="205" t="str" cm="1">
        <f t="array" ref="M186">_xlfn.IFS(NOT(ISERROR(VLOOKUP(Table5[[#This Row],[Section]],TB_notTB,1,FALSE))),"No",LEFT(Table5[[#This Row],[Section]],3)="ETB","PLS",LEFT(Table5[[#This Row],[Section]],1)="7","PDB",NOT(ISBLANK(Table5[[#This Row],[Section]])),"No")</f>
        <v>PDB</v>
      </c>
    </row>
    <row r="187" spans="1:13" x14ac:dyDescent="0.25">
      <c r="A187" s="126" t="s">
        <v>25761</v>
      </c>
      <c r="B187" s="126" t="s">
        <v>25230</v>
      </c>
      <c r="C187" s="126" t="s">
        <v>75</v>
      </c>
      <c r="D187" s="127">
        <v>1.6890000000000001</v>
      </c>
      <c r="E187" s="128">
        <v>585</v>
      </c>
      <c r="F187" s="128">
        <v>585</v>
      </c>
      <c r="G187" s="126" t="s">
        <v>23154</v>
      </c>
      <c r="H187" s="126" t="s">
        <v>23155</v>
      </c>
      <c r="I187" s="126" t="s">
        <v>23156</v>
      </c>
      <c r="J187" s="126" t="s">
        <v>26407</v>
      </c>
      <c r="K187" s="9">
        <f>_xlfn.IFNA(VLOOKUP(Table5[[#This Row],[Section]],SubSill_Tier,2,FALSE),0)</f>
        <v>0</v>
      </c>
      <c r="L187" s="9" t="str">
        <f t="shared" si="11"/>
        <v/>
      </c>
      <c r="M187" s="205" t="str" cm="1">
        <f t="array" ref="M187">_xlfn.IFS(NOT(ISERROR(VLOOKUP(Table5[[#This Row],[Section]],TB_notTB,1,FALSE))),"No",LEFT(Table5[[#This Row],[Section]],3)="ETB","PLS",LEFT(Table5[[#This Row],[Section]],1)="7","PDB",NOT(ISBLANK(Table5[[#This Row],[Section]])),"No")</f>
        <v>PDB</v>
      </c>
    </row>
    <row r="188" spans="1:13" x14ac:dyDescent="0.25">
      <c r="A188" s="126" t="s">
        <v>25762</v>
      </c>
      <c r="B188" s="126" t="s">
        <v>25232</v>
      </c>
      <c r="C188" s="126" t="s">
        <v>75</v>
      </c>
      <c r="D188" s="127">
        <v>1.732</v>
      </c>
      <c r="E188" s="128">
        <v>604</v>
      </c>
      <c r="F188" s="128">
        <v>604</v>
      </c>
      <c r="G188" s="126" t="s">
        <v>23154</v>
      </c>
      <c r="H188" s="126" t="s">
        <v>23155</v>
      </c>
      <c r="I188" s="126" t="s">
        <v>23156</v>
      </c>
      <c r="J188" s="126" t="s">
        <v>26407</v>
      </c>
      <c r="K188" s="9">
        <f>_xlfn.IFNA(VLOOKUP(Table5[[#This Row],[Section]],SubSill_Tier,2,FALSE),0)</f>
        <v>0</v>
      </c>
      <c r="L188" s="9" t="str">
        <f t="shared" si="11"/>
        <v/>
      </c>
      <c r="M188" s="205" t="str" cm="1">
        <f t="array" ref="M188">_xlfn.IFS(NOT(ISERROR(VLOOKUP(Table5[[#This Row],[Section]],TB_notTB,1,FALSE))),"No",LEFT(Table5[[#This Row],[Section]],3)="ETB","PLS",LEFT(Table5[[#This Row],[Section]],1)="7","PDB",NOT(ISBLANK(Table5[[#This Row],[Section]])),"No")</f>
        <v>PDB</v>
      </c>
    </row>
    <row r="189" spans="1:13" x14ac:dyDescent="0.25">
      <c r="A189" s="126" t="s">
        <v>25763</v>
      </c>
      <c r="B189" s="126" t="s">
        <v>25234</v>
      </c>
      <c r="C189" s="126" t="s">
        <v>75</v>
      </c>
      <c r="D189" s="127">
        <v>1.778</v>
      </c>
      <c r="E189" s="128">
        <v>616</v>
      </c>
      <c r="F189" s="128">
        <v>616</v>
      </c>
      <c r="G189" s="126" t="s">
        <v>23154</v>
      </c>
      <c r="H189" s="126" t="s">
        <v>23155</v>
      </c>
      <c r="I189" s="126" t="s">
        <v>23156</v>
      </c>
      <c r="J189" s="126" t="s">
        <v>26407</v>
      </c>
      <c r="K189" s="9">
        <f>_xlfn.IFNA(VLOOKUP(Table5[[#This Row],[Section]],SubSill_Tier,2,FALSE),0)</f>
        <v>0</v>
      </c>
      <c r="L189" s="9" t="str">
        <f t="shared" si="11"/>
        <v/>
      </c>
      <c r="M189" s="205" t="str" cm="1">
        <f t="array" ref="M189">_xlfn.IFS(NOT(ISERROR(VLOOKUP(Table5[[#This Row],[Section]],TB_notTB,1,FALSE))),"No",LEFT(Table5[[#This Row],[Section]],3)="ETB","PLS",LEFT(Table5[[#This Row],[Section]],1)="7","PDB",NOT(ISBLANK(Table5[[#This Row],[Section]])),"No")</f>
        <v>PDB</v>
      </c>
    </row>
    <row r="190" spans="1:13" x14ac:dyDescent="0.25">
      <c r="A190" s="126" t="s">
        <v>25764</v>
      </c>
      <c r="B190" s="126" t="s">
        <v>25236</v>
      </c>
      <c r="C190" s="126" t="s">
        <v>75</v>
      </c>
      <c r="D190" s="127">
        <v>1.357</v>
      </c>
      <c r="E190" s="128">
        <v>517</v>
      </c>
      <c r="F190" s="128">
        <v>517</v>
      </c>
      <c r="G190" s="126" t="s">
        <v>23154</v>
      </c>
      <c r="H190" s="126" t="s">
        <v>23155</v>
      </c>
      <c r="I190" s="126" t="s">
        <v>23156</v>
      </c>
      <c r="J190" s="126" t="s">
        <v>26407</v>
      </c>
      <c r="K190" s="9">
        <f>_xlfn.IFNA(VLOOKUP(Table5[[#This Row],[Section]],SubSill_Tier,2,FALSE),0)</f>
        <v>0</v>
      </c>
      <c r="L190" s="9" t="str">
        <f t="shared" si="11"/>
        <v/>
      </c>
      <c r="M190" s="205" t="str" cm="1">
        <f t="array" ref="M190">_xlfn.IFS(NOT(ISERROR(VLOOKUP(Table5[[#This Row],[Section]],TB_notTB,1,FALSE))),"No",LEFT(Table5[[#This Row],[Section]],3)="ETB","PLS",LEFT(Table5[[#This Row],[Section]],1)="7","PDB",NOT(ISBLANK(Table5[[#This Row],[Section]])),"No")</f>
        <v>PDB</v>
      </c>
    </row>
    <row r="191" spans="1:13" x14ac:dyDescent="0.25">
      <c r="A191" s="126" t="s">
        <v>25765</v>
      </c>
      <c r="B191" s="126" t="s">
        <v>25238</v>
      </c>
      <c r="C191" s="126" t="s">
        <v>75</v>
      </c>
      <c r="D191" s="127">
        <v>0.42</v>
      </c>
      <c r="E191" s="128">
        <v>199</v>
      </c>
      <c r="F191" s="128">
        <v>199</v>
      </c>
      <c r="G191" s="126" t="s">
        <v>22691</v>
      </c>
      <c r="H191" s="126" t="s">
        <v>22692</v>
      </c>
      <c r="I191" s="126" t="s">
        <v>22693</v>
      </c>
      <c r="J191" s="126" t="s">
        <v>26407</v>
      </c>
      <c r="K191" s="9">
        <f>_xlfn.IFNA(VLOOKUP(Table5[[#This Row],[Section]],SubSill_Tier,2,FALSE),0)</f>
        <v>0</v>
      </c>
      <c r="L191" s="9" t="str">
        <f t="shared" si="11"/>
        <v/>
      </c>
      <c r="M191" s="205" t="str" cm="1">
        <f t="array" ref="M191">_xlfn.IFS(NOT(ISERROR(VLOOKUP(Table5[[#This Row],[Section]],TB_notTB,1,FALSE))),"No",LEFT(Table5[[#This Row],[Section]],3)="ETB","PLS",LEFT(Table5[[#This Row],[Section]],1)="7","PDB",NOT(ISBLANK(Table5[[#This Row],[Section]])),"No")</f>
        <v>PDB</v>
      </c>
    </row>
    <row r="192" spans="1:13" x14ac:dyDescent="0.25">
      <c r="A192" s="126" t="s">
        <v>25766</v>
      </c>
      <c r="B192" s="126" t="s">
        <v>25240</v>
      </c>
      <c r="C192" s="126" t="s">
        <v>75</v>
      </c>
      <c r="D192" s="127">
        <v>0.496</v>
      </c>
      <c r="E192" s="128">
        <v>218</v>
      </c>
      <c r="F192" s="128">
        <v>218</v>
      </c>
      <c r="G192" s="126" t="s">
        <v>22707</v>
      </c>
      <c r="H192" s="126" t="s">
        <v>22708</v>
      </c>
      <c r="I192" s="126" t="s">
        <v>22709</v>
      </c>
      <c r="J192" s="126" t="s">
        <v>26407</v>
      </c>
      <c r="K192" s="9">
        <f>_xlfn.IFNA(VLOOKUP(Table5[[#This Row],[Section]],SubSill_Tier,2,FALSE),0)</f>
        <v>0</v>
      </c>
      <c r="L192" s="9" t="str">
        <f t="shared" si="11"/>
        <v/>
      </c>
      <c r="M192" s="205" t="str" cm="1">
        <f t="array" ref="M192">_xlfn.IFS(NOT(ISERROR(VLOOKUP(Table5[[#This Row],[Section]],TB_notTB,1,FALSE))),"No",LEFT(Table5[[#This Row],[Section]],3)="ETB","PLS",LEFT(Table5[[#This Row],[Section]],1)="7","PDB",NOT(ISBLANK(Table5[[#This Row],[Section]])),"No")</f>
        <v>PDB</v>
      </c>
    </row>
    <row r="193" spans="1:13" x14ac:dyDescent="0.25">
      <c r="A193" s="126" t="s">
        <v>25767</v>
      </c>
      <c r="B193" s="126" t="s">
        <v>25242</v>
      </c>
      <c r="C193" s="126" t="s">
        <v>75</v>
      </c>
      <c r="D193" s="127">
        <v>0.89800000000000002</v>
      </c>
      <c r="E193" s="128">
        <v>425</v>
      </c>
      <c r="F193" s="128">
        <v>425</v>
      </c>
      <c r="G193" s="126" t="s">
        <v>22955</v>
      </c>
      <c r="H193" s="126" t="s">
        <v>22956</v>
      </c>
      <c r="I193" s="126" t="s">
        <v>22957</v>
      </c>
      <c r="J193" s="126" t="s">
        <v>26407</v>
      </c>
      <c r="K193" s="9">
        <f>_xlfn.IFNA(VLOOKUP(Table5[[#This Row],[Section]],SubSill_Tier,2,FALSE),0)</f>
        <v>0</v>
      </c>
      <c r="L193" s="9" t="str">
        <f t="shared" si="11"/>
        <v/>
      </c>
      <c r="M193" s="205" t="str" cm="1">
        <f t="array" ref="M193">_xlfn.IFS(NOT(ISERROR(VLOOKUP(Table5[[#This Row],[Section]],TB_notTB,1,FALSE))),"No",LEFT(Table5[[#This Row],[Section]],3)="ETB","PLS",LEFT(Table5[[#This Row],[Section]],1)="7","PDB",NOT(ISBLANK(Table5[[#This Row],[Section]])),"No")</f>
        <v>PDB</v>
      </c>
    </row>
    <row r="194" spans="1:13" x14ac:dyDescent="0.25">
      <c r="A194" s="126" t="s">
        <v>25768</v>
      </c>
      <c r="B194" s="126" t="s">
        <v>25984</v>
      </c>
      <c r="C194" s="126" t="s">
        <v>75</v>
      </c>
      <c r="D194" s="127">
        <v>1.6739999999999999</v>
      </c>
      <c r="E194" s="128">
        <v>600</v>
      </c>
      <c r="F194" s="128">
        <v>600</v>
      </c>
      <c r="G194" s="126" t="s">
        <v>22761</v>
      </c>
      <c r="H194" s="126" t="s">
        <v>22762</v>
      </c>
      <c r="I194" s="126" t="s">
        <v>22763</v>
      </c>
      <c r="J194" s="126" t="s">
        <v>26407</v>
      </c>
      <c r="K194" s="9">
        <f>_xlfn.IFNA(VLOOKUP(Table5[[#This Row],[Section]],SubSill_Tier,2,FALSE),0)</f>
        <v>0</v>
      </c>
      <c r="L194" s="9" t="str">
        <f t="shared" ref="L194:L257" si="12">IFERROR(IF(LEFT(G194,2)="AI",IF(_xlfn.NUMBERVALUE(IFERROR(LEFT(IF(ISERROR(FIND("X",UPPER(B194))),UPPER(B194),RIGHT(UPPER(B194),LEN(UPPER(B194))-FIND("~",SUBSTITUTE(UPPER(B194),"X","~",LEN(UPPER(B194))-LEN(SUBSTITUTE(UPPER(B194),"X","")))))),FIND(" ",IF(ISERROR(FIND("X",UPPER(B194))),UPPER(B194),RIGHT(UPPER(B194),LEN(UPPER(B194))-FIND("~",SUBSTITUTE(UPPER(B194),"X","~",LEN(UPPER(B194))-LEN(SUBSTITUTE(UPPER(B194),"X","")))))),1)-1),IF(ISERROR(FIND("X",UPPER(B194))),UPPER(B194),RIGHT(UPPER(B194),LEN(UPPER(B194))-FIND("~",SUBSTITUTE(UPPER(B194),"X","~",LEN(UPPER(B194))-LEN(SUBSTITUTE(UPPER(B194),"X",""))))))),".")&gt;=5,"Wall",""),""),"")</f>
        <v/>
      </c>
      <c r="M194" s="205" t="str" cm="1">
        <f t="array" ref="M194">_xlfn.IFS(NOT(ISERROR(VLOOKUP(Table5[[#This Row],[Section]],TB_notTB,1,FALSE))),"No",LEFT(Table5[[#This Row],[Section]],3)="ETB","PLS",LEFT(Table5[[#This Row],[Section]],1)="7","PDB",NOT(ISBLANK(Table5[[#This Row],[Section]])),"No")</f>
        <v>PDB</v>
      </c>
    </row>
    <row r="195" spans="1:13" x14ac:dyDescent="0.25">
      <c r="A195" s="126" t="s">
        <v>25769</v>
      </c>
      <c r="B195" s="126" t="s">
        <v>25246</v>
      </c>
      <c r="C195" s="126" t="s">
        <v>75</v>
      </c>
      <c r="D195" s="127">
        <v>2.3290000000000002</v>
      </c>
      <c r="E195" s="128">
        <v>784</v>
      </c>
      <c r="F195" s="128">
        <v>784</v>
      </c>
      <c r="G195" s="126" t="s">
        <v>23396</v>
      </c>
      <c r="H195" s="126" t="s">
        <v>23397</v>
      </c>
      <c r="I195" s="126" t="s">
        <v>23398</v>
      </c>
      <c r="J195" s="126" t="s">
        <v>26407</v>
      </c>
      <c r="K195" s="9">
        <f>_xlfn.IFNA(VLOOKUP(Table5[[#This Row],[Section]],SubSill_Tier,2,FALSE),0)</f>
        <v>0</v>
      </c>
      <c r="L195" s="9" t="str">
        <f t="shared" si="12"/>
        <v/>
      </c>
      <c r="M195" s="205" t="str" cm="1">
        <f t="array" ref="M195">_xlfn.IFS(NOT(ISERROR(VLOOKUP(Table5[[#This Row],[Section]],TB_notTB,1,FALSE))),"No",LEFT(Table5[[#This Row],[Section]],3)="ETB","PLS",LEFT(Table5[[#This Row],[Section]],1)="7","PDB",NOT(ISBLANK(Table5[[#This Row],[Section]])),"No")</f>
        <v>PDB</v>
      </c>
    </row>
    <row r="196" spans="1:13" x14ac:dyDescent="0.25">
      <c r="A196" s="126" t="s">
        <v>25770</v>
      </c>
      <c r="B196" s="126" t="s">
        <v>25248</v>
      </c>
      <c r="C196" s="126" t="s">
        <v>75</v>
      </c>
      <c r="D196" s="127">
        <v>1.8169999999999999</v>
      </c>
      <c r="E196" s="128">
        <v>675</v>
      </c>
      <c r="F196" s="128">
        <v>675</v>
      </c>
      <c r="G196" s="126" t="s">
        <v>23396</v>
      </c>
      <c r="H196" s="126" t="s">
        <v>23397</v>
      </c>
      <c r="I196" s="126" t="s">
        <v>23398</v>
      </c>
      <c r="J196" s="126" t="s">
        <v>26407</v>
      </c>
      <c r="K196" s="9">
        <f>_xlfn.IFNA(VLOOKUP(Table5[[#This Row],[Section]],SubSill_Tier,2,FALSE),0)</f>
        <v>0</v>
      </c>
      <c r="L196" s="9" t="str">
        <f t="shared" si="12"/>
        <v/>
      </c>
      <c r="M196" s="205" t="str" cm="1">
        <f t="array" ref="M196">_xlfn.IFS(NOT(ISERROR(VLOOKUP(Table5[[#This Row],[Section]],TB_notTB,1,FALSE))),"No",LEFT(Table5[[#This Row],[Section]],3)="ETB","PLS",LEFT(Table5[[#This Row],[Section]],1)="7","PDB",NOT(ISBLANK(Table5[[#This Row],[Section]])),"No")</f>
        <v>PDB</v>
      </c>
    </row>
    <row r="197" spans="1:13" x14ac:dyDescent="0.25">
      <c r="A197" s="126" t="s">
        <v>25771</v>
      </c>
      <c r="B197" s="126" t="s">
        <v>25250</v>
      </c>
      <c r="C197" s="126" t="s">
        <v>75</v>
      </c>
      <c r="D197" s="127">
        <v>1.83</v>
      </c>
      <c r="E197" s="128">
        <v>669</v>
      </c>
      <c r="F197" s="128">
        <v>669</v>
      </c>
      <c r="G197" s="126" t="s">
        <v>23396</v>
      </c>
      <c r="H197" s="126" t="s">
        <v>23397</v>
      </c>
      <c r="I197" s="126" t="s">
        <v>23398</v>
      </c>
      <c r="J197" s="126" t="s">
        <v>26407</v>
      </c>
      <c r="K197" s="9">
        <f>_xlfn.IFNA(VLOOKUP(Table5[[#This Row],[Section]],SubSill_Tier,2,FALSE),0)</f>
        <v>0</v>
      </c>
      <c r="L197" s="9" t="str">
        <f t="shared" si="12"/>
        <v/>
      </c>
      <c r="M197" s="205" t="str" cm="1">
        <f t="array" ref="M197">_xlfn.IFS(NOT(ISERROR(VLOOKUP(Table5[[#This Row],[Section]],TB_notTB,1,FALSE))),"No",LEFT(Table5[[#This Row],[Section]],3)="ETB","PLS",LEFT(Table5[[#This Row],[Section]],1)="7","PDB",NOT(ISBLANK(Table5[[#This Row],[Section]])),"No")</f>
        <v>PDB</v>
      </c>
    </row>
    <row r="198" spans="1:13" x14ac:dyDescent="0.25">
      <c r="A198" s="126" t="s">
        <v>25772</v>
      </c>
      <c r="B198" s="126" t="s">
        <v>25252</v>
      </c>
      <c r="C198" s="126" t="s">
        <v>75</v>
      </c>
      <c r="D198" s="127">
        <v>1.3029999999999999</v>
      </c>
      <c r="E198" s="128">
        <v>485</v>
      </c>
      <c r="F198" s="128">
        <v>485</v>
      </c>
      <c r="G198" s="126" t="s">
        <v>23396</v>
      </c>
      <c r="H198" s="126" t="s">
        <v>23397</v>
      </c>
      <c r="I198" s="126" t="s">
        <v>23398</v>
      </c>
      <c r="J198" s="126" t="s">
        <v>26407</v>
      </c>
      <c r="K198" s="9">
        <f>_xlfn.IFNA(VLOOKUP(Table5[[#This Row],[Section]],SubSill_Tier,2,FALSE),0)</f>
        <v>0</v>
      </c>
      <c r="L198" s="9" t="str">
        <f t="shared" si="12"/>
        <v/>
      </c>
      <c r="M198" s="205" t="str" cm="1">
        <f t="array" ref="M198">_xlfn.IFS(NOT(ISERROR(VLOOKUP(Table5[[#This Row],[Section]],TB_notTB,1,FALSE))),"No",LEFT(Table5[[#This Row],[Section]],3)="ETB","PLS",LEFT(Table5[[#This Row],[Section]],1)="7","PDB",NOT(ISBLANK(Table5[[#This Row],[Section]])),"No")</f>
        <v>PDB</v>
      </c>
    </row>
    <row r="199" spans="1:13" x14ac:dyDescent="0.25">
      <c r="A199" s="126" t="s">
        <v>25773</v>
      </c>
      <c r="B199" s="126" t="s">
        <v>25254</v>
      </c>
      <c r="C199" s="126" t="s">
        <v>75</v>
      </c>
      <c r="D199" s="127">
        <v>2.673</v>
      </c>
      <c r="E199" s="128">
        <v>686</v>
      </c>
      <c r="F199" s="128">
        <v>686</v>
      </c>
      <c r="G199" s="126" t="s">
        <v>23396</v>
      </c>
      <c r="H199" s="126" t="s">
        <v>23397</v>
      </c>
      <c r="I199" s="126" t="s">
        <v>23398</v>
      </c>
      <c r="J199" s="126" t="s">
        <v>26407</v>
      </c>
      <c r="K199" s="9">
        <f>_xlfn.IFNA(VLOOKUP(Table5[[#This Row],[Section]],SubSill_Tier,2,FALSE),0)</f>
        <v>0</v>
      </c>
      <c r="L199" s="9" t="str">
        <f t="shared" si="12"/>
        <v/>
      </c>
      <c r="M199" s="205" t="str" cm="1">
        <f t="array" ref="M199">_xlfn.IFS(NOT(ISERROR(VLOOKUP(Table5[[#This Row],[Section]],TB_notTB,1,FALSE))),"No",LEFT(Table5[[#This Row],[Section]],3)="ETB","PLS",LEFT(Table5[[#This Row],[Section]],1)="7","PDB",NOT(ISBLANK(Table5[[#This Row],[Section]])),"No")</f>
        <v>PDB</v>
      </c>
    </row>
    <row r="200" spans="1:13" x14ac:dyDescent="0.25">
      <c r="A200" s="126" t="s">
        <v>25774</v>
      </c>
      <c r="B200" s="126" t="s">
        <v>25256</v>
      </c>
      <c r="C200" s="126" t="s">
        <v>75</v>
      </c>
      <c r="D200" s="127">
        <v>2.6840000000000002</v>
      </c>
      <c r="E200" s="128">
        <v>578</v>
      </c>
      <c r="F200" s="128">
        <v>578</v>
      </c>
      <c r="G200" s="126" t="s">
        <v>23396</v>
      </c>
      <c r="H200" s="126" t="s">
        <v>23397</v>
      </c>
      <c r="I200" s="126" t="s">
        <v>23398</v>
      </c>
      <c r="J200" s="126" t="s">
        <v>26407</v>
      </c>
      <c r="K200" s="9">
        <f>_xlfn.IFNA(VLOOKUP(Table5[[#This Row],[Section]],SubSill_Tier,2,FALSE),0)</f>
        <v>0</v>
      </c>
      <c r="L200" s="9" t="str">
        <f t="shared" si="12"/>
        <v/>
      </c>
      <c r="M200" s="205" t="str" cm="1">
        <f t="array" ref="M200">_xlfn.IFS(NOT(ISERROR(VLOOKUP(Table5[[#This Row],[Section]],TB_notTB,1,FALSE))),"No",LEFT(Table5[[#This Row],[Section]],3)="ETB","PLS",LEFT(Table5[[#This Row],[Section]],1)="7","PDB",NOT(ISBLANK(Table5[[#This Row],[Section]])),"No")</f>
        <v>PDB</v>
      </c>
    </row>
    <row r="201" spans="1:13" x14ac:dyDescent="0.25">
      <c r="A201" s="126" t="s">
        <v>25775</v>
      </c>
      <c r="B201" s="126" t="s">
        <v>25258</v>
      </c>
      <c r="C201" s="126" t="s">
        <v>75</v>
      </c>
      <c r="D201" s="127">
        <v>2.0110000000000001</v>
      </c>
      <c r="E201" s="128">
        <v>695</v>
      </c>
      <c r="F201" s="128">
        <v>695</v>
      </c>
      <c r="G201" s="126" t="s">
        <v>23396</v>
      </c>
      <c r="H201" s="126" t="s">
        <v>23397</v>
      </c>
      <c r="I201" s="126" t="s">
        <v>23398</v>
      </c>
      <c r="J201" s="126" t="s">
        <v>26407</v>
      </c>
      <c r="K201" s="9">
        <f>_xlfn.IFNA(VLOOKUP(Table5[[#This Row],[Section]],SubSill_Tier,2,FALSE),0)</f>
        <v>0</v>
      </c>
      <c r="L201" s="9" t="str">
        <f t="shared" si="12"/>
        <v/>
      </c>
      <c r="M201" s="205" t="str" cm="1">
        <f t="array" ref="M201">_xlfn.IFS(NOT(ISERROR(VLOOKUP(Table5[[#This Row],[Section]],TB_notTB,1,FALSE))),"No",LEFT(Table5[[#This Row],[Section]],3)="ETB","PLS",LEFT(Table5[[#This Row],[Section]],1)="7","PDB",NOT(ISBLANK(Table5[[#This Row],[Section]])),"No")</f>
        <v>PDB</v>
      </c>
    </row>
    <row r="202" spans="1:13" x14ac:dyDescent="0.25">
      <c r="A202" s="126" t="s">
        <v>25776</v>
      </c>
      <c r="B202" s="126" t="s">
        <v>25260</v>
      </c>
      <c r="C202" s="126" t="s">
        <v>75</v>
      </c>
      <c r="D202" s="127">
        <v>2.04</v>
      </c>
      <c r="E202" s="128">
        <v>713</v>
      </c>
      <c r="F202" s="128">
        <v>713</v>
      </c>
      <c r="G202" s="126" t="s">
        <v>23396</v>
      </c>
      <c r="H202" s="126" t="s">
        <v>23397</v>
      </c>
      <c r="I202" s="126" t="s">
        <v>23398</v>
      </c>
      <c r="J202" s="126" t="s">
        <v>26407</v>
      </c>
      <c r="K202" s="9">
        <f>_xlfn.IFNA(VLOOKUP(Table5[[#This Row],[Section]],SubSill_Tier,2,FALSE),0)</f>
        <v>0</v>
      </c>
      <c r="L202" s="9" t="str">
        <f t="shared" si="12"/>
        <v/>
      </c>
      <c r="M202" s="205" t="str" cm="1">
        <f t="array" ref="M202">_xlfn.IFS(NOT(ISERROR(VLOOKUP(Table5[[#This Row],[Section]],TB_notTB,1,FALSE))),"No",LEFT(Table5[[#This Row],[Section]],3)="ETB","PLS",LEFT(Table5[[#This Row],[Section]],1)="7","PDB",NOT(ISBLANK(Table5[[#This Row],[Section]])),"No")</f>
        <v>PDB</v>
      </c>
    </row>
    <row r="203" spans="1:13" x14ac:dyDescent="0.25">
      <c r="A203" s="126" t="s">
        <v>25777</v>
      </c>
      <c r="B203" s="126" t="s">
        <v>25262</v>
      </c>
      <c r="C203" s="126" t="s">
        <v>75</v>
      </c>
      <c r="D203" s="127">
        <v>2.0459999999999998</v>
      </c>
      <c r="E203" s="128">
        <v>728</v>
      </c>
      <c r="F203" s="128">
        <v>728</v>
      </c>
      <c r="G203" s="126" t="s">
        <v>23396</v>
      </c>
      <c r="H203" s="126" t="s">
        <v>23397</v>
      </c>
      <c r="I203" s="126" t="s">
        <v>23398</v>
      </c>
      <c r="J203" s="126" t="s">
        <v>26407</v>
      </c>
      <c r="K203" s="9">
        <f>_xlfn.IFNA(VLOOKUP(Table5[[#This Row],[Section]],SubSill_Tier,2,FALSE),0)</f>
        <v>0</v>
      </c>
      <c r="L203" s="9" t="str">
        <f t="shared" si="12"/>
        <v/>
      </c>
      <c r="M203" s="205" t="str" cm="1">
        <f t="array" ref="M203">_xlfn.IFS(NOT(ISERROR(VLOOKUP(Table5[[#This Row],[Section]],TB_notTB,1,FALSE))),"No",LEFT(Table5[[#This Row],[Section]],3)="ETB","PLS",LEFT(Table5[[#This Row],[Section]],1)="7","PDB",NOT(ISBLANK(Table5[[#This Row],[Section]])),"No")</f>
        <v>PDB</v>
      </c>
    </row>
    <row r="204" spans="1:13" x14ac:dyDescent="0.25">
      <c r="A204" s="126" t="s">
        <v>25778</v>
      </c>
      <c r="B204" s="126" t="s">
        <v>25264</v>
      </c>
      <c r="C204" s="126" t="s">
        <v>75</v>
      </c>
      <c r="D204" s="127">
        <v>1.667</v>
      </c>
      <c r="E204" s="128">
        <v>623</v>
      </c>
      <c r="F204" s="128">
        <v>623</v>
      </c>
      <c r="G204" s="126" t="s">
        <v>23396</v>
      </c>
      <c r="H204" s="126" t="s">
        <v>23397</v>
      </c>
      <c r="I204" s="126" t="s">
        <v>23398</v>
      </c>
      <c r="J204" s="126" t="s">
        <v>26407</v>
      </c>
      <c r="K204" s="9">
        <f>_xlfn.IFNA(VLOOKUP(Table5[[#This Row],[Section]],SubSill_Tier,2,FALSE),0)</f>
        <v>0</v>
      </c>
      <c r="L204" s="9" t="str">
        <f t="shared" si="12"/>
        <v/>
      </c>
      <c r="M204" s="205" t="str" cm="1">
        <f t="array" ref="M204">_xlfn.IFS(NOT(ISERROR(VLOOKUP(Table5[[#This Row],[Section]],TB_notTB,1,FALSE))),"No",LEFT(Table5[[#This Row],[Section]],3)="ETB","PLS",LEFT(Table5[[#This Row],[Section]],1)="7","PDB",NOT(ISBLANK(Table5[[#This Row],[Section]])),"No")</f>
        <v>PDB</v>
      </c>
    </row>
    <row r="205" spans="1:13" x14ac:dyDescent="0.25">
      <c r="A205" s="126" t="s">
        <v>25779</v>
      </c>
      <c r="B205" s="126" t="s">
        <v>25266</v>
      </c>
      <c r="C205" s="126" t="s">
        <v>75</v>
      </c>
      <c r="D205" s="127">
        <v>1.71</v>
      </c>
      <c r="E205" s="128">
        <v>622</v>
      </c>
      <c r="F205" s="128">
        <v>622</v>
      </c>
      <c r="G205" s="126" t="s">
        <v>23396</v>
      </c>
      <c r="H205" s="126" t="s">
        <v>23397</v>
      </c>
      <c r="I205" s="126" t="s">
        <v>23398</v>
      </c>
      <c r="J205" s="126" t="s">
        <v>26407</v>
      </c>
      <c r="K205" s="9">
        <f>_xlfn.IFNA(VLOOKUP(Table5[[#This Row],[Section]],SubSill_Tier,2,FALSE),0)</f>
        <v>0</v>
      </c>
      <c r="L205" s="9" t="str">
        <f t="shared" si="12"/>
        <v/>
      </c>
      <c r="M205" s="205" t="str" cm="1">
        <f t="array" ref="M205">_xlfn.IFS(NOT(ISERROR(VLOOKUP(Table5[[#This Row],[Section]],TB_notTB,1,FALSE))),"No",LEFT(Table5[[#This Row],[Section]],3)="ETB","PLS",LEFT(Table5[[#This Row],[Section]],1)="7","PDB",NOT(ISBLANK(Table5[[#This Row],[Section]])),"No")</f>
        <v>PDB</v>
      </c>
    </row>
    <row r="206" spans="1:13" x14ac:dyDescent="0.25">
      <c r="A206" s="126" t="s">
        <v>25780</v>
      </c>
      <c r="B206" s="126" t="s">
        <v>25268</v>
      </c>
      <c r="C206" s="126" t="s">
        <v>75</v>
      </c>
      <c r="D206" s="127">
        <v>2.1549999999999998</v>
      </c>
      <c r="E206" s="128">
        <v>702</v>
      </c>
      <c r="F206" s="128">
        <v>702</v>
      </c>
      <c r="G206" s="126" t="s">
        <v>23396</v>
      </c>
      <c r="H206" s="126" t="s">
        <v>23397</v>
      </c>
      <c r="I206" s="126" t="s">
        <v>23398</v>
      </c>
      <c r="J206" s="126" t="s">
        <v>26407</v>
      </c>
      <c r="K206" s="9">
        <f>_xlfn.IFNA(VLOOKUP(Table5[[#This Row],[Section]],SubSill_Tier,2,FALSE),0)</f>
        <v>0</v>
      </c>
      <c r="L206" s="9" t="str">
        <f t="shared" si="12"/>
        <v/>
      </c>
      <c r="M206" s="205" t="str" cm="1">
        <f t="array" ref="M206">_xlfn.IFS(NOT(ISERROR(VLOOKUP(Table5[[#This Row],[Section]],TB_notTB,1,FALSE))),"No",LEFT(Table5[[#This Row],[Section]],3)="ETB","PLS",LEFT(Table5[[#This Row],[Section]],1)="7","PDB",NOT(ISBLANK(Table5[[#This Row],[Section]])),"No")</f>
        <v>PDB</v>
      </c>
    </row>
    <row r="207" spans="1:13" x14ac:dyDescent="0.25">
      <c r="A207" s="126" t="s">
        <v>25781</v>
      </c>
      <c r="B207" s="126" t="s">
        <v>25270</v>
      </c>
      <c r="C207" s="126" t="s">
        <v>75</v>
      </c>
      <c r="D207" s="127">
        <v>2.3959999999999999</v>
      </c>
      <c r="E207" s="128">
        <v>746</v>
      </c>
      <c r="F207" s="128">
        <v>746</v>
      </c>
      <c r="G207" s="126" t="s">
        <v>23396</v>
      </c>
      <c r="H207" s="126" t="s">
        <v>23397</v>
      </c>
      <c r="I207" s="126" t="s">
        <v>23398</v>
      </c>
      <c r="J207" s="126" t="s">
        <v>26407</v>
      </c>
      <c r="K207" s="9">
        <f>_xlfn.IFNA(VLOOKUP(Table5[[#This Row],[Section]],SubSill_Tier,2,FALSE),0)</f>
        <v>0</v>
      </c>
      <c r="L207" s="9" t="str">
        <f t="shared" si="12"/>
        <v/>
      </c>
      <c r="M207" s="205" t="str" cm="1">
        <f t="array" ref="M207">_xlfn.IFS(NOT(ISERROR(VLOOKUP(Table5[[#This Row],[Section]],TB_notTB,1,FALSE))),"No",LEFT(Table5[[#This Row],[Section]],3)="ETB","PLS",LEFT(Table5[[#This Row],[Section]],1)="7","PDB",NOT(ISBLANK(Table5[[#This Row],[Section]])),"No")</f>
        <v>PDB</v>
      </c>
    </row>
    <row r="208" spans="1:13" x14ac:dyDescent="0.25">
      <c r="A208" s="126" t="s">
        <v>25782</v>
      </c>
      <c r="B208" s="126" t="s">
        <v>25272</v>
      </c>
      <c r="C208" s="126" t="s">
        <v>75</v>
      </c>
      <c r="D208" s="127">
        <v>2.5630000000000002</v>
      </c>
      <c r="E208" s="128">
        <v>804</v>
      </c>
      <c r="F208" s="128">
        <v>804</v>
      </c>
      <c r="G208" s="126" t="s">
        <v>23396</v>
      </c>
      <c r="H208" s="126" t="s">
        <v>23397</v>
      </c>
      <c r="I208" s="126" t="s">
        <v>23398</v>
      </c>
      <c r="J208" s="126" t="s">
        <v>26407</v>
      </c>
      <c r="K208" s="9">
        <f>_xlfn.IFNA(VLOOKUP(Table5[[#This Row],[Section]],SubSill_Tier,2,FALSE),0)</f>
        <v>0</v>
      </c>
      <c r="L208" s="9" t="str">
        <f t="shared" si="12"/>
        <v/>
      </c>
      <c r="M208" s="205" t="str" cm="1">
        <f t="array" ref="M208">_xlfn.IFS(NOT(ISERROR(VLOOKUP(Table5[[#This Row],[Section]],TB_notTB,1,FALSE))),"No",LEFT(Table5[[#This Row],[Section]],3)="ETB","PLS",LEFT(Table5[[#This Row],[Section]],1)="7","PDB",NOT(ISBLANK(Table5[[#This Row],[Section]])),"No")</f>
        <v>PDB</v>
      </c>
    </row>
    <row r="209" spans="1:13" x14ac:dyDescent="0.25">
      <c r="A209" s="126" t="s">
        <v>25783</v>
      </c>
      <c r="B209" s="126" t="s">
        <v>25274</v>
      </c>
      <c r="C209" s="126" t="s">
        <v>75</v>
      </c>
      <c r="D209" s="127">
        <v>2.931</v>
      </c>
      <c r="E209" s="128">
        <v>876</v>
      </c>
      <c r="F209" s="128">
        <v>876</v>
      </c>
      <c r="G209" s="126" t="s">
        <v>23396</v>
      </c>
      <c r="H209" s="126" t="s">
        <v>23397</v>
      </c>
      <c r="I209" s="126" t="s">
        <v>23398</v>
      </c>
      <c r="J209" s="126" t="s">
        <v>26407</v>
      </c>
      <c r="K209" s="9">
        <f>_xlfn.IFNA(VLOOKUP(Table5[[#This Row],[Section]],SubSill_Tier,2,FALSE),0)</f>
        <v>0</v>
      </c>
      <c r="L209" s="9" t="str">
        <f t="shared" si="12"/>
        <v/>
      </c>
      <c r="M209" s="205" t="str" cm="1">
        <f t="array" ref="M209">_xlfn.IFS(NOT(ISERROR(VLOOKUP(Table5[[#This Row],[Section]],TB_notTB,1,FALSE))),"No",LEFT(Table5[[#This Row],[Section]],3)="ETB","PLS",LEFT(Table5[[#This Row],[Section]],1)="7","PDB",NOT(ISBLANK(Table5[[#This Row],[Section]])),"No")</f>
        <v>PDB</v>
      </c>
    </row>
    <row r="210" spans="1:13" x14ac:dyDescent="0.25">
      <c r="A210" s="126" t="s">
        <v>25784</v>
      </c>
      <c r="B210" s="126" t="s">
        <v>25276</v>
      </c>
      <c r="C210" s="126" t="s">
        <v>75</v>
      </c>
      <c r="D210" s="127">
        <v>3.524</v>
      </c>
      <c r="E210" s="128">
        <v>750</v>
      </c>
      <c r="F210" s="128">
        <v>750</v>
      </c>
      <c r="G210" s="126" t="s">
        <v>23396</v>
      </c>
      <c r="H210" s="126" t="s">
        <v>23397</v>
      </c>
      <c r="I210" s="126" t="s">
        <v>23398</v>
      </c>
      <c r="J210" s="126" t="s">
        <v>26407</v>
      </c>
      <c r="K210" s="9">
        <f>_xlfn.IFNA(VLOOKUP(Table5[[#This Row],[Section]],SubSill_Tier,2,FALSE),0)</f>
        <v>0</v>
      </c>
      <c r="L210" s="9" t="str">
        <f t="shared" si="12"/>
        <v/>
      </c>
      <c r="M210" s="205" t="str" cm="1">
        <f t="array" ref="M210">_xlfn.IFS(NOT(ISERROR(VLOOKUP(Table5[[#This Row],[Section]],TB_notTB,1,FALSE))),"No",LEFT(Table5[[#This Row],[Section]],3)="ETB","PLS",LEFT(Table5[[#This Row],[Section]],1)="7","PDB",NOT(ISBLANK(Table5[[#This Row],[Section]])),"No")</f>
        <v>PDB</v>
      </c>
    </row>
    <row r="211" spans="1:13" x14ac:dyDescent="0.25">
      <c r="A211" s="126" t="s">
        <v>25785</v>
      </c>
      <c r="B211" s="126" t="s">
        <v>25985</v>
      </c>
      <c r="C211" s="126" t="s">
        <v>75</v>
      </c>
      <c r="D211" s="127">
        <v>2.8420000000000001</v>
      </c>
      <c r="E211" s="128">
        <v>796</v>
      </c>
      <c r="F211" s="128">
        <v>796</v>
      </c>
      <c r="G211" s="126" t="s">
        <v>22712</v>
      </c>
      <c r="H211" s="126" t="s">
        <v>22713</v>
      </c>
      <c r="I211" s="126" t="s">
        <v>22714</v>
      </c>
      <c r="J211" s="126" t="s">
        <v>26407</v>
      </c>
      <c r="K211" s="9">
        <f>_xlfn.IFNA(VLOOKUP(Table5[[#This Row],[Section]],SubSill_Tier,2,FALSE),0)</f>
        <v>0</v>
      </c>
      <c r="L211" s="9" t="str">
        <f t="shared" si="12"/>
        <v/>
      </c>
      <c r="M211" s="205" t="str" cm="1">
        <f t="array" ref="M211">_xlfn.IFS(NOT(ISERROR(VLOOKUP(Table5[[#This Row],[Section]],TB_notTB,1,FALSE))),"No",LEFT(Table5[[#This Row],[Section]],3)="ETB","PLS",LEFT(Table5[[#This Row],[Section]],1)="7","PDB",NOT(ISBLANK(Table5[[#This Row],[Section]])),"No")</f>
        <v>PDB</v>
      </c>
    </row>
    <row r="212" spans="1:13" x14ac:dyDescent="0.25">
      <c r="A212" s="126" t="s">
        <v>25786</v>
      </c>
      <c r="B212" s="126" t="s">
        <v>25280</v>
      </c>
      <c r="C212" s="126" t="s">
        <v>75</v>
      </c>
      <c r="D212" s="127">
        <v>1.2</v>
      </c>
      <c r="E212" s="128">
        <v>523</v>
      </c>
      <c r="F212" s="128">
        <v>523</v>
      </c>
      <c r="G212" s="126" t="s">
        <v>23447</v>
      </c>
      <c r="H212" s="126" t="s">
        <v>23448</v>
      </c>
      <c r="I212" s="126" t="s">
        <v>23449</v>
      </c>
      <c r="J212" s="126" t="s">
        <v>26407</v>
      </c>
      <c r="K212" s="9">
        <f>_xlfn.IFNA(VLOOKUP(Table5[[#This Row],[Section]],SubSill_Tier,2,FALSE),0)</f>
        <v>0</v>
      </c>
      <c r="L212" s="9" t="str">
        <f t="shared" si="12"/>
        <v/>
      </c>
      <c r="M212" s="205" t="str" cm="1">
        <f t="array" ref="M212">_xlfn.IFS(NOT(ISERROR(VLOOKUP(Table5[[#This Row],[Section]],TB_notTB,1,FALSE))),"No",LEFT(Table5[[#This Row],[Section]],3)="ETB","PLS",LEFT(Table5[[#This Row],[Section]],1)="7","PDB",NOT(ISBLANK(Table5[[#This Row],[Section]])),"No")</f>
        <v>PDB</v>
      </c>
    </row>
    <row r="213" spans="1:13" x14ac:dyDescent="0.25">
      <c r="A213" s="126" t="s">
        <v>25787</v>
      </c>
      <c r="B213" s="126" t="s">
        <v>25282</v>
      </c>
      <c r="C213" s="126" t="s">
        <v>75</v>
      </c>
      <c r="D213" s="127">
        <v>2.0579999999999998</v>
      </c>
      <c r="E213" s="128">
        <v>748</v>
      </c>
      <c r="F213" s="128">
        <v>748</v>
      </c>
      <c r="G213" s="126" t="s">
        <v>23050</v>
      </c>
      <c r="H213" s="126" t="s">
        <v>23051</v>
      </c>
      <c r="I213" s="126" t="s">
        <v>23052</v>
      </c>
      <c r="J213" s="126" t="s">
        <v>26407</v>
      </c>
      <c r="K213" s="9">
        <f>_xlfn.IFNA(VLOOKUP(Table5[[#This Row],[Section]],SubSill_Tier,2,FALSE),0)</f>
        <v>0</v>
      </c>
      <c r="L213" s="9" t="str">
        <f t="shared" si="12"/>
        <v/>
      </c>
      <c r="M213" s="205" t="str" cm="1">
        <f t="array" ref="M213">_xlfn.IFS(NOT(ISERROR(VLOOKUP(Table5[[#This Row],[Section]],TB_notTB,1,FALSE))),"No",LEFT(Table5[[#This Row],[Section]],3)="ETB","PLS",LEFT(Table5[[#This Row],[Section]],1)="7","PDB",NOT(ISBLANK(Table5[[#This Row],[Section]])),"No")</f>
        <v>PDB</v>
      </c>
    </row>
    <row r="214" spans="1:13" x14ac:dyDescent="0.25">
      <c r="A214" s="126" t="s">
        <v>25788</v>
      </c>
      <c r="B214" s="126" t="s">
        <v>25284</v>
      </c>
      <c r="C214" s="126" t="s">
        <v>75</v>
      </c>
      <c r="D214" s="127">
        <v>2.0609999999999999</v>
      </c>
      <c r="E214" s="128">
        <v>777</v>
      </c>
      <c r="F214" s="128">
        <v>777</v>
      </c>
      <c r="G214" s="126" t="s">
        <v>23050</v>
      </c>
      <c r="H214" s="126" t="s">
        <v>23051</v>
      </c>
      <c r="I214" s="126" t="s">
        <v>23052</v>
      </c>
      <c r="J214" s="126" t="s">
        <v>26407</v>
      </c>
      <c r="K214" s="9">
        <f>_xlfn.IFNA(VLOOKUP(Table5[[#This Row],[Section]],SubSill_Tier,2,FALSE),0)</f>
        <v>0</v>
      </c>
      <c r="L214" s="9" t="str">
        <f t="shared" si="12"/>
        <v/>
      </c>
      <c r="M214" s="205" t="str" cm="1">
        <f t="array" ref="M214">_xlfn.IFS(NOT(ISERROR(VLOOKUP(Table5[[#This Row],[Section]],TB_notTB,1,FALSE))),"No",LEFT(Table5[[#This Row],[Section]],3)="ETB","PLS",LEFT(Table5[[#This Row],[Section]],1)="7","PDB",NOT(ISBLANK(Table5[[#This Row],[Section]])),"No")</f>
        <v>PDB</v>
      </c>
    </row>
    <row r="215" spans="1:13" x14ac:dyDescent="0.25">
      <c r="A215" s="126" t="s">
        <v>25789</v>
      </c>
      <c r="B215" s="126" t="s">
        <v>25286</v>
      </c>
      <c r="C215" s="126" t="s">
        <v>75</v>
      </c>
      <c r="D215" s="127">
        <v>2.355</v>
      </c>
      <c r="E215" s="128">
        <v>801</v>
      </c>
      <c r="F215" s="128">
        <v>801</v>
      </c>
      <c r="G215" s="126" t="s">
        <v>23040</v>
      </c>
      <c r="H215" s="126" t="s">
        <v>23041</v>
      </c>
      <c r="I215" s="126" t="s">
        <v>23042</v>
      </c>
      <c r="J215" s="126" t="s">
        <v>26407</v>
      </c>
      <c r="K215" s="9">
        <f>_xlfn.IFNA(VLOOKUP(Table5[[#This Row],[Section]],SubSill_Tier,2,FALSE),0)</f>
        <v>0</v>
      </c>
      <c r="L215" s="9" t="str">
        <f t="shared" si="12"/>
        <v/>
      </c>
      <c r="M215" s="205" t="str" cm="1">
        <f t="array" ref="M215">_xlfn.IFS(NOT(ISERROR(VLOOKUP(Table5[[#This Row],[Section]],TB_notTB,1,FALSE))),"No",LEFT(Table5[[#This Row],[Section]],3)="ETB","PLS",LEFT(Table5[[#This Row],[Section]],1)="7","PDB",NOT(ISBLANK(Table5[[#This Row],[Section]])),"No")</f>
        <v>PDB</v>
      </c>
    </row>
    <row r="216" spans="1:13" x14ac:dyDescent="0.25">
      <c r="A216" s="126" t="s">
        <v>25790</v>
      </c>
      <c r="B216" s="126" t="s">
        <v>25288</v>
      </c>
      <c r="C216" s="126" t="s">
        <v>75</v>
      </c>
      <c r="D216" s="127">
        <v>1.8620000000000001</v>
      </c>
      <c r="E216" s="128">
        <v>696</v>
      </c>
      <c r="F216" s="128">
        <v>696</v>
      </c>
      <c r="G216" s="126" t="s">
        <v>23040</v>
      </c>
      <c r="H216" s="126" t="s">
        <v>23041</v>
      </c>
      <c r="I216" s="126" t="s">
        <v>23042</v>
      </c>
      <c r="J216" s="126" t="s">
        <v>26407</v>
      </c>
      <c r="K216" s="9">
        <f>_xlfn.IFNA(VLOOKUP(Table5[[#This Row],[Section]],SubSill_Tier,2,FALSE),0)</f>
        <v>0</v>
      </c>
      <c r="L216" s="9" t="str">
        <f t="shared" si="12"/>
        <v/>
      </c>
      <c r="M216" s="205" t="str" cm="1">
        <f t="array" ref="M216">_xlfn.IFS(NOT(ISERROR(VLOOKUP(Table5[[#This Row],[Section]],TB_notTB,1,FALSE))),"No",LEFT(Table5[[#This Row],[Section]],3)="ETB","PLS",LEFT(Table5[[#This Row],[Section]],1)="7","PDB",NOT(ISBLANK(Table5[[#This Row],[Section]])),"No")</f>
        <v>PDB</v>
      </c>
    </row>
    <row r="217" spans="1:13" x14ac:dyDescent="0.25">
      <c r="A217" s="126" t="s">
        <v>25791</v>
      </c>
      <c r="B217" s="126" t="s">
        <v>25290</v>
      </c>
      <c r="C217" s="126" t="s">
        <v>75</v>
      </c>
      <c r="D217" s="127">
        <v>1.37</v>
      </c>
      <c r="E217" s="128">
        <v>511</v>
      </c>
      <c r="F217" s="128">
        <v>511</v>
      </c>
      <c r="G217" s="126" t="s">
        <v>23040</v>
      </c>
      <c r="H217" s="126" t="s">
        <v>23041</v>
      </c>
      <c r="I217" s="126" t="s">
        <v>23042</v>
      </c>
      <c r="J217" s="126" t="s">
        <v>26407</v>
      </c>
      <c r="K217" s="9">
        <f>_xlfn.IFNA(VLOOKUP(Table5[[#This Row],[Section]],SubSill_Tier,2,FALSE),0)</f>
        <v>0</v>
      </c>
      <c r="L217" s="9" t="str">
        <f t="shared" si="12"/>
        <v/>
      </c>
      <c r="M217" s="205" t="str" cm="1">
        <f t="array" ref="M217">_xlfn.IFS(NOT(ISERROR(VLOOKUP(Table5[[#This Row],[Section]],TB_notTB,1,FALSE))),"No",LEFT(Table5[[#This Row],[Section]],3)="ETB","PLS",LEFT(Table5[[#This Row],[Section]],1)="7","PDB",NOT(ISBLANK(Table5[[#This Row],[Section]])),"No")</f>
        <v>PDB</v>
      </c>
    </row>
    <row r="218" spans="1:13" x14ac:dyDescent="0.25">
      <c r="A218" s="126" t="s">
        <v>25792</v>
      </c>
      <c r="B218" s="126" t="s">
        <v>25292</v>
      </c>
      <c r="C218" s="126" t="s">
        <v>75</v>
      </c>
      <c r="D218" s="127">
        <v>0.85</v>
      </c>
      <c r="E218" s="128">
        <v>359</v>
      </c>
      <c r="F218" s="128">
        <v>359</v>
      </c>
      <c r="G218" s="126" t="s">
        <v>23447</v>
      </c>
      <c r="H218" s="126" t="s">
        <v>23448</v>
      </c>
      <c r="I218" s="126" t="s">
        <v>23449</v>
      </c>
      <c r="J218" s="126" t="s">
        <v>26407</v>
      </c>
      <c r="K218" s="9">
        <f>_xlfn.IFNA(VLOOKUP(Table5[[#This Row],[Section]],SubSill_Tier,2,FALSE),0)</f>
        <v>0</v>
      </c>
      <c r="L218" s="9" t="str">
        <f t="shared" si="12"/>
        <v/>
      </c>
      <c r="M218" s="205" t="str" cm="1">
        <f t="array" ref="M218">_xlfn.IFS(NOT(ISERROR(VLOOKUP(Table5[[#This Row],[Section]],TB_notTB,1,FALSE))),"No",LEFT(Table5[[#This Row],[Section]],3)="ETB","PLS",LEFT(Table5[[#This Row],[Section]],1)="7","PDB",NOT(ISBLANK(Table5[[#This Row],[Section]])),"No")</f>
        <v>PDB</v>
      </c>
    </row>
    <row r="219" spans="1:13" x14ac:dyDescent="0.25">
      <c r="A219" s="126" t="s">
        <v>25793</v>
      </c>
      <c r="B219" s="126" t="s">
        <v>25294</v>
      </c>
      <c r="C219" s="126" t="s">
        <v>75</v>
      </c>
      <c r="D219" s="127">
        <v>0.91100000000000003</v>
      </c>
      <c r="E219" s="128">
        <v>397</v>
      </c>
      <c r="F219" s="128">
        <v>397</v>
      </c>
      <c r="G219" s="126" t="s">
        <v>23447</v>
      </c>
      <c r="H219" s="126" t="s">
        <v>23448</v>
      </c>
      <c r="I219" s="126" t="s">
        <v>23449</v>
      </c>
      <c r="J219" s="126" t="s">
        <v>26407</v>
      </c>
      <c r="K219" s="9">
        <f>_xlfn.IFNA(VLOOKUP(Table5[[#This Row],[Section]],SubSill_Tier,2,FALSE),0)</f>
        <v>0</v>
      </c>
      <c r="L219" s="9" t="str">
        <f t="shared" si="12"/>
        <v/>
      </c>
      <c r="M219" s="205" t="str" cm="1">
        <f t="array" ref="M219">_xlfn.IFS(NOT(ISERROR(VLOOKUP(Table5[[#This Row],[Section]],TB_notTB,1,FALSE))),"No",LEFT(Table5[[#This Row],[Section]],3)="ETB","PLS",LEFT(Table5[[#This Row],[Section]],1)="7","PDB",NOT(ISBLANK(Table5[[#This Row],[Section]])),"No")</f>
        <v>PDB</v>
      </c>
    </row>
    <row r="220" spans="1:13" x14ac:dyDescent="0.25">
      <c r="A220" s="126" t="s">
        <v>25794</v>
      </c>
      <c r="B220" s="126" t="s">
        <v>25296</v>
      </c>
      <c r="C220" s="126" t="s">
        <v>75</v>
      </c>
      <c r="D220" s="127">
        <v>2.718</v>
      </c>
      <c r="E220" s="128">
        <v>582</v>
      </c>
      <c r="F220" s="128">
        <v>582</v>
      </c>
      <c r="G220" s="126" t="s">
        <v>23040</v>
      </c>
      <c r="H220" s="126" t="s">
        <v>23041</v>
      </c>
      <c r="I220" s="126" t="s">
        <v>23042</v>
      </c>
      <c r="J220" s="126" t="s">
        <v>26407</v>
      </c>
      <c r="K220" s="9">
        <f>_xlfn.IFNA(VLOOKUP(Table5[[#This Row],[Section]],SubSill_Tier,2,FALSE),0)</f>
        <v>0</v>
      </c>
      <c r="L220" s="9" t="str">
        <f t="shared" si="12"/>
        <v/>
      </c>
      <c r="M220" s="205" t="str" cm="1">
        <f t="array" ref="M220">_xlfn.IFS(NOT(ISERROR(VLOOKUP(Table5[[#This Row],[Section]],TB_notTB,1,FALSE))),"No",LEFT(Table5[[#This Row],[Section]],3)="ETB","PLS",LEFT(Table5[[#This Row],[Section]],1)="7","PDB",NOT(ISBLANK(Table5[[#This Row],[Section]])),"No")</f>
        <v>PDB</v>
      </c>
    </row>
    <row r="221" spans="1:13" x14ac:dyDescent="0.25">
      <c r="A221" s="126" t="s">
        <v>25795</v>
      </c>
      <c r="B221" s="126" t="s">
        <v>25298</v>
      </c>
      <c r="C221" s="126" t="s">
        <v>75</v>
      </c>
      <c r="D221" s="127">
        <v>2.2109999999999999</v>
      </c>
      <c r="E221" s="128">
        <v>792</v>
      </c>
      <c r="F221" s="128">
        <v>792</v>
      </c>
      <c r="G221" s="126" t="s">
        <v>23040</v>
      </c>
      <c r="H221" s="126" t="s">
        <v>23041</v>
      </c>
      <c r="I221" s="126" t="s">
        <v>23042</v>
      </c>
      <c r="J221" s="126" t="s">
        <v>26407</v>
      </c>
      <c r="K221" s="9">
        <f>_xlfn.IFNA(VLOOKUP(Table5[[#This Row],[Section]],SubSill_Tier,2,FALSE),0)</f>
        <v>0</v>
      </c>
      <c r="L221" s="9" t="str">
        <f t="shared" si="12"/>
        <v/>
      </c>
      <c r="M221" s="205" t="str" cm="1">
        <f t="array" ref="M221">_xlfn.IFS(NOT(ISERROR(VLOOKUP(Table5[[#This Row],[Section]],TB_notTB,1,FALSE))),"No",LEFT(Table5[[#This Row],[Section]],3)="ETB","PLS",LEFT(Table5[[#This Row],[Section]],1)="7","PDB",NOT(ISBLANK(Table5[[#This Row],[Section]])),"No")</f>
        <v>PDB</v>
      </c>
    </row>
    <row r="222" spans="1:13" x14ac:dyDescent="0.25">
      <c r="A222" s="126" t="s">
        <v>25796</v>
      </c>
      <c r="B222" s="126" t="s">
        <v>25300</v>
      </c>
      <c r="C222" s="126" t="s">
        <v>75</v>
      </c>
      <c r="D222" s="127">
        <v>2.09</v>
      </c>
      <c r="E222" s="128">
        <v>735</v>
      </c>
      <c r="F222" s="128">
        <v>735</v>
      </c>
      <c r="G222" s="126" t="s">
        <v>23040</v>
      </c>
      <c r="H222" s="126" t="s">
        <v>23041</v>
      </c>
      <c r="I222" s="126" t="s">
        <v>23042</v>
      </c>
      <c r="J222" s="126" t="s">
        <v>26407</v>
      </c>
      <c r="K222" s="9">
        <f>_xlfn.IFNA(VLOOKUP(Table5[[#This Row],[Section]],SubSill_Tier,2,FALSE),0)</f>
        <v>0</v>
      </c>
      <c r="L222" s="9" t="str">
        <f t="shared" si="12"/>
        <v/>
      </c>
      <c r="M222" s="205" t="str" cm="1">
        <f t="array" ref="M222">_xlfn.IFS(NOT(ISERROR(VLOOKUP(Table5[[#This Row],[Section]],TB_notTB,1,FALSE))),"No",LEFT(Table5[[#This Row],[Section]],3)="ETB","PLS",LEFT(Table5[[#This Row],[Section]],1)="7","PDB",NOT(ISBLANK(Table5[[#This Row],[Section]])),"No")</f>
        <v>PDB</v>
      </c>
    </row>
    <row r="223" spans="1:13" x14ac:dyDescent="0.25">
      <c r="A223" s="126" t="s">
        <v>25797</v>
      </c>
      <c r="B223" s="126" t="s">
        <v>25302</v>
      </c>
      <c r="C223" s="126" t="s">
        <v>75</v>
      </c>
      <c r="D223" s="127">
        <v>2.0659999999999998</v>
      </c>
      <c r="E223" s="128">
        <v>739</v>
      </c>
      <c r="F223" s="128">
        <v>739</v>
      </c>
      <c r="G223" s="126" t="s">
        <v>23040</v>
      </c>
      <c r="H223" s="126" t="s">
        <v>23041</v>
      </c>
      <c r="I223" s="126" t="s">
        <v>23042</v>
      </c>
      <c r="J223" s="126" t="s">
        <v>26407</v>
      </c>
      <c r="K223" s="9">
        <f>_xlfn.IFNA(VLOOKUP(Table5[[#This Row],[Section]],SubSill_Tier,2,FALSE),0)</f>
        <v>0</v>
      </c>
      <c r="L223" s="9" t="str">
        <f t="shared" si="12"/>
        <v/>
      </c>
      <c r="M223" s="205" t="str" cm="1">
        <f t="array" ref="M223">_xlfn.IFS(NOT(ISERROR(VLOOKUP(Table5[[#This Row],[Section]],TB_notTB,1,FALSE))),"No",LEFT(Table5[[#This Row],[Section]],3)="ETB","PLS",LEFT(Table5[[#This Row],[Section]],1)="7","PDB",NOT(ISBLANK(Table5[[#This Row],[Section]])),"No")</f>
        <v>PDB</v>
      </c>
    </row>
    <row r="224" spans="1:13" x14ac:dyDescent="0.25">
      <c r="A224" s="126" t="s">
        <v>25798</v>
      </c>
      <c r="B224" s="126" t="s">
        <v>25304</v>
      </c>
      <c r="C224" s="126" t="s">
        <v>75</v>
      </c>
      <c r="D224" s="127">
        <v>1.667</v>
      </c>
      <c r="E224" s="128">
        <v>635</v>
      </c>
      <c r="F224" s="128">
        <v>635</v>
      </c>
      <c r="G224" s="126" t="s">
        <v>23040</v>
      </c>
      <c r="H224" s="126" t="s">
        <v>23041</v>
      </c>
      <c r="I224" s="126" t="s">
        <v>23042</v>
      </c>
      <c r="J224" s="126" t="s">
        <v>26407</v>
      </c>
      <c r="K224" s="9">
        <f>_xlfn.IFNA(VLOOKUP(Table5[[#This Row],[Section]],SubSill_Tier,2,FALSE),0)</f>
        <v>0</v>
      </c>
      <c r="L224" s="9" t="str">
        <f t="shared" si="12"/>
        <v/>
      </c>
      <c r="M224" s="205" t="str" cm="1">
        <f t="array" ref="M224">_xlfn.IFS(NOT(ISERROR(VLOOKUP(Table5[[#This Row],[Section]],TB_notTB,1,FALSE))),"No",LEFT(Table5[[#This Row],[Section]],3)="ETB","PLS",LEFT(Table5[[#This Row],[Section]],1)="7","PDB",NOT(ISBLANK(Table5[[#This Row],[Section]])),"No")</f>
        <v>PDB</v>
      </c>
    </row>
    <row r="225" spans="1:13" x14ac:dyDescent="0.25">
      <c r="A225" s="126" t="s">
        <v>25799</v>
      </c>
      <c r="B225" s="126" t="s">
        <v>25306</v>
      </c>
      <c r="C225" s="126" t="s">
        <v>75</v>
      </c>
      <c r="D225" s="127">
        <v>2.4750000000000001</v>
      </c>
      <c r="E225" s="128">
        <v>661</v>
      </c>
      <c r="F225" s="128">
        <v>661</v>
      </c>
      <c r="G225" s="126" t="s">
        <v>23447</v>
      </c>
      <c r="H225" s="126" t="s">
        <v>23448</v>
      </c>
      <c r="I225" s="126" t="s">
        <v>23449</v>
      </c>
      <c r="J225" s="126" t="s">
        <v>26407</v>
      </c>
      <c r="K225" s="9">
        <f>_xlfn.IFNA(VLOOKUP(Table5[[#This Row],[Section]],SubSill_Tier,2,FALSE),0)</f>
        <v>0</v>
      </c>
      <c r="L225" s="9" t="str">
        <f t="shared" si="12"/>
        <v/>
      </c>
      <c r="M225" s="205" t="str" cm="1">
        <f t="array" ref="M225">_xlfn.IFS(NOT(ISERROR(VLOOKUP(Table5[[#This Row],[Section]],TB_notTB,1,FALSE))),"No",LEFT(Table5[[#This Row],[Section]],3)="ETB","PLS",LEFT(Table5[[#This Row],[Section]],1)="7","PDB",NOT(ISBLANK(Table5[[#This Row],[Section]])),"No")</f>
        <v>PDB</v>
      </c>
    </row>
    <row r="226" spans="1:13" x14ac:dyDescent="0.25">
      <c r="A226" s="126" t="s">
        <v>25800</v>
      </c>
      <c r="B226" s="126" t="s">
        <v>25308</v>
      </c>
      <c r="C226" s="126" t="s">
        <v>75</v>
      </c>
      <c r="D226" s="127">
        <v>2.2330000000000001</v>
      </c>
      <c r="E226" s="128">
        <v>648</v>
      </c>
      <c r="F226" s="128">
        <v>648</v>
      </c>
      <c r="G226" s="126" t="s">
        <v>22712</v>
      </c>
      <c r="H226" s="126" t="s">
        <v>22713</v>
      </c>
      <c r="I226" s="126" t="s">
        <v>22714</v>
      </c>
      <c r="J226" s="126" t="s">
        <v>26407</v>
      </c>
      <c r="K226" s="9">
        <f>_xlfn.IFNA(VLOOKUP(Table5[[#This Row],[Section]],SubSill_Tier,2,FALSE),0)</f>
        <v>0</v>
      </c>
      <c r="L226" s="9" t="str">
        <f t="shared" si="12"/>
        <v/>
      </c>
      <c r="M226" s="205" t="str" cm="1">
        <f t="array" ref="M226">_xlfn.IFS(NOT(ISERROR(VLOOKUP(Table5[[#This Row],[Section]],TB_notTB,1,FALSE))),"No",LEFT(Table5[[#This Row],[Section]],3)="ETB","PLS",LEFT(Table5[[#This Row],[Section]],1)="7","PDB",NOT(ISBLANK(Table5[[#This Row],[Section]])),"No")</f>
        <v>PDB</v>
      </c>
    </row>
    <row r="227" spans="1:13" x14ac:dyDescent="0.25">
      <c r="A227" s="126" t="s">
        <v>25801</v>
      </c>
      <c r="B227" s="126" t="s">
        <v>25310</v>
      </c>
      <c r="C227" s="126" t="s">
        <v>75</v>
      </c>
      <c r="D227" s="127">
        <v>1.998</v>
      </c>
      <c r="E227" s="128">
        <v>622</v>
      </c>
      <c r="F227" s="128">
        <v>622</v>
      </c>
      <c r="G227" s="126" t="s">
        <v>22712</v>
      </c>
      <c r="H227" s="126" t="s">
        <v>22713</v>
      </c>
      <c r="I227" s="126" t="s">
        <v>22714</v>
      </c>
      <c r="J227" s="126" t="s">
        <v>26407</v>
      </c>
      <c r="K227" s="9">
        <f>_xlfn.IFNA(VLOOKUP(Table5[[#This Row],[Section]],SubSill_Tier,2,FALSE),0)</f>
        <v>0</v>
      </c>
      <c r="L227" s="9" t="str">
        <f t="shared" si="12"/>
        <v/>
      </c>
      <c r="M227" s="205" t="str" cm="1">
        <f t="array" ref="M227">_xlfn.IFS(NOT(ISERROR(VLOOKUP(Table5[[#This Row],[Section]],TB_notTB,1,FALSE))),"No",LEFT(Table5[[#This Row],[Section]],3)="ETB","PLS",LEFT(Table5[[#This Row],[Section]],1)="7","PDB",NOT(ISBLANK(Table5[[#This Row],[Section]])),"No")</f>
        <v>PDB</v>
      </c>
    </row>
    <row r="228" spans="1:13" x14ac:dyDescent="0.25">
      <c r="A228" s="126" t="s">
        <v>25802</v>
      </c>
      <c r="B228" s="126" t="s">
        <v>25986</v>
      </c>
      <c r="C228" s="126" t="s">
        <v>75</v>
      </c>
      <c r="D228" s="127">
        <v>2.2170000000000001</v>
      </c>
      <c r="E228" s="128">
        <v>778</v>
      </c>
      <c r="F228" s="128">
        <v>778</v>
      </c>
      <c r="G228" s="126" t="s">
        <v>22712</v>
      </c>
      <c r="H228" s="126" t="s">
        <v>22713</v>
      </c>
      <c r="I228" s="126" t="s">
        <v>22714</v>
      </c>
      <c r="J228" s="126" t="s">
        <v>26407</v>
      </c>
      <c r="K228" s="9">
        <f>_xlfn.IFNA(VLOOKUP(Table5[[#This Row],[Section]],SubSill_Tier,2,FALSE),0)</f>
        <v>0</v>
      </c>
      <c r="L228" s="9" t="str">
        <f t="shared" si="12"/>
        <v/>
      </c>
      <c r="M228" s="205" t="str" cm="1">
        <f t="array" ref="M228">_xlfn.IFS(NOT(ISERROR(VLOOKUP(Table5[[#This Row],[Section]],TB_notTB,1,FALSE))),"No",LEFT(Table5[[#This Row],[Section]],3)="ETB","PLS",LEFT(Table5[[#This Row],[Section]],1)="7","PDB",NOT(ISBLANK(Table5[[#This Row],[Section]])),"No")</f>
        <v>PDB</v>
      </c>
    </row>
    <row r="229" spans="1:13" x14ac:dyDescent="0.25">
      <c r="A229" s="126" t="s">
        <v>25803</v>
      </c>
      <c r="B229" s="126" t="s">
        <v>25314</v>
      </c>
      <c r="C229" s="126" t="s">
        <v>75</v>
      </c>
      <c r="D229" s="127">
        <v>1.875</v>
      </c>
      <c r="E229" s="128">
        <v>689</v>
      </c>
      <c r="F229" s="128">
        <v>689</v>
      </c>
      <c r="G229" s="126" t="s">
        <v>22707</v>
      </c>
      <c r="H229" s="126" t="s">
        <v>22708</v>
      </c>
      <c r="I229" s="126" t="s">
        <v>22709</v>
      </c>
      <c r="J229" s="126" t="s">
        <v>26407</v>
      </c>
      <c r="K229" s="9">
        <f>_xlfn.IFNA(VLOOKUP(Table5[[#This Row],[Section]],SubSill_Tier,2,FALSE),0)</f>
        <v>0</v>
      </c>
      <c r="L229" s="9" t="str">
        <f t="shared" si="12"/>
        <v/>
      </c>
      <c r="M229" s="205" t="str" cm="1">
        <f t="array" ref="M229">_xlfn.IFS(NOT(ISERROR(VLOOKUP(Table5[[#This Row],[Section]],TB_notTB,1,FALSE))),"No",LEFT(Table5[[#This Row],[Section]],3)="ETB","PLS",LEFT(Table5[[#This Row],[Section]],1)="7","PDB",NOT(ISBLANK(Table5[[#This Row],[Section]])),"No")</f>
        <v>PDB</v>
      </c>
    </row>
    <row r="230" spans="1:13" x14ac:dyDescent="0.25">
      <c r="A230" s="126" t="s">
        <v>25804</v>
      </c>
      <c r="B230" s="126" t="s">
        <v>25987</v>
      </c>
      <c r="C230" s="126" t="s">
        <v>75</v>
      </c>
      <c r="D230" s="127">
        <v>2.1360000000000001</v>
      </c>
      <c r="E230" s="128">
        <v>717</v>
      </c>
      <c r="F230" s="128">
        <v>717</v>
      </c>
      <c r="G230" s="126" t="s">
        <v>22712</v>
      </c>
      <c r="H230" s="126" t="s">
        <v>22713</v>
      </c>
      <c r="I230" s="126" t="s">
        <v>22714</v>
      </c>
      <c r="J230" s="126" t="s">
        <v>26407</v>
      </c>
      <c r="K230" s="9">
        <f>_xlfn.IFNA(VLOOKUP(Table5[[#This Row],[Section]],SubSill_Tier,2,FALSE),0)</f>
        <v>0</v>
      </c>
      <c r="L230" s="9" t="str">
        <f t="shared" si="12"/>
        <v/>
      </c>
      <c r="M230" s="205" t="str" cm="1">
        <f t="array" ref="M230">_xlfn.IFS(NOT(ISERROR(VLOOKUP(Table5[[#This Row],[Section]],TB_notTB,1,FALSE))),"No",LEFT(Table5[[#This Row],[Section]],3)="ETB","PLS",LEFT(Table5[[#This Row],[Section]],1)="7","PDB",NOT(ISBLANK(Table5[[#This Row],[Section]])),"No")</f>
        <v>PDB</v>
      </c>
    </row>
    <row r="231" spans="1:13" x14ac:dyDescent="0.25">
      <c r="A231" s="126" t="s">
        <v>25805</v>
      </c>
      <c r="B231" s="126" t="s">
        <v>25318</v>
      </c>
      <c r="C231" s="126" t="s">
        <v>75</v>
      </c>
      <c r="D231" s="127">
        <v>2.0289999999999999</v>
      </c>
      <c r="E231" s="128">
        <v>620</v>
      </c>
      <c r="F231" s="128">
        <v>620</v>
      </c>
      <c r="G231" s="126" t="s">
        <v>22712</v>
      </c>
      <c r="H231" s="126" t="s">
        <v>22713</v>
      </c>
      <c r="I231" s="126" t="s">
        <v>22714</v>
      </c>
      <c r="J231" s="126" t="s">
        <v>26407</v>
      </c>
      <c r="K231" s="9">
        <f>_xlfn.IFNA(VLOOKUP(Table5[[#This Row],[Section]],SubSill_Tier,2,FALSE),0)</f>
        <v>0</v>
      </c>
      <c r="L231" s="9" t="str">
        <f t="shared" si="12"/>
        <v/>
      </c>
      <c r="M231" s="205" t="str" cm="1">
        <f t="array" ref="M231">_xlfn.IFS(NOT(ISERROR(VLOOKUP(Table5[[#This Row],[Section]],TB_notTB,1,FALSE))),"No",LEFT(Table5[[#This Row],[Section]],3)="ETB","PLS",LEFT(Table5[[#This Row],[Section]],1)="7","PDB",NOT(ISBLANK(Table5[[#This Row],[Section]])),"No")</f>
        <v>PDB</v>
      </c>
    </row>
    <row r="232" spans="1:13" x14ac:dyDescent="0.25">
      <c r="A232" s="126" t="s">
        <v>25806</v>
      </c>
      <c r="B232" s="126" t="s">
        <v>25988</v>
      </c>
      <c r="C232" s="126" t="s">
        <v>75</v>
      </c>
      <c r="D232" s="127">
        <v>2.2559999999999998</v>
      </c>
      <c r="E232" s="128">
        <v>798</v>
      </c>
      <c r="F232" s="128">
        <v>798</v>
      </c>
      <c r="G232" s="126" t="s">
        <v>22712</v>
      </c>
      <c r="H232" s="126" t="s">
        <v>22713</v>
      </c>
      <c r="I232" s="126" t="s">
        <v>22714</v>
      </c>
      <c r="J232" s="126" t="s">
        <v>26407</v>
      </c>
      <c r="K232" s="9">
        <f>_xlfn.IFNA(VLOOKUP(Table5[[#This Row],[Section]],SubSill_Tier,2,FALSE),0)</f>
        <v>0</v>
      </c>
      <c r="L232" s="9" t="str">
        <f t="shared" si="12"/>
        <v/>
      </c>
      <c r="M232" s="205" t="str" cm="1">
        <f t="array" ref="M232">_xlfn.IFS(NOT(ISERROR(VLOOKUP(Table5[[#This Row],[Section]],TB_notTB,1,FALSE))),"No",LEFT(Table5[[#This Row],[Section]],3)="ETB","PLS",LEFT(Table5[[#This Row],[Section]],1)="7","PDB",NOT(ISBLANK(Table5[[#This Row],[Section]])),"No")</f>
        <v>PDB</v>
      </c>
    </row>
    <row r="233" spans="1:13" x14ac:dyDescent="0.25">
      <c r="A233" s="126" t="s">
        <v>25807</v>
      </c>
      <c r="B233" s="126" t="s">
        <v>25322</v>
      </c>
      <c r="C233" s="126" t="s">
        <v>75</v>
      </c>
      <c r="D233" s="127">
        <v>0.65600000000000003</v>
      </c>
      <c r="E233" s="128">
        <v>259</v>
      </c>
      <c r="F233" s="128">
        <v>259</v>
      </c>
      <c r="G233" s="126" t="s">
        <v>22691</v>
      </c>
      <c r="H233" s="126" t="s">
        <v>22692</v>
      </c>
      <c r="I233" s="126" t="s">
        <v>22693</v>
      </c>
      <c r="J233" s="126" t="s">
        <v>26407</v>
      </c>
      <c r="K233" s="9">
        <f>_xlfn.IFNA(VLOOKUP(Table5[[#This Row],[Section]],SubSill_Tier,2,FALSE),0)</f>
        <v>0</v>
      </c>
      <c r="L233" s="9" t="str">
        <f t="shared" si="12"/>
        <v/>
      </c>
      <c r="M233" s="205" t="str" cm="1">
        <f t="array" ref="M233">_xlfn.IFS(NOT(ISERROR(VLOOKUP(Table5[[#This Row],[Section]],TB_notTB,1,FALSE))),"No",LEFT(Table5[[#This Row],[Section]],3)="ETB","PLS",LEFT(Table5[[#This Row],[Section]],1)="7","PDB",NOT(ISBLANK(Table5[[#This Row],[Section]])),"No")</f>
        <v>PDB</v>
      </c>
    </row>
    <row r="234" spans="1:13" x14ac:dyDescent="0.25">
      <c r="A234" s="126" t="s">
        <v>25808</v>
      </c>
      <c r="B234" s="126" t="s">
        <v>25324</v>
      </c>
      <c r="C234" s="126" t="s">
        <v>75</v>
      </c>
      <c r="D234" s="127">
        <v>2.8940000000000001</v>
      </c>
      <c r="E234" s="128">
        <v>571</v>
      </c>
      <c r="F234" s="128">
        <v>571</v>
      </c>
      <c r="G234" s="126" t="s">
        <v>23504</v>
      </c>
      <c r="H234" s="126" t="s">
        <v>23505</v>
      </c>
      <c r="I234" s="126" t="s">
        <v>23506</v>
      </c>
      <c r="J234" s="126" t="s">
        <v>26407</v>
      </c>
      <c r="K234" s="9">
        <f>_xlfn.IFNA(VLOOKUP(Table5[[#This Row],[Section]],SubSill_Tier,2,FALSE),0)</f>
        <v>0</v>
      </c>
      <c r="L234" s="9" t="str">
        <f t="shared" si="12"/>
        <v/>
      </c>
      <c r="M234" s="205" t="str" cm="1">
        <f t="array" ref="M234">_xlfn.IFS(NOT(ISERROR(VLOOKUP(Table5[[#This Row],[Section]],TB_notTB,1,FALSE))),"No",LEFT(Table5[[#This Row],[Section]],3)="ETB","PLS",LEFT(Table5[[#This Row],[Section]],1)="7","PDB",NOT(ISBLANK(Table5[[#This Row],[Section]])),"No")</f>
        <v>PDB</v>
      </c>
    </row>
    <row r="235" spans="1:13" x14ac:dyDescent="0.25">
      <c r="A235" s="126" t="s">
        <v>25809</v>
      </c>
      <c r="B235" s="126" t="s">
        <v>25326</v>
      </c>
      <c r="C235" s="126" t="s">
        <v>75</v>
      </c>
      <c r="D235" s="127">
        <v>2.246</v>
      </c>
      <c r="E235" s="128">
        <v>834</v>
      </c>
      <c r="F235" s="128">
        <v>834</v>
      </c>
      <c r="G235" s="126" t="s">
        <v>22691</v>
      </c>
      <c r="H235" s="126" t="s">
        <v>22692</v>
      </c>
      <c r="I235" s="126" t="s">
        <v>22693</v>
      </c>
      <c r="J235" s="126" t="s">
        <v>26407</v>
      </c>
      <c r="K235" s="9">
        <f>_xlfn.IFNA(VLOOKUP(Table5[[#This Row],[Section]],SubSill_Tier,2,FALSE),0)</f>
        <v>0</v>
      </c>
      <c r="L235" s="9" t="str">
        <f t="shared" si="12"/>
        <v/>
      </c>
      <c r="M235" s="205" t="str" cm="1">
        <f t="array" ref="M235">_xlfn.IFS(NOT(ISERROR(VLOOKUP(Table5[[#This Row],[Section]],TB_notTB,1,FALSE))),"No",LEFT(Table5[[#This Row],[Section]],3)="ETB","PLS",LEFT(Table5[[#This Row],[Section]],1)="7","PDB",NOT(ISBLANK(Table5[[#This Row],[Section]])),"No")</f>
        <v>PDB</v>
      </c>
    </row>
    <row r="236" spans="1:13" x14ac:dyDescent="0.25">
      <c r="A236" s="126" t="s">
        <v>25810</v>
      </c>
      <c r="B236" s="126" t="s">
        <v>25328</v>
      </c>
      <c r="C236" s="126" t="s">
        <v>75</v>
      </c>
      <c r="D236" s="127">
        <v>0.57999999999999996</v>
      </c>
      <c r="E236" s="128">
        <v>209</v>
      </c>
      <c r="F236" s="128">
        <v>209</v>
      </c>
      <c r="G236" s="126" t="s">
        <v>22778</v>
      </c>
      <c r="H236" s="126" t="s">
        <v>22779</v>
      </c>
      <c r="I236" s="126" t="s">
        <v>22780</v>
      </c>
      <c r="J236" s="126" t="s">
        <v>26407</v>
      </c>
      <c r="K236" s="9">
        <f>_xlfn.IFNA(VLOOKUP(Table5[[#This Row],[Section]],SubSill_Tier,2,FALSE),0)</f>
        <v>0</v>
      </c>
      <c r="L236" s="9" t="str">
        <f t="shared" si="12"/>
        <v/>
      </c>
      <c r="M236" s="205" t="str" cm="1">
        <f t="array" ref="M236">_xlfn.IFS(NOT(ISERROR(VLOOKUP(Table5[[#This Row],[Section]],TB_notTB,1,FALSE))),"No",LEFT(Table5[[#This Row],[Section]],3)="ETB","PLS",LEFT(Table5[[#This Row],[Section]],1)="7","PDB",NOT(ISBLANK(Table5[[#This Row],[Section]])),"No")</f>
        <v>PDB</v>
      </c>
    </row>
    <row r="237" spans="1:13" x14ac:dyDescent="0.25">
      <c r="A237" s="126" t="s">
        <v>25811</v>
      </c>
      <c r="B237" s="126" t="s">
        <v>25330</v>
      </c>
      <c r="C237" s="126" t="s">
        <v>75</v>
      </c>
      <c r="D237" s="127">
        <v>1.7330000000000001</v>
      </c>
      <c r="E237" s="128">
        <v>607</v>
      </c>
      <c r="F237" s="128">
        <v>607</v>
      </c>
      <c r="G237" s="126" t="s">
        <v>22778</v>
      </c>
      <c r="H237" s="126" t="s">
        <v>22779</v>
      </c>
      <c r="I237" s="126" t="s">
        <v>22780</v>
      </c>
      <c r="J237" s="126" t="s">
        <v>26407</v>
      </c>
      <c r="K237" s="9">
        <f>_xlfn.IFNA(VLOOKUP(Table5[[#This Row],[Section]],SubSill_Tier,2,FALSE),0)</f>
        <v>0</v>
      </c>
      <c r="L237" s="9" t="str">
        <f t="shared" si="12"/>
        <v/>
      </c>
      <c r="M237" s="205" t="str" cm="1">
        <f t="array" ref="M237">_xlfn.IFS(NOT(ISERROR(VLOOKUP(Table5[[#This Row],[Section]],TB_notTB,1,FALSE))),"No",LEFT(Table5[[#This Row],[Section]],3)="ETB","PLS",LEFT(Table5[[#This Row],[Section]],1)="7","PDB",NOT(ISBLANK(Table5[[#This Row],[Section]])),"No")</f>
        <v>PDB</v>
      </c>
    </row>
    <row r="238" spans="1:13" x14ac:dyDescent="0.25">
      <c r="A238" s="126" t="s">
        <v>25812</v>
      </c>
      <c r="B238" s="126" t="s">
        <v>25332</v>
      </c>
      <c r="C238" s="126" t="s">
        <v>75</v>
      </c>
      <c r="D238" s="127">
        <v>1.8720000000000001</v>
      </c>
      <c r="E238" s="128">
        <v>598</v>
      </c>
      <c r="F238" s="128">
        <v>598</v>
      </c>
      <c r="G238" s="126" t="s">
        <v>22778</v>
      </c>
      <c r="H238" s="126" t="s">
        <v>22779</v>
      </c>
      <c r="I238" s="126" t="s">
        <v>22780</v>
      </c>
      <c r="J238" s="126" t="s">
        <v>26407</v>
      </c>
      <c r="K238" s="9">
        <f>_xlfn.IFNA(VLOOKUP(Table5[[#This Row],[Section]],SubSill_Tier,2,FALSE),0)</f>
        <v>0</v>
      </c>
      <c r="L238" s="9" t="str">
        <f t="shared" si="12"/>
        <v/>
      </c>
      <c r="M238" s="205" t="str" cm="1">
        <f t="array" ref="M238">_xlfn.IFS(NOT(ISERROR(VLOOKUP(Table5[[#This Row],[Section]],TB_notTB,1,FALSE))),"No",LEFT(Table5[[#This Row],[Section]],3)="ETB","PLS",LEFT(Table5[[#This Row],[Section]],1)="7","PDB",NOT(ISBLANK(Table5[[#This Row],[Section]])),"No")</f>
        <v>PDB</v>
      </c>
    </row>
    <row r="239" spans="1:13" x14ac:dyDescent="0.25">
      <c r="A239" s="126" t="s">
        <v>25813</v>
      </c>
      <c r="B239" s="126" t="s">
        <v>25334</v>
      </c>
      <c r="C239" s="126" t="s">
        <v>75</v>
      </c>
      <c r="D239" s="127">
        <v>0.71</v>
      </c>
      <c r="E239" s="128">
        <v>257</v>
      </c>
      <c r="F239" s="128">
        <v>257</v>
      </c>
      <c r="G239" s="126" t="s">
        <v>22778</v>
      </c>
      <c r="H239" s="126" t="s">
        <v>22779</v>
      </c>
      <c r="I239" s="126" t="s">
        <v>22780</v>
      </c>
      <c r="J239" s="126" t="s">
        <v>26407</v>
      </c>
      <c r="K239" s="9">
        <f>_xlfn.IFNA(VLOOKUP(Table5[[#This Row],[Section]],SubSill_Tier,2,FALSE),0)</f>
        <v>0</v>
      </c>
      <c r="L239" s="9" t="str">
        <f t="shared" si="12"/>
        <v/>
      </c>
      <c r="M239" s="205" t="str" cm="1">
        <f t="array" ref="M239">_xlfn.IFS(NOT(ISERROR(VLOOKUP(Table5[[#This Row],[Section]],TB_notTB,1,FALSE))),"No",LEFT(Table5[[#This Row],[Section]],3)="ETB","PLS",LEFT(Table5[[#This Row],[Section]],1)="7","PDB",NOT(ISBLANK(Table5[[#This Row],[Section]])),"No")</f>
        <v>PDB</v>
      </c>
    </row>
    <row r="240" spans="1:13" x14ac:dyDescent="0.25">
      <c r="A240" s="126" t="s">
        <v>25814</v>
      </c>
      <c r="B240" s="126" t="s">
        <v>25336</v>
      </c>
      <c r="C240" s="126" t="s">
        <v>75</v>
      </c>
      <c r="D240" s="127">
        <v>0.63300000000000001</v>
      </c>
      <c r="E240" s="128">
        <v>253</v>
      </c>
      <c r="F240" s="128">
        <v>253</v>
      </c>
      <c r="G240" s="126" t="s">
        <v>22702</v>
      </c>
      <c r="H240" s="126" t="s">
        <v>22703</v>
      </c>
      <c r="I240" s="126" t="s">
        <v>22704</v>
      </c>
      <c r="J240" s="126" t="s">
        <v>26407</v>
      </c>
      <c r="K240" s="9">
        <f>_xlfn.IFNA(VLOOKUP(Table5[[#This Row],[Section]],SubSill_Tier,2,FALSE),0)</f>
        <v>0</v>
      </c>
      <c r="L240" s="9" t="str">
        <f t="shared" si="12"/>
        <v/>
      </c>
      <c r="M240" s="205" t="str" cm="1">
        <f t="array" ref="M240">_xlfn.IFS(NOT(ISERROR(VLOOKUP(Table5[[#This Row],[Section]],TB_notTB,1,FALSE))),"No",LEFT(Table5[[#This Row],[Section]],3)="ETB","PLS",LEFT(Table5[[#This Row],[Section]],1)="7","PDB",NOT(ISBLANK(Table5[[#This Row],[Section]])),"No")</f>
        <v>PDB</v>
      </c>
    </row>
    <row r="241" spans="1:13" x14ac:dyDescent="0.25">
      <c r="A241" s="126" t="s">
        <v>25815</v>
      </c>
      <c r="B241" s="126" t="s">
        <v>25338</v>
      </c>
      <c r="C241" s="126" t="s">
        <v>75</v>
      </c>
      <c r="D241" s="127">
        <v>2.077</v>
      </c>
      <c r="E241" s="128">
        <v>448</v>
      </c>
      <c r="F241" s="128">
        <v>448</v>
      </c>
      <c r="G241" s="126" t="s">
        <v>22778</v>
      </c>
      <c r="H241" s="126" t="s">
        <v>22779</v>
      </c>
      <c r="I241" s="126" t="s">
        <v>22780</v>
      </c>
      <c r="J241" s="126" t="s">
        <v>26407</v>
      </c>
      <c r="K241" s="9">
        <f>_xlfn.IFNA(VLOOKUP(Table5[[#This Row],[Section]],SubSill_Tier,2,FALSE),0)</f>
        <v>0</v>
      </c>
      <c r="L241" s="9" t="str">
        <f t="shared" si="12"/>
        <v/>
      </c>
      <c r="M241" s="205" t="str" cm="1">
        <f t="array" ref="M241">_xlfn.IFS(NOT(ISERROR(VLOOKUP(Table5[[#This Row],[Section]],TB_notTB,1,FALSE))),"No",LEFT(Table5[[#This Row],[Section]],3)="ETB","PLS",LEFT(Table5[[#This Row],[Section]],1)="7","PDB",NOT(ISBLANK(Table5[[#This Row],[Section]])),"No")</f>
        <v>PDB</v>
      </c>
    </row>
    <row r="242" spans="1:13" x14ac:dyDescent="0.25">
      <c r="A242" s="126" t="s">
        <v>25816</v>
      </c>
      <c r="B242" s="126" t="s">
        <v>25340</v>
      </c>
      <c r="C242" s="126" t="s">
        <v>75</v>
      </c>
      <c r="D242" s="127">
        <v>2.0169999999999999</v>
      </c>
      <c r="E242" s="128">
        <v>705</v>
      </c>
      <c r="F242" s="128">
        <v>705</v>
      </c>
      <c r="G242" s="126" t="s">
        <v>23543</v>
      </c>
      <c r="H242" s="126" t="s">
        <v>23544</v>
      </c>
      <c r="I242" s="126" t="s">
        <v>23545</v>
      </c>
      <c r="J242" s="126" t="s">
        <v>26407</v>
      </c>
      <c r="K242" s="9">
        <f>_xlfn.IFNA(VLOOKUP(Table5[[#This Row],[Section]],SubSill_Tier,2,FALSE),0)</f>
        <v>0</v>
      </c>
      <c r="L242" s="9" t="str">
        <f t="shared" si="12"/>
        <v/>
      </c>
      <c r="M242" s="205" t="str" cm="1">
        <f t="array" ref="M242">_xlfn.IFS(NOT(ISERROR(VLOOKUP(Table5[[#This Row],[Section]],TB_notTB,1,FALSE))),"No",LEFT(Table5[[#This Row],[Section]],3)="ETB","PLS",LEFT(Table5[[#This Row],[Section]],1)="7","PDB",NOT(ISBLANK(Table5[[#This Row],[Section]])),"No")</f>
        <v>PDB</v>
      </c>
    </row>
    <row r="243" spans="1:13" x14ac:dyDescent="0.25">
      <c r="A243" s="126" t="s">
        <v>25817</v>
      </c>
      <c r="B243" s="126" t="s">
        <v>25342</v>
      </c>
      <c r="C243" s="126" t="s">
        <v>75</v>
      </c>
      <c r="D243" s="127">
        <v>2.19</v>
      </c>
      <c r="E243" s="128">
        <v>693</v>
      </c>
      <c r="F243" s="128">
        <v>693</v>
      </c>
      <c r="G243" s="126" t="s">
        <v>22783</v>
      </c>
      <c r="H243" s="126" t="s">
        <v>22784</v>
      </c>
      <c r="I243" s="126" t="s">
        <v>22785</v>
      </c>
      <c r="J243" s="126" t="s">
        <v>26407</v>
      </c>
      <c r="K243" s="9">
        <f>_xlfn.IFNA(VLOOKUP(Table5[[#This Row],[Section]],SubSill_Tier,2,FALSE),0)</f>
        <v>0</v>
      </c>
      <c r="L243" s="9" t="str">
        <f t="shared" si="12"/>
        <v/>
      </c>
      <c r="M243" s="205" t="str" cm="1">
        <f t="array" ref="M243">_xlfn.IFS(NOT(ISERROR(VLOOKUP(Table5[[#This Row],[Section]],TB_notTB,1,FALSE))),"No",LEFT(Table5[[#This Row],[Section]],3)="ETB","PLS",LEFT(Table5[[#This Row],[Section]],1)="7","PDB",NOT(ISBLANK(Table5[[#This Row],[Section]])),"No")</f>
        <v>PDB</v>
      </c>
    </row>
    <row r="244" spans="1:13" x14ac:dyDescent="0.25">
      <c r="A244" s="126" t="s">
        <v>25818</v>
      </c>
      <c r="B244" s="126" t="s">
        <v>25344</v>
      </c>
      <c r="C244" s="126" t="s">
        <v>75</v>
      </c>
      <c r="D244" s="127">
        <v>0.80600000000000005</v>
      </c>
      <c r="E244" s="128">
        <v>368</v>
      </c>
      <c r="F244" s="128">
        <v>368</v>
      </c>
      <c r="G244" s="126" t="s">
        <v>23045</v>
      </c>
      <c r="H244" s="126" t="s">
        <v>23046</v>
      </c>
      <c r="I244" s="126" t="s">
        <v>23047</v>
      </c>
      <c r="J244" s="126" t="s">
        <v>26407</v>
      </c>
      <c r="K244" s="9">
        <f>_xlfn.IFNA(VLOOKUP(Table5[[#This Row],[Section]],SubSill_Tier,2,FALSE),0)</f>
        <v>0</v>
      </c>
      <c r="L244" s="9" t="str">
        <f t="shared" si="12"/>
        <v/>
      </c>
      <c r="M244" s="205" t="str" cm="1">
        <f t="array" ref="M244">_xlfn.IFS(NOT(ISERROR(VLOOKUP(Table5[[#This Row],[Section]],TB_notTB,1,FALSE))),"No",LEFT(Table5[[#This Row],[Section]],3)="ETB","PLS",LEFT(Table5[[#This Row],[Section]],1)="7","PDB",NOT(ISBLANK(Table5[[#This Row],[Section]])),"No")</f>
        <v>PDB</v>
      </c>
    </row>
    <row r="245" spans="1:13" x14ac:dyDescent="0.25">
      <c r="A245" s="126" t="s">
        <v>25819</v>
      </c>
      <c r="B245" s="126" t="s">
        <v>25346</v>
      </c>
      <c r="C245" s="126" t="s">
        <v>75</v>
      </c>
      <c r="D245" s="127">
        <v>1.802</v>
      </c>
      <c r="E245" s="128">
        <v>664</v>
      </c>
      <c r="F245" s="128">
        <v>664</v>
      </c>
      <c r="G245" s="126" t="s">
        <v>23045</v>
      </c>
      <c r="H245" s="126" t="s">
        <v>23046</v>
      </c>
      <c r="I245" s="126" t="s">
        <v>23047</v>
      </c>
      <c r="J245" s="126" t="s">
        <v>26407</v>
      </c>
      <c r="K245" s="9">
        <f>_xlfn.IFNA(VLOOKUP(Table5[[#This Row],[Section]],SubSill_Tier,2,FALSE),0)</f>
        <v>0</v>
      </c>
      <c r="L245" s="9" t="str">
        <f t="shared" si="12"/>
        <v/>
      </c>
      <c r="M245" s="205" t="str" cm="1">
        <f t="array" ref="M245">_xlfn.IFS(NOT(ISERROR(VLOOKUP(Table5[[#This Row],[Section]],TB_notTB,1,FALSE))),"No",LEFT(Table5[[#This Row],[Section]],3)="ETB","PLS",LEFT(Table5[[#This Row],[Section]],1)="7","PDB",NOT(ISBLANK(Table5[[#This Row],[Section]])),"No")</f>
        <v>PDB</v>
      </c>
    </row>
    <row r="246" spans="1:13" x14ac:dyDescent="0.25">
      <c r="A246" s="126" t="s">
        <v>25820</v>
      </c>
      <c r="B246" s="126" t="s">
        <v>25989</v>
      </c>
      <c r="C246" s="126" t="s">
        <v>75</v>
      </c>
      <c r="D246" s="127">
        <v>1.8280000000000001</v>
      </c>
      <c r="E246" s="128">
        <v>704</v>
      </c>
      <c r="F246" s="128">
        <v>704</v>
      </c>
      <c r="G246" s="126" t="s">
        <v>23045</v>
      </c>
      <c r="H246" s="126" t="s">
        <v>23046</v>
      </c>
      <c r="I246" s="126" t="s">
        <v>23047</v>
      </c>
      <c r="J246" s="126" t="s">
        <v>26407</v>
      </c>
      <c r="K246" s="9">
        <f>_xlfn.IFNA(VLOOKUP(Table5[[#This Row],[Section]],SubSill_Tier,2,FALSE),0)</f>
        <v>0</v>
      </c>
      <c r="L246" s="9" t="str">
        <f t="shared" si="12"/>
        <v/>
      </c>
      <c r="M246" s="205" t="str" cm="1">
        <f t="array" ref="M246">_xlfn.IFS(NOT(ISERROR(VLOOKUP(Table5[[#This Row],[Section]],TB_notTB,1,FALSE))),"No",LEFT(Table5[[#This Row],[Section]],3)="ETB","PLS",LEFT(Table5[[#This Row],[Section]],1)="7","PDB",NOT(ISBLANK(Table5[[#This Row],[Section]])),"No")</f>
        <v>PDB</v>
      </c>
    </row>
    <row r="247" spans="1:13" x14ac:dyDescent="0.25">
      <c r="A247" s="126" t="s">
        <v>25821</v>
      </c>
      <c r="B247" s="126" t="s">
        <v>25350</v>
      </c>
      <c r="C247" s="126" t="s">
        <v>75</v>
      </c>
      <c r="D247" s="127">
        <v>2.427</v>
      </c>
      <c r="E247" s="128">
        <v>864</v>
      </c>
      <c r="F247" s="128">
        <v>864</v>
      </c>
      <c r="G247" s="126" t="s">
        <v>23045</v>
      </c>
      <c r="H247" s="126" t="s">
        <v>23046</v>
      </c>
      <c r="I247" s="126" t="s">
        <v>23047</v>
      </c>
      <c r="J247" s="126" t="s">
        <v>26407</v>
      </c>
      <c r="K247" s="9">
        <f>_xlfn.IFNA(VLOOKUP(Table5[[#This Row],[Section]],SubSill_Tier,2,FALSE),0)</f>
        <v>0</v>
      </c>
      <c r="L247" s="9" t="str">
        <f t="shared" si="12"/>
        <v/>
      </c>
      <c r="M247" s="205" t="str" cm="1">
        <f t="array" ref="M247">_xlfn.IFS(NOT(ISERROR(VLOOKUP(Table5[[#This Row],[Section]],TB_notTB,1,FALSE))),"No",LEFT(Table5[[#This Row],[Section]],3)="ETB","PLS",LEFT(Table5[[#This Row],[Section]],1)="7","PDB",NOT(ISBLANK(Table5[[#This Row],[Section]])),"No")</f>
        <v>PDB</v>
      </c>
    </row>
    <row r="248" spans="1:13" x14ac:dyDescent="0.25">
      <c r="A248" s="126" t="s">
        <v>25822</v>
      </c>
      <c r="B248" s="126" t="s">
        <v>25990</v>
      </c>
      <c r="C248" s="126" t="s">
        <v>75</v>
      </c>
      <c r="D248" s="127">
        <v>2.5630000000000002</v>
      </c>
      <c r="E248" s="128">
        <v>972</v>
      </c>
      <c r="F248" s="128">
        <v>972</v>
      </c>
      <c r="G248" s="126" t="s">
        <v>23045</v>
      </c>
      <c r="H248" s="126" t="s">
        <v>23046</v>
      </c>
      <c r="I248" s="126" t="s">
        <v>23047</v>
      </c>
      <c r="J248" s="126" t="s">
        <v>26407</v>
      </c>
      <c r="K248" s="9">
        <f>_xlfn.IFNA(VLOOKUP(Table5[[#This Row],[Section]],SubSill_Tier,2,FALSE),0)</f>
        <v>0</v>
      </c>
      <c r="L248" s="9" t="str">
        <f t="shared" si="12"/>
        <v/>
      </c>
      <c r="M248" s="205" t="str" cm="1">
        <f t="array" ref="M248">_xlfn.IFS(NOT(ISERROR(VLOOKUP(Table5[[#This Row],[Section]],TB_notTB,1,FALSE))),"No",LEFT(Table5[[#This Row],[Section]],3)="ETB","PLS",LEFT(Table5[[#This Row],[Section]],1)="7","PDB",NOT(ISBLANK(Table5[[#This Row],[Section]])),"No")</f>
        <v>PDB</v>
      </c>
    </row>
    <row r="249" spans="1:13" x14ac:dyDescent="0.25">
      <c r="A249" s="126" t="s">
        <v>25823</v>
      </c>
      <c r="B249" s="126" t="s">
        <v>25354</v>
      </c>
      <c r="C249" s="126" t="s">
        <v>75</v>
      </c>
      <c r="D249" s="127">
        <v>1.7470000000000001</v>
      </c>
      <c r="E249" s="128">
        <v>394</v>
      </c>
      <c r="F249" s="128">
        <v>394</v>
      </c>
      <c r="G249" s="126" t="s">
        <v>23045</v>
      </c>
      <c r="H249" s="126" t="s">
        <v>23046</v>
      </c>
      <c r="I249" s="126" t="s">
        <v>23047</v>
      </c>
      <c r="J249" s="126" t="s">
        <v>26407</v>
      </c>
      <c r="K249" s="9">
        <f>_xlfn.IFNA(VLOOKUP(Table5[[#This Row],[Section]],SubSill_Tier,2,FALSE),0)</f>
        <v>0</v>
      </c>
      <c r="L249" s="9" t="str">
        <f t="shared" si="12"/>
        <v/>
      </c>
      <c r="M249" s="205" t="str" cm="1">
        <f t="array" ref="M249">_xlfn.IFS(NOT(ISERROR(VLOOKUP(Table5[[#This Row],[Section]],TB_notTB,1,FALSE))),"No",LEFT(Table5[[#This Row],[Section]],3)="ETB","PLS",LEFT(Table5[[#This Row],[Section]],1)="7","PDB",NOT(ISBLANK(Table5[[#This Row],[Section]])),"No")</f>
        <v>PDB</v>
      </c>
    </row>
    <row r="250" spans="1:13" x14ac:dyDescent="0.25">
      <c r="A250" s="126" t="s">
        <v>25824</v>
      </c>
      <c r="B250" s="126" t="s">
        <v>25356</v>
      </c>
      <c r="C250" s="126" t="s">
        <v>75</v>
      </c>
      <c r="D250" s="127">
        <v>3.0379999999999998</v>
      </c>
      <c r="E250" s="128">
        <v>489</v>
      </c>
      <c r="F250" s="128">
        <v>489</v>
      </c>
      <c r="G250" s="126" t="s">
        <v>23045</v>
      </c>
      <c r="H250" s="126" t="s">
        <v>23046</v>
      </c>
      <c r="I250" s="126" t="s">
        <v>23047</v>
      </c>
      <c r="J250" s="126" t="s">
        <v>26407</v>
      </c>
      <c r="K250" s="9">
        <f>_xlfn.IFNA(VLOOKUP(Table5[[#This Row],[Section]],SubSill_Tier,2,FALSE),0)</f>
        <v>0</v>
      </c>
      <c r="L250" s="9" t="str">
        <f t="shared" si="12"/>
        <v/>
      </c>
      <c r="M250" s="205" t="str" cm="1">
        <f t="array" ref="M250">_xlfn.IFS(NOT(ISERROR(VLOOKUP(Table5[[#This Row],[Section]],TB_notTB,1,FALSE))),"No",LEFT(Table5[[#This Row],[Section]],3)="ETB","PLS",LEFT(Table5[[#This Row],[Section]],1)="7","PDB",NOT(ISBLANK(Table5[[#This Row],[Section]])),"No")</f>
        <v>PDB</v>
      </c>
    </row>
    <row r="251" spans="1:13" x14ac:dyDescent="0.25">
      <c r="A251" s="126" t="s">
        <v>25825</v>
      </c>
      <c r="B251" s="126" t="s">
        <v>25358</v>
      </c>
      <c r="C251" s="126" t="s">
        <v>75</v>
      </c>
      <c r="D251" s="127">
        <v>1.498</v>
      </c>
      <c r="E251" s="128">
        <v>332</v>
      </c>
      <c r="F251" s="128">
        <v>332</v>
      </c>
      <c r="G251" s="126" t="s">
        <v>23045</v>
      </c>
      <c r="H251" s="126" t="s">
        <v>23046</v>
      </c>
      <c r="I251" s="126" t="s">
        <v>23047</v>
      </c>
      <c r="J251" s="126" t="s">
        <v>26407</v>
      </c>
      <c r="K251" s="9">
        <f>_xlfn.IFNA(VLOOKUP(Table5[[#This Row],[Section]],SubSill_Tier,2,FALSE),0)</f>
        <v>0</v>
      </c>
      <c r="L251" s="9" t="str">
        <f t="shared" si="12"/>
        <v/>
      </c>
      <c r="M251" s="205" t="str" cm="1">
        <f t="array" ref="M251">_xlfn.IFS(NOT(ISERROR(VLOOKUP(Table5[[#This Row],[Section]],TB_notTB,1,FALSE))),"No",LEFT(Table5[[#This Row],[Section]],3)="ETB","PLS",LEFT(Table5[[#This Row],[Section]],1)="7","PDB",NOT(ISBLANK(Table5[[#This Row],[Section]])),"No")</f>
        <v>PDB</v>
      </c>
    </row>
    <row r="252" spans="1:13" x14ac:dyDescent="0.25">
      <c r="A252" s="126" t="s">
        <v>25826</v>
      </c>
      <c r="B252" s="126" t="s">
        <v>25360</v>
      </c>
      <c r="C252" s="126" t="s">
        <v>75</v>
      </c>
      <c r="D252" s="127">
        <v>2.8039999999999998</v>
      </c>
      <c r="E252" s="128">
        <v>430</v>
      </c>
      <c r="F252" s="128">
        <v>430</v>
      </c>
      <c r="G252" s="126" t="s">
        <v>23045</v>
      </c>
      <c r="H252" s="126" t="s">
        <v>23046</v>
      </c>
      <c r="I252" s="126" t="s">
        <v>23047</v>
      </c>
      <c r="J252" s="126" t="s">
        <v>26407</v>
      </c>
      <c r="K252" s="9">
        <f>_xlfn.IFNA(VLOOKUP(Table5[[#This Row],[Section]],SubSill_Tier,2,FALSE),0)</f>
        <v>0</v>
      </c>
      <c r="L252" s="9" t="str">
        <f t="shared" si="12"/>
        <v/>
      </c>
      <c r="M252" s="205" t="str" cm="1">
        <f t="array" ref="M252">_xlfn.IFS(NOT(ISERROR(VLOOKUP(Table5[[#This Row],[Section]],TB_notTB,1,FALSE))),"No",LEFT(Table5[[#This Row],[Section]],3)="ETB","PLS",LEFT(Table5[[#This Row],[Section]],1)="7","PDB",NOT(ISBLANK(Table5[[#This Row],[Section]])),"No")</f>
        <v>PDB</v>
      </c>
    </row>
    <row r="253" spans="1:13" x14ac:dyDescent="0.25">
      <c r="A253" s="126" t="s">
        <v>25827</v>
      </c>
      <c r="B253" s="126" t="s">
        <v>25362</v>
      </c>
      <c r="C253" s="126" t="s">
        <v>75</v>
      </c>
      <c r="D253" s="127">
        <v>2.0270000000000001</v>
      </c>
      <c r="E253" s="128">
        <v>423</v>
      </c>
      <c r="F253" s="128">
        <v>362</v>
      </c>
      <c r="G253" s="126" t="s">
        <v>23045</v>
      </c>
      <c r="H253" s="126" t="s">
        <v>23046</v>
      </c>
      <c r="I253" s="126" t="s">
        <v>23047</v>
      </c>
      <c r="J253" s="126" t="s">
        <v>26407</v>
      </c>
      <c r="K253" s="9">
        <f>_xlfn.IFNA(VLOOKUP(Table5[[#This Row],[Section]],SubSill_Tier,2,FALSE),0)</f>
        <v>0</v>
      </c>
      <c r="L253" s="9" t="str">
        <f t="shared" si="12"/>
        <v/>
      </c>
      <c r="M253" s="205" t="str" cm="1">
        <f t="array" ref="M253">_xlfn.IFS(NOT(ISERROR(VLOOKUP(Table5[[#This Row],[Section]],TB_notTB,1,FALSE))),"No",LEFT(Table5[[#This Row],[Section]],3)="ETB","PLS",LEFT(Table5[[#This Row],[Section]],1)="7","PDB",NOT(ISBLANK(Table5[[#This Row],[Section]])),"No")</f>
        <v>PDB</v>
      </c>
    </row>
    <row r="254" spans="1:13" x14ac:dyDescent="0.25">
      <c r="A254" s="126" t="s">
        <v>25828</v>
      </c>
      <c r="B254" s="126" t="s">
        <v>25364</v>
      </c>
      <c r="C254" s="126" t="s">
        <v>75</v>
      </c>
      <c r="D254" s="127">
        <v>2.6190000000000002</v>
      </c>
      <c r="E254" s="128">
        <v>471</v>
      </c>
      <c r="F254" s="128">
        <v>471</v>
      </c>
      <c r="G254" s="126" t="s">
        <v>23045</v>
      </c>
      <c r="H254" s="126" t="s">
        <v>23046</v>
      </c>
      <c r="I254" s="126" t="s">
        <v>23047</v>
      </c>
      <c r="J254" s="126" t="s">
        <v>26407</v>
      </c>
      <c r="K254" s="9">
        <f>_xlfn.IFNA(VLOOKUP(Table5[[#This Row],[Section]],SubSill_Tier,2,FALSE),0)</f>
        <v>0</v>
      </c>
      <c r="L254" s="9" t="str">
        <f t="shared" si="12"/>
        <v/>
      </c>
      <c r="M254" s="205" t="str" cm="1">
        <f t="array" ref="M254">_xlfn.IFS(NOT(ISERROR(VLOOKUP(Table5[[#This Row],[Section]],TB_notTB,1,FALSE))),"No",LEFT(Table5[[#This Row],[Section]],3)="ETB","PLS",LEFT(Table5[[#This Row],[Section]],1)="7","PDB",NOT(ISBLANK(Table5[[#This Row],[Section]])),"No")</f>
        <v>PDB</v>
      </c>
    </row>
    <row r="255" spans="1:13" x14ac:dyDescent="0.25">
      <c r="A255" s="126" t="s">
        <v>25829</v>
      </c>
      <c r="B255" s="126" t="s">
        <v>25366</v>
      </c>
      <c r="C255" s="126" t="s">
        <v>75</v>
      </c>
      <c r="D255" s="127">
        <v>0.64</v>
      </c>
      <c r="E255" s="128">
        <v>234</v>
      </c>
      <c r="F255" s="128">
        <v>234</v>
      </c>
      <c r="G255" s="126" t="s">
        <v>23045</v>
      </c>
      <c r="H255" s="126" t="s">
        <v>23046</v>
      </c>
      <c r="I255" s="126" t="s">
        <v>23047</v>
      </c>
      <c r="J255" s="126" t="s">
        <v>26407</v>
      </c>
      <c r="K255" s="9">
        <f>_xlfn.IFNA(VLOOKUP(Table5[[#This Row],[Section]],SubSill_Tier,2,FALSE),0)</f>
        <v>0</v>
      </c>
      <c r="L255" s="9" t="str">
        <f t="shared" si="12"/>
        <v/>
      </c>
      <c r="M255" s="205" t="str" cm="1">
        <f t="array" ref="M255">_xlfn.IFS(NOT(ISERROR(VLOOKUP(Table5[[#This Row],[Section]],TB_notTB,1,FALSE))),"No",LEFT(Table5[[#This Row],[Section]],3)="ETB","PLS",LEFT(Table5[[#This Row],[Section]],1)="7","PDB",NOT(ISBLANK(Table5[[#This Row],[Section]])),"No")</f>
        <v>PDB</v>
      </c>
    </row>
    <row r="256" spans="1:13" x14ac:dyDescent="0.25">
      <c r="A256" s="126" t="s">
        <v>25831</v>
      </c>
      <c r="B256" s="126" t="s">
        <v>25370</v>
      </c>
      <c r="C256" s="126" t="s">
        <v>75</v>
      </c>
      <c r="D256" s="127">
        <v>0.73699999999999999</v>
      </c>
      <c r="E256" s="128">
        <v>204</v>
      </c>
      <c r="F256" s="128">
        <v>204</v>
      </c>
      <c r="G256" s="126" t="s">
        <v>23045</v>
      </c>
      <c r="H256" s="126" t="s">
        <v>23046</v>
      </c>
      <c r="I256" s="126" t="s">
        <v>23047</v>
      </c>
      <c r="J256" s="126" t="s">
        <v>26407</v>
      </c>
      <c r="K256" s="9">
        <f>_xlfn.IFNA(VLOOKUP(Table5[[#This Row],[Section]],SubSill_Tier,2,FALSE),0)</f>
        <v>0</v>
      </c>
      <c r="L256" s="9" t="str">
        <f t="shared" si="12"/>
        <v/>
      </c>
      <c r="M256" s="205" t="str" cm="1">
        <f t="array" ref="M256">_xlfn.IFS(NOT(ISERROR(VLOOKUP(Table5[[#This Row],[Section]],TB_notTB,1,FALSE))),"No",LEFT(Table5[[#This Row],[Section]],3)="ETB","PLS",LEFT(Table5[[#This Row],[Section]],1)="7","PDB",NOT(ISBLANK(Table5[[#This Row],[Section]])),"No")</f>
        <v>PDB</v>
      </c>
    </row>
    <row r="257" spans="1:13" x14ac:dyDescent="0.25">
      <c r="A257" s="126" t="s">
        <v>25832</v>
      </c>
      <c r="B257" s="126" t="s">
        <v>25372</v>
      </c>
      <c r="C257" s="126" t="s">
        <v>75</v>
      </c>
      <c r="D257" s="127">
        <v>1.1970000000000001</v>
      </c>
      <c r="E257" s="128">
        <v>436</v>
      </c>
      <c r="F257" s="128">
        <v>436</v>
      </c>
      <c r="G257" s="126" t="s">
        <v>23045</v>
      </c>
      <c r="H257" s="126" t="s">
        <v>23046</v>
      </c>
      <c r="I257" s="126" t="s">
        <v>23047</v>
      </c>
      <c r="J257" s="126" t="s">
        <v>26407</v>
      </c>
      <c r="K257" s="9">
        <f>_xlfn.IFNA(VLOOKUP(Table5[[#This Row],[Section]],SubSill_Tier,2,FALSE),0)</f>
        <v>0</v>
      </c>
      <c r="L257" s="9" t="str">
        <f t="shared" si="12"/>
        <v/>
      </c>
      <c r="M257" s="205" t="str" cm="1">
        <f t="array" ref="M257">_xlfn.IFS(NOT(ISERROR(VLOOKUP(Table5[[#This Row],[Section]],TB_notTB,1,FALSE))),"No",LEFT(Table5[[#This Row],[Section]],3)="ETB","PLS",LEFT(Table5[[#This Row],[Section]],1)="7","PDB",NOT(ISBLANK(Table5[[#This Row],[Section]])),"No")</f>
        <v>PDB</v>
      </c>
    </row>
    <row r="258" spans="1:13" x14ac:dyDescent="0.25">
      <c r="A258" s="126" t="s">
        <v>25833</v>
      </c>
      <c r="B258" s="126" t="s">
        <v>25374</v>
      </c>
      <c r="C258" s="126" t="s">
        <v>75</v>
      </c>
      <c r="D258" s="127">
        <v>1.2090000000000001</v>
      </c>
      <c r="E258" s="128">
        <v>348</v>
      </c>
      <c r="F258" s="128">
        <v>348</v>
      </c>
      <c r="G258" s="126" t="s">
        <v>23045</v>
      </c>
      <c r="H258" s="126" t="s">
        <v>23046</v>
      </c>
      <c r="I258" s="126" t="s">
        <v>23047</v>
      </c>
      <c r="J258" s="126" t="s">
        <v>26407</v>
      </c>
      <c r="K258" s="9">
        <f>_xlfn.IFNA(VLOOKUP(Table5[[#This Row],[Section]],SubSill_Tier,2,FALSE),0)</f>
        <v>0</v>
      </c>
      <c r="L258" s="9" t="str">
        <f t="shared" ref="L258:L321" si="13">IFERROR(IF(LEFT(G258,2)="AI",IF(_xlfn.NUMBERVALUE(IFERROR(LEFT(IF(ISERROR(FIND("X",UPPER(B258))),UPPER(B258),RIGHT(UPPER(B258),LEN(UPPER(B258))-FIND("~",SUBSTITUTE(UPPER(B258),"X","~",LEN(UPPER(B258))-LEN(SUBSTITUTE(UPPER(B258),"X","")))))),FIND(" ",IF(ISERROR(FIND("X",UPPER(B258))),UPPER(B258),RIGHT(UPPER(B258),LEN(UPPER(B258))-FIND("~",SUBSTITUTE(UPPER(B258),"X","~",LEN(UPPER(B258))-LEN(SUBSTITUTE(UPPER(B258),"X","")))))),1)-1),IF(ISERROR(FIND("X",UPPER(B258))),UPPER(B258),RIGHT(UPPER(B258),LEN(UPPER(B258))-FIND("~",SUBSTITUTE(UPPER(B258),"X","~",LEN(UPPER(B258))-LEN(SUBSTITUTE(UPPER(B258),"X",""))))))),".")&gt;=5,"Wall",""),""),"")</f>
        <v/>
      </c>
      <c r="M258" s="205" t="str" cm="1">
        <f t="array" ref="M258">_xlfn.IFS(NOT(ISERROR(VLOOKUP(Table5[[#This Row],[Section]],TB_notTB,1,FALSE))),"No",LEFT(Table5[[#This Row],[Section]],3)="ETB","PLS",LEFT(Table5[[#This Row],[Section]],1)="7","PDB",NOT(ISBLANK(Table5[[#This Row],[Section]])),"No")</f>
        <v>PDB</v>
      </c>
    </row>
    <row r="259" spans="1:13" x14ac:dyDescent="0.25">
      <c r="A259" s="126" t="s">
        <v>25834</v>
      </c>
      <c r="B259" s="126" t="s">
        <v>25991</v>
      </c>
      <c r="C259" s="126" t="s">
        <v>75</v>
      </c>
      <c r="D259" s="127">
        <v>1.7030000000000001</v>
      </c>
      <c r="E259" s="128">
        <v>586</v>
      </c>
      <c r="F259" s="128">
        <v>586</v>
      </c>
      <c r="G259" s="126" t="s">
        <v>22978</v>
      </c>
      <c r="H259" s="126" t="s">
        <v>22979</v>
      </c>
      <c r="I259" s="126" t="s">
        <v>22980</v>
      </c>
      <c r="J259" s="126" t="s">
        <v>26407</v>
      </c>
      <c r="K259" s="9">
        <f>_xlfn.IFNA(VLOOKUP(Table5[[#This Row],[Section]],SubSill_Tier,2,FALSE),0)</f>
        <v>0</v>
      </c>
      <c r="L259" s="9" t="str">
        <f t="shared" si="13"/>
        <v/>
      </c>
      <c r="M259" s="205" t="str" cm="1">
        <f t="array" ref="M259">_xlfn.IFS(NOT(ISERROR(VLOOKUP(Table5[[#This Row],[Section]],TB_notTB,1,FALSE))),"No",LEFT(Table5[[#This Row],[Section]],3)="ETB","PLS",LEFT(Table5[[#This Row],[Section]],1)="7","PDB",NOT(ISBLANK(Table5[[#This Row],[Section]])),"No")</f>
        <v>PDB</v>
      </c>
    </row>
    <row r="260" spans="1:13" x14ac:dyDescent="0.25">
      <c r="A260" s="126" t="s">
        <v>25835</v>
      </c>
      <c r="B260" s="126" t="s">
        <v>25992</v>
      </c>
      <c r="C260" s="126" t="s">
        <v>75</v>
      </c>
      <c r="D260" s="127">
        <v>1.6519999999999999</v>
      </c>
      <c r="E260" s="128">
        <v>560</v>
      </c>
      <c r="F260" s="128">
        <v>560</v>
      </c>
      <c r="G260" s="126" t="s">
        <v>22978</v>
      </c>
      <c r="H260" s="126" t="s">
        <v>22979</v>
      </c>
      <c r="I260" s="126" t="s">
        <v>22980</v>
      </c>
      <c r="J260" s="126" t="s">
        <v>26407</v>
      </c>
      <c r="K260" s="9">
        <f>_xlfn.IFNA(VLOOKUP(Table5[[#This Row],[Section]],SubSill_Tier,2,FALSE),0)</f>
        <v>0</v>
      </c>
      <c r="L260" s="9" t="str">
        <f t="shared" si="13"/>
        <v/>
      </c>
      <c r="M260" s="205" t="str" cm="1">
        <f t="array" ref="M260">_xlfn.IFS(NOT(ISERROR(VLOOKUP(Table5[[#This Row],[Section]],TB_notTB,1,FALSE))),"No",LEFT(Table5[[#This Row],[Section]],3)="ETB","PLS",LEFT(Table5[[#This Row],[Section]],1)="7","PDB",NOT(ISBLANK(Table5[[#This Row],[Section]])),"No")</f>
        <v>PDB</v>
      </c>
    </row>
    <row r="261" spans="1:13" x14ac:dyDescent="0.25">
      <c r="A261" s="126" t="s">
        <v>25836</v>
      </c>
      <c r="B261" s="126" t="s">
        <v>25380</v>
      </c>
      <c r="C261" s="126" t="s">
        <v>75</v>
      </c>
      <c r="D261" s="127">
        <v>1.373</v>
      </c>
      <c r="E261" s="128">
        <v>527</v>
      </c>
      <c r="F261" s="128">
        <v>527</v>
      </c>
      <c r="G261" s="126" t="s">
        <v>22707</v>
      </c>
      <c r="H261" s="126" t="s">
        <v>22708</v>
      </c>
      <c r="I261" s="126" t="s">
        <v>22709</v>
      </c>
      <c r="J261" s="126" t="s">
        <v>26407</v>
      </c>
      <c r="K261" s="9">
        <f>_xlfn.IFNA(VLOOKUP(Table5[[#This Row],[Section]],SubSill_Tier,2,FALSE),0)</f>
        <v>0</v>
      </c>
      <c r="L261" s="9" t="str">
        <f t="shared" si="13"/>
        <v/>
      </c>
      <c r="M261" s="205" t="str" cm="1">
        <f t="array" ref="M261">_xlfn.IFS(NOT(ISERROR(VLOOKUP(Table5[[#This Row],[Section]],TB_notTB,1,FALSE))),"No",LEFT(Table5[[#This Row],[Section]],3)="ETB","PLS",LEFT(Table5[[#This Row],[Section]],1)="7","PDB",NOT(ISBLANK(Table5[[#This Row],[Section]])),"No")</f>
        <v>PDB</v>
      </c>
    </row>
    <row r="262" spans="1:13" x14ac:dyDescent="0.25">
      <c r="A262" s="126" t="s">
        <v>25837</v>
      </c>
      <c r="B262" s="126" t="s">
        <v>25382</v>
      </c>
      <c r="C262" s="126" t="s">
        <v>75</v>
      </c>
      <c r="D262" s="127">
        <v>1.26</v>
      </c>
      <c r="E262" s="128">
        <v>458</v>
      </c>
      <c r="F262" s="128">
        <v>458</v>
      </c>
      <c r="G262" s="126" t="s">
        <v>22707</v>
      </c>
      <c r="H262" s="126" t="s">
        <v>22708</v>
      </c>
      <c r="I262" s="126" t="s">
        <v>22709</v>
      </c>
      <c r="J262" s="126" t="s">
        <v>26407</v>
      </c>
      <c r="K262" s="9">
        <f>_xlfn.IFNA(VLOOKUP(Table5[[#This Row],[Section]],SubSill_Tier,2,FALSE),0)</f>
        <v>0</v>
      </c>
      <c r="L262" s="9" t="str">
        <f t="shared" si="13"/>
        <v/>
      </c>
      <c r="M262" s="205" t="str" cm="1">
        <f t="array" ref="M262">_xlfn.IFS(NOT(ISERROR(VLOOKUP(Table5[[#This Row],[Section]],TB_notTB,1,FALSE))),"No",LEFT(Table5[[#This Row],[Section]],3)="ETB","PLS",LEFT(Table5[[#This Row],[Section]],1)="7","PDB",NOT(ISBLANK(Table5[[#This Row],[Section]])),"No")</f>
        <v>PDB</v>
      </c>
    </row>
    <row r="263" spans="1:13" x14ac:dyDescent="0.25">
      <c r="A263" s="126" t="s">
        <v>25838</v>
      </c>
      <c r="B263" s="126" t="s">
        <v>25384</v>
      </c>
      <c r="C263" s="126" t="s">
        <v>75</v>
      </c>
      <c r="D263" s="127">
        <v>2.6190000000000002</v>
      </c>
      <c r="E263" s="128">
        <v>691</v>
      </c>
      <c r="F263" s="128">
        <v>691</v>
      </c>
      <c r="G263" s="126" t="s">
        <v>22707</v>
      </c>
      <c r="H263" s="126" t="s">
        <v>22708</v>
      </c>
      <c r="I263" s="126" t="s">
        <v>22709</v>
      </c>
      <c r="J263" s="126" t="s">
        <v>26407</v>
      </c>
      <c r="K263" s="9">
        <f>_xlfn.IFNA(VLOOKUP(Table5[[#This Row],[Section]],SubSill_Tier,2,FALSE),0)</f>
        <v>0</v>
      </c>
      <c r="L263" s="9" t="str">
        <f t="shared" si="13"/>
        <v/>
      </c>
      <c r="M263" s="205" t="str" cm="1">
        <f t="array" ref="M263">_xlfn.IFS(NOT(ISERROR(VLOOKUP(Table5[[#This Row],[Section]],TB_notTB,1,FALSE))),"No",LEFT(Table5[[#This Row],[Section]],3)="ETB","PLS",LEFT(Table5[[#This Row],[Section]],1)="7","PDB",NOT(ISBLANK(Table5[[#This Row],[Section]])),"No")</f>
        <v>PDB</v>
      </c>
    </row>
    <row r="264" spans="1:13" x14ac:dyDescent="0.25">
      <c r="A264" s="126" t="s">
        <v>25839</v>
      </c>
      <c r="B264" s="126" t="s">
        <v>25386</v>
      </c>
      <c r="C264" s="126" t="s">
        <v>75</v>
      </c>
      <c r="D264" s="127">
        <v>0.90900000000000003</v>
      </c>
      <c r="E264" s="128">
        <v>348</v>
      </c>
      <c r="F264" s="128">
        <v>348</v>
      </c>
      <c r="G264" s="126" t="s">
        <v>22707</v>
      </c>
      <c r="H264" s="126" t="s">
        <v>22708</v>
      </c>
      <c r="I264" s="126" t="s">
        <v>22709</v>
      </c>
      <c r="J264" s="126" t="s">
        <v>26407</v>
      </c>
      <c r="K264" s="9">
        <f>_xlfn.IFNA(VLOOKUP(Table5[[#This Row],[Section]],SubSill_Tier,2,FALSE),0)</f>
        <v>0</v>
      </c>
      <c r="L264" s="9" t="str">
        <f t="shared" si="13"/>
        <v/>
      </c>
      <c r="M264" s="205" t="str" cm="1">
        <f t="array" ref="M264">_xlfn.IFS(NOT(ISERROR(VLOOKUP(Table5[[#This Row],[Section]],TB_notTB,1,FALSE))),"No",LEFT(Table5[[#This Row],[Section]],3)="ETB","PLS",LEFT(Table5[[#This Row],[Section]],1)="7","PDB",NOT(ISBLANK(Table5[[#This Row],[Section]])),"No")</f>
        <v>PDB</v>
      </c>
    </row>
    <row r="265" spans="1:13" x14ac:dyDescent="0.25">
      <c r="A265" s="126" t="s">
        <v>25840</v>
      </c>
      <c r="B265" s="126" t="s">
        <v>25993</v>
      </c>
      <c r="C265" s="126" t="s">
        <v>75</v>
      </c>
      <c r="D265" s="127">
        <v>2.6640000000000001</v>
      </c>
      <c r="E265" s="128">
        <v>987</v>
      </c>
      <c r="F265" s="128">
        <v>987</v>
      </c>
      <c r="G265" s="126" t="s">
        <v>23045</v>
      </c>
      <c r="H265" s="126" t="s">
        <v>23046</v>
      </c>
      <c r="I265" s="126" t="s">
        <v>23047</v>
      </c>
      <c r="J265" s="126" t="s">
        <v>26407</v>
      </c>
      <c r="K265" s="9">
        <f>_xlfn.IFNA(VLOOKUP(Table5[[#This Row],[Section]],SubSill_Tier,2,FALSE),0)</f>
        <v>0</v>
      </c>
      <c r="L265" s="9" t="str">
        <f t="shared" si="13"/>
        <v/>
      </c>
      <c r="M265" s="205" t="str" cm="1">
        <f t="array" ref="M265">_xlfn.IFS(NOT(ISERROR(VLOOKUP(Table5[[#This Row],[Section]],TB_notTB,1,FALSE))),"No",LEFT(Table5[[#This Row],[Section]],3)="ETB","PLS",LEFT(Table5[[#This Row],[Section]],1)="7","PDB",NOT(ISBLANK(Table5[[#This Row],[Section]])),"No")</f>
        <v>PDB</v>
      </c>
    </row>
    <row r="266" spans="1:13" x14ac:dyDescent="0.25">
      <c r="A266" s="126" t="s">
        <v>25841</v>
      </c>
      <c r="B266" s="126" t="s">
        <v>25390</v>
      </c>
      <c r="C266" s="126" t="s">
        <v>75</v>
      </c>
      <c r="D266" s="127">
        <v>1.901</v>
      </c>
      <c r="E266" s="128">
        <v>712</v>
      </c>
      <c r="F266" s="128">
        <v>712</v>
      </c>
      <c r="G266" s="126" t="s">
        <v>23096</v>
      </c>
      <c r="H266" s="126" t="s">
        <v>23097</v>
      </c>
      <c r="I266" s="126" t="s">
        <v>23098</v>
      </c>
      <c r="J266" s="126" t="s">
        <v>26407</v>
      </c>
      <c r="K266" s="9">
        <f>_xlfn.IFNA(VLOOKUP(Table5[[#This Row],[Section]],SubSill_Tier,2,FALSE),0)</f>
        <v>0</v>
      </c>
      <c r="L266" s="9" t="str">
        <f t="shared" si="13"/>
        <v/>
      </c>
      <c r="M266" s="205" t="str" cm="1">
        <f t="array" ref="M266">_xlfn.IFS(NOT(ISERROR(VLOOKUP(Table5[[#This Row],[Section]],TB_notTB,1,FALSE))),"No",LEFT(Table5[[#This Row],[Section]],3)="ETB","PLS",LEFT(Table5[[#This Row],[Section]],1)="7","PDB",NOT(ISBLANK(Table5[[#This Row],[Section]])),"No")</f>
        <v>PDB</v>
      </c>
    </row>
    <row r="267" spans="1:13" x14ac:dyDescent="0.25">
      <c r="A267" s="126" t="s">
        <v>25842</v>
      </c>
      <c r="B267" s="126" t="s">
        <v>25392</v>
      </c>
      <c r="C267" s="126" t="s">
        <v>75</v>
      </c>
      <c r="D267" s="127">
        <v>1.69</v>
      </c>
      <c r="E267" s="128">
        <v>626</v>
      </c>
      <c r="F267" s="128">
        <v>626</v>
      </c>
      <c r="G267" s="126" t="s">
        <v>23096</v>
      </c>
      <c r="H267" s="126" t="s">
        <v>23097</v>
      </c>
      <c r="I267" s="126" t="s">
        <v>23098</v>
      </c>
      <c r="J267" s="126" t="s">
        <v>26407</v>
      </c>
      <c r="K267" s="9">
        <f>_xlfn.IFNA(VLOOKUP(Table5[[#This Row],[Section]],SubSill_Tier,2,FALSE),0)</f>
        <v>0</v>
      </c>
      <c r="L267" s="9" t="str">
        <f t="shared" si="13"/>
        <v/>
      </c>
      <c r="M267" s="205" t="str" cm="1">
        <f t="array" ref="M267">_xlfn.IFS(NOT(ISERROR(VLOOKUP(Table5[[#This Row],[Section]],TB_notTB,1,FALSE))),"No",LEFT(Table5[[#This Row],[Section]],3)="ETB","PLS",LEFT(Table5[[#This Row],[Section]],1)="7","PDB",NOT(ISBLANK(Table5[[#This Row],[Section]])),"No")</f>
        <v>PDB</v>
      </c>
    </row>
    <row r="268" spans="1:13" x14ac:dyDescent="0.25">
      <c r="A268" s="126" t="s">
        <v>25843</v>
      </c>
      <c r="B268" s="126" t="s">
        <v>25394</v>
      </c>
      <c r="C268" s="126" t="s">
        <v>75</v>
      </c>
      <c r="D268" s="127">
        <v>1.3819999999999999</v>
      </c>
      <c r="E268" s="128">
        <v>330</v>
      </c>
      <c r="F268" s="128">
        <v>330</v>
      </c>
      <c r="G268" s="126" t="s">
        <v>23096</v>
      </c>
      <c r="H268" s="126" t="s">
        <v>23097</v>
      </c>
      <c r="I268" s="126" t="s">
        <v>23098</v>
      </c>
      <c r="J268" s="126" t="s">
        <v>26407</v>
      </c>
      <c r="K268" s="9">
        <f>_xlfn.IFNA(VLOOKUP(Table5[[#This Row],[Section]],SubSill_Tier,2,FALSE),0)</f>
        <v>0</v>
      </c>
      <c r="L268" s="9" t="str">
        <f t="shared" si="13"/>
        <v/>
      </c>
      <c r="M268" s="205" t="str" cm="1">
        <f t="array" ref="M268">_xlfn.IFS(NOT(ISERROR(VLOOKUP(Table5[[#This Row],[Section]],TB_notTB,1,FALSE))),"No",LEFT(Table5[[#This Row],[Section]],3)="ETB","PLS",LEFT(Table5[[#This Row],[Section]],1)="7","PDB",NOT(ISBLANK(Table5[[#This Row],[Section]])),"No")</f>
        <v>PDB</v>
      </c>
    </row>
    <row r="269" spans="1:13" x14ac:dyDescent="0.25">
      <c r="A269" s="126" t="s">
        <v>25844</v>
      </c>
      <c r="B269" s="126" t="s">
        <v>25396</v>
      </c>
      <c r="C269" s="126" t="s">
        <v>75</v>
      </c>
      <c r="D269" s="127">
        <v>2.4329999999999998</v>
      </c>
      <c r="E269" s="128">
        <v>457</v>
      </c>
      <c r="F269" s="128">
        <v>457</v>
      </c>
      <c r="G269" s="126" t="s">
        <v>23096</v>
      </c>
      <c r="H269" s="126" t="s">
        <v>23097</v>
      </c>
      <c r="I269" s="126" t="s">
        <v>23098</v>
      </c>
      <c r="J269" s="126" t="s">
        <v>26407</v>
      </c>
      <c r="K269" s="9">
        <f>_xlfn.IFNA(VLOOKUP(Table5[[#This Row],[Section]],SubSill_Tier,2,FALSE),0)</f>
        <v>0</v>
      </c>
      <c r="L269" s="9" t="str">
        <f t="shared" si="13"/>
        <v/>
      </c>
      <c r="M269" s="205" t="str" cm="1">
        <f t="array" ref="M269">_xlfn.IFS(NOT(ISERROR(VLOOKUP(Table5[[#This Row],[Section]],TB_notTB,1,FALSE))),"No",LEFT(Table5[[#This Row],[Section]],3)="ETB","PLS",LEFT(Table5[[#This Row],[Section]],1)="7","PDB",NOT(ISBLANK(Table5[[#This Row],[Section]])),"No")</f>
        <v>PDB</v>
      </c>
    </row>
    <row r="270" spans="1:13" x14ac:dyDescent="0.25">
      <c r="A270" s="126" t="s">
        <v>25845</v>
      </c>
      <c r="B270" s="126" t="s">
        <v>25398</v>
      </c>
      <c r="C270" s="126" t="s">
        <v>75</v>
      </c>
      <c r="D270" s="127">
        <v>3.2170000000000001</v>
      </c>
      <c r="E270" s="128">
        <v>782</v>
      </c>
      <c r="F270" s="128">
        <v>782</v>
      </c>
      <c r="G270" s="126" t="s">
        <v>23096</v>
      </c>
      <c r="H270" s="126" t="s">
        <v>23097</v>
      </c>
      <c r="I270" s="126" t="s">
        <v>23098</v>
      </c>
      <c r="J270" s="126" t="s">
        <v>26407</v>
      </c>
      <c r="K270" s="9">
        <f>_xlfn.IFNA(VLOOKUP(Table5[[#This Row],[Section]],SubSill_Tier,2,FALSE),0)</f>
        <v>0</v>
      </c>
      <c r="L270" s="9" t="str">
        <f t="shared" si="13"/>
        <v/>
      </c>
      <c r="M270" s="205" t="str" cm="1">
        <f t="array" ref="M270">_xlfn.IFS(NOT(ISERROR(VLOOKUP(Table5[[#This Row],[Section]],TB_notTB,1,FALSE))),"No",LEFT(Table5[[#This Row],[Section]],3)="ETB","PLS",LEFT(Table5[[#This Row],[Section]],1)="7","PDB",NOT(ISBLANK(Table5[[#This Row],[Section]])),"No")</f>
        <v>PDB</v>
      </c>
    </row>
    <row r="271" spans="1:13" x14ac:dyDescent="0.25">
      <c r="A271" s="126" t="s">
        <v>25846</v>
      </c>
      <c r="B271" s="126" t="s">
        <v>25400</v>
      </c>
      <c r="C271" s="126" t="s">
        <v>75</v>
      </c>
      <c r="D271" s="127">
        <v>2.851</v>
      </c>
      <c r="E271" s="128">
        <v>739</v>
      </c>
      <c r="F271" s="128">
        <v>739</v>
      </c>
      <c r="G271" s="126" t="s">
        <v>23096</v>
      </c>
      <c r="H271" s="126" t="s">
        <v>23097</v>
      </c>
      <c r="I271" s="126" t="s">
        <v>23098</v>
      </c>
      <c r="J271" s="126" t="s">
        <v>26407</v>
      </c>
      <c r="K271" s="9">
        <f>_xlfn.IFNA(VLOOKUP(Table5[[#This Row],[Section]],SubSill_Tier,2,FALSE),0)</f>
        <v>0</v>
      </c>
      <c r="L271" s="9" t="str">
        <f t="shared" si="13"/>
        <v/>
      </c>
      <c r="M271" s="205" t="str" cm="1">
        <f t="array" ref="M271">_xlfn.IFS(NOT(ISERROR(VLOOKUP(Table5[[#This Row],[Section]],TB_notTB,1,FALSE))),"No",LEFT(Table5[[#This Row],[Section]],3)="ETB","PLS",LEFT(Table5[[#This Row],[Section]],1)="7","PDB",NOT(ISBLANK(Table5[[#This Row],[Section]])),"No")</f>
        <v>PDB</v>
      </c>
    </row>
    <row r="272" spans="1:13" x14ac:dyDescent="0.25">
      <c r="A272" s="126" t="s">
        <v>25847</v>
      </c>
      <c r="B272" s="126" t="s">
        <v>25402</v>
      </c>
      <c r="C272" s="126" t="s">
        <v>75</v>
      </c>
      <c r="D272" s="127">
        <v>1.198</v>
      </c>
      <c r="E272" s="128">
        <v>472</v>
      </c>
      <c r="F272" s="128">
        <v>472</v>
      </c>
      <c r="G272" s="126" t="s">
        <v>22955</v>
      </c>
      <c r="H272" s="126" t="s">
        <v>22956</v>
      </c>
      <c r="I272" s="126" t="s">
        <v>22957</v>
      </c>
      <c r="J272" s="126" t="s">
        <v>26407</v>
      </c>
      <c r="K272" s="9">
        <f>_xlfn.IFNA(VLOOKUP(Table5[[#This Row],[Section]],SubSill_Tier,2,FALSE),0)</f>
        <v>0</v>
      </c>
      <c r="L272" s="9" t="str">
        <f t="shared" si="13"/>
        <v/>
      </c>
      <c r="M272" s="205" t="str" cm="1">
        <f t="array" ref="M272">_xlfn.IFS(NOT(ISERROR(VLOOKUP(Table5[[#This Row],[Section]],TB_notTB,1,FALSE))),"No",LEFT(Table5[[#This Row],[Section]],3)="ETB","PLS",LEFT(Table5[[#This Row],[Section]],1)="7","PDB",NOT(ISBLANK(Table5[[#This Row],[Section]])),"No")</f>
        <v>PDB</v>
      </c>
    </row>
    <row r="273" spans="1:13" x14ac:dyDescent="0.25">
      <c r="A273" s="126" t="s">
        <v>25848</v>
      </c>
      <c r="B273" s="126" t="s">
        <v>25404</v>
      </c>
      <c r="C273" s="126" t="s">
        <v>75</v>
      </c>
      <c r="D273" s="127">
        <v>0.83599999999999997</v>
      </c>
      <c r="E273" s="128">
        <v>397</v>
      </c>
      <c r="F273" s="128">
        <v>397</v>
      </c>
      <c r="G273" s="126" t="s">
        <v>22955</v>
      </c>
      <c r="H273" s="126" t="s">
        <v>22956</v>
      </c>
      <c r="I273" s="126" t="s">
        <v>22957</v>
      </c>
      <c r="J273" s="126" t="s">
        <v>26407</v>
      </c>
      <c r="K273" s="9">
        <f>_xlfn.IFNA(VLOOKUP(Table5[[#This Row],[Section]],SubSill_Tier,2,FALSE),0)</f>
        <v>0</v>
      </c>
      <c r="L273" s="9" t="str">
        <f t="shared" si="13"/>
        <v/>
      </c>
      <c r="M273" s="205" t="str" cm="1">
        <f t="array" ref="M273">_xlfn.IFS(NOT(ISERROR(VLOOKUP(Table5[[#This Row],[Section]],TB_notTB,1,FALSE))),"No",LEFT(Table5[[#This Row],[Section]],3)="ETB","PLS",LEFT(Table5[[#This Row],[Section]],1)="7","PDB",NOT(ISBLANK(Table5[[#This Row],[Section]])),"No")</f>
        <v>PDB</v>
      </c>
    </row>
    <row r="274" spans="1:13" x14ac:dyDescent="0.25">
      <c r="A274" s="126" t="s">
        <v>25849</v>
      </c>
      <c r="B274" s="126" t="s">
        <v>25406</v>
      </c>
      <c r="C274" s="126" t="s">
        <v>75</v>
      </c>
      <c r="D274" s="127">
        <v>2.6019999999999999</v>
      </c>
      <c r="E274" s="128">
        <v>748</v>
      </c>
      <c r="F274" s="128">
        <v>748</v>
      </c>
      <c r="G274" s="126" t="s">
        <v>22978</v>
      </c>
      <c r="H274" s="126" t="s">
        <v>22979</v>
      </c>
      <c r="I274" s="126" t="s">
        <v>22980</v>
      </c>
      <c r="J274" s="126" t="s">
        <v>26407</v>
      </c>
      <c r="K274" s="9">
        <f>_xlfn.IFNA(VLOOKUP(Table5[[#This Row],[Section]],SubSill_Tier,2,FALSE),0)</f>
        <v>0</v>
      </c>
      <c r="L274" s="9" t="str">
        <f t="shared" si="13"/>
        <v/>
      </c>
      <c r="M274" s="205" t="str" cm="1">
        <f t="array" ref="M274">_xlfn.IFS(NOT(ISERROR(VLOOKUP(Table5[[#This Row],[Section]],TB_notTB,1,FALSE))),"No",LEFT(Table5[[#This Row],[Section]],3)="ETB","PLS",LEFT(Table5[[#This Row],[Section]],1)="7","PDB",NOT(ISBLANK(Table5[[#This Row],[Section]])),"No")</f>
        <v>PDB</v>
      </c>
    </row>
    <row r="275" spans="1:13" x14ac:dyDescent="0.25">
      <c r="A275" s="126" t="s">
        <v>25850</v>
      </c>
      <c r="B275" s="126" t="s">
        <v>25408</v>
      </c>
      <c r="C275" s="126" t="s">
        <v>75</v>
      </c>
      <c r="D275" s="127">
        <v>2.335</v>
      </c>
      <c r="E275" s="128">
        <v>723</v>
      </c>
      <c r="F275" s="128">
        <v>723</v>
      </c>
      <c r="G275" s="126" t="s">
        <v>22978</v>
      </c>
      <c r="H275" s="126" t="s">
        <v>22979</v>
      </c>
      <c r="I275" s="126" t="s">
        <v>22980</v>
      </c>
      <c r="J275" s="126" t="s">
        <v>26407</v>
      </c>
      <c r="K275" s="9">
        <f>_xlfn.IFNA(VLOOKUP(Table5[[#This Row],[Section]],SubSill_Tier,2,FALSE),0)</f>
        <v>0</v>
      </c>
      <c r="L275" s="9" t="str">
        <f t="shared" si="13"/>
        <v/>
      </c>
      <c r="M275" s="205" t="str" cm="1">
        <f t="array" ref="M275">_xlfn.IFS(NOT(ISERROR(VLOOKUP(Table5[[#This Row],[Section]],TB_notTB,1,FALSE))),"No",LEFT(Table5[[#This Row],[Section]],3)="ETB","PLS",LEFT(Table5[[#This Row],[Section]],1)="7","PDB",NOT(ISBLANK(Table5[[#This Row],[Section]])),"No")</f>
        <v>PDB</v>
      </c>
    </row>
    <row r="276" spans="1:13" x14ac:dyDescent="0.25">
      <c r="A276" s="126" t="s">
        <v>25851</v>
      </c>
      <c r="B276" s="126" t="s">
        <v>25994</v>
      </c>
      <c r="C276" s="126" t="s">
        <v>75</v>
      </c>
      <c r="D276" s="127">
        <v>2.6269999999999998</v>
      </c>
      <c r="E276" s="128">
        <v>913</v>
      </c>
      <c r="F276" s="128">
        <v>913</v>
      </c>
      <c r="G276" s="126" t="s">
        <v>22978</v>
      </c>
      <c r="H276" s="126" t="s">
        <v>22979</v>
      </c>
      <c r="I276" s="126" t="s">
        <v>22980</v>
      </c>
      <c r="J276" s="126" t="s">
        <v>26407</v>
      </c>
      <c r="K276" s="9">
        <f>_xlfn.IFNA(VLOOKUP(Table5[[#This Row],[Section]],SubSill_Tier,2,FALSE),0)</f>
        <v>0</v>
      </c>
      <c r="L276" s="9" t="str">
        <f t="shared" si="13"/>
        <v/>
      </c>
      <c r="M276" s="205" t="str" cm="1">
        <f t="array" ref="M276">_xlfn.IFS(NOT(ISERROR(VLOOKUP(Table5[[#This Row],[Section]],TB_notTB,1,FALSE))),"No",LEFT(Table5[[#This Row],[Section]],3)="ETB","PLS",LEFT(Table5[[#This Row],[Section]],1)="7","PDB",NOT(ISBLANK(Table5[[#This Row],[Section]])),"No")</f>
        <v>PDB</v>
      </c>
    </row>
    <row r="277" spans="1:13" x14ac:dyDescent="0.25">
      <c r="A277" s="126" t="s">
        <v>25852</v>
      </c>
      <c r="B277" s="126" t="s">
        <v>25412</v>
      </c>
      <c r="C277" s="126" t="s">
        <v>75</v>
      </c>
      <c r="D277" s="127">
        <v>3.1829999999999998</v>
      </c>
      <c r="E277" s="128">
        <v>904</v>
      </c>
      <c r="F277" s="128">
        <v>904</v>
      </c>
      <c r="G277" s="126" t="s">
        <v>22790</v>
      </c>
      <c r="H277" s="126" t="s">
        <v>22791</v>
      </c>
      <c r="I277" s="126" t="s">
        <v>22792</v>
      </c>
      <c r="J277" s="126" t="s">
        <v>26407</v>
      </c>
      <c r="K277" s="9">
        <f>_xlfn.IFNA(VLOOKUP(Table5[[#This Row],[Section]],SubSill_Tier,2,FALSE),0)</f>
        <v>0</v>
      </c>
      <c r="L277" s="9" t="str">
        <f t="shared" si="13"/>
        <v/>
      </c>
      <c r="M277" s="205" t="str" cm="1">
        <f t="array" ref="M277">_xlfn.IFS(NOT(ISERROR(VLOOKUP(Table5[[#This Row],[Section]],TB_notTB,1,FALSE))),"No",LEFT(Table5[[#This Row],[Section]],3)="ETB","PLS",LEFT(Table5[[#This Row],[Section]],1)="7","PDB",NOT(ISBLANK(Table5[[#This Row],[Section]])),"No")</f>
        <v>PDB</v>
      </c>
    </row>
    <row r="278" spans="1:13" x14ac:dyDescent="0.25">
      <c r="A278" s="126" t="s">
        <v>25853</v>
      </c>
      <c r="B278" s="126" t="s">
        <v>25414</v>
      </c>
      <c r="C278" s="126" t="s">
        <v>75</v>
      </c>
      <c r="D278" s="127">
        <v>2.6739999999999999</v>
      </c>
      <c r="E278" s="128">
        <v>716</v>
      </c>
      <c r="F278" s="128">
        <v>716</v>
      </c>
      <c r="G278" s="126" t="s">
        <v>22790</v>
      </c>
      <c r="H278" s="126" t="s">
        <v>22791</v>
      </c>
      <c r="I278" s="126" t="s">
        <v>22792</v>
      </c>
      <c r="J278" s="126" t="s">
        <v>26407</v>
      </c>
      <c r="K278" s="9">
        <f>_xlfn.IFNA(VLOOKUP(Table5[[#This Row],[Section]],SubSill_Tier,2,FALSE),0)</f>
        <v>0</v>
      </c>
      <c r="L278" s="9" t="str">
        <f t="shared" si="13"/>
        <v/>
      </c>
      <c r="M278" s="205" t="str" cm="1">
        <f t="array" ref="M278">_xlfn.IFS(NOT(ISERROR(VLOOKUP(Table5[[#This Row],[Section]],TB_notTB,1,FALSE))),"No",LEFT(Table5[[#This Row],[Section]],3)="ETB","PLS",LEFT(Table5[[#This Row],[Section]],1)="7","PDB",NOT(ISBLANK(Table5[[#This Row],[Section]])),"No")</f>
        <v>PDB</v>
      </c>
    </row>
    <row r="279" spans="1:13" x14ac:dyDescent="0.25">
      <c r="A279" s="126" t="s">
        <v>25854</v>
      </c>
      <c r="B279" s="126" t="s">
        <v>25416</v>
      </c>
      <c r="C279" s="126" t="s">
        <v>75</v>
      </c>
      <c r="D279" s="127">
        <v>1.44</v>
      </c>
      <c r="E279" s="128">
        <v>350</v>
      </c>
      <c r="F279" s="128">
        <v>350</v>
      </c>
      <c r="G279" s="126" t="s">
        <v>22691</v>
      </c>
      <c r="H279" s="126" t="s">
        <v>22692</v>
      </c>
      <c r="I279" s="126" t="s">
        <v>22693</v>
      </c>
      <c r="J279" s="126" t="s">
        <v>26407</v>
      </c>
      <c r="K279" s="9">
        <f>_xlfn.IFNA(VLOOKUP(Table5[[#This Row],[Section]],SubSill_Tier,2,FALSE),0)</f>
        <v>0</v>
      </c>
      <c r="L279" s="9" t="str">
        <f t="shared" si="13"/>
        <v/>
      </c>
      <c r="M279" s="205" t="str" cm="1">
        <f t="array" ref="M279">_xlfn.IFS(NOT(ISERROR(VLOOKUP(Table5[[#This Row],[Section]],TB_notTB,1,FALSE))),"No",LEFT(Table5[[#This Row],[Section]],3)="ETB","PLS",LEFT(Table5[[#This Row],[Section]],1)="7","PDB",NOT(ISBLANK(Table5[[#This Row],[Section]])),"No")</f>
        <v>PDB</v>
      </c>
    </row>
    <row r="280" spans="1:13" x14ac:dyDescent="0.25">
      <c r="A280" s="126" t="s">
        <v>25855</v>
      </c>
      <c r="B280" s="126" t="s">
        <v>25995</v>
      </c>
      <c r="C280" s="126" t="s">
        <v>75</v>
      </c>
      <c r="D280" s="127">
        <v>2.415</v>
      </c>
      <c r="E280" s="128">
        <v>844</v>
      </c>
      <c r="F280" s="128">
        <v>844</v>
      </c>
      <c r="G280" s="126" t="s">
        <v>24186</v>
      </c>
      <c r="H280" s="126" t="s">
        <v>24187</v>
      </c>
      <c r="I280" s="126" t="s">
        <v>24188</v>
      </c>
      <c r="J280" s="126" t="s">
        <v>26407</v>
      </c>
      <c r="K280" s="9">
        <f>_xlfn.IFNA(VLOOKUP(Table5[[#This Row],[Section]],SubSill_Tier,2,FALSE),0)</f>
        <v>0</v>
      </c>
      <c r="L280" s="9" t="str">
        <f t="shared" si="13"/>
        <v/>
      </c>
      <c r="M280" s="205" t="str" cm="1">
        <f t="array" ref="M280">_xlfn.IFS(NOT(ISERROR(VLOOKUP(Table5[[#This Row],[Section]],TB_notTB,1,FALSE))),"No",LEFT(Table5[[#This Row],[Section]],3)="ETB","PLS",LEFT(Table5[[#This Row],[Section]],1)="7","PDB",NOT(ISBLANK(Table5[[#This Row],[Section]])),"No")</f>
        <v>PDB</v>
      </c>
    </row>
    <row r="281" spans="1:13" x14ac:dyDescent="0.25">
      <c r="A281" s="126" t="s">
        <v>25856</v>
      </c>
      <c r="B281" s="126" t="s">
        <v>25420</v>
      </c>
      <c r="C281" s="126" t="s">
        <v>75</v>
      </c>
      <c r="D281" s="127">
        <v>2.4700000000000002</v>
      </c>
      <c r="E281" s="128">
        <v>710</v>
      </c>
      <c r="F281" s="128">
        <v>710</v>
      </c>
      <c r="G281" s="126" t="s">
        <v>24186</v>
      </c>
      <c r="H281" s="126" t="s">
        <v>24187</v>
      </c>
      <c r="I281" s="126" t="s">
        <v>24188</v>
      </c>
      <c r="J281" s="126" t="s">
        <v>26407</v>
      </c>
      <c r="K281" s="9">
        <f>_xlfn.IFNA(VLOOKUP(Table5[[#This Row],[Section]],SubSill_Tier,2,FALSE),0)</f>
        <v>0</v>
      </c>
      <c r="L281" s="9" t="str">
        <f t="shared" si="13"/>
        <v/>
      </c>
      <c r="M281" s="205" t="str" cm="1">
        <f t="array" ref="M281">_xlfn.IFS(NOT(ISERROR(VLOOKUP(Table5[[#This Row],[Section]],TB_notTB,1,FALSE))),"No",LEFT(Table5[[#This Row],[Section]],3)="ETB","PLS",LEFT(Table5[[#This Row],[Section]],1)="7","PDB",NOT(ISBLANK(Table5[[#This Row],[Section]])),"No")</f>
        <v>PDB</v>
      </c>
    </row>
    <row r="282" spans="1:13" x14ac:dyDescent="0.25">
      <c r="A282" s="126" t="s">
        <v>25857</v>
      </c>
      <c r="B282" s="126" t="s">
        <v>25422</v>
      </c>
      <c r="C282" s="126" t="s">
        <v>75</v>
      </c>
      <c r="D282" s="127">
        <v>2.2200000000000002</v>
      </c>
      <c r="E282" s="128">
        <v>687</v>
      </c>
      <c r="F282" s="128">
        <v>687</v>
      </c>
      <c r="G282" s="126" t="s">
        <v>24186</v>
      </c>
      <c r="H282" s="126" t="s">
        <v>24187</v>
      </c>
      <c r="I282" s="126" t="s">
        <v>24188</v>
      </c>
      <c r="J282" s="126" t="s">
        <v>26407</v>
      </c>
      <c r="K282" s="9">
        <f>_xlfn.IFNA(VLOOKUP(Table5[[#This Row],[Section]],SubSill_Tier,2,FALSE),0)</f>
        <v>0</v>
      </c>
      <c r="L282" s="9" t="str">
        <f t="shared" si="13"/>
        <v/>
      </c>
      <c r="M282" s="205" t="str" cm="1">
        <f t="array" ref="M282">_xlfn.IFS(NOT(ISERROR(VLOOKUP(Table5[[#This Row],[Section]],TB_notTB,1,FALSE))),"No",LEFT(Table5[[#This Row],[Section]],3)="ETB","PLS",LEFT(Table5[[#This Row],[Section]],1)="7","PDB",NOT(ISBLANK(Table5[[#This Row],[Section]])),"No")</f>
        <v>PDB</v>
      </c>
    </row>
    <row r="283" spans="1:13" x14ac:dyDescent="0.25">
      <c r="A283" s="126" t="s">
        <v>25858</v>
      </c>
      <c r="B283" s="126" t="s">
        <v>25424</v>
      </c>
      <c r="C283" s="126" t="s">
        <v>75</v>
      </c>
      <c r="D283" s="127">
        <v>1.1439999999999999</v>
      </c>
      <c r="E283" s="128">
        <v>372</v>
      </c>
      <c r="F283" s="128">
        <v>372</v>
      </c>
      <c r="G283" s="126" t="s">
        <v>22702</v>
      </c>
      <c r="H283" s="126" t="s">
        <v>22703</v>
      </c>
      <c r="I283" s="126" t="s">
        <v>22704</v>
      </c>
      <c r="J283" s="126" t="s">
        <v>26407</v>
      </c>
      <c r="K283" s="9">
        <f>_xlfn.IFNA(VLOOKUP(Table5[[#This Row],[Section]],SubSill_Tier,2,FALSE),0)</f>
        <v>0</v>
      </c>
      <c r="L283" s="9" t="str">
        <f t="shared" si="13"/>
        <v/>
      </c>
      <c r="M283" s="205" t="str" cm="1">
        <f t="array" ref="M283">_xlfn.IFS(NOT(ISERROR(VLOOKUP(Table5[[#This Row],[Section]],TB_notTB,1,FALSE))),"No",LEFT(Table5[[#This Row],[Section]],3)="ETB","PLS",LEFT(Table5[[#This Row],[Section]],1)="7","PDB",NOT(ISBLANK(Table5[[#This Row],[Section]])),"No")</f>
        <v>PDB</v>
      </c>
    </row>
    <row r="284" spans="1:13" x14ac:dyDescent="0.25">
      <c r="A284" s="126" t="s">
        <v>25859</v>
      </c>
      <c r="B284" s="126" t="s">
        <v>25426</v>
      </c>
      <c r="C284" s="126" t="s">
        <v>75</v>
      </c>
      <c r="D284" s="127">
        <v>0.95299999999999996</v>
      </c>
      <c r="E284" s="128">
        <v>316</v>
      </c>
      <c r="F284" s="128">
        <v>316</v>
      </c>
      <c r="G284" s="126" t="s">
        <v>22702</v>
      </c>
      <c r="H284" s="126" t="s">
        <v>22703</v>
      </c>
      <c r="I284" s="126" t="s">
        <v>22704</v>
      </c>
      <c r="J284" s="126" t="s">
        <v>26407</v>
      </c>
      <c r="K284" s="9">
        <f>_xlfn.IFNA(VLOOKUP(Table5[[#This Row],[Section]],SubSill_Tier,2,FALSE),0)</f>
        <v>0</v>
      </c>
      <c r="L284" s="9" t="str">
        <f t="shared" si="13"/>
        <v/>
      </c>
      <c r="M284" s="205" t="str" cm="1">
        <f t="array" ref="M284">_xlfn.IFS(NOT(ISERROR(VLOOKUP(Table5[[#This Row],[Section]],TB_notTB,1,FALSE))),"No",LEFT(Table5[[#This Row],[Section]],3)="ETB","PLS",LEFT(Table5[[#This Row],[Section]],1)="7","PDB",NOT(ISBLANK(Table5[[#This Row],[Section]])),"No")</f>
        <v>PDB</v>
      </c>
    </row>
    <row r="285" spans="1:13" x14ac:dyDescent="0.25">
      <c r="A285" s="126" t="s">
        <v>25860</v>
      </c>
      <c r="B285" s="126" t="s">
        <v>25428</v>
      </c>
      <c r="C285" s="126" t="s">
        <v>75</v>
      </c>
      <c r="D285" s="127">
        <v>2.3149999999999999</v>
      </c>
      <c r="E285" s="128">
        <v>779</v>
      </c>
      <c r="F285" s="128">
        <v>779</v>
      </c>
      <c r="G285" s="126" t="s">
        <v>23447</v>
      </c>
      <c r="H285" s="126" t="s">
        <v>23448</v>
      </c>
      <c r="I285" s="126" t="s">
        <v>23449</v>
      </c>
      <c r="J285" s="126" t="s">
        <v>26407</v>
      </c>
      <c r="K285" s="9">
        <f>_xlfn.IFNA(VLOOKUP(Table5[[#This Row],[Section]],SubSill_Tier,2,FALSE),0)</f>
        <v>0</v>
      </c>
      <c r="L285" s="9" t="str">
        <f t="shared" si="13"/>
        <v/>
      </c>
      <c r="M285" s="205" t="str" cm="1">
        <f t="array" ref="M285">_xlfn.IFS(NOT(ISERROR(VLOOKUP(Table5[[#This Row],[Section]],TB_notTB,1,FALSE))),"No",LEFT(Table5[[#This Row],[Section]],3)="ETB","PLS",LEFT(Table5[[#This Row],[Section]],1)="7","PDB",NOT(ISBLANK(Table5[[#This Row],[Section]])),"No")</f>
        <v>PDB</v>
      </c>
    </row>
    <row r="286" spans="1:13" x14ac:dyDescent="0.25">
      <c r="A286" s="126" t="s">
        <v>25861</v>
      </c>
      <c r="B286" s="126" t="s">
        <v>25430</v>
      </c>
      <c r="C286" s="126" t="s">
        <v>75</v>
      </c>
      <c r="D286" s="127">
        <v>1.8220000000000001</v>
      </c>
      <c r="E286" s="128">
        <v>678</v>
      </c>
      <c r="F286" s="128">
        <v>678</v>
      </c>
      <c r="G286" s="126" t="s">
        <v>23447</v>
      </c>
      <c r="H286" s="126" t="s">
        <v>23448</v>
      </c>
      <c r="I286" s="126" t="s">
        <v>23449</v>
      </c>
      <c r="J286" s="126" t="s">
        <v>26407</v>
      </c>
      <c r="K286" s="9">
        <f>_xlfn.IFNA(VLOOKUP(Table5[[#This Row],[Section]],SubSill_Tier,2,FALSE),0)</f>
        <v>0</v>
      </c>
      <c r="L286" s="9" t="str">
        <f t="shared" si="13"/>
        <v/>
      </c>
      <c r="M286" s="205" t="str" cm="1">
        <f t="array" ref="M286">_xlfn.IFS(NOT(ISERROR(VLOOKUP(Table5[[#This Row],[Section]],TB_notTB,1,FALSE))),"No",LEFT(Table5[[#This Row],[Section]],3)="ETB","PLS",LEFT(Table5[[#This Row],[Section]],1)="7","PDB",NOT(ISBLANK(Table5[[#This Row],[Section]])),"No")</f>
        <v>PDB</v>
      </c>
    </row>
    <row r="287" spans="1:13" x14ac:dyDescent="0.25">
      <c r="A287" s="126" t="s">
        <v>25862</v>
      </c>
      <c r="B287" s="126" t="s">
        <v>25432</v>
      </c>
      <c r="C287" s="126" t="s">
        <v>75</v>
      </c>
      <c r="D287" s="127">
        <v>1.331</v>
      </c>
      <c r="E287" s="128">
        <v>480</v>
      </c>
      <c r="F287" s="128">
        <v>480</v>
      </c>
      <c r="G287" s="126" t="s">
        <v>23447</v>
      </c>
      <c r="H287" s="126" t="s">
        <v>23448</v>
      </c>
      <c r="I287" s="126" t="s">
        <v>23449</v>
      </c>
      <c r="J287" s="126" t="s">
        <v>26407</v>
      </c>
      <c r="K287" s="9">
        <f>_xlfn.IFNA(VLOOKUP(Table5[[#This Row],[Section]],SubSill_Tier,2,FALSE),0)</f>
        <v>0</v>
      </c>
      <c r="L287" s="9" t="str">
        <f t="shared" si="13"/>
        <v/>
      </c>
      <c r="M287" s="205" t="str" cm="1">
        <f t="array" ref="M287">_xlfn.IFS(NOT(ISERROR(VLOOKUP(Table5[[#This Row],[Section]],TB_notTB,1,FALSE))),"No",LEFT(Table5[[#This Row],[Section]],3)="ETB","PLS",LEFT(Table5[[#This Row],[Section]],1)="7","PDB",NOT(ISBLANK(Table5[[#This Row],[Section]])),"No")</f>
        <v>PDB</v>
      </c>
    </row>
    <row r="288" spans="1:13" x14ac:dyDescent="0.25">
      <c r="A288" s="126" t="s">
        <v>25863</v>
      </c>
      <c r="B288" s="126" t="s">
        <v>25434</v>
      </c>
      <c r="C288" s="126" t="s">
        <v>75</v>
      </c>
      <c r="D288" s="127">
        <v>2.198</v>
      </c>
      <c r="E288" s="128">
        <v>738</v>
      </c>
      <c r="F288" s="128">
        <v>738</v>
      </c>
      <c r="G288" s="126" t="s">
        <v>23447</v>
      </c>
      <c r="H288" s="126" t="s">
        <v>23448</v>
      </c>
      <c r="I288" s="126" t="s">
        <v>23449</v>
      </c>
      <c r="J288" s="126" t="s">
        <v>26407</v>
      </c>
      <c r="K288" s="9">
        <f>_xlfn.IFNA(VLOOKUP(Table5[[#This Row],[Section]],SubSill_Tier,2,FALSE),0)</f>
        <v>0</v>
      </c>
      <c r="L288" s="9" t="str">
        <f t="shared" si="13"/>
        <v/>
      </c>
      <c r="M288" s="205" t="str" cm="1">
        <f t="array" ref="M288">_xlfn.IFS(NOT(ISERROR(VLOOKUP(Table5[[#This Row],[Section]],TB_notTB,1,FALSE))),"No",LEFT(Table5[[#This Row],[Section]],3)="ETB","PLS",LEFT(Table5[[#This Row],[Section]],1)="7","PDB",NOT(ISBLANK(Table5[[#This Row],[Section]])),"No")</f>
        <v>PDB</v>
      </c>
    </row>
    <row r="289" spans="1:13" x14ac:dyDescent="0.25">
      <c r="A289" s="126" t="s">
        <v>25864</v>
      </c>
      <c r="B289" s="126" t="s">
        <v>25436</v>
      </c>
      <c r="C289" s="126" t="s">
        <v>75</v>
      </c>
      <c r="D289" s="127">
        <v>2.0609999999999999</v>
      </c>
      <c r="E289" s="128">
        <v>712</v>
      </c>
      <c r="F289" s="128">
        <v>712</v>
      </c>
      <c r="G289" s="126" t="s">
        <v>23447</v>
      </c>
      <c r="H289" s="126" t="s">
        <v>23448</v>
      </c>
      <c r="I289" s="126" t="s">
        <v>23449</v>
      </c>
      <c r="J289" s="126" t="s">
        <v>26407</v>
      </c>
      <c r="K289" s="9">
        <f>_xlfn.IFNA(VLOOKUP(Table5[[#This Row],[Section]],SubSill_Tier,2,FALSE),0)</f>
        <v>0</v>
      </c>
      <c r="L289" s="9" t="str">
        <f t="shared" si="13"/>
        <v/>
      </c>
      <c r="M289" s="205" t="str" cm="1">
        <f t="array" ref="M289">_xlfn.IFS(NOT(ISERROR(VLOOKUP(Table5[[#This Row],[Section]],TB_notTB,1,FALSE))),"No",LEFT(Table5[[#This Row],[Section]],3)="ETB","PLS",LEFT(Table5[[#This Row],[Section]],1)="7","PDB",NOT(ISBLANK(Table5[[#This Row],[Section]])),"No")</f>
        <v>PDB</v>
      </c>
    </row>
    <row r="290" spans="1:13" x14ac:dyDescent="0.25">
      <c r="A290" s="126" t="s">
        <v>25865</v>
      </c>
      <c r="B290" s="126" t="s">
        <v>25438</v>
      </c>
      <c r="C290" s="126" t="s">
        <v>75</v>
      </c>
      <c r="D290" s="127">
        <v>1.8340000000000001</v>
      </c>
      <c r="E290" s="128">
        <v>670</v>
      </c>
      <c r="F290" s="128">
        <v>670</v>
      </c>
      <c r="G290" s="126" t="s">
        <v>24272</v>
      </c>
      <c r="H290" s="126" t="s">
        <v>24273</v>
      </c>
      <c r="I290" s="126" t="s">
        <v>24274</v>
      </c>
      <c r="J290" s="126" t="s">
        <v>26407</v>
      </c>
      <c r="K290" s="9">
        <f>_xlfn.IFNA(VLOOKUP(Table5[[#This Row],[Section]],SubSill_Tier,2,FALSE),0)</f>
        <v>0</v>
      </c>
      <c r="L290" s="9" t="str">
        <f t="shared" si="13"/>
        <v/>
      </c>
      <c r="M290" s="205" t="str" cm="1">
        <f t="array" ref="M290">_xlfn.IFS(NOT(ISERROR(VLOOKUP(Table5[[#This Row],[Section]],TB_notTB,1,FALSE))),"No",LEFT(Table5[[#This Row],[Section]],3)="ETB","PLS",LEFT(Table5[[#This Row],[Section]],1)="7","PDB",NOT(ISBLANK(Table5[[#This Row],[Section]])),"No")</f>
        <v>PDB</v>
      </c>
    </row>
    <row r="291" spans="1:13" x14ac:dyDescent="0.25">
      <c r="A291" s="126" t="s">
        <v>25866</v>
      </c>
      <c r="B291" s="126" t="s">
        <v>25996</v>
      </c>
      <c r="C291" s="126" t="s">
        <v>75</v>
      </c>
      <c r="D291" s="127">
        <v>2.7519999999999998</v>
      </c>
      <c r="E291" s="128">
        <v>638</v>
      </c>
      <c r="F291" s="128">
        <v>638</v>
      </c>
      <c r="G291" s="126" t="s">
        <v>24272</v>
      </c>
      <c r="H291" s="126" t="s">
        <v>24273</v>
      </c>
      <c r="I291" s="126" t="s">
        <v>24274</v>
      </c>
      <c r="J291" s="126" t="s">
        <v>26407</v>
      </c>
      <c r="K291" s="9">
        <f>_xlfn.IFNA(VLOOKUP(Table5[[#This Row],[Section]],SubSill_Tier,2,FALSE),0)</f>
        <v>0</v>
      </c>
      <c r="L291" s="9" t="str">
        <f t="shared" si="13"/>
        <v/>
      </c>
      <c r="M291" s="205" t="str" cm="1">
        <f t="array" ref="M291">_xlfn.IFS(NOT(ISERROR(VLOOKUP(Table5[[#This Row],[Section]],TB_notTB,1,FALSE))),"No",LEFT(Table5[[#This Row],[Section]],3)="ETB","PLS",LEFT(Table5[[#This Row],[Section]],1)="7","PDB",NOT(ISBLANK(Table5[[#This Row],[Section]])),"No")</f>
        <v>PDB</v>
      </c>
    </row>
    <row r="292" spans="1:13" x14ac:dyDescent="0.25">
      <c r="A292" s="126" t="s">
        <v>25867</v>
      </c>
      <c r="B292" s="126" t="s">
        <v>25442</v>
      </c>
      <c r="C292" s="126" t="s">
        <v>75</v>
      </c>
      <c r="D292" s="127">
        <v>1.6839999999999999</v>
      </c>
      <c r="E292" s="128">
        <v>661</v>
      </c>
      <c r="F292" s="128">
        <v>661</v>
      </c>
      <c r="G292" s="126" t="s">
        <v>24279</v>
      </c>
      <c r="H292" s="126" t="s">
        <v>24280</v>
      </c>
      <c r="I292" s="126" t="s">
        <v>24281</v>
      </c>
      <c r="J292" s="126" t="s">
        <v>26407</v>
      </c>
      <c r="K292" s="9">
        <f>_xlfn.IFNA(VLOOKUP(Table5[[#This Row],[Section]],SubSill_Tier,2,FALSE),0)</f>
        <v>0</v>
      </c>
      <c r="L292" s="9" t="str">
        <f t="shared" si="13"/>
        <v/>
      </c>
      <c r="M292" s="205" t="str" cm="1">
        <f t="array" ref="M292">_xlfn.IFS(NOT(ISERROR(VLOOKUP(Table5[[#This Row],[Section]],TB_notTB,1,FALSE))),"No",LEFT(Table5[[#This Row],[Section]],3)="ETB","PLS",LEFT(Table5[[#This Row],[Section]],1)="7","PDB",NOT(ISBLANK(Table5[[#This Row],[Section]])),"No")</f>
        <v>PDB</v>
      </c>
    </row>
    <row r="293" spans="1:13" x14ac:dyDescent="0.25">
      <c r="A293" s="126" t="s">
        <v>25868</v>
      </c>
      <c r="B293" s="126" t="s">
        <v>25997</v>
      </c>
      <c r="C293" s="126" t="s">
        <v>75</v>
      </c>
      <c r="D293" s="127">
        <v>2.0099999999999998</v>
      </c>
      <c r="E293" s="128">
        <v>660</v>
      </c>
      <c r="F293" s="128">
        <v>660</v>
      </c>
      <c r="G293" s="126" t="s">
        <v>24279</v>
      </c>
      <c r="H293" s="126" t="s">
        <v>24280</v>
      </c>
      <c r="I293" s="126" t="s">
        <v>24281</v>
      </c>
      <c r="J293" s="126" t="s">
        <v>26407</v>
      </c>
      <c r="K293" s="9">
        <f>_xlfn.IFNA(VLOOKUP(Table5[[#This Row],[Section]],SubSill_Tier,2,FALSE),0)</f>
        <v>0</v>
      </c>
      <c r="L293" s="9" t="str">
        <f t="shared" si="13"/>
        <v/>
      </c>
      <c r="M293" s="205" t="str" cm="1">
        <f t="array" ref="M293">_xlfn.IFS(NOT(ISERROR(VLOOKUP(Table5[[#This Row],[Section]],TB_notTB,1,FALSE))),"No",LEFT(Table5[[#This Row],[Section]],3)="ETB","PLS",LEFT(Table5[[#This Row],[Section]],1)="7","PDB",NOT(ISBLANK(Table5[[#This Row],[Section]])),"No")</f>
        <v>PDB</v>
      </c>
    </row>
    <row r="294" spans="1:13" x14ac:dyDescent="0.25">
      <c r="A294" s="126" t="s">
        <v>25869</v>
      </c>
      <c r="B294" s="126" t="s">
        <v>25446</v>
      </c>
      <c r="C294" s="126" t="s">
        <v>75</v>
      </c>
      <c r="D294" s="127">
        <v>1.667</v>
      </c>
      <c r="E294" s="128">
        <v>695</v>
      </c>
      <c r="F294" s="128">
        <v>695</v>
      </c>
      <c r="G294" s="126" t="s">
        <v>22955</v>
      </c>
      <c r="H294" s="126" t="s">
        <v>22956</v>
      </c>
      <c r="I294" s="126" t="s">
        <v>22957</v>
      </c>
      <c r="J294" s="126" t="s">
        <v>26407</v>
      </c>
      <c r="K294" s="9">
        <f>_xlfn.IFNA(VLOOKUP(Table5[[#This Row],[Section]],SubSill_Tier,2,FALSE),0)</f>
        <v>0</v>
      </c>
      <c r="L294" s="9" t="str">
        <f t="shared" si="13"/>
        <v/>
      </c>
      <c r="M294" s="205" t="str" cm="1">
        <f t="array" ref="M294">_xlfn.IFS(NOT(ISERROR(VLOOKUP(Table5[[#This Row],[Section]],TB_notTB,1,FALSE))),"No",LEFT(Table5[[#This Row],[Section]],3)="ETB","PLS",LEFT(Table5[[#This Row],[Section]],1)="7","PDB",NOT(ISBLANK(Table5[[#This Row],[Section]])),"No")</f>
        <v>PDB</v>
      </c>
    </row>
    <row r="295" spans="1:13" x14ac:dyDescent="0.25">
      <c r="A295" s="126" t="s">
        <v>25870</v>
      </c>
      <c r="B295" s="126" t="s">
        <v>25448</v>
      </c>
      <c r="C295" s="126" t="s">
        <v>75</v>
      </c>
      <c r="D295" s="127">
        <v>0.91900000000000004</v>
      </c>
      <c r="E295" s="128">
        <v>384</v>
      </c>
      <c r="F295" s="128">
        <v>384</v>
      </c>
      <c r="G295" s="126" t="s">
        <v>24272</v>
      </c>
      <c r="H295" s="126" t="s">
        <v>24273</v>
      </c>
      <c r="I295" s="126" t="s">
        <v>24274</v>
      </c>
      <c r="J295" s="126" t="s">
        <v>26407</v>
      </c>
      <c r="K295" s="9">
        <f>_xlfn.IFNA(VLOOKUP(Table5[[#This Row],[Section]],SubSill_Tier,2,FALSE),0)</f>
        <v>0</v>
      </c>
      <c r="L295" s="9" t="str">
        <f t="shared" si="13"/>
        <v/>
      </c>
      <c r="M295" s="205" t="str" cm="1">
        <f t="array" ref="M295">_xlfn.IFS(NOT(ISERROR(VLOOKUP(Table5[[#This Row],[Section]],TB_notTB,1,FALSE))),"No",LEFT(Table5[[#This Row],[Section]],3)="ETB","PLS",LEFT(Table5[[#This Row],[Section]],1)="7","PDB",NOT(ISBLANK(Table5[[#This Row],[Section]])),"No")</f>
        <v>PDB</v>
      </c>
    </row>
    <row r="296" spans="1:13" x14ac:dyDescent="0.25">
      <c r="A296" s="126" t="s">
        <v>25871</v>
      </c>
      <c r="B296" s="126" t="s">
        <v>25450</v>
      </c>
      <c r="C296" s="126" t="s">
        <v>75</v>
      </c>
      <c r="D296" s="127">
        <v>0.65700000000000003</v>
      </c>
      <c r="E296" s="128">
        <v>294</v>
      </c>
      <c r="F296" s="128">
        <v>294</v>
      </c>
      <c r="G296" s="126" t="s">
        <v>24272</v>
      </c>
      <c r="H296" s="126" t="s">
        <v>24273</v>
      </c>
      <c r="I296" s="126" t="s">
        <v>24274</v>
      </c>
      <c r="J296" s="126" t="s">
        <v>26407</v>
      </c>
      <c r="K296" s="9">
        <f>_xlfn.IFNA(VLOOKUP(Table5[[#This Row],[Section]],SubSill_Tier,2,FALSE),0)</f>
        <v>0</v>
      </c>
      <c r="L296" s="9" t="str">
        <f t="shared" si="13"/>
        <v/>
      </c>
      <c r="M296" s="205" t="str" cm="1">
        <f t="array" ref="M296">_xlfn.IFS(NOT(ISERROR(VLOOKUP(Table5[[#This Row],[Section]],TB_notTB,1,FALSE))),"No",LEFT(Table5[[#This Row],[Section]],3)="ETB","PLS",LEFT(Table5[[#This Row],[Section]],1)="7","PDB",NOT(ISBLANK(Table5[[#This Row],[Section]])),"No")</f>
        <v>PDB</v>
      </c>
    </row>
    <row r="297" spans="1:13" x14ac:dyDescent="0.25">
      <c r="A297" s="126" t="s">
        <v>25872</v>
      </c>
      <c r="B297" s="126" t="s">
        <v>25452</v>
      </c>
      <c r="C297" s="126" t="s">
        <v>75</v>
      </c>
      <c r="D297" s="127">
        <v>0.67500000000000004</v>
      </c>
      <c r="E297" s="128">
        <v>296</v>
      </c>
      <c r="F297" s="128">
        <v>296</v>
      </c>
      <c r="G297" s="126" t="s">
        <v>24272</v>
      </c>
      <c r="H297" s="126" t="s">
        <v>24273</v>
      </c>
      <c r="I297" s="126" t="s">
        <v>24274</v>
      </c>
      <c r="J297" s="126" t="s">
        <v>26407</v>
      </c>
      <c r="K297" s="9">
        <f>_xlfn.IFNA(VLOOKUP(Table5[[#This Row],[Section]],SubSill_Tier,2,FALSE),0)</f>
        <v>0</v>
      </c>
      <c r="L297" s="9" t="str">
        <f t="shared" si="13"/>
        <v/>
      </c>
      <c r="M297" s="205" t="str" cm="1">
        <f t="array" ref="M297">_xlfn.IFS(NOT(ISERROR(VLOOKUP(Table5[[#This Row],[Section]],TB_notTB,1,FALSE))),"No",LEFT(Table5[[#This Row],[Section]],3)="ETB","PLS",LEFT(Table5[[#This Row],[Section]],1)="7","PDB",NOT(ISBLANK(Table5[[#This Row],[Section]])),"No")</f>
        <v>PDB</v>
      </c>
    </row>
    <row r="298" spans="1:13" x14ac:dyDescent="0.25">
      <c r="A298" s="126" t="s">
        <v>25873</v>
      </c>
      <c r="B298" s="126" t="s">
        <v>25454</v>
      </c>
      <c r="C298" s="126" t="s">
        <v>75</v>
      </c>
      <c r="D298" s="127">
        <v>1.0760000000000001</v>
      </c>
      <c r="E298" s="128">
        <v>395</v>
      </c>
      <c r="F298" s="128">
        <v>395</v>
      </c>
      <c r="G298" s="126" t="s">
        <v>24272</v>
      </c>
      <c r="H298" s="126" t="s">
        <v>24273</v>
      </c>
      <c r="I298" s="126" t="s">
        <v>24274</v>
      </c>
      <c r="J298" s="126" t="s">
        <v>26407</v>
      </c>
      <c r="K298" s="9">
        <f>_xlfn.IFNA(VLOOKUP(Table5[[#This Row],[Section]],SubSill_Tier,2,FALSE),0)</f>
        <v>0</v>
      </c>
      <c r="L298" s="9" t="str">
        <f t="shared" si="13"/>
        <v/>
      </c>
      <c r="M298" s="205" t="str" cm="1">
        <f t="array" ref="M298">_xlfn.IFS(NOT(ISERROR(VLOOKUP(Table5[[#This Row],[Section]],TB_notTB,1,FALSE))),"No",LEFT(Table5[[#This Row],[Section]],3)="ETB","PLS",LEFT(Table5[[#This Row],[Section]],1)="7","PDB",NOT(ISBLANK(Table5[[#This Row],[Section]])),"No")</f>
        <v>PDB</v>
      </c>
    </row>
    <row r="299" spans="1:13" x14ac:dyDescent="0.25">
      <c r="A299" s="126" t="s">
        <v>25874</v>
      </c>
      <c r="B299" s="126" t="s">
        <v>25456</v>
      </c>
      <c r="C299" s="126" t="s">
        <v>75</v>
      </c>
      <c r="D299" s="127">
        <v>0.626</v>
      </c>
      <c r="E299" s="128">
        <v>296</v>
      </c>
      <c r="F299" s="128">
        <v>296</v>
      </c>
      <c r="G299" s="126" t="s">
        <v>24272</v>
      </c>
      <c r="H299" s="126" t="s">
        <v>24273</v>
      </c>
      <c r="I299" s="126" t="s">
        <v>24274</v>
      </c>
      <c r="J299" s="126" t="s">
        <v>26407</v>
      </c>
      <c r="K299" s="9">
        <f>_xlfn.IFNA(VLOOKUP(Table5[[#This Row],[Section]],SubSill_Tier,2,FALSE),0)</f>
        <v>0</v>
      </c>
      <c r="L299" s="9" t="str">
        <f t="shared" si="13"/>
        <v/>
      </c>
      <c r="M299" s="205" t="str" cm="1">
        <f t="array" ref="M299">_xlfn.IFS(NOT(ISERROR(VLOOKUP(Table5[[#This Row],[Section]],TB_notTB,1,FALSE))),"No",LEFT(Table5[[#This Row],[Section]],3)="ETB","PLS",LEFT(Table5[[#This Row],[Section]],1)="7","PDB",NOT(ISBLANK(Table5[[#This Row],[Section]])),"No")</f>
        <v>PDB</v>
      </c>
    </row>
    <row r="300" spans="1:13" x14ac:dyDescent="0.25">
      <c r="A300" s="126" t="s">
        <v>25875</v>
      </c>
      <c r="B300" s="126" t="s">
        <v>25458</v>
      </c>
      <c r="C300" s="126" t="s">
        <v>75</v>
      </c>
      <c r="D300" s="127">
        <v>0.48099999999999998</v>
      </c>
      <c r="E300" s="128">
        <v>206</v>
      </c>
      <c r="F300" s="128">
        <v>206</v>
      </c>
      <c r="G300" s="126" t="s">
        <v>24272</v>
      </c>
      <c r="H300" s="126" t="s">
        <v>24273</v>
      </c>
      <c r="I300" s="126" t="s">
        <v>24274</v>
      </c>
      <c r="J300" s="126" t="s">
        <v>26407</v>
      </c>
      <c r="K300" s="9">
        <f>_xlfn.IFNA(VLOOKUP(Table5[[#This Row],[Section]],SubSill_Tier,2,FALSE),0)</f>
        <v>0</v>
      </c>
      <c r="L300" s="9" t="str">
        <f t="shared" si="13"/>
        <v/>
      </c>
      <c r="M300" s="205" t="str" cm="1">
        <f t="array" ref="M300">_xlfn.IFS(NOT(ISERROR(VLOOKUP(Table5[[#This Row],[Section]],TB_notTB,1,FALSE))),"No",LEFT(Table5[[#This Row],[Section]],3)="ETB","PLS",LEFT(Table5[[#This Row],[Section]],1)="7","PDB",NOT(ISBLANK(Table5[[#This Row],[Section]])),"No")</f>
        <v>PDB</v>
      </c>
    </row>
    <row r="301" spans="1:13" x14ac:dyDescent="0.25">
      <c r="A301" s="126" t="s">
        <v>25583</v>
      </c>
      <c r="B301" s="126" t="s">
        <v>25218</v>
      </c>
      <c r="C301" s="126" t="s">
        <v>75</v>
      </c>
      <c r="D301" s="127">
        <v>1.9390000000000001</v>
      </c>
      <c r="E301" s="128">
        <v>675</v>
      </c>
      <c r="F301" s="128">
        <v>675</v>
      </c>
      <c r="G301" s="126" t="s">
        <v>23154</v>
      </c>
      <c r="H301" s="126" t="s">
        <v>23155</v>
      </c>
      <c r="I301" s="126" t="s">
        <v>23156</v>
      </c>
      <c r="J301" s="126" t="s">
        <v>26407</v>
      </c>
      <c r="K301" s="9">
        <f>_xlfn.IFNA(VLOOKUP(Table5[[#This Row],[Section]],SubSill_Tier,2,FALSE),0)</f>
        <v>0</v>
      </c>
      <c r="L301" s="9" t="str">
        <f t="shared" si="13"/>
        <v/>
      </c>
      <c r="M301" s="205" t="str" cm="1">
        <f t="array" ref="M301">_xlfn.IFS(NOT(ISERROR(VLOOKUP(Table5[[#This Row],[Section]],TB_notTB,1,FALSE))),"No",LEFT(Table5[[#This Row],[Section]],3)="ETB","PLS",LEFT(Table5[[#This Row],[Section]],1)="7","PDB",NOT(ISBLANK(Table5[[#This Row],[Section]])),"No")</f>
        <v>PDB</v>
      </c>
    </row>
    <row r="302" spans="1:13" x14ac:dyDescent="0.25">
      <c r="A302" s="126" t="s">
        <v>25584</v>
      </c>
      <c r="B302" s="126" t="s">
        <v>25220</v>
      </c>
      <c r="C302" s="126" t="s">
        <v>75</v>
      </c>
      <c r="D302" s="127">
        <v>1.54</v>
      </c>
      <c r="E302" s="128">
        <v>567</v>
      </c>
      <c r="F302" s="128">
        <v>567</v>
      </c>
      <c r="G302" s="126" t="s">
        <v>23154</v>
      </c>
      <c r="H302" s="126" t="s">
        <v>23155</v>
      </c>
      <c r="I302" s="126" t="s">
        <v>23156</v>
      </c>
      <c r="J302" s="126" t="s">
        <v>26407</v>
      </c>
      <c r="K302" s="9">
        <f>_xlfn.IFNA(VLOOKUP(Table5[[#This Row],[Section]],SubSill_Tier,2,FALSE),0)</f>
        <v>0</v>
      </c>
      <c r="L302" s="9" t="str">
        <f t="shared" si="13"/>
        <v/>
      </c>
      <c r="M302" s="205" t="str" cm="1">
        <f t="array" ref="M302">_xlfn.IFS(NOT(ISERROR(VLOOKUP(Table5[[#This Row],[Section]],TB_notTB,1,FALSE))),"No",LEFT(Table5[[#This Row],[Section]],3)="ETB","PLS",LEFT(Table5[[#This Row],[Section]],1)="7","PDB",NOT(ISBLANK(Table5[[#This Row],[Section]])),"No")</f>
        <v>PDB</v>
      </c>
    </row>
    <row r="303" spans="1:13" x14ac:dyDescent="0.25">
      <c r="A303" s="126" t="s">
        <v>25585</v>
      </c>
      <c r="B303" s="126" t="s">
        <v>25222</v>
      </c>
      <c r="C303" s="126" t="s">
        <v>75</v>
      </c>
      <c r="D303" s="127">
        <v>1.597</v>
      </c>
      <c r="E303" s="128">
        <v>604</v>
      </c>
      <c r="F303" s="128">
        <v>604</v>
      </c>
      <c r="G303" s="126" t="s">
        <v>23154</v>
      </c>
      <c r="H303" s="126" t="s">
        <v>23155</v>
      </c>
      <c r="I303" s="126" t="s">
        <v>23156</v>
      </c>
      <c r="J303" s="126" t="s">
        <v>26407</v>
      </c>
      <c r="K303" s="9">
        <f>_xlfn.IFNA(VLOOKUP(Table5[[#This Row],[Section]],SubSill_Tier,2,FALSE),0)</f>
        <v>0</v>
      </c>
      <c r="L303" s="9" t="str">
        <f t="shared" si="13"/>
        <v/>
      </c>
      <c r="M303" s="205" t="str" cm="1">
        <f t="array" ref="M303">_xlfn.IFS(NOT(ISERROR(VLOOKUP(Table5[[#This Row],[Section]],TB_notTB,1,FALSE))),"No",LEFT(Table5[[#This Row],[Section]],3)="ETB","PLS",LEFT(Table5[[#This Row],[Section]],1)="7","PDB",NOT(ISBLANK(Table5[[#This Row],[Section]])),"No")</f>
        <v>PDB</v>
      </c>
    </row>
    <row r="304" spans="1:13" x14ac:dyDescent="0.25">
      <c r="A304" s="126" t="s">
        <v>25586</v>
      </c>
      <c r="B304" s="126" t="s">
        <v>25224</v>
      </c>
      <c r="C304" s="126" t="s">
        <v>75</v>
      </c>
      <c r="D304" s="127">
        <v>1.016</v>
      </c>
      <c r="E304" s="128">
        <v>375</v>
      </c>
      <c r="F304" s="128">
        <v>375</v>
      </c>
      <c r="G304" s="126" t="s">
        <v>23154</v>
      </c>
      <c r="H304" s="126" t="s">
        <v>23155</v>
      </c>
      <c r="I304" s="126" t="s">
        <v>23156</v>
      </c>
      <c r="J304" s="126" t="s">
        <v>26407</v>
      </c>
      <c r="K304" s="9">
        <f>_xlfn.IFNA(VLOOKUP(Table5[[#This Row],[Section]],SubSill_Tier,2,FALSE),0)</f>
        <v>0</v>
      </c>
      <c r="L304" s="9" t="str">
        <f t="shared" si="13"/>
        <v/>
      </c>
      <c r="M304" s="205" t="str" cm="1">
        <f t="array" ref="M304">_xlfn.IFS(NOT(ISERROR(VLOOKUP(Table5[[#This Row],[Section]],TB_notTB,1,FALSE))),"No",LEFT(Table5[[#This Row],[Section]],3)="ETB","PLS",LEFT(Table5[[#This Row],[Section]],1)="7","PDB",NOT(ISBLANK(Table5[[#This Row],[Section]])),"No")</f>
        <v>PDB</v>
      </c>
    </row>
    <row r="305" spans="1:13" x14ac:dyDescent="0.25">
      <c r="A305" s="126" t="s">
        <v>25587</v>
      </c>
      <c r="B305" s="126" t="s">
        <v>25226</v>
      </c>
      <c r="C305" s="126" t="s">
        <v>75</v>
      </c>
      <c r="D305" s="127">
        <v>2.1019999999999999</v>
      </c>
      <c r="E305" s="128">
        <v>561</v>
      </c>
      <c r="F305" s="128">
        <v>561</v>
      </c>
      <c r="G305" s="126" t="s">
        <v>23154</v>
      </c>
      <c r="H305" s="126" t="s">
        <v>23155</v>
      </c>
      <c r="I305" s="126" t="s">
        <v>23156</v>
      </c>
      <c r="J305" s="126" t="s">
        <v>26407</v>
      </c>
      <c r="K305" s="9">
        <f>_xlfn.IFNA(VLOOKUP(Table5[[#This Row],[Section]],SubSill_Tier,2,FALSE),0)</f>
        <v>0</v>
      </c>
      <c r="L305" s="9" t="str">
        <f t="shared" si="13"/>
        <v/>
      </c>
      <c r="M305" s="205" t="str" cm="1">
        <f t="array" ref="M305">_xlfn.IFS(NOT(ISERROR(VLOOKUP(Table5[[#This Row],[Section]],TB_notTB,1,FALSE))),"No",LEFT(Table5[[#This Row],[Section]],3)="ETB","PLS",LEFT(Table5[[#This Row],[Section]],1)="7","PDB",NOT(ISBLANK(Table5[[#This Row],[Section]])),"No")</f>
        <v>PDB</v>
      </c>
    </row>
    <row r="306" spans="1:13" x14ac:dyDescent="0.25">
      <c r="A306" s="126" t="s">
        <v>25588</v>
      </c>
      <c r="B306" s="126" t="s">
        <v>25228</v>
      </c>
      <c r="C306" s="126" t="s">
        <v>75</v>
      </c>
      <c r="D306" s="127">
        <v>2.0920000000000001</v>
      </c>
      <c r="E306" s="128">
        <v>478</v>
      </c>
      <c r="F306" s="128">
        <v>478</v>
      </c>
      <c r="G306" s="126" t="s">
        <v>23154</v>
      </c>
      <c r="H306" s="126" t="s">
        <v>23155</v>
      </c>
      <c r="I306" s="126" t="s">
        <v>23156</v>
      </c>
      <c r="J306" s="126" t="s">
        <v>26407</v>
      </c>
      <c r="K306" s="9">
        <f>_xlfn.IFNA(VLOOKUP(Table5[[#This Row],[Section]],SubSill_Tier,2,FALSE),0)</f>
        <v>0</v>
      </c>
      <c r="L306" s="9" t="str">
        <f t="shared" si="13"/>
        <v/>
      </c>
      <c r="M306" s="205" t="str" cm="1">
        <f t="array" ref="M306">_xlfn.IFS(NOT(ISERROR(VLOOKUP(Table5[[#This Row],[Section]],TB_notTB,1,FALSE))),"No",LEFT(Table5[[#This Row],[Section]],3)="ETB","PLS",LEFT(Table5[[#This Row],[Section]],1)="7","PDB",NOT(ISBLANK(Table5[[#This Row],[Section]])),"No")</f>
        <v>PDB</v>
      </c>
    </row>
    <row r="307" spans="1:13" x14ac:dyDescent="0.25">
      <c r="A307" s="126" t="s">
        <v>25589</v>
      </c>
      <c r="B307" s="126" t="s">
        <v>25230</v>
      </c>
      <c r="C307" s="126" t="s">
        <v>75</v>
      </c>
      <c r="D307" s="127">
        <v>1.6890000000000001</v>
      </c>
      <c r="E307" s="128">
        <v>585</v>
      </c>
      <c r="F307" s="128">
        <v>585</v>
      </c>
      <c r="G307" s="126" t="s">
        <v>23154</v>
      </c>
      <c r="H307" s="126" t="s">
        <v>23155</v>
      </c>
      <c r="I307" s="126" t="s">
        <v>23156</v>
      </c>
      <c r="J307" s="126" t="s">
        <v>26407</v>
      </c>
      <c r="K307" s="9">
        <f>_xlfn.IFNA(VLOOKUP(Table5[[#This Row],[Section]],SubSill_Tier,2,FALSE),0)</f>
        <v>0</v>
      </c>
      <c r="L307" s="9" t="str">
        <f t="shared" si="13"/>
        <v/>
      </c>
      <c r="M307" s="205" t="str" cm="1">
        <f t="array" ref="M307">_xlfn.IFS(NOT(ISERROR(VLOOKUP(Table5[[#This Row],[Section]],TB_notTB,1,FALSE))),"No",LEFT(Table5[[#This Row],[Section]],3)="ETB","PLS",LEFT(Table5[[#This Row],[Section]],1)="7","PDB",NOT(ISBLANK(Table5[[#This Row],[Section]])),"No")</f>
        <v>PDB</v>
      </c>
    </row>
    <row r="308" spans="1:13" x14ac:dyDescent="0.25">
      <c r="A308" s="126" t="s">
        <v>25590</v>
      </c>
      <c r="B308" s="126" t="s">
        <v>25232</v>
      </c>
      <c r="C308" s="126" t="s">
        <v>75</v>
      </c>
      <c r="D308" s="127">
        <v>1.732</v>
      </c>
      <c r="E308" s="128">
        <v>604</v>
      </c>
      <c r="F308" s="128">
        <v>604</v>
      </c>
      <c r="G308" s="126" t="s">
        <v>23154</v>
      </c>
      <c r="H308" s="126" t="s">
        <v>23155</v>
      </c>
      <c r="I308" s="126" t="s">
        <v>23156</v>
      </c>
      <c r="J308" s="126" t="s">
        <v>26407</v>
      </c>
      <c r="K308" s="9">
        <f>_xlfn.IFNA(VLOOKUP(Table5[[#This Row],[Section]],SubSill_Tier,2,FALSE),0)</f>
        <v>0</v>
      </c>
      <c r="L308" s="9" t="str">
        <f t="shared" si="13"/>
        <v/>
      </c>
      <c r="M308" s="205" t="str" cm="1">
        <f t="array" ref="M308">_xlfn.IFS(NOT(ISERROR(VLOOKUP(Table5[[#This Row],[Section]],TB_notTB,1,FALSE))),"No",LEFT(Table5[[#This Row],[Section]],3)="ETB","PLS",LEFT(Table5[[#This Row],[Section]],1)="7","PDB",NOT(ISBLANK(Table5[[#This Row],[Section]])),"No")</f>
        <v>PDB</v>
      </c>
    </row>
    <row r="309" spans="1:13" x14ac:dyDescent="0.25">
      <c r="A309" s="126" t="s">
        <v>25591</v>
      </c>
      <c r="B309" s="126" t="s">
        <v>25234</v>
      </c>
      <c r="C309" s="126" t="s">
        <v>75</v>
      </c>
      <c r="D309" s="127">
        <v>1.778</v>
      </c>
      <c r="E309" s="128">
        <v>616</v>
      </c>
      <c r="F309" s="128">
        <v>616</v>
      </c>
      <c r="G309" s="126" t="s">
        <v>23154</v>
      </c>
      <c r="H309" s="126" t="s">
        <v>23155</v>
      </c>
      <c r="I309" s="126" t="s">
        <v>23156</v>
      </c>
      <c r="J309" s="126" t="s">
        <v>26407</v>
      </c>
      <c r="K309" s="9">
        <f>_xlfn.IFNA(VLOOKUP(Table5[[#This Row],[Section]],SubSill_Tier,2,FALSE),0)</f>
        <v>0</v>
      </c>
      <c r="L309" s="9" t="str">
        <f t="shared" si="13"/>
        <v/>
      </c>
      <c r="M309" s="205" t="str" cm="1">
        <f t="array" ref="M309">_xlfn.IFS(NOT(ISERROR(VLOOKUP(Table5[[#This Row],[Section]],TB_notTB,1,FALSE))),"No",LEFT(Table5[[#This Row],[Section]],3)="ETB","PLS",LEFT(Table5[[#This Row],[Section]],1)="7","PDB",NOT(ISBLANK(Table5[[#This Row],[Section]])),"No")</f>
        <v>PDB</v>
      </c>
    </row>
    <row r="310" spans="1:13" x14ac:dyDescent="0.25">
      <c r="A310" s="126" t="s">
        <v>25592</v>
      </c>
      <c r="B310" s="126" t="s">
        <v>25236</v>
      </c>
      <c r="C310" s="126" t="s">
        <v>75</v>
      </c>
      <c r="D310" s="127">
        <v>1.357</v>
      </c>
      <c r="E310" s="128">
        <v>517</v>
      </c>
      <c r="F310" s="128">
        <v>517</v>
      </c>
      <c r="G310" s="126" t="s">
        <v>23154</v>
      </c>
      <c r="H310" s="126" t="s">
        <v>23155</v>
      </c>
      <c r="I310" s="126" t="s">
        <v>23156</v>
      </c>
      <c r="J310" s="126" t="s">
        <v>26407</v>
      </c>
      <c r="K310" s="9">
        <f>_xlfn.IFNA(VLOOKUP(Table5[[#This Row],[Section]],SubSill_Tier,2,FALSE),0)</f>
        <v>0</v>
      </c>
      <c r="L310" s="9" t="str">
        <f t="shared" si="13"/>
        <v/>
      </c>
      <c r="M310" s="205" t="str" cm="1">
        <f t="array" ref="M310">_xlfn.IFS(NOT(ISERROR(VLOOKUP(Table5[[#This Row],[Section]],TB_notTB,1,FALSE))),"No",LEFT(Table5[[#This Row],[Section]],3)="ETB","PLS",LEFT(Table5[[#This Row],[Section]],1)="7","PDB",NOT(ISBLANK(Table5[[#This Row],[Section]])),"No")</f>
        <v>PDB</v>
      </c>
    </row>
    <row r="311" spans="1:13" x14ac:dyDescent="0.25">
      <c r="A311" s="126" t="s">
        <v>25593</v>
      </c>
      <c r="B311" s="126" t="s">
        <v>25238</v>
      </c>
      <c r="C311" s="126" t="s">
        <v>75</v>
      </c>
      <c r="D311" s="127">
        <v>0.42</v>
      </c>
      <c r="E311" s="128">
        <v>199</v>
      </c>
      <c r="F311" s="128">
        <v>199</v>
      </c>
      <c r="G311" s="126" t="s">
        <v>22691</v>
      </c>
      <c r="H311" s="126" t="s">
        <v>22692</v>
      </c>
      <c r="I311" s="126" t="s">
        <v>22693</v>
      </c>
      <c r="J311" s="126" t="s">
        <v>26407</v>
      </c>
      <c r="K311" s="9">
        <f>_xlfn.IFNA(VLOOKUP(Table5[[#This Row],[Section]],SubSill_Tier,2,FALSE),0)</f>
        <v>0</v>
      </c>
      <c r="L311" s="9" t="str">
        <f t="shared" si="13"/>
        <v/>
      </c>
      <c r="M311" s="205" t="str" cm="1">
        <f t="array" ref="M311">_xlfn.IFS(NOT(ISERROR(VLOOKUP(Table5[[#This Row],[Section]],TB_notTB,1,FALSE))),"No",LEFT(Table5[[#This Row],[Section]],3)="ETB","PLS",LEFT(Table5[[#This Row],[Section]],1)="7","PDB",NOT(ISBLANK(Table5[[#This Row],[Section]])),"No")</f>
        <v>PDB</v>
      </c>
    </row>
    <row r="312" spans="1:13" x14ac:dyDescent="0.25">
      <c r="A312" s="126" t="s">
        <v>25594</v>
      </c>
      <c r="B312" s="126" t="s">
        <v>25240</v>
      </c>
      <c r="C312" s="126" t="s">
        <v>75</v>
      </c>
      <c r="D312" s="127">
        <v>0.496</v>
      </c>
      <c r="E312" s="128">
        <v>218</v>
      </c>
      <c r="F312" s="128">
        <v>218</v>
      </c>
      <c r="G312" s="126" t="s">
        <v>22707</v>
      </c>
      <c r="H312" s="126" t="s">
        <v>22708</v>
      </c>
      <c r="I312" s="126" t="s">
        <v>22709</v>
      </c>
      <c r="J312" s="126" t="s">
        <v>26407</v>
      </c>
      <c r="K312" s="9">
        <f>_xlfn.IFNA(VLOOKUP(Table5[[#This Row],[Section]],SubSill_Tier,2,FALSE),0)</f>
        <v>0</v>
      </c>
      <c r="L312" s="9" t="str">
        <f t="shared" si="13"/>
        <v/>
      </c>
      <c r="M312" s="205" t="str" cm="1">
        <f t="array" ref="M312">_xlfn.IFS(NOT(ISERROR(VLOOKUP(Table5[[#This Row],[Section]],TB_notTB,1,FALSE))),"No",LEFT(Table5[[#This Row],[Section]],3)="ETB","PLS",LEFT(Table5[[#This Row],[Section]],1)="7","PDB",NOT(ISBLANK(Table5[[#This Row],[Section]])),"No")</f>
        <v>PDB</v>
      </c>
    </row>
    <row r="313" spans="1:13" x14ac:dyDescent="0.25">
      <c r="A313" s="126" t="s">
        <v>25595</v>
      </c>
      <c r="B313" s="126" t="s">
        <v>25242</v>
      </c>
      <c r="C313" s="126" t="s">
        <v>75</v>
      </c>
      <c r="D313" s="127">
        <v>0.89800000000000002</v>
      </c>
      <c r="E313" s="128">
        <v>425</v>
      </c>
      <c r="F313" s="128">
        <v>425</v>
      </c>
      <c r="G313" s="126" t="s">
        <v>22955</v>
      </c>
      <c r="H313" s="126" t="s">
        <v>22956</v>
      </c>
      <c r="I313" s="126" t="s">
        <v>22957</v>
      </c>
      <c r="J313" s="126" t="s">
        <v>26407</v>
      </c>
      <c r="K313" s="9">
        <f>_xlfn.IFNA(VLOOKUP(Table5[[#This Row],[Section]],SubSill_Tier,2,FALSE),0)</f>
        <v>0</v>
      </c>
      <c r="L313" s="9" t="str">
        <f t="shared" si="13"/>
        <v/>
      </c>
      <c r="M313" s="205" t="str" cm="1">
        <f t="array" ref="M313">_xlfn.IFS(NOT(ISERROR(VLOOKUP(Table5[[#This Row],[Section]],TB_notTB,1,FALSE))),"No",LEFT(Table5[[#This Row],[Section]],3)="ETB","PLS",LEFT(Table5[[#This Row],[Section]],1)="7","PDB",NOT(ISBLANK(Table5[[#This Row],[Section]])),"No")</f>
        <v>PDB</v>
      </c>
    </row>
    <row r="314" spans="1:13" x14ac:dyDescent="0.25">
      <c r="A314" s="126" t="s">
        <v>25596</v>
      </c>
      <c r="B314" s="126" t="s">
        <v>25984</v>
      </c>
      <c r="C314" s="126" t="s">
        <v>75</v>
      </c>
      <c r="D314" s="127">
        <v>1.6739999999999999</v>
      </c>
      <c r="E314" s="128">
        <v>600</v>
      </c>
      <c r="F314" s="128">
        <v>600</v>
      </c>
      <c r="G314" s="126" t="s">
        <v>22761</v>
      </c>
      <c r="H314" s="126" t="s">
        <v>22762</v>
      </c>
      <c r="I314" s="126" t="s">
        <v>22763</v>
      </c>
      <c r="J314" s="126" t="s">
        <v>26407</v>
      </c>
      <c r="K314" s="9">
        <f>_xlfn.IFNA(VLOOKUP(Table5[[#This Row],[Section]],SubSill_Tier,2,FALSE),0)</f>
        <v>0</v>
      </c>
      <c r="L314" s="9" t="str">
        <f t="shared" si="13"/>
        <v/>
      </c>
      <c r="M314" s="205" t="str" cm="1">
        <f t="array" ref="M314">_xlfn.IFS(NOT(ISERROR(VLOOKUP(Table5[[#This Row],[Section]],TB_notTB,1,FALSE))),"No",LEFT(Table5[[#This Row],[Section]],3)="ETB","PLS",LEFT(Table5[[#This Row],[Section]],1)="7","PDB",NOT(ISBLANK(Table5[[#This Row],[Section]])),"No")</f>
        <v>PDB</v>
      </c>
    </row>
    <row r="315" spans="1:13" x14ac:dyDescent="0.25">
      <c r="A315" s="126" t="s">
        <v>25597</v>
      </c>
      <c r="B315" s="126" t="s">
        <v>25246</v>
      </c>
      <c r="C315" s="126" t="s">
        <v>75</v>
      </c>
      <c r="D315" s="127">
        <v>2.3290000000000002</v>
      </c>
      <c r="E315" s="128">
        <v>784</v>
      </c>
      <c r="F315" s="128">
        <v>784</v>
      </c>
      <c r="G315" s="126" t="s">
        <v>23396</v>
      </c>
      <c r="H315" s="126" t="s">
        <v>23397</v>
      </c>
      <c r="I315" s="126" t="s">
        <v>23398</v>
      </c>
      <c r="J315" s="126" t="s">
        <v>26407</v>
      </c>
      <c r="K315" s="9">
        <f>_xlfn.IFNA(VLOOKUP(Table5[[#This Row],[Section]],SubSill_Tier,2,FALSE),0)</f>
        <v>0</v>
      </c>
      <c r="L315" s="9" t="str">
        <f t="shared" si="13"/>
        <v/>
      </c>
      <c r="M315" s="205" t="str" cm="1">
        <f t="array" ref="M315">_xlfn.IFS(NOT(ISERROR(VLOOKUP(Table5[[#This Row],[Section]],TB_notTB,1,FALSE))),"No",LEFT(Table5[[#This Row],[Section]],3)="ETB","PLS",LEFT(Table5[[#This Row],[Section]],1)="7","PDB",NOT(ISBLANK(Table5[[#This Row],[Section]])),"No")</f>
        <v>PDB</v>
      </c>
    </row>
    <row r="316" spans="1:13" x14ac:dyDescent="0.25">
      <c r="A316" s="126" t="s">
        <v>25598</v>
      </c>
      <c r="B316" s="126" t="s">
        <v>25248</v>
      </c>
      <c r="C316" s="126" t="s">
        <v>75</v>
      </c>
      <c r="D316" s="127">
        <v>1.8169999999999999</v>
      </c>
      <c r="E316" s="128">
        <v>675</v>
      </c>
      <c r="F316" s="128">
        <v>675</v>
      </c>
      <c r="G316" s="126" t="s">
        <v>23396</v>
      </c>
      <c r="H316" s="126" t="s">
        <v>23397</v>
      </c>
      <c r="I316" s="126" t="s">
        <v>23398</v>
      </c>
      <c r="J316" s="126" t="s">
        <v>26407</v>
      </c>
      <c r="K316" s="9">
        <f>_xlfn.IFNA(VLOOKUP(Table5[[#This Row],[Section]],SubSill_Tier,2,FALSE),0)</f>
        <v>0</v>
      </c>
      <c r="L316" s="9" t="str">
        <f t="shared" si="13"/>
        <v/>
      </c>
      <c r="M316" s="205" t="str" cm="1">
        <f t="array" ref="M316">_xlfn.IFS(NOT(ISERROR(VLOOKUP(Table5[[#This Row],[Section]],TB_notTB,1,FALSE))),"No",LEFT(Table5[[#This Row],[Section]],3)="ETB","PLS",LEFT(Table5[[#This Row],[Section]],1)="7","PDB",NOT(ISBLANK(Table5[[#This Row],[Section]])),"No")</f>
        <v>PDB</v>
      </c>
    </row>
    <row r="317" spans="1:13" x14ac:dyDescent="0.25">
      <c r="A317" s="126" t="s">
        <v>25599</v>
      </c>
      <c r="B317" s="126" t="s">
        <v>25250</v>
      </c>
      <c r="C317" s="126" t="s">
        <v>75</v>
      </c>
      <c r="D317" s="127">
        <v>1.83</v>
      </c>
      <c r="E317" s="128">
        <v>669</v>
      </c>
      <c r="F317" s="128">
        <v>669</v>
      </c>
      <c r="G317" s="126" t="s">
        <v>23396</v>
      </c>
      <c r="H317" s="126" t="s">
        <v>23397</v>
      </c>
      <c r="I317" s="126" t="s">
        <v>23398</v>
      </c>
      <c r="J317" s="126" t="s">
        <v>26407</v>
      </c>
      <c r="K317" s="9">
        <f>_xlfn.IFNA(VLOOKUP(Table5[[#This Row],[Section]],SubSill_Tier,2,FALSE),0)</f>
        <v>0</v>
      </c>
      <c r="L317" s="9" t="str">
        <f t="shared" si="13"/>
        <v/>
      </c>
      <c r="M317" s="205" t="str" cm="1">
        <f t="array" ref="M317">_xlfn.IFS(NOT(ISERROR(VLOOKUP(Table5[[#This Row],[Section]],TB_notTB,1,FALSE))),"No",LEFT(Table5[[#This Row],[Section]],3)="ETB","PLS",LEFT(Table5[[#This Row],[Section]],1)="7","PDB",NOT(ISBLANK(Table5[[#This Row],[Section]])),"No")</f>
        <v>PDB</v>
      </c>
    </row>
    <row r="318" spans="1:13" x14ac:dyDescent="0.25">
      <c r="A318" s="126" t="s">
        <v>25600</v>
      </c>
      <c r="B318" s="126" t="s">
        <v>25252</v>
      </c>
      <c r="C318" s="126" t="s">
        <v>75</v>
      </c>
      <c r="D318" s="127">
        <v>1.3029999999999999</v>
      </c>
      <c r="E318" s="128">
        <v>485</v>
      </c>
      <c r="F318" s="128">
        <v>485</v>
      </c>
      <c r="G318" s="126" t="s">
        <v>23396</v>
      </c>
      <c r="H318" s="126" t="s">
        <v>23397</v>
      </c>
      <c r="I318" s="126" t="s">
        <v>23398</v>
      </c>
      <c r="J318" s="126" t="s">
        <v>26407</v>
      </c>
      <c r="K318" s="9">
        <f>_xlfn.IFNA(VLOOKUP(Table5[[#This Row],[Section]],SubSill_Tier,2,FALSE),0)</f>
        <v>0</v>
      </c>
      <c r="L318" s="9" t="str">
        <f t="shared" si="13"/>
        <v/>
      </c>
      <c r="M318" s="205" t="str" cm="1">
        <f t="array" ref="M318">_xlfn.IFS(NOT(ISERROR(VLOOKUP(Table5[[#This Row],[Section]],TB_notTB,1,FALSE))),"No",LEFT(Table5[[#This Row],[Section]],3)="ETB","PLS",LEFT(Table5[[#This Row],[Section]],1)="7","PDB",NOT(ISBLANK(Table5[[#This Row],[Section]])),"No")</f>
        <v>PDB</v>
      </c>
    </row>
    <row r="319" spans="1:13" x14ac:dyDescent="0.25">
      <c r="A319" s="126" t="s">
        <v>25601</v>
      </c>
      <c r="B319" s="126" t="s">
        <v>25254</v>
      </c>
      <c r="C319" s="126" t="s">
        <v>75</v>
      </c>
      <c r="D319" s="127">
        <v>2.673</v>
      </c>
      <c r="E319" s="128">
        <v>686</v>
      </c>
      <c r="F319" s="128">
        <v>686</v>
      </c>
      <c r="G319" s="126" t="s">
        <v>23396</v>
      </c>
      <c r="H319" s="126" t="s">
        <v>23397</v>
      </c>
      <c r="I319" s="126" t="s">
        <v>23398</v>
      </c>
      <c r="J319" s="126" t="s">
        <v>26407</v>
      </c>
      <c r="K319" s="9">
        <f>_xlfn.IFNA(VLOOKUP(Table5[[#This Row],[Section]],SubSill_Tier,2,FALSE),0)</f>
        <v>0</v>
      </c>
      <c r="L319" s="9" t="str">
        <f t="shared" si="13"/>
        <v/>
      </c>
      <c r="M319" s="205" t="str" cm="1">
        <f t="array" ref="M319">_xlfn.IFS(NOT(ISERROR(VLOOKUP(Table5[[#This Row],[Section]],TB_notTB,1,FALSE))),"No",LEFT(Table5[[#This Row],[Section]],3)="ETB","PLS",LEFT(Table5[[#This Row],[Section]],1)="7","PDB",NOT(ISBLANK(Table5[[#This Row],[Section]])),"No")</f>
        <v>PDB</v>
      </c>
    </row>
    <row r="320" spans="1:13" x14ac:dyDescent="0.25">
      <c r="A320" s="126" t="s">
        <v>25602</v>
      </c>
      <c r="B320" s="126" t="s">
        <v>25256</v>
      </c>
      <c r="C320" s="126" t="s">
        <v>75</v>
      </c>
      <c r="D320" s="127">
        <v>2.6840000000000002</v>
      </c>
      <c r="E320" s="128">
        <v>578</v>
      </c>
      <c r="F320" s="128">
        <v>578</v>
      </c>
      <c r="G320" s="126" t="s">
        <v>23396</v>
      </c>
      <c r="H320" s="126" t="s">
        <v>23397</v>
      </c>
      <c r="I320" s="126" t="s">
        <v>23398</v>
      </c>
      <c r="J320" s="126" t="s">
        <v>26407</v>
      </c>
      <c r="K320" s="9">
        <f>_xlfn.IFNA(VLOOKUP(Table5[[#This Row],[Section]],SubSill_Tier,2,FALSE),0)</f>
        <v>0</v>
      </c>
      <c r="L320" s="9" t="str">
        <f t="shared" si="13"/>
        <v/>
      </c>
      <c r="M320" s="205" t="str" cm="1">
        <f t="array" ref="M320">_xlfn.IFS(NOT(ISERROR(VLOOKUP(Table5[[#This Row],[Section]],TB_notTB,1,FALSE))),"No",LEFT(Table5[[#This Row],[Section]],3)="ETB","PLS",LEFT(Table5[[#This Row],[Section]],1)="7","PDB",NOT(ISBLANK(Table5[[#This Row],[Section]])),"No")</f>
        <v>PDB</v>
      </c>
    </row>
    <row r="321" spans="1:13" x14ac:dyDescent="0.25">
      <c r="A321" s="126" t="s">
        <v>25603</v>
      </c>
      <c r="B321" s="126" t="s">
        <v>25258</v>
      </c>
      <c r="C321" s="126" t="s">
        <v>75</v>
      </c>
      <c r="D321" s="127">
        <v>2.0110000000000001</v>
      </c>
      <c r="E321" s="128">
        <v>695</v>
      </c>
      <c r="F321" s="128">
        <v>695</v>
      </c>
      <c r="G321" s="126" t="s">
        <v>23396</v>
      </c>
      <c r="H321" s="126" t="s">
        <v>23397</v>
      </c>
      <c r="I321" s="126" t="s">
        <v>23398</v>
      </c>
      <c r="J321" s="126" t="s">
        <v>26407</v>
      </c>
      <c r="K321" s="9">
        <f>_xlfn.IFNA(VLOOKUP(Table5[[#This Row],[Section]],SubSill_Tier,2,FALSE),0)</f>
        <v>0</v>
      </c>
      <c r="L321" s="9" t="str">
        <f t="shared" si="13"/>
        <v/>
      </c>
      <c r="M321" s="205" t="str" cm="1">
        <f t="array" ref="M321">_xlfn.IFS(NOT(ISERROR(VLOOKUP(Table5[[#This Row],[Section]],TB_notTB,1,FALSE))),"No",LEFT(Table5[[#This Row],[Section]],3)="ETB","PLS",LEFT(Table5[[#This Row],[Section]],1)="7","PDB",NOT(ISBLANK(Table5[[#This Row],[Section]])),"No")</f>
        <v>PDB</v>
      </c>
    </row>
    <row r="322" spans="1:13" x14ac:dyDescent="0.25">
      <c r="A322" s="126" t="s">
        <v>25604</v>
      </c>
      <c r="B322" s="126" t="s">
        <v>25260</v>
      </c>
      <c r="C322" s="126" t="s">
        <v>75</v>
      </c>
      <c r="D322" s="127">
        <v>2.04</v>
      </c>
      <c r="E322" s="128">
        <v>713</v>
      </c>
      <c r="F322" s="128">
        <v>713</v>
      </c>
      <c r="G322" s="126" t="s">
        <v>23396</v>
      </c>
      <c r="H322" s="126" t="s">
        <v>23397</v>
      </c>
      <c r="I322" s="126" t="s">
        <v>23398</v>
      </c>
      <c r="J322" s="126" t="s">
        <v>26407</v>
      </c>
      <c r="K322" s="9">
        <f>_xlfn.IFNA(VLOOKUP(Table5[[#This Row],[Section]],SubSill_Tier,2,FALSE),0)</f>
        <v>0</v>
      </c>
      <c r="L322" s="9" t="str">
        <f t="shared" ref="L322:L385" si="14">IFERROR(IF(LEFT(G322,2)="AI",IF(_xlfn.NUMBERVALUE(IFERROR(LEFT(IF(ISERROR(FIND("X",UPPER(B322))),UPPER(B322),RIGHT(UPPER(B322),LEN(UPPER(B322))-FIND("~",SUBSTITUTE(UPPER(B322),"X","~",LEN(UPPER(B322))-LEN(SUBSTITUTE(UPPER(B322),"X","")))))),FIND(" ",IF(ISERROR(FIND("X",UPPER(B322))),UPPER(B322),RIGHT(UPPER(B322),LEN(UPPER(B322))-FIND("~",SUBSTITUTE(UPPER(B322),"X","~",LEN(UPPER(B322))-LEN(SUBSTITUTE(UPPER(B322),"X","")))))),1)-1),IF(ISERROR(FIND("X",UPPER(B322))),UPPER(B322),RIGHT(UPPER(B322),LEN(UPPER(B322))-FIND("~",SUBSTITUTE(UPPER(B322),"X","~",LEN(UPPER(B322))-LEN(SUBSTITUTE(UPPER(B322),"X",""))))))),".")&gt;=5,"Wall",""),""),"")</f>
        <v/>
      </c>
      <c r="M322" s="205" t="str" cm="1">
        <f t="array" ref="M322">_xlfn.IFS(NOT(ISERROR(VLOOKUP(Table5[[#This Row],[Section]],TB_notTB,1,FALSE))),"No",LEFT(Table5[[#This Row],[Section]],3)="ETB","PLS",LEFT(Table5[[#This Row],[Section]],1)="7","PDB",NOT(ISBLANK(Table5[[#This Row],[Section]])),"No")</f>
        <v>PDB</v>
      </c>
    </row>
    <row r="323" spans="1:13" x14ac:dyDescent="0.25">
      <c r="A323" s="126" t="s">
        <v>25605</v>
      </c>
      <c r="B323" s="126" t="s">
        <v>25262</v>
      </c>
      <c r="C323" s="126" t="s">
        <v>75</v>
      </c>
      <c r="D323" s="127">
        <v>2.0459999999999998</v>
      </c>
      <c r="E323" s="128">
        <v>728</v>
      </c>
      <c r="F323" s="128">
        <v>728</v>
      </c>
      <c r="G323" s="126" t="s">
        <v>23396</v>
      </c>
      <c r="H323" s="126" t="s">
        <v>23397</v>
      </c>
      <c r="I323" s="126" t="s">
        <v>23398</v>
      </c>
      <c r="J323" s="126" t="s">
        <v>26407</v>
      </c>
      <c r="K323" s="9">
        <f>_xlfn.IFNA(VLOOKUP(Table5[[#This Row],[Section]],SubSill_Tier,2,FALSE),0)</f>
        <v>0</v>
      </c>
      <c r="L323" s="9" t="str">
        <f t="shared" si="14"/>
        <v/>
      </c>
      <c r="M323" s="205" t="str" cm="1">
        <f t="array" ref="M323">_xlfn.IFS(NOT(ISERROR(VLOOKUP(Table5[[#This Row],[Section]],TB_notTB,1,FALSE))),"No",LEFT(Table5[[#This Row],[Section]],3)="ETB","PLS",LEFT(Table5[[#This Row],[Section]],1)="7","PDB",NOT(ISBLANK(Table5[[#This Row],[Section]])),"No")</f>
        <v>PDB</v>
      </c>
    </row>
    <row r="324" spans="1:13" x14ac:dyDescent="0.25">
      <c r="A324" s="126" t="s">
        <v>25606</v>
      </c>
      <c r="B324" s="126" t="s">
        <v>25264</v>
      </c>
      <c r="C324" s="126" t="s">
        <v>75</v>
      </c>
      <c r="D324" s="127">
        <v>1.667</v>
      </c>
      <c r="E324" s="128">
        <v>623</v>
      </c>
      <c r="F324" s="128">
        <v>623</v>
      </c>
      <c r="G324" s="126" t="s">
        <v>23396</v>
      </c>
      <c r="H324" s="126" t="s">
        <v>23397</v>
      </c>
      <c r="I324" s="126" t="s">
        <v>23398</v>
      </c>
      <c r="J324" s="126" t="s">
        <v>26407</v>
      </c>
      <c r="K324" s="9">
        <f>_xlfn.IFNA(VLOOKUP(Table5[[#This Row],[Section]],SubSill_Tier,2,FALSE),0)</f>
        <v>0</v>
      </c>
      <c r="L324" s="9" t="str">
        <f t="shared" si="14"/>
        <v/>
      </c>
      <c r="M324" s="205" t="str" cm="1">
        <f t="array" ref="M324">_xlfn.IFS(NOT(ISERROR(VLOOKUP(Table5[[#This Row],[Section]],TB_notTB,1,FALSE))),"No",LEFT(Table5[[#This Row],[Section]],3)="ETB","PLS",LEFT(Table5[[#This Row],[Section]],1)="7","PDB",NOT(ISBLANK(Table5[[#This Row],[Section]])),"No")</f>
        <v>PDB</v>
      </c>
    </row>
    <row r="325" spans="1:13" x14ac:dyDescent="0.25">
      <c r="A325" s="126" t="s">
        <v>25607</v>
      </c>
      <c r="B325" s="126" t="s">
        <v>25266</v>
      </c>
      <c r="C325" s="126" t="s">
        <v>75</v>
      </c>
      <c r="D325" s="127">
        <v>1.71</v>
      </c>
      <c r="E325" s="128">
        <v>622</v>
      </c>
      <c r="F325" s="128">
        <v>622</v>
      </c>
      <c r="G325" s="126" t="s">
        <v>23396</v>
      </c>
      <c r="H325" s="126" t="s">
        <v>23397</v>
      </c>
      <c r="I325" s="126" t="s">
        <v>23398</v>
      </c>
      <c r="J325" s="126" t="s">
        <v>26407</v>
      </c>
      <c r="K325" s="9">
        <f>_xlfn.IFNA(VLOOKUP(Table5[[#This Row],[Section]],SubSill_Tier,2,FALSE),0)</f>
        <v>0</v>
      </c>
      <c r="L325" s="9" t="str">
        <f t="shared" si="14"/>
        <v/>
      </c>
      <c r="M325" s="205" t="str" cm="1">
        <f t="array" ref="M325">_xlfn.IFS(NOT(ISERROR(VLOOKUP(Table5[[#This Row],[Section]],TB_notTB,1,FALSE))),"No",LEFT(Table5[[#This Row],[Section]],3)="ETB","PLS",LEFT(Table5[[#This Row],[Section]],1)="7","PDB",NOT(ISBLANK(Table5[[#This Row],[Section]])),"No")</f>
        <v>PDB</v>
      </c>
    </row>
    <row r="326" spans="1:13" x14ac:dyDescent="0.25">
      <c r="A326" s="126" t="s">
        <v>25608</v>
      </c>
      <c r="B326" s="126" t="s">
        <v>25268</v>
      </c>
      <c r="C326" s="126" t="s">
        <v>75</v>
      </c>
      <c r="D326" s="127">
        <v>2.1549999999999998</v>
      </c>
      <c r="E326" s="128">
        <v>702</v>
      </c>
      <c r="F326" s="128">
        <v>702</v>
      </c>
      <c r="G326" s="126" t="s">
        <v>23396</v>
      </c>
      <c r="H326" s="126" t="s">
        <v>23397</v>
      </c>
      <c r="I326" s="126" t="s">
        <v>23398</v>
      </c>
      <c r="J326" s="126" t="s">
        <v>26407</v>
      </c>
      <c r="K326" s="9">
        <f>_xlfn.IFNA(VLOOKUP(Table5[[#This Row],[Section]],SubSill_Tier,2,FALSE),0)</f>
        <v>0</v>
      </c>
      <c r="L326" s="9" t="str">
        <f t="shared" si="14"/>
        <v/>
      </c>
      <c r="M326" s="205" t="str" cm="1">
        <f t="array" ref="M326">_xlfn.IFS(NOT(ISERROR(VLOOKUP(Table5[[#This Row],[Section]],TB_notTB,1,FALSE))),"No",LEFT(Table5[[#This Row],[Section]],3)="ETB","PLS",LEFT(Table5[[#This Row],[Section]],1)="7","PDB",NOT(ISBLANK(Table5[[#This Row],[Section]])),"No")</f>
        <v>PDB</v>
      </c>
    </row>
    <row r="327" spans="1:13" x14ac:dyDescent="0.25">
      <c r="A327" s="126" t="s">
        <v>25609</v>
      </c>
      <c r="B327" s="126" t="s">
        <v>25270</v>
      </c>
      <c r="C327" s="126" t="s">
        <v>75</v>
      </c>
      <c r="D327" s="127">
        <v>2.3959999999999999</v>
      </c>
      <c r="E327" s="128">
        <v>746</v>
      </c>
      <c r="F327" s="128">
        <v>746</v>
      </c>
      <c r="G327" s="126" t="s">
        <v>23396</v>
      </c>
      <c r="H327" s="126" t="s">
        <v>23397</v>
      </c>
      <c r="I327" s="126" t="s">
        <v>23398</v>
      </c>
      <c r="J327" s="126" t="s">
        <v>26407</v>
      </c>
      <c r="K327" s="9">
        <f>_xlfn.IFNA(VLOOKUP(Table5[[#This Row],[Section]],SubSill_Tier,2,FALSE),0)</f>
        <v>0</v>
      </c>
      <c r="L327" s="9" t="str">
        <f t="shared" si="14"/>
        <v/>
      </c>
      <c r="M327" s="205" t="str" cm="1">
        <f t="array" ref="M327">_xlfn.IFS(NOT(ISERROR(VLOOKUP(Table5[[#This Row],[Section]],TB_notTB,1,FALSE))),"No",LEFT(Table5[[#This Row],[Section]],3)="ETB","PLS",LEFT(Table5[[#This Row],[Section]],1)="7","PDB",NOT(ISBLANK(Table5[[#This Row],[Section]])),"No")</f>
        <v>PDB</v>
      </c>
    </row>
    <row r="328" spans="1:13" x14ac:dyDescent="0.25">
      <c r="A328" s="126" t="s">
        <v>25610</v>
      </c>
      <c r="B328" s="126" t="s">
        <v>25272</v>
      </c>
      <c r="C328" s="126" t="s">
        <v>75</v>
      </c>
      <c r="D328" s="127">
        <v>2.5630000000000002</v>
      </c>
      <c r="E328" s="128">
        <v>804</v>
      </c>
      <c r="F328" s="128">
        <v>804</v>
      </c>
      <c r="G328" s="126" t="s">
        <v>23396</v>
      </c>
      <c r="H328" s="126" t="s">
        <v>23397</v>
      </c>
      <c r="I328" s="126" t="s">
        <v>23398</v>
      </c>
      <c r="J328" s="126" t="s">
        <v>26407</v>
      </c>
      <c r="K328" s="9">
        <f>_xlfn.IFNA(VLOOKUP(Table5[[#This Row],[Section]],SubSill_Tier,2,FALSE),0)</f>
        <v>0</v>
      </c>
      <c r="L328" s="9" t="str">
        <f t="shared" si="14"/>
        <v/>
      </c>
      <c r="M328" s="205" t="str" cm="1">
        <f t="array" ref="M328">_xlfn.IFS(NOT(ISERROR(VLOOKUP(Table5[[#This Row],[Section]],TB_notTB,1,FALSE))),"No",LEFT(Table5[[#This Row],[Section]],3)="ETB","PLS",LEFT(Table5[[#This Row],[Section]],1)="7","PDB",NOT(ISBLANK(Table5[[#This Row],[Section]])),"No")</f>
        <v>PDB</v>
      </c>
    </row>
    <row r="329" spans="1:13" x14ac:dyDescent="0.25">
      <c r="A329" s="126" t="s">
        <v>25611</v>
      </c>
      <c r="B329" s="126" t="s">
        <v>25274</v>
      </c>
      <c r="C329" s="126" t="s">
        <v>75</v>
      </c>
      <c r="D329" s="127">
        <v>2.931</v>
      </c>
      <c r="E329" s="128">
        <v>876</v>
      </c>
      <c r="F329" s="128">
        <v>876</v>
      </c>
      <c r="G329" s="126" t="s">
        <v>23396</v>
      </c>
      <c r="H329" s="126" t="s">
        <v>23397</v>
      </c>
      <c r="I329" s="126" t="s">
        <v>23398</v>
      </c>
      <c r="J329" s="126" t="s">
        <v>26407</v>
      </c>
      <c r="K329" s="9">
        <f>_xlfn.IFNA(VLOOKUP(Table5[[#This Row],[Section]],SubSill_Tier,2,FALSE),0)</f>
        <v>0</v>
      </c>
      <c r="L329" s="9" t="str">
        <f t="shared" si="14"/>
        <v/>
      </c>
      <c r="M329" s="205" t="str" cm="1">
        <f t="array" ref="M329">_xlfn.IFS(NOT(ISERROR(VLOOKUP(Table5[[#This Row],[Section]],TB_notTB,1,FALSE))),"No",LEFT(Table5[[#This Row],[Section]],3)="ETB","PLS",LEFT(Table5[[#This Row],[Section]],1)="7","PDB",NOT(ISBLANK(Table5[[#This Row],[Section]])),"No")</f>
        <v>PDB</v>
      </c>
    </row>
    <row r="330" spans="1:13" x14ac:dyDescent="0.25">
      <c r="A330" s="126" t="s">
        <v>25612</v>
      </c>
      <c r="B330" s="126" t="s">
        <v>25276</v>
      </c>
      <c r="C330" s="126" t="s">
        <v>75</v>
      </c>
      <c r="D330" s="127">
        <v>3.524</v>
      </c>
      <c r="E330" s="128">
        <v>750</v>
      </c>
      <c r="F330" s="128">
        <v>750</v>
      </c>
      <c r="G330" s="126" t="s">
        <v>23396</v>
      </c>
      <c r="H330" s="126" t="s">
        <v>23397</v>
      </c>
      <c r="I330" s="126" t="s">
        <v>23398</v>
      </c>
      <c r="J330" s="126" t="s">
        <v>26407</v>
      </c>
      <c r="K330" s="9">
        <f>_xlfn.IFNA(VLOOKUP(Table5[[#This Row],[Section]],SubSill_Tier,2,FALSE),0)</f>
        <v>0</v>
      </c>
      <c r="L330" s="9" t="str">
        <f t="shared" si="14"/>
        <v/>
      </c>
      <c r="M330" s="205" t="str" cm="1">
        <f t="array" ref="M330">_xlfn.IFS(NOT(ISERROR(VLOOKUP(Table5[[#This Row],[Section]],TB_notTB,1,FALSE))),"No",LEFT(Table5[[#This Row],[Section]],3)="ETB","PLS",LEFT(Table5[[#This Row],[Section]],1)="7","PDB",NOT(ISBLANK(Table5[[#This Row],[Section]])),"No")</f>
        <v>PDB</v>
      </c>
    </row>
    <row r="331" spans="1:13" x14ac:dyDescent="0.25">
      <c r="A331" s="126" t="s">
        <v>25613</v>
      </c>
      <c r="B331" s="126" t="s">
        <v>25985</v>
      </c>
      <c r="C331" s="126" t="s">
        <v>75</v>
      </c>
      <c r="D331" s="127">
        <v>2.8420000000000001</v>
      </c>
      <c r="E331" s="128">
        <v>796</v>
      </c>
      <c r="F331" s="128">
        <v>796</v>
      </c>
      <c r="G331" s="126" t="s">
        <v>22712</v>
      </c>
      <c r="H331" s="126" t="s">
        <v>22713</v>
      </c>
      <c r="I331" s="126" t="s">
        <v>22714</v>
      </c>
      <c r="J331" s="126" t="s">
        <v>26407</v>
      </c>
      <c r="K331" s="9">
        <f>_xlfn.IFNA(VLOOKUP(Table5[[#This Row],[Section]],SubSill_Tier,2,FALSE),0)</f>
        <v>0</v>
      </c>
      <c r="L331" s="9" t="str">
        <f t="shared" si="14"/>
        <v/>
      </c>
      <c r="M331" s="205" t="str" cm="1">
        <f t="array" ref="M331">_xlfn.IFS(NOT(ISERROR(VLOOKUP(Table5[[#This Row],[Section]],TB_notTB,1,FALSE))),"No",LEFT(Table5[[#This Row],[Section]],3)="ETB","PLS",LEFT(Table5[[#This Row],[Section]],1)="7","PDB",NOT(ISBLANK(Table5[[#This Row],[Section]])),"No")</f>
        <v>PDB</v>
      </c>
    </row>
    <row r="332" spans="1:13" x14ac:dyDescent="0.25">
      <c r="A332" s="126" t="s">
        <v>25614</v>
      </c>
      <c r="B332" s="126" t="s">
        <v>25280</v>
      </c>
      <c r="C332" s="126" t="s">
        <v>75</v>
      </c>
      <c r="D332" s="127">
        <v>1.2</v>
      </c>
      <c r="E332" s="128">
        <v>523</v>
      </c>
      <c r="F332" s="128">
        <v>523</v>
      </c>
      <c r="G332" s="126" t="s">
        <v>23447</v>
      </c>
      <c r="H332" s="126" t="s">
        <v>23448</v>
      </c>
      <c r="I332" s="126" t="s">
        <v>23449</v>
      </c>
      <c r="J332" s="126" t="s">
        <v>26407</v>
      </c>
      <c r="K332" s="9">
        <f>_xlfn.IFNA(VLOOKUP(Table5[[#This Row],[Section]],SubSill_Tier,2,FALSE),0)</f>
        <v>0</v>
      </c>
      <c r="L332" s="9" t="str">
        <f t="shared" si="14"/>
        <v/>
      </c>
      <c r="M332" s="205" t="str" cm="1">
        <f t="array" ref="M332">_xlfn.IFS(NOT(ISERROR(VLOOKUP(Table5[[#This Row],[Section]],TB_notTB,1,FALSE))),"No",LEFT(Table5[[#This Row],[Section]],3)="ETB","PLS",LEFT(Table5[[#This Row],[Section]],1)="7","PDB",NOT(ISBLANK(Table5[[#This Row],[Section]])),"No")</f>
        <v>PDB</v>
      </c>
    </row>
    <row r="333" spans="1:13" x14ac:dyDescent="0.25">
      <c r="A333" s="126" t="s">
        <v>25615</v>
      </c>
      <c r="B333" s="126" t="s">
        <v>25282</v>
      </c>
      <c r="C333" s="126" t="s">
        <v>75</v>
      </c>
      <c r="D333" s="127">
        <v>2.0579999999999998</v>
      </c>
      <c r="E333" s="128">
        <v>748</v>
      </c>
      <c r="F333" s="128">
        <v>748</v>
      </c>
      <c r="G333" s="126" t="s">
        <v>23050</v>
      </c>
      <c r="H333" s="126" t="s">
        <v>23051</v>
      </c>
      <c r="I333" s="126" t="s">
        <v>23052</v>
      </c>
      <c r="J333" s="126" t="s">
        <v>26407</v>
      </c>
      <c r="K333" s="9">
        <f>_xlfn.IFNA(VLOOKUP(Table5[[#This Row],[Section]],SubSill_Tier,2,FALSE),0)</f>
        <v>0</v>
      </c>
      <c r="L333" s="9" t="str">
        <f t="shared" si="14"/>
        <v/>
      </c>
      <c r="M333" s="205" t="str" cm="1">
        <f t="array" ref="M333">_xlfn.IFS(NOT(ISERROR(VLOOKUP(Table5[[#This Row],[Section]],TB_notTB,1,FALSE))),"No",LEFT(Table5[[#This Row],[Section]],3)="ETB","PLS",LEFT(Table5[[#This Row],[Section]],1)="7","PDB",NOT(ISBLANK(Table5[[#This Row],[Section]])),"No")</f>
        <v>PDB</v>
      </c>
    </row>
    <row r="334" spans="1:13" x14ac:dyDescent="0.25">
      <c r="A334" s="126" t="s">
        <v>25616</v>
      </c>
      <c r="B334" s="126" t="s">
        <v>25284</v>
      </c>
      <c r="C334" s="126" t="s">
        <v>75</v>
      </c>
      <c r="D334" s="127">
        <v>2.0609999999999999</v>
      </c>
      <c r="E334" s="128">
        <v>777</v>
      </c>
      <c r="F334" s="128">
        <v>777</v>
      </c>
      <c r="G334" s="126" t="s">
        <v>23050</v>
      </c>
      <c r="H334" s="126" t="s">
        <v>23051</v>
      </c>
      <c r="I334" s="126" t="s">
        <v>23052</v>
      </c>
      <c r="J334" s="126" t="s">
        <v>26407</v>
      </c>
      <c r="K334" s="9">
        <f>_xlfn.IFNA(VLOOKUP(Table5[[#This Row],[Section]],SubSill_Tier,2,FALSE),0)</f>
        <v>0</v>
      </c>
      <c r="L334" s="9" t="str">
        <f t="shared" si="14"/>
        <v/>
      </c>
      <c r="M334" s="205" t="str" cm="1">
        <f t="array" ref="M334">_xlfn.IFS(NOT(ISERROR(VLOOKUP(Table5[[#This Row],[Section]],TB_notTB,1,FALSE))),"No",LEFT(Table5[[#This Row],[Section]],3)="ETB","PLS",LEFT(Table5[[#This Row],[Section]],1)="7","PDB",NOT(ISBLANK(Table5[[#This Row],[Section]])),"No")</f>
        <v>PDB</v>
      </c>
    </row>
    <row r="335" spans="1:13" x14ac:dyDescent="0.25">
      <c r="A335" s="126" t="s">
        <v>25617</v>
      </c>
      <c r="B335" s="126" t="s">
        <v>25286</v>
      </c>
      <c r="C335" s="126" t="s">
        <v>75</v>
      </c>
      <c r="D335" s="127">
        <v>2.355</v>
      </c>
      <c r="E335" s="128">
        <v>801</v>
      </c>
      <c r="F335" s="128">
        <v>801</v>
      </c>
      <c r="G335" s="126" t="s">
        <v>23040</v>
      </c>
      <c r="H335" s="126" t="s">
        <v>23041</v>
      </c>
      <c r="I335" s="126" t="s">
        <v>23042</v>
      </c>
      <c r="J335" s="126" t="s">
        <v>26407</v>
      </c>
      <c r="K335" s="9">
        <f>_xlfn.IFNA(VLOOKUP(Table5[[#This Row],[Section]],SubSill_Tier,2,FALSE),0)</f>
        <v>0</v>
      </c>
      <c r="L335" s="9" t="str">
        <f t="shared" si="14"/>
        <v/>
      </c>
      <c r="M335" s="205" t="str" cm="1">
        <f t="array" ref="M335">_xlfn.IFS(NOT(ISERROR(VLOOKUP(Table5[[#This Row],[Section]],TB_notTB,1,FALSE))),"No",LEFT(Table5[[#This Row],[Section]],3)="ETB","PLS",LEFT(Table5[[#This Row],[Section]],1)="7","PDB",NOT(ISBLANK(Table5[[#This Row],[Section]])),"No")</f>
        <v>PDB</v>
      </c>
    </row>
    <row r="336" spans="1:13" x14ac:dyDescent="0.25">
      <c r="A336" s="126" t="s">
        <v>25618</v>
      </c>
      <c r="B336" s="126" t="s">
        <v>25288</v>
      </c>
      <c r="C336" s="126" t="s">
        <v>75</v>
      </c>
      <c r="D336" s="127">
        <v>1.8620000000000001</v>
      </c>
      <c r="E336" s="128">
        <v>696</v>
      </c>
      <c r="F336" s="128">
        <v>696</v>
      </c>
      <c r="G336" s="126" t="s">
        <v>23040</v>
      </c>
      <c r="H336" s="126" t="s">
        <v>23041</v>
      </c>
      <c r="I336" s="126" t="s">
        <v>23042</v>
      </c>
      <c r="J336" s="126" t="s">
        <v>26407</v>
      </c>
      <c r="K336" s="9">
        <f>_xlfn.IFNA(VLOOKUP(Table5[[#This Row],[Section]],SubSill_Tier,2,FALSE),0)</f>
        <v>0</v>
      </c>
      <c r="L336" s="9" t="str">
        <f t="shared" si="14"/>
        <v/>
      </c>
      <c r="M336" s="205" t="str" cm="1">
        <f t="array" ref="M336">_xlfn.IFS(NOT(ISERROR(VLOOKUP(Table5[[#This Row],[Section]],TB_notTB,1,FALSE))),"No",LEFT(Table5[[#This Row],[Section]],3)="ETB","PLS",LEFT(Table5[[#This Row],[Section]],1)="7","PDB",NOT(ISBLANK(Table5[[#This Row],[Section]])),"No")</f>
        <v>PDB</v>
      </c>
    </row>
    <row r="337" spans="1:13" x14ac:dyDescent="0.25">
      <c r="A337" s="126" t="s">
        <v>25619</v>
      </c>
      <c r="B337" s="126" t="s">
        <v>25290</v>
      </c>
      <c r="C337" s="126" t="s">
        <v>75</v>
      </c>
      <c r="D337" s="127">
        <v>1.37</v>
      </c>
      <c r="E337" s="128">
        <v>511</v>
      </c>
      <c r="F337" s="128">
        <v>511</v>
      </c>
      <c r="G337" s="126" t="s">
        <v>23040</v>
      </c>
      <c r="H337" s="126" t="s">
        <v>23041</v>
      </c>
      <c r="I337" s="126" t="s">
        <v>23042</v>
      </c>
      <c r="J337" s="126" t="s">
        <v>26407</v>
      </c>
      <c r="K337" s="9">
        <f>_xlfn.IFNA(VLOOKUP(Table5[[#This Row],[Section]],SubSill_Tier,2,FALSE),0)</f>
        <v>0</v>
      </c>
      <c r="L337" s="9" t="str">
        <f t="shared" si="14"/>
        <v/>
      </c>
      <c r="M337" s="205" t="str" cm="1">
        <f t="array" ref="M337">_xlfn.IFS(NOT(ISERROR(VLOOKUP(Table5[[#This Row],[Section]],TB_notTB,1,FALSE))),"No",LEFT(Table5[[#This Row],[Section]],3)="ETB","PLS",LEFT(Table5[[#This Row],[Section]],1)="7","PDB",NOT(ISBLANK(Table5[[#This Row],[Section]])),"No")</f>
        <v>PDB</v>
      </c>
    </row>
    <row r="338" spans="1:13" x14ac:dyDescent="0.25">
      <c r="A338" s="126" t="s">
        <v>25620</v>
      </c>
      <c r="B338" s="126" t="s">
        <v>25292</v>
      </c>
      <c r="C338" s="126" t="s">
        <v>75</v>
      </c>
      <c r="D338" s="127">
        <v>0.85</v>
      </c>
      <c r="E338" s="128">
        <v>359</v>
      </c>
      <c r="F338" s="128">
        <v>359</v>
      </c>
      <c r="G338" s="126" t="s">
        <v>23447</v>
      </c>
      <c r="H338" s="126" t="s">
        <v>23448</v>
      </c>
      <c r="I338" s="126" t="s">
        <v>23449</v>
      </c>
      <c r="J338" s="126" t="s">
        <v>26407</v>
      </c>
      <c r="K338" s="9">
        <f>_xlfn.IFNA(VLOOKUP(Table5[[#This Row],[Section]],SubSill_Tier,2,FALSE),0)</f>
        <v>0</v>
      </c>
      <c r="L338" s="9" t="str">
        <f t="shared" si="14"/>
        <v/>
      </c>
      <c r="M338" s="205" t="str" cm="1">
        <f t="array" ref="M338">_xlfn.IFS(NOT(ISERROR(VLOOKUP(Table5[[#This Row],[Section]],TB_notTB,1,FALSE))),"No",LEFT(Table5[[#This Row],[Section]],3)="ETB","PLS",LEFT(Table5[[#This Row],[Section]],1)="7","PDB",NOT(ISBLANK(Table5[[#This Row],[Section]])),"No")</f>
        <v>PDB</v>
      </c>
    </row>
    <row r="339" spans="1:13" x14ac:dyDescent="0.25">
      <c r="A339" s="126" t="s">
        <v>25621</v>
      </c>
      <c r="B339" s="126" t="s">
        <v>25294</v>
      </c>
      <c r="C339" s="126" t="s">
        <v>75</v>
      </c>
      <c r="D339" s="127">
        <v>0.91100000000000003</v>
      </c>
      <c r="E339" s="128">
        <v>397</v>
      </c>
      <c r="F339" s="128">
        <v>397</v>
      </c>
      <c r="G339" s="126" t="s">
        <v>23447</v>
      </c>
      <c r="H339" s="126" t="s">
        <v>23448</v>
      </c>
      <c r="I339" s="126" t="s">
        <v>23449</v>
      </c>
      <c r="J339" s="126" t="s">
        <v>26407</v>
      </c>
      <c r="K339" s="9">
        <f>_xlfn.IFNA(VLOOKUP(Table5[[#This Row],[Section]],SubSill_Tier,2,FALSE),0)</f>
        <v>0</v>
      </c>
      <c r="L339" s="9" t="str">
        <f t="shared" si="14"/>
        <v/>
      </c>
      <c r="M339" s="205" t="str" cm="1">
        <f t="array" ref="M339">_xlfn.IFS(NOT(ISERROR(VLOOKUP(Table5[[#This Row],[Section]],TB_notTB,1,FALSE))),"No",LEFT(Table5[[#This Row],[Section]],3)="ETB","PLS",LEFT(Table5[[#This Row],[Section]],1)="7","PDB",NOT(ISBLANK(Table5[[#This Row],[Section]])),"No")</f>
        <v>PDB</v>
      </c>
    </row>
    <row r="340" spans="1:13" x14ac:dyDescent="0.25">
      <c r="A340" s="126" t="s">
        <v>25622</v>
      </c>
      <c r="B340" s="126" t="s">
        <v>25296</v>
      </c>
      <c r="C340" s="126" t="s">
        <v>75</v>
      </c>
      <c r="D340" s="127">
        <v>2.718</v>
      </c>
      <c r="E340" s="128">
        <v>582</v>
      </c>
      <c r="F340" s="128">
        <v>582</v>
      </c>
      <c r="G340" s="126" t="s">
        <v>23040</v>
      </c>
      <c r="H340" s="126" t="s">
        <v>23041</v>
      </c>
      <c r="I340" s="126" t="s">
        <v>23042</v>
      </c>
      <c r="J340" s="126" t="s">
        <v>26407</v>
      </c>
      <c r="K340" s="9">
        <f>_xlfn.IFNA(VLOOKUP(Table5[[#This Row],[Section]],SubSill_Tier,2,FALSE),0)</f>
        <v>0</v>
      </c>
      <c r="L340" s="9" t="str">
        <f t="shared" si="14"/>
        <v/>
      </c>
      <c r="M340" s="205" t="str" cm="1">
        <f t="array" ref="M340">_xlfn.IFS(NOT(ISERROR(VLOOKUP(Table5[[#This Row],[Section]],TB_notTB,1,FALSE))),"No",LEFT(Table5[[#This Row],[Section]],3)="ETB","PLS",LEFT(Table5[[#This Row],[Section]],1)="7","PDB",NOT(ISBLANK(Table5[[#This Row],[Section]])),"No")</f>
        <v>PDB</v>
      </c>
    </row>
    <row r="341" spans="1:13" x14ac:dyDescent="0.25">
      <c r="A341" s="126" t="s">
        <v>25623</v>
      </c>
      <c r="B341" s="126" t="s">
        <v>25298</v>
      </c>
      <c r="C341" s="126" t="s">
        <v>75</v>
      </c>
      <c r="D341" s="127">
        <v>2.2109999999999999</v>
      </c>
      <c r="E341" s="128">
        <v>792</v>
      </c>
      <c r="F341" s="128">
        <v>792</v>
      </c>
      <c r="G341" s="126" t="s">
        <v>23040</v>
      </c>
      <c r="H341" s="126" t="s">
        <v>23041</v>
      </c>
      <c r="I341" s="126" t="s">
        <v>23042</v>
      </c>
      <c r="J341" s="126" t="s">
        <v>26407</v>
      </c>
      <c r="K341" s="9">
        <f>_xlfn.IFNA(VLOOKUP(Table5[[#This Row],[Section]],SubSill_Tier,2,FALSE),0)</f>
        <v>0</v>
      </c>
      <c r="L341" s="9" t="str">
        <f t="shared" si="14"/>
        <v/>
      </c>
      <c r="M341" s="205" t="str" cm="1">
        <f t="array" ref="M341">_xlfn.IFS(NOT(ISERROR(VLOOKUP(Table5[[#This Row],[Section]],TB_notTB,1,FALSE))),"No",LEFT(Table5[[#This Row],[Section]],3)="ETB","PLS",LEFT(Table5[[#This Row],[Section]],1)="7","PDB",NOT(ISBLANK(Table5[[#This Row],[Section]])),"No")</f>
        <v>PDB</v>
      </c>
    </row>
    <row r="342" spans="1:13" x14ac:dyDescent="0.25">
      <c r="A342" s="126" t="s">
        <v>25624</v>
      </c>
      <c r="B342" s="126" t="s">
        <v>25300</v>
      </c>
      <c r="C342" s="126" t="s">
        <v>75</v>
      </c>
      <c r="D342" s="127">
        <v>2.09</v>
      </c>
      <c r="E342" s="128">
        <v>735</v>
      </c>
      <c r="F342" s="128">
        <v>735</v>
      </c>
      <c r="G342" s="126" t="s">
        <v>23040</v>
      </c>
      <c r="H342" s="126" t="s">
        <v>23041</v>
      </c>
      <c r="I342" s="126" t="s">
        <v>23042</v>
      </c>
      <c r="J342" s="126" t="s">
        <v>26407</v>
      </c>
      <c r="K342" s="9">
        <f>_xlfn.IFNA(VLOOKUP(Table5[[#This Row],[Section]],SubSill_Tier,2,FALSE),0)</f>
        <v>0</v>
      </c>
      <c r="L342" s="9" t="str">
        <f t="shared" si="14"/>
        <v/>
      </c>
      <c r="M342" s="205" t="str" cm="1">
        <f t="array" ref="M342">_xlfn.IFS(NOT(ISERROR(VLOOKUP(Table5[[#This Row],[Section]],TB_notTB,1,FALSE))),"No",LEFT(Table5[[#This Row],[Section]],3)="ETB","PLS",LEFT(Table5[[#This Row],[Section]],1)="7","PDB",NOT(ISBLANK(Table5[[#This Row],[Section]])),"No")</f>
        <v>PDB</v>
      </c>
    </row>
    <row r="343" spans="1:13" x14ac:dyDescent="0.25">
      <c r="A343" s="126" t="s">
        <v>25625</v>
      </c>
      <c r="B343" s="126" t="s">
        <v>25302</v>
      </c>
      <c r="C343" s="126" t="s">
        <v>75</v>
      </c>
      <c r="D343" s="127">
        <v>2.0659999999999998</v>
      </c>
      <c r="E343" s="128">
        <v>739</v>
      </c>
      <c r="F343" s="128">
        <v>739</v>
      </c>
      <c r="G343" s="126" t="s">
        <v>23040</v>
      </c>
      <c r="H343" s="126" t="s">
        <v>23041</v>
      </c>
      <c r="I343" s="126" t="s">
        <v>23042</v>
      </c>
      <c r="J343" s="126" t="s">
        <v>26407</v>
      </c>
      <c r="K343" s="9">
        <f>_xlfn.IFNA(VLOOKUP(Table5[[#This Row],[Section]],SubSill_Tier,2,FALSE),0)</f>
        <v>0</v>
      </c>
      <c r="L343" s="9" t="str">
        <f t="shared" si="14"/>
        <v/>
      </c>
      <c r="M343" s="205" t="str" cm="1">
        <f t="array" ref="M343">_xlfn.IFS(NOT(ISERROR(VLOOKUP(Table5[[#This Row],[Section]],TB_notTB,1,FALSE))),"No",LEFT(Table5[[#This Row],[Section]],3)="ETB","PLS",LEFT(Table5[[#This Row],[Section]],1)="7","PDB",NOT(ISBLANK(Table5[[#This Row],[Section]])),"No")</f>
        <v>PDB</v>
      </c>
    </row>
    <row r="344" spans="1:13" x14ac:dyDescent="0.25">
      <c r="A344" s="126" t="s">
        <v>25626</v>
      </c>
      <c r="B344" s="126" t="s">
        <v>25304</v>
      </c>
      <c r="C344" s="126" t="s">
        <v>75</v>
      </c>
      <c r="D344" s="127">
        <v>1.667</v>
      </c>
      <c r="E344" s="128">
        <v>635</v>
      </c>
      <c r="F344" s="128">
        <v>635</v>
      </c>
      <c r="G344" s="126" t="s">
        <v>23040</v>
      </c>
      <c r="H344" s="126" t="s">
        <v>23041</v>
      </c>
      <c r="I344" s="126" t="s">
        <v>23042</v>
      </c>
      <c r="J344" s="126" t="s">
        <v>26407</v>
      </c>
      <c r="K344" s="9">
        <f>_xlfn.IFNA(VLOOKUP(Table5[[#This Row],[Section]],SubSill_Tier,2,FALSE),0)</f>
        <v>0</v>
      </c>
      <c r="L344" s="9" t="str">
        <f t="shared" si="14"/>
        <v/>
      </c>
      <c r="M344" s="205" t="str" cm="1">
        <f t="array" ref="M344">_xlfn.IFS(NOT(ISERROR(VLOOKUP(Table5[[#This Row],[Section]],TB_notTB,1,FALSE))),"No",LEFT(Table5[[#This Row],[Section]],3)="ETB","PLS",LEFT(Table5[[#This Row],[Section]],1)="7","PDB",NOT(ISBLANK(Table5[[#This Row],[Section]])),"No")</f>
        <v>PDB</v>
      </c>
    </row>
    <row r="345" spans="1:13" x14ac:dyDescent="0.25">
      <c r="A345" s="126" t="s">
        <v>25627</v>
      </c>
      <c r="B345" s="126" t="s">
        <v>25306</v>
      </c>
      <c r="C345" s="126" t="s">
        <v>75</v>
      </c>
      <c r="D345" s="127">
        <v>2.4750000000000001</v>
      </c>
      <c r="E345" s="128">
        <v>661</v>
      </c>
      <c r="F345" s="128">
        <v>661</v>
      </c>
      <c r="G345" s="126" t="s">
        <v>23447</v>
      </c>
      <c r="H345" s="126" t="s">
        <v>23448</v>
      </c>
      <c r="I345" s="126" t="s">
        <v>23449</v>
      </c>
      <c r="J345" s="126" t="s">
        <v>26407</v>
      </c>
      <c r="K345" s="9">
        <f>_xlfn.IFNA(VLOOKUP(Table5[[#This Row],[Section]],SubSill_Tier,2,FALSE),0)</f>
        <v>0</v>
      </c>
      <c r="L345" s="9" t="str">
        <f t="shared" si="14"/>
        <v/>
      </c>
      <c r="M345" s="205" t="str" cm="1">
        <f t="array" ref="M345">_xlfn.IFS(NOT(ISERROR(VLOOKUP(Table5[[#This Row],[Section]],TB_notTB,1,FALSE))),"No",LEFT(Table5[[#This Row],[Section]],3)="ETB","PLS",LEFT(Table5[[#This Row],[Section]],1)="7","PDB",NOT(ISBLANK(Table5[[#This Row],[Section]])),"No")</f>
        <v>PDB</v>
      </c>
    </row>
    <row r="346" spans="1:13" x14ac:dyDescent="0.25">
      <c r="A346" s="126" t="s">
        <v>25628</v>
      </c>
      <c r="B346" s="126" t="s">
        <v>25308</v>
      </c>
      <c r="C346" s="126" t="s">
        <v>75</v>
      </c>
      <c r="D346" s="127">
        <v>2.2330000000000001</v>
      </c>
      <c r="E346" s="128">
        <v>648</v>
      </c>
      <c r="F346" s="128">
        <v>648</v>
      </c>
      <c r="G346" s="126" t="s">
        <v>22712</v>
      </c>
      <c r="H346" s="126" t="s">
        <v>22713</v>
      </c>
      <c r="I346" s="126" t="s">
        <v>22714</v>
      </c>
      <c r="J346" s="126" t="s">
        <v>26407</v>
      </c>
      <c r="K346" s="9">
        <f>_xlfn.IFNA(VLOOKUP(Table5[[#This Row],[Section]],SubSill_Tier,2,FALSE),0)</f>
        <v>0</v>
      </c>
      <c r="L346" s="9" t="str">
        <f t="shared" si="14"/>
        <v/>
      </c>
      <c r="M346" s="205" t="str" cm="1">
        <f t="array" ref="M346">_xlfn.IFS(NOT(ISERROR(VLOOKUP(Table5[[#This Row],[Section]],TB_notTB,1,FALSE))),"No",LEFT(Table5[[#This Row],[Section]],3)="ETB","PLS",LEFT(Table5[[#This Row],[Section]],1)="7","PDB",NOT(ISBLANK(Table5[[#This Row],[Section]])),"No")</f>
        <v>PDB</v>
      </c>
    </row>
    <row r="347" spans="1:13" x14ac:dyDescent="0.25">
      <c r="A347" s="126" t="s">
        <v>25629</v>
      </c>
      <c r="B347" s="126" t="s">
        <v>25310</v>
      </c>
      <c r="C347" s="126" t="s">
        <v>75</v>
      </c>
      <c r="D347" s="127">
        <v>1.998</v>
      </c>
      <c r="E347" s="128">
        <v>622</v>
      </c>
      <c r="F347" s="128">
        <v>622</v>
      </c>
      <c r="G347" s="126" t="s">
        <v>22712</v>
      </c>
      <c r="H347" s="126" t="s">
        <v>22713</v>
      </c>
      <c r="I347" s="126" t="s">
        <v>22714</v>
      </c>
      <c r="J347" s="126" t="s">
        <v>26407</v>
      </c>
      <c r="K347" s="9">
        <f>_xlfn.IFNA(VLOOKUP(Table5[[#This Row],[Section]],SubSill_Tier,2,FALSE),0)</f>
        <v>0</v>
      </c>
      <c r="L347" s="9" t="str">
        <f t="shared" si="14"/>
        <v/>
      </c>
      <c r="M347" s="205" t="str" cm="1">
        <f t="array" ref="M347">_xlfn.IFS(NOT(ISERROR(VLOOKUP(Table5[[#This Row],[Section]],TB_notTB,1,FALSE))),"No",LEFT(Table5[[#This Row],[Section]],3)="ETB","PLS",LEFT(Table5[[#This Row],[Section]],1)="7","PDB",NOT(ISBLANK(Table5[[#This Row],[Section]])),"No")</f>
        <v>PDB</v>
      </c>
    </row>
    <row r="348" spans="1:13" x14ac:dyDescent="0.25">
      <c r="A348" s="126" t="s">
        <v>25630</v>
      </c>
      <c r="B348" s="126" t="s">
        <v>25986</v>
      </c>
      <c r="C348" s="126" t="s">
        <v>75</v>
      </c>
      <c r="D348" s="127">
        <v>2.2170000000000001</v>
      </c>
      <c r="E348" s="128">
        <v>778</v>
      </c>
      <c r="F348" s="128">
        <v>778</v>
      </c>
      <c r="G348" s="126" t="s">
        <v>22712</v>
      </c>
      <c r="H348" s="126" t="s">
        <v>22713</v>
      </c>
      <c r="I348" s="126" t="s">
        <v>22714</v>
      </c>
      <c r="J348" s="126" t="s">
        <v>26407</v>
      </c>
      <c r="K348" s="9">
        <f>_xlfn.IFNA(VLOOKUP(Table5[[#This Row],[Section]],SubSill_Tier,2,FALSE),0)</f>
        <v>0</v>
      </c>
      <c r="L348" s="9" t="str">
        <f t="shared" si="14"/>
        <v/>
      </c>
      <c r="M348" s="205" t="str" cm="1">
        <f t="array" ref="M348">_xlfn.IFS(NOT(ISERROR(VLOOKUP(Table5[[#This Row],[Section]],TB_notTB,1,FALSE))),"No",LEFT(Table5[[#This Row],[Section]],3)="ETB","PLS",LEFT(Table5[[#This Row],[Section]],1)="7","PDB",NOT(ISBLANK(Table5[[#This Row],[Section]])),"No")</f>
        <v>PDB</v>
      </c>
    </row>
    <row r="349" spans="1:13" x14ac:dyDescent="0.25">
      <c r="A349" s="126" t="s">
        <v>25631</v>
      </c>
      <c r="B349" s="126" t="s">
        <v>25314</v>
      </c>
      <c r="C349" s="126" t="s">
        <v>75</v>
      </c>
      <c r="D349" s="127">
        <v>1.875</v>
      </c>
      <c r="E349" s="128">
        <v>689</v>
      </c>
      <c r="F349" s="128">
        <v>689</v>
      </c>
      <c r="G349" s="126" t="s">
        <v>22707</v>
      </c>
      <c r="H349" s="126" t="s">
        <v>22708</v>
      </c>
      <c r="I349" s="126" t="s">
        <v>22709</v>
      </c>
      <c r="J349" s="126" t="s">
        <v>26407</v>
      </c>
      <c r="K349" s="9">
        <f>_xlfn.IFNA(VLOOKUP(Table5[[#This Row],[Section]],SubSill_Tier,2,FALSE),0)</f>
        <v>0</v>
      </c>
      <c r="L349" s="9" t="str">
        <f t="shared" si="14"/>
        <v/>
      </c>
      <c r="M349" s="205" t="str" cm="1">
        <f t="array" ref="M349">_xlfn.IFS(NOT(ISERROR(VLOOKUP(Table5[[#This Row],[Section]],TB_notTB,1,FALSE))),"No",LEFT(Table5[[#This Row],[Section]],3)="ETB","PLS",LEFT(Table5[[#This Row],[Section]],1)="7","PDB",NOT(ISBLANK(Table5[[#This Row],[Section]])),"No")</f>
        <v>PDB</v>
      </c>
    </row>
    <row r="350" spans="1:13" x14ac:dyDescent="0.25">
      <c r="A350" s="126" t="s">
        <v>25632</v>
      </c>
      <c r="B350" s="126" t="s">
        <v>25987</v>
      </c>
      <c r="C350" s="126" t="s">
        <v>75</v>
      </c>
      <c r="D350" s="127">
        <v>2.1360000000000001</v>
      </c>
      <c r="E350" s="128">
        <v>717</v>
      </c>
      <c r="F350" s="128">
        <v>717</v>
      </c>
      <c r="G350" s="126" t="s">
        <v>22712</v>
      </c>
      <c r="H350" s="126" t="s">
        <v>22713</v>
      </c>
      <c r="I350" s="126" t="s">
        <v>22714</v>
      </c>
      <c r="J350" s="126" t="s">
        <v>26407</v>
      </c>
      <c r="K350" s="9">
        <f>_xlfn.IFNA(VLOOKUP(Table5[[#This Row],[Section]],SubSill_Tier,2,FALSE),0)</f>
        <v>0</v>
      </c>
      <c r="L350" s="9" t="str">
        <f t="shared" si="14"/>
        <v/>
      </c>
      <c r="M350" s="205" t="str" cm="1">
        <f t="array" ref="M350">_xlfn.IFS(NOT(ISERROR(VLOOKUP(Table5[[#This Row],[Section]],TB_notTB,1,FALSE))),"No",LEFT(Table5[[#This Row],[Section]],3)="ETB","PLS",LEFT(Table5[[#This Row],[Section]],1)="7","PDB",NOT(ISBLANK(Table5[[#This Row],[Section]])),"No")</f>
        <v>PDB</v>
      </c>
    </row>
    <row r="351" spans="1:13" x14ac:dyDescent="0.25">
      <c r="A351" s="126" t="s">
        <v>25633</v>
      </c>
      <c r="B351" s="126" t="s">
        <v>25318</v>
      </c>
      <c r="C351" s="126" t="s">
        <v>75</v>
      </c>
      <c r="D351" s="127">
        <v>2.0289999999999999</v>
      </c>
      <c r="E351" s="128">
        <v>620</v>
      </c>
      <c r="F351" s="128">
        <v>620</v>
      </c>
      <c r="G351" s="126" t="s">
        <v>22712</v>
      </c>
      <c r="H351" s="126" t="s">
        <v>22713</v>
      </c>
      <c r="I351" s="126" t="s">
        <v>22714</v>
      </c>
      <c r="J351" s="126" t="s">
        <v>26407</v>
      </c>
      <c r="K351" s="9">
        <f>_xlfn.IFNA(VLOOKUP(Table5[[#This Row],[Section]],SubSill_Tier,2,FALSE),0)</f>
        <v>0</v>
      </c>
      <c r="L351" s="9" t="str">
        <f t="shared" si="14"/>
        <v/>
      </c>
      <c r="M351" s="205" t="str" cm="1">
        <f t="array" ref="M351">_xlfn.IFS(NOT(ISERROR(VLOOKUP(Table5[[#This Row],[Section]],TB_notTB,1,FALSE))),"No",LEFT(Table5[[#This Row],[Section]],3)="ETB","PLS",LEFT(Table5[[#This Row],[Section]],1)="7","PDB",NOT(ISBLANK(Table5[[#This Row],[Section]])),"No")</f>
        <v>PDB</v>
      </c>
    </row>
    <row r="352" spans="1:13" x14ac:dyDescent="0.25">
      <c r="A352" s="126" t="s">
        <v>25634</v>
      </c>
      <c r="B352" s="126" t="s">
        <v>25988</v>
      </c>
      <c r="C352" s="126" t="s">
        <v>75</v>
      </c>
      <c r="D352" s="127">
        <v>2.2559999999999998</v>
      </c>
      <c r="E352" s="128">
        <v>798</v>
      </c>
      <c r="F352" s="128">
        <v>798</v>
      </c>
      <c r="G352" s="126" t="s">
        <v>22712</v>
      </c>
      <c r="H352" s="126" t="s">
        <v>22713</v>
      </c>
      <c r="I352" s="126" t="s">
        <v>22714</v>
      </c>
      <c r="J352" s="126" t="s">
        <v>26407</v>
      </c>
      <c r="K352" s="9">
        <f>_xlfn.IFNA(VLOOKUP(Table5[[#This Row],[Section]],SubSill_Tier,2,FALSE),0)</f>
        <v>0</v>
      </c>
      <c r="L352" s="9" t="str">
        <f t="shared" si="14"/>
        <v/>
      </c>
      <c r="M352" s="205" t="str" cm="1">
        <f t="array" ref="M352">_xlfn.IFS(NOT(ISERROR(VLOOKUP(Table5[[#This Row],[Section]],TB_notTB,1,FALSE))),"No",LEFT(Table5[[#This Row],[Section]],3)="ETB","PLS",LEFT(Table5[[#This Row],[Section]],1)="7","PDB",NOT(ISBLANK(Table5[[#This Row],[Section]])),"No")</f>
        <v>PDB</v>
      </c>
    </row>
    <row r="353" spans="1:13" x14ac:dyDescent="0.25">
      <c r="A353" s="126" t="s">
        <v>25635</v>
      </c>
      <c r="B353" s="126" t="s">
        <v>25322</v>
      </c>
      <c r="C353" s="126" t="s">
        <v>75</v>
      </c>
      <c r="D353" s="127">
        <v>0.65600000000000003</v>
      </c>
      <c r="E353" s="128">
        <v>259</v>
      </c>
      <c r="F353" s="128">
        <v>259</v>
      </c>
      <c r="G353" s="126" t="s">
        <v>22691</v>
      </c>
      <c r="H353" s="126" t="s">
        <v>22692</v>
      </c>
      <c r="I353" s="126" t="s">
        <v>22693</v>
      </c>
      <c r="J353" s="126" t="s">
        <v>26407</v>
      </c>
      <c r="K353" s="9">
        <f>_xlfn.IFNA(VLOOKUP(Table5[[#This Row],[Section]],SubSill_Tier,2,FALSE),0)</f>
        <v>0</v>
      </c>
      <c r="L353" s="9" t="str">
        <f t="shared" si="14"/>
        <v/>
      </c>
      <c r="M353" s="205" t="str" cm="1">
        <f t="array" ref="M353">_xlfn.IFS(NOT(ISERROR(VLOOKUP(Table5[[#This Row],[Section]],TB_notTB,1,FALSE))),"No",LEFT(Table5[[#This Row],[Section]],3)="ETB","PLS",LEFT(Table5[[#This Row],[Section]],1)="7","PDB",NOT(ISBLANK(Table5[[#This Row],[Section]])),"No")</f>
        <v>PDB</v>
      </c>
    </row>
    <row r="354" spans="1:13" x14ac:dyDescent="0.25">
      <c r="A354" s="126" t="s">
        <v>25636</v>
      </c>
      <c r="B354" s="126" t="s">
        <v>25324</v>
      </c>
      <c r="C354" s="126" t="s">
        <v>75</v>
      </c>
      <c r="D354" s="127">
        <v>2.8940000000000001</v>
      </c>
      <c r="E354" s="128">
        <v>571</v>
      </c>
      <c r="F354" s="128">
        <v>571</v>
      </c>
      <c r="G354" s="126" t="s">
        <v>23504</v>
      </c>
      <c r="H354" s="126" t="s">
        <v>23505</v>
      </c>
      <c r="I354" s="126" t="s">
        <v>23506</v>
      </c>
      <c r="J354" s="126" t="s">
        <v>26407</v>
      </c>
      <c r="K354" s="9">
        <f>_xlfn.IFNA(VLOOKUP(Table5[[#This Row],[Section]],SubSill_Tier,2,FALSE),0)</f>
        <v>0</v>
      </c>
      <c r="L354" s="9" t="str">
        <f t="shared" si="14"/>
        <v/>
      </c>
      <c r="M354" s="205" t="str" cm="1">
        <f t="array" ref="M354">_xlfn.IFS(NOT(ISERROR(VLOOKUP(Table5[[#This Row],[Section]],TB_notTB,1,FALSE))),"No",LEFT(Table5[[#This Row],[Section]],3)="ETB","PLS",LEFT(Table5[[#This Row],[Section]],1)="7","PDB",NOT(ISBLANK(Table5[[#This Row],[Section]])),"No")</f>
        <v>PDB</v>
      </c>
    </row>
    <row r="355" spans="1:13" x14ac:dyDescent="0.25">
      <c r="A355" s="126" t="s">
        <v>25637</v>
      </c>
      <c r="B355" s="126" t="s">
        <v>25326</v>
      </c>
      <c r="C355" s="126" t="s">
        <v>75</v>
      </c>
      <c r="D355" s="127">
        <v>2.246</v>
      </c>
      <c r="E355" s="128">
        <v>834</v>
      </c>
      <c r="F355" s="128">
        <v>834</v>
      </c>
      <c r="G355" s="126" t="s">
        <v>22691</v>
      </c>
      <c r="H355" s="126" t="s">
        <v>22692</v>
      </c>
      <c r="I355" s="126" t="s">
        <v>22693</v>
      </c>
      <c r="J355" s="126" t="s">
        <v>26407</v>
      </c>
      <c r="K355" s="9">
        <f>_xlfn.IFNA(VLOOKUP(Table5[[#This Row],[Section]],SubSill_Tier,2,FALSE),0)</f>
        <v>0</v>
      </c>
      <c r="L355" s="9" t="str">
        <f t="shared" si="14"/>
        <v/>
      </c>
      <c r="M355" s="205" t="str" cm="1">
        <f t="array" ref="M355">_xlfn.IFS(NOT(ISERROR(VLOOKUP(Table5[[#This Row],[Section]],TB_notTB,1,FALSE))),"No",LEFT(Table5[[#This Row],[Section]],3)="ETB","PLS",LEFT(Table5[[#This Row],[Section]],1)="7","PDB",NOT(ISBLANK(Table5[[#This Row],[Section]])),"No")</f>
        <v>PDB</v>
      </c>
    </row>
    <row r="356" spans="1:13" x14ac:dyDescent="0.25">
      <c r="A356" s="126" t="s">
        <v>25638</v>
      </c>
      <c r="B356" s="126" t="s">
        <v>25328</v>
      </c>
      <c r="C356" s="126" t="s">
        <v>75</v>
      </c>
      <c r="D356" s="127">
        <v>0.57999999999999996</v>
      </c>
      <c r="E356" s="128">
        <v>209</v>
      </c>
      <c r="F356" s="128">
        <v>209</v>
      </c>
      <c r="G356" s="126" t="s">
        <v>22778</v>
      </c>
      <c r="H356" s="126" t="s">
        <v>22779</v>
      </c>
      <c r="I356" s="126" t="s">
        <v>22780</v>
      </c>
      <c r="J356" s="126" t="s">
        <v>26407</v>
      </c>
      <c r="K356" s="9">
        <f>_xlfn.IFNA(VLOOKUP(Table5[[#This Row],[Section]],SubSill_Tier,2,FALSE),0)</f>
        <v>0</v>
      </c>
      <c r="L356" s="9" t="str">
        <f t="shared" si="14"/>
        <v/>
      </c>
      <c r="M356" s="205" t="str" cm="1">
        <f t="array" ref="M356">_xlfn.IFS(NOT(ISERROR(VLOOKUP(Table5[[#This Row],[Section]],TB_notTB,1,FALSE))),"No",LEFT(Table5[[#This Row],[Section]],3)="ETB","PLS",LEFT(Table5[[#This Row],[Section]],1)="7","PDB",NOT(ISBLANK(Table5[[#This Row],[Section]])),"No")</f>
        <v>PDB</v>
      </c>
    </row>
    <row r="357" spans="1:13" x14ac:dyDescent="0.25">
      <c r="A357" s="126" t="s">
        <v>25639</v>
      </c>
      <c r="B357" s="126" t="s">
        <v>25330</v>
      </c>
      <c r="C357" s="126" t="s">
        <v>75</v>
      </c>
      <c r="D357" s="127">
        <v>1.7330000000000001</v>
      </c>
      <c r="E357" s="128">
        <v>607</v>
      </c>
      <c r="F357" s="128">
        <v>607</v>
      </c>
      <c r="G357" s="126" t="s">
        <v>22778</v>
      </c>
      <c r="H357" s="126" t="s">
        <v>22779</v>
      </c>
      <c r="I357" s="126" t="s">
        <v>22780</v>
      </c>
      <c r="J357" s="126" t="s">
        <v>26407</v>
      </c>
      <c r="K357" s="9">
        <f>_xlfn.IFNA(VLOOKUP(Table5[[#This Row],[Section]],SubSill_Tier,2,FALSE),0)</f>
        <v>0</v>
      </c>
      <c r="L357" s="9" t="str">
        <f t="shared" si="14"/>
        <v/>
      </c>
      <c r="M357" s="205" t="str" cm="1">
        <f t="array" ref="M357">_xlfn.IFS(NOT(ISERROR(VLOOKUP(Table5[[#This Row],[Section]],TB_notTB,1,FALSE))),"No",LEFT(Table5[[#This Row],[Section]],3)="ETB","PLS",LEFT(Table5[[#This Row],[Section]],1)="7","PDB",NOT(ISBLANK(Table5[[#This Row],[Section]])),"No")</f>
        <v>PDB</v>
      </c>
    </row>
    <row r="358" spans="1:13" x14ac:dyDescent="0.25">
      <c r="A358" s="126" t="s">
        <v>25640</v>
      </c>
      <c r="B358" s="126" t="s">
        <v>25332</v>
      </c>
      <c r="C358" s="126" t="s">
        <v>75</v>
      </c>
      <c r="D358" s="127">
        <v>1.8720000000000001</v>
      </c>
      <c r="E358" s="128">
        <v>598</v>
      </c>
      <c r="F358" s="128">
        <v>598</v>
      </c>
      <c r="G358" s="126" t="s">
        <v>22778</v>
      </c>
      <c r="H358" s="126" t="s">
        <v>22779</v>
      </c>
      <c r="I358" s="126" t="s">
        <v>22780</v>
      </c>
      <c r="J358" s="126" t="s">
        <v>26407</v>
      </c>
      <c r="K358" s="9">
        <f>_xlfn.IFNA(VLOOKUP(Table5[[#This Row],[Section]],SubSill_Tier,2,FALSE),0)</f>
        <v>0</v>
      </c>
      <c r="L358" s="9" t="str">
        <f t="shared" si="14"/>
        <v/>
      </c>
      <c r="M358" s="205" t="str" cm="1">
        <f t="array" ref="M358">_xlfn.IFS(NOT(ISERROR(VLOOKUP(Table5[[#This Row],[Section]],TB_notTB,1,FALSE))),"No",LEFT(Table5[[#This Row],[Section]],3)="ETB","PLS",LEFT(Table5[[#This Row],[Section]],1)="7","PDB",NOT(ISBLANK(Table5[[#This Row],[Section]])),"No")</f>
        <v>PDB</v>
      </c>
    </row>
    <row r="359" spans="1:13" x14ac:dyDescent="0.25">
      <c r="A359" s="126" t="s">
        <v>25641</v>
      </c>
      <c r="B359" s="126" t="s">
        <v>25334</v>
      </c>
      <c r="C359" s="126" t="s">
        <v>75</v>
      </c>
      <c r="D359" s="127">
        <v>0.71</v>
      </c>
      <c r="E359" s="128">
        <v>257</v>
      </c>
      <c r="F359" s="128">
        <v>257</v>
      </c>
      <c r="G359" s="126" t="s">
        <v>22778</v>
      </c>
      <c r="H359" s="126" t="s">
        <v>22779</v>
      </c>
      <c r="I359" s="126" t="s">
        <v>22780</v>
      </c>
      <c r="J359" s="126" t="s">
        <v>26407</v>
      </c>
      <c r="K359" s="9">
        <f>_xlfn.IFNA(VLOOKUP(Table5[[#This Row],[Section]],SubSill_Tier,2,FALSE),0)</f>
        <v>0</v>
      </c>
      <c r="L359" s="9" t="str">
        <f t="shared" si="14"/>
        <v/>
      </c>
      <c r="M359" s="205" t="str" cm="1">
        <f t="array" ref="M359">_xlfn.IFS(NOT(ISERROR(VLOOKUP(Table5[[#This Row],[Section]],TB_notTB,1,FALSE))),"No",LEFT(Table5[[#This Row],[Section]],3)="ETB","PLS",LEFT(Table5[[#This Row],[Section]],1)="7","PDB",NOT(ISBLANK(Table5[[#This Row],[Section]])),"No")</f>
        <v>PDB</v>
      </c>
    </row>
    <row r="360" spans="1:13" x14ac:dyDescent="0.25">
      <c r="A360" s="126" t="s">
        <v>25642</v>
      </c>
      <c r="B360" s="126" t="s">
        <v>25336</v>
      </c>
      <c r="C360" s="126" t="s">
        <v>75</v>
      </c>
      <c r="D360" s="127">
        <v>0.63300000000000001</v>
      </c>
      <c r="E360" s="128">
        <v>253</v>
      </c>
      <c r="F360" s="128">
        <v>253</v>
      </c>
      <c r="G360" s="126" t="s">
        <v>22702</v>
      </c>
      <c r="H360" s="126" t="s">
        <v>22703</v>
      </c>
      <c r="I360" s="126" t="s">
        <v>22704</v>
      </c>
      <c r="J360" s="126" t="s">
        <v>26407</v>
      </c>
      <c r="K360" s="9">
        <f>_xlfn.IFNA(VLOOKUP(Table5[[#This Row],[Section]],SubSill_Tier,2,FALSE),0)</f>
        <v>0</v>
      </c>
      <c r="L360" s="9" t="str">
        <f t="shared" si="14"/>
        <v/>
      </c>
      <c r="M360" s="205" t="str" cm="1">
        <f t="array" ref="M360">_xlfn.IFS(NOT(ISERROR(VLOOKUP(Table5[[#This Row],[Section]],TB_notTB,1,FALSE))),"No",LEFT(Table5[[#This Row],[Section]],3)="ETB","PLS",LEFT(Table5[[#This Row],[Section]],1)="7","PDB",NOT(ISBLANK(Table5[[#This Row],[Section]])),"No")</f>
        <v>PDB</v>
      </c>
    </row>
    <row r="361" spans="1:13" x14ac:dyDescent="0.25">
      <c r="A361" s="126" t="s">
        <v>25643</v>
      </c>
      <c r="B361" s="126" t="s">
        <v>25338</v>
      </c>
      <c r="C361" s="126" t="s">
        <v>75</v>
      </c>
      <c r="D361" s="127">
        <v>2.077</v>
      </c>
      <c r="E361" s="128">
        <v>448</v>
      </c>
      <c r="F361" s="128">
        <v>448</v>
      </c>
      <c r="G361" s="126" t="s">
        <v>22778</v>
      </c>
      <c r="H361" s="126" t="s">
        <v>22779</v>
      </c>
      <c r="I361" s="126" t="s">
        <v>22780</v>
      </c>
      <c r="J361" s="126" t="s">
        <v>26407</v>
      </c>
      <c r="K361" s="9">
        <f>_xlfn.IFNA(VLOOKUP(Table5[[#This Row],[Section]],SubSill_Tier,2,FALSE),0)</f>
        <v>0</v>
      </c>
      <c r="L361" s="9" t="str">
        <f t="shared" si="14"/>
        <v/>
      </c>
      <c r="M361" s="205" t="str" cm="1">
        <f t="array" ref="M361">_xlfn.IFS(NOT(ISERROR(VLOOKUP(Table5[[#This Row],[Section]],TB_notTB,1,FALSE))),"No",LEFT(Table5[[#This Row],[Section]],3)="ETB","PLS",LEFT(Table5[[#This Row],[Section]],1)="7","PDB",NOT(ISBLANK(Table5[[#This Row],[Section]])),"No")</f>
        <v>PDB</v>
      </c>
    </row>
    <row r="362" spans="1:13" x14ac:dyDescent="0.25">
      <c r="A362" s="126" t="s">
        <v>25644</v>
      </c>
      <c r="B362" s="126" t="s">
        <v>25340</v>
      </c>
      <c r="C362" s="126" t="s">
        <v>75</v>
      </c>
      <c r="D362" s="127">
        <v>2.0169999999999999</v>
      </c>
      <c r="E362" s="128">
        <v>705</v>
      </c>
      <c r="F362" s="128">
        <v>705</v>
      </c>
      <c r="G362" s="126" t="s">
        <v>23543</v>
      </c>
      <c r="H362" s="126" t="s">
        <v>23544</v>
      </c>
      <c r="I362" s="126" t="s">
        <v>23545</v>
      </c>
      <c r="J362" s="126" t="s">
        <v>26407</v>
      </c>
      <c r="K362" s="9">
        <f>_xlfn.IFNA(VLOOKUP(Table5[[#This Row],[Section]],SubSill_Tier,2,FALSE),0)</f>
        <v>0</v>
      </c>
      <c r="L362" s="9" t="str">
        <f t="shared" si="14"/>
        <v/>
      </c>
      <c r="M362" s="205" t="str" cm="1">
        <f t="array" ref="M362">_xlfn.IFS(NOT(ISERROR(VLOOKUP(Table5[[#This Row],[Section]],TB_notTB,1,FALSE))),"No",LEFT(Table5[[#This Row],[Section]],3)="ETB","PLS",LEFT(Table5[[#This Row],[Section]],1)="7","PDB",NOT(ISBLANK(Table5[[#This Row],[Section]])),"No")</f>
        <v>PDB</v>
      </c>
    </row>
    <row r="363" spans="1:13" x14ac:dyDescent="0.25">
      <c r="A363" s="126" t="s">
        <v>25645</v>
      </c>
      <c r="B363" s="126" t="s">
        <v>25342</v>
      </c>
      <c r="C363" s="126" t="s">
        <v>75</v>
      </c>
      <c r="D363" s="127">
        <v>2.19</v>
      </c>
      <c r="E363" s="128">
        <v>693</v>
      </c>
      <c r="F363" s="128">
        <v>693</v>
      </c>
      <c r="G363" s="126" t="s">
        <v>22783</v>
      </c>
      <c r="H363" s="126" t="s">
        <v>22784</v>
      </c>
      <c r="I363" s="126" t="s">
        <v>22785</v>
      </c>
      <c r="J363" s="126" t="s">
        <v>26407</v>
      </c>
      <c r="K363" s="9">
        <f>_xlfn.IFNA(VLOOKUP(Table5[[#This Row],[Section]],SubSill_Tier,2,FALSE),0)</f>
        <v>0</v>
      </c>
      <c r="L363" s="9" t="str">
        <f t="shared" si="14"/>
        <v/>
      </c>
      <c r="M363" s="205" t="str" cm="1">
        <f t="array" ref="M363">_xlfn.IFS(NOT(ISERROR(VLOOKUP(Table5[[#This Row],[Section]],TB_notTB,1,FALSE))),"No",LEFT(Table5[[#This Row],[Section]],3)="ETB","PLS",LEFT(Table5[[#This Row],[Section]],1)="7","PDB",NOT(ISBLANK(Table5[[#This Row],[Section]])),"No")</f>
        <v>PDB</v>
      </c>
    </row>
    <row r="364" spans="1:13" x14ac:dyDescent="0.25">
      <c r="A364" s="126" t="s">
        <v>25646</v>
      </c>
      <c r="B364" s="126" t="s">
        <v>25344</v>
      </c>
      <c r="C364" s="126" t="s">
        <v>75</v>
      </c>
      <c r="D364" s="127">
        <v>0.80600000000000005</v>
      </c>
      <c r="E364" s="128">
        <v>368</v>
      </c>
      <c r="F364" s="128">
        <v>368</v>
      </c>
      <c r="G364" s="126" t="s">
        <v>23045</v>
      </c>
      <c r="H364" s="126" t="s">
        <v>23046</v>
      </c>
      <c r="I364" s="126" t="s">
        <v>23047</v>
      </c>
      <c r="J364" s="126" t="s">
        <v>26407</v>
      </c>
      <c r="K364" s="9">
        <f>_xlfn.IFNA(VLOOKUP(Table5[[#This Row],[Section]],SubSill_Tier,2,FALSE),0)</f>
        <v>0</v>
      </c>
      <c r="L364" s="9" t="str">
        <f t="shared" si="14"/>
        <v/>
      </c>
      <c r="M364" s="205" t="str" cm="1">
        <f t="array" ref="M364">_xlfn.IFS(NOT(ISERROR(VLOOKUP(Table5[[#This Row],[Section]],TB_notTB,1,FALSE))),"No",LEFT(Table5[[#This Row],[Section]],3)="ETB","PLS",LEFT(Table5[[#This Row],[Section]],1)="7","PDB",NOT(ISBLANK(Table5[[#This Row],[Section]])),"No")</f>
        <v>PDB</v>
      </c>
    </row>
    <row r="365" spans="1:13" x14ac:dyDescent="0.25">
      <c r="A365" s="126" t="s">
        <v>25647</v>
      </c>
      <c r="B365" s="126" t="s">
        <v>25346</v>
      </c>
      <c r="C365" s="126" t="s">
        <v>75</v>
      </c>
      <c r="D365" s="127">
        <v>1.802</v>
      </c>
      <c r="E365" s="128">
        <v>664</v>
      </c>
      <c r="F365" s="128">
        <v>664</v>
      </c>
      <c r="G365" s="126" t="s">
        <v>23045</v>
      </c>
      <c r="H365" s="126" t="s">
        <v>23046</v>
      </c>
      <c r="I365" s="126" t="s">
        <v>23047</v>
      </c>
      <c r="J365" s="126" t="s">
        <v>26407</v>
      </c>
      <c r="K365" s="9">
        <f>_xlfn.IFNA(VLOOKUP(Table5[[#This Row],[Section]],SubSill_Tier,2,FALSE),0)</f>
        <v>0</v>
      </c>
      <c r="L365" s="9" t="str">
        <f t="shared" si="14"/>
        <v/>
      </c>
      <c r="M365" s="205" t="str" cm="1">
        <f t="array" ref="M365">_xlfn.IFS(NOT(ISERROR(VLOOKUP(Table5[[#This Row],[Section]],TB_notTB,1,FALSE))),"No",LEFT(Table5[[#This Row],[Section]],3)="ETB","PLS",LEFT(Table5[[#This Row],[Section]],1)="7","PDB",NOT(ISBLANK(Table5[[#This Row],[Section]])),"No")</f>
        <v>PDB</v>
      </c>
    </row>
    <row r="366" spans="1:13" x14ac:dyDescent="0.25">
      <c r="A366" s="126" t="s">
        <v>25648</v>
      </c>
      <c r="B366" s="126" t="s">
        <v>25989</v>
      </c>
      <c r="C366" s="126" t="s">
        <v>75</v>
      </c>
      <c r="D366" s="127">
        <v>1.8280000000000001</v>
      </c>
      <c r="E366" s="128">
        <v>704</v>
      </c>
      <c r="F366" s="128">
        <v>704</v>
      </c>
      <c r="G366" s="126" t="s">
        <v>23045</v>
      </c>
      <c r="H366" s="126" t="s">
        <v>23046</v>
      </c>
      <c r="I366" s="126" t="s">
        <v>23047</v>
      </c>
      <c r="J366" s="126" t="s">
        <v>26407</v>
      </c>
      <c r="K366" s="9">
        <f>_xlfn.IFNA(VLOOKUP(Table5[[#This Row],[Section]],SubSill_Tier,2,FALSE),0)</f>
        <v>0</v>
      </c>
      <c r="L366" s="9" t="str">
        <f t="shared" si="14"/>
        <v/>
      </c>
      <c r="M366" s="205" t="str" cm="1">
        <f t="array" ref="M366">_xlfn.IFS(NOT(ISERROR(VLOOKUP(Table5[[#This Row],[Section]],TB_notTB,1,FALSE))),"No",LEFT(Table5[[#This Row],[Section]],3)="ETB","PLS",LEFT(Table5[[#This Row],[Section]],1)="7","PDB",NOT(ISBLANK(Table5[[#This Row],[Section]])),"No")</f>
        <v>PDB</v>
      </c>
    </row>
    <row r="367" spans="1:13" x14ac:dyDescent="0.25">
      <c r="A367" s="126" t="s">
        <v>25649</v>
      </c>
      <c r="B367" s="126" t="s">
        <v>25350</v>
      </c>
      <c r="C367" s="126" t="s">
        <v>75</v>
      </c>
      <c r="D367" s="127">
        <v>2.427</v>
      </c>
      <c r="E367" s="128">
        <v>864</v>
      </c>
      <c r="F367" s="128">
        <v>864</v>
      </c>
      <c r="G367" s="126" t="s">
        <v>23045</v>
      </c>
      <c r="H367" s="126" t="s">
        <v>23046</v>
      </c>
      <c r="I367" s="126" t="s">
        <v>23047</v>
      </c>
      <c r="J367" s="126" t="s">
        <v>26407</v>
      </c>
      <c r="K367" s="9">
        <f>_xlfn.IFNA(VLOOKUP(Table5[[#This Row],[Section]],SubSill_Tier,2,FALSE),0)</f>
        <v>0</v>
      </c>
      <c r="L367" s="9" t="str">
        <f t="shared" si="14"/>
        <v/>
      </c>
      <c r="M367" s="205" t="str" cm="1">
        <f t="array" ref="M367">_xlfn.IFS(NOT(ISERROR(VLOOKUP(Table5[[#This Row],[Section]],TB_notTB,1,FALSE))),"No",LEFT(Table5[[#This Row],[Section]],3)="ETB","PLS",LEFT(Table5[[#This Row],[Section]],1)="7","PDB",NOT(ISBLANK(Table5[[#This Row],[Section]])),"No")</f>
        <v>PDB</v>
      </c>
    </row>
    <row r="368" spans="1:13" x14ac:dyDescent="0.25">
      <c r="A368" s="126" t="s">
        <v>25650</v>
      </c>
      <c r="B368" s="126" t="s">
        <v>25990</v>
      </c>
      <c r="C368" s="126" t="s">
        <v>75</v>
      </c>
      <c r="D368" s="127">
        <v>2.5630000000000002</v>
      </c>
      <c r="E368" s="128">
        <v>972</v>
      </c>
      <c r="F368" s="128">
        <v>972</v>
      </c>
      <c r="G368" s="126" t="s">
        <v>23045</v>
      </c>
      <c r="H368" s="126" t="s">
        <v>23046</v>
      </c>
      <c r="I368" s="126" t="s">
        <v>23047</v>
      </c>
      <c r="J368" s="126" t="s">
        <v>26407</v>
      </c>
      <c r="K368" s="9">
        <f>_xlfn.IFNA(VLOOKUP(Table5[[#This Row],[Section]],SubSill_Tier,2,FALSE),0)</f>
        <v>0</v>
      </c>
      <c r="L368" s="9" t="str">
        <f t="shared" si="14"/>
        <v/>
      </c>
      <c r="M368" s="205" t="str" cm="1">
        <f t="array" ref="M368">_xlfn.IFS(NOT(ISERROR(VLOOKUP(Table5[[#This Row],[Section]],TB_notTB,1,FALSE))),"No",LEFT(Table5[[#This Row],[Section]],3)="ETB","PLS",LEFT(Table5[[#This Row],[Section]],1)="7","PDB",NOT(ISBLANK(Table5[[#This Row],[Section]])),"No")</f>
        <v>PDB</v>
      </c>
    </row>
    <row r="369" spans="1:13" x14ac:dyDescent="0.25">
      <c r="A369" s="126" t="s">
        <v>25651</v>
      </c>
      <c r="B369" s="126" t="s">
        <v>25354</v>
      </c>
      <c r="C369" s="126" t="s">
        <v>75</v>
      </c>
      <c r="D369" s="127">
        <v>1.7470000000000001</v>
      </c>
      <c r="E369" s="128">
        <v>394</v>
      </c>
      <c r="F369" s="128">
        <v>394</v>
      </c>
      <c r="G369" s="126" t="s">
        <v>23045</v>
      </c>
      <c r="H369" s="126" t="s">
        <v>23046</v>
      </c>
      <c r="I369" s="126" t="s">
        <v>23047</v>
      </c>
      <c r="J369" s="126" t="s">
        <v>26407</v>
      </c>
      <c r="K369" s="9">
        <f>_xlfn.IFNA(VLOOKUP(Table5[[#This Row],[Section]],SubSill_Tier,2,FALSE),0)</f>
        <v>0</v>
      </c>
      <c r="L369" s="9" t="str">
        <f t="shared" si="14"/>
        <v/>
      </c>
      <c r="M369" s="205" t="str" cm="1">
        <f t="array" ref="M369">_xlfn.IFS(NOT(ISERROR(VLOOKUP(Table5[[#This Row],[Section]],TB_notTB,1,FALSE))),"No",LEFT(Table5[[#This Row],[Section]],3)="ETB","PLS",LEFT(Table5[[#This Row],[Section]],1)="7","PDB",NOT(ISBLANK(Table5[[#This Row],[Section]])),"No")</f>
        <v>PDB</v>
      </c>
    </row>
    <row r="370" spans="1:13" x14ac:dyDescent="0.25">
      <c r="A370" s="126" t="s">
        <v>25652</v>
      </c>
      <c r="B370" s="126" t="s">
        <v>25356</v>
      </c>
      <c r="C370" s="126" t="s">
        <v>75</v>
      </c>
      <c r="D370" s="127">
        <v>3.0379999999999998</v>
      </c>
      <c r="E370" s="128">
        <v>489</v>
      </c>
      <c r="F370" s="128">
        <v>489</v>
      </c>
      <c r="G370" s="126" t="s">
        <v>23045</v>
      </c>
      <c r="H370" s="126" t="s">
        <v>23046</v>
      </c>
      <c r="I370" s="126" t="s">
        <v>23047</v>
      </c>
      <c r="J370" s="126" t="s">
        <v>26407</v>
      </c>
      <c r="K370" s="9">
        <f>_xlfn.IFNA(VLOOKUP(Table5[[#This Row],[Section]],SubSill_Tier,2,FALSE),0)</f>
        <v>0</v>
      </c>
      <c r="L370" s="9" t="str">
        <f t="shared" si="14"/>
        <v/>
      </c>
      <c r="M370" s="205" t="str" cm="1">
        <f t="array" ref="M370">_xlfn.IFS(NOT(ISERROR(VLOOKUP(Table5[[#This Row],[Section]],TB_notTB,1,FALSE))),"No",LEFT(Table5[[#This Row],[Section]],3)="ETB","PLS",LEFT(Table5[[#This Row],[Section]],1)="7","PDB",NOT(ISBLANK(Table5[[#This Row],[Section]])),"No")</f>
        <v>PDB</v>
      </c>
    </row>
    <row r="371" spans="1:13" x14ac:dyDescent="0.25">
      <c r="A371" s="126" t="s">
        <v>25653</v>
      </c>
      <c r="B371" s="126" t="s">
        <v>25358</v>
      </c>
      <c r="C371" s="126" t="s">
        <v>75</v>
      </c>
      <c r="D371" s="127">
        <v>1.498</v>
      </c>
      <c r="E371" s="128">
        <v>332</v>
      </c>
      <c r="F371" s="128">
        <v>332</v>
      </c>
      <c r="G371" s="126" t="s">
        <v>23045</v>
      </c>
      <c r="H371" s="126" t="s">
        <v>23046</v>
      </c>
      <c r="I371" s="126" t="s">
        <v>23047</v>
      </c>
      <c r="J371" s="126" t="s">
        <v>26407</v>
      </c>
      <c r="K371" s="9">
        <f>_xlfn.IFNA(VLOOKUP(Table5[[#This Row],[Section]],SubSill_Tier,2,FALSE),0)</f>
        <v>0</v>
      </c>
      <c r="L371" s="9" t="str">
        <f t="shared" si="14"/>
        <v/>
      </c>
      <c r="M371" s="205" t="str" cm="1">
        <f t="array" ref="M371">_xlfn.IFS(NOT(ISERROR(VLOOKUP(Table5[[#This Row],[Section]],TB_notTB,1,FALSE))),"No",LEFT(Table5[[#This Row],[Section]],3)="ETB","PLS",LEFT(Table5[[#This Row],[Section]],1)="7","PDB",NOT(ISBLANK(Table5[[#This Row],[Section]])),"No")</f>
        <v>PDB</v>
      </c>
    </row>
    <row r="372" spans="1:13" x14ac:dyDescent="0.25">
      <c r="A372" s="126" t="s">
        <v>25654</v>
      </c>
      <c r="B372" s="126" t="s">
        <v>25360</v>
      </c>
      <c r="C372" s="126" t="s">
        <v>75</v>
      </c>
      <c r="D372" s="127">
        <v>2.8039999999999998</v>
      </c>
      <c r="E372" s="128">
        <v>430</v>
      </c>
      <c r="F372" s="128">
        <v>430</v>
      </c>
      <c r="G372" s="126" t="s">
        <v>23045</v>
      </c>
      <c r="H372" s="126" t="s">
        <v>23046</v>
      </c>
      <c r="I372" s="126" t="s">
        <v>23047</v>
      </c>
      <c r="J372" s="126" t="s">
        <v>26407</v>
      </c>
      <c r="K372" s="9">
        <f>_xlfn.IFNA(VLOOKUP(Table5[[#This Row],[Section]],SubSill_Tier,2,FALSE),0)</f>
        <v>0</v>
      </c>
      <c r="L372" s="9" t="str">
        <f t="shared" si="14"/>
        <v/>
      </c>
      <c r="M372" s="205" t="str" cm="1">
        <f t="array" ref="M372">_xlfn.IFS(NOT(ISERROR(VLOOKUP(Table5[[#This Row],[Section]],TB_notTB,1,FALSE))),"No",LEFT(Table5[[#This Row],[Section]],3)="ETB","PLS",LEFT(Table5[[#This Row],[Section]],1)="7","PDB",NOT(ISBLANK(Table5[[#This Row],[Section]])),"No")</f>
        <v>PDB</v>
      </c>
    </row>
    <row r="373" spans="1:13" x14ac:dyDescent="0.25">
      <c r="A373" s="126" t="s">
        <v>25655</v>
      </c>
      <c r="B373" s="126" t="s">
        <v>25362</v>
      </c>
      <c r="C373" s="126" t="s">
        <v>75</v>
      </c>
      <c r="D373" s="127">
        <v>2.0270000000000001</v>
      </c>
      <c r="E373" s="128">
        <v>423</v>
      </c>
      <c r="F373" s="128">
        <v>362</v>
      </c>
      <c r="G373" s="126" t="s">
        <v>23045</v>
      </c>
      <c r="H373" s="126" t="s">
        <v>23046</v>
      </c>
      <c r="I373" s="126" t="s">
        <v>23047</v>
      </c>
      <c r="J373" s="126" t="s">
        <v>26407</v>
      </c>
      <c r="K373" s="9">
        <f>_xlfn.IFNA(VLOOKUP(Table5[[#This Row],[Section]],SubSill_Tier,2,FALSE),0)</f>
        <v>0</v>
      </c>
      <c r="L373" s="9" t="str">
        <f t="shared" si="14"/>
        <v/>
      </c>
      <c r="M373" s="205" t="str" cm="1">
        <f t="array" ref="M373">_xlfn.IFS(NOT(ISERROR(VLOOKUP(Table5[[#This Row],[Section]],TB_notTB,1,FALSE))),"No",LEFT(Table5[[#This Row],[Section]],3)="ETB","PLS",LEFT(Table5[[#This Row],[Section]],1)="7","PDB",NOT(ISBLANK(Table5[[#This Row],[Section]])),"No")</f>
        <v>PDB</v>
      </c>
    </row>
    <row r="374" spans="1:13" x14ac:dyDescent="0.25">
      <c r="A374" s="126" t="s">
        <v>25656</v>
      </c>
      <c r="B374" s="126" t="s">
        <v>25364</v>
      </c>
      <c r="C374" s="126" t="s">
        <v>75</v>
      </c>
      <c r="D374" s="127">
        <v>2.6190000000000002</v>
      </c>
      <c r="E374" s="128">
        <v>471</v>
      </c>
      <c r="F374" s="128">
        <v>471</v>
      </c>
      <c r="G374" s="126" t="s">
        <v>23045</v>
      </c>
      <c r="H374" s="126" t="s">
        <v>23046</v>
      </c>
      <c r="I374" s="126" t="s">
        <v>23047</v>
      </c>
      <c r="J374" s="126" t="s">
        <v>26407</v>
      </c>
      <c r="K374" s="9">
        <f>_xlfn.IFNA(VLOOKUP(Table5[[#This Row],[Section]],SubSill_Tier,2,FALSE),0)</f>
        <v>0</v>
      </c>
      <c r="L374" s="9" t="str">
        <f t="shared" si="14"/>
        <v/>
      </c>
      <c r="M374" s="205" t="str" cm="1">
        <f t="array" ref="M374">_xlfn.IFS(NOT(ISERROR(VLOOKUP(Table5[[#This Row],[Section]],TB_notTB,1,FALSE))),"No",LEFT(Table5[[#This Row],[Section]],3)="ETB","PLS",LEFT(Table5[[#This Row],[Section]],1)="7","PDB",NOT(ISBLANK(Table5[[#This Row],[Section]])),"No")</f>
        <v>PDB</v>
      </c>
    </row>
    <row r="375" spans="1:13" x14ac:dyDescent="0.25">
      <c r="A375" s="126" t="s">
        <v>25657</v>
      </c>
      <c r="B375" s="126" t="s">
        <v>25366</v>
      </c>
      <c r="C375" s="126" t="s">
        <v>75</v>
      </c>
      <c r="D375" s="127">
        <v>0.64</v>
      </c>
      <c r="E375" s="128">
        <v>234</v>
      </c>
      <c r="F375" s="128">
        <v>234</v>
      </c>
      <c r="G375" s="126" t="s">
        <v>23045</v>
      </c>
      <c r="H375" s="126" t="s">
        <v>23046</v>
      </c>
      <c r="I375" s="126" t="s">
        <v>23047</v>
      </c>
      <c r="J375" s="126" t="s">
        <v>26407</v>
      </c>
      <c r="K375" s="9">
        <f>_xlfn.IFNA(VLOOKUP(Table5[[#This Row],[Section]],SubSill_Tier,2,FALSE),0)</f>
        <v>0</v>
      </c>
      <c r="L375" s="9" t="str">
        <f t="shared" si="14"/>
        <v/>
      </c>
      <c r="M375" s="205" t="str" cm="1">
        <f t="array" ref="M375">_xlfn.IFS(NOT(ISERROR(VLOOKUP(Table5[[#This Row],[Section]],TB_notTB,1,FALSE))),"No",LEFT(Table5[[#This Row],[Section]],3)="ETB","PLS",LEFT(Table5[[#This Row],[Section]],1)="7","PDB",NOT(ISBLANK(Table5[[#This Row],[Section]])),"No")</f>
        <v>PDB</v>
      </c>
    </row>
    <row r="376" spans="1:13" x14ac:dyDescent="0.25">
      <c r="A376" s="126" t="s">
        <v>25659</v>
      </c>
      <c r="B376" s="126" t="s">
        <v>25370</v>
      </c>
      <c r="C376" s="126" t="s">
        <v>75</v>
      </c>
      <c r="D376" s="127">
        <v>0.73699999999999999</v>
      </c>
      <c r="E376" s="128">
        <v>204</v>
      </c>
      <c r="F376" s="128">
        <v>204</v>
      </c>
      <c r="G376" s="126" t="s">
        <v>23045</v>
      </c>
      <c r="H376" s="126" t="s">
        <v>23046</v>
      </c>
      <c r="I376" s="126" t="s">
        <v>23047</v>
      </c>
      <c r="J376" s="126" t="s">
        <v>26407</v>
      </c>
      <c r="K376" s="9">
        <f>_xlfn.IFNA(VLOOKUP(Table5[[#This Row],[Section]],SubSill_Tier,2,FALSE),0)</f>
        <v>0</v>
      </c>
      <c r="L376" s="9" t="str">
        <f t="shared" si="14"/>
        <v/>
      </c>
      <c r="M376" s="205" t="str" cm="1">
        <f t="array" ref="M376">_xlfn.IFS(NOT(ISERROR(VLOOKUP(Table5[[#This Row],[Section]],TB_notTB,1,FALSE))),"No",LEFT(Table5[[#This Row],[Section]],3)="ETB","PLS",LEFT(Table5[[#This Row],[Section]],1)="7","PDB",NOT(ISBLANK(Table5[[#This Row],[Section]])),"No")</f>
        <v>PDB</v>
      </c>
    </row>
    <row r="377" spans="1:13" x14ac:dyDescent="0.25">
      <c r="A377" s="126" t="s">
        <v>25660</v>
      </c>
      <c r="B377" s="126" t="s">
        <v>25372</v>
      </c>
      <c r="C377" s="126" t="s">
        <v>75</v>
      </c>
      <c r="D377" s="127">
        <v>1.1970000000000001</v>
      </c>
      <c r="E377" s="128">
        <v>436</v>
      </c>
      <c r="F377" s="128">
        <v>436</v>
      </c>
      <c r="G377" s="126" t="s">
        <v>23045</v>
      </c>
      <c r="H377" s="126" t="s">
        <v>23046</v>
      </c>
      <c r="I377" s="126" t="s">
        <v>23047</v>
      </c>
      <c r="J377" s="126" t="s">
        <v>26407</v>
      </c>
      <c r="K377" s="9">
        <f>_xlfn.IFNA(VLOOKUP(Table5[[#This Row],[Section]],SubSill_Tier,2,FALSE),0)</f>
        <v>0</v>
      </c>
      <c r="L377" s="9" t="str">
        <f t="shared" si="14"/>
        <v/>
      </c>
      <c r="M377" s="205" t="str" cm="1">
        <f t="array" ref="M377">_xlfn.IFS(NOT(ISERROR(VLOOKUP(Table5[[#This Row],[Section]],TB_notTB,1,FALSE))),"No",LEFT(Table5[[#This Row],[Section]],3)="ETB","PLS",LEFT(Table5[[#This Row],[Section]],1)="7","PDB",NOT(ISBLANK(Table5[[#This Row],[Section]])),"No")</f>
        <v>PDB</v>
      </c>
    </row>
    <row r="378" spans="1:13" x14ac:dyDescent="0.25">
      <c r="A378" s="126" t="s">
        <v>25661</v>
      </c>
      <c r="B378" s="126" t="s">
        <v>25374</v>
      </c>
      <c r="C378" s="126" t="s">
        <v>75</v>
      </c>
      <c r="D378" s="127">
        <v>1.2090000000000001</v>
      </c>
      <c r="E378" s="128">
        <v>348</v>
      </c>
      <c r="F378" s="128">
        <v>348</v>
      </c>
      <c r="G378" s="126" t="s">
        <v>23045</v>
      </c>
      <c r="H378" s="126" t="s">
        <v>23046</v>
      </c>
      <c r="I378" s="126" t="s">
        <v>23047</v>
      </c>
      <c r="J378" s="126" t="s">
        <v>26407</v>
      </c>
      <c r="K378" s="9">
        <f>_xlfn.IFNA(VLOOKUP(Table5[[#This Row],[Section]],SubSill_Tier,2,FALSE),0)</f>
        <v>0</v>
      </c>
      <c r="L378" s="9" t="str">
        <f t="shared" si="14"/>
        <v/>
      </c>
      <c r="M378" s="205" t="str" cm="1">
        <f t="array" ref="M378">_xlfn.IFS(NOT(ISERROR(VLOOKUP(Table5[[#This Row],[Section]],TB_notTB,1,FALSE))),"No",LEFT(Table5[[#This Row],[Section]],3)="ETB","PLS",LEFT(Table5[[#This Row],[Section]],1)="7","PDB",NOT(ISBLANK(Table5[[#This Row],[Section]])),"No")</f>
        <v>PDB</v>
      </c>
    </row>
    <row r="379" spans="1:13" x14ac:dyDescent="0.25">
      <c r="A379" s="126" t="s">
        <v>25662</v>
      </c>
      <c r="B379" s="126" t="s">
        <v>25991</v>
      </c>
      <c r="C379" s="126" t="s">
        <v>75</v>
      </c>
      <c r="D379" s="127">
        <v>1.7030000000000001</v>
      </c>
      <c r="E379" s="128">
        <v>586</v>
      </c>
      <c r="F379" s="128">
        <v>586</v>
      </c>
      <c r="G379" s="126" t="s">
        <v>22978</v>
      </c>
      <c r="H379" s="126" t="s">
        <v>22979</v>
      </c>
      <c r="I379" s="126" t="s">
        <v>22980</v>
      </c>
      <c r="J379" s="126" t="s">
        <v>26407</v>
      </c>
      <c r="K379" s="9">
        <f>_xlfn.IFNA(VLOOKUP(Table5[[#This Row],[Section]],SubSill_Tier,2,FALSE),0)</f>
        <v>0</v>
      </c>
      <c r="L379" s="9" t="str">
        <f t="shared" si="14"/>
        <v/>
      </c>
      <c r="M379" s="205" t="str" cm="1">
        <f t="array" ref="M379">_xlfn.IFS(NOT(ISERROR(VLOOKUP(Table5[[#This Row],[Section]],TB_notTB,1,FALSE))),"No",LEFT(Table5[[#This Row],[Section]],3)="ETB","PLS",LEFT(Table5[[#This Row],[Section]],1)="7","PDB",NOT(ISBLANK(Table5[[#This Row],[Section]])),"No")</f>
        <v>PDB</v>
      </c>
    </row>
    <row r="380" spans="1:13" x14ac:dyDescent="0.25">
      <c r="A380" s="126" t="s">
        <v>25663</v>
      </c>
      <c r="B380" s="126" t="s">
        <v>25992</v>
      </c>
      <c r="C380" s="126" t="s">
        <v>75</v>
      </c>
      <c r="D380" s="127">
        <v>1.6519999999999999</v>
      </c>
      <c r="E380" s="128">
        <v>560</v>
      </c>
      <c r="F380" s="128">
        <v>560</v>
      </c>
      <c r="G380" s="126" t="s">
        <v>22978</v>
      </c>
      <c r="H380" s="126" t="s">
        <v>22979</v>
      </c>
      <c r="I380" s="126" t="s">
        <v>22980</v>
      </c>
      <c r="J380" s="126" t="s">
        <v>26407</v>
      </c>
      <c r="K380" s="9">
        <f>_xlfn.IFNA(VLOOKUP(Table5[[#This Row],[Section]],SubSill_Tier,2,FALSE),0)</f>
        <v>0</v>
      </c>
      <c r="L380" s="9" t="str">
        <f t="shared" si="14"/>
        <v/>
      </c>
      <c r="M380" s="205" t="str" cm="1">
        <f t="array" ref="M380">_xlfn.IFS(NOT(ISERROR(VLOOKUP(Table5[[#This Row],[Section]],TB_notTB,1,FALSE))),"No",LEFT(Table5[[#This Row],[Section]],3)="ETB","PLS",LEFT(Table5[[#This Row],[Section]],1)="7","PDB",NOT(ISBLANK(Table5[[#This Row],[Section]])),"No")</f>
        <v>PDB</v>
      </c>
    </row>
    <row r="381" spans="1:13" x14ac:dyDescent="0.25">
      <c r="A381" s="126" t="s">
        <v>25664</v>
      </c>
      <c r="B381" s="126" t="s">
        <v>25380</v>
      </c>
      <c r="C381" s="126" t="s">
        <v>75</v>
      </c>
      <c r="D381" s="127">
        <v>1.373</v>
      </c>
      <c r="E381" s="128">
        <v>527</v>
      </c>
      <c r="F381" s="128">
        <v>527</v>
      </c>
      <c r="G381" s="126" t="s">
        <v>22707</v>
      </c>
      <c r="H381" s="126" t="s">
        <v>22708</v>
      </c>
      <c r="I381" s="126" t="s">
        <v>22709</v>
      </c>
      <c r="J381" s="126" t="s">
        <v>26407</v>
      </c>
      <c r="K381" s="9">
        <f>_xlfn.IFNA(VLOOKUP(Table5[[#This Row],[Section]],SubSill_Tier,2,FALSE),0)</f>
        <v>0</v>
      </c>
      <c r="L381" s="9" t="str">
        <f t="shared" si="14"/>
        <v/>
      </c>
      <c r="M381" s="205" t="str" cm="1">
        <f t="array" ref="M381">_xlfn.IFS(NOT(ISERROR(VLOOKUP(Table5[[#This Row],[Section]],TB_notTB,1,FALSE))),"No",LEFT(Table5[[#This Row],[Section]],3)="ETB","PLS",LEFT(Table5[[#This Row],[Section]],1)="7","PDB",NOT(ISBLANK(Table5[[#This Row],[Section]])),"No")</f>
        <v>PDB</v>
      </c>
    </row>
    <row r="382" spans="1:13" x14ac:dyDescent="0.25">
      <c r="A382" s="126" t="s">
        <v>25665</v>
      </c>
      <c r="B382" s="126" t="s">
        <v>25382</v>
      </c>
      <c r="C382" s="126" t="s">
        <v>75</v>
      </c>
      <c r="D382" s="127">
        <v>1.26</v>
      </c>
      <c r="E382" s="128">
        <v>458</v>
      </c>
      <c r="F382" s="128">
        <v>458</v>
      </c>
      <c r="G382" s="126" t="s">
        <v>22707</v>
      </c>
      <c r="H382" s="126" t="s">
        <v>22708</v>
      </c>
      <c r="I382" s="126" t="s">
        <v>22709</v>
      </c>
      <c r="J382" s="126" t="s">
        <v>26407</v>
      </c>
      <c r="K382" s="9">
        <f>_xlfn.IFNA(VLOOKUP(Table5[[#This Row],[Section]],SubSill_Tier,2,FALSE),0)</f>
        <v>0</v>
      </c>
      <c r="L382" s="9" t="str">
        <f t="shared" si="14"/>
        <v/>
      </c>
      <c r="M382" s="205" t="str" cm="1">
        <f t="array" ref="M382">_xlfn.IFS(NOT(ISERROR(VLOOKUP(Table5[[#This Row],[Section]],TB_notTB,1,FALSE))),"No",LEFT(Table5[[#This Row],[Section]],3)="ETB","PLS",LEFT(Table5[[#This Row],[Section]],1)="7","PDB",NOT(ISBLANK(Table5[[#This Row],[Section]])),"No")</f>
        <v>PDB</v>
      </c>
    </row>
    <row r="383" spans="1:13" x14ac:dyDescent="0.25">
      <c r="A383" s="126" t="s">
        <v>25666</v>
      </c>
      <c r="B383" s="126" t="s">
        <v>25384</v>
      </c>
      <c r="C383" s="126" t="s">
        <v>75</v>
      </c>
      <c r="D383" s="127">
        <v>2.6190000000000002</v>
      </c>
      <c r="E383" s="128">
        <v>691</v>
      </c>
      <c r="F383" s="128">
        <v>691</v>
      </c>
      <c r="G383" s="126" t="s">
        <v>22707</v>
      </c>
      <c r="H383" s="126" t="s">
        <v>22708</v>
      </c>
      <c r="I383" s="126" t="s">
        <v>22709</v>
      </c>
      <c r="J383" s="126" t="s">
        <v>26407</v>
      </c>
      <c r="K383" s="9">
        <f>_xlfn.IFNA(VLOOKUP(Table5[[#This Row],[Section]],SubSill_Tier,2,FALSE),0)</f>
        <v>0</v>
      </c>
      <c r="L383" s="9" t="str">
        <f t="shared" si="14"/>
        <v/>
      </c>
      <c r="M383" s="205" t="str" cm="1">
        <f t="array" ref="M383">_xlfn.IFS(NOT(ISERROR(VLOOKUP(Table5[[#This Row],[Section]],TB_notTB,1,FALSE))),"No",LEFT(Table5[[#This Row],[Section]],3)="ETB","PLS",LEFT(Table5[[#This Row],[Section]],1)="7","PDB",NOT(ISBLANK(Table5[[#This Row],[Section]])),"No")</f>
        <v>PDB</v>
      </c>
    </row>
    <row r="384" spans="1:13" x14ac:dyDescent="0.25">
      <c r="A384" s="126" t="s">
        <v>25667</v>
      </c>
      <c r="B384" s="126" t="s">
        <v>25386</v>
      </c>
      <c r="C384" s="126" t="s">
        <v>75</v>
      </c>
      <c r="D384" s="127">
        <v>0.90900000000000003</v>
      </c>
      <c r="E384" s="128">
        <v>348</v>
      </c>
      <c r="F384" s="128">
        <v>348</v>
      </c>
      <c r="G384" s="126" t="s">
        <v>22707</v>
      </c>
      <c r="H384" s="126" t="s">
        <v>22708</v>
      </c>
      <c r="I384" s="126" t="s">
        <v>22709</v>
      </c>
      <c r="J384" s="126" t="s">
        <v>26407</v>
      </c>
      <c r="K384" s="9">
        <f>_xlfn.IFNA(VLOOKUP(Table5[[#This Row],[Section]],SubSill_Tier,2,FALSE),0)</f>
        <v>0</v>
      </c>
      <c r="L384" s="9" t="str">
        <f t="shared" si="14"/>
        <v/>
      </c>
      <c r="M384" s="205" t="str" cm="1">
        <f t="array" ref="M384">_xlfn.IFS(NOT(ISERROR(VLOOKUP(Table5[[#This Row],[Section]],TB_notTB,1,FALSE))),"No",LEFT(Table5[[#This Row],[Section]],3)="ETB","PLS",LEFT(Table5[[#This Row],[Section]],1)="7","PDB",NOT(ISBLANK(Table5[[#This Row],[Section]])),"No")</f>
        <v>PDB</v>
      </c>
    </row>
    <row r="385" spans="1:13" x14ac:dyDescent="0.25">
      <c r="A385" s="126" t="s">
        <v>25668</v>
      </c>
      <c r="B385" s="126" t="s">
        <v>25993</v>
      </c>
      <c r="C385" s="126" t="s">
        <v>75</v>
      </c>
      <c r="D385" s="127">
        <v>2.6640000000000001</v>
      </c>
      <c r="E385" s="128">
        <v>987</v>
      </c>
      <c r="F385" s="128">
        <v>987</v>
      </c>
      <c r="G385" s="126" t="s">
        <v>23045</v>
      </c>
      <c r="H385" s="126" t="s">
        <v>23046</v>
      </c>
      <c r="I385" s="126" t="s">
        <v>23047</v>
      </c>
      <c r="J385" s="126" t="s">
        <v>26407</v>
      </c>
      <c r="K385" s="9">
        <f>_xlfn.IFNA(VLOOKUP(Table5[[#This Row],[Section]],SubSill_Tier,2,FALSE),0)</f>
        <v>0</v>
      </c>
      <c r="L385" s="9" t="str">
        <f t="shared" si="14"/>
        <v/>
      </c>
      <c r="M385" s="205" t="str" cm="1">
        <f t="array" ref="M385">_xlfn.IFS(NOT(ISERROR(VLOOKUP(Table5[[#This Row],[Section]],TB_notTB,1,FALSE))),"No",LEFT(Table5[[#This Row],[Section]],3)="ETB","PLS",LEFT(Table5[[#This Row],[Section]],1)="7","PDB",NOT(ISBLANK(Table5[[#This Row],[Section]])),"No")</f>
        <v>PDB</v>
      </c>
    </row>
    <row r="386" spans="1:13" x14ac:dyDescent="0.25">
      <c r="A386" s="126" t="s">
        <v>25669</v>
      </c>
      <c r="B386" s="126" t="s">
        <v>25390</v>
      </c>
      <c r="C386" s="126" t="s">
        <v>75</v>
      </c>
      <c r="D386" s="127">
        <v>1.901</v>
      </c>
      <c r="E386" s="128">
        <v>712</v>
      </c>
      <c r="F386" s="128">
        <v>712</v>
      </c>
      <c r="G386" s="126" t="s">
        <v>23096</v>
      </c>
      <c r="H386" s="126" t="s">
        <v>23097</v>
      </c>
      <c r="I386" s="126" t="s">
        <v>23098</v>
      </c>
      <c r="J386" s="126" t="s">
        <v>26407</v>
      </c>
      <c r="K386" s="9">
        <f>_xlfn.IFNA(VLOOKUP(Table5[[#This Row],[Section]],SubSill_Tier,2,FALSE),0)</f>
        <v>0</v>
      </c>
      <c r="L386" s="9" t="str">
        <f t="shared" ref="L386:L449" si="15">IFERROR(IF(LEFT(G386,2)="AI",IF(_xlfn.NUMBERVALUE(IFERROR(LEFT(IF(ISERROR(FIND("X",UPPER(B386))),UPPER(B386),RIGHT(UPPER(B386),LEN(UPPER(B386))-FIND("~",SUBSTITUTE(UPPER(B386),"X","~",LEN(UPPER(B386))-LEN(SUBSTITUTE(UPPER(B386),"X","")))))),FIND(" ",IF(ISERROR(FIND("X",UPPER(B386))),UPPER(B386),RIGHT(UPPER(B386),LEN(UPPER(B386))-FIND("~",SUBSTITUTE(UPPER(B386),"X","~",LEN(UPPER(B386))-LEN(SUBSTITUTE(UPPER(B386),"X","")))))),1)-1),IF(ISERROR(FIND("X",UPPER(B386))),UPPER(B386),RIGHT(UPPER(B386),LEN(UPPER(B386))-FIND("~",SUBSTITUTE(UPPER(B386),"X","~",LEN(UPPER(B386))-LEN(SUBSTITUTE(UPPER(B386),"X",""))))))),".")&gt;=5,"Wall",""),""),"")</f>
        <v/>
      </c>
      <c r="M386" s="205" t="str" cm="1">
        <f t="array" ref="M386">_xlfn.IFS(NOT(ISERROR(VLOOKUP(Table5[[#This Row],[Section]],TB_notTB,1,FALSE))),"No",LEFT(Table5[[#This Row],[Section]],3)="ETB","PLS",LEFT(Table5[[#This Row],[Section]],1)="7","PDB",NOT(ISBLANK(Table5[[#This Row],[Section]])),"No")</f>
        <v>PDB</v>
      </c>
    </row>
    <row r="387" spans="1:13" x14ac:dyDescent="0.25">
      <c r="A387" s="126" t="s">
        <v>25670</v>
      </c>
      <c r="B387" s="126" t="s">
        <v>25392</v>
      </c>
      <c r="C387" s="126" t="s">
        <v>75</v>
      </c>
      <c r="D387" s="127">
        <v>1.69</v>
      </c>
      <c r="E387" s="128">
        <v>626</v>
      </c>
      <c r="F387" s="128">
        <v>626</v>
      </c>
      <c r="G387" s="126" t="s">
        <v>23096</v>
      </c>
      <c r="H387" s="126" t="s">
        <v>23097</v>
      </c>
      <c r="I387" s="126" t="s">
        <v>23098</v>
      </c>
      <c r="J387" s="126" t="s">
        <v>26407</v>
      </c>
      <c r="K387" s="9">
        <f>_xlfn.IFNA(VLOOKUP(Table5[[#This Row],[Section]],SubSill_Tier,2,FALSE),0)</f>
        <v>0</v>
      </c>
      <c r="L387" s="9" t="str">
        <f t="shared" si="15"/>
        <v/>
      </c>
      <c r="M387" s="205" t="str" cm="1">
        <f t="array" ref="M387">_xlfn.IFS(NOT(ISERROR(VLOOKUP(Table5[[#This Row],[Section]],TB_notTB,1,FALSE))),"No",LEFT(Table5[[#This Row],[Section]],3)="ETB","PLS",LEFT(Table5[[#This Row],[Section]],1)="7","PDB",NOT(ISBLANK(Table5[[#This Row],[Section]])),"No")</f>
        <v>PDB</v>
      </c>
    </row>
    <row r="388" spans="1:13" x14ac:dyDescent="0.25">
      <c r="A388" s="126" t="s">
        <v>25671</v>
      </c>
      <c r="B388" s="126" t="s">
        <v>25394</v>
      </c>
      <c r="C388" s="126" t="s">
        <v>75</v>
      </c>
      <c r="D388" s="127">
        <v>1.3819999999999999</v>
      </c>
      <c r="E388" s="128">
        <v>330</v>
      </c>
      <c r="F388" s="128">
        <v>330</v>
      </c>
      <c r="G388" s="126" t="s">
        <v>23096</v>
      </c>
      <c r="H388" s="126" t="s">
        <v>23097</v>
      </c>
      <c r="I388" s="126" t="s">
        <v>23098</v>
      </c>
      <c r="J388" s="126" t="s">
        <v>26407</v>
      </c>
      <c r="K388" s="9">
        <f>_xlfn.IFNA(VLOOKUP(Table5[[#This Row],[Section]],SubSill_Tier,2,FALSE),0)</f>
        <v>0</v>
      </c>
      <c r="L388" s="9" t="str">
        <f t="shared" si="15"/>
        <v/>
      </c>
      <c r="M388" s="205" t="str" cm="1">
        <f t="array" ref="M388">_xlfn.IFS(NOT(ISERROR(VLOOKUP(Table5[[#This Row],[Section]],TB_notTB,1,FALSE))),"No",LEFT(Table5[[#This Row],[Section]],3)="ETB","PLS",LEFT(Table5[[#This Row],[Section]],1)="7","PDB",NOT(ISBLANK(Table5[[#This Row],[Section]])),"No")</f>
        <v>PDB</v>
      </c>
    </row>
    <row r="389" spans="1:13" x14ac:dyDescent="0.25">
      <c r="A389" s="126" t="s">
        <v>25672</v>
      </c>
      <c r="B389" s="126" t="s">
        <v>25396</v>
      </c>
      <c r="C389" s="126" t="s">
        <v>75</v>
      </c>
      <c r="D389" s="127">
        <v>2.4329999999999998</v>
      </c>
      <c r="E389" s="128">
        <v>457</v>
      </c>
      <c r="F389" s="128">
        <v>457</v>
      </c>
      <c r="G389" s="126" t="s">
        <v>23096</v>
      </c>
      <c r="H389" s="126" t="s">
        <v>23097</v>
      </c>
      <c r="I389" s="126" t="s">
        <v>23098</v>
      </c>
      <c r="J389" s="126" t="s">
        <v>26407</v>
      </c>
      <c r="K389" s="9">
        <f>_xlfn.IFNA(VLOOKUP(Table5[[#This Row],[Section]],SubSill_Tier,2,FALSE),0)</f>
        <v>0</v>
      </c>
      <c r="L389" s="9" t="str">
        <f t="shared" si="15"/>
        <v/>
      </c>
      <c r="M389" s="205" t="str" cm="1">
        <f t="array" ref="M389">_xlfn.IFS(NOT(ISERROR(VLOOKUP(Table5[[#This Row],[Section]],TB_notTB,1,FALSE))),"No",LEFT(Table5[[#This Row],[Section]],3)="ETB","PLS",LEFT(Table5[[#This Row],[Section]],1)="7","PDB",NOT(ISBLANK(Table5[[#This Row],[Section]])),"No")</f>
        <v>PDB</v>
      </c>
    </row>
    <row r="390" spans="1:13" x14ac:dyDescent="0.25">
      <c r="A390" s="126" t="s">
        <v>25673</v>
      </c>
      <c r="B390" s="126" t="s">
        <v>25398</v>
      </c>
      <c r="C390" s="126" t="s">
        <v>75</v>
      </c>
      <c r="D390" s="127">
        <v>3.2170000000000001</v>
      </c>
      <c r="E390" s="128">
        <v>782</v>
      </c>
      <c r="F390" s="128">
        <v>782</v>
      </c>
      <c r="G390" s="126" t="s">
        <v>23096</v>
      </c>
      <c r="H390" s="126" t="s">
        <v>23097</v>
      </c>
      <c r="I390" s="126" t="s">
        <v>23098</v>
      </c>
      <c r="J390" s="126" t="s">
        <v>26407</v>
      </c>
      <c r="K390" s="9">
        <f>_xlfn.IFNA(VLOOKUP(Table5[[#This Row],[Section]],SubSill_Tier,2,FALSE),0)</f>
        <v>0</v>
      </c>
      <c r="L390" s="9" t="str">
        <f t="shared" si="15"/>
        <v/>
      </c>
      <c r="M390" s="205" t="str" cm="1">
        <f t="array" ref="M390">_xlfn.IFS(NOT(ISERROR(VLOOKUP(Table5[[#This Row],[Section]],TB_notTB,1,FALSE))),"No",LEFT(Table5[[#This Row],[Section]],3)="ETB","PLS",LEFT(Table5[[#This Row],[Section]],1)="7","PDB",NOT(ISBLANK(Table5[[#This Row],[Section]])),"No")</f>
        <v>PDB</v>
      </c>
    </row>
    <row r="391" spans="1:13" x14ac:dyDescent="0.25">
      <c r="A391" s="126" t="s">
        <v>25674</v>
      </c>
      <c r="B391" s="126" t="s">
        <v>25400</v>
      </c>
      <c r="C391" s="126" t="s">
        <v>75</v>
      </c>
      <c r="D391" s="127">
        <v>2.851</v>
      </c>
      <c r="E391" s="128">
        <v>739</v>
      </c>
      <c r="F391" s="128">
        <v>739</v>
      </c>
      <c r="G391" s="126" t="s">
        <v>23096</v>
      </c>
      <c r="H391" s="126" t="s">
        <v>23097</v>
      </c>
      <c r="I391" s="126" t="s">
        <v>23098</v>
      </c>
      <c r="J391" s="126" t="s">
        <v>26407</v>
      </c>
      <c r="K391" s="9">
        <f>_xlfn.IFNA(VLOOKUP(Table5[[#This Row],[Section]],SubSill_Tier,2,FALSE),0)</f>
        <v>0</v>
      </c>
      <c r="L391" s="9" t="str">
        <f t="shared" si="15"/>
        <v/>
      </c>
      <c r="M391" s="205" t="str" cm="1">
        <f t="array" ref="M391">_xlfn.IFS(NOT(ISERROR(VLOOKUP(Table5[[#This Row],[Section]],TB_notTB,1,FALSE))),"No",LEFT(Table5[[#This Row],[Section]],3)="ETB","PLS",LEFT(Table5[[#This Row],[Section]],1)="7","PDB",NOT(ISBLANK(Table5[[#This Row],[Section]])),"No")</f>
        <v>PDB</v>
      </c>
    </row>
    <row r="392" spans="1:13" x14ac:dyDescent="0.25">
      <c r="A392" s="126" t="s">
        <v>25675</v>
      </c>
      <c r="B392" s="126" t="s">
        <v>25402</v>
      </c>
      <c r="C392" s="126" t="s">
        <v>75</v>
      </c>
      <c r="D392" s="127">
        <v>1.198</v>
      </c>
      <c r="E392" s="128">
        <v>472</v>
      </c>
      <c r="F392" s="128">
        <v>472</v>
      </c>
      <c r="G392" s="126" t="s">
        <v>22955</v>
      </c>
      <c r="H392" s="126" t="s">
        <v>22956</v>
      </c>
      <c r="I392" s="126" t="s">
        <v>22957</v>
      </c>
      <c r="J392" s="126" t="s">
        <v>26407</v>
      </c>
      <c r="K392" s="9">
        <f>_xlfn.IFNA(VLOOKUP(Table5[[#This Row],[Section]],SubSill_Tier,2,FALSE),0)</f>
        <v>0</v>
      </c>
      <c r="L392" s="9" t="str">
        <f t="shared" si="15"/>
        <v/>
      </c>
      <c r="M392" s="205" t="str" cm="1">
        <f t="array" ref="M392">_xlfn.IFS(NOT(ISERROR(VLOOKUP(Table5[[#This Row],[Section]],TB_notTB,1,FALSE))),"No",LEFT(Table5[[#This Row],[Section]],3)="ETB","PLS",LEFT(Table5[[#This Row],[Section]],1)="7","PDB",NOT(ISBLANK(Table5[[#This Row],[Section]])),"No")</f>
        <v>PDB</v>
      </c>
    </row>
    <row r="393" spans="1:13" x14ac:dyDescent="0.25">
      <c r="A393" s="126" t="s">
        <v>25676</v>
      </c>
      <c r="B393" s="126" t="s">
        <v>25404</v>
      </c>
      <c r="C393" s="126" t="s">
        <v>75</v>
      </c>
      <c r="D393" s="127">
        <v>0.83599999999999997</v>
      </c>
      <c r="E393" s="128">
        <v>397</v>
      </c>
      <c r="F393" s="128">
        <v>397</v>
      </c>
      <c r="G393" s="126" t="s">
        <v>22955</v>
      </c>
      <c r="H393" s="126" t="s">
        <v>22956</v>
      </c>
      <c r="I393" s="126" t="s">
        <v>22957</v>
      </c>
      <c r="J393" s="126" t="s">
        <v>26407</v>
      </c>
      <c r="K393" s="9">
        <f>_xlfn.IFNA(VLOOKUP(Table5[[#This Row],[Section]],SubSill_Tier,2,FALSE),0)</f>
        <v>0</v>
      </c>
      <c r="L393" s="9" t="str">
        <f t="shared" si="15"/>
        <v/>
      </c>
      <c r="M393" s="205" t="str" cm="1">
        <f t="array" ref="M393">_xlfn.IFS(NOT(ISERROR(VLOOKUP(Table5[[#This Row],[Section]],TB_notTB,1,FALSE))),"No",LEFT(Table5[[#This Row],[Section]],3)="ETB","PLS",LEFT(Table5[[#This Row],[Section]],1)="7","PDB",NOT(ISBLANK(Table5[[#This Row],[Section]])),"No")</f>
        <v>PDB</v>
      </c>
    </row>
    <row r="394" spans="1:13" x14ac:dyDescent="0.25">
      <c r="A394" s="126" t="s">
        <v>25677</v>
      </c>
      <c r="B394" s="126" t="s">
        <v>25406</v>
      </c>
      <c r="C394" s="126" t="s">
        <v>75</v>
      </c>
      <c r="D394" s="127">
        <v>2.6019999999999999</v>
      </c>
      <c r="E394" s="128">
        <v>748</v>
      </c>
      <c r="F394" s="128">
        <v>748</v>
      </c>
      <c r="G394" s="126" t="s">
        <v>22978</v>
      </c>
      <c r="H394" s="126" t="s">
        <v>22979</v>
      </c>
      <c r="I394" s="126" t="s">
        <v>22980</v>
      </c>
      <c r="J394" s="126" t="s">
        <v>26407</v>
      </c>
      <c r="K394" s="9">
        <f>_xlfn.IFNA(VLOOKUP(Table5[[#This Row],[Section]],SubSill_Tier,2,FALSE),0)</f>
        <v>0</v>
      </c>
      <c r="L394" s="9" t="str">
        <f t="shared" si="15"/>
        <v/>
      </c>
      <c r="M394" s="205" t="str" cm="1">
        <f t="array" ref="M394">_xlfn.IFS(NOT(ISERROR(VLOOKUP(Table5[[#This Row],[Section]],TB_notTB,1,FALSE))),"No",LEFT(Table5[[#This Row],[Section]],3)="ETB","PLS",LEFT(Table5[[#This Row],[Section]],1)="7","PDB",NOT(ISBLANK(Table5[[#This Row],[Section]])),"No")</f>
        <v>PDB</v>
      </c>
    </row>
    <row r="395" spans="1:13" x14ac:dyDescent="0.25">
      <c r="A395" s="126" t="s">
        <v>25678</v>
      </c>
      <c r="B395" s="126" t="s">
        <v>25408</v>
      </c>
      <c r="C395" s="126" t="s">
        <v>75</v>
      </c>
      <c r="D395" s="127">
        <v>2.335</v>
      </c>
      <c r="E395" s="128">
        <v>723</v>
      </c>
      <c r="F395" s="128">
        <v>723</v>
      </c>
      <c r="G395" s="126" t="s">
        <v>22978</v>
      </c>
      <c r="H395" s="126" t="s">
        <v>22979</v>
      </c>
      <c r="I395" s="126" t="s">
        <v>22980</v>
      </c>
      <c r="J395" s="126" t="s">
        <v>26407</v>
      </c>
      <c r="K395" s="9">
        <f>_xlfn.IFNA(VLOOKUP(Table5[[#This Row],[Section]],SubSill_Tier,2,FALSE),0)</f>
        <v>0</v>
      </c>
      <c r="L395" s="9" t="str">
        <f t="shared" si="15"/>
        <v/>
      </c>
      <c r="M395" s="205" t="str" cm="1">
        <f t="array" ref="M395">_xlfn.IFS(NOT(ISERROR(VLOOKUP(Table5[[#This Row],[Section]],TB_notTB,1,FALSE))),"No",LEFT(Table5[[#This Row],[Section]],3)="ETB","PLS",LEFT(Table5[[#This Row],[Section]],1)="7","PDB",NOT(ISBLANK(Table5[[#This Row],[Section]])),"No")</f>
        <v>PDB</v>
      </c>
    </row>
    <row r="396" spans="1:13" x14ac:dyDescent="0.25">
      <c r="A396" s="126" t="s">
        <v>25679</v>
      </c>
      <c r="B396" s="126" t="s">
        <v>26027</v>
      </c>
      <c r="C396" s="126" t="s">
        <v>75</v>
      </c>
      <c r="D396" s="127">
        <v>2.6269999999999998</v>
      </c>
      <c r="E396" s="128">
        <v>913</v>
      </c>
      <c r="F396" s="128">
        <v>913</v>
      </c>
      <c r="G396" s="126" t="s">
        <v>22978</v>
      </c>
      <c r="H396" s="126" t="s">
        <v>22979</v>
      </c>
      <c r="I396" s="126" t="s">
        <v>22980</v>
      </c>
      <c r="J396" s="126" t="s">
        <v>26407</v>
      </c>
      <c r="K396" s="9">
        <f>_xlfn.IFNA(VLOOKUP(Table5[[#This Row],[Section]],SubSill_Tier,2,FALSE),0)</f>
        <v>0</v>
      </c>
      <c r="L396" s="9" t="str">
        <f t="shared" si="15"/>
        <v/>
      </c>
      <c r="M396" s="205" t="str" cm="1">
        <f t="array" ref="M396">_xlfn.IFS(NOT(ISERROR(VLOOKUP(Table5[[#This Row],[Section]],TB_notTB,1,FALSE))),"No",LEFT(Table5[[#This Row],[Section]],3)="ETB","PLS",LEFT(Table5[[#This Row],[Section]],1)="7","PDB",NOT(ISBLANK(Table5[[#This Row],[Section]])),"No")</f>
        <v>PDB</v>
      </c>
    </row>
    <row r="397" spans="1:13" x14ac:dyDescent="0.25">
      <c r="A397" s="126" t="s">
        <v>25680</v>
      </c>
      <c r="B397" s="126" t="s">
        <v>25412</v>
      </c>
      <c r="C397" s="126" t="s">
        <v>75</v>
      </c>
      <c r="D397" s="127">
        <v>3.1829999999999998</v>
      </c>
      <c r="E397" s="128">
        <v>904</v>
      </c>
      <c r="F397" s="128">
        <v>904</v>
      </c>
      <c r="G397" s="126" t="s">
        <v>22790</v>
      </c>
      <c r="H397" s="126" t="s">
        <v>22791</v>
      </c>
      <c r="I397" s="126" t="s">
        <v>22792</v>
      </c>
      <c r="J397" s="126" t="s">
        <v>26407</v>
      </c>
      <c r="K397" s="9">
        <f>_xlfn.IFNA(VLOOKUP(Table5[[#This Row],[Section]],SubSill_Tier,2,FALSE),0)</f>
        <v>0</v>
      </c>
      <c r="L397" s="9" t="str">
        <f t="shared" si="15"/>
        <v/>
      </c>
      <c r="M397" s="205" t="str" cm="1">
        <f t="array" ref="M397">_xlfn.IFS(NOT(ISERROR(VLOOKUP(Table5[[#This Row],[Section]],TB_notTB,1,FALSE))),"No",LEFT(Table5[[#This Row],[Section]],3)="ETB","PLS",LEFT(Table5[[#This Row],[Section]],1)="7","PDB",NOT(ISBLANK(Table5[[#This Row],[Section]])),"No")</f>
        <v>PDB</v>
      </c>
    </row>
    <row r="398" spans="1:13" x14ac:dyDescent="0.25">
      <c r="A398" s="126" t="s">
        <v>25681</v>
      </c>
      <c r="B398" s="126" t="s">
        <v>25414</v>
      </c>
      <c r="C398" s="126" t="s">
        <v>75</v>
      </c>
      <c r="D398" s="127">
        <v>2.6739999999999999</v>
      </c>
      <c r="E398" s="128">
        <v>716</v>
      </c>
      <c r="F398" s="128">
        <v>716</v>
      </c>
      <c r="G398" s="126" t="s">
        <v>22790</v>
      </c>
      <c r="H398" s="126" t="s">
        <v>22791</v>
      </c>
      <c r="I398" s="126" t="s">
        <v>22792</v>
      </c>
      <c r="J398" s="126" t="s">
        <v>26407</v>
      </c>
      <c r="K398" s="9">
        <f>_xlfn.IFNA(VLOOKUP(Table5[[#This Row],[Section]],SubSill_Tier,2,FALSE),0)</f>
        <v>0</v>
      </c>
      <c r="L398" s="9" t="str">
        <f t="shared" si="15"/>
        <v/>
      </c>
      <c r="M398" s="205" t="str" cm="1">
        <f t="array" ref="M398">_xlfn.IFS(NOT(ISERROR(VLOOKUP(Table5[[#This Row],[Section]],TB_notTB,1,FALSE))),"No",LEFT(Table5[[#This Row],[Section]],3)="ETB","PLS",LEFT(Table5[[#This Row],[Section]],1)="7","PDB",NOT(ISBLANK(Table5[[#This Row],[Section]])),"No")</f>
        <v>PDB</v>
      </c>
    </row>
    <row r="399" spans="1:13" x14ac:dyDescent="0.25">
      <c r="A399" s="126" t="s">
        <v>25682</v>
      </c>
      <c r="B399" s="126" t="s">
        <v>25416</v>
      </c>
      <c r="C399" s="126" t="s">
        <v>75</v>
      </c>
      <c r="D399" s="127">
        <v>1.44</v>
      </c>
      <c r="E399" s="128">
        <v>350</v>
      </c>
      <c r="F399" s="128">
        <v>350</v>
      </c>
      <c r="G399" s="126" t="s">
        <v>22691</v>
      </c>
      <c r="H399" s="126" t="s">
        <v>22692</v>
      </c>
      <c r="I399" s="126" t="s">
        <v>22693</v>
      </c>
      <c r="J399" s="126" t="s">
        <v>26407</v>
      </c>
      <c r="K399" s="9">
        <f>_xlfn.IFNA(VLOOKUP(Table5[[#This Row],[Section]],SubSill_Tier,2,FALSE),0)</f>
        <v>0</v>
      </c>
      <c r="L399" s="9" t="str">
        <f t="shared" si="15"/>
        <v/>
      </c>
      <c r="M399" s="205" t="str" cm="1">
        <f t="array" ref="M399">_xlfn.IFS(NOT(ISERROR(VLOOKUP(Table5[[#This Row],[Section]],TB_notTB,1,FALSE))),"No",LEFT(Table5[[#This Row],[Section]],3)="ETB","PLS",LEFT(Table5[[#This Row],[Section]],1)="7","PDB",NOT(ISBLANK(Table5[[#This Row],[Section]])),"No")</f>
        <v>PDB</v>
      </c>
    </row>
    <row r="400" spans="1:13" x14ac:dyDescent="0.25">
      <c r="A400" s="126" t="s">
        <v>25683</v>
      </c>
      <c r="B400" s="126" t="s">
        <v>25995</v>
      </c>
      <c r="C400" s="126" t="s">
        <v>75</v>
      </c>
      <c r="D400" s="127">
        <v>2.415</v>
      </c>
      <c r="E400" s="128">
        <v>844</v>
      </c>
      <c r="F400" s="128">
        <v>844</v>
      </c>
      <c r="G400" s="126" t="s">
        <v>24186</v>
      </c>
      <c r="H400" s="126" t="s">
        <v>24187</v>
      </c>
      <c r="I400" s="126" t="s">
        <v>24188</v>
      </c>
      <c r="J400" s="126" t="s">
        <v>26407</v>
      </c>
      <c r="K400" s="9">
        <f>_xlfn.IFNA(VLOOKUP(Table5[[#This Row],[Section]],SubSill_Tier,2,FALSE),0)</f>
        <v>0</v>
      </c>
      <c r="L400" s="9" t="str">
        <f t="shared" si="15"/>
        <v/>
      </c>
      <c r="M400" s="205" t="str" cm="1">
        <f t="array" ref="M400">_xlfn.IFS(NOT(ISERROR(VLOOKUP(Table5[[#This Row],[Section]],TB_notTB,1,FALSE))),"No",LEFT(Table5[[#This Row],[Section]],3)="ETB","PLS",LEFT(Table5[[#This Row],[Section]],1)="7","PDB",NOT(ISBLANK(Table5[[#This Row],[Section]])),"No")</f>
        <v>PDB</v>
      </c>
    </row>
    <row r="401" spans="1:13" x14ac:dyDescent="0.25">
      <c r="A401" s="126" t="s">
        <v>25684</v>
      </c>
      <c r="B401" s="126" t="s">
        <v>25420</v>
      </c>
      <c r="C401" s="126" t="s">
        <v>75</v>
      </c>
      <c r="D401" s="127">
        <v>2.4700000000000002</v>
      </c>
      <c r="E401" s="128">
        <v>710</v>
      </c>
      <c r="F401" s="128">
        <v>710</v>
      </c>
      <c r="G401" s="126" t="s">
        <v>24186</v>
      </c>
      <c r="H401" s="126" t="s">
        <v>24187</v>
      </c>
      <c r="I401" s="126" t="s">
        <v>24188</v>
      </c>
      <c r="J401" s="126" t="s">
        <v>26407</v>
      </c>
      <c r="K401" s="9">
        <f>_xlfn.IFNA(VLOOKUP(Table5[[#This Row],[Section]],SubSill_Tier,2,FALSE),0)</f>
        <v>0</v>
      </c>
      <c r="L401" s="9" t="str">
        <f t="shared" si="15"/>
        <v/>
      </c>
      <c r="M401" s="205" t="str" cm="1">
        <f t="array" ref="M401">_xlfn.IFS(NOT(ISERROR(VLOOKUP(Table5[[#This Row],[Section]],TB_notTB,1,FALSE))),"No",LEFT(Table5[[#This Row],[Section]],3)="ETB","PLS",LEFT(Table5[[#This Row],[Section]],1)="7","PDB",NOT(ISBLANK(Table5[[#This Row],[Section]])),"No")</f>
        <v>PDB</v>
      </c>
    </row>
    <row r="402" spans="1:13" x14ac:dyDescent="0.25">
      <c r="A402" s="126" t="s">
        <v>25685</v>
      </c>
      <c r="B402" s="126" t="s">
        <v>25422</v>
      </c>
      <c r="C402" s="126" t="s">
        <v>75</v>
      </c>
      <c r="D402" s="127">
        <v>2.2200000000000002</v>
      </c>
      <c r="E402" s="128">
        <v>687</v>
      </c>
      <c r="F402" s="128">
        <v>687</v>
      </c>
      <c r="G402" s="126" t="s">
        <v>24186</v>
      </c>
      <c r="H402" s="126" t="s">
        <v>24187</v>
      </c>
      <c r="I402" s="126" t="s">
        <v>24188</v>
      </c>
      <c r="J402" s="126" t="s">
        <v>26407</v>
      </c>
      <c r="K402" s="9">
        <f>_xlfn.IFNA(VLOOKUP(Table5[[#This Row],[Section]],SubSill_Tier,2,FALSE),0)</f>
        <v>0</v>
      </c>
      <c r="L402" s="9" t="str">
        <f t="shared" si="15"/>
        <v/>
      </c>
      <c r="M402" s="205" t="str" cm="1">
        <f t="array" ref="M402">_xlfn.IFS(NOT(ISERROR(VLOOKUP(Table5[[#This Row],[Section]],TB_notTB,1,FALSE))),"No",LEFT(Table5[[#This Row],[Section]],3)="ETB","PLS",LEFT(Table5[[#This Row],[Section]],1)="7","PDB",NOT(ISBLANK(Table5[[#This Row],[Section]])),"No")</f>
        <v>PDB</v>
      </c>
    </row>
    <row r="403" spans="1:13" x14ac:dyDescent="0.25">
      <c r="A403" s="126" t="s">
        <v>25686</v>
      </c>
      <c r="B403" s="126" t="s">
        <v>25424</v>
      </c>
      <c r="C403" s="126" t="s">
        <v>75</v>
      </c>
      <c r="D403" s="127">
        <v>1.1439999999999999</v>
      </c>
      <c r="E403" s="128">
        <v>372</v>
      </c>
      <c r="F403" s="128">
        <v>372</v>
      </c>
      <c r="G403" s="126" t="s">
        <v>22702</v>
      </c>
      <c r="H403" s="126" t="s">
        <v>22703</v>
      </c>
      <c r="I403" s="126" t="s">
        <v>22704</v>
      </c>
      <c r="J403" s="126" t="s">
        <v>26407</v>
      </c>
      <c r="K403" s="9">
        <f>_xlfn.IFNA(VLOOKUP(Table5[[#This Row],[Section]],SubSill_Tier,2,FALSE),0)</f>
        <v>0</v>
      </c>
      <c r="L403" s="9" t="str">
        <f t="shared" si="15"/>
        <v/>
      </c>
      <c r="M403" s="205" t="str" cm="1">
        <f t="array" ref="M403">_xlfn.IFS(NOT(ISERROR(VLOOKUP(Table5[[#This Row],[Section]],TB_notTB,1,FALSE))),"No",LEFT(Table5[[#This Row],[Section]],3)="ETB","PLS",LEFT(Table5[[#This Row],[Section]],1)="7","PDB",NOT(ISBLANK(Table5[[#This Row],[Section]])),"No")</f>
        <v>PDB</v>
      </c>
    </row>
    <row r="404" spans="1:13" x14ac:dyDescent="0.25">
      <c r="A404" s="126" t="s">
        <v>25687</v>
      </c>
      <c r="B404" s="126" t="s">
        <v>25426</v>
      </c>
      <c r="C404" s="126" t="s">
        <v>75</v>
      </c>
      <c r="D404" s="127">
        <v>0.95299999999999996</v>
      </c>
      <c r="E404" s="128">
        <v>316</v>
      </c>
      <c r="F404" s="128">
        <v>316</v>
      </c>
      <c r="G404" s="126" t="s">
        <v>22702</v>
      </c>
      <c r="H404" s="126" t="s">
        <v>22703</v>
      </c>
      <c r="I404" s="126" t="s">
        <v>22704</v>
      </c>
      <c r="J404" s="126" t="s">
        <v>26407</v>
      </c>
      <c r="K404" s="9">
        <f>_xlfn.IFNA(VLOOKUP(Table5[[#This Row],[Section]],SubSill_Tier,2,FALSE),0)</f>
        <v>0</v>
      </c>
      <c r="L404" s="9" t="str">
        <f t="shared" si="15"/>
        <v/>
      </c>
      <c r="M404" s="205" t="str" cm="1">
        <f t="array" ref="M404">_xlfn.IFS(NOT(ISERROR(VLOOKUP(Table5[[#This Row],[Section]],TB_notTB,1,FALSE))),"No",LEFT(Table5[[#This Row],[Section]],3)="ETB","PLS",LEFT(Table5[[#This Row],[Section]],1)="7","PDB",NOT(ISBLANK(Table5[[#This Row],[Section]])),"No")</f>
        <v>PDB</v>
      </c>
    </row>
    <row r="405" spans="1:13" x14ac:dyDescent="0.25">
      <c r="A405" s="126" t="s">
        <v>25688</v>
      </c>
      <c r="B405" s="126" t="s">
        <v>25428</v>
      </c>
      <c r="C405" s="126" t="s">
        <v>75</v>
      </c>
      <c r="D405" s="127">
        <v>2.3149999999999999</v>
      </c>
      <c r="E405" s="128">
        <v>779</v>
      </c>
      <c r="F405" s="128">
        <v>779</v>
      </c>
      <c r="G405" s="126" t="s">
        <v>23447</v>
      </c>
      <c r="H405" s="126" t="s">
        <v>23448</v>
      </c>
      <c r="I405" s="126" t="s">
        <v>23449</v>
      </c>
      <c r="J405" s="126" t="s">
        <v>26407</v>
      </c>
      <c r="K405" s="9">
        <f>_xlfn.IFNA(VLOOKUP(Table5[[#This Row],[Section]],SubSill_Tier,2,FALSE),0)</f>
        <v>0</v>
      </c>
      <c r="L405" s="9" t="str">
        <f t="shared" si="15"/>
        <v/>
      </c>
      <c r="M405" s="205" t="str" cm="1">
        <f t="array" ref="M405">_xlfn.IFS(NOT(ISERROR(VLOOKUP(Table5[[#This Row],[Section]],TB_notTB,1,FALSE))),"No",LEFT(Table5[[#This Row],[Section]],3)="ETB","PLS",LEFT(Table5[[#This Row],[Section]],1)="7","PDB",NOT(ISBLANK(Table5[[#This Row],[Section]])),"No")</f>
        <v>PDB</v>
      </c>
    </row>
    <row r="406" spans="1:13" x14ac:dyDescent="0.25">
      <c r="A406" s="126" t="s">
        <v>25689</v>
      </c>
      <c r="B406" s="126" t="s">
        <v>25430</v>
      </c>
      <c r="C406" s="126" t="s">
        <v>75</v>
      </c>
      <c r="D406" s="127">
        <v>1.8220000000000001</v>
      </c>
      <c r="E406" s="128">
        <v>678</v>
      </c>
      <c r="F406" s="128">
        <v>678</v>
      </c>
      <c r="G406" s="126" t="s">
        <v>23447</v>
      </c>
      <c r="H406" s="126" t="s">
        <v>23448</v>
      </c>
      <c r="I406" s="126" t="s">
        <v>23449</v>
      </c>
      <c r="J406" s="126" t="s">
        <v>26407</v>
      </c>
      <c r="K406" s="9">
        <f>_xlfn.IFNA(VLOOKUP(Table5[[#This Row],[Section]],SubSill_Tier,2,FALSE),0)</f>
        <v>0</v>
      </c>
      <c r="L406" s="9" t="str">
        <f t="shared" si="15"/>
        <v/>
      </c>
      <c r="M406" s="205" t="str" cm="1">
        <f t="array" ref="M406">_xlfn.IFS(NOT(ISERROR(VLOOKUP(Table5[[#This Row],[Section]],TB_notTB,1,FALSE))),"No",LEFT(Table5[[#This Row],[Section]],3)="ETB","PLS",LEFT(Table5[[#This Row],[Section]],1)="7","PDB",NOT(ISBLANK(Table5[[#This Row],[Section]])),"No")</f>
        <v>PDB</v>
      </c>
    </row>
    <row r="407" spans="1:13" x14ac:dyDescent="0.25">
      <c r="A407" s="126" t="s">
        <v>25690</v>
      </c>
      <c r="B407" s="126" t="s">
        <v>25432</v>
      </c>
      <c r="C407" s="126" t="s">
        <v>75</v>
      </c>
      <c r="D407" s="127">
        <v>1.331</v>
      </c>
      <c r="E407" s="128">
        <v>480</v>
      </c>
      <c r="F407" s="128">
        <v>480</v>
      </c>
      <c r="G407" s="126" t="s">
        <v>23447</v>
      </c>
      <c r="H407" s="126" t="s">
        <v>23448</v>
      </c>
      <c r="I407" s="126" t="s">
        <v>23449</v>
      </c>
      <c r="J407" s="126" t="s">
        <v>26407</v>
      </c>
      <c r="K407" s="9">
        <f>_xlfn.IFNA(VLOOKUP(Table5[[#This Row],[Section]],SubSill_Tier,2,FALSE),0)</f>
        <v>0</v>
      </c>
      <c r="L407" s="9" t="str">
        <f t="shared" si="15"/>
        <v/>
      </c>
      <c r="M407" s="205" t="str" cm="1">
        <f t="array" ref="M407">_xlfn.IFS(NOT(ISERROR(VLOOKUP(Table5[[#This Row],[Section]],TB_notTB,1,FALSE))),"No",LEFT(Table5[[#This Row],[Section]],3)="ETB","PLS",LEFT(Table5[[#This Row],[Section]],1)="7","PDB",NOT(ISBLANK(Table5[[#This Row],[Section]])),"No")</f>
        <v>PDB</v>
      </c>
    </row>
    <row r="408" spans="1:13" x14ac:dyDescent="0.25">
      <c r="A408" s="126" t="s">
        <v>25691</v>
      </c>
      <c r="B408" s="126" t="s">
        <v>25434</v>
      </c>
      <c r="C408" s="126" t="s">
        <v>75</v>
      </c>
      <c r="D408" s="127">
        <v>2.198</v>
      </c>
      <c r="E408" s="128">
        <v>738</v>
      </c>
      <c r="F408" s="128">
        <v>738</v>
      </c>
      <c r="G408" s="126" t="s">
        <v>23447</v>
      </c>
      <c r="H408" s="126" t="s">
        <v>23448</v>
      </c>
      <c r="I408" s="126" t="s">
        <v>23449</v>
      </c>
      <c r="J408" s="126" t="s">
        <v>26407</v>
      </c>
      <c r="K408" s="9">
        <f>_xlfn.IFNA(VLOOKUP(Table5[[#This Row],[Section]],SubSill_Tier,2,FALSE),0)</f>
        <v>0</v>
      </c>
      <c r="L408" s="9" t="str">
        <f t="shared" si="15"/>
        <v/>
      </c>
      <c r="M408" s="205" t="str" cm="1">
        <f t="array" ref="M408">_xlfn.IFS(NOT(ISERROR(VLOOKUP(Table5[[#This Row],[Section]],TB_notTB,1,FALSE))),"No",LEFT(Table5[[#This Row],[Section]],3)="ETB","PLS",LEFT(Table5[[#This Row],[Section]],1)="7","PDB",NOT(ISBLANK(Table5[[#This Row],[Section]])),"No")</f>
        <v>PDB</v>
      </c>
    </row>
    <row r="409" spans="1:13" x14ac:dyDescent="0.25">
      <c r="A409" s="126" t="s">
        <v>25692</v>
      </c>
      <c r="B409" s="126" t="s">
        <v>25436</v>
      </c>
      <c r="C409" s="126" t="s">
        <v>75</v>
      </c>
      <c r="D409" s="127">
        <v>2.0609999999999999</v>
      </c>
      <c r="E409" s="128">
        <v>712</v>
      </c>
      <c r="F409" s="128">
        <v>712</v>
      </c>
      <c r="G409" s="126" t="s">
        <v>23447</v>
      </c>
      <c r="H409" s="126" t="s">
        <v>23448</v>
      </c>
      <c r="I409" s="126" t="s">
        <v>23449</v>
      </c>
      <c r="J409" s="126" t="s">
        <v>26407</v>
      </c>
      <c r="K409" s="9">
        <f>_xlfn.IFNA(VLOOKUP(Table5[[#This Row],[Section]],SubSill_Tier,2,FALSE),0)</f>
        <v>0</v>
      </c>
      <c r="L409" s="9" t="str">
        <f t="shared" si="15"/>
        <v/>
      </c>
      <c r="M409" s="205" t="str" cm="1">
        <f t="array" ref="M409">_xlfn.IFS(NOT(ISERROR(VLOOKUP(Table5[[#This Row],[Section]],TB_notTB,1,FALSE))),"No",LEFT(Table5[[#This Row],[Section]],3)="ETB","PLS",LEFT(Table5[[#This Row],[Section]],1)="7","PDB",NOT(ISBLANK(Table5[[#This Row],[Section]])),"No")</f>
        <v>PDB</v>
      </c>
    </row>
    <row r="410" spans="1:13" x14ac:dyDescent="0.25">
      <c r="A410" s="126" t="s">
        <v>25693</v>
      </c>
      <c r="B410" s="126" t="s">
        <v>25438</v>
      </c>
      <c r="C410" s="126" t="s">
        <v>75</v>
      </c>
      <c r="D410" s="127">
        <v>1.8340000000000001</v>
      </c>
      <c r="E410" s="128">
        <v>670</v>
      </c>
      <c r="F410" s="128">
        <v>670</v>
      </c>
      <c r="G410" s="126" t="s">
        <v>24272</v>
      </c>
      <c r="H410" s="126" t="s">
        <v>24273</v>
      </c>
      <c r="I410" s="126" t="s">
        <v>24274</v>
      </c>
      <c r="J410" s="126" t="s">
        <v>26407</v>
      </c>
      <c r="K410" s="9">
        <f>_xlfn.IFNA(VLOOKUP(Table5[[#This Row],[Section]],SubSill_Tier,2,FALSE),0)</f>
        <v>0</v>
      </c>
      <c r="L410" s="9" t="str">
        <f t="shared" si="15"/>
        <v/>
      </c>
      <c r="M410" s="205" t="str" cm="1">
        <f t="array" ref="M410">_xlfn.IFS(NOT(ISERROR(VLOOKUP(Table5[[#This Row],[Section]],TB_notTB,1,FALSE))),"No",LEFT(Table5[[#This Row],[Section]],3)="ETB","PLS",LEFT(Table5[[#This Row],[Section]],1)="7","PDB",NOT(ISBLANK(Table5[[#This Row],[Section]])),"No")</f>
        <v>PDB</v>
      </c>
    </row>
    <row r="411" spans="1:13" x14ac:dyDescent="0.25">
      <c r="A411" s="126" t="s">
        <v>25694</v>
      </c>
      <c r="B411" s="126" t="s">
        <v>25996</v>
      </c>
      <c r="C411" s="126" t="s">
        <v>75</v>
      </c>
      <c r="D411" s="127">
        <v>2.7519999999999998</v>
      </c>
      <c r="E411" s="128">
        <v>638</v>
      </c>
      <c r="F411" s="128">
        <v>638</v>
      </c>
      <c r="G411" s="126" t="s">
        <v>24272</v>
      </c>
      <c r="H411" s="126" t="s">
        <v>24273</v>
      </c>
      <c r="I411" s="126" t="s">
        <v>24274</v>
      </c>
      <c r="J411" s="126" t="s">
        <v>26407</v>
      </c>
      <c r="K411" s="9">
        <f>_xlfn.IFNA(VLOOKUP(Table5[[#This Row],[Section]],SubSill_Tier,2,FALSE),0)</f>
        <v>0</v>
      </c>
      <c r="L411" s="9" t="str">
        <f t="shared" si="15"/>
        <v/>
      </c>
      <c r="M411" s="205" t="str" cm="1">
        <f t="array" ref="M411">_xlfn.IFS(NOT(ISERROR(VLOOKUP(Table5[[#This Row],[Section]],TB_notTB,1,FALSE))),"No",LEFT(Table5[[#This Row],[Section]],3)="ETB","PLS",LEFT(Table5[[#This Row],[Section]],1)="7","PDB",NOT(ISBLANK(Table5[[#This Row],[Section]])),"No")</f>
        <v>PDB</v>
      </c>
    </row>
    <row r="412" spans="1:13" x14ac:dyDescent="0.25">
      <c r="A412" s="126" t="s">
        <v>25695</v>
      </c>
      <c r="B412" s="126" t="s">
        <v>25442</v>
      </c>
      <c r="C412" s="126" t="s">
        <v>75</v>
      </c>
      <c r="D412" s="127">
        <v>1.6839999999999999</v>
      </c>
      <c r="E412" s="128">
        <v>661</v>
      </c>
      <c r="F412" s="128">
        <v>661</v>
      </c>
      <c r="G412" s="126" t="s">
        <v>24279</v>
      </c>
      <c r="H412" s="126" t="s">
        <v>24280</v>
      </c>
      <c r="I412" s="126" t="s">
        <v>24281</v>
      </c>
      <c r="J412" s="126" t="s">
        <v>26407</v>
      </c>
      <c r="K412" s="9">
        <f>_xlfn.IFNA(VLOOKUP(Table5[[#This Row],[Section]],SubSill_Tier,2,FALSE),0)</f>
        <v>0</v>
      </c>
      <c r="L412" s="9" t="str">
        <f t="shared" si="15"/>
        <v/>
      </c>
      <c r="M412" s="205" t="str" cm="1">
        <f t="array" ref="M412">_xlfn.IFS(NOT(ISERROR(VLOOKUP(Table5[[#This Row],[Section]],TB_notTB,1,FALSE))),"No",LEFT(Table5[[#This Row],[Section]],3)="ETB","PLS",LEFT(Table5[[#This Row],[Section]],1)="7","PDB",NOT(ISBLANK(Table5[[#This Row],[Section]])),"No")</f>
        <v>PDB</v>
      </c>
    </row>
    <row r="413" spans="1:13" x14ac:dyDescent="0.25">
      <c r="A413" s="126" t="s">
        <v>25696</v>
      </c>
      <c r="B413" s="126" t="s">
        <v>25997</v>
      </c>
      <c r="C413" s="126" t="s">
        <v>75</v>
      </c>
      <c r="D413" s="127">
        <v>2.0099999999999998</v>
      </c>
      <c r="E413" s="128">
        <v>660</v>
      </c>
      <c r="F413" s="128">
        <v>660</v>
      </c>
      <c r="G413" s="126" t="s">
        <v>24279</v>
      </c>
      <c r="H413" s="126" t="s">
        <v>24280</v>
      </c>
      <c r="I413" s="126" t="s">
        <v>24281</v>
      </c>
      <c r="J413" s="126" t="s">
        <v>26407</v>
      </c>
      <c r="K413" s="9">
        <f>_xlfn.IFNA(VLOOKUP(Table5[[#This Row],[Section]],SubSill_Tier,2,FALSE),0)</f>
        <v>0</v>
      </c>
      <c r="L413" s="9" t="str">
        <f t="shared" si="15"/>
        <v/>
      </c>
      <c r="M413" s="205" t="str" cm="1">
        <f t="array" ref="M413">_xlfn.IFS(NOT(ISERROR(VLOOKUP(Table5[[#This Row],[Section]],TB_notTB,1,FALSE))),"No",LEFT(Table5[[#This Row],[Section]],3)="ETB","PLS",LEFT(Table5[[#This Row],[Section]],1)="7","PDB",NOT(ISBLANK(Table5[[#This Row],[Section]])),"No")</f>
        <v>PDB</v>
      </c>
    </row>
    <row r="414" spans="1:13" x14ac:dyDescent="0.25">
      <c r="A414" s="126" t="s">
        <v>25697</v>
      </c>
      <c r="B414" s="126" t="s">
        <v>25446</v>
      </c>
      <c r="C414" s="126" t="s">
        <v>75</v>
      </c>
      <c r="D414" s="127">
        <v>1.667</v>
      </c>
      <c r="E414" s="128">
        <v>695</v>
      </c>
      <c r="F414" s="128">
        <v>695</v>
      </c>
      <c r="G414" s="126" t="s">
        <v>22955</v>
      </c>
      <c r="H414" s="126" t="s">
        <v>22956</v>
      </c>
      <c r="I414" s="126" t="s">
        <v>22957</v>
      </c>
      <c r="J414" s="126" t="s">
        <v>26407</v>
      </c>
      <c r="K414" s="9">
        <f>_xlfn.IFNA(VLOOKUP(Table5[[#This Row],[Section]],SubSill_Tier,2,FALSE),0)</f>
        <v>0</v>
      </c>
      <c r="L414" s="9" t="str">
        <f t="shared" si="15"/>
        <v/>
      </c>
      <c r="M414" s="205" t="str" cm="1">
        <f t="array" ref="M414">_xlfn.IFS(NOT(ISERROR(VLOOKUP(Table5[[#This Row],[Section]],TB_notTB,1,FALSE))),"No",LEFT(Table5[[#This Row],[Section]],3)="ETB","PLS",LEFT(Table5[[#This Row],[Section]],1)="7","PDB",NOT(ISBLANK(Table5[[#This Row],[Section]])),"No")</f>
        <v>PDB</v>
      </c>
    </row>
    <row r="415" spans="1:13" x14ac:dyDescent="0.25">
      <c r="A415" s="126" t="s">
        <v>25698</v>
      </c>
      <c r="B415" s="126" t="s">
        <v>25448</v>
      </c>
      <c r="C415" s="126" t="s">
        <v>75</v>
      </c>
      <c r="D415" s="127">
        <v>0.91900000000000004</v>
      </c>
      <c r="E415" s="128">
        <v>384</v>
      </c>
      <c r="F415" s="128">
        <v>384</v>
      </c>
      <c r="G415" s="126" t="s">
        <v>24272</v>
      </c>
      <c r="H415" s="126" t="s">
        <v>24273</v>
      </c>
      <c r="I415" s="126" t="s">
        <v>24274</v>
      </c>
      <c r="J415" s="126" t="s">
        <v>26407</v>
      </c>
      <c r="K415" s="9">
        <f>_xlfn.IFNA(VLOOKUP(Table5[[#This Row],[Section]],SubSill_Tier,2,FALSE),0)</f>
        <v>0</v>
      </c>
      <c r="L415" s="9" t="str">
        <f t="shared" si="15"/>
        <v/>
      </c>
      <c r="M415" s="205" t="str" cm="1">
        <f t="array" ref="M415">_xlfn.IFS(NOT(ISERROR(VLOOKUP(Table5[[#This Row],[Section]],TB_notTB,1,FALSE))),"No",LEFT(Table5[[#This Row],[Section]],3)="ETB","PLS",LEFT(Table5[[#This Row],[Section]],1)="7","PDB",NOT(ISBLANK(Table5[[#This Row],[Section]])),"No")</f>
        <v>PDB</v>
      </c>
    </row>
    <row r="416" spans="1:13" x14ac:dyDescent="0.25">
      <c r="A416" s="126" t="s">
        <v>25699</v>
      </c>
      <c r="B416" s="126" t="s">
        <v>25450</v>
      </c>
      <c r="C416" s="126" t="s">
        <v>75</v>
      </c>
      <c r="D416" s="127">
        <v>0.65700000000000003</v>
      </c>
      <c r="E416" s="128">
        <v>294</v>
      </c>
      <c r="F416" s="128">
        <v>294</v>
      </c>
      <c r="G416" s="126" t="s">
        <v>24272</v>
      </c>
      <c r="H416" s="126" t="s">
        <v>24273</v>
      </c>
      <c r="I416" s="126" t="s">
        <v>24274</v>
      </c>
      <c r="J416" s="126" t="s">
        <v>26407</v>
      </c>
      <c r="K416" s="9">
        <f>_xlfn.IFNA(VLOOKUP(Table5[[#This Row],[Section]],SubSill_Tier,2,FALSE),0)</f>
        <v>0</v>
      </c>
      <c r="L416" s="9" t="str">
        <f t="shared" si="15"/>
        <v/>
      </c>
      <c r="M416" s="205" t="str" cm="1">
        <f t="array" ref="M416">_xlfn.IFS(NOT(ISERROR(VLOOKUP(Table5[[#This Row],[Section]],TB_notTB,1,FALSE))),"No",LEFT(Table5[[#This Row],[Section]],3)="ETB","PLS",LEFT(Table5[[#This Row],[Section]],1)="7","PDB",NOT(ISBLANK(Table5[[#This Row],[Section]])),"No")</f>
        <v>PDB</v>
      </c>
    </row>
    <row r="417" spans="1:13" x14ac:dyDescent="0.25">
      <c r="A417" s="126" t="s">
        <v>25700</v>
      </c>
      <c r="B417" s="126" t="s">
        <v>25452</v>
      </c>
      <c r="C417" s="126" t="s">
        <v>75</v>
      </c>
      <c r="D417" s="127">
        <v>0.67500000000000004</v>
      </c>
      <c r="E417" s="128">
        <v>296</v>
      </c>
      <c r="F417" s="128">
        <v>296</v>
      </c>
      <c r="G417" s="126" t="s">
        <v>24272</v>
      </c>
      <c r="H417" s="126" t="s">
        <v>24273</v>
      </c>
      <c r="I417" s="126" t="s">
        <v>24274</v>
      </c>
      <c r="J417" s="126" t="s">
        <v>26407</v>
      </c>
      <c r="K417" s="9">
        <f>_xlfn.IFNA(VLOOKUP(Table5[[#This Row],[Section]],SubSill_Tier,2,FALSE),0)</f>
        <v>0</v>
      </c>
      <c r="L417" s="9" t="str">
        <f t="shared" si="15"/>
        <v/>
      </c>
      <c r="M417" s="205" t="str" cm="1">
        <f t="array" ref="M417">_xlfn.IFS(NOT(ISERROR(VLOOKUP(Table5[[#This Row],[Section]],TB_notTB,1,FALSE))),"No",LEFT(Table5[[#This Row],[Section]],3)="ETB","PLS",LEFT(Table5[[#This Row],[Section]],1)="7","PDB",NOT(ISBLANK(Table5[[#This Row],[Section]])),"No")</f>
        <v>PDB</v>
      </c>
    </row>
    <row r="418" spans="1:13" x14ac:dyDescent="0.25">
      <c r="A418" s="126" t="s">
        <v>25701</v>
      </c>
      <c r="B418" s="126" t="s">
        <v>25454</v>
      </c>
      <c r="C418" s="126" t="s">
        <v>75</v>
      </c>
      <c r="D418" s="127">
        <v>1.0760000000000001</v>
      </c>
      <c r="E418" s="128">
        <v>395</v>
      </c>
      <c r="F418" s="128">
        <v>395</v>
      </c>
      <c r="G418" s="126" t="s">
        <v>24272</v>
      </c>
      <c r="H418" s="126" t="s">
        <v>24273</v>
      </c>
      <c r="I418" s="126" t="s">
        <v>24274</v>
      </c>
      <c r="J418" s="126" t="s">
        <v>26407</v>
      </c>
      <c r="K418" s="9">
        <f>_xlfn.IFNA(VLOOKUP(Table5[[#This Row],[Section]],SubSill_Tier,2,FALSE),0)</f>
        <v>0</v>
      </c>
      <c r="L418" s="9" t="str">
        <f t="shared" si="15"/>
        <v/>
      </c>
      <c r="M418" s="205" t="str" cm="1">
        <f t="array" ref="M418">_xlfn.IFS(NOT(ISERROR(VLOOKUP(Table5[[#This Row],[Section]],TB_notTB,1,FALSE))),"No",LEFT(Table5[[#This Row],[Section]],3)="ETB","PLS",LEFT(Table5[[#This Row],[Section]],1)="7","PDB",NOT(ISBLANK(Table5[[#This Row],[Section]])),"No")</f>
        <v>PDB</v>
      </c>
    </row>
    <row r="419" spans="1:13" x14ac:dyDescent="0.25">
      <c r="A419" s="126" t="s">
        <v>25702</v>
      </c>
      <c r="B419" s="126" t="s">
        <v>25456</v>
      </c>
      <c r="C419" s="126" t="s">
        <v>75</v>
      </c>
      <c r="D419" s="127">
        <v>0.626</v>
      </c>
      <c r="E419" s="128">
        <v>296</v>
      </c>
      <c r="F419" s="128">
        <v>296</v>
      </c>
      <c r="G419" s="126" t="s">
        <v>24272</v>
      </c>
      <c r="H419" s="126" t="s">
        <v>24273</v>
      </c>
      <c r="I419" s="126" t="s">
        <v>24274</v>
      </c>
      <c r="J419" s="126" t="s">
        <v>26407</v>
      </c>
      <c r="K419" s="9">
        <f>_xlfn.IFNA(VLOOKUP(Table5[[#This Row],[Section]],SubSill_Tier,2,FALSE),0)</f>
        <v>0</v>
      </c>
      <c r="L419" s="9" t="str">
        <f t="shared" si="15"/>
        <v/>
      </c>
      <c r="M419" s="205" t="str" cm="1">
        <f t="array" ref="M419">_xlfn.IFS(NOT(ISERROR(VLOOKUP(Table5[[#This Row],[Section]],TB_notTB,1,FALSE))),"No",LEFT(Table5[[#This Row],[Section]],3)="ETB","PLS",LEFT(Table5[[#This Row],[Section]],1)="7","PDB",NOT(ISBLANK(Table5[[#This Row],[Section]])),"No")</f>
        <v>PDB</v>
      </c>
    </row>
    <row r="420" spans="1:13" x14ac:dyDescent="0.25">
      <c r="A420" s="126" t="s">
        <v>25703</v>
      </c>
      <c r="B420" s="126" t="s">
        <v>25458</v>
      </c>
      <c r="C420" s="126" t="s">
        <v>75</v>
      </c>
      <c r="D420" s="127">
        <v>0.48099999999999998</v>
      </c>
      <c r="E420" s="128">
        <v>206</v>
      </c>
      <c r="F420" s="128">
        <v>206</v>
      </c>
      <c r="G420" s="126" t="s">
        <v>24272</v>
      </c>
      <c r="H420" s="126" t="s">
        <v>24273</v>
      </c>
      <c r="I420" s="126" t="s">
        <v>24274</v>
      </c>
      <c r="J420" s="126" t="s">
        <v>26407</v>
      </c>
      <c r="K420" s="9">
        <f>_xlfn.IFNA(VLOOKUP(Table5[[#This Row],[Section]],SubSill_Tier,2,FALSE),0)</f>
        <v>0</v>
      </c>
      <c r="L420" s="9" t="str">
        <f t="shared" si="15"/>
        <v/>
      </c>
      <c r="M420" s="205" t="str" cm="1">
        <f t="array" ref="M420">_xlfn.IFS(NOT(ISERROR(VLOOKUP(Table5[[#This Row],[Section]],TB_notTB,1,FALSE))),"No",LEFT(Table5[[#This Row],[Section]],3)="ETB","PLS",LEFT(Table5[[#This Row],[Section]],1)="7","PDB",NOT(ISBLANK(Table5[[#This Row],[Section]])),"No")</f>
        <v>PDB</v>
      </c>
    </row>
    <row r="421" spans="1:13" x14ac:dyDescent="0.25">
      <c r="A421" s="126" t="s">
        <v>25876</v>
      </c>
      <c r="B421" s="126" t="s">
        <v>25460</v>
      </c>
      <c r="C421" s="126" t="s">
        <v>75</v>
      </c>
      <c r="D421" s="127">
        <v>1.2050000000000001</v>
      </c>
      <c r="E421" s="128">
        <v>350</v>
      </c>
      <c r="F421" s="128">
        <v>350</v>
      </c>
      <c r="G421" s="126" t="s">
        <v>23050</v>
      </c>
      <c r="H421" s="126" t="s">
        <v>23051</v>
      </c>
      <c r="I421" s="126" t="s">
        <v>23052</v>
      </c>
      <c r="J421" s="126" t="s">
        <v>22048</v>
      </c>
      <c r="K421" s="9">
        <f>_xlfn.IFNA(VLOOKUP(Table5[[#This Row],[Section]],SubSill_Tier,2,FALSE),0)</f>
        <v>0</v>
      </c>
      <c r="L421" s="9" t="str">
        <f t="shared" si="15"/>
        <v/>
      </c>
      <c r="M421" s="205" t="str" cm="1">
        <f t="array" ref="M421">_xlfn.IFS(NOT(ISERROR(VLOOKUP(Table5[[#This Row],[Section]],TB_notTB,1,FALSE))),"No",LEFT(Table5[[#This Row],[Section]],3)="ETB","PLS",LEFT(Table5[[#This Row],[Section]],1)="7","PDB",NOT(ISBLANK(Table5[[#This Row],[Section]])),"No")</f>
        <v>PDB</v>
      </c>
    </row>
    <row r="422" spans="1:13" x14ac:dyDescent="0.25">
      <c r="A422" s="126" t="s">
        <v>25877</v>
      </c>
      <c r="B422" s="126" t="s">
        <v>25462</v>
      </c>
      <c r="C422" s="126" t="s">
        <v>75</v>
      </c>
      <c r="D422" s="127">
        <v>1.492</v>
      </c>
      <c r="E422" s="128">
        <v>410</v>
      </c>
      <c r="F422" s="128">
        <v>410</v>
      </c>
      <c r="G422" s="126" t="s">
        <v>23050</v>
      </c>
      <c r="H422" s="126" t="s">
        <v>23051</v>
      </c>
      <c r="I422" s="126" t="s">
        <v>23052</v>
      </c>
      <c r="J422" s="126" t="s">
        <v>22048</v>
      </c>
      <c r="K422" s="9">
        <f>_xlfn.IFNA(VLOOKUP(Table5[[#This Row],[Section]],SubSill_Tier,2,FALSE),0)</f>
        <v>0</v>
      </c>
      <c r="L422" s="9" t="str">
        <f t="shared" si="15"/>
        <v/>
      </c>
      <c r="M422" s="205" t="str" cm="1">
        <f t="array" ref="M422">_xlfn.IFS(NOT(ISERROR(VLOOKUP(Table5[[#This Row],[Section]],TB_notTB,1,FALSE))),"No",LEFT(Table5[[#This Row],[Section]],3)="ETB","PLS",LEFT(Table5[[#This Row],[Section]],1)="7","PDB",NOT(ISBLANK(Table5[[#This Row],[Section]])),"No")</f>
        <v>PDB</v>
      </c>
    </row>
    <row r="423" spans="1:13" x14ac:dyDescent="0.25">
      <c r="A423" s="126" t="s">
        <v>25878</v>
      </c>
      <c r="B423" s="126" t="s">
        <v>25464</v>
      </c>
      <c r="C423" s="126" t="s">
        <v>75</v>
      </c>
      <c r="D423" s="127">
        <v>1.395</v>
      </c>
      <c r="E423" s="128">
        <v>630</v>
      </c>
      <c r="F423" s="128">
        <v>630</v>
      </c>
      <c r="G423" s="126" t="s">
        <v>23050</v>
      </c>
      <c r="H423" s="126" t="s">
        <v>23051</v>
      </c>
      <c r="I423" s="126" t="s">
        <v>23052</v>
      </c>
      <c r="J423" s="126" t="s">
        <v>22049</v>
      </c>
      <c r="K423" s="9">
        <f>_xlfn.IFNA(VLOOKUP(Table5[[#This Row],[Section]],SubSill_Tier,2,FALSE),0)</f>
        <v>0</v>
      </c>
      <c r="L423" s="9" t="str">
        <f t="shared" si="15"/>
        <v/>
      </c>
      <c r="M423" s="205" t="str" cm="1">
        <f t="array" ref="M423">_xlfn.IFS(NOT(ISERROR(VLOOKUP(Table5[[#This Row],[Section]],TB_notTB,1,FALSE))),"No",LEFT(Table5[[#This Row],[Section]],3)="ETB","PLS",LEFT(Table5[[#This Row],[Section]],1)="7","PDB",NOT(ISBLANK(Table5[[#This Row],[Section]])),"No")</f>
        <v>PDB</v>
      </c>
    </row>
    <row r="424" spans="1:13" x14ac:dyDescent="0.25">
      <c r="A424" s="126" t="s">
        <v>25879</v>
      </c>
      <c r="B424" s="126" t="s">
        <v>25466</v>
      </c>
      <c r="C424" s="126" t="s">
        <v>75</v>
      </c>
      <c r="D424" s="127">
        <v>2.4420000000000002</v>
      </c>
      <c r="E424" s="128">
        <v>742</v>
      </c>
      <c r="F424" s="128">
        <v>742</v>
      </c>
      <c r="G424" s="126" t="s">
        <v>23159</v>
      </c>
      <c r="H424" s="126" t="s">
        <v>23160</v>
      </c>
      <c r="I424" s="126" t="s">
        <v>23161</v>
      </c>
      <c r="J424" s="126" t="s">
        <v>22049</v>
      </c>
      <c r="K424" s="9">
        <f>_xlfn.IFNA(VLOOKUP(Table5[[#This Row],[Section]],SubSill_Tier,2,FALSE),0)</f>
        <v>0</v>
      </c>
      <c r="L424" s="9" t="str">
        <f t="shared" si="15"/>
        <v/>
      </c>
      <c r="M424" s="205" t="str" cm="1">
        <f t="array" ref="M424">_xlfn.IFS(NOT(ISERROR(VLOOKUP(Table5[[#This Row],[Section]],TB_notTB,1,FALSE))),"No",LEFT(Table5[[#This Row],[Section]],3)="ETB","PLS",LEFT(Table5[[#This Row],[Section]],1)="7","PDB",NOT(ISBLANK(Table5[[#This Row],[Section]])),"No")</f>
        <v>PDB</v>
      </c>
    </row>
    <row r="425" spans="1:13" x14ac:dyDescent="0.25">
      <c r="A425" s="126" t="s">
        <v>25880</v>
      </c>
      <c r="B425" s="126" t="s">
        <v>25468</v>
      </c>
      <c r="C425" s="126" t="s">
        <v>75</v>
      </c>
      <c r="D425" s="127">
        <v>2.1800000000000002</v>
      </c>
      <c r="E425" s="128">
        <v>532</v>
      </c>
      <c r="F425" s="128">
        <v>532</v>
      </c>
      <c r="G425" s="126" t="s">
        <v>22752</v>
      </c>
      <c r="H425" s="126" t="s">
        <v>22753</v>
      </c>
      <c r="I425" s="126" t="s">
        <v>22754</v>
      </c>
      <c r="J425" s="126" t="s">
        <v>22049</v>
      </c>
      <c r="K425" s="9">
        <f>_xlfn.IFNA(VLOOKUP(Table5[[#This Row],[Section]],SubSill_Tier,2,FALSE),0)</f>
        <v>0</v>
      </c>
      <c r="L425" s="9" t="str">
        <f t="shared" si="15"/>
        <v/>
      </c>
      <c r="M425" s="205" t="str" cm="1">
        <f t="array" ref="M425">_xlfn.IFS(NOT(ISERROR(VLOOKUP(Table5[[#This Row],[Section]],TB_notTB,1,FALSE))),"No",LEFT(Table5[[#This Row],[Section]],3)="ETB","PLS",LEFT(Table5[[#This Row],[Section]],1)="7","PDB",NOT(ISBLANK(Table5[[#This Row],[Section]])),"No")</f>
        <v>PDB</v>
      </c>
    </row>
    <row r="426" spans="1:13" x14ac:dyDescent="0.25">
      <c r="A426" s="126" t="s">
        <v>25881</v>
      </c>
      <c r="B426" s="126" t="s">
        <v>25470</v>
      </c>
      <c r="C426" s="126" t="s">
        <v>75</v>
      </c>
      <c r="D426" s="127">
        <v>2.5179999999999998</v>
      </c>
      <c r="E426" s="128">
        <v>512</v>
      </c>
      <c r="F426" s="128">
        <v>512</v>
      </c>
      <c r="G426" s="126" t="s">
        <v>22752</v>
      </c>
      <c r="H426" s="126" t="s">
        <v>22753</v>
      </c>
      <c r="I426" s="126" t="s">
        <v>22754</v>
      </c>
      <c r="J426" s="126" t="s">
        <v>22049</v>
      </c>
      <c r="K426" s="9">
        <f>_xlfn.IFNA(VLOOKUP(Table5[[#This Row],[Section]],SubSill_Tier,2,FALSE),0)</f>
        <v>0</v>
      </c>
      <c r="L426" s="9" t="str">
        <f t="shared" si="15"/>
        <v/>
      </c>
      <c r="M426" s="205" t="str" cm="1">
        <f t="array" ref="M426">_xlfn.IFS(NOT(ISERROR(VLOOKUP(Table5[[#This Row],[Section]],TB_notTB,1,FALSE))),"No",LEFT(Table5[[#This Row],[Section]],3)="ETB","PLS",LEFT(Table5[[#This Row],[Section]],1)="7","PDB",NOT(ISBLANK(Table5[[#This Row],[Section]])),"No")</f>
        <v>PDB</v>
      </c>
    </row>
    <row r="427" spans="1:13" x14ac:dyDescent="0.25">
      <c r="A427" s="126" t="s">
        <v>25882</v>
      </c>
      <c r="B427" s="126" t="s">
        <v>25472</v>
      </c>
      <c r="C427" s="126" t="s">
        <v>75</v>
      </c>
      <c r="D427" s="127">
        <v>2.218</v>
      </c>
      <c r="E427" s="128">
        <v>548</v>
      </c>
      <c r="F427" s="128">
        <v>548</v>
      </c>
      <c r="G427" s="126" t="s">
        <v>23256</v>
      </c>
      <c r="H427" s="126" t="s">
        <v>23257</v>
      </c>
      <c r="I427" s="126" t="s">
        <v>23258</v>
      </c>
      <c r="J427" s="126" t="s">
        <v>22049</v>
      </c>
      <c r="K427" s="9">
        <f>_xlfn.IFNA(VLOOKUP(Table5[[#This Row],[Section]],SubSill_Tier,2,FALSE),0)</f>
        <v>0</v>
      </c>
      <c r="L427" s="9" t="str">
        <f t="shared" si="15"/>
        <v/>
      </c>
      <c r="M427" s="205" t="str" cm="1">
        <f t="array" ref="M427">_xlfn.IFS(NOT(ISERROR(VLOOKUP(Table5[[#This Row],[Section]],TB_notTB,1,FALSE))),"No",LEFT(Table5[[#This Row],[Section]],3)="ETB","PLS",LEFT(Table5[[#This Row],[Section]],1)="7","PDB",NOT(ISBLANK(Table5[[#This Row],[Section]])),"No")</f>
        <v>PDB</v>
      </c>
    </row>
    <row r="428" spans="1:13" x14ac:dyDescent="0.25">
      <c r="A428" s="126" t="s">
        <v>25883</v>
      </c>
      <c r="B428" s="126" t="s">
        <v>25474</v>
      </c>
      <c r="C428" s="126" t="s">
        <v>75</v>
      </c>
      <c r="D428" s="127">
        <v>1.1240000000000001</v>
      </c>
      <c r="E428" s="128">
        <v>276</v>
      </c>
      <c r="F428" s="128">
        <v>276</v>
      </c>
      <c r="G428" s="126" t="s">
        <v>22752</v>
      </c>
      <c r="H428" s="126" t="s">
        <v>22753</v>
      </c>
      <c r="I428" s="126" t="s">
        <v>22754</v>
      </c>
      <c r="J428" s="126" t="s">
        <v>22045</v>
      </c>
      <c r="K428" s="9">
        <f>_xlfn.IFNA(VLOOKUP(Table5[[#This Row],[Section]],SubSill_Tier,2,FALSE),0)</f>
        <v>0</v>
      </c>
      <c r="L428" s="9" t="str">
        <f t="shared" si="15"/>
        <v/>
      </c>
      <c r="M428" s="205" t="str" cm="1">
        <f t="array" ref="M428">_xlfn.IFS(NOT(ISERROR(VLOOKUP(Table5[[#This Row],[Section]],TB_notTB,1,FALSE))),"No",LEFT(Table5[[#This Row],[Section]],3)="ETB","PLS",LEFT(Table5[[#This Row],[Section]],1)="7","PDB",NOT(ISBLANK(Table5[[#This Row],[Section]])),"No")</f>
        <v>PDB</v>
      </c>
    </row>
    <row r="429" spans="1:13" x14ac:dyDescent="0.25">
      <c r="A429" s="126" t="s">
        <v>25884</v>
      </c>
      <c r="B429" s="126" t="s">
        <v>25476</v>
      </c>
      <c r="C429" s="126" t="s">
        <v>75</v>
      </c>
      <c r="D429" s="127">
        <v>2.7959999999999998</v>
      </c>
      <c r="E429" s="128">
        <v>684</v>
      </c>
      <c r="F429" s="128">
        <v>684</v>
      </c>
      <c r="G429" s="126" t="s">
        <v>22752</v>
      </c>
      <c r="H429" s="126" t="s">
        <v>22753</v>
      </c>
      <c r="I429" s="126" t="s">
        <v>22754</v>
      </c>
      <c r="J429" s="126" t="s">
        <v>22046</v>
      </c>
      <c r="K429" s="9">
        <f>_xlfn.IFNA(VLOOKUP(Table5[[#This Row],[Section]],SubSill_Tier,2,FALSE),0)</f>
        <v>0</v>
      </c>
      <c r="L429" s="9" t="str">
        <f t="shared" si="15"/>
        <v/>
      </c>
      <c r="M429" s="205" t="str" cm="1">
        <f t="array" ref="M429">_xlfn.IFS(NOT(ISERROR(VLOOKUP(Table5[[#This Row],[Section]],TB_notTB,1,FALSE))),"No",LEFT(Table5[[#This Row],[Section]],3)="ETB","PLS",LEFT(Table5[[#This Row],[Section]],1)="7","PDB",NOT(ISBLANK(Table5[[#This Row],[Section]])),"No")</f>
        <v>PDB</v>
      </c>
    </row>
    <row r="430" spans="1:13" x14ac:dyDescent="0.25">
      <c r="A430" s="126" t="s">
        <v>25885</v>
      </c>
      <c r="B430" s="126" t="s">
        <v>25478</v>
      </c>
      <c r="C430" s="126" t="s">
        <v>75</v>
      </c>
      <c r="D430" s="127">
        <v>2.8260000000000001</v>
      </c>
      <c r="E430" s="128">
        <v>700</v>
      </c>
      <c r="F430" s="128">
        <v>700</v>
      </c>
      <c r="G430" s="126" t="s">
        <v>22752</v>
      </c>
      <c r="H430" s="126" t="s">
        <v>22753</v>
      </c>
      <c r="I430" s="126" t="s">
        <v>22754</v>
      </c>
      <c r="J430" s="126" t="s">
        <v>22049</v>
      </c>
      <c r="K430" s="9">
        <f>_xlfn.IFNA(VLOOKUP(Table5[[#This Row],[Section]],SubSill_Tier,2,FALSE),0)</f>
        <v>0</v>
      </c>
      <c r="L430" s="9" t="str">
        <f t="shared" si="15"/>
        <v/>
      </c>
      <c r="M430" s="205" t="str" cm="1">
        <f t="array" ref="M430">_xlfn.IFS(NOT(ISERROR(VLOOKUP(Table5[[#This Row],[Section]],TB_notTB,1,FALSE))),"No",LEFT(Table5[[#This Row],[Section]],3)="ETB","PLS",LEFT(Table5[[#This Row],[Section]],1)="7","PDB",NOT(ISBLANK(Table5[[#This Row],[Section]])),"No")</f>
        <v>PDB</v>
      </c>
    </row>
    <row r="431" spans="1:13" x14ac:dyDescent="0.25">
      <c r="A431" s="126" t="s">
        <v>25886</v>
      </c>
      <c r="B431" s="126" t="s">
        <v>25480</v>
      </c>
      <c r="C431" s="126" t="s">
        <v>75</v>
      </c>
      <c r="D431" s="127">
        <v>1.96</v>
      </c>
      <c r="E431" s="128">
        <v>432</v>
      </c>
      <c r="F431" s="128">
        <v>432</v>
      </c>
      <c r="G431" s="126" t="s">
        <v>22752</v>
      </c>
      <c r="H431" s="126" t="s">
        <v>22753</v>
      </c>
      <c r="I431" s="126" t="s">
        <v>22754</v>
      </c>
      <c r="J431" s="126" t="s">
        <v>22049</v>
      </c>
      <c r="K431" s="9">
        <f>_xlfn.IFNA(VLOOKUP(Table5[[#This Row],[Section]],SubSill_Tier,2,FALSE),0)</f>
        <v>0</v>
      </c>
      <c r="L431" s="9" t="str">
        <f t="shared" si="15"/>
        <v/>
      </c>
      <c r="M431" s="205" t="str" cm="1">
        <f t="array" ref="M431">_xlfn.IFS(NOT(ISERROR(VLOOKUP(Table5[[#This Row],[Section]],TB_notTB,1,FALSE))),"No",LEFT(Table5[[#This Row],[Section]],3)="ETB","PLS",LEFT(Table5[[#This Row],[Section]],1)="7","PDB",NOT(ISBLANK(Table5[[#This Row],[Section]])),"No")</f>
        <v>PDB</v>
      </c>
    </row>
    <row r="432" spans="1:13" x14ac:dyDescent="0.25">
      <c r="A432" s="126" t="s">
        <v>25887</v>
      </c>
      <c r="B432" s="126" t="s">
        <v>25482</v>
      </c>
      <c r="C432" s="126" t="s">
        <v>75</v>
      </c>
      <c r="D432" s="127">
        <v>1.38</v>
      </c>
      <c r="E432" s="128">
        <v>500</v>
      </c>
      <c r="F432" s="128">
        <v>500</v>
      </c>
      <c r="G432" s="126" t="s">
        <v>23085</v>
      </c>
      <c r="H432" s="126" t="s">
        <v>23086</v>
      </c>
      <c r="I432" s="126" t="s">
        <v>23087</v>
      </c>
      <c r="J432" s="126" t="s">
        <v>22045</v>
      </c>
      <c r="K432" s="9">
        <f>_xlfn.IFNA(VLOOKUP(Table5[[#This Row],[Section]],SubSill_Tier,2,FALSE),0)</f>
        <v>0</v>
      </c>
      <c r="L432" s="9" t="str">
        <f t="shared" si="15"/>
        <v/>
      </c>
      <c r="M432" s="205" t="str" cm="1">
        <f t="array" ref="M432">_xlfn.IFS(NOT(ISERROR(VLOOKUP(Table5[[#This Row],[Section]],TB_notTB,1,FALSE))),"No",LEFT(Table5[[#This Row],[Section]],3)="ETB","PLS",LEFT(Table5[[#This Row],[Section]],1)="7","PDB",NOT(ISBLANK(Table5[[#This Row],[Section]])),"No")</f>
        <v>PDB</v>
      </c>
    </row>
    <row r="433" spans="1:13" x14ac:dyDescent="0.25">
      <c r="A433" s="126" t="s">
        <v>25888</v>
      </c>
      <c r="B433" s="126" t="s">
        <v>25484</v>
      </c>
      <c r="C433" s="126" t="s">
        <v>75</v>
      </c>
      <c r="D433" s="127">
        <v>2.8130000000000002</v>
      </c>
      <c r="E433" s="128">
        <v>692</v>
      </c>
      <c r="F433" s="128">
        <v>692</v>
      </c>
      <c r="G433" s="126" t="s">
        <v>22752</v>
      </c>
      <c r="H433" s="126" t="s">
        <v>22753</v>
      </c>
      <c r="I433" s="126" t="s">
        <v>22754</v>
      </c>
      <c r="J433" s="126" t="s">
        <v>22046</v>
      </c>
      <c r="K433" s="9">
        <f>_xlfn.IFNA(VLOOKUP(Table5[[#This Row],[Section]],SubSill_Tier,2,FALSE),0)</f>
        <v>0</v>
      </c>
      <c r="L433" s="9" t="str">
        <f t="shared" si="15"/>
        <v/>
      </c>
      <c r="M433" s="205" t="str" cm="1">
        <f t="array" ref="M433">_xlfn.IFS(NOT(ISERROR(VLOOKUP(Table5[[#This Row],[Section]],TB_notTB,1,FALSE))),"No",LEFT(Table5[[#This Row],[Section]],3)="ETB","PLS",LEFT(Table5[[#This Row],[Section]],1)="7","PDB",NOT(ISBLANK(Table5[[#This Row],[Section]])),"No")</f>
        <v>PDB</v>
      </c>
    </row>
    <row r="434" spans="1:13" x14ac:dyDescent="0.25">
      <c r="A434" s="126" t="s">
        <v>25889</v>
      </c>
      <c r="B434" s="126" t="s">
        <v>25486</v>
      </c>
      <c r="C434" s="126" t="s">
        <v>75</v>
      </c>
      <c r="D434" s="127">
        <v>2.282</v>
      </c>
      <c r="E434" s="128">
        <v>611</v>
      </c>
      <c r="F434" s="128">
        <v>611</v>
      </c>
      <c r="G434" s="126" t="s">
        <v>22752</v>
      </c>
      <c r="H434" s="126" t="s">
        <v>22753</v>
      </c>
      <c r="I434" s="126" t="s">
        <v>22754</v>
      </c>
      <c r="J434" s="126" t="s">
        <v>22049</v>
      </c>
      <c r="K434" s="9">
        <f>_xlfn.IFNA(VLOOKUP(Table5[[#This Row],[Section]],SubSill_Tier,2,FALSE),0)</f>
        <v>0</v>
      </c>
      <c r="L434" s="9" t="str">
        <f t="shared" si="15"/>
        <v/>
      </c>
      <c r="M434" s="205" t="str" cm="1">
        <f t="array" ref="M434">_xlfn.IFS(NOT(ISERROR(VLOOKUP(Table5[[#This Row],[Section]],TB_notTB,1,FALSE))),"No",LEFT(Table5[[#This Row],[Section]],3)="ETB","PLS",LEFT(Table5[[#This Row],[Section]],1)="7","PDB",NOT(ISBLANK(Table5[[#This Row],[Section]])),"No")</f>
        <v>PDB</v>
      </c>
    </row>
    <row r="435" spans="1:13" x14ac:dyDescent="0.25">
      <c r="A435" s="126" t="s">
        <v>25890</v>
      </c>
      <c r="B435" s="126" t="s">
        <v>25488</v>
      </c>
      <c r="C435" s="126" t="s">
        <v>75</v>
      </c>
      <c r="D435" s="127">
        <v>2.0139999999999998</v>
      </c>
      <c r="E435" s="128">
        <v>526</v>
      </c>
      <c r="F435" s="128">
        <v>526</v>
      </c>
      <c r="G435" s="126" t="s">
        <v>22752</v>
      </c>
      <c r="H435" s="126" t="s">
        <v>22753</v>
      </c>
      <c r="I435" s="126" t="s">
        <v>22754</v>
      </c>
      <c r="J435" s="126" t="s">
        <v>22049</v>
      </c>
      <c r="K435" s="9">
        <f>_xlfn.IFNA(VLOOKUP(Table5[[#This Row],[Section]],SubSill_Tier,2,FALSE),0)</f>
        <v>0</v>
      </c>
      <c r="L435" s="9" t="str">
        <f t="shared" si="15"/>
        <v/>
      </c>
      <c r="M435" s="205" t="str" cm="1">
        <f t="array" ref="M435">_xlfn.IFS(NOT(ISERROR(VLOOKUP(Table5[[#This Row],[Section]],TB_notTB,1,FALSE))),"No",LEFT(Table5[[#This Row],[Section]],3)="ETB","PLS",LEFT(Table5[[#This Row],[Section]],1)="7","PDB",NOT(ISBLANK(Table5[[#This Row],[Section]])),"No")</f>
        <v>PDB</v>
      </c>
    </row>
    <row r="436" spans="1:13" x14ac:dyDescent="0.25">
      <c r="A436" s="126" t="s">
        <v>25891</v>
      </c>
      <c r="B436" s="126" t="s">
        <v>25490</v>
      </c>
      <c r="C436" s="126" t="s">
        <v>75</v>
      </c>
      <c r="D436" s="127">
        <v>2.0979999999999999</v>
      </c>
      <c r="E436" s="128">
        <v>550</v>
      </c>
      <c r="F436" s="128">
        <v>550</v>
      </c>
      <c r="G436" s="126" t="s">
        <v>22752</v>
      </c>
      <c r="H436" s="126" t="s">
        <v>22753</v>
      </c>
      <c r="I436" s="126" t="s">
        <v>22754</v>
      </c>
      <c r="J436" s="126" t="s">
        <v>22049</v>
      </c>
      <c r="K436" s="9">
        <f>_xlfn.IFNA(VLOOKUP(Table5[[#This Row],[Section]],SubSill_Tier,2,FALSE),0)</f>
        <v>0</v>
      </c>
      <c r="L436" s="9" t="str">
        <f t="shared" si="15"/>
        <v/>
      </c>
      <c r="M436" s="205" t="str" cm="1">
        <f t="array" ref="M436">_xlfn.IFS(NOT(ISERROR(VLOOKUP(Table5[[#This Row],[Section]],TB_notTB,1,FALSE))),"No",LEFT(Table5[[#This Row],[Section]],3)="ETB","PLS",LEFT(Table5[[#This Row],[Section]],1)="7","PDB",NOT(ISBLANK(Table5[[#This Row],[Section]])),"No")</f>
        <v>PDB</v>
      </c>
    </row>
    <row r="437" spans="1:13" x14ac:dyDescent="0.25">
      <c r="A437" s="126" t="s">
        <v>25892</v>
      </c>
      <c r="B437" s="126" t="s">
        <v>25492</v>
      </c>
      <c r="C437" s="126" t="s">
        <v>75</v>
      </c>
      <c r="D437" s="127">
        <v>2.206</v>
      </c>
      <c r="E437" s="128">
        <v>686</v>
      </c>
      <c r="F437" s="128">
        <v>686</v>
      </c>
      <c r="G437" s="126" t="s">
        <v>22752</v>
      </c>
      <c r="H437" s="126" t="s">
        <v>22753</v>
      </c>
      <c r="I437" s="126" t="s">
        <v>22754</v>
      </c>
      <c r="J437" s="126" t="s">
        <v>22049</v>
      </c>
      <c r="K437" s="9">
        <f>_xlfn.IFNA(VLOOKUP(Table5[[#This Row],[Section]],SubSill_Tier,2,FALSE),0)</f>
        <v>0</v>
      </c>
      <c r="L437" s="9" t="str">
        <f t="shared" si="15"/>
        <v/>
      </c>
      <c r="M437" s="205" t="str" cm="1">
        <f t="array" ref="M437">_xlfn.IFS(NOT(ISERROR(VLOOKUP(Table5[[#This Row],[Section]],TB_notTB,1,FALSE))),"No",LEFT(Table5[[#This Row],[Section]],3)="ETB","PLS",LEFT(Table5[[#This Row],[Section]],1)="7","PDB",NOT(ISBLANK(Table5[[#This Row],[Section]])),"No")</f>
        <v>PDB</v>
      </c>
    </row>
    <row r="438" spans="1:13" x14ac:dyDescent="0.25">
      <c r="A438" s="126" t="s">
        <v>25893</v>
      </c>
      <c r="B438" s="126" t="s">
        <v>25494</v>
      </c>
      <c r="C438" s="126" t="s">
        <v>75</v>
      </c>
      <c r="D438" s="127">
        <v>2.1219999999999999</v>
      </c>
      <c r="E438" s="128">
        <v>548</v>
      </c>
      <c r="F438" s="128">
        <v>548</v>
      </c>
      <c r="G438" s="126" t="s">
        <v>22752</v>
      </c>
      <c r="H438" s="126" t="s">
        <v>22753</v>
      </c>
      <c r="I438" s="126" t="s">
        <v>22754</v>
      </c>
      <c r="J438" s="126" t="s">
        <v>22049</v>
      </c>
      <c r="K438" s="9">
        <f>_xlfn.IFNA(VLOOKUP(Table5[[#This Row],[Section]],SubSill_Tier,2,FALSE),0)</f>
        <v>0</v>
      </c>
      <c r="L438" s="9" t="str">
        <f t="shared" si="15"/>
        <v/>
      </c>
      <c r="M438" s="205" t="str" cm="1">
        <f t="array" ref="M438">_xlfn.IFS(NOT(ISERROR(VLOOKUP(Table5[[#This Row],[Section]],TB_notTB,1,FALSE))),"No",LEFT(Table5[[#This Row],[Section]],3)="ETB","PLS",LEFT(Table5[[#This Row],[Section]],1)="7","PDB",NOT(ISBLANK(Table5[[#This Row],[Section]])),"No")</f>
        <v>PDB</v>
      </c>
    </row>
    <row r="439" spans="1:13" x14ac:dyDescent="0.25">
      <c r="A439" s="126" t="s">
        <v>25894</v>
      </c>
      <c r="B439" s="126" t="s">
        <v>25496</v>
      </c>
      <c r="C439" s="126" t="s">
        <v>75</v>
      </c>
      <c r="D439" s="127">
        <v>2.34</v>
      </c>
      <c r="E439" s="128">
        <v>530</v>
      </c>
      <c r="F439" s="128">
        <v>530</v>
      </c>
      <c r="G439" s="126" t="s">
        <v>22752</v>
      </c>
      <c r="H439" s="126" t="s">
        <v>22753</v>
      </c>
      <c r="I439" s="126" t="s">
        <v>22754</v>
      </c>
      <c r="J439" s="126" t="s">
        <v>22049</v>
      </c>
      <c r="K439" s="9">
        <f>_xlfn.IFNA(VLOOKUP(Table5[[#This Row],[Section]],SubSill_Tier,2,FALSE),0)</f>
        <v>0</v>
      </c>
      <c r="L439" s="9" t="str">
        <f t="shared" si="15"/>
        <v/>
      </c>
      <c r="M439" s="205" t="str" cm="1">
        <f t="array" ref="M439">_xlfn.IFS(NOT(ISERROR(VLOOKUP(Table5[[#This Row],[Section]],TB_notTB,1,FALSE))),"No",LEFT(Table5[[#This Row],[Section]],3)="ETB","PLS",LEFT(Table5[[#This Row],[Section]],1)="7","PDB",NOT(ISBLANK(Table5[[#This Row],[Section]])),"No")</f>
        <v>PDB</v>
      </c>
    </row>
    <row r="440" spans="1:13" x14ac:dyDescent="0.25">
      <c r="A440" s="126" t="s">
        <v>25895</v>
      </c>
      <c r="B440" s="126" t="s">
        <v>25498</v>
      </c>
      <c r="C440" s="126" t="s">
        <v>75</v>
      </c>
      <c r="D440" s="127">
        <v>2.153</v>
      </c>
      <c r="E440" s="128">
        <v>571</v>
      </c>
      <c r="F440" s="128">
        <v>571</v>
      </c>
      <c r="G440" s="126" t="s">
        <v>22752</v>
      </c>
      <c r="H440" s="126" t="s">
        <v>22753</v>
      </c>
      <c r="I440" s="126" t="s">
        <v>22754</v>
      </c>
      <c r="J440" s="126" t="s">
        <v>22049</v>
      </c>
      <c r="K440" s="9">
        <f>_xlfn.IFNA(VLOOKUP(Table5[[#This Row],[Section]],SubSill_Tier,2,FALSE),0)</f>
        <v>0</v>
      </c>
      <c r="L440" s="9" t="str">
        <f t="shared" si="15"/>
        <v/>
      </c>
      <c r="M440" s="205" t="str" cm="1">
        <f t="array" ref="M440">_xlfn.IFS(NOT(ISERROR(VLOOKUP(Table5[[#This Row],[Section]],TB_notTB,1,FALSE))),"No",LEFT(Table5[[#This Row],[Section]],3)="ETB","PLS",LEFT(Table5[[#This Row],[Section]],1)="7","PDB",NOT(ISBLANK(Table5[[#This Row],[Section]])),"No")</f>
        <v>PDB</v>
      </c>
    </row>
    <row r="441" spans="1:13" x14ac:dyDescent="0.25">
      <c r="A441" s="126" t="s">
        <v>25896</v>
      </c>
      <c r="B441" s="126" t="s">
        <v>25500</v>
      </c>
      <c r="C441" s="126" t="s">
        <v>75</v>
      </c>
      <c r="D441" s="127">
        <v>2.0870000000000002</v>
      </c>
      <c r="E441" s="128">
        <v>541</v>
      </c>
      <c r="F441" s="128">
        <v>541</v>
      </c>
      <c r="G441" s="126" t="s">
        <v>22752</v>
      </c>
      <c r="H441" s="126" t="s">
        <v>22753</v>
      </c>
      <c r="I441" s="126" t="s">
        <v>22754</v>
      </c>
      <c r="J441" s="126" t="s">
        <v>22049</v>
      </c>
      <c r="K441" s="9">
        <f>_xlfn.IFNA(VLOOKUP(Table5[[#This Row],[Section]],SubSill_Tier,2,FALSE),0)</f>
        <v>0</v>
      </c>
      <c r="L441" s="9" t="str">
        <f t="shared" si="15"/>
        <v/>
      </c>
      <c r="M441" s="205" t="str" cm="1">
        <f t="array" ref="M441">_xlfn.IFS(NOT(ISERROR(VLOOKUP(Table5[[#This Row],[Section]],TB_notTB,1,FALSE))),"No",LEFT(Table5[[#This Row],[Section]],3)="ETB","PLS",LEFT(Table5[[#This Row],[Section]],1)="7","PDB",NOT(ISBLANK(Table5[[#This Row],[Section]])),"No")</f>
        <v>PDB</v>
      </c>
    </row>
    <row r="442" spans="1:13" x14ac:dyDescent="0.25">
      <c r="A442" s="126" t="s">
        <v>25897</v>
      </c>
      <c r="B442" s="126" t="s">
        <v>25502</v>
      </c>
      <c r="C442" s="126" t="s">
        <v>75</v>
      </c>
      <c r="D442" s="127">
        <v>2.1139999999999999</v>
      </c>
      <c r="E442" s="128">
        <v>581</v>
      </c>
      <c r="F442" s="128">
        <v>581</v>
      </c>
      <c r="G442" s="126" t="s">
        <v>23256</v>
      </c>
      <c r="H442" s="126" t="s">
        <v>23257</v>
      </c>
      <c r="I442" s="126" t="s">
        <v>23258</v>
      </c>
      <c r="J442" s="126" t="s">
        <v>22045</v>
      </c>
      <c r="K442" s="9">
        <f>_xlfn.IFNA(VLOOKUP(Table5[[#This Row],[Section]],SubSill_Tier,2,FALSE),0)</f>
        <v>0</v>
      </c>
      <c r="L442" s="9" t="str">
        <f t="shared" si="15"/>
        <v/>
      </c>
      <c r="M442" s="205" t="str" cm="1">
        <f t="array" ref="M442">_xlfn.IFS(NOT(ISERROR(VLOOKUP(Table5[[#This Row],[Section]],TB_notTB,1,FALSE))),"No",LEFT(Table5[[#This Row],[Section]],3)="ETB","PLS",LEFT(Table5[[#This Row],[Section]],1)="7","PDB",NOT(ISBLANK(Table5[[#This Row],[Section]])),"No")</f>
        <v>PDB</v>
      </c>
    </row>
    <row r="443" spans="1:13" x14ac:dyDescent="0.25">
      <c r="A443" s="126" t="s">
        <v>25920</v>
      </c>
      <c r="B443" s="126" t="s">
        <v>25998</v>
      </c>
      <c r="C443" s="126" t="s">
        <v>75</v>
      </c>
      <c r="D443" s="127">
        <v>2.04</v>
      </c>
      <c r="E443" s="128">
        <v>691</v>
      </c>
      <c r="F443" s="128">
        <v>691</v>
      </c>
      <c r="G443" s="126" t="s">
        <v>22712</v>
      </c>
      <c r="H443" s="126" t="s">
        <v>22713</v>
      </c>
      <c r="I443" s="126" t="s">
        <v>22714</v>
      </c>
      <c r="J443" s="126" t="s">
        <v>26407</v>
      </c>
      <c r="K443" s="9">
        <f>_xlfn.IFNA(VLOOKUP(Table5[[#This Row],[Section]],SubSill_Tier,2,FALSE),0)</f>
        <v>0</v>
      </c>
      <c r="L443" s="9" t="str">
        <f t="shared" si="15"/>
        <v/>
      </c>
      <c r="M443" s="205" t="str" cm="1">
        <f t="array" ref="M443">_xlfn.IFS(NOT(ISERROR(VLOOKUP(Table5[[#This Row],[Section]],TB_notTB,1,FALSE))),"No",LEFT(Table5[[#This Row],[Section]],3)="ETB","PLS",LEFT(Table5[[#This Row],[Section]],1)="7","PDB",NOT(ISBLANK(Table5[[#This Row],[Section]])),"No")</f>
        <v>PDB</v>
      </c>
    </row>
    <row r="444" spans="1:13" x14ac:dyDescent="0.25">
      <c r="A444" s="126" t="s">
        <v>25921</v>
      </c>
      <c r="B444" s="126" t="s">
        <v>25998</v>
      </c>
      <c r="C444" s="126" t="s">
        <v>75</v>
      </c>
      <c r="D444" s="127">
        <v>2.04</v>
      </c>
      <c r="E444" s="128">
        <v>691</v>
      </c>
      <c r="F444" s="128">
        <v>691</v>
      </c>
      <c r="G444" s="126" t="s">
        <v>22712</v>
      </c>
      <c r="H444" s="126" t="s">
        <v>22713</v>
      </c>
      <c r="I444" s="126" t="s">
        <v>22714</v>
      </c>
      <c r="J444" s="126" t="s">
        <v>26407</v>
      </c>
      <c r="K444" s="9">
        <f>_xlfn.IFNA(VLOOKUP(Table5[[#This Row],[Section]],SubSill_Tier,2,FALSE),0)</f>
        <v>0</v>
      </c>
      <c r="L444" s="9" t="str">
        <f t="shared" si="15"/>
        <v/>
      </c>
      <c r="M444" s="205" t="str" cm="1">
        <f t="array" ref="M444">_xlfn.IFS(NOT(ISERROR(VLOOKUP(Table5[[#This Row],[Section]],TB_notTB,1,FALSE))),"No",LEFT(Table5[[#This Row],[Section]],3)="ETB","PLS",LEFT(Table5[[#This Row],[Section]],1)="7","PDB",NOT(ISBLANK(Table5[[#This Row],[Section]])),"No")</f>
        <v>PDB</v>
      </c>
    </row>
    <row r="445" spans="1:13" x14ac:dyDescent="0.25">
      <c r="A445" s="126" t="s">
        <v>25922</v>
      </c>
      <c r="B445" s="126" t="s">
        <v>25999</v>
      </c>
      <c r="C445" s="126" t="s">
        <v>75</v>
      </c>
      <c r="D445" s="127">
        <v>2.323</v>
      </c>
      <c r="E445" s="128">
        <v>807</v>
      </c>
      <c r="F445" s="128">
        <v>807</v>
      </c>
      <c r="G445" s="126" t="s">
        <v>22712</v>
      </c>
      <c r="H445" s="126" t="s">
        <v>22713</v>
      </c>
      <c r="I445" s="126" t="s">
        <v>22714</v>
      </c>
      <c r="J445" s="126" t="s">
        <v>26407</v>
      </c>
      <c r="K445" s="9">
        <f>_xlfn.IFNA(VLOOKUP(Table5[[#This Row],[Section]],SubSill_Tier,2,FALSE),0)</f>
        <v>0</v>
      </c>
      <c r="L445" s="9" t="str">
        <f t="shared" si="15"/>
        <v/>
      </c>
      <c r="M445" s="205" t="str" cm="1">
        <f t="array" ref="M445">_xlfn.IFS(NOT(ISERROR(VLOOKUP(Table5[[#This Row],[Section]],TB_notTB,1,FALSE))),"No",LEFT(Table5[[#This Row],[Section]],3)="ETB","PLS",LEFT(Table5[[#This Row],[Section]],1)="7","PDB",NOT(ISBLANK(Table5[[#This Row],[Section]])),"No")</f>
        <v>PDB</v>
      </c>
    </row>
    <row r="446" spans="1:13" x14ac:dyDescent="0.25">
      <c r="A446" s="126" t="s">
        <v>25923</v>
      </c>
      <c r="B446" s="126" t="s">
        <v>26000</v>
      </c>
      <c r="C446" s="126" t="s">
        <v>75</v>
      </c>
      <c r="D446" s="127">
        <v>1.6910000000000001</v>
      </c>
      <c r="E446" s="128">
        <v>500</v>
      </c>
      <c r="F446" s="128">
        <v>500</v>
      </c>
      <c r="G446" s="126" t="s">
        <v>23105</v>
      </c>
      <c r="H446" s="126" t="s">
        <v>23106</v>
      </c>
      <c r="I446" s="126" t="s">
        <v>23107</v>
      </c>
      <c r="J446" s="126" t="s">
        <v>26407</v>
      </c>
      <c r="K446" s="9">
        <f>_xlfn.IFNA(VLOOKUP(Table5[[#This Row],[Section]],SubSill_Tier,2,FALSE),0)</f>
        <v>0</v>
      </c>
      <c r="L446" s="9" t="str">
        <f t="shared" si="15"/>
        <v/>
      </c>
      <c r="M446" s="205" t="str" cm="1">
        <f t="array" ref="M446">_xlfn.IFS(NOT(ISERROR(VLOOKUP(Table5[[#This Row],[Section]],TB_notTB,1,FALSE))),"No",LEFT(Table5[[#This Row],[Section]],3)="ETB","PLS",LEFT(Table5[[#This Row],[Section]],1)="7","PDB",NOT(ISBLANK(Table5[[#This Row],[Section]])),"No")</f>
        <v>PDB</v>
      </c>
    </row>
    <row r="447" spans="1:13" x14ac:dyDescent="0.25">
      <c r="A447" s="126" t="s">
        <v>25924</v>
      </c>
      <c r="B447" s="126" t="s">
        <v>26001</v>
      </c>
      <c r="C447" s="126" t="s">
        <v>75</v>
      </c>
      <c r="D447" s="127">
        <v>1.327</v>
      </c>
      <c r="E447" s="128">
        <v>420</v>
      </c>
      <c r="F447" s="128">
        <v>420</v>
      </c>
      <c r="G447" s="126" t="s">
        <v>23105</v>
      </c>
      <c r="H447" s="126" t="s">
        <v>23106</v>
      </c>
      <c r="I447" s="126" t="s">
        <v>23107</v>
      </c>
      <c r="J447" s="126" t="s">
        <v>26407</v>
      </c>
      <c r="K447" s="9">
        <f>_xlfn.IFNA(VLOOKUP(Table5[[#This Row],[Section]],SubSill_Tier,2,FALSE),0)</f>
        <v>0</v>
      </c>
      <c r="L447" s="9" t="str">
        <f t="shared" si="15"/>
        <v/>
      </c>
      <c r="M447" s="205" t="str" cm="1">
        <f t="array" ref="M447">_xlfn.IFS(NOT(ISERROR(VLOOKUP(Table5[[#This Row],[Section]],TB_notTB,1,FALSE))),"No",LEFT(Table5[[#This Row],[Section]],3)="ETB","PLS",LEFT(Table5[[#This Row],[Section]],1)="7","PDB",NOT(ISBLANK(Table5[[#This Row],[Section]])),"No")</f>
        <v>PDB</v>
      </c>
    </row>
    <row r="448" spans="1:13" x14ac:dyDescent="0.25">
      <c r="A448" s="126" t="s">
        <v>25925</v>
      </c>
      <c r="B448" s="126" t="s">
        <v>26002</v>
      </c>
      <c r="C448" s="126" t="s">
        <v>75</v>
      </c>
      <c r="D448" s="127">
        <v>1.472</v>
      </c>
      <c r="E448" s="128">
        <v>594</v>
      </c>
      <c r="F448" s="128">
        <v>594</v>
      </c>
      <c r="G448" s="126" t="s">
        <v>22761</v>
      </c>
      <c r="H448" s="126" t="s">
        <v>22762</v>
      </c>
      <c r="I448" s="126" t="s">
        <v>22763</v>
      </c>
      <c r="J448" s="126" t="s">
        <v>26407</v>
      </c>
      <c r="K448" s="9">
        <f>_xlfn.IFNA(VLOOKUP(Table5[[#This Row],[Section]],SubSill_Tier,2,FALSE),0)</f>
        <v>0</v>
      </c>
      <c r="L448" s="9" t="str">
        <f t="shared" si="15"/>
        <v/>
      </c>
      <c r="M448" s="205" t="str" cm="1">
        <f t="array" ref="M448">_xlfn.IFS(NOT(ISERROR(VLOOKUP(Table5[[#This Row],[Section]],TB_notTB,1,FALSE))),"No",LEFT(Table5[[#This Row],[Section]],3)="ETB","PLS",LEFT(Table5[[#This Row],[Section]],1)="7","PDB",NOT(ISBLANK(Table5[[#This Row],[Section]])),"No")</f>
        <v>PDB</v>
      </c>
    </row>
    <row r="449" spans="1:13" x14ac:dyDescent="0.25">
      <c r="A449" s="126" t="s">
        <v>25926</v>
      </c>
      <c r="B449" s="126" t="s">
        <v>26003</v>
      </c>
      <c r="C449" s="126" t="s">
        <v>75</v>
      </c>
      <c r="D449" s="127">
        <v>2.8420000000000001</v>
      </c>
      <c r="E449" s="128">
        <v>796</v>
      </c>
      <c r="F449" s="128">
        <v>796</v>
      </c>
      <c r="G449" s="126" t="s">
        <v>22712</v>
      </c>
      <c r="H449" s="126" t="s">
        <v>22713</v>
      </c>
      <c r="I449" s="126" t="s">
        <v>22714</v>
      </c>
      <c r="J449" s="126" t="s">
        <v>26407</v>
      </c>
      <c r="K449" s="9">
        <f>_xlfn.IFNA(VLOOKUP(Table5[[#This Row],[Section]],SubSill_Tier,2,FALSE),0)</f>
        <v>0</v>
      </c>
      <c r="L449" s="9" t="str">
        <f t="shared" si="15"/>
        <v/>
      </c>
      <c r="M449" s="205" t="str" cm="1">
        <f t="array" ref="M449">_xlfn.IFS(NOT(ISERROR(VLOOKUP(Table5[[#This Row],[Section]],TB_notTB,1,FALSE))),"No",LEFT(Table5[[#This Row],[Section]],3)="ETB","PLS",LEFT(Table5[[#This Row],[Section]],1)="7","PDB",NOT(ISBLANK(Table5[[#This Row],[Section]])),"No")</f>
        <v>PDB</v>
      </c>
    </row>
    <row r="450" spans="1:13" x14ac:dyDescent="0.25">
      <c r="A450" s="126" t="s">
        <v>25927</v>
      </c>
      <c r="B450" s="126" t="s">
        <v>26004</v>
      </c>
      <c r="C450" s="126" t="s">
        <v>75</v>
      </c>
      <c r="D450" s="127">
        <v>2.2170000000000001</v>
      </c>
      <c r="E450" s="128">
        <v>778</v>
      </c>
      <c r="F450" s="128">
        <v>778</v>
      </c>
      <c r="G450" s="126" t="s">
        <v>22712</v>
      </c>
      <c r="H450" s="126" t="s">
        <v>22713</v>
      </c>
      <c r="I450" s="126" t="s">
        <v>22714</v>
      </c>
      <c r="J450" s="126" t="s">
        <v>26407</v>
      </c>
      <c r="K450" s="9">
        <f>_xlfn.IFNA(VLOOKUP(Table5[[#This Row],[Section]],SubSill_Tier,2,FALSE),0)</f>
        <v>0</v>
      </c>
      <c r="L450" s="9" t="str">
        <f t="shared" ref="L450:L513" si="16">IFERROR(IF(LEFT(G450,2)="AI",IF(_xlfn.NUMBERVALUE(IFERROR(LEFT(IF(ISERROR(FIND("X",UPPER(B450))),UPPER(B450),RIGHT(UPPER(B450),LEN(UPPER(B450))-FIND("~",SUBSTITUTE(UPPER(B450),"X","~",LEN(UPPER(B450))-LEN(SUBSTITUTE(UPPER(B450),"X","")))))),FIND(" ",IF(ISERROR(FIND("X",UPPER(B450))),UPPER(B450),RIGHT(UPPER(B450),LEN(UPPER(B450))-FIND("~",SUBSTITUTE(UPPER(B450),"X","~",LEN(UPPER(B450))-LEN(SUBSTITUTE(UPPER(B450),"X","")))))),1)-1),IF(ISERROR(FIND("X",UPPER(B450))),UPPER(B450),RIGHT(UPPER(B450),LEN(UPPER(B450))-FIND("~",SUBSTITUTE(UPPER(B450),"X","~",LEN(UPPER(B450))-LEN(SUBSTITUTE(UPPER(B450),"X",""))))))),".")&gt;=5,"Wall",""),""),"")</f>
        <v/>
      </c>
      <c r="M450" s="205" t="str" cm="1">
        <f t="array" ref="M450">_xlfn.IFS(NOT(ISERROR(VLOOKUP(Table5[[#This Row],[Section]],TB_notTB,1,FALSE))),"No",LEFT(Table5[[#This Row],[Section]],3)="ETB","PLS",LEFT(Table5[[#This Row],[Section]],1)="7","PDB",NOT(ISBLANK(Table5[[#This Row],[Section]])),"No")</f>
        <v>PDB</v>
      </c>
    </row>
    <row r="451" spans="1:13" x14ac:dyDescent="0.25">
      <c r="A451" s="126" t="s">
        <v>25928</v>
      </c>
      <c r="B451" s="126" t="s">
        <v>26005</v>
      </c>
      <c r="C451" s="126" t="s">
        <v>75</v>
      </c>
      <c r="D451" s="127">
        <v>2.1360000000000001</v>
      </c>
      <c r="E451" s="128">
        <v>717</v>
      </c>
      <c r="F451" s="128">
        <v>717</v>
      </c>
      <c r="G451" s="126" t="s">
        <v>22712</v>
      </c>
      <c r="H451" s="126" t="s">
        <v>22713</v>
      </c>
      <c r="I451" s="126" t="s">
        <v>22714</v>
      </c>
      <c r="J451" s="126" t="s">
        <v>26407</v>
      </c>
      <c r="K451" s="9">
        <f>_xlfn.IFNA(VLOOKUP(Table5[[#This Row],[Section]],SubSill_Tier,2,FALSE),0)</f>
        <v>0</v>
      </c>
      <c r="L451" s="9" t="str">
        <f t="shared" si="16"/>
        <v/>
      </c>
      <c r="M451" s="205" t="str" cm="1">
        <f t="array" ref="M451">_xlfn.IFS(NOT(ISERROR(VLOOKUP(Table5[[#This Row],[Section]],TB_notTB,1,FALSE))),"No",LEFT(Table5[[#This Row],[Section]],3)="ETB","PLS",LEFT(Table5[[#This Row],[Section]],1)="7","PDB",NOT(ISBLANK(Table5[[#This Row],[Section]])),"No")</f>
        <v>PDB</v>
      </c>
    </row>
    <row r="452" spans="1:13" x14ac:dyDescent="0.25">
      <c r="A452" s="126" t="s">
        <v>25929</v>
      </c>
      <c r="B452" s="126" t="s">
        <v>26006</v>
      </c>
      <c r="C452" s="126" t="s">
        <v>75</v>
      </c>
      <c r="D452" s="127">
        <v>2.2559999999999998</v>
      </c>
      <c r="E452" s="128">
        <v>798</v>
      </c>
      <c r="F452" s="128">
        <v>798</v>
      </c>
      <c r="G452" s="126" t="s">
        <v>22712</v>
      </c>
      <c r="H452" s="126" t="s">
        <v>22713</v>
      </c>
      <c r="I452" s="126" t="s">
        <v>22714</v>
      </c>
      <c r="J452" s="126" t="s">
        <v>26407</v>
      </c>
      <c r="K452" s="9">
        <f>_xlfn.IFNA(VLOOKUP(Table5[[#This Row],[Section]],SubSill_Tier,2,FALSE),0)</f>
        <v>0</v>
      </c>
      <c r="L452" s="9" t="str">
        <f t="shared" si="16"/>
        <v/>
      </c>
      <c r="M452" s="205" t="str" cm="1">
        <f t="array" ref="M452">_xlfn.IFS(NOT(ISERROR(VLOOKUP(Table5[[#This Row],[Section]],TB_notTB,1,FALSE))),"No",LEFT(Table5[[#This Row],[Section]],3)="ETB","PLS",LEFT(Table5[[#This Row],[Section]],1)="7","PDB",NOT(ISBLANK(Table5[[#This Row],[Section]])),"No")</f>
        <v>PDB</v>
      </c>
    </row>
    <row r="453" spans="1:13" x14ac:dyDescent="0.25">
      <c r="A453" s="126" t="s">
        <v>25930</v>
      </c>
      <c r="B453" s="126" t="s">
        <v>26007</v>
      </c>
      <c r="C453" s="126" t="s">
        <v>75</v>
      </c>
      <c r="D453" s="127">
        <v>1.8280000000000001</v>
      </c>
      <c r="E453" s="128">
        <v>704</v>
      </c>
      <c r="F453" s="128">
        <v>704</v>
      </c>
      <c r="G453" s="126" t="s">
        <v>23045</v>
      </c>
      <c r="H453" s="126" t="s">
        <v>23046</v>
      </c>
      <c r="I453" s="126" t="s">
        <v>23047</v>
      </c>
      <c r="J453" s="126" t="s">
        <v>26407</v>
      </c>
      <c r="K453" s="9">
        <f>_xlfn.IFNA(VLOOKUP(Table5[[#This Row],[Section]],SubSill_Tier,2,FALSE),0)</f>
        <v>0</v>
      </c>
      <c r="L453" s="9" t="str">
        <f t="shared" si="16"/>
        <v/>
      </c>
      <c r="M453" s="205" t="str" cm="1">
        <f t="array" ref="M453">_xlfn.IFS(NOT(ISERROR(VLOOKUP(Table5[[#This Row],[Section]],TB_notTB,1,FALSE))),"No",LEFT(Table5[[#This Row],[Section]],3)="ETB","PLS",LEFT(Table5[[#This Row],[Section]],1)="7","PDB",NOT(ISBLANK(Table5[[#This Row],[Section]])),"No")</f>
        <v>PDB</v>
      </c>
    </row>
    <row r="454" spans="1:13" x14ac:dyDescent="0.25">
      <c r="A454" s="126" t="s">
        <v>25931</v>
      </c>
      <c r="B454" s="126" t="s">
        <v>26008</v>
      </c>
      <c r="C454" s="126" t="s">
        <v>75</v>
      </c>
      <c r="D454" s="127">
        <v>2.5630000000000002</v>
      </c>
      <c r="E454" s="128">
        <v>972</v>
      </c>
      <c r="F454" s="128">
        <v>972</v>
      </c>
      <c r="G454" s="126" t="s">
        <v>23045</v>
      </c>
      <c r="H454" s="126" t="s">
        <v>23046</v>
      </c>
      <c r="I454" s="126" t="s">
        <v>23047</v>
      </c>
      <c r="J454" s="126" t="s">
        <v>26407</v>
      </c>
      <c r="K454" s="9">
        <f>_xlfn.IFNA(VLOOKUP(Table5[[#This Row],[Section]],SubSill_Tier,2,FALSE),0)</f>
        <v>0</v>
      </c>
      <c r="L454" s="9" t="str">
        <f t="shared" si="16"/>
        <v/>
      </c>
      <c r="M454" s="205" t="str" cm="1">
        <f t="array" ref="M454">_xlfn.IFS(NOT(ISERROR(VLOOKUP(Table5[[#This Row],[Section]],TB_notTB,1,FALSE))),"No",LEFT(Table5[[#This Row],[Section]],3)="ETB","PLS",LEFT(Table5[[#This Row],[Section]],1)="7","PDB",NOT(ISBLANK(Table5[[#This Row],[Section]])),"No")</f>
        <v>PDB</v>
      </c>
    </row>
    <row r="455" spans="1:13" x14ac:dyDescent="0.25">
      <c r="A455" s="126" t="s">
        <v>25932</v>
      </c>
      <c r="B455" s="126" t="s">
        <v>26009</v>
      </c>
      <c r="C455" s="126" t="s">
        <v>75</v>
      </c>
      <c r="D455" s="127">
        <v>1.048</v>
      </c>
      <c r="E455" s="128">
        <v>408</v>
      </c>
      <c r="F455" s="128">
        <v>408</v>
      </c>
      <c r="G455" s="126" t="s">
        <v>23045</v>
      </c>
      <c r="H455" s="126" t="s">
        <v>23046</v>
      </c>
      <c r="I455" s="126" t="s">
        <v>23047</v>
      </c>
      <c r="J455" s="126" t="s">
        <v>26407</v>
      </c>
      <c r="K455" s="9">
        <f>_xlfn.IFNA(VLOOKUP(Table5[[#This Row],[Section]],SubSill_Tier,2,FALSE),0)</f>
        <v>0</v>
      </c>
      <c r="L455" s="9" t="str">
        <f t="shared" si="16"/>
        <v/>
      </c>
      <c r="M455" s="205" t="str" cm="1">
        <f t="array" ref="M455">_xlfn.IFS(NOT(ISERROR(VLOOKUP(Table5[[#This Row],[Section]],TB_notTB,1,FALSE))),"No",LEFT(Table5[[#This Row],[Section]],3)="ETB","PLS",LEFT(Table5[[#This Row],[Section]],1)="7","PDB",NOT(ISBLANK(Table5[[#This Row],[Section]])),"No")</f>
        <v>PDB</v>
      </c>
    </row>
    <row r="456" spans="1:13" x14ac:dyDescent="0.25">
      <c r="A456" s="126" t="s">
        <v>25933</v>
      </c>
      <c r="B456" s="126" t="s">
        <v>26010</v>
      </c>
      <c r="C456" s="126" t="s">
        <v>75</v>
      </c>
      <c r="D456" s="127">
        <v>1.7030000000000001</v>
      </c>
      <c r="E456" s="128">
        <v>586</v>
      </c>
      <c r="F456" s="128">
        <v>586</v>
      </c>
      <c r="G456" s="126" t="s">
        <v>22978</v>
      </c>
      <c r="H456" s="126" t="s">
        <v>22979</v>
      </c>
      <c r="I456" s="126" t="s">
        <v>22980</v>
      </c>
      <c r="J456" s="126" t="s">
        <v>26407</v>
      </c>
      <c r="K456" s="9">
        <f>_xlfn.IFNA(VLOOKUP(Table5[[#This Row],[Section]],SubSill_Tier,2,FALSE),0)</f>
        <v>0</v>
      </c>
      <c r="L456" s="9" t="str">
        <f t="shared" si="16"/>
        <v/>
      </c>
      <c r="M456" s="205" t="str" cm="1">
        <f t="array" ref="M456">_xlfn.IFS(NOT(ISERROR(VLOOKUP(Table5[[#This Row],[Section]],TB_notTB,1,FALSE))),"No",LEFT(Table5[[#This Row],[Section]],3)="ETB","PLS",LEFT(Table5[[#This Row],[Section]],1)="7","PDB",NOT(ISBLANK(Table5[[#This Row],[Section]])),"No")</f>
        <v>PDB</v>
      </c>
    </row>
    <row r="457" spans="1:13" x14ac:dyDescent="0.25">
      <c r="A457" s="126" t="s">
        <v>25934</v>
      </c>
      <c r="B457" s="126" t="s">
        <v>26011</v>
      </c>
      <c r="C457" s="126" t="s">
        <v>75</v>
      </c>
      <c r="D457" s="127">
        <v>1.6519999999999999</v>
      </c>
      <c r="E457" s="128">
        <v>560</v>
      </c>
      <c r="F457" s="128">
        <v>560</v>
      </c>
      <c r="G457" s="126" t="s">
        <v>22978</v>
      </c>
      <c r="H457" s="126" t="s">
        <v>22979</v>
      </c>
      <c r="I457" s="126" t="s">
        <v>22980</v>
      </c>
      <c r="J457" s="126" t="s">
        <v>26407</v>
      </c>
      <c r="K457" s="9">
        <f>_xlfn.IFNA(VLOOKUP(Table5[[#This Row],[Section]],SubSill_Tier,2,FALSE),0)</f>
        <v>0</v>
      </c>
      <c r="L457" s="9" t="str">
        <f t="shared" si="16"/>
        <v/>
      </c>
      <c r="M457" s="205" t="str" cm="1">
        <f t="array" ref="M457">_xlfn.IFS(NOT(ISERROR(VLOOKUP(Table5[[#This Row],[Section]],TB_notTB,1,FALSE))),"No",LEFT(Table5[[#This Row],[Section]],3)="ETB","PLS",LEFT(Table5[[#This Row],[Section]],1)="7","PDB",NOT(ISBLANK(Table5[[#This Row],[Section]])),"No")</f>
        <v>PDB</v>
      </c>
    </row>
    <row r="458" spans="1:13" x14ac:dyDescent="0.25">
      <c r="A458" s="126" t="s">
        <v>25935</v>
      </c>
      <c r="B458" s="126" t="s">
        <v>26012</v>
      </c>
      <c r="C458" s="126" t="s">
        <v>75</v>
      </c>
      <c r="D458" s="127">
        <v>2.6640000000000001</v>
      </c>
      <c r="E458" s="128">
        <v>987</v>
      </c>
      <c r="F458" s="128">
        <v>987</v>
      </c>
      <c r="G458" s="126" t="s">
        <v>23045</v>
      </c>
      <c r="H458" s="126" t="s">
        <v>23046</v>
      </c>
      <c r="I458" s="126" t="s">
        <v>23047</v>
      </c>
      <c r="J458" s="126" t="s">
        <v>26407</v>
      </c>
      <c r="K458" s="9">
        <f>_xlfn.IFNA(VLOOKUP(Table5[[#This Row],[Section]],SubSill_Tier,2,FALSE),0)</f>
        <v>0</v>
      </c>
      <c r="L458" s="9" t="str">
        <f t="shared" si="16"/>
        <v/>
      </c>
      <c r="M458" s="205" t="str" cm="1">
        <f t="array" ref="M458">_xlfn.IFS(NOT(ISERROR(VLOOKUP(Table5[[#This Row],[Section]],TB_notTB,1,FALSE))),"No",LEFT(Table5[[#This Row],[Section]],3)="ETB","PLS",LEFT(Table5[[#This Row],[Section]],1)="7","PDB",NOT(ISBLANK(Table5[[#This Row],[Section]])),"No")</f>
        <v>PDB</v>
      </c>
    </row>
    <row r="459" spans="1:13" x14ac:dyDescent="0.25">
      <c r="A459" s="126" t="s">
        <v>25936</v>
      </c>
      <c r="B459" s="126" t="s">
        <v>26013</v>
      </c>
      <c r="C459" s="126" t="s">
        <v>75</v>
      </c>
      <c r="D459" s="127">
        <v>1.746</v>
      </c>
      <c r="E459" s="128">
        <v>668</v>
      </c>
      <c r="F459" s="128">
        <v>668</v>
      </c>
      <c r="G459" s="126" t="s">
        <v>23045</v>
      </c>
      <c r="H459" s="126" t="s">
        <v>23046</v>
      </c>
      <c r="I459" s="126" t="s">
        <v>23047</v>
      </c>
      <c r="J459" s="126" t="s">
        <v>26407</v>
      </c>
      <c r="K459" s="9">
        <f>_xlfn.IFNA(VLOOKUP(Table5[[#This Row],[Section]],SubSill_Tier,2,FALSE),0)</f>
        <v>0</v>
      </c>
      <c r="L459" s="9" t="str">
        <f t="shared" si="16"/>
        <v/>
      </c>
      <c r="M459" s="205" t="str" cm="1">
        <f t="array" ref="M459">_xlfn.IFS(NOT(ISERROR(VLOOKUP(Table5[[#This Row],[Section]],TB_notTB,1,FALSE))),"No",LEFT(Table5[[#This Row],[Section]],3)="ETB","PLS",LEFT(Table5[[#This Row],[Section]],1)="7","PDB",NOT(ISBLANK(Table5[[#This Row],[Section]])),"No")</f>
        <v>PDB</v>
      </c>
    </row>
    <row r="460" spans="1:13" x14ac:dyDescent="0.25">
      <c r="A460" s="126" t="s">
        <v>25937</v>
      </c>
      <c r="B460" s="126" t="s">
        <v>26014</v>
      </c>
      <c r="C460" s="126" t="s">
        <v>75</v>
      </c>
      <c r="D460" s="127">
        <v>2.48</v>
      </c>
      <c r="E460" s="128">
        <v>945</v>
      </c>
      <c r="F460" s="128">
        <v>945</v>
      </c>
      <c r="G460" s="126" t="s">
        <v>23045</v>
      </c>
      <c r="H460" s="126" t="s">
        <v>23046</v>
      </c>
      <c r="I460" s="126" t="s">
        <v>23047</v>
      </c>
      <c r="J460" s="126" t="s">
        <v>26407</v>
      </c>
      <c r="K460" s="9">
        <f>_xlfn.IFNA(VLOOKUP(Table5[[#This Row],[Section]],SubSill_Tier,2,FALSE),0)</f>
        <v>0</v>
      </c>
      <c r="L460" s="9" t="str">
        <f t="shared" si="16"/>
        <v/>
      </c>
      <c r="M460" s="205" t="str" cm="1">
        <f t="array" ref="M460">_xlfn.IFS(NOT(ISERROR(VLOOKUP(Table5[[#This Row],[Section]],TB_notTB,1,FALSE))),"No",LEFT(Table5[[#This Row],[Section]],3)="ETB","PLS",LEFT(Table5[[#This Row],[Section]],1)="7","PDB",NOT(ISBLANK(Table5[[#This Row],[Section]])),"No")</f>
        <v>PDB</v>
      </c>
    </row>
    <row r="461" spans="1:13" x14ac:dyDescent="0.25">
      <c r="A461" s="126" t="s">
        <v>25938</v>
      </c>
      <c r="B461" s="126" t="s">
        <v>26015</v>
      </c>
      <c r="C461" s="126" t="s">
        <v>75</v>
      </c>
      <c r="D461" s="127">
        <v>3.0209999999999999</v>
      </c>
      <c r="E461" s="128">
        <v>785</v>
      </c>
      <c r="F461" s="128">
        <v>785</v>
      </c>
      <c r="G461" s="126" t="s">
        <v>23045</v>
      </c>
      <c r="H461" s="126" t="s">
        <v>23046</v>
      </c>
      <c r="I461" s="126" t="s">
        <v>23047</v>
      </c>
      <c r="J461" s="126" t="s">
        <v>26407</v>
      </c>
      <c r="K461" s="9">
        <f>_xlfn.IFNA(VLOOKUP(Table5[[#This Row],[Section]],SubSill_Tier,2,FALSE),0)</f>
        <v>0</v>
      </c>
      <c r="L461" s="9" t="str">
        <f t="shared" si="16"/>
        <v/>
      </c>
      <c r="M461" s="205" t="str" cm="1">
        <f t="array" ref="M461">_xlfn.IFS(NOT(ISERROR(VLOOKUP(Table5[[#This Row],[Section]],TB_notTB,1,FALSE))),"No",LEFT(Table5[[#This Row],[Section]],3)="ETB","PLS",LEFT(Table5[[#This Row],[Section]],1)="7","PDB",NOT(ISBLANK(Table5[[#This Row],[Section]])),"No")</f>
        <v>PDB</v>
      </c>
    </row>
    <row r="462" spans="1:13" x14ac:dyDescent="0.25">
      <c r="A462" s="126" t="s">
        <v>25939</v>
      </c>
      <c r="B462" s="126" t="s">
        <v>26016</v>
      </c>
      <c r="C462" s="126" t="s">
        <v>75</v>
      </c>
      <c r="D462" s="127">
        <v>1.603</v>
      </c>
      <c r="E462" s="128">
        <v>581</v>
      </c>
      <c r="F462" s="128">
        <v>581</v>
      </c>
      <c r="G462" s="126" t="s">
        <v>23045</v>
      </c>
      <c r="H462" s="126" t="s">
        <v>23046</v>
      </c>
      <c r="I462" s="126" t="s">
        <v>23047</v>
      </c>
      <c r="J462" s="126" t="s">
        <v>26407</v>
      </c>
      <c r="K462" s="9">
        <f>_xlfn.IFNA(VLOOKUP(Table5[[#This Row],[Section]],SubSill_Tier,2,FALSE),0)</f>
        <v>0</v>
      </c>
      <c r="L462" s="9" t="str">
        <f t="shared" si="16"/>
        <v/>
      </c>
      <c r="M462" s="205" t="str" cm="1">
        <f t="array" ref="M462">_xlfn.IFS(NOT(ISERROR(VLOOKUP(Table5[[#This Row],[Section]],TB_notTB,1,FALSE))),"No",LEFT(Table5[[#This Row],[Section]],3)="ETB","PLS",LEFT(Table5[[#This Row],[Section]],1)="7","PDB",NOT(ISBLANK(Table5[[#This Row],[Section]])),"No")</f>
        <v>PDB</v>
      </c>
    </row>
    <row r="463" spans="1:13" x14ac:dyDescent="0.25">
      <c r="A463" s="126" t="s">
        <v>25940</v>
      </c>
      <c r="B463" s="126" t="s">
        <v>26017</v>
      </c>
      <c r="C463" s="126" t="s">
        <v>75</v>
      </c>
      <c r="D463" s="127">
        <v>2.2770000000000001</v>
      </c>
      <c r="E463" s="128">
        <v>828</v>
      </c>
      <c r="F463" s="128">
        <v>828</v>
      </c>
      <c r="G463" s="126" t="s">
        <v>23045</v>
      </c>
      <c r="H463" s="126" t="s">
        <v>23046</v>
      </c>
      <c r="I463" s="126" t="s">
        <v>23047</v>
      </c>
      <c r="J463" s="126" t="s">
        <v>26407</v>
      </c>
      <c r="K463" s="9">
        <f>_xlfn.IFNA(VLOOKUP(Table5[[#This Row],[Section]],SubSill_Tier,2,FALSE),0)</f>
        <v>0</v>
      </c>
      <c r="L463" s="9" t="str">
        <f t="shared" si="16"/>
        <v/>
      </c>
      <c r="M463" s="205" t="str" cm="1">
        <f t="array" ref="M463">_xlfn.IFS(NOT(ISERROR(VLOOKUP(Table5[[#This Row],[Section]],TB_notTB,1,FALSE))),"No",LEFT(Table5[[#This Row],[Section]],3)="ETB","PLS",LEFT(Table5[[#This Row],[Section]],1)="7","PDB",NOT(ISBLANK(Table5[[#This Row],[Section]])),"No")</f>
        <v>PDB</v>
      </c>
    </row>
    <row r="464" spans="1:13" x14ac:dyDescent="0.25">
      <c r="A464" s="126" t="s">
        <v>25941</v>
      </c>
      <c r="B464" s="126" t="s">
        <v>26018</v>
      </c>
      <c r="C464" s="126" t="s">
        <v>75</v>
      </c>
      <c r="D464" s="127">
        <v>1.204</v>
      </c>
      <c r="E464" s="128">
        <v>458</v>
      </c>
      <c r="F464" s="128">
        <v>458</v>
      </c>
      <c r="G464" s="126" t="s">
        <v>23045</v>
      </c>
      <c r="H464" s="126" t="s">
        <v>23046</v>
      </c>
      <c r="I464" s="126" t="s">
        <v>23047</v>
      </c>
      <c r="J464" s="126" t="s">
        <v>26407</v>
      </c>
      <c r="K464" s="9">
        <f>_xlfn.IFNA(VLOOKUP(Table5[[#This Row],[Section]],SubSill_Tier,2,FALSE),0)</f>
        <v>0</v>
      </c>
      <c r="L464" s="9" t="str">
        <f t="shared" si="16"/>
        <v/>
      </c>
      <c r="M464" s="205" t="str" cm="1">
        <f t="array" ref="M464">_xlfn.IFS(NOT(ISERROR(VLOOKUP(Table5[[#This Row],[Section]],TB_notTB,1,FALSE))),"No",LEFT(Table5[[#This Row],[Section]],3)="ETB","PLS",LEFT(Table5[[#This Row],[Section]],1)="7","PDB",NOT(ISBLANK(Table5[[#This Row],[Section]])),"No")</f>
        <v>PDB</v>
      </c>
    </row>
    <row r="465" spans="1:13" x14ac:dyDescent="0.25">
      <c r="A465" s="126" t="s">
        <v>25942</v>
      </c>
      <c r="B465" s="126" t="s">
        <v>25999</v>
      </c>
      <c r="C465" s="126" t="s">
        <v>75</v>
      </c>
      <c r="D465" s="127">
        <v>2.323</v>
      </c>
      <c r="E465" s="128">
        <v>807</v>
      </c>
      <c r="F465" s="128">
        <v>807</v>
      </c>
      <c r="G465" s="126" t="s">
        <v>22712</v>
      </c>
      <c r="H465" s="126" t="s">
        <v>22713</v>
      </c>
      <c r="I465" s="126" t="s">
        <v>22714</v>
      </c>
      <c r="J465" s="126" t="s">
        <v>26407</v>
      </c>
      <c r="K465" s="9">
        <f>_xlfn.IFNA(VLOOKUP(Table5[[#This Row],[Section]],SubSill_Tier,2,FALSE),0)</f>
        <v>0</v>
      </c>
      <c r="L465" s="9" t="str">
        <f t="shared" si="16"/>
        <v/>
      </c>
      <c r="M465" s="205" t="str" cm="1">
        <f t="array" ref="M465">_xlfn.IFS(NOT(ISERROR(VLOOKUP(Table5[[#This Row],[Section]],TB_notTB,1,FALSE))),"No",LEFT(Table5[[#This Row],[Section]],3)="ETB","PLS",LEFT(Table5[[#This Row],[Section]],1)="7","PDB",NOT(ISBLANK(Table5[[#This Row],[Section]])),"No")</f>
        <v>PDB</v>
      </c>
    </row>
    <row r="466" spans="1:13" x14ac:dyDescent="0.25">
      <c r="A466" s="126" t="s">
        <v>25943</v>
      </c>
      <c r="B466" s="126" t="s">
        <v>26000</v>
      </c>
      <c r="C466" s="126" t="s">
        <v>75</v>
      </c>
      <c r="D466" s="127">
        <v>1.6910000000000001</v>
      </c>
      <c r="E466" s="128">
        <v>500</v>
      </c>
      <c r="F466" s="128">
        <v>500</v>
      </c>
      <c r="G466" s="126" t="s">
        <v>23105</v>
      </c>
      <c r="H466" s="126" t="s">
        <v>23106</v>
      </c>
      <c r="I466" s="126" t="s">
        <v>23107</v>
      </c>
      <c r="J466" s="126" t="s">
        <v>26407</v>
      </c>
      <c r="K466" s="9">
        <f>_xlfn.IFNA(VLOOKUP(Table5[[#This Row],[Section]],SubSill_Tier,2,FALSE),0)</f>
        <v>0</v>
      </c>
      <c r="L466" s="9" t="str">
        <f t="shared" si="16"/>
        <v/>
      </c>
      <c r="M466" s="205" t="str" cm="1">
        <f t="array" ref="M466">_xlfn.IFS(NOT(ISERROR(VLOOKUP(Table5[[#This Row],[Section]],TB_notTB,1,FALSE))),"No",LEFT(Table5[[#This Row],[Section]],3)="ETB","PLS",LEFT(Table5[[#This Row],[Section]],1)="7","PDB",NOT(ISBLANK(Table5[[#This Row],[Section]])),"No")</f>
        <v>PDB</v>
      </c>
    </row>
    <row r="467" spans="1:13" x14ac:dyDescent="0.25">
      <c r="A467" s="126" t="s">
        <v>25944</v>
      </c>
      <c r="B467" s="126" t="s">
        <v>26001</v>
      </c>
      <c r="C467" s="126" t="s">
        <v>75</v>
      </c>
      <c r="D467" s="127">
        <v>1.327</v>
      </c>
      <c r="E467" s="128">
        <v>420</v>
      </c>
      <c r="F467" s="128">
        <v>420</v>
      </c>
      <c r="G467" s="126" t="s">
        <v>23105</v>
      </c>
      <c r="H467" s="126" t="s">
        <v>23106</v>
      </c>
      <c r="I467" s="126" t="s">
        <v>23107</v>
      </c>
      <c r="J467" s="126" t="s">
        <v>26407</v>
      </c>
      <c r="K467" s="9">
        <f>_xlfn.IFNA(VLOOKUP(Table5[[#This Row],[Section]],SubSill_Tier,2,FALSE),0)</f>
        <v>0</v>
      </c>
      <c r="L467" s="9" t="str">
        <f t="shared" si="16"/>
        <v/>
      </c>
      <c r="M467" s="205" t="str" cm="1">
        <f t="array" ref="M467">_xlfn.IFS(NOT(ISERROR(VLOOKUP(Table5[[#This Row],[Section]],TB_notTB,1,FALSE))),"No",LEFT(Table5[[#This Row],[Section]],3)="ETB","PLS",LEFT(Table5[[#This Row],[Section]],1)="7","PDB",NOT(ISBLANK(Table5[[#This Row],[Section]])),"No")</f>
        <v>PDB</v>
      </c>
    </row>
    <row r="468" spans="1:13" x14ac:dyDescent="0.25">
      <c r="A468" s="126" t="s">
        <v>25945</v>
      </c>
      <c r="B468" s="126" t="s">
        <v>26002</v>
      </c>
      <c r="C468" s="126" t="s">
        <v>75</v>
      </c>
      <c r="D468" s="127">
        <v>1.472</v>
      </c>
      <c r="E468" s="128">
        <v>594</v>
      </c>
      <c r="F468" s="128">
        <v>594</v>
      </c>
      <c r="G468" s="126" t="s">
        <v>22761</v>
      </c>
      <c r="H468" s="126" t="s">
        <v>22762</v>
      </c>
      <c r="I468" s="126" t="s">
        <v>22763</v>
      </c>
      <c r="J468" s="126" t="s">
        <v>26407</v>
      </c>
      <c r="K468" s="9">
        <f>_xlfn.IFNA(VLOOKUP(Table5[[#This Row],[Section]],SubSill_Tier,2,FALSE),0)</f>
        <v>0</v>
      </c>
      <c r="L468" s="9" t="str">
        <f t="shared" si="16"/>
        <v/>
      </c>
      <c r="M468" s="205" t="str" cm="1">
        <f t="array" ref="M468">_xlfn.IFS(NOT(ISERROR(VLOOKUP(Table5[[#This Row],[Section]],TB_notTB,1,FALSE))),"No",LEFT(Table5[[#This Row],[Section]],3)="ETB","PLS",LEFT(Table5[[#This Row],[Section]],1)="7","PDB",NOT(ISBLANK(Table5[[#This Row],[Section]])),"No")</f>
        <v>PDB</v>
      </c>
    </row>
    <row r="469" spans="1:13" x14ac:dyDescent="0.25">
      <c r="A469" s="126" t="s">
        <v>25946</v>
      </c>
      <c r="B469" s="126" t="s">
        <v>26003</v>
      </c>
      <c r="C469" s="126" t="s">
        <v>75</v>
      </c>
      <c r="D469" s="127">
        <v>2.8420000000000001</v>
      </c>
      <c r="E469" s="128">
        <v>796</v>
      </c>
      <c r="F469" s="128">
        <v>796</v>
      </c>
      <c r="G469" s="126" t="s">
        <v>22712</v>
      </c>
      <c r="H469" s="126" t="s">
        <v>22713</v>
      </c>
      <c r="I469" s="126" t="s">
        <v>22714</v>
      </c>
      <c r="J469" s="126" t="s">
        <v>26407</v>
      </c>
      <c r="K469" s="9">
        <f>_xlfn.IFNA(VLOOKUP(Table5[[#This Row],[Section]],SubSill_Tier,2,FALSE),0)</f>
        <v>0</v>
      </c>
      <c r="L469" s="9" t="str">
        <f t="shared" si="16"/>
        <v/>
      </c>
      <c r="M469" s="205" t="str" cm="1">
        <f t="array" ref="M469">_xlfn.IFS(NOT(ISERROR(VLOOKUP(Table5[[#This Row],[Section]],TB_notTB,1,FALSE))),"No",LEFT(Table5[[#This Row],[Section]],3)="ETB","PLS",LEFT(Table5[[#This Row],[Section]],1)="7","PDB",NOT(ISBLANK(Table5[[#This Row],[Section]])),"No")</f>
        <v>PDB</v>
      </c>
    </row>
    <row r="470" spans="1:13" x14ac:dyDescent="0.25">
      <c r="A470" s="126" t="s">
        <v>25947</v>
      </c>
      <c r="B470" s="126" t="s">
        <v>26004</v>
      </c>
      <c r="C470" s="126" t="s">
        <v>75</v>
      </c>
      <c r="D470" s="127">
        <v>2.2170000000000001</v>
      </c>
      <c r="E470" s="128">
        <v>778</v>
      </c>
      <c r="F470" s="128">
        <v>778</v>
      </c>
      <c r="G470" s="126" t="s">
        <v>22712</v>
      </c>
      <c r="H470" s="126" t="s">
        <v>22713</v>
      </c>
      <c r="I470" s="126" t="s">
        <v>22714</v>
      </c>
      <c r="J470" s="126" t="s">
        <v>26407</v>
      </c>
      <c r="K470" s="9">
        <f>_xlfn.IFNA(VLOOKUP(Table5[[#This Row],[Section]],SubSill_Tier,2,FALSE),0)</f>
        <v>0</v>
      </c>
      <c r="L470" s="9" t="str">
        <f t="shared" si="16"/>
        <v/>
      </c>
      <c r="M470" s="205" t="str" cm="1">
        <f t="array" ref="M470">_xlfn.IFS(NOT(ISERROR(VLOOKUP(Table5[[#This Row],[Section]],TB_notTB,1,FALSE))),"No",LEFT(Table5[[#This Row],[Section]],3)="ETB","PLS",LEFT(Table5[[#This Row],[Section]],1)="7","PDB",NOT(ISBLANK(Table5[[#This Row],[Section]])),"No")</f>
        <v>PDB</v>
      </c>
    </row>
    <row r="471" spans="1:13" x14ac:dyDescent="0.25">
      <c r="A471" s="126" t="s">
        <v>25948</v>
      </c>
      <c r="B471" s="126" t="s">
        <v>26005</v>
      </c>
      <c r="C471" s="126" t="s">
        <v>75</v>
      </c>
      <c r="D471" s="127">
        <v>2.1360000000000001</v>
      </c>
      <c r="E471" s="128">
        <v>717</v>
      </c>
      <c r="F471" s="128">
        <v>717</v>
      </c>
      <c r="G471" s="126" t="s">
        <v>22712</v>
      </c>
      <c r="H471" s="126" t="s">
        <v>22713</v>
      </c>
      <c r="I471" s="126" t="s">
        <v>22714</v>
      </c>
      <c r="J471" s="126" t="s">
        <v>26407</v>
      </c>
      <c r="K471" s="9">
        <f>_xlfn.IFNA(VLOOKUP(Table5[[#This Row],[Section]],SubSill_Tier,2,FALSE),0)</f>
        <v>0</v>
      </c>
      <c r="L471" s="9" t="str">
        <f t="shared" si="16"/>
        <v/>
      </c>
      <c r="M471" s="205" t="str" cm="1">
        <f t="array" ref="M471">_xlfn.IFS(NOT(ISERROR(VLOOKUP(Table5[[#This Row],[Section]],TB_notTB,1,FALSE))),"No",LEFT(Table5[[#This Row],[Section]],3)="ETB","PLS",LEFT(Table5[[#This Row],[Section]],1)="7","PDB",NOT(ISBLANK(Table5[[#This Row],[Section]])),"No")</f>
        <v>PDB</v>
      </c>
    </row>
    <row r="472" spans="1:13" x14ac:dyDescent="0.25">
      <c r="A472" s="126" t="s">
        <v>25949</v>
      </c>
      <c r="B472" s="126" t="s">
        <v>26006</v>
      </c>
      <c r="C472" s="126" t="s">
        <v>75</v>
      </c>
      <c r="D472" s="127">
        <v>2.2559999999999998</v>
      </c>
      <c r="E472" s="128">
        <v>798</v>
      </c>
      <c r="F472" s="128">
        <v>798</v>
      </c>
      <c r="G472" s="126" t="s">
        <v>22712</v>
      </c>
      <c r="H472" s="126" t="s">
        <v>22713</v>
      </c>
      <c r="I472" s="126" t="s">
        <v>22714</v>
      </c>
      <c r="J472" s="126" t="s">
        <v>26407</v>
      </c>
      <c r="K472" s="9">
        <f>_xlfn.IFNA(VLOOKUP(Table5[[#This Row],[Section]],SubSill_Tier,2,FALSE),0)</f>
        <v>0</v>
      </c>
      <c r="L472" s="9" t="str">
        <f t="shared" si="16"/>
        <v/>
      </c>
      <c r="M472" s="205" t="str" cm="1">
        <f t="array" ref="M472">_xlfn.IFS(NOT(ISERROR(VLOOKUP(Table5[[#This Row],[Section]],TB_notTB,1,FALSE))),"No",LEFT(Table5[[#This Row],[Section]],3)="ETB","PLS",LEFT(Table5[[#This Row],[Section]],1)="7","PDB",NOT(ISBLANK(Table5[[#This Row],[Section]])),"No")</f>
        <v>PDB</v>
      </c>
    </row>
    <row r="473" spans="1:13" x14ac:dyDescent="0.25">
      <c r="A473" s="126" t="s">
        <v>25950</v>
      </c>
      <c r="B473" s="126" t="s">
        <v>26007</v>
      </c>
      <c r="C473" s="126" t="s">
        <v>75</v>
      </c>
      <c r="D473" s="127">
        <v>1.8280000000000001</v>
      </c>
      <c r="E473" s="128">
        <v>704</v>
      </c>
      <c r="F473" s="128">
        <v>704</v>
      </c>
      <c r="G473" s="126" t="s">
        <v>23045</v>
      </c>
      <c r="H473" s="126" t="s">
        <v>23046</v>
      </c>
      <c r="I473" s="126" t="s">
        <v>23047</v>
      </c>
      <c r="J473" s="126" t="s">
        <v>26407</v>
      </c>
      <c r="K473" s="9">
        <f>_xlfn.IFNA(VLOOKUP(Table5[[#This Row],[Section]],SubSill_Tier,2,FALSE),0)</f>
        <v>0</v>
      </c>
      <c r="L473" s="9" t="str">
        <f t="shared" si="16"/>
        <v/>
      </c>
      <c r="M473" s="205" t="str" cm="1">
        <f t="array" ref="M473">_xlfn.IFS(NOT(ISERROR(VLOOKUP(Table5[[#This Row],[Section]],TB_notTB,1,FALSE))),"No",LEFT(Table5[[#This Row],[Section]],3)="ETB","PLS",LEFT(Table5[[#This Row],[Section]],1)="7","PDB",NOT(ISBLANK(Table5[[#This Row],[Section]])),"No")</f>
        <v>PDB</v>
      </c>
    </row>
    <row r="474" spans="1:13" x14ac:dyDescent="0.25">
      <c r="A474" s="126" t="s">
        <v>25951</v>
      </c>
      <c r="B474" s="126" t="s">
        <v>26008</v>
      </c>
      <c r="C474" s="126" t="s">
        <v>75</v>
      </c>
      <c r="D474" s="127">
        <v>2.5630000000000002</v>
      </c>
      <c r="E474" s="128">
        <v>972</v>
      </c>
      <c r="F474" s="128">
        <v>972</v>
      </c>
      <c r="G474" s="126" t="s">
        <v>23045</v>
      </c>
      <c r="H474" s="126" t="s">
        <v>23046</v>
      </c>
      <c r="I474" s="126" t="s">
        <v>23047</v>
      </c>
      <c r="J474" s="126" t="s">
        <v>26407</v>
      </c>
      <c r="K474" s="9">
        <f>_xlfn.IFNA(VLOOKUP(Table5[[#This Row],[Section]],SubSill_Tier,2,FALSE),0)</f>
        <v>0</v>
      </c>
      <c r="L474" s="9" t="str">
        <f t="shared" si="16"/>
        <v/>
      </c>
      <c r="M474" s="205" t="str" cm="1">
        <f t="array" ref="M474">_xlfn.IFS(NOT(ISERROR(VLOOKUP(Table5[[#This Row],[Section]],TB_notTB,1,FALSE))),"No",LEFT(Table5[[#This Row],[Section]],3)="ETB","PLS",LEFT(Table5[[#This Row],[Section]],1)="7","PDB",NOT(ISBLANK(Table5[[#This Row],[Section]])),"No")</f>
        <v>PDB</v>
      </c>
    </row>
    <row r="475" spans="1:13" x14ac:dyDescent="0.25">
      <c r="A475" s="126" t="s">
        <v>25952</v>
      </c>
      <c r="B475" s="126" t="s">
        <v>26009</v>
      </c>
      <c r="C475" s="126" t="s">
        <v>75</v>
      </c>
      <c r="D475" s="127">
        <v>1.048</v>
      </c>
      <c r="E475" s="128">
        <v>408</v>
      </c>
      <c r="F475" s="128">
        <v>408</v>
      </c>
      <c r="G475" s="126" t="s">
        <v>23045</v>
      </c>
      <c r="H475" s="126" t="s">
        <v>23046</v>
      </c>
      <c r="I475" s="126" t="s">
        <v>23047</v>
      </c>
      <c r="J475" s="126" t="s">
        <v>26407</v>
      </c>
      <c r="K475" s="9">
        <f>_xlfn.IFNA(VLOOKUP(Table5[[#This Row],[Section]],SubSill_Tier,2,FALSE),0)</f>
        <v>0</v>
      </c>
      <c r="L475" s="9" t="str">
        <f t="shared" si="16"/>
        <v/>
      </c>
      <c r="M475" s="205" t="str" cm="1">
        <f t="array" ref="M475">_xlfn.IFS(NOT(ISERROR(VLOOKUP(Table5[[#This Row],[Section]],TB_notTB,1,FALSE))),"No",LEFT(Table5[[#This Row],[Section]],3)="ETB","PLS",LEFT(Table5[[#This Row],[Section]],1)="7","PDB",NOT(ISBLANK(Table5[[#This Row],[Section]])),"No")</f>
        <v>PDB</v>
      </c>
    </row>
    <row r="476" spans="1:13" x14ac:dyDescent="0.25">
      <c r="A476" s="126" t="s">
        <v>25953</v>
      </c>
      <c r="B476" s="126" t="s">
        <v>26010</v>
      </c>
      <c r="C476" s="126" t="s">
        <v>75</v>
      </c>
      <c r="D476" s="127">
        <v>1.7030000000000001</v>
      </c>
      <c r="E476" s="128">
        <v>586</v>
      </c>
      <c r="F476" s="128">
        <v>586</v>
      </c>
      <c r="G476" s="126" t="s">
        <v>22978</v>
      </c>
      <c r="H476" s="126" t="s">
        <v>22979</v>
      </c>
      <c r="I476" s="126" t="s">
        <v>22980</v>
      </c>
      <c r="J476" s="126" t="s">
        <v>26407</v>
      </c>
      <c r="K476" s="9">
        <f>_xlfn.IFNA(VLOOKUP(Table5[[#This Row],[Section]],SubSill_Tier,2,FALSE),0)</f>
        <v>0</v>
      </c>
      <c r="L476" s="9" t="str">
        <f t="shared" si="16"/>
        <v/>
      </c>
      <c r="M476" s="205" t="str" cm="1">
        <f t="array" ref="M476">_xlfn.IFS(NOT(ISERROR(VLOOKUP(Table5[[#This Row],[Section]],TB_notTB,1,FALSE))),"No",LEFT(Table5[[#This Row],[Section]],3)="ETB","PLS",LEFT(Table5[[#This Row],[Section]],1)="7","PDB",NOT(ISBLANK(Table5[[#This Row],[Section]])),"No")</f>
        <v>PDB</v>
      </c>
    </row>
    <row r="477" spans="1:13" x14ac:dyDescent="0.25">
      <c r="A477" s="126" t="s">
        <v>25954</v>
      </c>
      <c r="B477" s="126" t="s">
        <v>26011</v>
      </c>
      <c r="C477" s="126" t="s">
        <v>75</v>
      </c>
      <c r="D477" s="127">
        <v>1.6519999999999999</v>
      </c>
      <c r="E477" s="128">
        <v>560</v>
      </c>
      <c r="F477" s="128">
        <v>560</v>
      </c>
      <c r="G477" s="126" t="s">
        <v>22978</v>
      </c>
      <c r="H477" s="126" t="s">
        <v>22979</v>
      </c>
      <c r="I477" s="126" t="s">
        <v>22980</v>
      </c>
      <c r="J477" s="126" t="s">
        <v>26407</v>
      </c>
      <c r="K477" s="9">
        <f>_xlfn.IFNA(VLOOKUP(Table5[[#This Row],[Section]],SubSill_Tier,2,FALSE),0)</f>
        <v>0</v>
      </c>
      <c r="L477" s="9" t="str">
        <f t="shared" si="16"/>
        <v/>
      </c>
      <c r="M477" s="205" t="str" cm="1">
        <f t="array" ref="M477">_xlfn.IFS(NOT(ISERROR(VLOOKUP(Table5[[#This Row],[Section]],TB_notTB,1,FALSE))),"No",LEFT(Table5[[#This Row],[Section]],3)="ETB","PLS",LEFT(Table5[[#This Row],[Section]],1)="7","PDB",NOT(ISBLANK(Table5[[#This Row],[Section]])),"No")</f>
        <v>PDB</v>
      </c>
    </row>
    <row r="478" spans="1:13" x14ac:dyDescent="0.25">
      <c r="A478" s="126" t="s">
        <v>25955</v>
      </c>
      <c r="B478" s="126" t="s">
        <v>26012</v>
      </c>
      <c r="C478" s="126" t="s">
        <v>75</v>
      </c>
      <c r="D478" s="127">
        <v>2.6640000000000001</v>
      </c>
      <c r="E478" s="128">
        <v>987</v>
      </c>
      <c r="F478" s="128">
        <v>987</v>
      </c>
      <c r="G478" s="126" t="s">
        <v>23045</v>
      </c>
      <c r="H478" s="126" t="s">
        <v>23046</v>
      </c>
      <c r="I478" s="126" t="s">
        <v>23047</v>
      </c>
      <c r="J478" s="126" t="s">
        <v>26407</v>
      </c>
      <c r="K478" s="9">
        <f>_xlfn.IFNA(VLOOKUP(Table5[[#This Row],[Section]],SubSill_Tier,2,FALSE),0)</f>
        <v>0</v>
      </c>
      <c r="L478" s="9" t="str">
        <f t="shared" si="16"/>
        <v/>
      </c>
      <c r="M478" s="205" t="str" cm="1">
        <f t="array" ref="M478">_xlfn.IFS(NOT(ISERROR(VLOOKUP(Table5[[#This Row],[Section]],TB_notTB,1,FALSE))),"No",LEFT(Table5[[#This Row],[Section]],3)="ETB","PLS",LEFT(Table5[[#This Row],[Section]],1)="7","PDB",NOT(ISBLANK(Table5[[#This Row],[Section]])),"No")</f>
        <v>PDB</v>
      </c>
    </row>
    <row r="479" spans="1:13" x14ac:dyDescent="0.25">
      <c r="A479" s="126" t="s">
        <v>25956</v>
      </c>
      <c r="B479" s="126" t="s">
        <v>26013</v>
      </c>
      <c r="C479" s="126" t="s">
        <v>75</v>
      </c>
      <c r="D479" s="127">
        <v>1.746</v>
      </c>
      <c r="E479" s="128">
        <v>668</v>
      </c>
      <c r="F479" s="128">
        <v>668</v>
      </c>
      <c r="G479" s="126" t="s">
        <v>23045</v>
      </c>
      <c r="H479" s="126" t="s">
        <v>23046</v>
      </c>
      <c r="I479" s="126" t="s">
        <v>23047</v>
      </c>
      <c r="J479" s="126" t="s">
        <v>26407</v>
      </c>
      <c r="K479" s="9">
        <f>_xlfn.IFNA(VLOOKUP(Table5[[#This Row],[Section]],SubSill_Tier,2,FALSE),0)</f>
        <v>0</v>
      </c>
      <c r="L479" s="9" t="str">
        <f t="shared" si="16"/>
        <v/>
      </c>
      <c r="M479" s="205" t="str" cm="1">
        <f t="array" ref="M479">_xlfn.IFS(NOT(ISERROR(VLOOKUP(Table5[[#This Row],[Section]],TB_notTB,1,FALSE))),"No",LEFT(Table5[[#This Row],[Section]],3)="ETB","PLS",LEFT(Table5[[#This Row],[Section]],1)="7","PDB",NOT(ISBLANK(Table5[[#This Row],[Section]])),"No")</f>
        <v>PDB</v>
      </c>
    </row>
    <row r="480" spans="1:13" x14ac:dyDescent="0.25">
      <c r="A480" s="126" t="s">
        <v>25957</v>
      </c>
      <c r="B480" s="126" t="s">
        <v>26014</v>
      </c>
      <c r="C480" s="126" t="s">
        <v>75</v>
      </c>
      <c r="D480" s="127">
        <v>2.48</v>
      </c>
      <c r="E480" s="128">
        <v>945</v>
      </c>
      <c r="F480" s="128">
        <v>945</v>
      </c>
      <c r="G480" s="126" t="s">
        <v>23045</v>
      </c>
      <c r="H480" s="126" t="s">
        <v>23046</v>
      </c>
      <c r="I480" s="126" t="s">
        <v>23047</v>
      </c>
      <c r="J480" s="126" t="s">
        <v>26407</v>
      </c>
      <c r="K480" s="9">
        <f>_xlfn.IFNA(VLOOKUP(Table5[[#This Row],[Section]],SubSill_Tier,2,FALSE),0)</f>
        <v>0</v>
      </c>
      <c r="L480" s="9" t="str">
        <f t="shared" si="16"/>
        <v/>
      </c>
      <c r="M480" s="205" t="str" cm="1">
        <f t="array" ref="M480">_xlfn.IFS(NOT(ISERROR(VLOOKUP(Table5[[#This Row],[Section]],TB_notTB,1,FALSE))),"No",LEFT(Table5[[#This Row],[Section]],3)="ETB","PLS",LEFT(Table5[[#This Row],[Section]],1)="7","PDB",NOT(ISBLANK(Table5[[#This Row],[Section]])),"No")</f>
        <v>PDB</v>
      </c>
    </row>
    <row r="481" spans="1:13" x14ac:dyDescent="0.25">
      <c r="A481" s="126" t="s">
        <v>25958</v>
      </c>
      <c r="B481" s="126" t="s">
        <v>26015</v>
      </c>
      <c r="C481" s="126" t="s">
        <v>75</v>
      </c>
      <c r="D481" s="127">
        <v>3.0209999999999999</v>
      </c>
      <c r="E481" s="128">
        <v>785</v>
      </c>
      <c r="F481" s="128">
        <v>785</v>
      </c>
      <c r="G481" s="126" t="s">
        <v>23045</v>
      </c>
      <c r="H481" s="126" t="s">
        <v>23046</v>
      </c>
      <c r="I481" s="126" t="s">
        <v>23047</v>
      </c>
      <c r="J481" s="126" t="s">
        <v>26407</v>
      </c>
      <c r="K481" s="9">
        <f>_xlfn.IFNA(VLOOKUP(Table5[[#This Row],[Section]],SubSill_Tier,2,FALSE),0)</f>
        <v>0</v>
      </c>
      <c r="L481" s="9" t="str">
        <f t="shared" si="16"/>
        <v/>
      </c>
      <c r="M481" s="205" t="str" cm="1">
        <f t="array" ref="M481">_xlfn.IFS(NOT(ISERROR(VLOOKUP(Table5[[#This Row],[Section]],TB_notTB,1,FALSE))),"No",LEFT(Table5[[#This Row],[Section]],3)="ETB","PLS",LEFT(Table5[[#This Row],[Section]],1)="7","PDB",NOT(ISBLANK(Table5[[#This Row],[Section]])),"No")</f>
        <v>PDB</v>
      </c>
    </row>
    <row r="482" spans="1:13" x14ac:dyDescent="0.25">
      <c r="A482" s="126" t="s">
        <v>25959</v>
      </c>
      <c r="B482" s="126" t="s">
        <v>26016</v>
      </c>
      <c r="C482" s="126" t="s">
        <v>75</v>
      </c>
      <c r="D482" s="127">
        <v>1.603</v>
      </c>
      <c r="E482" s="128">
        <v>581</v>
      </c>
      <c r="F482" s="128">
        <v>581</v>
      </c>
      <c r="G482" s="126" t="s">
        <v>23045</v>
      </c>
      <c r="H482" s="126" t="s">
        <v>23046</v>
      </c>
      <c r="I482" s="126" t="s">
        <v>23047</v>
      </c>
      <c r="J482" s="126" t="s">
        <v>26407</v>
      </c>
      <c r="K482" s="9">
        <f>_xlfn.IFNA(VLOOKUP(Table5[[#This Row],[Section]],SubSill_Tier,2,FALSE),0)</f>
        <v>0</v>
      </c>
      <c r="L482" s="9" t="str">
        <f t="shared" si="16"/>
        <v/>
      </c>
      <c r="M482" s="205" t="str" cm="1">
        <f t="array" ref="M482">_xlfn.IFS(NOT(ISERROR(VLOOKUP(Table5[[#This Row],[Section]],TB_notTB,1,FALSE))),"No",LEFT(Table5[[#This Row],[Section]],3)="ETB","PLS",LEFT(Table5[[#This Row],[Section]],1)="7","PDB",NOT(ISBLANK(Table5[[#This Row],[Section]])),"No")</f>
        <v>PDB</v>
      </c>
    </row>
    <row r="483" spans="1:13" x14ac:dyDescent="0.25">
      <c r="A483" s="126" t="s">
        <v>25960</v>
      </c>
      <c r="B483" s="126" t="s">
        <v>26017</v>
      </c>
      <c r="C483" s="126" t="s">
        <v>75</v>
      </c>
      <c r="D483" s="127">
        <v>2.2770000000000001</v>
      </c>
      <c r="E483" s="128">
        <v>828</v>
      </c>
      <c r="F483" s="128">
        <v>828</v>
      </c>
      <c r="G483" s="126" t="s">
        <v>23045</v>
      </c>
      <c r="H483" s="126" t="s">
        <v>23046</v>
      </c>
      <c r="I483" s="126" t="s">
        <v>23047</v>
      </c>
      <c r="J483" s="126" t="s">
        <v>26407</v>
      </c>
      <c r="K483" s="9">
        <f>_xlfn.IFNA(VLOOKUP(Table5[[#This Row],[Section]],SubSill_Tier,2,FALSE),0)</f>
        <v>0</v>
      </c>
      <c r="L483" s="9" t="str">
        <f t="shared" si="16"/>
        <v/>
      </c>
      <c r="M483" s="205" t="str" cm="1">
        <f t="array" ref="M483">_xlfn.IFS(NOT(ISERROR(VLOOKUP(Table5[[#This Row],[Section]],TB_notTB,1,FALSE))),"No",LEFT(Table5[[#This Row],[Section]],3)="ETB","PLS",LEFT(Table5[[#This Row],[Section]],1)="7","PDB",NOT(ISBLANK(Table5[[#This Row],[Section]])),"No")</f>
        <v>PDB</v>
      </c>
    </row>
    <row r="484" spans="1:13" x14ac:dyDescent="0.25">
      <c r="A484" s="126" t="s">
        <v>25961</v>
      </c>
      <c r="B484" s="126" t="s">
        <v>26018</v>
      </c>
      <c r="C484" s="126" t="s">
        <v>75</v>
      </c>
      <c r="D484" s="127">
        <v>1.204</v>
      </c>
      <c r="E484" s="128">
        <v>458</v>
      </c>
      <c r="F484" s="128">
        <v>458</v>
      </c>
      <c r="G484" s="126" t="s">
        <v>23045</v>
      </c>
      <c r="H484" s="126" t="s">
        <v>23046</v>
      </c>
      <c r="I484" s="126" t="s">
        <v>23047</v>
      </c>
      <c r="J484" s="126" t="s">
        <v>26407</v>
      </c>
      <c r="K484" s="9">
        <f>_xlfn.IFNA(VLOOKUP(Table5[[#This Row],[Section]],SubSill_Tier,2,FALSE),0)</f>
        <v>0</v>
      </c>
      <c r="L484" s="9" t="str">
        <f t="shared" si="16"/>
        <v/>
      </c>
      <c r="M484" s="205" t="str" cm="1">
        <f t="array" ref="M484">_xlfn.IFS(NOT(ISERROR(VLOOKUP(Table5[[#This Row],[Section]],TB_notTB,1,FALSE))),"No",LEFT(Table5[[#This Row],[Section]],3)="ETB","PLS",LEFT(Table5[[#This Row],[Section]],1)="7","PDB",NOT(ISBLANK(Table5[[#This Row],[Section]])),"No")</f>
        <v>PDB</v>
      </c>
    </row>
    <row r="485" spans="1:13" x14ac:dyDescent="0.25">
      <c r="A485" s="126" t="s">
        <v>25962</v>
      </c>
      <c r="B485" s="126" t="s">
        <v>26019</v>
      </c>
      <c r="C485" s="126" t="s">
        <v>75</v>
      </c>
      <c r="D485" s="127">
        <v>2.448</v>
      </c>
      <c r="E485" s="128">
        <v>904</v>
      </c>
      <c r="F485" s="128">
        <v>904</v>
      </c>
      <c r="G485" s="126" t="s">
        <v>23045</v>
      </c>
      <c r="H485" s="126" t="s">
        <v>23046</v>
      </c>
      <c r="I485" s="126" t="s">
        <v>23047</v>
      </c>
      <c r="J485" s="126" t="s">
        <v>26407</v>
      </c>
      <c r="K485" s="9">
        <f>_xlfn.IFNA(VLOOKUP(Table5[[#This Row],[Section]],SubSill_Tier,2,FALSE),0)</f>
        <v>0</v>
      </c>
      <c r="L485" s="9" t="str">
        <f t="shared" si="16"/>
        <v/>
      </c>
      <c r="M485" s="205" t="str" cm="1">
        <f t="array" ref="M485">_xlfn.IFS(NOT(ISERROR(VLOOKUP(Table5[[#This Row],[Section]],TB_notTB,1,FALSE))),"No",LEFT(Table5[[#This Row],[Section]],3)="ETB","PLS",LEFT(Table5[[#This Row],[Section]],1)="7","PDB",NOT(ISBLANK(Table5[[#This Row],[Section]])),"No")</f>
        <v>PDB</v>
      </c>
    </row>
    <row r="486" spans="1:13" x14ac:dyDescent="0.25">
      <c r="A486" s="126" t="s">
        <v>25963</v>
      </c>
      <c r="B486" s="126" t="s">
        <v>26020</v>
      </c>
      <c r="C486" s="126" t="s">
        <v>75</v>
      </c>
      <c r="D486" s="127">
        <v>2.5659999999999998</v>
      </c>
      <c r="E486" s="128">
        <v>960</v>
      </c>
      <c r="F486" s="128">
        <v>960</v>
      </c>
      <c r="G486" s="126" t="s">
        <v>23045</v>
      </c>
      <c r="H486" s="126" t="s">
        <v>23046</v>
      </c>
      <c r="I486" s="126" t="s">
        <v>23047</v>
      </c>
      <c r="J486" s="126" t="s">
        <v>26407</v>
      </c>
      <c r="K486" s="9">
        <f>_xlfn.IFNA(VLOOKUP(Table5[[#This Row],[Section]],SubSill_Tier,2,FALSE),0)</f>
        <v>0</v>
      </c>
      <c r="L486" s="9" t="str">
        <f t="shared" si="16"/>
        <v/>
      </c>
      <c r="M486" s="205" t="str" cm="1">
        <f t="array" ref="M486">_xlfn.IFS(NOT(ISERROR(VLOOKUP(Table5[[#This Row],[Section]],TB_notTB,1,FALSE))),"No",LEFT(Table5[[#This Row],[Section]],3)="ETB","PLS",LEFT(Table5[[#This Row],[Section]],1)="7","PDB",NOT(ISBLANK(Table5[[#This Row],[Section]])),"No")</f>
        <v>PDB</v>
      </c>
    </row>
    <row r="487" spans="1:13" x14ac:dyDescent="0.25">
      <c r="A487" s="126" t="s">
        <v>25964</v>
      </c>
      <c r="B487" s="126" t="s">
        <v>26021</v>
      </c>
      <c r="C487" s="126" t="s">
        <v>75</v>
      </c>
      <c r="D487" s="127">
        <v>2.024</v>
      </c>
      <c r="E487" s="128">
        <v>774</v>
      </c>
      <c r="F487" s="128">
        <v>774</v>
      </c>
      <c r="G487" s="126" t="s">
        <v>23045</v>
      </c>
      <c r="H487" s="126" t="s">
        <v>23046</v>
      </c>
      <c r="I487" s="126" t="s">
        <v>23047</v>
      </c>
      <c r="J487" s="126" t="s">
        <v>26407</v>
      </c>
      <c r="K487" s="9">
        <f>_xlfn.IFNA(VLOOKUP(Table5[[#This Row],[Section]],SubSill_Tier,2,FALSE),0)</f>
        <v>0</v>
      </c>
      <c r="L487" s="9" t="str">
        <f t="shared" si="16"/>
        <v/>
      </c>
      <c r="M487" s="205" t="str" cm="1">
        <f t="array" ref="M487">_xlfn.IFS(NOT(ISERROR(VLOOKUP(Table5[[#This Row],[Section]],TB_notTB,1,FALSE))),"No",LEFT(Table5[[#This Row],[Section]],3)="ETB","PLS",LEFT(Table5[[#This Row],[Section]],1)="7","PDB",NOT(ISBLANK(Table5[[#This Row],[Section]])),"No")</f>
        <v>PDB</v>
      </c>
    </row>
    <row r="488" spans="1:13" x14ac:dyDescent="0.25">
      <c r="A488" s="126" t="s">
        <v>25965</v>
      </c>
      <c r="B488" s="126" t="s">
        <v>26022</v>
      </c>
      <c r="C488" s="126" t="s">
        <v>75</v>
      </c>
      <c r="D488" s="127">
        <v>2.6269999999999998</v>
      </c>
      <c r="E488" s="128">
        <v>913</v>
      </c>
      <c r="F488" s="128">
        <v>913</v>
      </c>
      <c r="G488" s="126" t="s">
        <v>22978</v>
      </c>
      <c r="H488" s="126" t="s">
        <v>22979</v>
      </c>
      <c r="I488" s="126" t="s">
        <v>22980</v>
      </c>
      <c r="J488" s="126" t="s">
        <v>26407</v>
      </c>
      <c r="K488" s="9">
        <f>_xlfn.IFNA(VLOOKUP(Table5[[#This Row],[Section]],SubSill_Tier,2,FALSE),0)</f>
        <v>0</v>
      </c>
      <c r="L488" s="9" t="str">
        <f t="shared" si="16"/>
        <v/>
      </c>
      <c r="M488" s="205" t="str" cm="1">
        <f t="array" ref="M488">_xlfn.IFS(NOT(ISERROR(VLOOKUP(Table5[[#This Row],[Section]],TB_notTB,1,FALSE))),"No",LEFT(Table5[[#This Row],[Section]],3)="ETB","PLS",LEFT(Table5[[#This Row],[Section]],1)="7","PDB",NOT(ISBLANK(Table5[[#This Row],[Section]])),"No")</f>
        <v>PDB</v>
      </c>
    </row>
    <row r="489" spans="1:13" x14ac:dyDescent="0.25">
      <c r="A489" s="126" t="s">
        <v>25966</v>
      </c>
      <c r="B489" s="126" t="s">
        <v>26023</v>
      </c>
      <c r="C489" s="126" t="s">
        <v>75</v>
      </c>
      <c r="D489" s="127">
        <v>2.415</v>
      </c>
      <c r="E489" s="128">
        <v>844</v>
      </c>
      <c r="F489" s="128">
        <v>844</v>
      </c>
      <c r="G489" s="126" t="s">
        <v>24186</v>
      </c>
      <c r="H489" s="126" t="s">
        <v>24187</v>
      </c>
      <c r="I489" s="126" t="s">
        <v>24188</v>
      </c>
      <c r="J489" s="126" t="s">
        <v>26407</v>
      </c>
      <c r="K489" s="9">
        <f>_xlfn.IFNA(VLOOKUP(Table5[[#This Row],[Section]],SubSill_Tier,2,FALSE),0)</f>
        <v>0</v>
      </c>
      <c r="L489" s="9" t="str">
        <f t="shared" si="16"/>
        <v/>
      </c>
      <c r="M489" s="205" t="str" cm="1">
        <f t="array" ref="M489">_xlfn.IFS(NOT(ISERROR(VLOOKUP(Table5[[#This Row],[Section]],TB_notTB,1,FALSE))),"No",LEFT(Table5[[#This Row],[Section]],3)="ETB","PLS",LEFT(Table5[[#This Row],[Section]],1)="7","PDB",NOT(ISBLANK(Table5[[#This Row],[Section]])),"No")</f>
        <v>PDB</v>
      </c>
    </row>
    <row r="490" spans="1:13" x14ac:dyDescent="0.25">
      <c r="A490" s="126" t="s">
        <v>25967</v>
      </c>
      <c r="B490" s="126" t="s">
        <v>26024</v>
      </c>
      <c r="C490" s="126" t="s">
        <v>75</v>
      </c>
      <c r="D490" s="127">
        <v>2.7519999999999998</v>
      </c>
      <c r="E490" s="128">
        <v>638</v>
      </c>
      <c r="F490" s="128">
        <v>638</v>
      </c>
      <c r="G490" s="126" t="s">
        <v>24272</v>
      </c>
      <c r="H490" s="126" t="s">
        <v>24273</v>
      </c>
      <c r="I490" s="126" t="s">
        <v>24274</v>
      </c>
      <c r="J490" s="126" t="s">
        <v>26407</v>
      </c>
      <c r="K490" s="9">
        <f>_xlfn.IFNA(VLOOKUP(Table5[[#This Row],[Section]],SubSill_Tier,2,FALSE),0)</f>
        <v>0</v>
      </c>
      <c r="L490" s="9" t="str">
        <f t="shared" si="16"/>
        <v/>
      </c>
      <c r="M490" s="205" t="str" cm="1">
        <f t="array" ref="M490">_xlfn.IFS(NOT(ISERROR(VLOOKUP(Table5[[#This Row],[Section]],TB_notTB,1,FALSE))),"No",LEFT(Table5[[#This Row],[Section]],3)="ETB","PLS",LEFT(Table5[[#This Row],[Section]],1)="7","PDB",NOT(ISBLANK(Table5[[#This Row],[Section]])),"No")</f>
        <v>PDB</v>
      </c>
    </row>
    <row r="491" spans="1:13" x14ac:dyDescent="0.25">
      <c r="A491" s="126" t="s">
        <v>25968</v>
      </c>
      <c r="B491" s="126" t="s">
        <v>26025</v>
      </c>
      <c r="C491" s="126" t="s">
        <v>75</v>
      </c>
      <c r="D491" s="127">
        <v>2.0099999999999998</v>
      </c>
      <c r="E491" s="128">
        <v>660</v>
      </c>
      <c r="F491" s="128">
        <v>660</v>
      </c>
      <c r="G491" s="126" t="s">
        <v>24279</v>
      </c>
      <c r="H491" s="126" t="s">
        <v>24280</v>
      </c>
      <c r="I491" s="126" t="s">
        <v>24281</v>
      </c>
      <c r="J491" s="126" t="s">
        <v>26407</v>
      </c>
      <c r="K491" s="9">
        <f>_xlfn.IFNA(VLOOKUP(Table5[[#This Row],[Section]],SubSill_Tier,2,FALSE),0)</f>
        <v>0</v>
      </c>
      <c r="L491" s="9" t="str">
        <f t="shared" si="16"/>
        <v/>
      </c>
      <c r="M491" s="205" t="str" cm="1">
        <f t="array" ref="M491">_xlfn.IFS(NOT(ISERROR(VLOOKUP(Table5[[#This Row],[Section]],TB_notTB,1,FALSE))),"No",LEFT(Table5[[#This Row],[Section]],3)="ETB","PLS",LEFT(Table5[[#This Row],[Section]],1)="7","PDB",NOT(ISBLANK(Table5[[#This Row],[Section]])),"No")</f>
        <v>PDB</v>
      </c>
    </row>
    <row r="492" spans="1:13" x14ac:dyDescent="0.25">
      <c r="A492" s="126" t="s">
        <v>25969</v>
      </c>
      <c r="B492" s="126" t="s">
        <v>26026</v>
      </c>
      <c r="C492" s="126" t="s">
        <v>75</v>
      </c>
      <c r="D492" s="127">
        <v>2.2949999999999999</v>
      </c>
      <c r="E492" s="128">
        <v>560</v>
      </c>
      <c r="F492" s="128">
        <v>560</v>
      </c>
      <c r="G492" s="126" t="s">
        <v>24279</v>
      </c>
      <c r="H492" s="126" t="s">
        <v>24280</v>
      </c>
      <c r="I492" s="126" t="s">
        <v>24281</v>
      </c>
      <c r="J492" s="126" t="s">
        <v>26407</v>
      </c>
      <c r="K492" s="9">
        <f>_xlfn.IFNA(VLOOKUP(Table5[[#This Row],[Section]],SubSill_Tier,2,FALSE),0)</f>
        <v>0</v>
      </c>
      <c r="L492" s="9" t="str">
        <f t="shared" si="16"/>
        <v/>
      </c>
      <c r="M492" s="205" t="str" cm="1">
        <f t="array" ref="M492">_xlfn.IFS(NOT(ISERROR(VLOOKUP(Table5[[#This Row],[Section]],TB_notTB,1,FALSE))),"No",LEFT(Table5[[#This Row],[Section]],3)="ETB","PLS",LEFT(Table5[[#This Row],[Section]],1)="7","PDB",NOT(ISBLANK(Table5[[#This Row],[Section]])),"No")</f>
        <v>PDB</v>
      </c>
    </row>
    <row r="493" spans="1:13" x14ac:dyDescent="0.25">
      <c r="A493" s="126" t="s">
        <v>25970</v>
      </c>
      <c r="B493" s="126" t="s">
        <v>26019</v>
      </c>
      <c r="C493" s="126" t="s">
        <v>75</v>
      </c>
      <c r="D493" s="127">
        <v>2.448</v>
      </c>
      <c r="E493" s="128">
        <v>904</v>
      </c>
      <c r="F493" s="128">
        <v>904</v>
      </c>
      <c r="G493" s="126" t="s">
        <v>23045</v>
      </c>
      <c r="H493" s="126" t="s">
        <v>23046</v>
      </c>
      <c r="I493" s="126" t="s">
        <v>23047</v>
      </c>
      <c r="J493" s="126" t="s">
        <v>26407</v>
      </c>
      <c r="K493" s="9">
        <f>_xlfn.IFNA(VLOOKUP(Table5[[#This Row],[Section]],SubSill_Tier,2,FALSE),0)</f>
        <v>0</v>
      </c>
      <c r="L493" s="9" t="str">
        <f t="shared" si="16"/>
        <v/>
      </c>
      <c r="M493" s="205" t="str" cm="1">
        <f t="array" ref="M493">_xlfn.IFS(NOT(ISERROR(VLOOKUP(Table5[[#This Row],[Section]],TB_notTB,1,FALSE))),"No",LEFT(Table5[[#This Row],[Section]],3)="ETB","PLS",LEFT(Table5[[#This Row],[Section]],1)="7","PDB",NOT(ISBLANK(Table5[[#This Row],[Section]])),"No")</f>
        <v>PDB</v>
      </c>
    </row>
    <row r="494" spans="1:13" x14ac:dyDescent="0.25">
      <c r="A494" s="126" t="s">
        <v>25971</v>
      </c>
      <c r="B494" s="126" t="s">
        <v>26020</v>
      </c>
      <c r="C494" s="126" t="s">
        <v>75</v>
      </c>
      <c r="D494" s="127">
        <v>2.5659999999999998</v>
      </c>
      <c r="E494" s="128">
        <v>960</v>
      </c>
      <c r="F494" s="128">
        <v>960</v>
      </c>
      <c r="G494" s="126" t="s">
        <v>23045</v>
      </c>
      <c r="H494" s="126" t="s">
        <v>23046</v>
      </c>
      <c r="I494" s="126" t="s">
        <v>23047</v>
      </c>
      <c r="J494" s="126" t="s">
        <v>26407</v>
      </c>
      <c r="K494" s="9">
        <f>_xlfn.IFNA(VLOOKUP(Table5[[#This Row],[Section]],SubSill_Tier,2,FALSE),0)</f>
        <v>0</v>
      </c>
      <c r="L494" s="9" t="str">
        <f t="shared" si="16"/>
        <v/>
      </c>
      <c r="M494" s="205" t="str" cm="1">
        <f t="array" ref="M494">_xlfn.IFS(NOT(ISERROR(VLOOKUP(Table5[[#This Row],[Section]],TB_notTB,1,FALSE))),"No",LEFT(Table5[[#This Row],[Section]],3)="ETB","PLS",LEFT(Table5[[#This Row],[Section]],1)="7","PDB",NOT(ISBLANK(Table5[[#This Row],[Section]])),"No")</f>
        <v>PDB</v>
      </c>
    </row>
    <row r="495" spans="1:13" x14ac:dyDescent="0.25">
      <c r="A495" s="126" t="s">
        <v>25972</v>
      </c>
      <c r="B495" s="126" t="s">
        <v>26021</v>
      </c>
      <c r="C495" s="126" t="s">
        <v>75</v>
      </c>
      <c r="D495" s="127">
        <v>2.024</v>
      </c>
      <c r="E495" s="128">
        <v>774</v>
      </c>
      <c r="F495" s="128">
        <v>774</v>
      </c>
      <c r="G495" s="126" t="s">
        <v>23045</v>
      </c>
      <c r="H495" s="126" t="s">
        <v>23046</v>
      </c>
      <c r="I495" s="126" t="s">
        <v>23047</v>
      </c>
      <c r="J495" s="126" t="s">
        <v>26407</v>
      </c>
      <c r="K495" s="9">
        <f>_xlfn.IFNA(VLOOKUP(Table5[[#This Row],[Section]],SubSill_Tier,2,FALSE),0)</f>
        <v>0</v>
      </c>
      <c r="L495" s="9" t="str">
        <f t="shared" si="16"/>
        <v/>
      </c>
      <c r="M495" s="205" t="str" cm="1">
        <f t="array" ref="M495">_xlfn.IFS(NOT(ISERROR(VLOOKUP(Table5[[#This Row],[Section]],TB_notTB,1,FALSE))),"No",LEFT(Table5[[#This Row],[Section]],3)="ETB","PLS",LEFT(Table5[[#This Row],[Section]],1)="7","PDB",NOT(ISBLANK(Table5[[#This Row],[Section]])),"No")</f>
        <v>PDB</v>
      </c>
    </row>
    <row r="496" spans="1:13" x14ac:dyDescent="0.25">
      <c r="A496" s="126" t="s">
        <v>25973</v>
      </c>
      <c r="B496" s="126" t="s">
        <v>26022</v>
      </c>
      <c r="C496" s="126" t="s">
        <v>75</v>
      </c>
      <c r="D496" s="127">
        <v>2.6269999999999998</v>
      </c>
      <c r="E496" s="128">
        <v>913</v>
      </c>
      <c r="F496" s="128">
        <v>913</v>
      </c>
      <c r="G496" s="126" t="s">
        <v>22978</v>
      </c>
      <c r="H496" s="126" t="s">
        <v>22979</v>
      </c>
      <c r="I496" s="126" t="s">
        <v>22980</v>
      </c>
      <c r="J496" s="126" t="s">
        <v>26407</v>
      </c>
      <c r="K496" s="9">
        <f>_xlfn.IFNA(VLOOKUP(Table5[[#This Row],[Section]],SubSill_Tier,2,FALSE),0)</f>
        <v>0</v>
      </c>
      <c r="L496" s="9" t="str">
        <f t="shared" si="16"/>
        <v/>
      </c>
      <c r="M496" s="205" t="str" cm="1">
        <f t="array" ref="M496">_xlfn.IFS(NOT(ISERROR(VLOOKUP(Table5[[#This Row],[Section]],TB_notTB,1,FALSE))),"No",LEFT(Table5[[#This Row],[Section]],3)="ETB","PLS",LEFT(Table5[[#This Row],[Section]],1)="7","PDB",NOT(ISBLANK(Table5[[#This Row],[Section]])),"No")</f>
        <v>PDB</v>
      </c>
    </row>
    <row r="497" spans="1:13" x14ac:dyDescent="0.25">
      <c r="A497" s="126" t="s">
        <v>25974</v>
      </c>
      <c r="B497" s="126" t="s">
        <v>26023</v>
      </c>
      <c r="C497" s="126" t="s">
        <v>75</v>
      </c>
      <c r="D497" s="127">
        <v>2.415</v>
      </c>
      <c r="E497" s="128">
        <v>844</v>
      </c>
      <c r="F497" s="128">
        <v>844</v>
      </c>
      <c r="G497" s="126" t="s">
        <v>24186</v>
      </c>
      <c r="H497" s="126" t="s">
        <v>24187</v>
      </c>
      <c r="I497" s="126" t="s">
        <v>24188</v>
      </c>
      <c r="J497" s="126" t="s">
        <v>26407</v>
      </c>
      <c r="K497" s="9">
        <f>_xlfn.IFNA(VLOOKUP(Table5[[#This Row],[Section]],SubSill_Tier,2,FALSE),0)</f>
        <v>0</v>
      </c>
      <c r="L497" s="9" t="str">
        <f t="shared" si="16"/>
        <v/>
      </c>
      <c r="M497" s="205" t="str" cm="1">
        <f t="array" ref="M497">_xlfn.IFS(NOT(ISERROR(VLOOKUP(Table5[[#This Row],[Section]],TB_notTB,1,FALSE))),"No",LEFT(Table5[[#This Row],[Section]],3)="ETB","PLS",LEFT(Table5[[#This Row],[Section]],1)="7","PDB",NOT(ISBLANK(Table5[[#This Row],[Section]])),"No")</f>
        <v>PDB</v>
      </c>
    </row>
    <row r="498" spans="1:13" x14ac:dyDescent="0.25">
      <c r="A498" s="126" t="s">
        <v>25975</v>
      </c>
      <c r="B498" s="126" t="s">
        <v>26024</v>
      </c>
      <c r="C498" s="126" t="s">
        <v>75</v>
      </c>
      <c r="D498" s="127">
        <v>2.7519999999999998</v>
      </c>
      <c r="E498" s="128">
        <v>638</v>
      </c>
      <c r="F498" s="128">
        <v>638</v>
      </c>
      <c r="G498" s="126" t="s">
        <v>24272</v>
      </c>
      <c r="H498" s="126" t="s">
        <v>24273</v>
      </c>
      <c r="I498" s="126" t="s">
        <v>24274</v>
      </c>
      <c r="J498" s="126" t="s">
        <v>26407</v>
      </c>
      <c r="K498" s="9">
        <f>_xlfn.IFNA(VLOOKUP(Table5[[#This Row],[Section]],SubSill_Tier,2,FALSE),0)</f>
        <v>0</v>
      </c>
      <c r="L498" s="9" t="str">
        <f t="shared" si="16"/>
        <v/>
      </c>
      <c r="M498" s="205" t="str" cm="1">
        <f t="array" ref="M498">_xlfn.IFS(NOT(ISERROR(VLOOKUP(Table5[[#This Row],[Section]],TB_notTB,1,FALSE))),"No",LEFT(Table5[[#This Row],[Section]],3)="ETB","PLS",LEFT(Table5[[#This Row],[Section]],1)="7","PDB",NOT(ISBLANK(Table5[[#This Row],[Section]])),"No")</f>
        <v>PDB</v>
      </c>
    </row>
    <row r="499" spans="1:13" x14ac:dyDescent="0.25">
      <c r="A499" s="126" t="s">
        <v>25976</v>
      </c>
      <c r="B499" s="126" t="s">
        <v>26025</v>
      </c>
      <c r="C499" s="126" t="s">
        <v>75</v>
      </c>
      <c r="D499" s="127">
        <v>2.0099999999999998</v>
      </c>
      <c r="E499" s="128">
        <v>660</v>
      </c>
      <c r="F499" s="128">
        <v>660</v>
      </c>
      <c r="G499" s="126" t="s">
        <v>24279</v>
      </c>
      <c r="H499" s="126" t="s">
        <v>24280</v>
      </c>
      <c r="I499" s="126" t="s">
        <v>24281</v>
      </c>
      <c r="J499" s="126" t="s">
        <v>26407</v>
      </c>
      <c r="K499" s="9">
        <f>_xlfn.IFNA(VLOOKUP(Table5[[#This Row],[Section]],SubSill_Tier,2,FALSE),0)</f>
        <v>0</v>
      </c>
      <c r="L499" s="9" t="str">
        <f t="shared" si="16"/>
        <v/>
      </c>
      <c r="M499" s="205" t="str" cm="1">
        <f t="array" ref="M499">_xlfn.IFS(NOT(ISERROR(VLOOKUP(Table5[[#This Row],[Section]],TB_notTB,1,FALSE))),"No",LEFT(Table5[[#This Row],[Section]],3)="ETB","PLS",LEFT(Table5[[#This Row],[Section]],1)="7","PDB",NOT(ISBLANK(Table5[[#This Row],[Section]])),"No")</f>
        <v>PDB</v>
      </c>
    </row>
    <row r="500" spans="1:13" x14ac:dyDescent="0.25">
      <c r="A500" s="126" t="s">
        <v>25977</v>
      </c>
      <c r="B500" s="126" t="s">
        <v>26026</v>
      </c>
      <c r="C500" s="126" t="s">
        <v>75</v>
      </c>
      <c r="D500" s="127">
        <v>2.2949999999999999</v>
      </c>
      <c r="E500" s="128">
        <v>560</v>
      </c>
      <c r="F500" s="128">
        <v>560</v>
      </c>
      <c r="G500" s="126" t="s">
        <v>24279</v>
      </c>
      <c r="H500" s="126" t="s">
        <v>24280</v>
      </c>
      <c r="I500" s="126" t="s">
        <v>24281</v>
      </c>
      <c r="J500" s="126" t="s">
        <v>26407</v>
      </c>
      <c r="K500" s="9">
        <f>_xlfn.IFNA(VLOOKUP(Table5[[#This Row],[Section]],SubSill_Tier,2,FALSE),0)</f>
        <v>0</v>
      </c>
      <c r="L500" s="9" t="str">
        <f t="shared" si="16"/>
        <v/>
      </c>
      <c r="M500" s="205" t="str" cm="1">
        <f t="array" ref="M500">_xlfn.IFS(NOT(ISERROR(VLOOKUP(Table5[[#This Row],[Section]],TB_notTB,1,FALSE))),"No",LEFT(Table5[[#This Row],[Section]],3)="ETB","PLS",LEFT(Table5[[#This Row],[Section]],1)="7","PDB",NOT(ISBLANK(Table5[[#This Row],[Section]])),"No")</f>
        <v>PDB</v>
      </c>
    </row>
    <row r="501" spans="1:13" x14ac:dyDescent="0.25">
      <c r="A501" s="126" t="s">
        <v>29400</v>
      </c>
      <c r="B501" s="126" t="s">
        <v>25460</v>
      </c>
      <c r="C501" s="126" t="s">
        <v>75</v>
      </c>
      <c r="D501" s="127">
        <v>1.2050000000000001</v>
      </c>
      <c r="E501" s="128">
        <v>350</v>
      </c>
      <c r="F501" s="128">
        <v>350</v>
      </c>
      <c r="G501" s="126" t="s">
        <v>23050</v>
      </c>
      <c r="H501" s="126" t="s">
        <v>23051</v>
      </c>
      <c r="I501" s="126" t="s">
        <v>23052</v>
      </c>
      <c r="J501" s="126" t="s">
        <v>22048</v>
      </c>
      <c r="K501" s="9">
        <f>_xlfn.IFNA(VLOOKUP(Table5[[#This Row],[Section]],SubSill_Tier,2,FALSE),0)</f>
        <v>0</v>
      </c>
      <c r="L501" s="9" t="str">
        <f t="shared" si="16"/>
        <v/>
      </c>
      <c r="M501" s="205" t="str" cm="1">
        <f t="array" ref="M501">_xlfn.IFS(NOT(ISERROR(VLOOKUP(Table5[[#This Row],[Section]],TB_notTB,1,FALSE))),"No",LEFT(Table5[[#This Row],[Section]],3)="ETB","PLS",LEFT(Table5[[#This Row],[Section]],1)="7","PDB",NOT(ISBLANK(Table5[[#This Row],[Section]])),"No")</f>
        <v>PDB</v>
      </c>
    </row>
    <row r="502" spans="1:13" x14ac:dyDescent="0.25">
      <c r="A502" s="126" t="s">
        <v>29401</v>
      </c>
      <c r="B502" s="126" t="s">
        <v>25462</v>
      </c>
      <c r="C502" s="126" t="s">
        <v>75</v>
      </c>
      <c r="D502" s="127">
        <v>1.492</v>
      </c>
      <c r="E502" s="128">
        <v>410</v>
      </c>
      <c r="F502" s="128">
        <v>410</v>
      </c>
      <c r="G502" s="126" t="s">
        <v>23050</v>
      </c>
      <c r="H502" s="126" t="s">
        <v>23051</v>
      </c>
      <c r="I502" s="126" t="s">
        <v>23052</v>
      </c>
      <c r="J502" s="126" t="s">
        <v>22048</v>
      </c>
      <c r="K502" s="9">
        <f>_xlfn.IFNA(VLOOKUP(Table5[[#This Row],[Section]],SubSill_Tier,2,FALSE),0)</f>
        <v>0</v>
      </c>
      <c r="L502" s="9" t="str">
        <f t="shared" si="16"/>
        <v/>
      </c>
      <c r="M502" s="205" t="str" cm="1">
        <f t="array" ref="M502">_xlfn.IFS(NOT(ISERROR(VLOOKUP(Table5[[#This Row],[Section]],TB_notTB,1,FALSE))),"No",LEFT(Table5[[#This Row],[Section]],3)="ETB","PLS",LEFT(Table5[[#This Row],[Section]],1)="7","PDB",NOT(ISBLANK(Table5[[#This Row],[Section]])),"No")</f>
        <v>PDB</v>
      </c>
    </row>
    <row r="503" spans="1:13" x14ac:dyDescent="0.25">
      <c r="A503" s="126" t="s">
        <v>29402</v>
      </c>
      <c r="B503" s="126" t="s">
        <v>25464</v>
      </c>
      <c r="C503" s="126" t="s">
        <v>75</v>
      </c>
      <c r="D503" s="127">
        <v>1.395</v>
      </c>
      <c r="E503" s="128">
        <v>630</v>
      </c>
      <c r="F503" s="128">
        <v>630</v>
      </c>
      <c r="G503" s="126" t="s">
        <v>23050</v>
      </c>
      <c r="H503" s="126" t="s">
        <v>23051</v>
      </c>
      <c r="I503" s="126" t="s">
        <v>23052</v>
      </c>
      <c r="J503" s="126" t="s">
        <v>22049</v>
      </c>
      <c r="K503" s="9">
        <f>_xlfn.IFNA(VLOOKUP(Table5[[#This Row],[Section]],SubSill_Tier,2,FALSE),0)</f>
        <v>0</v>
      </c>
      <c r="L503" s="9" t="str">
        <f t="shared" si="16"/>
        <v/>
      </c>
      <c r="M503" s="205" t="str" cm="1">
        <f t="array" ref="M503">_xlfn.IFS(NOT(ISERROR(VLOOKUP(Table5[[#This Row],[Section]],TB_notTB,1,FALSE))),"No",LEFT(Table5[[#This Row],[Section]],3)="ETB","PLS",LEFT(Table5[[#This Row],[Section]],1)="7","PDB",NOT(ISBLANK(Table5[[#This Row],[Section]])),"No")</f>
        <v>PDB</v>
      </c>
    </row>
    <row r="504" spans="1:13" x14ac:dyDescent="0.25">
      <c r="A504" s="126" t="s">
        <v>29403</v>
      </c>
      <c r="B504" s="126" t="s">
        <v>25466</v>
      </c>
      <c r="C504" s="126" t="s">
        <v>75</v>
      </c>
      <c r="D504" s="127">
        <v>2.4420000000000002</v>
      </c>
      <c r="E504" s="128">
        <v>742</v>
      </c>
      <c r="F504" s="128">
        <v>742</v>
      </c>
      <c r="G504" s="126" t="s">
        <v>23159</v>
      </c>
      <c r="H504" s="126" t="s">
        <v>23160</v>
      </c>
      <c r="I504" s="126" t="s">
        <v>23161</v>
      </c>
      <c r="J504" s="126" t="s">
        <v>22049</v>
      </c>
      <c r="K504" s="9">
        <f>_xlfn.IFNA(VLOOKUP(Table5[[#This Row],[Section]],SubSill_Tier,2,FALSE),0)</f>
        <v>0</v>
      </c>
      <c r="L504" s="9" t="str">
        <f t="shared" si="16"/>
        <v/>
      </c>
      <c r="M504" s="205" t="str" cm="1">
        <f t="array" ref="M504">_xlfn.IFS(NOT(ISERROR(VLOOKUP(Table5[[#This Row],[Section]],TB_notTB,1,FALSE))),"No",LEFT(Table5[[#This Row],[Section]],3)="ETB","PLS",LEFT(Table5[[#This Row],[Section]],1)="7","PDB",NOT(ISBLANK(Table5[[#This Row],[Section]])),"No")</f>
        <v>PDB</v>
      </c>
    </row>
    <row r="505" spans="1:13" x14ac:dyDescent="0.25">
      <c r="A505" s="126" t="s">
        <v>29404</v>
      </c>
      <c r="B505" s="126" t="s">
        <v>25468</v>
      </c>
      <c r="C505" s="126" t="s">
        <v>75</v>
      </c>
      <c r="D505" s="127">
        <v>2.1800000000000002</v>
      </c>
      <c r="E505" s="128">
        <v>532</v>
      </c>
      <c r="F505" s="128">
        <v>532</v>
      </c>
      <c r="G505" s="126" t="s">
        <v>22752</v>
      </c>
      <c r="H505" s="126" t="s">
        <v>22753</v>
      </c>
      <c r="I505" s="126" t="s">
        <v>22754</v>
      </c>
      <c r="J505" s="126" t="s">
        <v>22049</v>
      </c>
      <c r="K505" s="9">
        <f>_xlfn.IFNA(VLOOKUP(Table5[[#This Row],[Section]],SubSill_Tier,2,FALSE),0)</f>
        <v>0</v>
      </c>
      <c r="L505" s="9" t="str">
        <f t="shared" si="16"/>
        <v/>
      </c>
      <c r="M505" s="205" t="str" cm="1">
        <f t="array" ref="M505">_xlfn.IFS(NOT(ISERROR(VLOOKUP(Table5[[#This Row],[Section]],TB_notTB,1,FALSE))),"No",LEFT(Table5[[#This Row],[Section]],3)="ETB","PLS",LEFT(Table5[[#This Row],[Section]],1)="7","PDB",NOT(ISBLANK(Table5[[#This Row],[Section]])),"No")</f>
        <v>PDB</v>
      </c>
    </row>
    <row r="506" spans="1:13" x14ac:dyDescent="0.25">
      <c r="A506" s="126" t="s">
        <v>29405</v>
      </c>
      <c r="B506" s="126" t="s">
        <v>25470</v>
      </c>
      <c r="C506" s="126" t="s">
        <v>75</v>
      </c>
      <c r="D506" s="127">
        <v>2.5179999999999998</v>
      </c>
      <c r="E506" s="128">
        <v>512</v>
      </c>
      <c r="F506" s="128">
        <v>512</v>
      </c>
      <c r="G506" s="126" t="s">
        <v>22752</v>
      </c>
      <c r="H506" s="126" t="s">
        <v>22753</v>
      </c>
      <c r="I506" s="126" t="s">
        <v>22754</v>
      </c>
      <c r="J506" s="126" t="s">
        <v>22049</v>
      </c>
      <c r="K506" s="9">
        <f>_xlfn.IFNA(VLOOKUP(Table5[[#This Row],[Section]],SubSill_Tier,2,FALSE),0)</f>
        <v>0</v>
      </c>
      <c r="L506" s="9" t="str">
        <f t="shared" si="16"/>
        <v/>
      </c>
      <c r="M506" s="205" t="str" cm="1">
        <f t="array" ref="M506">_xlfn.IFS(NOT(ISERROR(VLOOKUP(Table5[[#This Row],[Section]],TB_notTB,1,FALSE))),"No",LEFT(Table5[[#This Row],[Section]],3)="ETB","PLS",LEFT(Table5[[#This Row],[Section]],1)="7","PDB",NOT(ISBLANK(Table5[[#This Row],[Section]])),"No")</f>
        <v>PDB</v>
      </c>
    </row>
    <row r="507" spans="1:13" x14ac:dyDescent="0.25">
      <c r="A507" s="126" t="s">
        <v>29406</v>
      </c>
      <c r="B507" s="126" t="s">
        <v>25472</v>
      </c>
      <c r="C507" s="126" t="s">
        <v>75</v>
      </c>
      <c r="D507" s="127">
        <v>2.218</v>
      </c>
      <c r="E507" s="128">
        <v>548</v>
      </c>
      <c r="F507" s="128">
        <v>548</v>
      </c>
      <c r="G507" s="126" t="s">
        <v>23256</v>
      </c>
      <c r="H507" s="126" t="s">
        <v>23257</v>
      </c>
      <c r="I507" s="126" t="s">
        <v>23258</v>
      </c>
      <c r="J507" s="126" t="s">
        <v>22049</v>
      </c>
      <c r="K507" s="9">
        <f>_xlfn.IFNA(VLOOKUP(Table5[[#This Row],[Section]],SubSill_Tier,2,FALSE),0)</f>
        <v>0</v>
      </c>
      <c r="L507" s="9" t="str">
        <f t="shared" si="16"/>
        <v/>
      </c>
      <c r="M507" s="205" t="str" cm="1">
        <f t="array" ref="M507">_xlfn.IFS(NOT(ISERROR(VLOOKUP(Table5[[#This Row],[Section]],TB_notTB,1,FALSE))),"No",LEFT(Table5[[#This Row],[Section]],3)="ETB","PLS",LEFT(Table5[[#This Row],[Section]],1)="7","PDB",NOT(ISBLANK(Table5[[#This Row],[Section]])),"No")</f>
        <v>PDB</v>
      </c>
    </row>
    <row r="508" spans="1:13" x14ac:dyDescent="0.25">
      <c r="A508" s="126" t="s">
        <v>29407</v>
      </c>
      <c r="B508" s="126" t="s">
        <v>25474</v>
      </c>
      <c r="C508" s="126" t="s">
        <v>75</v>
      </c>
      <c r="D508" s="127">
        <v>1.1240000000000001</v>
      </c>
      <c r="E508" s="128">
        <v>276</v>
      </c>
      <c r="F508" s="128">
        <v>276</v>
      </c>
      <c r="G508" s="126" t="s">
        <v>22752</v>
      </c>
      <c r="H508" s="126" t="s">
        <v>22753</v>
      </c>
      <c r="I508" s="126" t="s">
        <v>22754</v>
      </c>
      <c r="J508" s="126" t="s">
        <v>22045</v>
      </c>
      <c r="K508" s="9">
        <f>_xlfn.IFNA(VLOOKUP(Table5[[#This Row],[Section]],SubSill_Tier,2,FALSE),0)</f>
        <v>0</v>
      </c>
      <c r="L508" s="9" t="str">
        <f t="shared" si="16"/>
        <v/>
      </c>
      <c r="M508" s="205" t="str" cm="1">
        <f t="array" ref="M508">_xlfn.IFS(NOT(ISERROR(VLOOKUP(Table5[[#This Row],[Section]],TB_notTB,1,FALSE))),"No",LEFT(Table5[[#This Row],[Section]],3)="ETB","PLS",LEFT(Table5[[#This Row],[Section]],1)="7","PDB",NOT(ISBLANK(Table5[[#This Row],[Section]])),"No")</f>
        <v>PDB</v>
      </c>
    </row>
    <row r="509" spans="1:13" x14ac:dyDescent="0.25">
      <c r="A509" s="126" t="s">
        <v>29408</v>
      </c>
      <c r="B509" s="126" t="s">
        <v>25476</v>
      </c>
      <c r="C509" s="126" t="s">
        <v>75</v>
      </c>
      <c r="D509" s="127">
        <v>2.7959999999999998</v>
      </c>
      <c r="E509" s="128">
        <v>684</v>
      </c>
      <c r="F509" s="128">
        <v>684</v>
      </c>
      <c r="G509" s="126" t="s">
        <v>22752</v>
      </c>
      <c r="H509" s="126" t="s">
        <v>22753</v>
      </c>
      <c r="I509" s="126" t="s">
        <v>22754</v>
      </c>
      <c r="J509" s="126" t="s">
        <v>22046</v>
      </c>
      <c r="K509" s="9">
        <f>_xlfn.IFNA(VLOOKUP(Table5[[#This Row],[Section]],SubSill_Tier,2,FALSE),0)</f>
        <v>0</v>
      </c>
      <c r="L509" s="9" t="str">
        <f t="shared" si="16"/>
        <v/>
      </c>
      <c r="M509" s="205" t="str" cm="1">
        <f t="array" ref="M509">_xlfn.IFS(NOT(ISERROR(VLOOKUP(Table5[[#This Row],[Section]],TB_notTB,1,FALSE))),"No",LEFT(Table5[[#This Row],[Section]],3)="ETB","PLS",LEFT(Table5[[#This Row],[Section]],1)="7","PDB",NOT(ISBLANK(Table5[[#This Row],[Section]])),"No")</f>
        <v>PDB</v>
      </c>
    </row>
    <row r="510" spans="1:13" x14ac:dyDescent="0.25">
      <c r="A510" s="126" t="s">
        <v>29409</v>
      </c>
      <c r="B510" s="126" t="s">
        <v>25478</v>
      </c>
      <c r="C510" s="126" t="s">
        <v>75</v>
      </c>
      <c r="D510" s="127">
        <v>2.8260000000000001</v>
      </c>
      <c r="E510" s="128">
        <v>700</v>
      </c>
      <c r="F510" s="128">
        <v>700</v>
      </c>
      <c r="G510" s="126" t="s">
        <v>22752</v>
      </c>
      <c r="H510" s="126" t="s">
        <v>22753</v>
      </c>
      <c r="I510" s="126" t="s">
        <v>22754</v>
      </c>
      <c r="J510" s="126" t="s">
        <v>22049</v>
      </c>
      <c r="K510" s="9">
        <f>_xlfn.IFNA(VLOOKUP(Table5[[#This Row],[Section]],SubSill_Tier,2,FALSE),0)</f>
        <v>0</v>
      </c>
      <c r="L510" s="9" t="str">
        <f t="shared" si="16"/>
        <v/>
      </c>
      <c r="M510" s="205" t="str" cm="1">
        <f t="array" ref="M510">_xlfn.IFS(NOT(ISERROR(VLOOKUP(Table5[[#This Row],[Section]],TB_notTB,1,FALSE))),"No",LEFT(Table5[[#This Row],[Section]],3)="ETB","PLS",LEFT(Table5[[#This Row],[Section]],1)="7","PDB",NOT(ISBLANK(Table5[[#This Row],[Section]])),"No")</f>
        <v>PDB</v>
      </c>
    </row>
    <row r="511" spans="1:13" x14ac:dyDescent="0.25">
      <c r="A511" s="126" t="s">
        <v>29410</v>
      </c>
      <c r="B511" s="126" t="s">
        <v>25480</v>
      </c>
      <c r="C511" s="126" t="s">
        <v>75</v>
      </c>
      <c r="D511" s="127">
        <v>1.96</v>
      </c>
      <c r="E511" s="128">
        <v>432</v>
      </c>
      <c r="F511" s="128">
        <v>432</v>
      </c>
      <c r="G511" s="126" t="s">
        <v>22752</v>
      </c>
      <c r="H511" s="126" t="s">
        <v>22753</v>
      </c>
      <c r="I511" s="126" t="s">
        <v>22754</v>
      </c>
      <c r="J511" s="126" t="s">
        <v>22049</v>
      </c>
      <c r="K511" s="9">
        <f>_xlfn.IFNA(VLOOKUP(Table5[[#This Row],[Section]],SubSill_Tier,2,FALSE),0)</f>
        <v>0</v>
      </c>
      <c r="L511" s="9" t="str">
        <f t="shared" si="16"/>
        <v/>
      </c>
      <c r="M511" s="205" t="str" cm="1">
        <f t="array" ref="M511">_xlfn.IFS(NOT(ISERROR(VLOOKUP(Table5[[#This Row],[Section]],TB_notTB,1,FALSE))),"No",LEFT(Table5[[#This Row],[Section]],3)="ETB","PLS",LEFT(Table5[[#This Row],[Section]],1)="7","PDB",NOT(ISBLANK(Table5[[#This Row],[Section]])),"No")</f>
        <v>PDB</v>
      </c>
    </row>
    <row r="512" spans="1:13" x14ac:dyDescent="0.25">
      <c r="A512" s="126" t="s">
        <v>29411</v>
      </c>
      <c r="B512" s="126" t="s">
        <v>25482</v>
      </c>
      <c r="C512" s="126" t="s">
        <v>75</v>
      </c>
      <c r="D512" s="127">
        <v>1.38</v>
      </c>
      <c r="E512" s="128">
        <v>500</v>
      </c>
      <c r="F512" s="128">
        <v>500</v>
      </c>
      <c r="G512" s="126" t="s">
        <v>23085</v>
      </c>
      <c r="H512" s="126" t="s">
        <v>23086</v>
      </c>
      <c r="I512" s="126" t="s">
        <v>23087</v>
      </c>
      <c r="J512" s="126" t="s">
        <v>22045</v>
      </c>
      <c r="K512" s="9">
        <f>_xlfn.IFNA(VLOOKUP(Table5[[#This Row],[Section]],SubSill_Tier,2,FALSE),0)</f>
        <v>0</v>
      </c>
      <c r="L512" s="9" t="str">
        <f t="shared" si="16"/>
        <v/>
      </c>
      <c r="M512" s="205" t="str" cm="1">
        <f t="array" ref="M512">_xlfn.IFS(NOT(ISERROR(VLOOKUP(Table5[[#This Row],[Section]],TB_notTB,1,FALSE))),"No",LEFT(Table5[[#This Row],[Section]],3)="ETB","PLS",LEFT(Table5[[#This Row],[Section]],1)="7","PDB",NOT(ISBLANK(Table5[[#This Row],[Section]])),"No")</f>
        <v>PDB</v>
      </c>
    </row>
    <row r="513" spans="1:13" x14ac:dyDescent="0.25">
      <c r="A513" s="126" t="s">
        <v>29412</v>
      </c>
      <c r="B513" s="126" t="s">
        <v>25484</v>
      </c>
      <c r="C513" s="126" t="s">
        <v>75</v>
      </c>
      <c r="D513" s="127">
        <v>2.8130000000000002</v>
      </c>
      <c r="E513" s="128">
        <v>692</v>
      </c>
      <c r="F513" s="128">
        <v>692</v>
      </c>
      <c r="G513" s="126" t="s">
        <v>22752</v>
      </c>
      <c r="H513" s="126" t="s">
        <v>22753</v>
      </c>
      <c r="I513" s="126" t="s">
        <v>22754</v>
      </c>
      <c r="J513" s="126" t="s">
        <v>22046</v>
      </c>
      <c r="K513" s="9">
        <f>_xlfn.IFNA(VLOOKUP(Table5[[#This Row],[Section]],SubSill_Tier,2,FALSE),0)</f>
        <v>0</v>
      </c>
      <c r="L513" s="9" t="str">
        <f t="shared" si="16"/>
        <v/>
      </c>
      <c r="M513" s="205" t="str" cm="1">
        <f t="array" ref="M513">_xlfn.IFS(NOT(ISERROR(VLOOKUP(Table5[[#This Row],[Section]],TB_notTB,1,FALSE))),"No",LEFT(Table5[[#This Row],[Section]],3)="ETB","PLS",LEFT(Table5[[#This Row],[Section]],1)="7","PDB",NOT(ISBLANK(Table5[[#This Row],[Section]])),"No")</f>
        <v>PDB</v>
      </c>
    </row>
    <row r="514" spans="1:13" x14ac:dyDescent="0.25">
      <c r="A514" s="126" t="s">
        <v>29413</v>
      </c>
      <c r="B514" s="126" t="s">
        <v>25486</v>
      </c>
      <c r="C514" s="126" t="s">
        <v>75</v>
      </c>
      <c r="D514" s="127">
        <v>2.282</v>
      </c>
      <c r="E514" s="128">
        <v>611</v>
      </c>
      <c r="F514" s="128">
        <v>611</v>
      </c>
      <c r="G514" s="126" t="s">
        <v>22752</v>
      </c>
      <c r="H514" s="126" t="s">
        <v>22753</v>
      </c>
      <c r="I514" s="126" t="s">
        <v>22754</v>
      </c>
      <c r="J514" s="126" t="s">
        <v>22049</v>
      </c>
      <c r="K514" s="9">
        <f>_xlfn.IFNA(VLOOKUP(Table5[[#This Row],[Section]],SubSill_Tier,2,FALSE),0)</f>
        <v>0</v>
      </c>
      <c r="L514" s="9" t="str">
        <f t="shared" ref="L514:L577" si="17">IFERROR(IF(LEFT(G514,2)="AI",IF(_xlfn.NUMBERVALUE(IFERROR(LEFT(IF(ISERROR(FIND("X",UPPER(B514))),UPPER(B514),RIGHT(UPPER(B514),LEN(UPPER(B514))-FIND("~",SUBSTITUTE(UPPER(B514),"X","~",LEN(UPPER(B514))-LEN(SUBSTITUTE(UPPER(B514),"X","")))))),FIND(" ",IF(ISERROR(FIND("X",UPPER(B514))),UPPER(B514),RIGHT(UPPER(B514),LEN(UPPER(B514))-FIND("~",SUBSTITUTE(UPPER(B514),"X","~",LEN(UPPER(B514))-LEN(SUBSTITUTE(UPPER(B514),"X","")))))),1)-1),IF(ISERROR(FIND("X",UPPER(B514))),UPPER(B514),RIGHT(UPPER(B514),LEN(UPPER(B514))-FIND("~",SUBSTITUTE(UPPER(B514),"X","~",LEN(UPPER(B514))-LEN(SUBSTITUTE(UPPER(B514),"X",""))))))),".")&gt;=5,"Wall",""),""),"")</f>
        <v/>
      </c>
      <c r="M514" s="205" t="str" cm="1">
        <f t="array" ref="M514">_xlfn.IFS(NOT(ISERROR(VLOOKUP(Table5[[#This Row],[Section]],TB_notTB,1,FALSE))),"No",LEFT(Table5[[#This Row],[Section]],3)="ETB","PLS",LEFT(Table5[[#This Row],[Section]],1)="7","PDB",NOT(ISBLANK(Table5[[#This Row],[Section]])),"No")</f>
        <v>PDB</v>
      </c>
    </row>
    <row r="515" spans="1:13" x14ac:dyDescent="0.25">
      <c r="A515" s="126" t="s">
        <v>29414</v>
      </c>
      <c r="B515" s="126" t="s">
        <v>25488</v>
      </c>
      <c r="C515" s="126" t="s">
        <v>75</v>
      </c>
      <c r="D515" s="127">
        <v>2.0139999999999998</v>
      </c>
      <c r="E515" s="128">
        <v>526</v>
      </c>
      <c r="F515" s="128">
        <v>526</v>
      </c>
      <c r="G515" s="126" t="s">
        <v>22752</v>
      </c>
      <c r="H515" s="126" t="s">
        <v>22753</v>
      </c>
      <c r="I515" s="126" t="s">
        <v>22754</v>
      </c>
      <c r="J515" s="126" t="s">
        <v>22049</v>
      </c>
      <c r="K515" s="9">
        <f>_xlfn.IFNA(VLOOKUP(Table5[[#This Row],[Section]],SubSill_Tier,2,FALSE),0)</f>
        <v>0</v>
      </c>
      <c r="L515" s="9" t="str">
        <f t="shared" si="17"/>
        <v/>
      </c>
      <c r="M515" s="205" t="str" cm="1">
        <f t="array" ref="M515">_xlfn.IFS(NOT(ISERROR(VLOOKUP(Table5[[#This Row],[Section]],TB_notTB,1,FALSE))),"No",LEFT(Table5[[#This Row],[Section]],3)="ETB","PLS",LEFT(Table5[[#This Row],[Section]],1)="7","PDB",NOT(ISBLANK(Table5[[#This Row],[Section]])),"No")</f>
        <v>PDB</v>
      </c>
    </row>
    <row r="516" spans="1:13" x14ac:dyDescent="0.25">
      <c r="A516" s="126" t="s">
        <v>29415</v>
      </c>
      <c r="B516" s="126" t="s">
        <v>25490</v>
      </c>
      <c r="C516" s="126" t="s">
        <v>75</v>
      </c>
      <c r="D516" s="127">
        <v>2.0979999999999999</v>
      </c>
      <c r="E516" s="128">
        <v>550</v>
      </c>
      <c r="F516" s="128">
        <v>550</v>
      </c>
      <c r="G516" s="126" t="s">
        <v>22752</v>
      </c>
      <c r="H516" s="126" t="s">
        <v>22753</v>
      </c>
      <c r="I516" s="126" t="s">
        <v>22754</v>
      </c>
      <c r="J516" s="126" t="s">
        <v>22049</v>
      </c>
      <c r="K516" s="9">
        <f>_xlfn.IFNA(VLOOKUP(Table5[[#This Row],[Section]],SubSill_Tier,2,FALSE),0)</f>
        <v>0</v>
      </c>
      <c r="L516" s="9" t="str">
        <f t="shared" si="17"/>
        <v/>
      </c>
      <c r="M516" s="205" t="str" cm="1">
        <f t="array" ref="M516">_xlfn.IFS(NOT(ISERROR(VLOOKUP(Table5[[#This Row],[Section]],TB_notTB,1,FALSE))),"No",LEFT(Table5[[#This Row],[Section]],3)="ETB","PLS",LEFT(Table5[[#This Row],[Section]],1)="7","PDB",NOT(ISBLANK(Table5[[#This Row],[Section]])),"No")</f>
        <v>PDB</v>
      </c>
    </row>
    <row r="517" spans="1:13" x14ac:dyDescent="0.25">
      <c r="A517" s="126" t="s">
        <v>29416</v>
      </c>
      <c r="B517" s="126" t="s">
        <v>25492</v>
      </c>
      <c r="C517" s="126" t="s">
        <v>75</v>
      </c>
      <c r="D517" s="127">
        <v>2.206</v>
      </c>
      <c r="E517" s="128">
        <v>686</v>
      </c>
      <c r="F517" s="128">
        <v>686</v>
      </c>
      <c r="G517" s="126" t="s">
        <v>22752</v>
      </c>
      <c r="H517" s="126" t="s">
        <v>22753</v>
      </c>
      <c r="I517" s="126" t="s">
        <v>22754</v>
      </c>
      <c r="J517" s="126" t="s">
        <v>22049</v>
      </c>
      <c r="K517" s="9">
        <f>_xlfn.IFNA(VLOOKUP(Table5[[#This Row],[Section]],SubSill_Tier,2,FALSE),0)</f>
        <v>0</v>
      </c>
      <c r="L517" s="9" t="str">
        <f t="shared" si="17"/>
        <v/>
      </c>
      <c r="M517" s="205" t="str" cm="1">
        <f t="array" ref="M517">_xlfn.IFS(NOT(ISERROR(VLOOKUP(Table5[[#This Row],[Section]],TB_notTB,1,FALSE))),"No",LEFT(Table5[[#This Row],[Section]],3)="ETB","PLS",LEFT(Table5[[#This Row],[Section]],1)="7","PDB",NOT(ISBLANK(Table5[[#This Row],[Section]])),"No")</f>
        <v>PDB</v>
      </c>
    </row>
    <row r="518" spans="1:13" x14ac:dyDescent="0.25">
      <c r="A518" s="126" t="s">
        <v>29417</v>
      </c>
      <c r="B518" s="126" t="s">
        <v>25494</v>
      </c>
      <c r="C518" s="126" t="s">
        <v>75</v>
      </c>
      <c r="D518" s="127">
        <v>2.1219999999999999</v>
      </c>
      <c r="E518" s="128">
        <v>548</v>
      </c>
      <c r="F518" s="128">
        <v>548</v>
      </c>
      <c r="G518" s="126" t="s">
        <v>22752</v>
      </c>
      <c r="H518" s="126" t="s">
        <v>22753</v>
      </c>
      <c r="I518" s="126" t="s">
        <v>22754</v>
      </c>
      <c r="J518" s="126" t="s">
        <v>22049</v>
      </c>
      <c r="K518" s="9">
        <f>_xlfn.IFNA(VLOOKUP(Table5[[#This Row],[Section]],SubSill_Tier,2,FALSE),0)</f>
        <v>0</v>
      </c>
      <c r="L518" s="9" t="str">
        <f t="shared" si="17"/>
        <v/>
      </c>
      <c r="M518" s="205" t="str" cm="1">
        <f t="array" ref="M518">_xlfn.IFS(NOT(ISERROR(VLOOKUP(Table5[[#This Row],[Section]],TB_notTB,1,FALSE))),"No",LEFT(Table5[[#This Row],[Section]],3)="ETB","PLS",LEFT(Table5[[#This Row],[Section]],1)="7","PDB",NOT(ISBLANK(Table5[[#This Row],[Section]])),"No")</f>
        <v>PDB</v>
      </c>
    </row>
    <row r="519" spans="1:13" x14ac:dyDescent="0.25">
      <c r="A519" s="126" t="s">
        <v>29418</v>
      </c>
      <c r="B519" s="126" t="s">
        <v>25496</v>
      </c>
      <c r="C519" s="126" t="s">
        <v>75</v>
      </c>
      <c r="D519" s="127">
        <v>2.34</v>
      </c>
      <c r="E519" s="128">
        <v>530</v>
      </c>
      <c r="F519" s="128">
        <v>530</v>
      </c>
      <c r="G519" s="126" t="s">
        <v>22752</v>
      </c>
      <c r="H519" s="126" t="s">
        <v>22753</v>
      </c>
      <c r="I519" s="126" t="s">
        <v>22754</v>
      </c>
      <c r="J519" s="126" t="s">
        <v>22049</v>
      </c>
      <c r="K519" s="9">
        <f>_xlfn.IFNA(VLOOKUP(Table5[[#This Row],[Section]],SubSill_Tier,2,FALSE),0)</f>
        <v>0</v>
      </c>
      <c r="L519" s="9" t="str">
        <f t="shared" si="17"/>
        <v/>
      </c>
      <c r="M519" s="205" t="str" cm="1">
        <f t="array" ref="M519">_xlfn.IFS(NOT(ISERROR(VLOOKUP(Table5[[#This Row],[Section]],TB_notTB,1,FALSE))),"No",LEFT(Table5[[#This Row],[Section]],3)="ETB","PLS",LEFT(Table5[[#This Row],[Section]],1)="7","PDB",NOT(ISBLANK(Table5[[#This Row],[Section]])),"No")</f>
        <v>PDB</v>
      </c>
    </row>
    <row r="520" spans="1:13" x14ac:dyDescent="0.25">
      <c r="A520" s="126" t="s">
        <v>29419</v>
      </c>
      <c r="B520" s="126" t="s">
        <v>25498</v>
      </c>
      <c r="C520" s="126" t="s">
        <v>75</v>
      </c>
      <c r="D520" s="127">
        <v>2.153</v>
      </c>
      <c r="E520" s="128">
        <v>571</v>
      </c>
      <c r="F520" s="128">
        <v>571</v>
      </c>
      <c r="G520" s="126" t="s">
        <v>22752</v>
      </c>
      <c r="H520" s="126" t="s">
        <v>22753</v>
      </c>
      <c r="I520" s="126" t="s">
        <v>22754</v>
      </c>
      <c r="J520" s="126" t="s">
        <v>22049</v>
      </c>
      <c r="K520" s="9">
        <f>_xlfn.IFNA(VLOOKUP(Table5[[#This Row],[Section]],SubSill_Tier,2,FALSE),0)</f>
        <v>0</v>
      </c>
      <c r="L520" s="9" t="str">
        <f t="shared" si="17"/>
        <v/>
      </c>
      <c r="M520" s="205" t="str" cm="1">
        <f t="array" ref="M520">_xlfn.IFS(NOT(ISERROR(VLOOKUP(Table5[[#This Row],[Section]],TB_notTB,1,FALSE))),"No",LEFT(Table5[[#This Row],[Section]],3)="ETB","PLS",LEFT(Table5[[#This Row],[Section]],1)="7","PDB",NOT(ISBLANK(Table5[[#This Row],[Section]])),"No")</f>
        <v>PDB</v>
      </c>
    </row>
    <row r="521" spans="1:13" x14ac:dyDescent="0.25">
      <c r="A521" s="126" t="s">
        <v>29420</v>
      </c>
      <c r="B521" s="126" t="s">
        <v>25500</v>
      </c>
      <c r="C521" s="126" t="s">
        <v>75</v>
      </c>
      <c r="D521" s="127">
        <v>2.0870000000000002</v>
      </c>
      <c r="E521" s="128">
        <v>541</v>
      </c>
      <c r="F521" s="128">
        <v>541</v>
      </c>
      <c r="G521" s="126" t="s">
        <v>22752</v>
      </c>
      <c r="H521" s="126" t="s">
        <v>22753</v>
      </c>
      <c r="I521" s="126" t="s">
        <v>22754</v>
      </c>
      <c r="J521" s="126" t="s">
        <v>22049</v>
      </c>
      <c r="K521" s="9">
        <f>_xlfn.IFNA(VLOOKUP(Table5[[#This Row],[Section]],SubSill_Tier,2,FALSE),0)</f>
        <v>0</v>
      </c>
      <c r="L521" s="9" t="str">
        <f t="shared" si="17"/>
        <v/>
      </c>
      <c r="M521" s="205" t="str" cm="1">
        <f t="array" ref="M521">_xlfn.IFS(NOT(ISERROR(VLOOKUP(Table5[[#This Row],[Section]],TB_notTB,1,FALSE))),"No",LEFT(Table5[[#This Row],[Section]],3)="ETB","PLS",LEFT(Table5[[#This Row],[Section]],1)="7","PDB",NOT(ISBLANK(Table5[[#This Row],[Section]])),"No")</f>
        <v>PDB</v>
      </c>
    </row>
    <row r="522" spans="1:13" x14ac:dyDescent="0.25">
      <c r="A522" s="126" t="s">
        <v>29421</v>
      </c>
      <c r="B522" s="126" t="s">
        <v>25502</v>
      </c>
      <c r="C522" s="126" t="s">
        <v>75</v>
      </c>
      <c r="D522" s="127">
        <v>2.1139999999999999</v>
      </c>
      <c r="E522" s="128">
        <v>581</v>
      </c>
      <c r="F522" s="128">
        <v>581</v>
      </c>
      <c r="G522" s="126" t="s">
        <v>23256</v>
      </c>
      <c r="H522" s="126" t="s">
        <v>23257</v>
      </c>
      <c r="I522" s="126" t="s">
        <v>23258</v>
      </c>
      <c r="J522" s="126" t="s">
        <v>22045</v>
      </c>
      <c r="K522" s="9">
        <f>_xlfn.IFNA(VLOOKUP(Table5[[#This Row],[Section]],SubSill_Tier,2,FALSE),0)</f>
        <v>0</v>
      </c>
      <c r="L522" s="9" t="str">
        <f t="shared" si="17"/>
        <v/>
      </c>
      <c r="M522" s="205" t="str" cm="1">
        <f t="array" ref="M522">_xlfn.IFS(NOT(ISERROR(VLOOKUP(Table5[[#This Row],[Section]],TB_notTB,1,FALSE))),"No",LEFT(Table5[[#This Row],[Section]],3)="ETB","PLS",LEFT(Table5[[#This Row],[Section]],1)="7","PDB",NOT(ISBLANK(Table5[[#This Row],[Section]])),"No")</f>
        <v>PDB</v>
      </c>
    </row>
    <row r="523" spans="1:13" x14ac:dyDescent="0.25">
      <c r="A523" s="126" t="s">
        <v>29422</v>
      </c>
      <c r="B523" s="126" t="s">
        <v>25460</v>
      </c>
      <c r="C523" s="126" t="s">
        <v>75</v>
      </c>
      <c r="D523" s="127">
        <v>1.2050000000000001</v>
      </c>
      <c r="E523" s="128">
        <v>350</v>
      </c>
      <c r="F523" s="128">
        <v>350</v>
      </c>
      <c r="G523" s="126" t="s">
        <v>23050</v>
      </c>
      <c r="H523" s="126" t="s">
        <v>23051</v>
      </c>
      <c r="I523" s="126" t="s">
        <v>23052</v>
      </c>
      <c r="J523" s="126" t="s">
        <v>22048</v>
      </c>
      <c r="K523" s="9">
        <f>_xlfn.IFNA(VLOOKUP(Table5[[#This Row],[Section]],SubSill_Tier,2,FALSE),0)</f>
        <v>0</v>
      </c>
      <c r="L523" s="9" t="str">
        <f t="shared" si="17"/>
        <v/>
      </c>
      <c r="M523" s="205" t="str" cm="1">
        <f t="array" ref="M523">_xlfn.IFS(NOT(ISERROR(VLOOKUP(Table5[[#This Row],[Section]],TB_notTB,1,FALSE))),"No",LEFT(Table5[[#This Row],[Section]],3)="ETB","PLS",LEFT(Table5[[#This Row],[Section]],1)="7","PDB",NOT(ISBLANK(Table5[[#This Row],[Section]])),"No")</f>
        <v>PDB</v>
      </c>
    </row>
    <row r="524" spans="1:13" x14ac:dyDescent="0.25">
      <c r="A524" s="126" t="s">
        <v>29423</v>
      </c>
      <c r="B524" s="126" t="s">
        <v>25462</v>
      </c>
      <c r="C524" s="126" t="s">
        <v>75</v>
      </c>
      <c r="D524" s="127">
        <v>1.492</v>
      </c>
      <c r="E524" s="128">
        <v>410</v>
      </c>
      <c r="F524" s="128">
        <v>410</v>
      </c>
      <c r="G524" s="126" t="s">
        <v>23050</v>
      </c>
      <c r="H524" s="126" t="s">
        <v>23051</v>
      </c>
      <c r="I524" s="126" t="s">
        <v>23052</v>
      </c>
      <c r="J524" s="126" t="s">
        <v>22048</v>
      </c>
      <c r="K524" s="9">
        <f>_xlfn.IFNA(VLOOKUP(Table5[[#This Row],[Section]],SubSill_Tier,2,FALSE),0)</f>
        <v>0</v>
      </c>
      <c r="L524" s="9" t="str">
        <f t="shared" si="17"/>
        <v/>
      </c>
      <c r="M524" s="205" t="str" cm="1">
        <f t="array" ref="M524">_xlfn.IFS(NOT(ISERROR(VLOOKUP(Table5[[#This Row],[Section]],TB_notTB,1,FALSE))),"No",LEFT(Table5[[#This Row],[Section]],3)="ETB","PLS",LEFT(Table5[[#This Row],[Section]],1)="7","PDB",NOT(ISBLANK(Table5[[#This Row],[Section]])),"No")</f>
        <v>PDB</v>
      </c>
    </row>
    <row r="525" spans="1:13" x14ac:dyDescent="0.25">
      <c r="A525" s="126" t="s">
        <v>29424</v>
      </c>
      <c r="B525" s="126" t="s">
        <v>25464</v>
      </c>
      <c r="C525" s="126" t="s">
        <v>75</v>
      </c>
      <c r="D525" s="127">
        <v>1.395</v>
      </c>
      <c r="E525" s="128">
        <v>630</v>
      </c>
      <c r="F525" s="128">
        <v>630</v>
      </c>
      <c r="G525" s="126" t="s">
        <v>23050</v>
      </c>
      <c r="H525" s="126" t="s">
        <v>23051</v>
      </c>
      <c r="I525" s="126" t="s">
        <v>23052</v>
      </c>
      <c r="J525" s="126" t="s">
        <v>22049</v>
      </c>
      <c r="K525" s="9">
        <f>_xlfn.IFNA(VLOOKUP(Table5[[#This Row],[Section]],SubSill_Tier,2,FALSE),0)</f>
        <v>0</v>
      </c>
      <c r="L525" s="9" t="str">
        <f t="shared" si="17"/>
        <v/>
      </c>
      <c r="M525" s="205" t="str" cm="1">
        <f t="array" ref="M525">_xlfn.IFS(NOT(ISERROR(VLOOKUP(Table5[[#This Row],[Section]],TB_notTB,1,FALSE))),"No",LEFT(Table5[[#This Row],[Section]],3)="ETB","PLS",LEFT(Table5[[#This Row],[Section]],1)="7","PDB",NOT(ISBLANK(Table5[[#This Row],[Section]])),"No")</f>
        <v>PDB</v>
      </c>
    </row>
    <row r="526" spans="1:13" x14ac:dyDescent="0.25">
      <c r="A526" s="126" t="s">
        <v>29425</v>
      </c>
      <c r="B526" s="126" t="s">
        <v>25466</v>
      </c>
      <c r="C526" s="126" t="s">
        <v>75</v>
      </c>
      <c r="D526" s="127">
        <v>2.4420000000000002</v>
      </c>
      <c r="E526" s="128">
        <v>742</v>
      </c>
      <c r="F526" s="128">
        <v>742</v>
      </c>
      <c r="G526" s="126" t="s">
        <v>23159</v>
      </c>
      <c r="H526" s="126" t="s">
        <v>23160</v>
      </c>
      <c r="I526" s="126" t="s">
        <v>23161</v>
      </c>
      <c r="J526" s="126" t="s">
        <v>22049</v>
      </c>
      <c r="K526" s="9">
        <f>_xlfn.IFNA(VLOOKUP(Table5[[#This Row],[Section]],SubSill_Tier,2,FALSE),0)</f>
        <v>0</v>
      </c>
      <c r="L526" s="9" t="str">
        <f t="shared" si="17"/>
        <v/>
      </c>
      <c r="M526" s="205" t="str" cm="1">
        <f t="array" ref="M526">_xlfn.IFS(NOT(ISERROR(VLOOKUP(Table5[[#This Row],[Section]],TB_notTB,1,FALSE))),"No",LEFT(Table5[[#This Row],[Section]],3)="ETB","PLS",LEFT(Table5[[#This Row],[Section]],1)="7","PDB",NOT(ISBLANK(Table5[[#This Row],[Section]])),"No")</f>
        <v>PDB</v>
      </c>
    </row>
    <row r="527" spans="1:13" x14ac:dyDescent="0.25">
      <c r="A527" s="126" t="s">
        <v>29426</v>
      </c>
      <c r="B527" s="126" t="s">
        <v>25468</v>
      </c>
      <c r="C527" s="126" t="s">
        <v>75</v>
      </c>
      <c r="D527" s="127">
        <v>2.1800000000000002</v>
      </c>
      <c r="E527" s="128">
        <v>532</v>
      </c>
      <c r="F527" s="128">
        <v>532</v>
      </c>
      <c r="G527" s="126" t="s">
        <v>22752</v>
      </c>
      <c r="H527" s="126" t="s">
        <v>22753</v>
      </c>
      <c r="I527" s="126" t="s">
        <v>22754</v>
      </c>
      <c r="J527" s="126" t="s">
        <v>22049</v>
      </c>
      <c r="K527" s="9">
        <f>_xlfn.IFNA(VLOOKUP(Table5[[#This Row],[Section]],SubSill_Tier,2,FALSE),0)</f>
        <v>0</v>
      </c>
      <c r="L527" s="9" t="str">
        <f t="shared" si="17"/>
        <v/>
      </c>
      <c r="M527" s="205" t="str" cm="1">
        <f t="array" ref="M527">_xlfn.IFS(NOT(ISERROR(VLOOKUP(Table5[[#This Row],[Section]],TB_notTB,1,FALSE))),"No",LEFT(Table5[[#This Row],[Section]],3)="ETB","PLS",LEFT(Table5[[#This Row],[Section]],1)="7","PDB",NOT(ISBLANK(Table5[[#This Row],[Section]])),"No")</f>
        <v>PDB</v>
      </c>
    </row>
    <row r="528" spans="1:13" x14ac:dyDescent="0.25">
      <c r="A528" s="126" t="s">
        <v>29427</v>
      </c>
      <c r="B528" s="126" t="s">
        <v>25470</v>
      </c>
      <c r="C528" s="126" t="s">
        <v>75</v>
      </c>
      <c r="D528" s="127">
        <v>2.5179999999999998</v>
      </c>
      <c r="E528" s="128">
        <v>512</v>
      </c>
      <c r="F528" s="128">
        <v>512</v>
      </c>
      <c r="G528" s="126" t="s">
        <v>22752</v>
      </c>
      <c r="H528" s="126" t="s">
        <v>22753</v>
      </c>
      <c r="I528" s="126" t="s">
        <v>22754</v>
      </c>
      <c r="J528" s="126" t="s">
        <v>22049</v>
      </c>
      <c r="K528" s="9">
        <f>_xlfn.IFNA(VLOOKUP(Table5[[#This Row],[Section]],SubSill_Tier,2,FALSE),0)</f>
        <v>0</v>
      </c>
      <c r="L528" s="9" t="str">
        <f t="shared" si="17"/>
        <v/>
      </c>
      <c r="M528" s="205" t="str" cm="1">
        <f t="array" ref="M528">_xlfn.IFS(NOT(ISERROR(VLOOKUP(Table5[[#This Row],[Section]],TB_notTB,1,FALSE))),"No",LEFT(Table5[[#This Row],[Section]],3)="ETB","PLS",LEFT(Table5[[#This Row],[Section]],1)="7","PDB",NOT(ISBLANK(Table5[[#This Row],[Section]])),"No")</f>
        <v>PDB</v>
      </c>
    </row>
    <row r="529" spans="1:13" x14ac:dyDescent="0.25">
      <c r="A529" s="126" t="s">
        <v>29428</v>
      </c>
      <c r="B529" s="126" t="s">
        <v>25472</v>
      </c>
      <c r="C529" s="126" t="s">
        <v>75</v>
      </c>
      <c r="D529" s="127">
        <v>2.218</v>
      </c>
      <c r="E529" s="128">
        <v>548</v>
      </c>
      <c r="F529" s="128">
        <v>548</v>
      </c>
      <c r="G529" s="126" t="s">
        <v>23256</v>
      </c>
      <c r="H529" s="126" t="s">
        <v>23257</v>
      </c>
      <c r="I529" s="126" t="s">
        <v>23258</v>
      </c>
      <c r="J529" s="126" t="s">
        <v>22049</v>
      </c>
      <c r="K529" s="9">
        <f>_xlfn.IFNA(VLOOKUP(Table5[[#This Row],[Section]],SubSill_Tier,2,FALSE),0)</f>
        <v>0</v>
      </c>
      <c r="L529" s="9" t="str">
        <f t="shared" si="17"/>
        <v/>
      </c>
      <c r="M529" s="205" t="str" cm="1">
        <f t="array" ref="M529">_xlfn.IFS(NOT(ISERROR(VLOOKUP(Table5[[#This Row],[Section]],TB_notTB,1,FALSE))),"No",LEFT(Table5[[#This Row],[Section]],3)="ETB","PLS",LEFT(Table5[[#This Row],[Section]],1)="7","PDB",NOT(ISBLANK(Table5[[#This Row],[Section]])),"No")</f>
        <v>PDB</v>
      </c>
    </row>
    <row r="530" spans="1:13" x14ac:dyDescent="0.25">
      <c r="A530" s="126" t="s">
        <v>29429</v>
      </c>
      <c r="B530" s="126" t="s">
        <v>25474</v>
      </c>
      <c r="C530" s="126" t="s">
        <v>75</v>
      </c>
      <c r="D530" s="127">
        <v>1.1240000000000001</v>
      </c>
      <c r="E530" s="128">
        <v>276</v>
      </c>
      <c r="F530" s="128">
        <v>276</v>
      </c>
      <c r="G530" s="126" t="s">
        <v>22752</v>
      </c>
      <c r="H530" s="126" t="s">
        <v>22753</v>
      </c>
      <c r="I530" s="126" t="s">
        <v>22754</v>
      </c>
      <c r="J530" s="126" t="s">
        <v>22045</v>
      </c>
      <c r="K530" s="9">
        <f>_xlfn.IFNA(VLOOKUP(Table5[[#This Row],[Section]],SubSill_Tier,2,FALSE),0)</f>
        <v>0</v>
      </c>
      <c r="L530" s="9" t="str">
        <f t="shared" si="17"/>
        <v/>
      </c>
      <c r="M530" s="205" t="str" cm="1">
        <f t="array" ref="M530">_xlfn.IFS(NOT(ISERROR(VLOOKUP(Table5[[#This Row],[Section]],TB_notTB,1,FALSE))),"No",LEFT(Table5[[#This Row],[Section]],3)="ETB","PLS",LEFT(Table5[[#This Row],[Section]],1)="7","PDB",NOT(ISBLANK(Table5[[#This Row],[Section]])),"No")</f>
        <v>PDB</v>
      </c>
    </row>
    <row r="531" spans="1:13" x14ac:dyDescent="0.25">
      <c r="A531" s="126" t="s">
        <v>29430</v>
      </c>
      <c r="B531" s="126" t="s">
        <v>25476</v>
      </c>
      <c r="C531" s="126" t="s">
        <v>75</v>
      </c>
      <c r="D531" s="127">
        <v>2.7959999999999998</v>
      </c>
      <c r="E531" s="128">
        <v>684</v>
      </c>
      <c r="F531" s="128">
        <v>684</v>
      </c>
      <c r="G531" s="126" t="s">
        <v>22752</v>
      </c>
      <c r="H531" s="126" t="s">
        <v>22753</v>
      </c>
      <c r="I531" s="126" t="s">
        <v>22754</v>
      </c>
      <c r="J531" s="126" t="s">
        <v>22046</v>
      </c>
      <c r="K531" s="9">
        <f>_xlfn.IFNA(VLOOKUP(Table5[[#This Row],[Section]],SubSill_Tier,2,FALSE),0)</f>
        <v>0</v>
      </c>
      <c r="L531" s="9" t="str">
        <f t="shared" si="17"/>
        <v/>
      </c>
      <c r="M531" s="205" t="str" cm="1">
        <f t="array" ref="M531">_xlfn.IFS(NOT(ISERROR(VLOOKUP(Table5[[#This Row],[Section]],TB_notTB,1,FALSE))),"No",LEFT(Table5[[#This Row],[Section]],3)="ETB","PLS",LEFT(Table5[[#This Row],[Section]],1)="7","PDB",NOT(ISBLANK(Table5[[#This Row],[Section]])),"No")</f>
        <v>PDB</v>
      </c>
    </row>
    <row r="532" spans="1:13" x14ac:dyDescent="0.25">
      <c r="A532" s="126" t="s">
        <v>29431</v>
      </c>
      <c r="B532" s="126" t="s">
        <v>25478</v>
      </c>
      <c r="C532" s="126" t="s">
        <v>75</v>
      </c>
      <c r="D532" s="127">
        <v>2.8260000000000001</v>
      </c>
      <c r="E532" s="128">
        <v>700</v>
      </c>
      <c r="F532" s="128">
        <v>700</v>
      </c>
      <c r="G532" s="126" t="s">
        <v>22752</v>
      </c>
      <c r="H532" s="126" t="s">
        <v>22753</v>
      </c>
      <c r="I532" s="126" t="s">
        <v>22754</v>
      </c>
      <c r="J532" s="126" t="s">
        <v>22049</v>
      </c>
      <c r="K532" s="9">
        <f>_xlfn.IFNA(VLOOKUP(Table5[[#This Row],[Section]],SubSill_Tier,2,FALSE),0)</f>
        <v>0</v>
      </c>
      <c r="L532" s="9" t="str">
        <f t="shared" si="17"/>
        <v/>
      </c>
      <c r="M532" s="205" t="str" cm="1">
        <f t="array" ref="M532">_xlfn.IFS(NOT(ISERROR(VLOOKUP(Table5[[#This Row],[Section]],TB_notTB,1,FALSE))),"No",LEFT(Table5[[#This Row],[Section]],3)="ETB","PLS",LEFT(Table5[[#This Row],[Section]],1)="7","PDB",NOT(ISBLANK(Table5[[#This Row],[Section]])),"No")</f>
        <v>PDB</v>
      </c>
    </row>
    <row r="533" spans="1:13" x14ac:dyDescent="0.25">
      <c r="A533" s="126" t="s">
        <v>29432</v>
      </c>
      <c r="B533" s="126" t="s">
        <v>25480</v>
      </c>
      <c r="C533" s="126" t="s">
        <v>75</v>
      </c>
      <c r="D533" s="127">
        <v>1.96</v>
      </c>
      <c r="E533" s="128">
        <v>432</v>
      </c>
      <c r="F533" s="128">
        <v>432</v>
      </c>
      <c r="G533" s="126" t="s">
        <v>22752</v>
      </c>
      <c r="H533" s="126" t="s">
        <v>22753</v>
      </c>
      <c r="I533" s="126" t="s">
        <v>22754</v>
      </c>
      <c r="J533" s="126" t="s">
        <v>22049</v>
      </c>
      <c r="K533" s="9">
        <f>_xlfn.IFNA(VLOOKUP(Table5[[#This Row],[Section]],SubSill_Tier,2,FALSE),0)</f>
        <v>0</v>
      </c>
      <c r="L533" s="9" t="str">
        <f t="shared" si="17"/>
        <v/>
      </c>
      <c r="M533" s="205" t="str" cm="1">
        <f t="array" ref="M533">_xlfn.IFS(NOT(ISERROR(VLOOKUP(Table5[[#This Row],[Section]],TB_notTB,1,FALSE))),"No",LEFT(Table5[[#This Row],[Section]],3)="ETB","PLS",LEFT(Table5[[#This Row],[Section]],1)="7","PDB",NOT(ISBLANK(Table5[[#This Row],[Section]])),"No")</f>
        <v>PDB</v>
      </c>
    </row>
    <row r="534" spans="1:13" x14ac:dyDescent="0.25">
      <c r="A534" s="126" t="s">
        <v>29433</v>
      </c>
      <c r="B534" s="126" t="s">
        <v>25482</v>
      </c>
      <c r="C534" s="126" t="s">
        <v>75</v>
      </c>
      <c r="D534" s="127">
        <v>1.38</v>
      </c>
      <c r="E534" s="128">
        <v>500</v>
      </c>
      <c r="F534" s="128">
        <v>500</v>
      </c>
      <c r="G534" s="126" t="s">
        <v>23085</v>
      </c>
      <c r="H534" s="126" t="s">
        <v>23086</v>
      </c>
      <c r="I534" s="126" t="s">
        <v>23087</v>
      </c>
      <c r="J534" s="126" t="s">
        <v>22045</v>
      </c>
      <c r="K534" s="9">
        <f>_xlfn.IFNA(VLOOKUP(Table5[[#This Row],[Section]],SubSill_Tier,2,FALSE),0)</f>
        <v>0</v>
      </c>
      <c r="L534" s="9" t="str">
        <f t="shared" si="17"/>
        <v/>
      </c>
      <c r="M534" s="205" t="str" cm="1">
        <f t="array" ref="M534">_xlfn.IFS(NOT(ISERROR(VLOOKUP(Table5[[#This Row],[Section]],TB_notTB,1,FALSE))),"No",LEFT(Table5[[#This Row],[Section]],3)="ETB","PLS",LEFT(Table5[[#This Row],[Section]],1)="7","PDB",NOT(ISBLANK(Table5[[#This Row],[Section]])),"No")</f>
        <v>PDB</v>
      </c>
    </row>
    <row r="535" spans="1:13" x14ac:dyDescent="0.25">
      <c r="A535" s="126" t="s">
        <v>29434</v>
      </c>
      <c r="B535" s="126" t="s">
        <v>25484</v>
      </c>
      <c r="C535" s="126" t="s">
        <v>75</v>
      </c>
      <c r="D535" s="127">
        <v>2.8130000000000002</v>
      </c>
      <c r="E535" s="128">
        <v>692</v>
      </c>
      <c r="F535" s="128">
        <v>692</v>
      </c>
      <c r="G535" s="126" t="s">
        <v>22752</v>
      </c>
      <c r="H535" s="126" t="s">
        <v>22753</v>
      </c>
      <c r="I535" s="126" t="s">
        <v>22754</v>
      </c>
      <c r="J535" s="126" t="s">
        <v>22046</v>
      </c>
      <c r="K535" s="9">
        <f>_xlfn.IFNA(VLOOKUP(Table5[[#This Row],[Section]],SubSill_Tier,2,FALSE),0)</f>
        <v>0</v>
      </c>
      <c r="L535" s="9" t="str">
        <f t="shared" si="17"/>
        <v/>
      </c>
      <c r="M535" s="205" t="str" cm="1">
        <f t="array" ref="M535">_xlfn.IFS(NOT(ISERROR(VLOOKUP(Table5[[#This Row],[Section]],TB_notTB,1,FALSE))),"No",LEFT(Table5[[#This Row],[Section]],3)="ETB","PLS",LEFT(Table5[[#This Row],[Section]],1)="7","PDB",NOT(ISBLANK(Table5[[#This Row],[Section]])),"No")</f>
        <v>PDB</v>
      </c>
    </row>
    <row r="536" spans="1:13" x14ac:dyDescent="0.25">
      <c r="A536" s="126" t="s">
        <v>29435</v>
      </c>
      <c r="B536" s="126" t="s">
        <v>25486</v>
      </c>
      <c r="C536" s="126" t="s">
        <v>75</v>
      </c>
      <c r="D536" s="127">
        <v>2.282</v>
      </c>
      <c r="E536" s="128">
        <v>611</v>
      </c>
      <c r="F536" s="128">
        <v>611</v>
      </c>
      <c r="G536" s="126" t="s">
        <v>22752</v>
      </c>
      <c r="H536" s="126" t="s">
        <v>22753</v>
      </c>
      <c r="I536" s="126" t="s">
        <v>22754</v>
      </c>
      <c r="J536" s="126" t="s">
        <v>22049</v>
      </c>
      <c r="K536" s="9">
        <f>_xlfn.IFNA(VLOOKUP(Table5[[#This Row],[Section]],SubSill_Tier,2,FALSE),0)</f>
        <v>0</v>
      </c>
      <c r="L536" s="9" t="str">
        <f t="shared" si="17"/>
        <v/>
      </c>
      <c r="M536" s="205" t="str" cm="1">
        <f t="array" ref="M536">_xlfn.IFS(NOT(ISERROR(VLOOKUP(Table5[[#This Row],[Section]],TB_notTB,1,FALSE))),"No",LEFT(Table5[[#This Row],[Section]],3)="ETB","PLS",LEFT(Table5[[#This Row],[Section]],1)="7","PDB",NOT(ISBLANK(Table5[[#This Row],[Section]])),"No")</f>
        <v>PDB</v>
      </c>
    </row>
    <row r="537" spans="1:13" x14ac:dyDescent="0.25">
      <c r="A537" s="126" t="s">
        <v>29436</v>
      </c>
      <c r="B537" s="126" t="s">
        <v>25488</v>
      </c>
      <c r="C537" s="126" t="s">
        <v>75</v>
      </c>
      <c r="D537" s="127">
        <v>2.0139999999999998</v>
      </c>
      <c r="E537" s="128">
        <v>526</v>
      </c>
      <c r="F537" s="128">
        <v>526</v>
      </c>
      <c r="G537" s="126" t="s">
        <v>22752</v>
      </c>
      <c r="H537" s="126" t="s">
        <v>22753</v>
      </c>
      <c r="I537" s="126" t="s">
        <v>22754</v>
      </c>
      <c r="J537" s="126" t="s">
        <v>22049</v>
      </c>
      <c r="K537" s="9">
        <f>_xlfn.IFNA(VLOOKUP(Table5[[#This Row],[Section]],SubSill_Tier,2,FALSE),0)</f>
        <v>0</v>
      </c>
      <c r="L537" s="9" t="str">
        <f t="shared" si="17"/>
        <v/>
      </c>
      <c r="M537" s="205" t="str" cm="1">
        <f t="array" ref="M537">_xlfn.IFS(NOT(ISERROR(VLOOKUP(Table5[[#This Row],[Section]],TB_notTB,1,FALSE))),"No",LEFT(Table5[[#This Row],[Section]],3)="ETB","PLS",LEFT(Table5[[#This Row],[Section]],1)="7","PDB",NOT(ISBLANK(Table5[[#This Row],[Section]])),"No")</f>
        <v>PDB</v>
      </c>
    </row>
    <row r="538" spans="1:13" x14ac:dyDescent="0.25">
      <c r="A538" s="126" t="s">
        <v>29437</v>
      </c>
      <c r="B538" s="126" t="s">
        <v>25490</v>
      </c>
      <c r="C538" s="126" t="s">
        <v>75</v>
      </c>
      <c r="D538" s="127">
        <v>2.0979999999999999</v>
      </c>
      <c r="E538" s="128">
        <v>550</v>
      </c>
      <c r="F538" s="128">
        <v>550</v>
      </c>
      <c r="G538" s="126" t="s">
        <v>22752</v>
      </c>
      <c r="H538" s="126" t="s">
        <v>22753</v>
      </c>
      <c r="I538" s="126" t="s">
        <v>22754</v>
      </c>
      <c r="J538" s="126" t="s">
        <v>22049</v>
      </c>
      <c r="K538" s="9">
        <f>_xlfn.IFNA(VLOOKUP(Table5[[#This Row],[Section]],SubSill_Tier,2,FALSE),0)</f>
        <v>0</v>
      </c>
      <c r="L538" s="9" t="str">
        <f t="shared" si="17"/>
        <v/>
      </c>
      <c r="M538" s="205" t="str" cm="1">
        <f t="array" ref="M538">_xlfn.IFS(NOT(ISERROR(VLOOKUP(Table5[[#This Row],[Section]],TB_notTB,1,FALSE))),"No",LEFT(Table5[[#This Row],[Section]],3)="ETB","PLS",LEFT(Table5[[#This Row],[Section]],1)="7","PDB",NOT(ISBLANK(Table5[[#This Row],[Section]])),"No")</f>
        <v>PDB</v>
      </c>
    </row>
    <row r="539" spans="1:13" x14ac:dyDescent="0.25">
      <c r="A539" s="126" t="s">
        <v>29438</v>
      </c>
      <c r="B539" s="126" t="s">
        <v>25492</v>
      </c>
      <c r="C539" s="126" t="s">
        <v>75</v>
      </c>
      <c r="D539" s="127">
        <v>2.206</v>
      </c>
      <c r="E539" s="128">
        <v>686</v>
      </c>
      <c r="F539" s="128">
        <v>686</v>
      </c>
      <c r="G539" s="126" t="s">
        <v>22752</v>
      </c>
      <c r="H539" s="126" t="s">
        <v>22753</v>
      </c>
      <c r="I539" s="126" t="s">
        <v>22754</v>
      </c>
      <c r="J539" s="126" t="s">
        <v>22049</v>
      </c>
      <c r="K539" s="9">
        <f>_xlfn.IFNA(VLOOKUP(Table5[[#This Row],[Section]],SubSill_Tier,2,FALSE),0)</f>
        <v>0</v>
      </c>
      <c r="L539" s="9" t="str">
        <f t="shared" si="17"/>
        <v/>
      </c>
      <c r="M539" s="205" t="str" cm="1">
        <f t="array" ref="M539">_xlfn.IFS(NOT(ISERROR(VLOOKUP(Table5[[#This Row],[Section]],TB_notTB,1,FALSE))),"No",LEFT(Table5[[#This Row],[Section]],3)="ETB","PLS",LEFT(Table5[[#This Row],[Section]],1)="7","PDB",NOT(ISBLANK(Table5[[#This Row],[Section]])),"No")</f>
        <v>PDB</v>
      </c>
    </row>
    <row r="540" spans="1:13" x14ac:dyDescent="0.25">
      <c r="A540" s="126" t="s">
        <v>29439</v>
      </c>
      <c r="B540" s="126" t="s">
        <v>25494</v>
      </c>
      <c r="C540" s="126" t="s">
        <v>75</v>
      </c>
      <c r="D540" s="127">
        <v>2.1219999999999999</v>
      </c>
      <c r="E540" s="128">
        <v>548</v>
      </c>
      <c r="F540" s="128">
        <v>548</v>
      </c>
      <c r="G540" s="126" t="s">
        <v>22752</v>
      </c>
      <c r="H540" s="126" t="s">
        <v>22753</v>
      </c>
      <c r="I540" s="126" t="s">
        <v>22754</v>
      </c>
      <c r="J540" s="126" t="s">
        <v>22049</v>
      </c>
      <c r="K540" s="9">
        <f>_xlfn.IFNA(VLOOKUP(Table5[[#This Row],[Section]],SubSill_Tier,2,FALSE),0)</f>
        <v>0</v>
      </c>
      <c r="L540" s="9" t="str">
        <f t="shared" si="17"/>
        <v/>
      </c>
      <c r="M540" s="205" t="str" cm="1">
        <f t="array" ref="M540">_xlfn.IFS(NOT(ISERROR(VLOOKUP(Table5[[#This Row],[Section]],TB_notTB,1,FALSE))),"No",LEFT(Table5[[#This Row],[Section]],3)="ETB","PLS",LEFT(Table5[[#This Row],[Section]],1)="7","PDB",NOT(ISBLANK(Table5[[#This Row],[Section]])),"No")</f>
        <v>PDB</v>
      </c>
    </row>
    <row r="541" spans="1:13" x14ac:dyDescent="0.25">
      <c r="A541" s="126" t="s">
        <v>29440</v>
      </c>
      <c r="B541" s="126" t="s">
        <v>25496</v>
      </c>
      <c r="C541" s="126" t="s">
        <v>75</v>
      </c>
      <c r="D541" s="127">
        <v>2.34</v>
      </c>
      <c r="E541" s="128">
        <v>530</v>
      </c>
      <c r="F541" s="128">
        <v>530</v>
      </c>
      <c r="G541" s="126" t="s">
        <v>22752</v>
      </c>
      <c r="H541" s="126" t="s">
        <v>22753</v>
      </c>
      <c r="I541" s="126" t="s">
        <v>22754</v>
      </c>
      <c r="J541" s="126" t="s">
        <v>22049</v>
      </c>
      <c r="K541" s="9">
        <f>_xlfn.IFNA(VLOOKUP(Table5[[#This Row],[Section]],SubSill_Tier,2,FALSE),0)</f>
        <v>0</v>
      </c>
      <c r="L541" s="9" t="str">
        <f t="shared" si="17"/>
        <v/>
      </c>
      <c r="M541" s="205" t="str" cm="1">
        <f t="array" ref="M541">_xlfn.IFS(NOT(ISERROR(VLOOKUP(Table5[[#This Row],[Section]],TB_notTB,1,FALSE))),"No",LEFT(Table5[[#This Row],[Section]],3)="ETB","PLS",LEFT(Table5[[#This Row],[Section]],1)="7","PDB",NOT(ISBLANK(Table5[[#This Row],[Section]])),"No")</f>
        <v>PDB</v>
      </c>
    </row>
    <row r="542" spans="1:13" x14ac:dyDescent="0.25">
      <c r="A542" s="126" t="s">
        <v>29441</v>
      </c>
      <c r="B542" s="126" t="s">
        <v>25498</v>
      </c>
      <c r="C542" s="126" t="s">
        <v>75</v>
      </c>
      <c r="D542" s="127">
        <v>2.153</v>
      </c>
      <c r="E542" s="128">
        <v>571</v>
      </c>
      <c r="F542" s="128">
        <v>571</v>
      </c>
      <c r="G542" s="126" t="s">
        <v>22752</v>
      </c>
      <c r="H542" s="126" t="s">
        <v>22753</v>
      </c>
      <c r="I542" s="126" t="s">
        <v>22754</v>
      </c>
      <c r="J542" s="126" t="s">
        <v>22049</v>
      </c>
      <c r="K542" s="9">
        <f>_xlfn.IFNA(VLOOKUP(Table5[[#This Row],[Section]],SubSill_Tier,2,FALSE),0)</f>
        <v>0</v>
      </c>
      <c r="L542" s="9" t="str">
        <f t="shared" si="17"/>
        <v/>
      </c>
      <c r="M542" s="205" t="str" cm="1">
        <f t="array" ref="M542">_xlfn.IFS(NOT(ISERROR(VLOOKUP(Table5[[#This Row],[Section]],TB_notTB,1,FALSE))),"No",LEFT(Table5[[#This Row],[Section]],3)="ETB","PLS",LEFT(Table5[[#This Row],[Section]],1)="7","PDB",NOT(ISBLANK(Table5[[#This Row],[Section]])),"No")</f>
        <v>PDB</v>
      </c>
    </row>
    <row r="543" spans="1:13" x14ac:dyDescent="0.25">
      <c r="A543" s="126" t="s">
        <v>29442</v>
      </c>
      <c r="B543" s="126" t="s">
        <v>25500</v>
      </c>
      <c r="C543" s="126" t="s">
        <v>75</v>
      </c>
      <c r="D543" s="127">
        <v>2.0870000000000002</v>
      </c>
      <c r="E543" s="128">
        <v>541</v>
      </c>
      <c r="F543" s="128">
        <v>541</v>
      </c>
      <c r="G543" s="126" t="s">
        <v>22752</v>
      </c>
      <c r="H543" s="126" t="s">
        <v>22753</v>
      </c>
      <c r="I543" s="126" t="s">
        <v>22754</v>
      </c>
      <c r="J543" s="126" t="s">
        <v>22049</v>
      </c>
      <c r="K543" s="9">
        <f>_xlfn.IFNA(VLOOKUP(Table5[[#This Row],[Section]],SubSill_Tier,2,FALSE),0)</f>
        <v>0</v>
      </c>
      <c r="L543" s="9" t="str">
        <f t="shared" si="17"/>
        <v/>
      </c>
      <c r="M543" s="205" t="str" cm="1">
        <f t="array" ref="M543">_xlfn.IFS(NOT(ISERROR(VLOOKUP(Table5[[#This Row],[Section]],TB_notTB,1,FALSE))),"No",LEFT(Table5[[#This Row],[Section]],3)="ETB","PLS",LEFT(Table5[[#This Row],[Section]],1)="7","PDB",NOT(ISBLANK(Table5[[#This Row],[Section]])),"No")</f>
        <v>PDB</v>
      </c>
    </row>
    <row r="544" spans="1:13" x14ac:dyDescent="0.25">
      <c r="A544" s="126" t="s">
        <v>29443</v>
      </c>
      <c r="B544" s="126" t="s">
        <v>25502</v>
      </c>
      <c r="C544" s="126" t="s">
        <v>75</v>
      </c>
      <c r="D544" s="127">
        <v>2.1139999999999999</v>
      </c>
      <c r="E544" s="128">
        <v>581</v>
      </c>
      <c r="F544" s="128">
        <v>581</v>
      </c>
      <c r="G544" s="126" t="s">
        <v>23256</v>
      </c>
      <c r="H544" s="126" t="s">
        <v>23257</v>
      </c>
      <c r="I544" s="126" t="s">
        <v>23258</v>
      </c>
      <c r="J544" s="126" t="s">
        <v>22045</v>
      </c>
      <c r="K544" s="9">
        <f>_xlfn.IFNA(VLOOKUP(Table5[[#This Row],[Section]],SubSill_Tier,2,FALSE),0)</f>
        <v>0</v>
      </c>
      <c r="L544" s="9" t="str">
        <f t="shared" si="17"/>
        <v/>
      </c>
      <c r="M544" s="205" t="str" cm="1">
        <f t="array" ref="M544">_xlfn.IFS(NOT(ISERROR(VLOOKUP(Table5[[#This Row],[Section]],TB_notTB,1,FALSE))),"No",LEFT(Table5[[#This Row],[Section]],3)="ETB","PLS",LEFT(Table5[[#This Row],[Section]],1)="7","PDB",NOT(ISBLANK(Table5[[#This Row],[Section]])),"No")</f>
        <v>PDB</v>
      </c>
    </row>
    <row r="545" spans="1:13" x14ac:dyDescent="0.25">
      <c r="A545" s="126" t="s">
        <v>29444</v>
      </c>
      <c r="B545" s="126" t="s">
        <v>29445</v>
      </c>
      <c r="C545" s="126" t="s">
        <v>98</v>
      </c>
      <c r="D545" s="127">
        <v>2.7839999999999998</v>
      </c>
      <c r="E545" s="128">
        <v>726</v>
      </c>
      <c r="F545" s="128">
        <v>484</v>
      </c>
      <c r="G545" s="126" t="s">
        <v>26666</v>
      </c>
      <c r="H545" s="126" t="s">
        <v>26667</v>
      </c>
      <c r="I545" s="126" t="s">
        <v>26668</v>
      </c>
      <c r="J545" s="126" t="s">
        <v>26407</v>
      </c>
      <c r="K545" s="9">
        <f>_xlfn.IFNA(VLOOKUP(Table5[[#This Row],[Section]],SubSill_Tier,2,FALSE),0)</f>
        <v>0</v>
      </c>
      <c r="L545" s="9" t="str">
        <f t="shared" si="17"/>
        <v/>
      </c>
      <c r="M545" s="205" t="str" cm="1">
        <f t="array" ref="M545">_xlfn.IFS(NOT(ISERROR(VLOOKUP(Table5[[#This Row],[Section]],TB_notTB,1,FALSE))),"No",LEFT(Table5[[#This Row],[Section]],3)="ETB","PLS",LEFT(Table5[[#This Row],[Section]],1)="7","PDB",NOT(ISBLANK(Table5[[#This Row],[Section]])),"No")</f>
        <v>PDB</v>
      </c>
    </row>
    <row r="546" spans="1:13" x14ac:dyDescent="0.25">
      <c r="A546" s="126" t="s">
        <v>29446</v>
      </c>
      <c r="B546" s="126" t="s">
        <v>29445</v>
      </c>
      <c r="C546" s="126" t="s">
        <v>98</v>
      </c>
      <c r="D546" s="127">
        <v>2.7839999999999998</v>
      </c>
      <c r="E546" s="128">
        <v>726</v>
      </c>
      <c r="F546" s="128">
        <v>484</v>
      </c>
      <c r="G546" s="126" t="s">
        <v>26666</v>
      </c>
      <c r="H546" s="126" t="s">
        <v>26667</v>
      </c>
      <c r="I546" s="126" t="s">
        <v>26668</v>
      </c>
      <c r="J546" s="126" t="s">
        <v>26407</v>
      </c>
      <c r="K546" s="9">
        <f>_xlfn.IFNA(VLOOKUP(Table5[[#This Row],[Section]],SubSill_Tier,2,FALSE),0)</f>
        <v>0</v>
      </c>
      <c r="L546" s="9" t="str">
        <f t="shared" si="17"/>
        <v/>
      </c>
      <c r="M546" s="205" t="str" cm="1">
        <f t="array" ref="M546">_xlfn.IFS(NOT(ISERROR(VLOOKUP(Table5[[#This Row],[Section]],TB_notTB,1,FALSE))),"No",LEFT(Table5[[#This Row],[Section]],3)="ETB","PLS",LEFT(Table5[[#This Row],[Section]],1)="7","PDB",NOT(ISBLANK(Table5[[#This Row],[Section]])),"No")</f>
        <v>PDB</v>
      </c>
    </row>
    <row r="547" spans="1:13" x14ac:dyDescent="0.25">
      <c r="A547" s="126" t="s">
        <v>29447</v>
      </c>
      <c r="B547" s="126" t="s">
        <v>29448</v>
      </c>
      <c r="C547" s="126" t="s">
        <v>98</v>
      </c>
      <c r="D547" s="127">
        <v>2.3660000000000001</v>
      </c>
      <c r="E547" s="128">
        <v>618</v>
      </c>
      <c r="F547" s="128">
        <v>412</v>
      </c>
      <c r="G547" s="126" t="s">
        <v>26666</v>
      </c>
      <c r="H547" s="126" t="s">
        <v>26667</v>
      </c>
      <c r="I547" s="126" t="s">
        <v>26668</v>
      </c>
      <c r="J547" s="126" t="s">
        <v>26407</v>
      </c>
      <c r="K547" s="9">
        <f>_xlfn.IFNA(VLOOKUP(Table5[[#This Row],[Section]],SubSill_Tier,2,FALSE),0)</f>
        <v>0</v>
      </c>
      <c r="L547" s="9" t="str">
        <f t="shared" si="17"/>
        <v/>
      </c>
      <c r="M547" s="205" t="str" cm="1">
        <f t="array" ref="M547">_xlfn.IFS(NOT(ISERROR(VLOOKUP(Table5[[#This Row],[Section]],TB_notTB,1,FALSE))),"No",LEFT(Table5[[#This Row],[Section]],3)="ETB","PLS",LEFT(Table5[[#This Row],[Section]],1)="7","PDB",NOT(ISBLANK(Table5[[#This Row],[Section]])),"No")</f>
        <v>PDB</v>
      </c>
    </row>
    <row r="548" spans="1:13" x14ac:dyDescent="0.25">
      <c r="A548" s="126" t="s">
        <v>29449</v>
      </c>
      <c r="B548" s="126" t="s">
        <v>29448</v>
      </c>
      <c r="C548" s="126" t="s">
        <v>98</v>
      </c>
      <c r="D548" s="127">
        <v>2.3660000000000001</v>
      </c>
      <c r="E548" s="128">
        <v>618</v>
      </c>
      <c r="F548" s="128">
        <v>412</v>
      </c>
      <c r="G548" s="126" t="s">
        <v>26666</v>
      </c>
      <c r="H548" s="126" t="s">
        <v>26667</v>
      </c>
      <c r="I548" s="126" t="s">
        <v>26668</v>
      </c>
      <c r="J548" s="126" t="s">
        <v>26407</v>
      </c>
      <c r="K548" s="9">
        <f>_xlfn.IFNA(VLOOKUP(Table5[[#This Row],[Section]],SubSill_Tier,2,FALSE),0)</f>
        <v>0</v>
      </c>
      <c r="L548" s="9" t="str">
        <f t="shared" si="17"/>
        <v/>
      </c>
      <c r="M548" s="205" t="str" cm="1">
        <f t="array" ref="M548">_xlfn.IFS(NOT(ISERROR(VLOOKUP(Table5[[#This Row],[Section]],TB_notTB,1,FALSE))),"No",LEFT(Table5[[#This Row],[Section]],3)="ETB","PLS",LEFT(Table5[[#This Row],[Section]],1)="7","PDB",NOT(ISBLANK(Table5[[#This Row],[Section]])),"No")</f>
        <v>PDB</v>
      </c>
    </row>
    <row r="549" spans="1:13" x14ac:dyDescent="0.25">
      <c r="A549" s="126" t="s">
        <v>29450</v>
      </c>
      <c r="B549" s="126" t="s">
        <v>29451</v>
      </c>
      <c r="C549" s="126" t="s">
        <v>98</v>
      </c>
      <c r="D549" s="127">
        <v>3.5910000000000002</v>
      </c>
      <c r="E549" s="128">
        <v>942</v>
      </c>
      <c r="F549" s="128">
        <v>628</v>
      </c>
      <c r="G549" s="126" t="s">
        <v>26666</v>
      </c>
      <c r="H549" s="126" t="s">
        <v>26667</v>
      </c>
      <c r="I549" s="126" t="s">
        <v>26668</v>
      </c>
      <c r="J549" s="126" t="s">
        <v>26407</v>
      </c>
      <c r="K549" s="9">
        <f>_xlfn.IFNA(VLOOKUP(Table5[[#This Row],[Section]],SubSill_Tier,2,FALSE),0)</f>
        <v>0</v>
      </c>
      <c r="L549" s="9" t="str">
        <f t="shared" si="17"/>
        <v/>
      </c>
      <c r="M549" s="205" t="str" cm="1">
        <f t="array" ref="M549">_xlfn.IFS(NOT(ISERROR(VLOOKUP(Table5[[#This Row],[Section]],TB_notTB,1,FALSE))),"No",LEFT(Table5[[#This Row],[Section]],3)="ETB","PLS",LEFT(Table5[[#This Row],[Section]],1)="7","PDB",NOT(ISBLANK(Table5[[#This Row],[Section]])),"No")</f>
        <v>PDB</v>
      </c>
    </row>
    <row r="550" spans="1:13" x14ac:dyDescent="0.25">
      <c r="A550" s="126" t="s">
        <v>29452</v>
      </c>
      <c r="B550" s="126" t="s">
        <v>29451</v>
      </c>
      <c r="C550" s="126" t="s">
        <v>98</v>
      </c>
      <c r="D550" s="127">
        <v>3.5910000000000002</v>
      </c>
      <c r="E550" s="128">
        <v>942</v>
      </c>
      <c r="F550" s="128">
        <v>628</v>
      </c>
      <c r="G550" s="126" t="s">
        <v>26666</v>
      </c>
      <c r="H550" s="126" t="s">
        <v>26667</v>
      </c>
      <c r="I550" s="126" t="s">
        <v>26668</v>
      </c>
      <c r="J550" s="126" t="s">
        <v>26407</v>
      </c>
      <c r="K550" s="9">
        <f>_xlfn.IFNA(VLOOKUP(Table5[[#This Row],[Section]],SubSill_Tier,2,FALSE),0)</f>
        <v>0</v>
      </c>
      <c r="L550" s="9" t="str">
        <f t="shared" si="17"/>
        <v/>
      </c>
      <c r="M550" s="205" t="str" cm="1">
        <f t="array" ref="M550">_xlfn.IFS(NOT(ISERROR(VLOOKUP(Table5[[#This Row],[Section]],TB_notTB,1,FALSE))),"No",LEFT(Table5[[#This Row],[Section]],3)="ETB","PLS",LEFT(Table5[[#This Row],[Section]],1)="7","PDB",NOT(ISBLANK(Table5[[#This Row],[Section]])),"No")</f>
        <v>PDB</v>
      </c>
    </row>
    <row r="551" spans="1:13" x14ac:dyDescent="0.25">
      <c r="A551" s="126" t="s">
        <v>29453</v>
      </c>
      <c r="B551" s="126" t="s">
        <v>29454</v>
      </c>
      <c r="C551" s="126" t="s">
        <v>98</v>
      </c>
      <c r="D551" s="127">
        <v>2.9769999999999999</v>
      </c>
      <c r="E551" s="128">
        <v>763</v>
      </c>
      <c r="F551" s="128">
        <v>509</v>
      </c>
      <c r="G551" s="126" t="s">
        <v>26666</v>
      </c>
      <c r="H551" s="126" t="s">
        <v>26667</v>
      </c>
      <c r="I551" s="126" t="s">
        <v>26668</v>
      </c>
      <c r="J551" s="126" t="s">
        <v>26407</v>
      </c>
      <c r="K551" s="9">
        <f>_xlfn.IFNA(VLOOKUP(Table5[[#This Row],[Section]],SubSill_Tier,2,FALSE),0)</f>
        <v>0</v>
      </c>
      <c r="L551" s="9" t="str">
        <f t="shared" si="17"/>
        <v/>
      </c>
      <c r="M551" s="205" t="str" cm="1">
        <f t="array" ref="M551">_xlfn.IFS(NOT(ISERROR(VLOOKUP(Table5[[#This Row],[Section]],TB_notTB,1,FALSE))),"No",LEFT(Table5[[#This Row],[Section]],3)="ETB","PLS",LEFT(Table5[[#This Row],[Section]],1)="7","PDB",NOT(ISBLANK(Table5[[#This Row],[Section]])),"No")</f>
        <v>PDB</v>
      </c>
    </row>
    <row r="552" spans="1:13" x14ac:dyDescent="0.25">
      <c r="A552" s="126" t="s">
        <v>29455</v>
      </c>
      <c r="B552" s="126" t="s">
        <v>29454</v>
      </c>
      <c r="C552" s="126" t="s">
        <v>98</v>
      </c>
      <c r="D552" s="127">
        <v>2.9769999999999999</v>
      </c>
      <c r="E552" s="128">
        <v>763</v>
      </c>
      <c r="F552" s="128">
        <v>509</v>
      </c>
      <c r="G552" s="126" t="s">
        <v>26666</v>
      </c>
      <c r="H552" s="126" t="s">
        <v>26667</v>
      </c>
      <c r="I552" s="126" t="s">
        <v>26668</v>
      </c>
      <c r="J552" s="126" t="s">
        <v>26407</v>
      </c>
      <c r="K552" s="9">
        <f>_xlfn.IFNA(VLOOKUP(Table5[[#This Row],[Section]],SubSill_Tier,2,FALSE),0)</f>
        <v>0</v>
      </c>
      <c r="L552" s="9" t="str">
        <f t="shared" si="17"/>
        <v/>
      </c>
      <c r="M552" s="205" t="str" cm="1">
        <f t="array" ref="M552">_xlfn.IFS(NOT(ISERROR(VLOOKUP(Table5[[#This Row],[Section]],TB_notTB,1,FALSE))),"No",LEFT(Table5[[#This Row],[Section]],3)="ETB","PLS",LEFT(Table5[[#This Row],[Section]],1)="7","PDB",NOT(ISBLANK(Table5[[#This Row],[Section]])),"No")</f>
        <v>PDB</v>
      </c>
    </row>
    <row r="553" spans="1:13" x14ac:dyDescent="0.25">
      <c r="A553" s="126" t="s">
        <v>74</v>
      </c>
      <c r="B553" s="126" t="s">
        <v>17222</v>
      </c>
      <c r="C553" s="126" t="s">
        <v>75</v>
      </c>
      <c r="D553" s="127">
        <v>1.0669999999999999</v>
      </c>
      <c r="E553" s="128">
        <v>308</v>
      </c>
      <c r="F553" s="128">
        <v>308</v>
      </c>
      <c r="G553" s="126" t="s">
        <v>13711</v>
      </c>
      <c r="H553" s="126" t="s">
        <v>20119</v>
      </c>
      <c r="I553" s="126" t="s">
        <v>21054</v>
      </c>
      <c r="J553" s="126" t="s">
        <v>26232</v>
      </c>
      <c r="K553" s="9">
        <f>_xlfn.IFNA(VLOOKUP(Table5[[#This Row],[Section]],SubSill_Tier,2,FALSE),0)</f>
        <v>0</v>
      </c>
      <c r="L553" s="9" t="str">
        <f t="shared" si="17"/>
        <v/>
      </c>
      <c r="M553" s="205" t="str" cm="1">
        <f t="array" ref="M553">_xlfn.IFS(NOT(ISERROR(VLOOKUP(Table5[[#This Row],[Section]],TB_notTB,1,FALSE))),"No",LEFT(Table5[[#This Row],[Section]],3)="ETB","PLS",LEFT(Table5[[#This Row],[Section]],1)="7","PDB",NOT(ISBLANK(Table5[[#This Row],[Section]])),"No")</f>
        <v>No</v>
      </c>
    </row>
    <row r="554" spans="1:13" x14ac:dyDescent="0.25">
      <c r="A554" s="126" t="s">
        <v>76</v>
      </c>
      <c r="B554" s="126" t="s">
        <v>17222</v>
      </c>
      <c r="C554" s="126" t="s">
        <v>75</v>
      </c>
      <c r="D554" s="127">
        <v>0.35599999999999998</v>
      </c>
      <c r="E554" s="128">
        <v>100</v>
      </c>
      <c r="F554" s="128">
        <v>100</v>
      </c>
      <c r="G554" s="126" t="s">
        <v>13712</v>
      </c>
      <c r="H554" s="126" t="s">
        <v>20120</v>
      </c>
      <c r="I554" s="126" t="s">
        <v>21055</v>
      </c>
      <c r="J554" s="126" t="s">
        <v>26232</v>
      </c>
      <c r="K554" s="9">
        <f>_xlfn.IFNA(VLOOKUP(Table5[[#This Row],[Section]],SubSill_Tier,2,FALSE),0)</f>
        <v>0</v>
      </c>
      <c r="L554" s="9" t="str">
        <f t="shared" si="17"/>
        <v/>
      </c>
      <c r="M554" s="205" t="str" cm="1">
        <f t="array" ref="M554">_xlfn.IFS(NOT(ISERROR(VLOOKUP(Table5[[#This Row],[Section]],TB_notTB,1,FALSE))),"No",LEFT(Table5[[#This Row],[Section]],3)="ETB","PLS",LEFT(Table5[[#This Row],[Section]],1)="7","PDB",NOT(ISBLANK(Table5[[#This Row],[Section]])),"No")</f>
        <v>No</v>
      </c>
    </row>
    <row r="555" spans="1:13" x14ac:dyDescent="0.25">
      <c r="A555" s="126" t="s">
        <v>77</v>
      </c>
      <c r="B555" s="126" t="s">
        <v>17222</v>
      </c>
      <c r="C555" s="126" t="s">
        <v>75</v>
      </c>
      <c r="D555" s="127">
        <v>1.274</v>
      </c>
      <c r="E555" s="128">
        <v>293</v>
      </c>
      <c r="F555" s="128">
        <v>293</v>
      </c>
      <c r="G555" s="126" t="s">
        <v>13711</v>
      </c>
      <c r="H555" s="126" t="s">
        <v>20119</v>
      </c>
      <c r="I555" s="126" t="s">
        <v>21054</v>
      </c>
      <c r="J555" s="126" t="s">
        <v>26232</v>
      </c>
      <c r="K555" s="9">
        <f>_xlfn.IFNA(VLOOKUP(Table5[[#This Row],[Section]],SubSill_Tier,2,FALSE),0)</f>
        <v>0</v>
      </c>
      <c r="L555" s="9" t="str">
        <f t="shared" si="17"/>
        <v/>
      </c>
      <c r="M555" s="205" t="str" cm="1">
        <f t="array" ref="M555">_xlfn.IFS(NOT(ISERROR(VLOOKUP(Table5[[#This Row],[Section]],TB_notTB,1,FALSE))),"No",LEFT(Table5[[#This Row],[Section]],3)="ETB","PLS",LEFT(Table5[[#This Row],[Section]],1)="7","PDB",NOT(ISBLANK(Table5[[#This Row],[Section]])),"No")</f>
        <v>No</v>
      </c>
    </row>
    <row r="556" spans="1:13" x14ac:dyDescent="0.25">
      <c r="A556" s="126" t="s">
        <v>5609</v>
      </c>
      <c r="B556" s="126" t="s">
        <v>13027</v>
      </c>
      <c r="C556" s="126" t="s">
        <v>75</v>
      </c>
      <c r="D556" s="127">
        <v>0.14299999999999999</v>
      </c>
      <c r="E556" s="128">
        <v>100</v>
      </c>
      <c r="F556" s="128">
        <v>100</v>
      </c>
      <c r="G556" s="126" t="s">
        <v>13713</v>
      </c>
      <c r="H556" s="126" t="s">
        <v>21056</v>
      </c>
      <c r="I556" s="126" t="s">
        <v>21057</v>
      </c>
      <c r="J556" s="126" t="s">
        <v>26233</v>
      </c>
      <c r="K556" s="9">
        <f>_xlfn.IFNA(VLOOKUP(Table5[[#This Row],[Section]],SubSill_Tier,2,FALSE),0)</f>
        <v>0</v>
      </c>
      <c r="L556" s="9" t="str">
        <f t="shared" si="17"/>
        <v/>
      </c>
      <c r="M556" s="205" t="str" cm="1">
        <f t="array" ref="M556">_xlfn.IFS(NOT(ISERROR(VLOOKUP(Table5[[#This Row],[Section]],TB_notTB,1,FALSE))),"No",LEFT(Table5[[#This Row],[Section]],3)="ETB","PLS",LEFT(Table5[[#This Row],[Section]],1)="7","PDB",NOT(ISBLANK(Table5[[#This Row],[Section]])),"No")</f>
        <v>No</v>
      </c>
    </row>
    <row r="557" spans="1:13" x14ac:dyDescent="0.25">
      <c r="A557" s="126" t="s">
        <v>5610</v>
      </c>
      <c r="B557" s="126" t="s">
        <v>12474</v>
      </c>
      <c r="C557" s="126" t="s">
        <v>75</v>
      </c>
      <c r="D557" s="127">
        <v>0.156</v>
      </c>
      <c r="E557" s="128">
        <v>100</v>
      </c>
      <c r="F557" s="128">
        <v>100</v>
      </c>
      <c r="G557" s="126" t="s">
        <v>13713</v>
      </c>
      <c r="H557" s="126" t="s">
        <v>21056</v>
      </c>
      <c r="I557" s="126" t="s">
        <v>21057</v>
      </c>
      <c r="J557" s="126" t="s">
        <v>26233</v>
      </c>
      <c r="K557" s="9">
        <f>_xlfn.IFNA(VLOOKUP(Table5[[#This Row],[Section]],SubSill_Tier,2,FALSE),0)</f>
        <v>0</v>
      </c>
      <c r="L557" s="9" t="str">
        <f t="shared" si="17"/>
        <v>Wall</v>
      </c>
      <c r="M557" s="205" t="str" cm="1">
        <f t="array" ref="M557">_xlfn.IFS(NOT(ISERROR(VLOOKUP(Table5[[#This Row],[Section]],TB_notTB,1,FALSE))),"No",LEFT(Table5[[#This Row],[Section]],3)="ETB","PLS",LEFT(Table5[[#This Row],[Section]],1)="7","PDB",NOT(ISBLANK(Table5[[#This Row],[Section]])),"No")</f>
        <v>No</v>
      </c>
    </row>
    <row r="558" spans="1:13" x14ac:dyDescent="0.25">
      <c r="A558" s="126" t="s">
        <v>5611</v>
      </c>
      <c r="B558" s="126" t="s">
        <v>12475</v>
      </c>
      <c r="C558" s="126" t="s">
        <v>75</v>
      </c>
      <c r="D558" s="127">
        <v>0.32500000000000001</v>
      </c>
      <c r="E558" s="128">
        <v>100</v>
      </c>
      <c r="F558" s="128">
        <v>100</v>
      </c>
      <c r="G558" s="126" t="s">
        <v>13713</v>
      </c>
      <c r="H558" s="126" t="s">
        <v>21056</v>
      </c>
      <c r="I558" s="126" t="s">
        <v>21057</v>
      </c>
      <c r="J558" s="126" t="s">
        <v>26233</v>
      </c>
      <c r="K558" s="9">
        <f>_xlfn.IFNA(VLOOKUP(Table5[[#This Row],[Section]],SubSill_Tier,2,FALSE),0)</f>
        <v>0</v>
      </c>
      <c r="L558" s="9" t="str">
        <f t="shared" si="17"/>
        <v/>
      </c>
      <c r="M558" s="205" t="str" cm="1">
        <f t="array" ref="M558">_xlfn.IFS(NOT(ISERROR(VLOOKUP(Table5[[#This Row],[Section]],TB_notTB,1,FALSE))),"No",LEFT(Table5[[#This Row],[Section]],3)="ETB","PLS",LEFT(Table5[[#This Row],[Section]],1)="7","PDB",NOT(ISBLANK(Table5[[#This Row],[Section]])),"No")</f>
        <v>No</v>
      </c>
    </row>
    <row r="559" spans="1:13" x14ac:dyDescent="0.25">
      <c r="A559" s="126" t="s">
        <v>5612</v>
      </c>
      <c r="B559" s="126" t="s">
        <v>17222</v>
      </c>
      <c r="C559" s="126" t="s">
        <v>75</v>
      </c>
      <c r="D559" s="127">
        <v>0.108</v>
      </c>
      <c r="E559" s="128">
        <v>100</v>
      </c>
      <c r="F559" s="128">
        <v>100</v>
      </c>
      <c r="G559" s="126" t="s">
        <v>13714</v>
      </c>
      <c r="H559" s="126" t="s">
        <v>20121</v>
      </c>
      <c r="I559" s="126" t="s">
        <v>20122</v>
      </c>
      <c r="J559" s="126" t="s">
        <v>26234</v>
      </c>
      <c r="K559" s="9">
        <f>_xlfn.IFNA(VLOOKUP(Table5[[#This Row],[Section]],SubSill_Tier,2,FALSE),0)</f>
        <v>0</v>
      </c>
      <c r="L559" s="9" t="str">
        <f t="shared" si="17"/>
        <v/>
      </c>
      <c r="M559" s="205" t="str" cm="1">
        <f t="array" ref="M559">_xlfn.IFS(NOT(ISERROR(VLOOKUP(Table5[[#This Row],[Section]],TB_notTB,1,FALSE))),"No",LEFT(Table5[[#This Row],[Section]],3)="ETB","PLS",LEFT(Table5[[#This Row],[Section]],1)="7","PDB",NOT(ISBLANK(Table5[[#This Row],[Section]])),"No")</f>
        <v>No</v>
      </c>
    </row>
    <row r="560" spans="1:13" x14ac:dyDescent="0.25">
      <c r="A560" s="126" t="s">
        <v>5613</v>
      </c>
      <c r="B560" s="126" t="s">
        <v>27671</v>
      </c>
      <c r="C560" s="126" t="s">
        <v>75</v>
      </c>
      <c r="D560" s="127">
        <v>0.10299999999999999</v>
      </c>
      <c r="E560" s="128">
        <v>100</v>
      </c>
      <c r="F560" s="128">
        <v>100</v>
      </c>
      <c r="G560" s="126" t="s">
        <v>13715</v>
      </c>
      <c r="H560" s="126" t="s">
        <v>20123</v>
      </c>
      <c r="I560" s="126" t="s">
        <v>21058</v>
      </c>
      <c r="J560" s="126" t="s">
        <v>26235</v>
      </c>
      <c r="K560" s="9">
        <f>_xlfn.IFNA(VLOOKUP(Table5[[#This Row],[Section]],SubSill_Tier,2,FALSE),0)</f>
        <v>0</v>
      </c>
      <c r="L560" s="9" t="str">
        <f t="shared" si="17"/>
        <v/>
      </c>
      <c r="M560" s="205" t="str" cm="1">
        <f t="array" ref="M560">_xlfn.IFS(NOT(ISERROR(VLOOKUP(Table5[[#This Row],[Section]],TB_notTB,1,FALSE))),"No",LEFT(Table5[[#This Row],[Section]],3)="ETB","PLS",LEFT(Table5[[#This Row],[Section]],1)="7","PDB",NOT(ISBLANK(Table5[[#This Row],[Section]])),"No")</f>
        <v>No</v>
      </c>
    </row>
    <row r="561" spans="1:13" x14ac:dyDescent="0.25">
      <c r="A561" s="126" t="s">
        <v>5614</v>
      </c>
      <c r="B561" s="126" t="s">
        <v>5615</v>
      </c>
      <c r="C561" s="126" t="s">
        <v>75</v>
      </c>
      <c r="D561" s="127">
        <v>0.34899999999999998</v>
      </c>
      <c r="E561" s="128">
        <v>100</v>
      </c>
      <c r="F561" s="128">
        <v>100</v>
      </c>
      <c r="G561" s="126" t="s">
        <v>13740</v>
      </c>
      <c r="H561" s="126" t="s">
        <v>20124</v>
      </c>
      <c r="I561" s="126" t="s">
        <v>21059</v>
      </c>
      <c r="J561" s="126" t="s">
        <v>26235</v>
      </c>
      <c r="K561" s="9">
        <f>_xlfn.IFNA(VLOOKUP(Table5[[#This Row],[Section]],SubSill_Tier,2,FALSE),0)</f>
        <v>0</v>
      </c>
      <c r="L561" s="9" t="str">
        <f t="shared" si="17"/>
        <v/>
      </c>
      <c r="M561" s="205" t="str" cm="1">
        <f t="array" ref="M561">_xlfn.IFS(NOT(ISERROR(VLOOKUP(Table5[[#This Row],[Section]],TB_notTB,1,FALSE))),"No",LEFT(Table5[[#This Row],[Section]],3)="ETB","PLS",LEFT(Table5[[#This Row],[Section]],1)="7","PDB",NOT(ISBLANK(Table5[[#This Row],[Section]])),"No")</f>
        <v>No</v>
      </c>
    </row>
    <row r="562" spans="1:13" x14ac:dyDescent="0.25">
      <c r="A562" s="126" t="s">
        <v>5616</v>
      </c>
      <c r="B562" s="126" t="s">
        <v>27672</v>
      </c>
      <c r="C562" s="126" t="s">
        <v>75</v>
      </c>
      <c r="D562" s="127">
        <v>0.29099999999999998</v>
      </c>
      <c r="E562" s="128">
        <v>100</v>
      </c>
      <c r="F562" s="128">
        <v>100</v>
      </c>
      <c r="G562" s="126" t="s">
        <v>13717</v>
      </c>
      <c r="H562" s="126" t="s">
        <v>20125</v>
      </c>
      <c r="I562" s="126" t="s">
        <v>20126</v>
      </c>
      <c r="J562" s="126" t="s">
        <v>26235</v>
      </c>
      <c r="K562" s="9">
        <f>_xlfn.IFNA(VLOOKUP(Table5[[#This Row],[Section]],SubSill_Tier,2,FALSE),0)</f>
        <v>0</v>
      </c>
      <c r="L562" s="9" t="str">
        <f t="shared" si="17"/>
        <v/>
      </c>
      <c r="M562" s="205" t="str" cm="1">
        <f t="array" ref="M562">_xlfn.IFS(NOT(ISERROR(VLOOKUP(Table5[[#This Row],[Section]],TB_notTB,1,FALSE))),"No",LEFT(Table5[[#This Row],[Section]],3)="ETB","PLS",LEFT(Table5[[#This Row],[Section]],1)="7","PDB",NOT(ISBLANK(Table5[[#This Row],[Section]])),"No")</f>
        <v>No</v>
      </c>
    </row>
    <row r="563" spans="1:13" x14ac:dyDescent="0.25">
      <c r="A563" s="126" t="s">
        <v>5617</v>
      </c>
      <c r="B563" s="126" t="s">
        <v>17222</v>
      </c>
      <c r="C563" s="126" t="s">
        <v>75</v>
      </c>
      <c r="D563" s="127">
        <v>2.125</v>
      </c>
      <c r="E563" s="128">
        <v>251</v>
      </c>
      <c r="F563" s="128">
        <v>251</v>
      </c>
      <c r="G563" s="126" t="s">
        <v>13718</v>
      </c>
      <c r="H563" s="126" t="s">
        <v>20127</v>
      </c>
      <c r="I563" s="126" t="s">
        <v>21060</v>
      </c>
      <c r="J563" s="126" t="s">
        <v>26236</v>
      </c>
      <c r="K563" s="9">
        <f>_xlfn.IFNA(VLOOKUP(Table5[[#This Row],[Section]],SubSill_Tier,2,FALSE),0)</f>
        <v>0</v>
      </c>
      <c r="L563" s="9" t="str">
        <f t="shared" si="17"/>
        <v/>
      </c>
      <c r="M563" s="205" t="str" cm="1">
        <f t="array" ref="M563">_xlfn.IFS(NOT(ISERROR(VLOOKUP(Table5[[#This Row],[Section]],TB_notTB,1,FALSE))),"No",LEFT(Table5[[#This Row],[Section]],3)="ETB","PLS",LEFT(Table5[[#This Row],[Section]],1)="7","PDB",NOT(ISBLANK(Table5[[#This Row],[Section]])),"No")</f>
        <v>No</v>
      </c>
    </row>
    <row r="564" spans="1:13" x14ac:dyDescent="0.25">
      <c r="A564" s="126" t="s">
        <v>5618</v>
      </c>
      <c r="B564" s="126" t="s">
        <v>17222</v>
      </c>
      <c r="C564" s="126" t="s">
        <v>75</v>
      </c>
      <c r="D564" s="127">
        <v>0.91600000000000004</v>
      </c>
      <c r="E564" s="128">
        <v>153</v>
      </c>
      <c r="F564" s="128">
        <v>153</v>
      </c>
      <c r="G564" s="126" t="s">
        <v>13719</v>
      </c>
      <c r="H564" s="126" t="s">
        <v>20128</v>
      </c>
      <c r="I564" s="126" t="s">
        <v>20129</v>
      </c>
      <c r="J564" s="126" t="s">
        <v>26236</v>
      </c>
      <c r="K564" s="9">
        <f>_xlfn.IFNA(VLOOKUP(Table5[[#This Row],[Section]],SubSill_Tier,2,FALSE),0)</f>
        <v>0</v>
      </c>
      <c r="L564" s="9" t="str">
        <f t="shared" si="17"/>
        <v/>
      </c>
      <c r="M564" s="205" t="str" cm="1">
        <f t="array" ref="M564">_xlfn.IFS(NOT(ISERROR(VLOOKUP(Table5[[#This Row],[Section]],TB_notTB,1,FALSE))),"No",LEFT(Table5[[#This Row],[Section]],3)="ETB","PLS",LEFT(Table5[[#This Row],[Section]],1)="7","PDB",NOT(ISBLANK(Table5[[#This Row],[Section]])),"No")</f>
        <v>No</v>
      </c>
    </row>
    <row r="565" spans="1:13" x14ac:dyDescent="0.25">
      <c r="A565" s="126" t="s">
        <v>5619</v>
      </c>
      <c r="B565" s="126" t="s">
        <v>12476</v>
      </c>
      <c r="C565" s="126" t="s">
        <v>75</v>
      </c>
      <c r="D565" s="127">
        <v>0.433</v>
      </c>
      <c r="E565" s="128">
        <v>122</v>
      </c>
      <c r="F565" s="128">
        <v>100</v>
      </c>
      <c r="G565" s="126" t="s">
        <v>13713</v>
      </c>
      <c r="H565" s="126" t="s">
        <v>21056</v>
      </c>
      <c r="I565" s="126" t="s">
        <v>21057</v>
      </c>
      <c r="J565" s="126" t="s">
        <v>26233</v>
      </c>
      <c r="K565" s="9">
        <f>_xlfn.IFNA(VLOOKUP(Table5[[#This Row],[Section]],SubSill_Tier,2,FALSE),0)</f>
        <v>0</v>
      </c>
      <c r="L565" s="9" t="str">
        <f t="shared" si="17"/>
        <v>Wall</v>
      </c>
      <c r="M565" s="205" t="str" cm="1">
        <f t="array" ref="M565">_xlfn.IFS(NOT(ISERROR(VLOOKUP(Table5[[#This Row],[Section]],TB_notTB,1,FALSE))),"No",LEFT(Table5[[#This Row],[Section]],3)="ETB","PLS",LEFT(Table5[[#This Row],[Section]],1)="7","PDB",NOT(ISBLANK(Table5[[#This Row],[Section]])),"No")</f>
        <v>No</v>
      </c>
    </row>
    <row r="566" spans="1:13" x14ac:dyDescent="0.25">
      <c r="A566" s="126" t="s">
        <v>5620</v>
      </c>
      <c r="B566" s="126" t="s">
        <v>5621</v>
      </c>
      <c r="C566" s="126" t="s">
        <v>75</v>
      </c>
      <c r="D566" s="127">
        <v>0.65700000000000003</v>
      </c>
      <c r="E566" s="128">
        <v>159</v>
      </c>
      <c r="F566" s="128">
        <v>159</v>
      </c>
      <c r="G566" s="126" t="s">
        <v>13720</v>
      </c>
      <c r="H566" s="126" t="s">
        <v>20130</v>
      </c>
      <c r="I566" s="126" t="s">
        <v>20131</v>
      </c>
      <c r="J566" s="126" t="s">
        <v>26236</v>
      </c>
      <c r="K566" s="9">
        <f>_xlfn.IFNA(VLOOKUP(Table5[[#This Row],[Section]],SubSill_Tier,2,FALSE),0)</f>
        <v>0</v>
      </c>
      <c r="L566" s="9" t="str">
        <f t="shared" si="17"/>
        <v/>
      </c>
      <c r="M566" s="205" t="str" cm="1">
        <f t="array" ref="M566">_xlfn.IFS(NOT(ISERROR(VLOOKUP(Table5[[#This Row],[Section]],TB_notTB,1,FALSE))),"No",LEFT(Table5[[#This Row],[Section]],3)="ETB","PLS",LEFT(Table5[[#This Row],[Section]],1)="7","PDB",NOT(ISBLANK(Table5[[#This Row],[Section]])),"No")</f>
        <v>No</v>
      </c>
    </row>
    <row r="567" spans="1:13" x14ac:dyDescent="0.25">
      <c r="A567" s="126" t="s">
        <v>5622</v>
      </c>
      <c r="B567" s="126" t="s">
        <v>17222</v>
      </c>
      <c r="C567" s="126" t="s">
        <v>75</v>
      </c>
      <c r="D567" s="127">
        <v>0.63900000000000001</v>
      </c>
      <c r="E567" s="128">
        <v>296</v>
      </c>
      <c r="F567" s="128">
        <v>296</v>
      </c>
      <c r="G567" s="126" t="s">
        <v>13721</v>
      </c>
      <c r="H567" s="126" t="s">
        <v>20121</v>
      </c>
      <c r="I567" s="126" t="s">
        <v>20122</v>
      </c>
      <c r="J567" s="126" t="s">
        <v>26234</v>
      </c>
      <c r="K567" s="9">
        <f>_xlfn.IFNA(VLOOKUP(Table5[[#This Row],[Section]],SubSill_Tier,2,FALSE),0)</f>
        <v>0</v>
      </c>
      <c r="L567" s="9" t="str">
        <f t="shared" si="17"/>
        <v/>
      </c>
      <c r="M567" s="205" t="str" cm="1">
        <f t="array" ref="M567">_xlfn.IFS(NOT(ISERROR(VLOOKUP(Table5[[#This Row],[Section]],TB_notTB,1,FALSE))),"No",LEFT(Table5[[#This Row],[Section]],3)="ETB","PLS",LEFT(Table5[[#This Row],[Section]],1)="7","PDB",NOT(ISBLANK(Table5[[#This Row],[Section]])),"No")</f>
        <v>No</v>
      </c>
    </row>
    <row r="568" spans="1:13" x14ac:dyDescent="0.25">
      <c r="A568" s="126" t="s">
        <v>5623</v>
      </c>
      <c r="B568" s="126" t="s">
        <v>17222</v>
      </c>
      <c r="C568" s="126" t="s">
        <v>75</v>
      </c>
      <c r="D568" s="127">
        <v>2.73</v>
      </c>
      <c r="E568" s="128">
        <v>286</v>
      </c>
      <c r="F568" s="128">
        <v>286</v>
      </c>
      <c r="G568" s="126" t="s">
        <v>13720</v>
      </c>
      <c r="H568" s="126" t="s">
        <v>20130</v>
      </c>
      <c r="I568" s="126" t="s">
        <v>20131</v>
      </c>
      <c r="J568" s="126" t="s">
        <v>26236</v>
      </c>
      <c r="K568" s="9">
        <f>_xlfn.IFNA(VLOOKUP(Table5[[#This Row],[Section]],SubSill_Tier,2,FALSE),0)</f>
        <v>0</v>
      </c>
      <c r="L568" s="9" t="str">
        <f t="shared" si="17"/>
        <v/>
      </c>
      <c r="M568" s="205" t="str" cm="1">
        <f t="array" ref="M568">_xlfn.IFS(NOT(ISERROR(VLOOKUP(Table5[[#This Row],[Section]],TB_notTB,1,FALSE))),"No",LEFT(Table5[[#This Row],[Section]],3)="ETB","PLS",LEFT(Table5[[#This Row],[Section]],1)="7","PDB",NOT(ISBLANK(Table5[[#This Row],[Section]])),"No")</f>
        <v>No</v>
      </c>
    </row>
    <row r="569" spans="1:13" x14ac:dyDescent="0.25">
      <c r="A569" s="126" t="s">
        <v>5624</v>
      </c>
      <c r="B569" s="126" t="s">
        <v>5625</v>
      </c>
      <c r="C569" s="126" t="s">
        <v>75</v>
      </c>
      <c r="D569" s="127">
        <v>0.74299999999999999</v>
      </c>
      <c r="E569" s="128">
        <v>221</v>
      </c>
      <c r="F569" s="128">
        <v>221</v>
      </c>
      <c r="G569" s="126" t="s">
        <v>13721</v>
      </c>
      <c r="H569" s="126" t="s">
        <v>20121</v>
      </c>
      <c r="I569" s="126" t="s">
        <v>20122</v>
      </c>
      <c r="J569" s="126" t="s">
        <v>26234</v>
      </c>
      <c r="K569" s="9">
        <f>_xlfn.IFNA(VLOOKUP(Table5[[#This Row],[Section]],SubSill_Tier,2,FALSE),0)</f>
        <v>0</v>
      </c>
      <c r="L569" s="9" t="str">
        <f t="shared" si="17"/>
        <v/>
      </c>
      <c r="M569" s="205" t="str" cm="1">
        <f t="array" ref="M569">_xlfn.IFS(NOT(ISERROR(VLOOKUP(Table5[[#This Row],[Section]],TB_notTB,1,FALSE))),"No",LEFT(Table5[[#This Row],[Section]],3)="ETB","PLS",LEFT(Table5[[#This Row],[Section]],1)="7","PDB",NOT(ISBLANK(Table5[[#This Row],[Section]])),"No")</f>
        <v>No</v>
      </c>
    </row>
    <row r="570" spans="1:13" x14ac:dyDescent="0.25">
      <c r="A570" s="126" t="s">
        <v>5626</v>
      </c>
      <c r="B570" s="126" t="s">
        <v>17222</v>
      </c>
      <c r="C570" s="126" t="s">
        <v>75</v>
      </c>
      <c r="D570" s="127">
        <v>2.5680000000000001</v>
      </c>
      <c r="E570" s="128">
        <v>251</v>
      </c>
      <c r="F570" s="128">
        <v>251</v>
      </c>
      <c r="G570" s="126" t="s">
        <v>13719</v>
      </c>
      <c r="H570" s="126" t="s">
        <v>20128</v>
      </c>
      <c r="I570" s="126" t="s">
        <v>20129</v>
      </c>
      <c r="J570" s="126" t="s">
        <v>26236</v>
      </c>
      <c r="K570" s="9">
        <f>_xlfn.IFNA(VLOOKUP(Table5[[#This Row],[Section]],SubSill_Tier,2,FALSE),0)</f>
        <v>0</v>
      </c>
      <c r="L570" s="9" t="str">
        <f t="shared" si="17"/>
        <v/>
      </c>
      <c r="M570" s="205" t="str" cm="1">
        <f t="array" ref="M570">_xlfn.IFS(NOT(ISERROR(VLOOKUP(Table5[[#This Row],[Section]],TB_notTB,1,FALSE))),"No",LEFT(Table5[[#This Row],[Section]],3)="ETB","PLS",LEFT(Table5[[#This Row],[Section]],1)="7","PDB",NOT(ISBLANK(Table5[[#This Row],[Section]])),"No")</f>
        <v>No</v>
      </c>
    </row>
    <row r="571" spans="1:13" x14ac:dyDescent="0.25">
      <c r="A571" s="126" t="s">
        <v>5627</v>
      </c>
      <c r="B571" s="126" t="s">
        <v>5628</v>
      </c>
      <c r="C571" s="126" t="s">
        <v>75</v>
      </c>
      <c r="D571" s="127">
        <v>0.38500000000000001</v>
      </c>
      <c r="E571" s="128">
        <v>120</v>
      </c>
      <c r="F571" s="128">
        <v>120</v>
      </c>
      <c r="G571" s="126" t="s">
        <v>13716</v>
      </c>
      <c r="H571" s="126" t="s">
        <v>20121</v>
      </c>
      <c r="I571" s="126" t="s">
        <v>20122</v>
      </c>
      <c r="J571" s="126" t="s">
        <v>26234</v>
      </c>
      <c r="K571" s="9">
        <f>_xlfn.IFNA(VLOOKUP(Table5[[#This Row],[Section]],SubSill_Tier,2,FALSE),0)</f>
        <v>0</v>
      </c>
      <c r="L571" s="9" t="str">
        <f t="shared" si="17"/>
        <v/>
      </c>
      <c r="M571" s="205" t="str" cm="1">
        <f t="array" ref="M571">_xlfn.IFS(NOT(ISERROR(VLOOKUP(Table5[[#This Row],[Section]],TB_notTB,1,FALSE))),"No",LEFT(Table5[[#This Row],[Section]],3)="ETB","PLS",LEFT(Table5[[#This Row],[Section]],1)="7","PDB",NOT(ISBLANK(Table5[[#This Row],[Section]])),"No")</f>
        <v>No</v>
      </c>
    </row>
    <row r="572" spans="1:13" x14ac:dyDescent="0.25">
      <c r="A572" s="126" t="s">
        <v>5629</v>
      </c>
      <c r="B572" s="126" t="s">
        <v>12477</v>
      </c>
      <c r="C572" s="126" t="s">
        <v>75</v>
      </c>
      <c r="D572" s="127">
        <v>0.66700000000000004</v>
      </c>
      <c r="E572" s="128">
        <v>156</v>
      </c>
      <c r="F572" s="128">
        <v>156</v>
      </c>
      <c r="G572" s="126" t="s">
        <v>13713</v>
      </c>
      <c r="H572" s="126" t="s">
        <v>21056</v>
      </c>
      <c r="I572" s="126" t="s">
        <v>21057</v>
      </c>
      <c r="J572" s="126" t="s">
        <v>26233</v>
      </c>
      <c r="K572" s="9">
        <f>_xlfn.IFNA(VLOOKUP(Table5[[#This Row],[Section]],SubSill_Tier,2,FALSE),0)</f>
        <v>0</v>
      </c>
      <c r="L572" s="9" t="str">
        <f t="shared" si="17"/>
        <v/>
      </c>
      <c r="M572" s="205" t="str" cm="1">
        <f t="array" ref="M572">_xlfn.IFS(NOT(ISERROR(VLOOKUP(Table5[[#This Row],[Section]],TB_notTB,1,FALSE))),"No",LEFT(Table5[[#This Row],[Section]],3)="ETB","PLS",LEFT(Table5[[#This Row],[Section]],1)="7","PDB",NOT(ISBLANK(Table5[[#This Row],[Section]])),"No")</f>
        <v>No</v>
      </c>
    </row>
    <row r="573" spans="1:13" x14ac:dyDescent="0.25">
      <c r="A573" s="126" t="s">
        <v>5630</v>
      </c>
      <c r="B573" s="126" t="s">
        <v>27673</v>
      </c>
      <c r="C573" s="126" t="s">
        <v>75</v>
      </c>
      <c r="D573" s="127">
        <v>2.3759999999999999</v>
      </c>
      <c r="E573" s="128">
        <v>310</v>
      </c>
      <c r="F573" s="128">
        <v>310</v>
      </c>
      <c r="G573" s="126" t="s">
        <v>13722</v>
      </c>
      <c r="H573" s="126" t="s">
        <v>21061</v>
      </c>
      <c r="I573" s="126" t="s">
        <v>21062</v>
      </c>
      <c r="J573" s="126" t="s">
        <v>26233</v>
      </c>
      <c r="K573" s="9">
        <f>_xlfn.IFNA(VLOOKUP(Table5[[#This Row],[Section]],SubSill_Tier,2,FALSE),0)</f>
        <v>0</v>
      </c>
      <c r="L573" s="9" t="str">
        <f t="shared" si="17"/>
        <v/>
      </c>
      <c r="M573" s="205" t="str" cm="1">
        <f t="array" ref="M573">_xlfn.IFS(NOT(ISERROR(VLOOKUP(Table5[[#This Row],[Section]],TB_notTB,1,FALSE))),"No",LEFT(Table5[[#This Row],[Section]],3)="ETB","PLS",LEFT(Table5[[#This Row],[Section]],1)="7","PDB",NOT(ISBLANK(Table5[[#This Row],[Section]])),"No")</f>
        <v>No</v>
      </c>
    </row>
    <row r="574" spans="1:13" x14ac:dyDescent="0.25">
      <c r="A574" s="126" t="s">
        <v>5631</v>
      </c>
      <c r="B574" s="126" t="s">
        <v>27674</v>
      </c>
      <c r="C574" s="126" t="s">
        <v>75</v>
      </c>
      <c r="D574" s="127">
        <v>3.3220000000000001</v>
      </c>
      <c r="E574" s="128">
        <v>436</v>
      </c>
      <c r="F574" s="128">
        <v>436</v>
      </c>
      <c r="G574" s="126" t="s">
        <v>13722</v>
      </c>
      <c r="H574" s="126" t="s">
        <v>21061</v>
      </c>
      <c r="I574" s="126" t="s">
        <v>21062</v>
      </c>
      <c r="J574" s="126" t="s">
        <v>26237</v>
      </c>
      <c r="K574" s="9">
        <f>_xlfn.IFNA(VLOOKUP(Table5[[#This Row],[Section]],SubSill_Tier,2,FALSE),0)</f>
        <v>0</v>
      </c>
      <c r="L574" s="9" t="str">
        <f t="shared" si="17"/>
        <v/>
      </c>
      <c r="M574" s="205" t="str" cm="1">
        <f t="array" ref="M574">_xlfn.IFS(NOT(ISERROR(VLOOKUP(Table5[[#This Row],[Section]],TB_notTB,1,FALSE))),"No",LEFT(Table5[[#This Row],[Section]],3)="ETB","PLS",LEFT(Table5[[#This Row],[Section]],1)="7","PDB",NOT(ISBLANK(Table5[[#This Row],[Section]])),"No")</f>
        <v>No</v>
      </c>
    </row>
    <row r="575" spans="1:13" x14ac:dyDescent="0.25">
      <c r="A575" s="126" t="s">
        <v>5632</v>
      </c>
      <c r="B575" s="126" t="s">
        <v>27675</v>
      </c>
      <c r="C575" s="126" t="s">
        <v>75</v>
      </c>
      <c r="D575" s="127">
        <v>2.57</v>
      </c>
      <c r="E575" s="128">
        <v>297</v>
      </c>
      <c r="F575" s="128">
        <v>297</v>
      </c>
      <c r="G575" s="126" t="s">
        <v>13718</v>
      </c>
      <c r="H575" s="126" t="s">
        <v>20127</v>
      </c>
      <c r="I575" s="126" t="s">
        <v>21060</v>
      </c>
      <c r="J575" s="126" t="s">
        <v>26235</v>
      </c>
      <c r="K575" s="9">
        <f>_xlfn.IFNA(VLOOKUP(Table5[[#This Row],[Section]],SubSill_Tier,2,FALSE),0)</f>
        <v>0</v>
      </c>
      <c r="L575" s="9" t="str">
        <f t="shared" si="17"/>
        <v/>
      </c>
      <c r="M575" s="205" t="str" cm="1">
        <f t="array" ref="M575">_xlfn.IFS(NOT(ISERROR(VLOOKUP(Table5[[#This Row],[Section]],TB_notTB,1,FALSE))),"No",LEFT(Table5[[#This Row],[Section]],3)="ETB","PLS",LEFT(Table5[[#This Row],[Section]],1)="7","PDB",NOT(ISBLANK(Table5[[#This Row],[Section]])),"No")</f>
        <v>No</v>
      </c>
    </row>
    <row r="576" spans="1:13" x14ac:dyDescent="0.25">
      <c r="A576" s="126" t="s">
        <v>5633</v>
      </c>
      <c r="B576" s="126" t="s">
        <v>17222</v>
      </c>
      <c r="C576" s="126" t="s">
        <v>75</v>
      </c>
      <c r="D576" s="127">
        <v>3.02</v>
      </c>
      <c r="E576" s="128">
        <v>348</v>
      </c>
      <c r="F576" s="128">
        <v>348</v>
      </c>
      <c r="G576" s="126" t="s">
        <v>13718</v>
      </c>
      <c r="H576" s="126" t="s">
        <v>20127</v>
      </c>
      <c r="I576" s="126" t="s">
        <v>21060</v>
      </c>
      <c r="J576" s="126" t="s">
        <v>26238</v>
      </c>
      <c r="K576" s="9">
        <f>_xlfn.IFNA(VLOOKUP(Table5[[#This Row],[Section]],SubSill_Tier,2,FALSE),0)</f>
        <v>0</v>
      </c>
      <c r="L576" s="9" t="str">
        <f t="shared" si="17"/>
        <v/>
      </c>
      <c r="M576" s="205" t="str" cm="1">
        <f t="array" ref="M576">_xlfn.IFS(NOT(ISERROR(VLOOKUP(Table5[[#This Row],[Section]],TB_notTB,1,FALSE))),"No",LEFT(Table5[[#This Row],[Section]],3)="ETB","PLS",LEFT(Table5[[#This Row],[Section]],1)="7","PDB",NOT(ISBLANK(Table5[[#This Row],[Section]])),"No")</f>
        <v>No</v>
      </c>
    </row>
    <row r="577" spans="1:13" x14ac:dyDescent="0.25">
      <c r="A577" s="126" t="s">
        <v>5634</v>
      </c>
      <c r="B577" s="126" t="s">
        <v>5635</v>
      </c>
      <c r="C577" s="126" t="s">
        <v>75</v>
      </c>
      <c r="D577" s="127">
        <v>0.69299999999999995</v>
      </c>
      <c r="E577" s="128">
        <v>325</v>
      </c>
      <c r="F577" s="128">
        <v>325</v>
      </c>
      <c r="G577" s="126" t="s">
        <v>13724</v>
      </c>
      <c r="H577" s="126" t="s">
        <v>21063</v>
      </c>
      <c r="I577" s="126" t="s">
        <v>21064</v>
      </c>
      <c r="J577" s="126" t="s">
        <v>26233</v>
      </c>
      <c r="K577" s="9">
        <f>_xlfn.IFNA(VLOOKUP(Table5[[#This Row],[Section]],SubSill_Tier,2,FALSE),0)</f>
        <v>0</v>
      </c>
      <c r="L577" s="9" t="str">
        <f t="shared" si="17"/>
        <v/>
      </c>
      <c r="M577" s="205" t="str" cm="1">
        <f t="array" ref="M577">_xlfn.IFS(NOT(ISERROR(VLOOKUP(Table5[[#This Row],[Section]],TB_notTB,1,FALSE))),"No",LEFT(Table5[[#This Row],[Section]],3)="ETB","PLS",LEFT(Table5[[#This Row],[Section]],1)="7","PDB",NOT(ISBLANK(Table5[[#This Row],[Section]])),"No")</f>
        <v>No</v>
      </c>
    </row>
    <row r="578" spans="1:13" x14ac:dyDescent="0.25">
      <c r="A578" s="126" t="s">
        <v>5636</v>
      </c>
      <c r="B578" s="126" t="s">
        <v>17222</v>
      </c>
      <c r="C578" s="126" t="s">
        <v>75</v>
      </c>
      <c r="D578" s="127">
        <v>3.266</v>
      </c>
      <c r="E578" s="128">
        <v>273</v>
      </c>
      <c r="F578" s="128">
        <v>273</v>
      </c>
      <c r="G578" s="126" t="s">
        <v>13715</v>
      </c>
      <c r="H578" s="126" t="s">
        <v>20123</v>
      </c>
      <c r="I578" s="126" t="s">
        <v>21058</v>
      </c>
      <c r="J578" s="126" t="s">
        <v>26238</v>
      </c>
      <c r="K578" s="9">
        <f>_xlfn.IFNA(VLOOKUP(Table5[[#This Row],[Section]],SubSill_Tier,2,FALSE),0)</f>
        <v>0</v>
      </c>
      <c r="L578" s="9" t="str">
        <f t="shared" ref="L578:L641" si="18">IFERROR(IF(LEFT(G578,2)="AI",IF(_xlfn.NUMBERVALUE(IFERROR(LEFT(IF(ISERROR(FIND("X",UPPER(B578))),UPPER(B578),RIGHT(UPPER(B578),LEN(UPPER(B578))-FIND("~",SUBSTITUTE(UPPER(B578),"X","~",LEN(UPPER(B578))-LEN(SUBSTITUTE(UPPER(B578),"X","")))))),FIND(" ",IF(ISERROR(FIND("X",UPPER(B578))),UPPER(B578),RIGHT(UPPER(B578),LEN(UPPER(B578))-FIND("~",SUBSTITUTE(UPPER(B578),"X","~",LEN(UPPER(B578))-LEN(SUBSTITUTE(UPPER(B578),"X","")))))),1)-1),IF(ISERROR(FIND("X",UPPER(B578))),UPPER(B578),RIGHT(UPPER(B578),LEN(UPPER(B578))-FIND("~",SUBSTITUTE(UPPER(B578),"X","~",LEN(UPPER(B578))-LEN(SUBSTITUTE(UPPER(B578),"X",""))))))),".")&gt;=5,"Wall",""),""),"")</f>
        <v/>
      </c>
      <c r="M578" s="205" t="str" cm="1">
        <f t="array" ref="M578">_xlfn.IFS(NOT(ISERROR(VLOOKUP(Table5[[#This Row],[Section]],TB_notTB,1,FALSE))),"No",LEFT(Table5[[#This Row],[Section]],3)="ETB","PLS",LEFT(Table5[[#This Row],[Section]],1)="7","PDB",NOT(ISBLANK(Table5[[#This Row],[Section]])),"No")</f>
        <v>No</v>
      </c>
    </row>
    <row r="579" spans="1:13" x14ac:dyDescent="0.25">
      <c r="A579" s="126" t="s">
        <v>5637</v>
      </c>
      <c r="B579" s="126" t="s">
        <v>5638</v>
      </c>
      <c r="C579" s="126" t="s">
        <v>75</v>
      </c>
      <c r="D579" s="127">
        <v>2.948</v>
      </c>
      <c r="E579" s="128">
        <v>248</v>
      </c>
      <c r="F579" s="128">
        <v>248</v>
      </c>
      <c r="G579" s="126" t="s">
        <v>13715</v>
      </c>
      <c r="H579" s="126" t="s">
        <v>20123</v>
      </c>
      <c r="I579" s="126" t="s">
        <v>21058</v>
      </c>
      <c r="J579" s="126" t="s">
        <v>26235</v>
      </c>
      <c r="K579" s="9">
        <f>_xlfn.IFNA(VLOOKUP(Table5[[#This Row],[Section]],SubSill_Tier,2,FALSE),0)</f>
        <v>0</v>
      </c>
      <c r="L579" s="9" t="str">
        <f t="shared" si="18"/>
        <v>Wall</v>
      </c>
      <c r="M579" s="205" t="str" cm="1">
        <f t="array" ref="M579">_xlfn.IFS(NOT(ISERROR(VLOOKUP(Table5[[#This Row],[Section]],TB_notTB,1,FALSE))),"No",LEFT(Table5[[#This Row],[Section]],3)="ETB","PLS",LEFT(Table5[[#This Row],[Section]],1)="7","PDB",NOT(ISBLANK(Table5[[#This Row],[Section]])),"No")</f>
        <v>No</v>
      </c>
    </row>
    <row r="580" spans="1:13" x14ac:dyDescent="0.25">
      <c r="A580" s="126" t="s">
        <v>5639</v>
      </c>
      <c r="B580" s="126" t="s">
        <v>27433</v>
      </c>
      <c r="C580" s="126" t="s">
        <v>75</v>
      </c>
      <c r="D580" s="127">
        <v>1.742</v>
      </c>
      <c r="E580" s="128">
        <v>102</v>
      </c>
      <c r="F580" s="128">
        <v>102</v>
      </c>
      <c r="G580" s="126" t="s">
        <v>13768</v>
      </c>
      <c r="H580" s="126" t="s">
        <v>20223</v>
      </c>
      <c r="I580" s="126" t="s">
        <v>21134</v>
      </c>
      <c r="J580" s="126" t="s">
        <v>26235</v>
      </c>
      <c r="K580" s="9">
        <f>_xlfn.IFNA(VLOOKUP(Table5[[#This Row],[Section]],SubSill_Tier,2,FALSE),0)</f>
        <v>0</v>
      </c>
      <c r="L580" s="9" t="str">
        <f t="shared" si="18"/>
        <v/>
      </c>
      <c r="M580" s="205" t="str" cm="1">
        <f t="array" ref="M580">_xlfn.IFS(NOT(ISERROR(VLOOKUP(Table5[[#This Row],[Section]],TB_notTB,1,FALSE))),"No",LEFT(Table5[[#This Row],[Section]],3)="ETB","PLS",LEFT(Table5[[#This Row],[Section]],1)="7","PDB",NOT(ISBLANK(Table5[[#This Row],[Section]])),"No")</f>
        <v>No</v>
      </c>
    </row>
    <row r="581" spans="1:13" x14ac:dyDescent="0.25">
      <c r="A581" s="126" t="s">
        <v>5640</v>
      </c>
      <c r="B581" s="126" t="s">
        <v>27434</v>
      </c>
      <c r="C581" s="126" t="s">
        <v>75</v>
      </c>
      <c r="D581" s="127">
        <v>0.78</v>
      </c>
      <c r="E581" s="128">
        <v>152</v>
      </c>
      <c r="F581" s="128">
        <v>152</v>
      </c>
      <c r="G581" s="126" t="s">
        <v>13718</v>
      </c>
      <c r="H581" s="126" t="s">
        <v>20127</v>
      </c>
      <c r="I581" s="126" t="s">
        <v>21060</v>
      </c>
      <c r="J581" s="126" t="s">
        <v>26235</v>
      </c>
      <c r="K581" s="9">
        <f>_xlfn.IFNA(VLOOKUP(Table5[[#This Row],[Section]],SubSill_Tier,2,FALSE),0)</f>
        <v>0</v>
      </c>
      <c r="L581" s="9" t="str">
        <f t="shared" si="18"/>
        <v/>
      </c>
      <c r="M581" s="205" t="str" cm="1">
        <f t="array" ref="M581">_xlfn.IFS(NOT(ISERROR(VLOOKUP(Table5[[#This Row],[Section]],TB_notTB,1,FALSE))),"No",LEFT(Table5[[#This Row],[Section]],3)="ETB","PLS",LEFT(Table5[[#This Row],[Section]],1)="7","PDB",NOT(ISBLANK(Table5[[#This Row],[Section]])),"No")</f>
        <v>No</v>
      </c>
    </row>
    <row r="582" spans="1:13" x14ac:dyDescent="0.25">
      <c r="A582" s="126" t="s">
        <v>5641</v>
      </c>
      <c r="B582" s="126" t="s">
        <v>5642</v>
      </c>
      <c r="C582" s="126" t="s">
        <v>75</v>
      </c>
      <c r="D582" s="127">
        <v>1.04</v>
      </c>
      <c r="E582" s="128">
        <v>247</v>
      </c>
      <c r="F582" s="128">
        <v>247</v>
      </c>
      <c r="G582" s="126" t="s">
        <v>13720</v>
      </c>
      <c r="H582" s="126" t="s">
        <v>20130</v>
      </c>
      <c r="I582" s="126" t="s">
        <v>20131</v>
      </c>
      <c r="J582" s="126" t="s">
        <v>26236</v>
      </c>
      <c r="K582" s="9">
        <f>_xlfn.IFNA(VLOOKUP(Table5[[#This Row],[Section]],SubSill_Tier,2,FALSE),0)</f>
        <v>0</v>
      </c>
      <c r="L582" s="9" t="str">
        <f t="shared" si="18"/>
        <v/>
      </c>
      <c r="M582" s="205" t="str" cm="1">
        <f t="array" ref="M582">_xlfn.IFS(NOT(ISERROR(VLOOKUP(Table5[[#This Row],[Section]],TB_notTB,1,FALSE))),"No",LEFT(Table5[[#This Row],[Section]],3)="ETB","PLS",LEFT(Table5[[#This Row],[Section]],1)="7","PDB",NOT(ISBLANK(Table5[[#This Row],[Section]])),"No")</f>
        <v>No</v>
      </c>
    </row>
    <row r="583" spans="1:13" x14ac:dyDescent="0.25">
      <c r="A583" s="126" t="s">
        <v>5643</v>
      </c>
      <c r="B583" s="126" t="s">
        <v>27435</v>
      </c>
      <c r="C583" s="126" t="s">
        <v>75</v>
      </c>
      <c r="D583" s="127">
        <v>1.0880000000000001</v>
      </c>
      <c r="E583" s="128">
        <v>100</v>
      </c>
      <c r="F583" s="128">
        <v>100</v>
      </c>
      <c r="G583" s="126" t="s">
        <v>13715</v>
      </c>
      <c r="H583" s="126" t="s">
        <v>20123</v>
      </c>
      <c r="I583" s="126" t="s">
        <v>21058</v>
      </c>
      <c r="J583" s="126" t="s">
        <v>26235</v>
      </c>
      <c r="K583" s="9">
        <f>_xlfn.IFNA(VLOOKUP(Table5[[#This Row],[Section]],SubSill_Tier,2,FALSE),0)</f>
        <v>0</v>
      </c>
      <c r="L583" s="9" t="str">
        <f t="shared" si="18"/>
        <v>Wall</v>
      </c>
      <c r="M583" s="205" t="str" cm="1">
        <f t="array" ref="M583">_xlfn.IFS(NOT(ISERROR(VLOOKUP(Table5[[#This Row],[Section]],TB_notTB,1,FALSE))),"No",LEFT(Table5[[#This Row],[Section]],3)="ETB","PLS",LEFT(Table5[[#This Row],[Section]],1)="7","PDB",NOT(ISBLANK(Table5[[#This Row],[Section]])),"No")</f>
        <v>No</v>
      </c>
    </row>
    <row r="584" spans="1:13" x14ac:dyDescent="0.25">
      <c r="A584" s="126" t="s">
        <v>5644</v>
      </c>
      <c r="B584" s="126" t="s">
        <v>17222</v>
      </c>
      <c r="C584" s="126" t="s">
        <v>75</v>
      </c>
      <c r="D584" s="127">
        <v>0.65300000000000002</v>
      </c>
      <c r="E584" s="128">
        <v>159</v>
      </c>
      <c r="F584" s="128">
        <v>159</v>
      </c>
      <c r="G584" s="126" t="s">
        <v>13714</v>
      </c>
      <c r="H584" s="126" t="s">
        <v>20121</v>
      </c>
      <c r="I584" s="126" t="s">
        <v>20122</v>
      </c>
      <c r="J584" s="126" t="s">
        <v>26234</v>
      </c>
      <c r="K584" s="9">
        <f>_xlfn.IFNA(VLOOKUP(Table5[[#This Row],[Section]],SubSill_Tier,2,FALSE),0)</f>
        <v>0</v>
      </c>
      <c r="L584" s="9" t="str">
        <f t="shared" si="18"/>
        <v/>
      </c>
      <c r="M584" s="205" t="str" cm="1">
        <f t="array" ref="M584">_xlfn.IFS(NOT(ISERROR(VLOOKUP(Table5[[#This Row],[Section]],TB_notTB,1,FALSE))),"No",LEFT(Table5[[#This Row],[Section]],3)="ETB","PLS",LEFT(Table5[[#This Row],[Section]],1)="7","PDB",NOT(ISBLANK(Table5[[#This Row],[Section]])),"No")</f>
        <v>No</v>
      </c>
    </row>
    <row r="585" spans="1:13" x14ac:dyDescent="0.25">
      <c r="A585" s="126" t="s">
        <v>5645</v>
      </c>
      <c r="B585" s="126" t="s">
        <v>5646</v>
      </c>
      <c r="C585" s="126" t="s">
        <v>75</v>
      </c>
      <c r="D585" s="127">
        <v>1.0860000000000001</v>
      </c>
      <c r="E585" s="128">
        <v>118</v>
      </c>
      <c r="F585" s="128">
        <v>118</v>
      </c>
      <c r="G585" s="126" t="s">
        <v>13715</v>
      </c>
      <c r="H585" s="126" t="s">
        <v>20123</v>
      </c>
      <c r="I585" s="126" t="s">
        <v>21058</v>
      </c>
      <c r="J585" s="126" t="s">
        <v>26235</v>
      </c>
      <c r="K585" s="9">
        <f>_xlfn.IFNA(VLOOKUP(Table5[[#This Row],[Section]],SubSill_Tier,2,FALSE),0)</f>
        <v>0</v>
      </c>
      <c r="L585" s="9" t="str">
        <f t="shared" si="18"/>
        <v>Wall</v>
      </c>
      <c r="M585" s="205" t="str" cm="1">
        <f t="array" ref="M585">_xlfn.IFS(NOT(ISERROR(VLOOKUP(Table5[[#This Row],[Section]],TB_notTB,1,FALSE))),"No",LEFT(Table5[[#This Row],[Section]],3)="ETB","PLS",LEFT(Table5[[#This Row],[Section]],1)="7","PDB",NOT(ISBLANK(Table5[[#This Row],[Section]])),"No")</f>
        <v>No</v>
      </c>
    </row>
    <row r="586" spans="1:13" x14ac:dyDescent="0.25">
      <c r="A586" s="126" t="s">
        <v>5647</v>
      </c>
      <c r="B586" s="126" t="s">
        <v>17222</v>
      </c>
      <c r="C586" s="126" t="s">
        <v>75</v>
      </c>
      <c r="D586" s="127">
        <v>1.496</v>
      </c>
      <c r="E586" s="128">
        <v>356</v>
      </c>
      <c r="F586" s="128">
        <v>356</v>
      </c>
      <c r="G586" s="126" t="s">
        <v>13719</v>
      </c>
      <c r="H586" s="126" t="s">
        <v>20128</v>
      </c>
      <c r="I586" s="126" t="s">
        <v>20129</v>
      </c>
      <c r="J586" s="126" t="s">
        <v>26236</v>
      </c>
      <c r="K586" s="9">
        <f>_xlfn.IFNA(VLOOKUP(Table5[[#This Row],[Section]],SubSill_Tier,2,FALSE),0)</f>
        <v>0</v>
      </c>
      <c r="L586" s="9" t="str">
        <f t="shared" si="18"/>
        <v/>
      </c>
      <c r="M586" s="205" t="str" cm="1">
        <f t="array" ref="M586">_xlfn.IFS(NOT(ISERROR(VLOOKUP(Table5[[#This Row],[Section]],TB_notTB,1,FALSE))),"No",LEFT(Table5[[#This Row],[Section]],3)="ETB","PLS",LEFT(Table5[[#This Row],[Section]],1)="7","PDB",NOT(ISBLANK(Table5[[#This Row],[Section]])),"No")</f>
        <v>No</v>
      </c>
    </row>
    <row r="587" spans="1:13" x14ac:dyDescent="0.25">
      <c r="A587" s="126" t="s">
        <v>5648</v>
      </c>
      <c r="B587" s="126" t="s">
        <v>17222</v>
      </c>
      <c r="C587" s="126" t="s">
        <v>75</v>
      </c>
      <c r="D587" s="127">
        <v>0.76100000000000001</v>
      </c>
      <c r="E587" s="128">
        <v>178</v>
      </c>
      <c r="F587" s="128">
        <v>178</v>
      </c>
      <c r="G587" s="126" t="s">
        <v>13717</v>
      </c>
      <c r="H587" s="126" t="s">
        <v>20125</v>
      </c>
      <c r="I587" s="126" t="s">
        <v>20126</v>
      </c>
      <c r="J587" s="126" t="s">
        <v>26236</v>
      </c>
      <c r="K587" s="9">
        <f>_xlfn.IFNA(VLOOKUP(Table5[[#This Row],[Section]],SubSill_Tier,2,FALSE),0)</f>
        <v>0</v>
      </c>
      <c r="L587" s="9" t="str">
        <f t="shared" si="18"/>
        <v/>
      </c>
      <c r="M587" s="205" t="str" cm="1">
        <f t="array" ref="M587">_xlfn.IFS(NOT(ISERROR(VLOOKUP(Table5[[#This Row],[Section]],TB_notTB,1,FALSE))),"No",LEFT(Table5[[#This Row],[Section]],3)="ETB","PLS",LEFT(Table5[[#This Row],[Section]],1)="7","PDB",NOT(ISBLANK(Table5[[#This Row],[Section]])),"No")</f>
        <v>No</v>
      </c>
    </row>
    <row r="588" spans="1:13" x14ac:dyDescent="0.25">
      <c r="A588" s="126" t="s">
        <v>5649</v>
      </c>
      <c r="B588" s="126" t="s">
        <v>17222</v>
      </c>
      <c r="C588" s="126" t="s">
        <v>75</v>
      </c>
      <c r="D588" s="127">
        <v>0.29199999999999998</v>
      </c>
      <c r="E588" s="128">
        <v>100</v>
      </c>
      <c r="F588" s="128">
        <v>100</v>
      </c>
      <c r="G588" s="126" t="s">
        <v>13714</v>
      </c>
      <c r="H588" s="126" t="s">
        <v>20121</v>
      </c>
      <c r="I588" s="126" t="s">
        <v>20122</v>
      </c>
      <c r="J588" s="126" t="s">
        <v>26234</v>
      </c>
      <c r="K588" s="9">
        <f>_xlfn.IFNA(VLOOKUP(Table5[[#This Row],[Section]],SubSill_Tier,2,FALSE),0)</f>
        <v>0</v>
      </c>
      <c r="L588" s="9" t="str">
        <f t="shared" si="18"/>
        <v/>
      </c>
      <c r="M588" s="205" t="str" cm="1">
        <f t="array" ref="M588">_xlfn.IFS(NOT(ISERROR(VLOOKUP(Table5[[#This Row],[Section]],TB_notTB,1,FALSE))),"No",LEFT(Table5[[#This Row],[Section]],3)="ETB","PLS",LEFT(Table5[[#This Row],[Section]],1)="7","PDB",NOT(ISBLANK(Table5[[#This Row],[Section]])),"No")</f>
        <v>No</v>
      </c>
    </row>
    <row r="589" spans="1:13" x14ac:dyDescent="0.25">
      <c r="A589" s="126" t="s">
        <v>5650</v>
      </c>
      <c r="B589" s="126" t="s">
        <v>27676</v>
      </c>
      <c r="C589" s="126" t="s">
        <v>75</v>
      </c>
      <c r="D589" s="127">
        <v>0.80600000000000005</v>
      </c>
      <c r="E589" s="128">
        <v>127</v>
      </c>
      <c r="F589" s="128">
        <v>127</v>
      </c>
      <c r="G589" s="126" t="s">
        <v>13725</v>
      </c>
      <c r="H589" s="126" t="s">
        <v>20134</v>
      </c>
      <c r="I589" s="126" t="s">
        <v>20135</v>
      </c>
      <c r="J589" s="126" t="s">
        <v>26235</v>
      </c>
      <c r="K589" s="9">
        <f>_xlfn.IFNA(VLOOKUP(Table5[[#This Row],[Section]],SubSill_Tier,2,FALSE),0)</f>
        <v>0</v>
      </c>
      <c r="L589" s="9" t="str">
        <f t="shared" si="18"/>
        <v/>
      </c>
      <c r="M589" s="205" t="str" cm="1">
        <f t="array" ref="M589">_xlfn.IFS(NOT(ISERROR(VLOOKUP(Table5[[#This Row],[Section]],TB_notTB,1,FALSE))),"No",LEFT(Table5[[#This Row],[Section]],3)="ETB","PLS",LEFT(Table5[[#This Row],[Section]],1)="7","PDB",NOT(ISBLANK(Table5[[#This Row],[Section]])),"No")</f>
        <v>No</v>
      </c>
    </row>
    <row r="590" spans="1:13" x14ac:dyDescent="0.25">
      <c r="A590" s="126" t="s">
        <v>78</v>
      </c>
      <c r="B590" s="126" t="s">
        <v>17222</v>
      </c>
      <c r="C590" s="126" t="s">
        <v>75</v>
      </c>
      <c r="D590" s="127">
        <v>0.10299999999999999</v>
      </c>
      <c r="E590" s="128">
        <v>100</v>
      </c>
      <c r="F590" s="128">
        <v>100</v>
      </c>
      <c r="G590" s="126" t="s">
        <v>13712</v>
      </c>
      <c r="H590" s="126" t="s">
        <v>20120</v>
      </c>
      <c r="I590" s="126" t="s">
        <v>21055</v>
      </c>
      <c r="J590" s="126" t="s">
        <v>26239</v>
      </c>
      <c r="K590" s="9">
        <f>_xlfn.IFNA(VLOOKUP(Table5[[#This Row],[Section]],SubSill_Tier,2,FALSE),0)</f>
        <v>0</v>
      </c>
      <c r="L590" s="9" t="str">
        <f t="shared" si="18"/>
        <v/>
      </c>
      <c r="M590" s="205" t="str" cm="1">
        <f t="array" ref="M590">_xlfn.IFS(NOT(ISERROR(VLOOKUP(Table5[[#This Row],[Section]],TB_notTB,1,FALSE))),"No",LEFT(Table5[[#This Row],[Section]],3)="ETB","PLS",LEFT(Table5[[#This Row],[Section]],1)="7","PDB",NOT(ISBLANK(Table5[[#This Row],[Section]])),"No")</f>
        <v>No</v>
      </c>
    </row>
    <row r="591" spans="1:13" x14ac:dyDescent="0.25">
      <c r="A591" s="126" t="s">
        <v>5651</v>
      </c>
      <c r="B591" s="126" t="s">
        <v>17222</v>
      </c>
      <c r="C591" s="126" t="s">
        <v>75</v>
      </c>
      <c r="D591" s="127">
        <v>9.7000000000000003E-2</v>
      </c>
      <c r="E591" s="128">
        <v>100</v>
      </c>
      <c r="F591" s="128">
        <v>100</v>
      </c>
      <c r="G591" s="126" t="s">
        <v>13716</v>
      </c>
      <c r="H591" s="126" t="s">
        <v>20121</v>
      </c>
      <c r="I591" s="126" t="s">
        <v>20122</v>
      </c>
      <c r="J591" s="126" t="s">
        <v>26234</v>
      </c>
      <c r="K591" s="9">
        <f>_xlfn.IFNA(VLOOKUP(Table5[[#This Row],[Section]],SubSill_Tier,2,FALSE),0)</f>
        <v>0</v>
      </c>
      <c r="L591" s="9" t="str">
        <f t="shared" si="18"/>
        <v/>
      </c>
      <c r="M591" s="205" t="str" cm="1">
        <f t="array" ref="M591">_xlfn.IFS(NOT(ISERROR(VLOOKUP(Table5[[#This Row],[Section]],TB_notTB,1,FALSE))),"No",LEFT(Table5[[#This Row],[Section]],3)="ETB","PLS",LEFT(Table5[[#This Row],[Section]],1)="7","PDB",NOT(ISBLANK(Table5[[#This Row],[Section]])),"No")</f>
        <v>No</v>
      </c>
    </row>
    <row r="592" spans="1:13" x14ac:dyDescent="0.25">
      <c r="A592" s="126" t="s">
        <v>5652</v>
      </c>
      <c r="B592" s="126" t="s">
        <v>17222</v>
      </c>
      <c r="C592" s="126" t="s">
        <v>75</v>
      </c>
      <c r="D592" s="127">
        <v>0.26800000000000002</v>
      </c>
      <c r="E592" s="128">
        <v>108</v>
      </c>
      <c r="F592" s="128">
        <v>108</v>
      </c>
      <c r="G592" s="126" t="s">
        <v>13720</v>
      </c>
      <c r="H592" s="126" t="s">
        <v>20130</v>
      </c>
      <c r="I592" s="126" t="s">
        <v>20131</v>
      </c>
      <c r="J592" s="126" t="s">
        <v>26236</v>
      </c>
      <c r="K592" s="9">
        <f>_xlfn.IFNA(VLOOKUP(Table5[[#This Row],[Section]],SubSill_Tier,2,FALSE),0)</f>
        <v>0</v>
      </c>
      <c r="L592" s="9" t="str">
        <f t="shared" si="18"/>
        <v/>
      </c>
      <c r="M592" s="205" t="str" cm="1">
        <f t="array" ref="M592">_xlfn.IFS(NOT(ISERROR(VLOOKUP(Table5[[#This Row],[Section]],TB_notTB,1,FALSE))),"No",LEFT(Table5[[#This Row],[Section]],3)="ETB","PLS",LEFT(Table5[[#This Row],[Section]],1)="7","PDB",NOT(ISBLANK(Table5[[#This Row],[Section]])),"No")</f>
        <v>No</v>
      </c>
    </row>
    <row r="593" spans="1:13" x14ac:dyDescent="0.25">
      <c r="A593" s="126" t="s">
        <v>5653</v>
      </c>
      <c r="B593" s="126" t="s">
        <v>5654</v>
      </c>
      <c r="C593" s="126" t="s">
        <v>75</v>
      </c>
      <c r="D593" s="127">
        <v>8.5000000000000006E-2</v>
      </c>
      <c r="E593" s="128">
        <v>100</v>
      </c>
      <c r="F593" s="128">
        <v>100</v>
      </c>
      <c r="G593" s="126" t="s">
        <v>13716</v>
      </c>
      <c r="H593" s="126" t="s">
        <v>20121</v>
      </c>
      <c r="I593" s="126" t="s">
        <v>20122</v>
      </c>
      <c r="J593" s="126" t="s">
        <v>26234</v>
      </c>
      <c r="K593" s="9">
        <f>_xlfn.IFNA(VLOOKUP(Table5[[#This Row],[Section]],SubSill_Tier,2,FALSE),0)</f>
        <v>0</v>
      </c>
      <c r="L593" s="9" t="str">
        <f t="shared" si="18"/>
        <v/>
      </c>
      <c r="M593" s="205" t="str" cm="1">
        <f t="array" ref="M593">_xlfn.IFS(NOT(ISERROR(VLOOKUP(Table5[[#This Row],[Section]],TB_notTB,1,FALSE))),"No",LEFT(Table5[[#This Row],[Section]],3)="ETB","PLS",LEFT(Table5[[#This Row],[Section]],1)="7","PDB",NOT(ISBLANK(Table5[[#This Row],[Section]])),"No")</f>
        <v>No</v>
      </c>
    </row>
    <row r="594" spans="1:13" x14ac:dyDescent="0.25">
      <c r="A594" s="126" t="s">
        <v>5655</v>
      </c>
      <c r="B594" s="126" t="s">
        <v>27677</v>
      </c>
      <c r="C594" s="126" t="s">
        <v>75</v>
      </c>
      <c r="D594" s="127">
        <v>0.155</v>
      </c>
      <c r="E594" s="128">
        <v>100</v>
      </c>
      <c r="F594" s="128">
        <v>100</v>
      </c>
      <c r="G594" s="126" t="s">
        <v>13718</v>
      </c>
      <c r="H594" s="126" t="s">
        <v>20127</v>
      </c>
      <c r="I594" s="126" t="s">
        <v>21060</v>
      </c>
      <c r="J594" s="126" t="s">
        <v>26235</v>
      </c>
      <c r="K594" s="9">
        <f>_xlfn.IFNA(VLOOKUP(Table5[[#This Row],[Section]],SubSill_Tier,2,FALSE),0)</f>
        <v>0</v>
      </c>
      <c r="L594" s="9" t="str">
        <f t="shared" si="18"/>
        <v/>
      </c>
      <c r="M594" s="205" t="str" cm="1">
        <f t="array" ref="M594">_xlfn.IFS(NOT(ISERROR(VLOOKUP(Table5[[#This Row],[Section]],TB_notTB,1,FALSE))),"No",LEFT(Table5[[#This Row],[Section]],3)="ETB","PLS",LEFT(Table5[[#This Row],[Section]],1)="7","PDB",NOT(ISBLANK(Table5[[#This Row],[Section]])),"No")</f>
        <v>No</v>
      </c>
    </row>
    <row r="595" spans="1:13" x14ac:dyDescent="0.25">
      <c r="A595" s="126" t="s">
        <v>5656</v>
      </c>
      <c r="B595" s="126" t="s">
        <v>5657</v>
      </c>
      <c r="C595" s="126" t="s">
        <v>75</v>
      </c>
      <c r="D595" s="127">
        <v>0.85099999999999998</v>
      </c>
      <c r="E595" s="128">
        <v>111</v>
      </c>
      <c r="F595" s="128">
        <v>111</v>
      </c>
      <c r="G595" s="126" t="s">
        <v>13725</v>
      </c>
      <c r="H595" s="126" t="s">
        <v>20134</v>
      </c>
      <c r="I595" s="126" t="s">
        <v>20135</v>
      </c>
      <c r="J595" s="126" t="s">
        <v>26236</v>
      </c>
      <c r="K595" s="9">
        <f>_xlfn.IFNA(VLOOKUP(Table5[[#This Row],[Section]],SubSill_Tier,2,FALSE),0)</f>
        <v>0</v>
      </c>
      <c r="L595" s="9" t="str">
        <f t="shared" si="18"/>
        <v/>
      </c>
      <c r="M595" s="205" t="str" cm="1">
        <f t="array" ref="M595">_xlfn.IFS(NOT(ISERROR(VLOOKUP(Table5[[#This Row],[Section]],TB_notTB,1,FALSE))),"No",LEFT(Table5[[#This Row],[Section]],3)="ETB","PLS",LEFT(Table5[[#This Row],[Section]],1)="7","PDB",NOT(ISBLANK(Table5[[#This Row],[Section]])),"No")</f>
        <v>No</v>
      </c>
    </row>
    <row r="596" spans="1:13" x14ac:dyDescent="0.25">
      <c r="A596" s="126" t="s">
        <v>5658</v>
      </c>
      <c r="B596" s="126" t="s">
        <v>17222</v>
      </c>
      <c r="C596" s="126" t="s">
        <v>75</v>
      </c>
      <c r="D596" s="127">
        <v>0.27</v>
      </c>
      <c r="E596" s="128">
        <v>100</v>
      </c>
      <c r="F596" s="128">
        <v>100</v>
      </c>
      <c r="G596" s="126" t="s">
        <v>13719</v>
      </c>
      <c r="H596" s="126" t="s">
        <v>20128</v>
      </c>
      <c r="I596" s="126" t="s">
        <v>20129</v>
      </c>
      <c r="J596" s="126" t="s">
        <v>26236</v>
      </c>
      <c r="K596" s="9">
        <f>_xlfn.IFNA(VLOOKUP(Table5[[#This Row],[Section]],SubSill_Tier,2,FALSE),0)</f>
        <v>0</v>
      </c>
      <c r="L596" s="9" t="str">
        <f t="shared" si="18"/>
        <v/>
      </c>
      <c r="M596" s="205" t="str" cm="1">
        <f t="array" ref="M596">_xlfn.IFS(NOT(ISERROR(VLOOKUP(Table5[[#This Row],[Section]],TB_notTB,1,FALSE))),"No",LEFT(Table5[[#This Row],[Section]],3)="ETB","PLS",LEFT(Table5[[#This Row],[Section]],1)="7","PDB",NOT(ISBLANK(Table5[[#This Row],[Section]])),"No")</f>
        <v>No</v>
      </c>
    </row>
    <row r="597" spans="1:13" x14ac:dyDescent="0.25">
      <c r="A597" s="126" t="s">
        <v>5659</v>
      </c>
      <c r="B597" s="126" t="s">
        <v>17222</v>
      </c>
      <c r="C597" s="126" t="s">
        <v>75</v>
      </c>
      <c r="D597" s="127">
        <v>0.85199999999999998</v>
      </c>
      <c r="E597" s="128">
        <v>100</v>
      </c>
      <c r="F597" s="128">
        <v>100</v>
      </c>
      <c r="G597" s="126" t="s">
        <v>13716</v>
      </c>
      <c r="H597" s="126" t="s">
        <v>20121</v>
      </c>
      <c r="I597" s="126" t="s">
        <v>20122</v>
      </c>
      <c r="J597" s="126" t="s">
        <v>26234</v>
      </c>
      <c r="K597" s="9">
        <f>_xlfn.IFNA(VLOOKUP(Table5[[#This Row],[Section]],SubSill_Tier,2,FALSE),0)</f>
        <v>0</v>
      </c>
      <c r="L597" s="9" t="str">
        <f t="shared" si="18"/>
        <v/>
      </c>
      <c r="M597" s="205" t="str" cm="1">
        <f t="array" ref="M597">_xlfn.IFS(NOT(ISERROR(VLOOKUP(Table5[[#This Row],[Section]],TB_notTB,1,FALSE))),"No",LEFT(Table5[[#This Row],[Section]],3)="ETB","PLS",LEFT(Table5[[#This Row],[Section]],1)="7","PDB",NOT(ISBLANK(Table5[[#This Row],[Section]])),"No")</f>
        <v>No</v>
      </c>
    </row>
    <row r="598" spans="1:13" x14ac:dyDescent="0.25">
      <c r="A598" s="126" t="s">
        <v>5660</v>
      </c>
      <c r="B598" s="126" t="s">
        <v>17222</v>
      </c>
      <c r="C598" s="126" t="s">
        <v>75</v>
      </c>
      <c r="D598" s="127">
        <v>0.74199999999999999</v>
      </c>
      <c r="E598" s="128">
        <v>215</v>
      </c>
      <c r="F598" s="128">
        <v>215</v>
      </c>
      <c r="G598" s="126" t="s">
        <v>13714</v>
      </c>
      <c r="H598" s="126" t="s">
        <v>20121</v>
      </c>
      <c r="I598" s="126" t="s">
        <v>20122</v>
      </c>
      <c r="J598" s="126" t="s">
        <v>26234</v>
      </c>
      <c r="K598" s="9">
        <f>_xlfn.IFNA(VLOOKUP(Table5[[#This Row],[Section]],SubSill_Tier,2,FALSE),0)</f>
        <v>0</v>
      </c>
      <c r="L598" s="9" t="str">
        <f t="shared" si="18"/>
        <v/>
      </c>
      <c r="M598" s="205" t="str" cm="1">
        <f t="array" ref="M598">_xlfn.IFS(NOT(ISERROR(VLOOKUP(Table5[[#This Row],[Section]],TB_notTB,1,FALSE))),"No",LEFT(Table5[[#This Row],[Section]],3)="ETB","PLS",LEFT(Table5[[#This Row],[Section]],1)="7","PDB",NOT(ISBLANK(Table5[[#This Row],[Section]])),"No")</f>
        <v>No</v>
      </c>
    </row>
    <row r="599" spans="1:13" x14ac:dyDescent="0.25">
      <c r="A599" s="126" t="s">
        <v>5661</v>
      </c>
      <c r="B599" s="126" t="s">
        <v>12478</v>
      </c>
      <c r="C599" s="126" t="s">
        <v>75</v>
      </c>
      <c r="D599" s="127">
        <v>0.35099999999999998</v>
      </c>
      <c r="E599" s="128">
        <v>102</v>
      </c>
      <c r="F599" s="128">
        <v>102</v>
      </c>
      <c r="G599" s="126" t="s">
        <v>13724</v>
      </c>
      <c r="H599" s="126" t="s">
        <v>21063</v>
      </c>
      <c r="I599" s="126" t="s">
        <v>21064</v>
      </c>
      <c r="J599" s="126" t="s">
        <v>26233</v>
      </c>
      <c r="K599" s="9">
        <f>_xlfn.IFNA(VLOOKUP(Table5[[#This Row],[Section]],SubSill_Tier,2,FALSE),0)</f>
        <v>0</v>
      </c>
      <c r="L599" s="9" t="str">
        <f t="shared" si="18"/>
        <v>Wall</v>
      </c>
      <c r="M599" s="205" t="str" cm="1">
        <f t="array" ref="M599">_xlfn.IFS(NOT(ISERROR(VLOOKUP(Table5[[#This Row],[Section]],TB_notTB,1,FALSE))),"No",LEFT(Table5[[#This Row],[Section]],3)="ETB","PLS",LEFT(Table5[[#This Row],[Section]],1)="7","PDB",NOT(ISBLANK(Table5[[#This Row],[Section]])),"No")</f>
        <v>No</v>
      </c>
    </row>
    <row r="600" spans="1:13" x14ac:dyDescent="0.25">
      <c r="A600" s="126" t="s">
        <v>5662</v>
      </c>
      <c r="B600" s="126" t="s">
        <v>17222</v>
      </c>
      <c r="C600" s="126" t="s">
        <v>75</v>
      </c>
      <c r="D600" s="127">
        <v>0.183</v>
      </c>
      <c r="E600" s="128">
        <v>100</v>
      </c>
      <c r="F600" s="128">
        <v>100</v>
      </c>
      <c r="G600" s="126" t="s">
        <v>13716</v>
      </c>
      <c r="H600" s="126" t="s">
        <v>20121</v>
      </c>
      <c r="I600" s="126" t="s">
        <v>20122</v>
      </c>
      <c r="J600" s="126" t="s">
        <v>26234</v>
      </c>
      <c r="K600" s="9">
        <f>_xlfn.IFNA(VLOOKUP(Table5[[#This Row],[Section]],SubSill_Tier,2,FALSE),0)</f>
        <v>0</v>
      </c>
      <c r="L600" s="9" t="str">
        <f t="shared" si="18"/>
        <v/>
      </c>
      <c r="M600" s="205" t="str" cm="1">
        <f t="array" ref="M600">_xlfn.IFS(NOT(ISERROR(VLOOKUP(Table5[[#This Row],[Section]],TB_notTB,1,FALSE))),"No",LEFT(Table5[[#This Row],[Section]],3)="ETB","PLS",LEFT(Table5[[#This Row],[Section]],1)="7","PDB",NOT(ISBLANK(Table5[[#This Row],[Section]])),"No")</f>
        <v>No</v>
      </c>
    </row>
    <row r="601" spans="1:13" x14ac:dyDescent="0.25">
      <c r="A601" s="126" t="s">
        <v>5663</v>
      </c>
      <c r="B601" s="126" t="s">
        <v>17222</v>
      </c>
      <c r="C601" s="126" t="s">
        <v>75</v>
      </c>
      <c r="D601" s="127">
        <v>0.13800000000000001</v>
      </c>
      <c r="E601" s="128">
        <v>100</v>
      </c>
      <c r="F601" s="128">
        <v>100</v>
      </c>
      <c r="G601" s="126" t="s">
        <v>13716</v>
      </c>
      <c r="H601" s="126" t="s">
        <v>20121</v>
      </c>
      <c r="I601" s="126" t="s">
        <v>20122</v>
      </c>
      <c r="J601" s="126" t="s">
        <v>26234</v>
      </c>
      <c r="K601" s="9">
        <f>_xlfn.IFNA(VLOOKUP(Table5[[#This Row],[Section]],SubSill_Tier,2,FALSE),0)</f>
        <v>0</v>
      </c>
      <c r="L601" s="9" t="str">
        <f t="shared" si="18"/>
        <v/>
      </c>
      <c r="M601" s="205" t="str" cm="1">
        <f t="array" ref="M601">_xlfn.IFS(NOT(ISERROR(VLOOKUP(Table5[[#This Row],[Section]],TB_notTB,1,FALSE))),"No",LEFT(Table5[[#This Row],[Section]],3)="ETB","PLS",LEFT(Table5[[#This Row],[Section]],1)="7","PDB",NOT(ISBLANK(Table5[[#This Row],[Section]])),"No")</f>
        <v>No</v>
      </c>
    </row>
    <row r="602" spans="1:13" x14ac:dyDescent="0.25">
      <c r="A602" s="126" t="s">
        <v>5664</v>
      </c>
      <c r="B602" s="126" t="s">
        <v>5665</v>
      </c>
      <c r="C602" s="126" t="s">
        <v>75</v>
      </c>
      <c r="D602" s="127">
        <v>3.181</v>
      </c>
      <c r="E602" s="128">
        <v>381</v>
      </c>
      <c r="F602" s="128">
        <v>381</v>
      </c>
      <c r="G602" s="126" t="s">
        <v>13725</v>
      </c>
      <c r="H602" s="126" t="s">
        <v>20134</v>
      </c>
      <c r="I602" s="126" t="s">
        <v>20135</v>
      </c>
      <c r="J602" s="126" t="s">
        <v>26240</v>
      </c>
      <c r="K602" s="9">
        <f>_xlfn.IFNA(VLOOKUP(Table5[[#This Row],[Section]],SubSill_Tier,2,FALSE),0)</f>
        <v>0</v>
      </c>
      <c r="L602" s="9" t="str">
        <f t="shared" si="18"/>
        <v/>
      </c>
      <c r="M602" s="205" t="str" cm="1">
        <f t="array" ref="M602">_xlfn.IFS(NOT(ISERROR(VLOOKUP(Table5[[#This Row],[Section]],TB_notTB,1,FALSE))),"No",LEFT(Table5[[#This Row],[Section]],3)="ETB","PLS",LEFT(Table5[[#This Row],[Section]],1)="7","PDB",NOT(ISBLANK(Table5[[#This Row],[Section]])),"No")</f>
        <v>No</v>
      </c>
    </row>
    <row r="603" spans="1:13" x14ac:dyDescent="0.25">
      <c r="A603" s="126" t="s">
        <v>79</v>
      </c>
      <c r="B603" s="126" t="s">
        <v>17222</v>
      </c>
      <c r="C603" s="126" t="s">
        <v>75</v>
      </c>
      <c r="D603" s="127">
        <v>1.0129999999999999</v>
      </c>
      <c r="E603" s="128">
        <v>183</v>
      </c>
      <c r="F603" s="128">
        <v>183</v>
      </c>
      <c r="G603" s="126" t="s">
        <v>13712</v>
      </c>
      <c r="H603" s="126" t="s">
        <v>20120</v>
      </c>
      <c r="I603" s="126" t="s">
        <v>21055</v>
      </c>
      <c r="J603" s="126" t="s">
        <v>26239</v>
      </c>
      <c r="K603" s="9">
        <f>_xlfn.IFNA(VLOOKUP(Table5[[#This Row],[Section]],SubSill_Tier,2,FALSE),0)</f>
        <v>0</v>
      </c>
      <c r="L603" s="9" t="str">
        <f t="shared" si="18"/>
        <v/>
      </c>
      <c r="M603" s="205" t="str" cm="1">
        <f t="array" ref="M603">_xlfn.IFS(NOT(ISERROR(VLOOKUP(Table5[[#This Row],[Section]],TB_notTB,1,FALSE))),"No",LEFT(Table5[[#This Row],[Section]],3)="ETB","PLS",LEFT(Table5[[#This Row],[Section]],1)="7","PDB",NOT(ISBLANK(Table5[[#This Row],[Section]])),"No")</f>
        <v>No</v>
      </c>
    </row>
    <row r="604" spans="1:13" x14ac:dyDescent="0.25">
      <c r="A604" s="126" t="s">
        <v>80</v>
      </c>
      <c r="B604" s="126" t="s">
        <v>22097</v>
      </c>
      <c r="C604" s="126" t="s">
        <v>75</v>
      </c>
      <c r="D604" s="127">
        <v>1.329</v>
      </c>
      <c r="E604" s="128">
        <v>269</v>
      </c>
      <c r="F604" s="128">
        <v>180</v>
      </c>
      <c r="G604" s="126" t="s">
        <v>13726</v>
      </c>
      <c r="H604" s="126" t="s">
        <v>20136</v>
      </c>
      <c r="I604" s="126" t="s">
        <v>21065</v>
      </c>
      <c r="J604" s="126" t="s">
        <v>26241</v>
      </c>
      <c r="K604" s="9">
        <f>_xlfn.IFNA(VLOOKUP(Table5[[#This Row],[Section]],SubSill_Tier,2,FALSE),0)</f>
        <v>0</v>
      </c>
      <c r="L604" s="9" t="str">
        <f t="shared" si="18"/>
        <v/>
      </c>
      <c r="M604" s="205" t="str" cm="1">
        <f t="array" ref="M604">_xlfn.IFS(NOT(ISERROR(VLOOKUP(Table5[[#This Row],[Section]],TB_notTB,1,FALSE))),"No",LEFT(Table5[[#This Row],[Section]],3)="ETB","PLS",LEFT(Table5[[#This Row],[Section]],1)="7","PDB",NOT(ISBLANK(Table5[[#This Row],[Section]])),"No")</f>
        <v>No</v>
      </c>
    </row>
    <row r="605" spans="1:13" x14ac:dyDescent="0.25">
      <c r="A605" s="126" t="s">
        <v>5666</v>
      </c>
      <c r="B605" s="126" t="s">
        <v>5667</v>
      </c>
      <c r="C605" s="126" t="s">
        <v>75</v>
      </c>
      <c r="D605" s="127">
        <v>2.0790000000000002</v>
      </c>
      <c r="E605" s="128">
        <v>253</v>
      </c>
      <c r="F605" s="128">
        <v>253</v>
      </c>
      <c r="G605" s="126" t="s">
        <v>13725</v>
      </c>
      <c r="H605" s="126" t="s">
        <v>20134</v>
      </c>
      <c r="I605" s="126" t="s">
        <v>20135</v>
      </c>
      <c r="J605" s="126" t="s">
        <v>26235</v>
      </c>
      <c r="K605" s="9">
        <f>_xlfn.IFNA(VLOOKUP(Table5[[#This Row],[Section]],SubSill_Tier,2,FALSE),0)</f>
        <v>0</v>
      </c>
      <c r="L605" s="9" t="str">
        <f t="shared" si="18"/>
        <v/>
      </c>
      <c r="M605" s="205" t="str" cm="1">
        <f t="array" ref="M605">_xlfn.IFS(NOT(ISERROR(VLOOKUP(Table5[[#This Row],[Section]],TB_notTB,1,FALSE))),"No",LEFT(Table5[[#This Row],[Section]],3)="ETB","PLS",LEFT(Table5[[#This Row],[Section]],1)="7","PDB",NOT(ISBLANK(Table5[[#This Row],[Section]])),"No")</f>
        <v>No</v>
      </c>
    </row>
    <row r="606" spans="1:13" x14ac:dyDescent="0.25">
      <c r="A606" s="126" t="s">
        <v>5668</v>
      </c>
      <c r="B606" s="126" t="s">
        <v>5669</v>
      </c>
      <c r="C606" s="126" t="s">
        <v>75</v>
      </c>
      <c r="D606" s="127">
        <v>0.28699999999999998</v>
      </c>
      <c r="E606" s="128">
        <v>136</v>
      </c>
      <c r="F606" s="128">
        <v>100</v>
      </c>
      <c r="G606" s="126" t="s">
        <v>13720</v>
      </c>
      <c r="H606" s="126" t="s">
        <v>20130</v>
      </c>
      <c r="I606" s="126" t="s">
        <v>20131</v>
      </c>
      <c r="J606" s="126" t="s">
        <v>26235</v>
      </c>
      <c r="K606" s="9">
        <f>_xlfn.IFNA(VLOOKUP(Table5[[#This Row],[Section]],SubSill_Tier,2,FALSE),0)</f>
        <v>0</v>
      </c>
      <c r="L606" s="9" t="str">
        <f t="shared" si="18"/>
        <v/>
      </c>
      <c r="M606" s="205" t="str" cm="1">
        <f t="array" ref="M606">_xlfn.IFS(NOT(ISERROR(VLOOKUP(Table5[[#This Row],[Section]],TB_notTB,1,FALSE))),"No",LEFT(Table5[[#This Row],[Section]],3)="ETB","PLS",LEFT(Table5[[#This Row],[Section]],1)="7","PDB",NOT(ISBLANK(Table5[[#This Row],[Section]])),"No")</f>
        <v>No</v>
      </c>
    </row>
    <row r="607" spans="1:13" x14ac:dyDescent="0.25">
      <c r="A607" s="126" t="s">
        <v>5670</v>
      </c>
      <c r="B607" s="126" t="s">
        <v>17222</v>
      </c>
      <c r="C607" s="126" t="s">
        <v>75</v>
      </c>
      <c r="D607" s="127">
        <v>4.9820000000000002</v>
      </c>
      <c r="E607" s="128">
        <v>406</v>
      </c>
      <c r="F607" s="128">
        <v>406</v>
      </c>
      <c r="G607" s="126" t="s">
        <v>13719</v>
      </c>
      <c r="H607" s="126" t="s">
        <v>20128</v>
      </c>
      <c r="I607" s="126" t="s">
        <v>20129</v>
      </c>
      <c r="J607" s="126" t="s">
        <v>26238</v>
      </c>
      <c r="K607" s="9">
        <f>_xlfn.IFNA(VLOOKUP(Table5[[#This Row],[Section]],SubSill_Tier,2,FALSE),0)</f>
        <v>0</v>
      </c>
      <c r="L607" s="9" t="str">
        <f t="shared" si="18"/>
        <v/>
      </c>
      <c r="M607" s="205" t="str" cm="1">
        <f t="array" ref="M607">_xlfn.IFS(NOT(ISERROR(VLOOKUP(Table5[[#This Row],[Section]],TB_notTB,1,FALSE))),"No",LEFT(Table5[[#This Row],[Section]],3)="ETB","PLS",LEFT(Table5[[#This Row],[Section]],1)="7","PDB",NOT(ISBLANK(Table5[[#This Row],[Section]])),"No")</f>
        <v>No</v>
      </c>
    </row>
    <row r="608" spans="1:13" x14ac:dyDescent="0.25">
      <c r="A608" s="126" t="s">
        <v>81</v>
      </c>
      <c r="B608" s="126" t="s">
        <v>17222</v>
      </c>
      <c r="C608" s="126" t="s">
        <v>75</v>
      </c>
      <c r="D608" s="127">
        <v>0.84299999999999997</v>
      </c>
      <c r="E608" s="128">
        <v>203</v>
      </c>
      <c r="F608" s="128">
        <v>203</v>
      </c>
      <c r="G608" s="126" t="s">
        <v>13711</v>
      </c>
      <c r="H608" s="126" t="s">
        <v>20119</v>
      </c>
      <c r="I608" s="126" t="s">
        <v>21054</v>
      </c>
      <c r="J608" s="126" t="s">
        <v>26232</v>
      </c>
      <c r="K608" s="9">
        <f>_xlfn.IFNA(VLOOKUP(Table5[[#This Row],[Section]],SubSill_Tier,2,FALSE),0)</f>
        <v>0</v>
      </c>
      <c r="L608" s="9" t="str">
        <f t="shared" si="18"/>
        <v/>
      </c>
      <c r="M608" s="205" t="str" cm="1">
        <f t="array" ref="M608">_xlfn.IFS(NOT(ISERROR(VLOOKUP(Table5[[#This Row],[Section]],TB_notTB,1,FALSE))),"No",LEFT(Table5[[#This Row],[Section]],3)="ETB","PLS",LEFT(Table5[[#This Row],[Section]],1)="7","PDB",NOT(ISBLANK(Table5[[#This Row],[Section]])),"No")</f>
        <v>No</v>
      </c>
    </row>
    <row r="609" spans="1:13" x14ac:dyDescent="0.25">
      <c r="A609" s="126" t="s">
        <v>5671</v>
      </c>
      <c r="B609" s="126" t="s">
        <v>5672</v>
      </c>
      <c r="C609" s="126" t="s">
        <v>75</v>
      </c>
      <c r="D609" s="127">
        <v>0.63100000000000001</v>
      </c>
      <c r="E609" s="128">
        <v>152</v>
      </c>
      <c r="F609" s="128">
        <v>152</v>
      </c>
      <c r="G609" s="126" t="s">
        <v>13717</v>
      </c>
      <c r="H609" s="126" t="s">
        <v>20125</v>
      </c>
      <c r="I609" s="126" t="s">
        <v>20126</v>
      </c>
      <c r="J609" s="126" t="s">
        <v>26235</v>
      </c>
      <c r="K609" s="9">
        <f>_xlfn.IFNA(VLOOKUP(Table5[[#This Row],[Section]],SubSill_Tier,2,FALSE),0)</f>
        <v>0</v>
      </c>
      <c r="L609" s="9" t="str">
        <f t="shared" si="18"/>
        <v/>
      </c>
      <c r="M609" s="205" t="str" cm="1">
        <f t="array" ref="M609">_xlfn.IFS(NOT(ISERROR(VLOOKUP(Table5[[#This Row],[Section]],TB_notTB,1,FALSE))),"No",LEFT(Table5[[#This Row],[Section]],3)="ETB","PLS",LEFT(Table5[[#This Row],[Section]],1)="7","PDB",NOT(ISBLANK(Table5[[#This Row],[Section]])),"No")</f>
        <v>No</v>
      </c>
    </row>
    <row r="610" spans="1:13" x14ac:dyDescent="0.25">
      <c r="A610" s="126" t="s">
        <v>5673</v>
      </c>
      <c r="B610" s="126" t="s">
        <v>17222</v>
      </c>
      <c r="C610" s="126" t="s">
        <v>75</v>
      </c>
      <c r="D610" s="127">
        <v>1.85</v>
      </c>
      <c r="E610" s="128">
        <v>229</v>
      </c>
      <c r="F610" s="128">
        <v>229</v>
      </c>
      <c r="G610" s="126" t="s">
        <v>13714</v>
      </c>
      <c r="H610" s="126" t="s">
        <v>20121</v>
      </c>
      <c r="I610" s="126" t="s">
        <v>20122</v>
      </c>
      <c r="J610" s="126" t="s">
        <v>26234</v>
      </c>
      <c r="K610" s="9">
        <f>_xlfn.IFNA(VLOOKUP(Table5[[#This Row],[Section]],SubSill_Tier,2,FALSE),0)</f>
        <v>0</v>
      </c>
      <c r="L610" s="9" t="str">
        <f t="shared" si="18"/>
        <v/>
      </c>
      <c r="M610" s="205" t="str" cm="1">
        <f t="array" ref="M610">_xlfn.IFS(NOT(ISERROR(VLOOKUP(Table5[[#This Row],[Section]],TB_notTB,1,FALSE))),"No",LEFT(Table5[[#This Row],[Section]],3)="ETB","PLS",LEFT(Table5[[#This Row],[Section]],1)="7","PDB",NOT(ISBLANK(Table5[[#This Row],[Section]])),"No")</f>
        <v>No</v>
      </c>
    </row>
    <row r="611" spans="1:13" x14ac:dyDescent="0.25">
      <c r="A611" s="126" t="s">
        <v>5674</v>
      </c>
      <c r="B611" s="126" t="s">
        <v>27678</v>
      </c>
      <c r="C611" s="126" t="s">
        <v>75</v>
      </c>
      <c r="D611" s="127">
        <v>0.25600000000000001</v>
      </c>
      <c r="E611" s="128">
        <v>124</v>
      </c>
      <c r="F611" s="128">
        <v>100</v>
      </c>
      <c r="G611" s="126" t="s">
        <v>13720</v>
      </c>
      <c r="H611" s="126" t="s">
        <v>20130</v>
      </c>
      <c r="I611" s="126" t="s">
        <v>20131</v>
      </c>
      <c r="J611" s="126" t="s">
        <v>26235</v>
      </c>
      <c r="K611" s="9">
        <f>_xlfn.IFNA(VLOOKUP(Table5[[#This Row],[Section]],SubSill_Tier,2,FALSE),0)</f>
        <v>0</v>
      </c>
      <c r="L611" s="9" t="str">
        <f t="shared" si="18"/>
        <v/>
      </c>
      <c r="M611" s="205" t="str" cm="1">
        <f t="array" ref="M611">_xlfn.IFS(NOT(ISERROR(VLOOKUP(Table5[[#This Row],[Section]],TB_notTB,1,FALSE))),"No",LEFT(Table5[[#This Row],[Section]],3)="ETB","PLS",LEFT(Table5[[#This Row],[Section]],1)="7","PDB",NOT(ISBLANK(Table5[[#This Row],[Section]])),"No")</f>
        <v>No</v>
      </c>
    </row>
    <row r="612" spans="1:13" x14ac:dyDescent="0.25">
      <c r="A612" s="126" t="s">
        <v>5675</v>
      </c>
      <c r="B612" s="126" t="s">
        <v>27679</v>
      </c>
      <c r="C612" s="126" t="s">
        <v>75</v>
      </c>
      <c r="D612" s="127">
        <v>0.20799999999999999</v>
      </c>
      <c r="E612" s="128">
        <v>100</v>
      </c>
      <c r="F612" s="128">
        <v>100</v>
      </c>
      <c r="G612" s="126" t="s">
        <v>13715</v>
      </c>
      <c r="H612" s="126" t="s">
        <v>20123</v>
      </c>
      <c r="I612" s="126" t="s">
        <v>21058</v>
      </c>
      <c r="J612" s="126" t="s">
        <v>26242</v>
      </c>
      <c r="K612" s="9">
        <f>_xlfn.IFNA(VLOOKUP(Table5[[#This Row],[Section]],SubSill_Tier,2,FALSE),0)</f>
        <v>0</v>
      </c>
      <c r="L612" s="9" t="str">
        <f t="shared" si="18"/>
        <v/>
      </c>
      <c r="M612" s="205" t="str" cm="1">
        <f t="array" ref="M612">_xlfn.IFS(NOT(ISERROR(VLOOKUP(Table5[[#This Row],[Section]],TB_notTB,1,FALSE))),"No",LEFT(Table5[[#This Row],[Section]],3)="ETB","PLS",LEFT(Table5[[#This Row],[Section]],1)="7","PDB",NOT(ISBLANK(Table5[[#This Row],[Section]])),"No")</f>
        <v>No</v>
      </c>
    </row>
    <row r="613" spans="1:13" x14ac:dyDescent="0.25">
      <c r="A613" s="126" t="s">
        <v>5676</v>
      </c>
      <c r="B613" s="126" t="s">
        <v>17222</v>
      </c>
      <c r="C613" s="126" t="s">
        <v>75</v>
      </c>
      <c r="D613" s="127">
        <v>0.39200000000000002</v>
      </c>
      <c r="E613" s="128">
        <v>115</v>
      </c>
      <c r="F613" s="128">
        <v>115</v>
      </c>
      <c r="G613" s="126" t="s">
        <v>13716</v>
      </c>
      <c r="H613" s="126" t="s">
        <v>20121</v>
      </c>
      <c r="I613" s="126" t="s">
        <v>20122</v>
      </c>
      <c r="J613" s="126" t="s">
        <v>26234</v>
      </c>
      <c r="K613" s="9">
        <f>_xlfn.IFNA(VLOOKUP(Table5[[#This Row],[Section]],SubSill_Tier,2,FALSE),0)</f>
        <v>0</v>
      </c>
      <c r="L613" s="9" t="str">
        <f t="shared" si="18"/>
        <v/>
      </c>
      <c r="M613" s="205" t="str" cm="1">
        <f t="array" ref="M613">_xlfn.IFS(NOT(ISERROR(VLOOKUP(Table5[[#This Row],[Section]],TB_notTB,1,FALSE))),"No",LEFT(Table5[[#This Row],[Section]],3)="ETB","PLS",LEFT(Table5[[#This Row],[Section]],1)="7","PDB",NOT(ISBLANK(Table5[[#This Row],[Section]])),"No")</f>
        <v>No</v>
      </c>
    </row>
    <row r="614" spans="1:13" x14ac:dyDescent="0.25">
      <c r="A614" s="126" t="s">
        <v>5677</v>
      </c>
      <c r="B614" s="126" t="s">
        <v>17222</v>
      </c>
      <c r="C614" s="126" t="s">
        <v>75</v>
      </c>
      <c r="D614" s="127">
        <v>0.23200000000000001</v>
      </c>
      <c r="E614" s="128">
        <v>100</v>
      </c>
      <c r="F614" s="128">
        <v>100</v>
      </c>
      <c r="G614" s="126" t="s">
        <v>13719</v>
      </c>
      <c r="H614" s="126" t="s">
        <v>20128</v>
      </c>
      <c r="I614" s="126" t="s">
        <v>20129</v>
      </c>
      <c r="J614" s="126" t="s">
        <v>26236</v>
      </c>
      <c r="K614" s="9">
        <f>_xlfn.IFNA(VLOOKUP(Table5[[#This Row],[Section]],SubSill_Tier,2,FALSE),0)</f>
        <v>0</v>
      </c>
      <c r="L614" s="9" t="str">
        <f t="shared" si="18"/>
        <v/>
      </c>
      <c r="M614" s="205" t="str" cm="1">
        <f t="array" ref="M614">_xlfn.IFS(NOT(ISERROR(VLOOKUP(Table5[[#This Row],[Section]],TB_notTB,1,FALSE))),"No",LEFT(Table5[[#This Row],[Section]],3)="ETB","PLS",LEFT(Table5[[#This Row],[Section]],1)="7","PDB",NOT(ISBLANK(Table5[[#This Row],[Section]])),"No")</f>
        <v>No</v>
      </c>
    </row>
    <row r="615" spans="1:13" x14ac:dyDescent="0.25">
      <c r="A615" s="126" t="s">
        <v>5678</v>
      </c>
      <c r="B615" s="126" t="s">
        <v>17222</v>
      </c>
      <c r="C615" s="126" t="s">
        <v>98</v>
      </c>
      <c r="D615" s="127">
        <v>0.505</v>
      </c>
      <c r="E615" s="128">
        <v>143</v>
      </c>
      <c r="F615" s="128">
        <v>143</v>
      </c>
      <c r="G615" s="126" t="s">
        <v>13727</v>
      </c>
      <c r="H615" s="126" t="s">
        <v>20121</v>
      </c>
      <c r="I615" s="126" t="s">
        <v>20122</v>
      </c>
      <c r="J615" s="126" t="s">
        <v>26234</v>
      </c>
      <c r="K615" s="9">
        <f>_xlfn.IFNA(VLOOKUP(Table5[[#This Row],[Section]],SubSill_Tier,2,FALSE),0)</f>
        <v>0</v>
      </c>
      <c r="L615" s="9" t="str">
        <f t="shared" si="18"/>
        <v/>
      </c>
      <c r="M615" s="205" t="str" cm="1">
        <f t="array" ref="M615">_xlfn.IFS(NOT(ISERROR(VLOOKUP(Table5[[#This Row],[Section]],TB_notTB,1,FALSE))),"No",LEFT(Table5[[#This Row],[Section]],3)="ETB","PLS",LEFT(Table5[[#This Row],[Section]],1)="7","PDB",NOT(ISBLANK(Table5[[#This Row],[Section]])),"No")</f>
        <v>No</v>
      </c>
    </row>
    <row r="616" spans="1:13" x14ac:dyDescent="0.25">
      <c r="A616" s="126" t="s">
        <v>5679</v>
      </c>
      <c r="B616" s="126" t="s">
        <v>17222</v>
      </c>
      <c r="C616" s="126" t="s">
        <v>98</v>
      </c>
      <c r="D616" s="127">
        <v>0.88700000000000001</v>
      </c>
      <c r="E616" s="128">
        <v>306</v>
      </c>
      <c r="F616" s="128">
        <v>147</v>
      </c>
      <c r="G616" s="126" t="s">
        <v>13727</v>
      </c>
      <c r="H616" s="126" t="s">
        <v>20121</v>
      </c>
      <c r="I616" s="126" t="s">
        <v>20122</v>
      </c>
      <c r="J616" s="126" t="s">
        <v>26234</v>
      </c>
      <c r="K616" s="9">
        <f>_xlfn.IFNA(VLOOKUP(Table5[[#This Row],[Section]],SubSill_Tier,2,FALSE),0)</f>
        <v>0</v>
      </c>
      <c r="L616" s="9" t="str">
        <f t="shared" si="18"/>
        <v/>
      </c>
      <c r="M616" s="205" t="str" cm="1">
        <f t="array" ref="M616">_xlfn.IFS(NOT(ISERROR(VLOOKUP(Table5[[#This Row],[Section]],TB_notTB,1,FALSE))),"No",LEFT(Table5[[#This Row],[Section]],3)="ETB","PLS",LEFT(Table5[[#This Row],[Section]],1)="7","PDB",NOT(ISBLANK(Table5[[#This Row],[Section]])),"No")</f>
        <v>No</v>
      </c>
    </row>
    <row r="617" spans="1:13" x14ac:dyDescent="0.25">
      <c r="A617" s="126" t="s">
        <v>5680</v>
      </c>
      <c r="B617" s="126" t="s">
        <v>27680</v>
      </c>
      <c r="C617" s="126" t="s">
        <v>75</v>
      </c>
      <c r="D617" s="127">
        <v>1.0149999999999999</v>
      </c>
      <c r="E617" s="128">
        <v>240</v>
      </c>
      <c r="F617" s="128">
        <v>240</v>
      </c>
      <c r="G617" s="126" t="s">
        <v>13719</v>
      </c>
      <c r="H617" s="126" t="s">
        <v>20128</v>
      </c>
      <c r="I617" s="126" t="s">
        <v>20129</v>
      </c>
      <c r="J617" s="126" t="s">
        <v>26235</v>
      </c>
      <c r="K617" s="9">
        <f>_xlfn.IFNA(VLOOKUP(Table5[[#This Row],[Section]],SubSill_Tier,2,FALSE),0)</f>
        <v>0</v>
      </c>
      <c r="L617" s="9" t="str">
        <f t="shared" si="18"/>
        <v/>
      </c>
      <c r="M617" s="205" t="str" cm="1">
        <f t="array" ref="M617">_xlfn.IFS(NOT(ISERROR(VLOOKUP(Table5[[#This Row],[Section]],TB_notTB,1,FALSE))),"No",LEFT(Table5[[#This Row],[Section]],3)="ETB","PLS",LEFT(Table5[[#This Row],[Section]],1)="7","PDB",NOT(ISBLANK(Table5[[#This Row],[Section]])),"No")</f>
        <v>No</v>
      </c>
    </row>
    <row r="618" spans="1:13" x14ac:dyDescent="0.25">
      <c r="A618" s="126" t="s">
        <v>82</v>
      </c>
      <c r="B618" s="126" t="s">
        <v>17222</v>
      </c>
      <c r="C618" s="126" t="s">
        <v>75</v>
      </c>
      <c r="D618" s="127">
        <v>0.97899999999999998</v>
      </c>
      <c r="E618" s="128">
        <v>235</v>
      </c>
      <c r="F618" s="128">
        <v>235</v>
      </c>
      <c r="G618" s="126" t="s">
        <v>13728</v>
      </c>
      <c r="H618" s="126" t="s">
        <v>20137</v>
      </c>
      <c r="I618" s="126" t="s">
        <v>21066</v>
      </c>
      <c r="J618" s="126" t="s">
        <v>26232</v>
      </c>
      <c r="K618" s="9">
        <f>_xlfn.IFNA(VLOOKUP(Table5[[#This Row],[Section]],SubSill_Tier,2,FALSE),0)</f>
        <v>0</v>
      </c>
      <c r="L618" s="9" t="str">
        <f t="shared" si="18"/>
        <v/>
      </c>
      <c r="M618" s="205" t="str" cm="1">
        <f t="array" ref="M618">_xlfn.IFS(NOT(ISERROR(VLOOKUP(Table5[[#This Row],[Section]],TB_notTB,1,FALSE))),"No",LEFT(Table5[[#This Row],[Section]],3)="ETB","PLS",LEFT(Table5[[#This Row],[Section]],1)="7","PDB",NOT(ISBLANK(Table5[[#This Row],[Section]])),"No")</f>
        <v>No</v>
      </c>
    </row>
    <row r="619" spans="1:13" x14ac:dyDescent="0.25">
      <c r="A619" s="126" t="s">
        <v>5681</v>
      </c>
      <c r="B619" s="126" t="s">
        <v>17222</v>
      </c>
      <c r="C619" s="126" t="s">
        <v>75</v>
      </c>
      <c r="D619" s="127">
        <v>0.26300000000000001</v>
      </c>
      <c r="E619" s="128">
        <v>127</v>
      </c>
      <c r="F619" s="128">
        <v>127</v>
      </c>
      <c r="G619" s="126" t="s">
        <v>13718</v>
      </c>
      <c r="H619" s="126" t="s">
        <v>20127</v>
      </c>
      <c r="I619" s="126" t="s">
        <v>21060</v>
      </c>
      <c r="J619" s="126" t="s">
        <v>26236</v>
      </c>
      <c r="K619" s="9">
        <f>_xlfn.IFNA(VLOOKUP(Table5[[#This Row],[Section]],SubSill_Tier,2,FALSE),0)</f>
        <v>0</v>
      </c>
      <c r="L619" s="9" t="str">
        <f t="shared" si="18"/>
        <v/>
      </c>
      <c r="M619" s="205" t="str" cm="1">
        <f t="array" ref="M619">_xlfn.IFS(NOT(ISERROR(VLOOKUP(Table5[[#This Row],[Section]],TB_notTB,1,FALSE))),"No",LEFT(Table5[[#This Row],[Section]],3)="ETB","PLS",LEFT(Table5[[#This Row],[Section]],1)="7","PDB",NOT(ISBLANK(Table5[[#This Row],[Section]])),"No")</f>
        <v>No</v>
      </c>
    </row>
    <row r="620" spans="1:13" x14ac:dyDescent="0.25">
      <c r="A620" s="126" t="s">
        <v>83</v>
      </c>
      <c r="B620" s="126" t="s">
        <v>17222</v>
      </c>
      <c r="C620" s="126" t="s">
        <v>75</v>
      </c>
      <c r="D620" s="127">
        <v>2.0619999999999998</v>
      </c>
      <c r="E620" s="128">
        <v>732</v>
      </c>
      <c r="F620" s="128">
        <v>732</v>
      </c>
      <c r="G620" s="126" t="s">
        <v>13712</v>
      </c>
      <c r="H620" s="126" t="s">
        <v>20120</v>
      </c>
      <c r="I620" s="126" t="s">
        <v>21055</v>
      </c>
      <c r="J620" s="126" t="s">
        <v>26232</v>
      </c>
      <c r="K620" s="9">
        <f>_xlfn.IFNA(VLOOKUP(Table5[[#This Row],[Section]],SubSill_Tier,2,FALSE),0)</f>
        <v>0</v>
      </c>
      <c r="L620" s="9" t="str">
        <f t="shared" si="18"/>
        <v/>
      </c>
      <c r="M620" s="205" t="str" cm="1">
        <f t="array" ref="M620">_xlfn.IFS(NOT(ISERROR(VLOOKUP(Table5[[#This Row],[Section]],TB_notTB,1,FALSE))),"No",LEFT(Table5[[#This Row],[Section]],3)="ETB","PLS",LEFT(Table5[[#This Row],[Section]],1)="7","PDB",NOT(ISBLANK(Table5[[#This Row],[Section]])),"No")</f>
        <v>No</v>
      </c>
    </row>
    <row r="621" spans="1:13" x14ac:dyDescent="0.25">
      <c r="A621" s="126" t="s">
        <v>5682</v>
      </c>
      <c r="B621" s="126" t="s">
        <v>27681</v>
      </c>
      <c r="C621" s="126" t="s">
        <v>75</v>
      </c>
      <c r="D621" s="127">
        <v>3.4169999999999998</v>
      </c>
      <c r="E621" s="128">
        <v>330</v>
      </c>
      <c r="F621" s="128">
        <v>330</v>
      </c>
      <c r="G621" s="126" t="s">
        <v>13725</v>
      </c>
      <c r="H621" s="126" t="s">
        <v>20134</v>
      </c>
      <c r="I621" s="126" t="s">
        <v>20135</v>
      </c>
      <c r="J621" s="126" t="s">
        <v>26240</v>
      </c>
      <c r="K621" s="9">
        <f>_xlfn.IFNA(VLOOKUP(Table5[[#This Row],[Section]],SubSill_Tier,2,FALSE),0)</f>
        <v>0</v>
      </c>
      <c r="L621" s="9" t="str">
        <f t="shared" si="18"/>
        <v/>
      </c>
      <c r="M621" s="205" t="str" cm="1">
        <f t="array" ref="M621">_xlfn.IFS(NOT(ISERROR(VLOOKUP(Table5[[#This Row],[Section]],TB_notTB,1,FALSE))),"No",LEFT(Table5[[#This Row],[Section]],3)="ETB","PLS",LEFT(Table5[[#This Row],[Section]],1)="7","PDB",NOT(ISBLANK(Table5[[#This Row],[Section]])),"No")</f>
        <v>No</v>
      </c>
    </row>
    <row r="622" spans="1:13" x14ac:dyDescent="0.25">
      <c r="A622" s="126" t="s">
        <v>84</v>
      </c>
      <c r="B622" s="126" t="s">
        <v>17222</v>
      </c>
      <c r="C622" s="126" t="s">
        <v>75</v>
      </c>
      <c r="D622" s="127">
        <v>0.48</v>
      </c>
      <c r="E622" s="128">
        <v>118</v>
      </c>
      <c r="F622" s="128">
        <v>118</v>
      </c>
      <c r="G622" s="126" t="s">
        <v>13712</v>
      </c>
      <c r="H622" s="126" t="s">
        <v>20120</v>
      </c>
      <c r="I622" s="126" t="s">
        <v>21055</v>
      </c>
      <c r="J622" s="126" t="s">
        <v>26232</v>
      </c>
      <c r="K622" s="9">
        <f>_xlfn.IFNA(VLOOKUP(Table5[[#This Row],[Section]],SubSill_Tier,2,FALSE),0)</f>
        <v>0</v>
      </c>
      <c r="L622" s="9" t="str">
        <f t="shared" si="18"/>
        <v/>
      </c>
      <c r="M622" s="205" t="str" cm="1">
        <f t="array" ref="M622">_xlfn.IFS(NOT(ISERROR(VLOOKUP(Table5[[#This Row],[Section]],TB_notTB,1,FALSE))),"No",LEFT(Table5[[#This Row],[Section]],3)="ETB","PLS",LEFT(Table5[[#This Row],[Section]],1)="7","PDB",NOT(ISBLANK(Table5[[#This Row],[Section]])),"No")</f>
        <v>No</v>
      </c>
    </row>
    <row r="623" spans="1:13" x14ac:dyDescent="0.25">
      <c r="A623" s="126" t="s">
        <v>5683</v>
      </c>
      <c r="B623" s="126" t="s">
        <v>27682</v>
      </c>
      <c r="C623" s="126" t="s">
        <v>75</v>
      </c>
      <c r="D623" s="127">
        <v>2.3380000000000001</v>
      </c>
      <c r="E623" s="128">
        <v>368</v>
      </c>
      <c r="F623" s="128">
        <v>368</v>
      </c>
      <c r="G623" s="126" t="s">
        <v>13720</v>
      </c>
      <c r="H623" s="126" t="s">
        <v>20130</v>
      </c>
      <c r="I623" s="126" t="s">
        <v>20131</v>
      </c>
      <c r="J623" s="126" t="s">
        <v>26235</v>
      </c>
      <c r="K623" s="9">
        <f>_xlfn.IFNA(VLOOKUP(Table5[[#This Row],[Section]],SubSill_Tier,2,FALSE),0)</f>
        <v>0</v>
      </c>
      <c r="L623" s="9" t="str">
        <f t="shared" si="18"/>
        <v/>
      </c>
      <c r="M623" s="205" t="str" cm="1">
        <f t="array" ref="M623">_xlfn.IFS(NOT(ISERROR(VLOOKUP(Table5[[#This Row],[Section]],TB_notTB,1,FALSE))),"No",LEFT(Table5[[#This Row],[Section]],3)="ETB","PLS",LEFT(Table5[[#This Row],[Section]],1)="7","PDB",NOT(ISBLANK(Table5[[#This Row],[Section]])),"No")</f>
        <v>No</v>
      </c>
    </row>
    <row r="624" spans="1:13" x14ac:dyDescent="0.25">
      <c r="A624" s="126" t="s">
        <v>5684</v>
      </c>
      <c r="B624" s="126" t="s">
        <v>27436</v>
      </c>
      <c r="C624" s="126" t="s">
        <v>75</v>
      </c>
      <c r="D624" s="127">
        <v>2.13</v>
      </c>
      <c r="E624" s="128">
        <v>680</v>
      </c>
      <c r="F624" s="128">
        <v>680</v>
      </c>
      <c r="G624" s="126" t="s">
        <v>13724</v>
      </c>
      <c r="H624" s="126" t="s">
        <v>21063</v>
      </c>
      <c r="I624" s="126" t="s">
        <v>21064</v>
      </c>
      <c r="J624" s="126" t="s">
        <v>26233</v>
      </c>
      <c r="K624" s="9">
        <f>_xlfn.IFNA(VLOOKUP(Table5[[#This Row],[Section]],SubSill_Tier,2,FALSE),0)</f>
        <v>0</v>
      </c>
      <c r="L624" s="9" t="str">
        <f t="shared" si="18"/>
        <v>Wall</v>
      </c>
      <c r="M624" s="205" t="str" cm="1">
        <f t="array" ref="M624">_xlfn.IFS(NOT(ISERROR(VLOOKUP(Table5[[#This Row],[Section]],TB_notTB,1,FALSE))),"No",LEFT(Table5[[#This Row],[Section]],3)="ETB","PLS",LEFT(Table5[[#This Row],[Section]],1)="7","PDB",NOT(ISBLANK(Table5[[#This Row],[Section]])),"No")</f>
        <v>No</v>
      </c>
    </row>
    <row r="625" spans="1:13" x14ac:dyDescent="0.25">
      <c r="A625" s="126" t="s">
        <v>5685</v>
      </c>
      <c r="B625" s="126" t="s">
        <v>5686</v>
      </c>
      <c r="C625" s="126" t="s">
        <v>75</v>
      </c>
      <c r="D625" s="127">
        <v>8.6999999999999994E-2</v>
      </c>
      <c r="E625" s="128">
        <v>100</v>
      </c>
      <c r="F625" s="128">
        <v>100</v>
      </c>
      <c r="G625" s="126" t="s">
        <v>13719</v>
      </c>
      <c r="H625" s="126" t="s">
        <v>20128</v>
      </c>
      <c r="I625" s="126" t="s">
        <v>20129</v>
      </c>
      <c r="J625" s="126" t="s">
        <v>26236</v>
      </c>
      <c r="K625" s="9">
        <f>_xlfn.IFNA(VLOOKUP(Table5[[#This Row],[Section]],SubSill_Tier,2,FALSE),0)</f>
        <v>0</v>
      </c>
      <c r="L625" s="9" t="str">
        <f t="shared" si="18"/>
        <v/>
      </c>
      <c r="M625" s="205" t="str" cm="1">
        <f t="array" ref="M625">_xlfn.IFS(NOT(ISERROR(VLOOKUP(Table5[[#This Row],[Section]],TB_notTB,1,FALSE))),"No",LEFT(Table5[[#This Row],[Section]],3)="ETB","PLS",LEFT(Table5[[#This Row],[Section]],1)="7","PDB",NOT(ISBLANK(Table5[[#This Row],[Section]])),"No")</f>
        <v>No</v>
      </c>
    </row>
    <row r="626" spans="1:13" x14ac:dyDescent="0.25">
      <c r="A626" s="126" t="s">
        <v>5687</v>
      </c>
      <c r="B626" s="126" t="s">
        <v>27683</v>
      </c>
      <c r="C626" s="126" t="s">
        <v>75</v>
      </c>
      <c r="D626" s="127">
        <v>0.19800000000000001</v>
      </c>
      <c r="E626" s="128">
        <v>100</v>
      </c>
      <c r="F626" s="128">
        <v>100</v>
      </c>
      <c r="G626" s="126" t="s">
        <v>13715</v>
      </c>
      <c r="H626" s="126" t="s">
        <v>20123</v>
      </c>
      <c r="I626" s="126" t="s">
        <v>21058</v>
      </c>
      <c r="J626" s="126" t="s">
        <v>26236</v>
      </c>
      <c r="K626" s="9">
        <f>_xlfn.IFNA(VLOOKUP(Table5[[#This Row],[Section]],SubSill_Tier,2,FALSE),0)</f>
        <v>0</v>
      </c>
      <c r="L626" s="9" t="str">
        <f t="shared" si="18"/>
        <v/>
      </c>
      <c r="M626" s="205" t="str" cm="1">
        <f t="array" ref="M626">_xlfn.IFS(NOT(ISERROR(VLOOKUP(Table5[[#This Row],[Section]],TB_notTB,1,FALSE))),"No",LEFT(Table5[[#This Row],[Section]],3)="ETB","PLS",LEFT(Table5[[#This Row],[Section]],1)="7","PDB",NOT(ISBLANK(Table5[[#This Row],[Section]])),"No")</f>
        <v>No</v>
      </c>
    </row>
    <row r="627" spans="1:13" x14ac:dyDescent="0.25">
      <c r="A627" s="126" t="s">
        <v>85</v>
      </c>
      <c r="B627" s="126" t="s">
        <v>86</v>
      </c>
      <c r="C627" s="126" t="s">
        <v>75</v>
      </c>
      <c r="D627" s="127">
        <v>2.2170000000000001</v>
      </c>
      <c r="E627" s="128">
        <v>298</v>
      </c>
      <c r="F627" s="128">
        <v>298</v>
      </c>
      <c r="G627" s="126" t="s">
        <v>13729</v>
      </c>
      <c r="H627" s="126" t="s">
        <v>20138</v>
      </c>
      <c r="I627" s="126" t="s">
        <v>21067</v>
      </c>
      <c r="J627" s="126" t="s">
        <v>26232</v>
      </c>
      <c r="K627" s="9">
        <f>_xlfn.IFNA(VLOOKUP(Table5[[#This Row],[Section]],SubSill_Tier,2,FALSE),0)</f>
        <v>0</v>
      </c>
      <c r="L627" s="9" t="str">
        <f t="shared" si="18"/>
        <v/>
      </c>
      <c r="M627" s="205" t="str" cm="1">
        <f t="array" ref="M627">_xlfn.IFS(NOT(ISERROR(VLOOKUP(Table5[[#This Row],[Section]],TB_notTB,1,FALSE))),"No",LEFT(Table5[[#This Row],[Section]],3)="ETB","PLS",LEFT(Table5[[#This Row],[Section]],1)="7","PDB",NOT(ISBLANK(Table5[[#This Row],[Section]])),"No")</f>
        <v>No</v>
      </c>
    </row>
    <row r="628" spans="1:13" x14ac:dyDescent="0.25">
      <c r="A628" s="126" t="s">
        <v>5688</v>
      </c>
      <c r="B628" s="126" t="s">
        <v>27684</v>
      </c>
      <c r="C628" s="126" t="s">
        <v>75</v>
      </c>
      <c r="D628" s="127">
        <v>4.4420000000000002</v>
      </c>
      <c r="E628" s="128">
        <v>345</v>
      </c>
      <c r="F628" s="128">
        <v>256</v>
      </c>
      <c r="G628" s="126" t="s">
        <v>13725</v>
      </c>
      <c r="H628" s="126" t="s">
        <v>20134</v>
      </c>
      <c r="I628" s="126" t="s">
        <v>20135</v>
      </c>
      <c r="J628" s="126" t="s">
        <v>26238</v>
      </c>
      <c r="K628" s="9">
        <f>_xlfn.IFNA(VLOOKUP(Table5[[#This Row],[Section]],SubSill_Tier,2,FALSE),0)</f>
        <v>0</v>
      </c>
      <c r="L628" s="9" t="str">
        <f t="shared" si="18"/>
        <v/>
      </c>
      <c r="M628" s="205" t="str" cm="1">
        <f t="array" ref="M628">_xlfn.IFS(NOT(ISERROR(VLOOKUP(Table5[[#This Row],[Section]],TB_notTB,1,FALSE))),"No",LEFT(Table5[[#This Row],[Section]],3)="ETB","PLS",LEFT(Table5[[#This Row],[Section]],1)="7","PDB",NOT(ISBLANK(Table5[[#This Row],[Section]])),"No")</f>
        <v>No</v>
      </c>
    </row>
    <row r="629" spans="1:13" x14ac:dyDescent="0.25">
      <c r="A629" s="126" t="s">
        <v>5689</v>
      </c>
      <c r="B629" s="126" t="s">
        <v>17222</v>
      </c>
      <c r="C629" s="126" t="s">
        <v>75</v>
      </c>
      <c r="D629" s="127">
        <v>0.92800000000000005</v>
      </c>
      <c r="E629" s="128">
        <v>100</v>
      </c>
      <c r="F629" s="128">
        <v>100</v>
      </c>
      <c r="G629" s="126" t="s">
        <v>13715</v>
      </c>
      <c r="H629" s="126" t="s">
        <v>20123</v>
      </c>
      <c r="I629" s="126" t="s">
        <v>21058</v>
      </c>
      <c r="J629" s="126" t="s">
        <v>26236</v>
      </c>
      <c r="K629" s="9">
        <f>_xlfn.IFNA(VLOOKUP(Table5[[#This Row],[Section]],SubSill_Tier,2,FALSE),0)</f>
        <v>0</v>
      </c>
      <c r="L629" s="9" t="str">
        <f t="shared" si="18"/>
        <v/>
      </c>
      <c r="M629" s="205" t="str" cm="1">
        <f t="array" ref="M629">_xlfn.IFS(NOT(ISERROR(VLOOKUP(Table5[[#This Row],[Section]],TB_notTB,1,FALSE))),"No",LEFT(Table5[[#This Row],[Section]],3)="ETB","PLS",LEFT(Table5[[#This Row],[Section]],1)="7","PDB",NOT(ISBLANK(Table5[[#This Row],[Section]])),"No")</f>
        <v>No</v>
      </c>
    </row>
    <row r="630" spans="1:13" x14ac:dyDescent="0.25">
      <c r="A630" s="126" t="s">
        <v>5690</v>
      </c>
      <c r="B630" s="126" t="s">
        <v>17222</v>
      </c>
      <c r="C630" s="126" t="s">
        <v>75</v>
      </c>
      <c r="D630" s="127">
        <v>1.1499999999999999</v>
      </c>
      <c r="E630" s="128">
        <v>273</v>
      </c>
      <c r="F630" s="128">
        <v>140</v>
      </c>
      <c r="G630" s="126" t="s">
        <v>13720</v>
      </c>
      <c r="H630" s="126" t="s">
        <v>20130</v>
      </c>
      <c r="I630" s="126" t="s">
        <v>20131</v>
      </c>
      <c r="J630" s="126" t="s">
        <v>26236</v>
      </c>
      <c r="K630" s="9">
        <f>_xlfn.IFNA(VLOOKUP(Table5[[#This Row],[Section]],SubSill_Tier,2,FALSE),0)</f>
        <v>0</v>
      </c>
      <c r="L630" s="9" t="str">
        <f t="shared" si="18"/>
        <v/>
      </c>
      <c r="M630" s="205" t="str" cm="1">
        <f t="array" ref="M630">_xlfn.IFS(NOT(ISERROR(VLOOKUP(Table5[[#This Row],[Section]],TB_notTB,1,FALSE))),"No",LEFT(Table5[[#This Row],[Section]],3)="ETB","PLS",LEFT(Table5[[#This Row],[Section]],1)="7","PDB",NOT(ISBLANK(Table5[[#This Row],[Section]])),"No")</f>
        <v>No</v>
      </c>
    </row>
    <row r="631" spans="1:13" x14ac:dyDescent="0.25">
      <c r="A631" s="126" t="s">
        <v>87</v>
      </c>
      <c r="B631" s="126" t="s">
        <v>17222</v>
      </c>
      <c r="C631" s="126" t="s">
        <v>75</v>
      </c>
      <c r="D631" s="127">
        <v>1.421</v>
      </c>
      <c r="E631" s="128">
        <v>266</v>
      </c>
      <c r="F631" s="128">
        <v>266</v>
      </c>
      <c r="G631" s="126" t="s">
        <v>13711</v>
      </c>
      <c r="H631" s="126" t="s">
        <v>20119</v>
      </c>
      <c r="I631" s="126" t="s">
        <v>21054</v>
      </c>
      <c r="J631" s="126" t="s">
        <v>26232</v>
      </c>
      <c r="K631" s="9">
        <f>_xlfn.IFNA(VLOOKUP(Table5[[#This Row],[Section]],SubSill_Tier,2,FALSE),0)</f>
        <v>0</v>
      </c>
      <c r="L631" s="9" t="str">
        <f t="shared" si="18"/>
        <v/>
      </c>
      <c r="M631" s="205" t="str" cm="1">
        <f t="array" ref="M631">_xlfn.IFS(NOT(ISERROR(VLOOKUP(Table5[[#This Row],[Section]],TB_notTB,1,FALSE))),"No",LEFT(Table5[[#This Row],[Section]],3)="ETB","PLS",LEFT(Table5[[#This Row],[Section]],1)="7","PDB",NOT(ISBLANK(Table5[[#This Row],[Section]])),"No")</f>
        <v>No</v>
      </c>
    </row>
    <row r="632" spans="1:13" x14ac:dyDescent="0.25">
      <c r="A632" s="126" t="s">
        <v>88</v>
      </c>
      <c r="B632" s="126" t="s">
        <v>17222</v>
      </c>
      <c r="C632" s="126" t="s">
        <v>13421</v>
      </c>
      <c r="D632" s="127">
        <v>1.65</v>
      </c>
      <c r="E632" s="128">
        <v>385</v>
      </c>
      <c r="F632" s="128">
        <v>385</v>
      </c>
      <c r="G632" s="126" t="s">
        <v>13730</v>
      </c>
      <c r="H632" s="126" t="s">
        <v>20139</v>
      </c>
      <c r="I632" s="126" t="s">
        <v>20140</v>
      </c>
      <c r="J632" s="126" t="s">
        <v>26243</v>
      </c>
      <c r="K632" s="9">
        <f>_xlfn.IFNA(VLOOKUP(Table5[[#This Row],[Section]],SubSill_Tier,2,FALSE),0)</f>
        <v>0</v>
      </c>
      <c r="L632" s="9" t="str">
        <f t="shared" si="18"/>
        <v/>
      </c>
      <c r="M632" s="205" t="str" cm="1">
        <f t="array" ref="M632">_xlfn.IFS(NOT(ISERROR(VLOOKUP(Table5[[#This Row],[Section]],TB_notTB,1,FALSE))),"No",LEFT(Table5[[#This Row],[Section]],3)="ETB","PLS",LEFT(Table5[[#This Row],[Section]],1)="7","PDB",NOT(ISBLANK(Table5[[#This Row],[Section]])),"No")</f>
        <v>No</v>
      </c>
    </row>
    <row r="633" spans="1:13" x14ac:dyDescent="0.25">
      <c r="A633" s="126" t="s">
        <v>5691</v>
      </c>
      <c r="B633" s="126" t="s">
        <v>27685</v>
      </c>
      <c r="C633" s="126" t="s">
        <v>75</v>
      </c>
      <c r="D633" s="127">
        <v>5.1909999999999998</v>
      </c>
      <c r="E633" s="128">
        <v>537</v>
      </c>
      <c r="F633" s="128">
        <v>537</v>
      </c>
      <c r="G633" s="126" t="s">
        <v>13720</v>
      </c>
      <c r="H633" s="126" t="s">
        <v>20141</v>
      </c>
      <c r="I633" s="126" t="s">
        <v>20142</v>
      </c>
      <c r="J633" s="126" t="s">
        <v>26244</v>
      </c>
      <c r="K633" s="9">
        <f>_xlfn.IFNA(VLOOKUP(Table5[[#This Row],[Section]],SubSill_Tier,2,FALSE),0)</f>
        <v>0</v>
      </c>
      <c r="L633" s="9" t="str">
        <f t="shared" si="18"/>
        <v/>
      </c>
      <c r="M633" s="205" t="str" cm="1">
        <f t="array" ref="M633">_xlfn.IFS(NOT(ISERROR(VLOOKUP(Table5[[#This Row],[Section]],TB_notTB,1,FALSE))),"No",LEFT(Table5[[#This Row],[Section]],3)="ETB","PLS",LEFT(Table5[[#This Row],[Section]],1)="7","PDB",NOT(ISBLANK(Table5[[#This Row],[Section]])),"No")</f>
        <v>No</v>
      </c>
    </row>
    <row r="634" spans="1:13" x14ac:dyDescent="0.25">
      <c r="A634" s="126" t="s">
        <v>5692</v>
      </c>
      <c r="B634" s="126" t="s">
        <v>12479</v>
      </c>
      <c r="C634" s="126" t="s">
        <v>75</v>
      </c>
      <c r="D634" s="127">
        <v>0.84499999999999997</v>
      </c>
      <c r="E634" s="128">
        <v>202</v>
      </c>
      <c r="F634" s="128">
        <v>202</v>
      </c>
      <c r="G634" s="126" t="s">
        <v>13719</v>
      </c>
      <c r="H634" s="126" t="s">
        <v>20128</v>
      </c>
      <c r="I634" s="126" t="s">
        <v>20129</v>
      </c>
      <c r="J634" s="126" t="s">
        <v>26235</v>
      </c>
      <c r="K634" s="9">
        <f>_xlfn.IFNA(VLOOKUP(Table5[[#This Row],[Section]],SubSill_Tier,2,FALSE),0)</f>
        <v>0</v>
      </c>
      <c r="L634" s="9" t="str">
        <f t="shared" si="18"/>
        <v/>
      </c>
      <c r="M634" s="205" t="str" cm="1">
        <f t="array" ref="M634">_xlfn.IFS(NOT(ISERROR(VLOOKUP(Table5[[#This Row],[Section]],TB_notTB,1,FALSE))),"No",LEFT(Table5[[#This Row],[Section]],3)="ETB","PLS",LEFT(Table5[[#This Row],[Section]],1)="7","PDB",NOT(ISBLANK(Table5[[#This Row],[Section]])),"No")</f>
        <v>No</v>
      </c>
    </row>
    <row r="635" spans="1:13" x14ac:dyDescent="0.25">
      <c r="A635" s="126" t="s">
        <v>5693</v>
      </c>
      <c r="B635" s="126" t="s">
        <v>27686</v>
      </c>
      <c r="C635" s="126" t="s">
        <v>75</v>
      </c>
      <c r="D635" s="127">
        <v>7.3970000000000002</v>
      </c>
      <c r="E635" s="128">
        <v>454</v>
      </c>
      <c r="F635" s="128">
        <v>454</v>
      </c>
      <c r="G635" s="126" t="s">
        <v>13725</v>
      </c>
      <c r="H635" s="126" t="s">
        <v>20134</v>
      </c>
      <c r="I635" s="126" t="s">
        <v>20135</v>
      </c>
      <c r="J635" s="126" t="s">
        <v>26245</v>
      </c>
      <c r="K635" s="9">
        <f>_xlfn.IFNA(VLOOKUP(Table5[[#This Row],[Section]],SubSill_Tier,2,FALSE),0)</f>
        <v>0</v>
      </c>
      <c r="L635" s="9" t="str">
        <f t="shared" si="18"/>
        <v/>
      </c>
      <c r="M635" s="205" t="str" cm="1">
        <f t="array" ref="M635">_xlfn.IFS(NOT(ISERROR(VLOOKUP(Table5[[#This Row],[Section]],TB_notTB,1,FALSE))),"No",LEFT(Table5[[#This Row],[Section]],3)="ETB","PLS",LEFT(Table5[[#This Row],[Section]],1)="7","PDB",NOT(ISBLANK(Table5[[#This Row],[Section]])),"No")</f>
        <v>No</v>
      </c>
    </row>
    <row r="636" spans="1:13" x14ac:dyDescent="0.25">
      <c r="A636" s="126" t="s">
        <v>5694</v>
      </c>
      <c r="B636" s="126" t="s">
        <v>17222</v>
      </c>
      <c r="C636" s="126" t="s">
        <v>75</v>
      </c>
      <c r="D636" s="127">
        <v>3.4279999999999999</v>
      </c>
      <c r="E636" s="128">
        <v>171</v>
      </c>
      <c r="F636" s="128">
        <v>171</v>
      </c>
      <c r="G636" s="126" t="s">
        <v>13715</v>
      </c>
      <c r="H636" s="126" t="s">
        <v>20123</v>
      </c>
      <c r="I636" s="126" t="s">
        <v>21058</v>
      </c>
      <c r="J636" s="126" t="s">
        <v>26238</v>
      </c>
      <c r="K636" s="9">
        <f>_xlfn.IFNA(VLOOKUP(Table5[[#This Row],[Section]],SubSill_Tier,2,FALSE),0)</f>
        <v>0</v>
      </c>
      <c r="L636" s="9" t="str">
        <f t="shared" si="18"/>
        <v/>
      </c>
      <c r="M636" s="205" t="str" cm="1">
        <f t="array" ref="M636">_xlfn.IFS(NOT(ISERROR(VLOOKUP(Table5[[#This Row],[Section]],TB_notTB,1,FALSE))),"No",LEFT(Table5[[#This Row],[Section]],3)="ETB","PLS",LEFT(Table5[[#This Row],[Section]],1)="7","PDB",NOT(ISBLANK(Table5[[#This Row],[Section]])),"No")</f>
        <v>No</v>
      </c>
    </row>
    <row r="637" spans="1:13" x14ac:dyDescent="0.25">
      <c r="A637" s="126" t="s">
        <v>5695</v>
      </c>
      <c r="B637" s="126" t="s">
        <v>5696</v>
      </c>
      <c r="C637" s="126" t="s">
        <v>75</v>
      </c>
      <c r="D637" s="127">
        <v>0.33200000000000002</v>
      </c>
      <c r="E637" s="128">
        <v>152</v>
      </c>
      <c r="F637" s="128">
        <v>152</v>
      </c>
      <c r="G637" s="126" t="s">
        <v>13721</v>
      </c>
      <c r="H637" s="126" t="s">
        <v>21068</v>
      </c>
      <c r="I637" s="126" t="s">
        <v>21069</v>
      </c>
      <c r="J637" s="126" t="s">
        <v>26233</v>
      </c>
      <c r="K637" s="9">
        <f>_xlfn.IFNA(VLOOKUP(Table5[[#This Row],[Section]],SubSill_Tier,2,FALSE),0)</f>
        <v>0</v>
      </c>
      <c r="L637" s="9" t="str">
        <f t="shared" si="18"/>
        <v/>
      </c>
      <c r="M637" s="205" t="str" cm="1">
        <f t="array" ref="M637">_xlfn.IFS(NOT(ISERROR(VLOOKUP(Table5[[#This Row],[Section]],TB_notTB,1,FALSE))),"No",LEFT(Table5[[#This Row],[Section]],3)="ETB","PLS",LEFT(Table5[[#This Row],[Section]],1)="7","PDB",NOT(ISBLANK(Table5[[#This Row],[Section]])),"No")</f>
        <v>No</v>
      </c>
    </row>
    <row r="638" spans="1:13" x14ac:dyDescent="0.25">
      <c r="A638" s="126" t="s">
        <v>5697</v>
      </c>
      <c r="B638" s="126" t="s">
        <v>17222</v>
      </c>
      <c r="C638" s="126" t="s">
        <v>75</v>
      </c>
      <c r="D638" s="127">
        <v>0.96499999999999997</v>
      </c>
      <c r="E638" s="128">
        <v>242</v>
      </c>
      <c r="F638" s="128">
        <v>242</v>
      </c>
      <c r="G638" s="126" t="s">
        <v>13731</v>
      </c>
      <c r="H638" s="126" t="s">
        <v>20121</v>
      </c>
      <c r="I638" s="126" t="s">
        <v>20122</v>
      </c>
      <c r="J638" s="126" t="s">
        <v>26234</v>
      </c>
      <c r="K638" s="9">
        <f>_xlfn.IFNA(VLOOKUP(Table5[[#This Row],[Section]],SubSill_Tier,2,FALSE),0)</f>
        <v>0</v>
      </c>
      <c r="L638" s="9" t="str">
        <f t="shared" si="18"/>
        <v/>
      </c>
      <c r="M638" s="205" t="str" cm="1">
        <f t="array" ref="M638">_xlfn.IFS(NOT(ISERROR(VLOOKUP(Table5[[#This Row],[Section]],TB_notTB,1,FALSE))),"No",LEFT(Table5[[#This Row],[Section]],3)="ETB","PLS",LEFT(Table5[[#This Row],[Section]],1)="7","PDB",NOT(ISBLANK(Table5[[#This Row],[Section]])),"No")</f>
        <v>No</v>
      </c>
    </row>
    <row r="639" spans="1:13" x14ac:dyDescent="0.25">
      <c r="A639" s="126" t="s">
        <v>5698</v>
      </c>
      <c r="B639" s="126" t="s">
        <v>27687</v>
      </c>
      <c r="C639" s="126" t="s">
        <v>75</v>
      </c>
      <c r="D639" s="127">
        <v>1.2310000000000001</v>
      </c>
      <c r="E639" s="128">
        <v>203</v>
      </c>
      <c r="F639" s="128">
        <v>203</v>
      </c>
      <c r="G639" s="126" t="s">
        <v>13725</v>
      </c>
      <c r="H639" s="126" t="s">
        <v>20134</v>
      </c>
      <c r="I639" s="126" t="s">
        <v>20135</v>
      </c>
      <c r="J639" s="126" t="s">
        <v>26235</v>
      </c>
      <c r="K639" s="9">
        <f>_xlfn.IFNA(VLOOKUP(Table5[[#This Row],[Section]],SubSill_Tier,2,FALSE),0)</f>
        <v>0</v>
      </c>
      <c r="L639" s="9" t="str">
        <f t="shared" si="18"/>
        <v/>
      </c>
      <c r="M639" s="205" t="str" cm="1">
        <f t="array" ref="M639">_xlfn.IFS(NOT(ISERROR(VLOOKUP(Table5[[#This Row],[Section]],TB_notTB,1,FALSE))),"No",LEFT(Table5[[#This Row],[Section]],3)="ETB","PLS",LEFT(Table5[[#This Row],[Section]],1)="7","PDB",NOT(ISBLANK(Table5[[#This Row],[Section]])),"No")</f>
        <v>No</v>
      </c>
    </row>
    <row r="640" spans="1:13" x14ac:dyDescent="0.25">
      <c r="A640" s="126" t="s">
        <v>5699</v>
      </c>
      <c r="B640" s="126" t="s">
        <v>27688</v>
      </c>
      <c r="C640" s="126" t="s">
        <v>75</v>
      </c>
      <c r="D640" s="127">
        <v>0.91300000000000003</v>
      </c>
      <c r="E640" s="128">
        <v>289</v>
      </c>
      <c r="F640" s="128">
        <v>289</v>
      </c>
      <c r="G640" s="126" t="s">
        <v>13732</v>
      </c>
      <c r="H640" s="126" t="s">
        <v>20130</v>
      </c>
      <c r="I640" s="126" t="s">
        <v>20131</v>
      </c>
      <c r="J640" s="126" t="s">
        <v>26235</v>
      </c>
      <c r="K640" s="9">
        <f>_xlfn.IFNA(VLOOKUP(Table5[[#This Row],[Section]],SubSill_Tier,2,FALSE),0)</f>
        <v>0</v>
      </c>
      <c r="L640" s="9" t="str">
        <f t="shared" si="18"/>
        <v/>
      </c>
      <c r="M640" s="205" t="str" cm="1">
        <f t="array" ref="M640">_xlfn.IFS(NOT(ISERROR(VLOOKUP(Table5[[#This Row],[Section]],TB_notTB,1,FALSE))),"No",LEFT(Table5[[#This Row],[Section]],3)="ETB","PLS",LEFT(Table5[[#This Row],[Section]],1)="7","PDB",NOT(ISBLANK(Table5[[#This Row],[Section]])),"No")</f>
        <v>No</v>
      </c>
    </row>
    <row r="641" spans="1:13" x14ac:dyDescent="0.25">
      <c r="A641" s="126" t="s">
        <v>5700</v>
      </c>
      <c r="B641" s="126" t="s">
        <v>27689</v>
      </c>
      <c r="C641" s="126" t="s">
        <v>75</v>
      </c>
      <c r="D641" s="127">
        <v>0.90900000000000003</v>
      </c>
      <c r="E641" s="128">
        <v>152</v>
      </c>
      <c r="F641" s="128">
        <v>152</v>
      </c>
      <c r="G641" s="126" t="s">
        <v>13725</v>
      </c>
      <c r="H641" s="126" t="s">
        <v>20134</v>
      </c>
      <c r="I641" s="126" t="s">
        <v>20135</v>
      </c>
      <c r="J641" s="126" t="s">
        <v>26235</v>
      </c>
      <c r="K641" s="9">
        <f>_xlfn.IFNA(VLOOKUP(Table5[[#This Row],[Section]],SubSill_Tier,2,FALSE),0)</f>
        <v>0</v>
      </c>
      <c r="L641" s="9" t="str">
        <f t="shared" si="18"/>
        <v/>
      </c>
      <c r="M641" s="205" t="str" cm="1">
        <f t="array" ref="M641">_xlfn.IFS(NOT(ISERROR(VLOOKUP(Table5[[#This Row],[Section]],TB_notTB,1,FALSE))),"No",LEFT(Table5[[#This Row],[Section]],3)="ETB","PLS",LEFT(Table5[[#This Row],[Section]],1)="7","PDB",NOT(ISBLANK(Table5[[#This Row],[Section]])),"No")</f>
        <v>No</v>
      </c>
    </row>
    <row r="642" spans="1:13" x14ac:dyDescent="0.25">
      <c r="A642" s="126" t="s">
        <v>89</v>
      </c>
      <c r="B642" s="126" t="s">
        <v>17222</v>
      </c>
      <c r="C642" s="126" t="s">
        <v>75</v>
      </c>
      <c r="D642" s="127">
        <v>1.0329999999999999</v>
      </c>
      <c r="E642" s="128">
        <v>281</v>
      </c>
      <c r="F642" s="128">
        <v>281</v>
      </c>
      <c r="G642" s="126" t="s">
        <v>13711</v>
      </c>
      <c r="H642" s="126" t="s">
        <v>20119</v>
      </c>
      <c r="I642" s="126" t="s">
        <v>21054</v>
      </c>
      <c r="J642" s="126" t="s">
        <v>26232</v>
      </c>
      <c r="K642" s="9">
        <f>_xlfn.IFNA(VLOOKUP(Table5[[#This Row],[Section]],SubSill_Tier,2,FALSE),0)</f>
        <v>0</v>
      </c>
      <c r="L642" s="9" t="str">
        <f t="shared" ref="L642:L705" si="19">IFERROR(IF(LEFT(G642,2)="AI",IF(_xlfn.NUMBERVALUE(IFERROR(LEFT(IF(ISERROR(FIND("X",UPPER(B642))),UPPER(B642),RIGHT(UPPER(B642),LEN(UPPER(B642))-FIND("~",SUBSTITUTE(UPPER(B642),"X","~",LEN(UPPER(B642))-LEN(SUBSTITUTE(UPPER(B642),"X","")))))),FIND(" ",IF(ISERROR(FIND("X",UPPER(B642))),UPPER(B642),RIGHT(UPPER(B642),LEN(UPPER(B642))-FIND("~",SUBSTITUTE(UPPER(B642),"X","~",LEN(UPPER(B642))-LEN(SUBSTITUTE(UPPER(B642),"X","")))))),1)-1),IF(ISERROR(FIND("X",UPPER(B642))),UPPER(B642),RIGHT(UPPER(B642),LEN(UPPER(B642))-FIND("~",SUBSTITUTE(UPPER(B642),"X","~",LEN(UPPER(B642))-LEN(SUBSTITUTE(UPPER(B642),"X",""))))))),".")&gt;=5,"Wall",""),""),"")</f>
        <v/>
      </c>
      <c r="M642" s="205" t="str" cm="1">
        <f t="array" ref="M642">_xlfn.IFS(NOT(ISERROR(VLOOKUP(Table5[[#This Row],[Section]],TB_notTB,1,FALSE))),"No",LEFT(Table5[[#This Row],[Section]],3)="ETB","PLS",LEFT(Table5[[#This Row],[Section]],1)="7","PDB",NOT(ISBLANK(Table5[[#This Row],[Section]])),"No")</f>
        <v>No</v>
      </c>
    </row>
    <row r="643" spans="1:13" x14ac:dyDescent="0.25">
      <c r="A643" s="126" t="s">
        <v>11600</v>
      </c>
      <c r="B643" s="126" t="s">
        <v>17222</v>
      </c>
      <c r="C643" s="126" t="s">
        <v>75</v>
      </c>
      <c r="D643" s="127">
        <v>0.192</v>
      </c>
      <c r="E643" s="128">
        <v>100</v>
      </c>
      <c r="F643" s="128">
        <v>100</v>
      </c>
      <c r="G643" s="126" t="s">
        <v>13733</v>
      </c>
      <c r="H643" s="126" t="s">
        <v>20143</v>
      </c>
      <c r="I643" s="126" t="s">
        <v>20144</v>
      </c>
      <c r="J643" s="126" t="s">
        <v>26246</v>
      </c>
      <c r="K643" s="9">
        <f>_xlfn.IFNA(VLOOKUP(Table5[[#This Row],[Section]],SubSill_Tier,2,FALSE),0)</f>
        <v>0</v>
      </c>
      <c r="L643" s="9" t="str">
        <f t="shared" si="19"/>
        <v/>
      </c>
      <c r="M643" s="205" t="str" cm="1">
        <f t="array" ref="M643">_xlfn.IFS(NOT(ISERROR(VLOOKUP(Table5[[#This Row],[Section]],TB_notTB,1,FALSE))),"No",LEFT(Table5[[#This Row],[Section]],3)="ETB","PLS",LEFT(Table5[[#This Row],[Section]],1)="7","PDB",NOT(ISBLANK(Table5[[#This Row],[Section]])),"No")</f>
        <v>No</v>
      </c>
    </row>
    <row r="644" spans="1:13" x14ac:dyDescent="0.25">
      <c r="A644" s="126" t="s">
        <v>5701</v>
      </c>
      <c r="B644" s="126" t="s">
        <v>17222</v>
      </c>
      <c r="C644" s="126" t="s">
        <v>75</v>
      </c>
      <c r="D644" s="127">
        <v>0.32100000000000001</v>
      </c>
      <c r="E644" s="128">
        <v>100</v>
      </c>
      <c r="F644" s="128">
        <v>100</v>
      </c>
      <c r="G644" s="126" t="s">
        <v>13734</v>
      </c>
      <c r="H644" s="126" t="s">
        <v>20145</v>
      </c>
      <c r="I644" s="126" t="s">
        <v>21070</v>
      </c>
      <c r="J644" s="126" t="s">
        <v>26236</v>
      </c>
      <c r="K644" s="9">
        <f>_xlfn.IFNA(VLOOKUP(Table5[[#This Row],[Section]],SubSill_Tier,2,FALSE),0)</f>
        <v>0</v>
      </c>
      <c r="L644" s="9" t="str">
        <f t="shared" si="19"/>
        <v/>
      </c>
      <c r="M644" s="205" t="str" cm="1">
        <f t="array" ref="M644">_xlfn.IFS(NOT(ISERROR(VLOOKUP(Table5[[#This Row],[Section]],TB_notTB,1,FALSE))),"No",LEFT(Table5[[#This Row],[Section]],3)="ETB","PLS",LEFT(Table5[[#This Row],[Section]],1)="7","PDB",NOT(ISBLANK(Table5[[#This Row],[Section]])),"No")</f>
        <v>No</v>
      </c>
    </row>
    <row r="645" spans="1:13" x14ac:dyDescent="0.25">
      <c r="A645" s="126" t="s">
        <v>5702</v>
      </c>
      <c r="B645" s="126" t="s">
        <v>5703</v>
      </c>
      <c r="C645" s="126" t="s">
        <v>75</v>
      </c>
      <c r="D645" s="127">
        <v>3.617</v>
      </c>
      <c r="E645" s="128">
        <v>129</v>
      </c>
      <c r="F645" s="128">
        <v>129</v>
      </c>
      <c r="G645" s="126" t="s">
        <v>13734</v>
      </c>
      <c r="H645" s="126" t="s">
        <v>20145</v>
      </c>
      <c r="I645" s="126" t="s">
        <v>21070</v>
      </c>
      <c r="J645" s="126" t="s">
        <v>26240</v>
      </c>
      <c r="K645" s="9">
        <f>_xlfn.IFNA(VLOOKUP(Table5[[#This Row],[Section]],SubSill_Tier,2,FALSE),0)</f>
        <v>0</v>
      </c>
      <c r="L645" s="9" t="str">
        <f t="shared" si="19"/>
        <v/>
      </c>
      <c r="M645" s="205" t="str" cm="1">
        <f t="array" ref="M645">_xlfn.IFS(NOT(ISERROR(VLOOKUP(Table5[[#This Row],[Section]],TB_notTB,1,FALSE))),"No",LEFT(Table5[[#This Row],[Section]],3)="ETB","PLS",LEFT(Table5[[#This Row],[Section]],1)="7","PDB",NOT(ISBLANK(Table5[[#This Row],[Section]])),"No")</f>
        <v>No</v>
      </c>
    </row>
    <row r="646" spans="1:13" x14ac:dyDescent="0.25">
      <c r="A646" s="126" t="s">
        <v>90</v>
      </c>
      <c r="B646" s="126" t="s">
        <v>17222</v>
      </c>
      <c r="C646" s="126" t="s">
        <v>75</v>
      </c>
      <c r="D646" s="127">
        <v>0.159</v>
      </c>
      <c r="E646" s="128">
        <v>105</v>
      </c>
      <c r="F646" s="128">
        <v>105</v>
      </c>
      <c r="G646" s="126" t="s">
        <v>13712</v>
      </c>
      <c r="H646" s="126" t="s">
        <v>20120</v>
      </c>
      <c r="I646" s="126" t="s">
        <v>21055</v>
      </c>
      <c r="J646" s="126" t="s">
        <v>26232</v>
      </c>
      <c r="K646" s="9">
        <f>_xlfn.IFNA(VLOOKUP(Table5[[#This Row],[Section]],SubSill_Tier,2,FALSE),0)</f>
        <v>0</v>
      </c>
      <c r="L646" s="9" t="str">
        <f t="shared" si="19"/>
        <v/>
      </c>
      <c r="M646" s="205" t="str" cm="1">
        <f t="array" ref="M646">_xlfn.IFS(NOT(ISERROR(VLOOKUP(Table5[[#This Row],[Section]],TB_notTB,1,FALSE))),"No",LEFT(Table5[[#This Row],[Section]],3)="ETB","PLS",LEFT(Table5[[#This Row],[Section]],1)="7","PDB",NOT(ISBLANK(Table5[[#This Row],[Section]])),"No")</f>
        <v>No</v>
      </c>
    </row>
    <row r="647" spans="1:13" x14ac:dyDescent="0.25">
      <c r="A647" s="126" t="s">
        <v>91</v>
      </c>
      <c r="B647" s="126" t="s">
        <v>92</v>
      </c>
      <c r="C647" s="126" t="s">
        <v>75</v>
      </c>
      <c r="D647" s="127">
        <v>0.16500000000000001</v>
      </c>
      <c r="E647" s="128">
        <v>114</v>
      </c>
      <c r="F647" s="128">
        <v>100</v>
      </c>
      <c r="G647" s="126" t="s">
        <v>13712</v>
      </c>
      <c r="H647" s="126" t="s">
        <v>20120</v>
      </c>
      <c r="I647" s="126" t="s">
        <v>21055</v>
      </c>
      <c r="J647" s="126" t="s">
        <v>26239</v>
      </c>
      <c r="K647" s="9">
        <f>_xlfn.IFNA(VLOOKUP(Table5[[#This Row],[Section]],SubSill_Tier,2,FALSE),0)</f>
        <v>0</v>
      </c>
      <c r="L647" s="9" t="str">
        <f t="shared" si="19"/>
        <v/>
      </c>
      <c r="M647" s="205" t="str" cm="1">
        <f t="array" ref="M647">_xlfn.IFS(NOT(ISERROR(VLOOKUP(Table5[[#This Row],[Section]],TB_notTB,1,FALSE))),"No",LEFT(Table5[[#This Row],[Section]],3)="ETB","PLS",LEFT(Table5[[#This Row],[Section]],1)="7","PDB",NOT(ISBLANK(Table5[[#This Row],[Section]])),"No")</f>
        <v>No</v>
      </c>
    </row>
    <row r="648" spans="1:13" x14ac:dyDescent="0.25">
      <c r="A648" s="126" t="s">
        <v>12920</v>
      </c>
      <c r="B648" s="126" t="s">
        <v>17222</v>
      </c>
      <c r="C648" s="126" t="s">
        <v>75</v>
      </c>
      <c r="D648" s="127">
        <v>0.18099999999999999</v>
      </c>
      <c r="E648" s="128">
        <v>125</v>
      </c>
      <c r="F648" s="128">
        <v>100</v>
      </c>
      <c r="G648" s="126" t="s">
        <v>13712</v>
      </c>
      <c r="H648" s="126" t="s">
        <v>20120</v>
      </c>
      <c r="I648" s="126" t="s">
        <v>21055</v>
      </c>
      <c r="J648" s="126" t="s">
        <v>26239</v>
      </c>
      <c r="K648" s="9">
        <f>_xlfn.IFNA(VLOOKUP(Table5[[#This Row],[Section]],SubSill_Tier,2,FALSE),0)</f>
        <v>0</v>
      </c>
      <c r="L648" s="9" t="str">
        <f t="shared" si="19"/>
        <v/>
      </c>
      <c r="M648" s="205" t="str" cm="1">
        <f t="array" ref="M648">_xlfn.IFS(NOT(ISERROR(VLOOKUP(Table5[[#This Row],[Section]],TB_notTB,1,FALSE))),"No",LEFT(Table5[[#This Row],[Section]],3)="ETB","PLS",LEFT(Table5[[#This Row],[Section]],1)="7","PDB",NOT(ISBLANK(Table5[[#This Row],[Section]])),"No")</f>
        <v>No</v>
      </c>
    </row>
    <row r="649" spans="1:13" x14ac:dyDescent="0.25">
      <c r="A649" s="126" t="s">
        <v>93</v>
      </c>
      <c r="B649" s="126" t="s">
        <v>17222</v>
      </c>
      <c r="C649" s="126" t="s">
        <v>75</v>
      </c>
      <c r="D649" s="127">
        <v>1.081</v>
      </c>
      <c r="E649" s="128">
        <v>351</v>
      </c>
      <c r="F649" s="128">
        <v>140</v>
      </c>
      <c r="G649" s="126" t="s">
        <v>13712</v>
      </c>
      <c r="H649" s="126" t="s">
        <v>20120</v>
      </c>
      <c r="I649" s="126" t="s">
        <v>21055</v>
      </c>
      <c r="J649" s="126" t="s">
        <v>26232</v>
      </c>
      <c r="K649" s="9">
        <f>_xlfn.IFNA(VLOOKUP(Table5[[#This Row],[Section]],SubSill_Tier,2,FALSE),0)</f>
        <v>0</v>
      </c>
      <c r="L649" s="9" t="str">
        <f t="shared" si="19"/>
        <v/>
      </c>
      <c r="M649" s="205" t="str" cm="1">
        <f t="array" ref="M649">_xlfn.IFS(NOT(ISERROR(VLOOKUP(Table5[[#This Row],[Section]],TB_notTB,1,FALSE))),"No",LEFT(Table5[[#This Row],[Section]],3)="ETB","PLS",LEFT(Table5[[#This Row],[Section]],1)="7","PDB",NOT(ISBLANK(Table5[[#This Row],[Section]])),"No")</f>
        <v>No</v>
      </c>
    </row>
    <row r="650" spans="1:13" x14ac:dyDescent="0.25">
      <c r="A650" s="126" t="s">
        <v>94</v>
      </c>
      <c r="B650" s="126" t="s">
        <v>95</v>
      </c>
      <c r="C650" s="126" t="s">
        <v>75</v>
      </c>
      <c r="D650" s="127">
        <v>0.105</v>
      </c>
      <c r="E650" s="128">
        <v>100</v>
      </c>
      <c r="F650" s="128">
        <v>100</v>
      </c>
      <c r="G650" s="126" t="s">
        <v>13712</v>
      </c>
      <c r="H650" s="126" t="s">
        <v>20120</v>
      </c>
      <c r="I650" s="126" t="s">
        <v>21055</v>
      </c>
      <c r="J650" s="126" t="s">
        <v>26232</v>
      </c>
      <c r="K650" s="9">
        <f>_xlfn.IFNA(VLOOKUP(Table5[[#This Row],[Section]],SubSill_Tier,2,FALSE),0)</f>
        <v>0</v>
      </c>
      <c r="L650" s="9" t="str">
        <f t="shared" si="19"/>
        <v/>
      </c>
      <c r="M650" s="205" t="str" cm="1">
        <f t="array" ref="M650">_xlfn.IFS(NOT(ISERROR(VLOOKUP(Table5[[#This Row],[Section]],TB_notTB,1,FALSE))),"No",LEFT(Table5[[#This Row],[Section]],3)="ETB","PLS",LEFT(Table5[[#This Row],[Section]],1)="7","PDB",NOT(ISBLANK(Table5[[#This Row],[Section]])),"No")</f>
        <v>No</v>
      </c>
    </row>
    <row r="651" spans="1:13" x14ac:dyDescent="0.25">
      <c r="A651" s="126" t="s">
        <v>96</v>
      </c>
      <c r="B651" s="126" t="s">
        <v>12397</v>
      </c>
      <c r="C651" s="126" t="s">
        <v>75</v>
      </c>
      <c r="D651" s="127">
        <v>0.77500000000000002</v>
      </c>
      <c r="E651" s="128">
        <v>315</v>
      </c>
      <c r="F651" s="128">
        <v>315</v>
      </c>
      <c r="G651" s="126" t="s">
        <v>13735</v>
      </c>
      <c r="H651" s="126" t="s">
        <v>21071</v>
      </c>
      <c r="I651" s="126" t="s">
        <v>21072</v>
      </c>
      <c r="J651" s="126" t="s">
        <v>26362</v>
      </c>
      <c r="K651" s="9">
        <f>_xlfn.IFNA(VLOOKUP(Table5[[#This Row],[Section]],SubSill_Tier,2,FALSE),0)</f>
        <v>0</v>
      </c>
      <c r="L651" s="9" t="str">
        <f t="shared" si="19"/>
        <v/>
      </c>
      <c r="M651" s="205" t="str" cm="1">
        <f t="array" ref="M651">_xlfn.IFS(NOT(ISERROR(VLOOKUP(Table5[[#This Row],[Section]],TB_notTB,1,FALSE))),"No",LEFT(Table5[[#This Row],[Section]],3)="ETB","PLS",LEFT(Table5[[#This Row],[Section]],1)="7","PDB",NOT(ISBLANK(Table5[[#This Row],[Section]])),"No")</f>
        <v>No</v>
      </c>
    </row>
    <row r="652" spans="1:13" x14ac:dyDescent="0.25">
      <c r="A652" s="126" t="s">
        <v>97</v>
      </c>
      <c r="B652" s="126" t="s">
        <v>17222</v>
      </c>
      <c r="C652" s="126" t="s">
        <v>98</v>
      </c>
      <c r="D652" s="127">
        <v>0.32900000000000001</v>
      </c>
      <c r="E652" s="128">
        <v>181</v>
      </c>
      <c r="F652" s="128">
        <v>181</v>
      </c>
      <c r="G652" s="126" t="s">
        <v>13736</v>
      </c>
      <c r="H652" s="126" t="s">
        <v>20148</v>
      </c>
      <c r="I652" s="126" t="s">
        <v>21073</v>
      </c>
      <c r="J652" s="126" t="s">
        <v>26232</v>
      </c>
      <c r="K652" s="9">
        <f>_xlfn.IFNA(VLOOKUP(Table5[[#This Row],[Section]],SubSill_Tier,2,FALSE),0)</f>
        <v>0</v>
      </c>
      <c r="L652" s="9" t="str">
        <f t="shared" si="19"/>
        <v/>
      </c>
      <c r="M652" s="205" t="str" cm="1">
        <f t="array" ref="M652">_xlfn.IFS(NOT(ISERROR(VLOOKUP(Table5[[#This Row],[Section]],TB_notTB,1,FALSE))),"No",LEFT(Table5[[#This Row],[Section]],3)="ETB","PLS",LEFT(Table5[[#This Row],[Section]],1)="7","PDB",NOT(ISBLANK(Table5[[#This Row],[Section]])),"No")</f>
        <v>No</v>
      </c>
    </row>
    <row r="653" spans="1:13" x14ac:dyDescent="0.25">
      <c r="A653" s="126" t="s">
        <v>5704</v>
      </c>
      <c r="B653" s="126" t="s">
        <v>5705</v>
      </c>
      <c r="C653" s="126" t="s">
        <v>75</v>
      </c>
      <c r="D653" s="127">
        <v>0.435</v>
      </c>
      <c r="E653" s="128">
        <v>239</v>
      </c>
      <c r="F653" s="128">
        <v>239</v>
      </c>
      <c r="G653" s="126" t="s">
        <v>13724</v>
      </c>
      <c r="H653" s="126" t="s">
        <v>20121</v>
      </c>
      <c r="I653" s="126" t="s">
        <v>20122</v>
      </c>
      <c r="J653" s="126" t="s">
        <v>26234</v>
      </c>
      <c r="K653" s="9">
        <f>_xlfn.IFNA(VLOOKUP(Table5[[#This Row],[Section]],SubSill_Tier,2,FALSE),0)</f>
        <v>0</v>
      </c>
      <c r="L653" s="9" t="str">
        <f t="shared" si="19"/>
        <v/>
      </c>
      <c r="M653" s="205" t="str" cm="1">
        <f t="array" ref="M653">_xlfn.IFS(NOT(ISERROR(VLOOKUP(Table5[[#This Row],[Section]],TB_notTB,1,FALSE))),"No",LEFT(Table5[[#This Row],[Section]],3)="ETB","PLS",LEFT(Table5[[#This Row],[Section]],1)="7","PDB",NOT(ISBLANK(Table5[[#This Row],[Section]])),"No")</f>
        <v>No</v>
      </c>
    </row>
    <row r="654" spans="1:13" x14ac:dyDescent="0.25">
      <c r="A654" s="126" t="s">
        <v>5706</v>
      </c>
      <c r="B654" s="126" t="s">
        <v>27690</v>
      </c>
      <c r="C654" s="126" t="s">
        <v>75</v>
      </c>
      <c r="D654" s="127">
        <v>0.30399999999999999</v>
      </c>
      <c r="E654" s="128">
        <v>173</v>
      </c>
      <c r="F654" s="128">
        <v>100</v>
      </c>
      <c r="G654" s="126" t="s">
        <v>13720</v>
      </c>
      <c r="H654" s="126" t="s">
        <v>20130</v>
      </c>
      <c r="I654" s="126" t="s">
        <v>20131</v>
      </c>
      <c r="J654" s="126" t="s">
        <v>26235</v>
      </c>
      <c r="K654" s="9">
        <f>_xlfn.IFNA(VLOOKUP(Table5[[#This Row],[Section]],SubSill_Tier,2,FALSE),0)</f>
        <v>0</v>
      </c>
      <c r="L654" s="9" t="str">
        <f t="shared" si="19"/>
        <v/>
      </c>
      <c r="M654" s="205" t="str" cm="1">
        <f t="array" ref="M654">_xlfn.IFS(NOT(ISERROR(VLOOKUP(Table5[[#This Row],[Section]],TB_notTB,1,FALSE))),"No",LEFT(Table5[[#This Row],[Section]],3)="ETB","PLS",LEFT(Table5[[#This Row],[Section]],1)="7","PDB",NOT(ISBLANK(Table5[[#This Row],[Section]])),"No")</f>
        <v>No</v>
      </c>
    </row>
    <row r="655" spans="1:13" x14ac:dyDescent="0.25">
      <c r="A655" s="126" t="s">
        <v>5707</v>
      </c>
      <c r="B655" s="126" t="s">
        <v>17222</v>
      </c>
      <c r="C655" s="126" t="s">
        <v>75</v>
      </c>
      <c r="D655" s="127">
        <v>0.38200000000000001</v>
      </c>
      <c r="E655" s="128">
        <v>180</v>
      </c>
      <c r="F655" s="128">
        <v>100</v>
      </c>
      <c r="G655" s="126" t="s">
        <v>13720</v>
      </c>
      <c r="H655" s="126" t="s">
        <v>20130</v>
      </c>
      <c r="I655" s="126" t="s">
        <v>20131</v>
      </c>
      <c r="J655" s="126" t="s">
        <v>26236</v>
      </c>
      <c r="K655" s="9">
        <f>_xlfn.IFNA(VLOOKUP(Table5[[#This Row],[Section]],SubSill_Tier,2,FALSE),0)</f>
        <v>0</v>
      </c>
      <c r="L655" s="9" t="str">
        <f t="shared" si="19"/>
        <v/>
      </c>
      <c r="M655" s="205" t="str" cm="1">
        <f t="array" ref="M655">_xlfn.IFS(NOT(ISERROR(VLOOKUP(Table5[[#This Row],[Section]],TB_notTB,1,FALSE))),"No",LEFT(Table5[[#This Row],[Section]],3)="ETB","PLS",LEFT(Table5[[#This Row],[Section]],1)="7","PDB",NOT(ISBLANK(Table5[[#This Row],[Section]])),"No")</f>
        <v>No</v>
      </c>
    </row>
    <row r="656" spans="1:13" x14ac:dyDescent="0.25">
      <c r="A656" s="126" t="s">
        <v>5708</v>
      </c>
      <c r="B656" s="126" t="s">
        <v>27691</v>
      </c>
      <c r="C656" s="126" t="s">
        <v>75</v>
      </c>
      <c r="D656" s="127">
        <v>3.0110000000000001</v>
      </c>
      <c r="E656" s="128">
        <v>257</v>
      </c>
      <c r="F656" s="128">
        <v>257</v>
      </c>
      <c r="G656" s="126" t="s">
        <v>13719</v>
      </c>
      <c r="H656" s="126" t="s">
        <v>20128</v>
      </c>
      <c r="I656" s="126" t="s">
        <v>20129</v>
      </c>
      <c r="J656" s="126" t="s">
        <v>26236</v>
      </c>
      <c r="K656" s="9">
        <f>_xlfn.IFNA(VLOOKUP(Table5[[#This Row],[Section]],SubSill_Tier,2,FALSE),0)</f>
        <v>0</v>
      </c>
      <c r="L656" s="9" t="str">
        <f t="shared" si="19"/>
        <v/>
      </c>
      <c r="M656" s="205" t="str" cm="1">
        <f t="array" ref="M656">_xlfn.IFS(NOT(ISERROR(VLOOKUP(Table5[[#This Row],[Section]],TB_notTB,1,FALSE))),"No",LEFT(Table5[[#This Row],[Section]],3)="ETB","PLS",LEFT(Table5[[#This Row],[Section]],1)="7","PDB",NOT(ISBLANK(Table5[[#This Row],[Section]])),"No")</f>
        <v>No</v>
      </c>
    </row>
    <row r="657" spans="1:13" x14ac:dyDescent="0.25">
      <c r="A657" s="126" t="s">
        <v>5709</v>
      </c>
      <c r="B657" s="126" t="s">
        <v>17222</v>
      </c>
      <c r="C657" s="126" t="s">
        <v>75</v>
      </c>
      <c r="D657" s="127">
        <v>0.09</v>
      </c>
      <c r="E657" s="128">
        <v>100</v>
      </c>
      <c r="F657" s="128">
        <v>100</v>
      </c>
      <c r="G657" s="126" t="s">
        <v>13716</v>
      </c>
      <c r="H657" s="126" t="s">
        <v>20121</v>
      </c>
      <c r="I657" s="126" t="s">
        <v>20122</v>
      </c>
      <c r="J657" s="126" t="s">
        <v>26234</v>
      </c>
      <c r="K657" s="9">
        <f>_xlfn.IFNA(VLOOKUP(Table5[[#This Row],[Section]],SubSill_Tier,2,FALSE),0)</f>
        <v>0</v>
      </c>
      <c r="L657" s="9" t="str">
        <f t="shared" si="19"/>
        <v/>
      </c>
      <c r="M657" s="205" t="str" cm="1">
        <f t="array" ref="M657">_xlfn.IFS(NOT(ISERROR(VLOOKUP(Table5[[#This Row],[Section]],TB_notTB,1,FALSE))),"No",LEFT(Table5[[#This Row],[Section]],3)="ETB","PLS",LEFT(Table5[[#This Row],[Section]],1)="7","PDB",NOT(ISBLANK(Table5[[#This Row],[Section]])),"No")</f>
        <v>No</v>
      </c>
    </row>
    <row r="658" spans="1:13" x14ac:dyDescent="0.25">
      <c r="A658" s="126" t="s">
        <v>5710</v>
      </c>
      <c r="B658" s="126" t="s">
        <v>5711</v>
      </c>
      <c r="C658" s="126" t="s">
        <v>75</v>
      </c>
      <c r="D658" s="127">
        <v>0.124</v>
      </c>
      <c r="E658" s="128">
        <v>100</v>
      </c>
      <c r="F658" s="128">
        <v>100</v>
      </c>
      <c r="G658" s="126" t="s">
        <v>13713</v>
      </c>
      <c r="H658" s="126" t="s">
        <v>21056</v>
      </c>
      <c r="I658" s="126" t="s">
        <v>21057</v>
      </c>
      <c r="J658" s="126" t="s">
        <v>26233</v>
      </c>
      <c r="K658" s="9">
        <f>_xlfn.IFNA(VLOOKUP(Table5[[#This Row],[Section]],SubSill_Tier,2,FALSE),0)</f>
        <v>0</v>
      </c>
      <c r="L658" s="9" t="str">
        <f t="shared" si="19"/>
        <v>Wall</v>
      </c>
      <c r="M658" s="205" t="str" cm="1">
        <f t="array" ref="M658">_xlfn.IFS(NOT(ISERROR(VLOOKUP(Table5[[#This Row],[Section]],TB_notTB,1,FALSE))),"No",LEFT(Table5[[#This Row],[Section]],3)="ETB","PLS",LEFT(Table5[[#This Row],[Section]],1)="7","PDB",NOT(ISBLANK(Table5[[#This Row],[Section]])),"No")</f>
        <v>No</v>
      </c>
    </row>
    <row r="659" spans="1:13" x14ac:dyDescent="0.25">
      <c r="A659" s="126" t="s">
        <v>99</v>
      </c>
      <c r="B659" s="126" t="s">
        <v>100</v>
      </c>
      <c r="C659" s="126" t="s">
        <v>75</v>
      </c>
      <c r="D659" s="127">
        <v>0.27100000000000002</v>
      </c>
      <c r="E659" s="128">
        <v>100</v>
      </c>
      <c r="F659" s="128">
        <v>100</v>
      </c>
      <c r="G659" s="126" t="s">
        <v>13712</v>
      </c>
      <c r="H659" s="126" t="s">
        <v>20120</v>
      </c>
      <c r="I659" s="126" t="s">
        <v>21055</v>
      </c>
      <c r="J659" s="126" t="s">
        <v>26239</v>
      </c>
      <c r="K659" s="9">
        <f>_xlfn.IFNA(VLOOKUP(Table5[[#This Row],[Section]],SubSill_Tier,2,FALSE),0)</f>
        <v>0</v>
      </c>
      <c r="L659" s="9" t="str">
        <f t="shared" si="19"/>
        <v/>
      </c>
      <c r="M659" s="205" t="str" cm="1">
        <f t="array" ref="M659">_xlfn.IFS(NOT(ISERROR(VLOOKUP(Table5[[#This Row],[Section]],TB_notTB,1,FALSE))),"No",LEFT(Table5[[#This Row],[Section]],3)="ETB","PLS",LEFT(Table5[[#This Row],[Section]],1)="7","PDB",NOT(ISBLANK(Table5[[#This Row],[Section]])),"No")</f>
        <v>No</v>
      </c>
    </row>
    <row r="660" spans="1:13" x14ac:dyDescent="0.25">
      <c r="A660" s="126" t="s">
        <v>101</v>
      </c>
      <c r="B660" s="126" t="s">
        <v>17222</v>
      </c>
      <c r="C660" s="126" t="s">
        <v>98</v>
      </c>
      <c r="D660" s="127">
        <v>0.505</v>
      </c>
      <c r="E660" s="128">
        <v>207</v>
      </c>
      <c r="F660" s="128">
        <v>115</v>
      </c>
      <c r="G660" s="126" t="s">
        <v>13736</v>
      </c>
      <c r="H660" s="126" t="s">
        <v>20148</v>
      </c>
      <c r="I660" s="126" t="s">
        <v>21073</v>
      </c>
      <c r="J660" s="126" t="s">
        <v>26232</v>
      </c>
      <c r="K660" s="9">
        <f>_xlfn.IFNA(VLOOKUP(Table5[[#This Row],[Section]],SubSill_Tier,2,FALSE),0)</f>
        <v>0</v>
      </c>
      <c r="L660" s="9" t="str">
        <f t="shared" si="19"/>
        <v/>
      </c>
      <c r="M660" s="205" t="str" cm="1">
        <f t="array" ref="M660">_xlfn.IFS(NOT(ISERROR(VLOOKUP(Table5[[#This Row],[Section]],TB_notTB,1,FALSE))),"No",LEFT(Table5[[#This Row],[Section]],3)="ETB","PLS",LEFT(Table5[[#This Row],[Section]],1)="7","PDB",NOT(ISBLANK(Table5[[#This Row],[Section]])),"No")</f>
        <v>No</v>
      </c>
    </row>
    <row r="661" spans="1:13" x14ac:dyDescent="0.25">
      <c r="A661" s="126" t="s">
        <v>102</v>
      </c>
      <c r="B661" s="126" t="s">
        <v>17222</v>
      </c>
      <c r="C661" s="126" t="s">
        <v>98</v>
      </c>
      <c r="D661" s="127">
        <v>8.6999999999999994E-2</v>
      </c>
      <c r="E661" s="128">
        <v>100</v>
      </c>
      <c r="F661" s="128">
        <v>100</v>
      </c>
      <c r="G661" s="126" t="s">
        <v>13736</v>
      </c>
      <c r="H661" s="126" t="s">
        <v>20148</v>
      </c>
      <c r="I661" s="126" t="s">
        <v>21073</v>
      </c>
      <c r="J661" s="126" t="s">
        <v>26232</v>
      </c>
      <c r="K661" s="9">
        <f>_xlfn.IFNA(VLOOKUP(Table5[[#This Row],[Section]],SubSill_Tier,2,FALSE),0)</f>
        <v>0</v>
      </c>
      <c r="L661" s="9" t="str">
        <f t="shared" si="19"/>
        <v/>
      </c>
      <c r="M661" s="205" t="str" cm="1">
        <f t="array" ref="M661">_xlfn.IFS(NOT(ISERROR(VLOOKUP(Table5[[#This Row],[Section]],TB_notTB,1,FALSE))),"No",LEFT(Table5[[#This Row],[Section]],3)="ETB","PLS",LEFT(Table5[[#This Row],[Section]],1)="7","PDB",NOT(ISBLANK(Table5[[#This Row],[Section]])),"No")</f>
        <v>No</v>
      </c>
    </row>
    <row r="662" spans="1:13" x14ac:dyDescent="0.25">
      <c r="A662" s="126" t="s">
        <v>5712</v>
      </c>
      <c r="B662" s="126" t="s">
        <v>13270</v>
      </c>
      <c r="C662" s="126" t="s">
        <v>75</v>
      </c>
      <c r="D662" s="127">
        <v>0.247</v>
      </c>
      <c r="E662" s="128">
        <v>145</v>
      </c>
      <c r="F662" s="128">
        <v>100</v>
      </c>
      <c r="G662" s="126" t="s">
        <v>13737</v>
      </c>
      <c r="H662" s="126" t="s">
        <v>21074</v>
      </c>
      <c r="I662" s="126" t="s">
        <v>21075</v>
      </c>
      <c r="J662" s="126" t="s">
        <v>26233</v>
      </c>
      <c r="K662" s="9">
        <f>_xlfn.IFNA(VLOOKUP(Table5[[#This Row],[Section]],SubSill_Tier,2,FALSE),0)</f>
        <v>0</v>
      </c>
      <c r="L662" s="9" t="str">
        <f t="shared" si="19"/>
        <v/>
      </c>
      <c r="M662" s="205" t="str" cm="1">
        <f t="array" ref="M662">_xlfn.IFS(NOT(ISERROR(VLOOKUP(Table5[[#This Row],[Section]],TB_notTB,1,FALSE))),"No",LEFT(Table5[[#This Row],[Section]],3)="ETB","PLS",LEFT(Table5[[#This Row],[Section]],1)="7","PDB",NOT(ISBLANK(Table5[[#This Row],[Section]])),"No")</f>
        <v>No</v>
      </c>
    </row>
    <row r="663" spans="1:13" x14ac:dyDescent="0.25">
      <c r="A663" s="126" t="s">
        <v>5713</v>
      </c>
      <c r="B663" s="126" t="s">
        <v>27692</v>
      </c>
      <c r="C663" s="126" t="s">
        <v>75</v>
      </c>
      <c r="D663" s="127">
        <v>0.154</v>
      </c>
      <c r="E663" s="128">
        <v>100</v>
      </c>
      <c r="F663" s="128">
        <v>100</v>
      </c>
      <c r="G663" s="126" t="s">
        <v>13719</v>
      </c>
      <c r="H663" s="126" t="s">
        <v>20128</v>
      </c>
      <c r="I663" s="126" t="s">
        <v>20129</v>
      </c>
      <c r="J663" s="126" t="s">
        <v>26235</v>
      </c>
      <c r="K663" s="9">
        <f>_xlfn.IFNA(VLOOKUP(Table5[[#This Row],[Section]],SubSill_Tier,2,FALSE),0)</f>
        <v>0</v>
      </c>
      <c r="L663" s="9" t="str">
        <f t="shared" si="19"/>
        <v/>
      </c>
      <c r="M663" s="205" t="str" cm="1">
        <f t="array" ref="M663">_xlfn.IFS(NOT(ISERROR(VLOOKUP(Table5[[#This Row],[Section]],TB_notTB,1,FALSE))),"No",LEFT(Table5[[#This Row],[Section]],3)="ETB","PLS",LEFT(Table5[[#This Row],[Section]],1)="7","PDB",NOT(ISBLANK(Table5[[#This Row],[Section]])),"No")</f>
        <v>No</v>
      </c>
    </row>
    <row r="664" spans="1:13" x14ac:dyDescent="0.25">
      <c r="A664" s="126" t="s">
        <v>103</v>
      </c>
      <c r="B664" s="126" t="s">
        <v>17222</v>
      </c>
      <c r="C664" s="126" t="s">
        <v>98</v>
      </c>
      <c r="D664" s="127">
        <v>0.21</v>
      </c>
      <c r="E664" s="128">
        <v>105</v>
      </c>
      <c r="F664" s="128">
        <v>105</v>
      </c>
      <c r="G664" s="126" t="s">
        <v>13736</v>
      </c>
      <c r="H664" s="126" t="s">
        <v>20148</v>
      </c>
      <c r="I664" s="126" t="s">
        <v>21073</v>
      </c>
      <c r="J664" s="126" t="s">
        <v>26232</v>
      </c>
      <c r="K664" s="9">
        <f>_xlfn.IFNA(VLOOKUP(Table5[[#This Row],[Section]],SubSill_Tier,2,FALSE),0)</f>
        <v>0</v>
      </c>
      <c r="L664" s="9" t="str">
        <f t="shared" si="19"/>
        <v/>
      </c>
      <c r="M664" s="205" t="str" cm="1">
        <f t="array" ref="M664">_xlfn.IFS(NOT(ISERROR(VLOOKUP(Table5[[#This Row],[Section]],TB_notTB,1,FALSE))),"No",LEFT(Table5[[#This Row],[Section]],3)="ETB","PLS",LEFT(Table5[[#This Row],[Section]],1)="7","PDB",NOT(ISBLANK(Table5[[#This Row],[Section]])),"No")</f>
        <v>No</v>
      </c>
    </row>
    <row r="665" spans="1:13" x14ac:dyDescent="0.25">
      <c r="A665" s="126" t="s">
        <v>104</v>
      </c>
      <c r="B665" s="126" t="s">
        <v>17222</v>
      </c>
      <c r="C665" s="126" t="s">
        <v>75</v>
      </c>
      <c r="D665" s="127">
        <v>0.89100000000000001</v>
      </c>
      <c r="E665" s="128">
        <v>323</v>
      </c>
      <c r="F665" s="128">
        <v>323</v>
      </c>
      <c r="G665" s="126" t="s">
        <v>13712</v>
      </c>
      <c r="H665" s="126" t="s">
        <v>20120</v>
      </c>
      <c r="I665" s="126" t="s">
        <v>21055</v>
      </c>
      <c r="J665" s="126" t="s">
        <v>26239</v>
      </c>
      <c r="K665" s="9">
        <f>_xlfn.IFNA(VLOOKUP(Table5[[#This Row],[Section]],SubSill_Tier,2,FALSE),0)</f>
        <v>0</v>
      </c>
      <c r="L665" s="9" t="str">
        <f t="shared" si="19"/>
        <v/>
      </c>
      <c r="M665" s="205" t="str" cm="1">
        <f t="array" ref="M665">_xlfn.IFS(NOT(ISERROR(VLOOKUP(Table5[[#This Row],[Section]],TB_notTB,1,FALSE))),"No",LEFT(Table5[[#This Row],[Section]],3)="ETB","PLS",LEFT(Table5[[#This Row],[Section]],1)="7","PDB",NOT(ISBLANK(Table5[[#This Row],[Section]])),"No")</f>
        <v>No</v>
      </c>
    </row>
    <row r="666" spans="1:13" x14ac:dyDescent="0.25">
      <c r="A666" s="126" t="s">
        <v>5714</v>
      </c>
      <c r="B666" s="126" t="s">
        <v>12480</v>
      </c>
      <c r="C666" s="126" t="s">
        <v>75</v>
      </c>
      <c r="D666" s="127">
        <v>2.496</v>
      </c>
      <c r="E666" s="128">
        <v>708</v>
      </c>
      <c r="F666" s="128">
        <v>708</v>
      </c>
      <c r="G666" s="126" t="s">
        <v>13724</v>
      </c>
      <c r="H666" s="126" t="s">
        <v>21063</v>
      </c>
      <c r="I666" s="126" t="s">
        <v>21064</v>
      </c>
      <c r="J666" s="126" t="s">
        <v>26233</v>
      </c>
      <c r="K666" s="9">
        <f>_xlfn.IFNA(VLOOKUP(Table5[[#This Row],[Section]],SubSill_Tier,2,FALSE),0)</f>
        <v>0</v>
      </c>
      <c r="L666" s="9" t="str">
        <f t="shared" si="19"/>
        <v>Wall</v>
      </c>
      <c r="M666" s="205" t="str" cm="1">
        <f t="array" ref="M666">_xlfn.IFS(NOT(ISERROR(VLOOKUP(Table5[[#This Row],[Section]],TB_notTB,1,FALSE))),"No",LEFT(Table5[[#This Row],[Section]],3)="ETB","PLS",LEFT(Table5[[#This Row],[Section]],1)="7","PDB",NOT(ISBLANK(Table5[[#This Row],[Section]])),"No")</f>
        <v>No</v>
      </c>
    </row>
    <row r="667" spans="1:13" x14ac:dyDescent="0.25">
      <c r="A667" s="126" t="s">
        <v>5715</v>
      </c>
      <c r="B667" s="126" t="s">
        <v>17222</v>
      </c>
      <c r="C667" s="126" t="s">
        <v>75</v>
      </c>
      <c r="D667" s="127">
        <v>2.7869999999999999</v>
      </c>
      <c r="E667" s="128">
        <v>759</v>
      </c>
      <c r="F667" s="128">
        <v>759</v>
      </c>
      <c r="G667" s="126" t="s">
        <v>13724</v>
      </c>
      <c r="H667" s="126" t="s">
        <v>20121</v>
      </c>
      <c r="I667" s="126" t="s">
        <v>20122</v>
      </c>
      <c r="J667" s="126" t="s">
        <v>26234</v>
      </c>
      <c r="K667" s="9">
        <f>_xlfn.IFNA(VLOOKUP(Table5[[#This Row],[Section]],SubSill_Tier,2,FALSE),0)</f>
        <v>0</v>
      </c>
      <c r="L667" s="9" t="str">
        <f t="shared" si="19"/>
        <v/>
      </c>
      <c r="M667" s="205" t="str" cm="1">
        <f t="array" ref="M667">_xlfn.IFS(NOT(ISERROR(VLOOKUP(Table5[[#This Row],[Section]],TB_notTB,1,FALSE))),"No",LEFT(Table5[[#This Row],[Section]],3)="ETB","PLS",LEFT(Table5[[#This Row],[Section]],1)="7","PDB",NOT(ISBLANK(Table5[[#This Row],[Section]])),"No")</f>
        <v>No</v>
      </c>
    </row>
    <row r="668" spans="1:13" x14ac:dyDescent="0.25">
      <c r="A668" s="126" t="s">
        <v>5716</v>
      </c>
      <c r="B668" s="126" t="s">
        <v>12481</v>
      </c>
      <c r="C668" s="126" t="s">
        <v>75</v>
      </c>
      <c r="D668" s="127">
        <v>2.76</v>
      </c>
      <c r="E668" s="128">
        <v>518</v>
      </c>
      <c r="F668" s="128">
        <v>518</v>
      </c>
      <c r="G668" s="126" t="s">
        <v>13724</v>
      </c>
      <c r="H668" s="126" t="s">
        <v>21063</v>
      </c>
      <c r="I668" s="126" t="s">
        <v>21064</v>
      </c>
      <c r="J668" s="126" t="s">
        <v>26233</v>
      </c>
      <c r="K668" s="9">
        <f>_xlfn.IFNA(VLOOKUP(Table5[[#This Row],[Section]],SubSill_Tier,2,FALSE),0)</f>
        <v>0</v>
      </c>
      <c r="L668" s="9" t="str">
        <f t="shared" si="19"/>
        <v>Wall</v>
      </c>
      <c r="M668" s="205" t="str" cm="1">
        <f t="array" ref="M668">_xlfn.IFS(NOT(ISERROR(VLOOKUP(Table5[[#This Row],[Section]],TB_notTB,1,FALSE))),"No",LEFT(Table5[[#This Row],[Section]],3)="ETB","PLS",LEFT(Table5[[#This Row],[Section]],1)="7","PDB",NOT(ISBLANK(Table5[[#This Row],[Section]])),"No")</f>
        <v>No</v>
      </c>
    </row>
    <row r="669" spans="1:13" x14ac:dyDescent="0.25">
      <c r="A669" s="126" t="s">
        <v>5717</v>
      </c>
      <c r="B669" s="126" t="s">
        <v>17222</v>
      </c>
      <c r="C669" s="126" t="s">
        <v>75</v>
      </c>
      <c r="D669" s="127">
        <v>5.2080000000000002</v>
      </c>
      <c r="E669" s="128">
        <v>810</v>
      </c>
      <c r="F669" s="128">
        <v>810</v>
      </c>
      <c r="G669" s="126" t="s">
        <v>13720</v>
      </c>
      <c r="H669" s="126" t="s">
        <v>20141</v>
      </c>
      <c r="I669" s="126" t="s">
        <v>20142</v>
      </c>
      <c r="J669" s="126" t="s">
        <v>26244</v>
      </c>
      <c r="K669" s="9">
        <f>_xlfn.IFNA(VLOOKUP(Table5[[#This Row],[Section]],SubSill_Tier,2,FALSE),0)</f>
        <v>0</v>
      </c>
      <c r="L669" s="9" t="str">
        <f t="shared" si="19"/>
        <v/>
      </c>
      <c r="M669" s="205" t="str" cm="1">
        <f t="array" ref="M669">_xlfn.IFS(NOT(ISERROR(VLOOKUP(Table5[[#This Row],[Section]],TB_notTB,1,FALSE))),"No",LEFT(Table5[[#This Row],[Section]],3)="ETB","PLS",LEFT(Table5[[#This Row],[Section]],1)="7","PDB",NOT(ISBLANK(Table5[[#This Row],[Section]])),"No")</f>
        <v>No</v>
      </c>
    </row>
    <row r="670" spans="1:13" x14ac:dyDescent="0.25">
      <c r="A670" s="126" t="s">
        <v>5718</v>
      </c>
      <c r="B670" s="126" t="s">
        <v>17222</v>
      </c>
      <c r="C670" s="126" t="s">
        <v>75</v>
      </c>
      <c r="D670" s="127">
        <v>5.6260000000000003</v>
      </c>
      <c r="E670" s="128">
        <v>533</v>
      </c>
      <c r="F670" s="128">
        <v>533</v>
      </c>
      <c r="G670" s="126" t="s">
        <v>13724</v>
      </c>
      <c r="H670" s="126" t="s">
        <v>20149</v>
      </c>
      <c r="I670" s="126" t="s">
        <v>20150</v>
      </c>
      <c r="J670" s="126" t="s">
        <v>26244</v>
      </c>
      <c r="K670" s="9">
        <f>_xlfn.IFNA(VLOOKUP(Table5[[#This Row],[Section]],SubSill_Tier,2,FALSE),0)</f>
        <v>0</v>
      </c>
      <c r="L670" s="9" t="str">
        <f t="shared" si="19"/>
        <v/>
      </c>
      <c r="M670" s="205" t="str" cm="1">
        <f t="array" ref="M670">_xlfn.IFS(NOT(ISERROR(VLOOKUP(Table5[[#This Row],[Section]],TB_notTB,1,FALSE))),"No",LEFT(Table5[[#This Row],[Section]],3)="ETB","PLS",LEFT(Table5[[#This Row],[Section]],1)="7","PDB",NOT(ISBLANK(Table5[[#This Row],[Section]])),"No")</f>
        <v>No</v>
      </c>
    </row>
    <row r="671" spans="1:13" x14ac:dyDescent="0.25">
      <c r="A671" s="126" t="s">
        <v>5719</v>
      </c>
      <c r="B671" s="126" t="s">
        <v>12482</v>
      </c>
      <c r="C671" s="126" t="s">
        <v>75</v>
      </c>
      <c r="D671" s="127">
        <v>7.524</v>
      </c>
      <c r="E671" s="128">
        <v>933</v>
      </c>
      <c r="F671" s="128">
        <v>933</v>
      </c>
      <c r="G671" s="126" t="s">
        <v>13724</v>
      </c>
      <c r="H671" s="126" t="s">
        <v>21063</v>
      </c>
      <c r="I671" s="126" t="s">
        <v>21064</v>
      </c>
      <c r="J671" s="126" t="s">
        <v>26245</v>
      </c>
      <c r="K671" s="9">
        <f>_xlfn.IFNA(VLOOKUP(Table5[[#This Row],[Section]],SubSill_Tier,2,FALSE),0)</f>
        <v>0</v>
      </c>
      <c r="L671" s="9" t="str">
        <f t="shared" si="19"/>
        <v>Wall</v>
      </c>
      <c r="M671" s="205" t="str" cm="1">
        <f t="array" ref="M671">_xlfn.IFS(NOT(ISERROR(VLOOKUP(Table5[[#This Row],[Section]],TB_notTB,1,FALSE))),"No",LEFT(Table5[[#This Row],[Section]],3)="ETB","PLS",LEFT(Table5[[#This Row],[Section]],1)="7","PDB",NOT(ISBLANK(Table5[[#This Row],[Section]])),"No")</f>
        <v>No</v>
      </c>
    </row>
    <row r="672" spans="1:13" x14ac:dyDescent="0.25">
      <c r="A672" s="126" t="s">
        <v>105</v>
      </c>
      <c r="B672" s="126" t="s">
        <v>12398</v>
      </c>
      <c r="C672" s="126" t="s">
        <v>75</v>
      </c>
      <c r="D672" s="127">
        <v>0.82299999999999995</v>
      </c>
      <c r="E672" s="128">
        <v>304</v>
      </c>
      <c r="F672" s="128">
        <v>304</v>
      </c>
      <c r="G672" s="126" t="s">
        <v>13712</v>
      </c>
      <c r="H672" s="126" t="s">
        <v>20120</v>
      </c>
      <c r="I672" s="126" t="s">
        <v>21055</v>
      </c>
      <c r="J672" s="126" t="s">
        <v>26232</v>
      </c>
      <c r="K672" s="9">
        <f>_xlfn.IFNA(VLOOKUP(Table5[[#This Row],[Section]],SubSill_Tier,2,FALSE),0)</f>
        <v>0</v>
      </c>
      <c r="L672" s="9" t="str">
        <f t="shared" si="19"/>
        <v/>
      </c>
      <c r="M672" s="205" t="str" cm="1">
        <f t="array" ref="M672">_xlfn.IFS(NOT(ISERROR(VLOOKUP(Table5[[#This Row],[Section]],TB_notTB,1,FALSE))),"No",LEFT(Table5[[#This Row],[Section]],3)="ETB","PLS",LEFT(Table5[[#This Row],[Section]],1)="7","PDB",NOT(ISBLANK(Table5[[#This Row],[Section]])),"No")</f>
        <v>No</v>
      </c>
    </row>
    <row r="673" spans="1:13" x14ac:dyDescent="0.25">
      <c r="A673" s="126" t="s">
        <v>5720</v>
      </c>
      <c r="B673" s="126" t="s">
        <v>12483</v>
      </c>
      <c r="C673" s="126" t="s">
        <v>75</v>
      </c>
      <c r="D673" s="127">
        <v>11.901999999999999</v>
      </c>
      <c r="E673" s="128">
        <v>1245</v>
      </c>
      <c r="F673" s="128">
        <v>1245</v>
      </c>
      <c r="G673" s="126" t="s">
        <v>13724</v>
      </c>
      <c r="H673" s="126" t="s">
        <v>21063</v>
      </c>
      <c r="I673" s="126" t="s">
        <v>21064</v>
      </c>
      <c r="J673" s="126" t="s">
        <v>26248</v>
      </c>
      <c r="K673" s="9">
        <f>_xlfn.IFNA(VLOOKUP(Table5[[#This Row],[Section]],SubSill_Tier,2,FALSE),0)</f>
        <v>0</v>
      </c>
      <c r="L673" s="9" t="str">
        <f t="shared" si="19"/>
        <v>Wall</v>
      </c>
      <c r="M673" s="205" t="str" cm="1">
        <f t="array" ref="M673">_xlfn.IFS(NOT(ISERROR(VLOOKUP(Table5[[#This Row],[Section]],TB_notTB,1,FALSE))),"No",LEFT(Table5[[#This Row],[Section]],3)="ETB","PLS",LEFT(Table5[[#This Row],[Section]],1)="7","PDB",NOT(ISBLANK(Table5[[#This Row],[Section]])),"No")</f>
        <v>No</v>
      </c>
    </row>
    <row r="674" spans="1:13" x14ac:dyDescent="0.25">
      <c r="A674" s="126" t="s">
        <v>5722</v>
      </c>
      <c r="B674" s="126" t="s">
        <v>5723</v>
      </c>
      <c r="C674" s="126" t="s">
        <v>75</v>
      </c>
      <c r="D674" s="127">
        <v>9.7210000000000001</v>
      </c>
      <c r="E674" s="128">
        <v>833</v>
      </c>
      <c r="F674" s="128">
        <v>833</v>
      </c>
      <c r="G674" s="126" t="s">
        <v>13724</v>
      </c>
      <c r="H674" s="126" t="s">
        <v>21063</v>
      </c>
      <c r="I674" s="126" t="s">
        <v>21064</v>
      </c>
      <c r="J674" s="126" t="s">
        <v>26245</v>
      </c>
      <c r="K674" s="9">
        <f>_xlfn.IFNA(VLOOKUP(Table5[[#This Row],[Section]],SubSill_Tier,2,FALSE),0)</f>
        <v>0</v>
      </c>
      <c r="L674" s="9" t="str">
        <f t="shared" si="19"/>
        <v>Wall</v>
      </c>
      <c r="M674" s="205" t="str" cm="1">
        <f t="array" ref="M674">_xlfn.IFS(NOT(ISERROR(VLOOKUP(Table5[[#This Row],[Section]],TB_notTB,1,FALSE))),"No",LEFT(Table5[[#This Row],[Section]],3)="ETB","PLS",LEFT(Table5[[#This Row],[Section]],1)="7","PDB",NOT(ISBLANK(Table5[[#This Row],[Section]])),"No")</f>
        <v>No</v>
      </c>
    </row>
    <row r="675" spans="1:13" x14ac:dyDescent="0.25">
      <c r="A675" s="126" t="s">
        <v>5724</v>
      </c>
      <c r="B675" s="126" t="s">
        <v>5725</v>
      </c>
      <c r="C675" s="126" t="s">
        <v>75</v>
      </c>
      <c r="D675" s="127">
        <v>10.340999999999999</v>
      </c>
      <c r="E675" s="128">
        <v>1178</v>
      </c>
      <c r="F675" s="128">
        <v>1178</v>
      </c>
      <c r="G675" s="126" t="s">
        <v>13724</v>
      </c>
      <c r="H675" s="126" t="s">
        <v>21063</v>
      </c>
      <c r="I675" s="126" t="s">
        <v>21064</v>
      </c>
      <c r="J675" s="126" t="s">
        <v>26248</v>
      </c>
      <c r="K675" s="9">
        <f>_xlfn.IFNA(VLOOKUP(Table5[[#This Row],[Section]],SubSill_Tier,2,FALSE),0)</f>
        <v>0</v>
      </c>
      <c r="L675" s="9" t="str">
        <f t="shared" si="19"/>
        <v>Wall</v>
      </c>
      <c r="M675" s="205" t="str" cm="1">
        <f t="array" ref="M675">_xlfn.IFS(NOT(ISERROR(VLOOKUP(Table5[[#This Row],[Section]],TB_notTB,1,FALSE))),"No",LEFT(Table5[[#This Row],[Section]],3)="ETB","PLS",LEFT(Table5[[#This Row],[Section]],1)="7","PDB",NOT(ISBLANK(Table5[[#This Row],[Section]])),"No")</f>
        <v>No</v>
      </c>
    </row>
    <row r="676" spans="1:13" x14ac:dyDescent="0.25">
      <c r="A676" s="126" t="s">
        <v>12484</v>
      </c>
      <c r="B676" s="126" t="s">
        <v>27693</v>
      </c>
      <c r="C676" s="126" t="s">
        <v>75</v>
      </c>
      <c r="D676" s="127">
        <v>15.303000000000001</v>
      </c>
      <c r="E676" s="128">
        <v>917</v>
      </c>
      <c r="F676" s="128">
        <v>917</v>
      </c>
      <c r="G676" s="126" t="s">
        <v>13720</v>
      </c>
      <c r="H676" s="126" t="s">
        <v>20153</v>
      </c>
      <c r="I676" s="126" t="s">
        <v>20154</v>
      </c>
      <c r="J676" s="126" t="s">
        <v>26249</v>
      </c>
      <c r="K676" s="9">
        <f>_xlfn.IFNA(VLOOKUP(Table5[[#This Row],[Section]],SubSill_Tier,2,FALSE),0)</f>
        <v>0</v>
      </c>
      <c r="L676" s="9" t="str">
        <f t="shared" si="19"/>
        <v/>
      </c>
      <c r="M676" s="205" t="str" cm="1">
        <f t="array" ref="M676">_xlfn.IFS(NOT(ISERROR(VLOOKUP(Table5[[#This Row],[Section]],TB_notTB,1,FALSE))),"No",LEFT(Table5[[#This Row],[Section]],3)="ETB","PLS",LEFT(Table5[[#This Row],[Section]],1)="7","PDB",NOT(ISBLANK(Table5[[#This Row],[Section]])),"No")</f>
        <v>No</v>
      </c>
    </row>
    <row r="677" spans="1:13" x14ac:dyDescent="0.25">
      <c r="A677" s="126" t="s">
        <v>5726</v>
      </c>
      <c r="B677" s="126" t="s">
        <v>12485</v>
      </c>
      <c r="C677" s="126" t="s">
        <v>75</v>
      </c>
      <c r="D677" s="127">
        <v>8.5289999999999999</v>
      </c>
      <c r="E677" s="128">
        <v>882</v>
      </c>
      <c r="F677" s="128">
        <v>882</v>
      </c>
      <c r="G677" s="126" t="s">
        <v>13724</v>
      </c>
      <c r="H677" s="126" t="s">
        <v>21063</v>
      </c>
      <c r="I677" s="126" t="s">
        <v>21064</v>
      </c>
      <c r="J677" s="126" t="s">
        <v>26245</v>
      </c>
      <c r="K677" s="9">
        <f>_xlfn.IFNA(VLOOKUP(Table5[[#This Row],[Section]],SubSill_Tier,2,FALSE),0)</f>
        <v>0</v>
      </c>
      <c r="L677" s="9" t="str">
        <f t="shared" si="19"/>
        <v>Wall</v>
      </c>
      <c r="M677" s="205" t="str" cm="1">
        <f t="array" ref="M677">_xlfn.IFS(NOT(ISERROR(VLOOKUP(Table5[[#This Row],[Section]],TB_notTB,1,FALSE))),"No",LEFT(Table5[[#This Row],[Section]],3)="ETB","PLS",LEFT(Table5[[#This Row],[Section]],1)="7","PDB",NOT(ISBLANK(Table5[[#This Row],[Section]])),"No")</f>
        <v>No</v>
      </c>
    </row>
    <row r="678" spans="1:13" x14ac:dyDescent="0.25">
      <c r="A678" s="126" t="s">
        <v>5727</v>
      </c>
      <c r="B678" s="126" t="s">
        <v>5728</v>
      </c>
      <c r="C678" s="126" t="s">
        <v>75</v>
      </c>
      <c r="D678" s="127">
        <v>1.7110000000000001</v>
      </c>
      <c r="E678" s="128">
        <v>604</v>
      </c>
      <c r="F678" s="128">
        <v>297</v>
      </c>
      <c r="G678" s="126" t="s">
        <v>13714</v>
      </c>
      <c r="H678" s="126" t="s">
        <v>20121</v>
      </c>
      <c r="I678" s="126" t="s">
        <v>20122</v>
      </c>
      <c r="J678" s="126" t="s">
        <v>26234</v>
      </c>
      <c r="K678" s="9">
        <f>_xlfn.IFNA(VLOOKUP(Table5[[#This Row],[Section]],SubSill_Tier,2,FALSE),0)</f>
        <v>0</v>
      </c>
      <c r="L678" s="9" t="str">
        <f t="shared" si="19"/>
        <v/>
      </c>
      <c r="M678" s="205" t="str" cm="1">
        <f t="array" ref="M678">_xlfn.IFS(NOT(ISERROR(VLOOKUP(Table5[[#This Row],[Section]],TB_notTB,1,FALSE))),"No",LEFT(Table5[[#This Row],[Section]],3)="ETB","PLS",LEFT(Table5[[#This Row],[Section]],1)="7","PDB",NOT(ISBLANK(Table5[[#This Row],[Section]])),"No")</f>
        <v>No</v>
      </c>
    </row>
    <row r="679" spans="1:13" x14ac:dyDescent="0.25">
      <c r="A679" s="126" t="s">
        <v>5729</v>
      </c>
      <c r="B679" s="126" t="s">
        <v>12486</v>
      </c>
      <c r="C679" s="126" t="s">
        <v>75</v>
      </c>
      <c r="D679" s="127">
        <v>6.9020000000000001</v>
      </c>
      <c r="E679" s="128">
        <v>897</v>
      </c>
      <c r="F679" s="128">
        <v>598</v>
      </c>
      <c r="G679" s="126" t="s">
        <v>13724</v>
      </c>
      <c r="H679" s="126" t="s">
        <v>21063</v>
      </c>
      <c r="I679" s="126" t="s">
        <v>21064</v>
      </c>
      <c r="J679" s="126" t="s">
        <v>26245</v>
      </c>
      <c r="K679" s="9">
        <f>_xlfn.IFNA(VLOOKUP(Table5[[#This Row],[Section]],SubSill_Tier,2,FALSE),0)</f>
        <v>0</v>
      </c>
      <c r="L679" s="9" t="str">
        <f t="shared" si="19"/>
        <v>Wall</v>
      </c>
      <c r="M679" s="205" t="str" cm="1">
        <f t="array" ref="M679">_xlfn.IFS(NOT(ISERROR(VLOOKUP(Table5[[#This Row],[Section]],TB_notTB,1,FALSE))),"No",LEFT(Table5[[#This Row],[Section]],3)="ETB","PLS",LEFT(Table5[[#This Row],[Section]],1)="7","PDB",NOT(ISBLANK(Table5[[#This Row],[Section]])),"No")</f>
        <v>No</v>
      </c>
    </row>
    <row r="680" spans="1:13" x14ac:dyDescent="0.25">
      <c r="A680" s="126" t="s">
        <v>5730</v>
      </c>
      <c r="B680" s="126" t="s">
        <v>27694</v>
      </c>
      <c r="C680" s="126" t="s">
        <v>75</v>
      </c>
      <c r="D680" s="127">
        <v>7.9939999999999998</v>
      </c>
      <c r="E680" s="128">
        <v>486</v>
      </c>
      <c r="F680" s="128">
        <v>486</v>
      </c>
      <c r="G680" s="126" t="s">
        <v>13717</v>
      </c>
      <c r="H680" s="126" t="s">
        <v>20125</v>
      </c>
      <c r="I680" s="126" t="s">
        <v>20126</v>
      </c>
      <c r="J680" s="126" t="s">
        <v>26245</v>
      </c>
      <c r="K680" s="9">
        <f>_xlfn.IFNA(VLOOKUP(Table5[[#This Row],[Section]],SubSill_Tier,2,FALSE),0)</f>
        <v>0</v>
      </c>
      <c r="L680" s="9" t="str">
        <f t="shared" si="19"/>
        <v/>
      </c>
      <c r="M680" s="205" t="str" cm="1">
        <f t="array" ref="M680">_xlfn.IFS(NOT(ISERROR(VLOOKUP(Table5[[#This Row],[Section]],TB_notTB,1,FALSE))),"No",LEFT(Table5[[#This Row],[Section]],3)="ETB","PLS",LEFT(Table5[[#This Row],[Section]],1)="7","PDB",NOT(ISBLANK(Table5[[#This Row],[Section]])),"No")</f>
        <v>No</v>
      </c>
    </row>
    <row r="681" spans="1:13" x14ac:dyDescent="0.25">
      <c r="A681" s="126" t="s">
        <v>106</v>
      </c>
      <c r="B681" s="126" t="s">
        <v>17222</v>
      </c>
      <c r="C681" s="126" t="s">
        <v>75</v>
      </c>
      <c r="D681" s="127">
        <v>1.347</v>
      </c>
      <c r="E681" s="128">
        <v>415</v>
      </c>
      <c r="F681" s="128">
        <v>415</v>
      </c>
      <c r="G681" s="126" t="s">
        <v>13712</v>
      </c>
      <c r="H681" s="126" t="s">
        <v>20120</v>
      </c>
      <c r="I681" s="126" t="s">
        <v>21055</v>
      </c>
      <c r="J681" s="126" t="s">
        <v>26232</v>
      </c>
      <c r="K681" s="9">
        <f>_xlfn.IFNA(VLOOKUP(Table5[[#This Row],[Section]],SubSill_Tier,2,FALSE),0)</f>
        <v>0</v>
      </c>
      <c r="L681" s="9" t="str">
        <f t="shared" si="19"/>
        <v/>
      </c>
      <c r="M681" s="205" t="str" cm="1">
        <f t="array" ref="M681">_xlfn.IFS(NOT(ISERROR(VLOOKUP(Table5[[#This Row],[Section]],TB_notTB,1,FALSE))),"No",LEFT(Table5[[#This Row],[Section]],3)="ETB","PLS",LEFT(Table5[[#This Row],[Section]],1)="7","PDB",NOT(ISBLANK(Table5[[#This Row],[Section]])),"No")</f>
        <v>No</v>
      </c>
    </row>
    <row r="682" spans="1:13" x14ac:dyDescent="0.25">
      <c r="A682" s="126" t="s">
        <v>5731</v>
      </c>
      <c r="B682" s="126" t="s">
        <v>27695</v>
      </c>
      <c r="C682" s="126" t="s">
        <v>75</v>
      </c>
      <c r="D682" s="127">
        <v>5.6539999999999999</v>
      </c>
      <c r="E682" s="128">
        <v>453</v>
      </c>
      <c r="F682" s="128">
        <v>453</v>
      </c>
      <c r="G682" s="126" t="s">
        <v>13719</v>
      </c>
      <c r="H682" s="126" t="s">
        <v>20141</v>
      </c>
      <c r="I682" s="126" t="s">
        <v>20142</v>
      </c>
      <c r="J682" s="126" t="s">
        <v>26244</v>
      </c>
      <c r="K682" s="9">
        <f>_xlfn.IFNA(VLOOKUP(Table5[[#This Row],[Section]],SubSill_Tier,2,FALSE),0)</f>
        <v>0</v>
      </c>
      <c r="L682" s="9" t="str">
        <f t="shared" si="19"/>
        <v/>
      </c>
      <c r="M682" s="205" t="str" cm="1">
        <f t="array" ref="M682">_xlfn.IFS(NOT(ISERROR(VLOOKUP(Table5[[#This Row],[Section]],TB_notTB,1,FALSE))),"No",LEFT(Table5[[#This Row],[Section]],3)="ETB","PLS",LEFT(Table5[[#This Row],[Section]],1)="7","PDB",NOT(ISBLANK(Table5[[#This Row],[Section]])),"No")</f>
        <v>No</v>
      </c>
    </row>
    <row r="683" spans="1:13" x14ac:dyDescent="0.25">
      <c r="A683" s="126" t="s">
        <v>5732</v>
      </c>
      <c r="B683" s="126" t="s">
        <v>12487</v>
      </c>
      <c r="C683" s="126" t="s">
        <v>75</v>
      </c>
      <c r="D683" s="127">
        <v>3.8679999999999999</v>
      </c>
      <c r="E683" s="128">
        <v>1008</v>
      </c>
      <c r="F683" s="128">
        <v>1008</v>
      </c>
      <c r="G683" s="126" t="s">
        <v>13724</v>
      </c>
      <c r="H683" s="126" t="s">
        <v>21063</v>
      </c>
      <c r="I683" s="126" t="s">
        <v>21064</v>
      </c>
      <c r="J683" s="126" t="s">
        <v>26237</v>
      </c>
      <c r="K683" s="9">
        <f>_xlfn.IFNA(VLOOKUP(Table5[[#This Row],[Section]],SubSill_Tier,2,FALSE),0)</f>
        <v>0</v>
      </c>
      <c r="L683" s="9" t="str">
        <f t="shared" si="19"/>
        <v>Wall</v>
      </c>
      <c r="M683" s="205" t="str" cm="1">
        <f t="array" ref="M683">_xlfn.IFS(NOT(ISERROR(VLOOKUP(Table5[[#This Row],[Section]],TB_notTB,1,FALSE))),"No",LEFT(Table5[[#This Row],[Section]],3)="ETB","PLS",LEFT(Table5[[#This Row],[Section]],1)="7","PDB",NOT(ISBLANK(Table5[[#This Row],[Section]])),"No")</f>
        <v>No</v>
      </c>
    </row>
    <row r="684" spans="1:13" x14ac:dyDescent="0.25">
      <c r="A684" s="126" t="s">
        <v>5733</v>
      </c>
      <c r="B684" s="126" t="s">
        <v>27696</v>
      </c>
      <c r="C684" s="126" t="s">
        <v>75</v>
      </c>
      <c r="D684" s="127">
        <v>8.0779999999999994</v>
      </c>
      <c r="E684" s="128">
        <v>687</v>
      </c>
      <c r="F684" s="128">
        <v>687</v>
      </c>
      <c r="G684" s="126" t="s">
        <v>13722</v>
      </c>
      <c r="H684" s="126" t="s">
        <v>21061</v>
      </c>
      <c r="I684" s="126" t="s">
        <v>21062</v>
      </c>
      <c r="J684" s="126" t="s">
        <v>26245</v>
      </c>
      <c r="K684" s="9">
        <f>_xlfn.IFNA(VLOOKUP(Table5[[#This Row],[Section]],SubSill_Tier,2,FALSE),0)</f>
        <v>0</v>
      </c>
      <c r="L684" s="9" t="str">
        <f t="shared" si="19"/>
        <v/>
      </c>
      <c r="M684" s="205" t="str" cm="1">
        <f t="array" ref="M684">_xlfn.IFS(NOT(ISERROR(VLOOKUP(Table5[[#This Row],[Section]],TB_notTB,1,FALSE))),"No",LEFT(Table5[[#This Row],[Section]],3)="ETB","PLS",LEFT(Table5[[#This Row],[Section]],1)="7","PDB",NOT(ISBLANK(Table5[[#This Row],[Section]])),"No")</f>
        <v>No</v>
      </c>
    </row>
    <row r="685" spans="1:13" x14ac:dyDescent="0.25">
      <c r="A685" s="126" t="s">
        <v>5734</v>
      </c>
      <c r="B685" s="126" t="s">
        <v>27697</v>
      </c>
      <c r="C685" s="126" t="s">
        <v>75</v>
      </c>
      <c r="D685" s="127">
        <v>19.571999999999999</v>
      </c>
      <c r="E685" s="128">
        <v>1324</v>
      </c>
      <c r="F685" s="128">
        <v>1324</v>
      </c>
      <c r="G685" s="126" t="s">
        <v>13720</v>
      </c>
      <c r="H685" s="126" t="s">
        <v>20130</v>
      </c>
      <c r="I685" s="126" t="s">
        <v>20131</v>
      </c>
      <c r="J685" s="126" t="s">
        <v>26249</v>
      </c>
      <c r="K685" s="9">
        <f>_xlfn.IFNA(VLOOKUP(Table5[[#This Row],[Section]],SubSill_Tier,2,FALSE),0)</f>
        <v>0</v>
      </c>
      <c r="L685" s="9" t="str">
        <f t="shared" si="19"/>
        <v/>
      </c>
      <c r="M685" s="205" t="str" cm="1">
        <f t="array" ref="M685">_xlfn.IFS(NOT(ISERROR(VLOOKUP(Table5[[#This Row],[Section]],TB_notTB,1,FALSE))),"No",LEFT(Table5[[#This Row],[Section]],3)="ETB","PLS",LEFT(Table5[[#This Row],[Section]],1)="7","PDB",NOT(ISBLANK(Table5[[#This Row],[Section]])),"No")</f>
        <v>No</v>
      </c>
    </row>
    <row r="686" spans="1:13" x14ac:dyDescent="0.25">
      <c r="A686" s="126" t="s">
        <v>5735</v>
      </c>
      <c r="B686" s="126" t="s">
        <v>12488</v>
      </c>
      <c r="C686" s="126" t="s">
        <v>75</v>
      </c>
      <c r="D686" s="127">
        <v>2.048</v>
      </c>
      <c r="E686" s="128">
        <v>676</v>
      </c>
      <c r="F686" s="128">
        <v>676</v>
      </c>
      <c r="G686" s="126" t="s">
        <v>13724</v>
      </c>
      <c r="H686" s="126" t="s">
        <v>21063</v>
      </c>
      <c r="I686" s="126" t="s">
        <v>21064</v>
      </c>
      <c r="J686" s="126" t="s">
        <v>26233</v>
      </c>
      <c r="K686" s="9">
        <f>_xlfn.IFNA(VLOOKUP(Table5[[#This Row],[Section]],SubSill_Tier,2,FALSE),0)</f>
        <v>0</v>
      </c>
      <c r="L686" s="9" t="str">
        <f t="shared" si="19"/>
        <v>Wall</v>
      </c>
      <c r="M686" s="205" t="str" cm="1">
        <f t="array" ref="M686">_xlfn.IFS(NOT(ISERROR(VLOOKUP(Table5[[#This Row],[Section]],TB_notTB,1,FALSE))),"No",LEFT(Table5[[#This Row],[Section]],3)="ETB","PLS",LEFT(Table5[[#This Row],[Section]],1)="7","PDB",NOT(ISBLANK(Table5[[#This Row],[Section]])),"No")</f>
        <v>No</v>
      </c>
    </row>
    <row r="687" spans="1:13" x14ac:dyDescent="0.25">
      <c r="A687" s="126" t="s">
        <v>5736</v>
      </c>
      <c r="B687" s="126" t="s">
        <v>12489</v>
      </c>
      <c r="C687" s="126" t="s">
        <v>75</v>
      </c>
      <c r="D687" s="127">
        <v>2.681</v>
      </c>
      <c r="E687" s="128">
        <v>700</v>
      </c>
      <c r="F687" s="128">
        <v>700</v>
      </c>
      <c r="G687" s="126" t="s">
        <v>13724</v>
      </c>
      <c r="H687" s="126" t="s">
        <v>21063</v>
      </c>
      <c r="I687" s="126" t="s">
        <v>21064</v>
      </c>
      <c r="J687" s="126" t="s">
        <v>26233</v>
      </c>
      <c r="K687" s="9">
        <f>_xlfn.IFNA(VLOOKUP(Table5[[#This Row],[Section]],SubSill_Tier,2,FALSE),0)</f>
        <v>0</v>
      </c>
      <c r="L687" s="9" t="str">
        <f t="shared" si="19"/>
        <v>Wall</v>
      </c>
      <c r="M687" s="205" t="str" cm="1">
        <f t="array" ref="M687">_xlfn.IFS(NOT(ISERROR(VLOOKUP(Table5[[#This Row],[Section]],TB_notTB,1,FALSE))),"No",LEFT(Table5[[#This Row],[Section]],3)="ETB","PLS",LEFT(Table5[[#This Row],[Section]],1)="7","PDB",NOT(ISBLANK(Table5[[#This Row],[Section]])),"No")</f>
        <v>No</v>
      </c>
    </row>
    <row r="688" spans="1:13" x14ac:dyDescent="0.25">
      <c r="A688" s="126" t="s">
        <v>5737</v>
      </c>
      <c r="B688" s="126" t="s">
        <v>12490</v>
      </c>
      <c r="C688" s="126" t="s">
        <v>75</v>
      </c>
      <c r="D688" s="127">
        <v>3.7519999999999998</v>
      </c>
      <c r="E688" s="128">
        <v>849</v>
      </c>
      <c r="F688" s="128">
        <v>849</v>
      </c>
      <c r="G688" s="126" t="s">
        <v>13724</v>
      </c>
      <c r="H688" s="126" t="s">
        <v>21063</v>
      </c>
      <c r="I688" s="126" t="s">
        <v>21064</v>
      </c>
      <c r="J688" s="126" t="s">
        <v>26237</v>
      </c>
      <c r="K688" s="9">
        <f>_xlfn.IFNA(VLOOKUP(Table5[[#This Row],[Section]],SubSill_Tier,2,FALSE),0)</f>
        <v>0</v>
      </c>
      <c r="L688" s="9" t="str">
        <f t="shared" si="19"/>
        <v>Wall</v>
      </c>
      <c r="M688" s="205" t="str" cm="1">
        <f t="array" ref="M688">_xlfn.IFS(NOT(ISERROR(VLOOKUP(Table5[[#This Row],[Section]],TB_notTB,1,FALSE))),"No",LEFT(Table5[[#This Row],[Section]],3)="ETB","PLS",LEFT(Table5[[#This Row],[Section]],1)="7","PDB",NOT(ISBLANK(Table5[[#This Row],[Section]])),"No")</f>
        <v>No</v>
      </c>
    </row>
    <row r="689" spans="1:13" x14ac:dyDescent="0.25">
      <c r="A689" s="126" t="s">
        <v>12491</v>
      </c>
      <c r="B689" s="126" t="s">
        <v>27698</v>
      </c>
      <c r="C689" s="126" t="s">
        <v>75</v>
      </c>
      <c r="D689" s="127">
        <v>7.3659999999999997</v>
      </c>
      <c r="E689" s="128">
        <v>581</v>
      </c>
      <c r="F689" s="128">
        <v>581</v>
      </c>
      <c r="G689" s="126" t="s">
        <v>13720</v>
      </c>
      <c r="H689" s="126" t="s">
        <v>20130</v>
      </c>
      <c r="I689" s="126" t="s">
        <v>20131</v>
      </c>
      <c r="J689" s="126" t="s">
        <v>26245</v>
      </c>
      <c r="K689" s="9">
        <f>_xlfn.IFNA(VLOOKUP(Table5[[#This Row],[Section]],SubSill_Tier,2,FALSE),0)</f>
        <v>0</v>
      </c>
      <c r="L689" s="9" t="str">
        <f t="shared" si="19"/>
        <v/>
      </c>
      <c r="M689" s="205" t="str" cm="1">
        <f t="array" ref="M689">_xlfn.IFS(NOT(ISERROR(VLOOKUP(Table5[[#This Row],[Section]],TB_notTB,1,FALSE))),"No",LEFT(Table5[[#This Row],[Section]],3)="ETB","PLS",LEFT(Table5[[#This Row],[Section]],1)="7","PDB",NOT(ISBLANK(Table5[[#This Row],[Section]])),"No")</f>
        <v>No</v>
      </c>
    </row>
    <row r="690" spans="1:13" x14ac:dyDescent="0.25">
      <c r="A690" s="126" t="s">
        <v>5738</v>
      </c>
      <c r="B690" s="126" t="s">
        <v>27699</v>
      </c>
      <c r="C690" s="126" t="s">
        <v>75</v>
      </c>
      <c r="D690" s="127">
        <v>15.663</v>
      </c>
      <c r="E690" s="128">
        <v>1172</v>
      </c>
      <c r="F690" s="128">
        <v>782</v>
      </c>
      <c r="G690" s="126" t="s">
        <v>13732</v>
      </c>
      <c r="H690" s="126" t="s">
        <v>20130</v>
      </c>
      <c r="I690" s="126" t="s">
        <v>20131</v>
      </c>
      <c r="J690" s="126" t="s">
        <v>26249</v>
      </c>
      <c r="K690" s="9">
        <f>_xlfn.IFNA(VLOOKUP(Table5[[#This Row],[Section]],SubSill_Tier,2,FALSE),0)</f>
        <v>0</v>
      </c>
      <c r="L690" s="9" t="str">
        <f t="shared" si="19"/>
        <v/>
      </c>
      <c r="M690" s="205" t="str" cm="1">
        <f t="array" ref="M690">_xlfn.IFS(NOT(ISERROR(VLOOKUP(Table5[[#This Row],[Section]],TB_notTB,1,FALSE))),"No",LEFT(Table5[[#This Row],[Section]],3)="ETB","PLS",LEFT(Table5[[#This Row],[Section]],1)="7","PDB",NOT(ISBLANK(Table5[[#This Row],[Section]])),"No")</f>
        <v>No</v>
      </c>
    </row>
    <row r="691" spans="1:13" x14ac:dyDescent="0.25">
      <c r="A691" s="126" t="s">
        <v>107</v>
      </c>
      <c r="B691" s="126" t="s">
        <v>108</v>
      </c>
      <c r="C691" s="126" t="s">
        <v>75</v>
      </c>
      <c r="D691" s="127">
        <v>3.294</v>
      </c>
      <c r="E691" s="128">
        <v>564</v>
      </c>
      <c r="F691" s="128">
        <v>410</v>
      </c>
      <c r="G691" s="126" t="s">
        <v>13728</v>
      </c>
      <c r="H691" s="126" t="s">
        <v>20137</v>
      </c>
      <c r="I691" s="126" t="s">
        <v>21066</v>
      </c>
      <c r="J691" s="126" t="s">
        <v>26232</v>
      </c>
      <c r="K691" s="9">
        <f>_xlfn.IFNA(VLOOKUP(Table5[[#This Row],[Section]],SubSill_Tier,2,FALSE),0)</f>
        <v>0</v>
      </c>
      <c r="L691" s="9" t="str">
        <f t="shared" si="19"/>
        <v/>
      </c>
      <c r="M691" s="205" t="str" cm="1">
        <f t="array" ref="M691">_xlfn.IFS(NOT(ISERROR(VLOOKUP(Table5[[#This Row],[Section]],TB_notTB,1,FALSE))),"No",LEFT(Table5[[#This Row],[Section]],3)="ETB","PLS",LEFT(Table5[[#This Row],[Section]],1)="7","PDB",NOT(ISBLANK(Table5[[#This Row],[Section]])),"No")</f>
        <v>No</v>
      </c>
    </row>
    <row r="692" spans="1:13" x14ac:dyDescent="0.25">
      <c r="A692" s="126" t="s">
        <v>5739</v>
      </c>
      <c r="B692" s="126" t="s">
        <v>5740</v>
      </c>
      <c r="C692" s="126" t="s">
        <v>75</v>
      </c>
      <c r="D692" s="127">
        <v>3.2730000000000001</v>
      </c>
      <c r="E692" s="128">
        <v>888</v>
      </c>
      <c r="F692" s="128">
        <v>888</v>
      </c>
      <c r="G692" s="126" t="s">
        <v>13738</v>
      </c>
      <c r="H692" s="126" t="s">
        <v>20132</v>
      </c>
      <c r="I692" s="126" t="s">
        <v>20133</v>
      </c>
      <c r="J692" s="126" t="s">
        <v>26250</v>
      </c>
      <c r="K692" s="9">
        <f>_xlfn.IFNA(VLOOKUP(Table5[[#This Row],[Section]],SubSill_Tier,2,FALSE),0)</f>
        <v>0</v>
      </c>
      <c r="L692" s="9" t="str">
        <f t="shared" si="19"/>
        <v>Wall</v>
      </c>
      <c r="M692" s="205" t="str" cm="1">
        <f t="array" ref="M692">_xlfn.IFS(NOT(ISERROR(VLOOKUP(Table5[[#This Row],[Section]],TB_notTB,1,FALSE))),"No",LEFT(Table5[[#This Row],[Section]],3)="ETB","PLS",LEFT(Table5[[#This Row],[Section]],1)="7","PDB",NOT(ISBLANK(Table5[[#This Row],[Section]])),"No")</f>
        <v>No</v>
      </c>
    </row>
    <row r="693" spans="1:13" x14ac:dyDescent="0.25">
      <c r="A693" s="126" t="s">
        <v>5741</v>
      </c>
      <c r="B693" s="126" t="s">
        <v>5742</v>
      </c>
      <c r="C693" s="126" t="s">
        <v>75</v>
      </c>
      <c r="D693" s="127">
        <v>7.3280000000000003</v>
      </c>
      <c r="E693" s="128">
        <v>295</v>
      </c>
      <c r="F693" s="128">
        <v>295</v>
      </c>
      <c r="G693" s="126" t="s">
        <v>13724</v>
      </c>
      <c r="H693" s="126" t="s">
        <v>21063</v>
      </c>
      <c r="I693" s="126" t="s">
        <v>21064</v>
      </c>
      <c r="J693" s="126" t="s">
        <v>26245</v>
      </c>
      <c r="K693" s="9">
        <f>_xlfn.IFNA(VLOOKUP(Table5[[#This Row],[Section]],SubSill_Tier,2,FALSE),0)</f>
        <v>0</v>
      </c>
      <c r="L693" s="9" t="str">
        <f t="shared" si="19"/>
        <v>Wall</v>
      </c>
      <c r="M693" s="205" t="str" cm="1">
        <f t="array" ref="M693">_xlfn.IFS(NOT(ISERROR(VLOOKUP(Table5[[#This Row],[Section]],TB_notTB,1,FALSE))),"No",LEFT(Table5[[#This Row],[Section]],3)="ETB","PLS",LEFT(Table5[[#This Row],[Section]],1)="7","PDB",NOT(ISBLANK(Table5[[#This Row],[Section]])),"No")</f>
        <v>No</v>
      </c>
    </row>
    <row r="694" spans="1:13" x14ac:dyDescent="0.25">
      <c r="A694" s="126" t="s">
        <v>5743</v>
      </c>
      <c r="B694" s="126" t="s">
        <v>17222</v>
      </c>
      <c r="C694" s="126" t="s">
        <v>75</v>
      </c>
      <c r="D694" s="127">
        <v>4.1500000000000004</v>
      </c>
      <c r="E694" s="128">
        <v>832</v>
      </c>
      <c r="F694" s="128">
        <v>832</v>
      </c>
      <c r="G694" s="126" t="s">
        <v>13724</v>
      </c>
      <c r="H694" s="126" t="s">
        <v>20132</v>
      </c>
      <c r="I694" s="126" t="s">
        <v>20133</v>
      </c>
      <c r="J694" s="126" t="s">
        <v>26234</v>
      </c>
      <c r="K694" s="9">
        <f>_xlfn.IFNA(VLOOKUP(Table5[[#This Row],[Section]],SubSill_Tier,2,FALSE),0)</f>
        <v>0</v>
      </c>
      <c r="L694" s="9" t="str">
        <f t="shared" si="19"/>
        <v/>
      </c>
      <c r="M694" s="205" t="str" cm="1">
        <f t="array" ref="M694">_xlfn.IFS(NOT(ISERROR(VLOOKUP(Table5[[#This Row],[Section]],TB_notTB,1,FALSE))),"No",LEFT(Table5[[#This Row],[Section]],3)="ETB","PLS",LEFT(Table5[[#This Row],[Section]],1)="7","PDB",NOT(ISBLANK(Table5[[#This Row],[Section]])),"No")</f>
        <v>No</v>
      </c>
    </row>
    <row r="695" spans="1:13" x14ac:dyDescent="0.25">
      <c r="A695" s="126" t="s">
        <v>5744</v>
      </c>
      <c r="B695" s="126" t="s">
        <v>5745</v>
      </c>
      <c r="C695" s="126" t="s">
        <v>75</v>
      </c>
      <c r="D695" s="127">
        <v>5.4669999999999996</v>
      </c>
      <c r="E695" s="128">
        <v>1224</v>
      </c>
      <c r="F695" s="128">
        <v>1224</v>
      </c>
      <c r="G695" s="126" t="s">
        <v>13724</v>
      </c>
      <c r="H695" s="126" t="s">
        <v>21063</v>
      </c>
      <c r="I695" s="126" t="s">
        <v>21064</v>
      </c>
      <c r="J695" s="126" t="s">
        <v>26245</v>
      </c>
      <c r="K695" s="9">
        <f>_xlfn.IFNA(VLOOKUP(Table5[[#This Row],[Section]],SubSill_Tier,2,FALSE),0)</f>
        <v>0</v>
      </c>
      <c r="L695" s="9" t="str">
        <f t="shared" si="19"/>
        <v>Wall</v>
      </c>
      <c r="M695" s="205" t="str" cm="1">
        <f t="array" ref="M695">_xlfn.IFS(NOT(ISERROR(VLOOKUP(Table5[[#This Row],[Section]],TB_notTB,1,FALSE))),"No",LEFT(Table5[[#This Row],[Section]],3)="ETB","PLS",LEFT(Table5[[#This Row],[Section]],1)="7","PDB",NOT(ISBLANK(Table5[[#This Row],[Section]])),"No")</f>
        <v>No</v>
      </c>
    </row>
    <row r="696" spans="1:13" x14ac:dyDescent="0.25">
      <c r="A696" s="126" t="s">
        <v>5746</v>
      </c>
      <c r="B696" s="126" t="s">
        <v>12492</v>
      </c>
      <c r="C696" s="126" t="s">
        <v>75</v>
      </c>
      <c r="D696" s="127">
        <v>4.6630000000000003</v>
      </c>
      <c r="E696" s="128">
        <v>547</v>
      </c>
      <c r="F696" s="128">
        <v>547</v>
      </c>
      <c r="G696" s="126" t="s">
        <v>13724</v>
      </c>
      <c r="H696" s="126" t="s">
        <v>20132</v>
      </c>
      <c r="I696" s="126" t="s">
        <v>20133</v>
      </c>
      <c r="J696" s="126" t="s">
        <v>26250</v>
      </c>
      <c r="K696" s="9">
        <f>_xlfn.IFNA(VLOOKUP(Table5[[#This Row],[Section]],SubSill_Tier,2,FALSE),0)</f>
        <v>0</v>
      </c>
      <c r="L696" s="9" t="str">
        <f t="shared" si="19"/>
        <v>Wall</v>
      </c>
      <c r="M696" s="205" t="str" cm="1">
        <f t="array" ref="M696">_xlfn.IFS(NOT(ISERROR(VLOOKUP(Table5[[#This Row],[Section]],TB_notTB,1,FALSE))),"No",LEFT(Table5[[#This Row],[Section]],3)="ETB","PLS",LEFT(Table5[[#This Row],[Section]],1)="7","PDB",NOT(ISBLANK(Table5[[#This Row],[Section]])),"No")</f>
        <v>No</v>
      </c>
    </row>
    <row r="697" spans="1:13" x14ac:dyDescent="0.25">
      <c r="A697" s="126" t="s">
        <v>5747</v>
      </c>
      <c r="B697" s="126" t="s">
        <v>12493</v>
      </c>
      <c r="C697" s="126" t="s">
        <v>75</v>
      </c>
      <c r="D697" s="127">
        <v>5.2489999999999997</v>
      </c>
      <c r="E697" s="128">
        <v>610</v>
      </c>
      <c r="F697" s="128">
        <v>280</v>
      </c>
      <c r="G697" s="126" t="s">
        <v>13724</v>
      </c>
      <c r="H697" s="126" t="s">
        <v>20149</v>
      </c>
      <c r="I697" s="126" t="s">
        <v>20150</v>
      </c>
      <c r="J697" s="126" t="s">
        <v>26244</v>
      </c>
      <c r="K697" s="9">
        <f>_xlfn.IFNA(VLOOKUP(Table5[[#This Row],[Section]],SubSill_Tier,2,FALSE),0)</f>
        <v>0</v>
      </c>
      <c r="L697" s="9" t="str">
        <f t="shared" si="19"/>
        <v>Wall</v>
      </c>
      <c r="M697" s="205" t="str" cm="1">
        <f t="array" ref="M697">_xlfn.IFS(NOT(ISERROR(VLOOKUP(Table5[[#This Row],[Section]],TB_notTB,1,FALSE))),"No",LEFT(Table5[[#This Row],[Section]],3)="ETB","PLS",LEFT(Table5[[#This Row],[Section]],1)="7","PDB",NOT(ISBLANK(Table5[[#This Row],[Section]])),"No")</f>
        <v>No</v>
      </c>
    </row>
    <row r="698" spans="1:13" x14ac:dyDescent="0.25">
      <c r="A698" s="126" t="s">
        <v>5748</v>
      </c>
      <c r="B698" s="126" t="s">
        <v>5749</v>
      </c>
      <c r="C698" s="126" t="s">
        <v>75</v>
      </c>
      <c r="D698" s="127">
        <v>0.108</v>
      </c>
      <c r="E698" s="128">
        <v>100</v>
      </c>
      <c r="F698" s="128">
        <v>100</v>
      </c>
      <c r="G698" s="126" t="s">
        <v>13714</v>
      </c>
      <c r="H698" s="126" t="s">
        <v>20121</v>
      </c>
      <c r="I698" s="126" t="s">
        <v>20122</v>
      </c>
      <c r="J698" s="126" t="s">
        <v>26234</v>
      </c>
      <c r="K698" s="9">
        <f>_xlfn.IFNA(VLOOKUP(Table5[[#This Row],[Section]],SubSill_Tier,2,FALSE),0)</f>
        <v>0</v>
      </c>
      <c r="L698" s="9" t="str">
        <f t="shared" si="19"/>
        <v/>
      </c>
      <c r="M698" s="205" t="str" cm="1">
        <f t="array" ref="M698">_xlfn.IFS(NOT(ISERROR(VLOOKUP(Table5[[#This Row],[Section]],TB_notTB,1,FALSE))),"No",LEFT(Table5[[#This Row],[Section]],3)="ETB","PLS",LEFT(Table5[[#This Row],[Section]],1)="7","PDB",NOT(ISBLANK(Table5[[#This Row],[Section]])),"No")</f>
        <v>No</v>
      </c>
    </row>
    <row r="699" spans="1:13" x14ac:dyDescent="0.25">
      <c r="A699" s="126" t="s">
        <v>5750</v>
      </c>
      <c r="B699" s="126" t="s">
        <v>17222</v>
      </c>
      <c r="C699" s="126" t="s">
        <v>75</v>
      </c>
      <c r="D699" s="127">
        <v>0.42299999999999999</v>
      </c>
      <c r="E699" s="128">
        <v>136</v>
      </c>
      <c r="F699" s="128">
        <v>136</v>
      </c>
      <c r="G699" s="126" t="s">
        <v>13714</v>
      </c>
      <c r="H699" s="126" t="s">
        <v>20121</v>
      </c>
      <c r="I699" s="126" t="s">
        <v>20122</v>
      </c>
      <c r="J699" s="126" t="s">
        <v>26234</v>
      </c>
      <c r="K699" s="9">
        <f>_xlfn.IFNA(VLOOKUP(Table5[[#This Row],[Section]],SubSill_Tier,2,FALSE),0)</f>
        <v>0</v>
      </c>
      <c r="L699" s="9" t="str">
        <f t="shared" si="19"/>
        <v/>
      </c>
      <c r="M699" s="205" t="str" cm="1">
        <f t="array" ref="M699">_xlfn.IFS(NOT(ISERROR(VLOOKUP(Table5[[#This Row],[Section]],TB_notTB,1,FALSE))),"No",LEFT(Table5[[#This Row],[Section]],3)="ETB","PLS",LEFT(Table5[[#This Row],[Section]],1)="7","PDB",NOT(ISBLANK(Table5[[#This Row],[Section]])),"No")</f>
        <v>No</v>
      </c>
    </row>
    <row r="700" spans="1:13" x14ac:dyDescent="0.25">
      <c r="A700" s="126" t="s">
        <v>5751</v>
      </c>
      <c r="B700" s="126" t="s">
        <v>5752</v>
      </c>
      <c r="C700" s="126" t="s">
        <v>75</v>
      </c>
      <c r="D700" s="127">
        <v>0.27500000000000002</v>
      </c>
      <c r="E700" s="128">
        <v>127</v>
      </c>
      <c r="F700" s="128">
        <v>100</v>
      </c>
      <c r="G700" s="126" t="s">
        <v>13719</v>
      </c>
      <c r="H700" s="126" t="s">
        <v>20128</v>
      </c>
      <c r="I700" s="126" t="s">
        <v>20129</v>
      </c>
      <c r="J700" s="126" t="s">
        <v>26235</v>
      </c>
      <c r="K700" s="9">
        <f>_xlfn.IFNA(VLOOKUP(Table5[[#This Row],[Section]],SubSill_Tier,2,FALSE),0)</f>
        <v>0</v>
      </c>
      <c r="L700" s="9" t="str">
        <f t="shared" si="19"/>
        <v/>
      </c>
      <c r="M700" s="205" t="str" cm="1">
        <f t="array" ref="M700">_xlfn.IFS(NOT(ISERROR(VLOOKUP(Table5[[#This Row],[Section]],TB_notTB,1,FALSE))),"No",LEFT(Table5[[#This Row],[Section]],3)="ETB","PLS",LEFT(Table5[[#This Row],[Section]],1)="7","PDB",NOT(ISBLANK(Table5[[#This Row],[Section]])),"No")</f>
        <v>No</v>
      </c>
    </row>
    <row r="701" spans="1:13" x14ac:dyDescent="0.25">
      <c r="A701" s="126" t="s">
        <v>5753</v>
      </c>
      <c r="B701" s="126" t="s">
        <v>5754</v>
      </c>
      <c r="C701" s="126" t="s">
        <v>75</v>
      </c>
      <c r="D701" s="127">
        <v>1.2789999999999999</v>
      </c>
      <c r="E701" s="128">
        <v>305</v>
      </c>
      <c r="F701" s="128">
        <v>305</v>
      </c>
      <c r="G701" s="126" t="s">
        <v>13719</v>
      </c>
      <c r="H701" s="126" t="s">
        <v>20128</v>
      </c>
      <c r="I701" s="126" t="s">
        <v>20129</v>
      </c>
      <c r="J701" s="126" t="s">
        <v>26235</v>
      </c>
      <c r="K701" s="9">
        <f>_xlfn.IFNA(VLOOKUP(Table5[[#This Row],[Section]],SubSill_Tier,2,FALSE),0)</f>
        <v>0</v>
      </c>
      <c r="L701" s="9" t="str">
        <f t="shared" si="19"/>
        <v/>
      </c>
      <c r="M701" s="205" t="str" cm="1">
        <f t="array" ref="M701">_xlfn.IFS(NOT(ISERROR(VLOOKUP(Table5[[#This Row],[Section]],TB_notTB,1,FALSE))),"No",LEFT(Table5[[#This Row],[Section]],3)="ETB","PLS",LEFT(Table5[[#This Row],[Section]],1)="7","PDB",NOT(ISBLANK(Table5[[#This Row],[Section]])),"No")</f>
        <v>No</v>
      </c>
    </row>
    <row r="702" spans="1:13" x14ac:dyDescent="0.25">
      <c r="A702" s="126" t="s">
        <v>5755</v>
      </c>
      <c r="B702" s="126" t="s">
        <v>27700</v>
      </c>
      <c r="C702" s="126" t="s">
        <v>75</v>
      </c>
      <c r="D702" s="127">
        <v>2.1080000000000001</v>
      </c>
      <c r="E702" s="128">
        <v>254</v>
      </c>
      <c r="F702" s="128">
        <v>254</v>
      </c>
      <c r="G702" s="126" t="s">
        <v>13717</v>
      </c>
      <c r="H702" s="126" t="s">
        <v>20125</v>
      </c>
      <c r="I702" s="126" t="s">
        <v>20126</v>
      </c>
      <c r="J702" s="126" t="s">
        <v>26235</v>
      </c>
      <c r="K702" s="9">
        <f>_xlfn.IFNA(VLOOKUP(Table5[[#This Row],[Section]],SubSill_Tier,2,FALSE),0)</f>
        <v>0</v>
      </c>
      <c r="L702" s="9" t="str">
        <f t="shared" si="19"/>
        <v/>
      </c>
      <c r="M702" s="205" t="str" cm="1">
        <f t="array" ref="M702">_xlfn.IFS(NOT(ISERROR(VLOOKUP(Table5[[#This Row],[Section]],TB_notTB,1,FALSE))),"No",LEFT(Table5[[#This Row],[Section]],3)="ETB","PLS",LEFT(Table5[[#This Row],[Section]],1)="7","PDB",NOT(ISBLANK(Table5[[#This Row],[Section]])),"No")</f>
        <v>No</v>
      </c>
    </row>
    <row r="703" spans="1:13" x14ac:dyDescent="0.25">
      <c r="A703" s="126" t="s">
        <v>5756</v>
      </c>
      <c r="B703" s="126" t="s">
        <v>5757</v>
      </c>
      <c r="C703" s="126" t="s">
        <v>75</v>
      </c>
      <c r="D703" s="127">
        <v>0.255</v>
      </c>
      <c r="E703" s="128">
        <v>100</v>
      </c>
      <c r="F703" s="128">
        <v>100</v>
      </c>
      <c r="G703" s="126" t="s">
        <v>13713</v>
      </c>
      <c r="H703" s="126" t="s">
        <v>21056</v>
      </c>
      <c r="I703" s="126" t="s">
        <v>21057</v>
      </c>
      <c r="J703" s="126" t="s">
        <v>26233</v>
      </c>
      <c r="K703" s="9">
        <f>_xlfn.IFNA(VLOOKUP(Table5[[#This Row],[Section]],SubSill_Tier,2,FALSE),0)</f>
        <v>0</v>
      </c>
      <c r="L703" s="9" t="str">
        <f t="shared" si="19"/>
        <v>Wall</v>
      </c>
      <c r="M703" s="205" t="str" cm="1">
        <f t="array" ref="M703">_xlfn.IFS(NOT(ISERROR(VLOOKUP(Table5[[#This Row],[Section]],TB_notTB,1,FALSE))),"No",LEFT(Table5[[#This Row],[Section]],3)="ETB","PLS",LEFT(Table5[[#This Row],[Section]],1)="7","PDB",NOT(ISBLANK(Table5[[#This Row],[Section]])),"No")</f>
        <v>No</v>
      </c>
    </row>
    <row r="704" spans="1:13" x14ac:dyDescent="0.25">
      <c r="A704" s="126" t="s">
        <v>5758</v>
      </c>
      <c r="B704" s="126" t="s">
        <v>5759</v>
      </c>
      <c r="C704" s="126" t="s">
        <v>75</v>
      </c>
      <c r="D704" s="127">
        <v>0.36499999999999999</v>
      </c>
      <c r="E704" s="128">
        <v>164</v>
      </c>
      <c r="F704" s="128">
        <v>164</v>
      </c>
      <c r="G704" s="126" t="s">
        <v>13718</v>
      </c>
      <c r="H704" s="126" t="s">
        <v>20127</v>
      </c>
      <c r="I704" s="126" t="s">
        <v>21060</v>
      </c>
      <c r="J704" s="126" t="s">
        <v>26236</v>
      </c>
      <c r="K704" s="9">
        <f>_xlfn.IFNA(VLOOKUP(Table5[[#This Row],[Section]],SubSill_Tier,2,FALSE),0)</f>
        <v>0</v>
      </c>
      <c r="L704" s="9" t="str">
        <f t="shared" si="19"/>
        <v/>
      </c>
      <c r="M704" s="205" t="str" cm="1">
        <f t="array" ref="M704">_xlfn.IFS(NOT(ISERROR(VLOOKUP(Table5[[#This Row],[Section]],TB_notTB,1,FALSE))),"No",LEFT(Table5[[#This Row],[Section]],3)="ETB","PLS",LEFT(Table5[[#This Row],[Section]],1)="7","PDB",NOT(ISBLANK(Table5[[#This Row],[Section]])),"No")</f>
        <v>No</v>
      </c>
    </row>
    <row r="705" spans="1:13" x14ac:dyDescent="0.25">
      <c r="A705" s="126" t="s">
        <v>5760</v>
      </c>
      <c r="B705" s="126" t="s">
        <v>27701</v>
      </c>
      <c r="C705" s="126" t="s">
        <v>75</v>
      </c>
      <c r="D705" s="127">
        <v>0.188</v>
      </c>
      <c r="E705" s="128">
        <v>100</v>
      </c>
      <c r="F705" s="128">
        <v>100</v>
      </c>
      <c r="G705" s="126" t="s">
        <v>13718</v>
      </c>
      <c r="H705" s="126" t="s">
        <v>20127</v>
      </c>
      <c r="I705" s="126" t="s">
        <v>21060</v>
      </c>
      <c r="J705" s="126" t="s">
        <v>26235</v>
      </c>
      <c r="K705" s="9">
        <f>_xlfn.IFNA(VLOOKUP(Table5[[#This Row],[Section]],SubSill_Tier,2,FALSE),0)</f>
        <v>0</v>
      </c>
      <c r="L705" s="9" t="str">
        <f t="shared" si="19"/>
        <v/>
      </c>
      <c r="M705" s="205" t="str" cm="1">
        <f t="array" ref="M705">_xlfn.IFS(NOT(ISERROR(VLOOKUP(Table5[[#This Row],[Section]],TB_notTB,1,FALSE))),"No",LEFT(Table5[[#This Row],[Section]],3)="ETB","PLS",LEFT(Table5[[#This Row],[Section]],1)="7","PDB",NOT(ISBLANK(Table5[[#This Row],[Section]])),"No")</f>
        <v>No</v>
      </c>
    </row>
    <row r="706" spans="1:13" x14ac:dyDescent="0.25">
      <c r="A706" s="126" t="s">
        <v>109</v>
      </c>
      <c r="B706" s="126" t="s">
        <v>17222</v>
      </c>
      <c r="C706" s="126" t="s">
        <v>75</v>
      </c>
      <c r="D706" s="127">
        <v>0.26</v>
      </c>
      <c r="E706" s="128">
        <v>100</v>
      </c>
      <c r="F706" s="128">
        <v>100</v>
      </c>
      <c r="G706" s="126" t="s">
        <v>13711</v>
      </c>
      <c r="H706" s="126" t="s">
        <v>20119</v>
      </c>
      <c r="I706" s="126" t="s">
        <v>21054</v>
      </c>
      <c r="J706" s="126" t="s">
        <v>26232</v>
      </c>
      <c r="K706" s="9">
        <f>_xlfn.IFNA(VLOOKUP(Table5[[#This Row],[Section]],SubSill_Tier,2,FALSE),0)</f>
        <v>0</v>
      </c>
      <c r="L706" s="9" t="str">
        <f t="shared" ref="L706:L769" si="20">IFERROR(IF(LEFT(G706,2)="AI",IF(_xlfn.NUMBERVALUE(IFERROR(LEFT(IF(ISERROR(FIND("X",UPPER(B706))),UPPER(B706),RIGHT(UPPER(B706),LEN(UPPER(B706))-FIND("~",SUBSTITUTE(UPPER(B706),"X","~",LEN(UPPER(B706))-LEN(SUBSTITUTE(UPPER(B706),"X","")))))),FIND(" ",IF(ISERROR(FIND("X",UPPER(B706))),UPPER(B706),RIGHT(UPPER(B706),LEN(UPPER(B706))-FIND("~",SUBSTITUTE(UPPER(B706),"X","~",LEN(UPPER(B706))-LEN(SUBSTITUTE(UPPER(B706),"X","")))))),1)-1),IF(ISERROR(FIND("X",UPPER(B706))),UPPER(B706),RIGHT(UPPER(B706),LEN(UPPER(B706))-FIND("~",SUBSTITUTE(UPPER(B706),"X","~",LEN(UPPER(B706))-LEN(SUBSTITUTE(UPPER(B706),"X",""))))))),".")&gt;=5,"Wall",""),""),"")</f>
        <v/>
      </c>
      <c r="M706" s="205" t="str" cm="1">
        <f t="array" ref="M706">_xlfn.IFS(NOT(ISERROR(VLOOKUP(Table5[[#This Row],[Section]],TB_notTB,1,FALSE))),"No",LEFT(Table5[[#This Row],[Section]],3)="ETB","PLS",LEFT(Table5[[#This Row],[Section]],1)="7","PDB",NOT(ISBLANK(Table5[[#This Row],[Section]])),"No")</f>
        <v>No</v>
      </c>
    </row>
    <row r="707" spans="1:13" x14ac:dyDescent="0.25">
      <c r="A707" s="126" t="s">
        <v>11601</v>
      </c>
      <c r="B707" s="126" t="s">
        <v>17223</v>
      </c>
      <c r="C707" s="126" t="s">
        <v>75</v>
      </c>
      <c r="D707" s="127">
        <v>0.26100000000000001</v>
      </c>
      <c r="E707" s="128">
        <v>100</v>
      </c>
      <c r="F707" s="128">
        <v>100</v>
      </c>
      <c r="G707" s="126" t="s">
        <v>21076</v>
      </c>
      <c r="H707" s="126" t="s">
        <v>21077</v>
      </c>
      <c r="I707" s="126" t="s">
        <v>21078</v>
      </c>
      <c r="J707" s="126" t="s">
        <v>26251</v>
      </c>
      <c r="K707" s="9">
        <f>_xlfn.IFNA(VLOOKUP(Table5[[#This Row],[Section]],SubSill_Tier,2,FALSE),0)</f>
        <v>0</v>
      </c>
      <c r="L707" s="9" t="str">
        <f t="shared" si="20"/>
        <v/>
      </c>
      <c r="M707" s="205" t="str" cm="1">
        <f t="array" ref="M707">_xlfn.IFS(NOT(ISERROR(VLOOKUP(Table5[[#This Row],[Section]],TB_notTB,1,FALSE))),"No",LEFT(Table5[[#This Row],[Section]],3)="ETB","PLS",LEFT(Table5[[#This Row],[Section]],1)="7","PDB",NOT(ISBLANK(Table5[[#This Row],[Section]])),"No")</f>
        <v>No</v>
      </c>
    </row>
    <row r="708" spans="1:13" x14ac:dyDescent="0.25">
      <c r="A708" s="126" t="s">
        <v>5761</v>
      </c>
      <c r="B708" s="126" t="s">
        <v>5762</v>
      </c>
      <c r="C708" s="126" t="s">
        <v>75</v>
      </c>
      <c r="D708" s="127">
        <v>0.46200000000000002</v>
      </c>
      <c r="E708" s="128">
        <v>114</v>
      </c>
      <c r="F708" s="128">
        <v>114</v>
      </c>
      <c r="G708" s="126" t="s">
        <v>13731</v>
      </c>
      <c r="H708" s="126" t="s">
        <v>20121</v>
      </c>
      <c r="I708" s="126" t="s">
        <v>20122</v>
      </c>
      <c r="J708" s="126" t="s">
        <v>26234</v>
      </c>
      <c r="K708" s="9">
        <f>_xlfn.IFNA(VLOOKUP(Table5[[#This Row],[Section]],SubSill_Tier,2,FALSE),0)</f>
        <v>0</v>
      </c>
      <c r="L708" s="9" t="str">
        <f t="shared" si="20"/>
        <v/>
      </c>
      <c r="M708" s="205" t="str" cm="1">
        <f t="array" ref="M708">_xlfn.IFS(NOT(ISERROR(VLOOKUP(Table5[[#This Row],[Section]],TB_notTB,1,FALSE))),"No",LEFT(Table5[[#This Row],[Section]],3)="ETB","PLS",LEFT(Table5[[#This Row],[Section]],1)="7","PDB",NOT(ISBLANK(Table5[[#This Row],[Section]])),"No")</f>
        <v>No</v>
      </c>
    </row>
    <row r="709" spans="1:13" x14ac:dyDescent="0.25">
      <c r="A709" s="126" t="s">
        <v>5763</v>
      </c>
      <c r="B709" s="126" t="s">
        <v>5764</v>
      </c>
      <c r="C709" s="126" t="s">
        <v>75</v>
      </c>
      <c r="D709" s="127">
        <v>1.5669999999999999</v>
      </c>
      <c r="E709" s="128">
        <v>305</v>
      </c>
      <c r="F709" s="128">
        <v>305</v>
      </c>
      <c r="G709" s="126" t="s">
        <v>13716</v>
      </c>
      <c r="H709" s="126" t="s">
        <v>20121</v>
      </c>
      <c r="I709" s="126" t="s">
        <v>20122</v>
      </c>
      <c r="J709" s="126" t="s">
        <v>26234</v>
      </c>
      <c r="K709" s="9">
        <f>_xlfn.IFNA(VLOOKUP(Table5[[#This Row],[Section]],SubSill_Tier,2,FALSE),0)</f>
        <v>0</v>
      </c>
      <c r="L709" s="9" t="str">
        <f t="shared" si="20"/>
        <v/>
      </c>
      <c r="M709" s="205" t="str" cm="1">
        <f t="array" ref="M709">_xlfn.IFS(NOT(ISERROR(VLOOKUP(Table5[[#This Row],[Section]],TB_notTB,1,FALSE))),"No",LEFT(Table5[[#This Row],[Section]],3)="ETB","PLS",LEFT(Table5[[#This Row],[Section]],1)="7","PDB",NOT(ISBLANK(Table5[[#This Row],[Section]])),"No")</f>
        <v>No</v>
      </c>
    </row>
    <row r="710" spans="1:13" x14ac:dyDescent="0.25">
      <c r="A710" s="126" t="s">
        <v>5765</v>
      </c>
      <c r="B710" s="126" t="s">
        <v>5766</v>
      </c>
      <c r="C710" s="126" t="s">
        <v>75</v>
      </c>
      <c r="D710" s="127">
        <v>1.4419999999999999</v>
      </c>
      <c r="E710" s="128">
        <v>258</v>
      </c>
      <c r="F710" s="128">
        <v>258</v>
      </c>
      <c r="G710" s="126" t="s">
        <v>13714</v>
      </c>
      <c r="H710" s="126" t="s">
        <v>20121</v>
      </c>
      <c r="I710" s="126" t="s">
        <v>20122</v>
      </c>
      <c r="J710" s="126" t="s">
        <v>26234</v>
      </c>
      <c r="K710" s="9">
        <f>_xlfn.IFNA(VLOOKUP(Table5[[#This Row],[Section]],SubSill_Tier,2,FALSE),0)</f>
        <v>0</v>
      </c>
      <c r="L710" s="9" t="str">
        <f t="shared" si="20"/>
        <v/>
      </c>
      <c r="M710" s="205" t="str" cm="1">
        <f t="array" ref="M710">_xlfn.IFS(NOT(ISERROR(VLOOKUP(Table5[[#This Row],[Section]],TB_notTB,1,FALSE))),"No",LEFT(Table5[[#This Row],[Section]],3)="ETB","PLS",LEFT(Table5[[#This Row],[Section]],1)="7","PDB",NOT(ISBLANK(Table5[[#This Row],[Section]])),"No")</f>
        <v>No</v>
      </c>
    </row>
    <row r="711" spans="1:13" x14ac:dyDescent="0.25">
      <c r="A711" s="126" t="s">
        <v>5767</v>
      </c>
      <c r="B711" s="126" t="s">
        <v>27702</v>
      </c>
      <c r="C711" s="126" t="s">
        <v>75</v>
      </c>
      <c r="D711" s="127">
        <v>7.1210000000000004</v>
      </c>
      <c r="E711" s="128">
        <v>571</v>
      </c>
      <c r="F711" s="128">
        <v>571</v>
      </c>
      <c r="G711" s="126" t="s">
        <v>13720</v>
      </c>
      <c r="H711" s="126" t="s">
        <v>20130</v>
      </c>
      <c r="I711" s="126" t="s">
        <v>20131</v>
      </c>
      <c r="J711" s="126" t="s">
        <v>26245</v>
      </c>
      <c r="K711" s="9">
        <f>_xlfn.IFNA(VLOOKUP(Table5[[#This Row],[Section]],SubSill_Tier,2,FALSE),0)</f>
        <v>0</v>
      </c>
      <c r="L711" s="9" t="str">
        <f t="shared" si="20"/>
        <v/>
      </c>
      <c r="M711" s="205" t="str" cm="1">
        <f t="array" ref="M711">_xlfn.IFS(NOT(ISERROR(VLOOKUP(Table5[[#This Row],[Section]],TB_notTB,1,FALSE))),"No",LEFT(Table5[[#This Row],[Section]],3)="ETB","PLS",LEFT(Table5[[#This Row],[Section]],1)="7","PDB",NOT(ISBLANK(Table5[[#This Row],[Section]])),"No")</f>
        <v>No</v>
      </c>
    </row>
    <row r="712" spans="1:13" x14ac:dyDescent="0.25">
      <c r="A712" s="126" t="s">
        <v>5768</v>
      </c>
      <c r="B712" s="126" t="s">
        <v>12494</v>
      </c>
      <c r="C712" s="126" t="s">
        <v>75</v>
      </c>
      <c r="D712" s="127">
        <v>0.25800000000000001</v>
      </c>
      <c r="E712" s="128">
        <v>100</v>
      </c>
      <c r="F712" s="128">
        <v>100</v>
      </c>
      <c r="G712" s="126" t="s">
        <v>13713</v>
      </c>
      <c r="H712" s="126" t="s">
        <v>21056</v>
      </c>
      <c r="I712" s="126" t="s">
        <v>21057</v>
      </c>
      <c r="J712" s="126" t="s">
        <v>26233</v>
      </c>
      <c r="K712" s="9">
        <f>_xlfn.IFNA(VLOOKUP(Table5[[#This Row],[Section]],SubSill_Tier,2,FALSE),0)</f>
        <v>0</v>
      </c>
      <c r="L712" s="9" t="str">
        <f t="shared" si="20"/>
        <v>Wall</v>
      </c>
      <c r="M712" s="205" t="str" cm="1">
        <f t="array" ref="M712">_xlfn.IFS(NOT(ISERROR(VLOOKUP(Table5[[#This Row],[Section]],TB_notTB,1,FALSE))),"No",LEFT(Table5[[#This Row],[Section]],3)="ETB","PLS",LEFT(Table5[[#This Row],[Section]],1)="7","PDB",NOT(ISBLANK(Table5[[#This Row],[Section]])),"No")</f>
        <v>No</v>
      </c>
    </row>
    <row r="713" spans="1:13" x14ac:dyDescent="0.25">
      <c r="A713" s="126" t="s">
        <v>5769</v>
      </c>
      <c r="B713" s="126" t="s">
        <v>5770</v>
      </c>
      <c r="C713" s="126" t="s">
        <v>75</v>
      </c>
      <c r="D713" s="127">
        <v>1.21</v>
      </c>
      <c r="E713" s="128">
        <v>446</v>
      </c>
      <c r="F713" s="128">
        <v>446</v>
      </c>
      <c r="G713" s="126" t="s">
        <v>13724</v>
      </c>
      <c r="H713" s="126" t="s">
        <v>21063</v>
      </c>
      <c r="I713" s="126" t="s">
        <v>21064</v>
      </c>
      <c r="J713" s="126" t="s">
        <v>26233</v>
      </c>
      <c r="K713" s="9">
        <f>_xlfn.IFNA(VLOOKUP(Table5[[#This Row],[Section]],SubSill_Tier,2,FALSE),0)</f>
        <v>0</v>
      </c>
      <c r="L713" s="9" t="str">
        <f t="shared" si="20"/>
        <v>Wall</v>
      </c>
      <c r="M713" s="205" t="str" cm="1">
        <f t="array" ref="M713">_xlfn.IFS(NOT(ISERROR(VLOOKUP(Table5[[#This Row],[Section]],TB_notTB,1,FALSE))),"No",LEFT(Table5[[#This Row],[Section]],3)="ETB","PLS",LEFT(Table5[[#This Row],[Section]],1)="7","PDB",NOT(ISBLANK(Table5[[#This Row],[Section]])),"No")</f>
        <v>No</v>
      </c>
    </row>
    <row r="714" spans="1:13" x14ac:dyDescent="0.25">
      <c r="A714" s="126" t="s">
        <v>5771</v>
      </c>
      <c r="B714" s="126" t="s">
        <v>6694</v>
      </c>
      <c r="C714" s="126" t="s">
        <v>75</v>
      </c>
      <c r="D714" s="127">
        <v>1.6659999999999999</v>
      </c>
      <c r="E714" s="128">
        <v>152</v>
      </c>
      <c r="F714" s="128">
        <v>152</v>
      </c>
      <c r="G714" s="126" t="s">
        <v>13740</v>
      </c>
      <c r="H714" s="126" t="s">
        <v>20124</v>
      </c>
      <c r="I714" s="126" t="s">
        <v>21059</v>
      </c>
      <c r="J714" s="126" t="s">
        <v>26235</v>
      </c>
      <c r="K714" s="9">
        <f>_xlfn.IFNA(VLOOKUP(Table5[[#This Row],[Section]],SubSill_Tier,2,FALSE),0)</f>
        <v>0</v>
      </c>
      <c r="L714" s="9" t="str">
        <f t="shared" si="20"/>
        <v/>
      </c>
      <c r="M714" s="205" t="str" cm="1">
        <f t="array" ref="M714">_xlfn.IFS(NOT(ISERROR(VLOOKUP(Table5[[#This Row],[Section]],TB_notTB,1,FALSE))),"No",LEFT(Table5[[#This Row],[Section]],3)="ETB","PLS",LEFT(Table5[[#This Row],[Section]],1)="7","PDB",NOT(ISBLANK(Table5[[#This Row],[Section]])),"No")</f>
        <v>No</v>
      </c>
    </row>
    <row r="715" spans="1:13" x14ac:dyDescent="0.25">
      <c r="A715" s="126" t="s">
        <v>5772</v>
      </c>
      <c r="B715" s="126" t="s">
        <v>12495</v>
      </c>
      <c r="C715" s="126" t="s">
        <v>75</v>
      </c>
      <c r="D715" s="127">
        <v>1.25</v>
      </c>
      <c r="E715" s="128">
        <v>295</v>
      </c>
      <c r="F715" s="128">
        <v>295</v>
      </c>
      <c r="G715" s="126" t="s">
        <v>13713</v>
      </c>
      <c r="H715" s="126" t="s">
        <v>21056</v>
      </c>
      <c r="I715" s="126" t="s">
        <v>21057</v>
      </c>
      <c r="J715" s="126" t="s">
        <v>26233</v>
      </c>
      <c r="K715" s="9">
        <f>_xlfn.IFNA(VLOOKUP(Table5[[#This Row],[Section]],SubSill_Tier,2,FALSE),0)</f>
        <v>0</v>
      </c>
      <c r="L715" s="9" t="str">
        <f t="shared" si="20"/>
        <v/>
      </c>
      <c r="M715" s="205" t="str" cm="1">
        <f t="array" ref="M715">_xlfn.IFS(NOT(ISERROR(VLOOKUP(Table5[[#This Row],[Section]],TB_notTB,1,FALSE))),"No",LEFT(Table5[[#This Row],[Section]],3)="ETB","PLS",LEFT(Table5[[#This Row],[Section]],1)="7","PDB",NOT(ISBLANK(Table5[[#This Row],[Section]])),"No")</f>
        <v>No</v>
      </c>
    </row>
    <row r="716" spans="1:13" x14ac:dyDescent="0.25">
      <c r="A716" s="126" t="s">
        <v>110</v>
      </c>
      <c r="B716" s="126" t="s">
        <v>17222</v>
      </c>
      <c r="C716" s="126" t="s">
        <v>75</v>
      </c>
      <c r="D716" s="127">
        <v>0.17199999999999999</v>
      </c>
      <c r="E716" s="128">
        <v>110</v>
      </c>
      <c r="F716" s="128">
        <v>110</v>
      </c>
      <c r="G716" s="126" t="s">
        <v>13712</v>
      </c>
      <c r="H716" s="126" t="s">
        <v>20120</v>
      </c>
      <c r="I716" s="126" t="s">
        <v>21055</v>
      </c>
      <c r="J716" s="126" t="s">
        <v>26232</v>
      </c>
      <c r="K716" s="9">
        <f>_xlfn.IFNA(VLOOKUP(Table5[[#This Row],[Section]],SubSill_Tier,2,FALSE),0)</f>
        <v>0</v>
      </c>
      <c r="L716" s="9" t="str">
        <f t="shared" si="20"/>
        <v/>
      </c>
      <c r="M716" s="205" t="str" cm="1">
        <f t="array" ref="M716">_xlfn.IFS(NOT(ISERROR(VLOOKUP(Table5[[#This Row],[Section]],TB_notTB,1,FALSE))),"No",LEFT(Table5[[#This Row],[Section]],3)="ETB","PLS",LEFT(Table5[[#This Row],[Section]],1)="7","PDB",NOT(ISBLANK(Table5[[#This Row],[Section]])),"No")</f>
        <v>No</v>
      </c>
    </row>
    <row r="717" spans="1:13" x14ac:dyDescent="0.25">
      <c r="A717" s="126" t="s">
        <v>5773</v>
      </c>
      <c r="B717" s="126" t="s">
        <v>5774</v>
      </c>
      <c r="C717" s="126" t="s">
        <v>75</v>
      </c>
      <c r="D717" s="127">
        <v>1.677</v>
      </c>
      <c r="E717" s="128">
        <v>387</v>
      </c>
      <c r="F717" s="128">
        <v>387</v>
      </c>
      <c r="G717" s="126" t="s">
        <v>13741</v>
      </c>
      <c r="H717" s="126" t="s">
        <v>21079</v>
      </c>
      <c r="I717" s="126" t="s">
        <v>21080</v>
      </c>
      <c r="J717" s="126" t="s">
        <v>26233</v>
      </c>
      <c r="K717" s="9">
        <f>_xlfn.IFNA(VLOOKUP(Table5[[#This Row],[Section]],SubSill_Tier,2,FALSE),0)</f>
        <v>0</v>
      </c>
      <c r="L717" s="9" t="str">
        <f t="shared" si="20"/>
        <v/>
      </c>
      <c r="M717" s="205" t="str" cm="1">
        <f t="array" ref="M717">_xlfn.IFS(NOT(ISERROR(VLOOKUP(Table5[[#This Row],[Section]],TB_notTB,1,FALSE))),"No",LEFT(Table5[[#This Row],[Section]],3)="ETB","PLS",LEFT(Table5[[#This Row],[Section]],1)="7","PDB",NOT(ISBLANK(Table5[[#This Row],[Section]])),"No")</f>
        <v>No</v>
      </c>
    </row>
    <row r="718" spans="1:13" x14ac:dyDescent="0.25">
      <c r="A718" s="126" t="s">
        <v>11602</v>
      </c>
      <c r="B718" s="126" t="s">
        <v>7042</v>
      </c>
      <c r="C718" s="126" t="s">
        <v>75</v>
      </c>
      <c r="D718" s="127">
        <v>3.9870000000000001</v>
      </c>
      <c r="E718" s="128">
        <v>456</v>
      </c>
      <c r="F718" s="128">
        <v>456</v>
      </c>
      <c r="G718" s="126" t="s">
        <v>13742</v>
      </c>
      <c r="H718" s="126" t="s">
        <v>20157</v>
      </c>
      <c r="I718" s="126" t="s">
        <v>20158</v>
      </c>
      <c r="J718" s="126" t="s">
        <v>26252</v>
      </c>
      <c r="K718" s="9">
        <f>_xlfn.IFNA(VLOOKUP(Table5[[#This Row],[Section]],SubSill_Tier,2,FALSE),0)</f>
        <v>0</v>
      </c>
      <c r="L718" s="9" t="str">
        <f t="shared" si="20"/>
        <v/>
      </c>
      <c r="M718" s="205" t="str" cm="1">
        <f t="array" ref="M718">_xlfn.IFS(NOT(ISERROR(VLOOKUP(Table5[[#This Row],[Section]],TB_notTB,1,FALSE))),"No",LEFT(Table5[[#This Row],[Section]],3)="ETB","PLS",LEFT(Table5[[#This Row],[Section]],1)="7","PDB",NOT(ISBLANK(Table5[[#This Row],[Section]])),"No")</f>
        <v>No</v>
      </c>
    </row>
    <row r="719" spans="1:13" x14ac:dyDescent="0.25">
      <c r="A719" s="126" t="s">
        <v>5775</v>
      </c>
      <c r="B719" s="126" t="s">
        <v>3598</v>
      </c>
      <c r="C719" s="126" t="s">
        <v>75</v>
      </c>
      <c r="D719" s="127">
        <v>0.72799999999999998</v>
      </c>
      <c r="E719" s="128">
        <v>139</v>
      </c>
      <c r="F719" s="128">
        <v>139</v>
      </c>
      <c r="G719" s="126" t="s">
        <v>13714</v>
      </c>
      <c r="H719" s="126" t="s">
        <v>20121</v>
      </c>
      <c r="I719" s="126" t="s">
        <v>20122</v>
      </c>
      <c r="J719" s="126" t="s">
        <v>26234</v>
      </c>
      <c r="K719" s="9">
        <f>_xlfn.IFNA(VLOOKUP(Table5[[#This Row],[Section]],SubSill_Tier,2,FALSE),0)</f>
        <v>0</v>
      </c>
      <c r="L719" s="9" t="str">
        <f t="shared" si="20"/>
        <v/>
      </c>
      <c r="M719" s="205" t="str" cm="1">
        <f t="array" ref="M719">_xlfn.IFS(NOT(ISERROR(VLOOKUP(Table5[[#This Row],[Section]],TB_notTB,1,FALSE))),"No",LEFT(Table5[[#This Row],[Section]],3)="ETB","PLS",LEFT(Table5[[#This Row],[Section]],1)="7","PDB",NOT(ISBLANK(Table5[[#This Row],[Section]])),"No")</f>
        <v>No</v>
      </c>
    </row>
    <row r="720" spans="1:13" x14ac:dyDescent="0.25">
      <c r="A720" s="126" t="s">
        <v>5776</v>
      </c>
      <c r="B720" s="126" t="s">
        <v>27703</v>
      </c>
      <c r="C720" s="126" t="s">
        <v>75</v>
      </c>
      <c r="D720" s="127">
        <v>1.31</v>
      </c>
      <c r="E720" s="128">
        <v>417</v>
      </c>
      <c r="F720" s="128">
        <v>221</v>
      </c>
      <c r="G720" s="126" t="s">
        <v>13732</v>
      </c>
      <c r="H720" s="126" t="s">
        <v>20121</v>
      </c>
      <c r="I720" s="126" t="s">
        <v>20122</v>
      </c>
      <c r="J720" s="126" t="s">
        <v>26234</v>
      </c>
      <c r="K720" s="9">
        <f>_xlfn.IFNA(VLOOKUP(Table5[[#This Row],[Section]],SubSill_Tier,2,FALSE),0)</f>
        <v>0</v>
      </c>
      <c r="L720" s="9" t="str">
        <f t="shared" si="20"/>
        <v/>
      </c>
      <c r="M720" s="205" t="str" cm="1">
        <f t="array" ref="M720">_xlfn.IFS(NOT(ISERROR(VLOOKUP(Table5[[#This Row],[Section]],TB_notTB,1,FALSE))),"No",LEFT(Table5[[#This Row],[Section]],3)="ETB","PLS",LEFT(Table5[[#This Row],[Section]],1)="7","PDB",NOT(ISBLANK(Table5[[#This Row],[Section]])),"No")</f>
        <v>No</v>
      </c>
    </row>
    <row r="721" spans="1:13" x14ac:dyDescent="0.25">
      <c r="A721" s="126" t="s">
        <v>5777</v>
      </c>
      <c r="B721" s="126" t="s">
        <v>5778</v>
      </c>
      <c r="C721" s="126" t="s">
        <v>75</v>
      </c>
      <c r="D721" s="127">
        <v>0.39400000000000002</v>
      </c>
      <c r="E721" s="128">
        <v>103</v>
      </c>
      <c r="F721" s="128">
        <v>100</v>
      </c>
      <c r="G721" s="126" t="s">
        <v>13750</v>
      </c>
      <c r="H721" s="126" t="s">
        <v>21081</v>
      </c>
      <c r="I721" s="126" t="s">
        <v>21082</v>
      </c>
      <c r="J721" s="126" t="s">
        <v>26233</v>
      </c>
      <c r="K721" s="9">
        <f>_xlfn.IFNA(VLOOKUP(Table5[[#This Row],[Section]],SubSill_Tier,2,FALSE),0)</f>
        <v>0</v>
      </c>
      <c r="L721" s="9" t="str">
        <f t="shared" si="20"/>
        <v>Wall</v>
      </c>
      <c r="M721" s="205" t="str" cm="1">
        <f t="array" ref="M721">_xlfn.IFS(NOT(ISERROR(VLOOKUP(Table5[[#This Row],[Section]],TB_notTB,1,FALSE))),"No",LEFT(Table5[[#This Row],[Section]],3)="ETB","PLS",LEFT(Table5[[#This Row],[Section]],1)="7","PDB",NOT(ISBLANK(Table5[[#This Row],[Section]])),"No")</f>
        <v>No</v>
      </c>
    </row>
    <row r="722" spans="1:13" x14ac:dyDescent="0.25">
      <c r="A722" s="126" t="s">
        <v>5779</v>
      </c>
      <c r="B722" s="126" t="s">
        <v>27704</v>
      </c>
      <c r="C722" s="126" t="s">
        <v>75</v>
      </c>
      <c r="D722" s="127">
        <v>3.379</v>
      </c>
      <c r="E722" s="128">
        <v>785</v>
      </c>
      <c r="F722" s="128">
        <v>785</v>
      </c>
      <c r="G722" s="126" t="s">
        <v>13725</v>
      </c>
      <c r="H722" s="126" t="s">
        <v>20134</v>
      </c>
      <c r="I722" s="126" t="s">
        <v>20135</v>
      </c>
      <c r="J722" s="126" t="s">
        <v>26238</v>
      </c>
      <c r="K722" s="9">
        <f>_xlfn.IFNA(VLOOKUP(Table5[[#This Row],[Section]],SubSill_Tier,2,FALSE),0)</f>
        <v>0</v>
      </c>
      <c r="L722" s="9" t="str">
        <f t="shared" si="20"/>
        <v/>
      </c>
      <c r="M722" s="205" t="str" cm="1">
        <f t="array" ref="M722">_xlfn.IFS(NOT(ISERROR(VLOOKUP(Table5[[#This Row],[Section]],TB_notTB,1,FALSE))),"No",LEFT(Table5[[#This Row],[Section]],3)="ETB","PLS",LEFT(Table5[[#This Row],[Section]],1)="7","PDB",NOT(ISBLANK(Table5[[#This Row],[Section]])),"No")</f>
        <v>No</v>
      </c>
    </row>
    <row r="723" spans="1:13" x14ac:dyDescent="0.25">
      <c r="A723" s="126" t="s">
        <v>11603</v>
      </c>
      <c r="B723" s="126" t="s">
        <v>17222</v>
      </c>
      <c r="C723" s="126" t="s">
        <v>75</v>
      </c>
      <c r="D723" s="127">
        <v>0.60399999999999998</v>
      </c>
      <c r="E723" s="128">
        <v>179</v>
      </c>
      <c r="F723" s="128">
        <v>179</v>
      </c>
      <c r="G723" s="126" t="s">
        <v>13739</v>
      </c>
      <c r="H723" s="126" t="s">
        <v>20143</v>
      </c>
      <c r="I723" s="126" t="s">
        <v>20144</v>
      </c>
      <c r="J723" s="126" t="s">
        <v>26246</v>
      </c>
      <c r="K723" s="9">
        <f>_xlfn.IFNA(VLOOKUP(Table5[[#This Row],[Section]],SubSill_Tier,2,FALSE),0)</f>
        <v>0</v>
      </c>
      <c r="L723" s="9" t="str">
        <f t="shared" si="20"/>
        <v/>
      </c>
      <c r="M723" s="205" t="str" cm="1">
        <f t="array" ref="M723">_xlfn.IFS(NOT(ISERROR(VLOOKUP(Table5[[#This Row],[Section]],TB_notTB,1,FALSE))),"No",LEFT(Table5[[#This Row],[Section]],3)="ETB","PLS",LEFT(Table5[[#This Row],[Section]],1)="7","PDB",NOT(ISBLANK(Table5[[#This Row],[Section]])),"No")</f>
        <v>No</v>
      </c>
    </row>
    <row r="724" spans="1:13" x14ac:dyDescent="0.25">
      <c r="A724" s="126" t="s">
        <v>5780</v>
      </c>
      <c r="B724" s="126" t="s">
        <v>5781</v>
      </c>
      <c r="C724" s="126" t="s">
        <v>75</v>
      </c>
      <c r="D724" s="127">
        <v>3.3740000000000001</v>
      </c>
      <c r="E724" s="128">
        <v>406</v>
      </c>
      <c r="F724" s="128">
        <v>406</v>
      </c>
      <c r="G724" s="126" t="s">
        <v>13725</v>
      </c>
      <c r="H724" s="126" t="s">
        <v>20134</v>
      </c>
      <c r="I724" s="126" t="s">
        <v>20135</v>
      </c>
      <c r="J724" s="126" t="s">
        <v>26238</v>
      </c>
      <c r="K724" s="9">
        <f>_xlfn.IFNA(VLOOKUP(Table5[[#This Row],[Section]],SubSill_Tier,2,FALSE),0)</f>
        <v>0</v>
      </c>
      <c r="L724" s="9" t="str">
        <f t="shared" si="20"/>
        <v/>
      </c>
      <c r="M724" s="205" t="str" cm="1">
        <f t="array" ref="M724">_xlfn.IFS(NOT(ISERROR(VLOOKUP(Table5[[#This Row],[Section]],TB_notTB,1,FALSE))),"No",LEFT(Table5[[#This Row],[Section]],3)="ETB","PLS",LEFT(Table5[[#This Row],[Section]],1)="7","PDB",NOT(ISBLANK(Table5[[#This Row],[Section]])),"No")</f>
        <v>No</v>
      </c>
    </row>
    <row r="725" spans="1:13" x14ac:dyDescent="0.25">
      <c r="A725" s="126" t="s">
        <v>5782</v>
      </c>
      <c r="B725" s="126" t="s">
        <v>27705</v>
      </c>
      <c r="C725" s="126" t="s">
        <v>75</v>
      </c>
      <c r="D725" s="127">
        <v>0.41299999999999998</v>
      </c>
      <c r="E725" s="128">
        <v>100</v>
      </c>
      <c r="F725" s="128">
        <v>100</v>
      </c>
      <c r="G725" s="126" t="s">
        <v>13715</v>
      </c>
      <c r="H725" s="126" t="s">
        <v>20123</v>
      </c>
      <c r="I725" s="126" t="s">
        <v>21058</v>
      </c>
      <c r="J725" s="126" t="s">
        <v>26235</v>
      </c>
      <c r="K725" s="9">
        <f>_xlfn.IFNA(VLOOKUP(Table5[[#This Row],[Section]],SubSill_Tier,2,FALSE),0)</f>
        <v>0</v>
      </c>
      <c r="L725" s="9" t="str">
        <f t="shared" si="20"/>
        <v/>
      </c>
      <c r="M725" s="205" t="str" cm="1">
        <f t="array" ref="M725">_xlfn.IFS(NOT(ISERROR(VLOOKUP(Table5[[#This Row],[Section]],TB_notTB,1,FALSE))),"No",LEFT(Table5[[#This Row],[Section]],3)="ETB","PLS",LEFT(Table5[[#This Row],[Section]],1)="7","PDB",NOT(ISBLANK(Table5[[#This Row],[Section]])),"No")</f>
        <v>No</v>
      </c>
    </row>
    <row r="726" spans="1:13" x14ac:dyDescent="0.25">
      <c r="A726" s="126" t="s">
        <v>5783</v>
      </c>
      <c r="B726" s="126" t="s">
        <v>27706</v>
      </c>
      <c r="C726" s="126" t="s">
        <v>75</v>
      </c>
      <c r="D726" s="127">
        <v>0.28000000000000003</v>
      </c>
      <c r="E726" s="128">
        <v>148</v>
      </c>
      <c r="F726" s="128">
        <v>148</v>
      </c>
      <c r="G726" s="126" t="s">
        <v>13720</v>
      </c>
      <c r="H726" s="126" t="s">
        <v>20130</v>
      </c>
      <c r="I726" s="126" t="s">
        <v>20131</v>
      </c>
      <c r="J726" s="126" t="s">
        <v>26235</v>
      </c>
      <c r="K726" s="9">
        <f>_xlfn.IFNA(VLOOKUP(Table5[[#This Row],[Section]],SubSill_Tier,2,FALSE),0)</f>
        <v>0</v>
      </c>
      <c r="L726" s="9" t="str">
        <f t="shared" si="20"/>
        <v/>
      </c>
      <c r="M726" s="205" t="str" cm="1">
        <f t="array" ref="M726">_xlfn.IFS(NOT(ISERROR(VLOOKUP(Table5[[#This Row],[Section]],TB_notTB,1,FALSE))),"No",LEFT(Table5[[#This Row],[Section]],3)="ETB","PLS",LEFT(Table5[[#This Row],[Section]],1)="7","PDB",NOT(ISBLANK(Table5[[#This Row],[Section]])),"No")</f>
        <v>No</v>
      </c>
    </row>
    <row r="727" spans="1:13" x14ac:dyDescent="0.25">
      <c r="A727" s="126" t="s">
        <v>5784</v>
      </c>
      <c r="B727" s="126" t="s">
        <v>27707</v>
      </c>
      <c r="C727" s="126" t="s">
        <v>75</v>
      </c>
      <c r="D727" s="127">
        <v>0.26500000000000001</v>
      </c>
      <c r="E727" s="128">
        <v>140</v>
      </c>
      <c r="F727" s="128">
        <v>140</v>
      </c>
      <c r="G727" s="126" t="s">
        <v>13720</v>
      </c>
      <c r="H727" s="126" t="s">
        <v>20130</v>
      </c>
      <c r="I727" s="126" t="s">
        <v>20131</v>
      </c>
      <c r="J727" s="126" t="s">
        <v>26235</v>
      </c>
      <c r="K727" s="9">
        <f>_xlfn.IFNA(VLOOKUP(Table5[[#This Row],[Section]],SubSill_Tier,2,FALSE),0)</f>
        <v>0</v>
      </c>
      <c r="L727" s="9" t="str">
        <f t="shared" si="20"/>
        <v/>
      </c>
      <c r="M727" s="205" t="str" cm="1">
        <f t="array" ref="M727">_xlfn.IFS(NOT(ISERROR(VLOOKUP(Table5[[#This Row],[Section]],TB_notTB,1,FALSE))),"No",LEFT(Table5[[#This Row],[Section]],3)="ETB","PLS",LEFT(Table5[[#This Row],[Section]],1)="7","PDB",NOT(ISBLANK(Table5[[#This Row],[Section]])),"No")</f>
        <v>No</v>
      </c>
    </row>
    <row r="728" spans="1:13" x14ac:dyDescent="0.25">
      <c r="A728" s="126" t="s">
        <v>5785</v>
      </c>
      <c r="B728" s="126" t="s">
        <v>17222</v>
      </c>
      <c r="C728" s="126" t="s">
        <v>75</v>
      </c>
      <c r="D728" s="127">
        <v>0.14599999999999999</v>
      </c>
      <c r="E728" s="128">
        <v>100</v>
      </c>
      <c r="F728" s="128">
        <v>100</v>
      </c>
      <c r="G728" s="126" t="s">
        <v>13716</v>
      </c>
      <c r="H728" s="126" t="s">
        <v>20121</v>
      </c>
      <c r="I728" s="126" t="s">
        <v>20122</v>
      </c>
      <c r="J728" s="126" t="s">
        <v>26234</v>
      </c>
      <c r="K728" s="9">
        <f>_xlfn.IFNA(VLOOKUP(Table5[[#This Row],[Section]],SubSill_Tier,2,FALSE),0)</f>
        <v>0</v>
      </c>
      <c r="L728" s="9" t="str">
        <f t="shared" si="20"/>
        <v/>
      </c>
      <c r="M728" s="205" t="str" cm="1">
        <f t="array" ref="M728">_xlfn.IFS(NOT(ISERROR(VLOOKUP(Table5[[#This Row],[Section]],TB_notTB,1,FALSE))),"No",LEFT(Table5[[#This Row],[Section]],3)="ETB","PLS",LEFT(Table5[[#This Row],[Section]],1)="7","PDB",NOT(ISBLANK(Table5[[#This Row],[Section]])),"No")</f>
        <v>No</v>
      </c>
    </row>
    <row r="729" spans="1:13" x14ac:dyDescent="0.25">
      <c r="A729" s="126" t="s">
        <v>111</v>
      </c>
      <c r="B729" s="126" t="s">
        <v>17222</v>
      </c>
      <c r="C729" s="126" t="s">
        <v>98</v>
      </c>
      <c r="D729" s="127">
        <v>0.34799999999999998</v>
      </c>
      <c r="E729" s="128">
        <v>166</v>
      </c>
      <c r="F729" s="128">
        <v>166</v>
      </c>
      <c r="G729" s="126" t="s">
        <v>13711</v>
      </c>
      <c r="H729" s="126" t="s">
        <v>20119</v>
      </c>
      <c r="I729" s="126" t="s">
        <v>21054</v>
      </c>
      <c r="J729" s="126" t="s">
        <v>26232</v>
      </c>
      <c r="K729" s="9">
        <f>_xlfn.IFNA(VLOOKUP(Table5[[#This Row],[Section]],SubSill_Tier,2,FALSE),0)</f>
        <v>0</v>
      </c>
      <c r="L729" s="9" t="str">
        <f t="shared" si="20"/>
        <v/>
      </c>
      <c r="M729" s="205" t="str" cm="1">
        <f t="array" ref="M729">_xlfn.IFS(NOT(ISERROR(VLOOKUP(Table5[[#This Row],[Section]],TB_notTB,1,FALSE))),"No",LEFT(Table5[[#This Row],[Section]],3)="ETB","PLS",LEFT(Table5[[#This Row],[Section]],1)="7","PDB",NOT(ISBLANK(Table5[[#This Row],[Section]])),"No")</f>
        <v>No</v>
      </c>
    </row>
    <row r="730" spans="1:13" x14ac:dyDescent="0.25">
      <c r="A730" s="126" t="s">
        <v>5786</v>
      </c>
      <c r="B730" s="126" t="s">
        <v>27708</v>
      </c>
      <c r="C730" s="126" t="s">
        <v>75</v>
      </c>
      <c r="D730" s="127">
        <v>2.214</v>
      </c>
      <c r="E730" s="128">
        <v>509</v>
      </c>
      <c r="F730" s="128">
        <v>509</v>
      </c>
      <c r="G730" s="126" t="s">
        <v>13732</v>
      </c>
      <c r="H730" s="126" t="s">
        <v>20121</v>
      </c>
      <c r="I730" s="126" t="s">
        <v>20122</v>
      </c>
      <c r="J730" s="126" t="s">
        <v>26234</v>
      </c>
      <c r="K730" s="9">
        <f>_xlfn.IFNA(VLOOKUP(Table5[[#This Row],[Section]],SubSill_Tier,2,FALSE),0)</f>
        <v>0</v>
      </c>
      <c r="L730" s="9" t="str">
        <f t="shared" si="20"/>
        <v/>
      </c>
      <c r="M730" s="205" t="str" cm="1">
        <f t="array" ref="M730">_xlfn.IFS(NOT(ISERROR(VLOOKUP(Table5[[#This Row],[Section]],TB_notTB,1,FALSE))),"No",LEFT(Table5[[#This Row],[Section]],3)="ETB","PLS",LEFT(Table5[[#This Row],[Section]],1)="7","PDB",NOT(ISBLANK(Table5[[#This Row],[Section]])),"No")</f>
        <v>No</v>
      </c>
    </row>
    <row r="731" spans="1:13" x14ac:dyDescent="0.25">
      <c r="A731" s="126" t="s">
        <v>5787</v>
      </c>
      <c r="B731" s="126" t="s">
        <v>27709</v>
      </c>
      <c r="C731" s="126" t="s">
        <v>75</v>
      </c>
      <c r="D731" s="127">
        <v>1.0529999999999999</v>
      </c>
      <c r="E731" s="128">
        <v>203</v>
      </c>
      <c r="F731" s="128">
        <v>203</v>
      </c>
      <c r="G731" s="126" t="s">
        <v>13717</v>
      </c>
      <c r="H731" s="126" t="s">
        <v>20125</v>
      </c>
      <c r="I731" s="126" t="s">
        <v>20126</v>
      </c>
      <c r="J731" s="126" t="s">
        <v>26235</v>
      </c>
      <c r="K731" s="9">
        <f>_xlfn.IFNA(VLOOKUP(Table5[[#This Row],[Section]],SubSill_Tier,2,FALSE),0)</f>
        <v>0</v>
      </c>
      <c r="L731" s="9" t="str">
        <f t="shared" si="20"/>
        <v/>
      </c>
      <c r="M731" s="205" t="str" cm="1">
        <f t="array" ref="M731">_xlfn.IFS(NOT(ISERROR(VLOOKUP(Table5[[#This Row],[Section]],TB_notTB,1,FALSE))),"No",LEFT(Table5[[#This Row],[Section]],3)="ETB","PLS",LEFT(Table5[[#This Row],[Section]],1)="7","PDB",NOT(ISBLANK(Table5[[#This Row],[Section]])),"No")</f>
        <v>No</v>
      </c>
    </row>
    <row r="732" spans="1:13" x14ac:dyDescent="0.25">
      <c r="A732" s="126" t="s">
        <v>5788</v>
      </c>
      <c r="B732" s="126" t="s">
        <v>5789</v>
      </c>
      <c r="C732" s="126" t="s">
        <v>75</v>
      </c>
      <c r="D732" s="127">
        <v>3.0840000000000001</v>
      </c>
      <c r="E732" s="128">
        <v>495</v>
      </c>
      <c r="F732" s="128">
        <v>330</v>
      </c>
      <c r="G732" s="126" t="s">
        <v>13721</v>
      </c>
      <c r="H732" s="126" t="s">
        <v>21068</v>
      </c>
      <c r="I732" s="126" t="s">
        <v>21069</v>
      </c>
      <c r="J732" s="126" t="s">
        <v>26237</v>
      </c>
      <c r="K732" s="9">
        <f>_xlfn.IFNA(VLOOKUP(Table5[[#This Row],[Section]],SubSill_Tier,2,FALSE),0)</f>
        <v>0</v>
      </c>
      <c r="L732" s="9" t="str">
        <f t="shared" si="20"/>
        <v>Wall</v>
      </c>
      <c r="M732" s="205" t="str" cm="1">
        <f t="array" ref="M732">_xlfn.IFS(NOT(ISERROR(VLOOKUP(Table5[[#This Row],[Section]],TB_notTB,1,FALSE))),"No",LEFT(Table5[[#This Row],[Section]],3)="ETB","PLS",LEFT(Table5[[#This Row],[Section]],1)="7","PDB",NOT(ISBLANK(Table5[[#This Row],[Section]])),"No")</f>
        <v>No</v>
      </c>
    </row>
    <row r="733" spans="1:13" x14ac:dyDescent="0.25">
      <c r="A733" s="126" t="s">
        <v>11604</v>
      </c>
      <c r="B733" s="126" t="s">
        <v>17224</v>
      </c>
      <c r="C733" s="126" t="s">
        <v>75</v>
      </c>
      <c r="D733" s="127">
        <v>0.29899999999999999</v>
      </c>
      <c r="E733" s="128">
        <v>100</v>
      </c>
      <c r="F733" s="128">
        <v>100</v>
      </c>
      <c r="G733" s="126" t="s">
        <v>21076</v>
      </c>
      <c r="H733" s="126" t="s">
        <v>21077</v>
      </c>
      <c r="I733" s="126" t="s">
        <v>21078</v>
      </c>
      <c r="J733" s="126" t="s">
        <v>26251</v>
      </c>
      <c r="K733" s="9">
        <f>_xlfn.IFNA(VLOOKUP(Table5[[#This Row],[Section]],SubSill_Tier,2,FALSE),0)</f>
        <v>0</v>
      </c>
      <c r="L733" s="9" t="str">
        <f t="shared" si="20"/>
        <v/>
      </c>
      <c r="M733" s="205" t="str" cm="1">
        <f t="array" ref="M733">_xlfn.IFS(NOT(ISERROR(VLOOKUP(Table5[[#This Row],[Section]],TB_notTB,1,FALSE))),"No",LEFT(Table5[[#This Row],[Section]],3)="ETB","PLS",LEFT(Table5[[#This Row],[Section]],1)="7","PDB",NOT(ISBLANK(Table5[[#This Row],[Section]])),"No")</f>
        <v>No</v>
      </c>
    </row>
    <row r="734" spans="1:13" x14ac:dyDescent="0.25">
      <c r="A734" s="126" t="s">
        <v>112</v>
      </c>
      <c r="B734" s="126" t="s">
        <v>17222</v>
      </c>
      <c r="C734" s="126" t="s">
        <v>75</v>
      </c>
      <c r="D734" s="127">
        <v>0.224</v>
      </c>
      <c r="E734" s="128">
        <v>110</v>
      </c>
      <c r="F734" s="128">
        <v>110</v>
      </c>
      <c r="G734" s="126" t="s">
        <v>13712</v>
      </c>
      <c r="H734" s="126" t="s">
        <v>20120</v>
      </c>
      <c r="I734" s="126" t="s">
        <v>21055</v>
      </c>
      <c r="J734" s="126" t="s">
        <v>26232</v>
      </c>
      <c r="K734" s="9">
        <f>_xlfn.IFNA(VLOOKUP(Table5[[#This Row],[Section]],SubSill_Tier,2,FALSE),0)</f>
        <v>0</v>
      </c>
      <c r="L734" s="9" t="str">
        <f t="shared" si="20"/>
        <v/>
      </c>
      <c r="M734" s="205" t="str" cm="1">
        <f t="array" ref="M734">_xlfn.IFS(NOT(ISERROR(VLOOKUP(Table5[[#This Row],[Section]],TB_notTB,1,FALSE))),"No",LEFT(Table5[[#This Row],[Section]],3)="ETB","PLS",LEFT(Table5[[#This Row],[Section]],1)="7","PDB",NOT(ISBLANK(Table5[[#This Row],[Section]])),"No")</f>
        <v>No</v>
      </c>
    </row>
    <row r="735" spans="1:13" x14ac:dyDescent="0.25">
      <c r="A735" s="126" t="s">
        <v>113</v>
      </c>
      <c r="B735" s="126" t="s">
        <v>17222</v>
      </c>
      <c r="C735" s="126" t="s">
        <v>75</v>
      </c>
      <c r="D735" s="127">
        <v>0.44500000000000001</v>
      </c>
      <c r="E735" s="128">
        <v>140</v>
      </c>
      <c r="F735" s="128">
        <v>140</v>
      </c>
      <c r="G735" s="126" t="s">
        <v>13712</v>
      </c>
      <c r="H735" s="126" t="s">
        <v>20120</v>
      </c>
      <c r="I735" s="126" t="s">
        <v>21055</v>
      </c>
      <c r="J735" s="126" t="s">
        <v>26232</v>
      </c>
      <c r="K735" s="9">
        <f>_xlfn.IFNA(VLOOKUP(Table5[[#This Row],[Section]],SubSill_Tier,2,FALSE),0)</f>
        <v>0</v>
      </c>
      <c r="L735" s="9" t="str">
        <f t="shared" si="20"/>
        <v/>
      </c>
      <c r="M735" s="205" t="str" cm="1">
        <f t="array" ref="M735">_xlfn.IFS(NOT(ISERROR(VLOOKUP(Table5[[#This Row],[Section]],TB_notTB,1,FALSE))),"No",LEFT(Table5[[#This Row],[Section]],3)="ETB","PLS",LEFT(Table5[[#This Row],[Section]],1)="7","PDB",NOT(ISBLANK(Table5[[#This Row],[Section]])),"No")</f>
        <v>No</v>
      </c>
    </row>
    <row r="736" spans="1:13" x14ac:dyDescent="0.25">
      <c r="A736" s="126" t="s">
        <v>114</v>
      </c>
      <c r="B736" s="126" t="s">
        <v>115</v>
      </c>
      <c r="C736" s="126" t="s">
        <v>75</v>
      </c>
      <c r="D736" s="127">
        <v>0.28199999999999997</v>
      </c>
      <c r="E736" s="128">
        <v>130</v>
      </c>
      <c r="F736" s="128">
        <v>130</v>
      </c>
      <c r="G736" s="126" t="s">
        <v>13712</v>
      </c>
      <c r="H736" s="126" t="s">
        <v>20120</v>
      </c>
      <c r="I736" s="126" t="s">
        <v>21055</v>
      </c>
      <c r="J736" s="126" t="s">
        <v>26239</v>
      </c>
      <c r="K736" s="9">
        <f>_xlfn.IFNA(VLOOKUP(Table5[[#This Row],[Section]],SubSill_Tier,2,FALSE),0)</f>
        <v>0</v>
      </c>
      <c r="L736" s="9" t="str">
        <f t="shared" si="20"/>
        <v/>
      </c>
      <c r="M736" s="205" t="str" cm="1">
        <f t="array" ref="M736">_xlfn.IFS(NOT(ISERROR(VLOOKUP(Table5[[#This Row],[Section]],TB_notTB,1,FALSE))),"No",LEFT(Table5[[#This Row],[Section]],3)="ETB","PLS",LEFT(Table5[[#This Row],[Section]],1)="7","PDB",NOT(ISBLANK(Table5[[#This Row],[Section]])),"No")</f>
        <v>No</v>
      </c>
    </row>
    <row r="737" spans="1:13" x14ac:dyDescent="0.25">
      <c r="A737" s="126" t="s">
        <v>116</v>
      </c>
      <c r="B737" s="126" t="s">
        <v>17222</v>
      </c>
      <c r="C737" s="126" t="s">
        <v>98</v>
      </c>
      <c r="D737" s="127">
        <v>2.4860000000000002</v>
      </c>
      <c r="E737" s="128">
        <v>471</v>
      </c>
      <c r="F737" s="128">
        <v>471</v>
      </c>
      <c r="G737" s="126" t="s">
        <v>13730</v>
      </c>
      <c r="H737" s="126" t="s">
        <v>20139</v>
      </c>
      <c r="I737" s="126" t="s">
        <v>20140</v>
      </c>
      <c r="J737" s="126" t="s">
        <v>26243</v>
      </c>
      <c r="K737" s="9">
        <f>_xlfn.IFNA(VLOOKUP(Table5[[#This Row],[Section]],SubSill_Tier,2,FALSE),0)</f>
        <v>0</v>
      </c>
      <c r="L737" s="9" t="str">
        <f t="shared" si="20"/>
        <v/>
      </c>
      <c r="M737" s="205" t="str" cm="1">
        <f t="array" ref="M737">_xlfn.IFS(NOT(ISERROR(VLOOKUP(Table5[[#This Row],[Section]],TB_notTB,1,FALSE))),"No",LEFT(Table5[[#This Row],[Section]],3)="ETB","PLS",LEFT(Table5[[#This Row],[Section]],1)="7","PDB",NOT(ISBLANK(Table5[[#This Row],[Section]])),"No")</f>
        <v>No</v>
      </c>
    </row>
    <row r="738" spans="1:13" x14ac:dyDescent="0.25">
      <c r="A738" s="126" t="s">
        <v>117</v>
      </c>
      <c r="B738" s="126" t="s">
        <v>17222</v>
      </c>
      <c r="C738" s="126" t="s">
        <v>98</v>
      </c>
      <c r="D738" s="127">
        <v>1.232</v>
      </c>
      <c r="E738" s="128">
        <v>240</v>
      </c>
      <c r="F738" s="128">
        <v>240</v>
      </c>
      <c r="G738" s="126" t="s">
        <v>13743</v>
      </c>
      <c r="H738" s="126" t="s">
        <v>20159</v>
      </c>
      <c r="I738" s="126" t="s">
        <v>20160</v>
      </c>
      <c r="J738" s="126" t="s">
        <v>26241</v>
      </c>
      <c r="K738" s="9">
        <f>_xlfn.IFNA(VLOOKUP(Table5[[#This Row],[Section]],SubSill_Tier,2,FALSE),0)</f>
        <v>0</v>
      </c>
      <c r="L738" s="9" t="str">
        <f t="shared" si="20"/>
        <v/>
      </c>
      <c r="M738" s="205" t="str" cm="1">
        <f t="array" ref="M738">_xlfn.IFS(NOT(ISERROR(VLOOKUP(Table5[[#This Row],[Section]],TB_notTB,1,FALSE))),"No",LEFT(Table5[[#This Row],[Section]],3)="ETB","PLS",LEFT(Table5[[#This Row],[Section]],1)="7","PDB",NOT(ISBLANK(Table5[[#This Row],[Section]])),"No")</f>
        <v>No</v>
      </c>
    </row>
    <row r="739" spans="1:13" x14ac:dyDescent="0.25">
      <c r="A739" s="126" t="s">
        <v>5790</v>
      </c>
      <c r="B739" s="126" t="s">
        <v>27710</v>
      </c>
      <c r="C739" s="126" t="s">
        <v>75</v>
      </c>
      <c r="D739" s="127">
        <v>4.806</v>
      </c>
      <c r="E739" s="128">
        <v>562</v>
      </c>
      <c r="F739" s="128">
        <v>375</v>
      </c>
      <c r="G739" s="126" t="s">
        <v>13732</v>
      </c>
      <c r="H739" s="126" t="s">
        <v>20130</v>
      </c>
      <c r="I739" s="126" t="s">
        <v>20131</v>
      </c>
      <c r="J739" s="126" t="s">
        <v>26253</v>
      </c>
      <c r="K739" s="9">
        <f>_xlfn.IFNA(VLOOKUP(Table5[[#This Row],[Section]],SubSill_Tier,2,FALSE),0)</f>
        <v>0</v>
      </c>
      <c r="L739" s="9" t="str">
        <f t="shared" si="20"/>
        <v/>
      </c>
      <c r="M739" s="205" t="str" cm="1">
        <f t="array" ref="M739">_xlfn.IFS(NOT(ISERROR(VLOOKUP(Table5[[#This Row],[Section]],TB_notTB,1,FALSE))),"No",LEFT(Table5[[#This Row],[Section]],3)="ETB","PLS",LEFT(Table5[[#This Row],[Section]],1)="7","PDB",NOT(ISBLANK(Table5[[#This Row],[Section]])),"No")</f>
        <v>No</v>
      </c>
    </row>
    <row r="740" spans="1:13" x14ac:dyDescent="0.25">
      <c r="A740" s="126" t="s">
        <v>5791</v>
      </c>
      <c r="B740" s="126" t="s">
        <v>17222</v>
      </c>
      <c r="C740" s="126" t="s">
        <v>75</v>
      </c>
      <c r="D740" s="127">
        <v>0.156</v>
      </c>
      <c r="E740" s="128">
        <v>100</v>
      </c>
      <c r="F740" s="128">
        <v>100</v>
      </c>
      <c r="G740" s="126" t="s">
        <v>13714</v>
      </c>
      <c r="H740" s="126" t="s">
        <v>20121</v>
      </c>
      <c r="I740" s="126" t="s">
        <v>20122</v>
      </c>
      <c r="J740" s="126" t="s">
        <v>26234</v>
      </c>
      <c r="K740" s="9">
        <f>_xlfn.IFNA(VLOOKUP(Table5[[#This Row],[Section]],SubSill_Tier,2,FALSE),0)</f>
        <v>0</v>
      </c>
      <c r="L740" s="9" t="str">
        <f t="shared" si="20"/>
        <v/>
      </c>
      <c r="M740" s="205" t="str" cm="1">
        <f t="array" ref="M740">_xlfn.IFS(NOT(ISERROR(VLOOKUP(Table5[[#This Row],[Section]],TB_notTB,1,FALSE))),"No",LEFT(Table5[[#This Row],[Section]],3)="ETB","PLS",LEFT(Table5[[#This Row],[Section]],1)="7","PDB",NOT(ISBLANK(Table5[[#This Row],[Section]])),"No")</f>
        <v>No</v>
      </c>
    </row>
    <row r="741" spans="1:13" x14ac:dyDescent="0.25">
      <c r="A741" s="126" t="s">
        <v>118</v>
      </c>
      <c r="B741" s="126" t="s">
        <v>17222</v>
      </c>
      <c r="C741" s="126" t="s">
        <v>98</v>
      </c>
      <c r="D741" s="127">
        <v>1.468</v>
      </c>
      <c r="E741" s="128">
        <v>252</v>
      </c>
      <c r="F741" s="128">
        <v>252</v>
      </c>
      <c r="G741" s="126" t="s">
        <v>13744</v>
      </c>
      <c r="H741" s="126" t="s">
        <v>20161</v>
      </c>
      <c r="I741" s="126" t="s">
        <v>21083</v>
      </c>
      <c r="J741" s="126" t="s">
        <v>26241</v>
      </c>
      <c r="K741" s="9">
        <f>_xlfn.IFNA(VLOOKUP(Table5[[#This Row],[Section]],SubSill_Tier,2,FALSE),0)</f>
        <v>0</v>
      </c>
      <c r="L741" s="9" t="str">
        <f t="shared" si="20"/>
        <v/>
      </c>
      <c r="M741" s="205" t="str" cm="1">
        <f t="array" ref="M741">_xlfn.IFS(NOT(ISERROR(VLOOKUP(Table5[[#This Row],[Section]],TB_notTB,1,FALSE))),"No",LEFT(Table5[[#This Row],[Section]],3)="ETB","PLS",LEFT(Table5[[#This Row],[Section]],1)="7","PDB",NOT(ISBLANK(Table5[[#This Row],[Section]])),"No")</f>
        <v>No</v>
      </c>
    </row>
    <row r="742" spans="1:13" x14ac:dyDescent="0.25">
      <c r="A742" s="126" t="s">
        <v>119</v>
      </c>
      <c r="B742" s="126" t="s">
        <v>17222</v>
      </c>
      <c r="C742" s="126" t="s">
        <v>98</v>
      </c>
      <c r="D742" s="127">
        <v>1.4770000000000001</v>
      </c>
      <c r="E742" s="128">
        <v>257</v>
      </c>
      <c r="F742" s="128">
        <v>160</v>
      </c>
      <c r="G742" s="126" t="s">
        <v>13744</v>
      </c>
      <c r="H742" s="126" t="s">
        <v>20161</v>
      </c>
      <c r="I742" s="126" t="s">
        <v>21083</v>
      </c>
      <c r="J742" s="126" t="s">
        <v>26241</v>
      </c>
      <c r="K742" s="9">
        <f>_xlfn.IFNA(VLOOKUP(Table5[[#This Row],[Section]],SubSill_Tier,2,FALSE),0)</f>
        <v>0</v>
      </c>
      <c r="L742" s="9" t="str">
        <f t="shared" si="20"/>
        <v/>
      </c>
      <c r="M742" s="205" t="str" cm="1">
        <f t="array" ref="M742">_xlfn.IFS(NOT(ISERROR(VLOOKUP(Table5[[#This Row],[Section]],TB_notTB,1,FALSE))),"No",LEFT(Table5[[#This Row],[Section]],3)="ETB","PLS",LEFT(Table5[[#This Row],[Section]],1)="7","PDB",NOT(ISBLANK(Table5[[#This Row],[Section]])),"No")</f>
        <v>No</v>
      </c>
    </row>
    <row r="743" spans="1:13" x14ac:dyDescent="0.25">
      <c r="A743" s="126" t="s">
        <v>120</v>
      </c>
      <c r="B743" s="126" t="s">
        <v>17222</v>
      </c>
      <c r="C743" s="126" t="s">
        <v>98</v>
      </c>
      <c r="D743" s="127">
        <v>1.363</v>
      </c>
      <c r="E743" s="128">
        <v>232</v>
      </c>
      <c r="F743" s="128">
        <v>160</v>
      </c>
      <c r="G743" s="126" t="s">
        <v>13744</v>
      </c>
      <c r="H743" s="126" t="s">
        <v>20161</v>
      </c>
      <c r="I743" s="126" t="s">
        <v>21083</v>
      </c>
      <c r="J743" s="126" t="s">
        <v>26241</v>
      </c>
      <c r="K743" s="9">
        <f>_xlfn.IFNA(VLOOKUP(Table5[[#This Row],[Section]],SubSill_Tier,2,FALSE),0)</f>
        <v>0</v>
      </c>
      <c r="L743" s="9" t="str">
        <f t="shared" si="20"/>
        <v/>
      </c>
      <c r="M743" s="205" t="str" cm="1">
        <f t="array" ref="M743">_xlfn.IFS(NOT(ISERROR(VLOOKUP(Table5[[#This Row],[Section]],TB_notTB,1,FALSE))),"No",LEFT(Table5[[#This Row],[Section]],3)="ETB","PLS",LEFT(Table5[[#This Row],[Section]],1)="7","PDB",NOT(ISBLANK(Table5[[#This Row],[Section]])),"No")</f>
        <v>No</v>
      </c>
    </row>
    <row r="744" spans="1:13" x14ac:dyDescent="0.25">
      <c r="A744" s="126" t="s">
        <v>121</v>
      </c>
      <c r="B744" s="126" t="s">
        <v>17222</v>
      </c>
      <c r="C744" s="126" t="s">
        <v>98</v>
      </c>
      <c r="D744" s="127">
        <v>1.665</v>
      </c>
      <c r="E744" s="128">
        <v>294</v>
      </c>
      <c r="F744" s="128">
        <v>294</v>
      </c>
      <c r="G744" s="126" t="s">
        <v>13744</v>
      </c>
      <c r="H744" s="126" t="s">
        <v>20161</v>
      </c>
      <c r="I744" s="126" t="s">
        <v>21083</v>
      </c>
      <c r="J744" s="126" t="s">
        <v>26241</v>
      </c>
      <c r="K744" s="9">
        <f>_xlfn.IFNA(VLOOKUP(Table5[[#This Row],[Section]],SubSill_Tier,2,FALSE),0)</f>
        <v>0</v>
      </c>
      <c r="L744" s="9" t="str">
        <f t="shared" si="20"/>
        <v/>
      </c>
      <c r="M744" s="205" t="str" cm="1">
        <f t="array" ref="M744">_xlfn.IFS(NOT(ISERROR(VLOOKUP(Table5[[#This Row],[Section]],TB_notTB,1,FALSE))),"No",LEFT(Table5[[#This Row],[Section]],3)="ETB","PLS",LEFT(Table5[[#This Row],[Section]],1)="7","PDB",NOT(ISBLANK(Table5[[#This Row],[Section]])),"No")</f>
        <v>No</v>
      </c>
    </row>
    <row r="745" spans="1:13" x14ac:dyDescent="0.25">
      <c r="A745" s="126" t="s">
        <v>122</v>
      </c>
      <c r="B745" s="126" t="s">
        <v>17222</v>
      </c>
      <c r="C745" s="126" t="s">
        <v>98</v>
      </c>
      <c r="D745" s="127">
        <v>1.4710000000000001</v>
      </c>
      <c r="E745" s="128">
        <v>231</v>
      </c>
      <c r="F745" s="128">
        <v>157</v>
      </c>
      <c r="G745" s="126" t="s">
        <v>13744</v>
      </c>
      <c r="H745" s="126" t="s">
        <v>20161</v>
      </c>
      <c r="I745" s="126" t="s">
        <v>21083</v>
      </c>
      <c r="J745" s="126" t="s">
        <v>26241</v>
      </c>
      <c r="K745" s="9">
        <f>_xlfn.IFNA(VLOOKUP(Table5[[#This Row],[Section]],SubSill_Tier,2,FALSE),0)</f>
        <v>0</v>
      </c>
      <c r="L745" s="9" t="str">
        <f t="shared" si="20"/>
        <v/>
      </c>
      <c r="M745" s="205" t="str" cm="1">
        <f t="array" ref="M745">_xlfn.IFS(NOT(ISERROR(VLOOKUP(Table5[[#This Row],[Section]],TB_notTB,1,FALSE))),"No",LEFT(Table5[[#This Row],[Section]],3)="ETB","PLS",LEFT(Table5[[#This Row],[Section]],1)="7","PDB",NOT(ISBLANK(Table5[[#This Row],[Section]])),"No")</f>
        <v>No</v>
      </c>
    </row>
    <row r="746" spans="1:13" x14ac:dyDescent="0.25">
      <c r="A746" s="126" t="s">
        <v>123</v>
      </c>
      <c r="B746" s="126" t="s">
        <v>17222</v>
      </c>
      <c r="C746" s="126" t="s">
        <v>98</v>
      </c>
      <c r="D746" s="127">
        <v>0.432</v>
      </c>
      <c r="E746" s="128">
        <v>147</v>
      </c>
      <c r="F746" s="128">
        <v>100</v>
      </c>
      <c r="G746" s="126" t="s">
        <v>13744</v>
      </c>
      <c r="H746" s="126" t="s">
        <v>20161</v>
      </c>
      <c r="I746" s="126" t="s">
        <v>21083</v>
      </c>
      <c r="J746" s="126" t="s">
        <v>26241</v>
      </c>
      <c r="K746" s="9">
        <f>_xlfn.IFNA(VLOOKUP(Table5[[#This Row],[Section]],SubSill_Tier,2,FALSE),0)</f>
        <v>0</v>
      </c>
      <c r="L746" s="9" t="str">
        <f t="shared" si="20"/>
        <v/>
      </c>
      <c r="M746" s="205" t="str" cm="1">
        <f t="array" ref="M746">_xlfn.IFS(NOT(ISERROR(VLOOKUP(Table5[[#This Row],[Section]],TB_notTB,1,FALSE))),"No",LEFT(Table5[[#This Row],[Section]],3)="ETB","PLS",LEFT(Table5[[#This Row],[Section]],1)="7","PDB",NOT(ISBLANK(Table5[[#This Row],[Section]])),"No")</f>
        <v>No</v>
      </c>
    </row>
    <row r="747" spans="1:13" x14ac:dyDescent="0.25">
      <c r="A747" s="126" t="s">
        <v>11605</v>
      </c>
      <c r="B747" s="126" t="s">
        <v>21084</v>
      </c>
      <c r="C747" s="126" t="s">
        <v>75</v>
      </c>
      <c r="D747" s="127">
        <v>0.108</v>
      </c>
      <c r="E747" s="128">
        <v>100</v>
      </c>
      <c r="F747" s="128">
        <v>100</v>
      </c>
      <c r="G747" s="126" t="s">
        <v>13792</v>
      </c>
      <c r="H747" s="126" t="s">
        <v>20162</v>
      </c>
      <c r="I747" s="126" t="s">
        <v>27711</v>
      </c>
      <c r="J747" s="126" t="s">
        <v>26254</v>
      </c>
      <c r="K747" s="9">
        <f>_xlfn.IFNA(VLOOKUP(Table5[[#This Row],[Section]],SubSill_Tier,2,FALSE),0)</f>
        <v>0</v>
      </c>
      <c r="L747" s="9" t="str">
        <f t="shared" si="20"/>
        <v/>
      </c>
      <c r="M747" s="205" t="str" cm="1">
        <f t="array" ref="M747">_xlfn.IFS(NOT(ISERROR(VLOOKUP(Table5[[#This Row],[Section]],TB_notTB,1,FALSE))),"No",LEFT(Table5[[#This Row],[Section]],3)="ETB","PLS",LEFT(Table5[[#This Row],[Section]],1)="7","PDB",NOT(ISBLANK(Table5[[#This Row],[Section]])),"No")</f>
        <v>No</v>
      </c>
    </row>
    <row r="748" spans="1:13" x14ac:dyDescent="0.25">
      <c r="A748" s="126" t="s">
        <v>124</v>
      </c>
      <c r="B748" s="126" t="s">
        <v>17222</v>
      </c>
      <c r="C748" s="126" t="s">
        <v>98</v>
      </c>
      <c r="D748" s="127">
        <v>0.16300000000000001</v>
      </c>
      <c r="E748" s="128">
        <v>100</v>
      </c>
      <c r="F748" s="128">
        <v>100</v>
      </c>
      <c r="G748" s="126" t="s">
        <v>13744</v>
      </c>
      <c r="H748" s="126" t="s">
        <v>20161</v>
      </c>
      <c r="I748" s="126" t="s">
        <v>21083</v>
      </c>
      <c r="J748" s="126" t="s">
        <v>26241</v>
      </c>
      <c r="K748" s="9">
        <f>_xlfn.IFNA(VLOOKUP(Table5[[#This Row],[Section]],SubSill_Tier,2,FALSE),0)</f>
        <v>0</v>
      </c>
      <c r="L748" s="9" t="str">
        <f t="shared" si="20"/>
        <v/>
      </c>
      <c r="M748" s="205" t="str" cm="1">
        <f t="array" ref="M748">_xlfn.IFS(NOT(ISERROR(VLOOKUP(Table5[[#This Row],[Section]],TB_notTB,1,FALSE))),"No",LEFT(Table5[[#This Row],[Section]],3)="ETB","PLS",LEFT(Table5[[#This Row],[Section]],1)="7","PDB",NOT(ISBLANK(Table5[[#This Row],[Section]])),"No")</f>
        <v>No</v>
      </c>
    </row>
    <row r="749" spans="1:13" x14ac:dyDescent="0.25">
      <c r="A749" s="126" t="s">
        <v>125</v>
      </c>
      <c r="B749" s="126" t="s">
        <v>126</v>
      </c>
      <c r="C749" s="126" t="s">
        <v>75</v>
      </c>
      <c r="D749" s="127">
        <v>0.35799999999999998</v>
      </c>
      <c r="E749" s="128">
        <v>181</v>
      </c>
      <c r="F749" s="128">
        <v>100</v>
      </c>
      <c r="G749" s="126" t="s">
        <v>13746</v>
      </c>
      <c r="H749" s="126" t="s">
        <v>20164</v>
      </c>
      <c r="I749" s="126" t="s">
        <v>21085</v>
      </c>
      <c r="J749" s="126" t="s">
        <v>26232</v>
      </c>
      <c r="K749" s="9">
        <f>_xlfn.IFNA(VLOOKUP(Table5[[#This Row],[Section]],SubSill_Tier,2,FALSE),0)</f>
        <v>0</v>
      </c>
      <c r="L749" s="9" t="str">
        <f t="shared" si="20"/>
        <v/>
      </c>
      <c r="M749" s="205" t="str" cm="1">
        <f t="array" ref="M749">_xlfn.IFS(NOT(ISERROR(VLOOKUP(Table5[[#This Row],[Section]],TB_notTB,1,FALSE))),"No",LEFT(Table5[[#This Row],[Section]],3)="ETB","PLS",LEFT(Table5[[#This Row],[Section]],1)="7","PDB",NOT(ISBLANK(Table5[[#This Row],[Section]])),"No")</f>
        <v>No</v>
      </c>
    </row>
    <row r="750" spans="1:13" x14ac:dyDescent="0.25">
      <c r="A750" s="126" t="s">
        <v>127</v>
      </c>
      <c r="B750" s="126" t="s">
        <v>17222</v>
      </c>
      <c r="C750" s="126" t="s">
        <v>75</v>
      </c>
      <c r="D750" s="127">
        <v>1.4159999999999999</v>
      </c>
      <c r="E750" s="128">
        <v>465</v>
      </c>
      <c r="F750" s="128">
        <v>465</v>
      </c>
      <c r="G750" s="126" t="s">
        <v>13711</v>
      </c>
      <c r="H750" s="126" t="s">
        <v>20119</v>
      </c>
      <c r="I750" s="126" t="s">
        <v>21054</v>
      </c>
      <c r="J750" s="126" t="s">
        <v>26232</v>
      </c>
      <c r="K750" s="9">
        <f>_xlfn.IFNA(VLOOKUP(Table5[[#This Row],[Section]],SubSill_Tier,2,FALSE),0)</f>
        <v>0</v>
      </c>
      <c r="L750" s="9" t="str">
        <f t="shared" si="20"/>
        <v/>
      </c>
      <c r="M750" s="205" t="str" cm="1">
        <f t="array" ref="M750">_xlfn.IFS(NOT(ISERROR(VLOOKUP(Table5[[#This Row],[Section]],TB_notTB,1,FALSE))),"No",LEFT(Table5[[#This Row],[Section]],3)="ETB","PLS",LEFT(Table5[[#This Row],[Section]],1)="7","PDB",NOT(ISBLANK(Table5[[#This Row],[Section]])),"No")</f>
        <v>No</v>
      </c>
    </row>
    <row r="751" spans="1:13" x14ac:dyDescent="0.25">
      <c r="A751" s="126" t="s">
        <v>128</v>
      </c>
      <c r="B751" s="126" t="s">
        <v>129</v>
      </c>
      <c r="C751" s="126" t="s">
        <v>75</v>
      </c>
      <c r="D751" s="127">
        <v>2.2120000000000002</v>
      </c>
      <c r="E751" s="128">
        <v>568</v>
      </c>
      <c r="F751" s="128">
        <v>197</v>
      </c>
      <c r="G751" s="126" t="s">
        <v>13747</v>
      </c>
      <c r="H751" s="126" t="s">
        <v>20165</v>
      </c>
      <c r="I751" s="126" t="s">
        <v>21086</v>
      </c>
      <c r="J751" s="126" t="s">
        <v>26232</v>
      </c>
      <c r="K751" s="9">
        <f>_xlfn.IFNA(VLOOKUP(Table5[[#This Row],[Section]],SubSill_Tier,2,FALSE),0)</f>
        <v>0</v>
      </c>
      <c r="L751" s="9" t="str">
        <f t="shared" si="20"/>
        <v/>
      </c>
      <c r="M751" s="205" t="str" cm="1">
        <f t="array" ref="M751">_xlfn.IFS(NOT(ISERROR(VLOOKUP(Table5[[#This Row],[Section]],TB_notTB,1,FALSE))),"No",LEFT(Table5[[#This Row],[Section]],3)="ETB","PLS",LEFT(Table5[[#This Row],[Section]],1)="7","PDB",NOT(ISBLANK(Table5[[#This Row],[Section]])),"No")</f>
        <v>No</v>
      </c>
    </row>
    <row r="752" spans="1:13" x14ac:dyDescent="0.25">
      <c r="A752" s="126" t="s">
        <v>130</v>
      </c>
      <c r="B752" s="126" t="s">
        <v>17222</v>
      </c>
      <c r="C752" s="126" t="s">
        <v>98</v>
      </c>
      <c r="D752" s="127">
        <v>2.6219999999999999</v>
      </c>
      <c r="E752" s="128">
        <v>647</v>
      </c>
      <c r="F752" s="128">
        <v>212</v>
      </c>
      <c r="G752" s="126" t="s">
        <v>13747</v>
      </c>
      <c r="H752" s="126" t="s">
        <v>20165</v>
      </c>
      <c r="I752" s="126" t="s">
        <v>21086</v>
      </c>
      <c r="J752" s="126" t="s">
        <v>26232</v>
      </c>
      <c r="K752" s="9">
        <f>_xlfn.IFNA(VLOOKUP(Table5[[#This Row],[Section]],SubSill_Tier,2,FALSE),0)</f>
        <v>0</v>
      </c>
      <c r="L752" s="9" t="str">
        <f t="shared" si="20"/>
        <v/>
      </c>
      <c r="M752" s="205" t="str" cm="1">
        <f t="array" ref="M752">_xlfn.IFS(NOT(ISERROR(VLOOKUP(Table5[[#This Row],[Section]],TB_notTB,1,FALSE))),"No",LEFT(Table5[[#This Row],[Section]],3)="ETB","PLS",LEFT(Table5[[#This Row],[Section]],1)="7","PDB",NOT(ISBLANK(Table5[[#This Row],[Section]])),"No")</f>
        <v>No</v>
      </c>
    </row>
    <row r="753" spans="1:13" x14ac:dyDescent="0.25">
      <c r="A753" s="126" t="s">
        <v>131</v>
      </c>
      <c r="B753" s="126" t="s">
        <v>132</v>
      </c>
      <c r="C753" s="126" t="s">
        <v>75</v>
      </c>
      <c r="D753" s="127">
        <v>0.19</v>
      </c>
      <c r="E753" s="128">
        <v>110</v>
      </c>
      <c r="F753" s="128">
        <v>100</v>
      </c>
      <c r="G753" s="126" t="s">
        <v>13746</v>
      </c>
      <c r="H753" s="126" t="s">
        <v>20164</v>
      </c>
      <c r="I753" s="126" t="s">
        <v>21085</v>
      </c>
      <c r="J753" s="126" t="s">
        <v>26232</v>
      </c>
      <c r="K753" s="9">
        <f>_xlfn.IFNA(VLOOKUP(Table5[[#This Row],[Section]],SubSill_Tier,2,FALSE),0)</f>
        <v>0</v>
      </c>
      <c r="L753" s="9" t="str">
        <f t="shared" si="20"/>
        <v/>
      </c>
      <c r="M753" s="205" t="str" cm="1">
        <f t="array" ref="M753">_xlfn.IFS(NOT(ISERROR(VLOOKUP(Table5[[#This Row],[Section]],TB_notTB,1,FALSE))),"No",LEFT(Table5[[#This Row],[Section]],3)="ETB","PLS",LEFT(Table5[[#This Row],[Section]],1)="7","PDB",NOT(ISBLANK(Table5[[#This Row],[Section]])),"No")</f>
        <v>No</v>
      </c>
    </row>
    <row r="754" spans="1:13" x14ac:dyDescent="0.25">
      <c r="A754" s="126" t="s">
        <v>133</v>
      </c>
      <c r="B754" s="126" t="s">
        <v>134</v>
      </c>
      <c r="C754" s="126" t="s">
        <v>75</v>
      </c>
      <c r="D754" s="127">
        <v>0.3</v>
      </c>
      <c r="E754" s="128">
        <v>150</v>
      </c>
      <c r="F754" s="128">
        <v>100</v>
      </c>
      <c r="G754" s="126" t="s">
        <v>13746</v>
      </c>
      <c r="H754" s="126" t="s">
        <v>20164</v>
      </c>
      <c r="I754" s="126" t="s">
        <v>21085</v>
      </c>
      <c r="J754" s="126" t="s">
        <v>26232</v>
      </c>
      <c r="K754" s="9">
        <f>_xlfn.IFNA(VLOOKUP(Table5[[#This Row],[Section]],SubSill_Tier,2,FALSE),0)</f>
        <v>0</v>
      </c>
      <c r="L754" s="9" t="str">
        <f t="shared" si="20"/>
        <v/>
      </c>
      <c r="M754" s="205" t="str" cm="1">
        <f t="array" ref="M754">_xlfn.IFS(NOT(ISERROR(VLOOKUP(Table5[[#This Row],[Section]],TB_notTB,1,FALSE))),"No",LEFT(Table5[[#This Row],[Section]],3)="ETB","PLS",LEFT(Table5[[#This Row],[Section]],1)="7","PDB",NOT(ISBLANK(Table5[[#This Row],[Section]])),"No")</f>
        <v>No</v>
      </c>
    </row>
    <row r="755" spans="1:13" x14ac:dyDescent="0.25">
      <c r="A755" s="126" t="s">
        <v>135</v>
      </c>
      <c r="B755" s="126" t="s">
        <v>136</v>
      </c>
      <c r="C755" s="126" t="s">
        <v>75</v>
      </c>
      <c r="D755" s="127">
        <v>0.3</v>
      </c>
      <c r="E755" s="128">
        <v>153</v>
      </c>
      <c r="F755" s="128">
        <v>100</v>
      </c>
      <c r="G755" s="126" t="s">
        <v>13746</v>
      </c>
      <c r="H755" s="126" t="s">
        <v>20164</v>
      </c>
      <c r="I755" s="126" t="s">
        <v>21085</v>
      </c>
      <c r="J755" s="126" t="s">
        <v>26232</v>
      </c>
      <c r="K755" s="9">
        <f>_xlfn.IFNA(VLOOKUP(Table5[[#This Row],[Section]],SubSill_Tier,2,FALSE),0)</f>
        <v>0</v>
      </c>
      <c r="L755" s="9" t="str">
        <f t="shared" si="20"/>
        <v/>
      </c>
      <c r="M755" s="205" t="str" cm="1">
        <f t="array" ref="M755">_xlfn.IFS(NOT(ISERROR(VLOOKUP(Table5[[#This Row],[Section]],TB_notTB,1,FALSE))),"No",LEFT(Table5[[#This Row],[Section]],3)="ETB","PLS",LEFT(Table5[[#This Row],[Section]],1)="7","PDB",NOT(ISBLANK(Table5[[#This Row],[Section]])),"No")</f>
        <v>No</v>
      </c>
    </row>
    <row r="756" spans="1:13" x14ac:dyDescent="0.25">
      <c r="A756" s="126" t="s">
        <v>137</v>
      </c>
      <c r="B756" s="126" t="s">
        <v>138</v>
      </c>
      <c r="C756" s="126" t="s">
        <v>75</v>
      </c>
      <c r="D756" s="127">
        <v>2.5910000000000002</v>
      </c>
      <c r="E756" s="128">
        <v>502</v>
      </c>
      <c r="F756" s="128">
        <v>250</v>
      </c>
      <c r="G756" s="126" t="s">
        <v>13746</v>
      </c>
      <c r="H756" s="126" t="s">
        <v>20164</v>
      </c>
      <c r="I756" s="126" t="s">
        <v>21085</v>
      </c>
      <c r="J756" s="126" t="s">
        <v>26232</v>
      </c>
      <c r="K756" s="9">
        <f>_xlfn.IFNA(VLOOKUP(Table5[[#This Row],[Section]],SubSill_Tier,2,FALSE),0)</f>
        <v>0</v>
      </c>
      <c r="L756" s="9" t="str">
        <f t="shared" si="20"/>
        <v/>
      </c>
      <c r="M756" s="205" t="str" cm="1">
        <f t="array" ref="M756">_xlfn.IFS(NOT(ISERROR(VLOOKUP(Table5[[#This Row],[Section]],TB_notTB,1,FALSE))),"No",LEFT(Table5[[#This Row],[Section]],3)="ETB","PLS",LEFT(Table5[[#This Row],[Section]],1)="7","PDB",NOT(ISBLANK(Table5[[#This Row],[Section]])),"No")</f>
        <v>No</v>
      </c>
    </row>
    <row r="757" spans="1:13" x14ac:dyDescent="0.25">
      <c r="A757" s="126" t="s">
        <v>139</v>
      </c>
      <c r="B757" s="126" t="s">
        <v>140</v>
      </c>
      <c r="C757" s="126" t="s">
        <v>75</v>
      </c>
      <c r="D757" s="127">
        <v>0.192</v>
      </c>
      <c r="E757" s="128">
        <v>131</v>
      </c>
      <c r="F757" s="128">
        <v>100</v>
      </c>
      <c r="G757" s="126" t="s">
        <v>13746</v>
      </c>
      <c r="H757" s="126" t="s">
        <v>20164</v>
      </c>
      <c r="I757" s="126" t="s">
        <v>21085</v>
      </c>
      <c r="J757" s="126" t="s">
        <v>26232</v>
      </c>
      <c r="K757" s="9">
        <f>_xlfn.IFNA(VLOOKUP(Table5[[#This Row],[Section]],SubSill_Tier,2,FALSE),0)</f>
        <v>0</v>
      </c>
      <c r="L757" s="9" t="str">
        <f t="shared" si="20"/>
        <v/>
      </c>
      <c r="M757" s="205" t="str" cm="1">
        <f t="array" ref="M757">_xlfn.IFS(NOT(ISERROR(VLOOKUP(Table5[[#This Row],[Section]],TB_notTB,1,FALSE))),"No",LEFT(Table5[[#This Row],[Section]],3)="ETB","PLS",LEFT(Table5[[#This Row],[Section]],1)="7","PDB",NOT(ISBLANK(Table5[[#This Row],[Section]])),"No")</f>
        <v>No</v>
      </c>
    </row>
    <row r="758" spans="1:13" x14ac:dyDescent="0.25">
      <c r="A758" s="126" t="s">
        <v>141</v>
      </c>
      <c r="B758" s="126" t="s">
        <v>142</v>
      </c>
      <c r="C758" s="126" t="s">
        <v>75</v>
      </c>
      <c r="D758" s="127">
        <v>0.51100000000000001</v>
      </c>
      <c r="E758" s="128">
        <v>231</v>
      </c>
      <c r="F758" s="128">
        <v>100</v>
      </c>
      <c r="G758" s="126" t="s">
        <v>13748</v>
      </c>
      <c r="H758" s="126" t="s">
        <v>20246</v>
      </c>
      <c r="I758" s="126" t="s">
        <v>20247</v>
      </c>
      <c r="J758" s="126" t="s">
        <v>26247</v>
      </c>
      <c r="K758" s="9">
        <f>_xlfn.IFNA(VLOOKUP(Table5[[#This Row],[Section]],SubSill_Tier,2,FALSE),0)</f>
        <v>0</v>
      </c>
      <c r="L758" s="9" t="str">
        <f t="shared" si="20"/>
        <v/>
      </c>
      <c r="M758" s="205" t="str" cm="1">
        <f t="array" ref="M758">_xlfn.IFS(NOT(ISERROR(VLOOKUP(Table5[[#This Row],[Section]],TB_notTB,1,FALSE))),"No",LEFT(Table5[[#This Row],[Section]],3)="ETB","PLS",LEFT(Table5[[#This Row],[Section]],1)="7","PDB",NOT(ISBLANK(Table5[[#This Row],[Section]])),"No")</f>
        <v>No</v>
      </c>
    </row>
    <row r="759" spans="1:13" x14ac:dyDescent="0.25">
      <c r="A759" s="126" t="s">
        <v>143</v>
      </c>
      <c r="B759" s="126" t="s">
        <v>144</v>
      </c>
      <c r="C759" s="126" t="s">
        <v>75</v>
      </c>
      <c r="D759" s="127">
        <v>1.8660000000000001</v>
      </c>
      <c r="E759" s="128">
        <v>449</v>
      </c>
      <c r="F759" s="128">
        <v>251</v>
      </c>
      <c r="G759" s="126" t="s">
        <v>13749</v>
      </c>
      <c r="H759" s="126" t="s">
        <v>20166</v>
      </c>
      <c r="I759" s="126" t="s">
        <v>21087</v>
      </c>
      <c r="J759" s="126" t="s">
        <v>26232</v>
      </c>
      <c r="K759" s="9">
        <f>_xlfn.IFNA(VLOOKUP(Table5[[#This Row],[Section]],SubSill_Tier,2,FALSE),0)</f>
        <v>0</v>
      </c>
      <c r="L759" s="9" t="str">
        <f t="shared" si="20"/>
        <v/>
      </c>
      <c r="M759" s="205" t="str" cm="1">
        <f t="array" ref="M759">_xlfn.IFS(NOT(ISERROR(VLOOKUP(Table5[[#This Row],[Section]],TB_notTB,1,FALSE))),"No",LEFT(Table5[[#This Row],[Section]],3)="ETB","PLS",LEFT(Table5[[#This Row],[Section]],1)="7","PDB",NOT(ISBLANK(Table5[[#This Row],[Section]])),"No")</f>
        <v>No</v>
      </c>
    </row>
    <row r="760" spans="1:13" x14ac:dyDescent="0.25">
      <c r="A760" s="126" t="s">
        <v>145</v>
      </c>
      <c r="B760" s="126" t="s">
        <v>146</v>
      </c>
      <c r="C760" s="126" t="s">
        <v>75</v>
      </c>
      <c r="D760" s="127">
        <v>1.1439999999999999</v>
      </c>
      <c r="E760" s="128">
        <v>205</v>
      </c>
      <c r="F760" s="128">
        <v>124</v>
      </c>
      <c r="G760" s="126" t="s">
        <v>13749</v>
      </c>
      <c r="H760" s="126" t="s">
        <v>20166</v>
      </c>
      <c r="I760" s="126" t="s">
        <v>21087</v>
      </c>
      <c r="J760" s="126" t="s">
        <v>26232</v>
      </c>
      <c r="K760" s="9">
        <f>_xlfn.IFNA(VLOOKUP(Table5[[#This Row],[Section]],SubSill_Tier,2,FALSE),0)</f>
        <v>0</v>
      </c>
      <c r="L760" s="9" t="str">
        <f t="shared" si="20"/>
        <v/>
      </c>
      <c r="M760" s="205" t="str" cm="1">
        <f t="array" ref="M760">_xlfn.IFS(NOT(ISERROR(VLOOKUP(Table5[[#This Row],[Section]],TB_notTB,1,FALSE))),"No",LEFT(Table5[[#This Row],[Section]],3)="ETB","PLS",LEFT(Table5[[#This Row],[Section]],1)="7","PDB",NOT(ISBLANK(Table5[[#This Row],[Section]])),"No")</f>
        <v>No</v>
      </c>
    </row>
    <row r="761" spans="1:13" x14ac:dyDescent="0.25">
      <c r="A761" s="126" t="s">
        <v>147</v>
      </c>
      <c r="B761" s="126" t="s">
        <v>148</v>
      </c>
      <c r="C761" s="126" t="s">
        <v>75</v>
      </c>
      <c r="D761" s="127">
        <v>0.96599999999999997</v>
      </c>
      <c r="E761" s="128">
        <v>163</v>
      </c>
      <c r="F761" s="128">
        <v>120</v>
      </c>
      <c r="G761" s="126" t="s">
        <v>13749</v>
      </c>
      <c r="H761" s="126" t="s">
        <v>20166</v>
      </c>
      <c r="I761" s="126" t="s">
        <v>21087</v>
      </c>
      <c r="J761" s="126" t="s">
        <v>26232</v>
      </c>
      <c r="K761" s="9">
        <f>_xlfn.IFNA(VLOOKUP(Table5[[#This Row],[Section]],SubSill_Tier,2,FALSE),0)</f>
        <v>0</v>
      </c>
      <c r="L761" s="9" t="str">
        <f t="shared" si="20"/>
        <v/>
      </c>
      <c r="M761" s="205" t="str" cm="1">
        <f t="array" ref="M761">_xlfn.IFS(NOT(ISERROR(VLOOKUP(Table5[[#This Row],[Section]],TB_notTB,1,FALSE))),"No",LEFT(Table5[[#This Row],[Section]],3)="ETB","PLS",LEFT(Table5[[#This Row],[Section]],1)="7","PDB",NOT(ISBLANK(Table5[[#This Row],[Section]])),"No")</f>
        <v>No</v>
      </c>
    </row>
    <row r="762" spans="1:13" x14ac:dyDescent="0.25">
      <c r="A762" s="126" t="s">
        <v>5792</v>
      </c>
      <c r="B762" s="126" t="s">
        <v>17222</v>
      </c>
      <c r="C762" s="126" t="s">
        <v>75</v>
      </c>
      <c r="D762" s="127">
        <v>1.0640000000000001</v>
      </c>
      <c r="E762" s="128">
        <v>375</v>
      </c>
      <c r="F762" s="128">
        <v>120</v>
      </c>
      <c r="G762" s="126" t="s">
        <v>13716</v>
      </c>
      <c r="H762" s="126" t="s">
        <v>20121</v>
      </c>
      <c r="I762" s="126" t="s">
        <v>20122</v>
      </c>
      <c r="J762" s="126" t="s">
        <v>26234</v>
      </c>
      <c r="K762" s="9">
        <f>_xlfn.IFNA(VLOOKUP(Table5[[#This Row],[Section]],SubSill_Tier,2,FALSE),0)</f>
        <v>0</v>
      </c>
      <c r="L762" s="9" t="str">
        <f t="shared" si="20"/>
        <v/>
      </c>
      <c r="M762" s="205" t="str" cm="1">
        <f t="array" ref="M762">_xlfn.IFS(NOT(ISERROR(VLOOKUP(Table5[[#This Row],[Section]],TB_notTB,1,FALSE))),"No",LEFT(Table5[[#This Row],[Section]],3)="ETB","PLS",LEFT(Table5[[#This Row],[Section]],1)="7","PDB",NOT(ISBLANK(Table5[[#This Row],[Section]])),"No")</f>
        <v>No</v>
      </c>
    </row>
    <row r="763" spans="1:13" x14ac:dyDescent="0.25">
      <c r="A763" s="126" t="s">
        <v>149</v>
      </c>
      <c r="B763" s="126" t="s">
        <v>17222</v>
      </c>
      <c r="C763" s="126" t="s">
        <v>75</v>
      </c>
      <c r="D763" s="127">
        <v>0.60699999999999998</v>
      </c>
      <c r="E763" s="128">
        <v>281</v>
      </c>
      <c r="F763" s="128">
        <v>281</v>
      </c>
      <c r="G763" s="126" t="s">
        <v>13711</v>
      </c>
      <c r="H763" s="126" t="s">
        <v>20119</v>
      </c>
      <c r="I763" s="126" t="s">
        <v>21054</v>
      </c>
      <c r="J763" s="126" t="s">
        <v>26232</v>
      </c>
      <c r="K763" s="9">
        <f>_xlfn.IFNA(VLOOKUP(Table5[[#This Row],[Section]],SubSill_Tier,2,FALSE),0)</f>
        <v>0</v>
      </c>
      <c r="L763" s="9" t="str">
        <f t="shared" si="20"/>
        <v/>
      </c>
      <c r="M763" s="205" t="str" cm="1">
        <f t="array" ref="M763">_xlfn.IFS(NOT(ISERROR(VLOOKUP(Table5[[#This Row],[Section]],TB_notTB,1,FALSE))),"No",LEFT(Table5[[#This Row],[Section]],3)="ETB","PLS",LEFT(Table5[[#This Row],[Section]],1)="7","PDB",NOT(ISBLANK(Table5[[#This Row],[Section]])),"No")</f>
        <v>No</v>
      </c>
    </row>
    <row r="764" spans="1:13" x14ac:dyDescent="0.25">
      <c r="A764" s="126" t="s">
        <v>150</v>
      </c>
      <c r="B764" s="126" t="s">
        <v>17222</v>
      </c>
      <c r="C764" s="126" t="s">
        <v>75</v>
      </c>
      <c r="D764" s="127">
        <v>0.49099999999999999</v>
      </c>
      <c r="E764" s="128">
        <v>208</v>
      </c>
      <c r="F764" s="128">
        <v>208</v>
      </c>
      <c r="G764" s="126" t="s">
        <v>13744</v>
      </c>
      <c r="H764" s="126" t="s">
        <v>20161</v>
      </c>
      <c r="I764" s="126" t="s">
        <v>21083</v>
      </c>
      <c r="J764" s="126" t="s">
        <v>26241</v>
      </c>
      <c r="K764" s="9">
        <f>_xlfn.IFNA(VLOOKUP(Table5[[#This Row],[Section]],SubSill_Tier,2,FALSE),0)</f>
        <v>0</v>
      </c>
      <c r="L764" s="9" t="str">
        <f t="shared" si="20"/>
        <v/>
      </c>
      <c r="M764" s="205" t="str" cm="1">
        <f t="array" ref="M764">_xlfn.IFS(NOT(ISERROR(VLOOKUP(Table5[[#This Row],[Section]],TB_notTB,1,FALSE))),"No",LEFT(Table5[[#This Row],[Section]],3)="ETB","PLS",LEFT(Table5[[#This Row],[Section]],1)="7","PDB",NOT(ISBLANK(Table5[[#This Row],[Section]])),"No")</f>
        <v>No</v>
      </c>
    </row>
    <row r="765" spans="1:13" x14ac:dyDescent="0.25">
      <c r="A765" s="126" t="s">
        <v>151</v>
      </c>
      <c r="B765" s="126" t="s">
        <v>17222</v>
      </c>
      <c r="C765" s="126" t="s">
        <v>98</v>
      </c>
      <c r="D765" s="127">
        <v>1.0469999999999999</v>
      </c>
      <c r="E765" s="128">
        <v>208</v>
      </c>
      <c r="F765" s="128">
        <v>100</v>
      </c>
      <c r="G765" s="126" t="s">
        <v>13728</v>
      </c>
      <c r="H765" s="126" t="s">
        <v>20137</v>
      </c>
      <c r="I765" s="126" t="s">
        <v>21066</v>
      </c>
      <c r="J765" s="126" t="s">
        <v>26232</v>
      </c>
      <c r="K765" s="9">
        <f>_xlfn.IFNA(VLOOKUP(Table5[[#This Row],[Section]],SubSill_Tier,2,FALSE),0)</f>
        <v>0</v>
      </c>
      <c r="L765" s="9" t="str">
        <f t="shared" si="20"/>
        <v/>
      </c>
      <c r="M765" s="205" t="str" cm="1">
        <f t="array" ref="M765">_xlfn.IFS(NOT(ISERROR(VLOOKUP(Table5[[#This Row],[Section]],TB_notTB,1,FALSE))),"No",LEFT(Table5[[#This Row],[Section]],3)="ETB","PLS",LEFT(Table5[[#This Row],[Section]],1)="7","PDB",NOT(ISBLANK(Table5[[#This Row],[Section]])),"No")</f>
        <v>No</v>
      </c>
    </row>
    <row r="766" spans="1:13" x14ac:dyDescent="0.25">
      <c r="A766" s="126" t="s">
        <v>5793</v>
      </c>
      <c r="B766" s="126" t="s">
        <v>5794</v>
      </c>
      <c r="C766" s="126" t="s">
        <v>75</v>
      </c>
      <c r="D766" s="127">
        <v>1.7210000000000001</v>
      </c>
      <c r="E766" s="128">
        <v>279</v>
      </c>
      <c r="F766" s="128">
        <v>279</v>
      </c>
      <c r="G766" s="126" t="s">
        <v>13725</v>
      </c>
      <c r="H766" s="126" t="s">
        <v>20134</v>
      </c>
      <c r="I766" s="126" t="s">
        <v>20135</v>
      </c>
      <c r="J766" s="126" t="s">
        <v>26236</v>
      </c>
      <c r="K766" s="9">
        <f>_xlfn.IFNA(VLOOKUP(Table5[[#This Row],[Section]],SubSill_Tier,2,FALSE),0)</f>
        <v>0</v>
      </c>
      <c r="L766" s="9" t="str">
        <f t="shared" si="20"/>
        <v/>
      </c>
      <c r="M766" s="205" t="str" cm="1">
        <f t="array" ref="M766">_xlfn.IFS(NOT(ISERROR(VLOOKUP(Table5[[#This Row],[Section]],TB_notTB,1,FALSE))),"No",LEFT(Table5[[#This Row],[Section]],3)="ETB","PLS",LEFT(Table5[[#This Row],[Section]],1)="7","PDB",NOT(ISBLANK(Table5[[#This Row],[Section]])),"No")</f>
        <v>No</v>
      </c>
    </row>
    <row r="767" spans="1:13" x14ac:dyDescent="0.25">
      <c r="A767" s="126" t="s">
        <v>152</v>
      </c>
      <c r="B767" s="126" t="s">
        <v>138</v>
      </c>
      <c r="C767" s="126" t="s">
        <v>75</v>
      </c>
      <c r="D767" s="127">
        <v>1.2190000000000001</v>
      </c>
      <c r="E767" s="128">
        <v>392</v>
      </c>
      <c r="F767" s="128">
        <v>191</v>
      </c>
      <c r="G767" s="126" t="s">
        <v>13746</v>
      </c>
      <c r="H767" s="126" t="s">
        <v>20164</v>
      </c>
      <c r="I767" s="126" t="s">
        <v>21085</v>
      </c>
      <c r="J767" s="126" t="s">
        <v>26232</v>
      </c>
      <c r="K767" s="9">
        <f>_xlfn.IFNA(VLOOKUP(Table5[[#This Row],[Section]],SubSill_Tier,2,FALSE),0)</f>
        <v>0</v>
      </c>
      <c r="L767" s="9" t="str">
        <f t="shared" si="20"/>
        <v/>
      </c>
      <c r="M767" s="205" t="str" cm="1">
        <f t="array" ref="M767">_xlfn.IFS(NOT(ISERROR(VLOOKUP(Table5[[#This Row],[Section]],TB_notTB,1,FALSE))),"No",LEFT(Table5[[#This Row],[Section]],3)="ETB","PLS",LEFT(Table5[[#This Row],[Section]],1)="7","PDB",NOT(ISBLANK(Table5[[#This Row],[Section]])),"No")</f>
        <v>No</v>
      </c>
    </row>
    <row r="768" spans="1:13" x14ac:dyDescent="0.25">
      <c r="A768" s="126" t="s">
        <v>153</v>
      </c>
      <c r="B768" s="126" t="s">
        <v>154</v>
      </c>
      <c r="C768" s="126" t="s">
        <v>75</v>
      </c>
      <c r="D768" s="127">
        <v>0.61299999999999999</v>
      </c>
      <c r="E768" s="128">
        <v>209</v>
      </c>
      <c r="F768" s="128">
        <v>100</v>
      </c>
      <c r="G768" s="126" t="s">
        <v>13746</v>
      </c>
      <c r="H768" s="126" t="s">
        <v>20164</v>
      </c>
      <c r="I768" s="126" t="s">
        <v>21085</v>
      </c>
      <c r="J768" s="126" t="s">
        <v>26232</v>
      </c>
      <c r="K768" s="9">
        <f>_xlfn.IFNA(VLOOKUP(Table5[[#This Row],[Section]],SubSill_Tier,2,FALSE),0)</f>
        <v>0</v>
      </c>
      <c r="L768" s="9" t="str">
        <f t="shared" si="20"/>
        <v/>
      </c>
      <c r="M768" s="205" t="str" cm="1">
        <f t="array" ref="M768">_xlfn.IFS(NOT(ISERROR(VLOOKUP(Table5[[#This Row],[Section]],TB_notTB,1,FALSE))),"No",LEFT(Table5[[#This Row],[Section]],3)="ETB","PLS",LEFT(Table5[[#This Row],[Section]],1)="7","PDB",NOT(ISBLANK(Table5[[#This Row],[Section]])),"No")</f>
        <v>No</v>
      </c>
    </row>
    <row r="769" spans="1:13" x14ac:dyDescent="0.25">
      <c r="A769" s="126" t="s">
        <v>5795</v>
      </c>
      <c r="B769" s="126" t="s">
        <v>27712</v>
      </c>
      <c r="C769" s="126" t="s">
        <v>75</v>
      </c>
      <c r="D769" s="127">
        <v>0.629</v>
      </c>
      <c r="E769" s="128">
        <v>100</v>
      </c>
      <c r="F769" s="128">
        <v>100</v>
      </c>
      <c r="G769" s="126" t="s">
        <v>13715</v>
      </c>
      <c r="H769" s="126" t="s">
        <v>20123</v>
      </c>
      <c r="I769" s="126" t="s">
        <v>21058</v>
      </c>
      <c r="J769" s="126" t="s">
        <v>26235</v>
      </c>
      <c r="K769" s="9">
        <f>_xlfn.IFNA(VLOOKUP(Table5[[#This Row],[Section]],SubSill_Tier,2,FALSE),0)</f>
        <v>0</v>
      </c>
      <c r="L769" s="9" t="str">
        <f t="shared" si="20"/>
        <v/>
      </c>
      <c r="M769" s="205" t="str" cm="1">
        <f t="array" ref="M769">_xlfn.IFS(NOT(ISERROR(VLOOKUP(Table5[[#This Row],[Section]],TB_notTB,1,FALSE))),"No",LEFT(Table5[[#This Row],[Section]],3)="ETB","PLS",LEFT(Table5[[#This Row],[Section]],1)="7","PDB",NOT(ISBLANK(Table5[[#This Row],[Section]])),"No")</f>
        <v>No</v>
      </c>
    </row>
    <row r="770" spans="1:13" x14ac:dyDescent="0.25">
      <c r="A770" s="126" t="s">
        <v>155</v>
      </c>
      <c r="B770" s="126" t="s">
        <v>17222</v>
      </c>
      <c r="C770" s="126" t="s">
        <v>75</v>
      </c>
      <c r="D770" s="127">
        <v>0.54300000000000004</v>
      </c>
      <c r="E770" s="128">
        <v>245</v>
      </c>
      <c r="F770" s="128">
        <v>245</v>
      </c>
      <c r="G770" s="126" t="s">
        <v>13730</v>
      </c>
      <c r="H770" s="126" t="s">
        <v>20139</v>
      </c>
      <c r="I770" s="126" t="s">
        <v>20140</v>
      </c>
      <c r="J770" s="126" t="s">
        <v>26243</v>
      </c>
      <c r="K770" s="9">
        <f>_xlfn.IFNA(VLOOKUP(Table5[[#This Row],[Section]],SubSill_Tier,2,FALSE),0)</f>
        <v>0</v>
      </c>
      <c r="L770" s="9" t="str">
        <f t="shared" ref="L770:L833" si="21">IFERROR(IF(LEFT(G770,2)="AI",IF(_xlfn.NUMBERVALUE(IFERROR(LEFT(IF(ISERROR(FIND("X",UPPER(B770))),UPPER(B770),RIGHT(UPPER(B770),LEN(UPPER(B770))-FIND("~",SUBSTITUTE(UPPER(B770),"X","~",LEN(UPPER(B770))-LEN(SUBSTITUTE(UPPER(B770),"X","")))))),FIND(" ",IF(ISERROR(FIND("X",UPPER(B770))),UPPER(B770),RIGHT(UPPER(B770),LEN(UPPER(B770))-FIND("~",SUBSTITUTE(UPPER(B770),"X","~",LEN(UPPER(B770))-LEN(SUBSTITUTE(UPPER(B770),"X","")))))),1)-1),IF(ISERROR(FIND("X",UPPER(B770))),UPPER(B770),RIGHT(UPPER(B770),LEN(UPPER(B770))-FIND("~",SUBSTITUTE(UPPER(B770),"X","~",LEN(UPPER(B770))-LEN(SUBSTITUTE(UPPER(B770),"X",""))))))),".")&gt;=5,"Wall",""),""),"")</f>
        <v/>
      </c>
      <c r="M770" s="205" t="str" cm="1">
        <f t="array" ref="M770">_xlfn.IFS(NOT(ISERROR(VLOOKUP(Table5[[#This Row],[Section]],TB_notTB,1,FALSE))),"No",LEFT(Table5[[#This Row],[Section]],3)="ETB","PLS",LEFT(Table5[[#This Row],[Section]],1)="7","PDB",NOT(ISBLANK(Table5[[#This Row],[Section]])),"No")</f>
        <v>No</v>
      </c>
    </row>
    <row r="771" spans="1:13" x14ac:dyDescent="0.25">
      <c r="A771" s="126" t="s">
        <v>156</v>
      </c>
      <c r="B771" s="126" t="s">
        <v>157</v>
      </c>
      <c r="C771" s="126" t="s">
        <v>75</v>
      </c>
      <c r="D771" s="127">
        <v>0.86699999999999999</v>
      </c>
      <c r="E771" s="128">
        <v>177</v>
      </c>
      <c r="F771" s="128">
        <v>118</v>
      </c>
      <c r="G771" s="126" t="s">
        <v>13749</v>
      </c>
      <c r="H771" s="126" t="s">
        <v>20166</v>
      </c>
      <c r="I771" s="126" t="s">
        <v>21087</v>
      </c>
      <c r="J771" s="126" t="s">
        <v>26232</v>
      </c>
      <c r="K771" s="9">
        <f>_xlfn.IFNA(VLOOKUP(Table5[[#This Row],[Section]],SubSill_Tier,2,FALSE),0)</f>
        <v>0</v>
      </c>
      <c r="L771" s="9" t="str">
        <f t="shared" si="21"/>
        <v/>
      </c>
      <c r="M771" s="205" t="str" cm="1">
        <f t="array" ref="M771">_xlfn.IFS(NOT(ISERROR(VLOOKUP(Table5[[#This Row],[Section]],TB_notTB,1,FALSE))),"No",LEFT(Table5[[#This Row],[Section]],3)="ETB","PLS",LEFT(Table5[[#This Row],[Section]],1)="7","PDB",NOT(ISBLANK(Table5[[#This Row],[Section]])),"No")</f>
        <v>No</v>
      </c>
    </row>
    <row r="772" spans="1:13" x14ac:dyDescent="0.25">
      <c r="A772" s="126" t="s">
        <v>158</v>
      </c>
      <c r="B772" s="126" t="s">
        <v>159</v>
      </c>
      <c r="C772" s="126" t="s">
        <v>75</v>
      </c>
      <c r="D772" s="127">
        <v>0.49099999999999999</v>
      </c>
      <c r="E772" s="128">
        <v>230</v>
      </c>
      <c r="F772" s="128">
        <v>100</v>
      </c>
      <c r="G772" s="126" t="s">
        <v>13747</v>
      </c>
      <c r="H772" s="126" t="s">
        <v>20165</v>
      </c>
      <c r="I772" s="126" t="s">
        <v>21086</v>
      </c>
      <c r="J772" s="126" t="s">
        <v>26232</v>
      </c>
      <c r="K772" s="9">
        <f>_xlfn.IFNA(VLOOKUP(Table5[[#This Row],[Section]],SubSill_Tier,2,FALSE),0)</f>
        <v>0</v>
      </c>
      <c r="L772" s="9" t="str">
        <f t="shared" si="21"/>
        <v/>
      </c>
      <c r="M772" s="205" t="str" cm="1">
        <f t="array" ref="M772">_xlfn.IFS(NOT(ISERROR(VLOOKUP(Table5[[#This Row],[Section]],TB_notTB,1,FALSE))),"No",LEFT(Table5[[#This Row],[Section]],3)="ETB","PLS",LEFT(Table5[[#This Row],[Section]],1)="7","PDB",NOT(ISBLANK(Table5[[#This Row],[Section]])),"No")</f>
        <v>No</v>
      </c>
    </row>
    <row r="773" spans="1:13" x14ac:dyDescent="0.25">
      <c r="A773" s="126" t="s">
        <v>160</v>
      </c>
      <c r="B773" s="126" t="s">
        <v>161</v>
      </c>
      <c r="C773" s="126" t="s">
        <v>75</v>
      </c>
      <c r="D773" s="127">
        <v>1.27</v>
      </c>
      <c r="E773" s="128">
        <v>410</v>
      </c>
      <c r="F773" s="128">
        <v>108</v>
      </c>
      <c r="G773" s="126" t="s">
        <v>13747</v>
      </c>
      <c r="H773" s="126" t="s">
        <v>20165</v>
      </c>
      <c r="I773" s="126" t="s">
        <v>21086</v>
      </c>
      <c r="J773" s="126" t="s">
        <v>26232</v>
      </c>
      <c r="K773" s="9">
        <f>_xlfn.IFNA(VLOOKUP(Table5[[#This Row],[Section]],SubSill_Tier,2,FALSE),0)</f>
        <v>0</v>
      </c>
      <c r="L773" s="9" t="str">
        <f t="shared" si="21"/>
        <v/>
      </c>
      <c r="M773" s="205" t="str" cm="1">
        <f t="array" ref="M773">_xlfn.IFS(NOT(ISERROR(VLOOKUP(Table5[[#This Row],[Section]],TB_notTB,1,FALSE))),"No",LEFT(Table5[[#This Row],[Section]],3)="ETB","PLS",LEFT(Table5[[#This Row],[Section]],1)="7","PDB",NOT(ISBLANK(Table5[[#This Row],[Section]])),"No")</f>
        <v>No</v>
      </c>
    </row>
    <row r="774" spans="1:13" x14ac:dyDescent="0.25">
      <c r="A774" s="126" t="s">
        <v>162</v>
      </c>
      <c r="B774" s="126" t="s">
        <v>17222</v>
      </c>
      <c r="C774" s="126" t="s">
        <v>75</v>
      </c>
      <c r="D774" s="127">
        <v>1.1060000000000001</v>
      </c>
      <c r="E774" s="128">
        <v>355</v>
      </c>
      <c r="F774" s="128">
        <v>165</v>
      </c>
      <c r="G774" s="126" t="s">
        <v>13744</v>
      </c>
      <c r="H774" s="126" t="s">
        <v>20161</v>
      </c>
      <c r="I774" s="126" t="s">
        <v>21083</v>
      </c>
      <c r="J774" s="126" t="s">
        <v>26241</v>
      </c>
      <c r="K774" s="9">
        <f>_xlfn.IFNA(VLOOKUP(Table5[[#This Row],[Section]],SubSill_Tier,2,FALSE),0)</f>
        <v>0</v>
      </c>
      <c r="L774" s="9" t="str">
        <f t="shared" si="21"/>
        <v/>
      </c>
      <c r="M774" s="205" t="str" cm="1">
        <f t="array" ref="M774">_xlfn.IFS(NOT(ISERROR(VLOOKUP(Table5[[#This Row],[Section]],TB_notTB,1,FALSE))),"No",LEFT(Table5[[#This Row],[Section]],3)="ETB","PLS",LEFT(Table5[[#This Row],[Section]],1)="7","PDB",NOT(ISBLANK(Table5[[#This Row],[Section]])),"No")</f>
        <v>No</v>
      </c>
    </row>
    <row r="775" spans="1:13" x14ac:dyDescent="0.25">
      <c r="A775" s="126" t="s">
        <v>11606</v>
      </c>
      <c r="B775" s="126" t="s">
        <v>17222</v>
      </c>
      <c r="C775" s="126" t="s">
        <v>75</v>
      </c>
      <c r="D775" s="127">
        <v>1.0740000000000001</v>
      </c>
      <c r="E775" s="128">
        <v>375</v>
      </c>
      <c r="F775" s="128">
        <v>375</v>
      </c>
      <c r="G775" s="126" t="s">
        <v>13733</v>
      </c>
      <c r="H775" s="126" t="s">
        <v>20143</v>
      </c>
      <c r="I775" s="126" t="s">
        <v>20144</v>
      </c>
      <c r="J775" s="126" t="s">
        <v>26246</v>
      </c>
      <c r="K775" s="9">
        <f>_xlfn.IFNA(VLOOKUP(Table5[[#This Row],[Section]],SubSill_Tier,2,FALSE),0)</f>
        <v>0</v>
      </c>
      <c r="L775" s="9" t="str">
        <f t="shared" si="21"/>
        <v/>
      </c>
      <c r="M775" s="205" t="str" cm="1">
        <f t="array" ref="M775">_xlfn.IFS(NOT(ISERROR(VLOOKUP(Table5[[#This Row],[Section]],TB_notTB,1,FALSE))),"No",LEFT(Table5[[#This Row],[Section]],3)="ETB","PLS",LEFT(Table5[[#This Row],[Section]],1)="7","PDB",NOT(ISBLANK(Table5[[#This Row],[Section]])),"No")</f>
        <v>No</v>
      </c>
    </row>
    <row r="776" spans="1:13" x14ac:dyDescent="0.25">
      <c r="A776" s="126" t="s">
        <v>163</v>
      </c>
      <c r="B776" s="126" t="s">
        <v>17222</v>
      </c>
      <c r="C776" s="126" t="s">
        <v>75</v>
      </c>
      <c r="D776" s="127">
        <v>1.87</v>
      </c>
      <c r="E776" s="128">
        <v>598</v>
      </c>
      <c r="F776" s="128">
        <v>598</v>
      </c>
      <c r="G776" s="126" t="s">
        <v>13711</v>
      </c>
      <c r="H776" s="126" t="s">
        <v>20119</v>
      </c>
      <c r="I776" s="126" t="s">
        <v>21054</v>
      </c>
      <c r="J776" s="126" t="s">
        <v>26232</v>
      </c>
      <c r="K776" s="9">
        <f>_xlfn.IFNA(VLOOKUP(Table5[[#This Row],[Section]],SubSill_Tier,2,FALSE),0)</f>
        <v>0</v>
      </c>
      <c r="L776" s="9" t="str">
        <f t="shared" si="21"/>
        <v/>
      </c>
      <c r="M776" s="205" t="str" cm="1">
        <f t="array" ref="M776">_xlfn.IFS(NOT(ISERROR(VLOOKUP(Table5[[#This Row],[Section]],TB_notTB,1,FALSE))),"No",LEFT(Table5[[#This Row],[Section]],3)="ETB","PLS",LEFT(Table5[[#This Row],[Section]],1)="7","PDB",NOT(ISBLANK(Table5[[#This Row],[Section]])),"No")</f>
        <v>No</v>
      </c>
    </row>
    <row r="777" spans="1:13" x14ac:dyDescent="0.25">
      <c r="A777" s="126" t="s">
        <v>164</v>
      </c>
      <c r="B777" s="126" t="s">
        <v>17222</v>
      </c>
      <c r="C777" s="126" t="s">
        <v>75</v>
      </c>
      <c r="D777" s="127">
        <v>1.617</v>
      </c>
      <c r="E777" s="128">
        <v>499</v>
      </c>
      <c r="F777" s="128">
        <v>499</v>
      </c>
      <c r="G777" s="126" t="s">
        <v>13711</v>
      </c>
      <c r="H777" s="126" t="s">
        <v>20119</v>
      </c>
      <c r="I777" s="126" t="s">
        <v>21054</v>
      </c>
      <c r="J777" s="126" t="s">
        <v>26232</v>
      </c>
      <c r="K777" s="9">
        <f>_xlfn.IFNA(VLOOKUP(Table5[[#This Row],[Section]],SubSill_Tier,2,FALSE),0)</f>
        <v>0</v>
      </c>
      <c r="L777" s="9" t="str">
        <f t="shared" si="21"/>
        <v/>
      </c>
      <c r="M777" s="205" t="str" cm="1">
        <f t="array" ref="M777">_xlfn.IFS(NOT(ISERROR(VLOOKUP(Table5[[#This Row],[Section]],TB_notTB,1,FALSE))),"No",LEFT(Table5[[#This Row],[Section]],3)="ETB","PLS",LEFT(Table5[[#This Row],[Section]],1)="7","PDB",NOT(ISBLANK(Table5[[#This Row],[Section]])),"No")</f>
        <v>No</v>
      </c>
    </row>
    <row r="778" spans="1:13" x14ac:dyDescent="0.25">
      <c r="A778" s="126" t="s">
        <v>5796</v>
      </c>
      <c r="B778" s="126" t="s">
        <v>17222</v>
      </c>
      <c r="C778" s="126" t="s">
        <v>75</v>
      </c>
      <c r="D778" s="127">
        <v>0.53700000000000003</v>
      </c>
      <c r="E778" s="128">
        <v>171</v>
      </c>
      <c r="F778" s="128">
        <v>171</v>
      </c>
      <c r="G778" s="126" t="s">
        <v>13716</v>
      </c>
      <c r="H778" s="126" t="s">
        <v>20121</v>
      </c>
      <c r="I778" s="126" t="s">
        <v>20122</v>
      </c>
      <c r="J778" s="126" t="s">
        <v>26234</v>
      </c>
      <c r="K778" s="9">
        <f>_xlfn.IFNA(VLOOKUP(Table5[[#This Row],[Section]],SubSill_Tier,2,FALSE),0)</f>
        <v>0</v>
      </c>
      <c r="L778" s="9" t="str">
        <f t="shared" si="21"/>
        <v/>
      </c>
      <c r="M778" s="205" t="str" cm="1">
        <f t="array" ref="M778">_xlfn.IFS(NOT(ISERROR(VLOOKUP(Table5[[#This Row],[Section]],TB_notTB,1,FALSE))),"No",LEFT(Table5[[#This Row],[Section]],3)="ETB","PLS",LEFT(Table5[[#This Row],[Section]],1)="7","PDB",NOT(ISBLANK(Table5[[#This Row],[Section]])),"No")</f>
        <v>No</v>
      </c>
    </row>
    <row r="779" spans="1:13" x14ac:dyDescent="0.25">
      <c r="A779" s="126" t="s">
        <v>165</v>
      </c>
      <c r="B779" s="126" t="s">
        <v>17222</v>
      </c>
      <c r="C779" s="126" t="s">
        <v>98</v>
      </c>
      <c r="D779" s="127">
        <v>0.38800000000000001</v>
      </c>
      <c r="E779" s="128">
        <v>180</v>
      </c>
      <c r="F779" s="128">
        <v>180</v>
      </c>
      <c r="G779" s="126" t="s">
        <v>13711</v>
      </c>
      <c r="H779" s="126" t="s">
        <v>20119</v>
      </c>
      <c r="I779" s="126" t="s">
        <v>21054</v>
      </c>
      <c r="J779" s="126" t="s">
        <v>26232</v>
      </c>
      <c r="K779" s="9">
        <f>_xlfn.IFNA(VLOOKUP(Table5[[#This Row],[Section]],SubSill_Tier,2,FALSE),0)</f>
        <v>0</v>
      </c>
      <c r="L779" s="9" t="str">
        <f t="shared" si="21"/>
        <v/>
      </c>
      <c r="M779" s="205" t="str" cm="1">
        <f t="array" ref="M779">_xlfn.IFS(NOT(ISERROR(VLOOKUP(Table5[[#This Row],[Section]],TB_notTB,1,FALSE))),"No",LEFT(Table5[[#This Row],[Section]],3)="ETB","PLS",LEFT(Table5[[#This Row],[Section]],1)="7","PDB",NOT(ISBLANK(Table5[[#This Row],[Section]])),"No")</f>
        <v>No</v>
      </c>
    </row>
    <row r="780" spans="1:13" x14ac:dyDescent="0.25">
      <c r="A780" s="126" t="s">
        <v>5797</v>
      </c>
      <c r="B780" s="126" t="s">
        <v>27713</v>
      </c>
      <c r="C780" s="126" t="s">
        <v>75</v>
      </c>
      <c r="D780" s="127">
        <v>4.4160000000000004</v>
      </c>
      <c r="E780" s="128">
        <v>278</v>
      </c>
      <c r="F780" s="128">
        <v>278</v>
      </c>
      <c r="G780" s="126" t="s">
        <v>13717</v>
      </c>
      <c r="H780" s="126" t="s">
        <v>20125</v>
      </c>
      <c r="I780" s="126" t="s">
        <v>20126</v>
      </c>
      <c r="J780" s="126" t="s">
        <v>26240</v>
      </c>
      <c r="K780" s="9">
        <f>_xlfn.IFNA(VLOOKUP(Table5[[#This Row],[Section]],SubSill_Tier,2,FALSE),0)</f>
        <v>0</v>
      </c>
      <c r="L780" s="9" t="str">
        <f t="shared" si="21"/>
        <v/>
      </c>
      <c r="M780" s="205" t="str" cm="1">
        <f t="array" ref="M780">_xlfn.IFS(NOT(ISERROR(VLOOKUP(Table5[[#This Row],[Section]],TB_notTB,1,FALSE))),"No",LEFT(Table5[[#This Row],[Section]],3)="ETB","PLS",LEFT(Table5[[#This Row],[Section]],1)="7","PDB",NOT(ISBLANK(Table5[[#This Row],[Section]])),"No")</f>
        <v>No</v>
      </c>
    </row>
    <row r="781" spans="1:13" x14ac:dyDescent="0.25">
      <c r="A781" s="126" t="s">
        <v>166</v>
      </c>
      <c r="B781" s="126" t="s">
        <v>167</v>
      </c>
      <c r="C781" s="126" t="s">
        <v>75</v>
      </c>
      <c r="D781" s="127">
        <v>0.33100000000000002</v>
      </c>
      <c r="E781" s="128">
        <v>173</v>
      </c>
      <c r="F781" s="128">
        <v>115</v>
      </c>
      <c r="G781" s="126" t="s">
        <v>13746</v>
      </c>
      <c r="H781" s="126" t="s">
        <v>20164</v>
      </c>
      <c r="I781" s="126" t="s">
        <v>21085</v>
      </c>
      <c r="J781" s="126" t="s">
        <v>26232</v>
      </c>
      <c r="K781" s="9">
        <f>_xlfn.IFNA(VLOOKUP(Table5[[#This Row],[Section]],SubSill_Tier,2,FALSE),0)</f>
        <v>0</v>
      </c>
      <c r="L781" s="9" t="str">
        <f t="shared" si="21"/>
        <v/>
      </c>
      <c r="M781" s="205" t="str" cm="1">
        <f t="array" ref="M781">_xlfn.IFS(NOT(ISERROR(VLOOKUP(Table5[[#This Row],[Section]],TB_notTB,1,FALSE))),"No",LEFT(Table5[[#This Row],[Section]],3)="ETB","PLS",LEFT(Table5[[#This Row],[Section]],1)="7","PDB",NOT(ISBLANK(Table5[[#This Row],[Section]])),"No")</f>
        <v>No</v>
      </c>
    </row>
    <row r="782" spans="1:13" x14ac:dyDescent="0.25">
      <c r="A782" s="126" t="s">
        <v>5798</v>
      </c>
      <c r="B782" s="126" t="s">
        <v>17222</v>
      </c>
      <c r="C782" s="126" t="s">
        <v>75</v>
      </c>
      <c r="D782" s="127">
        <v>1.0629999999999999</v>
      </c>
      <c r="E782" s="128">
        <v>100</v>
      </c>
      <c r="F782" s="128">
        <v>100</v>
      </c>
      <c r="G782" s="126" t="s">
        <v>13716</v>
      </c>
      <c r="H782" s="126" t="s">
        <v>20121</v>
      </c>
      <c r="I782" s="126" t="s">
        <v>20122</v>
      </c>
      <c r="J782" s="126" t="s">
        <v>26234</v>
      </c>
      <c r="K782" s="9">
        <f>_xlfn.IFNA(VLOOKUP(Table5[[#This Row],[Section]],SubSill_Tier,2,FALSE),0)</f>
        <v>0</v>
      </c>
      <c r="L782" s="9" t="str">
        <f t="shared" si="21"/>
        <v/>
      </c>
      <c r="M782" s="205" t="str" cm="1">
        <f t="array" ref="M782">_xlfn.IFS(NOT(ISERROR(VLOOKUP(Table5[[#This Row],[Section]],TB_notTB,1,FALSE))),"No",LEFT(Table5[[#This Row],[Section]],3)="ETB","PLS",LEFT(Table5[[#This Row],[Section]],1)="7","PDB",NOT(ISBLANK(Table5[[#This Row],[Section]])),"No")</f>
        <v>No</v>
      </c>
    </row>
    <row r="783" spans="1:13" x14ac:dyDescent="0.25">
      <c r="A783" s="126" t="s">
        <v>168</v>
      </c>
      <c r="B783" s="126" t="s">
        <v>17222</v>
      </c>
      <c r="C783" s="126" t="s">
        <v>98</v>
      </c>
      <c r="D783" s="127">
        <v>0.113</v>
      </c>
      <c r="E783" s="128">
        <v>100</v>
      </c>
      <c r="F783" s="128">
        <v>100</v>
      </c>
      <c r="G783" s="126" t="s">
        <v>13711</v>
      </c>
      <c r="H783" s="126" t="s">
        <v>20119</v>
      </c>
      <c r="I783" s="126" t="s">
        <v>21054</v>
      </c>
      <c r="J783" s="126" t="s">
        <v>26232</v>
      </c>
      <c r="K783" s="9">
        <f>_xlfn.IFNA(VLOOKUP(Table5[[#This Row],[Section]],SubSill_Tier,2,FALSE),0)</f>
        <v>0</v>
      </c>
      <c r="L783" s="9" t="str">
        <f t="shared" si="21"/>
        <v/>
      </c>
      <c r="M783" s="205" t="str" cm="1">
        <f t="array" ref="M783">_xlfn.IFS(NOT(ISERROR(VLOOKUP(Table5[[#This Row],[Section]],TB_notTB,1,FALSE))),"No",LEFT(Table5[[#This Row],[Section]],3)="ETB","PLS",LEFT(Table5[[#This Row],[Section]],1)="7","PDB",NOT(ISBLANK(Table5[[#This Row],[Section]])),"No")</f>
        <v>No</v>
      </c>
    </row>
    <row r="784" spans="1:13" x14ac:dyDescent="0.25">
      <c r="A784" s="126" t="s">
        <v>5799</v>
      </c>
      <c r="B784" s="126" t="s">
        <v>5800</v>
      </c>
      <c r="C784" s="126" t="s">
        <v>75</v>
      </c>
      <c r="D784" s="127">
        <v>0.92200000000000004</v>
      </c>
      <c r="E784" s="128">
        <v>276</v>
      </c>
      <c r="F784" s="128">
        <v>276</v>
      </c>
      <c r="G784" s="126" t="s">
        <v>13741</v>
      </c>
      <c r="H784" s="126" t="s">
        <v>21079</v>
      </c>
      <c r="I784" s="126" t="s">
        <v>21080</v>
      </c>
      <c r="J784" s="126" t="s">
        <v>26233</v>
      </c>
      <c r="K784" s="9">
        <f>_xlfn.IFNA(VLOOKUP(Table5[[#This Row],[Section]],SubSill_Tier,2,FALSE),0)</f>
        <v>0</v>
      </c>
      <c r="L784" s="9" t="str">
        <f t="shared" si="21"/>
        <v>Wall</v>
      </c>
      <c r="M784" s="205" t="str" cm="1">
        <f t="array" ref="M784">_xlfn.IFS(NOT(ISERROR(VLOOKUP(Table5[[#This Row],[Section]],TB_notTB,1,FALSE))),"No",LEFT(Table5[[#This Row],[Section]],3)="ETB","PLS",LEFT(Table5[[#This Row],[Section]],1)="7","PDB",NOT(ISBLANK(Table5[[#This Row],[Section]])),"No")</f>
        <v>No</v>
      </c>
    </row>
    <row r="785" spans="1:13" x14ac:dyDescent="0.25">
      <c r="A785" s="126" t="s">
        <v>5801</v>
      </c>
      <c r="B785" s="126" t="s">
        <v>17222</v>
      </c>
      <c r="C785" s="126" t="s">
        <v>75</v>
      </c>
      <c r="D785" s="127">
        <v>4.92</v>
      </c>
      <c r="E785" s="128">
        <v>394</v>
      </c>
      <c r="F785" s="128">
        <v>394</v>
      </c>
      <c r="G785" s="126" t="s">
        <v>13721</v>
      </c>
      <c r="H785" s="126" t="s">
        <v>20132</v>
      </c>
      <c r="I785" s="126" t="s">
        <v>20133</v>
      </c>
      <c r="J785" s="126" t="s">
        <v>26250</v>
      </c>
      <c r="K785" s="9">
        <f>_xlfn.IFNA(VLOOKUP(Table5[[#This Row],[Section]],SubSill_Tier,2,FALSE),0)</f>
        <v>0</v>
      </c>
      <c r="L785" s="9" t="str">
        <f t="shared" si="21"/>
        <v/>
      </c>
      <c r="M785" s="205" t="str" cm="1">
        <f t="array" ref="M785">_xlfn.IFS(NOT(ISERROR(VLOOKUP(Table5[[#This Row],[Section]],TB_notTB,1,FALSE))),"No",LEFT(Table5[[#This Row],[Section]],3)="ETB","PLS",LEFT(Table5[[#This Row],[Section]],1)="7","PDB",NOT(ISBLANK(Table5[[#This Row],[Section]])),"No")</f>
        <v>No</v>
      </c>
    </row>
    <row r="786" spans="1:13" x14ac:dyDescent="0.25">
      <c r="A786" s="126" t="s">
        <v>169</v>
      </c>
      <c r="B786" s="126" t="s">
        <v>17222</v>
      </c>
      <c r="C786" s="126" t="s">
        <v>75</v>
      </c>
      <c r="D786" s="127">
        <v>0.7</v>
      </c>
      <c r="E786" s="128">
        <v>233</v>
      </c>
      <c r="F786" s="128">
        <v>100</v>
      </c>
      <c r="G786" s="126" t="s">
        <v>13744</v>
      </c>
      <c r="H786" s="126" t="s">
        <v>20161</v>
      </c>
      <c r="I786" s="126" t="s">
        <v>21083</v>
      </c>
      <c r="J786" s="126" t="s">
        <v>26241</v>
      </c>
      <c r="K786" s="9">
        <f>_xlfn.IFNA(VLOOKUP(Table5[[#This Row],[Section]],SubSill_Tier,2,FALSE),0)</f>
        <v>0</v>
      </c>
      <c r="L786" s="9" t="str">
        <f t="shared" si="21"/>
        <v/>
      </c>
      <c r="M786" s="205" t="str" cm="1">
        <f t="array" ref="M786">_xlfn.IFS(NOT(ISERROR(VLOOKUP(Table5[[#This Row],[Section]],TB_notTB,1,FALSE))),"No",LEFT(Table5[[#This Row],[Section]],3)="ETB","PLS",LEFT(Table5[[#This Row],[Section]],1)="7","PDB",NOT(ISBLANK(Table5[[#This Row],[Section]])),"No")</f>
        <v>No</v>
      </c>
    </row>
    <row r="787" spans="1:13" x14ac:dyDescent="0.25">
      <c r="A787" s="126" t="s">
        <v>170</v>
      </c>
      <c r="B787" s="126" t="s">
        <v>17222</v>
      </c>
      <c r="C787" s="126" t="s">
        <v>75</v>
      </c>
      <c r="D787" s="127">
        <v>0.93799999999999994</v>
      </c>
      <c r="E787" s="128">
        <v>390</v>
      </c>
      <c r="F787" s="128">
        <v>229</v>
      </c>
      <c r="G787" s="126" t="s">
        <v>13735</v>
      </c>
      <c r="H787" s="126" t="s">
        <v>20146</v>
      </c>
      <c r="I787" s="126" t="s">
        <v>20147</v>
      </c>
      <c r="J787" s="126" t="s">
        <v>26234</v>
      </c>
      <c r="K787" s="9">
        <f>_xlfn.IFNA(VLOOKUP(Table5[[#This Row],[Section]],SubSill_Tier,2,FALSE),0)</f>
        <v>0</v>
      </c>
      <c r="L787" s="9" t="str">
        <f t="shared" si="21"/>
        <v/>
      </c>
      <c r="M787" s="205" t="str" cm="1">
        <f t="array" ref="M787">_xlfn.IFS(NOT(ISERROR(VLOOKUP(Table5[[#This Row],[Section]],TB_notTB,1,FALSE))),"No",LEFT(Table5[[#This Row],[Section]],3)="ETB","PLS",LEFT(Table5[[#This Row],[Section]],1)="7","PDB",NOT(ISBLANK(Table5[[#This Row],[Section]])),"No")</f>
        <v>No</v>
      </c>
    </row>
    <row r="788" spans="1:13" x14ac:dyDescent="0.25">
      <c r="A788" s="126" t="s">
        <v>5802</v>
      </c>
      <c r="B788" s="126" t="s">
        <v>17222</v>
      </c>
      <c r="C788" s="126" t="s">
        <v>75</v>
      </c>
      <c r="D788" s="127">
        <v>0.43</v>
      </c>
      <c r="E788" s="128">
        <v>100</v>
      </c>
      <c r="F788" s="128">
        <v>100</v>
      </c>
      <c r="G788" s="126" t="s">
        <v>13716</v>
      </c>
      <c r="H788" s="126" t="s">
        <v>20167</v>
      </c>
      <c r="I788" s="126" t="s">
        <v>20168</v>
      </c>
      <c r="J788" s="126" t="s">
        <v>26236</v>
      </c>
      <c r="K788" s="9">
        <f>_xlfn.IFNA(VLOOKUP(Table5[[#This Row],[Section]],SubSill_Tier,2,FALSE),0)</f>
        <v>0</v>
      </c>
      <c r="L788" s="9" t="str">
        <f t="shared" si="21"/>
        <v/>
      </c>
      <c r="M788" s="205" t="str" cm="1">
        <f t="array" ref="M788">_xlfn.IFS(NOT(ISERROR(VLOOKUP(Table5[[#This Row],[Section]],TB_notTB,1,FALSE))),"No",LEFT(Table5[[#This Row],[Section]],3)="ETB","PLS",LEFT(Table5[[#This Row],[Section]],1)="7","PDB",NOT(ISBLANK(Table5[[#This Row],[Section]])),"No")</f>
        <v>No</v>
      </c>
    </row>
    <row r="789" spans="1:13" x14ac:dyDescent="0.25">
      <c r="A789" s="126" t="s">
        <v>171</v>
      </c>
      <c r="B789" s="126" t="s">
        <v>17222</v>
      </c>
      <c r="C789" s="126" t="s">
        <v>98</v>
      </c>
      <c r="D789" s="127">
        <v>1.2</v>
      </c>
      <c r="E789" s="128">
        <v>197</v>
      </c>
      <c r="F789" s="128">
        <v>197</v>
      </c>
      <c r="G789" s="126" t="s">
        <v>13711</v>
      </c>
      <c r="H789" s="126" t="s">
        <v>20119</v>
      </c>
      <c r="I789" s="126" t="s">
        <v>21054</v>
      </c>
      <c r="J789" s="126" t="s">
        <v>26232</v>
      </c>
      <c r="K789" s="9">
        <f>_xlfn.IFNA(VLOOKUP(Table5[[#This Row],[Section]],SubSill_Tier,2,FALSE),0)</f>
        <v>0</v>
      </c>
      <c r="L789" s="9" t="str">
        <f t="shared" si="21"/>
        <v/>
      </c>
      <c r="M789" s="205" t="str" cm="1">
        <f t="array" ref="M789">_xlfn.IFS(NOT(ISERROR(VLOOKUP(Table5[[#This Row],[Section]],TB_notTB,1,FALSE))),"No",LEFT(Table5[[#This Row],[Section]],3)="ETB","PLS",LEFT(Table5[[#This Row],[Section]],1)="7","PDB",NOT(ISBLANK(Table5[[#This Row],[Section]])),"No")</f>
        <v>No</v>
      </c>
    </row>
    <row r="790" spans="1:13" x14ac:dyDescent="0.25">
      <c r="A790" s="126" t="s">
        <v>5803</v>
      </c>
      <c r="B790" s="126" t="s">
        <v>27714</v>
      </c>
      <c r="C790" s="126" t="s">
        <v>75</v>
      </c>
      <c r="D790" s="127">
        <v>1.5980000000000001</v>
      </c>
      <c r="E790" s="128">
        <v>195</v>
      </c>
      <c r="F790" s="128">
        <v>195</v>
      </c>
      <c r="G790" s="126" t="s">
        <v>13717</v>
      </c>
      <c r="H790" s="126" t="s">
        <v>20125</v>
      </c>
      <c r="I790" s="126" t="s">
        <v>20126</v>
      </c>
      <c r="J790" s="126" t="s">
        <v>26235</v>
      </c>
      <c r="K790" s="9">
        <f>_xlfn.IFNA(VLOOKUP(Table5[[#This Row],[Section]],SubSill_Tier,2,FALSE),0)</f>
        <v>0</v>
      </c>
      <c r="L790" s="9" t="str">
        <f t="shared" si="21"/>
        <v/>
      </c>
      <c r="M790" s="205" t="str" cm="1">
        <f t="array" ref="M790">_xlfn.IFS(NOT(ISERROR(VLOOKUP(Table5[[#This Row],[Section]],TB_notTB,1,FALSE))),"No",LEFT(Table5[[#This Row],[Section]],3)="ETB","PLS",LEFT(Table5[[#This Row],[Section]],1)="7","PDB",NOT(ISBLANK(Table5[[#This Row],[Section]])),"No")</f>
        <v>No</v>
      </c>
    </row>
    <row r="791" spans="1:13" x14ac:dyDescent="0.25">
      <c r="A791" s="126" t="s">
        <v>5804</v>
      </c>
      <c r="B791" s="126" t="s">
        <v>17222</v>
      </c>
      <c r="C791" s="126" t="s">
        <v>98</v>
      </c>
      <c r="D791" s="127">
        <v>3.488</v>
      </c>
      <c r="E791" s="128">
        <v>524</v>
      </c>
      <c r="F791" s="128">
        <v>524</v>
      </c>
      <c r="G791" s="126" t="s">
        <v>13750</v>
      </c>
      <c r="H791" s="126" t="s">
        <v>20132</v>
      </c>
      <c r="I791" s="126" t="s">
        <v>20133</v>
      </c>
      <c r="J791" s="126" t="s">
        <v>26250</v>
      </c>
      <c r="K791" s="9">
        <f>_xlfn.IFNA(VLOOKUP(Table5[[#This Row],[Section]],SubSill_Tier,2,FALSE),0)</f>
        <v>0</v>
      </c>
      <c r="L791" s="9" t="str">
        <f t="shared" si="21"/>
        <v/>
      </c>
      <c r="M791" s="205" t="str" cm="1">
        <f t="array" ref="M791">_xlfn.IFS(NOT(ISERROR(VLOOKUP(Table5[[#This Row],[Section]],TB_notTB,1,FALSE))),"No",LEFT(Table5[[#This Row],[Section]],3)="ETB","PLS",LEFT(Table5[[#This Row],[Section]],1)="7","PDB",NOT(ISBLANK(Table5[[#This Row],[Section]])),"No")</f>
        <v>No</v>
      </c>
    </row>
    <row r="792" spans="1:13" x14ac:dyDescent="0.25">
      <c r="A792" s="126" t="s">
        <v>27715</v>
      </c>
      <c r="B792" s="126" t="s">
        <v>27716</v>
      </c>
      <c r="C792" s="126" t="s">
        <v>75</v>
      </c>
      <c r="D792" s="127">
        <v>0.71599999999999997</v>
      </c>
      <c r="E792" s="128">
        <v>227</v>
      </c>
      <c r="F792" s="128">
        <v>227</v>
      </c>
      <c r="G792" s="126" t="s">
        <v>13731</v>
      </c>
      <c r="H792" s="126" t="s">
        <v>21911</v>
      </c>
      <c r="I792" s="126" t="s">
        <v>21747</v>
      </c>
      <c r="J792" s="126" t="s">
        <v>26233</v>
      </c>
      <c r="K792" s="9">
        <f>_xlfn.IFNA(VLOOKUP(Table5[[#This Row],[Section]],SubSill_Tier,2,FALSE),0)</f>
        <v>0</v>
      </c>
      <c r="L792" s="9" t="str">
        <f t="shared" si="21"/>
        <v/>
      </c>
      <c r="M792" s="205" t="str" cm="1">
        <f t="array" ref="M792">_xlfn.IFS(NOT(ISERROR(VLOOKUP(Table5[[#This Row],[Section]],TB_notTB,1,FALSE))),"No",LEFT(Table5[[#This Row],[Section]],3)="ETB","PLS",LEFT(Table5[[#This Row],[Section]],1)="7","PDB",NOT(ISBLANK(Table5[[#This Row],[Section]])),"No")</f>
        <v>No</v>
      </c>
    </row>
    <row r="793" spans="1:13" x14ac:dyDescent="0.25">
      <c r="A793" s="126" t="s">
        <v>172</v>
      </c>
      <c r="B793" s="126" t="s">
        <v>17222</v>
      </c>
      <c r="C793" s="126" t="s">
        <v>98</v>
      </c>
      <c r="D793" s="127">
        <v>0.84899999999999998</v>
      </c>
      <c r="E793" s="128">
        <v>341</v>
      </c>
      <c r="F793" s="128">
        <v>102</v>
      </c>
      <c r="G793" s="126" t="s">
        <v>13711</v>
      </c>
      <c r="H793" s="126" t="s">
        <v>20119</v>
      </c>
      <c r="I793" s="126" t="s">
        <v>21054</v>
      </c>
      <c r="J793" s="126" t="s">
        <v>26232</v>
      </c>
      <c r="K793" s="9">
        <f>_xlfn.IFNA(VLOOKUP(Table5[[#This Row],[Section]],SubSill_Tier,2,FALSE),0)</f>
        <v>0</v>
      </c>
      <c r="L793" s="9" t="str">
        <f t="shared" si="21"/>
        <v/>
      </c>
      <c r="M793" s="205" t="str" cm="1">
        <f t="array" ref="M793">_xlfn.IFS(NOT(ISERROR(VLOOKUP(Table5[[#This Row],[Section]],TB_notTB,1,FALSE))),"No",LEFT(Table5[[#This Row],[Section]],3)="ETB","PLS",LEFT(Table5[[#This Row],[Section]],1)="7","PDB",NOT(ISBLANK(Table5[[#This Row],[Section]])),"No")</f>
        <v>No</v>
      </c>
    </row>
    <row r="794" spans="1:13" x14ac:dyDescent="0.25">
      <c r="A794" s="126" t="s">
        <v>173</v>
      </c>
      <c r="B794" s="126" t="s">
        <v>17222</v>
      </c>
      <c r="C794" s="126" t="s">
        <v>98</v>
      </c>
      <c r="D794" s="127">
        <v>0.96799999999999997</v>
      </c>
      <c r="E794" s="128">
        <v>407</v>
      </c>
      <c r="F794" s="128">
        <v>153</v>
      </c>
      <c r="G794" s="126" t="s">
        <v>13711</v>
      </c>
      <c r="H794" s="126" t="s">
        <v>20119</v>
      </c>
      <c r="I794" s="126" t="s">
        <v>21054</v>
      </c>
      <c r="J794" s="126" t="s">
        <v>26232</v>
      </c>
      <c r="K794" s="9">
        <f>_xlfn.IFNA(VLOOKUP(Table5[[#This Row],[Section]],SubSill_Tier,2,FALSE),0)</f>
        <v>0</v>
      </c>
      <c r="L794" s="9" t="str">
        <f t="shared" si="21"/>
        <v/>
      </c>
      <c r="M794" s="205" t="str" cm="1">
        <f t="array" ref="M794">_xlfn.IFS(NOT(ISERROR(VLOOKUP(Table5[[#This Row],[Section]],TB_notTB,1,FALSE))),"No",LEFT(Table5[[#This Row],[Section]],3)="ETB","PLS",LEFT(Table5[[#This Row],[Section]],1)="7","PDB",NOT(ISBLANK(Table5[[#This Row],[Section]])),"No")</f>
        <v>No</v>
      </c>
    </row>
    <row r="795" spans="1:13" x14ac:dyDescent="0.25">
      <c r="A795" s="126" t="s">
        <v>174</v>
      </c>
      <c r="B795" s="126" t="s">
        <v>17222</v>
      </c>
      <c r="C795" s="126" t="s">
        <v>98</v>
      </c>
      <c r="D795" s="127">
        <v>0.73899999999999999</v>
      </c>
      <c r="E795" s="128">
        <v>237</v>
      </c>
      <c r="F795" s="128">
        <v>187</v>
      </c>
      <c r="G795" s="126" t="s">
        <v>13751</v>
      </c>
      <c r="H795" s="126" t="s">
        <v>20169</v>
      </c>
      <c r="I795" s="126" t="s">
        <v>20170</v>
      </c>
      <c r="J795" s="126" t="s">
        <v>26232</v>
      </c>
      <c r="K795" s="9">
        <f>_xlfn.IFNA(VLOOKUP(Table5[[#This Row],[Section]],SubSill_Tier,2,FALSE),0)</f>
        <v>0</v>
      </c>
      <c r="L795" s="9" t="str">
        <f t="shared" si="21"/>
        <v/>
      </c>
      <c r="M795" s="205" t="str" cm="1">
        <f t="array" ref="M795">_xlfn.IFS(NOT(ISERROR(VLOOKUP(Table5[[#This Row],[Section]],TB_notTB,1,FALSE))),"No",LEFT(Table5[[#This Row],[Section]],3)="ETB","PLS",LEFT(Table5[[#This Row],[Section]],1)="7","PDB",NOT(ISBLANK(Table5[[#This Row],[Section]])),"No")</f>
        <v>No</v>
      </c>
    </row>
    <row r="796" spans="1:13" x14ac:dyDescent="0.25">
      <c r="A796" s="126" t="s">
        <v>14740</v>
      </c>
      <c r="B796" s="126" t="s">
        <v>14741</v>
      </c>
      <c r="C796" s="126" t="s">
        <v>75</v>
      </c>
      <c r="D796" s="127">
        <v>0.44600000000000001</v>
      </c>
      <c r="E796" s="128">
        <v>223</v>
      </c>
      <c r="F796" s="128">
        <v>120</v>
      </c>
      <c r="G796" s="126" t="s">
        <v>14742</v>
      </c>
      <c r="H796" s="126" t="s">
        <v>20171</v>
      </c>
      <c r="I796" s="126" t="s">
        <v>21088</v>
      </c>
      <c r="J796" s="126" t="s">
        <v>26255</v>
      </c>
      <c r="K796" s="9">
        <f>_xlfn.IFNA(VLOOKUP(Table5[[#This Row],[Section]],SubSill_Tier,2,FALSE),0)</f>
        <v>0</v>
      </c>
      <c r="L796" s="9" t="str">
        <f t="shared" si="21"/>
        <v/>
      </c>
      <c r="M796" s="205" t="str" cm="1">
        <f t="array" ref="M796">_xlfn.IFS(NOT(ISERROR(VLOOKUP(Table5[[#This Row],[Section]],TB_notTB,1,FALSE))),"No",LEFT(Table5[[#This Row],[Section]],3)="ETB","PLS",LEFT(Table5[[#This Row],[Section]],1)="7","PDB",NOT(ISBLANK(Table5[[#This Row],[Section]])),"No")</f>
        <v>No</v>
      </c>
    </row>
    <row r="797" spans="1:13" x14ac:dyDescent="0.25">
      <c r="A797" s="126" t="s">
        <v>175</v>
      </c>
      <c r="B797" s="126" t="s">
        <v>17222</v>
      </c>
      <c r="C797" s="126" t="s">
        <v>98</v>
      </c>
      <c r="D797" s="127">
        <v>0.29899999999999999</v>
      </c>
      <c r="E797" s="128">
        <v>184</v>
      </c>
      <c r="F797" s="128">
        <v>184</v>
      </c>
      <c r="G797" s="126" t="s">
        <v>13736</v>
      </c>
      <c r="H797" s="126" t="s">
        <v>20148</v>
      </c>
      <c r="I797" s="126" t="s">
        <v>21073</v>
      </c>
      <c r="J797" s="126" t="s">
        <v>26232</v>
      </c>
      <c r="K797" s="9">
        <f>_xlfn.IFNA(VLOOKUP(Table5[[#This Row],[Section]],SubSill_Tier,2,FALSE),0)</f>
        <v>0</v>
      </c>
      <c r="L797" s="9" t="str">
        <f t="shared" si="21"/>
        <v/>
      </c>
      <c r="M797" s="205" t="str" cm="1">
        <f t="array" ref="M797">_xlfn.IFS(NOT(ISERROR(VLOOKUP(Table5[[#This Row],[Section]],TB_notTB,1,FALSE))),"No",LEFT(Table5[[#This Row],[Section]],3)="ETB","PLS",LEFT(Table5[[#This Row],[Section]],1)="7","PDB",NOT(ISBLANK(Table5[[#This Row],[Section]])),"No")</f>
        <v>No</v>
      </c>
    </row>
    <row r="798" spans="1:13" x14ac:dyDescent="0.25">
      <c r="A798" s="126" t="s">
        <v>176</v>
      </c>
      <c r="B798" s="126" t="s">
        <v>17222</v>
      </c>
      <c r="C798" s="126" t="s">
        <v>98</v>
      </c>
      <c r="D798" s="127">
        <v>0.42099999999999999</v>
      </c>
      <c r="E798" s="128">
        <v>257</v>
      </c>
      <c r="F798" s="128">
        <v>257</v>
      </c>
      <c r="G798" s="126" t="s">
        <v>13736</v>
      </c>
      <c r="H798" s="126" t="s">
        <v>20148</v>
      </c>
      <c r="I798" s="126" t="s">
        <v>21073</v>
      </c>
      <c r="J798" s="126" t="s">
        <v>26232</v>
      </c>
      <c r="K798" s="9">
        <f>_xlfn.IFNA(VLOOKUP(Table5[[#This Row],[Section]],SubSill_Tier,2,FALSE),0)</f>
        <v>0</v>
      </c>
      <c r="L798" s="9" t="str">
        <f t="shared" si="21"/>
        <v/>
      </c>
      <c r="M798" s="205" t="str" cm="1">
        <f t="array" ref="M798">_xlfn.IFS(NOT(ISERROR(VLOOKUP(Table5[[#This Row],[Section]],TB_notTB,1,FALSE))),"No",LEFT(Table5[[#This Row],[Section]],3)="ETB","PLS",LEFT(Table5[[#This Row],[Section]],1)="7","PDB",NOT(ISBLANK(Table5[[#This Row],[Section]])),"No")</f>
        <v>No</v>
      </c>
    </row>
    <row r="799" spans="1:13" x14ac:dyDescent="0.25">
      <c r="A799" s="126" t="s">
        <v>177</v>
      </c>
      <c r="B799" s="126" t="s">
        <v>17222</v>
      </c>
      <c r="C799" s="126" t="s">
        <v>98</v>
      </c>
      <c r="D799" s="127">
        <v>0.66700000000000004</v>
      </c>
      <c r="E799" s="128">
        <v>325</v>
      </c>
      <c r="F799" s="128">
        <v>325</v>
      </c>
      <c r="G799" s="126" t="s">
        <v>13736</v>
      </c>
      <c r="H799" s="126" t="s">
        <v>20148</v>
      </c>
      <c r="I799" s="126" t="s">
        <v>21073</v>
      </c>
      <c r="J799" s="126" t="s">
        <v>26232</v>
      </c>
      <c r="K799" s="9">
        <f>_xlfn.IFNA(VLOOKUP(Table5[[#This Row],[Section]],SubSill_Tier,2,FALSE),0)</f>
        <v>0</v>
      </c>
      <c r="L799" s="9" t="str">
        <f t="shared" si="21"/>
        <v/>
      </c>
      <c r="M799" s="205" t="str" cm="1">
        <f t="array" ref="M799">_xlfn.IFS(NOT(ISERROR(VLOOKUP(Table5[[#This Row],[Section]],TB_notTB,1,FALSE))),"No",LEFT(Table5[[#This Row],[Section]],3)="ETB","PLS",LEFT(Table5[[#This Row],[Section]],1)="7","PDB",NOT(ISBLANK(Table5[[#This Row],[Section]])),"No")</f>
        <v>No</v>
      </c>
    </row>
    <row r="800" spans="1:13" x14ac:dyDescent="0.25">
      <c r="A800" s="126" t="s">
        <v>178</v>
      </c>
      <c r="B800" s="126" t="s">
        <v>17222</v>
      </c>
      <c r="C800" s="126" t="s">
        <v>75</v>
      </c>
      <c r="D800" s="127">
        <v>2.2759999999999998</v>
      </c>
      <c r="E800" s="128">
        <v>558</v>
      </c>
      <c r="F800" s="128">
        <v>235</v>
      </c>
      <c r="G800" s="126" t="s">
        <v>13712</v>
      </c>
      <c r="H800" s="126" t="s">
        <v>20120</v>
      </c>
      <c r="I800" s="126" t="s">
        <v>21055</v>
      </c>
      <c r="J800" s="126" t="s">
        <v>26232</v>
      </c>
      <c r="K800" s="9">
        <f>_xlfn.IFNA(VLOOKUP(Table5[[#This Row],[Section]],SubSill_Tier,2,FALSE),0)</f>
        <v>0</v>
      </c>
      <c r="L800" s="9" t="str">
        <f t="shared" si="21"/>
        <v/>
      </c>
      <c r="M800" s="205" t="str" cm="1">
        <f t="array" ref="M800">_xlfn.IFS(NOT(ISERROR(VLOOKUP(Table5[[#This Row],[Section]],TB_notTB,1,FALSE))),"No",LEFT(Table5[[#This Row],[Section]],3)="ETB","PLS",LEFT(Table5[[#This Row],[Section]],1)="7","PDB",NOT(ISBLANK(Table5[[#This Row],[Section]])),"No")</f>
        <v>No</v>
      </c>
    </row>
    <row r="801" spans="1:13" x14ac:dyDescent="0.25">
      <c r="A801" s="126" t="s">
        <v>179</v>
      </c>
      <c r="B801" s="126" t="s">
        <v>180</v>
      </c>
      <c r="C801" s="126" t="s">
        <v>75</v>
      </c>
      <c r="D801" s="127">
        <v>0.92900000000000005</v>
      </c>
      <c r="E801" s="128">
        <v>310</v>
      </c>
      <c r="F801" s="128">
        <v>275</v>
      </c>
      <c r="G801" s="126" t="s">
        <v>13747</v>
      </c>
      <c r="H801" s="126" t="s">
        <v>20165</v>
      </c>
      <c r="I801" s="126" t="s">
        <v>21086</v>
      </c>
      <c r="J801" s="126" t="s">
        <v>26232</v>
      </c>
      <c r="K801" s="9">
        <f>_xlfn.IFNA(VLOOKUP(Table5[[#This Row],[Section]],SubSill_Tier,2,FALSE),0)</f>
        <v>0</v>
      </c>
      <c r="L801" s="9" t="str">
        <f t="shared" si="21"/>
        <v/>
      </c>
      <c r="M801" s="205" t="str" cm="1">
        <f t="array" ref="M801">_xlfn.IFS(NOT(ISERROR(VLOOKUP(Table5[[#This Row],[Section]],TB_notTB,1,FALSE))),"No",LEFT(Table5[[#This Row],[Section]],3)="ETB","PLS",LEFT(Table5[[#This Row],[Section]],1)="7","PDB",NOT(ISBLANK(Table5[[#This Row],[Section]])),"No")</f>
        <v>No</v>
      </c>
    </row>
    <row r="802" spans="1:13" x14ac:dyDescent="0.25">
      <c r="A802" s="126" t="s">
        <v>14743</v>
      </c>
      <c r="B802" s="126" t="s">
        <v>14744</v>
      </c>
      <c r="C802" s="126" t="s">
        <v>75</v>
      </c>
      <c r="D802" s="127">
        <v>0.107</v>
      </c>
      <c r="E802" s="128">
        <v>100</v>
      </c>
      <c r="F802" s="128">
        <v>100</v>
      </c>
      <c r="G802" s="126" t="s">
        <v>14742</v>
      </c>
      <c r="H802" s="126" t="s">
        <v>20171</v>
      </c>
      <c r="I802" s="126" t="s">
        <v>21088</v>
      </c>
      <c r="J802" s="126" t="s">
        <v>26255</v>
      </c>
      <c r="K802" s="9">
        <f>_xlfn.IFNA(VLOOKUP(Table5[[#This Row],[Section]],SubSill_Tier,2,FALSE),0)</f>
        <v>0</v>
      </c>
      <c r="L802" s="9" t="str">
        <f t="shared" si="21"/>
        <v/>
      </c>
      <c r="M802" s="205" t="str" cm="1">
        <f t="array" ref="M802">_xlfn.IFS(NOT(ISERROR(VLOOKUP(Table5[[#This Row],[Section]],TB_notTB,1,FALSE))),"No",LEFT(Table5[[#This Row],[Section]],3)="ETB","PLS",LEFT(Table5[[#This Row],[Section]],1)="7","PDB",NOT(ISBLANK(Table5[[#This Row],[Section]])),"No")</f>
        <v>No</v>
      </c>
    </row>
    <row r="803" spans="1:13" x14ac:dyDescent="0.25">
      <c r="A803" s="126" t="s">
        <v>181</v>
      </c>
      <c r="B803" s="126" t="s">
        <v>17222</v>
      </c>
      <c r="C803" s="126" t="s">
        <v>75</v>
      </c>
      <c r="D803" s="127">
        <v>0.56899999999999995</v>
      </c>
      <c r="E803" s="128">
        <v>241</v>
      </c>
      <c r="F803" s="128">
        <v>241</v>
      </c>
      <c r="G803" s="126" t="s">
        <v>13712</v>
      </c>
      <c r="H803" s="126" t="s">
        <v>20120</v>
      </c>
      <c r="I803" s="126" t="s">
        <v>21055</v>
      </c>
      <c r="J803" s="126" t="s">
        <v>26232</v>
      </c>
      <c r="K803" s="9">
        <f>_xlfn.IFNA(VLOOKUP(Table5[[#This Row],[Section]],SubSill_Tier,2,FALSE),0)</f>
        <v>0</v>
      </c>
      <c r="L803" s="9" t="str">
        <f t="shared" si="21"/>
        <v/>
      </c>
      <c r="M803" s="205" t="str" cm="1">
        <f t="array" ref="M803">_xlfn.IFS(NOT(ISERROR(VLOOKUP(Table5[[#This Row],[Section]],TB_notTB,1,FALSE))),"No",LEFT(Table5[[#This Row],[Section]],3)="ETB","PLS",LEFT(Table5[[#This Row],[Section]],1)="7","PDB",NOT(ISBLANK(Table5[[#This Row],[Section]])),"No")</f>
        <v>No</v>
      </c>
    </row>
    <row r="804" spans="1:13" x14ac:dyDescent="0.25">
      <c r="A804" s="126" t="s">
        <v>5805</v>
      </c>
      <c r="B804" s="126" t="s">
        <v>5806</v>
      </c>
      <c r="C804" s="126" t="s">
        <v>75</v>
      </c>
      <c r="D804" s="127">
        <v>0.77200000000000002</v>
      </c>
      <c r="E804" s="128">
        <v>289</v>
      </c>
      <c r="F804" s="128">
        <v>115</v>
      </c>
      <c r="G804" s="126" t="s">
        <v>13727</v>
      </c>
      <c r="H804" s="126" t="s">
        <v>21089</v>
      </c>
      <c r="I804" s="126" t="s">
        <v>21090</v>
      </c>
      <c r="J804" s="126" t="s">
        <v>26233</v>
      </c>
      <c r="K804" s="9">
        <f>_xlfn.IFNA(VLOOKUP(Table5[[#This Row],[Section]],SubSill_Tier,2,FALSE),0)</f>
        <v>0</v>
      </c>
      <c r="L804" s="9" t="str">
        <f t="shared" si="21"/>
        <v>Wall</v>
      </c>
      <c r="M804" s="205" t="str" cm="1">
        <f t="array" ref="M804">_xlfn.IFS(NOT(ISERROR(VLOOKUP(Table5[[#This Row],[Section]],TB_notTB,1,FALSE))),"No",LEFT(Table5[[#This Row],[Section]],3)="ETB","PLS",LEFT(Table5[[#This Row],[Section]],1)="7","PDB",NOT(ISBLANK(Table5[[#This Row],[Section]])),"No")</f>
        <v>No</v>
      </c>
    </row>
    <row r="805" spans="1:13" x14ac:dyDescent="0.25">
      <c r="A805" s="126" t="s">
        <v>5807</v>
      </c>
      <c r="B805" s="126" t="s">
        <v>12865</v>
      </c>
      <c r="C805" s="126" t="s">
        <v>75</v>
      </c>
      <c r="D805" s="127">
        <v>0.33100000000000002</v>
      </c>
      <c r="E805" s="128">
        <v>144</v>
      </c>
      <c r="F805" s="128">
        <v>100</v>
      </c>
      <c r="G805" s="126" t="s">
        <v>13713</v>
      </c>
      <c r="H805" s="126" t="s">
        <v>21056</v>
      </c>
      <c r="I805" s="126" t="s">
        <v>21057</v>
      </c>
      <c r="J805" s="126" t="s">
        <v>26233</v>
      </c>
      <c r="K805" s="9">
        <f>_xlfn.IFNA(VLOOKUP(Table5[[#This Row],[Section]],SubSill_Tier,2,FALSE),0)</f>
        <v>0</v>
      </c>
      <c r="L805" s="9" t="str">
        <f t="shared" si="21"/>
        <v>Wall</v>
      </c>
      <c r="M805" s="205" t="str" cm="1">
        <f t="array" ref="M805">_xlfn.IFS(NOT(ISERROR(VLOOKUP(Table5[[#This Row],[Section]],TB_notTB,1,FALSE))),"No",LEFT(Table5[[#This Row],[Section]],3)="ETB","PLS",LEFT(Table5[[#This Row],[Section]],1)="7","PDB",NOT(ISBLANK(Table5[[#This Row],[Section]])),"No")</f>
        <v>No</v>
      </c>
    </row>
    <row r="806" spans="1:13" x14ac:dyDescent="0.25">
      <c r="A806" s="126" t="s">
        <v>182</v>
      </c>
      <c r="B806" s="126" t="s">
        <v>17222</v>
      </c>
      <c r="C806" s="126" t="s">
        <v>98</v>
      </c>
      <c r="D806" s="127">
        <v>0.245</v>
      </c>
      <c r="E806" s="128">
        <v>137</v>
      </c>
      <c r="F806" s="128">
        <v>137</v>
      </c>
      <c r="G806" s="126" t="s">
        <v>13736</v>
      </c>
      <c r="H806" s="126" t="s">
        <v>20148</v>
      </c>
      <c r="I806" s="126" t="s">
        <v>21073</v>
      </c>
      <c r="J806" s="126" t="s">
        <v>26232</v>
      </c>
      <c r="K806" s="9">
        <f>_xlfn.IFNA(VLOOKUP(Table5[[#This Row],[Section]],SubSill_Tier,2,FALSE),0)</f>
        <v>0</v>
      </c>
      <c r="L806" s="9" t="str">
        <f t="shared" si="21"/>
        <v/>
      </c>
      <c r="M806" s="205" t="str" cm="1">
        <f t="array" ref="M806">_xlfn.IFS(NOT(ISERROR(VLOOKUP(Table5[[#This Row],[Section]],TB_notTB,1,FALSE))),"No",LEFT(Table5[[#This Row],[Section]],3)="ETB","PLS",LEFT(Table5[[#This Row],[Section]],1)="7","PDB",NOT(ISBLANK(Table5[[#This Row],[Section]])),"No")</f>
        <v>No</v>
      </c>
    </row>
    <row r="807" spans="1:13" x14ac:dyDescent="0.25">
      <c r="A807" s="126" t="s">
        <v>183</v>
      </c>
      <c r="B807" s="126" t="s">
        <v>17222</v>
      </c>
      <c r="C807" s="126" t="s">
        <v>98</v>
      </c>
      <c r="D807" s="127">
        <v>0.222</v>
      </c>
      <c r="E807" s="128">
        <v>114</v>
      </c>
      <c r="F807" s="128">
        <v>114</v>
      </c>
      <c r="G807" s="126" t="s">
        <v>13736</v>
      </c>
      <c r="H807" s="126" t="s">
        <v>20148</v>
      </c>
      <c r="I807" s="126" t="s">
        <v>21073</v>
      </c>
      <c r="J807" s="126" t="s">
        <v>26232</v>
      </c>
      <c r="K807" s="9">
        <f>_xlfn.IFNA(VLOOKUP(Table5[[#This Row],[Section]],SubSill_Tier,2,FALSE),0)</f>
        <v>0</v>
      </c>
      <c r="L807" s="9" t="str">
        <f t="shared" si="21"/>
        <v/>
      </c>
      <c r="M807" s="205" t="str" cm="1">
        <f t="array" ref="M807">_xlfn.IFS(NOT(ISERROR(VLOOKUP(Table5[[#This Row],[Section]],TB_notTB,1,FALSE))),"No",LEFT(Table5[[#This Row],[Section]],3)="ETB","PLS",LEFT(Table5[[#This Row],[Section]],1)="7","PDB",NOT(ISBLANK(Table5[[#This Row],[Section]])),"No")</f>
        <v>No</v>
      </c>
    </row>
    <row r="808" spans="1:13" x14ac:dyDescent="0.25">
      <c r="A808" s="126" t="s">
        <v>184</v>
      </c>
      <c r="B808" s="126" t="s">
        <v>17222</v>
      </c>
      <c r="C808" s="126" t="s">
        <v>98</v>
      </c>
      <c r="D808" s="127">
        <v>0.43</v>
      </c>
      <c r="E808" s="128">
        <v>173</v>
      </c>
      <c r="F808" s="128">
        <v>173</v>
      </c>
      <c r="G808" s="126" t="s">
        <v>13752</v>
      </c>
      <c r="H808" s="126" t="s">
        <v>20172</v>
      </c>
      <c r="I808" s="126" t="s">
        <v>20173</v>
      </c>
      <c r="J808" s="126" t="s">
        <v>26232</v>
      </c>
      <c r="K808" s="9">
        <f>_xlfn.IFNA(VLOOKUP(Table5[[#This Row],[Section]],SubSill_Tier,2,FALSE),0)</f>
        <v>0</v>
      </c>
      <c r="L808" s="9" t="str">
        <f t="shared" si="21"/>
        <v/>
      </c>
      <c r="M808" s="205" t="str" cm="1">
        <f t="array" ref="M808">_xlfn.IFS(NOT(ISERROR(VLOOKUP(Table5[[#This Row],[Section]],TB_notTB,1,FALSE))),"No",LEFT(Table5[[#This Row],[Section]],3)="ETB","PLS",LEFT(Table5[[#This Row],[Section]],1)="7","PDB",NOT(ISBLANK(Table5[[#This Row],[Section]])),"No")</f>
        <v>No</v>
      </c>
    </row>
    <row r="809" spans="1:13" x14ac:dyDescent="0.25">
      <c r="A809" s="126" t="s">
        <v>185</v>
      </c>
      <c r="B809" s="126" t="s">
        <v>186</v>
      </c>
      <c r="C809" s="126" t="s">
        <v>75</v>
      </c>
      <c r="D809" s="127">
        <v>0.30399999999999999</v>
      </c>
      <c r="E809" s="128">
        <v>155</v>
      </c>
      <c r="F809" s="128">
        <v>100</v>
      </c>
      <c r="G809" s="126" t="s">
        <v>13753</v>
      </c>
      <c r="H809" s="126" t="s">
        <v>20174</v>
      </c>
      <c r="I809" s="126" t="s">
        <v>21091</v>
      </c>
      <c r="J809" s="126" t="s">
        <v>26232</v>
      </c>
      <c r="K809" s="9">
        <f>_xlfn.IFNA(VLOOKUP(Table5[[#This Row],[Section]],SubSill_Tier,2,FALSE),0)</f>
        <v>0</v>
      </c>
      <c r="L809" s="9" t="str">
        <f t="shared" si="21"/>
        <v/>
      </c>
      <c r="M809" s="205" t="str" cm="1">
        <f t="array" ref="M809">_xlfn.IFS(NOT(ISERROR(VLOOKUP(Table5[[#This Row],[Section]],TB_notTB,1,FALSE))),"No",LEFT(Table5[[#This Row],[Section]],3)="ETB","PLS",LEFT(Table5[[#This Row],[Section]],1)="7","PDB",NOT(ISBLANK(Table5[[#This Row],[Section]])),"No")</f>
        <v>No</v>
      </c>
    </row>
    <row r="810" spans="1:13" x14ac:dyDescent="0.25">
      <c r="A810" s="126" t="s">
        <v>187</v>
      </c>
      <c r="B810" s="126" t="s">
        <v>188</v>
      </c>
      <c r="C810" s="126" t="s">
        <v>75</v>
      </c>
      <c r="D810" s="127">
        <v>1.728</v>
      </c>
      <c r="E810" s="128">
        <v>542</v>
      </c>
      <c r="F810" s="128">
        <v>200</v>
      </c>
      <c r="G810" s="126" t="s">
        <v>13746</v>
      </c>
      <c r="H810" s="126" t="s">
        <v>20164</v>
      </c>
      <c r="I810" s="126" t="s">
        <v>21085</v>
      </c>
      <c r="J810" s="126" t="s">
        <v>26232</v>
      </c>
      <c r="K810" s="9">
        <f>_xlfn.IFNA(VLOOKUP(Table5[[#This Row],[Section]],SubSill_Tier,2,FALSE),0)</f>
        <v>0</v>
      </c>
      <c r="L810" s="9" t="str">
        <f t="shared" si="21"/>
        <v/>
      </c>
      <c r="M810" s="205" t="str" cm="1">
        <f t="array" ref="M810">_xlfn.IFS(NOT(ISERROR(VLOOKUP(Table5[[#This Row],[Section]],TB_notTB,1,FALSE))),"No",LEFT(Table5[[#This Row],[Section]],3)="ETB","PLS",LEFT(Table5[[#This Row],[Section]],1)="7","PDB",NOT(ISBLANK(Table5[[#This Row],[Section]])),"No")</f>
        <v>No</v>
      </c>
    </row>
    <row r="811" spans="1:13" x14ac:dyDescent="0.25">
      <c r="A811" s="126" t="s">
        <v>189</v>
      </c>
      <c r="B811" s="126" t="s">
        <v>190</v>
      </c>
      <c r="C811" s="126" t="s">
        <v>75</v>
      </c>
      <c r="D811" s="127">
        <v>0.55100000000000005</v>
      </c>
      <c r="E811" s="128">
        <v>221</v>
      </c>
      <c r="F811" s="128">
        <v>100</v>
      </c>
      <c r="G811" s="126" t="s">
        <v>13743</v>
      </c>
      <c r="H811" s="126" t="s">
        <v>21092</v>
      </c>
      <c r="I811" s="126" t="s">
        <v>21093</v>
      </c>
      <c r="J811" s="126" t="s">
        <v>26241</v>
      </c>
      <c r="K811" s="9">
        <f>_xlfn.IFNA(VLOOKUP(Table5[[#This Row],[Section]],SubSill_Tier,2,FALSE),0)</f>
        <v>0</v>
      </c>
      <c r="L811" s="9" t="str">
        <f t="shared" si="21"/>
        <v/>
      </c>
      <c r="M811" s="205" t="str" cm="1">
        <f t="array" ref="M811">_xlfn.IFS(NOT(ISERROR(VLOOKUP(Table5[[#This Row],[Section]],TB_notTB,1,FALSE))),"No",LEFT(Table5[[#This Row],[Section]],3)="ETB","PLS",LEFT(Table5[[#This Row],[Section]],1)="7","PDB",NOT(ISBLANK(Table5[[#This Row],[Section]])),"No")</f>
        <v>No</v>
      </c>
    </row>
    <row r="812" spans="1:13" x14ac:dyDescent="0.25">
      <c r="A812" s="126" t="s">
        <v>191</v>
      </c>
      <c r="B812" s="126" t="s">
        <v>17222</v>
      </c>
      <c r="C812" s="126" t="s">
        <v>98</v>
      </c>
      <c r="D812" s="127">
        <v>1.8149999999999999</v>
      </c>
      <c r="E812" s="128">
        <v>544</v>
      </c>
      <c r="F812" s="128">
        <v>160</v>
      </c>
      <c r="G812" s="126" t="s">
        <v>13747</v>
      </c>
      <c r="H812" s="126" t="s">
        <v>20165</v>
      </c>
      <c r="I812" s="126" t="s">
        <v>21086</v>
      </c>
      <c r="J812" s="126" t="s">
        <v>26232</v>
      </c>
      <c r="K812" s="9">
        <f>_xlfn.IFNA(VLOOKUP(Table5[[#This Row],[Section]],SubSill_Tier,2,FALSE),0)</f>
        <v>0</v>
      </c>
      <c r="L812" s="9" t="str">
        <f t="shared" si="21"/>
        <v/>
      </c>
      <c r="M812" s="205" t="str" cm="1">
        <f t="array" ref="M812">_xlfn.IFS(NOT(ISERROR(VLOOKUP(Table5[[#This Row],[Section]],TB_notTB,1,FALSE))),"No",LEFT(Table5[[#This Row],[Section]],3)="ETB","PLS",LEFT(Table5[[#This Row],[Section]],1)="7","PDB",NOT(ISBLANK(Table5[[#This Row],[Section]])),"No")</f>
        <v>No</v>
      </c>
    </row>
    <row r="813" spans="1:13" x14ac:dyDescent="0.25">
      <c r="A813" s="126" t="s">
        <v>192</v>
      </c>
      <c r="B813" s="126" t="s">
        <v>17222</v>
      </c>
      <c r="C813" s="126" t="s">
        <v>98</v>
      </c>
      <c r="D813" s="127">
        <v>2.093</v>
      </c>
      <c r="E813" s="128">
        <v>622</v>
      </c>
      <c r="F813" s="128">
        <v>198</v>
      </c>
      <c r="G813" s="126" t="s">
        <v>13747</v>
      </c>
      <c r="H813" s="126" t="s">
        <v>20165</v>
      </c>
      <c r="I813" s="126" t="s">
        <v>21086</v>
      </c>
      <c r="J813" s="126" t="s">
        <v>26232</v>
      </c>
      <c r="K813" s="9">
        <f>_xlfn.IFNA(VLOOKUP(Table5[[#This Row],[Section]],SubSill_Tier,2,FALSE),0)</f>
        <v>0</v>
      </c>
      <c r="L813" s="9" t="str">
        <f t="shared" si="21"/>
        <v/>
      </c>
      <c r="M813" s="205" t="str" cm="1">
        <f t="array" ref="M813">_xlfn.IFS(NOT(ISERROR(VLOOKUP(Table5[[#This Row],[Section]],TB_notTB,1,FALSE))),"No",LEFT(Table5[[#This Row],[Section]],3)="ETB","PLS",LEFT(Table5[[#This Row],[Section]],1)="7","PDB",NOT(ISBLANK(Table5[[#This Row],[Section]])),"No")</f>
        <v>No</v>
      </c>
    </row>
    <row r="814" spans="1:13" x14ac:dyDescent="0.25">
      <c r="A814" s="126" t="s">
        <v>193</v>
      </c>
      <c r="B814" s="126" t="s">
        <v>17222</v>
      </c>
      <c r="C814" s="126" t="s">
        <v>98</v>
      </c>
      <c r="D814" s="127">
        <v>0.40799999999999997</v>
      </c>
      <c r="E814" s="128">
        <v>205</v>
      </c>
      <c r="F814" s="128">
        <v>100</v>
      </c>
      <c r="G814" s="126" t="s">
        <v>13747</v>
      </c>
      <c r="H814" s="126" t="s">
        <v>20165</v>
      </c>
      <c r="I814" s="126" t="s">
        <v>21086</v>
      </c>
      <c r="J814" s="126" t="s">
        <v>26232</v>
      </c>
      <c r="K814" s="9">
        <f>_xlfn.IFNA(VLOOKUP(Table5[[#This Row],[Section]],SubSill_Tier,2,FALSE),0)</f>
        <v>0</v>
      </c>
      <c r="L814" s="9" t="str">
        <f t="shared" si="21"/>
        <v/>
      </c>
      <c r="M814" s="205" t="str" cm="1">
        <f t="array" ref="M814">_xlfn.IFS(NOT(ISERROR(VLOOKUP(Table5[[#This Row],[Section]],TB_notTB,1,FALSE))),"No",LEFT(Table5[[#This Row],[Section]],3)="ETB","PLS",LEFT(Table5[[#This Row],[Section]],1)="7","PDB",NOT(ISBLANK(Table5[[#This Row],[Section]])),"No")</f>
        <v>No</v>
      </c>
    </row>
    <row r="815" spans="1:13" x14ac:dyDescent="0.25">
      <c r="A815" s="126" t="s">
        <v>194</v>
      </c>
      <c r="B815" s="126" t="s">
        <v>17222</v>
      </c>
      <c r="C815" s="126" t="s">
        <v>98</v>
      </c>
      <c r="D815" s="127">
        <v>1.6279999999999999</v>
      </c>
      <c r="E815" s="128">
        <v>278</v>
      </c>
      <c r="F815" s="128">
        <v>278</v>
      </c>
      <c r="G815" s="126" t="s">
        <v>13746</v>
      </c>
      <c r="H815" s="126" t="s">
        <v>20164</v>
      </c>
      <c r="I815" s="126" t="s">
        <v>21085</v>
      </c>
      <c r="J815" s="126" t="s">
        <v>26232</v>
      </c>
      <c r="K815" s="9">
        <f>_xlfn.IFNA(VLOOKUP(Table5[[#This Row],[Section]],SubSill_Tier,2,FALSE),0)</f>
        <v>0</v>
      </c>
      <c r="L815" s="9" t="str">
        <f t="shared" si="21"/>
        <v/>
      </c>
      <c r="M815" s="205" t="str" cm="1">
        <f t="array" ref="M815">_xlfn.IFS(NOT(ISERROR(VLOOKUP(Table5[[#This Row],[Section]],TB_notTB,1,FALSE))),"No",LEFT(Table5[[#This Row],[Section]],3)="ETB","PLS",LEFT(Table5[[#This Row],[Section]],1)="7","PDB",NOT(ISBLANK(Table5[[#This Row],[Section]])),"No")</f>
        <v>No</v>
      </c>
    </row>
    <row r="816" spans="1:13" x14ac:dyDescent="0.25">
      <c r="A816" s="126" t="s">
        <v>5808</v>
      </c>
      <c r="B816" s="126" t="s">
        <v>17222</v>
      </c>
      <c r="C816" s="126" t="s">
        <v>75</v>
      </c>
      <c r="D816" s="127">
        <v>2.125</v>
      </c>
      <c r="E816" s="128">
        <v>345</v>
      </c>
      <c r="F816" s="128">
        <v>345</v>
      </c>
      <c r="G816" s="126" t="s">
        <v>13716</v>
      </c>
      <c r="H816" s="126" t="s">
        <v>20121</v>
      </c>
      <c r="I816" s="126" t="s">
        <v>20122</v>
      </c>
      <c r="J816" s="126" t="s">
        <v>26234</v>
      </c>
      <c r="K816" s="9">
        <f>_xlfn.IFNA(VLOOKUP(Table5[[#This Row],[Section]],SubSill_Tier,2,FALSE),0)</f>
        <v>0</v>
      </c>
      <c r="L816" s="9" t="str">
        <f t="shared" si="21"/>
        <v/>
      </c>
      <c r="M816" s="205" t="str" cm="1">
        <f t="array" ref="M816">_xlfn.IFS(NOT(ISERROR(VLOOKUP(Table5[[#This Row],[Section]],TB_notTB,1,FALSE))),"No",LEFT(Table5[[#This Row],[Section]],3)="ETB","PLS",LEFT(Table5[[#This Row],[Section]],1)="7","PDB",NOT(ISBLANK(Table5[[#This Row],[Section]])),"No")</f>
        <v>No</v>
      </c>
    </row>
    <row r="817" spans="1:13" x14ac:dyDescent="0.25">
      <c r="A817" s="126" t="s">
        <v>5809</v>
      </c>
      <c r="B817" s="126" t="s">
        <v>12496</v>
      </c>
      <c r="C817" s="126" t="s">
        <v>75</v>
      </c>
      <c r="D817" s="127">
        <v>1.79</v>
      </c>
      <c r="E817" s="128">
        <v>385</v>
      </c>
      <c r="F817" s="128">
        <v>385</v>
      </c>
      <c r="G817" s="126" t="s">
        <v>13724</v>
      </c>
      <c r="H817" s="126" t="s">
        <v>21063</v>
      </c>
      <c r="I817" s="126" t="s">
        <v>21064</v>
      </c>
      <c r="J817" s="126" t="s">
        <v>26233</v>
      </c>
      <c r="K817" s="9">
        <f>_xlfn.IFNA(VLOOKUP(Table5[[#This Row],[Section]],SubSill_Tier,2,FALSE),0)</f>
        <v>0</v>
      </c>
      <c r="L817" s="9" t="str">
        <f t="shared" si="21"/>
        <v>Wall</v>
      </c>
      <c r="M817" s="205" t="str" cm="1">
        <f t="array" ref="M817">_xlfn.IFS(NOT(ISERROR(VLOOKUP(Table5[[#This Row],[Section]],TB_notTB,1,FALSE))),"No",LEFT(Table5[[#This Row],[Section]],3)="ETB","PLS",LEFT(Table5[[#This Row],[Section]],1)="7","PDB",NOT(ISBLANK(Table5[[#This Row],[Section]])),"No")</f>
        <v>No</v>
      </c>
    </row>
    <row r="818" spans="1:13" x14ac:dyDescent="0.25">
      <c r="A818" s="126" t="s">
        <v>195</v>
      </c>
      <c r="B818" s="126" t="s">
        <v>17222</v>
      </c>
      <c r="C818" s="126" t="s">
        <v>75</v>
      </c>
      <c r="D818" s="127">
        <v>0.151</v>
      </c>
      <c r="E818" s="128">
        <v>100</v>
      </c>
      <c r="F818" s="128">
        <v>100</v>
      </c>
      <c r="G818" s="126" t="s">
        <v>13712</v>
      </c>
      <c r="H818" s="126" t="s">
        <v>20120</v>
      </c>
      <c r="I818" s="126" t="s">
        <v>21055</v>
      </c>
      <c r="J818" s="126" t="s">
        <v>26232</v>
      </c>
      <c r="K818" s="9">
        <f>_xlfn.IFNA(VLOOKUP(Table5[[#This Row],[Section]],SubSill_Tier,2,FALSE),0)</f>
        <v>0</v>
      </c>
      <c r="L818" s="9" t="str">
        <f t="shared" si="21"/>
        <v/>
      </c>
      <c r="M818" s="205" t="str" cm="1">
        <f t="array" ref="M818">_xlfn.IFS(NOT(ISERROR(VLOOKUP(Table5[[#This Row],[Section]],TB_notTB,1,FALSE))),"No",LEFT(Table5[[#This Row],[Section]],3)="ETB","PLS",LEFT(Table5[[#This Row],[Section]],1)="7","PDB",NOT(ISBLANK(Table5[[#This Row],[Section]])),"No")</f>
        <v>No</v>
      </c>
    </row>
    <row r="819" spans="1:13" x14ac:dyDescent="0.25">
      <c r="A819" s="126" t="s">
        <v>5810</v>
      </c>
      <c r="B819" s="126" t="s">
        <v>17222</v>
      </c>
      <c r="C819" s="126" t="s">
        <v>75</v>
      </c>
      <c r="D819" s="127">
        <v>1.5569999999999999</v>
      </c>
      <c r="E819" s="128">
        <v>545</v>
      </c>
      <c r="F819" s="128">
        <v>545</v>
      </c>
      <c r="G819" s="126" t="s">
        <v>13721</v>
      </c>
      <c r="H819" s="126" t="s">
        <v>20121</v>
      </c>
      <c r="I819" s="126" t="s">
        <v>20122</v>
      </c>
      <c r="J819" s="126" t="s">
        <v>26234</v>
      </c>
      <c r="K819" s="9">
        <f>_xlfn.IFNA(VLOOKUP(Table5[[#This Row],[Section]],SubSill_Tier,2,FALSE),0)</f>
        <v>0</v>
      </c>
      <c r="L819" s="9" t="str">
        <f t="shared" si="21"/>
        <v/>
      </c>
      <c r="M819" s="205" t="str" cm="1">
        <f t="array" ref="M819">_xlfn.IFS(NOT(ISERROR(VLOOKUP(Table5[[#This Row],[Section]],TB_notTB,1,FALSE))),"No",LEFT(Table5[[#This Row],[Section]],3)="ETB","PLS",LEFT(Table5[[#This Row],[Section]],1)="7","PDB",NOT(ISBLANK(Table5[[#This Row],[Section]])),"No")</f>
        <v>No</v>
      </c>
    </row>
    <row r="820" spans="1:13" x14ac:dyDescent="0.25">
      <c r="A820" s="126" t="s">
        <v>196</v>
      </c>
      <c r="B820" s="126" t="s">
        <v>197</v>
      </c>
      <c r="C820" s="126" t="s">
        <v>75</v>
      </c>
      <c r="D820" s="127">
        <v>1.4710000000000001</v>
      </c>
      <c r="E820" s="128">
        <v>526</v>
      </c>
      <c r="F820" s="128">
        <v>185</v>
      </c>
      <c r="G820" s="126" t="s">
        <v>13746</v>
      </c>
      <c r="H820" s="126" t="s">
        <v>20164</v>
      </c>
      <c r="I820" s="126" t="s">
        <v>21085</v>
      </c>
      <c r="J820" s="126" t="s">
        <v>26232</v>
      </c>
      <c r="K820" s="9">
        <f>_xlfn.IFNA(VLOOKUP(Table5[[#This Row],[Section]],SubSill_Tier,2,FALSE),0)</f>
        <v>0</v>
      </c>
      <c r="L820" s="9" t="str">
        <f t="shared" si="21"/>
        <v/>
      </c>
      <c r="M820" s="205" t="str" cm="1">
        <f t="array" ref="M820">_xlfn.IFS(NOT(ISERROR(VLOOKUP(Table5[[#This Row],[Section]],TB_notTB,1,FALSE))),"No",LEFT(Table5[[#This Row],[Section]],3)="ETB","PLS",LEFT(Table5[[#This Row],[Section]],1)="7","PDB",NOT(ISBLANK(Table5[[#This Row],[Section]])),"No")</f>
        <v>No</v>
      </c>
    </row>
    <row r="821" spans="1:13" x14ac:dyDescent="0.25">
      <c r="A821" s="126" t="s">
        <v>198</v>
      </c>
      <c r="B821" s="126" t="s">
        <v>199</v>
      </c>
      <c r="C821" s="126" t="s">
        <v>75</v>
      </c>
      <c r="D821" s="127">
        <v>1.2629999999999999</v>
      </c>
      <c r="E821" s="128">
        <v>447</v>
      </c>
      <c r="F821" s="128">
        <v>122</v>
      </c>
      <c r="G821" s="126" t="s">
        <v>13746</v>
      </c>
      <c r="H821" s="126" t="s">
        <v>20164</v>
      </c>
      <c r="I821" s="126" t="s">
        <v>21085</v>
      </c>
      <c r="J821" s="126" t="s">
        <v>26232</v>
      </c>
      <c r="K821" s="9">
        <f>_xlfn.IFNA(VLOOKUP(Table5[[#This Row],[Section]],SubSill_Tier,2,FALSE),0)</f>
        <v>0</v>
      </c>
      <c r="L821" s="9" t="str">
        <f t="shared" si="21"/>
        <v/>
      </c>
      <c r="M821" s="205" t="str" cm="1">
        <f t="array" ref="M821">_xlfn.IFS(NOT(ISERROR(VLOOKUP(Table5[[#This Row],[Section]],TB_notTB,1,FALSE))),"No",LEFT(Table5[[#This Row],[Section]],3)="ETB","PLS",LEFT(Table5[[#This Row],[Section]],1)="7","PDB",NOT(ISBLANK(Table5[[#This Row],[Section]])),"No")</f>
        <v>No</v>
      </c>
    </row>
    <row r="822" spans="1:13" x14ac:dyDescent="0.25">
      <c r="A822" s="126" t="s">
        <v>200</v>
      </c>
      <c r="B822" s="126" t="s">
        <v>201</v>
      </c>
      <c r="C822" s="126" t="s">
        <v>75</v>
      </c>
      <c r="D822" s="127">
        <v>0.78300000000000003</v>
      </c>
      <c r="E822" s="128">
        <v>310</v>
      </c>
      <c r="F822" s="128">
        <v>100</v>
      </c>
      <c r="G822" s="126" t="s">
        <v>13746</v>
      </c>
      <c r="H822" s="126" t="s">
        <v>20164</v>
      </c>
      <c r="I822" s="126" t="s">
        <v>21085</v>
      </c>
      <c r="J822" s="126" t="s">
        <v>26232</v>
      </c>
      <c r="K822" s="9">
        <f>_xlfn.IFNA(VLOOKUP(Table5[[#This Row],[Section]],SubSill_Tier,2,FALSE),0)</f>
        <v>0</v>
      </c>
      <c r="L822" s="9" t="str">
        <f t="shared" si="21"/>
        <v/>
      </c>
      <c r="M822" s="205" t="str" cm="1">
        <f t="array" ref="M822">_xlfn.IFS(NOT(ISERROR(VLOOKUP(Table5[[#This Row],[Section]],TB_notTB,1,FALSE))),"No",LEFT(Table5[[#This Row],[Section]],3)="ETB","PLS",LEFT(Table5[[#This Row],[Section]],1)="7","PDB",NOT(ISBLANK(Table5[[#This Row],[Section]])),"No")</f>
        <v>No</v>
      </c>
    </row>
    <row r="823" spans="1:13" x14ac:dyDescent="0.25">
      <c r="A823" s="126" t="s">
        <v>202</v>
      </c>
      <c r="B823" s="126" t="s">
        <v>203</v>
      </c>
      <c r="C823" s="126" t="s">
        <v>75</v>
      </c>
      <c r="D823" s="127">
        <v>0.505</v>
      </c>
      <c r="E823" s="128">
        <v>210</v>
      </c>
      <c r="F823" s="128">
        <v>100</v>
      </c>
      <c r="G823" s="126" t="s">
        <v>13746</v>
      </c>
      <c r="H823" s="126" t="s">
        <v>20164</v>
      </c>
      <c r="I823" s="126" t="s">
        <v>21085</v>
      </c>
      <c r="J823" s="126" t="s">
        <v>26232</v>
      </c>
      <c r="K823" s="9">
        <f>_xlfn.IFNA(VLOOKUP(Table5[[#This Row],[Section]],SubSill_Tier,2,FALSE),0)</f>
        <v>0</v>
      </c>
      <c r="L823" s="9" t="str">
        <f t="shared" si="21"/>
        <v/>
      </c>
      <c r="M823" s="205" t="str" cm="1">
        <f t="array" ref="M823">_xlfn.IFS(NOT(ISERROR(VLOOKUP(Table5[[#This Row],[Section]],TB_notTB,1,FALSE))),"No",LEFT(Table5[[#This Row],[Section]],3)="ETB","PLS",LEFT(Table5[[#This Row],[Section]],1)="7","PDB",NOT(ISBLANK(Table5[[#This Row],[Section]])),"No")</f>
        <v>No</v>
      </c>
    </row>
    <row r="824" spans="1:13" x14ac:dyDescent="0.25">
      <c r="A824" s="126" t="s">
        <v>5811</v>
      </c>
      <c r="B824" s="126" t="s">
        <v>5812</v>
      </c>
      <c r="C824" s="126" t="s">
        <v>75</v>
      </c>
      <c r="D824" s="127">
        <v>0.308</v>
      </c>
      <c r="E824" s="128">
        <v>146</v>
      </c>
      <c r="F824" s="128">
        <v>146</v>
      </c>
      <c r="G824" s="126" t="s">
        <v>13721</v>
      </c>
      <c r="H824" s="126" t="s">
        <v>21068</v>
      </c>
      <c r="I824" s="126" t="s">
        <v>21069</v>
      </c>
      <c r="J824" s="126" t="s">
        <v>26233</v>
      </c>
      <c r="K824" s="9">
        <f>_xlfn.IFNA(VLOOKUP(Table5[[#This Row],[Section]],SubSill_Tier,2,FALSE),0)</f>
        <v>0</v>
      </c>
      <c r="L824" s="9" t="str">
        <f t="shared" si="21"/>
        <v>Wall</v>
      </c>
      <c r="M824" s="205" t="str" cm="1">
        <f t="array" ref="M824">_xlfn.IFS(NOT(ISERROR(VLOOKUP(Table5[[#This Row],[Section]],TB_notTB,1,FALSE))),"No",LEFT(Table5[[#This Row],[Section]],3)="ETB","PLS",LEFT(Table5[[#This Row],[Section]],1)="7","PDB",NOT(ISBLANK(Table5[[#This Row],[Section]])),"No")</f>
        <v>No</v>
      </c>
    </row>
    <row r="825" spans="1:13" x14ac:dyDescent="0.25">
      <c r="A825" s="126" t="s">
        <v>5813</v>
      </c>
      <c r="B825" s="126" t="s">
        <v>5814</v>
      </c>
      <c r="C825" s="126" t="s">
        <v>75</v>
      </c>
      <c r="D825" s="127">
        <v>0.19400000000000001</v>
      </c>
      <c r="E825" s="128">
        <v>138</v>
      </c>
      <c r="F825" s="128">
        <v>100</v>
      </c>
      <c r="G825" s="126" t="s">
        <v>13721</v>
      </c>
      <c r="H825" s="126" t="s">
        <v>21068</v>
      </c>
      <c r="I825" s="126" t="s">
        <v>21069</v>
      </c>
      <c r="J825" s="126" t="s">
        <v>26233</v>
      </c>
      <c r="K825" s="9">
        <f>_xlfn.IFNA(VLOOKUP(Table5[[#This Row],[Section]],SubSill_Tier,2,FALSE),0)</f>
        <v>0</v>
      </c>
      <c r="L825" s="9" t="str">
        <f t="shared" si="21"/>
        <v>Wall</v>
      </c>
      <c r="M825" s="205" t="str" cm="1">
        <f t="array" ref="M825">_xlfn.IFS(NOT(ISERROR(VLOOKUP(Table5[[#This Row],[Section]],TB_notTB,1,FALSE))),"No",LEFT(Table5[[#This Row],[Section]],3)="ETB","PLS",LEFT(Table5[[#This Row],[Section]],1)="7","PDB",NOT(ISBLANK(Table5[[#This Row],[Section]])),"No")</f>
        <v>No</v>
      </c>
    </row>
    <row r="826" spans="1:13" x14ac:dyDescent="0.25">
      <c r="A826" s="126" t="s">
        <v>5815</v>
      </c>
      <c r="B826" s="126" t="s">
        <v>12497</v>
      </c>
      <c r="C826" s="126" t="s">
        <v>75</v>
      </c>
      <c r="D826" s="127">
        <v>0.53100000000000003</v>
      </c>
      <c r="E826" s="128">
        <v>264</v>
      </c>
      <c r="F826" s="128">
        <v>110</v>
      </c>
      <c r="G826" s="126" t="s">
        <v>13721</v>
      </c>
      <c r="H826" s="126" t="s">
        <v>21068</v>
      </c>
      <c r="I826" s="126" t="s">
        <v>21069</v>
      </c>
      <c r="J826" s="126" t="s">
        <v>26237</v>
      </c>
      <c r="K826" s="9">
        <f>_xlfn.IFNA(VLOOKUP(Table5[[#This Row],[Section]],SubSill_Tier,2,FALSE),0)</f>
        <v>0</v>
      </c>
      <c r="L826" s="9" t="str">
        <f t="shared" si="21"/>
        <v>Wall</v>
      </c>
      <c r="M826" s="205" t="str" cm="1">
        <f t="array" ref="M826">_xlfn.IFS(NOT(ISERROR(VLOOKUP(Table5[[#This Row],[Section]],TB_notTB,1,FALSE))),"No",LEFT(Table5[[#This Row],[Section]],3)="ETB","PLS",LEFT(Table5[[#This Row],[Section]],1)="7","PDB",NOT(ISBLANK(Table5[[#This Row],[Section]])),"No")</f>
        <v>No</v>
      </c>
    </row>
    <row r="827" spans="1:13" x14ac:dyDescent="0.25">
      <c r="A827" s="126" t="s">
        <v>204</v>
      </c>
      <c r="B827" s="126" t="s">
        <v>17222</v>
      </c>
      <c r="C827" s="126" t="s">
        <v>75</v>
      </c>
      <c r="D827" s="127">
        <v>2.4260000000000002</v>
      </c>
      <c r="E827" s="128">
        <v>704</v>
      </c>
      <c r="F827" s="128">
        <v>704</v>
      </c>
      <c r="G827" s="126" t="s">
        <v>13747</v>
      </c>
      <c r="H827" s="126" t="s">
        <v>20165</v>
      </c>
      <c r="I827" s="126" t="s">
        <v>21086</v>
      </c>
      <c r="J827" s="126" t="s">
        <v>26232</v>
      </c>
      <c r="K827" s="9">
        <f>_xlfn.IFNA(VLOOKUP(Table5[[#This Row],[Section]],SubSill_Tier,2,FALSE),0)</f>
        <v>0</v>
      </c>
      <c r="L827" s="9" t="str">
        <f t="shared" si="21"/>
        <v/>
      </c>
      <c r="M827" s="205" t="str" cm="1">
        <f t="array" ref="M827">_xlfn.IFS(NOT(ISERROR(VLOOKUP(Table5[[#This Row],[Section]],TB_notTB,1,FALSE))),"No",LEFT(Table5[[#This Row],[Section]],3)="ETB","PLS",LEFT(Table5[[#This Row],[Section]],1)="7","PDB",NOT(ISBLANK(Table5[[#This Row],[Section]])),"No")</f>
        <v>No</v>
      </c>
    </row>
    <row r="828" spans="1:13" x14ac:dyDescent="0.25">
      <c r="A828" s="126" t="s">
        <v>205</v>
      </c>
      <c r="B828" s="126" t="s">
        <v>17222</v>
      </c>
      <c r="C828" s="126" t="s">
        <v>75</v>
      </c>
      <c r="D828" s="127">
        <v>2.0529999999999999</v>
      </c>
      <c r="E828" s="128">
        <v>598</v>
      </c>
      <c r="F828" s="128">
        <v>598</v>
      </c>
      <c r="G828" s="126" t="s">
        <v>13747</v>
      </c>
      <c r="H828" s="126" t="s">
        <v>20165</v>
      </c>
      <c r="I828" s="126" t="s">
        <v>21086</v>
      </c>
      <c r="J828" s="126" t="s">
        <v>26232</v>
      </c>
      <c r="K828" s="9">
        <f>_xlfn.IFNA(VLOOKUP(Table5[[#This Row],[Section]],SubSill_Tier,2,FALSE),0)</f>
        <v>0</v>
      </c>
      <c r="L828" s="9" t="str">
        <f t="shared" si="21"/>
        <v/>
      </c>
      <c r="M828" s="205" t="str" cm="1">
        <f t="array" ref="M828">_xlfn.IFS(NOT(ISERROR(VLOOKUP(Table5[[#This Row],[Section]],TB_notTB,1,FALSE))),"No",LEFT(Table5[[#This Row],[Section]],3)="ETB","PLS",LEFT(Table5[[#This Row],[Section]],1)="7","PDB",NOT(ISBLANK(Table5[[#This Row],[Section]])),"No")</f>
        <v>No</v>
      </c>
    </row>
    <row r="829" spans="1:13" x14ac:dyDescent="0.25">
      <c r="A829" s="126" t="s">
        <v>206</v>
      </c>
      <c r="B829" s="126" t="s">
        <v>17222</v>
      </c>
      <c r="C829" s="126" t="s">
        <v>75</v>
      </c>
      <c r="D829" s="127">
        <v>0.51200000000000001</v>
      </c>
      <c r="E829" s="128">
        <v>239</v>
      </c>
      <c r="F829" s="128">
        <v>239</v>
      </c>
      <c r="G829" s="126" t="s">
        <v>13747</v>
      </c>
      <c r="H829" s="126" t="s">
        <v>20165</v>
      </c>
      <c r="I829" s="126" t="s">
        <v>21086</v>
      </c>
      <c r="J829" s="126" t="s">
        <v>26232</v>
      </c>
      <c r="K829" s="9">
        <f>_xlfn.IFNA(VLOOKUP(Table5[[#This Row],[Section]],SubSill_Tier,2,FALSE),0)</f>
        <v>0</v>
      </c>
      <c r="L829" s="9" t="str">
        <f t="shared" si="21"/>
        <v/>
      </c>
      <c r="M829" s="205" t="str" cm="1">
        <f t="array" ref="M829">_xlfn.IFS(NOT(ISERROR(VLOOKUP(Table5[[#This Row],[Section]],TB_notTB,1,FALSE))),"No",LEFT(Table5[[#This Row],[Section]],3)="ETB","PLS",LEFT(Table5[[#This Row],[Section]],1)="7","PDB",NOT(ISBLANK(Table5[[#This Row],[Section]])),"No")</f>
        <v>No</v>
      </c>
    </row>
    <row r="830" spans="1:13" x14ac:dyDescent="0.25">
      <c r="A830" s="126" t="s">
        <v>207</v>
      </c>
      <c r="B830" s="126" t="s">
        <v>17222</v>
      </c>
      <c r="C830" s="126" t="s">
        <v>75</v>
      </c>
      <c r="D830" s="127">
        <v>2.1429999999999998</v>
      </c>
      <c r="E830" s="128">
        <v>628</v>
      </c>
      <c r="F830" s="128">
        <v>628</v>
      </c>
      <c r="G830" s="126" t="s">
        <v>13747</v>
      </c>
      <c r="H830" s="126" t="s">
        <v>20165</v>
      </c>
      <c r="I830" s="126" t="s">
        <v>21086</v>
      </c>
      <c r="J830" s="126" t="s">
        <v>26232</v>
      </c>
      <c r="K830" s="9">
        <f>_xlfn.IFNA(VLOOKUP(Table5[[#This Row],[Section]],SubSill_Tier,2,FALSE),0)</f>
        <v>0</v>
      </c>
      <c r="L830" s="9" t="str">
        <f t="shared" si="21"/>
        <v/>
      </c>
      <c r="M830" s="205" t="str" cm="1">
        <f t="array" ref="M830">_xlfn.IFS(NOT(ISERROR(VLOOKUP(Table5[[#This Row],[Section]],TB_notTB,1,FALSE))),"No",LEFT(Table5[[#This Row],[Section]],3)="ETB","PLS",LEFT(Table5[[#This Row],[Section]],1)="7","PDB",NOT(ISBLANK(Table5[[#This Row],[Section]])),"No")</f>
        <v>No</v>
      </c>
    </row>
    <row r="831" spans="1:13" x14ac:dyDescent="0.25">
      <c r="A831" s="126" t="s">
        <v>208</v>
      </c>
      <c r="B831" s="126" t="s">
        <v>17222</v>
      </c>
      <c r="C831" s="126" t="s">
        <v>75</v>
      </c>
      <c r="D831" s="127">
        <v>2.0299999999999998</v>
      </c>
      <c r="E831" s="128">
        <v>612</v>
      </c>
      <c r="F831" s="128">
        <v>170</v>
      </c>
      <c r="G831" s="126" t="s">
        <v>13747</v>
      </c>
      <c r="H831" s="126" t="s">
        <v>20165</v>
      </c>
      <c r="I831" s="126" t="s">
        <v>21086</v>
      </c>
      <c r="J831" s="126" t="s">
        <v>26232</v>
      </c>
      <c r="K831" s="9">
        <f>_xlfn.IFNA(VLOOKUP(Table5[[#This Row],[Section]],SubSill_Tier,2,FALSE),0)</f>
        <v>0</v>
      </c>
      <c r="L831" s="9" t="str">
        <f t="shared" si="21"/>
        <v/>
      </c>
      <c r="M831" s="205" t="str" cm="1">
        <f t="array" ref="M831">_xlfn.IFS(NOT(ISERROR(VLOOKUP(Table5[[#This Row],[Section]],TB_notTB,1,FALSE))),"No",LEFT(Table5[[#This Row],[Section]],3)="ETB","PLS",LEFT(Table5[[#This Row],[Section]],1)="7","PDB",NOT(ISBLANK(Table5[[#This Row],[Section]])),"No")</f>
        <v>No</v>
      </c>
    </row>
    <row r="832" spans="1:13" x14ac:dyDescent="0.25">
      <c r="A832" s="126" t="s">
        <v>209</v>
      </c>
      <c r="B832" s="126" t="s">
        <v>17222</v>
      </c>
      <c r="C832" s="126" t="s">
        <v>75</v>
      </c>
      <c r="D832" s="127">
        <v>1.2370000000000001</v>
      </c>
      <c r="E832" s="128">
        <v>393</v>
      </c>
      <c r="F832" s="128">
        <v>393</v>
      </c>
      <c r="G832" s="126" t="s">
        <v>13747</v>
      </c>
      <c r="H832" s="126" t="s">
        <v>20165</v>
      </c>
      <c r="I832" s="126" t="s">
        <v>21086</v>
      </c>
      <c r="J832" s="126" t="s">
        <v>26232</v>
      </c>
      <c r="K832" s="9">
        <f>_xlfn.IFNA(VLOOKUP(Table5[[#This Row],[Section]],SubSill_Tier,2,FALSE),0)</f>
        <v>0</v>
      </c>
      <c r="L832" s="9" t="str">
        <f t="shared" si="21"/>
        <v/>
      </c>
      <c r="M832" s="205" t="str" cm="1">
        <f t="array" ref="M832">_xlfn.IFS(NOT(ISERROR(VLOOKUP(Table5[[#This Row],[Section]],TB_notTB,1,FALSE))),"No",LEFT(Table5[[#This Row],[Section]],3)="ETB","PLS",LEFT(Table5[[#This Row],[Section]],1)="7","PDB",NOT(ISBLANK(Table5[[#This Row],[Section]])),"No")</f>
        <v>No</v>
      </c>
    </row>
    <row r="833" spans="1:13" x14ac:dyDescent="0.25">
      <c r="A833" s="126" t="s">
        <v>5816</v>
      </c>
      <c r="B833" s="126" t="s">
        <v>12498</v>
      </c>
      <c r="C833" s="126" t="s">
        <v>75</v>
      </c>
      <c r="D833" s="127">
        <v>0.46500000000000002</v>
      </c>
      <c r="E833" s="128">
        <v>114</v>
      </c>
      <c r="F833" s="128">
        <v>100</v>
      </c>
      <c r="G833" s="126" t="s">
        <v>13713</v>
      </c>
      <c r="H833" s="126" t="s">
        <v>21056</v>
      </c>
      <c r="I833" s="126" t="s">
        <v>21057</v>
      </c>
      <c r="J833" s="126" t="s">
        <v>26233</v>
      </c>
      <c r="K833" s="9">
        <f>_xlfn.IFNA(VLOOKUP(Table5[[#This Row],[Section]],SubSill_Tier,2,FALSE),0)</f>
        <v>0</v>
      </c>
      <c r="L833" s="9" t="str">
        <f t="shared" si="21"/>
        <v/>
      </c>
      <c r="M833" s="205" t="str" cm="1">
        <f t="array" ref="M833">_xlfn.IFS(NOT(ISERROR(VLOOKUP(Table5[[#This Row],[Section]],TB_notTB,1,FALSE))),"No",LEFT(Table5[[#This Row],[Section]],3)="ETB","PLS",LEFT(Table5[[#This Row],[Section]],1)="7","PDB",NOT(ISBLANK(Table5[[#This Row],[Section]])),"No")</f>
        <v>No</v>
      </c>
    </row>
    <row r="834" spans="1:13" x14ac:dyDescent="0.25">
      <c r="A834" s="126" t="s">
        <v>14745</v>
      </c>
      <c r="B834" s="126" t="s">
        <v>14746</v>
      </c>
      <c r="C834" s="126" t="s">
        <v>75</v>
      </c>
      <c r="D834" s="127">
        <v>0.23699999999999999</v>
      </c>
      <c r="E834" s="128">
        <v>107</v>
      </c>
      <c r="F834" s="128">
        <v>107</v>
      </c>
      <c r="G834" s="126" t="s">
        <v>14742</v>
      </c>
      <c r="H834" s="126" t="s">
        <v>20171</v>
      </c>
      <c r="I834" s="126" t="s">
        <v>21088</v>
      </c>
      <c r="J834" s="126" t="s">
        <v>26255</v>
      </c>
      <c r="K834" s="9">
        <f>_xlfn.IFNA(VLOOKUP(Table5[[#This Row],[Section]],SubSill_Tier,2,FALSE),0)</f>
        <v>0</v>
      </c>
      <c r="L834" s="9" t="str">
        <f t="shared" ref="L834:L897" si="22">IFERROR(IF(LEFT(G834,2)="AI",IF(_xlfn.NUMBERVALUE(IFERROR(LEFT(IF(ISERROR(FIND("X",UPPER(B834))),UPPER(B834),RIGHT(UPPER(B834),LEN(UPPER(B834))-FIND("~",SUBSTITUTE(UPPER(B834),"X","~",LEN(UPPER(B834))-LEN(SUBSTITUTE(UPPER(B834),"X","")))))),FIND(" ",IF(ISERROR(FIND("X",UPPER(B834))),UPPER(B834),RIGHT(UPPER(B834),LEN(UPPER(B834))-FIND("~",SUBSTITUTE(UPPER(B834),"X","~",LEN(UPPER(B834))-LEN(SUBSTITUTE(UPPER(B834),"X","")))))),1)-1),IF(ISERROR(FIND("X",UPPER(B834))),UPPER(B834),RIGHT(UPPER(B834),LEN(UPPER(B834))-FIND("~",SUBSTITUTE(UPPER(B834),"X","~",LEN(UPPER(B834))-LEN(SUBSTITUTE(UPPER(B834),"X",""))))))),".")&gt;=5,"Wall",""),""),"")</f>
        <v/>
      </c>
      <c r="M834" s="205" t="str" cm="1">
        <f t="array" ref="M834">_xlfn.IFS(NOT(ISERROR(VLOOKUP(Table5[[#This Row],[Section]],TB_notTB,1,FALSE))),"No",LEFT(Table5[[#This Row],[Section]],3)="ETB","PLS",LEFT(Table5[[#This Row],[Section]],1)="7","PDB",NOT(ISBLANK(Table5[[#This Row],[Section]])),"No")</f>
        <v>No</v>
      </c>
    </row>
    <row r="835" spans="1:13" x14ac:dyDescent="0.25">
      <c r="A835" s="126" t="s">
        <v>5817</v>
      </c>
      <c r="B835" s="126" t="s">
        <v>17222</v>
      </c>
      <c r="C835" s="126" t="s">
        <v>75</v>
      </c>
      <c r="D835" s="127">
        <v>1.2849999999999999</v>
      </c>
      <c r="E835" s="128">
        <v>344</v>
      </c>
      <c r="F835" s="128">
        <v>344</v>
      </c>
      <c r="G835" s="126" t="s">
        <v>13740</v>
      </c>
      <c r="H835" s="126" t="s">
        <v>20124</v>
      </c>
      <c r="I835" s="126" t="s">
        <v>21059</v>
      </c>
      <c r="J835" s="126" t="s">
        <v>26236</v>
      </c>
      <c r="K835" s="9">
        <f>_xlfn.IFNA(VLOOKUP(Table5[[#This Row],[Section]],SubSill_Tier,2,FALSE),0)</f>
        <v>0</v>
      </c>
      <c r="L835" s="9" t="str">
        <f t="shared" si="22"/>
        <v/>
      </c>
      <c r="M835" s="205" t="str" cm="1">
        <f t="array" ref="M835">_xlfn.IFS(NOT(ISERROR(VLOOKUP(Table5[[#This Row],[Section]],TB_notTB,1,FALSE))),"No",LEFT(Table5[[#This Row],[Section]],3)="ETB","PLS",LEFT(Table5[[#This Row],[Section]],1)="7","PDB",NOT(ISBLANK(Table5[[#This Row],[Section]])),"No")</f>
        <v>No</v>
      </c>
    </row>
    <row r="836" spans="1:13" x14ac:dyDescent="0.25">
      <c r="A836" s="126" t="s">
        <v>210</v>
      </c>
      <c r="B836" s="126" t="s">
        <v>211</v>
      </c>
      <c r="C836" s="126" t="s">
        <v>75</v>
      </c>
      <c r="D836" s="127">
        <v>1.534</v>
      </c>
      <c r="E836" s="128">
        <v>260</v>
      </c>
      <c r="F836" s="128">
        <v>186</v>
      </c>
      <c r="G836" s="126" t="s">
        <v>13728</v>
      </c>
      <c r="H836" s="126" t="s">
        <v>20137</v>
      </c>
      <c r="I836" s="126" t="s">
        <v>21066</v>
      </c>
      <c r="J836" s="126" t="s">
        <v>26232</v>
      </c>
      <c r="K836" s="9">
        <f>_xlfn.IFNA(VLOOKUP(Table5[[#This Row],[Section]],SubSill_Tier,2,FALSE),0)</f>
        <v>0</v>
      </c>
      <c r="L836" s="9" t="str">
        <f t="shared" si="22"/>
        <v/>
      </c>
      <c r="M836" s="205" t="str" cm="1">
        <f t="array" ref="M836">_xlfn.IFS(NOT(ISERROR(VLOOKUP(Table5[[#This Row],[Section]],TB_notTB,1,FALSE))),"No",LEFT(Table5[[#This Row],[Section]],3)="ETB","PLS",LEFT(Table5[[#This Row],[Section]],1)="7","PDB",NOT(ISBLANK(Table5[[#This Row],[Section]])),"No")</f>
        <v>No</v>
      </c>
    </row>
    <row r="837" spans="1:13" x14ac:dyDescent="0.25">
      <c r="A837" s="126" t="s">
        <v>212</v>
      </c>
      <c r="B837" s="126" t="s">
        <v>17222</v>
      </c>
      <c r="C837" s="126" t="s">
        <v>98</v>
      </c>
      <c r="D837" s="127">
        <v>1.5549999999999999</v>
      </c>
      <c r="E837" s="128">
        <v>269</v>
      </c>
      <c r="F837" s="128">
        <v>269</v>
      </c>
      <c r="G837" s="126" t="s">
        <v>13728</v>
      </c>
      <c r="H837" s="126" t="s">
        <v>20137</v>
      </c>
      <c r="I837" s="126" t="s">
        <v>21066</v>
      </c>
      <c r="J837" s="126" t="s">
        <v>26232</v>
      </c>
      <c r="K837" s="9">
        <f>_xlfn.IFNA(VLOOKUP(Table5[[#This Row],[Section]],SubSill_Tier,2,FALSE),0)</f>
        <v>0</v>
      </c>
      <c r="L837" s="9" t="str">
        <f t="shared" si="22"/>
        <v/>
      </c>
      <c r="M837" s="205" t="str" cm="1">
        <f t="array" ref="M837">_xlfn.IFS(NOT(ISERROR(VLOOKUP(Table5[[#This Row],[Section]],TB_notTB,1,FALSE))),"No",LEFT(Table5[[#This Row],[Section]],3)="ETB","PLS",LEFT(Table5[[#This Row],[Section]],1)="7","PDB",NOT(ISBLANK(Table5[[#This Row],[Section]])),"No")</f>
        <v>No</v>
      </c>
    </row>
    <row r="838" spans="1:13" x14ac:dyDescent="0.25">
      <c r="A838" s="126" t="s">
        <v>213</v>
      </c>
      <c r="B838" s="126" t="s">
        <v>214</v>
      </c>
      <c r="C838" s="126" t="s">
        <v>75</v>
      </c>
      <c r="D838" s="127">
        <v>1.625</v>
      </c>
      <c r="E838" s="128">
        <v>267</v>
      </c>
      <c r="F838" s="128">
        <v>200</v>
      </c>
      <c r="G838" s="126" t="s">
        <v>13728</v>
      </c>
      <c r="H838" s="126" t="s">
        <v>20137</v>
      </c>
      <c r="I838" s="126" t="s">
        <v>21066</v>
      </c>
      <c r="J838" s="126" t="s">
        <v>26232</v>
      </c>
      <c r="K838" s="9">
        <f>_xlfn.IFNA(VLOOKUP(Table5[[#This Row],[Section]],SubSill_Tier,2,FALSE),0)</f>
        <v>0</v>
      </c>
      <c r="L838" s="9" t="str">
        <f t="shared" si="22"/>
        <v/>
      </c>
      <c r="M838" s="205" t="str" cm="1">
        <f t="array" ref="M838">_xlfn.IFS(NOT(ISERROR(VLOOKUP(Table5[[#This Row],[Section]],TB_notTB,1,FALSE))),"No",LEFT(Table5[[#This Row],[Section]],3)="ETB","PLS",LEFT(Table5[[#This Row],[Section]],1)="7","PDB",NOT(ISBLANK(Table5[[#This Row],[Section]])),"No")</f>
        <v>No</v>
      </c>
    </row>
    <row r="839" spans="1:13" x14ac:dyDescent="0.25">
      <c r="A839" s="126" t="s">
        <v>215</v>
      </c>
      <c r="B839" s="126" t="s">
        <v>216</v>
      </c>
      <c r="C839" s="126" t="s">
        <v>75</v>
      </c>
      <c r="D839" s="127">
        <v>1.5880000000000001</v>
      </c>
      <c r="E839" s="128">
        <v>317</v>
      </c>
      <c r="F839" s="128">
        <v>162</v>
      </c>
      <c r="G839" s="126" t="s">
        <v>13728</v>
      </c>
      <c r="H839" s="126" t="s">
        <v>20137</v>
      </c>
      <c r="I839" s="126" t="s">
        <v>21066</v>
      </c>
      <c r="J839" s="126" t="s">
        <v>26232</v>
      </c>
      <c r="K839" s="9">
        <f>_xlfn.IFNA(VLOOKUP(Table5[[#This Row],[Section]],SubSill_Tier,2,FALSE),0)</f>
        <v>0</v>
      </c>
      <c r="L839" s="9" t="str">
        <f t="shared" si="22"/>
        <v/>
      </c>
      <c r="M839" s="205" t="str" cm="1">
        <f t="array" ref="M839">_xlfn.IFS(NOT(ISERROR(VLOOKUP(Table5[[#This Row],[Section]],TB_notTB,1,FALSE))),"No",LEFT(Table5[[#This Row],[Section]],3)="ETB","PLS",LEFT(Table5[[#This Row],[Section]],1)="7","PDB",NOT(ISBLANK(Table5[[#This Row],[Section]])),"No")</f>
        <v>No</v>
      </c>
    </row>
    <row r="840" spans="1:13" x14ac:dyDescent="0.25">
      <c r="A840" s="126" t="s">
        <v>217</v>
      </c>
      <c r="B840" s="126" t="s">
        <v>218</v>
      </c>
      <c r="C840" s="126" t="s">
        <v>75</v>
      </c>
      <c r="D840" s="127">
        <v>1.998</v>
      </c>
      <c r="E840" s="128">
        <v>453</v>
      </c>
      <c r="F840" s="128">
        <v>222</v>
      </c>
      <c r="G840" s="126" t="s">
        <v>13728</v>
      </c>
      <c r="H840" s="126" t="s">
        <v>20137</v>
      </c>
      <c r="I840" s="126" t="s">
        <v>21066</v>
      </c>
      <c r="J840" s="126" t="s">
        <v>26232</v>
      </c>
      <c r="K840" s="9">
        <f>_xlfn.IFNA(VLOOKUP(Table5[[#This Row],[Section]],SubSill_Tier,2,FALSE),0)</f>
        <v>0</v>
      </c>
      <c r="L840" s="9" t="str">
        <f t="shared" si="22"/>
        <v/>
      </c>
      <c r="M840" s="205" t="str" cm="1">
        <f t="array" ref="M840">_xlfn.IFS(NOT(ISERROR(VLOOKUP(Table5[[#This Row],[Section]],TB_notTB,1,FALSE))),"No",LEFT(Table5[[#This Row],[Section]],3)="ETB","PLS",LEFT(Table5[[#This Row],[Section]],1)="7","PDB",NOT(ISBLANK(Table5[[#This Row],[Section]])),"No")</f>
        <v>No</v>
      </c>
    </row>
    <row r="841" spans="1:13" x14ac:dyDescent="0.25">
      <c r="A841" s="126" t="s">
        <v>219</v>
      </c>
      <c r="B841" s="126" t="s">
        <v>220</v>
      </c>
      <c r="C841" s="126" t="s">
        <v>75</v>
      </c>
      <c r="D841" s="127">
        <v>0.16700000000000001</v>
      </c>
      <c r="E841" s="128">
        <v>115</v>
      </c>
      <c r="F841" s="128">
        <v>100</v>
      </c>
      <c r="G841" s="126" t="s">
        <v>13728</v>
      </c>
      <c r="H841" s="126" t="s">
        <v>20137</v>
      </c>
      <c r="I841" s="126" t="s">
        <v>21066</v>
      </c>
      <c r="J841" s="126" t="s">
        <v>26232</v>
      </c>
      <c r="K841" s="9">
        <f>_xlfn.IFNA(VLOOKUP(Table5[[#This Row],[Section]],SubSill_Tier,2,FALSE),0)</f>
        <v>0</v>
      </c>
      <c r="L841" s="9" t="str">
        <f t="shared" si="22"/>
        <v/>
      </c>
      <c r="M841" s="205" t="str" cm="1">
        <f t="array" ref="M841">_xlfn.IFS(NOT(ISERROR(VLOOKUP(Table5[[#This Row],[Section]],TB_notTB,1,FALSE))),"No",LEFT(Table5[[#This Row],[Section]],3)="ETB","PLS",LEFT(Table5[[#This Row],[Section]],1)="7","PDB",NOT(ISBLANK(Table5[[#This Row],[Section]])),"No")</f>
        <v>No</v>
      </c>
    </row>
    <row r="842" spans="1:13" x14ac:dyDescent="0.25">
      <c r="A842" s="126" t="s">
        <v>221</v>
      </c>
      <c r="B842" s="126" t="s">
        <v>17222</v>
      </c>
      <c r="C842" s="126" t="s">
        <v>75</v>
      </c>
      <c r="D842" s="127">
        <v>1.5149999999999999</v>
      </c>
      <c r="E842" s="128">
        <v>287</v>
      </c>
      <c r="F842" s="128">
        <v>287</v>
      </c>
      <c r="G842" s="126" t="s">
        <v>13754</v>
      </c>
      <c r="H842" s="126" t="s">
        <v>20175</v>
      </c>
      <c r="I842" s="126" t="s">
        <v>20176</v>
      </c>
      <c r="J842" s="126" t="s">
        <v>26241</v>
      </c>
      <c r="K842" s="9">
        <f>_xlfn.IFNA(VLOOKUP(Table5[[#This Row],[Section]],SubSill_Tier,2,FALSE),0)</f>
        <v>0</v>
      </c>
      <c r="L842" s="9" t="str">
        <f t="shared" si="22"/>
        <v/>
      </c>
      <c r="M842" s="205" t="str" cm="1">
        <f t="array" ref="M842">_xlfn.IFS(NOT(ISERROR(VLOOKUP(Table5[[#This Row],[Section]],TB_notTB,1,FALSE))),"No",LEFT(Table5[[#This Row],[Section]],3)="ETB","PLS",LEFT(Table5[[#This Row],[Section]],1)="7","PDB",NOT(ISBLANK(Table5[[#This Row],[Section]])),"No")</f>
        <v>No</v>
      </c>
    </row>
    <row r="843" spans="1:13" x14ac:dyDescent="0.25">
      <c r="A843" s="126" t="s">
        <v>5818</v>
      </c>
      <c r="B843" s="126" t="s">
        <v>17222</v>
      </c>
      <c r="C843" s="126" t="s">
        <v>75</v>
      </c>
      <c r="D843" s="127">
        <v>1.9670000000000001</v>
      </c>
      <c r="E843" s="128">
        <v>668</v>
      </c>
      <c r="F843" s="128">
        <v>280</v>
      </c>
      <c r="G843" s="126" t="s">
        <v>13714</v>
      </c>
      <c r="H843" s="126" t="s">
        <v>20121</v>
      </c>
      <c r="I843" s="126" t="s">
        <v>20122</v>
      </c>
      <c r="J843" s="126" t="s">
        <v>26234</v>
      </c>
      <c r="K843" s="9">
        <f>_xlfn.IFNA(VLOOKUP(Table5[[#This Row],[Section]],SubSill_Tier,2,FALSE),0)</f>
        <v>0</v>
      </c>
      <c r="L843" s="9" t="str">
        <f t="shared" si="22"/>
        <v/>
      </c>
      <c r="M843" s="205" t="str" cm="1">
        <f t="array" ref="M843">_xlfn.IFS(NOT(ISERROR(VLOOKUP(Table5[[#This Row],[Section]],TB_notTB,1,FALSE))),"No",LEFT(Table5[[#This Row],[Section]],3)="ETB","PLS",LEFT(Table5[[#This Row],[Section]],1)="7","PDB",NOT(ISBLANK(Table5[[#This Row],[Section]])),"No")</f>
        <v>No</v>
      </c>
    </row>
    <row r="844" spans="1:13" x14ac:dyDescent="0.25">
      <c r="A844" s="126" t="s">
        <v>11607</v>
      </c>
      <c r="B844" s="126" t="s">
        <v>17225</v>
      </c>
      <c r="C844" s="126" t="s">
        <v>75</v>
      </c>
      <c r="D844" s="127">
        <v>0.159</v>
      </c>
      <c r="E844" s="128">
        <v>100</v>
      </c>
      <c r="F844" s="128">
        <v>100</v>
      </c>
      <c r="G844" s="126" t="s">
        <v>21076</v>
      </c>
      <c r="H844" s="126" t="s">
        <v>21077</v>
      </c>
      <c r="I844" s="126" t="s">
        <v>21078</v>
      </c>
      <c r="J844" s="126" t="s">
        <v>26256</v>
      </c>
      <c r="K844" s="9">
        <f>_xlfn.IFNA(VLOOKUP(Table5[[#This Row],[Section]],SubSill_Tier,2,FALSE),0)</f>
        <v>0</v>
      </c>
      <c r="L844" s="9" t="str">
        <f t="shared" si="22"/>
        <v/>
      </c>
      <c r="M844" s="205" t="str" cm="1">
        <f t="array" ref="M844">_xlfn.IFS(NOT(ISERROR(VLOOKUP(Table5[[#This Row],[Section]],TB_notTB,1,FALSE))),"No",LEFT(Table5[[#This Row],[Section]],3)="ETB","PLS",LEFT(Table5[[#This Row],[Section]],1)="7","PDB",NOT(ISBLANK(Table5[[#This Row],[Section]])),"No")</f>
        <v>No</v>
      </c>
    </row>
    <row r="845" spans="1:13" x14ac:dyDescent="0.25">
      <c r="A845" s="126" t="s">
        <v>222</v>
      </c>
      <c r="B845" s="126" t="s">
        <v>17222</v>
      </c>
      <c r="C845" s="126" t="s">
        <v>98</v>
      </c>
      <c r="D845" s="127">
        <v>0.77</v>
      </c>
      <c r="E845" s="128">
        <v>338</v>
      </c>
      <c r="F845" s="128">
        <v>108</v>
      </c>
      <c r="G845" s="126" t="s">
        <v>13711</v>
      </c>
      <c r="H845" s="126" t="s">
        <v>20119</v>
      </c>
      <c r="I845" s="126" t="s">
        <v>21054</v>
      </c>
      <c r="J845" s="126" t="s">
        <v>26232</v>
      </c>
      <c r="K845" s="9">
        <f>_xlfn.IFNA(VLOOKUP(Table5[[#This Row],[Section]],SubSill_Tier,2,FALSE),0)</f>
        <v>0</v>
      </c>
      <c r="L845" s="9" t="str">
        <f t="shared" si="22"/>
        <v/>
      </c>
      <c r="M845" s="205" t="str" cm="1">
        <f t="array" ref="M845">_xlfn.IFS(NOT(ISERROR(VLOOKUP(Table5[[#This Row],[Section]],TB_notTB,1,FALSE))),"No",LEFT(Table5[[#This Row],[Section]],3)="ETB","PLS",LEFT(Table5[[#This Row],[Section]],1)="7","PDB",NOT(ISBLANK(Table5[[#This Row],[Section]])),"No")</f>
        <v>No</v>
      </c>
    </row>
    <row r="846" spans="1:13" x14ac:dyDescent="0.25">
      <c r="A846" s="126" t="s">
        <v>223</v>
      </c>
      <c r="B846" s="126" t="s">
        <v>17222</v>
      </c>
      <c r="C846" s="126" t="s">
        <v>98</v>
      </c>
      <c r="D846" s="127">
        <v>0.122</v>
      </c>
      <c r="E846" s="128">
        <v>100</v>
      </c>
      <c r="F846" s="128">
        <v>100</v>
      </c>
      <c r="G846" s="126" t="s">
        <v>13736</v>
      </c>
      <c r="H846" s="126" t="s">
        <v>20148</v>
      </c>
      <c r="I846" s="126" t="s">
        <v>21073</v>
      </c>
      <c r="J846" s="126" t="s">
        <v>26232</v>
      </c>
      <c r="K846" s="9">
        <f>_xlfn.IFNA(VLOOKUP(Table5[[#This Row],[Section]],SubSill_Tier,2,FALSE),0)</f>
        <v>0</v>
      </c>
      <c r="L846" s="9" t="str">
        <f t="shared" si="22"/>
        <v/>
      </c>
      <c r="M846" s="205" t="str" cm="1">
        <f t="array" ref="M846">_xlfn.IFS(NOT(ISERROR(VLOOKUP(Table5[[#This Row],[Section]],TB_notTB,1,FALSE))),"No",LEFT(Table5[[#This Row],[Section]],3)="ETB","PLS",LEFT(Table5[[#This Row],[Section]],1)="7","PDB",NOT(ISBLANK(Table5[[#This Row],[Section]])),"No")</f>
        <v>No</v>
      </c>
    </row>
    <row r="847" spans="1:13" x14ac:dyDescent="0.25">
      <c r="A847" s="126" t="s">
        <v>14747</v>
      </c>
      <c r="B847" s="126" t="s">
        <v>14748</v>
      </c>
      <c r="C847" s="126" t="s">
        <v>75</v>
      </c>
      <c r="D847" s="127">
        <v>0.115</v>
      </c>
      <c r="E847" s="128">
        <v>100</v>
      </c>
      <c r="F847" s="128">
        <v>100</v>
      </c>
      <c r="G847" s="126" t="s">
        <v>14749</v>
      </c>
      <c r="H847" s="126" t="s">
        <v>20177</v>
      </c>
      <c r="I847" s="126" t="s">
        <v>20178</v>
      </c>
      <c r="J847" s="126" t="s">
        <v>26257</v>
      </c>
      <c r="K847" s="9">
        <f>_xlfn.IFNA(VLOOKUP(Table5[[#This Row],[Section]],SubSill_Tier,2,FALSE),0)</f>
        <v>0</v>
      </c>
      <c r="L847" s="9" t="str">
        <f t="shared" si="22"/>
        <v/>
      </c>
      <c r="M847" s="205" t="str" cm="1">
        <f t="array" ref="M847">_xlfn.IFS(NOT(ISERROR(VLOOKUP(Table5[[#This Row],[Section]],TB_notTB,1,FALSE))),"No",LEFT(Table5[[#This Row],[Section]],3)="ETB","PLS",LEFT(Table5[[#This Row],[Section]],1)="7","PDB",NOT(ISBLANK(Table5[[#This Row],[Section]])),"No")</f>
        <v>No</v>
      </c>
    </row>
    <row r="848" spans="1:13" x14ac:dyDescent="0.25">
      <c r="A848" s="126" t="s">
        <v>14750</v>
      </c>
      <c r="B848" s="126" t="s">
        <v>14751</v>
      </c>
      <c r="C848" s="126" t="s">
        <v>75</v>
      </c>
      <c r="D848" s="127">
        <v>0.64500000000000002</v>
      </c>
      <c r="E848" s="128">
        <v>320</v>
      </c>
      <c r="F848" s="128">
        <v>152</v>
      </c>
      <c r="G848" s="126" t="s">
        <v>14742</v>
      </c>
      <c r="H848" s="126" t="s">
        <v>20171</v>
      </c>
      <c r="I848" s="126" t="s">
        <v>21088</v>
      </c>
      <c r="J848" s="126" t="s">
        <v>26255</v>
      </c>
      <c r="K848" s="9">
        <f>_xlfn.IFNA(VLOOKUP(Table5[[#This Row],[Section]],SubSill_Tier,2,FALSE),0)</f>
        <v>0</v>
      </c>
      <c r="L848" s="9" t="str">
        <f t="shared" si="22"/>
        <v/>
      </c>
      <c r="M848" s="205" t="str" cm="1">
        <f t="array" ref="M848">_xlfn.IFS(NOT(ISERROR(VLOOKUP(Table5[[#This Row],[Section]],TB_notTB,1,FALSE))),"No",LEFT(Table5[[#This Row],[Section]],3)="ETB","PLS",LEFT(Table5[[#This Row],[Section]],1)="7","PDB",NOT(ISBLANK(Table5[[#This Row],[Section]])),"No")</f>
        <v>No</v>
      </c>
    </row>
    <row r="849" spans="1:13" x14ac:dyDescent="0.25">
      <c r="A849" s="126" t="s">
        <v>14752</v>
      </c>
      <c r="B849" s="126" t="s">
        <v>14753</v>
      </c>
      <c r="C849" s="126" t="s">
        <v>75</v>
      </c>
      <c r="D849" s="127">
        <v>0.48499999999999999</v>
      </c>
      <c r="E849" s="128">
        <v>256</v>
      </c>
      <c r="F849" s="128">
        <v>140</v>
      </c>
      <c r="G849" s="126" t="s">
        <v>14742</v>
      </c>
      <c r="H849" s="126" t="s">
        <v>20171</v>
      </c>
      <c r="I849" s="126" t="s">
        <v>21088</v>
      </c>
      <c r="J849" s="126" t="s">
        <v>26255</v>
      </c>
      <c r="K849" s="9">
        <f>_xlfn.IFNA(VLOOKUP(Table5[[#This Row],[Section]],SubSill_Tier,2,FALSE),0)</f>
        <v>0</v>
      </c>
      <c r="L849" s="9" t="str">
        <f t="shared" si="22"/>
        <v/>
      </c>
      <c r="M849" s="205" t="str" cm="1">
        <f t="array" ref="M849">_xlfn.IFS(NOT(ISERROR(VLOOKUP(Table5[[#This Row],[Section]],TB_notTB,1,FALSE))),"No",LEFT(Table5[[#This Row],[Section]],3)="ETB","PLS",LEFT(Table5[[#This Row],[Section]],1)="7","PDB",NOT(ISBLANK(Table5[[#This Row],[Section]])),"No")</f>
        <v>No</v>
      </c>
    </row>
    <row r="850" spans="1:13" x14ac:dyDescent="0.25">
      <c r="A850" s="126" t="s">
        <v>224</v>
      </c>
      <c r="B850" s="126" t="s">
        <v>17222</v>
      </c>
      <c r="C850" s="126" t="s">
        <v>98</v>
      </c>
      <c r="D850" s="127">
        <v>0.114</v>
      </c>
      <c r="E850" s="128">
        <v>100</v>
      </c>
      <c r="F850" s="128">
        <v>100</v>
      </c>
      <c r="G850" s="126" t="s">
        <v>13711</v>
      </c>
      <c r="H850" s="126" t="s">
        <v>20119</v>
      </c>
      <c r="I850" s="126" t="s">
        <v>21054</v>
      </c>
      <c r="J850" s="126" t="s">
        <v>26232</v>
      </c>
      <c r="K850" s="9">
        <f>_xlfn.IFNA(VLOOKUP(Table5[[#This Row],[Section]],SubSill_Tier,2,FALSE),0)</f>
        <v>0</v>
      </c>
      <c r="L850" s="9" t="str">
        <f t="shared" si="22"/>
        <v/>
      </c>
      <c r="M850" s="205" t="str" cm="1">
        <f t="array" ref="M850">_xlfn.IFS(NOT(ISERROR(VLOOKUP(Table5[[#This Row],[Section]],TB_notTB,1,FALSE))),"No",LEFT(Table5[[#This Row],[Section]],3)="ETB","PLS",LEFT(Table5[[#This Row],[Section]],1)="7","PDB",NOT(ISBLANK(Table5[[#This Row],[Section]])),"No")</f>
        <v>No</v>
      </c>
    </row>
    <row r="851" spans="1:13" x14ac:dyDescent="0.25">
      <c r="A851" s="126" t="s">
        <v>14754</v>
      </c>
      <c r="B851" s="126" t="s">
        <v>14755</v>
      </c>
      <c r="C851" s="126" t="s">
        <v>75</v>
      </c>
      <c r="D851" s="127">
        <v>0.69599999999999995</v>
      </c>
      <c r="E851" s="128">
        <v>361</v>
      </c>
      <c r="F851" s="128">
        <v>100</v>
      </c>
      <c r="G851" s="126" t="s">
        <v>14742</v>
      </c>
      <c r="H851" s="126" t="s">
        <v>20171</v>
      </c>
      <c r="I851" s="126" t="s">
        <v>21088</v>
      </c>
      <c r="J851" s="126" t="s">
        <v>26255</v>
      </c>
      <c r="K851" s="9">
        <f>_xlfn.IFNA(VLOOKUP(Table5[[#This Row],[Section]],SubSill_Tier,2,FALSE),0)</f>
        <v>0</v>
      </c>
      <c r="L851" s="9" t="str">
        <f t="shared" si="22"/>
        <v/>
      </c>
      <c r="M851" s="205" t="str" cm="1">
        <f t="array" ref="M851">_xlfn.IFS(NOT(ISERROR(VLOOKUP(Table5[[#This Row],[Section]],TB_notTB,1,FALSE))),"No",LEFT(Table5[[#This Row],[Section]],3)="ETB","PLS",LEFT(Table5[[#This Row],[Section]],1)="7","PDB",NOT(ISBLANK(Table5[[#This Row],[Section]])),"No")</f>
        <v>No</v>
      </c>
    </row>
    <row r="852" spans="1:13" x14ac:dyDescent="0.25">
      <c r="A852" s="126" t="s">
        <v>14756</v>
      </c>
      <c r="B852" s="126" t="s">
        <v>14757</v>
      </c>
      <c r="C852" s="126" t="s">
        <v>75</v>
      </c>
      <c r="D852" s="127">
        <v>0.26200000000000001</v>
      </c>
      <c r="E852" s="128">
        <v>145</v>
      </c>
      <c r="F852" s="128">
        <v>100</v>
      </c>
      <c r="G852" s="126" t="s">
        <v>14742</v>
      </c>
      <c r="H852" s="126" t="s">
        <v>20171</v>
      </c>
      <c r="I852" s="126" t="s">
        <v>21088</v>
      </c>
      <c r="J852" s="126" t="s">
        <v>26255</v>
      </c>
      <c r="K852" s="9">
        <f>_xlfn.IFNA(VLOOKUP(Table5[[#This Row],[Section]],SubSill_Tier,2,FALSE),0)</f>
        <v>0</v>
      </c>
      <c r="L852" s="9" t="str">
        <f t="shared" si="22"/>
        <v/>
      </c>
      <c r="M852" s="205" t="str" cm="1">
        <f t="array" ref="M852">_xlfn.IFS(NOT(ISERROR(VLOOKUP(Table5[[#This Row],[Section]],TB_notTB,1,FALSE))),"No",LEFT(Table5[[#This Row],[Section]],3)="ETB","PLS",LEFT(Table5[[#This Row],[Section]],1)="7","PDB",NOT(ISBLANK(Table5[[#This Row],[Section]])),"No")</f>
        <v>No</v>
      </c>
    </row>
    <row r="853" spans="1:13" x14ac:dyDescent="0.25">
      <c r="A853" s="126" t="s">
        <v>14758</v>
      </c>
      <c r="B853" s="126" t="s">
        <v>14759</v>
      </c>
      <c r="C853" s="126" t="s">
        <v>75</v>
      </c>
      <c r="D853" s="127">
        <v>0.26600000000000001</v>
      </c>
      <c r="E853" s="128">
        <v>127</v>
      </c>
      <c r="F853" s="128">
        <v>108</v>
      </c>
      <c r="G853" s="126" t="s">
        <v>14742</v>
      </c>
      <c r="H853" s="126" t="s">
        <v>20171</v>
      </c>
      <c r="I853" s="126" t="s">
        <v>21088</v>
      </c>
      <c r="J853" s="126" t="s">
        <v>26255</v>
      </c>
      <c r="K853" s="9">
        <f>_xlfn.IFNA(VLOOKUP(Table5[[#This Row],[Section]],SubSill_Tier,2,FALSE),0)</f>
        <v>0</v>
      </c>
      <c r="L853" s="9" t="str">
        <f t="shared" si="22"/>
        <v/>
      </c>
      <c r="M853" s="205" t="str" cm="1">
        <f t="array" ref="M853">_xlfn.IFS(NOT(ISERROR(VLOOKUP(Table5[[#This Row],[Section]],TB_notTB,1,FALSE))),"No",LEFT(Table5[[#This Row],[Section]],3)="ETB","PLS",LEFT(Table5[[#This Row],[Section]],1)="7","PDB",NOT(ISBLANK(Table5[[#This Row],[Section]])),"No")</f>
        <v>No</v>
      </c>
    </row>
    <row r="854" spans="1:13" x14ac:dyDescent="0.25">
      <c r="A854" s="126" t="s">
        <v>14760</v>
      </c>
      <c r="B854" s="126" t="s">
        <v>14761</v>
      </c>
      <c r="C854" s="126" t="s">
        <v>75</v>
      </c>
      <c r="D854" s="127">
        <v>0.41499999999999998</v>
      </c>
      <c r="E854" s="128">
        <v>221</v>
      </c>
      <c r="F854" s="128">
        <v>100</v>
      </c>
      <c r="G854" s="126" t="s">
        <v>14742</v>
      </c>
      <c r="H854" s="126" t="s">
        <v>20171</v>
      </c>
      <c r="I854" s="126" t="s">
        <v>21088</v>
      </c>
      <c r="J854" s="126" t="s">
        <v>26255</v>
      </c>
      <c r="K854" s="9">
        <f>_xlfn.IFNA(VLOOKUP(Table5[[#This Row],[Section]],SubSill_Tier,2,FALSE),0)</f>
        <v>0</v>
      </c>
      <c r="L854" s="9" t="str">
        <f t="shared" si="22"/>
        <v/>
      </c>
      <c r="M854" s="205" t="str" cm="1">
        <f t="array" ref="M854">_xlfn.IFS(NOT(ISERROR(VLOOKUP(Table5[[#This Row],[Section]],TB_notTB,1,FALSE))),"No",LEFT(Table5[[#This Row],[Section]],3)="ETB","PLS",LEFT(Table5[[#This Row],[Section]],1)="7","PDB",NOT(ISBLANK(Table5[[#This Row],[Section]])),"No")</f>
        <v>No</v>
      </c>
    </row>
    <row r="855" spans="1:13" x14ac:dyDescent="0.25">
      <c r="A855" s="126" t="s">
        <v>14762</v>
      </c>
      <c r="B855" s="126" t="s">
        <v>14763</v>
      </c>
      <c r="C855" s="126" t="s">
        <v>75</v>
      </c>
      <c r="D855" s="127">
        <v>0.183</v>
      </c>
      <c r="E855" s="128">
        <v>119</v>
      </c>
      <c r="F855" s="128">
        <v>100</v>
      </c>
      <c r="G855" s="126" t="s">
        <v>14742</v>
      </c>
      <c r="H855" s="126" t="s">
        <v>20171</v>
      </c>
      <c r="I855" s="126" t="s">
        <v>21088</v>
      </c>
      <c r="J855" s="126" t="s">
        <v>26255</v>
      </c>
      <c r="K855" s="9">
        <f>_xlfn.IFNA(VLOOKUP(Table5[[#This Row],[Section]],SubSill_Tier,2,FALSE),0)</f>
        <v>0</v>
      </c>
      <c r="L855" s="9" t="str">
        <f t="shared" si="22"/>
        <v/>
      </c>
      <c r="M855" s="205" t="str" cm="1">
        <f t="array" ref="M855">_xlfn.IFS(NOT(ISERROR(VLOOKUP(Table5[[#This Row],[Section]],TB_notTB,1,FALSE))),"No",LEFT(Table5[[#This Row],[Section]],3)="ETB","PLS",LEFT(Table5[[#This Row],[Section]],1)="7","PDB",NOT(ISBLANK(Table5[[#This Row],[Section]])),"No")</f>
        <v>No</v>
      </c>
    </row>
    <row r="856" spans="1:13" x14ac:dyDescent="0.25">
      <c r="A856" s="126" t="s">
        <v>14764</v>
      </c>
      <c r="B856" s="126" t="s">
        <v>14765</v>
      </c>
      <c r="C856" s="126" t="s">
        <v>75</v>
      </c>
      <c r="D856" s="127">
        <v>0.31900000000000001</v>
      </c>
      <c r="E856" s="128">
        <v>165</v>
      </c>
      <c r="F856" s="128">
        <v>100</v>
      </c>
      <c r="G856" s="126" t="s">
        <v>14742</v>
      </c>
      <c r="H856" s="126" t="s">
        <v>20171</v>
      </c>
      <c r="I856" s="126" t="s">
        <v>21088</v>
      </c>
      <c r="J856" s="126" t="s">
        <v>26255</v>
      </c>
      <c r="K856" s="9">
        <f>_xlfn.IFNA(VLOOKUP(Table5[[#This Row],[Section]],SubSill_Tier,2,FALSE),0)</f>
        <v>0</v>
      </c>
      <c r="L856" s="9" t="str">
        <f t="shared" si="22"/>
        <v/>
      </c>
      <c r="M856" s="205" t="str" cm="1">
        <f t="array" ref="M856">_xlfn.IFS(NOT(ISERROR(VLOOKUP(Table5[[#This Row],[Section]],TB_notTB,1,FALSE))),"No",LEFT(Table5[[#This Row],[Section]],3)="ETB","PLS",LEFT(Table5[[#This Row],[Section]],1)="7","PDB",NOT(ISBLANK(Table5[[#This Row],[Section]])),"No")</f>
        <v>No</v>
      </c>
    </row>
    <row r="857" spans="1:13" x14ac:dyDescent="0.25">
      <c r="A857" s="126" t="s">
        <v>225</v>
      </c>
      <c r="B857" s="126" t="s">
        <v>17222</v>
      </c>
      <c r="C857" s="126" t="s">
        <v>98</v>
      </c>
      <c r="D857" s="127">
        <v>0.55100000000000005</v>
      </c>
      <c r="E857" s="128">
        <v>286</v>
      </c>
      <c r="F857" s="128">
        <v>286</v>
      </c>
      <c r="G857" s="126" t="s">
        <v>13711</v>
      </c>
      <c r="H857" s="126" t="s">
        <v>20119</v>
      </c>
      <c r="I857" s="126" t="s">
        <v>21054</v>
      </c>
      <c r="J857" s="126" t="s">
        <v>26232</v>
      </c>
      <c r="K857" s="9">
        <f>_xlfn.IFNA(VLOOKUP(Table5[[#This Row],[Section]],SubSill_Tier,2,FALSE),0)</f>
        <v>0</v>
      </c>
      <c r="L857" s="9" t="str">
        <f t="shared" si="22"/>
        <v/>
      </c>
      <c r="M857" s="205" t="str" cm="1">
        <f t="array" ref="M857">_xlfn.IFS(NOT(ISERROR(VLOOKUP(Table5[[#This Row],[Section]],TB_notTB,1,FALSE))),"No",LEFT(Table5[[#This Row],[Section]],3)="ETB","PLS",LEFT(Table5[[#This Row],[Section]],1)="7","PDB",NOT(ISBLANK(Table5[[#This Row],[Section]])),"No")</f>
        <v>No</v>
      </c>
    </row>
    <row r="858" spans="1:13" x14ac:dyDescent="0.25">
      <c r="A858" s="126" t="s">
        <v>5819</v>
      </c>
      <c r="B858" s="126" t="s">
        <v>17222</v>
      </c>
      <c r="C858" s="126" t="s">
        <v>75</v>
      </c>
      <c r="D858" s="127">
        <v>0.32600000000000001</v>
      </c>
      <c r="E858" s="128">
        <v>194</v>
      </c>
      <c r="F858" s="128">
        <v>194</v>
      </c>
      <c r="G858" s="126" t="s">
        <v>13714</v>
      </c>
      <c r="H858" s="126" t="s">
        <v>20121</v>
      </c>
      <c r="I858" s="126" t="s">
        <v>20122</v>
      </c>
      <c r="J858" s="126" t="s">
        <v>26234</v>
      </c>
      <c r="K858" s="9">
        <f>_xlfn.IFNA(VLOOKUP(Table5[[#This Row],[Section]],SubSill_Tier,2,FALSE),0)</f>
        <v>0</v>
      </c>
      <c r="L858" s="9" t="str">
        <f t="shared" si="22"/>
        <v/>
      </c>
      <c r="M858" s="205" t="str" cm="1">
        <f t="array" ref="M858">_xlfn.IFS(NOT(ISERROR(VLOOKUP(Table5[[#This Row],[Section]],TB_notTB,1,FALSE))),"No",LEFT(Table5[[#This Row],[Section]],3)="ETB","PLS",LEFT(Table5[[#This Row],[Section]],1)="7","PDB",NOT(ISBLANK(Table5[[#This Row],[Section]])),"No")</f>
        <v>No</v>
      </c>
    </row>
    <row r="859" spans="1:13" x14ac:dyDescent="0.25">
      <c r="A859" s="126" t="s">
        <v>5820</v>
      </c>
      <c r="B859" s="126" t="s">
        <v>17222</v>
      </c>
      <c r="C859" s="126" t="s">
        <v>75</v>
      </c>
      <c r="D859" s="127">
        <v>0.16</v>
      </c>
      <c r="E859" s="128">
        <v>100</v>
      </c>
      <c r="F859" s="128">
        <v>100</v>
      </c>
      <c r="G859" s="126" t="s">
        <v>13714</v>
      </c>
      <c r="H859" s="126" t="s">
        <v>20121</v>
      </c>
      <c r="I859" s="126" t="s">
        <v>20122</v>
      </c>
      <c r="J859" s="126" t="s">
        <v>26234</v>
      </c>
      <c r="K859" s="9">
        <f>_xlfn.IFNA(VLOOKUP(Table5[[#This Row],[Section]],SubSill_Tier,2,FALSE),0)</f>
        <v>0</v>
      </c>
      <c r="L859" s="9" t="str">
        <f t="shared" si="22"/>
        <v/>
      </c>
      <c r="M859" s="205" t="str" cm="1">
        <f t="array" ref="M859">_xlfn.IFS(NOT(ISERROR(VLOOKUP(Table5[[#This Row],[Section]],TB_notTB,1,FALSE))),"No",LEFT(Table5[[#This Row],[Section]],3)="ETB","PLS",LEFT(Table5[[#This Row],[Section]],1)="7","PDB",NOT(ISBLANK(Table5[[#This Row],[Section]])),"No")</f>
        <v>No</v>
      </c>
    </row>
    <row r="860" spans="1:13" x14ac:dyDescent="0.25">
      <c r="A860" s="126" t="s">
        <v>14766</v>
      </c>
      <c r="B860" s="126" t="s">
        <v>14767</v>
      </c>
      <c r="C860" s="126" t="s">
        <v>75</v>
      </c>
      <c r="D860" s="127">
        <v>0.48899999999999999</v>
      </c>
      <c r="E860" s="128">
        <v>218</v>
      </c>
      <c r="F860" s="128">
        <v>149</v>
      </c>
      <c r="G860" s="126" t="s">
        <v>14742</v>
      </c>
      <c r="H860" s="126" t="s">
        <v>20171</v>
      </c>
      <c r="I860" s="126" t="s">
        <v>21088</v>
      </c>
      <c r="J860" s="126" t="s">
        <v>26255</v>
      </c>
      <c r="K860" s="9">
        <f>_xlfn.IFNA(VLOOKUP(Table5[[#This Row],[Section]],SubSill_Tier,2,FALSE),0)</f>
        <v>0</v>
      </c>
      <c r="L860" s="9" t="str">
        <f t="shared" si="22"/>
        <v/>
      </c>
      <c r="M860" s="205" t="str" cm="1">
        <f t="array" ref="M860">_xlfn.IFS(NOT(ISERROR(VLOOKUP(Table5[[#This Row],[Section]],TB_notTB,1,FALSE))),"No",LEFT(Table5[[#This Row],[Section]],3)="ETB","PLS",LEFT(Table5[[#This Row],[Section]],1)="7","PDB",NOT(ISBLANK(Table5[[#This Row],[Section]])),"No")</f>
        <v>No</v>
      </c>
    </row>
    <row r="861" spans="1:13" x14ac:dyDescent="0.25">
      <c r="A861" s="126" t="s">
        <v>5821</v>
      </c>
      <c r="B861" s="126" t="s">
        <v>12499</v>
      </c>
      <c r="C861" s="126" t="s">
        <v>75</v>
      </c>
      <c r="D861" s="127">
        <v>0.36699999999999999</v>
      </c>
      <c r="E861" s="128">
        <v>194</v>
      </c>
      <c r="F861" s="128">
        <v>194</v>
      </c>
      <c r="G861" s="126" t="s">
        <v>13713</v>
      </c>
      <c r="H861" s="126" t="s">
        <v>21056</v>
      </c>
      <c r="I861" s="126" t="s">
        <v>21057</v>
      </c>
      <c r="J861" s="126" t="s">
        <v>26233</v>
      </c>
      <c r="K861" s="9">
        <f>_xlfn.IFNA(VLOOKUP(Table5[[#This Row],[Section]],SubSill_Tier,2,FALSE),0)</f>
        <v>0</v>
      </c>
      <c r="L861" s="9" t="str">
        <f t="shared" si="22"/>
        <v/>
      </c>
      <c r="M861" s="205" t="str" cm="1">
        <f t="array" ref="M861">_xlfn.IFS(NOT(ISERROR(VLOOKUP(Table5[[#This Row],[Section]],TB_notTB,1,FALSE))),"No",LEFT(Table5[[#This Row],[Section]],3)="ETB","PLS",LEFT(Table5[[#This Row],[Section]],1)="7","PDB",NOT(ISBLANK(Table5[[#This Row],[Section]])),"No")</f>
        <v>No</v>
      </c>
    </row>
    <row r="862" spans="1:13" x14ac:dyDescent="0.25">
      <c r="A862" s="126" t="s">
        <v>14768</v>
      </c>
      <c r="B862" s="126" t="s">
        <v>14769</v>
      </c>
      <c r="C862" s="126" t="s">
        <v>75</v>
      </c>
      <c r="D862" s="127">
        <v>0.55200000000000005</v>
      </c>
      <c r="E862" s="128">
        <v>305</v>
      </c>
      <c r="F862" s="128">
        <v>145</v>
      </c>
      <c r="G862" s="126" t="s">
        <v>14749</v>
      </c>
      <c r="H862" s="126" t="s">
        <v>20177</v>
      </c>
      <c r="I862" s="126" t="s">
        <v>20178</v>
      </c>
      <c r="J862" s="126" t="s">
        <v>26257</v>
      </c>
      <c r="K862" s="9">
        <f>_xlfn.IFNA(VLOOKUP(Table5[[#This Row],[Section]],SubSill_Tier,2,FALSE),0)</f>
        <v>0</v>
      </c>
      <c r="L862" s="9" t="str">
        <f t="shared" si="22"/>
        <v/>
      </c>
      <c r="M862" s="205" t="str" cm="1">
        <f t="array" ref="M862">_xlfn.IFS(NOT(ISERROR(VLOOKUP(Table5[[#This Row],[Section]],TB_notTB,1,FALSE))),"No",LEFT(Table5[[#This Row],[Section]],3)="ETB","PLS",LEFT(Table5[[#This Row],[Section]],1)="7","PDB",NOT(ISBLANK(Table5[[#This Row],[Section]])),"No")</f>
        <v>No</v>
      </c>
    </row>
    <row r="863" spans="1:13" x14ac:dyDescent="0.25">
      <c r="A863" s="126" t="s">
        <v>14770</v>
      </c>
      <c r="B863" s="126" t="s">
        <v>14771</v>
      </c>
      <c r="C863" s="126" t="s">
        <v>75</v>
      </c>
      <c r="D863" s="127">
        <v>0.85699999999999998</v>
      </c>
      <c r="E863" s="128">
        <v>436</v>
      </c>
      <c r="F863" s="128">
        <v>254</v>
      </c>
      <c r="G863" s="126" t="s">
        <v>14749</v>
      </c>
      <c r="H863" s="126" t="s">
        <v>20177</v>
      </c>
      <c r="I863" s="126" t="s">
        <v>20178</v>
      </c>
      <c r="J863" s="126" t="s">
        <v>26257</v>
      </c>
      <c r="K863" s="9">
        <f>_xlfn.IFNA(VLOOKUP(Table5[[#This Row],[Section]],SubSill_Tier,2,FALSE),0)</f>
        <v>0</v>
      </c>
      <c r="L863" s="9" t="str">
        <f t="shared" si="22"/>
        <v/>
      </c>
      <c r="M863" s="205" t="str" cm="1">
        <f t="array" ref="M863">_xlfn.IFS(NOT(ISERROR(VLOOKUP(Table5[[#This Row],[Section]],TB_notTB,1,FALSE))),"No",LEFT(Table5[[#This Row],[Section]],3)="ETB","PLS",LEFT(Table5[[#This Row],[Section]],1)="7","PDB",NOT(ISBLANK(Table5[[#This Row],[Section]])),"No")</f>
        <v>No</v>
      </c>
    </row>
    <row r="864" spans="1:13" x14ac:dyDescent="0.25">
      <c r="A864" s="126" t="s">
        <v>14772</v>
      </c>
      <c r="B864" s="126" t="s">
        <v>14773</v>
      </c>
      <c r="C864" s="126" t="s">
        <v>75</v>
      </c>
      <c r="D864" s="127">
        <v>0.45900000000000002</v>
      </c>
      <c r="E864" s="128">
        <v>133</v>
      </c>
      <c r="F864" s="128">
        <v>133</v>
      </c>
      <c r="G864" s="126" t="s">
        <v>14749</v>
      </c>
      <c r="H864" s="126" t="s">
        <v>20177</v>
      </c>
      <c r="I864" s="126" t="s">
        <v>20178</v>
      </c>
      <c r="J864" s="126" t="s">
        <v>26257</v>
      </c>
      <c r="K864" s="9">
        <f>_xlfn.IFNA(VLOOKUP(Table5[[#This Row],[Section]],SubSill_Tier,2,FALSE),0)</f>
        <v>0</v>
      </c>
      <c r="L864" s="9" t="str">
        <f t="shared" si="22"/>
        <v/>
      </c>
      <c r="M864" s="205" t="str" cm="1">
        <f t="array" ref="M864">_xlfn.IFS(NOT(ISERROR(VLOOKUP(Table5[[#This Row],[Section]],TB_notTB,1,FALSE))),"No",LEFT(Table5[[#This Row],[Section]],3)="ETB","PLS",LEFT(Table5[[#This Row],[Section]],1)="7","PDB",NOT(ISBLANK(Table5[[#This Row],[Section]])),"No")</f>
        <v>No</v>
      </c>
    </row>
    <row r="865" spans="1:13" x14ac:dyDescent="0.25">
      <c r="A865" s="126" t="s">
        <v>14774</v>
      </c>
      <c r="B865" s="126" t="s">
        <v>14775</v>
      </c>
      <c r="C865" s="126" t="s">
        <v>75</v>
      </c>
      <c r="D865" s="127">
        <v>0.317</v>
      </c>
      <c r="E865" s="128">
        <v>161</v>
      </c>
      <c r="F865" s="128">
        <v>161</v>
      </c>
      <c r="G865" s="126" t="s">
        <v>14749</v>
      </c>
      <c r="H865" s="126" t="s">
        <v>20177</v>
      </c>
      <c r="I865" s="126" t="s">
        <v>20178</v>
      </c>
      <c r="J865" s="126" t="s">
        <v>26257</v>
      </c>
      <c r="K865" s="9">
        <f>_xlfn.IFNA(VLOOKUP(Table5[[#This Row],[Section]],SubSill_Tier,2,FALSE),0)</f>
        <v>0</v>
      </c>
      <c r="L865" s="9" t="str">
        <f t="shared" si="22"/>
        <v/>
      </c>
      <c r="M865" s="205" t="str" cm="1">
        <f t="array" ref="M865">_xlfn.IFS(NOT(ISERROR(VLOOKUP(Table5[[#This Row],[Section]],TB_notTB,1,FALSE))),"No",LEFT(Table5[[#This Row],[Section]],3)="ETB","PLS",LEFT(Table5[[#This Row],[Section]],1)="7","PDB",NOT(ISBLANK(Table5[[#This Row],[Section]])),"No")</f>
        <v>No</v>
      </c>
    </row>
    <row r="866" spans="1:13" x14ac:dyDescent="0.25">
      <c r="A866" s="126" t="s">
        <v>14776</v>
      </c>
      <c r="B866" s="126" t="s">
        <v>14777</v>
      </c>
      <c r="C866" s="126" t="s">
        <v>75</v>
      </c>
      <c r="D866" s="127">
        <v>1.03</v>
      </c>
      <c r="E866" s="128">
        <v>535</v>
      </c>
      <c r="F866" s="128">
        <v>535</v>
      </c>
      <c r="G866" s="126" t="s">
        <v>14749</v>
      </c>
      <c r="H866" s="126" t="s">
        <v>20177</v>
      </c>
      <c r="I866" s="126" t="s">
        <v>20178</v>
      </c>
      <c r="J866" s="126" t="s">
        <v>26257</v>
      </c>
      <c r="K866" s="9">
        <f>_xlfn.IFNA(VLOOKUP(Table5[[#This Row],[Section]],SubSill_Tier,2,FALSE),0)</f>
        <v>0</v>
      </c>
      <c r="L866" s="9" t="str">
        <f t="shared" si="22"/>
        <v/>
      </c>
      <c r="M866" s="205" t="str" cm="1">
        <f t="array" ref="M866">_xlfn.IFS(NOT(ISERROR(VLOOKUP(Table5[[#This Row],[Section]],TB_notTB,1,FALSE))),"No",LEFT(Table5[[#This Row],[Section]],3)="ETB","PLS",LEFT(Table5[[#This Row],[Section]],1)="7","PDB",NOT(ISBLANK(Table5[[#This Row],[Section]])),"No")</f>
        <v>No</v>
      </c>
    </row>
    <row r="867" spans="1:13" x14ac:dyDescent="0.25">
      <c r="A867" s="126" t="s">
        <v>5822</v>
      </c>
      <c r="B867" s="126" t="s">
        <v>17222</v>
      </c>
      <c r="C867" s="126" t="s">
        <v>98</v>
      </c>
      <c r="D867" s="127">
        <v>0.97</v>
      </c>
      <c r="E867" s="128">
        <v>250</v>
      </c>
      <c r="F867" s="128">
        <v>100</v>
      </c>
      <c r="G867" s="126" t="s">
        <v>13714</v>
      </c>
      <c r="H867" s="126" t="s">
        <v>20121</v>
      </c>
      <c r="I867" s="126" t="s">
        <v>20122</v>
      </c>
      <c r="J867" s="126" t="s">
        <v>26234</v>
      </c>
      <c r="K867" s="9">
        <f>_xlfn.IFNA(VLOOKUP(Table5[[#This Row],[Section]],SubSill_Tier,2,FALSE),0)</f>
        <v>0</v>
      </c>
      <c r="L867" s="9" t="str">
        <f t="shared" si="22"/>
        <v/>
      </c>
      <c r="M867" s="205" t="str" cm="1">
        <f t="array" ref="M867">_xlfn.IFS(NOT(ISERROR(VLOOKUP(Table5[[#This Row],[Section]],TB_notTB,1,FALSE))),"No",LEFT(Table5[[#This Row],[Section]],3)="ETB","PLS",LEFT(Table5[[#This Row],[Section]],1)="7","PDB",NOT(ISBLANK(Table5[[#This Row],[Section]])),"No")</f>
        <v>No</v>
      </c>
    </row>
    <row r="868" spans="1:13" x14ac:dyDescent="0.25">
      <c r="A868" s="126" t="s">
        <v>226</v>
      </c>
      <c r="B868" s="126" t="s">
        <v>17222</v>
      </c>
      <c r="C868" s="126" t="s">
        <v>98</v>
      </c>
      <c r="D868" s="127">
        <v>9.2999999999999999E-2</v>
      </c>
      <c r="E868" s="128">
        <v>100</v>
      </c>
      <c r="F868" s="128">
        <v>100</v>
      </c>
      <c r="G868" s="126" t="s">
        <v>13711</v>
      </c>
      <c r="H868" s="126" t="s">
        <v>20119</v>
      </c>
      <c r="I868" s="126" t="s">
        <v>21054</v>
      </c>
      <c r="J868" s="126" t="s">
        <v>26232</v>
      </c>
      <c r="K868" s="9">
        <f>_xlfn.IFNA(VLOOKUP(Table5[[#This Row],[Section]],SubSill_Tier,2,FALSE),0)</f>
        <v>0</v>
      </c>
      <c r="L868" s="9" t="str">
        <f t="shared" si="22"/>
        <v/>
      </c>
      <c r="M868" s="205" t="str" cm="1">
        <f t="array" ref="M868">_xlfn.IFS(NOT(ISERROR(VLOOKUP(Table5[[#This Row],[Section]],TB_notTB,1,FALSE))),"No",LEFT(Table5[[#This Row],[Section]],3)="ETB","PLS",LEFT(Table5[[#This Row],[Section]],1)="7","PDB",NOT(ISBLANK(Table5[[#This Row],[Section]])),"No")</f>
        <v>No</v>
      </c>
    </row>
    <row r="869" spans="1:13" x14ac:dyDescent="0.25">
      <c r="A869" s="126" t="s">
        <v>227</v>
      </c>
      <c r="B869" s="126" t="s">
        <v>17222</v>
      </c>
      <c r="C869" s="126" t="s">
        <v>98</v>
      </c>
      <c r="D869" s="127">
        <v>0.23799999999999999</v>
      </c>
      <c r="E869" s="128">
        <v>138</v>
      </c>
      <c r="F869" s="128">
        <v>138</v>
      </c>
      <c r="G869" s="126" t="s">
        <v>13736</v>
      </c>
      <c r="H869" s="126" t="s">
        <v>20148</v>
      </c>
      <c r="I869" s="126" t="s">
        <v>21073</v>
      </c>
      <c r="J869" s="126" t="s">
        <v>26232</v>
      </c>
      <c r="K869" s="9">
        <f>_xlfn.IFNA(VLOOKUP(Table5[[#This Row],[Section]],SubSill_Tier,2,FALSE),0)</f>
        <v>0</v>
      </c>
      <c r="L869" s="9" t="str">
        <f t="shared" si="22"/>
        <v/>
      </c>
      <c r="M869" s="205" t="str" cm="1">
        <f t="array" ref="M869">_xlfn.IFS(NOT(ISERROR(VLOOKUP(Table5[[#This Row],[Section]],TB_notTB,1,FALSE))),"No",LEFT(Table5[[#This Row],[Section]],3)="ETB","PLS",LEFT(Table5[[#This Row],[Section]],1)="7","PDB",NOT(ISBLANK(Table5[[#This Row],[Section]])),"No")</f>
        <v>No</v>
      </c>
    </row>
    <row r="870" spans="1:13" x14ac:dyDescent="0.25">
      <c r="A870" s="126" t="s">
        <v>228</v>
      </c>
      <c r="B870" s="126" t="s">
        <v>229</v>
      </c>
      <c r="C870" s="126" t="s">
        <v>75</v>
      </c>
      <c r="D870" s="127">
        <v>0.68100000000000005</v>
      </c>
      <c r="E870" s="128">
        <v>237</v>
      </c>
      <c r="F870" s="128">
        <v>237</v>
      </c>
      <c r="G870" s="126" t="s">
        <v>13755</v>
      </c>
      <c r="H870" s="126" t="s">
        <v>20148</v>
      </c>
      <c r="I870" s="126" t="s">
        <v>21073</v>
      </c>
      <c r="J870" s="126" t="s">
        <v>26232</v>
      </c>
      <c r="K870" s="9">
        <f>_xlfn.IFNA(VLOOKUP(Table5[[#This Row],[Section]],SubSill_Tier,2,FALSE),0)</f>
        <v>0</v>
      </c>
      <c r="L870" s="9" t="str">
        <f t="shared" si="22"/>
        <v/>
      </c>
      <c r="M870" s="205" t="str" cm="1">
        <f t="array" ref="M870">_xlfn.IFS(NOT(ISERROR(VLOOKUP(Table5[[#This Row],[Section]],TB_notTB,1,FALSE))),"No",LEFT(Table5[[#This Row],[Section]],3)="ETB","PLS",LEFT(Table5[[#This Row],[Section]],1)="7","PDB",NOT(ISBLANK(Table5[[#This Row],[Section]])),"No")</f>
        <v>No</v>
      </c>
    </row>
    <row r="871" spans="1:13" x14ac:dyDescent="0.25">
      <c r="A871" s="126" t="s">
        <v>230</v>
      </c>
      <c r="B871" s="126" t="s">
        <v>17222</v>
      </c>
      <c r="C871" s="126" t="s">
        <v>98</v>
      </c>
      <c r="D871" s="127">
        <v>0.24099999999999999</v>
      </c>
      <c r="E871" s="128">
        <v>100</v>
      </c>
      <c r="F871" s="128">
        <v>100</v>
      </c>
      <c r="G871" s="126" t="s">
        <v>13756</v>
      </c>
      <c r="H871" s="126" t="s">
        <v>20179</v>
      </c>
      <c r="I871" s="126" t="s">
        <v>20180</v>
      </c>
      <c r="J871" s="126" t="s">
        <v>26232</v>
      </c>
      <c r="K871" s="9">
        <f>_xlfn.IFNA(VLOOKUP(Table5[[#This Row],[Section]],SubSill_Tier,2,FALSE),0)</f>
        <v>0</v>
      </c>
      <c r="L871" s="9" t="str">
        <f t="shared" si="22"/>
        <v/>
      </c>
      <c r="M871" s="205" t="str" cm="1">
        <f t="array" ref="M871">_xlfn.IFS(NOT(ISERROR(VLOOKUP(Table5[[#This Row],[Section]],TB_notTB,1,FALSE))),"No",LEFT(Table5[[#This Row],[Section]],3)="ETB","PLS",LEFT(Table5[[#This Row],[Section]],1)="7","PDB",NOT(ISBLANK(Table5[[#This Row],[Section]])),"No")</f>
        <v>No</v>
      </c>
    </row>
    <row r="872" spans="1:13" x14ac:dyDescent="0.25">
      <c r="A872" s="126" t="s">
        <v>231</v>
      </c>
      <c r="B872" s="126" t="s">
        <v>129</v>
      </c>
      <c r="C872" s="126" t="s">
        <v>75</v>
      </c>
      <c r="D872" s="127">
        <v>2.5539999999999998</v>
      </c>
      <c r="E872" s="128">
        <v>685</v>
      </c>
      <c r="F872" s="128">
        <v>685</v>
      </c>
      <c r="G872" s="126" t="s">
        <v>13747</v>
      </c>
      <c r="H872" s="126" t="s">
        <v>20165</v>
      </c>
      <c r="I872" s="126" t="s">
        <v>21086</v>
      </c>
      <c r="J872" s="126" t="s">
        <v>26232</v>
      </c>
      <c r="K872" s="9">
        <f>_xlfn.IFNA(VLOOKUP(Table5[[#This Row],[Section]],SubSill_Tier,2,FALSE),0)</f>
        <v>0</v>
      </c>
      <c r="L872" s="9" t="str">
        <f t="shared" si="22"/>
        <v/>
      </c>
      <c r="M872" s="205" t="str" cm="1">
        <f t="array" ref="M872">_xlfn.IFS(NOT(ISERROR(VLOOKUP(Table5[[#This Row],[Section]],TB_notTB,1,FALSE))),"No",LEFT(Table5[[#This Row],[Section]],3)="ETB","PLS",LEFT(Table5[[#This Row],[Section]],1)="7","PDB",NOT(ISBLANK(Table5[[#This Row],[Section]])),"No")</f>
        <v>No</v>
      </c>
    </row>
    <row r="873" spans="1:13" x14ac:dyDescent="0.25">
      <c r="A873" s="126" t="s">
        <v>232</v>
      </c>
      <c r="B873" s="126" t="s">
        <v>233</v>
      </c>
      <c r="C873" s="126" t="s">
        <v>75</v>
      </c>
      <c r="D873" s="127">
        <v>0.55800000000000005</v>
      </c>
      <c r="E873" s="128">
        <v>192</v>
      </c>
      <c r="F873" s="128">
        <v>100</v>
      </c>
      <c r="G873" s="126" t="s">
        <v>13728</v>
      </c>
      <c r="H873" s="126" t="s">
        <v>20137</v>
      </c>
      <c r="I873" s="126" t="s">
        <v>21066</v>
      </c>
      <c r="J873" s="126" t="s">
        <v>26232</v>
      </c>
      <c r="K873" s="9">
        <f>_xlfn.IFNA(VLOOKUP(Table5[[#This Row],[Section]],SubSill_Tier,2,FALSE),0)</f>
        <v>0</v>
      </c>
      <c r="L873" s="9" t="str">
        <f t="shared" si="22"/>
        <v/>
      </c>
      <c r="M873" s="205" t="str" cm="1">
        <f t="array" ref="M873">_xlfn.IFS(NOT(ISERROR(VLOOKUP(Table5[[#This Row],[Section]],TB_notTB,1,FALSE))),"No",LEFT(Table5[[#This Row],[Section]],3)="ETB","PLS",LEFT(Table5[[#This Row],[Section]],1)="7","PDB",NOT(ISBLANK(Table5[[#This Row],[Section]])),"No")</f>
        <v>No</v>
      </c>
    </row>
    <row r="874" spans="1:13" x14ac:dyDescent="0.25">
      <c r="A874" s="126" t="s">
        <v>234</v>
      </c>
      <c r="B874" s="126" t="s">
        <v>235</v>
      </c>
      <c r="C874" s="126" t="s">
        <v>75</v>
      </c>
      <c r="D874" s="127">
        <v>0.63100000000000001</v>
      </c>
      <c r="E874" s="128">
        <v>217</v>
      </c>
      <c r="F874" s="128">
        <v>217</v>
      </c>
      <c r="G874" s="126" t="s">
        <v>13728</v>
      </c>
      <c r="H874" s="126" t="s">
        <v>20137</v>
      </c>
      <c r="I874" s="126" t="s">
        <v>21066</v>
      </c>
      <c r="J874" s="126" t="s">
        <v>26232</v>
      </c>
      <c r="K874" s="9">
        <f>_xlfn.IFNA(VLOOKUP(Table5[[#This Row],[Section]],SubSill_Tier,2,FALSE),0)</f>
        <v>0</v>
      </c>
      <c r="L874" s="9" t="str">
        <f t="shared" si="22"/>
        <v/>
      </c>
      <c r="M874" s="205" t="str" cm="1">
        <f t="array" ref="M874">_xlfn.IFS(NOT(ISERROR(VLOOKUP(Table5[[#This Row],[Section]],TB_notTB,1,FALSE))),"No",LEFT(Table5[[#This Row],[Section]],3)="ETB","PLS",LEFT(Table5[[#This Row],[Section]],1)="7","PDB",NOT(ISBLANK(Table5[[#This Row],[Section]])),"No")</f>
        <v>No</v>
      </c>
    </row>
    <row r="875" spans="1:13" x14ac:dyDescent="0.25">
      <c r="A875" s="126" t="s">
        <v>236</v>
      </c>
      <c r="B875" s="126" t="s">
        <v>17222</v>
      </c>
      <c r="C875" s="126" t="s">
        <v>98</v>
      </c>
      <c r="D875" s="127">
        <v>2.1219999999999999</v>
      </c>
      <c r="E875" s="128">
        <v>619</v>
      </c>
      <c r="F875" s="128">
        <v>145</v>
      </c>
      <c r="G875" s="126" t="s">
        <v>13736</v>
      </c>
      <c r="H875" s="126" t="s">
        <v>20148</v>
      </c>
      <c r="I875" s="126" t="s">
        <v>21073</v>
      </c>
      <c r="J875" s="126" t="s">
        <v>26232</v>
      </c>
      <c r="K875" s="9">
        <f>_xlfn.IFNA(VLOOKUP(Table5[[#This Row],[Section]],SubSill_Tier,2,FALSE),0)</f>
        <v>0</v>
      </c>
      <c r="L875" s="9" t="str">
        <f t="shared" si="22"/>
        <v/>
      </c>
      <c r="M875" s="205" t="str" cm="1">
        <f t="array" ref="M875">_xlfn.IFS(NOT(ISERROR(VLOOKUP(Table5[[#This Row],[Section]],TB_notTB,1,FALSE))),"No",LEFT(Table5[[#This Row],[Section]],3)="ETB","PLS",LEFT(Table5[[#This Row],[Section]],1)="7","PDB",NOT(ISBLANK(Table5[[#This Row],[Section]])),"No")</f>
        <v>No</v>
      </c>
    </row>
    <row r="876" spans="1:13" x14ac:dyDescent="0.25">
      <c r="A876" s="126" t="s">
        <v>237</v>
      </c>
      <c r="B876" s="126" t="s">
        <v>17222</v>
      </c>
      <c r="C876" s="126" t="s">
        <v>98</v>
      </c>
      <c r="D876" s="127">
        <v>2.3559999999999999</v>
      </c>
      <c r="E876" s="128">
        <v>332</v>
      </c>
      <c r="F876" s="128">
        <v>150</v>
      </c>
      <c r="G876" s="126" t="s">
        <v>13744</v>
      </c>
      <c r="H876" s="126" t="s">
        <v>20161</v>
      </c>
      <c r="I876" s="126" t="s">
        <v>21083</v>
      </c>
      <c r="J876" s="126" t="s">
        <v>26241</v>
      </c>
      <c r="K876" s="9">
        <f>_xlfn.IFNA(VLOOKUP(Table5[[#This Row],[Section]],SubSill_Tier,2,FALSE),0)</f>
        <v>0</v>
      </c>
      <c r="L876" s="9" t="str">
        <f t="shared" si="22"/>
        <v/>
      </c>
      <c r="M876" s="205" t="str" cm="1">
        <f t="array" ref="M876">_xlfn.IFS(NOT(ISERROR(VLOOKUP(Table5[[#This Row],[Section]],TB_notTB,1,FALSE))),"No",LEFT(Table5[[#This Row],[Section]],3)="ETB","PLS",LEFT(Table5[[#This Row],[Section]],1)="7","PDB",NOT(ISBLANK(Table5[[#This Row],[Section]])),"No")</f>
        <v>No</v>
      </c>
    </row>
    <row r="877" spans="1:13" x14ac:dyDescent="0.25">
      <c r="A877" s="126" t="s">
        <v>238</v>
      </c>
      <c r="B877" s="126" t="s">
        <v>17222</v>
      </c>
      <c r="C877" s="126" t="s">
        <v>98</v>
      </c>
      <c r="D877" s="127">
        <v>1.704</v>
      </c>
      <c r="E877" s="128">
        <v>528</v>
      </c>
      <c r="F877" s="128">
        <v>528</v>
      </c>
      <c r="G877" s="126" t="s">
        <v>13747</v>
      </c>
      <c r="H877" s="126" t="s">
        <v>20165</v>
      </c>
      <c r="I877" s="126" t="s">
        <v>21086</v>
      </c>
      <c r="J877" s="126" t="s">
        <v>26232</v>
      </c>
      <c r="K877" s="9">
        <f>_xlfn.IFNA(VLOOKUP(Table5[[#This Row],[Section]],SubSill_Tier,2,FALSE),0)</f>
        <v>0</v>
      </c>
      <c r="L877" s="9" t="str">
        <f t="shared" si="22"/>
        <v/>
      </c>
      <c r="M877" s="205" t="str" cm="1">
        <f t="array" ref="M877">_xlfn.IFS(NOT(ISERROR(VLOOKUP(Table5[[#This Row],[Section]],TB_notTB,1,FALSE))),"No",LEFT(Table5[[#This Row],[Section]],3)="ETB","PLS",LEFT(Table5[[#This Row],[Section]],1)="7","PDB",NOT(ISBLANK(Table5[[#This Row],[Section]])),"No")</f>
        <v>No</v>
      </c>
    </row>
    <row r="878" spans="1:13" x14ac:dyDescent="0.25">
      <c r="A878" s="126" t="s">
        <v>239</v>
      </c>
      <c r="B878" s="126" t="s">
        <v>240</v>
      </c>
      <c r="C878" s="126" t="s">
        <v>75</v>
      </c>
      <c r="D878" s="127">
        <v>1.345</v>
      </c>
      <c r="E878" s="128">
        <v>462</v>
      </c>
      <c r="F878" s="128">
        <v>127</v>
      </c>
      <c r="G878" s="126" t="s">
        <v>13746</v>
      </c>
      <c r="H878" s="126" t="s">
        <v>20164</v>
      </c>
      <c r="I878" s="126" t="s">
        <v>21085</v>
      </c>
      <c r="J878" s="126" t="s">
        <v>26232</v>
      </c>
      <c r="K878" s="9">
        <f>_xlfn.IFNA(VLOOKUP(Table5[[#This Row],[Section]],SubSill_Tier,2,FALSE),0)</f>
        <v>0</v>
      </c>
      <c r="L878" s="9" t="str">
        <f t="shared" si="22"/>
        <v/>
      </c>
      <c r="M878" s="205" t="str" cm="1">
        <f t="array" ref="M878">_xlfn.IFS(NOT(ISERROR(VLOOKUP(Table5[[#This Row],[Section]],TB_notTB,1,FALSE))),"No",LEFT(Table5[[#This Row],[Section]],3)="ETB","PLS",LEFT(Table5[[#This Row],[Section]],1)="7","PDB",NOT(ISBLANK(Table5[[#This Row],[Section]])),"No")</f>
        <v>No</v>
      </c>
    </row>
    <row r="879" spans="1:13" x14ac:dyDescent="0.25">
      <c r="A879" s="126" t="s">
        <v>241</v>
      </c>
      <c r="B879" s="126" t="s">
        <v>17222</v>
      </c>
      <c r="C879" s="126" t="s">
        <v>75</v>
      </c>
      <c r="D879" s="127">
        <v>1.1719999999999999</v>
      </c>
      <c r="E879" s="128">
        <v>556</v>
      </c>
      <c r="F879" s="128">
        <v>556</v>
      </c>
      <c r="G879" s="126" t="s">
        <v>13735</v>
      </c>
      <c r="H879" s="126" t="s">
        <v>20146</v>
      </c>
      <c r="I879" s="126" t="s">
        <v>20147</v>
      </c>
      <c r="J879" s="126" t="s">
        <v>26234</v>
      </c>
      <c r="K879" s="9">
        <f>_xlfn.IFNA(VLOOKUP(Table5[[#This Row],[Section]],SubSill_Tier,2,FALSE),0)</f>
        <v>0</v>
      </c>
      <c r="L879" s="9" t="str">
        <f t="shared" si="22"/>
        <v/>
      </c>
      <c r="M879" s="205" t="str" cm="1">
        <f t="array" ref="M879">_xlfn.IFS(NOT(ISERROR(VLOOKUP(Table5[[#This Row],[Section]],TB_notTB,1,FALSE))),"No",LEFT(Table5[[#This Row],[Section]],3)="ETB","PLS",LEFT(Table5[[#This Row],[Section]],1)="7","PDB",NOT(ISBLANK(Table5[[#This Row],[Section]])),"No")</f>
        <v>No</v>
      </c>
    </row>
    <row r="880" spans="1:13" x14ac:dyDescent="0.25">
      <c r="A880" s="126" t="s">
        <v>14778</v>
      </c>
      <c r="B880" s="126" t="s">
        <v>14779</v>
      </c>
      <c r="C880" s="126" t="s">
        <v>75</v>
      </c>
      <c r="D880" s="127">
        <v>0.77800000000000002</v>
      </c>
      <c r="E880" s="128">
        <v>287</v>
      </c>
      <c r="F880" s="128">
        <v>219</v>
      </c>
      <c r="G880" s="126" t="s">
        <v>14742</v>
      </c>
      <c r="H880" s="126" t="s">
        <v>20171</v>
      </c>
      <c r="I880" s="126" t="s">
        <v>21088</v>
      </c>
      <c r="J880" s="126" t="s">
        <v>26255</v>
      </c>
      <c r="K880" s="9">
        <f>_xlfn.IFNA(VLOOKUP(Table5[[#This Row],[Section]],SubSill_Tier,2,FALSE),0)</f>
        <v>0</v>
      </c>
      <c r="L880" s="9" t="str">
        <f t="shared" si="22"/>
        <v/>
      </c>
      <c r="M880" s="205" t="str" cm="1">
        <f t="array" ref="M880">_xlfn.IFS(NOT(ISERROR(VLOOKUP(Table5[[#This Row],[Section]],TB_notTB,1,FALSE))),"No",LEFT(Table5[[#This Row],[Section]],3)="ETB","PLS",LEFT(Table5[[#This Row],[Section]],1)="7","PDB",NOT(ISBLANK(Table5[[#This Row],[Section]])),"No")</f>
        <v>No</v>
      </c>
    </row>
    <row r="881" spans="1:13" x14ac:dyDescent="0.25">
      <c r="A881" s="126" t="s">
        <v>5823</v>
      </c>
      <c r="B881" s="126" t="s">
        <v>17222</v>
      </c>
      <c r="C881" s="126" t="s">
        <v>75</v>
      </c>
      <c r="D881" s="127">
        <v>1.5680000000000001</v>
      </c>
      <c r="E881" s="128">
        <v>319</v>
      </c>
      <c r="F881" s="128">
        <v>319</v>
      </c>
      <c r="G881" s="126" t="s">
        <v>13724</v>
      </c>
      <c r="H881" s="126" t="s">
        <v>20121</v>
      </c>
      <c r="I881" s="126" t="s">
        <v>20122</v>
      </c>
      <c r="J881" s="126" t="s">
        <v>26234</v>
      </c>
      <c r="K881" s="9">
        <f>_xlfn.IFNA(VLOOKUP(Table5[[#This Row],[Section]],SubSill_Tier,2,FALSE),0)</f>
        <v>0</v>
      </c>
      <c r="L881" s="9" t="str">
        <f t="shared" si="22"/>
        <v/>
      </c>
      <c r="M881" s="205" t="str" cm="1">
        <f t="array" ref="M881">_xlfn.IFS(NOT(ISERROR(VLOOKUP(Table5[[#This Row],[Section]],TB_notTB,1,FALSE))),"No",LEFT(Table5[[#This Row],[Section]],3)="ETB","PLS",LEFT(Table5[[#This Row],[Section]],1)="7","PDB",NOT(ISBLANK(Table5[[#This Row],[Section]])),"No")</f>
        <v>No</v>
      </c>
    </row>
    <row r="882" spans="1:13" x14ac:dyDescent="0.25">
      <c r="A882" s="126" t="s">
        <v>5824</v>
      </c>
      <c r="B882" s="126" t="s">
        <v>17222</v>
      </c>
      <c r="C882" s="126" t="s">
        <v>75</v>
      </c>
      <c r="D882" s="127">
        <v>3.4529999999999998</v>
      </c>
      <c r="E882" s="128">
        <v>323</v>
      </c>
      <c r="F882" s="128">
        <v>323</v>
      </c>
      <c r="G882" s="126" t="s">
        <v>13750</v>
      </c>
      <c r="H882" s="126" t="s">
        <v>20132</v>
      </c>
      <c r="I882" s="126" t="s">
        <v>20133</v>
      </c>
      <c r="J882" s="126" t="s">
        <v>26250</v>
      </c>
      <c r="K882" s="9">
        <f>_xlfn.IFNA(VLOOKUP(Table5[[#This Row],[Section]],SubSill_Tier,2,FALSE),0)</f>
        <v>0</v>
      </c>
      <c r="L882" s="9" t="str">
        <f t="shared" si="22"/>
        <v/>
      </c>
      <c r="M882" s="205" t="str" cm="1">
        <f t="array" ref="M882">_xlfn.IFS(NOT(ISERROR(VLOOKUP(Table5[[#This Row],[Section]],TB_notTB,1,FALSE))),"No",LEFT(Table5[[#This Row],[Section]],3)="ETB","PLS",LEFT(Table5[[#This Row],[Section]],1)="7","PDB",NOT(ISBLANK(Table5[[#This Row],[Section]])),"No")</f>
        <v>No</v>
      </c>
    </row>
    <row r="883" spans="1:13" x14ac:dyDescent="0.25">
      <c r="A883" s="126" t="s">
        <v>242</v>
      </c>
      <c r="B883" s="126" t="s">
        <v>17222</v>
      </c>
      <c r="C883" s="126" t="s">
        <v>98</v>
      </c>
      <c r="D883" s="127">
        <v>2.0099999999999998</v>
      </c>
      <c r="E883" s="128">
        <v>527</v>
      </c>
      <c r="F883" s="128">
        <v>100</v>
      </c>
      <c r="G883" s="126" t="s">
        <v>13736</v>
      </c>
      <c r="H883" s="126" t="s">
        <v>20148</v>
      </c>
      <c r="I883" s="126" t="s">
        <v>21073</v>
      </c>
      <c r="J883" s="126" t="s">
        <v>26232</v>
      </c>
      <c r="K883" s="9">
        <f>_xlfn.IFNA(VLOOKUP(Table5[[#This Row],[Section]],SubSill_Tier,2,FALSE),0)</f>
        <v>0</v>
      </c>
      <c r="L883" s="9" t="str">
        <f t="shared" si="22"/>
        <v/>
      </c>
      <c r="M883" s="205" t="str" cm="1">
        <f t="array" ref="M883">_xlfn.IFS(NOT(ISERROR(VLOOKUP(Table5[[#This Row],[Section]],TB_notTB,1,FALSE))),"No",LEFT(Table5[[#This Row],[Section]],3)="ETB","PLS",LEFT(Table5[[#This Row],[Section]],1)="7","PDB",NOT(ISBLANK(Table5[[#This Row],[Section]])),"No")</f>
        <v>No</v>
      </c>
    </row>
    <row r="884" spans="1:13" x14ac:dyDescent="0.25">
      <c r="A884" s="126" t="s">
        <v>5825</v>
      </c>
      <c r="B884" s="126" t="s">
        <v>17222</v>
      </c>
      <c r="C884" s="126" t="s">
        <v>75</v>
      </c>
      <c r="D884" s="127">
        <v>2.9329999999999998</v>
      </c>
      <c r="E884" s="128">
        <v>443</v>
      </c>
      <c r="F884" s="128">
        <v>443</v>
      </c>
      <c r="G884" s="126" t="s">
        <v>13750</v>
      </c>
      <c r="H884" s="126" t="s">
        <v>20121</v>
      </c>
      <c r="I884" s="126" t="s">
        <v>20122</v>
      </c>
      <c r="J884" s="126" t="s">
        <v>26234</v>
      </c>
      <c r="K884" s="9">
        <f>_xlfn.IFNA(VLOOKUP(Table5[[#This Row],[Section]],SubSill_Tier,2,FALSE),0)</f>
        <v>0</v>
      </c>
      <c r="L884" s="9" t="str">
        <f t="shared" si="22"/>
        <v/>
      </c>
      <c r="M884" s="205" t="str" cm="1">
        <f t="array" ref="M884">_xlfn.IFS(NOT(ISERROR(VLOOKUP(Table5[[#This Row],[Section]],TB_notTB,1,FALSE))),"No",LEFT(Table5[[#This Row],[Section]],3)="ETB","PLS",LEFT(Table5[[#This Row],[Section]],1)="7","PDB",NOT(ISBLANK(Table5[[#This Row],[Section]])),"No")</f>
        <v>No</v>
      </c>
    </row>
    <row r="885" spans="1:13" x14ac:dyDescent="0.25">
      <c r="A885" s="126" t="s">
        <v>12967</v>
      </c>
      <c r="B885" s="126" t="s">
        <v>13239</v>
      </c>
      <c r="C885" s="126" t="s">
        <v>75</v>
      </c>
      <c r="D885" s="127">
        <v>3.0019999999999998</v>
      </c>
      <c r="E885" s="128">
        <v>371</v>
      </c>
      <c r="F885" s="128">
        <v>371</v>
      </c>
      <c r="G885" s="126" t="s">
        <v>13716</v>
      </c>
      <c r="H885" s="126" t="s">
        <v>20167</v>
      </c>
      <c r="I885" s="126" t="s">
        <v>20168</v>
      </c>
      <c r="J885" s="126" t="s">
        <v>26236</v>
      </c>
      <c r="K885" s="9">
        <f>_xlfn.IFNA(VLOOKUP(Table5[[#This Row],[Section]],SubSill_Tier,2,FALSE),0)</f>
        <v>0</v>
      </c>
      <c r="L885" s="9" t="str">
        <f t="shared" si="22"/>
        <v/>
      </c>
      <c r="M885" s="205" t="str" cm="1">
        <f t="array" ref="M885">_xlfn.IFS(NOT(ISERROR(VLOOKUP(Table5[[#This Row],[Section]],TB_notTB,1,FALSE))),"No",LEFT(Table5[[#This Row],[Section]],3)="ETB","PLS",LEFT(Table5[[#This Row],[Section]],1)="7","PDB",NOT(ISBLANK(Table5[[#This Row],[Section]])),"No")</f>
        <v>No</v>
      </c>
    </row>
    <row r="886" spans="1:13" x14ac:dyDescent="0.25">
      <c r="A886" s="126" t="s">
        <v>5826</v>
      </c>
      <c r="B886" s="126" t="s">
        <v>12500</v>
      </c>
      <c r="C886" s="126" t="s">
        <v>75</v>
      </c>
      <c r="D886" s="127">
        <v>0.69399999999999995</v>
      </c>
      <c r="E886" s="128">
        <v>183</v>
      </c>
      <c r="F886" s="128">
        <v>183</v>
      </c>
      <c r="G886" s="126" t="s">
        <v>13757</v>
      </c>
      <c r="H886" s="126" t="s">
        <v>20121</v>
      </c>
      <c r="I886" s="126" t="s">
        <v>20122</v>
      </c>
      <c r="J886" s="126" t="s">
        <v>26234</v>
      </c>
      <c r="K886" s="9">
        <f>_xlfn.IFNA(VLOOKUP(Table5[[#This Row],[Section]],SubSill_Tier,2,FALSE),0)</f>
        <v>0</v>
      </c>
      <c r="L886" s="9" t="str">
        <f t="shared" si="22"/>
        <v>Wall</v>
      </c>
      <c r="M886" s="205" t="str" cm="1">
        <f t="array" ref="M886">_xlfn.IFS(NOT(ISERROR(VLOOKUP(Table5[[#This Row],[Section]],TB_notTB,1,FALSE))),"No",LEFT(Table5[[#This Row],[Section]],3)="ETB","PLS",LEFT(Table5[[#This Row],[Section]],1)="7","PDB",NOT(ISBLANK(Table5[[#This Row],[Section]])),"No")</f>
        <v>No</v>
      </c>
    </row>
    <row r="887" spans="1:13" x14ac:dyDescent="0.25">
      <c r="A887" s="126" t="s">
        <v>5827</v>
      </c>
      <c r="B887" s="126" t="s">
        <v>12501</v>
      </c>
      <c r="C887" s="126" t="s">
        <v>75</v>
      </c>
      <c r="D887" s="127">
        <v>2.1139999999999999</v>
      </c>
      <c r="E887" s="128">
        <v>448</v>
      </c>
      <c r="F887" s="128">
        <v>448</v>
      </c>
      <c r="G887" s="126" t="s">
        <v>13724</v>
      </c>
      <c r="H887" s="126" t="s">
        <v>21063</v>
      </c>
      <c r="I887" s="126" t="s">
        <v>21064</v>
      </c>
      <c r="J887" s="126" t="s">
        <v>26233</v>
      </c>
      <c r="K887" s="9">
        <f>_xlfn.IFNA(VLOOKUP(Table5[[#This Row],[Section]],SubSill_Tier,2,FALSE),0)</f>
        <v>0</v>
      </c>
      <c r="L887" s="9" t="str">
        <f t="shared" si="22"/>
        <v>Wall</v>
      </c>
      <c r="M887" s="205" t="str" cm="1">
        <f t="array" ref="M887">_xlfn.IFS(NOT(ISERROR(VLOOKUP(Table5[[#This Row],[Section]],TB_notTB,1,FALSE))),"No",LEFT(Table5[[#This Row],[Section]],3)="ETB","PLS",LEFT(Table5[[#This Row],[Section]],1)="7","PDB",NOT(ISBLANK(Table5[[#This Row],[Section]])),"No")</f>
        <v>No</v>
      </c>
    </row>
    <row r="888" spans="1:13" x14ac:dyDescent="0.25">
      <c r="A888" s="126" t="s">
        <v>5828</v>
      </c>
      <c r="B888" s="126" t="s">
        <v>12502</v>
      </c>
      <c r="C888" s="126" t="s">
        <v>75</v>
      </c>
      <c r="D888" s="127">
        <v>0.97299999999999998</v>
      </c>
      <c r="E888" s="128">
        <v>336</v>
      </c>
      <c r="F888" s="128">
        <v>336</v>
      </c>
      <c r="G888" s="126" t="s">
        <v>13724</v>
      </c>
      <c r="H888" s="126" t="s">
        <v>20121</v>
      </c>
      <c r="I888" s="126" t="s">
        <v>20122</v>
      </c>
      <c r="J888" s="126" t="s">
        <v>26234</v>
      </c>
      <c r="K888" s="9">
        <f>_xlfn.IFNA(VLOOKUP(Table5[[#This Row],[Section]],SubSill_Tier,2,FALSE),0)</f>
        <v>0</v>
      </c>
      <c r="L888" s="9" t="str">
        <f t="shared" si="22"/>
        <v>Wall</v>
      </c>
      <c r="M888" s="205" t="str" cm="1">
        <f t="array" ref="M888">_xlfn.IFS(NOT(ISERROR(VLOOKUP(Table5[[#This Row],[Section]],TB_notTB,1,FALSE))),"No",LEFT(Table5[[#This Row],[Section]],3)="ETB","PLS",LEFT(Table5[[#This Row],[Section]],1)="7","PDB",NOT(ISBLANK(Table5[[#This Row],[Section]])),"No")</f>
        <v>No</v>
      </c>
    </row>
    <row r="889" spans="1:13" x14ac:dyDescent="0.25">
      <c r="A889" s="126" t="s">
        <v>5829</v>
      </c>
      <c r="B889" s="126" t="s">
        <v>12503</v>
      </c>
      <c r="C889" s="126" t="s">
        <v>75</v>
      </c>
      <c r="D889" s="127">
        <v>0.81299999999999994</v>
      </c>
      <c r="E889" s="128">
        <v>202</v>
      </c>
      <c r="F889" s="128">
        <v>202</v>
      </c>
      <c r="G889" s="126" t="s">
        <v>13721</v>
      </c>
      <c r="H889" s="126" t="s">
        <v>21068</v>
      </c>
      <c r="I889" s="126" t="s">
        <v>21069</v>
      </c>
      <c r="J889" s="126" t="s">
        <v>26233</v>
      </c>
      <c r="K889" s="9">
        <f>_xlfn.IFNA(VLOOKUP(Table5[[#This Row],[Section]],SubSill_Tier,2,FALSE),0)</f>
        <v>0</v>
      </c>
      <c r="L889" s="9" t="str">
        <f t="shared" si="22"/>
        <v/>
      </c>
      <c r="M889" s="205" t="str" cm="1">
        <f t="array" ref="M889">_xlfn.IFS(NOT(ISERROR(VLOOKUP(Table5[[#This Row],[Section]],TB_notTB,1,FALSE))),"No",LEFT(Table5[[#This Row],[Section]],3)="ETB","PLS",LEFT(Table5[[#This Row],[Section]],1)="7","PDB",NOT(ISBLANK(Table5[[#This Row],[Section]])),"No")</f>
        <v>No</v>
      </c>
    </row>
    <row r="890" spans="1:13" x14ac:dyDescent="0.25">
      <c r="A890" s="126" t="s">
        <v>243</v>
      </c>
      <c r="B890" s="126" t="s">
        <v>244</v>
      </c>
      <c r="C890" s="126" t="s">
        <v>75</v>
      </c>
      <c r="D890" s="127">
        <v>1.3580000000000001</v>
      </c>
      <c r="E890" s="128">
        <v>445</v>
      </c>
      <c r="F890" s="128">
        <v>191</v>
      </c>
      <c r="G890" s="126" t="s">
        <v>13749</v>
      </c>
      <c r="H890" s="126" t="s">
        <v>20166</v>
      </c>
      <c r="I890" s="126" t="s">
        <v>21087</v>
      </c>
      <c r="J890" s="126" t="s">
        <v>26232</v>
      </c>
      <c r="K890" s="9">
        <f>_xlfn.IFNA(VLOOKUP(Table5[[#This Row],[Section]],SubSill_Tier,2,FALSE),0)</f>
        <v>0</v>
      </c>
      <c r="L890" s="9" t="str">
        <f t="shared" si="22"/>
        <v/>
      </c>
      <c r="M890" s="205" t="str" cm="1">
        <f t="array" ref="M890">_xlfn.IFS(NOT(ISERROR(VLOOKUP(Table5[[#This Row],[Section]],TB_notTB,1,FALSE))),"No",LEFT(Table5[[#This Row],[Section]],3)="ETB","PLS",LEFT(Table5[[#This Row],[Section]],1)="7","PDB",NOT(ISBLANK(Table5[[#This Row],[Section]])),"No")</f>
        <v>No</v>
      </c>
    </row>
    <row r="891" spans="1:13" x14ac:dyDescent="0.25">
      <c r="A891" s="126" t="s">
        <v>245</v>
      </c>
      <c r="B891" s="126" t="s">
        <v>17222</v>
      </c>
      <c r="C891" s="126" t="s">
        <v>98</v>
      </c>
      <c r="D891" s="127">
        <v>1.0780000000000001</v>
      </c>
      <c r="E891" s="128">
        <v>504</v>
      </c>
      <c r="F891" s="128">
        <v>504</v>
      </c>
      <c r="G891" s="126" t="s">
        <v>13711</v>
      </c>
      <c r="H891" s="126" t="s">
        <v>20119</v>
      </c>
      <c r="I891" s="126" t="s">
        <v>21054</v>
      </c>
      <c r="J891" s="126" t="s">
        <v>26232</v>
      </c>
      <c r="K891" s="9">
        <f>_xlfn.IFNA(VLOOKUP(Table5[[#This Row],[Section]],SubSill_Tier,2,FALSE),0)</f>
        <v>0</v>
      </c>
      <c r="L891" s="9" t="str">
        <f t="shared" si="22"/>
        <v/>
      </c>
      <c r="M891" s="205" t="str" cm="1">
        <f t="array" ref="M891">_xlfn.IFS(NOT(ISERROR(VLOOKUP(Table5[[#This Row],[Section]],TB_notTB,1,FALSE))),"No",LEFT(Table5[[#This Row],[Section]],3)="ETB","PLS",LEFT(Table5[[#This Row],[Section]],1)="7","PDB",NOT(ISBLANK(Table5[[#This Row],[Section]])),"No")</f>
        <v>No</v>
      </c>
    </row>
    <row r="892" spans="1:13" x14ac:dyDescent="0.25">
      <c r="A892" s="126" t="s">
        <v>246</v>
      </c>
      <c r="B892" s="126" t="s">
        <v>17222</v>
      </c>
      <c r="C892" s="126" t="s">
        <v>98</v>
      </c>
      <c r="D892" s="127">
        <v>0.64300000000000002</v>
      </c>
      <c r="E892" s="128">
        <v>297</v>
      </c>
      <c r="F892" s="128">
        <v>297</v>
      </c>
      <c r="G892" s="126" t="s">
        <v>13711</v>
      </c>
      <c r="H892" s="126" t="s">
        <v>20119</v>
      </c>
      <c r="I892" s="126" t="s">
        <v>21054</v>
      </c>
      <c r="J892" s="126" t="s">
        <v>26232</v>
      </c>
      <c r="K892" s="9">
        <f>_xlfn.IFNA(VLOOKUP(Table5[[#This Row],[Section]],SubSill_Tier,2,FALSE),0)</f>
        <v>0</v>
      </c>
      <c r="L892" s="9" t="str">
        <f t="shared" si="22"/>
        <v/>
      </c>
      <c r="M892" s="205" t="str" cm="1">
        <f t="array" ref="M892">_xlfn.IFS(NOT(ISERROR(VLOOKUP(Table5[[#This Row],[Section]],TB_notTB,1,FALSE))),"No",LEFT(Table5[[#This Row],[Section]],3)="ETB","PLS",LEFT(Table5[[#This Row],[Section]],1)="7","PDB",NOT(ISBLANK(Table5[[#This Row],[Section]])),"No")</f>
        <v>No</v>
      </c>
    </row>
    <row r="893" spans="1:13" x14ac:dyDescent="0.25">
      <c r="A893" s="126" t="s">
        <v>247</v>
      </c>
      <c r="B893" s="126" t="s">
        <v>17222</v>
      </c>
      <c r="C893" s="126" t="s">
        <v>98</v>
      </c>
      <c r="D893" s="127">
        <v>0.66</v>
      </c>
      <c r="E893" s="128">
        <v>246</v>
      </c>
      <c r="F893" s="128">
        <v>246</v>
      </c>
      <c r="G893" s="126" t="s">
        <v>13711</v>
      </c>
      <c r="H893" s="126" t="s">
        <v>20119</v>
      </c>
      <c r="I893" s="126" t="s">
        <v>21054</v>
      </c>
      <c r="J893" s="126" t="s">
        <v>26232</v>
      </c>
      <c r="K893" s="9">
        <f>_xlfn.IFNA(VLOOKUP(Table5[[#This Row],[Section]],SubSill_Tier,2,FALSE),0)</f>
        <v>0</v>
      </c>
      <c r="L893" s="9" t="str">
        <f t="shared" si="22"/>
        <v/>
      </c>
      <c r="M893" s="205" t="str" cm="1">
        <f t="array" ref="M893">_xlfn.IFS(NOT(ISERROR(VLOOKUP(Table5[[#This Row],[Section]],TB_notTB,1,FALSE))),"No",LEFT(Table5[[#This Row],[Section]],3)="ETB","PLS",LEFT(Table5[[#This Row],[Section]],1)="7","PDB",NOT(ISBLANK(Table5[[#This Row],[Section]])),"No")</f>
        <v>No</v>
      </c>
    </row>
    <row r="894" spans="1:13" x14ac:dyDescent="0.25">
      <c r="A894" s="126" t="s">
        <v>248</v>
      </c>
      <c r="B894" s="126" t="s">
        <v>17222</v>
      </c>
      <c r="C894" s="126" t="s">
        <v>98</v>
      </c>
      <c r="D894" s="127">
        <v>1.4390000000000001</v>
      </c>
      <c r="E894" s="128">
        <v>658</v>
      </c>
      <c r="F894" s="128">
        <v>658</v>
      </c>
      <c r="G894" s="126" t="s">
        <v>13711</v>
      </c>
      <c r="H894" s="126" t="s">
        <v>20119</v>
      </c>
      <c r="I894" s="126" t="s">
        <v>21054</v>
      </c>
      <c r="J894" s="126" t="s">
        <v>26232</v>
      </c>
      <c r="K894" s="9">
        <f>_xlfn.IFNA(VLOOKUP(Table5[[#This Row],[Section]],SubSill_Tier,2,FALSE),0)</f>
        <v>0</v>
      </c>
      <c r="L894" s="9" t="str">
        <f t="shared" si="22"/>
        <v/>
      </c>
      <c r="M894" s="205" t="str" cm="1">
        <f t="array" ref="M894">_xlfn.IFS(NOT(ISERROR(VLOOKUP(Table5[[#This Row],[Section]],TB_notTB,1,FALSE))),"No",LEFT(Table5[[#This Row],[Section]],3)="ETB","PLS",LEFT(Table5[[#This Row],[Section]],1)="7","PDB",NOT(ISBLANK(Table5[[#This Row],[Section]])),"No")</f>
        <v>No</v>
      </c>
    </row>
    <row r="895" spans="1:13" x14ac:dyDescent="0.25">
      <c r="A895" s="126" t="s">
        <v>249</v>
      </c>
      <c r="B895" s="126" t="s">
        <v>17222</v>
      </c>
      <c r="C895" s="126" t="s">
        <v>98</v>
      </c>
      <c r="D895" s="127">
        <v>0.92200000000000004</v>
      </c>
      <c r="E895" s="128">
        <v>411</v>
      </c>
      <c r="F895" s="128">
        <v>411</v>
      </c>
      <c r="G895" s="126" t="s">
        <v>13711</v>
      </c>
      <c r="H895" s="126" t="s">
        <v>20119</v>
      </c>
      <c r="I895" s="126" t="s">
        <v>21054</v>
      </c>
      <c r="J895" s="126" t="s">
        <v>26232</v>
      </c>
      <c r="K895" s="9">
        <f>_xlfn.IFNA(VLOOKUP(Table5[[#This Row],[Section]],SubSill_Tier,2,FALSE),0)</f>
        <v>0</v>
      </c>
      <c r="L895" s="9" t="str">
        <f t="shared" si="22"/>
        <v/>
      </c>
      <c r="M895" s="205" t="str" cm="1">
        <f t="array" ref="M895">_xlfn.IFS(NOT(ISERROR(VLOOKUP(Table5[[#This Row],[Section]],TB_notTB,1,FALSE))),"No",LEFT(Table5[[#This Row],[Section]],3)="ETB","PLS",LEFT(Table5[[#This Row],[Section]],1)="7","PDB",NOT(ISBLANK(Table5[[#This Row],[Section]])),"No")</f>
        <v>No</v>
      </c>
    </row>
    <row r="896" spans="1:13" x14ac:dyDescent="0.25">
      <c r="A896" s="126" t="s">
        <v>250</v>
      </c>
      <c r="B896" s="126" t="s">
        <v>17222</v>
      </c>
      <c r="C896" s="126" t="s">
        <v>75</v>
      </c>
      <c r="D896" s="127">
        <v>1.3520000000000001</v>
      </c>
      <c r="E896" s="128">
        <v>269</v>
      </c>
      <c r="F896" s="128">
        <v>269</v>
      </c>
      <c r="G896" s="126" t="s">
        <v>13746</v>
      </c>
      <c r="H896" s="126" t="s">
        <v>20164</v>
      </c>
      <c r="I896" s="126" t="s">
        <v>21085</v>
      </c>
      <c r="J896" s="126" t="s">
        <v>26232</v>
      </c>
      <c r="K896" s="9">
        <f>_xlfn.IFNA(VLOOKUP(Table5[[#This Row],[Section]],SubSill_Tier,2,FALSE),0)</f>
        <v>0</v>
      </c>
      <c r="L896" s="9" t="str">
        <f t="shared" si="22"/>
        <v/>
      </c>
      <c r="M896" s="205" t="str" cm="1">
        <f t="array" ref="M896">_xlfn.IFS(NOT(ISERROR(VLOOKUP(Table5[[#This Row],[Section]],TB_notTB,1,FALSE))),"No",LEFT(Table5[[#This Row],[Section]],3)="ETB","PLS",LEFT(Table5[[#This Row],[Section]],1)="7","PDB",NOT(ISBLANK(Table5[[#This Row],[Section]])),"No")</f>
        <v>No</v>
      </c>
    </row>
    <row r="897" spans="1:13" x14ac:dyDescent="0.25">
      <c r="A897" s="126" t="s">
        <v>251</v>
      </c>
      <c r="B897" s="126" t="s">
        <v>17222</v>
      </c>
      <c r="C897" s="126" t="s">
        <v>75</v>
      </c>
      <c r="D897" s="127">
        <v>1.014</v>
      </c>
      <c r="E897" s="128">
        <v>410</v>
      </c>
      <c r="F897" s="128">
        <v>410</v>
      </c>
      <c r="G897" s="126" t="s">
        <v>13744</v>
      </c>
      <c r="H897" s="126" t="s">
        <v>20161</v>
      </c>
      <c r="I897" s="126" t="s">
        <v>21083</v>
      </c>
      <c r="J897" s="126" t="s">
        <v>26241</v>
      </c>
      <c r="K897" s="9">
        <f>_xlfn.IFNA(VLOOKUP(Table5[[#This Row],[Section]],SubSill_Tier,2,FALSE),0)</f>
        <v>0</v>
      </c>
      <c r="L897" s="9" t="str">
        <f t="shared" si="22"/>
        <v/>
      </c>
      <c r="M897" s="205" t="str" cm="1">
        <f t="array" ref="M897">_xlfn.IFS(NOT(ISERROR(VLOOKUP(Table5[[#This Row],[Section]],TB_notTB,1,FALSE))),"No",LEFT(Table5[[#This Row],[Section]],3)="ETB","PLS",LEFT(Table5[[#This Row],[Section]],1)="7","PDB",NOT(ISBLANK(Table5[[#This Row],[Section]])),"No")</f>
        <v>No</v>
      </c>
    </row>
    <row r="898" spans="1:13" x14ac:dyDescent="0.25">
      <c r="A898" s="126" t="s">
        <v>5830</v>
      </c>
      <c r="B898" s="126" t="s">
        <v>17222</v>
      </c>
      <c r="C898" s="126" t="s">
        <v>75</v>
      </c>
      <c r="D898" s="127">
        <v>1.8</v>
      </c>
      <c r="E898" s="128">
        <v>448</v>
      </c>
      <c r="F898" s="128">
        <v>448</v>
      </c>
      <c r="G898" s="126" t="s">
        <v>13724</v>
      </c>
      <c r="H898" s="126" t="s">
        <v>20121</v>
      </c>
      <c r="I898" s="126" t="s">
        <v>20122</v>
      </c>
      <c r="J898" s="126" t="s">
        <v>26234</v>
      </c>
      <c r="K898" s="9">
        <f>_xlfn.IFNA(VLOOKUP(Table5[[#This Row],[Section]],SubSill_Tier,2,FALSE),0)</f>
        <v>0</v>
      </c>
      <c r="L898" s="9" t="str">
        <f t="shared" ref="L898:L961" si="23">IFERROR(IF(LEFT(G898,2)="AI",IF(_xlfn.NUMBERVALUE(IFERROR(LEFT(IF(ISERROR(FIND("X",UPPER(B898))),UPPER(B898),RIGHT(UPPER(B898),LEN(UPPER(B898))-FIND("~",SUBSTITUTE(UPPER(B898),"X","~",LEN(UPPER(B898))-LEN(SUBSTITUTE(UPPER(B898),"X","")))))),FIND(" ",IF(ISERROR(FIND("X",UPPER(B898))),UPPER(B898),RIGHT(UPPER(B898),LEN(UPPER(B898))-FIND("~",SUBSTITUTE(UPPER(B898),"X","~",LEN(UPPER(B898))-LEN(SUBSTITUTE(UPPER(B898),"X","")))))),1)-1),IF(ISERROR(FIND("X",UPPER(B898))),UPPER(B898),RIGHT(UPPER(B898),LEN(UPPER(B898))-FIND("~",SUBSTITUTE(UPPER(B898),"X","~",LEN(UPPER(B898))-LEN(SUBSTITUTE(UPPER(B898),"X",""))))))),".")&gt;=5,"Wall",""),""),"")</f>
        <v/>
      </c>
      <c r="M898" s="205" t="str" cm="1">
        <f t="array" ref="M898">_xlfn.IFS(NOT(ISERROR(VLOOKUP(Table5[[#This Row],[Section]],TB_notTB,1,FALSE))),"No",LEFT(Table5[[#This Row],[Section]],3)="ETB","PLS",LEFT(Table5[[#This Row],[Section]],1)="7","PDB",NOT(ISBLANK(Table5[[#This Row],[Section]])),"No")</f>
        <v>No</v>
      </c>
    </row>
    <row r="899" spans="1:13" x14ac:dyDescent="0.25">
      <c r="A899" s="126" t="s">
        <v>11609</v>
      </c>
      <c r="B899" s="126" t="s">
        <v>11610</v>
      </c>
      <c r="C899" s="126" t="s">
        <v>75</v>
      </c>
      <c r="D899" s="127">
        <v>0.76800000000000002</v>
      </c>
      <c r="E899" s="128">
        <v>241</v>
      </c>
      <c r="F899" s="128">
        <v>154</v>
      </c>
      <c r="G899" s="126" t="s">
        <v>13739</v>
      </c>
      <c r="H899" s="126" t="s">
        <v>20181</v>
      </c>
      <c r="I899" s="126" t="s">
        <v>13279</v>
      </c>
      <c r="J899" s="126" t="s">
        <v>26258</v>
      </c>
      <c r="K899" s="9">
        <f>_xlfn.IFNA(VLOOKUP(Table5[[#This Row],[Section]],SubSill_Tier,2,FALSE),0)</f>
        <v>0</v>
      </c>
      <c r="L899" s="9" t="str">
        <f t="shared" si="23"/>
        <v/>
      </c>
      <c r="M899" s="205" t="str" cm="1">
        <f t="array" ref="M899">_xlfn.IFS(NOT(ISERROR(VLOOKUP(Table5[[#This Row],[Section]],TB_notTB,1,FALSE))),"No",LEFT(Table5[[#This Row],[Section]],3)="ETB","PLS",LEFT(Table5[[#This Row],[Section]],1)="7","PDB",NOT(ISBLANK(Table5[[#This Row],[Section]])),"No")</f>
        <v>No</v>
      </c>
    </row>
    <row r="900" spans="1:13" x14ac:dyDescent="0.25">
      <c r="A900" s="126" t="s">
        <v>252</v>
      </c>
      <c r="B900" s="126" t="s">
        <v>17222</v>
      </c>
      <c r="C900" s="126" t="s">
        <v>98</v>
      </c>
      <c r="D900" s="127">
        <v>2.2109999999999999</v>
      </c>
      <c r="E900" s="128">
        <v>408</v>
      </c>
      <c r="F900" s="128">
        <v>408</v>
      </c>
      <c r="G900" s="126" t="s">
        <v>13728</v>
      </c>
      <c r="H900" s="126" t="s">
        <v>20137</v>
      </c>
      <c r="I900" s="126" t="s">
        <v>21066</v>
      </c>
      <c r="J900" s="126" t="s">
        <v>26232</v>
      </c>
      <c r="K900" s="9">
        <f>_xlfn.IFNA(VLOOKUP(Table5[[#This Row],[Section]],SubSill_Tier,2,FALSE),0)</f>
        <v>0</v>
      </c>
      <c r="L900" s="9" t="str">
        <f t="shared" si="23"/>
        <v/>
      </c>
      <c r="M900" s="205" t="str" cm="1">
        <f t="array" ref="M900">_xlfn.IFS(NOT(ISERROR(VLOOKUP(Table5[[#This Row],[Section]],TB_notTB,1,FALSE))),"No",LEFT(Table5[[#This Row],[Section]],3)="ETB","PLS",LEFT(Table5[[#This Row],[Section]],1)="7","PDB",NOT(ISBLANK(Table5[[#This Row],[Section]])),"No")</f>
        <v>No</v>
      </c>
    </row>
    <row r="901" spans="1:13" x14ac:dyDescent="0.25">
      <c r="A901" s="126" t="s">
        <v>253</v>
      </c>
      <c r="B901" s="126" t="s">
        <v>17222</v>
      </c>
      <c r="C901" s="126" t="s">
        <v>98</v>
      </c>
      <c r="D901" s="127">
        <v>0.97199999999999998</v>
      </c>
      <c r="E901" s="128">
        <v>295</v>
      </c>
      <c r="F901" s="128">
        <v>295</v>
      </c>
      <c r="G901" s="126" t="s">
        <v>13711</v>
      </c>
      <c r="H901" s="126" t="s">
        <v>20119</v>
      </c>
      <c r="I901" s="126" t="s">
        <v>21054</v>
      </c>
      <c r="J901" s="126" t="s">
        <v>26232</v>
      </c>
      <c r="K901" s="9">
        <f>_xlfn.IFNA(VLOOKUP(Table5[[#This Row],[Section]],SubSill_Tier,2,FALSE),0)</f>
        <v>0</v>
      </c>
      <c r="L901" s="9" t="str">
        <f t="shared" si="23"/>
        <v/>
      </c>
      <c r="M901" s="205" t="str" cm="1">
        <f t="array" ref="M901">_xlfn.IFS(NOT(ISERROR(VLOOKUP(Table5[[#This Row],[Section]],TB_notTB,1,FALSE))),"No",LEFT(Table5[[#This Row],[Section]],3)="ETB","PLS",LEFT(Table5[[#This Row],[Section]],1)="7","PDB",NOT(ISBLANK(Table5[[#This Row],[Section]])),"No")</f>
        <v>No</v>
      </c>
    </row>
    <row r="902" spans="1:13" x14ac:dyDescent="0.25">
      <c r="A902" s="126" t="s">
        <v>5831</v>
      </c>
      <c r="B902" s="126" t="s">
        <v>3598</v>
      </c>
      <c r="C902" s="126" t="s">
        <v>98</v>
      </c>
      <c r="D902" s="127">
        <v>3.5790000000000002</v>
      </c>
      <c r="E902" s="128">
        <v>436</v>
      </c>
      <c r="F902" s="128">
        <v>436</v>
      </c>
      <c r="G902" s="126" t="s">
        <v>13724</v>
      </c>
      <c r="H902" s="126" t="s">
        <v>20182</v>
      </c>
      <c r="I902" s="126" t="s">
        <v>22098</v>
      </c>
      <c r="J902" s="126" t="s">
        <v>26234</v>
      </c>
      <c r="K902" s="9">
        <f>_xlfn.IFNA(VLOOKUP(Table5[[#This Row],[Section]],SubSill_Tier,2,FALSE),0)</f>
        <v>0</v>
      </c>
      <c r="L902" s="9" t="str">
        <f t="shared" si="23"/>
        <v/>
      </c>
      <c r="M902" s="205" t="str" cm="1">
        <f t="array" ref="M902">_xlfn.IFS(NOT(ISERROR(VLOOKUP(Table5[[#This Row],[Section]],TB_notTB,1,FALSE))),"No",LEFT(Table5[[#This Row],[Section]],3)="ETB","PLS",LEFT(Table5[[#This Row],[Section]],1)="7","PDB",NOT(ISBLANK(Table5[[#This Row],[Section]])),"No")</f>
        <v>No</v>
      </c>
    </row>
    <row r="903" spans="1:13" x14ac:dyDescent="0.25">
      <c r="A903" s="126" t="s">
        <v>254</v>
      </c>
      <c r="B903" s="126" t="s">
        <v>255</v>
      </c>
      <c r="C903" s="126" t="s">
        <v>98</v>
      </c>
      <c r="D903" s="127">
        <v>1.139</v>
      </c>
      <c r="E903" s="128">
        <v>403</v>
      </c>
      <c r="F903" s="128">
        <v>205</v>
      </c>
      <c r="G903" s="126" t="s">
        <v>13749</v>
      </c>
      <c r="H903" s="126" t="s">
        <v>20166</v>
      </c>
      <c r="I903" s="126" t="s">
        <v>21087</v>
      </c>
      <c r="J903" s="126" t="s">
        <v>26232</v>
      </c>
      <c r="K903" s="9">
        <f>_xlfn.IFNA(VLOOKUP(Table5[[#This Row],[Section]],SubSill_Tier,2,FALSE),0)</f>
        <v>0</v>
      </c>
      <c r="L903" s="9" t="str">
        <f t="shared" si="23"/>
        <v/>
      </c>
      <c r="M903" s="205" t="str" cm="1">
        <f t="array" ref="M903">_xlfn.IFS(NOT(ISERROR(VLOOKUP(Table5[[#This Row],[Section]],TB_notTB,1,FALSE))),"No",LEFT(Table5[[#This Row],[Section]],3)="ETB","PLS",LEFT(Table5[[#This Row],[Section]],1)="7","PDB",NOT(ISBLANK(Table5[[#This Row],[Section]])),"No")</f>
        <v>No</v>
      </c>
    </row>
    <row r="904" spans="1:13" x14ac:dyDescent="0.25">
      <c r="A904" s="126" t="s">
        <v>256</v>
      </c>
      <c r="B904" s="126" t="s">
        <v>257</v>
      </c>
      <c r="C904" s="126" t="s">
        <v>98</v>
      </c>
      <c r="D904" s="127">
        <v>0.68799999999999994</v>
      </c>
      <c r="E904" s="128">
        <v>277</v>
      </c>
      <c r="F904" s="128">
        <v>161</v>
      </c>
      <c r="G904" s="126" t="s">
        <v>13749</v>
      </c>
      <c r="H904" s="126" t="s">
        <v>20166</v>
      </c>
      <c r="I904" s="126" t="s">
        <v>21087</v>
      </c>
      <c r="J904" s="126" t="s">
        <v>26232</v>
      </c>
      <c r="K904" s="9">
        <f>_xlfn.IFNA(VLOOKUP(Table5[[#This Row],[Section]],SubSill_Tier,2,FALSE),0)</f>
        <v>0</v>
      </c>
      <c r="L904" s="9" t="str">
        <f t="shared" si="23"/>
        <v/>
      </c>
      <c r="M904" s="205" t="str" cm="1">
        <f t="array" ref="M904">_xlfn.IFS(NOT(ISERROR(VLOOKUP(Table5[[#This Row],[Section]],TB_notTB,1,FALSE))),"No",LEFT(Table5[[#This Row],[Section]],3)="ETB","PLS",LEFT(Table5[[#This Row],[Section]],1)="7","PDB",NOT(ISBLANK(Table5[[#This Row],[Section]])),"No")</f>
        <v>No</v>
      </c>
    </row>
    <row r="905" spans="1:13" x14ac:dyDescent="0.25">
      <c r="A905" s="126" t="s">
        <v>5832</v>
      </c>
      <c r="B905" s="126" t="s">
        <v>5833</v>
      </c>
      <c r="C905" s="126" t="s">
        <v>75</v>
      </c>
      <c r="D905" s="127">
        <v>0.17799999999999999</v>
      </c>
      <c r="E905" s="128">
        <v>125</v>
      </c>
      <c r="F905" s="128">
        <v>100</v>
      </c>
      <c r="G905" s="126" t="s">
        <v>13716</v>
      </c>
      <c r="H905" s="126" t="s">
        <v>21094</v>
      </c>
      <c r="I905" s="126" t="s">
        <v>21095</v>
      </c>
      <c r="J905" s="126" t="s">
        <v>26233</v>
      </c>
      <c r="K905" s="9">
        <f>_xlfn.IFNA(VLOOKUP(Table5[[#This Row],[Section]],SubSill_Tier,2,FALSE),0)</f>
        <v>0</v>
      </c>
      <c r="L905" s="9" t="str">
        <f t="shared" si="23"/>
        <v>Wall</v>
      </c>
      <c r="M905" s="205" t="str" cm="1">
        <f t="array" ref="M905">_xlfn.IFS(NOT(ISERROR(VLOOKUP(Table5[[#This Row],[Section]],TB_notTB,1,FALSE))),"No",LEFT(Table5[[#This Row],[Section]],3)="ETB","PLS",LEFT(Table5[[#This Row],[Section]],1)="7","PDB",NOT(ISBLANK(Table5[[#This Row],[Section]])),"No")</f>
        <v>No</v>
      </c>
    </row>
    <row r="906" spans="1:13" x14ac:dyDescent="0.25">
      <c r="A906" s="126" t="s">
        <v>11611</v>
      </c>
      <c r="B906" s="126" t="s">
        <v>11612</v>
      </c>
      <c r="C906" s="126" t="s">
        <v>75</v>
      </c>
      <c r="D906" s="127">
        <v>4.68</v>
      </c>
      <c r="E906" s="128">
        <v>490</v>
      </c>
      <c r="F906" s="128">
        <v>490</v>
      </c>
      <c r="G906" s="126" t="s">
        <v>13742</v>
      </c>
      <c r="H906" s="126" t="s">
        <v>20193</v>
      </c>
      <c r="I906" s="126" t="s">
        <v>21096</v>
      </c>
      <c r="J906" s="126" t="s">
        <v>26252</v>
      </c>
      <c r="K906" s="9">
        <f>_xlfn.IFNA(VLOOKUP(Table5[[#This Row],[Section]],SubSill_Tier,2,FALSE),0)</f>
        <v>0</v>
      </c>
      <c r="L906" s="9" t="str">
        <f t="shared" si="23"/>
        <v/>
      </c>
      <c r="M906" s="205" t="str" cm="1">
        <f t="array" ref="M906">_xlfn.IFS(NOT(ISERROR(VLOOKUP(Table5[[#This Row],[Section]],TB_notTB,1,FALSE))),"No",LEFT(Table5[[#This Row],[Section]],3)="ETB","PLS",LEFT(Table5[[#This Row],[Section]],1)="7","PDB",NOT(ISBLANK(Table5[[#This Row],[Section]])),"No")</f>
        <v>No</v>
      </c>
    </row>
    <row r="907" spans="1:13" x14ac:dyDescent="0.25">
      <c r="A907" s="126" t="s">
        <v>14780</v>
      </c>
      <c r="B907" s="126" t="s">
        <v>14781</v>
      </c>
      <c r="C907" s="126" t="s">
        <v>75</v>
      </c>
      <c r="D907" s="127">
        <v>0.53600000000000003</v>
      </c>
      <c r="E907" s="128">
        <v>295</v>
      </c>
      <c r="F907" s="128">
        <v>140</v>
      </c>
      <c r="G907" s="126" t="s">
        <v>14749</v>
      </c>
      <c r="H907" s="126" t="s">
        <v>20177</v>
      </c>
      <c r="I907" s="126" t="s">
        <v>20178</v>
      </c>
      <c r="J907" s="126" t="s">
        <v>26257</v>
      </c>
      <c r="K907" s="9">
        <f>_xlfn.IFNA(VLOOKUP(Table5[[#This Row],[Section]],SubSill_Tier,2,FALSE),0)</f>
        <v>0</v>
      </c>
      <c r="L907" s="9" t="str">
        <f t="shared" si="23"/>
        <v/>
      </c>
      <c r="M907" s="205" t="str" cm="1">
        <f t="array" ref="M907">_xlfn.IFS(NOT(ISERROR(VLOOKUP(Table5[[#This Row],[Section]],TB_notTB,1,FALSE))),"No",LEFT(Table5[[#This Row],[Section]],3)="ETB","PLS",LEFT(Table5[[#This Row],[Section]],1)="7","PDB",NOT(ISBLANK(Table5[[#This Row],[Section]])),"No")</f>
        <v>No</v>
      </c>
    </row>
    <row r="908" spans="1:13" x14ac:dyDescent="0.25">
      <c r="A908" s="126" t="s">
        <v>5834</v>
      </c>
      <c r="B908" s="126" t="s">
        <v>17222</v>
      </c>
      <c r="C908" s="126" t="s">
        <v>98</v>
      </c>
      <c r="D908" s="127">
        <v>0.83099999999999996</v>
      </c>
      <c r="E908" s="128">
        <v>156</v>
      </c>
      <c r="F908" s="128">
        <v>156</v>
      </c>
      <c r="G908" s="126" t="s">
        <v>13750</v>
      </c>
      <c r="H908" s="126" t="s">
        <v>20121</v>
      </c>
      <c r="I908" s="126" t="s">
        <v>20122</v>
      </c>
      <c r="J908" s="126" t="s">
        <v>26234</v>
      </c>
      <c r="K908" s="9">
        <f>_xlfn.IFNA(VLOOKUP(Table5[[#This Row],[Section]],SubSill_Tier,2,FALSE),0)</f>
        <v>0</v>
      </c>
      <c r="L908" s="9" t="str">
        <f t="shared" si="23"/>
        <v/>
      </c>
      <c r="M908" s="205" t="str" cm="1">
        <f t="array" ref="M908">_xlfn.IFS(NOT(ISERROR(VLOOKUP(Table5[[#This Row],[Section]],TB_notTB,1,FALSE))),"No",LEFT(Table5[[#This Row],[Section]],3)="ETB","PLS",LEFT(Table5[[#This Row],[Section]],1)="7","PDB",NOT(ISBLANK(Table5[[#This Row],[Section]])),"No")</f>
        <v>No</v>
      </c>
    </row>
    <row r="909" spans="1:13" x14ac:dyDescent="0.25">
      <c r="A909" s="126" t="s">
        <v>5835</v>
      </c>
      <c r="B909" s="126" t="s">
        <v>17222</v>
      </c>
      <c r="C909" s="126" t="s">
        <v>98</v>
      </c>
      <c r="D909" s="127">
        <v>0.4</v>
      </c>
      <c r="E909" s="128">
        <v>208</v>
      </c>
      <c r="F909" s="128">
        <v>100</v>
      </c>
      <c r="G909" s="126" t="s">
        <v>13727</v>
      </c>
      <c r="H909" s="126" t="s">
        <v>20121</v>
      </c>
      <c r="I909" s="126" t="s">
        <v>20122</v>
      </c>
      <c r="J909" s="126" t="s">
        <v>26234</v>
      </c>
      <c r="K909" s="9">
        <f>_xlfn.IFNA(VLOOKUP(Table5[[#This Row],[Section]],SubSill_Tier,2,FALSE),0)</f>
        <v>0</v>
      </c>
      <c r="L909" s="9" t="str">
        <f t="shared" si="23"/>
        <v/>
      </c>
      <c r="M909" s="205" t="str" cm="1">
        <f t="array" ref="M909">_xlfn.IFS(NOT(ISERROR(VLOOKUP(Table5[[#This Row],[Section]],TB_notTB,1,FALSE))),"No",LEFT(Table5[[#This Row],[Section]],3)="ETB","PLS",LEFT(Table5[[#This Row],[Section]],1)="7","PDB",NOT(ISBLANK(Table5[[#This Row],[Section]])),"No")</f>
        <v>No</v>
      </c>
    </row>
    <row r="910" spans="1:13" x14ac:dyDescent="0.25">
      <c r="A910" s="126" t="s">
        <v>5836</v>
      </c>
      <c r="B910" s="126" t="s">
        <v>17222</v>
      </c>
      <c r="C910" s="126" t="s">
        <v>98</v>
      </c>
      <c r="D910" s="127">
        <v>0.35899999999999999</v>
      </c>
      <c r="E910" s="128">
        <v>110</v>
      </c>
      <c r="F910" s="128">
        <v>110</v>
      </c>
      <c r="G910" s="126" t="s">
        <v>13727</v>
      </c>
      <c r="H910" s="126" t="s">
        <v>20121</v>
      </c>
      <c r="I910" s="126" t="s">
        <v>20122</v>
      </c>
      <c r="J910" s="126" t="s">
        <v>26234</v>
      </c>
      <c r="K910" s="9">
        <f>_xlfn.IFNA(VLOOKUP(Table5[[#This Row],[Section]],SubSill_Tier,2,FALSE),0)</f>
        <v>0</v>
      </c>
      <c r="L910" s="9" t="str">
        <f t="shared" si="23"/>
        <v/>
      </c>
      <c r="M910" s="205" t="str" cm="1">
        <f t="array" ref="M910">_xlfn.IFS(NOT(ISERROR(VLOOKUP(Table5[[#This Row],[Section]],TB_notTB,1,FALSE))),"No",LEFT(Table5[[#This Row],[Section]],3)="ETB","PLS",LEFT(Table5[[#This Row],[Section]],1)="7","PDB",NOT(ISBLANK(Table5[[#This Row],[Section]])),"No")</f>
        <v>No</v>
      </c>
    </row>
    <row r="911" spans="1:13" x14ac:dyDescent="0.25">
      <c r="A911" s="126" t="s">
        <v>5837</v>
      </c>
      <c r="B911" s="126" t="s">
        <v>17222</v>
      </c>
      <c r="C911" s="126" t="s">
        <v>75</v>
      </c>
      <c r="D911" s="127">
        <v>1.24</v>
      </c>
      <c r="E911" s="128">
        <v>201</v>
      </c>
      <c r="F911" s="128">
        <v>201</v>
      </c>
      <c r="G911" s="126" t="s">
        <v>13719</v>
      </c>
      <c r="H911" s="126" t="s">
        <v>20128</v>
      </c>
      <c r="I911" s="126" t="s">
        <v>20129</v>
      </c>
      <c r="J911" s="126" t="s">
        <v>26236</v>
      </c>
      <c r="K911" s="9">
        <f>_xlfn.IFNA(VLOOKUP(Table5[[#This Row],[Section]],SubSill_Tier,2,FALSE),0)</f>
        <v>0</v>
      </c>
      <c r="L911" s="9" t="str">
        <f t="shared" si="23"/>
        <v/>
      </c>
      <c r="M911" s="205" t="str" cm="1">
        <f t="array" ref="M911">_xlfn.IFS(NOT(ISERROR(VLOOKUP(Table5[[#This Row],[Section]],TB_notTB,1,FALSE))),"No",LEFT(Table5[[#This Row],[Section]],3)="ETB","PLS",LEFT(Table5[[#This Row],[Section]],1)="7","PDB",NOT(ISBLANK(Table5[[#This Row],[Section]])),"No")</f>
        <v>No</v>
      </c>
    </row>
    <row r="912" spans="1:13" x14ac:dyDescent="0.25">
      <c r="A912" s="126" t="s">
        <v>5838</v>
      </c>
      <c r="B912" s="126" t="s">
        <v>5839</v>
      </c>
      <c r="C912" s="126" t="s">
        <v>75</v>
      </c>
      <c r="D912" s="127">
        <v>4.7699999999999996</v>
      </c>
      <c r="E912" s="128">
        <v>445</v>
      </c>
      <c r="F912" s="128">
        <v>445</v>
      </c>
      <c r="G912" s="126" t="s">
        <v>13716</v>
      </c>
      <c r="H912" s="126" t="s">
        <v>21094</v>
      </c>
      <c r="I912" s="126" t="s">
        <v>21095</v>
      </c>
      <c r="J912" s="126" t="s">
        <v>26237</v>
      </c>
      <c r="K912" s="9">
        <f>_xlfn.IFNA(VLOOKUP(Table5[[#This Row],[Section]],SubSill_Tier,2,FALSE),0)</f>
        <v>0</v>
      </c>
      <c r="L912" s="9" t="str">
        <f t="shared" si="23"/>
        <v/>
      </c>
      <c r="M912" s="205" t="str" cm="1">
        <f t="array" ref="M912">_xlfn.IFS(NOT(ISERROR(VLOOKUP(Table5[[#This Row],[Section]],TB_notTB,1,FALSE))),"No",LEFT(Table5[[#This Row],[Section]],3)="ETB","PLS",LEFT(Table5[[#This Row],[Section]],1)="7","PDB",NOT(ISBLANK(Table5[[#This Row],[Section]])),"No")</f>
        <v>No</v>
      </c>
    </row>
    <row r="913" spans="1:13" x14ac:dyDescent="0.25">
      <c r="A913" s="126" t="s">
        <v>11613</v>
      </c>
      <c r="B913" s="126" t="s">
        <v>17222</v>
      </c>
      <c r="C913" s="126" t="s">
        <v>75</v>
      </c>
      <c r="D913" s="127">
        <v>1.9039999999999999</v>
      </c>
      <c r="E913" s="128">
        <v>354</v>
      </c>
      <c r="F913" s="128">
        <v>354</v>
      </c>
      <c r="G913" s="126" t="s">
        <v>13761</v>
      </c>
      <c r="H913" s="126" t="s">
        <v>20256</v>
      </c>
      <c r="I913" s="126" t="s">
        <v>21097</v>
      </c>
      <c r="J913" s="126" t="s">
        <v>26259</v>
      </c>
      <c r="K913" s="9">
        <f>_xlfn.IFNA(VLOOKUP(Table5[[#This Row],[Section]],SubSill_Tier,2,FALSE),0)</f>
        <v>0</v>
      </c>
      <c r="L913" s="9" t="str">
        <f t="shared" si="23"/>
        <v/>
      </c>
      <c r="M913" s="205" t="str" cm="1">
        <f t="array" ref="M913">_xlfn.IFS(NOT(ISERROR(VLOOKUP(Table5[[#This Row],[Section]],TB_notTB,1,FALSE))),"No",LEFT(Table5[[#This Row],[Section]],3)="ETB","PLS",LEFT(Table5[[#This Row],[Section]],1)="7","PDB",NOT(ISBLANK(Table5[[#This Row],[Section]])),"No")</f>
        <v>No</v>
      </c>
    </row>
    <row r="914" spans="1:13" x14ac:dyDescent="0.25">
      <c r="A914" s="126" t="s">
        <v>5840</v>
      </c>
      <c r="B914" s="126" t="s">
        <v>17222</v>
      </c>
      <c r="C914" s="126" t="s">
        <v>75</v>
      </c>
      <c r="D914" s="127">
        <v>0.318</v>
      </c>
      <c r="E914" s="128">
        <v>138</v>
      </c>
      <c r="F914" s="128">
        <v>138</v>
      </c>
      <c r="G914" s="126" t="s">
        <v>13713</v>
      </c>
      <c r="H914" s="126" t="s">
        <v>20121</v>
      </c>
      <c r="I914" s="126" t="s">
        <v>20122</v>
      </c>
      <c r="J914" s="126" t="s">
        <v>26234</v>
      </c>
      <c r="K914" s="9">
        <f>_xlfn.IFNA(VLOOKUP(Table5[[#This Row],[Section]],SubSill_Tier,2,FALSE),0)</f>
        <v>0</v>
      </c>
      <c r="L914" s="9" t="str">
        <f t="shared" si="23"/>
        <v/>
      </c>
      <c r="M914" s="205" t="str" cm="1">
        <f t="array" ref="M914">_xlfn.IFS(NOT(ISERROR(VLOOKUP(Table5[[#This Row],[Section]],TB_notTB,1,FALSE))),"No",LEFT(Table5[[#This Row],[Section]],3)="ETB","PLS",LEFT(Table5[[#This Row],[Section]],1)="7","PDB",NOT(ISBLANK(Table5[[#This Row],[Section]])),"No")</f>
        <v>No</v>
      </c>
    </row>
    <row r="915" spans="1:13" x14ac:dyDescent="0.25">
      <c r="A915" s="126" t="s">
        <v>258</v>
      </c>
      <c r="B915" s="126" t="s">
        <v>17222</v>
      </c>
      <c r="C915" s="126" t="s">
        <v>98</v>
      </c>
      <c r="D915" s="127">
        <v>0.90700000000000003</v>
      </c>
      <c r="E915" s="128">
        <v>243</v>
      </c>
      <c r="F915" s="128">
        <v>243</v>
      </c>
      <c r="G915" s="126" t="s">
        <v>13711</v>
      </c>
      <c r="H915" s="126" t="s">
        <v>20119</v>
      </c>
      <c r="I915" s="126" t="s">
        <v>21054</v>
      </c>
      <c r="J915" s="126" t="s">
        <v>26232</v>
      </c>
      <c r="K915" s="9">
        <f>_xlfn.IFNA(VLOOKUP(Table5[[#This Row],[Section]],SubSill_Tier,2,FALSE),0)</f>
        <v>0</v>
      </c>
      <c r="L915" s="9" t="str">
        <f t="shared" si="23"/>
        <v/>
      </c>
      <c r="M915" s="205" t="str" cm="1">
        <f t="array" ref="M915">_xlfn.IFS(NOT(ISERROR(VLOOKUP(Table5[[#This Row],[Section]],TB_notTB,1,FALSE))),"No",LEFT(Table5[[#This Row],[Section]],3)="ETB","PLS",LEFT(Table5[[#This Row],[Section]],1)="7","PDB",NOT(ISBLANK(Table5[[#This Row],[Section]])),"No")</f>
        <v>No</v>
      </c>
    </row>
    <row r="916" spans="1:13" x14ac:dyDescent="0.25">
      <c r="A916" s="126" t="s">
        <v>14782</v>
      </c>
      <c r="B916" s="126" t="s">
        <v>14783</v>
      </c>
      <c r="C916" s="126" t="s">
        <v>75</v>
      </c>
      <c r="D916" s="127">
        <v>0.442</v>
      </c>
      <c r="E916" s="128">
        <v>206</v>
      </c>
      <c r="F916" s="128">
        <v>125</v>
      </c>
      <c r="G916" s="126" t="s">
        <v>14742</v>
      </c>
      <c r="H916" s="126" t="s">
        <v>20171</v>
      </c>
      <c r="I916" s="126" t="s">
        <v>21088</v>
      </c>
      <c r="J916" s="126" t="s">
        <v>26255</v>
      </c>
      <c r="K916" s="9">
        <f>_xlfn.IFNA(VLOOKUP(Table5[[#This Row],[Section]],SubSill_Tier,2,FALSE),0)</f>
        <v>0</v>
      </c>
      <c r="L916" s="9" t="str">
        <f t="shared" si="23"/>
        <v/>
      </c>
      <c r="M916" s="205" t="str" cm="1">
        <f t="array" ref="M916">_xlfn.IFS(NOT(ISERROR(VLOOKUP(Table5[[#This Row],[Section]],TB_notTB,1,FALSE))),"No",LEFT(Table5[[#This Row],[Section]],3)="ETB","PLS",LEFT(Table5[[#This Row],[Section]],1)="7","PDB",NOT(ISBLANK(Table5[[#This Row],[Section]])),"No")</f>
        <v>No</v>
      </c>
    </row>
    <row r="917" spans="1:13" x14ac:dyDescent="0.25">
      <c r="A917" s="126" t="s">
        <v>259</v>
      </c>
      <c r="B917" s="126" t="s">
        <v>260</v>
      </c>
      <c r="C917" s="126" t="s">
        <v>75</v>
      </c>
      <c r="D917" s="127">
        <v>1.7470000000000001</v>
      </c>
      <c r="E917" s="128">
        <v>301</v>
      </c>
      <c r="F917" s="128">
        <v>210</v>
      </c>
      <c r="G917" s="126" t="s">
        <v>13728</v>
      </c>
      <c r="H917" s="126" t="s">
        <v>20137</v>
      </c>
      <c r="I917" s="126" t="s">
        <v>21066</v>
      </c>
      <c r="J917" s="126" t="s">
        <v>26232</v>
      </c>
      <c r="K917" s="9">
        <f>_xlfn.IFNA(VLOOKUP(Table5[[#This Row],[Section]],SubSill_Tier,2,FALSE),0)</f>
        <v>0</v>
      </c>
      <c r="L917" s="9" t="str">
        <f t="shared" si="23"/>
        <v/>
      </c>
      <c r="M917" s="205" t="str" cm="1">
        <f t="array" ref="M917">_xlfn.IFS(NOT(ISERROR(VLOOKUP(Table5[[#This Row],[Section]],TB_notTB,1,FALSE))),"No",LEFT(Table5[[#This Row],[Section]],3)="ETB","PLS",LEFT(Table5[[#This Row],[Section]],1)="7","PDB",NOT(ISBLANK(Table5[[#This Row],[Section]])),"No")</f>
        <v>No</v>
      </c>
    </row>
    <row r="918" spans="1:13" x14ac:dyDescent="0.25">
      <c r="A918" s="126" t="s">
        <v>261</v>
      </c>
      <c r="B918" s="126" t="s">
        <v>262</v>
      </c>
      <c r="C918" s="126" t="s">
        <v>75</v>
      </c>
      <c r="D918" s="127">
        <v>1.18</v>
      </c>
      <c r="E918" s="128">
        <v>448</v>
      </c>
      <c r="F918" s="128">
        <v>143</v>
      </c>
      <c r="G918" s="126" t="s">
        <v>13746</v>
      </c>
      <c r="H918" s="126" t="s">
        <v>20164</v>
      </c>
      <c r="I918" s="126" t="s">
        <v>21085</v>
      </c>
      <c r="J918" s="126" t="s">
        <v>26232</v>
      </c>
      <c r="K918" s="9">
        <f>_xlfn.IFNA(VLOOKUP(Table5[[#This Row],[Section]],SubSill_Tier,2,FALSE),0)</f>
        <v>0</v>
      </c>
      <c r="L918" s="9" t="str">
        <f t="shared" si="23"/>
        <v/>
      </c>
      <c r="M918" s="205" t="str" cm="1">
        <f t="array" ref="M918">_xlfn.IFS(NOT(ISERROR(VLOOKUP(Table5[[#This Row],[Section]],TB_notTB,1,FALSE))),"No",LEFT(Table5[[#This Row],[Section]],3)="ETB","PLS",LEFT(Table5[[#This Row],[Section]],1)="7","PDB",NOT(ISBLANK(Table5[[#This Row],[Section]])),"No")</f>
        <v>No</v>
      </c>
    </row>
    <row r="919" spans="1:13" x14ac:dyDescent="0.25">
      <c r="A919" s="126" t="s">
        <v>263</v>
      </c>
      <c r="B919" s="126" t="s">
        <v>264</v>
      </c>
      <c r="C919" s="126" t="s">
        <v>75</v>
      </c>
      <c r="D919" s="127">
        <v>2.2719999999999998</v>
      </c>
      <c r="E919" s="128">
        <v>696</v>
      </c>
      <c r="F919" s="128">
        <v>212</v>
      </c>
      <c r="G919" s="126" t="s">
        <v>13746</v>
      </c>
      <c r="H919" s="126" t="s">
        <v>20164</v>
      </c>
      <c r="I919" s="126" t="s">
        <v>21085</v>
      </c>
      <c r="J919" s="126" t="s">
        <v>26232</v>
      </c>
      <c r="K919" s="9">
        <f>_xlfn.IFNA(VLOOKUP(Table5[[#This Row],[Section]],SubSill_Tier,2,FALSE),0)</f>
        <v>0</v>
      </c>
      <c r="L919" s="9" t="str">
        <f t="shared" si="23"/>
        <v/>
      </c>
      <c r="M919" s="205" t="str" cm="1">
        <f t="array" ref="M919">_xlfn.IFS(NOT(ISERROR(VLOOKUP(Table5[[#This Row],[Section]],TB_notTB,1,FALSE))),"No",LEFT(Table5[[#This Row],[Section]],3)="ETB","PLS",LEFT(Table5[[#This Row],[Section]],1)="7","PDB",NOT(ISBLANK(Table5[[#This Row],[Section]])),"No")</f>
        <v>No</v>
      </c>
    </row>
    <row r="920" spans="1:13" x14ac:dyDescent="0.25">
      <c r="A920" s="126" t="s">
        <v>11614</v>
      </c>
      <c r="B920" s="126" t="s">
        <v>11615</v>
      </c>
      <c r="C920" s="126" t="s">
        <v>75</v>
      </c>
      <c r="D920" s="127">
        <v>0.57499999999999996</v>
      </c>
      <c r="E920" s="128">
        <v>275</v>
      </c>
      <c r="F920" s="128">
        <v>250</v>
      </c>
      <c r="G920" s="126" t="s">
        <v>13733</v>
      </c>
      <c r="H920" s="126" t="s">
        <v>21098</v>
      </c>
      <c r="I920" s="126" t="s">
        <v>21099</v>
      </c>
      <c r="J920" s="126" t="s">
        <v>26254</v>
      </c>
      <c r="K920" s="9">
        <f>_xlfn.IFNA(VLOOKUP(Table5[[#This Row],[Section]],SubSill_Tier,2,FALSE),0)</f>
        <v>0</v>
      </c>
      <c r="L920" s="9" t="str">
        <f t="shared" si="23"/>
        <v/>
      </c>
      <c r="M920" s="205" t="str" cm="1">
        <f t="array" ref="M920">_xlfn.IFS(NOT(ISERROR(VLOOKUP(Table5[[#This Row],[Section]],TB_notTB,1,FALSE))),"No",LEFT(Table5[[#This Row],[Section]],3)="ETB","PLS",LEFT(Table5[[#This Row],[Section]],1)="7","PDB",NOT(ISBLANK(Table5[[#This Row],[Section]])),"No")</f>
        <v>No</v>
      </c>
    </row>
    <row r="921" spans="1:13" x14ac:dyDescent="0.25">
      <c r="A921" s="126" t="s">
        <v>11616</v>
      </c>
      <c r="B921" s="126" t="s">
        <v>11617</v>
      </c>
      <c r="C921" s="126" t="s">
        <v>75</v>
      </c>
      <c r="D921" s="127">
        <v>0.747</v>
      </c>
      <c r="E921" s="128">
        <v>365</v>
      </c>
      <c r="F921" s="128">
        <v>350</v>
      </c>
      <c r="G921" s="126" t="s">
        <v>13739</v>
      </c>
      <c r="H921" s="126" t="s">
        <v>20181</v>
      </c>
      <c r="I921" s="126" t="s">
        <v>13279</v>
      </c>
      <c r="J921" s="126" t="s">
        <v>26258</v>
      </c>
      <c r="K921" s="9">
        <f>_xlfn.IFNA(VLOOKUP(Table5[[#This Row],[Section]],SubSill_Tier,2,FALSE),0)</f>
        <v>0</v>
      </c>
      <c r="L921" s="9" t="str">
        <f t="shared" si="23"/>
        <v/>
      </c>
      <c r="M921" s="205" t="str" cm="1">
        <f t="array" ref="M921">_xlfn.IFS(NOT(ISERROR(VLOOKUP(Table5[[#This Row],[Section]],TB_notTB,1,FALSE))),"No",LEFT(Table5[[#This Row],[Section]],3)="ETB","PLS",LEFT(Table5[[#This Row],[Section]],1)="7","PDB",NOT(ISBLANK(Table5[[#This Row],[Section]])),"No")</f>
        <v>No</v>
      </c>
    </row>
    <row r="922" spans="1:13" x14ac:dyDescent="0.25">
      <c r="A922" s="126" t="s">
        <v>11618</v>
      </c>
      <c r="B922" s="126" t="s">
        <v>11619</v>
      </c>
      <c r="C922" s="126" t="s">
        <v>98</v>
      </c>
      <c r="D922" s="127">
        <v>0.28399999999999997</v>
      </c>
      <c r="E922" s="128">
        <v>143</v>
      </c>
      <c r="F922" s="128">
        <v>143</v>
      </c>
      <c r="G922" s="126" t="s">
        <v>13761</v>
      </c>
      <c r="H922" s="126" t="s">
        <v>20256</v>
      </c>
      <c r="I922" s="126" t="s">
        <v>21097</v>
      </c>
      <c r="J922" s="126" t="s">
        <v>26259</v>
      </c>
      <c r="K922" s="9">
        <f>_xlfn.IFNA(VLOOKUP(Table5[[#This Row],[Section]],SubSill_Tier,2,FALSE),0)</f>
        <v>0</v>
      </c>
      <c r="L922" s="9" t="str">
        <f t="shared" si="23"/>
        <v/>
      </c>
      <c r="M922" s="205" t="str" cm="1">
        <f t="array" ref="M922">_xlfn.IFS(NOT(ISERROR(VLOOKUP(Table5[[#This Row],[Section]],TB_notTB,1,FALSE))),"No",LEFT(Table5[[#This Row],[Section]],3)="ETB","PLS",LEFT(Table5[[#This Row],[Section]],1)="7","PDB",NOT(ISBLANK(Table5[[#This Row],[Section]])),"No")</f>
        <v>No</v>
      </c>
    </row>
    <row r="923" spans="1:13" x14ac:dyDescent="0.25">
      <c r="A923" s="126" t="s">
        <v>5841</v>
      </c>
      <c r="B923" s="126" t="s">
        <v>3598</v>
      </c>
      <c r="C923" s="126" t="s">
        <v>98</v>
      </c>
      <c r="D923" s="127">
        <v>2.4409999999999998</v>
      </c>
      <c r="E923" s="128">
        <v>270</v>
      </c>
      <c r="F923" s="128">
        <v>270</v>
      </c>
      <c r="G923" s="126" t="s">
        <v>13724</v>
      </c>
      <c r="H923" s="126" t="s">
        <v>20186</v>
      </c>
      <c r="I923" s="126" t="s">
        <v>22099</v>
      </c>
      <c r="J923" s="126" t="s">
        <v>26234</v>
      </c>
      <c r="K923" s="9">
        <f>_xlfn.IFNA(VLOOKUP(Table5[[#This Row],[Section]],SubSill_Tier,2,FALSE),0)</f>
        <v>0</v>
      </c>
      <c r="L923" s="9" t="str">
        <f t="shared" si="23"/>
        <v/>
      </c>
      <c r="M923" s="205" t="str" cm="1">
        <f t="array" ref="M923">_xlfn.IFS(NOT(ISERROR(VLOOKUP(Table5[[#This Row],[Section]],TB_notTB,1,FALSE))),"No",LEFT(Table5[[#This Row],[Section]],3)="ETB","PLS",LEFT(Table5[[#This Row],[Section]],1)="7","PDB",NOT(ISBLANK(Table5[[#This Row],[Section]])),"No")</f>
        <v>No</v>
      </c>
    </row>
    <row r="924" spans="1:13" x14ac:dyDescent="0.25">
      <c r="A924" s="126" t="s">
        <v>5842</v>
      </c>
      <c r="B924" s="126" t="s">
        <v>12504</v>
      </c>
      <c r="C924" s="126" t="s">
        <v>75</v>
      </c>
      <c r="D924" s="127">
        <v>1.514</v>
      </c>
      <c r="E924" s="128">
        <v>320</v>
      </c>
      <c r="F924" s="128">
        <v>320</v>
      </c>
      <c r="G924" s="126" t="s">
        <v>13724</v>
      </c>
      <c r="H924" s="126" t="s">
        <v>21063</v>
      </c>
      <c r="I924" s="126" t="s">
        <v>21064</v>
      </c>
      <c r="J924" s="126" t="s">
        <v>26233</v>
      </c>
      <c r="K924" s="9">
        <f>_xlfn.IFNA(VLOOKUP(Table5[[#This Row],[Section]],SubSill_Tier,2,FALSE),0)</f>
        <v>0</v>
      </c>
      <c r="L924" s="9" t="str">
        <f t="shared" si="23"/>
        <v>Wall</v>
      </c>
      <c r="M924" s="205" t="str" cm="1">
        <f t="array" ref="M924">_xlfn.IFS(NOT(ISERROR(VLOOKUP(Table5[[#This Row],[Section]],TB_notTB,1,FALSE))),"No",LEFT(Table5[[#This Row],[Section]],3)="ETB","PLS",LEFT(Table5[[#This Row],[Section]],1)="7","PDB",NOT(ISBLANK(Table5[[#This Row],[Section]])),"No")</f>
        <v>No</v>
      </c>
    </row>
    <row r="925" spans="1:13" x14ac:dyDescent="0.25">
      <c r="A925" s="126" t="s">
        <v>5843</v>
      </c>
      <c r="B925" s="126" t="s">
        <v>12505</v>
      </c>
      <c r="C925" s="126" t="s">
        <v>75</v>
      </c>
      <c r="D925" s="127">
        <v>1.615</v>
      </c>
      <c r="E925" s="128">
        <v>267</v>
      </c>
      <c r="F925" s="128">
        <v>267</v>
      </c>
      <c r="G925" s="126" t="s">
        <v>13724</v>
      </c>
      <c r="H925" s="126" t="s">
        <v>21063</v>
      </c>
      <c r="I925" s="126" t="s">
        <v>21064</v>
      </c>
      <c r="J925" s="126" t="s">
        <v>26233</v>
      </c>
      <c r="K925" s="9">
        <f>_xlfn.IFNA(VLOOKUP(Table5[[#This Row],[Section]],SubSill_Tier,2,FALSE),0)</f>
        <v>0</v>
      </c>
      <c r="L925" s="9" t="str">
        <f t="shared" si="23"/>
        <v>Wall</v>
      </c>
      <c r="M925" s="205" t="str" cm="1">
        <f t="array" ref="M925">_xlfn.IFS(NOT(ISERROR(VLOOKUP(Table5[[#This Row],[Section]],TB_notTB,1,FALSE))),"No",LEFT(Table5[[#This Row],[Section]],3)="ETB","PLS",LEFT(Table5[[#This Row],[Section]],1)="7","PDB",NOT(ISBLANK(Table5[[#This Row],[Section]])),"No")</f>
        <v>No</v>
      </c>
    </row>
    <row r="926" spans="1:13" x14ac:dyDescent="0.25">
      <c r="A926" s="126" t="s">
        <v>5844</v>
      </c>
      <c r="B926" s="126" t="s">
        <v>5845</v>
      </c>
      <c r="C926" s="126" t="s">
        <v>75</v>
      </c>
      <c r="D926" s="127">
        <v>0.73699999999999999</v>
      </c>
      <c r="E926" s="128">
        <v>138</v>
      </c>
      <c r="F926" s="128">
        <v>138</v>
      </c>
      <c r="G926" s="126" t="s">
        <v>13724</v>
      </c>
      <c r="H926" s="126" t="s">
        <v>20121</v>
      </c>
      <c r="I926" s="126" t="s">
        <v>20122</v>
      </c>
      <c r="J926" s="126" t="s">
        <v>26234</v>
      </c>
      <c r="K926" s="9">
        <f>_xlfn.IFNA(VLOOKUP(Table5[[#This Row],[Section]],SubSill_Tier,2,FALSE),0)</f>
        <v>0</v>
      </c>
      <c r="L926" s="9" t="str">
        <f t="shared" si="23"/>
        <v>Wall</v>
      </c>
      <c r="M926" s="205" t="str" cm="1">
        <f t="array" ref="M926">_xlfn.IFS(NOT(ISERROR(VLOOKUP(Table5[[#This Row],[Section]],TB_notTB,1,FALSE))),"No",LEFT(Table5[[#This Row],[Section]],3)="ETB","PLS",LEFT(Table5[[#This Row],[Section]],1)="7","PDB",NOT(ISBLANK(Table5[[#This Row],[Section]])),"No")</f>
        <v>No</v>
      </c>
    </row>
    <row r="927" spans="1:13" x14ac:dyDescent="0.25">
      <c r="A927" s="126" t="s">
        <v>5846</v>
      </c>
      <c r="B927" s="126" t="s">
        <v>5847</v>
      </c>
      <c r="C927" s="126" t="s">
        <v>75</v>
      </c>
      <c r="D927" s="127">
        <v>1.1739999999999999</v>
      </c>
      <c r="E927" s="128">
        <v>188</v>
      </c>
      <c r="F927" s="128">
        <v>188</v>
      </c>
      <c r="G927" s="126" t="s">
        <v>13724</v>
      </c>
      <c r="H927" s="126" t="s">
        <v>20121</v>
      </c>
      <c r="I927" s="126" t="s">
        <v>20122</v>
      </c>
      <c r="J927" s="126" t="s">
        <v>26234</v>
      </c>
      <c r="K927" s="9">
        <f>_xlfn.IFNA(VLOOKUP(Table5[[#This Row],[Section]],SubSill_Tier,2,FALSE),0)</f>
        <v>0</v>
      </c>
      <c r="L927" s="9" t="str">
        <f t="shared" si="23"/>
        <v>Wall</v>
      </c>
      <c r="M927" s="205" t="str" cm="1">
        <f t="array" ref="M927">_xlfn.IFS(NOT(ISERROR(VLOOKUP(Table5[[#This Row],[Section]],TB_notTB,1,FALSE))),"No",LEFT(Table5[[#This Row],[Section]],3)="ETB","PLS",LEFT(Table5[[#This Row],[Section]],1)="7","PDB",NOT(ISBLANK(Table5[[#This Row],[Section]])),"No")</f>
        <v>No</v>
      </c>
    </row>
    <row r="928" spans="1:13" x14ac:dyDescent="0.25">
      <c r="A928" s="126" t="s">
        <v>5848</v>
      </c>
      <c r="B928" s="126" t="s">
        <v>5849</v>
      </c>
      <c r="C928" s="126" t="s">
        <v>75</v>
      </c>
      <c r="D928" s="127">
        <v>0.86899999999999999</v>
      </c>
      <c r="E928" s="128">
        <v>221</v>
      </c>
      <c r="F928" s="128">
        <v>148</v>
      </c>
      <c r="G928" s="126" t="s">
        <v>13720</v>
      </c>
      <c r="H928" s="126" t="s">
        <v>20130</v>
      </c>
      <c r="I928" s="126" t="s">
        <v>20131</v>
      </c>
      <c r="J928" s="126" t="s">
        <v>26235</v>
      </c>
      <c r="K928" s="9">
        <f>_xlfn.IFNA(VLOOKUP(Table5[[#This Row],[Section]],SubSill_Tier,2,FALSE),0)</f>
        <v>0</v>
      </c>
      <c r="L928" s="9" t="str">
        <f t="shared" si="23"/>
        <v/>
      </c>
      <c r="M928" s="205" t="str" cm="1">
        <f t="array" ref="M928">_xlfn.IFS(NOT(ISERROR(VLOOKUP(Table5[[#This Row],[Section]],TB_notTB,1,FALSE))),"No",LEFT(Table5[[#This Row],[Section]],3)="ETB","PLS",LEFT(Table5[[#This Row],[Section]],1)="7","PDB",NOT(ISBLANK(Table5[[#This Row],[Section]])),"No")</f>
        <v>No</v>
      </c>
    </row>
    <row r="929" spans="1:13" x14ac:dyDescent="0.25">
      <c r="A929" s="126" t="s">
        <v>11620</v>
      </c>
      <c r="B929" s="126" t="s">
        <v>11621</v>
      </c>
      <c r="C929" s="126" t="s">
        <v>75</v>
      </c>
      <c r="D929" s="127">
        <v>0.85599999999999998</v>
      </c>
      <c r="E929" s="128">
        <v>317</v>
      </c>
      <c r="F929" s="128">
        <v>117</v>
      </c>
      <c r="G929" s="126" t="s">
        <v>13760</v>
      </c>
      <c r="H929" s="126" t="s">
        <v>20184</v>
      </c>
      <c r="I929" s="126" t="s">
        <v>21100</v>
      </c>
      <c r="J929" s="126" t="s">
        <v>26254</v>
      </c>
      <c r="K929" s="9">
        <f>_xlfn.IFNA(VLOOKUP(Table5[[#This Row],[Section]],SubSill_Tier,2,FALSE),0)</f>
        <v>0</v>
      </c>
      <c r="L929" s="9" t="str">
        <f t="shared" si="23"/>
        <v/>
      </c>
      <c r="M929" s="205" t="str" cm="1">
        <f t="array" ref="M929">_xlfn.IFS(NOT(ISERROR(VLOOKUP(Table5[[#This Row],[Section]],TB_notTB,1,FALSE))),"No",LEFT(Table5[[#This Row],[Section]],3)="ETB","PLS",LEFT(Table5[[#This Row],[Section]],1)="7","PDB",NOT(ISBLANK(Table5[[#This Row],[Section]])),"No")</f>
        <v>No</v>
      </c>
    </row>
    <row r="930" spans="1:13" x14ac:dyDescent="0.25">
      <c r="A930" s="126" t="s">
        <v>11622</v>
      </c>
      <c r="B930" s="126" t="s">
        <v>21564</v>
      </c>
      <c r="C930" s="126" t="s">
        <v>75</v>
      </c>
      <c r="D930" s="127">
        <v>1.46</v>
      </c>
      <c r="E930" s="128">
        <v>492</v>
      </c>
      <c r="F930" s="128">
        <v>220</v>
      </c>
      <c r="G930" s="126" t="s">
        <v>21101</v>
      </c>
      <c r="H930" s="126" t="s">
        <v>21102</v>
      </c>
      <c r="I930" s="126" t="s">
        <v>20188</v>
      </c>
      <c r="J930" s="126" t="s">
        <v>26254</v>
      </c>
      <c r="K930" s="9">
        <f>_xlfn.IFNA(VLOOKUP(Table5[[#This Row],[Section]],SubSill_Tier,2,FALSE),0)</f>
        <v>0</v>
      </c>
      <c r="L930" s="9" t="str">
        <f t="shared" si="23"/>
        <v/>
      </c>
      <c r="M930" s="205" t="str" cm="1">
        <f t="array" ref="M930">_xlfn.IFS(NOT(ISERROR(VLOOKUP(Table5[[#This Row],[Section]],TB_notTB,1,FALSE))),"No",LEFT(Table5[[#This Row],[Section]],3)="ETB","PLS",LEFT(Table5[[#This Row],[Section]],1)="7","PDB",NOT(ISBLANK(Table5[[#This Row],[Section]])),"No")</f>
        <v>No</v>
      </c>
    </row>
    <row r="931" spans="1:13" x14ac:dyDescent="0.25">
      <c r="A931" s="126" t="s">
        <v>5850</v>
      </c>
      <c r="B931" s="126" t="s">
        <v>27717</v>
      </c>
      <c r="C931" s="126" t="s">
        <v>75</v>
      </c>
      <c r="D931" s="127">
        <v>0.40500000000000003</v>
      </c>
      <c r="E931" s="128">
        <v>149</v>
      </c>
      <c r="F931" s="128">
        <v>100</v>
      </c>
      <c r="G931" s="126" t="s">
        <v>13720</v>
      </c>
      <c r="H931" s="126" t="s">
        <v>20130</v>
      </c>
      <c r="I931" s="126" t="s">
        <v>20131</v>
      </c>
      <c r="J931" s="126" t="s">
        <v>26242</v>
      </c>
      <c r="K931" s="9">
        <f>_xlfn.IFNA(VLOOKUP(Table5[[#This Row],[Section]],SubSill_Tier,2,FALSE),0)</f>
        <v>0</v>
      </c>
      <c r="L931" s="9" t="str">
        <f t="shared" si="23"/>
        <v/>
      </c>
      <c r="M931" s="205" t="str" cm="1">
        <f t="array" ref="M931">_xlfn.IFS(NOT(ISERROR(VLOOKUP(Table5[[#This Row],[Section]],TB_notTB,1,FALSE))),"No",LEFT(Table5[[#This Row],[Section]],3)="ETB","PLS",LEFT(Table5[[#This Row],[Section]],1)="7","PDB",NOT(ISBLANK(Table5[[#This Row],[Section]])),"No")</f>
        <v>No</v>
      </c>
    </row>
    <row r="932" spans="1:13" x14ac:dyDescent="0.25">
      <c r="A932" s="126" t="s">
        <v>5851</v>
      </c>
      <c r="B932" s="126" t="s">
        <v>5852</v>
      </c>
      <c r="C932" s="126" t="s">
        <v>75</v>
      </c>
      <c r="D932" s="127">
        <v>2.141</v>
      </c>
      <c r="E932" s="128">
        <v>653</v>
      </c>
      <c r="F932" s="128">
        <v>260</v>
      </c>
      <c r="G932" s="126" t="s">
        <v>13738</v>
      </c>
      <c r="H932" s="126" t="s">
        <v>21103</v>
      </c>
      <c r="I932" s="126" t="s">
        <v>21104</v>
      </c>
      <c r="J932" s="126" t="s">
        <v>26233</v>
      </c>
      <c r="K932" s="9">
        <f>_xlfn.IFNA(VLOOKUP(Table5[[#This Row],[Section]],SubSill_Tier,2,FALSE),0)</f>
        <v>0</v>
      </c>
      <c r="L932" s="9" t="str">
        <f t="shared" si="23"/>
        <v/>
      </c>
      <c r="M932" s="205" t="str" cm="1">
        <f t="array" ref="M932">_xlfn.IFS(NOT(ISERROR(VLOOKUP(Table5[[#This Row],[Section]],TB_notTB,1,FALSE))),"No",LEFT(Table5[[#This Row],[Section]],3)="ETB","PLS",LEFT(Table5[[#This Row],[Section]],1)="7","PDB",NOT(ISBLANK(Table5[[#This Row],[Section]])),"No")</f>
        <v>No</v>
      </c>
    </row>
    <row r="933" spans="1:13" x14ac:dyDescent="0.25">
      <c r="A933" s="126" t="s">
        <v>5853</v>
      </c>
      <c r="B933" s="126" t="s">
        <v>5854</v>
      </c>
      <c r="C933" s="126" t="s">
        <v>75</v>
      </c>
      <c r="D933" s="127">
        <v>0.82299999999999995</v>
      </c>
      <c r="E933" s="128">
        <v>279</v>
      </c>
      <c r="F933" s="128">
        <v>279</v>
      </c>
      <c r="G933" s="126" t="s">
        <v>13738</v>
      </c>
      <c r="H933" s="126" t="s">
        <v>21103</v>
      </c>
      <c r="I933" s="126" t="s">
        <v>21104</v>
      </c>
      <c r="J933" s="126" t="s">
        <v>26233</v>
      </c>
      <c r="K933" s="9">
        <f>_xlfn.IFNA(VLOOKUP(Table5[[#This Row],[Section]],SubSill_Tier,2,FALSE),0)</f>
        <v>0</v>
      </c>
      <c r="L933" s="9" t="str">
        <f t="shared" si="23"/>
        <v/>
      </c>
      <c r="M933" s="205" t="str" cm="1">
        <f t="array" ref="M933">_xlfn.IFS(NOT(ISERROR(VLOOKUP(Table5[[#This Row],[Section]],TB_notTB,1,FALSE))),"No",LEFT(Table5[[#This Row],[Section]],3)="ETB","PLS",LEFT(Table5[[#This Row],[Section]],1)="7","PDB",NOT(ISBLANK(Table5[[#This Row],[Section]])),"No")</f>
        <v>No</v>
      </c>
    </row>
    <row r="934" spans="1:13" x14ac:dyDescent="0.25">
      <c r="A934" s="126" t="s">
        <v>265</v>
      </c>
      <c r="B934" s="126" t="s">
        <v>266</v>
      </c>
      <c r="C934" s="126" t="s">
        <v>75</v>
      </c>
      <c r="D934" s="127">
        <v>1.4039999999999999</v>
      </c>
      <c r="E934" s="128">
        <v>508</v>
      </c>
      <c r="F934" s="128">
        <v>508</v>
      </c>
      <c r="G934" s="126" t="s">
        <v>13752</v>
      </c>
      <c r="H934" s="126" t="s">
        <v>20172</v>
      </c>
      <c r="I934" s="126" t="s">
        <v>20173</v>
      </c>
      <c r="J934" s="126" t="s">
        <v>26232</v>
      </c>
      <c r="K934" s="9">
        <f>_xlfn.IFNA(VLOOKUP(Table5[[#This Row],[Section]],SubSill_Tier,2,FALSE),0)</f>
        <v>0</v>
      </c>
      <c r="L934" s="9" t="str">
        <f t="shared" si="23"/>
        <v/>
      </c>
      <c r="M934" s="205" t="str" cm="1">
        <f t="array" ref="M934">_xlfn.IFS(NOT(ISERROR(VLOOKUP(Table5[[#This Row],[Section]],TB_notTB,1,FALSE))),"No",LEFT(Table5[[#This Row],[Section]],3)="ETB","PLS",LEFT(Table5[[#This Row],[Section]],1)="7","PDB",NOT(ISBLANK(Table5[[#This Row],[Section]])),"No")</f>
        <v>No</v>
      </c>
    </row>
    <row r="935" spans="1:13" x14ac:dyDescent="0.25">
      <c r="A935" s="126" t="s">
        <v>267</v>
      </c>
      <c r="B935" s="126" t="s">
        <v>268</v>
      </c>
      <c r="C935" s="126" t="s">
        <v>75</v>
      </c>
      <c r="D935" s="127">
        <v>1.399</v>
      </c>
      <c r="E935" s="128">
        <v>518</v>
      </c>
      <c r="F935" s="128">
        <v>518</v>
      </c>
      <c r="G935" s="126" t="s">
        <v>13752</v>
      </c>
      <c r="H935" s="126" t="s">
        <v>20172</v>
      </c>
      <c r="I935" s="126" t="s">
        <v>20173</v>
      </c>
      <c r="J935" s="126" t="s">
        <v>26232</v>
      </c>
      <c r="K935" s="9">
        <f>_xlfn.IFNA(VLOOKUP(Table5[[#This Row],[Section]],SubSill_Tier,2,FALSE),0)</f>
        <v>0</v>
      </c>
      <c r="L935" s="9" t="str">
        <f t="shared" si="23"/>
        <v/>
      </c>
      <c r="M935" s="205" t="str" cm="1">
        <f t="array" ref="M935">_xlfn.IFS(NOT(ISERROR(VLOOKUP(Table5[[#This Row],[Section]],TB_notTB,1,FALSE))),"No",LEFT(Table5[[#This Row],[Section]],3)="ETB","PLS",LEFT(Table5[[#This Row],[Section]],1)="7","PDB",NOT(ISBLANK(Table5[[#This Row],[Section]])),"No")</f>
        <v>No</v>
      </c>
    </row>
    <row r="936" spans="1:13" x14ac:dyDescent="0.25">
      <c r="A936" s="126" t="s">
        <v>269</v>
      </c>
      <c r="B936" s="126" t="s">
        <v>270</v>
      </c>
      <c r="C936" s="126" t="s">
        <v>75</v>
      </c>
      <c r="D936" s="127">
        <v>1.1419999999999999</v>
      </c>
      <c r="E936" s="128">
        <v>405</v>
      </c>
      <c r="F936" s="128">
        <v>112</v>
      </c>
      <c r="G936" s="126" t="s">
        <v>13752</v>
      </c>
      <c r="H936" s="126" t="s">
        <v>20172</v>
      </c>
      <c r="I936" s="126" t="s">
        <v>20173</v>
      </c>
      <c r="J936" s="126" t="s">
        <v>26232</v>
      </c>
      <c r="K936" s="9">
        <f>_xlfn.IFNA(VLOOKUP(Table5[[#This Row],[Section]],SubSill_Tier,2,FALSE),0)</f>
        <v>0</v>
      </c>
      <c r="L936" s="9" t="str">
        <f t="shared" si="23"/>
        <v/>
      </c>
      <c r="M936" s="205" t="str" cm="1">
        <f t="array" ref="M936">_xlfn.IFS(NOT(ISERROR(VLOOKUP(Table5[[#This Row],[Section]],TB_notTB,1,FALSE))),"No",LEFT(Table5[[#This Row],[Section]],3)="ETB","PLS",LEFT(Table5[[#This Row],[Section]],1)="7","PDB",NOT(ISBLANK(Table5[[#This Row],[Section]])),"No")</f>
        <v>No</v>
      </c>
    </row>
    <row r="937" spans="1:13" x14ac:dyDescent="0.25">
      <c r="A937" s="126" t="s">
        <v>271</v>
      </c>
      <c r="B937" s="126" t="s">
        <v>272</v>
      </c>
      <c r="C937" s="126" t="s">
        <v>75</v>
      </c>
      <c r="D937" s="127">
        <v>1.147</v>
      </c>
      <c r="E937" s="128">
        <v>402</v>
      </c>
      <c r="F937" s="128">
        <v>100</v>
      </c>
      <c r="G937" s="126" t="s">
        <v>13752</v>
      </c>
      <c r="H937" s="126" t="s">
        <v>20172</v>
      </c>
      <c r="I937" s="126" t="s">
        <v>20173</v>
      </c>
      <c r="J937" s="126" t="s">
        <v>26232</v>
      </c>
      <c r="K937" s="9">
        <f>_xlfn.IFNA(VLOOKUP(Table5[[#This Row],[Section]],SubSill_Tier,2,FALSE),0)</f>
        <v>0</v>
      </c>
      <c r="L937" s="9" t="str">
        <f t="shared" si="23"/>
        <v/>
      </c>
      <c r="M937" s="205" t="str" cm="1">
        <f t="array" ref="M937">_xlfn.IFS(NOT(ISERROR(VLOOKUP(Table5[[#This Row],[Section]],TB_notTB,1,FALSE))),"No",LEFT(Table5[[#This Row],[Section]],3)="ETB","PLS",LEFT(Table5[[#This Row],[Section]],1)="7","PDB",NOT(ISBLANK(Table5[[#This Row],[Section]])),"No")</f>
        <v>No</v>
      </c>
    </row>
    <row r="938" spans="1:13" x14ac:dyDescent="0.25">
      <c r="A938" s="126" t="s">
        <v>273</v>
      </c>
      <c r="B938" s="126" t="s">
        <v>274</v>
      </c>
      <c r="C938" s="126" t="s">
        <v>75</v>
      </c>
      <c r="D938" s="127">
        <v>0.20499999999999999</v>
      </c>
      <c r="E938" s="128">
        <v>122</v>
      </c>
      <c r="F938" s="128">
        <v>100</v>
      </c>
      <c r="G938" s="126" t="s">
        <v>13752</v>
      </c>
      <c r="H938" s="126" t="s">
        <v>20172</v>
      </c>
      <c r="I938" s="126" t="s">
        <v>20173</v>
      </c>
      <c r="J938" s="126" t="s">
        <v>26232</v>
      </c>
      <c r="K938" s="9">
        <f>_xlfn.IFNA(VLOOKUP(Table5[[#This Row],[Section]],SubSill_Tier,2,FALSE),0)</f>
        <v>0</v>
      </c>
      <c r="L938" s="9" t="str">
        <f t="shared" si="23"/>
        <v/>
      </c>
      <c r="M938" s="205" t="str" cm="1">
        <f t="array" ref="M938">_xlfn.IFS(NOT(ISERROR(VLOOKUP(Table5[[#This Row],[Section]],TB_notTB,1,FALSE))),"No",LEFT(Table5[[#This Row],[Section]],3)="ETB","PLS",LEFT(Table5[[#This Row],[Section]],1)="7","PDB",NOT(ISBLANK(Table5[[#This Row],[Section]])),"No")</f>
        <v>No</v>
      </c>
    </row>
    <row r="939" spans="1:13" x14ac:dyDescent="0.25">
      <c r="A939" s="126" t="s">
        <v>275</v>
      </c>
      <c r="B939" s="126" t="s">
        <v>17222</v>
      </c>
      <c r="C939" s="126" t="s">
        <v>98</v>
      </c>
      <c r="D939" s="127">
        <v>0.56399999999999995</v>
      </c>
      <c r="E939" s="128">
        <v>255</v>
      </c>
      <c r="F939" s="128">
        <v>255</v>
      </c>
      <c r="G939" s="126" t="s">
        <v>13711</v>
      </c>
      <c r="H939" s="126" t="s">
        <v>20119</v>
      </c>
      <c r="I939" s="126" t="s">
        <v>21054</v>
      </c>
      <c r="J939" s="126" t="s">
        <v>26232</v>
      </c>
      <c r="K939" s="9">
        <f>_xlfn.IFNA(VLOOKUP(Table5[[#This Row],[Section]],SubSill_Tier,2,FALSE),0)</f>
        <v>0</v>
      </c>
      <c r="L939" s="9" t="str">
        <f t="shared" si="23"/>
        <v/>
      </c>
      <c r="M939" s="205" t="str" cm="1">
        <f t="array" ref="M939">_xlfn.IFS(NOT(ISERROR(VLOOKUP(Table5[[#This Row],[Section]],TB_notTB,1,FALSE))),"No",LEFT(Table5[[#This Row],[Section]],3)="ETB","PLS",LEFT(Table5[[#This Row],[Section]],1)="7","PDB",NOT(ISBLANK(Table5[[#This Row],[Section]])),"No")</f>
        <v>No</v>
      </c>
    </row>
    <row r="940" spans="1:13" x14ac:dyDescent="0.25">
      <c r="A940" s="126" t="s">
        <v>276</v>
      </c>
      <c r="B940" s="126" t="s">
        <v>277</v>
      </c>
      <c r="C940" s="126" t="s">
        <v>75</v>
      </c>
      <c r="D940" s="127">
        <v>2.3250000000000002</v>
      </c>
      <c r="E940" s="128">
        <v>547</v>
      </c>
      <c r="F940" s="128">
        <v>127</v>
      </c>
      <c r="G940" s="126" t="s">
        <v>13746</v>
      </c>
      <c r="H940" s="126" t="s">
        <v>20164</v>
      </c>
      <c r="I940" s="126" t="s">
        <v>21085</v>
      </c>
      <c r="J940" s="126" t="s">
        <v>26232</v>
      </c>
      <c r="K940" s="9">
        <f>_xlfn.IFNA(VLOOKUP(Table5[[#This Row],[Section]],SubSill_Tier,2,FALSE),0)</f>
        <v>0</v>
      </c>
      <c r="L940" s="9" t="str">
        <f t="shared" si="23"/>
        <v/>
      </c>
      <c r="M940" s="205" t="str" cm="1">
        <f t="array" ref="M940">_xlfn.IFS(NOT(ISERROR(VLOOKUP(Table5[[#This Row],[Section]],TB_notTB,1,FALSE))),"No",LEFT(Table5[[#This Row],[Section]],3)="ETB","PLS",LEFT(Table5[[#This Row],[Section]],1)="7","PDB",NOT(ISBLANK(Table5[[#This Row],[Section]])),"No")</f>
        <v>No</v>
      </c>
    </row>
    <row r="941" spans="1:13" x14ac:dyDescent="0.25">
      <c r="A941" s="126" t="s">
        <v>5855</v>
      </c>
      <c r="B941" s="126" t="s">
        <v>3598</v>
      </c>
      <c r="C941" s="126" t="s">
        <v>98</v>
      </c>
      <c r="D941" s="127">
        <v>2.149</v>
      </c>
      <c r="E941" s="128">
        <v>344</v>
      </c>
      <c r="F941" s="128">
        <v>344</v>
      </c>
      <c r="G941" s="126" t="s">
        <v>13724</v>
      </c>
      <c r="H941" s="126" t="s">
        <v>20186</v>
      </c>
      <c r="I941" s="126" t="s">
        <v>22099</v>
      </c>
      <c r="J941" s="126" t="s">
        <v>26234</v>
      </c>
      <c r="K941" s="9">
        <f>_xlfn.IFNA(VLOOKUP(Table5[[#This Row],[Section]],SubSill_Tier,2,FALSE),0)</f>
        <v>0</v>
      </c>
      <c r="L941" s="9" t="str">
        <f t="shared" si="23"/>
        <v/>
      </c>
      <c r="M941" s="205" t="str" cm="1">
        <f t="array" ref="M941">_xlfn.IFS(NOT(ISERROR(VLOOKUP(Table5[[#This Row],[Section]],TB_notTB,1,FALSE))),"No",LEFT(Table5[[#This Row],[Section]],3)="ETB","PLS",LEFT(Table5[[#This Row],[Section]],1)="7","PDB",NOT(ISBLANK(Table5[[#This Row],[Section]])),"No")</f>
        <v>No</v>
      </c>
    </row>
    <row r="942" spans="1:13" x14ac:dyDescent="0.25">
      <c r="A942" s="126" t="s">
        <v>5856</v>
      </c>
      <c r="B942" s="126" t="s">
        <v>17222</v>
      </c>
      <c r="C942" s="126" t="s">
        <v>75</v>
      </c>
      <c r="D942" s="127">
        <v>1.345</v>
      </c>
      <c r="E942" s="128">
        <v>286</v>
      </c>
      <c r="F942" s="128">
        <v>286</v>
      </c>
      <c r="G942" s="126" t="s">
        <v>13724</v>
      </c>
      <c r="H942" s="126" t="s">
        <v>20121</v>
      </c>
      <c r="I942" s="126" t="s">
        <v>20122</v>
      </c>
      <c r="J942" s="126" t="s">
        <v>26234</v>
      </c>
      <c r="K942" s="9">
        <f>_xlfn.IFNA(VLOOKUP(Table5[[#This Row],[Section]],SubSill_Tier,2,FALSE),0)</f>
        <v>0</v>
      </c>
      <c r="L942" s="9" t="str">
        <f t="shared" si="23"/>
        <v/>
      </c>
      <c r="M942" s="205" t="str" cm="1">
        <f t="array" ref="M942">_xlfn.IFS(NOT(ISERROR(VLOOKUP(Table5[[#This Row],[Section]],TB_notTB,1,FALSE))),"No",LEFT(Table5[[#This Row],[Section]],3)="ETB","PLS",LEFT(Table5[[#This Row],[Section]],1)="7","PDB",NOT(ISBLANK(Table5[[#This Row],[Section]])),"No")</f>
        <v>No</v>
      </c>
    </row>
    <row r="943" spans="1:13" x14ac:dyDescent="0.25">
      <c r="A943" s="126" t="s">
        <v>5857</v>
      </c>
      <c r="B943" s="126" t="s">
        <v>5858</v>
      </c>
      <c r="C943" s="126" t="s">
        <v>75</v>
      </c>
      <c r="D943" s="127">
        <v>0.92600000000000005</v>
      </c>
      <c r="E943" s="128">
        <v>145</v>
      </c>
      <c r="F943" s="128">
        <v>145</v>
      </c>
      <c r="G943" s="126" t="s">
        <v>13724</v>
      </c>
      <c r="H943" s="126" t="s">
        <v>21063</v>
      </c>
      <c r="I943" s="126" t="s">
        <v>21064</v>
      </c>
      <c r="J943" s="126" t="s">
        <v>26233</v>
      </c>
      <c r="K943" s="9">
        <f>_xlfn.IFNA(VLOOKUP(Table5[[#This Row],[Section]],SubSill_Tier,2,FALSE),0)</f>
        <v>0</v>
      </c>
      <c r="L943" s="9" t="str">
        <f t="shared" si="23"/>
        <v>Wall</v>
      </c>
      <c r="M943" s="205" t="str" cm="1">
        <f t="array" ref="M943">_xlfn.IFS(NOT(ISERROR(VLOOKUP(Table5[[#This Row],[Section]],TB_notTB,1,FALSE))),"No",LEFT(Table5[[#This Row],[Section]],3)="ETB","PLS",LEFT(Table5[[#This Row],[Section]],1)="7","PDB",NOT(ISBLANK(Table5[[#This Row],[Section]])),"No")</f>
        <v>No</v>
      </c>
    </row>
    <row r="944" spans="1:13" x14ac:dyDescent="0.25">
      <c r="A944" s="126" t="s">
        <v>5859</v>
      </c>
      <c r="B944" s="126" t="s">
        <v>12506</v>
      </c>
      <c r="C944" s="126" t="s">
        <v>75</v>
      </c>
      <c r="D944" s="127">
        <v>1.9630000000000001</v>
      </c>
      <c r="E944" s="128">
        <v>274</v>
      </c>
      <c r="F944" s="128">
        <v>274</v>
      </c>
      <c r="G944" s="126" t="s">
        <v>13724</v>
      </c>
      <c r="H944" s="126" t="s">
        <v>21063</v>
      </c>
      <c r="I944" s="126" t="s">
        <v>21064</v>
      </c>
      <c r="J944" s="126" t="s">
        <v>26233</v>
      </c>
      <c r="K944" s="9">
        <f>_xlfn.IFNA(VLOOKUP(Table5[[#This Row],[Section]],SubSill_Tier,2,FALSE),0)</f>
        <v>0</v>
      </c>
      <c r="L944" s="9" t="str">
        <f t="shared" si="23"/>
        <v>Wall</v>
      </c>
      <c r="M944" s="205" t="str" cm="1">
        <f t="array" ref="M944">_xlfn.IFS(NOT(ISERROR(VLOOKUP(Table5[[#This Row],[Section]],TB_notTB,1,FALSE))),"No",LEFT(Table5[[#This Row],[Section]],3)="ETB","PLS",LEFT(Table5[[#This Row],[Section]],1)="7","PDB",NOT(ISBLANK(Table5[[#This Row],[Section]])),"No")</f>
        <v>No</v>
      </c>
    </row>
    <row r="945" spans="1:13" x14ac:dyDescent="0.25">
      <c r="A945" s="126" t="s">
        <v>5860</v>
      </c>
      <c r="B945" s="126" t="s">
        <v>17222</v>
      </c>
      <c r="C945" s="126" t="s">
        <v>98</v>
      </c>
      <c r="D945" s="127">
        <v>1.363</v>
      </c>
      <c r="E945" s="128">
        <v>251</v>
      </c>
      <c r="F945" s="128">
        <v>251</v>
      </c>
      <c r="G945" s="126" t="s">
        <v>13750</v>
      </c>
      <c r="H945" s="126" t="s">
        <v>20121</v>
      </c>
      <c r="I945" s="126" t="s">
        <v>20122</v>
      </c>
      <c r="J945" s="126" t="s">
        <v>26234</v>
      </c>
      <c r="K945" s="9">
        <f>_xlfn.IFNA(VLOOKUP(Table5[[#This Row],[Section]],SubSill_Tier,2,FALSE),0)</f>
        <v>0</v>
      </c>
      <c r="L945" s="9" t="str">
        <f t="shared" si="23"/>
        <v/>
      </c>
      <c r="M945" s="205" t="str" cm="1">
        <f t="array" ref="M945">_xlfn.IFS(NOT(ISERROR(VLOOKUP(Table5[[#This Row],[Section]],TB_notTB,1,FALSE))),"No",LEFT(Table5[[#This Row],[Section]],3)="ETB","PLS",LEFT(Table5[[#This Row],[Section]],1)="7","PDB",NOT(ISBLANK(Table5[[#This Row],[Section]])),"No")</f>
        <v>No</v>
      </c>
    </row>
    <row r="946" spans="1:13" x14ac:dyDescent="0.25">
      <c r="A946" s="126" t="s">
        <v>14784</v>
      </c>
      <c r="B946" s="126" t="s">
        <v>14785</v>
      </c>
      <c r="C946" s="126" t="s">
        <v>75</v>
      </c>
      <c r="D946" s="127">
        <v>2.2749999999999999</v>
      </c>
      <c r="E946" s="128">
        <v>793</v>
      </c>
      <c r="F946" s="128">
        <v>285</v>
      </c>
      <c r="G946" s="126" t="s">
        <v>14742</v>
      </c>
      <c r="H946" s="126" t="s">
        <v>20171</v>
      </c>
      <c r="I946" s="126" t="s">
        <v>21088</v>
      </c>
      <c r="J946" s="126" t="s">
        <v>26255</v>
      </c>
      <c r="K946" s="9">
        <f>_xlfn.IFNA(VLOOKUP(Table5[[#This Row],[Section]],SubSill_Tier,2,FALSE),0)</f>
        <v>0</v>
      </c>
      <c r="L946" s="9" t="str">
        <f t="shared" si="23"/>
        <v/>
      </c>
      <c r="M946" s="205" t="str" cm="1">
        <f t="array" ref="M946">_xlfn.IFS(NOT(ISERROR(VLOOKUP(Table5[[#This Row],[Section]],TB_notTB,1,FALSE))),"No",LEFT(Table5[[#This Row],[Section]],3)="ETB","PLS",LEFT(Table5[[#This Row],[Section]],1)="7","PDB",NOT(ISBLANK(Table5[[#This Row],[Section]])),"No")</f>
        <v>No</v>
      </c>
    </row>
    <row r="947" spans="1:13" x14ac:dyDescent="0.25">
      <c r="A947" s="126" t="s">
        <v>14786</v>
      </c>
      <c r="B947" s="126" t="s">
        <v>14787</v>
      </c>
      <c r="C947" s="126" t="s">
        <v>75</v>
      </c>
      <c r="D947" s="127">
        <v>1.34</v>
      </c>
      <c r="E947" s="128">
        <v>512</v>
      </c>
      <c r="F947" s="128">
        <v>280</v>
      </c>
      <c r="G947" s="126" t="s">
        <v>14742</v>
      </c>
      <c r="H947" s="126" t="s">
        <v>20171</v>
      </c>
      <c r="I947" s="126" t="s">
        <v>21088</v>
      </c>
      <c r="J947" s="126" t="s">
        <v>26255</v>
      </c>
      <c r="K947" s="9">
        <f>_xlfn.IFNA(VLOOKUP(Table5[[#This Row],[Section]],SubSill_Tier,2,FALSE),0)</f>
        <v>0</v>
      </c>
      <c r="L947" s="9" t="str">
        <f t="shared" si="23"/>
        <v/>
      </c>
      <c r="M947" s="205" t="str" cm="1">
        <f t="array" ref="M947">_xlfn.IFS(NOT(ISERROR(VLOOKUP(Table5[[#This Row],[Section]],TB_notTB,1,FALSE))),"No",LEFT(Table5[[#This Row],[Section]],3)="ETB","PLS",LEFT(Table5[[#This Row],[Section]],1)="7","PDB",NOT(ISBLANK(Table5[[#This Row],[Section]])),"No")</f>
        <v>No</v>
      </c>
    </row>
    <row r="948" spans="1:13" x14ac:dyDescent="0.25">
      <c r="A948" s="126" t="s">
        <v>278</v>
      </c>
      <c r="B948" s="126" t="s">
        <v>17222</v>
      </c>
      <c r="C948" s="126" t="s">
        <v>98</v>
      </c>
      <c r="D948" s="127">
        <v>0.27200000000000002</v>
      </c>
      <c r="E948" s="128">
        <v>135</v>
      </c>
      <c r="F948" s="128">
        <v>135</v>
      </c>
      <c r="G948" s="126" t="s">
        <v>13711</v>
      </c>
      <c r="H948" s="126" t="s">
        <v>20119</v>
      </c>
      <c r="I948" s="126" t="s">
        <v>21054</v>
      </c>
      <c r="J948" s="126" t="s">
        <v>26232</v>
      </c>
      <c r="K948" s="9">
        <f>_xlfn.IFNA(VLOOKUP(Table5[[#This Row],[Section]],SubSill_Tier,2,FALSE),0)</f>
        <v>0</v>
      </c>
      <c r="L948" s="9" t="str">
        <f t="shared" si="23"/>
        <v/>
      </c>
      <c r="M948" s="205" t="str" cm="1">
        <f t="array" ref="M948">_xlfn.IFS(NOT(ISERROR(VLOOKUP(Table5[[#This Row],[Section]],TB_notTB,1,FALSE))),"No",LEFT(Table5[[#This Row],[Section]],3)="ETB","PLS",LEFT(Table5[[#This Row],[Section]],1)="7","PDB",NOT(ISBLANK(Table5[[#This Row],[Section]])),"No")</f>
        <v>No</v>
      </c>
    </row>
    <row r="949" spans="1:13" x14ac:dyDescent="0.25">
      <c r="A949" s="126" t="s">
        <v>5861</v>
      </c>
      <c r="B949" s="126" t="s">
        <v>3598</v>
      </c>
      <c r="C949" s="126" t="s">
        <v>98</v>
      </c>
      <c r="D949" s="127">
        <v>0.55400000000000005</v>
      </c>
      <c r="E949" s="128">
        <v>141</v>
      </c>
      <c r="F949" s="128">
        <v>141</v>
      </c>
      <c r="G949" s="126" t="s">
        <v>13724</v>
      </c>
      <c r="H949" s="126" t="s">
        <v>20186</v>
      </c>
      <c r="I949" s="126" t="s">
        <v>22099</v>
      </c>
      <c r="J949" s="126" t="s">
        <v>26234</v>
      </c>
      <c r="K949" s="9">
        <f>_xlfn.IFNA(VLOOKUP(Table5[[#This Row],[Section]],SubSill_Tier,2,FALSE),0)</f>
        <v>0</v>
      </c>
      <c r="L949" s="9" t="str">
        <f t="shared" si="23"/>
        <v/>
      </c>
      <c r="M949" s="205" t="str" cm="1">
        <f t="array" ref="M949">_xlfn.IFS(NOT(ISERROR(VLOOKUP(Table5[[#This Row],[Section]],TB_notTB,1,FALSE))),"No",LEFT(Table5[[#This Row],[Section]],3)="ETB","PLS",LEFT(Table5[[#This Row],[Section]],1)="7","PDB",NOT(ISBLANK(Table5[[#This Row],[Section]])),"No")</f>
        <v>No</v>
      </c>
    </row>
    <row r="950" spans="1:13" x14ac:dyDescent="0.25">
      <c r="A950" s="126" t="s">
        <v>5862</v>
      </c>
      <c r="B950" s="126" t="s">
        <v>3598</v>
      </c>
      <c r="C950" s="126" t="s">
        <v>98</v>
      </c>
      <c r="D950" s="127">
        <v>3.56</v>
      </c>
      <c r="E950" s="128">
        <v>486</v>
      </c>
      <c r="F950" s="128">
        <v>486</v>
      </c>
      <c r="G950" s="126" t="s">
        <v>13724</v>
      </c>
      <c r="H950" s="126" t="s">
        <v>20182</v>
      </c>
      <c r="I950" s="126" t="s">
        <v>22098</v>
      </c>
      <c r="J950" s="126" t="s">
        <v>26234</v>
      </c>
      <c r="K950" s="9">
        <f>_xlfn.IFNA(VLOOKUP(Table5[[#This Row],[Section]],SubSill_Tier,2,FALSE),0)</f>
        <v>0</v>
      </c>
      <c r="L950" s="9" t="str">
        <f t="shared" si="23"/>
        <v/>
      </c>
      <c r="M950" s="205" t="str" cm="1">
        <f t="array" ref="M950">_xlfn.IFS(NOT(ISERROR(VLOOKUP(Table5[[#This Row],[Section]],TB_notTB,1,FALSE))),"No",LEFT(Table5[[#This Row],[Section]],3)="ETB","PLS",LEFT(Table5[[#This Row],[Section]],1)="7","PDB",NOT(ISBLANK(Table5[[#This Row],[Section]])),"No")</f>
        <v>No</v>
      </c>
    </row>
    <row r="951" spans="1:13" x14ac:dyDescent="0.25">
      <c r="A951" s="126" t="s">
        <v>11623</v>
      </c>
      <c r="B951" s="126" t="s">
        <v>21105</v>
      </c>
      <c r="C951" s="126" t="s">
        <v>75</v>
      </c>
      <c r="D951" s="127">
        <v>0.52900000000000003</v>
      </c>
      <c r="E951" s="128">
        <v>245</v>
      </c>
      <c r="F951" s="128">
        <v>245</v>
      </c>
      <c r="G951" s="126" t="s">
        <v>13760</v>
      </c>
      <c r="H951" s="126" t="s">
        <v>20184</v>
      </c>
      <c r="I951" s="126" t="s">
        <v>21100</v>
      </c>
      <c r="J951" s="126" t="s">
        <v>26254</v>
      </c>
      <c r="K951" s="9">
        <f>_xlfn.IFNA(VLOOKUP(Table5[[#This Row],[Section]],SubSill_Tier,2,FALSE),0)</f>
        <v>0</v>
      </c>
      <c r="L951" s="9" t="str">
        <f t="shared" si="23"/>
        <v/>
      </c>
      <c r="M951" s="205" t="str" cm="1">
        <f t="array" ref="M951">_xlfn.IFS(NOT(ISERROR(VLOOKUP(Table5[[#This Row],[Section]],TB_notTB,1,FALSE))),"No",LEFT(Table5[[#This Row],[Section]],3)="ETB","PLS",LEFT(Table5[[#This Row],[Section]],1)="7","PDB",NOT(ISBLANK(Table5[[#This Row],[Section]])),"No")</f>
        <v>No</v>
      </c>
    </row>
    <row r="952" spans="1:13" x14ac:dyDescent="0.25">
      <c r="A952" s="126" t="s">
        <v>11624</v>
      </c>
      <c r="B952" s="126" t="s">
        <v>21106</v>
      </c>
      <c r="C952" s="126" t="s">
        <v>75</v>
      </c>
      <c r="D952" s="127">
        <v>0.34499999999999997</v>
      </c>
      <c r="E952" s="128">
        <v>169</v>
      </c>
      <c r="F952" s="128">
        <v>100</v>
      </c>
      <c r="G952" s="126" t="s">
        <v>13760</v>
      </c>
      <c r="H952" s="126" t="s">
        <v>20184</v>
      </c>
      <c r="I952" s="126" t="s">
        <v>21100</v>
      </c>
      <c r="J952" s="126" t="s">
        <v>26254</v>
      </c>
      <c r="K952" s="9">
        <f>_xlfn.IFNA(VLOOKUP(Table5[[#This Row],[Section]],SubSill_Tier,2,FALSE),0)</f>
        <v>0</v>
      </c>
      <c r="L952" s="9" t="str">
        <f t="shared" si="23"/>
        <v/>
      </c>
      <c r="M952" s="205" t="str" cm="1">
        <f t="array" ref="M952">_xlfn.IFS(NOT(ISERROR(VLOOKUP(Table5[[#This Row],[Section]],TB_notTB,1,FALSE))),"No",LEFT(Table5[[#This Row],[Section]],3)="ETB","PLS",LEFT(Table5[[#This Row],[Section]],1)="7","PDB",NOT(ISBLANK(Table5[[#This Row],[Section]])),"No")</f>
        <v>No</v>
      </c>
    </row>
    <row r="953" spans="1:13" x14ac:dyDescent="0.25">
      <c r="A953" s="126" t="s">
        <v>11625</v>
      </c>
      <c r="B953" s="126" t="s">
        <v>21107</v>
      </c>
      <c r="C953" s="126" t="s">
        <v>75</v>
      </c>
      <c r="D953" s="127">
        <v>0.42199999999999999</v>
      </c>
      <c r="E953" s="128">
        <v>210</v>
      </c>
      <c r="F953" s="128">
        <v>210</v>
      </c>
      <c r="G953" s="126" t="s">
        <v>13760</v>
      </c>
      <c r="H953" s="126" t="s">
        <v>20184</v>
      </c>
      <c r="I953" s="126" t="s">
        <v>21100</v>
      </c>
      <c r="J953" s="126" t="s">
        <v>26254</v>
      </c>
      <c r="K953" s="9">
        <f>_xlfn.IFNA(VLOOKUP(Table5[[#This Row],[Section]],SubSill_Tier,2,FALSE),0)</f>
        <v>0</v>
      </c>
      <c r="L953" s="9" t="str">
        <f t="shared" si="23"/>
        <v/>
      </c>
      <c r="M953" s="205" t="str" cm="1">
        <f t="array" ref="M953">_xlfn.IFS(NOT(ISERROR(VLOOKUP(Table5[[#This Row],[Section]],TB_notTB,1,FALSE))),"No",LEFT(Table5[[#This Row],[Section]],3)="ETB","PLS",LEFT(Table5[[#This Row],[Section]],1)="7","PDB",NOT(ISBLANK(Table5[[#This Row],[Section]])),"No")</f>
        <v>No</v>
      </c>
    </row>
    <row r="954" spans="1:13" x14ac:dyDescent="0.25">
      <c r="A954" s="126" t="s">
        <v>11626</v>
      </c>
      <c r="B954" s="126" t="s">
        <v>21108</v>
      </c>
      <c r="C954" s="126" t="s">
        <v>75</v>
      </c>
      <c r="D954" s="127">
        <v>0.374</v>
      </c>
      <c r="E954" s="128">
        <v>167</v>
      </c>
      <c r="F954" s="128">
        <v>100</v>
      </c>
      <c r="G954" s="126" t="s">
        <v>13745</v>
      </c>
      <c r="H954" s="126" t="s">
        <v>20185</v>
      </c>
      <c r="I954" s="126" t="s">
        <v>21109</v>
      </c>
      <c r="J954" s="126" t="s">
        <v>26259</v>
      </c>
      <c r="K954" s="9">
        <f>_xlfn.IFNA(VLOOKUP(Table5[[#This Row],[Section]],SubSill_Tier,2,FALSE),0)</f>
        <v>0</v>
      </c>
      <c r="L954" s="9" t="str">
        <f t="shared" si="23"/>
        <v/>
      </c>
      <c r="M954" s="205" t="str" cm="1">
        <f t="array" ref="M954">_xlfn.IFS(NOT(ISERROR(VLOOKUP(Table5[[#This Row],[Section]],TB_notTB,1,FALSE))),"No",LEFT(Table5[[#This Row],[Section]],3)="ETB","PLS",LEFT(Table5[[#This Row],[Section]],1)="7","PDB",NOT(ISBLANK(Table5[[#This Row],[Section]])),"No")</f>
        <v>No</v>
      </c>
    </row>
    <row r="955" spans="1:13" x14ac:dyDescent="0.25">
      <c r="A955" s="126" t="s">
        <v>11627</v>
      </c>
      <c r="B955" s="126" t="s">
        <v>17222</v>
      </c>
      <c r="C955" s="126" t="s">
        <v>98</v>
      </c>
      <c r="D955" s="127">
        <v>8.4000000000000005E-2</v>
      </c>
      <c r="E955" s="128">
        <v>100</v>
      </c>
      <c r="F955" s="128">
        <v>100</v>
      </c>
      <c r="G955" s="126" t="s">
        <v>13745</v>
      </c>
      <c r="H955" s="126" t="s">
        <v>20189</v>
      </c>
      <c r="I955" s="126" t="s">
        <v>20190</v>
      </c>
      <c r="J955" s="126" t="s">
        <v>26260</v>
      </c>
      <c r="K955" s="9">
        <f>_xlfn.IFNA(VLOOKUP(Table5[[#This Row],[Section]],SubSill_Tier,2,FALSE),0)</f>
        <v>0</v>
      </c>
      <c r="L955" s="9" t="str">
        <f t="shared" si="23"/>
        <v/>
      </c>
      <c r="M955" s="205" t="str" cm="1">
        <f t="array" ref="M955">_xlfn.IFS(NOT(ISERROR(VLOOKUP(Table5[[#This Row],[Section]],TB_notTB,1,FALSE))),"No",LEFT(Table5[[#This Row],[Section]],3)="ETB","PLS",LEFT(Table5[[#This Row],[Section]],1)="7","PDB",NOT(ISBLANK(Table5[[#This Row],[Section]])),"No")</f>
        <v>No</v>
      </c>
    </row>
    <row r="956" spans="1:13" x14ac:dyDescent="0.25">
      <c r="A956" s="126" t="s">
        <v>279</v>
      </c>
      <c r="B956" s="126" t="s">
        <v>17222</v>
      </c>
      <c r="C956" s="126" t="s">
        <v>98</v>
      </c>
      <c r="D956" s="127">
        <v>0.54500000000000004</v>
      </c>
      <c r="E956" s="128">
        <v>280</v>
      </c>
      <c r="F956" s="128">
        <v>161</v>
      </c>
      <c r="G956" s="126" t="s">
        <v>13711</v>
      </c>
      <c r="H956" s="126" t="s">
        <v>20119</v>
      </c>
      <c r="I956" s="126" t="s">
        <v>21054</v>
      </c>
      <c r="J956" s="126" t="s">
        <v>26232</v>
      </c>
      <c r="K956" s="9">
        <f>_xlfn.IFNA(VLOOKUP(Table5[[#This Row],[Section]],SubSill_Tier,2,FALSE),0)</f>
        <v>0</v>
      </c>
      <c r="L956" s="9" t="str">
        <f t="shared" si="23"/>
        <v/>
      </c>
      <c r="M956" s="205" t="str" cm="1">
        <f t="array" ref="M956">_xlfn.IFS(NOT(ISERROR(VLOOKUP(Table5[[#This Row],[Section]],TB_notTB,1,FALSE))),"No",LEFT(Table5[[#This Row],[Section]],3)="ETB","PLS",LEFT(Table5[[#This Row],[Section]],1)="7","PDB",NOT(ISBLANK(Table5[[#This Row],[Section]])),"No")</f>
        <v>No</v>
      </c>
    </row>
    <row r="957" spans="1:13" x14ac:dyDescent="0.25">
      <c r="A957" s="126" t="s">
        <v>5863</v>
      </c>
      <c r="B957" s="126" t="s">
        <v>3598</v>
      </c>
      <c r="C957" s="126" t="s">
        <v>98</v>
      </c>
      <c r="D957" s="127">
        <v>0.32400000000000001</v>
      </c>
      <c r="E957" s="128">
        <v>173</v>
      </c>
      <c r="F957" s="128">
        <v>173</v>
      </c>
      <c r="G957" s="126" t="s">
        <v>13724</v>
      </c>
      <c r="H957" s="126" t="s">
        <v>20186</v>
      </c>
      <c r="I957" s="126" t="s">
        <v>22099</v>
      </c>
      <c r="J957" s="126" t="s">
        <v>26234</v>
      </c>
      <c r="K957" s="9">
        <f>_xlfn.IFNA(VLOOKUP(Table5[[#This Row],[Section]],SubSill_Tier,2,FALSE),0)</f>
        <v>0</v>
      </c>
      <c r="L957" s="9" t="str">
        <f t="shared" si="23"/>
        <v/>
      </c>
      <c r="M957" s="205" t="str" cm="1">
        <f t="array" ref="M957">_xlfn.IFS(NOT(ISERROR(VLOOKUP(Table5[[#This Row],[Section]],TB_notTB,1,FALSE))),"No",LEFT(Table5[[#This Row],[Section]],3)="ETB","PLS",LEFT(Table5[[#This Row],[Section]],1)="7","PDB",NOT(ISBLANK(Table5[[#This Row],[Section]])),"No")</f>
        <v>No</v>
      </c>
    </row>
    <row r="958" spans="1:13" x14ac:dyDescent="0.25">
      <c r="A958" s="126" t="s">
        <v>5864</v>
      </c>
      <c r="B958" s="126" t="s">
        <v>3598</v>
      </c>
      <c r="C958" s="126" t="s">
        <v>98</v>
      </c>
      <c r="D958" s="127">
        <v>0.48599999999999999</v>
      </c>
      <c r="E958" s="128">
        <v>220</v>
      </c>
      <c r="F958" s="128">
        <v>100</v>
      </c>
      <c r="G958" s="126" t="s">
        <v>13724</v>
      </c>
      <c r="H958" s="126" t="s">
        <v>20186</v>
      </c>
      <c r="I958" s="126" t="s">
        <v>22099</v>
      </c>
      <c r="J958" s="126" t="s">
        <v>26234</v>
      </c>
      <c r="K958" s="9">
        <f>_xlfn.IFNA(VLOOKUP(Table5[[#This Row],[Section]],SubSill_Tier,2,FALSE),0)</f>
        <v>0</v>
      </c>
      <c r="L958" s="9" t="str">
        <f t="shared" si="23"/>
        <v/>
      </c>
      <c r="M958" s="205" t="str" cm="1">
        <f t="array" ref="M958">_xlfn.IFS(NOT(ISERROR(VLOOKUP(Table5[[#This Row],[Section]],TB_notTB,1,FALSE))),"No",LEFT(Table5[[#This Row],[Section]],3)="ETB","PLS",LEFT(Table5[[#This Row],[Section]],1)="7","PDB",NOT(ISBLANK(Table5[[#This Row],[Section]])),"No")</f>
        <v>No</v>
      </c>
    </row>
    <row r="959" spans="1:13" x14ac:dyDescent="0.25">
      <c r="A959" s="126" t="s">
        <v>5865</v>
      </c>
      <c r="B959" s="126" t="s">
        <v>3598</v>
      </c>
      <c r="C959" s="126" t="s">
        <v>98</v>
      </c>
      <c r="D959" s="127">
        <v>0.20799999999999999</v>
      </c>
      <c r="E959" s="128">
        <v>132</v>
      </c>
      <c r="F959" s="128">
        <v>100</v>
      </c>
      <c r="G959" s="126" t="s">
        <v>13724</v>
      </c>
      <c r="H959" s="126" t="s">
        <v>20186</v>
      </c>
      <c r="I959" s="126" t="s">
        <v>22099</v>
      </c>
      <c r="J959" s="126" t="s">
        <v>26234</v>
      </c>
      <c r="K959" s="9">
        <f>_xlfn.IFNA(VLOOKUP(Table5[[#This Row],[Section]],SubSill_Tier,2,FALSE),0)</f>
        <v>0</v>
      </c>
      <c r="L959" s="9" t="str">
        <f t="shared" si="23"/>
        <v/>
      </c>
      <c r="M959" s="205" t="str" cm="1">
        <f t="array" ref="M959">_xlfn.IFS(NOT(ISERROR(VLOOKUP(Table5[[#This Row],[Section]],TB_notTB,1,FALSE))),"No",LEFT(Table5[[#This Row],[Section]],3)="ETB","PLS",LEFT(Table5[[#This Row],[Section]],1)="7","PDB",NOT(ISBLANK(Table5[[#This Row],[Section]])),"No")</f>
        <v>No</v>
      </c>
    </row>
    <row r="960" spans="1:13" x14ac:dyDescent="0.25">
      <c r="A960" s="126" t="s">
        <v>5866</v>
      </c>
      <c r="B960" s="126" t="s">
        <v>3598</v>
      </c>
      <c r="C960" s="126" t="s">
        <v>98</v>
      </c>
      <c r="D960" s="127">
        <v>0.10299999999999999</v>
      </c>
      <c r="E960" s="128">
        <v>100</v>
      </c>
      <c r="F960" s="128">
        <v>100</v>
      </c>
      <c r="G960" s="126" t="s">
        <v>13724</v>
      </c>
      <c r="H960" s="126" t="s">
        <v>20186</v>
      </c>
      <c r="I960" s="126" t="s">
        <v>22099</v>
      </c>
      <c r="J960" s="126" t="s">
        <v>26234</v>
      </c>
      <c r="K960" s="9">
        <f>_xlfn.IFNA(VLOOKUP(Table5[[#This Row],[Section]],SubSill_Tier,2,FALSE),0)</f>
        <v>0</v>
      </c>
      <c r="L960" s="9" t="str">
        <f t="shared" si="23"/>
        <v/>
      </c>
      <c r="M960" s="205" t="str" cm="1">
        <f t="array" ref="M960">_xlfn.IFS(NOT(ISERROR(VLOOKUP(Table5[[#This Row],[Section]],TB_notTB,1,FALSE))),"No",LEFT(Table5[[#This Row],[Section]],3)="ETB","PLS",LEFT(Table5[[#This Row],[Section]],1)="7","PDB",NOT(ISBLANK(Table5[[#This Row],[Section]])),"No")</f>
        <v>No</v>
      </c>
    </row>
    <row r="961" spans="1:13" x14ac:dyDescent="0.25">
      <c r="A961" s="126" t="s">
        <v>5867</v>
      </c>
      <c r="B961" s="126" t="s">
        <v>3598</v>
      </c>
      <c r="C961" s="126" t="s">
        <v>98</v>
      </c>
      <c r="D961" s="127">
        <v>0.28599999999999998</v>
      </c>
      <c r="E961" s="128">
        <v>100</v>
      </c>
      <c r="F961" s="128">
        <v>100</v>
      </c>
      <c r="G961" s="126" t="s">
        <v>13724</v>
      </c>
      <c r="H961" s="126" t="s">
        <v>20186</v>
      </c>
      <c r="I961" s="126" t="s">
        <v>22099</v>
      </c>
      <c r="J961" s="126" t="s">
        <v>26234</v>
      </c>
      <c r="K961" s="9">
        <f>_xlfn.IFNA(VLOOKUP(Table5[[#This Row],[Section]],SubSill_Tier,2,FALSE),0)</f>
        <v>0</v>
      </c>
      <c r="L961" s="9" t="str">
        <f t="shared" si="23"/>
        <v/>
      </c>
      <c r="M961" s="205" t="str" cm="1">
        <f t="array" ref="M961">_xlfn.IFS(NOT(ISERROR(VLOOKUP(Table5[[#This Row],[Section]],TB_notTB,1,FALSE))),"No",LEFT(Table5[[#This Row],[Section]],3)="ETB","PLS",LEFT(Table5[[#This Row],[Section]],1)="7","PDB",NOT(ISBLANK(Table5[[#This Row],[Section]])),"No")</f>
        <v>No</v>
      </c>
    </row>
    <row r="962" spans="1:13" x14ac:dyDescent="0.25">
      <c r="A962" s="126" t="s">
        <v>5868</v>
      </c>
      <c r="B962" s="126" t="s">
        <v>12507</v>
      </c>
      <c r="C962" s="126" t="s">
        <v>75</v>
      </c>
      <c r="D962" s="127">
        <v>1.3260000000000001</v>
      </c>
      <c r="E962" s="128">
        <v>456</v>
      </c>
      <c r="F962" s="128">
        <v>456</v>
      </c>
      <c r="G962" s="126" t="s">
        <v>13724</v>
      </c>
      <c r="H962" s="126" t="s">
        <v>21063</v>
      </c>
      <c r="I962" s="126" t="s">
        <v>21064</v>
      </c>
      <c r="J962" s="126" t="s">
        <v>26233</v>
      </c>
      <c r="K962" s="9">
        <f>_xlfn.IFNA(VLOOKUP(Table5[[#This Row],[Section]],SubSill_Tier,2,FALSE),0)</f>
        <v>0</v>
      </c>
      <c r="L962" s="9" t="str">
        <f t="shared" ref="L962:L1025" si="24">IFERROR(IF(LEFT(G962,2)="AI",IF(_xlfn.NUMBERVALUE(IFERROR(LEFT(IF(ISERROR(FIND("X",UPPER(B962))),UPPER(B962),RIGHT(UPPER(B962),LEN(UPPER(B962))-FIND("~",SUBSTITUTE(UPPER(B962),"X","~",LEN(UPPER(B962))-LEN(SUBSTITUTE(UPPER(B962),"X","")))))),FIND(" ",IF(ISERROR(FIND("X",UPPER(B962))),UPPER(B962),RIGHT(UPPER(B962),LEN(UPPER(B962))-FIND("~",SUBSTITUTE(UPPER(B962),"X","~",LEN(UPPER(B962))-LEN(SUBSTITUTE(UPPER(B962),"X","")))))),1)-1),IF(ISERROR(FIND("X",UPPER(B962))),UPPER(B962),RIGHT(UPPER(B962),LEN(UPPER(B962))-FIND("~",SUBSTITUTE(UPPER(B962),"X","~",LEN(UPPER(B962))-LEN(SUBSTITUTE(UPPER(B962),"X",""))))))),".")&gt;=5,"Wall",""),""),"")</f>
        <v>Wall</v>
      </c>
      <c r="M962" s="205" t="str" cm="1">
        <f t="array" ref="M962">_xlfn.IFS(NOT(ISERROR(VLOOKUP(Table5[[#This Row],[Section]],TB_notTB,1,FALSE))),"No",LEFT(Table5[[#This Row],[Section]],3)="ETB","PLS",LEFT(Table5[[#This Row],[Section]],1)="7","PDB",NOT(ISBLANK(Table5[[#This Row],[Section]])),"No")</f>
        <v>No</v>
      </c>
    </row>
    <row r="963" spans="1:13" x14ac:dyDescent="0.25">
      <c r="A963" s="126" t="s">
        <v>5869</v>
      </c>
      <c r="B963" s="126" t="s">
        <v>5870</v>
      </c>
      <c r="C963" s="126" t="s">
        <v>98</v>
      </c>
      <c r="D963" s="127">
        <v>0.29199999999999998</v>
      </c>
      <c r="E963" s="128">
        <v>100</v>
      </c>
      <c r="F963" s="128">
        <v>100</v>
      </c>
      <c r="G963" s="126" t="s">
        <v>13716</v>
      </c>
      <c r="H963" s="126" t="s">
        <v>20121</v>
      </c>
      <c r="I963" s="126" t="s">
        <v>20122</v>
      </c>
      <c r="J963" s="126" t="s">
        <v>26234</v>
      </c>
      <c r="K963" s="9">
        <f>_xlfn.IFNA(VLOOKUP(Table5[[#This Row],[Section]],SubSill_Tier,2,FALSE),0)</f>
        <v>0</v>
      </c>
      <c r="L963" s="9" t="str">
        <f t="shared" si="24"/>
        <v/>
      </c>
      <c r="M963" s="205" t="str" cm="1">
        <f t="array" ref="M963">_xlfn.IFS(NOT(ISERROR(VLOOKUP(Table5[[#This Row],[Section]],TB_notTB,1,FALSE))),"No",LEFT(Table5[[#This Row],[Section]],3)="ETB","PLS",LEFT(Table5[[#This Row],[Section]],1)="7","PDB",NOT(ISBLANK(Table5[[#This Row],[Section]])),"No")</f>
        <v>No</v>
      </c>
    </row>
    <row r="964" spans="1:13" x14ac:dyDescent="0.25">
      <c r="A964" s="126" t="s">
        <v>11628</v>
      </c>
      <c r="B964" s="126" t="s">
        <v>11629</v>
      </c>
      <c r="C964" s="126" t="s">
        <v>75</v>
      </c>
      <c r="D964" s="127">
        <v>0.57199999999999995</v>
      </c>
      <c r="E964" s="128">
        <v>231</v>
      </c>
      <c r="F964" s="128">
        <v>231</v>
      </c>
      <c r="G964" s="126" t="s">
        <v>13758</v>
      </c>
      <c r="H964" s="126" t="s">
        <v>20191</v>
      </c>
      <c r="I964" s="126" t="s">
        <v>20192</v>
      </c>
      <c r="J964" s="126" t="s">
        <v>26261</v>
      </c>
      <c r="K964" s="9">
        <f>_xlfn.IFNA(VLOOKUP(Table5[[#This Row],[Section]],SubSill_Tier,2,FALSE),0)</f>
        <v>0</v>
      </c>
      <c r="L964" s="9" t="str">
        <f t="shared" si="24"/>
        <v/>
      </c>
      <c r="M964" s="205" t="str" cm="1">
        <f t="array" ref="M964">_xlfn.IFS(NOT(ISERROR(VLOOKUP(Table5[[#This Row],[Section]],TB_notTB,1,FALSE))),"No",LEFT(Table5[[#This Row],[Section]],3)="ETB","PLS",LEFT(Table5[[#This Row],[Section]],1)="7","PDB",NOT(ISBLANK(Table5[[#This Row],[Section]])),"No")</f>
        <v>No</v>
      </c>
    </row>
    <row r="965" spans="1:13" x14ac:dyDescent="0.25">
      <c r="A965" s="126" t="s">
        <v>280</v>
      </c>
      <c r="B965" s="126" t="s">
        <v>17222</v>
      </c>
      <c r="C965" s="126" t="s">
        <v>98</v>
      </c>
      <c r="D965" s="127">
        <v>1.744</v>
      </c>
      <c r="E965" s="128">
        <v>578</v>
      </c>
      <c r="F965" s="128">
        <v>578</v>
      </c>
      <c r="G965" s="126" t="s">
        <v>13711</v>
      </c>
      <c r="H965" s="126" t="s">
        <v>20119</v>
      </c>
      <c r="I965" s="126" t="s">
        <v>21054</v>
      </c>
      <c r="J965" s="126" t="s">
        <v>26232</v>
      </c>
      <c r="K965" s="9">
        <f>_xlfn.IFNA(VLOOKUP(Table5[[#This Row],[Section]],SubSill_Tier,2,FALSE),0)</f>
        <v>0</v>
      </c>
      <c r="L965" s="9" t="str">
        <f t="shared" si="24"/>
        <v/>
      </c>
      <c r="M965" s="205" t="str" cm="1">
        <f t="array" ref="M965">_xlfn.IFS(NOT(ISERROR(VLOOKUP(Table5[[#This Row],[Section]],TB_notTB,1,FALSE))),"No",LEFT(Table5[[#This Row],[Section]],3)="ETB","PLS",LEFT(Table5[[#This Row],[Section]],1)="7","PDB",NOT(ISBLANK(Table5[[#This Row],[Section]])),"No")</f>
        <v>No</v>
      </c>
    </row>
    <row r="966" spans="1:13" x14ac:dyDescent="0.25">
      <c r="A966" s="126" t="s">
        <v>5871</v>
      </c>
      <c r="B966" s="126" t="s">
        <v>17222</v>
      </c>
      <c r="C966" s="126" t="s">
        <v>75</v>
      </c>
      <c r="D966" s="127">
        <v>0.245</v>
      </c>
      <c r="E966" s="128">
        <v>100</v>
      </c>
      <c r="F966" s="128">
        <v>100</v>
      </c>
      <c r="G966" s="126" t="s">
        <v>13714</v>
      </c>
      <c r="H966" s="126" t="s">
        <v>20121</v>
      </c>
      <c r="I966" s="126" t="s">
        <v>20122</v>
      </c>
      <c r="J966" s="126" t="s">
        <v>26234</v>
      </c>
      <c r="K966" s="9">
        <f>_xlfn.IFNA(VLOOKUP(Table5[[#This Row],[Section]],SubSill_Tier,2,FALSE),0)</f>
        <v>0</v>
      </c>
      <c r="L966" s="9" t="str">
        <f t="shared" si="24"/>
        <v/>
      </c>
      <c r="M966" s="205" t="str" cm="1">
        <f t="array" ref="M966">_xlfn.IFS(NOT(ISERROR(VLOOKUP(Table5[[#This Row],[Section]],TB_notTB,1,FALSE))),"No",LEFT(Table5[[#This Row],[Section]],3)="ETB","PLS",LEFT(Table5[[#This Row],[Section]],1)="7","PDB",NOT(ISBLANK(Table5[[#This Row],[Section]])),"No")</f>
        <v>No</v>
      </c>
    </row>
    <row r="967" spans="1:13" x14ac:dyDescent="0.25">
      <c r="A967" s="126" t="s">
        <v>11630</v>
      </c>
      <c r="B967" s="126" t="s">
        <v>11631</v>
      </c>
      <c r="C967" s="126" t="s">
        <v>75</v>
      </c>
      <c r="D967" s="127">
        <v>0.58299999999999996</v>
      </c>
      <c r="E967" s="128">
        <v>225</v>
      </c>
      <c r="F967" s="128">
        <v>219</v>
      </c>
      <c r="G967" s="126" t="s">
        <v>13739</v>
      </c>
      <c r="H967" s="126" t="s">
        <v>20181</v>
      </c>
      <c r="I967" s="126" t="s">
        <v>13279</v>
      </c>
      <c r="J967" s="126" t="s">
        <v>26258</v>
      </c>
      <c r="K967" s="9">
        <f>_xlfn.IFNA(VLOOKUP(Table5[[#This Row],[Section]],SubSill_Tier,2,FALSE),0)</f>
        <v>0</v>
      </c>
      <c r="L967" s="9" t="str">
        <f t="shared" si="24"/>
        <v/>
      </c>
      <c r="M967" s="205" t="str" cm="1">
        <f t="array" ref="M967">_xlfn.IFS(NOT(ISERROR(VLOOKUP(Table5[[#This Row],[Section]],TB_notTB,1,FALSE))),"No",LEFT(Table5[[#This Row],[Section]],3)="ETB","PLS",LEFT(Table5[[#This Row],[Section]],1)="7","PDB",NOT(ISBLANK(Table5[[#This Row],[Section]])),"No")</f>
        <v>No</v>
      </c>
    </row>
    <row r="968" spans="1:13" x14ac:dyDescent="0.25">
      <c r="A968" s="126" t="s">
        <v>281</v>
      </c>
      <c r="B968" s="126" t="s">
        <v>17222</v>
      </c>
      <c r="C968" s="126" t="s">
        <v>98</v>
      </c>
      <c r="D968" s="127">
        <v>0.95299999999999996</v>
      </c>
      <c r="E968" s="128">
        <v>511</v>
      </c>
      <c r="F968" s="128">
        <v>511</v>
      </c>
      <c r="G968" s="126" t="s">
        <v>13711</v>
      </c>
      <c r="H968" s="126" t="s">
        <v>20119</v>
      </c>
      <c r="I968" s="126" t="s">
        <v>21054</v>
      </c>
      <c r="J968" s="126" t="s">
        <v>26232</v>
      </c>
      <c r="K968" s="9">
        <f>_xlfn.IFNA(VLOOKUP(Table5[[#This Row],[Section]],SubSill_Tier,2,FALSE),0)</f>
        <v>0</v>
      </c>
      <c r="L968" s="9" t="str">
        <f t="shared" si="24"/>
        <v/>
      </c>
      <c r="M968" s="205" t="str" cm="1">
        <f t="array" ref="M968">_xlfn.IFS(NOT(ISERROR(VLOOKUP(Table5[[#This Row],[Section]],TB_notTB,1,FALSE))),"No",LEFT(Table5[[#This Row],[Section]],3)="ETB","PLS",LEFT(Table5[[#This Row],[Section]],1)="7","PDB",NOT(ISBLANK(Table5[[#This Row],[Section]])),"No")</f>
        <v>No</v>
      </c>
    </row>
    <row r="969" spans="1:13" x14ac:dyDescent="0.25">
      <c r="A969" s="126" t="s">
        <v>282</v>
      </c>
      <c r="B969" s="126" t="s">
        <v>17222</v>
      </c>
      <c r="C969" s="126" t="s">
        <v>98</v>
      </c>
      <c r="D969" s="127">
        <v>1.0149999999999999</v>
      </c>
      <c r="E969" s="128">
        <v>545</v>
      </c>
      <c r="F969" s="128">
        <v>545</v>
      </c>
      <c r="G969" s="126" t="s">
        <v>13711</v>
      </c>
      <c r="H969" s="126" t="s">
        <v>20119</v>
      </c>
      <c r="I969" s="126" t="s">
        <v>21054</v>
      </c>
      <c r="J969" s="126" t="s">
        <v>26232</v>
      </c>
      <c r="K969" s="9">
        <f>_xlfn.IFNA(VLOOKUP(Table5[[#This Row],[Section]],SubSill_Tier,2,FALSE),0)</f>
        <v>0</v>
      </c>
      <c r="L969" s="9" t="str">
        <f t="shared" si="24"/>
        <v/>
      </c>
      <c r="M969" s="205" t="str" cm="1">
        <f t="array" ref="M969">_xlfn.IFS(NOT(ISERROR(VLOOKUP(Table5[[#This Row],[Section]],TB_notTB,1,FALSE))),"No",LEFT(Table5[[#This Row],[Section]],3)="ETB","PLS",LEFT(Table5[[#This Row],[Section]],1)="7","PDB",NOT(ISBLANK(Table5[[#This Row],[Section]])),"No")</f>
        <v>No</v>
      </c>
    </row>
    <row r="970" spans="1:13" x14ac:dyDescent="0.25">
      <c r="A970" s="126" t="s">
        <v>11632</v>
      </c>
      <c r="B970" s="126" t="s">
        <v>27180</v>
      </c>
      <c r="C970" s="126" t="s">
        <v>98</v>
      </c>
      <c r="D970" s="127">
        <v>3.4660000000000002</v>
      </c>
      <c r="E970" s="128">
        <v>500</v>
      </c>
      <c r="F970" s="128">
        <v>500</v>
      </c>
      <c r="G970" s="126" t="s">
        <v>13742</v>
      </c>
      <c r="H970" s="126" t="s">
        <v>20193</v>
      </c>
      <c r="I970" s="126" t="s">
        <v>21096</v>
      </c>
      <c r="J970" s="126" t="s">
        <v>26262</v>
      </c>
      <c r="K970" s="9">
        <f>_xlfn.IFNA(VLOOKUP(Table5[[#This Row],[Section]],SubSill_Tier,2,FALSE),0)</f>
        <v>0</v>
      </c>
      <c r="L970" s="9" t="str">
        <f t="shared" si="24"/>
        <v/>
      </c>
      <c r="M970" s="205" t="str" cm="1">
        <f t="array" ref="M970">_xlfn.IFS(NOT(ISERROR(VLOOKUP(Table5[[#This Row],[Section]],TB_notTB,1,FALSE))),"No",LEFT(Table5[[#This Row],[Section]],3)="ETB","PLS",LEFT(Table5[[#This Row],[Section]],1)="7","PDB",NOT(ISBLANK(Table5[[#This Row],[Section]])),"No")</f>
        <v>No</v>
      </c>
    </row>
    <row r="971" spans="1:13" x14ac:dyDescent="0.25">
      <c r="A971" s="126" t="s">
        <v>11633</v>
      </c>
      <c r="B971" s="126" t="s">
        <v>17222</v>
      </c>
      <c r="C971" s="126" t="s">
        <v>75</v>
      </c>
      <c r="D971" s="127">
        <v>1.444</v>
      </c>
      <c r="E971" s="128">
        <v>202</v>
      </c>
      <c r="F971" s="128">
        <v>202</v>
      </c>
      <c r="G971" s="126" t="s">
        <v>13742</v>
      </c>
      <c r="H971" s="126" t="s">
        <v>20157</v>
      </c>
      <c r="I971" s="126" t="s">
        <v>20158</v>
      </c>
      <c r="J971" s="126" t="s">
        <v>26262</v>
      </c>
      <c r="K971" s="9">
        <f>_xlfn.IFNA(VLOOKUP(Table5[[#This Row],[Section]],SubSill_Tier,2,FALSE),0)</f>
        <v>0</v>
      </c>
      <c r="L971" s="9" t="str">
        <f t="shared" si="24"/>
        <v/>
      </c>
      <c r="M971" s="205" t="str" cm="1">
        <f t="array" ref="M971">_xlfn.IFS(NOT(ISERROR(VLOOKUP(Table5[[#This Row],[Section]],TB_notTB,1,FALSE))),"No",LEFT(Table5[[#This Row],[Section]],3)="ETB","PLS",LEFT(Table5[[#This Row],[Section]],1)="7","PDB",NOT(ISBLANK(Table5[[#This Row],[Section]])),"No")</f>
        <v>No</v>
      </c>
    </row>
    <row r="972" spans="1:13" x14ac:dyDescent="0.25">
      <c r="A972" s="126" t="s">
        <v>5872</v>
      </c>
      <c r="B972" s="126" t="s">
        <v>17222</v>
      </c>
      <c r="C972" s="126" t="s">
        <v>98</v>
      </c>
      <c r="D972" s="127">
        <v>0.98199999999999998</v>
      </c>
      <c r="E972" s="128">
        <v>311</v>
      </c>
      <c r="F972" s="128">
        <v>311</v>
      </c>
      <c r="G972" s="126" t="s">
        <v>13727</v>
      </c>
      <c r="H972" s="126" t="s">
        <v>20121</v>
      </c>
      <c r="I972" s="126" t="s">
        <v>20122</v>
      </c>
      <c r="J972" s="126" t="s">
        <v>26234</v>
      </c>
      <c r="K972" s="9">
        <f>_xlfn.IFNA(VLOOKUP(Table5[[#This Row],[Section]],SubSill_Tier,2,FALSE),0)</f>
        <v>0</v>
      </c>
      <c r="L972" s="9" t="str">
        <f t="shared" si="24"/>
        <v/>
      </c>
      <c r="M972" s="205" t="str" cm="1">
        <f t="array" ref="M972">_xlfn.IFS(NOT(ISERROR(VLOOKUP(Table5[[#This Row],[Section]],TB_notTB,1,FALSE))),"No",LEFT(Table5[[#This Row],[Section]],3)="ETB","PLS",LEFT(Table5[[#This Row],[Section]],1)="7","PDB",NOT(ISBLANK(Table5[[#This Row],[Section]])),"No")</f>
        <v>No</v>
      </c>
    </row>
    <row r="973" spans="1:13" x14ac:dyDescent="0.25">
      <c r="A973" s="126" t="s">
        <v>5873</v>
      </c>
      <c r="B973" s="126" t="s">
        <v>17222</v>
      </c>
      <c r="C973" s="126" t="s">
        <v>98</v>
      </c>
      <c r="D973" s="127">
        <v>0.59199999999999997</v>
      </c>
      <c r="E973" s="128">
        <v>331</v>
      </c>
      <c r="F973" s="128">
        <v>160</v>
      </c>
      <c r="G973" s="126" t="s">
        <v>13727</v>
      </c>
      <c r="H973" s="126" t="s">
        <v>20121</v>
      </c>
      <c r="I973" s="126" t="s">
        <v>20122</v>
      </c>
      <c r="J973" s="126" t="s">
        <v>26234</v>
      </c>
      <c r="K973" s="9">
        <f>_xlfn.IFNA(VLOOKUP(Table5[[#This Row],[Section]],SubSill_Tier,2,FALSE),0)</f>
        <v>0</v>
      </c>
      <c r="L973" s="9" t="str">
        <f t="shared" si="24"/>
        <v/>
      </c>
      <c r="M973" s="205" t="str" cm="1">
        <f t="array" ref="M973">_xlfn.IFS(NOT(ISERROR(VLOOKUP(Table5[[#This Row],[Section]],TB_notTB,1,FALSE))),"No",LEFT(Table5[[#This Row],[Section]],3)="ETB","PLS",LEFT(Table5[[#This Row],[Section]],1)="7","PDB",NOT(ISBLANK(Table5[[#This Row],[Section]])),"No")</f>
        <v>No</v>
      </c>
    </row>
    <row r="974" spans="1:13" x14ac:dyDescent="0.25">
      <c r="A974" s="126" t="s">
        <v>5874</v>
      </c>
      <c r="B974" s="126" t="s">
        <v>17222</v>
      </c>
      <c r="C974" s="126" t="s">
        <v>98</v>
      </c>
      <c r="D974" s="127">
        <v>0.46600000000000003</v>
      </c>
      <c r="E974" s="128">
        <v>230</v>
      </c>
      <c r="F974" s="128">
        <v>230</v>
      </c>
      <c r="G974" s="126" t="s">
        <v>13727</v>
      </c>
      <c r="H974" s="126" t="s">
        <v>20121</v>
      </c>
      <c r="I974" s="126" t="s">
        <v>20122</v>
      </c>
      <c r="J974" s="126" t="s">
        <v>26234</v>
      </c>
      <c r="K974" s="9">
        <f>_xlfn.IFNA(VLOOKUP(Table5[[#This Row],[Section]],SubSill_Tier,2,FALSE),0)</f>
        <v>0</v>
      </c>
      <c r="L974" s="9" t="str">
        <f t="shared" si="24"/>
        <v/>
      </c>
      <c r="M974" s="205" t="str" cm="1">
        <f t="array" ref="M974">_xlfn.IFS(NOT(ISERROR(VLOOKUP(Table5[[#This Row],[Section]],TB_notTB,1,FALSE))),"No",LEFT(Table5[[#This Row],[Section]],3)="ETB","PLS",LEFT(Table5[[#This Row],[Section]],1)="7","PDB",NOT(ISBLANK(Table5[[#This Row],[Section]])),"No")</f>
        <v>No</v>
      </c>
    </row>
    <row r="975" spans="1:13" x14ac:dyDescent="0.25">
      <c r="A975" s="126" t="s">
        <v>283</v>
      </c>
      <c r="B975" s="126" t="s">
        <v>284</v>
      </c>
      <c r="C975" s="126" t="s">
        <v>75</v>
      </c>
      <c r="D975" s="127">
        <v>1.6659999999999999</v>
      </c>
      <c r="E975" s="128">
        <v>275</v>
      </c>
      <c r="F975" s="128">
        <v>196</v>
      </c>
      <c r="G975" s="126" t="s">
        <v>13728</v>
      </c>
      <c r="H975" s="126" t="s">
        <v>20137</v>
      </c>
      <c r="I975" s="126" t="s">
        <v>21066</v>
      </c>
      <c r="J975" s="126" t="s">
        <v>26232</v>
      </c>
      <c r="K975" s="9">
        <f>_xlfn.IFNA(VLOOKUP(Table5[[#This Row],[Section]],SubSill_Tier,2,FALSE),0)</f>
        <v>0</v>
      </c>
      <c r="L975" s="9" t="str">
        <f t="shared" si="24"/>
        <v/>
      </c>
      <c r="M975" s="205" t="str" cm="1">
        <f t="array" ref="M975">_xlfn.IFS(NOT(ISERROR(VLOOKUP(Table5[[#This Row],[Section]],TB_notTB,1,FALSE))),"No",LEFT(Table5[[#This Row],[Section]],3)="ETB","PLS",LEFT(Table5[[#This Row],[Section]],1)="7","PDB",NOT(ISBLANK(Table5[[#This Row],[Section]])),"No")</f>
        <v>No</v>
      </c>
    </row>
    <row r="976" spans="1:13" x14ac:dyDescent="0.25">
      <c r="A976" s="126" t="s">
        <v>285</v>
      </c>
      <c r="B976" s="126" t="s">
        <v>29456</v>
      </c>
      <c r="C976" s="126" t="s">
        <v>75</v>
      </c>
      <c r="D976" s="127">
        <v>0.315</v>
      </c>
      <c r="E976" s="128">
        <v>187</v>
      </c>
      <c r="F976" s="128">
        <v>187</v>
      </c>
      <c r="G976" s="126" t="s">
        <v>13762</v>
      </c>
      <c r="H976" s="126" t="s">
        <v>20194</v>
      </c>
      <c r="I976" s="126" t="s">
        <v>21110</v>
      </c>
      <c r="J976" s="126" t="s">
        <v>26241</v>
      </c>
      <c r="K976" s="9">
        <f>_xlfn.IFNA(VLOOKUP(Table5[[#This Row],[Section]],SubSill_Tier,2,FALSE),0)</f>
        <v>0</v>
      </c>
      <c r="L976" s="9" t="str">
        <f t="shared" si="24"/>
        <v/>
      </c>
      <c r="M976" s="205" t="str" cm="1">
        <f t="array" ref="M976">_xlfn.IFS(NOT(ISERROR(VLOOKUP(Table5[[#This Row],[Section]],TB_notTB,1,FALSE))),"No",LEFT(Table5[[#This Row],[Section]],3)="ETB","PLS",LEFT(Table5[[#This Row],[Section]],1)="7","PDB",NOT(ISBLANK(Table5[[#This Row],[Section]])),"No")</f>
        <v>No</v>
      </c>
    </row>
    <row r="977" spans="1:13" x14ac:dyDescent="0.25">
      <c r="A977" s="126" t="s">
        <v>286</v>
      </c>
      <c r="B977" s="126" t="s">
        <v>287</v>
      </c>
      <c r="C977" s="126" t="s">
        <v>75</v>
      </c>
      <c r="D977" s="127">
        <v>0.6</v>
      </c>
      <c r="E977" s="128">
        <v>119</v>
      </c>
      <c r="F977" s="128">
        <v>119</v>
      </c>
      <c r="G977" s="126" t="s">
        <v>13762</v>
      </c>
      <c r="H977" s="126" t="s">
        <v>20194</v>
      </c>
      <c r="I977" s="126" t="s">
        <v>21110</v>
      </c>
      <c r="J977" s="126" t="s">
        <v>26241</v>
      </c>
      <c r="K977" s="9">
        <f>_xlfn.IFNA(VLOOKUP(Table5[[#This Row],[Section]],SubSill_Tier,2,FALSE),0)</f>
        <v>0</v>
      </c>
      <c r="L977" s="9" t="str">
        <f t="shared" si="24"/>
        <v/>
      </c>
      <c r="M977" s="205" t="str" cm="1">
        <f t="array" ref="M977">_xlfn.IFS(NOT(ISERROR(VLOOKUP(Table5[[#This Row],[Section]],TB_notTB,1,FALSE))),"No",LEFT(Table5[[#This Row],[Section]],3)="ETB","PLS",LEFT(Table5[[#This Row],[Section]],1)="7","PDB",NOT(ISBLANK(Table5[[#This Row],[Section]])),"No")</f>
        <v>No</v>
      </c>
    </row>
    <row r="978" spans="1:13" x14ac:dyDescent="0.25">
      <c r="A978" s="126" t="s">
        <v>288</v>
      </c>
      <c r="B978" s="126" t="s">
        <v>289</v>
      </c>
      <c r="C978" s="126" t="s">
        <v>75</v>
      </c>
      <c r="D978" s="127">
        <v>0.52600000000000002</v>
      </c>
      <c r="E978" s="128">
        <v>161</v>
      </c>
      <c r="F978" s="128">
        <v>100</v>
      </c>
      <c r="G978" s="126" t="s">
        <v>13762</v>
      </c>
      <c r="H978" s="126" t="s">
        <v>20194</v>
      </c>
      <c r="I978" s="126" t="s">
        <v>21110</v>
      </c>
      <c r="J978" s="126" t="s">
        <v>26241</v>
      </c>
      <c r="K978" s="9">
        <f>_xlfn.IFNA(VLOOKUP(Table5[[#This Row],[Section]],SubSill_Tier,2,FALSE),0)</f>
        <v>0</v>
      </c>
      <c r="L978" s="9" t="str">
        <f t="shared" si="24"/>
        <v/>
      </c>
      <c r="M978" s="205" t="str" cm="1">
        <f t="array" ref="M978">_xlfn.IFS(NOT(ISERROR(VLOOKUP(Table5[[#This Row],[Section]],TB_notTB,1,FALSE))),"No",LEFT(Table5[[#This Row],[Section]],3)="ETB","PLS",LEFT(Table5[[#This Row],[Section]],1)="7","PDB",NOT(ISBLANK(Table5[[#This Row],[Section]])),"No")</f>
        <v>No</v>
      </c>
    </row>
    <row r="979" spans="1:13" x14ac:dyDescent="0.25">
      <c r="A979" s="126" t="s">
        <v>5875</v>
      </c>
      <c r="B979" s="126" t="s">
        <v>17222</v>
      </c>
      <c r="C979" s="126" t="s">
        <v>75</v>
      </c>
      <c r="D979" s="127">
        <v>1.839</v>
      </c>
      <c r="E979" s="128">
        <v>444</v>
      </c>
      <c r="F979" s="128">
        <v>444</v>
      </c>
      <c r="G979" s="126" t="s">
        <v>13724</v>
      </c>
      <c r="H979" s="126" t="s">
        <v>20121</v>
      </c>
      <c r="I979" s="126" t="s">
        <v>20122</v>
      </c>
      <c r="J979" s="126" t="s">
        <v>26234</v>
      </c>
      <c r="K979" s="9">
        <f>_xlfn.IFNA(VLOOKUP(Table5[[#This Row],[Section]],SubSill_Tier,2,FALSE),0)</f>
        <v>0</v>
      </c>
      <c r="L979" s="9" t="str">
        <f t="shared" si="24"/>
        <v/>
      </c>
      <c r="M979" s="205" t="str" cm="1">
        <f t="array" ref="M979">_xlfn.IFS(NOT(ISERROR(VLOOKUP(Table5[[#This Row],[Section]],TB_notTB,1,FALSE))),"No",LEFT(Table5[[#This Row],[Section]],3)="ETB","PLS",LEFT(Table5[[#This Row],[Section]],1)="7","PDB",NOT(ISBLANK(Table5[[#This Row],[Section]])),"No")</f>
        <v>No</v>
      </c>
    </row>
    <row r="980" spans="1:13" x14ac:dyDescent="0.25">
      <c r="A980" s="126" t="s">
        <v>290</v>
      </c>
      <c r="B980" s="126" t="s">
        <v>291</v>
      </c>
      <c r="C980" s="126" t="s">
        <v>75</v>
      </c>
      <c r="D980" s="127">
        <v>1.6919999999999999</v>
      </c>
      <c r="E980" s="128">
        <v>603</v>
      </c>
      <c r="F980" s="128">
        <v>310</v>
      </c>
      <c r="G980" s="126" t="s">
        <v>13729</v>
      </c>
      <c r="H980" s="126" t="s">
        <v>20138</v>
      </c>
      <c r="I980" s="126" t="s">
        <v>21067</v>
      </c>
      <c r="J980" s="126" t="s">
        <v>26232</v>
      </c>
      <c r="K980" s="9">
        <f>_xlfn.IFNA(VLOOKUP(Table5[[#This Row],[Section]],SubSill_Tier,2,FALSE),0)</f>
        <v>0</v>
      </c>
      <c r="L980" s="9" t="str">
        <f t="shared" si="24"/>
        <v/>
      </c>
      <c r="M980" s="205" t="str" cm="1">
        <f t="array" ref="M980">_xlfn.IFS(NOT(ISERROR(VLOOKUP(Table5[[#This Row],[Section]],TB_notTB,1,FALSE))),"No",LEFT(Table5[[#This Row],[Section]],3)="ETB","PLS",LEFT(Table5[[#This Row],[Section]],1)="7","PDB",NOT(ISBLANK(Table5[[#This Row],[Section]])),"No")</f>
        <v>No</v>
      </c>
    </row>
    <row r="981" spans="1:13" x14ac:dyDescent="0.25">
      <c r="A981" s="126" t="s">
        <v>292</v>
      </c>
      <c r="B981" s="126" t="s">
        <v>293</v>
      </c>
      <c r="C981" s="126" t="s">
        <v>75</v>
      </c>
      <c r="D981" s="127">
        <v>0.50800000000000001</v>
      </c>
      <c r="E981" s="128">
        <v>185</v>
      </c>
      <c r="F981" s="128">
        <v>100</v>
      </c>
      <c r="G981" s="126" t="s">
        <v>13729</v>
      </c>
      <c r="H981" s="126" t="s">
        <v>20138</v>
      </c>
      <c r="I981" s="126" t="s">
        <v>21067</v>
      </c>
      <c r="J981" s="126" t="s">
        <v>26232</v>
      </c>
      <c r="K981" s="9">
        <f>_xlfn.IFNA(VLOOKUP(Table5[[#This Row],[Section]],SubSill_Tier,2,FALSE),0)</f>
        <v>0</v>
      </c>
      <c r="L981" s="9" t="str">
        <f t="shared" si="24"/>
        <v/>
      </c>
      <c r="M981" s="205" t="str" cm="1">
        <f t="array" ref="M981">_xlfn.IFS(NOT(ISERROR(VLOOKUP(Table5[[#This Row],[Section]],TB_notTB,1,FALSE))),"No",LEFT(Table5[[#This Row],[Section]],3)="ETB","PLS",LEFT(Table5[[#This Row],[Section]],1)="7","PDB",NOT(ISBLANK(Table5[[#This Row],[Section]])),"No")</f>
        <v>No</v>
      </c>
    </row>
    <row r="982" spans="1:13" x14ac:dyDescent="0.25">
      <c r="A982" s="126" t="s">
        <v>294</v>
      </c>
      <c r="B982" s="126" t="s">
        <v>295</v>
      </c>
      <c r="C982" s="126" t="s">
        <v>75</v>
      </c>
      <c r="D982" s="127">
        <v>0.65200000000000002</v>
      </c>
      <c r="E982" s="128">
        <v>244</v>
      </c>
      <c r="F982" s="128">
        <v>100</v>
      </c>
      <c r="G982" s="126" t="s">
        <v>13729</v>
      </c>
      <c r="H982" s="126" t="s">
        <v>20138</v>
      </c>
      <c r="I982" s="126" t="s">
        <v>21067</v>
      </c>
      <c r="J982" s="126" t="s">
        <v>26232</v>
      </c>
      <c r="K982" s="9">
        <f>_xlfn.IFNA(VLOOKUP(Table5[[#This Row],[Section]],SubSill_Tier,2,FALSE),0)</f>
        <v>0</v>
      </c>
      <c r="L982" s="9" t="str">
        <f t="shared" si="24"/>
        <v/>
      </c>
      <c r="M982" s="205" t="str" cm="1">
        <f t="array" ref="M982">_xlfn.IFS(NOT(ISERROR(VLOOKUP(Table5[[#This Row],[Section]],TB_notTB,1,FALSE))),"No",LEFT(Table5[[#This Row],[Section]],3)="ETB","PLS",LEFT(Table5[[#This Row],[Section]],1)="7","PDB",NOT(ISBLANK(Table5[[#This Row],[Section]])),"No")</f>
        <v>No</v>
      </c>
    </row>
    <row r="983" spans="1:13" x14ac:dyDescent="0.25">
      <c r="A983" s="126" t="s">
        <v>296</v>
      </c>
      <c r="B983" s="126" t="s">
        <v>297</v>
      </c>
      <c r="C983" s="126" t="s">
        <v>75</v>
      </c>
      <c r="D983" s="127">
        <v>0.47799999999999998</v>
      </c>
      <c r="E983" s="128">
        <v>221</v>
      </c>
      <c r="F983" s="128">
        <v>100</v>
      </c>
      <c r="G983" s="126" t="s">
        <v>13729</v>
      </c>
      <c r="H983" s="126" t="s">
        <v>20138</v>
      </c>
      <c r="I983" s="126" t="s">
        <v>21067</v>
      </c>
      <c r="J983" s="126" t="s">
        <v>26232</v>
      </c>
      <c r="K983" s="9">
        <f>_xlfn.IFNA(VLOOKUP(Table5[[#This Row],[Section]],SubSill_Tier,2,FALSE),0)</f>
        <v>0</v>
      </c>
      <c r="L983" s="9" t="str">
        <f t="shared" si="24"/>
        <v/>
      </c>
      <c r="M983" s="205" t="str" cm="1">
        <f t="array" ref="M983">_xlfn.IFS(NOT(ISERROR(VLOOKUP(Table5[[#This Row],[Section]],TB_notTB,1,FALSE))),"No",LEFT(Table5[[#This Row],[Section]],3)="ETB","PLS",LEFT(Table5[[#This Row],[Section]],1)="7","PDB",NOT(ISBLANK(Table5[[#This Row],[Section]])),"No")</f>
        <v>No</v>
      </c>
    </row>
    <row r="984" spans="1:13" x14ac:dyDescent="0.25">
      <c r="A984" s="126" t="s">
        <v>298</v>
      </c>
      <c r="B984" s="126" t="s">
        <v>299</v>
      </c>
      <c r="C984" s="126" t="s">
        <v>75</v>
      </c>
      <c r="D984" s="127">
        <v>0.29699999999999999</v>
      </c>
      <c r="E984" s="128">
        <v>145</v>
      </c>
      <c r="F984" s="128">
        <v>100</v>
      </c>
      <c r="G984" s="126" t="s">
        <v>13729</v>
      </c>
      <c r="H984" s="126" t="s">
        <v>20138</v>
      </c>
      <c r="I984" s="126" t="s">
        <v>21067</v>
      </c>
      <c r="J984" s="126" t="s">
        <v>26232</v>
      </c>
      <c r="K984" s="9">
        <f>_xlfn.IFNA(VLOOKUP(Table5[[#This Row],[Section]],SubSill_Tier,2,FALSE),0)</f>
        <v>0</v>
      </c>
      <c r="L984" s="9" t="str">
        <f t="shared" si="24"/>
        <v/>
      </c>
      <c r="M984" s="205" t="str" cm="1">
        <f t="array" ref="M984">_xlfn.IFS(NOT(ISERROR(VLOOKUP(Table5[[#This Row],[Section]],TB_notTB,1,FALSE))),"No",LEFT(Table5[[#This Row],[Section]],3)="ETB","PLS",LEFT(Table5[[#This Row],[Section]],1)="7","PDB",NOT(ISBLANK(Table5[[#This Row],[Section]])),"No")</f>
        <v>No</v>
      </c>
    </row>
    <row r="985" spans="1:13" x14ac:dyDescent="0.25">
      <c r="A985" s="126" t="s">
        <v>300</v>
      </c>
      <c r="B985" s="126" t="s">
        <v>301</v>
      </c>
      <c r="C985" s="126" t="s">
        <v>75</v>
      </c>
      <c r="D985" s="127">
        <v>0.72599999999999998</v>
      </c>
      <c r="E985" s="128">
        <v>290</v>
      </c>
      <c r="F985" s="128">
        <v>100</v>
      </c>
      <c r="G985" s="126" t="s">
        <v>13729</v>
      </c>
      <c r="H985" s="126" t="s">
        <v>20138</v>
      </c>
      <c r="I985" s="126" t="s">
        <v>21067</v>
      </c>
      <c r="J985" s="126" t="s">
        <v>26232</v>
      </c>
      <c r="K985" s="9">
        <f>_xlfn.IFNA(VLOOKUP(Table5[[#This Row],[Section]],SubSill_Tier,2,FALSE),0)</f>
        <v>0</v>
      </c>
      <c r="L985" s="9" t="str">
        <f t="shared" si="24"/>
        <v/>
      </c>
      <c r="M985" s="205" t="str" cm="1">
        <f t="array" ref="M985">_xlfn.IFS(NOT(ISERROR(VLOOKUP(Table5[[#This Row],[Section]],TB_notTB,1,FALSE))),"No",LEFT(Table5[[#This Row],[Section]],3)="ETB","PLS",LEFT(Table5[[#This Row],[Section]],1)="7","PDB",NOT(ISBLANK(Table5[[#This Row],[Section]])),"No")</f>
        <v>No</v>
      </c>
    </row>
    <row r="986" spans="1:13" x14ac:dyDescent="0.25">
      <c r="A986" s="126" t="s">
        <v>302</v>
      </c>
      <c r="B986" s="126" t="s">
        <v>303</v>
      </c>
      <c r="C986" s="126" t="s">
        <v>75</v>
      </c>
      <c r="D986" s="127">
        <v>0.63200000000000001</v>
      </c>
      <c r="E986" s="128">
        <v>226</v>
      </c>
      <c r="F986" s="128">
        <v>105</v>
      </c>
      <c r="G986" s="126" t="s">
        <v>13729</v>
      </c>
      <c r="H986" s="126" t="s">
        <v>20138</v>
      </c>
      <c r="I986" s="126" t="s">
        <v>21067</v>
      </c>
      <c r="J986" s="126" t="s">
        <v>26232</v>
      </c>
      <c r="K986" s="9">
        <f>_xlfn.IFNA(VLOOKUP(Table5[[#This Row],[Section]],SubSill_Tier,2,FALSE),0)</f>
        <v>0</v>
      </c>
      <c r="L986" s="9" t="str">
        <f t="shared" si="24"/>
        <v/>
      </c>
      <c r="M986" s="205" t="str" cm="1">
        <f t="array" ref="M986">_xlfn.IFS(NOT(ISERROR(VLOOKUP(Table5[[#This Row],[Section]],TB_notTB,1,FALSE))),"No",LEFT(Table5[[#This Row],[Section]],3)="ETB","PLS",LEFT(Table5[[#This Row],[Section]],1)="7","PDB",NOT(ISBLANK(Table5[[#This Row],[Section]])),"No")</f>
        <v>No</v>
      </c>
    </row>
    <row r="987" spans="1:13" x14ac:dyDescent="0.25">
      <c r="A987" s="126" t="s">
        <v>304</v>
      </c>
      <c r="B987" s="126" t="s">
        <v>305</v>
      </c>
      <c r="C987" s="126" t="s">
        <v>75</v>
      </c>
      <c r="D987" s="127">
        <v>0.83299999999999996</v>
      </c>
      <c r="E987" s="128">
        <v>298</v>
      </c>
      <c r="F987" s="128">
        <v>162</v>
      </c>
      <c r="G987" s="126" t="s">
        <v>13729</v>
      </c>
      <c r="H987" s="126" t="s">
        <v>20138</v>
      </c>
      <c r="I987" s="126" t="s">
        <v>21067</v>
      </c>
      <c r="J987" s="126" t="s">
        <v>26232</v>
      </c>
      <c r="K987" s="9">
        <f>_xlfn.IFNA(VLOOKUP(Table5[[#This Row],[Section]],SubSill_Tier,2,FALSE),0)</f>
        <v>0</v>
      </c>
      <c r="L987" s="9" t="str">
        <f t="shared" si="24"/>
        <v/>
      </c>
      <c r="M987" s="205" t="str" cm="1">
        <f t="array" ref="M987">_xlfn.IFS(NOT(ISERROR(VLOOKUP(Table5[[#This Row],[Section]],TB_notTB,1,FALSE))),"No",LEFT(Table5[[#This Row],[Section]],3)="ETB","PLS",LEFT(Table5[[#This Row],[Section]],1)="7","PDB",NOT(ISBLANK(Table5[[#This Row],[Section]])),"No")</f>
        <v>No</v>
      </c>
    </row>
    <row r="988" spans="1:13" x14ac:dyDescent="0.25">
      <c r="A988" s="126" t="s">
        <v>306</v>
      </c>
      <c r="B988" s="126" t="s">
        <v>307</v>
      </c>
      <c r="C988" s="126" t="s">
        <v>75</v>
      </c>
      <c r="D988" s="127">
        <v>0.93200000000000005</v>
      </c>
      <c r="E988" s="128">
        <v>322</v>
      </c>
      <c r="F988" s="128">
        <v>322</v>
      </c>
      <c r="G988" s="126" t="s">
        <v>13729</v>
      </c>
      <c r="H988" s="126" t="s">
        <v>20138</v>
      </c>
      <c r="I988" s="126" t="s">
        <v>21067</v>
      </c>
      <c r="J988" s="126" t="s">
        <v>26232</v>
      </c>
      <c r="K988" s="9">
        <f>_xlfn.IFNA(VLOOKUP(Table5[[#This Row],[Section]],SubSill_Tier,2,FALSE),0)</f>
        <v>0</v>
      </c>
      <c r="L988" s="9" t="str">
        <f t="shared" si="24"/>
        <v/>
      </c>
      <c r="M988" s="205" t="str" cm="1">
        <f t="array" ref="M988">_xlfn.IFS(NOT(ISERROR(VLOOKUP(Table5[[#This Row],[Section]],TB_notTB,1,FALSE))),"No",LEFT(Table5[[#This Row],[Section]],3)="ETB","PLS",LEFT(Table5[[#This Row],[Section]],1)="7","PDB",NOT(ISBLANK(Table5[[#This Row],[Section]])),"No")</f>
        <v>No</v>
      </c>
    </row>
    <row r="989" spans="1:13" x14ac:dyDescent="0.25">
      <c r="A989" s="126" t="s">
        <v>308</v>
      </c>
      <c r="B989" s="126" t="s">
        <v>309</v>
      </c>
      <c r="C989" s="126" t="s">
        <v>75</v>
      </c>
      <c r="D989" s="127">
        <v>1.4810000000000001</v>
      </c>
      <c r="E989" s="128">
        <v>318</v>
      </c>
      <c r="F989" s="128">
        <v>220</v>
      </c>
      <c r="G989" s="126" t="s">
        <v>13729</v>
      </c>
      <c r="H989" s="126" t="s">
        <v>20138</v>
      </c>
      <c r="I989" s="126" t="s">
        <v>21067</v>
      </c>
      <c r="J989" s="126" t="s">
        <v>26232</v>
      </c>
      <c r="K989" s="9">
        <f>_xlfn.IFNA(VLOOKUP(Table5[[#This Row],[Section]],SubSill_Tier,2,FALSE),0)</f>
        <v>0</v>
      </c>
      <c r="L989" s="9" t="str">
        <f t="shared" si="24"/>
        <v/>
      </c>
      <c r="M989" s="205" t="str" cm="1">
        <f t="array" ref="M989">_xlfn.IFS(NOT(ISERROR(VLOOKUP(Table5[[#This Row],[Section]],TB_notTB,1,FALSE))),"No",LEFT(Table5[[#This Row],[Section]],3)="ETB","PLS",LEFT(Table5[[#This Row],[Section]],1)="7","PDB",NOT(ISBLANK(Table5[[#This Row],[Section]])),"No")</f>
        <v>No</v>
      </c>
    </row>
    <row r="990" spans="1:13" x14ac:dyDescent="0.25">
      <c r="A990" s="126" t="s">
        <v>310</v>
      </c>
      <c r="B990" s="126" t="s">
        <v>17222</v>
      </c>
      <c r="C990" s="126" t="s">
        <v>75</v>
      </c>
      <c r="D990" s="127">
        <v>1.3660000000000001</v>
      </c>
      <c r="E990" s="128">
        <v>345</v>
      </c>
      <c r="F990" s="128">
        <v>345</v>
      </c>
      <c r="G990" s="126" t="s">
        <v>13729</v>
      </c>
      <c r="H990" s="126" t="s">
        <v>20138</v>
      </c>
      <c r="I990" s="126" t="s">
        <v>21067</v>
      </c>
      <c r="J990" s="126" t="s">
        <v>26232</v>
      </c>
      <c r="K990" s="9">
        <f>_xlfn.IFNA(VLOOKUP(Table5[[#This Row],[Section]],SubSill_Tier,2,FALSE),0)</f>
        <v>0</v>
      </c>
      <c r="L990" s="9" t="str">
        <f t="shared" si="24"/>
        <v/>
      </c>
      <c r="M990" s="205" t="str" cm="1">
        <f t="array" ref="M990">_xlfn.IFS(NOT(ISERROR(VLOOKUP(Table5[[#This Row],[Section]],TB_notTB,1,FALSE))),"No",LEFT(Table5[[#This Row],[Section]],3)="ETB","PLS",LEFT(Table5[[#This Row],[Section]],1)="7","PDB",NOT(ISBLANK(Table5[[#This Row],[Section]])),"No")</f>
        <v>No</v>
      </c>
    </row>
    <row r="991" spans="1:13" x14ac:dyDescent="0.25">
      <c r="A991" s="126" t="s">
        <v>311</v>
      </c>
      <c r="B991" s="126" t="s">
        <v>312</v>
      </c>
      <c r="C991" s="126" t="s">
        <v>75</v>
      </c>
      <c r="D991" s="127">
        <v>0.32700000000000001</v>
      </c>
      <c r="E991" s="128">
        <v>150</v>
      </c>
      <c r="F991" s="128">
        <v>100</v>
      </c>
      <c r="G991" s="126" t="s">
        <v>13729</v>
      </c>
      <c r="H991" s="126" t="s">
        <v>20138</v>
      </c>
      <c r="I991" s="126" t="s">
        <v>21067</v>
      </c>
      <c r="J991" s="126" t="s">
        <v>26232</v>
      </c>
      <c r="K991" s="9">
        <f>_xlfn.IFNA(VLOOKUP(Table5[[#This Row],[Section]],SubSill_Tier,2,FALSE),0)</f>
        <v>0</v>
      </c>
      <c r="L991" s="9" t="str">
        <f t="shared" si="24"/>
        <v/>
      </c>
      <c r="M991" s="205" t="str" cm="1">
        <f t="array" ref="M991">_xlfn.IFS(NOT(ISERROR(VLOOKUP(Table5[[#This Row],[Section]],TB_notTB,1,FALSE))),"No",LEFT(Table5[[#This Row],[Section]],3)="ETB","PLS",LEFT(Table5[[#This Row],[Section]],1)="7","PDB",NOT(ISBLANK(Table5[[#This Row],[Section]])),"No")</f>
        <v>No</v>
      </c>
    </row>
    <row r="992" spans="1:13" x14ac:dyDescent="0.25">
      <c r="A992" s="126" t="s">
        <v>313</v>
      </c>
      <c r="B992" s="126" t="s">
        <v>314</v>
      </c>
      <c r="C992" s="126" t="s">
        <v>75</v>
      </c>
      <c r="D992" s="127">
        <v>1.3460000000000001</v>
      </c>
      <c r="E992" s="128">
        <v>358</v>
      </c>
      <c r="F992" s="128">
        <v>100</v>
      </c>
      <c r="G992" s="126" t="s">
        <v>13729</v>
      </c>
      <c r="H992" s="126" t="s">
        <v>20138</v>
      </c>
      <c r="I992" s="126" t="s">
        <v>21067</v>
      </c>
      <c r="J992" s="126" t="s">
        <v>26232</v>
      </c>
      <c r="K992" s="9">
        <f>_xlfn.IFNA(VLOOKUP(Table5[[#This Row],[Section]],SubSill_Tier,2,FALSE),0)</f>
        <v>0</v>
      </c>
      <c r="L992" s="9" t="str">
        <f t="shared" si="24"/>
        <v/>
      </c>
      <c r="M992" s="205" t="str" cm="1">
        <f t="array" ref="M992">_xlfn.IFS(NOT(ISERROR(VLOOKUP(Table5[[#This Row],[Section]],TB_notTB,1,FALSE))),"No",LEFT(Table5[[#This Row],[Section]],3)="ETB","PLS",LEFT(Table5[[#This Row],[Section]],1)="7","PDB",NOT(ISBLANK(Table5[[#This Row],[Section]])),"No")</f>
        <v>No</v>
      </c>
    </row>
    <row r="993" spans="1:13" x14ac:dyDescent="0.25">
      <c r="A993" s="126" t="s">
        <v>315</v>
      </c>
      <c r="B993" s="126" t="s">
        <v>316</v>
      </c>
      <c r="C993" s="126" t="s">
        <v>75</v>
      </c>
      <c r="D993" s="127">
        <v>0.97699999999999998</v>
      </c>
      <c r="E993" s="128">
        <v>357</v>
      </c>
      <c r="F993" s="128">
        <v>100</v>
      </c>
      <c r="G993" s="126" t="s">
        <v>13729</v>
      </c>
      <c r="H993" s="126" t="s">
        <v>20138</v>
      </c>
      <c r="I993" s="126" t="s">
        <v>21067</v>
      </c>
      <c r="J993" s="126" t="s">
        <v>26232</v>
      </c>
      <c r="K993" s="9">
        <f>_xlfn.IFNA(VLOOKUP(Table5[[#This Row],[Section]],SubSill_Tier,2,FALSE),0)</f>
        <v>0</v>
      </c>
      <c r="L993" s="9" t="str">
        <f t="shared" si="24"/>
        <v/>
      </c>
      <c r="M993" s="205" t="str" cm="1">
        <f t="array" ref="M993">_xlfn.IFS(NOT(ISERROR(VLOOKUP(Table5[[#This Row],[Section]],TB_notTB,1,FALSE))),"No",LEFT(Table5[[#This Row],[Section]],3)="ETB","PLS",LEFT(Table5[[#This Row],[Section]],1)="7","PDB",NOT(ISBLANK(Table5[[#This Row],[Section]])),"No")</f>
        <v>No</v>
      </c>
    </row>
    <row r="994" spans="1:13" x14ac:dyDescent="0.25">
      <c r="A994" s="126" t="s">
        <v>317</v>
      </c>
      <c r="B994" s="126" t="s">
        <v>318</v>
      </c>
      <c r="C994" s="126" t="s">
        <v>75</v>
      </c>
      <c r="D994" s="127">
        <v>1.131</v>
      </c>
      <c r="E994" s="128">
        <v>428</v>
      </c>
      <c r="F994" s="128">
        <v>100</v>
      </c>
      <c r="G994" s="126" t="s">
        <v>13729</v>
      </c>
      <c r="H994" s="126" t="s">
        <v>20138</v>
      </c>
      <c r="I994" s="126" t="s">
        <v>21067</v>
      </c>
      <c r="J994" s="126" t="s">
        <v>26232</v>
      </c>
      <c r="K994" s="9">
        <f>_xlfn.IFNA(VLOOKUP(Table5[[#This Row],[Section]],SubSill_Tier,2,FALSE),0)</f>
        <v>0</v>
      </c>
      <c r="L994" s="9" t="str">
        <f t="shared" si="24"/>
        <v/>
      </c>
      <c r="M994" s="205" t="str" cm="1">
        <f t="array" ref="M994">_xlfn.IFS(NOT(ISERROR(VLOOKUP(Table5[[#This Row],[Section]],TB_notTB,1,FALSE))),"No",LEFT(Table5[[#This Row],[Section]],3)="ETB","PLS",LEFT(Table5[[#This Row],[Section]],1)="7","PDB",NOT(ISBLANK(Table5[[#This Row],[Section]])),"No")</f>
        <v>No</v>
      </c>
    </row>
    <row r="995" spans="1:13" x14ac:dyDescent="0.25">
      <c r="A995" s="126" t="s">
        <v>319</v>
      </c>
      <c r="B995" s="126" t="s">
        <v>320</v>
      </c>
      <c r="C995" s="126" t="s">
        <v>75</v>
      </c>
      <c r="D995" s="127">
        <v>1.42</v>
      </c>
      <c r="E995" s="128">
        <v>516</v>
      </c>
      <c r="F995" s="128">
        <v>177</v>
      </c>
      <c r="G995" s="126" t="s">
        <v>13729</v>
      </c>
      <c r="H995" s="126" t="s">
        <v>20138</v>
      </c>
      <c r="I995" s="126" t="s">
        <v>21067</v>
      </c>
      <c r="J995" s="126" t="s">
        <v>26232</v>
      </c>
      <c r="K995" s="9">
        <f>_xlfn.IFNA(VLOOKUP(Table5[[#This Row],[Section]],SubSill_Tier,2,FALSE),0)</f>
        <v>0</v>
      </c>
      <c r="L995" s="9" t="str">
        <f t="shared" si="24"/>
        <v/>
      </c>
      <c r="M995" s="205" t="str" cm="1">
        <f t="array" ref="M995">_xlfn.IFS(NOT(ISERROR(VLOOKUP(Table5[[#This Row],[Section]],TB_notTB,1,FALSE))),"No",LEFT(Table5[[#This Row],[Section]],3)="ETB","PLS",LEFT(Table5[[#This Row],[Section]],1)="7","PDB",NOT(ISBLANK(Table5[[#This Row],[Section]])),"No")</f>
        <v>No</v>
      </c>
    </row>
    <row r="996" spans="1:13" x14ac:dyDescent="0.25">
      <c r="A996" s="126" t="s">
        <v>321</v>
      </c>
      <c r="B996" s="126" t="s">
        <v>322</v>
      </c>
      <c r="C996" s="126" t="s">
        <v>75</v>
      </c>
      <c r="D996" s="127">
        <v>0.33900000000000002</v>
      </c>
      <c r="E996" s="128">
        <v>166</v>
      </c>
      <c r="F996" s="128">
        <v>100</v>
      </c>
      <c r="G996" s="126" t="s">
        <v>13729</v>
      </c>
      <c r="H996" s="126" t="s">
        <v>20138</v>
      </c>
      <c r="I996" s="126" t="s">
        <v>21067</v>
      </c>
      <c r="J996" s="126" t="s">
        <v>26232</v>
      </c>
      <c r="K996" s="9">
        <f>_xlfn.IFNA(VLOOKUP(Table5[[#This Row],[Section]],SubSill_Tier,2,FALSE),0)</f>
        <v>0</v>
      </c>
      <c r="L996" s="9" t="str">
        <f t="shared" si="24"/>
        <v/>
      </c>
      <c r="M996" s="205" t="str" cm="1">
        <f t="array" ref="M996">_xlfn.IFS(NOT(ISERROR(VLOOKUP(Table5[[#This Row],[Section]],TB_notTB,1,FALSE))),"No",LEFT(Table5[[#This Row],[Section]],3)="ETB","PLS",LEFT(Table5[[#This Row],[Section]],1)="7","PDB",NOT(ISBLANK(Table5[[#This Row],[Section]])),"No")</f>
        <v>No</v>
      </c>
    </row>
    <row r="997" spans="1:13" x14ac:dyDescent="0.25">
      <c r="A997" s="126" t="s">
        <v>323</v>
      </c>
      <c r="B997" s="126" t="s">
        <v>17222</v>
      </c>
      <c r="C997" s="126" t="s">
        <v>75</v>
      </c>
      <c r="D997" s="127">
        <v>1.1879999999999999</v>
      </c>
      <c r="E997" s="128">
        <v>280</v>
      </c>
      <c r="F997" s="128">
        <v>280</v>
      </c>
      <c r="G997" s="126" t="s">
        <v>13729</v>
      </c>
      <c r="H997" s="126" t="s">
        <v>20138</v>
      </c>
      <c r="I997" s="126" t="s">
        <v>21067</v>
      </c>
      <c r="J997" s="126" t="s">
        <v>26232</v>
      </c>
      <c r="K997" s="9">
        <f>_xlfn.IFNA(VLOOKUP(Table5[[#This Row],[Section]],SubSill_Tier,2,FALSE),0)</f>
        <v>0</v>
      </c>
      <c r="L997" s="9" t="str">
        <f t="shared" si="24"/>
        <v/>
      </c>
      <c r="M997" s="205" t="str" cm="1">
        <f t="array" ref="M997">_xlfn.IFS(NOT(ISERROR(VLOOKUP(Table5[[#This Row],[Section]],TB_notTB,1,FALSE))),"No",LEFT(Table5[[#This Row],[Section]],3)="ETB","PLS",LEFT(Table5[[#This Row],[Section]],1)="7","PDB",NOT(ISBLANK(Table5[[#This Row],[Section]])),"No")</f>
        <v>No</v>
      </c>
    </row>
    <row r="998" spans="1:13" x14ac:dyDescent="0.25">
      <c r="A998" s="126" t="s">
        <v>324</v>
      </c>
      <c r="B998" s="126" t="s">
        <v>325</v>
      </c>
      <c r="C998" s="126" t="s">
        <v>75</v>
      </c>
      <c r="D998" s="127">
        <v>1.5980000000000001</v>
      </c>
      <c r="E998" s="128">
        <v>407</v>
      </c>
      <c r="F998" s="128">
        <v>407</v>
      </c>
      <c r="G998" s="126" t="s">
        <v>13729</v>
      </c>
      <c r="H998" s="126" t="s">
        <v>20138</v>
      </c>
      <c r="I998" s="126" t="s">
        <v>21067</v>
      </c>
      <c r="J998" s="126" t="s">
        <v>26232</v>
      </c>
      <c r="K998" s="9">
        <f>_xlfn.IFNA(VLOOKUP(Table5[[#This Row],[Section]],SubSill_Tier,2,FALSE),0)</f>
        <v>0</v>
      </c>
      <c r="L998" s="9" t="str">
        <f t="shared" si="24"/>
        <v/>
      </c>
      <c r="M998" s="205" t="str" cm="1">
        <f t="array" ref="M998">_xlfn.IFS(NOT(ISERROR(VLOOKUP(Table5[[#This Row],[Section]],TB_notTB,1,FALSE))),"No",LEFT(Table5[[#This Row],[Section]],3)="ETB","PLS",LEFT(Table5[[#This Row],[Section]],1)="7","PDB",NOT(ISBLANK(Table5[[#This Row],[Section]])),"No")</f>
        <v>No</v>
      </c>
    </row>
    <row r="999" spans="1:13" x14ac:dyDescent="0.25">
      <c r="A999" s="126" t="s">
        <v>326</v>
      </c>
      <c r="B999" s="126" t="s">
        <v>327</v>
      </c>
      <c r="C999" s="126" t="s">
        <v>75</v>
      </c>
      <c r="D999" s="127">
        <v>1.4470000000000001</v>
      </c>
      <c r="E999" s="128">
        <v>486</v>
      </c>
      <c r="F999" s="128">
        <v>282</v>
      </c>
      <c r="G999" s="126" t="s">
        <v>13729</v>
      </c>
      <c r="H999" s="126" t="s">
        <v>20138</v>
      </c>
      <c r="I999" s="126" t="s">
        <v>21067</v>
      </c>
      <c r="J999" s="126" t="s">
        <v>26232</v>
      </c>
      <c r="K999" s="9">
        <f>_xlfn.IFNA(VLOOKUP(Table5[[#This Row],[Section]],SubSill_Tier,2,FALSE),0)</f>
        <v>0</v>
      </c>
      <c r="L999" s="9" t="str">
        <f t="shared" si="24"/>
        <v/>
      </c>
      <c r="M999" s="205" t="str" cm="1">
        <f t="array" ref="M999">_xlfn.IFS(NOT(ISERROR(VLOOKUP(Table5[[#This Row],[Section]],TB_notTB,1,FALSE))),"No",LEFT(Table5[[#This Row],[Section]],3)="ETB","PLS",LEFT(Table5[[#This Row],[Section]],1)="7","PDB",NOT(ISBLANK(Table5[[#This Row],[Section]])),"No")</f>
        <v>No</v>
      </c>
    </row>
    <row r="1000" spans="1:13" x14ac:dyDescent="0.25">
      <c r="A1000" s="126" t="s">
        <v>328</v>
      </c>
      <c r="B1000" s="126" t="s">
        <v>329</v>
      </c>
      <c r="C1000" s="126" t="s">
        <v>75</v>
      </c>
      <c r="D1000" s="127">
        <v>1.1399999999999999</v>
      </c>
      <c r="E1000" s="128">
        <v>421</v>
      </c>
      <c r="F1000" s="128">
        <v>218</v>
      </c>
      <c r="G1000" s="126" t="s">
        <v>13729</v>
      </c>
      <c r="H1000" s="126" t="s">
        <v>20138</v>
      </c>
      <c r="I1000" s="126" t="s">
        <v>21067</v>
      </c>
      <c r="J1000" s="126" t="s">
        <v>26232</v>
      </c>
      <c r="K1000" s="9">
        <f>_xlfn.IFNA(VLOOKUP(Table5[[#This Row],[Section]],SubSill_Tier,2,FALSE),0)</f>
        <v>0</v>
      </c>
      <c r="L1000" s="9" t="str">
        <f t="shared" si="24"/>
        <v/>
      </c>
      <c r="M1000" s="205" t="str" cm="1">
        <f t="array" ref="M1000">_xlfn.IFS(NOT(ISERROR(VLOOKUP(Table5[[#This Row],[Section]],TB_notTB,1,FALSE))),"No",LEFT(Table5[[#This Row],[Section]],3)="ETB","PLS",LEFT(Table5[[#This Row],[Section]],1)="7","PDB",NOT(ISBLANK(Table5[[#This Row],[Section]])),"No")</f>
        <v>No</v>
      </c>
    </row>
    <row r="1001" spans="1:13" x14ac:dyDescent="0.25">
      <c r="A1001" s="126" t="s">
        <v>330</v>
      </c>
      <c r="B1001" s="126" t="s">
        <v>331</v>
      </c>
      <c r="C1001" s="126" t="s">
        <v>75</v>
      </c>
      <c r="D1001" s="127">
        <v>1.111</v>
      </c>
      <c r="E1001" s="128">
        <v>423</v>
      </c>
      <c r="F1001" s="128">
        <v>211</v>
      </c>
      <c r="G1001" s="126" t="s">
        <v>13729</v>
      </c>
      <c r="H1001" s="126" t="s">
        <v>20138</v>
      </c>
      <c r="I1001" s="126" t="s">
        <v>21067</v>
      </c>
      <c r="J1001" s="126" t="s">
        <v>26232</v>
      </c>
      <c r="K1001" s="9">
        <f>_xlfn.IFNA(VLOOKUP(Table5[[#This Row],[Section]],SubSill_Tier,2,FALSE),0)</f>
        <v>0</v>
      </c>
      <c r="L1001" s="9" t="str">
        <f t="shared" si="24"/>
        <v/>
      </c>
      <c r="M1001" s="205" t="str" cm="1">
        <f t="array" ref="M1001">_xlfn.IFS(NOT(ISERROR(VLOOKUP(Table5[[#This Row],[Section]],TB_notTB,1,FALSE))),"No",LEFT(Table5[[#This Row],[Section]],3)="ETB","PLS",LEFT(Table5[[#This Row],[Section]],1)="7","PDB",NOT(ISBLANK(Table5[[#This Row],[Section]])),"No")</f>
        <v>No</v>
      </c>
    </row>
    <row r="1002" spans="1:13" x14ac:dyDescent="0.25">
      <c r="A1002" s="126" t="s">
        <v>332</v>
      </c>
      <c r="B1002" s="126" t="s">
        <v>333</v>
      </c>
      <c r="C1002" s="126" t="s">
        <v>75</v>
      </c>
      <c r="D1002" s="127">
        <v>1.32</v>
      </c>
      <c r="E1002" s="128">
        <v>446</v>
      </c>
      <c r="F1002" s="128">
        <v>218</v>
      </c>
      <c r="G1002" s="126" t="s">
        <v>13729</v>
      </c>
      <c r="H1002" s="126" t="s">
        <v>20138</v>
      </c>
      <c r="I1002" s="126" t="s">
        <v>21067</v>
      </c>
      <c r="J1002" s="126" t="s">
        <v>26232</v>
      </c>
      <c r="K1002" s="9">
        <f>_xlfn.IFNA(VLOOKUP(Table5[[#This Row],[Section]],SubSill_Tier,2,FALSE),0)</f>
        <v>0</v>
      </c>
      <c r="L1002" s="9" t="str">
        <f t="shared" si="24"/>
        <v/>
      </c>
      <c r="M1002" s="205" t="str" cm="1">
        <f t="array" ref="M1002">_xlfn.IFS(NOT(ISERROR(VLOOKUP(Table5[[#This Row],[Section]],TB_notTB,1,FALSE))),"No",LEFT(Table5[[#This Row],[Section]],3)="ETB","PLS",LEFT(Table5[[#This Row],[Section]],1)="7","PDB",NOT(ISBLANK(Table5[[#This Row],[Section]])),"No")</f>
        <v>No</v>
      </c>
    </row>
    <row r="1003" spans="1:13" x14ac:dyDescent="0.25">
      <c r="A1003" s="126" t="s">
        <v>334</v>
      </c>
      <c r="B1003" s="126" t="s">
        <v>335</v>
      </c>
      <c r="C1003" s="126" t="s">
        <v>75</v>
      </c>
      <c r="D1003" s="127">
        <v>1.07</v>
      </c>
      <c r="E1003" s="128">
        <v>313</v>
      </c>
      <c r="F1003" s="128">
        <v>226</v>
      </c>
      <c r="G1003" s="126" t="s">
        <v>13729</v>
      </c>
      <c r="H1003" s="126" t="s">
        <v>20138</v>
      </c>
      <c r="I1003" s="126" t="s">
        <v>21067</v>
      </c>
      <c r="J1003" s="126" t="s">
        <v>26232</v>
      </c>
      <c r="K1003" s="9">
        <f>_xlfn.IFNA(VLOOKUP(Table5[[#This Row],[Section]],SubSill_Tier,2,FALSE),0)</f>
        <v>0</v>
      </c>
      <c r="L1003" s="9" t="str">
        <f t="shared" si="24"/>
        <v/>
      </c>
      <c r="M1003" s="205" t="str" cm="1">
        <f t="array" ref="M1003">_xlfn.IFS(NOT(ISERROR(VLOOKUP(Table5[[#This Row],[Section]],TB_notTB,1,FALSE))),"No",LEFT(Table5[[#This Row],[Section]],3)="ETB","PLS",LEFT(Table5[[#This Row],[Section]],1)="7","PDB",NOT(ISBLANK(Table5[[#This Row],[Section]])),"No")</f>
        <v>No</v>
      </c>
    </row>
    <row r="1004" spans="1:13" x14ac:dyDescent="0.25">
      <c r="A1004" s="126" t="s">
        <v>336</v>
      </c>
      <c r="B1004" s="126" t="s">
        <v>337</v>
      </c>
      <c r="C1004" s="126" t="s">
        <v>75</v>
      </c>
      <c r="D1004" s="127">
        <v>0.83099999999999996</v>
      </c>
      <c r="E1004" s="128">
        <v>224</v>
      </c>
      <c r="F1004" s="128">
        <v>152</v>
      </c>
      <c r="G1004" s="126" t="s">
        <v>13729</v>
      </c>
      <c r="H1004" s="126" t="s">
        <v>20138</v>
      </c>
      <c r="I1004" s="126" t="s">
        <v>21067</v>
      </c>
      <c r="J1004" s="126" t="s">
        <v>26232</v>
      </c>
      <c r="K1004" s="9">
        <f>_xlfn.IFNA(VLOOKUP(Table5[[#This Row],[Section]],SubSill_Tier,2,FALSE),0)</f>
        <v>0</v>
      </c>
      <c r="L1004" s="9" t="str">
        <f t="shared" si="24"/>
        <v/>
      </c>
      <c r="M1004" s="205" t="str" cm="1">
        <f t="array" ref="M1004">_xlfn.IFS(NOT(ISERROR(VLOOKUP(Table5[[#This Row],[Section]],TB_notTB,1,FALSE))),"No",LEFT(Table5[[#This Row],[Section]],3)="ETB","PLS",LEFT(Table5[[#This Row],[Section]],1)="7","PDB",NOT(ISBLANK(Table5[[#This Row],[Section]])),"No")</f>
        <v>No</v>
      </c>
    </row>
    <row r="1005" spans="1:13" x14ac:dyDescent="0.25">
      <c r="A1005" s="126" t="s">
        <v>338</v>
      </c>
      <c r="B1005" s="126" t="s">
        <v>339</v>
      </c>
      <c r="C1005" s="126" t="s">
        <v>75</v>
      </c>
      <c r="D1005" s="127">
        <v>0.92500000000000004</v>
      </c>
      <c r="E1005" s="128">
        <v>231</v>
      </c>
      <c r="F1005" s="128">
        <v>160</v>
      </c>
      <c r="G1005" s="126" t="s">
        <v>13729</v>
      </c>
      <c r="H1005" s="126" t="s">
        <v>20138</v>
      </c>
      <c r="I1005" s="126" t="s">
        <v>21067</v>
      </c>
      <c r="J1005" s="126" t="s">
        <v>26232</v>
      </c>
      <c r="K1005" s="9">
        <f>_xlfn.IFNA(VLOOKUP(Table5[[#This Row],[Section]],SubSill_Tier,2,FALSE),0)</f>
        <v>0</v>
      </c>
      <c r="L1005" s="9" t="str">
        <f t="shared" si="24"/>
        <v/>
      </c>
      <c r="M1005" s="205" t="str" cm="1">
        <f t="array" ref="M1005">_xlfn.IFS(NOT(ISERROR(VLOOKUP(Table5[[#This Row],[Section]],TB_notTB,1,FALSE))),"No",LEFT(Table5[[#This Row],[Section]],3)="ETB","PLS",LEFT(Table5[[#This Row],[Section]],1)="7","PDB",NOT(ISBLANK(Table5[[#This Row],[Section]])),"No")</f>
        <v>No</v>
      </c>
    </row>
    <row r="1006" spans="1:13" x14ac:dyDescent="0.25">
      <c r="A1006" s="126" t="s">
        <v>11634</v>
      </c>
      <c r="B1006" s="126" t="s">
        <v>17222</v>
      </c>
      <c r="C1006" s="126" t="s">
        <v>75</v>
      </c>
      <c r="D1006" s="127">
        <v>3.5880000000000001</v>
      </c>
      <c r="E1006" s="128">
        <v>516</v>
      </c>
      <c r="F1006" s="128">
        <v>516</v>
      </c>
      <c r="G1006" s="126" t="s">
        <v>13742</v>
      </c>
      <c r="H1006" s="126" t="s">
        <v>20157</v>
      </c>
      <c r="I1006" s="126" t="s">
        <v>20158</v>
      </c>
      <c r="J1006" s="126" t="s">
        <v>26252</v>
      </c>
      <c r="K1006" s="9">
        <f>_xlfn.IFNA(VLOOKUP(Table5[[#This Row],[Section]],SubSill_Tier,2,FALSE),0)</f>
        <v>0</v>
      </c>
      <c r="L1006" s="9" t="str">
        <f t="shared" si="24"/>
        <v/>
      </c>
      <c r="M1006" s="205" t="str" cm="1">
        <f t="array" ref="M1006">_xlfn.IFS(NOT(ISERROR(VLOOKUP(Table5[[#This Row],[Section]],TB_notTB,1,FALSE))),"No",LEFT(Table5[[#This Row],[Section]],3)="ETB","PLS",LEFT(Table5[[#This Row],[Section]],1)="7","PDB",NOT(ISBLANK(Table5[[#This Row],[Section]])),"No")</f>
        <v>No</v>
      </c>
    </row>
    <row r="1007" spans="1:13" x14ac:dyDescent="0.25">
      <c r="A1007" s="126" t="s">
        <v>5876</v>
      </c>
      <c r="B1007" s="126" t="s">
        <v>3598</v>
      </c>
      <c r="C1007" s="126" t="s">
        <v>98</v>
      </c>
      <c r="D1007" s="127">
        <v>0.39400000000000002</v>
      </c>
      <c r="E1007" s="128">
        <v>197</v>
      </c>
      <c r="F1007" s="128">
        <v>197</v>
      </c>
      <c r="G1007" s="126" t="s">
        <v>13724</v>
      </c>
      <c r="H1007" s="126" t="s">
        <v>20186</v>
      </c>
      <c r="I1007" s="126" t="s">
        <v>22099</v>
      </c>
      <c r="J1007" s="126" t="s">
        <v>26234</v>
      </c>
      <c r="K1007" s="9">
        <f>_xlfn.IFNA(VLOOKUP(Table5[[#This Row],[Section]],SubSill_Tier,2,FALSE),0)</f>
        <v>0</v>
      </c>
      <c r="L1007" s="9" t="str">
        <f t="shared" si="24"/>
        <v/>
      </c>
      <c r="M1007" s="205" t="str" cm="1">
        <f t="array" ref="M1007">_xlfn.IFS(NOT(ISERROR(VLOOKUP(Table5[[#This Row],[Section]],TB_notTB,1,FALSE))),"No",LEFT(Table5[[#This Row],[Section]],3)="ETB","PLS",LEFT(Table5[[#This Row],[Section]],1)="7","PDB",NOT(ISBLANK(Table5[[#This Row],[Section]])),"No")</f>
        <v>No</v>
      </c>
    </row>
    <row r="1008" spans="1:13" x14ac:dyDescent="0.25">
      <c r="A1008" s="126" t="s">
        <v>340</v>
      </c>
      <c r="B1008" s="126" t="s">
        <v>17222</v>
      </c>
      <c r="C1008" s="126" t="s">
        <v>98</v>
      </c>
      <c r="D1008" s="127">
        <v>1.8089999999999999</v>
      </c>
      <c r="E1008" s="128">
        <v>466</v>
      </c>
      <c r="F1008" s="128">
        <v>466</v>
      </c>
      <c r="G1008" s="126" t="s">
        <v>13711</v>
      </c>
      <c r="H1008" s="126" t="s">
        <v>20119</v>
      </c>
      <c r="I1008" s="126" t="s">
        <v>21054</v>
      </c>
      <c r="J1008" s="126" t="s">
        <v>26232</v>
      </c>
      <c r="K1008" s="9">
        <f>_xlfn.IFNA(VLOOKUP(Table5[[#This Row],[Section]],SubSill_Tier,2,FALSE),0)</f>
        <v>0</v>
      </c>
      <c r="L1008" s="9" t="str">
        <f t="shared" si="24"/>
        <v/>
      </c>
      <c r="M1008" s="205" t="str" cm="1">
        <f t="array" ref="M1008">_xlfn.IFS(NOT(ISERROR(VLOOKUP(Table5[[#This Row],[Section]],TB_notTB,1,FALSE))),"No",LEFT(Table5[[#This Row],[Section]],3)="ETB","PLS",LEFT(Table5[[#This Row],[Section]],1)="7","PDB",NOT(ISBLANK(Table5[[#This Row],[Section]])),"No")</f>
        <v>No</v>
      </c>
    </row>
    <row r="1009" spans="1:13" x14ac:dyDescent="0.25">
      <c r="A1009" s="126" t="s">
        <v>5877</v>
      </c>
      <c r="B1009" s="126" t="s">
        <v>17222</v>
      </c>
      <c r="C1009" s="126" t="s">
        <v>98</v>
      </c>
      <c r="D1009" s="127">
        <v>2.4870000000000001</v>
      </c>
      <c r="E1009" s="128">
        <v>384</v>
      </c>
      <c r="F1009" s="128">
        <v>384</v>
      </c>
      <c r="G1009" s="126" t="s">
        <v>13750</v>
      </c>
      <c r="H1009" s="126" t="s">
        <v>20121</v>
      </c>
      <c r="I1009" s="126" t="s">
        <v>20122</v>
      </c>
      <c r="J1009" s="126" t="s">
        <v>26234</v>
      </c>
      <c r="K1009" s="9">
        <f>_xlfn.IFNA(VLOOKUP(Table5[[#This Row],[Section]],SubSill_Tier,2,FALSE),0)</f>
        <v>0</v>
      </c>
      <c r="L1009" s="9" t="str">
        <f t="shared" si="24"/>
        <v/>
      </c>
      <c r="M1009" s="205" t="str" cm="1">
        <f t="array" ref="M1009">_xlfn.IFS(NOT(ISERROR(VLOOKUP(Table5[[#This Row],[Section]],TB_notTB,1,FALSE))),"No",LEFT(Table5[[#This Row],[Section]],3)="ETB","PLS",LEFT(Table5[[#This Row],[Section]],1)="7","PDB",NOT(ISBLANK(Table5[[#This Row],[Section]])),"No")</f>
        <v>No</v>
      </c>
    </row>
    <row r="1010" spans="1:13" x14ac:dyDescent="0.25">
      <c r="A1010" s="126" t="s">
        <v>5878</v>
      </c>
      <c r="B1010" s="126" t="s">
        <v>17222</v>
      </c>
      <c r="C1010" s="126" t="s">
        <v>98</v>
      </c>
      <c r="D1010" s="127">
        <v>0.30499999999999999</v>
      </c>
      <c r="E1010" s="128">
        <v>142</v>
      </c>
      <c r="F1010" s="128">
        <v>142</v>
      </c>
      <c r="G1010" s="126" t="s">
        <v>13727</v>
      </c>
      <c r="H1010" s="126" t="s">
        <v>20121</v>
      </c>
      <c r="I1010" s="126" t="s">
        <v>20122</v>
      </c>
      <c r="J1010" s="126" t="s">
        <v>26234</v>
      </c>
      <c r="K1010" s="9">
        <f>_xlfn.IFNA(VLOOKUP(Table5[[#This Row],[Section]],SubSill_Tier,2,FALSE),0)</f>
        <v>0</v>
      </c>
      <c r="L1010" s="9" t="str">
        <f t="shared" si="24"/>
        <v/>
      </c>
      <c r="M1010" s="205" t="str" cm="1">
        <f t="array" ref="M1010">_xlfn.IFS(NOT(ISERROR(VLOOKUP(Table5[[#This Row],[Section]],TB_notTB,1,FALSE))),"No",LEFT(Table5[[#This Row],[Section]],3)="ETB","PLS",LEFT(Table5[[#This Row],[Section]],1)="7","PDB",NOT(ISBLANK(Table5[[#This Row],[Section]])),"No")</f>
        <v>No</v>
      </c>
    </row>
    <row r="1011" spans="1:13" x14ac:dyDescent="0.25">
      <c r="A1011" s="126" t="s">
        <v>5879</v>
      </c>
      <c r="B1011" s="126" t="s">
        <v>17222</v>
      </c>
      <c r="C1011" s="126" t="s">
        <v>98</v>
      </c>
      <c r="D1011" s="127">
        <v>1.871</v>
      </c>
      <c r="E1011" s="128">
        <v>233</v>
      </c>
      <c r="F1011" s="128">
        <v>233</v>
      </c>
      <c r="G1011" s="126" t="s">
        <v>13750</v>
      </c>
      <c r="H1011" s="126" t="s">
        <v>20121</v>
      </c>
      <c r="I1011" s="126" t="s">
        <v>20122</v>
      </c>
      <c r="J1011" s="126" t="s">
        <v>26234</v>
      </c>
      <c r="K1011" s="9">
        <f>_xlfn.IFNA(VLOOKUP(Table5[[#This Row],[Section]],SubSill_Tier,2,FALSE),0)</f>
        <v>0</v>
      </c>
      <c r="L1011" s="9" t="str">
        <f t="shared" si="24"/>
        <v/>
      </c>
      <c r="M1011" s="205" t="str" cm="1">
        <f t="array" ref="M1011">_xlfn.IFS(NOT(ISERROR(VLOOKUP(Table5[[#This Row],[Section]],TB_notTB,1,FALSE))),"No",LEFT(Table5[[#This Row],[Section]],3)="ETB","PLS",LEFT(Table5[[#This Row],[Section]],1)="7","PDB",NOT(ISBLANK(Table5[[#This Row],[Section]])),"No")</f>
        <v>No</v>
      </c>
    </row>
    <row r="1012" spans="1:13" x14ac:dyDescent="0.25">
      <c r="A1012" s="126" t="s">
        <v>5880</v>
      </c>
      <c r="B1012" s="126" t="s">
        <v>17222</v>
      </c>
      <c r="C1012" s="126" t="s">
        <v>98</v>
      </c>
      <c r="D1012" s="127">
        <v>1.0880000000000001</v>
      </c>
      <c r="E1012" s="128">
        <v>196</v>
      </c>
      <c r="F1012" s="128">
        <v>196</v>
      </c>
      <c r="G1012" s="126" t="s">
        <v>13750</v>
      </c>
      <c r="H1012" s="126" t="s">
        <v>20121</v>
      </c>
      <c r="I1012" s="126" t="s">
        <v>20122</v>
      </c>
      <c r="J1012" s="126" t="s">
        <v>26234</v>
      </c>
      <c r="K1012" s="9">
        <f>_xlfn.IFNA(VLOOKUP(Table5[[#This Row],[Section]],SubSill_Tier,2,FALSE),0)</f>
        <v>0</v>
      </c>
      <c r="L1012" s="9" t="str">
        <f t="shared" si="24"/>
        <v/>
      </c>
      <c r="M1012" s="205" t="str" cm="1">
        <f t="array" ref="M1012">_xlfn.IFS(NOT(ISERROR(VLOOKUP(Table5[[#This Row],[Section]],TB_notTB,1,FALSE))),"No",LEFT(Table5[[#This Row],[Section]],3)="ETB","PLS",LEFT(Table5[[#This Row],[Section]],1)="7","PDB",NOT(ISBLANK(Table5[[#This Row],[Section]])),"No")</f>
        <v>No</v>
      </c>
    </row>
    <row r="1013" spans="1:13" x14ac:dyDescent="0.25">
      <c r="A1013" s="126" t="s">
        <v>11635</v>
      </c>
      <c r="B1013" s="126" t="s">
        <v>17222</v>
      </c>
      <c r="C1013" s="126" t="s">
        <v>75</v>
      </c>
      <c r="D1013" s="127">
        <v>0.39400000000000002</v>
      </c>
      <c r="E1013" s="128">
        <v>171</v>
      </c>
      <c r="F1013" s="128">
        <v>130</v>
      </c>
      <c r="G1013" s="126" t="s">
        <v>13763</v>
      </c>
      <c r="H1013" s="126" t="s">
        <v>20195</v>
      </c>
      <c r="I1013" s="126" t="s">
        <v>20196</v>
      </c>
      <c r="J1013" s="126" t="s">
        <v>26254</v>
      </c>
      <c r="K1013" s="9">
        <f>_xlfn.IFNA(VLOOKUP(Table5[[#This Row],[Section]],SubSill_Tier,2,FALSE),0)</f>
        <v>0</v>
      </c>
      <c r="L1013" s="9" t="str">
        <f t="shared" si="24"/>
        <v/>
      </c>
      <c r="M1013" s="205" t="str" cm="1">
        <f t="array" ref="M1013">_xlfn.IFS(NOT(ISERROR(VLOOKUP(Table5[[#This Row],[Section]],TB_notTB,1,FALSE))),"No",LEFT(Table5[[#This Row],[Section]],3)="ETB","PLS",LEFT(Table5[[#This Row],[Section]],1)="7","PDB",NOT(ISBLANK(Table5[[#This Row],[Section]])),"No")</f>
        <v>No</v>
      </c>
    </row>
    <row r="1014" spans="1:13" x14ac:dyDescent="0.25">
      <c r="A1014" s="126" t="s">
        <v>5881</v>
      </c>
      <c r="B1014" s="126" t="s">
        <v>3598</v>
      </c>
      <c r="C1014" s="126" t="s">
        <v>98</v>
      </c>
      <c r="D1014" s="127">
        <v>1.3149999999999999</v>
      </c>
      <c r="E1014" s="128">
        <v>283</v>
      </c>
      <c r="F1014" s="128">
        <v>283</v>
      </c>
      <c r="G1014" s="126" t="s">
        <v>13764</v>
      </c>
      <c r="H1014" s="126" t="s">
        <v>20121</v>
      </c>
      <c r="I1014" s="126" t="s">
        <v>20122</v>
      </c>
      <c r="J1014" s="126" t="s">
        <v>26234</v>
      </c>
      <c r="K1014" s="9">
        <f>_xlfn.IFNA(VLOOKUP(Table5[[#This Row],[Section]],SubSill_Tier,2,FALSE),0)</f>
        <v>0</v>
      </c>
      <c r="L1014" s="9" t="str">
        <f t="shared" si="24"/>
        <v/>
      </c>
      <c r="M1014" s="205" t="str" cm="1">
        <f t="array" ref="M1014">_xlfn.IFS(NOT(ISERROR(VLOOKUP(Table5[[#This Row],[Section]],TB_notTB,1,FALSE))),"No",LEFT(Table5[[#This Row],[Section]],3)="ETB","PLS",LEFT(Table5[[#This Row],[Section]],1)="7","PDB",NOT(ISBLANK(Table5[[#This Row],[Section]])),"No")</f>
        <v>No</v>
      </c>
    </row>
    <row r="1015" spans="1:13" x14ac:dyDescent="0.25">
      <c r="A1015" s="126" t="s">
        <v>341</v>
      </c>
      <c r="B1015" s="126" t="s">
        <v>342</v>
      </c>
      <c r="C1015" s="126" t="s">
        <v>98</v>
      </c>
      <c r="D1015" s="127">
        <v>1.458</v>
      </c>
      <c r="E1015" s="128">
        <v>524</v>
      </c>
      <c r="F1015" s="128">
        <v>175</v>
      </c>
      <c r="G1015" s="126" t="s">
        <v>13752</v>
      </c>
      <c r="H1015" s="126" t="s">
        <v>20172</v>
      </c>
      <c r="I1015" s="126" t="s">
        <v>20173</v>
      </c>
      <c r="J1015" s="126" t="s">
        <v>26232</v>
      </c>
      <c r="K1015" s="9">
        <f>_xlfn.IFNA(VLOOKUP(Table5[[#This Row],[Section]],SubSill_Tier,2,FALSE),0)</f>
        <v>0</v>
      </c>
      <c r="L1015" s="9" t="str">
        <f t="shared" si="24"/>
        <v/>
      </c>
      <c r="M1015" s="205" t="str" cm="1">
        <f t="array" ref="M1015">_xlfn.IFS(NOT(ISERROR(VLOOKUP(Table5[[#This Row],[Section]],TB_notTB,1,FALSE))),"No",LEFT(Table5[[#This Row],[Section]],3)="ETB","PLS",LEFT(Table5[[#This Row],[Section]],1)="7","PDB",NOT(ISBLANK(Table5[[#This Row],[Section]])),"No")</f>
        <v>No</v>
      </c>
    </row>
    <row r="1016" spans="1:13" x14ac:dyDescent="0.25">
      <c r="A1016" s="126" t="s">
        <v>14788</v>
      </c>
      <c r="B1016" s="126" t="s">
        <v>14789</v>
      </c>
      <c r="C1016" s="126" t="s">
        <v>75</v>
      </c>
      <c r="D1016" s="127">
        <v>0.32400000000000001</v>
      </c>
      <c r="E1016" s="128">
        <v>166</v>
      </c>
      <c r="F1016" s="128">
        <v>100</v>
      </c>
      <c r="G1016" s="126" t="s">
        <v>14749</v>
      </c>
      <c r="H1016" s="126" t="s">
        <v>20177</v>
      </c>
      <c r="I1016" s="126" t="s">
        <v>20178</v>
      </c>
      <c r="J1016" s="126" t="s">
        <v>26257</v>
      </c>
      <c r="K1016" s="9">
        <f>_xlfn.IFNA(VLOOKUP(Table5[[#This Row],[Section]],SubSill_Tier,2,FALSE),0)</f>
        <v>0</v>
      </c>
      <c r="L1016" s="9" t="str">
        <f t="shared" si="24"/>
        <v/>
      </c>
      <c r="M1016" s="205" t="str" cm="1">
        <f t="array" ref="M1016">_xlfn.IFS(NOT(ISERROR(VLOOKUP(Table5[[#This Row],[Section]],TB_notTB,1,FALSE))),"No",LEFT(Table5[[#This Row],[Section]],3)="ETB","PLS",LEFT(Table5[[#This Row],[Section]],1)="7","PDB",NOT(ISBLANK(Table5[[#This Row],[Section]])),"No")</f>
        <v>No</v>
      </c>
    </row>
    <row r="1017" spans="1:13" x14ac:dyDescent="0.25">
      <c r="A1017" s="126" t="s">
        <v>14790</v>
      </c>
      <c r="B1017" s="126" t="s">
        <v>14791</v>
      </c>
      <c r="C1017" s="126" t="s">
        <v>75</v>
      </c>
      <c r="D1017" s="127">
        <v>0.55700000000000005</v>
      </c>
      <c r="E1017" s="128">
        <v>279</v>
      </c>
      <c r="F1017" s="128">
        <v>120</v>
      </c>
      <c r="G1017" s="126" t="s">
        <v>14749</v>
      </c>
      <c r="H1017" s="126" t="s">
        <v>20177</v>
      </c>
      <c r="I1017" s="126" t="s">
        <v>20178</v>
      </c>
      <c r="J1017" s="126" t="s">
        <v>26257</v>
      </c>
      <c r="K1017" s="9">
        <f>_xlfn.IFNA(VLOOKUP(Table5[[#This Row],[Section]],SubSill_Tier,2,FALSE),0)</f>
        <v>0</v>
      </c>
      <c r="L1017" s="9" t="str">
        <f t="shared" si="24"/>
        <v/>
      </c>
      <c r="M1017" s="205" t="str" cm="1">
        <f t="array" ref="M1017">_xlfn.IFS(NOT(ISERROR(VLOOKUP(Table5[[#This Row],[Section]],TB_notTB,1,FALSE))),"No",LEFT(Table5[[#This Row],[Section]],3)="ETB","PLS",LEFT(Table5[[#This Row],[Section]],1)="7","PDB",NOT(ISBLANK(Table5[[#This Row],[Section]])),"No")</f>
        <v>No</v>
      </c>
    </row>
    <row r="1018" spans="1:13" x14ac:dyDescent="0.25">
      <c r="A1018" s="126" t="s">
        <v>14792</v>
      </c>
      <c r="B1018" s="126" t="s">
        <v>14793</v>
      </c>
      <c r="C1018" s="126" t="s">
        <v>75</v>
      </c>
      <c r="D1018" s="127">
        <v>0.10299999999999999</v>
      </c>
      <c r="E1018" s="128">
        <v>100</v>
      </c>
      <c r="F1018" s="128">
        <v>100</v>
      </c>
      <c r="G1018" s="126" t="s">
        <v>14742</v>
      </c>
      <c r="H1018" s="126" t="s">
        <v>20171</v>
      </c>
      <c r="I1018" s="126" t="s">
        <v>21088</v>
      </c>
      <c r="J1018" s="126" t="s">
        <v>26255</v>
      </c>
      <c r="K1018" s="9">
        <f>_xlfn.IFNA(VLOOKUP(Table5[[#This Row],[Section]],SubSill_Tier,2,FALSE),0)</f>
        <v>0</v>
      </c>
      <c r="L1018" s="9" t="str">
        <f t="shared" si="24"/>
        <v/>
      </c>
      <c r="M1018" s="205" t="str" cm="1">
        <f t="array" ref="M1018">_xlfn.IFS(NOT(ISERROR(VLOOKUP(Table5[[#This Row],[Section]],TB_notTB,1,FALSE))),"No",LEFT(Table5[[#This Row],[Section]],3)="ETB","PLS",LEFT(Table5[[#This Row],[Section]],1)="7","PDB",NOT(ISBLANK(Table5[[#This Row],[Section]])),"No")</f>
        <v>No</v>
      </c>
    </row>
    <row r="1019" spans="1:13" x14ac:dyDescent="0.25">
      <c r="A1019" s="126" t="s">
        <v>14794</v>
      </c>
      <c r="B1019" s="126" t="s">
        <v>14795</v>
      </c>
      <c r="C1019" s="126" t="s">
        <v>75</v>
      </c>
      <c r="D1019" s="127">
        <v>0.23400000000000001</v>
      </c>
      <c r="E1019" s="128">
        <v>100</v>
      </c>
      <c r="F1019" s="128">
        <v>100</v>
      </c>
      <c r="G1019" s="126" t="s">
        <v>14742</v>
      </c>
      <c r="H1019" s="126" t="s">
        <v>20171</v>
      </c>
      <c r="I1019" s="126" t="s">
        <v>21088</v>
      </c>
      <c r="J1019" s="126" t="s">
        <v>26255</v>
      </c>
      <c r="K1019" s="9">
        <f>_xlfn.IFNA(VLOOKUP(Table5[[#This Row],[Section]],SubSill_Tier,2,FALSE),0)</f>
        <v>0</v>
      </c>
      <c r="L1019" s="9" t="str">
        <f t="shared" si="24"/>
        <v/>
      </c>
      <c r="M1019" s="205" t="str" cm="1">
        <f t="array" ref="M1019">_xlfn.IFS(NOT(ISERROR(VLOOKUP(Table5[[#This Row],[Section]],TB_notTB,1,FALSE))),"No",LEFT(Table5[[#This Row],[Section]],3)="ETB","PLS",LEFT(Table5[[#This Row],[Section]],1)="7","PDB",NOT(ISBLANK(Table5[[#This Row],[Section]])),"No")</f>
        <v>No</v>
      </c>
    </row>
    <row r="1020" spans="1:13" x14ac:dyDescent="0.25">
      <c r="A1020" s="126" t="s">
        <v>343</v>
      </c>
      <c r="B1020" s="126" t="s">
        <v>17222</v>
      </c>
      <c r="C1020" s="126" t="s">
        <v>98</v>
      </c>
      <c r="D1020" s="127">
        <v>0.88300000000000001</v>
      </c>
      <c r="E1020" s="128">
        <v>179</v>
      </c>
      <c r="F1020" s="128">
        <v>179</v>
      </c>
      <c r="G1020" s="126" t="s">
        <v>13711</v>
      </c>
      <c r="H1020" s="126" t="s">
        <v>20119</v>
      </c>
      <c r="I1020" s="126" t="s">
        <v>21054</v>
      </c>
      <c r="J1020" s="126" t="s">
        <v>26232</v>
      </c>
      <c r="K1020" s="9">
        <f>_xlfn.IFNA(VLOOKUP(Table5[[#This Row],[Section]],SubSill_Tier,2,FALSE),0)</f>
        <v>0</v>
      </c>
      <c r="L1020" s="9" t="str">
        <f t="shared" si="24"/>
        <v/>
      </c>
      <c r="M1020" s="205" t="str" cm="1">
        <f t="array" ref="M1020">_xlfn.IFS(NOT(ISERROR(VLOOKUP(Table5[[#This Row],[Section]],TB_notTB,1,FALSE))),"No",LEFT(Table5[[#This Row],[Section]],3)="ETB","PLS",LEFT(Table5[[#This Row],[Section]],1)="7","PDB",NOT(ISBLANK(Table5[[#This Row],[Section]])),"No")</f>
        <v>No</v>
      </c>
    </row>
    <row r="1021" spans="1:13" x14ac:dyDescent="0.25">
      <c r="A1021" s="126" t="s">
        <v>14796</v>
      </c>
      <c r="B1021" s="126" t="s">
        <v>14797</v>
      </c>
      <c r="C1021" s="126" t="s">
        <v>75</v>
      </c>
      <c r="D1021" s="127">
        <v>0.23899999999999999</v>
      </c>
      <c r="E1021" s="128">
        <v>128</v>
      </c>
      <c r="F1021" s="128">
        <v>100</v>
      </c>
      <c r="G1021" s="126" t="s">
        <v>14749</v>
      </c>
      <c r="H1021" s="126" t="s">
        <v>20177</v>
      </c>
      <c r="I1021" s="126" t="s">
        <v>20178</v>
      </c>
      <c r="J1021" s="126" t="s">
        <v>26257</v>
      </c>
      <c r="K1021" s="9">
        <f>_xlfn.IFNA(VLOOKUP(Table5[[#This Row],[Section]],SubSill_Tier,2,FALSE),0)</f>
        <v>0</v>
      </c>
      <c r="L1021" s="9" t="str">
        <f t="shared" si="24"/>
        <v/>
      </c>
      <c r="M1021" s="205" t="str" cm="1">
        <f t="array" ref="M1021">_xlfn.IFS(NOT(ISERROR(VLOOKUP(Table5[[#This Row],[Section]],TB_notTB,1,FALSE))),"No",LEFT(Table5[[#This Row],[Section]],3)="ETB","PLS",LEFT(Table5[[#This Row],[Section]],1)="7","PDB",NOT(ISBLANK(Table5[[#This Row],[Section]])),"No")</f>
        <v>No</v>
      </c>
    </row>
    <row r="1022" spans="1:13" x14ac:dyDescent="0.25">
      <c r="A1022" s="126" t="s">
        <v>344</v>
      </c>
      <c r="B1022" s="126" t="s">
        <v>17222</v>
      </c>
      <c r="C1022" s="126" t="s">
        <v>98</v>
      </c>
      <c r="D1022" s="127">
        <v>0.74299999999999999</v>
      </c>
      <c r="E1022" s="128">
        <v>314</v>
      </c>
      <c r="F1022" s="128">
        <v>314</v>
      </c>
      <c r="G1022" s="126" t="s">
        <v>13765</v>
      </c>
      <c r="H1022" s="126" t="s">
        <v>20197</v>
      </c>
      <c r="I1022" s="126" t="s">
        <v>20198</v>
      </c>
      <c r="J1022" s="126" t="s">
        <v>26232</v>
      </c>
      <c r="K1022" s="9">
        <f>_xlfn.IFNA(VLOOKUP(Table5[[#This Row],[Section]],SubSill_Tier,2,FALSE),0)</f>
        <v>0</v>
      </c>
      <c r="L1022" s="9" t="str">
        <f t="shared" si="24"/>
        <v/>
      </c>
      <c r="M1022" s="205" t="str" cm="1">
        <f t="array" ref="M1022">_xlfn.IFS(NOT(ISERROR(VLOOKUP(Table5[[#This Row],[Section]],TB_notTB,1,FALSE))),"No",LEFT(Table5[[#This Row],[Section]],3)="ETB","PLS",LEFT(Table5[[#This Row],[Section]],1)="7","PDB",NOT(ISBLANK(Table5[[#This Row],[Section]])),"No")</f>
        <v>No</v>
      </c>
    </row>
    <row r="1023" spans="1:13" x14ac:dyDescent="0.25">
      <c r="A1023" s="126" t="s">
        <v>345</v>
      </c>
      <c r="B1023" s="126" t="s">
        <v>17222</v>
      </c>
      <c r="C1023" s="126" t="s">
        <v>98</v>
      </c>
      <c r="D1023" s="127">
        <v>1.2849999999999999</v>
      </c>
      <c r="E1023" s="128">
        <v>302</v>
      </c>
      <c r="F1023" s="128">
        <v>302</v>
      </c>
      <c r="G1023" s="126" t="s">
        <v>13765</v>
      </c>
      <c r="H1023" s="126" t="s">
        <v>20197</v>
      </c>
      <c r="I1023" s="126" t="s">
        <v>20198</v>
      </c>
      <c r="J1023" s="126" t="s">
        <v>26232</v>
      </c>
      <c r="K1023" s="9">
        <f>_xlfn.IFNA(VLOOKUP(Table5[[#This Row],[Section]],SubSill_Tier,2,FALSE),0)</f>
        <v>0</v>
      </c>
      <c r="L1023" s="9" t="str">
        <f t="shared" si="24"/>
        <v/>
      </c>
      <c r="M1023" s="205" t="str" cm="1">
        <f t="array" ref="M1023">_xlfn.IFS(NOT(ISERROR(VLOOKUP(Table5[[#This Row],[Section]],TB_notTB,1,FALSE))),"No",LEFT(Table5[[#This Row],[Section]],3)="ETB","PLS",LEFT(Table5[[#This Row],[Section]],1)="7","PDB",NOT(ISBLANK(Table5[[#This Row],[Section]])),"No")</f>
        <v>No</v>
      </c>
    </row>
    <row r="1024" spans="1:13" x14ac:dyDescent="0.25">
      <c r="A1024" s="126" t="s">
        <v>346</v>
      </c>
      <c r="B1024" s="126" t="s">
        <v>17222</v>
      </c>
      <c r="C1024" s="126" t="s">
        <v>98</v>
      </c>
      <c r="D1024" s="127">
        <v>0.56899999999999995</v>
      </c>
      <c r="E1024" s="128">
        <v>249</v>
      </c>
      <c r="F1024" s="128">
        <v>100</v>
      </c>
      <c r="G1024" s="126" t="s">
        <v>13765</v>
      </c>
      <c r="H1024" s="126" t="s">
        <v>20197</v>
      </c>
      <c r="I1024" s="126" t="s">
        <v>20198</v>
      </c>
      <c r="J1024" s="126" t="s">
        <v>26232</v>
      </c>
      <c r="K1024" s="9">
        <f>_xlfn.IFNA(VLOOKUP(Table5[[#This Row],[Section]],SubSill_Tier,2,FALSE),0)</f>
        <v>0</v>
      </c>
      <c r="L1024" s="9" t="str">
        <f t="shared" si="24"/>
        <v/>
      </c>
      <c r="M1024" s="205" t="str" cm="1">
        <f t="array" ref="M1024">_xlfn.IFS(NOT(ISERROR(VLOOKUP(Table5[[#This Row],[Section]],TB_notTB,1,FALSE))),"No",LEFT(Table5[[#This Row],[Section]],3)="ETB","PLS",LEFT(Table5[[#This Row],[Section]],1)="7","PDB",NOT(ISBLANK(Table5[[#This Row],[Section]])),"No")</f>
        <v>No</v>
      </c>
    </row>
    <row r="1025" spans="1:13" x14ac:dyDescent="0.25">
      <c r="A1025" s="126" t="s">
        <v>347</v>
      </c>
      <c r="B1025" s="126" t="s">
        <v>17222</v>
      </c>
      <c r="C1025" s="126" t="s">
        <v>98</v>
      </c>
      <c r="D1025" s="127">
        <v>0.91300000000000003</v>
      </c>
      <c r="E1025" s="128">
        <v>238</v>
      </c>
      <c r="F1025" s="128">
        <v>400</v>
      </c>
      <c r="G1025" s="126" t="s">
        <v>13765</v>
      </c>
      <c r="H1025" s="126" t="s">
        <v>20197</v>
      </c>
      <c r="I1025" s="126" t="s">
        <v>20198</v>
      </c>
      <c r="J1025" s="126" t="s">
        <v>26232</v>
      </c>
      <c r="K1025" s="9">
        <f>_xlfn.IFNA(VLOOKUP(Table5[[#This Row],[Section]],SubSill_Tier,2,FALSE),0)</f>
        <v>0</v>
      </c>
      <c r="L1025" s="9" t="str">
        <f t="shared" si="24"/>
        <v/>
      </c>
      <c r="M1025" s="205" t="str" cm="1">
        <f t="array" ref="M1025">_xlfn.IFS(NOT(ISERROR(VLOOKUP(Table5[[#This Row],[Section]],TB_notTB,1,FALSE))),"No",LEFT(Table5[[#This Row],[Section]],3)="ETB","PLS",LEFT(Table5[[#This Row],[Section]],1)="7","PDB",NOT(ISBLANK(Table5[[#This Row],[Section]])),"No")</f>
        <v>No</v>
      </c>
    </row>
    <row r="1026" spans="1:13" x14ac:dyDescent="0.25">
      <c r="A1026" s="126" t="s">
        <v>348</v>
      </c>
      <c r="B1026" s="126" t="s">
        <v>349</v>
      </c>
      <c r="C1026" s="126" t="s">
        <v>75</v>
      </c>
      <c r="D1026" s="127">
        <v>0.68899999999999995</v>
      </c>
      <c r="E1026" s="128">
        <v>217</v>
      </c>
      <c r="F1026" s="128">
        <v>200</v>
      </c>
      <c r="G1026" s="126" t="s">
        <v>13765</v>
      </c>
      <c r="H1026" s="126" t="s">
        <v>20197</v>
      </c>
      <c r="I1026" s="126" t="s">
        <v>20198</v>
      </c>
      <c r="J1026" s="126" t="s">
        <v>26232</v>
      </c>
      <c r="K1026" s="9">
        <f>_xlfn.IFNA(VLOOKUP(Table5[[#This Row],[Section]],SubSill_Tier,2,FALSE),0)</f>
        <v>0</v>
      </c>
      <c r="L1026" s="9" t="str">
        <f t="shared" ref="L1026:L1089" si="25">IFERROR(IF(LEFT(G1026,2)="AI",IF(_xlfn.NUMBERVALUE(IFERROR(LEFT(IF(ISERROR(FIND("X",UPPER(B1026))),UPPER(B1026),RIGHT(UPPER(B1026),LEN(UPPER(B1026))-FIND("~",SUBSTITUTE(UPPER(B1026),"X","~",LEN(UPPER(B1026))-LEN(SUBSTITUTE(UPPER(B1026),"X","")))))),FIND(" ",IF(ISERROR(FIND("X",UPPER(B1026))),UPPER(B1026),RIGHT(UPPER(B1026),LEN(UPPER(B1026))-FIND("~",SUBSTITUTE(UPPER(B1026),"X","~",LEN(UPPER(B1026))-LEN(SUBSTITUTE(UPPER(B1026),"X","")))))),1)-1),IF(ISERROR(FIND("X",UPPER(B1026))),UPPER(B1026),RIGHT(UPPER(B1026),LEN(UPPER(B1026))-FIND("~",SUBSTITUTE(UPPER(B1026),"X","~",LEN(UPPER(B1026))-LEN(SUBSTITUTE(UPPER(B1026),"X",""))))))),".")&gt;=5,"Wall",""),""),"")</f>
        <v/>
      </c>
      <c r="M1026" s="205" t="str" cm="1">
        <f t="array" ref="M1026">_xlfn.IFS(NOT(ISERROR(VLOOKUP(Table5[[#This Row],[Section]],TB_notTB,1,FALSE))),"No",LEFT(Table5[[#This Row],[Section]],3)="ETB","PLS",LEFT(Table5[[#This Row],[Section]],1)="7","PDB",NOT(ISBLANK(Table5[[#This Row],[Section]])),"No")</f>
        <v>No</v>
      </c>
    </row>
    <row r="1027" spans="1:13" x14ac:dyDescent="0.25">
      <c r="A1027" s="126" t="s">
        <v>350</v>
      </c>
      <c r="B1027" s="126" t="s">
        <v>351</v>
      </c>
      <c r="C1027" s="126" t="s">
        <v>75</v>
      </c>
      <c r="D1027" s="127">
        <v>0.222</v>
      </c>
      <c r="E1027" s="128">
        <v>122</v>
      </c>
      <c r="F1027" s="128">
        <v>100</v>
      </c>
      <c r="G1027" s="126" t="s">
        <v>13765</v>
      </c>
      <c r="H1027" s="126" t="s">
        <v>20197</v>
      </c>
      <c r="I1027" s="126" t="s">
        <v>20198</v>
      </c>
      <c r="J1027" s="126" t="s">
        <v>26232</v>
      </c>
      <c r="K1027" s="9">
        <f>_xlfn.IFNA(VLOOKUP(Table5[[#This Row],[Section]],SubSill_Tier,2,FALSE),0)</f>
        <v>0</v>
      </c>
      <c r="L1027" s="9" t="str">
        <f t="shared" si="25"/>
        <v/>
      </c>
      <c r="M1027" s="205" t="str" cm="1">
        <f t="array" ref="M1027">_xlfn.IFS(NOT(ISERROR(VLOOKUP(Table5[[#This Row],[Section]],TB_notTB,1,FALSE))),"No",LEFT(Table5[[#This Row],[Section]],3)="ETB","PLS",LEFT(Table5[[#This Row],[Section]],1)="7","PDB",NOT(ISBLANK(Table5[[#This Row],[Section]])),"No")</f>
        <v>No</v>
      </c>
    </row>
    <row r="1028" spans="1:13" x14ac:dyDescent="0.25">
      <c r="A1028" s="126" t="s">
        <v>352</v>
      </c>
      <c r="B1028" s="126" t="s">
        <v>351</v>
      </c>
      <c r="C1028" s="126" t="s">
        <v>75</v>
      </c>
      <c r="D1028" s="127">
        <v>0.24</v>
      </c>
      <c r="E1028" s="128">
        <v>130</v>
      </c>
      <c r="F1028" s="128">
        <v>100</v>
      </c>
      <c r="G1028" s="126" t="s">
        <v>13765</v>
      </c>
      <c r="H1028" s="126" t="s">
        <v>20197</v>
      </c>
      <c r="I1028" s="126" t="s">
        <v>20198</v>
      </c>
      <c r="J1028" s="126" t="s">
        <v>26232</v>
      </c>
      <c r="K1028" s="9">
        <f>_xlfn.IFNA(VLOOKUP(Table5[[#This Row],[Section]],SubSill_Tier,2,FALSE),0)</f>
        <v>0</v>
      </c>
      <c r="L1028" s="9" t="str">
        <f t="shared" si="25"/>
        <v/>
      </c>
      <c r="M1028" s="205" t="str" cm="1">
        <f t="array" ref="M1028">_xlfn.IFS(NOT(ISERROR(VLOOKUP(Table5[[#This Row],[Section]],TB_notTB,1,FALSE))),"No",LEFT(Table5[[#This Row],[Section]],3)="ETB","PLS",LEFT(Table5[[#This Row],[Section]],1)="7","PDB",NOT(ISBLANK(Table5[[#This Row],[Section]])),"No")</f>
        <v>No</v>
      </c>
    </row>
    <row r="1029" spans="1:13" x14ac:dyDescent="0.25">
      <c r="A1029" s="126" t="s">
        <v>353</v>
      </c>
      <c r="B1029" s="126" t="s">
        <v>354</v>
      </c>
      <c r="C1029" s="126" t="s">
        <v>75</v>
      </c>
      <c r="D1029" s="127">
        <v>0.39400000000000002</v>
      </c>
      <c r="E1029" s="128">
        <v>200</v>
      </c>
      <c r="F1029" s="128">
        <v>100</v>
      </c>
      <c r="G1029" s="126" t="s">
        <v>13765</v>
      </c>
      <c r="H1029" s="126" t="s">
        <v>20197</v>
      </c>
      <c r="I1029" s="126" t="s">
        <v>20198</v>
      </c>
      <c r="J1029" s="126" t="s">
        <v>26232</v>
      </c>
      <c r="K1029" s="9">
        <f>_xlfn.IFNA(VLOOKUP(Table5[[#This Row],[Section]],SubSill_Tier,2,FALSE),0)</f>
        <v>0</v>
      </c>
      <c r="L1029" s="9" t="str">
        <f t="shared" si="25"/>
        <v/>
      </c>
      <c r="M1029" s="205" t="str" cm="1">
        <f t="array" ref="M1029">_xlfn.IFS(NOT(ISERROR(VLOOKUP(Table5[[#This Row],[Section]],TB_notTB,1,FALSE))),"No",LEFT(Table5[[#This Row],[Section]],3)="ETB","PLS",LEFT(Table5[[#This Row],[Section]],1)="7","PDB",NOT(ISBLANK(Table5[[#This Row],[Section]])),"No")</f>
        <v>No</v>
      </c>
    </row>
    <row r="1030" spans="1:13" x14ac:dyDescent="0.25">
      <c r="A1030" s="126" t="s">
        <v>5882</v>
      </c>
      <c r="B1030" s="126" t="s">
        <v>14301</v>
      </c>
      <c r="C1030" s="126" t="s">
        <v>75</v>
      </c>
      <c r="D1030" s="127">
        <v>1.6160000000000001</v>
      </c>
      <c r="E1030" s="128">
        <v>264</v>
      </c>
      <c r="F1030" s="128">
        <v>264</v>
      </c>
      <c r="G1030" s="126" t="s">
        <v>13713</v>
      </c>
      <c r="H1030" s="126" t="s">
        <v>21056</v>
      </c>
      <c r="I1030" s="126" t="s">
        <v>21057</v>
      </c>
      <c r="J1030" s="126" t="s">
        <v>26233</v>
      </c>
      <c r="K1030" s="9">
        <f>_xlfn.IFNA(VLOOKUP(Table5[[#This Row],[Section]],SubSill_Tier,2,FALSE),0)</f>
        <v>0</v>
      </c>
      <c r="L1030" s="9" t="str">
        <f t="shared" si="25"/>
        <v/>
      </c>
      <c r="M1030" s="205" t="str" cm="1">
        <f t="array" ref="M1030">_xlfn.IFS(NOT(ISERROR(VLOOKUP(Table5[[#This Row],[Section]],TB_notTB,1,FALSE))),"No",LEFT(Table5[[#This Row],[Section]],3)="ETB","PLS",LEFT(Table5[[#This Row],[Section]],1)="7","PDB",NOT(ISBLANK(Table5[[#This Row],[Section]])),"No")</f>
        <v>No</v>
      </c>
    </row>
    <row r="1031" spans="1:13" x14ac:dyDescent="0.25">
      <c r="A1031" s="126" t="s">
        <v>355</v>
      </c>
      <c r="B1031" s="126" t="s">
        <v>14507</v>
      </c>
      <c r="C1031" s="126" t="s">
        <v>75</v>
      </c>
      <c r="D1031" s="127">
        <v>1.137</v>
      </c>
      <c r="E1031" s="128">
        <v>440</v>
      </c>
      <c r="F1031" s="128">
        <v>225</v>
      </c>
      <c r="G1031" s="126" t="s">
        <v>21111</v>
      </c>
      <c r="H1031" s="126" t="s">
        <v>21112</v>
      </c>
      <c r="I1031" s="126" t="s">
        <v>21113</v>
      </c>
      <c r="J1031" s="126" t="s">
        <v>26241</v>
      </c>
      <c r="K1031" s="9">
        <f>_xlfn.IFNA(VLOOKUP(Table5[[#This Row],[Section]],SubSill_Tier,2,FALSE),0)</f>
        <v>1</v>
      </c>
      <c r="L1031" s="9" t="str">
        <f t="shared" si="25"/>
        <v/>
      </c>
      <c r="M1031" s="205" t="str" cm="1">
        <f t="array" ref="M1031">_xlfn.IFS(NOT(ISERROR(VLOOKUP(Table5[[#This Row],[Section]],TB_notTB,1,FALSE))),"No",LEFT(Table5[[#This Row],[Section]],3)="ETB","PLS",LEFT(Table5[[#This Row],[Section]],1)="7","PDB",NOT(ISBLANK(Table5[[#This Row],[Section]])),"No")</f>
        <v>No</v>
      </c>
    </row>
    <row r="1032" spans="1:13" x14ac:dyDescent="0.25">
      <c r="A1032" s="126" t="s">
        <v>356</v>
      </c>
      <c r="B1032" s="126" t="s">
        <v>357</v>
      </c>
      <c r="C1032" s="126" t="s">
        <v>75</v>
      </c>
      <c r="D1032" s="127">
        <v>1.6459999999999999</v>
      </c>
      <c r="E1032" s="128">
        <v>407</v>
      </c>
      <c r="F1032" s="128">
        <v>170</v>
      </c>
      <c r="G1032" s="126" t="s">
        <v>13766</v>
      </c>
      <c r="H1032" s="126" t="s">
        <v>20199</v>
      </c>
      <c r="I1032" s="126" t="s">
        <v>20200</v>
      </c>
      <c r="J1032" s="126" t="s">
        <v>26232</v>
      </c>
      <c r="K1032" s="9">
        <f>_xlfn.IFNA(VLOOKUP(Table5[[#This Row],[Section]],SubSill_Tier,2,FALSE),0)</f>
        <v>0</v>
      </c>
      <c r="L1032" s="9" t="str">
        <f t="shared" si="25"/>
        <v/>
      </c>
      <c r="M1032" s="205" t="str" cm="1">
        <f t="array" ref="M1032">_xlfn.IFS(NOT(ISERROR(VLOOKUP(Table5[[#This Row],[Section]],TB_notTB,1,FALSE))),"No",LEFT(Table5[[#This Row],[Section]],3)="ETB","PLS",LEFT(Table5[[#This Row],[Section]],1)="7","PDB",NOT(ISBLANK(Table5[[#This Row],[Section]])),"No")</f>
        <v>No</v>
      </c>
    </row>
    <row r="1033" spans="1:13" x14ac:dyDescent="0.25">
      <c r="A1033" s="126" t="s">
        <v>358</v>
      </c>
      <c r="B1033" s="126" t="s">
        <v>359</v>
      </c>
      <c r="C1033" s="126" t="s">
        <v>75</v>
      </c>
      <c r="D1033" s="127">
        <v>0.55500000000000005</v>
      </c>
      <c r="E1033" s="128">
        <v>214</v>
      </c>
      <c r="F1033" s="128">
        <v>108</v>
      </c>
      <c r="G1033" s="126" t="s">
        <v>13766</v>
      </c>
      <c r="H1033" s="126" t="s">
        <v>20199</v>
      </c>
      <c r="I1033" s="126" t="s">
        <v>20200</v>
      </c>
      <c r="J1033" s="126" t="s">
        <v>26232</v>
      </c>
      <c r="K1033" s="9">
        <f>_xlfn.IFNA(VLOOKUP(Table5[[#This Row],[Section]],SubSill_Tier,2,FALSE),0)</f>
        <v>0</v>
      </c>
      <c r="L1033" s="9" t="str">
        <f t="shared" si="25"/>
        <v/>
      </c>
      <c r="M1033" s="205" t="str" cm="1">
        <f t="array" ref="M1033">_xlfn.IFS(NOT(ISERROR(VLOOKUP(Table5[[#This Row],[Section]],TB_notTB,1,FALSE))),"No",LEFT(Table5[[#This Row],[Section]],3)="ETB","PLS",LEFT(Table5[[#This Row],[Section]],1)="7","PDB",NOT(ISBLANK(Table5[[#This Row],[Section]])),"No")</f>
        <v>No</v>
      </c>
    </row>
    <row r="1034" spans="1:13" x14ac:dyDescent="0.25">
      <c r="A1034" s="126" t="s">
        <v>360</v>
      </c>
      <c r="B1034" s="126" t="s">
        <v>361</v>
      </c>
      <c r="C1034" s="126" t="s">
        <v>75</v>
      </c>
      <c r="D1034" s="127">
        <v>1.0129999999999999</v>
      </c>
      <c r="E1034" s="128">
        <v>277</v>
      </c>
      <c r="F1034" s="128">
        <v>100</v>
      </c>
      <c r="G1034" s="126" t="s">
        <v>13766</v>
      </c>
      <c r="H1034" s="126" t="s">
        <v>20199</v>
      </c>
      <c r="I1034" s="126" t="s">
        <v>20200</v>
      </c>
      <c r="J1034" s="126" t="s">
        <v>26232</v>
      </c>
      <c r="K1034" s="9">
        <f>_xlfn.IFNA(VLOOKUP(Table5[[#This Row],[Section]],SubSill_Tier,2,FALSE),0)</f>
        <v>0</v>
      </c>
      <c r="L1034" s="9" t="str">
        <f t="shared" si="25"/>
        <v/>
      </c>
      <c r="M1034" s="205" t="str" cm="1">
        <f t="array" ref="M1034">_xlfn.IFS(NOT(ISERROR(VLOOKUP(Table5[[#This Row],[Section]],TB_notTB,1,FALSE))),"No",LEFT(Table5[[#This Row],[Section]],3)="ETB","PLS",LEFT(Table5[[#This Row],[Section]],1)="7","PDB",NOT(ISBLANK(Table5[[#This Row],[Section]])),"No")</f>
        <v>No</v>
      </c>
    </row>
    <row r="1035" spans="1:13" x14ac:dyDescent="0.25">
      <c r="A1035" s="126" t="s">
        <v>362</v>
      </c>
      <c r="B1035" s="126" t="s">
        <v>363</v>
      </c>
      <c r="C1035" s="126" t="s">
        <v>75</v>
      </c>
      <c r="D1035" s="127">
        <v>1.1499999999999999</v>
      </c>
      <c r="E1035" s="128">
        <v>213</v>
      </c>
      <c r="F1035" s="128">
        <v>170</v>
      </c>
      <c r="G1035" s="126" t="s">
        <v>13749</v>
      </c>
      <c r="H1035" s="126" t="s">
        <v>20166</v>
      </c>
      <c r="I1035" s="126" t="s">
        <v>21087</v>
      </c>
      <c r="J1035" s="126" t="s">
        <v>26232</v>
      </c>
      <c r="K1035" s="9">
        <f>_xlfn.IFNA(VLOOKUP(Table5[[#This Row],[Section]],SubSill_Tier,2,FALSE),0)</f>
        <v>0</v>
      </c>
      <c r="L1035" s="9" t="str">
        <f t="shared" si="25"/>
        <v/>
      </c>
      <c r="M1035" s="205" t="str" cm="1">
        <f t="array" ref="M1035">_xlfn.IFS(NOT(ISERROR(VLOOKUP(Table5[[#This Row],[Section]],TB_notTB,1,FALSE))),"No",LEFT(Table5[[#This Row],[Section]],3)="ETB","PLS",LEFT(Table5[[#This Row],[Section]],1)="7","PDB",NOT(ISBLANK(Table5[[#This Row],[Section]])),"No")</f>
        <v>No</v>
      </c>
    </row>
    <row r="1036" spans="1:13" x14ac:dyDescent="0.25">
      <c r="A1036" s="126" t="s">
        <v>5883</v>
      </c>
      <c r="B1036" s="126" t="s">
        <v>12508</v>
      </c>
      <c r="C1036" s="126" t="s">
        <v>75</v>
      </c>
      <c r="D1036" s="127">
        <v>0.46700000000000003</v>
      </c>
      <c r="E1036" s="128">
        <v>204</v>
      </c>
      <c r="F1036" s="128">
        <v>102</v>
      </c>
      <c r="G1036" s="126" t="s">
        <v>13721</v>
      </c>
      <c r="H1036" s="126" t="s">
        <v>21068</v>
      </c>
      <c r="I1036" s="126" t="s">
        <v>21069</v>
      </c>
      <c r="J1036" s="126" t="s">
        <v>26233</v>
      </c>
      <c r="K1036" s="9">
        <f>_xlfn.IFNA(VLOOKUP(Table5[[#This Row],[Section]],SubSill_Tier,2,FALSE),0)</f>
        <v>0</v>
      </c>
      <c r="L1036" s="9" t="str">
        <f t="shared" si="25"/>
        <v/>
      </c>
      <c r="M1036" s="205" t="str" cm="1">
        <f t="array" ref="M1036">_xlfn.IFS(NOT(ISERROR(VLOOKUP(Table5[[#This Row],[Section]],TB_notTB,1,FALSE))),"No",LEFT(Table5[[#This Row],[Section]],3)="ETB","PLS",LEFT(Table5[[#This Row],[Section]],1)="7","PDB",NOT(ISBLANK(Table5[[#This Row],[Section]])),"No")</f>
        <v>No</v>
      </c>
    </row>
    <row r="1037" spans="1:13" x14ac:dyDescent="0.25">
      <c r="A1037" s="126" t="s">
        <v>364</v>
      </c>
      <c r="B1037" s="126" t="s">
        <v>365</v>
      </c>
      <c r="C1037" s="126" t="s">
        <v>75</v>
      </c>
      <c r="D1037" s="127">
        <v>1.2010000000000001</v>
      </c>
      <c r="E1037" s="128">
        <v>448</v>
      </c>
      <c r="F1037" s="128">
        <v>200</v>
      </c>
      <c r="G1037" s="126" t="s">
        <v>13743</v>
      </c>
      <c r="H1037" s="126" t="s">
        <v>21092</v>
      </c>
      <c r="I1037" s="126" t="s">
        <v>21093</v>
      </c>
      <c r="J1037" s="126" t="s">
        <v>26241</v>
      </c>
      <c r="K1037" s="9">
        <f>_xlfn.IFNA(VLOOKUP(Table5[[#This Row],[Section]],SubSill_Tier,2,FALSE),0)</f>
        <v>0</v>
      </c>
      <c r="L1037" s="9" t="str">
        <f t="shared" si="25"/>
        <v/>
      </c>
      <c r="M1037" s="205" t="str" cm="1">
        <f t="array" ref="M1037">_xlfn.IFS(NOT(ISERROR(VLOOKUP(Table5[[#This Row],[Section]],TB_notTB,1,FALSE))),"No",LEFT(Table5[[#This Row],[Section]],3)="ETB","PLS",LEFT(Table5[[#This Row],[Section]],1)="7","PDB",NOT(ISBLANK(Table5[[#This Row],[Section]])),"No")</f>
        <v>No</v>
      </c>
    </row>
    <row r="1038" spans="1:13" x14ac:dyDescent="0.25">
      <c r="A1038" s="126" t="s">
        <v>366</v>
      </c>
      <c r="B1038" s="126" t="s">
        <v>17222</v>
      </c>
      <c r="C1038" s="126" t="s">
        <v>98</v>
      </c>
      <c r="D1038" s="127">
        <v>2.3359999999999999</v>
      </c>
      <c r="E1038" s="128">
        <v>938</v>
      </c>
      <c r="F1038" s="128">
        <v>938</v>
      </c>
      <c r="G1038" s="126" t="s">
        <v>13736</v>
      </c>
      <c r="H1038" s="126" t="s">
        <v>20148</v>
      </c>
      <c r="I1038" s="126" t="s">
        <v>21073</v>
      </c>
      <c r="J1038" s="126" t="s">
        <v>26232</v>
      </c>
      <c r="K1038" s="9">
        <f>_xlfn.IFNA(VLOOKUP(Table5[[#This Row],[Section]],SubSill_Tier,2,FALSE),0)</f>
        <v>0</v>
      </c>
      <c r="L1038" s="9" t="str">
        <f t="shared" si="25"/>
        <v/>
      </c>
      <c r="M1038" s="205" t="str" cm="1">
        <f t="array" ref="M1038">_xlfn.IFS(NOT(ISERROR(VLOOKUP(Table5[[#This Row],[Section]],TB_notTB,1,FALSE))),"No",LEFT(Table5[[#This Row],[Section]],3)="ETB","PLS",LEFT(Table5[[#This Row],[Section]],1)="7","PDB",NOT(ISBLANK(Table5[[#This Row],[Section]])),"No")</f>
        <v>No</v>
      </c>
    </row>
    <row r="1039" spans="1:13" x14ac:dyDescent="0.25">
      <c r="A1039" s="126" t="s">
        <v>11636</v>
      </c>
      <c r="B1039" s="126" t="s">
        <v>11637</v>
      </c>
      <c r="C1039" s="126" t="s">
        <v>98</v>
      </c>
      <c r="D1039" s="127">
        <v>0.38300000000000001</v>
      </c>
      <c r="E1039" s="128">
        <v>154</v>
      </c>
      <c r="F1039" s="128">
        <v>154</v>
      </c>
      <c r="G1039" s="126" t="s">
        <v>13761</v>
      </c>
      <c r="H1039" s="126" t="s">
        <v>20256</v>
      </c>
      <c r="I1039" s="126" t="s">
        <v>21097</v>
      </c>
      <c r="J1039" s="126" t="s">
        <v>26259</v>
      </c>
      <c r="K1039" s="9">
        <f>_xlfn.IFNA(VLOOKUP(Table5[[#This Row],[Section]],SubSill_Tier,2,FALSE),0)</f>
        <v>0</v>
      </c>
      <c r="L1039" s="9" t="str">
        <f t="shared" si="25"/>
        <v/>
      </c>
      <c r="M1039" s="205" t="str" cm="1">
        <f t="array" ref="M1039">_xlfn.IFS(NOT(ISERROR(VLOOKUP(Table5[[#This Row],[Section]],TB_notTB,1,FALSE))),"No",LEFT(Table5[[#This Row],[Section]],3)="ETB","PLS",LEFT(Table5[[#This Row],[Section]],1)="7","PDB",NOT(ISBLANK(Table5[[#This Row],[Section]])),"No")</f>
        <v>No</v>
      </c>
    </row>
    <row r="1040" spans="1:13" x14ac:dyDescent="0.25">
      <c r="A1040" s="126" t="s">
        <v>11638</v>
      </c>
      <c r="B1040" s="126" t="s">
        <v>17222</v>
      </c>
      <c r="C1040" s="126" t="s">
        <v>75</v>
      </c>
      <c r="D1040" s="127">
        <v>0.56100000000000005</v>
      </c>
      <c r="E1040" s="128">
        <v>228</v>
      </c>
      <c r="F1040" s="128">
        <v>228</v>
      </c>
      <c r="G1040" s="126" t="s">
        <v>13758</v>
      </c>
      <c r="H1040" s="126" t="s">
        <v>20201</v>
      </c>
      <c r="I1040" s="126" t="s">
        <v>20202</v>
      </c>
      <c r="J1040" s="126" t="s">
        <v>26258</v>
      </c>
      <c r="K1040" s="9">
        <f>_xlfn.IFNA(VLOOKUP(Table5[[#This Row],[Section]],SubSill_Tier,2,FALSE),0)</f>
        <v>0</v>
      </c>
      <c r="L1040" s="9" t="str">
        <f t="shared" si="25"/>
        <v/>
      </c>
      <c r="M1040" s="205" t="str" cm="1">
        <f t="array" ref="M1040">_xlfn.IFS(NOT(ISERROR(VLOOKUP(Table5[[#This Row],[Section]],TB_notTB,1,FALSE))),"No",LEFT(Table5[[#This Row],[Section]],3)="ETB","PLS",LEFT(Table5[[#This Row],[Section]],1)="7","PDB",NOT(ISBLANK(Table5[[#This Row],[Section]])),"No")</f>
        <v>No</v>
      </c>
    </row>
    <row r="1041" spans="1:13" x14ac:dyDescent="0.25">
      <c r="A1041" s="126" t="s">
        <v>11639</v>
      </c>
      <c r="B1041" s="126" t="s">
        <v>17222</v>
      </c>
      <c r="C1041" s="126" t="s">
        <v>75</v>
      </c>
      <c r="D1041" s="127">
        <v>0.627</v>
      </c>
      <c r="E1041" s="128">
        <v>237</v>
      </c>
      <c r="F1041" s="128">
        <v>162</v>
      </c>
      <c r="G1041" s="126" t="s">
        <v>13763</v>
      </c>
      <c r="H1041" s="126" t="s">
        <v>20143</v>
      </c>
      <c r="I1041" s="126" t="s">
        <v>20144</v>
      </c>
      <c r="J1041" s="126" t="s">
        <v>26246</v>
      </c>
      <c r="K1041" s="9">
        <f>_xlfn.IFNA(VLOOKUP(Table5[[#This Row],[Section]],SubSill_Tier,2,FALSE),0)</f>
        <v>0</v>
      </c>
      <c r="L1041" s="9" t="str">
        <f t="shared" si="25"/>
        <v/>
      </c>
      <c r="M1041" s="205" t="str" cm="1">
        <f t="array" ref="M1041">_xlfn.IFS(NOT(ISERROR(VLOOKUP(Table5[[#This Row],[Section]],TB_notTB,1,FALSE))),"No",LEFT(Table5[[#This Row],[Section]],3)="ETB","PLS",LEFT(Table5[[#This Row],[Section]],1)="7","PDB",NOT(ISBLANK(Table5[[#This Row],[Section]])),"No")</f>
        <v>No</v>
      </c>
    </row>
    <row r="1042" spans="1:13" x14ac:dyDescent="0.25">
      <c r="A1042" s="126" t="s">
        <v>5884</v>
      </c>
      <c r="B1042" s="126" t="s">
        <v>17222</v>
      </c>
      <c r="C1042" s="126" t="s">
        <v>75</v>
      </c>
      <c r="D1042" s="127">
        <v>0.85</v>
      </c>
      <c r="E1042" s="128">
        <v>216</v>
      </c>
      <c r="F1042" s="128">
        <v>216</v>
      </c>
      <c r="G1042" s="126" t="s">
        <v>13720</v>
      </c>
      <c r="H1042" s="126" t="s">
        <v>20130</v>
      </c>
      <c r="I1042" s="126" t="s">
        <v>20131</v>
      </c>
      <c r="J1042" s="126" t="s">
        <v>26236</v>
      </c>
      <c r="K1042" s="9">
        <f>_xlfn.IFNA(VLOOKUP(Table5[[#This Row],[Section]],SubSill_Tier,2,FALSE),0)</f>
        <v>0</v>
      </c>
      <c r="L1042" s="9" t="str">
        <f t="shared" si="25"/>
        <v/>
      </c>
      <c r="M1042" s="205" t="str" cm="1">
        <f t="array" ref="M1042">_xlfn.IFS(NOT(ISERROR(VLOOKUP(Table5[[#This Row],[Section]],TB_notTB,1,FALSE))),"No",LEFT(Table5[[#This Row],[Section]],3)="ETB","PLS",LEFT(Table5[[#This Row],[Section]],1)="7","PDB",NOT(ISBLANK(Table5[[#This Row],[Section]])),"No")</f>
        <v>No</v>
      </c>
    </row>
    <row r="1043" spans="1:13" x14ac:dyDescent="0.25">
      <c r="A1043" s="126" t="s">
        <v>5885</v>
      </c>
      <c r="B1043" s="126" t="s">
        <v>17222</v>
      </c>
      <c r="C1043" s="126" t="s">
        <v>75</v>
      </c>
      <c r="D1043" s="127">
        <v>1.498</v>
      </c>
      <c r="E1043" s="128">
        <v>376</v>
      </c>
      <c r="F1043" s="128">
        <v>376</v>
      </c>
      <c r="G1043" s="126" t="s">
        <v>13720</v>
      </c>
      <c r="H1043" s="126" t="s">
        <v>20130</v>
      </c>
      <c r="I1043" s="126" t="s">
        <v>20131</v>
      </c>
      <c r="J1043" s="126" t="s">
        <v>26236</v>
      </c>
      <c r="K1043" s="9">
        <f>_xlfn.IFNA(VLOOKUP(Table5[[#This Row],[Section]],SubSill_Tier,2,FALSE),0)</f>
        <v>0</v>
      </c>
      <c r="L1043" s="9" t="str">
        <f t="shared" si="25"/>
        <v/>
      </c>
      <c r="M1043" s="205" t="str" cm="1">
        <f t="array" ref="M1043">_xlfn.IFS(NOT(ISERROR(VLOOKUP(Table5[[#This Row],[Section]],TB_notTB,1,FALSE))),"No",LEFT(Table5[[#This Row],[Section]],3)="ETB","PLS",LEFT(Table5[[#This Row],[Section]],1)="7","PDB",NOT(ISBLANK(Table5[[#This Row],[Section]])),"No")</f>
        <v>No</v>
      </c>
    </row>
    <row r="1044" spans="1:13" x14ac:dyDescent="0.25">
      <c r="A1044" s="126" t="s">
        <v>367</v>
      </c>
      <c r="B1044" s="126" t="s">
        <v>12399</v>
      </c>
      <c r="C1044" s="126" t="s">
        <v>75</v>
      </c>
      <c r="D1044" s="127">
        <v>1.2649999999999999</v>
      </c>
      <c r="E1044" s="128">
        <v>447</v>
      </c>
      <c r="F1044" s="128">
        <v>447</v>
      </c>
      <c r="G1044" s="126" t="s">
        <v>21114</v>
      </c>
      <c r="H1044" s="126" t="s">
        <v>21115</v>
      </c>
      <c r="I1044" s="126" t="s">
        <v>21116</v>
      </c>
      <c r="J1044" s="126" t="s">
        <v>26362</v>
      </c>
      <c r="K1044" s="9">
        <f>_xlfn.IFNA(VLOOKUP(Table5[[#This Row],[Section]],SubSill_Tier,2,FALSE),0)</f>
        <v>0</v>
      </c>
      <c r="L1044" s="9" t="str">
        <f t="shared" si="25"/>
        <v/>
      </c>
      <c r="M1044" s="205" t="str" cm="1">
        <f t="array" ref="M1044">_xlfn.IFS(NOT(ISERROR(VLOOKUP(Table5[[#This Row],[Section]],TB_notTB,1,FALSE))),"No",LEFT(Table5[[#This Row],[Section]],3)="ETB","PLS",LEFT(Table5[[#This Row],[Section]],1)="7","PDB",NOT(ISBLANK(Table5[[#This Row],[Section]])),"No")</f>
        <v>No</v>
      </c>
    </row>
    <row r="1045" spans="1:13" x14ac:dyDescent="0.25">
      <c r="A1045" s="126" t="s">
        <v>369</v>
      </c>
      <c r="B1045" s="126" t="s">
        <v>370</v>
      </c>
      <c r="C1045" s="126" t="s">
        <v>75</v>
      </c>
      <c r="D1045" s="127">
        <v>0.91300000000000003</v>
      </c>
      <c r="E1045" s="128">
        <v>387</v>
      </c>
      <c r="F1045" s="128">
        <v>100</v>
      </c>
      <c r="G1045" s="126" t="s">
        <v>13767</v>
      </c>
      <c r="H1045" s="126" t="s">
        <v>20203</v>
      </c>
      <c r="I1045" s="126" t="s">
        <v>20204</v>
      </c>
      <c r="J1045" s="126" t="s">
        <v>26232</v>
      </c>
      <c r="K1045" s="9">
        <f>_xlfn.IFNA(VLOOKUP(Table5[[#This Row],[Section]],SubSill_Tier,2,FALSE),0)</f>
        <v>0</v>
      </c>
      <c r="L1045" s="9" t="str">
        <f t="shared" si="25"/>
        <v/>
      </c>
      <c r="M1045" s="205" t="str" cm="1">
        <f t="array" ref="M1045">_xlfn.IFS(NOT(ISERROR(VLOOKUP(Table5[[#This Row],[Section]],TB_notTB,1,FALSE))),"No",LEFT(Table5[[#This Row],[Section]],3)="ETB","PLS",LEFT(Table5[[#This Row],[Section]],1)="7","PDB",NOT(ISBLANK(Table5[[#This Row],[Section]])),"No")</f>
        <v>No</v>
      </c>
    </row>
    <row r="1046" spans="1:13" x14ac:dyDescent="0.25">
      <c r="A1046" s="126" t="s">
        <v>371</v>
      </c>
      <c r="B1046" s="126" t="s">
        <v>372</v>
      </c>
      <c r="C1046" s="126" t="s">
        <v>75</v>
      </c>
      <c r="D1046" s="127">
        <v>0.89400000000000002</v>
      </c>
      <c r="E1046" s="128">
        <v>393</v>
      </c>
      <c r="F1046" s="128">
        <v>135</v>
      </c>
      <c r="G1046" s="126" t="s">
        <v>13767</v>
      </c>
      <c r="H1046" s="126" t="s">
        <v>20203</v>
      </c>
      <c r="I1046" s="126" t="s">
        <v>20204</v>
      </c>
      <c r="J1046" s="126" t="s">
        <v>26232</v>
      </c>
      <c r="K1046" s="9">
        <f>_xlfn.IFNA(VLOOKUP(Table5[[#This Row],[Section]],SubSill_Tier,2,FALSE),0)</f>
        <v>0</v>
      </c>
      <c r="L1046" s="9" t="str">
        <f t="shared" si="25"/>
        <v/>
      </c>
      <c r="M1046" s="205" t="str" cm="1">
        <f t="array" ref="M1046">_xlfn.IFS(NOT(ISERROR(VLOOKUP(Table5[[#This Row],[Section]],TB_notTB,1,FALSE))),"No",LEFT(Table5[[#This Row],[Section]],3)="ETB","PLS",LEFT(Table5[[#This Row],[Section]],1)="7","PDB",NOT(ISBLANK(Table5[[#This Row],[Section]])),"No")</f>
        <v>No</v>
      </c>
    </row>
    <row r="1047" spans="1:13" x14ac:dyDescent="0.25">
      <c r="A1047" s="126" t="s">
        <v>373</v>
      </c>
      <c r="B1047" s="126" t="s">
        <v>374</v>
      </c>
      <c r="C1047" s="126" t="s">
        <v>75</v>
      </c>
      <c r="D1047" s="127">
        <v>1.0229999999999999</v>
      </c>
      <c r="E1047" s="128">
        <v>459</v>
      </c>
      <c r="F1047" s="128">
        <v>210</v>
      </c>
      <c r="G1047" s="126" t="s">
        <v>13767</v>
      </c>
      <c r="H1047" s="126" t="s">
        <v>20203</v>
      </c>
      <c r="I1047" s="126" t="s">
        <v>20204</v>
      </c>
      <c r="J1047" s="126" t="s">
        <v>26232</v>
      </c>
      <c r="K1047" s="9">
        <f>_xlfn.IFNA(VLOOKUP(Table5[[#This Row],[Section]],SubSill_Tier,2,FALSE),0)</f>
        <v>0</v>
      </c>
      <c r="L1047" s="9" t="str">
        <f t="shared" si="25"/>
        <v/>
      </c>
      <c r="M1047" s="205" t="str" cm="1">
        <f t="array" ref="M1047">_xlfn.IFS(NOT(ISERROR(VLOOKUP(Table5[[#This Row],[Section]],TB_notTB,1,FALSE))),"No",LEFT(Table5[[#This Row],[Section]],3)="ETB","PLS",LEFT(Table5[[#This Row],[Section]],1)="7","PDB",NOT(ISBLANK(Table5[[#This Row],[Section]])),"No")</f>
        <v>No</v>
      </c>
    </row>
    <row r="1048" spans="1:13" x14ac:dyDescent="0.25">
      <c r="A1048" s="126" t="s">
        <v>375</v>
      </c>
      <c r="B1048" s="126" t="s">
        <v>376</v>
      </c>
      <c r="C1048" s="126" t="s">
        <v>75</v>
      </c>
      <c r="D1048" s="127">
        <v>0.56599999999999995</v>
      </c>
      <c r="E1048" s="128">
        <v>272</v>
      </c>
      <c r="F1048" s="128">
        <v>100</v>
      </c>
      <c r="G1048" s="126" t="s">
        <v>13767</v>
      </c>
      <c r="H1048" s="126" t="s">
        <v>20203</v>
      </c>
      <c r="I1048" s="126" t="s">
        <v>20204</v>
      </c>
      <c r="J1048" s="126" t="s">
        <v>26232</v>
      </c>
      <c r="K1048" s="9">
        <f>_xlfn.IFNA(VLOOKUP(Table5[[#This Row],[Section]],SubSill_Tier,2,FALSE),0)</f>
        <v>0</v>
      </c>
      <c r="L1048" s="9" t="str">
        <f t="shared" si="25"/>
        <v/>
      </c>
      <c r="M1048" s="205" t="str" cm="1">
        <f t="array" ref="M1048">_xlfn.IFS(NOT(ISERROR(VLOOKUP(Table5[[#This Row],[Section]],TB_notTB,1,FALSE))),"No",LEFT(Table5[[#This Row],[Section]],3)="ETB","PLS",LEFT(Table5[[#This Row],[Section]],1)="7","PDB",NOT(ISBLANK(Table5[[#This Row],[Section]])),"No")</f>
        <v>No</v>
      </c>
    </row>
    <row r="1049" spans="1:13" x14ac:dyDescent="0.25">
      <c r="A1049" s="126" t="s">
        <v>377</v>
      </c>
      <c r="B1049" s="126" t="s">
        <v>17222</v>
      </c>
      <c r="C1049" s="126" t="s">
        <v>98</v>
      </c>
      <c r="D1049" s="127">
        <v>1.4259999999999999</v>
      </c>
      <c r="E1049" s="128">
        <v>469</v>
      </c>
      <c r="F1049" s="128">
        <v>100</v>
      </c>
      <c r="G1049" s="126" t="s">
        <v>13767</v>
      </c>
      <c r="H1049" s="126" t="s">
        <v>20203</v>
      </c>
      <c r="I1049" s="126" t="s">
        <v>20204</v>
      </c>
      <c r="J1049" s="126" t="s">
        <v>26232</v>
      </c>
      <c r="K1049" s="9">
        <f>_xlfn.IFNA(VLOOKUP(Table5[[#This Row],[Section]],SubSill_Tier,2,FALSE),0)</f>
        <v>0</v>
      </c>
      <c r="L1049" s="9" t="str">
        <f t="shared" si="25"/>
        <v/>
      </c>
      <c r="M1049" s="205" t="str" cm="1">
        <f t="array" ref="M1049">_xlfn.IFS(NOT(ISERROR(VLOOKUP(Table5[[#This Row],[Section]],TB_notTB,1,FALSE))),"No",LEFT(Table5[[#This Row],[Section]],3)="ETB","PLS",LEFT(Table5[[#This Row],[Section]],1)="7","PDB",NOT(ISBLANK(Table5[[#This Row],[Section]])),"No")</f>
        <v>No</v>
      </c>
    </row>
    <row r="1050" spans="1:13" x14ac:dyDescent="0.25">
      <c r="A1050" s="126" t="s">
        <v>378</v>
      </c>
      <c r="B1050" s="126" t="s">
        <v>379</v>
      </c>
      <c r="C1050" s="126" t="s">
        <v>75</v>
      </c>
      <c r="D1050" s="127">
        <v>1.2290000000000001</v>
      </c>
      <c r="E1050" s="128">
        <v>536</v>
      </c>
      <c r="F1050" s="128">
        <v>182</v>
      </c>
      <c r="G1050" s="126" t="s">
        <v>13746</v>
      </c>
      <c r="H1050" s="126" t="s">
        <v>20164</v>
      </c>
      <c r="I1050" s="126" t="s">
        <v>21085</v>
      </c>
      <c r="J1050" s="126" t="s">
        <v>26232</v>
      </c>
      <c r="K1050" s="9">
        <f>_xlfn.IFNA(VLOOKUP(Table5[[#This Row],[Section]],SubSill_Tier,2,FALSE),0)</f>
        <v>0</v>
      </c>
      <c r="L1050" s="9" t="str">
        <f t="shared" si="25"/>
        <v/>
      </c>
      <c r="M1050" s="205" t="str" cm="1">
        <f t="array" ref="M1050">_xlfn.IFS(NOT(ISERROR(VLOOKUP(Table5[[#This Row],[Section]],TB_notTB,1,FALSE))),"No",LEFT(Table5[[#This Row],[Section]],3)="ETB","PLS",LEFT(Table5[[#This Row],[Section]],1)="7","PDB",NOT(ISBLANK(Table5[[#This Row],[Section]])),"No")</f>
        <v>No</v>
      </c>
    </row>
    <row r="1051" spans="1:13" x14ac:dyDescent="0.25">
      <c r="A1051" s="126" t="s">
        <v>12921</v>
      </c>
      <c r="B1051" s="126" t="s">
        <v>12922</v>
      </c>
      <c r="C1051" s="126" t="s">
        <v>75</v>
      </c>
      <c r="D1051" s="127">
        <v>1.056</v>
      </c>
      <c r="E1051" s="128">
        <v>457</v>
      </c>
      <c r="F1051" s="128">
        <v>113</v>
      </c>
      <c r="G1051" s="126" t="s">
        <v>13746</v>
      </c>
      <c r="H1051" s="126" t="s">
        <v>20164</v>
      </c>
      <c r="I1051" s="126" t="s">
        <v>21085</v>
      </c>
      <c r="J1051" s="126" t="s">
        <v>26232</v>
      </c>
      <c r="K1051" s="9">
        <f>_xlfn.IFNA(VLOOKUP(Table5[[#This Row],[Section]],SubSill_Tier,2,FALSE),0)</f>
        <v>0</v>
      </c>
      <c r="L1051" s="9" t="str">
        <f t="shared" si="25"/>
        <v/>
      </c>
      <c r="M1051" s="205" t="str" cm="1">
        <f t="array" ref="M1051">_xlfn.IFS(NOT(ISERROR(VLOOKUP(Table5[[#This Row],[Section]],TB_notTB,1,FALSE))),"No",LEFT(Table5[[#This Row],[Section]],3)="ETB","PLS",LEFT(Table5[[#This Row],[Section]],1)="7","PDB",NOT(ISBLANK(Table5[[#This Row],[Section]])),"No")</f>
        <v>No</v>
      </c>
    </row>
    <row r="1052" spans="1:13" x14ac:dyDescent="0.25">
      <c r="A1052" s="126" t="s">
        <v>380</v>
      </c>
      <c r="B1052" s="126" t="s">
        <v>381</v>
      </c>
      <c r="C1052" s="126" t="s">
        <v>75</v>
      </c>
      <c r="D1052" s="127">
        <v>0.73799999999999999</v>
      </c>
      <c r="E1052" s="128">
        <v>321</v>
      </c>
      <c r="F1052" s="128">
        <v>100</v>
      </c>
      <c r="G1052" s="126" t="s">
        <v>13746</v>
      </c>
      <c r="H1052" s="126" t="s">
        <v>20164</v>
      </c>
      <c r="I1052" s="126" t="s">
        <v>21085</v>
      </c>
      <c r="J1052" s="126" t="s">
        <v>26232</v>
      </c>
      <c r="K1052" s="9">
        <f>_xlfn.IFNA(VLOOKUP(Table5[[#This Row],[Section]],SubSill_Tier,2,FALSE),0)</f>
        <v>0</v>
      </c>
      <c r="L1052" s="9" t="str">
        <f t="shared" si="25"/>
        <v/>
      </c>
      <c r="M1052" s="205" t="str" cm="1">
        <f t="array" ref="M1052">_xlfn.IFS(NOT(ISERROR(VLOOKUP(Table5[[#This Row],[Section]],TB_notTB,1,FALSE))),"No",LEFT(Table5[[#This Row],[Section]],3)="ETB","PLS",LEFT(Table5[[#This Row],[Section]],1)="7","PDB",NOT(ISBLANK(Table5[[#This Row],[Section]])),"No")</f>
        <v>No</v>
      </c>
    </row>
    <row r="1053" spans="1:13" x14ac:dyDescent="0.25">
      <c r="A1053" s="126" t="s">
        <v>382</v>
      </c>
      <c r="B1053" s="126" t="s">
        <v>383</v>
      </c>
      <c r="C1053" s="126" t="s">
        <v>75</v>
      </c>
      <c r="D1053" s="127">
        <v>0.27300000000000002</v>
      </c>
      <c r="E1053" s="128">
        <v>184</v>
      </c>
      <c r="F1053" s="128">
        <v>100</v>
      </c>
      <c r="G1053" s="126" t="s">
        <v>13746</v>
      </c>
      <c r="H1053" s="126" t="s">
        <v>20164</v>
      </c>
      <c r="I1053" s="126" t="s">
        <v>21085</v>
      </c>
      <c r="J1053" s="126" t="s">
        <v>26232</v>
      </c>
      <c r="K1053" s="9">
        <f>_xlfn.IFNA(VLOOKUP(Table5[[#This Row],[Section]],SubSill_Tier,2,FALSE),0)</f>
        <v>0</v>
      </c>
      <c r="L1053" s="9" t="str">
        <f t="shared" si="25"/>
        <v/>
      </c>
      <c r="M1053" s="205" t="str" cm="1">
        <f t="array" ref="M1053">_xlfn.IFS(NOT(ISERROR(VLOOKUP(Table5[[#This Row],[Section]],TB_notTB,1,FALSE))),"No",LEFT(Table5[[#This Row],[Section]],3)="ETB","PLS",LEFT(Table5[[#This Row],[Section]],1)="7","PDB",NOT(ISBLANK(Table5[[#This Row],[Section]])),"No")</f>
        <v>No</v>
      </c>
    </row>
    <row r="1054" spans="1:13" x14ac:dyDescent="0.25">
      <c r="A1054" s="126" t="s">
        <v>384</v>
      </c>
      <c r="B1054" s="126" t="s">
        <v>385</v>
      </c>
      <c r="C1054" s="126" t="s">
        <v>75</v>
      </c>
      <c r="D1054" s="127">
        <v>0.96399999999999997</v>
      </c>
      <c r="E1054" s="128">
        <v>209</v>
      </c>
      <c r="F1054" s="128">
        <v>209</v>
      </c>
      <c r="G1054" s="126" t="s">
        <v>13767</v>
      </c>
      <c r="H1054" s="126" t="s">
        <v>20203</v>
      </c>
      <c r="I1054" s="126" t="s">
        <v>20204</v>
      </c>
      <c r="J1054" s="126" t="s">
        <v>26232</v>
      </c>
      <c r="K1054" s="9">
        <f>_xlfn.IFNA(VLOOKUP(Table5[[#This Row],[Section]],SubSill_Tier,2,FALSE),0)</f>
        <v>0</v>
      </c>
      <c r="L1054" s="9" t="str">
        <f t="shared" si="25"/>
        <v/>
      </c>
      <c r="M1054" s="205" t="str" cm="1">
        <f t="array" ref="M1054">_xlfn.IFS(NOT(ISERROR(VLOOKUP(Table5[[#This Row],[Section]],TB_notTB,1,FALSE))),"No",LEFT(Table5[[#This Row],[Section]],3)="ETB","PLS",LEFT(Table5[[#This Row],[Section]],1)="7","PDB",NOT(ISBLANK(Table5[[#This Row],[Section]])),"No")</f>
        <v>No</v>
      </c>
    </row>
    <row r="1055" spans="1:13" x14ac:dyDescent="0.25">
      <c r="A1055" s="126" t="s">
        <v>11640</v>
      </c>
      <c r="B1055" s="126" t="s">
        <v>11641</v>
      </c>
      <c r="C1055" s="126" t="s">
        <v>75</v>
      </c>
      <c r="D1055" s="127">
        <v>0.58499999999999996</v>
      </c>
      <c r="E1055" s="128">
        <v>231</v>
      </c>
      <c r="F1055" s="128">
        <v>155</v>
      </c>
      <c r="G1055" s="126" t="s">
        <v>13739</v>
      </c>
      <c r="H1055" s="126" t="s">
        <v>20181</v>
      </c>
      <c r="I1055" s="126" t="s">
        <v>13279</v>
      </c>
      <c r="J1055" s="126" t="s">
        <v>26258</v>
      </c>
      <c r="K1055" s="9">
        <f>_xlfn.IFNA(VLOOKUP(Table5[[#This Row],[Section]],SubSill_Tier,2,FALSE),0)</f>
        <v>0</v>
      </c>
      <c r="L1055" s="9" t="str">
        <f t="shared" si="25"/>
        <v/>
      </c>
      <c r="M1055" s="205" t="str" cm="1">
        <f t="array" ref="M1055">_xlfn.IFS(NOT(ISERROR(VLOOKUP(Table5[[#This Row],[Section]],TB_notTB,1,FALSE))),"No",LEFT(Table5[[#This Row],[Section]],3)="ETB","PLS",LEFT(Table5[[#This Row],[Section]],1)="7","PDB",NOT(ISBLANK(Table5[[#This Row],[Section]])),"No")</f>
        <v>No</v>
      </c>
    </row>
    <row r="1056" spans="1:13" x14ac:dyDescent="0.25">
      <c r="A1056" s="126" t="s">
        <v>5886</v>
      </c>
      <c r="B1056" s="126" t="s">
        <v>17222</v>
      </c>
      <c r="C1056" s="126" t="s">
        <v>98</v>
      </c>
      <c r="D1056" s="127">
        <v>0.501</v>
      </c>
      <c r="E1056" s="128">
        <v>156</v>
      </c>
      <c r="F1056" s="128">
        <v>156</v>
      </c>
      <c r="G1056" s="126" t="s">
        <v>13727</v>
      </c>
      <c r="H1056" s="126" t="s">
        <v>20121</v>
      </c>
      <c r="I1056" s="126" t="s">
        <v>20122</v>
      </c>
      <c r="J1056" s="126" t="s">
        <v>26234</v>
      </c>
      <c r="K1056" s="9">
        <f>_xlfn.IFNA(VLOOKUP(Table5[[#This Row],[Section]],SubSill_Tier,2,FALSE),0)</f>
        <v>0</v>
      </c>
      <c r="L1056" s="9" t="str">
        <f t="shared" si="25"/>
        <v/>
      </c>
      <c r="M1056" s="205" t="str" cm="1">
        <f t="array" ref="M1056">_xlfn.IFS(NOT(ISERROR(VLOOKUP(Table5[[#This Row],[Section]],TB_notTB,1,FALSE))),"No",LEFT(Table5[[#This Row],[Section]],3)="ETB","PLS",LEFT(Table5[[#This Row],[Section]],1)="7","PDB",NOT(ISBLANK(Table5[[#This Row],[Section]])),"No")</f>
        <v>No</v>
      </c>
    </row>
    <row r="1057" spans="1:13" x14ac:dyDescent="0.25">
      <c r="A1057" s="126" t="s">
        <v>386</v>
      </c>
      <c r="B1057" s="126" t="s">
        <v>17222</v>
      </c>
      <c r="C1057" s="126" t="s">
        <v>98</v>
      </c>
      <c r="D1057" s="127">
        <v>1.8740000000000001</v>
      </c>
      <c r="E1057" s="128">
        <v>360</v>
      </c>
      <c r="F1057" s="128">
        <v>360</v>
      </c>
      <c r="G1057" s="126" t="s">
        <v>13711</v>
      </c>
      <c r="H1057" s="126" t="s">
        <v>20119</v>
      </c>
      <c r="I1057" s="126" t="s">
        <v>21054</v>
      </c>
      <c r="J1057" s="126" t="s">
        <v>26232</v>
      </c>
      <c r="K1057" s="9">
        <f>_xlfn.IFNA(VLOOKUP(Table5[[#This Row],[Section]],SubSill_Tier,2,FALSE),0)</f>
        <v>0</v>
      </c>
      <c r="L1057" s="9" t="str">
        <f t="shared" si="25"/>
        <v/>
      </c>
      <c r="M1057" s="205" t="str" cm="1">
        <f t="array" ref="M1057">_xlfn.IFS(NOT(ISERROR(VLOOKUP(Table5[[#This Row],[Section]],TB_notTB,1,FALSE))),"No",LEFT(Table5[[#This Row],[Section]],3)="ETB","PLS",LEFT(Table5[[#This Row],[Section]],1)="7","PDB",NOT(ISBLANK(Table5[[#This Row],[Section]])),"No")</f>
        <v>No</v>
      </c>
    </row>
    <row r="1058" spans="1:13" x14ac:dyDescent="0.25">
      <c r="A1058" s="126" t="s">
        <v>387</v>
      </c>
      <c r="B1058" s="126" t="s">
        <v>17222</v>
      </c>
      <c r="C1058" s="126" t="s">
        <v>98</v>
      </c>
      <c r="D1058" s="127">
        <v>1.9139999999999999</v>
      </c>
      <c r="E1058" s="128">
        <v>432</v>
      </c>
      <c r="F1058" s="128">
        <v>432</v>
      </c>
      <c r="G1058" s="126" t="s">
        <v>13711</v>
      </c>
      <c r="H1058" s="126" t="s">
        <v>20119</v>
      </c>
      <c r="I1058" s="126" t="s">
        <v>21054</v>
      </c>
      <c r="J1058" s="126" t="s">
        <v>26232</v>
      </c>
      <c r="K1058" s="9">
        <f>_xlfn.IFNA(VLOOKUP(Table5[[#This Row],[Section]],SubSill_Tier,2,FALSE),0)</f>
        <v>0</v>
      </c>
      <c r="L1058" s="9" t="str">
        <f t="shared" si="25"/>
        <v/>
      </c>
      <c r="M1058" s="205" t="str" cm="1">
        <f t="array" ref="M1058">_xlfn.IFS(NOT(ISERROR(VLOOKUP(Table5[[#This Row],[Section]],TB_notTB,1,FALSE))),"No",LEFT(Table5[[#This Row],[Section]],3)="ETB","PLS",LEFT(Table5[[#This Row],[Section]],1)="7","PDB",NOT(ISBLANK(Table5[[#This Row],[Section]])),"No")</f>
        <v>No</v>
      </c>
    </row>
    <row r="1059" spans="1:13" x14ac:dyDescent="0.25">
      <c r="A1059" s="126" t="s">
        <v>388</v>
      </c>
      <c r="B1059" s="126" t="s">
        <v>17222</v>
      </c>
      <c r="C1059" s="126" t="s">
        <v>98</v>
      </c>
      <c r="D1059" s="127">
        <v>1.7629999999999999</v>
      </c>
      <c r="E1059" s="128">
        <v>437</v>
      </c>
      <c r="F1059" s="128">
        <v>437</v>
      </c>
      <c r="G1059" s="126" t="s">
        <v>13711</v>
      </c>
      <c r="H1059" s="126" t="s">
        <v>20119</v>
      </c>
      <c r="I1059" s="126" t="s">
        <v>21054</v>
      </c>
      <c r="J1059" s="126" t="s">
        <v>26232</v>
      </c>
      <c r="K1059" s="9">
        <f>_xlfn.IFNA(VLOOKUP(Table5[[#This Row],[Section]],SubSill_Tier,2,FALSE),0)</f>
        <v>0</v>
      </c>
      <c r="L1059" s="9" t="str">
        <f t="shared" si="25"/>
        <v/>
      </c>
      <c r="M1059" s="205" t="str" cm="1">
        <f t="array" ref="M1059">_xlfn.IFS(NOT(ISERROR(VLOOKUP(Table5[[#This Row],[Section]],TB_notTB,1,FALSE))),"No",LEFT(Table5[[#This Row],[Section]],3)="ETB","PLS",LEFT(Table5[[#This Row],[Section]],1)="7","PDB",NOT(ISBLANK(Table5[[#This Row],[Section]])),"No")</f>
        <v>No</v>
      </c>
    </row>
    <row r="1060" spans="1:13" x14ac:dyDescent="0.25">
      <c r="A1060" s="126" t="s">
        <v>389</v>
      </c>
      <c r="B1060" s="126" t="s">
        <v>390</v>
      </c>
      <c r="C1060" s="126" t="s">
        <v>75</v>
      </c>
      <c r="D1060" s="127">
        <v>0.29899999999999999</v>
      </c>
      <c r="E1060" s="128">
        <v>137</v>
      </c>
      <c r="F1060" s="128">
        <v>100</v>
      </c>
      <c r="G1060" s="126" t="s">
        <v>13767</v>
      </c>
      <c r="H1060" s="126" t="s">
        <v>20203</v>
      </c>
      <c r="I1060" s="126" t="s">
        <v>20204</v>
      </c>
      <c r="J1060" s="126" t="s">
        <v>26232</v>
      </c>
      <c r="K1060" s="9">
        <f>_xlfn.IFNA(VLOOKUP(Table5[[#This Row],[Section]],SubSill_Tier,2,FALSE),0)</f>
        <v>0</v>
      </c>
      <c r="L1060" s="9" t="str">
        <f t="shared" si="25"/>
        <v/>
      </c>
      <c r="M1060" s="205" t="str" cm="1">
        <f t="array" ref="M1060">_xlfn.IFS(NOT(ISERROR(VLOOKUP(Table5[[#This Row],[Section]],TB_notTB,1,FALSE))),"No",LEFT(Table5[[#This Row],[Section]],3)="ETB","PLS",LEFT(Table5[[#This Row],[Section]],1)="7","PDB",NOT(ISBLANK(Table5[[#This Row],[Section]])),"No")</f>
        <v>No</v>
      </c>
    </row>
    <row r="1061" spans="1:13" x14ac:dyDescent="0.25">
      <c r="A1061" s="126" t="s">
        <v>5887</v>
      </c>
      <c r="B1061" s="126" t="s">
        <v>17222</v>
      </c>
      <c r="C1061" s="126" t="s">
        <v>98</v>
      </c>
      <c r="D1061" s="127">
        <v>0.98299999999999998</v>
      </c>
      <c r="E1061" s="128">
        <v>214</v>
      </c>
      <c r="F1061" s="128">
        <v>214</v>
      </c>
      <c r="G1061" s="126" t="s">
        <v>13750</v>
      </c>
      <c r="H1061" s="126" t="s">
        <v>20121</v>
      </c>
      <c r="I1061" s="126" t="s">
        <v>20122</v>
      </c>
      <c r="J1061" s="126" t="s">
        <v>26234</v>
      </c>
      <c r="K1061" s="9">
        <f>_xlfn.IFNA(VLOOKUP(Table5[[#This Row],[Section]],SubSill_Tier,2,FALSE),0)</f>
        <v>0</v>
      </c>
      <c r="L1061" s="9" t="str">
        <f t="shared" si="25"/>
        <v/>
      </c>
      <c r="M1061" s="205" t="str" cm="1">
        <f t="array" ref="M1061">_xlfn.IFS(NOT(ISERROR(VLOOKUP(Table5[[#This Row],[Section]],TB_notTB,1,FALSE))),"No",LEFT(Table5[[#This Row],[Section]],3)="ETB","PLS",LEFT(Table5[[#This Row],[Section]],1)="7","PDB",NOT(ISBLANK(Table5[[#This Row],[Section]])),"No")</f>
        <v>No</v>
      </c>
    </row>
    <row r="1062" spans="1:13" x14ac:dyDescent="0.25">
      <c r="A1062" s="126" t="s">
        <v>391</v>
      </c>
      <c r="B1062" s="126" t="s">
        <v>17222</v>
      </c>
      <c r="C1062" s="126" t="s">
        <v>98</v>
      </c>
      <c r="D1062" s="127">
        <v>1.704</v>
      </c>
      <c r="E1062" s="128">
        <v>468</v>
      </c>
      <c r="F1062" s="128">
        <v>468</v>
      </c>
      <c r="G1062" s="126" t="s">
        <v>13736</v>
      </c>
      <c r="H1062" s="126" t="s">
        <v>20148</v>
      </c>
      <c r="I1062" s="126" t="s">
        <v>21073</v>
      </c>
      <c r="J1062" s="126" t="s">
        <v>26232</v>
      </c>
      <c r="K1062" s="9">
        <f>_xlfn.IFNA(VLOOKUP(Table5[[#This Row],[Section]],SubSill_Tier,2,FALSE),0)</f>
        <v>0</v>
      </c>
      <c r="L1062" s="9" t="str">
        <f t="shared" si="25"/>
        <v/>
      </c>
      <c r="M1062" s="205" t="str" cm="1">
        <f t="array" ref="M1062">_xlfn.IFS(NOT(ISERROR(VLOOKUP(Table5[[#This Row],[Section]],TB_notTB,1,FALSE))),"No",LEFT(Table5[[#This Row],[Section]],3)="ETB","PLS",LEFT(Table5[[#This Row],[Section]],1)="7","PDB",NOT(ISBLANK(Table5[[#This Row],[Section]])),"No")</f>
        <v>No</v>
      </c>
    </row>
    <row r="1063" spans="1:13" x14ac:dyDescent="0.25">
      <c r="A1063" s="126" t="s">
        <v>392</v>
      </c>
      <c r="B1063" s="126" t="s">
        <v>17222</v>
      </c>
      <c r="C1063" s="126" t="s">
        <v>98</v>
      </c>
      <c r="D1063" s="127">
        <v>1.7090000000000001</v>
      </c>
      <c r="E1063" s="128">
        <v>496</v>
      </c>
      <c r="F1063" s="128">
        <v>496</v>
      </c>
      <c r="G1063" s="126" t="s">
        <v>13736</v>
      </c>
      <c r="H1063" s="126" t="s">
        <v>20148</v>
      </c>
      <c r="I1063" s="126" t="s">
        <v>21073</v>
      </c>
      <c r="J1063" s="126" t="s">
        <v>26232</v>
      </c>
      <c r="K1063" s="9">
        <f>_xlfn.IFNA(VLOOKUP(Table5[[#This Row],[Section]],SubSill_Tier,2,FALSE),0)</f>
        <v>0</v>
      </c>
      <c r="L1063" s="9" t="str">
        <f t="shared" si="25"/>
        <v/>
      </c>
      <c r="M1063" s="205" t="str" cm="1">
        <f t="array" ref="M1063">_xlfn.IFS(NOT(ISERROR(VLOOKUP(Table5[[#This Row],[Section]],TB_notTB,1,FALSE))),"No",LEFT(Table5[[#This Row],[Section]],3)="ETB","PLS",LEFT(Table5[[#This Row],[Section]],1)="7","PDB",NOT(ISBLANK(Table5[[#This Row],[Section]])),"No")</f>
        <v>No</v>
      </c>
    </row>
    <row r="1064" spans="1:13" x14ac:dyDescent="0.25">
      <c r="A1064" s="126" t="s">
        <v>393</v>
      </c>
      <c r="B1064" s="126" t="s">
        <v>17222</v>
      </c>
      <c r="C1064" s="126" t="s">
        <v>98</v>
      </c>
      <c r="D1064" s="127">
        <v>1.903</v>
      </c>
      <c r="E1064" s="128">
        <v>511</v>
      </c>
      <c r="F1064" s="128">
        <v>511</v>
      </c>
      <c r="G1064" s="126" t="s">
        <v>13711</v>
      </c>
      <c r="H1064" s="126" t="s">
        <v>20119</v>
      </c>
      <c r="I1064" s="126" t="s">
        <v>21054</v>
      </c>
      <c r="J1064" s="126" t="s">
        <v>26232</v>
      </c>
      <c r="K1064" s="9">
        <f>_xlfn.IFNA(VLOOKUP(Table5[[#This Row],[Section]],SubSill_Tier,2,FALSE),0)</f>
        <v>0</v>
      </c>
      <c r="L1064" s="9" t="str">
        <f t="shared" si="25"/>
        <v/>
      </c>
      <c r="M1064" s="205" t="str" cm="1">
        <f t="array" ref="M1064">_xlfn.IFS(NOT(ISERROR(VLOOKUP(Table5[[#This Row],[Section]],TB_notTB,1,FALSE))),"No",LEFT(Table5[[#This Row],[Section]],3)="ETB","PLS",LEFT(Table5[[#This Row],[Section]],1)="7","PDB",NOT(ISBLANK(Table5[[#This Row],[Section]])),"No")</f>
        <v>No</v>
      </c>
    </row>
    <row r="1065" spans="1:13" x14ac:dyDescent="0.25">
      <c r="A1065" s="126" t="s">
        <v>394</v>
      </c>
      <c r="B1065" s="126" t="s">
        <v>17222</v>
      </c>
      <c r="C1065" s="126" t="s">
        <v>98</v>
      </c>
      <c r="D1065" s="127">
        <v>0.86699999999999999</v>
      </c>
      <c r="E1065" s="128">
        <v>287</v>
      </c>
      <c r="F1065" s="128">
        <v>287</v>
      </c>
      <c r="G1065" s="126" t="s">
        <v>13736</v>
      </c>
      <c r="H1065" s="126" t="s">
        <v>20148</v>
      </c>
      <c r="I1065" s="126" t="s">
        <v>21073</v>
      </c>
      <c r="J1065" s="126" t="s">
        <v>26232</v>
      </c>
      <c r="K1065" s="9">
        <f>_xlfn.IFNA(VLOOKUP(Table5[[#This Row],[Section]],SubSill_Tier,2,FALSE),0)</f>
        <v>0</v>
      </c>
      <c r="L1065" s="9" t="str">
        <f t="shared" si="25"/>
        <v/>
      </c>
      <c r="M1065" s="205" t="str" cm="1">
        <f t="array" ref="M1065">_xlfn.IFS(NOT(ISERROR(VLOOKUP(Table5[[#This Row],[Section]],TB_notTB,1,FALSE))),"No",LEFT(Table5[[#This Row],[Section]],3)="ETB","PLS",LEFT(Table5[[#This Row],[Section]],1)="7","PDB",NOT(ISBLANK(Table5[[#This Row],[Section]])),"No")</f>
        <v>No</v>
      </c>
    </row>
    <row r="1066" spans="1:13" x14ac:dyDescent="0.25">
      <c r="A1066" s="126" t="s">
        <v>395</v>
      </c>
      <c r="B1066" s="126" t="s">
        <v>396</v>
      </c>
      <c r="C1066" s="126" t="s">
        <v>75</v>
      </c>
      <c r="D1066" s="127">
        <v>1.121</v>
      </c>
      <c r="E1066" s="128">
        <v>386</v>
      </c>
      <c r="F1066" s="128">
        <v>100</v>
      </c>
      <c r="G1066" s="126" t="s">
        <v>13767</v>
      </c>
      <c r="H1066" s="126" t="s">
        <v>20203</v>
      </c>
      <c r="I1066" s="126" t="s">
        <v>20204</v>
      </c>
      <c r="J1066" s="126" t="s">
        <v>26232</v>
      </c>
      <c r="K1066" s="9">
        <f>_xlfn.IFNA(VLOOKUP(Table5[[#This Row],[Section]],SubSill_Tier,2,FALSE),0)</f>
        <v>0</v>
      </c>
      <c r="L1066" s="9" t="str">
        <f t="shared" si="25"/>
        <v/>
      </c>
      <c r="M1066" s="205" t="str" cm="1">
        <f t="array" ref="M1066">_xlfn.IFS(NOT(ISERROR(VLOOKUP(Table5[[#This Row],[Section]],TB_notTB,1,FALSE))),"No",LEFT(Table5[[#This Row],[Section]],3)="ETB","PLS",LEFT(Table5[[#This Row],[Section]],1)="7","PDB",NOT(ISBLANK(Table5[[#This Row],[Section]])),"No")</f>
        <v>No</v>
      </c>
    </row>
    <row r="1067" spans="1:13" x14ac:dyDescent="0.25">
      <c r="A1067" s="126" t="s">
        <v>397</v>
      </c>
      <c r="B1067" s="126" t="s">
        <v>17222</v>
      </c>
      <c r="C1067" s="126" t="s">
        <v>98</v>
      </c>
      <c r="D1067" s="127">
        <v>1.042</v>
      </c>
      <c r="E1067" s="128">
        <v>399</v>
      </c>
      <c r="F1067" s="128">
        <v>399</v>
      </c>
      <c r="G1067" s="126" t="s">
        <v>13736</v>
      </c>
      <c r="H1067" s="126" t="s">
        <v>20148</v>
      </c>
      <c r="I1067" s="126" t="s">
        <v>21073</v>
      </c>
      <c r="J1067" s="126" t="s">
        <v>26232</v>
      </c>
      <c r="K1067" s="9">
        <f>_xlfn.IFNA(VLOOKUP(Table5[[#This Row],[Section]],SubSill_Tier,2,FALSE),0)</f>
        <v>0</v>
      </c>
      <c r="L1067" s="9" t="str">
        <f t="shared" si="25"/>
        <v/>
      </c>
      <c r="M1067" s="205" t="str" cm="1">
        <f t="array" ref="M1067">_xlfn.IFS(NOT(ISERROR(VLOOKUP(Table5[[#This Row],[Section]],TB_notTB,1,FALSE))),"No",LEFT(Table5[[#This Row],[Section]],3)="ETB","PLS",LEFT(Table5[[#This Row],[Section]],1)="7","PDB",NOT(ISBLANK(Table5[[#This Row],[Section]])),"No")</f>
        <v>No</v>
      </c>
    </row>
    <row r="1068" spans="1:13" x14ac:dyDescent="0.25">
      <c r="A1068" s="126" t="s">
        <v>398</v>
      </c>
      <c r="B1068" s="126" t="s">
        <v>17222</v>
      </c>
      <c r="C1068" s="126" t="s">
        <v>98</v>
      </c>
      <c r="D1068" s="127">
        <v>0.56200000000000006</v>
      </c>
      <c r="E1068" s="128">
        <v>255</v>
      </c>
      <c r="F1068" s="128">
        <v>255</v>
      </c>
      <c r="G1068" s="126" t="s">
        <v>13736</v>
      </c>
      <c r="H1068" s="126" t="s">
        <v>20148</v>
      </c>
      <c r="I1068" s="126" t="s">
        <v>21073</v>
      </c>
      <c r="J1068" s="126" t="s">
        <v>26232</v>
      </c>
      <c r="K1068" s="9">
        <f>_xlfn.IFNA(VLOOKUP(Table5[[#This Row],[Section]],SubSill_Tier,2,FALSE),0)</f>
        <v>0</v>
      </c>
      <c r="L1068" s="9" t="str">
        <f t="shared" si="25"/>
        <v/>
      </c>
      <c r="M1068" s="205" t="str" cm="1">
        <f t="array" ref="M1068">_xlfn.IFS(NOT(ISERROR(VLOOKUP(Table5[[#This Row],[Section]],TB_notTB,1,FALSE))),"No",LEFT(Table5[[#This Row],[Section]],3)="ETB","PLS",LEFT(Table5[[#This Row],[Section]],1)="7","PDB",NOT(ISBLANK(Table5[[#This Row],[Section]])),"No")</f>
        <v>No</v>
      </c>
    </row>
    <row r="1069" spans="1:13" x14ac:dyDescent="0.25">
      <c r="A1069" s="126" t="s">
        <v>14798</v>
      </c>
      <c r="B1069" s="126" t="s">
        <v>14799</v>
      </c>
      <c r="C1069" s="126" t="s">
        <v>75</v>
      </c>
      <c r="D1069" s="127">
        <v>0.54800000000000004</v>
      </c>
      <c r="E1069" s="128">
        <v>144</v>
      </c>
      <c r="F1069" s="128">
        <v>144</v>
      </c>
      <c r="G1069" s="126" t="s">
        <v>14800</v>
      </c>
      <c r="H1069" s="126" t="s">
        <v>20205</v>
      </c>
      <c r="I1069" s="126" t="s">
        <v>20206</v>
      </c>
      <c r="J1069" s="126" t="s">
        <v>26263</v>
      </c>
      <c r="K1069" s="9">
        <f>_xlfn.IFNA(VLOOKUP(Table5[[#This Row],[Section]],SubSill_Tier,2,FALSE),0)</f>
        <v>0</v>
      </c>
      <c r="L1069" s="9" t="str">
        <f t="shared" si="25"/>
        <v/>
      </c>
      <c r="M1069" s="205" t="str" cm="1">
        <f t="array" ref="M1069">_xlfn.IFS(NOT(ISERROR(VLOOKUP(Table5[[#This Row],[Section]],TB_notTB,1,FALSE))),"No",LEFT(Table5[[#This Row],[Section]],3)="ETB","PLS",LEFT(Table5[[#This Row],[Section]],1)="7","PDB",NOT(ISBLANK(Table5[[#This Row],[Section]])),"No")</f>
        <v>No</v>
      </c>
    </row>
    <row r="1070" spans="1:13" x14ac:dyDescent="0.25">
      <c r="A1070" s="126" t="s">
        <v>14801</v>
      </c>
      <c r="B1070" s="126" t="s">
        <v>14802</v>
      </c>
      <c r="C1070" s="126" t="s">
        <v>75</v>
      </c>
      <c r="D1070" s="127">
        <v>0.86399999999999999</v>
      </c>
      <c r="E1070" s="128">
        <v>217</v>
      </c>
      <c r="F1070" s="128">
        <v>217</v>
      </c>
      <c r="G1070" s="126" t="s">
        <v>14800</v>
      </c>
      <c r="H1070" s="126" t="s">
        <v>20205</v>
      </c>
      <c r="I1070" s="126" t="s">
        <v>20206</v>
      </c>
      <c r="J1070" s="126" t="s">
        <v>26263</v>
      </c>
      <c r="K1070" s="9">
        <f>_xlfn.IFNA(VLOOKUP(Table5[[#This Row],[Section]],SubSill_Tier,2,FALSE),0)</f>
        <v>0</v>
      </c>
      <c r="L1070" s="9" t="str">
        <f t="shared" si="25"/>
        <v/>
      </c>
      <c r="M1070" s="205" t="str" cm="1">
        <f t="array" ref="M1070">_xlfn.IFS(NOT(ISERROR(VLOOKUP(Table5[[#This Row],[Section]],TB_notTB,1,FALSE))),"No",LEFT(Table5[[#This Row],[Section]],3)="ETB","PLS",LEFT(Table5[[#This Row],[Section]],1)="7","PDB",NOT(ISBLANK(Table5[[#This Row],[Section]])),"No")</f>
        <v>No</v>
      </c>
    </row>
    <row r="1071" spans="1:13" x14ac:dyDescent="0.25">
      <c r="A1071" s="126" t="s">
        <v>14803</v>
      </c>
      <c r="B1071" s="126" t="s">
        <v>14804</v>
      </c>
      <c r="C1071" s="126" t="s">
        <v>75</v>
      </c>
      <c r="D1071" s="127">
        <v>0.46500000000000002</v>
      </c>
      <c r="E1071" s="128">
        <v>123</v>
      </c>
      <c r="F1071" s="128">
        <v>123</v>
      </c>
      <c r="G1071" s="126" t="s">
        <v>14800</v>
      </c>
      <c r="H1071" s="126" t="s">
        <v>20205</v>
      </c>
      <c r="I1071" s="126" t="s">
        <v>20206</v>
      </c>
      <c r="J1071" s="126" t="s">
        <v>26263</v>
      </c>
      <c r="K1071" s="9">
        <f>_xlfn.IFNA(VLOOKUP(Table5[[#This Row],[Section]],SubSill_Tier,2,FALSE),0)</f>
        <v>0</v>
      </c>
      <c r="L1071" s="9" t="str">
        <f t="shared" si="25"/>
        <v/>
      </c>
      <c r="M1071" s="205" t="str" cm="1">
        <f t="array" ref="M1071">_xlfn.IFS(NOT(ISERROR(VLOOKUP(Table5[[#This Row],[Section]],TB_notTB,1,FALSE))),"No",LEFT(Table5[[#This Row],[Section]],3)="ETB","PLS",LEFT(Table5[[#This Row],[Section]],1)="7","PDB",NOT(ISBLANK(Table5[[#This Row],[Section]])),"No")</f>
        <v>No</v>
      </c>
    </row>
    <row r="1072" spans="1:13" x14ac:dyDescent="0.25">
      <c r="A1072" s="126" t="s">
        <v>11642</v>
      </c>
      <c r="B1072" s="126" t="s">
        <v>17222</v>
      </c>
      <c r="C1072" s="126" t="s">
        <v>98</v>
      </c>
      <c r="D1072" s="127">
        <v>0.71299999999999997</v>
      </c>
      <c r="E1072" s="128">
        <v>239</v>
      </c>
      <c r="F1072" s="128">
        <v>239</v>
      </c>
      <c r="G1072" s="126" t="s">
        <v>13758</v>
      </c>
      <c r="H1072" s="126" t="s">
        <v>20201</v>
      </c>
      <c r="I1072" s="126" t="s">
        <v>20202</v>
      </c>
      <c r="J1072" s="126" t="s">
        <v>26258</v>
      </c>
      <c r="K1072" s="9">
        <f>_xlfn.IFNA(VLOOKUP(Table5[[#This Row],[Section]],SubSill_Tier,2,FALSE),0)</f>
        <v>0</v>
      </c>
      <c r="L1072" s="9" t="str">
        <f t="shared" si="25"/>
        <v/>
      </c>
      <c r="M1072" s="205" t="str" cm="1">
        <f t="array" ref="M1072">_xlfn.IFS(NOT(ISERROR(VLOOKUP(Table5[[#This Row],[Section]],TB_notTB,1,FALSE))),"No",LEFT(Table5[[#This Row],[Section]],3)="ETB","PLS",LEFT(Table5[[#This Row],[Section]],1)="7","PDB",NOT(ISBLANK(Table5[[#This Row],[Section]])),"No")</f>
        <v>No</v>
      </c>
    </row>
    <row r="1073" spans="1:13" x14ac:dyDescent="0.25">
      <c r="A1073" s="126" t="s">
        <v>14805</v>
      </c>
      <c r="B1073" s="126" t="s">
        <v>14806</v>
      </c>
      <c r="C1073" s="126" t="s">
        <v>75</v>
      </c>
      <c r="D1073" s="127">
        <v>0.72099999999999997</v>
      </c>
      <c r="E1073" s="128">
        <v>353</v>
      </c>
      <c r="F1073" s="128">
        <v>170</v>
      </c>
      <c r="G1073" s="126" t="s">
        <v>14742</v>
      </c>
      <c r="H1073" s="126" t="s">
        <v>20171</v>
      </c>
      <c r="I1073" s="126" t="s">
        <v>21088</v>
      </c>
      <c r="J1073" s="126" t="s">
        <v>26255</v>
      </c>
      <c r="K1073" s="9">
        <f>_xlfn.IFNA(VLOOKUP(Table5[[#This Row],[Section]],SubSill_Tier,2,FALSE),0)</f>
        <v>0</v>
      </c>
      <c r="L1073" s="9" t="str">
        <f t="shared" si="25"/>
        <v/>
      </c>
      <c r="M1073" s="205" t="str" cm="1">
        <f t="array" ref="M1073">_xlfn.IFS(NOT(ISERROR(VLOOKUP(Table5[[#This Row],[Section]],TB_notTB,1,FALSE))),"No",LEFT(Table5[[#This Row],[Section]],3)="ETB","PLS",LEFT(Table5[[#This Row],[Section]],1)="7","PDB",NOT(ISBLANK(Table5[[#This Row],[Section]])),"No")</f>
        <v>No</v>
      </c>
    </row>
    <row r="1074" spans="1:13" x14ac:dyDescent="0.25">
      <c r="A1074" s="126" t="s">
        <v>399</v>
      </c>
      <c r="B1074" s="126" t="s">
        <v>17222</v>
      </c>
      <c r="C1074" s="126" t="s">
        <v>98</v>
      </c>
      <c r="D1074" s="127">
        <v>0.64300000000000002</v>
      </c>
      <c r="E1074" s="128">
        <v>196</v>
      </c>
      <c r="F1074" s="128">
        <v>180</v>
      </c>
      <c r="G1074" s="126" t="s">
        <v>13711</v>
      </c>
      <c r="H1074" s="126" t="s">
        <v>20119</v>
      </c>
      <c r="I1074" s="126" t="s">
        <v>21054</v>
      </c>
      <c r="J1074" s="126" t="s">
        <v>26232</v>
      </c>
      <c r="K1074" s="9">
        <f>_xlfn.IFNA(VLOOKUP(Table5[[#This Row],[Section]],SubSill_Tier,2,FALSE),0)</f>
        <v>0</v>
      </c>
      <c r="L1074" s="9" t="str">
        <f t="shared" si="25"/>
        <v/>
      </c>
      <c r="M1074" s="205" t="str" cm="1">
        <f t="array" ref="M1074">_xlfn.IFS(NOT(ISERROR(VLOOKUP(Table5[[#This Row],[Section]],TB_notTB,1,FALSE))),"No",LEFT(Table5[[#This Row],[Section]],3)="ETB","PLS",LEFT(Table5[[#This Row],[Section]],1)="7","PDB",NOT(ISBLANK(Table5[[#This Row],[Section]])),"No")</f>
        <v>No</v>
      </c>
    </row>
    <row r="1075" spans="1:13" x14ac:dyDescent="0.25">
      <c r="A1075" s="126" t="s">
        <v>400</v>
      </c>
      <c r="B1075" s="126" t="s">
        <v>17222</v>
      </c>
      <c r="C1075" s="126" t="s">
        <v>75</v>
      </c>
      <c r="D1075" s="127">
        <v>0.48599999999999999</v>
      </c>
      <c r="E1075" s="128">
        <v>155</v>
      </c>
      <c r="F1075" s="128">
        <v>123</v>
      </c>
      <c r="G1075" s="126" t="s">
        <v>13711</v>
      </c>
      <c r="H1075" s="126" t="s">
        <v>20119</v>
      </c>
      <c r="I1075" s="126" t="s">
        <v>21054</v>
      </c>
      <c r="J1075" s="126" t="s">
        <v>26232</v>
      </c>
      <c r="K1075" s="9">
        <f>_xlfn.IFNA(VLOOKUP(Table5[[#This Row],[Section]],SubSill_Tier,2,FALSE),0)</f>
        <v>0</v>
      </c>
      <c r="L1075" s="9" t="str">
        <f t="shared" si="25"/>
        <v/>
      </c>
      <c r="M1075" s="205" t="str" cm="1">
        <f t="array" ref="M1075">_xlfn.IFS(NOT(ISERROR(VLOOKUP(Table5[[#This Row],[Section]],TB_notTB,1,FALSE))),"No",LEFT(Table5[[#This Row],[Section]],3)="ETB","PLS",LEFT(Table5[[#This Row],[Section]],1)="7","PDB",NOT(ISBLANK(Table5[[#This Row],[Section]])),"No")</f>
        <v>No</v>
      </c>
    </row>
    <row r="1076" spans="1:13" x14ac:dyDescent="0.25">
      <c r="A1076" s="126" t="s">
        <v>14807</v>
      </c>
      <c r="B1076" s="126" t="s">
        <v>14808</v>
      </c>
      <c r="C1076" s="126" t="s">
        <v>75</v>
      </c>
      <c r="D1076" s="127">
        <v>0.48599999999999999</v>
      </c>
      <c r="E1076" s="128">
        <v>240</v>
      </c>
      <c r="F1076" s="128">
        <v>100</v>
      </c>
      <c r="G1076" s="126" t="s">
        <v>14742</v>
      </c>
      <c r="H1076" s="126" t="s">
        <v>20171</v>
      </c>
      <c r="I1076" s="126" t="s">
        <v>21088</v>
      </c>
      <c r="J1076" s="126" t="s">
        <v>26255</v>
      </c>
      <c r="K1076" s="9">
        <f>_xlfn.IFNA(VLOOKUP(Table5[[#This Row],[Section]],SubSill_Tier,2,FALSE),0)</f>
        <v>0</v>
      </c>
      <c r="L1076" s="9" t="str">
        <f t="shared" si="25"/>
        <v/>
      </c>
      <c r="M1076" s="205" t="str" cm="1">
        <f t="array" ref="M1076">_xlfn.IFS(NOT(ISERROR(VLOOKUP(Table5[[#This Row],[Section]],TB_notTB,1,FALSE))),"No",LEFT(Table5[[#This Row],[Section]],3)="ETB","PLS",LEFT(Table5[[#This Row],[Section]],1)="7","PDB",NOT(ISBLANK(Table5[[#This Row],[Section]])),"No")</f>
        <v>No</v>
      </c>
    </row>
    <row r="1077" spans="1:13" x14ac:dyDescent="0.25">
      <c r="A1077" s="126" t="s">
        <v>14809</v>
      </c>
      <c r="B1077" s="126" t="s">
        <v>14810</v>
      </c>
      <c r="C1077" s="126" t="s">
        <v>75</v>
      </c>
      <c r="D1077" s="127">
        <v>0.51700000000000002</v>
      </c>
      <c r="E1077" s="128">
        <v>208</v>
      </c>
      <c r="F1077" s="128">
        <v>100</v>
      </c>
      <c r="G1077" s="126" t="s">
        <v>14742</v>
      </c>
      <c r="H1077" s="126" t="s">
        <v>20171</v>
      </c>
      <c r="I1077" s="126" t="s">
        <v>21088</v>
      </c>
      <c r="J1077" s="126" t="s">
        <v>26255</v>
      </c>
      <c r="K1077" s="9">
        <f>_xlfn.IFNA(VLOOKUP(Table5[[#This Row],[Section]],SubSill_Tier,2,FALSE),0)</f>
        <v>0</v>
      </c>
      <c r="L1077" s="9" t="str">
        <f t="shared" si="25"/>
        <v/>
      </c>
      <c r="M1077" s="205" t="str" cm="1">
        <f t="array" ref="M1077">_xlfn.IFS(NOT(ISERROR(VLOOKUP(Table5[[#This Row],[Section]],TB_notTB,1,FALSE))),"No",LEFT(Table5[[#This Row],[Section]],3)="ETB","PLS",LEFT(Table5[[#This Row],[Section]],1)="7","PDB",NOT(ISBLANK(Table5[[#This Row],[Section]])),"No")</f>
        <v>No</v>
      </c>
    </row>
    <row r="1078" spans="1:13" x14ac:dyDescent="0.25">
      <c r="A1078" s="126" t="s">
        <v>14811</v>
      </c>
      <c r="B1078" s="126" t="s">
        <v>14812</v>
      </c>
      <c r="C1078" s="126" t="s">
        <v>75</v>
      </c>
      <c r="D1078" s="127">
        <v>0.69699999999999995</v>
      </c>
      <c r="E1078" s="128">
        <v>219</v>
      </c>
      <c r="F1078" s="128">
        <v>100</v>
      </c>
      <c r="G1078" s="126" t="s">
        <v>14742</v>
      </c>
      <c r="H1078" s="126" t="s">
        <v>20171</v>
      </c>
      <c r="I1078" s="126" t="s">
        <v>21088</v>
      </c>
      <c r="J1078" s="126" t="s">
        <v>26255</v>
      </c>
      <c r="K1078" s="9">
        <f>_xlfn.IFNA(VLOOKUP(Table5[[#This Row],[Section]],SubSill_Tier,2,FALSE),0)</f>
        <v>0</v>
      </c>
      <c r="L1078" s="9" t="str">
        <f t="shared" si="25"/>
        <v/>
      </c>
      <c r="M1078" s="205" t="str" cm="1">
        <f t="array" ref="M1078">_xlfn.IFS(NOT(ISERROR(VLOOKUP(Table5[[#This Row],[Section]],TB_notTB,1,FALSE))),"No",LEFT(Table5[[#This Row],[Section]],3)="ETB","PLS",LEFT(Table5[[#This Row],[Section]],1)="7","PDB",NOT(ISBLANK(Table5[[#This Row],[Section]])),"No")</f>
        <v>No</v>
      </c>
    </row>
    <row r="1079" spans="1:13" x14ac:dyDescent="0.25">
      <c r="A1079" s="126" t="s">
        <v>401</v>
      </c>
      <c r="B1079" s="126" t="s">
        <v>17222</v>
      </c>
      <c r="C1079" s="126" t="s">
        <v>98</v>
      </c>
      <c r="D1079" s="127">
        <v>1.159</v>
      </c>
      <c r="E1079" s="128">
        <v>472</v>
      </c>
      <c r="F1079" s="128">
        <v>472</v>
      </c>
      <c r="G1079" s="126" t="s">
        <v>13711</v>
      </c>
      <c r="H1079" s="126" t="s">
        <v>20119</v>
      </c>
      <c r="I1079" s="126" t="s">
        <v>21054</v>
      </c>
      <c r="J1079" s="126" t="s">
        <v>26232</v>
      </c>
      <c r="K1079" s="9">
        <f>_xlfn.IFNA(VLOOKUP(Table5[[#This Row],[Section]],SubSill_Tier,2,FALSE),0)</f>
        <v>0</v>
      </c>
      <c r="L1079" s="9" t="str">
        <f t="shared" si="25"/>
        <v/>
      </c>
      <c r="M1079" s="205" t="str" cm="1">
        <f t="array" ref="M1079">_xlfn.IFS(NOT(ISERROR(VLOOKUP(Table5[[#This Row],[Section]],TB_notTB,1,FALSE))),"No",LEFT(Table5[[#This Row],[Section]],3)="ETB","PLS",LEFT(Table5[[#This Row],[Section]],1)="7","PDB",NOT(ISBLANK(Table5[[#This Row],[Section]])),"No")</f>
        <v>No</v>
      </c>
    </row>
    <row r="1080" spans="1:13" x14ac:dyDescent="0.25">
      <c r="A1080" s="126" t="s">
        <v>402</v>
      </c>
      <c r="B1080" s="126" t="s">
        <v>17222</v>
      </c>
      <c r="C1080" s="126" t="s">
        <v>75</v>
      </c>
      <c r="D1080" s="127">
        <v>0.621</v>
      </c>
      <c r="E1080" s="128">
        <v>231</v>
      </c>
      <c r="F1080" s="128">
        <v>231</v>
      </c>
      <c r="G1080" s="126" t="s">
        <v>13756</v>
      </c>
      <c r="H1080" s="126" t="s">
        <v>20179</v>
      </c>
      <c r="I1080" s="126" t="s">
        <v>20180</v>
      </c>
      <c r="J1080" s="126" t="s">
        <v>26232</v>
      </c>
      <c r="K1080" s="9">
        <f>_xlfn.IFNA(VLOOKUP(Table5[[#This Row],[Section]],SubSill_Tier,2,FALSE),0)</f>
        <v>0</v>
      </c>
      <c r="L1080" s="9" t="str">
        <f t="shared" si="25"/>
        <v/>
      </c>
      <c r="M1080" s="205" t="str" cm="1">
        <f t="array" ref="M1080">_xlfn.IFS(NOT(ISERROR(VLOOKUP(Table5[[#This Row],[Section]],TB_notTB,1,FALSE))),"No",LEFT(Table5[[#This Row],[Section]],3)="ETB","PLS",LEFT(Table5[[#This Row],[Section]],1)="7","PDB",NOT(ISBLANK(Table5[[#This Row],[Section]])),"No")</f>
        <v>No</v>
      </c>
    </row>
    <row r="1081" spans="1:13" x14ac:dyDescent="0.25">
      <c r="A1081" s="126" t="s">
        <v>403</v>
      </c>
      <c r="B1081" s="126" t="s">
        <v>17222</v>
      </c>
      <c r="C1081" s="126" t="s">
        <v>75</v>
      </c>
      <c r="D1081" s="127">
        <v>0.216</v>
      </c>
      <c r="E1081" s="128">
        <v>104</v>
      </c>
      <c r="F1081" s="128">
        <v>104</v>
      </c>
      <c r="G1081" s="126" t="s">
        <v>13756</v>
      </c>
      <c r="H1081" s="126" t="s">
        <v>20179</v>
      </c>
      <c r="I1081" s="126" t="s">
        <v>20180</v>
      </c>
      <c r="J1081" s="126" t="s">
        <v>26232</v>
      </c>
      <c r="K1081" s="9">
        <f>_xlfn.IFNA(VLOOKUP(Table5[[#This Row],[Section]],SubSill_Tier,2,FALSE),0)</f>
        <v>0</v>
      </c>
      <c r="L1081" s="9" t="str">
        <f t="shared" si="25"/>
        <v/>
      </c>
      <c r="M1081" s="205" t="str" cm="1">
        <f t="array" ref="M1081">_xlfn.IFS(NOT(ISERROR(VLOOKUP(Table5[[#This Row],[Section]],TB_notTB,1,FALSE))),"No",LEFT(Table5[[#This Row],[Section]],3)="ETB","PLS",LEFT(Table5[[#This Row],[Section]],1)="7","PDB",NOT(ISBLANK(Table5[[#This Row],[Section]])),"No")</f>
        <v>No</v>
      </c>
    </row>
    <row r="1082" spans="1:13" x14ac:dyDescent="0.25">
      <c r="A1082" s="126" t="s">
        <v>404</v>
      </c>
      <c r="B1082" s="126" t="s">
        <v>17222</v>
      </c>
      <c r="C1082" s="126" t="s">
        <v>75</v>
      </c>
      <c r="D1082" s="127">
        <v>0.246</v>
      </c>
      <c r="E1082" s="128">
        <v>170</v>
      </c>
      <c r="F1082" s="128">
        <v>100</v>
      </c>
      <c r="G1082" s="126" t="s">
        <v>13756</v>
      </c>
      <c r="H1082" s="126" t="s">
        <v>20179</v>
      </c>
      <c r="I1082" s="126" t="s">
        <v>20180</v>
      </c>
      <c r="J1082" s="126" t="s">
        <v>26232</v>
      </c>
      <c r="K1082" s="9">
        <f>_xlfn.IFNA(VLOOKUP(Table5[[#This Row],[Section]],SubSill_Tier,2,FALSE),0)</f>
        <v>0</v>
      </c>
      <c r="L1082" s="9" t="str">
        <f t="shared" si="25"/>
        <v/>
      </c>
      <c r="M1082" s="205" t="str" cm="1">
        <f t="array" ref="M1082">_xlfn.IFS(NOT(ISERROR(VLOOKUP(Table5[[#This Row],[Section]],TB_notTB,1,FALSE))),"No",LEFT(Table5[[#This Row],[Section]],3)="ETB","PLS",LEFT(Table5[[#This Row],[Section]],1)="7","PDB",NOT(ISBLANK(Table5[[#This Row],[Section]])),"No")</f>
        <v>No</v>
      </c>
    </row>
    <row r="1083" spans="1:13" x14ac:dyDescent="0.25">
      <c r="A1083" s="126" t="s">
        <v>405</v>
      </c>
      <c r="B1083" s="126" t="s">
        <v>406</v>
      </c>
      <c r="C1083" s="126" t="s">
        <v>75</v>
      </c>
      <c r="D1083" s="127">
        <v>0.625</v>
      </c>
      <c r="E1083" s="128">
        <v>270</v>
      </c>
      <c r="F1083" s="128">
        <v>100</v>
      </c>
      <c r="G1083" s="126" t="s">
        <v>13765</v>
      </c>
      <c r="H1083" s="126" t="s">
        <v>20197</v>
      </c>
      <c r="I1083" s="126" t="s">
        <v>20198</v>
      </c>
      <c r="J1083" s="126" t="s">
        <v>26232</v>
      </c>
      <c r="K1083" s="9">
        <f>_xlfn.IFNA(VLOOKUP(Table5[[#This Row],[Section]],SubSill_Tier,2,FALSE),0)</f>
        <v>0</v>
      </c>
      <c r="L1083" s="9" t="str">
        <f t="shared" si="25"/>
        <v/>
      </c>
      <c r="M1083" s="205" t="str" cm="1">
        <f t="array" ref="M1083">_xlfn.IFS(NOT(ISERROR(VLOOKUP(Table5[[#This Row],[Section]],TB_notTB,1,FALSE))),"No",LEFT(Table5[[#This Row],[Section]],3)="ETB","PLS",LEFT(Table5[[#This Row],[Section]],1)="7","PDB",NOT(ISBLANK(Table5[[#This Row],[Section]])),"No")</f>
        <v>No</v>
      </c>
    </row>
    <row r="1084" spans="1:13" x14ac:dyDescent="0.25">
      <c r="A1084" s="126" t="s">
        <v>407</v>
      </c>
      <c r="B1084" s="126" t="s">
        <v>408</v>
      </c>
      <c r="C1084" s="126" t="s">
        <v>75</v>
      </c>
      <c r="D1084" s="127">
        <v>0.66300000000000003</v>
      </c>
      <c r="E1084" s="128">
        <v>201</v>
      </c>
      <c r="F1084" s="128">
        <v>120</v>
      </c>
      <c r="G1084" s="126" t="s">
        <v>13765</v>
      </c>
      <c r="H1084" s="126" t="s">
        <v>20197</v>
      </c>
      <c r="I1084" s="126" t="s">
        <v>20198</v>
      </c>
      <c r="J1084" s="126" t="s">
        <v>26232</v>
      </c>
      <c r="K1084" s="9">
        <f>_xlfn.IFNA(VLOOKUP(Table5[[#This Row],[Section]],SubSill_Tier,2,FALSE),0)</f>
        <v>0</v>
      </c>
      <c r="L1084" s="9" t="str">
        <f t="shared" si="25"/>
        <v/>
      </c>
      <c r="M1084" s="205" t="str" cm="1">
        <f t="array" ref="M1084">_xlfn.IFS(NOT(ISERROR(VLOOKUP(Table5[[#This Row],[Section]],TB_notTB,1,FALSE))),"No",LEFT(Table5[[#This Row],[Section]],3)="ETB","PLS",LEFT(Table5[[#This Row],[Section]],1)="7","PDB",NOT(ISBLANK(Table5[[#This Row],[Section]])),"No")</f>
        <v>No</v>
      </c>
    </row>
    <row r="1085" spans="1:13" x14ac:dyDescent="0.25">
      <c r="A1085" s="126" t="s">
        <v>5888</v>
      </c>
      <c r="B1085" s="126" t="s">
        <v>17222</v>
      </c>
      <c r="C1085" s="126" t="s">
        <v>75</v>
      </c>
      <c r="D1085" s="127">
        <v>2.7160000000000002</v>
      </c>
      <c r="E1085" s="128">
        <v>256</v>
      </c>
      <c r="F1085" s="128">
        <v>256</v>
      </c>
      <c r="G1085" s="126" t="s">
        <v>13724</v>
      </c>
      <c r="H1085" s="126" t="s">
        <v>20121</v>
      </c>
      <c r="I1085" s="126" t="s">
        <v>20122</v>
      </c>
      <c r="J1085" s="126" t="s">
        <v>26264</v>
      </c>
      <c r="K1085" s="9">
        <f>_xlfn.IFNA(VLOOKUP(Table5[[#This Row],[Section]],SubSill_Tier,2,FALSE),0)</f>
        <v>0</v>
      </c>
      <c r="L1085" s="9" t="str">
        <f t="shared" si="25"/>
        <v/>
      </c>
      <c r="M1085" s="205" t="str" cm="1">
        <f t="array" ref="M1085">_xlfn.IFS(NOT(ISERROR(VLOOKUP(Table5[[#This Row],[Section]],TB_notTB,1,FALSE))),"No",LEFT(Table5[[#This Row],[Section]],3)="ETB","PLS",LEFT(Table5[[#This Row],[Section]],1)="7","PDB",NOT(ISBLANK(Table5[[#This Row],[Section]])),"No")</f>
        <v>No</v>
      </c>
    </row>
    <row r="1086" spans="1:13" x14ac:dyDescent="0.25">
      <c r="A1086" s="126" t="s">
        <v>409</v>
      </c>
      <c r="B1086" s="126" t="s">
        <v>17222</v>
      </c>
      <c r="C1086" s="126" t="s">
        <v>98</v>
      </c>
      <c r="D1086" s="127">
        <v>0.25600000000000001</v>
      </c>
      <c r="E1086" s="128">
        <v>114</v>
      </c>
      <c r="F1086" s="128">
        <v>114</v>
      </c>
      <c r="G1086" s="126" t="s">
        <v>13736</v>
      </c>
      <c r="H1086" s="126" t="s">
        <v>20148</v>
      </c>
      <c r="I1086" s="126" t="s">
        <v>21073</v>
      </c>
      <c r="J1086" s="126" t="s">
        <v>26232</v>
      </c>
      <c r="K1086" s="9">
        <f>_xlfn.IFNA(VLOOKUP(Table5[[#This Row],[Section]],SubSill_Tier,2,FALSE),0)</f>
        <v>0</v>
      </c>
      <c r="L1086" s="9" t="str">
        <f t="shared" si="25"/>
        <v/>
      </c>
      <c r="M1086" s="205" t="str" cm="1">
        <f t="array" ref="M1086">_xlfn.IFS(NOT(ISERROR(VLOOKUP(Table5[[#This Row],[Section]],TB_notTB,1,FALSE))),"No",LEFT(Table5[[#This Row],[Section]],3)="ETB","PLS",LEFT(Table5[[#This Row],[Section]],1)="7","PDB",NOT(ISBLANK(Table5[[#This Row],[Section]])),"No")</f>
        <v>No</v>
      </c>
    </row>
    <row r="1087" spans="1:13" x14ac:dyDescent="0.25">
      <c r="A1087" s="126" t="s">
        <v>410</v>
      </c>
      <c r="B1087" s="126" t="s">
        <v>12400</v>
      </c>
      <c r="C1087" s="126" t="s">
        <v>75</v>
      </c>
      <c r="D1087" s="127">
        <v>1.28</v>
      </c>
      <c r="E1087" s="128">
        <v>465</v>
      </c>
      <c r="F1087" s="128">
        <v>129</v>
      </c>
      <c r="G1087" s="126" t="s">
        <v>13743</v>
      </c>
      <c r="H1087" s="126" t="s">
        <v>21092</v>
      </c>
      <c r="I1087" s="126" t="s">
        <v>21093</v>
      </c>
      <c r="J1087" s="126" t="s">
        <v>26241</v>
      </c>
      <c r="K1087" s="9">
        <f>_xlfn.IFNA(VLOOKUP(Table5[[#This Row],[Section]],SubSill_Tier,2,FALSE),0)</f>
        <v>0</v>
      </c>
      <c r="L1087" s="9" t="str">
        <f t="shared" si="25"/>
        <v/>
      </c>
      <c r="M1087" s="205" t="str" cm="1">
        <f t="array" ref="M1087">_xlfn.IFS(NOT(ISERROR(VLOOKUP(Table5[[#This Row],[Section]],TB_notTB,1,FALSE))),"No",LEFT(Table5[[#This Row],[Section]],3)="ETB","PLS",LEFT(Table5[[#This Row],[Section]],1)="7","PDB",NOT(ISBLANK(Table5[[#This Row],[Section]])),"No")</f>
        <v>No</v>
      </c>
    </row>
    <row r="1088" spans="1:13" x14ac:dyDescent="0.25">
      <c r="A1088" s="126" t="s">
        <v>411</v>
      </c>
      <c r="B1088" s="126" t="s">
        <v>12401</v>
      </c>
      <c r="C1088" s="126" t="s">
        <v>75</v>
      </c>
      <c r="D1088" s="127">
        <v>1.2470000000000001</v>
      </c>
      <c r="E1088" s="128">
        <v>443</v>
      </c>
      <c r="F1088" s="128">
        <v>129</v>
      </c>
      <c r="G1088" s="126" t="s">
        <v>13743</v>
      </c>
      <c r="H1088" s="126" t="s">
        <v>21092</v>
      </c>
      <c r="I1088" s="126" t="s">
        <v>21093</v>
      </c>
      <c r="J1088" s="126" t="s">
        <v>26241</v>
      </c>
      <c r="K1088" s="9">
        <f>_xlfn.IFNA(VLOOKUP(Table5[[#This Row],[Section]],SubSill_Tier,2,FALSE),0)</f>
        <v>0</v>
      </c>
      <c r="L1088" s="9" t="str">
        <f t="shared" si="25"/>
        <v/>
      </c>
      <c r="M1088" s="205" t="str" cm="1">
        <f t="array" ref="M1088">_xlfn.IFS(NOT(ISERROR(VLOOKUP(Table5[[#This Row],[Section]],TB_notTB,1,FALSE))),"No",LEFT(Table5[[#This Row],[Section]],3)="ETB","PLS",LEFT(Table5[[#This Row],[Section]],1)="7","PDB",NOT(ISBLANK(Table5[[#This Row],[Section]])),"No")</f>
        <v>No</v>
      </c>
    </row>
    <row r="1089" spans="1:13" x14ac:dyDescent="0.25">
      <c r="A1089" s="126" t="s">
        <v>412</v>
      </c>
      <c r="B1089" s="126" t="s">
        <v>413</v>
      </c>
      <c r="C1089" s="126" t="s">
        <v>75</v>
      </c>
      <c r="D1089" s="127">
        <v>1.5469999999999999</v>
      </c>
      <c r="E1089" s="128">
        <v>551</v>
      </c>
      <c r="F1089" s="128">
        <v>197</v>
      </c>
      <c r="G1089" s="126" t="s">
        <v>13743</v>
      </c>
      <c r="H1089" s="126" t="s">
        <v>21092</v>
      </c>
      <c r="I1089" s="126" t="s">
        <v>21093</v>
      </c>
      <c r="J1089" s="126" t="s">
        <v>26241</v>
      </c>
      <c r="K1089" s="9">
        <f>_xlfn.IFNA(VLOOKUP(Table5[[#This Row],[Section]],SubSill_Tier,2,FALSE),0)</f>
        <v>0</v>
      </c>
      <c r="L1089" s="9" t="str">
        <f t="shared" si="25"/>
        <v/>
      </c>
      <c r="M1089" s="205" t="str" cm="1">
        <f t="array" ref="M1089">_xlfn.IFS(NOT(ISERROR(VLOOKUP(Table5[[#This Row],[Section]],TB_notTB,1,FALSE))),"No",LEFT(Table5[[#This Row],[Section]],3)="ETB","PLS",LEFT(Table5[[#This Row],[Section]],1)="7","PDB",NOT(ISBLANK(Table5[[#This Row],[Section]])),"No")</f>
        <v>No</v>
      </c>
    </row>
    <row r="1090" spans="1:13" x14ac:dyDescent="0.25">
      <c r="A1090" s="126" t="s">
        <v>414</v>
      </c>
      <c r="B1090" s="126" t="s">
        <v>415</v>
      </c>
      <c r="C1090" s="126" t="s">
        <v>75</v>
      </c>
      <c r="D1090" s="127">
        <v>1.7250000000000001</v>
      </c>
      <c r="E1090" s="128">
        <v>630</v>
      </c>
      <c r="F1090" s="128">
        <v>169</v>
      </c>
      <c r="G1090" s="126" t="s">
        <v>13743</v>
      </c>
      <c r="H1090" s="126" t="s">
        <v>21092</v>
      </c>
      <c r="I1090" s="126" t="s">
        <v>21093</v>
      </c>
      <c r="J1090" s="126" t="s">
        <v>26241</v>
      </c>
      <c r="K1090" s="9">
        <f>_xlfn.IFNA(VLOOKUP(Table5[[#This Row],[Section]],SubSill_Tier,2,FALSE),0)</f>
        <v>0</v>
      </c>
      <c r="L1090" s="9" t="str">
        <f t="shared" ref="L1090:L1153" si="26">IFERROR(IF(LEFT(G1090,2)="AI",IF(_xlfn.NUMBERVALUE(IFERROR(LEFT(IF(ISERROR(FIND("X",UPPER(B1090))),UPPER(B1090),RIGHT(UPPER(B1090),LEN(UPPER(B1090))-FIND("~",SUBSTITUTE(UPPER(B1090),"X","~",LEN(UPPER(B1090))-LEN(SUBSTITUTE(UPPER(B1090),"X","")))))),FIND(" ",IF(ISERROR(FIND("X",UPPER(B1090))),UPPER(B1090),RIGHT(UPPER(B1090),LEN(UPPER(B1090))-FIND("~",SUBSTITUTE(UPPER(B1090),"X","~",LEN(UPPER(B1090))-LEN(SUBSTITUTE(UPPER(B1090),"X","")))))),1)-1),IF(ISERROR(FIND("X",UPPER(B1090))),UPPER(B1090),RIGHT(UPPER(B1090),LEN(UPPER(B1090))-FIND("~",SUBSTITUTE(UPPER(B1090),"X","~",LEN(UPPER(B1090))-LEN(SUBSTITUTE(UPPER(B1090),"X",""))))))),".")&gt;=5,"Wall",""),""),"")</f>
        <v/>
      </c>
      <c r="M1090" s="205" t="str" cm="1">
        <f t="array" ref="M1090">_xlfn.IFS(NOT(ISERROR(VLOOKUP(Table5[[#This Row],[Section]],TB_notTB,1,FALSE))),"No",LEFT(Table5[[#This Row],[Section]],3)="ETB","PLS",LEFT(Table5[[#This Row],[Section]],1)="7","PDB",NOT(ISBLANK(Table5[[#This Row],[Section]])),"No")</f>
        <v>No</v>
      </c>
    </row>
    <row r="1091" spans="1:13" x14ac:dyDescent="0.25">
      <c r="A1091" s="126" t="s">
        <v>416</v>
      </c>
      <c r="B1091" s="126" t="s">
        <v>417</v>
      </c>
      <c r="C1091" s="126" t="s">
        <v>75</v>
      </c>
      <c r="D1091" s="127">
        <v>0.27500000000000002</v>
      </c>
      <c r="E1091" s="128">
        <v>104</v>
      </c>
      <c r="F1091" s="128">
        <v>100</v>
      </c>
      <c r="G1091" s="126" t="s">
        <v>13743</v>
      </c>
      <c r="H1091" s="126" t="s">
        <v>20159</v>
      </c>
      <c r="I1091" s="126" t="s">
        <v>20160</v>
      </c>
      <c r="J1091" s="126" t="s">
        <v>26241</v>
      </c>
      <c r="K1091" s="9">
        <f>_xlfn.IFNA(VLOOKUP(Table5[[#This Row],[Section]],SubSill_Tier,2,FALSE),0)</f>
        <v>0</v>
      </c>
      <c r="L1091" s="9" t="str">
        <f t="shared" si="26"/>
        <v/>
      </c>
      <c r="M1091" s="205" t="str" cm="1">
        <f t="array" ref="M1091">_xlfn.IFS(NOT(ISERROR(VLOOKUP(Table5[[#This Row],[Section]],TB_notTB,1,FALSE))),"No",LEFT(Table5[[#This Row],[Section]],3)="ETB","PLS",LEFT(Table5[[#This Row],[Section]],1)="7","PDB",NOT(ISBLANK(Table5[[#This Row],[Section]])),"No")</f>
        <v>No</v>
      </c>
    </row>
    <row r="1092" spans="1:13" x14ac:dyDescent="0.25">
      <c r="A1092" s="126" t="s">
        <v>418</v>
      </c>
      <c r="B1092" s="126" t="s">
        <v>419</v>
      </c>
      <c r="C1092" s="126" t="s">
        <v>75</v>
      </c>
      <c r="D1092" s="127">
        <v>0.316</v>
      </c>
      <c r="E1092" s="128">
        <v>141</v>
      </c>
      <c r="F1092" s="128">
        <v>100</v>
      </c>
      <c r="G1092" s="126" t="s">
        <v>13743</v>
      </c>
      <c r="H1092" s="126" t="s">
        <v>21092</v>
      </c>
      <c r="I1092" s="126" t="s">
        <v>21093</v>
      </c>
      <c r="J1092" s="126" t="s">
        <v>26241</v>
      </c>
      <c r="K1092" s="9">
        <f>_xlfn.IFNA(VLOOKUP(Table5[[#This Row],[Section]],SubSill_Tier,2,FALSE),0)</f>
        <v>0</v>
      </c>
      <c r="L1092" s="9" t="str">
        <f t="shared" si="26"/>
        <v/>
      </c>
      <c r="M1092" s="205" t="str" cm="1">
        <f t="array" ref="M1092">_xlfn.IFS(NOT(ISERROR(VLOOKUP(Table5[[#This Row],[Section]],TB_notTB,1,FALSE))),"No",LEFT(Table5[[#This Row],[Section]],3)="ETB","PLS",LEFT(Table5[[#This Row],[Section]],1)="7","PDB",NOT(ISBLANK(Table5[[#This Row],[Section]])),"No")</f>
        <v>No</v>
      </c>
    </row>
    <row r="1093" spans="1:13" x14ac:dyDescent="0.25">
      <c r="A1093" s="126" t="s">
        <v>420</v>
      </c>
      <c r="B1093" s="126" t="s">
        <v>421</v>
      </c>
      <c r="C1093" s="126" t="s">
        <v>75</v>
      </c>
      <c r="D1093" s="127">
        <v>0.34300000000000003</v>
      </c>
      <c r="E1093" s="128">
        <v>152</v>
      </c>
      <c r="F1093" s="128">
        <v>100</v>
      </c>
      <c r="G1093" s="126" t="s">
        <v>13743</v>
      </c>
      <c r="H1093" s="126" t="s">
        <v>20159</v>
      </c>
      <c r="I1093" s="126" t="s">
        <v>20160</v>
      </c>
      <c r="J1093" s="126" t="s">
        <v>26241</v>
      </c>
      <c r="K1093" s="9">
        <f>_xlfn.IFNA(VLOOKUP(Table5[[#This Row],[Section]],SubSill_Tier,2,FALSE),0)</f>
        <v>0</v>
      </c>
      <c r="L1093" s="9" t="str">
        <f t="shared" si="26"/>
        <v/>
      </c>
      <c r="M1093" s="205" t="str" cm="1">
        <f t="array" ref="M1093">_xlfn.IFS(NOT(ISERROR(VLOOKUP(Table5[[#This Row],[Section]],TB_notTB,1,FALSE))),"No",LEFT(Table5[[#This Row],[Section]],3)="ETB","PLS",LEFT(Table5[[#This Row],[Section]],1)="7","PDB",NOT(ISBLANK(Table5[[#This Row],[Section]])),"No")</f>
        <v>No</v>
      </c>
    </row>
    <row r="1094" spans="1:13" x14ac:dyDescent="0.25">
      <c r="A1094" s="126" t="s">
        <v>422</v>
      </c>
      <c r="B1094" s="126" t="s">
        <v>349</v>
      </c>
      <c r="C1094" s="126" t="s">
        <v>75</v>
      </c>
      <c r="D1094" s="127">
        <v>0.61199999999999999</v>
      </c>
      <c r="E1094" s="128">
        <v>184</v>
      </c>
      <c r="F1094" s="128">
        <v>130</v>
      </c>
      <c r="G1094" s="126" t="s">
        <v>13765</v>
      </c>
      <c r="H1094" s="126" t="s">
        <v>20197</v>
      </c>
      <c r="I1094" s="126" t="s">
        <v>20198</v>
      </c>
      <c r="J1094" s="126" t="s">
        <v>26232</v>
      </c>
      <c r="K1094" s="9">
        <f>_xlfn.IFNA(VLOOKUP(Table5[[#This Row],[Section]],SubSill_Tier,2,FALSE),0)</f>
        <v>0</v>
      </c>
      <c r="L1094" s="9" t="str">
        <f t="shared" si="26"/>
        <v/>
      </c>
      <c r="M1094" s="205" t="str" cm="1">
        <f t="array" ref="M1094">_xlfn.IFS(NOT(ISERROR(VLOOKUP(Table5[[#This Row],[Section]],TB_notTB,1,FALSE))),"No",LEFT(Table5[[#This Row],[Section]],3)="ETB","PLS",LEFT(Table5[[#This Row],[Section]],1)="7","PDB",NOT(ISBLANK(Table5[[#This Row],[Section]])),"No")</f>
        <v>No</v>
      </c>
    </row>
    <row r="1095" spans="1:13" x14ac:dyDescent="0.25">
      <c r="A1095" s="126" t="s">
        <v>5889</v>
      </c>
      <c r="B1095" s="126" t="s">
        <v>13045</v>
      </c>
      <c r="C1095" s="126" t="s">
        <v>75</v>
      </c>
      <c r="D1095" s="127">
        <v>0.51600000000000001</v>
      </c>
      <c r="E1095" s="128">
        <v>228</v>
      </c>
      <c r="F1095" s="128">
        <v>121</v>
      </c>
      <c r="G1095" s="126" t="s">
        <v>13721</v>
      </c>
      <c r="H1095" s="126" t="s">
        <v>21068</v>
      </c>
      <c r="I1095" s="126" t="s">
        <v>21069</v>
      </c>
      <c r="J1095" s="126" t="s">
        <v>26233</v>
      </c>
      <c r="K1095" s="9">
        <f>_xlfn.IFNA(VLOOKUP(Table5[[#This Row],[Section]],SubSill_Tier,2,FALSE),0)</f>
        <v>0</v>
      </c>
      <c r="L1095" s="9" t="str">
        <f t="shared" si="26"/>
        <v/>
      </c>
      <c r="M1095" s="205" t="str" cm="1">
        <f t="array" ref="M1095">_xlfn.IFS(NOT(ISERROR(VLOOKUP(Table5[[#This Row],[Section]],TB_notTB,1,FALSE))),"No",LEFT(Table5[[#This Row],[Section]],3)="ETB","PLS",LEFT(Table5[[#This Row],[Section]],1)="7","PDB",NOT(ISBLANK(Table5[[#This Row],[Section]])),"No")</f>
        <v>No</v>
      </c>
    </row>
    <row r="1096" spans="1:13" x14ac:dyDescent="0.25">
      <c r="A1096" s="126" t="s">
        <v>423</v>
      </c>
      <c r="B1096" s="126" t="s">
        <v>17222</v>
      </c>
      <c r="C1096" s="126" t="s">
        <v>75</v>
      </c>
      <c r="D1096" s="127">
        <v>0.51600000000000001</v>
      </c>
      <c r="E1096" s="128">
        <v>226</v>
      </c>
      <c r="F1096" s="128">
        <v>226</v>
      </c>
      <c r="G1096" s="126" t="s">
        <v>13712</v>
      </c>
      <c r="H1096" s="126" t="s">
        <v>20120</v>
      </c>
      <c r="I1096" s="126" t="s">
        <v>21055</v>
      </c>
      <c r="J1096" s="126" t="s">
        <v>26232</v>
      </c>
      <c r="K1096" s="9">
        <f>_xlfn.IFNA(VLOOKUP(Table5[[#This Row],[Section]],SubSill_Tier,2,FALSE),0)</f>
        <v>0</v>
      </c>
      <c r="L1096" s="9" t="str">
        <f t="shared" si="26"/>
        <v/>
      </c>
      <c r="M1096" s="205" t="str" cm="1">
        <f t="array" ref="M1096">_xlfn.IFS(NOT(ISERROR(VLOOKUP(Table5[[#This Row],[Section]],TB_notTB,1,FALSE))),"No",LEFT(Table5[[#This Row],[Section]],3)="ETB","PLS",LEFT(Table5[[#This Row],[Section]],1)="7","PDB",NOT(ISBLANK(Table5[[#This Row],[Section]])),"No")</f>
        <v>No</v>
      </c>
    </row>
    <row r="1097" spans="1:13" x14ac:dyDescent="0.25">
      <c r="A1097" s="126" t="s">
        <v>424</v>
      </c>
      <c r="B1097" s="126" t="s">
        <v>425</v>
      </c>
      <c r="C1097" s="126" t="s">
        <v>75</v>
      </c>
      <c r="D1097" s="127">
        <v>1.0569999999999999</v>
      </c>
      <c r="E1097" s="128">
        <v>350</v>
      </c>
      <c r="F1097" s="128">
        <v>145</v>
      </c>
      <c r="G1097" s="126" t="s">
        <v>13728</v>
      </c>
      <c r="H1097" s="126" t="s">
        <v>20137</v>
      </c>
      <c r="I1097" s="126" t="s">
        <v>21066</v>
      </c>
      <c r="J1097" s="126" t="s">
        <v>26232</v>
      </c>
      <c r="K1097" s="9">
        <f>_xlfn.IFNA(VLOOKUP(Table5[[#This Row],[Section]],SubSill_Tier,2,FALSE),0)</f>
        <v>0</v>
      </c>
      <c r="L1097" s="9" t="str">
        <f t="shared" si="26"/>
        <v/>
      </c>
      <c r="M1097" s="205" t="str" cm="1">
        <f t="array" ref="M1097">_xlfn.IFS(NOT(ISERROR(VLOOKUP(Table5[[#This Row],[Section]],TB_notTB,1,FALSE))),"No",LEFT(Table5[[#This Row],[Section]],3)="ETB","PLS",LEFT(Table5[[#This Row],[Section]],1)="7","PDB",NOT(ISBLANK(Table5[[#This Row],[Section]])),"No")</f>
        <v>No</v>
      </c>
    </row>
    <row r="1098" spans="1:13" x14ac:dyDescent="0.25">
      <c r="A1098" s="126" t="s">
        <v>17304</v>
      </c>
      <c r="B1098" s="126" t="s">
        <v>17305</v>
      </c>
      <c r="C1098" s="126" t="s">
        <v>75</v>
      </c>
      <c r="D1098" s="127">
        <v>2.6429999999999998</v>
      </c>
      <c r="E1098" s="128">
        <v>340</v>
      </c>
      <c r="F1098" s="128">
        <v>340</v>
      </c>
      <c r="G1098" s="126" t="s">
        <v>13724</v>
      </c>
      <c r="H1098" s="126" t="s">
        <v>21063</v>
      </c>
      <c r="I1098" s="126" t="s">
        <v>21064</v>
      </c>
      <c r="J1098" s="126" t="s">
        <v>26233</v>
      </c>
      <c r="K1098" s="9">
        <f>_xlfn.IFNA(VLOOKUP(Table5[[#This Row],[Section]],SubSill_Tier,2,FALSE),0)</f>
        <v>0</v>
      </c>
      <c r="L1098" s="9" t="str">
        <f t="shared" si="26"/>
        <v>Wall</v>
      </c>
      <c r="M1098" s="205" t="str" cm="1">
        <f t="array" ref="M1098">_xlfn.IFS(NOT(ISERROR(VLOOKUP(Table5[[#This Row],[Section]],TB_notTB,1,FALSE))),"No",LEFT(Table5[[#This Row],[Section]],3)="ETB","PLS",LEFT(Table5[[#This Row],[Section]],1)="7","PDB",NOT(ISBLANK(Table5[[#This Row],[Section]])),"No")</f>
        <v>No</v>
      </c>
    </row>
    <row r="1099" spans="1:13" x14ac:dyDescent="0.25">
      <c r="A1099" s="126" t="s">
        <v>5890</v>
      </c>
      <c r="B1099" s="126" t="s">
        <v>3598</v>
      </c>
      <c r="C1099" s="126" t="s">
        <v>98</v>
      </c>
      <c r="D1099" s="127">
        <v>3.1429999999999998</v>
      </c>
      <c r="E1099" s="128">
        <v>266</v>
      </c>
      <c r="F1099" s="128">
        <v>266</v>
      </c>
      <c r="G1099" s="126" t="s">
        <v>13724</v>
      </c>
      <c r="H1099" s="126" t="s">
        <v>20182</v>
      </c>
      <c r="I1099" s="126" t="s">
        <v>22098</v>
      </c>
      <c r="J1099" s="126" t="s">
        <v>26234</v>
      </c>
      <c r="K1099" s="9">
        <f>_xlfn.IFNA(VLOOKUP(Table5[[#This Row],[Section]],SubSill_Tier,2,FALSE),0)</f>
        <v>0</v>
      </c>
      <c r="L1099" s="9" t="str">
        <f t="shared" si="26"/>
        <v/>
      </c>
      <c r="M1099" s="205" t="str" cm="1">
        <f t="array" ref="M1099">_xlfn.IFS(NOT(ISERROR(VLOOKUP(Table5[[#This Row],[Section]],TB_notTB,1,FALSE))),"No",LEFT(Table5[[#This Row],[Section]],3)="ETB","PLS",LEFT(Table5[[#This Row],[Section]],1)="7","PDB",NOT(ISBLANK(Table5[[#This Row],[Section]])),"No")</f>
        <v>No</v>
      </c>
    </row>
    <row r="1100" spans="1:13" x14ac:dyDescent="0.25">
      <c r="A1100" s="126" t="s">
        <v>426</v>
      </c>
      <c r="B1100" s="126" t="s">
        <v>17222</v>
      </c>
      <c r="C1100" s="126" t="s">
        <v>98</v>
      </c>
      <c r="D1100" s="127">
        <v>1.1930000000000001</v>
      </c>
      <c r="E1100" s="128">
        <v>469</v>
      </c>
      <c r="F1100" s="128">
        <v>469</v>
      </c>
      <c r="G1100" s="126" t="s">
        <v>13736</v>
      </c>
      <c r="H1100" s="126" t="s">
        <v>20148</v>
      </c>
      <c r="I1100" s="126" t="s">
        <v>21073</v>
      </c>
      <c r="J1100" s="126" t="s">
        <v>26232</v>
      </c>
      <c r="K1100" s="9">
        <f>_xlfn.IFNA(VLOOKUP(Table5[[#This Row],[Section]],SubSill_Tier,2,FALSE),0)</f>
        <v>0</v>
      </c>
      <c r="L1100" s="9" t="str">
        <f t="shared" si="26"/>
        <v/>
      </c>
      <c r="M1100" s="205" t="str" cm="1">
        <f t="array" ref="M1100">_xlfn.IFS(NOT(ISERROR(VLOOKUP(Table5[[#This Row],[Section]],TB_notTB,1,FALSE))),"No",LEFT(Table5[[#This Row],[Section]],3)="ETB","PLS",LEFT(Table5[[#This Row],[Section]],1)="7","PDB",NOT(ISBLANK(Table5[[#This Row],[Section]])),"No")</f>
        <v>No</v>
      </c>
    </row>
    <row r="1101" spans="1:13" x14ac:dyDescent="0.25">
      <c r="A1101" s="126" t="s">
        <v>427</v>
      </c>
      <c r="B1101" s="126" t="s">
        <v>17222</v>
      </c>
      <c r="C1101" s="126" t="s">
        <v>98</v>
      </c>
      <c r="D1101" s="127">
        <v>0.55500000000000005</v>
      </c>
      <c r="E1101" s="128">
        <v>248</v>
      </c>
      <c r="F1101" s="128">
        <v>138</v>
      </c>
      <c r="G1101" s="126" t="s">
        <v>13736</v>
      </c>
      <c r="H1101" s="126" t="s">
        <v>20148</v>
      </c>
      <c r="I1101" s="126" t="s">
        <v>21073</v>
      </c>
      <c r="J1101" s="126" t="s">
        <v>26232</v>
      </c>
      <c r="K1101" s="9">
        <f>_xlfn.IFNA(VLOOKUP(Table5[[#This Row],[Section]],SubSill_Tier,2,FALSE),0)</f>
        <v>0</v>
      </c>
      <c r="L1101" s="9" t="str">
        <f t="shared" si="26"/>
        <v/>
      </c>
      <c r="M1101" s="205" t="str" cm="1">
        <f t="array" ref="M1101">_xlfn.IFS(NOT(ISERROR(VLOOKUP(Table5[[#This Row],[Section]],TB_notTB,1,FALSE))),"No",LEFT(Table5[[#This Row],[Section]],3)="ETB","PLS",LEFT(Table5[[#This Row],[Section]],1)="7","PDB",NOT(ISBLANK(Table5[[#This Row],[Section]])),"No")</f>
        <v>No</v>
      </c>
    </row>
    <row r="1102" spans="1:13" x14ac:dyDescent="0.25">
      <c r="A1102" s="126" t="s">
        <v>428</v>
      </c>
      <c r="B1102" s="126" t="s">
        <v>17222</v>
      </c>
      <c r="C1102" s="126" t="s">
        <v>98</v>
      </c>
      <c r="D1102" s="127">
        <v>0.38100000000000001</v>
      </c>
      <c r="E1102" s="128">
        <v>153</v>
      </c>
      <c r="F1102" s="128">
        <v>153</v>
      </c>
      <c r="G1102" s="126" t="s">
        <v>13736</v>
      </c>
      <c r="H1102" s="126" t="s">
        <v>20148</v>
      </c>
      <c r="I1102" s="126" t="s">
        <v>21073</v>
      </c>
      <c r="J1102" s="126" t="s">
        <v>26232</v>
      </c>
      <c r="K1102" s="9">
        <f>_xlfn.IFNA(VLOOKUP(Table5[[#This Row],[Section]],SubSill_Tier,2,FALSE),0)</f>
        <v>0</v>
      </c>
      <c r="L1102" s="9" t="str">
        <f t="shared" si="26"/>
        <v/>
      </c>
      <c r="M1102" s="205" t="str" cm="1">
        <f t="array" ref="M1102">_xlfn.IFS(NOT(ISERROR(VLOOKUP(Table5[[#This Row],[Section]],TB_notTB,1,FALSE))),"No",LEFT(Table5[[#This Row],[Section]],3)="ETB","PLS",LEFT(Table5[[#This Row],[Section]],1)="7","PDB",NOT(ISBLANK(Table5[[#This Row],[Section]])),"No")</f>
        <v>No</v>
      </c>
    </row>
    <row r="1103" spans="1:13" x14ac:dyDescent="0.25">
      <c r="A1103" s="126" t="s">
        <v>5891</v>
      </c>
      <c r="B1103" s="126" t="s">
        <v>12509</v>
      </c>
      <c r="C1103" s="126" t="s">
        <v>75</v>
      </c>
      <c r="D1103" s="127">
        <v>1.304</v>
      </c>
      <c r="E1103" s="128">
        <v>420</v>
      </c>
      <c r="F1103" s="128">
        <v>420</v>
      </c>
      <c r="G1103" s="126" t="s">
        <v>13724</v>
      </c>
      <c r="H1103" s="126" t="s">
        <v>21063</v>
      </c>
      <c r="I1103" s="126" t="s">
        <v>21064</v>
      </c>
      <c r="J1103" s="126" t="s">
        <v>26233</v>
      </c>
      <c r="K1103" s="9">
        <f>_xlfn.IFNA(VLOOKUP(Table5[[#This Row],[Section]],SubSill_Tier,2,FALSE),0)</f>
        <v>0</v>
      </c>
      <c r="L1103" s="9" t="str">
        <f t="shared" si="26"/>
        <v>Wall</v>
      </c>
      <c r="M1103" s="205" t="str" cm="1">
        <f t="array" ref="M1103">_xlfn.IFS(NOT(ISERROR(VLOOKUP(Table5[[#This Row],[Section]],TB_notTB,1,FALSE))),"No",LEFT(Table5[[#This Row],[Section]],3)="ETB","PLS",LEFT(Table5[[#This Row],[Section]],1)="7","PDB",NOT(ISBLANK(Table5[[#This Row],[Section]])),"No")</f>
        <v>No</v>
      </c>
    </row>
    <row r="1104" spans="1:13" x14ac:dyDescent="0.25">
      <c r="A1104" s="126" t="s">
        <v>5892</v>
      </c>
      <c r="B1104" s="126" t="s">
        <v>5893</v>
      </c>
      <c r="C1104" s="126" t="s">
        <v>75</v>
      </c>
      <c r="D1104" s="127">
        <v>0.626</v>
      </c>
      <c r="E1104" s="128">
        <v>285</v>
      </c>
      <c r="F1104" s="128">
        <v>285</v>
      </c>
      <c r="G1104" s="126" t="s">
        <v>13721</v>
      </c>
      <c r="H1104" s="126" t="s">
        <v>20121</v>
      </c>
      <c r="I1104" s="126" t="s">
        <v>20122</v>
      </c>
      <c r="J1104" s="126" t="s">
        <v>26234</v>
      </c>
      <c r="K1104" s="9">
        <f>_xlfn.IFNA(VLOOKUP(Table5[[#This Row],[Section]],SubSill_Tier,2,FALSE),0)</f>
        <v>0</v>
      </c>
      <c r="L1104" s="9" t="str">
        <f t="shared" si="26"/>
        <v/>
      </c>
      <c r="M1104" s="205" t="str" cm="1">
        <f t="array" ref="M1104">_xlfn.IFS(NOT(ISERROR(VLOOKUP(Table5[[#This Row],[Section]],TB_notTB,1,FALSE))),"No",LEFT(Table5[[#This Row],[Section]],3)="ETB","PLS",LEFT(Table5[[#This Row],[Section]],1)="7","PDB",NOT(ISBLANK(Table5[[#This Row],[Section]])),"No")</f>
        <v>No</v>
      </c>
    </row>
    <row r="1105" spans="1:13" x14ac:dyDescent="0.25">
      <c r="A1105" s="126" t="s">
        <v>429</v>
      </c>
      <c r="B1105" s="126" t="s">
        <v>17222</v>
      </c>
      <c r="C1105" s="126" t="s">
        <v>98</v>
      </c>
      <c r="D1105" s="127">
        <v>0.37</v>
      </c>
      <c r="E1105" s="128">
        <v>129</v>
      </c>
      <c r="F1105" s="128">
        <v>129</v>
      </c>
      <c r="G1105" s="126" t="s">
        <v>13736</v>
      </c>
      <c r="H1105" s="126" t="s">
        <v>20148</v>
      </c>
      <c r="I1105" s="126" t="s">
        <v>21073</v>
      </c>
      <c r="J1105" s="126" t="s">
        <v>26232</v>
      </c>
      <c r="K1105" s="9">
        <f>_xlfn.IFNA(VLOOKUP(Table5[[#This Row],[Section]],SubSill_Tier,2,FALSE),0)</f>
        <v>0</v>
      </c>
      <c r="L1105" s="9" t="str">
        <f t="shared" si="26"/>
        <v/>
      </c>
      <c r="M1105" s="205" t="str" cm="1">
        <f t="array" ref="M1105">_xlfn.IFS(NOT(ISERROR(VLOOKUP(Table5[[#This Row],[Section]],TB_notTB,1,FALSE))),"No",LEFT(Table5[[#This Row],[Section]],3)="ETB","PLS",LEFT(Table5[[#This Row],[Section]],1)="7","PDB",NOT(ISBLANK(Table5[[#This Row],[Section]])),"No")</f>
        <v>No</v>
      </c>
    </row>
    <row r="1106" spans="1:13" x14ac:dyDescent="0.25">
      <c r="A1106" s="126" t="s">
        <v>430</v>
      </c>
      <c r="B1106" s="126" t="s">
        <v>431</v>
      </c>
      <c r="C1106" s="126" t="s">
        <v>75</v>
      </c>
      <c r="D1106" s="127">
        <v>0.217</v>
      </c>
      <c r="E1106" s="128">
        <v>100</v>
      </c>
      <c r="F1106" s="128">
        <v>100</v>
      </c>
      <c r="G1106" s="126" t="s">
        <v>13743</v>
      </c>
      <c r="H1106" s="126" t="s">
        <v>21092</v>
      </c>
      <c r="I1106" s="126" t="s">
        <v>21093</v>
      </c>
      <c r="J1106" s="126" t="s">
        <v>26241</v>
      </c>
      <c r="K1106" s="9">
        <f>_xlfn.IFNA(VLOOKUP(Table5[[#This Row],[Section]],SubSill_Tier,2,FALSE),0)</f>
        <v>0</v>
      </c>
      <c r="L1106" s="9" t="str">
        <f t="shared" si="26"/>
        <v/>
      </c>
      <c r="M1106" s="205" t="str" cm="1">
        <f t="array" ref="M1106">_xlfn.IFS(NOT(ISERROR(VLOOKUP(Table5[[#This Row],[Section]],TB_notTB,1,FALSE))),"No",LEFT(Table5[[#This Row],[Section]],3)="ETB","PLS",LEFT(Table5[[#This Row],[Section]],1)="7","PDB",NOT(ISBLANK(Table5[[#This Row],[Section]])),"No")</f>
        <v>No</v>
      </c>
    </row>
    <row r="1107" spans="1:13" x14ac:dyDescent="0.25">
      <c r="A1107" s="126" t="s">
        <v>432</v>
      </c>
      <c r="B1107" s="126" t="s">
        <v>433</v>
      </c>
      <c r="C1107" s="126" t="s">
        <v>75</v>
      </c>
      <c r="D1107" s="127">
        <v>0.48499999999999999</v>
      </c>
      <c r="E1107" s="128">
        <v>217</v>
      </c>
      <c r="F1107" s="128">
        <v>100</v>
      </c>
      <c r="G1107" s="126" t="s">
        <v>13743</v>
      </c>
      <c r="H1107" s="126" t="s">
        <v>21092</v>
      </c>
      <c r="I1107" s="126" t="s">
        <v>21093</v>
      </c>
      <c r="J1107" s="126" t="s">
        <v>26241</v>
      </c>
      <c r="K1107" s="9">
        <f>_xlfn.IFNA(VLOOKUP(Table5[[#This Row],[Section]],SubSill_Tier,2,FALSE),0)</f>
        <v>0</v>
      </c>
      <c r="L1107" s="9" t="str">
        <f t="shared" si="26"/>
        <v/>
      </c>
      <c r="M1107" s="205" t="str" cm="1">
        <f t="array" ref="M1107">_xlfn.IFS(NOT(ISERROR(VLOOKUP(Table5[[#This Row],[Section]],TB_notTB,1,FALSE))),"No",LEFT(Table5[[#This Row],[Section]],3)="ETB","PLS",LEFT(Table5[[#This Row],[Section]],1)="7","PDB",NOT(ISBLANK(Table5[[#This Row],[Section]])),"No")</f>
        <v>No</v>
      </c>
    </row>
    <row r="1108" spans="1:13" x14ac:dyDescent="0.25">
      <c r="A1108" s="126" t="s">
        <v>434</v>
      </c>
      <c r="B1108" s="126" t="s">
        <v>435</v>
      </c>
      <c r="C1108" s="126" t="s">
        <v>75</v>
      </c>
      <c r="D1108" s="127">
        <v>0.53600000000000003</v>
      </c>
      <c r="E1108" s="128">
        <v>189</v>
      </c>
      <c r="F1108" s="128">
        <v>100</v>
      </c>
      <c r="G1108" s="126" t="s">
        <v>13743</v>
      </c>
      <c r="H1108" s="126" t="s">
        <v>21092</v>
      </c>
      <c r="I1108" s="126" t="s">
        <v>21093</v>
      </c>
      <c r="J1108" s="126" t="s">
        <v>26241</v>
      </c>
      <c r="K1108" s="9">
        <f>_xlfn.IFNA(VLOOKUP(Table5[[#This Row],[Section]],SubSill_Tier,2,FALSE),0)</f>
        <v>0</v>
      </c>
      <c r="L1108" s="9" t="str">
        <f t="shared" si="26"/>
        <v/>
      </c>
      <c r="M1108" s="205" t="str" cm="1">
        <f t="array" ref="M1108">_xlfn.IFS(NOT(ISERROR(VLOOKUP(Table5[[#This Row],[Section]],TB_notTB,1,FALSE))),"No",LEFT(Table5[[#This Row],[Section]],3)="ETB","PLS",LEFT(Table5[[#This Row],[Section]],1)="7","PDB",NOT(ISBLANK(Table5[[#This Row],[Section]])),"No")</f>
        <v>No</v>
      </c>
    </row>
    <row r="1109" spans="1:13" x14ac:dyDescent="0.25">
      <c r="A1109" s="126" t="s">
        <v>5894</v>
      </c>
      <c r="B1109" s="126" t="s">
        <v>27718</v>
      </c>
      <c r="C1109" s="126" t="s">
        <v>75</v>
      </c>
      <c r="D1109" s="127">
        <v>0.25900000000000001</v>
      </c>
      <c r="E1109" s="128">
        <v>100</v>
      </c>
      <c r="F1109" s="128">
        <v>100</v>
      </c>
      <c r="G1109" s="126" t="s">
        <v>13715</v>
      </c>
      <c r="H1109" s="126" t="s">
        <v>20123</v>
      </c>
      <c r="I1109" s="126" t="s">
        <v>21058</v>
      </c>
      <c r="J1109" s="126" t="s">
        <v>26235</v>
      </c>
      <c r="K1109" s="9">
        <f>_xlfn.IFNA(VLOOKUP(Table5[[#This Row],[Section]],SubSill_Tier,2,FALSE),0)</f>
        <v>0</v>
      </c>
      <c r="L1109" s="9" t="str">
        <f t="shared" si="26"/>
        <v>Wall</v>
      </c>
      <c r="M1109" s="205" t="str" cm="1">
        <f t="array" ref="M1109">_xlfn.IFS(NOT(ISERROR(VLOOKUP(Table5[[#This Row],[Section]],TB_notTB,1,FALSE))),"No",LEFT(Table5[[#This Row],[Section]],3)="ETB","PLS",LEFT(Table5[[#This Row],[Section]],1)="7","PDB",NOT(ISBLANK(Table5[[#This Row],[Section]])),"No")</f>
        <v>No</v>
      </c>
    </row>
    <row r="1110" spans="1:13" x14ac:dyDescent="0.25">
      <c r="A1110" s="126" t="s">
        <v>5895</v>
      </c>
      <c r="B1110" s="126" t="s">
        <v>5896</v>
      </c>
      <c r="C1110" s="126" t="s">
        <v>75</v>
      </c>
      <c r="D1110" s="127">
        <v>0.432</v>
      </c>
      <c r="E1110" s="128">
        <v>100</v>
      </c>
      <c r="F1110" s="128">
        <v>100</v>
      </c>
      <c r="G1110" s="126" t="s">
        <v>13715</v>
      </c>
      <c r="H1110" s="126" t="s">
        <v>20123</v>
      </c>
      <c r="I1110" s="126" t="s">
        <v>21058</v>
      </c>
      <c r="J1110" s="126" t="s">
        <v>26235</v>
      </c>
      <c r="K1110" s="9">
        <f>_xlfn.IFNA(VLOOKUP(Table5[[#This Row],[Section]],SubSill_Tier,2,FALSE),0)</f>
        <v>0</v>
      </c>
      <c r="L1110" s="9" t="str">
        <f t="shared" si="26"/>
        <v>Wall</v>
      </c>
      <c r="M1110" s="205" t="str" cm="1">
        <f t="array" ref="M1110">_xlfn.IFS(NOT(ISERROR(VLOOKUP(Table5[[#This Row],[Section]],TB_notTB,1,FALSE))),"No",LEFT(Table5[[#This Row],[Section]],3)="ETB","PLS",LEFT(Table5[[#This Row],[Section]],1)="7","PDB",NOT(ISBLANK(Table5[[#This Row],[Section]])),"No")</f>
        <v>No</v>
      </c>
    </row>
    <row r="1111" spans="1:13" x14ac:dyDescent="0.25">
      <c r="A1111" s="126" t="s">
        <v>5897</v>
      </c>
      <c r="B1111" s="126" t="s">
        <v>5898</v>
      </c>
      <c r="C1111" s="126" t="s">
        <v>75</v>
      </c>
      <c r="D1111" s="127">
        <v>0.54</v>
      </c>
      <c r="E1111" s="128">
        <v>100</v>
      </c>
      <c r="F1111" s="128">
        <v>100</v>
      </c>
      <c r="G1111" s="126" t="s">
        <v>13715</v>
      </c>
      <c r="H1111" s="126" t="s">
        <v>20123</v>
      </c>
      <c r="I1111" s="126" t="s">
        <v>21058</v>
      </c>
      <c r="J1111" s="126" t="s">
        <v>26235</v>
      </c>
      <c r="K1111" s="9">
        <f>_xlfn.IFNA(VLOOKUP(Table5[[#This Row],[Section]],SubSill_Tier,2,FALSE),0)</f>
        <v>0</v>
      </c>
      <c r="L1111" s="9" t="str">
        <f t="shared" si="26"/>
        <v>Wall</v>
      </c>
      <c r="M1111" s="205" t="str" cm="1">
        <f t="array" ref="M1111">_xlfn.IFS(NOT(ISERROR(VLOOKUP(Table5[[#This Row],[Section]],TB_notTB,1,FALSE))),"No",LEFT(Table5[[#This Row],[Section]],3)="ETB","PLS",LEFT(Table5[[#This Row],[Section]],1)="7","PDB",NOT(ISBLANK(Table5[[#This Row],[Section]])),"No")</f>
        <v>No</v>
      </c>
    </row>
    <row r="1112" spans="1:13" x14ac:dyDescent="0.25">
      <c r="A1112" s="126" t="s">
        <v>5899</v>
      </c>
      <c r="B1112" s="126" t="s">
        <v>5900</v>
      </c>
      <c r="C1112" s="126" t="s">
        <v>75</v>
      </c>
      <c r="D1112" s="127">
        <v>1.728</v>
      </c>
      <c r="E1112" s="128">
        <v>112</v>
      </c>
      <c r="F1112" s="128">
        <v>112</v>
      </c>
      <c r="G1112" s="126" t="s">
        <v>13715</v>
      </c>
      <c r="H1112" s="126" t="s">
        <v>20123</v>
      </c>
      <c r="I1112" s="126" t="s">
        <v>21058</v>
      </c>
      <c r="J1112" s="126" t="s">
        <v>26235</v>
      </c>
      <c r="K1112" s="9">
        <f>_xlfn.IFNA(VLOOKUP(Table5[[#This Row],[Section]],SubSill_Tier,2,FALSE),0)</f>
        <v>0</v>
      </c>
      <c r="L1112" s="9" t="str">
        <f t="shared" si="26"/>
        <v>Wall</v>
      </c>
      <c r="M1112" s="205" t="str" cm="1">
        <f t="array" ref="M1112">_xlfn.IFS(NOT(ISERROR(VLOOKUP(Table5[[#This Row],[Section]],TB_notTB,1,FALSE))),"No",LEFT(Table5[[#This Row],[Section]],3)="ETB","PLS",LEFT(Table5[[#This Row],[Section]],1)="7","PDB",NOT(ISBLANK(Table5[[#This Row],[Section]])),"No")</f>
        <v>No</v>
      </c>
    </row>
    <row r="1113" spans="1:13" x14ac:dyDescent="0.25">
      <c r="A1113" s="126" t="s">
        <v>5901</v>
      </c>
      <c r="B1113" s="126" t="s">
        <v>27719</v>
      </c>
      <c r="C1113" s="126" t="s">
        <v>75</v>
      </c>
      <c r="D1113" s="127">
        <v>2.5920000000000001</v>
      </c>
      <c r="E1113" s="128">
        <v>184</v>
      </c>
      <c r="F1113" s="128">
        <v>184</v>
      </c>
      <c r="G1113" s="126" t="s">
        <v>13715</v>
      </c>
      <c r="H1113" s="126" t="s">
        <v>20123</v>
      </c>
      <c r="I1113" s="126" t="s">
        <v>21058</v>
      </c>
      <c r="J1113" s="126" t="s">
        <v>26235</v>
      </c>
      <c r="K1113" s="9">
        <f>_xlfn.IFNA(VLOOKUP(Table5[[#This Row],[Section]],SubSill_Tier,2,FALSE),0)</f>
        <v>0</v>
      </c>
      <c r="L1113" s="9" t="str">
        <f t="shared" si="26"/>
        <v>Wall</v>
      </c>
      <c r="M1113" s="205" t="str" cm="1">
        <f t="array" ref="M1113">_xlfn.IFS(NOT(ISERROR(VLOOKUP(Table5[[#This Row],[Section]],TB_notTB,1,FALSE))),"No",LEFT(Table5[[#This Row],[Section]],3)="ETB","PLS",LEFT(Table5[[#This Row],[Section]],1)="7","PDB",NOT(ISBLANK(Table5[[#This Row],[Section]])),"No")</f>
        <v>No</v>
      </c>
    </row>
    <row r="1114" spans="1:13" x14ac:dyDescent="0.25">
      <c r="A1114" s="126" t="s">
        <v>5902</v>
      </c>
      <c r="B1114" s="126" t="s">
        <v>17222</v>
      </c>
      <c r="C1114" s="126" t="s">
        <v>75</v>
      </c>
      <c r="D1114" s="127">
        <v>4.32</v>
      </c>
      <c r="E1114" s="128">
        <v>200</v>
      </c>
      <c r="F1114" s="128">
        <v>200</v>
      </c>
      <c r="G1114" s="126" t="s">
        <v>13715</v>
      </c>
      <c r="H1114" s="126" t="s">
        <v>20123</v>
      </c>
      <c r="I1114" s="126" t="s">
        <v>21058</v>
      </c>
      <c r="J1114" s="126" t="s">
        <v>26238</v>
      </c>
      <c r="K1114" s="9">
        <f>_xlfn.IFNA(VLOOKUP(Table5[[#This Row],[Section]],SubSill_Tier,2,FALSE),0)</f>
        <v>0</v>
      </c>
      <c r="L1114" s="9" t="str">
        <f t="shared" si="26"/>
        <v/>
      </c>
      <c r="M1114" s="205" t="str" cm="1">
        <f t="array" ref="M1114">_xlfn.IFS(NOT(ISERROR(VLOOKUP(Table5[[#This Row],[Section]],TB_notTB,1,FALSE))),"No",LEFT(Table5[[#This Row],[Section]],3)="ETB","PLS",LEFT(Table5[[#This Row],[Section]],1)="7","PDB",NOT(ISBLANK(Table5[[#This Row],[Section]])),"No")</f>
        <v>No</v>
      </c>
    </row>
    <row r="1115" spans="1:13" x14ac:dyDescent="0.25">
      <c r="A1115" s="126" t="s">
        <v>5903</v>
      </c>
      <c r="B1115" s="126" t="s">
        <v>27720</v>
      </c>
      <c r="C1115" s="126" t="s">
        <v>75</v>
      </c>
      <c r="D1115" s="127">
        <v>5.4</v>
      </c>
      <c r="E1115" s="128">
        <v>239</v>
      </c>
      <c r="F1115" s="128">
        <v>239</v>
      </c>
      <c r="G1115" s="126" t="s">
        <v>13715</v>
      </c>
      <c r="H1115" s="126" t="s">
        <v>20123</v>
      </c>
      <c r="I1115" s="126" t="s">
        <v>21058</v>
      </c>
      <c r="J1115" s="126" t="s">
        <v>26245</v>
      </c>
      <c r="K1115" s="9">
        <f>_xlfn.IFNA(VLOOKUP(Table5[[#This Row],[Section]],SubSill_Tier,2,FALSE),0)</f>
        <v>0</v>
      </c>
      <c r="L1115" s="9" t="str">
        <f t="shared" si="26"/>
        <v/>
      </c>
      <c r="M1115" s="205" t="str" cm="1">
        <f t="array" ref="M1115">_xlfn.IFS(NOT(ISERROR(VLOOKUP(Table5[[#This Row],[Section]],TB_notTB,1,FALSE))),"No",LEFT(Table5[[#This Row],[Section]],3)="ETB","PLS",LEFT(Table5[[#This Row],[Section]],1)="7","PDB",NOT(ISBLANK(Table5[[#This Row],[Section]])),"No")</f>
        <v>No</v>
      </c>
    </row>
    <row r="1116" spans="1:13" x14ac:dyDescent="0.25">
      <c r="A1116" s="126" t="s">
        <v>5904</v>
      </c>
      <c r="B1116" s="126" t="s">
        <v>5905</v>
      </c>
      <c r="C1116" s="126" t="s">
        <v>75</v>
      </c>
      <c r="D1116" s="127">
        <v>6.9119999999999999</v>
      </c>
      <c r="E1116" s="128">
        <v>352</v>
      </c>
      <c r="F1116" s="128">
        <v>352</v>
      </c>
      <c r="G1116" s="126" t="s">
        <v>13715</v>
      </c>
      <c r="H1116" s="126" t="s">
        <v>20123</v>
      </c>
      <c r="I1116" s="126" t="s">
        <v>21058</v>
      </c>
      <c r="J1116" s="126" t="s">
        <v>26245</v>
      </c>
      <c r="K1116" s="9">
        <f>_xlfn.IFNA(VLOOKUP(Table5[[#This Row],[Section]],SubSill_Tier,2,FALSE),0)</f>
        <v>0</v>
      </c>
      <c r="L1116" s="9" t="str">
        <f t="shared" si="26"/>
        <v>Wall</v>
      </c>
      <c r="M1116" s="205" t="str" cm="1">
        <f t="array" ref="M1116">_xlfn.IFS(NOT(ISERROR(VLOOKUP(Table5[[#This Row],[Section]],TB_notTB,1,FALSE))),"No",LEFT(Table5[[#This Row],[Section]],3)="ETB","PLS",LEFT(Table5[[#This Row],[Section]],1)="7","PDB",NOT(ISBLANK(Table5[[#This Row],[Section]])),"No")</f>
        <v>No</v>
      </c>
    </row>
    <row r="1117" spans="1:13" x14ac:dyDescent="0.25">
      <c r="A1117" s="126" t="s">
        <v>5906</v>
      </c>
      <c r="B1117" s="126" t="s">
        <v>5907</v>
      </c>
      <c r="C1117" s="126" t="s">
        <v>75</v>
      </c>
      <c r="D1117" s="127">
        <v>7.2999999999999995E-2</v>
      </c>
      <c r="E1117" s="128">
        <v>100</v>
      </c>
      <c r="F1117" s="128">
        <v>100</v>
      </c>
      <c r="G1117" s="126" t="s">
        <v>13715</v>
      </c>
      <c r="H1117" s="126" t="s">
        <v>20123</v>
      </c>
      <c r="I1117" s="126" t="s">
        <v>21058</v>
      </c>
      <c r="J1117" s="126" t="s">
        <v>26235</v>
      </c>
      <c r="K1117" s="9">
        <f>_xlfn.IFNA(VLOOKUP(Table5[[#This Row],[Section]],SubSill_Tier,2,FALSE),0)</f>
        <v>0</v>
      </c>
      <c r="L1117" s="9" t="str">
        <f t="shared" si="26"/>
        <v/>
      </c>
      <c r="M1117" s="205" t="str" cm="1">
        <f t="array" ref="M1117">_xlfn.IFS(NOT(ISERROR(VLOOKUP(Table5[[#This Row],[Section]],TB_notTB,1,FALSE))),"No",LEFT(Table5[[#This Row],[Section]],3)="ETB","PLS",LEFT(Table5[[#This Row],[Section]],1)="7","PDB",NOT(ISBLANK(Table5[[#This Row],[Section]])),"No")</f>
        <v>No</v>
      </c>
    </row>
    <row r="1118" spans="1:13" x14ac:dyDescent="0.25">
      <c r="A1118" s="126" t="s">
        <v>5908</v>
      </c>
      <c r="B1118" s="126" t="s">
        <v>5909</v>
      </c>
      <c r="C1118" s="126" t="s">
        <v>75</v>
      </c>
      <c r="D1118" s="127">
        <v>0.23699999999999999</v>
      </c>
      <c r="E1118" s="128">
        <v>100</v>
      </c>
      <c r="F1118" s="128">
        <v>100</v>
      </c>
      <c r="G1118" s="126" t="s">
        <v>13715</v>
      </c>
      <c r="H1118" s="126" t="s">
        <v>20123</v>
      </c>
      <c r="I1118" s="126" t="s">
        <v>21058</v>
      </c>
      <c r="J1118" s="126" t="s">
        <v>26236</v>
      </c>
      <c r="K1118" s="9">
        <f>_xlfn.IFNA(VLOOKUP(Table5[[#This Row],[Section]],SubSill_Tier,2,FALSE),0)</f>
        <v>0</v>
      </c>
      <c r="L1118" s="9" t="str">
        <f t="shared" si="26"/>
        <v/>
      </c>
      <c r="M1118" s="205" t="str" cm="1">
        <f t="array" ref="M1118">_xlfn.IFS(NOT(ISERROR(VLOOKUP(Table5[[#This Row],[Section]],TB_notTB,1,FALSE))),"No",LEFT(Table5[[#This Row],[Section]],3)="ETB","PLS",LEFT(Table5[[#This Row],[Section]],1)="7","PDB",NOT(ISBLANK(Table5[[#This Row],[Section]])),"No")</f>
        <v>No</v>
      </c>
    </row>
    <row r="1119" spans="1:13" x14ac:dyDescent="0.25">
      <c r="A1119" s="126" t="s">
        <v>27437</v>
      </c>
      <c r="B1119" s="126" t="s">
        <v>27438</v>
      </c>
      <c r="C1119" s="126" t="s">
        <v>75</v>
      </c>
      <c r="D1119" s="127">
        <v>10.125</v>
      </c>
      <c r="E1119" s="128">
        <v>250</v>
      </c>
      <c r="F1119" s="128">
        <v>250</v>
      </c>
      <c r="G1119" s="126" t="s">
        <v>13715</v>
      </c>
      <c r="H1119" s="126" t="s">
        <v>20123</v>
      </c>
      <c r="I1119" s="126" t="s">
        <v>21058</v>
      </c>
      <c r="J1119" s="126" t="s">
        <v>26248</v>
      </c>
      <c r="K1119" s="9">
        <f>_xlfn.IFNA(VLOOKUP(Table5[[#This Row],[Section]],SubSill_Tier,2,FALSE),0)</f>
        <v>0</v>
      </c>
      <c r="L1119" s="9" t="str">
        <f t="shared" si="26"/>
        <v>Wall</v>
      </c>
      <c r="M1119" s="205" t="str" cm="1">
        <f t="array" ref="M1119">_xlfn.IFS(NOT(ISERROR(VLOOKUP(Table5[[#This Row],[Section]],TB_notTB,1,FALSE))),"No",LEFT(Table5[[#This Row],[Section]],3)="ETB","PLS",LEFT(Table5[[#This Row],[Section]],1)="7","PDB",NOT(ISBLANK(Table5[[#This Row],[Section]])),"No")</f>
        <v>No</v>
      </c>
    </row>
    <row r="1120" spans="1:13" x14ac:dyDescent="0.25">
      <c r="A1120" s="126" t="s">
        <v>5910</v>
      </c>
      <c r="B1120" s="126" t="s">
        <v>27439</v>
      </c>
      <c r="C1120" s="126" t="s">
        <v>75</v>
      </c>
      <c r="D1120" s="127">
        <v>1.0529999999999999</v>
      </c>
      <c r="E1120" s="128">
        <v>142</v>
      </c>
      <c r="F1120" s="128">
        <v>142</v>
      </c>
      <c r="G1120" s="126" t="s">
        <v>13715</v>
      </c>
      <c r="H1120" s="126" t="s">
        <v>20123</v>
      </c>
      <c r="I1120" s="126" t="s">
        <v>21058</v>
      </c>
      <c r="J1120" s="126" t="s">
        <v>26235</v>
      </c>
      <c r="K1120" s="9">
        <f>_xlfn.IFNA(VLOOKUP(Table5[[#This Row],[Section]],SubSill_Tier,2,FALSE),0)</f>
        <v>0</v>
      </c>
      <c r="L1120" s="9" t="str">
        <f t="shared" si="26"/>
        <v>Wall</v>
      </c>
      <c r="M1120" s="205" t="str" cm="1">
        <f t="array" ref="M1120">_xlfn.IFS(NOT(ISERROR(VLOOKUP(Table5[[#This Row],[Section]],TB_notTB,1,FALSE))),"No",LEFT(Table5[[#This Row],[Section]],3)="ETB","PLS",LEFT(Table5[[#This Row],[Section]],1)="7","PDB",NOT(ISBLANK(Table5[[#This Row],[Section]])),"No")</f>
        <v>No</v>
      </c>
    </row>
    <row r="1121" spans="1:13" x14ac:dyDescent="0.25">
      <c r="A1121" s="126" t="s">
        <v>5911</v>
      </c>
      <c r="B1121" s="126" t="s">
        <v>17222</v>
      </c>
      <c r="C1121" s="126" t="s">
        <v>75</v>
      </c>
      <c r="D1121" s="127">
        <v>0.878</v>
      </c>
      <c r="E1121" s="128">
        <v>140</v>
      </c>
      <c r="F1121" s="128">
        <v>140</v>
      </c>
      <c r="G1121" s="126" t="s">
        <v>13714</v>
      </c>
      <c r="H1121" s="126" t="s">
        <v>20121</v>
      </c>
      <c r="I1121" s="126" t="s">
        <v>20122</v>
      </c>
      <c r="J1121" s="126" t="s">
        <v>26234</v>
      </c>
      <c r="K1121" s="9">
        <f>_xlfn.IFNA(VLOOKUP(Table5[[#This Row],[Section]],SubSill_Tier,2,FALSE),0)</f>
        <v>0</v>
      </c>
      <c r="L1121" s="9" t="str">
        <f t="shared" si="26"/>
        <v/>
      </c>
      <c r="M1121" s="205" t="str" cm="1">
        <f t="array" ref="M1121">_xlfn.IFS(NOT(ISERROR(VLOOKUP(Table5[[#This Row],[Section]],TB_notTB,1,FALSE))),"No",LEFT(Table5[[#This Row],[Section]],3)="ETB","PLS",LEFT(Table5[[#This Row],[Section]],1)="7","PDB",NOT(ISBLANK(Table5[[#This Row],[Section]])),"No")</f>
        <v>No</v>
      </c>
    </row>
    <row r="1122" spans="1:13" x14ac:dyDescent="0.25">
      <c r="A1122" s="126" t="s">
        <v>5912</v>
      </c>
      <c r="B1122" s="126" t="s">
        <v>5913</v>
      </c>
      <c r="C1122" s="126" t="s">
        <v>75</v>
      </c>
      <c r="D1122" s="127">
        <v>3.0379999999999998</v>
      </c>
      <c r="E1122" s="128">
        <v>140</v>
      </c>
      <c r="F1122" s="128">
        <v>140</v>
      </c>
      <c r="G1122" s="126" t="s">
        <v>13715</v>
      </c>
      <c r="H1122" s="126" t="s">
        <v>20123</v>
      </c>
      <c r="I1122" s="126" t="s">
        <v>21058</v>
      </c>
      <c r="J1122" s="126" t="s">
        <v>26240</v>
      </c>
      <c r="K1122" s="9">
        <f>_xlfn.IFNA(VLOOKUP(Table5[[#This Row],[Section]],SubSill_Tier,2,FALSE),0)</f>
        <v>0</v>
      </c>
      <c r="L1122" s="9" t="str">
        <f t="shared" si="26"/>
        <v>Wall</v>
      </c>
      <c r="M1122" s="205" t="str" cm="1">
        <f t="array" ref="M1122">_xlfn.IFS(NOT(ISERROR(VLOOKUP(Table5[[#This Row],[Section]],TB_notTB,1,FALSE))),"No",LEFT(Table5[[#This Row],[Section]],3)="ETB","PLS",LEFT(Table5[[#This Row],[Section]],1)="7","PDB",NOT(ISBLANK(Table5[[#This Row],[Section]])),"No")</f>
        <v>No</v>
      </c>
    </row>
    <row r="1123" spans="1:13" x14ac:dyDescent="0.25">
      <c r="A1123" s="126" t="s">
        <v>5914</v>
      </c>
      <c r="B1123" s="126" t="s">
        <v>27721</v>
      </c>
      <c r="C1123" s="126" t="s">
        <v>75</v>
      </c>
      <c r="D1123" s="127">
        <v>0.56699999999999995</v>
      </c>
      <c r="E1123" s="128">
        <v>146</v>
      </c>
      <c r="F1123" s="128">
        <v>146</v>
      </c>
      <c r="G1123" s="126" t="s">
        <v>13715</v>
      </c>
      <c r="H1123" s="126" t="s">
        <v>20123</v>
      </c>
      <c r="I1123" s="126" t="s">
        <v>21058</v>
      </c>
      <c r="J1123" s="126" t="s">
        <v>26235</v>
      </c>
      <c r="K1123" s="9">
        <f>_xlfn.IFNA(VLOOKUP(Table5[[#This Row],[Section]],SubSill_Tier,2,FALSE),0)</f>
        <v>0</v>
      </c>
      <c r="L1123" s="9" t="str">
        <f t="shared" si="26"/>
        <v/>
      </c>
      <c r="M1123" s="205" t="str" cm="1">
        <f t="array" ref="M1123">_xlfn.IFS(NOT(ISERROR(VLOOKUP(Table5[[#This Row],[Section]],TB_notTB,1,FALSE))),"No",LEFT(Table5[[#This Row],[Section]],3)="ETB","PLS",LEFT(Table5[[#This Row],[Section]],1)="7","PDB",NOT(ISBLANK(Table5[[#This Row],[Section]])),"No")</f>
        <v>No</v>
      </c>
    </row>
    <row r="1124" spans="1:13" x14ac:dyDescent="0.25">
      <c r="A1124" s="126" t="s">
        <v>436</v>
      </c>
      <c r="B1124" s="126" t="s">
        <v>17222</v>
      </c>
      <c r="C1124" s="126" t="s">
        <v>75</v>
      </c>
      <c r="D1124" s="127">
        <v>0.26700000000000002</v>
      </c>
      <c r="E1124" s="128">
        <v>114</v>
      </c>
      <c r="F1124" s="128">
        <v>113</v>
      </c>
      <c r="G1124" s="126" t="s">
        <v>13712</v>
      </c>
      <c r="H1124" s="126" t="s">
        <v>20120</v>
      </c>
      <c r="I1124" s="126" t="s">
        <v>21055</v>
      </c>
      <c r="J1124" s="126" t="s">
        <v>26232</v>
      </c>
      <c r="K1124" s="9">
        <f>_xlfn.IFNA(VLOOKUP(Table5[[#This Row],[Section]],SubSill_Tier,2,FALSE),0)</f>
        <v>0</v>
      </c>
      <c r="L1124" s="9" t="str">
        <f t="shared" si="26"/>
        <v/>
      </c>
      <c r="M1124" s="205" t="str" cm="1">
        <f t="array" ref="M1124">_xlfn.IFS(NOT(ISERROR(VLOOKUP(Table5[[#This Row],[Section]],TB_notTB,1,FALSE))),"No",LEFT(Table5[[#This Row],[Section]],3)="ETB","PLS",LEFT(Table5[[#This Row],[Section]],1)="7","PDB",NOT(ISBLANK(Table5[[#This Row],[Section]])),"No")</f>
        <v>No</v>
      </c>
    </row>
    <row r="1125" spans="1:13" x14ac:dyDescent="0.25">
      <c r="A1125" s="126" t="s">
        <v>5915</v>
      </c>
      <c r="B1125" s="126" t="s">
        <v>27722</v>
      </c>
      <c r="C1125" s="126" t="s">
        <v>75</v>
      </c>
      <c r="D1125" s="127">
        <v>4.5999999999999996</v>
      </c>
      <c r="E1125" s="128">
        <v>360</v>
      </c>
      <c r="F1125" s="128">
        <v>360</v>
      </c>
      <c r="G1125" s="126" t="s">
        <v>13715</v>
      </c>
      <c r="H1125" s="126" t="s">
        <v>20123</v>
      </c>
      <c r="I1125" s="126" t="s">
        <v>21058</v>
      </c>
      <c r="J1125" s="126" t="s">
        <v>26253</v>
      </c>
      <c r="K1125" s="9">
        <f>_xlfn.IFNA(VLOOKUP(Table5[[#This Row],[Section]],SubSill_Tier,2,FALSE),0)</f>
        <v>0</v>
      </c>
      <c r="L1125" s="9" t="str">
        <f t="shared" si="26"/>
        <v>Wall</v>
      </c>
      <c r="M1125" s="205" t="str" cm="1">
        <f t="array" ref="M1125">_xlfn.IFS(NOT(ISERROR(VLOOKUP(Table5[[#This Row],[Section]],TB_notTB,1,FALSE))),"No",LEFT(Table5[[#This Row],[Section]],3)="ETB","PLS",LEFT(Table5[[#This Row],[Section]],1)="7","PDB",NOT(ISBLANK(Table5[[#This Row],[Section]])),"No")</f>
        <v>No</v>
      </c>
    </row>
    <row r="1126" spans="1:13" x14ac:dyDescent="0.25">
      <c r="A1126" s="126" t="s">
        <v>5916</v>
      </c>
      <c r="B1126" s="126" t="s">
        <v>27723</v>
      </c>
      <c r="C1126" s="126" t="s">
        <v>75</v>
      </c>
      <c r="D1126" s="127">
        <v>1.752</v>
      </c>
      <c r="E1126" s="128">
        <v>268</v>
      </c>
      <c r="F1126" s="128">
        <v>268</v>
      </c>
      <c r="G1126" s="126" t="s">
        <v>13715</v>
      </c>
      <c r="H1126" s="126" t="s">
        <v>20123</v>
      </c>
      <c r="I1126" s="126" t="s">
        <v>21058</v>
      </c>
      <c r="J1126" s="126" t="s">
        <v>26235</v>
      </c>
      <c r="K1126" s="9">
        <f>_xlfn.IFNA(VLOOKUP(Table5[[#This Row],[Section]],SubSill_Tier,2,FALSE),0)</f>
        <v>0</v>
      </c>
      <c r="L1126" s="9" t="str">
        <f t="shared" si="26"/>
        <v>Wall</v>
      </c>
      <c r="M1126" s="205" t="str" cm="1">
        <f t="array" ref="M1126">_xlfn.IFS(NOT(ISERROR(VLOOKUP(Table5[[#This Row],[Section]],TB_notTB,1,FALSE))),"No",LEFT(Table5[[#This Row],[Section]],3)="ETB","PLS",LEFT(Table5[[#This Row],[Section]],1)="7","PDB",NOT(ISBLANK(Table5[[#This Row],[Section]])),"No")</f>
        <v>No</v>
      </c>
    </row>
    <row r="1127" spans="1:13" x14ac:dyDescent="0.25">
      <c r="A1127" s="126" t="s">
        <v>5917</v>
      </c>
      <c r="B1127" s="126" t="s">
        <v>27724</v>
      </c>
      <c r="C1127" s="126" t="s">
        <v>75</v>
      </c>
      <c r="D1127" s="127">
        <v>2.6970000000000001</v>
      </c>
      <c r="E1127" s="128">
        <v>408</v>
      </c>
      <c r="F1127" s="128">
        <v>408</v>
      </c>
      <c r="G1127" s="126" t="s">
        <v>13715</v>
      </c>
      <c r="H1127" s="126" t="s">
        <v>20123</v>
      </c>
      <c r="I1127" s="126" t="s">
        <v>21058</v>
      </c>
      <c r="J1127" s="126" t="s">
        <v>26235</v>
      </c>
      <c r="K1127" s="9">
        <f>_xlfn.IFNA(VLOOKUP(Table5[[#This Row],[Section]],SubSill_Tier,2,FALSE),0)</f>
        <v>0</v>
      </c>
      <c r="L1127" s="9" t="str">
        <f t="shared" si="26"/>
        <v>Wall</v>
      </c>
      <c r="M1127" s="205" t="str" cm="1">
        <f t="array" ref="M1127">_xlfn.IFS(NOT(ISERROR(VLOOKUP(Table5[[#This Row],[Section]],TB_notTB,1,FALSE))),"No",LEFT(Table5[[#This Row],[Section]],3)="ETB","PLS",LEFT(Table5[[#This Row],[Section]],1)="7","PDB",NOT(ISBLANK(Table5[[#This Row],[Section]])),"No")</f>
        <v>No</v>
      </c>
    </row>
    <row r="1128" spans="1:13" x14ac:dyDescent="0.25">
      <c r="A1128" s="126" t="s">
        <v>5918</v>
      </c>
      <c r="B1128" s="126" t="s">
        <v>14417</v>
      </c>
      <c r="C1128" s="126" t="s">
        <v>75</v>
      </c>
      <c r="D1128" s="127">
        <v>0.216</v>
      </c>
      <c r="E1128" s="128">
        <v>103</v>
      </c>
      <c r="F1128" s="128">
        <v>103</v>
      </c>
      <c r="G1128" s="126" t="s">
        <v>13715</v>
      </c>
      <c r="H1128" s="126" t="s">
        <v>20123</v>
      </c>
      <c r="I1128" s="126" t="s">
        <v>21058</v>
      </c>
      <c r="J1128" s="126" t="s">
        <v>26235</v>
      </c>
      <c r="K1128" s="9">
        <f>_xlfn.IFNA(VLOOKUP(Table5[[#This Row],[Section]],SubSill_Tier,2,FALSE),0)</f>
        <v>0</v>
      </c>
      <c r="L1128" s="9" t="str">
        <f t="shared" si="26"/>
        <v/>
      </c>
      <c r="M1128" s="205" t="str" cm="1">
        <f t="array" ref="M1128">_xlfn.IFS(NOT(ISERROR(VLOOKUP(Table5[[#This Row],[Section]],TB_notTB,1,FALSE))),"No",LEFT(Table5[[#This Row],[Section]],3)="ETB","PLS",LEFT(Table5[[#This Row],[Section]],1)="7","PDB",NOT(ISBLANK(Table5[[#This Row],[Section]])),"No")</f>
        <v>No</v>
      </c>
    </row>
    <row r="1129" spans="1:13" x14ac:dyDescent="0.25">
      <c r="A1129" s="126" t="s">
        <v>5919</v>
      </c>
      <c r="B1129" s="126" t="s">
        <v>17222</v>
      </c>
      <c r="C1129" s="126" t="s">
        <v>75</v>
      </c>
      <c r="D1129" s="127">
        <v>1.079</v>
      </c>
      <c r="E1129" s="128">
        <v>170</v>
      </c>
      <c r="F1129" s="128">
        <v>170</v>
      </c>
      <c r="G1129" s="126" t="s">
        <v>13715</v>
      </c>
      <c r="H1129" s="126" t="s">
        <v>20123</v>
      </c>
      <c r="I1129" s="126" t="s">
        <v>21058</v>
      </c>
      <c r="J1129" s="126" t="s">
        <v>26236</v>
      </c>
      <c r="K1129" s="9">
        <f>_xlfn.IFNA(VLOOKUP(Table5[[#This Row],[Section]],SubSill_Tier,2,FALSE),0)</f>
        <v>0</v>
      </c>
      <c r="L1129" s="9" t="str">
        <f t="shared" si="26"/>
        <v/>
      </c>
      <c r="M1129" s="205" t="str" cm="1">
        <f t="array" ref="M1129">_xlfn.IFS(NOT(ISERROR(VLOOKUP(Table5[[#This Row],[Section]],TB_notTB,1,FALSE))),"No",LEFT(Table5[[#This Row],[Section]],3)="ETB","PLS",LEFT(Table5[[#This Row],[Section]],1)="7","PDB",NOT(ISBLANK(Table5[[#This Row],[Section]])),"No")</f>
        <v>No</v>
      </c>
    </row>
    <row r="1130" spans="1:13" x14ac:dyDescent="0.25">
      <c r="A1130" s="126" t="s">
        <v>5920</v>
      </c>
      <c r="B1130" s="126" t="s">
        <v>27725</v>
      </c>
      <c r="C1130" s="126" t="s">
        <v>75</v>
      </c>
      <c r="D1130" s="127">
        <v>0.96599999999999997</v>
      </c>
      <c r="E1130" s="128">
        <v>129</v>
      </c>
      <c r="F1130" s="128">
        <v>129</v>
      </c>
      <c r="G1130" s="126" t="s">
        <v>13715</v>
      </c>
      <c r="H1130" s="126" t="s">
        <v>20123</v>
      </c>
      <c r="I1130" s="126" t="s">
        <v>21058</v>
      </c>
      <c r="J1130" s="126" t="s">
        <v>26235</v>
      </c>
      <c r="K1130" s="9">
        <f>_xlfn.IFNA(VLOOKUP(Table5[[#This Row],[Section]],SubSill_Tier,2,FALSE),0)</f>
        <v>0</v>
      </c>
      <c r="L1130" s="9" t="str">
        <f t="shared" si="26"/>
        <v/>
      </c>
      <c r="M1130" s="205" t="str" cm="1">
        <f t="array" ref="M1130">_xlfn.IFS(NOT(ISERROR(VLOOKUP(Table5[[#This Row],[Section]],TB_notTB,1,FALSE))),"No",LEFT(Table5[[#This Row],[Section]],3)="ETB","PLS",LEFT(Table5[[#This Row],[Section]],1)="7","PDB",NOT(ISBLANK(Table5[[#This Row],[Section]])),"No")</f>
        <v>No</v>
      </c>
    </row>
    <row r="1131" spans="1:13" x14ac:dyDescent="0.25">
      <c r="A1131" s="126" t="s">
        <v>5921</v>
      </c>
      <c r="B1131" s="126" t="s">
        <v>27726</v>
      </c>
      <c r="C1131" s="126" t="s">
        <v>75</v>
      </c>
      <c r="D1131" s="127">
        <v>2.8079999999999998</v>
      </c>
      <c r="E1131" s="128">
        <v>276</v>
      </c>
      <c r="F1131" s="128">
        <v>276</v>
      </c>
      <c r="G1131" s="126" t="s">
        <v>13715</v>
      </c>
      <c r="H1131" s="126" t="s">
        <v>20123</v>
      </c>
      <c r="I1131" s="126" t="s">
        <v>21058</v>
      </c>
      <c r="J1131" s="126" t="s">
        <v>26235</v>
      </c>
      <c r="K1131" s="9">
        <f>_xlfn.IFNA(VLOOKUP(Table5[[#This Row],[Section]],SubSill_Tier,2,FALSE),0)</f>
        <v>0</v>
      </c>
      <c r="L1131" s="9" t="str">
        <f t="shared" si="26"/>
        <v>Wall</v>
      </c>
      <c r="M1131" s="205" t="str" cm="1">
        <f t="array" ref="M1131">_xlfn.IFS(NOT(ISERROR(VLOOKUP(Table5[[#This Row],[Section]],TB_notTB,1,FALSE))),"No",LEFT(Table5[[#This Row],[Section]],3)="ETB","PLS",LEFT(Table5[[#This Row],[Section]],1)="7","PDB",NOT(ISBLANK(Table5[[#This Row],[Section]])),"No")</f>
        <v>No</v>
      </c>
    </row>
    <row r="1132" spans="1:13" x14ac:dyDescent="0.25">
      <c r="A1132" s="126" t="s">
        <v>5922</v>
      </c>
      <c r="B1132" s="126" t="s">
        <v>5923</v>
      </c>
      <c r="C1132" s="126" t="s">
        <v>75</v>
      </c>
      <c r="D1132" s="127">
        <v>8.8999999999999996E-2</v>
      </c>
      <c r="E1132" s="128">
        <v>100</v>
      </c>
      <c r="F1132" s="128">
        <v>100</v>
      </c>
      <c r="G1132" s="126" t="s">
        <v>13715</v>
      </c>
      <c r="H1132" s="126" t="s">
        <v>20123</v>
      </c>
      <c r="I1132" s="126" t="s">
        <v>21058</v>
      </c>
      <c r="J1132" s="126" t="s">
        <v>26235</v>
      </c>
      <c r="K1132" s="9">
        <f>_xlfn.IFNA(VLOOKUP(Table5[[#This Row],[Section]],SubSill_Tier,2,FALSE),0)</f>
        <v>0</v>
      </c>
      <c r="L1132" s="9" t="str">
        <f t="shared" si="26"/>
        <v/>
      </c>
      <c r="M1132" s="205" t="str" cm="1">
        <f t="array" ref="M1132">_xlfn.IFS(NOT(ISERROR(VLOOKUP(Table5[[#This Row],[Section]],TB_notTB,1,FALSE))),"No",LEFT(Table5[[#This Row],[Section]],3)="ETB","PLS",LEFT(Table5[[#This Row],[Section]],1)="7","PDB",NOT(ISBLANK(Table5[[#This Row],[Section]])),"No")</f>
        <v>No</v>
      </c>
    </row>
    <row r="1133" spans="1:13" x14ac:dyDescent="0.25">
      <c r="A1133" s="126" t="s">
        <v>437</v>
      </c>
      <c r="B1133" s="126" t="s">
        <v>17222</v>
      </c>
      <c r="C1133" s="126" t="s">
        <v>75</v>
      </c>
      <c r="D1133" s="127">
        <v>0.13200000000000001</v>
      </c>
      <c r="E1133" s="128">
        <v>100</v>
      </c>
      <c r="F1133" s="128">
        <v>100</v>
      </c>
      <c r="G1133" s="126" t="s">
        <v>13711</v>
      </c>
      <c r="H1133" s="126" t="s">
        <v>20119</v>
      </c>
      <c r="I1133" s="126" t="s">
        <v>21054</v>
      </c>
      <c r="J1133" s="126" t="s">
        <v>26232</v>
      </c>
      <c r="K1133" s="9">
        <f>_xlfn.IFNA(VLOOKUP(Table5[[#This Row],[Section]],SubSill_Tier,2,FALSE),0)</f>
        <v>0</v>
      </c>
      <c r="L1133" s="9" t="str">
        <f t="shared" si="26"/>
        <v/>
      </c>
      <c r="M1133" s="205" t="str" cm="1">
        <f t="array" ref="M1133">_xlfn.IFS(NOT(ISERROR(VLOOKUP(Table5[[#This Row],[Section]],TB_notTB,1,FALSE))),"No",LEFT(Table5[[#This Row],[Section]],3)="ETB","PLS",LEFT(Table5[[#This Row],[Section]],1)="7","PDB",NOT(ISBLANK(Table5[[#This Row],[Section]])),"No")</f>
        <v>No</v>
      </c>
    </row>
    <row r="1134" spans="1:13" x14ac:dyDescent="0.25">
      <c r="A1134" s="126" t="s">
        <v>438</v>
      </c>
      <c r="B1134" s="126" t="s">
        <v>17222</v>
      </c>
      <c r="C1134" s="126" t="s">
        <v>75</v>
      </c>
      <c r="D1134" s="127">
        <v>0.252</v>
      </c>
      <c r="E1134" s="128">
        <v>108</v>
      </c>
      <c r="F1134" s="128">
        <v>108</v>
      </c>
      <c r="G1134" s="126" t="s">
        <v>13711</v>
      </c>
      <c r="H1134" s="126" t="s">
        <v>20119</v>
      </c>
      <c r="I1134" s="126" t="s">
        <v>21054</v>
      </c>
      <c r="J1134" s="126" t="s">
        <v>26232</v>
      </c>
      <c r="K1134" s="9">
        <f>_xlfn.IFNA(VLOOKUP(Table5[[#This Row],[Section]],SubSill_Tier,2,FALSE),0)</f>
        <v>0</v>
      </c>
      <c r="L1134" s="9" t="str">
        <f t="shared" si="26"/>
        <v/>
      </c>
      <c r="M1134" s="205" t="str" cm="1">
        <f t="array" ref="M1134">_xlfn.IFS(NOT(ISERROR(VLOOKUP(Table5[[#This Row],[Section]],TB_notTB,1,FALSE))),"No",LEFT(Table5[[#This Row],[Section]],3)="ETB","PLS",LEFT(Table5[[#This Row],[Section]],1)="7","PDB",NOT(ISBLANK(Table5[[#This Row],[Section]])),"No")</f>
        <v>No</v>
      </c>
    </row>
    <row r="1135" spans="1:13" x14ac:dyDescent="0.25">
      <c r="A1135" s="126" t="s">
        <v>439</v>
      </c>
      <c r="B1135" s="126" t="s">
        <v>17222</v>
      </c>
      <c r="C1135" s="126" t="s">
        <v>75</v>
      </c>
      <c r="D1135" s="127">
        <v>0.23799999999999999</v>
      </c>
      <c r="E1135" s="128">
        <v>102</v>
      </c>
      <c r="F1135" s="128">
        <v>102</v>
      </c>
      <c r="G1135" s="126" t="s">
        <v>13711</v>
      </c>
      <c r="H1135" s="126" t="s">
        <v>20119</v>
      </c>
      <c r="I1135" s="126" t="s">
        <v>21054</v>
      </c>
      <c r="J1135" s="126" t="s">
        <v>26232</v>
      </c>
      <c r="K1135" s="9">
        <f>_xlfn.IFNA(VLOOKUP(Table5[[#This Row],[Section]],SubSill_Tier,2,FALSE),0)</f>
        <v>0</v>
      </c>
      <c r="L1135" s="9" t="str">
        <f t="shared" si="26"/>
        <v/>
      </c>
      <c r="M1135" s="205" t="str" cm="1">
        <f t="array" ref="M1135">_xlfn.IFS(NOT(ISERROR(VLOOKUP(Table5[[#This Row],[Section]],TB_notTB,1,FALSE))),"No",LEFT(Table5[[#This Row],[Section]],3)="ETB","PLS",LEFT(Table5[[#This Row],[Section]],1)="7","PDB",NOT(ISBLANK(Table5[[#This Row],[Section]])),"No")</f>
        <v>No</v>
      </c>
    </row>
    <row r="1136" spans="1:13" x14ac:dyDescent="0.25">
      <c r="A1136" s="126" t="s">
        <v>5924</v>
      </c>
      <c r="B1136" s="126" t="s">
        <v>5925</v>
      </c>
      <c r="C1136" s="126" t="s">
        <v>75</v>
      </c>
      <c r="D1136" s="127">
        <v>7.3999999999999996E-2</v>
      </c>
      <c r="E1136" s="128">
        <v>100</v>
      </c>
      <c r="F1136" s="128">
        <v>100</v>
      </c>
      <c r="G1136" s="126" t="s">
        <v>13715</v>
      </c>
      <c r="H1136" s="126" t="s">
        <v>20123</v>
      </c>
      <c r="I1136" s="126" t="s">
        <v>21058</v>
      </c>
      <c r="J1136" s="126" t="s">
        <v>26235</v>
      </c>
      <c r="K1136" s="9">
        <f>_xlfn.IFNA(VLOOKUP(Table5[[#This Row],[Section]],SubSill_Tier,2,FALSE),0)</f>
        <v>0</v>
      </c>
      <c r="L1136" s="9" t="str">
        <f t="shared" si="26"/>
        <v/>
      </c>
      <c r="M1136" s="205" t="str" cm="1">
        <f t="array" ref="M1136">_xlfn.IFS(NOT(ISERROR(VLOOKUP(Table5[[#This Row],[Section]],TB_notTB,1,FALSE))),"No",LEFT(Table5[[#This Row],[Section]],3)="ETB","PLS",LEFT(Table5[[#This Row],[Section]],1)="7","PDB",NOT(ISBLANK(Table5[[#This Row],[Section]])),"No")</f>
        <v>No</v>
      </c>
    </row>
    <row r="1137" spans="1:13" x14ac:dyDescent="0.25">
      <c r="A1137" s="126" t="s">
        <v>5926</v>
      </c>
      <c r="B1137" s="126" t="s">
        <v>17222</v>
      </c>
      <c r="C1137" s="126" t="s">
        <v>75</v>
      </c>
      <c r="D1137" s="127">
        <v>0.78</v>
      </c>
      <c r="E1137" s="128">
        <v>130</v>
      </c>
      <c r="F1137" s="128">
        <v>130</v>
      </c>
      <c r="G1137" s="126" t="s">
        <v>13721</v>
      </c>
      <c r="H1137" s="126" t="s">
        <v>20121</v>
      </c>
      <c r="I1137" s="126" t="s">
        <v>20122</v>
      </c>
      <c r="J1137" s="126" t="s">
        <v>26234</v>
      </c>
      <c r="K1137" s="9">
        <f>_xlfn.IFNA(VLOOKUP(Table5[[#This Row],[Section]],SubSill_Tier,2,FALSE),0)</f>
        <v>0</v>
      </c>
      <c r="L1137" s="9" t="str">
        <f t="shared" si="26"/>
        <v/>
      </c>
      <c r="M1137" s="205" t="str" cm="1">
        <f t="array" ref="M1137">_xlfn.IFS(NOT(ISERROR(VLOOKUP(Table5[[#This Row],[Section]],TB_notTB,1,FALSE))),"No",LEFT(Table5[[#This Row],[Section]],3)="ETB","PLS",LEFT(Table5[[#This Row],[Section]],1)="7","PDB",NOT(ISBLANK(Table5[[#This Row],[Section]])),"No")</f>
        <v>No</v>
      </c>
    </row>
    <row r="1138" spans="1:13" x14ac:dyDescent="0.25">
      <c r="A1138" s="126" t="s">
        <v>440</v>
      </c>
      <c r="B1138" s="126" t="s">
        <v>17222</v>
      </c>
      <c r="C1138" s="126" t="s">
        <v>75</v>
      </c>
      <c r="D1138" s="127">
        <v>6.4000000000000001E-2</v>
      </c>
      <c r="E1138" s="128">
        <v>100</v>
      </c>
      <c r="F1138" s="128">
        <v>100</v>
      </c>
      <c r="G1138" s="126" t="s">
        <v>13730</v>
      </c>
      <c r="H1138" s="126" t="s">
        <v>20139</v>
      </c>
      <c r="I1138" s="126" t="s">
        <v>20140</v>
      </c>
      <c r="J1138" s="126" t="s">
        <v>26243</v>
      </c>
      <c r="K1138" s="9">
        <f>_xlfn.IFNA(VLOOKUP(Table5[[#This Row],[Section]],SubSill_Tier,2,FALSE),0)</f>
        <v>0</v>
      </c>
      <c r="L1138" s="9" t="str">
        <f t="shared" si="26"/>
        <v/>
      </c>
      <c r="M1138" s="205" t="str" cm="1">
        <f t="array" ref="M1138">_xlfn.IFS(NOT(ISERROR(VLOOKUP(Table5[[#This Row],[Section]],TB_notTB,1,FALSE))),"No",LEFT(Table5[[#This Row],[Section]],3)="ETB","PLS",LEFT(Table5[[#This Row],[Section]],1)="7","PDB",NOT(ISBLANK(Table5[[#This Row],[Section]])),"No")</f>
        <v>No</v>
      </c>
    </row>
    <row r="1139" spans="1:13" x14ac:dyDescent="0.25">
      <c r="A1139" s="126" t="s">
        <v>5927</v>
      </c>
      <c r="B1139" s="126" t="s">
        <v>17222</v>
      </c>
      <c r="C1139" s="126" t="s">
        <v>75</v>
      </c>
      <c r="D1139" s="127">
        <v>0.77600000000000002</v>
      </c>
      <c r="E1139" s="128">
        <v>235</v>
      </c>
      <c r="F1139" s="128">
        <v>235</v>
      </c>
      <c r="G1139" s="126" t="s">
        <v>13716</v>
      </c>
      <c r="H1139" s="126" t="s">
        <v>20121</v>
      </c>
      <c r="I1139" s="126" t="s">
        <v>20122</v>
      </c>
      <c r="J1139" s="126" t="s">
        <v>26234</v>
      </c>
      <c r="K1139" s="9">
        <f>_xlfn.IFNA(VLOOKUP(Table5[[#This Row],[Section]],SubSill_Tier,2,FALSE),0)</f>
        <v>0</v>
      </c>
      <c r="L1139" s="9" t="str">
        <f t="shared" si="26"/>
        <v/>
      </c>
      <c r="M1139" s="205" t="str" cm="1">
        <f t="array" ref="M1139">_xlfn.IFS(NOT(ISERROR(VLOOKUP(Table5[[#This Row],[Section]],TB_notTB,1,FALSE))),"No",LEFT(Table5[[#This Row],[Section]],3)="ETB","PLS",LEFT(Table5[[#This Row],[Section]],1)="7","PDB",NOT(ISBLANK(Table5[[#This Row],[Section]])),"No")</f>
        <v>No</v>
      </c>
    </row>
    <row r="1140" spans="1:13" x14ac:dyDescent="0.25">
      <c r="A1140" s="126" t="s">
        <v>5928</v>
      </c>
      <c r="B1140" s="126" t="s">
        <v>17222</v>
      </c>
      <c r="C1140" s="126" t="s">
        <v>75</v>
      </c>
      <c r="D1140" s="127">
        <v>0.47199999999999998</v>
      </c>
      <c r="E1140" s="128">
        <v>145</v>
      </c>
      <c r="F1140" s="128">
        <v>145</v>
      </c>
      <c r="G1140" s="126" t="s">
        <v>13716</v>
      </c>
      <c r="H1140" s="126" t="s">
        <v>20121</v>
      </c>
      <c r="I1140" s="126" t="s">
        <v>20122</v>
      </c>
      <c r="J1140" s="126" t="s">
        <v>26234</v>
      </c>
      <c r="K1140" s="9">
        <f>_xlfn.IFNA(VLOOKUP(Table5[[#This Row],[Section]],SubSill_Tier,2,FALSE),0)</f>
        <v>0</v>
      </c>
      <c r="L1140" s="9" t="str">
        <f t="shared" si="26"/>
        <v/>
      </c>
      <c r="M1140" s="205" t="str" cm="1">
        <f t="array" ref="M1140">_xlfn.IFS(NOT(ISERROR(VLOOKUP(Table5[[#This Row],[Section]],TB_notTB,1,FALSE))),"No",LEFT(Table5[[#This Row],[Section]],3)="ETB","PLS",LEFT(Table5[[#This Row],[Section]],1)="7","PDB",NOT(ISBLANK(Table5[[#This Row],[Section]])),"No")</f>
        <v>No</v>
      </c>
    </row>
    <row r="1141" spans="1:13" x14ac:dyDescent="0.25">
      <c r="A1141" s="126" t="s">
        <v>5929</v>
      </c>
      <c r="B1141" s="126" t="s">
        <v>17222</v>
      </c>
      <c r="C1141" s="126" t="s">
        <v>75</v>
      </c>
      <c r="D1141" s="127">
        <v>0.121</v>
      </c>
      <c r="E1141" s="128">
        <v>100</v>
      </c>
      <c r="F1141" s="128">
        <v>100</v>
      </c>
      <c r="G1141" s="126" t="s">
        <v>13715</v>
      </c>
      <c r="H1141" s="126" t="s">
        <v>20123</v>
      </c>
      <c r="I1141" s="126" t="s">
        <v>21058</v>
      </c>
      <c r="J1141" s="126" t="s">
        <v>26236</v>
      </c>
      <c r="K1141" s="9">
        <f>_xlfn.IFNA(VLOOKUP(Table5[[#This Row],[Section]],SubSill_Tier,2,FALSE),0)</f>
        <v>0</v>
      </c>
      <c r="L1141" s="9" t="str">
        <f t="shared" si="26"/>
        <v/>
      </c>
      <c r="M1141" s="205" t="str" cm="1">
        <f t="array" ref="M1141">_xlfn.IFS(NOT(ISERROR(VLOOKUP(Table5[[#This Row],[Section]],TB_notTB,1,FALSE))),"No",LEFT(Table5[[#This Row],[Section]],3)="ETB","PLS",LEFT(Table5[[#This Row],[Section]],1)="7","PDB",NOT(ISBLANK(Table5[[#This Row],[Section]])),"No")</f>
        <v>No</v>
      </c>
    </row>
    <row r="1142" spans="1:13" x14ac:dyDescent="0.25">
      <c r="A1142" s="126" t="s">
        <v>441</v>
      </c>
      <c r="B1142" s="126" t="s">
        <v>17222</v>
      </c>
      <c r="C1142" s="126" t="s">
        <v>75</v>
      </c>
      <c r="D1142" s="127">
        <v>1.903</v>
      </c>
      <c r="E1142" s="128">
        <v>108</v>
      </c>
      <c r="F1142" s="128">
        <v>108</v>
      </c>
      <c r="G1142" s="126" t="s">
        <v>13730</v>
      </c>
      <c r="H1142" s="126" t="s">
        <v>20139</v>
      </c>
      <c r="I1142" s="126" t="s">
        <v>20140</v>
      </c>
      <c r="J1142" s="126" t="s">
        <v>26243</v>
      </c>
      <c r="K1142" s="9">
        <f>_xlfn.IFNA(VLOOKUP(Table5[[#This Row],[Section]],SubSill_Tier,2,FALSE),0)</f>
        <v>0</v>
      </c>
      <c r="L1142" s="9" t="str">
        <f t="shared" si="26"/>
        <v/>
      </c>
      <c r="M1142" s="205" t="str" cm="1">
        <f t="array" ref="M1142">_xlfn.IFS(NOT(ISERROR(VLOOKUP(Table5[[#This Row],[Section]],TB_notTB,1,FALSE))),"No",LEFT(Table5[[#This Row],[Section]],3)="ETB","PLS",LEFT(Table5[[#This Row],[Section]],1)="7","PDB",NOT(ISBLANK(Table5[[#This Row],[Section]])),"No")</f>
        <v>No</v>
      </c>
    </row>
    <row r="1143" spans="1:13" x14ac:dyDescent="0.25">
      <c r="A1143" s="126" t="s">
        <v>5930</v>
      </c>
      <c r="B1143" s="126" t="s">
        <v>5931</v>
      </c>
      <c r="C1143" s="126" t="s">
        <v>75</v>
      </c>
      <c r="D1143" s="127">
        <v>0.25700000000000001</v>
      </c>
      <c r="E1143" s="128">
        <v>100</v>
      </c>
      <c r="F1143" s="128">
        <v>100</v>
      </c>
      <c r="G1143" s="126" t="s">
        <v>13715</v>
      </c>
      <c r="H1143" s="126" t="s">
        <v>20123</v>
      </c>
      <c r="I1143" s="126" t="s">
        <v>21058</v>
      </c>
      <c r="J1143" s="126" t="s">
        <v>26235</v>
      </c>
      <c r="K1143" s="9">
        <f>_xlfn.IFNA(VLOOKUP(Table5[[#This Row],[Section]],SubSill_Tier,2,FALSE),0)</f>
        <v>0</v>
      </c>
      <c r="L1143" s="9" t="str">
        <f t="shared" si="26"/>
        <v/>
      </c>
      <c r="M1143" s="205" t="str" cm="1">
        <f t="array" ref="M1143">_xlfn.IFS(NOT(ISERROR(VLOOKUP(Table5[[#This Row],[Section]],TB_notTB,1,FALSE))),"No",LEFT(Table5[[#This Row],[Section]],3)="ETB","PLS",LEFT(Table5[[#This Row],[Section]],1)="7","PDB",NOT(ISBLANK(Table5[[#This Row],[Section]])),"No")</f>
        <v>No</v>
      </c>
    </row>
    <row r="1144" spans="1:13" x14ac:dyDescent="0.25">
      <c r="A1144" s="126" t="s">
        <v>5932</v>
      </c>
      <c r="B1144" s="126" t="s">
        <v>27440</v>
      </c>
      <c r="C1144" s="126" t="s">
        <v>75</v>
      </c>
      <c r="D1144" s="127">
        <v>5.468</v>
      </c>
      <c r="E1144" s="128">
        <v>180</v>
      </c>
      <c r="F1144" s="128">
        <v>180</v>
      </c>
      <c r="G1144" s="126" t="s">
        <v>13768</v>
      </c>
      <c r="H1144" s="126" t="s">
        <v>20223</v>
      </c>
      <c r="I1144" s="126" t="s">
        <v>21134</v>
      </c>
      <c r="J1144" s="126" t="s">
        <v>26245</v>
      </c>
      <c r="K1144" s="9">
        <f>_xlfn.IFNA(VLOOKUP(Table5[[#This Row],[Section]],SubSill_Tier,2,FALSE),0)</f>
        <v>0</v>
      </c>
      <c r="L1144" s="9" t="str">
        <f t="shared" si="26"/>
        <v/>
      </c>
      <c r="M1144" s="205" t="str" cm="1">
        <f t="array" ref="M1144">_xlfn.IFS(NOT(ISERROR(VLOOKUP(Table5[[#This Row],[Section]],TB_notTB,1,FALSE))),"No",LEFT(Table5[[#This Row],[Section]],3)="ETB","PLS",LEFT(Table5[[#This Row],[Section]],1)="7","PDB",NOT(ISBLANK(Table5[[#This Row],[Section]])),"No")</f>
        <v>No</v>
      </c>
    </row>
    <row r="1145" spans="1:13" x14ac:dyDescent="0.25">
      <c r="A1145" s="126" t="s">
        <v>5933</v>
      </c>
      <c r="B1145" s="126" t="s">
        <v>27727</v>
      </c>
      <c r="C1145" s="126" t="s">
        <v>75</v>
      </c>
      <c r="D1145" s="127">
        <v>2.7429999999999999</v>
      </c>
      <c r="E1145" s="128">
        <v>123</v>
      </c>
      <c r="F1145" s="128">
        <v>123</v>
      </c>
      <c r="G1145" s="126" t="s">
        <v>13768</v>
      </c>
      <c r="H1145" s="126" t="s">
        <v>20223</v>
      </c>
      <c r="I1145" s="126" t="s">
        <v>21134</v>
      </c>
      <c r="J1145" s="126" t="s">
        <v>26235</v>
      </c>
      <c r="K1145" s="9">
        <f>_xlfn.IFNA(VLOOKUP(Table5[[#This Row],[Section]],SubSill_Tier,2,FALSE),0)</f>
        <v>0</v>
      </c>
      <c r="L1145" s="9" t="str">
        <f t="shared" si="26"/>
        <v/>
      </c>
      <c r="M1145" s="205" t="str" cm="1">
        <f t="array" ref="M1145">_xlfn.IFS(NOT(ISERROR(VLOOKUP(Table5[[#This Row],[Section]],TB_notTB,1,FALSE))),"No",LEFT(Table5[[#This Row],[Section]],3)="ETB","PLS",LEFT(Table5[[#This Row],[Section]],1)="7","PDB",NOT(ISBLANK(Table5[[#This Row],[Section]])),"No")</f>
        <v>No</v>
      </c>
    </row>
    <row r="1146" spans="1:13" x14ac:dyDescent="0.25">
      <c r="A1146" s="126" t="s">
        <v>5934</v>
      </c>
      <c r="B1146" s="126" t="s">
        <v>17222</v>
      </c>
      <c r="C1146" s="126" t="s">
        <v>75</v>
      </c>
      <c r="D1146" s="127">
        <v>4.2359999999999998</v>
      </c>
      <c r="E1146" s="128">
        <v>149</v>
      </c>
      <c r="F1146" s="128">
        <v>149</v>
      </c>
      <c r="G1146" s="126" t="s">
        <v>13716</v>
      </c>
      <c r="H1146" s="126" t="s">
        <v>20167</v>
      </c>
      <c r="I1146" s="126" t="s">
        <v>20168</v>
      </c>
      <c r="J1146" s="126" t="s">
        <v>26238</v>
      </c>
      <c r="K1146" s="9">
        <f>_xlfn.IFNA(VLOOKUP(Table5[[#This Row],[Section]],SubSill_Tier,2,FALSE),0)</f>
        <v>0</v>
      </c>
      <c r="L1146" s="9" t="str">
        <f t="shared" si="26"/>
        <v/>
      </c>
      <c r="M1146" s="205" t="str" cm="1">
        <f t="array" ref="M1146">_xlfn.IFS(NOT(ISERROR(VLOOKUP(Table5[[#This Row],[Section]],TB_notTB,1,FALSE))),"No",LEFT(Table5[[#This Row],[Section]],3)="ETB","PLS",LEFT(Table5[[#This Row],[Section]],1)="7","PDB",NOT(ISBLANK(Table5[[#This Row],[Section]])),"No")</f>
        <v>No</v>
      </c>
    </row>
    <row r="1147" spans="1:13" x14ac:dyDescent="0.25">
      <c r="A1147" s="126" t="s">
        <v>5935</v>
      </c>
      <c r="B1147" s="126" t="s">
        <v>5936</v>
      </c>
      <c r="C1147" s="126" t="s">
        <v>75</v>
      </c>
      <c r="D1147" s="127">
        <v>0.27300000000000002</v>
      </c>
      <c r="E1147" s="128">
        <v>130</v>
      </c>
      <c r="F1147" s="128">
        <v>130</v>
      </c>
      <c r="G1147" s="126" t="s">
        <v>13718</v>
      </c>
      <c r="H1147" s="126" t="s">
        <v>20127</v>
      </c>
      <c r="I1147" s="126" t="s">
        <v>21060</v>
      </c>
      <c r="J1147" s="126" t="s">
        <v>26235</v>
      </c>
      <c r="K1147" s="9">
        <f>_xlfn.IFNA(VLOOKUP(Table5[[#This Row],[Section]],SubSill_Tier,2,FALSE),0)</f>
        <v>0</v>
      </c>
      <c r="L1147" s="9" t="str">
        <f t="shared" si="26"/>
        <v/>
      </c>
      <c r="M1147" s="205" t="str" cm="1">
        <f t="array" ref="M1147">_xlfn.IFS(NOT(ISERROR(VLOOKUP(Table5[[#This Row],[Section]],TB_notTB,1,FALSE))),"No",LEFT(Table5[[#This Row],[Section]],3)="ETB","PLS",LEFT(Table5[[#This Row],[Section]],1)="7","PDB",NOT(ISBLANK(Table5[[#This Row],[Section]])),"No")</f>
        <v>No</v>
      </c>
    </row>
    <row r="1148" spans="1:13" x14ac:dyDescent="0.25">
      <c r="A1148" s="126" t="s">
        <v>5937</v>
      </c>
      <c r="B1148" s="126" t="s">
        <v>5938</v>
      </c>
      <c r="C1148" s="126" t="s">
        <v>75</v>
      </c>
      <c r="D1148" s="127">
        <v>0.42099999999999999</v>
      </c>
      <c r="E1148" s="128">
        <v>130</v>
      </c>
      <c r="F1148" s="128">
        <v>130</v>
      </c>
      <c r="G1148" s="126" t="s">
        <v>13718</v>
      </c>
      <c r="H1148" s="126" t="s">
        <v>20127</v>
      </c>
      <c r="I1148" s="126" t="s">
        <v>21060</v>
      </c>
      <c r="J1148" s="126" t="s">
        <v>26235</v>
      </c>
      <c r="K1148" s="9">
        <f>_xlfn.IFNA(VLOOKUP(Table5[[#This Row],[Section]],SubSill_Tier,2,FALSE),0)</f>
        <v>0</v>
      </c>
      <c r="L1148" s="9" t="str">
        <f t="shared" si="26"/>
        <v/>
      </c>
      <c r="M1148" s="205" t="str" cm="1">
        <f t="array" ref="M1148">_xlfn.IFS(NOT(ISERROR(VLOOKUP(Table5[[#This Row],[Section]],TB_notTB,1,FALSE))),"No",LEFT(Table5[[#This Row],[Section]],3)="ETB","PLS",LEFT(Table5[[#This Row],[Section]],1)="7","PDB",NOT(ISBLANK(Table5[[#This Row],[Section]])),"No")</f>
        <v>No</v>
      </c>
    </row>
    <row r="1149" spans="1:13" x14ac:dyDescent="0.25">
      <c r="A1149" s="126" t="s">
        <v>5939</v>
      </c>
      <c r="B1149" s="126" t="s">
        <v>27728</v>
      </c>
      <c r="C1149" s="126" t="s">
        <v>75</v>
      </c>
      <c r="D1149" s="127">
        <v>1.552</v>
      </c>
      <c r="E1149" s="128">
        <v>196</v>
      </c>
      <c r="F1149" s="128">
        <v>196</v>
      </c>
      <c r="G1149" s="126" t="s">
        <v>13718</v>
      </c>
      <c r="H1149" s="126" t="s">
        <v>20127</v>
      </c>
      <c r="I1149" s="126" t="s">
        <v>21060</v>
      </c>
      <c r="J1149" s="126" t="s">
        <v>26235</v>
      </c>
      <c r="K1149" s="9">
        <f>_xlfn.IFNA(VLOOKUP(Table5[[#This Row],[Section]],SubSill_Tier,2,FALSE),0)</f>
        <v>0</v>
      </c>
      <c r="L1149" s="9" t="str">
        <f t="shared" si="26"/>
        <v>Wall</v>
      </c>
      <c r="M1149" s="205" t="str" cm="1">
        <f t="array" ref="M1149">_xlfn.IFS(NOT(ISERROR(VLOOKUP(Table5[[#This Row],[Section]],TB_notTB,1,FALSE))),"No",LEFT(Table5[[#This Row],[Section]],3)="ETB","PLS",LEFT(Table5[[#This Row],[Section]],1)="7","PDB",NOT(ISBLANK(Table5[[#This Row],[Section]])),"No")</f>
        <v>No</v>
      </c>
    </row>
    <row r="1150" spans="1:13" x14ac:dyDescent="0.25">
      <c r="A1150" s="126" t="s">
        <v>5940</v>
      </c>
      <c r="B1150" s="126" t="s">
        <v>27729</v>
      </c>
      <c r="C1150" s="126" t="s">
        <v>75</v>
      </c>
      <c r="D1150" s="127">
        <v>1.272</v>
      </c>
      <c r="E1150" s="128">
        <v>320</v>
      </c>
      <c r="F1150" s="128">
        <v>320</v>
      </c>
      <c r="G1150" s="126" t="s">
        <v>13718</v>
      </c>
      <c r="H1150" s="126" t="s">
        <v>20127</v>
      </c>
      <c r="I1150" s="126" t="s">
        <v>21060</v>
      </c>
      <c r="J1150" s="126" t="s">
        <v>26235</v>
      </c>
      <c r="K1150" s="9">
        <f>_xlfn.IFNA(VLOOKUP(Table5[[#This Row],[Section]],SubSill_Tier,2,FALSE),0)</f>
        <v>0</v>
      </c>
      <c r="L1150" s="9" t="str">
        <f t="shared" si="26"/>
        <v/>
      </c>
      <c r="M1150" s="205" t="str" cm="1">
        <f t="array" ref="M1150">_xlfn.IFS(NOT(ISERROR(VLOOKUP(Table5[[#This Row],[Section]],TB_notTB,1,FALSE))),"No",LEFT(Table5[[#This Row],[Section]],3)="ETB","PLS",LEFT(Table5[[#This Row],[Section]],1)="7","PDB",NOT(ISBLANK(Table5[[#This Row],[Section]])),"No")</f>
        <v>No</v>
      </c>
    </row>
    <row r="1151" spans="1:13" x14ac:dyDescent="0.25">
      <c r="A1151" s="126" t="s">
        <v>5941</v>
      </c>
      <c r="B1151" s="126" t="s">
        <v>5942</v>
      </c>
      <c r="C1151" s="126" t="s">
        <v>75</v>
      </c>
      <c r="D1151" s="127">
        <v>0.317</v>
      </c>
      <c r="E1151" s="128">
        <v>150</v>
      </c>
      <c r="F1151" s="128">
        <v>100</v>
      </c>
      <c r="G1151" s="126" t="s">
        <v>13718</v>
      </c>
      <c r="H1151" s="126" t="s">
        <v>20127</v>
      </c>
      <c r="I1151" s="126" t="s">
        <v>21060</v>
      </c>
      <c r="J1151" s="126" t="s">
        <v>26235</v>
      </c>
      <c r="K1151" s="9">
        <f>_xlfn.IFNA(VLOOKUP(Table5[[#This Row],[Section]],SubSill_Tier,2,FALSE),0)</f>
        <v>0</v>
      </c>
      <c r="L1151" s="9" t="str">
        <f t="shared" si="26"/>
        <v/>
      </c>
      <c r="M1151" s="205" t="str" cm="1">
        <f t="array" ref="M1151">_xlfn.IFS(NOT(ISERROR(VLOOKUP(Table5[[#This Row],[Section]],TB_notTB,1,FALSE))),"No",LEFT(Table5[[#This Row],[Section]],3)="ETB","PLS",LEFT(Table5[[#This Row],[Section]],1)="7","PDB",NOT(ISBLANK(Table5[[#This Row],[Section]])),"No")</f>
        <v>No</v>
      </c>
    </row>
    <row r="1152" spans="1:13" x14ac:dyDescent="0.25">
      <c r="A1152" s="126" t="s">
        <v>5943</v>
      </c>
      <c r="B1152" s="126" t="s">
        <v>27441</v>
      </c>
      <c r="C1152" s="126" t="s">
        <v>75</v>
      </c>
      <c r="D1152" s="127">
        <v>0.29399999999999998</v>
      </c>
      <c r="E1152" s="128">
        <v>140</v>
      </c>
      <c r="F1152" s="128">
        <v>140</v>
      </c>
      <c r="G1152" s="126" t="s">
        <v>13718</v>
      </c>
      <c r="H1152" s="126" t="s">
        <v>20127</v>
      </c>
      <c r="I1152" s="126" t="s">
        <v>21060</v>
      </c>
      <c r="J1152" s="126" t="s">
        <v>26235</v>
      </c>
      <c r="K1152" s="9">
        <f>_xlfn.IFNA(VLOOKUP(Table5[[#This Row],[Section]],SubSill_Tier,2,FALSE),0)</f>
        <v>0</v>
      </c>
      <c r="L1152" s="9" t="str">
        <f t="shared" si="26"/>
        <v/>
      </c>
      <c r="M1152" s="205" t="str" cm="1">
        <f t="array" ref="M1152">_xlfn.IFS(NOT(ISERROR(VLOOKUP(Table5[[#This Row],[Section]],TB_notTB,1,FALSE))),"No",LEFT(Table5[[#This Row],[Section]],3)="ETB","PLS",LEFT(Table5[[#This Row],[Section]],1)="7","PDB",NOT(ISBLANK(Table5[[#This Row],[Section]])),"No")</f>
        <v>No</v>
      </c>
    </row>
    <row r="1153" spans="1:13" x14ac:dyDescent="0.25">
      <c r="A1153" s="126" t="s">
        <v>29014</v>
      </c>
      <c r="B1153" s="126" t="s">
        <v>29015</v>
      </c>
      <c r="C1153" s="126" t="s">
        <v>75</v>
      </c>
      <c r="D1153" s="127">
        <v>0.58299999999999996</v>
      </c>
      <c r="E1153" s="128">
        <v>150</v>
      </c>
      <c r="F1153" s="128">
        <v>150</v>
      </c>
      <c r="G1153" s="126" t="s">
        <v>13718</v>
      </c>
      <c r="H1153" s="126" t="s">
        <v>20127</v>
      </c>
      <c r="I1153" s="126" t="s">
        <v>21060</v>
      </c>
      <c r="J1153" s="126" t="s">
        <v>26235</v>
      </c>
      <c r="K1153" s="9">
        <f>_xlfn.IFNA(VLOOKUP(Table5[[#This Row],[Section]],SubSill_Tier,2,FALSE),0)</f>
        <v>0</v>
      </c>
      <c r="L1153" s="9" t="str">
        <f t="shared" si="26"/>
        <v/>
      </c>
      <c r="M1153" s="205" t="str" cm="1">
        <f t="array" ref="M1153">_xlfn.IFS(NOT(ISERROR(VLOOKUP(Table5[[#This Row],[Section]],TB_notTB,1,FALSE))),"No",LEFT(Table5[[#This Row],[Section]],3)="ETB","PLS",LEFT(Table5[[#This Row],[Section]],1)="7","PDB",NOT(ISBLANK(Table5[[#This Row],[Section]])),"No")</f>
        <v>No</v>
      </c>
    </row>
    <row r="1154" spans="1:13" x14ac:dyDescent="0.25">
      <c r="A1154" s="126" t="s">
        <v>5944</v>
      </c>
      <c r="B1154" s="126" t="s">
        <v>5945</v>
      </c>
      <c r="C1154" s="126" t="s">
        <v>75</v>
      </c>
      <c r="D1154" s="127">
        <v>0.23599999999999999</v>
      </c>
      <c r="E1154" s="128">
        <v>120</v>
      </c>
      <c r="F1154" s="128">
        <v>120</v>
      </c>
      <c r="G1154" s="126" t="s">
        <v>13718</v>
      </c>
      <c r="H1154" s="126" t="s">
        <v>20127</v>
      </c>
      <c r="I1154" s="126" t="s">
        <v>21060</v>
      </c>
      <c r="J1154" s="126" t="s">
        <v>26235</v>
      </c>
      <c r="K1154" s="9">
        <f>_xlfn.IFNA(VLOOKUP(Table5[[#This Row],[Section]],SubSill_Tier,2,FALSE),0)</f>
        <v>0</v>
      </c>
      <c r="L1154" s="9" t="str">
        <f t="shared" ref="L1154:L1217" si="27">IFERROR(IF(LEFT(G1154,2)="AI",IF(_xlfn.NUMBERVALUE(IFERROR(LEFT(IF(ISERROR(FIND("X",UPPER(B1154))),UPPER(B1154),RIGHT(UPPER(B1154),LEN(UPPER(B1154))-FIND("~",SUBSTITUTE(UPPER(B1154),"X","~",LEN(UPPER(B1154))-LEN(SUBSTITUTE(UPPER(B1154),"X","")))))),FIND(" ",IF(ISERROR(FIND("X",UPPER(B1154))),UPPER(B1154),RIGHT(UPPER(B1154),LEN(UPPER(B1154))-FIND("~",SUBSTITUTE(UPPER(B1154),"X","~",LEN(UPPER(B1154))-LEN(SUBSTITUTE(UPPER(B1154),"X","")))))),1)-1),IF(ISERROR(FIND("X",UPPER(B1154))),UPPER(B1154),RIGHT(UPPER(B1154),LEN(UPPER(B1154))-FIND("~",SUBSTITUTE(UPPER(B1154),"X","~",LEN(UPPER(B1154))-LEN(SUBSTITUTE(UPPER(B1154),"X",""))))))),".")&gt;=5,"Wall",""),""),"")</f>
        <v/>
      </c>
      <c r="M1154" s="205" t="str" cm="1">
        <f t="array" ref="M1154">_xlfn.IFS(NOT(ISERROR(VLOOKUP(Table5[[#This Row],[Section]],TB_notTB,1,FALSE))),"No",LEFT(Table5[[#This Row],[Section]],3)="ETB","PLS",LEFT(Table5[[#This Row],[Section]],1)="7","PDB",NOT(ISBLANK(Table5[[#This Row],[Section]])),"No")</f>
        <v>No</v>
      </c>
    </row>
    <row r="1155" spans="1:13" x14ac:dyDescent="0.25">
      <c r="A1155" s="126" t="s">
        <v>5946</v>
      </c>
      <c r="B1155" s="126" t="s">
        <v>27730</v>
      </c>
      <c r="C1155" s="126" t="s">
        <v>75</v>
      </c>
      <c r="D1155" s="127">
        <v>1.054</v>
      </c>
      <c r="E1155" s="128">
        <v>195</v>
      </c>
      <c r="F1155" s="128">
        <v>195</v>
      </c>
      <c r="G1155" s="126" t="s">
        <v>13718</v>
      </c>
      <c r="H1155" s="126" t="s">
        <v>20127</v>
      </c>
      <c r="I1155" s="126" t="s">
        <v>21060</v>
      </c>
      <c r="J1155" s="126" t="s">
        <v>26235</v>
      </c>
      <c r="K1155" s="9">
        <f>_xlfn.IFNA(VLOOKUP(Table5[[#This Row],[Section]],SubSill_Tier,2,FALSE),0)</f>
        <v>0</v>
      </c>
      <c r="L1155" s="9" t="str">
        <f t="shared" si="27"/>
        <v/>
      </c>
      <c r="M1155" s="205" t="str" cm="1">
        <f t="array" ref="M1155">_xlfn.IFS(NOT(ISERROR(VLOOKUP(Table5[[#This Row],[Section]],TB_notTB,1,FALSE))),"No",LEFT(Table5[[#This Row],[Section]],3)="ETB","PLS",LEFT(Table5[[#This Row],[Section]],1)="7","PDB",NOT(ISBLANK(Table5[[#This Row],[Section]])),"No")</f>
        <v>No</v>
      </c>
    </row>
    <row r="1156" spans="1:13" x14ac:dyDescent="0.25">
      <c r="A1156" s="126" t="s">
        <v>5947</v>
      </c>
      <c r="B1156" s="126" t="s">
        <v>17222</v>
      </c>
      <c r="C1156" s="126" t="s">
        <v>75</v>
      </c>
      <c r="D1156" s="127">
        <v>0.13</v>
      </c>
      <c r="E1156" s="128">
        <v>100</v>
      </c>
      <c r="F1156" s="128">
        <v>100</v>
      </c>
      <c r="G1156" s="126" t="s">
        <v>13718</v>
      </c>
      <c r="H1156" s="126" t="s">
        <v>20127</v>
      </c>
      <c r="I1156" s="126" t="s">
        <v>21060</v>
      </c>
      <c r="J1156" s="126" t="s">
        <v>26236</v>
      </c>
      <c r="K1156" s="9">
        <f>_xlfn.IFNA(VLOOKUP(Table5[[#This Row],[Section]],SubSill_Tier,2,FALSE),0)</f>
        <v>0</v>
      </c>
      <c r="L1156" s="9" t="str">
        <f t="shared" si="27"/>
        <v/>
      </c>
      <c r="M1156" s="205" t="str" cm="1">
        <f t="array" ref="M1156">_xlfn.IFS(NOT(ISERROR(VLOOKUP(Table5[[#This Row],[Section]],TB_notTB,1,FALSE))),"No",LEFT(Table5[[#This Row],[Section]],3)="ETB","PLS",LEFT(Table5[[#This Row],[Section]],1)="7","PDB",NOT(ISBLANK(Table5[[#This Row],[Section]])),"No")</f>
        <v>No</v>
      </c>
    </row>
    <row r="1157" spans="1:13" x14ac:dyDescent="0.25">
      <c r="A1157" s="126" t="s">
        <v>5948</v>
      </c>
      <c r="B1157" s="126" t="s">
        <v>27728</v>
      </c>
      <c r="C1157" s="126" t="s">
        <v>75</v>
      </c>
      <c r="D1157" s="127">
        <v>1.5229999999999999</v>
      </c>
      <c r="E1157" s="128">
        <v>200</v>
      </c>
      <c r="F1157" s="128">
        <v>200</v>
      </c>
      <c r="G1157" s="126" t="s">
        <v>13718</v>
      </c>
      <c r="H1157" s="126" t="s">
        <v>20127</v>
      </c>
      <c r="I1157" s="126" t="s">
        <v>21060</v>
      </c>
      <c r="J1157" s="126" t="s">
        <v>26235</v>
      </c>
      <c r="K1157" s="9">
        <f>_xlfn.IFNA(VLOOKUP(Table5[[#This Row],[Section]],SubSill_Tier,2,FALSE),0)</f>
        <v>0</v>
      </c>
      <c r="L1157" s="9" t="str">
        <f t="shared" si="27"/>
        <v>Wall</v>
      </c>
      <c r="M1157" s="205" t="str" cm="1">
        <f t="array" ref="M1157">_xlfn.IFS(NOT(ISERROR(VLOOKUP(Table5[[#This Row],[Section]],TB_notTB,1,FALSE))),"No",LEFT(Table5[[#This Row],[Section]],3)="ETB","PLS",LEFT(Table5[[#This Row],[Section]],1)="7","PDB",NOT(ISBLANK(Table5[[#This Row],[Section]])),"No")</f>
        <v>No</v>
      </c>
    </row>
    <row r="1158" spans="1:13" x14ac:dyDescent="0.25">
      <c r="A1158" s="126" t="s">
        <v>5949</v>
      </c>
      <c r="B1158" s="126" t="s">
        <v>27731</v>
      </c>
      <c r="C1158" s="126" t="s">
        <v>75</v>
      </c>
      <c r="D1158" s="127">
        <v>1.863</v>
      </c>
      <c r="E1158" s="128">
        <v>236</v>
      </c>
      <c r="F1158" s="128">
        <v>236</v>
      </c>
      <c r="G1158" s="126" t="s">
        <v>13718</v>
      </c>
      <c r="H1158" s="126" t="s">
        <v>20127</v>
      </c>
      <c r="I1158" s="126" t="s">
        <v>21060</v>
      </c>
      <c r="J1158" s="126" t="s">
        <v>26235</v>
      </c>
      <c r="K1158" s="9">
        <f>_xlfn.IFNA(VLOOKUP(Table5[[#This Row],[Section]],SubSill_Tier,2,FALSE),0)</f>
        <v>0</v>
      </c>
      <c r="L1158" s="9" t="str">
        <f t="shared" si="27"/>
        <v/>
      </c>
      <c r="M1158" s="205" t="str" cm="1">
        <f t="array" ref="M1158">_xlfn.IFS(NOT(ISERROR(VLOOKUP(Table5[[#This Row],[Section]],TB_notTB,1,FALSE))),"No",LEFT(Table5[[#This Row],[Section]],3)="ETB","PLS",LEFT(Table5[[#This Row],[Section]],1)="7","PDB",NOT(ISBLANK(Table5[[#This Row],[Section]])),"No")</f>
        <v>No</v>
      </c>
    </row>
    <row r="1159" spans="1:13" x14ac:dyDescent="0.25">
      <c r="A1159" s="126" t="s">
        <v>5950</v>
      </c>
      <c r="B1159" s="126" t="s">
        <v>27732</v>
      </c>
      <c r="C1159" s="126" t="s">
        <v>75</v>
      </c>
      <c r="D1159" s="127">
        <v>4.0110000000000001</v>
      </c>
      <c r="E1159" s="128">
        <v>414</v>
      </c>
      <c r="F1159" s="128">
        <v>414</v>
      </c>
      <c r="G1159" s="126" t="s">
        <v>13718</v>
      </c>
      <c r="H1159" s="126" t="s">
        <v>20127</v>
      </c>
      <c r="I1159" s="126" t="s">
        <v>21060</v>
      </c>
      <c r="J1159" s="126" t="s">
        <v>26238</v>
      </c>
      <c r="K1159" s="9">
        <f>_xlfn.IFNA(VLOOKUP(Table5[[#This Row],[Section]],SubSill_Tier,2,FALSE),0)</f>
        <v>0</v>
      </c>
      <c r="L1159" s="9" t="str">
        <f t="shared" si="27"/>
        <v/>
      </c>
      <c r="M1159" s="205" t="str" cm="1">
        <f t="array" ref="M1159">_xlfn.IFS(NOT(ISERROR(VLOOKUP(Table5[[#This Row],[Section]],TB_notTB,1,FALSE))),"No",LEFT(Table5[[#This Row],[Section]],3)="ETB","PLS",LEFT(Table5[[#This Row],[Section]],1)="7","PDB",NOT(ISBLANK(Table5[[#This Row],[Section]])),"No")</f>
        <v>No</v>
      </c>
    </row>
    <row r="1160" spans="1:13" x14ac:dyDescent="0.25">
      <c r="A1160" s="126" t="s">
        <v>5951</v>
      </c>
      <c r="B1160" s="126" t="s">
        <v>27442</v>
      </c>
      <c r="C1160" s="126" t="s">
        <v>75</v>
      </c>
      <c r="D1160" s="127">
        <v>3.823</v>
      </c>
      <c r="E1160" s="128">
        <v>484</v>
      </c>
      <c r="F1160" s="128">
        <v>484</v>
      </c>
      <c r="G1160" s="126" t="s">
        <v>13718</v>
      </c>
      <c r="H1160" s="126" t="s">
        <v>20127</v>
      </c>
      <c r="I1160" s="126" t="s">
        <v>21060</v>
      </c>
      <c r="J1160" s="126" t="s">
        <v>26238</v>
      </c>
      <c r="K1160" s="9">
        <f>_xlfn.IFNA(VLOOKUP(Table5[[#This Row],[Section]],SubSill_Tier,2,FALSE),0)</f>
        <v>0</v>
      </c>
      <c r="L1160" s="9" t="str">
        <f t="shared" si="27"/>
        <v>Wall</v>
      </c>
      <c r="M1160" s="205" t="str" cm="1">
        <f t="array" ref="M1160">_xlfn.IFS(NOT(ISERROR(VLOOKUP(Table5[[#This Row],[Section]],TB_notTB,1,FALSE))),"No",LEFT(Table5[[#This Row],[Section]],3)="ETB","PLS",LEFT(Table5[[#This Row],[Section]],1)="7","PDB",NOT(ISBLANK(Table5[[#This Row],[Section]])),"No")</f>
        <v>No</v>
      </c>
    </row>
    <row r="1161" spans="1:13" x14ac:dyDescent="0.25">
      <c r="A1161" s="126" t="s">
        <v>5952</v>
      </c>
      <c r="B1161" s="126" t="s">
        <v>27733</v>
      </c>
      <c r="C1161" s="126" t="s">
        <v>75</v>
      </c>
      <c r="D1161" s="127">
        <v>2.113</v>
      </c>
      <c r="E1161" s="128">
        <v>347</v>
      </c>
      <c r="F1161" s="128">
        <v>347</v>
      </c>
      <c r="G1161" s="126" t="s">
        <v>13718</v>
      </c>
      <c r="H1161" s="126" t="s">
        <v>20127</v>
      </c>
      <c r="I1161" s="126" t="s">
        <v>21060</v>
      </c>
      <c r="J1161" s="126" t="s">
        <v>26235</v>
      </c>
      <c r="K1161" s="9">
        <f>_xlfn.IFNA(VLOOKUP(Table5[[#This Row],[Section]],SubSill_Tier,2,FALSE),0)</f>
        <v>0</v>
      </c>
      <c r="L1161" s="9" t="str">
        <f t="shared" si="27"/>
        <v/>
      </c>
      <c r="M1161" s="205" t="str" cm="1">
        <f t="array" ref="M1161">_xlfn.IFS(NOT(ISERROR(VLOOKUP(Table5[[#This Row],[Section]],TB_notTB,1,FALSE))),"No",LEFT(Table5[[#This Row],[Section]],3)="ETB","PLS",LEFT(Table5[[#This Row],[Section]],1)="7","PDB",NOT(ISBLANK(Table5[[#This Row],[Section]])),"No")</f>
        <v>No</v>
      </c>
    </row>
    <row r="1162" spans="1:13" x14ac:dyDescent="0.25">
      <c r="A1162" s="126" t="s">
        <v>5953</v>
      </c>
      <c r="B1162" s="126" t="s">
        <v>27734</v>
      </c>
      <c r="C1162" s="126" t="s">
        <v>75</v>
      </c>
      <c r="D1162" s="127">
        <v>0.90400000000000003</v>
      </c>
      <c r="E1162" s="128">
        <v>169</v>
      </c>
      <c r="F1162" s="128">
        <v>169</v>
      </c>
      <c r="G1162" s="126" t="s">
        <v>13718</v>
      </c>
      <c r="H1162" s="126" t="s">
        <v>20127</v>
      </c>
      <c r="I1162" s="126" t="s">
        <v>21060</v>
      </c>
      <c r="J1162" s="126" t="s">
        <v>26235</v>
      </c>
      <c r="K1162" s="9">
        <f>_xlfn.IFNA(VLOOKUP(Table5[[#This Row],[Section]],SubSill_Tier,2,FALSE),0)</f>
        <v>0</v>
      </c>
      <c r="L1162" s="9" t="str">
        <f t="shared" si="27"/>
        <v/>
      </c>
      <c r="M1162" s="205" t="str" cm="1">
        <f t="array" ref="M1162">_xlfn.IFS(NOT(ISERROR(VLOOKUP(Table5[[#This Row],[Section]],TB_notTB,1,FALSE))),"No",LEFT(Table5[[#This Row],[Section]],3)="ETB","PLS",LEFT(Table5[[#This Row],[Section]],1)="7","PDB",NOT(ISBLANK(Table5[[#This Row],[Section]])),"No")</f>
        <v>No</v>
      </c>
    </row>
    <row r="1163" spans="1:13" x14ac:dyDescent="0.25">
      <c r="A1163" s="126" t="s">
        <v>5954</v>
      </c>
      <c r="B1163" s="126" t="s">
        <v>27735</v>
      </c>
      <c r="C1163" s="126" t="s">
        <v>75</v>
      </c>
      <c r="D1163" s="127">
        <v>4.0679999999999996</v>
      </c>
      <c r="E1163" s="128">
        <v>517</v>
      </c>
      <c r="F1163" s="128">
        <v>517</v>
      </c>
      <c r="G1163" s="126" t="s">
        <v>13718</v>
      </c>
      <c r="H1163" s="126" t="s">
        <v>20127</v>
      </c>
      <c r="I1163" s="126" t="s">
        <v>21060</v>
      </c>
      <c r="J1163" s="126" t="s">
        <v>26240</v>
      </c>
      <c r="K1163" s="9">
        <f>_xlfn.IFNA(VLOOKUP(Table5[[#This Row],[Section]],SubSill_Tier,2,FALSE),0)</f>
        <v>0</v>
      </c>
      <c r="L1163" s="9" t="str">
        <f t="shared" si="27"/>
        <v/>
      </c>
      <c r="M1163" s="205" t="str" cm="1">
        <f t="array" ref="M1163">_xlfn.IFS(NOT(ISERROR(VLOOKUP(Table5[[#This Row],[Section]],TB_notTB,1,FALSE))),"No",LEFT(Table5[[#This Row],[Section]],3)="ETB","PLS",LEFT(Table5[[#This Row],[Section]],1)="7","PDB",NOT(ISBLANK(Table5[[#This Row],[Section]])),"No")</f>
        <v>No</v>
      </c>
    </row>
    <row r="1164" spans="1:13" x14ac:dyDescent="0.25">
      <c r="A1164" s="126" t="s">
        <v>5955</v>
      </c>
      <c r="B1164" s="126" t="s">
        <v>27736</v>
      </c>
      <c r="C1164" s="126" t="s">
        <v>75</v>
      </c>
      <c r="D1164" s="127">
        <v>2.988</v>
      </c>
      <c r="E1164" s="128">
        <v>357</v>
      </c>
      <c r="F1164" s="128">
        <v>357</v>
      </c>
      <c r="G1164" s="126" t="s">
        <v>13718</v>
      </c>
      <c r="H1164" s="126" t="s">
        <v>20127</v>
      </c>
      <c r="I1164" s="126" t="s">
        <v>21060</v>
      </c>
      <c r="J1164" s="126" t="s">
        <v>26236</v>
      </c>
      <c r="K1164" s="9">
        <f>_xlfn.IFNA(VLOOKUP(Table5[[#This Row],[Section]],SubSill_Tier,2,FALSE),0)</f>
        <v>0</v>
      </c>
      <c r="L1164" s="9" t="str">
        <f t="shared" si="27"/>
        <v/>
      </c>
      <c r="M1164" s="205" t="str" cm="1">
        <f t="array" ref="M1164">_xlfn.IFS(NOT(ISERROR(VLOOKUP(Table5[[#This Row],[Section]],TB_notTB,1,FALSE))),"No",LEFT(Table5[[#This Row],[Section]],3)="ETB","PLS",LEFT(Table5[[#This Row],[Section]],1)="7","PDB",NOT(ISBLANK(Table5[[#This Row],[Section]])),"No")</f>
        <v>No</v>
      </c>
    </row>
    <row r="1165" spans="1:13" x14ac:dyDescent="0.25">
      <c r="A1165" s="126" t="s">
        <v>5956</v>
      </c>
      <c r="B1165" s="126" t="s">
        <v>8894</v>
      </c>
      <c r="C1165" s="126" t="s">
        <v>98</v>
      </c>
      <c r="D1165" s="127">
        <v>1.054</v>
      </c>
      <c r="E1165" s="128">
        <v>195</v>
      </c>
      <c r="F1165" s="128">
        <v>195</v>
      </c>
      <c r="G1165" s="126" t="s">
        <v>13718</v>
      </c>
      <c r="H1165" s="126" t="s">
        <v>20127</v>
      </c>
      <c r="I1165" s="126" t="s">
        <v>21060</v>
      </c>
      <c r="J1165" s="126" t="s">
        <v>26236</v>
      </c>
      <c r="K1165" s="9">
        <f>_xlfn.IFNA(VLOOKUP(Table5[[#This Row],[Section]],SubSill_Tier,2,FALSE),0)</f>
        <v>0</v>
      </c>
      <c r="L1165" s="9" t="str">
        <f t="shared" si="27"/>
        <v/>
      </c>
      <c r="M1165" s="205" t="str" cm="1">
        <f t="array" ref="M1165">_xlfn.IFS(NOT(ISERROR(VLOOKUP(Table5[[#This Row],[Section]],TB_notTB,1,FALSE))),"No",LEFT(Table5[[#This Row],[Section]],3)="ETB","PLS",LEFT(Table5[[#This Row],[Section]],1)="7","PDB",NOT(ISBLANK(Table5[[#This Row],[Section]])),"No")</f>
        <v>No</v>
      </c>
    </row>
    <row r="1166" spans="1:13" x14ac:dyDescent="0.25">
      <c r="A1166" s="126" t="s">
        <v>5957</v>
      </c>
      <c r="B1166" s="126" t="s">
        <v>5958</v>
      </c>
      <c r="C1166" s="126" t="s">
        <v>75</v>
      </c>
      <c r="D1166" s="127">
        <v>0.10299999999999999</v>
      </c>
      <c r="E1166" s="128">
        <v>100</v>
      </c>
      <c r="F1166" s="128">
        <v>100</v>
      </c>
      <c r="G1166" s="126" t="s">
        <v>13734</v>
      </c>
      <c r="H1166" s="126" t="s">
        <v>20145</v>
      </c>
      <c r="I1166" s="126" t="s">
        <v>21070</v>
      </c>
      <c r="J1166" s="126" t="s">
        <v>26236</v>
      </c>
      <c r="K1166" s="9">
        <f>_xlfn.IFNA(VLOOKUP(Table5[[#This Row],[Section]],SubSill_Tier,2,FALSE),0)</f>
        <v>0</v>
      </c>
      <c r="L1166" s="9" t="str">
        <f t="shared" si="27"/>
        <v/>
      </c>
      <c r="M1166" s="205" t="str" cm="1">
        <f t="array" ref="M1166">_xlfn.IFS(NOT(ISERROR(VLOOKUP(Table5[[#This Row],[Section]],TB_notTB,1,FALSE))),"No",LEFT(Table5[[#This Row],[Section]],3)="ETB","PLS",LEFT(Table5[[#This Row],[Section]],1)="7","PDB",NOT(ISBLANK(Table5[[#This Row],[Section]])),"No")</f>
        <v>No</v>
      </c>
    </row>
    <row r="1167" spans="1:13" x14ac:dyDescent="0.25">
      <c r="A1167" s="126" t="s">
        <v>5959</v>
      </c>
      <c r="B1167" s="126" t="s">
        <v>7513</v>
      </c>
      <c r="C1167" s="126" t="s">
        <v>75</v>
      </c>
      <c r="D1167" s="127">
        <v>1.026</v>
      </c>
      <c r="E1167" s="128">
        <v>100</v>
      </c>
      <c r="F1167" s="128">
        <v>100</v>
      </c>
      <c r="G1167" s="126" t="s">
        <v>13734</v>
      </c>
      <c r="H1167" s="126" t="s">
        <v>20145</v>
      </c>
      <c r="I1167" s="126" t="s">
        <v>21070</v>
      </c>
      <c r="J1167" s="126" t="s">
        <v>26235</v>
      </c>
      <c r="K1167" s="9">
        <f>_xlfn.IFNA(VLOOKUP(Table5[[#This Row],[Section]],SubSill_Tier,2,FALSE),0)</f>
        <v>0</v>
      </c>
      <c r="L1167" s="9" t="str">
        <f t="shared" si="27"/>
        <v/>
      </c>
      <c r="M1167" s="205" t="str" cm="1">
        <f t="array" ref="M1167">_xlfn.IFS(NOT(ISERROR(VLOOKUP(Table5[[#This Row],[Section]],TB_notTB,1,FALSE))),"No",LEFT(Table5[[#This Row],[Section]],3)="ETB","PLS",LEFT(Table5[[#This Row],[Section]],1)="7","PDB",NOT(ISBLANK(Table5[[#This Row],[Section]])),"No")</f>
        <v>No</v>
      </c>
    </row>
    <row r="1168" spans="1:13" x14ac:dyDescent="0.25">
      <c r="A1168" s="126" t="s">
        <v>5960</v>
      </c>
      <c r="B1168" s="126" t="s">
        <v>7515</v>
      </c>
      <c r="C1168" s="126" t="s">
        <v>75</v>
      </c>
      <c r="D1168" s="127">
        <v>1.2210000000000001</v>
      </c>
      <c r="E1168" s="128">
        <v>100</v>
      </c>
      <c r="F1168" s="128">
        <v>100</v>
      </c>
      <c r="G1168" s="126" t="s">
        <v>13734</v>
      </c>
      <c r="H1168" s="126" t="s">
        <v>20145</v>
      </c>
      <c r="I1168" s="126" t="s">
        <v>21070</v>
      </c>
      <c r="J1168" s="126" t="s">
        <v>26235</v>
      </c>
      <c r="K1168" s="9">
        <f>_xlfn.IFNA(VLOOKUP(Table5[[#This Row],[Section]],SubSill_Tier,2,FALSE),0)</f>
        <v>0</v>
      </c>
      <c r="L1168" s="9" t="str">
        <f t="shared" si="27"/>
        <v/>
      </c>
      <c r="M1168" s="205" t="str" cm="1">
        <f t="array" ref="M1168">_xlfn.IFS(NOT(ISERROR(VLOOKUP(Table5[[#This Row],[Section]],TB_notTB,1,FALSE))),"No",LEFT(Table5[[#This Row],[Section]],3)="ETB","PLS",LEFT(Table5[[#This Row],[Section]],1)="7","PDB",NOT(ISBLANK(Table5[[#This Row],[Section]])),"No")</f>
        <v>No</v>
      </c>
    </row>
    <row r="1169" spans="1:13" x14ac:dyDescent="0.25">
      <c r="A1169" s="126" t="s">
        <v>5961</v>
      </c>
      <c r="B1169" s="126" t="s">
        <v>27737</v>
      </c>
      <c r="C1169" s="126" t="s">
        <v>75</v>
      </c>
      <c r="D1169" s="127">
        <v>1.909</v>
      </c>
      <c r="E1169" s="128">
        <v>100</v>
      </c>
      <c r="F1169" s="128">
        <v>100</v>
      </c>
      <c r="G1169" s="126" t="s">
        <v>13734</v>
      </c>
      <c r="H1169" s="126" t="s">
        <v>20145</v>
      </c>
      <c r="I1169" s="126" t="s">
        <v>21070</v>
      </c>
      <c r="J1169" s="126" t="s">
        <v>26235</v>
      </c>
      <c r="K1169" s="9">
        <f>_xlfn.IFNA(VLOOKUP(Table5[[#This Row],[Section]],SubSill_Tier,2,FALSE),0)</f>
        <v>0</v>
      </c>
      <c r="L1169" s="9" t="str">
        <f t="shared" si="27"/>
        <v/>
      </c>
      <c r="M1169" s="205" t="str" cm="1">
        <f t="array" ref="M1169">_xlfn.IFS(NOT(ISERROR(VLOOKUP(Table5[[#This Row],[Section]],TB_notTB,1,FALSE))),"No",LEFT(Table5[[#This Row],[Section]],3)="ETB","PLS",LEFT(Table5[[#This Row],[Section]],1)="7","PDB",NOT(ISBLANK(Table5[[#This Row],[Section]])),"No")</f>
        <v>No</v>
      </c>
    </row>
    <row r="1170" spans="1:13" x14ac:dyDescent="0.25">
      <c r="A1170" s="126" t="s">
        <v>5962</v>
      </c>
      <c r="B1170" s="126" t="s">
        <v>27738</v>
      </c>
      <c r="C1170" s="126" t="s">
        <v>75</v>
      </c>
      <c r="D1170" s="127">
        <v>7.6340000000000003</v>
      </c>
      <c r="E1170" s="128">
        <v>188</v>
      </c>
      <c r="F1170" s="128">
        <v>188</v>
      </c>
      <c r="G1170" s="126" t="s">
        <v>13734</v>
      </c>
      <c r="H1170" s="126" t="s">
        <v>20145</v>
      </c>
      <c r="I1170" s="126" t="s">
        <v>21070</v>
      </c>
      <c r="J1170" s="126" t="s">
        <v>26245</v>
      </c>
      <c r="K1170" s="9">
        <f>_xlfn.IFNA(VLOOKUP(Table5[[#This Row],[Section]],SubSill_Tier,2,FALSE),0)</f>
        <v>0</v>
      </c>
      <c r="L1170" s="9" t="str">
        <f t="shared" si="27"/>
        <v/>
      </c>
      <c r="M1170" s="205" t="str" cm="1">
        <f t="array" ref="M1170">_xlfn.IFS(NOT(ISERROR(VLOOKUP(Table5[[#This Row],[Section]],TB_notTB,1,FALSE))),"No",LEFT(Table5[[#This Row],[Section]],3)="ETB","PLS",LEFT(Table5[[#This Row],[Section]],1)="7","PDB",NOT(ISBLANK(Table5[[#This Row],[Section]])),"No")</f>
        <v>No</v>
      </c>
    </row>
    <row r="1171" spans="1:13" x14ac:dyDescent="0.25">
      <c r="A1171" s="126" t="s">
        <v>27443</v>
      </c>
      <c r="B1171" s="126" t="s">
        <v>27739</v>
      </c>
      <c r="C1171" s="126" t="s">
        <v>75</v>
      </c>
      <c r="D1171" s="127">
        <v>30.536000000000001</v>
      </c>
      <c r="E1171" s="128">
        <v>377</v>
      </c>
      <c r="F1171" s="128">
        <v>377</v>
      </c>
      <c r="G1171" s="126" t="s">
        <v>13734</v>
      </c>
      <c r="H1171" s="126" t="s">
        <v>20145</v>
      </c>
      <c r="I1171" s="126" t="s">
        <v>21070</v>
      </c>
      <c r="J1171" s="126" t="s">
        <v>26268</v>
      </c>
      <c r="K1171" s="9">
        <f>_xlfn.IFNA(VLOOKUP(Table5[[#This Row],[Section]],SubSill_Tier,2,FALSE),0)</f>
        <v>0</v>
      </c>
      <c r="L1171" s="9" t="str">
        <f t="shared" si="27"/>
        <v/>
      </c>
      <c r="M1171" s="205" t="str" cm="1">
        <f t="array" ref="M1171">_xlfn.IFS(NOT(ISERROR(VLOOKUP(Table5[[#This Row],[Section]],TB_notTB,1,FALSE))),"No",LEFT(Table5[[#This Row],[Section]],3)="ETB","PLS",LEFT(Table5[[#This Row],[Section]],1)="7","PDB",NOT(ISBLANK(Table5[[#This Row],[Section]])),"No")</f>
        <v>No</v>
      </c>
    </row>
    <row r="1172" spans="1:13" x14ac:dyDescent="0.25">
      <c r="A1172" s="126" t="s">
        <v>27444</v>
      </c>
      <c r="B1172" s="126" t="s">
        <v>27740</v>
      </c>
      <c r="C1172" s="126" t="s">
        <v>75</v>
      </c>
      <c r="D1172" s="127">
        <v>29.523</v>
      </c>
      <c r="E1172" s="128">
        <v>371</v>
      </c>
      <c r="F1172" s="128">
        <v>371</v>
      </c>
      <c r="G1172" s="126" t="s">
        <v>13734</v>
      </c>
      <c r="H1172" s="126" t="s">
        <v>20145</v>
      </c>
      <c r="I1172" s="126" t="s">
        <v>21070</v>
      </c>
      <c r="J1172" s="126" t="s">
        <v>26268</v>
      </c>
      <c r="K1172" s="9">
        <f>_xlfn.IFNA(VLOOKUP(Table5[[#This Row],[Section]],SubSill_Tier,2,FALSE),0)</f>
        <v>0</v>
      </c>
      <c r="L1172" s="9" t="str">
        <f t="shared" si="27"/>
        <v/>
      </c>
      <c r="M1172" s="205" t="str" cm="1">
        <f t="array" ref="M1172">_xlfn.IFS(NOT(ISERROR(VLOOKUP(Table5[[#This Row],[Section]],TB_notTB,1,FALSE))),"No",LEFT(Table5[[#This Row],[Section]],3)="ETB","PLS",LEFT(Table5[[#This Row],[Section]],1)="7","PDB",NOT(ISBLANK(Table5[[#This Row],[Section]])),"No")</f>
        <v>No</v>
      </c>
    </row>
    <row r="1173" spans="1:13" x14ac:dyDescent="0.25">
      <c r="A1173" s="126" t="s">
        <v>27445</v>
      </c>
      <c r="B1173" s="126" t="s">
        <v>27741</v>
      </c>
      <c r="C1173" s="126" t="s">
        <v>75</v>
      </c>
      <c r="D1173" s="127">
        <v>32.604999999999997</v>
      </c>
      <c r="E1173" s="128">
        <v>390</v>
      </c>
      <c r="F1173" s="128">
        <v>390</v>
      </c>
      <c r="G1173" s="126" t="s">
        <v>13734</v>
      </c>
      <c r="H1173" s="126" t="s">
        <v>20145</v>
      </c>
      <c r="I1173" s="126" t="s">
        <v>21070</v>
      </c>
      <c r="J1173" s="126" t="s">
        <v>26268</v>
      </c>
      <c r="K1173" s="9">
        <f>_xlfn.IFNA(VLOOKUP(Table5[[#This Row],[Section]],SubSill_Tier,2,FALSE),0)</f>
        <v>0</v>
      </c>
      <c r="L1173" s="9" t="str">
        <f t="shared" si="27"/>
        <v/>
      </c>
      <c r="M1173" s="205" t="str" cm="1">
        <f t="array" ref="M1173">_xlfn.IFS(NOT(ISERROR(VLOOKUP(Table5[[#This Row],[Section]],TB_notTB,1,FALSE))),"No",LEFT(Table5[[#This Row],[Section]],3)="ETB","PLS",LEFT(Table5[[#This Row],[Section]],1)="7","PDB",NOT(ISBLANK(Table5[[#This Row],[Section]])),"No")</f>
        <v>No</v>
      </c>
    </row>
    <row r="1174" spans="1:13" x14ac:dyDescent="0.25">
      <c r="A1174" s="126" t="s">
        <v>5963</v>
      </c>
      <c r="B1174" s="126" t="s">
        <v>27742</v>
      </c>
      <c r="C1174" s="126" t="s">
        <v>75</v>
      </c>
      <c r="D1174" s="127">
        <v>2.597</v>
      </c>
      <c r="E1174" s="128">
        <v>110</v>
      </c>
      <c r="F1174" s="128">
        <v>110</v>
      </c>
      <c r="G1174" s="126" t="s">
        <v>13734</v>
      </c>
      <c r="H1174" s="126" t="s">
        <v>20145</v>
      </c>
      <c r="I1174" s="126" t="s">
        <v>21070</v>
      </c>
      <c r="J1174" s="126" t="s">
        <v>26235</v>
      </c>
      <c r="K1174" s="9">
        <f>_xlfn.IFNA(VLOOKUP(Table5[[#This Row],[Section]],SubSill_Tier,2,FALSE),0)</f>
        <v>0</v>
      </c>
      <c r="L1174" s="9" t="str">
        <f t="shared" si="27"/>
        <v/>
      </c>
      <c r="M1174" s="205" t="str" cm="1">
        <f t="array" ref="M1174">_xlfn.IFS(NOT(ISERROR(VLOOKUP(Table5[[#This Row],[Section]],TB_notTB,1,FALSE))),"No",LEFT(Table5[[#This Row],[Section]],3)="ETB","PLS",LEFT(Table5[[#This Row],[Section]],1)="7","PDB",NOT(ISBLANK(Table5[[#This Row],[Section]])),"No")</f>
        <v>No</v>
      </c>
    </row>
    <row r="1175" spans="1:13" x14ac:dyDescent="0.25">
      <c r="A1175" s="126" t="s">
        <v>5965</v>
      </c>
      <c r="B1175" s="126" t="s">
        <v>27743</v>
      </c>
      <c r="C1175" s="126" t="s">
        <v>75</v>
      </c>
      <c r="D1175" s="127">
        <v>0.76500000000000001</v>
      </c>
      <c r="E1175" s="128">
        <v>100</v>
      </c>
      <c r="F1175" s="128">
        <v>100</v>
      </c>
      <c r="G1175" s="126" t="s">
        <v>13734</v>
      </c>
      <c r="H1175" s="126" t="s">
        <v>20145</v>
      </c>
      <c r="I1175" s="126" t="s">
        <v>21070</v>
      </c>
      <c r="J1175" s="126" t="s">
        <v>26235</v>
      </c>
      <c r="K1175" s="9">
        <f>_xlfn.IFNA(VLOOKUP(Table5[[#This Row],[Section]],SubSill_Tier,2,FALSE),0)</f>
        <v>0</v>
      </c>
      <c r="L1175" s="9" t="str">
        <f t="shared" si="27"/>
        <v/>
      </c>
      <c r="M1175" s="205" t="str" cm="1">
        <f t="array" ref="M1175">_xlfn.IFS(NOT(ISERROR(VLOOKUP(Table5[[#This Row],[Section]],TB_notTB,1,FALSE))),"No",LEFT(Table5[[#This Row],[Section]],3)="ETB","PLS",LEFT(Table5[[#This Row],[Section]],1)="7","PDB",NOT(ISBLANK(Table5[[#This Row],[Section]])),"No")</f>
        <v>No</v>
      </c>
    </row>
    <row r="1176" spans="1:13" x14ac:dyDescent="0.25">
      <c r="A1176" s="126" t="s">
        <v>5966</v>
      </c>
      <c r="B1176" s="126" t="s">
        <v>5967</v>
      </c>
      <c r="C1176" s="126" t="s">
        <v>75</v>
      </c>
      <c r="D1176" s="127">
        <v>3.218</v>
      </c>
      <c r="E1176" s="128">
        <v>122</v>
      </c>
      <c r="F1176" s="128">
        <v>122</v>
      </c>
      <c r="G1176" s="126" t="s">
        <v>13734</v>
      </c>
      <c r="H1176" s="126" t="s">
        <v>20145</v>
      </c>
      <c r="I1176" s="126" t="s">
        <v>21070</v>
      </c>
      <c r="J1176" s="126" t="s">
        <v>26240</v>
      </c>
      <c r="K1176" s="9">
        <f>_xlfn.IFNA(VLOOKUP(Table5[[#This Row],[Section]],SubSill_Tier,2,FALSE),0)</f>
        <v>0</v>
      </c>
      <c r="L1176" s="9" t="str">
        <f t="shared" si="27"/>
        <v/>
      </c>
      <c r="M1176" s="205" t="str" cm="1">
        <f t="array" ref="M1176">_xlfn.IFS(NOT(ISERROR(VLOOKUP(Table5[[#This Row],[Section]],TB_notTB,1,FALSE))),"No",LEFT(Table5[[#This Row],[Section]],3)="ETB","PLS",LEFT(Table5[[#This Row],[Section]],1)="7","PDB",NOT(ISBLANK(Table5[[#This Row],[Section]])),"No")</f>
        <v>No</v>
      </c>
    </row>
    <row r="1177" spans="1:13" x14ac:dyDescent="0.25">
      <c r="A1177" s="126" t="s">
        <v>5968</v>
      </c>
      <c r="B1177" s="126" t="s">
        <v>27744</v>
      </c>
      <c r="C1177" s="126" t="s">
        <v>75</v>
      </c>
      <c r="D1177" s="127">
        <v>12.247999999999999</v>
      </c>
      <c r="E1177" s="128">
        <v>239</v>
      </c>
      <c r="F1177" s="128">
        <v>239</v>
      </c>
      <c r="G1177" s="126" t="s">
        <v>13734</v>
      </c>
      <c r="H1177" s="126" t="s">
        <v>20145</v>
      </c>
      <c r="I1177" s="126" t="s">
        <v>21070</v>
      </c>
      <c r="J1177" s="126" t="s">
        <v>26248</v>
      </c>
      <c r="K1177" s="9">
        <f>_xlfn.IFNA(VLOOKUP(Table5[[#This Row],[Section]],SubSill_Tier,2,FALSE),0)</f>
        <v>0</v>
      </c>
      <c r="L1177" s="9" t="str">
        <f t="shared" si="27"/>
        <v/>
      </c>
      <c r="M1177" s="205" t="str" cm="1">
        <f t="array" ref="M1177">_xlfn.IFS(NOT(ISERROR(VLOOKUP(Table5[[#This Row],[Section]],TB_notTB,1,FALSE))),"No",LEFT(Table5[[#This Row],[Section]],3)="ETB","PLS",LEFT(Table5[[#This Row],[Section]],1)="7","PDB",NOT(ISBLANK(Table5[[#This Row],[Section]])),"No")</f>
        <v>No</v>
      </c>
    </row>
    <row r="1178" spans="1:13" x14ac:dyDescent="0.25">
      <c r="A1178" s="126" t="s">
        <v>5969</v>
      </c>
      <c r="B1178" s="126" t="s">
        <v>5970</v>
      </c>
      <c r="C1178" s="126" t="s">
        <v>75</v>
      </c>
      <c r="D1178" s="127">
        <v>3.3250000000000002</v>
      </c>
      <c r="E1178" s="128">
        <v>124</v>
      </c>
      <c r="F1178" s="128">
        <v>124</v>
      </c>
      <c r="G1178" s="126" t="s">
        <v>13734</v>
      </c>
      <c r="H1178" s="126" t="s">
        <v>20145</v>
      </c>
      <c r="I1178" s="126" t="s">
        <v>21070</v>
      </c>
      <c r="J1178" s="126" t="s">
        <v>26240</v>
      </c>
      <c r="K1178" s="9">
        <f>_xlfn.IFNA(VLOOKUP(Table5[[#This Row],[Section]],SubSill_Tier,2,FALSE),0)</f>
        <v>0</v>
      </c>
      <c r="L1178" s="9" t="str">
        <f t="shared" si="27"/>
        <v/>
      </c>
      <c r="M1178" s="205" t="str" cm="1">
        <f t="array" ref="M1178">_xlfn.IFS(NOT(ISERROR(VLOOKUP(Table5[[#This Row],[Section]],TB_notTB,1,FALSE))),"No",LEFT(Table5[[#This Row],[Section]],3)="ETB","PLS",LEFT(Table5[[#This Row],[Section]],1)="7","PDB",NOT(ISBLANK(Table5[[#This Row],[Section]])),"No")</f>
        <v>No</v>
      </c>
    </row>
    <row r="1179" spans="1:13" x14ac:dyDescent="0.25">
      <c r="A1179" s="126" t="s">
        <v>5971</v>
      </c>
      <c r="B1179" s="126" t="s">
        <v>17222</v>
      </c>
      <c r="C1179" s="126" t="s">
        <v>75</v>
      </c>
      <c r="D1179" s="127">
        <v>8.5999999999999993E-2</v>
      </c>
      <c r="E1179" s="128">
        <v>100</v>
      </c>
      <c r="F1179" s="128">
        <v>100</v>
      </c>
      <c r="G1179" s="126" t="s">
        <v>13716</v>
      </c>
      <c r="H1179" s="126" t="s">
        <v>20167</v>
      </c>
      <c r="I1179" s="126" t="s">
        <v>20168</v>
      </c>
      <c r="J1179" s="126" t="s">
        <v>26236</v>
      </c>
      <c r="K1179" s="9">
        <f>_xlfn.IFNA(VLOOKUP(Table5[[#This Row],[Section]],SubSill_Tier,2,FALSE),0)</f>
        <v>0</v>
      </c>
      <c r="L1179" s="9" t="str">
        <f t="shared" si="27"/>
        <v/>
      </c>
      <c r="M1179" s="205" t="str" cm="1">
        <f t="array" ref="M1179">_xlfn.IFS(NOT(ISERROR(VLOOKUP(Table5[[#This Row],[Section]],TB_notTB,1,FALSE))),"No",LEFT(Table5[[#This Row],[Section]],3)="ETB","PLS",LEFT(Table5[[#This Row],[Section]],1)="7","PDB",NOT(ISBLANK(Table5[[#This Row],[Section]])),"No")</f>
        <v>No</v>
      </c>
    </row>
    <row r="1180" spans="1:13" x14ac:dyDescent="0.25">
      <c r="A1180" s="126" t="s">
        <v>5972</v>
      </c>
      <c r="B1180" s="126" t="s">
        <v>5973</v>
      </c>
      <c r="C1180" s="126" t="s">
        <v>75</v>
      </c>
      <c r="D1180" s="127">
        <v>4.7850000000000001</v>
      </c>
      <c r="E1180" s="128">
        <v>149</v>
      </c>
      <c r="F1180" s="128">
        <v>149</v>
      </c>
      <c r="G1180" s="126" t="s">
        <v>13734</v>
      </c>
      <c r="H1180" s="126" t="s">
        <v>20145</v>
      </c>
      <c r="I1180" s="126" t="s">
        <v>21070</v>
      </c>
      <c r="J1180" s="126" t="s">
        <v>26240</v>
      </c>
      <c r="K1180" s="9">
        <f>_xlfn.IFNA(VLOOKUP(Table5[[#This Row],[Section]],SubSill_Tier,2,FALSE),0)</f>
        <v>0</v>
      </c>
      <c r="L1180" s="9" t="str">
        <f t="shared" si="27"/>
        <v/>
      </c>
      <c r="M1180" s="205" t="str" cm="1">
        <f t="array" ref="M1180">_xlfn.IFS(NOT(ISERROR(VLOOKUP(Table5[[#This Row],[Section]],TB_notTB,1,FALSE))),"No",LEFT(Table5[[#This Row],[Section]],3)="ETB","PLS",LEFT(Table5[[#This Row],[Section]],1)="7","PDB",NOT(ISBLANK(Table5[[#This Row],[Section]])),"No")</f>
        <v>No</v>
      </c>
    </row>
    <row r="1181" spans="1:13" x14ac:dyDescent="0.25">
      <c r="A1181" s="126" t="s">
        <v>5974</v>
      </c>
      <c r="B1181" s="126" t="s">
        <v>5975</v>
      </c>
      <c r="C1181" s="126" t="s">
        <v>75</v>
      </c>
      <c r="D1181" s="127">
        <v>6.6959999999999997</v>
      </c>
      <c r="E1181" s="128">
        <v>176</v>
      </c>
      <c r="F1181" s="128">
        <v>176</v>
      </c>
      <c r="G1181" s="126" t="s">
        <v>13734</v>
      </c>
      <c r="H1181" s="126" t="s">
        <v>20149</v>
      </c>
      <c r="I1181" s="126" t="s">
        <v>20150</v>
      </c>
      <c r="J1181" s="126" t="s">
        <v>26244</v>
      </c>
      <c r="K1181" s="9">
        <f>_xlfn.IFNA(VLOOKUP(Table5[[#This Row],[Section]],SubSill_Tier,2,FALSE),0)</f>
        <v>0</v>
      </c>
      <c r="L1181" s="9" t="str">
        <f t="shared" si="27"/>
        <v/>
      </c>
      <c r="M1181" s="205" t="str" cm="1">
        <f t="array" ref="M1181">_xlfn.IFS(NOT(ISERROR(VLOOKUP(Table5[[#This Row],[Section]],TB_notTB,1,FALSE))),"No",LEFT(Table5[[#This Row],[Section]],3)="ETB","PLS",LEFT(Table5[[#This Row],[Section]],1)="7","PDB",NOT(ISBLANK(Table5[[#This Row],[Section]])),"No")</f>
        <v>No</v>
      </c>
    </row>
    <row r="1182" spans="1:13" x14ac:dyDescent="0.25">
      <c r="A1182" s="126" t="s">
        <v>5976</v>
      </c>
      <c r="B1182" s="126" t="s">
        <v>17222</v>
      </c>
      <c r="C1182" s="126" t="s">
        <v>75</v>
      </c>
      <c r="D1182" s="127">
        <v>0.17</v>
      </c>
      <c r="E1182" s="128">
        <v>100</v>
      </c>
      <c r="F1182" s="128">
        <v>100</v>
      </c>
      <c r="G1182" s="126" t="s">
        <v>13716</v>
      </c>
      <c r="H1182" s="126" t="s">
        <v>20121</v>
      </c>
      <c r="I1182" s="126" t="s">
        <v>20122</v>
      </c>
      <c r="J1182" s="126" t="s">
        <v>26234</v>
      </c>
      <c r="K1182" s="9">
        <f>_xlfn.IFNA(VLOOKUP(Table5[[#This Row],[Section]],SubSill_Tier,2,FALSE),0)</f>
        <v>0</v>
      </c>
      <c r="L1182" s="9" t="str">
        <f t="shared" si="27"/>
        <v/>
      </c>
      <c r="M1182" s="205" t="str" cm="1">
        <f t="array" ref="M1182">_xlfn.IFS(NOT(ISERROR(VLOOKUP(Table5[[#This Row],[Section]],TB_notTB,1,FALSE))),"No",LEFT(Table5[[#This Row],[Section]],3)="ETB","PLS",LEFT(Table5[[#This Row],[Section]],1)="7","PDB",NOT(ISBLANK(Table5[[#This Row],[Section]])),"No")</f>
        <v>No</v>
      </c>
    </row>
    <row r="1183" spans="1:13" x14ac:dyDescent="0.25">
      <c r="A1183" s="126" t="s">
        <v>5977</v>
      </c>
      <c r="B1183" s="126" t="s">
        <v>17222</v>
      </c>
      <c r="C1183" s="126" t="s">
        <v>75</v>
      </c>
      <c r="D1183" s="127">
        <v>0.28799999999999998</v>
      </c>
      <c r="E1183" s="128">
        <v>100</v>
      </c>
      <c r="F1183" s="128">
        <v>100</v>
      </c>
      <c r="G1183" s="126" t="s">
        <v>13716</v>
      </c>
      <c r="H1183" s="126" t="s">
        <v>20121</v>
      </c>
      <c r="I1183" s="126" t="s">
        <v>20122</v>
      </c>
      <c r="J1183" s="126" t="s">
        <v>26234</v>
      </c>
      <c r="K1183" s="9">
        <f>_xlfn.IFNA(VLOOKUP(Table5[[#This Row],[Section]],SubSill_Tier,2,FALSE),0)</f>
        <v>0</v>
      </c>
      <c r="L1183" s="9" t="str">
        <f t="shared" si="27"/>
        <v/>
      </c>
      <c r="M1183" s="205" t="str" cm="1">
        <f t="array" ref="M1183">_xlfn.IFS(NOT(ISERROR(VLOOKUP(Table5[[#This Row],[Section]],TB_notTB,1,FALSE))),"No",LEFT(Table5[[#This Row],[Section]],3)="ETB","PLS",LEFT(Table5[[#This Row],[Section]],1)="7","PDB",NOT(ISBLANK(Table5[[#This Row],[Section]])),"No")</f>
        <v>No</v>
      </c>
    </row>
    <row r="1184" spans="1:13" x14ac:dyDescent="0.25">
      <c r="A1184" s="126" t="s">
        <v>5978</v>
      </c>
      <c r="B1184" s="126" t="s">
        <v>5979</v>
      </c>
      <c r="C1184" s="126" t="s">
        <v>75</v>
      </c>
      <c r="D1184" s="127">
        <v>2.1030000000000002</v>
      </c>
      <c r="E1184" s="128">
        <v>103</v>
      </c>
      <c r="F1184" s="128">
        <v>103</v>
      </c>
      <c r="G1184" s="126" t="s">
        <v>13769</v>
      </c>
      <c r="H1184" s="126" t="s">
        <v>20167</v>
      </c>
      <c r="I1184" s="126" t="s">
        <v>20168</v>
      </c>
      <c r="J1184" s="126" t="s">
        <v>26236</v>
      </c>
      <c r="K1184" s="9">
        <f>_xlfn.IFNA(VLOOKUP(Table5[[#This Row],[Section]],SubSill_Tier,2,FALSE),0)</f>
        <v>0</v>
      </c>
      <c r="L1184" s="9" t="str">
        <f t="shared" si="27"/>
        <v/>
      </c>
      <c r="M1184" s="205" t="str" cm="1">
        <f t="array" ref="M1184">_xlfn.IFS(NOT(ISERROR(VLOOKUP(Table5[[#This Row],[Section]],TB_notTB,1,FALSE))),"No",LEFT(Table5[[#This Row],[Section]],3)="ETB","PLS",LEFT(Table5[[#This Row],[Section]],1)="7","PDB",NOT(ISBLANK(Table5[[#This Row],[Section]])),"No")</f>
        <v>No</v>
      </c>
    </row>
    <row r="1185" spans="1:13" x14ac:dyDescent="0.25">
      <c r="A1185" s="126" t="s">
        <v>5980</v>
      </c>
      <c r="B1185" s="126" t="s">
        <v>5981</v>
      </c>
      <c r="C1185" s="126" t="s">
        <v>75</v>
      </c>
      <c r="D1185" s="127">
        <v>0.93500000000000005</v>
      </c>
      <c r="E1185" s="128">
        <v>100</v>
      </c>
      <c r="F1185" s="128">
        <v>100</v>
      </c>
      <c r="G1185" s="126" t="s">
        <v>13769</v>
      </c>
      <c r="H1185" s="126" t="s">
        <v>20472</v>
      </c>
      <c r="I1185" s="126" t="s">
        <v>21117</v>
      </c>
      <c r="J1185" s="126" t="s">
        <v>26235</v>
      </c>
      <c r="K1185" s="9">
        <f>_xlfn.IFNA(VLOOKUP(Table5[[#This Row],[Section]],SubSill_Tier,2,FALSE),0)</f>
        <v>0</v>
      </c>
      <c r="L1185" s="9" t="str">
        <f t="shared" si="27"/>
        <v/>
      </c>
      <c r="M1185" s="205" t="str" cm="1">
        <f t="array" ref="M1185">_xlfn.IFS(NOT(ISERROR(VLOOKUP(Table5[[#This Row],[Section]],TB_notTB,1,FALSE))),"No",LEFT(Table5[[#This Row],[Section]],3)="ETB","PLS",LEFT(Table5[[#This Row],[Section]],1)="7","PDB",NOT(ISBLANK(Table5[[#This Row],[Section]])),"No")</f>
        <v>No</v>
      </c>
    </row>
    <row r="1186" spans="1:13" x14ac:dyDescent="0.25">
      <c r="A1186" s="126" t="s">
        <v>5982</v>
      </c>
      <c r="B1186" s="126" t="s">
        <v>5983</v>
      </c>
      <c r="C1186" s="126" t="s">
        <v>75</v>
      </c>
      <c r="D1186" s="127">
        <v>0.218</v>
      </c>
      <c r="E1186" s="128">
        <v>104</v>
      </c>
      <c r="F1186" s="128">
        <v>104</v>
      </c>
      <c r="G1186" s="126" t="s">
        <v>13719</v>
      </c>
      <c r="H1186" s="126" t="s">
        <v>20128</v>
      </c>
      <c r="I1186" s="126" t="s">
        <v>20129</v>
      </c>
      <c r="J1186" s="126" t="s">
        <v>26235</v>
      </c>
      <c r="K1186" s="9">
        <f>_xlfn.IFNA(VLOOKUP(Table5[[#This Row],[Section]],SubSill_Tier,2,FALSE),0)</f>
        <v>0</v>
      </c>
      <c r="L1186" s="9" t="str">
        <f t="shared" si="27"/>
        <v/>
      </c>
      <c r="M1186" s="205" t="str" cm="1">
        <f t="array" ref="M1186">_xlfn.IFS(NOT(ISERROR(VLOOKUP(Table5[[#This Row],[Section]],TB_notTB,1,FALSE))),"No",LEFT(Table5[[#This Row],[Section]],3)="ETB","PLS",LEFT(Table5[[#This Row],[Section]],1)="7","PDB",NOT(ISBLANK(Table5[[#This Row],[Section]])),"No")</f>
        <v>No</v>
      </c>
    </row>
    <row r="1187" spans="1:13" x14ac:dyDescent="0.25">
      <c r="A1187" s="126" t="s">
        <v>5984</v>
      </c>
      <c r="B1187" s="126" t="s">
        <v>17222</v>
      </c>
      <c r="C1187" s="126" t="s">
        <v>75</v>
      </c>
      <c r="D1187" s="127">
        <v>0.28599999999999998</v>
      </c>
      <c r="E1187" s="128">
        <v>100</v>
      </c>
      <c r="F1187" s="128">
        <v>100</v>
      </c>
      <c r="G1187" s="126" t="s">
        <v>13719</v>
      </c>
      <c r="H1187" s="126" t="s">
        <v>20128</v>
      </c>
      <c r="I1187" s="126" t="s">
        <v>20129</v>
      </c>
      <c r="J1187" s="126" t="s">
        <v>26236</v>
      </c>
      <c r="K1187" s="9">
        <f>_xlfn.IFNA(VLOOKUP(Table5[[#This Row],[Section]],SubSill_Tier,2,FALSE),0)</f>
        <v>0</v>
      </c>
      <c r="L1187" s="9" t="str">
        <f t="shared" si="27"/>
        <v/>
      </c>
      <c r="M1187" s="205" t="str" cm="1">
        <f t="array" ref="M1187">_xlfn.IFS(NOT(ISERROR(VLOOKUP(Table5[[#This Row],[Section]],TB_notTB,1,FALSE))),"No",LEFT(Table5[[#This Row],[Section]],3)="ETB","PLS",LEFT(Table5[[#This Row],[Section]],1)="7","PDB",NOT(ISBLANK(Table5[[#This Row],[Section]])),"No")</f>
        <v>No</v>
      </c>
    </row>
    <row r="1188" spans="1:13" x14ac:dyDescent="0.25">
      <c r="A1188" s="126" t="s">
        <v>14813</v>
      </c>
      <c r="B1188" s="126" t="s">
        <v>14814</v>
      </c>
      <c r="C1188" s="126" t="s">
        <v>75</v>
      </c>
      <c r="D1188" s="127">
        <v>0.27300000000000002</v>
      </c>
      <c r="E1188" s="128">
        <v>129</v>
      </c>
      <c r="F1188" s="128">
        <v>129</v>
      </c>
      <c r="G1188" s="126" t="s">
        <v>14742</v>
      </c>
      <c r="H1188" s="126" t="s">
        <v>20171</v>
      </c>
      <c r="I1188" s="126" t="s">
        <v>21088</v>
      </c>
      <c r="J1188" s="126" t="s">
        <v>26255</v>
      </c>
      <c r="K1188" s="9">
        <f>_xlfn.IFNA(VLOOKUP(Table5[[#This Row],[Section]],SubSill_Tier,2,FALSE),0)</f>
        <v>0</v>
      </c>
      <c r="L1188" s="9" t="str">
        <f t="shared" si="27"/>
        <v/>
      </c>
      <c r="M1188" s="205" t="str" cm="1">
        <f t="array" ref="M1188">_xlfn.IFS(NOT(ISERROR(VLOOKUP(Table5[[#This Row],[Section]],TB_notTB,1,FALSE))),"No",LEFT(Table5[[#This Row],[Section]],3)="ETB","PLS",LEFT(Table5[[#This Row],[Section]],1)="7","PDB",NOT(ISBLANK(Table5[[#This Row],[Section]])),"No")</f>
        <v>No</v>
      </c>
    </row>
    <row r="1189" spans="1:13" x14ac:dyDescent="0.25">
      <c r="A1189" s="126" t="s">
        <v>5985</v>
      </c>
      <c r="B1189" s="126" t="s">
        <v>27745</v>
      </c>
      <c r="C1189" s="126" t="s">
        <v>75</v>
      </c>
      <c r="D1189" s="127">
        <v>5.8849999999999998</v>
      </c>
      <c r="E1189" s="128">
        <v>640</v>
      </c>
      <c r="F1189" s="128">
        <v>640</v>
      </c>
      <c r="G1189" s="126" t="s">
        <v>13716</v>
      </c>
      <c r="H1189" s="126" t="s">
        <v>20141</v>
      </c>
      <c r="I1189" s="126" t="s">
        <v>20142</v>
      </c>
      <c r="J1189" s="126" t="s">
        <v>26244</v>
      </c>
      <c r="K1189" s="9">
        <f>_xlfn.IFNA(VLOOKUP(Table5[[#This Row],[Section]],SubSill_Tier,2,FALSE),0)</f>
        <v>0</v>
      </c>
      <c r="L1189" s="9" t="str">
        <f t="shared" si="27"/>
        <v>Wall</v>
      </c>
      <c r="M1189" s="205" t="str" cm="1">
        <f t="array" ref="M1189">_xlfn.IFS(NOT(ISERROR(VLOOKUP(Table5[[#This Row],[Section]],TB_notTB,1,FALSE))),"No",LEFT(Table5[[#This Row],[Section]],3)="ETB","PLS",LEFT(Table5[[#This Row],[Section]],1)="7","PDB",NOT(ISBLANK(Table5[[#This Row],[Section]])),"No")</f>
        <v>No</v>
      </c>
    </row>
    <row r="1190" spans="1:13" x14ac:dyDescent="0.25">
      <c r="A1190" s="126" t="s">
        <v>5986</v>
      </c>
      <c r="B1190" s="126" t="s">
        <v>5987</v>
      </c>
      <c r="C1190" s="126" t="s">
        <v>75</v>
      </c>
      <c r="D1190" s="127">
        <v>0.30499999999999999</v>
      </c>
      <c r="E1190" s="128">
        <v>144</v>
      </c>
      <c r="F1190" s="128">
        <v>144</v>
      </c>
      <c r="G1190" s="126" t="s">
        <v>13719</v>
      </c>
      <c r="H1190" s="126" t="s">
        <v>20128</v>
      </c>
      <c r="I1190" s="126" t="s">
        <v>20129</v>
      </c>
      <c r="J1190" s="126" t="s">
        <v>26236</v>
      </c>
      <c r="K1190" s="9">
        <f>_xlfn.IFNA(VLOOKUP(Table5[[#This Row],[Section]],SubSill_Tier,2,FALSE),0)</f>
        <v>0</v>
      </c>
      <c r="L1190" s="9" t="str">
        <f t="shared" si="27"/>
        <v/>
      </c>
      <c r="M1190" s="205" t="str" cm="1">
        <f t="array" ref="M1190">_xlfn.IFS(NOT(ISERROR(VLOOKUP(Table5[[#This Row],[Section]],TB_notTB,1,FALSE))),"No",LEFT(Table5[[#This Row],[Section]],3)="ETB","PLS",LEFT(Table5[[#This Row],[Section]],1)="7","PDB",NOT(ISBLANK(Table5[[#This Row],[Section]])),"No")</f>
        <v>No</v>
      </c>
    </row>
    <row r="1191" spans="1:13" x14ac:dyDescent="0.25">
      <c r="A1191" s="126" t="s">
        <v>5988</v>
      </c>
      <c r="B1191" s="126" t="s">
        <v>17222</v>
      </c>
      <c r="C1191" s="126" t="s">
        <v>75</v>
      </c>
      <c r="D1191" s="127">
        <v>0.65800000000000003</v>
      </c>
      <c r="E1191" s="128">
        <v>200</v>
      </c>
      <c r="F1191" s="128">
        <v>200</v>
      </c>
      <c r="G1191" s="126" t="s">
        <v>13719</v>
      </c>
      <c r="H1191" s="126" t="s">
        <v>20128</v>
      </c>
      <c r="I1191" s="126" t="s">
        <v>20129</v>
      </c>
      <c r="J1191" s="126" t="s">
        <v>26236</v>
      </c>
      <c r="K1191" s="9">
        <f>_xlfn.IFNA(VLOOKUP(Table5[[#This Row],[Section]],SubSill_Tier,2,FALSE),0)</f>
        <v>0</v>
      </c>
      <c r="L1191" s="9" t="str">
        <f t="shared" si="27"/>
        <v/>
      </c>
      <c r="M1191" s="205" t="str" cm="1">
        <f t="array" ref="M1191">_xlfn.IFS(NOT(ISERROR(VLOOKUP(Table5[[#This Row],[Section]],TB_notTB,1,FALSE))),"No",LEFT(Table5[[#This Row],[Section]],3)="ETB","PLS",LEFT(Table5[[#This Row],[Section]],1)="7","PDB",NOT(ISBLANK(Table5[[#This Row],[Section]])),"No")</f>
        <v>No</v>
      </c>
    </row>
    <row r="1192" spans="1:13" x14ac:dyDescent="0.25">
      <c r="A1192" s="126" t="s">
        <v>5989</v>
      </c>
      <c r="B1192" s="126" t="s">
        <v>7453</v>
      </c>
      <c r="C1192" s="126" t="s">
        <v>75</v>
      </c>
      <c r="D1192" s="127">
        <v>1.577</v>
      </c>
      <c r="E1192" s="128">
        <v>300</v>
      </c>
      <c r="F1192" s="128">
        <v>300</v>
      </c>
      <c r="G1192" s="126" t="s">
        <v>13719</v>
      </c>
      <c r="H1192" s="126" t="s">
        <v>20128</v>
      </c>
      <c r="I1192" s="126" t="s">
        <v>20129</v>
      </c>
      <c r="J1192" s="126" t="s">
        <v>26235</v>
      </c>
      <c r="K1192" s="9">
        <f>_xlfn.IFNA(VLOOKUP(Table5[[#This Row],[Section]],SubSill_Tier,2,FALSE),0)</f>
        <v>0</v>
      </c>
      <c r="L1192" s="9" t="str">
        <f t="shared" si="27"/>
        <v/>
      </c>
      <c r="M1192" s="205" t="str" cm="1">
        <f t="array" ref="M1192">_xlfn.IFS(NOT(ISERROR(VLOOKUP(Table5[[#This Row],[Section]],TB_notTB,1,FALSE))),"No",LEFT(Table5[[#This Row],[Section]],3)="ETB","PLS",LEFT(Table5[[#This Row],[Section]],1)="7","PDB",NOT(ISBLANK(Table5[[#This Row],[Section]])),"No")</f>
        <v>No</v>
      </c>
    </row>
    <row r="1193" spans="1:13" x14ac:dyDescent="0.25">
      <c r="A1193" s="126" t="s">
        <v>5990</v>
      </c>
      <c r="B1193" s="126" t="s">
        <v>27746</v>
      </c>
      <c r="C1193" s="126" t="s">
        <v>75</v>
      </c>
      <c r="D1193" s="127">
        <v>2.738</v>
      </c>
      <c r="E1193" s="128">
        <v>350</v>
      </c>
      <c r="F1193" s="128">
        <v>350</v>
      </c>
      <c r="G1193" s="126" t="s">
        <v>13719</v>
      </c>
      <c r="H1193" s="126" t="s">
        <v>20128</v>
      </c>
      <c r="I1193" s="126" t="s">
        <v>20129</v>
      </c>
      <c r="J1193" s="126" t="s">
        <v>26236</v>
      </c>
      <c r="K1193" s="9">
        <f>_xlfn.IFNA(VLOOKUP(Table5[[#This Row],[Section]],SubSill_Tier,2,FALSE),0)</f>
        <v>0</v>
      </c>
      <c r="L1193" s="9" t="str">
        <f t="shared" si="27"/>
        <v>Wall</v>
      </c>
      <c r="M1193" s="205" t="str" cm="1">
        <f t="array" ref="M1193">_xlfn.IFS(NOT(ISERROR(VLOOKUP(Table5[[#This Row],[Section]],TB_notTB,1,FALSE))),"No",LEFT(Table5[[#This Row],[Section]],3)="ETB","PLS",LEFT(Table5[[#This Row],[Section]],1)="7","PDB",NOT(ISBLANK(Table5[[#This Row],[Section]])),"No")</f>
        <v>No</v>
      </c>
    </row>
    <row r="1194" spans="1:13" x14ac:dyDescent="0.25">
      <c r="A1194" s="126" t="s">
        <v>5991</v>
      </c>
      <c r="B1194" s="126" t="s">
        <v>27747</v>
      </c>
      <c r="C1194" s="126" t="s">
        <v>75</v>
      </c>
      <c r="D1194" s="127">
        <v>1.6850000000000001</v>
      </c>
      <c r="E1194" s="128">
        <v>320</v>
      </c>
      <c r="F1194" s="128">
        <v>320</v>
      </c>
      <c r="G1194" s="126" t="s">
        <v>13719</v>
      </c>
      <c r="H1194" s="126" t="s">
        <v>20128</v>
      </c>
      <c r="I1194" s="126" t="s">
        <v>20129</v>
      </c>
      <c r="J1194" s="126" t="s">
        <v>26235</v>
      </c>
      <c r="K1194" s="9">
        <f>_xlfn.IFNA(VLOOKUP(Table5[[#This Row],[Section]],SubSill_Tier,2,FALSE),0)</f>
        <v>0</v>
      </c>
      <c r="L1194" s="9" t="str">
        <f t="shared" si="27"/>
        <v/>
      </c>
      <c r="M1194" s="205" t="str" cm="1">
        <f t="array" ref="M1194">_xlfn.IFS(NOT(ISERROR(VLOOKUP(Table5[[#This Row],[Section]],TB_notTB,1,FALSE))),"No",LEFT(Table5[[#This Row],[Section]],3)="ETB","PLS",LEFT(Table5[[#This Row],[Section]],1)="7","PDB",NOT(ISBLANK(Table5[[#This Row],[Section]])),"No")</f>
        <v>No</v>
      </c>
    </row>
    <row r="1195" spans="1:13" x14ac:dyDescent="0.25">
      <c r="A1195" s="126" t="s">
        <v>5992</v>
      </c>
      <c r="B1195" s="126" t="s">
        <v>27748</v>
      </c>
      <c r="C1195" s="126" t="s">
        <v>75</v>
      </c>
      <c r="D1195" s="127">
        <v>0.26900000000000002</v>
      </c>
      <c r="E1195" s="128">
        <v>104</v>
      </c>
      <c r="F1195" s="128">
        <v>104</v>
      </c>
      <c r="G1195" s="126" t="s">
        <v>13719</v>
      </c>
      <c r="H1195" s="126" t="s">
        <v>20128</v>
      </c>
      <c r="I1195" s="126" t="s">
        <v>20129</v>
      </c>
      <c r="J1195" s="126" t="s">
        <v>26236</v>
      </c>
      <c r="K1195" s="9">
        <f>_xlfn.IFNA(VLOOKUP(Table5[[#This Row],[Section]],SubSill_Tier,2,FALSE),0)</f>
        <v>0</v>
      </c>
      <c r="L1195" s="9" t="str">
        <f t="shared" si="27"/>
        <v/>
      </c>
      <c r="M1195" s="205" t="str" cm="1">
        <f t="array" ref="M1195">_xlfn.IFS(NOT(ISERROR(VLOOKUP(Table5[[#This Row],[Section]],TB_notTB,1,FALSE))),"No",LEFT(Table5[[#This Row],[Section]],3)="ETB","PLS",LEFT(Table5[[#This Row],[Section]],1)="7","PDB",NOT(ISBLANK(Table5[[#This Row],[Section]])),"No")</f>
        <v>No</v>
      </c>
    </row>
    <row r="1196" spans="1:13" x14ac:dyDescent="0.25">
      <c r="A1196" s="126" t="s">
        <v>5993</v>
      </c>
      <c r="B1196" s="126" t="s">
        <v>17222</v>
      </c>
      <c r="C1196" s="126" t="s">
        <v>75</v>
      </c>
      <c r="D1196" s="127">
        <v>0.51</v>
      </c>
      <c r="E1196" s="128">
        <v>132</v>
      </c>
      <c r="F1196" s="128">
        <v>132</v>
      </c>
      <c r="G1196" s="126" t="s">
        <v>13719</v>
      </c>
      <c r="H1196" s="126" t="s">
        <v>20128</v>
      </c>
      <c r="I1196" s="126" t="s">
        <v>20129</v>
      </c>
      <c r="J1196" s="126" t="s">
        <v>26236</v>
      </c>
      <c r="K1196" s="9">
        <f>_xlfn.IFNA(VLOOKUP(Table5[[#This Row],[Section]],SubSill_Tier,2,FALSE),0)</f>
        <v>0</v>
      </c>
      <c r="L1196" s="9" t="str">
        <f t="shared" si="27"/>
        <v/>
      </c>
      <c r="M1196" s="205" t="str" cm="1">
        <f t="array" ref="M1196">_xlfn.IFS(NOT(ISERROR(VLOOKUP(Table5[[#This Row],[Section]],TB_notTB,1,FALSE))),"No",LEFT(Table5[[#This Row],[Section]],3)="ETB","PLS",LEFT(Table5[[#This Row],[Section]],1)="7","PDB",NOT(ISBLANK(Table5[[#This Row],[Section]])),"No")</f>
        <v>No</v>
      </c>
    </row>
    <row r="1197" spans="1:13" x14ac:dyDescent="0.25">
      <c r="A1197" s="126" t="s">
        <v>5994</v>
      </c>
      <c r="B1197" s="126" t="s">
        <v>17222</v>
      </c>
      <c r="C1197" s="126" t="s">
        <v>75</v>
      </c>
      <c r="D1197" s="127">
        <v>0.90700000000000003</v>
      </c>
      <c r="E1197" s="128">
        <v>176</v>
      </c>
      <c r="F1197" s="128">
        <v>176</v>
      </c>
      <c r="G1197" s="126" t="s">
        <v>13714</v>
      </c>
      <c r="H1197" s="126" t="s">
        <v>20121</v>
      </c>
      <c r="I1197" s="126" t="s">
        <v>20122</v>
      </c>
      <c r="J1197" s="126" t="s">
        <v>26234</v>
      </c>
      <c r="K1197" s="9">
        <f>_xlfn.IFNA(VLOOKUP(Table5[[#This Row],[Section]],SubSill_Tier,2,FALSE),0)</f>
        <v>0</v>
      </c>
      <c r="L1197" s="9" t="str">
        <f t="shared" si="27"/>
        <v/>
      </c>
      <c r="M1197" s="205" t="str" cm="1">
        <f t="array" ref="M1197">_xlfn.IFS(NOT(ISERROR(VLOOKUP(Table5[[#This Row],[Section]],TB_notTB,1,FALSE))),"No",LEFT(Table5[[#This Row],[Section]],3)="ETB","PLS",LEFT(Table5[[#This Row],[Section]],1)="7","PDB",NOT(ISBLANK(Table5[[#This Row],[Section]])),"No")</f>
        <v>No</v>
      </c>
    </row>
    <row r="1198" spans="1:13" x14ac:dyDescent="0.25">
      <c r="A1198" s="126" t="s">
        <v>5995</v>
      </c>
      <c r="B1198" s="126" t="s">
        <v>17222</v>
      </c>
      <c r="C1198" s="126" t="s">
        <v>75</v>
      </c>
      <c r="D1198" s="127">
        <v>0.41</v>
      </c>
      <c r="E1198" s="128">
        <v>172</v>
      </c>
      <c r="F1198" s="128">
        <v>172</v>
      </c>
      <c r="G1198" s="126" t="s">
        <v>13719</v>
      </c>
      <c r="H1198" s="126" t="s">
        <v>20128</v>
      </c>
      <c r="I1198" s="126" t="s">
        <v>20129</v>
      </c>
      <c r="J1198" s="126" t="s">
        <v>26236</v>
      </c>
      <c r="K1198" s="9">
        <f>_xlfn.IFNA(VLOOKUP(Table5[[#This Row],[Section]],SubSill_Tier,2,FALSE),0)</f>
        <v>0</v>
      </c>
      <c r="L1198" s="9" t="str">
        <f t="shared" si="27"/>
        <v/>
      </c>
      <c r="M1198" s="205" t="str" cm="1">
        <f t="array" ref="M1198">_xlfn.IFS(NOT(ISERROR(VLOOKUP(Table5[[#This Row],[Section]],TB_notTB,1,FALSE))),"No",LEFT(Table5[[#This Row],[Section]],3)="ETB","PLS",LEFT(Table5[[#This Row],[Section]],1)="7","PDB",NOT(ISBLANK(Table5[[#This Row],[Section]])),"No")</f>
        <v>No</v>
      </c>
    </row>
    <row r="1199" spans="1:13" x14ac:dyDescent="0.25">
      <c r="A1199" s="126" t="s">
        <v>5996</v>
      </c>
      <c r="B1199" s="126" t="s">
        <v>27749</v>
      </c>
      <c r="C1199" s="126" t="s">
        <v>75</v>
      </c>
      <c r="D1199" s="127">
        <v>3.1019999999999999</v>
      </c>
      <c r="E1199" s="128">
        <v>248</v>
      </c>
      <c r="F1199" s="128">
        <v>248</v>
      </c>
      <c r="G1199" s="126" t="s">
        <v>13719</v>
      </c>
      <c r="H1199" s="126" t="s">
        <v>20128</v>
      </c>
      <c r="I1199" s="126" t="s">
        <v>20129</v>
      </c>
      <c r="J1199" s="126" t="s">
        <v>26240</v>
      </c>
      <c r="K1199" s="9">
        <f>_xlfn.IFNA(VLOOKUP(Table5[[#This Row],[Section]],SubSill_Tier,2,FALSE),0)</f>
        <v>0</v>
      </c>
      <c r="L1199" s="9" t="str">
        <f t="shared" si="27"/>
        <v/>
      </c>
      <c r="M1199" s="205" t="str" cm="1">
        <f t="array" ref="M1199">_xlfn.IFS(NOT(ISERROR(VLOOKUP(Table5[[#This Row],[Section]],TB_notTB,1,FALSE))),"No",LEFT(Table5[[#This Row],[Section]],3)="ETB","PLS",LEFT(Table5[[#This Row],[Section]],1)="7","PDB",NOT(ISBLANK(Table5[[#This Row],[Section]])),"No")</f>
        <v>No</v>
      </c>
    </row>
    <row r="1200" spans="1:13" x14ac:dyDescent="0.25">
      <c r="A1200" s="126" t="s">
        <v>5997</v>
      </c>
      <c r="B1200" s="126" t="s">
        <v>5998</v>
      </c>
      <c r="C1200" s="126" t="s">
        <v>75</v>
      </c>
      <c r="D1200" s="127">
        <v>0.86099999999999999</v>
      </c>
      <c r="E1200" s="128">
        <v>260</v>
      </c>
      <c r="F1200" s="128">
        <v>260</v>
      </c>
      <c r="G1200" s="126" t="s">
        <v>13719</v>
      </c>
      <c r="H1200" s="126" t="s">
        <v>20128</v>
      </c>
      <c r="I1200" s="126" t="s">
        <v>20129</v>
      </c>
      <c r="J1200" s="126" t="s">
        <v>26235</v>
      </c>
      <c r="K1200" s="9">
        <f>_xlfn.IFNA(VLOOKUP(Table5[[#This Row],[Section]],SubSill_Tier,2,FALSE),0)</f>
        <v>0</v>
      </c>
      <c r="L1200" s="9" t="str">
        <f t="shared" si="27"/>
        <v/>
      </c>
      <c r="M1200" s="205" t="str" cm="1">
        <f t="array" ref="M1200">_xlfn.IFS(NOT(ISERROR(VLOOKUP(Table5[[#This Row],[Section]],TB_notTB,1,FALSE))),"No",LEFT(Table5[[#This Row],[Section]],3)="ETB","PLS",LEFT(Table5[[#This Row],[Section]],1)="7","PDB",NOT(ISBLANK(Table5[[#This Row],[Section]])),"No")</f>
        <v>No</v>
      </c>
    </row>
    <row r="1201" spans="1:13" x14ac:dyDescent="0.25">
      <c r="A1201" s="126" t="s">
        <v>5999</v>
      </c>
      <c r="B1201" s="126" t="s">
        <v>27750</v>
      </c>
      <c r="C1201" s="126" t="s">
        <v>75</v>
      </c>
      <c r="D1201" s="127">
        <v>1.0329999999999999</v>
      </c>
      <c r="E1201" s="128">
        <v>198</v>
      </c>
      <c r="F1201" s="128">
        <v>198</v>
      </c>
      <c r="G1201" s="126" t="s">
        <v>13719</v>
      </c>
      <c r="H1201" s="126" t="s">
        <v>20128</v>
      </c>
      <c r="I1201" s="126" t="s">
        <v>20129</v>
      </c>
      <c r="J1201" s="126" t="s">
        <v>26235</v>
      </c>
      <c r="K1201" s="9">
        <f>_xlfn.IFNA(VLOOKUP(Table5[[#This Row],[Section]],SubSill_Tier,2,FALSE),0)</f>
        <v>0</v>
      </c>
      <c r="L1201" s="9" t="str">
        <f t="shared" si="27"/>
        <v/>
      </c>
      <c r="M1201" s="205" t="str" cm="1">
        <f t="array" ref="M1201">_xlfn.IFS(NOT(ISERROR(VLOOKUP(Table5[[#This Row],[Section]],TB_notTB,1,FALSE))),"No",LEFT(Table5[[#This Row],[Section]],3)="ETB","PLS",LEFT(Table5[[#This Row],[Section]],1)="7","PDB",NOT(ISBLANK(Table5[[#This Row],[Section]])),"No")</f>
        <v>No</v>
      </c>
    </row>
    <row r="1202" spans="1:13" x14ac:dyDescent="0.25">
      <c r="A1202" s="126" t="s">
        <v>6000</v>
      </c>
      <c r="B1202" s="126" t="s">
        <v>12510</v>
      </c>
      <c r="C1202" s="126" t="s">
        <v>75</v>
      </c>
      <c r="D1202" s="127">
        <v>0.42499999999999999</v>
      </c>
      <c r="E1202" s="128">
        <v>200</v>
      </c>
      <c r="F1202" s="128">
        <v>200</v>
      </c>
      <c r="G1202" s="126" t="s">
        <v>13719</v>
      </c>
      <c r="H1202" s="126" t="s">
        <v>20128</v>
      </c>
      <c r="I1202" s="126" t="s">
        <v>20129</v>
      </c>
      <c r="J1202" s="126" t="s">
        <v>26235</v>
      </c>
      <c r="K1202" s="9">
        <f>_xlfn.IFNA(VLOOKUP(Table5[[#This Row],[Section]],SubSill_Tier,2,FALSE),0)</f>
        <v>0</v>
      </c>
      <c r="L1202" s="9" t="str">
        <f t="shared" si="27"/>
        <v/>
      </c>
      <c r="M1202" s="205" t="str" cm="1">
        <f t="array" ref="M1202">_xlfn.IFS(NOT(ISERROR(VLOOKUP(Table5[[#This Row],[Section]],TB_notTB,1,FALSE))),"No",LEFT(Table5[[#This Row],[Section]],3)="ETB","PLS",LEFT(Table5[[#This Row],[Section]],1)="7","PDB",NOT(ISBLANK(Table5[[#This Row],[Section]])),"No")</f>
        <v>No</v>
      </c>
    </row>
    <row r="1203" spans="1:13" x14ac:dyDescent="0.25">
      <c r="A1203" s="126" t="s">
        <v>6001</v>
      </c>
      <c r="B1203" s="126" t="s">
        <v>7209</v>
      </c>
      <c r="C1203" s="126" t="s">
        <v>75</v>
      </c>
      <c r="D1203" s="127">
        <v>0.36699999999999999</v>
      </c>
      <c r="E1203" s="128">
        <v>140</v>
      </c>
      <c r="F1203" s="128">
        <v>140</v>
      </c>
      <c r="G1203" s="126" t="s">
        <v>13719</v>
      </c>
      <c r="H1203" s="126" t="s">
        <v>20128</v>
      </c>
      <c r="I1203" s="126" t="s">
        <v>20129</v>
      </c>
      <c r="J1203" s="126" t="s">
        <v>26235</v>
      </c>
      <c r="K1203" s="9">
        <f>_xlfn.IFNA(VLOOKUP(Table5[[#This Row],[Section]],SubSill_Tier,2,FALSE),0)</f>
        <v>0</v>
      </c>
      <c r="L1203" s="9" t="str">
        <f t="shared" si="27"/>
        <v/>
      </c>
      <c r="M1203" s="205" t="str" cm="1">
        <f t="array" ref="M1203">_xlfn.IFS(NOT(ISERROR(VLOOKUP(Table5[[#This Row],[Section]],TB_notTB,1,FALSE))),"No",LEFT(Table5[[#This Row],[Section]],3)="ETB","PLS",LEFT(Table5[[#This Row],[Section]],1)="7","PDB",NOT(ISBLANK(Table5[[#This Row],[Section]])),"No")</f>
        <v>No</v>
      </c>
    </row>
    <row r="1204" spans="1:13" x14ac:dyDescent="0.25">
      <c r="A1204" s="126" t="s">
        <v>11643</v>
      </c>
      <c r="B1204" s="126" t="s">
        <v>27751</v>
      </c>
      <c r="C1204" s="126" t="s">
        <v>75</v>
      </c>
      <c r="D1204" s="127">
        <v>0.42399999999999999</v>
      </c>
      <c r="E1204" s="128">
        <v>200</v>
      </c>
      <c r="F1204" s="128">
        <v>200</v>
      </c>
      <c r="G1204" s="126" t="s">
        <v>13733</v>
      </c>
      <c r="H1204" s="126" t="s">
        <v>20143</v>
      </c>
      <c r="I1204" s="126" t="s">
        <v>20144</v>
      </c>
      <c r="J1204" s="126" t="s">
        <v>26246</v>
      </c>
      <c r="K1204" s="9">
        <f>_xlfn.IFNA(VLOOKUP(Table5[[#This Row],[Section]],SubSill_Tier,2,FALSE),0)</f>
        <v>0</v>
      </c>
      <c r="L1204" s="9" t="str">
        <f t="shared" si="27"/>
        <v/>
      </c>
      <c r="M1204" s="205" t="str" cm="1">
        <f t="array" ref="M1204">_xlfn.IFS(NOT(ISERROR(VLOOKUP(Table5[[#This Row],[Section]],TB_notTB,1,FALSE))),"No",LEFT(Table5[[#This Row],[Section]],3)="ETB","PLS",LEFT(Table5[[#This Row],[Section]],1)="7","PDB",NOT(ISBLANK(Table5[[#This Row],[Section]])),"No")</f>
        <v>No</v>
      </c>
    </row>
    <row r="1205" spans="1:13" x14ac:dyDescent="0.25">
      <c r="A1205" s="126" t="s">
        <v>6003</v>
      </c>
      <c r="B1205" s="126" t="s">
        <v>6004</v>
      </c>
      <c r="C1205" s="126" t="s">
        <v>75</v>
      </c>
      <c r="D1205" s="127">
        <v>2.6320000000000001</v>
      </c>
      <c r="E1205" s="128">
        <v>400</v>
      </c>
      <c r="F1205" s="128">
        <v>400</v>
      </c>
      <c r="G1205" s="126" t="s">
        <v>13719</v>
      </c>
      <c r="H1205" s="126" t="s">
        <v>20128</v>
      </c>
      <c r="I1205" s="126" t="s">
        <v>20129</v>
      </c>
      <c r="J1205" s="126" t="s">
        <v>26236</v>
      </c>
      <c r="K1205" s="9">
        <f>_xlfn.IFNA(VLOOKUP(Table5[[#This Row],[Section]],SubSill_Tier,2,FALSE),0)</f>
        <v>0</v>
      </c>
      <c r="L1205" s="9" t="str">
        <f t="shared" si="27"/>
        <v>Wall</v>
      </c>
      <c r="M1205" s="205" t="str" cm="1">
        <f t="array" ref="M1205">_xlfn.IFS(NOT(ISERROR(VLOOKUP(Table5[[#This Row],[Section]],TB_notTB,1,FALSE))),"No",LEFT(Table5[[#This Row],[Section]],3)="ETB","PLS",LEFT(Table5[[#This Row],[Section]],1)="7","PDB",NOT(ISBLANK(Table5[[#This Row],[Section]])),"No")</f>
        <v>No</v>
      </c>
    </row>
    <row r="1206" spans="1:13" x14ac:dyDescent="0.25">
      <c r="A1206" s="126" t="s">
        <v>6005</v>
      </c>
      <c r="B1206" s="126" t="s">
        <v>6006</v>
      </c>
      <c r="C1206" s="126" t="s">
        <v>75</v>
      </c>
      <c r="D1206" s="127">
        <v>0.55400000000000005</v>
      </c>
      <c r="E1206" s="128">
        <v>260</v>
      </c>
      <c r="F1206" s="128">
        <v>260</v>
      </c>
      <c r="G1206" s="126" t="s">
        <v>13719</v>
      </c>
      <c r="H1206" s="126" t="s">
        <v>20128</v>
      </c>
      <c r="I1206" s="126" t="s">
        <v>20129</v>
      </c>
      <c r="J1206" s="126" t="s">
        <v>26236</v>
      </c>
      <c r="K1206" s="9">
        <f>_xlfn.IFNA(VLOOKUP(Table5[[#This Row],[Section]],SubSill_Tier,2,FALSE),0)</f>
        <v>0</v>
      </c>
      <c r="L1206" s="9" t="str">
        <f t="shared" si="27"/>
        <v/>
      </c>
      <c r="M1206" s="205" t="str" cm="1">
        <f t="array" ref="M1206">_xlfn.IFS(NOT(ISERROR(VLOOKUP(Table5[[#This Row],[Section]],TB_notTB,1,FALSE))),"No",LEFT(Table5[[#This Row],[Section]],3)="ETB","PLS",LEFT(Table5[[#This Row],[Section]],1)="7","PDB",NOT(ISBLANK(Table5[[#This Row],[Section]])),"No")</f>
        <v>No</v>
      </c>
    </row>
    <row r="1207" spans="1:13" x14ac:dyDescent="0.25">
      <c r="A1207" s="126" t="s">
        <v>6007</v>
      </c>
      <c r="B1207" s="126" t="s">
        <v>27752</v>
      </c>
      <c r="C1207" s="126" t="s">
        <v>75</v>
      </c>
      <c r="D1207" s="127">
        <v>0.35699999999999998</v>
      </c>
      <c r="E1207" s="128">
        <v>110</v>
      </c>
      <c r="F1207" s="128">
        <v>110</v>
      </c>
      <c r="G1207" s="126" t="s">
        <v>13719</v>
      </c>
      <c r="H1207" s="126" t="s">
        <v>20128</v>
      </c>
      <c r="I1207" s="126" t="s">
        <v>20129</v>
      </c>
      <c r="J1207" s="126" t="s">
        <v>26235</v>
      </c>
      <c r="K1207" s="9">
        <f>_xlfn.IFNA(VLOOKUP(Table5[[#This Row],[Section]],SubSill_Tier,2,FALSE),0)</f>
        <v>0</v>
      </c>
      <c r="L1207" s="9" t="str">
        <f t="shared" si="27"/>
        <v/>
      </c>
      <c r="M1207" s="205" t="str" cm="1">
        <f t="array" ref="M1207">_xlfn.IFS(NOT(ISERROR(VLOOKUP(Table5[[#This Row],[Section]],TB_notTB,1,FALSE))),"No",LEFT(Table5[[#This Row],[Section]],3)="ETB","PLS",LEFT(Table5[[#This Row],[Section]],1)="7","PDB",NOT(ISBLANK(Table5[[#This Row],[Section]])),"No")</f>
        <v>No</v>
      </c>
    </row>
    <row r="1208" spans="1:13" x14ac:dyDescent="0.25">
      <c r="A1208" s="126" t="s">
        <v>6008</v>
      </c>
      <c r="B1208" s="126" t="s">
        <v>27753</v>
      </c>
      <c r="C1208" s="126" t="s">
        <v>75</v>
      </c>
      <c r="D1208" s="127">
        <v>0.98599999999999999</v>
      </c>
      <c r="E1208" s="128">
        <v>248</v>
      </c>
      <c r="F1208" s="128">
        <v>248</v>
      </c>
      <c r="G1208" s="126" t="s">
        <v>13719</v>
      </c>
      <c r="H1208" s="126" t="s">
        <v>20128</v>
      </c>
      <c r="I1208" s="126" t="s">
        <v>20129</v>
      </c>
      <c r="J1208" s="126" t="s">
        <v>26235</v>
      </c>
      <c r="K1208" s="9">
        <f>_xlfn.IFNA(VLOOKUP(Table5[[#This Row],[Section]],SubSill_Tier,2,FALSE),0)</f>
        <v>0</v>
      </c>
      <c r="L1208" s="9" t="str">
        <f t="shared" si="27"/>
        <v/>
      </c>
      <c r="M1208" s="205" t="str" cm="1">
        <f t="array" ref="M1208">_xlfn.IFS(NOT(ISERROR(VLOOKUP(Table5[[#This Row],[Section]],TB_notTB,1,FALSE))),"No",LEFT(Table5[[#This Row],[Section]],3)="ETB","PLS",LEFT(Table5[[#This Row],[Section]],1)="7","PDB",NOT(ISBLANK(Table5[[#This Row],[Section]])),"No")</f>
        <v>No</v>
      </c>
    </row>
    <row r="1209" spans="1:13" x14ac:dyDescent="0.25">
      <c r="A1209" s="126" t="s">
        <v>6009</v>
      </c>
      <c r="B1209" s="126" t="s">
        <v>17222</v>
      </c>
      <c r="C1209" s="126" t="s">
        <v>75</v>
      </c>
      <c r="D1209" s="127">
        <v>1.0960000000000001</v>
      </c>
      <c r="E1209" s="128">
        <v>328</v>
      </c>
      <c r="F1209" s="128">
        <v>328</v>
      </c>
      <c r="G1209" s="126" t="s">
        <v>13719</v>
      </c>
      <c r="H1209" s="126" t="s">
        <v>20128</v>
      </c>
      <c r="I1209" s="126" t="s">
        <v>20129</v>
      </c>
      <c r="J1209" s="126" t="s">
        <v>26236</v>
      </c>
      <c r="K1209" s="9">
        <f>_xlfn.IFNA(VLOOKUP(Table5[[#This Row],[Section]],SubSill_Tier,2,FALSE),0)</f>
        <v>0</v>
      </c>
      <c r="L1209" s="9" t="str">
        <f t="shared" si="27"/>
        <v/>
      </c>
      <c r="M1209" s="205" t="str" cm="1">
        <f t="array" ref="M1209">_xlfn.IFS(NOT(ISERROR(VLOOKUP(Table5[[#This Row],[Section]],TB_notTB,1,FALSE))),"No",LEFT(Table5[[#This Row],[Section]],3)="ETB","PLS",LEFT(Table5[[#This Row],[Section]],1)="7","PDB",NOT(ISBLANK(Table5[[#This Row],[Section]])),"No")</f>
        <v>No</v>
      </c>
    </row>
    <row r="1210" spans="1:13" x14ac:dyDescent="0.25">
      <c r="A1210" s="126" t="s">
        <v>6010</v>
      </c>
      <c r="B1210" s="126" t="s">
        <v>27754</v>
      </c>
      <c r="C1210" s="126" t="s">
        <v>75</v>
      </c>
      <c r="D1210" s="127">
        <v>1.29</v>
      </c>
      <c r="E1210" s="128">
        <v>197</v>
      </c>
      <c r="F1210" s="128">
        <v>197</v>
      </c>
      <c r="G1210" s="126" t="s">
        <v>13719</v>
      </c>
      <c r="H1210" s="126" t="s">
        <v>20128</v>
      </c>
      <c r="I1210" s="126" t="s">
        <v>20129</v>
      </c>
      <c r="J1210" s="126" t="s">
        <v>26235</v>
      </c>
      <c r="K1210" s="9">
        <f>_xlfn.IFNA(VLOOKUP(Table5[[#This Row],[Section]],SubSill_Tier,2,FALSE),0)</f>
        <v>0</v>
      </c>
      <c r="L1210" s="9" t="str">
        <f t="shared" si="27"/>
        <v/>
      </c>
      <c r="M1210" s="205" t="str" cm="1">
        <f t="array" ref="M1210">_xlfn.IFS(NOT(ISERROR(VLOOKUP(Table5[[#This Row],[Section]],TB_notTB,1,FALSE))),"No",LEFT(Table5[[#This Row],[Section]],3)="ETB","PLS",LEFT(Table5[[#This Row],[Section]],1)="7","PDB",NOT(ISBLANK(Table5[[#This Row],[Section]])),"No")</f>
        <v>No</v>
      </c>
    </row>
    <row r="1211" spans="1:13" x14ac:dyDescent="0.25">
      <c r="A1211" s="126" t="s">
        <v>6011</v>
      </c>
      <c r="B1211" s="126" t="s">
        <v>27755</v>
      </c>
      <c r="C1211" s="126" t="s">
        <v>75</v>
      </c>
      <c r="D1211" s="127">
        <v>0.34599999999999997</v>
      </c>
      <c r="E1211" s="128">
        <v>146</v>
      </c>
      <c r="F1211" s="128">
        <v>146</v>
      </c>
      <c r="G1211" s="126" t="s">
        <v>13719</v>
      </c>
      <c r="H1211" s="126" t="s">
        <v>20128</v>
      </c>
      <c r="I1211" s="126" t="s">
        <v>20129</v>
      </c>
      <c r="J1211" s="126" t="s">
        <v>26235</v>
      </c>
      <c r="K1211" s="9">
        <f>_xlfn.IFNA(VLOOKUP(Table5[[#This Row],[Section]],SubSill_Tier,2,FALSE),0)</f>
        <v>0</v>
      </c>
      <c r="L1211" s="9" t="str">
        <f t="shared" si="27"/>
        <v/>
      </c>
      <c r="M1211" s="205" t="str" cm="1">
        <f t="array" ref="M1211">_xlfn.IFS(NOT(ISERROR(VLOOKUP(Table5[[#This Row],[Section]],TB_notTB,1,FALSE))),"No",LEFT(Table5[[#This Row],[Section]],3)="ETB","PLS",LEFT(Table5[[#This Row],[Section]],1)="7","PDB",NOT(ISBLANK(Table5[[#This Row],[Section]])),"No")</f>
        <v>No</v>
      </c>
    </row>
    <row r="1212" spans="1:13" x14ac:dyDescent="0.25">
      <c r="A1212" s="126" t="s">
        <v>6012</v>
      </c>
      <c r="B1212" s="126" t="s">
        <v>6013</v>
      </c>
      <c r="C1212" s="126" t="s">
        <v>75</v>
      </c>
      <c r="D1212" s="127">
        <v>0.105</v>
      </c>
      <c r="E1212" s="128">
        <v>100</v>
      </c>
      <c r="F1212" s="128">
        <v>100</v>
      </c>
      <c r="G1212" s="126" t="s">
        <v>13719</v>
      </c>
      <c r="H1212" s="126" t="s">
        <v>20128</v>
      </c>
      <c r="I1212" s="126" t="s">
        <v>20129</v>
      </c>
      <c r="J1212" s="126" t="s">
        <v>26235</v>
      </c>
      <c r="K1212" s="9">
        <f>_xlfn.IFNA(VLOOKUP(Table5[[#This Row],[Section]],SubSill_Tier,2,FALSE),0)</f>
        <v>0</v>
      </c>
      <c r="L1212" s="9" t="str">
        <f t="shared" si="27"/>
        <v/>
      </c>
      <c r="M1212" s="205" t="str" cm="1">
        <f t="array" ref="M1212">_xlfn.IFS(NOT(ISERROR(VLOOKUP(Table5[[#This Row],[Section]],TB_notTB,1,FALSE))),"No",LEFT(Table5[[#This Row],[Section]],3)="ETB","PLS",LEFT(Table5[[#This Row],[Section]],1)="7","PDB",NOT(ISBLANK(Table5[[#This Row],[Section]])),"No")</f>
        <v>No</v>
      </c>
    </row>
    <row r="1213" spans="1:13" x14ac:dyDescent="0.25">
      <c r="A1213" s="126" t="s">
        <v>6014</v>
      </c>
      <c r="B1213" s="126" t="s">
        <v>7591</v>
      </c>
      <c r="C1213" s="126" t="s">
        <v>75</v>
      </c>
      <c r="D1213" s="127">
        <v>0.83</v>
      </c>
      <c r="E1213" s="128">
        <v>158</v>
      </c>
      <c r="F1213" s="128">
        <v>158</v>
      </c>
      <c r="G1213" s="126" t="s">
        <v>13719</v>
      </c>
      <c r="H1213" s="126" t="s">
        <v>20128</v>
      </c>
      <c r="I1213" s="126" t="s">
        <v>20129</v>
      </c>
      <c r="J1213" s="126" t="s">
        <v>26235</v>
      </c>
      <c r="K1213" s="9">
        <f>_xlfn.IFNA(VLOOKUP(Table5[[#This Row],[Section]],SubSill_Tier,2,FALSE),0)</f>
        <v>0</v>
      </c>
      <c r="L1213" s="9" t="str">
        <f t="shared" si="27"/>
        <v/>
      </c>
      <c r="M1213" s="205" t="str" cm="1">
        <f t="array" ref="M1213">_xlfn.IFS(NOT(ISERROR(VLOOKUP(Table5[[#This Row],[Section]],TB_notTB,1,FALSE))),"No",LEFT(Table5[[#This Row],[Section]],3)="ETB","PLS",LEFT(Table5[[#This Row],[Section]],1)="7","PDB",NOT(ISBLANK(Table5[[#This Row],[Section]])),"No")</f>
        <v>No</v>
      </c>
    </row>
    <row r="1214" spans="1:13" x14ac:dyDescent="0.25">
      <c r="A1214" s="126" t="s">
        <v>6015</v>
      </c>
      <c r="B1214" s="126" t="s">
        <v>27756</v>
      </c>
      <c r="C1214" s="126" t="s">
        <v>75</v>
      </c>
      <c r="D1214" s="127">
        <v>1.208</v>
      </c>
      <c r="E1214" s="128">
        <v>158</v>
      </c>
      <c r="F1214" s="128">
        <v>158</v>
      </c>
      <c r="G1214" s="126" t="s">
        <v>13719</v>
      </c>
      <c r="H1214" s="126" t="s">
        <v>20128</v>
      </c>
      <c r="I1214" s="126" t="s">
        <v>20129</v>
      </c>
      <c r="J1214" s="126" t="s">
        <v>26235</v>
      </c>
      <c r="K1214" s="9">
        <f>_xlfn.IFNA(VLOOKUP(Table5[[#This Row],[Section]],SubSill_Tier,2,FALSE),0)</f>
        <v>0</v>
      </c>
      <c r="L1214" s="9" t="str">
        <f t="shared" si="27"/>
        <v>Wall</v>
      </c>
      <c r="M1214" s="205" t="str" cm="1">
        <f t="array" ref="M1214">_xlfn.IFS(NOT(ISERROR(VLOOKUP(Table5[[#This Row],[Section]],TB_notTB,1,FALSE))),"No",LEFT(Table5[[#This Row],[Section]],3)="ETB","PLS",LEFT(Table5[[#This Row],[Section]],1)="7","PDB",NOT(ISBLANK(Table5[[#This Row],[Section]])),"No")</f>
        <v>No</v>
      </c>
    </row>
    <row r="1215" spans="1:13" x14ac:dyDescent="0.25">
      <c r="A1215" s="126" t="s">
        <v>6016</v>
      </c>
      <c r="B1215" s="126" t="s">
        <v>17222</v>
      </c>
      <c r="C1215" s="126" t="s">
        <v>75</v>
      </c>
      <c r="D1215" s="127">
        <v>0.70799999999999996</v>
      </c>
      <c r="E1215" s="128">
        <v>179</v>
      </c>
      <c r="F1215" s="128">
        <v>179</v>
      </c>
      <c r="G1215" s="126" t="s">
        <v>13719</v>
      </c>
      <c r="H1215" s="126" t="s">
        <v>20128</v>
      </c>
      <c r="I1215" s="126" t="s">
        <v>20129</v>
      </c>
      <c r="J1215" s="126" t="s">
        <v>26236</v>
      </c>
      <c r="K1215" s="9">
        <f>_xlfn.IFNA(VLOOKUP(Table5[[#This Row],[Section]],SubSill_Tier,2,FALSE),0)</f>
        <v>0</v>
      </c>
      <c r="L1215" s="9" t="str">
        <f t="shared" si="27"/>
        <v/>
      </c>
      <c r="M1215" s="205" t="str" cm="1">
        <f t="array" ref="M1215">_xlfn.IFS(NOT(ISERROR(VLOOKUP(Table5[[#This Row],[Section]],TB_notTB,1,FALSE))),"No",LEFT(Table5[[#This Row],[Section]],3)="ETB","PLS",LEFT(Table5[[#This Row],[Section]],1)="7","PDB",NOT(ISBLANK(Table5[[#This Row],[Section]])),"No")</f>
        <v>No</v>
      </c>
    </row>
    <row r="1216" spans="1:13" x14ac:dyDescent="0.25">
      <c r="A1216" s="126" t="s">
        <v>6017</v>
      </c>
      <c r="B1216" s="126" t="s">
        <v>27757</v>
      </c>
      <c r="C1216" s="126" t="s">
        <v>75</v>
      </c>
      <c r="D1216" s="127">
        <v>1.532</v>
      </c>
      <c r="E1216" s="128">
        <v>198</v>
      </c>
      <c r="F1216" s="128">
        <v>198</v>
      </c>
      <c r="G1216" s="126" t="s">
        <v>13719</v>
      </c>
      <c r="H1216" s="126" t="s">
        <v>20128</v>
      </c>
      <c r="I1216" s="126" t="s">
        <v>20129</v>
      </c>
      <c r="J1216" s="126" t="s">
        <v>26236</v>
      </c>
      <c r="K1216" s="9">
        <f>_xlfn.IFNA(VLOOKUP(Table5[[#This Row],[Section]],SubSill_Tier,2,FALSE),0)</f>
        <v>0</v>
      </c>
      <c r="L1216" s="9" t="str">
        <f t="shared" si="27"/>
        <v/>
      </c>
      <c r="M1216" s="205" t="str" cm="1">
        <f t="array" ref="M1216">_xlfn.IFS(NOT(ISERROR(VLOOKUP(Table5[[#This Row],[Section]],TB_notTB,1,FALSE))),"No",LEFT(Table5[[#This Row],[Section]],3)="ETB","PLS",LEFT(Table5[[#This Row],[Section]],1)="7","PDB",NOT(ISBLANK(Table5[[#This Row],[Section]])),"No")</f>
        <v>No</v>
      </c>
    </row>
    <row r="1217" spans="1:13" x14ac:dyDescent="0.25">
      <c r="A1217" s="126" t="s">
        <v>6018</v>
      </c>
      <c r="B1217" s="126" t="s">
        <v>27758</v>
      </c>
      <c r="C1217" s="126" t="s">
        <v>75</v>
      </c>
      <c r="D1217" s="127">
        <v>0.78800000000000003</v>
      </c>
      <c r="E1217" s="128">
        <v>198</v>
      </c>
      <c r="F1217" s="128">
        <v>198</v>
      </c>
      <c r="G1217" s="126" t="s">
        <v>13719</v>
      </c>
      <c r="H1217" s="126" t="s">
        <v>20128</v>
      </c>
      <c r="I1217" s="126" t="s">
        <v>20129</v>
      </c>
      <c r="J1217" s="126" t="s">
        <v>26235</v>
      </c>
      <c r="K1217" s="9">
        <f>_xlfn.IFNA(VLOOKUP(Table5[[#This Row],[Section]],SubSill_Tier,2,FALSE),0)</f>
        <v>0</v>
      </c>
      <c r="L1217" s="9" t="str">
        <f t="shared" si="27"/>
        <v/>
      </c>
      <c r="M1217" s="205" t="str" cm="1">
        <f t="array" ref="M1217">_xlfn.IFS(NOT(ISERROR(VLOOKUP(Table5[[#This Row],[Section]],TB_notTB,1,FALSE))),"No",LEFT(Table5[[#This Row],[Section]],3)="ETB","PLS",LEFT(Table5[[#This Row],[Section]],1)="7","PDB",NOT(ISBLANK(Table5[[#This Row],[Section]])),"No")</f>
        <v>No</v>
      </c>
    </row>
    <row r="1218" spans="1:13" x14ac:dyDescent="0.25">
      <c r="A1218" s="126" t="s">
        <v>6019</v>
      </c>
      <c r="B1218" s="126" t="s">
        <v>27759</v>
      </c>
      <c r="C1218" s="126" t="s">
        <v>75</v>
      </c>
      <c r="D1218" s="127">
        <v>1.04</v>
      </c>
      <c r="E1218" s="128">
        <v>198</v>
      </c>
      <c r="F1218" s="128">
        <v>198</v>
      </c>
      <c r="G1218" s="126" t="s">
        <v>13719</v>
      </c>
      <c r="H1218" s="126" t="s">
        <v>20128</v>
      </c>
      <c r="I1218" s="126" t="s">
        <v>20129</v>
      </c>
      <c r="J1218" s="126" t="s">
        <v>26235</v>
      </c>
      <c r="K1218" s="9">
        <f>_xlfn.IFNA(VLOOKUP(Table5[[#This Row],[Section]],SubSill_Tier,2,FALSE),0)</f>
        <v>0</v>
      </c>
      <c r="L1218" s="9" t="str">
        <f t="shared" ref="L1218:L1281" si="28">IFERROR(IF(LEFT(G1218,2)="AI",IF(_xlfn.NUMBERVALUE(IFERROR(LEFT(IF(ISERROR(FIND("X",UPPER(B1218))),UPPER(B1218),RIGHT(UPPER(B1218),LEN(UPPER(B1218))-FIND("~",SUBSTITUTE(UPPER(B1218),"X","~",LEN(UPPER(B1218))-LEN(SUBSTITUTE(UPPER(B1218),"X","")))))),FIND(" ",IF(ISERROR(FIND("X",UPPER(B1218))),UPPER(B1218),RIGHT(UPPER(B1218),LEN(UPPER(B1218))-FIND("~",SUBSTITUTE(UPPER(B1218),"X","~",LEN(UPPER(B1218))-LEN(SUBSTITUTE(UPPER(B1218),"X","")))))),1)-1),IF(ISERROR(FIND("X",UPPER(B1218))),UPPER(B1218),RIGHT(UPPER(B1218),LEN(UPPER(B1218))-FIND("~",SUBSTITUTE(UPPER(B1218),"X","~",LEN(UPPER(B1218))-LEN(SUBSTITUTE(UPPER(B1218),"X",""))))))),".")&gt;=5,"Wall",""),""),"")</f>
        <v/>
      </c>
      <c r="M1218" s="205" t="str" cm="1">
        <f t="array" ref="M1218">_xlfn.IFS(NOT(ISERROR(VLOOKUP(Table5[[#This Row],[Section]],TB_notTB,1,FALSE))),"No",LEFT(Table5[[#This Row],[Section]],3)="ETB","PLS",LEFT(Table5[[#This Row],[Section]],1)="7","PDB",NOT(ISBLANK(Table5[[#This Row],[Section]])),"No")</f>
        <v>No</v>
      </c>
    </row>
    <row r="1219" spans="1:13" x14ac:dyDescent="0.25">
      <c r="A1219" s="126" t="s">
        <v>6020</v>
      </c>
      <c r="B1219" s="126" t="s">
        <v>27760</v>
      </c>
      <c r="C1219" s="126" t="s">
        <v>75</v>
      </c>
      <c r="D1219" s="127">
        <v>2.7469999999999999</v>
      </c>
      <c r="E1219" s="128">
        <v>348</v>
      </c>
      <c r="F1219" s="128">
        <v>348</v>
      </c>
      <c r="G1219" s="126" t="s">
        <v>13719</v>
      </c>
      <c r="H1219" s="126" t="s">
        <v>20128</v>
      </c>
      <c r="I1219" s="126" t="s">
        <v>20129</v>
      </c>
      <c r="J1219" s="126" t="s">
        <v>26235</v>
      </c>
      <c r="K1219" s="9">
        <f>_xlfn.IFNA(VLOOKUP(Table5[[#This Row],[Section]],SubSill_Tier,2,FALSE),0)</f>
        <v>0</v>
      </c>
      <c r="L1219" s="9" t="str">
        <f t="shared" si="28"/>
        <v/>
      </c>
      <c r="M1219" s="205" t="str" cm="1">
        <f t="array" ref="M1219">_xlfn.IFS(NOT(ISERROR(VLOOKUP(Table5[[#This Row],[Section]],TB_notTB,1,FALSE))),"No",LEFT(Table5[[#This Row],[Section]],3)="ETB","PLS",LEFT(Table5[[#This Row],[Section]],1)="7","PDB",NOT(ISBLANK(Table5[[#This Row],[Section]])),"No")</f>
        <v>No</v>
      </c>
    </row>
    <row r="1220" spans="1:13" x14ac:dyDescent="0.25">
      <c r="A1220" s="126" t="s">
        <v>6021</v>
      </c>
      <c r="B1220" s="126" t="s">
        <v>7465</v>
      </c>
      <c r="C1220" s="126" t="s">
        <v>75</v>
      </c>
      <c r="D1220" s="127">
        <v>2.504</v>
      </c>
      <c r="E1220" s="128">
        <v>318</v>
      </c>
      <c r="F1220" s="128">
        <v>318</v>
      </c>
      <c r="G1220" s="126" t="s">
        <v>13719</v>
      </c>
      <c r="H1220" s="126" t="s">
        <v>20128</v>
      </c>
      <c r="I1220" s="126" t="s">
        <v>20129</v>
      </c>
      <c r="J1220" s="126" t="s">
        <v>26235</v>
      </c>
      <c r="K1220" s="9">
        <f>_xlfn.IFNA(VLOOKUP(Table5[[#This Row],[Section]],SubSill_Tier,2,FALSE),0)</f>
        <v>0</v>
      </c>
      <c r="L1220" s="9" t="str">
        <f t="shared" si="28"/>
        <v>Wall</v>
      </c>
      <c r="M1220" s="205" t="str" cm="1">
        <f t="array" ref="M1220">_xlfn.IFS(NOT(ISERROR(VLOOKUP(Table5[[#This Row],[Section]],TB_notTB,1,FALSE))),"No",LEFT(Table5[[#This Row],[Section]],3)="ETB","PLS",LEFT(Table5[[#This Row],[Section]],1)="7","PDB",NOT(ISBLANK(Table5[[#This Row],[Section]])),"No")</f>
        <v>No</v>
      </c>
    </row>
    <row r="1221" spans="1:13" x14ac:dyDescent="0.25">
      <c r="A1221" s="126" t="s">
        <v>6022</v>
      </c>
      <c r="B1221" s="126" t="s">
        <v>29457</v>
      </c>
      <c r="C1221" s="126" t="s">
        <v>75</v>
      </c>
      <c r="D1221" s="127">
        <v>4.0709999999999997</v>
      </c>
      <c r="E1221" s="128">
        <v>317</v>
      </c>
      <c r="F1221" s="128">
        <v>317</v>
      </c>
      <c r="G1221" s="126" t="s">
        <v>13719</v>
      </c>
      <c r="H1221" s="126" t="s">
        <v>20128</v>
      </c>
      <c r="I1221" s="126" t="s">
        <v>20129</v>
      </c>
      <c r="J1221" s="126" t="s">
        <v>26240</v>
      </c>
      <c r="K1221" s="9">
        <f>_xlfn.IFNA(VLOOKUP(Table5[[#This Row],[Section]],SubSill_Tier,2,FALSE),0)</f>
        <v>0</v>
      </c>
      <c r="L1221" s="9" t="str">
        <f t="shared" si="28"/>
        <v>Wall</v>
      </c>
      <c r="M1221" s="205" t="str" cm="1">
        <f t="array" ref="M1221">_xlfn.IFS(NOT(ISERROR(VLOOKUP(Table5[[#This Row],[Section]],TB_notTB,1,FALSE))),"No",LEFT(Table5[[#This Row],[Section]],3)="ETB","PLS",LEFT(Table5[[#This Row],[Section]],1)="7","PDB",NOT(ISBLANK(Table5[[#This Row],[Section]])),"No")</f>
        <v>No</v>
      </c>
    </row>
    <row r="1222" spans="1:13" x14ac:dyDescent="0.25">
      <c r="A1222" s="126" t="s">
        <v>6023</v>
      </c>
      <c r="B1222" s="126" t="s">
        <v>27761</v>
      </c>
      <c r="C1222" s="126" t="s">
        <v>75</v>
      </c>
      <c r="D1222" s="127">
        <v>4.2759999999999998</v>
      </c>
      <c r="E1222" s="128">
        <v>407</v>
      </c>
      <c r="F1222" s="128">
        <v>407</v>
      </c>
      <c r="G1222" s="126" t="s">
        <v>13719</v>
      </c>
      <c r="H1222" s="126" t="s">
        <v>20128</v>
      </c>
      <c r="I1222" s="126" t="s">
        <v>20129</v>
      </c>
      <c r="J1222" s="126" t="s">
        <v>26238</v>
      </c>
      <c r="K1222" s="9">
        <f>_xlfn.IFNA(VLOOKUP(Table5[[#This Row],[Section]],SubSill_Tier,2,FALSE),0)</f>
        <v>0</v>
      </c>
      <c r="L1222" s="9" t="str">
        <f t="shared" si="28"/>
        <v/>
      </c>
      <c r="M1222" s="205" t="str" cm="1">
        <f t="array" ref="M1222">_xlfn.IFS(NOT(ISERROR(VLOOKUP(Table5[[#This Row],[Section]],TB_notTB,1,FALSE))),"No",LEFT(Table5[[#This Row],[Section]],3)="ETB","PLS",LEFT(Table5[[#This Row],[Section]],1)="7","PDB",NOT(ISBLANK(Table5[[#This Row],[Section]])),"No")</f>
        <v>No</v>
      </c>
    </row>
    <row r="1223" spans="1:13" x14ac:dyDescent="0.25">
      <c r="A1223" s="126" t="s">
        <v>6024</v>
      </c>
      <c r="B1223" s="126" t="s">
        <v>27762</v>
      </c>
      <c r="C1223" s="126" t="s">
        <v>75</v>
      </c>
      <c r="D1223" s="127">
        <v>4.1680000000000001</v>
      </c>
      <c r="E1223" s="128">
        <v>397</v>
      </c>
      <c r="F1223" s="128">
        <v>397</v>
      </c>
      <c r="G1223" s="126" t="s">
        <v>13719</v>
      </c>
      <c r="H1223" s="126" t="s">
        <v>20128</v>
      </c>
      <c r="I1223" s="126" t="s">
        <v>20129</v>
      </c>
      <c r="J1223" s="126" t="s">
        <v>26240</v>
      </c>
      <c r="K1223" s="9">
        <f>_xlfn.IFNA(VLOOKUP(Table5[[#This Row],[Section]],SubSill_Tier,2,FALSE),0)</f>
        <v>0</v>
      </c>
      <c r="L1223" s="9" t="str">
        <f t="shared" si="28"/>
        <v/>
      </c>
      <c r="M1223" s="205" t="str" cm="1">
        <f t="array" ref="M1223">_xlfn.IFS(NOT(ISERROR(VLOOKUP(Table5[[#This Row],[Section]],TB_notTB,1,FALSE))),"No",LEFT(Table5[[#This Row],[Section]],3)="ETB","PLS",LEFT(Table5[[#This Row],[Section]],1)="7","PDB",NOT(ISBLANK(Table5[[#This Row],[Section]])),"No")</f>
        <v>No</v>
      </c>
    </row>
    <row r="1224" spans="1:13" x14ac:dyDescent="0.25">
      <c r="A1224" s="126" t="s">
        <v>6025</v>
      </c>
      <c r="B1224" s="126" t="s">
        <v>27763</v>
      </c>
      <c r="C1224" s="126" t="s">
        <v>75</v>
      </c>
      <c r="D1224" s="127">
        <v>5.6909999999999998</v>
      </c>
      <c r="E1224" s="128">
        <v>437</v>
      </c>
      <c r="F1224" s="128">
        <v>437</v>
      </c>
      <c r="G1224" s="126" t="s">
        <v>13719</v>
      </c>
      <c r="H1224" s="126" t="s">
        <v>20141</v>
      </c>
      <c r="I1224" s="126" t="s">
        <v>20142</v>
      </c>
      <c r="J1224" s="126" t="s">
        <v>26244</v>
      </c>
      <c r="K1224" s="9">
        <f>_xlfn.IFNA(VLOOKUP(Table5[[#This Row],[Section]],SubSill_Tier,2,FALSE),0)</f>
        <v>0</v>
      </c>
      <c r="L1224" s="9" t="str">
        <f t="shared" si="28"/>
        <v/>
      </c>
      <c r="M1224" s="205" t="str" cm="1">
        <f t="array" ref="M1224">_xlfn.IFS(NOT(ISERROR(VLOOKUP(Table5[[#This Row],[Section]],TB_notTB,1,FALSE))),"No",LEFT(Table5[[#This Row],[Section]],3)="ETB","PLS",LEFT(Table5[[#This Row],[Section]],1)="7","PDB",NOT(ISBLANK(Table5[[#This Row],[Section]])),"No")</f>
        <v>No</v>
      </c>
    </row>
    <row r="1225" spans="1:13" x14ac:dyDescent="0.25">
      <c r="A1225" s="126" t="s">
        <v>6026</v>
      </c>
      <c r="B1225" s="126" t="s">
        <v>29096</v>
      </c>
      <c r="C1225" s="126" t="s">
        <v>75</v>
      </c>
      <c r="D1225" s="127">
        <v>1.266</v>
      </c>
      <c r="E1225" s="128">
        <v>316</v>
      </c>
      <c r="F1225" s="128">
        <v>316</v>
      </c>
      <c r="G1225" s="126" t="s">
        <v>13719</v>
      </c>
      <c r="H1225" s="126" t="s">
        <v>20128</v>
      </c>
      <c r="I1225" s="126" t="s">
        <v>20129</v>
      </c>
      <c r="J1225" s="126" t="s">
        <v>26235</v>
      </c>
      <c r="K1225" s="9">
        <f>_xlfn.IFNA(VLOOKUP(Table5[[#This Row],[Section]],SubSill_Tier,2,FALSE),0)</f>
        <v>0</v>
      </c>
      <c r="L1225" s="9" t="str">
        <f t="shared" si="28"/>
        <v/>
      </c>
      <c r="M1225" s="205" t="str" cm="1">
        <f t="array" ref="M1225">_xlfn.IFS(NOT(ISERROR(VLOOKUP(Table5[[#This Row],[Section]],TB_notTB,1,FALSE))),"No",LEFT(Table5[[#This Row],[Section]],3)="ETB","PLS",LEFT(Table5[[#This Row],[Section]],1)="7","PDB",NOT(ISBLANK(Table5[[#This Row],[Section]])),"No")</f>
        <v>No</v>
      </c>
    </row>
    <row r="1226" spans="1:13" x14ac:dyDescent="0.25">
      <c r="A1226" s="126" t="s">
        <v>6027</v>
      </c>
      <c r="B1226" s="126" t="s">
        <v>17222</v>
      </c>
      <c r="C1226" s="126" t="s">
        <v>75</v>
      </c>
      <c r="D1226" s="127">
        <v>3.2130000000000001</v>
      </c>
      <c r="E1226" s="128">
        <v>306</v>
      </c>
      <c r="F1226" s="128">
        <v>306</v>
      </c>
      <c r="G1226" s="126" t="s">
        <v>13719</v>
      </c>
      <c r="H1226" s="126" t="s">
        <v>20128</v>
      </c>
      <c r="I1226" s="126" t="s">
        <v>20129</v>
      </c>
      <c r="J1226" s="126" t="s">
        <v>26238</v>
      </c>
      <c r="K1226" s="9">
        <f>_xlfn.IFNA(VLOOKUP(Table5[[#This Row],[Section]],SubSill_Tier,2,FALSE),0)</f>
        <v>0</v>
      </c>
      <c r="L1226" s="9" t="str">
        <f t="shared" si="28"/>
        <v/>
      </c>
      <c r="M1226" s="205" t="str" cm="1">
        <f t="array" ref="M1226">_xlfn.IFS(NOT(ISERROR(VLOOKUP(Table5[[#This Row],[Section]],TB_notTB,1,FALSE))),"No",LEFT(Table5[[#This Row],[Section]],3)="ETB","PLS",LEFT(Table5[[#This Row],[Section]],1)="7","PDB",NOT(ISBLANK(Table5[[#This Row],[Section]])),"No")</f>
        <v>No</v>
      </c>
    </row>
    <row r="1227" spans="1:13" x14ac:dyDescent="0.25">
      <c r="A1227" s="126" t="s">
        <v>6028</v>
      </c>
      <c r="B1227" s="126" t="s">
        <v>17222</v>
      </c>
      <c r="C1227" s="126" t="s">
        <v>75</v>
      </c>
      <c r="D1227" s="127">
        <v>1.468</v>
      </c>
      <c r="E1227" s="128">
        <v>280</v>
      </c>
      <c r="F1227" s="128">
        <v>280</v>
      </c>
      <c r="G1227" s="126" t="s">
        <v>13719</v>
      </c>
      <c r="H1227" s="126" t="s">
        <v>20128</v>
      </c>
      <c r="I1227" s="126" t="s">
        <v>20129</v>
      </c>
      <c r="J1227" s="126" t="s">
        <v>26236</v>
      </c>
      <c r="K1227" s="9">
        <f>_xlfn.IFNA(VLOOKUP(Table5[[#This Row],[Section]],SubSill_Tier,2,FALSE),0)</f>
        <v>0</v>
      </c>
      <c r="L1227" s="9" t="str">
        <f t="shared" si="28"/>
        <v/>
      </c>
      <c r="M1227" s="205" t="str" cm="1">
        <f t="array" ref="M1227">_xlfn.IFS(NOT(ISERROR(VLOOKUP(Table5[[#This Row],[Section]],TB_notTB,1,FALSE))),"No",LEFT(Table5[[#This Row],[Section]],3)="ETB","PLS",LEFT(Table5[[#This Row],[Section]],1)="7","PDB",NOT(ISBLANK(Table5[[#This Row],[Section]])),"No")</f>
        <v>No</v>
      </c>
    </row>
    <row r="1228" spans="1:13" x14ac:dyDescent="0.25">
      <c r="A1228" s="126" t="s">
        <v>29097</v>
      </c>
      <c r="B1228" s="126" t="s">
        <v>29098</v>
      </c>
      <c r="C1228" s="126" t="s">
        <v>75</v>
      </c>
      <c r="D1228" s="127">
        <v>1.151</v>
      </c>
      <c r="E1228" s="128">
        <v>178</v>
      </c>
      <c r="F1228" s="128">
        <v>178</v>
      </c>
      <c r="G1228" s="126" t="s">
        <v>13719</v>
      </c>
      <c r="H1228" s="126" t="s">
        <v>20128</v>
      </c>
      <c r="I1228" s="126" t="s">
        <v>20129</v>
      </c>
      <c r="J1228" s="126" t="s">
        <v>26235</v>
      </c>
      <c r="K1228" s="9">
        <f>_xlfn.IFNA(VLOOKUP(Table5[[#This Row],[Section]],SubSill_Tier,2,FALSE),0)</f>
        <v>0</v>
      </c>
      <c r="L1228" s="9" t="str">
        <f t="shared" si="28"/>
        <v>Wall</v>
      </c>
      <c r="M1228" s="205" t="str" cm="1">
        <f t="array" ref="M1228">_xlfn.IFS(NOT(ISERROR(VLOOKUP(Table5[[#This Row],[Section]],TB_notTB,1,FALSE))),"No",LEFT(Table5[[#This Row],[Section]],3)="ETB","PLS",LEFT(Table5[[#This Row],[Section]],1)="7","PDB",NOT(ISBLANK(Table5[[#This Row],[Section]])),"No")</f>
        <v>No</v>
      </c>
    </row>
    <row r="1229" spans="1:13" x14ac:dyDescent="0.25">
      <c r="A1229" s="126" t="s">
        <v>6029</v>
      </c>
      <c r="B1229" s="126" t="s">
        <v>27764</v>
      </c>
      <c r="C1229" s="126" t="s">
        <v>75</v>
      </c>
      <c r="D1229" s="127">
        <v>4.6159999999999997</v>
      </c>
      <c r="E1229" s="128">
        <v>437</v>
      </c>
      <c r="F1229" s="128">
        <v>437</v>
      </c>
      <c r="G1229" s="126" t="s">
        <v>13719</v>
      </c>
      <c r="H1229" s="126" t="s">
        <v>20128</v>
      </c>
      <c r="I1229" s="126" t="s">
        <v>20129</v>
      </c>
      <c r="J1229" s="126" t="s">
        <v>26240</v>
      </c>
      <c r="K1229" s="9">
        <f>_xlfn.IFNA(VLOOKUP(Table5[[#This Row],[Section]],SubSill_Tier,2,FALSE),0)</f>
        <v>0</v>
      </c>
      <c r="L1229" s="9" t="str">
        <f t="shared" si="28"/>
        <v/>
      </c>
      <c r="M1229" s="205" t="str" cm="1">
        <f t="array" ref="M1229">_xlfn.IFS(NOT(ISERROR(VLOOKUP(Table5[[#This Row],[Section]],TB_notTB,1,FALSE))),"No",LEFT(Table5[[#This Row],[Section]],3)="ETB","PLS",LEFT(Table5[[#This Row],[Section]],1)="7","PDB",NOT(ISBLANK(Table5[[#This Row],[Section]])),"No")</f>
        <v>No</v>
      </c>
    </row>
    <row r="1230" spans="1:13" x14ac:dyDescent="0.25">
      <c r="A1230" s="126" t="s">
        <v>6030</v>
      </c>
      <c r="B1230" s="126" t="s">
        <v>6031</v>
      </c>
      <c r="C1230" s="126" t="s">
        <v>75</v>
      </c>
      <c r="D1230" s="127">
        <v>0.17599999999999999</v>
      </c>
      <c r="E1230" s="128">
        <v>100</v>
      </c>
      <c r="F1230" s="128">
        <v>100</v>
      </c>
      <c r="G1230" s="126" t="s">
        <v>13720</v>
      </c>
      <c r="H1230" s="126" t="s">
        <v>20130</v>
      </c>
      <c r="I1230" s="126" t="s">
        <v>20131</v>
      </c>
      <c r="J1230" s="126" t="s">
        <v>26235</v>
      </c>
      <c r="K1230" s="9">
        <f>_xlfn.IFNA(VLOOKUP(Table5[[#This Row],[Section]],SubSill_Tier,2,FALSE),0)</f>
        <v>0</v>
      </c>
      <c r="L1230" s="9" t="str">
        <f t="shared" si="28"/>
        <v/>
      </c>
      <c r="M1230" s="205" t="str" cm="1">
        <f t="array" ref="M1230">_xlfn.IFS(NOT(ISERROR(VLOOKUP(Table5[[#This Row],[Section]],TB_notTB,1,FALSE))),"No",LEFT(Table5[[#This Row],[Section]],3)="ETB","PLS",LEFT(Table5[[#This Row],[Section]],1)="7","PDB",NOT(ISBLANK(Table5[[#This Row],[Section]])),"No")</f>
        <v>No</v>
      </c>
    </row>
    <row r="1231" spans="1:13" x14ac:dyDescent="0.25">
      <c r="A1231" s="126" t="s">
        <v>6032</v>
      </c>
      <c r="B1231" s="126" t="s">
        <v>6033</v>
      </c>
      <c r="C1231" s="126" t="s">
        <v>75</v>
      </c>
      <c r="D1231" s="127">
        <v>0.159</v>
      </c>
      <c r="E1231" s="128">
        <v>100</v>
      </c>
      <c r="F1231" s="128">
        <v>100</v>
      </c>
      <c r="G1231" s="126" t="s">
        <v>13720</v>
      </c>
      <c r="H1231" s="126" t="s">
        <v>20130</v>
      </c>
      <c r="I1231" s="126" t="s">
        <v>20131</v>
      </c>
      <c r="J1231" s="126" t="s">
        <v>26235</v>
      </c>
      <c r="K1231" s="9">
        <f>_xlfn.IFNA(VLOOKUP(Table5[[#This Row],[Section]],SubSill_Tier,2,FALSE),0)</f>
        <v>0</v>
      </c>
      <c r="L1231" s="9" t="str">
        <f t="shared" si="28"/>
        <v/>
      </c>
      <c r="M1231" s="205" t="str" cm="1">
        <f t="array" ref="M1231">_xlfn.IFS(NOT(ISERROR(VLOOKUP(Table5[[#This Row],[Section]],TB_notTB,1,FALSE))),"No",LEFT(Table5[[#This Row],[Section]],3)="ETB","PLS",LEFT(Table5[[#This Row],[Section]],1)="7","PDB",NOT(ISBLANK(Table5[[#This Row],[Section]])),"No")</f>
        <v>No</v>
      </c>
    </row>
    <row r="1232" spans="1:13" x14ac:dyDescent="0.25">
      <c r="A1232" s="126" t="s">
        <v>6034</v>
      </c>
      <c r="B1232" s="126" t="s">
        <v>27765</v>
      </c>
      <c r="C1232" s="126" t="s">
        <v>75</v>
      </c>
      <c r="D1232" s="127">
        <v>0.34</v>
      </c>
      <c r="E1232" s="128">
        <v>100</v>
      </c>
      <c r="F1232" s="128">
        <v>100</v>
      </c>
      <c r="G1232" s="126" t="s">
        <v>13720</v>
      </c>
      <c r="H1232" s="126" t="s">
        <v>20130</v>
      </c>
      <c r="I1232" s="126" t="s">
        <v>20131</v>
      </c>
      <c r="J1232" s="126" t="s">
        <v>26235</v>
      </c>
      <c r="K1232" s="9">
        <f>_xlfn.IFNA(VLOOKUP(Table5[[#This Row],[Section]],SubSill_Tier,2,FALSE),0)</f>
        <v>0</v>
      </c>
      <c r="L1232" s="9" t="str">
        <f t="shared" si="28"/>
        <v/>
      </c>
      <c r="M1232" s="205" t="str" cm="1">
        <f t="array" ref="M1232">_xlfn.IFS(NOT(ISERROR(VLOOKUP(Table5[[#This Row],[Section]],TB_notTB,1,FALSE))),"No",LEFT(Table5[[#This Row],[Section]],3)="ETB","PLS",LEFT(Table5[[#This Row],[Section]],1)="7","PDB",NOT(ISBLANK(Table5[[#This Row],[Section]])),"No")</f>
        <v>No</v>
      </c>
    </row>
    <row r="1233" spans="1:13" x14ac:dyDescent="0.25">
      <c r="A1233" s="126" t="s">
        <v>6035</v>
      </c>
      <c r="B1233" s="126" t="s">
        <v>17222</v>
      </c>
      <c r="C1233" s="126" t="s">
        <v>75</v>
      </c>
      <c r="D1233" s="127">
        <v>0.27900000000000003</v>
      </c>
      <c r="E1233" s="128">
        <v>100</v>
      </c>
      <c r="F1233" s="128">
        <v>100</v>
      </c>
      <c r="G1233" s="126" t="s">
        <v>13720</v>
      </c>
      <c r="H1233" s="126" t="s">
        <v>20130</v>
      </c>
      <c r="I1233" s="126" t="s">
        <v>20131</v>
      </c>
      <c r="J1233" s="126" t="s">
        <v>26236</v>
      </c>
      <c r="K1233" s="9">
        <f>_xlfn.IFNA(VLOOKUP(Table5[[#This Row],[Section]],SubSill_Tier,2,FALSE),0)</f>
        <v>0</v>
      </c>
      <c r="L1233" s="9" t="str">
        <f t="shared" si="28"/>
        <v/>
      </c>
      <c r="M1233" s="205" t="str" cm="1">
        <f t="array" ref="M1233">_xlfn.IFS(NOT(ISERROR(VLOOKUP(Table5[[#This Row],[Section]],TB_notTB,1,FALSE))),"No",LEFT(Table5[[#This Row],[Section]],3)="ETB","PLS",LEFT(Table5[[#This Row],[Section]],1)="7","PDB",NOT(ISBLANK(Table5[[#This Row],[Section]])),"No")</f>
        <v>No</v>
      </c>
    </row>
    <row r="1234" spans="1:13" x14ac:dyDescent="0.25">
      <c r="A1234" s="126" t="s">
        <v>6036</v>
      </c>
      <c r="B1234" s="126" t="s">
        <v>6037</v>
      </c>
      <c r="C1234" s="126" t="s">
        <v>75</v>
      </c>
      <c r="D1234" s="127">
        <v>0.26200000000000001</v>
      </c>
      <c r="E1234" s="128">
        <v>125</v>
      </c>
      <c r="F1234" s="128">
        <v>125</v>
      </c>
      <c r="G1234" s="126" t="s">
        <v>13720</v>
      </c>
      <c r="H1234" s="126" t="s">
        <v>20130</v>
      </c>
      <c r="I1234" s="126" t="s">
        <v>20131</v>
      </c>
      <c r="J1234" s="126" t="s">
        <v>26235</v>
      </c>
      <c r="K1234" s="9">
        <f>_xlfn.IFNA(VLOOKUP(Table5[[#This Row],[Section]],SubSill_Tier,2,FALSE),0)</f>
        <v>0</v>
      </c>
      <c r="L1234" s="9" t="str">
        <f t="shared" si="28"/>
        <v/>
      </c>
      <c r="M1234" s="205" t="str" cm="1">
        <f t="array" ref="M1234">_xlfn.IFS(NOT(ISERROR(VLOOKUP(Table5[[#This Row],[Section]],TB_notTB,1,FALSE))),"No",LEFT(Table5[[#This Row],[Section]],3)="ETB","PLS",LEFT(Table5[[#This Row],[Section]],1)="7","PDB",NOT(ISBLANK(Table5[[#This Row],[Section]])),"No")</f>
        <v>No</v>
      </c>
    </row>
    <row r="1235" spans="1:13" x14ac:dyDescent="0.25">
      <c r="A1235" s="126" t="s">
        <v>6038</v>
      </c>
      <c r="B1235" s="126" t="s">
        <v>6039</v>
      </c>
      <c r="C1235" s="126" t="s">
        <v>75</v>
      </c>
      <c r="D1235" s="127">
        <v>0.46700000000000003</v>
      </c>
      <c r="E1235" s="128">
        <v>121</v>
      </c>
      <c r="F1235" s="128">
        <v>121</v>
      </c>
      <c r="G1235" s="126" t="s">
        <v>13720</v>
      </c>
      <c r="H1235" s="126" t="s">
        <v>20130</v>
      </c>
      <c r="I1235" s="126" t="s">
        <v>20131</v>
      </c>
      <c r="J1235" s="126" t="s">
        <v>26236</v>
      </c>
      <c r="K1235" s="9">
        <f>_xlfn.IFNA(VLOOKUP(Table5[[#This Row],[Section]],SubSill_Tier,2,FALSE),0)</f>
        <v>0</v>
      </c>
      <c r="L1235" s="9" t="str">
        <f t="shared" si="28"/>
        <v/>
      </c>
      <c r="M1235" s="205" t="str" cm="1">
        <f t="array" ref="M1235">_xlfn.IFS(NOT(ISERROR(VLOOKUP(Table5[[#This Row],[Section]],TB_notTB,1,FALSE))),"No",LEFT(Table5[[#This Row],[Section]],3)="ETB","PLS",LEFT(Table5[[#This Row],[Section]],1)="7","PDB",NOT(ISBLANK(Table5[[#This Row],[Section]])),"No")</f>
        <v>No</v>
      </c>
    </row>
    <row r="1236" spans="1:13" x14ac:dyDescent="0.25">
      <c r="A1236" s="126" t="s">
        <v>6040</v>
      </c>
      <c r="B1236" s="126" t="s">
        <v>27766</v>
      </c>
      <c r="C1236" s="126" t="s">
        <v>75</v>
      </c>
      <c r="D1236" s="127">
        <v>0.92300000000000004</v>
      </c>
      <c r="E1236" s="128">
        <v>233</v>
      </c>
      <c r="F1236" s="128">
        <v>126</v>
      </c>
      <c r="G1236" s="126" t="s">
        <v>13720</v>
      </c>
      <c r="H1236" s="126" t="s">
        <v>20130</v>
      </c>
      <c r="I1236" s="126" t="s">
        <v>20131</v>
      </c>
      <c r="J1236" s="126" t="s">
        <v>26235</v>
      </c>
      <c r="K1236" s="9">
        <f>_xlfn.IFNA(VLOOKUP(Table5[[#This Row],[Section]],SubSill_Tier,2,FALSE),0)</f>
        <v>0</v>
      </c>
      <c r="L1236" s="9" t="str">
        <f t="shared" si="28"/>
        <v/>
      </c>
      <c r="M1236" s="205" t="str" cm="1">
        <f t="array" ref="M1236">_xlfn.IFS(NOT(ISERROR(VLOOKUP(Table5[[#This Row],[Section]],TB_notTB,1,FALSE))),"No",LEFT(Table5[[#This Row],[Section]],3)="ETB","PLS",LEFT(Table5[[#This Row],[Section]],1)="7","PDB",NOT(ISBLANK(Table5[[#This Row],[Section]])),"No")</f>
        <v>No</v>
      </c>
    </row>
    <row r="1237" spans="1:13" x14ac:dyDescent="0.25">
      <c r="A1237" s="126" t="s">
        <v>6041</v>
      </c>
      <c r="B1237" s="126" t="s">
        <v>29099</v>
      </c>
      <c r="C1237" s="126" t="s">
        <v>75</v>
      </c>
      <c r="D1237" s="127">
        <v>1.3180000000000001</v>
      </c>
      <c r="E1237" s="128">
        <v>252</v>
      </c>
      <c r="F1237" s="128">
        <v>252</v>
      </c>
      <c r="G1237" s="126" t="s">
        <v>13720</v>
      </c>
      <c r="H1237" s="126" t="s">
        <v>20130</v>
      </c>
      <c r="I1237" s="126" t="s">
        <v>20131</v>
      </c>
      <c r="J1237" s="126" t="s">
        <v>26235</v>
      </c>
      <c r="K1237" s="9">
        <f>_xlfn.IFNA(VLOOKUP(Table5[[#This Row],[Section]],SubSill_Tier,2,FALSE),0)</f>
        <v>0</v>
      </c>
      <c r="L1237" s="9" t="str">
        <f t="shared" si="28"/>
        <v/>
      </c>
      <c r="M1237" s="205" t="str" cm="1">
        <f t="array" ref="M1237">_xlfn.IFS(NOT(ISERROR(VLOOKUP(Table5[[#This Row],[Section]],TB_notTB,1,FALSE))),"No",LEFT(Table5[[#This Row],[Section]],3)="ETB","PLS",LEFT(Table5[[#This Row],[Section]],1)="7","PDB",NOT(ISBLANK(Table5[[#This Row],[Section]])),"No")</f>
        <v>No</v>
      </c>
    </row>
    <row r="1238" spans="1:13" x14ac:dyDescent="0.25">
      <c r="A1238" s="126" t="s">
        <v>6042</v>
      </c>
      <c r="B1238" s="126" t="s">
        <v>6043</v>
      </c>
      <c r="C1238" s="126" t="s">
        <v>75</v>
      </c>
      <c r="D1238" s="127">
        <v>1.857</v>
      </c>
      <c r="E1238" s="128">
        <v>350</v>
      </c>
      <c r="F1238" s="128">
        <v>350</v>
      </c>
      <c r="G1238" s="126" t="s">
        <v>13720</v>
      </c>
      <c r="H1238" s="126" t="s">
        <v>20130</v>
      </c>
      <c r="I1238" s="126" t="s">
        <v>20131</v>
      </c>
      <c r="J1238" s="126" t="s">
        <v>26236</v>
      </c>
      <c r="K1238" s="9">
        <f>_xlfn.IFNA(VLOOKUP(Table5[[#This Row],[Section]],SubSill_Tier,2,FALSE),0)</f>
        <v>0</v>
      </c>
      <c r="L1238" s="9" t="str">
        <f t="shared" si="28"/>
        <v/>
      </c>
      <c r="M1238" s="205" t="str" cm="1">
        <f t="array" ref="M1238">_xlfn.IFS(NOT(ISERROR(VLOOKUP(Table5[[#This Row],[Section]],TB_notTB,1,FALSE))),"No",LEFT(Table5[[#This Row],[Section]],3)="ETB","PLS",LEFT(Table5[[#This Row],[Section]],1)="7","PDB",NOT(ISBLANK(Table5[[#This Row],[Section]])),"No")</f>
        <v>No</v>
      </c>
    </row>
    <row r="1239" spans="1:13" x14ac:dyDescent="0.25">
      <c r="A1239" s="126" t="s">
        <v>6044</v>
      </c>
      <c r="B1239" s="126" t="s">
        <v>17222</v>
      </c>
      <c r="C1239" s="126" t="s">
        <v>75</v>
      </c>
      <c r="D1239" s="127">
        <v>1.288</v>
      </c>
      <c r="E1239" s="128">
        <v>324</v>
      </c>
      <c r="F1239" s="128">
        <v>324</v>
      </c>
      <c r="G1239" s="126" t="s">
        <v>13720</v>
      </c>
      <c r="H1239" s="126" t="s">
        <v>20130</v>
      </c>
      <c r="I1239" s="126" t="s">
        <v>20131</v>
      </c>
      <c r="J1239" s="126" t="s">
        <v>26236</v>
      </c>
      <c r="K1239" s="9">
        <f>_xlfn.IFNA(VLOOKUP(Table5[[#This Row],[Section]],SubSill_Tier,2,FALSE),0)</f>
        <v>0</v>
      </c>
      <c r="L1239" s="9" t="str">
        <f t="shared" si="28"/>
        <v/>
      </c>
      <c r="M1239" s="205" t="str" cm="1">
        <f t="array" ref="M1239">_xlfn.IFS(NOT(ISERROR(VLOOKUP(Table5[[#This Row],[Section]],TB_notTB,1,FALSE))),"No",LEFT(Table5[[#This Row],[Section]],3)="ETB","PLS",LEFT(Table5[[#This Row],[Section]],1)="7","PDB",NOT(ISBLANK(Table5[[#This Row],[Section]])),"No")</f>
        <v>No</v>
      </c>
    </row>
    <row r="1240" spans="1:13" x14ac:dyDescent="0.25">
      <c r="A1240" s="126" t="s">
        <v>6045</v>
      </c>
      <c r="B1240" s="126" t="s">
        <v>17222</v>
      </c>
      <c r="C1240" s="126" t="s">
        <v>75</v>
      </c>
      <c r="D1240" s="127">
        <v>1.6519999999999999</v>
      </c>
      <c r="E1240" s="128">
        <v>414</v>
      </c>
      <c r="F1240" s="128">
        <v>414</v>
      </c>
      <c r="G1240" s="126" t="s">
        <v>13720</v>
      </c>
      <c r="H1240" s="126" t="s">
        <v>20130</v>
      </c>
      <c r="I1240" s="126" t="s">
        <v>20131</v>
      </c>
      <c r="J1240" s="126" t="s">
        <v>26236</v>
      </c>
      <c r="K1240" s="9">
        <f>_xlfn.IFNA(VLOOKUP(Table5[[#This Row],[Section]],SubSill_Tier,2,FALSE),0)</f>
        <v>0</v>
      </c>
      <c r="L1240" s="9" t="str">
        <f t="shared" si="28"/>
        <v/>
      </c>
      <c r="M1240" s="205" t="str" cm="1">
        <f t="array" ref="M1240">_xlfn.IFS(NOT(ISERROR(VLOOKUP(Table5[[#This Row],[Section]],TB_notTB,1,FALSE))),"No",LEFT(Table5[[#This Row],[Section]],3)="ETB","PLS",LEFT(Table5[[#This Row],[Section]],1)="7","PDB",NOT(ISBLANK(Table5[[#This Row],[Section]])),"No")</f>
        <v>No</v>
      </c>
    </row>
    <row r="1241" spans="1:13" x14ac:dyDescent="0.25">
      <c r="A1241" s="126" t="s">
        <v>6046</v>
      </c>
      <c r="B1241" s="126" t="s">
        <v>6047</v>
      </c>
      <c r="C1241" s="126" t="s">
        <v>75</v>
      </c>
      <c r="D1241" s="127">
        <v>0.39400000000000002</v>
      </c>
      <c r="E1241" s="128">
        <v>197</v>
      </c>
      <c r="F1241" s="128">
        <v>197</v>
      </c>
      <c r="G1241" s="126" t="s">
        <v>13720</v>
      </c>
      <c r="H1241" s="126" t="s">
        <v>20130</v>
      </c>
      <c r="I1241" s="126" t="s">
        <v>20131</v>
      </c>
      <c r="J1241" s="126" t="s">
        <v>26235</v>
      </c>
      <c r="K1241" s="9">
        <f>_xlfn.IFNA(VLOOKUP(Table5[[#This Row],[Section]],SubSill_Tier,2,FALSE),0)</f>
        <v>0</v>
      </c>
      <c r="L1241" s="9" t="str">
        <f t="shared" si="28"/>
        <v/>
      </c>
      <c r="M1241" s="205" t="str" cm="1">
        <f t="array" ref="M1241">_xlfn.IFS(NOT(ISERROR(VLOOKUP(Table5[[#This Row],[Section]],TB_notTB,1,FALSE))),"No",LEFT(Table5[[#This Row],[Section]],3)="ETB","PLS",LEFT(Table5[[#This Row],[Section]],1)="7","PDB",NOT(ISBLANK(Table5[[#This Row],[Section]])),"No")</f>
        <v>No</v>
      </c>
    </row>
    <row r="1242" spans="1:13" x14ac:dyDescent="0.25">
      <c r="A1242" s="126" t="s">
        <v>6048</v>
      </c>
      <c r="B1242" s="126" t="s">
        <v>17222</v>
      </c>
      <c r="C1242" s="126" t="s">
        <v>75</v>
      </c>
      <c r="D1242" s="127">
        <v>1.3280000000000001</v>
      </c>
      <c r="E1242" s="128">
        <v>334</v>
      </c>
      <c r="F1242" s="128">
        <v>334</v>
      </c>
      <c r="G1242" s="126" t="s">
        <v>13720</v>
      </c>
      <c r="H1242" s="126" t="s">
        <v>20130</v>
      </c>
      <c r="I1242" s="126" t="s">
        <v>20131</v>
      </c>
      <c r="J1242" s="126" t="s">
        <v>26236</v>
      </c>
      <c r="K1242" s="9">
        <f>_xlfn.IFNA(VLOOKUP(Table5[[#This Row],[Section]],SubSill_Tier,2,FALSE),0)</f>
        <v>0</v>
      </c>
      <c r="L1242" s="9" t="str">
        <f t="shared" si="28"/>
        <v/>
      </c>
      <c r="M1242" s="205" t="str" cm="1">
        <f t="array" ref="M1242">_xlfn.IFS(NOT(ISERROR(VLOOKUP(Table5[[#This Row],[Section]],TB_notTB,1,FALSE))),"No",LEFT(Table5[[#This Row],[Section]],3)="ETB","PLS",LEFT(Table5[[#This Row],[Section]],1)="7","PDB",NOT(ISBLANK(Table5[[#This Row],[Section]])),"No")</f>
        <v>No</v>
      </c>
    </row>
    <row r="1243" spans="1:13" x14ac:dyDescent="0.25">
      <c r="A1243" s="126" t="s">
        <v>6049</v>
      </c>
      <c r="B1243" s="126" t="s">
        <v>17222</v>
      </c>
      <c r="C1243" s="126" t="s">
        <v>75</v>
      </c>
      <c r="D1243" s="127">
        <v>0.34300000000000003</v>
      </c>
      <c r="E1243" s="128">
        <v>161</v>
      </c>
      <c r="F1243" s="128">
        <v>161</v>
      </c>
      <c r="G1243" s="126" t="s">
        <v>13714</v>
      </c>
      <c r="H1243" s="126" t="s">
        <v>20121</v>
      </c>
      <c r="I1243" s="126" t="s">
        <v>20122</v>
      </c>
      <c r="J1243" s="126" t="s">
        <v>26234</v>
      </c>
      <c r="K1243" s="9">
        <f>_xlfn.IFNA(VLOOKUP(Table5[[#This Row],[Section]],SubSill_Tier,2,FALSE),0)</f>
        <v>0</v>
      </c>
      <c r="L1243" s="9" t="str">
        <f t="shared" si="28"/>
        <v/>
      </c>
      <c r="M1243" s="205" t="str" cm="1">
        <f t="array" ref="M1243">_xlfn.IFS(NOT(ISERROR(VLOOKUP(Table5[[#This Row],[Section]],TB_notTB,1,FALSE))),"No",LEFT(Table5[[#This Row],[Section]],3)="ETB","PLS",LEFT(Table5[[#This Row],[Section]],1)="7","PDB",NOT(ISBLANK(Table5[[#This Row],[Section]])),"No")</f>
        <v>No</v>
      </c>
    </row>
    <row r="1244" spans="1:13" x14ac:dyDescent="0.25">
      <c r="A1244" s="126" t="s">
        <v>6050</v>
      </c>
      <c r="B1244" s="126" t="s">
        <v>6051</v>
      </c>
      <c r="C1244" s="126" t="s">
        <v>75</v>
      </c>
      <c r="D1244" s="127">
        <v>0.39300000000000002</v>
      </c>
      <c r="E1244" s="128">
        <v>185</v>
      </c>
      <c r="F1244" s="128">
        <v>185</v>
      </c>
      <c r="G1244" s="126" t="s">
        <v>13720</v>
      </c>
      <c r="H1244" s="126" t="s">
        <v>20130</v>
      </c>
      <c r="I1244" s="126" t="s">
        <v>20131</v>
      </c>
      <c r="J1244" s="126" t="s">
        <v>26235</v>
      </c>
      <c r="K1244" s="9">
        <f>_xlfn.IFNA(VLOOKUP(Table5[[#This Row],[Section]],SubSill_Tier,2,FALSE),0)</f>
        <v>0</v>
      </c>
      <c r="L1244" s="9" t="str">
        <f t="shared" si="28"/>
        <v/>
      </c>
      <c r="M1244" s="205" t="str" cm="1">
        <f t="array" ref="M1244">_xlfn.IFS(NOT(ISERROR(VLOOKUP(Table5[[#This Row],[Section]],TB_notTB,1,FALSE))),"No",LEFT(Table5[[#This Row],[Section]],3)="ETB","PLS",LEFT(Table5[[#This Row],[Section]],1)="7","PDB",NOT(ISBLANK(Table5[[#This Row],[Section]])),"No")</f>
        <v>No</v>
      </c>
    </row>
    <row r="1245" spans="1:13" x14ac:dyDescent="0.25">
      <c r="A1245" s="126" t="s">
        <v>6052</v>
      </c>
      <c r="B1245" s="126" t="s">
        <v>12866</v>
      </c>
      <c r="C1245" s="126" t="s">
        <v>75</v>
      </c>
      <c r="D1245" s="127">
        <v>0.32500000000000001</v>
      </c>
      <c r="E1245" s="128">
        <v>203</v>
      </c>
      <c r="F1245" s="128">
        <v>108</v>
      </c>
      <c r="G1245" s="126" t="s">
        <v>13721</v>
      </c>
      <c r="H1245" s="126" t="s">
        <v>21068</v>
      </c>
      <c r="I1245" s="126" t="s">
        <v>21069</v>
      </c>
      <c r="J1245" s="126" t="s">
        <v>26233</v>
      </c>
      <c r="K1245" s="9">
        <f>_xlfn.IFNA(VLOOKUP(Table5[[#This Row],[Section]],SubSill_Tier,2,FALSE),0)</f>
        <v>0</v>
      </c>
      <c r="L1245" s="9" t="str">
        <f t="shared" si="28"/>
        <v/>
      </c>
      <c r="M1245" s="205" t="str" cm="1">
        <f t="array" ref="M1245">_xlfn.IFS(NOT(ISERROR(VLOOKUP(Table5[[#This Row],[Section]],TB_notTB,1,FALSE))),"No",LEFT(Table5[[#This Row],[Section]],3)="ETB","PLS",LEFT(Table5[[#This Row],[Section]],1)="7","PDB",NOT(ISBLANK(Table5[[#This Row],[Section]])),"No")</f>
        <v>No</v>
      </c>
    </row>
    <row r="1246" spans="1:13" x14ac:dyDescent="0.25">
      <c r="A1246" s="126" t="s">
        <v>6053</v>
      </c>
      <c r="B1246" s="126" t="s">
        <v>27181</v>
      </c>
      <c r="C1246" s="126" t="s">
        <v>75</v>
      </c>
      <c r="D1246" s="127">
        <v>0.28999999999999998</v>
      </c>
      <c r="E1246" s="128">
        <v>146</v>
      </c>
      <c r="F1246" s="128">
        <v>100</v>
      </c>
      <c r="G1246" s="126" t="s">
        <v>13720</v>
      </c>
      <c r="H1246" s="126" t="s">
        <v>20130</v>
      </c>
      <c r="I1246" s="126" t="s">
        <v>20131</v>
      </c>
      <c r="J1246" s="126" t="s">
        <v>26235</v>
      </c>
      <c r="K1246" s="9">
        <f>_xlfn.IFNA(VLOOKUP(Table5[[#This Row],[Section]],SubSill_Tier,2,FALSE),0)</f>
        <v>0</v>
      </c>
      <c r="L1246" s="9" t="str">
        <f t="shared" si="28"/>
        <v/>
      </c>
      <c r="M1246" s="205" t="str" cm="1">
        <f t="array" ref="M1246">_xlfn.IFS(NOT(ISERROR(VLOOKUP(Table5[[#This Row],[Section]],TB_notTB,1,FALSE))),"No",LEFT(Table5[[#This Row],[Section]],3)="ETB","PLS",LEFT(Table5[[#This Row],[Section]],1)="7","PDB",NOT(ISBLANK(Table5[[#This Row],[Section]])),"No")</f>
        <v>No</v>
      </c>
    </row>
    <row r="1247" spans="1:13" x14ac:dyDescent="0.25">
      <c r="A1247" s="126" t="s">
        <v>6054</v>
      </c>
      <c r="B1247" s="126" t="s">
        <v>17222</v>
      </c>
      <c r="C1247" s="126" t="s">
        <v>75</v>
      </c>
      <c r="D1247" s="127">
        <v>0.29499999999999998</v>
      </c>
      <c r="E1247" s="128">
        <v>139</v>
      </c>
      <c r="F1247" s="128">
        <v>139</v>
      </c>
      <c r="G1247" s="126" t="s">
        <v>13720</v>
      </c>
      <c r="H1247" s="126" t="s">
        <v>20130</v>
      </c>
      <c r="I1247" s="126" t="s">
        <v>20131</v>
      </c>
      <c r="J1247" s="126" t="s">
        <v>26236</v>
      </c>
      <c r="K1247" s="9">
        <f>_xlfn.IFNA(VLOOKUP(Table5[[#This Row],[Section]],SubSill_Tier,2,FALSE),0)</f>
        <v>0</v>
      </c>
      <c r="L1247" s="9" t="str">
        <f t="shared" si="28"/>
        <v/>
      </c>
      <c r="M1247" s="205" t="str" cm="1">
        <f t="array" ref="M1247">_xlfn.IFS(NOT(ISERROR(VLOOKUP(Table5[[#This Row],[Section]],TB_notTB,1,FALSE))),"No",LEFT(Table5[[#This Row],[Section]],3)="ETB","PLS",LEFT(Table5[[#This Row],[Section]],1)="7","PDB",NOT(ISBLANK(Table5[[#This Row],[Section]])),"No")</f>
        <v>No</v>
      </c>
    </row>
    <row r="1248" spans="1:13" x14ac:dyDescent="0.25">
      <c r="A1248" s="126" t="s">
        <v>6055</v>
      </c>
      <c r="B1248" s="126" t="s">
        <v>6056</v>
      </c>
      <c r="C1248" s="126" t="s">
        <v>75</v>
      </c>
      <c r="D1248" s="127">
        <v>0.40500000000000003</v>
      </c>
      <c r="E1248" s="128">
        <v>203</v>
      </c>
      <c r="F1248" s="128">
        <v>103</v>
      </c>
      <c r="G1248" s="126" t="s">
        <v>13720</v>
      </c>
      <c r="H1248" s="126" t="s">
        <v>20130</v>
      </c>
      <c r="I1248" s="126" t="s">
        <v>20131</v>
      </c>
      <c r="J1248" s="126" t="s">
        <v>26235</v>
      </c>
      <c r="K1248" s="9">
        <f>_xlfn.IFNA(VLOOKUP(Table5[[#This Row],[Section]],SubSill_Tier,2,FALSE),0)</f>
        <v>0</v>
      </c>
      <c r="L1248" s="9" t="str">
        <f t="shared" si="28"/>
        <v/>
      </c>
      <c r="M1248" s="205" t="str" cm="1">
        <f t="array" ref="M1248">_xlfn.IFS(NOT(ISERROR(VLOOKUP(Table5[[#This Row],[Section]],TB_notTB,1,FALSE))),"No",LEFT(Table5[[#This Row],[Section]],3)="ETB","PLS",LEFT(Table5[[#This Row],[Section]],1)="7","PDB",NOT(ISBLANK(Table5[[#This Row],[Section]])),"No")</f>
        <v>No</v>
      </c>
    </row>
    <row r="1249" spans="1:13" x14ac:dyDescent="0.25">
      <c r="A1249" s="126" t="s">
        <v>6057</v>
      </c>
      <c r="B1249" s="126" t="s">
        <v>6058</v>
      </c>
      <c r="C1249" s="126" t="s">
        <v>75</v>
      </c>
      <c r="D1249" s="127">
        <v>0.57299999999999995</v>
      </c>
      <c r="E1249" s="128">
        <v>175</v>
      </c>
      <c r="F1249" s="128">
        <v>175</v>
      </c>
      <c r="G1249" s="126" t="s">
        <v>13720</v>
      </c>
      <c r="H1249" s="126" t="s">
        <v>20130</v>
      </c>
      <c r="I1249" s="126" t="s">
        <v>20131</v>
      </c>
      <c r="J1249" s="126" t="s">
        <v>26235</v>
      </c>
      <c r="K1249" s="9">
        <f>_xlfn.IFNA(VLOOKUP(Table5[[#This Row],[Section]],SubSill_Tier,2,FALSE),0)</f>
        <v>0</v>
      </c>
      <c r="L1249" s="9" t="str">
        <f t="shared" si="28"/>
        <v/>
      </c>
      <c r="M1249" s="205" t="str" cm="1">
        <f t="array" ref="M1249">_xlfn.IFS(NOT(ISERROR(VLOOKUP(Table5[[#This Row],[Section]],TB_notTB,1,FALSE))),"No",LEFT(Table5[[#This Row],[Section]],3)="ETB","PLS",LEFT(Table5[[#This Row],[Section]],1)="7","PDB",NOT(ISBLANK(Table5[[#This Row],[Section]])),"No")</f>
        <v>No</v>
      </c>
    </row>
    <row r="1250" spans="1:13" x14ac:dyDescent="0.25">
      <c r="A1250" s="126" t="s">
        <v>6059</v>
      </c>
      <c r="B1250" s="126" t="s">
        <v>17222</v>
      </c>
      <c r="C1250" s="126" t="s">
        <v>75</v>
      </c>
      <c r="D1250" s="127">
        <v>0.55700000000000005</v>
      </c>
      <c r="E1250" s="128">
        <v>209</v>
      </c>
      <c r="F1250" s="128">
        <v>209</v>
      </c>
      <c r="G1250" s="126" t="s">
        <v>13724</v>
      </c>
      <c r="H1250" s="126" t="s">
        <v>20121</v>
      </c>
      <c r="I1250" s="126" t="s">
        <v>20122</v>
      </c>
      <c r="J1250" s="126" t="s">
        <v>26234</v>
      </c>
      <c r="K1250" s="9">
        <f>_xlfn.IFNA(VLOOKUP(Table5[[#This Row],[Section]],SubSill_Tier,2,FALSE),0)</f>
        <v>0</v>
      </c>
      <c r="L1250" s="9" t="str">
        <f t="shared" si="28"/>
        <v/>
      </c>
      <c r="M1250" s="205" t="str" cm="1">
        <f t="array" ref="M1250">_xlfn.IFS(NOT(ISERROR(VLOOKUP(Table5[[#This Row],[Section]],TB_notTB,1,FALSE))),"No",LEFT(Table5[[#This Row],[Section]],3)="ETB","PLS",LEFT(Table5[[#This Row],[Section]],1)="7","PDB",NOT(ISBLANK(Table5[[#This Row],[Section]])),"No")</f>
        <v>No</v>
      </c>
    </row>
    <row r="1251" spans="1:13" x14ac:dyDescent="0.25">
      <c r="A1251" s="126" t="s">
        <v>6060</v>
      </c>
      <c r="B1251" s="126" t="s">
        <v>17222</v>
      </c>
      <c r="C1251" s="126" t="s">
        <v>75</v>
      </c>
      <c r="D1251" s="127">
        <v>1.153</v>
      </c>
      <c r="E1251" s="128">
        <v>273</v>
      </c>
      <c r="F1251" s="128">
        <v>273</v>
      </c>
      <c r="G1251" s="126" t="s">
        <v>13721</v>
      </c>
      <c r="H1251" s="126" t="s">
        <v>20121</v>
      </c>
      <c r="I1251" s="126" t="s">
        <v>20122</v>
      </c>
      <c r="J1251" s="126" t="s">
        <v>26234</v>
      </c>
      <c r="K1251" s="9">
        <f>_xlfn.IFNA(VLOOKUP(Table5[[#This Row],[Section]],SubSill_Tier,2,FALSE),0)</f>
        <v>0</v>
      </c>
      <c r="L1251" s="9" t="str">
        <f t="shared" si="28"/>
        <v/>
      </c>
      <c r="M1251" s="205" t="str" cm="1">
        <f t="array" ref="M1251">_xlfn.IFS(NOT(ISERROR(VLOOKUP(Table5[[#This Row],[Section]],TB_notTB,1,FALSE))),"No",LEFT(Table5[[#This Row],[Section]],3)="ETB","PLS",LEFT(Table5[[#This Row],[Section]],1)="7","PDB",NOT(ISBLANK(Table5[[#This Row],[Section]])),"No")</f>
        <v>No</v>
      </c>
    </row>
    <row r="1252" spans="1:13" x14ac:dyDescent="0.25">
      <c r="A1252" s="126" t="s">
        <v>6061</v>
      </c>
      <c r="B1252" s="126" t="s">
        <v>17222</v>
      </c>
      <c r="C1252" s="126" t="s">
        <v>75</v>
      </c>
      <c r="D1252" s="127">
        <v>0.20300000000000001</v>
      </c>
      <c r="E1252" s="128">
        <v>111</v>
      </c>
      <c r="F1252" s="128">
        <v>100</v>
      </c>
      <c r="G1252" s="126" t="s">
        <v>13720</v>
      </c>
      <c r="H1252" s="126" t="s">
        <v>20130</v>
      </c>
      <c r="I1252" s="126" t="s">
        <v>20131</v>
      </c>
      <c r="J1252" s="126" t="s">
        <v>26236</v>
      </c>
      <c r="K1252" s="9">
        <f>_xlfn.IFNA(VLOOKUP(Table5[[#This Row],[Section]],SubSill_Tier,2,FALSE),0)</f>
        <v>0</v>
      </c>
      <c r="L1252" s="9" t="str">
        <f t="shared" si="28"/>
        <v/>
      </c>
      <c r="M1252" s="205" t="str" cm="1">
        <f t="array" ref="M1252">_xlfn.IFS(NOT(ISERROR(VLOOKUP(Table5[[#This Row],[Section]],TB_notTB,1,FALSE))),"No",LEFT(Table5[[#This Row],[Section]],3)="ETB","PLS",LEFT(Table5[[#This Row],[Section]],1)="7","PDB",NOT(ISBLANK(Table5[[#This Row],[Section]])),"No")</f>
        <v>No</v>
      </c>
    </row>
    <row r="1253" spans="1:13" x14ac:dyDescent="0.25">
      <c r="A1253" s="126" t="s">
        <v>6062</v>
      </c>
      <c r="B1253" s="126" t="s">
        <v>27767</v>
      </c>
      <c r="C1253" s="126" t="s">
        <v>75</v>
      </c>
      <c r="D1253" s="127">
        <v>1.26</v>
      </c>
      <c r="E1253" s="128">
        <v>238</v>
      </c>
      <c r="F1253" s="128">
        <v>238</v>
      </c>
      <c r="G1253" s="126" t="s">
        <v>13720</v>
      </c>
      <c r="H1253" s="126" t="s">
        <v>20130</v>
      </c>
      <c r="I1253" s="126" t="s">
        <v>20131</v>
      </c>
      <c r="J1253" s="126" t="s">
        <v>26236</v>
      </c>
      <c r="K1253" s="9">
        <f>_xlfn.IFNA(VLOOKUP(Table5[[#This Row],[Section]],SubSill_Tier,2,FALSE),0)</f>
        <v>0</v>
      </c>
      <c r="L1253" s="9" t="str">
        <f t="shared" si="28"/>
        <v/>
      </c>
      <c r="M1253" s="205" t="str" cm="1">
        <f t="array" ref="M1253">_xlfn.IFS(NOT(ISERROR(VLOOKUP(Table5[[#This Row],[Section]],TB_notTB,1,FALSE))),"No",LEFT(Table5[[#This Row],[Section]],3)="ETB","PLS",LEFT(Table5[[#This Row],[Section]],1)="7","PDB",NOT(ISBLANK(Table5[[#This Row],[Section]])),"No")</f>
        <v>No</v>
      </c>
    </row>
    <row r="1254" spans="1:13" x14ac:dyDescent="0.25">
      <c r="A1254" s="126" t="s">
        <v>6063</v>
      </c>
      <c r="B1254" s="126" t="s">
        <v>27768</v>
      </c>
      <c r="C1254" s="126" t="s">
        <v>75</v>
      </c>
      <c r="D1254" s="127">
        <v>1.647</v>
      </c>
      <c r="E1254" s="128">
        <v>309</v>
      </c>
      <c r="F1254" s="128">
        <v>309</v>
      </c>
      <c r="G1254" s="126" t="s">
        <v>13720</v>
      </c>
      <c r="H1254" s="126" t="s">
        <v>20130</v>
      </c>
      <c r="I1254" s="126" t="s">
        <v>20131</v>
      </c>
      <c r="J1254" s="126" t="s">
        <v>26235</v>
      </c>
      <c r="K1254" s="9">
        <f>_xlfn.IFNA(VLOOKUP(Table5[[#This Row],[Section]],SubSill_Tier,2,FALSE),0)</f>
        <v>0</v>
      </c>
      <c r="L1254" s="9" t="str">
        <f t="shared" si="28"/>
        <v/>
      </c>
      <c r="M1254" s="205" t="str" cm="1">
        <f t="array" ref="M1254">_xlfn.IFS(NOT(ISERROR(VLOOKUP(Table5[[#This Row],[Section]],TB_notTB,1,FALSE))),"No",LEFT(Table5[[#This Row],[Section]],3)="ETB","PLS",LEFT(Table5[[#This Row],[Section]],1)="7","PDB",NOT(ISBLANK(Table5[[#This Row],[Section]])),"No")</f>
        <v>No</v>
      </c>
    </row>
    <row r="1255" spans="1:13" x14ac:dyDescent="0.25">
      <c r="A1255" s="126" t="s">
        <v>6064</v>
      </c>
      <c r="B1255" s="126" t="s">
        <v>27769</v>
      </c>
      <c r="C1255" s="126" t="s">
        <v>75</v>
      </c>
      <c r="D1255" s="127">
        <v>2.4140000000000001</v>
      </c>
      <c r="E1255" s="128">
        <v>304</v>
      </c>
      <c r="F1255" s="128">
        <v>304</v>
      </c>
      <c r="G1255" s="126" t="s">
        <v>13720</v>
      </c>
      <c r="H1255" s="126" t="s">
        <v>20130</v>
      </c>
      <c r="I1255" s="126" t="s">
        <v>20131</v>
      </c>
      <c r="J1255" s="126" t="s">
        <v>26235</v>
      </c>
      <c r="K1255" s="9">
        <f>_xlfn.IFNA(VLOOKUP(Table5[[#This Row],[Section]],SubSill_Tier,2,FALSE),0)</f>
        <v>0</v>
      </c>
      <c r="L1255" s="9" t="str">
        <f t="shared" si="28"/>
        <v/>
      </c>
      <c r="M1255" s="205" t="str" cm="1">
        <f t="array" ref="M1255">_xlfn.IFS(NOT(ISERROR(VLOOKUP(Table5[[#This Row],[Section]],TB_notTB,1,FALSE))),"No",LEFT(Table5[[#This Row],[Section]],3)="ETB","PLS",LEFT(Table5[[#This Row],[Section]],1)="7","PDB",NOT(ISBLANK(Table5[[#This Row],[Section]])),"No")</f>
        <v>No</v>
      </c>
    </row>
    <row r="1256" spans="1:13" x14ac:dyDescent="0.25">
      <c r="A1256" s="126" t="s">
        <v>6065</v>
      </c>
      <c r="B1256" s="126" t="s">
        <v>17222</v>
      </c>
      <c r="C1256" s="126" t="s">
        <v>75</v>
      </c>
      <c r="D1256" s="127">
        <v>2.8069999999999999</v>
      </c>
      <c r="E1256" s="128">
        <v>303</v>
      </c>
      <c r="F1256" s="128">
        <v>303</v>
      </c>
      <c r="G1256" s="126" t="s">
        <v>13720</v>
      </c>
      <c r="H1256" s="126" t="s">
        <v>20130</v>
      </c>
      <c r="I1256" s="126" t="s">
        <v>20131</v>
      </c>
      <c r="J1256" s="126" t="s">
        <v>26236</v>
      </c>
      <c r="K1256" s="9">
        <f>_xlfn.IFNA(VLOOKUP(Table5[[#This Row],[Section]],SubSill_Tier,2,FALSE),0)</f>
        <v>0</v>
      </c>
      <c r="L1256" s="9" t="str">
        <f t="shared" si="28"/>
        <v/>
      </c>
      <c r="M1256" s="205" t="str" cm="1">
        <f t="array" ref="M1256">_xlfn.IFS(NOT(ISERROR(VLOOKUP(Table5[[#This Row],[Section]],TB_notTB,1,FALSE))),"No",LEFT(Table5[[#This Row],[Section]],3)="ETB","PLS",LEFT(Table5[[#This Row],[Section]],1)="7","PDB",NOT(ISBLANK(Table5[[#This Row],[Section]])),"No")</f>
        <v>No</v>
      </c>
    </row>
    <row r="1257" spans="1:13" x14ac:dyDescent="0.25">
      <c r="A1257" s="126" t="s">
        <v>6066</v>
      </c>
      <c r="B1257" s="126" t="s">
        <v>17222</v>
      </c>
      <c r="C1257" s="126" t="s">
        <v>75</v>
      </c>
      <c r="D1257" s="127">
        <v>2.74</v>
      </c>
      <c r="E1257" s="128">
        <v>345</v>
      </c>
      <c r="F1257" s="128">
        <v>345</v>
      </c>
      <c r="G1257" s="126" t="s">
        <v>13720</v>
      </c>
      <c r="H1257" s="126" t="s">
        <v>20130</v>
      </c>
      <c r="I1257" s="126" t="s">
        <v>20131</v>
      </c>
      <c r="J1257" s="126" t="s">
        <v>26236</v>
      </c>
      <c r="K1257" s="9">
        <f>_xlfn.IFNA(VLOOKUP(Table5[[#This Row],[Section]],SubSill_Tier,2,FALSE),0)</f>
        <v>0</v>
      </c>
      <c r="L1257" s="9" t="str">
        <f t="shared" si="28"/>
        <v/>
      </c>
      <c r="M1257" s="205" t="str" cm="1">
        <f t="array" ref="M1257">_xlfn.IFS(NOT(ISERROR(VLOOKUP(Table5[[#This Row],[Section]],TB_notTB,1,FALSE))),"No",LEFT(Table5[[#This Row],[Section]],3)="ETB","PLS",LEFT(Table5[[#This Row],[Section]],1)="7","PDB",NOT(ISBLANK(Table5[[#This Row],[Section]])),"No")</f>
        <v>No</v>
      </c>
    </row>
    <row r="1258" spans="1:13" x14ac:dyDescent="0.25">
      <c r="A1258" s="126" t="s">
        <v>6067</v>
      </c>
      <c r="B1258" s="126" t="s">
        <v>27770</v>
      </c>
      <c r="C1258" s="126" t="s">
        <v>75</v>
      </c>
      <c r="D1258" s="127">
        <v>3.8</v>
      </c>
      <c r="E1258" s="128">
        <v>382</v>
      </c>
      <c r="F1258" s="128">
        <v>382</v>
      </c>
      <c r="G1258" s="126" t="s">
        <v>13720</v>
      </c>
      <c r="H1258" s="126" t="s">
        <v>20130</v>
      </c>
      <c r="I1258" s="126" t="s">
        <v>20131</v>
      </c>
      <c r="J1258" s="126" t="s">
        <v>26240</v>
      </c>
      <c r="K1258" s="9">
        <f>_xlfn.IFNA(VLOOKUP(Table5[[#This Row],[Section]],SubSill_Tier,2,FALSE),0)</f>
        <v>0</v>
      </c>
      <c r="L1258" s="9" t="str">
        <f t="shared" si="28"/>
        <v/>
      </c>
      <c r="M1258" s="205" t="str" cm="1">
        <f t="array" ref="M1258">_xlfn.IFS(NOT(ISERROR(VLOOKUP(Table5[[#This Row],[Section]],TB_notTB,1,FALSE))),"No",LEFT(Table5[[#This Row],[Section]],3)="ETB","PLS",LEFT(Table5[[#This Row],[Section]],1)="7","PDB",NOT(ISBLANK(Table5[[#This Row],[Section]])),"No")</f>
        <v>No</v>
      </c>
    </row>
    <row r="1259" spans="1:13" x14ac:dyDescent="0.25">
      <c r="A1259" s="126" t="s">
        <v>6068</v>
      </c>
      <c r="B1259" s="126" t="s">
        <v>27771</v>
      </c>
      <c r="C1259" s="126" t="s">
        <v>75</v>
      </c>
      <c r="D1259" s="127">
        <v>5.258</v>
      </c>
      <c r="E1259" s="128">
        <v>543</v>
      </c>
      <c r="F1259" s="128">
        <v>543</v>
      </c>
      <c r="G1259" s="126" t="s">
        <v>13720</v>
      </c>
      <c r="H1259" s="126" t="s">
        <v>20130</v>
      </c>
      <c r="I1259" s="126" t="s">
        <v>20131</v>
      </c>
      <c r="J1259" s="126" t="s">
        <v>26245</v>
      </c>
      <c r="K1259" s="9">
        <f>_xlfn.IFNA(VLOOKUP(Table5[[#This Row],[Section]],SubSill_Tier,2,FALSE),0)</f>
        <v>0</v>
      </c>
      <c r="L1259" s="9" t="str">
        <f t="shared" si="28"/>
        <v/>
      </c>
      <c r="M1259" s="205" t="str" cm="1">
        <f t="array" ref="M1259">_xlfn.IFS(NOT(ISERROR(VLOOKUP(Table5[[#This Row],[Section]],TB_notTB,1,FALSE))),"No",LEFT(Table5[[#This Row],[Section]],3)="ETB","PLS",LEFT(Table5[[#This Row],[Section]],1)="7","PDB",NOT(ISBLANK(Table5[[#This Row],[Section]])),"No")</f>
        <v>No</v>
      </c>
    </row>
    <row r="1260" spans="1:13" x14ac:dyDescent="0.25">
      <c r="A1260" s="126" t="s">
        <v>6069</v>
      </c>
      <c r="B1260" s="126" t="s">
        <v>27772</v>
      </c>
      <c r="C1260" s="126" t="s">
        <v>75</v>
      </c>
      <c r="D1260" s="127">
        <v>7.3529999999999998</v>
      </c>
      <c r="E1260" s="128">
        <v>662</v>
      </c>
      <c r="F1260" s="128">
        <v>662</v>
      </c>
      <c r="G1260" s="126" t="s">
        <v>13720</v>
      </c>
      <c r="H1260" s="126" t="s">
        <v>20130</v>
      </c>
      <c r="I1260" s="126" t="s">
        <v>20131</v>
      </c>
      <c r="J1260" s="126" t="s">
        <v>26245</v>
      </c>
      <c r="K1260" s="9">
        <f>_xlfn.IFNA(VLOOKUP(Table5[[#This Row],[Section]],SubSill_Tier,2,FALSE),0)</f>
        <v>0</v>
      </c>
      <c r="L1260" s="9" t="str">
        <f t="shared" si="28"/>
        <v/>
      </c>
      <c r="M1260" s="205" t="str" cm="1">
        <f t="array" ref="M1260">_xlfn.IFS(NOT(ISERROR(VLOOKUP(Table5[[#This Row],[Section]],TB_notTB,1,FALSE))),"No",LEFT(Table5[[#This Row],[Section]],3)="ETB","PLS",LEFT(Table5[[#This Row],[Section]],1)="7","PDB",NOT(ISBLANK(Table5[[#This Row],[Section]])),"No")</f>
        <v>No</v>
      </c>
    </row>
    <row r="1261" spans="1:13" x14ac:dyDescent="0.25">
      <c r="A1261" s="126" t="s">
        <v>6070</v>
      </c>
      <c r="B1261" s="126" t="s">
        <v>27773</v>
      </c>
      <c r="C1261" s="126" t="s">
        <v>75</v>
      </c>
      <c r="D1261" s="127">
        <v>4</v>
      </c>
      <c r="E1261" s="128">
        <v>587</v>
      </c>
      <c r="F1261" s="128">
        <v>587</v>
      </c>
      <c r="G1261" s="126" t="s">
        <v>13720</v>
      </c>
      <c r="H1261" s="126" t="s">
        <v>20130</v>
      </c>
      <c r="I1261" s="126" t="s">
        <v>20131</v>
      </c>
      <c r="J1261" s="126" t="s">
        <v>26240</v>
      </c>
      <c r="K1261" s="9">
        <f>_xlfn.IFNA(VLOOKUP(Table5[[#This Row],[Section]],SubSill_Tier,2,FALSE),0)</f>
        <v>0</v>
      </c>
      <c r="L1261" s="9" t="str">
        <f t="shared" si="28"/>
        <v/>
      </c>
      <c r="M1261" s="205" t="str" cm="1">
        <f t="array" ref="M1261">_xlfn.IFS(NOT(ISERROR(VLOOKUP(Table5[[#This Row],[Section]],TB_notTB,1,FALSE))),"No",LEFT(Table5[[#This Row],[Section]],3)="ETB","PLS",LEFT(Table5[[#This Row],[Section]],1)="7","PDB",NOT(ISBLANK(Table5[[#This Row],[Section]])),"No")</f>
        <v>No</v>
      </c>
    </row>
    <row r="1262" spans="1:13" x14ac:dyDescent="0.25">
      <c r="A1262" s="126" t="s">
        <v>6071</v>
      </c>
      <c r="B1262" s="126" t="s">
        <v>29016</v>
      </c>
      <c r="C1262" s="126" t="s">
        <v>75</v>
      </c>
      <c r="D1262" s="127">
        <v>3.5339999999999998</v>
      </c>
      <c r="E1262" s="128">
        <v>503</v>
      </c>
      <c r="F1262" s="128">
        <v>503</v>
      </c>
      <c r="G1262" s="126" t="s">
        <v>13720</v>
      </c>
      <c r="H1262" s="126" t="s">
        <v>20130</v>
      </c>
      <c r="I1262" s="126" t="s">
        <v>20131</v>
      </c>
      <c r="J1262" s="126" t="s">
        <v>26238</v>
      </c>
      <c r="K1262" s="9">
        <f>_xlfn.IFNA(VLOOKUP(Table5[[#This Row],[Section]],SubSill_Tier,2,FALSE),0)</f>
        <v>0</v>
      </c>
      <c r="L1262" s="9" t="str">
        <f t="shared" si="28"/>
        <v>Wall</v>
      </c>
      <c r="M1262" s="205" t="str" cm="1">
        <f t="array" ref="M1262">_xlfn.IFS(NOT(ISERROR(VLOOKUP(Table5[[#This Row],[Section]],TB_notTB,1,FALSE))),"No",LEFT(Table5[[#This Row],[Section]],3)="ETB","PLS",LEFT(Table5[[#This Row],[Section]],1)="7","PDB",NOT(ISBLANK(Table5[[#This Row],[Section]])),"No")</f>
        <v>No</v>
      </c>
    </row>
    <row r="1263" spans="1:13" x14ac:dyDescent="0.25">
      <c r="A1263" s="126" t="s">
        <v>6072</v>
      </c>
      <c r="B1263" s="126" t="s">
        <v>17222</v>
      </c>
      <c r="C1263" s="126" t="s">
        <v>75</v>
      </c>
      <c r="D1263" s="127">
        <v>2.9079999999999999</v>
      </c>
      <c r="E1263" s="128">
        <v>515</v>
      </c>
      <c r="F1263" s="128">
        <v>515</v>
      </c>
      <c r="G1263" s="126" t="s">
        <v>13720</v>
      </c>
      <c r="H1263" s="126" t="s">
        <v>20130</v>
      </c>
      <c r="I1263" s="126" t="s">
        <v>20131</v>
      </c>
      <c r="J1263" s="126" t="s">
        <v>26236</v>
      </c>
      <c r="K1263" s="9">
        <f>_xlfn.IFNA(VLOOKUP(Table5[[#This Row],[Section]],SubSill_Tier,2,FALSE),0)</f>
        <v>0</v>
      </c>
      <c r="L1263" s="9" t="str">
        <f t="shared" si="28"/>
        <v/>
      </c>
      <c r="M1263" s="205" t="str" cm="1">
        <f t="array" ref="M1263">_xlfn.IFS(NOT(ISERROR(VLOOKUP(Table5[[#This Row],[Section]],TB_notTB,1,FALSE))),"No",LEFT(Table5[[#This Row],[Section]],3)="ETB","PLS",LEFT(Table5[[#This Row],[Section]],1)="7","PDB",NOT(ISBLANK(Table5[[#This Row],[Section]])),"No")</f>
        <v>No</v>
      </c>
    </row>
    <row r="1264" spans="1:13" x14ac:dyDescent="0.25">
      <c r="A1264" s="126" t="s">
        <v>6073</v>
      </c>
      <c r="B1264" s="126" t="s">
        <v>17222</v>
      </c>
      <c r="C1264" s="126" t="s">
        <v>75</v>
      </c>
      <c r="D1264" s="127">
        <v>3.7749999999999999</v>
      </c>
      <c r="E1264" s="128">
        <v>477</v>
      </c>
      <c r="F1264" s="128">
        <v>477</v>
      </c>
      <c r="G1264" s="126" t="s">
        <v>13720</v>
      </c>
      <c r="H1264" s="126" t="s">
        <v>20130</v>
      </c>
      <c r="I1264" s="126" t="s">
        <v>20131</v>
      </c>
      <c r="J1264" s="126" t="s">
        <v>26238</v>
      </c>
      <c r="K1264" s="9">
        <f>_xlfn.IFNA(VLOOKUP(Table5[[#This Row],[Section]],SubSill_Tier,2,FALSE),0)</f>
        <v>0</v>
      </c>
      <c r="L1264" s="9" t="str">
        <f t="shared" si="28"/>
        <v/>
      </c>
      <c r="M1264" s="205" t="str" cm="1">
        <f t="array" ref="M1264">_xlfn.IFS(NOT(ISERROR(VLOOKUP(Table5[[#This Row],[Section]],TB_notTB,1,FALSE))),"No",LEFT(Table5[[#This Row],[Section]],3)="ETB","PLS",LEFT(Table5[[#This Row],[Section]],1)="7","PDB",NOT(ISBLANK(Table5[[#This Row],[Section]])),"No")</f>
        <v>No</v>
      </c>
    </row>
    <row r="1265" spans="1:13" x14ac:dyDescent="0.25">
      <c r="A1265" s="126" t="s">
        <v>6074</v>
      </c>
      <c r="B1265" s="126" t="s">
        <v>27774</v>
      </c>
      <c r="C1265" s="126" t="s">
        <v>75</v>
      </c>
      <c r="D1265" s="127">
        <v>4.375</v>
      </c>
      <c r="E1265" s="128">
        <v>558</v>
      </c>
      <c r="F1265" s="128">
        <v>558</v>
      </c>
      <c r="G1265" s="126" t="s">
        <v>13722</v>
      </c>
      <c r="H1265" s="126" t="s">
        <v>21061</v>
      </c>
      <c r="I1265" s="126" t="s">
        <v>21062</v>
      </c>
      <c r="J1265" s="126" t="s">
        <v>26237</v>
      </c>
      <c r="K1265" s="9">
        <f>_xlfn.IFNA(VLOOKUP(Table5[[#This Row],[Section]],SubSill_Tier,2,FALSE),0)</f>
        <v>0</v>
      </c>
      <c r="L1265" s="9" t="str">
        <f t="shared" si="28"/>
        <v/>
      </c>
      <c r="M1265" s="205" t="str" cm="1">
        <f t="array" ref="M1265">_xlfn.IFS(NOT(ISERROR(VLOOKUP(Table5[[#This Row],[Section]],TB_notTB,1,FALSE))),"No",LEFT(Table5[[#This Row],[Section]],3)="ETB","PLS",LEFT(Table5[[#This Row],[Section]],1)="7","PDB",NOT(ISBLANK(Table5[[#This Row],[Section]])),"No")</f>
        <v>No</v>
      </c>
    </row>
    <row r="1266" spans="1:13" x14ac:dyDescent="0.25">
      <c r="A1266" s="126" t="s">
        <v>6075</v>
      </c>
      <c r="B1266" s="126" t="s">
        <v>29458</v>
      </c>
      <c r="C1266" s="126" t="s">
        <v>75</v>
      </c>
      <c r="D1266" s="127">
        <v>2.5219999999999998</v>
      </c>
      <c r="E1266" s="128">
        <v>354</v>
      </c>
      <c r="F1266" s="128">
        <v>354</v>
      </c>
      <c r="G1266" s="126" t="s">
        <v>13724</v>
      </c>
      <c r="H1266" s="126" t="s">
        <v>20121</v>
      </c>
      <c r="I1266" s="126" t="s">
        <v>20122</v>
      </c>
      <c r="J1266" s="126" t="s">
        <v>26234</v>
      </c>
      <c r="K1266" s="9">
        <f>_xlfn.IFNA(VLOOKUP(Table5[[#This Row],[Section]],SubSill_Tier,2,FALSE),0)</f>
        <v>0</v>
      </c>
      <c r="L1266" s="9" t="str">
        <f t="shared" si="28"/>
        <v>Wall</v>
      </c>
      <c r="M1266" s="205" t="str" cm="1">
        <f t="array" ref="M1266">_xlfn.IFS(NOT(ISERROR(VLOOKUP(Table5[[#This Row],[Section]],TB_notTB,1,FALSE))),"No",LEFT(Table5[[#This Row],[Section]],3)="ETB","PLS",LEFT(Table5[[#This Row],[Section]],1)="7","PDB",NOT(ISBLANK(Table5[[#This Row],[Section]])),"No")</f>
        <v>No</v>
      </c>
    </row>
    <row r="1267" spans="1:13" x14ac:dyDescent="0.25">
      <c r="A1267" s="126" t="s">
        <v>6076</v>
      </c>
      <c r="B1267" s="126" t="s">
        <v>27775</v>
      </c>
      <c r="C1267" s="126" t="s">
        <v>75</v>
      </c>
      <c r="D1267" s="127">
        <v>3.4940000000000002</v>
      </c>
      <c r="E1267" s="128">
        <v>474</v>
      </c>
      <c r="F1267" s="128">
        <v>474</v>
      </c>
      <c r="G1267" s="126" t="s">
        <v>13722</v>
      </c>
      <c r="H1267" s="126" t="s">
        <v>21061</v>
      </c>
      <c r="I1267" s="126" t="s">
        <v>21062</v>
      </c>
      <c r="J1267" s="126" t="s">
        <v>26237</v>
      </c>
      <c r="K1267" s="9">
        <f>_xlfn.IFNA(VLOOKUP(Table5[[#This Row],[Section]],SubSill_Tier,2,FALSE),0)</f>
        <v>0</v>
      </c>
      <c r="L1267" s="9" t="str">
        <f t="shared" si="28"/>
        <v/>
      </c>
      <c r="M1267" s="205" t="str" cm="1">
        <f t="array" ref="M1267">_xlfn.IFS(NOT(ISERROR(VLOOKUP(Table5[[#This Row],[Section]],TB_notTB,1,FALSE))),"No",LEFT(Table5[[#This Row],[Section]],3)="ETB","PLS",LEFT(Table5[[#This Row],[Section]],1)="7","PDB",NOT(ISBLANK(Table5[[#This Row],[Section]])),"No")</f>
        <v>No</v>
      </c>
    </row>
    <row r="1268" spans="1:13" x14ac:dyDescent="0.25">
      <c r="A1268" s="126" t="s">
        <v>6077</v>
      </c>
      <c r="B1268" s="126" t="s">
        <v>27776</v>
      </c>
      <c r="C1268" s="126" t="s">
        <v>75</v>
      </c>
      <c r="D1268" s="127">
        <v>6.1479999999999997</v>
      </c>
      <c r="E1268" s="128">
        <v>605</v>
      </c>
      <c r="F1268" s="128">
        <v>605</v>
      </c>
      <c r="G1268" s="126" t="s">
        <v>13722</v>
      </c>
      <c r="H1268" s="126" t="s">
        <v>21061</v>
      </c>
      <c r="I1268" s="126" t="s">
        <v>21062</v>
      </c>
      <c r="J1268" s="126" t="s">
        <v>26245</v>
      </c>
      <c r="K1268" s="9">
        <f>_xlfn.IFNA(VLOOKUP(Table5[[#This Row],[Section]],SubSill_Tier,2,FALSE),0)</f>
        <v>0</v>
      </c>
      <c r="L1268" s="9" t="str">
        <f t="shared" si="28"/>
        <v/>
      </c>
      <c r="M1268" s="205" t="str" cm="1">
        <f t="array" ref="M1268">_xlfn.IFS(NOT(ISERROR(VLOOKUP(Table5[[#This Row],[Section]],TB_notTB,1,FALSE))),"No",LEFT(Table5[[#This Row],[Section]],3)="ETB","PLS",LEFT(Table5[[#This Row],[Section]],1)="7","PDB",NOT(ISBLANK(Table5[[#This Row],[Section]])),"No")</f>
        <v>No</v>
      </c>
    </row>
    <row r="1269" spans="1:13" x14ac:dyDescent="0.25">
      <c r="A1269" s="126" t="s">
        <v>6078</v>
      </c>
      <c r="B1269" s="126" t="s">
        <v>27777</v>
      </c>
      <c r="C1269" s="126" t="s">
        <v>75</v>
      </c>
      <c r="D1269" s="127">
        <v>3.008</v>
      </c>
      <c r="E1269" s="128">
        <v>414</v>
      </c>
      <c r="F1269" s="128">
        <v>414</v>
      </c>
      <c r="G1269" s="126" t="s">
        <v>13722</v>
      </c>
      <c r="H1269" s="126" t="s">
        <v>21061</v>
      </c>
      <c r="I1269" s="126" t="s">
        <v>21062</v>
      </c>
      <c r="J1269" s="126" t="s">
        <v>26237</v>
      </c>
      <c r="K1269" s="9">
        <f>_xlfn.IFNA(VLOOKUP(Table5[[#This Row],[Section]],SubSill_Tier,2,FALSE),0)</f>
        <v>0</v>
      </c>
      <c r="L1269" s="9" t="str">
        <f t="shared" si="28"/>
        <v/>
      </c>
      <c r="M1269" s="205" t="str" cm="1">
        <f t="array" ref="M1269">_xlfn.IFS(NOT(ISERROR(VLOOKUP(Table5[[#This Row],[Section]],TB_notTB,1,FALSE))),"No",LEFT(Table5[[#This Row],[Section]],3)="ETB","PLS",LEFT(Table5[[#This Row],[Section]],1)="7","PDB",NOT(ISBLANK(Table5[[#This Row],[Section]])),"No")</f>
        <v>No</v>
      </c>
    </row>
    <row r="1270" spans="1:13" x14ac:dyDescent="0.25">
      <c r="A1270" s="126" t="s">
        <v>6079</v>
      </c>
      <c r="B1270" s="126" t="s">
        <v>27778</v>
      </c>
      <c r="C1270" s="126" t="s">
        <v>75</v>
      </c>
      <c r="D1270" s="127">
        <v>6.0620000000000003</v>
      </c>
      <c r="E1270" s="128">
        <v>814</v>
      </c>
      <c r="F1270" s="128">
        <v>814</v>
      </c>
      <c r="G1270" s="126" t="s">
        <v>13722</v>
      </c>
      <c r="H1270" s="126" t="s">
        <v>21061</v>
      </c>
      <c r="I1270" s="126" t="s">
        <v>21062</v>
      </c>
      <c r="J1270" s="126" t="s">
        <v>26245</v>
      </c>
      <c r="K1270" s="9">
        <f>_xlfn.IFNA(VLOOKUP(Table5[[#This Row],[Section]],SubSill_Tier,2,FALSE),0)</f>
        <v>0</v>
      </c>
      <c r="L1270" s="9" t="str">
        <f t="shared" si="28"/>
        <v/>
      </c>
      <c r="M1270" s="205" t="str" cm="1">
        <f t="array" ref="M1270">_xlfn.IFS(NOT(ISERROR(VLOOKUP(Table5[[#This Row],[Section]],TB_notTB,1,FALSE))),"No",LEFT(Table5[[#This Row],[Section]],3)="ETB","PLS",LEFT(Table5[[#This Row],[Section]],1)="7","PDB",NOT(ISBLANK(Table5[[#This Row],[Section]])),"No")</f>
        <v>No</v>
      </c>
    </row>
    <row r="1271" spans="1:13" x14ac:dyDescent="0.25">
      <c r="A1271" s="126" t="s">
        <v>27182</v>
      </c>
      <c r="B1271" s="126" t="s">
        <v>27779</v>
      </c>
      <c r="C1271" s="126" t="s">
        <v>75</v>
      </c>
      <c r="D1271" s="127">
        <v>8.07</v>
      </c>
      <c r="E1271" s="128">
        <v>734</v>
      </c>
      <c r="F1271" s="128">
        <v>734</v>
      </c>
      <c r="G1271" s="126" t="s">
        <v>13722</v>
      </c>
      <c r="H1271" s="126" t="s">
        <v>21061</v>
      </c>
      <c r="I1271" s="126" t="s">
        <v>21062</v>
      </c>
      <c r="J1271" s="126" t="s">
        <v>26245</v>
      </c>
      <c r="K1271" s="9">
        <f>_xlfn.IFNA(VLOOKUP(Table5[[#This Row],[Section]],SubSill_Tier,2,FALSE),0)</f>
        <v>0</v>
      </c>
      <c r="L1271" s="9" t="str">
        <f t="shared" si="28"/>
        <v/>
      </c>
      <c r="M1271" s="205" t="str" cm="1">
        <f t="array" ref="M1271">_xlfn.IFS(NOT(ISERROR(VLOOKUP(Table5[[#This Row],[Section]],TB_notTB,1,FALSE))),"No",LEFT(Table5[[#This Row],[Section]],3)="ETB","PLS",LEFT(Table5[[#This Row],[Section]],1)="7","PDB",NOT(ISBLANK(Table5[[#This Row],[Section]])),"No")</f>
        <v>No</v>
      </c>
    </row>
    <row r="1272" spans="1:13" x14ac:dyDescent="0.25">
      <c r="A1272" s="126" t="s">
        <v>6080</v>
      </c>
      <c r="B1272" s="126" t="s">
        <v>27780</v>
      </c>
      <c r="C1272" s="126" t="s">
        <v>75</v>
      </c>
      <c r="D1272" s="127">
        <v>4.2380000000000004</v>
      </c>
      <c r="E1272" s="128">
        <v>552</v>
      </c>
      <c r="F1272" s="128">
        <v>552</v>
      </c>
      <c r="G1272" s="126" t="s">
        <v>13722</v>
      </c>
      <c r="H1272" s="126" t="s">
        <v>21061</v>
      </c>
      <c r="I1272" s="126" t="s">
        <v>21062</v>
      </c>
      <c r="J1272" s="126" t="s">
        <v>26237</v>
      </c>
      <c r="K1272" s="9">
        <f>_xlfn.IFNA(VLOOKUP(Table5[[#This Row],[Section]],SubSill_Tier,2,FALSE),0)</f>
        <v>0</v>
      </c>
      <c r="L1272" s="9" t="str">
        <f t="shared" si="28"/>
        <v/>
      </c>
      <c r="M1272" s="205" t="str" cm="1">
        <f t="array" ref="M1272">_xlfn.IFS(NOT(ISERROR(VLOOKUP(Table5[[#This Row],[Section]],TB_notTB,1,FALSE))),"No",LEFT(Table5[[#This Row],[Section]],3)="ETB","PLS",LEFT(Table5[[#This Row],[Section]],1)="7","PDB",NOT(ISBLANK(Table5[[#This Row],[Section]])),"No")</f>
        <v>No</v>
      </c>
    </row>
    <row r="1273" spans="1:13" x14ac:dyDescent="0.25">
      <c r="A1273" s="126" t="s">
        <v>6081</v>
      </c>
      <c r="B1273" s="126" t="s">
        <v>17222</v>
      </c>
      <c r="C1273" s="126" t="s">
        <v>75</v>
      </c>
      <c r="D1273" s="127">
        <v>0.65700000000000003</v>
      </c>
      <c r="E1273" s="128">
        <v>100</v>
      </c>
      <c r="F1273" s="128">
        <v>100</v>
      </c>
      <c r="G1273" s="126" t="s">
        <v>13715</v>
      </c>
      <c r="H1273" s="126" t="s">
        <v>20123</v>
      </c>
      <c r="I1273" s="126" t="s">
        <v>21058</v>
      </c>
      <c r="J1273" s="126" t="s">
        <v>26236</v>
      </c>
      <c r="K1273" s="9">
        <f>_xlfn.IFNA(VLOOKUP(Table5[[#This Row],[Section]],SubSill_Tier,2,FALSE),0)</f>
        <v>0</v>
      </c>
      <c r="L1273" s="9" t="str">
        <f t="shared" si="28"/>
        <v/>
      </c>
      <c r="M1273" s="205" t="str" cm="1">
        <f t="array" ref="M1273">_xlfn.IFS(NOT(ISERROR(VLOOKUP(Table5[[#This Row],[Section]],TB_notTB,1,FALSE))),"No",LEFT(Table5[[#This Row],[Section]],3)="ETB","PLS",LEFT(Table5[[#This Row],[Section]],1)="7","PDB",NOT(ISBLANK(Table5[[#This Row],[Section]])),"No")</f>
        <v>No</v>
      </c>
    </row>
    <row r="1274" spans="1:13" x14ac:dyDescent="0.25">
      <c r="A1274" s="126" t="s">
        <v>6082</v>
      </c>
      <c r="B1274" s="126" t="s">
        <v>27781</v>
      </c>
      <c r="C1274" s="126" t="s">
        <v>75</v>
      </c>
      <c r="D1274" s="127">
        <v>0.82699999999999996</v>
      </c>
      <c r="E1274" s="128">
        <v>107</v>
      </c>
      <c r="F1274" s="128">
        <v>107</v>
      </c>
      <c r="G1274" s="126" t="s">
        <v>13715</v>
      </c>
      <c r="H1274" s="126" t="s">
        <v>20123</v>
      </c>
      <c r="I1274" s="126" t="s">
        <v>21058</v>
      </c>
      <c r="J1274" s="126" t="s">
        <v>26235</v>
      </c>
      <c r="K1274" s="9">
        <f>_xlfn.IFNA(VLOOKUP(Table5[[#This Row],[Section]],SubSill_Tier,2,FALSE),0)</f>
        <v>0</v>
      </c>
      <c r="L1274" s="9" t="str">
        <f t="shared" si="28"/>
        <v/>
      </c>
      <c r="M1274" s="205" t="str" cm="1">
        <f t="array" ref="M1274">_xlfn.IFS(NOT(ISERROR(VLOOKUP(Table5[[#This Row],[Section]],TB_notTB,1,FALSE))),"No",LEFT(Table5[[#This Row],[Section]],3)="ETB","PLS",LEFT(Table5[[#This Row],[Section]],1)="7","PDB",NOT(ISBLANK(Table5[[#This Row],[Section]])),"No")</f>
        <v>No</v>
      </c>
    </row>
    <row r="1275" spans="1:13" x14ac:dyDescent="0.25">
      <c r="A1275" s="126" t="s">
        <v>6083</v>
      </c>
      <c r="B1275" s="126" t="s">
        <v>27782</v>
      </c>
      <c r="C1275" s="126" t="s">
        <v>75</v>
      </c>
      <c r="D1275" s="127">
        <v>1.337</v>
      </c>
      <c r="E1275" s="128">
        <v>167</v>
      </c>
      <c r="F1275" s="128">
        <v>167</v>
      </c>
      <c r="G1275" s="126" t="s">
        <v>13715</v>
      </c>
      <c r="H1275" s="126" t="s">
        <v>20123</v>
      </c>
      <c r="I1275" s="126" t="s">
        <v>21058</v>
      </c>
      <c r="J1275" s="126" t="s">
        <v>26236</v>
      </c>
      <c r="K1275" s="9">
        <f>_xlfn.IFNA(VLOOKUP(Table5[[#This Row],[Section]],SubSill_Tier,2,FALSE),0)</f>
        <v>0</v>
      </c>
      <c r="L1275" s="9" t="str">
        <f t="shared" si="28"/>
        <v/>
      </c>
      <c r="M1275" s="205" t="str" cm="1">
        <f t="array" ref="M1275">_xlfn.IFS(NOT(ISERROR(VLOOKUP(Table5[[#This Row],[Section]],TB_notTB,1,FALSE))),"No",LEFT(Table5[[#This Row],[Section]],3)="ETB","PLS",LEFT(Table5[[#This Row],[Section]],1)="7","PDB",NOT(ISBLANK(Table5[[#This Row],[Section]])),"No")</f>
        <v>No</v>
      </c>
    </row>
    <row r="1276" spans="1:13" x14ac:dyDescent="0.25">
      <c r="A1276" s="126" t="s">
        <v>6084</v>
      </c>
      <c r="B1276" s="126" t="s">
        <v>27995</v>
      </c>
      <c r="C1276" s="126" t="s">
        <v>75</v>
      </c>
      <c r="D1276" s="127">
        <v>1.6779999999999999</v>
      </c>
      <c r="E1276" s="128">
        <v>207</v>
      </c>
      <c r="F1276" s="128">
        <v>207</v>
      </c>
      <c r="G1276" s="126" t="s">
        <v>13715</v>
      </c>
      <c r="H1276" s="126" t="s">
        <v>20123</v>
      </c>
      <c r="I1276" s="126" t="s">
        <v>21058</v>
      </c>
      <c r="J1276" s="126" t="s">
        <v>26235</v>
      </c>
      <c r="K1276" s="9">
        <f>_xlfn.IFNA(VLOOKUP(Table5[[#This Row],[Section]],SubSill_Tier,2,FALSE),0)</f>
        <v>0</v>
      </c>
      <c r="L1276" s="9" t="str">
        <f t="shared" si="28"/>
        <v/>
      </c>
      <c r="M1276" s="205" t="str" cm="1">
        <f t="array" ref="M1276">_xlfn.IFS(NOT(ISERROR(VLOOKUP(Table5[[#This Row],[Section]],TB_notTB,1,FALSE))),"No",LEFT(Table5[[#This Row],[Section]],3)="ETB","PLS",LEFT(Table5[[#This Row],[Section]],1)="7","PDB",NOT(ISBLANK(Table5[[#This Row],[Section]])),"No")</f>
        <v>No</v>
      </c>
    </row>
    <row r="1277" spans="1:13" x14ac:dyDescent="0.25">
      <c r="A1277" s="126" t="s">
        <v>6085</v>
      </c>
      <c r="B1277" s="126" t="s">
        <v>27783</v>
      </c>
      <c r="C1277" s="126" t="s">
        <v>75</v>
      </c>
      <c r="D1277" s="127">
        <v>0.61699999999999999</v>
      </c>
      <c r="E1277" s="128">
        <v>100</v>
      </c>
      <c r="F1277" s="128">
        <v>100</v>
      </c>
      <c r="G1277" s="126" t="s">
        <v>13715</v>
      </c>
      <c r="H1277" s="126" t="s">
        <v>20123</v>
      </c>
      <c r="I1277" s="126" t="s">
        <v>21058</v>
      </c>
      <c r="J1277" s="126" t="s">
        <v>26236</v>
      </c>
      <c r="K1277" s="9">
        <f>_xlfn.IFNA(VLOOKUP(Table5[[#This Row],[Section]],SubSill_Tier,2,FALSE),0)</f>
        <v>0</v>
      </c>
      <c r="L1277" s="9" t="str">
        <f t="shared" si="28"/>
        <v/>
      </c>
      <c r="M1277" s="205" t="str" cm="1">
        <f t="array" ref="M1277">_xlfn.IFS(NOT(ISERROR(VLOOKUP(Table5[[#This Row],[Section]],TB_notTB,1,FALSE))),"No",LEFT(Table5[[#This Row],[Section]],3)="ETB","PLS",LEFT(Table5[[#This Row],[Section]],1)="7","PDB",NOT(ISBLANK(Table5[[#This Row],[Section]])),"No")</f>
        <v>No</v>
      </c>
    </row>
    <row r="1278" spans="1:13" x14ac:dyDescent="0.25">
      <c r="A1278" s="126" t="s">
        <v>6086</v>
      </c>
      <c r="B1278" s="126" t="s">
        <v>17222</v>
      </c>
      <c r="C1278" s="126" t="s">
        <v>75</v>
      </c>
      <c r="D1278" s="127">
        <v>1.042</v>
      </c>
      <c r="E1278" s="128">
        <v>109</v>
      </c>
      <c r="F1278" s="128">
        <v>109</v>
      </c>
      <c r="G1278" s="126" t="s">
        <v>13715</v>
      </c>
      <c r="H1278" s="126" t="s">
        <v>20123</v>
      </c>
      <c r="I1278" s="126" t="s">
        <v>21058</v>
      </c>
      <c r="J1278" s="126" t="s">
        <v>26236</v>
      </c>
      <c r="K1278" s="9">
        <f>_xlfn.IFNA(VLOOKUP(Table5[[#This Row],[Section]],SubSill_Tier,2,FALSE),0)</f>
        <v>0</v>
      </c>
      <c r="L1278" s="9" t="str">
        <f t="shared" si="28"/>
        <v/>
      </c>
      <c r="M1278" s="205" t="str" cm="1">
        <f t="array" ref="M1278">_xlfn.IFS(NOT(ISERROR(VLOOKUP(Table5[[#This Row],[Section]],TB_notTB,1,FALSE))),"No",LEFT(Table5[[#This Row],[Section]],3)="ETB","PLS",LEFT(Table5[[#This Row],[Section]],1)="7","PDB",NOT(ISBLANK(Table5[[#This Row],[Section]])),"No")</f>
        <v>No</v>
      </c>
    </row>
    <row r="1279" spans="1:13" x14ac:dyDescent="0.25">
      <c r="A1279" s="126" t="s">
        <v>6087</v>
      </c>
      <c r="B1279" s="126" t="s">
        <v>27784</v>
      </c>
      <c r="C1279" s="126" t="s">
        <v>75</v>
      </c>
      <c r="D1279" s="127">
        <v>0.78800000000000003</v>
      </c>
      <c r="E1279" s="128">
        <v>107</v>
      </c>
      <c r="F1279" s="128">
        <v>107</v>
      </c>
      <c r="G1279" s="126" t="s">
        <v>13715</v>
      </c>
      <c r="H1279" s="126" t="s">
        <v>20123</v>
      </c>
      <c r="I1279" s="126" t="s">
        <v>21058</v>
      </c>
      <c r="J1279" s="126" t="s">
        <v>26235</v>
      </c>
      <c r="K1279" s="9">
        <f>_xlfn.IFNA(VLOOKUP(Table5[[#This Row],[Section]],SubSill_Tier,2,FALSE),0)</f>
        <v>0</v>
      </c>
      <c r="L1279" s="9" t="str">
        <f t="shared" si="28"/>
        <v/>
      </c>
      <c r="M1279" s="205" t="str" cm="1">
        <f t="array" ref="M1279">_xlfn.IFS(NOT(ISERROR(VLOOKUP(Table5[[#This Row],[Section]],TB_notTB,1,FALSE))),"No",LEFT(Table5[[#This Row],[Section]],3)="ETB","PLS",LEFT(Table5[[#This Row],[Section]],1)="7","PDB",NOT(ISBLANK(Table5[[#This Row],[Section]])),"No")</f>
        <v>No</v>
      </c>
    </row>
    <row r="1280" spans="1:13" x14ac:dyDescent="0.25">
      <c r="A1280" s="126" t="s">
        <v>6088</v>
      </c>
      <c r="B1280" s="126" t="s">
        <v>27785</v>
      </c>
      <c r="C1280" s="126" t="s">
        <v>75</v>
      </c>
      <c r="D1280" s="127">
        <v>1.337</v>
      </c>
      <c r="E1280" s="128">
        <v>206</v>
      </c>
      <c r="F1280" s="128">
        <v>206</v>
      </c>
      <c r="G1280" s="126" t="s">
        <v>13715</v>
      </c>
      <c r="H1280" s="126" t="s">
        <v>20123</v>
      </c>
      <c r="I1280" s="126" t="s">
        <v>21058</v>
      </c>
      <c r="J1280" s="126" t="s">
        <v>26235</v>
      </c>
      <c r="K1280" s="9">
        <f>_xlfn.IFNA(VLOOKUP(Table5[[#This Row],[Section]],SubSill_Tier,2,FALSE),0)</f>
        <v>0</v>
      </c>
      <c r="L1280" s="9" t="str">
        <f t="shared" si="28"/>
        <v/>
      </c>
      <c r="M1280" s="205" t="str" cm="1">
        <f t="array" ref="M1280">_xlfn.IFS(NOT(ISERROR(VLOOKUP(Table5[[#This Row],[Section]],TB_notTB,1,FALSE))),"No",LEFT(Table5[[#This Row],[Section]],3)="ETB","PLS",LEFT(Table5[[#This Row],[Section]],1)="7","PDB",NOT(ISBLANK(Table5[[#This Row],[Section]])),"No")</f>
        <v>No</v>
      </c>
    </row>
    <row r="1281" spans="1:13" x14ac:dyDescent="0.25">
      <c r="A1281" s="126" t="s">
        <v>6089</v>
      </c>
      <c r="B1281" s="126" t="s">
        <v>6090</v>
      </c>
      <c r="C1281" s="126" t="s">
        <v>75</v>
      </c>
      <c r="D1281" s="127">
        <v>2.6619999999999999</v>
      </c>
      <c r="E1281" s="128">
        <v>123</v>
      </c>
      <c r="F1281" s="128">
        <v>123</v>
      </c>
      <c r="G1281" s="126" t="s">
        <v>13721</v>
      </c>
      <c r="H1281" s="126" t="s">
        <v>20121</v>
      </c>
      <c r="I1281" s="126" t="s">
        <v>20122</v>
      </c>
      <c r="J1281" s="126" t="s">
        <v>26234</v>
      </c>
      <c r="K1281" s="9">
        <f>_xlfn.IFNA(VLOOKUP(Table5[[#This Row],[Section]],SubSill_Tier,2,FALSE),0)</f>
        <v>0</v>
      </c>
      <c r="L1281" s="9" t="str">
        <f t="shared" si="28"/>
        <v>Wall</v>
      </c>
      <c r="M1281" s="205" t="str" cm="1">
        <f t="array" ref="M1281">_xlfn.IFS(NOT(ISERROR(VLOOKUP(Table5[[#This Row],[Section]],TB_notTB,1,FALSE))),"No",LEFT(Table5[[#This Row],[Section]],3)="ETB","PLS",LEFT(Table5[[#This Row],[Section]],1)="7","PDB",NOT(ISBLANK(Table5[[#This Row],[Section]])),"No")</f>
        <v>No</v>
      </c>
    </row>
    <row r="1282" spans="1:13" x14ac:dyDescent="0.25">
      <c r="A1282" s="126" t="s">
        <v>6091</v>
      </c>
      <c r="B1282" s="126" t="s">
        <v>27786</v>
      </c>
      <c r="C1282" s="126" t="s">
        <v>75</v>
      </c>
      <c r="D1282" s="127">
        <v>0.53200000000000003</v>
      </c>
      <c r="E1282" s="128">
        <v>105</v>
      </c>
      <c r="F1282" s="128">
        <v>105</v>
      </c>
      <c r="G1282" s="126" t="s">
        <v>13715</v>
      </c>
      <c r="H1282" s="126" t="s">
        <v>20123</v>
      </c>
      <c r="I1282" s="126" t="s">
        <v>21058</v>
      </c>
      <c r="J1282" s="126" t="s">
        <v>26235</v>
      </c>
      <c r="K1282" s="9">
        <f>_xlfn.IFNA(VLOOKUP(Table5[[#This Row],[Section]],SubSill_Tier,2,FALSE),0)</f>
        <v>0</v>
      </c>
      <c r="L1282" s="9" t="str">
        <f t="shared" ref="L1282:L1345" si="29">IFERROR(IF(LEFT(G1282,2)="AI",IF(_xlfn.NUMBERVALUE(IFERROR(LEFT(IF(ISERROR(FIND("X",UPPER(B1282))),UPPER(B1282),RIGHT(UPPER(B1282),LEN(UPPER(B1282))-FIND("~",SUBSTITUTE(UPPER(B1282),"X","~",LEN(UPPER(B1282))-LEN(SUBSTITUTE(UPPER(B1282),"X","")))))),FIND(" ",IF(ISERROR(FIND("X",UPPER(B1282))),UPPER(B1282),RIGHT(UPPER(B1282),LEN(UPPER(B1282))-FIND("~",SUBSTITUTE(UPPER(B1282),"X","~",LEN(UPPER(B1282))-LEN(SUBSTITUTE(UPPER(B1282),"X","")))))),1)-1),IF(ISERROR(FIND("X",UPPER(B1282))),UPPER(B1282),RIGHT(UPPER(B1282),LEN(UPPER(B1282))-FIND("~",SUBSTITUTE(UPPER(B1282),"X","~",LEN(UPPER(B1282))-LEN(SUBSTITUTE(UPPER(B1282),"X",""))))))),".")&gt;=5,"Wall",""),""),"")</f>
        <v/>
      </c>
      <c r="M1282" s="205" t="str" cm="1">
        <f t="array" ref="M1282">_xlfn.IFS(NOT(ISERROR(VLOOKUP(Table5[[#This Row],[Section]],TB_notTB,1,FALSE))),"No",LEFT(Table5[[#This Row],[Section]],3)="ETB","PLS",LEFT(Table5[[#This Row],[Section]],1)="7","PDB",NOT(ISBLANK(Table5[[#This Row],[Section]])),"No")</f>
        <v>No</v>
      </c>
    </row>
    <row r="1283" spans="1:13" x14ac:dyDescent="0.25">
      <c r="A1283" s="126" t="s">
        <v>6092</v>
      </c>
      <c r="B1283" s="126" t="s">
        <v>27787</v>
      </c>
      <c r="C1283" s="126" t="s">
        <v>75</v>
      </c>
      <c r="D1283" s="127">
        <v>0.42199999999999999</v>
      </c>
      <c r="E1283" s="128">
        <v>100</v>
      </c>
      <c r="F1283" s="128">
        <v>100</v>
      </c>
      <c r="G1283" s="126" t="s">
        <v>13715</v>
      </c>
      <c r="H1283" s="126" t="s">
        <v>20123</v>
      </c>
      <c r="I1283" s="126" t="s">
        <v>21058</v>
      </c>
      <c r="J1283" s="126" t="s">
        <v>26235</v>
      </c>
      <c r="K1283" s="9">
        <f>_xlfn.IFNA(VLOOKUP(Table5[[#This Row],[Section]],SubSill_Tier,2,FALSE),0)</f>
        <v>0</v>
      </c>
      <c r="L1283" s="9" t="str">
        <f t="shared" si="29"/>
        <v/>
      </c>
      <c r="M1283" s="205" t="str" cm="1">
        <f t="array" ref="M1283">_xlfn.IFS(NOT(ISERROR(VLOOKUP(Table5[[#This Row],[Section]],TB_notTB,1,FALSE))),"No",LEFT(Table5[[#This Row],[Section]],3)="ETB","PLS",LEFT(Table5[[#This Row],[Section]],1)="7","PDB",NOT(ISBLANK(Table5[[#This Row],[Section]])),"No")</f>
        <v>No</v>
      </c>
    </row>
    <row r="1284" spans="1:13" x14ac:dyDescent="0.25">
      <c r="A1284" s="126" t="s">
        <v>6093</v>
      </c>
      <c r="B1284" s="126" t="s">
        <v>27788</v>
      </c>
      <c r="C1284" s="126" t="s">
        <v>75</v>
      </c>
      <c r="D1284" s="127">
        <v>0.66</v>
      </c>
      <c r="E1284" s="128">
        <v>106</v>
      </c>
      <c r="F1284" s="128">
        <v>106</v>
      </c>
      <c r="G1284" s="126" t="s">
        <v>13715</v>
      </c>
      <c r="H1284" s="126" t="s">
        <v>20123</v>
      </c>
      <c r="I1284" s="126" t="s">
        <v>21058</v>
      </c>
      <c r="J1284" s="126" t="s">
        <v>26235</v>
      </c>
      <c r="K1284" s="9">
        <f>_xlfn.IFNA(VLOOKUP(Table5[[#This Row],[Section]],SubSill_Tier,2,FALSE),0)</f>
        <v>0</v>
      </c>
      <c r="L1284" s="9" t="str">
        <f t="shared" si="29"/>
        <v/>
      </c>
      <c r="M1284" s="205" t="str" cm="1">
        <f t="array" ref="M1284">_xlfn.IFS(NOT(ISERROR(VLOOKUP(Table5[[#This Row],[Section]],TB_notTB,1,FALSE))),"No",LEFT(Table5[[#This Row],[Section]],3)="ETB","PLS",LEFT(Table5[[#This Row],[Section]],1)="7","PDB",NOT(ISBLANK(Table5[[#This Row],[Section]])),"No")</f>
        <v>No</v>
      </c>
    </row>
    <row r="1285" spans="1:13" x14ac:dyDescent="0.25">
      <c r="A1285" s="126" t="s">
        <v>6094</v>
      </c>
      <c r="B1285" s="126" t="s">
        <v>27789</v>
      </c>
      <c r="C1285" s="126" t="s">
        <v>75</v>
      </c>
      <c r="D1285" s="127">
        <v>0.157</v>
      </c>
      <c r="E1285" s="128">
        <v>100</v>
      </c>
      <c r="F1285" s="128">
        <v>100</v>
      </c>
      <c r="G1285" s="126" t="s">
        <v>13715</v>
      </c>
      <c r="H1285" s="126" t="s">
        <v>20123</v>
      </c>
      <c r="I1285" s="126" t="s">
        <v>21058</v>
      </c>
      <c r="J1285" s="126" t="s">
        <v>26235</v>
      </c>
      <c r="K1285" s="9">
        <f>_xlfn.IFNA(VLOOKUP(Table5[[#This Row],[Section]],SubSill_Tier,2,FALSE),0)</f>
        <v>0</v>
      </c>
      <c r="L1285" s="9" t="str">
        <f t="shared" si="29"/>
        <v/>
      </c>
      <c r="M1285" s="205" t="str" cm="1">
        <f t="array" ref="M1285">_xlfn.IFS(NOT(ISERROR(VLOOKUP(Table5[[#This Row],[Section]],TB_notTB,1,FALSE))),"No",LEFT(Table5[[#This Row],[Section]],3)="ETB","PLS",LEFT(Table5[[#This Row],[Section]],1)="7","PDB",NOT(ISBLANK(Table5[[#This Row],[Section]])),"No")</f>
        <v>No</v>
      </c>
    </row>
    <row r="1286" spans="1:13" x14ac:dyDescent="0.25">
      <c r="A1286" s="126" t="s">
        <v>6095</v>
      </c>
      <c r="B1286" s="126" t="s">
        <v>6096</v>
      </c>
      <c r="C1286" s="126" t="s">
        <v>75</v>
      </c>
      <c r="D1286" s="127">
        <v>0.437</v>
      </c>
      <c r="E1286" s="128">
        <v>114</v>
      </c>
      <c r="F1286" s="128">
        <v>114</v>
      </c>
      <c r="G1286" s="126" t="s">
        <v>13713</v>
      </c>
      <c r="H1286" s="126" t="s">
        <v>21056</v>
      </c>
      <c r="I1286" s="126" t="s">
        <v>21057</v>
      </c>
      <c r="J1286" s="126" t="s">
        <v>26233</v>
      </c>
      <c r="K1286" s="9">
        <f>_xlfn.IFNA(VLOOKUP(Table5[[#This Row],[Section]],SubSill_Tier,2,FALSE),0)</f>
        <v>0</v>
      </c>
      <c r="L1286" s="9" t="str">
        <f t="shared" si="29"/>
        <v/>
      </c>
      <c r="M1286" s="205" t="str" cm="1">
        <f t="array" ref="M1286">_xlfn.IFS(NOT(ISERROR(VLOOKUP(Table5[[#This Row],[Section]],TB_notTB,1,FALSE))),"No",LEFT(Table5[[#This Row],[Section]],3)="ETB","PLS",LEFT(Table5[[#This Row],[Section]],1)="7","PDB",NOT(ISBLANK(Table5[[#This Row],[Section]])),"No")</f>
        <v>No</v>
      </c>
    </row>
    <row r="1287" spans="1:13" x14ac:dyDescent="0.25">
      <c r="A1287" s="126" t="s">
        <v>6097</v>
      </c>
      <c r="B1287" s="126" t="s">
        <v>12511</v>
      </c>
      <c r="C1287" s="126" t="s">
        <v>75</v>
      </c>
      <c r="D1287" s="127">
        <v>1.1020000000000001</v>
      </c>
      <c r="E1287" s="128">
        <v>212</v>
      </c>
      <c r="F1287" s="128">
        <v>212</v>
      </c>
      <c r="G1287" s="126" t="s">
        <v>13713</v>
      </c>
      <c r="H1287" s="126" t="s">
        <v>21056</v>
      </c>
      <c r="I1287" s="126" t="s">
        <v>21057</v>
      </c>
      <c r="J1287" s="126" t="s">
        <v>26233</v>
      </c>
      <c r="K1287" s="9">
        <f>_xlfn.IFNA(VLOOKUP(Table5[[#This Row],[Section]],SubSill_Tier,2,FALSE),0)</f>
        <v>0</v>
      </c>
      <c r="L1287" s="9" t="str">
        <f t="shared" si="29"/>
        <v/>
      </c>
      <c r="M1287" s="205" t="str" cm="1">
        <f t="array" ref="M1287">_xlfn.IFS(NOT(ISERROR(VLOOKUP(Table5[[#This Row],[Section]],TB_notTB,1,FALSE))),"No",LEFT(Table5[[#This Row],[Section]],3)="ETB","PLS",LEFT(Table5[[#This Row],[Section]],1)="7","PDB",NOT(ISBLANK(Table5[[#This Row],[Section]])),"No")</f>
        <v>No</v>
      </c>
    </row>
    <row r="1288" spans="1:13" x14ac:dyDescent="0.25">
      <c r="A1288" s="126" t="s">
        <v>6098</v>
      </c>
      <c r="B1288" s="126" t="s">
        <v>6099</v>
      </c>
      <c r="C1288" s="126" t="s">
        <v>75</v>
      </c>
      <c r="D1288" s="127">
        <v>0.31900000000000001</v>
      </c>
      <c r="E1288" s="128">
        <v>100</v>
      </c>
      <c r="F1288" s="128">
        <v>100</v>
      </c>
      <c r="G1288" s="126" t="s">
        <v>13717</v>
      </c>
      <c r="H1288" s="126" t="s">
        <v>20125</v>
      </c>
      <c r="I1288" s="126" t="s">
        <v>20126</v>
      </c>
      <c r="J1288" s="126" t="s">
        <v>26235</v>
      </c>
      <c r="K1288" s="9">
        <f>_xlfn.IFNA(VLOOKUP(Table5[[#This Row],[Section]],SubSill_Tier,2,FALSE),0)</f>
        <v>0</v>
      </c>
      <c r="L1288" s="9" t="str">
        <f t="shared" si="29"/>
        <v/>
      </c>
      <c r="M1288" s="205" t="str" cm="1">
        <f t="array" ref="M1288">_xlfn.IFS(NOT(ISERROR(VLOOKUP(Table5[[#This Row],[Section]],TB_notTB,1,FALSE))),"No",LEFT(Table5[[#This Row],[Section]],3)="ETB","PLS",LEFT(Table5[[#This Row],[Section]],1)="7","PDB",NOT(ISBLANK(Table5[[#This Row],[Section]])),"No")</f>
        <v>No</v>
      </c>
    </row>
    <row r="1289" spans="1:13" x14ac:dyDescent="0.25">
      <c r="A1289" s="126" t="s">
        <v>6100</v>
      </c>
      <c r="B1289" s="126" t="s">
        <v>6101</v>
      </c>
      <c r="C1289" s="126" t="s">
        <v>75</v>
      </c>
      <c r="D1289" s="127">
        <v>0.40400000000000003</v>
      </c>
      <c r="E1289" s="128">
        <v>100</v>
      </c>
      <c r="F1289" s="128">
        <v>100</v>
      </c>
      <c r="G1289" s="126" t="s">
        <v>13717</v>
      </c>
      <c r="H1289" s="126" t="s">
        <v>20125</v>
      </c>
      <c r="I1289" s="126" t="s">
        <v>20126</v>
      </c>
      <c r="J1289" s="126" t="s">
        <v>26235</v>
      </c>
      <c r="K1289" s="9">
        <f>_xlfn.IFNA(VLOOKUP(Table5[[#This Row],[Section]],SubSill_Tier,2,FALSE),0)</f>
        <v>0</v>
      </c>
      <c r="L1289" s="9" t="str">
        <f t="shared" si="29"/>
        <v/>
      </c>
      <c r="M1289" s="205" t="str" cm="1">
        <f t="array" ref="M1289">_xlfn.IFS(NOT(ISERROR(VLOOKUP(Table5[[#This Row],[Section]],TB_notTB,1,FALSE))),"No",LEFT(Table5[[#This Row],[Section]],3)="ETB","PLS",LEFT(Table5[[#This Row],[Section]],1)="7","PDB",NOT(ISBLANK(Table5[[#This Row],[Section]])),"No")</f>
        <v>No</v>
      </c>
    </row>
    <row r="1290" spans="1:13" x14ac:dyDescent="0.25">
      <c r="A1290" s="126" t="s">
        <v>6102</v>
      </c>
      <c r="B1290" s="126" t="s">
        <v>27790</v>
      </c>
      <c r="C1290" s="126" t="s">
        <v>75</v>
      </c>
      <c r="D1290" s="127">
        <v>1.198</v>
      </c>
      <c r="E1290" s="128">
        <v>159</v>
      </c>
      <c r="F1290" s="128">
        <v>159</v>
      </c>
      <c r="G1290" s="126" t="s">
        <v>13717</v>
      </c>
      <c r="H1290" s="126" t="s">
        <v>20125</v>
      </c>
      <c r="I1290" s="126" t="s">
        <v>20126</v>
      </c>
      <c r="J1290" s="126" t="s">
        <v>26235</v>
      </c>
      <c r="K1290" s="9">
        <f>_xlfn.IFNA(VLOOKUP(Table5[[#This Row],[Section]],SubSill_Tier,2,FALSE),0)</f>
        <v>0</v>
      </c>
      <c r="L1290" s="9" t="str">
        <f t="shared" si="29"/>
        <v/>
      </c>
      <c r="M1290" s="205" t="str" cm="1">
        <f t="array" ref="M1290">_xlfn.IFS(NOT(ISERROR(VLOOKUP(Table5[[#This Row],[Section]],TB_notTB,1,FALSE))),"No",LEFT(Table5[[#This Row],[Section]],3)="ETB","PLS",LEFT(Table5[[#This Row],[Section]],1)="7","PDB",NOT(ISBLANK(Table5[[#This Row],[Section]])),"No")</f>
        <v>No</v>
      </c>
    </row>
    <row r="1291" spans="1:13" x14ac:dyDescent="0.25">
      <c r="A1291" s="126" t="s">
        <v>6103</v>
      </c>
      <c r="B1291" s="126" t="s">
        <v>6104</v>
      </c>
      <c r="C1291" s="126" t="s">
        <v>75</v>
      </c>
      <c r="D1291" s="127">
        <v>1.1479999999999999</v>
      </c>
      <c r="E1291" s="128">
        <v>180</v>
      </c>
      <c r="F1291" s="128">
        <v>180</v>
      </c>
      <c r="G1291" s="126" t="s">
        <v>13717</v>
      </c>
      <c r="H1291" s="126" t="s">
        <v>20125</v>
      </c>
      <c r="I1291" s="126" t="s">
        <v>20126</v>
      </c>
      <c r="J1291" s="126" t="s">
        <v>26235</v>
      </c>
      <c r="K1291" s="9">
        <f>_xlfn.IFNA(VLOOKUP(Table5[[#This Row],[Section]],SubSill_Tier,2,FALSE),0)</f>
        <v>0</v>
      </c>
      <c r="L1291" s="9" t="str">
        <f t="shared" si="29"/>
        <v/>
      </c>
      <c r="M1291" s="205" t="str" cm="1">
        <f t="array" ref="M1291">_xlfn.IFS(NOT(ISERROR(VLOOKUP(Table5[[#This Row],[Section]],TB_notTB,1,FALSE))),"No",LEFT(Table5[[#This Row],[Section]],3)="ETB","PLS",LEFT(Table5[[#This Row],[Section]],1)="7","PDB",NOT(ISBLANK(Table5[[#This Row],[Section]])),"No")</f>
        <v>No</v>
      </c>
    </row>
    <row r="1292" spans="1:13" x14ac:dyDescent="0.25">
      <c r="A1292" s="126" t="s">
        <v>6105</v>
      </c>
      <c r="B1292" s="126" t="s">
        <v>6109</v>
      </c>
      <c r="C1292" s="126" t="s">
        <v>75</v>
      </c>
      <c r="D1292" s="127">
        <v>4.7949999999999999</v>
      </c>
      <c r="E1292" s="128">
        <v>320</v>
      </c>
      <c r="F1292" s="128">
        <v>320</v>
      </c>
      <c r="G1292" s="126" t="s">
        <v>13717</v>
      </c>
      <c r="H1292" s="126" t="s">
        <v>20125</v>
      </c>
      <c r="I1292" s="126" t="s">
        <v>20126</v>
      </c>
      <c r="J1292" s="126" t="s">
        <v>26238</v>
      </c>
      <c r="K1292" s="9">
        <f>_xlfn.IFNA(VLOOKUP(Table5[[#This Row],[Section]],SubSill_Tier,2,FALSE),0)</f>
        <v>0</v>
      </c>
      <c r="L1292" s="9" t="str">
        <f t="shared" si="29"/>
        <v>Wall</v>
      </c>
      <c r="M1292" s="205" t="str" cm="1">
        <f t="array" ref="M1292">_xlfn.IFS(NOT(ISERROR(VLOOKUP(Table5[[#This Row],[Section]],TB_notTB,1,FALSE))),"No",LEFT(Table5[[#This Row],[Section]],3)="ETB","PLS",LEFT(Table5[[#This Row],[Section]],1)="7","PDB",NOT(ISBLANK(Table5[[#This Row],[Section]])),"No")</f>
        <v>No</v>
      </c>
    </row>
    <row r="1293" spans="1:13" x14ac:dyDescent="0.25">
      <c r="A1293" s="126" t="s">
        <v>6106</v>
      </c>
      <c r="B1293" s="126" t="s">
        <v>27791</v>
      </c>
      <c r="C1293" s="126" t="s">
        <v>75</v>
      </c>
      <c r="D1293" s="127">
        <v>0.497</v>
      </c>
      <c r="E1293" s="128">
        <v>184</v>
      </c>
      <c r="F1293" s="128">
        <v>100</v>
      </c>
      <c r="G1293" s="126" t="s">
        <v>13717</v>
      </c>
      <c r="H1293" s="126" t="s">
        <v>20125</v>
      </c>
      <c r="I1293" s="126" t="s">
        <v>20126</v>
      </c>
      <c r="J1293" s="126" t="s">
        <v>26235</v>
      </c>
      <c r="K1293" s="9">
        <f>_xlfn.IFNA(VLOOKUP(Table5[[#This Row],[Section]],SubSill_Tier,2,FALSE),0)</f>
        <v>0</v>
      </c>
      <c r="L1293" s="9" t="str">
        <f t="shared" si="29"/>
        <v/>
      </c>
      <c r="M1293" s="205" t="str" cm="1">
        <f t="array" ref="M1293">_xlfn.IFS(NOT(ISERROR(VLOOKUP(Table5[[#This Row],[Section]],TB_notTB,1,FALSE))),"No",LEFT(Table5[[#This Row],[Section]],3)="ETB","PLS",LEFT(Table5[[#This Row],[Section]],1)="7","PDB",NOT(ISBLANK(Table5[[#This Row],[Section]])),"No")</f>
        <v>No</v>
      </c>
    </row>
    <row r="1294" spans="1:13" x14ac:dyDescent="0.25">
      <c r="A1294" s="126" t="s">
        <v>6107</v>
      </c>
      <c r="B1294" s="126" t="s">
        <v>27792</v>
      </c>
      <c r="C1294" s="126" t="s">
        <v>75</v>
      </c>
      <c r="D1294" s="127">
        <v>0.317</v>
      </c>
      <c r="E1294" s="128">
        <v>100</v>
      </c>
      <c r="F1294" s="128">
        <v>100</v>
      </c>
      <c r="G1294" s="126" t="s">
        <v>13717</v>
      </c>
      <c r="H1294" s="126" t="s">
        <v>20125</v>
      </c>
      <c r="I1294" s="126" t="s">
        <v>20126</v>
      </c>
      <c r="J1294" s="126" t="s">
        <v>26235</v>
      </c>
      <c r="K1294" s="9">
        <f>_xlfn.IFNA(VLOOKUP(Table5[[#This Row],[Section]],SubSill_Tier,2,FALSE),0)</f>
        <v>0</v>
      </c>
      <c r="L1294" s="9" t="str">
        <f t="shared" si="29"/>
        <v/>
      </c>
      <c r="M1294" s="205" t="str" cm="1">
        <f t="array" ref="M1294">_xlfn.IFS(NOT(ISERROR(VLOOKUP(Table5[[#This Row],[Section]],TB_notTB,1,FALSE))),"No",LEFT(Table5[[#This Row],[Section]],3)="ETB","PLS",LEFT(Table5[[#This Row],[Section]],1)="7","PDB",NOT(ISBLANK(Table5[[#This Row],[Section]])),"No")</f>
        <v>No</v>
      </c>
    </row>
    <row r="1295" spans="1:13" x14ac:dyDescent="0.25">
      <c r="A1295" s="126" t="s">
        <v>6108</v>
      </c>
      <c r="B1295" s="126" t="s">
        <v>29017</v>
      </c>
      <c r="C1295" s="126" t="s">
        <v>75</v>
      </c>
      <c r="D1295" s="127">
        <v>0.248</v>
      </c>
      <c r="E1295" s="128">
        <v>100</v>
      </c>
      <c r="F1295" s="128">
        <v>100</v>
      </c>
      <c r="G1295" s="126" t="s">
        <v>13717</v>
      </c>
      <c r="H1295" s="126" t="s">
        <v>20125</v>
      </c>
      <c r="I1295" s="126" t="s">
        <v>20126</v>
      </c>
      <c r="J1295" s="126" t="s">
        <v>26235</v>
      </c>
      <c r="K1295" s="9">
        <f>_xlfn.IFNA(VLOOKUP(Table5[[#This Row],[Section]],SubSill_Tier,2,FALSE),0)</f>
        <v>0</v>
      </c>
      <c r="L1295" s="9" t="str">
        <f t="shared" si="29"/>
        <v/>
      </c>
      <c r="M1295" s="205" t="str" cm="1">
        <f t="array" ref="M1295">_xlfn.IFS(NOT(ISERROR(VLOOKUP(Table5[[#This Row],[Section]],TB_notTB,1,FALSE))),"No",LEFT(Table5[[#This Row],[Section]],3)="ETB","PLS",LEFT(Table5[[#This Row],[Section]],1)="7","PDB",NOT(ISBLANK(Table5[[#This Row],[Section]])),"No")</f>
        <v>No</v>
      </c>
    </row>
    <row r="1296" spans="1:13" x14ac:dyDescent="0.25">
      <c r="A1296" s="126" t="s">
        <v>6110</v>
      </c>
      <c r="B1296" s="126" t="s">
        <v>27793</v>
      </c>
      <c r="C1296" s="126" t="s">
        <v>75</v>
      </c>
      <c r="D1296" s="127">
        <v>0.84599999999999997</v>
      </c>
      <c r="E1296" s="128">
        <v>190</v>
      </c>
      <c r="F1296" s="128">
        <v>190</v>
      </c>
      <c r="G1296" s="126" t="s">
        <v>13717</v>
      </c>
      <c r="H1296" s="126" t="s">
        <v>20125</v>
      </c>
      <c r="I1296" s="126" t="s">
        <v>20126</v>
      </c>
      <c r="J1296" s="126" t="s">
        <v>26235</v>
      </c>
      <c r="K1296" s="9">
        <f>_xlfn.IFNA(VLOOKUP(Table5[[#This Row],[Section]],SubSill_Tier,2,FALSE),0)</f>
        <v>0</v>
      </c>
      <c r="L1296" s="9" t="str">
        <f t="shared" si="29"/>
        <v/>
      </c>
      <c r="M1296" s="205" t="str" cm="1">
        <f t="array" ref="M1296">_xlfn.IFS(NOT(ISERROR(VLOOKUP(Table5[[#This Row],[Section]],TB_notTB,1,FALSE))),"No",LEFT(Table5[[#This Row],[Section]],3)="ETB","PLS",LEFT(Table5[[#This Row],[Section]],1)="7","PDB",NOT(ISBLANK(Table5[[#This Row],[Section]])),"No")</f>
        <v>No</v>
      </c>
    </row>
    <row r="1297" spans="1:13" x14ac:dyDescent="0.25">
      <c r="A1297" s="126" t="s">
        <v>6111</v>
      </c>
      <c r="B1297" s="126" t="s">
        <v>27794</v>
      </c>
      <c r="C1297" s="126" t="s">
        <v>75</v>
      </c>
      <c r="D1297" s="127">
        <v>3.1379999999999999</v>
      </c>
      <c r="E1297" s="128">
        <v>398</v>
      </c>
      <c r="F1297" s="128">
        <v>398</v>
      </c>
      <c r="G1297" s="126" t="s">
        <v>13717</v>
      </c>
      <c r="H1297" s="126" t="s">
        <v>20125</v>
      </c>
      <c r="I1297" s="126" t="s">
        <v>20126</v>
      </c>
      <c r="J1297" s="126" t="s">
        <v>26240</v>
      </c>
      <c r="K1297" s="9">
        <f>_xlfn.IFNA(VLOOKUP(Table5[[#This Row],[Section]],SubSill_Tier,2,FALSE),0)</f>
        <v>0</v>
      </c>
      <c r="L1297" s="9" t="str">
        <f t="shared" si="29"/>
        <v/>
      </c>
      <c r="M1297" s="205" t="str" cm="1">
        <f t="array" ref="M1297">_xlfn.IFS(NOT(ISERROR(VLOOKUP(Table5[[#This Row],[Section]],TB_notTB,1,FALSE))),"No",LEFT(Table5[[#This Row],[Section]],3)="ETB","PLS",LEFT(Table5[[#This Row],[Section]],1)="7","PDB",NOT(ISBLANK(Table5[[#This Row],[Section]])),"No")</f>
        <v>No</v>
      </c>
    </row>
    <row r="1298" spans="1:13" x14ac:dyDescent="0.25">
      <c r="A1298" s="126" t="s">
        <v>6112</v>
      </c>
      <c r="B1298" s="126" t="s">
        <v>27795</v>
      </c>
      <c r="C1298" s="126" t="s">
        <v>75</v>
      </c>
      <c r="D1298" s="127">
        <v>0.69199999999999995</v>
      </c>
      <c r="E1298" s="128">
        <v>100</v>
      </c>
      <c r="F1298" s="128">
        <v>100</v>
      </c>
      <c r="G1298" s="126" t="s">
        <v>13717</v>
      </c>
      <c r="H1298" s="126" t="s">
        <v>20125</v>
      </c>
      <c r="I1298" s="126" t="s">
        <v>20126</v>
      </c>
      <c r="J1298" s="126" t="s">
        <v>26235</v>
      </c>
      <c r="K1298" s="9">
        <f>_xlfn.IFNA(VLOOKUP(Table5[[#This Row],[Section]],SubSill_Tier,2,FALSE),0)</f>
        <v>0</v>
      </c>
      <c r="L1298" s="9" t="str">
        <f t="shared" si="29"/>
        <v/>
      </c>
      <c r="M1298" s="205" t="str" cm="1">
        <f t="array" ref="M1298">_xlfn.IFS(NOT(ISERROR(VLOOKUP(Table5[[#This Row],[Section]],TB_notTB,1,FALSE))),"No",LEFT(Table5[[#This Row],[Section]],3)="ETB","PLS",LEFT(Table5[[#This Row],[Section]],1)="7","PDB",NOT(ISBLANK(Table5[[#This Row],[Section]])),"No")</f>
        <v>No</v>
      </c>
    </row>
    <row r="1299" spans="1:13" x14ac:dyDescent="0.25">
      <c r="A1299" s="126" t="s">
        <v>6113</v>
      </c>
      <c r="B1299" s="126" t="s">
        <v>6114</v>
      </c>
      <c r="C1299" s="126" t="s">
        <v>75</v>
      </c>
      <c r="D1299" s="127">
        <v>0.73399999999999999</v>
      </c>
      <c r="E1299" s="128">
        <v>200</v>
      </c>
      <c r="F1299" s="128">
        <v>200</v>
      </c>
      <c r="G1299" s="126" t="s">
        <v>13717</v>
      </c>
      <c r="H1299" s="126" t="s">
        <v>20125</v>
      </c>
      <c r="I1299" s="126" t="s">
        <v>20126</v>
      </c>
      <c r="J1299" s="126" t="s">
        <v>26235</v>
      </c>
      <c r="K1299" s="9">
        <f>_xlfn.IFNA(VLOOKUP(Table5[[#This Row],[Section]],SubSill_Tier,2,FALSE),0)</f>
        <v>0</v>
      </c>
      <c r="L1299" s="9" t="str">
        <f t="shared" si="29"/>
        <v/>
      </c>
      <c r="M1299" s="205" t="str" cm="1">
        <f t="array" ref="M1299">_xlfn.IFS(NOT(ISERROR(VLOOKUP(Table5[[#This Row],[Section]],TB_notTB,1,FALSE))),"No",LEFT(Table5[[#This Row],[Section]],3)="ETB","PLS",LEFT(Table5[[#This Row],[Section]],1)="7","PDB",NOT(ISBLANK(Table5[[#This Row],[Section]])),"No")</f>
        <v>No</v>
      </c>
    </row>
    <row r="1300" spans="1:13" x14ac:dyDescent="0.25">
      <c r="A1300" s="126" t="s">
        <v>6115</v>
      </c>
      <c r="B1300" s="126" t="s">
        <v>27796</v>
      </c>
      <c r="C1300" s="126" t="s">
        <v>75</v>
      </c>
      <c r="D1300" s="127">
        <v>0.93700000000000006</v>
      </c>
      <c r="E1300" s="128">
        <v>125</v>
      </c>
      <c r="F1300" s="128">
        <v>125</v>
      </c>
      <c r="G1300" s="126" t="s">
        <v>13725</v>
      </c>
      <c r="H1300" s="126" t="s">
        <v>20134</v>
      </c>
      <c r="I1300" s="126" t="s">
        <v>20135</v>
      </c>
      <c r="J1300" s="126" t="s">
        <v>26235</v>
      </c>
      <c r="K1300" s="9">
        <f>_xlfn.IFNA(VLOOKUP(Table5[[#This Row],[Section]],SubSill_Tier,2,FALSE),0)</f>
        <v>0</v>
      </c>
      <c r="L1300" s="9" t="str">
        <f t="shared" si="29"/>
        <v/>
      </c>
      <c r="M1300" s="205" t="str" cm="1">
        <f t="array" ref="M1300">_xlfn.IFS(NOT(ISERROR(VLOOKUP(Table5[[#This Row],[Section]],TB_notTB,1,FALSE))),"No",LEFT(Table5[[#This Row],[Section]],3)="ETB","PLS",LEFT(Table5[[#This Row],[Section]],1)="7","PDB",NOT(ISBLANK(Table5[[#This Row],[Section]])),"No")</f>
        <v>No</v>
      </c>
    </row>
    <row r="1301" spans="1:13" x14ac:dyDescent="0.25">
      <c r="A1301" s="126" t="s">
        <v>6116</v>
      </c>
      <c r="B1301" s="126" t="s">
        <v>6117</v>
      </c>
      <c r="C1301" s="126" t="s">
        <v>75</v>
      </c>
      <c r="D1301" s="127">
        <v>1.268</v>
      </c>
      <c r="E1301" s="128">
        <v>299</v>
      </c>
      <c r="F1301" s="128">
        <v>299</v>
      </c>
      <c r="G1301" s="126" t="s">
        <v>13717</v>
      </c>
      <c r="H1301" s="126" t="s">
        <v>20125</v>
      </c>
      <c r="I1301" s="126" t="s">
        <v>20126</v>
      </c>
      <c r="J1301" s="126" t="s">
        <v>26235</v>
      </c>
      <c r="K1301" s="9">
        <f>_xlfn.IFNA(VLOOKUP(Table5[[#This Row],[Section]],SubSill_Tier,2,FALSE),0)</f>
        <v>0</v>
      </c>
      <c r="L1301" s="9" t="str">
        <f t="shared" si="29"/>
        <v/>
      </c>
      <c r="M1301" s="205" t="str" cm="1">
        <f t="array" ref="M1301">_xlfn.IFS(NOT(ISERROR(VLOOKUP(Table5[[#This Row],[Section]],TB_notTB,1,FALSE))),"No",LEFT(Table5[[#This Row],[Section]],3)="ETB","PLS",LEFT(Table5[[#This Row],[Section]],1)="7","PDB",NOT(ISBLANK(Table5[[#This Row],[Section]])),"No")</f>
        <v>No</v>
      </c>
    </row>
    <row r="1302" spans="1:13" x14ac:dyDescent="0.25">
      <c r="A1302" s="126" t="s">
        <v>6118</v>
      </c>
      <c r="B1302" s="126" t="s">
        <v>27797</v>
      </c>
      <c r="C1302" s="126" t="s">
        <v>75</v>
      </c>
      <c r="D1302" s="127">
        <v>0.47699999999999998</v>
      </c>
      <c r="E1302" s="128">
        <v>115</v>
      </c>
      <c r="F1302" s="128">
        <v>115</v>
      </c>
      <c r="G1302" s="126" t="s">
        <v>13717</v>
      </c>
      <c r="H1302" s="126" t="s">
        <v>20125</v>
      </c>
      <c r="I1302" s="126" t="s">
        <v>20126</v>
      </c>
      <c r="J1302" s="126" t="s">
        <v>26235</v>
      </c>
      <c r="K1302" s="9">
        <f>_xlfn.IFNA(VLOOKUP(Table5[[#This Row],[Section]],SubSill_Tier,2,FALSE),0)</f>
        <v>0</v>
      </c>
      <c r="L1302" s="9" t="str">
        <f t="shared" si="29"/>
        <v/>
      </c>
      <c r="M1302" s="205" t="str" cm="1">
        <f t="array" ref="M1302">_xlfn.IFS(NOT(ISERROR(VLOOKUP(Table5[[#This Row],[Section]],TB_notTB,1,FALSE))),"No",LEFT(Table5[[#This Row],[Section]],3)="ETB","PLS",LEFT(Table5[[#This Row],[Section]],1)="7","PDB",NOT(ISBLANK(Table5[[#This Row],[Section]])),"No")</f>
        <v>No</v>
      </c>
    </row>
    <row r="1303" spans="1:13" x14ac:dyDescent="0.25">
      <c r="A1303" s="126" t="s">
        <v>6120</v>
      </c>
      <c r="B1303" s="126" t="s">
        <v>27798</v>
      </c>
      <c r="C1303" s="126" t="s">
        <v>75</v>
      </c>
      <c r="D1303" s="127">
        <v>4.8029999999999999</v>
      </c>
      <c r="E1303" s="128">
        <v>320</v>
      </c>
      <c r="F1303" s="128">
        <v>320</v>
      </c>
      <c r="G1303" s="126" t="s">
        <v>13717</v>
      </c>
      <c r="H1303" s="126" t="s">
        <v>20125</v>
      </c>
      <c r="I1303" s="126" t="s">
        <v>20126</v>
      </c>
      <c r="J1303" s="126" t="s">
        <v>26240</v>
      </c>
      <c r="K1303" s="9">
        <f>_xlfn.IFNA(VLOOKUP(Table5[[#This Row],[Section]],SubSill_Tier,2,FALSE),0)</f>
        <v>0</v>
      </c>
      <c r="L1303" s="9" t="str">
        <f t="shared" si="29"/>
        <v/>
      </c>
      <c r="M1303" s="205" t="str" cm="1">
        <f t="array" ref="M1303">_xlfn.IFS(NOT(ISERROR(VLOOKUP(Table5[[#This Row],[Section]],TB_notTB,1,FALSE))),"No",LEFT(Table5[[#This Row],[Section]],3)="ETB","PLS",LEFT(Table5[[#This Row],[Section]],1)="7","PDB",NOT(ISBLANK(Table5[[#This Row],[Section]])),"No")</f>
        <v>No</v>
      </c>
    </row>
    <row r="1304" spans="1:13" x14ac:dyDescent="0.25">
      <c r="A1304" s="126" t="s">
        <v>6121</v>
      </c>
      <c r="B1304" s="126" t="s">
        <v>17222</v>
      </c>
      <c r="C1304" s="126" t="s">
        <v>75</v>
      </c>
      <c r="D1304" s="127">
        <v>0.224</v>
      </c>
      <c r="E1304" s="128">
        <v>100</v>
      </c>
      <c r="F1304" s="128">
        <v>100</v>
      </c>
      <c r="G1304" s="126" t="s">
        <v>13740</v>
      </c>
      <c r="H1304" s="126" t="s">
        <v>20124</v>
      </c>
      <c r="I1304" s="126" t="s">
        <v>21059</v>
      </c>
      <c r="J1304" s="126" t="s">
        <v>26236</v>
      </c>
      <c r="K1304" s="9">
        <f>_xlfn.IFNA(VLOOKUP(Table5[[#This Row],[Section]],SubSill_Tier,2,FALSE),0)</f>
        <v>0</v>
      </c>
      <c r="L1304" s="9" t="str">
        <f t="shared" si="29"/>
        <v/>
      </c>
      <c r="M1304" s="205" t="str" cm="1">
        <f t="array" ref="M1304">_xlfn.IFS(NOT(ISERROR(VLOOKUP(Table5[[#This Row],[Section]],TB_notTB,1,FALSE))),"No",LEFT(Table5[[#This Row],[Section]],3)="ETB","PLS",LEFT(Table5[[#This Row],[Section]],1)="7","PDB",NOT(ISBLANK(Table5[[#This Row],[Section]])),"No")</f>
        <v>No</v>
      </c>
    </row>
    <row r="1305" spans="1:13" x14ac:dyDescent="0.25">
      <c r="A1305" s="126" t="s">
        <v>6122</v>
      </c>
      <c r="B1305" s="126" t="s">
        <v>27799</v>
      </c>
      <c r="C1305" s="126" t="s">
        <v>75</v>
      </c>
      <c r="D1305" s="127">
        <v>2.2519999999999998</v>
      </c>
      <c r="E1305" s="128">
        <v>290</v>
      </c>
      <c r="F1305" s="128">
        <v>290</v>
      </c>
      <c r="G1305" s="126" t="s">
        <v>13725</v>
      </c>
      <c r="H1305" s="126" t="s">
        <v>20134</v>
      </c>
      <c r="I1305" s="126" t="s">
        <v>20135</v>
      </c>
      <c r="J1305" s="126" t="s">
        <v>26235</v>
      </c>
      <c r="K1305" s="9">
        <f>_xlfn.IFNA(VLOOKUP(Table5[[#This Row],[Section]],SubSill_Tier,2,FALSE),0)</f>
        <v>0</v>
      </c>
      <c r="L1305" s="9" t="str">
        <f t="shared" si="29"/>
        <v/>
      </c>
      <c r="M1305" s="205" t="str" cm="1">
        <f t="array" ref="M1305">_xlfn.IFS(NOT(ISERROR(VLOOKUP(Table5[[#This Row],[Section]],TB_notTB,1,FALSE))),"No",LEFT(Table5[[#This Row],[Section]],3)="ETB","PLS",LEFT(Table5[[#This Row],[Section]],1)="7","PDB",NOT(ISBLANK(Table5[[#This Row],[Section]])),"No")</f>
        <v>No</v>
      </c>
    </row>
    <row r="1306" spans="1:13" x14ac:dyDescent="0.25">
      <c r="A1306" s="126" t="s">
        <v>6123</v>
      </c>
      <c r="B1306" s="126" t="s">
        <v>6124</v>
      </c>
      <c r="C1306" s="126" t="s">
        <v>75</v>
      </c>
      <c r="D1306" s="127">
        <v>4.1150000000000002</v>
      </c>
      <c r="E1306" s="128">
        <v>520</v>
      </c>
      <c r="F1306" s="128">
        <v>520</v>
      </c>
      <c r="G1306" s="126" t="s">
        <v>13725</v>
      </c>
      <c r="H1306" s="126" t="s">
        <v>20134</v>
      </c>
      <c r="I1306" s="126" t="s">
        <v>20135</v>
      </c>
      <c r="J1306" s="126" t="s">
        <v>26240</v>
      </c>
      <c r="K1306" s="9">
        <f>_xlfn.IFNA(VLOOKUP(Table5[[#This Row],[Section]],SubSill_Tier,2,FALSE),0)</f>
        <v>0</v>
      </c>
      <c r="L1306" s="9" t="str">
        <f t="shared" si="29"/>
        <v/>
      </c>
      <c r="M1306" s="205" t="str" cm="1">
        <f t="array" ref="M1306">_xlfn.IFS(NOT(ISERROR(VLOOKUP(Table5[[#This Row],[Section]],TB_notTB,1,FALSE))),"No",LEFT(Table5[[#This Row],[Section]],3)="ETB","PLS",LEFT(Table5[[#This Row],[Section]],1)="7","PDB",NOT(ISBLANK(Table5[[#This Row],[Section]])),"No")</f>
        <v>No</v>
      </c>
    </row>
    <row r="1307" spans="1:13" x14ac:dyDescent="0.25">
      <c r="A1307" s="126" t="s">
        <v>6125</v>
      </c>
      <c r="B1307" s="126" t="s">
        <v>27800</v>
      </c>
      <c r="C1307" s="126" t="s">
        <v>75</v>
      </c>
      <c r="D1307" s="127">
        <v>5.2270000000000003</v>
      </c>
      <c r="E1307" s="128">
        <v>500</v>
      </c>
      <c r="F1307" s="128">
        <v>500</v>
      </c>
      <c r="G1307" s="126" t="s">
        <v>13725</v>
      </c>
      <c r="H1307" s="126" t="s">
        <v>20134</v>
      </c>
      <c r="I1307" s="126" t="s">
        <v>20135</v>
      </c>
      <c r="J1307" s="126" t="s">
        <v>26245</v>
      </c>
      <c r="K1307" s="9">
        <f>_xlfn.IFNA(VLOOKUP(Table5[[#This Row],[Section]],SubSill_Tier,2,FALSE),0)</f>
        <v>0</v>
      </c>
      <c r="L1307" s="9" t="str">
        <f t="shared" si="29"/>
        <v/>
      </c>
      <c r="M1307" s="205" t="str" cm="1">
        <f t="array" ref="M1307">_xlfn.IFS(NOT(ISERROR(VLOOKUP(Table5[[#This Row],[Section]],TB_notTB,1,FALSE))),"No",LEFT(Table5[[#This Row],[Section]],3)="ETB","PLS",LEFT(Table5[[#This Row],[Section]],1)="7","PDB",NOT(ISBLANK(Table5[[#This Row],[Section]])),"No")</f>
        <v>No</v>
      </c>
    </row>
    <row r="1308" spans="1:13" x14ac:dyDescent="0.25">
      <c r="A1308" s="126" t="s">
        <v>6126</v>
      </c>
      <c r="B1308" s="126" t="s">
        <v>17222</v>
      </c>
      <c r="C1308" s="126" t="s">
        <v>75</v>
      </c>
      <c r="D1308" s="127">
        <v>0.76700000000000002</v>
      </c>
      <c r="E1308" s="128">
        <v>150</v>
      </c>
      <c r="F1308" s="128">
        <v>150</v>
      </c>
      <c r="G1308" s="126" t="s">
        <v>13725</v>
      </c>
      <c r="H1308" s="126" t="s">
        <v>20134</v>
      </c>
      <c r="I1308" s="126" t="s">
        <v>20135</v>
      </c>
      <c r="J1308" s="126" t="s">
        <v>26236</v>
      </c>
      <c r="K1308" s="9">
        <f>_xlfn.IFNA(VLOOKUP(Table5[[#This Row],[Section]],SubSill_Tier,2,FALSE),0)</f>
        <v>0</v>
      </c>
      <c r="L1308" s="9" t="str">
        <f t="shared" si="29"/>
        <v/>
      </c>
      <c r="M1308" s="205" t="str" cm="1">
        <f t="array" ref="M1308">_xlfn.IFS(NOT(ISERROR(VLOOKUP(Table5[[#This Row],[Section]],TB_notTB,1,FALSE))),"No",LEFT(Table5[[#This Row],[Section]],3)="ETB","PLS",LEFT(Table5[[#This Row],[Section]],1)="7","PDB",NOT(ISBLANK(Table5[[#This Row],[Section]])),"No")</f>
        <v>No</v>
      </c>
    </row>
    <row r="1309" spans="1:13" x14ac:dyDescent="0.25">
      <c r="A1309" s="126" t="s">
        <v>6127</v>
      </c>
      <c r="B1309" s="126" t="s">
        <v>6128</v>
      </c>
      <c r="C1309" s="126" t="s">
        <v>75</v>
      </c>
      <c r="D1309" s="127">
        <v>0.42099999999999999</v>
      </c>
      <c r="E1309" s="128">
        <v>110</v>
      </c>
      <c r="F1309" s="128">
        <v>110</v>
      </c>
      <c r="G1309" s="126" t="s">
        <v>13725</v>
      </c>
      <c r="H1309" s="126" t="s">
        <v>20134</v>
      </c>
      <c r="I1309" s="126" t="s">
        <v>20135</v>
      </c>
      <c r="J1309" s="126" t="s">
        <v>26235</v>
      </c>
      <c r="K1309" s="9">
        <f>_xlfn.IFNA(VLOOKUP(Table5[[#This Row],[Section]],SubSill_Tier,2,FALSE),0)</f>
        <v>0</v>
      </c>
      <c r="L1309" s="9" t="str">
        <f t="shared" si="29"/>
        <v/>
      </c>
      <c r="M1309" s="205" t="str" cm="1">
        <f t="array" ref="M1309">_xlfn.IFS(NOT(ISERROR(VLOOKUP(Table5[[#This Row],[Section]],TB_notTB,1,FALSE))),"No",LEFT(Table5[[#This Row],[Section]],3)="ETB","PLS",LEFT(Table5[[#This Row],[Section]],1)="7","PDB",NOT(ISBLANK(Table5[[#This Row],[Section]])),"No")</f>
        <v>No</v>
      </c>
    </row>
    <row r="1310" spans="1:13" x14ac:dyDescent="0.25">
      <c r="A1310" s="126" t="s">
        <v>6129</v>
      </c>
      <c r="B1310" s="126" t="s">
        <v>27801</v>
      </c>
      <c r="C1310" s="126" t="s">
        <v>75</v>
      </c>
      <c r="D1310" s="127">
        <v>1.577</v>
      </c>
      <c r="E1310" s="128">
        <v>300</v>
      </c>
      <c r="F1310" s="128">
        <v>300</v>
      </c>
      <c r="G1310" s="126" t="s">
        <v>13725</v>
      </c>
      <c r="H1310" s="126" t="s">
        <v>20134</v>
      </c>
      <c r="I1310" s="126" t="s">
        <v>20135</v>
      </c>
      <c r="J1310" s="126" t="s">
        <v>26235</v>
      </c>
      <c r="K1310" s="9">
        <f>_xlfn.IFNA(VLOOKUP(Table5[[#This Row],[Section]],SubSill_Tier,2,FALSE),0)</f>
        <v>0</v>
      </c>
      <c r="L1310" s="9" t="str">
        <f t="shared" si="29"/>
        <v/>
      </c>
      <c r="M1310" s="205" t="str" cm="1">
        <f t="array" ref="M1310">_xlfn.IFS(NOT(ISERROR(VLOOKUP(Table5[[#This Row],[Section]],TB_notTB,1,FALSE))),"No",LEFT(Table5[[#This Row],[Section]],3)="ETB","PLS",LEFT(Table5[[#This Row],[Section]],1)="7","PDB",NOT(ISBLANK(Table5[[#This Row],[Section]])),"No")</f>
        <v>No</v>
      </c>
    </row>
    <row r="1311" spans="1:13" x14ac:dyDescent="0.25">
      <c r="A1311" s="126" t="s">
        <v>6130</v>
      </c>
      <c r="B1311" s="126" t="s">
        <v>27802</v>
      </c>
      <c r="C1311" s="126" t="s">
        <v>75</v>
      </c>
      <c r="D1311" s="127">
        <v>0.63700000000000001</v>
      </c>
      <c r="E1311" s="128">
        <v>124</v>
      </c>
      <c r="F1311" s="128">
        <v>124</v>
      </c>
      <c r="G1311" s="126" t="s">
        <v>13725</v>
      </c>
      <c r="H1311" s="126" t="s">
        <v>20134</v>
      </c>
      <c r="I1311" s="126" t="s">
        <v>20135</v>
      </c>
      <c r="J1311" s="126" t="s">
        <v>26235</v>
      </c>
      <c r="K1311" s="9">
        <f>_xlfn.IFNA(VLOOKUP(Table5[[#This Row],[Section]],SubSill_Tier,2,FALSE),0)</f>
        <v>0</v>
      </c>
      <c r="L1311" s="9" t="str">
        <f t="shared" si="29"/>
        <v/>
      </c>
      <c r="M1311" s="205" t="str" cm="1">
        <f t="array" ref="M1311">_xlfn.IFS(NOT(ISERROR(VLOOKUP(Table5[[#This Row],[Section]],TB_notTB,1,FALSE))),"No",LEFT(Table5[[#This Row],[Section]],3)="ETB","PLS",LEFT(Table5[[#This Row],[Section]],1)="7","PDB",NOT(ISBLANK(Table5[[#This Row],[Section]])),"No")</f>
        <v>No</v>
      </c>
    </row>
    <row r="1312" spans="1:13" x14ac:dyDescent="0.25">
      <c r="A1312" s="126" t="s">
        <v>6131</v>
      </c>
      <c r="B1312" s="126" t="s">
        <v>27803</v>
      </c>
      <c r="C1312" s="126" t="s">
        <v>75</v>
      </c>
      <c r="D1312" s="127">
        <v>0.76700000000000002</v>
      </c>
      <c r="E1312" s="128">
        <v>122</v>
      </c>
      <c r="F1312" s="128">
        <v>122</v>
      </c>
      <c r="G1312" s="126" t="s">
        <v>13725</v>
      </c>
      <c r="H1312" s="126" t="s">
        <v>20134</v>
      </c>
      <c r="I1312" s="126" t="s">
        <v>20135</v>
      </c>
      <c r="J1312" s="126" t="s">
        <v>26235</v>
      </c>
      <c r="K1312" s="9">
        <f>_xlfn.IFNA(VLOOKUP(Table5[[#This Row],[Section]],SubSill_Tier,2,FALSE),0)</f>
        <v>0</v>
      </c>
      <c r="L1312" s="9" t="str">
        <f t="shared" si="29"/>
        <v/>
      </c>
      <c r="M1312" s="205" t="str" cm="1">
        <f t="array" ref="M1312">_xlfn.IFS(NOT(ISERROR(VLOOKUP(Table5[[#This Row],[Section]],TB_notTB,1,FALSE))),"No",LEFT(Table5[[#This Row],[Section]],3)="ETB","PLS",LEFT(Table5[[#This Row],[Section]],1)="7","PDB",NOT(ISBLANK(Table5[[#This Row],[Section]])),"No")</f>
        <v>No</v>
      </c>
    </row>
    <row r="1313" spans="1:13" x14ac:dyDescent="0.25">
      <c r="A1313" s="126" t="s">
        <v>6132</v>
      </c>
      <c r="B1313" s="126" t="s">
        <v>27804</v>
      </c>
      <c r="C1313" s="126" t="s">
        <v>75</v>
      </c>
      <c r="D1313" s="127">
        <v>0.58099999999999996</v>
      </c>
      <c r="E1313" s="128">
        <v>148</v>
      </c>
      <c r="F1313" s="128">
        <v>148</v>
      </c>
      <c r="G1313" s="126" t="s">
        <v>13725</v>
      </c>
      <c r="H1313" s="126" t="s">
        <v>20134</v>
      </c>
      <c r="I1313" s="126" t="s">
        <v>20135</v>
      </c>
      <c r="J1313" s="126" t="s">
        <v>26235</v>
      </c>
      <c r="K1313" s="9">
        <f>_xlfn.IFNA(VLOOKUP(Table5[[#This Row],[Section]],SubSill_Tier,2,FALSE),0)</f>
        <v>0</v>
      </c>
      <c r="L1313" s="9" t="str">
        <f t="shared" si="29"/>
        <v/>
      </c>
      <c r="M1313" s="205" t="str" cm="1">
        <f t="array" ref="M1313">_xlfn.IFS(NOT(ISERROR(VLOOKUP(Table5[[#This Row],[Section]],TB_notTB,1,FALSE))),"No",LEFT(Table5[[#This Row],[Section]],3)="ETB","PLS",LEFT(Table5[[#This Row],[Section]],1)="7","PDB",NOT(ISBLANK(Table5[[#This Row],[Section]])),"No")</f>
        <v>No</v>
      </c>
    </row>
    <row r="1314" spans="1:13" x14ac:dyDescent="0.25">
      <c r="A1314" s="126" t="s">
        <v>6133</v>
      </c>
      <c r="B1314" s="126" t="s">
        <v>27805</v>
      </c>
      <c r="C1314" s="126" t="s">
        <v>75</v>
      </c>
      <c r="D1314" s="127">
        <v>6.7069999999999999</v>
      </c>
      <c r="E1314" s="128">
        <v>432</v>
      </c>
      <c r="F1314" s="128">
        <v>432</v>
      </c>
      <c r="G1314" s="126" t="s">
        <v>13725</v>
      </c>
      <c r="H1314" s="126" t="s">
        <v>20134</v>
      </c>
      <c r="I1314" s="126" t="s">
        <v>20135</v>
      </c>
      <c r="J1314" s="126" t="s">
        <v>26245</v>
      </c>
      <c r="K1314" s="9">
        <f>_xlfn.IFNA(VLOOKUP(Table5[[#This Row],[Section]],SubSill_Tier,2,FALSE),0)</f>
        <v>0</v>
      </c>
      <c r="L1314" s="9" t="str">
        <f t="shared" si="29"/>
        <v/>
      </c>
      <c r="M1314" s="205" t="str" cm="1">
        <f t="array" ref="M1314">_xlfn.IFS(NOT(ISERROR(VLOOKUP(Table5[[#This Row],[Section]],TB_notTB,1,FALSE))),"No",LEFT(Table5[[#This Row],[Section]],3)="ETB","PLS",LEFT(Table5[[#This Row],[Section]],1)="7","PDB",NOT(ISBLANK(Table5[[#This Row],[Section]])),"No")</f>
        <v>No</v>
      </c>
    </row>
    <row r="1315" spans="1:13" x14ac:dyDescent="0.25">
      <c r="A1315" s="126" t="s">
        <v>6134</v>
      </c>
      <c r="B1315" s="126" t="s">
        <v>27806</v>
      </c>
      <c r="C1315" s="126" t="s">
        <v>75</v>
      </c>
      <c r="D1315" s="127">
        <v>0.59699999999999998</v>
      </c>
      <c r="E1315" s="128">
        <v>117</v>
      </c>
      <c r="F1315" s="128">
        <v>117</v>
      </c>
      <c r="G1315" s="126" t="s">
        <v>13725</v>
      </c>
      <c r="H1315" s="126" t="s">
        <v>20134</v>
      </c>
      <c r="I1315" s="126" t="s">
        <v>20135</v>
      </c>
      <c r="J1315" s="126" t="s">
        <v>26235</v>
      </c>
      <c r="K1315" s="9">
        <f>_xlfn.IFNA(VLOOKUP(Table5[[#This Row],[Section]],SubSill_Tier,2,FALSE),0)</f>
        <v>0</v>
      </c>
      <c r="L1315" s="9" t="str">
        <f t="shared" si="29"/>
        <v/>
      </c>
      <c r="M1315" s="205" t="str" cm="1">
        <f t="array" ref="M1315">_xlfn.IFS(NOT(ISERROR(VLOOKUP(Table5[[#This Row],[Section]],TB_notTB,1,FALSE))),"No",LEFT(Table5[[#This Row],[Section]],3)="ETB","PLS",LEFT(Table5[[#This Row],[Section]],1)="7","PDB",NOT(ISBLANK(Table5[[#This Row],[Section]])),"No")</f>
        <v>No</v>
      </c>
    </row>
    <row r="1316" spans="1:13" x14ac:dyDescent="0.25">
      <c r="A1316" s="126" t="s">
        <v>6135</v>
      </c>
      <c r="B1316" s="126" t="s">
        <v>17222</v>
      </c>
      <c r="C1316" s="126" t="s">
        <v>75</v>
      </c>
      <c r="D1316" s="127">
        <v>1.266</v>
      </c>
      <c r="E1316" s="128">
        <v>300</v>
      </c>
      <c r="F1316" s="128">
        <v>300</v>
      </c>
      <c r="G1316" s="126" t="s">
        <v>13725</v>
      </c>
      <c r="H1316" s="126" t="s">
        <v>20134</v>
      </c>
      <c r="I1316" s="126" t="s">
        <v>20135</v>
      </c>
      <c r="J1316" s="126" t="s">
        <v>26236</v>
      </c>
      <c r="K1316" s="9">
        <f>_xlfn.IFNA(VLOOKUP(Table5[[#This Row],[Section]],SubSill_Tier,2,FALSE),0)</f>
        <v>0</v>
      </c>
      <c r="L1316" s="9" t="str">
        <f t="shared" si="29"/>
        <v/>
      </c>
      <c r="M1316" s="205" t="str" cm="1">
        <f t="array" ref="M1316">_xlfn.IFS(NOT(ISERROR(VLOOKUP(Table5[[#This Row],[Section]],TB_notTB,1,FALSE))),"No",LEFT(Table5[[#This Row],[Section]],3)="ETB","PLS",LEFT(Table5[[#This Row],[Section]],1)="7","PDB",NOT(ISBLANK(Table5[[#This Row],[Section]])),"No")</f>
        <v>No</v>
      </c>
    </row>
    <row r="1317" spans="1:13" x14ac:dyDescent="0.25">
      <c r="A1317" s="126" t="s">
        <v>6136</v>
      </c>
      <c r="B1317" s="126" t="s">
        <v>6137</v>
      </c>
      <c r="C1317" s="126" t="s">
        <v>75</v>
      </c>
      <c r="D1317" s="127">
        <v>4.7629999999999999</v>
      </c>
      <c r="E1317" s="128">
        <v>600</v>
      </c>
      <c r="F1317" s="128">
        <v>600</v>
      </c>
      <c r="G1317" s="126" t="s">
        <v>13725</v>
      </c>
      <c r="H1317" s="126" t="s">
        <v>20134</v>
      </c>
      <c r="I1317" s="126" t="s">
        <v>20135</v>
      </c>
      <c r="J1317" s="126" t="s">
        <v>26240</v>
      </c>
      <c r="K1317" s="9">
        <f>_xlfn.IFNA(VLOOKUP(Table5[[#This Row],[Section]],SubSill_Tier,2,FALSE),0)</f>
        <v>0</v>
      </c>
      <c r="L1317" s="9" t="str">
        <f t="shared" si="29"/>
        <v/>
      </c>
      <c r="M1317" s="205" t="str" cm="1">
        <f t="array" ref="M1317">_xlfn.IFS(NOT(ISERROR(VLOOKUP(Table5[[#This Row],[Section]],TB_notTB,1,FALSE))),"No",LEFT(Table5[[#This Row],[Section]],3)="ETB","PLS",LEFT(Table5[[#This Row],[Section]],1)="7","PDB",NOT(ISBLANK(Table5[[#This Row],[Section]])),"No")</f>
        <v>No</v>
      </c>
    </row>
    <row r="1318" spans="1:13" x14ac:dyDescent="0.25">
      <c r="A1318" s="126" t="s">
        <v>6138</v>
      </c>
      <c r="B1318" s="126" t="s">
        <v>27807</v>
      </c>
      <c r="C1318" s="126" t="s">
        <v>75</v>
      </c>
      <c r="D1318" s="127">
        <v>0.47</v>
      </c>
      <c r="E1318" s="128">
        <v>120</v>
      </c>
      <c r="F1318" s="128">
        <v>120</v>
      </c>
      <c r="G1318" s="126" t="s">
        <v>13725</v>
      </c>
      <c r="H1318" s="126" t="s">
        <v>20134</v>
      </c>
      <c r="I1318" s="126" t="s">
        <v>20135</v>
      </c>
      <c r="J1318" s="126" t="s">
        <v>26235</v>
      </c>
      <c r="K1318" s="9">
        <f>_xlfn.IFNA(VLOOKUP(Table5[[#This Row],[Section]],SubSill_Tier,2,FALSE),0)</f>
        <v>0</v>
      </c>
      <c r="L1318" s="9" t="str">
        <f t="shared" si="29"/>
        <v/>
      </c>
      <c r="M1318" s="205" t="str" cm="1">
        <f t="array" ref="M1318">_xlfn.IFS(NOT(ISERROR(VLOOKUP(Table5[[#This Row],[Section]],TB_notTB,1,FALSE))),"No",LEFT(Table5[[#This Row],[Section]],3)="ETB","PLS",LEFT(Table5[[#This Row],[Section]],1)="7","PDB",NOT(ISBLANK(Table5[[#This Row],[Section]])),"No")</f>
        <v>No</v>
      </c>
    </row>
    <row r="1319" spans="1:13" x14ac:dyDescent="0.25">
      <c r="A1319" s="126" t="s">
        <v>6140</v>
      </c>
      <c r="B1319" s="126" t="s">
        <v>27808</v>
      </c>
      <c r="C1319" s="126" t="s">
        <v>75</v>
      </c>
      <c r="D1319" s="127">
        <v>0.75900000000000001</v>
      </c>
      <c r="E1319" s="128">
        <v>147</v>
      </c>
      <c r="F1319" s="128">
        <v>147</v>
      </c>
      <c r="G1319" s="126" t="s">
        <v>13725</v>
      </c>
      <c r="H1319" s="126" t="s">
        <v>20134</v>
      </c>
      <c r="I1319" s="126" t="s">
        <v>20135</v>
      </c>
      <c r="J1319" s="126" t="s">
        <v>26235</v>
      </c>
      <c r="K1319" s="9">
        <f>_xlfn.IFNA(VLOOKUP(Table5[[#This Row],[Section]],SubSill_Tier,2,FALSE),0)</f>
        <v>0</v>
      </c>
      <c r="L1319" s="9" t="str">
        <f t="shared" si="29"/>
        <v/>
      </c>
      <c r="M1319" s="205" t="str" cm="1">
        <f t="array" ref="M1319">_xlfn.IFS(NOT(ISERROR(VLOOKUP(Table5[[#This Row],[Section]],TB_notTB,1,FALSE))),"No",LEFT(Table5[[#This Row],[Section]],3)="ETB","PLS",LEFT(Table5[[#This Row],[Section]],1)="7","PDB",NOT(ISBLANK(Table5[[#This Row],[Section]])),"No")</f>
        <v>No</v>
      </c>
    </row>
    <row r="1320" spans="1:13" x14ac:dyDescent="0.25">
      <c r="A1320" s="126" t="s">
        <v>6141</v>
      </c>
      <c r="B1320" s="126" t="s">
        <v>27809</v>
      </c>
      <c r="C1320" s="126" t="s">
        <v>75</v>
      </c>
      <c r="D1320" s="127">
        <v>2.34</v>
      </c>
      <c r="E1320" s="128">
        <v>298</v>
      </c>
      <c r="F1320" s="128">
        <v>298</v>
      </c>
      <c r="G1320" s="126" t="s">
        <v>13725</v>
      </c>
      <c r="H1320" s="126" t="s">
        <v>20134</v>
      </c>
      <c r="I1320" s="126" t="s">
        <v>20135</v>
      </c>
      <c r="J1320" s="126" t="s">
        <v>26235</v>
      </c>
      <c r="K1320" s="9">
        <f>_xlfn.IFNA(VLOOKUP(Table5[[#This Row],[Section]],SubSill_Tier,2,FALSE),0)</f>
        <v>0</v>
      </c>
      <c r="L1320" s="9" t="str">
        <f t="shared" si="29"/>
        <v/>
      </c>
      <c r="M1320" s="205" t="str" cm="1">
        <f t="array" ref="M1320">_xlfn.IFS(NOT(ISERROR(VLOOKUP(Table5[[#This Row],[Section]],TB_notTB,1,FALSE))),"No",LEFT(Table5[[#This Row],[Section]],3)="ETB","PLS",LEFT(Table5[[#This Row],[Section]],1)="7","PDB",NOT(ISBLANK(Table5[[#This Row],[Section]])),"No")</f>
        <v>No</v>
      </c>
    </row>
    <row r="1321" spans="1:13" x14ac:dyDescent="0.25">
      <c r="A1321" s="126" t="s">
        <v>6142</v>
      </c>
      <c r="B1321" s="126" t="s">
        <v>27810</v>
      </c>
      <c r="C1321" s="126" t="s">
        <v>75</v>
      </c>
      <c r="D1321" s="127">
        <v>3.15</v>
      </c>
      <c r="E1321" s="128">
        <v>398</v>
      </c>
      <c r="F1321" s="128">
        <v>398</v>
      </c>
      <c r="G1321" s="126" t="s">
        <v>13725</v>
      </c>
      <c r="H1321" s="126" t="s">
        <v>20134</v>
      </c>
      <c r="I1321" s="126" t="s">
        <v>20135</v>
      </c>
      <c r="J1321" s="126" t="s">
        <v>26240</v>
      </c>
      <c r="K1321" s="9">
        <f>_xlfn.IFNA(VLOOKUP(Table5[[#This Row],[Section]],SubSill_Tier,2,FALSE),0)</f>
        <v>0</v>
      </c>
      <c r="L1321" s="9" t="str">
        <f t="shared" si="29"/>
        <v/>
      </c>
      <c r="M1321" s="205" t="str" cm="1">
        <f t="array" ref="M1321">_xlfn.IFS(NOT(ISERROR(VLOOKUP(Table5[[#This Row],[Section]],TB_notTB,1,FALSE))),"No",LEFT(Table5[[#This Row],[Section]],3)="ETB","PLS",LEFT(Table5[[#This Row],[Section]],1)="7","PDB",NOT(ISBLANK(Table5[[#This Row],[Section]])),"No")</f>
        <v>No</v>
      </c>
    </row>
    <row r="1322" spans="1:13" x14ac:dyDescent="0.25">
      <c r="A1322" s="126" t="s">
        <v>6143</v>
      </c>
      <c r="B1322" s="126" t="s">
        <v>27811</v>
      </c>
      <c r="C1322" s="126" t="s">
        <v>75</v>
      </c>
      <c r="D1322" s="127">
        <v>7.41</v>
      </c>
      <c r="E1322" s="128">
        <v>455</v>
      </c>
      <c r="F1322" s="128">
        <v>455</v>
      </c>
      <c r="G1322" s="126" t="s">
        <v>13725</v>
      </c>
      <c r="H1322" s="126" t="s">
        <v>20134</v>
      </c>
      <c r="I1322" s="126" t="s">
        <v>20135</v>
      </c>
      <c r="J1322" s="126" t="s">
        <v>26245</v>
      </c>
      <c r="K1322" s="9">
        <f>_xlfn.IFNA(VLOOKUP(Table5[[#This Row],[Section]],SubSill_Tier,2,FALSE),0)</f>
        <v>0</v>
      </c>
      <c r="L1322" s="9" t="str">
        <f t="shared" si="29"/>
        <v/>
      </c>
      <c r="M1322" s="205" t="str" cm="1">
        <f t="array" ref="M1322">_xlfn.IFS(NOT(ISERROR(VLOOKUP(Table5[[#This Row],[Section]],TB_notTB,1,FALSE))),"No",LEFT(Table5[[#This Row],[Section]],3)="ETB","PLS",LEFT(Table5[[#This Row],[Section]],1)="7","PDB",NOT(ISBLANK(Table5[[#This Row],[Section]])),"No")</f>
        <v>No</v>
      </c>
    </row>
    <row r="1323" spans="1:13" x14ac:dyDescent="0.25">
      <c r="A1323" s="126" t="s">
        <v>6144</v>
      </c>
      <c r="B1323" s="126" t="s">
        <v>12512</v>
      </c>
      <c r="C1323" s="126" t="s">
        <v>75</v>
      </c>
      <c r="D1323" s="127">
        <v>4.0670000000000002</v>
      </c>
      <c r="E1323" s="128">
        <v>1147</v>
      </c>
      <c r="F1323" s="128">
        <v>1147</v>
      </c>
      <c r="G1323" s="126" t="s">
        <v>13724</v>
      </c>
      <c r="H1323" s="126" t="s">
        <v>21063</v>
      </c>
      <c r="I1323" s="126" t="s">
        <v>21064</v>
      </c>
      <c r="J1323" s="126" t="s">
        <v>26237</v>
      </c>
      <c r="K1323" s="9">
        <f>_xlfn.IFNA(VLOOKUP(Table5[[#This Row],[Section]],SubSill_Tier,2,FALSE),0)</f>
        <v>0</v>
      </c>
      <c r="L1323" s="9" t="str">
        <f t="shared" si="29"/>
        <v>Wall</v>
      </c>
      <c r="M1323" s="205" t="str" cm="1">
        <f t="array" ref="M1323">_xlfn.IFS(NOT(ISERROR(VLOOKUP(Table5[[#This Row],[Section]],TB_notTB,1,FALSE))),"No",LEFT(Table5[[#This Row],[Section]],3)="ETB","PLS",LEFT(Table5[[#This Row],[Section]],1)="7","PDB",NOT(ISBLANK(Table5[[#This Row],[Section]])),"No")</f>
        <v>No</v>
      </c>
    </row>
    <row r="1324" spans="1:13" x14ac:dyDescent="0.25">
      <c r="A1324" s="126" t="s">
        <v>6145</v>
      </c>
      <c r="B1324" s="126" t="s">
        <v>27812</v>
      </c>
      <c r="C1324" s="126" t="s">
        <v>75</v>
      </c>
      <c r="D1324" s="127">
        <v>3.76</v>
      </c>
      <c r="E1324" s="128">
        <v>378</v>
      </c>
      <c r="F1324" s="128">
        <v>378</v>
      </c>
      <c r="G1324" s="126" t="s">
        <v>13720</v>
      </c>
      <c r="H1324" s="126" t="s">
        <v>20130</v>
      </c>
      <c r="I1324" s="126" t="s">
        <v>20131</v>
      </c>
      <c r="J1324" s="126" t="s">
        <v>26240</v>
      </c>
      <c r="K1324" s="9">
        <f>_xlfn.IFNA(VLOOKUP(Table5[[#This Row],[Section]],SubSill_Tier,2,FALSE),0)</f>
        <v>0</v>
      </c>
      <c r="L1324" s="9" t="str">
        <f t="shared" si="29"/>
        <v/>
      </c>
      <c r="M1324" s="205" t="str" cm="1">
        <f t="array" ref="M1324">_xlfn.IFS(NOT(ISERROR(VLOOKUP(Table5[[#This Row],[Section]],TB_notTB,1,FALSE))),"No",LEFT(Table5[[#This Row],[Section]],3)="ETB","PLS",LEFT(Table5[[#This Row],[Section]],1)="7","PDB",NOT(ISBLANK(Table5[[#This Row],[Section]])),"No")</f>
        <v>No</v>
      </c>
    </row>
    <row r="1325" spans="1:13" x14ac:dyDescent="0.25">
      <c r="A1325" s="126" t="s">
        <v>6146</v>
      </c>
      <c r="B1325" s="126" t="s">
        <v>6147</v>
      </c>
      <c r="C1325" s="126" t="s">
        <v>75</v>
      </c>
      <c r="D1325" s="127">
        <v>2.7080000000000002</v>
      </c>
      <c r="E1325" s="128">
        <v>529</v>
      </c>
      <c r="F1325" s="128">
        <v>529</v>
      </c>
      <c r="G1325" s="126" t="s">
        <v>13724</v>
      </c>
      <c r="H1325" s="126" t="s">
        <v>21063</v>
      </c>
      <c r="I1325" s="126" t="s">
        <v>21064</v>
      </c>
      <c r="J1325" s="126" t="s">
        <v>26233</v>
      </c>
      <c r="K1325" s="9">
        <f>_xlfn.IFNA(VLOOKUP(Table5[[#This Row],[Section]],SubSill_Tier,2,FALSE),0)</f>
        <v>0</v>
      </c>
      <c r="L1325" s="9" t="str">
        <f t="shared" si="29"/>
        <v>Wall</v>
      </c>
      <c r="M1325" s="205" t="str" cm="1">
        <f t="array" ref="M1325">_xlfn.IFS(NOT(ISERROR(VLOOKUP(Table5[[#This Row],[Section]],TB_notTB,1,FALSE))),"No",LEFT(Table5[[#This Row],[Section]],3)="ETB","PLS",LEFT(Table5[[#This Row],[Section]],1)="7","PDB",NOT(ISBLANK(Table5[[#This Row],[Section]])),"No")</f>
        <v>No</v>
      </c>
    </row>
    <row r="1326" spans="1:13" x14ac:dyDescent="0.25">
      <c r="A1326" s="126" t="s">
        <v>6148</v>
      </c>
      <c r="B1326" s="126" t="s">
        <v>6149</v>
      </c>
      <c r="C1326" s="126" t="s">
        <v>75</v>
      </c>
      <c r="D1326" s="127">
        <v>2.798</v>
      </c>
      <c r="E1326" s="128">
        <v>516</v>
      </c>
      <c r="F1326" s="128">
        <v>516</v>
      </c>
      <c r="G1326" s="126" t="s">
        <v>13716</v>
      </c>
      <c r="H1326" s="126" t="s">
        <v>21094</v>
      </c>
      <c r="I1326" s="126" t="s">
        <v>21095</v>
      </c>
      <c r="J1326" s="126" t="s">
        <v>26233</v>
      </c>
      <c r="K1326" s="9">
        <f>_xlfn.IFNA(VLOOKUP(Table5[[#This Row],[Section]],SubSill_Tier,2,FALSE),0)</f>
        <v>0</v>
      </c>
      <c r="L1326" s="9" t="str">
        <f t="shared" si="29"/>
        <v/>
      </c>
      <c r="M1326" s="205" t="str" cm="1">
        <f t="array" ref="M1326">_xlfn.IFS(NOT(ISERROR(VLOOKUP(Table5[[#This Row],[Section]],TB_notTB,1,FALSE))),"No",LEFT(Table5[[#This Row],[Section]],3)="ETB","PLS",LEFT(Table5[[#This Row],[Section]],1)="7","PDB",NOT(ISBLANK(Table5[[#This Row],[Section]])),"No")</f>
        <v>No</v>
      </c>
    </row>
    <row r="1327" spans="1:13" x14ac:dyDescent="0.25">
      <c r="A1327" s="126" t="s">
        <v>6150</v>
      </c>
      <c r="B1327" s="126" t="s">
        <v>12513</v>
      </c>
      <c r="C1327" s="126" t="s">
        <v>75</v>
      </c>
      <c r="D1327" s="127">
        <v>1.847</v>
      </c>
      <c r="E1327" s="128">
        <v>645</v>
      </c>
      <c r="F1327" s="128">
        <v>210</v>
      </c>
      <c r="G1327" s="126" t="s">
        <v>13724</v>
      </c>
      <c r="H1327" s="126" t="s">
        <v>21063</v>
      </c>
      <c r="I1327" s="126" t="s">
        <v>21064</v>
      </c>
      <c r="J1327" s="126" t="s">
        <v>26233</v>
      </c>
      <c r="K1327" s="9">
        <f>_xlfn.IFNA(VLOOKUP(Table5[[#This Row],[Section]],SubSill_Tier,2,FALSE),0)</f>
        <v>0</v>
      </c>
      <c r="L1327" s="9" t="str">
        <f t="shared" si="29"/>
        <v>Wall</v>
      </c>
      <c r="M1327" s="205" t="str" cm="1">
        <f t="array" ref="M1327">_xlfn.IFS(NOT(ISERROR(VLOOKUP(Table5[[#This Row],[Section]],TB_notTB,1,FALSE))),"No",LEFT(Table5[[#This Row],[Section]],3)="ETB","PLS",LEFT(Table5[[#This Row],[Section]],1)="7","PDB",NOT(ISBLANK(Table5[[#This Row],[Section]])),"No")</f>
        <v>No</v>
      </c>
    </row>
    <row r="1328" spans="1:13" x14ac:dyDescent="0.25">
      <c r="A1328" s="126" t="s">
        <v>6151</v>
      </c>
      <c r="B1328" s="126" t="s">
        <v>12514</v>
      </c>
      <c r="C1328" s="126" t="s">
        <v>75</v>
      </c>
      <c r="D1328" s="127">
        <v>2.371</v>
      </c>
      <c r="E1328" s="128">
        <v>677</v>
      </c>
      <c r="F1328" s="128">
        <v>677</v>
      </c>
      <c r="G1328" s="126" t="s">
        <v>13724</v>
      </c>
      <c r="H1328" s="126" t="s">
        <v>21063</v>
      </c>
      <c r="I1328" s="126" t="s">
        <v>21064</v>
      </c>
      <c r="J1328" s="126" t="s">
        <v>26233</v>
      </c>
      <c r="K1328" s="9">
        <f>_xlfn.IFNA(VLOOKUP(Table5[[#This Row],[Section]],SubSill_Tier,2,FALSE),0)</f>
        <v>0</v>
      </c>
      <c r="L1328" s="9" t="str">
        <f t="shared" si="29"/>
        <v>Wall</v>
      </c>
      <c r="M1328" s="205" t="str" cm="1">
        <f t="array" ref="M1328">_xlfn.IFS(NOT(ISERROR(VLOOKUP(Table5[[#This Row],[Section]],TB_notTB,1,FALSE))),"No",LEFT(Table5[[#This Row],[Section]],3)="ETB","PLS",LEFT(Table5[[#This Row],[Section]],1)="7","PDB",NOT(ISBLANK(Table5[[#This Row],[Section]])),"No")</f>
        <v>No</v>
      </c>
    </row>
    <row r="1329" spans="1:13" x14ac:dyDescent="0.25">
      <c r="A1329" s="126" t="s">
        <v>6152</v>
      </c>
      <c r="B1329" s="126" t="s">
        <v>6153</v>
      </c>
      <c r="C1329" s="126" t="s">
        <v>75</v>
      </c>
      <c r="D1329" s="127">
        <v>4.7119999999999997</v>
      </c>
      <c r="E1329" s="128">
        <v>1347</v>
      </c>
      <c r="F1329" s="128">
        <v>1347</v>
      </c>
      <c r="G1329" s="126" t="s">
        <v>13738</v>
      </c>
      <c r="H1329" s="126" t="s">
        <v>21103</v>
      </c>
      <c r="I1329" s="126" t="s">
        <v>21104</v>
      </c>
      <c r="J1329" s="126" t="s">
        <v>26237</v>
      </c>
      <c r="K1329" s="9">
        <f>_xlfn.IFNA(VLOOKUP(Table5[[#This Row],[Section]],SubSill_Tier,2,FALSE),0)</f>
        <v>0</v>
      </c>
      <c r="L1329" s="9" t="str">
        <f t="shared" si="29"/>
        <v>Wall</v>
      </c>
      <c r="M1329" s="205" t="str" cm="1">
        <f t="array" ref="M1329">_xlfn.IFS(NOT(ISERROR(VLOOKUP(Table5[[#This Row],[Section]],TB_notTB,1,FALSE))),"No",LEFT(Table5[[#This Row],[Section]],3)="ETB","PLS",LEFT(Table5[[#This Row],[Section]],1)="7","PDB",NOT(ISBLANK(Table5[[#This Row],[Section]])),"No")</f>
        <v>No</v>
      </c>
    </row>
    <row r="1330" spans="1:13" x14ac:dyDescent="0.25">
      <c r="A1330" s="126" t="s">
        <v>6154</v>
      </c>
      <c r="B1330" s="126" t="s">
        <v>12515</v>
      </c>
      <c r="C1330" s="126" t="s">
        <v>75</v>
      </c>
      <c r="D1330" s="127">
        <v>2.5129999999999999</v>
      </c>
      <c r="E1330" s="128">
        <v>701</v>
      </c>
      <c r="F1330" s="128">
        <v>701</v>
      </c>
      <c r="G1330" s="126" t="s">
        <v>13750</v>
      </c>
      <c r="H1330" s="126" t="s">
        <v>21081</v>
      </c>
      <c r="I1330" s="126" t="s">
        <v>21082</v>
      </c>
      <c r="J1330" s="126" t="s">
        <v>26233</v>
      </c>
      <c r="K1330" s="9">
        <f>_xlfn.IFNA(VLOOKUP(Table5[[#This Row],[Section]],SubSill_Tier,2,FALSE),0)</f>
        <v>0</v>
      </c>
      <c r="L1330" s="9" t="str">
        <f t="shared" si="29"/>
        <v>Wall</v>
      </c>
      <c r="M1330" s="205" t="str" cm="1">
        <f t="array" ref="M1330">_xlfn.IFS(NOT(ISERROR(VLOOKUP(Table5[[#This Row],[Section]],TB_notTB,1,FALSE))),"No",LEFT(Table5[[#This Row],[Section]],3)="ETB","PLS",LEFT(Table5[[#This Row],[Section]],1)="7","PDB",NOT(ISBLANK(Table5[[#This Row],[Section]])),"No")</f>
        <v>No</v>
      </c>
    </row>
    <row r="1331" spans="1:13" x14ac:dyDescent="0.25">
      <c r="A1331" s="126" t="s">
        <v>6155</v>
      </c>
      <c r="B1331" s="126" t="s">
        <v>12516</v>
      </c>
      <c r="C1331" s="126" t="s">
        <v>75</v>
      </c>
      <c r="D1331" s="127">
        <v>9.19</v>
      </c>
      <c r="E1331" s="128">
        <v>943</v>
      </c>
      <c r="F1331" s="128">
        <v>445</v>
      </c>
      <c r="G1331" s="126" t="s">
        <v>13724</v>
      </c>
      <c r="H1331" s="126" t="s">
        <v>21063</v>
      </c>
      <c r="I1331" s="126" t="s">
        <v>21064</v>
      </c>
      <c r="J1331" s="126" t="s">
        <v>26245</v>
      </c>
      <c r="K1331" s="9">
        <f>_xlfn.IFNA(VLOOKUP(Table5[[#This Row],[Section]],SubSill_Tier,2,FALSE),0)</f>
        <v>0</v>
      </c>
      <c r="L1331" s="9" t="str">
        <f t="shared" si="29"/>
        <v>Wall</v>
      </c>
      <c r="M1331" s="205" t="str" cm="1">
        <f t="array" ref="M1331">_xlfn.IFS(NOT(ISERROR(VLOOKUP(Table5[[#This Row],[Section]],TB_notTB,1,FALSE))),"No",LEFT(Table5[[#This Row],[Section]],3)="ETB","PLS",LEFT(Table5[[#This Row],[Section]],1)="7","PDB",NOT(ISBLANK(Table5[[#This Row],[Section]])),"No")</f>
        <v>No</v>
      </c>
    </row>
    <row r="1332" spans="1:13" x14ac:dyDescent="0.25">
      <c r="A1332" s="126" t="s">
        <v>6156</v>
      </c>
      <c r="B1332" s="126" t="s">
        <v>17222</v>
      </c>
      <c r="C1332" s="126" t="s">
        <v>98</v>
      </c>
      <c r="D1332" s="127">
        <v>4.9039999999999999</v>
      </c>
      <c r="E1332" s="128">
        <v>395</v>
      </c>
      <c r="F1332" s="128">
        <v>395</v>
      </c>
      <c r="G1332" s="126" t="s">
        <v>13759</v>
      </c>
      <c r="H1332" s="126" t="s">
        <v>20132</v>
      </c>
      <c r="I1332" s="126" t="s">
        <v>20133</v>
      </c>
      <c r="J1332" s="126" t="s">
        <v>26250</v>
      </c>
      <c r="K1332" s="9">
        <f>_xlfn.IFNA(VLOOKUP(Table5[[#This Row],[Section]],SubSill_Tier,2,FALSE),0)</f>
        <v>0</v>
      </c>
      <c r="L1332" s="9" t="str">
        <f t="shared" si="29"/>
        <v/>
      </c>
      <c r="M1332" s="205" t="str" cm="1">
        <f t="array" ref="M1332">_xlfn.IFS(NOT(ISERROR(VLOOKUP(Table5[[#This Row],[Section]],TB_notTB,1,FALSE))),"No",LEFT(Table5[[#This Row],[Section]],3)="ETB","PLS",LEFT(Table5[[#This Row],[Section]],1)="7","PDB",NOT(ISBLANK(Table5[[#This Row],[Section]])),"No")</f>
        <v>No</v>
      </c>
    </row>
    <row r="1333" spans="1:13" x14ac:dyDescent="0.25">
      <c r="A1333" s="126" t="s">
        <v>6157</v>
      </c>
      <c r="B1333" s="126" t="s">
        <v>6158</v>
      </c>
      <c r="C1333" s="126" t="s">
        <v>75</v>
      </c>
      <c r="D1333" s="127">
        <v>3.056</v>
      </c>
      <c r="E1333" s="128">
        <v>905</v>
      </c>
      <c r="F1333" s="128">
        <v>360</v>
      </c>
      <c r="G1333" s="126" t="s">
        <v>13738</v>
      </c>
      <c r="H1333" s="126" t="s">
        <v>21103</v>
      </c>
      <c r="I1333" s="126" t="s">
        <v>21104</v>
      </c>
      <c r="J1333" s="126" t="s">
        <v>26237</v>
      </c>
      <c r="K1333" s="9">
        <f>_xlfn.IFNA(VLOOKUP(Table5[[#This Row],[Section]],SubSill_Tier,2,FALSE),0)</f>
        <v>0</v>
      </c>
      <c r="L1333" s="9" t="str">
        <f t="shared" si="29"/>
        <v>Wall</v>
      </c>
      <c r="M1333" s="205" t="str" cm="1">
        <f t="array" ref="M1333">_xlfn.IFS(NOT(ISERROR(VLOOKUP(Table5[[#This Row],[Section]],TB_notTB,1,FALSE))),"No",LEFT(Table5[[#This Row],[Section]],3)="ETB","PLS",LEFT(Table5[[#This Row],[Section]],1)="7","PDB",NOT(ISBLANK(Table5[[#This Row],[Section]])),"No")</f>
        <v>No</v>
      </c>
    </row>
    <row r="1334" spans="1:13" x14ac:dyDescent="0.25">
      <c r="A1334" s="126" t="s">
        <v>6159</v>
      </c>
      <c r="B1334" s="126" t="s">
        <v>29459</v>
      </c>
      <c r="C1334" s="126" t="s">
        <v>75</v>
      </c>
      <c r="D1334" s="127">
        <v>4.681</v>
      </c>
      <c r="E1334" s="128">
        <v>585</v>
      </c>
      <c r="F1334" s="128">
        <v>585</v>
      </c>
      <c r="G1334" s="126" t="s">
        <v>13724</v>
      </c>
      <c r="H1334" s="126" t="s">
        <v>20132</v>
      </c>
      <c r="I1334" s="126" t="s">
        <v>20133</v>
      </c>
      <c r="J1334" s="126" t="s">
        <v>26250</v>
      </c>
      <c r="K1334" s="9">
        <f>_xlfn.IFNA(VLOOKUP(Table5[[#This Row],[Section]],SubSill_Tier,2,FALSE),0)</f>
        <v>0</v>
      </c>
      <c r="L1334" s="9" t="str">
        <f t="shared" si="29"/>
        <v/>
      </c>
      <c r="M1334" s="205" t="str" cm="1">
        <f t="array" ref="M1334">_xlfn.IFS(NOT(ISERROR(VLOOKUP(Table5[[#This Row],[Section]],TB_notTB,1,FALSE))),"No",LEFT(Table5[[#This Row],[Section]],3)="ETB","PLS",LEFT(Table5[[#This Row],[Section]],1)="7","PDB",NOT(ISBLANK(Table5[[#This Row],[Section]])),"No")</f>
        <v>No</v>
      </c>
    </row>
    <row r="1335" spans="1:13" x14ac:dyDescent="0.25">
      <c r="A1335" s="126" t="s">
        <v>6160</v>
      </c>
      <c r="B1335" s="126" t="s">
        <v>3598</v>
      </c>
      <c r="C1335" s="126" t="s">
        <v>98</v>
      </c>
      <c r="D1335" s="127">
        <v>3.726</v>
      </c>
      <c r="E1335" s="128">
        <v>411</v>
      </c>
      <c r="F1335" s="128">
        <v>411</v>
      </c>
      <c r="G1335" s="126" t="s">
        <v>13724</v>
      </c>
      <c r="H1335" s="126" t="s">
        <v>20182</v>
      </c>
      <c r="I1335" s="126" t="s">
        <v>22098</v>
      </c>
      <c r="J1335" s="126" t="s">
        <v>26234</v>
      </c>
      <c r="K1335" s="9">
        <f>_xlfn.IFNA(VLOOKUP(Table5[[#This Row],[Section]],SubSill_Tier,2,FALSE),0)</f>
        <v>0</v>
      </c>
      <c r="L1335" s="9" t="str">
        <f t="shared" si="29"/>
        <v/>
      </c>
      <c r="M1335" s="205" t="str" cm="1">
        <f t="array" ref="M1335">_xlfn.IFS(NOT(ISERROR(VLOOKUP(Table5[[#This Row],[Section]],TB_notTB,1,FALSE))),"No",LEFT(Table5[[#This Row],[Section]],3)="ETB","PLS",LEFT(Table5[[#This Row],[Section]],1)="7","PDB",NOT(ISBLANK(Table5[[#This Row],[Section]])),"No")</f>
        <v>No</v>
      </c>
    </row>
    <row r="1336" spans="1:13" x14ac:dyDescent="0.25">
      <c r="A1336" s="126" t="s">
        <v>6161</v>
      </c>
      <c r="B1336" s="126" t="s">
        <v>17222</v>
      </c>
      <c r="C1336" s="126" t="s">
        <v>98</v>
      </c>
      <c r="D1336" s="127">
        <v>3.2290000000000001</v>
      </c>
      <c r="E1336" s="128">
        <v>395</v>
      </c>
      <c r="F1336" s="128">
        <v>395</v>
      </c>
      <c r="G1336" s="126" t="s">
        <v>13759</v>
      </c>
      <c r="H1336" s="126" t="s">
        <v>20167</v>
      </c>
      <c r="I1336" s="126" t="s">
        <v>20168</v>
      </c>
      <c r="J1336" s="126" t="s">
        <v>26238</v>
      </c>
      <c r="K1336" s="9">
        <f>_xlfn.IFNA(VLOOKUP(Table5[[#This Row],[Section]],SubSill_Tier,2,FALSE),0)</f>
        <v>0</v>
      </c>
      <c r="L1336" s="9" t="str">
        <f t="shared" si="29"/>
        <v/>
      </c>
      <c r="M1336" s="205" t="str" cm="1">
        <f t="array" ref="M1336">_xlfn.IFS(NOT(ISERROR(VLOOKUP(Table5[[#This Row],[Section]],TB_notTB,1,FALSE))),"No",LEFT(Table5[[#This Row],[Section]],3)="ETB","PLS",LEFT(Table5[[#This Row],[Section]],1)="7","PDB",NOT(ISBLANK(Table5[[#This Row],[Section]])),"No")</f>
        <v>No</v>
      </c>
    </row>
    <row r="1337" spans="1:13" x14ac:dyDescent="0.25">
      <c r="A1337" s="126" t="s">
        <v>6162</v>
      </c>
      <c r="B1337" s="126" t="s">
        <v>27813</v>
      </c>
      <c r="C1337" s="126" t="s">
        <v>75</v>
      </c>
      <c r="D1337" s="127">
        <v>6.1609999999999996</v>
      </c>
      <c r="E1337" s="128">
        <v>665</v>
      </c>
      <c r="F1337" s="128">
        <v>665</v>
      </c>
      <c r="G1337" s="126" t="s">
        <v>13720</v>
      </c>
      <c r="H1337" s="126" t="s">
        <v>20141</v>
      </c>
      <c r="I1337" s="126" t="s">
        <v>20142</v>
      </c>
      <c r="J1337" s="126" t="s">
        <v>26244</v>
      </c>
      <c r="K1337" s="9">
        <f>_xlfn.IFNA(VLOOKUP(Table5[[#This Row],[Section]],SubSill_Tier,2,FALSE),0)</f>
        <v>0</v>
      </c>
      <c r="L1337" s="9" t="str">
        <f t="shared" si="29"/>
        <v/>
      </c>
      <c r="M1337" s="205" t="str" cm="1">
        <f t="array" ref="M1337">_xlfn.IFS(NOT(ISERROR(VLOOKUP(Table5[[#This Row],[Section]],TB_notTB,1,FALSE))),"No",LEFT(Table5[[#This Row],[Section]],3)="ETB","PLS",LEFT(Table5[[#This Row],[Section]],1)="7","PDB",NOT(ISBLANK(Table5[[#This Row],[Section]])),"No")</f>
        <v>No</v>
      </c>
    </row>
    <row r="1338" spans="1:13" x14ac:dyDescent="0.25">
      <c r="A1338" s="126" t="s">
        <v>6163</v>
      </c>
      <c r="B1338" s="126" t="s">
        <v>17222</v>
      </c>
      <c r="C1338" s="126" t="s">
        <v>98</v>
      </c>
      <c r="D1338" s="127">
        <v>3.5449999999999999</v>
      </c>
      <c r="E1338" s="128">
        <v>643</v>
      </c>
      <c r="F1338" s="128">
        <v>643</v>
      </c>
      <c r="G1338" s="126" t="s">
        <v>13750</v>
      </c>
      <c r="H1338" s="126" t="s">
        <v>20132</v>
      </c>
      <c r="I1338" s="126" t="s">
        <v>20133</v>
      </c>
      <c r="J1338" s="126" t="s">
        <v>26250</v>
      </c>
      <c r="K1338" s="9">
        <f>_xlfn.IFNA(VLOOKUP(Table5[[#This Row],[Section]],SubSill_Tier,2,FALSE),0)</f>
        <v>0</v>
      </c>
      <c r="L1338" s="9" t="str">
        <f t="shared" si="29"/>
        <v/>
      </c>
      <c r="M1338" s="205" t="str" cm="1">
        <f t="array" ref="M1338">_xlfn.IFS(NOT(ISERROR(VLOOKUP(Table5[[#This Row],[Section]],TB_notTB,1,FALSE))),"No",LEFT(Table5[[#This Row],[Section]],3)="ETB","PLS",LEFT(Table5[[#This Row],[Section]],1)="7","PDB",NOT(ISBLANK(Table5[[#This Row],[Section]])),"No")</f>
        <v>No</v>
      </c>
    </row>
    <row r="1339" spans="1:13" x14ac:dyDescent="0.25">
      <c r="A1339" s="126" t="s">
        <v>6164</v>
      </c>
      <c r="B1339" s="126" t="s">
        <v>17222</v>
      </c>
      <c r="C1339" s="126" t="s">
        <v>75</v>
      </c>
      <c r="D1339" s="127">
        <v>3.3530000000000002</v>
      </c>
      <c r="E1339" s="128">
        <v>319</v>
      </c>
      <c r="F1339" s="128">
        <v>319</v>
      </c>
      <c r="G1339" s="126" t="s">
        <v>13715</v>
      </c>
      <c r="H1339" s="126" t="s">
        <v>20123</v>
      </c>
      <c r="I1339" s="126" t="s">
        <v>21058</v>
      </c>
      <c r="J1339" s="126" t="s">
        <v>26238</v>
      </c>
      <c r="K1339" s="9">
        <f>_xlfn.IFNA(VLOOKUP(Table5[[#This Row],[Section]],SubSill_Tier,2,FALSE),0)</f>
        <v>0</v>
      </c>
      <c r="L1339" s="9" t="str">
        <f t="shared" si="29"/>
        <v/>
      </c>
      <c r="M1339" s="205" t="str" cm="1">
        <f t="array" ref="M1339">_xlfn.IFS(NOT(ISERROR(VLOOKUP(Table5[[#This Row],[Section]],TB_notTB,1,FALSE))),"No",LEFT(Table5[[#This Row],[Section]],3)="ETB","PLS",LEFT(Table5[[#This Row],[Section]],1)="7","PDB",NOT(ISBLANK(Table5[[#This Row],[Section]])),"No")</f>
        <v>No</v>
      </c>
    </row>
    <row r="1340" spans="1:13" x14ac:dyDescent="0.25">
      <c r="A1340" s="126" t="s">
        <v>12517</v>
      </c>
      <c r="B1340" s="126" t="s">
        <v>12518</v>
      </c>
      <c r="C1340" s="126" t="s">
        <v>75</v>
      </c>
      <c r="D1340" s="127">
        <v>3.8260000000000001</v>
      </c>
      <c r="E1340" s="128">
        <v>460</v>
      </c>
      <c r="F1340" s="128">
        <v>460</v>
      </c>
      <c r="G1340" s="126" t="s">
        <v>13741</v>
      </c>
      <c r="H1340" s="126" t="s">
        <v>21079</v>
      </c>
      <c r="I1340" s="126" t="s">
        <v>21080</v>
      </c>
      <c r="J1340" s="126" t="s">
        <v>26237</v>
      </c>
      <c r="K1340" s="9">
        <f>_xlfn.IFNA(VLOOKUP(Table5[[#This Row],[Section]],SubSill_Tier,2,FALSE),0)</f>
        <v>0</v>
      </c>
      <c r="L1340" s="9" t="str">
        <f t="shared" si="29"/>
        <v/>
      </c>
      <c r="M1340" s="205" t="str" cm="1">
        <f t="array" ref="M1340">_xlfn.IFS(NOT(ISERROR(VLOOKUP(Table5[[#This Row],[Section]],TB_notTB,1,FALSE))),"No",LEFT(Table5[[#This Row],[Section]],3)="ETB","PLS",LEFT(Table5[[#This Row],[Section]],1)="7","PDB",NOT(ISBLANK(Table5[[#This Row],[Section]])),"No")</f>
        <v>No</v>
      </c>
    </row>
    <row r="1341" spans="1:13" x14ac:dyDescent="0.25">
      <c r="A1341" s="126" t="s">
        <v>6165</v>
      </c>
      <c r="B1341" s="126" t="s">
        <v>27814</v>
      </c>
      <c r="C1341" s="126" t="s">
        <v>75</v>
      </c>
      <c r="D1341" s="127">
        <v>3.9820000000000002</v>
      </c>
      <c r="E1341" s="128">
        <v>502</v>
      </c>
      <c r="F1341" s="128">
        <v>502</v>
      </c>
      <c r="G1341" s="126" t="s">
        <v>13720</v>
      </c>
      <c r="H1341" s="126" t="s">
        <v>20130</v>
      </c>
      <c r="I1341" s="126" t="s">
        <v>20131</v>
      </c>
      <c r="J1341" s="126" t="s">
        <v>26240</v>
      </c>
      <c r="K1341" s="9">
        <f>_xlfn.IFNA(VLOOKUP(Table5[[#This Row],[Section]],SubSill_Tier,2,FALSE),0)</f>
        <v>0</v>
      </c>
      <c r="L1341" s="9" t="str">
        <f t="shared" si="29"/>
        <v/>
      </c>
      <c r="M1341" s="205" t="str" cm="1">
        <f t="array" ref="M1341">_xlfn.IFS(NOT(ISERROR(VLOOKUP(Table5[[#This Row],[Section]],TB_notTB,1,FALSE))),"No",LEFT(Table5[[#This Row],[Section]],3)="ETB","PLS",LEFT(Table5[[#This Row],[Section]],1)="7","PDB",NOT(ISBLANK(Table5[[#This Row],[Section]])),"No")</f>
        <v>No</v>
      </c>
    </row>
    <row r="1342" spans="1:13" x14ac:dyDescent="0.25">
      <c r="A1342" s="126" t="s">
        <v>6167</v>
      </c>
      <c r="B1342" s="126" t="s">
        <v>12519</v>
      </c>
      <c r="C1342" s="126" t="s">
        <v>75</v>
      </c>
      <c r="D1342" s="127">
        <v>3.9159999999999999</v>
      </c>
      <c r="E1342" s="128">
        <v>527</v>
      </c>
      <c r="F1342" s="128">
        <v>527</v>
      </c>
      <c r="G1342" s="126" t="s">
        <v>13724</v>
      </c>
      <c r="H1342" s="126" t="s">
        <v>21063</v>
      </c>
      <c r="I1342" s="126" t="s">
        <v>21064</v>
      </c>
      <c r="J1342" s="126" t="s">
        <v>26265</v>
      </c>
      <c r="K1342" s="9">
        <f>_xlfn.IFNA(VLOOKUP(Table5[[#This Row],[Section]],SubSill_Tier,2,FALSE),0)</f>
        <v>0</v>
      </c>
      <c r="L1342" s="9" t="str">
        <f t="shared" si="29"/>
        <v>Wall</v>
      </c>
      <c r="M1342" s="205" t="str" cm="1">
        <f t="array" ref="M1342">_xlfn.IFS(NOT(ISERROR(VLOOKUP(Table5[[#This Row],[Section]],TB_notTB,1,FALSE))),"No",LEFT(Table5[[#This Row],[Section]],3)="ETB","PLS",LEFT(Table5[[#This Row],[Section]],1)="7","PDB",NOT(ISBLANK(Table5[[#This Row],[Section]])),"No")</f>
        <v>No</v>
      </c>
    </row>
    <row r="1343" spans="1:13" x14ac:dyDescent="0.25">
      <c r="A1343" s="126" t="s">
        <v>6168</v>
      </c>
      <c r="B1343" s="126" t="s">
        <v>27815</v>
      </c>
      <c r="C1343" s="126" t="s">
        <v>75</v>
      </c>
      <c r="D1343" s="127">
        <v>14.083</v>
      </c>
      <c r="E1343" s="128">
        <v>891</v>
      </c>
      <c r="F1343" s="128">
        <v>891</v>
      </c>
      <c r="G1343" s="126" t="s">
        <v>13720</v>
      </c>
      <c r="H1343" s="126" t="s">
        <v>20130</v>
      </c>
      <c r="I1343" s="126" t="s">
        <v>20131</v>
      </c>
      <c r="J1343" s="126" t="s">
        <v>26248</v>
      </c>
      <c r="K1343" s="9">
        <f>_xlfn.IFNA(VLOOKUP(Table5[[#This Row],[Section]],SubSill_Tier,2,FALSE),0)</f>
        <v>0</v>
      </c>
      <c r="L1343" s="9" t="str">
        <f t="shared" si="29"/>
        <v/>
      </c>
      <c r="M1343" s="205" t="str" cm="1">
        <f t="array" ref="M1343">_xlfn.IFS(NOT(ISERROR(VLOOKUP(Table5[[#This Row],[Section]],TB_notTB,1,FALSE))),"No",LEFT(Table5[[#This Row],[Section]],3)="ETB","PLS",LEFT(Table5[[#This Row],[Section]],1)="7","PDB",NOT(ISBLANK(Table5[[#This Row],[Section]])),"No")</f>
        <v>No</v>
      </c>
    </row>
    <row r="1344" spans="1:13" x14ac:dyDescent="0.25">
      <c r="A1344" s="126" t="s">
        <v>6169</v>
      </c>
      <c r="B1344" s="126" t="s">
        <v>12520</v>
      </c>
      <c r="C1344" s="126" t="s">
        <v>75</v>
      </c>
      <c r="D1344" s="127">
        <v>1.764</v>
      </c>
      <c r="E1344" s="128">
        <v>603</v>
      </c>
      <c r="F1344" s="128">
        <v>200</v>
      </c>
      <c r="G1344" s="126" t="s">
        <v>13750</v>
      </c>
      <c r="H1344" s="126" t="s">
        <v>21081</v>
      </c>
      <c r="I1344" s="126" t="s">
        <v>21082</v>
      </c>
      <c r="J1344" s="126" t="s">
        <v>26233</v>
      </c>
      <c r="K1344" s="9">
        <f>_xlfn.IFNA(VLOOKUP(Table5[[#This Row],[Section]],SubSill_Tier,2,FALSE),0)</f>
        <v>0</v>
      </c>
      <c r="L1344" s="9" t="str">
        <f t="shared" si="29"/>
        <v>Wall</v>
      </c>
      <c r="M1344" s="205" t="str" cm="1">
        <f t="array" ref="M1344">_xlfn.IFS(NOT(ISERROR(VLOOKUP(Table5[[#This Row],[Section]],TB_notTB,1,FALSE))),"No",LEFT(Table5[[#This Row],[Section]],3)="ETB","PLS",LEFT(Table5[[#This Row],[Section]],1)="7","PDB",NOT(ISBLANK(Table5[[#This Row],[Section]])),"No")</f>
        <v>No</v>
      </c>
    </row>
    <row r="1345" spans="1:13" x14ac:dyDescent="0.25">
      <c r="A1345" s="126" t="s">
        <v>6170</v>
      </c>
      <c r="B1345" s="126" t="s">
        <v>17222</v>
      </c>
      <c r="C1345" s="126" t="s">
        <v>98</v>
      </c>
      <c r="D1345" s="127">
        <v>3.0289999999999999</v>
      </c>
      <c r="E1345" s="128">
        <v>659</v>
      </c>
      <c r="F1345" s="128">
        <v>659</v>
      </c>
      <c r="G1345" s="126" t="s">
        <v>13716</v>
      </c>
      <c r="H1345" s="126" t="s">
        <v>20167</v>
      </c>
      <c r="I1345" s="126" t="s">
        <v>20168</v>
      </c>
      <c r="J1345" s="126" t="s">
        <v>26238</v>
      </c>
      <c r="K1345" s="9">
        <f>_xlfn.IFNA(VLOOKUP(Table5[[#This Row],[Section]],SubSill_Tier,2,FALSE),0)</f>
        <v>0</v>
      </c>
      <c r="L1345" s="9" t="str">
        <f t="shared" si="29"/>
        <v/>
      </c>
      <c r="M1345" s="205" t="str" cm="1">
        <f t="array" ref="M1345">_xlfn.IFS(NOT(ISERROR(VLOOKUP(Table5[[#This Row],[Section]],TB_notTB,1,FALSE))),"No",LEFT(Table5[[#This Row],[Section]],3)="ETB","PLS",LEFT(Table5[[#This Row],[Section]],1)="7","PDB",NOT(ISBLANK(Table5[[#This Row],[Section]])),"No")</f>
        <v>No</v>
      </c>
    </row>
    <row r="1346" spans="1:13" x14ac:dyDescent="0.25">
      <c r="A1346" s="126" t="s">
        <v>6171</v>
      </c>
      <c r="B1346" s="126" t="s">
        <v>6172</v>
      </c>
      <c r="C1346" s="126" t="s">
        <v>75</v>
      </c>
      <c r="D1346" s="127">
        <v>7.4119999999999999</v>
      </c>
      <c r="E1346" s="128">
        <v>725</v>
      </c>
      <c r="F1346" s="128">
        <v>725</v>
      </c>
      <c r="G1346" s="126" t="s">
        <v>13750</v>
      </c>
      <c r="H1346" s="126" t="s">
        <v>21081</v>
      </c>
      <c r="I1346" s="126" t="s">
        <v>21082</v>
      </c>
      <c r="J1346" s="126" t="s">
        <v>26245</v>
      </c>
      <c r="K1346" s="9">
        <f>_xlfn.IFNA(VLOOKUP(Table5[[#This Row],[Section]],SubSill_Tier,2,FALSE),0)</f>
        <v>0</v>
      </c>
      <c r="L1346" s="9" t="str">
        <f t="shared" ref="L1346:L1409" si="30">IFERROR(IF(LEFT(G1346,2)="AI",IF(_xlfn.NUMBERVALUE(IFERROR(LEFT(IF(ISERROR(FIND("X",UPPER(B1346))),UPPER(B1346),RIGHT(UPPER(B1346),LEN(UPPER(B1346))-FIND("~",SUBSTITUTE(UPPER(B1346),"X","~",LEN(UPPER(B1346))-LEN(SUBSTITUTE(UPPER(B1346),"X","")))))),FIND(" ",IF(ISERROR(FIND("X",UPPER(B1346))),UPPER(B1346),RIGHT(UPPER(B1346),LEN(UPPER(B1346))-FIND("~",SUBSTITUTE(UPPER(B1346),"X","~",LEN(UPPER(B1346))-LEN(SUBSTITUTE(UPPER(B1346),"X","")))))),1)-1),IF(ISERROR(FIND("X",UPPER(B1346))),UPPER(B1346),RIGHT(UPPER(B1346),LEN(UPPER(B1346))-FIND("~",SUBSTITUTE(UPPER(B1346),"X","~",LEN(UPPER(B1346))-LEN(SUBSTITUTE(UPPER(B1346),"X",""))))))),".")&gt;=5,"Wall",""),""),"")</f>
        <v>Wall</v>
      </c>
      <c r="M1346" s="205" t="str" cm="1">
        <f t="array" ref="M1346">_xlfn.IFS(NOT(ISERROR(VLOOKUP(Table5[[#This Row],[Section]],TB_notTB,1,FALSE))),"No",LEFT(Table5[[#This Row],[Section]],3)="ETB","PLS",LEFT(Table5[[#This Row],[Section]],1)="7","PDB",NOT(ISBLANK(Table5[[#This Row],[Section]])),"No")</f>
        <v>No</v>
      </c>
    </row>
    <row r="1347" spans="1:13" x14ac:dyDescent="0.25">
      <c r="A1347" s="126" t="s">
        <v>6173</v>
      </c>
      <c r="B1347" s="126" t="s">
        <v>12521</v>
      </c>
      <c r="C1347" s="126" t="s">
        <v>75</v>
      </c>
      <c r="D1347" s="127">
        <v>2.7959999999999998</v>
      </c>
      <c r="E1347" s="128">
        <v>1014</v>
      </c>
      <c r="F1347" s="128">
        <v>350</v>
      </c>
      <c r="G1347" s="126" t="s">
        <v>13713</v>
      </c>
      <c r="H1347" s="126" t="s">
        <v>21056</v>
      </c>
      <c r="I1347" s="126" t="s">
        <v>21057</v>
      </c>
      <c r="J1347" s="126" t="s">
        <v>26233</v>
      </c>
      <c r="K1347" s="9">
        <f>_xlfn.IFNA(VLOOKUP(Table5[[#This Row],[Section]],SubSill_Tier,2,FALSE),0)</f>
        <v>0</v>
      </c>
      <c r="L1347" s="9" t="str">
        <f t="shared" si="30"/>
        <v>Wall</v>
      </c>
      <c r="M1347" s="205" t="str" cm="1">
        <f t="array" ref="M1347">_xlfn.IFS(NOT(ISERROR(VLOOKUP(Table5[[#This Row],[Section]],TB_notTB,1,FALSE))),"No",LEFT(Table5[[#This Row],[Section]],3)="ETB","PLS",LEFT(Table5[[#This Row],[Section]],1)="7","PDB",NOT(ISBLANK(Table5[[#This Row],[Section]])),"No")</f>
        <v>No</v>
      </c>
    </row>
    <row r="1348" spans="1:13" x14ac:dyDescent="0.25">
      <c r="A1348" s="126" t="s">
        <v>6174</v>
      </c>
      <c r="B1348" s="126" t="s">
        <v>17222</v>
      </c>
      <c r="C1348" s="126" t="s">
        <v>75</v>
      </c>
      <c r="D1348" s="127">
        <v>4.7759999999999998</v>
      </c>
      <c r="E1348" s="128">
        <v>507</v>
      </c>
      <c r="F1348" s="128">
        <v>507</v>
      </c>
      <c r="G1348" s="126" t="s">
        <v>13724</v>
      </c>
      <c r="H1348" s="126" t="s">
        <v>20132</v>
      </c>
      <c r="I1348" s="126" t="s">
        <v>20133</v>
      </c>
      <c r="J1348" s="126" t="s">
        <v>26234</v>
      </c>
      <c r="K1348" s="9">
        <f>_xlfn.IFNA(VLOOKUP(Table5[[#This Row],[Section]],SubSill_Tier,2,FALSE),0)</f>
        <v>0</v>
      </c>
      <c r="L1348" s="9" t="str">
        <f t="shared" si="30"/>
        <v/>
      </c>
      <c r="M1348" s="205" t="str" cm="1">
        <f t="array" ref="M1348">_xlfn.IFS(NOT(ISERROR(VLOOKUP(Table5[[#This Row],[Section]],TB_notTB,1,FALSE))),"No",LEFT(Table5[[#This Row],[Section]],3)="ETB","PLS",LEFT(Table5[[#This Row],[Section]],1)="7","PDB",NOT(ISBLANK(Table5[[#This Row],[Section]])),"No")</f>
        <v>No</v>
      </c>
    </row>
    <row r="1349" spans="1:13" x14ac:dyDescent="0.25">
      <c r="A1349" s="126" t="s">
        <v>29460</v>
      </c>
      <c r="B1349" s="126" t="s">
        <v>29461</v>
      </c>
      <c r="C1349" s="126" t="s">
        <v>75</v>
      </c>
      <c r="D1349" s="127">
        <v>7.4459999999999997</v>
      </c>
      <c r="E1349" s="128">
        <v>764</v>
      </c>
      <c r="F1349" s="128">
        <v>764</v>
      </c>
      <c r="G1349" s="126" t="s">
        <v>13724</v>
      </c>
      <c r="H1349" s="126" t="s">
        <v>21063</v>
      </c>
      <c r="I1349" s="126" t="s">
        <v>21064</v>
      </c>
      <c r="J1349" s="126" t="s">
        <v>26245</v>
      </c>
      <c r="K1349" s="9">
        <f>_xlfn.IFNA(VLOOKUP(Table5[[#This Row],[Section]],SubSill_Tier,2,FALSE),0)</f>
        <v>0</v>
      </c>
      <c r="L1349" s="9" t="str">
        <f t="shared" si="30"/>
        <v>Wall</v>
      </c>
      <c r="M1349" s="205" t="str" cm="1">
        <f t="array" ref="M1349">_xlfn.IFS(NOT(ISERROR(VLOOKUP(Table5[[#This Row],[Section]],TB_notTB,1,FALSE))),"No",LEFT(Table5[[#This Row],[Section]],3)="ETB","PLS",LEFT(Table5[[#This Row],[Section]],1)="7","PDB",NOT(ISBLANK(Table5[[#This Row],[Section]])),"No")</f>
        <v>No</v>
      </c>
    </row>
    <row r="1350" spans="1:13" x14ac:dyDescent="0.25">
      <c r="A1350" s="126" t="s">
        <v>6175</v>
      </c>
      <c r="B1350" s="126" t="s">
        <v>12522</v>
      </c>
      <c r="C1350" s="126" t="s">
        <v>75</v>
      </c>
      <c r="D1350" s="127">
        <v>12.19</v>
      </c>
      <c r="E1350" s="128">
        <v>970</v>
      </c>
      <c r="F1350" s="128">
        <v>970</v>
      </c>
      <c r="G1350" s="126" t="s">
        <v>13724</v>
      </c>
      <c r="H1350" s="126" t="s">
        <v>21063</v>
      </c>
      <c r="I1350" s="126" t="s">
        <v>21064</v>
      </c>
      <c r="J1350" s="126" t="s">
        <v>26248</v>
      </c>
      <c r="K1350" s="9">
        <f>_xlfn.IFNA(VLOOKUP(Table5[[#This Row],[Section]],SubSill_Tier,2,FALSE),0)</f>
        <v>0</v>
      </c>
      <c r="L1350" s="9" t="str">
        <f t="shared" si="30"/>
        <v>Wall</v>
      </c>
      <c r="M1350" s="205" t="str" cm="1">
        <f t="array" ref="M1350">_xlfn.IFS(NOT(ISERROR(VLOOKUP(Table5[[#This Row],[Section]],TB_notTB,1,FALSE))),"No",LEFT(Table5[[#This Row],[Section]],3)="ETB","PLS",LEFT(Table5[[#This Row],[Section]],1)="7","PDB",NOT(ISBLANK(Table5[[#This Row],[Section]])),"No")</f>
        <v>No</v>
      </c>
    </row>
    <row r="1351" spans="1:13" x14ac:dyDescent="0.25">
      <c r="A1351" s="126" t="s">
        <v>6176</v>
      </c>
      <c r="B1351" s="126" t="s">
        <v>17222</v>
      </c>
      <c r="C1351" s="126" t="s">
        <v>75</v>
      </c>
      <c r="D1351" s="127">
        <v>2.1709999999999998</v>
      </c>
      <c r="E1351" s="128">
        <v>540</v>
      </c>
      <c r="F1351" s="128">
        <v>540</v>
      </c>
      <c r="G1351" s="126" t="s">
        <v>13724</v>
      </c>
      <c r="H1351" s="126" t="s">
        <v>20121</v>
      </c>
      <c r="I1351" s="126" t="s">
        <v>20122</v>
      </c>
      <c r="J1351" s="126" t="s">
        <v>26234</v>
      </c>
      <c r="K1351" s="9">
        <f>_xlfn.IFNA(VLOOKUP(Table5[[#This Row],[Section]],SubSill_Tier,2,FALSE),0)</f>
        <v>0</v>
      </c>
      <c r="L1351" s="9" t="str">
        <f t="shared" si="30"/>
        <v/>
      </c>
      <c r="M1351" s="205" t="str" cm="1">
        <f t="array" ref="M1351">_xlfn.IFS(NOT(ISERROR(VLOOKUP(Table5[[#This Row],[Section]],TB_notTB,1,FALSE))),"No",LEFT(Table5[[#This Row],[Section]],3)="ETB","PLS",LEFT(Table5[[#This Row],[Section]],1)="7","PDB",NOT(ISBLANK(Table5[[#This Row],[Section]])),"No")</f>
        <v>No</v>
      </c>
    </row>
    <row r="1352" spans="1:13" x14ac:dyDescent="0.25">
      <c r="A1352" s="126" t="s">
        <v>6177</v>
      </c>
      <c r="B1352" s="126" t="s">
        <v>6178</v>
      </c>
      <c r="C1352" s="126" t="s">
        <v>75</v>
      </c>
      <c r="D1352" s="127">
        <v>2.4529999999999998</v>
      </c>
      <c r="E1352" s="128">
        <v>846</v>
      </c>
      <c r="F1352" s="128">
        <v>564</v>
      </c>
      <c r="G1352" s="126" t="s">
        <v>13724</v>
      </c>
      <c r="H1352" s="126" t="s">
        <v>21063</v>
      </c>
      <c r="I1352" s="126" t="s">
        <v>21064</v>
      </c>
      <c r="J1352" s="126" t="s">
        <v>26233</v>
      </c>
      <c r="K1352" s="9">
        <f>_xlfn.IFNA(VLOOKUP(Table5[[#This Row],[Section]],SubSill_Tier,2,FALSE),0)</f>
        <v>0</v>
      </c>
      <c r="L1352" s="9" t="str">
        <f t="shared" si="30"/>
        <v>Wall</v>
      </c>
      <c r="M1352" s="205" t="str" cm="1">
        <f t="array" ref="M1352">_xlfn.IFS(NOT(ISERROR(VLOOKUP(Table5[[#This Row],[Section]],TB_notTB,1,FALSE))),"No",LEFT(Table5[[#This Row],[Section]],3)="ETB","PLS",LEFT(Table5[[#This Row],[Section]],1)="7","PDB",NOT(ISBLANK(Table5[[#This Row],[Section]])),"No")</f>
        <v>No</v>
      </c>
    </row>
    <row r="1353" spans="1:13" x14ac:dyDescent="0.25">
      <c r="A1353" s="126" t="s">
        <v>6179</v>
      </c>
      <c r="B1353" s="126" t="s">
        <v>29100</v>
      </c>
      <c r="C1353" s="126" t="s">
        <v>75</v>
      </c>
      <c r="D1353" s="127">
        <v>2.7810000000000001</v>
      </c>
      <c r="E1353" s="128">
        <v>746</v>
      </c>
      <c r="F1353" s="128">
        <v>746</v>
      </c>
      <c r="G1353" s="126" t="s">
        <v>13724</v>
      </c>
      <c r="H1353" s="126" t="s">
        <v>21063</v>
      </c>
      <c r="I1353" s="126" t="s">
        <v>21064</v>
      </c>
      <c r="J1353" s="126" t="s">
        <v>26233</v>
      </c>
      <c r="K1353" s="9">
        <f>_xlfn.IFNA(VLOOKUP(Table5[[#This Row],[Section]],SubSill_Tier,2,FALSE),0)</f>
        <v>0</v>
      </c>
      <c r="L1353" s="9" t="str">
        <f t="shared" si="30"/>
        <v>Wall</v>
      </c>
      <c r="M1353" s="205" t="str" cm="1">
        <f t="array" ref="M1353">_xlfn.IFS(NOT(ISERROR(VLOOKUP(Table5[[#This Row],[Section]],TB_notTB,1,FALSE))),"No",LEFT(Table5[[#This Row],[Section]],3)="ETB","PLS",LEFT(Table5[[#This Row],[Section]],1)="7","PDB",NOT(ISBLANK(Table5[[#This Row],[Section]])),"No")</f>
        <v>No</v>
      </c>
    </row>
    <row r="1354" spans="1:13" x14ac:dyDescent="0.25">
      <c r="A1354" s="126" t="s">
        <v>6180</v>
      </c>
      <c r="B1354" s="126" t="s">
        <v>3598</v>
      </c>
      <c r="C1354" s="126" t="s">
        <v>98</v>
      </c>
      <c r="D1354" s="127">
        <v>5.47</v>
      </c>
      <c r="E1354" s="128">
        <v>463</v>
      </c>
      <c r="F1354" s="128">
        <v>463</v>
      </c>
      <c r="G1354" s="126" t="s">
        <v>13724</v>
      </c>
      <c r="H1354" s="126" t="s">
        <v>20207</v>
      </c>
      <c r="I1354" s="126" t="s">
        <v>22100</v>
      </c>
      <c r="J1354" s="126" t="s">
        <v>26244</v>
      </c>
      <c r="K1354" s="9">
        <f>_xlfn.IFNA(VLOOKUP(Table5[[#This Row],[Section]],SubSill_Tier,2,FALSE),0)</f>
        <v>0</v>
      </c>
      <c r="L1354" s="9" t="str">
        <f t="shared" si="30"/>
        <v/>
      </c>
      <c r="M1354" s="205" t="str" cm="1">
        <f t="array" ref="M1354">_xlfn.IFS(NOT(ISERROR(VLOOKUP(Table5[[#This Row],[Section]],TB_notTB,1,FALSE))),"No",LEFT(Table5[[#This Row],[Section]],3)="ETB","PLS",LEFT(Table5[[#This Row],[Section]],1)="7","PDB",NOT(ISBLANK(Table5[[#This Row],[Section]])),"No")</f>
        <v>No</v>
      </c>
    </row>
    <row r="1355" spans="1:13" x14ac:dyDescent="0.25">
      <c r="A1355" s="126" t="s">
        <v>6181</v>
      </c>
      <c r="B1355" s="126" t="s">
        <v>17222</v>
      </c>
      <c r="C1355" s="126" t="s">
        <v>98</v>
      </c>
      <c r="D1355" s="127">
        <v>5.5460000000000003</v>
      </c>
      <c r="E1355" s="128">
        <v>532</v>
      </c>
      <c r="F1355" s="128">
        <v>532</v>
      </c>
      <c r="G1355" s="126" t="s">
        <v>13750</v>
      </c>
      <c r="H1355" s="126" t="s">
        <v>20149</v>
      </c>
      <c r="I1355" s="126" t="s">
        <v>20150</v>
      </c>
      <c r="J1355" s="126" t="s">
        <v>26244</v>
      </c>
      <c r="K1355" s="9">
        <f>_xlfn.IFNA(VLOOKUP(Table5[[#This Row],[Section]],SubSill_Tier,2,FALSE),0)</f>
        <v>0</v>
      </c>
      <c r="L1355" s="9" t="str">
        <f t="shared" si="30"/>
        <v/>
      </c>
      <c r="M1355" s="205" t="str" cm="1">
        <f t="array" ref="M1355">_xlfn.IFS(NOT(ISERROR(VLOOKUP(Table5[[#This Row],[Section]],TB_notTB,1,FALSE))),"No",LEFT(Table5[[#This Row],[Section]],3)="ETB","PLS",LEFT(Table5[[#This Row],[Section]],1)="7","PDB",NOT(ISBLANK(Table5[[#This Row],[Section]])),"No")</f>
        <v>No</v>
      </c>
    </row>
    <row r="1356" spans="1:13" x14ac:dyDescent="0.25">
      <c r="A1356" s="126" t="s">
        <v>6182</v>
      </c>
      <c r="B1356" s="126" t="s">
        <v>12523</v>
      </c>
      <c r="C1356" s="126" t="s">
        <v>75</v>
      </c>
      <c r="D1356" s="127">
        <v>4.3630000000000004</v>
      </c>
      <c r="E1356" s="128">
        <v>533</v>
      </c>
      <c r="F1356" s="128">
        <v>533</v>
      </c>
      <c r="G1356" s="126" t="s">
        <v>13724</v>
      </c>
      <c r="H1356" s="126" t="s">
        <v>21063</v>
      </c>
      <c r="I1356" s="126" t="s">
        <v>21064</v>
      </c>
      <c r="J1356" s="126" t="s">
        <v>26237</v>
      </c>
      <c r="K1356" s="9">
        <f>_xlfn.IFNA(VLOOKUP(Table5[[#This Row],[Section]],SubSill_Tier,2,FALSE),0)</f>
        <v>0</v>
      </c>
      <c r="L1356" s="9" t="str">
        <f t="shared" si="30"/>
        <v>Wall</v>
      </c>
      <c r="M1356" s="205" t="str" cm="1">
        <f t="array" ref="M1356">_xlfn.IFS(NOT(ISERROR(VLOOKUP(Table5[[#This Row],[Section]],TB_notTB,1,FALSE))),"No",LEFT(Table5[[#This Row],[Section]],3)="ETB","PLS",LEFT(Table5[[#This Row],[Section]],1)="7","PDB",NOT(ISBLANK(Table5[[#This Row],[Section]])),"No")</f>
        <v>No</v>
      </c>
    </row>
    <row r="1357" spans="1:13" x14ac:dyDescent="0.25">
      <c r="A1357" s="126" t="s">
        <v>29462</v>
      </c>
      <c r="B1357" s="126" t="s">
        <v>29463</v>
      </c>
      <c r="C1357" s="126" t="s">
        <v>75</v>
      </c>
      <c r="D1357" s="127">
        <v>7.1680000000000001</v>
      </c>
      <c r="E1357" s="128">
        <v>657</v>
      </c>
      <c r="F1357" s="128">
        <v>438</v>
      </c>
      <c r="G1357" s="126" t="s">
        <v>13720</v>
      </c>
      <c r="H1357" s="126" t="s">
        <v>20130</v>
      </c>
      <c r="I1357" s="126" t="s">
        <v>20131</v>
      </c>
      <c r="J1357" s="126" t="s">
        <v>26245</v>
      </c>
      <c r="K1357" s="9">
        <f>_xlfn.IFNA(VLOOKUP(Table5[[#This Row],[Section]],SubSill_Tier,2,FALSE),0)</f>
        <v>0</v>
      </c>
      <c r="L1357" s="9" t="str">
        <f t="shared" si="30"/>
        <v>Wall</v>
      </c>
      <c r="M1357" s="205" t="str" cm="1">
        <f t="array" ref="M1357">_xlfn.IFS(NOT(ISERROR(VLOOKUP(Table5[[#This Row],[Section]],TB_notTB,1,FALSE))),"No",LEFT(Table5[[#This Row],[Section]],3)="ETB","PLS",LEFT(Table5[[#This Row],[Section]],1)="7","PDB",NOT(ISBLANK(Table5[[#This Row],[Section]])),"No")</f>
        <v>No</v>
      </c>
    </row>
    <row r="1358" spans="1:13" x14ac:dyDescent="0.25">
      <c r="A1358" s="126" t="s">
        <v>6183</v>
      </c>
      <c r="B1358" s="126" t="s">
        <v>27816</v>
      </c>
      <c r="C1358" s="126" t="s">
        <v>75</v>
      </c>
      <c r="D1358" s="127">
        <v>4.7329999999999997</v>
      </c>
      <c r="E1358" s="128">
        <v>675</v>
      </c>
      <c r="F1358" s="128">
        <v>675</v>
      </c>
      <c r="G1358" s="126" t="s">
        <v>13720</v>
      </c>
      <c r="H1358" s="126" t="s">
        <v>20130</v>
      </c>
      <c r="I1358" s="126" t="s">
        <v>20131</v>
      </c>
      <c r="J1358" s="126" t="s">
        <v>26240</v>
      </c>
      <c r="K1358" s="9">
        <f>_xlfn.IFNA(VLOOKUP(Table5[[#This Row],[Section]],SubSill_Tier,2,FALSE),0)</f>
        <v>0</v>
      </c>
      <c r="L1358" s="9" t="str">
        <f t="shared" si="30"/>
        <v/>
      </c>
      <c r="M1358" s="205" t="str" cm="1">
        <f t="array" ref="M1358">_xlfn.IFS(NOT(ISERROR(VLOOKUP(Table5[[#This Row],[Section]],TB_notTB,1,FALSE))),"No",LEFT(Table5[[#This Row],[Section]],3)="ETB","PLS",LEFT(Table5[[#This Row],[Section]],1)="7","PDB",NOT(ISBLANK(Table5[[#This Row],[Section]])),"No")</f>
        <v>No</v>
      </c>
    </row>
    <row r="1359" spans="1:13" x14ac:dyDescent="0.25">
      <c r="A1359" s="126" t="s">
        <v>6184</v>
      </c>
      <c r="B1359" s="126" t="s">
        <v>12524</v>
      </c>
      <c r="C1359" s="126" t="s">
        <v>75</v>
      </c>
      <c r="D1359" s="127">
        <v>3.415</v>
      </c>
      <c r="E1359" s="128">
        <v>1066</v>
      </c>
      <c r="F1359" s="128">
        <v>1066</v>
      </c>
      <c r="G1359" s="126" t="s">
        <v>13724</v>
      </c>
      <c r="H1359" s="126" t="s">
        <v>21063</v>
      </c>
      <c r="I1359" s="126" t="s">
        <v>21064</v>
      </c>
      <c r="J1359" s="126" t="s">
        <v>26237</v>
      </c>
      <c r="K1359" s="9">
        <f>_xlfn.IFNA(VLOOKUP(Table5[[#This Row],[Section]],SubSill_Tier,2,FALSE),0)</f>
        <v>0</v>
      </c>
      <c r="L1359" s="9" t="str">
        <f t="shared" si="30"/>
        <v>Wall</v>
      </c>
      <c r="M1359" s="205" t="str" cm="1">
        <f t="array" ref="M1359">_xlfn.IFS(NOT(ISERROR(VLOOKUP(Table5[[#This Row],[Section]],TB_notTB,1,FALSE))),"No",LEFT(Table5[[#This Row],[Section]],3)="ETB","PLS",LEFT(Table5[[#This Row],[Section]],1)="7","PDB",NOT(ISBLANK(Table5[[#This Row],[Section]])),"No")</f>
        <v>No</v>
      </c>
    </row>
    <row r="1360" spans="1:13" x14ac:dyDescent="0.25">
      <c r="A1360" s="126" t="s">
        <v>6185</v>
      </c>
      <c r="B1360" s="126" t="s">
        <v>12525</v>
      </c>
      <c r="C1360" s="126" t="s">
        <v>75</v>
      </c>
      <c r="D1360" s="127">
        <v>5.9560000000000004</v>
      </c>
      <c r="E1360" s="128">
        <v>572</v>
      </c>
      <c r="F1360" s="128">
        <v>572</v>
      </c>
      <c r="G1360" s="126" t="s">
        <v>13724</v>
      </c>
      <c r="H1360" s="126" t="s">
        <v>21063</v>
      </c>
      <c r="I1360" s="126" t="s">
        <v>21064</v>
      </c>
      <c r="J1360" s="126" t="s">
        <v>26245</v>
      </c>
      <c r="K1360" s="9">
        <f>_xlfn.IFNA(VLOOKUP(Table5[[#This Row],[Section]],SubSill_Tier,2,FALSE),0)</f>
        <v>0</v>
      </c>
      <c r="L1360" s="9" t="str">
        <f t="shared" si="30"/>
        <v>Wall</v>
      </c>
      <c r="M1360" s="205" t="str" cm="1">
        <f t="array" ref="M1360">_xlfn.IFS(NOT(ISERROR(VLOOKUP(Table5[[#This Row],[Section]],TB_notTB,1,FALSE))),"No",LEFT(Table5[[#This Row],[Section]],3)="ETB","PLS",LEFT(Table5[[#This Row],[Section]],1)="7","PDB",NOT(ISBLANK(Table5[[#This Row],[Section]])),"No")</f>
        <v>No</v>
      </c>
    </row>
    <row r="1361" spans="1:13" x14ac:dyDescent="0.25">
      <c r="A1361" s="126" t="s">
        <v>6186</v>
      </c>
      <c r="B1361" s="126" t="s">
        <v>27817</v>
      </c>
      <c r="C1361" s="126" t="s">
        <v>75</v>
      </c>
      <c r="D1361" s="127">
        <v>3.3530000000000002</v>
      </c>
      <c r="E1361" s="128">
        <v>505</v>
      </c>
      <c r="F1361" s="128">
        <v>505</v>
      </c>
      <c r="G1361" s="126" t="s">
        <v>13720</v>
      </c>
      <c r="H1361" s="126" t="s">
        <v>20130</v>
      </c>
      <c r="I1361" s="126" t="s">
        <v>20131</v>
      </c>
      <c r="J1361" s="126" t="s">
        <v>26240</v>
      </c>
      <c r="K1361" s="9">
        <f>_xlfn.IFNA(VLOOKUP(Table5[[#This Row],[Section]],SubSill_Tier,2,FALSE),0)</f>
        <v>0</v>
      </c>
      <c r="L1361" s="9" t="str">
        <f t="shared" si="30"/>
        <v/>
      </c>
      <c r="M1361" s="205" t="str" cm="1">
        <f t="array" ref="M1361">_xlfn.IFS(NOT(ISERROR(VLOOKUP(Table5[[#This Row],[Section]],TB_notTB,1,FALSE))),"No",LEFT(Table5[[#This Row],[Section]],3)="ETB","PLS",LEFT(Table5[[#This Row],[Section]],1)="7","PDB",NOT(ISBLANK(Table5[[#This Row],[Section]])),"No")</f>
        <v>No</v>
      </c>
    </row>
    <row r="1362" spans="1:13" x14ac:dyDescent="0.25">
      <c r="A1362" s="126" t="s">
        <v>6187</v>
      </c>
      <c r="B1362" s="126" t="s">
        <v>27818</v>
      </c>
      <c r="C1362" s="126" t="s">
        <v>75</v>
      </c>
      <c r="D1362" s="127">
        <v>6.4480000000000004</v>
      </c>
      <c r="E1362" s="128">
        <v>654</v>
      </c>
      <c r="F1362" s="128">
        <v>654</v>
      </c>
      <c r="G1362" s="126" t="s">
        <v>13720</v>
      </c>
      <c r="H1362" s="126" t="s">
        <v>20130</v>
      </c>
      <c r="I1362" s="126" t="s">
        <v>20131</v>
      </c>
      <c r="J1362" s="126" t="s">
        <v>26245</v>
      </c>
      <c r="K1362" s="9">
        <f>_xlfn.IFNA(VLOOKUP(Table5[[#This Row],[Section]],SubSill_Tier,2,FALSE),0)</f>
        <v>0</v>
      </c>
      <c r="L1362" s="9" t="str">
        <f t="shared" si="30"/>
        <v/>
      </c>
      <c r="M1362" s="205" t="str" cm="1">
        <f t="array" ref="M1362">_xlfn.IFS(NOT(ISERROR(VLOOKUP(Table5[[#This Row],[Section]],TB_notTB,1,FALSE))),"No",LEFT(Table5[[#This Row],[Section]],3)="ETB","PLS",LEFT(Table5[[#This Row],[Section]],1)="7","PDB",NOT(ISBLANK(Table5[[#This Row],[Section]])),"No")</f>
        <v>No</v>
      </c>
    </row>
    <row r="1363" spans="1:13" x14ac:dyDescent="0.25">
      <c r="A1363" s="126" t="s">
        <v>6188</v>
      </c>
      <c r="B1363" s="126" t="s">
        <v>27819</v>
      </c>
      <c r="C1363" s="126" t="s">
        <v>75</v>
      </c>
      <c r="D1363" s="127">
        <v>9.1430000000000007</v>
      </c>
      <c r="E1363" s="128">
        <v>971</v>
      </c>
      <c r="F1363" s="128">
        <v>971</v>
      </c>
      <c r="G1363" s="126" t="s">
        <v>13718</v>
      </c>
      <c r="H1363" s="126" t="s">
        <v>20127</v>
      </c>
      <c r="I1363" s="126" t="s">
        <v>21060</v>
      </c>
      <c r="J1363" s="126" t="s">
        <v>26245</v>
      </c>
      <c r="K1363" s="9">
        <f>_xlfn.IFNA(VLOOKUP(Table5[[#This Row],[Section]],SubSill_Tier,2,FALSE),0)</f>
        <v>0</v>
      </c>
      <c r="L1363" s="9" t="str">
        <f t="shared" si="30"/>
        <v/>
      </c>
      <c r="M1363" s="205" t="str" cm="1">
        <f t="array" ref="M1363">_xlfn.IFS(NOT(ISERROR(VLOOKUP(Table5[[#This Row],[Section]],TB_notTB,1,FALSE))),"No",LEFT(Table5[[#This Row],[Section]],3)="ETB","PLS",LEFT(Table5[[#This Row],[Section]],1)="7","PDB",NOT(ISBLANK(Table5[[#This Row],[Section]])),"No")</f>
        <v>No</v>
      </c>
    </row>
    <row r="1364" spans="1:13" x14ac:dyDescent="0.25">
      <c r="A1364" s="126" t="s">
        <v>6189</v>
      </c>
      <c r="B1364" s="126" t="s">
        <v>3598</v>
      </c>
      <c r="C1364" s="126" t="s">
        <v>98</v>
      </c>
      <c r="D1364" s="127">
        <v>3.1240000000000001</v>
      </c>
      <c r="E1364" s="128">
        <v>394</v>
      </c>
      <c r="F1364" s="128">
        <v>394</v>
      </c>
      <c r="G1364" s="126" t="s">
        <v>13724</v>
      </c>
      <c r="H1364" s="126" t="s">
        <v>20182</v>
      </c>
      <c r="I1364" s="126" t="s">
        <v>22098</v>
      </c>
      <c r="J1364" s="126" t="s">
        <v>26234</v>
      </c>
      <c r="K1364" s="9">
        <f>_xlfn.IFNA(VLOOKUP(Table5[[#This Row],[Section]],SubSill_Tier,2,FALSE),0)</f>
        <v>0</v>
      </c>
      <c r="L1364" s="9" t="str">
        <f t="shared" si="30"/>
        <v/>
      </c>
      <c r="M1364" s="205" t="str" cm="1">
        <f t="array" ref="M1364">_xlfn.IFS(NOT(ISERROR(VLOOKUP(Table5[[#This Row],[Section]],TB_notTB,1,FALSE))),"No",LEFT(Table5[[#This Row],[Section]],3)="ETB","PLS",LEFT(Table5[[#This Row],[Section]],1)="7","PDB",NOT(ISBLANK(Table5[[#This Row],[Section]])),"No")</f>
        <v>No</v>
      </c>
    </row>
    <row r="1365" spans="1:13" x14ac:dyDescent="0.25">
      <c r="A1365" s="126" t="s">
        <v>6190</v>
      </c>
      <c r="B1365" s="126" t="s">
        <v>29464</v>
      </c>
      <c r="C1365" s="126" t="s">
        <v>75</v>
      </c>
      <c r="D1365" s="127">
        <v>4.3040000000000003</v>
      </c>
      <c r="E1365" s="128">
        <v>585</v>
      </c>
      <c r="F1365" s="128">
        <v>585</v>
      </c>
      <c r="G1365" s="126" t="s">
        <v>13724</v>
      </c>
      <c r="H1365" s="126" t="s">
        <v>21063</v>
      </c>
      <c r="I1365" s="126" t="s">
        <v>21064</v>
      </c>
      <c r="J1365" s="126" t="s">
        <v>26237</v>
      </c>
      <c r="K1365" s="9">
        <f>_xlfn.IFNA(VLOOKUP(Table5[[#This Row],[Section]],SubSill_Tier,2,FALSE),0)</f>
        <v>0</v>
      </c>
      <c r="L1365" s="9" t="str">
        <f t="shared" si="30"/>
        <v/>
      </c>
      <c r="M1365" s="205" t="str" cm="1">
        <f t="array" ref="M1365">_xlfn.IFS(NOT(ISERROR(VLOOKUP(Table5[[#This Row],[Section]],TB_notTB,1,FALSE))),"No",LEFT(Table5[[#This Row],[Section]],3)="ETB","PLS",LEFT(Table5[[#This Row],[Section]],1)="7","PDB",NOT(ISBLANK(Table5[[#This Row],[Section]])),"No")</f>
        <v>No</v>
      </c>
    </row>
    <row r="1366" spans="1:13" x14ac:dyDescent="0.25">
      <c r="A1366" s="126" t="s">
        <v>6191</v>
      </c>
      <c r="B1366" s="126" t="s">
        <v>12526</v>
      </c>
      <c r="C1366" s="126" t="s">
        <v>75</v>
      </c>
      <c r="D1366" s="127">
        <v>5.4009999999999998</v>
      </c>
      <c r="E1366" s="128">
        <v>1148</v>
      </c>
      <c r="F1366" s="128">
        <v>1148</v>
      </c>
      <c r="G1366" s="126" t="s">
        <v>13770</v>
      </c>
      <c r="H1366" s="126" t="s">
        <v>21118</v>
      </c>
      <c r="I1366" s="126" t="s">
        <v>21119</v>
      </c>
      <c r="J1366" s="126" t="s">
        <v>26245</v>
      </c>
      <c r="K1366" s="9">
        <f>_xlfn.IFNA(VLOOKUP(Table5[[#This Row],[Section]],SubSill_Tier,2,FALSE),0)</f>
        <v>0</v>
      </c>
      <c r="L1366" s="9" t="str">
        <f t="shared" si="30"/>
        <v/>
      </c>
      <c r="M1366" s="205" t="str" cm="1">
        <f t="array" ref="M1366">_xlfn.IFS(NOT(ISERROR(VLOOKUP(Table5[[#This Row],[Section]],TB_notTB,1,FALSE))),"No",LEFT(Table5[[#This Row],[Section]],3)="ETB","PLS",LEFT(Table5[[#This Row],[Section]],1)="7","PDB",NOT(ISBLANK(Table5[[#This Row],[Section]])),"No")</f>
        <v>No</v>
      </c>
    </row>
    <row r="1367" spans="1:13" x14ac:dyDescent="0.25">
      <c r="A1367" s="126" t="s">
        <v>6192</v>
      </c>
      <c r="B1367" s="126" t="s">
        <v>12527</v>
      </c>
      <c r="C1367" s="126" t="s">
        <v>75</v>
      </c>
      <c r="D1367" s="127">
        <v>3.88</v>
      </c>
      <c r="E1367" s="128">
        <v>963</v>
      </c>
      <c r="F1367" s="128">
        <v>963</v>
      </c>
      <c r="G1367" s="126" t="s">
        <v>13770</v>
      </c>
      <c r="H1367" s="126" t="s">
        <v>21118</v>
      </c>
      <c r="I1367" s="126" t="s">
        <v>21119</v>
      </c>
      <c r="J1367" s="126" t="s">
        <v>26237</v>
      </c>
      <c r="K1367" s="9">
        <f>_xlfn.IFNA(VLOOKUP(Table5[[#This Row],[Section]],SubSill_Tier,2,FALSE),0)</f>
        <v>0</v>
      </c>
      <c r="L1367" s="9" t="str">
        <f t="shared" si="30"/>
        <v/>
      </c>
      <c r="M1367" s="205" t="str" cm="1">
        <f t="array" ref="M1367">_xlfn.IFS(NOT(ISERROR(VLOOKUP(Table5[[#This Row],[Section]],TB_notTB,1,FALSE))),"No",LEFT(Table5[[#This Row],[Section]],3)="ETB","PLS",LEFT(Table5[[#This Row],[Section]],1)="7","PDB",NOT(ISBLANK(Table5[[#This Row],[Section]])),"No")</f>
        <v>No</v>
      </c>
    </row>
    <row r="1368" spans="1:13" x14ac:dyDescent="0.25">
      <c r="A1368" s="126" t="s">
        <v>12968</v>
      </c>
      <c r="B1368" s="126" t="s">
        <v>12969</v>
      </c>
      <c r="C1368" s="126" t="s">
        <v>75</v>
      </c>
      <c r="D1368" s="127">
        <v>4.9820000000000002</v>
      </c>
      <c r="E1368" s="128">
        <v>747</v>
      </c>
      <c r="F1368" s="128">
        <v>380</v>
      </c>
      <c r="G1368" s="126" t="s">
        <v>13716</v>
      </c>
      <c r="H1368" s="126" t="s">
        <v>21094</v>
      </c>
      <c r="I1368" s="126" t="s">
        <v>21095</v>
      </c>
      <c r="J1368" s="126" t="s">
        <v>26237</v>
      </c>
      <c r="K1368" s="9">
        <f>_xlfn.IFNA(VLOOKUP(Table5[[#This Row],[Section]],SubSill_Tier,2,FALSE),0)</f>
        <v>0</v>
      </c>
      <c r="L1368" s="9" t="str">
        <f t="shared" si="30"/>
        <v>Wall</v>
      </c>
      <c r="M1368" s="205" t="str" cm="1">
        <f t="array" ref="M1368">_xlfn.IFS(NOT(ISERROR(VLOOKUP(Table5[[#This Row],[Section]],TB_notTB,1,FALSE))),"No",LEFT(Table5[[#This Row],[Section]],3)="ETB","PLS",LEFT(Table5[[#This Row],[Section]],1)="7","PDB",NOT(ISBLANK(Table5[[#This Row],[Section]])),"No")</f>
        <v>No</v>
      </c>
    </row>
    <row r="1369" spans="1:13" x14ac:dyDescent="0.25">
      <c r="A1369" s="126" t="s">
        <v>6193</v>
      </c>
      <c r="B1369" s="126" t="s">
        <v>12528</v>
      </c>
      <c r="C1369" s="126" t="s">
        <v>75</v>
      </c>
      <c r="D1369" s="127">
        <v>4.3029999999999999</v>
      </c>
      <c r="E1369" s="128">
        <v>567</v>
      </c>
      <c r="F1369" s="128">
        <v>567</v>
      </c>
      <c r="G1369" s="126" t="s">
        <v>13724</v>
      </c>
      <c r="H1369" s="126" t="s">
        <v>21063</v>
      </c>
      <c r="I1369" s="126" t="s">
        <v>21064</v>
      </c>
      <c r="J1369" s="126" t="s">
        <v>26237</v>
      </c>
      <c r="K1369" s="9">
        <f>_xlfn.IFNA(VLOOKUP(Table5[[#This Row],[Section]],SubSill_Tier,2,FALSE),0)</f>
        <v>0</v>
      </c>
      <c r="L1369" s="9" t="str">
        <f t="shared" si="30"/>
        <v>Wall</v>
      </c>
      <c r="M1369" s="205" t="str" cm="1">
        <f t="array" ref="M1369">_xlfn.IFS(NOT(ISERROR(VLOOKUP(Table5[[#This Row],[Section]],TB_notTB,1,FALSE))),"No",LEFT(Table5[[#This Row],[Section]],3)="ETB","PLS",LEFT(Table5[[#This Row],[Section]],1)="7","PDB",NOT(ISBLANK(Table5[[#This Row],[Section]])),"No")</f>
        <v>No</v>
      </c>
    </row>
    <row r="1370" spans="1:13" x14ac:dyDescent="0.25">
      <c r="A1370" s="126" t="s">
        <v>6194</v>
      </c>
      <c r="B1370" s="126" t="s">
        <v>6195</v>
      </c>
      <c r="C1370" s="126" t="s">
        <v>75</v>
      </c>
      <c r="D1370" s="127">
        <v>1.958</v>
      </c>
      <c r="E1370" s="128">
        <v>685</v>
      </c>
      <c r="F1370" s="128">
        <v>460</v>
      </c>
      <c r="G1370" s="126" t="s">
        <v>13724</v>
      </c>
      <c r="H1370" s="126" t="s">
        <v>21063</v>
      </c>
      <c r="I1370" s="126" t="s">
        <v>21064</v>
      </c>
      <c r="J1370" s="126" t="s">
        <v>26233</v>
      </c>
      <c r="K1370" s="9">
        <f>_xlfn.IFNA(VLOOKUP(Table5[[#This Row],[Section]],SubSill_Tier,2,FALSE),0)</f>
        <v>0</v>
      </c>
      <c r="L1370" s="9" t="str">
        <f t="shared" si="30"/>
        <v/>
      </c>
      <c r="M1370" s="205" t="str" cm="1">
        <f t="array" ref="M1370">_xlfn.IFS(NOT(ISERROR(VLOOKUP(Table5[[#This Row],[Section]],TB_notTB,1,FALSE))),"No",LEFT(Table5[[#This Row],[Section]],3)="ETB","PLS",LEFT(Table5[[#This Row],[Section]],1)="7","PDB",NOT(ISBLANK(Table5[[#This Row],[Section]])),"No")</f>
        <v>No</v>
      </c>
    </row>
    <row r="1371" spans="1:13" x14ac:dyDescent="0.25">
      <c r="A1371" s="126" t="s">
        <v>6196</v>
      </c>
      <c r="B1371" s="126" t="s">
        <v>17222</v>
      </c>
      <c r="C1371" s="126" t="s">
        <v>98</v>
      </c>
      <c r="D1371" s="127">
        <v>4.6550000000000002</v>
      </c>
      <c r="E1371" s="128">
        <v>503</v>
      </c>
      <c r="F1371" s="128">
        <v>503</v>
      </c>
      <c r="G1371" s="126" t="s">
        <v>13750</v>
      </c>
      <c r="H1371" s="126" t="s">
        <v>20132</v>
      </c>
      <c r="I1371" s="126" t="s">
        <v>20133</v>
      </c>
      <c r="J1371" s="126" t="s">
        <v>26250</v>
      </c>
      <c r="K1371" s="9">
        <f>_xlfn.IFNA(VLOOKUP(Table5[[#This Row],[Section]],SubSill_Tier,2,FALSE),0)</f>
        <v>0</v>
      </c>
      <c r="L1371" s="9" t="str">
        <f t="shared" si="30"/>
        <v/>
      </c>
      <c r="M1371" s="205" t="str" cm="1">
        <f t="array" ref="M1371">_xlfn.IFS(NOT(ISERROR(VLOOKUP(Table5[[#This Row],[Section]],TB_notTB,1,FALSE))),"No",LEFT(Table5[[#This Row],[Section]],3)="ETB","PLS",LEFT(Table5[[#This Row],[Section]],1)="7","PDB",NOT(ISBLANK(Table5[[#This Row],[Section]])),"No")</f>
        <v>No</v>
      </c>
    </row>
    <row r="1372" spans="1:13" x14ac:dyDescent="0.25">
      <c r="A1372" s="126" t="s">
        <v>6197</v>
      </c>
      <c r="B1372" s="126" t="s">
        <v>17222</v>
      </c>
      <c r="C1372" s="126" t="s">
        <v>98</v>
      </c>
      <c r="D1372" s="127">
        <v>4.5629999999999997</v>
      </c>
      <c r="E1372" s="128">
        <v>373</v>
      </c>
      <c r="F1372" s="128">
        <v>373</v>
      </c>
      <c r="G1372" s="126" t="s">
        <v>13750</v>
      </c>
      <c r="H1372" s="126" t="s">
        <v>20132</v>
      </c>
      <c r="I1372" s="126" t="s">
        <v>20133</v>
      </c>
      <c r="J1372" s="126" t="s">
        <v>26250</v>
      </c>
      <c r="K1372" s="9">
        <f>_xlfn.IFNA(VLOOKUP(Table5[[#This Row],[Section]],SubSill_Tier,2,FALSE),0)</f>
        <v>0</v>
      </c>
      <c r="L1372" s="9" t="str">
        <f t="shared" si="30"/>
        <v/>
      </c>
      <c r="M1372" s="205" t="str" cm="1">
        <f t="array" ref="M1372">_xlfn.IFS(NOT(ISERROR(VLOOKUP(Table5[[#This Row],[Section]],TB_notTB,1,FALSE))),"No",LEFT(Table5[[#This Row],[Section]],3)="ETB","PLS",LEFT(Table5[[#This Row],[Section]],1)="7","PDB",NOT(ISBLANK(Table5[[#This Row],[Section]])),"No")</f>
        <v>No</v>
      </c>
    </row>
    <row r="1373" spans="1:13" x14ac:dyDescent="0.25">
      <c r="A1373" s="126" t="s">
        <v>6198</v>
      </c>
      <c r="B1373" s="126" t="s">
        <v>6199</v>
      </c>
      <c r="C1373" s="126" t="s">
        <v>75</v>
      </c>
      <c r="D1373" s="127">
        <v>7.7629999999999999</v>
      </c>
      <c r="E1373" s="128">
        <v>776</v>
      </c>
      <c r="F1373" s="128">
        <v>776</v>
      </c>
      <c r="G1373" s="126" t="s">
        <v>13750</v>
      </c>
      <c r="H1373" s="126" t="s">
        <v>21081</v>
      </c>
      <c r="I1373" s="126" t="s">
        <v>21082</v>
      </c>
      <c r="J1373" s="126" t="s">
        <v>26245</v>
      </c>
      <c r="K1373" s="9">
        <f>_xlfn.IFNA(VLOOKUP(Table5[[#This Row],[Section]],SubSill_Tier,2,FALSE),0)</f>
        <v>0</v>
      </c>
      <c r="L1373" s="9" t="str">
        <f t="shared" si="30"/>
        <v>Wall</v>
      </c>
      <c r="M1373" s="205" t="str" cm="1">
        <f t="array" ref="M1373">_xlfn.IFS(NOT(ISERROR(VLOOKUP(Table5[[#This Row],[Section]],TB_notTB,1,FALSE))),"No",LEFT(Table5[[#This Row],[Section]],3)="ETB","PLS",LEFT(Table5[[#This Row],[Section]],1)="7","PDB",NOT(ISBLANK(Table5[[#This Row],[Section]])),"No")</f>
        <v>No</v>
      </c>
    </row>
    <row r="1374" spans="1:13" x14ac:dyDescent="0.25">
      <c r="A1374" s="126" t="s">
        <v>6200</v>
      </c>
      <c r="B1374" s="126" t="s">
        <v>17222</v>
      </c>
      <c r="C1374" s="126" t="s">
        <v>75</v>
      </c>
      <c r="D1374" s="127">
        <v>3.5939999999999999</v>
      </c>
      <c r="E1374" s="128">
        <v>456</v>
      </c>
      <c r="F1374" s="128">
        <v>456</v>
      </c>
      <c r="G1374" s="126" t="s">
        <v>13720</v>
      </c>
      <c r="H1374" s="126" t="s">
        <v>20130</v>
      </c>
      <c r="I1374" s="126" t="s">
        <v>20131</v>
      </c>
      <c r="J1374" s="126" t="s">
        <v>26238</v>
      </c>
      <c r="K1374" s="9">
        <f>_xlfn.IFNA(VLOOKUP(Table5[[#This Row],[Section]],SubSill_Tier,2,FALSE),0)</f>
        <v>0</v>
      </c>
      <c r="L1374" s="9" t="str">
        <f t="shared" si="30"/>
        <v/>
      </c>
      <c r="M1374" s="205" t="str" cm="1">
        <f t="array" ref="M1374">_xlfn.IFS(NOT(ISERROR(VLOOKUP(Table5[[#This Row],[Section]],TB_notTB,1,FALSE))),"No",LEFT(Table5[[#This Row],[Section]],3)="ETB","PLS",LEFT(Table5[[#This Row],[Section]],1)="7","PDB",NOT(ISBLANK(Table5[[#This Row],[Section]])),"No")</f>
        <v>No</v>
      </c>
    </row>
    <row r="1375" spans="1:13" x14ac:dyDescent="0.25">
      <c r="A1375" s="126" t="s">
        <v>6201</v>
      </c>
      <c r="B1375" s="126" t="s">
        <v>27820</v>
      </c>
      <c r="C1375" s="126" t="s">
        <v>75</v>
      </c>
      <c r="D1375" s="127">
        <v>4.0960000000000001</v>
      </c>
      <c r="E1375" s="128">
        <v>512</v>
      </c>
      <c r="F1375" s="128">
        <v>342</v>
      </c>
      <c r="G1375" s="126" t="s">
        <v>13720</v>
      </c>
      <c r="H1375" s="126" t="s">
        <v>20130</v>
      </c>
      <c r="I1375" s="126" t="s">
        <v>20131</v>
      </c>
      <c r="J1375" s="126" t="s">
        <v>26253</v>
      </c>
      <c r="K1375" s="9">
        <f>_xlfn.IFNA(VLOOKUP(Table5[[#This Row],[Section]],SubSill_Tier,2,FALSE),0)</f>
        <v>0</v>
      </c>
      <c r="L1375" s="9" t="str">
        <f t="shared" si="30"/>
        <v/>
      </c>
      <c r="M1375" s="205" t="str" cm="1">
        <f t="array" ref="M1375">_xlfn.IFS(NOT(ISERROR(VLOOKUP(Table5[[#This Row],[Section]],TB_notTB,1,FALSE))),"No",LEFT(Table5[[#This Row],[Section]],3)="ETB","PLS",LEFT(Table5[[#This Row],[Section]],1)="7","PDB",NOT(ISBLANK(Table5[[#This Row],[Section]])),"No")</f>
        <v>No</v>
      </c>
    </row>
    <row r="1376" spans="1:13" x14ac:dyDescent="0.25">
      <c r="A1376" s="126" t="s">
        <v>27821</v>
      </c>
      <c r="B1376" s="126" t="s">
        <v>27822</v>
      </c>
      <c r="C1376" s="126" t="s">
        <v>75</v>
      </c>
      <c r="D1376" s="127">
        <v>7.0629999999999997</v>
      </c>
      <c r="E1376" s="128">
        <v>451</v>
      </c>
      <c r="F1376" s="128">
        <v>380</v>
      </c>
      <c r="G1376" s="126" t="s">
        <v>13725</v>
      </c>
      <c r="H1376" s="126" t="s">
        <v>20134</v>
      </c>
      <c r="I1376" s="126" t="s">
        <v>20135</v>
      </c>
      <c r="J1376" s="126" t="s">
        <v>26245</v>
      </c>
      <c r="K1376" s="9">
        <f>_xlfn.IFNA(VLOOKUP(Table5[[#This Row],[Section]],SubSill_Tier,2,FALSE),0)</f>
        <v>0</v>
      </c>
      <c r="L1376" s="9" t="str">
        <f t="shared" si="30"/>
        <v/>
      </c>
      <c r="M1376" s="205" t="str" cm="1">
        <f t="array" ref="M1376">_xlfn.IFS(NOT(ISERROR(VLOOKUP(Table5[[#This Row],[Section]],TB_notTB,1,FALSE))),"No",LEFT(Table5[[#This Row],[Section]],3)="ETB","PLS",LEFT(Table5[[#This Row],[Section]],1)="7","PDB",NOT(ISBLANK(Table5[[#This Row],[Section]])),"No")</f>
        <v>No</v>
      </c>
    </row>
    <row r="1377" spans="1:13" x14ac:dyDescent="0.25">
      <c r="A1377" s="126" t="s">
        <v>442</v>
      </c>
      <c r="B1377" s="126" t="s">
        <v>17222</v>
      </c>
      <c r="C1377" s="126" t="s">
        <v>98</v>
      </c>
      <c r="D1377" s="127">
        <v>2.298</v>
      </c>
      <c r="E1377" s="128">
        <v>622</v>
      </c>
      <c r="F1377" s="128">
        <v>622</v>
      </c>
      <c r="G1377" s="126" t="s">
        <v>13711</v>
      </c>
      <c r="H1377" s="126" t="s">
        <v>20119</v>
      </c>
      <c r="I1377" s="126" t="s">
        <v>21054</v>
      </c>
      <c r="J1377" s="126" t="s">
        <v>26232</v>
      </c>
      <c r="K1377" s="9">
        <f>_xlfn.IFNA(VLOOKUP(Table5[[#This Row],[Section]],SubSill_Tier,2,FALSE),0)</f>
        <v>0</v>
      </c>
      <c r="L1377" s="9" t="str">
        <f t="shared" si="30"/>
        <v/>
      </c>
      <c r="M1377" s="205" t="str" cm="1">
        <f t="array" ref="M1377">_xlfn.IFS(NOT(ISERROR(VLOOKUP(Table5[[#This Row],[Section]],TB_notTB,1,FALSE))),"No",LEFT(Table5[[#This Row],[Section]],3)="ETB","PLS",LEFT(Table5[[#This Row],[Section]],1)="7","PDB",NOT(ISBLANK(Table5[[#This Row],[Section]])),"No")</f>
        <v>No</v>
      </c>
    </row>
    <row r="1378" spans="1:13" x14ac:dyDescent="0.25">
      <c r="A1378" s="126" t="s">
        <v>11644</v>
      </c>
      <c r="B1378" s="126" t="s">
        <v>17222</v>
      </c>
      <c r="C1378" s="126" t="s">
        <v>98</v>
      </c>
      <c r="D1378" s="127">
        <v>2.9969999999999999</v>
      </c>
      <c r="E1378" s="128">
        <v>702</v>
      </c>
      <c r="F1378" s="128">
        <v>702</v>
      </c>
      <c r="G1378" s="126" t="s">
        <v>13758</v>
      </c>
      <c r="H1378" s="126" t="s">
        <v>20201</v>
      </c>
      <c r="I1378" s="126" t="s">
        <v>20202</v>
      </c>
      <c r="J1378" s="126" t="s">
        <v>26258</v>
      </c>
      <c r="K1378" s="9">
        <f>_xlfn.IFNA(VLOOKUP(Table5[[#This Row],[Section]],SubSill_Tier,2,FALSE),0)</f>
        <v>0</v>
      </c>
      <c r="L1378" s="9" t="str">
        <f t="shared" si="30"/>
        <v/>
      </c>
      <c r="M1378" s="205" t="str" cm="1">
        <f t="array" ref="M1378">_xlfn.IFS(NOT(ISERROR(VLOOKUP(Table5[[#This Row],[Section]],TB_notTB,1,FALSE))),"No",LEFT(Table5[[#This Row],[Section]],3)="ETB","PLS",LEFT(Table5[[#This Row],[Section]],1)="7","PDB",NOT(ISBLANK(Table5[[#This Row],[Section]])),"No")</f>
        <v>No</v>
      </c>
    </row>
    <row r="1379" spans="1:13" x14ac:dyDescent="0.25">
      <c r="A1379" s="126" t="s">
        <v>443</v>
      </c>
      <c r="B1379" s="126" t="s">
        <v>17222</v>
      </c>
      <c r="C1379" s="126" t="s">
        <v>98</v>
      </c>
      <c r="D1379" s="127">
        <v>2.5059999999999998</v>
      </c>
      <c r="E1379" s="128">
        <v>644</v>
      </c>
      <c r="F1379" s="128">
        <v>644</v>
      </c>
      <c r="G1379" s="126" t="s">
        <v>13711</v>
      </c>
      <c r="H1379" s="126" t="s">
        <v>20119</v>
      </c>
      <c r="I1379" s="126" t="s">
        <v>21054</v>
      </c>
      <c r="J1379" s="126" t="s">
        <v>26232</v>
      </c>
      <c r="K1379" s="9">
        <f>_xlfn.IFNA(VLOOKUP(Table5[[#This Row],[Section]],SubSill_Tier,2,FALSE),0)</f>
        <v>0</v>
      </c>
      <c r="L1379" s="9" t="str">
        <f t="shared" si="30"/>
        <v/>
      </c>
      <c r="M1379" s="205" t="str" cm="1">
        <f t="array" ref="M1379">_xlfn.IFS(NOT(ISERROR(VLOOKUP(Table5[[#This Row],[Section]],TB_notTB,1,FALSE))),"No",LEFT(Table5[[#This Row],[Section]],3)="ETB","PLS",LEFT(Table5[[#This Row],[Section]],1)="7","PDB",NOT(ISBLANK(Table5[[#This Row],[Section]])),"No")</f>
        <v>No</v>
      </c>
    </row>
    <row r="1380" spans="1:13" x14ac:dyDescent="0.25">
      <c r="A1380" s="126" t="s">
        <v>444</v>
      </c>
      <c r="B1380" s="126" t="s">
        <v>17222</v>
      </c>
      <c r="C1380" s="126" t="s">
        <v>98</v>
      </c>
      <c r="D1380" s="127">
        <v>2.911</v>
      </c>
      <c r="E1380" s="128">
        <v>656</v>
      </c>
      <c r="F1380" s="128">
        <v>656</v>
      </c>
      <c r="G1380" s="126" t="s">
        <v>13711</v>
      </c>
      <c r="H1380" s="126" t="s">
        <v>20119</v>
      </c>
      <c r="I1380" s="126" t="s">
        <v>21054</v>
      </c>
      <c r="J1380" s="126" t="s">
        <v>26232</v>
      </c>
      <c r="K1380" s="9">
        <f>_xlfn.IFNA(VLOOKUP(Table5[[#This Row],[Section]],SubSill_Tier,2,FALSE),0)</f>
        <v>0</v>
      </c>
      <c r="L1380" s="9" t="str">
        <f t="shared" si="30"/>
        <v/>
      </c>
      <c r="M1380" s="205" t="str" cm="1">
        <f t="array" ref="M1380">_xlfn.IFS(NOT(ISERROR(VLOOKUP(Table5[[#This Row],[Section]],TB_notTB,1,FALSE))),"No",LEFT(Table5[[#This Row],[Section]],3)="ETB","PLS",LEFT(Table5[[#This Row],[Section]],1)="7","PDB",NOT(ISBLANK(Table5[[#This Row],[Section]])),"No")</f>
        <v>No</v>
      </c>
    </row>
    <row r="1381" spans="1:13" x14ac:dyDescent="0.25">
      <c r="A1381" s="126" t="s">
        <v>445</v>
      </c>
      <c r="B1381" s="126" t="s">
        <v>17222</v>
      </c>
      <c r="C1381" s="126" t="s">
        <v>98</v>
      </c>
      <c r="D1381" s="127">
        <v>2.2250000000000001</v>
      </c>
      <c r="E1381" s="128">
        <v>503</v>
      </c>
      <c r="F1381" s="128">
        <v>503</v>
      </c>
      <c r="G1381" s="126" t="s">
        <v>13711</v>
      </c>
      <c r="H1381" s="126" t="s">
        <v>20119</v>
      </c>
      <c r="I1381" s="126" t="s">
        <v>21054</v>
      </c>
      <c r="J1381" s="126" t="s">
        <v>26232</v>
      </c>
      <c r="K1381" s="9">
        <f>_xlfn.IFNA(VLOOKUP(Table5[[#This Row],[Section]],SubSill_Tier,2,FALSE),0)</f>
        <v>0</v>
      </c>
      <c r="L1381" s="9" t="str">
        <f t="shared" si="30"/>
        <v/>
      </c>
      <c r="M1381" s="205" t="str" cm="1">
        <f t="array" ref="M1381">_xlfn.IFS(NOT(ISERROR(VLOOKUP(Table5[[#This Row],[Section]],TB_notTB,1,FALSE))),"No",LEFT(Table5[[#This Row],[Section]],3)="ETB","PLS",LEFT(Table5[[#This Row],[Section]],1)="7","PDB",NOT(ISBLANK(Table5[[#This Row],[Section]])),"No")</f>
        <v>No</v>
      </c>
    </row>
    <row r="1382" spans="1:13" x14ac:dyDescent="0.25">
      <c r="A1382" s="126" t="s">
        <v>446</v>
      </c>
      <c r="B1382" s="126" t="s">
        <v>17222</v>
      </c>
      <c r="C1382" s="126" t="s">
        <v>98</v>
      </c>
      <c r="D1382" s="127">
        <v>1.871</v>
      </c>
      <c r="E1382" s="128">
        <v>542</v>
      </c>
      <c r="F1382" s="128">
        <v>542</v>
      </c>
      <c r="G1382" s="126" t="s">
        <v>13711</v>
      </c>
      <c r="H1382" s="126" t="s">
        <v>20119</v>
      </c>
      <c r="I1382" s="126" t="s">
        <v>21054</v>
      </c>
      <c r="J1382" s="126" t="s">
        <v>26232</v>
      </c>
      <c r="K1382" s="9">
        <f>_xlfn.IFNA(VLOOKUP(Table5[[#This Row],[Section]],SubSill_Tier,2,FALSE),0)</f>
        <v>0</v>
      </c>
      <c r="L1382" s="9" t="str">
        <f t="shared" si="30"/>
        <v/>
      </c>
      <c r="M1382" s="205" t="str" cm="1">
        <f t="array" ref="M1382">_xlfn.IFS(NOT(ISERROR(VLOOKUP(Table5[[#This Row],[Section]],TB_notTB,1,FALSE))),"No",LEFT(Table5[[#This Row],[Section]],3)="ETB","PLS",LEFT(Table5[[#This Row],[Section]],1)="7","PDB",NOT(ISBLANK(Table5[[#This Row],[Section]])),"No")</f>
        <v>No</v>
      </c>
    </row>
    <row r="1383" spans="1:13" x14ac:dyDescent="0.25">
      <c r="A1383" s="126" t="s">
        <v>447</v>
      </c>
      <c r="B1383" s="126" t="s">
        <v>17222</v>
      </c>
      <c r="C1383" s="126" t="s">
        <v>98</v>
      </c>
      <c r="D1383" s="127">
        <v>2.246</v>
      </c>
      <c r="E1383" s="128">
        <v>651</v>
      </c>
      <c r="F1383" s="128">
        <v>651</v>
      </c>
      <c r="G1383" s="126" t="s">
        <v>13711</v>
      </c>
      <c r="H1383" s="126" t="s">
        <v>20119</v>
      </c>
      <c r="I1383" s="126" t="s">
        <v>21054</v>
      </c>
      <c r="J1383" s="126" t="s">
        <v>26232</v>
      </c>
      <c r="K1383" s="9">
        <f>_xlfn.IFNA(VLOOKUP(Table5[[#This Row],[Section]],SubSill_Tier,2,FALSE),0)</f>
        <v>0</v>
      </c>
      <c r="L1383" s="9" t="str">
        <f t="shared" si="30"/>
        <v/>
      </c>
      <c r="M1383" s="205" t="str" cm="1">
        <f t="array" ref="M1383">_xlfn.IFS(NOT(ISERROR(VLOOKUP(Table5[[#This Row],[Section]],TB_notTB,1,FALSE))),"No",LEFT(Table5[[#This Row],[Section]],3)="ETB","PLS",LEFT(Table5[[#This Row],[Section]],1)="7","PDB",NOT(ISBLANK(Table5[[#This Row],[Section]])),"No")</f>
        <v>No</v>
      </c>
    </row>
    <row r="1384" spans="1:13" x14ac:dyDescent="0.25">
      <c r="A1384" s="126" t="s">
        <v>448</v>
      </c>
      <c r="B1384" s="126" t="s">
        <v>449</v>
      </c>
      <c r="C1384" s="126" t="s">
        <v>75</v>
      </c>
      <c r="D1384" s="127">
        <v>2.8330000000000002</v>
      </c>
      <c r="E1384" s="128">
        <v>789</v>
      </c>
      <c r="F1384" s="128">
        <v>279</v>
      </c>
      <c r="G1384" s="126" t="s">
        <v>19350</v>
      </c>
      <c r="H1384" s="126" t="s">
        <v>21120</v>
      </c>
      <c r="I1384" s="126" t="s">
        <v>27823</v>
      </c>
      <c r="J1384" s="126" t="s">
        <v>26241</v>
      </c>
      <c r="K1384" s="9">
        <f>_xlfn.IFNA(VLOOKUP(Table5[[#This Row],[Section]],SubSill_Tier,2,FALSE),0)</f>
        <v>0</v>
      </c>
      <c r="L1384" s="9" t="str">
        <f t="shared" si="30"/>
        <v/>
      </c>
      <c r="M1384" s="205" t="str" cm="1">
        <f t="array" ref="M1384">_xlfn.IFS(NOT(ISERROR(VLOOKUP(Table5[[#This Row],[Section]],TB_notTB,1,FALSE))),"No",LEFT(Table5[[#This Row],[Section]],3)="ETB","PLS",LEFT(Table5[[#This Row],[Section]],1)="7","PDB",NOT(ISBLANK(Table5[[#This Row],[Section]])),"No")</f>
        <v>No</v>
      </c>
    </row>
    <row r="1385" spans="1:13" x14ac:dyDescent="0.25">
      <c r="A1385" s="126" t="s">
        <v>450</v>
      </c>
      <c r="B1385" s="126" t="s">
        <v>451</v>
      </c>
      <c r="C1385" s="126" t="s">
        <v>75</v>
      </c>
      <c r="D1385" s="127">
        <v>2.7160000000000002</v>
      </c>
      <c r="E1385" s="128">
        <v>752</v>
      </c>
      <c r="F1385" s="128">
        <v>279</v>
      </c>
      <c r="G1385" s="126" t="s">
        <v>19350</v>
      </c>
      <c r="H1385" s="126" t="s">
        <v>21120</v>
      </c>
      <c r="I1385" s="126" t="s">
        <v>27823</v>
      </c>
      <c r="J1385" s="126" t="s">
        <v>26241</v>
      </c>
      <c r="K1385" s="9">
        <f>_xlfn.IFNA(VLOOKUP(Table5[[#This Row],[Section]],SubSill_Tier,2,FALSE),0)</f>
        <v>0</v>
      </c>
      <c r="L1385" s="9" t="str">
        <f t="shared" si="30"/>
        <v/>
      </c>
      <c r="M1385" s="205" t="str" cm="1">
        <f t="array" ref="M1385">_xlfn.IFS(NOT(ISERROR(VLOOKUP(Table5[[#This Row],[Section]],TB_notTB,1,FALSE))),"No",LEFT(Table5[[#This Row],[Section]],3)="ETB","PLS",LEFT(Table5[[#This Row],[Section]],1)="7","PDB",NOT(ISBLANK(Table5[[#This Row],[Section]])),"No")</f>
        <v>No</v>
      </c>
    </row>
    <row r="1386" spans="1:13" x14ac:dyDescent="0.25">
      <c r="A1386" s="126" t="s">
        <v>452</v>
      </c>
      <c r="B1386" s="126" t="s">
        <v>453</v>
      </c>
      <c r="C1386" s="126" t="s">
        <v>75</v>
      </c>
      <c r="D1386" s="127">
        <v>2.996</v>
      </c>
      <c r="E1386" s="128">
        <v>893</v>
      </c>
      <c r="F1386" s="128">
        <v>329</v>
      </c>
      <c r="G1386" s="126" t="s">
        <v>19350</v>
      </c>
      <c r="H1386" s="126" t="s">
        <v>21120</v>
      </c>
      <c r="I1386" s="126" t="s">
        <v>27823</v>
      </c>
      <c r="J1386" s="126" t="s">
        <v>26241</v>
      </c>
      <c r="K1386" s="9">
        <f>_xlfn.IFNA(VLOOKUP(Table5[[#This Row],[Section]],SubSill_Tier,2,FALSE),0)</f>
        <v>0</v>
      </c>
      <c r="L1386" s="9" t="str">
        <f t="shared" si="30"/>
        <v/>
      </c>
      <c r="M1386" s="205" t="str" cm="1">
        <f t="array" ref="M1386">_xlfn.IFS(NOT(ISERROR(VLOOKUP(Table5[[#This Row],[Section]],TB_notTB,1,FALSE))),"No",LEFT(Table5[[#This Row],[Section]],3)="ETB","PLS",LEFT(Table5[[#This Row],[Section]],1)="7","PDB",NOT(ISBLANK(Table5[[#This Row],[Section]])),"No")</f>
        <v>No</v>
      </c>
    </row>
    <row r="1387" spans="1:13" x14ac:dyDescent="0.25">
      <c r="A1387" s="126" t="s">
        <v>6202</v>
      </c>
      <c r="B1387" s="126" t="s">
        <v>19612</v>
      </c>
      <c r="C1387" s="126" t="s">
        <v>75</v>
      </c>
      <c r="D1387" s="127">
        <v>10.010999999999999</v>
      </c>
      <c r="E1387" s="128">
        <v>1026</v>
      </c>
      <c r="F1387" s="128">
        <v>481</v>
      </c>
      <c r="G1387" s="126" t="s">
        <v>13750</v>
      </c>
      <c r="H1387" s="126" t="s">
        <v>21081</v>
      </c>
      <c r="I1387" s="126" t="s">
        <v>21082</v>
      </c>
      <c r="J1387" s="126" t="s">
        <v>26248</v>
      </c>
      <c r="K1387" s="9">
        <f>_xlfn.IFNA(VLOOKUP(Table5[[#This Row],[Section]],SubSill_Tier,2,FALSE),0)</f>
        <v>0</v>
      </c>
      <c r="L1387" s="9" t="str">
        <f t="shared" si="30"/>
        <v>Wall</v>
      </c>
      <c r="M1387" s="205" t="str" cm="1">
        <f t="array" ref="M1387">_xlfn.IFS(NOT(ISERROR(VLOOKUP(Table5[[#This Row],[Section]],TB_notTB,1,FALSE))),"No",LEFT(Table5[[#This Row],[Section]],3)="ETB","PLS",LEFT(Table5[[#This Row],[Section]],1)="7","PDB",NOT(ISBLANK(Table5[[#This Row],[Section]])),"No")</f>
        <v>No</v>
      </c>
    </row>
    <row r="1388" spans="1:13" x14ac:dyDescent="0.25">
      <c r="A1388" s="126" t="s">
        <v>6203</v>
      </c>
      <c r="B1388" s="126" t="s">
        <v>17222</v>
      </c>
      <c r="C1388" s="126" t="s">
        <v>98</v>
      </c>
      <c r="D1388" s="127">
        <v>3.8740000000000001</v>
      </c>
      <c r="E1388" s="128">
        <v>438</v>
      </c>
      <c r="F1388" s="128">
        <v>438</v>
      </c>
      <c r="G1388" s="126" t="s">
        <v>13750</v>
      </c>
      <c r="H1388" s="126" t="s">
        <v>20132</v>
      </c>
      <c r="I1388" s="126" t="s">
        <v>20133</v>
      </c>
      <c r="J1388" s="126" t="s">
        <v>26250</v>
      </c>
      <c r="K1388" s="9">
        <f>_xlfn.IFNA(VLOOKUP(Table5[[#This Row],[Section]],SubSill_Tier,2,FALSE),0)</f>
        <v>0</v>
      </c>
      <c r="L1388" s="9" t="str">
        <f t="shared" si="30"/>
        <v/>
      </c>
      <c r="M1388" s="205" t="str" cm="1">
        <f t="array" ref="M1388">_xlfn.IFS(NOT(ISERROR(VLOOKUP(Table5[[#This Row],[Section]],TB_notTB,1,FALSE))),"No",LEFT(Table5[[#This Row],[Section]],3)="ETB","PLS",LEFT(Table5[[#This Row],[Section]],1)="7","PDB",NOT(ISBLANK(Table5[[#This Row],[Section]])),"No")</f>
        <v>No</v>
      </c>
    </row>
    <row r="1389" spans="1:13" x14ac:dyDescent="0.25">
      <c r="A1389" s="126" t="s">
        <v>6204</v>
      </c>
      <c r="B1389" s="126" t="s">
        <v>17222</v>
      </c>
      <c r="C1389" s="126" t="s">
        <v>98</v>
      </c>
      <c r="D1389" s="127">
        <v>5.7460000000000004</v>
      </c>
      <c r="E1389" s="128">
        <v>488</v>
      </c>
      <c r="F1389" s="128">
        <v>488</v>
      </c>
      <c r="G1389" s="126" t="s">
        <v>13750</v>
      </c>
      <c r="H1389" s="126" t="s">
        <v>20149</v>
      </c>
      <c r="I1389" s="126" t="s">
        <v>20150</v>
      </c>
      <c r="J1389" s="126" t="s">
        <v>26244</v>
      </c>
      <c r="K1389" s="9">
        <f>_xlfn.IFNA(VLOOKUP(Table5[[#This Row],[Section]],SubSill_Tier,2,FALSE),0)</f>
        <v>0</v>
      </c>
      <c r="L1389" s="9" t="str">
        <f t="shared" si="30"/>
        <v/>
      </c>
      <c r="M1389" s="205" t="str" cm="1">
        <f t="array" ref="M1389">_xlfn.IFS(NOT(ISERROR(VLOOKUP(Table5[[#This Row],[Section]],TB_notTB,1,FALSE))),"No",LEFT(Table5[[#This Row],[Section]],3)="ETB","PLS",LEFT(Table5[[#This Row],[Section]],1)="7","PDB",NOT(ISBLANK(Table5[[#This Row],[Section]])),"No")</f>
        <v>No</v>
      </c>
    </row>
    <row r="1390" spans="1:13" x14ac:dyDescent="0.25">
      <c r="A1390" s="126" t="s">
        <v>6205</v>
      </c>
      <c r="B1390" s="126" t="s">
        <v>27824</v>
      </c>
      <c r="C1390" s="126" t="s">
        <v>75</v>
      </c>
      <c r="D1390" s="127">
        <v>5.2</v>
      </c>
      <c r="E1390" s="128">
        <v>680</v>
      </c>
      <c r="F1390" s="128">
        <v>149</v>
      </c>
      <c r="G1390" s="126" t="s">
        <v>13720</v>
      </c>
      <c r="H1390" s="126" t="s">
        <v>20141</v>
      </c>
      <c r="I1390" s="126" t="s">
        <v>20142</v>
      </c>
      <c r="J1390" s="126" t="s">
        <v>26244</v>
      </c>
      <c r="K1390" s="9">
        <f>_xlfn.IFNA(VLOOKUP(Table5[[#This Row],[Section]],SubSill_Tier,2,FALSE),0)</f>
        <v>0</v>
      </c>
      <c r="L1390" s="9" t="str">
        <f t="shared" si="30"/>
        <v/>
      </c>
      <c r="M1390" s="205" t="str" cm="1">
        <f t="array" ref="M1390">_xlfn.IFS(NOT(ISERROR(VLOOKUP(Table5[[#This Row],[Section]],TB_notTB,1,FALSE))),"No",LEFT(Table5[[#This Row],[Section]],3)="ETB","PLS",LEFT(Table5[[#This Row],[Section]],1)="7","PDB",NOT(ISBLANK(Table5[[#This Row],[Section]])),"No")</f>
        <v>No</v>
      </c>
    </row>
    <row r="1391" spans="1:13" x14ac:dyDescent="0.25">
      <c r="A1391" s="126" t="s">
        <v>6206</v>
      </c>
      <c r="B1391" s="126" t="s">
        <v>17222</v>
      </c>
      <c r="C1391" s="126" t="s">
        <v>98</v>
      </c>
      <c r="D1391" s="127">
        <v>4.2880000000000003</v>
      </c>
      <c r="E1391" s="128">
        <v>476</v>
      </c>
      <c r="F1391" s="128">
        <v>408</v>
      </c>
      <c r="G1391" s="126" t="s">
        <v>13750</v>
      </c>
      <c r="H1391" s="126" t="s">
        <v>20132</v>
      </c>
      <c r="I1391" s="126" t="s">
        <v>20133</v>
      </c>
      <c r="J1391" s="126" t="s">
        <v>26250</v>
      </c>
      <c r="K1391" s="9">
        <f>_xlfn.IFNA(VLOOKUP(Table5[[#This Row],[Section]],SubSill_Tier,2,FALSE),0)</f>
        <v>0</v>
      </c>
      <c r="L1391" s="9" t="str">
        <f t="shared" si="30"/>
        <v/>
      </c>
      <c r="M1391" s="205" t="str" cm="1">
        <f t="array" ref="M1391">_xlfn.IFS(NOT(ISERROR(VLOOKUP(Table5[[#This Row],[Section]],TB_notTB,1,FALSE))),"No",LEFT(Table5[[#This Row],[Section]],3)="ETB","PLS",LEFT(Table5[[#This Row],[Section]],1)="7","PDB",NOT(ISBLANK(Table5[[#This Row],[Section]])),"No")</f>
        <v>No</v>
      </c>
    </row>
    <row r="1392" spans="1:13" x14ac:dyDescent="0.25">
      <c r="A1392" s="126" t="s">
        <v>6207</v>
      </c>
      <c r="B1392" s="126" t="s">
        <v>3598</v>
      </c>
      <c r="C1392" s="126" t="s">
        <v>98</v>
      </c>
      <c r="D1392" s="127">
        <v>1.73</v>
      </c>
      <c r="E1392" s="128">
        <v>616</v>
      </c>
      <c r="F1392" s="128">
        <v>255</v>
      </c>
      <c r="G1392" s="126" t="s">
        <v>13724</v>
      </c>
      <c r="H1392" s="126" t="s">
        <v>20186</v>
      </c>
      <c r="I1392" s="126" t="s">
        <v>22099</v>
      </c>
      <c r="J1392" s="126" t="s">
        <v>26234</v>
      </c>
      <c r="K1392" s="9">
        <f>_xlfn.IFNA(VLOOKUP(Table5[[#This Row],[Section]],SubSill_Tier,2,FALSE),0)</f>
        <v>0</v>
      </c>
      <c r="L1392" s="9" t="str">
        <f t="shared" si="30"/>
        <v/>
      </c>
      <c r="M1392" s="205" t="str" cm="1">
        <f t="array" ref="M1392">_xlfn.IFS(NOT(ISERROR(VLOOKUP(Table5[[#This Row],[Section]],TB_notTB,1,FALSE))),"No",LEFT(Table5[[#This Row],[Section]],3)="ETB","PLS",LEFT(Table5[[#This Row],[Section]],1)="7","PDB",NOT(ISBLANK(Table5[[#This Row],[Section]])),"No")</f>
        <v>No</v>
      </c>
    </row>
    <row r="1393" spans="1:13" x14ac:dyDescent="0.25">
      <c r="A1393" s="126" t="s">
        <v>6208</v>
      </c>
      <c r="B1393" s="126" t="s">
        <v>3598</v>
      </c>
      <c r="C1393" s="126" t="s">
        <v>98</v>
      </c>
      <c r="D1393" s="127">
        <v>1.704</v>
      </c>
      <c r="E1393" s="128">
        <v>615</v>
      </c>
      <c r="F1393" s="128">
        <v>205</v>
      </c>
      <c r="G1393" s="126" t="s">
        <v>13724</v>
      </c>
      <c r="H1393" s="126" t="s">
        <v>20186</v>
      </c>
      <c r="I1393" s="126" t="s">
        <v>22099</v>
      </c>
      <c r="J1393" s="126" t="s">
        <v>26234</v>
      </c>
      <c r="K1393" s="9">
        <f>_xlfn.IFNA(VLOOKUP(Table5[[#This Row],[Section]],SubSill_Tier,2,FALSE),0)</f>
        <v>0</v>
      </c>
      <c r="L1393" s="9" t="str">
        <f t="shared" si="30"/>
        <v/>
      </c>
      <c r="M1393" s="205" t="str" cm="1">
        <f t="array" ref="M1393">_xlfn.IFS(NOT(ISERROR(VLOOKUP(Table5[[#This Row],[Section]],TB_notTB,1,FALSE))),"No",LEFT(Table5[[#This Row],[Section]],3)="ETB","PLS",LEFT(Table5[[#This Row],[Section]],1)="7","PDB",NOT(ISBLANK(Table5[[#This Row],[Section]])),"No")</f>
        <v>No</v>
      </c>
    </row>
    <row r="1394" spans="1:13" x14ac:dyDescent="0.25">
      <c r="A1394" s="126" t="s">
        <v>6209</v>
      </c>
      <c r="B1394" s="126" t="s">
        <v>17222</v>
      </c>
      <c r="C1394" s="126" t="s">
        <v>98</v>
      </c>
      <c r="D1394" s="127">
        <v>5.2850000000000001</v>
      </c>
      <c r="E1394" s="128">
        <v>451</v>
      </c>
      <c r="F1394" s="128">
        <v>305</v>
      </c>
      <c r="G1394" s="126" t="s">
        <v>13714</v>
      </c>
      <c r="H1394" s="126" t="s">
        <v>20149</v>
      </c>
      <c r="I1394" s="126" t="s">
        <v>20150</v>
      </c>
      <c r="J1394" s="126" t="s">
        <v>26244</v>
      </c>
      <c r="K1394" s="9">
        <f>_xlfn.IFNA(VLOOKUP(Table5[[#This Row],[Section]],SubSill_Tier,2,FALSE),0)</f>
        <v>0</v>
      </c>
      <c r="L1394" s="9" t="str">
        <f t="shared" si="30"/>
        <v/>
      </c>
      <c r="M1394" s="205" t="str" cm="1">
        <f t="array" ref="M1394">_xlfn.IFS(NOT(ISERROR(VLOOKUP(Table5[[#This Row],[Section]],TB_notTB,1,FALSE))),"No",LEFT(Table5[[#This Row],[Section]],3)="ETB","PLS",LEFT(Table5[[#This Row],[Section]],1)="7","PDB",NOT(ISBLANK(Table5[[#This Row],[Section]])),"No")</f>
        <v>No</v>
      </c>
    </row>
    <row r="1395" spans="1:13" x14ac:dyDescent="0.25">
      <c r="A1395" s="126" t="s">
        <v>6210</v>
      </c>
      <c r="B1395" s="126" t="s">
        <v>27825</v>
      </c>
      <c r="C1395" s="126" t="s">
        <v>75</v>
      </c>
      <c r="D1395" s="127">
        <v>5.2539999999999996</v>
      </c>
      <c r="E1395" s="128">
        <v>499</v>
      </c>
      <c r="F1395" s="128">
        <v>499</v>
      </c>
      <c r="G1395" s="126" t="s">
        <v>13720</v>
      </c>
      <c r="H1395" s="126" t="s">
        <v>20130</v>
      </c>
      <c r="I1395" s="126" t="s">
        <v>20131</v>
      </c>
      <c r="J1395" s="126" t="s">
        <v>26245</v>
      </c>
      <c r="K1395" s="9">
        <f>_xlfn.IFNA(VLOOKUP(Table5[[#This Row],[Section]],SubSill_Tier,2,FALSE),0)</f>
        <v>0</v>
      </c>
      <c r="L1395" s="9" t="str">
        <f t="shared" si="30"/>
        <v/>
      </c>
      <c r="M1395" s="205" t="str" cm="1">
        <f t="array" ref="M1395">_xlfn.IFS(NOT(ISERROR(VLOOKUP(Table5[[#This Row],[Section]],TB_notTB,1,FALSE))),"No",LEFT(Table5[[#This Row],[Section]],3)="ETB","PLS",LEFT(Table5[[#This Row],[Section]],1)="7","PDB",NOT(ISBLANK(Table5[[#This Row],[Section]])),"No")</f>
        <v>No</v>
      </c>
    </row>
    <row r="1396" spans="1:13" x14ac:dyDescent="0.25">
      <c r="A1396" s="126" t="s">
        <v>6211</v>
      </c>
      <c r="B1396" s="126" t="s">
        <v>17222</v>
      </c>
      <c r="C1396" s="126" t="s">
        <v>75</v>
      </c>
      <c r="D1396" s="127">
        <v>4.5679999999999996</v>
      </c>
      <c r="E1396" s="128">
        <v>685</v>
      </c>
      <c r="F1396" s="128">
        <v>360</v>
      </c>
      <c r="G1396" s="126" t="s">
        <v>13724</v>
      </c>
      <c r="H1396" s="126" t="s">
        <v>20132</v>
      </c>
      <c r="I1396" s="126" t="s">
        <v>20133</v>
      </c>
      <c r="J1396" s="126" t="s">
        <v>26234</v>
      </c>
      <c r="K1396" s="9">
        <f>_xlfn.IFNA(VLOOKUP(Table5[[#This Row],[Section]],SubSill_Tier,2,FALSE),0)</f>
        <v>0</v>
      </c>
      <c r="L1396" s="9" t="str">
        <f t="shared" si="30"/>
        <v/>
      </c>
      <c r="M1396" s="205" t="str" cm="1">
        <f t="array" ref="M1396">_xlfn.IFS(NOT(ISERROR(VLOOKUP(Table5[[#This Row],[Section]],TB_notTB,1,FALSE))),"No",LEFT(Table5[[#This Row],[Section]],3)="ETB","PLS",LEFT(Table5[[#This Row],[Section]],1)="7","PDB",NOT(ISBLANK(Table5[[#This Row],[Section]])),"No")</f>
        <v>No</v>
      </c>
    </row>
    <row r="1397" spans="1:13" x14ac:dyDescent="0.25">
      <c r="A1397" s="126" t="s">
        <v>6212</v>
      </c>
      <c r="B1397" s="126" t="s">
        <v>12529</v>
      </c>
      <c r="C1397" s="126" t="s">
        <v>75</v>
      </c>
      <c r="D1397" s="127">
        <v>2.7410000000000001</v>
      </c>
      <c r="E1397" s="128">
        <v>624</v>
      </c>
      <c r="F1397" s="128">
        <v>202</v>
      </c>
      <c r="G1397" s="126" t="s">
        <v>13724</v>
      </c>
      <c r="H1397" s="126" t="s">
        <v>21063</v>
      </c>
      <c r="I1397" s="126" t="s">
        <v>21064</v>
      </c>
      <c r="J1397" s="126" t="s">
        <v>26233</v>
      </c>
      <c r="K1397" s="9">
        <f>_xlfn.IFNA(VLOOKUP(Table5[[#This Row],[Section]],SubSill_Tier,2,FALSE),0)</f>
        <v>0</v>
      </c>
      <c r="L1397" s="9" t="str">
        <f t="shared" si="30"/>
        <v>Wall</v>
      </c>
      <c r="M1397" s="205" t="str" cm="1">
        <f t="array" ref="M1397">_xlfn.IFS(NOT(ISERROR(VLOOKUP(Table5[[#This Row],[Section]],TB_notTB,1,FALSE))),"No",LEFT(Table5[[#This Row],[Section]],3)="ETB","PLS",LEFT(Table5[[#This Row],[Section]],1)="7","PDB",NOT(ISBLANK(Table5[[#This Row],[Section]])),"No")</f>
        <v>No</v>
      </c>
    </row>
    <row r="1398" spans="1:13" x14ac:dyDescent="0.25">
      <c r="A1398" s="126" t="s">
        <v>6213</v>
      </c>
      <c r="B1398" s="126" t="s">
        <v>17222</v>
      </c>
      <c r="C1398" s="126" t="s">
        <v>98</v>
      </c>
      <c r="D1398" s="127">
        <v>4.798</v>
      </c>
      <c r="E1398" s="128">
        <v>372</v>
      </c>
      <c r="F1398" s="128">
        <v>173</v>
      </c>
      <c r="G1398" s="126" t="s">
        <v>13750</v>
      </c>
      <c r="H1398" s="126" t="s">
        <v>20132</v>
      </c>
      <c r="I1398" s="126" t="s">
        <v>20133</v>
      </c>
      <c r="J1398" s="126" t="s">
        <v>26250</v>
      </c>
      <c r="K1398" s="9">
        <f>_xlfn.IFNA(VLOOKUP(Table5[[#This Row],[Section]],SubSill_Tier,2,FALSE),0)</f>
        <v>0</v>
      </c>
      <c r="L1398" s="9" t="str">
        <f t="shared" si="30"/>
        <v/>
      </c>
      <c r="M1398" s="205" t="str" cm="1">
        <f t="array" ref="M1398">_xlfn.IFS(NOT(ISERROR(VLOOKUP(Table5[[#This Row],[Section]],TB_notTB,1,FALSE))),"No",LEFT(Table5[[#This Row],[Section]],3)="ETB","PLS",LEFT(Table5[[#This Row],[Section]],1)="7","PDB",NOT(ISBLANK(Table5[[#This Row],[Section]])),"No")</f>
        <v>No</v>
      </c>
    </row>
    <row r="1399" spans="1:13" x14ac:dyDescent="0.25">
      <c r="A1399" s="126" t="s">
        <v>11645</v>
      </c>
      <c r="B1399" s="126" t="s">
        <v>17222</v>
      </c>
      <c r="C1399" s="126" t="s">
        <v>98</v>
      </c>
      <c r="D1399" s="127">
        <v>3.2130000000000001</v>
      </c>
      <c r="E1399" s="128">
        <v>698</v>
      </c>
      <c r="F1399" s="128">
        <v>698</v>
      </c>
      <c r="G1399" s="126" t="s">
        <v>13758</v>
      </c>
      <c r="H1399" s="126" t="s">
        <v>20189</v>
      </c>
      <c r="I1399" s="126" t="s">
        <v>20190</v>
      </c>
      <c r="J1399" s="126" t="s">
        <v>26266</v>
      </c>
      <c r="K1399" s="9">
        <f>_xlfn.IFNA(VLOOKUP(Table5[[#This Row],[Section]],SubSill_Tier,2,FALSE),0)</f>
        <v>0</v>
      </c>
      <c r="L1399" s="9" t="str">
        <f t="shared" si="30"/>
        <v/>
      </c>
      <c r="M1399" s="205" t="str" cm="1">
        <f t="array" ref="M1399">_xlfn.IFS(NOT(ISERROR(VLOOKUP(Table5[[#This Row],[Section]],TB_notTB,1,FALSE))),"No",LEFT(Table5[[#This Row],[Section]],3)="ETB","PLS",LEFT(Table5[[#This Row],[Section]],1)="7","PDB",NOT(ISBLANK(Table5[[#This Row],[Section]])),"No")</f>
        <v>No</v>
      </c>
    </row>
    <row r="1400" spans="1:13" x14ac:dyDescent="0.25">
      <c r="A1400" s="126" t="s">
        <v>12867</v>
      </c>
      <c r="B1400" s="126" t="s">
        <v>12868</v>
      </c>
      <c r="C1400" s="126" t="s">
        <v>75</v>
      </c>
      <c r="D1400" s="127">
        <v>1.8380000000000001</v>
      </c>
      <c r="E1400" s="128">
        <v>543</v>
      </c>
      <c r="F1400" s="128">
        <v>466</v>
      </c>
      <c r="G1400" s="126" t="s">
        <v>13757</v>
      </c>
      <c r="H1400" s="126" t="s">
        <v>21122</v>
      </c>
      <c r="I1400" s="126" t="s">
        <v>21123</v>
      </c>
      <c r="J1400" s="126" t="s">
        <v>26233</v>
      </c>
      <c r="K1400" s="9">
        <f>_xlfn.IFNA(VLOOKUP(Table5[[#This Row],[Section]],SubSill_Tier,2,FALSE),0)</f>
        <v>0</v>
      </c>
      <c r="L1400" s="9" t="str">
        <f t="shared" si="30"/>
        <v/>
      </c>
      <c r="M1400" s="205" t="str" cm="1">
        <f t="array" ref="M1400">_xlfn.IFS(NOT(ISERROR(VLOOKUP(Table5[[#This Row],[Section]],TB_notTB,1,FALSE))),"No",LEFT(Table5[[#This Row],[Section]],3)="ETB","PLS",LEFT(Table5[[#This Row],[Section]],1)="7","PDB",NOT(ISBLANK(Table5[[#This Row],[Section]])),"No")</f>
        <v>No</v>
      </c>
    </row>
    <row r="1401" spans="1:13" x14ac:dyDescent="0.25">
      <c r="A1401" s="126" t="s">
        <v>6214</v>
      </c>
      <c r="B1401" s="126" t="s">
        <v>27826</v>
      </c>
      <c r="C1401" s="126" t="s">
        <v>75</v>
      </c>
      <c r="D1401" s="127">
        <v>5.569</v>
      </c>
      <c r="E1401" s="128">
        <v>550</v>
      </c>
      <c r="F1401" s="128">
        <v>550</v>
      </c>
      <c r="G1401" s="126" t="s">
        <v>13718</v>
      </c>
      <c r="H1401" s="126" t="s">
        <v>20127</v>
      </c>
      <c r="I1401" s="126" t="s">
        <v>21060</v>
      </c>
      <c r="J1401" s="126" t="s">
        <v>26245</v>
      </c>
      <c r="K1401" s="9">
        <f>_xlfn.IFNA(VLOOKUP(Table5[[#This Row],[Section]],SubSill_Tier,2,FALSE),0)</f>
        <v>0</v>
      </c>
      <c r="L1401" s="9" t="str">
        <f t="shared" si="30"/>
        <v/>
      </c>
      <c r="M1401" s="205" t="str" cm="1">
        <f t="array" ref="M1401">_xlfn.IFS(NOT(ISERROR(VLOOKUP(Table5[[#This Row],[Section]],TB_notTB,1,FALSE))),"No",LEFT(Table5[[#This Row],[Section]],3)="ETB","PLS",LEFT(Table5[[#This Row],[Section]],1)="7","PDB",NOT(ISBLANK(Table5[[#This Row],[Section]])),"No")</f>
        <v>No</v>
      </c>
    </row>
    <row r="1402" spans="1:13" x14ac:dyDescent="0.25">
      <c r="A1402" s="126" t="s">
        <v>454</v>
      </c>
      <c r="B1402" s="126" t="s">
        <v>17222</v>
      </c>
      <c r="C1402" s="126" t="s">
        <v>98</v>
      </c>
      <c r="D1402" s="127">
        <v>5.0540000000000003</v>
      </c>
      <c r="E1402" s="128">
        <v>956</v>
      </c>
      <c r="F1402" s="128">
        <v>100</v>
      </c>
      <c r="G1402" s="126" t="s">
        <v>13711</v>
      </c>
      <c r="H1402" s="126" t="s">
        <v>20119</v>
      </c>
      <c r="I1402" s="126" t="s">
        <v>21054</v>
      </c>
      <c r="J1402" s="126" t="s">
        <v>26267</v>
      </c>
      <c r="K1402" s="9">
        <f>_xlfn.IFNA(VLOOKUP(Table5[[#This Row],[Section]],SubSill_Tier,2,FALSE),0)</f>
        <v>0</v>
      </c>
      <c r="L1402" s="9" t="str">
        <f t="shared" si="30"/>
        <v/>
      </c>
      <c r="M1402" s="205" t="str" cm="1">
        <f t="array" ref="M1402">_xlfn.IFS(NOT(ISERROR(VLOOKUP(Table5[[#This Row],[Section]],TB_notTB,1,FALSE))),"No",LEFT(Table5[[#This Row],[Section]],3)="ETB","PLS",LEFT(Table5[[#This Row],[Section]],1)="7","PDB",NOT(ISBLANK(Table5[[#This Row],[Section]])),"No")</f>
        <v>No</v>
      </c>
    </row>
    <row r="1403" spans="1:13" x14ac:dyDescent="0.25">
      <c r="A1403" s="126" t="s">
        <v>6215</v>
      </c>
      <c r="B1403" s="126" t="s">
        <v>12530</v>
      </c>
      <c r="C1403" s="126" t="s">
        <v>75</v>
      </c>
      <c r="D1403" s="127">
        <v>8.4670000000000005</v>
      </c>
      <c r="E1403" s="128">
        <v>1092</v>
      </c>
      <c r="F1403" s="128">
        <v>1092</v>
      </c>
      <c r="G1403" s="126" t="s">
        <v>13750</v>
      </c>
      <c r="H1403" s="126" t="s">
        <v>21081</v>
      </c>
      <c r="I1403" s="126" t="s">
        <v>21082</v>
      </c>
      <c r="J1403" s="126" t="s">
        <v>26245</v>
      </c>
      <c r="K1403" s="9">
        <f>_xlfn.IFNA(VLOOKUP(Table5[[#This Row],[Section]],SubSill_Tier,2,FALSE),0)</f>
        <v>0</v>
      </c>
      <c r="L1403" s="9" t="str">
        <f t="shared" si="30"/>
        <v>Wall</v>
      </c>
      <c r="M1403" s="205" t="str" cm="1">
        <f t="array" ref="M1403">_xlfn.IFS(NOT(ISERROR(VLOOKUP(Table5[[#This Row],[Section]],TB_notTB,1,FALSE))),"No",LEFT(Table5[[#This Row],[Section]],3)="ETB","PLS",LEFT(Table5[[#This Row],[Section]],1)="7","PDB",NOT(ISBLANK(Table5[[#This Row],[Section]])),"No")</f>
        <v>No</v>
      </c>
    </row>
    <row r="1404" spans="1:13" x14ac:dyDescent="0.25">
      <c r="A1404" s="126" t="s">
        <v>455</v>
      </c>
      <c r="B1404" s="126" t="s">
        <v>17222</v>
      </c>
      <c r="C1404" s="126" t="s">
        <v>98</v>
      </c>
      <c r="D1404" s="127">
        <v>1.839</v>
      </c>
      <c r="E1404" s="128">
        <v>546</v>
      </c>
      <c r="F1404" s="128">
        <v>200</v>
      </c>
      <c r="G1404" s="126" t="s">
        <v>13711</v>
      </c>
      <c r="H1404" s="126" t="s">
        <v>20119</v>
      </c>
      <c r="I1404" s="126" t="s">
        <v>21054</v>
      </c>
      <c r="J1404" s="126" t="s">
        <v>26232</v>
      </c>
      <c r="K1404" s="9">
        <f>_xlfn.IFNA(VLOOKUP(Table5[[#This Row],[Section]],SubSill_Tier,2,FALSE),0)</f>
        <v>0</v>
      </c>
      <c r="L1404" s="9" t="str">
        <f t="shared" si="30"/>
        <v/>
      </c>
      <c r="M1404" s="205" t="str" cm="1">
        <f t="array" ref="M1404">_xlfn.IFS(NOT(ISERROR(VLOOKUP(Table5[[#This Row],[Section]],TB_notTB,1,FALSE))),"No",LEFT(Table5[[#This Row],[Section]],3)="ETB","PLS",LEFT(Table5[[#This Row],[Section]],1)="7","PDB",NOT(ISBLANK(Table5[[#This Row],[Section]])),"No")</f>
        <v>No</v>
      </c>
    </row>
    <row r="1405" spans="1:13" x14ac:dyDescent="0.25">
      <c r="A1405" s="126" t="s">
        <v>6216</v>
      </c>
      <c r="B1405" s="126" t="s">
        <v>27827</v>
      </c>
      <c r="C1405" s="126" t="s">
        <v>75</v>
      </c>
      <c r="D1405" s="127">
        <v>16.986999999999998</v>
      </c>
      <c r="E1405" s="128">
        <v>1276</v>
      </c>
      <c r="F1405" s="128">
        <v>647</v>
      </c>
      <c r="G1405" s="126" t="s">
        <v>13720</v>
      </c>
      <c r="H1405" s="126" t="s">
        <v>20130</v>
      </c>
      <c r="I1405" s="126" t="s">
        <v>20131</v>
      </c>
      <c r="J1405" s="126" t="s">
        <v>26249</v>
      </c>
      <c r="K1405" s="9">
        <f>_xlfn.IFNA(VLOOKUP(Table5[[#This Row],[Section]],SubSill_Tier,2,FALSE),0)</f>
        <v>0</v>
      </c>
      <c r="L1405" s="9" t="str">
        <f t="shared" si="30"/>
        <v/>
      </c>
      <c r="M1405" s="205" t="str" cm="1">
        <f t="array" ref="M1405">_xlfn.IFS(NOT(ISERROR(VLOOKUP(Table5[[#This Row],[Section]],TB_notTB,1,FALSE))),"No",LEFT(Table5[[#This Row],[Section]],3)="ETB","PLS",LEFT(Table5[[#This Row],[Section]],1)="7","PDB",NOT(ISBLANK(Table5[[#This Row],[Section]])),"No")</f>
        <v>No</v>
      </c>
    </row>
    <row r="1406" spans="1:13" x14ac:dyDescent="0.25">
      <c r="A1406" s="126" t="s">
        <v>6217</v>
      </c>
      <c r="B1406" s="126" t="s">
        <v>12531</v>
      </c>
      <c r="C1406" s="126" t="s">
        <v>75</v>
      </c>
      <c r="D1406" s="127">
        <v>5.03</v>
      </c>
      <c r="E1406" s="128">
        <v>675</v>
      </c>
      <c r="F1406" s="128">
        <v>343</v>
      </c>
      <c r="G1406" s="126" t="s">
        <v>13724</v>
      </c>
      <c r="H1406" s="126" t="s">
        <v>21063</v>
      </c>
      <c r="I1406" s="126" t="s">
        <v>21064</v>
      </c>
      <c r="J1406" s="126" t="s">
        <v>26245</v>
      </c>
      <c r="K1406" s="9">
        <f>_xlfn.IFNA(VLOOKUP(Table5[[#This Row],[Section]],SubSill_Tier,2,FALSE),0)</f>
        <v>0</v>
      </c>
      <c r="L1406" s="9" t="str">
        <f t="shared" si="30"/>
        <v>Wall</v>
      </c>
      <c r="M1406" s="205" t="str" cm="1">
        <f t="array" ref="M1406">_xlfn.IFS(NOT(ISERROR(VLOOKUP(Table5[[#This Row],[Section]],TB_notTB,1,FALSE))),"No",LEFT(Table5[[#This Row],[Section]],3)="ETB","PLS",LEFT(Table5[[#This Row],[Section]],1)="7","PDB",NOT(ISBLANK(Table5[[#This Row],[Section]])),"No")</f>
        <v>No</v>
      </c>
    </row>
    <row r="1407" spans="1:13" x14ac:dyDescent="0.25">
      <c r="A1407" s="126" t="s">
        <v>456</v>
      </c>
      <c r="B1407" s="126" t="s">
        <v>17222</v>
      </c>
      <c r="C1407" s="126" t="s">
        <v>98</v>
      </c>
      <c r="D1407" s="127">
        <v>2.9569999999999999</v>
      </c>
      <c r="E1407" s="128">
        <v>444</v>
      </c>
      <c r="F1407" s="128">
        <v>356</v>
      </c>
      <c r="G1407" s="126" t="s">
        <v>13711</v>
      </c>
      <c r="H1407" s="126" t="s">
        <v>20119</v>
      </c>
      <c r="I1407" s="126" t="s">
        <v>21054</v>
      </c>
      <c r="J1407" s="126" t="s">
        <v>26232</v>
      </c>
      <c r="K1407" s="9">
        <f>_xlfn.IFNA(VLOOKUP(Table5[[#This Row],[Section]],SubSill_Tier,2,FALSE),0)</f>
        <v>0</v>
      </c>
      <c r="L1407" s="9" t="str">
        <f t="shared" si="30"/>
        <v/>
      </c>
      <c r="M1407" s="205" t="str" cm="1">
        <f t="array" ref="M1407">_xlfn.IFS(NOT(ISERROR(VLOOKUP(Table5[[#This Row],[Section]],TB_notTB,1,FALSE))),"No",LEFT(Table5[[#This Row],[Section]],3)="ETB","PLS",LEFT(Table5[[#This Row],[Section]],1)="7","PDB",NOT(ISBLANK(Table5[[#This Row],[Section]])),"No")</f>
        <v>No</v>
      </c>
    </row>
    <row r="1408" spans="1:13" x14ac:dyDescent="0.25">
      <c r="A1408" s="126" t="s">
        <v>6218</v>
      </c>
      <c r="B1408" s="126" t="s">
        <v>17222</v>
      </c>
      <c r="C1408" s="126" t="s">
        <v>75</v>
      </c>
      <c r="D1408" s="127">
        <v>3.5790000000000002</v>
      </c>
      <c r="E1408" s="128">
        <v>453</v>
      </c>
      <c r="F1408" s="128">
        <v>299</v>
      </c>
      <c r="G1408" s="126" t="s">
        <v>13721</v>
      </c>
      <c r="H1408" s="126" t="s">
        <v>20132</v>
      </c>
      <c r="I1408" s="126" t="s">
        <v>20133</v>
      </c>
      <c r="J1408" s="126" t="s">
        <v>26250</v>
      </c>
      <c r="K1408" s="9">
        <f>_xlfn.IFNA(VLOOKUP(Table5[[#This Row],[Section]],SubSill_Tier,2,FALSE),0)</f>
        <v>0</v>
      </c>
      <c r="L1408" s="9" t="str">
        <f t="shared" si="30"/>
        <v/>
      </c>
      <c r="M1408" s="205" t="str" cm="1">
        <f t="array" ref="M1408">_xlfn.IFS(NOT(ISERROR(VLOOKUP(Table5[[#This Row],[Section]],TB_notTB,1,FALSE))),"No",LEFT(Table5[[#This Row],[Section]],3)="ETB","PLS",LEFT(Table5[[#This Row],[Section]],1)="7","PDB",NOT(ISBLANK(Table5[[#This Row],[Section]])),"No")</f>
        <v>No</v>
      </c>
    </row>
    <row r="1409" spans="1:13" x14ac:dyDescent="0.25">
      <c r="A1409" s="126" t="s">
        <v>6219</v>
      </c>
      <c r="B1409" s="126" t="s">
        <v>12532</v>
      </c>
      <c r="C1409" s="126" t="s">
        <v>75</v>
      </c>
      <c r="D1409" s="127">
        <v>6.923</v>
      </c>
      <c r="E1409" s="128">
        <v>470</v>
      </c>
      <c r="F1409" s="128">
        <v>470</v>
      </c>
      <c r="G1409" s="126" t="s">
        <v>13750</v>
      </c>
      <c r="H1409" s="126" t="s">
        <v>20149</v>
      </c>
      <c r="I1409" s="126" t="s">
        <v>20150</v>
      </c>
      <c r="J1409" s="126" t="s">
        <v>26244</v>
      </c>
      <c r="K1409" s="9">
        <f>_xlfn.IFNA(VLOOKUP(Table5[[#This Row],[Section]],SubSill_Tier,2,FALSE),0)</f>
        <v>0</v>
      </c>
      <c r="L1409" s="9" t="str">
        <f t="shared" si="30"/>
        <v>Wall</v>
      </c>
      <c r="M1409" s="205" t="str" cm="1">
        <f t="array" ref="M1409">_xlfn.IFS(NOT(ISERROR(VLOOKUP(Table5[[#This Row],[Section]],TB_notTB,1,FALSE))),"No",LEFT(Table5[[#This Row],[Section]],3)="ETB","PLS",LEFT(Table5[[#This Row],[Section]],1)="7","PDB",NOT(ISBLANK(Table5[[#This Row],[Section]])),"No")</f>
        <v>No</v>
      </c>
    </row>
    <row r="1410" spans="1:13" x14ac:dyDescent="0.25">
      <c r="A1410" s="126" t="s">
        <v>457</v>
      </c>
      <c r="B1410" s="126" t="s">
        <v>17222</v>
      </c>
      <c r="C1410" s="126" t="s">
        <v>98</v>
      </c>
      <c r="D1410" s="127">
        <v>2.4710000000000001</v>
      </c>
      <c r="E1410" s="128">
        <v>760</v>
      </c>
      <c r="F1410" s="128">
        <v>328</v>
      </c>
      <c r="G1410" s="126" t="s">
        <v>13711</v>
      </c>
      <c r="H1410" s="126" t="s">
        <v>20119</v>
      </c>
      <c r="I1410" s="126" t="s">
        <v>21054</v>
      </c>
      <c r="J1410" s="126" t="s">
        <v>26232</v>
      </c>
      <c r="K1410" s="9">
        <f>_xlfn.IFNA(VLOOKUP(Table5[[#This Row],[Section]],SubSill_Tier,2,FALSE),0)</f>
        <v>0</v>
      </c>
      <c r="L1410" s="9" t="str">
        <f t="shared" ref="L1410:L1473" si="31">IFERROR(IF(LEFT(G1410,2)="AI",IF(_xlfn.NUMBERVALUE(IFERROR(LEFT(IF(ISERROR(FIND("X",UPPER(B1410))),UPPER(B1410),RIGHT(UPPER(B1410),LEN(UPPER(B1410))-FIND("~",SUBSTITUTE(UPPER(B1410),"X","~",LEN(UPPER(B1410))-LEN(SUBSTITUTE(UPPER(B1410),"X","")))))),FIND(" ",IF(ISERROR(FIND("X",UPPER(B1410))),UPPER(B1410),RIGHT(UPPER(B1410),LEN(UPPER(B1410))-FIND("~",SUBSTITUTE(UPPER(B1410),"X","~",LEN(UPPER(B1410))-LEN(SUBSTITUTE(UPPER(B1410),"X","")))))),1)-1),IF(ISERROR(FIND("X",UPPER(B1410))),UPPER(B1410),RIGHT(UPPER(B1410),LEN(UPPER(B1410))-FIND("~",SUBSTITUTE(UPPER(B1410),"X","~",LEN(UPPER(B1410))-LEN(SUBSTITUTE(UPPER(B1410),"X",""))))))),".")&gt;=5,"Wall",""),""),"")</f>
        <v/>
      </c>
      <c r="M1410" s="205" t="str" cm="1">
        <f t="array" ref="M1410">_xlfn.IFS(NOT(ISERROR(VLOOKUP(Table5[[#This Row],[Section]],TB_notTB,1,FALSE))),"No",LEFT(Table5[[#This Row],[Section]],3)="ETB","PLS",LEFT(Table5[[#This Row],[Section]],1)="7","PDB",NOT(ISBLANK(Table5[[#This Row],[Section]])),"No")</f>
        <v>No</v>
      </c>
    </row>
    <row r="1411" spans="1:13" x14ac:dyDescent="0.25">
      <c r="A1411" s="126" t="s">
        <v>21124</v>
      </c>
      <c r="B1411" s="126" t="s">
        <v>17222</v>
      </c>
      <c r="C1411" s="126" t="s">
        <v>75</v>
      </c>
      <c r="D1411" s="127">
        <v>8.4510000000000005</v>
      </c>
      <c r="E1411" s="128">
        <v>1106</v>
      </c>
      <c r="F1411" s="128">
        <v>350</v>
      </c>
      <c r="G1411" s="126" t="s">
        <v>13724</v>
      </c>
      <c r="H1411" s="126" t="s">
        <v>21063</v>
      </c>
      <c r="I1411" s="126" t="s">
        <v>21064</v>
      </c>
      <c r="J1411" s="126" t="s">
        <v>26237</v>
      </c>
      <c r="K1411" s="9">
        <f>_xlfn.IFNA(VLOOKUP(Table5[[#This Row],[Section]],SubSill_Tier,2,FALSE),0)</f>
        <v>0</v>
      </c>
      <c r="L1411" s="9" t="str">
        <f t="shared" si="31"/>
        <v/>
      </c>
      <c r="M1411" s="205" t="str" cm="1">
        <f t="array" ref="M1411">_xlfn.IFS(NOT(ISERROR(VLOOKUP(Table5[[#This Row],[Section]],TB_notTB,1,FALSE))),"No",LEFT(Table5[[#This Row],[Section]],3)="ETB","PLS",LEFT(Table5[[#This Row],[Section]],1)="7","PDB",NOT(ISBLANK(Table5[[#This Row],[Section]])),"No")</f>
        <v>No</v>
      </c>
    </row>
    <row r="1412" spans="1:13" x14ac:dyDescent="0.25">
      <c r="A1412" s="126" t="s">
        <v>17306</v>
      </c>
      <c r="B1412" s="126" t="s">
        <v>17307</v>
      </c>
      <c r="C1412" s="126" t="s">
        <v>75</v>
      </c>
      <c r="D1412" s="127">
        <v>5.26</v>
      </c>
      <c r="E1412" s="128">
        <v>372</v>
      </c>
      <c r="F1412" s="128">
        <v>248</v>
      </c>
      <c r="G1412" s="126" t="s">
        <v>13724</v>
      </c>
      <c r="H1412" s="126" t="s">
        <v>21063</v>
      </c>
      <c r="I1412" s="126" t="s">
        <v>21064</v>
      </c>
      <c r="J1412" s="126" t="s">
        <v>26245</v>
      </c>
      <c r="K1412" s="9">
        <f>_xlfn.IFNA(VLOOKUP(Table5[[#This Row],[Section]],SubSill_Tier,2,FALSE),0)</f>
        <v>0</v>
      </c>
      <c r="L1412" s="9" t="str">
        <f t="shared" si="31"/>
        <v>Wall</v>
      </c>
      <c r="M1412" s="205" t="str" cm="1">
        <f t="array" ref="M1412">_xlfn.IFS(NOT(ISERROR(VLOOKUP(Table5[[#This Row],[Section]],TB_notTB,1,FALSE))),"No",LEFT(Table5[[#This Row],[Section]],3)="ETB","PLS",LEFT(Table5[[#This Row],[Section]],1)="7","PDB",NOT(ISBLANK(Table5[[#This Row],[Section]])),"No")</f>
        <v>No</v>
      </c>
    </row>
    <row r="1413" spans="1:13" x14ac:dyDescent="0.25">
      <c r="A1413" s="126" t="s">
        <v>458</v>
      </c>
      <c r="B1413" s="126" t="s">
        <v>17222</v>
      </c>
      <c r="C1413" s="126" t="s">
        <v>98</v>
      </c>
      <c r="D1413" s="127">
        <v>2.66</v>
      </c>
      <c r="E1413" s="128">
        <v>507</v>
      </c>
      <c r="F1413" s="128">
        <v>340</v>
      </c>
      <c r="G1413" s="126" t="s">
        <v>13711</v>
      </c>
      <c r="H1413" s="126" t="s">
        <v>20119</v>
      </c>
      <c r="I1413" s="126" t="s">
        <v>21054</v>
      </c>
      <c r="J1413" s="126" t="s">
        <v>26232</v>
      </c>
      <c r="K1413" s="9">
        <f>_xlfn.IFNA(VLOOKUP(Table5[[#This Row],[Section]],SubSill_Tier,2,FALSE),0)</f>
        <v>0</v>
      </c>
      <c r="L1413" s="9" t="str">
        <f t="shared" si="31"/>
        <v/>
      </c>
      <c r="M1413" s="205" t="str" cm="1">
        <f t="array" ref="M1413">_xlfn.IFS(NOT(ISERROR(VLOOKUP(Table5[[#This Row],[Section]],TB_notTB,1,FALSE))),"No",LEFT(Table5[[#This Row],[Section]],3)="ETB","PLS",LEFT(Table5[[#This Row],[Section]],1)="7","PDB",NOT(ISBLANK(Table5[[#This Row],[Section]])),"No")</f>
        <v>No</v>
      </c>
    </row>
    <row r="1414" spans="1:13" x14ac:dyDescent="0.25">
      <c r="A1414" s="126" t="s">
        <v>459</v>
      </c>
      <c r="B1414" s="126" t="s">
        <v>17222</v>
      </c>
      <c r="C1414" s="126" t="s">
        <v>98</v>
      </c>
      <c r="D1414" s="127">
        <v>2.3919999999999999</v>
      </c>
      <c r="E1414" s="128">
        <v>711</v>
      </c>
      <c r="F1414" s="128">
        <v>100</v>
      </c>
      <c r="G1414" s="126" t="s">
        <v>13711</v>
      </c>
      <c r="H1414" s="126" t="s">
        <v>20119</v>
      </c>
      <c r="I1414" s="126" t="s">
        <v>21054</v>
      </c>
      <c r="J1414" s="126" t="s">
        <v>26232</v>
      </c>
      <c r="K1414" s="9">
        <f>_xlfn.IFNA(VLOOKUP(Table5[[#This Row],[Section]],SubSill_Tier,2,FALSE),0)</f>
        <v>0</v>
      </c>
      <c r="L1414" s="9" t="str">
        <f t="shared" si="31"/>
        <v/>
      </c>
      <c r="M1414" s="205" t="str" cm="1">
        <f t="array" ref="M1414">_xlfn.IFS(NOT(ISERROR(VLOOKUP(Table5[[#This Row],[Section]],TB_notTB,1,FALSE))),"No",LEFT(Table5[[#This Row],[Section]],3)="ETB","PLS",LEFT(Table5[[#This Row],[Section]],1)="7","PDB",NOT(ISBLANK(Table5[[#This Row],[Section]])),"No")</f>
        <v>No</v>
      </c>
    </row>
    <row r="1415" spans="1:13" x14ac:dyDescent="0.25">
      <c r="A1415" s="126" t="s">
        <v>6220</v>
      </c>
      <c r="B1415" s="126" t="s">
        <v>3598</v>
      </c>
      <c r="C1415" s="126" t="s">
        <v>98</v>
      </c>
      <c r="D1415" s="127">
        <v>1.7869999999999999</v>
      </c>
      <c r="E1415" s="128">
        <v>550</v>
      </c>
      <c r="F1415" s="128">
        <v>203</v>
      </c>
      <c r="G1415" s="126" t="s">
        <v>13724</v>
      </c>
      <c r="H1415" s="126" t="s">
        <v>20186</v>
      </c>
      <c r="I1415" s="126" t="s">
        <v>22099</v>
      </c>
      <c r="J1415" s="126" t="s">
        <v>26234</v>
      </c>
      <c r="K1415" s="9">
        <f>_xlfn.IFNA(VLOOKUP(Table5[[#This Row],[Section]],SubSill_Tier,2,FALSE),0)</f>
        <v>0</v>
      </c>
      <c r="L1415" s="9" t="str">
        <f t="shared" si="31"/>
        <v/>
      </c>
      <c r="M1415" s="205" t="str" cm="1">
        <f t="array" ref="M1415">_xlfn.IFS(NOT(ISERROR(VLOOKUP(Table5[[#This Row],[Section]],TB_notTB,1,FALSE))),"No",LEFT(Table5[[#This Row],[Section]],3)="ETB","PLS",LEFT(Table5[[#This Row],[Section]],1)="7","PDB",NOT(ISBLANK(Table5[[#This Row],[Section]])),"No")</f>
        <v>No</v>
      </c>
    </row>
    <row r="1416" spans="1:13" x14ac:dyDescent="0.25">
      <c r="A1416" s="126" t="s">
        <v>6221</v>
      </c>
      <c r="B1416" s="126" t="s">
        <v>3598</v>
      </c>
      <c r="C1416" s="126" t="s">
        <v>98</v>
      </c>
      <c r="D1416" s="127">
        <v>4.3090000000000002</v>
      </c>
      <c r="E1416" s="128">
        <v>991</v>
      </c>
      <c r="F1416" s="128">
        <v>266</v>
      </c>
      <c r="G1416" s="126" t="s">
        <v>13724</v>
      </c>
      <c r="H1416" s="126" t="s">
        <v>20182</v>
      </c>
      <c r="I1416" s="126" t="s">
        <v>22098</v>
      </c>
      <c r="J1416" s="126" t="s">
        <v>26234</v>
      </c>
      <c r="K1416" s="9">
        <f>_xlfn.IFNA(VLOOKUP(Table5[[#This Row],[Section]],SubSill_Tier,2,FALSE),0)</f>
        <v>0</v>
      </c>
      <c r="L1416" s="9" t="str">
        <f t="shared" si="31"/>
        <v/>
      </c>
      <c r="M1416" s="205" t="str" cm="1">
        <f t="array" ref="M1416">_xlfn.IFS(NOT(ISERROR(VLOOKUP(Table5[[#This Row],[Section]],TB_notTB,1,FALSE))),"No",LEFT(Table5[[#This Row],[Section]],3)="ETB","PLS",LEFT(Table5[[#This Row],[Section]],1)="7","PDB",NOT(ISBLANK(Table5[[#This Row],[Section]])),"No")</f>
        <v>No</v>
      </c>
    </row>
    <row r="1417" spans="1:13" x14ac:dyDescent="0.25">
      <c r="A1417" s="126" t="s">
        <v>6222</v>
      </c>
      <c r="B1417" s="126" t="s">
        <v>3598</v>
      </c>
      <c r="C1417" s="126" t="s">
        <v>98</v>
      </c>
      <c r="D1417" s="127">
        <v>3.88</v>
      </c>
      <c r="E1417" s="128">
        <v>880</v>
      </c>
      <c r="F1417" s="128">
        <v>260</v>
      </c>
      <c r="G1417" s="126" t="s">
        <v>13724</v>
      </c>
      <c r="H1417" s="126" t="s">
        <v>20182</v>
      </c>
      <c r="I1417" s="126" t="s">
        <v>22098</v>
      </c>
      <c r="J1417" s="126" t="s">
        <v>26234</v>
      </c>
      <c r="K1417" s="9">
        <f>_xlfn.IFNA(VLOOKUP(Table5[[#This Row],[Section]],SubSill_Tier,2,FALSE),0)</f>
        <v>0</v>
      </c>
      <c r="L1417" s="9" t="str">
        <f t="shared" si="31"/>
        <v/>
      </c>
      <c r="M1417" s="205" t="str" cm="1">
        <f t="array" ref="M1417">_xlfn.IFS(NOT(ISERROR(VLOOKUP(Table5[[#This Row],[Section]],TB_notTB,1,FALSE))),"No",LEFT(Table5[[#This Row],[Section]],3)="ETB","PLS",LEFT(Table5[[#This Row],[Section]],1)="7","PDB",NOT(ISBLANK(Table5[[#This Row],[Section]])),"No")</f>
        <v>No</v>
      </c>
    </row>
    <row r="1418" spans="1:13" x14ac:dyDescent="0.25">
      <c r="A1418" s="126" t="s">
        <v>6223</v>
      </c>
      <c r="B1418" s="126" t="s">
        <v>3598</v>
      </c>
      <c r="C1418" s="126" t="s">
        <v>98</v>
      </c>
      <c r="D1418" s="127">
        <v>4.0309999999999997</v>
      </c>
      <c r="E1418" s="128">
        <v>928</v>
      </c>
      <c r="F1418" s="128">
        <v>928</v>
      </c>
      <c r="G1418" s="126" t="s">
        <v>13724</v>
      </c>
      <c r="H1418" s="126" t="s">
        <v>20182</v>
      </c>
      <c r="I1418" s="126" t="s">
        <v>22098</v>
      </c>
      <c r="J1418" s="126" t="s">
        <v>26234</v>
      </c>
      <c r="K1418" s="9">
        <f>_xlfn.IFNA(VLOOKUP(Table5[[#This Row],[Section]],SubSill_Tier,2,FALSE),0)</f>
        <v>0</v>
      </c>
      <c r="L1418" s="9" t="str">
        <f t="shared" si="31"/>
        <v/>
      </c>
      <c r="M1418" s="205" t="str" cm="1">
        <f t="array" ref="M1418">_xlfn.IFS(NOT(ISERROR(VLOOKUP(Table5[[#This Row],[Section]],TB_notTB,1,FALSE))),"No",LEFT(Table5[[#This Row],[Section]],3)="ETB","PLS",LEFT(Table5[[#This Row],[Section]],1)="7","PDB",NOT(ISBLANK(Table5[[#This Row],[Section]])),"No")</f>
        <v>No</v>
      </c>
    </row>
    <row r="1419" spans="1:13" x14ac:dyDescent="0.25">
      <c r="A1419" s="126" t="s">
        <v>6224</v>
      </c>
      <c r="B1419" s="126" t="s">
        <v>3598</v>
      </c>
      <c r="C1419" s="126" t="s">
        <v>98</v>
      </c>
      <c r="D1419" s="127">
        <v>3.4289999999999998</v>
      </c>
      <c r="E1419" s="128">
        <v>835</v>
      </c>
      <c r="F1419" s="128">
        <v>835</v>
      </c>
      <c r="G1419" s="126" t="s">
        <v>13724</v>
      </c>
      <c r="H1419" s="126" t="s">
        <v>20182</v>
      </c>
      <c r="I1419" s="126" t="s">
        <v>22098</v>
      </c>
      <c r="J1419" s="126" t="s">
        <v>26234</v>
      </c>
      <c r="K1419" s="9">
        <f>_xlfn.IFNA(VLOOKUP(Table5[[#This Row],[Section]],SubSill_Tier,2,FALSE),0)</f>
        <v>0</v>
      </c>
      <c r="L1419" s="9" t="str">
        <f t="shared" si="31"/>
        <v/>
      </c>
      <c r="M1419" s="205" t="str" cm="1">
        <f t="array" ref="M1419">_xlfn.IFS(NOT(ISERROR(VLOOKUP(Table5[[#This Row],[Section]],TB_notTB,1,FALSE))),"No",LEFT(Table5[[#This Row],[Section]],3)="ETB","PLS",LEFT(Table5[[#This Row],[Section]],1)="7","PDB",NOT(ISBLANK(Table5[[#This Row],[Section]])),"No")</f>
        <v>No</v>
      </c>
    </row>
    <row r="1420" spans="1:13" x14ac:dyDescent="0.25">
      <c r="A1420" s="126" t="s">
        <v>6225</v>
      </c>
      <c r="B1420" s="126" t="s">
        <v>3598</v>
      </c>
      <c r="C1420" s="126" t="s">
        <v>98</v>
      </c>
      <c r="D1420" s="127">
        <v>4.4359999999999999</v>
      </c>
      <c r="E1420" s="128">
        <v>1005</v>
      </c>
      <c r="F1420" s="128">
        <v>1005</v>
      </c>
      <c r="G1420" s="126" t="s">
        <v>13724</v>
      </c>
      <c r="H1420" s="126" t="s">
        <v>20182</v>
      </c>
      <c r="I1420" s="126" t="s">
        <v>22098</v>
      </c>
      <c r="J1420" s="126" t="s">
        <v>26234</v>
      </c>
      <c r="K1420" s="9">
        <f>_xlfn.IFNA(VLOOKUP(Table5[[#This Row],[Section]],SubSill_Tier,2,FALSE),0)</f>
        <v>0</v>
      </c>
      <c r="L1420" s="9" t="str">
        <f t="shared" si="31"/>
        <v/>
      </c>
      <c r="M1420" s="205" t="str" cm="1">
        <f t="array" ref="M1420">_xlfn.IFS(NOT(ISERROR(VLOOKUP(Table5[[#This Row],[Section]],TB_notTB,1,FALSE))),"No",LEFT(Table5[[#This Row],[Section]],3)="ETB","PLS",LEFT(Table5[[#This Row],[Section]],1)="7","PDB",NOT(ISBLANK(Table5[[#This Row],[Section]])),"No")</f>
        <v>No</v>
      </c>
    </row>
    <row r="1421" spans="1:13" x14ac:dyDescent="0.25">
      <c r="A1421" s="126" t="s">
        <v>6226</v>
      </c>
      <c r="B1421" s="126" t="s">
        <v>3598</v>
      </c>
      <c r="C1421" s="126" t="s">
        <v>98</v>
      </c>
      <c r="D1421" s="127">
        <v>4.2439999999999998</v>
      </c>
      <c r="E1421" s="128">
        <v>1041</v>
      </c>
      <c r="F1421" s="128">
        <v>170</v>
      </c>
      <c r="G1421" s="126" t="s">
        <v>13724</v>
      </c>
      <c r="H1421" s="126" t="s">
        <v>20182</v>
      </c>
      <c r="I1421" s="126" t="s">
        <v>22098</v>
      </c>
      <c r="J1421" s="126" t="s">
        <v>26234</v>
      </c>
      <c r="K1421" s="9">
        <f>_xlfn.IFNA(VLOOKUP(Table5[[#This Row],[Section]],SubSill_Tier,2,FALSE),0)</f>
        <v>0</v>
      </c>
      <c r="L1421" s="9" t="str">
        <f t="shared" si="31"/>
        <v/>
      </c>
      <c r="M1421" s="205" t="str" cm="1">
        <f t="array" ref="M1421">_xlfn.IFS(NOT(ISERROR(VLOOKUP(Table5[[#This Row],[Section]],TB_notTB,1,FALSE))),"No",LEFT(Table5[[#This Row],[Section]],3)="ETB","PLS",LEFT(Table5[[#This Row],[Section]],1)="7","PDB",NOT(ISBLANK(Table5[[#This Row],[Section]])),"No")</f>
        <v>No</v>
      </c>
    </row>
    <row r="1422" spans="1:13" x14ac:dyDescent="0.25">
      <c r="A1422" s="126" t="s">
        <v>6227</v>
      </c>
      <c r="B1422" s="126" t="s">
        <v>3598</v>
      </c>
      <c r="C1422" s="126" t="s">
        <v>98</v>
      </c>
      <c r="D1422" s="127">
        <v>4.649</v>
      </c>
      <c r="E1422" s="128">
        <v>1061</v>
      </c>
      <c r="F1422" s="128">
        <v>1061</v>
      </c>
      <c r="G1422" s="126" t="s">
        <v>13724</v>
      </c>
      <c r="H1422" s="126" t="s">
        <v>20182</v>
      </c>
      <c r="I1422" s="126" t="s">
        <v>22098</v>
      </c>
      <c r="J1422" s="126" t="s">
        <v>26234</v>
      </c>
      <c r="K1422" s="9">
        <f>_xlfn.IFNA(VLOOKUP(Table5[[#This Row],[Section]],SubSill_Tier,2,FALSE),0)</f>
        <v>0</v>
      </c>
      <c r="L1422" s="9" t="str">
        <f t="shared" si="31"/>
        <v/>
      </c>
      <c r="M1422" s="205" t="str" cm="1">
        <f t="array" ref="M1422">_xlfn.IFS(NOT(ISERROR(VLOOKUP(Table5[[#This Row],[Section]],TB_notTB,1,FALSE))),"No",LEFT(Table5[[#This Row],[Section]],3)="ETB","PLS",LEFT(Table5[[#This Row],[Section]],1)="7","PDB",NOT(ISBLANK(Table5[[#This Row],[Section]])),"No")</f>
        <v>No</v>
      </c>
    </row>
    <row r="1423" spans="1:13" x14ac:dyDescent="0.25">
      <c r="A1423" s="126" t="s">
        <v>460</v>
      </c>
      <c r="B1423" s="126" t="s">
        <v>17222</v>
      </c>
      <c r="C1423" s="126" t="s">
        <v>98</v>
      </c>
      <c r="D1423" s="127">
        <v>2.859</v>
      </c>
      <c r="E1423" s="128">
        <v>658</v>
      </c>
      <c r="F1423" s="128">
        <v>658</v>
      </c>
      <c r="G1423" s="126" t="s">
        <v>13711</v>
      </c>
      <c r="H1423" s="126" t="s">
        <v>20119</v>
      </c>
      <c r="I1423" s="126" t="s">
        <v>21054</v>
      </c>
      <c r="J1423" s="126" t="s">
        <v>26232</v>
      </c>
      <c r="K1423" s="9">
        <f>_xlfn.IFNA(VLOOKUP(Table5[[#This Row],[Section]],SubSill_Tier,2,FALSE),0)</f>
        <v>0</v>
      </c>
      <c r="L1423" s="9" t="str">
        <f t="shared" si="31"/>
        <v/>
      </c>
      <c r="M1423" s="205" t="str" cm="1">
        <f t="array" ref="M1423">_xlfn.IFS(NOT(ISERROR(VLOOKUP(Table5[[#This Row],[Section]],TB_notTB,1,FALSE))),"No",LEFT(Table5[[#This Row],[Section]],3)="ETB","PLS",LEFT(Table5[[#This Row],[Section]],1)="7","PDB",NOT(ISBLANK(Table5[[#This Row],[Section]])),"No")</f>
        <v>No</v>
      </c>
    </row>
    <row r="1424" spans="1:13" x14ac:dyDescent="0.25">
      <c r="A1424" s="126" t="s">
        <v>6228</v>
      </c>
      <c r="B1424" s="126" t="s">
        <v>3598</v>
      </c>
      <c r="C1424" s="126" t="s">
        <v>98</v>
      </c>
      <c r="D1424" s="127">
        <v>5.8159999999999998</v>
      </c>
      <c r="E1424" s="128">
        <v>543</v>
      </c>
      <c r="F1424" s="128">
        <v>543</v>
      </c>
      <c r="G1424" s="126" t="s">
        <v>13724</v>
      </c>
      <c r="H1424" s="126" t="s">
        <v>20207</v>
      </c>
      <c r="I1424" s="126" t="s">
        <v>22100</v>
      </c>
      <c r="J1424" s="126" t="s">
        <v>26244</v>
      </c>
      <c r="K1424" s="9">
        <f>_xlfn.IFNA(VLOOKUP(Table5[[#This Row],[Section]],SubSill_Tier,2,FALSE),0)</f>
        <v>0</v>
      </c>
      <c r="L1424" s="9" t="str">
        <f t="shared" si="31"/>
        <v/>
      </c>
      <c r="M1424" s="205" t="str" cm="1">
        <f t="array" ref="M1424">_xlfn.IFS(NOT(ISERROR(VLOOKUP(Table5[[#This Row],[Section]],TB_notTB,1,FALSE))),"No",LEFT(Table5[[#This Row],[Section]],3)="ETB","PLS",LEFT(Table5[[#This Row],[Section]],1)="7","PDB",NOT(ISBLANK(Table5[[#This Row],[Section]])),"No")</f>
        <v>No</v>
      </c>
    </row>
    <row r="1425" spans="1:13" x14ac:dyDescent="0.25">
      <c r="A1425" s="126" t="s">
        <v>461</v>
      </c>
      <c r="B1425" s="126" t="s">
        <v>17222</v>
      </c>
      <c r="C1425" s="126" t="s">
        <v>98</v>
      </c>
      <c r="D1425" s="127">
        <v>5.4779999999999998</v>
      </c>
      <c r="E1425" s="128">
        <v>830</v>
      </c>
      <c r="F1425" s="128">
        <v>830</v>
      </c>
      <c r="G1425" s="126" t="s">
        <v>13711</v>
      </c>
      <c r="H1425" s="126" t="s">
        <v>20119</v>
      </c>
      <c r="I1425" s="126" t="s">
        <v>21054</v>
      </c>
      <c r="J1425" s="126" t="s">
        <v>26267</v>
      </c>
      <c r="K1425" s="9">
        <f>_xlfn.IFNA(VLOOKUP(Table5[[#This Row],[Section]],SubSill_Tier,2,FALSE),0)</f>
        <v>0</v>
      </c>
      <c r="L1425" s="9" t="str">
        <f t="shared" si="31"/>
        <v/>
      </c>
      <c r="M1425" s="205" t="str" cm="1">
        <f t="array" ref="M1425">_xlfn.IFS(NOT(ISERROR(VLOOKUP(Table5[[#This Row],[Section]],TB_notTB,1,FALSE))),"No",LEFT(Table5[[#This Row],[Section]],3)="ETB","PLS",LEFT(Table5[[#This Row],[Section]],1)="7","PDB",NOT(ISBLANK(Table5[[#This Row],[Section]])),"No")</f>
        <v>No</v>
      </c>
    </row>
    <row r="1426" spans="1:13" x14ac:dyDescent="0.25">
      <c r="A1426" s="126" t="s">
        <v>6229</v>
      </c>
      <c r="B1426" s="126" t="s">
        <v>12533</v>
      </c>
      <c r="C1426" s="126" t="s">
        <v>75</v>
      </c>
      <c r="D1426" s="127">
        <v>4.1840000000000002</v>
      </c>
      <c r="E1426" s="128">
        <v>1089</v>
      </c>
      <c r="F1426" s="128">
        <v>399</v>
      </c>
      <c r="G1426" s="126" t="s">
        <v>13750</v>
      </c>
      <c r="H1426" s="126" t="s">
        <v>21081</v>
      </c>
      <c r="I1426" s="126" t="s">
        <v>21082</v>
      </c>
      <c r="J1426" s="126" t="s">
        <v>26237</v>
      </c>
      <c r="K1426" s="9">
        <f>_xlfn.IFNA(VLOOKUP(Table5[[#This Row],[Section]],SubSill_Tier,2,FALSE),0)</f>
        <v>0</v>
      </c>
      <c r="L1426" s="9" t="str">
        <f t="shared" si="31"/>
        <v>Wall</v>
      </c>
      <c r="M1426" s="205" t="str" cm="1">
        <f t="array" ref="M1426">_xlfn.IFS(NOT(ISERROR(VLOOKUP(Table5[[#This Row],[Section]],TB_notTB,1,FALSE))),"No",LEFT(Table5[[#This Row],[Section]],3)="ETB","PLS",LEFT(Table5[[#This Row],[Section]],1)="7","PDB",NOT(ISBLANK(Table5[[#This Row],[Section]])),"No")</f>
        <v>No</v>
      </c>
    </row>
    <row r="1427" spans="1:13" x14ac:dyDescent="0.25">
      <c r="A1427" s="126" t="s">
        <v>29465</v>
      </c>
      <c r="B1427" s="126" t="s">
        <v>29466</v>
      </c>
      <c r="C1427" s="126" t="s">
        <v>75</v>
      </c>
      <c r="D1427" s="127">
        <v>8.0180000000000007</v>
      </c>
      <c r="E1427" s="128">
        <v>802</v>
      </c>
      <c r="F1427" s="128">
        <v>802</v>
      </c>
      <c r="G1427" s="126" t="s">
        <v>13722</v>
      </c>
      <c r="H1427" s="126" t="s">
        <v>21061</v>
      </c>
      <c r="I1427" s="126" t="s">
        <v>21062</v>
      </c>
      <c r="J1427" s="126" t="s">
        <v>26244</v>
      </c>
      <c r="K1427" s="9">
        <f>_xlfn.IFNA(VLOOKUP(Table5[[#This Row],[Section]],SubSill_Tier,2,FALSE),0)</f>
        <v>0</v>
      </c>
      <c r="L1427" s="9" t="str">
        <f t="shared" si="31"/>
        <v/>
      </c>
      <c r="M1427" s="205" t="str" cm="1">
        <f t="array" ref="M1427">_xlfn.IFS(NOT(ISERROR(VLOOKUP(Table5[[#This Row],[Section]],TB_notTB,1,FALSE))),"No",LEFT(Table5[[#This Row],[Section]],3)="ETB","PLS",LEFT(Table5[[#This Row],[Section]],1)="7","PDB",NOT(ISBLANK(Table5[[#This Row],[Section]])),"No")</f>
        <v>No</v>
      </c>
    </row>
    <row r="1428" spans="1:13" x14ac:dyDescent="0.25">
      <c r="A1428" s="126" t="s">
        <v>462</v>
      </c>
      <c r="B1428" s="126" t="s">
        <v>17222</v>
      </c>
      <c r="C1428" s="126" t="s">
        <v>98</v>
      </c>
      <c r="D1428" s="127">
        <v>2.2650000000000001</v>
      </c>
      <c r="E1428" s="128">
        <v>755</v>
      </c>
      <c r="F1428" s="128">
        <v>256</v>
      </c>
      <c r="G1428" s="126" t="s">
        <v>13711</v>
      </c>
      <c r="H1428" s="126" t="s">
        <v>20119</v>
      </c>
      <c r="I1428" s="126" t="s">
        <v>21054</v>
      </c>
      <c r="J1428" s="126" t="s">
        <v>26232</v>
      </c>
      <c r="K1428" s="9">
        <f>_xlfn.IFNA(VLOOKUP(Table5[[#This Row],[Section]],SubSill_Tier,2,FALSE),0)</f>
        <v>0</v>
      </c>
      <c r="L1428" s="9" t="str">
        <f t="shared" si="31"/>
        <v/>
      </c>
      <c r="M1428" s="205" t="str" cm="1">
        <f t="array" ref="M1428">_xlfn.IFS(NOT(ISERROR(VLOOKUP(Table5[[#This Row],[Section]],TB_notTB,1,FALSE))),"No",LEFT(Table5[[#This Row],[Section]],3)="ETB","PLS",LEFT(Table5[[#This Row],[Section]],1)="7","PDB",NOT(ISBLANK(Table5[[#This Row],[Section]])),"No")</f>
        <v>No</v>
      </c>
    </row>
    <row r="1429" spans="1:13" x14ac:dyDescent="0.25">
      <c r="A1429" s="126" t="s">
        <v>463</v>
      </c>
      <c r="B1429" s="126" t="s">
        <v>17222</v>
      </c>
      <c r="C1429" s="126" t="s">
        <v>98</v>
      </c>
      <c r="D1429" s="127">
        <v>2.1110000000000002</v>
      </c>
      <c r="E1429" s="128">
        <v>506</v>
      </c>
      <c r="F1429" s="128">
        <v>190</v>
      </c>
      <c r="G1429" s="126" t="s">
        <v>13711</v>
      </c>
      <c r="H1429" s="126" t="s">
        <v>20119</v>
      </c>
      <c r="I1429" s="126" t="s">
        <v>21054</v>
      </c>
      <c r="J1429" s="126" t="s">
        <v>26232</v>
      </c>
      <c r="K1429" s="9">
        <f>_xlfn.IFNA(VLOOKUP(Table5[[#This Row],[Section]],SubSill_Tier,2,FALSE),0)</f>
        <v>0</v>
      </c>
      <c r="L1429" s="9" t="str">
        <f t="shared" si="31"/>
        <v/>
      </c>
      <c r="M1429" s="205" t="str" cm="1">
        <f t="array" ref="M1429">_xlfn.IFS(NOT(ISERROR(VLOOKUP(Table5[[#This Row],[Section]],TB_notTB,1,FALSE))),"No",LEFT(Table5[[#This Row],[Section]],3)="ETB","PLS",LEFT(Table5[[#This Row],[Section]],1)="7","PDB",NOT(ISBLANK(Table5[[#This Row],[Section]])),"No")</f>
        <v>No</v>
      </c>
    </row>
    <row r="1430" spans="1:13" x14ac:dyDescent="0.25">
      <c r="A1430" s="126" t="s">
        <v>464</v>
      </c>
      <c r="B1430" s="126" t="s">
        <v>17222</v>
      </c>
      <c r="C1430" s="126" t="s">
        <v>98</v>
      </c>
      <c r="D1430" s="127">
        <v>2.157</v>
      </c>
      <c r="E1430" s="128">
        <v>657</v>
      </c>
      <c r="F1430" s="128">
        <v>135</v>
      </c>
      <c r="G1430" s="126" t="s">
        <v>13711</v>
      </c>
      <c r="H1430" s="126" t="s">
        <v>20119</v>
      </c>
      <c r="I1430" s="126" t="s">
        <v>21054</v>
      </c>
      <c r="J1430" s="126" t="s">
        <v>26232</v>
      </c>
      <c r="K1430" s="9">
        <f>_xlfn.IFNA(VLOOKUP(Table5[[#This Row],[Section]],SubSill_Tier,2,FALSE),0)</f>
        <v>0</v>
      </c>
      <c r="L1430" s="9" t="str">
        <f t="shared" si="31"/>
        <v/>
      </c>
      <c r="M1430" s="205" t="str" cm="1">
        <f t="array" ref="M1430">_xlfn.IFS(NOT(ISERROR(VLOOKUP(Table5[[#This Row],[Section]],TB_notTB,1,FALSE))),"No",LEFT(Table5[[#This Row],[Section]],3)="ETB","PLS",LEFT(Table5[[#This Row],[Section]],1)="7","PDB",NOT(ISBLANK(Table5[[#This Row],[Section]])),"No")</f>
        <v>No</v>
      </c>
    </row>
    <row r="1431" spans="1:13" x14ac:dyDescent="0.25">
      <c r="A1431" s="126" t="s">
        <v>465</v>
      </c>
      <c r="B1431" s="126" t="s">
        <v>17222</v>
      </c>
      <c r="C1431" s="126" t="s">
        <v>98</v>
      </c>
      <c r="D1431" s="127">
        <v>2.1739999999999999</v>
      </c>
      <c r="E1431" s="128">
        <v>739</v>
      </c>
      <c r="F1431" s="128">
        <v>352</v>
      </c>
      <c r="G1431" s="126" t="s">
        <v>13711</v>
      </c>
      <c r="H1431" s="126" t="s">
        <v>20119</v>
      </c>
      <c r="I1431" s="126" t="s">
        <v>21054</v>
      </c>
      <c r="J1431" s="126" t="s">
        <v>26232</v>
      </c>
      <c r="K1431" s="9">
        <f>_xlfn.IFNA(VLOOKUP(Table5[[#This Row],[Section]],SubSill_Tier,2,FALSE),0)</f>
        <v>0</v>
      </c>
      <c r="L1431" s="9" t="str">
        <f t="shared" si="31"/>
        <v/>
      </c>
      <c r="M1431" s="205" t="str" cm="1">
        <f t="array" ref="M1431">_xlfn.IFS(NOT(ISERROR(VLOOKUP(Table5[[#This Row],[Section]],TB_notTB,1,FALSE))),"No",LEFT(Table5[[#This Row],[Section]],3)="ETB","PLS",LEFT(Table5[[#This Row],[Section]],1)="7","PDB",NOT(ISBLANK(Table5[[#This Row],[Section]])),"No")</f>
        <v>No</v>
      </c>
    </row>
    <row r="1432" spans="1:13" x14ac:dyDescent="0.25">
      <c r="A1432" s="126" t="s">
        <v>466</v>
      </c>
      <c r="B1432" s="126" t="s">
        <v>17222</v>
      </c>
      <c r="C1432" s="126" t="s">
        <v>98</v>
      </c>
      <c r="D1432" s="127">
        <v>1.7929999999999999</v>
      </c>
      <c r="E1432" s="128">
        <v>374</v>
      </c>
      <c r="F1432" s="128">
        <v>374</v>
      </c>
      <c r="G1432" s="126" t="s">
        <v>13711</v>
      </c>
      <c r="H1432" s="126" t="s">
        <v>20119</v>
      </c>
      <c r="I1432" s="126" t="s">
        <v>21054</v>
      </c>
      <c r="J1432" s="126" t="s">
        <v>26232</v>
      </c>
      <c r="K1432" s="9">
        <f>_xlfn.IFNA(VLOOKUP(Table5[[#This Row],[Section]],SubSill_Tier,2,FALSE),0)</f>
        <v>0</v>
      </c>
      <c r="L1432" s="9" t="str">
        <f t="shared" si="31"/>
        <v/>
      </c>
      <c r="M1432" s="205" t="str" cm="1">
        <f t="array" ref="M1432">_xlfn.IFS(NOT(ISERROR(VLOOKUP(Table5[[#This Row],[Section]],TB_notTB,1,FALSE))),"No",LEFT(Table5[[#This Row],[Section]],3)="ETB","PLS",LEFT(Table5[[#This Row],[Section]],1)="7","PDB",NOT(ISBLANK(Table5[[#This Row],[Section]])),"No")</f>
        <v>No</v>
      </c>
    </row>
    <row r="1433" spans="1:13" x14ac:dyDescent="0.25">
      <c r="A1433" s="126" t="s">
        <v>467</v>
      </c>
      <c r="B1433" s="126" t="s">
        <v>17222</v>
      </c>
      <c r="C1433" s="126" t="s">
        <v>98</v>
      </c>
      <c r="D1433" s="127">
        <v>2.3519999999999999</v>
      </c>
      <c r="E1433" s="128">
        <v>660</v>
      </c>
      <c r="F1433" s="128">
        <v>140</v>
      </c>
      <c r="G1433" s="126" t="s">
        <v>13711</v>
      </c>
      <c r="H1433" s="126" t="s">
        <v>20119</v>
      </c>
      <c r="I1433" s="126" t="s">
        <v>21054</v>
      </c>
      <c r="J1433" s="126" t="s">
        <v>26232</v>
      </c>
      <c r="K1433" s="9">
        <f>_xlfn.IFNA(VLOOKUP(Table5[[#This Row],[Section]],SubSill_Tier,2,FALSE),0)</f>
        <v>0</v>
      </c>
      <c r="L1433" s="9" t="str">
        <f t="shared" si="31"/>
        <v/>
      </c>
      <c r="M1433" s="205" t="str" cm="1">
        <f t="array" ref="M1433">_xlfn.IFS(NOT(ISERROR(VLOOKUP(Table5[[#This Row],[Section]],TB_notTB,1,FALSE))),"No",LEFT(Table5[[#This Row],[Section]],3)="ETB","PLS",LEFT(Table5[[#This Row],[Section]],1)="7","PDB",NOT(ISBLANK(Table5[[#This Row],[Section]])),"No")</f>
        <v>No</v>
      </c>
    </row>
    <row r="1434" spans="1:13" x14ac:dyDescent="0.25">
      <c r="A1434" s="126" t="s">
        <v>468</v>
      </c>
      <c r="B1434" s="126" t="s">
        <v>17222</v>
      </c>
      <c r="C1434" s="126" t="s">
        <v>98</v>
      </c>
      <c r="D1434" s="127">
        <v>2.484</v>
      </c>
      <c r="E1434" s="128">
        <v>600</v>
      </c>
      <c r="F1434" s="128">
        <v>226</v>
      </c>
      <c r="G1434" s="126" t="s">
        <v>13711</v>
      </c>
      <c r="H1434" s="126" t="s">
        <v>20119</v>
      </c>
      <c r="I1434" s="126" t="s">
        <v>21054</v>
      </c>
      <c r="J1434" s="126" t="s">
        <v>26232</v>
      </c>
      <c r="K1434" s="9">
        <f>_xlfn.IFNA(VLOOKUP(Table5[[#This Row],[Section]],SubSill_Tier,2,FALSE),0)</f>
        <v>0</v>
      </c>
      <c r="L1434" s="9" t="str">
        <f t="shared" si="31"/>
        <v/>
      </c>
      <c r="M1434" s="205" t="str" cm="1">
        <f t="array" ref="M1434">_xlfn.IFS(NOT(ISERROR(VLOOKUP(Table5[[#This Row],[Section]],TB_notTB,1,FALSE))),"No",LEFT(Table5[[#This Row],[Section]],3)="ETB","PLS",LEFT(Table5[[#This Row],[Section]],1)="7","PDB",NOT(ISBLANK(Table5[[#This Row],[Section]])),"No")</f>
        <v>No</v>
      </c>
    </row>
    <row r="1435" spans="1:13" x14ac:dyDescent="0.25">
      <c r="A1435" s="126" t="s">
        <v>469</v>
      </c>
      <c r="B1435" s="126" t="s">
        <v>17222</v>
      </c>
      <c r="C1435" s="126" t="s">
        <v>98</v>
      </c>
      <c r="D1435" s="127">
        <v>2.1680000000000001</v>
      </c>
      <c r="E1435" s="128">
        <v>662</v>
      </c>
      <c r="F1435" s="128">
        <v>133</v>
      </c>
      <c r="G1435" s="126" t="s">
        <v>13711</v>
      </c>
      <c r="H1435" s="126" t="s">
        <v>20119</v>
      </c>
      <c r="I1435" s="126" t="s">
        <v>21054</v>
      </c>
      <c r="J1435" s="126" t="s">
        <v>26232</v>
      </c>
      <c r="K1435" s="9">
        <f>_xlfn.IFNA(VLOOKUP(Table5[[#This Row],[Section]],SubSill_Tier,2,FALSE),0)</f>
        <v>0</v>
      </c>
      <c r="L1435" s="9" t="str">
        <f t="shared" si="31"/>
        <v/>
      </c>
      <c r="M1435" s="205" t="str" cm="1">
        <f t="array" ref="M1435">_xlfn.IFS(NOT(ISERROR(VLOOKUP(Table5[[#This Row],[Section]],TB_notTB,1,FALSE))),"No",LEFT(Table5[[#This Row],[Section]],3)="ETB","PLS",LEFT(Table5[[#This Row],[Section]],1)="7","PDB",NOT(ISBLANK(Table5[[#This Row],[Section]])),"No")</f>
        <v>No</v>
      </c>
    </row>
    <row r="1436" spans="1:13" x14ac:dyDescent="0.25">
      <c r="A1436" s="126" t="s">
        <v>6230</v>
      </c>
      <c r="B1436" s="126" t="s">
        <v>12534</v>
      </c>
      <c r="C1436" s="126" t="s">
        <v>75</v>
      </c>
      <c r="D1436" s="127">
        <v>2.9510000000000001</v>
      </c>
      <c r="E1436" s="128">
        <v>709</v>
      </c>
      <c r="F1436" s="128">
        <v>709</v>
      </c>
      <c r="G1436" s="126" t="s">
        <v>13770</v>
      </c>
      <c r="H1436" s="126" t="s">
        <v>21118</v>
      </c>
      <c r="I1436" s="126" t="s">
        <v>21119</v>
      </c>
      <c r="J1436" s="126" t="s">
        <v>26233</v>
      </c>
      <c r="K1436" s="9">
        <f>_xlfn.IFNA(VLOOKUP(Table5[[#This Row],[Section]],SubSill_Tier,2,FALSE),0)</f>
        <v>0</v>
      </c>
      <c r="L1436" s="9" t="str">
        <f t="shared" si="31"/>
        <v/>
      </c>
      <c r="M1436" s="205" t="str" cm="1">
        <f t="array" ref="M1436">_xlfn.IFS(NOT(ISERROR(VLOOKUP(Table5[[#This Row],[Section]],TB_notTB,1,FALSE))),"No",LEFT(Table5[[#This Row],[Section]],3)="ETB","PLS",LEFT(Table5[[#This Row],[Section]],1)="7","PDB",NOT(ISBLANK(Table5[[#This Row],[Section]])),"No")</f>
        <v>No</v>
      </c>
    </row>
    <row r="1437" spans="1:13" x14ac:dyDescent="0.25">
      <c r="A1437" s="126" t="s">
        <v>470</v>
      </c>
      <c r="B1437" s="126" t="s">
        <v>17222</v>
      </c>
      <c r="C1437" s="126" t="s">
        <v>98</v>
      </c>
      <c r="D1437" s="127">
        <v>2.0470000000000002</v>
      </c>
      <c r="E1437" s="128">
        <v>702</v>
      </c>
      <c r="F1437" s="128">
        <v>200</v>
      </c>
      <c r="G1437" s="126" t="s">
        <v>13711</v>
      </c>
      <c r="H1437" s="126" t="s">
        <v>20119</v>
      </c>
      <c r="I1437" s="126" t="s">
        <v>21054</v>
      </c>
      <c r="J1437" s="126" t="s">
        <v>26232</v>
      </c>
      <c r="K1437" s="9">
        <f>_xlfn.IFNA(VLOOKUP(Table5[[#This Row],[Section]],SubSill_Tier,2,FALSE),0)</f>
        <v>0</v>
      </c>
      <c r="L1437" s="9" t="str">
        <f t="shared" si="31"/>
        <v/>
      </c>
      <c r="M1437" s="205" t="str" cm="1">
        <f t="array" ref="M1437">_xlfn.IFS(NOT(ISERROR(VLOOKUP(Table5[[#This Row],[Section]],TB_notTB,1,FALSE))),"No",LEFT(Table5[[#This Row],[Section]],3)="ETB","PLS",LEFT(Table5[[#This Row],[Section]],1)="7","PDB",NOT(ISBLANK(Table5[[#This Row],[Section]])),"No")</f>
        <v>No</v>
      </c>
    </row>
    <row r="1438" spans="1:13" x14ac:dyDescent="0.25">
      <c r="A1438" s="126" t="s">
        <v>471</v>
      </c>
      <c r="B1438" s="126" t="s">
        <v>472</v>
      </c>
      <c r="C1438" s="126" t="s">
        <v>75</v>
      </c>
      <c r="D1438" s="127">
        <v>2.2919999999999998</v>
      </c>
      <c r="E1438" s="128">
        <v>713</v>
      </c>
      <c r="F1438" s="128">
        <v>713</v>
      </c>
      <c r="G1438" s="126" t="s">
        <v>13743</v>
      </c>
      <c r="H1438" s="126" t="s">
        <v>20159</v>
      </c>
      <c r="I1438" s="126" t="s">
        <v>20160</v>
      </c>
      <c r="J1438" s="126" t="s">
        <v>26241</v>
      </c>
      <c r="K1438" s="9">
        <f>_xlfn.IFNA(VLOOKUP(Table5[[#This Row],[Section]],SubSill_Tier,2,FALSE),0)</f>
        <v>1</v>
      </c>
      <c r="L1438" s="9" t="str">
        <f t="shared" si="31"/>
        <v/>
      </c>
      <c r="M1438" s="205" t="str" cm="1">
        <f t="array" ref="M1438">_xlfn.IFS(NOT(ISERROR(VLOOKUP(Table5[[#This Row],[Section]],TB_notTB,1,FALSE))),"No",LEFT(Table5[[#This Row],[Section]],3)="ETB","PLS",LEFT(Table5[[#This Row],[Section]],1)="7","PDB",NOT(ISBLANK(Table5[[#This Row],[Section]])),"No")</f>
        <v>No</v>
      </c>
    </row>
    <row r="1439" spans="1:13" x14ac:dyDescent="0.25">
      <c r="A1439" s="126" t="s">
        <v>6231</v>
      </c>
      <c r="B1439" s="126" t="s">
        <v>27828</v>
      </c>
      <c r="C1439" s="126" t="s">
        <v>75</v>
      </c>
      <c r="D1439" s="127">
        <v>6.2809999999999997</v>
      </c>
      <c r="E1439" s="128">
        <v>806</v>
      </c>
      <c r="F1439" s="128">
        <v>806</v>
      </c>
      <c r="G1439" s="126" t="s">
        <v>13718</v>
      </c>
      <c r="H1439" s="126" t="s">
        <v>20127</v>
      </c>
      <c r="I1439" s="126" t="s">
        <v>21060</v>
      </c>
      <c r="J1439" s="126" t="s">
        <v>26245</v>
      </c>
      <c r="K1439" s="9">
        <f>_xlfn.IFNA(VLOOKUP(Table5[[#This Row],[Section]],SubSill_Tier,2,FALSE),0)</f>
        <v>0</v>
      </c>
      <c r="L1439" s="9" t="str">
        <f t="shared" si="31"/>
        <v/>
      </c>
      <c r="M1439" s="205" t="str" cm="1">
        <f t="array" ref="M1439">_xlfn.IFS(NOT(ISERROR(VLOOKUP(Table5[[#This Row],[Section]],TB_notTB,1,FALSE))),"No",LEFT(Table5[[#This Row],[Section]],3)="ETB","PLS",LEFT(Table5[[#This Row],[Section]],1)="7","PDB",NOT(ISBLANK(Table5[[#This Row],[Section]])),"No")</f>
        <v>No</v>
      </c>
    </row>
    <row r="1440" spans="1:13" x14ac:dyDescent="0.25">
      <c r="A1440" s="126" t="s">
        <v>473</v>
      </c>
      <c r="B1440" s="126" t="s">
        <v>17222</v>
      </c>
      <c r="C1440" s="126" t="s">
        <v>98</v>
      </c>
      <c r="D1440" s="127">
        <v>2.8759999999999999</v>
      </c>
      <c r="E1440" s="128">
        <v>690</v>
      </c>
      <c r="F1440" s="128">
        <v>690</v>
      </c>
      <c r="G1440" s="126" t="s">
        <v>13711</v>
      </c>
      <c r="H1440" s="126" t="s">
        <v>20119</v>
      </c>
      <c r="I1440" s="126" t="s">
        <v>21054</v>
      </c>
      <c r="J1440" s="126" t="s">
        <v>26232</v>
      </c>
      <c r="K1440" s="9">
        <f>_xlfn.IFNA(VLOOKUP(Table5[[#This Row],[Section]],SubSill_Tier,2,FALSE),0)</f>
        <v>0</v>
      </c>
      <c r="L1440" s="9" t="str">
        <f t="shared" si="31"/>
        <v/>
      </c>
      <c r="M1440" s="205" t="str" cm="1">
        <f t="array" ref="M1440">_xlfn.IFS(NOT(ISERROR(VLOOKUP(Table5[[#This Row],[Section]],TB_notTB,1,FALSE))),"No",LEFT(Table5[[#This Row],[Section]],3)="ETB","PLS",LEFT(Table5[[#This Row],[Section]],1)="7","PDB",NOT(ISBLANK(Table5[[#This Row],[Section]])),"No")</f>
        <v>No</v>
      </c>
    </row>
    <row r="1441" spans="1:13" x14ac:dyDescent="0.25">
      <c r="A1441" s="126" t="s">
        <v>474</v>
      </c>
      <c r="B1441" s="126" t="s">
        <v>17222</v>
      </c>
      <c r="C1441" s="126" t="s">
        <v>98</v>
      </c>
      <c r="D1441" s="127">
        <v>2.8759999999999999</v>
      </c>
      <c r="E1441" s="128">
        <v>484</v>
      </c>
      <c r="F1441" s="128">
        <v>314</v>
      </c>
      <c r="G1441" s="126" t="s">
        <v>13711</v>
      </c>
      <c r="H1441" s="126" t="s">
        <v>20119</v>
      </c>
      <c r="I1441" s="126" t="s">
        <v>21054</v>
      </c>
      <c r="J1441" s="126" t="s">
        <v>26232</v>
      </c>
      <c r="K1441" s="9">
        <f>_xlfn.IFNA(VLOOKUP(Table5[[#This Row],[Section]],SubSill_Tier,2,FALSE),0)</f>
        <v>0</v>
      </c>
      <c r="L1441" s="9" t="str">
        <f t="shared" si="31"/>
        <v/>
      </c>
      <c r="M1441" s="205" t="str" cm="1">
        <f t="array" ref="M1441">_xlfn.IFS(NOT(ISERROR(VLOOKUP(Table5[[#This Row],[Section]],TB_notTB,1,FALSE))),"No",LEFT(Table5[[#This Row],[Section]],3)="ETB","PLS",LEFT(Table5[[#This Row],[Section]],1)="7","PDB",NOT(ISBLANK(Table5[[#This Row],[Section]])),"No")</f>
        <v>No</v>
      </c>
    </row>
    <row r="1442" spans="1:13" x14ac:dyDescent="0.25">
      <c r="A1442" s="126" t="s">
        <v>475</v>
      </c>
      <c r="B1442" s="126" t="s">
        <v>17222</v>
      </c>
      <c r="C1442" s="126" t="s">
        <v>98</v>
      </c>
      <c r="D1442" s="127">
        <v>2.9430000000000001</v>
      </c>
      <c r="E1442" s="128">
        <v>713</v>
      </c>
      <c r="F1442" s="128">
        <v>175</v>
      </c>
      <c r="G1442" s="126" t="s">
        <v>13711</v>
      </c>
      <c r="H1442" s="126" t="s">
        <v>20119</v>
      </c>
      <c r="I1442" s="126" t="s">
        <v>21054</v>
      </c>
      <c r="J1442" s="126" t="s">
        <v>26232</v>
      </c>
      <c r="K1442" s="9">
        <f>_xlfn.IFNA(VLOOKUP(Table5[[#This Row],[Section]],SubSill_Tier,2,FALSE),0)</f>
        <v>0</v>
      </c>
      <c r="L1442" s="9" t="str">
        <f t="shared" si="31"/>
        <v/>
      </c>
      <c r="M1442" s="205" t="str" cm="1">
        <f t="array" ref="M1442">_xlfn.IFS(NOT(ISERROR(VLOOKUP(Table5[[#This Row],[Section]],TB_notTB,1,FALSE))),"No",LEFT(Table5[[#This Row],[Section]],3)="ETB","PLS",LEFT(Table5[[#This Row],[Section]],1)="7","PDB",NOT(ISBLANK(Table5[[#This Row],[Section]])),"No")</f>
        <v>No</v>
      </c>
    </row>
    <row r="1443" spans="1:13" x14ac:dyDescent="0.25">
      <c r="A1443" s="126" t="s">
        <v>476</v>
      </c>
      <c r="B1443" s="126" t="s">
        <v>17222</v>
      </c>
      <c r="C1443" s="126" t="s">
        <v>98</v>
      </c>
      <c r="D1443" s="127">
        <v>2.1629999999999998</v>
      </c>
      <c r="E1443" s="128">
        <v>616</v>
      </c>
      <c r="F1443" s="128">
        <v>616</v>
      </c>
      <c r="G1443" s="126" t="s">
        <v>13711</v>
      </c>
      <c r="H1443" s="126" t="s">
        <v>20119</v>
      </c>
      <c r="I1443" s="126" t="s">
        <v>21054</v>
      </c>
      <c r="J1443" s="126" t="s">
        <v>26232</v>
      </c>
      <c r="K1443" s="9">
        <f>_xlfn.IFNA(VLOOKUP(Table5[[#This Row],[Section]],SubSill_Tier,2,FALSE),0)</f>
        <v>0</v>
      </c>
      <c r="L1443" s="9" t="str">
        <f t="shared" si="31"/>
        <v/>
      </c>
      <c r="M1443" s="205" t="str" cm="1">
        <f t="array" ref="M1443">_xlfn.IFS(NOT(ISERROR(VLOOKUP(Table5[[#This Row],[Section]],TB_notTB,1,FALSE))),"No",LEFT(Table5[[#This Row],[Section]],3)="ETB","PLS",LEFT(Table5[[#This Row],[Section]],1)="7","PDB",NOT(ISBLANK(Table5[[#This Row],[Section]])),"No")</f>
        <v>No</v>
      </c>
    </row>
    <row r="1444" spans="1:13" x14ac:dyDescent="0.25">
      <c r="A1444" s="126" t="s">
        <v>477</v>
      </c>
      <c r="B1444" s="126" t="s">
        <v>17222</v>
      </c>
      <c r="C1444" s="126" t="s">
        <v>98</v>
      </c>
      <c r="D1444" s="127">
        <v>5.2949999999999999</v>
      </c>
      <c r="E1444" s="128">
        <v>544</v>
      </c>
      <c r="F1444" s="128">
        <v>544</v>
      </c>
      <c r="G1444" s="126" t="s">
        <v>13711</v>
      </c>
      <c r="H1444" s="126" t="s">
        <v>20119</v>
      </c>
      <c r="I1444" s="126" t="s">
        <v>21054</v>
      </c>
      <c r="J1444" s="126" t="s">
        <v>26267</v>
      </c>
      <c r="K1444" s="9">
        <f>_xlfn.IFNA(VLOOKUP(Table5[[#This Row],[Section]],SubSill_Tier,2,FALSE),0)</f>
        <v>0</v>
      </c>
      <c r="L1444" s="9" t="str">
        <f t="shared" si="31"/>
        <v/>
      </c>
      <c r="M1444" s="205" t="str" cm="1">
        <f t="array" ref="M1444">_xlfn.IFS(NOT(ISERROR(VLOOKUP(Table5[[#This Row],[Section]],TB_notTB,1,FALSE))),"No",LEFT(Table5[[#This Row],[Section]],3)="ETB","PLS",LEFT(Table5[[#This Row],[Section]],1)="7","PDB",NOT(ISBLANK(Table5[[#This Row],[Section]])),"No")</f>
        <v>No</v>
      </c>
    </row>
    <row r="1445" spans="1:13" x14ac:dyDescent="0.25">
      <c r="A1445" s="126" t="s">
        <v>478</v>
      </c>
      <c r="B1445" s="126" t="s">
        <v>17222</v>
      </c>
      <c r="C1445" s="126" t="s">
        <v>98</v>
      </c>
      <c r="D1445" s="127">
        <v>2.6779999999999999</v>
      </c>
      <c r="E1445" s="128">
        <v>728</v>
      </c>
      <c r="F1445" s="128">
        <v>728</v>
      </c>
      <c r="G1445" s="126" t="s">
        <v>13711</v>
      </c>
      <c r="H1445" s="126" t="s">
        <v>20119</v>
      </c>
      <c r="I1445" s="126" t="s">
        <v>21054</v>
      </c>
      <c r="J1445" s="126" t="s">
        <v>26232</v>
      </c>
      <c r="K1445" s="9">
        <f>_xlfn.IFNA(VLOOKUP(Table5[[#This Row],[Section]],SubSill_Tier,2,FALSE),0)</f>
        <v>0</v>
      </c>
      <c r="L1445" s="9" t="str">
        <f t="shared" si="31"/>
        <v/>
      </c>
      <c r="M1445" s="205" t="str" cm="1">
        <f t="array" ref="M1445">_xlfn.IFS(NOT(ISERROR(VLOOKUP(Table5[[#This Row],[Section]],TB_notTB,1,FALSE))),"No",LEFT(Table5[[#This Row],[Section]],3)="ETB","PLS",LEFT(Table5[[#This Row],[Section]],1)="7","PDB",NOT(ISBLANK(Table5[[#This Row],[Section]])),"No")</f>
        <v>No</v>
      </c>
    </row>
    <row r="1446" spans="1:13" x14ac:dyDescent="0.25">
      <c r="A1446" s="126" t="s">
        <v>6232</v>
      </c>
      <c r="B1446" s="126" t="s">
        <v>29101</v>
      </c>
      <c r="C1446" s="126" t="s">
        <v>75</v>
      </c>
      <c r="D1446" s="127">
        <v>4.3819999999999997</v>
      </c>
      <c r="E1446" s="128">
        <v>387</v>
      </c>
      <c r="F1446" s="128">
        <v>387</v>
      </c>
      <c r="G1446" s="126" t="s">
        <v>13750</v>
      </c>
      <c r="H1446" s="126" t="s">
        <v>21081</v>
      </c>
      <c r="I1446" s="126" t="s">
        <v>21082</v>
      </c>
      <c r="J1446" s="126" t="s">
        <v>26250</v>
      </c>
      <c r="K1446" s="9">
        <f>_xlfn.IFNA(VLOOKUP(Table5[[#This Row],[Section]],SubSill_Tier,2,FALSE),0)</f>
        <v>0</v>
      </c>
      <c r="L1446" s="9" t="str">
        <f t="shared" si="31"/>
        <v>Wall</v>
      </c>
      <c r="M1446" s="205" t="str" cm="1">
        <f t="array" ref="M1446">_xlfn.IFS(NOT(ISERROR(VLOOKUP(Table5[[#This Row],[Section]],TB_notTB,1,FALSE))),"No",LEFT(Table5[[#This Row],[Section]],3)="ETB","PLS",LEFT(Table5[[#This Row],[Section]],1)="7","PDB",NOT(ISBLANK(Table5[[#This Row],[Section]])),"No")</f>
        <v>No</v>
      </c>
    </row>
    <row r="1447" spans="1:13" x14ac:dyDescent="0.25">
      <c r="A1447" s="126" t="s">
        <v>29467</v>
      </c>
      <c r="B1447" s="126" t="s">
        <v>29468</v>
      </c>
      <c r="C1447" s="126" t="s">
        <v>75</v>
      </c>
      <c r="D1447" s="127">
        <v>8.8019999999999996</v>
      </c>
      <c r="E1447" s="128">
        <v>951</v>
      </c>
      <c r="F1447" s="128">
        <v>951</v>
      </c>
      <c r="G1447" s="126" t="s">
        <v>13722</v>
      </c>
      <c r="H1447" s="126" t="s">
        <v>21061</v>
      </c>
      <c r="I1447" s="126" t="s">
        <v>21062</v>
      </c>
      <c r="J1447" s="126" t="s">
        <v>26248</v>
      </c>
      <c r="K1447" s="9">
        <f>_xlfn.IFNA(VLOOKUP(Table5[[#This Row],[Section]],SubSill_Tier,2,FALSE),0)</f>
        <v>0</v>
      </c>
      <c r="L1447" s="9" t="str">
        <f t="shared" si="31"/>
        <v>Wall</v>
      </c>
      <c r="M1447" s="205" t="str" cm="1">
        <f t="array" ref="M1447">_xlfn.IFS(NOT(ISERROR(VLOOKUP(Table5[[#This Row],[Section]],TB_notTB,1,FALSE))),"No",LEFT(Table5[[#This Row],[Section]],3)="ETB","PLS",LEFT(Table5[[#This Row],[Section]],1)="7","PDB",NOT(ISBLANK(Table5[[#This Row],[Section]])),"No")</f>
        <v>No</v>
      </c>
    </row>
    <row r="1448" spans="1:13" x14ac:dyDescent="0.25">
      <c r="A1448" s="126" t="s">
        <v>6233</v>
      </c>
      <c r="B1448" s="126" t="s">
        <v>29102</v>
      </c>
      <c r="C1448" s="126" t="s">
        <v>75</v>
      </c>
      <c r="D1448" s="127">
        <v>5.1840000000000002</v>
      </c>
      <c r="E1448" s="128">
        <v>466</v>
      </c>
      <c r="F1448" s="128">
        <v>466</v>
      </c>
      <c r="G1448" s="126" t="s">
        <v>13750</v>
      </c>
      <c r="H1448" s="126" t="s">
        <v>21081</v>
      </c>
      <c r="I1448" s="126" t="s">
        <v>21082</v>
      </c>
      <c r="J1448" s="126" t="s">
        <v>26245</v>
      </c>
      <c r="K1448" s="9">
        <f>_xlfn.IFNA(VLOOKUP(Table5[[#This Row],[Section]],SubSill_Tier,2,FALSE),0)</f>
        <v>0</v>
      </c>
      <c r="L1448" s="9" t="str">
        <f t="shared" si="31"/>
        <v>Wall</v>
      </c>
      <c r="M1448" s="205" t="str" cm="1">
        <f t="array" ref="M1448">_xlfn.IFS(NOT(ISERROR(VLOOKUP(Table5[[#This Row],[Section]],TB_notTB,1,FALSE))),"No",LEFT(Table5[[#This Row],[Section]],3)="ETB","PLS",LEFT(Table5[[#This Row],[Section]],1)="7","PDB",NOT(ISBLANK(Table5[[#This Row],[Section]])),"No")</f>
        <v>No</v>
      </c>
    </row>
    <row r="1449" spans="1:13" x14ac:dyDescent="0.25">
      <c r="A1449" s="126" t="s">
        <v>29469</v>
      </c>
      <c r="B1449" s="126" t="s">
        <v>29470</v>
      </c>
      <c r="C1449" s="126" t="s">
        <v>75</v>
      </c>
      <c r="D1449" s="127">
        <v>19.600000000000001</v>
      </c>
      <c r="E1449" s="128">
        <v>794</v>
      </c>
      <c r="F1449" s="128">
        <v>794</v>
      </c>
      <c r="G1449" s="126" t="s">
        <v>13750</v>
      </c>
      <c r="H1449" s="126" t="s">
        <v>21081</v>
      </c>
      <c r="I1449" s="126" t="s">
        <v>21082</v>
      </c>
      <c r="J1449" s="126" t="s">
        <v>26249</v>
      </c>
      <c r="K1449" s="9">
        <f>_xlfn.IFNA(VLOOKUP(Table5[[#This Row],[Section]],SubSill_Tier,2,FALSE),0)</f>
        <v>0</v>
      </c>
      <c r="L1449" s="9" t="str">
        <f t="shared" si="31"/>
        <v>Wall</v>
      </c>
      <c r="M1449" s="205" t="str" cm="1">
        <f t="array" ref="M1449">_xlfn.IFS(NOT(ISERROR(VLOOKUP(Table5[[#This Row],[Section]],TB_notTB,1,FALSE))),"No",LEFT(Table5[[#This Row],[Section]],3)="ETB","PLS",LEFT(Table5[[#This Row],[Section]],1)="7","PDB",NOT(ISBLANK(Table5[[#This Row],[Section]])),"No")</f>
        <v>No</v>
      </c>
    </row>
    <row r="1450" spans="1:13" x14ac:dyDescent="0.25">
      <c r="A1450" s="126" t="s">
        <v>29103</v>
      </c>
      <c r="B1450" s="126" t="s">
        <v>29104</v>
      </c>
      <c r="C1450" s="126" t="s">
        <v>75</v>
      </c>
      <c r="D1450" s="127">
        <v>16.661999999999999</v>
      </c>
      <c r="E1450" s="128">
        <v>796</v>
      </c>
      <c r="F1450" s="128">
        <v>796</v>
      </c>
      <c r="G1450" s="126" t="s">
        <v>13750</v>
      </c>
      <c r="H1450" s="126" t="s">
        <v>21081</v>
      </c>
      <c r="I1450" s="126" t="s">
        <v>21082</v>
      </c>
      <c r="J1450" s="126" t="s">
        <v>26249</v>
      </c>
      <c r="K1450" s="9">
        <f>_xlfn.IFNA(VLOOKUP(Table5[[#This Row],[Section]],SubSill_Tier,2,FALSE),0)</f>
        <v>0</v>
      </c>
      <c r="L1450" s="9" t="str">
        <f t="shared" si="31"/>
        <v>Wall</v>
      </c>
      <c r="M1450" s="205" t="str" cm="1">
        <f t="array" ref="M1450">_xlfn.IFS(NOT(ISERROR(VLOOKUP(Table5[[#This Row],[Section]],TB_notTB,1,FALSE))),"No",LEFT(Table5[[#This Row],[Section]],3)="ETB","PLS",LEFT(Table5[[#This Row],[Section]],1)="7","PDB",NOT(ISBLANK(Table5[[#This Row],[Section]])),"No")</f>
        <v>No</v>
      </c>
    </row>
    <row r="1451" spans="1:13" x14ac:dyDescent="0.25">
      <c r="A1451" s="126" t="s">
        <v>29105</v>
      </c>
      <c r="B1451" s="126" t="s">
        <v>29106</v>
      </c>
      <c r="C1451" s="126" t="s">
        <v>75</v>
      </c>
      <c r="D1451" s="127">
        <v>11.641999999999999</v>
      </c>
      <c r="E1451" s="128">
        <v>699</v>
      </c>
      <c r="F1451" s="128">
        <v>699</v>
      </c>
      <c r="G1451" s="126" t="s">
        <v>13750</v>
      </c>
      <c r="H1451" s="126" t="s">
        <v>21081</v>
      </c>
      <c r="I1451" s="126" t="s">
        <v>21082</v>
      </c>
      <c r="J1451" s="126" t="s">
        <v>26248</v>
      </c>
      <c r="K1451" s="9">
        <f>_xlfn.IFNA(VLOOKUP(Table5[[#This Row],[Section]],SubSill_Tier,2,FALSE),0)</f>
        <v>0</v>
      </c>
      <c r="L1451" s="9" t="str">
        <f t="shared" si="31"/>
        <v>Wall</v>
      </c>
      <c r="M1451" s="205" t="str" cm="1">
        <f t="array" ref="M1451">_xlfn.IFS(NOT(ISERROR(VLOOKUP(Table5[[#This Row],[Section]],TB_notTB,1,FALSE))),"No",LEFT(Table5[[#This Row],[Section]],3)="ETB","PLS",LEFT(Table5[[#This Row],[Section]],1)="7","PDB",NOT(ISBLANK(Table5[[#This Row],[Section]])),"No")</f>
        <v>No</v>
      </c>
    </row>
    <row r="1452" spans="1:13" x14ac:dyDescent="0.25">
      <c r="A1452" s="126" t="s">
        <v>29107</v>
      </c>
      <c r="B1452" s="126" t="s">
        <v>29108</v>
      </c>
      <c r="C1452" s="126" t="s">
        <v>75</v>
      </c>
      <c r="D1452" s="127">
        <v>9.86</v>
      </c>
      <c r="E1452" s="128">
        <v>595</v>
      </c>
      <c r="F1452" s="128">
        <v>595</v>
      </c>
      <c r="G1452" s="126" t="s">
        <v>13750</v>
      </c>
      <c r="H1452" s="126" t="s">
        <v>21081</v>
      </c>
      <c r="I1452" s="126" t="s">
        <v>21082</v>
      </c>
      <c r="J1452" s="126" t="s">
        <v>26245</v>
      </c>
      <c r="K1452" s="9">
        <f>_xlfn.IFNA(VLOOKUP(Table5[[#This Row],[Section]],SubSill_Tier,2,FALSE),0)</f>
        <v>0</v>
      </c>
      <c r="L1452" s="9" t="str">
        <f t="shared" si="31"/>
        <v>Wall</v>
      </c>
      <c r="M1452" s="205" t="str" cm="1">
        <f t="array" ref="M1452">_xlfn.IFS(NOT(ISERROR(VLOOKUP(Table5[[#This Row],[Section]],TB_notTB,1,FALSE))),"No",LEFT(Table5[[#This Row],[Section]],3)="ETB","PLS",LEFT(Table5[[#This Row],[Section]],1)="7","PDB",NOT(ISBLANK(Table5[[#This Row],[Section]])),"No")</f>
        <v>No</v>
      </c>
    </row>
    <row r="1453" spans="1:13" x14ac:dyDescent="0.25">
      <c r="A1453" s="126" t="s">
        <v>6234</v>
      </c>
      <c r="B1453" s="126" t="s">
        <v>29109</v>
      </c>
      <c r="C1453" s="126" t="s">
        <v>75</v>
      </c>
      <c r="D1453" s="127">
        <v>5.7290000000000001</v>
      </c>
      <c r="E1453" s="128">
        <v>466</v>
      </c>
      <c r="F1453" s="128">
        <v>466</v>
      </c>
      <c r="G1453" s="126" t="s">
        <v>13750</v>
      </c>
      <c r="H1453" s="126" t="s">
        <v>21081</v>
      </c>
      <c r="I1453" s="126" t="s">
        <v>21082</v>
      </c>
      <c r="J1453" s="126" t="s">
        <v>26245</v>
      </c>
      <c r="K1453" s="9">
        <f>_xlfn.IFNA(VLOOKUP(Table5[[#This Row],[Section]],SubSill_Tier,2,FALSE),0)</f>
        <v>0</v>
      </c>
      <c r="L1453" s="9" t="str">
        <f t="shared" si="31"/>
        <v>Wall</v>
      </c>
      <c r="M1453" s="205" t="str" cm="1">
        <f t="array" ref="M1453">_xlfn.IFS(NOT(ISERROR(VLOOKUP(Table5[[#This Row],[Section]],TB_notTB,1,FALSE))),"No",LEFT(Table5[[#This Row],[Section]],3)="ETB","PLS",LEFT(Table5[[#This Row],[Section]],1)="7","PDB",NOT(ISBLANK(Table5[[#This Row],[Section]])),"No")</f>
        <v>No</v>
      </c>
    </row>
    <row r="1454" spans="1:13" x14ac:dyDescent="0.25">
      <c r="A1454" s="126" t="s">
        <v>19105</v>
      </c>
      <c r="B1454" s="126" t="s">
        <v>27829</v>
      </c>
      <c r="C1454" s="126" t="s">
        <v>75</v>
      </c>
      <c r="D1454" s="127">
        <v>24.632999999999999</v>
      </c>
      <c r="E1454" s="128">
        <v>798</v>
      </c>
      <c r="F1454" s="128">
        <v>798</v>
      </c>
      <c r="G1454" s="126" t="s">
        <v>13740</v>
      </c>
      <c r="H1454" s="126" t="s">
        <v>20124</v>
      </c>
      <c r="I1454" s="126" t="s">
        <v>21059</v>
      </c>
      <c r="J1454" s="126" t="s">
        <v>26268</v>
      </c>
      <c r="K1454" s="9">
        <f>_xlfn.IFNA(VLOOKUP(Table5[[#This Row],[Section]],SubSill_Tier,2,FALSE),0)</f>
        <v>0</v>
      </c>
      <c r="L1454" s="9" t="str">
        <f t="shared" si="31"/>
        <v>Wall</v>
      </c>
      <c r="M1454" s="205" t="str" cm="1">
        <f t="array" ref="M1454">_xlfn.IFS(NOT(ISERROR(VLOOKUP(Table5[[#This Row],[Section]],TB_notTB,1,FALSE))),"No",LEFT(Table5[[#This Row],[Section]],3)="ETB","PLS",LEFT(Table5[[#This Row],[Section]],1)="7","PDB",NOT(ISBLANK(Table5[[#This Row],[Section]])),"No")</f>
        <v>No</v>
      </c>
    </row>
    <row r="1455" spans="1:13" x14ac:dyDescent="0.25">
      <c r="A1455" s="126" t="s">
        <v>29471</v>
      </c>
      <c r="B1455" s="126" t="s">
        <v>29472</v>
      </c>
      <c r="C1455" s="126" t="s">
        <v>75</v>
      </c>
      <c r="D1455" s="127">
        <v>8.3810000000000002</v>
      </c>
      <c r="E1455" s="128">
        <v>802</v>
      </c>
      <c r="F1455" s="128">
        <v>802</v>
      </c>
      <c r="G1455" s="126" t="s">
        <v>13718</v>
      </c>
      <c r="H1455" s="126" t="s">
        <v>20127</v>
      </c>
      <c r="I1455" s="126" t="s">
        <v>21060</v>
      </c>
      <c r="J1455" s="126" t="s">
        <v>26245</v>
      </c>
      <c r="K1455" s="9">
        <f>_xlfn.IFNA(VLOOKUP(Table5[[#This Row],[Section]],SubSill_Tier,2,FALSE),0)</f>
        <v>0</v>
      </c>
      <c r="L1455" s="9" t="str">
        <f t="shared" si="31"/>
        <v/>
      </c>
      <c r="M1455" s="205" t="str" cm="1">
        <f t="array" ref="M1455">_xlfn.IFS(NOT(ISERROR(VLOOKUP(Table5[[#This Row],[Section]],TB_notTB,1,FALSE))),"No",LEFT(Table5[[#This Row],[Section]],3)="ETB","PLS",LEFT(Table5[[#This Row],[Section]],1)="7","PDB",NOT(ISBLANK(Table5[[#This Row],[Section]])),"No")</f>
        <v>No</v>
      </c>
    </row>
    <row r="1456" spans="1:13" x14ac:dyDescent="0.25">
      <c r="A1456" s="126" t="s">
        <v>479</v>
      </c>
      <c r="B1456" s="126" t="s">
        <v>17222</v>
      </c>
      <c r="C1456" s="126" t="s">
        <v>98</v>
      </c>
      <c r="D1456" s="127">
        <v>2.754</v>
      </c>
      <c r="E1456" s="128">
        <v>838</v>
      </c>
      <c r="F1456" s="128">
        <v>838</v>
      </c>
      <c r="G1456" s="126" t="s">
        <v>13711</v>
      </c>
      <c r="H1456" s="126" t="s">
        <v>20119</v>
      </c>
      <c r="I1456" s="126" t="s">
        <v>21054</v>
      </c>
      <c r="J1456" s="126" t="s">
        <v>26232</v>
      </c>
      <c r="K1456" s="9">
        <f>_xlfn.IFNA(VLOOKUP(Table5[[#This Row],[Section]],SubSill_Tier,2,FALSE),0)</f>
        <v>0</v>
      </c>
      <c r="L1456" s="9" t="str">
        <f t="shared" si="31"/>
        <v/>
      </c>
      <c r="M1456" s="205" t="str" cm="1">
        <f t="array" ref="M1456">_xlfn.IFS(NOT(ISERROR(VLOOKUP(Table5[[#This Row],[Section]],TB_notTB,1,FALSE))),"No",LEFT(Table5[[#This Row],[Section]],3)="ETB","PLS",LEFT(Table5[[#This Row],[Section]],1)="7","PDB",NOT(ISBLANK(Table5[[#This Row],[Section]])),"No")</f>
        <v>No</v>
      </c>
    </row>
    <row r="1457" spans="1:13" x14ac:dyDescent="0.25">
      <c r="A1457" s="126" t="s">
        <v>480</v>
      </c>
      <c r="B1457" s="126" t="s">
        <v>17222</v>
      </c>
      <c r="C1457" s="126" t="s">
        <v>98</v>
      </c>
      <c r="D1457" s="127">
        <v>2.238</v>
      </c>
      <c r="E1457" s="128">
        <v>592</v>
      </c>
      <c r="F1457" s="128">
        <v>592</v>
      </c>
      <c r="G1457" s="126" t="s">
        <v>13711</v>
      </c>
      <c r="H1457" s="126" t="s">
        <v>20119</v>
      </c>
      <c r="I1457" s="126" t="s">
        <v>21054</v>
      </c>
      <c r="J1457" s="126" t="s">
        <v>26232</v>
      </c>
      <c r="K1457" s="9">
        <f>_xlfn.IFNA(VLOOKUP(Table5[[#This Row],[Section]],SubSill_Tier,2,FALSE),0)</f>
        <v>0</v>
      </c>
      <c r="L1457" s="9" t="str">
        <f t="shared" si="31"/>
        <v/>
      </c>
      <c r="M1457" s="205" t="str" cm="1">
        <f t="array" ref="M1457">_xlfn.IFS(NOT(ISERROR(VLOOKUP(Table5[[#This Row],[Section]],TB_notTB,1,FALSE))),"No",LEFT(Table5[[#This Row],[Section]],3)="ETB","PLS",LEFT(Table5[[#This Row],[Section]],1)="7","PDB",NOT(ISBLANK(Table5[[#This Row],[Section]])),"No")</f>
        <v>No</v>
      </c>
    </row>
    <row r="1458" spans="1:13" x14ac:dyDescent="0.25">
      <c r="A1458" s="126" t="s">
        <v>481</v>
      </c>
      <c r="B1458" s="126" t="s">
        <v>17222</v>
      </c>
      <c r="C1458" s="126" t="s">
        <v>98</v>
      </c>
      <c r="D1458" s="127">
        <v>2.7509999999999999</v>
      </c>
      <c r="E1458" s="128">
        <v>799</v>
      </c>
      <c r="F1458" s="128">
        <v>799</v>
      </c>
      <c r="G1458" s="126" t="s">
        <v>13711</v>
      </c>
      <c r="H1458" s="126" t="s">
        <v>20119</v>
      </c>
      <c r="I1458" s="126" t="s">
        <v>21054</v>
      </c>
      <c r="J1458" s="126" t="s">
        <v>26232</v>
      </c>
      <c r="K1458" s="9">
        <f>_xlfn.IFNA(VLOOKUP(Table5[[#This Row],[Section]],SubSill_Tier,2,FALSE),0)</f>
        <v>0</v>
      </c>
      <c r="L1458" s="9" t="str">
        <f t="shared" si="31"/>
        <v/>
      </c>
      <c r="M1458" s="205" t="str" cm="1">
        <f t="array" ref="M1458">_xlfn.IFS(NOT(ISERROR(VLOOKUP(Table5[[#This Row],[Section]],TB_notTB,1,FALSE))),"No",LEFT(Table5[[#This Row],[Section]],3)="ETB","PLS",LEFT(Table5[[#This Row],[Section]],1)="7","PDB",NOT(ISBLANK(Table5[[#This Row],[Section]])),"No")</f>
        <v>No</v>
      </c>
    </row>
    <row r="1459" spans="1:13" x14ac:dyDescent="0.25">
      <c r="A1459" s="126" t="s">
        <v>482</v>
      </c>
      <c r="B1459" s="126" t="s">
        <v>17222</v>
      </c>
      <c r="C1459" s="126" t="s">
        <v>98</v>
      </c>
      <c r="D1459" s="127">
        <v>2.843</v>
      </c>
      <c r="E1459" s="128">
        <v>698</v>
      </c>
      <c r="F1459" s="128">
        <v>175</v>
      </c>
      <c r="G1459" s="126" t="s">
        <v>13711</v>
      </c>
      <c r="H1459" s="126" t="s">
        <v>20119</v>
      </c>
      <c r="I1459" s="126" t="s">
        <v>21054</v>
      </c>
      <c r="J1459" s="126" t="s">
        <v>26232</v>
      </c>
      <c r="K1459" s="9">
        <f>_xlfn.IFNA(VLOOKUP(Table5[[#This Row],[Section]],SubSill_Tier,2,FALSE),0)</f>
        <v>0</v>
      </c>
      <c r="L1459" s="9" t="str">
        <f t="shared" si="31"/>
        <v/>
      </c>
      <c r="M1459" s="205" t="str" cm="1">
        <f t="array" ref="M1459">_xlfn.IFS(NOT(ISERROR(VLOOKUP(Table5[[#This Row],[Section]],TB_notTB,1,FALSE))),"No",LEFT(Table5[[#This Row],[Section]],3)="ETB","PLS",LEFT(Table5[[#This Row],[Section]],1)="7","PDB",NOT(ISBLANK(Table5[[#This Row],[Section]])),"No")</f>
        <v>No</v>
      </c>
    </row>
    <row r="1460" spans="1:13" x14ac:dyDescent="0.25">
      <c r="A1460" s="126" t="s">
        <v>483</v>
      </c>
      <c r="B1460" s="126" t="s">
        <v>17222</v>
      </c>
      <c r="C1460" s="126" t="s">
        <v>98</v>
      </c>
      <c r="D1460" s="127">
        <v>2.8809999999999998</v>
      </c>
      <c r="E1460" s="128">
        <v>706</v>
      </c>
      <c r="F1460" s="128">
        <v>175</v>
      </c>
      <c r="G1460" s="126" t="s">
        <v>13711</v>
      </c>
      <c r="H1460" s="126" t="s">
        <v>20119</v>
      </c>
      <c r="I1460" s="126" t="s">
        <v>21054</v>
      </c>
      <c r="J1460" s="126" t="s">
        <v>26232</v>
      </c>
      <c r="K1460" s="9">
        <f>_xlfn.IFNA(VLOOKUP(Table5[[#This Row],[Section]],SubSill_Tier,2,FALSE),0)</f>
        <v>0</v>
      </c>
      <c r="L1460" s="9" t="str">
        <f t="shared" si="31"/>
        <v/>
      </c>
      <c r="M1460" s="205" t="str" cm="1">
        <f t="array" ref="M1460">_xlfn.IFS(NOT(ISERROR(VLOOKUP(Table5[[#This Row],[Section]],TB_notTB,1,FALSE))),"No",LEFT(Table5[[#This Row],[Section]],3)="ETB","PLS",LEFT(Table5[[#This Row],[Section]],1)="7","PDB",NOT(ISBLANK(Table5[[#This Row],[Section]])),"No")</f>
        <v>No</v>
      </c>
    </row>
    <row r="1461" spans="1:13" x14ac:dyDescent="0.25">
      <c r="A1461" s="126" t="s">
        <v>484</v>
      </c>
      <c r="B1461" s="126" t="s">
        <v>17222</v>
      </c>
      <c r="C1461" s="126" t="s">
        <v>98</v>
      </c>
      <c r="D1461" s="127">
        <v>2.6779999999999999</v>
      </c>
      <c r="E1461" s="128">
        <v>767</v>
      </c>
      <c r="F1461" s="128">
        <v>330</v>
      </c>
      <c r="G1461" s="126" t="s">
        <v>13711</v>
      </c>
      <c r="H1461" s="126" t="s">
        <v>20119</v>
      </c>
      <c r="I1461" s="126" t="s">
        <v>21054</v>
      </c>
      <c r="J1461" s="126" t="s">
        <v>26232</v>
      </c>
      <c r="K1461" s="9">
        <f>_xlfn.IFNA(VLOOKUP(Table5[[#This Row],[Section]],SubSill_Tier,2,FALSE),0)</f>
        <v>0</v>
      </c>
      <c r="L1461" s="9" t="str">
        <f t="shared" si="31"/>
        <v/>
      </c>
      <c r="M1461" s="205" t="str" cm="1">
        <f t="array" ref="M1461">_xlfn.IFS(NOT(ISERROR(VLOOKUP(Table5[[#This Row],[Section]],TB_notTB,1,FALSE))),"No",LEFT(Table5[[#This Row],[Section]],3)="ETB","PLS",LEFT(Table5[[#This Row],[Section]],1)="7","PDB",NOT(ISBLANK(Table5[[#This Row],[Section]])),"No")</f>
        <v>No</v>
      </c>
    </row>
    <row r="1462" spans="1:13" x14ac:dyDescent="0.25">
      <c r="A1462" s="126" t="s">
        <v>29110</v>
      </c>
      <c r="B1462" s="126" t="s">
        <v>29111</v>
      </c>
      <c r="C1462" s="126" t="s">
        <v>75</v>
      </c>
      <c r="D1462" s="127">
        <v>6.1130000000000004</v>
      </c>
      <c r="E1462" s="128">
        <v>467</v>
      </c>
      <c r="F1462" s="128">
        <v>467</v>
      </c>
      <c r="G1462" s="126" t="s">
        <v>13723</v>
      </c>
      <c r="H1462" s="126" t="s">
        <v>21253</v>
      </c>
      <c r="I1462" s="126" t="s">
        <v>21254</v>
      </c>
      <c r="J1462" s="126" t="s">
        <v>26245</v>
      </c>
      <c r="K1462" s="9">
        <f>_xlfn.IFNA(VLOOKUP(Table5[[#This Row],[Section]],SubSill_Tier,2,FALSE),0)</f>
        <v>0</v>
      </c>
      <c r="L1462" s="9" t="str">
        <f t="shared" si="31"/>
        <v>Wall</v>
      </c>
      <c r="M1462" s="205" t="str" cm="1">
        <f t="array" ref="M1462">_xlfn.IFS(NOT(ISERROR(VLOOKUP(Table5[[#This Row],[Section]],TB_notTB,1,FALSE))),"No",LEFT(Table5[[#This Row],[Section]],3)="ETB","PLS",LEFT(Table5[[#This Row],[Section]],1)="7","PDB",NOT(ISBLANK(Table5[[#This Row],[Section]])),"No")</f>
        <v>No</v>
      </c>
    </row>
    <row r="1463" spans="1:13" x14ac:dyDescent="0.25">
      <c r="A1463" s="126" t="s">
        <v>6235</v>
      </c>
      <c r="B1463" s="126" t="s">
        <v>29112</v>
      </c>
      <c r="C1463" s="126" t="s">
        <v>75</v>
      </c>
      <c r="D1463" s="127">
        <v>6.4039999999999999</v>
      </c>
      <c r="E1463" s="128">
        <v>373</v>
      </c>
      <c r="F1463" s="128">
        <v>373</v>
      </c>
      <c r="G1463" s="126" t="s">
        <v>13723</v>
      </c>
      <c r="H1463" s="126" t="s">
        <v>21253</v>
      </c>
      <c r="I1463" s="126" t="s">
        <v>21254</v>
      </c>
      <c r="J1463" s="126" t="s">
        <v>26245</v>
      </c>
      <c r="K1463" s="9">
        <f>_xlfn.IFNA(VLOOKUP(Table5[[#This Row],[Section]],SubSill_Tier,2,FALSE),0)</f>
        <v>0</v>
      </c>
      <c r="L1463" s="9" t="str">
        <f t="shared" si="31"/>
        <v>Wall</v>
      </c>
      <c r="M1463" s="205" t="str" cm="1">
        <f t="array" ref="M1463">_xlfn.IFS(NOT(ISERROR(VLOOKUP(Table5[[#This Row],[Section]],TB_notTB,1,FALSE))),"No",LEFT(Table5[[#This Row],[Section]],3)="ETB","PLS",LEFT(Table5[[#This Row],[Section]],1)="7","PDB",NOT(ISBLANK(Table5[[#This Row],[Section]])),"No")</f>
        <v>No</v>
      </c>
    </row>
    <row r="1464" spans="1:13" x14ac:dyDescent="0.25">
      <c r="A1464" s="126" t="s">
        <v>485</v>
      </c>
      <c r="B1464" s="126" t="s">
        <v>17222</v>
      </c>
      <c r="C1464" s="126" t="s">
        <v>98</v>
      </c>
      <c r="D1464" s="127">
        <v>2.835</v>
      </c>
      <c r="E1464" s="128">
        <v>799</v>
      </c>
      <c r="F1464" s="128">
        <v>108</v>
      </c>
      <c r="G1464" s="126" t="s">
        <v>13711</v>
      </c>
      <c r="H1464" s="126" t="s">
        <v>20119</v>
      </c>
      <c r="I1464" s="126" t="s">
        <v>21054</v>
      </c>
      <c r="J1464" s="126" t="s">
        <v>26232</v>
      </c>
      <c r="K1464" s="9">
        <f>_xlfn.IFNA(VLOOKUP(Table5[[#This Row],[Section]],SubSill_Tier,2,FALSE),0)</f>
        <v>0</v>
      </c>
      <c r="L1464" s="9" t="str">
        <f t="shared" si="31"/>
        <v/>
      </c>
      <c r="M1464" s="205" t="str" cm="1">
        <f t="array" ref="M1464">_xlfn.IFS(NOT(ISERROR(VLOOKUP(Table5[[#This Row],[Section]],TB_notTB,1,FALSE))),"No",LEFT(Table5[[#This Row],[Section]],3)="ETB","PLS",LEFT(Table5[[#This Row],[Section]],1)="7","PDB",NOT(ISBLANK(Table5[[#This Row],[Section]])),"No")</f>
        <v>No</v>
      </c>
    </row>
    <row r="1465" spans="1:13" x14ac:dyDescent="0.25">
      <c r="A1465" s="126" t="s">
        <v>6236</v>
      </c>
      <c r="B1465" s="126" t="s">
        <v>3598</v>
      </c>
      <c r="C1465" s="126" t="s">
        <v>98</v>
      </c>
      <c r="D1465" s="127">
        <v>5.16</v>
      </c>
      <c r="E1465" s="128">
        <v>773</v>
      </c>
      <c r="F1465" s="128">
        <v>773</v>
      </c>
      <c r="G1465" s="126" t="s">
        <v>13724</v>
      </c>
      <c r="H1465" s="126" t="s">
        <v>20207</v>
      </c>
      <c r="I1465" s="126" t="s">
        <v>22100</v>
      </c>
      <c r="J1465" s="126" t="s">
        <v>26244</v>
      </c>
      <c r="K1465" s="9">
        <f>_xlfn.IFNA(VLOOKUP(Table5[[#This Row],[Section]],SubSill_Tier,2,FALSE),0)</f>
        <v>0</v>
      </c>
      <c r="L1465" s="9" t="str">
        <f t="shared" si="31"/>
        <v/>
      </c>
      <c r="M1465" s="205" t="str" cm="1">
        <f t="array" ref="M1465">_xlfn.IFS(NOT(ISERROR(VLOOKUP(Table5[[#This Row],[Section]],TB_notTB,1,FALSE))),"No",LEFT(Table5[[#This Row],[Section]],3)="ETB","PLS",LEFT(Table5[[#This Row],[Section]],1)="7","PDB",NOT(ISBLANK(Table5[[#This Row],[Section]])),"No")</f>
        <v>No</v>
      </c>
    </row>
    <row r="1466" spans="1:13" x14ac:dyDescent="0.25">
      <c r="A1466" s="126" t="s">
        <v>486</v>
      </c>
      <c r="B1466" s="126" t="s">
        <v>17222</v>
      </c>
      <c r="C1466" s="126" t="s">
        <v>98</v>
      </c>
      <c r="D1466" s="127">
        <v>1.863</v>
      </c>
      <c r="E1466" s="128">
        <v>588</v>
      </c>
      <c r="F1466" s="128">
        <v>514</v>
      </c>
      <c r="G1466" s="126" t="s">
        <v>13711</v>
      </c>
      <c r="H1466" s="126" t="s">
        <v>20119</v>
      </c>
      <c r="I1466" s="126" t="s">
        <v>21054</v>
      </c>
      <c r="J1466" s="126" t="s">
        <v>26232</v>
      </c>
      <c r="K1466" s="9">
        <f>_xlfn.IFNA(VLOOKUP(Table5[[#This Row],[Section]],SubSill_Tier,2,FALSE),0)</f>
        <v>0</v>
      </c>
      <c r="L1466" s="9" t="str">
        <f t="shared" si="31"/>
        <v/>
      </c>
      <c r="M1466" s="205" t="str" cm="1">
        <f t="array" ref="M1466">_xlfn.IFS(NOT(ISERROR(VLOOKUP(Table5[[#This Row],[Section]],TB_notTB,1,FALSE))),"No",LEFT(Table5[[#This Row],[Section]],3)="ETB","PLS",LEFT(Table5[[#This Row],[Section]],1)="7","PDB",NOT(ISBLANK(Table5[[#This Row],[Section]])),"No")</f>
        <v>No</v>
      </c>
    </row>
    <row r="1467" spans="1:13" x14ac:dyDescent="0.25">
      <c r="A1467" s="126" t="s">
        <v>487</v>
      </c>
      <c r="B1467" s="126" t="s">
        <v>17222</v>
      </c>
      <c r="C1467" s="126" t="s">
        <v>98</v>
      </c>
      <c r="D1467" s="127">
        <v>2.6110000000000002</v>
      </c>
      <c r="E1467" s="128">
        <v>792</v>
      </c>
      <c r="F1467" s="128">
        <v>792</v>
      </c>
      <c r="G1467" s="126" t="s">
        <v>13711</v>
      </c>
      <c r="H1467" s="126" t="s">
        <v>20119</v>
      </c>
      <c r="I1467" s="126" t="s">
        <v>21054</v>
      </c>
      <c r="J1467" s="126" t="s">
        <v>26232</v>
      </c>
      <c r="K1467" s="9">
        <f>_xlfn.IFNA(VLOOKUP(Table5[[#This Row],[Section]],SubSill_Tier,2,FALSE),0)</f>
        <v>0</v>
      </c>
      <c r="L1467" s="9" t="str">
        <f t="shared" si="31"/>
        <v/>
      </c>
      <c r="M1467" s="205" t="str" cm="1">
        <f t="array" ref="M1467">_xlfn.IFS(NOT(ISERROR(VLOOKUP(Table5[[#This Row],[Section]],TB_notTB,1,FALSE))),"No",LEFT(Table5[[#This Row],[Section]],3)="ETB","PLS",LEFT(Table5[[#This Row],[Section]],1)="7","PDB",NOT(ISBLANK(Table5[[#This Row],[Section]])),"No")</f>
        <v>No</v>
      </c>
    </row>
    <row r="1468" spans="1:13" x14ac:dyDescent="0.25">
      <c r="A1468" s="126" t="s">
        <v>488</v>
      </c>
      <c r="B1468" s="126" t="s">
        <v>17222</v>
      </c>
      <c r="C1468" s="126" t="s">
        <v>98</v>
      </c>
      <c r="D1468" s="127">
        <v>2.6949999999999998</v>
      </c>
      <c r="E1468" s="128">
        <v>654</v>
      </c>
      <c r="F1468" s="128">
        <v>242</v>
      </c>
      <c r="G1468" s="126" t="s">
        <v>13711</v>
      </c>
      <c r="H1468" s="126" t="s">
        <v>20119</v>
      </c>
      <c r="I1468" s="126" t="s">
        <v>21054</v>
      </c>
      <c r="J1468" s="126" t="s">
        <v>26232</v>
      </c>
      <c r="K1468" s="9">
        <f>_xlfn.IFNA(VLOOKUP(Table5[[#This Row],[Section]],SubSill_Tier,2,FALSE),0)</f>
        <v>0</v>
      </c>
      <c r="L1468" s="9" t="str">
        <f t="shared" si="31"/>
        <v/>
      </c>
      <c r="M1468" s="205" t="str" cm="1">
        <f t="array" ref="M1468">_xlfn.IFS(NOT(ISERROR(VLOOKUP(Table5[[#This Row],[Section]],TB_notTB,1,FALSE))),"No",LEFT(Table5[[#This Row],[Section]],3)="ETB","PLS",LEFT(Table5[[#This Row],[Section]],1)="7","PDB",NOT(ISBLANK(Table5[[#This Row],[Section]])),"No")</f>
        <v>No</v>
      </c>
    </row>
    <row r="1469" spans="1:13" x14ac:dyDescent="0.25">
      <c r="A1469" s="126" t="s">
        <v>489</v>
      </c>
      <c r="B1469" s="126" t="s">
        <v>17222</v>
      </c>
      <c r="C1469" s="126" t="s">
        <v>98</v>
      </c>
      <c r="D1469" s="127">
        <v>2.3570000000000002</v>
      </c>
      <c r="E1469" s="128">
        <v>590</v>
      </c>
      <c r="F1469" s="128">
        <v>232</v>
      </c>
      <c r="G1469" s="126" t="s">
        <v>13711</v>
      </c>
      <c r="H1469" s="126" t="s">
        <v>20119</v>
      </c>
      <c r="I1469" s="126" t="s">
        <v>21054</v>
      </c>
      <c r="J1469" s="126" t="s">
        <v>26232</v>
      </c>
      <c r="K1469" s="9">
        <f>_xlfn.IFNA(VLOOKUP(Table5[[#This Row],[Section]],SubSill_Tier,2,FALSE),0)</f>
        <v>0</v>
      </c>
      <c r="L1469" s="9" t="str">
        <f t="shared" si="31"/>
        <v/>
      </c>
      <c r="M1469" s="205" t="str" cm="1">
        <f t="array" ref="M1469">_xlfn.IFS(NOT(ISERROR(VLOOKUP(Table5[[#This Row],[Section]],TB_notTB,1,FALSE))),"No",LEFT(Table5[[#This Row],[Section]],3)="ETB","PLS",LEFT(Table5[[#This Row],[Section]],1)="7","PDB",NOT(ISBLANK(Table5[[#This Row],[Section]])),"No")</f>
        <v>No</v>
      </c>
    </row>
    <row r="1470" spans="1:13" x14ac:dyDescent="0.25">
      <c r="A1470" s="126" t="s">
        <v>6237</v>
      </c>
      <c r="B1470" s="126" t="s">
        <v>29113</v>
      </c>
      <c r="C1470" s="126" t="s">
        <v>75</v>
      </c>
      <c r="D1470" s="127">
        <v>2.16</v>
      </c>
      <c r="E1470" s="128">
        <v>643</v>
      </c>
      <c r="F1470" s="128">
        <v>643</v>
      </c>
      <c r="G1470" s="126" t="s">
        <v>13714</v>
      </c>
      <c r="H1470" s="126" t="s">
        <v>20121</v>
      </c>
      <c r="I1470" s="126" t="s">
        <v>20122</v>
      </c>
      <c r="J1470" s="126" t="s">
        <v>26234</v>
      </c>
      <c r="K1470" s="9">
        <f>_xlfn.IFNA(VLOOKUP(Table5[[#This Row],[Section]],SubSill_Tier,2,FALSE),0)</f>
        <v>0</v>
      </c>
      <c r="L1470" s="9" t="str">
        <f t="shared" si="31"/>
        <v>Wall</v>
      </c>
      <c r="M1470" s="205" t="str" cm="1">
        <f t="array" ref="M1470">_xlfn.IFS(NOT(ISERROR(VLOOKUP(Table5[[#This Row],[Section]],TB_notTB,1,FALSE))),"No",LEFT(Table5[[#This Row],[Section]],3)="ETB","PLS",LEFT(Table5[[#This Row],[Section]],1)="7","PDB",NOT(ISBLANK(Table5[[#This Row],[Section]])),"No")</f>
        <v>No</v>
      </c>
    </row>
    <row r="1471" spans="1:13" x14ac:dyDescent="0.25">
      <c r="A1471" s="126" t="s">
        <v>490</v>
      </c>
      <c r="B1471" s="126" t="s">
        <v>17222</v>
      </c>
      <c r="C1471" s="126" t="s">
        <v>98</v>
      </c>
      <c r="D1471" s="127">
        <v>2.6480000000000001</v>
      </c>
      <c r="E1471" s="128">
        <v>793</v>
      </c>
      <c r="F1471" s="128">
        <v>793</v>
      </c>
      <c r="G1471" s="126" t="s">
        <v>13711</v>
      </c>
      <c r="H1471" s="126" t="s">
        <v>20119</v>
      </c>
      <c r="I1471" s="126" t="s">
        <v>21054</v>
      </c>
      <c r="J1471" s="126" t="s">
        <v>26232</v>
      </c>
      <c r="K1471" s="9">
        <f>_xlfn.IFNA(VLOOKUP(Table5[[#This Row],[Section]],SubSill_Tier,2,FALSE),0)</f>
        <v>0</v>
      </c>
      <c r="L1471" s="9" t="str">
        <f t="shared" si="31"/>
        <v/>
      </c>
      <c r="M1471" s="205" t="str" cm="1">
        <f t="array" ref="M1471">_xlfn.IFS(NOT(ISERROR(VLOOKUP(Table5[[#This Row],[Section]],TB_notTB,1,FALSE))),"No",LEFT(Table5[[#This Row],[Section]],3)="ETB","PLS",LEFT(Table5[[#This Row],[Section]],1)="7","PDB",NOT(ISBLANK(Table5[[#This Row],[Section]])),"No")</f>
        <v>No</v>
      </c>
    </row>
    <row r="1472" spans="1:13" x14ac:dyDescent="0.25">
      <c r="A1472" s="126" t="s">
        <v>6238</v>
      </c>
      <c r="B1472" s="126" t="s">
        <v>17222</v>
      </c>
      <c r="C1472" s="126" t="s">
        <v>98</v>
      </c>
      <c r="D1472" s="127">
        <v>5.2649999999999997</v>
      </c>
      <c r="E1472" s="128">
        <v>425</v>
      </c>
      <c r="F1472" s="128">
        <v>425</v>
      </c>
      <c r="G1472" s="126" t="s">
        <v>13727</v>
      </c>
      <c r="H1472" s="126" t="s">
        <v>20149</v>
      </c>
      <c r="I1472" s="126" t="s">
        <v>20150</v>
      </c>
      <c r="J1472" s="126" t="s">
        <v>26244</v>
      </c>
      <c r="K1472" s="9">
        <f>_xlfn.IFNA(VLOOKUP(Table5[[#This Row],[Section]],SubSill_Tier,2,FALSE),0)</f>
        <v>0</v>
      </c>
      <c r="L1472" s="9" t="str">
        <f t="shared" si="31"/>
        <v/>
      </c>
      <c r="M1472" s="205" t="str" cm="1">
        <f t="array" ref="M1472">_xlfn.IFS(NOT(ISERROR(VLOOKUP(Table5[[#This Row],[Section]],TB_notTB,1,FALSE))),"No",LEFT(Table5[[#This Row],[Section]],3)="ETB","PLS",LEFT(Table5[[#This Row],[Section]],1)="7","PDB",NOT(ISBLANK(Table5[[#This Row],[Section]])),"No")</f>
        <v>No</v>
      </c>
    </row>
    <row r="1473" spans="1:13" x14ac:dyDescent="0.25">
      <c r="A1473" s="126" t="s">
        <v>6239</v>
      </c>
      <c r="B1473" s="126" t="s">
        <v>29473</v>
      </c>
      <c r="C1473" s="126" t="s">
        <v>75</v>
      </c>
      <c r="D1473" s="127">
        <v>9.5030000000000001</v>
      </c>
      <c r="E1473" s="128">
        <v>916</v>
      </c>
      <c r="F1473" s="128">
        <v>916</v>
      </c>
      <c r="G1473" s="126" t="s">
        <v>13722</v>
      </c>
      <c r="H1473" s="126" t="s">
        <v>21061</v>
      </c>
      <c r="I1473" s="126" t="s">
        <v>21062</v>
      </c>
      <c r="J1473" s="126" t="s">
        <v>26245</v>
      </c>
      <c r="K1473" s="9">
        <f>_xlfn.IFNA(VLOOKUP(Table5[[#This Row],[Section]],SubSill_Tier,2,FALSE),0)</f>
        <v>0</v>
      </c>
      <c r="L1473" s="9" t="str">
        <f t="shared" si="31"/>
        <v/>
      </c>
      <c r="M1473" s="205" t="str" cm="1">
        <f t="array" ref="M1473">_xlfn.IFS(NOT(ISERROR(VLOOKUP(Table5[[#This Row],[Section]],TB_notTB,1,FALSE))),"No",LEFT(Table5[[#This Row],[Section]],3)="ETB","PLS",LEFT(Table5[[#This Row],[Section]],1)="7","PDB",NOT(ISBLANK(Table5[[#This Row],[Section]])),"No")</f>
        <v>No</v>
      </c>
    </row>
    <row r="1474" spans="1:13" x14ac:dyDescent="0.25">
      <c r="A1474" s="126" t="s">
        <v>491</v>
      </c>
      <c r="B1474" s="126" t="s">
        <v>17222</v>
      </c>
      <c r="C1474" s="126" t="s">
        <v>98</v>
      </c>
      <c r="D1474" s="127">
        <v>0.22700000000000001</v>
      </c>
      <c r="E1474" s="128">
        <v>100</v>
      </c>
      <c r="F1474" s="128">
        <v>100</v>
      </c>
      <c r="G1474" s="126" t="s">
        <v>13736</v>
      </c>
      <c r="H1474" s="126" t="s">
        <v>20148</v>
      </c>
      <c r="I1474" s="126" t="s">
        <v>21073</v>
      </c>
      <c r="J1474" s="126" t="s">
        <v>26232</v>
      </c>
      <c r="K1474" s="9">
        <f>_xlfn.IFNA(VLOOKUP(Table5[[#This Row],[Section]],SubSill_Tier,2,FALSE),0)</f>
        <v>0</v>
      </c>
      <c r="L1474" s="9" t="str">
        <f t="shared" ref="L1474:L1537" si="32">IFERROR(IF(LEFT(G1474,2)="AI",IF(_xlfn.NUMBERVALUE(IFERROR(LEFT(IF(ISERROR(FIND("X",UPPER(B1474))),UPPER(B1474),RIGHT(UPPER(B1474),LEN(UPPER(B1474))-FIND("~",SUBSTITUTE(UPPER(B1474),"X","~",LEN(UPPER(B1474))-LEN(SUBSTITUTE(UPPER(B1474),"X","")))))),FIND(" ",IF(ISERROR(FIND("X",UPPER(B1474))),UPPER(B1474),RIGHT(UPPER(B1474),LEN(UPPER(B1474))-FIND("~",SUBSTITUTE(UPPER(B1474),"X","~",LEN(UPPER(B1474))-LEN(SUBSTITUTE(UPPER(B1474),"X","")))))),1)-1),IF(ISERROR(FIND("X",UPPER(B1474))),UPPER(B1474),RIGHT(UPPER(B1474),LEN(UPPER(B1474))-FIND("~",SUBSTITUTE(UPPER(B1474),"X","~",LEN(UPPER(B1474))-LEN(SUBSTITUTE(UPPER(B1474),"X",""))))))),".")&gt;=5,"Wall",""),""),"")</f>
        <v/>
      </c>
      <c r="M1474" s="205" t="str" cm="1">
        <f t="array" ref="M1474">_xlfn.IFS(NOT(ISERROR(VLOOKUP(Table5[[#This Row],[Section]],TB_notTB,1,FALSE))),"No",LEFT(Table5[[#This Row],[Section]],3)="ETB","PLS",LEFT(Table5[[#This Row],[Section]],1)="7","PDB",NOT(ISBLANK(Table5[[#This Row],[Section]])),"No")</f>
        <v>No</v>
      </c>
    </row>
    <row r="1475" spans="1:13" x14ac:dyDescent="0.25">
      <c r="A1475" s="126" t="s">
        <v>492</v>
      </c>
      <c r="B1475" s="126" t="s">
        <v>493</v>
      </c>
      <c r="C1475" s="126" t="s">
        <v>75</v>
      </c>
      <c r="D1475" s="127">
        <v>0.438</v>
      </c>
      <c r="E1475" s="128">
        <v>161</v>
      </c>
      <c r="F1475" s="128">
        <v>161</v>
      </c>
      <c r="G1475" s="126" t="s">
        <v>13743</v>
      </c>
      <c r="H1475" s="126" t="s">
        <v>20159</v>
      </c>
      <c r="I1475" s="126" t="s">
        <v>20160</v>
      </c>
      <c r="J1475" s="126" t="s">
        <v>26241</v>
      </c>
      <c r="K1475" s="9">
        <f>_xlfn.IFNA(VLOOKUP(Table5[[#This Row],[Section]],SubSill_Tier,2,FALSE),0)</f>
        <v>0</v>
      </c>
      <c r="L1475" s="9" t="str">
        <f t="shared" si="32"/>
        <v/>
      </c>
      <c r="M1475" s="205" t="str" cm="1">
        <f t="array" ref="M1475">_xlfn.IFS(NOT(ISERROR(VLOOKUP(Table5[[#This Row],[Section]],TB_notTB,1,FALSE))),"No",LEFT(Table5[[#This Row],[Section]],3)="ETB","PLS",LEFT(Table5[[#This Row],[Section]],1)="7","PDB",NOT(ISBLANK(Table5[[#This Row],[Section]])),"No")</f>
        <v>No</v>
      </c>
    </row>
    <row r="1476" spans="1:13" x14ac:dyDescent="0.25">
      <c r="A1476" s="126" t="s">
        <v>6240</v>
      </c>
      <c r="B1476" s="126" t="s">
        <v>3598</v>
      </c>
      <c r="C1476" s="126" t="s">
        <v>98</v>
      </c>
      <c r="D1476" s="127">
        <v>1.353</v>
      </c>
      <c r="E1476" s="128">
        <v>173</v>
      </c>
      <c r="F1476" s="128">
        <v>173</v>
      </c>
      <c r="G1476" s="126" t="s">
        <v>13724</v>
      </c>
      <c r="H1476" s="126" t="s">
        <v>20186</v>
      </c>
      <c r="I1476" s="126" t="s">
        <v>22099</v>
      </c>
      <c r="J1476" s="126" t="s">
        <v>26234</v>
      </c>
      <c r="K1476" s="9">
        <f>_xlfn.IFNA(VLOOKUP(Table5[[#This Row],[Section]],SubSill_Tier,2,FALSE),0)</f>
        <v>0</v>
      </c>
      <c r="L1476" s="9" t="str">
        <f t="shared" si="32"/>
        <v/>
      </c>
      <c r="M1476" s="205" t="str" cm="1">
        <f t="array" ref="M1476">_xlfn.IFS(NOT(ISERROR(VLOOKUP(Table5[[#This Row],[Section]],TB_notTB,1,FALSE))),"No",LEFT(Table5[[#This Row],[Section]],3)="ETB","PLS",LEFT(Table5[[#This Row],[Section]],1)="7","PDB",NOT(ISBLANK(Table5[[#This Row],[Section]])),"No")</f>
        <v>No</v>
      </c>
    </row>
    <row r="1477" spans="1:13" x14ac:dyDescent="0.25">
      <c r="A1477" s="126" t="s">
        <v>6241</v>
      </c>
      <c r="B1477" s="126" t="s">
        <v>17222</v>
      </c>
      <c r="C1477" s="126" t="s">
        <v>98</v>
      </c>
      <c r="D1477" s="127">
        <v>2.9950000000000001</v>
      </c>
      <c r="E1477" s="128">
        <v>364</v>
      </c>
      <c r="F1477" s="128">
        <v>364</v>
      </c>
      <c r="G1477" s="126" t="s">
        <v>13750</v>
      </c>
      <c r="H1477" s="126" t="s">
        <v>20121</v>
      </c>
      <c r="I1477" s="126" t="s">
        <v>20122</v>
      </c>
      <c r="J1477" s="126" t="s">
        <v>26234</v>
      </c>
      <c r="K1477" s="9">
        <f>_xlfn.IFNA(VLOOKUP(Table5[[#This Row],[Section]],SubSill_Tier,2,FALSE),0)</f>
        <v>0</v>
      </c>
      <c r="L1477" s="9" t="str">
        <f t="shared" si="32"/>
        <v/>
      </c>
      <c r="M1477" s="205" t="str" cm="1">
        <f t="array" ref="M1477">_xlfn.IFS(NOT(ISERROR(VLOOKUP(Table5[[#This Row],[Section]],TB_notTB,1,FALSE))),"No",LEFT(Table5[[#This Row],[Section]],3)="ETB","PLS",LEFT(Table5[[#This Row],[Section]],1)="7","PDB",NOT(ISBLANK(Table5[[#This Row],[Section]])),"No")</f>
        <v>No</v>
      </c>
    </row>
    <row r="1478" spans="1:13" x14ac:dyDescent="0.25">
      <c r="A1478" s="126" t="s">
        <v>494</v>
      </c>
      <c r="B1478" s="126" t="s">
        <v>17222</v>
      </c>
      <c r="C1478" s="126" t="s">
        <v>98</v>
      </c>
      <c r="D1478" s="127">
        <v>0.89400000000000002</v>
      </c>
      <c r="E1478" s="128">
        <v>304</v>
      </c>
      <c r="F1478" s="128">
        <v>304</v>
      </c>
      <c r="G1478" s="126" t="s">
        <v>13736</v>
      </c>
      <c r="H1478" s="126" t="s">
        <v>20148</v>
      </c>
      <c r="I1478" s="126" t="s">
        <v>21073</v>
      </c>
      <c r="J1478" s="126" t="s">
        <v>26232</v>
      </c>
      <c r="K1478" s="9">
        <f>_xlfn.IFNA(VLOOKUP(Table5[[#This Row],[Section]],SubSill_Tier,2,FALSE),0)</f>
        <v>0</v>
      </c>
      <c r="L1478" s="9" t="str">
        <f t="shared" si="32"/>
        <v/>
      </c>
      <c r="M1478" s="205" t="str" cm="1">
        <f t="array" ref="M1478">_xlfn.IFS(NOT(ISERROR(VLOOKUP(Table5[[#This Row],[Section]],TB_notTB,1,FALSE))),"No",LEFT(Table5[[#This Row],[Section]],3)="ETB","PLS",LEFT(Table5[[#This Row],[Section]],1)="7","PDB",NOT(ISBLANK(Table5[[#This Row],[Section]])),"No")</f>
        <v>No</v>
      </c>
    </row>
    <row r="1479" spans="1:13" x14ac:dyDescent="0.25">
      <c r="A1479" s="126" t="s">
        <v>495</v>
      </c>
      <c r="B1479" s="126" t="s">
        <v>17222</v>
      </c>
      <c r="C1479" s="126" t="s">
        <v>98</v>
      </c>
      <c r="D1479" s="127">
        <v>0.437</v>
      </c>
      <c r="E1479" s="128">
        <v>158</v>
      </c>
      <c r="F1479" s="128">
        <v>158</v>
      </c>
      <c r="G1479" s="126" t="s">
        <v>13736</v>
      </c>
      <c r="H1479" s="126" t="s">
        <v>20148</v>
      </c>
      <c r="I1479" s="126" t="s">
        <v>21073</v>
      </c>
      <c r="J1479" s="126" t="s">
        <v>26232</v>
      </c>
      <c r="K1479" s="9">
        <f>_xlfn.IFNA(VLOOKUP(Table5[[#This Row],[Section]],SubSill_Tier,2,FALSE),0)</f>
        <v>0</v>
      </c>
      <c r="L1479" s="9" t="str">
        <f t="shared" si="32"/>
        <v/>
      </c>
      <c r="M1479" s="205" t="str" cm="1">
        <f t="array" ref="M1479">_xlfn.IFS(NOT(ISERROR(VLOOKUP(Table5[[#This Row],[Section]],TB_notTB,1,FALSE))),"No",LEFT(Table5[[#This Row],[Section]],3)="ETB","PLS",LEFT(Table5[[#This Row],[Section]],1)="7","PDB",NOT(ISBLANK(Table5[[#This Row],[Section]])),"No")</f>
        <v>No</v>
      </c>
    </row>
    <row r="1480" spans="1:13" x14ac:dyDescent="0.25">
      <c r="A1480" s="126" t="s">
        <v>496</v>
      </c>
      <c r="B1480" s="126" t="s">
        <v>497</v>
      </c>
      <c r="C1480" s="126" t="s">
        <v>75</v>
      </c>
      <c r="D1480" s="127">
        <v>0.91600000000000004</v>
      </c>
      <c r="E1480" s="128">
        <v>354</v>
      </c>
      <c r="F1480" s="128">
        <v>100</v>
      </c>
      <c r="G1480" s="126" t="s">
        <v>13743</v>
      </c>
      <c r="H1480" s="126" t="s">
        <v>21092</v>
      </c>
      <c r="I1480" s="126" t="s">
        <v>21093</v>
      </c>
      <c r="J1480" s="126" t="s">
        <v>26241</v>
      </c>
      <c r="K1480" s="9">
        <f>_xlfn.IFNA(VLOOKUP(Table5[[#This Row],[Section]],SubSill_Tier,2,FALSE),0)</f>
        <v>0</v>
      </c>
      <c r="L1480" s="9" t="str">
        <f t="shared" si="32"/>
        <v/>
      </c>
      <c r="M1480" s="205" t="str" cm="1">
        <f t="array" ref="M1480">_xlfn.IFS(NOT(ISERROR(VLOOKUP(Table5[[#This Row],[Section]],TB_notTB,1,FALSE))),"No",LEFT(Table5[[#This Row],[Section]],3)="ETB","PLS",LEFT(Table5[[#This Row],[Section]],1)="7","PDB",NOT(ISBLANK(Table5[[#This Row],[Section]])),"No")</f>
        <v>No</v>
      </c>
    </row>
    <row r="1481" spans="1:13" x14ac:dyDescent="0.25">
      <c r="A1481" s="126" t="s">
        <v>498</v>
      </c>
      <c r="B1481" s="126" t="s">
        <v>497</v>
      </c>
      <c r="C1481" s="126" t="s">
        <v>75</v>
      </c>
      <c r="D1481" s="127">
        <v>0.871</v>
      </c>
      <c r="E1481" s="128">
        <v>337</v>
      </c>
      <c r="F1481" s="128">
        <v>100</v>
      </c>
      <c r="G1481" s="126" t="s">
        <v>13743</v>
      </c>
      <c r="H1481" s="126" t="s">
        <v>21092</v>
      </c>
      <c r="I1481" s="126" t="s">
        <v>21093</v>
      </c>
      <c r="J1481" s="126" t="s">
        <v>26241</v>
      </c>
      <c r="K1481" s="9">
        <f>_xlfn.IFNA(VLOOKUP(Table5[[#This Row],[Section]],SubSill_Tier,2,FALSE),0)</f>
        <v>0</v>
      </c>
      <c r="L1481" s="9" t="str">
        <f t="shared" si="32"/>
        <v/>
      </c>
      <c r="M1481" s="205" t="str" cm="1">
        <f t="array" ref="M1481">_xlfn.IFS(NOT(ISERROR(VLOOKUP(Table5[[#This Row],[Section]],TB_notTB,1,FALSE))),"No",LEFT(Table5[[#This Row],[Section]],3)="ETB","PLS",LEFT(Table5[[#This Row],[Section]],1)="7","PDB",NOT(ISBLANK(Table5[[#This Row],[Section]])),"No")</f>
        <v>No</v>
      </c>
    </row>
    <row r="1482" spans="1:13" x14ac:dyDescent="0.25">
      <c r="A1482" s="126" t="s">
        <v>6242</v>
      </c>
      <c r="B1482" s="126" t="s">
        <v>17222</v>
      </c>
      <c r="C1482" s="126" t="s">
        <v>98</v>
      </c>
      <c r="D1482" s="127">
        <v>3.2320000000000002</v>
      </c>
      <c r="E1482" s="128">
        <v>746</v>
      </c>
      <c r="F1482" s="128">
        <v>746</v>
      </c>
      <c r="G1482" s="126" t="s">
        <v>13716</v>
      </c>
      <c r="H1482" s="126" t="s">
        <v>20167</v>
      </c>
      <c r="I1482" s="126" t="s">
        <v>20168</v>
      </c>
      <c r="J1482" s="126" t="s">
        <v>26238</v>
      </c>
      <c r="K1482" s="9">
        <f>_xlfn.IFNA(VLOOKUP(Table5[[#This Row],[Section]],SubSill_Tier,2,FALSE),0)</f>
        <v>0</v>
      </c>
      <c r="L1482" s="9" t="str">
        <f t="shared" si="32"/>
        <v/>
      </c>
      <c r="M1482" s="205" t="str" cm="1">
        <f t="array" ref="M1482">_xlfn.IFS(NOT(ISERROR(VLOOKUP(Table5[[#This Row],[Section]],TB_notTB,1,FALSE))),"No",LEFT(Table5[[#This Row],[Section]],3)="ETB","PLS",LEFT(Table5[[#This Row],[Section]],1)="7","PDB",NOT(ISBLANK(Table5[[#This Row],[Section]])),"No")</f>
        <v>No</v>
      </c>
    </row>
    <row r="1483" spans="1:13" x14ac:dyDescent="0.25">
      <c r="A1483" s="126" t="s">
        <v>6243</v>
      </c>
      <c r="B1483" s="126" t="s">
        <v>3598</v>
      </c>
      <c r="C1483" s="126" t="s">
        <v>98</v>
      </c>
      <c r="D1483" s="127">
        <v>1.091</v>
      </c>
      <c r="E1483" s="128">
        <v>324</v>
      </c>
      <c r="F1483" s="128">
        <v>324</v>
      </c>
      <c r="G1483" s="126" t="s">
        <v>13724</v>
      </c>
      <c r="H1483" s="126" t="s">
        <v>20186</v>
      </c>
      <c r="I1483" s="126" t="s">
        <v>22099</v>
      </c>
      <c r="J1483" s="126" t="s">
        <v>26234</v>
      </c>
      <c r="K1483" s="9">
        <f>_xlfn.IFNA(VLOOKUP(Table5[[#This Row],[Section]],SubSill_Tier,2,FALSE),0)</f>
        <v>0</v>
      </c>
      <c r="L1483" s="9" t="str">
        <f t="shared" si="32"/>
        <v/>
      </c>
      <c r="M1483" s="205" t="str" cm="1">
        <f t="array" ref="M1483">_xlfn.IFS(NOT(ISERROR(VLOOKUP(Table5[[#This Row],[Section]],TB_notTB,1,FALSE))),"No",LEFT(Table5[[#This Row],[Section]],3)="ETB","PLS",LEFT(Table5[[#This Row],[Section]],1)="7","PDB",NOT(ISBLANK(Table5[[#This Row],[Section]])),"No")</f>
        <v>No</v>
      </c>
    </row>
    <row r="1484" spans="1:13" x14ac:dyDescent="0.25">
      <c r="A1484" s="126" t="s">
        <v>499</v>
      </c>
      <c r="B1484" s="126" t="s">
        <v>17222</v>
      </c>
      <c r="C1484" s="126" t="s">
        <v>98</v>
      </c>
      <c r="D1484" s="127">
        <v>0.58299999999999996</v>
      </c>
      <c r="E1484" s="128">
        <v>122</v>
      </c>
      <c r="F1484" s="128">
        <v>122</v>
      </c>
      <c r="G1484" s="126" t="s">
        <v>13736</v>
      </c>
      <c r="H1484" s="126" t="s">
        <v>20148</v>
      </c>
      <c r="I1484" s="126" t="s">
        <v>21073</v>
      </c>
      <c r="J1484" s="126" t="s">
        <v>26232</v>
      </c>
      <c r="K1484" s="9">
        <f>_xlfn.IFNA(VLOOKUP(Table5[[#This Row],[Section]],SubSill_Tier,2,FALSE),0)</f>
        <v>0</v>
      </c>
      <c r="L1484" s="9" t="str">
        <f t="shared" si="32"/>
        <v/>
      </c>
      <c r="M1484" s="205" t="str" cm="1">
        <f t="array" ref="M1484">_xlfn.IFS(NOT(ISERROR(VLOOKUP(Table5[[#This Row],[Section]],TB_notTB,1,FALSE))),"No",LEFT(Table5[[#This Row],[Section]],3)="ETB","PLS",LEFT(Table5[[#This Row],[Section]],1)="7","PDB",NOT(ISBLANK(Table5[[#This Row],[Section]])),"No")</f>
        <v>No</v>
      </c>
    </row>
    <row r="1485" spans="1:13" x14ac:dyDescent="0.25">
      <c r="A1485" s="126" t="s">
        <v>500</v>
      </c>
      <c r="B1485" s="126" t="s">
        <v>26777</v>
      </c>
      <c r="C1485" s="126" t="s">
        <v>75</v>
      </c>
      <c r="D1485" s="127">
        <v>1.5469999999999999</v>
      </c>
      <c r="E1485" s="128">
        <v>567</v>
      </c>
      <c r="F1485" s="128">
        <v>173</v>
      </c>
      <c r="G1485" s="126" t="s">
        <v>19307</v>
      </c>
      <c r="H1485" s="126" t="s">
        <v>21125</v>
      </c>
      <c r="I1485" s="126" t="s">
        <v>27830</v>
      </c>
      <c r="J1485" s="126" t="s">
        <v>26241</v>
      </c>
      <c r="K1485" s="9">
        <f>_xlfn.IFNA(VLOOKUP(Table5[[#This Row],[Section]],SubSill_Tier,2,FALSE),0)</f>
        <v>0</v>
      </c>
      <c r="L1485" s="9" t="str">
        <f t="shared" si="32"/>
        <v/>
      </c>
      <c r="M1485" s="205" t="str" cm="1">
        <f t="array" ref="M1485">_xlfn.IFS(NOT(ISERROR(VLOOKUP(Table5[[#This Row],[Section]],TB_notTB,1,FALSE))),"No",LEFT(Table5[[#This Row],[Section]],3)="ETB","PLS",LEFT(Table5[[#This Row],[Section]],1)="7","PDB",NOT(ISBLANK(Table5[[#This Row],[Section]])),"No")</f>
        <v>No</v>
      </c>
    </row>
    <row r="1486" spans="1:13" x14ac:dyDescent="0.25">
      <c r="A1486" s="126" t="s">
        <v>501</v>
      </c>
      <c r="B1486" s="126" t="s">
        <v>26778</v>
      </c>
      <c r="C1486" s="126" t="s">
        <v>75</v>
      </c>
      <c r="D1486" s="127">
        <v>1.5449999999999999</v>
      </c>
      <c r="E1486" s="128">
        <v>548</v>
      </c>
      <c r="F1486" s="128">
        <v>179</v>
      </c>
      <c r="G1486" s="126" t="s">
        <v>19307</v>
      </c>
      <c r="H1486" s="126" t="s">
        <v>21125</v>
      </c>
      <c r="I1486" s="126" t="s">
        <v>27830</v>
      </c>
      <c r="J1486" s="126" t="s">
        <v>26241</v>
      </c>
      <c r="K1486" s="9">
        <f>_xlfn.IFNA(VLOOKUP(Table5[[#This Row],[Section]],SubSill_Tier,2,FALSE),0)</f>
        <v>0</v>
      </c>
      <c r="L1486" s="9" t="str">
        <f t="shared" si="32"/>
        <v/>
      </c>
      <c r="M1486" s="205" t="str" cm="1">
        <f t="array" ref="M1486">_xlfn.IFS(NOT(ISERROR(VLOOKUP(Table5[[#This Row],[Section]],TB_notTB,1,FALSE))),"No",LEFT(Table5[[#This Row],[Section]],3)="ETB","PLS",LEFT(Table5[[#This Row],[Section]],1)="7","PDB",NOT(ISBLANK(Table5[[#This Row],[Section]])),"No")</f>
        <v>No</v>
      </c>
    </row>
    <row r="1487" spans="1:13" x14ac:dyDescent="0.25">
      <c r="A1487" s="126" t="s">
        <v>6244</v>
      </c>
      <c r="B1487" s="126" t="s">
        <v>6245</v>
      </c>
      <c r="C1487" s="126" t="s">
        <v>75</v>
      </c>
      <c r="D1487" s="127">
        <v>0.27200000000000002</v>
      </c>
      <c r="E1487" s="128">
        <v>129</v>
      </c>
      <c r="F1487" s="128">
        <v>100</v>
      </c>
      <c r="G1487" s="126" t="s">
        <v>13724</v>
      </c>
      <c r="H1487" s="126" t="s">
        <v>21063</v>
      </c>
      <c r="I1487" s="126" t="s">
        <v>21064</v>
      </c>
      <c r="J1487" s="126" t="s">
        <v>26233</v>
      </c>
      <c r="K1487" s="9">
        <f>_xlfn.IFNA(VLOOKUP(Table5[[#This Row],[Section]],SubSill_Tier,2,FALSE),0)</f>
        <v>0</v>
      </c>
      <c r="L1487" s="9" t="str">
        <f t="shared" si="32"/>
        <v>Wall</v>
      </c>
      <c r="M1487" s="205" t="str" cm="1">
        <f t="array" ref="M1487">_xlfn.IFS(NOT(ISERROR(VLOOKUP(Table5[[#This Row],[Section]],TB_notTB,1,FALSE))),"No",LEFT(Table5[[#This Row],[Section]],3)="ETB","PLS",LEFT(Table5[[#This Row],[Section]],1)="7","PDB",NOT(ISBLANK(Table5[[#This Row],[Section]])),"No")</f>
        <v>No</v>
      </c>
    </row>
    <row r="1488" spans="1:13" x14ac:dyDescent="0.25">
      <c r="A1488" s="126" t="s">
        <v>14815</v>
      </c>
      <c r="B1488" s="126" t="s">
        <v>14816</v>
      </c>
      <c r="C1488" s="126" t="s">
        <v>75</v>
      </c>
      <c r="D1488" s="127">
        <v>0.72099999999999997</v>
      </c>
      <c r="E1488" s="128">
        <v>384</v>
      </c>
      <c r="F1488" s="128">
        <v>235</v>
      </c>
      <c r="G1488" s="126" t="s">
        <v>14742</v>
      </c>
      <c r="H1488" s="126" t="s">
        <v>20171</v>
      </c>
      <c r="I1488" s="126" t="s">
        <v>21088</v>
      </c>
      <c r="J1488" s="126" t="s">
        <v>26255</v>
      </c>
      <c r="K1488" s="9">
        <f>_xlfn.IFNA(VLOOKUP(Table5[[#This Row],[Section]],SubSill_Tier,2,FALSE),0)</f>
        <v>0</v>
      </c>
      <c r="L1488" s="9" t="str">
        <f t="shared" si="32"/>
        <v/>
      </c>
      <c r="M1488" s="205" t="str" cm="1">
        <f t="array" ref="M1488">_xlfn.IFS(NOT(ISERROR(VLOOKUP(Table5[[#This Row],[Section]],TB_notTB,1,FALSE))),"No",LEFT(Table5[[#This Row],[Section]],3)="ETB","PLS",LEFT(Table5[[#This Row],[Section]],1)="7","PDB",NOT(ISBLANK(Table5[[#This Row],[Section]])),"No")</f>
        <v>No</v>
      </c>
    </row>
    <row r="1489" spans="1:13" x14ac:dyDescent="0.25">
      <c r="A1489" s="126" t="s">
        <v>14817</v>
      </c>
      <c r="B1489" s="126" t="s">
        <v>14818</v>
      </c>
      <c r="C1489" s="126" t="s">
        <v>75</v>
      </c>
      <c r="D1489" s="127">
        <v>0.27300000000000002</v>
      </c>
      <c r="E1489" s="128">
        <v>121</v>
      </c>
      <c r="F1489" s="128">
        <v>100</v>
      </c>
      <c r="G1489" s="126" t="s">
        <v>14742</v>
      </c>
      <c r="H1489" s="126" t="s">
        <v>20171</v>
      </c>
      <c r="I1489" s="126" t="s">
        <v>21088</v>
      </c>
      <c r="J1489" s="126" t="s">
        <v>26255</v>
      </c>
      <c r="K1489" s="9">
        <f>_xlfn.IFNA(VLOOKUP(Table5[[#This Row],[Section]],SubSill_Tier,2,FALSE),0)</f>
        <v>0</v>
      </c>
      <c r="L1489" s="9" t="str">
        <f t="shared" si="32"/>
        <v/>
      </c>
      <c r="M1489" s="205" t="str" cm="1">
        <f t="array" ref="M1489">_xlfn.IFS(NOT(ISERROR(VLOOKUP(Table5[[#This Row],[Section]],TB_notTB,1,FALSE))),"No",LEFT(Table5[[#This Row],[Section]],3)="ETB","PLS",LEFT(Table5[[#This Row],[Section]],1)="7","PDB",NOT(ISBLANK(Table5[[#This Row],[Section]])),"No")</f>
        <v>No</v>
      </c>
    </row>
    <row r="1490" spans="1:13" x14ac:dyDescent="0.25">
      <c r="A1490" s="126" t="s">
        <v>6246</v>
      </c>
      <c r="B1490" s="126" t="s">
        <v>3598</v>
      </c>
      <c r="C1490" s="126" t="s">
        <v>98</v>
      </c>
      <c r="D1490" s="127">
        <v>1.67</v>
      </c>
      <c r="E1490" s="128">
        <v>223</v>
      </c>
      <c r="F1490" s="128">
        <v>223</v>
      </c>
      <c r="G1490" s="126" t="s">
        <v>13724</v>
      </c>
      <c r="H1490" s="126" t="s">
        <v>20186</v>
      </c>
      <c r="I1490" s="126" t="s">
        <v>22099</v>
      </c>
      <c r="J1490" s="126" t="s">
        <v>26234</v>
      </c>
      <c r="K1490" s="9">
        <f>_xlfn.IFNA(VLOOKUP(Table5[[#This Row],[Section]],SubSill_Tier,2,FALSE),0)</f>
        <v>0</v>
      </c>
      <c r="L1490" s="9" t="str">
        <f t="shared" si="32"/>
        <v/>
      </c>
      <c r="M1490" s="205" t="str" cm="1">
        <f t="array" ref="M1490">_xlfn.IFS(NOT(ISERROR(VLOOKUP(Table5[[#This Row],[Section]],TB_notTB,1,FALSE))),"No",LEFT(Table5[[#This Row],[Section]],3)="ETB","PLS",LEFT(Table5[[#This Row],[Section]],1)="7","PDB",NOT(ISBLANK(Table5[[#This Row],[Section]])),"No")</f>
        <v>No</v>
      </c>
    </row>
    <row r="1491" spans="1:13" x14ac:dyDescent="0.25">
      <c r="A1491" s="126" t="s">
        <v>502</v>
      </c>
      <c r="B1491" s="126" t="s">
        <v>17222</v>
      </c>
      <c r="C1491" s="126" t="s">
        <v>98</v>
      </c>
      <c r="D1491" s="127">
        <v>0.72899999999999998</v>
      </c>
      <c r="E1491" s="128">
        <v>268</v>
      </c>
      <c r="F1491" s="128">
        <v>268</v>
      </c>
      <c r="G1491" s="126" t="s">
        <v>13743</v>
      </c>
      <c r="H1491" s="126" t="s">
        <v>20159</v>
      </c>
      <c r="I1491" s="126" t="s">
        <v>20160</v>
      </c>
      <c r="J1491" s="126" t="s">
        <v>26241</v>
      </c>
      <c r="K1491" s="9">
        <f>_xlfn.IFNA(VLOOKUP(Table5[[#This Row],[Section]],SubSill_Tier,2,FALSE),0)</f>
        <v>0</v>
      </c>
      <c r="L1491" s="9" t="str">
        <f t="shared" si="32"/>
        <v/>
      </c>
      <c r="M1491" s="205" t="str" cm="1">
        <f t="array" ref="M1491">_xlfn.IFS(NOT(ISERROR(VLOOKUP(Table5[[#This Row],[Section]],TB_notTB,1,FALSE))),"No",LEFT(Table5[[#This Row],[Section]],3)="ETB","PLS",LEFT(Table5[[#This Row],[Section]],1)="7","PDB",NOT(ISBLANK(Table5[[#This Row],[Section]])),"No")</f>
        <v>No</v>
      </c>
    </row>
    <row r="1492" spans="1:13" x14ac:dyDescent="0.25">
      <c r="A1492" s="126" t="s">
        <v>6247</v>
      </c>
      <c r="B1492" s="126" t="s">
        <v>17222</v>
      </c>
      <c r="C1492" s="126" t="s">
        <v>98</v>
      </c>
      <c r="D1492" s="127">
        <v>0.85299999999999998</v>
      </c>
      <c r="E1492" s="128">
        <v>165</v>
      </c>
      <c r="F1492" s="128">
        <v>165</v>
      </c>
      <c r="G1492" s="126" t="s">
        <v>13750</v>
      </c>
      <c r="H1492" s="126" t="s">
        <v>20121</v>
      </c>
      <c r="I1492" s="126" t="s">
        <v>20122</v>
      </c>
      <c r="J1492" s="126" t="s">
        <v>26234</v>
      </c>
      <c r="K1492" s="9">
        <f>_xlfn.IFNA(VLOOKUP(Table5[[#This Row],[Section]],SubSill_Tier,2,FALSE),0)</f>
        <v>0</v>
      </c>
      <c r="L1492" s="9" t="str">
        <f t="shared" si="32"/>
        <v/>
      </c>
      <c r="M1492" s="205" t="str" cm="1">
        <f t="array" ref="M1492">_xlfn.IFS(NOT(ISERROR(VLOOKUP(Table5[[#This Row],[Section]],TB_notTB,1,FALSE))),"No",LEFT(Table5[[#This Row],[Section]],3)="ETB","PLS",LEFT(Table5[[#This Row],[Section]],1)="7","PDB",NOT(ISBLANK(Table5[[#This Row],[Section]])),"No")</f>
        <v>No</v>
      </c>
    </row>
    <row r="1493" spans="1:13" x14ac:dyDescent="0.25">
      <c r="A1493" s="126" t="s">
        <v>503</v>
      </c>
      <c r="B1493" s="126" t="s">
        <v>17222</v>
      </c>
      <c r="C1493" s="126" t="s">
        <v>98</v>
      </c>
      <c r="D1493" s="127">
        <v>2.4140000000000001</v>
      </c>
      <c r="E1493" s="128">
        <v>568</v>
      </c>
      <c r="F1493" s="128">
        <v>568</v>
      </c>
      <c r="G1493" s="126" t="s">
        <v>13711</v>
      </c>
      <c r="H1493" s="126" t="s">
        <v>20119</v>
      </c>
      <c r="I1493" s="126" t="s">
        <v>21054</v>
      </c>
      <c r="J1493" s="126" t="s">
        <v>26232</v>
      </c>
      <c r="K1493" s="9">
        <f>_xlfn.IFNA(VLOOKUP(Table5[[#This Row],[Section]],SubSill_Tier,2,FALSE),0)</f>
        <v>0</v>
      </c>
      <c r="L1493" s="9" t="str">
        <f t="shared" si="32"/>
        <v/>
      </c>
      <c r="M1493" s="205" t="str" cm="1">
        <f t="array" ref="M1493">_xlfn.IFS(NOT(ISERROR(VLOOKUP(Table5[[#This Row],[Section]],TB_notTB,1,FALSE))),"No",LEFT(Table5[[#This Row],[Section]],3)="ETB","PLS",LEFT(Table5[[#This Row],[Section]],1)="7","PDB",NOT(ISBLANK(Table5[[#This Row],[Section]])),"No")</f>
        <v>No</v>
      </c>
    </row>
    <row r="1494" spans="1:13" x14ac:dyDescent="0.25">
      <c r="A1494" s="126" t="s">
        <v>504</v>
      </c>
      <c r="B1494" s="126" t="s">
        <v>17222</v>
      </c>
      <c r="C1494" s="126" t="s">
        <v>98</v>
      </c>
      <c r="D1494" s="127">
        <v>1.893</v>
      </c>
      <c r="E1494" s="128">
        <v>631</v>
      </c>
      <c r="F1494" s="128">
        <v>631</v>
      </c>
      <c r="G1494" s="126" t="s">
        <v>13711</v>
      </c>
      <c r="H1494" s="126" t="s">
        <v>20119</v>
      </c>
      <c r="I1494" s="126" t="s">
        <v>21054</v>
      </c>
      <c r="J1494" s="126" t="s">
        <v>26232</v>
      </c>
      <c r="K1494" s="9">
        <f>_xlfn.IFNA(VLOOKUP(Table5[[#This Row],[Section]],SubSill_Tier,2,FALSE),0)</f>
        <v>0</v>
      </c>
      <c r="L1494" s="9" t="str">
        <f t="shared" si="32"/>
        <v/>
      </c>
      <c r="M1494" s="205" t="str" cm="1">
        <f t="array" ref="M1494">_xlfn.IFS(NOT(ISERROR(VLOOKUP(Table5[[#This Row],[Section]],TB_notTB,1,FALSE))),"No",LEFT(Table5[[#This Row],[Section]],3)="ETB","PLS",LEFT(Table5[[#This Row],[Section]],1)="7","PDB",NOT(ISBLANK(Table5[[#This Row],[Section]])),"No")</f>
        <v>No</v>
      </c>
    </row>
    <row r="1495" spans="1:13" x14ac:dyDescent="0.25">
      <c r="A1495" s="126" t="s">
        <v>14819</v>
      </c>
      <c r="B1495" s="126" t="s">
        <v>14820</v>
      </c>
      <c r="C1495" s="126" t="s">
        <v>75</v>
      </c>
      <c r="D1495" s="127">
        <v>0.432</v>
      </c>
      <c r="E1495" s="128">
        <v>268</v>
      </c>
      <c r="F1495" s="128">
        <v>268</v>
      </c>
      <c r="G1495" s="126" t="s">
        <v>14821</v>
      </c>
      <c r="H1495" s="126" t="s">
        <v>20211</v>
      </c>
      <c r="I1495" s="126" t="s">
        <v>21127</v>
      </c>
      <c r="J1495" s="126" t="s">
        <v>26269</v>
      </c>
      <c r="K1495" s="9">
        <f>_xlfn.IFNA(VLOOKUP(Table5[[#This Row],[Section]],SubSill_Tier,2,FALSE),0)</f>
        <v>0</v>
      </c>
      <c r="L1495" s="9" t="str">
        <f t="shared" si="32"/>
        <v/>
      </c>
      <c r="M1495" s="205" t="str" cm="1">
        <f t="array" ref="M1495">_xlfn.IFS(NOT(ISERROR(VLOOKUP(Table5[[#This Row],[Section]],TB_notTB,1,FALSE))),"No",LEFT(Table5[[#This Row],[Section]],3)="ETB","PLS",LEFT(Table5[[#This Row],[Section]],1)="7","PDB",NOT(ISBLANK(Table5[[#This Row],[Section]])),"No")</f>
        <v>No</v>
      </c>
    </row>
    <row r="1496" spans="1:13" x14ac:dyDescent="0.25">
      <c r="A1496" s="126" t="s">
        <v>505</v>
      </c>
      <c r="B1496" s="126" t="s">
        <v>17222</v>
      </c>
      <c r="C1496" s="126" t="s">
        <v>75</v>
      </c>
      <c r="D1496" s="127">
        <v>0.49399999999999999</v>
      </c>
      <c r="E1496" s="128">
        <v>100</v>
      </c>
      <c r="F1496" s="128">
        <v>100</v>
      </c>
      <c r="G1496" s="126" t="s">
        <v>13711</v>
      </c>
      <c r="H1496" s="126" t="s">
        <v>20119</v>
      </c>
      <c r="I1496" s="126" t="s">
        <v>21054</v>
      </c>
      <c r="J1496" s="126" t="s">
        <v>26232</v>
      </c>
      <c r="K1496" s="9">
        <f>_xlfn.IFNA(VLOOKUP(Table5[[#This Row],[Section]],SubSill_Tier,2,FALSE),0)</f>
        <v>0</v>
      </c>
      <c r="L1496" s="9" t="str">
        <f t="shared" si="32"/>
        <v/>
      </c>
      <c r="M1496" s="205" t="str" cm="1">
        <f t="array" ref="M1496">_xlfn.IFS(NOT(ISERROR(VLOOKUP(Table5[[#This Row],[Section]],TB_notTB,1,FALSE))),"No",LEFT(Table5[[#This Row],[Section]],3)="ETB","PLS",LEFT(Table5[[#This Row],[Section]],1)="7","PDB",NOT(ISBLANK(Table5[[#This Row],[Section]])),"No")</f>
        <v>No</v>
      </c>
    </row>
    <row r="1497" spans="1:13" x14ac:dyDescent="0.25">
      <c r="A1497" s="126" t="s">
        <v>6248</v>
      </c>
      <c r="B1497" s="126" t="s">
        <v>3598</v>
      </c>
      <c r="C1497" s="126" t="s">
        <v>98</v>
      </c>
      <c r="D1497" s="127">
        <v>2.4329999999999998</v>
      </c>
      <c r="E1497" s="128">
        <v>741</v>
      </c>
      <c r="F1497" s="128">
        <v>741</v>
      </c>
      <c r="G1497" s="126" t="s">
        <v>13724</v>
      </c>
      <c r="H1497" s="126" t="s">
        <v>20186</v>
      </c>
      <c r="I1497" s="126" t="s">
        <v>22099</v>
      </c>
      <c r="J1497" s="126" t="s">
        <v>26234</v>
      </c>
      <c r="K1497" s="9">
        <f>_xlfn.IFNA(VLOOKUP(Table5[[#This Row],[Section]],SubSill_Tier,2,FALSE),0)</f>
        <v>0</v>
      </c>
      <c r="L1497" s="9" t="str">
        <f t="shared" si="32"/>
        <v/>
      </c>
      <c r="M1497" s="205" t="str" cm="1">
        <f t="array" ref="M1497">_xlfn.IFS(NOT(ISERROR(VLOOKUP(Table5[[#This Row],[Section]],TB_notTB,1,FALSE))),"No",LEFT(Table5[[#This Row],[Section]],3)="ETB","PLS",LEFT(Table5[[#This Row],[Section]],1)="7","PDB",NOT(ISBLANK(Table5[[#This Row],[Section]])),"No")</f>
        <v>No</v>
      </c>
    </row>
    <row r="1498" spans="1:13" x14ac:dyDescent="0.25">
      <c r="A1498" s="126" t="s">
        <v>6249</v>
      </c>
      <c r="B1498" s="126" t="s">
        <v>12535</v>
      </c>
      <c r="C1498" s="126" t="s">
        <v>75</v>
      </c>
      <c r="D1498" s="127">
        <v>2.7240000000000002</v>
      </c>
      <c r="E1498" s="128">
        <v>676</v>
      </c>
      <c r="F1498" s="128">
        <v>676</v>
      </c>
      <c r="G1498" s="126" t="s">
        <v>13724</v>
      </c>
      <c r="H1498" s="126" t="s">
        <v>21063</v>
      </c>
      <c r="I1498" s="126" t="s">
        <v>21064</v>
      </c>
      <c r="J1498" s="126" t="s">
        <v>26233</v>
      </c>
      <c r="K1498" s="9">
        <f>_xlfn.IFNA(VLOOKUP(Table5[[#This Row],[Section]],SubSill_Tier,2,FALSE),0)</f>
        <v>0</v>
      </c>
      <c r="L1498" s="9" t="str">
        <f t="shared" si="32"/>
        <v>Wall</v>
      </c>
      <c r="M1498" s="205" t="str" cm="1">
        <f t="array" ref="M1498">_xlfn.IFS(NOT(ISERROR(VLOOKUP(Table5[[#This Row],[Section]],TB_notTB,1,FALSE))),"No",LEFT(Table5[[#This Row],[Section]],3)="ETB","PLS",LEFT(Table5[[#This Row],[Section]],1)="7","PDB",NOT(ISBLANK(Table5[[#This Row],[Section]])),"No")</f>
        <v>No</v>
      </c>
    </row>
    <row r="1499" spans="1:13" x14ac:dyDescent="0.25">
      <c r="A1499" s="126" t="s">
        <v>506</v>
      </c>
      <c r="B1499" s="126" t="s">
        <v>17222</v>
      </c>
      <c r="C1499" s="126" t="s">
        <v>98</v>
      </c>
      <c r="D1499" s="127">
        <v>0.45400000000000001</v>
      </c>
      <c r="E1499" s="128">
        <v>193</v>
      </c>
      <c r="F1499" s="128">
        <v>193</v>
      </c>
      <c r="G1499" s="126" t="s">
        <v>13736</v>
      </c>
      <c r="H1499" s="126" t="s">
        <v>20148</v>
      </c>
      <c r="I1499" s="126" t="s">
        <v>21073</v>
      </c>
      <c r="J1499" s="126" t="s">
        <v>26232</v>
      </c>
      <c r="K1499" s="9">
        <f>_xlfn.IFNA(VLOOKUP(Table5[[#This Row],[Section]],SubSill_Tier,2,FALSE),0)</f>
        <v>0</v>
      </c>
      <c r="L1499" s="9" t="str">
        <f t="shared" si="32"/>
        <v/>
      </c>
      <c r="M1499" s="205" t="str" cm="1">
        <f t="array" ref="M1499">_xlfn.IFS(NOT(ISERROR(VLOOKUP(Table5[[#This Row],[Section]],TB_notTB,1,FALSE))),"No",LEFT(Table5[[#This Row],[Section]],3)="ETB","PLS",LEFT(Table5[[#This Row],[Section]],1)="7","PDB",NOT(ISBLANK(Table5[[#This Row],[Section]])),"No")</f>
        <v>No</v>
      </c>
    </row>
    <row r="1500" spans="1:13" x14ac:dyDescent="0.25">
      <c r="A1500" s="126" t="s">
        <v>507</v>
      </c>
      <c r="B1500" s="126" t="s">
        <v>17222</v>
      </c>
      <c r="C1500" s="126" t="s">
        <v>98</v>
      </c>
      <c r="D1500" s="127">
        <v>0.98</v>
      </c>
      <c r="E1500" s="128">
        <v>414</v>
      </c>
      <c r="F1500" s="128">
        <v>414</v>
      </c>
      <c r="G1500" s="126" t="s">
        <v>13736</v>
      </c>
      <c r="H1500" s="126" t="s">
        <v>20148</v>
      </c>
      <c r="I1500" s="126" t="s">
        <v>21073</v>
      </c>
      <c r="J1500" s="126" t="s">
        <v>26232</v>
      </c>
      <c r="K1500" s="9">
        <f>_xlfn.IFNA(VLOOKUP(Table5[[#This Row],[Section]],SubSill_Tier,2,FALSE),0)</f>
        <v>0</v>
      </c>
      <c r="L1500" s="9" t="str">
        <f t="shared" si="32"/>
        <v/>
      </c>
      <c r="M1500" s="205" t="str" cm="1">
        <f t="array" ref="M1500">_xlfn.IFS(NOT(ISERROR(VLOOKUP(Table5[[#This Row],[Section]],TB_notTB,1,FALSE))),"No",LEFT(Table5[[#This Row],[Section]],3)="ETB","PLS",LEFT(Table5[[#This Row],[Section]],1)="7","PDB",NOT(ISBLANK(Table5[[#This Row],[Section]])),"No")</f>
        <v>No</v>
      </c>
    </row>
    <row r="1501" spans="1:13" x14ac:dyDescent="0.25">
      <c r="A1501" s="126" t="s">
        <v>508</v>
      </c>
      <c r="B1501" s="126" t="s">
        <v>17222</v>
      </c>
      <c r="C1501" s="126" t="s">
        <v>98</v>
      </c>
      <c r="D1501" s="127">
        <v>0.82599999999999996</v>
      </c>
      <c r="E1501" s="128">
        <v>382</v>
      </c>
      <c r="F1501" s="128">
        <v>140</v>
      </c>
      <c r="G1501" s="126" t="s">
        <v>13736</v>
      </c>
      <c r="H1501" s="126" t="s">
        <v>20148</v>
      </c>
      <c r="I1501" s="126" t="s">
        <v>21073</v>
      </c>
      <c r="J1501" s="126" t="s">
        <v>26232</v>
      </c>
      <c r="K1501" s="9">
        <f>_xlfn.IFNA(VLOOKUP(Table5[[#This Row],[Section]],SubSill_Tier,2,FALSE),0)</f>
        <v>0</v>
      </c>
      <c r="L1501" s="9" t="str">
        <f t="shared" si="32"/>
        <v/>
      </c>
      <c r="M1501" s="205" t="str" cm="1">
        <f t="array" ref="M1501">_xlfn.IFS(NOT(ISERROR(VLOOKUP(Table5[[#This Row],[Section]],TB_notTB,1,FALSE))),"No",LEFT(Table5[[#This Row],[Section]],3)="ETB","PLS",LEFT(Table5[[#This Row],[Section]],1)="7","PDB",NOT(ISBLANK(Table5[[#This Row],[Section]])),"No")</f>
        <v>No</v>
      </c>
    </row>
    <row r="1502" spans="1:13" x14ac:dyDescent="0.25">
      <c r="A1502" s="126" t="s">
        <v>509</v>
      </c>
      <c r="B1502" s="126" t="s">
        <v>17222</v>
      </c>
      <c r="C1502" s="126" t="s">
        <v>98</v>
      </c>
      <c r="D1502" s="127">
        <v>1.0640000000000001</v>
      </c>
      <c r="E1502" s="128">
        <v>493</v>
      </c>
      <c r="F1502" s="128">
        <v>493</v>
      </c>
      <c r="G1502" s="126" t="s">
        <v>13736</v>
      </c>
      <c r="H1502" s="126" t="s">
        <v>20148</v>
      </c>
      <c r="I1502" s="126" t="s">
        <v>21073</v>
      </c>
      <c r="J1502" s="126" t="s">
        <v>26232</v>
      </c>
      <c r="K1502" s="9">
        <f>_xlfn.IFNA(VLOOKUP(Table5[[#This Row],[Section]],SubSill_Tier,2,FALSE),0)</f>
        <v>0</v>
      </c>
      <c r="L1502" s="9" t="str">
        <f t="shared" si="32"/>
        <v/>
      </c>
      <c r="M1502" s="205" t="str" cm="1">
        <f t="array" ref="M1502">_xlfn.IFS(NOT(ISERROR(VLOOKUP(Table5[[#This Row],[Section]],TB_notTB,1,FALSE))),"No",LEFT(Table5[[#This Row],[Section]],3)="ETB","PLS",LEFT(Table5[[#This Row],[Section]],1)="7","PDB",NOT(ISBLANK(Table5[[#This Row],[Section]])),"No")</f>
        <v>No</v>
      </c>
    </row>
    <row r="1503" spans="1:13" x14ac:dyDescent="0.25">
      <c r="A1503" s="126" t="s">
        <v>510</v>
      </c>
      <c r="B1503" s="126" t="s">
        <v>17222</v>
      </c>
      <c r="C1503" s="126" t="s">
        <v>98</v>
      </c>
      <c r="D1503" s="127">
        <v>0.52900000000000003</v>
      </c>
      <c r="E1503" s="128">
        <v>251</v>
      </c>
      <c r="F1503" s="128">
        <v>251</v>
      </c>
      <c r="G1503" s="126" t="s">
        <v>13736</v>
      </c>
      <c r="H1503" s="126" t="s">
        <v>20148</v>
      </c>
      <c r="I1503" s="126" t="s">
        <v>21073</v>
      </c>
      <c r="J1503" s="126" t="s">
        <v>26232</v>
      </c>
      <c r="K1503" s="9">
        <f>_xlfn.IFNA(VLOOKUP(Table5[[#This Row],[Section]],SubSill_Tier,2,FALSE),0)</f>
        <v>0</v>
      </c>
      <c r="L1503" s="9" t="str">
        <f t="shared" si="32"/>
        <v/>
      </c>
      <c r="M1503" s="205" t="str" cm="1">
        <f t="array" ref="M1503">_xlfn.IFS(NOT(ISERROR(VLOOKUP(Table5[[#This Row],[Section]],TB_notTB,1,FALSE))),"No",LEFT(Table5[[#This Row],[Section]],3)="ETB","PLS",LEFT(Table5[[#This Row],[Section]],1)="7","PDB",NOT(ISBLANK(Table5[[#This Row],[Section]])),"No")</f>
        <v>No</v>
      </c>
    </row>
    <row r="1504" spans="1:13" x14ac:dyDescent="0.25">
      <c r="A1504" s="126" t="s">
        <v>6250</v>
      </c>
      <c r="B1504" s="126" t="s">
        <v>17222</v>
      </c>
      <c r="C1504" s="126" t="s">
        <v>98</v>
      </c>
      <c r="D1504" s="127">
        <v>0.308</v>
      </c>
      <c r="E1504" s="128">
        <v>100</v>
      </c>
      <c r="F1504" s="128">
        <v>100</v>
      </c>
      <c r="G1504" s="126" t="s">
        <v>13716</v>
      </c>
      <c r="H1504" s="126" t="s">
        <v>20121</v>
      </c>
      <c r="I1504" s="126" t="s">
        <v>20122</v>
      </c>
      <c r="J1504" s="126" t="s">
        <v>26234</v>
      </c>
      <c r="K1504" s="9">
        <f>_xlfn.IFNA(VLOOKUP(Table5[[#This Row],[Section]],SubSill_Tier,2,FALSE),0)</f>
        <v>0</v>
      </c>
      <c r="L1504" s="9" t="str">
        <f t="shared" si="32"/>
        <v/>
      </c>
      <c r="M1504" s="205" t="str" cm="1">
        <f t="array" ref="M1504">_xlfn.IFS(NOT(ISERROR(VLOOKUP(Table5[[#This Row],[Section]],TB_notTB,1,FALSE))),"No",LEFT(Table5[[#This Row],[Section]],3)="ETB","PLS",LEFT(Table5[[#This Row],[Section]],1)="7","PDB",NOT(ISBLANK(Table5[[#This Row],[Section]])),"No")</f>
        <v>No</v>
      </c>
    </row>
    <row r="1505" spans="1:13" x14ac:dyDescent="0.25">
      <c r="A1505" s="126" t="s">
        <v>511</v>
      </c>
      <c r="B1505" s="126" t="s">
        <v>512</v>
      </c>
      <c r="C1505" s="126" t="s">
        <v>75</v>
      </c>
      <c r="D1505" s="127">
        <v>1.3180000000000001</v>
      </c>
      <c r="E1505" s="128">
        <v>490</v>
      </c>
      <c r="F1505" s="128">
        <v>490</v>
      </c>
      <c r="G1505" s="126" t="s">
        <v>13743</v>
      </c>
      <c r="H1505" s="126" t="s">
        <v>20159</v>
      </c>
      <c r="I1505" s="126" t="s">
        <v>20160</v>
      </c>
      <c r="J1505" s="126" t="s">
        <v>26241</v>
      </c>
      <c r="K1505" s="9">
        <f>_xlfn.IFNA(VLOOKUP(Table5[[#This Row],[Section]],SubSill_Tier,2,FALSE),0)</f>
        <v>0</v>
      </c>
      <c r="L1505" s="9" t="str">
        <f t="shared" si="32"/>
        <v/>
      </c>
      <c r="M1505" s="205" t="str" cm="1">
        <f t="array" ref="M1505">_xlfn.IFS(NOT(ISERROR(VLOOKUP(Table5[[#This Row],[Section]],TB_notTB,1,FALSE))),"No",LEFT(Table5[[#This Row],[Section]],3)="ETB","PLS",LEFT(Table5[[#This Row],[Section]],1)="7","PDB",NOT(ISBLANK(Table5[[#This Row],[Section]])),"No")</f>
        <v>No</v>
      </c>
    </row>
    <row r="1506" spans="1:13" x14ac:dyDescent="0.25">
      <c r="A1506" s="126" t="s">
        <v>513</v>
      </c>
      <c r="B1506" s="126" t="s">
        <v>514</v>
      </c>
      <c r="C1506" s="126" t="s">
        <v>75</v>
      </c>
      <c r="D1506" s="127">
        <v>1.841</v>
      </c>
      <c r="E1506" s="128">
        <v>666</v>
      </c>
      <c r="F1506" s="128">
        <v>262</v>
      </c>
      <c r="G1506" s="126" t="s">
        <v>19307</v>
      </c>
      <c r="H1506" s="126" t="s">
        <v>21125</v>
      </c>
      <c r="I1506" s="126" t="s">
        <v>27830</v>
      </c>
      <c r="J1506" s="126" t="s">
        <v>26241</v>
      </c>
      <c r="K1506" s="9">
        <f>_xlfn.IFNA(VLOOKUP(Table5[[#This Row],[Section]],SubSill_Tier,2,FALSE),0)</f>
        <v>0</v>
      </c>
      <c r="L1506" s="9" t="str">
        <f t="shared" si="32"/>
        <v/>
      </c>
      <c r="M1506" s="205" t="str" cm="1">
        <f t="array" ref="M1506">_xlfn.IFS(NOT(ISERROR(VLOOKUP(Table5[[#This Row],[Section]],TB_notTB,1,FALSE))),"No",LEFT(Table5[[#This Row],[Section]],3)="ETB","PLS",LEFT(Table5[[#This Row],[Section]],1)="7","PDB",NOT(ISBLANK(Table5[[#This Row],[Section]])),"No")</f>
        <v>No</v>
      </c>
    </row>
    <row r="1507" spans="1:13" x14ac:dyDescent="0.25">
      <c r="A1507" s="126" t="s">
        <v>515</v>
      </c>
      <c r="B1507" s="126" t="s">
        <v>516</v>
      </c>
      <c r="C1507" s="126" t="s">
        <v>75</v>
      </c>
      <c r="D1507" s="127">
        <v>2.0409999999999999</v>
      </c>
      <c r="E1507" s="128">
        <v>747</v>
      </c>
      <c r="F1507" s="128">
        <v>747</v>
      </c>
      <c r="G1507" s="126" t="s">
        <v>13743</v>
      </c>
      <c r="H1507" s="126" t="s">
        <v>20159</v>
      </c>
      <c r="I1507" s="126" t="s">
        <v>20160</v>
      </c>
      <c r="J1507" s="126" t="s">
        <v>26241</v>
      </c>
      <c r="K1507" s="9">
        <f>_xlfn.IFNA(VLOOKUP(Table5[[#This Row],[Section]],SubSill_Tier,2,FALSE),0)</f>
        <v>0</v>
      </c>
      <c r="L1507" s="9" t="str">
        <f t="shared" si="32"/>
        <v/>
      </c>
      <c r="M1507" s="205" t="str" cm="1">
        <f t="array" ref="M1507">_xlfn.IFS(NOT(ISERROR(VLOOKUP(Table5[[#This Row],[Section]],TB_notTB,1,FALSE))),"No",LEFT(Table5[[#This Row],[Section]],3)="ETB","PLS",LEFT(Table5[[#This Row],[Section]],1)="7","PDB",NOT(ISBLANK(Table5[[#This Row],[Section]])),"No")</f>
        <v>No</v>
      </c>
    </row>
    <row r="1508" spans="1:13" x14ac:dyDescent="0.25">
      <c r="A1508" s="126" t="s">
        <v>517</v>
      </c>
      <c r="B1508" s="126" t="s">
        <v>518</v>
      </c>
      <c r="C1508" s="126" t="s">
        <v>75</v>
      </c>
      <c r="D1508" s="127">
        <v>1.968</v>
      </c>
      <c r="E1508" s="128">
        <v>649</v>
      </c>
      <c r="F1508" s="128">
        <v>130</v>
      </c>
      <c r="G1508" s="126" t="s">
        <v>13743</v>
      </c>
      <c r="H1508" s="126" t="s">
        <v>20159</v>
      </c>
      <c r="I1508" s="126" t="s">
        <v>20160</v>
      </c>
      <c r="J1508" s="126" t="s">
        <v>26241</v>
      </c>
      <c r="K1508" s="9">
        <f>_xlfn.IFNA(VLOOKUP(Table5[[#This Row],[Section]],SubSill_Tier,2,FALSE),0)</f>
        <v>1</v>
      </c>
      <c r="L1508" s="9" t="str">
        <f t="shared" si="32"/>
        <v/>
      </c>
      <c r="M1508" s="205" t="str" cm="1">
        <f t="array" ref="M1508">_xlfn.IFS(NOT(ISERROR(VLOOKUP(Table5[[#This Row],[Section]],TB_notTB,1,FALSE))),"No",LEFT(Table5[[#This Row],[Section]],3)="ETB","PLS",LEFT(Table5[[#This Row],[Section]],1)="7","PDB",NOT(ISBLANK(Table5[[#This Row],[Section]])),"No")</f>
        <v>No</v>
      </c>
    </row>
    <row r="1509" spans="1:13" x14ac:dyDescent="0.25">
      <c r="A1509" s="126" t="s">
        <v>519</v>
      </c>
      <c r="B1509" s="126" t="s">
        <v>17222</v>
      </c>
      <c r="C1509" s="126" t="s">
        <v>98</v>
      </c>
      <c r="D1509" s="127">
        <v>1.069</v>
      </c>
      <c r="E1509" s="128">
        <v>301</v>
      </c>
      <c r="F1509" s="128">
        <v>301</v>
      </c>
      <c r="G1509" s="126" t="s">
        <v>13711</v>
      </c>
      <c r="H1509" s="126" t="s">
        <v>20119</v>
      </c>
      <c r="I1509" s="126" t="s">
        <v>21054</v>
      </c>
      <c r="J1509" s="126" t="s">
        <v>26232</v>
      </c>
      <c r="K1509" s="9">
        <f>_xlfn.IFNA(VLOOKUP(Table5[[#This Row],[Section]],SubSill_Tier,2,FALSE),0)</f>
        <v>0</v>
      </c>
      <c r="L1509" s="9" t="str">
        <f t="shared" si="32"/>
        <v/>
      </c>
      <c r="M1509" s="205" t="str" cm="1">
        <f t="array" ref="M1509">_xlfn.IFS(NOT(ISERROR(VLOOKUP(Table5[[#This Row],[Section]],TB_notTB,1,FALSE))),"No",LEFT(Table5[[#This Row],[Section]],3)="ETB","PLS",LEFT(Table5[[#This Row],[Section]],1)="7","PDB",NOT(ISBLANK(Table5[[#This Row],[Section]])),"No")</f>
        <v>No</v>
      </c>
    </row>
    <row r="1510" spans="1:13" x14ac:dyDescent="0.25">
      <c r="A1510" s="126" t="s">
        <v>520</v>
      </c>
      <c r="B1510" s="126" t="s">
        <v>17222</v>
      </c>
      <c r="C1510" s="126" t="s">
        <v>98</v>
      </c>
      <c r="D1510" s="127">
        <v>0.61699999999999999</v>
      </c>
      <c r="E1510" s="128">
        <v>284</v>
      </c>
      <c r="F1510" s="128">
        <v>284</v>
      </c>
      <c r="G1510" s="126" t="s">
        <v>13711</v>
      </c>
      <c r="H1510" s="126" t="s">
        <v>20119</v>
      </c>
      <c r="I1510" s="126" t="s">
        <v>21054</v>
      </c>
      <c r="J1510" s="126" t="s">
        <v>26232</v>
      </c>
      <c r="K1510" s="9">
        <f>_xlfn.IFNA(VLOOKUP(Table5[[#This Row],[Section]],SubSill_Tier,2,FALSE),0)</f>
        <v>0</v>
      </c>
      <c r="L1510" s="9" t="str">
        <f t="shared" si="32"/>
        <v/>
      </c>
      <c r="M1510" s="205" t="str" cm="1">
        <f t="array" ref="M1510">_xlfn.IFS(NOT(ISERROR(VLOOKUP(Table5[[#This Row],[Section]],TB_notTB,1,FALSE))),"No",LEFT(Table5[[#This Row],[Section]],3)="ETB","PLS",LEFT(Table5[[#This Row],[Section]],1)="7","PDB",NOT(ISBLANK(Table5[[#This Row],[Section]])),"No")</f>
        <v>No</v>
      </c>
    </row>
    <row r="1511" spans="1:13" x14ac:dyDescent="0.25">
      <c r="A1511" s="126" t="s">
        <v>521</v>
      </c>
      <c r="B1511" s="126" t="s">
        <v>17222</v>
      </c>
      <c r="C1511" s="126" t="s">
        <v>98</v>
      </c>
      <c r="D1511" s="127">
        <v>1.1639999999999999</v>
      </c>
      <c r="E1511" s="128">
        <v>386</v>
      </c>
      <c r="F1511" s="128">
        <v>386</v>
      </c>
      <c r="G1511" s="126" t="s">
        <v>13736</v>
      </c>
      <c r="H1511" s="126" t="s">
        <v>20148</v>
      </c>
      <c r="I1511" s="126" t="s">
        <v>21073</v>
      </c>
      <c r="J1511" s="126" t="s">
        <v>26232</v>
      </c>
      <c r="K1511" s="9">
        <f>_xlfn.IFNA(VLOOKUP(Table5[[#This Row],[Section]],SubSill_Tier,2,FALSE),0)</f>
        <v>0</v>
      </c>
      <c r="L1511" s="9" t="str">
        <f t="shared" si="32"/>
        <v/>
      </c>
      <c r="M1511" s="205" t="str" cm="1">
        <f t="array" ref="M1511">_xlfn.IFS(NOT(ISERROR(VLOOKUP(Table5[[#This Row],[Section]],TB_notTB,1,FALSE))),"No",LEFT(Table5[[#This Row],[Section]],3)="ETB","PLS",LEFT(Table5[[#This Row],[Section]],1)="7","PDB",NOT(ISBLANK(Table5[[#This Row],[Section]])),"No")</f>
        <v>No</v>
      </c>
    </row>
    <row r="1512" spans="1:13" x14ac:dyDescent="0.25">
      <c r="A1512" s="126" t="s">
        <v>522</v>
      </c>
      <c r="B1512" s="126" t="s">
        <v>12402</v>
      </c>
      <c r="C1512" s="126" t="s">
        <v>75</v>
      </c>
      <c r="D1512" s="127">
        <v>1.2370000000000001</v>
      </c>
      <c r="E1512" s="128">
        <v>454</v>
      </c>
      <c r="F1512" s="128">
        <v>454</v>
      </c>
      <c r="G1512" s="126" t="s">
        <v>13735</v>
      </c>
      <c r="H1512" s="126" t="s">
        <v>21071</v>
      </c>
      <c r="I1512" s="126" t="s">
        <v>21072</v>
      </c>
      <c r="J1512" s="126" t="s">
        <v>26362</v>
      </c>
      <c r="K1512" s="9">
        <f>_xlfn.IFNA(VLOOKUP(Table5[[#This Row],[Section]],SubSill_Tier,2,FALSE),0)</f>
        <v>0</v>
      </c>
      <c r="L1512" s="9" t="str">
        <f t="shared" si="32"/>
        <v/>
      </c>
      <c r="M1512" s="205" t="str" cm="1">
        <f t="array" ref="M1512">_xlfn.IFS(NOT(ISERROR(VLOOKUP(Table5[[#This Row],[Section]],TB_notTB,1,FALSE))),"No",LEFT(Table5[[#This Row],[Section]],3)="ETB","PLS",LEFT(Table5[[#This Row],[Section]],1)="7","PDB",NOT(ISBLANK(Table5[[#This Row],[Section]])),"No")</f>
        <v>No</v>
      </c>
    </row>
    <row r="1513" spans="1:13" x14ac:dyDescent="0.25">
      <c r="A1513" s="126" t="s">
        <v>523</v>
      </c>
      <c r="B1513" s="126" t="s">
        <v>524</v>
      </c>
      <c r="C1513" s="126" t="s">
        <v>98</v>
      </c>
      <c r="D1513" s="127">
        <v>2.6949999999999998</v>
      </c>
      <c r="E1513" s="128">
        <v>578</v>
      </c>
      <c r="F1513" s="128">
        <v>578</v>
      </c>
      <c r="G1513" s="126" t="s">
        <v>13743</v>
      </c>
      <c r="H1513" s="126" t="s">
        <v>20159</v>
      </c>
      <c r="I1513" s="126" t="s">
        <v>20160</v>
      </c>
      <c r="J1513" s="126" t="s">
        <v>26241</v>
      </c>
      <c r="K1513" s="9">
        <f>_xlfn.IFNA(VLOOKUP(Table5[[#This Row],[Section]],SubSill_Tier,2,FALSE),0)</f>
        <v>0</v>
      </c>
      <c r="L1513" s="9" t="str">
        <f t="shared" si="32"/>
        <v/>
      </c>
      <c r="M1513" s="205" t="str" cm="1">
        <f t="array" ref="M1513">_xlfn.IFS(NOT(ISERROR(VLOOKUP(Table5[[#This Row],[Section]],TB_notTB,1,FALSE))),"No",LEFT(Table5[[#This Row],[Section]],3)="ETB","PLS",LEFT(Table5[[#This Row],[Section]],1)="7","PDB",NOT(ISBLANK(Table5[[#This Row],[Section]])),"No")</f>
        <v>No</v>
      </c>
    </row>
    <row r="1514" spans="1:13" x14ac:dyDescent="0.25">
      <c r="A1514" s="126" t="s">
        <v>525</v>
      </c>
      <c r="B1514" s="126" t="s">
        <v>417</v>
      </c>
      <c r="C1514" s="126" t="s">
        <v>98</v>
      </c>
      <c r="D1514" s="127">
        <v>0.91300000000000003</v>
      </c>
      <c r="E1514" s="128">
        <v>361</v>
      </c>
      <c r="F1514" s="128">
        <v>361</v>
      </c>
      <c r="G1514" s="126" t="s">
        <v>13743</v>
      </c>
      <c r="H1514" s="126" t="s">
        <v>20159</v>
      </c>
      <c r="I1514" s="126" t="s">
        <v>20160</v>
      </c>
      <c r="J1514" s="126" t="s">
        <v>26241</v>
      </c>
      <c r="K1514" s="9">
        <f>_xlfn.IFNA(VLOOKUP(Table5[[#This Row],[Section]],SubSill_Tier,2,FALSE),0)</f>
        <v>0</v>
      </c>
      <c r="L1514" s="9" t="str">
        <f t="shared" si="32"/>
        <v/>
      </c>
      <c r="M1514" s="205" t="str" cm="1">
        <f t="array" ref="M1514">_xlfn.IFS(NOT(ISERROR(VLOOKUP(Table5[[#This Row],[Section]],TB_notTB,1,FALSE))),"No",LEFT(Table5[[#This Row],[Section]],3)="ETB","PLS",LEFT(Table5[[#This Row],[Section]],1)="7","PDB",NOT(ISBLANK(Table5[[#This Row],[Section]])),"No")</f>
        <v>No</v>
      </c>
    </row>
    <row r="1515" spans="1:13" x14ac:dyDescent="0.25">
      <c r="A1515" s="126" t="s">
        <v>526</v>
      </c>
      <c r="B1515" s="126" t="s">
        <v>17222</v>
      </c>
      <c r="C1515" s="126" t="s">
        <v>98</v>
      </c>
      <c r="D1515" s="127">
        <v>1.0609999999999999</v>
      </c>
      <c r="E1515" s="128">
        <v>400</v>
      </c>
      <c r="F1515" s="128">
        <v>400</v>
      </c>
      <c r="G1515" s="126" t="s">
        <v>13711</v>
      </c>
      <c r="H1515" s="126" t="s">
        <v>20119</v>
      </c>
      <c r="I1515" s="126" t="s">
        <v>21054</v>
      </c>
      <c r="J1515" s="126" t="s">
        <v>26232</v>
      </c>
      <c r="K1515" s="9">
        <f>_xlfn.IFNA(VLOOKUP(Table5[[#This Row],[Section]],SubSill_Tier,2,FALSE),0)</f>
        <v>0</v>
      </c>
      <c r="L1515" s="9" t="str">
        <f t="shared" si="32"/>
        <v/>
      </c>
      <c r="M1515" s="205" t="str" cm="1">
        <f t="array" ref="M1515">_xlfn.IFS(NOT(ISERROR(VLOOKUP(Table5[[#This Row],[Section]],TB_notTB,1,FALSE))),"No",LEFT(Table5[[#This Row],[Section]],3)="ETB","PLS",LEFT(Table5[[#This Row],[Section]],1)="7","PDB",NOT(ISBLANK(Table5[[#This Row],[Section]])),"No")</f>
        <v>No</v>
      </c>
    </row>
    <row r="1516" spans="1:13" x14ac:dyDescent="0.25">
      <c r="A1516" s="126" t="s">
        <v>527</v>
      </c>
      <c r="B1516" s="126" t="s">
        <v>528</v>
      </c>
      <c r="C1516" s="126" t="s">
        <v>75</v>
      </c>
      <c r="D1516" s="127">
        <v>0.85899999999999999</v>
      </c>
      <c r="E1516" s="128">
        <v>247</v>
      </c>
      <c r="F1516" s="128">
        <v>100</v>
      </c>
      <c r="G1516" s="126" t="s">
        <v>13762</v>
      </c>
      <c r="H1516" s="126" t="s">
        <v>20194</v>
      </c>
      <c r="I1516" s="126" t="s">
        <v>21110</v>
      </c>
      <c r="J1516" s="126" t="s">
        <v>26241</v>
      </c>
      <c r="K1516" s="9">
        <f>_xlfn.IFNA(VLOOKUP(Table5[[#This Row],[Section]],SubSill_Tier,2,FALSE),0)</f>
        <v>0</v>
      </c>
      <c r="L1516" s="9" t="str">
        <f t="shared" si="32"/>
        <v/>
      </c>
      <c r="M1516" s="205" t="str" cm="1">
        <f t="array" ref="M1516">_xlfn.IFS(NOT(ISERROR(VLOOKUP(Table5[[#This Row],[Section]],TB_notTB,1,FALSE))),"No",LEFT(Table5[[#This Row],[Section]],3)="ETB","PLS",LEFT(Table5[[#This Row],[Section]],1)="7","PDB",NOT(ISBLANK(Table5[[#This Row],[Section]])),"No")</f>
        <v>No</v>
      </c>
    </row>
    <row r="1517" spans="1:13" x14ac:dyDescent="0.25">
      <c r="A1517" s="126" t="s">
        <v>529</v>
      </c>
      <c r="B1517" s="126" t="s">
        <v>17222</v>
      </c>
      <c r="C1517" s="126" t="s">
        <v>98</v>
      </c>
      <c r="D1517" s="127">
        <v>0.79900000000000004</v>
      </c>
      <c r="E1517" s="128">
        <v>196</v>
      </c>
      <c r="F1517" s="128">
        <v>196</v>
      </c>
      <c r="G1517" s="126" t="s">
        <v>13711</v>
      </c>
      <c r="H1517" s="126" t="s">
        <v>20119</v>
      </c>
      <c r="I1517" s="126" t="s">
        <v>21054</v>
      </c>
      <c r="J1517" s="126" t="s">
        <v>26232</v>
      </c>
      <c r="K1517" s="9">
        <f>_xlfn.IFNA(VLOOKUP(Table5[[#This Row],[Section]],SubSill_Tier,2,FALSE),0)</f>
        <v>0</v>
      </c>
      <c r="L1517" s="9" t="str">
        <f t="shared" si="32"/>
        <v/>
      </c>
      <c r="M1517" s="205" t="str" cm="1">
        <f t="array" ref="M1517">_xlfn.IFS(NOT(ISERROR(VLOOKUP(Table5[[#This Row],[Section]],TB_notTB,1,FALSE))),"No",LEFT(Table5[[#This Row],[Section]],3)="ETB","PLS",LEFT(Table5[[#This Row],[Section]],1)="7","PDB",NOT(ISBLANK(Table5[[#This Row],[Section]])),"No")</f>
        <v>No</v>
      </c>
    </row>
    <row r="1518" spans="1:13" x14ac:dyDescent="0.25">
      <c r="A1518" s="126" t="s">
        <v>530</v>
      </c>
      <c r="B1518" s="126" t="s">
        <v>17222</v>
      </c>
      <c r="C1518" s="126" t="s">
        <v>98</v>
      </c>
      <c r="D1518" s="127">
        <v>0.23699999999999999</v>
      </c>
      <c r="E1518" s="128">
        <v>119</v>
      </c>
      <c r="F1518" s="128">
        <v>119</v>
      </c>
      <c r="G1518" s="126" t="s">
        <v>13711</v>
      </c>
      <c r="H1518" s="126" t="s">
        <v>20119</v>
      </c>
      <c r="I1518" s="126" t="s">
        <v>21054</v>
      </c>
      <c r="J1518" s="126" t="s">
        <v>26232</v>
      </c>
      <c r="K1518" s="9">
        <f>_xlfn.IFNA(VLOOKUP(Table5[[#This Row],[Section]],SubSill_Tier,2,FALSE),0)</f>
        <v>0</v>
      </c>
      <c r="L1518" s="9" t="str">
        <f t="shared" si="32"/>
        <v/>
      </c>
      <c r="M1518" s="205" t="str" cm="1">
        <f t="array" ref="M1518">_xlfn.IFS(NOT(ISERROR(VLOOKUP(Table5[[#This Row],[Section]],TB_notTB,1,FALSE))),"No",LEFT(Table5[[#This Row],[Section]],3)="ETB","PLS",LEFT(Table5[[#This Row],[Section]],1)="7","PDB",NOT(ISBLANK(Table5[[#This Row],[Section]])),"No")</f>
        <v>No</v>
      </c>
    </row>
    <row r="1519" spans="1:13" x14ac:dyDescent="0.25">
      <c r="A1519" s="126" t="s">
        <v>531</v>
      </c>
      <c r="B1519" s="126" t="s">
        <v>17222</v>
      </c>
      <c r="C1519" s="126" t="s">
        <v>75</v>
      </c>
      <c r="D1519" s="127">
        <v>1.5549999999999999</v>
      </c>
      <c r="E1519" s="128">
        <v>445</v>
      </c>
      <c r="F1519" s="128">
        <v>250</v>
      </c>
      <c r="G1519" s="126" t="s">
        <v>13756</v>
      </c>
      <c r="H1519" s="126" t="s">
        <v>20179</v>
      </c>
      <c r="I1519" s="126" t="s">
        <v>20180</v>
      </c>
      <c r="J1519" s="126" t="s">
        <v>26232</v>
      </c>
      <c r="K1519" s="9">
        <f>_xlfn.IFNA(VLOOKUP(Table5[[#This Row],[Section]],SubSill_Tier,2,FALSE),0)</f>
        <v>0</v>
      </c>
      <c r="L1519" s="9" t="str">
        <f t="shared" si="32"/>
        <v/>
      </c>
      <c r="M1519" s="205" t="str" cm="1">
        <f t="array" ref="M1519">_xlfn.IFS(NOT(ISERROR(VLOOKUP(Table5[[#This Row],[Section]],TB_notTB,1,FALSE))),"No",LEFT(Table5[[#This Row],[Section]],3)="ETB","PLS",LEFT(Table5[[#This Row],[Section]],1)="7","PDB",NOT(ISBLANK(Table5[[#This Row],[Section]])),"No")</f>
        <v>No</v>
      </c>
    </row>
    <row r="1520" spans="1:13" x14ac:dyDescent="0.25">
      <c r="A1520" s="126" t="s">
        <v>532</v>
      </c>
      <c r="B1520" s="126" t="s">
        <v>17222</v>
      </c>
      <c r="C1520" s="126" t="s">
        <v>98</v>
      </c>
      <c r="D1520" s="127">
        <v>0.246</v>
      </c>
      <c r="E1520" s="128">
        <v>100</v>
      </c>
      <c r="F1520" s="128">
        <v>100</v>
      </c>
      <c r="G1520" s="126" t="s">
        <v>13711</v>
      </c>
      <c r="H1520" s="126" t="s">
        <v>20119</v>
      </c>
      <c r="I1520" s="126" t="s">
        <v>21054</v>
      </c>
      <c r="J1520" s="126" t="s">
        <v>26232</v>
      </c>
      <c r="K1520" s="9">
        <f>_xlfn.IFNA(VLOOKUP(Table5[[#This Row],[Section]],SubSill_Tier,2,FALSE),0)</f>
        <v>0</v>
      </c>
      <c r="L1520" s="9" t="str">
        <f t="shared" si="32"/>
        <v/>
      </c>
      <c r="M1520" s="205" t="str" cm="1">
        <f t="array" ref="M1520">_xlfn.IFS(NOT(ISERROR(VLOOKUP(Table5[[#This Row],[Section]],TB_notTB,1,FALSE))),"No",LEFT(Table5[[#This Row],[Section]],3)="ETB","PLS",LEFT(Table5[[#This Row],[Section]],1)="7","PDB",NOT(ISBLANK(Table5[[#This Row],[Section]])),"No")</f>
        <v>No</v>
      </c>
    </row>
    <row r="1521" spans="1:13" x14ac:dyDescent="0.25">
      <c r="A1521" s="126" t="s">
        <v>533</v>
      </c>
      <c r="B1521" s="126" t="s">
        <v>524</v>
      </c>
      <c r="C1521" s="126" t="s">
        <v>75</v>
      </c>
      <c r="D1521" s="127">
        <v>1.55</v>
      </c>
      <c r="E1521" s="128">
        <v>536</v>
      </c>
      <c r="F1521" s="128">
        <v>110</v>
      </c>
      <c r="G1521" s="126" t="s">
        <v>13743</v>
      </c>
      <c r="H1521" s="126" t="s">
        <v>20159</v>
      </c>
      <c r="I1521" s="126" t="s">
        <v>20160</v>
      </c>
      <c r="J1521" s="126" t="s">
        <v>26241</v>
      </c>
      <c r="K1521" s="9">
        <f>_xlfn.IFNA(VLOOKUP(Table5[[#This Row],[Section]],SubSill_Tier,2,FALSE),0)</f>
        <v>0</v>
      </c>
      <c r="L1521" s="9" t="str">
        <f t="shared" si="32"/>
        <v/>
      </c>
      <c r="M1521" s="205" t="str" cm="1">
        <f t="array" ref="M1521">_xlfn.IFS(NOT(ISERROR(VLOOKUP(Table5[[#This Row],[Section]],TB_notTB,1,FALSE))),"No",LEFT(Table5[[#This Row],[Section]],3)="ETB","PLS",LEFT(Table5[[#This Row],[Section]],1)="7","PDB",NOT(ISBLANK(Table5[[#This Row],[Section]])),"No")</f>
        <v>No</v>
      </c>
    </row>
    <row r="1522" spans="1:13" x14ac:dyDescent="0.25">
      <c r="A1522" s="126" t="s">
        <v>534</v>
      </c>
      <c r="B1522" s="126" t="s">
        <v>417</v>
      </c>
      <c r="C1522" s="126" t="s">
        <v>75</v>
      </c>
      <c r="D1522" s="127">
        <v>0.64300000000000002</v>
      </c>
      <c r="E1522" s="128">
        <v>261</v>
      </c>
      <c r="F1522" s="128">
        <v>100</v>
      </c>
      <c r="G1522" s="126" t="s">
        <v>13743</v>
      </c>
      <c r="H1522" s="126" t="s">
        <v>21092</v>
      </c>
      <c r="I1522" s="126" t="s">
        <v>21093</v>
      </c>
      <c r="J1522" s="126" t="s">
        <v>26241</v>
      </c>
      <c r="K1522" s="9">
        <f>_xlfn.IFNA(VLOOKUP(Table5[[#This Row],[Section]],SubSill_Tier,2,FALSE),0)</f>
        <v>0</v>
      </c>
      <c r="L1522" s="9" t="str">
        <f t="shared" si="32"/>
        <v/>
      </c>
      <c r="M1522" s="205" t="str" cm="1">
        <f t="array" ref="M1522">_xlfn.IFS(NOT(ISERROR(VLOOKUP(Table5[[#This Row],[Section]],TB_notTB,1,FALSE))),"No",LEFT(Table5[[#This Row],[Section]],3)="ETB","PLS",LEFT(Table5[[#This Row],[Section]],1)="7","PDB",NOT(ISBLANK(Table5[[#This Row],[Section]])),"No")</f>
        <v>No</v>
      </c>
    </row>
    <row r="1523" spans="1:13" x14ac:dyDescent="0.25">
      <c r="A1523" s="126" t="s">
        <v>535</v>
      </c>
      <c r="B1523" s="126" t="s">
        <v>17222</v>
      </c>
      <c r="C1523" s="126" t="s">
        <v>98</v>
      </c>
      <c r="D1523" s="127">
        <v>1.1259999999999999</v>
      </c>
      <c r="E1523" s="128">
        <v>323</v>
      </c>
      <c r="F1523" s="128">
        <v>323</v>
      </c>
      <c r="G1523" s="126" t="s">
        <v>13711</v>
      </c>
      <c r="H1523" s="126" t="s">
        <v>20119</v>
      </c>
      <c r="I1523" s="126" t="s">
        <v>21054</v>
      </c>
      <c r="J1523" s="126" t="s">
        <v>26232</v>
      </c>
      <c r="K1523" s="9">
        <f>_xlfn.IFNA(VLOOKUP(Table5[[#This Row],[Section]],SubSill_Tier,2,FALSE),0)</f>
        <v>0</v>
      </c>
      <c r="L1523" s="9" t="str">
        <f t="shared" si="32"/>
        <v/>
      </c>
      <c r="M1523" s="205" t="str" cm="1">
        <f t="array" ref="M1523">_xlfn.IFS(NOT(ISERROR(VLOOKUP(Table5[[#This Row],[Section]],TB_notTB,1,FALSE))),"No",LEFT(Table5[[#This Row],[Section]],3)="ETB","PLS",LEFT(Table5[[#This Row],[Section]],1)="7","PDB",NOT(ISBLANK(Table5[[#This Row],[Section]])),"No")</f>
        <v>No</v>
      </c>
    </row>
    <row r="1524" spans="1:13" x14ac:dyDescent="0.25">
      <c r="A1524" s="126" t="s">
        <v>536</v>
      </c>
      <c r="B1524" s="126" t="s">
        <v>537</v>
      </c>
      <c r="C1524" s="126" t="s">
        <v>75</v>
      </c>
      <c r="D1524" s="127">
        <v>1.3260000000000001</v>
      </c>
      <c r="E1524" s="128">
        <v>341</v>
      </c>
      <c r="F1524" s="128">
        <v>100</v>
      </c>
      <c r="G1524" s="126" t="s">
        <v>13743</v>
      </c>
      <c r="H1524" s="126" t="s">
        <v>21092</v>
      </c>
      <c r="I1524" s="126" t="s">
        <v>21093</v>
      </c>
      <c r="J1524" s="126" t="s">
        <v>26241</v>
      </c>
      <c r="K1524" s="9">
        <f>_xlfn.IFNA(VLOOKUP(Table5[[#This Row],[Section]],SubSill_Tier,2,FALSE),0)</f>
        <v>0</v>
      </c>
      <c r="L1524" s="9" t="str">
        <f t="shared" si="32"/>
        <v/>
      </c>
      <c r="M1524" s="205" t="str" cm="1">
        <f t="array" ref="M1524">_xlfn.IFS(NOT(ISERROR(VLOOKUP(Table5[[#This Row],[Section]],TB_notTB,1,FALSE))),"No",LEFT(Table5[[#This Row],[Section]],3)="ETB","PLS",LEFT(Table5[[#This Row],[Section]],1)="7","PDB",NOT(ISBLANK(Table5[[#This Row],[Section]])),"No")</f>
        <v>No</v>
      </c>
    </row>
    <row r="1525" spans="1:13" x14ac:dyDescent="0.25">
      <c r="A1525" s="126" t="s">
        <v>6251</v>
      </c>
      <c r="B1525" s="126" t="s">
        <v>3598</v>
      </c>
      <c r="C1525" s="126" t="s">
        <v>98</v>
      </c>
      <c r="D1525" s="127">
        <v>0.64900000000000002</v>
      </c>
      <c r="E1525" s="128">
        <v>100</v>
      </c>
      <c r="F1525" s="128">
        <v>100</v>
      </c>
      <c r="G1525" s="126" t="s">
        <v>13724</v>
      </c>
      <c r="H1525" s="126" t="s">
        <v>20186</v>
      </c>
      <c r="I1525" s="126" t="s">
        <v>22099</v>
      </c>
      <c r="J1525" s="126" t="s">
        <v>26234</v>
      </c>
      <c r="K1525" s="9">
        <f>_xlfn.IFNA(VLOOKUP(Table5[[#This Row],[Section]],SubSill_Tier,2,FALSE),0)</f>
        <v>0</v>
      </c>
      <c r="L1525" s="9" t="str">
        <f t="shared" si="32"/>
        <v/>
      </c>
      <c r="M1525" s="205" t="str" cm="1">
        <f t="array" ref="M1525">_xlfn.IFS(NOT(ISERROR(VLOOKUP(Table5[[#This Row],[Section]],TB_notTB,1,FALSE))),"No",LEFT(Table5[[#This Row],[Section]],3)="ETB","PLS",LEFT(Table5[[#This Row],[Section]],1)="7","PDB",NOT(ISBLANK(Table5[[#This Row],[Section]])),"No")</f>
        <v>No</v>
      </c>
    </row>
    <row r="1526" spans="1:13" x14ac:dyDescent="0.25">
      <c r="A1526" s="126" t="s">
        <v>538</v>
      </c>
      <c r="B1526" s="126" t="s">
        <v>17222</v>
      </c>
      <c r="C1526" s="126" t="s">
        <v>98</v>
      </c>
      <c r="D1526" s="127">
        <v>1.423</v>
      </c>
      <c r="E1526" s="128">
        <v>509</v>
      </c>
      <c r="F1526" s="128">
        <v>509</v>
      </c>
      <c r="G1526" s="126" t="s">
        <v>13711</v>
      </c>
      <c r="H1526" s="126" t="s">
        <v>20119</v>
      </c>
      <c r="I1526" s="126" t="s">
        <v>21054</v>
      </c>
      <c r="J1526" s="126" t="s">
        <v>26232</v>
      </c>
      <c r="K1526" s="9">
        <f>_xlfn.IFNA(VLOOKUP(Table5[[#This Row],[Section]],SubSill_Tier,2,FALSE),0)</f>
        <v>0</v>
      </c>
      <c r="L1526" s="9" t="str">
        <f t="shared" si="32"/>
        <v/>
      </c>
      <c r="M1526" s="205" t="str" cm="1">
        <f t="array" ref="M1526">_xlfn.IFS(NOT(ISERROR(VLOOKUP(Table5[[#This Row],[Section]],TB_notTB,1,FALSE))),"No",LEFT(Table5[[#This Row],[Section]],3)="ETB","PLS",LEFT(Table5[[#This Row],[Section]],1)="7","PDB",NOT(ISBLANK(Table5[[#This Row],[Section]])),"No")</f>
        <v>No</v>
      </c>
    </row>
    <row r="1527" spans="1:13" x14ac:dyDescent="0.25">
      <c r="A1527" s="126" t="s">
        <v>539</v>
      </c>
      <c r="B1527" s="126" t="s">
        <v>17222</v>
      </c>
      <c r="C1527" s="126" t="s">
        <v>98</v>
      </c>
      <c r="D1527" s="127">
        <v>2.956</v>
      </c>
      <c r="E1527" s="128">
        <v>396</v>
      </c>
      <c r="F1527" s="128">
        <v>396</v>
      </c>
      <c r="G1527" s="126" t="s">
        <v>13711</v>
      </c>
      <c r="H1527" s="126" t="s">
        <v>20119</v>
      </c>
      <c r="I1527" s="126" t="s">
        <v>21054</v>
      </c>
      <c r="J1527" s="126" t="s">
        <v>26232</v>
      </c>
      <c r="K1527" s="9">
        <f>_xlfn.IFNA(VLOOKUP(Table5[[#This Row],[Section]],SubSill_Tier,2,FALSE),0)</f>
        <v>0</v>
      </c>
      <c r="L1527" s="9" t="str">
        <f t="shared" si="32"/>
        <v/>
      </c>
      <c r="M1527" s="205" t="str" cm="1">
        <f t="array" ref="M1527">_xlfn.IFS(NOT(ISERROR(VLOOKUP(Table5[[#This Row],[Section]],TB_notTB,1,FALSE))),"No",LEFT(Table5[[#This Row],[Section]],3)="ETB","PLS",LEFT(Table5[[#This Row],[Section]],1)="7","PDB",NOT(ISBLANK(Table5[[#This Row],[Section]])),"No")</f>
        <v>No</v>
      </c>
    </row>
    <row r="1528" spans="1:13" x14ac:dyDescent="0.25">
      <c r="A1528" s="126" t="s">
        <v>540</v>
      </c>
      <c r="B1528" s="126" t="s">
        <v>17222</v>
      </c>
      <c r="C1528" s="126" t="s">
        <v>98</v>
      </c>
      <c r="D1528" s="127">
        <v>1.1419999999999999</v>
      </c>
      <c r="E1528" s="128">
        <v>413</v>
      </c>
      <c r="F1528" s="128">
        <v>413</v>
      </c>
      <c r="G1528" s="126" t="s">
        <v>13711</v>
      </c>
      <c r="H1528" s="126" t="s">
        <v>20119</v>
      </c>
      <c r="I1528" s="126" t="s">
        <v>21054</v>
      </c>
      <c r="J1528" s="126" t="s">
        <v>26232</v>
      </c>
      <c r="K1528" s="9">
        <f>_xlfn.IFNA(VLOOKUP(Table5[[#This Row],[Section]],SubSill_Tier,2,FALSE),0)</f>
        <v>0</v>
      </c>
      <c r="L1528" s="9" t="str">
        <f t="shared" si="32"/>
        <v/>
      </c>
      <c r="M1528" s="205" t="str" cm="1">
        <f t="array" ref="M1528">_xlfn.IFS(NOT(ISERROR(VLOOKUP(Table5[[#This Row],[Section]],TB_notTB,1,FALSE))),"No",LEFT(Table5[[#This Row],[Section]],3)="ETB","PLS",LEFT(Table5[[#This Row],[Section]],1)="7","PDB",NOT(ISBLANK(Table5[[#This Row],[Section]])),"No")</f>
        <v>No</v>
      </c>
    </row>
    <row r="1529" spans="1:13" x14ac:dyDescent="0.25">
      <c r="A1529" s="126" t="s">
        <v>541</v>
      </c>
      <c r="B1529" s="126" t="s">
        <v>17222</v>
      </c>
      <c r="C1529" s="126" t="s">
        <v>98</v>
      </c>
      <c r="D1529" s="127">
        <v>2.0550000000000002</v>
      </c>
      <c r="E1529" s="128">
        <v>426</v>
      </c>
      <c r="F1529" s="128">
        <v>426</v>
      </c>
      <c r="G1529" s="126" t="s">
        <v>13711</v>
      </c>
      <c r="H1529" s="126" t="s">
        <v>20119</v>
      </c>
      <c r="I1529" s="126" t="s">
        <v>21054</v>
      </c>
      <c r="J1529" s="126" t="s">
        <v>26232</v>
      </c>
      <c r="K1529" s="9">
        <f>_xlfn.IFNA(VLOOKUP(Table5[[#This Row],[Section]],SubSill_Tier,2,FALSE),0)</f>
        <v>0</v>
      </c>
      <c r="L1529" s="9" t="str">
        <f t="shared" si="32"/>
        <v/>
      </c>
      <c r="M1529" s="205" t="str" cm="1">
        <f t="array" ref="M1529">_xlfn.IFS(NOT(ISERROR(VLOOKUP(Table5[[#This Row],[Section]],TB_notTB,1,FALSE))),"No",LEFT(Table5[[#This Row],[Section]],3)="ETB","PLS",LEFT(Table5[[#This Row],[Section]],1)="7","PDB",NOT(ISBLANK(Table5[[#This Row],[Section]])),"No")</f>
        <v>No</v>
      </c>
    </row>
    <row r="1530" spans="1:13" x14ac:dyDescent="0.25">
      <c r="A1530" s="126" t="s">
        <v>6252</v>
      </c>
      <c r="B1530" s="126" t="s">
        <v>17222</v>
      </c>
      <c r="C1530" s="126" t="s">
        <v>98</v>
      </c>
      <c r="D1530" s="127">
        <v>4.8630000000000004</v>
      </c>
      <c r="E1530" s="128">
        <v>420</v>
      </c>
      <c r="F1530" s="128">
        <v>420</v>
      </c>
      <c r="G1530" s="126" t="s">
        <v>13716</v>
      </c>
      <c r="H1530" s="126" t="s">
        <v>20167</v>
      </c>
      <c r="I1530" s="126" t="s">
        <v>20168</v>
      </c>
      <c r="J1530" s="126" t="s">
        <v>26238</v>
      </c>
      <c r="K1530" s="9">
        <f>_xlfn.IFNA(VLOOKUP(Table5[[#This Row],[Section]],SubSill_Tier,2,FALSE),0)</f>
        <v>0</v>
      </c>
      <c r="L1530" s="9" t="str">
        <f t="shared" si="32"/>
        <v/>
      </c>
      <c r="M1530" s="205" t="str" cm="1">
        <f t="array" ref="M1530">_xlfn.IFS(NOT(ISERROR(VLOOKUP(Table5[[#This Row],[Section]],TB_notTB,1,FALSE))),"No",LEFT(Table5[[#This Row],[Section]],3)="ETB","PLS",LEFT(Table5[[#This Row],[Section]],1)="7","PDB",NOT(ISBLANK(Table5[[#This Row],[Section]])),"No")</f>
        <v>No</v>
      </c>
    </row>
    <row r="1531" spans="1:13" x14ac:dyDescent="0.25">
      <c r="A1531" s="126" t="s">
        <v>542</v>
      </c>
      <c r="B1531" s="126" t="s">
        <v>17222</v>
      </c>
      <c r="C1531" s="126" t="s">
        <v>98</v>
      </c>
      <c r="D1531" s="127">
        <v>0.19700000000000001</v>
      </c>
      <c r="E1531" s="128">
        <v>120</v>
      </c>
      <c r="F1531" s="128">
        <v>120</v>
      </c>
      <c r="G1531" s="126" t="s">
        <v>13771</v>
      </c>
      <c r="H1531" s="126" t="s">
        <v>20212</v>
      </c>
      <c r="I1531" s="126" t="s">
        <v>20213</v>
      </c>
      <c r="J1531" s="126" t="s">
        <v>26232</v>
      </c>
      <c r="K1531" s="9">
        <f>_xlfn.IFNA(VLOOKUP(Table5[[#This Row],[Section]],SubSill_Tier,2,FALSE),0)</f>
        <v>0</v>
      </c>
      <c r="L1531" s="9" t="str">
        <f t="shared" si="32"/>
        <v/>
      </c>
      <c r="M1531" s="205" t="str" cm="1">
        <f t="array" ref="M1531">_xlfn.IFS(NOT(ISERROR(VLOOKUP(Table5[[#This Row],[Section]],TB_notTB,1,FALSE))),"No",LEFT(Table5[[#This Row],[Section]],3)="ETB","PLS",LEFT(Table5[[#This Row],[Section]],1)="7","PDB",NOT(ISBLANK(Table5[[#This Row],[Section]])),"No")</f>
        <v>No</v>
      </c>
    </row>
    <row r="1532" spans="1:13" x14ac:dyDescent="0.25">
      <c r="A1532" s="126" t="s">
        <v>543</v>
      </c>
      <c r="B1532" s="126" t="s">
        <v>17222</v>
      </c>
      <c r="C1532" s="126" t="s">
        <v>98</v>
      </c>
      <c r="D1532" s="127">
        <v>0.77600000000000002</v>
      </c>
      <c r="E1532" s="128">
        <v>303</v>
      </c>
      <c r="F1532" s="128">
        <v>303</v>
      </c>
      <c r="G1532" s="126" t="s">
        <v>13771</v>
      </c>
      <c r="H1532" s="126" t="s">
        <v>20212</v>
      </c>
      <c r="I1532" s="126" t="s">
        <v>20213</v>
      </c>
      <c r="J1532" s="126" t="s">
        <v>26232</v>
      </c>
      <c r="K1532" s="9">
        <f>_xlfn.IFNA(VLOOKUP(Table5[[#This Row],[Section]],SubSill_Tier,2,FALSE),0)</f>
        <v>0</v>
      </c>
      <c r="L1532" s="9" t="str">
        <f t="shared" si="32"/>
        <v/>
      </c>
      <c r="M1532" s="205" t="str" cm="1">
        <f t="array" ref="M1532">_xlfn.IFS(NOT(ISERROR(VLOOKUP(Table5[[#This Row],[Section]],TB_notTB,1,FALSE))),"No",LEFT(Table5[[#This Row],[Section]],3)="ETB","PLS",LEFT(Table5[[#This Row],[Section]],1)="7","PDB",NOT(ISBLANK(Table5[[#This Row],[Section]])),"No")</f>
        <v>No</v>
      </c>
    </row>
    <row r="1533" spans="1:13" x14ac:dyDescent="0.25">
      <c r="A1533" s="126" t="s">
        <v>544</v>
      </c>
      <c r="B1533" s="126" t="s">
        <v>17222</v>
      </c>
      <c r="C1533" s="126" t="s">
        <v>98</v>
      </c>
      <c r="D1533" s="127">
        <v>1.2190000000000001</v>
      </c>
      <c r="E1533" s="128">
        <v>375</v>
      </c>
      <c r="F1533" s="128">
        <v>140</v>
      </c>
      <c r="G1533" s="126" t="s">
        <v>13771</v>
      </c>
      <c r="H1533" s="126" t="s">
        <v>20212</v>
      </c>
      <c r="I1533" s="126" t="s">
        <v>20213</v>
      </c>
      <c r="J1533" s="126" t="s">
        <v>26232</v>
      </c>
      <c r="K1533" s="9">
        <f>_xlfn.IFNA(VLOOKUP(Table5[[#This Row],[Section]],SubSill_Tier,2,FALSE),0)</f>
        <v>0</v>
      </c>
      <c r="L1533" s="9" t="str">
        <f t="shared" si="32"/>
        <v/>
      </c>
      <c r="M1533" s="205" t="str" cm="1">
        <f t="array" ref="M1533">_xlfn.IFS(NOT(ISERROR(VLOOKUP(Table5[[#This Row],[Section]],TB_notTB,1,FALSE))),"No",LEFT(Table5[[#This Row],[Section]],3)="ETB","PLS",LEFT(Table5[[#This Row],[Section]],1)="7","PDB",NOT(ISBLANK(Table5[[#This Row],[Section]])),"No")</f>
        <v>No</v>
      </c>
    </row>
    <row r="1534" spans="1:13" x14ac:dyDescent="0.25">
      <c r="A1534" s="126" t="s">
        <v>6253</v>
      </c>
      <c r="B1534" s="126" t="s">
        <v>12536</v>
      </c>
      <c r="C1534" s="126" t="s">
        <v>75</v>
      </c>
      <c r="D1534" s="127">
        <v>0.52100000000000002</v>
      </c>
      <c r="E1534" s="128">
        <v>147</v>
      </c>
      <c r="F1534" s="128">
        <v>147</v>
      </c>
      <c r="G1534" s="126" t="s">
        <v>13713</v>
      </c>
      <c r="H1534" s="126" t="s">
        <v>21056</v>
      </c>
      <c r="I1534" s="126" t="s">
        <v>21057</v>
      </c>
      <c r="J1534" s="126" t="s">
        <v>26233</v>
      </c>
      <c r="K1534" s="9">
        <f>_xlfn.IFNA(VLOOKUP(Table5[[#This Row],[Section]],SubSill_Tier,2,FALSE),0)</f>
        <v>0</v>
      </c>
      <c r="L1534" s="9" t="str">
        <f t="shared" si="32"/>
        <v>Wall</v>
      </c>
      <c r="M1534" s="205" t="str" cm="1">
        <f t="array" ref="M1534">_xlfn.IFS(NOT(ISERROR(VLOOKUP(Table5[[#This Row],[Section]],TB_notTB,1,FALSE))),"No",LEFT(Table5[[#This Row],[Section]],3)="ETB","PLS",LEFT(Table5[[#This Row],[Section]],1)="7","PDB",NOT(ISBLANK(Table5[[#This Row],[Section]])),"No")</f>
        <v>No</v>
      </c>
    </row>
    <row r="1535" spans="1:13" x14ac:dyDescent="0.25">
      <c r="A1535" s="126" t="s">
        <v>545</v>
      </c>
      <c r="B1535" s="126" t="s">
        <v>17222</v>
      </c>
      <c r="C1535" s="126" t="s">
        <v>98</v>
      </c>
      <c r="D1535" s="127">
        <v>1.895</v>
      </c>
      <c r="E1535" s="128">
        <v>422</v>
      </c>
      <c r="F1535" s="128">
        <v>278</v>
      </c>
      <c r="G1535" s="126" t="s">
        <v>13711</v>
      </c>
      <c r="H1535" s="126" t="s">
        <v>20119</v>
      </c>
      <c r="I1535" s="126" t="s">
        <v>21054</v>
      </c>
      <c r="J1535" s="126" t="s">
        <v>26232</v>
      </c>
      <c r="K1535" s="9">
        <f>_xlfn.IFNA(VLOOKUP(Table5[[#This Row],[Section]],SubSill_Tier,2,FALSE),0)</f>
        <v>0</v>
      </c>
      <c r="L1535" s="9" t="str">
        <f t="shared" si="32"/>
        <v/>
      </c>
      <c r="M1535" s="205" t="str" cm="1">
        <f t="array" ref="M1535">_xlfn.IFS(NOT(ISERROR(VLOOKUP(Table5[[#This Row],[Section]],TB_notTB,1,FALSE))),"No",LEFT(Table5[[#This Row],[Section]],3)="ETB","PLS",LEFT(Table5[[#This Row],[Section]],1)="7","PDB",NOT(ISBLANK(Table5[[#This Row],[Section]])),"No")</f>
        <v>No</v>
      </c>
    </row>
    <row r="1536" spans="1:13" x14ac:dyDescent="0.25">
      <c r="A1536" s="126" t="s">
        <v>546</v>
      </c>
      <c r="B1536" s="126" t="s">
        <v>547</v>
      </c>
      <c r="C1536" s="126" t="s">
        <v>75</v>
      </c>
      <c r="D1536" s="127">
        <v>0.96699999999999997</v>
      </c>
      <c r="E1536" s="128">
        <v>255</v>
      </c>
      <c r="F1536" s="128">
        <v>255</v>
      </c>
      <c r="G1536" s="126" t="s">
        <v>13756</v>
      </c>
      <c r="H1536" s="126" t="s">
        <v>20179</v>
      </c>
      <c r="I1536" s="126" t="s">
        <v>20180</v>
      </c>
      <c r="J1536" s="126" t="s">
        <v>26232</v>
      </c>
      <c r="K1536" s="9">
        <f>_xlfn.IFNA(VLOOKUP(Table5[[#This Row],[Section]],SubSill_Tier,2,FALSE),0)</f>
        <v>0</v>
      </c>
      <c r="L1536" s="9" t="str">
        <f t="shared" si="32"/>
        <v/>
      </c>
      <c r="M1536" s="205" t="str" cm="1">
        <f t="array" ref="M1536">_xlfn.IFS(NOT(ISERROR(VLOOKUP(Table5[[#This Row],[Section]],TB_notTB,1,FALSE))),"No",LEFT(Table5[[#This Row],[Section]],3)="ETB","PLS",LEFT(Table5[[#This Row],[Section]],1)="7","PDB",NOT(ISBLANK(Table5[[#This Row],[Section]])),"No")</f>
        <v>No</v>
      </c>
    </row>
    <row r="1537" spans="1:13" x14ac:dyDescent="0.25">
      <c r="A1537" s="126" t="s">
        <v>548</v>
      </c>
      <c r="B1537" s="126" t="s">
        <v>549</v>
      </c>
      <c r="C1537" s="126" t="s">
        <v>75</v>
      </c>
      <c r="D1537" s="127">
        <v>0.755</v>
      </c>
      <c r="E1537" s="128">
        <v>203</v>
      </c>
      <c r="F1537" s="128">
        <v>203</v>
      </c>
      <c r="G1537" s="126" t="s">
        <v>13756</v>
      </c>
      <c r="H1537" s="126" t="s">
        <v>20179</v>
      </c>
      <c r="I1537" s="126" t="s">
        <v>20180</v>
      </c>
      <c r="J1537" s="126" t="s">
        <v>26232</v>
      </c>
      <c r="K1537" s="9">
        <f>_xlfn.IFNA(VLOOKUP(Table5[[#This Row],[Section]],SubSill_Tier,2,FALSE),0)</f>
        <v>0</v>
      </c>
      <c r="L1537" s="9" t="str">
        <f t="shared" si="32"/>
        <v/>
      </c>
      <c r="M1537" s="205" t="str" cm="1">
        <f t="array" ref="M1537">_xlfn.IFS(NOT(ISERROR(VLOOKUP(Table5[[#This Row],[Section]],TB_notTB,1,FALSE))),"No",LEFT(Table5[[#This Row],[Section]],3)="ETB","PLS",LEFT(Table5[[#This Row],[Section]],1)="7","PDB",NOT(ISBLANK(Table5[[#This Row],[Section]])),"No")</f>
        <v>No</v>
      </c>
    </row>
    <row r="1538" spans="1:13" x14ac:dyDescent="0.25">
      <c r="A1538" s="126" t="s">
        <v>550</v>
      </c>
      <c r="B1538" s="126" t="s">
        <v>214</v>
      </c>
      <c r="C1538" s="126" t="s">
        <v>75</v>
      </c>
      <c r="D1538" s="127">
        <v>1.698</v>
      </c>
      <c r="E1538" s="128">
        <v>278</v>
      </c>
      <c r="F1538" s="128">
        <v>278</v>
      </c>
      <c r="G1538" s="126" t="s">
        <v>13728</v>
      </c>
      <c r="H1538" s="126" t="s">
        <v>20137</v>
      </c>
      <c r="I1538" s="126" t="s">
        <v>21066</v>
      </c>
      <c r="J1538" s="126" t="s">
        <v>26232</v>
      </c>
      <c r="K1538" s="9">
        <f>_xlfn.IFNA(VLOOKUP(Table5[[#This Row],[Section]],SubSill_Tier,2,FALSE),0)</f>
        <v>0</v>
      </c>
      <c r="L1538" s="9" t="str">
        <f t="shared" ref="L1538:L1601" si="33">IFERROR(IF(LEFT(G1538,2)="AI",IF(_xlfn.NUMBERVALUE(IFERROR(LEFT(IF(ISERROR(FIND("X",UPPER(B1538))),UPPER(B1538),RIGHT(UPPER(B1538),LEN(UPPER(B1538))-FIND("~",SUBSTITUTE(UPPER(B1538),"X","~",LEN(UPPER(B1538))-LEN(SUBSTITUTE(UPPER(B1538),"X","")))))),FIND(" ",IF(ISERROR(FIND("X",UPPER(B1538))),UPPER(B1538),RIGHT(UPPER(B1538),LEN(UPPER(B1538))-FIND("~",SUBSTITUTE(UPPER(B1538),"X","~",LEN(UPPER(B1538))-LEN(SUBSTITUTE(UPPER(B1538),"X","")))))),1)-1),IF(ISERROR(FIND("X",UPPER(B1538))),UPPER(B1538),RIGHT(UPPER(B1538),LEN(UPPER(B1538))-FIND("~",SUBSTITUTE(UPPER(B1538),"X","~",LEN(UPPER(B1538))-LEN(SUBSTITUTE(UPPER(B1538),"X",""))))))),".")&gt;=5,"Wall",""),""),"")</f>
        <v/>
      </c>
      <c r="M1538" s="205" t="str" cm="1">
        <f t="array" ref="M1538">_xlfn.IFS(NOT(ISERROR(VLOOKUP(Table5[[#This Row],[Section]],TB_notTB,1,FALSE))),"No",LEFT(Table5[[#This Row],[Section]],3)="ETB","PLS",LEFT(Table5[[#This Row],[Section]],1)="7","PDB",NOT(ISBLANK(Table5[[#This Row],[Section]])),"No")</f>
        <v>No</v>
      </c>
    </row>
    <row r="1539" spans="1:13" x14ac:dyDescent="0.25">
      <c r="A1539" s="126" t="s">
        <v>6254</v>
      </c>
      <c r="B1539" s="126" t="s">
        <v>9146</v>
      </c>
      <c r="C1539" s="126" t="s">
        <v>75</v>
      </c>
      <c r="D1539" s="127">
        <v>1.387</v>
      </c>
      <c r="E1539" s="128">
        <v>416</v>
      </c>
      <c r="F1539" s="128">
        <v>416</v>
      </c>
      <c r="G1539" s="126" t="s">
        <v>13724</v>
      </c>
      <c r="H1539" s="126" t="s">
        <v>21063</v>
      </c>
      <c r="I1539" s="126" t="s">
        <v>21064</v>
      </c>
      <c r="J1539" s="126" t="s">
        <v>26233</v>
      </c>
      <c r="K1539" s="9">
        <f>_xlfn.IFNA(VLOOKUP(Table5[[#This Row],[Section]],SubSill_Tier,2,FALSE),0)</f>
        <v>0</v>
      </c>
      <c r="L1539" s="9" t="str">
        <f t="shared" si="33"/>
        <v>Wall</v>
      </c>
      <c r="M1539" s="205" t="str" cm="1">
        <f t="array" ref="M1539">_xlfn.IFS(NOT(ISERROR(VLOOKUP(Table5[[#This Row],[Section]],TB_notTB,1,FALSE))),"No",LEFT(Table5[[#This Row],[Section]],3)="ETB","PLS",LEFT(Table5[[#This Row],[Section]],1)="7","PDB",NOT(ISBLANK(Table5[[#This Row],[Section]])),"No")</f>
        <v>No</v>
      </c>
    </row>
    <row r="1540" spans="1:13" x14ac:dyDescent="0.25">
      <c r="A1540" s="126" t="s">
        <v>6255</v>
      </c>
      <c r="B1540" s="126" t="s">
        <v>6256</v>
      </c>
      <c r="C1540" s="126" t="s">
        <v>75</v>
      </c>
      <c r="D1540" s="127">
        <v>0.78300000000000003</v>
      </c>
      <c r="E1540" s="128">
        <v>225</v>
      </c>
      <c r="F1540" s="128">
        <v>225</v>
      </c>
      <c r="G1540" s="126" t="s">
        <v>13724</v>
      </c>
      <c r="H1540" s="126" t="s">
        <v>20121</v>
      </c>
      <c r="I1540" s="126" t="s">
        <v>20122</v>
      </c>
      <c r="J1540" s="126" t="s">
        <v>26234</v>
      </c>
      <c r="K1540" s="9">
        <f>_xlfn.IFNA(VLOOKUP(Table5[[#This Row],[Section]],SubSill_Tier,2,FALSE),0)</f>
        <v>0</v>
      </c>
      <c r="L1540" s="9" t="str">
        <f t="shared" si="33"/>
        <v/>
      </c>
      <c r="M1540" s="205" t="str" cm="1">
        <f t="array" ref="M1540">_xlfn.IFS(NOT(ISERROR(VLOOKUP(Table5[[#This Row],[Section]],TB_notTB,1,FALSE))),"No",LEFT(Table5[[#This Row],[Section]],3)="ETB","PLS",LEFT(Table5[[#This Row],[Section]],1)="7","PDB",NOT(ISBLANK(Table5[[#This Row],[Section]])),"No")</f>
        <v>No</v>
      </c>
    </row>
    <row r="1541" spans="1:13" x14ac:dyDescent="0.25">
      <c r="A1541" s="126" t="s">
        <v>551</v>
      </c>
      <c r="B1541" s="126" t="s">
        <v>17222</v>
      </c>
      <c r="C1541" s="126" t="s">
        <v>75</v>
      </c>
      <c r="D1541" s="127">
        <v>1.6080000000000001</v>
      </c>
      <c r="E1541" s="128">
        <v>338</v>
      </c>
      <c r="F1541" s="128">
        <v>338</v>
      </c>
      <c r="G1541" s="126" t="s">
        <v>13712</v>
      </c>
      <c r="H1541" s="126" t="s">
        <v>20120</v>
      </c>
      <c r="I1541" s="126" t="s">
        <v>21055</v>
      </c>
      <c r="J1541" s="126" t="s">
        <v>26232</v>
      </c>
      <c r="K1541" s="9">
        <f>_xlfn.IFNA(VLOOKUP(Table5[[#This Row],[Section]],SubSill_Tier,2,FALSE),0)</f>
        <v>0</v>
      </c>
      <c r="L1541" s="9" t="str">
        <f t="shared" si="33"/>
        <v/>
      </c>
      <c r="M1541" s="205" t="str" cm="1">
        <f t="array" ref="M1541">_xlfn.IFS(NOT(ISERROR(VLOOKUP(Table5[[#This Row],[Section]],TB_notTB,1,FALSE))),"No",LEFT(Table5[[#This Row],[Section]],3)="ETB","PLS",LEFT(Table5[[#This Row],[Section]],1)="7","PDB",NOT(ISBLANK(Table5[[#This Row],[Section]])),"No")</f>
        <v>No</v>
      </c>
    </row>
    <row r="1542" spans="1:13" x14ac:dyDescent="0.25">
      <c r="A1542" s="126" t="s">
        <v>552</v>
      </c>
      <c r="B1542" s="126" t="s">
        <v>17222</v>
      </c>
      <c r="C1542" s="126" t="s">
        <v>98</v>
      </c>
      <c r="D1542" s="127">
        <v>0.49099999999999999</v>
      </c>
      <c r="E1542" s="128">
        <v>209</v>
      </c>
      <c r="F1542" s="128">
        <v>209</v>
      </c>
      <c r="G1542" s="126" t="s">
        <v>13711</v>
      </c>
      <c r="H1542" s="126" t="s">
        <v>20119</v>
      </c>
      <c r="I1542" s="126" t="s">
        <v>21054</v>
      </c>
      <c r="J1542" s="126" t="s">
        <v>26232</v>
      </c>
      <c r="K1542" s="9">
        <f>_xlfn.IFNA(VLOOKUP(Table5[[#This Row],[Section]],SubSill_Tier,2,FALSE),0)</f>
        <v>0</v>
      </c>
      <c r="L1542" s="9" t="str">
        <f t="shared" si="33"/>
        <v/>
      </c>
      <c r="M1542" s="205" t="str" cm="1">
        <f t="array" ref="M1542">_xlfn.IFS(NOT(ISERROR(VLOOKUP(Table5[[#This Row],[Section]],TB_notTB,1,FALSE))),"No",LEFT(Table5[[#This Row],[Section]],3)="ETB","PLS",LEFT(Table5[[#This Row],[Section]],1)="7","PDB",NOT(ISBLANK(Table5[[#This Row],[Section]])),"No")</f>
        <v>No</v>
      </c>
    </row>
    <row r="1543" spans="1:13" x14ac:dyDescent="0.25">
      <c r="A1543" s="126" t="s">
        <v>553</v>
      </c>
      <c r="B1543" s="126" t="s">
        <v>17222</v>
      </c>
      <c r="C1543" s="126" t="s">
        <v>98</v>
      </c>
      <c r="D1543" s="127">
        <v>0.64800000000000002</v>
      </c>
      <c r="E1543" s="128">
        <v>280</v>
      </c>
      <c r="F1543" s="128">
        <v>280</v>
      </c>
      <c r="G1543" s="126" t="s">
        <v>13711</v>
      </c>
      <c r="H1543" s="126" t="s">
        <v>20119</v>
      </c>
      <c r="I1543" s="126" t="s">
        <v>21054</v>
      </c>
      <c r="J1543" s="126" t="s">
        <v>26232</v>
      </c>
      <c r="K1543" s="9">
        <f>_xlfn.IFNA(VLOOKUP(Table5[[#This Row],[Section]],SubSill_Tier,2,FALSE),0)</f>
        <v>0</v>
      </c>
      <c r="L1543" s="9" t="str">
        <f t="shared" si="33"/>
        <v/>
      </c>
      <c r="M1543" s="205" t="str" cm="1">
        <f t="array" ref="M1543">_xlfn.IFS(NOT(ISERROR(VLOOKUP(Table5[[#This Row],[Section]],TB_notTB,1,FALSE))),"No",LEFT(Table5[[#This Row],[Section]],3)="ETB","PLS",LEFT(Table5[[#This Row],[Section]],1)="7","PDB",NOT(ISBLANK(Table5[[#This Row],[Section]])),"No")</f>
        <v>No</v>
      </c>
    </row>
    <row r="1544" spans="1:13" x14ac:dyDescent="0.25">
      <c r="A1544" s="126" t="s">
        <v>554</v>
      </c>
      <c r="B1544" s="126" t="s">
        <v>17222</v>
      </c>
      <c r="C1544" s="126" t="s">
        <v>98</v>
      </c>
      <c r="D1544" s="127">
        <v>1.004</v>
      </c>
      <c r="E1544" s="128">
        <v>338</v>
      </c>
      <c r="F1544" s="128">
        <v>338</v>
      </c>
      <c r="G1544" s="126" t="s">
        <v>13711</v>
      </c>
      <c r="H1544" s="126" t="s">
        <v>20119</v>
      </c>
      <c r="I1544" s="126" t="s">
        <v>21054</v>
      </c>
      <c r="J1544" s="126" t="s">
        <v>26232</v>
      </c>
      <c r="K1544" s="9">
        <f>_xlfn.IFNA(VLOOKUP(Table5[[#This Row],[Section]],SubSill_Tier,2,FALSE),0)</f>
        <v>0</v>
      </c>
      <c r="L1544" s="9" t="str">
        <f t="shared" si="33"/>
        <v/>
      </c>
      <c r="M1544" s="205" t="str" cm="1">
        <f t="array" ref="M1544">_xlfn.IFS(NOT(ISERROR(VLOOKUP(Table5[[#This Row],[Section]],TB_notTB,1,FALSE))),"No",LEFT(Table5[[#This Row],[Section]],3)="ETB","PLS",LEFT(Table5[[#This Row],[Section]],1)="7","PDB",NOT(ISBLANK(Table5[[#This Row],[Section]])),"No")</f>
        <v>No</v>
      </c>
    </row>
    <row r="1545" spans="1:13" x14ac:dyDescent="0.25">
      <c r="A1545" s="126" t="s">
        <v>555</v>
      </c>
      <c r="B1545" s="126" t="s">
        <v>17222</v>
      </c>
      <c r="C1545" s="126" t="s">
        <v>75</v>
      </c>
      <c r="D1545" s="127">
        <v>1.0029999999999999</v>
      </c>
      <c r="E1545" s="128">
        <v>448</v>
      </c>
      <c r="F1545" s="128">
        <v>448</v>
      </c>
      <c r="G1545" s="126" t="s">
        <v>13746</v>
      </c>
      <c r="H1545" s="126" t="s">
        <v>20164</v>
      </c>
      <c r="I1545" s="126" t="s">
        <v>21085</v>
      </c>
      <c r="J1545" s="126" t="s">
        <v>26232</v>
      </c>
      <c r="K1545" s="9">
        <f>_xlfn.IFNA(VLOOKUP(Table5[[#This Row],[Section]],SubSill_Tier,2,FALSE),0)</f>
        <v>0</v>
      </c>
      <c r="L1545" s="9" t="str">
        <f t="shared" si="33"/>
        <v/>
      </c>
      <c r="M1545" s="205" t="str" cm="1">
        <f t="array" ref="M1545">_xlfn.IFS(NOT(ISERROR(VLOOKUP(Table5[[#This Row],[Section]],TB_notTB,1,FALSE))),"No",LEFT(Table5[[#This Row],[Section]],3)="ETB","PLS",LEFT(Table5[[#This Row],[Section]],1)="7","PDB",NOT(ISBLANK(Table5[[#This Row],[Section]])),"No")</f>
        <v>No</v>
      </c>
    </row>
    <row r="1546" spans="1:13" x14ac:dyDescent="0.25">
      <c r="A1546" s="126" t="s">
        <v>6257</v>
      </c>
      <c r="B1546" s="126" t="s">
        <v>12537</v>
      </c>
      <c r="C1546" s="126" t="s">
        <v>75</v>
      </c>
      <c r="D1546" s="127">
        <v>1.5289999999999999</v>
      </c>
      <c r="E1546" s="128">
        <v>536</v>
      </c>
      <c r="F1546" s="128">
        <v>150</v>
      </c>
      <c r="G1546" s="126" t="s">
        <v>13724</v>
      </c>
      <c r="H1546" s="126" t="s">
        <v>21063</v>
      </c>
      <c r="I1546" s="126" t="s">
        <v>21064</v>
      </c>
      <c r="J1546" s="126" t="s">
        <v>26233</v>
      </c>
      <c r="K1546" s="9">
        <f>_xlfn.IFNA(VLOOKUP(Table5[[#This Row],[Section]],SubSill_Tier,2,FALSE),0)</f>
        <v>0</v>
      </c>
      <c r="L1546" s="9" t="str">
        <f t="shared" si="33"/>
        <v>Wall</v>
      </c>
      <c r="M1546" s="205" t="str" cm="1">
        <f t="array" ref="M1546">_xlfn.IFS(NOT(ISERROR(VLOOKUP(Table5[[#This Row],[Section]],TB_notTB,1,FALSE))),"No",LEFT(Table5[[#This Row],[Section]],3)="ETB","PLS",LEFT(Table5[[#This Row],[Section]],1)="7","PDB",NOT(ISBLANK(Table5[[#This Row],[Section]])),"No")</f>
        <v>No</v>
      </c>
    </row>
    <row r="1547" spans="1:13" x14ac:dyDescent="0.25">
      <c r="A1547" s="126" t="s">
        <v>6258</v>
      </c>
      <c r="B1547" s="126" t="s">
        <v>12538</v>
      </c>
      <c r="C1547" s="126" t="s">
        <v>75</v>
      </c>
      <c r="D1547" s="127">
        <v>1.123</v>
      </c>
      <c r="E1547" s="128">
        <v>263</v>
      </c>
      <c r="F1547" s="128">
        <v>263</v>
      </c>
      <c r="G1547" s="126" t="s">
        <v>13724</v>
      </c>
      <c r="H1547" s="126" t="s">
        <v>21063</v>
      </c>
      <c r="I1547" s="126" t="s">
        <v>21064</v>
      </c>
      <c r="J1547" s="126" t="s">
        <v>26233</v>
      </c>
      <c r="K1547" s="9">
        <f>_xlfn.IFNA(VLOOKUP(Table5[[#This Row],[Section]],SubSill_Tier,2,FALSE),0)</f>
        <v>0</v>
      </c>
      <c r="L1547" s="9" t="str">
        <f t="shared" si="33"/>
        <v>Wall</v>
      </c>
      <c r="M1547" s="205" t="str" cm="1">
        <f t="array" ref="M1547">_xlfn.IFS(NOT(ISERROR(VLOOKUP(Table5[[#This Row],[Section]],TB_notTB,1,FALSE))),"No",LEFT(Table5[[#This Row],[Section]],3)="ETB","PLS",LEFT(Table5[[#This Row],[Section]],1)="7","PDB",NOT(ISBLANK(Table5[[#This Row],[Section]])),"No")</f>
        <v>No</v>
      </c>
    </row>
    <row r="1548" spans="1:13" x14ac:dyDescent="0.25">
      <c r="A1548" s="126" t="s">
        <v>6259</v>
      </c>
      <c r="B1548" s="126" t="s">
        <v>17222</v>
      </c>
      <c r="C1548" s="126" t="s">
        <v>98</v>
      </c>
      <c r="D1548" s="127">
        <v>2.0670000000000002</v>
      </c>
      <c r="E1548" s="128">
        <v>425</v>
      </c>
      <c r="F1548" s="128">
        <v>425</v>
      </c>
      <c r="G1548" s="126" t="s">
        <v>13724</v>
      </c>
      <c r="H1548" s="126" t="s">
        <v>20186</v>
      </c>
      <c r="I1548" s="126" t="s">
        <v>22099</v>
      </c>
      <c r="J1548" s="126" t="s">
        <v>26234</v>
      </c>
      <c r="K1548" s="9">
        <f>_xlfn.IFNA(VLOOKUP(Table5[[#This Row],[Section]],SubSill_Tier,2,FALSE),0)</f>
        <v>0</v>
      </c>
      <c r="L1548" s="9" t="str">
        <f t="shared" si="33"/>
        <v/>
      </c>
      <c r="M1548" s="205" t="str" cm="1">
        <f t="array" ref="M1548">_xlfn.IFS(NOT(ISERROR(VLOOKUP(Table5[[#This Row],[Section]],TB_notTB,1,FALSE))),"No",LEFT(Table5[[#This Row],[Section]],3)="ETB","PLS",LEFT(Table5[[#This Row],[Section]],1)="7","PDB",NOT(ISBLANK(Table5[[#This Row],[Section]])),"No")</f>
        <v>No</v>
      </c>
    </row>
    <row r="1549" spans="1:13" x14ac:dyDescent="0.25">
      <c r="A1549" s="126" t="s">
        <v>6260</v>
      </c>
      <c r="B1549" s="126" t="s">
        <v>12539</v>
      </c>
      <c r="C1549" s="126" t="s">
        <v>75</v>
      </c>
      <c r="D1549" s="127">
        <v>1.9139999999999999</v>
      </c>
      <c r="E1549" s="128">
        <v>555</v>
      </c>
      <c r="F1549" s="128">
        <v>194</v>
      </c>
      <c r="G1549" s="126" t="s">
        <v>13724</v>
      </c>
      <c r="H1549" s="126" t="s">
        <v>21063</v>
      </c>
      <c r="I1549" s="126" t="s">
        <v>21064</v>
      </c>
      <c r="J1549" s="126" t="s">
        <v>26270</v>
      </c>
      <c r="K1549" s="9">
        <f>_xlfn.IFNA(VLOOKUP(Table5[[#This Row],[Section]],SubSill_Tier,2,FALSE),0)</f>
        <v>0</v>
      </c>
      <c r="L1549" s="9" t="str">
        <f t="shared" si="33"/>
        <v>Wall</v>
      </c>
      <c r="M1549" s="205" t="str" cm="1">
        <f t="array" ref="M1549">_xlfn.IFS(NOT(ISERROR(VLOOKUP(Table5[[#This Row],[Section]],TB_notTB,1,FALSE))),"No",LEFT(Table5[[#This Row],[Section]],3)="ETB","PLS",LEFT(Table5[[#This Row],[Section]],1)="7","PDB",NOT(ISBLANK(Table5[[#This Row],[Section]])),"No")</f>
        <v>No</v>
      </c>
    </row>
    <row r="1550" spans="1:13" x14ac:dyDescent="0.25">
      <c r="A1550" s="126" t="s">
        <v>556</v>
      </c>
      <c r="B1550" s="126" t="s">
        <v>26779</v>
      </c>
      <c r="C1550" s="126" t="s">
        <v>75</v>
      </c>
      <c r="D1550" s="127">
        <v>2.161</v>
      </c>
      <c r="E1550" s="128">
        <v>616</v>
      </c>
      <c r="F1550" s="128">
        <v>166</v>
      </c>
      <c r="G1550" s="126" t="s">
        <v>19308</v>
      </c>
      <c r="H1550" s="126" t="s">
        <v>21128</v>
      </c>
      <c r="I1550" s="126" t="s">
        <v>27831</v>
      </c>
      <c r="J1550" s="126" t="s">
        <v>26241</v>
      </c>
      <c r="K1550" s="9">
        <f>_xlfn.IFNA(VLOOKUP(Table5[[#This Row],[Section]],SubSill_Tier,2,FALSE),0)</f>
        <v>0</v>
      </c>
      <c r="L1550" s="9" t="str">
        <f t="shared" si="33"/>
        <v/>
      </c>
      <c r="M1550" s="205" t="str" cm="1">
        <f t="array" ref="M1550">_xlfn.IFS(NOT(ISERROR(VLOOKUP(Table5[[#This Row],[Section]],TB_notTB,1,FALSE))),"No",LEFT(Table5[[#This Row],[Section]],3)="ETB","PLS",LEFT(Table5[[#This Row],[Section]],1)="7","PDB",NOT(ISBLANK(Table5[[#This Row],[Section]])),"No")</f>
        <v>No</v>
      </c>
    </row>
    <row r="1551" spans="1:13" x14ac:dyDescent="0.25">
      <c r="A1551" s="126" t="s">
        <v>557</v>
      </c>
      <c r="B1551" s="126" t="s">
        <v>26780</v>
      </c>
      <c r="C1551" s="126" t="s">
        <v>75</v>
      </c>
      <c r="D1551" s="127">
        <v>1.8180000000000001</v>
      </c>
      <c r="E1551" s="128">
        <v>551</v>
      </c>
      <c r="F1551" s="128">
        <v>168</v>
      </c>
      <c r="G1551" s="126" t="s">
        <v>19308</v>
      </c>
      <c r="H1551" s="126" t="s">
        <v>21128</v>
      </c>
      <c r="I1551" s="126" t="s">
        <v>27831</v>
      </c>
      <c r="J1551" s="126" t="s">
        <v>26241</v>
      </c>
      <c r="K1551" s="9">
        <f>_xlfn.IFNA(VLOOKUP(Table5[[#This Row],[Section]],SubSill_Tier,2,FALSE),0)</f>
        <v>0</v>
      </c>
      <c r="L1551" s="9" t="str">
        <f t="shared" si="33"/>
        <v/>
      </c>
      <c r="M1551" s="205" t="str" cm="1">
        <f t="array" ref="M1551">_xlfn.IFS(NOT(ISERROR(VLOOKUP(Table5[[#This Row],[Section]],TB_notTB,1,FALSE))),"No",LEFT(Table5[[#This Row],[Section]],3)="ETB","PLS",LEFT(Table5[[#This Row],[Section]],1)="7","PDB",NOT(ISBLANK(Table5[[#This Row],[Section]])),"No")</f>
        <v>No</v>
      </c>
    </row>
    <row r="1552" spans="1:13" x14ac:dyDescent="0.25">
      <c r="A1552" s="126" t="s">
        <v>558</v>
      </c>
      <c r="B1552" s="126" t="s">
        <v>559</v>
      </c>
      <c r="C1552" s="126" t="s">
        <v>98</v>
      </c>
      <c r="D1552" s="127">
        <v>2.4729999999999999</v>
      </c>
      <c r="E1552" s="128">
        <v>786</v>
      </c>
      <c r="F1552" s="128">
        <v>786</v>
      </c>
      <c r="G1552" s="126" t="s">
        <v>13743</v>
      </c>
      <c r="H1552" s="126" t="s">
        <v>20159</v>
      </c>
      <c r="I1552" s="126" t="s">
        <v>20160</v>
      </c>
      <c r="J1552" s="126" t="s">
        <v>26241</v>
      </c>
      <c r="K1552" s="9">
        <f>_xlfn.IFNA(VLOOKUP(Table5[[#This Row],[Section]],SubSill_Tier,2,FALSE),0)</f>
        <v>0</v>
      </c>
      <c r="L1552" s="9" t="str">
        <f t="shared" si="33"/>
        <v/>
      </c>
      <c r="M1552" s="205" t="str" cm="1">
        <f t="array" ref="M1552">_xlfn.IFS(NOT(ISERROR(VLOOKUP(Table5[[#This Row],[Section]],TB_notTB,1,FALSE))),"No",LEFT(Table5[[#This Row],[Section]],3)="ETB","PLS",LEFT(Table5[[#This Row],[Section]],1)="7","PDB",NOT(ISBLANK(Table5[[#This Row],[Section]])),"No")</f>
        <v>No</v>
      </c>
    </row>
    <row r="1553" spans="1:13" x14ac:dyDescent="0.25">
      <c r="A1553" s="126" t="s">
        <v>560</v>
      </c>
      <c r="B1553" s="126" t="s">
        <v>561</v>
      </c>
      <c r="C1553" s="126" t="s">
        <v>98</v>
      </c>
      <c r="D1553" s="127">
        <v>2.0419999999999998</v>
      </c>
      <c r="E1553" s="128">
        <v>699</v>
      </c>
      <c r="F1553" s="128">
        <v>699</v>
      </c>
      <c r="G1553" s="126" t="s">
        <v>13743</v>
      </c>
      <c r="H1553" s="126" t="s">
        <v>20159</v>
      </c>
      <c r="I1553" s="126" t="s">
        <v>20160</v>
      </c>
      <c r="J1553" s="126" t="s">
        <v>26241</v>
      </c>
      <c r="K1553" s="9">
        <f>_xlfn.IFNA(VLOOKUP(Table5[[#This Row],[Section]],SubSill_Tier,2,FALSE),0)</f>
        <v>0</v>
      </c>
      <c r="L1553" s="9" t="str">
        <f t="shared" si="33"/>
        <v/>
      </c>
      <c r="M1553" s="205" t="str" cm="1">
        <f t="array" ref="M1553">_xlfn.IFS(NOT(ISERROR(VLOOKUP(Table5[[#This Row],[Section]],TB_notTB,1,FALSE))),"No",LEFT(Table5[[#This Row],[Section]],3)="ETB","PLS",LEFT(Table5[[#This Row],[Section]],1)="7","PDB",NOT(ISBLANK(Table5[[#This Row],[Section]])),"No")</f>
        <v>No</v>
      </c>
    </row>
    <row r="1554" spans="1:13" x14ac:dyDescent="0.25">
      <c r="A1554" s="126" t="s">
        <v>562</v>
      </c>
      <c r="B1554" s="126" t="s">
        <v>563</v>
      </c>
      <c r="C1554" s="126" t="s">
        <v>98</v>
      </c>
      <c r="D1554" s="127">
        <v>1.9219999999999999</v>
      </c>
      <c r="E1554" s="128">
        <v>422</v>
      </c>
      <c r="F1554" s="128">
        <v>422</v>
      </c>
      <c r="G1554" s="126" t="s">
        <v>13743</v>
      </c>
      <c r="H1554" s="126" t="s">
        <v>20159</v>
      </c>
      <c r="I1554" s="126" t="s">
        <v>20160</v>
      </c>
      <c r="J1554" s="126" t="s">
        <v>26241</v>
      </c>
      <c r="K1554" s="9">
        <f>_xlfn.IFNA(VLOOKUP(Table5[[#This Row],[Section]],SubSill_Tier,2,FALSE),0)</f>
        <v>0</v>
      </c>
      <c r="L1554" s="9" t="str">
        <f t="shared" si="33"/>
        <v/>
      </c>
      <c r="M1554" s="205" t="str" cm="1">
        <f t="array" ref="M1554">_xlfn.IFS(NOT(ISERROR(VLOOKUP(Table5[[#This Row],[Section]],TB_notTB,1,FALSE))),"No",LEFT(Table5[[#This Row],[Section]],3)="ETB","PLS",LEFT(Table5[[#This Row],[Section]],1)="7","PDB",NOT(ISBLANK(Table5[[#This Row],[Section]])),"No")</f>
        <v>No</v>
      </c>
    </row>
    <row r="1555" spans="1:13" x14ac:dyDescent="0.25">
      <c r="A1555" s="126" t="s">
        <v>564</v>
      </c>
      <c r="B1555" s="126" t="s">
        <v>26781</v>
      </c>
      <c r="C1555" s="126" t="s">
        <v>75</v>
      </c>
      <c r="D1555" s="127">
        <v>0.53200000000000003</v>
      </c>
      <c r="E1555" s="128">
        <v>179</v>
      </c>
      <c r="F1555" s="128">
        <v>100</v>
      </c>
      <c r="G1555" s="126" t="s">
        <v>19309</v>
      </c>
      <c r="H1555" s="126" t="s">
        <v>21130</v>
      </c>
      <c r="I1555" s="126" t="s">
        <v>27832</v>
      </c>
      <c r="J1555" s="126" t="s">
        <v>26241</v>
      </c>
      <c r="K1555" s="9">
        <f>_xlfn.IFNA(VLOOKUP(Table5[[#This Row],[Section]],SubSill_Tier,2,FALSE),0)</f>
        <v>0</v>
      </c>
      <c r="L1555" s="9" t="str">
        <f t="shared" si="33"/>
        <v/>
      </c>
      <c r="M1555" s="205" t="str" cm="1">
        <f t="array" ref="M1555">_xlfn.IFS(NOT(ISERROR(VLOOKUP(Table5[[#This Row],[Section]],TB_notTB,1,FALSE))),"No",LEFT(Table5[[#This Row],[Section]],3)="ETB","PLS",LEFT(Table5[[#This Row],[Section]],1)="7","PDB",NOT(ISBLANK(Table5[[#This Row],[Section]])),"No")</f>
        <v>No</v>
      </c>
    </row>
    <row r="1556" spans="1:13" x14ac:dyDescent="0.25">
      <c r="A1556" s="126" t="s">
        <v>565</v>
      </c>
      <c r="B1556" s="126" t="s">
        <v>26782</v>
      </c>
      <c r="C1556" s="126" t="s">
        <v>75</v>
      </c>
      <c r="D1556" s="127">
        <v>0.33400000000000002</v>
      </c>
      <c r="E1556" s="128">
        <v>115</v>
      </c>
      <c r="F1556" s="128">
        <v>100</v>
      </c>
      <c r="G1556" s="126" t="s">
        <v>19309</v>
      </c>
      <c r="H1556" s="126" t="s">
        <v>21130</v>
      </c>
      <c r="I1556" s="126" t="s">
        <v>27832</v>
      </c>
      <c r="J1556" s="126" t="s">
        <v>26241</v>
      </c>
      <c r="K1556" s="9">
        <f>_xlfn.IFNA(VLOOKUP(Table5[[#This Row],[Section]],SubSill_Tier,2,FALSE),0)</f>
        <v>0</v>
      </c>
      <c r="L1556" s="9" t="str">
        <f t="shared" si="33"/>
        <v/>
      </c>
      <c r="M1556" s="205" t="str" cm="1">
        <f t="array" ref="M1556">_xlfn.IFS(NOT(ISERROR(VLOOKUP(Table5[[#This Row],[Section]],TB_notTB,1,FALSE))),"No",LEFT(Table5[[#This Row],[Section]],3)="ETB","PLS",LEFT(Table5[[#This Row],[Section]],1)="7","PDB",NOT(ISBLANK(Table5[[#This Row],[Section]])),"No")</f>
        <v>No</v>
      </c>
    </row>
    <row r="1557" spans="1:13" x14ac:dyDescent="0.25">
      <c r="A1557" s="126" t="s">
        <v>11646</v>
      </c>
      <c r="B1557" s="126" t="s">
        <v>17222</v>
      </c>
      <c r="C1557" s="126" t="s">
        <v>98</v>
      </c>
      <c r="D1557" s="127">
        <v>1.44</v>
      </c>
      <c r="E1557" s="128">
        <v>422</v>
      </c>
      <c r="F1557" s="128">
        <v>422</v>
      </c>
      <c r="G1557" s="126" t="s">
        <v>13758</v>
      </c>
      <c r="H1557" s="126" t="s">
        <v>20201</v>
      </c>
      <c r="I1557" s="126" t="s">
        <v>20202</v>
      </c>
      <c r="J1557" s="126" t="s">
        <v>26258</v>
      </c>
      <c r="K1557" s="9">
        <f>_xlfn.IFNA(VLOOKUP(Table5[[#This Row],[Section]],SubSill_Tier,2,FALSE),0)</f>
        <v>0</v>
      </c>
      <c r="L1557" s="9" t="str">
        <f t="shared" si="33"/>
        <v/>
      </c>
      <c r="M1557" s="205" t="str" cm="1">
        <f t="array" ref="M1557">_xlfn.IFS(NOT(ISERROR(VLOOKUP(Table5[[#This Row],[Section]],TB_notTB,1,FALSE))),"No",LEFT(Table5[[#This Row],[Section]],3)="ETB","PLS",LEFT(Table5[[#This Row],[Section]],1)="7","PDB",NOT(ISBLANK(Table5[[#This Row],[Section]])),"No")</f>
        <v>No</v>
      </c>
    </row>
    <row r="1558" spans="1:13" x14ac:dyDescent="0.25">
      <c r="A1558" s="126" t="s">
        <v>11647</v>
      </c>
      <c r="B1558" s="126" t="s">
        <v>17222</v>
      </c>
      <c r="C1558" s="126" t="s">
        <v>98</v>
      </c>
      <c r="D1558" s="127">
        <v>1.175</v>
      </c>
      <c r="E1558" s="128">
        <v>345</v>
      </c>
      <c r="F1558" s="128">
        <v>345</v>
      </c>
      <c r="G1558" s="126" t="s">
        <v>13758</v>
      </c>
      <c r="H1558" s="126" t="s">
        <v>20201</v>
      </c>
      <c r="I1558" s="126" t="s">
        <v>20202</v>
      </c>
      <c r="J1558" s="126" t="s">
        <v>26258</v>
      </c>
      <c r="K1558" s="9">
        <f>_xlfn.IFNA(VLOOKUP(Table5[[#This Row],[Section]],SubSill_Tier,2,FALSE),0)</f>
        <v>0</v>
      </c>
      <c r="L1558" s="9" t="str">
        <f t="shared" si="33"/>
        <v/>
      </c>
      <c r="M1558" s="205" t="str" cm="1">
        <f t="array" ref="M1558">_xlfn.IFS(NOT(ISERROR(VLOOKUP(Table5[[#This Row],[Section]],TB_notTB,1,FALSE))),"No",LEFT(Table5[[#This Row],[Section]],3)="ETB","PLS",LEFT(Table5[[#This Row],[Section]],1)="7","PDB",NOT(ISBLANK(Table5[[#This Row],[Section]])),"No")</f>
        <v>No</v>
      </c>
    </row>
    <row r="1559" spans="1:13" x14ac:dyDescent="0.25">
      <c r="A1559" s="126" t="s">
        <v>566</v>
      </c>
      <c r="B1559" s="126" t="s">
        <v>17222</v>
      </c>
      <c r="C1559" s="126" t="s">
        <v>98</v>
      </c>
      <c r="D1559" s="127">
        <v>1.139</v>
      </c>
      <c r="E1559" s="128">
        <v>269</v>
      </c>
      <c r="F1559" s="128">
        <v>269</v>
      </c>
      <c r="G1559" s="126" t="s">
        <v>13771</v>
      </c>
      <c r="H1559" s="126" t="s">
        <v>20212</v>
      </c>
      <c r="I1559" s="126" t="s">
        <v>20213</v>
      </c>
      <c r="J1559" s="126" t="s">
        <v>26232</v>
      </c>
      <c r="K1559" s="9">
        <f>_xlfn.IFNA(VLOOKUP(Table5[[#This Row],[Section]],SubSill_Tier,2,FALSE),0)</f>
        <v>0</v>
      </c>
      <c r="L1559" s="9" t="str">
        <f t="shared" si="33"/>
        <v/>
      </c>
      <c r="M1559" s="205" t="str" cm="1">
        <f t="array" ref="M1559">_xlfn.IFS(NOT(ISERROR(VLOOKUP(Table5[[#This Row],[Section]],TB_notTB,1,FALSE))),"No",LEFT(Table5[[#This Row],[Section]],3)="ETB","PLS",LEFT(Table5[[#This Row],[Section]],1)="7","PDB",NOT(ISBLANK(Table5[[#This Row],[Section]])),"No")</f>
        <v>No</v>
      </c>
    </row>
    <row r="1560" spans="1:13" x14ac:dyDescent="0.25">
      <c r="A1560" s="126" t="s">
        <v>567</v>
      </c>
      <c r="B1560" s="126" t="s">
        <v>26783</v>
      </c>
      <c r="C1560" s="126" t="s">
        <v>75</v>
      </c>
      <c r="D1560" s="127">
        <v>1.19</v>
      </c>
      <c r="E1560" s="128">
        <v>455</v>
      </c>
      <c r="F1560" s="128">
        <v>154</v>
      </c>
      <c r="G1560" s="126" t="s">
        <v>19307</v>
      </c>
      <c r="H1560" s="126" t="s">
        <v>21125</v>
      </c>
      <c r="I1560" s="126" t="s">
        <v>27830</v>
      </c>
      <c r="J1560" s="126" t="s">
        <v>26241</v>
      </c>
      <c r="K1560" s="9">
        <f>_xlfn.IFNA(VLOOKUP(Table5[[#This Row],[Section]],SubSill_Tier,2,FALSE),0)</f>
        <v>0</v>
      </c>
      <c r="L1560" s="9" t="str">
        <f t="shared" si="33"/>
        <v/>
      </c>
      <c r="M1560" s="205" t="str" cm="1">
        <f t="array" ref="M1560">_xlfn.IFS(NOT(ISERROR(VLOOKUP(Table5[[#This Row],[Section]],TB_notTB,1,FALSE))),"No",LEFT(Table5[[#This Row],[Section]],3)="ETB","PLS",LEFT(Table5[[#This Row],[Section]],1)="7","PDB",NOT(ISBLANK(Table5[[#This Row],[Section]])),"No")</f>
        <v>No</v>
      </c>
    </row>
    <row r="1561" spans="1:13" x14ac:dyDescent="0.25">
      <c r="A1561" s="126" t="s">
        <v>568</v>
      </c>
      <c r="B1561" s="126" t="s">
        <v>26784</v>
      </c>
      <c r="C1561" s="126" t="s">
        <v>75</v>
      </c>
      <c r="D1561" s="127">
        <v>1.149</v>
      </c>
      <c r="E1561" s="128">
        <v>438</v>
      </c>
      <c r="F1561" s="128">
        <v>153</v>
      </c>
      <c r="G1561" s="126" t="s">
        <v>19307</v>
      </c>
      <c r="H1561" s="126" t="s">
        <v>21125</v>
      </c>
      <c r="I1561" s="126" t="s">
        <v>27830</v>
      </c>
      <c r="J1561" s="126" t="s">
        <v>26241</v>
      </c>
      <c r="K1561" s="9">
        <f>_xlfn.IFNA(VLOOKUP(Table5[[#This Row],[Section]],SubSill_Tier,2,FALSE),0)</f>
        <v>0</v>
      </c>
      <c r="L1561" s="9" t="str">
        <f t="shared" si="33"/>
        <v/>
      </c>
      <c r="M1561" s="205" t="str" cm="1">
        <f t="array" ref="M1561">_xlfn.IFS(NOT(ISERROR(VLOOKUP(Table5[[#This Row],[Section]],TB_notTB,1,FALSE))),"No",LEFT(Table5[[#This Row],[Section]],3)="ETB","PLS",LEFT(Table5[[#This Row],[Section]],1)="7","PDB",NOT(ISBLANK(Table5[[#This Row],[Section]])),"No")</f>
        <v>No</v>
      </c>
    </row>
    <row r="1562" spans="1:13" x14ac:dyDescent="0.25">
      <c r="A1562" s="126" t="s">
        <v>569</v>
      </c>
      <c r="B1562" s="126" t="s">
        <v>570</v>
      </c>
      <c r="C1562" s="126" t="s">
        <v>75</v>
      </c>
      <c r="D1562" s="127">
        <v>2.2789999999999999</v>
      </c>
      <c r="E1562" s="128">
        <v>455</v>
      </c>
      <c r="F1562" s="128">
        <v>200</v>
      </c>
      <c r="G1562" s="126" t="s">
        <v>13743</v>
      </c>
      <c r="H1562" s="126" t="s">
        <v>21092</v>
      </c>
      <c r="I1562" s="126" t="s">
        <v>21093</v>
      </c>
      <c r="J1562" s="126" t="s">
        <v>26241</v>
      </c>
      <c r="K1562" s="9">
        <f>_xlfn.IFNA(VLOOKUP(Table5[[#This Row],[Section]],SubSill_Tier,2,FALSE),0)</f>
        <v>0</v>
      </c>
      <c r="L1562" s="9" t="str">
        <f t="shared" si="33"/>
        <v/>
      </c>
      <c r="M1562" s="205" t="str" cm="1">
        <f t="array" ref="M1562">_xlfn.IFS(NOT(ISERROR(VLOOKUP(Table5[[#This Row],[Section]],TB_notTB,1,FALSE))),"No",LEFT(Table5[[#This Row],[Section]],3)="ETB","PLS",LEFT(Table5[[#This Row],[Section]],1)="7","PDB",NOT(ISBLANK(Table5[[#This Row],[Section]])),"No")</f>
        <v>No</v>
      </c>
    </row>
    <row r="1563" spans="1:13" x14ac:dyDescent="0.25">
      <c r="A1563" s="126" t="s">
        <v>6261</v>
      </c>
      <c r="B1563" s="126" t="s">
        <v>6262</v>
      </c>
      <c r="C1563" s="126" t="s">
        <v>75</v>
      </c>
      <c r="D1563" s="127">
        <v>1.615</v>
      </c>
      <c r="E1563" s="128">
        <v>291</v>
      </c>
      <c r="F1563" s="128">
        <v>291</v>
      </c>
      <c r="G1563" s="126" t="s">
        <v>13721</v>
      </c>
      <c r="H1563" s="126" t="s">
        <v>21068</v>
      </c>
      <c r="I1563" s="126" t="s">
        <v>21069</v>
      </c>
      <c r="J1563" s="126" t="s">
        <v>26233</v>
      </c>
      <c r="K1563" s="9">
        <f>_xlfn.IFNA(VLOOKUP(Table5[[#This Row],[Section]],SubSill_Tier,2,FALSE),0)</f>
        <v>0</v>
      </c>
      <c r="L1563" s="9" t="str">
        <f t="shared" si="33"/>
        <v>Wall</v>
      </c>
      <c r="M1563" s="205" t="str" cm="1">
        <f t="array" ref="M1563">_xlfn.IFS(NOT(ISERROR(VLOOKUP(Table5[[#This Row],[Section]],TB_notTB,1,FALSE))),"No",LEFT(Table5[[#This Row],[Section]],3)="ETB","PLS",LEFT(Table5[[#This Row],[Section]],1)="7","PDB",NOT(ISBLANK(Table5[[#This Row],[Section]])),"No")</f>
        <v>No</v>
      </c>
    </row>
    <row r="1564" spans="1:13" x14ac:dyDescent="0.25">
      <c r="A1564" s="126" t="s">
        <v>11648</v>
      </c>
      <c r="B1564" s="126" t="s">
        <v>17222</v>
      </c>
      <c r="C1564" s="126" t="s">
        <v>98</v>
      </c>
      <c r="D1564" s="127">
        <v>1.998</v>
      </c>
      <c r="E1564" s="128">
        <v>450</v>
      </c>
      <c r="F1564" s="128">
        <v>450</v>
      </c>
      <c r="G1564" s="126" t="s">
        <v>13758</v>
      </c>
      <c r="H1564" s="126" t="s">
        <v>20201</v>
      </c>
      <c r="I1564" s="126" t="s">
        <v>20202</v>
      </c>
      <c r="J1564" s="126" t="s">
        <v>26258</v>
      </c>
      <c r="K1564" s="9">
        <f>_xlfn.IFNA(VLOOKUP(Table5[[#This Row],[Section]],SubSill_Tier,2,FALSE),0)</f>
        <v>0</v>
      </c>
      <c r="L1564" s="9" t="str">
        <f t="shared" si="33"/>
        <v/>
      </c>
      <c r="M1564" s="205" t="str" cm="1">
        <f t="array" ref="M1564">_xlfn.IFS(NOT(ISERROR(VLOOKUP(Table5[[#This Row],[Section]],TB_notTB,1,FALSE))),"No",LEFT(Table5[[#This Row],[Section]],3)="ETB","PLS",LEFT(Table5[[#This Row],[Section]],1)="7","PDB",NOT(ISBLANK(Table5[[#This Row],[Section]])),"No")</f>
        <v>No</v>
      </c>
    </row>
    <row r="1565" spans="1:13" x14ac:dyDescent="0.25">
      <c r="A1565" s="126" t="s">
        <v>571</v>
      </c>
      <c r="B1565" s="126" t="s">
        <v>572</v>
      </c>
      <c r="C1565" s="126" t="s">
        <v>75</v>
      </c>
      <c r="D1565" s="127">
        <v>0.25900000000000001</v>
      </c>
      <c r="E1565" s="128">
        <v>139</v>
      </c>
      <c r="F1565" s="128">
        <v>100</v>
      </c>
      <c r="G1565" s="126" t="s">
        <v>13772</v>
      </c>
      <c r="H1565" s="126" t="s">
        <v>20216</v>
      </c>
      <c r="I1565" s="126" t="s">
        <v>20111</v>
      </c>
      <c r="J1565" s="126" t="s">
        <v>26239</v>
      </c>
      <c r="K1565" s="9">
        <f>_xlfn.IFNA(VLOOKUP(Table5[[#This Row],[Section]],SubSill_Tier,2,FALSE),0)</f>
        <v>0</v>
      </c>
      <c r="L1565" s="9" t="str">
        <f t="shared" si="33"/>
        <v/>
      </c>
      <c r="M1565" s="205" t="str" cm="1">
        <f t="array" ref="M1565">_xlfn.IFS(NOT(ISERROR(VLOOKUP(Table5[[#This Row],[Section]],TB_notTB,1,FALSE))),"No",LEFT(Table5[[#This Row],[Section]],3)="ETB","PLS",LEFT(Table5[[#This Row],[Section]],1)="7","PDB",NOT(ISBLANK(Table5[[#This Row],[Section]])),"No")</f>
        <v>No</v>
      </c>
    </row>
    <row r="1566" spans="1:13" x14ac:dyDescent="0.25">
      <c r="A1566" s="126" t="s">
        <v>573</v>
      </c>
      <c r="B1566" s="126" t="s">
        <v>574</v>
      </c>
      <c r="C1566" s="126" t="s">
        <v>75</v>
      </c>
      <c r="D1566" s="127">
        <v>0.64400000000000002</v>
      </c>
      <c r="E1566" s="128">
        <v>320</v>
      </c>
      <c r="F1566" s="128">
        <v>143</v>
      </c>
      <c r="G1566" s="126" t="s">
        <v>13772</v>
      </c>
      <c r="H1566" s="126" t="s">
        <v>20216</v>
      </c>
      <c r="I1566" s="126" t="s">
        <v>20111</v>
      </c>
      <c r="J1566" s="126" t="s">
        <v>26239</v>
      </c>
      <c r="K1566" s="9">
        <f>_xlfn.IFNA(VLOOKUP(Table5[[#This Row],[Section]],SubSill_Tier,2,FALSE),0)</f>
        <v>0</v>
      </c>
      <c r="L1566" s="9" t="str">
        <f t="shared" si="33"/>
        <v/>
      </c>
      <c r="M1566" s="205" t="str" cm="1">
        <f t="array" ref="M1566">_xlfn.IFS(NOT(ISERROR(VLOOKUP(Table5[[#This Row],[Section]],TB_notTB,1,FALSE))),"No",LEFT(Table5[[#This Row],[Section]],3)="ETB","PLS",LEFT(Table5[[#This Row],[Section]],1)="7","PDB",NOT(ISBLANK(Table5[[#This Row],[Section]])),"No")</f>
        <v>No</v>
      </c>
    </row>
    <row r="1567" spans="1:13" x14ac:dyDescent="0.25">
      <c r="A1567" s="126" t="s">
        <v>575</v>
      </c>
      <c r="B1567" s="126" t="s">
        <v>576</v>
      </c>
      <c r="C1567" s="126" t="s">
        <v>75</v>
      </c>
      <c r="D1567" s="127">
        <v>0.74199999999999999</v>
      </c>
      <c r="E1567" s="128">
        <v>351</v>
      </c>
      <c r="F1567" s="128">
        <v>152</v>
      </c>
      <c r="G1567" s="126" t="s">
        <v>13772</v>
      </c>
      <c r="H1567" s="126" t="s">
        <v>20216</v>
      </c>
      <c r="I1567" s="126" t="s">
        <v>20111</v>
      </c>
      <c r="J1567" s="126" t="s">
        <v>26239</v>
      </c>
      <c r="K1567" s="9">
        <f>_xlfn.IFNA(VLOOKUP(Table5[[#This Row],[Section]],SubSill_Tier,2,FALSE),0)</f>
        <v>0</v>
      </c>
      <c r="L1567" s="9" t="str">
        <f t="shared" si="33"/>
        <v/>
      </c>
      <c r="M1567" s="205" t="str" cm="1">
        <f t="array" ref="M1567">_xlfn.IFS(NOT(ISERROR(VLOOKUP(Table5[[#This Row],[Section]],TB_notTB,1,FALSE))),"No",LEFT(Table5[[#This Row],[Section]],3)="ETB","PLS",LEFT(Table5[[#This Row],[Section]],1)="7","PDB",NOT(ISBLANK(Table5[[#This Row],[Section]])),"No")</f>
        <v>No</v>
      </c>
    </row>
    <row r="1568" spans="1:13" x14ac:dyDescent="0.25">
      <c r="A1568" s="126" t="s">
        <v>577</v>
      </c>
      <c r="B1568" s="126" t="s">
        <v>578</v>
      </c>
      <c r="C1568" s="126" t="s">
        <v>75</v>
      </c>
      <c r="D1568" s="127">
        <v>0.60099999999999998</v>
      </c>
      <c r="E1568" s="128">
        <v>289</v>
      </c>
      <c r="F1568" s="128">
        <v>100</v>
      </c>
      <c r="G1568" s="126" t="s">
        <v>13772</v>
      </c>
      <c r="H1568" s="126" t="s">
        <v>20216</v>
      </c>
      <c r="I1568" s="126" t="s">
        <v>20111</v>
      </c>
      <c r="J1568" s="126" t="s">
        <v>26239</v>
      </c>
      <c r="K1568" s="9">
        <f>_xlfn.IFNA(VLOOKUP(Table5[[#This Row],[Section]],SubSill_Tier,2,FALSE),0)</f>
        <v>0</v>
      </c>
      <c r="L1568" s="9" t="str">
        <f t="shared" si="33"/>
        <v/>
      </c>
      <c r="M1568" s="205" t="str" cm="1">
        <f t="array" ref="M1568">_xlfn.IFS(NOT(ISERROR(VLOOKUP(Table5[[#This Row],[Section]],TB_notTB,1,FALSE))),"No",LEFT(Table5[[#This Row],[Section]],3)="ETB","PLS",LEFT(Table5[[#This Row],[Section]],1)="7","PDB",NOT(ISBLANK(Table5[[#This Row],[Section]])),"No")</f>
        <v>No</v>
      </c>
    </row>
    <row r="1569" spans="1:13" x14ac:dyDescent="0.25">
      <c r="A1569" s="126" t="s">
        <v>579</v>
      </c>
      <c r="B1569" s="126" t="s">
        <v>580</v>
      </c>
      <c r="C1569" s="126" t="s">
        <v>75</v>
      </c>
      <c r="D1569" s="127">
        <v>0.30399999999999999</v>
      </c>
      <c r="E1569" s="128">
        <v>183</v>
      </c>
      <c r="F1569" s="128">
        <v>100</v>
      </c>
      <c r="G1569" s="126" t="s">
        <v>13772</v>
      </c>
      <c r="H1569" s="126" t="s">
        <v>20216</v>
      </c>
      <c r="I1569" s="126" t="s">
        <v>20111</v>
      </c>
      <c r="J1569" s="126" t="s">
        <v>26239</v>
      </c>
      <c r="K1569" s="9">
        <f>_xlfn.IFNA(VLOOKUP(Table5[[#This Row],[Section]],SubSill_Tier,2,FALSE),0)</f>
        <v>0</v>
      </c>
      <c r="L1569" s="9" t="str">
        <f t="shared" si="33"/>
        <v/>
      </c>
      <c r="M1569" s="205" t="str" cm="1">
        <f t="array" ref="M1569">_xlfn.IFS(NOT(ISERROR(VLOOKUP(Table5[[#This Row],[Section]],TB_notTB,1,FALSE))),"No",LEFT(Table5[[#This Row],[Section]],3)="ETB","PLS",LEFT(Table5[[#This Row],[Section]],1)="7","PDB",NOT(ISBLANK(Table5[[#This Row],[Section]])),"No")</f>
        <v>No</v>
      </c>
    </row>
    <row r="1570" spans="1:13" x14ac:dyDescent="0.25">
      <c r="A1570" s="126" t="s">
        <v>581</v>
      </c>
      <c r="B1570" s="126" t="s">
        <v>582</v>
      </c>
      <c r="C1570" s="126" t="s">
        <v>75</v>
      </c>
      <c r="D1570" s="127">
        <v>0.59199999999999997</v>
      </c>
      <c r="E1570" s="128">
        <v>300</v>
      </c>
      <c r="F1570" s="128">
        <v>100</v>
      </c>
      <c r="G1570" s="126" t="s">
        <v>13772</v>
      </c>
      <c r="H1570" s="126" t="s">
        <v>20216</v>
      </c>
      <c r="I1570" s="126" t="s">
        <v>20111</v>
      </c>
      <c r="J1570" s="126" t="s">
        <v>26239</v>
      </c>
      <c r="K1570" s="9">
        <f>_xlfn.IFNA(VLOOKUP(Table5[[#This Row],[Section]],SubSill_Tier,2,FALSE),0)</f>
        <v>0</v>
      </c>
      <c r="L1570" s="9" t="str">
        <f t="shared" si="33"/>
        <v/>
      </c>
      <c r="M1570" s="205" t="str" cm="1">
        <f t="array" ref="M1570">_xlfn.IFS(NOT(ISERROR(VLOOKUP(Table5[[#This Row],[Section]],TB_notTB,1,FALSE))),"No",LEFT(Table5[[#This Row],[Section]],3)="ETB","PLS",LEFT(Table5[[#This Row],[Section]],1)="7","PDB",NOT(ISBLANK(Table5[[#This Row],[Section]])),"No")</f>
        <v>No</v>
      </c>
    </row>
    <row r="1571" spans="1:13" x14ac:dyDescent="0.25">
      <c r="A1571" s="126" t="s">
        <v>583</v>
      </c>
      <c r="B1571" s="126" t="s">
        <v>584</v>
      </c>
      <c r="C1571" s="126" t="s">
        <v>75</v>
      </c>
      <c r="D1571" s="127">
        <v>0.82399999999999995</v>
      </c>
      <c r="E1571" s="128">
        <v>378</v>
      </c>
      <c r="F1571" s="128">
        <v>158</v>
      </c>
      <c r="G1571" s="126" t="s">
        <v>13772</v>
      </c>
      <c r="H1571" s="126" t="s">
        <v>20216</v>
      </c>
      <c r="I1571" s="126" t="s">
        <v>20111</v>
      </c>
      <c r="J1571" s="126" t="s">
        <v>26239</v>
      </c>
      <c r="K1571" s="9">
        <f>_xlfn.IFNA(VLOOKUP(Table5[[#This Row],[Section]],SubSill_Tier,2,FALSE),0)</f>
        <v>0</v>
      </c>
      <c r="L1571" s="9" t="str">
        <f t="shared" si="33"/>
        <v/>
      </c>
      <c r="M1571" s="205" t="str" cm="1">
        <f t="array" ref="M1571">_xlfn.IFS(NOT(ISERROR(VLOOKUP(Table5[[#This Row],[Section]],TB_notTB,1,FALSE))),"No",LEFT(Table5[[#This Row],[Section]],3)="ETB","PLS",LEFT(Table5[[#This Row],[Section]],1)="7","PDB",NOT(ISBLANK(Table5[[#This Row],[Section]])),"No")</f>
        <v>No</v>
      </c>
    </row>
    <row r="1572" spans="1:13" x14ac:dyDescent="0.25">
      <c r="A1572" s="126" t="s">
        <v>585</v>
      </c>
      <c r="B1572" s="126" t="s">
        <v>586</v>
      </c>
      <c r="C1572" s="126" t="s">
        <v>75</v>
      </c>
      <c r="D1572" s="127">
        <v>0.877</v>
      </c>
      <c r="E1572" s="128">
        <v>402</v>
      </c>
      <c r="F1572" s="128">
        <v>158</v>
      </c>
      <c r="G1572" s="126" t="s">
        <v>13772</v>
      </c>
      <c r="H1572" s="126" t="s">
        <v>20216</v>
      </c>
      <c r="I1572" s="126" t="s">
        <v>20111</v>
      </c>
      <c r="J1572" s="126" t="s">
        <v>26239</v>
      </c>
      <c r="K1572" s="9">
        <f>_xlfn.IFNA(VLOOKUP(Table5[[#This Row],[Section]],SubSill_Tier,2,FALSE),0)</f>
        <v>0</v>
      </c>
      <c r="L1572" s="9" t="str">
        <f t="shared" si="33"/>
        <v/>
      </c>
      <c r="M1572" s="205" t="str" cm="1">
        <f t="array" ref="M1572">_xlfn.IFS(NOT(ISERROR(VLOOKUP(Table5[[#This Row],[Section]],TB_notTB,1,FALSE))),"No",LEFT(Table5[[#This Row],[Section]],3)="ETB","PLS",LEFT(Table5[[#This Row],[Section]],1)="7","PDB",NOT(ISBLANK(Table5[[#This Row],[Section]])),"No")</f>
        <v>No</v>
      </c>
    </row>
    <row r="1573" spans="1:13" x14ac:dyDescent="0.25">
      <c r="A1573" s="126" t="s">
        <v>587</v>
      </c>
      <c r="B1573" s="126" t="s">
        <v>588</v>
      </c>
      <c r="C1573" s="126" t="s">
        <v>75</v>
      </c>
      <c r="D1573" s="127">
        <v>0.25700000000000001</v>
      </c>
      <c r="E1573" s="128">
        <v>136</v>
      </c>
      <c r="F1573" s="128">
        <v>100</v>
      </c>
      <c r="G1573" s="126" t="s">
        <v>13772</v>
      </c>
      <c r="H1573" s="126" t="s">
        <v>20216</v>
      </c>
      <c r="I1573" s="126" t="s">
        <v>20111</v>
      </c>
      <c r="J1573" s="126" t="s">
        <v>26239</v>
      </c>
      <c r="K1573" s="9">
        <f>_xlfn.IFNA(VLOOKUP(Table5[[#This Row],[Section]],SubSill_Tier,2,FALSE),0)</f>
        <v>0</v>
      </c>
      <c r="L1573" s="9" t="str">
        <f t="shared" si="33"/>
        <v/>
      </c>
      <c r="M1573" s="205" t="str" cm="1">
        <f t="array" ref="M1573">_xlfn.IFS(NOT(ISERROR(VLOOKUP(Table5[[#This Row],[Section]],TB_notTB,1,FALSE))),"No",LEFT(Table5[[#This Row],[Section]],3)="ETB","PLS",LEFT(Table5[[#This Row],[Section]],1)="7","PDB",NOT(ISBLANK(Table5[[#This Row],[Section]])),"No")</f>
        <v>No</v>
      </c>
    </row>
    <row r="1574" spans="1:13" x14ac:dyDescent="0.25">
      <c r="A1574" s="126" t="s">
        <v>589</v>
      </c>
      <c r="B1574" s="126" t="s">
        <v>17222</v>
      </c>
      <c r="C1574" s="126" t="s">
        <v>75</v>
      </c>
      <c r="D1574" s="127">
        <v>0.24399999999999999</v>
      </c>
      <c r="E1574" s="128">
        <v>108</v>
      </c>
      <c r="F1574" s="128">
        <v>100</v>
      </c>
      <c r="G1574" s="126" t="s">
        <v>13772</v>
      </c>
      <c r="H1574" s="126" t="s">
        <v>20216</v>
      </c>
      <c r="I1574" s="126" t="s">
        <v>20111</v>
      </c>
      <c r="J1574" s="126" t="s">
        <v>26232</v>
      </c>
      <c r="K1574" s="9">
        <f>_xlfn.IFNA(VLOOKUP(Table5[[#This Row],[Section]],SubSill_Tier,2,FALSE),0)</f>
        <v>0</v>
      </c>
      <c r="L1574" s="9" t="str">
        <f t="shared" si="33"/>
        <v/>
      </c>
      <c r="M1574" s="205" t="str" cm="1">
        <f t="array" ref="M1574">_xlfn.IFS(NOT(ISERROR(VLOOKUP(Table5[[#This Row],[Section]],TB_notTB,1,FALSE))),"No",LEFT(Table5[[#This Row],[Section]],3)="ETB","PLS",LEFT(Table5[[#This Row],[Section]],1)="7","PDB",NOT(ISBLANK(Table5[[#This Row],[Section]])),"No")</f>
        <v>No</v>
      </c>
    </row>
    <row r="1575" spans="1:13" x14ac:dyDescent="0.25">
      <c r="A1575" s="126" t="s">
        <v>590</v>
      </c>
      <c r="B1575" s="126" t="s">
        <v>591</v>
      </c>
      <c r="C1575" s="126" t="s">
        <v>75</v>
      </c>
      <c r="D1575" s="127">
        <v>0.43099999999999999</v>
      </c>
      <c r="E1575" s="128">
        <v>238</v>
      </c>
      <c r="F1575" s="128">
        <v>105</v>
      </c>
      <c r="G1575" s="126" t="s">
        <v>13772</v>
      </c>
      <c r="H1575" s="126" t="s">
        <v>20216</v>
      </c>
      <c r="I1575" s="126" t="s">
        <v>20111</v>
      </c>
      <c r="J1575" s="126" t="s">
        <v>26239</v>
      </c>
      <c r="K1575" s="9">
        <f>_xlfn.IFNA(VLOOKUP(Table5[[#This Row],[Section]],SubSill_Tier,2,FALSE),0)</f>
        <v>0</v>
      </c>
      <c r="L1575" s="9" t="str">
        <f t="shared" si="33"/>
        <v/>
      </c>
      <c r="M1575" s="205" t="str" cm="1">
        <f t="array" ref="M1575">_xlfn.IFS(NOT(ISERROR(VLOOKUP(Table5[[#This Row],[Section]],TB_notTB,1,FALSE))),"No",LEFT(Table5[[#This Row],[Section]],3)="ETB","PLS",LEFT(Table5[[#This Row],[Section]],1)="7","PDB",NOT(ISBLANK(Table5[[#This Row],[Section]])),"No")</f>
        <v>No</v>
      </c>
    </row>
    <row r="1576" spans="1:13" x14ac:dyDescent="0.25">
      <c r="A1576" s="126" t="s">
        <v>592</v>
      </c>
      <c r="B1576" s="126" t="s">
        <v>593</v>
      </c>
      <c r="C1576" s="126" t="s">
        <v>75</v>
      </c>
      <c r="D1576" s="127">
        <v>0.48799999999999999</v>
      </c>
      <c r="E1576" s="128">
        <v>247</v>
      </c>
      <c r="F1576" s="128">
        <v>106</v>
      </c>
      <c r="G1576" s="126" t="s">
        <v>13772</v>
      </c>
      <c r="H1576" s="126" t="s">
        <v>20216</v>
      </c>
      <c r="I1576" s="126" t="s">
        <v>20111</v>
      </c>
      <c r="J1576" s="126" t="s">
        <v>26239</v>
      </c>
      <c r="K1576" s="9">
        <f>_xlfn.IFNA(VLOOKUP(Table5[[#This Row],[Section]],SubSill_Tier,2,FALSE),0)</f>
        <v>0</v>
      </c>
      <c r="L1576" s="9" t="str">
        <f t="shared" si="33"/>
        <v/>
      </c>
      <c r="M1576" s="205" t="str" cm="1">
        <f t="array" ref="M1576">_xlfn.IFS(NOT(ISERROR(VLOOKUP(Table5[[#This Row],[Section]],TB_notTB,1,FALSE))),"No",LEFT(Table5[[#This Row],[Section]],3)="ETB","PLS",LEFT(Table5[[#This Row],[Section]],1)="7","PDB",NOT(ISBLANK(Table5[[#This Row],[Section]])),"No")</f>
        <v>No</v>
      </c>
    </row>
    <row r="1577" spans="1:13" x14ac:dyDescent="0.25">
      <c r="A1577" s="126" t="s">
        <v>594</v>
      </c>
      <c r="B1577" s="126" t="s">
        <v>595</v>
      </c>
      <c r="C1577" s="126" t="s">
        <v>75</v>
      </c>
      <c r="D1577" s="127">
        <v>1.5149999999999999</v>
      </c>
      <c r="E1577" s="128">
        <v>510</v>
      </c>
      <c r="F1577" s="128">
        <v>510</v>
      </c>
      <c r="G1577" s="126" t="s">
        <v>13743</v>
      </c>
      <c r="H1577" s="126" t="s">
        <v>20159</v>
      </c>
      <c r="I1577" s="126" t="s">
        <v>20160</v>
      </c>
      <c r="J1577" s="126" t="s">
        <v>26241</v>
      </c>
      <c r="K1577" s="9">
        <f>_xlfn.IFNA(VLOOKUP(Table5[[#This Row],[Section]],SubSill_Tier,2,FALSE),0)</f>
        <v>0</v>
      </c>
      <c r="L1577" s="9" t="str">
        <f t="shared" si="33"/>
        <v/>
      </c>
      <c r="M1577" s="205" t="str" cm="1">
        <f t="array" ref="M1577">_xlfn.IFS(NOT(ISERROR(VLOOKUP(Table5[[#This Row],[Section]],TB_notTB,1,FALSE))),"No",LEFT(Table5[[#This Row],[Section]],3)="ETB","PLS",LEFT(Table5[[#This Row],[Section]],1)="7","PDB",NOT(ISBLANK(Table5[[#This Row],[Section]])),"No")</f>
        <v>No</v>
      </c>
    </row>
    <row r="1578" spans="1:13" x14ac:dyDescent="0.25">
      <c r="A1578" s="126" t="s">
        <v>596</v>
      </c>
      <c r="B1578" s="126" t="s">
        <v>597</v>
      </c>
      <c r="C1578" s="126" t="s">
        <v>75</v>
      </c>
      <c r="D1578" s="127">
        <v>0.313</v>
      </c>
      <c r="E1578" s="128">
        <v>166</v>
      </c>
      <c r="F1578" s="128">
        <v>100</v>
      </c>
      <c r="G1578" s="126" t="s">
        <v>13773</v>
      </c>
      <c r="H1578" s="126" t="s">
        <v>20217</v>
      </c>
      <c r="I1578" s="126" t="s">
        <v>20218</v>
      </c>
      <c r="J1578" s="126" t="s">
        <v>26232</v>
      </c>
      <c r="K1578" s="9">
        <f>_xlfn.IFNA(VLOOKUP(Table5[[#This Row],[Section]],SubSill_Tier,2,FALSE),0)</f>
        <v>0</v>
      </c>
      <c r="L1578" s="9" t="str">
        <f t="shared" si="33"/>
        <v/>
      </c>
      <c r="M1578" s="205" t="str" cm="1">
        <f t="array" ref="M1578">_xlfn.IFS(NOT(ISERROR(VLOOKUP(Table5[[#This Row],[Section]],TB_notTB,1,FALSE))),"No",LEFT(Table5[[#This Row],[Section]],3)="ETB","PLS",LEFT(Table5[[#This Row],[Section]],1)="7","PDB",NOT(ISBLANK(Table5[[#This Row],[Section]])),"No")</f>
        <v>No</v>
      </c>
    </row>
    <row r="1579" spans="1:13" x14ac:dyDescent="0.25">
      <c r="A1579" s="126" t="s">
        <v>598</v>
      </c>
      <c r="B1579" s="126" t="s">
        <v>599</v>
      </c>
      <c r="C1579" s="126" t="s">
        <v>75</v>
      </c>
      <c r="D1579" s="127">
        <v>0.58799999999999997</v>
      </c>
      <c r="E1579" s="128">
        <v>282</v>
      </c>
      <c r="F1579" s="128">
        <v>100</v>
      </c>
      <c r="G1579" s="126" t="s">
        <v>13773</v>
      </c>
      <c r="H1579" s="126" t="s">
        <v>20217</v>
      </c>
      <c r="I1579" s="126" t="s">
        <v>20218</v>
      </c>
      <c r="J1579" s="126" t="s">
        <v>26239</v>
      </c>
      <c r="K1579" s="9">
        <f>_xlfn.IFNA(VLOOKUP(Table5[[#This Row],[Section]],SubSill_Tier,2,FALSE),0)</f>
        <v>0</v>
      </c>
      <c r="L1579" s="9" t="str">
        <f t="shared" si="33"/>
        <v/>
      </c>
      <c r="M1579" s="205" t="str" cm="1">
        <f t="array" ref="M1579">_xlfn.IFS(NOT(ISERROR(VLOOKUP(Table5[[#This Row],[Section]],TB_notTB,1,FALSE))),"No",LEFT(Table5[[#This Row],[Section]],3)="ETB","PLS",LEFT(Table5[[#This Row],[Section]],1)="7","PDB",NOT(ISBLANK(Table5[[#This Row],[Section]])),"No")</f>
        <v>No</v>
      </c>
    </row>
    <row r="1580" spans="1:13" x14ac:dyDescent="0.25">
      <c r="A1580" s="126" t="s">
        <v>600</v>
      </c>
      <c r="B1580" s="126" t="s">
        <v>17222</v>
      </c>
      <c r="C1580" s="126" t="s">
        <v>75</v>
      </c>
      <c r="D1580" s="127">
        <v>0.435</v>
      </c>
      <c r="E1580" s="128">
        <v>214</v>
      </c>
      <c r="F1580" s="128">
        <v>100</v>
      </c>
      <c r="G1580" s="126" t="s">
        <v>13773</v>
      </c>
      <c r="H1580" s="126" t="s">
        <v>20217</v>
      </c>
      <c r="I1580" s="126" t="s">
        <v>20218</v>
      </c>
      <c r="J1580" s="126" t="s">
        <v>26239</v>
      </c>
      <c r="K1580" s="9">
        <f>_xlfn.IFNA(VLOOKUP(Table5[[#This Row],[Section]],SubSill_Tier,2,FALSE),0)</f>
        <v>0</v>
      </c>
      <c r="L1580" s="9" t="str">
        <f t="shared" si="33"/>
        <v/>
      </c>
      <c r="M1580" s="205" t="str" cm="1">
        <f t="array" ref="M1580">_xlfn.IFS(NOT(ISERROR(VLOOKUP(Table5[[#This Row],[Section]],TB_notTB,1,FALSE))),"No",LEFT(Table5[[#This Row],[Section]],3)="ETB","PLS",LEFT(Table5[[#This Row],[Section]],1)="7","PDB",NOT(ISBLANK(Table5[[#This Row],[Section]])),"No")</f>
        <v>No</v>
      </c>
    </row>
    <row r="1581" spans="1:13" x14ac:dyDescent="0.25">
      <c r="A1581" s="126" t="s">
        <v>601</v>
      </c>
      <c r="B1581" s="126" t="s">
        <v>602</v>
      </c>
      <c r="C1581" s="126" t="s">
        <v>75</v>
      </c>
      <c r="D1581" s="127">
        <v>0.442</v>
      </c>
      <c r="E1581" s="128">
        <v>209</v>
      </c>
      <c r="F1581" s="128">
        <v>113</v>
      </c>
      <c r="G1581" s="126" t="s">
        <v>13773</v>
      </c>
      <c r="H1581" s="126" t="s">
        <v>20217</v>
      </c>
      <c r="I1581" s="126" t="s">
        <v>20218</v>
      </c>
      <c r="J1581" s="126" t="s">
        <v>26232</v>
      </c>
      <c r="K1581" s="9">
        <f>_xlfn.IFNA(VLOOKUP(Table5[[#This Row],[Section]],SubSill_Tier,2,FALSE),0)</f>
        <v>0</v>
      </c>
      <c r="L1581" s="9" t="str">
        <f t="shared" si="33"/>
        <v/>
      </c>
      <c r="M1581" s="205" t="str" cm="1">
        <f t="array" ref="M1581">_xlfn.IFS(NOT(ISERROR(VLOOKUP(Table5[[#This Row],[Section]],TB_notTB,1,FALSE))),"No",LEFT(Table5[[#This Row],[Section]],3)="ETB","PLS",LEFT(Table5[[#This Row],[Section]],1)="7","PDB",NOT(ISBLANK(Table5[[#This Row],[Section]])),"No")</f>
        <v>No</v>
      </c>
    </row>
    <row r="1582" spans="1:13" x14ac:dyDescent="0.25">
      <c r="A1582" s="126" t="s">
        <v>603</v>
      </c>
      <c r="B1582" s="126" t="s">
        <v>604</v>
      </c>
      <c r="C1582" s="126" t="s">
        <v>75</v>
      </c>
      <c r="D1582" s="127">
        <v>0.191</v>
      </c>
      <c r="E1582" s="128">
        <v>130</v>
      </c>
      <c r="F1582" s="128">
        <v>100</v>
      </c>
      <c r="G1582" s="126" t="s">
        <v>13773</v>
      </c>
      <c r="H1582" s="126" t="s">
        <v>20217</v>
      </c>
      <c r="I1582" s="126" t="s">
        <v>20218</v>
      </c>
      <c r="J1582" s="126" t="s">
        <v>26232</v>
      </c>
      <c r="K1582" s="9">
        <f>_xlfn.IFNA(VLOOKUP(Table5[[#This Row],[Section]],SubSill_Tier,2,FALSE),0)</f>
        <v>0</v>
      </c>
      <c r="L1582" s="9" t="str">
        <f t="shared" si="33"/>
        <v/>
      </c>
      <c r="M1582" s="205" t="str" cm="1">
        <f t="array" ref="M1582">_xlfn.IFS(NOT(ISERROR(VLOOKUP(Table5[[#This Row],[Section]],TB_notTB,1,FALSE))),"No",LEFT(Table5[[#This Row],[Section]],3)="ETB","PLS",LEFT(Table5[[#This Row],[Section]],1)="7","PDB",NOT(ISBLANK(Table5[[#This Row],[Section]])),"No")</f>
        <v>No</v>
      </c>
    </row>
    <row r="1583" spans="1:13" x14ac:dyDescent="0.25">
      <c r="A1583" s="126" t="s">
        <v>605</v>
      </c>
      <c r="B1583" s="126" t="s">
        <v>606</v>
      </c>
      <c r="C1583" s="126" t="s">
        <v>75</v>
      </c>
      <c r="D1583" s="127">
        <v>0.47399999999999998</v>
      </c>
      <c r="E1583" s="128">
        <v>232</v>
      </c>
      <c r="F1583" s="128">
        <v>100</v>
      </c>
      <c r="G1583" s="126" t="s">
        <v>13773</v>
      </c>
      <c r="H1583" s="126" t="s">
        <v>20217</v>
      </c>
      <c r="I1583" s="126" t="s">
        <v>20218</v>
      </c>
      <c r="J1583" s="126" t="s">
        <v>26232</v>
      </c>
      <c r="K1583" s="9">
        <f>_xlfn.IFNA(VLOOKUP(Table5[[#This Row],[Section]],SubSill_Tier,2,FALSE),0)</f>
        <v>0</v>
      </c>
      <c r="L1583" s="9" t="str">
        <f t="shared" si="33"/>
        <v/>
      </c>
      <c r="M1583" s="205" t="str" cm="1">
        <f t="array" ref="M1583">_xlfn.IFS(NOT(ISERROR(VLOOKUP(Table5[[#This Row],[Section]],TB_notTB,1,FALSE))),"No",LEFT(Table5[[#This Row],[Section]],3)="ETB","PLS",LEFT(Table5[[#This Row],[Section]],1)="7","PDB",NOT(ISBLANK(Table5[[#This Row],[Section]])),"No")</f>
        <v>No</v>
      </c>
    </row>
    <row r="1584" spans="1:13" x14ac:dyDescent="0.25">
      <c r="A1584" s="126" t="s">
        <v>607</v>
      </c>
      <c r="B1584" s="126" t="s">
        <v>608</v>
      </c>
      <c r="C1584" s="126" t="s">
        <v>75</v>
      </c>
      <c r="D1584" s="127">
        <v>0.50700000000000001</v>
      </c>
      <c r="E1584" s="128">
        <v>264</v>
      </c>
      <c r="F1584" s="128">
        <v>100</v>
      </c>
      <c r="G1584" s="126" t="s">
        <v>13773</v>
      </c>
      <c r="H1584" s="126" t="s">
        <v>20217</v>
      </c>
      <c r="I1584" s="126" t="s">
        <v>20218</v>
      </c>
      <c r="J1584" s="126" t="s">
        <v>26232</v>
      </c>
      <c r="K1584" s="9">
        <f>_xlfn.IFNA(VLOOKUP(Table5[[#This Row],[Section]],SubSill_Tier,2,FALSE),0)</f>
        <v>0</v>
      </c>
      <c r="L1584" s="9" t="str">
        <f t="shared" si="33"/>
        <v/>
      </c>
      <c r="M1584" s="205" t="str" cm="1">
        <f t="array" ref="M1584">_xlfn.IFS(NOT(ISERROR(VLOOKUP(Table5[[#This Row],[Section]],TB_notTB,1,FALSE))),"No",LEFT(Table5[[#This Row],[Section]],3)="ETB","PLS",LEFT(Table5[[#This Row],[Section]],1)="7","PDB",NOT(ISBLANK(Table5[[#This Row],[Section]])),"No")</f>
        <v>No</v>
      </c>
    </row>
    <row r="1585" spans="1:13" x14ac:dyDescent="0.25">
      <c r="A1585" s="126" t="s">
        <v>609</v>
      </c>
      <c r="B1585" s="126" t="s">
        <v>610</v>
      </c>
      <c r="C1585" s="126" t="s">
        <v>75</v>
      </c>
      <c r="D1585" s="127">
        <v>0.99099999999999999</v>
      </c>
      <c r="E1585" s="128">
        <v>245</v>
      </c>
      <c r="F1585" s="128">
        <v>160</v>
      </c>
      <c r="G1585" s="126" t="s">
        <v>13773</v>
      </c>
      <c r="H1585" s="126" t="s">
        <v>20217</v>
      </c>
      <c r="I1585" s="126" t="s">
        <v>20218</v>
      </c>
      <c r="J1585" s="126" t="s">
        <v>26239</v>
      </c>
      <c r="K1585" s="9">
        <f>_xlfn.IFNA(VLOOKUP(Table5[[#This Row],[Section]],SubSill_Tier,2,FALSE),0)</f>
        <v>0</v>
      </c>
      <c r="L1585" s="9" t="str">
        <f t="shared" si="33"/>
        <v/>
      </c>
      <c r="M1585" s="205" t="str" cm="1">
        <f t="array" ref="M1585">_xlfn.IFS(NOT(ISERROR(VLOOKUP(Table5[[#This Row],[Section]],TB_notTB,1,FALSE))),"No",LEFT(Table5[[#This Row],[Section]],3)="ETB","PLS",LEFT(Table5[[#This Row],[Section]],1)="7","PDB",NOT(ISBLANK(Table5[[#This Row],[Section]])),"No")</f>
        <v>No</v>
      </c>
    </row>
    <row r="1586" spans="1:13" x14ac:dyDescent="0.25">
      <c r="A1586" s="126" t="s">
        <v>611</v>
      </c>
      <c r="B1586" s="126" t="s">
        <v>612</v>
      </c>
      <c r="C1586" s="126" t="s">
        <v>75</v>
      </c>
      <c r="D1586" s="127">
        <v>0.97499999999999998</v>
      </c>
      <c r="E1586" s="128">
        <v>245</v>
      </c>
      <c r="F1586" s="128">
        <v>160</v>
      </c>
      <c r="G1586" s="126" t="s">
        <v>13773</v>
      </c>
      <c r="H1586" s="126" t="s">
        <v>20217</v>
      </c>
      <c r="I1586" s="126" t="s">
        <v>20218</v>
      </c>
      <c r="J1586" s="126" t="s">
        <v>26232</v>
      </c>
      <c r="K1586" s="9">
        <f>_xlfn.IFNA(VLOOKUP(Table5[[#This Row],[Section]],SubSill_Tier,2,FALSE),0)</f>
        <v>0</v>
      </c>
      <c r="L1586" s="9" t="str">
        <f t="shared" si="33"/>
        <v/>
      </c>
      <c r="M1586" s="205" t="str" cm="1">
        <f t="array" ref="M1586">_xlfn.IFS(NOT(ISERROR(VLOOKUP(Table5[[#This Row],[Section]],TB_notTB,1,FALSE))),"No",LEFT(Table5[[#This Row],[Section]],3)="ETB","PLS",LEFT(Table5[[#This Row],[Section]],1)="7","PDB",NOT(ISBLANK(Table5[[#This Row],[Section]])),"No")</f>
        <v>No</v>
      </c>
    </row>
    <row r="1587" spans="1:13" x14ac:dyDescent="0.25">
      <c r="A1587" s="126" t="s">
        <v>6263</v>
      </c>
      <c r="B1587" s="126" t="s">
        <v>12540</v>
      </c>
      <c r="C1587" s="126" t="s">
        <v>75</v>
      </c>
      <c r="D1587" s="127">
        <v>0.27300000000000002</v>
      </c>
      <c r="E1587" s="128">
        <v>137</v>
      </c>
      <c r="F1587" s="128">
        <v>100</v>
      </c>
      <c r="G1587" s="126" t="s">
        <v>13721</v>
      </c>
      <c r="H1587" s="126" t="s">
        <v>21068</v>
      </c>
      <c r="I1587" s="126" t="s">
        <v>21069</v>
      </c>
      <c r="J1587" s="126" t="s">
        <v>26233</v>
      </c>
      <c r="K1587" s="9">
        <f>_xlfn.IFNA(VLOOKUP(Table5[[#This Row],[Section]],SubSill_Tier,2,FALSE),0)</f>
        <v>0</v>
      </c>
      <c r="L1587" s="9" t="str">
        <f t="shared" si="33"/>
        <v/>
      </c>
      <c r="M1587" s="205" t="str" cm="1">
        <f t="array" ref="M1587">_xlfn.IFS(NOT(ISERROR(VLOOKUP(Table5[[#This Row],[Section]],TB_notTB,1,FALSE))),"No",LEFT(Table5[[#This Row],[Section]],3)="ETB","PLS",LEFT(Table5[[#This Row],[Section]],1)="7","PDB",NOT(ISBLANK(Table5[[#This Row],[Section]])),"No")</f>
        <v>No</v>
      </c>
    </row>
    <row r="1588" spans="1:13" x14ac:dyDescent="0.25">
      <c r="A1588" s="126" t="s">
        <v>6264</v>
      </c>
      <c r="B1588" s="126" t="s">
        <v>13046</v>
      </c>
      <c r="C1588" s="126" t="s">
        <v>75</v>
      </c>
      <c r="D1588" s="127">
        <v>0.67</v>
      </c>
      <c r="E1588" s="128">
        <v>311</v>
      </c>
      <c r="F1588" s="128">
        <v>162</v>
      </c>
      <c r="G1588" s="126" t="s">
        <v>13721</v>
      </c>
      <c r="H1588" s="126" t="s">
        <v>21068</v>
      </c>
      <c r="I1588" s="126" t="s">
        <v>21069</v>
      </c>
      <c r="J1588" s="126" t="s">
        <v>26233</v>
      </c>
      <c r="K1588" s="9">
        <f>_xlfn.IFNA(VLOOKUP(Table5[[#This Row],[Section]],SubSill_Tier,2,FALSE),0)</f>
        <v>0</v>
      </c>
      <c r="L1588" s="9" t="str">
        <f t="shared" si="33"/>
        <v/>
      </c>
      <c r="M1588" s="205" t="str" cm="1">
        <f t="array" ref="M1588">_xlfn.IFS(NOT(ISERROR(VLOOKUP(Table5[[#This Row],[Section]],TB_notTB,1,FALSE))),"No",LEFT(Table5[[#This Row],[Section]],3)="ETB","PLS",LEFT(Table5[[#This Row],[Section]],1)="7","PDB",NOT(ISBLANK(Table5[[#This Row],[Section]])),"No")</f>
        <v>No</v>
      </c>
    </row>
    <row r="1589" spans="1:13" x14ac:dyDescent="0.25">
      <c r="A1589" s="126" t="s">
        <v>6265</v>
      </c>
      <c r="B1589" s="126" t="s">
        <v>13047</v>
      </c>
      <c r="C1589" s="126" t="s">
        <v>75</v>
      </c>
      <c r="D1589" s="127">
        <v>0.77</v>
      </c>
      <c r="E1589" s="128">
        <v>361</v>
      </c>
      <c r="F1589" s="128">
        <v>190</v>
      </c>
      <c r="G1589" s="126" t="s">
        <v>13721</v>
      </c>
      <c r="H1589" s="126" t="s">
        <v>20121</v>
      </c>
      <c r="I1589" s="126" t="s">
        <v>20122</v>
      </c>
      <c r="J1589" s="126" t="s">
        <v>26234</v>
      </c>
      <c r="K1589" s="9">
        <f>_xlfn.IFNA(VLOOKUP(Table5[[#This Row],[Section]],SubSill_Tier,2,FALSE),0)</f>
        <v>0</v>
      </c>
      <c r="L1589" s="9" t="str">
        <f t="shared" si="33"/>
        <v/>
      </c>
      <c r="M1589" s="205" t="str" cm="1">
        <f t="array" ref="M1589">_xlfn.IFS(NOT(ISERROR(VLOOKUP(Table5[[#This Row],[Section]],TB_notTB,1,FALSE))),"No",LEFT(Table5[[#This Row],[Section]],3)="ETB","PLS",LEFT(Table5[[#This Row],[Section]],1)="7","PDB",NOT(ISBLANK(Table5[[#This Row],[Section]])),"No")</f>
        <v>No</v>
      </c>
    </row>
    <row r="1590" spans="1:13" x14ac:dyDescent="0.25">
      <c r="A1590" s="126" t="s">
        <v>613</v>
      </c>
      <c r="B1590" s="126" t="s">
        <v>17222</v>
      </c>
      <c r="C1590" s="126" t="s">
        <v>98</v>
      </c>
      <c r="D1590" s="127">
        <v>0.26700000000000002</v>
      </c>
      <c r="E1590" s="128">
        <v>138</v>
      </c>
      <c r="F1590" s="128">
        <v>138</v>
      </c>
      <c r="G1590" s="126" t="s">
        <v>13711</v>
      </c>
      <c r="H1590" s="126" t="s">
        <v>20119</v>
      </c>
      <c r="I1590" s="126" t="s">
        <v>21054</v>
      </c>
      <c r="J1590" s="126" t="s">
        <v>26232</v>
      </c>
      <c r="K1590" s="9">
        <f>_xlfn.IFNA(VLOOKUP(Table5[[#This Row],[Section]],SubSill_Tier,2,FALSE),0)</f>
        <v>0</v>
      </c>
      <c r="L1590" s="9" t="str">
        <f t="shared" si="33"/>
        <v/>
      </c>
      <c r="M1590" s="205" t="str" cm="1">
        <f t="array" ref="M1590">_xlfn.IFS(NOT(ISERROR(VLOOKUP(Table5[[#This Row],[Section]],TB_notTB,1,FALSE))),"No",LEFT(Table5[[#This Row],[Section]],3)="ETB","PLS",LEFT(Table5[[#This Row],[Section]],1)="7","PDB",NOT(ISBLANK(Table5[[#This Row],[Section]])),"No")</f>
        <v>No</v>
      </c>
    </row>
    <row r="1591" spans="1:13" x14ac:dyDescent="0.25">
      <c r="A1591" s="126" t="s">
        <v>14822</v>
      </c>
      <c r="B1591" s="126" t="s">
        <v>14823</v>
      </c>
      <c r="C1591" s="126" t="s">
        <v>75</v>
      </c>
      <c r="D1591" s="127">
        <v>1.1739999999999999</v>
      </c>
      <c r="E1591" s="128">
        <v>219</v>
      </c>
      <c r="F1591" s="128">
        <v>219</v>
      </c>
      <c r="G1591" s="126" t="s">
        <v>14800</v>
      </c>
      <c r="H1591" s="126" t="s">
        <v>20205</v>
      </c>
      <c r="I1591" s="126" t="s">
        <v>20206</v>
      </c>
      <c r="J1591" s="126" t="s">
        <v>26263</v>
      </c>
      <c r="K1591" s="9">
        <f>_xlfn.IFNA(VLOOKUP(Table5[[#This Row],[Section]],SubSill_Tier,2,FALSE),0)</f>
        <v>0</v>
      </c>
      <c r="L1591" s="9" t="str">
        <f t="shared" si="33"/>
        <v/>
      </c>
      <c r="M1591" s="205" t="str" cm="1">
        <f t="array" ref="M1591">_xlfn.IFS(NOT(ISERROR(VLOOKUP(Table5[[#This Row],[Section]],TB_notTB,1,FALSE))),"No",LEFT(Table5[[#This Row],[Section]],3)="ETB","PLS",LEFT(Table5[[#This Row],[Section]],1)="7","PDB",NOT(ISBLANK(Table5[[#This Row],[Section]])),"No")</f>
        <v>No</v>
      </c>
    </row>
    <row r="1592" spans="1:13" x14ac:dyDescent="0.25">
      <c r="A1592" s="126" t="s">
        <v>11649</v>
      </c>
      <c r="B1592" s="126" t="s">
        <v>17226</v>
      </c>
      <c r="C1592" s="126" t="s">
        <v>75</v>
      </c>
      <c r="D1592" s="127">
        <v>0.14399999999999999</v>
      </c>
      <c r="E1592" s="128">
        <v>100</v>
      </c>
      <c r="F1592" s="128">
        <v>100</v>
      </c>
      <c r="G1592" s="126" t="s">
        <v>21076</v>
      </c>
      <c r="H1592" s="126" t="s">
        <v>21077</v>
      </c>
      <c r="I1592" s="126" t="s">
        <v>21078</v>
      </c>
      <c r="J1592" s="126" t="s">
        <v>26251</v>
      </c>
      <c r="K1592" s="9">
        <f>_xlfn.IFNA(VLOOKUP(Table5[[#This Row],[Section]],SubSill_Tier,2,FALSE),0)</f>
        <v>0</v>
      </c>
      <c r="L1592" s="9" t="str">
        <f t="shared" si="33"/>
        <v/>
      </c>
      <c r="M1592" s="205" t="str" cm="1">
        <f t="array" ref="M1592">_xlfn.IFS(NOT(ISERROR(VLOOKUP(Table5[[#This Row],[Section]],TB_notTB,1,FALSE))),"No",LEFT(Table5[[#This Row],[Section]],3)="ETB","PLS",LEFT(Table5[[#This Row],[Section]],1)="7","PDB",NOT(ISBLANK(Table5[[#This Row],[Section]])),"No")</f>
        <v>No</v>
      </c>
    </row>
    <row r="1593" spans="1:13" x14ac:dyDescent="0.25">
      <c r="A1593" s="126" t="s">
        <v>614</v>
      </c>
      <c r="B1593" s="126" t="s">
        <v>615</v>
      </c>
      <c r="C1593" s="126" t="s">
        <v>75</v>
      </c>
      <c r="D1593" s="127">
        <v>0.92100000000000004</v>
      </c>
      <c r="E1593" s="128">
        <v>420</v>
      </c>
      <c r="F1593" s="128">
        <v>133</v>
      </c>
      <c r="G1593" s="126" t="s">
        <v>13753</v>
      </c>
      <c r="H1593" s="126" t="s">
        <v>20174</v>
      </c>
      <c r="I1593" s="126" t="s">
        <v>21091</v>
      </c>
      <c r="J1593" s="126" t="s">
        <v>26232</v>
      </c>
      <c r="K1593" s="9">
        <f>_xlfn.IFNA(VLOOKUP(Table5[[#This Row],[Section]],SubSill_Tier,2,FALSE),0)</f>
        <v>0</v>
      </c>
      <c r="L1593" s="9" t="str">
        <f t="shared" si="33"/>
        <v/>
      </c>
      <c r="M1593" s="205" t="str" cm="1">
        <f t="array" ref="M1593">_xlfn.IFS(NOT(ISERROR(VLOOKUP(Table5[[#This Row],[Section]],TB_notTB,1,FALSE))),"No",LEFT(Table5[[#This Row],[Section]],3)="ETB","PLS",LEFT(Table5[[#This Row],[Section]],1)="7","PDB",NOT(ISBLANK(Table5[[#This Row],[Section]])),"No")</f>
        <v>No</v>
      </c>
    </row>
    <row r="1594" spans="1:13" x14ac:dyDescent="0.25">
      <c r="A1594" s="126" t="s">
        <v>616</v>
      </c>
      <c r="B1594" s="126" t="s">
        <v>617</v>
      </c>
      <c r="C1594" s="126" t="s">
        <v>75</v>
      </c>
      <c r="D1594" s="127">
        <v>0.49399999999999999</v>
      </c>
      <c r="E1594" s="128">
        <v>224</v>
      </c>
      <c r="F1594" s="128">
        <v>100</v>
      </c>
      <c r="G1594" s="126" t="s">
        <v>13753</v>
      </c>
      <c r="H1594" s="126" t="s">
        <v>20174</v>
      </c>
      <c r="I1594" s="126" t="s">
        <v>21091</v>
      </c>
      <c r="J1594" s="126" t="s">
        <v>26232</v>
      </c>
      <c r="K1594" s="9">
        <f>_xlfn.IFNA(VLOOKUP(Table5[[#This Row],[Section]],SubSill_Tier,2,FALSE),0)</f>
        <v>0</v>
      </c>
      <c r="L1594" s="9" t="str">
        <f t="shared" si="33"/>
        <v/>
      </c>
      <c r="M1594" s="205" t="str" cm="1">
        <f t="array" ref="M1594">_xlfn.IFS(NOT(ISERROR(VLOOKUP(Table5[[#This Row],[Section]],TB_notTB,1,FALSE))),"No",LEFT(Table5[[#This Row],[Section]],3)="ETB","PLS",LEFT(Table5[[#This Row],[Section]],1)="7","PDB",NOT(ISBLANK(Table5[[#This Row],[Section]])),"No")</f>
        <v>No</v>
      </c>
    </row>
    <row r="1595" spans="1:13" x14ac:dyDescent="0.25">
      <c r="A1595" s="126" t="s">
        <v>618</v>
      </c>
      <c r="B1595" s="126" t="s">
        <v>619</v>
      </c>
      <c r="C1595" s="126" t="s">
        <v>75</v>
      </c>
      <c r="D1595" s="127">
        <v>0.78300000000000003</v>
      </c>
      <c r="E1595" s="128">
        <v>354</v>
      </c>
      <c r="F1595" s="128">
        <v>100</v>
      </c>
      <c r="G1595" s="126" t="s">
        <v>13753</v>
      </c>
      <c r="H1595" s="126" t="s">
        <v>20174</v>
      </c>
      <c r="I1595" s="126" t="s">
        <v>21091</v>
      </c>
      <c r="J1595" s="126" t="s">
        <v>26232</v>
      </c>
      <c r="K1595" s="9">
        <f>_xlfn.IFNA(VLOOKUP(Table5[[#This Row],[Section]],SubSill_Tier,2,FALSE),0)</f>
        <v>0</v>
      </c>
      <c r="L1595" s="9" t="str">
        <f t="shared" si="33"/>
        <v/>
      </c>
      <c r="M1595" s="205" t="str" cm="1">
        <f t="array" ref="M1595">_xlfn.IFS(NOT(ISERROR(VLOOKUP(Table5[[#This Row],[Section]],TB_notTB,1,FALSE))),"No",LEFT(Table5[[#This Row],[Section]],3)="ETB","PLS",LEFT(Table5[[#This Row],[Section]],1)="7","PDB",NOT(ISBLANK(Table5[[#This Row],[Section]])),"No")</f>
        <v>No</v>
      </c>
    </row>
    <row r="1596" spans="1:13" x14ac:dyDescent="0.25">
      <c r="A1596" s="126" t="s">
        <v>620</v>
      </c>
      <c r="B1596" s="126" t="s">
        <v>621</v>
      </c>
      <c r="C1596" s="126" t="s">
        <v>75</v>
      </c>
      <c r="D1596" s="127">
        <v>0.27500000000000002</v>
      </c>
      <c r="E1596" s="128">
        <v>145</v>
      </c>
      <c r="F1596" s="128">
        <v>100</v>
      </c>
      <c r="G1596" s="126" t="s">
        <v>13753</v>
      </c>
      <c r="H1596" s="126" t="s">
        <v>20174</v>
      </c>
      <c r="I1596" s="126" t="s">
        <v>21091</v>
      </c>
      <c r="J1596" s="126" t="s">
        <v>26232</v>
      </c>
      <c r="K1596" s="9">
        <f>_xlfn.IFNA(VLOOKUP(Table5[[#This Row],[Section]],SubSill_Tier,2,FALSE),0)</f>
        <v>0</v>
      </c>
      <c r="L1596" s="9" t="str">
        <f t="shared" si="33"/>
        <v/>
      </c>
      <c r="M1596" s="205" t="str" cm="1">
        <f t="array" ref="M1596">_xlfn.IFS(NOT(ISERROR(VLOOKUP(Table5[[#This Row],[Section]],TB_notTB,1,FALSE))),"No",LEFT(Table5[[#This Row],[Section]],3)="ETB","PLS",LEFT(Table5[[#This Row],[Section]],1)="7","PDB",NOT(ISBLANK(Table5[[#This Row],[Section]])),"No")</f>
        <v>No</v>
      </c>
    </row>
    <row r="1597" spans="1:13" x14ac:dyDescent="0.25">
      <c r="A1597" s="126" t="s">
        <v>622</v>
      </c>
      <c r="B1597" s="126" t="s">
        <v>21781</v>
      </c>
      <c r="C1597" s="126" t="s">
        <v>75</v>
      </c>
      <c r="D1597" s="127">
        <v>0.373</v>
      </c>
      <c r="E1597" s="128">
        <v>171</v>
      </c>
      <c r="F1597" s="128">
        <v>100</v>
      </c>
      <c r="G1597" s="126" t="s">
        <v>13774</v>
      </c>
      <c r="H1597" s="126" t="s">
        <v>20219</v>
      </c>
      <c r="I1597" s="126" t="s">
        <v>21132</v>
      </c>
      <c r="J1597" s="126" t="s">
        <v>26241</v>
      </c>
      <c r="K1597" s="9">
        <f>_xlfn.IFNA(VLOOKUP(Table5[[#This Row],[Section]],SubSill_Tier,2,FALSE),0)</f>
        <v>0</v>
      </c>
      <c r="L1597" s="9" t="str">
        <f t="shared" si="33"/>
        <v/>
      </c>
      <c r="M1597" s="205" t="str" cm="1">
        <f t="array" ref="M1597">_xlfn.IFS(NOT(ISERROR(VLOOKUP(Table5[[#This Row],[Section]],TB_notTB,1,FALSE))),"No",LEFT(Table5[[#This Row],[Section]],3)="ETB","PLS",LEFT(Table5[[#This Row],[Section]],1)="7","PDB",NOT(ISBLANK(Table5[[#This Row],[Section]])),"No")</f>
        <v>No</v>
      </c>
    </row>
    <row r="1598" spans="1:13" x14ac:dyDescent="0.25">
      <c r="A1598" s="126" t="s">
        <v>6266</v>
      </c>
      <c r="B1598" s="126" t="s">
        <v>12541</v>
      </c>
      <c r="C1598" s="126" t="s">
        <v>75</v>
      </c>
      <c r="D1598" s="127">
        <v>2.2679999999999998</v>
      </c>
      <c r="E1598" s="128">
        <v>655</v>
      </c>
      <c r="F1598" s="128">
        <v>249</v>
      </c>
      <c r="G1598" s="126" t="s">
        <v>13757</v>
      </c>
      <c r="H1598" s="126" t="s">
        <v>21122</v>
      </c>
      <c r="I1598" s="126" t="s">
        <v>21123</v>
      </c>
      <c r="J1598" s="126" t="s">
        <v>26233</v>
      </c>
      <c r="K1598" s="9">
        <f>_xlfn.IFNA(VLOOKUP(Table5[[#This Row],[Section]],SubSill_Tier,2,FALSE),0)</f>
        <v>0</v>
      </c>
      <c r="L1598" s="9" t="str">
        <f t="shared" si="33"/>
        <v>Wall</v>
      </c>
      <c r="M1598" s="205" t="str" cm="1">
        <f t="array" ref="M1598">_xlfn.IFS(NOT(ISERROR(VLOOKUP(Table5[[#This Row],[Section]],TB_notTB,1,FALSE))),"No",LEFT(Table5[[#This Row],[Section]],3)="ETB","PLS",LEFT(Table5[[#This Row],[Section]],1)="7","PDB",NOT(ISBLANK(Table5[[#This Row],[Section]])),"No")</f>
        <v>No</v>
      </c>
    </row>
    <row r="1599" spans="1:13" x14ac:dyDescent="0.25">
      <c r="A1599" s="126" t="s">
        <v>14824</v>
      </c>
      <c r="B1599" s="126" t="s">
        <v>14825</v>
      </c>
      <c r="C1599" s="126" t="s">
        <v>75</v>
      </c>
      <c r="D1599" s="127">
        <v>1.3049999999999999</v>
      </c>
      <c r="E1599" s="128">
        <v>392</v>
      </c>
      <c r="F1599" s="128">
        <v>130</v>
      </c>
      <c r="G1599" s="126" t="s">
        <v>14742</v>
      </c>
      <c r="H1599" s="126" t="s">
        <v>20171</v>
      </c>
      <c r="I1599" s="126" t="s">
        <v>21088</v>
      </c>
      <c r="J1599" s="126" t="s">
        <v>26255</v>
      </c>
      <c r="K1599" s="9">
        <f>_xlfn.IFNA(VLOOKUP(Table5[[#This Row],[Section]],SubSill_Tier,2,FALSE),0)</f>
        <v>0</v>
      </c>
      <c r="L1599" s="9" t="str">
        <f t="shared" si="33"/>
        <v/>
      </c>
      <c r="M1599" s="205" t="str" cm="1">
        <f t="array" ref="M1599">_xlfn.IFS(NOT(ISERROR(VLOOKUP(Table5[[#This Row],[Section]],TB_notTB,1,FALSE))),"No",LEFT(Table5[[#This Row],[Section]],3)="ETB","PLS",LEFT(Table5[[#This Row],[Section]],1)="7","PDB",NOT(ISBLANK(Table5[[#This Row],[Section]])),"No")</f>
        <v>No</v>
      </c>
    </row>
    <row r="1600" spans="1:13" x14ac:dyDescent="0.25">
      <c r="A1600" s="126" t="s">
        <v>623</v>
      </c>
      <c r="B1600" s="126" t="s">
        <v>624</v>
      </c>
      <c r="C1600" s="126" t="s">
        <v>75</v>
      </c>
      <c r="D1600" s="127">
        <v>2.2229999999999999</v>
      </c>
      <c r="E1600" s="128">
        <v>751</v>
      </c>
      <c r="F1600" s="128">
        <v>751</v>
      </c>
      <c r="G1600" s="126" t="s">
        <v>13743</v>
      </c>
      <c r="H1600" s="126" t="s">
        <v>20159</v>
      </c>
      <c r="I1600" s="126" t="s">
        <v>20160</v>
      </c>
      <c r="J1600" s="126" t="s">
        <v>26241</v>
      </c>
      <c r="K1600" s="9">
        <f>_xlfn.IFNA(VLOOKUP(Table5[[#This Row],[Section]],SubSill_Tier,2,FALSE),0)</f>
        <v>0</v>
      </c>
      <c r="L1600" s="9" t="str">
        <f t="shared" si="33"/>
        <v/>
      </c>
      <c r="M1600" s="205" t="str" cm="1">
        <f t="array" ref="M1600">_xlfn.IFS(NOT(ISERROR(VLOOKUP(Table5[[#This Row],[Section]],TB_notTB,1,FALSE))),"No",LEFT(Table5[[#This Row],[Section]],3)="ETB","PLS",LEFT(Table5[[#This Row],[Section]],1)="7","PDB",NOT(ISBLANK(Table5[[#This Row],[Section]])),"No")</f>
        <v>No</v>
      </c>
    </row>
    <row r="1601" spans="1:13" x14ac:dyDescent="0.25">
      <c r="A1601" s="126" t="s">
        <v>625</v>
      </c>
      <c r="B1601" s="126" t="s">
        <v>626</v>
      </c>
      <c r="C1601" s="126" t="s">
        <v>75</v>
      </c>
      <c r="D1601" s="127">
        <v>0.34300000000000003</v>
      </c>
      <c r="E1601" s="128">
        <v>106</v>
      </c>
      <c r="F1601" s="128">
        <v>106</v>
      </c>
      <c r="G1601" s="126" t="s">
        <v>13743</v>
      </c>
      <c r="H1601" s="126" t="s">
        <v>20159</v>
      </c>
      <c r="I1601" s="126" t="s">
        <v>20160</v>
      </c>
      <c r="J1601" s="126" t="s">
        <v>26241</v>
      </c>
      <c r="K1601" s="9">
        <f>_xlfn.IFNA(VLOOKUP(Table5[[#This Row],[Section]],SubSill_Tier,2,FALSE),0)</f>
        <v>0</v>
      </c>
      <c r="L1601" s="9" t="str">
        <f t="shared" si="33"/>
        <v/>
      </c>
      <c r="M1601" s="205" t="str" cm="1">
        <f t="array" ref="M1601">_xlfn.IFS(NOT(ISERROR(VLOOKUP(Table5[[#This Row],[Section]],TB_notTB,1,FALSE))),"No",LEFT(Table5[[#This Row],[Section]],3)="ETB","PLS",LEFT(Table5[[#This Row],[Section]],1)="7","PDB",NOT(ISBLANK(Table5[[#This Row],[Section]])),"No")</f>
        <v>No</v>
      </c>
    </row>
    <row r="1602" spans="1:13" x14ac:dyDescent="0.25">
      <c r="A1602" s="126" t="s">
        <v>627</v>
      </c>
      <c r="B1602" s="126" t="s">
        <v>628</v>
      </c>
      <c r="C1602" s="126" t="s">
        <v>75</v>
      </c>
      <c r="D1602" s="127">
        <v>1.123</v>
      </c>
      <c r="E1602" s="128">
        <v>438</v>
      </c>
      <c r="F1602" s="128">
        <v>438</v>
      </c>
      <c r="G1602" s="126" t="s">
        <v>13743</v>
      </c>
      <c r="H1602" s="126" t="s">
        <v>21092</v>
      </c>
      <c r="I1602" s="126" t="s">
        <v>21093</v>
      </c>
      <c r="J1602" s="126" t="s">
        <v>26241</v>
      </c>
      <c r="K1602" s="9">
        <f>_xlfn.IFNA(VLOOKUP(Table5[[#This Row],[Section]],SubSill_Tier,2,FALSE),0)</f>
        <v>1</v>
      </c>
      <c r="L1602" s="9" t="str">
        <f t="shared" ref="L1602:L1665" si="34">IFERROR(IF(LEFT(G1602,2)="AI",IF(_xlfn.NUMBERVALUE(IFERROR(LEFT(IF(ISERROR(FIND("X",UPPER(B1602))),UPPER(B1602),RIGHT(UPPER(B1602),LEN(UPPER(B1602))-FIND("~",SUBSTITUTE(UPPER(B1602),"X","~",LEN(UPPER(B1602))-LEN(SUBSTITUTE(UPPER(B1602),"X","")))))),FIND(" ",IF(ISERROR(FIND("X",UPPER(B1602))),UPPER(B1602),RIGHT(UPPER(B1602),LEN(UPPER(B1602))-FIND("~",SUBSTITUTE(UPPER(B1602),"X","~",LEN(UPPER(B1602))-LEN(SUBSTITUTE(UPPER(B1602),"X","")))))),1)-1),IF(ISERROR(FIND("X",UPPER(B1602))),UPPER(B1602),RIGHT(UPPER(B1602),LEN(UPPER(B1602))-FIND("~",SUBSTITUTE(UPPER(B1602),"X","~",LEN(UPPER(B1602))-LEN(SUBSTITUTE(UPPER(B1602),"X",""))))))),".")&gt;=5,"Wall",""),""),"")</f>
        <v/>
      </c>
      <c r="M1602" s="205" t="str" cm="1">
        <f t="array" ref="M1602">_xlfn.IFS(NOT(ISERROR(VLOOKUP(Table5[[#This Row],[Section]],TB_notTB,1,FALSE))),"No",LEFT(Table5[[#This Row],[Section]],3)="ETB","PLS",LEFT(Table5[[#This Row],[Section]],1)="7","PDB",NOT(ISBLANK(Table5[[#This Row],[Section]])),"No")</f>
        <v>No</v>
      </c>
    </row>
    <row r="1603" spans="1:13" x14ac:dyDescent="0.25">
      <c r="A1603" s="126" t="s">
        <v>14826</v>
      </c>
      <c r="B1603" s="126" t="s">
        <v>14827</v>
      </c>
      <c r="C1603" s="126" t="s">
        <v>75</v>
      </c>
      <c r="D1603" s="127">
        <v>1.123</v>
      </c>
      <c r="E1603" s="128">
        <v>258</v>
      </c>
      <c r="F1603" s="128">
        <v>258</v>
      </c>
      <c r="G1603" s="126" t="s">
        <v>14800</v>
      </c>
      <c r="H1603" s="126" t="s">
        <v>20205</v>
      </c>
      <c r="I1603" s="126" t="s">
        <v>20206</v>
      </c>
      <c r="J1603" s="126" t="s">
        <v>26263</v>
      </c>
      <c r="K1603" s="9">
        <f>_xlfn.IFNA(VLOOKUP(Table5[[#This Row],[Section]],SubSill_Tier,2,FALSE),0)</f>
        <v>0</v>
      </c>
      <c r="L1603" s="9" t="str">
        <f t="shared" si="34"/>
        <v/>
      </c>
      <c r="M1603" s="205" t="str" cm="1">
        <f t="array" ref="M1603">_xlfn.IFS(NOT(ISERROR(VLOOKUP(Table5[[#This Row],[Section]],TB_notTB,1,FALSE))),"No",LEFT(Table5[[#This Row],[Section]],3)="ETB","PLS",LEFT(Table5[[#This Row],[Section]],1)="7","PDB",NOT(ISBLANK(Table5[[#This Row],[Section]])),"No")</f>
        <v>No</v>
      </c>
    </row>
    <row r="1604" spans="1:13" x14ac:dyDescent="0.25">
      <c r="A1604" s="126" t="s">
        <v>629</v>
      </c>
      <c r="B1604" s="126" t="s">
        <v>630</v>
      </c>
      <c r="C1604" s="126" t="s">
        <v>75</v>
      </c>
      <c r="D1604" s="127">
        <v>0.151</v>
      </c>
      <c r="E1604" s="128">
        <v>100</v>
      </c>
      <c r="F1604" s="128">
        <v>100</v>
      </c>
      <c r="G1604" s="126" t="s">
        <v>13753</v>
      </c>
      <c r="H1604" s="126" t="s">
        <v>20174</v>
      </c>
      <c r="I1604" s="126" t="s">
        <v>21091</v>
      </c>
      <c r="J1604" s="126" t="s">
        <v>26232</v>
      </c>
      <c r="K1604" s="9">
        <f>_xlfn.IFNA(VLOOKUP(Table5[[#This Row],[Section]],SubSill_Tier,2,FALSE),0)</f>
        <v>0</v>
      </c>
      <c r="L1604" s="9" t="str">
        <f t="shared" si="34"/>
        <v/>
      </c>
      <c r="M1604" s="205" t="str" cm="1">
        <f t="array" ref="M1604">_xlfn.IFS(NOT(ISERROR(VLOOKUP(Table5[[#This Row],[Section]],TB_notTB,1,FALSE))),"No",LEFT(Table5[[#This Row],[Section]],3)="ETB","PLS",LEFT(Table5[[#This Row],[Section]],1)="7","PDB",NOT(ISBLANK(Table5[[#This Row],[Section]])),"No")</f>
        <v>No</v>
      </c>
    </row>
    <row r="1605" spans="1:13" x14ac:dyDescent="0.25">
      <c r="A1605" s="126" t="s">
        <v>631</v>
      </c>
      <c r="B1605" s="126" t="s">
        <v>632</v>
      </c>
      <c r="C1605" s="126" t="s">
        <v>75</v>
      </c>
      <c r="D1605" s="127">
        <v>1.419</v>
      </c>
      <c r="E1605" s="128">
        <v>524</v>
      </c>
      <c r="F1605" s="128">
        <v>524</v>
      </c>
      <c r="G1605" s="126" t="s">
        <v>13753</v>
      </c>
      <c r="H1605" s="126" t="s">
        <v>20174</v>
      </c>
      <c r="I1605" s="126" t="s">
        <v>21091</v>
      </c>
      <c r="J1605" s="126" t="s">
        <v>26232</v>
      </c>
      <c r="K1605" s="9">
        <f>_xlfn.IFNA(VLOOKUP(Table5[[#This Row],[Section]],SubSill_Tier,2,FALSE),0)</f>
        <v>0</v>
      </c>
      <c r="L1605" s="9" t="str">
        <f t="shared" si="34"/>
        <v/>
      </c>
      <c r="M1605" s="205" t="str" cm="1">
        <f t="array" ref="M1605">_xlfn.IFS(NOT(ISERROR(VLOOKUP(Table5[[#This Row],[Section]],TB_notTB,1,FALSE))),"No",LEFT(Table5[[#This Row],[Section]],3)="ETB","PLS",LEFT(Table5[[#This Row],[Section]],1)="7","PDB",NOT(ISBLANK(Table5[[#This Row],[Section]])),"No")</f>
        <v>No</v>
      </c>
    </row>
    <row r="1606" spans="1:13" x14ac:dyDescent="0.25">
      <c r="A1606" s="126" t="s">
        <v>633</v>
      </c>
      <c r="B1606" s="126" t="s">
        <v>13004</v>
      </c>
      <c r="C1606" s="126" t="s">
        <v>75</v>
      </c>
      <c r="D1606" s="127">
        <v>1.177</v>
      </c>
      <c r="E1606" s="128">
        <v>418</v>
      </c>
      <c r="F1606" s="128">
        <v>100</v>
      </c>
      <c r="G1606" s="126" t="s">
        <v>21111</v>
      </c>
      <c r="H1606" s="126" t="s">
        <v>21112</v>
      </c>
      <c r="I1606" s="126" t="s">
        <v>21113</v>
      </c>
      <c r="J1606" s="126" t="s">
        <v>26241</v>
      </c>
      <c r="K1606" s="9">
        <f>_xlfn.IFNA(VLOOKUP(Table5[[#This Row],[Section]],SubSill_Tier,2,FALSE),0)</f>
        <v>1</v>
      </c>
      <c r="L1606" s="9" t="str">
        <f t="shared" si="34"/>
        <v/>
      </c>
      <c r="M1606" s="205" t="str" cm="1">
        <f t="array" ref="M1606">_xlfn.IFS(NOT(ISERROR(VLOOKUP(Table5[[#This Row],[Section]],TB_notTB,1,FALSE))),"No",LEFT(Table5[[#This Row],[Section]],3)="ETB","PLS",LEFT(Table5[[#This Row],[Section]],1)="7","PDB",NOT(ISBLANK(Table5[[#This Row],[Section]])),"No")</f>
        <v>No</v>
      </c>
    </row>
    <row r="1607" spans="1:13" x14ac:dyDescent="0.25">
      <c r="A1607" s="126" t="s">
        <v>634</v>
      </c>
      <c r="B1607" s="126" t="s">
        <v>635</v>
      </c>
      <c r="C1607" s="126" t="s">
        <v>75</v>
      </c>
      <c r="D1607" s="127">
        <v>0.55600000000000005</v>
      </c>
      <c r="E1607" s="128">
        <v>229</v>
      </c>
      <c r="F1607" s="128">
        <v>100</v>
      </c>
      <c r="G1607" s="126" t="s">
        <v>19309</v>
      </c>
      <c r="H1607" s="126" t="s">
        <v>21130</v>
      </c>
      <c r="I1607" s="126" t="s">
        <v>27832</v>
      </c>
      <c r="J1607" s="126" t="s">
        <v>26241</v>
      </c>
      <c r="K1607" s="9">
        <f>_xlfn.IFNA(VLOOKUP(Table5[[#This Row],[Section]],SubSill_Tier,2,FALSE),0)</f>
        <v>0</v>
      </c>
      <c r="L1607" s="9" t="str">
        <f t="shared" si="34"/>
        <v/>
      </c>
      <c r="M1607" s="205" t="str" cm="1">
        <f t="array" ref="M1607">_xlfn.IFS(NOT(ISERROR(VLOOKUP(Table5[[#This Row],[Section]],TB_notTB,1,FALSE))),"No",LEFT(Table5[[#This Row],[Section]],3)="ETB","PLS",LEFT(Table5[[#This Row],[Section]],1)="7","PDB",NOT(ISBLANK(Table5[[#This Row],[Section]])),"No")</f>
        <v>No</v>
      </c>
    </row>
    <row r="1608" spans="1:13" x14ac:dyDescent="0.25">
      <c r="A1608" s="126" t="s">
        <v>636</v>
      </c>
      <c r="B1608" s="126" t="s">
        <v>22559</v>
      </c>
      <c r="C1608" s="126" t="s">
        <v>98</v>
      </c>
      <c r="D1608" s="127">
        <v>2.0550000000000002</v>
      </c>
      <c r="E1608" s="128">
        <v>536</v>
      </c>
      <c r="F1608" s="128">
        <v>160</v>
      </c>
      <c r="G1608" s="126" t="s">
        <v>21111</v>
      </c>
      <c r="H1608" s="126" t="s">
        <v>21112</v>
      </c>
      <c r="I1608" s="126" t="s">
        <v>21113</v>
      </c>
      <c r="J1608" s="126" t="s">
        <v>26241</v>
      </c>
      <c r="K1608" s="9">
        <f>_xlfn.IFNA(VLOOKUP(Table5[[#This Row],[Section]],SubSill_Tier,2,FALSE),0)</f>
        <v>1</v>
      </c>
      <c r="L1608" s="9" t="str">
        <f t="shared" si="34"/>
        <v/>
      </c>
      <c r="M1608" s="205" t="str" cm="1">
        <f t="array" ref="M1608">_xlfn.IFS(NOT(ISERROR(VLOOKUP(Table5[[#This Row],[Section]],TB_notTB,1,FALSE))),"No",LEFT(Table5[[#This Row],[Section]],3)="ETB","PLS",LEFT(Table5[[#This Row],[Section]],1)="7","PDB",NOT(ISBLANK(Table5[[#This Row],[Section]])),"No")</f>
        <v>No</v>
      </c>
    </row>
    <row r="1609" spans="1:13" x14ac:dyDescent="0.25">
      <c r="A1609" s="126" t="s">
        <v>6268</v>
      </c>
      <c r="B1609" s="126" t="s">
        <v>7265</v>
      </c>
      <c r="C1609" s="126" t="s">
        <v>75</v>
      </c>
      <c r="D1609" s="127">
        <v>1.5589999999999999</v>
      </c>
      <c r="E1609" s="128">
        <v>526</v>
      </c>
      <c r="F1609" s="128">
        <v>351</v>
      </c>
      <c r="G1609" s="126" t="s">
        <v>13757</v>
      </c>
      <c r="H1609" s="126" t="s">
        <v>21122</v>
      </c>
      <c r="I1609" s="126" t="s">
        <v>21123</v>
      </c>
      <c r="J1609" s="126" t="s">
        <v>26233</v>
      </c>
      <c r="K1609" s="9">
        <f>_xlfn.IFNA(VLOOKUP(Table5[[#This Row],[Section]],SubSill_Tier,2,FALSE),0)</f>
        <v>0</v>
      </c>
      <c r="L1609" s="9" t="str">
        <f t="shared" si="34"/>
        <v>Wall</v>
      </c>
      <c r="M1609" s="205" t="str" cm="1">
        <f t="array" ref="M1609">_xlfn.IFS(NOT(ISERROR(VLOOKUP(Table5[[#This Row],[Section]],TB_notTB,1,FALSE))),"No",LEFT(Table5[[#This Row],[Section]],3)="ETB","PLS",LEFT(Table5[[#This Row],[Section]],1)="7","PDB",NOT(ISBLANK(Table5[[#This Row],[Section]])),"No")</f>
        <v>No</v>
      </c>
    </row>
    <row r="1610" spans="1:13" x14ac:dyDescent="0.25">
      <c r="A1610" s="126" t="s">
        <v>14828</v>
      </c>
      <c r="B1610" s="126" t="s">
        <v>14829</v>
      </c>
      <c r="C1610" s="126" t="s">
        <v>75</v>
      </c>
      <c r="D1610" s="127">
        <v>0.33800000000000002</v>
      </c>
      <c r="E1610" s="128">
        <v>169</v>
      </c>
      <c r="F1610" s="128">
        <v>169</v>
      </c>
      <c r="G1610" s="126" t="s">
        <v>14800</v>
      </c>
      <c r="H1610" s="126" t="s">
        <v>20205</v>
      </c>
      <c r="I1610" s="126" t="s">
        <v>20206</v>
      </c>
      <c r="J1610" s="126" t="s">
        <v>26263</v>
      </c>
      <c r="K1610" s="9">
        <f>_xlfn.IFNA(VLOOKUP(Table5[[#This Row],[Section]],SubSill_Tier,2,FALSE),0)</f>
        <v>0</v>
      </c>
      <c r="L1610" s="9" t="str">
        <f t="shared" si="34"/>
        <v/>
      </c>
      <c r="M1610" s="205" t="str" cm="1">
        <f t="array" ref="M1610">_xlfn.IFS(NOT(ISERROR(VLOOKUP(Table5[[#This Row],[Section]],TB_notTB,1,FALSE))),"No",LEFT(Table5[[#This Row],[Section]],3)="ETB","PLS",LEFT(Table5[[#This Row],[Section]],1)="7","PDB",NOT(ISBLANK(Table5[[#This Row],[Section]])),"No")</f>
        <v>No</v>
      </c>
    </row>
    <row r="1611" spans="1:13" x14ac:dyDescent="0.25">
      <c r="A1611" s="126" t="s">
        <v>637</v>
      </c>
      <c r="B1611" s="126" t="s">
        <v>17222</v>
      </c>
      <c r="C1611" s="126" t="s">
        <v>98</v>
      </c>
      <c r="D1611" s="127">
        <v>1.369</v>
      </c>
      <c r="E1611" s="128">
        <v>397</v>
      </c>
      <c r="F1611" s="128">
        <v>397</v>
      </c>
      <c r="G1611" s="126" t="s">
        <v>13711</v>
      </c>
      <c r="H1611" s="126" t="s">
        <v>20119</v>
      </c>
      <c r="I1611" s="126" t="s">
        <v>21054</v>
      </c>
      <c r="J1611" s="126" t="s">
        <v>26232</v>
      </c>
      <c r="K1611" s="9">
        <f>_xlfn.IFNA(VLOOKUP(Table5[[#This Row],[Section]],SubSill_Tier,2,FALSE),0)</f>
        <v>0</v>
      </c>
      <c r="L1611" s="9" t="str">
        <f t="shared" si="34"/>
        <v/>
      </c>
      <c r="M1611" s="205" t="str" cm="1">
        <f t="array" ref="M1611">_xlfn.IFS(NOT(ISERROR(VLOOKUP(Table5[[#This Row],[Section]],TB_notTB,1,FALSE))),"No",LEFT(Table5[[#This Row],[Section]],3)="ETB","PLS",LEFT(Table5[[#This Row],[Section]],1)="7","PDB",NOT(ISBLANK(Table5[[#This Row],[Section]])),"No")</f>
        <v>No</v>
      </c>
    </row>
    <row r="1612" spans="1:13" x14ac:dyDescent="0.25">
      <c r="A1612" s="126" t="s">
        <v>638</v>
      </c>
      <c r="B1612" s="126" t="s">
        <v>349</v>
      </c>
      <c r="C1612" s="126" t="s">
        <v>75</v>
      </c>
      <c r="D1612" s="127">
        <v>0.66200000000000003</v>
      </c>
      <c r="E1612" s="128">
        <v>201</v>
      </c>
      <c r="F1612" s="128">
        <v>132</v>
      </c>
      <c r="G1612" s="126" t="s">
        <v>13765</v>
      </c>
      <c r="H1612" s="126" t="s">
        <v>20197</v>
      </c>
      <c r="I1612" s="126" t="s">
        <v>20198</v>
      </c>
      <c r="J1612" s="126" t="s">
        <v>26232</v>
      </c>
      <c r="K1612" s="9">
        <f>_xlfn.IFNA(VLOOKUP(Table5[[#This Row],[Section]],SubSill_Tier,2,FALSE),0)</f>
        <v>0</v>
      </c>
      <c r="L1612" s="9" t="str">
        <f t="shared" si="34"/>
        <v/>
      </c>
      <c r="M1612" s="205" t="str" cm="1">
        <f t="array" ref="M1612">_xlfn.IFS(NOT(ISERROR(VLOOKUP(Table5[[#This Row],[Section]],TB_notTB,1,FALSE))),"No",LEFT(Table5[[#This Row],[Section]],3)="ETB","PLS",LEFT(Table5[[#This Row],[Section]],1)="7","PDB",NOT(ISBLANK(Table5[[#This Row],[Section]])),"No")</f>
        <v>No</v>
      </c>
    </row>
    <row r="1613" spans="1:13" x14ac:dyDescent="0.25">
      <c r="A1613" s="126" t="s">
        <v>11650</v>
      </c>
      <c r="B1613" s="126" t="s">
        <v>17222</v>
      </c>
      <c r="C1613" s="126" t="s">
        <v>98</v>
      </c>
      <c r="D1613" s="127">
        <v>0.60199999999999998</v>
      </c>
      <c r="E1613" s="128">
        <v>210</v>
      </c>
      <c r="F1613" s="128">
        <v>210</v>
      </c>
      <c r="G1613" s="126" t="s">
        <v>13758</v>
      </c>
      <c r="H1613" s="126" t="s">
        <v>20201</v>
      </c>
      <c r="I1613" s="126" t="s">
        <v>20202</v>
      </c>
      <c r="J1613" s="126" t="s">
        <v>26258</v>
      </c>
      <c r="K1613" s="9">
        <f>_xlfn.IFNA(VLOOKUP(Table5[[#This Row],[Section]],SubSill_Tier,2,FALSE),0)</f>
        <v>0</v>
      </c>
      <c r="L1613" s="9" t="str">
        <f t="shared" si="34"/>
        <v/>
      </c>
      <c r="M1613" s="205" t="str" cm="1">
        <f t="array" ref="M1613">_xlfn.IFS(NOT(ISERROR(VLOOKUP(Table5[[#This Row],[Section]],TB_notTB,1,FALSE))),"No",LEFT(Table5[[#This Row],[Section]],3)="ETB","PLS",LEFT(Table5[[#This Row],[Section]],1)="7","PDB",NOT(ISBLANK(Table5[[#This Row],[Section]])),"No")</f>
        <v>No</v>
      </c>
    </row>
    <row r="1614" spans="1:13" x14ac:dyDescent="0.25">
      <c r="A1614" s="126" t="s">
        <v>639</v>
      </c>
      <c r="B1614" s="126" t="s">
        <v>17222</v>
      </c>
      <c r="C1614" s="126" t="s">
        <v>98</v>
      </c>
      <c r="D1614" s="127">
        <v>2.1819999999999999</v>
      </c>
      <c r="E1614" s="128">
        <v>559</v>
      </c>
      <c r="F1614" s="128">
        <v>142</v>
      </c>
      <c r="G1614" s="126" t="s">
        <v>13711</v>
      </c>
      <c r="H1614" s="126" t="s">
        <v>20119</v>
      </c>
      <c r="I1614" s="126" t="s">
        <v>21054</v>
      </c>
      <c r="J1614" s="126" t="s">
        <v>26232</v>
      </c>
      <c r="K1614" s="9">
        <f>_xlfn.IFNA(VLOOKUP(Table5[[#This Row],[Section]],SubSill_Tier,2,FALSE),0)</f>
        <v>0</v>
      </c>
      <c r="L1614" s="9" t="str">
        <f t="shared" si="34"/>
        <v/>
      </c>
      <c r="M1614" s="205" t="str" cm="1">
        <f t="array" ref="M1614">_xlfn.IFS(NOT(ISERROR(VLOOKUP(Table5[[#This Row],[Section]],TB_notTB,1,FALSE))),"No",LEFT(Table5[[#This Row],[Section]],3)="ETB","PLS",LEFT(Table5[[#This Row],[Section]],1)="7","PDB",NOT(ISBLANK(Table5[[#This Row],[Section]])),"No")</f>
        <v>No</v>
      </c>
    </row>
    <row r="1615" spans="1:13" x14ac:dyDescent="0.25">
      <c r="A1615" s="126" t="s">
        <v>640</v>
      </c>
      <c r="B1615" s="126" t="s">
        <v>17222</v>
      </c>
      <c r="C1615" s="126" t="s">
        <v>98</v>
      </c>
      <c r="D1615" s="127">
        <v>1.2150000000000001</v>
      </c>
      <c r="E1615" s="128">
        <v>499</v>
      </c>
      <c r="F1615" s="128">
        <v>169</v>
      </c>
      <c r="G1615" s="126" t="s">
        <v>13736</v>
      </c>
      <c r="H1615" s="126" t="s">
        <v>20148</v>
      </c>
      <c r="I1615" s="126" t="s">
        <v>21073</v>
      </c>
      <c r="J1615" s="126" t="s">
        <v>26232</v>
      </c>
      <c r="K1615" s="9">
        <f>_xlfn.IFNA(VLOOKUP(Table5[[#This Row],[Section]],SubSill_Tier,2,FALSE),0)</f>
        <v>0</v>
      </c>
      <c r="L1615" s="9" t="str">
        <f t="shared" si="34"/>
        <v/>
      </c>
      <c r="M1615" s="205" t="str" cm="1">
        <f t="array" ref="M1615">_xlfn.IFS(NOT(ISERROR(VLOOKUP(Table5[[#This Row],[Section]],TB_notTB,1,FALSE))),"No",LEFT(Table5[[#This Row],[Section]],3)="ETB","PLS",LEFT(Table5[[#This Row],[Section]],1)="7","PDB",NOT(ISBLANK(Table5[[#This Row],[Section]])),"No")</f>
        <v>No</v>
      </c>
    </row>
    <row r="1616" spans="1:13" x14ac:dyDescent="0.25">
      <c r="A1616" s="126" t="s">
        <v>29474</v>
      </c>
      <c r="B1616" s="126" t="s">
        <v>29475</v>
      </c>
      <c r="C1616" s="126" t="s">
        <v>75</v>
      </c>
      <c r="D1616" s="127">
        <v>0.499</v>
      </c>
      <c r="E1616" s="128">
        <v>209</v>
      </c>
      <c r="F1616" s="128">
        <v>209</v>
      </c>
      <c r="G1616" s="126" t="s">
        <v>13721</v>
      </c>
      <c r="H1616" s="126" t="s">
        <v>21081</v>
      </c>
      <c r="I1616" s="126" t="s">
        <v>21082</v>
      </c>
      <c r="J1616" s="126" t="s">
        <v>26233</v>
      </c>
      <c r="K1616" s="9">
        <f>_xlfn.IFNA(VLOOKUP(Table5[[#This Row],[Section]],SubSill_Tier,2,FALSE),0)</f>
        <v>0</v>
      </c>
      <c r="L1616" s="9" t="str">
        <f t="shared" si="34"/>
        <v/>
      </c>
      <c r="M1616" s="205" t="str" cm="1">
        <f t="array" ref="M1616">_xlfn.IFS(NOT(ISERROR(VLOOKUP(Table5[[#This Row],[Section]],TB_notTB,1,FALSE))),"No",LEFT(Table5[[#This Row],[Section]],3)="ETB","PLS",LEFT(Table5[[#This Row],[Section]],1)="7","PDB",NOT(ISBLANK(Table5[[#This Row],[Section]])),"No")</f>
        <v>No</v>
      </c>
    </row>
    <row r="1617" spans="1:13" x14ac:dyDescent="0.25">
      <c r="A1617" s="126" t="s">
        <v>12848</v>
      </c>
      <c r="B1617" s="126" t="s">
        <v>12849</v>
      </c>
      <c r="C1617" s="126" t="s">
        <v>75</v>
      </c>
      <c r="D1617" s="127">
        <v>1.7689999999999999</v>
      </c>
      <c r="E1617" s="128">
        <v>334</v>
      </c>
      <c r="F1617" s="128">
        <v>176</v>
      </c>
      <c r="G1617" s="126" t="s">
        <v>13735</v>
      </c>
      <c r="H1617" s="126" t="s">
        <v>21071</v>
      </c>
      <c r="I1617" s="126" t="s">
        <v>21072</v>
      </c>
      <c r="J1617" s="126" t="s">
        <v>26362</v>
      </c>
      <c r="K1617" s="9">
        <f>_xlfn.IFNA(VLOOKUP(Table5[[#This Row],[Section]],SubSill_Tier,2,FALSE),0)</f>
        <v>0</v>
      </c>
      <c r="L1617" s="9" t="str">
        <f t="shared" si="34"/>
        <v/>
      </c>
      <c r="M1617" s="205" t="str" cm="1">
        <f t="array" ref="M1617">_xlfn.IFS(NOT(ISERROR(VLOOKUP(Table5[[#This Row],[Section]],TB_notTB,1,FALSE))),"No",LEFT(Table5[[#This Row],[Section]],3)="ETB","PLS",LEFT(Table5[[#This Row],[Section]],1)="7","PDB",NOT(ISBLANK(Table5[[#This Row],[Section]])),"No")</f>
        <v>No</v>
      </c>
    </row>
    <row r="1618" spans="1:13" x14ac:dyDescent="0.25">
      <c r="A1618" s="126" t="s">
        <v>11651</v>
      </c>
      <c r="B1618" s="126" t="s">
        <v>17222</v>
      </c>
      <c r="C1618" s="126" t="s">
        <v>98</v>
      </c>
      <c r="D1618" s="127">
        <v>2.0030000000000001</v>
      </c>
      <c r="E1618" s="128">
        <v>414</v>
      </c>
      <c r="F1618" s="128">
        <v>414</v>
      </c>
      <c r="G1618" s="126" t="s">
        <v>13758</v>
      </c>
      <c r="H1618" s="126" t="s">
        <v>20201</v>
      </c>
      <c r="I1618" s="126" t="s">
        <v>20202</v>
      </c>
      <c r="J1618" s="126" t="s">
        <v>26258</v>
      </c>
      <c r="K1618" s="9">
        <f>_xlfn.IFNA(VLOOKUP(Table5[[#This Row],[Section]],SubSill_Tier,2,FALSE),0)</f>
        <v>0</v>
      </c>
      <c r="L1618" s="9" t="str">
        <f t="shared" si="34"/>
        <v/>
      </c>
      <c r="M1618" s="205" t="str" cm="1">
        <f t="array" ref="M1618">_xlfn.IFS(NOT(ISERROR(VLOOKUP(Table5[[#This Row],[Section]],TB_notTB,1,FALSE))),"No",LEFT(Table5[[#This Row],[Section]],3)="ETB","PLS",LEFT(Table5[[#This Row],[Section]],1)="7","PDB",NOT(ISBLANK(Table5[[#This Row],[Section]])),"No")</f>
        <v>No</v>
      </c>
    </row>
    <row r="1619" spans="1:13" x14ac:dyDescent="0.25">
      <c r="A1619" s="126" t="s">
        <v>6269</v>
      </c>
      <c r="B1619" s="126" t="s">
        <v>12542</v>
      </c>
      <c r="C1619" s="126" t="s">
        <v>75</v>
      </c>
      <c r="D1619" s="127">
        <v>0.54</v>
      </c>
      <c r="E1619" s="128">
        <v>251</v>
      </c>
      <c r="F1619" s="128">
        <v>143</v>
      </c>
      <c r="G1619" s="126" t="s">
        <v>13721</v>
      </c>
      <c r="H1619" s="126" t="s">
        <v>21068</v>
      </c>
      <c r="I1619" s="126" t="s">
        <v>21069</v>
      </c>
      <c r="J1619" s="126" t="s">
        <v>26233</v>
      </c>
      <c r="K1619" s="9">
        <f>_xlfn.IFNA(VLOOKUP(Table5[[#This Row],[Section]],SubSill_Tier,2,FALSE),0)</f>
        <v>0</v>
      </c>
      <c r="L1619" s="9" t="str">
        <f t="shared" si="34"/>
        <v>Wall</v>
      </c>
      <c r="M1619" s="205" t="str" cm="1">
        <f t="array" ref="M1619">_xlfn.IFS(NOT(ISERROR(VLOOKUP(Table5[[#This Row],[Section]],TB_notTB,1,FALSE))),"No",LEFT(Table5[[#This Row],[Section]],3)="ETB","PLS",LEFT(Table5[[#This Row],[Section]],1)="7","PDB",NOT(ISBLANK(Table5[[#This Row],[Section]])),"No")</f>
        <v>No</v>
      </c>
    </row>
    <row r="1620" spans="1:13" x14ac:dyDescent="0.25">
      <c r="A1620" s="126" t="s">
        <v>11652</v>
      </c>
      <c r="B1620" s="126" t="s">
        <v>17222</v>
      </c>
      <c r="C1620" s="126" t="s">
        <v>98</v>
      </c>
      <c r="D1620" s="127">
        <v>1.077</v>
      </c>
      <c r="E1620" s="128">
        <v>368</v>
      </c>
      <c r="F1620" s="128">
        <v>368</v>
      </c>
      <c r="G1620" s="126" t="s">
        <v>13758</v>
      </c>
      <c r="H1620" s="126" t="s">
        <v>20201</v>
      </c>
      <c r="I1620" s="126" t="s">
        <v>20202</v>
      </c>
      <c r="J1620" s="126" t="s">
        <v>26258</v>
      </c>
      <c r="K1620" s="9">
        <f>_xlfn.IFNA(VLOOKUP(Table5[[#This Row],[Section]],SubSill_Tier,2,FALSE),0)</f>
        <v>0</v>
      </c>
      <c r="L1620" s="9" t="str">
        <f t="shared" si="34"/>
        <v/>
      </c>
      <c r="M1620" s="205" t="str" cm="1">
        <f t="array" ref="M1620">_xlfn.IFS(NOT(ISERROR(VLOOKUP(Table5[[#This Row],[Section]],TB_notTB,1,FALSE))),"No",LEFT(Table5[[#This Row],[Section]],3)="ETB","PLS",LEFT(Table5[[#This Row],[Section]],1)="7","PDB",NOT(ISBLANK(Table5[[#This Row],[Section]])),"No")</f>
        <v>No</v>
      </c>
    </row>
    <row r="1621" spans="1:13" x14ac:dyDescent="0.25">
      <c r="A1621" s="126" t="s">
        <v>641</v>
      </c>
      <c r="B1621" s="126" t="s">
        <v>17222</v>
      </c>
      <c r="C1621" s="126" t="s">
        <v>98</v>
      </c>
      <c r="D1621" s="127">
        <v>1.292</v>
      </c>
      <c r="E1621" s="128">
        <v>111</v>
      </c>
      <c r="F1621" s="128">
        <v>111</v>
      </c>
      <c r="G1621" s="126" t="s">
        <v>13711</v>
      </c>
      <c r="H1621" s="126" t="s">
        <v>20119</v>
      </c>
      <c r="I1621" s="126" t="s">
        <v>21054</v>
      </c>
      <c r="J1621" s="126" t="s">
        <v>26232</v>
      </c>
      <c r="K1621" s="9">
        <f>_xlfn.IFNA(VLOOKUP(Table5[[#This Row],[Section]],SubSill_Tier,2,FALSE),0)</f>
        <v>0</v>
      </c>
      <c r="L1621" s="9" t="str">
        <f t="shared" si="34"/>
        <v/>
      </c>
      <c r="M1621" s="205" t="str" cm="1">
        <f t="array" ref="M1621">_xlfn.IFS(NOT(ISERROR(VLOOKUP(Table5[[#This Row],[Section]],TB_notTB,1,FALSE))),"No",LEFT(Table5[[#This Row],[Section]],3)="ETB","PLS",LEFT(Table5[[#This Row],[Section]],1)="7","PDB",NOT(ISBLANK(Table5[[#This Row],[Section]])),"No")</f>
        <v>No</v>
      </c>
    </row>
    <row r="1622" spans="1:13" x14ac:dyDescent="0.25">
      <c r="A1622" s="126" t="s">
        <v>14830</v>
      </c>
      <c r="B1622" s="126" t="s">
        <v>17222</v>
      </c>
      <c r="C1622" s="126" t="s">
        <v>75</v>
      </c>
      <c r="D1622" s="127">
        <v>0.44500000000000001</v>
      </c>
      <c r="E1622" s="128">
        <v>180</v>
      </c>
      <c r="F1622" s="128">
        <v>180</v>
      </c>
      <c r="G1622" s="126" t="s">
        <v>14831</v>
      </c>
      <c r="H1622" s="126" t="s">
        <v>20220</v>
      </c>
      <c r="I1622" s="126" t="s">
        <v>21133</v>
      </c>
      <c r="J1622" s="126" t="s">
        <v>26271</v>
      </c>
      <c r="K1622" s="9">
        <f>_xlfn.IFNA(VLOOKUP(Table5[[#This Row],[Section]],SubSill_Tier,2,FALSE),0)</f>
        <v>0</v>
      </c>
      <c r="L1622" s="9" t="str">
        <f t="shared" si="34"/>
        <v/>
      </c>
      <c r="M1622" s="205" t="str" cm="1">
        <f t="array" ref="M1622">_xlfn.IFS(NOT(ISERROR(VLOOKUP(Table5[[#This Row],[Section]],TB_notTB,1,FALSE))),"No",LEFT(Table5[[#This Row],[Section]],3)="ETB","PLS",LEFT(Table5[[#This Row],[Section]],1)="7","PDB",NOT(ISBLANK(Table5[[#This Row],[Section]])),"No")</f>
        <v>No</v>
      </c>
    </row>
    <row r="1623" spans="1:13" x14ac:dyDescent="0.25">
      <c r="A1623" s="126" t="s">
        <v>642</v>
      </c>
      <c r="B1623" s="126" t="s">
        <v>643</v>
      </c>
      <c r="C1623" s="126" t="s">
        <v>75</v>
      </c>
      <c r="D1623" s="127">
        <v>2.83</v>
      </c>
      <c r="E1623" s="128">
        <v>530</v>
      </c>
      <c r="F1623" s="128">
        <v>333</v>
      </c>
      <c r="G1623" s="126" t="s">
        <v>13743</v>
      </c>
      <c r="H1623" s="126" t="s">
        <v>20159</v>
      </c>
      <c r="I1623" s="126" t="s">
        <v>20160</v>
      </c>
      <c r="J1623" s="126" t="s">
        <v>26241</v>
      </c>
      <c r="K1623" s="9">
        <f>_xlfn.IFNA(VLOOKUP(Table5[[#This Row],[Section]],SubSill_Tier,2,FALSE),0)</f>
        <v>0</v>
      </c>
      <c r="L1623" s="9" t="str">
        <f t="shared" si="34"/>
        <v/>
      </c>
      <c r="M1623" s="205" t="str" cm="1">
        <f t="array" ref="M1623">_xlfn.IFS(NOT(ISERROR(VLOOKUP(Table5[[#This Row],[Section]],TB_notTB,1,FALSE))),"No",LEFT(Table5[[#This Row],[Section]],3)="ETB","PLS",LEFT(Table5[[#This Row],[Section]],1)="7","PDB",NOT(ISBLANK(Table5[[#This Row],[Section]])),"No")</f>
        <v>No</v>
      </c>
    </row>
    <row r="1624" spans="1:13" x14ac:dyDescent="0.25">
      <c r="A1624" s="126" t="s">
        <v>644</v>
      </c>
      <c r="B1624" s="126" t="s">
        <v>17222</v>
      </c>
      <c r="C1624" s="126" t="s">
        <v>98</v>
      </c>
      <c r="D1624" s="127">
        <v>0.16</v>
      </c>
      <c r="E1624" s="128">
        <v>100</v>
      </c>
      <c r="F1624" s="128">
        <v>100</v>
      </c>
      <c r="G1624" s="126" t="s">
        <v>13736</v>
      </c>
      <c r="H1624" s="126" t="s">
        <v>20148</v>
      </c>
      <c r="I1624" s="126" t="s">
        <v>21073</v>
      </c>
      <c r="J1624" s="126" t="s">
        <v>26232</v>
      </c>
      <c r="K1624" s="9">
        <f>_xlfn.IFNA(VLOOKUP(Table5[[#This Row],[Section]],SubSill_Tier,2,FALSE),0)</f>
        <v>0</v>
      </c>
      <c r="L1624" s="9" t="str">
        <f t="shared" si="34"/>
        <v/>
      </c>
      <c r="M1624" s="205" t="str" cm="1">
        <f t="array" ref="M1624">_xlfn.IFS(NOT(ISERROR(VLOOKUP(Table5[[#This Row],[Section]],TB_notTB,1,FALSE))),"No",LEFT(Table5[[#This Row],[Section]],3)="ETB","PLS",LEFT(Table5[[#This Row],[Section]],1)="7","PDB",NOT(ISBLANK(Table5[[#This Row],[Section]])),"No")</f>
        <v>No</v>
      </c>
    </row>
    <row r="1625" spans="1:13" x14ac:dyDescent="0.25">
      <c r="A1625" s="126" t="s">
        <v>645</v>
      </c>
      <c r="B1625" s="126" t="s">
        <v>17222</v>
      </c>
      <c r="C1625" s="126" t="s">
        <v>98</v>
      </c>
      <c r="D1625" s="127">
        <v>0.36299999999999999</v>
      </c>
      <c r="E1625" s="128">
        <v>187</v>
      </c>
      <c r="F1625" s="128">
        <v>100</v>
      </c>
      <c r="G1625" s="126" t="s">
        <v>13736</v>
      </c>
      <c r="H1625" s="126" t="s">
        <v>20148</v>
      </c>
      <c r="I1625" s="126" t="s">
        <v>21073</v>
      </c>
      <c r="J1625" s="126" t="s">
        <v>26232</v>
      </c>
      <c r="K1625" s="9">
        <f>_xlfn.IFNA(VLOOKUP(Table5[[#This Row],[Section]],SubSill_Tier,2,FALSE),0)</f>
        <v>0</v>
      </c>
      <c r="L1625" s="9" t="str">
        <f t="shared" si="34"/>
        <v/>
      </c>
      <c r="M1625" s="205" t="str" cm="1">
        <f t="array" ref="M1625">_xlfn.IFS(NOT(ISERROR(VLOOKUP(Table5[[#This Row],[Section]],TB_notTB,1,FALSE))),"No",LEFT(Table5[[#This Row],[Section]],3)="ETB","PLS",LEFT(Table5[[#This Row],[Section]],1)="7","PDB",NOT(ISBLANK(Table5[[#This Row],[Section]])),"No")</f>
        <v>No</v>
      </c>
    </row>
    <row r="1626" spans="1:13" x14ac:dyDescent="0.25">
      <c r="A1626" s="126" t="s">
        <v>6270</v>
      </c>
      <c r="B1626" s="126" t="s">
        <v>27833</v>
      </c>
      <c r="C1626" s="126" t="s">
        <v>75</v>
      </c>
      <c r="D1626" s="127">
        <v>1.306</v>
      </c>
      <c r="E1626" s="128">
        <v>188</v>
      </c>
      <c r="F1626" s="128">
        <v>188</v>
      </c>
      <c r="G1626" s="126" t="s">
        <v>13725</v>
      </c>
      <c r="H1626" s="126" t="s">
        <v>20134</v>
      </c>
      <c r="I1626" s="126" t="s">
        <v>20135</v>
      </c>
      <c r="J1626" s="126" t="s">
        <v>26235</v>
      </c>
      <c r="K1626" s="9">
        <f>_xlfn.IFNA(VLOOKUP(Table5[[#This Row],[Section]],SubSill_Tier,2,FALSE),0)</f>
        <v>0</v>
      </c>
      <c r="L1626" s="9" t="str">
        <f t="shared" si="34"/>
        <v/>
      </c>
      <c r="M1626" s="205" t="str" cm="1">
        <f t="array" ref="M1626">_xlfn.IFS(NOT(ISERROR(VLOOKUP(Table5[[#This Row],[Section]],TB_notTB,1,FALSE))),"No",LEFT(Table5[[#This Row],[Section]],3)="ETB","PLS",LEFT(Table5[[#This Row],[Section]],1)="7","PDB",NOT(ISBLANK(Table5[[#This Row],[Section]])),"No")</f>
        <v>No</v>
      </c>
    </row>
    <row r="1627" spans="1:13" x14ac:dyDescent="0.25">
      <c r="A1627" s="126" t="s">
        <v>646</v>
      </c>
      <c r="B1627" s="126" t="s">
        <v>17222</v>
      </c>
      <c r="C1627" s="126" t="s">
        <v>98</v>
      </c>
      <c r="D1627" s="127">
        <v>0.32100000000000001</v>
      </c>
      <c r="E1627" s="128">
        <v>147</v>
      </c>
      <c r="F1627" s="128">
        <v>114</v>
      </c>
      <c r="G1627" s="126" t="s">
        <v>13711</v>
      </c>
      <c r="H1627" s="126" t="s">
        <v>20119</v>
      </c>
      <c r="I1627" s="126" t="s">
        <v>21054</v>
      </c>
      <c r="J1627" s="126" t="s">
        <v>26232</v>
      </c>
      <c r="K1627" s="9">
        <f>_xlfn.IFNA(VLOOKUP(Table5[[#This Row],[Section]],SubSill_Tier,2,FALSE),0)</f>
        <v>0</v>
      </c>
      <c r="L1627" s="9" t="str">
        <f t="shared" si="34"/>
        <v/>
      </c>
      <c r="M1627" s="205" t="str" cm="1">
        <f t="array" ref="M1627">_xlfn.IFS(NOT(ISERROR(VLOOKUP(Table5[[#This Row],[Section]],TB_notTB,1,FALSE))),"No",LEFT(Table5[[#This Row],[Section]],3)="ETB","PLS",LEFT(Table5[[#This Row],[Section]],1)="7","PDB",NOT(ISBLANK(Table5[[#This Row],[Section]])),"No")</f>
        <v>No</v>
      </c>
    </row>
    <row r="1628" spans="1:13" x14ac:dyDescent="0.25">
      <c r="A1628" s="126" t="s">
        <v>14832</v>
      </c>
      <c r="B1628" s="126" t="s">
        <v>14833</v>
      </c>
      <c r="C1628" s="126" t="s">
        <v>75</v>
      </c>
      <c r="D1628" s="127">
        <v>0.19600000000000001</v>
      </c>
      <c r="E1628" s="128">
        <v>109</v>
      </c>
      <c r="F1628" s="128">
        <v>100</v>
      </c>
      <c r="G1628" s="126" t="s">
        <v>14742</v>
      </c>
      <c r="H1628" s="126" t="s">
        <v>20171</v>
      </c>
      <c r="I1628" s="126" t="s">
        <v>21088</v>
      </c>
      <c r="J1628" s="126" t="s">
        <v>26255</v>
      </c>
      <c r="K1628" s="9">
        <f>_xlfn.IFNA(VLOOKUP(Table5[[#This Row],[Section]],SubSill_Tier,2,FALSE),0)</f>
        <v>0</v>
      </c>
      <c r="L1628" s="9" t="str">
        <f t="shared" si="34"/>
        <v/>
      </c>
      <c r="M1628" s="205" t="str" cm="1">
        <f t="array" ref="M1628">_xlfn.IFS(NOT(ISERROR(VLOOKUP(Table5[[#This Row],[Section]],TB_notTB,1,FALSE))),"No",LEFT(Table5[[#This Row],[Section]],3)="ETB","PLS",LEFT(Table5[[#This Row],[Section]],1)="7","PDB",NOT(ISBLANK(Table5[[#This Row],[Section]])),"No")</f>
        <v>No</v>
      </c>
    </row>
    <row r="1629" spans="1:13" x14ac:dyDescent="0.25">
      <c r="A1629" s="126" t="s">
        <v>647</v>
      </c>
      <c r="B1629" s="126" t="s">
        <v>17222</v>
      </c>
      <c r="C1629" s="126" t="s">
        <v>98</v>
      </c>
      <c r="D1629" s="127">
        <v>0.34300000000000003</v>
      </c>
      <c r="E1629" s="128">
        <v>181</v>
      </c>
      <c r="F1629" s="128">
        <v>100</v>
      </c>
      <c r="G1629" s="126" t="s">
        <v>13711</v>
      </c>
      <c r="H1629" s="126" t="s">
        <v>20119</v>
      </c>
      <c r="I1629" s="126" t="s">
        <v>21054</v>
      </c>
      <c r="J1629" s="126" t="s">
        <v>26232</v>
      </c>
      <c r="K1629" s="9">
        <f>_xlfn.IFNA(VLOOKUP(Table5[[#This Row],[Section]],SubSill_Tier,2,FALSE),0)</f>
        <v>0</v>
      </c>
      <c r="L1629" s="9" t="str">
        <f t="shared" si="34"/>
        <v/>
      </c>
      <c r="M1629" s="205" t="str" cm="1">
        <f t="array" ref="M1629">_xlfn.IFS(NOT(ISERROR(VLOOKUP(Table5[[#This Row],[Section]],TB_notTB,1,FALSE))),"No",LEFT(Table5[[#This Row],[Section]],3)="ETB","PLS",LEFT(Table5[[#This Row],[Section]],1)="7","PDB",NOT(ISBLANK(Table5[[#This Row],[Section]])),"No")</f>
        <v>No</v>
      </c>
    </row>
    <row r="1630" spans="1:13" x14ac:dyDescent="0.25">
      <c r="A1630" s="126" t="s">
        <v>648</v>
      </c>
      <c r="B1630" s="126" t="s">
        <v>17222</v>
      </c>
      <c r="C1630" s="126" t="s">
        <v>98</v>
      </c>
      <c r="D1630" s="127">
        <v>0.53800000000000003</v>
      </c>
      <c r="E1630" s="128">
        <v>223</v>
      </c>
      <c r="F1630" s="128">
        <v>100</v>
      </c>
      <c r="G1630" s="126" t="s">
        <v>13711</v>
      </c>
      <c r="H1630" s="126" t="s">
        <v>20119</v>
      </c>
      <c r="I1630" s="126" t="s">
        <v>21054</v>
      </c>
      <c r="J1630" s="126" t="s">
        <v>26232</v>
      </c>
      <c r="K1630" s="9">
        <f>_xlfn.IFNA(VLOOKUP(Table5[[#This Row],[Section]],SubSill_Tier,2,FALSE),0)</f>
        <v>0</v>
      </c>
      <c r="L1630" s="9" t="str">
        <f t="shared" si="34"/>
        <v/>
      </c>
      <c r="M1630" s="205" t="str" cm="1">
        <f t="array" ref="M1630">_xlfn.IFS(NOT(ISERROR(VLOOKUP(Table5[[#This Row],[Section]],TB_notTB,1,FALSE))),"No",LEFT(Table5[[#This Row],[Section]],3)="ETB","PLS",LEFT(Table5[[#This Row],[Section]],1)="7","PDB",NOT(ISBLANK(Table5[[#This Row],[Section]])),"No")</f>
        <v>No</v>
      </c>
    </row>
    <row r="1631" spans="1:13" x14ac:dyDescent="0.25">
      <c r="A1631" s="126" t="s">
        <v>6271</v>
      </c>
      <c r="B1631" s="126" t="s">
        <v>17222</v>
      </c>
      <c r="C1631" s="126" t="s">
        <v>75</v>
      </c>
      <c r="D1631" s="127">
        <v>0.57499999999999996</v>
      </c>
      <c r="E1631" s="128">
        <v>148</v>
      </c>
      <c r="F1631" s="128">
        <v>100</v>
      </c>
      <c r="G1631" s="126" t="s">
        <v>13720</v>
      </c>
      <c r="H1631" s="126" t="s">
        <v>20130</v>
      </c>
      <c r="I1631" s="126" t="s">
        <v>20131</v>
      </c>
      <c r="J1631" s="126" t="s">
        <v>26236</v>
      </c>
      <c r="K1631" s="9">
        <f>_xlfn.IFNA(VLOOKUP(Table5[[#This Row],[Section]],SubSill_Tier,2,FALSE),0)</f>
        <v>0</v>
      </c>
      <c r="L1631" s="9" t="str">
        <f t="shared" si="34"/>
        <v/>
      </c>
      <c r="M1631" s="205" t="str" cm="1">
        <f t="array" ref="M1631">_xlfn.IFS(NOT(ISERROR(VLOOKUP(Table5[[#This Row],[Section]],TB_notTB,1,FALSE))),"No",LEFT(Table5[[#This Row],[Section]],3)="ETB","PLS",LEFT(Table5[[#This Row],[Section]],1)="7","PDB",NOT(ISBLANK(Table5[[#This Row],[Section]])),"No")</f>
        <v>No</v>
      </c>
    </row>
    <row r="1632" spans="1:13" x14ac:dyDescent="0.25">
      <c r="A1632" s="126" t="s">
        <v>649</v>
      </c>
      <c r="B1632" s="126" t="s">
        <v>650</v>
      </c>
      <c r="C1632" s="126" t="s">
        <v>75</v>
      </c>
      <c r="D1632" s="127">
        <v>1.474</v>
      </c>
      <c r="E1632" s="128">
        <v>439</v>
      </c>
      <c r="F1632" s="128">
        <v>110</v>
      </c>
      <c r="G1632" s="126" t="s">
        <v>13743</v>
      </c>
      <c r="H1632" s="126" t="s">
        <v>20159</v>
      </c>
      <c r="I1632" s="126" t="s">
        <v>20160</v>
      </c>
      <c r="J1632" s="126" t="s">
        <v>26241</v>
      </c>
      <c r="K1632" s="9">
        <f>_xlfn.IFNA(VLOOKUP(Table5[[#This Row],[Section]],SubSill_Tier,2,FALSE),0)</f>
        <v>0</v>
      </c>
      <c r="L1632" s="9" t="str">
        <f t="shared" si="34"/>
        <v/>
      </c>
      <c r="M1632" s="205" t="str" cm="1">
        <f t="array" ref="M1632">_xlfn.IFS(NOT(ISERROR(VLOOKUP(Table5[[#This Row],[Section]],TB_notTB,1,FALSE))),"No",LEFT(Table5[[#This Row],[Section]],3)="ETB","PLS",LEFT(Table5[[#This Row],[Section]],1)="7","PDB",NOT(ISBLANK(Table5[[#This Row],[Section]])),"No")</f>
        <v>No</v>
      </c>
    </row>
    <row r="1633" spans="1:13" x14ac:dyDescent="0.25">
      <c r="A1633" s="126" t="s">
        <v>651</v>
      </c>
      <c r="B1633" s="126" t="s">
        <v>652</v>
      </c>
      <c r="C1633" s="126" t="s">
        <v>75</v>
      </c>
      <c r="D1633" s="127">
        <v>2.0329999999999999</v>
      </c>
      <c r="E1633" s="128">
        <v>461</v>
      </c>
      <c r="F1633" s="128">
        <v>129</v>
      </c>
      <c r="G1633" s="126" t="s">
        <v>13743</v>
      </c>
      <c r="H1633" s="126" t="s">
        <v>20159</v>
      </c>
      <c r="I1633" s="126" t="s">
        <v>20160</v>
      </c>
      <c r="J1633" s="126" t="s">
        <v>26241</v>
      </c>
      <c r="K1633" s="9">
        <f>_xlfn.IFNA(VLOOKUP(Table5[[#This Row],[Section]],SubSill_Tier,2,FALSE),0)</f>
        <v>0</v>
      </c>
      <c r="L1633" s="9" t="str">
        <f t="shared" si="34"/>
        <v/>
      </c>
      <c r="M1633" s="205" t="str" cm="1">
        <f t="array" ref="M1633">_xlfn.IFS(NOT(ISERROR(VLOOKUP(Table5[[#This Row],[Section]],TB_notTB,1,FALSE))),"No",LEFT(Table5[[#This Row],[Section]],3)="ETB","PLS",LEFT(Table5[[#This Row],[Section]],1)="7","PDB",NOT(ISBLANK(Table5[[#This Row],[Section]])),"No")</f>
        <v>No</v>
      </c>
    </row>
    <row r="1634" spans="1:13" x14ac:dyDescent="0.25">
      <c r="A1634" s="126" t="s">
        <v>653</v>
      </c>
      <c r="B1634" s="126" t="s">
        <v>17222</v>
      </c>
      <c r="C1634" s="126" t="s">
        <v>75</v>
      </c>
      <c r="D1634" s="127">
        <v>1.0369999999999999</v>
      </c>
      <c r="E1634" s="128">
        <v>284</v>
      </c>
      <c r="F1634" s="128">
        <v>284</v>
      </c>
      <c r="G1634" s="126" t="s">
        <v>13743</v>
      </c>
      <c r="H1634" s="126" t="s">
        <v>20159</v>
      </c>
      <c r="I1634" s="126" t="s">
        <v>20160</v>
      </c>
      <c r="J1634" s="126" t="s">
        <v>26241</v>
      </c>
      <c r="K1634" s="9">
        <f>_xlfn.IFNA(VLOOKUP(Table5[[#This Row],[Section]],SubSill_Tier,2,FALSE),0)</f>
        <v>0</v>
      </c>
      <c r="L1634" s="9" t="str">
        <f t="shared" si="34"/>
        <v/>
      </c>
      <c r="M1634" s="205" t="str" cm="1">
        <f t="array" ref="M1634">_xlfn.IFS(NOT(ISERROR(VLOOKUP(Table5[[#This Row],[Section]],TB_notTB,1,FALSE))),"No",LEFT(Table5[[#This Row],[Section]],3)="ETB","PLS",LEFT(Table5[[#This Row],[Section]],1)="7","PDB",NOT(ISBLANK(Table5[[#This Row],[Section]])),"No")</f>
        <v>No</v>
      </c>
    </row>
    <row r="1635" spans="1:13" x14ac:dyDescent="0.25">
      <c r="A1635" s="126" t="s">
        <v>14834</v>
      </c>
      <c r="B1635" s="126" t="s">
        <v>14835</v>
      </c>
      <c r="C1635" s="126" t="s">
        <v>75</v>
      </c>
      <c r="D1635" s="127">
        <v>1.069</v>
      </c>
      <c r="E1635" s="128">
        <v>327</v>
      </c>
      <c r="F1635" s="128">
        <v>100</v>
      </c>
      <c r="G1635" s="126" t="s">
        <v>14749</v>
      </c>
      <c r="H1635" s="126" t="s">
        <v>20177</v>
      </c>
      <c r="I1635" s="126" t="s">
        <v>20178</v>
      </c>
      <c r="J1635" s="126" t="s">
        <v>26257</v>
      </c>
      <c r="K1635" s="9">
        <f>_xlfn.IFNA(VLOOKUP(Table5[[#This Row],[Section]],SubSill_Tier,2,FALSE),0)</f>
        <v>0</v>
      </c>
      <c r="L1635" s="9" t="str">
        <f t="shared" si="34"/>
        <v/>
      </c>
      <c r="M1635" s="205" t="str" cm="1">
        <f t="array" ref="M1635">_xlfn.IFS(NOT(ISERROR(VLOOKUP(Table5[[#This Row],[Section]],TB_notTB,1,FALSE))),"No",LEFT(Table5[[#This Row],[Section]],3)="ETB","PLS",LEFT(Table5[[#This Row],[Section]],1)="7","PDB",NOT(ISBLANK(Table5[[#This Row],[Section]])),"No")</f>
        <v>No</v>
      </c>
    </row>
    <row r="1636" spans="1:13" x14ac:dyDescent="0.25">
      <c r="A1636" s="126" t="s">
        <v>11653</v>
      </c>
      <c r="B1636" s="126" t="s">
        <v>17222</v>
      </c>
      <c r="C1636" s="126" t="s">
        <v>98</v>
      </c>
      <c r="D1636" s="127">
        <v>0.79100000000000004</v>
      </c>
      <c r="E1636" s="128">
        <v>423</v>
      </c>
      <c r="F1636" s="128">
        <v>423</v>
      </c>
      <c r="G1636" s="126" t="s">
        <v>13758</v>
      </c>
      <c r="H1636" s="126" t="s">
        <v>20201</v>
      </c>
      <c r="I1636" s="126" t="s">
        <v>20202</v>
      </c>
      <c r="J1636" s="126" t="s">
        <v>26258</v>
      </c>
      <c r="K1636" s="9">
        <f>_xlfn.IFNA(VLOOKUP(Table5[[#This Row],[Section]],SubSill_Tier,2,FALSE),0)</f>
        <v>0</v>
      </c>
      <c r="L1636" s="9" t="str">
        <f t="shared" si="34"/>
        <v/>
      </c>
      <c r="M1636" s="205" t="str" cm="1">
        <f t="array" ref="M1636">_xlfn.IFS(NOT(ISERROR(VLOOKUP(Table5[[#This Row],[Section]],TB_notTB,1,FALSE))),"No",LEFT(Table5[[#This Row],[Section]],3)="ETB","PLS",LEFT(Table5[[#This Row],[Section]],1)="7","PDB",NOT(ISBLANK(Table5[[#This Row],[Section]])),"No")</f>
        <v>No</v>
      </c>
    </row>
    <row r="1637" spans="1:13" x14ac:dyDescent="0.25">
      <c r="A1637" s="126" t="s">
        <v>11654</v>
      </c>
      <c r="B1637" s="126" t="s">
        <v>17222</v>
      </c>
      <c r="C1637" s="126" t="s">
        <v>98</v>
      </c>
      <c r="D1637" s="127">
        <v>0.65800000000000003</v>
      </c>
      <c r="E1637" s="128">
        <v>232</v>
      </c>
      <c r="F1637" s="128">
        <v>232</v>
      </c>
      <c r="G1637" s="126" t="s">
        <v>13758</v>
      </c>
      <c r="H1637" s="126" t="s">
        <v>20201</v>
      </c>
      <c r="I1637" s="126" t="s">
        <v>20202</v>
      </c>
      <c r="J1637" s="126" t="s">
        <v>26258</v>
      </c>
      <c r="K1637" s="9">
        <f>_xlfn.IFNA(VLOOKUP(Table5[[#This Row],[Section]],SubSill_Tier,2,FALSE),0)</f>
        <v>0</v>
      </c>
      <c r="L1637" s="9" t="str">
        <f t="shared" si="34"/>
        <v/>
      </c>
      <c r="M1637" s="205" t="str" cm="1">
        <f t="array" ref="M1637">_xlfn.IFS(NOT(ISERROR(VLOOKUP(Table5[[#This Row],[Section]],TB_notTB,1,FALSE))),"No",LEFT(Table5[[#This Row],[Section]],3)="ETB","PLS",LEFT(Table5[[#This Row],[Section]],1)="7","PDB",NOT(ISBLANK(Table5[[#This Row],[Section]])),"No")</f>
        <v>No</v>
      </c>
    </row>
    <row r="1638" spans="1:13" x14ac:dyDescent="0.25">
      <c r="A1638" s="126" t="s">
        <v>11655</v>
      </c>
      <c r="B1638" s="126" t="s">
        <v>11656</v>
      </c>
      <c r="C1638" s="126" t="s">
        <v>98</v>
      </c>
      <c r="D1638" s="127">
        <v>0.50800000000000001</v>
      </c>
      <c r="E1638" s="128">
        <v>207</v>
      </c>
      <c r="F1638" s="128">
        <v>100</v>
      </c>
      <c r="G1638" s="126" t="s">
        <v>13775</v>
      </c>
      <c r="H1638" s="126" t="s">
        <v>20221</v>
      </c>
      <c r="I1638" s="126" t="s">
        <v>20222</v>
      </c>
      <c r="J1638" s="126" t="s">
        <v>26272</v>
      </c>
      <c r="K1638" s="9">
        <f>_xlfn.IFNA(VLOOKUP(Table5[[#This Row],[Section]],SubSill_Tier,2,FALSE),0)</f>
        <v>0</v>
      </c>
      <c r="L1638" s="9" t="str">
        <f t="shared" si="34"/>
        <v/>
      </c>
      <c r="M1638" s="205" t="str" cm="1">
        <f t="array" ref="M1638">_xlfn.IFS(NOT(ISERROR(VLOOKUP(Table5[[#This Row],[Section]],TB_notTB,1,FALSE))),"No",LEFT(Table5[[#This Row],[Section]],3)="ETB","PLS",LEFT(Table5[[#This Row],[Section]],1)="7","PDB",NOT(ISBLANK(Table5[[#This Row],[Section]])),"No")</f>
        <v>No</v>
      </c>
    </row>
    <row r="1639" spans="1:13" x14ac:dyDescent="0.25">
      <c r="A1639" s="126" t="s">
        <v>11657</v>
      </c>
      <c r="B1639" s="126" t="s">
        <v>11658</v>
      </c>
      <c r="C1639" s="126" t="s">
        <v>98</v>
      </c>
      <c r="D1639" s="127">
        <v>0.20300000000000001</v>
      </c>
      <c r="E1639" s="128">
        <v>100</v>
      </c>
      <c r="F1639" s="128">
        <v>100</v>
      </c>
      <c r="G1639" s="126" t="s">
        <v>13775</v>
      </c>
      <c r="H1639" s="126" t="s">
        <v>20221</v>
      </c>
      <c r="I1639" s="126" t="s">
        <v>20222</v>
      </c>
      <c r="J1639" s="126" t="s">
        <v>26272</v>
      </c>
      <c r="K1639" s="9">
        <f>_xlfn.IFNA(VLOOKUP(Table5[[#This Row],[Section]],SubSill_Tier,2,FALSE),0)</f>
        <v>0</v>
      </c>
      <c r="L1639" s="9" t="str">
        <f t="shared" si="34"/>
        <v/>
      </c>
      <c r="M1639" s="205" t="str" cm="1">
        <f t="array" ref="M1639">_xlfn.IFS(NOT(ISERROR(VLOOKUP(Table5[[#This Row],[Section]],TB_notTB,1,FALSE))),"No",LEFT(Table5[[#This Row],[Section]],3)="ETB","PLS",LEFT(Table5[[#This Row],[Section]],1)="7","PDB",NOT(ISBLANK(Table5[[#This Row],[Section]])),"No")</f>
        <v>No</v>
      </c>
    </row>
    <row r="1640" spans="1:13" x14ac:dyDescent="0.25">
      <c r="A1640" s="126" t="s">
        <v>654</v>
      </c>
      <c r="B1640" s="126" t="s">
        <v>17222</v>
      </c>
      <c r="C1640" s="126" t="s">
        <v>98</v>
      </c>
      <c r="D1640" s="127">
        <v>2.222</v>
      </c>
      <c r="E1640" s="128">
        <v>106</v>
      </c>
      <c r="F1640" s="128">
        <v>106</v>
      </c>
      <c r="G1640" s="126" t="s">
        <v>13711</v>
      </c>
      <c r="H1640" s="126" t="s">
        <v>20119</v>
      </c>
      <c r="I1640" s="126" t="s">
        <v>21054</v>
      </c>
      <c r="J1640" s="126" t="s">
        <v>26232</v>
      </c>
      <c r="K1640" s="9">
        <f>_xlfn.IFNA(VLOOKUP(Table5[[#This Row],[Section]],SubSill_Tier,2,FALSE),0)</f>
        <v>0</v>
      </c>
      <c r="L1640" s="9" t="str">
        <f t="shared" si="34"/>
        <v/>
      </c>
      <c r="M1640" s="205" t="str" cm="1">
        <f t="array" ref="M1640">_xlfn.IFS(NOT(ISERROR(VLOOKUP(Table5[[#This Row],[Section]],TB_notTB,1,FALSE))),"No",LEFT(Table5[[#This Row],[Section]],3)="ETB","PLS",LEFT(Table5[[#This Row],[Section]],1)="7","PDB",NOT(ISBLANK(Table5[[#This Row],[Section]])),"No")</f>
        <v>No</v>
      </c>
    </row>
    <row r="1641" spans="1:13" x14ac:dyDescent="0.25">
      <c r="A1641" s="126" t="s">
        <v>6272</v>
      </c>
      <c r="B1641" s="126" t="s">
        <v>12543</v>
      </c>
      <c r="C1641" s="126" t="s">
        <v>75</v>
      </c>
      <c r="D1641" s="127">
        <v>0.89600000000000002</v>
      </c>
      <c r="E1641" s="128">
        <v>446</v>
      </c>
      <c r="F1641" s="128">
        <v>175</v>
      </c>
      <c r="G1641" s="126" t="s">
        <v>13721</v>
      </c>
      <c r="H1641" s="126" t="s">
        <v>21068</v>
      </c>
      <c r="I1641" s="126" t="s">
        <v>21069</v>
      </c>
      <c r="J1641" s="126" t="s">
        <v>26233</v>
      </c>
      <c r="K1641" s="9">
        <f>_xlfn.IFNA(VLOOKUP(Table5[[#This Row],[Section]],SubSill_Tier,2,FALSE),0)</f>
        <v>0</v>
      </c>
      <c r="L1641" s="9" t="str">
        <f t="shared" si="34"/>
        <v>Wall</v>
      </c>
      <c r="M1641" s="205" t="str" cm="1">
        <f t="array" ref="M1641">_xlfn.IFS(NOT(ISERROR(VLOOKUP(Table5[[#This Row],[Section]],TB_notTB,1,FALSE))),"No",LEFT(Table5[[#This Row],[Section]],3)="ETB","PLS",LEFT(Table5[[#This Row],[Section]],1)="7","PDB",NOT(ISBLANK(Table5[[#This Row],[Section]])),"No")</f>
        <v>No</v>
      </c>
    </row>
    <row r="1642" spans="1:13" x14ac:dyDescent="0.25">
      <c r="A1642" s="126" t="s">
        <v>655</v>
      </c>
      <c r="B1642" s="126" t="s">
        <v>17222</v>
      </c>
      <c r="C1642" s="126" t="s">
        <v>98</v>
      </c>
      <c r="D1642" s="127">
        <v>0.11</v>
      </c>
      <c r="E1642" s="128">
        <v>100</v>
      </c>
      <c r="F1642" s="128">
        <v>100</v>
      </c>
      <c r="G1642" s="126" t="s">
        <v>13711</v>
      </c>
      <c r="H1642" s="126" t="s">
        <v>20119</v>
      </c>
      <c r="I1642" s="126" t="s">
        <v>21054</v>
      </c>
      <c r="J1642" s="126" t="s">
        <v>26232</v>
      </c>
      <c r="K1642" s="9">
        <f>_xlfn.IFNA(VLOOKUP(Table5[[#This Row],[Section]],SubSill_Tier,2,FALSE),0)</f>
        <v>0</v>
      </c>
      <c r="L1642" s="9" t="str">
        <f t="shared" si="34"/>
        <v/>
      </c>
      <c r="M1642" s="205" t="str" cm="1">
        <f t="array" ref="M1642">_xlfn.IFS(NOT(ISERROR(VLOOKUP(Table5[[#This Row],[Section]],TB_notTB,1,FALSE))),"No",LEFT(Table5[[#This Row],[Section]],3)="ETB","PLS",LEFT(Table5[[#This Row],[Section]],1)="7","PDB",NOT(ISBLANK(Table5[[#This Row],[Section]])),"No")</f>
        <v>No</v>
      </c>
    </row>
    <row r="1643" spans="1:13" x14ac:dyDescent="0.25">
      <c r="A1643" s="126" t="s">
        <v>656</v>
      </c>
      <c r="B1643" s="126" t="s">
        <v>17222</v>
      </c>
      <c r="C1643" s="126" t="s">
        <v>98</v>
      </c>
      <c r="D1643" s="127">
        <v>0.108</v>
      </c>
      <c r="E1643" s="128">
        <v>100</v>
      </c>
      <c r="F1643" s="128">
        <v>100</v>
      </c>
      <c r="G1643" s="126" t="s">
        <v>13711</v>
      </c>
      <c r="H1643" s="126" t="s">
        <v>20119</v>
      </c>
      <c r="I1643" s="126" t="s">
        <v>21054</v>
      </c>
      <c r="J1643" s="126" t="s">
        <v>26232</v>
      </c>
      <c r="K1643" s="9">
        <f>_xlfn.IFNA(VLOOKUP(Table5[[#This Row],[Section]],SubSill_Tier,2,FALSE),0)</f>
        <v>0</v>
      </c>
      <c r="L1643" s="9" t="str">
        <f t="shared" si="34"/>
        <v/>
      </c>
      <c r="M1643" s="205" t="str" cm="1">
        <f t="array" ref="M1643">_xlfn.IFS(NOT(ISERROR(VLOOKUP(Table5[[#This Row],[Section]],TB_notTB,1,FALSE))),"No",LEFT(Table5[[#This Row],[Section]],3)="ETB","PLS",LEFT(Table5[[#This Row],[Section]],1)="7","PDB",NOT(ISBLANK(Table5[[#This Row],[Section]])),"No")</f>
        <v>No</v>
      </c>
    </row>
    <row r="1644" spans="1:13" x14ac:dyDescent="0.25">
      <c r="A1644" s="126" t="s">
        <v>657</v>
      </c>
      <c r="B1644" s="126" t="s">
        <v>17222</v>
      </c>
      <c r="C1644" s="126" t="s">
        <v>75</v>
      </c>
      <c r="D1644" s="127">
        <v>0.54300000000000004</v>
      </c>
      <c r="E1644" s="128">
        <v>227</v>
      </c>
      <c r="F1644" s="128">
        <v>165</v>
      </c>
      <c r="G1644" s="126" t="s">
        <v>13711</v>
      </c>
      <c r="H1644" s="126" t="s">
        <v>20119</v>
      </c>
      <c r="I1644" s="126" t="s">
        <v>21054</v>
      </c>
      <c r="J1644" s="126" t="s">
        <v>26232</v>
      </c>
      <c r="K1644" s="9">
        <f>_xlfn.IFNA(VLOOKUP(Table5[[#This Row],[Section]],SubSill_Tier,2,FALSE),0)</f>
        <v>0</v>
      </c>
      <c r="L1644" s="9" t="str">
        <f t="shared" si="34"/>
        <v/>
      </c>
      <c r="M1644" s="205" t="str" cm="1">
        <f t="array" ref="M1644">_xlfn.IFS(NOT(ISERROR(VLOOKUP(Table5[[#This Row],[Section]],TB_notTB,1,FALSE))),"No",LEFT(Table5[[#This Row],[Section]],3)="ETB","PLS",LEFT(Table5[[#This Row],[Section]],1)="7","PDB",NOT(ISBLANK(Table5[[#This Row],[Section]])),"No")</f>
        <v>No</v>
      </c>
    </row>
    <row r="1645" spans="1:13" x14ac:dyDescent="0.25">
      <c r="A1645" s="126" t="s">
        <v>658</v>
      </c>
      <c r="B1645" s="126" t="s">
        <v>17222</v>
      </c>
      <c r="C1645" s="126" t="s">
        <v>98</v>
      </c>
      <c r="D1645" s="127">
        <v>2.5830000000000002</v>
      </c>
      <c r="E1645" s="128">
        <v>629</v>
      </c>
      <c r="F1645" s="128">
        <v>629</v>
      </c>
      <c r="G1645" s="126" t="s">
        <v>13711</v>
      </c>
      <c r="H1645" s="126" t="s">
        <v>20119</v>
      </c>
      <c r="I1645" s="126" t="s">
        <v>21054</v>
      </c>
      <c r="J1645" s="126" t="s">
        <v>26232</v>
      </c>
      <c r="K1645" s="9">
        <f>_xlfn.IFNA(VLOOKUP(Table5[[#This Row],[Section]],SubSill_Tier,2,FALSE),0)</f>
        <v>0</v>
      </c>
      <c r="L1645" s="9" t="str">
        <f t="shared" si="34"/>
        <v/>
      </c>
      <c r="M1645" s="205" t="str" cm="1">
        <f t="array" ref="M1645">_xlfn.IFS(NOT(ISERROR(VLOOKUP(Table5[[#This Row],[Section]],TB_notTB,1,FALSE))),"No",LEFT(Table5[[#This Row],[Section]],3)="ETB","PLS",LEFT(Table5[[#This Row],[Section]],1)="7","PDB",NOT(ISBLANK(Table5[[#This Row],[Section]])),"No")</f>
        <v>No</v>
      </c>
    </row>
    <row r="1646" spans="1:13" x14ac:dyDescent="0.25">
      <c r="A1646" s="126" t="s">
        <v>11659</v>
      </c>
      <c r="B1646" s="126" t="s">
        <v>17222</v>
      </c>
      <c r="C1646" s="126" t="s">
        <v>98</v>
      </c>
      <c r="D1646" s="127">
        <v>0.753</v>
      </c>
      <c r="E1646" s="128">
        <v>261</v>
      </c>
      <c r="F1646" s="128">
        <v>160</v>
      </c>
      <c r="G1646" s="126" t="s">
        <v>13758</v>
      </c>
      <c r="H1646" s="126" t="s">
        <v>20201</v>
      </c>
      <c r="I1646" s="126" t="s">
        <v>20202</v>
      </c>
      <c r="J1646" s="126" t="s">
        <v>26258</v>
      </c>
      <c r="K1646" s="9">
        <f>_xlfn.IFNA(VLOOKUP(Table5[[#This Row],[Section]],SubSill_Tier,2,FALSE),0)</f>
        <v>0</v>
      </c>
      <c r="L1646" s="9" t="str">
        <f t="shared" si="34"/>
        <v/>
      </c>
      <c r="M1646" s="205" t="str" cm="1">
        <f t="array" ref="M1646">_xlfn.IFS(NOT(ISERROR(VLOOKUP(Table5[[#This Row],[Section]],TB_notTB,1,FALSE))),"No",LEFT(Table5[[#This Row],[Section]],3)="ETB","PLS",LEFT(Table5[[#This Row],[Section]],1)="7","PDB",NOT(ISBLANK(Table5[[#This Row],[Section]])),"No")</f>
        <v>No</v>
      </c>
    </row>
    <row r="1647" spans="1:13" x14ac:dyDescent="0.25">
      <c r="A1647" s="126" t="s">
        <v>659</v>
      </c>
      <c r="B1647" s="126" t="s">
        <v>17222</v>
      </c>
      <c r="C1647" s="126" t="s">
        <v>98</v>
      </c>
      <c r="D1647" s="127">
        <v>1.6990000000000001</v>
      </c>
      <c r="E1647" s="128">
        <v>438</v>
      </c>
      <c r="F1647" s="128">
        <v>438</v>
      </c>
      <c r="G1647" s="126" t="s">
        <v>13711</v>
      </c>
      <c r="H1647" s="126" t="s">
        <v>20119</v>
      </c>
      <c r="I1647" s="126" t="s">
        <v>21054</v>
      </c>
      <c r="J1647" s="126" t="s">
        <v>26232</v>
      </c>
      <c r="K1647" s="9">
        <f>_xlfn.IFNA(VLOOKUP(Table5[[#This Row],[Section]],SubSill_Tier,2,FALSE),0)</f>
        <v>0</v>
      </c>
      <c r="L1647" s="9" t="str">
        <f t="shared" si="34"/>
        <v/>
      </c>
      <c r="M1647" s="205" t="str" cm="1">
        <f t="array" ref="M1647">_xlfn.IFS(NOT(ISERROR(VLOOKUP(Table5[[#This Row],[Section]],TB_notTB,1,FALSE))),"No",LEFT(Table5[[#This Row],[Section]],3)="ETB","PLS",LEFT(Table5[[#This Row],[Section]],1)="7","PDB",NOT(ISBLANK(Table5[[#This Row],[Section]])),"No")</f>
        <v>No</v>
      </c>
    </row>
    <row r="1648" spans="1:13" x14ac:dyDescent="0.25">
      <c r="A1648" s="126" t="s">
        <v>6273</v>
      </c>
      <c r="B1648" s="126" t="s">
        <v>6274</v>
      </c>
      <c r="C1648" s="126" t="s">
        <v>75</v>
      </c>
      <c r="D1648" s="127">
        <v>0.42599999999999999</v>
      </c>
      <c r="E1648" s="128">
        <v>246</v>
      </c>
      <c r="F1648" s="128">
        <v>100</v>
      </c>
      <c r="G1648" s="126" t="s">
        <v>13721</v>
      </c>
      <c r="H1648" s="126" t="s">
        <v>20121</v>
      </c>
      <c r="I1648" s="126" t="s">
        <v>20122</v>
      </c>
      <c r="J1648" s="126" t="s">
        <v>26234</v>
      </c>
      <c r="K1648" s="9">
        <f>_xlfn.IFNA(VLOOKUP(Table5[[#This Row],[Section]],SubSill_Tier,2,FALSE),0)</f>
        <v>0</v>
      </c>
      <c r="L1648" s="9" t="str">
        <f t="shared" si="34"/>
        <v>Wall</v>
      </c>
      <c r="M1648" s="205" t="str" cm="1">
        <f t="array" ref="M1648">_xlfn.IFS(NOT(ISERROR(VLOOKUP(Table5[[#This Row],[Section]],TB_notTB,1,FALSE))),"No",LEFT(Table5[[#This Row],[Section]],3)="ETB","PLS",LEFT(Table5[[#This Row],[Section]],1)="7","PDB",NOT(ISBLANK(Table5[[#This Row],[Section]])),"No")</f>
        <v>No</v>
      </c>
    </row>
    <row r="1649" spans="1:13" x14ac:dyDescent="0.25">
      <c r="A1649" s="126" t="s">
        <v>14568</v>
      </c>
      <c r="B1649" s="126" t="s">
        <v>14569</v>
      </c>
      <c r="C1649" s="126" t="s">
        <v>75</v>
      </c>
      <c r="D1649" s="127">
        <v>1.631</v>
      </c>
      <c r="E1649" s="128">
        <v>535</v>
      </c>
      <c r="F1649" s="128">
        <v>430</v>
      </c>
      <c r="G1649" s="126" t="s">
        <v>13757</v>
      </c>
      <c r="H1649" s="126" t="s">
        <v>21122</v>
      </c>
      <c r="I1649" s="126" t="s">
        <v>21123</v>
      </c>
      <c r="J1649" s="126" t="s">
        <v>26233</v>
      </c>
      <c r="K1649" s="9">
        <f>_xlfn.IFNA(VLOOKUP(Table5[[#This Row],[Section]],SubSill_Tier,2,FALSE),0)</f>
        <v>0</v>
      </c>
      <c r="L1649" s="9" t="str">
        <f t="shared" si="34"/>
        <v/>
      </c>
      <c r="M1649" s="205" t="str" cm="1">
        <f t="array" ref="M1649">_xlfn.IFS(NOT(ISERROR(VLOOKUP(Table5[[#This Row],[Section]],TB_notTB,1,FALSE))),"No",LEFT(Table5[[#This Row],[Section]],3)="ETB","PLS",LEFT(Table5[[#This Row],[Section]],1)="7","PDB",NOT(ISBLANK(Table5[[#This Row],[Section]])),"No")</f>
        <v>No</v>
      </c>
    </row>
    <row r="1650" spans="1:13" x14ac:dyDescent="0.25">
      <c r="A1650" s="126" t="s">
        <v>6275</v>
      </c>
      <c r="B1650" s="126" t="s">
        <v>3598</v>
      </c>
      <c r="C1650" s="126" t="s">
        <v>98</v>
      </c>
      <c r="D1650" s="127">
        <v>0.748</v>
      </c>
      <c r="E1650" s="128">
        <v>359</v>
      </c>
      <c r="F1650" s="128">
        <v>167</v>
      </c>
      <c r="G1650" s="126" t="s">
        <v>13724</v>
      </c>
      <c r="H1650" s="126" t="s">
        <v>20186</v>
      </c>
      <c r="I1650" s="126" t="s">
        <v>22099</v>
      </c>
      <c r="J1650" s="126" t="s">
        <v>26234</v>
      </c>
      <c r="K1650" s="9">
        <f>_xlfn.IFNA(VLOOKUP(Table5[[#This Row],[Section]],SubSill_Tier,2,FALSE),0)</f>
        <v>0</v>
      </c>
      <c r="L1650" s="9" t="str">
        <f t="shared" si="34"/>
        <v/>
      </c>
      <c r="M1650" s="205" t="str" cm="1">
        <f t="array" ref="M1650">_xlfn.IFS(NOT(ISERROR(VLOOKUP(Table5[[#This Row],[Section]],TB_notTB,1,FALSE))),"No",LEFT(Table5[[#This Row],[Section]],3)="ETB","PLS",LEFT(Table5[[#This Row],[Section]],1)="7","PDB",NOT(ISBLANK(Table5[[#This Row],[Section]])),"No")</f>
        <v>No</v>
      </c>
    </row>
    <row r="1651" spans="1:13" x14ac:dyDescent="0.25">
      <c r="A1651" s="126" t="s">
        <v>660</v>
      </c>
      <c r="B1651" s="126" t="s">
        <v>661</v>
      </c>
      <c r="C1651" s="126" t="s">
        <v>75</v>
      </c>
      <c r="D1651" s="127">
        <v>1.96</v>
      </c>
      <c r="E1651" s="128">
        <v>355</v>
      </c>
      <c r="F1651" s="128">
        <v>335</v>
      </c>
      <c r="G1651" s="126" t="s">
        <v>13728</v>
      </c>
      <c r="H1651" s="126" t="s">
        <v>20137</v>
      </c>
      <c r="I1651" s="126" t="s">
        <v>21066</v>
      </c>
      <c r="J1651" s="126" t="s">
        <v>26232</v>
      </c>
      <c r="K1651" s="9">
        <f>_xlfn.IFNA(VLOOKUP(Table5[[#This Row],[Section]],SubSill_Tier,2,FALSE),0)</f>
        <v>0</v>
      </c>
      <c r="L1651" s="9" t="str">
        <f t="shared" si="34"/>
        <v/>
      </c>
      <c r="M1651" s="205" t="str" cm="1">
        <f t="array" ref="M1651">_xlfn.IFS(NOT(ISERROR(VLOOKUP(Table5[[#This Row],[Section]],TB_notTB,1,FALSE))),"No",LEFT(Table5[[#This Row],[Section]],3)="ETB","PLS",LEFT(Table5[[#This Row],[Section]],1)="7","PDB",NOT(ISBLANK(Table5[[#This Row],[Section]])),"No")</f>
        <v>No</v>
      </c>
    </row>
    <row r="1652" spans="1:13" x14ac:dyDescent="0.25">
      <c r="A1652" s="126" t="s">
        <v>662</v>
      </c>
      <c r="B1652" s="126" t="s">
        <v>17222</v>
      </c>
      <c r="C1652" s="126" t="s">
        <v>98</v>
      </c>
      <c r="D1652" s="127">
        <v>0.39100000000000001</v>
      </c>
      <c r="E1652" s="128">
        <v>146</v>
      </c>
      <c r="F1652" s="128">
        <v>100</v>
      </c>
      <c r="G1652" s="126" t="s">
        <v>13711</v>
      </c>
      <c r="H1652" s="126" t="s">
        <v>20119</v>
      </c>
      <c r="I1652" s="126" t="s">
        <v>21054</v>
      </c>
      <c r="J1652" s="126" t="s">
        <v>26232</v>
      </c>
      <c r="K1652" s="9">
        <f>_xlfn.IFNA(VLOOKUP(Table5[[#This Row],[Section]],SubSill_Tier,2,FALSE),0)</f>
        <v>0</v>
      </c>
      <c r="L1652" s="9" t="str">
        <f t="shared" si="34"/>
        <v/>
      </c>
      <c r="M1652" s="205" t="str" cm="1">
        <f t="array" ref="M1652">_xlfn.IFS(NOT(ISERROR(VLOOKUP(Table5[[#This Row],[Section]],TB_notTB,1,FALSE))),"No",LEFT(Table5[[#This Row],[Section]],3)="ETB","PLS",LEFT(Table5[[#This Row],[Section]],1)="7","PDB",NOT(ISBLANK(Table5[[#This Row],[Section]])),"No")</f>
        <v>No</v>
      </c>
    </row>
    <row r="1653" spans="1:13" x14ac:dyDescent="0.25">
      <c r="A1653" s="126" t="s">
        <v>663</v>
      </c>
      <c r="B1653" s="126" t="s">
        <v>17222</v>
      </c>
      <c r="C1653" s="126" t="s">
        <v>98</v>
      </c>
      <c r="D1653" s="127">
        <v>1.518</v>
      </c>
      <c r="E1653" s="128">
        <v>458</v>
      </c>
      <c r="F1653" s="128">
        <v>224</v>
      </c>
      <c r="G1653" s="126" t="s">
        <v>13711</v>
      </c>
      <c r="H1653" s="126" t="s">
        <v>20119</v>
      </c>
      <c r="I1653" s="126" t="s">
        <v>21054</v>
      </c>
      <c r="J1653" s="126" t="s">
        <v>26232</v>
      </c>
      <c r="K1653" s="9">
        <f>_xlfn.IFNA(VLOOKUP(Table5[[#This Row],[Section]],SubSill_Tier,2,FALSE),0)</f>
        <v>0</v>
      </c>
      <c r="L1653" s="9" t="str">
        <f t="shared" si="34"/>
        <v/>
      </c>
      <c r="M1653" s="205" t="str" cm="1">
        <f t="array" ref="M1653">_xlfn.IFS(NOT(ISERROR(VLOOKUP(Table5[[#This Row],[Section]],TB_notTB,1,FALSE))),"No",LEFT(Table5[[#This Row],[Section]],3)="ETB","PLS",LEFT(Table5[[#This Row],[Section]],1)="7","PDB",NOT(ISBLANK(Table5[[#This Row],[Section]])),"No")</f>
        <v>No</v>
      </c>
    </row>
    <row r="1654" spans="1:13" x14ac:dyDescent="0.25">
      <c r="A1654" s="126" t="s">
        <v>664</v>
      </c>
      <c r="B1654" s="126" t="s">
        <v>17222</v>
      </c>
      <c r="C1654" s="126" t="s">
        <v>98</v>
      </c>
      <c r="D1654" s="127">
        <v>0.97699999999999998</v>
      </c>
      <c r="E1654" s="128">
        <v>264</v>
      </c>
      <c r="F1654" s="128">
        <v>112</v>
      </c>
      <c r="G1654" s="126" t="s">
        <v>13711</v>
      </c>
      <c r="H1654" s="126" t="s">
        <v>20119</v>
      </c>
      <c r="I1654" s="126" t="s">
        <v>21054</v>
      </c>
      <c r="J1654" s="126" t="s">
        <v>26232</v>
      </c>
      <c r="K1654" s="9">
        <f>_xlfn.IFNA(VLOOKUP(Table5[[#This Row],[Section]],SubSill_Tier,2,FALSE),0)</f>
        <v>0</v>
      </c>
      <c r="L1654" s="9" t="str">
        <f t="shared" si="34"/>
        <v/>
      </c>
      <c r="M1654" s="205" t="str" cm="1">
        <f t="array" ref="M1654">_xlfn.IFS(NOT(ISERROR(VLOOKUP(Table5[[#This Row],[Section]],TB_notTB,1,FALSE))),"No",LEFT(Table5[[#This Row],[Section]],3)="ETB","PLS",LEFT(Table5[[#This Row],[Section]],1)="7","PDB",NOT(ISBLANK(Table5[[#This Row],[Section]])),"No")</f>
        <v>No</v>
      </c>
    </row>
    <row r="1655" spans="1:13" x14ac:dyDescent="0.25">
      <c r="A1655" s="126" t="s">
        <v>665</v>
      </c>
      <c r="B1655" s="126" t="s">
        <v>17222</v>
      </c>
      <c r="C1655" s="126" t="s">
        <v>98</v>
      </c>
      <c r="D1655" s="127">
        <v>0.63700000000000001</v>
      </c>
      <c r="E1655" s="128">
        <v>243</v>
      </c>
      <c r="F1655" s="128">
        <v>243</v>
      </c>
      <c r="G1655" s="126" t="s">
        <v>13711</v>
      </c>
      <c r="H1655" s="126" t="s">
        <v>20119</v>
      </c>
      <c r="I1655" s="126" t="s">
        <v>21054</v>
      </c>
      <c r="J1655" s="126" t="s">
        <v>26232</v>
      </c>
      <c r="K1655" s="9">
        <f>_xlfn.IFNA(VLOOKUP(Table5[[#This Row],[Section]],SubSill_Tier,2,FALSE),0)</f>
        <v>0</v>
      </c>
      <c r="L1655" s="9" t="str">
        <f t="shared" si="34"/>
        <v/>
      </c>
      <c r="M1655" s="205" t="str" cm="1">
        <f t="array" ref="M1655">_xlfn.IFS(NOT(ISERROR(VLOOKUP(Table5[[#This Row],[Section]],TB_notTB,1,FALSE))),"No",LEFT(Table5[[#This Row],[Section]],3)="ETB","PLS",LEFT(Table5[[#This Row],[Section]],1)="7","PDB",NOT(ISBLANK(Table5[[#This Row],[Section]])),"No")</f>
        <v>No</v>
      </c>
    </row>
    <row r="1656" spans="1:13" x14ac:dyDescent="0.25">
      <c r="A1656" s="126" t="s">
        <v>666</v>
      </c>
      <c r="B1656" s="126" t="s">
        <v>17222</v>
      </c>
      <c r="C1656" s="126" t="s">
        <v>98</v>
      </c>
      <c r="D1656" s="127">
        <v>1.0369999999999999</v>
      </c>
      <c r="E1656" s="128">
        <v>247</v>
      </c>
      <c r="F1656" s="128">
        <v>247</v>
      </c>
      <c r="G1656" s="126" t="s">
        <v>13736</v>
      </c>
      <c r="H1656" s="126" t="s">
        <v>20148</v>
      </c>
      <c r="I1656" s="126" t="s">
        <v>21073</v>
      </c>
      <c r="J1656" s="126" t="s">
        <v>26232</v>
      </c>
      <c r="K1656" s="9">
        <f>_xlfn.IFNA(VLOOKUP(Table5[[#This Row],[Section]],SubSill_Tier,2,FALSE),0)</f>
        <v>0</v>
      </c>
      <c r="L1656" s="9" t="str">
        <f t="shared" si="34"/>
        <v/>
      </c>
      <c r="M1656" s="205" t="str" cm="1">
        <f t="array" ref="M1656">_xlfn.IFS(NOT(ISERROR(VLOOKUP(Table5[[#This Row],[Section]],TB_notTB,1,FALSE))),"No",LEFT(Table5[[#This Row],[Section]],3)="ETB","PLS",LEFT(Table5[[#This Row],[Section]],1)="7","PDB",NOT(ISBLANK(Table5[[#This Row],[Section]])),"No")</f>
        <v>No</v>
      </c>
    </row>
    <row r="1657" spans="1:13" x14ac:dyDescent="0.25">
      <c r="A1657" s="126" t="s">
        <v>667</v>
      </c>
      <c r="B1657" s="126" t="s">
        <v>17222</v>
      </c>
      <c r="C1657" s="126" t="s">
        <v>98</v>
      </c>
      <c r="D1657" s="127">
        <v>1.7689999999999999</v>
      </c>
      <c r="E1657" s="128">
        <v>457</v>
      </c>
      <c r="F1657" s="128">
        <v>208</v>
      </c>
      <c r="G1657" s="126" t="s">
        <v>13711</v>
      </c>
      <c r="H1657" s="126" t="s">
        <v>20119</v>
      </c>
      <c r="I1657" s="126" t="s">
        <v>21054</v>
      </c>
      <c r="J1657" s="126" t="s">
        <v>26232</v>
      </c>
      <c r="K1657" s="9">
        <f>_xlfn.IFNA(VLOOKUP(Table5[[#This Row],[Section]],SubSill_Tier,2,FALSE),0)</f>
        <v>0</v>
      </c>
      <c r="L1657" s="9" t="str">
        <f t="shared" si="34"/>
        <v/>
      </c>
      <c r="M1657" s="205" t="str" cm="1">
        <f t="array" ref="M1657">_xlfn.IFS(NOT(ISERROR(VLOOKUP(Table5[[#This Row],[Section]],TB_notTB,1,FALSE))),"No",LEFT(Table5[[#This Row],[Section]],3)="ETB","PLS",LEFT(Table5[[#This Row],[Section]],1)="7","PDB",NOT(ISBLANK(Table5[[#This Row],[Section]])),"No")</f>
        <v>No</v>
      </c>
    </row>
    <row r="1658" spans="1:13" x14ac:dyDescent="0.25">
      <c r="A1658" s="126" t="s">
        <v>668</v>
      </c>
      <c r="B1658" s="126" t="s">
        <v>17222</v>
      </c>
      <c r="C1658" s="126" t="s">
        <v>98</v>
      </c>
      <c r="D1658" s="127">
        <v>0.40799999999999997</v>
      </c>
      <c r="E1658" s="128">
        <v>132</v>
      </c>
      <c r="F1658" s="128">
        <v>100</v>
      </c>
      <c r="G1658" s="126" t="s">
        <v>13746</v>
      </c>
      <c r="H1658" s="126" t="s">
        <v>20164</v>
      </c>
      <c r="I1658" s="126" t="s">
        <v>21085</v>
      </c>
      <c r="J1658" s="126" t="s">
        <v>26232</v>
      </c>
      <c r="K1658" s="9">
        <f>_xlfn.IFNA(VLOOKUP(Table5[[#This Row],[Section]],SubSill_Tier,2,FALSE),0)</f>
        <v>0</v>
      </c>
      <c r="L1658" s="9" t="str">
        <f t="shared" si="34"/>
        <v/>
      </c>
      <c r="M1658" s="205" t="str" cm="1">
        <f t="array" ref="M1658">_xlfn.IFS(NOT(ISERROR(VLOOKUP(Table5[[#This Row],[Section]],TB_notTB,1,FALSE))),"No",LEFT(Table5[[#This Row],[Section]],3)="ETB","PLS",LEFT(Table5[[#This Row],[Section]],1)="7","PDB",NOT(ISBLANK(Table5[[#This Row],[Section]])),"No")</f>
        <v>No</v>
      </c>
    </row>
    <row r="1659" spans="1:13" x14ac:dyDescent="0.25">
      <c r="A1659" s="126" t="s">
        <v>6276</v>
      </c>
      <c r="B1659" s="126" t="s">
        <v>12544</v>
      </c>
      <c r="C1659" s="126" t="s">
        <v>75</v>
      </c>
      <c r="D1659" s="127">
        <v>2.9319999999999999</v>
      </c>
      <c r="E1659" s="128">
        <v>228</v>
      </c>
      <c r="F1659" s="128">
        <v>228</v>
      </c>
      <c r="G1659" s="126" t="s">
        <v>13724</v>
      </c>
      <c r="H1659" s="126" t="s">
        <v>21063</v>
      </c>
      <c r="I1659" s="126" t="s">
        <v>21064</v>
      </c>
      <c r="J1659" s="126" t="s">
        <v>26233</v>
      </c>
      <c r="K1659" s="9">
        <f>_xlfn.IFNA(VLOOKUP(Table5[[#This Row],[Section]],SubSill_Tier,2,FALSE),0)</f>
        <v>0</v>
      </c>
      <c r="L1659" s="9" t="str">
        <f t="shared" si="34"/>
        <v>Wall</v>
      </c>
      <c r="M1659" s="205" t="str" cm="1">
        <f t="array" ref="M1659">_xlfn.IFS(NOT(ISERROR(VLOOKUP(Table5[[#This Row],[Section]],TB_notTB,1,FALSE))),"No",LEFT(Table5[[#This Row],[Section]],3)="ETB","PLS",LEFT(Table5[[#This Row],[Section]],1)="7","PDB",NOT(ISBLANK(Table5[[#This Row],[Section]])),"No")</f>
        <v>No</v>
      </c>
    </row>
    <row r="1660" spans="1:13" x14ac:dyDescent="0.25">
      <c r="A1660" s="126" t="s">
        <v>669</v>
      </c>
      <c r="B1660" s="126" t="s">
        <v>17222</v>
      </c>
      <c r="C1660" s="126" t="s">
        <v>98</v>
      </c>
      <c r="D1660" s="127">
        <v>0.90200000000000002</v>
      </c>
      <c r="E1660" s="128">
        <v>333</v>
      </c>
      <c r="F1660" s="128">
        <v>333</v>
      </c>
      <c r="G1660" s="126" t="s">
        <v>13711</v>
      </c>
      <c r="H1660" s="126" t="s">
        <v>20119</v>
      </c>
      <c r="I1660" s="126" t="s">
        <v>21054</v>
      </c>
      <c r="J1660" s="126" t="s">
        <v>26232</v>
      </c>
      <c r="K1660" s="9">
        <f>_xlfn.IFNA(VLOOKUP(Table5[[#This Row],[Section]],SubSill_Tier,2,FALSE),0)</f>
        <v>0</v>
      </c>
      <c r="L1660" s="9" t="str">
        <f t="shared" si="34"/>
        <v/>
      </c>
      <c r="M1660" s="205" t="str" cm="1">
        <f t="array" ref="M1660">_xlfn.IFS(NOT(ISERROR(VLOOKUP(Table5[[#This Row],[Section]],TB_notTB,1,FALSE))),"No",LEFT(Table5[[#This Row],[Section]],3)="ETB","PLS",LEFT(Table5[[#This Row],[Section]],1)="7","PDB",NOT(ISBLANK(Table5[[#This Row],[Section]])),"No")</f>
        <v>No</v>
      </c>
    </row>
    <row r="1661" spans="1:13" x14ac:dyDescent="0.25">
      <c r="A1661" s="126" t="s">
        <v>670</v>
      </c>
      <c r="B1661" s="126" t="s">
        <v>17222</v>
      </c>
      <c r="C1661" s="126" t="s">
        <v>98</v>
      </c>
      <c r="D1661" s="127">
        <v>1.121</v>
      </c>
      <c r="E1661" s="128">
        <v>302</v>
      </c>
      <c r="F1661" s="128">
        <v>302</v>
      </c>
      <c r="G1661" s="126" t="s">
        <v>13711</v>
      </c>
      <c r="H1661" s="126" t="s">
        <v>20119</v>
      </c>
      <c r="I1661" s="126" t="s">
        <v>21054</v>
      </c>
      <c r="J1661" s="126" t="s">
        <v>26232</v>
      </c>
      <c r="K1661" s="9">
        <f>_xlfn.IFNA(VLOOKUP(Table5[[#This Row],[Section]],SubSill_Tier,2,FALSE),0)</f>
        <v>0</v>
      </c>
      <c r="L1661" s="9" t="str">
        <f t="shared" si="34"/>
        <v/>
      </c>
      <c r="M1661" s="205" t="str" cm="1">
        <f t="array" ref="M1661">_xlfn.IFS(NOT(ISERROR(VLOOKUP(Table5[[#This Row],[Section]],TB_notTB,1,FALSE))),"No",LEFT(Table5[[#This Row],[Section]],3)="ETB","PLS",LEFT(Table5[[#This Row],[Section]],1)="7","PDB",NOT(ISBLANK(Table5[[#This Row],[Section]])),"No")</f>
        <v>No</v>
      </c>
    </row>
    <row r="1662" spans="1:13" x14ac:dyDescent="0.25">
      <c r="A1662" s="126" t="s">
        <v>671</v>
      </c>
      <c r="B1662" s="126" t="s">
        <v>17222</v>
      </c>
      <c r="C1662" s="126" t="s">
        <v>98</v>
      </c>
      <c r="D1662" s="127">
        <v>2.117</v>
      </c>
      <c r="E1662" s="128">
        <v>248</v>
      </c>
      <c r="F1662" s="128">
        <v>248</v>
      </c>
      <c r="G1662" s="126" t="s">
        <v>13711</v>
      </c>
      <c r="H1662" s="126" t="s">
        <v>20119</v>
      </c>
      <c r="I1662" s="126" t="s">
        <v>21054</v>
      </c>
      <c r="J1662" s="126" t="s">
        <v>26232</v>
      </c>
      <c r="K1662" s="9">
        <f>_xlfn.IFNA(VLOOKUP(Table5[[#This Row],[Section]],SubSill_Tier,2,FALSE),0)</f>
        <v>0</v>
      </c>
      <c r="L1662" s="9" t="str">
        <f t="shared" si="34"/>
        <v/>
      </c>
      <c r="M1662" s="205" t="str" cm="1">
        <f t="array" ref="M1662">_xlfn.IFS(NOT(ISERROR(VLOOKUP(Table5[[#This Row],[Section]],TB_notTB,1,FALSE))),"No",LEFT(Table5[[#This Row],[Section]],3)="ETB","PLS",LEFT(Table5[[#This Row],[Section]],1)="7","PDB",NOT(ISBLANK(Table5[[#This Row],[Section]])),"No")</f>
        <v>No</v>
      </c>
    </row>
    <row r="1663" spans="1:13" x14ac:dyDescent="0.25">
      <c r="A1663" s="126" t="s">
        <v>672</v>
      </c>
      <c r="B1663" s="126" t="s">
        <v>17222</v>
      </c>
      <c r="C1663" s="126" t="s">
        <v>98</v>
      </c>
      <c r="D1663" s="127">
        <v>2.84</v>
      </c>
      <c r="E1663" s="128">
        <v>444</v>
      </c>
      <c r="F1663" s="128">
        <v>110</v>
      </c>
      <c r="G1663" s="126" t="s">
        <v>13711</v>
      </c>
      <c r="H1663" s="126" t="s">
        <v>20119</v>
      </c>
      <c r="I1663" s="126" t="s">
        <v>21054</v>
      </c>
      <c r="J1663" s="126" t="s">
        <v>26232</v>
      </c>
      <c r="K1663" s="9">
        <f>_xlfn.IFNA(VLOOKUP(Table5[[#This Row],[Section]],SubSill_Tier,2,FALSE),0)</f>
        <v>0</v>
      </c>
      <c r="L1663" s="9" t="str">
        <f t="shared" si="34"/>
        <v/>
      </c>
      <c r="M1663" s="205" t="str" cm="1">
        <f t="array" ref="M1663">_xlfn.IFS(NOT(ISERROR(VLOOKUP(Table5[[#This Row],[Section]],TB_notTB,1,FALSE))),"No",LEFT(Table5[[#This Row],[Section]],3)="ETB","PLS",LEFT(Table5[[#This Row],[Section]],1)="7","PDB",NOT(ISBLANK(Table5[[#This Row],[Section]])),"No")</f>
        <v>No</v>
      </c>
    </row>
    <row r="1664" spans="1:13" x14ac:dyDescent="0.25">
      <c r="A1664" s="126" t="s">
        <v>6277</v>
      </c>
      <c r="B1664" s="126" t="s">
        <v>3598</v>
      </c>
      <c r="C1664" s="126" t="s">
        <v>98</v>
      </c>
      <c r="D1664" s="127">
        <v>1.0349999999999999</v>
      </c>
      <c r="E1664" s="128">
        <v>314</v>
      </c>
      <c r="F1664" s="128">
        <v>170</v>
      </c>
      <c r="G1664" s="126" t="s">
        <v>13724</v>
      </c>
      <c r="H1664" s="126" t="s">
        <v>20186</v>
      </c>
      <c r="I1664" s="126" t="s">
        <v>22099</v>
      </c>
      <c r="J1664" s="126" t="s">
        <v>26234</v>
      </c>
      <c r="K1664" s="9">
        <f>_xlfn.IFNA(VLOOKUP(Table5[[#This Row],[Section]],SubSill_Tier,2,FALSE),0)</f>
        <v>0</v>
      </c>
      <c r="L1664" s="9" t="str">
        <f t="shared" si="34"/>
        <v/>
      </c>
      <c r="M1664" s="205" t="str" cm="1">
        <f t="array" ref="M1664">_xlfn.IFS(NOT(ISERROR(VLOOKUP(Table5[[#This Row],[Section]],TB_notTB,1,FALSE))),"No",LEFT(Table5[[#This Row],[Section]],3)="ETB","PLS",LEFT(Table5[[#This Row],[Section]],1)="7","PDB",NOT(ISBLANK(Table5[[#This Row],[Section]])),"No")</f>
        <v>No</v>
      </c>
    </row>
    <row r="1665" spans="1:13" x14ac:dyDescent="0.25">
      <c r="A1665" s="126" t="s">
        <v>6278</v>
      </c>
      <c r="B1665" s="126" t="s">
        <v>6279</v>
      </c>
      <c r="C1665" s="126" t="s">
        <v>75</v>
      </c>
      <c r="D1665" s="127">
        <v>0.31</v>
      </c>
      <c r="E1665" s="128">
        <v>147</v>
      </c>
      <c r="F1665" s="128">
        <v>100</v>
      </c>
      <c r="G1665" s="126" t="s">
        <v>13720</v>
      </c>
      <c r="H1665" s="126" t="s">
        <v>20130</v>
      </c>
      <c r="I1665" s="126" t="s">
        <v>20131</v>
      </c>
      <c r="J1665" s="126" t="s">
        <v>26236</v>
      </c>
      <c r="K1665" s="9">
        <f>_xlfn.IFNA(VLOOKUP(Table5[[#This Row],[Section]],SubSill_Tier,2,FALSE),0)</f>
        <v>0</v>
      </c>
      <c r="L1665" s="9" t="str">
        <f t="shared" si="34"/>
        <v/>
      </c>
      <c r="M1665" s="205" t="str" cm="1">
        <f t="array" ref="M1665">_xlfn.IFS(NOT(ISERROR(VLOOKUP(Table5[[#This Row],[Section]],TB_notTB,1,FALSE))),"No",LEFT(Table5[[#This Row],[Section]],3)="ETB","PLS",LEFT(Table5[[#This Row],[Section]],1)="7","PDB",NOT(ISBLANK(Table5[[#This Row],[Section]])),"No")</f>
        <v>No</v>
      </c>
    </row>
    <row r="1666" spans="1:13" x14ac:dyDescent="0.25">
      <c r="A1666" s="126" t="s">
        <v>11660</v>
      </c>
      <c r="B1666" s="126" t="s">
        <v>17222</v>
      </c>
      <c r="C1666" s="126" t="s">
        <v>98</v>
      </c>
      <c r="D1666" s="127">
        <v>0.68</v>
      </c>
      <c r="E1666" s="128">
        <v>234</v>
      </c>
      <c r="F1666" s="128">
        <v>176</v>
      </c>
      <c r="G1666" s="126" t="s">
        <v>13758</v>
      </c>
      <c r="H1666" s="126" t="s">
        <v>20201</v>
      </c>
      <c r="I1666" s="126" t="s">
        <v>20202</v>
      </c>
      <c r="J1666" s="126" t="s">
        <v>26258</v>
      </c>
      <c r="K1666" s="9">
        <f>_xlfn.IFNA(VLOOKUP(Table5[[#This Row],[Section]],SubSill_Tier,2,FALSE),0)</f>
        <v>0</v>
      </c>
      <c r="L1666" s="9" t="str">
        <f t="shared" ref="L1666:L1729" si="35">IFERROR(IF(LEFT(G1666,2)="AI",IF(_xlfn.NUMBERVALUE(IFERROR(LEFT(IF(ISERROR(FIND("X",UPPER(B1666))),UPPER(B1666),RIGHT(UPPER(B1666),LEN(UPPER(B1666))-FIND("~",SUBSTITUTE(UPPER(B1666),"X","~",LEN(UPPER(B1666))-LEN(SUBSTITUTE(UPPER(B1666),"X","")))))),FIND(" ",IF(ISERROR(FIND("X",UPPER(B1666))),UPPER(B1666),RIGHT(UPPER(B1666),LEN(UPPER(B1666))-FIND("~",SUBSTITUTE(UPPER(B1666),"X","~",LEN(UPPER(B1666))-LEN(SUBSTITUTE(UPPER(B1666),"X","")))))),1)-1),IF(ISERROR(FIND("X",UPPER(B1666))),UPPER(B1666),RIGHT(UPPER(B1666),LEN(UPPER(B1666))-FIND("~",SUBSTITUTE(UPPER(B1666),"X","~",LEN(UPPER(B1666))-LEN(SUBSTITUTE(UPPER(B1666),"X",""))))))),".")&gt;=5,"Wall",""),""),"")</f>
        <v/>
      </c>
      <c r="M1666" s="205" t="str" cm="1">
        <f t="array" ref="M1666">_xlfn.IFS(NOT(ISERROR(VLOOKUP(Table5[[#This Row],[Section]],TB_notTB,1,FALSE))),"No",LEFT(Table5[[#This Row],[Section]],3)="ETB","PLS",LEFT(Table5[[#This Row],[Section]],1)="7","PDB",NOT(ISBLANK(Table5[[#This Row],[Section]])),"No")</f>
        <v>No</v>
      </c>
    </row>
    <row r="1667" spans="1:13" x14ac:dyDescent="0.25">
      <c r="A1667" s="126" t="s">
        <v>11661</v>
      </c>
      <c r="B1667" s="126" t="s">
        <v>17222</v>
      </c>
      <c r="C1667" s="126" t="s">
        <v>98</v>
      </c>
      <c r="D1667" s="127">
        <v>0.19700000000000001</v>
      </c>
      <c r="E1667" s="128">
        <v>100</v>
      </c>
      <c r="F1667" s="128">
        <v>100</v>
      </c>
      <c r="G1667" s="126" t="s">
        <v>13739</v>
      </c>
      <c r="H1667" s="126" t="s">
        <v>20143</v>
      </c>
      <c r="I1667" s="126" t="s">
        <v>20144</v>
      </c>
      <c r="J1667" s="126" t="s">
        <v>26246</v>
      </c>
      <c r="K1667" s="9">
        <f>_xlfn.IFNA(VLOOKUP(Table5[[#This Row],[Section]],SubSill_Tier,2,FALSE),0)</f>
        <v>0</v>
      </c>
      <c r="L1667" s="9" t="str">
        <f t="shared" si="35"/>
        <v/>
      </c>
      <c r="M1667" s="205" t="str" cm="1">
        <f t="array" ref="M1667">_xlfn.IFS(NOT(ISERROR(VLOOKUP(Table5[[#This Row],[Section]],TB_notTB,1,FALSE))),"No",LEFT(Table5[[#This Row],[Section]],3)="ETB","PLS",LEFT(Table5[[#This Row],[Section]],1)="7","PDB",NOT(ISBLANK(Table5[[#This Row],[Section]])),"No")</f>
        <v>No</v>
      </c>
    </row>
    <row r="1668" spans="1:13" x14ac:dyDescent="0.25">
      <c r="A1668" s="126" t="s">
        <v>673</v>
      </c>
      <c r="B1668" s="126" t="s">
        <v>674</v>
      </c>
      <c r="C1668" s="126" t="s">
        <v>75</v>
      </c>
      <c r="D1668" s="127">
        <v>0.755</v>
      </c>
      <c r="E1668" s="128">
        <v>286</v>
      </c>
      <c r="F1668" s="128">
        <v>127</v>
      </c>
      <c r="G1668" s="126" t="s">
        <v>13743</v>
      </c>
      <c r="H1668" s="126" t="s">
        <v>21092</v>
      </c>
      <c r="I1668" s="126" t="s">
        <v>21093</v>
      </c>
      <c r="J1668" s="126" t="s">
        <v>26241</v>
      </c>
      <c r="K1668" s="9">
        <f>_xlfn.IFNA(VLOOKUP(Table5[[#This Row],[Section]],SubSill_Tier,2,FALSE),0)</f>
        <v>0</v>
      </c>
      <c r="L1668" s="9" t="str">
        <f t="shared" si="35"/>
        <v/>
      </c>
      <c r="M1668" s="205" t="str" cm="1">
        <f t="array" ref="M1668">_xlfn.IFS(NOT(ISERROR(VLOOKUP(Table5[[#This Row],[Section]],TB_notTB,1,FALSE))),"No",LEFT(Table5[[#This Row],[Section]],3)="ETB","PLS",LEFT(Table5[[#This Row],[Section]],1)="7","PDB",NOT(ISBLANK(Table5[[#This Row],[Section]])),"No")</f>
        <v>No</v>
      </c>
    </row>
    <row r="1669" spans="1:13" x14ac:dyDescent="0.25">
      <c r="A1669" s="126" t="s">
        <v>675</v>
      </c>
      <c r="B1669" s="126" t="s">
        <v>17222</v>
      </c>
      <c r="C1669" s="126" t="s">
        <v>98</v>
      </c>
      <c r="D1669" s="127">
        <v>0.32200000000000001</v>
      </c>
      <c r="E1669" s="128">
        <v>100</v>
      </c>
      <c r="F1669" s="128">
        <v>100</v>
      </c>
      <c r="G1669" s="126" t="s">
        <v>13711</v>
      </c>
      <c r="H1669" s="126" t="s">
        <v>20119</v>
      </c>
      <c r="I1669" s="126" t="s">
        <v>21054</v>
      </c>
      <c r="J1669" s="126" t="s">
        <v>26232</v>
      </c>
      <c r="K1669" s="9">
        <f>_xlfn.IFNA(VLOOKUP(Table5[[#This Row],[Section]],SubSill_Tier,2,FALSE),0)</f>
        <v>0</v>
      </c>
      <c r="L1669" s="9" t="str">
        <f t="shared" si="35"/>
        <v/>
      </c>
      <c r="M1669" s="205" t="str" cm="1">
        <f t="array" ref="M1669">_xlfn.IFS(NOT(ISERROR(VLOOKUP(Table5[[#This Row],[Section]],TB_notTB,1,FALSE))),"No",LEFT(Table5[[#This Row],[Section]],3)="ETB","PLS",LEFT(Table5[[#This Row],[Section]],1)="7","PDB",NOT(ISBLANK(Table5[[#This Row],[Section]])),"No")</f>
        <v>No</v>
      </c>
    </row>
    <row r="1670" spans="1:13" x14ac:dyDescent="0.25">
      <c r="A1670" s="126" t="s">
        <v>676</v>
      </c>
      <c r="B1670" s="126" t="s">
        <v>677</v>
      </c>
      <c r="C1670" s="126" t="s">
        <v>98</v>
      </c>
      <c r="D1670" s="127">
        <v>0.248</v>
      </c>
      <c r="E1670" s="128">
        <v>122</v>
      </c>
      <c r="F1670" s="128">
        <v>100</v>
      </c>
      <c r="G1670" s="126" t="s">
        <v>13753</v>
      </c>
      <c r="H1670" s="126" t="s">
        <v>20174</v>
      </c>
      <c r="I1670" s="126" t="s">
        <v>21091</v>
      </c>
      <c r="J1670" s="126" t="s">
        <v>26232</v>
      </c>
      <c r="K1670" s="9">
        <f>_xlfn.IFNA(VLOOKUP(Table5[[#This Row],[Section]],SubSill_Tier,2,FALSE),0)</f>
        <v>0</v>
      </c>
      <c r="L1670" s="9" t="str">
        <f t="shared" si="35"/>
        <v/>
      </c>
      <c r="M1670" s="205" t="str" cm="1">
        <f t="array" ref="M1670">_xlfn.IFS(NOT(ISERROR(VLOOKUP(Table5[[#This Row],[Section]],TB_notTB,1,FALSE))),"No",LEFT(Table5[[#This Row],[Section]],3)="ETB","PLS",LEFT(Table5[[#This Row],[Section]],1)="7","PDB",NOT(ISBLANK(Table5[[#This Row],[Section]])),"No")</f>
        <v>No</v>
      </c>
    </row>
    <row r="1671" spans="1:13" x14ac:dyDescent="0.25">
      <c r="A1671" s="126" t="s">
        <v>678</v>
      </c>
      <c r="B1671" s="126" t="s">
        <v>17222</v>
      </c>
      <c r="C1671" s="126" t="s">
        <v>98</v>
      </c>
      <c r="D1671" s="127">
        <v>1.88</v>
      </c>
      <c r="E1671" s="128">
        <v>574</v>
      </c>
      <c r="F1671" s="128">
        <v>135</v>
      </c>
      <c r="G1671" s="126" t="s">
        <v>13765</v>
      </c>
      <c r="H1671" s="126" t="s">
        <v>20197</v>
      </c>
      <c r="I1671" s="126" t="s">
        <v>20198</v>
      </c>
      <c r="J1671" s="126" t="s">
        <v>26232</v>
      </c>
      <c r="K1671" s="9">
        <f>_xlfn.IFNA(VLOOKUP(Table5[[#This Row],[Section]],SubSill_Tier,2,FALSE),0)</f>
        <v>0</v>
      </c>
      <c r="L1671" s="9" t="str">
        <f t="shared" si="35"/>
        <v/>
      </c>
      <c r="M1671" s="205" t="str" cm="1">
        <f t="array" ref="M1671">_xlfn.IFS(NOT(ISERROR(VLOOKUP(Table5[[#This Row],[Section]],TB_notTB,1,FALSE))),"No",LEFT(Table5[[#This Row],[Section]],3)="ETB","PLS",LEFT(Table5[[#This Row],[Section]],1)="7","PDB",NOT(ISBLANK(Table5[[#This Row],[Section]])),"No")</f>
        <v>No</v>
      </c>
    </row>
    <row r="1672" spans="1:13" x14ac:dyDescent="0.25">
      <c r="A1672" s="126" t="s">
        <v>6280</v>
      </c>
      <c r="B1672" s="126" t="s">
        <v>27834</v>
      </c>
      <c r="C1672" s="126" t="s">
        <v>75</v>
      </c>
      <c r="D1672" s="127">
        <v>0.20300000000000001</v>
      </c>
      <c r="E1672" s="128">
        <v>100</v>
      </c>
      <c r="F1672" s="128">
        <v>100</v>
      </c>
      <c r="G1672" s="126" t="s">
        <v>13717</v>
      </c>
      <c r="H1672" s="126" t="s">
        <v>20125</v>
      </c>
      <c r="I1672" s="126" t="s">
        <v>20126</v>
      </c>
      <c r="J1672" s="126" t="s">
        <v>26236</v>
      </c>
      <c r="K1672" s="9">
        <f>_xlfn.IFNA(VLOOKUP(Table5[[#This Row],[Section]],SubSill_Tier,2,FALSE),0)</f>
        <v>0</v>
      </c>
      <c r="L1672" s="9" t="str">
        <f t="shared" si="35"/>
        <v/>
      </c>
      <c r="M1672" s="205" t="str" cm="1">
        <f t="array" ref="M1672">_xlfn.IFS(NOT(ISERROR(VLOOKUP(Table5[[#This Row],[Section]],TB_notTB,1,FALSE))),"No",LEFT(Table5[[#This Row],[Section]],3)="ETB","PLS",LEFT(Table5[[#This Row],[Section]],1)="7","PDB",NOT(ISBLANK(Table5[[#This Row],[Section]])),"No")</f>
        <v>No</v>
      </c>
    </row>
    <row r="1673" spans="1:13" x14ac:dyDescent="0.25">
      <c r="A1673" s="126" t="s">
        <v>6281</v>
      </c>
      <c r="B1673" s="126" t="s">
        <v>17222</v>
      </c>
      <c r="C1673" s="126" t="s">
        <v>75</v>
      </c>
      <c r="D1673" s="127">
        <v>1.099</v>
      </c>
      <c r="E1673" s="128">
        <v>131</v>
      </c>
      <c r="F1673" s="128">
        <v>131</v>
      </c>
      <c r="G1673" s="126" t="s">
        <v>13715</v>
      </c>
      <c r="H1673" s="126" t="s">
        <v>20123</v>
      </c>
      <c r="I1673" s="126" t="s">
        <v>21058</v>
      </c>
      <c r="J1673" s="126" t="s">
        <v>26236</v>
      </c>
      <c r="K1673" s="9">
        <f>_xlfn.IFNA(VLOOKUP(Table5[[#This Row],[Section]],SubSill_Tier,2,FALSE),0)</f>
        <v>0</v>
      </c>
      <c r="L1673" s="9" t="str">
        <f t="shared" si="35"/>
        <v/>
      </c>
      <c r="M1673" s="205" t="str" cm="1">
        <f t="array" ref="M1673">_xlfn.IFS(NOT(ISERROR(VLOOKUP(Table5[[#This Row],[Section]],TB_notTB,1,FALSE))),"No",LEFT(Table5[[#This Row],[Section]],3)="ETB","PLS",LEFT(Table5[[#This Row],[Section]],1)="7","PDB",NOT(ISBLANK(Table5[[#This Row],[Section]])),"No")</f>
        <v>No</v>
      </c>
    </row>
    <row r="1674" spans="1:13" x14ac:dyDescent="0.25">
      <c r="A1674" s="126" t="s">
        <v>6282</v>
      </c>
      <c r="B1674" s="126" t="s">
        <v>17222</v>
      </c>
      <c r="C1674" s="126" t="s">
        <v>98</v>
      </c>
      <c r="D1674" s="127">
        <v>2.4620000000000002</v>
      </c>
      <c r="E1674" s="128">
        <v>336</v>
      </c>
      <c r="F1674" s="128">
        <v>298</v>
      </c>
      <c r="G1674" s="126" t="s">
        <v>13750</v>
      </c>
      <c r="H1674" s="126" t="s">
        <v>20121</v>
      </c>
      <c r="I1674" s="126" t="s">
        <v>20122</v>
      </c>
      <c r="J1674" s="126" t="s">
        <v>26234</v>
      </c>
      <c r="K1674" s="9">
        <f>_xlfn.IFNA(VLOOKUP(Table5[[#This Row],[Section]],SubSill_Tier,2,FALSE),0)</f>
        <v>0</v>
      </c>
      <c r="L1674" s="9" t="str">
        <f t="shared" si="35"/>
        <v/>
      </c>
      <c r="M1674" s="205" t="str" cm="1">
        <f t="array" ref="M1674">_xlfn.IFS(NOT(ISERROR(VLOOKUP(Table5[[#This Row],[Section]],TB_notTB,1,FALSE))),"No",LEFT(Table5[[#This Row],[Section]],3)="ETB","PLS",LEFT(Table5[[#This Row],[Section]],1)="7","PDB",NOT(ISBLANK(Table5[[#This Row],[Section]])),"No")</f>
        <v>No</v>
      </c>
    </row>
    <row r="1675" spans="1:13" x14ac:dyDescent="0.25">
      <c r="A1675" s="126" t="s">
        <v>6283</v>
      </c>
      <c r="B1675" s="126" t="s">
        <v>3598</v>
      </c>
      <c r="C1675" s="126" t="s">
        <v>98</v>
      </c>
      <c r="D1675" s="127">
        <v>2.0710000000000002</v>
      </c>
      <c r="E1675" s="128">
        <v>389</v>
      </c>
      <c r="F1675" s="128">
        <v>389</v>
      </c>
      <c r="G1675" s="126" t="s">
        <v>13724</v>
      </c>
      <c r="H1675" s="126" t="s">
        <v>20186</v>
      </c>
      <c r="I1675" s="126" t="s">
        <v>22099</v>
      </c>
      <c r="J1675" s="126" t="s">
        <v>26234</v>
      </c>
      <c r="K1675" s="9">
        <f>_xlfn.IFNA(VLOOKUP(Table5[[#This Row],[Section]],SubSill_Tier,2,FALSE),0)</f>
        <v>0</v>
      </c>
      <c r="L1675" s="9" t="str">
        <f t="shared" si="35"/>
        <v/>
      </c>
      <c r="M1675" s="205" t="str" cm="1">
        <f t="array" ref="M1675">_xlfn.IFS(NOT(ISERROR(VLOOKUP(Table5[[#This Row],[Section]],TB_notTB,1,FALSE))),"No",LEFT(Table5[[#This Row],[Section]],3)="ETB","PLS",LEFT(Table5[[#This Row],[Section]],1)="7","PDB",NOT(ISBLANK(Table5[[#This Row],[Section]])),"No")</f>
        <v>No</v>
      </c>
    </row>
    <row r="1676" spans="1:13" x14ac:dyDescent="0.25">
      <c r="A1676" s="126" t="s">
        <v>6284</v>
      </c>
      <c r="B1676" s="126" t="s">
        <v>3598</v>
      </c>
      <c r="C1676" s="126" t="s">
        <v>98</v>
      </c>
      <c r="D1676" s="127">
        <v>1.956</v>
      </c>
      <c r="E1676" s="128">
        <v>629</v>
      </c>
      <c r="F1676" s="128">
        <v>160</v>
      </c>
      <c r="G1676" s="126" t="s">
        <v>13724</v>
      </c>
      <c r="H1676" s="126" t="s">
        <v>20186</v>
      </c>
      <c r="I1676" s="126" t="s">
        <v>22099</v>
      </c>
      <c r="J1676" s="126" t="s">
        <v>26234</v>
      </c>
      <c r="K1676" s="9">
        <f>_xlfn.IFNA(VLOOKUP(Table5[[#This Row],[Section]],SubSill_Tier,2,FALSE),0)</f>
        <v>0</v>
      </c>
      <c r="L1676" s="9" t="str">
        <f t="shared" si="35"/>
        <v/>
      </c>
      <c r="M1676" s="205" t="str" cm="1">
        <f t="array" ref="M1676">_xlfn.IFS(NOT(ISERROR(VLOOKUP(Table5[[#This Row],[Section]],TB_notTB,1,FALSE))),"No",LEFT(Table5[[#This Row],[Section]],3)="ETB","PLS",LEFT(Table5[[#This Row],[Section]],1)="7","PDB",NOT(ISBLANK(Table5[[#This Row],[Section]])),"No")</f>
        <v>No</v>
      </c>
    </row>
    <row r="1677" spans="1:13" x14ac:dyDescent="0.25">
      <c r="A1677" s="126" t="s">
        <v>6285</v>
      </c>
      <c r="B1677" s="126" t="s">
        <v>3598</v>
      </c>
      <c r="C1677" s="126" t="s">
        <v>98</v>
      </c>
      <c r="D1677" s="127">
        <v>1.3280000000000001</v>
      </c>
      <c r="E1677" s="128">
        <v>453</v>
      </c>
      <c r="F1677" s="128">
        <v>161</v>
      </c>
      <c r="G1677" s="126" t="s">
        <v>13724</v>
      </c>
      <c r="H1677" s="126" t="s">
        <v>20186</v>
      </c>
      <c r="I1677" s="126" t="s">
        <v>22099</v>
      </c>
      <c r="J1677" s="126" t="s">
        <v>26234</v>
      </c>
      <c r="K1677" s="9">
        <f>_xlfn.IFNA(VLOOKUP(Table5[[#This Row],[Section]],SubSill_Tier,2,FALSE),0)</f>
        <v>0</v>
      </c>
      <c r="L1677" s="9" t="str">
        <f t="shared" si="35"/>
        <v/>
      </c>
      <c r="M1677" s="205" t="str" cm="1">
        <f t="array" ref="M1677">_xlfn.IFS(NOT(ISERROR(VLOOKUP(Table5[[#This Row],[Section]],TB_notTB,1,FALSE))),"No",LEFT(Table5[[#This Row],[Section]],3)="ETB","PLS",LEFT(Table5[[#This Row],[Section]],1)="7","PDB",NOT(ISBLANK(Table5[[#This Row],[Section]])),"No")</f>
        <v>No</v>
      </c>
    </row>
    <row r="1678" spans="1:13" x14ac:dyDescent="0.25">
      <c r="A1678" s="126" t="s">
        <v>6286</v>
      </c>
      <c r="B1678" s="126" t="s">
        <v>3598</v>
      </c>
      <c r="C1678" s="126" t="s">
        <v>98</v>
      </c>
      <c r="D1678" s="127">
        <v>1.4570000000000001</v>
      </c>
      <c r="E1678" s="128">
        <v>523</v>
      </c>
      <c r="F1678" s="128">
        <v>161</v>
      </c>
      <c r="G1678" s="126" t="s">
        <v>13724</v>
      </c>
      <c r="H1678" s="126" t="s">
        <v>20186</v>
      </c>
      <c r="I1678" s="126" t="s">
        <v>22099</v>
      </c>
      <c r="J1678" s="126" t="s">
        <v>26234</v>
      </c>
      <c r="K1678" s="9">
        <f>_xlfn.IFNA(VLOOKUP(Table5[[#This Row],[Section]],SubSill_Tier,2,FALSE),0)</f>
        <v>0</v>
      </c>
      <c r="L1678" s="9" t="str">
        <f t="shared" si="35"/>
        <v/>
      </c>
      <c r="M1678" s="205" t="str" cm="1">
        <f t="array" ref="M1678">_xlfn.IFS(NOT(ISERROR(VLOOKUP(Table5[[#This Row],[Section]],TB_notTB,1,FALSE))),"No",LEFT(Table5[[#This Row],[Section]],3)="ETB","PLS",LEFT(Table5[[#This Row],[Section]],1)="7","PDB",NOT(ISBLANK(Table5[[#This Row],[Section]])),"No")</f>
        <v>No</v>
      </c>
    </row>
    <row r="1679" spans="1:13" x14ac:dyDescent="0.25">
      <c r="A1679" s="126" t="s">
        <v>679</v>
      </c>
      <c r="B1679" s="126" t="s">
        <v>17222</v>
      </c>
      <c r="C1679" s="126" t="s">
        <v>98</v>
      </c>
      <c r="D1679" s="127">
        <v>1.647</v>
      </c>
      <c r="E1679" s="128">
        <v>590</v>
      </c>
      <c r="F1679" s="128">
        <v>180</v>
      </c>
      <c r="G1679" s="126" t="s">
        <v>13711</v>
      </c>
      <c r="H1679" s="126" t="s">
        <v>20119</v>
      </c>
      <c r="I1679" s="126" t="s">
        <v>21054</v>
      </c>
      <c r="J1679" s="126" t="s">
        <v>26232</v>
      </c>
      <c r="K1679" s="9">
        <f>_xlfn.IFNA(VLOOKUP(Table5[[#This Row],[Section]],SubSill_Tier,2,FALSE),0)</f>
        <v>0</v>
      </c>
      <c r="L1679" s="9" t="str">
        <f t="shared" si="35"/>
        <v/>
      </c>
      <c r="M1679" s="205" t="str" cm="1">
        <f t="array" ref="M1679">_xlfn.IFS(NOT(ISERROR(VLOOKUP(Table5[[#This Row],[Section]],TB_notTB,1,FALSE))),"No",LEFT(Table5[[#This Row],[Section]],3)="ETB","PLS",LEFT(Table5[[#This Row],[Section]],1)="7","PDB",NOT(ISBLANK(Table5[[#This Row],[Section]])),"No")</f>
        <v>No</v>
      </c>
    </row>
    <row r="1680" spans="1:13" x14ac:dyDescent="0.25">
      <c r="A1680" s="126" t="s">
        <v>680</v>
      </c>
      <c r="B1680" s="126" t="s">
        <v>17222</v>
      </c>
      <c r="C1680" s="126" t="s">
        <v>98</v>
      </c>
      <c r="D1680" s="127">
        <v>0.92900000000000005</v>
      </c>
      <c r="E1680" s="128">
        <v>310</v>
      </c>
      <c r="F1680" s="128">
        <v>100</v>
      </c>
      <c r="G1680" s="126" t="s">
        <v>13711</v>
      </c>
      <c r="H1680" s="126" t="s">
        <v>20119</v>
      </c>
      <c r="I1680" s="126" t="s">
        <v>21054</v>
      </c>
      <c r="J1680" s="126" t="s">
        <v>26232</v>
      </c>
      <c r="K1680" s="9">
        <f>_xlfn.IFNA(VLOOKUP(Table5[[#This Row],[Section]],SubSill_Tier,2,FALSE),0)</f>
        <v>0</v>
      </c>
      <c r="L1680" s="9" t="str">
        <f t="shared" si="35"/>
        <v/>
      </c>
      <c r="M1680" s="205" t="str" cm="1">
        <f t="array" ref="M1680">_xlfn.IFS(NOT(ISERROR(VLOOKUP(Table5[[#This Row],[Section]],TB_notTB,1,FALSE))),"No",LEFT(Table5[[#This Row],[Section]],3)="ETB","PLS",LEFT(Table5[[#This Row],[Section]],1)="7","PDB",NOT(ISBLANK(Table5[[#This Row],[Section]])),"No")</f>
        <v>No</v>
      </c>
    </row>
    <row r="1681" spans="1:13" x14ac:dyDescent="0.25">
      <c r="A1681" s="126" t="s">
        <v>681</v>
      </c>
      <c r="B1681" s="126" t="s">
        <v>17222</v>
      </c>
      <c r="C1681" s="126" t="s">
        <v>98</v>
      </c>
      <c r="D1681" s="127">
        <v>0.32900000000000001</v>
      </c>
      <c r="E1681" s="128">
        <v>182</v>
      </c>
      <c r="F1681" s="128">
        <v>100</v>
      </c>
      <c r="G1681" s="126" t="s">
        <v>13711</v>
      </c>
      <c r="H1681" s="126" t="s">
        <v>20119</v>
      </c>
      <c r="I1681" s="126" t="s">
        <v>21054</v>
      </c>
      <c r="J1681" s="126" t="s">
        <v>26232</v>
      </c>
      <c r="K1681" s="9">
        <f>_xlfn.IFNA(VLOOKUP(Table5[[#This Row],[Section]],SubSill_Tier,2,FALSE),0)</f>
        <v>0</v>
      </c>
      <c r="L1681" s="9" t="str">
        <f t="shared" si="35"/>
        <v/>
      </c>
      <c r="M1681" s="205" t="str" cm="1">
        <f t="array" ref="M1681">_xlfn.IFS(NOT(ISERROR(VLOOKUP(Table5[[#This Row],[Section]],TB_notTB,1,FALSE))),"No",LEFT(Table5[[#This Row],[Section]],3)="ETB","PLS",LEFT(Table5[[#This Row],[Section]],1)="7","PDB",NOT(ISBLANK(Table5[[#This Row],[Section]])),"No")</f>
        <v>No</v>
      </c>
    </row>
    <row r="1682" spans="1:13" x14ac:dyDescent="0.25">
      <c r="A1682" s="126" t="s">
        <v>682</v>
      </c>
      <c r="B1682" s="126" t="s">
        <v>17222</v>
      </c>
      <c r="C1682" s="126" t="s">
        <v>98</v>
      </c>
      <c r="D1682" s="127">
        <v>1.393</v>
      </c>
      <c r="E1682" s="128">
        <v>500</v>
      </c>
      <c r="F1682" s="128">
        <v>180</v>
      </c>
      <c r="G1682" s="126" t="s">
        <v>13711</v>
      </c>
      <c r="H1682" s="126" t="s">
        <v>20119</v>
      </c>
      <c r="I1682" s="126" t="s">
        <v>21054</v>
      </c>
      <c r="J1682" s="126" t="s">
        <v>26232</v>
      </c>
      <c r="K1682" s="9">
        <f>_xlfn.IFNA(VLOOKUP(Table5[[#This Row],[Section]],SubSill_Tier,2,FALSE),0)</f>
        <v>0</v>
      </c>
      <c r="L1682" s="9" t="str">
        <f t="shared" si="35"/>
        <v/>
      </c>
      <c r="M1682" s="205" t="str" cm="1">
        <f t="array" ref="M1682">_xlfn.IFS(NOT(ISERROR(VLOOKUP(Table5[[#This Row],[Section]],TB_notTB,1,FALSE))),"No",LEFT(Table5[[#This Row],[Section]],3)="ETB","PLS",LEFT(Table5[[#This Row],[Section]],1)="7","PDB",NOT(ISBLANK(Table5[[#This Row],[Section]])),"No")</f>
        <v>No</v>
      </c>
    </row>
    <row r="1683" spans="1:13" x14ac:dyDescent="0.25">
      <c r="A1683" s="126" t="s">
        <v>6287</v>
      </c>
      <c r="B1683" s="126" t="s">
        <v>12545</v>
      </c>
      <c r="C1683" s="126" t="s">
        <v>75</v>
      </c>
      <c r="D1683" s="127">
        <v>1.3240000000000001</v>
      </c>
      <c r="E1683" s="128">
        <v>357</v>
      </c>
      <c r="F1683" s="128">
        <v>203</v>
      </c>
      <c r="G1683" s="126" t="s">
        <v>13757</v>
      </c>
      <c r="H1683" s="126" t="s">
        <v>21122</v>
      </c>
      <c r="I1683" s="126" t="s">
        <v>21123</v>
      </c>
      <c r="J1683" s="126" t="s">
        <v>26233</v>
      </c>
      <c r="K1683" s="9">
        <f>_xlfn.IFNA(VLOOKUP(Table5[[#This Row],[Section]],SubSill_Tier,2,FALSE),0)</f>
        <v>0</v>
      </c>
      <c r="L1683" s="9" t="str">
        <f t="shared" si="35"/>
        <v>Wall</v>
      </c>
      <c r="M1683" s="205" t="str" cm="1">
        <f t="array" ref="M1683">_xlfn.IFS(NOT(ISERROR(VLOOKUP(Table5[[#This Row],[Section]],TB_notTB,1,FALSE))),"No",LEFT(Table5[[#This Row],[Section]],3)="ETB","PLS",LEFT(Table5[[#This Row],[Section]],1)="7","PDB",NOT(ISBLANK(Table5[[#This Row],[Section]])),"No")</f>
        <v>No</v>
      </c>
    </row>
    <row r="1684" spans="1:13" x14ac:dyDescent="0.25">
      <c r="A1684" s="126" t="s">
        <v>6288</v>
      </c>
      <c r="B1684" s="126" t="s">
        <v>12546</v>
      </c>
      <c r="C1684" s="126" t="s">
        <v>75</v>
      </c>
      <c r="D1684" s="127">
        <v>1.77</v>
      </c>
      <c r="E1684" s="128">
        <v>454</v>
      </c>
      <c r="F1684" s="128">
        <v>254</v>
      </c>
      <c r="G1684" s="126" t="s">
        <v>13757</v>
      </c>
      <c r="H1684" s="126" t="s">
        <v>21122</v>
      </c>
      <c r="I1684" s="126" t="s">
        <v>21123</v>
      </c>
      <c r="J1684" s="126" t="s">
        <v>26233</v>
      </c>
      <c r="K1684" s="9">
        <f>_xlfn.IFNA(VLOOKUP(Table5[[#This Row],[Section]],SubSill_Tier,2,FALSE),0)</f>
        <v>0</v>
      </c>
      <c r="L1684" s="9" t="str">
        <f t="shared" si="35"/>
        <v>Wall</v>
      </c>
      <c r="M1684" s="205" t="str" cm="1">
        <f t="array" ref="M1684">_xlfn.IFS(NOT(ISERROR(VLOOKUP(Table5[[#This Row],[Section]],TB_notTB,1,FALSE))),"No",LEFT(Table5[[#This Row],[Section]],3)="ETB","PLS",LEFT(Table5[[#This Row],[Section]],1)="7","PDB",NOT(ISBLANK(Table5[[#This Row],[Section]])),"No")</f>
        <v>No</v>
      </c>
    </row>
    <row r="1685" spans="1:13" x14ac:dyDescent="0.25">
      <c r="A1685" s="126" t="s">
        <v>6289</v>
      </c>
      <c r="B1685" s="126" t="s">
        <v>3598</v>
      </c>
      <c r="C1685" s="126" t="s">
        <v>98</v>
      </c>
      <c r="D1685" s="127">
        <v>0.48599999999999999</v>
      </c>
      <c r="E1685" s="128">
        <v>176</v>
      </c>
      <c r="F1685" s="128">
        <v>100</v>
      </c>
      <c r="G1685" s="126" t="s">
        <v>13724</v>
      </c>
      <c r="H1685" s="126" t="s">
        <v>20186</v>
      </c>
      <c r="I1685" s="126" t="s">
        <v>22099</v>
      </c>
      <c r="J1685" s="126" t="s">
        <v>26234</v>
      </c>
      <c r="K1685" s="9">
        <f>_xlfn.IFNA(VLOOKUP(Table5[[#This Row],[Section]],SubSill_Tier,2,FALSE),0)</f>
        <v>0</v>
      </c>
      <c r="L1685" s="9" t="str">
        <f t="shared" si="35"/>
        <v/>
      </c>
      <c r="M1685" s="205" t="str" cm="1">
        <f t="array" ref="M1685">_xlfn.IFS(NOT(ISERROR(VLOOKUP(Table5[[#This Row],[Section]],TB_notTB,1,FALSE))),"No",LEFT(Table5[[#This Row],[Section]],3)="ETB","PLS",LEFT(Table5[[#This Row],[Section]],1)="7","PDB",NOT(ISBLANK(Table5[[#This Row],[Section]])),"No")</f>
        <v>No</v>
      </c>
    </row>
    <row r="1686" spans="1:13" x14ac:dyDescent="0.25">
      <c r="A1686" s="126" t="s">
        <v>6290</v>
      </c>
      <c r="B1686" s="126" t="s">
        <v>3598</v>
      </c>
      <c r="C1686" s="126" t="s">
        <v>98</v>
      </c>
      <c r="D1686" s="127">
        <v>1.077</v>
      </c>
      <c r="E1686" s="128">
        <v>388</v>
      </c>
      <c r="F1686" s="128">
        <v>126</v>
      </c>
      <c r="G1686" s="126" t="s">
        <v>13724</v>
      </c>
      <c r="H1686" s="126" t="s">
        <v>20186</v>
      </c>
      <c r="I1686" s="126" t="s">
        <v>22099</v>
      </c>
      <c r="J1686" s="126" t="s">
        <v>26234</v>
      </c>
      <c r="K1686" s="9">
        <f>_xlfn.IFNA(VLOOKUP(Table5[[#This Row],[Section]],SubSill_Tier,2,FALSE),0)</f>
        <v>0</v>
      </c>
      <c r="L1686" s="9" t="str">
        <f t="shared" si="35"/>
        <v/>
      </c>
      <c r="M1686" s="205" t="str" cm="1">
        <f t="array" ref="M1686">_xlfn.IFS(NOT(ISERROR(VLOOKUP(Table5[[#This Row],[Section]],TB_notTB,1,FALSE))),"No",LEFT(Table5[[#This Row],[Section]],3)="ETB","PLS",LEFT(Table5[[#This Row],[Section]],1)="7","PDB",NOT(ISBLANK(Table5[[#This Row],[Section]])),"No")</f>
        <v>No</v>
      </c>
    </row>
    <row r="1687" spans="1:13" x14ac:dyDescent="0.25">
      <c r="A1687" s="126" t="s">
        <v>683</v>
      </c>
      <c r="B1687" s="126" t="s">
        <v>17222</v>
      </c>
      <c r="C1687" s="126" t="s">
        <v>98</v>
      </c>
      <c r="D1687" s="127">
        <v>0.25800000000000001</v>
      </c>
      <c r="E1687" s="128">
        <v>138</v>
      </c>
      <c r="F1687" s="128">
        <v>100</v>
      </c>
      <c r="G1687" s="126" t="s">
        <v>13736</v>
      </c>
      <c r="H1687" s="126" t="s">
        <v>20148</v>
      </c>
      <c r="I1687" s="126" t="s">
        <v>21073</v>
      </c>
      <c r="J1687" s="126" t="s">
        <v>26232</v>
      </c>
      <c r="K1687" s="9">
        <f>_xlfn.IFNA(VLOOKUP(Table5[[#This Row],[Section]],SubSill_Tier,2,FALSE),0)</f>
        <v>0</v>
      </c>
      <c r="L1687" s="9" t="str">
        <f t="shared" si="35"/>
        <v/>
      </c>
      <c r="M1687" s="205" t="str" cm="1">
        <f t="array" ref="M1687">_xlfn.IFS(NOT(ISERROR(VLOOKUP(Table5[[#This Row],[Section]],TB_notTB,1,FALSE))),"No",LEFT(Table5[[#This Row],[Section]],3)="ETB","PLS",LEFT(Table5[[#This Row],[Section]],1)="7","PDB",NOT(ISBLANK(Table5[[#This Row],[Section]])),"No")</f>
        <v>No</v>
      </c>
    </row>
    <row r="1688" spans="1:13" x14ac:dyDescent="0.25">
      <c r="A1688" s="126" t="s">
        <v>684</v>
      </c>
      <c r="B1688" s="126" t="s">
        <v>17222</v>
      </c>
      <c r="C1688" s="126" t="s">
        <v>98</v>
      </c>
      <c r="D1688" s="127">
        <v>0.20399999999999999</v>
      </c>
      <c r="E1688" s="128">
        <v>102</v>
      </c>
      <c r="F1688" s="128">
        <v>100</v>
      </c>
      <c r="G1688" s="126" t="s">
        <v>13711</v>
      </c>
      <c r="H1688" s="126" t="s">
        <v>20119</v>
      </c>
      <c r="I1688" s="126" t="s">
        <v>21054</v>
      </c>
      <c r="J1688" s="126" t="s">
        <v>26232</v>
      </c>
      <c r="K1688" s="9">
        <f>_xlfn.IFNA(VLOOKUP(Table5[[#This Row],[Section]],SubSill_Tier,2,FALSE),0)</f>
        <v>0</v>
      </c>
      <c r="L1688" s="9" t="str">
        <f t="shared" si="35"/>
        <v/>
      </c>
      <c r="M1688" s="205" t="str" cm="1">
        <f t="array" ref="M1688">_xlfn.IFS(NOT(ISERROR(VLOOKUP(Table5[[#This Row],[Section]],TB_notTB,1,FALSE))),"No",LEFT(Table5[[#This Row],[Section]],3)="ETB","PLS",LEFT(Table5[[#This Row],[Section]],1)="7","PDB",NOT(ISBLANK(Table5[[#This Row],[Section]])),"No")</f>
        <v>No</v>
      </c>
    </row>
    <row r="1689" spans="1:13" x14ac:dyDescent="0.25">
      <c r="A1689" s="126" t="s">
        <v>6291</v>
      </c>
      <c r="B1689" s="126" t="s">
        <v>3598</v>
      </c>
      <c r="C1689" s="126" t="s">
        <v>98</v>
      </c>
      <c r="D1689" s="127">
        <v>2.282</v>
      </c>
      <c r="E1689" s="128">
        <v>268</v>
      </c>
      <c r="F1689" s="128">
        <v>268</v>
      </c>
      <c r="G1689" s="126" t="s">
        <v>13724</v>
      </c>
      <c r="H1689" s="126" t="s">
        <v>20186</v>
      </c>
      <c r="I1689" s="126" t="s">
        <v>22099</v>
      </c>
      <c r="J1689" s="126" t="s">
        <v>26234</v>
      </c>
      <c r="K1689" s="9">
        <f>_xlfn.IFNA(VLOOKUP(Table5[[#This Row],[Section]],SubSill_Tier,2,FALSE),0)</f>
        <v>0</v>
      </c>
      <c r="L1689" s="9" t="str">
        <f t="shared" si="35"/>
        <v/>
      </c>
      <c r="M1689" s="205" t="str" cm="1">
        <f t="array" ref="M1689">_xlfn.IFS(NOT(ISERROR(VLOOKUP(Table5[[#This Row],[Section]],TB_notTB,1,FALSE))),"No",LEFT(Table5[[#This Row],[Section]],3)="ETB","PLS",LEFT(Table5[[#This Row],[Section]],1)="7","PDB",NOT(ISBLANK(Table5[[#This Row],[Section]])),"No")</f>
        <v>No</v>
      </c>
    </row>
    <row r="1690" spans="1:13" x14ac:dyDescent="0.25">
      <c r="A1690" s="126" t="s">
        <v>685</v>
      </c>
      <c r="B1690" s="126" t="s">
        <v>17222</v>
      </c>
      <c r="C1690" s="126" t="s">
        <v>98</v>
      </c>
      <c r="D1690" s="127">
        <v>1.724</v>
      </c>
      <c r="E1690" s="128">
        <v>463</v>
      </c>
      <c r="F1690" s="128">
        <v>100</v>
      </c>
      <c r="G1690" s="126" t="s">
        <v>13711</v>
      </c>
      <c r="H1690" s="126" t="s">
        <v>20119</v>
      </c>
      <c r="I1690" s="126" t="s">
        <v>21054</v>
      </c>
      <c r="J1690" s="126" t="s">
        <v>26232</v>
      </c>
      <c r="K1690" s="9">
        <f>_xlfn.IFNA(VLOOKUP(Table5[[#This Row],[Section]],SubSill_Tier,2,FALSE),0)</f>
        <v>0</v>
      </c>
      <c r="L1690" s="9" t="str">
        <f t="shared" si="35"/>
        <v/>
      </c>
      <c r="M1690" s="205" t="str" cm="1">
        <f t="array" ref="M1690">_xlfn.IFS(NOT(ISERROR(VLOOKUP(Table5[[#This Row],[Section]],TB_notTB,1,FALSE))),"No",LEFT(Table5[[#This Row],[Section]],3)="ETB","PLS",LEFT(Table5[[#This Row],[Section]],1)="7","PDB",NOT(ISBLANK(Table5[[#This Row],[Section]])),"No")</f>
        <v>No</v>
      </c>
    </row>
    <row r="1691" spans="1:13" x14ac:dyDescent="0.25">
      <c r="A1691" s="126" t="s">
        <v>6292</v>
      </c>
      <c r="B1691" s="126" t="s">
        <v>6293</v>
      </c>
      <c r="C1691" s="126" t="s">
        <v>75</v>
      </c>
      <c r="D1691" s="127">
        <v>1.9390000000000001</v>
      </c>
      <c r="E1691" s="128">
        <v>445</v>
      </c>
      <c r="F1691" s="128">
        <v>445</v>
      </c>
      <c r="G1691" s="126" t="s">
        <v>13721</v>
      </c>
      <c r="H1691" s="126" t="s">
        <v>20121</v>
      </c>
      <c r="I1691" s="126" t="s">
        <v>20122</v>
      </c>
      <c r="J1691" s="126" t="s">
        <v>26234</v>
      </c>
      <c r="K1691" s="9">
        <f>_xlfn.IFNA(VLOOKUP(Table5[[#This Row],[Section]],SubSill_Tier,2,FALSE),0)</f>
        <v>0</v>
      </c>
      <c r="L1691" s="9" t="str">
        <f t="shared" si="35"/>
        <v/>
      </c>
      <c r="M1691" s="205" t="str" cm="1">
        <f t="array" ref="M1691">_xlfn.IFS(NOT(ISERROR(VLOOKUP(Table5[[#This Row],[Section]],TB_notTB,1,FALSE))),"No",LEFT(Table5[[#This Row],[Section]],3)="ETB","PLS",LEFT(Table5[[#This Row],[Section]],1)="7","PDB",NOT(ISBLANK(Table5[[#This Row],[Section]])),"No")</f>
        <v>No</v>
      </c>
    </row>
    <row r="1692" spans="1:13" x14ac:dyDescent="0.25">
      <c r="A1692" s="126" t="s">
        <v>6294</v>
      </c>
      <c r="B1692" s="126" t="s">
        <v>12547</v>
      </c>
      <c r="C1692" s="126" t="s">
        <v>75</v>
      </c>
      <c r="D1692" s="127">
        <v>3.4950000000000001</v>
      </c>
      <c r="E1692" s="128">
        <v>246</v>
      </c>
      <c r="F1692" s="128">
        <v>246</v>
      </c>
      <c r="G1692" s="126" t="s">
        <v>13757</v>
      </c>
      <c r="H1692" s="126" t="s">
        <v>21122</v>
      </c>
      <c r="I1692" s="126" t="s">
        <v>21123</v>
      </c>
      <c r="J1692" s="126" t="s">
        <v>26237</v>
      </c>
      <c r="K1692" s="9">
        <f>_xlfn.IFNA(VLOOKUP(Table5[[#This Row],[Section]],SubSill_Tier,2,FALSE),0)</f>
        <v>0</v>
      </c>
      <c r="L1692" s="9" t="str">
        <f t="shared" si="35"/>
        <v>Wall</v>
      </c>
      <c r="M1692" s="205" t="str" cm="1">
        <f t="array" ref="M1692">_xlfn.IFS(NOT(ISERROR(VLOOKUP(Table5[[#This Row],[Section]],TB_notTB,1,FALSE))),"No",LEFT(Table5[[#This Row],[Section]],3)="ETB","PLS",LEFT(Table5[[#This Row],[Section]],1)="7","PDB",NOT(ISBLANK(Table5[[#This Row],[Section]])),"No")</f>
        <v>No</v>
      </c>
    </row>
    <row r="1693" spans="1:13" x14ac:dyDescent="0.25">
      <c r="A1693" s="126" t="s">
        <v>6295</v>
      </c>
      <c r="B1693" s="126" t="s">
        <v>12548</v>
      </c>
      <c r="C1693" s="126" t="s">
        <v>75</v>
      </c>
      <c r="D1693" s="127">
        <v>1.7689999999999999</v>
      </c>
      <c r="E1693" s="128">
        <v>424</v>
      </c>
      <c r="F1693" s="128">
        <v>424</v>
      </c>
      <c r="G1693" s="126" t="s">
        <v>13757</v>
      </c>
      <c r="H1693" s="126" t="s">
        <v>21122</v>
      </c>
      <c r="I1693" s="126" t="s">
        <v>21123</v>
      </c>
      <c r="J1693" s="126" t="s">
        <v>26233</v>
      </c>
      <c r="K1693" s="9">
        <f>_xlfn.IFNA(VLOOKUP(Table5[[#This Row],[Section]],SubSill_Tier,2,FALSE),0)</f>
        <v>0</v>
      </c>
      <c r="L1693" s="9" t="str">
        <f t="shared" si="35"/>
        <v>Wall</v>
      </c>
      <c r="M1693" s="205" t="str" cm="1">
        <f t="array" ref="M1693">_xlfn.IFS(NOT(ISERROR(VLOOKUP(Table5[[#This Row],[Section]],TB_notTB,1,FALSE))),"No",LEFT(Table5[[#This Row],[Section]],3)="ETB","PLS",LEFT(Table5[[#This Row],[Section]],1)="7","PDB",NOT(ISBLANK(Table5[[#This Row],[Section]])),"No")</f>
        <v>No</v>
      </c>
    </row>
    <row r="1694" spans="1:13" x14ac:dyDescent="0.25">
      <c r="A1694" s="126" t="s">
        <v>6296</v>
      </c>
      <c r="B1694" s="126" t="s">
        <v>17222</v>
      </c>
      <c r="C1694" s="126" t="s">
        <v>75</v>
      </c>
      <c r="D1694" s="127">
        <v>2.556</v>
      </c>
      <c r="E1694" s="128">
        <v>436</v>
      </c>
      <c r="F1694" s="128">
        <v>436</v>
      </c>
      <c r="G1694" s="126" t="s">
        <v>13721</v>
      </c>
      <c r="H1694" s="126" t="s">
        <v>20121</v>
      </c>
      <c r="I1694" s="126" t="s">
        <v>20122</v>
      </c>
      <c r="J1694" s="126" t="s">
        <v>26234</v>
      </c>
      <c r="K1694" s="9">
        <f>_xlfn.IFNA(VLOOKUP(Table5[[#This Row],[Section]],SubSill_Tier,2,FALSE),0)</f>
        <v>0</v>
      </c>
      <c r="L1694" s="9" t="str">
        <f t="shared" si="35"/>
        <v/>
      </c>
      <c r="M1694" s="205" t="str" cm="1">
        <f t="array" ref="M1694">_xlfn.IFS(NOT(ISERROR(VLOOKUP(Table5[[#This Row],[Section]],TB_notTB,1,FALSE))),"No",LEFT(Table5[[#This Row],[Section]],3)="ETB","PLS",LEFT(Table5[[#This Row],[Section]],1)="7","PDB",NOT(ISBLANK(Table5[[#This Row],[Section]])),"No")</f>
        <v>No</v>
      </c>
    </row>
    <row r="1695" spans="1:13" x14ac:dyDescent="0.25">
      <c r="A1695" s="126" t="s">
        <v>6297</v>
      </c>
      <c r="B1695" s="126" t="s">
        <v>12549</v>
      </c>
      <c r="C1695" s="126" t="s">
        <v>75</v>
      </c>
      <c r="D1695" s="127">
        <v>1.8260000000000001</v>
      </c>
      <c r="E1695" s="128">
        <v>568</v>
      </c>
      <c r="F1695" s="128">
        <v>568</v>
      </c>
      <c r="G1695" s="126" t="s">
        <v>13757</v>
      </c>
      <c r="H1695" s="126" t="s">
        <v>20121</v>
      </c>
      <c r="I1695" s="126" t="s">
        <v>20122</v>
      </c>
      <c r="J1695" s="126" t="s">
        <v>26234</v>
      </c>
      <c r="K1695" s="9">
        <f>_xlfn.IFNA(VLOOKUP(Table5[[#This Row],[Section]],SubSill_Tier,2,FALSE),0)</f>
        <v>0</v>
      </c>
      <c r="L1695" s="9" t="str">
        <f t="shared" si="35"/>
        <v>Wall</v>
      </c>
      <c r="M1695" s="205" t="str" cm="1">
        <f t="array" ref="M1695">_xlfn.IFS(NOT(ISERROR(VLOOKUP(Table5[[#This Row],[Section]],TB_notTB,1,FALSE))),"No",LEFT(Table5[[#This Row],[Section]],3)="ETB","PLS",LEFT(Table5[[#This Row],[Section]],1)="7","PDB",NOT(ISBLANK(Table5[[#This Row],[Section]])),"No")</f>
        <v>No</v>
      </c>
    </row>
    <row r="1696" spans="1:13" x14ac:dyDescent="0.25">
      <c r="A1696" s="126" t="s">
        <v>6298</v>
      </c>
      <c r="B1696" s="126" t="s">
        <v>12550</v>
      </c>
      <c r="C1696" s="126" t="s">
        <v>75</v>
      </c>
      <c r="D1696" s="127">
        <v>1.4970000000000001</v>
      </c>
      <c r="E1696" s="128">
        <v>492</v>
      </c>
      <c r="F1696" s="128">
        <v>230</v>
      </c>
      <c r="G1696" s="126" t="s">
        <v>13757</v>
      </c>
      <c r="H1696" s="126" t="s">
        <v>21122</v>
      </c>
      <c r="I1696" s="126" t="s">
        <v>21123</v>
      </c>
      <c r="J1696" s="126" t="s">
        <v>26233</v>
      </c>
      <c r="K1696" s="9">
        <f>_xlfn.IFNA(VLOOKUP(Table5[[#This Row],[Section]],SubSill_Tier,2,FALSE),0)</f>
        <v>0</v>
      </c>
      <c r="L1696" s="9" t="str">
        <f t="shared" si="35"/>
        <v>Wall</v>
      </c>
      <c r="M1696" s="205" t="str" cm="1">
        <f t="array" ref="M1696">_xlfn.IFS(NOT(ISERROR(VLOOKUP(Table5[[#This Row],[Section]],TB_notTB,1,FALSE))),"No",LEFT(Table5[[#This Row],[Section]],3)="ETB","PLS",LEFT(Table5[[#This Row],[Section]],1)="7","PDB",NOT(ISBLANK(Table5[[#This Row],[Section]])),"No")</f>
        <v>No</v>
      </c>
    </row>
    <row r="1697" spans="1:13" x14ac:dyDescent="0.25">
      <c r="A1697" s="126" t="s">
        <v>6299</v>
      </c>
      <c r="B1697" s="126" t="s">
        <v>17222</v>
      </c>
      <c r="C1697" s="126" t="s">
        <v>98</v>
      </c>
      <c r="D1697" s="127">
        <v>1.9319999999999999</v>
      </c>
      <c r="E1697" s="128">
        <v>298</v>
      </c>
      <c r="F1697" s="128">
        <v>217</v>
      </c>
      <c r="G1697" s="126" t="s">
        <v>13727</v>
      </c>
      <c r="H1697" s="126" t="s">
        <v>20121</v>
      </c>
      <c r="I1697" s="126" t="s">
        <v>20122</v>
      </c>
      <c r="J1697" s="126" t="s">
        <v>26234</v>
      </c>
      <c r="K1697" s="9">
        <f>_xlfn.IFNA(VLOOKUP(Table5[[#This Row],[Section]],SubSill_Tier,2,FALSE),0)</f>
        <v>0</v>
      </c>
      <c r="L1697" s="9" t="str">
        <f t="shared" si="35"/>
        <v/>
      </c>
      <c r="M1697" s="205" t="str" cm="1">
        <f t="array" ref="M1697">_xlfn.IFS(NOT(ISERROR(VLOOKUP(Table5[[#This Row],[Section]],TB_notTB,1,FALSE))),"No",LEFT(Table5[[#This Row],[Section]],3)="ETB","PLS",LEFT(Table5[[#This Row],[Section]],1)="7","PDB",NOT(ISBLANK(Table5[[#This Row],[Section]])),"No")</f>
        <v>No</v>
      </c>
    </row>
    <row r="1698" spans="1:13" x14ac:dyDescent="0.25">
      <c r="A1698" s="126" t="s">
        <v>6300</v>
      </c>
      <c r="B1698" s="126" t="s">
        <v>17222</v>
      </c>
      <c r="C1698" s="126" t="s">
        <v>98</v>
      </c>
      <c r="D1698" s="127">
        <v>2.2570000000000001</v>
      </c>
      <c r="E1698" s="128">
        <v>432</v>
      </c>
      <c r="F1698" s="128">
        <v>432</v>
      </c>
      <c r="G1698" s="126" t="s">
        <v>13727</v>
      </c>
      <c r="H1698" s="126" t="s">
        <v>20121</v>
      </c>
      <c r="I1698" s="126" t="s">
        <v>20122</v>
      </c>
      <c r="J1698" s="126" t="s">
        <v>26234</v>
      </c>
      <c r="K1698" s="9">
        <f>_xlfn.IFNA(VLOOKUP(Table5[[#This Row],[Section]],SubSill_Tier,2,FALSE),0)</f>
        <v>0</v>
      </c>
      <c r="L1698" s="9" t="str">
        <f t="shared" si="35"/>
        <v/>
      </c>
      <c r="M1698" s="205" t="str" cm="1">
        <f t="array" ref="M1698">_xlfn.IFS(NOT(ISERROR(VLOOKUP(Table5[[#This Row],[Section]],TB_notTB,1,FALSE))),"No",LEFT(Table5[[#This Row],[Section]],3)="ETB","PLS",LEFT(Table5[[#This Row],[Section]],1)="7","PDB",NOT(ISBLANK(Table5[[#This Row],[Section]])),"No")</f>
        <v>No</v>
      </c>
    </row>
    <row r="1699" spans="1:13" x14ac:dyDescent="0.25">
      <c r="A1699" s="126" t="s">
        <v>6301</v>
      </c>
      <c r="B1699" s="126" t="s">
        <v>17222</v>
      </c>
      <c r="C1699" s="126" t="s">
        <v>98</v>
      </c>
      <c r="D1699" s="127">
        <v>4.1029999999999998</v>
      </c>
      <c r="E1699" s="128">
        <v>530</v>
      </c>
      <c r="F1699" s="128">
        <v>530</v>
      </c>
      <c r="G1699" s="126" t="s">
        <v>13714</v>
      </c>
      <c r="H1699" s="126" t="s">
        <v>20167</v>
      </c>
      <c r="I1699" s="126" t="s">
        <v>20168</v>
      </c>
      <c r="J1699" s="126" t="s">
        <v>26238</v>
      </c>
      <c r="K1699" s="9">
        <f>_xlfn.IFNA(VLOOKUP(Table5[[#This Row],[Section]],SubSill_Tier,2,FALSE),0)</f>
        <v>0</v>
      </c>
      <c r="L1699" s="9" t="str">
        <f t="shared" si="35"/>
        <v/>
      </c>
      <c r="M1699" s="205" t="str" cm="1">
        <f t="array" ref="M1699">_xlfn.IFS(NOT(ISERROR(VLOOKUP(Table5[[#This Row],[Section]],TB_notTB,1,FALSE))),"No",LEFT(Table5[[#This Row],[Section]],3)="ETB","PLS",LEFT(Table5[[#This Row],[Section]],1)="7","PDB",NOT(ISBLANK(Table5[[#This Row],[Section]])),"No")</f>
        <v>No</v>
      </c>
    </row>
    <row r="1700" spans="1:13" x14ac:dyDescent="0.25">
      <c r="A1700" s="126" t="s">
        <v>14836</v>
      </c>
      <c r="B1700" s="126" t="s">
        <v>14837</v>
      </c>
      <c r="C1700" s="126" t="s">
        <v>75</v>
      </c>
      <c r="D1700" s="127">
        <v>0.69099999999999995</v>
      </c>
      <c r="E1700" s="128">
        <v>198</v>
      </c>
      <c r="F1700" s="128">
        <v>100</v>
      </c>
      <c r="G1700" s="126" t="s">
        <v>14749</v>
      </c>
      <c r="H1700" s="126" t="s">
        <v>20177</v>
      </c>
      <c r="I1700" s="126" t="s">
        <v>20178</v>
      </c>
      <c r="J1700" s="126" t="s">
        <v>26257</v>
      </c>
      <c r="K1700" s="9">
        <f>_xlfn.IFNA(VLOOKUP(Table5[[#This Row],[Section]],SubSill_Tier,2,FALSE),0)</f>
        <v>0</v>
      </c>
      <c r="L1700" s="9" t="str">
        <f t="shared" si="35"/>
        <v/>
      </c>
      <c r="M1700" s="205" t="str" cm="1">
        <f t="array" ref="M1700">_xlfn.IFS(NOT(ISERROR(VLOOKUP(Table5[[#This Row],[Section]],TB_notTB,1,FALSE))),"No",LEFT(Table5[[#This Row],[Section]],3)="ETB","PLS",LEFT(Table5[[#This Row],[Section]],1)="7","PDB",NOT(ISBLANK(Table5[[#This Row],[Section]])),"No")</f>
        <v>No</v>
      </c>
    </row>
    <row r="1701" spans="1:13" x14ac:dyDescent="0.25">
      <c r="A1701" s="126" t="s">
        <v>686</v>
      </c>
      <c r="B1701" s="126" t="s">
        <v>17222</v>
      </c>
      <c r="C1701" s="126" t="s">
        <v>98</v>
      </c>
      <c r="D1701" s="127">
        <v>2.94</v>
      </c>
      <c r="E1701" s="128">
        <v>568</v>
      </c>
      <c r="F1701" s="128">
        <v>568</v>
      </c>
      <c r="G1701" s="126" t="s">
        <v>13711</v>
      </c>
      <c r="H1701" s="126" t="s">
        <v>20119</v>
      </c>
      <c r="I1701" s="126" t="s">
        <v>21054</v>
      </c>
      <c r="J1701" s="126" t="s">
        <v>26232</v>
      </c>
      <c r="K1701" s="9">
        <f>_xlfn.IFNA(VLOOKUP(Table5[[#This Row],[Section]],SubSill_Tier,2,FALSE),0)</f>
        <v>0</v>
      </c>
      <c r="L1701" s="9" t="str">
        <f t="shared" si="35"/>
        <v/>
      </c>
      <c r="M1701" s="205" t="str" cm="1">
        <f t="array" ref="M1701">_xlfn.IFS(NOT(ISERROR(VLOOKUP(Table5[[#This Row],[Section]],TB_notTB,1,FALSE))),"No",LEFT(Table5[[#This Row],[Section]],3)="ETB","PLS",LEFT(Table5[[#This Row],[Section]],1)="7","PDB",NOT(ISBLANK(Table5[[#This Row],[Section]])),"No")</f>
        <v>No</v>
      </c>
    </row>
    <row r="1702" spans="1:13" x14ac:dyDescent="0.25">
      <c r="A1702" s="126" t="s">
        <v>687</v>
      </c>
      <c r="B1702" s="126" t="s">
        <v>17222</v>
      </c>
      <c r="C1702" s="126" t="s">
        <v>98</v>
      </c>
      <c r="D1702" s="127">
        <v>0.33800000000000002</v>
      </c>
      <c r="E1702" s="128">
        <v>170</v>
      </c>
      <c r="F1702" s="128">
        <v>100</v>
      </c>
      <c r="G1702" s="126" t="s">
        <v>13711</v>
      </c>
      <c r="H1702" s="126" t="s">
        <v>20119</v>
      </c>
      <c r="I1702" s="126" t="s">
        <v>21054</v>
      </c>
      <c r="J1702" s="126" t="s">
        <v>26232</v>
      </c>
      <c r="K1702" s="9">
        <f>_xlfn.IFNA(VLOOKUP(Table5[[#This Row],[Section]],SubSill_Tier,2,FALSE),0)</f>
        <v>0</v>
      </c>
      <c r="L1702" s="9" t="str">
        <f t="shared" si="35"/>
        <v/>
      </c>
      <c r="M1702" s="205" t="str" cm="1">
        <f t="array" ref="M1702">_xlfn.IFS(NOT(ISERROR(VLOOKUP(Table5[[#This Row],[Section]],TB_notTB,1,FALSE))),"No",LEFT(Table5[[#This Row],[Section]],3)="ETB","PLS",LEFT(Table5[[#This Row],[Section]],1)="7","PDB",NOT(ISBLANK(Table5[[#This Row],[Section]])),"No")</f>
        <v>No</v>
      </c>
    </row>
    <row r="1703" spans="1:13" x14ac:dyDescent="0.25">
      <c r="A1703" s="126" t="s">
        <v>6302</v>
      </c>
      <c r="B1703" s="126" t="s">
        <v>3598</v>
      </c>
      <c r="C1703" s="126" t="s">
        <v>98</v>
      </c>
      <c r="D1703" s="127">
        <v>2.7029999999999998</v>
      </c>
      <c r="E1703" s="128">
        <v>552</v>
      </c>
      <c r="F1703" s="128">
        <v>285</v>
      </c>
      <c r="G1703" s="126" t="s">
        <v>13724</v>
      </c>
      <c r="H1703" s="126" t="s">
        <v>20186</v>
      </c>
      <c r="I1703" s="126" t="s">
        <v>22099</v>
      </c>
      <c r="J1703" s="126" t="s">
        <v>26234</v>
      </c>
      <c r="K1703" s="9">
        <f>_xlfn.IFNA(VLOOKUP(Table5[[#This Row],[Section]],SubSill_Tier,2,FALSE),0)</f>
        <v>0</v>
      </c>
      <c r="L1703" s="9" t="str">
        <f t="shared" si="35"/>
        <v/>
      </c>
      <c r="M1703" s="205" t="str" cm="1">
        <f t="array" ref="M1703">_xlfn.IFS(NOT(ISERROR(VLOOKUP(Table5[[#This Row],[Section]],TB_notTB,1,FALSE))),"No",LEFT(Table5[[#This Row],[Section]],3)="ETB","PLS",LEFT(Table5[[#This Row],[Section]],1)="7","PDB",NOT(ISBLANK(Table5[[#This Row],[Section]])),"No")</f>
        <v>No</v>
      </c>
    </row>
    <row r="1704" spans="1:13" x14ac:dyDescent="0.25">
      <c r="A1704" s="126" t="s">
        <v>6303</v>
      </c>
      <c r="B1704" s="126" t="s">
        <v>17222</v>
      </c>
      <c r="C1704" s="126" t="s">
        <v>98</v>
      </c>
      <c r="D1704" s="127">
        <v>1.482</v>
      </c>
      <c r="E1704" s="128">
        <v>118</v>
      </c>
      <c r="F1704" s="128">
        <v>118</v>
      </c>
      <c r="G1704" s="126" t="s">
        <v>13721</v>
      </c>
      <c r="H1704" s="126" t="s">
        <v>20121</v>
      </c>
      <c r="I1704" s="126" t="s">
        <v>20122</v>
      </c>
      <c r="J1704" s="126" t="s">
        <v>26234</v>
      </c>
      <c r="K1704" s="9">
        <f>_xlfn.IFNA(VLOOKUP(Table5[[#This Row],[Section]],SubSill_Tier,2,FALSE),0)</f>
        <v>0</v>
      </c>
      <c r="L1704" s="9" t="str">
        <f t="shared" si="35"/>
        <v/>
      </c>
      <c r="M1704" s="205" t="str" cm="1">
        <f t="array" ref="M1704">_xlfn.IFS(NOT(ISERROR(VLOOKUP(Table5[[#This Row],[Section]],TB_notTB,1,FALSE))),"No",LEFT(Table5[[#This Row],[Section]],3)="ETB","PLS",LEFT(Table5[[#This Row],[Section]],1)="7","PDB",NOT(ISBLANK(Table5[[#This Row],[Section]])),"No")</f>
        <v>No</v>
      </c>
    </row>
    <row r="1705" spans="1:13" x14ac:dyDescent="0.25">
      <c r="A1705" s="126" t="s">
        <v>6304</v>
      </c>
      <c r="B1705" s="126" t="s">
        <v>17222</v>
      </c>
      <c r="C1705" s="126" t="s">
        <v>75</v>
      </c>
      <c r="D1705" s="127">
        <v>2.7490000000000001</v>
      </c>
      <c r="E1705" s="128">
        <v>346</v>
      </c>
      <c r="F1705" s="128">
        <v>346</v>
      </c>
      <c r="G1705" s="126" t="s">
        <v>13719</v>
      </c>
      <c r="H1705" s="126" t="s">
        <v>20128</v>
      </c>
      <c r="I1705" s="126" t="s">
        <v>20129</v>
      </c>
      <c r="J1705" s="126" t="s">
        <v>26236</v>
      </c>
      <c r="K1705" s="9">
        <f>_xlfn.IFNA(VLOOKUP(Table5[[#This Row],[Section]],SubSill_Tier,2,FALSE),0)</f>
        <v>0</v>
      </c>
      <c r="L1705" s="9" t="str">
        <f t="shared" si="35"/>
        <v/>
      </c>
      <c r="M1705" s="205" t="str" cm="1">
        <f t="array" ref="M1705">_xlfn.IFS(NOT(ISERROR(VLOOKUP(Table5[[#This Row],[Section]],TB_notTB,1,FALSE))),"No",LEFT(Table5[[#This Row],[Section]],3)="ETB","PLS",LEFT(Table5[[#This Row],[Section]],1)="7","PDB",NOT(ISBLANK(Table5[[#This Row],[Section]])),"No")</f>
        <v>No</v>
      </c>
    </row>
    <row r="1706" spans="1:13" x14ac:dyDescent="0.25">
      <c r="A1706" s="126" t="s">
        <v>6305</v>
      </c>
      <c r="B1706" s="126" t="s">
        <v>17222</v>
      </c>
      <c r="C1706" s="126" t="s">
        <v>75</v>
      </c>
      <c r="D1706" s="127">
        <v>3.6179999999999999</v>
      </c>
      <c r="E1706" s="128">
        <v>345</v>
      </c>
      <c r="F1706" s="128">
        <v>171</v>
      </c>
      <c r="G1706" s="126" t="s">
        <v>13719</v>
      </c>
      <c r="H1706" s="126" t="s">
        <v>20128</v>
      </c>
      <c r="I1706" s="126" t="s">
        <v>20129</v>
      </c>
      <c r="J1706" s="126" t="s">
        <v>26238</v>
      </c>
      <c r="K1706" s="9">
        <f>_xlfn.IFNA(VLOOKUP(Table5[[#This Row],[Section]],SubSill_Tier,2,FALSE),0)</f>
        <v>0</v>
      </c>
      <c r="L1706" s="9" t="str">
        <f t="shared" si="35"/>
        <v/>
      </c>
      <c r="M1706" s="205" t="str" cm="1">
        <f t="array" ref="M1706">_xlfn.IFS(NOT(ISERROR(VLOOKUP(Table5[[#This Row],[Section]],TB_notTB,1,FALSE))),"No",LEFT(Table5[[#This Row],[Section]],3)="ETB","PLS",LEFT(Table5[[#This Row],[Section]],1)="7","PDB",NOT(ISBLANK(Table5[[#This Row],[Section]])),"No")</f>
        <v>No</v>
      </c>
    </row>
    <row r="1707" spans="1:13" x14ac:dyDescent="0.25">
      <c r="A1707" s="126" t="s">
        <v>688</v>
      </c>
      <c r="B1707" s="126" t="s">
        <v>17222</v>
      </c>
      <c r="C1707" s="126" t="s">
        <v>98</v>
      </c>
      <c r="D1707" s="127">
        <v>2.3140000000000001</v>
      </c>
      <c r="E1707" s="128">
        <v>385</v>
      </c>
      <c r="F1707" s="128">
        <v>145</v>
      </c>
      <c r="G1707" s="126" t="s">
        <v>13711</v>
      </c>
      <c r="H1707" s="126" t="s">
        <v>20119</v>
      </c>
      <c r="I1707" s="126" t="s">
        <v>21054</v>
      </c>
      <c r="J1707" s="126" t="s">
        <v>26232</v>
      </c>
      <c r="K1707" s="9">
        <f>_xlfn.IFNA(VLOOKUP(Table5[[#This Row],[Section]],SubSill_Tier,2,FALSE),0)</f>
        <v>0</v>
      </c>
      <c r="L1707" s="9" t="str">
        <f t="shared" si="35"/>
        <v/>
      </c>
      <c r="M1707" s="205" t="str" cm="1">
        <f t="array" ref="M1707">_xlfn.IFS(NOT(ISERROR(VLOOKUP(Table5[[#This Row],[Section]],TB_notTB,1,FALSE))),"No",LEFT(Table5[[#This Row],[Section]],3)="ETB","PLS",LEFT(Table5[[#This Row],[Section]],1)="7","PDB",NOT(ISBLANK(Table5[[#This Row],[Section]])),"No")</f>
        <v>No</v>
      </c>
    </row>
    <row r="1708" spans="1:13" x14ac:dyDescent="0.25">
      <c r="A1708" s="126" t="s">
        <v>14838</v>
      </c>
      <c r="B1708" s="126" t="s">
        <v>14839</v>
      </c>
      <c r="C1708" s="126" t="s">
        <v>75</v>
      </c>
      <c r="D1708" s="127">
        <v>1.766</v>
      </c>
      <c r="E1708" s="128">
        <v>314</v>
      </c>
      <c r="F1708" s="128">
        <v>314</v>
      </c>
      <c r="G1708" s="126" t="s">
        <v>14800</v>
      </c>
      <c r="H1708" s="126" t="s">
        <v>20205</v>
      </c>
      <c r="I1708" s="126" t="s">
        <v>20206</v>
      </c>
      <c r="J1708" s="126" t="s">
        <v>26263</v>
      </c>
      <c r="K1708" s="9">
        <f>_xlfn.IFNA(VLOOKUP(Table5[[#This Row],[Section]],SubSill_Tier,2,FALSE),0)</f>
        <v>0</v>
      </c>
      <c r="L1708" s="9" t="str">
        <f t="shared" si="35"/>
        <v/>
      </c>
      <c r="M1708" s="205" t="str" cm="1">
        <f t="array" ref="M1708">_xlfn.IFS(NOT(ISERROR(VLOOKUP(Table5[[#This Row],[Section]],TB_notTB,1,FALSE))),"No",LEFT(Table5[[#This Row],[Section]],3)="ETB","PLS",LEFT(Table5[[#This Row],[Section]],1)="7","PDB",NOT(ISBLANK(Table5[[#This Row],[Section]])),"No")</f>
        <v>No</v>
      </c>
    </row>
    <row r="1709" spans="1:13" x14ac:dyDescent="0.25">
      <c r="A1709" s="126" t="s">
        <v>6306</v>
      </c>
      <c r="B1709" s="126" t="s">
        <v>3598</v>
      </c>
      <c r="C1709" s="126" t="s">
        <v>98</v>
      </c>
      <c r="D1709" s="127">
        <v>1.79</v>
      </c>
      <c r="E1709" s="128">
        <v>1051</v>
      </c>
      <c r="F1709" s="128">
        <v>1051</v>
      </c>
      <c r="G1709" s="126" t="s">
        <v>13724</v>
      </c>
      <c r="H1709" s="126" t="s">
        <v>20186</v>
      </c>
      <c r="I1709" s="126" t="s">
        <v>22099</v>
      </c>
      <c r="J1709" s="126" t="s">
        <v>26234</v>
      </c>
      <c r="K1709" s="9">
        <f>_xlfn.IFNA(VLOOKUP(Table5[[#This Row],[Section]],SubSill_Tier,2,FALSE),0)</f>
        <v>0</v>
      </c>
      <c r="L1709" s="9" t="str">
        <f t="shared" si="35"/>
        <v/>
      </c>
      <c r="M1709" s="205" t="str" cm="1">
        <f t="array" ref="M1709">_xlfn.IFS(NOT(ISERROR(VLOOKUP(Table5[[#This Row],[Section]],TB_notTB,1,FALSE))),"No",LEFT(Table5[[#This Row],[Section]],3)="ETB","PLS",LEFT(Table5[[#This Row],[Section]],1)="7","PDB",NOT(ISBLANK(Table5[[#This Row],[Section]])),"No")</f>
        <v>No</v>
      </c>
    </row>
    <row r="1710" spans="1:13" x14ac:dyDescent="0.25">
      <c r="A1710" s="126" t="s">
        <v>689</v>
      </c>
      <c r="B1710" s="126" t="s">
        <v>17222</v>
      </c>
      <c r="C1710" s="126" t="s">
        <v>98</v>
      </c>
      <c r="D1710" s="127">
        <v>0.23200000000000001</v>
      </c>
      <c r="E1710" s="128">
        <v>100</v>
      </c>
      <c r="F1710" s="128">
        <v>100</v>
      </c>
      <c r="G1710" s="126" t="s">
        <v>13711</v>
      </c>
      <c r="H1710" s="126" t="s">
        <v>20119</v>
      </c>
      <c r="I1710" s="126" t="s">
        <v>21054</v>
      </c>
      <c r="J1710" s="126" t="s">
        <v>26232</v>
      </c>
      <c r="K1710" s="9">
        <f>_xlfn.IFNA(VLOOKUP(Table5[[#This Row],[Section]],SubSill_Tier,2,FALSE),0)</f>
        <v>0</v>
      </c>
      <c r="L1710" s="9" t="str">
        <f t="shared" si="35"/>
        <v/>
      </c>
      <c r="M1710" s="205" t="str" cm="1">
        <f t="array" ref="M1710">_xlfn.IFS(NOT(ISERROR(VLOOKUP(Table5[[#This Row],[Section]],TB_notTB,1,FALSE))),"No",LEFT(Table5[[#This Row],[Section]],3)="ETB","PLS",LEFT(Table5[[#This Row],[Section]],1)="7","PDB",NOT(ISBLANK(Table5[[#This Row],[Section]])),"No")</f>
        <v>No</v>
      </c>
    </row>
    <row r="1711" spans="1:13" x14ac:dyDescent="0.25">
      <c r="A1711" s="126" t="s">
        <v>690</v>
      </c>
      <c r="B1711" s="126" t="s">
        <v>17222</v>
      </c>
      <c r="C1711" s="126" t="s">
        <v>98</v>
      </c>
      <c r="D1711" s="127">
        <v>2.1629999999999998</v>
      </c>
      <c r="E1711" s="128">
        <v>529</v>
      </c>
      <c r="F1711" s="128">
        <v>213</v>
      </c>
      <c r="G1711" s="126" t="s">
        <v>13711</v>
      </c>
      <c r="H1711" s="126" t="s">
        <v>20119</v>
      </c>
      <c r="I1711" s="126" t="s">
        <v>21054</v>
      </c>
      <c r="J1711" s="126" t="s">
        <v>26232</v>
      </c>
      <c r="K1711" s="9">
        <f>_xlfn.IFNA(VLOOKUP(Table5[[#This Row],[Section]],SubSill_Tier,2,FALSE),0)</f>
        <v>0</v>
      </c>
      <c r="L1711" s="9" t="str">
        <f t="shared" si="35"/>
        <v/>
      </c>
      <c r="M1711" s="205" t="str" cm="1">
        <f t="array" ref="M1711">_xlfn.IFS(NOT(ISERROR(VLOOKUP(Table5[[#This Row],[Section]],TB_notTB,1,FALSE))),"No",LEFT(Table5[[#This Row],[Section]],3)="ETB","PLS",LEFT(Table5[[#This Row],[Section]],1)="7","PDB",NOT(ISBLANK(Table5[[#This Row],[Section]])),"No")</f>
        <v>No</v>
      </c>
    </row>
    <row r="1712" spans="1:13" x14ac:dyDescent="0.25">
      <c r="A1712" s="126" t="s">
        <v>691</v>
      </c>
      <c r="B1712" s="126" t="s">
        <v>17222</v>
      </c>
      <c r="C1712" s="126" t="s">
        <v>98</v>
      </c>
      <c r="D1712" s="127">
        <v>1.2230000000000001</v>
      </c>
      <c r="E1712" s="128">
        <v>437</v>
      </c>
      <c r="F1712" s="128">
        <v>104</v>
      </c>
      <c r="G1712" s="126" t="s">
        <v>13736</v>
      </c>
      <c r="H1712" s="126" t="s">
        <v>20148</v>
      </c>
      <c r="I1712" s="126" t="s">
        <v>21073</v>
      </c>
      <c r="J1712" s="126" t="s">
        <v>26239</v>
      </c>
      <c r="K1712" s="9">
        <f>_xlfn.IFNA(VLOOKUP(Table5[[#This Row],[Section]],SubSill_Tier,2,FALSE),0)</f>
        <v>0</v>
      </c>
      <c r="L1712" s="9" t="str">
        <f t="shared" si="35"/>
        <v/>
      </c>
      <c r="M1712" s="205" t="str" cm="1">
        <f t="array" ref="M1712">_xlfn.IFS(NOT(ISERROR(VLOOKUP(Table5[[#This Row],[Section]],TB_notTB,1,FALSE))),"No",LEFT(Table5[[#This Row],[Section]],3)="ETB","PLS",LEFT(Table5[[#This Row],[Section]],1)="7","PDB",NOT(ISBLANK(Table5[[#This Row],[Section]])),"No")</f>
        <v>No</v>
      </c>
    </row>
    <row r="1713" spans="1:13" x14ac:dyDescent="0.25">
      <c r="A1713" s="126" t="s">
        <v>692</v>
      </c>
      <c r="B1713" s="126" t="s">
        <v>17222</v>
      </c>
      <c r="C1713" s="126" t="s">
        <v>98</v>
      </c>
      <c r="D1713" s="127">
        <v>2.0390000000000001</v>
      </c>
      <c r="E1713" s="128">
        <v>493</v>
      </c>
      <c r="F1713" s="128">
        <v>300</v>
      </c>
      <c r="G1713" s="126" t="s">
        <v>13711</v>
      </c>
      <c r="H1713" s="126" t="s">
        <v>20119</v>
      </c>
      <c r="I1713" s="126" t="s">
        <v>21054</v>
      </c>
      <c r="J1713" s="126" t="s">
        <v>26232</v>
      </c>
      <c r="K1713" s="9">
        <f>_xlfn.IFNA(VLOOKUP(Table5[[#This Row],[Section]],SubSill_Tier,2,FALSE),0)</f>
        <v>0</v>
      </c>
      <c r="L1713" s="9" t="str">
        <f t="shared" si="35"/>
        <v/>
      </c>
      <c r="M1713" s="205" t="str" cm="1">
        <f t="array" ref="M1713">_xlfn.IFS(NOT(ISERROR(VLOOKUP(Table5[[#This Row],[Section]],TB_notTB,1,FALSE))),"No",LEFT(Table5[[#This Row],[Section]],3)="ETB","PLS",LEFT(Table5[[#This Row],[Section]],1)="7","PDB",NOT(ISBLANK(Table5[[#This Row],[Section]])),"No")</f>
        <v>No</v>
      </c>
    </row>
    <row r="1714" spans="1:13" x14ac:dyDescent="0.25">
      <c r="A1714" s="126" t="s">
        <v>693</v>
      </c>
      <c r="B1714" s="126" t="s">
        <v>17222</v>
      </c>
      <c r="C1714" s="126" t="s">
        <v>98</v>
      </c>
      <c r="D1714" s="127">
        <v>2.8490000000000002</v>
      </c>
      <c r="E1714" s="128">
        <v>582</v>
      </c>
      <c r="F1714" s="128">
        <v>190</v>
      </c>
      <c r="G1714" s="126" t="s">
        <v>13711</v>
      </c>
      <c r="H1714" s="126" t="s">
        <v>20119</v>
      </c>
      <c r="I1714" s="126" t="s">
        <v>21054</v>
      </c>
      <c r="J1714" s="126" t="s">
        <v>26232</v>
      </c>
      <c r="K1714" s="9">
        <f>_xlfn.IFNA(VLOOKUP(Table5[[#This Row],[Section]],SubSill_Tier,2,FALSE),0)</f>
        <v>0</v>
      </c>
      <c r="L1714" s="9" t="str">
        <f t="shared" si="35"/>
        <v/>
      </c>
      <c r="M1714" s="205" t="str" cm="1">
        <f t="array" ref="M1714">_xlfn.IFS(NOT(ISERROR(VLOOKUP(Table5[[#This Row],[Section]],TB_notTB,1,FALSE))),"No",LEFT(Table5[[#This Row],[Section]],3)="ETB","PLS",LEFT(Table5[[#This Row],[Section]],1)="7","PDB",NOT(ISBLANK(Table5[[#This Row],[Section]])),"No")</f>
        <v>No</v>
      </c>
    </row>
    <row r="1715" spans="1:13" x14ac:dyDescent="0.25">
      <c r="A1715" s="126" t="s">
        <v>694</v>
      </c>
      <c r="B1715" s="126" t="s">
        <v>17222</v>
      </c>
      <c r="C1715" s="126" t="s">
        <v>98</v>
      </c>
      <c r="D1715" s="127">
        <v>2.1869999999999998</v>
      </c>
      <c r="E1715" s="128">
        <v>469</v>
      </c>
      <c r="F1715" s="128">
        <v>190</v>
      </c>
      <c r="G1715" s="126" t="s">
        <v>13711</v>
      </c>
      <c r="H1715" s="126" t="s">
        <v>20119</v>
      </c>
      <c r="I1715" s="126" t="s">
        <v>21054</v>
      </c>
      <c r="J1715" s="126" t="s">
        <v>26232</v>
      </c>
      <c r="K1715" s="9">
        <f>_xlfn.IFNA(VLOOKUP(Table5[[#This Row],[Section]],SubSill_Tier,2,FALSE),0)</f>
        <v>0</v>
      </c>
      <c r="L1715" s="9" t="str">
        <f t="shared" si="35"/>
        <v/>
      </c>
      <c r="M1715" s="205" t="str" cm="1">
        <f t="array" ref="M1715">_xlfn.IFS(NOT(ISERROR(VLOOKUP(Table5[[#This Row],[Section]],TB_notTB,1,FALSE))),"No",LEFT(Table5[[#This Row],[Section]],3)="ETB","PLS",LEFT(Table5[[#This Row],[Section]],1)="7","PDB",NOT(ISBLANK(Table5[[#This Row],[Section]])),"No")</f>
        <v>No</v>
      </c>
    </row>
    <row r="1716" spans="1:13" x14ac:dyDescent="0.25">
      <c r="A1716" s="126" t="s">
        <v>6307</v>
      </c>
      <c r="B1716" s="126" t="s">
        <v>17222</v>
      </c>
      <c r="C1716" s="126" t="s">
        <v>75</v>
      </c>
      <c r="D1716" s="127">
        <v>3.0379999999999998</v>
      </c>
      <c r="E1716" s="128">
        <v>367</v>
      </c>
      <c r="F1716" s="128">
        <v>367</v>
      </c>
      <c r="G1716" s="126" t="s">
        <v>13715</v>
      </c>
      <c r="H1716" s="126" t="s">
        <v>20123</v>
      </c>
      <c r="I1716" s="126" t="s">
        <v>21058</v>
      </c>
      <c r="J1716" s="126" t="s">
        <v>26238</v>
      </c>
      <c r="K1716" s="9">
        <f>_xlfn.IFNA(VLOOKUP(Table5[[#This Row],[Section]],SubSill_Tier,2,FALSE),0)</f>
        <v>0</v>
      </c>
      <c r="L1716" s="9" t="str">
        <f t="shared" si="35"/>
        <v/>
      </c>
      <c r="M1716" s="205" t="str" cm="1">
        <f t="array" ref="M1716">_xlfn.IFS(NOT(ISERROR(VLOOKUP(Table5[[#This Row],[Section]],TB_notTB,1,FALSE))),"No",LEFT(Table5[[#This Row],[Section]],3)="ETB","PLS",LEFT(Table5[[#This Row],[Section]],1)="7","PDB",NOT(ISBLANK(Table5[[#This Row],[Section]])),"No")</f>
        <v>No</v>
      </c>
    </row>
    <row r="1717" spans="1:13" x14ac:dyDescent="0.25">
      <c r="A1717" s="126" t="s">
        <v>6308</v>
      </c>
      <c r="B1717" s="126" t="s">
        <v>27835</v>
      </c>
      <c r="C1717" s="126" t="s">
        <v>75</v>
      </c>
      <c r="D1717" s="127">
        <v>2.1030000000000002</v>
      </c>
      <c r="E1717" s="128">
        <v>257</v>
      </c>
      <c r="F1717" s="128">
        <v>257</v>
      </c>
      <c r="G1717" s="126" t="s">
        <v>13715</v>
      </c>
      <c r="H1717" s="126" t="s">
        <v>20123</v>
      </c>
      <c r="I1717" s="126" t="s">
        <v>21058</v>
      </c>
      <c r="J1717" s="126" t="s">
        <v>26235</v>
      </c>
      <c r="K1717" s="9">
        <f>_xlfn.IFNA(VLOOKUP(Table5[[#This Row],[Section]],SubSill_Tier,2,FALSE),0)</f>
        <v>0</v>
      </c>
      <c r="L1717" s="9" t="str">
        <f t="shared" si="35"/>
        <v/>
      </c>
      <c r="M1717" s="205" t="str" cm="1">
        <f t="array" ref="M1717">_xlfn.IFS(NOT(ISERROR(VLOOKUP(Table5[[#This Row],[Section]],TB_notTB,1,FALSE))),"No",LEFT(Table5[[#This Row],[Section]],3)="ETB","PLS",LEFT(Table5[[#This Row],[Section]],1)="7","PDB",NOT(ISBLANK(Table5[[#This Row],[Section]])),"No")</f>
        <v>No</v>
      </c>
    </row>
    <row r="1718" spans="1:13" x14ac:dyDescent="0.25">
      <c r="A1718" s="126" t="s">
        <v>695</v>
      </c>
      <c r="B1718" s="126" t="s">
        <v>26785</v>
      </c>
      <c r="C1718" s="126" t="s">
        <v>75</v>
      </c>
      <c r="D1718" s="127">
        <v>1.498</v>
      </c>
      <c r="E1718" s="128">
        <v>452</v>
      </c>
      <c r="F1718" s="128">
        <v>118</v>
      </c>
      <c r="G1718" s="126" t="s">
        <v>19309</v>
      </c>
      <c r="H1718" s="126" t="s">
        <v>21130</v>
      </c>
      <c r="I1718" s="126" t="s">
        <v>27832</v>
      </c>
      <c r="J1718" s="126" t="s">
        <v>26241</v>
      </c>
      <c r="K1718" s="9">
        <f>_xlfn.IFNA(VLOOKUP(Table5[[#This Row],[Section]],SubSill_Tier,2,FALSE),0)</f>
        <v>0</v>
      </c>
      <c r="L1718" s="9" t="str">
        <f t="shared" si="35"/>
        <v/>
      </c>
      <c r="M1718" s="205" t="str" cm="1">
        <f t="array" ref="M1718">_xlfn.IFS(NOT(ISERROR(VLOOKUP(Table5[[#This Row],[Section]],TB_notTB,1,FALSE))),"No",LEFT(Table5[[#This Row],[Section]],3)="ETB","PLS",LEFT(Table5[[#This Row],[Section]],1)="7","PDB",NOT(ISBLANK(Table5[[#This Row],[Section]])),"No")</f>
        <v>No</v>
      </c>
    </row>
    <row r="1719" spans="1:13" x14ac:dyDescent="0.25">
      <c r="A1719" s="126" t="s">
        <v>696</v>
      </c>
      <c r="B1719" s="126" t="s">
        <v>26786</v>
      </c>
      <c r="C1719" s="126" t="s">
        <v>75</v>
      </c>
      <c r="D1719" s="127">
        <v>1.8280000000000001</v>
      </c>
      <c r="E1719" s="128">
        <v>519</v>
      </c>
      <c r="F1719" s="128">
        <v>116</v>
      </c>
      <c r="G1719" s="126" t="s">
        <v>19309</v>
      </c>
      <c r="H1719" s="126" t="s">
        <v>21130</v>
      </c>
      <c r="I1719" s="126" t="s">
        <v>27832</v>
      </c>
      <c r="J1719" s="126" t="s">
        <v>26241</v>
      </c>
      <c r="K1719" s="9">
        <f>_xlfn.IFNA(VLOOKUP(Table5[[#This Row],[Section]],SubSill_Tier,2,FALSE),0)</f>
        <v>0</v>
      </c>
      <c r="L1719" s="9" t="str">
        <f t="shared" si="35"/>
        <v/>
      </c>
      <c r="M1719" s="205" t="str" cm="1">
        <f t="array" ref="M1719">_xlfn.IFS(NOT(ISERROR(VLOOKUP(Table5[[#This Row],[Section]],TB_notTB,1,FALSE))),"No",LEFT(Table5[[#This Row],[Section]],3)="ETB","PLS",LEFT(Table5[[#This Row],[Section]],1)="7","PDB",NOT(ISBLANK(Table5[[#This Row],[Section]])),"No")</f>
        <v>No</v>
      </c>
    </row>
    <row r="1720" spans="1:13" x14ac:dyDescent="0.25">
      <c r="A1720" s="126" t="s">
        <v>6309</v>
      </c>
      <c r="B1720" s="126" t="s">
        <v>12551</v>
      </c>
      <c r="C1720" s="126" t="s">
        <v>75</v>
      </c>
      <c r="D1720" s="127">
        <v>0.52200000000000002</v>
      </c>
      <c r="E1720" s="128">
        <v>168</v>
      </c>
      <c r="F1720" s="128">
        <v>106</v>
      </c>
      <c r="G1720" s="126" t="s">
        <v>13713</v>
      </c>
      <c r="H1720" s="126" t="s">
        <v>21056</v>
      </c>
      <c r="I1720" s="126" t="s">
        <v>21057</v>
      </c>
      <c r="J1720" s="126" t="s">
        <v>26233</v>
      </c>
      <c r="K1720" s="9">
        <f>_xlfn.IFNA(VLOOKUP(Table5[[#This Row],[Section]],SubSill_Tier,2,FALSE),0)</f>
        <v>0</v>
      </c>
      <c r="L1720" s="9" t="str">
        <f t="shared" si="35"/>
        <v>Wall</v>
      </c>
      <c r="M1720" s="205" t="str" cm="1">
        <f t="array" ref="M1720">_xlfn.IFS(NOT(ISERROR(VLOOKUP(Table5[[#This Row],[Section]],TB_notTB,1,FALSE))),"No",LEFT(Table5[[#This Row],[Section]],3)="ETB","PLS",LEFT(Table5[[#This Row],[Section]],1)="7","PDB",NOT(ISBLANK(Table5[[#This Row],[Section]])),"No")</f>
        <v>No</v>
      </c>
    </row>
    <row r="1721" spans="1:13" x14ac:dyDescent="0.25">
      <c r="A1721" s="126" t="s">
        <v>697</v>
      </c>
      <c r="B1721" s="126" t="s">
        <v>17222</v>
      </c>
      <c r="C1721" s="126" t="s">
        <v>98</v>
      </c>
      <c r="D1721" s="127">
        <v>0.49099999999999999</v>
      </c>
      <c r="E1721" s="128">
        <v>144</v>
      </c>
      <c r="F1721" s="128">
        <v>100</v>
      </c>
      <c r="G1721" s="126" t="s">
        <v>13736</v>
      </c>
      <c r="H1721" s="126" t="s">
        <v>20148</v>
      </c>
      <c r="I1721" s="126" t="s">
        <v>21073</v>
      </c>
      <c r="J1721" s="126" t="s">
        <v>26232</v>
      </c>
      <c r="K1721" s="9">
        <f>_xlfn.IFNA(VLOOKUP(Table5[[#This Row],[Section]],SubSill_Tier,2,FALSE),0)</f>
        <v>0</v>
      </c>
      <c r="L1721" s="9" t="str">
        <f t="shared" si="35"/>
        <v/>
      </c>
      <c r="M1721" s="205" t="str" cm="1">
        <f t="array" ref="M1721">_xlfn.IFS(NOT(ISERROR(VLOOKUP(Table5[[#This Row],[Section]],TB_notTB,1,FALSE))),"No",LEFT(Table5[[#This Row],[Section]],3)="ETB","PLS",LEFT(Table5[[#This Row],[Section]],1)="7","PDB",NOT(ISBLANK(Table5[[#This Row],[Section]])),"No")</f>
        <v>No</v>
      </c>
    </row>
    <row r="1722" spans="1:13" x14ac:dyDescent="0.25">
      <c r="A1722" s="126" t="s">
        <v>698</v>
      </c>
      <c r="B1722" s="126" t="s">
        <v>17222</v>
      </c>
      <c r="C1722" s="126" t="s">
        <v>98</v>
      </c>
      <c r="D1722" s="127">
        <v>0.629</v>
      </c>
      <c r="E1722" s="128">
        <v>313</v>
      </c>
      <c r="F1722" s="128">
        <v>173</v>
      </c>
      <c r="G1722" s="126" t="s">
        <v>13711</v>
      </c>
      <c r="H1722" s="126" t="s">
        <v>20119</v>
      </c>
      <c r="I1722" s="126" t="s">
        <v>21054</v>
      </c>
      <c r="J1722" s="126" t="s">
        <v>26232</v>
      </c>
      <c r="K1722" s="9">
        <f>_xlfn.IFNA(VLOOKUP(Table5[[#This Row],[Section]],SubSill_Tier,2,FALSE),0)</f>
        <v>0</v>
      </c>
      <c r="L1722" s="9" t="str">
        <f t="shared" si="35"/>
        <v/>
      </c>
      <c r="M1722" s="205" t="str" cm="1">
        <f t="array" ref="M1722">_xlfn.IFS(NOT(ISERROR(VLOOKUP(Table5[[#This Row],[Section]],TB_notTB,1,FALSE))),"No",LEFT(Table5[[#This Row],[Section]],3)="ETB","PLS",LEFT(Table5[[#This Row],[Section]],1)="7","PDB",NOT(ISBLANK(Table5[[#This Row],[Section]])),"No")</f>
        <v>No</v>
      </c>
    </row>
    <row r="1723" spans="1:13" x14ac:dyDescent="0.25">
      <c r="A1723" s="126" t="s">
        <v>11662</v>
      </c>
      <c r="B1723" s="126" t="s">
        <v>17222</v>
      </c>
      <c r="C1723" s="126" t="s">
        <v>98</v>
      </c>
      <c r="D1723" s="127">
        <v>0.54600000000000004</v>
      </c>
      <c r="E1723" s="128">
        <v>235</v>
      </c>
      <c r="F1723" s="128">
        <v>186</v>
      </c>
      <c r="G1723" s="126" t="s">
        <v>13758</v>
      </c>
      <c r="H1723" s="126" t="s">
        <v>20201</v>
      </c>
      <c r="I1723" s="126" t="s">
        <v>20202</v>
      </c>
      <c r="J1723" s="126" t="s">
        <v>26258</v>
      </c>
      <c r="K1723" s="9">
        <f>_xlfn.IFNA(VLOOKUP(Table5[[#This Row],[Section]],SubSill_Tier,2,FALSE),0)</f>
        <v>0</v>
      </c>
      <c r="L1723" s="9" t="str">
        <f t="shared" si="35"/>
        <v/>
      </c>
      <c r="M1723" s="205" t="str" cm="1">
        <f t="array" ref="M1723">_xlfn.IFS(NOT(ISERROR(VLOOKUP(Table5[[#This Row],[Section]],TB_notTB,1,FALSE))),"No",LEFT(Table5[[#This Row],[Section]],3)="ETB","PLS",LEFT(Table5[[#This Row],[Section]],1)="7","PDB",NOT(ISBLANK(Table5[[#This Row],[Section]])),"No")</f>
        <v>No</v>
      </c>
    </row>
    <row r="1724" spans="1:13" x14ac:dyDescent="0.25">
      <c r="A1724" s="126" t="s">
        <v>699</v>
      </c>
      <c r="B1724" s="126" t="s">
        <v>17222</v>
      </c>
      <c r="C1724" s="126" t="s">
        <v>98</v>
      </c>
      <c r="D1724" s="127">
        <v>2.387</v>
      </c>
      <c r="E1724" s="128">
        <v>603</v>
      </c>
      <c r="F1724" s="128">
        <v>603</v>
      </c>
      <c r="G1724" s="126" t="s">
        <v>13711</v>
      </c>
      <c r="H1724" s="126" t="s">
        <v>20119</v>
      </c>
      <c r="I1724" s="126" t="s">
        <v>21054</v>
      </c>
      <c r="J1724" s="126" t="s">
        <v>26232</v>
      </c>
      <c r="K1724" s="9">
        <f>_xlfn.IFNA(VLOOKUP(Table5[[#This Row],[Section]],SubSill_Tier,2,FALSE),0)</f>
        <v>0</v>
      </c>
      <c r="L1724" s="9" t="str">
        <f t="shared" si="35"/>
        <v/>
      </c>
      <c r="M1724" s="205" t="str" cm="1">
        <f t="array" ref="M1724">_xlfn.IFS(NOT(ISERROR(VLOOKUP(Table5[[#This Row],[Section]],TB_notTB,1,FALSE))),"No",LEFT(Table5[[#This Row],[Section]],3)="ETB","PLS",LEFT(Table5[[#This Row],[Section]],1)="7","PDB",NOT(ISBLANK(Table5[[#This Row],[Section]])),"No")</f>
        <v>No</v>
      </c>
    </row>
    <row r="1725" spans="1:13" x14ac:dyDescent="0.25">
      <c r="A1725" s="126" t="s">
        <v>700</v>
      </c>
      <c r="B1725" s="126" t="s">
        <v>17222</v>
      </c>
      <c r="C1725" s="126" t="s">
        <v>98</v>
      </c>
      <c r="D1725" s="127">
        <v>0.80500000000000005</v>
      </c>
      <c r="E1725" s="128">
        <v>365</v>
      </c>
      <c r="F1725" s="128">
        <v>100</v>
      </c>
      <c r="G1725" s="126" t="s">
        <v>13736</v>
      </c>
      <c r="H1725" s="126" t="s">
        <v>20148</v>
      </c>
      <c r="I1725" s="126" t="s">
        <v>21073</v>
      </c>
      <c r="J1725" s="126" t="s">
        <v>26232</v>
      </c>
      <c r="K1725" s="9">
        <f>_xlfn.IFNA(VLOOKUP(Table5[[#This Row],[Section]],SubSill_Tier,2,FALSE),0)</f>
        <v>0</v>
      </c>
      <c r="L1725" s="9" t="str">
        <f t="shared" si="35"/>
        <v/>
      </c>
      <c r="M1725" s="205" t="str" cm="1">
        <f t="array" ref="M1725">_xlfn.IFS(NOT(ISERROR(VLOOKUP(Table5[[#This Row],[Section]],TB_notTB,1,FALSE))),"No",LEFT(Table5[[#This Row],[Section]],3)="ETB","PLS",LEFT(Table5[[#This Row],[Section]],1)="7","PDB",NOT(ISBLANK(Table5[[#This Row],[Section]])),"No")</f>
        <v>No</v>
      </c>
    </row>
    <row r="1726" spans="1:13" x14ac:dyDescent="0.25">
      <c r="A1726" s="126" t="s">
        <v>701</v>
      </c>
      <c r="B1726" s="126" t="s">
        <v>17222</v>
      </c>
      <c r="C1726" s="126" t="s">
        <v>98</v>
      </c>
      <c r="D1726" s="127">
        <v>0.23200000000000001</v>
      </c>
      <c r="E1726" s="128">
        <v>100</v>
      </c>
      <c r="F1726" s="128">
        <v>100</v>
      </c>
      <c r="G1726" s="126" t="s">
        <v>13711</v>
      </c>
      <c r="H1726" s="126" t="s">
        <v>20119</v>
      </c>
      <c r="I1726" s="126" t="s">
        <v>21054</v>
      </c>
      <c r="J1726" s="126" t="s">
        <v>26232</v>
      </c>
      <c r="K1726" s="9">
        <f>_xlfn.IFNA(VLOOKUP(Table5[[#This Row],[Section]],SubSill_Tier,2,FALSE),0)</f>
        <v>0</v>
      </c>
      <c r="L1726" s="9" t="str">
        <f t="shared" si="35"/>
        <v/>
      </c>
      <c r="M1726" s="205" t="str" cm="1">
        <f t="array" ref="M1726">_xlfn.IFS(NOT(ISERROR(VLOOKUP(Table5[[#This Row],[Section]],TB_notTB,1,FALSE))),"No",LEFT(Table5[[#This Row],[Section]],3)="ETB","PLS",LEFT(Table5[[#This Row],[Section]],1)="7","PDB",NOT(ISBLANK(Table5[[#This Row],[Section]])),"No")</f>
        <v>No</v>
      </c>
    </row>
    <row r="1727" spans="1:13" x14ac:dyDescent="0.25">
      <c r="A1727" s="126" t="s">
        <v>29476</v>
      </c>
      <c r="B1727" s="126" t="s">
        <v>20206</v>
      </c>
      <c r="C1727" s="126" t="s">
        <v>75</v>
      </c>
      <c r="D1727" s="127">
        <v>4.242</v>
      </c>
      <c r="E1727" s="128">
        <v>488</v>
      </c>
      <c r="F1727" s="128">
        <v>488</v>
      </c>
      <c r="G1727" s="126" t="s">
        <v>14800</v>
      </c>
      <c r="H1727" s="126" t="s">
        <v>20205</v>
      </c>
      <c r="I1727" s="126" t="s">
        <v>20206</v>
      </c>
      <c r="J1727" s="126" t="s">
        <v>26293</v>
      </c>
      <c r="K1727" s="9">
        <f>_xlfn.IFNA(VLOOKUP(Table5[[#This Row],[Section]],SubSill_Tier,2,FALSE),0)</f>
        <v>0</v>
      </c>
      <c r="L1727" s="9" t="str">
        <f t="shared" si="35"/>
        <v/>
      </c>
      <c r="M1727" s="205" t="str" cm="1">
        <f t="array" ref="M1727">_xlfn.IFS(NOT(ISERROR(VLOOKUP(Table5[[#This Row],[Section]],TB_notTB,1,FALSE))),"No",LEFT(Table5[[#This Row],[Section]],3)="ETB","PLS",LEFT(Table5[[#This Row],[Section]],1)="7","PDB",NOT(ISBLANK(Table5[[#This Row],[Section]])),"No")</f>
        <v>No</v>
      </c>
    </row>
    <row r="1728" spans="1:13" x14ac:dyDescent="0.25">
      <c r="A1728" s="126" t="s">
        <v>702</v>
      </c>
      <c r="B1728" s="126" t="s">
        <v>17222</v>
      </c>
      <c r="C1728" s="126" t="s">
        <v>98</v>
      </c>
      <c r="D1728" s="127">
        <v>5.9020000000000001</v>
      </c>
      <c r="E1728" s="128">
        <v>198</v>
      </c>
      <c r="F1728" s="128">
        <v>198</v>
      </c>
      <c r="G1728" s="126" t="s">
        <v>13711</v>
      </c>
      <c r="H1728" s="126" t="s">
        <v>20119</v>
      </c>
      <c r="I1728" s="126" t="s">
        <v>21054</v>
      </c>
      <c r="J1728" s="126" t="s">
        <v>26267</v>
      </c>
      <c r="K1728" s="9">
        <f>_xlfn.IFNA(VLOOKUP(Table5[[#This Row],[Section]],SubSill_Tier,2,FALSE),0)</f>
        <v>0</v>
      </c>
      <c r="L1728" s="9" t="str">
        <f t="shared" si="35"/>
        <v/>
      </c>
      <c r="M1728" s="205" t="str" cm="1">
        <f t="array" ref="M1728">_xlfn.IFS(NOT(ISERROR(VLOOKUP(Table5[[#This Row],[Section]],TB_notTB,1,FALSE))),"No",LEFT(Table5[[#This Row],[Section]],3)="ETB","PLS",LEFT(Table5[[#This Row],[Section]],1)="7","PDB",NOT(ISBLANK(Table5[[#This Row],[Section]])),"No")</f>
        <v>No</v>
      </c>
    </row>
    <row r="1729" spans="1:13" x14ac:dyDescent="0.25">
      <c r="A1729" s="126" t="s">
        <v>703</v>
      </c>
      <c r="B1729" s="126" t="s">
        <v>17222</v>
      </c>
      <c r="C1729" s="126" t="s">
        <v>98</v>
      </c>
      <c r="D1729" s="127">
        <v>1.5820000000000001</v>
      </c>
      <c r="E1729" s="128">
        <v>428</v>
      </c>
      <c r="F1729" s="128">
        <v>100</v>
      </c>
      <c r="G1729" s="126" t="s">
        <v>13711</v>
      </c>
      <c r="H1729" s="126" t="s">
        <v>20119</v>
      </c>
      <c r="I1729" s="126" t="s">
        <v>21054</v>
      </c>
      <c r="J1729" s="126" t="s">
        <v>26232</v>
      </c>
      <c r="K1729" s="9">
        <f>_xlfn.IFNA(VLOOKUP(Table5[[#This Row],[Section]],SubSill_Tier,2,FALSE),0)</f>
        <v>0</v>
      </c>
      <c r="L1729" s="9" t="str">
        <f t="shared" si="35"/>
        <v/>
      </c>
      <c r="M1729" s="205" t="str" cm="1">
        <f t="array" ref="M1729">_xlfn.IFS(NOT(ISERROR(VLOOKUP(Table5[[#This Row],[Section]],TB_notTB,1,FALSE))),"No",LEFT(Table5[[#This Row],[Section]],3)="ETB","PLS",LEFT(Table5[[#This Row],[Section]],1)="7","PDB",NOT(ISBLANK(Table5[[#This Row],[Section]])),"No")</f>
        <v>No</v>
      </c>
    </row>
    <row r="1730" spans="1:13" x14ac:dyDescent="0.25">
      <c r="A1730" s="126" t="s">
        <v>6310</v>
      </c>
      <c r="B1730" s="126" t="s">
        <v>12552</v>
      </c>
      <c r="C1730" s="126" t="s">
        <v>75</v>
      </c>
      <c r="D1730" s="127">
        <v>4.0309999999999997</v>
      </c>
      <c r="E1730" s="128">
        <v>289</v>
      </c>
      <c r="F1730" s="128">
        <v>289</v>
      </c>
      <c r="G1730" s="126" t="s">
        <v>13757</v>
      </c>
      <c r="H1730" s="126" t="s">
        <v>21122</v>
      </c>
      <c r="I1730" s="126" t="s">
        <v>21123</v>
      </c>
      <c r="J1730" s="126" t="s">
        <v>26237</v>
      </c>
      <c r="K1730" s="9">
        <f>_xlfn.IFNA(VLOOKUP(Table5[[#This Row],[Section]],SubSill_Tier,2,FALSE),0)</f>
        <v>0</v>
      </c>
      <c r="L1730" s="9" t="str">
        <f t="shared" ref="L1730:L1793" si="36">IFERROR(IF(LEFT(G1730,2)="AI",IF(_xlfn.NUMBERVALUE(IFERROR(LEFT(IF(ISERROR(FIND("X",UPPER(B1730))),UPPER(B1730),RIGHT(UPPER(B1730),LEN(UPPER(B1730))-FIND("~",SUBSTITUTE(UPPER(B1730),"X","~",LEN(UPPER(B1730))-LEN(SUBSTITUTE(UPPER(B1730),"X","")))))),FIND(" ",IF(ISERROR(FIND("X",UPPER(B1730))),UPPER(B1730),RIGHT(UPPER(B1730),LEN(UPPER(B1730))-FIND("~",SUBSTITUTE(UPPER(B1730),"X","~",LEN(UPPER(B1730))-LEN(SUBSTITUTE(UPPER(B1730),"X","")))))),1)-1),IF(ISERROR(FIND("X",UPPER(B1730))),UPPER(B1730),RIGHT(UPPER(B1730),LEN(UPPER(B1730))-FIND("~",SUBSTITUTE(UPPER(B1730),"X","~",LEN(UPPER(B1730))-LEN(SUBSTITUTE(UPPER(B1730),"X",""))))))),".")&gt;=5,"Wall",""),""),"")</f>
        <v>Wall</v>
      </c>
      <c r="M1730" s="205" t="str" cm="1">
        <f t="array" ref="M1730">_xlfn.IFS(NOT(ISERROR(VLOOKUP(Table5[[#This Row],[Section]],TB_notTB,1,FALSE))),"No",LEFT(Table5[[#This Row],[Section]],3)="ETB","PLS",LEFT(Table5[[#This Row],[Section]],1)="7","PDB",NOT(ISBLANK(Table5[[#This Row],[Section]])),"No")</f>
        <v>No</v>
      </c>
    </row>
    <row r="1731" spans="1:13" x14ac:dyDescent="0.25">
      <c r="A1731" s="126" t="s">
        <v>704</v>
      </c>
      <c r="B1731" s="126" t="s">
        <v>17222</v>
      </c>
      <c r="C1731" s="126" t="s">
        <v>98</v>
      </c>
      <c r="D1731" s="127">
        <v>2.4380000000000002</v>
      </c>
      <c r="E1731" s="128">
        <v>360</v>
      </c>
      <c r="F1731" s="128">
        <v>245</v>
      </c>
      <c r="G1731" s="126" t="s">
        <v>13711</v>
      </c>
      <c r="H1731" s="126" t="s">
        <v>20119</v>
      </c>
      <c r="I1731" s="126" t="s">
        <v>21054</v>
      </c>
      <c r="J1731" s="126" t="s">
        <v>26232</v>
      </c>
      <c r="K1731" s="9">
        <f>_xlfn.IFNA(VLOOKUP(Table5[[#This Row],[Section]],SubSill_Tier,2,FALSE),0)</f>
        <v>0</v>
      </c>
      <c r="L1731" s="9" t="str">
        <f t="shared" si="36"/>
        <v/>
      </c>
      <c r="M1731" s="205" t="str" cm="1">
        <f t="array" ref="M1731">_xlfn.IFS(NOT(ISERROR(VLOOKUP(Table5[[#This Row],[Section]],TB_notTB,1,FALSE))),"No",LEFT(Table5[[#This Row],[Section]],3)="ETB","PLS",LEFT(Table5[[#This Row],[Section]],1)="7","PDB",NOT(ISBLANK(Table5[[#This Row],[Section]])),"No")</f>
        <v>No</v>
      </c>
    </row>
    <row r="1732" spans="1:13" x14ac:dyDescent="0.25">
      <c r="A1732" s="126" t="s">
        <v>6311</v>
      </c>
      <c r="B1732" s="126" t="s">
        <v>17222</v>
      </c>
      <c r="C1732" s="126" t="s">
        <v>98</v>
      </c>
      <c r="D1732" s="127">
        <v>1.8740000000000001</v>
      </c>
      <c r="E1732" s="128">
        <v>262</v>
      </c>
      <c r="F1732" s="128">
        <v>262</v>
      </c>
      <c r="G1732" s="126" t="s">
        <v>13721</v>
      </c>
      <c r="H1732" s="126" t="s">
        <v>20121</v>
      </c>
      <c r="I1732" s="126" t="s">
        <v>20122</v>
      </c>
      <c r="J1732" s="126" t="s">
        <v>26234</v>
      </c>
      <c r="K1732" s="9">
        <f>_xlfn.IFNA(VLOOKUP(Table5[[#This Row],[Section]],SubSill_Tier,2,FALSE),0)</f>
        <v>0</v>
      </c>
      <c r="L1732" s="9" t="str">
        <f t="shared" si="36"/>
        <v/>
      </c>
      <c r="M1732" s="205" t="str" cm="1">
        <f t="array" ref="M1732">_xlfn.IFS(NOT(ISERROR(VLOOKUP(Table5[[#This Row],[Section]],TB_notTB,1,FALSE))),"No",LEFT(Table5[[#This Row],[Section]],3)="ETB","PLS",LEFT(Table5[[#This Row],[Section]],1)="7","PDB",NOT(ISBLANK(Table5[[#This Row],[Section]])),"No")</f>
        <v>No</v>
      </c>
    </row>
    <row r="1733" spans="1:13" x14ac:dyDescent="0.25">
      <c r="A1733" s="126" t="s">
        <v>6312</v>
      </c>
      <c r="B1733" s="126" t="s">
        <v>17222</v>
      </c>
      <c r="C1733" s="126" t="s">
        <v>98</v>
      </c>
      <c r="D1733" s="127">
        <v>2.9620000000000002</v>
      </c>
      <c r="E1733" s="128">
        <v>387</v>
      </c>
      <c r="F1733" s="128">
        <v>272</v>
      </c>
      <c r="G1733" s="126" t="s">
        <v>13724</v>
      </c>
      <c r="H1733" s="126" t="s">
        <v>20186</v>
      </c>
      <c r="I1733" s="126" t="s">
        <v>22099</v>
      </c>
      <c r="J1733" s="126" t="s">
        <v>26234</v>
      </c>
      <c r="K1733" s="9">
        <f>_xlfn.IFNA(VLOOKUP(Table5[[#This Row],[Section]],SubSill_Tier,2,FALSE),0)</f>
        <v>0</v>
      </c>
      <c r="L1733" s="9" t="str">
        <f t="shared" si="36"/>
        <v/>
      </c>
      <c r="M1733" s="205" t="str" cm="1">
        <f t="array" ref="M1733">_xlfn.IFS(NOT(ISERROR(VLOOKUP(Table5[[#This Row],[Section]],TB_notTB,1,FALSE))),"No",LEFT(Table5[[#This Row],[Section]],3)="ETB","PLS",LEFT(Table5[[#This Row],[Section]],1)="7","PDB",NOT(ISBLANK(Table5[[#This Row],[Section]])),"No")</f>
        <v>No</v>
      </c>
    </row>
    <row r="1734" spans="1:13" x14ac:dyDescent="0.25">
      <c r="A1734" s="126" t="s">
        <v>705</v>
      </c>
      <c r="B1734" s="126" t="s">
        <v>706</v>
      </c>
      <c r="C1734" s="126" t="s">
        <v>75</v>
      </c>
      <c r="D1734" s="127">
        <v>0.16700000000000001</v>
      </c>
      <c r="E1734" s="128">
        <v>103</v>
      </c>
      <c r="F1734" s="128">
        <v>100</v>
      </c>
      <c r="G1734" s="126" t="s">
        <v>13772</v>
      </c>
      <c r="H1734" s="126" t="s">
        <v>20216</v>
      </c>
      <c r="I1734" s="126" t="s">
        <v>20111</v>
      </c>
      <c r="J1734" s="126" t="s">
        <v>26239</v>
      </c>
      <c r="K1734" s="9">
        <f>_xlfn.IFNA(VLOOKUP(Table5[[#This Row],[Section]],SubSill_Tier,2,FALSE),0)</f>
        <v>0</v>
      </c>
      <c r="L1734" s="9" t="str">
        <f t="shared" si="36"/>
        <v/>
      </c>
      <c r="M1734" s="205" t="str" cm="1">
        <f t="array" ref="M1734">_xlfn.IFS(NOT(ISERROR(VLOOKUP(Table5[[#This Row],[Section]],TB_notTB,1,FALSE))),"No",LEFT(Table5[[#This Row],[Section]],3)="ETB","PLS",LEFT(Table5[[#This Row],[Section]],1)="7","PDB",NOT(ISBLANK(Table5[[#This Row],[Section]])),"No")</f>
        <v>No</v>
      </c>
    </row>
    <row r="1735" spans="1:13" x14ac:dyDescent="0.25">
      <c r="A1735" s="126" t="s">
        <v>11663</v>
      </c>
      <c r="B1735" s="126" t="s">
        <v>17222</v>
      </c>
      <c r="C1735" s="126" t="s">
        <v>98</v>
      </c>
      <c r="D1735" s="127">
        <v>0.81599999999999995</v>
      </c>
      <c r="E1735" s="128">
        <v>282</v>
      </c>
      <c r="F1735" s="128">
        <v>204</v>
      </c>
      <c r="G1735" s="126" t="s">
        <v>13758</v>
      </c>
      <c r="H1735" s="126" t="s">
        <v>20201</v>
      </c>
      <c r="I1735" s="126" t="s">
        <v>20202</v>
      </c>
      <c r="J1735" s="126" t="s">
        <v>26258</v>
      </c>
      <c r="K1735" s="9">
        <f>_xlfn.IFNA(VLOOKUP(Table5[[#This Row],[Section]],SubSill_Tier,2,FALSE),0)</f>
        <v>0</v>
      </c>
      <c r="L1735" s="9" t="str">
        <f t="shared" si="36"/>
        <v/>
      </c>
      <c r="M1735" s="205" t="str" cm="1">
        <f t="array" ref="M1735">_xlfn.IFS(NOT(ISERROR(VLOOKUP(Table5[[#This Row],[Section]],TB_notTB,1,FALSE))),"No",LEFT(Table5[[#This Row],[Section]],3)="ETB","PLS",LEFT(Table5[[#This Row],[Section]],1)="7","PDB",NOT(ISBLANK(Table5[[#This Row],[Section]])),"No")</f>
        <v>No</v>
      </c>
    </row>
    <row r="1736" spans="1:13" x14ac:dyDescent="0.25">
      <c r="A1736" s="126" t="s">
        <v>707</v>
      </c>
      <c r="B1736" s="126" t="s">
        <v>26787</v>
      </c>
      <c r="C1736" s="126" t="s">
        <v>75</v>
      </c>
      <c r="D1736" s="127">
        <v>1.222</v>
      </c>
      <c r="E1736" s="128">
        <v>387</v>
      </c>
      <c r="F1736" s="128">
        <v>158</v>
      </c>
      <c r="G1736" s="126" t="s">
        <v>19308</v>
      </c>
      <c r="H1736" s="126" t="s">
        <v>21128</v>
      </c>
      <c r="I1736" s="126" t="s">
        <v>27831</v>
      </c>
      <c r="J1736" s="126" t="s">
        <v>26241</v>
      </c>
      <c r="K1736" s="9">
        <f>_xlfn.IFNA(VLOOKUP(Table5[[#This Row],[Section]],SubSill_Tier,2,FALSE),0)</f>
        <v>0</v>
      </c>
      <c r="L1736" s="9" t="str">
        <f t="shared" si="36"/>
        <v/>
      </c>
      <c r="M1736" s="205" t="str" cm="1">
        <f t="array" ref="M1736">_xlfn.IFS(NOT(ISERROR(VLOOKUP(Table5[[#This Row],[Section]],TB_notTB,1,FALSE))),"No",LEFT(Table5[[#This Row],[Section]],3)="ETB","PLS",LEFT(Table5[[#This Row],[Section]],1)="7","PDB",NOT(ISBLANK(Table5[[#This Row],[Section]])),"No")</f>
        <v>No</v>
      </c>
    </row>
    <row r="1737" spans="1:13" x14ac:dyDescent="0.25">
      <c r="A1737" s="126" t="s">
        <v>708</v>
      </c>
      <c r="B1737" s="126" t="s">
        <v>26788</v>
      </c>
      <c r="C1737" s="126" t="s">
        <v>75</v>
      </c>
      <c r="D1737" s="127">
        <v>1.3180000000000001</v>
      </c>
      <c r="E1737" s="128">
        <v>321</v>
      </c>
      <c r="F1737" s="128">
        <v>321</v>
      </c>
      <c r="G1737" s="126" t="s">
        <v>19307</v>
      </c>
      <c r="H1737" s="126" t="s">
        <v>21125</v>
      </c>
      <c r="I1737" s="126" t="s">
        <v>27830</v>
      </c>
      <c r="J1737" s="126" t="s">
        <v>26241</v>
      </c>
      <c r="K1737" s="9">
        <f>_xlfn.IFNA(VLOOKUP(Table5[[#This Row],[Section]],SubSill_Tier,2,FALSE),0)</f>
        <v>0</v>
      </c>
      <c r="L1737" s="9" t="str">
        <f t="shared" si="36"/>
        <v/>
      </c>
      <c r="M1737" s="205" t="str" cm="1">
        <f t="array" ref="M1737">_xlfn.IFS(NOT(ISERROR(VLOOKUP(Table5[[#This Row],[Section]],TB_notTB,1,FALSE))),"No",LEFT(Table5[[#This Row],[Section]],3)="ETB","PLS",LEFT(Table5[[#This Row],[Section]],1)="7","PDB",NOT(ISBLANK(Table5[[#This Row],[Section]])),"No")</f>
        <v>No</v>
      </c>
    </row>
    <row r="1738" spans="1:13" x14ac:dyDescent="0.25">
      <c r="A1738" s="126" t="s">
        <v>6313</v>
      </c>
      <c r="B1738" s="126" t="s">
        <v>6314</v>
      </c>
      <c r="C1738" s="126" t="s">
        <v>75</v>
      </c>
      <c r="D1738" s="127">
        <v>0.38200000000000001</v>
      </c>
      <c r="E1738" s="128">
        <v>180</v>
      </c>
      <c r="F1738" s="128">
        <v>180</v>
      </c>
      <c r="G1738" s="126" t="s">
        <v>13719</v>
      </c>
      <c r="H1738" s="126" t="s">
        <v>20128</v>
      </c>
      <c r="I1738" s="126" t="s">
        <v>20129</v>
      </c>
      <c r="J1738" s="126" t="s">
        <v>26235</v>
      </c>
      <c r="K1738" s="9">
        <f>_xlfn.IFNA(VLOOKUP(Table5[[#This Row],[Section]],SubSill_Tier,2,FALSE),0)</f>
        <v>0</v>
      </c>
      <c r="L1738" s="9" t="str">
        <f t="shared" si="36"/>
        <v/>
      </c>
      <c r="M1738" s="205" t="str" cm="1">
        <f t="array" ref="M1738">_xlfn.IFS(NOT(ISERROR(VLOOKUP(Table5[[#This Row],[Section]],TB_notTB,1,FALSE))),"No",LEFT(Table5[[#This Row],[Section]],3)="ETB","PLS",LEFT(Table5[[#This Row],[Section]],1)="7","PDB",NOT(ISBLANK(Table5[[#This Row],[Section]])),"No")</f>
        <v>No</v>
      </c>
    </row>
    <row r="1739" spans="1:13" x14ac:dyDescent="0.25">
      <c r="A1739" s="126" t="s">
        <v>6315</v>
      </c>
      <c r="B1739" s="126" t="s">
        <v>6316</v>
      </c>
      <c r="C1739" s="126" t="s">
        <v>75</v>
      </c>
      <c r="D1739" s="127">
        <v>0.29399999999999998</v>
      </c>
      <c r="E1739" s="128">
        <v>140</v>
      </c>
      <c r="F1739" s="128">
        <v>140</v>
      </c>
      <c r="G1739" s="126" t="s">
        <v>13719</v>
      </c>
      <c r="H1739" s="126" t="s">
        <v>20128</v>
      </c>
      <c r="I1739" s="126" t="s">
        <v>20129</v>
      </c>
      <c r="J1739" s="126" t="s">
        <v>26235</v>
      </c>
      <c r="K1739" s="9">
        <f>_xlfn.IFNA(VLOOKUP(Table5[[#This Row],[Section]],SubSill_Tier,2,FALSE),0)</f>
        <v>0</v>
      </c>
      <c r="L1739" s="9" t="str">
        <f t="shared" si="36"/>
        <v/>
      </c>
      <c r="M1739" s="205" t="str" cm="1">
        <f t="array" ref="M1739">_xlfn.IFS(NOT(ISERROR(VLOOKUP(Table5[[#This Row],[Section]],TB_notTB,1,FALSE))),"No",LEFT(Table5[[#This Row],[Section]],3)="ETB","PLS",LEFT(Table5[[#This Row],[Section]],1)="7","PDB",NOT(ISBLANK(Table5[[#This Row],[Section]])),"No")</f>
        <v>No</v>
      </c>
    </row>
    <row r="1740" spans="1:13" x14ac:dyDescent="0.25">
      <c r="A1740" s="126" t="s">
        <v>709</v>
      </c>
      <c r="B1740" s="126" t="s">
        <v>13048</v>
      </c>
      <c r="C1740" s="126" t="s">
        <v>75</v>
      </c>
      <c r="D1740" s="127">
        <v>0.32</v>
      </c>
      <c r="E1740" s="128">
        <v>136</v>
      </c>
      <c r="F1740" s="128">
        <v>100</v>
      </c>
      <c r="G1740" s="126" t="s">
        <v>13743</v>
      </c>
      <c r="H1740" s="126" t="s">
        <v>21092</v>
      </c>
      <c r="I1740" s="126" t="s">
        <v>21093</v>
      </c>
      <c r="J1740" s="126" t="s">
        <v>26241</v>
      </c>
      <c r="K1740" s="9">
        <f>_xlfn.IFNA(VLOOKUP(Table5[[#This Row],[Section]],SubSill_Tier,2,FALSE),0)</f>
        <v>0</v>
      </c>
      <c r="L1740" s="9" t="str">
        <f t="shared" si="36"/>
        <v/>
      </c>
      <c r="M1740" s="205" t="str" cm="1">
        <f t="array" ref="M1740">_xlfn.IFS(NOT(ISERROR(VLOOKUP(Table5[[#This Row],[Section]],TB_notTB,1,FALSE))),"No",LEFT(Table5[[#This Row],[Section]],3)="ETB","PLS",LEFT(Table5[[#This Row],[Section]],1)="7","PDB",NOT(ISBLANK(Table5[[#This Row],[Section]])),"No")</f>
        <v>No</v>
      </c>
    </row>
    <row r="1741" spans="1:13" x14ac:dyDescent="0.25">
      <c r="A1741" s="126" t="s">
        <v>710</v>
      </c>
      <c r="B1741" s="126" t="s">
        <v>711</v>
      </c>
      <c r="C1741" s="126" t="s">
        <v>98</v>
      </c>
      <c r="D1741" s="127">
        <v>0.33800000000000002</v>
      </c>
      <c r="E1741" s="128">
        <v>125</v>
      </c>
      <c r="F1741" s="128">
        <v>100</v>
      </c>
      <c r="G1741" s="126" t="s">
        <v>13743</v>
      </c>
      <c r="H1741" s="126" t="s">
        <v>20159</v>
      </c>
      <c r="I1741" s="126" t="s">
        <v>20160</v>
      </c>
      <c r="J1741" s="126" t="s">
        <v>26241</v>
      </c>
      <c r="K1741" s="9">
        <f>_xlfn.IFNA(VLOOKUP(Table5[[#This Row],[Section]],SubSill_Tier,2,FALSE),0)</f>
        <v>0</v>
      </c>
      <c r="L1741" s="9" t="str">
        <f t="shared" si="36"/>
        <v/>
      </c>
      <c r="M1741" s="205" t="str" cm="1">
        <f t="array" ref="M1741">_xlfn.IFS(NOT(ISERROR(VLOOKUP(Table5[[#This Row],[Section]],TB_notTB,1,FALSE))),"No",LEFT(Table5[[#This Row],[Section]],3)="ETB","PLS",LEFT(Table5[[#This Row],[Section]],1)="7","PDB",NOT(ISBLANK(Table5[[#This Row],[Section]])),"No")</f>
        <v>No</v>
      </c>
    </row>
    <row r="1742" spans="1:13" x14ac:dyDescent="0.25">
      <c r="A1742" s="126" t="s">
        <v>712</v>
      </c>
      <c r="B1742" s="126" t="s">
        <v>713</v>
      </c>
      <c r="C1742" s="126" t="s">
        <v>75</v>
      </c>
      <c r="D1742" s="127">
        <v>2.4569999999999999</v>
      </c>
      <c r="E1742" s="128">
        <v>487</v>
      </c>
      <c r="F1742" s="128">
        <v>265</v>
      </c>
      <c r="G1742" s="126" t="s">
        <v>19308</v>
      </c>
      <c r="H1742" s="126" t="s">
        <v>21128</v>
      </c>
      <c r="I1742" s="126" t="s">
        <v>27831</v>
      </c>
      <c r="J1742" s="126" t="s">
        <v>26241</v>
      </c>
      <c r="K1742" s="9">
        <f>_xlfn.IFNA(VLOOKUP(Table5[[#This Row],[Section]],SubSill_Tier,2,FALSE),0)</f>
        <v>0</v>
      </c>
      <c r="L1742" s="9" t="str">
        <f t="shared" si="36"/>
        <v/>
      </c>
      <c r="M1742" s="205" t="str" cm="1">
        <f t="array" ref="M1742">_xlfn.IFS(NOT(ISERROR(VLOOKUP(Table5[[#This Row],[Section]],TB_notTB,1,FALSE))),"No",LEFT(Table5[[#This Row],[Section]],3)="ETB","PLS",LEFT(Table5[[#This Row],[Section]],1)="7","PDB",NOT(ISBLANK(Table5[[#This Row],[Section]])),"No")</f>
        <v>No</v>
      </c>
    </row>
    <row r="1743" spans="1:13" x14ac:dyDescent="0.25">
      <c r="A1743" s="126" t="s">
        <v>714</v>
      </c>
      <c r="B1743" s="126" t="s">
        <v>17222</v>
      </c>
      <c r="C1743" s="126" t="s">
        <v>98</v>
      </c>
      <c r="D1743" s="127">
        <v>0.92600000000000005</v>
      </c>
      <c r="E1743" s="128">
        <v>313</v>
      </c>
      <c r="F1743" s="128">
        <v>123</v>
      </c>
      <c r="G1743" s="126" t="s">
        <v>13711</v>
      </c>
      <c r="H1743" s="126" t="s">
        <v>20119</v>
      </c>
      <c r="I1743" s="126" t="s">
        <v>21054</v>
      </c>
      <c r="J1743" s="126" t="s">
        <v>26232</v>
      </c>
      <c r="K1743" s="9">
        <f>_xlfn.IFNA(VLOOKUP(Table5[[#This Row],[Section]],SubSill_Tier,2,FALSE),0)</f>
        <v>0</v>
      </c>
      <c r="L1743" s="9" t="str">
        <f t="shared" si="36"/>
        <v/>
      </c>
      <c r="M1743" s="205" t="str" cm="1">
        <f t="array" ref="M1743">_xlfn.IFS(NOT(ISERROR(VLOOKUP(Table5[[#This Row],[Section]],TB_notTB,1,FALSE))),"No",LEFT(Table5[[#This Row],[Section]],3)="ETB","PLS",LEFT(Table5[[#This Row],[Section]],1)="7","PDB",NOT(ISBLANK(Table5[[#This Row],[Section]])),"No")</f>
        <v>No</v>
      </c>
    </row>
    <row r="1744" spans="1:13" x14ac:dyDescent="0.25">
      <c r="A1744" s="126" t="s">
        <v>11664</v>
      </c>
      <c r="B1744" s="126" t="s">
        <v>17222</v>
      </c>
      <c r="C1744" s="126" t="s">
        <v>75</v>
      </c>
      <c r="D1744" s="127">
        <v>0.34599999999999997</v>
      </c>
      <c r="E1744" s="128">
        <v>145</v>
      </c>
      <c r="F1744" s="128">
        <v>100</v>
      </c>
      <c r="G1744" s="126" t="s">
        <v>13763</v>
      </c>
      <c r="H1744" s="126" t="s">
        <v>20195</v>
      </c>
      <c r="I1744" s="126" t="s">
        <v>20196</v>
      </c>
      <c r="J1744" s="126" t="s">
        <v>26254</v>
      </c>
      <c r="K1744" s="9">
        <f>_xlfn.IFNA(VLOOKUP(Table5[[#This Row],[Section]],SubSill_Tier,2,FALSE),0)</f>
        <v>0</v>
      </c>
      <c r="L1744" s="9" t="str">
        <f t="shared" si="36"/>
        <v/>
      </c>
      <c r="M1744" s="205" t="str" cm="1">
        <f t="array" ref="M1744">_xlfn.IFS(NOT(ISERROR(VLOOKUP(Table5[[#This Row],[Section]],TB_notTB,1,FALSE))),"No",LEFT(Table5[[#This Row],[Section]],3)="ETB","PLS",LEFT(Table5[[#This Row],[Section]],1)="7","PDB",NOT(ISBLANK(Table5[[#This Row],[Section]])),"No")</f>
        <v>No</v>
      </c>
    </row>
    <row r="1745" spans="1:13" x14ac:dyDescent="0.25">
      <c r="A1745" s="126" t="s">
        <v>715</v>
      </c>
      <c r="B1745" s="126" t="s">
        <v>17222</v>
      </c>
      <c r="C1745" s="126" t="s">
        <v>98</v>
      </c>
      <c r="D1745" s="127">
        <v>0.34699999999999998</v>
      </c>
      <c r="E1745" s="128">
        <v>138</v>
      </c>
      <c r="F1745" s="128">
        <v>138</v>
      </c>
      <c r="G1745" s="126" t="s">
        <v>13736</v>
      </c>
      <c r="H1745" s="126" t="s">
        <v>20148</v>
      </c>
      <c r="I1745" s="126" t="s">
        <v>21073</v>
      </c>
      <c r="J1745" s="126" t="s">
        <v>26232</v>
      </c>
      <c r="K1745" s="9">
        <f>_xlfn.IFNA(VLOOKUP(Table5[[#This Row],[Section]],SubSill_Tier,2,FALSE),0)</f>
        <v>0</v>
      </c>
      <c r="L1745" s="9" t="str">
        <f t="shared" si="36"/>
        <v/>
      </c>
      <c r="M1745" s="205" t="str" cm="1">
        <f t="array" ref="M1745">_xlfn.IFS(NOT(ISERROR(VLOOKUP(Table5[[#This Row],[Section]],TB_notTB,1,FALSE))),"No",LEFT(Table5[[#This Row],[Section]],3)="ETB","PLS",LEFT(Table5[[#This Row],[Section]],1)="7","PDB",NOT(ISBLANK(Table5[[#This Row],[Section]])),"No")</f>
        <v>No</v>
      </c>
    </row>
    <row r="1746" spans="1:13" x14ac:dyDescent="0.25">
      <c r="A1746" s="126" t="s">
        <v>6317</v>
      </c>
      <c r="B1746" s="126" t="s">
        <v>27836</v>
      </c>
      <c r="C1746" s="126" t="s">
        <v>75</v>
      </c>
      <c r="D1746" s="127">
        <v>0.40400000000000003</v>
      </c>
      <c r="E1746" s="128">
        <v>202</v>
      </c>
      <c r="F1746" s="128">
        <v>202</v>
      </c>
      <c r="G1746" s="126" t="s">
        <v>13715</v>
      </c>
      <c r="H1746" s="126" t="s">
        <v>20123</v>
      </c>
      <c r="I1746" s="126" t="s">
        <v>21058</v>
      </c>
      <c r="J1746" s="126" t="s">
        <v>26235</v>
      </c>
      <c r="K1746" s="9">
        <f>_xlfn.IFNA(VLOOKUP(Table5[[#This Row],[Section]],SubSill_Tier,2,FALSE),0)</f>
        <v>0</v>
      </c>
      <c r="L1746" s="9" t="str">
        <f t="shared" si="36"/>
        <v/>
      </c>
      <c r="M1746" s="205" t="str" cm="1">
        <f t="array" ref="M1746">_xlfn.IFS(NOT(ISERROR(VLOOKUP(Table5[[#This Row],[Section]],TB_notTB,1,FALSE))),"No",LEFT(Table5[[#This Row],[Section]],3)="ETB","PLS",LEFT(Table5[[#This Row],[Section]],1)="7","PDB",NOT(ISBLANK(Table5[[#This Row],[Section]])),"No")</f>
        <v>No</v>
      </c>
    </row>
    <row r="1747" spans="1:13" x14ac:dyDescent="0.25">
      <c r="A1747" s="126" t="s">
        <v>716</v>
      </c>
      <c r="B1747" s="126" t="s">
        <v>17222</v>
      </c>
      <c r="C1747" s="126" t="s">
        <v>98</v>
      </c>
      <c r="D1747" s="127">
        <v>0.99399999999999999</v>
      </c>
      <c r="E1747" s="128">
        <v>372</v>
      </c>
      <c r="F1747" s="128">
        <v>129</v>
      </c>
      <c r="G1747" s="126" t="s">
        <v>13711</v>
      </c>
      <c r="H1747" s="126" t="s">
        <v>20119</v>
      </c>
      <c r="I1747" s="126" t="s">
        <v>21054</v>
      </c>
      <c r="J1747" s="126" t="s">
        <v>26232</v>
      </c>
      <c r="K1747" s="9">
        <f>_xlfn.IFNA(VLOOKUP(Table5[[#This Row],[Section]],SubSill_Tier,2,FALSE),0)</f>
        <v>0</v>
      </c>
      <c r="L1747" s="9" t="str">
        <f t="shared" si="36"/>
        <v/>
      </c>
      <c r="M1747" s="205" t="str" cm="1">
        <f t="array" ref="M1747">_xlfn.IFS(NOT(ISERROR(VLOOKUP(Table5[[#This Row],[Section]],TB_notTB,1,FALSE))),"No",LEFT(Table5[[#This Row],[Section]],3)="ETB","PLS",LEFT(Table5[[#This Row],[Section]],1)="7","PDB",NOT(ISBLANK(Table5[[#This Row],[Section]])),"No")</f>
        <v>No</v>
      </c>
    </row>
    <row r="1748" spans="1:13" x14ac:dyDescent="0.25">
      <c r="A1748" s="126" t="s">
        <v>717</v>
      </c>
      <c r="B1748" s="126" t="s">
        <v>17222</v>
      </c>
      <c r="C1748" s="126" t="s">
        <v>98</v>
      </c>
      <c r="D1748" s="127">
        <v>1.92</v>
      </c>
      <c r="E1748" s="128">
        <v>550</v>
      </c>
      <c r="F1748" s="128">
        <v>175</v>
      </c>
      <c r="G1748" s="126" t="s">
        <v>13711</v>
      </c>
      <c r="H1748" s="126" t="s">
        <v>20119</v>
      </c>
      <c r="I1748" s="126" t="s">
        <v>21054</v>
      </c>
      <c r="J1748" s="126" t="s">
        <v>26232</v>
      </c>
      <c r="K1748" s="9">
        <f>_xlfn.IFNA(VLOOKUP(Table5[[#This Row],[Section]],SubSill_Tier,2,FALSE),0)</f>
        <v>0</v>
      </c>
      <c r="L1748" s="9" t="str">
        <f t="shared" si="36"/>
        <v/>
      </c>
      <c r="M1748" s="205" t="str" cm="1">
        <f t="array" ref="M1748">_xlfn.IFS(NOT(ISERROR(VLOOKUP(Table5[[#This Row],[Section]],TB_notTB,1,FALSE))),"No",LEFT(Table5[[#This Row],[Section]],3)="ETB","PLS",LEFT(Table5[[#This Row],[Section]],1)="7","PDB",NOT(ISBLANK(Table5[[#This Row],[Section]])),"No")</f>
        <v>No</v>
      </c>
    </row>
    <row r="1749" spans="1:13" x14ac:dyDescent="0.25">
      <c r="A1749" s="126" t="s">
        <v>718</v>
      </c>
      <c r="B1749" s="126" t="s">
        <v>17222</v>
      </c>
      <c r="C1749" s="126" t="s">
        <v>98</v>
      </c>
      <c r="D1749" s="127">
        <v>2.5430000000000001</v>
      </c>
      <c r="E1749" s="128">
        <v>680</v>
      </c>
      <c r="F1749" s="128">
        <v>180</v>
      </c>
      <c r="G1749" s="126" t="s">
        <v>13711</v>
      </c>
      <c r="H1749" s="126" t="s">
        <v>20119</v>
      </c>
      <c r="I1749" s="126" t="s">
        <v>21054</v>
      </c>
      <c r="J1749" s="126" t="s">
        <v>26232</v>
      </c>
      <c r="K1749" s="9">
        <f>_xlfn.IFNA(VLOOKUP(Table5[[#This Row],[Section]],SubSill_Tier,2,FALSE),0)</f>
        <v>0</v>
      </c>
      <c r="L1749" s="9" t="str">
        <f t="shared" si="36"/>
        <v/>
      </c>
      <c r="M1749" s="205" t="str" cm="1">
        <f t="array" ref="M1749">_xlfn.IFS(NOT(ISERROR(VLOOKUP(Table5[[#This Row],[Section]],TB_notTB,1,FALSE))),"No",LEFT(Table5[[#This Row],[Section]],3)="ETB","PLS",LEFT(Table5[[#This Row],[Section]],1)="7","PDB",NOT(ISBLANK(Table5[[#This Row],[Section]])),"No")</f>
        <v>No</v>
      </c>
    </row>
    <row r="1750" spans="1:13" x14ac:dyDescent="0.25">
      <c r="A1750" s="126" t="s">
        <v>719</v>
      </c>
      <c r="B1750" s="126" t="s">
        <v>17222</v>
      </c>
      <c r="C1750" s="126" t="s">
        <v>98</v>
      </c>
      <c r="D1750" s="127">
        <v>2.8809999999999998</v>
      </c>
      <c r="E1750" s="128">
        <v>352</v>
      </c>
      <c r="F1750" s="128">
        <v>283</v>
      </c>
      <c r="G1750" s="126" t="s">
        <v>13711</v>
      </c>
      <c r="H1750" s="126" t="s">
        <v>20119</v>
      </c>
      <c r="I1750" s="126" t="s">
        <v>21054</v>
      </c>
      <c r="J1750" s="126" t="s">
        <v>26232</v>
      </c>
      <c r="K1750" s="9">
        <f>_xlfn.IFNA(VLOOKUP(Table5[[#This Row],[Section]],SubSill_Tier,2,FALSE),0)</f>
        <v>0</v>
      </c>
      <c r="L1750" s="9" t="str">
        <f t="shared" si="36"/>
        <v/>
      </c>
      <c r="M1750" s="205" t="str" cm="1">
        <f t="array" ref="M1750">_xlfn.IFS(NOT(ISERROR(VLOOKUP(Table5[[#This Row],[Section]],TB_notTB,1,FALSE))),"No",LEFT(Table5[[#This Row],[Section]],3)="ETB","PLS",LEFT(Table5[[#This Row],[Section]],1)="7","PDB",NOT(ISBLANK(Table5[[#This Row],[Section]])),"No")</f>
        <v>No</v>
      </c>
    </row>
    <row r="1751" spans="1:13" x14ac:dyDescent="0.25">
      <c r="A1751" s="126" t="s">
        <v>720</v>
      </c>
      <c r="B1751" s="126" t="s">
        <v>17222</v>
      </c>
      <c r="C1751" s="126" t="s">
        <v>98</v>
      </c>
      <c r="D1751" s="127">
        <v>0.60299999999999998</v>
      </c>
      <c r="E1751" s="128">
        <v>190</v>
      </c>
      <c r="F1751" s="128">
        <v>100</v>
      </c>
      <c r="G1751" s="126" t="s">
        <v>13711</v>
      </c>
      <c r="H1751" s="126" t="s">
        <v>20119</v>
      </c>
      <c r="I1751" s="126" t="s">
        <v>21054</v>
      </c>
      <c r="J1751" s="126" t="s">
        <v>26232</v>
      </c>
      <c r="K1751" s="9">
        <f>_xlfn.IFNA(VLOOKUP(Table5[[#This Row],[Section]],SubSill_Tier,2,FALSE),0)</f>
        <v>0</v>
      </c>
      <c r="L1751" s="9" t="str">
        <f t="shared" si="36"/>
        <v/>
      </c>
      <c r="M1751" s="205" t="str" cm="1">
        <f t="array" ref="M1751">_xlfn.IFS(NOT(ISERROR(VLOOKUP(Table5[[#This Row],[Section]],TB_notTB,1,FALSE))),"No",LEFT(Table5[[#This Row],[Section]],3)="ETB","PLS",LEFT(Table5[[#This Row],[Section]],1)="7","PDB",NOT(ISBLANK(Table5[[#This Row],[Section]])),"No")</f>
        <v>No</v>
      </c>
    </row>
    <row r="1752" spans="1:13" x14ac:dyDescent="0.25">
      <c r="A1752" s="126" t="s">
        <v>721</v>
      </c>
      <c r="B1752" s="126" t="s">
        <v>722</v>
      </c>
      <c r="C1752" s="126" t="s">
        <v>75</v>
      </c>
      <c r="D1752" s="127">
        <v>2.2240000000000002</v>
      </c>
      <c r="E1752" s="128">
        <v>726</v>
      </c>
      <c r="F1752" s="128">
        <v>275</v>
      </c>
      <c r="G1752" s="126" t="s">
        <v>13747</v>
      </c>
      <c r="H1752" s="126" t="s">
        <v>20165</v>
      </c>
      <c r="I1752" s="126" t="s">
        <v>21086</v>
      </c>
      <c r="J1752" s="126" t="s">
        <v>26232</v>
      </c>
      <c r="K1752" s="9">
        <f>_xlfn.IFNA(VLOOKUP(Table5[[#This Row],[Section]],SubSill_Tier,2,FALSE),0)</f>
        <v>0</v>
      </c>
      <c r="L1752" s="9" t="str">
        <f t="shared" si="36"/>
        <v/>
      </c>
      <c r="M1752" s="205" t="str" cm="1">
        <f t="array" ref="M1752">_xlfn.IFS(NOT(ISERROR(VLOOKUP(Table5[[#This Row],[Section]],TB_notTB,1,FALSE))),"No",LEFT(Table5[[#This Row],[Section]],3)="ETB","PLS",LEFT(Table5[[#This Row],[Section]],1)="7","PDB",NOT(ISBLANK(Table5[[#This Row],[Section]])),"No")</f>
        <v>No</v>
      </c>
    </row>
    <row r="1753" spans="1:13" x14ac:dyDescent="0.25">
      <c r="A1753" s="126" t="s">
        <v>723</v>
      </c>
      <c r="B1753" s="126" t="s">
        <v>724</v>
      </c>
      <c r="C1753" s="126" t="s">
        <v>75</v>
      </c>
      <c r="D1753" s="127">
        <v>1.972</v>
      </c>
      <c r="E1753" s="128">
        <v>650</v>
      </c>
      <c r="F1753" s="128">
        <v>200</v>
      </c>
      <c r="G1753" s="126" t="s">
        <v>13747</v>
      </c>
      <c r="H1753" s="126" t="s">
        <v>20165</v>
      </c>
      <c r="I1753" s="126" t="s">
        <v>21086</v>
      </c>
      <c r="J1753" s="126" t="s">
        <v>26232</v>
      </c>
      <c r="K1753" s="9">
        <f>_xlfn.IFNA(VLOOKUP(Table5[[#This Row],[Section]],SubSill_Tier,2,FALSE),0)</f>
        <v>0</v>
      </c>
      <c r="L1753" s="9" t="str">
        <f t="shared" si="36"/>
        <v/>
      </c>
      <c r="M1753" s="205" t="str" cm="1">
        <f t="array" ref="M1753">_xlfn.IFS(NOT(ISERROR(VLOOKUP(Table5[[#This Row],[Section]],TB_notTB,1,FALSE))),"No",LEFT(Table5[[#This Row],[Section]],3)="ETB","PLS",LEFT(Table5[[#This Row],[Section]],1)="7","PDB",NOT(ISBLANK(Table5[[#This Row],[Section]])),"No")</f>
        <v>No</v>
      </c>
    </row>
    <row r="1754" spans="1:13" x14ac:dyDescent="0.25">
      <c r="A1754" s="126" t="s">
        <v>725</v>
      </c>
      <c r="B1754" s="126" t="s">
        <v>726</v>
      </c>
      <c r="C1754" s="126" t="s">
        <v>75</v>
      </c>
      <c r="D1754" s="127">
        <v>0.26700000000000002</v>
      </c>
      <c r="E1754" s="128">
        <v>130</v>
      </c>
      <c r="F1754" s="128">
        <v>100</v>
      </c>
      <c r="G1754" s="126" t="s">
        <v>13753</v>
      </c>
      <c r="H1754" s="126" t="s">
        <v>20174</v>
      </c>
      <c r="I1754" s="126" t="s">
        <v>21091</v>
      </c>
      <c r="J1754" s="126" t="s">
        <v>26232</v>
      </c>
      <c r="K1754" s="9">
        <f>_xlfn.IFNA(VLOOKUP(Table5[[#This Row],[Section]],SubSill_Tier,2,FALSE),0)</f>
        <v>0</v>
      </c>
      <c r="L1754" s="9" t="str">
        <f t="shared" si="36"/>
        <v/>
      </c>
      <c r="M1754" s="205" t="str" cm="1">
        <f t="array" ref="M1754">_xlfn.IFS(NOT(ISERROR(VLOOKUP(Table5[[#This Row],[Section]],TB_notTB,1,FALSE))),"No",LEFT(Table5[[#This Row],[Section]],3)="ETB","PLS",LEFT(Table5[[#This Row],[Section]],1)="7","PDB",NOT(ISBLANK(Table5[[#This Row],[Section]])),"No")</f>
        <v>No</v>
      </c>
    </row>
    <row r="1755" spans="1:13" x14ac:dyDescent="0.25">
      <c r="A1755" s="126" t="s">
        <v>11665</v>
      </c>
      <c r="B1755" s="126" t="s">
        <v>11666</v>
      </c>
      <c r="C1755" s="126" t="s">
        <v>98</v>
      </c>
      <c r="D1755" s="127">
        <v>1.0680000000000001</v>
      </c>
      <c r="E1755" s="128">
        <v>256</v>
      </c>
      <c r="F1755" s="128">
        <v>193</v>
      </c>
      <c r="G1755" s="126" t="s">
        <v>13739</v>
      </c>
      <c r="H1755" s="126" t="s">
        <v>20181</v>
      </c>
      <c r="I1755" s="126" t="s">
        <v>13279</v>
      </c>
      <c r="J1755" s="126" t="s">
        <v>26258</v>
      </c>
      <c r="K1755" s="9">
        <f>_xlfn.IFNA(VLOOKUP(Table5[[#This Row],[Section]],SubSill_Tier,2,FALSE),0)</f>
        <v>0</v>
      </c>
      <c r="L1755" s="9" t="str">
        <f t="shared" si="36"/>
        <v/>
      </c>
      <c r="M1755" s="205" t="str" cm="1">
        <f t="array" ref="M1755">_xlfn.IFS(NOT(ISERROR(VLOOKUP(Table5[[#This Row],[Section]],TB_notTB,1,FALSE))),"No",LEFT(Table5[[#This Row],[Section]],3)="ETB","PLS",LEFT(Table5[[#This Row],[Section]],1)="7","PDB",NOT(ISBLANK(Table5[[#This Row],[Section]])),"No")</f>
        <v>No</v>
      </c>
    </row>
    <row r="1756" spans="1:13" x14ac:dyDescent="0.25">
      <c r="A1756" s="126" t="s">
        <v>727</v>
      </c>
      <c r="B1756" s="126" t="s">
        <v>17222</v>
      </c>
      <c r="C1756" s="126" t="s">
        <v>98</v>
      </c>
      <c r="D1756" s="127">
        <v>0.29699999999999999</v>
      </c>
      <c r="E1756" s="128">
        <v>107</v>
      </c>
      <c r="F1756" s="128">
        <v>107</v>
      </c>
      <c r="G1756" s="126" t="s">
        <v>13711</v>
      </c>
      <c r="H1756" s="126" t="s">
        <v>20119</v>
      </c>
      <c r="I1756" s="126" t="s">
        <v>21054</v>
      </c>
      <c r="J1756" s="126" t="s">
        <v>26232</v>
      </c>
      <c r="K1756" s="9">
        <f>_xlfn.IFNA(VLOOKUP(Table5[[#This Row],[Section]],SubSill_Tier,2,FALSE),0)</f>
        <v>0</v>
      </c>
      <c r="L1756" s="9" t="str">
        <f t="shared" si="36"/>
        <v/>
      </c>
      <c r="M1756" s="205" t="str" cm="1">
        <f t="array" ref="M1756">_xlfn.IFS(NOT(ISERROR(VLOOKUP(Table5[[#This Row],[Section]],TB_notTB,1,FALSE))),"No",LEFT(Table5[[#This Row],[Section]],3)="ETB","PLS",LEFT(Table5[[#This Row],[Section]],1)="7","PDB",NOT(ISBLANK(Table5[[#This Row],[Section]])),"No")</f>
        <v>No</v>
      </c>
    </row>
    <row r="1757" spans="1:13" x14ac:dyDescent="0.25">
      <c r="A1757" s="126" t="s">
        <v>6318</v>
      </c>
      <c r="B1757" s="126" t="s">
        <v>17222</v>
      </c>
      <c r="C1757" s="126" t="s">
        <v>98</v>
      </c>
      <c r="D1757" s="127">
        <v>1.423</v>
      </c>
      <c r="E1757" s="128">
        <v>304</v>
      </c>
      <c r="F1757" s="128">
        <v>304</v>
      </c>
      <c r="G1757" s="126" t="s">
        <v>13750</v>
      </c>
      <c r="H1757" s="126" t="s">
        <v>20121</v>
      </c>
      <c r="I1757" s="126" t="s">
        <v>20122</v>
      </c>
      <c r="J1757" s="126" t="s">
        <v>26234</v>
      </c>
      <c r="K1757" s="9">
        <f>_xlfn.IFNA(VLOOKUP(Table5[[#This Row],[Section]],SubSill_Tier,2,FALSE),0)</f>
        <v>0</v>
      </c>
      <c r="L1757" s="9" t="str">
        <f t="shared" si="36"/>
        <v/>
      </c>
      <c r="M1757" s="205" t="str" cm="1">
        <f t="array" ref="M1757">_xlfn.IFS(NOT(ISERROR(VLOOKUP(Table5[[#This Row],[Section]],TB_notTB,1,FALSE))),"No",LEFT(Table5[[#This Row],[Section]],3)="ETB","PLS",LEFT(Table5[[#This Row],[Section]],1)="7","PDB",NOT(ISBLANK(Table5[[#This Row],[Section]])),"No")</f>
        <v>No</v>
      </c>
    </row>
    <row r="1758" spans="1:13" x14ac:dyDescent="0.25">
      <c r="A1758" s="126" t="s">
        <v>6319</v>
      </c>
      <c r="B1758" s="126" t="s">
        <v>17222</v>
      </c>
      <c r="C1758" s="126" t="s">
        <v>98</v>
      </c>
      <c r="D1758" s="127">
        <v>1.3740000000000001</v>
      </c>
      <c r="E1758" s="128">
        <v>262</v>
      </c>
      <c r="F1758" s="128">
        <v>262</v>
      </c>
      <c r="G1758" s="126" t="s">
        <v>13750</v>
      </c>
      <c r="H1758" s="126" t="s">
        <v>20121</v>
      </c>
      <c r="I1758" s="126" t="s">
        <v>20122</v>
      </c>
      <c r="J1758" s="126" t="s">
        <v>26234</v>
      </c>
      <c r="K1758" s="9">
        <f>_xlfn.IFNA(VLOOKUP(Table5[[#This Row],[Section]],SubSill_Tier,2,FALSE),0)</f>
        <v>0</v>
      </c>
      <c r="L1758" s="9" t="str">
        <f t="shared" si="36"/>
        <v/>
      </c>
      <c r="M1758" s="205" t="str" cm="1">
        <f t="array" ref="M1758">_xlfn.IFS(NOT(ISERROR(VLOOKUP(Table5[[#This Row],[Section]],TB_notTB,1,FALSE))),"No",LEFT(Table5[[#This Row],[Section]],3)="ETB","PLS",LEFT(Table5[[#This Row],[Section]],1)="7","PDB",NOT(ISBLANK(Table5[[#This Row],[Section]])),"No")</f>
        <v>No</v>
      </c>
    </row>
    <row r="1759" spans="1:13" x14ac:dyDescent="0.25">
      <c r="A1759" s="126" t="s">
        <v>11667</v>
      </c>
      <c r="B1759" s="126" t="s">
        <v>21135</v>
      </c>
      <c r="C1759" s="126" t="s">
        <v>75</v>
      </c>
      <c r="D1759" s="127">
        <v>0.32700000000000001</v>
      </c>
      <c r="E1759" s="128">
        <v>161</v>
      </c>
      <c r="F1759" s="128">
        <v>161</v>
      </c>
      <c r="G1759" s="126" t="s">
        <v>13760</v>
      </c>
      <c r="H1759" s="126" t="s">
        <v>20184</v>
      </c>
      <c r="I1759" s="126" t="s">
        <v>21100</v>
      </c>
      <c r="J1759" s="126" t="s">
        <v>26254</v>
      </c>
      <c r="K1759" s="9">
        <f>_xlfn.IFNA(VLOOKUP(Table5[[#This Row],[Section]],SubSill_Tier,2,FALSE),0)</f>
        <v>0</v>
      </c>
      <c r="L1759" s="9" t="str">
        <f t="shared" si="36"/>
        <v/>
      </c>
      <c r="M1759" s="205" t="str" cm="1">
        <f t="array" ref="M1759">_xlfn.IFS(NOT(ISERROR(VLOOKUP(Table5[[#This Row],[Section]],TB_notTB,1,FALSE))),"No",LEFT(Table5[[#This Row],[Section]],3)="ETB","PLS",LEFT(Table5[[#This Row],[Section]],1)="7","PDB",NOT(ISBLANK(Table5[[#This Row],[Section]])),"No")</f>
        <v>No</v>
      </c>
    </row>
    <row r="1760" spans="1:13" x14ac:dyDescent="0.25">
      <c r="A1760" s="126" t="s">
        <v>728</v>
      </c>
      <c r="B1760" s="126" t="s">
        <v>17222</v>
      </c>
      <c r="C1760" s="126" t="s">
        <v>98</v>
      </c>
      <c r="D1760" s="127">
        <v>2.6509999999999998</v>
      </c>
      <c r="E1760" s="128">
        <v>233</v>
      </c>
      <c r="F1760" s="128">
        <v>233</v>
      </c>
      <c r="G1760" s="126" t="s">
        <v>13711</v>
      </c>
      <c r="H1760" s="126" t="s">
        <v>20119</v>
      </c>
      <c r="I1760" s="126" t="s">
        <v>21054</v>
      </c>
      <c r="J1760" s="126" t="s">
        <v>26232</v>
      </c>
      <c r="K1760" s="9">
        <f>_xlfn.IFNA(VLOOKUP(Table5[[#This Row],[Section]],SubSill_Tier,2,FALSE),0)</f>
        <v>0</v>
      </c>
      <c r="L1760" s="9" t="str">
        <f t="shared" si="36"/>
        <v/>
      </c>
      <c r="M1760" s="205" t="str" cm="1">
        <f t="array" ref="M1760">_xlfn.IFS(NOT(ISERROR(VLOOKUP(Table5[[#This Row],[Section]],TB_notTB,1,FALSE))),"No",LEFT(Table5[[#This Row],[Section]],3)="ETB","PLS",LEFT(Table5[[#This Row],[Section]],1)="7","PDB",NOT(ISBLANK(Table5[[#This Row],[Section]])),"No")</f>
        <v>No</v>
      </c>
    </row>
    <row r="1761" spans="1:13" x14ac:dyDescent="0.25">
      <c r="A1761" s="126" t="s">
        <v>729</v>
      </c>
      <c r="B1761" s="126" t="s">
        <v>730</v>
      </c>
      <c r="C1761" s="126" t="s">
        <v>75</v>
      </c>
      <c r="D1761" s="127">
        <v>1.694</v>
      </c>
      <c r="E1761" s="128">
        <v>605</v>
      </c>
      <c r="F1761" s="128">
        <v>174</v>
      </c>
      <c r="G1761" s="126" t="s">
        <v>13746</v>
      </c>
      <c r="H1761" s="126" t="s">
        <v>20164</v>
      </c>
      <c r="I1761" s="126" t="s">
        <v>21085</v>
      </c>
      <c r="J1761" s="126" t="s">
        <v>26232</v>
      </c>
      <c r="K1761" s="9">
        <f>_xlfn.IFNA(VLOOKUP(Table5[[#This Row],[Section]],SubSill_Tier,2,FALSE),0)</f>
        <v>0</v>
      </c>
      <c r="L1761" s="9" t="str">
        <f t="shared" si="36"/>
        <v/>
      </c>
      <c r="M1761" s="205" t="str" cm="1">
        <f t="array" ref="M1761">_xlfn.IFS(NOT(ISERROR(VLOOKUP(Table5[[#This Row],[Section]],TB_notTB,1,FALSE))),"No",LEFT(Table5[[#This Row],[Section]],3)="ETB","PLS",LEFT(Table5[[#This Row],[Section]],1)="7","PDB",NOT(ISBLANK(Table5[[#This Row],[Section]])),"No")</f>
        <v>No</v>
      </c>
    </row>
    <row r="1762" spans="1:13" x14ac:dyDescent="0.25">
      <c r="A1762" s="126" t="s">
        <v>731</v>
      </c>
      <c r="B1762" s="126" t="s">
        <v>732</v>
      </c>
      <c r="C1762" s="126" t="s">
        <v>75</v>
      </c>
      <c r="D1762" s="127">
        <v>0.86899999999999999</v>
      </c>
      <c r="E1762" s="128">
        <v>339</v>
      </c>
      <c r="F1762" s="128">
        <v>100</v>
      </c>
      <c r="G1762" s="126" t="s">
        <v>13746</v>
      </c>
      <c r="H1762" s="126" t="s">
        <v>20164</v>
      </c>
      <c r="I1762" s="126" t="s">
        <v>21085</v>
      </c>
      <c r="J1762" s="126" t="s">
        <v>26232</v>
      </c>
      <c r="K1762" s="9">
        <f>_xlfn.IFNA(VLOOKUP(Table5[[#This Row],[Section]],SubSill_Tier,2,FALSE),0)</f>
        <v>0</v>
      </c>
      <c r="L1762" s="9" t="str">
        <f t="shared" si="36"/>
        <v/>
      </c>
      <c r="M1762" s="205" t="str" cm="1">
        <f t="array" ref="M1762">_xlfn.IFS(NOT(ISERROR(VLOOKUP(Table5[[#This Row],[Section]],TB_notTB,1,FALSE))),"No",LEFT(Table5[[#This Row],[Section]],3)="ETB","PLS",LEFT(Table5[[#This Row],[Section]],1)="7","PDB",NOT(ISBLANK(Table5[[#This Row],[Section]])),"No")</f>
        <v>No</v>
      </c>
    </row>
    <row r="1763" spans="1:13" x14ac:dyDescent="0.25">
      <c r="A1763" s="126" t="s">
        <v>733</v>
      </c>
      <c r="B1763" s="126" t="s">
        <v>734</v>
      </c>
      <c r="C1763" s="126" t="s">
        <v>75</v>
      </c>
      <c r="D1763" s="127">
        <v>1.3839999999999999</v>
      </c>
      <c r="E1763" s="128">
        <v>504</v>
      </c>
      <c r="F1763" s="128">
        <v>124</v>
      </c>
      <c r="G1763" s="126" t="s">
        <v>13746</v>
      </c>
      <c r="H1763" s="126" t="s">
        <v>20164</v>
      </c>
      <c r="I1763" s="126" t="s">
        <v>21085</v>
      </c>
      <c r="J1763" s="126" t="s">
        <v>26232</v>
      </c>
      <c r="K1763" s="9">
        <f>_xlfn.IFNA(VLOOKUP(Table5[[#This Row],[Section]],SubSill_Tier,2,FALSE),0)</f>
        <v>0</v>
      </c>
      <c r="L1763" s="9" t="str">
        <f t="shared" si="36"/>
        <v/>
      </c>
      <c r="M1763" s="205" t="str" cm="1">
        <f t="array" ref="M1763">_xlfn.IFS(NOT(ISERROR(VLOOKUP(Table5[[#This Row],[Section]],TB_notTB,1,FALSE))),"No",LEFT(Table5[[#This Row],[Section]],3)="ETB","PLS",LEFT(Table5[[#This Row],[Section]],1)="7","PDB",NOT(ISBLANK(Table5[[#This Row],[Section]])),"No")</f>
        <v>No</v>
      </c>
    </row>
    <row r="1764" spans="1:13" x14ac:dyDescent="0.25">
      <c r="A1764" s="126" t="s">
        <v>735</v>
      </c>
      <c r="B1764" s="126" t="s">
        <v>736</v>
      </c>
      <c r="C1764" s="126" t="s">
        <v>75</v>
      </c>
      <c r="D1764" s="127">
        <v>0.41899999999999998</v>
      </c>
      <c r="E1764" s="128">
        <v>201</v>
      </c>
      <c r="F1764" s="128">
        <v>100</v>
      </c>
      <c r="G1764" s="126" t="s">
        <v>13746</v>
      </c>
      <c r="H1764" s="126" t="s">
        <v>20164</v>
      </c>
      <c r="I1764" s="126" t="s">
        <v>21085</v>
      </c>
      <c r="J1764" s="126" t="s">
        <v>26232</v>
      </c>
      <c r="K1764" s="9">
        <f>_xlfn.IFNA(VLOOKUP(Table5[[#This Row],[Section]],SubSill_Tier,2,FALSE),0)</f>
        <v>0</v>
      </c>
      <c r="L1764" s="9" t="str">
        <f t="shared" si="36"/>
        <v/>
      </c>
      <c r="M1764" s="205" t="str" cm="1">
        <f t="array" ref="M1764">_xlfn.IFS(NOT(ISERROR(VLOOKUP(Table5[[#This Row],[Section]],TB_notTB,1,FALSE))),"No",LEFT(Table5[[#This Row],[Section]],3)="ETB","PLS",LEFT(Table5[[#This Row],[Section]],1)="7","PDB",NOT(ISBLANK(Table5[[#This Row],[Section]])),"No")</f>
        <v>No</v>
      </c>
    </row>
    <row r="1765" spans="1:13" x14ac:dyDescent="0.25">
      <c r="A1765" s="126" t="s">
        <v>6320</v>
      </c>
      <c r="B1765" s="126" t="s">
        <v>3598</v>
      </c>
      <c r="C1765" s="126" t="s">
        <v>98</v>
      </c>
      <c r="D1765" s="127">
        <v>2.7269999999999999</v>
      </c>
      <c r="E1765" s="128">
        <v>338</v>
      </c>
      <c r="F1765" s="128">
        <v>338</v>
      </c>
      <c r="G1765" s="126" t="s">
        <v>13724</v>
      </c>
      <c r="H1765" s="126" t="s">
        <v>20186</v>
      </c>
      <c r="I1765" s="126" t="s">
        <v>22099</v>
      </c>
      <c r="J1765" s="126" t="s">
        <v>26234</v>
      </c>
      <c r="K1765" s="9">
        <f>_xlfn.IFNA(VLOOKUP(Table5[[#This Row],[Section]],SubSill_Tier,2,FALSE),0)</f>
        <v>0</v>
      </c>
      <c r="L1765" s="9" t="str">
        <f t="shared" si="36"/>
        <v/>
      </c>
      <c r="M1765" s="205" t="str" cm="1">
        <f t="array" ref="M1765">_xlfn.IFS(NOT(ISERROR(VLOOKUP(Table5[[#This Row],[Section]],TB_notTB,1,FALSE))),"No",LEFT(Table5[[#This Row],[Section]],3)="ETB","PLS",LEFT(Table5[[#This Row],[Section]],1)="7","PDB",NOT(ISBLANK(Table5[[#This Row],[Section]])),"No")</f>
        <v>No</v>
      </c>
    </row>
    <row r="1766" spans="1:13" x14ac:dyDescent="0.25">
      <c r="A1766" s="126" t="s">
        <v>6321</v>
      </c>
      <c r="B1766" s="126" t="s">
        <v>17222</v>
      </c>
      <c r="C1766" s="126" t="s">
        <v>98</v>
      </c>
      <c r="D1766" s="127">
        <v>4.1550000000000002</v>
      </c>
      <c r="E1766" s="128">
        <v>234</v>
      </c>
      <c r="F1766" s="128">
        <v>234</v>
      </c>
      <c r="G1766" s="126" t="s">
        <v>13724</v>
      </c>
      <c r="H1766" s="126" t="s">
        <v>20182</v>
      </c>
      <c r="I1766" s="126" t="s">
        <v>22098</v>
      </c>
      <c r="J1766" s="126" t="s">
        <v>26234</v>
      </c>
      <c r="K1766" s="9">
        <f>_xlfn.IFNA(VLOOKUP(Table5[[#This Row],[Section]],SubSill_Tier,2,FALSE),0)</f>
        <v>0</v>
      </c>
      <c r="L1766" s="9" t="str">
        <f t="shared" si="36"/>
        <v/>
      </c>
      <c r="M1766" s="205" t="str" cm="1">
        <f t="array" ref="M1766">_xlfn.IFS(NOT(ISERROR(VLOOKUP(Table5[[#This Row],[Section]],TB_notTB,1,FALSE))),"No",LEFT(Table5[[#This Row],[Section]],3)="ETB","PLS",LEFT(Table5[[#This Row],[Section]],1)="7","PDB",NOT(ISBLANK(Table5[[#This Row],[Section]])),"No")</f>
        <v>No</v>
      </c>
    </row>
    <row r="1767" spans="1:13" x14ac:dyDescent="0.25">
      <c r="A1767" s="126" t="s">
        <v>737</v>
      </c>
      <c r="B1767" s="126" t="s">
        <v>738</v>
      </c>
      <c r="C1767" s="126" t="s">
        <v>75</v>
      </c>
      <c r="D1767" s="127">
        <v>2.4329999999999998</v>
      </c>
      <c r="E1767" s="128">
        <v>865</v>
      </c>
      <c r="F1767" s="128">
        <v>297</v>
      </c>
      <c r="G1767" s="126" t="s">
        <v>13743</v>
      </c>
      <c r="H1767" s="126" t="s">
        <v>20159</v>
      </c>
      <c r="I1767" s="126" t="s">
        <v>20160</v>
      </c>
      <c r="J1767" s="126" t="s">
        <v>26241</v>
      </c>
      <c r="K1767" s="9">
        <f>_xlfn.IFNA(VLOOKUP(Table5[[#This Row],[Section]],SubSill_Tier,2,FALSE),0)</f>
        <v>0</v>
      </c>
      <c r="L1767" s="9" t="str">
        <f t="shared" si="36"/>
        <v/>
      </c>
      <c r="M1767" s="205" t="str" cm="1">
        <f t="array" ref="M1767">_xlfn.IFS(NOT(ISERROR(VLOOKUP(Table5[[#This Row],[Section]],TB_notTB,1,FALSE))),"No",LEFT(Table5[[#This Row],[Section]],3)="ETB","PLS",LEFT(Table5[[#This Row],[Section]],1)="7","PDB",NOT(ISBLANK(Table5[[#This Row],[Section]])),"No")</f>
        <v>No</v>
      </c>
    </row>
    <row r="1768" spans="1:13" x14ac:dyDescent="0.25">
      <c r="A1768" s="126" t="s">
        <v>739</v>
      </c>
      <c r="B1768" s="126" t="s">
        <v>740</v>
      </c>
      <c r="C1768" s="126" t="s">
        <v>75</v>
      </c>
      <c r="D1768" s="127">
        <v>1.831</v>
      </c>
      <c r="E1768" s="128">
        <v>382</v>
      </c>
      <c r="F1768" s="128">
        <v>197</v>
      </c>
      <c r="G1768" s="126" t="s">
        <v>13743</v>
      </c>
      <c r="H1768" s="126" t="s">
        <v>20159</v>
      </c>
      <c r="I1768" s="126" t="s">
        <v>20160</v>
      </c>
      <c r="J1768" s="126" t="s">
        <v>26241</v>
      </c>
      <c r="K1768" s="9">
        <f>_xlfn.IFNA(VLOOKUP(Table5[[#This Row],[Section]],SubSill_Tier,2,FALSE),0)</f>
        <v>0</v>
      </c>
      <c r="L1768" s="9" t="str">
        <f t="shared" si="36"/>
        <v/>
      </c>
      <c r="M1768" s="205" t="str" cm="1">
        <f t="array" ref="M1768">_xlfn.IFS(NOT(ISERROR(VLOOKUP(Table5[[#This Row],[Section]],TB_notTB,1,FALSE))),"No",LEFT(Table5[[#This Row],[Section]],3)="ETB","PLS",LEFT(Table5[[#This Row],[Section]],1)="7","PDB",NOT(ISBLANK(Table5[[#This Row],[Section]])),"No")</f>
        <v>No</v>
      </c>
    </row>
    <row r="1769" spans="1:13" x14ac:dyDescent="0.25">
      <c r="A1769" s="126" t="s">
        <v>741</v>
      </c>
      <c r="B1769" s="126" t="s">
        <v>742</v>
      </c>
      <c r="C1769" s="126" t="s">
        <v>98</v>
      </c>
      <c r="D1769" s="127">
        <v>2.06</v>
      </c>
      <c r="E1769" s="128">
        <v>372</v>
      </c>
      <c r="F1769" s="128">
        <v>163</v>
      </c>
      <c r="G1769" s="126" t="s">
        <v>13743</v>
      </c>
      <c r="H1769" s="126" t="s">
        <v>20159</v>
      </c>
      <c r="I1769" s="126" t="s">
        <v>20160</v>
      </c>
      <c r="J1769" s="126" t="s">
        <v>26241</v>
      </c>
      <c r="K1769" s="9">
        <f>_xlfn.IFNA(VLOOKUP(Table5[[#This Row],[Section]],SubSill_Tier,2,FALSE),0)</f>
        <v>0</v>
      </c>
      <c r="L1769" s="9" t="str">
        <f t="shared" si="36"/>
        <v/>
      </c>
      <c r="M1769" s="205" t="str" cm="1">
        <f t="array" ref="M1769">_xlfn.IFS(NOT(ISERROR(VLOOKUP(Table5[[#This Row],[Section]],TB_notTB,1,FALSE))),"No",LEFT(Table5[[#This Row],[Section]],3)="ETB","PLS",LEFT(Table5[[#This Row],[Section]],1)="7","PDB",NOT(ISBLANK(Table5[[#This Row],[Section]])),"No")</f>
        <v>No</v>
      </c>
    </row>
    <row r="1770" spans="1:13" x14ac:dyDescent="0.25">
      <c r="A1770" s="126" t="s">
        <v>743</v>
      </c>
      <c r="B1770" s="126" t="s">
        <v>744</v>
      </c>
      <c r="C1770" s="126" t="s">
        <v>75</v>
      </c>
      <c r="D1770" s="127">
        <v>1.169</v>
      </c>
      <c r="E1770" s="128">
        <v>298</v>
      </c>
      <c r="F1770" s="128">
        <v>298</v>
      </c>
      <c r="G1770" s="126" t="s">
        <v>13743</v>
      </c>
      <c r="H1770" s="126" t="s">
        <v>21092</v>
      </c>
      <c r="I1770" s="126" t="s">
        <v>21093</v>
      </c>
      <c r="J1770" s="126" t="s">
        <v>26241</v>
      </c>
      <c r="K1770" s="9">
        <f>_xlfn.IFNA(VLOOKUP(Table5[[#This Row],[Section]],SubSill_Tier,2,FALSE),0)</f>
        <v>0</v>
      </c>
      <c r="L1770" s="9" t="str">
        <f t="shared" si="36"/>
        <v/>
      </c>
      <c r="M1770" s="205" t="str" cm="1">
        <f t="array" ref="M1770">_xlfn.IFS(NOT(ISERROR(VLOOKUP(Table5[[#This Row],[Section]],TB_notTB,1,FALSE))),"No",LEFT(Table5[[#This Row],[Section]],3)="ETB","PLS",LEFT(Table5[[#This Row],[Section]],1)="7","PDB",NOT(ISBLANK(Table5[[#This Row],[Section]])),"No")</f>
        <v>No</v>
      </c>
    </row>
    <row r="1771" spans="1:13" x14ac:dyDescent="0.25">
      <c r="A1771" s="126" t="s">
        <v>745</v>
      </c>
      <c r="B1771" s="126" t="s">
        <v>26789</v>
      </c>
      <c r="C1771" s="126" t="s">
        <v>75</v>
      </c>
      <c r="D1771" s="127">
        <v>1.6339999999999999</v>
      </c>
      <c r="E1771" s="128">
        <v>412</v>
      </c>
      <c r="F1771" s="128">
        <v>412</v>
      </c>
      <c r="G1771" s="126" t="s">
        <v>19307</v>
      </c>
      <c r="H1771" s="126" t="s">
        <v>21125</v>
      </c>
      <c r="I1771" s="126" t="s">
        <v>27830</v>
      </c>
      <c r="J1771" s="126" t="s">
        <v>26241</v>
      </c>
      <c r="K1771" s="9">
        <f>_xlfn.IFNA(VLOOKUP(Table5[[#This Row],[Section]],SubSill_Tier,2,FALSE),0)</f>
        <v>0</v>
      </c>
      <c r="L1771" s="9" t="str">
        <f t="shared" si="36"/>
        <v/>
      </c>
      <c r="M1771" s="205" t="str" cm="1">
        <f t="array" ref="M1771">_xlfn.IFS(NOT(ISERROR(VLOOKUP(Table5[[#This Row],[Section]],TB_notTB,1,FALSE))),"No",LEFT(Table5[[#This Row],[Section]],3)="ETB","PLS",LEFT(Table5[[#This Row],[Section]],1)="7","PDB",NOT(ISBLANK(Table5[[#This Row],[Section]])),"No")</f>
        <v>No</v>
      </c>
    </row>
    <row r="1772" spans="1:13" x14ac:dyDescent="0.25">
      <c r="A1772" s="126" t="s">
        <v>746</v>
      </c>
      <c r="B1772" s="126" t="s">
        <v>747</v>
      </c>
      <c r="C1772" s="126" t="s">
        <v>75</v>
      </c>
      <c r="D1772" s="127">
        <v>2.0630000000000002</v>
      </c>
      <c r="E1772" s="128">
        <v>523</v>
      </c>
      <c r="F1772" s="128">
        <v>209</v>
      </c>
      <c r="G1772" s="126" t="s">
        <v>13728</v>
      </c>
      <c r="H1772" s="126" t="s">
        <v>20137</v>
      </c>
      <c r="I1772" s="126" t="s">
        <v>21066</v>
      </c>
      <c r="J1772" s="126" t="s">
        <v>26232</v>
      </c>
      <c r="K1772" s="9">
        <f>_xlfn.IFNA(VLOOKUP(Table5[[#This Row],[Section]],SubSill_Tier,2,FALSE),0)</f>
        <v>0</v>
      </c>
      <c r="L1772" s="9" t="str">
        <f t="shared" si="36"/>
        <v/>
      </c>
      <c r="M1772" s="205" t="str" cm="1">
        <f t="array" ref="M1772">_xlfn.IFS(NOT(ISERROR(VLOOKUP(Table5[[#This Row],[Section]],TB_notTB,1,FALSE))),"No",LEFT(Table5[[#This Row],[Section]],3)="ETB","PLS",LEFT(Table5[[#This Row],[Section]],1)="7","PDB",NOT(ISBLANK(Table5[[#This Row],[Section]])),"No")</f>
        <v>No</v>
      </c>
    </row>
    <row r="1773" spans="1:13" x14ac:dyDescent="0.25">
      <c r="A1773" s="126" t="s">
        <v>748</v>
      </c>
      <c r="B1773" s="126" t="s">
        <v>749</v>
      </c>
      <c r="C1773" s="126" t="s">
        <v>75</v>
      </c>
      <c r="D1773" s="127">
        <v>0.80600000000000005</v>
      </c>
      <c r="E1773" s="128">
        <v>318</v>
      </c>
      <c r="F1773" s="128">
        <v>119</v>
      </c>
      <c r="G1773" s="126" t="s">
        <v>13728</v>
      </c>
      <c r="H1773" s="126" t="s">
        <v>20137</v>
      </c>
      <c r="I1773" s="126" t="s">
        <v>21066</v>
      </c>
      <c r="J1773" s="126" t="s">
        <v>26232</v>
      </c>
      <c r="K1773" s="9">
        <f>_xlfn.IFNA(VLOOKUP(Table5[[#This Row],[Section]],SubSill_Tier,2,FALSE),0)</f>
        <v>0</v>
      </c>
      <c r="L1773" s="9" t="str">
        <f t="shared" si="36"/>
        <v/>
      </c>
      <c r="M1773" s="205" t="str" cm="1">
        <f t="array" ref="M1773">_xlfn.IFS(NOT(ISERROR(VLOOKUP(Table5[[#This Row],[Section]],TB_notTB,1,FALSE))),"No",LEFT(Table5[[#This Row],[Section]],3)="ETB","PLS",LEFT(Table5[[#This Row],[Section]],1)="7","PDB",NOT(ISBLANK(Table5[[#This Row],[Section]])),"No")</f>
        <v>No</v>
      </c>
    </row>
    <row r="1774" spans="1:13" x14ac:dyDescent="0.25">
      <c r="A1774" s="126" t="s">
        <v>750</v>
      </c>
      <c r="B1774" s="126" t="s">
        <v>26790</v>
      </c>
      <c r="C1774" s="126" t="s">
        <v>75</v>
      </c>
      <c r="D1774" s="127">
        <v>0.26500000000000001</v>
      </c>
      <c r="E1774" s="128">
        <v>103</v>
      </c>
      <c r="F1774" s="128">
        <v>100</v>
      </c>
      <c r="G1774" s="126" t="s">
        <v>19309</v>
      </c>
      <c r="H1774" s="126" t="s">
        <v>21130</v>
      </c>
      <c r="I1774" s="126" t="s">
        <v>27832</v>
      </c>
      <c r="J1774" s="126" t="s">
        <v>26241</v>
      </c>
      <c r="K1774" s="9">
        <f>_xlfn.IFNA(VLOOKUP(Table5[[#This Row],[Section]],SubSill_Tier,2,FALSE),0)</f>
        <v>0</v>
      </c>
      <c r="L1774" s="9" t="str">
        <f t="shared" si="36"/>
        <v/>
      </c>
      <c r="M1774" s="205" t="str" cm="1">
        <f t="array" ref="M1774">_xlfn.IFS(NOT(ISERROR(VLOOKUP(Table5[[#This Row],[Section]],TB_notTB,1,FALSE))),"No",LEFT(Table5[[#This Row],[Section]],3)="ETB","PLS",LEFT(Table5[[#This Row],[Section]],1)="7","PDB",NOT(ISBLANK(Table5[[#This Row],[Section]])),"No")</f>
        <v>No</v>
      </c>
    </row>
    <row r="1775" spans="1:13" x14ac:dyDescent="0.25">
      <c r="A1775" s="126" t="s">
        <v>12869</v>
      </c>
      <c r="B1775" s="126" t="s">
        <v>12870</v>
      </c>
      <c r="C1775" s="126" t="s">
        <v>75</v>
      </c>
      <c r="D1775" s="127">
        <v>1.4330000000000001</v>
      </c>
      <c r="E1775" s="128">
        <v>423</v>
      </c>
      <c r="F1775" s="128">
        <v>346</v>
      </c>
      <c r="G1775" s="126" t="s">
        <v>13757</v>
      </c>
      <c r="H1775" s="126" t="s">
        <v>21122</v>
      </c>
      <c r="I1775" s="126" t="s">
        <v>21123</v>
      </c>
      <c r="J1775" s="126" t="s">
        <v>26233</v>
      </c>
      <c r="K1775" s="9">
        <f>_xlfn.IFNA(VLOOKUP(Table5[[#This Row],[Section]],SubSill_Tier,2,FALSE),0)</f>
        <v>0</v>
      </c>
      <c r="L1775" s="9" t="str">
        <f t="shared" si="36"/>
        <v/>
      </c>
      <c r="M1775" s="205" t="str" cm="1">
        <f t="array" ref="M1775">_xlfn.IFS(NOT(ISERROR(VLOOKUP(Table5[[#This Row],[Section]],TB_notTB,1,FALSE))),"No",LEFT(Table5[[#This Row],[Section]],3)="ETB","PLS",LEFT(Table5[[#This Row],[Section]],1)="7","PDB",NOT(ISBLANK(Table5[[#This Row],[Section]])),"No")</f>
        <v>No</v>
      </c>
    </row>
    <row r="1776" spans="1:13" x14ac:dyDescent="0.25">
      <c r="A1776" s="126" t="s">
        <v>6322</v>
      </c>
      <c r="B1776" s="126" t="s">
        <v>17222</v>
      </c>
      <c r="C1776" s="126" t="s">
        <v>75</v>
      </c>
      <c r="D1776" s="127">
        <v>0.16200000000000001</v>
      </c>
      <c r="E1776" s="128">
        <v>100</v>
      </c>
      <c r="F1776" s="128">
        <v>100</v>
      </c>
      <c r="G1776" s="126" t="s">
        <v>13716</v>
      </c>
      <c r="H1776" s="126" t="s">
        <v>20121</v>
      </c>
      <c r="I1776" s="126" t="s">
        <v>20122</v>
      </c>
      <c r="J1776" s="126" t="s">
        <v>26234</v>
      </c>
      <c r="K1776" s="9">
        <f>_xlfn.IFNA(VLOOKUP(Table5[[#This Row],[Section]],SubSill_Tier,2,FALSE),0)</f>
        <v>0</v>
      </c>
      <c r="L1776" s="9" t="str">
        <f t="shared" si="36"/>
        <v/>
      </c>
      <c r="M1776" s="205" t="str" cm="1">
        <f t="array" ref="M1776">_xlfn.IFS(NOT(ISERROR(VLOOKUP(Table5[[#This Row],[Section]],TB_notTB,1,FALSE))),"No",LEFT(Table5[[#This Row],[Section]],3)="ETB","PLS",LEFT(Table5[[#This Row],[Section]],1)="7","PDB",NOT(ISBLANK(Table5[[#This Row],[Section]])),"No")</f>
        <v>No</v>
      </c>
    </row>
    <row r="1777" spans="1:13" x14ac:dyDescent="0.25">
      <c r="A1777" s="126" t="s">
        <v>751</v>
      </c>
      <c r="B1777" s="126" t="s">
        <v>17222</v>
      </c>
      <c r="C1777" s="126" t="s">
        <v>98</v>
      </c>
      <c r="D1777" s="127">
        <v>1.4339999999999999</v>
      </c>
      <c r="E1777" s="128">
        <v>529</v>
      </c>
      <c r="F1777" s="128">
        <v>124</v>
      </c>
      <c r="G1777" s="126" t="s">
        <v>13746</v>
      </c>
      <c r="H1777" s="126" t="s">
        <v>20164</v>
      </c>
      <c r="I1777" s="126" t="s">
        <v>21085</v>
      </c>
      <c r="J1777" s="126" t="s">
        <v>26232</v>
      </c>
      <c r="K1777" s="9">
        <f>_xlfn.IFNA(VLOOKUP(Table5[[#This Row],[Section]],SubSill_Tier,2,FALSE),0)</f>
        <v>0</v>
      </c>
      <c r="L1777" s="9" t="str">
        <f t="shared" si="36"/>
        <v/>
      </c>
      <c r="M1777" s="205" t="str" cm="1">
        <f t="array" ref="M1777">_xlfn.IFS(NOT(ISERROR(VLOOKUP(Table5[[#This Row],[Section]],TB_notTB,1,FALSE))),"No",LEFT(Table5[[#This Row],[Section]],3)="ETB","PLS",LEFT(Table5[[#This Row],[Section]],1)="7","PDB",NOT(ISBLANK(Table5[[#This Row],[Section]])),"No")</f>
        <v>No</v>
      </c>
    </row>
    <row r="1778" spans="1:13" x14ac:dyDescent="0.25">
      <c r="A1778" s="126" t="s">
        <v>14840</v>
      </c>
      <c r="B1778" s="126" t="s">
        <v>14841</v>
      </c>
      <c r="C1778" s="126" t="s">
        <v>75</v>
      </c>
      <c r="D1778" s="127">
        <v>0.36599999999999999</v>
      </c>
      <c r="E1778" s="128">
        <v>206</v>
      </c>
      <c r="F1778" s="128">
        <v>204</v>
      </c>
      <c r="G1778" s="126" t="s">
        <v>14842</v>
      </c>
      <c r="H1778" s="126" t="s">
        <v>20224</v>
      </c>
      <c r="I1778" s="126" t="s">
        <v>21136</v>
      </c>
      <c r="J1778" s="126" t="s">
        <v>26273</v>
      </c>
      <c r="K1778" s="9">
        <f>_xlfn.IFNA(VLOOKUP(Table5[[#This Row],[Section]],SubSill_Tier,2,FALSE),0)</f>
        <v>0</v>
      </c>
      <c r="L1778" s="9" t="str">
        <f t="shared" si="36"/>
        <v/>
      </c>
      <c r="M1778" s="205" t="str" cm="1">
        <f t="array" ref="M1778">_xlfn.IFS(NOT(ISERROR(VLOOKUP(Table5[[#This Row],[Section]],TB_notTB,1,FALSE))),"No",LEFT(Table5[[#This Row],[Section]],3)="ETB","PLS",LEFT(Table5[[#This Row],[Section]],1)="7","PDB",NOT(ISBLANK(Table5[[#This Row],[Section]])),"No")</f>
        <v>No</v>
      </c>
    </row>
    <row r="1779" spans="1:13" x14ac:dyDescent="0.25">
      <c r="A1779" s="126" t="s">
        <v>14843</v>
      </c>
      <c r="B1779" s="126" t="s">
        <v>17222</v>
      </c>
      <c r="C1779" s="126" t="s">
        <v>75</v>
      </c>
      <c r="D1779" s="127">
        <v>0.317</v>
      </c>
      <c r="E1779" s="128">
        <v>170</v>
      </c>
      <c r="F1779" s="128">
        <v>170</v>
      </c>
      <c r="G1779" s="126" t="s">
        <v>14844</v>
      </c>
      <c r="H1779" s="126" t="s">
        <v>20225</v>
      </c>
      <c r="I1779" s="126" t="s">
        <v>20226</v>
      </c>
      <c r="J1779" s="126" t="s">
        <v>26274</v>
      </c>
      <c r="K1779" s="9">
        <f>_xlfn.IFNA(VLOOKUP(Table5[[#This Row],[Section]],SubSill_Tier,2,FALSE),0)</f>
        <v>0</v>
      </c>
      <c r="L1779" s="9" t="str">
        <f t="shared" si="36"/>
        <v/>
      </c>
      <c r="M1779" s="205" t="str" cm="1">
        <f t="array" ref="M1779">_xlfn.IFS(NOT(ISERROR(VLOOKUP(Table5[[#This Row],[Section]],TB_notTB,1,FALSE))),"No",LEFT(Table5[[#This Row],[Section]],3)="ETB","PLS",LEFT(Table5[[#This Row],[Section]],1)="7","PDB",NOT(ISBLANK(Table5[[#This Row],[Section]])),"No")</f>
        <v>No</v>
      </c>
    </row>
    <row r="1780" spans="1:13" x14ac:dyDescent="0.25">
      <c r="A1780" s="126" t="s">
        <v>752</v>
      </c>
      <c r="B1780" s="126" t="s">
        <v>17222</v>
      </c>
      <c r="C1780" s="126" t="s">
        <v>98</v>
      </c>
      <c r="D1780" s="127">
        <v>0.77100000000000002</v>
      </c>
      <c r="E1780" s="128">
        <v>314</v>
      </c>
      <c r="F1780" s="128">
        <v>100</v>
      </c>
      <c r="G1780" s="126" t="s">
        <v>13711</v>
      </c>
      <c r="H1780" s="126" t="s">
        <v>20119</v>
      </c>
      <c r="I1780" s="126" t="s">
        <v>21054</v>
      </c>
      <c r="J1780" s="126" t="s">
        <v>26232</v>
      </c>
      <c r="K1780" s="9">
        <f>_xlfn.IFNA(VLOOKUP(Table5[[#This Row],[Section]],SubSill_Tier,2,FALSE),0)</f>
        <v>0</v>
      </c>
      <c r="L1780" s="9" t="str">
        <f t="shared" si="36"/>
        <v/>
      </c>
      <c r="M1780" s="205" t="str" cm="1">
        <f t="array" ref="M1780">_xlfn.IFS(NOT(ISERROR(VLOOKUP(Table5[[#This Row],[Section]],TB_notTB,1,FALSE))),"No",LEFT(Table5[[#This Row],[Section]],3)="ETB","PLS",LEFT(Table5[[#This Row],[Section]],1)="7","PDB",NOT(ISBLANK(Table5[[#This Row],[Section]])),"No")</f>
        <v>No</v>
      </c>
    </row>
    <row r="1781" spans="1:13" x14ac:dyDescent="0.25">
      <c r="A1781" s="126" t="s">
        <v>753</v>
      </c>
      <c r="B1781" s="126" t="s">
        <v>17222</v>
      </c>
      <c r="C1781" s="126" t="s">
        <v>98</v>
      </c>
      <c r="D1781" s="127">
        <v>0.95</v>
      </c>
      <c r="E1781" s="128">
        <v>454</v>
      </c>
      <c r="F1781" s="128">
        <v>186</v>
      </c>
      <c r="G1781" s="126" t="s">
        <v>13736</v>
      </c>
      <c r="H1781" s="126" t="s">
        <v>20148</v>
      </c>
      <c r="I1781" s="126" t="s">
        <v>21073</v>
      </c>
      <c r="J1781" s="126" t="s">
        <v>26232</v>
      </c>
      <c r="K1781" s="9">
        <f>_xlfn.IFNA(VLOOKUP(Table5[[#This Row],[Section]],SubSill_Tier,2,FALSE),0)</f>
        <v>0</v>
      </c>
      <c r="L1781" s="9" t="str">
        <f t="shared" si="36"/>
        <v/>
      </c>
      <c r="M1781" s="205" t="str" cm="1">
        <f t="array" ref="M1781">_xlfn.IFS(NOT(ISERROR(VLOOKUP(Table5[[#This Row],[Section]],TB_notTB,1,FALSE))),"No",LEFT(Table5[[#This Row],[Section]],3)="ETB","PLS",LEFT(Table5[[#This Row],[Section]],1)="7","PDB",NOT(ISBLANK(Table5[[#This Row],[Section]])),"No")</f>
        <v>No</v>
      </c>
    </row>
    <row r="1782" spans="1:13" x14ac:dyDescent="0.25">
      <c r="A1782" s="126" t="s">
        <v>14845</v>
      </c>
      <c r="B1782" s="126" t="s">
        <v>14846</v>
      </c>
      <c r="C1782" s="126" t="s">
        <v>75</v>
      </c>
      <c r="D1782" s="127">
        <v>0.47699999999999998</v>
      </c>
      <c r="E1782" s="128">
        <v>263</v>
      </c>
      <c r="F1782" s="128">
        <v>173</v>
      </c>
      <c r="G1782" s="126" t="s">
        <v>14847</v>
      </c>
      <c r="H1782" s="126" t="s">
        <v>20227</v>
      </c>
      <c r="I1782" s="126" t="s">
        <v>20228</v>
      </c>
      <c r="J1782" s="126" t="s">
        <v>26275</v>
      </c>
      <c r="K1782" s="9">
        <f>_xlfn.IFNA(VLOOKUP(Table5[[#This Row],[Section]],SubSill_Tier,2,FALSE),0)</f>
        <v>0</v>
      </c>
      <c r="L1782" s="9" t="str">
        <f t="shared" si="36"/>
        <v/>
      </c>
      <c r="M1782" s="205" t="str" cm="1">
        <f t="array" ref="M1782">_xlfn.IFS(NOT(ISERROR(VLOOKUP(Table5[[#This Row],[Section]],TB_notTB,1,FALSE))),"No",LEFT(Table5[[#This Row],[Section]],3)="ETB","PLS",LEFT(Table5[[#This Row],[Section]],1)="7","PDB",NOT(ISBLANK(Table5[[#This Row],[Section]])),"No")</f>
        <v>No</v>
      </c>
    </row>
    <row r="1783" spans="1:13" x14ac:dyDescent="0.25">
      <c r="A1783" s="126" t="s">
        <v>14848</v>
      </c>
      <c r="B1783" s="126" t="s">
        <v>14849</v>
      </c>
      <c r="C1783" s="126" t="s">
        <v>75</v>
      </c>
      <c r="D1783" s="127">
        <v>0.22700000000000001</v>
      </c>
      <c r="E1783" s="128">
        <v>113</v>
      </c>
      <c r="F1783" s="128">
        <v>100</v>
      </c>
      <c r="G1783" s="126" t="s">
        <v>14844</v>
      </c>
      <c r="H1783" s="126" t="s">
        <v>20225</v>
      </c>
      <c r="I1783" s="126" t="s">
        <v>20226</v>
      </c>
      <c r="J1783" s="126" t="s">
        <v>26274</v>
      </c>
      <c r="K1783" s="9">
        <f>_xlfn.IFNA(VLOOKUP(Table5[[#This Row],[Section]],SubSill_Tier,2,FALSE),0)</f>
        <v>0</v>
      </c>
      <c r="L1783" s="9" t="str">
        <f t="shared" si="36"/>
        <v/>
      </c>
      <c r="M1783" s="205" t="str" cm="1">
        <f t="array" ref="M1783">_xlfn.IFS(NOT(ISERROR(VLOOKUP(Table5[[#This Row],[Section]],TB_notTB,1,FALSE))),"No",LEFT(Table5[[#This Row],[Section]],3)="ETB","PLS",LEFT(Table5[[#This Row],[Section]],1)="7","PDB",NOT(ISBLANK(Table5[[#This Row],[Section]])),"No")</f>
        <v>No</v>
      </c>
    </row>
    <row r="1784" spans="1:13" x14ac:dyDescent="0.25">
      <c r="A1784" s="126" t="s">
        <v>14850</v>
      </c>
      <c r="B1784" s="126" t="s">
        <v>19310</v>
      </c>
      <c r="C1784" s="126" t="s">
        <v>75</v>
      </c>
      <c r="D1784" s="127">
        <v>0.23799999999999999</v>
      </c>
      <c r="E1784" s="128">
        <v>100</v>
      </c>
      <c r="F1784" s="128">
        <v>100</v>
      </c>
      <c r="G1784" s="126" t="s">
        <v>14851</v>
      </c>
      <c r="H1784" s="126" t="s">
        <v>21137</v>
      </c>
      <c r="I1784" s="126" t="s">
        <v>21138</v>
      </c>
      <c r="J1784" s="126" t="s">
        <v>26276</v>
      </c>
      <c r="K1784" s="9">
        <f>_xlfn.IFNA(VLOOKUP(Table5[[#This Row],[Section]],SubSill_Tier,2,FALSE),0)</f>
        <v>0</v>
      </c>
      <c r="L1784" s="9" t="str">
        <f t="shared" si="36"/>
        <v/>
      </c>
      <c r="M1784" s="205" t="str" cm="1">
        <f t="array" ref="M1784">_xlfn.IFS(NOT(ISERROR(VLOOKUP(Table5[[#This Row],[Section]],TB_notTB,1,FALSE))),"No",LEFT(Table5[[#This Row],[Section]],3)="ETB","PLS",LEFT(Table5[[#This Row],[Section]],1)="7","PDB",NOT(ISBLANK(Table5[[#This Row],[Section]])),"No")</f>
        <v>No</v>
      </c>
    </row>
    <row r="1785" spans="1:13" x14ac:dyDescent="0.25">
      <c r="A1785" s="126" t="s">
        <v>754</v>
      </c>
      <c r="B1785" s="126" t="s">
        <v>17222</v>
      </c>
      <c r="C1785" s="126" t="s">
        <v>98</v>
      </c>
      <c r="D1785" s="127">
        <v>1.262</v>
      </c>
      <c r="E1785" s="128">
        <v>424</v>
      </c>
      <c r="F1785" s="128">
        <v>100</v>
      </c>
      <c r="G1785" s="126" t="s">
        <v>13736</v>
      </c>
      <c r="H1785" s="126" t="s">
        <v>20148</v>
      </c>
      <c r="I1785" s="126" t="s">
        <v>21073</v>
      </c>
      <c r="J1785" s="126" t="s">
        <v>26232</v>
      </c>
      <c r="K1785" s="9">
        <f>_xlfn.IFNA(VLOOKUP(Table5[[#This Row],[Section]],SubSill_Tier,2,FALSE),0)</f>
        <v>0</v>
      </c>
      <c r="L1785" s="9" t="str">
        <f t="shared" si="36"/>
        <v/>
      </c>
      <c r="M1785" s="205" t="str" cm="1">
        <f t="array" ref="M1785">_xlfn.IFS(NOT(ISERROR(VLOOKUP(Table5[[#This Row],[Section]],TB_notTB,1,FALSE))),"No",LEFT(Table5[[#This Row],[Section]],3)="ETB","PLS",LEFT(Table5[[#This Row],[Section]],1)="7","PDB",NOT(ISBLANK(Table5[[#This Row],[Section]])),"No")</f>
        <v>No</v>
      </c>
    </row>
    <row r="1786" spans="1:13" x14ac:dyDescent="0.25">
      <c r="A1786" s="126" t="s">
        <v>755</v>
      </c>
      <c r="B1786" s="126" t="s">
        <v>17222</v>
      </c>
      <c r="C1786" s="126" t="s">
        <v>98</v>
      </c>
      <c r="D1786" s="127">
        <v>1.024</v>
      </c>
      <c r="E1786" s="128">
        <v>255</v>
      </c>
      <c r="F1786" s="128">
        <v>163</v>
      </c>
      <c r="G1786" s="126" t="s">
        <v>13736</v>
      </c>
      <c r="H1786" s="126" t="s">
        <v>20148</v>
      </c>
      <c r="I1786" s="126" t="s">
        <v>21073</v>
      </c>
      <c r="J1786" s="126" t="s">
        <v>26232</v>
      </c>
      <c r="K1786" s="9">
        <f>_xlfn.IFNA(VLOOKUP(Table5[[#This Row],[Section]],SubSill_Tier,2,FALSE),0)</f>
        <v>0</v>
      </c>
      <c r="L1786" s="9" t="str">
        <f t="shared" si="36"/>
        <v/>
      </c>
      <c r="M1786" s="205" t="str" cm="1">
        <f t="array" ref="M1786">_xlfn.IFS(NOT(ISERROR(VLOOKUP(Table5[[#This Row],[Section]],TB_notTB,1,FALSE))),"No",LEFT(Table5[[#This Row],[Section]],3)="ETB","PLS",LEFT(Table5[[#This Row],[Section]],1)="7","PDB",NOT(ISBLANK(Table5[[#This Row],[Section]])),"No")</f>
        <v>No</v>
      </c>
    </row>
    <row r="1787" spans="1:13" x14ac:dyDescent="0.25">
      <c r="A1787" s="126" t="s">
        <v>14852</v>
      </c>
      <c r="B1787" s="126" t="s">
        <v>17222</v>
      </c>
      <c r="C1787" s="126" t="s">
        <v>98</v>
      </c>
      <c r="D1787" s="127">
        <v>0.67200000000000004</v>
      </c>
      <c r="E1787" s="128">
        <v>255</v>
      </c>
      <c r="F1787" s="128">
        <v>152</v>
      </c>
      <c r="G1787" s="126" t="s">
        <v>14831</v>
      </c>
      <c r="H1787" s="126" t="s">
        <v>20220</v>
      </c>
      <c r="I1787" s="126" t="s">
        <v>21133</v>
      </c>
      <c r="J1787" s="126" t="s">
        <v>26271</v>
      </c>
      <c r="K1787" s="9">
        <f>_xlfn.IFNA(VLOOKUP(Table5[[#This Row],[Section]],SubSill_Tier,2,FALSE),0)</f>
        <v>0</v>
      </c>
      <c r="L1787" s="9" t="str">
        <f t="shared" si="36"/>
        <v/>
      </c>
      <c r="M1787" s="205" t="str" cm="1">
        <f t="array" ref="M1787">_xlfn.IFS(NOT(ISERROR(VLOOKUP(Table5[[#This Row],[Section]],TB_notTB,1,FALSE))),"No",LEFT(Table5[[#This Row],[Section]],3)="ETB","PLS",LEFT(Table5[[#This Row],[Section]],1)="7","PDB",NOT(ISBLANK(Table5[[#This Row],[Section]])),"No")</f>
        <v>No</v>
      </c>
    </row>
    <row r="1788" spans="1:13" x14ac:dyDescent="0.25">
      <c r="A1788" s="126" t="s">
        <v>14853</v>
      </c>
      <c r="B1788" s="126" t="s">
        <v>14854</v>
      </c>
      <c r="C1788" s="126" t="s">
        <v>75</v>
      </c>
      <c r="D1788" s="127">
        <v>0.21199999999999999</v>
      </c>
      <c r="E1788" s="128">
        <v>106</v>
      </c>
      <c r="F1788" s="128">
        <v>100</v>
      </c>
      <c r="G1788" s="126" t="s">
        <v>14855</v>
      </c>
      <c r="H1788" s="126" t="s">
        <v>20229</v>
      </c>
      <c r="I1788" s="126" t="s">
        <v>20230</v>
      </c>
      <c r="J1788" s="126" t="s">
        <v>26277</v>
      </c>
      <c r="K1788" s="9">
        <f>_xlfn.IFNA(VLOOKUP(Table5[[#This Row],[Section]],SubSill_Tier,2,FALSE),0)</f>
        <v>0</v>
      </c>
      <c r="L1788" s="9" t="str">
        <f t="shared" si="36"/>
        <v/>
      </c>
      <c r="M1788" s="205" t="str" cm="1">
        <f t="array" ref="M1788">_xlfn.IFS(NOT(ISERROR(VLOOKUP(Table5[[#This Row],[Section]],TB_notTB,1,FALSE))),"No",LEFT(Table5[[#This Row],[Section]],3)="ETB","PLS",LEFT(Table5[[#This Row],[Section]],1)="7","PDB",NOT(ISBLANK(Table5[[#This Row],[Section]])),"No")</f>
        <v>No</v>
      </c>
    </row>
    <row r="1789" spans="1:13" x14ac:dyDescent="0.25">
      <c r="A1789" s="126" t="s">
        <v>6323</v>
      </c>
      <c r="B1789" s="126" t="s">
        <v>17222</v>
      </c>
      <c r="C1789" s="126" t="s">
        <v>75</v>
      </c>
      <c r="D1789" s="127">
        <v>0.60299999999999998</v>
      </c>
      <c r="E1789" s="128">
        <v>302</v>
      </c>
      <c r="F1789" s="128">
        <v>178</v>
      </c>
      <c r="G1789" s="126" t="s">
        <v>13714</v>
      </c>
      <c r="H1789" s="126" t="s">
        <v>20121</v>
      </c>
      <c r="I1789" s="126" t="s">
        <v>20122</v>
      </c>
      <c r="J1789" s="126" t="s">
        <v>26234</v>
      </c>
      <c r="K1789" s="9">
        <f>_xlfn.IFNA(VLOOKUP(Table5[[#This Row],[Section]],SubSill_Tier,2,FALSE),0)</f>
        <v>0</v>
      </c>
      <c r="L1789" s="9" t="str">
        <f t="shared" si="36"/>
        <v/>
      </c>
      <c r="M1789" s="205" t="str" cm="1">
        <f t="array" ref="M1789">_xlfn.IFS(NOT(ISERROR(VLOOKUP(Table5[[#This Row],[Section]],TB_notTB,1,FALSE))),"No",LEFT(Table5[[#This Row],[Section]],3)="ETB","PLS",LEFT(Table5[[#This Row],[Section]],1)="7","PDB",NOT(ISBLANK(Table5[[#This Row],[Section]])),"No")</f>
        <v>No</v>
      </c>
    </row>
    <row r="1790" spans="1:13" x14ac:dyDescent="0.25">
      <c r="A1790" s="126" t="s">
        <v>6324</v>
      </c>
      <c r="B1790" s="126" t="s">
        <v>27837</v>
      </c>
      <c r="C1790" s="126" t="s">
        <v>75</v>
      </c>
      <c r="D1790" s="127">
        <v>1.202</v>
      </c>
      <c r="E1790" s="128">
        <v>160</v>
      </c>
      <c r="F1790" s="128">
        <v>160</v>
      </c>
      <c r="G1790" s="126" t="s">
        <v>13725</v>
      </c>
      <c r="H1790" s="126" t="s">
        <v>20134</v>
      </c>
      <c r="I1790" s="126" t="s">
        <v>20135</v>
      </c>
      <c r="J1790" s="126" t="s">
        <v>26236</v>
      </c>
      <c r="K1790" s="9">
        <f>_xlfn.IFNA(VLOOKUP(Table5[[#This Row],[Section]],SubSill_Tier,2,FALSE),0)</f>
        <v>0</v>
      </c>
      <c r="L1790" s="9" t="str">
        <f t="shared" si="36"/>
        <v/>
      </c>
      <c r="M1790" s="205" t="str" cm="1">
        <f t="array" ref="M1790">_xlfn.IFS(NOT(ISERROR(VLOOKUP(Table5[[#This Row],[Section]],TB_notTB,1,FALSE))),"No",LEFT(Table5[[#This Row],[Section]],3)="ETB","PLS",LEFT(Table5[[#This Row],[Section]],1)="7","PDB",NOT(ISBLANK(Table5[[#This Row],[Section]])),"No")</f>
        <v>No</v>
      </c>
    </row>
    <row r="1791" spans="1:13" x14ac:dyDescent="0.25">
      <c r="A1791" s="126" t="s">
        <v>14856</v>
      </c>
      <c r="B1791" s="126" t="s">
        <v>14857</v>
      </c>
      <c r="C1791" s="126" t="s">
        <v>75</v>
      </c>
      <c r="D1791" s="127">
        <v>0.36699999999999999</v>
      </c>
      <c r="E1791" s="128">
        <v>217</v>
      </c>
      <c r="F1791" s="128">
        <v>100</v>
      </c>
      <c r="G1791" s="126" t="s">
        <v>14847</v>
      </c>
      <c r="H1791" s="126" t="s">
        <v>20227</v>
      </c>
      <c r="I1791" s="126" t="s">
        <v>20228</v>
      </c>
      <c r="J1791" s="126" t="s">
        <v>26275</v>
      </c>
      <c r="K1791" s="9">
        <f>_xlfn.IFNA(VLOOKUP(Table5[[#This Row],[Section]],SubSill_Tier,2,FALSE),0)</f>
        <v>0</v>
      </c>
      <c r="L1791" s="9" t="str">
        <f t="shared" si="36"/>
        <v/>
      </c>
      <c r="M1791" s="205" t="str" cm="1">
        <f t="array" ref="M1791">_xlfn.IFS(NOT(ISERROR(VLOOKUP(Table5[[#This Row],[Section]],TB_notTB,1,FALSE))),"No",LEFT(Table5[[#This Row],[Section]],3)="ETB","PLS",LEFT(Table5[[#This Row],[Section]],1)="7","PDB",NOT(ISBLANK(Table5[[#This Row],[Section]])),"No")</f>
        <v>No</v>
      </c>
    </row>
    <row r="1792" spans="1:13" x14ac:dyDescent="0.25">
      <c r="A1792" s="126" t="s">
        <v>6325</v>
      </c>
      <c r="B1792" s="126" t="s">
        <v>6326</v>
      </c>
      <c r="C1792" s="126" t="s">
        <v>75</v>
      </c>
      <c r="D1792" s="127">
        <v>0.155</v>
      </c>
      <c r="E1792" s="128">
        <v>100</v>
      </c>
      <c r="F1792" s="128">
        <v>100</v>
      </c>
      <c r="G1792" s="126" t="s">
        <v>13719</v>
      </c>
      <c r="H1792" s="126" t="s">
        <v>20128</v>
      </c>
      <c r="I1792" s="126" t="s">
        <v>20129</v>
      </c>
      <c r="J1792" s="126" t="s">
        <v>26236</v>
      </c>
      <c r="K1792" s="9">
        <f>_xlfn.IFNA(VLOOKUP(Table5[[#This Row],[Section]],SubSill_Tier,2,FALSE),0)</f>
        <v>0</v>
      </c>
      <c r="L1792" s="9" t="str">
        <f t="shared" si="36"/>
        <v/>
      </c>
      <c r="M1792" s="205" t="str" cm="1">
        <f t="array" ref="M1792">_xlfn.IFS(NOT(ISERROR(VLOOKUP(Table5[[#This Row],[Section]],TB_notTB,1,FALSE))),"No",LEFT(Table5[[#This Row],[Section]],3)="ETB","PLS",LEFT(Table5[[#This Row],[Section]],1)="7","PDB",NOT(ISBLANK(Table5[[#This Row],[Section]])),"No")</f>
        <v>No</v>
      </c>
    </row>
    <row r="1793" spans="1:13" x14ac:dyDescent="0.25">
      <c r="A1793" s="126" t="s">
        <v>14858</v>
      </c>
      <c r="B1793" s="126" t="s">
        <v>14859</v>
      </c>
      <c r="C1793" s="126" t="s">
        <v>75</v>
      </c>
      <c r="D1793" s="127">
        <v>0.20499999999999999</v>
      </c>
      <c r="E1793" s="128">
        <v>116</v>
      </c>
      <c r="F1793" s="128">
        <v>116</v>
      </c>
      <c r="G1793" s="126" t="s">
        <v>14821</v>
      </c>
      <c r="H1793" s="126" t="s">
        <v>20211</v>
      </c>
      <c r="I1793" s="126" t="s">
        <v>21127</v>
      </c>
      <c r="J1793" s="126" t="s">
        <v>26269</v>
      </c>
      <c r="K1793" s="9">
        <f>_xlfn.IFNA(VLOOKUP(Table5[[#This Row],[Section]],SubSill_Tier,2,FALSE),0)</f>
        <v>0</v>
      </c>
      <c r="L1793" s="9" t="str">
        <f t="shared" si="36"/>
        <v/>
      </c>
      <c r="M1793" s="205" t="str" cm="1">
        <f t="array" ref="M1793">_xlfn.IFS(NOT(ISERROR(VLOOKUP(Table5[[#This Row],[Section]],TB_notTB,1,FALSE))),"No",LEFT(Table5[[#This Row],[Section]],3)="ETB","PLS",LEFT(Table5[[#This Row],[Section]],1)="7","PDB",NOT(ISBLANK(Table5[[#This Row],[Section]])),"No")</f>
        <v>No</v>
      </c>
    </row>
    <row r="1794" spans="1:13" x14ac:dyDescent="0.25">
      <c r="A1794" s="126" t="s">
        <v>21139</v>
      </c>
      <c r="B1794" s="126" t="s">
        <v>27838</v>
      </c>
      <c r="C1794" s="126" t="s">
        <v>75</v>
      </c>
      <c r="D1794" s="127">
        <v>0.10100000000000001</v>
      </c>
      <c r="E1794" s="128">
        <v>100</v>
      </c>
      <c r="F1794" s="128">
        <v>100</v>
      </c>
      <c r="G1794" s="126" t="s">
        <v>13719</v>
      </c>
      <c r="H1794" s="126" t="s">
        <v>20128</v>
      </c>
      <c r="I1794" s="126" t="s">
        <v>20129</v>
      </c>
      <c r="J1794" s="126" t="s">
        <v>26235</v>
      </c>
      <c r="K1794" s="9">
        <f>_xlfn.IFNA(VLOOKUP(Table5[[#This Row],[Section]],SubSill_Tier,2,FALSE),0)</f>
        <v>0</v>
      </c>
      <c r="L1794" s="9" t="str">
        <f t="shared" ref="L1794:L1857" si="37">IFERROR(IF(LEFT(G1794,2)="AI",IF(_xlfn.NUMBERVALUE(IFERROR(LEFT(IF(ISERROR(FIND("X",UPPER(B1794))),UPPER(B1794),RIGHT(UPPER(B1794),LEN(UPPER(B1794))-FIND("~",SUBSTITUTE(UPPER(B1794),"X","~",LEN(UPPER(B1794))-LEN(SUBSTITUTE(UPPER(B1794),"X","")))))),FIND(" ",IF(ISERROR(FIND("X",UPPER(B1794))),UPPER(B1794),RIGHT(UPPER(B1794),LEN(UPPER(B1794))-FIND("~",SUBSTITUTE(UPPER(B1794),"X","~",LEN(UPPER(B1794))-LEN(SUBSTITUTE(UPPER(B1794),"X","")))))),1)-1),IF(ISERROR(FIND("X",UPPER(B1794))),UPPER(B1794),RIGHT(UPPER(B1794),LEN(UPPER(B1794))-FIND("~",SUBSTITUTE(UPPER(B1794),"X","~",LEN(UPPER(B1794))-LEN(SUBSTITUTE(UPPER(B1794),"X",""))))))),".")&gt;=5,"Wall",""),""),"")</f>
        <v/>
      </c>
      <c r="M1794" s="205" t="str" cm="1">
        <f t="array" ref="M1794">_xlfn.IFS(NOT(ISERROR(VLOOKUP(Table5[[#This Row],[Section]],TB_notTB,1,FALSE))),"No",LEFT(Table5[[#This Row],[Section]],3)="ETB","PLS",LEFT(Table5[[#This Row],[Section]],1)="7","PDB",NOT(ISBLANK(Table5[[#This Row],[Section]])),"No")</f>
        <v>No</v>
      </c>
    </row>
    <row r="1795" spans="1:13" x14ac:dyDescent="0.25">
      <c r="A1795" s="126" t="s">
        <v>6327</v>
      </c>
      <c r="B1795" s="126" t="s">
        <v>6328</v>
      </c>
      <c r="C1795" s="126" t="s">
        <v>75</v>
      </c>
      <c r="D1795" s="127">
        <v>0.27</v>
      </c>
      <c r="E1795" s="128">
        <v>100</v>
      </c>
      <c r="F1795" s="128">
        <v>100</v>
      </c>
      <c r="G1795" s="126" t="s">
        <v>13719</v>
      </c>
      <c r="H1795" s="126" t="s">
        <v>20128</v>
      </c>
      <c r="I1795" s="126" t="s">
        <v>20129</v>
      </c>
      <c r="J1795" s="126" t="s">
        <v>26235</v>
      </c>
      <c r="K1795" s="9">
        <f>_xlfn.IFNA(VLOOKUP(Table5[[#This Row],[Section]],SubSill_Tier,2,FALSE),0)</f>
        <v>0</v>
      </c>
      <c r="L1795" s="9" t="str">
        <f t="shared" si="37"/>
        <v/>
      </c>
      <c r="M1795" s="205" t="str" cm="1">
        <f t="array" ref="M1795">_xlfn.IFS(NOT(ISERROR(VLOOKUP(Table5[[#This Row],[Section]],TB_notTB,1,FALSE))),"No",LEFT(Table5[[#This Row],[Section]],3)="ETB","PLS",LEFT(Table5[[#This Row],[Section]],1)="7","PDB",NOT(ISBLANK(Table5[[#This Row],[Section]])),"No")</f>
        <v>No</v>
      </c>
    </row>
    <row r="1796" spans="1:13" x14ac:dyDescent="0.25">
      <c r="A1796" s="126" t="s">
        <v>14860</v>
      </c>
      <c r="B1796" s="126" t="s">
        <v>14861</v>
      </c>
      <c r="C1796" s="126" t="s">
        <v>75</v>
      </c>
      <c r="D1796" s="127">
        <v>0.23599999999999999</v>
      </c>
      <c r="E1796" s="128">
        <v>133</v>
      </c>
      <c r="F1796" s="128">
        <v>100</v>
      </c>
      <c r="G1796" s="126" t="s">
        <v>14844</v>
      </c>
      <c r="H1796" s="126" t="s">
        <v>20225</v>
      </c>
      <c r="I1796" s="126" t="s">
        <v>20226</v>
      </c>
      <c r="J1796" s="126" t="s">
        <v>26274</v>
      </c>
      <c r="K1796" s="9">
        <f>_xlfn.IFNA(VLOOKUP(Table5[[#This Row],[Section]],SubSill_Tier,2,FALSE),0)</f>
        <v>0</v>
      </c>
      <c r="L1796" s="9" t="str">
        <f t="shared" si="37"/>
        <v/>
      </c>
      <c r="M1796" s="205" t="str" cm="1">
        <f t="array" ref="M1796">_xlfn.IFS(NOT(ISERROR(VLOOKUP(Table5[[#This Row],[Section]],TB_notTB,1,FALSE))),"No",LEFT(Table5[[#This Row],[Section]],3)="ETB","PLS",LEFT(Table5[[#This Row],[Section]],1)="7","PDB",NOT(ISBLANK(Table5[[#This Row],[Section]])),"No")</f>
        <v>No</v>
      </c>
    </row>
    <row r="1797" spans="1:13" x14ac:dyDescent="0.25">
      <c r="A1797" s="126" t="s">
        <v>756</v>
      </c>
      <c r="B1797" s="126" t="s">
        <v>17222</v>
      </c>
      <c r="C1797" s="126" t="s">
        <v>98</v>
      </c>
      <c r="D1797" s="127">
        <v>1.5229999999999999</v>
      </c>
      <c r="E1797" s="128">
        <v>530</v>
      </c>
      <c r="F1797" s="128">
        <v>182</v>
      </c>
      <c r="G1797" s="126" t="s">
        <v>13711</v>
      </c>
      <c r="H1797" s="126" t="s">
        <v>20119</v>
      </c>
      <c r="I1797" s="126" t="s">
        <v>21054</v>
      </c>
      <c r="J1797" s="126" t="s">
        <v>26232</v>
      </c>
      <c r="K1797" s="9">
        <f>_xlfn.IFNA(VLOOKUP(Table5[[#This Row],[Section]],SubSill_Tier,2,FALSE),0)</f>
        <v>0</v>
      </c>
      <c r="L1797" s="9" t="str">
        <f t="shared" si="37"/>
        <v/>
      </c>
      <c r="M1797" s="205" t="str" cm="1">
        <f t="array" ref="M1797">_xlfn.IFS(NOT(ISERROR(VLOOKUP(Table5[[#This Row],[Section]],TB_notTB,1,FALSE))),"No",LEFT(Table5[[#This Row],[Section]],3)="ETB","PLS",LEFT(Table5[[#This Row],[Section]],1)="7","PDB",NOT(ISBLANK(Table5[[#This Row],[Section]])),"No")</f>
        <v>No</v>
      </c>
    </row>
    <row r="1798" spans="1:13" x14ac:dyDescent="0.25">
      <c r="A1798" s="126" t="s">
        <v>14862</v>
      </c>
      <c r="B1798" s="126" t="s">
        <v>14863</v>
      </c>
      <c r="C1798" s="126" t="s">
        <v>75</v>
      </c>
      <c r="D1798" s="127">
        <v>0.21099999999999999</v>
      </c>
      <c r="E1798" s="128">
        <v>121</v>
      </c>
      <c r="F1798" s="128">
        <v>121</v>
      </c>
      <c r="G1798" s="126" t="s">
        <v>14847</v>
      </c>
      <c r="H1798" s="126" t="s">
        <v>20227</v>
      </c>
      <c r="I1798" s="126" t="s">
        <v>20228</v>
      </c>
      <c r="J1798" s="126" t="s">
        <v>26275</v>
      </c>
      <c r="K1798" s="9">
        <f>_xlfn.IFNA(VLOOKUP(Table5[[#This Row],[Section]],SubSill_Tier,2,FALSE),0)</f>
        <v>0</v>
      </c>
      <c r="L1798" s="9" t="str">
        <f t="shared" si="37"/>
        <v/>
      </c>
      <c r="M1798" s="205" t="str" cm="1">
        <f t="array" ref="M1798">_xlfn.IFS(NOT(ISERROR(VLOOKUP(Table5[[#This Row],[Section]],TB_notTB,1,FALSE))),"No",LEFT(Table5[[#This Row],[Section]],3)="ETB","PLS",LEFT(Table5[[#This Row],[Section]],1)="7","PDB",NOT(ISBLANK(Table5[[#This Row],[Section]])),"No")</f>
        <v>No</v>
      </c>
    </row>
    <row r="1799" spans="1:13" x14ac:dyDescent="0.25">
      <c r="A1799" s="126" t="s">
        <v>11668</v>
      </c>
      <c r="B1799" s="126" t="s">
        <v>11669</v>
      </c>
      <c r="C1799" s="126" t="s">
        <v>75</v>
      </c>
      <c r="D1799" s="127">
        <v>0.41199999999999998</v>
      </c>
      <c r="E1799" s="128">
        <v>195</v>
      </c>
      <c r="F1799" s="128">
        <v>195</v>
      </c>
      <c r="G1799" s="126" t="s">
        <v>21140</v>
      </c>
      <c r="H1799" s="126" t="s">
        <v>21141</v>
      </c>
      <c r="I1799" s="126" t="s">
        <v>21142</v>
      </c>
      <c r="J1799" s="126" t="s">
        <v>26254</v>
      </c>
      <c r="K1799" s="9">
        <f>_xlfn.IFNA(VLOOKUP(Table5[[#This Row],[Section]],SubSill_Tier,2,FALSE),0)</f>
        <v>0</v>
      </c>
      <c r="L1799" s="9" t="str">
        <f t="shared" si="37"/>
        <v/>
      </c>
      <c r="M1799" s="205" t="str" cm="1">
        <f t="array" ref="M1799">_xlfn.IFS(NOT(ISERROR(VLOOKUP(Table5[[#This Row],[Section]],TB_notTB,1,FALSE))),"No",LEFT(Table5[[#This Row],[Section]],3)="ETB","PLS",LEFT(Table5[[#This Row],[Section]],1)="7","PDB",NOT(ISBLANK(Table5[[#This Row],[Section]])),"No")</f>
        <v>No</v>
      </c>
    </row>
    <row r="1800" spans="1:13" x14ac:dyDescent="0.25">
      <c r="A1800" s="126" t="s">
        <v>6329</v>
      </c>
      <c r="B1800" s="126" t="s">
        <v>6330</v>
      </c>
      <c r="C1800" s="126" t="s">
        <v>75</v>
      </c>
      <c r="D1800" s="127">
        <v>0.157</v>
      </c>
      <c r="E1800" s="128">
        <v>100</v>
      </c>
      <c r="F1800" s="128">
        <v>100</v>
      </c>
      <c r="G1800" s="126" t="s">
        <v>13719</v>
      </c>
      <c r="H1800" s="126" t="s">
        <v>20128</v>
      </c>
      <c r="I1800" s="126" t="s">
        <v>20129</v>
      </c>
      <c r="J1800" s="126" t="s">
        <v>26235</v>
      </c>
      <c r="K1800" s="9">
        <f>_xlfn.IFNA(VLOOKUP(Table5[[#This Row],[Section]],SubSill_Tier,2,FALSE),0)</f>
        <v>0</v>
      </c>
      <c r="L1800" s="9" t="str">
        <f t="shared" si="37"/>
        <v/>
      </c>
      <c r="M1800" s="205" t="str" cm="1">
        <f t="array" ref="M1800">_xlfn.IFS(NOT(ISERROR(VLOOKUP(Table5[[#This Row],[Section]],TB_notTB,1,FALSE))),"No",LEFT(Table5[[#This Row],[Section]],3)="ETB","PLS",LEFT(Table5[[#This Row],[Section]],1)="7","PDB",NOT(ISBLANK(Table5[[#This Row],[Section]])),"No")</f>
        <v>No</v>
      </c>
    </row>
    <row r="1801" spans="1:13" x14ac:dyDescent="0.25">
      <c r="A1801" s="126" t="s">
        <v>11670</v>
      </c>
      <c r="B1801" s="126" t="s">
        <v>12471</v>
      </c>
      <c r="C1801" s="126" t="s">
        <v>75</v>
      </c>
      <c r="D1801" s="127">
        <v>0.17599999999999999</v>
      </c>
      <c r="E1801" s="128">
        <v>100</v>
      </c>
      <c r="F1801" s="128">
        <v>100</v>
      </c>
      <c r="G1801" s="126" t="s">
        <v>13776</v>
      </c>
      <c r="H1801" s="126" t="s">
        <v>20231</v>
      </c>
      <c r="I1801" s="126" t="s">
        <v>21143</v>
      </c>
      <c r="J1801" s="126" t="s">
        <v>26259</v>
      </c>
      <c r="K1801" s="9">
        <f>_xlfn.IFNA(VLOOKUP(Table5[[#This Row],[Section]],SubSill_Tier,2,FALSE),0)</f>
        <v>0</v>
      </c>
      <c r="L1801" s="9" t="str">
        <f t="shared" si="37"/>
        <v/>
      </c>
      <c r="M1801" s="205" t="str" cm="1">
        <f t="array" ref="M1801">_xlfn.IFS(NOT(ISERROR(VLOOKUP(Table5[[#This Row],[Section]],TB_notTB,1,FALSE))),"No",LEFT(Table5[[#This Row],[Section]],3)="ETB","PLS",LEFT(Table5[[#This Row],[Section]],1)="7","PDB",NOT(ISBLANK(Table5[[#This Row],[Section]])),"No")</f>
        <v>No</v>
      </c>
    </row>
    <row r="1802" spans="1:13" x14ac:dyDescent="0.25">
      <c r="A1802" s="126" t="s">
        <v>14864</v>
      </c>
      <c r="B1802" s="126" t="s">
        <v>14865</v>
      </c>
      <c r="C1802" s="126" t="s">
        <v>75</v>
      </c>
      <c r="D1802" s="127">
        <v>0.13700000000000001</v>
      </c>
      <c r="E1802" s="128">
        <v>100</v>
      </c>
      <c r="F1802" s="128">
        <v>100</v>
      </c>
      <c r="G1802" s="126" t="s">
        <v>14847</v>
      </c>
      <c r="H1802" s="126" t="s">
        <v>20227</v>
      </c>
      <c r="I1802" s="126" t="s">
        <v>20228</v>
      </c>
      <c r="J1802" s="126" t="s">
        <v>26275</v>
      </c>
      <c r="K1802" s="9">
        <f>_xlfn.IFNA(VLOOKUP(Table5[[#This Row],[Section]],SubSill_Tier,2,FALSE),0)</f>
        <v>0</v>
      </c>
      <c r="L1802" s="9" t="str">
        <f t="shared" si="37"/>
        <v/>
      </c>
      <c r="M1802" s="205" t="str" cm="1">
        <f t="array" ref="M1802">_xlfn.IFS(NOT(ISERROR(VLOOKUP(Table5[[#This Row],[Section]],TB_notTB,1,FALSE))),"No",LEFT(Table5[[#This Row],[Section]],3)="ETB","PLS",LEFT(Table5[[#This Row],[Section]],1)="7","PDB",NOT(ISBLANK(Table5[[#This Row],[Section]])),"No")</f>
        <v>No</v>
      </c>
    </row>
    <row r="1803" spans="1:13" x14ac:dyDescent="0.25">
      <c r="A1803" s="126" t="s">
        <v>757</v>
      </c>
      <c r="B1803" s="126" t="s">
        <v>17222</v>
      </c>
      <c r="C1803" s="126" t="s">
        <v>98</v>
      </c>
      <c r="D1803" s="127">
        <v>1.522</v>
      </c>
      <c r="E1803" s="128">
        <v>288</v>
      </c>
      <c r="F1803" s="128">
        <v>222</v>
      </c>
      <c r="G1803" s="126" t="s">
        <v>13711</v>
      </c>
      <c r="H1803" s="126" t="s">
        <v>20119</v>
      </c>
      <c r="I1803" s="126" t="s">
        <v>21054</v>
      </c>
      <c r="J1803" s="126" t="s">
        <v>26232</v>
      </c>
      <c r="K1803" s="9">
        <f>_xlfn.IFNA(VLOOKUP(Table5[[#This Row],[Section]],SubSill_Tier,2,FALSE),0)</f>
        <v>0</v>
      </c>
      <c r="L1803" s="9" t="str">
        <f t="shared" si="37"/>
        <v/>
      </c>
      <c r="M1803" s="205" t="str" cm="1">
        <f t="array" ref="M1803">_xlfn.IFS(NOT(ISERROR(VLOOKUP(Table5[[#This Row],[Section]],TB_notTB,1,FALSE))),"No",LEFT(Table5[[#This Row],[Section]],3)="ETB","PLS",LEFT(Table5[[#This Row],[Section]],1)="7","PDB",NOT(ISBLANK(Table5[[#This Row],[Section]])),"No")</f>
        <v>No</v>
      </c>
    </row>
    <row r="1804" spans="1:13" x14ac:dyDescent="0.25">
      <c r="A1804" s="126" t="s">
        <v>14866</v>
      </c>
      <c r="B1804" s="126" t="s">
        <v>14867</v>
      </c>
      <c r="C1804" s="126" t="s">
        <v>75</v>
      </c>
      <c r="D1804" s="127">
        <v>0.216</v>
      </c>
      <c r="E1804" s="128">
        <v>159</v>
      </c>
      <c r="F1804" s="128">
        <v>100</v>
      </c>
      <c r="G1804" s="126" t="s">
        <v>14847</v>
      </c>
      <c r="H1804" s="126" t="s">
        <v>20227</v>
      </c>
      <c r="I1804" s="126" t="s">
        <v>20228</v>
      </c>
      <c r="J1804" s="126" t="s">
        <v>26275</v>
      </c>
      <c r="K1804" s="9">
        <f>_xlfn.IFNA(VLOOKUP(Table5[[#This Row],[Section]],SubSill_Tier,2,FALSE),0)</f>
        <v>0</v>
      </c>
      <c r="L1804" s="9" t="str">
        <f t="shared" si="37"/>
        <v/>
      </c>
      <c r="M1804" s="205" t="str" cm="1">
        <f t="array" ref="M1804">_xlfn.IFS(NOT(ISERROR(VLOOKUP(Table5[[#This Row],[Section]],TB_notTB,1,FALSE))),"No",LEFT(Table5[[#This Row],[Section]],3)="ETB","PLS",LEFT(Table5[[#This Row],[Section]],1)="7","PDB",NOT(ISBLANK(Table5[[#This Row],[Section]])),"No")</f>
        <v>No</v>
      </c>
    </row>
    <row r="1805" spans="1:13" x14ac:dyDescent="0.25">
      <c r="A1805" s="126" t="s">
        <v>6331</v>
      </c>
      <c r="B1805" s="126" t="s">
        <v>6332</v>
      </c>
      <c r="C1805" s="126" t="s">
        <v>75</v>
      </c>
      <c r="D1805" s="127">
        <v>0.20899999999999999</v>
      </c>
      <c r="E1805" s="128">
        <v>101</v>
      </c>
      <c r="F1805" s="128">
        <v>101</v>
      </c>
      <c r="G1805" s="126" t="s">
        <v>13719</v>
      </c>
      <c r="H1805" s="126" t="s">
        <v>20128</v>
      </c>
      <c r="I1805" s="126" t="s">
        <v>20129</v>
      </c>
      <c r="J1805" s="126" t="s">
        <v>26236</v>
      </c>
      <c r="K1805" s="9">
        <f>_xlfn.IFNA(VLOOKUP(Table5[[#This Row],[Section]],SubSill_Tier,2,FALSE),0)</f>
        <v>0</v>
      </c>
      <c r="L1805" s="9" t="str">
        <f t="shared" si="37"/>
        <v/>
      </c>
      <c r="M1805" s="205" t="str" cm="1">
        <f t="array" ref="M1805">_xlfn.IFS(NOT(ISERROR(VLOOKUP(Table5[[#This Row],[Section]],TB_notTB,1,FALSE))),"No",LEFT(Table5[[#This Row],[Section]],3)="ETB","PLS",LEFT(Table5[[#This Row],[Section]],1)="7","PDB",NOT(ISBLANK(Table5[[#This Row],[Section]])),"No")</f>
        <v>No</v>
      </c>
    </row>
    <row r="1806" spans="1:13" x14ac:dyDescent="0.25">
      <c r="A1806" s="126" t="s">
        <v>758</v>
      </c>
      <c r="B1806" s="126" t="s">
        <v>17222</v>
      </c>
      <c r="C1806" s="126" t="s">
        <v>98</v>
      </c>
      <c r="D1806" s="127">
        <v>0.63200000000000001</v>
      </c>
      <c r="E1806" s="128">
        <v>210</v>
      </c>
      <c r="F1806" s="128">
        <v>210</v>
      </c>
      <c r="G1806" s="126" t="s">
        <v>13711</v>
      </c>
      <c r="H1806" s="126" t="s">
        <v>20119</v>
      </c>
      <c r="I1806" s="126" t="s">
        <v>21054</v>
      </c>
      <c r="J1806" s="126" t="s">
        <v>26232</v>
      </c>
      <c r="K1806" s="9">
        <f>_xlfn.IFNA(VLOOKUP(Table5[[#This Row],[Section]],SubSill_Tier,2,FALSE),0)</f>
        <v>0</v>
      </c>
      <c r="L1806" s="9" t="str">
        <f t="shared" si="37"/>
        <v/>
      </c>
      <c r="M1806" s="205" t="str" cm="1">
        <f t="array" ref="M1806">_xlfn.IFS(NOT(ISERROR(VLOOKUP(Table5[[#This Row],[Section]],TB_notTB,1,FALSE))),"No",LEFT(Table5[[#This Row],[Section]],3)="ETB","PLS",LEFT(Table5[[#This Row],[Section]],1)="7","PDB",NOT(ISBLANK(Table5[[#This Row],[Section]])),"No")</f>
        <v>No</v>
      </c>
    </row>
    <row r="1807" spans="1:13" x14ac:dyDescent="0.25">
      <c r="A1807" s="126" t="s">
        <v>6333</v>
      </c>
      <c r="B1807" s="126" t="s">
        <v>6334</v>
      </c>
      <c r="C1807" s="126" t="s">
        <v>75</v>
      </c>
      <c r="D1807" s="127">
        <v>0.25700000000000001</v>
      </c>
      <c r="E1807" s="128">
        <v>100</v>
      </c>
      <c r="F1807" s="128">
        <v>100</v>
      </c>
      <c r="G1807" s="126" t="s">
        <v>13740</v>
      </c>
      <c r="H1807" s="126" t="s">
        <v>20124</v>
      </c>
      <c r="I1807" s="126" t="s">
        <v>21059</v>
      </c>
      <c r="J1807" s="126" t="s">
        <v>26235</v>
      </c>
      <c r="K1807" s="9">
        <f>_xlfn.IFNA(VLOOKUP(Table5[[#This Row],[Section]],SubSill_Tier,2,FALSE),0)</f>
        <v>0</v>
      </c>
      <c r="L1807" s="9" t="str">
        <f t="shared" si="37"/>
        <v/>
      </c>
      <c r="M1807" s="205" t="str" cm="1">
        <f t="array" ref="M1807">_xlfn.IFS(NOT(ISERROR(VLOOKUP(Table5[[#This Row],[Section]],TB_notTB,1,FALSE))),"No",LEFT(Table5[[#This Row],[Section]],3)="ETB","PLS",LEFT(Table5[[#This Row],[Section]],1)="7","PDB",NOT(ISBLANK(Table5[[#This Row],[Section]])),"No")</f>
        <v>No</v>
      </c>
    </row>
    <row r="1808" spans="1:13" x14ac:dyDescent="0.25">
      <c r="A1808" s="126" t="s">
        <v>759</v>
      </c>
      <c r="B1808" s="126" t="s">
        <v>760</v>
      </c>
      <c r="C1808" s="126" t="s">
        <v>75</v>
      </c>
      <c r="D1808" s="127">
        <v>1.8879999999999999</v>
      </c>
      <c r="E1808" s="128">
        <v>414</v>
      </c>
      <c r="F1808" s="128">
        <v>240</v>
      </c>
      <c r="G1808" s="126" t="s">
        <v>13728</v>
      </c>
      <c r="H1808" s="126" t="s">
        <v>20137</v>
      </c>
      <c r="I1808" s="126" t="s">
        <v>21066</v>
      </c>
      <c r="J1808" s="126" t="s">
        <v>26232</v>
      </c>
      <c r="K1808" s="9">
        <f>_xlfn.IFNA(VLOOKUP(Table5[[#This Row],[Section]],SubSill_Tier,2,FALSE),0)</f>
        <v>0</v>
      </c>
      <c r="L1808" s="9" t="str">
        <f t="shared" si="37"/>
        <v/>
      </c>
      <c r="M1808" s="205" t="str" cm="1">
        <f t="array" ref="M1808">_xlfn.IFS(NOT(ISERROR(VLOOKUP(Table5[[#This Row],[Section]],TB_notTB,1,FALSE))),"No",LEFT(Table5[[#This Row],[Section]],3)="ETB","PLS",LEFT(Table5[[#This Row],[Section]],1)="7","PDB",NOT(ISBLANK(Table5[[#This Row],[Section]])),"No")</f>
        <v>No</v>
      </c>
    </row>
    <row r="1809" spans="1:13" x14ac:dyDescent="0.25">
      <c r="A1809" s="126" t="s">
        <v>761</v>
      </c>
      <c r="B1809" s="126" t="s">
        <v>218</v>
      </c>
      <c r="C1809" s="126" t="s">
        <v>75</v>
      </c>
      <c r="D1809" s="127">
        <v>1.7589999999999999</v>
      </c>
      <c r="E1809" s="128">
        <v>456</v>
      </c>
      <c r="F1809" s="128">
        <v>230</v>
      </c>
      <c r="G1809" s="126" t="s">
        <v>13728</v>
      </c>
      <c r="H1809" s="126" t="s">
        <v>20137</v>
      </c>
      <c r="I1809" s="126" t="s">
        <v>21066</v>
      </c>
      <c r="J1809" s="126" t="s">
        <v>26232</v>
      </c>
      <c r="K1809" s="9">
        <f>_xlfn.IFNA(VLOOKUP(Table5[[#This Row],[Section]],SubSill_Tier,2,FALSE),0)</f>
        <v>0</v>
      </c>
      <c r="L1809" s="9" t="str">
        <f t="shared" si="37"/>
        <v/>
      </c>
      <c r="M1809" s="205" t="str" cm="1">
        <f t="array" ref="M1809">_xlfn.IFS(NOT(ISERROR(VLOOKUP(Table5[[#This Row],[Section]],TB_notTB,1,FALSE))),"No",LEFT(Table5[[#This Row],[Section]],3)="ETB","PLS",LEFT(Table5[[#This Row],[Section]],1)="7","PDB",NOT(ISBLANK(Table5[[#This Row],[Section]])),"No")</f>
        <v>No</v>
      </c>
    </row>
    <row r="1810" spans="1:13" x14ac:dyDescent="0.25">
      <c r="A1810" s="126" t="s">
        <v>762</v>
      </c>
      <c r="B1810" s="126" t="s">
        <v>216</v>
      </c>
      <c r="C1810" s="126" t="s">
        <v>75</v>
      </c>
      <c r="D1810" s="127">
        <v>1.3089999999999999</v>
      </c>
      <c r="E1810" s="128">
        <v>322</v>
      </c>
      <c r="F1810" s="128">
        <v>162</v>
      </c>
      <c r="G1810" s="126" t="s">
        <v>13728</v>
      </c>
      <c r="H1810" s="126" t="s">
        <v>20137</v>
      </c>
      <c r="I1810" s="126" t="s">
        <v>21066</v>
      </c>
      <c r="J1810" s="126" t="s">
        <v>26232</v>
      </c>
      <c r="K1810" s="9">
        <f>_xlfn.IFNA(VLOOKUP(Table5[[#This Row],[Section]],SubSill_Tier,2,FALSE),0)</f>
        <v>0</v>
      </c>
      <c r="L1810" s="9" t="str">
        <f t="shared" si="37"/>
        <v/>
      </c>
      <c r="M1810" s="205" t="str" cm="1">
        <f t="array" ref="M1810">_xlfn.IFS(NOT(ISERROR(VLOOKUP(Table5[[#This Row],[Section]],TB_notTB,1,FALSE))),"No",LEFT(Table5[[#This Row],[Section]],3)="ETB","PLS",LEFT(Table5[[#This Row],[Section]],1)="7","PDB",NOT(ISBLANK(Table5[[#This Row],[Section]])),"No")</f>
        <v>No</v>
      </c>
    </row>
    <row r="1811" spans="1:13" x14ac:dyDescent="0.25">
      <c r="A1811" s="126" t="s">
        <v>763</v>
      </c>
      <c r="B1811" s="126" t="s">
        <v>214</v>
      </c>
      <c r="C1811" s="126" t="s">
        <v>75</v>
      </c>
      <c r="D1811" s="127">
        <v>1.4379999999999999</v>
      </c>
      <c r="E1811" s="128">
        <v>267</v>
      </c>
      <c r="F1811" s="128">
        <v>196</v>
      </c>
      <c r="G1811" s="126" t="s">
        <v>13728</v>
      </c>
      <c r="H1811" s="126" t="s">
        <v>20137</v>
      </c>
      <c r="I1811" s="126" t="s">
        <v>21066</v>
      </c>
      <c r="J1811" s="126" t="s">
        <v>26232</v>
      </c>
      <c r="K1811" s="9">
        <f>_xlfn.IFNA(VLOOKUP(Table5[[#This Row],[Section]],SubSill_Tier,2,FALSE),0)</f>
        <v>0</v>
      </c>
      <c r="L1811" s="9" t="str">
        <f t="shared" si="37"/>
        <v/>
      </c>
      <c r="M1811" s="205" t="str" cm="1">
        <f t="array" ref="M1811">_xlfn.IFS(NOT(ISERROR(VLOOKUP(Table5[[#This Row],[Section]],TB_notTB,1,FALSE))),"No",LEFT(Table5[[#This Row],[Section]],3)="ETB","PLS",LEFT(Table5[[#This Row],[Section]],1)="7","PDB",NOT(ISBLANK(Table5[[#This Row],[Section]])),"No")</f>
        <v>No</v>
      </c>
    </row>
    <row r="1812" spans="1:13" x14ac:dyDescent="0.25">
      <c r="A1812" s="126" t="s">
        <v>764</v>
      </c>
      <c r="B1812" s="126" t="s">
        <v>765</v>
      </c>
      <c r="C1812" s="126" t="s">
        <v>75</v>
      </c>
      <c r="D1812" s="127">
        <v>1.3340000000000001</v>
      </c>
      <c r="E1812" s="128">
        <v>269</v>
      </c>
      <c r="F1812" s="128">
        <v>193</v>
      </c>
      <c r="G1812" s="126" t="s">
        <v>13728</v>
      </c>
      <c r="H1812" s="126" t="s">
        <v>20137</v>
      </c>
      <c r="I1812" s="126" t="s">
        <v>21066</v>
      </c>
      <c r="J1812" s="126" t="s">
        <v>26232</v>
      </c>
      <c r="K1812" s="9">
        <f>_xlfn.IFNA(VLOOKUP(Table5[[#This Row],[Section]],SubSill_Tier,2,FALSE),0)</f>
        <v>0</v>
      </c>
      <c r="L1812" s="9" t="str">
        <f t="shared" si="37"/>
        <v/>
      </c>
      <c r="M1812" s="205" t="str" cm="1">
        <f t="array" ref="M1812">_xlfn.IFS(NOT(ISERROR(VLOOKUP(Table5[[#This Row],[Section]],TB_notTB,1,FALSE))),"No",LEFT(Table5[[#This Row],[Section]],3)="ETB","PLS",LEFT(Table5[[#This Row],[Section]],1)="7","PDB",NOT(ISBLANK(Table5[[#This Row],[Section]])),"No")</f>
        <v>No</v>
      </c>
    </row>
    <row r="1813" spans="1:13" x14ac:dyDescent="0.25">
      <c r="A1813" s="126" t="s">
        <v>766</v>
      </c>
      <c r="B1813" s="126" t="s">
        <v>211</v>
      </c>
      <c r="C1813" s="126" t="s">
        <v>75</v>
      </c>
      <c r="D1813" s="127">
        <v>1.339</v>
      </c>
      <c r="E1813" s="128">
        <v>261</v>
      </c>
      <c r="F1813" s="128">
        <v>193</v>
      </c>
      <c r="G1813" s="126" t="s">
        <v>13728</v>
      </c>
      <c r="H1813" s="126" t="s">
        <v>20137</v>
      </c>
      <c r="I1813" s="126" t="s">
        <v>21066</v>
      </c>
      <c r="J1813" s="126" t="s">
        <v>26232</v>
      </c>
      <c r="K1813" s="9">
        <f>_xlfn.IFNA(VLOOKUP(Table5[[#This Row],[Section]],SubSill_Tier,2,FALSE),0)</f>
        <v>0</v>
      </c>
      <c r="L1813" s="9" t="str">
        <f t="shared" si="37"/>
        <v/>
      </c>
      <c r="M1813" s="205" t="str" cm="1">
        <f t="array" ref="M1813">_xlfn.IFS(NOT(ISERROR(VLOOKUP(Table5[[#This Row],[Section]],TB_notTB,1,FALSE))),"No",LEFT(Table5[[#This Row],[Section]],3)="ETB","PLS",LEFT(Table5[[#This Row],[Section]],1)="7","PDB",NOT(ISBLANK(Table5[[#This Row],[Section]])),"No")</f>
        <v>No</v>
      </c>
    </row>
    <row r="1814" spans="1:13" x14ac:dyDescent="0.25">
      <c r="A1814" s="126" t="s">
        <v>767</v>
      </c>
      <c r="B1814" s="126" t="s">
        <v>768</v>
      </c>
      <c r="C1814" s="126" t="s">
        <v>75</v>
      </c>
      <c r="D1814" s="127">
        <v>1.3879999999999999</v>
      </c>
      <c r="E1814" s="128">
        <v>275</v>
      </c>
      <c r="F1814" s="128">
        <v>197</v>
      </c>
      <c r="G1814" s="126" t="s">
        <v>13728</v>
      </c>
      <c r="H1814" s="126" t="s">
        <v>20137</v>
      </c>
      <c r="I1814" s="126" t="s">
        <v>21066</v>
      </c>
      <c r="J1814" s="126" t="s">
        <v>26232</v>
      </c>
      <c r="K1814" s="9">
        <f>_xlfn.IFNA(VLOOKUP(Table5[[#This Row],[Section]],SubSill_Tier,2,FALSE),0)</f>
        <v>0</v>
      </c>
      <c r="L1814" s="9" t="str">
        <f t="shared" si="37"/>
        <v/>
      </c>
      <c r="M1814" s="205" t="str" cm="1">
        <f t="array" ref="M1814">_xlfn.IFS(NOT(ISERROR(VLOOKUP(Table5[[#This Row],[Section]],TB_notTB,1,FALSE))),"No",LEFT(Table5[[#This Row],[Section]],3)="ETB","PLS",LEFT(Table5[[#This Row],[Section]],1)="7","PDB",NOT(ISBLANK(Table5[[#This Row],[Section]])),"No")</f>
        <v>No</v>
      </c>
    </row>
    <row r="1815" spans="1:13" x14ac:dyDescent="0.25">
      <c r="A1815" s="126" t="s">
        <v>769</v>
      </c>
      <c r="B1815" s="126" t="s">
        <v>765</v>
      </c>
      <c r="C1815" s="126" t="s">
        <v>75</v>
      </c>
      <c r="D1815" s="127">
        <v>1.5229999999999999</v>
      </c>
      <c r="E1815" s="128">
        <v>299</v>
      </c>
      <c r="F1815" s="128">
        <v>210</v>
      </c>
      <c r="G1815" s="126" t="s">
        <v>13728</v>
      </c>
      <c r="H1815" s="126" t="s">
        <v>20137</v>
      </c>
      <c r="I1815" s="126" t="s">
        <v>21066</v>
      </c>
      <c r="J1815" s="126" t="s">
        <v>26232</v>
      </c>
      <c r="K1815" s="9">
        <f>_xlfn.IFNA(VLOOKUP(Table5[[#This Row],[Section]],SubSill_Tier,2,FALSE),0)</f>
        <v>0</v>
      </c>
      <c r="L1815" s="9" t="str">
        <f t="shared" si="37"/>
        <v/>
      </c>
      <c r="M1815" s="205" t="str" cm="1">
        <f t="array" ref="M1815">_xlfn.IFS(NOT(ISERROR(VLOOKUP(Table5[[#This Row],[Section]],TB_notTB,1,FALSE))),"No",LEFT(Table5[[#This Row],[Section]],3)="ETB","PLS",LEFT(Table5[[#This Row],[Section]],1)="7","PDB",NOT(ISBLANK(Table5[[#This Row],[Section]])),"No")</f>
        <v>No</v>
      </c>
    </row>
    <row r="1816" spans="1:13" x14ac:dyDescent="0.25">
      <c r="A1816" s="126" t="s">
        <v>6335</v>
      </c>
      <c r="B1816" s="126" t="s">
        <v>6267</v>
      </c>
      <c r="C1816" s="126" t="s">
        <v>75</v>
      </c>
      <c r="D1816" s="127">
        <v>1.9059999999999999</v>
      </c>
      <c r="E1816" s="128">
        <v>672</v>
      </c>
      <c r="F1816" s="128">
        <v>150</v>
      </c>
      <c r="G1816" s="126" t="s">
        <v>13757</v>
      </c>
      <c r="H1816" s="126" t="s">
        <v>21122</v>
      </c>
      <c r="I1816" s="126" t="s">
        <v>21123</v>
      </c>
      <c r="J1816" s="126" t="s">
        <v>26233</v>
      </c>
      <c r="K1816" s="9">
        <f>_xlfn.IFNA(VLOOKUP(Table5[[#This Row],[Section]],SubSill_Tier,2,FALSE),0)</f>
        <v>0</v>
      </c>
      <c r="L1816" s="9" t="str">
        <f t="shared" si="37"/>
        <v/>
      </c>
      <c r="M1816" s="205" t="str" cm="1">
        <f t="array" ref="M1816">_xlfn.IFS(NOT(ISERROR(VLOOKUP(Table5[[#This Row],[Section]],TB_notTB,1,FALSE))),"No",LEFT(Table5[[#This Row],[Section]],3)="ETB","PLS",LEFT(Table5[[#This Row],[Section]],1)="7","PDB",NOT(ISBLANK(Table5[[#This Row],[Section]])),"No")</f>
        <v>No</v>
      </c>
    </row>
    <row r="1817" spans="1:13" x14ac:dyDescent="0.25">
      <c r="A1817" s="126" t="s">
        <v>770</v>
      </c>
      <c r="B1817" s="126" t="s">
        <v>17222</v>
      </c>
      <c r="C1817" s="126" t="s">
        <v>98</v>
      </c>
      <c r="D1817" s="127">
        <v>1.504</v>
      </c>
      <c r="E1817" s="128">
        <v>573</v>
      </c>
      <c r="F1817" s="128">
        <v>160</v>
      </c>
      <c r="G1817" s="126" t="s">
        <v>13767</v>
      </c>
      <c r="H1817" s="126" t="s">
        <v>20203</v>
      </c>
      <c r="I1817" s="126" t="s">
        <v>20204</v>
      </c>
      <c r="J1817" s="126" t="s">
        <v>26232</v>
      </c>
      <c r="K1817" s="9">
        <f>_xlfn.IFNA(VLOOKUP(Table5[[#This Row],[Section]],SubSill_Tier,2,FALSE),0)</f>
        <v>0</v>
      </c>
      <c r="L1817" s="9" t="str">
        <f t="shared" si="37"/>
        <v/>
      </c>
      <c r="M1817" s="205" t="str" cm="1">
        <f t="array" ref="M1817">_xlfn.IFS(NOT(ISERROR(VLOOKUP(Table5[[#This Row],[Section]],TB_notTB,1,FALSE))),"No",LEFT(Table5[[#This Row],[Section]],3)="ETB","PLS",LEFT(Table5[[#This Row],[Section]],1)="7","PDB",NOT(ISBLANK(Table5[[#This Row],[Section]])),"No")</f>
        <v>No</v>
      </c>
    </row>
    <row r="1818" spans="1:13" x14ac:dyDescent="0.25">
      <c r="A1818" s="126" t="s">
        <v>771</v>
      </c>
      <c r="B1818" s="126" t="s">
        <v>17222</v>
      </c>
      <c r="C1818" s="126" t="s">
        <v>98</v>
      </c>
      <c r="D1818" s="127">
        <v>0.4</v>
      </c>
      <c r="E1818" s="128">
        <v>221</v>
      </c>
      <c r="F1818" s="128">
        <v>100</v>
      </c>
      <c r="G1818" s="126" t="s">
        <v>13767</v>
      </c>
      <c r="H1818" s="126" t="s">
        <v>20203</v>
      </c>
      <c r="I1818" s="126" t="s">
        <v>20204</v>
      </c>
      <c r="J1818" s="126" t="s">
        <v>26232</v>
      </c>
      <c r="K1818" s="9">
        <f>_xlfn.IFNA(VLOOKUP(Table5[[#This Row],[Section]],SubSill_Tier,2,FALSE),0)</f>
        <v>0</v>
      </c>
      <c r="L1818" s="9" t="str">
        <f t="shared" si="37"/>
        <v/>
      </c>
      <c r="M1818" s="205" t="str" cm="1">
        <f t="array" ref="M1818">_xlfn.IFS(NOT(ISERROR(VLOOKUP(Table5[[#This Row],[Section]],TB_notTB,1,FALSE))),"No",LEFT(Table5[[#This Row],[Section]],3)="ETB","PLS",LEFT(Table5[[#This Row],[Section]],1)="7","PDB",NOT(ISBLANK(Table5[[#This Row],[Section]])),"No")</f>
        <v>No</v>
      </c>
    </row>
    <row r="1819" spans="1:13" x14ac:dyDescent="0.25">
      <c r="A1819" s="126" t="s">
        <v>772</v>
      </c>
      <c r="B1819" s="126" t="s">
        <v>17222</v>
      </c>
      <c r="C1819" s="126" t="s">
        <v>98</v>
      </c>
      <c r="D1819" s="127">
        <v>0.32300000000000001</v>
      </c>
      <c r="E1819" s="128">
        <v>194</v>
      </c>
      <c r="F1819" s="128">
        <v>100</v>
      </c>
      <c r="G1819" s="126" t="s">
        <v>13767</v>
      </c>
      <c r="H1819" s="126" t="s">
        <v>20203</v>
      </c>
      <c r="I1819" s="126" t="s">
        <v>20204</v>
      </c>
      <c r="J1819" s="126" t="s">
        <v>26232</v>
      </c>
      <c r="K1819" s="9">
        <f>_xlfn.IFNA(VLOOKUP(Table5[[#This Row],[Section]],SubSill_Tier,2,FALSE),0)</f>
        <v>0</v>
      </c>
      <c r="L1819" s="9" t="str">
        <f t="shared" si="37"/>
        <v/>
      </c>
      <c r="M1819" s="205" t="str" cm="1">
        <f t="array" ref="M1819">_xlfn.IFS(NOT(ISERROR(VLOOKUP(Table5[[#This Row],[Section]],TB_notTB,1,FALSE))),"No",LEFT(Table5[[#This Row],[Section]],3)="ETB","PLS",LEFT(Table5[[#This Row],[Section]],1)="7","PDB",NOT(ISBLANK(Table5[[#This Row],[Section]])),"No")</f>
        <v>No</v>
      </c>
    </row>
    <row r="1820" spans="1:13" x14ac:dyDescent="0.25">
      <c r="A1820" s="126" t="s">
        <v>773</v>
      </c>
      <c r="B1820" s="126" t="s">
        <v>17222</v>
      </c>
      <c r="C1820" s="126" t="s">
        <v>98</v>
      </c>
      <c r="D1820" s="127">
        <v>0.38100000000000001</v>
      </c>
      <c r="E1820" s="128">
        <v>148</v>
      </c>
      <c r="F1820" s="128">
        <v>100</v>
      </c>
      <c r="G1820" s="126" t="s">
        <v>13767</v>
      </c>
      <c r="H1820" s="126" t="s">
        <v>20203</v>
      </c>
      <c r="I1820" s="126" t="s">
        <v>20204</v>
      </c>
      <c r="J1820" s="126" t="s">
        <v>26232</v>
      </c>
      <c r="K1820" s="9">
        <f>_xlfn.IFNA(VLOOKUP(Table5[[#This Row],[Section]],SubSill_Tier,2,FALSE),0)</f>
        <v>0</v>
      </c>
      <c r="L1820" s="9" t="str">
        <f t="shared" si="37"/>
        <v/>
      </c>
      <c r="M1820" s="205" t="str" cm="1">
        <f t="array" ref="M1820">_xlfn.IFS(NOT(ISERROR(VLOOKUP(Table5[[#This Row],[Section]],TB_notTB,1,FALSE))),"No",LEFT(Table5[[#This Row],[Section]],3)="ETB","PLS",LEFT(Table5[[#This Row],[Section]],1)="7","PDB",NOT(ISBLANK(Table5[[#This Row],[Section]])),"No")</f>
        <v>No</v>
      </c>
    </row>
    <row r="1821" spans="1:13" x14ac:dyDescent="0.25">
      <c r="A1821" s="126" t="s">
        <v>774</v>
      </c>
      <c r="B1821" s="126" t="s">
        <v>17222</v>
      </c>
      <c r="C1821" s="126" t="s">
        <v>98</v>
      </c>
      <c r="D1821" s="127">
        <v>1.28</v>
      </c>
      <c r="E1821" s="128">
        <v>514</v>
      </c>
      <c r="F1821" s="128">
        <v>150</v>
      </c>
      <c r="G1821" s="126" t="s">
        <v>13767</v>
      </c>
      <c r="H1821" s="126" t="s">
        <v>20203</v>
      </c>
      <c r="I1821" s="126" t="s">
        <v>20204</v>
      </c>
      <c r="J1821" s="126" t="s">
        <v>26232</v>
      </c>
      <c r="K1821" s="9">
        <f>_xlfn.IFNA(VLOOKUP(Table5[[#This Row],[Section]],SubSill_Tier,2,FALSE),0)</f>
        <v>0</v>
      </c>
      <c r="L1821" s="9" t="str">
        <f t="shared" si="37"/>
        <v/>
      </c>
      <c r="M1821" s="205" t="str" cm="1">
        <f t="array" ref="M1821">_xlfn.IFS(NOT(ISERROR(VLOOKUP(Table5[[#This Row],[Section]],TB_notTB,1,FALSE))),"No",LEFT(Table5[[#This Row],[Section]],3)="ETB","PLS",LEFT(Table5[[#This Row],[Section]],1)="7","PDB",NOT(ISBLANK(Table5[[#This Row],[Section]])),"No")</f>
        <v>No</v>
      </c>
    </row>
    <row r="1822" spans="1:13" x14ac:dyDescent="0.25">
      <c r="A1822" s="126" t="s">
        <v>775</v>
      </c>
      <c r="B1822" s="126" t="s">
        <v>17222</v>
      </c>
      <c r="C1822" s="126" t="s">
        <v>98</v>
      </c>
      <c r="D1822" s="127">
        <v>0.92300000000000004</v>
      </c>
      <c r="E1822" s="128">
        <v>383</v>
      </c>
      <c r="F1822" s="128">
        <v>100</v>
      </c>
      <c r="G1822" s="126" t="s">
        <v>13767</v>
      </c>
      <c r="H1822" s="126" t="s">
        <v>20203</v>
      </c>
      <c r="I1822" s="126" t="s">
        <v>20204</v>
      </c>
      <c r="J1822" s="126" t="s">
        <v>26232</v>
      </c>
      <c r="K1822" s="9">
        <f>_xlfn.IFNA(VLOOKUP(Table5[[#This Row],[Section]],SubSill_Tier,2,FALSE),0)</f>
        <v>0</v>
      </c>
      <c r="L1822" s="9" t="str">
        <f t="shared" si="37"/>
        <v/>
      </c>
      <c r="M1822" s="205" t="str" cm="1">
        <f t="array" ref="M1822">_xlfn.IFS(NOT(ISERROR(VLOOKUP(Table5[[#This Row],[Section]],TB_notTB,1,FALSE))),"No",LEFT(Table5[[#This Row],[Section]],3)="ETB","PLS",LEFT(Table5[[#This Row],[Section]],1)="7","PDB",NOT(ISBLANK(Table5[[#This Row],[Section]])),"No")</f>
        <v>No</v>
      </c>
    </row>
    <row r="1823" spans="1:13" x14ac:dyDescent="0.25">
      <c r="A1823" s="126" t="s">
        <v>6336</v>
      </c>
      <c r="B1823" s="126" t="s">
        <v>17222</v>
      </c>
      <c r="C1823" s="126" t="s">
        <v>75</v>
      </c>
      <c r="D1823" s="127">
        <v>4.32</v>
      </c>
      <c r="E1823" s="128">
        <v>568</v>
      </c>
      <c r="F1823" s="128">
        <v>295</v>
      </c>
      <c r="G1823" s="126" t="s">
        <v>13720</v>
      </c>
      <c r="H1823" s="126" t="s">
        <v>20130</v>
      </c>
      <c r="I1823" s="126" t="s">
        <v>20131</v>
      </c>
      <c r="J1823" s="126" t="s">
        <v>26238</v>
      </c>
      <c r="K1823" s="9">
        <f>_xlfn.IFNA(VLOOKUP(Table5[[#This Row],[Section]],SubSill_Tier,2,FALSE),0)</f>
        <v>0</v>
      </c>
      <c r="L1823" s="9" t="str">
        <f t="shared" si="37"/>
        <v/>
      </c>
      <c r="M1823" s="205" t="str" cm="1">
        <f t="array" ref="M1823">_xlfn.IFS(NOT(ISERROR(VLOOKUP(Table5[[#This Row],[Section]],TB_notTB,1,FALSE))),"No",LEFT(Table5[[#This Row],[Section]],3)="ETB","PLS",LEFT(Table5[[#This Row],[Section]],1)="7","PDB",NOT(ISBLANK(Table5[[#This Row],[Section]])),"No")</f>
        <v>No</v>
      </c>
    </row>
    <row r="1824" spans="1:13" x14ac:dyDescent="0.25">
      <c r="A1824" s="126" t="s">
        <v>14868</v>
      </c>
      <c r="B1824" s="126" t="s">
        <v>14869</v>
      </c>
      <c r="C1824" s="126" t="s">
        <v>75</v>
      </c>
      <c r="D1824" s="127">
        <v>0.57499999999999996</v>
      </c>
      <c r="E1824" s="128">
        <v>301</v>
      </c>
      <c r="F1824" s="128">
        <v>249</v>
      </c>
      <c r="G1824" s="126" t="s">
        <v>14847</v>
      </c>
      <c r="H1824" s="126" t="s">
        <v>20227</v>
      </c>
      <c r="I1824" s="126" t="s">
        <v>20228</v>
      </c>
      <c r="J1824" s="126" t="s">
        <v>26275</v>
      </c>
      <c r="K1824" s="9">
        <f>_xlfn.IFNA(VLOOKUP(Table5[[#This Row],[Section]],SubSill_Tier,2,FALSE),0)</f>
        <v>0</v>
      </c>
      <c r="L1824" s="9" t="str">
        <f t="shared" si="37"/>
        <v/>
      </c>
      <c r="M1824" s="205" t="str" cm="1">
        <f t="array" ref="M1824">_xlfn.IFS(NOT(ISERROR(VLOOKUP(Table5[[#This Row],[Section]],TB_notTB,1,FALSE))),"No",LEFT(Table5[[#This Row],[Section]],3)="ETB","PLS",LEFT(Table5[[#This Row],[Section]],1)="7","PDB",NOT(ISBLANK(Table5[[#This Row],[Section]])),"No")</f>
        <v>No</v>
      </c>
    </row>
    <row r="1825" spans="1:13" x14ac:dyDescent="0.25">
      <c r="A1825" s="126" t="s">
        <v>14870</v>
      </c>
      <c r="B1825" s="126" t="s">
        <v>14871</v>
      </c>
      <c r="C1825" s="126" t="s">
        <v>75</v>
      </c>
      <c r="D1825" s="127">
        <v>0.434</v>
      </c>
      <c r="E1825" s="128">
        <v>253</v>
      </c>
      <c r="F1825" s="128">
        <v>210</v>
      </c>
      <c r="G1825" s="126" t="s">
        <v>14855</v>
      </c>
      <c r="H1825" s="126" t="s">
        <v>20229</v>
      </c>
      <c r="I1825" s="126" t="s">
        <v>20230</v>
      </c>
      <c r="J1825" s="126" t="s">
        <v>26277</v>
      </c>
      <c r="K1825" s="9">
        <f>_xlfn.IFNA(VLOOKUP(Table5[[#This Row],[Section]],SubSill_Tier,2,FALSE),0)</f>
        <v>0</v>
      </c>
      <c r="L1825" s="9" t="str">
        <f t="shared" si="37"/>
        <v/>
      </c>
      <c r="M1825" s="205" t="str" cm="1">
        <f t="array" ref="M1825">_xlfn.IFS(NOT(ISERROR(VLOOKUP(Table5[[#This Row],[Section]],TB_notTB,1,FALSE))),"No",LEFT(Table5[[#This Row],[Section]],3)="ETB","PLS",LEFT(Table5[[#This Row],[Section]],1)="7","PDB",NOT(ISBLANK(Table5[[#This Row],[Section]])),"No")</f>
        <v>No</v>
      </c>
    </row>
    <row r="1826" spans="1:13" x14ac:dyDescent="0.25">
      <c r="A1826" s="126" t="s">
        <v>11671</v>
      </c>
      <c r="B1826" s="126" t="s">
        <v>21144</v>
      </c>
      <c r="C1826" s="126" t="s">
        <v>75</v>
      </c>
      <c r="D1826" s="127">
        <v>0.21099999999999999</v>
      </c>
      <c r="E1826" s="128">
        <v>100</v>
      </c>
      <c r="F1826" s="128">
        <v>100</v>
      </c>
      <c r="G1826" s="126" t="s">
        <v>13760</v>
      </c>
      <c r="H1826" s="126" t="s">
        <v>20184</v>
      </c>
      <c r="I1826" s="126" t="s">
        <v>21100</v>
      </c>
      <c r="J1826" s="126" t="s">
        <v>26254</v>
      </c>
      <c r="K1826" s="9">
        <f>_xlfn.IFNA(VLOOKUP(Table5[[#This Row],[Section]],SubSill_Tier,2,FALSE),0)</f>
        <v>0</v>
      </c>
      <c r="L1826" s="9" t="str">
        <f t="shared" si="37"/>
        <v/>
      </c>
      <c r="M1826" s="205" t="str" cm="1">
        <f t="array" ref="M1826">_xlfn.IFS(NOT(ISERROR(VLOOKUP(Table5[[#This Row],[Section]],TB_notTB,1,FALSE))),"No",LEFT(Table5[[#This Row],[Section]],3)="ETB","PLS",LEFT(Table5[[#This Row],[Section]],1)="7","PDB",NOT(ISBLANK(Table5[[#This Row],[Section]])),"No")</f>
        <v>No</v>
      </c>
    </row>
    <row r="1827" spans="1:13" x14ac:dyDescent="0.25">
      <c r="A1827" s="126" t="s">
        <v>14872</v>
      </c>
      <c r="B1827" s="126" t="s">
        <v>14873</v>
      </c>
      <c r="C1827" s="126" t="s">
        <v>75</v>
      </c>
      <c r="D1827" s="127">
        <v>0.26500000000000001</v>
      </c>
      <c r="E1827" s="128">
        <v>150</v>
      </c>
      <c r="F1827" s="128">
        <v>100</v>
      </c>
      <c r="G1827" s="126" t="s">
        <v>14847</v>
      </c>
      <c r="H1827" s="126" t="s">
        <v>20227</v>
      </c>
      <c r="I1827" s="126" t="s">
        <v>20228</v>
      </c>
      <c r="J1827" s="126" t="s">
        <v>26275</v>
      </c>
      <c r="K1827" s="9">
        <f>_xlfn.IFNA(VLOOKUP(Table5[[#This Row],[Section]],SubSill_Tier,2,FALSE),0)</f>
        <v>0</v>
      </c>
      <c r="L1827" s="9" t="str">
        <f t="shared" si="37"/>
        <v/>
      </c>
      <c r="M1827" s="205" t="str" cm="1">
        <f t="array" ref="M1827">_xlfn.IFS(NOT(ISERROR(VLOOKUP(Table5[[#This Row],[Section]],TB_notTB,1,FALSE))),"No",LEFT(Table5[[#This Row],[Section]],3)="ETB","PLS",LEFT(Table5[[#This Row],[Section]],1)="7","PDB",NOT(ISBLANK(Table5[[#This Row],[Section]])),"No")</f>
        <v>No</v>
      </c>
    </row>
    <row r="1828" spans="1:13" x14ac:dyDescent="0.25">
      <c r="A1828" s="126" t="s">
        <v>11672</v>
      </c>
      <c r="B1828" s="126" t="s">
        <v>11673</v>
      </c>
      <c r="C1828" s="126" t="s">
        <v>75</v>
      </c>
      <c r="D1828" s="127">
        <v>0.16200000000000001</v>
      </c>
      <c r="E1828" s="128">
        <v>100</v>
      </c>
      <c r="F1828" s="128">
        <v>100</v>
      </c>
      <c r="G1828" s="126" t="s">
        <v>13776</v>
      </c>
      <c r="H1828" s="126" t="s">
        <v>20231</v>
      </c>
      <c r="I1828" s="126" t="s">
        <v>21143</v>
      </c>
      <c r="J1828" s="126" t="s">
        <v>26256</v>
      </c>
      <c r="K1828" s="9">
        <f>_xlfn.IFNA(VLOOKUP(Table5[[#This Row],[Section]],SubSill_Tier,2,FALSE),0)</f>
        <v>0</v>
      </c>
      <c r="L1828" s="9" t="str">
        <f t="shared" si="37"/>
        <v/>
      </c>
      <c r="M1828" s="205" t="str" cm="1">
        <f t="array" ref="M1828">_xlfn.IFS(NOT(ISERROR(VLOOKUP(Table5[[#This Row],[Section]],TB_notTB,1,FALSE))),"No",LEFT(Table5[[#This Row],[Section]],3)="ETB","PLS",LEFT(Table5[[#This Row],[Section]],1)="7","PDB",NOT(ISBLANK(Table5[[#This Row],[Section]])),"No")</f>
        <v>No</v>
      </c>
    </row>
    <row r="1829" spans="1:13" x14ac:dyDescent="0.25">
      <c r="A1829" s="126" t="s">
        <v>11674</v>
      </c>
      <c r="B1829" s="126" t="s">
        <v>17222</v>
      </c>
      <c r="C1829" s="126" t="s">
        <v>75</v>
      </c>
      <c r="D1829" s="127">
        <v>0.434</v>
      </c>
      <c r="E1829" s="128">
        <v>221</v>
      </c>
      <c r="F1829" s="128">
        <v>125</v>
      </c>
      <c r="G1829" s="126" t="s">
        <v>13761</v>
      </c>
      <c r="H1829" s="126" t="s">
        <v>20256</v>
      </c>
      <c r="I1829" s="126" t="s">
        <v>21097</v>
      </c>
      <c r="J1829" s="126" t="s">
        <v>26259</v>
      </c>
      <c r="K1829" s="9">
        <f>_xlfn.IFNA(VLOOKUP(Table5[[#This Row],[Section]],SubSill_Tier,2,FALSE),0)</f>
        <v>0</v>
      </c>
      <c r="L1829" s="9" t="str">
        <f t="shared" si="37"/>
        <v/>
      </c>
      <c r="M1829" s="205" t="str" cm="1">
        <f t="array" ref="M1829">_xlfn.IFS(NOT(ISERROR(VLOOKUP(Table5[[#This Row],[Section]],TB_notTB,1,FALSE))),"No",LEFT(Table5[[#This Row],[Section]],3)="ETB","PLS",LEFT(Table5[[#This Row],[Section]],1)="7","PDB",NOT(ISBLANK(Table5[[#This Row],[Section]])),"No")</f>
        <v>No</v>
      </c>
    </row>
    <row r="1830" spans="1:13" x14ac:dyDescent="0.25">
      <c r="A1830" s="126" t="s">
        <v>6337</v>
      </c>
      <c r="B1830" s="126" t="s">
        <v>6338</v>
      </c>
      <c r="C1830" s="126" t="s">
        <v>75</v>
      </c>
      <c r="D1830" s="127">
        <v>0.26100000000000001</v>
      </c>
      <c r="E1830" s="128">
        <v>116</v>
      </c>
      <c r="F1830" s="128">
        <v>116</v>
      </c>
      <c r="G1830" s="126" t="s">
        <v>13713</v>
      </c>
      <c r="H1830" s="126" t="s">
        <v>21056</v>
      </c>
      <c r="I1830" s="126" t="s">
        <v>21057</v>
      </c>
      <c r="J1830" s="126" t="s">
        <v>26233</v>
      </c>
      <c r="K1830" s="9">
        <f>_xlfn.IFNA(VLOOKUP(Table5[[#This Row],[Section]],SubSill_Tier,2,FALSE),0)</f>
        <v>0</v>
      </c>
      <c r="L1830" s="9" t="str">
        <f t="shared" si="37"/>
        <v/>
      </c>
      <c r="M1830" s="205" t="str" cm="1">
        <f t="array" ref="M1830">_xlfn.IFS(NOT(ISERROR(VLOOKUP(Table5[[#This Row],[Section]],TB_notTB,1,FALSE))),"No",LEFT(Table5[[#This Row],[Section]],3)="ETB","PLS",LEFT(Table5[[#This Row],[Section]],1)="7","PDB",NOT(ISBLANK(Table5[[#This Row],[Section]])),"No")</f>
        <v>No</v>
      </c>
    </row>
    <row r="1831" spans="1:13" x14ac:dyDescent="0.25">
      <c r="A1831" s="126" t="s">
        <v>11675</v>
      </c>
      <c r="B1831" s="126" t="s">
        <v>11676</v>
      </c>
      <c r="C1831" s="126" t="s">
        <v>98</v>
      </c>
      <c r="D1831" s="127">
        <v>0.80700000000000005</v>
      </c>
      <c r="E1831" s="128">
        <v>279</v>
      </c>
      <c r="F1831" s="128">
        <v>195</v>
      </c>
      <c r="G1831" s="126" t="s">
        <v>13775</v>
      </c>
      <c r="H1831" s="126" t="s">
        <v>20221</v>
      </c>
      <c r="I1831" s="126" t="s">
        <v>20222</v>
      </c>
      <c r="J1831" s="126" t="s">
        <v>26272</v>
      </c>
      <c r="K1831" s="9">
        <f>_xlfn.IFNA(VLOOKUP(Table5[[#This Row],[Section]],SubSill_Tier,2,FALSE),0)</f>
        <v>0</v>
      </c>
      <c r="L1831" s="9" t="str">
        <f t="shared" si="37"/>
        <v/>
      </c>
      <c r="M1831" s="205" t="str" cm="1">
        <f t="array" ref="M1831">_xlfn.IFS(NOT(ISERROR(VLOOKUP(Table5[[#This Row],[Section]],TB_notTB,1,FALSE))),"No",LEFT(Table5[[#This Row],[Section]],3)="ETB","PLS",LEFT(Table5[[#This Row],[Section]],1)="7","PDB",NOT(ISBLANK(Table5[[#This Row],[Section]])),"No")</f>
        <v>No</v>
      </c>
    </row>
    <row r="1832" spans="1:13" x14ac:dyDescent="0.25">
      <c r="A1832" s="126" t="s">
        <v>14874</v>
      </c>
      <c r="B1832" s="126" t="s">
        <v>14875</v>
      </c>
      <c r="C1832" s="126" t="s">
        <v>75</v>
      </c>
      <c r="D1832" s="127">
        <v>0.70499999999999996</v>
      </c>
      <c r="E1832" s="128">
        <v>213</v>
      </c>
      <c r="F1832" s="128">
        <v>213</v>
      </c>
      <c r="G1832" s="126" t="s">
        <v>14800</v>
      </c>
      <c r="H1832" s="126" t="s">
        <v>20205</v>
      </c>
      <c r="I1832" s="126" t="s">
        <v>20206</v>
      </c>
      <c r="J1832" s="126" t="s">
        <v>26263</v>
      </c>
      <c r="K1832" s="9">
        <f>_xlfn.IFNA(VLOOKUP(Table5[[#This Row],[Section]],SubSill_Tier,2,FALSE),0)</f>
        <v>0</v>
      </c>
      <c r="L1832" s="9" t="str">
        <f t="shared" si="37"/>
        <v/>
      </c>
      <c r="M1832" s="205" t="str" cm="1">
        <f t="array" ref="M1832">_xlfn.IFS(NOT(ISERROR(VLOOKUP(Table5[[#This Row],[Section]],TB_notTB,1,FALSE))),"No",LEFT(Table5[[#This Row],[Section]],3)="ETB","PLS",LEFT(Table5[[#This Row],[Section]],1)="7","PDB",NOT(ISBLANK(Table5[[#This Row],[Section]])),"No")</f>
        <v>No</v>
      </c>
    </row>
    <row r="1833" spans="1:13" x14ac:dyDescent="0.25">
      <c r="A1833" s="126" t="s">
        <v>776</v>
      </c>
      <c r="B1833" s="126" t="s">
        <v>17222</v>
      </c>
      <c r="C1833" s="126" t="s">
        <v>98</v>
      </c>
      <c r="D1833" s="127">
        <v>0.52500000000000002</v>
      </c>
      <c r="E1833" s="128">
        <v>220</v>
      </c>
      <c r="F1833" s="128">
        <v>100</v>
      </c>
      <c r="G1833" s="126" t="s">
        <v>13711</v>
      </c>
      <c r="H1833" s="126" t="s">
        <v>20119</v>
      </c>
      <c r="I1833" s="126" t="s">
        <v>21054</v>
      </c>
      <c r="J1833" s="126" t="s">
        <v>26232</v>
      </c>
      <c r="K1833" s="9">
        <f>_xlfn.IFNA(VLOOKUP(Table5[[#This Row],[Section]],SubSill_Tier,2,FALSE),0)</f>
        <v>0</v>
      </c>
      <c r="L1833" s="9" t="str">
        <f t="shared" si="37"/>
        <v/>
      </c>
      <c r="M1833" s="205" t="str" cm="1">
        <f t="array" ref="M1833">_xlfn.IFS(NOT(ISERROR(VLOOKUP(Table5[[#This Row],[Section]],TB_notTB,1,FALSE))),"No",LEFT(Table5[[#This Row],[Section]],3)="ETB","PLS",LEFT(Table5[[#This Row],[Section]],1)="7","PDB",NOT(ISBLANK(Table5[[#This Row],[Section]])),"No")</f>
        <v>No</v>
      </c>
    </row>
    <row r="1834" spans="1:13" x14ac:dyDescent="0.25">
      <c r="A1834" s="126" t="s">
        <v>6339</v>
      </c>
      <c r="B1834" s="126" t="s">
        <v>3598</v>
      </c>
      <c r="C1834" s="126" t="s">
        <v>98</v>
      </c>
      <c r="D1834" s="127">
        <v>0.35599999999999998</v>
      </c>
      <c r="E1834" s="128">
        <v>172</v>
      </c>
      <c r="F1834" s="128">
        <v>136</v>
      </c>
      <c r="G1834" s="126" t="s">
        <v>13724</v>
      </c>
      <c r="H1834" s="126" t="s">
        <v>20186</v>
      </c>
      <c r="I1834" s="126" t="s">
        <v>22099</v>
      </c>
      <c r="J1834" s="126" t="s">
        <v>26234</v>
      </c>
      <c r="K1834" s="9">
        <f>_xlfn.IFNA(VLOOKUP(Table5[[#This Row],[Section]],SubSill_Tier,2,FALSE),0)</f>
        <v>0</v>
      </c>
      <c r="L1834" s="9" t="str">
        <f t="shared" si="37"/>
        <v/>
      </c>
      <c r="M1834" s="205" t="str" cm="1">
        <f t="array" ref="M1834">_xlfn.IFS(NOT(ISERROR(VLOOKUP(Table5[[#This Row],[Section]],TB_notTB,1,FALSE))),"No",LEFT(Table5[[#This Row],[Section]],3)="ETB","PLS",LEFT(Table5[[#This Row],[Section]],1)="7","PDB",NOT(ISBLANK(Table5[[#This Row],[Section]])),"No")</f>
        <v>No</v>
      </c>
    </row>
    <row r="1835" spans="1:13" x14ac:dyDescent="0.25">
      <c r="A1835" s="126" t="s">
        <v>777</v>
      </c>
      <c r="B1835" s="126" t="s">
        <v>17222</v>
      </c>
      <c r="C1835" s="126" t="s">
        <v>98</v>
      </c>
      <c r="D1835" s="127">
        <v>2.7570000000000001</v>
      </c>
      <c r="E1835" s="128">
        <v>818</v>
      </c>
      <c r="F1835" s="128">
        <v>380</v>
      </c>
      <c r="G1835" s="126" t="s">
        <v>13711</v>
      </c>
      <c r="H1835" s="126" t="s">
        <v>20119</v>
      </c>
      <c r="I1835" s="126" t="s">
        <v>21054</v>
      </c>
      <c r="J1835" s="126" t="s">
        <v>26232</v>
      </c>
      <c r="K1835" s="9">
        <f>_xlfn.IFNA(VLOOKUP(Table5[[#This Row],[Section]],SubSill_Tier,2,FALSE),0)</f>
        <v>0</v>
      </c>
      <c r="L1835" s="9" t="str">
        <f t="shared" si="37"/>
        <v/>
      </c>
      <c r="M1835" s="205" t="str" cm="1">
        <f t="array" ref="M1835">_xlfn.IFS(NOT(ISERROR(VLOOKUP(Table5[[#This Row],[Section]],TB_notTB,1,FALSE))),"No",LEFT(Table5[[#This Row],[Section]],3)="ETB","PLS",LEFT(Table5[[#This Row],[Section]],1)="7","PDB",NOT(ISBLANK(Table5[[#This Row],[Section]])),"No")</f>
        <v>No</v>
      </c>
    </row>
    <row r="1836" spans="1:13" x14ac:dyDescent="0.25">
      <c r="A1836" s="126" t="s">
        <v>778</v>
      </c>
      <c r="B1836" s="126" t="s">
        <v>17222</v>
      </c>
      <c r="C1836" s="126" t="s">
        <v>98</v>
      </c>
      <c r="D1836" s="127">
        <v>0.93400000000000005</v>
      </c>
      <c r="E1836" s="128">
        <v>266</v>
      </c>
      <c r="F1836" s="128">
        <v>266</v>
      </c>
      <c r="G1836" s="126" t="s">
        <v>13711</v>
      </c>
      <c r="H1836" s="126" t="s">
        <v>20119</v>
      </c>
      <c r="I1836" s="126" t="s">
        <v>21054</v>
      </c>
      <c r="J1836" s="126" t="s">
        <v>26232</v>
      </c>
      <c r="K1836" s="9">
        <f>_xlfn.IFNA(VLOOKUP(Table5[[#This Row],[Section]],SubSill_Tier,2,FALSE),0)</f>
        <v>0</v>
      </c>
      <c r="L1836" s="9" t="str">
        <f t="shared" si="37"/>
        <v/>
      </c>
      <c r="M1836" s="205" t="str" cm="1">
        <f t="array" ref="M1836">_xlfn.IFS(NOT(ISERROR(VLOOKUP(Table5[[#This Row],[Section]],TB_notTB,1,FALSE))),"No",LEFT(Table5[[#This Row],[Section]],3)="ETB","PLS",LEFT(Table5[[#This Row],[Section]],1)="7","PDB",NOT(ISBLANK(Table5[[#This Row],[Section]])),"No")</f>
        <v>No</v>
      </c>
    </row>
    <row r="1837" spans="1:13" x14ac:dyDescent="0.25">
      <c r="A1837" s="126" t="s">
        <v>779</v>
      </c>
      <c r="B1837" s="126" t="s">
        <v>17222</v>
      </c>
      <c r="C1837" s="126" t="s">
        <v>98</v>
      </c>
      <c r="D1837" s="127">
        <v>0.70199999999999996</v>
      </c>
      <c r="E1837" s="128">
        <v>192</v>
      </c>
      <c r="F1837" s="128">
        <v>100</v>
      </c>
      <c r="G1837" s="126" t="s">
        <v>13711</v>
      </c>
      <c r="H1837" s="126" t="s">
        <v>20119</v>
      </c>
      <c r="I1837" s="126" t="s">
        <v>21054</v>
      </c>
      <c r="J1837" s="126" t="s">
        <v>26232</v>
      </c>
      <c r="K1837" s="9">
        <f>_xlfn.IFNA(VLOOKUP(Table5[[#This Row],[Section]],SubSill_Tier,2,FALSE),0)</f>
        <v>0</v>
      </c>
      <c r="L1837" s="9" t="str">
        <f t="shared" si="37"/>
        <v/>
      </c>
      <c r="M1837" s="205" t="str" cm="1">
        <f t="array" ref="M1837">_xlfn.IFS(NOT(ISERROR(VLOOKUP(Table5[[#This Row],[Section]],TB_notTB,1,FALSE))),"No",LEFT(Table5[[#This Row],[Section]],3)="ETB","PLS",LEFT(Table5[[#This Row],[Section]],1)="7","PDB",NOT(ISBLANK(Table5[[#This Row],[Section]])),"No")</f>
        <v>No</v>
      </c>
    </row>
    <row r="1838" spans="1:13" x14ac:dyDescent="0.25">
      <c r="A1838" s="126" t="s">
        <v>780</v>
      </c>
      <c r="B1838" s="126" t="s">
        <v>17222</v>
      </c>
      <c r="C1838" s="126" t="s">
        <v>98</v>
      </c>
      <c r="D1838" s="127">
        <v>1.2849999999999999</v>
      </c>
      <c r="E1838" s="128">
        <v>323</v>
      </c>
      <c r="F1838" s="128">
        <v>102</v>
      </c>
      <c r="G1838" s="126" t="s">
        <v>13711</v>
      </c>
      <c r="H1838" s="126" t="s">
        <v>20119</v>
      </c>
      <c r="I1838" s="126" t="s">
        <v>21054</v>
      </c>
      <c r="J1838" s="126" t="s">
        <v>26232</v>
      </c>
      <c r="K1838" s="9">
        <f>_xlfn.IFNA(VLOOKUP(Table5[[#This Row],[Section]],SubSill_Tier,2,FALSE),0)</f>
        <v>0</v>
      </c>
      <c r="L1838" s="9" t="str">
        <f t="shared" si="37"/>
        <v/>
      </c>
      <c r="M1838" s="205" t="str" cm="1">
        <f t="array" ref="M1838">_xlfn.IFS(NOT(ISERROR(VLOOKUP(Table5[[#This Row],[Section]],TB_notTB,1,FALSE))),"No",LEFT(Table5[[#This Row],[Section]],3)="ETB","PLS",LEFT(Table5[[#This Row],[Section]],1)="7","PDB",NOT(ISBLANK(Table5[[#This Row],[Section]])),"No")</f>
        <v>No</v>
      </c>
    </row>
    <row r="1839" spans="1:13" x14ac:dyDescent="0.25">
      <c r="A1839" s="126" t="s">
        <v>781</v>
      </c>
      <c r="B1839" s="126" t="s">
        <v>17222</v>
      </c>
      <c r="C1839" s="126" t="s">
        <v>98</v>
      </c>
      <c r="D1839" s="127">
        <v>1.9770000000000001</v>
      </c>
      <c r="E1839" s="128">
        <v>694</v>
      </c>
      <c r="F1839" s="128">
        <v>100</v>
      </c>
      <c r="G1839" s="126" t="s">
        <v>13711</v>
      </c>
      <c r="H1839" s="126" t="s">
        <v>20119</v>
      </c>
      <c r="I1839" s="126" t="s">
        <v>21054</v>
      </c>
      <c r="J1839" s="126" t="s">
        <v>26232</v>
      </c>
      <c r="K1839" s="9">
        <f>_xlfn.IFNA(VLOOKUP(Table5[[#This Row],[Section]],SubSill_Tier,2,FALSE),0)</f>
        <v>0</v>
      </c>
      <c r="L1839" s="9" t="str">
        <f t="shared" si="37"/>
        <v/>
      </c>
      <c r="M1839" s="205" t="str" cm="1">
        <f t="array" ref="M1839">_xlfn.IFS(NOT(ISERROR(VLOOKUP(Table5[[#This Row],[Section]],TB_notTB,1,FALSE))),"No",LEFT(Table5[[#This Row],[Section]],3)="ETB","PLS",LEFT(Table5[[#This Row],[Section]],1)="7","PDB",NOT(ISBLANK(Table5[[#This Row],[Section]])),"No")</f>
        <v>No</v>
      </c>
    </row>
    <row r="1840" spans="1:13" x14ac:dyDescent="0.25">
      <c r="A1840" s="126" t="s">
        <v>6340</v>
      </c>
      <c r="B1840" s="126" t="s">
        <v>3598</v>
      </c>
      <c r="C1840" s="126" t="s">
        <v>98</v>
      </c>
      <c r="D1840" s="127">
        <v>1.399</v>
      </c>
      <c r="E1840" s="128">
        <v>344</v>
      </c>
      <c r="F1840" s="128">
        <v>344</v>
      </c>
      <c r="G1840" s="126" t="s">
        <v>13727</v>
      </c>
      <c r="H1840" s="126" t="s">
        <v>20121</v>
      </c>
      <c r="I1840" s="126" t="s">
        <v>20122</v>
      </c>
      <c r="J1840" s="126" t="s">
        <v>26234</v>
      </c>
      <c r="K1840" s="9">
        <f>_xlfn.IFNA(VLOOKUP(Table5[[#This Row],[Section]],SubSill_Tier,2,FALSE),0)</f>
        <v>0</v>
      </c>
      <c r="L1840" s="9" t="str">
        <f t="shared" si="37"/>
        <v/>
      </c>
      <c r="M1840" s="205" t="str" cm="1">
        <f t="array" ref="M1840">_xlfn.IFS(NOT(ISERROR(VLOOKUP(Table5[[#This Row],[Section]],TB_notTB,1,FALSE))),"No",LEFT(Table5[[#This Row],[Section]],3)="ETB","PLS",LEFT(Table5[[#This Row],[Section]],1)="7","PDB",NOT(ISBLANK(Table5[[#This Row],[Section]])),"No")</f>
        <v>No</v>
      </c>
    </row>
    <row r="1841" spans="1:13" x14ac:dyDescent="0.25">
      <c r="A1841" s="126" t="s">
        <v>14876</v>
      </c>
      <c r="B1841" s="126" t="s">
        <v>14877</v>
      </c>
      <c r="C1841" s="126" t="s">
        <v>75</v>
      </c>
      <c r="D1841" s="127">
        <v>1.1970000000000001</v>
      </c>
      <c r="E1841" s="128">
        <v>334</v>
      </c>
      <c r="F1841" s="128">
        <v>220</v>
      </c>
      <c r="G1841" s="126" t="s">
        <v>14844</v>
      </c>
      <c r="H1841" s="126" t="s">
        <v>20225</v>
      </c>
      <c r="I1841" s="126" t="s">
        <v>20226</v>
      </c>
      <c r="J1841" s="126" t="s">
        <v>26274</v>
      </c>
      <c r="K1841" s="9">
        <f>_xlfn.IFNA(VLOOKUP(Table5[[#This Row],[Section]],SubSill_Tier,2,FALSE),0)</f>
        <v>0</v>
      </c>
      <c r="L1841" s="9" t="str">
        <f t="shared" si="37"/>
        <v/>
      </c>
      <c r="M1841" s="205" t="str" cm="1">
        <f t="array" ref="M1841">_xlfn.IFS(NOT(ISERROR(VLOOKUP(Table5[[#This Row],[Section]],TB_notTB,1,FALSE))),"No",LEFT(Table5[[#This Row],[Section]],3)="ETB","PLS",LEFT(Table5[[#This Row],[Section]],1)="7","PDB",NOT(ISBLANK(Table5[[#This Row],[Section]])),"No")</f>
        <v>No</v>
      </c>
    </row>
    <row r="1842" spans="1:13" x14ac:dyDescent="0.25">
      <c r="A1842" s="126" t="s">
        <v>782</v>
      </c>
      <c r="B1842" s="126" t="s">
        <v>17222</v>
      </c>
      <c r="C1842" s="126" t="s">
        <v>98</v>
      </c>
      <c r="D1842" s="127">
        <v>0.17799999999999999</v>
      </c>
      <c r="E1842" s="128">
        <v>100</v>
      </c>
      <c r="F1842" s="128">
        <v>100</v>
      </c>
      <c r="G1842" s="126" t="s">
        <v>13711</v>
      </c>
      <c r="H1842" s="126" t="s">
        <v>20119</v>
      </c>
      <c r="I1842" s="126" t="s">
        <v>21054</v>
      </c>
      <c r="J1842" s="126" t="s">
        <v>26232</v>
      </c>
      <c r="K1842" s="9">
        <f>_xlfn.IFNA(VLOOKUP(Table5[[#This Row],[Section]],SubSill_Tier,2,FALSE),0)</f>
        <v>0</v>
      </c>
      <c r="L1842" s="9" t="str">
        <f t="shared" si="37"/>
        <v/>
      </c>
      <c r="M1842" s="205" t="str" cm="1">
        <f t="array" ref="M1842">_xlfn.IFS(NOT(ISERROR(VLOOKUP(Table5[[#This Row],[Section]],TB_notTB,1,FALSE))),"No",LEFT(Table5[[#This Row],[Section]],3)="ETB","PLS",LEFT(Table5[[#This Row],[Section]],1)="7","PDB",NOT(ISBLANK(Table5[[#This Row],[Section]])),"No")</f>
        <v>No</v>
      </c>
    </row>
    <row r="1843" spans="1:13" x14ac:dyDescent="0.25">
      <c r="A1843" s="126" t="s">
        <v>783</v>
      </c>
      <c r="B1843" s="126" t="s">
        <v>17222</v>
      </c>
      <c r="C1843" s="126" t="s">
        <v>98</v>
      </c>
      <c r="D1843" s="127">
        <v>0.55900000000000005</v>
      </c>
      <c r="E1843" s="128">
        <v>144</v>
      </c>
      <c r="F1843" s="128">
        <v>100</v>
      </c>
      <c r="G1843" s="126" t="s">
        <v>13711</v>
      </c>
      <c r="H1843" s="126" t="s">
        <v>20119</v>
      </c>
      <c r="I1843" s="126" t="s">
        <v>21054</v>
      </c>
      <c r="J1843" s="126" t="s">
        <v>26232</v>
      </c>
      <c r="K1843" s="9">
        <f>_xlfn.IFNA(VLOOKUP(Table5[[#This Row],[Section]],SubSill_Tier,2,FALSE),0)</f>
        <v>0</v>
      </c>
      <c r="L1843" s="9" t="str">
        <f t="shared" si="37"/>
        <v/>
      </c>
      <c r="M1843" s="205" t="str" cm="1">
        <f t="array" ref="M1843">_xlfn.IFS(NOT(ISERROR(VLOOKUP(Table5[[#This Row],[Section]],TB_notTB,1,FALSE))),"No",LEFT(Table5[[#This Row],[Section]],3)="ETB","PLS",LEFT(Table5[[#This Row],[Section]],1)="7","PDB",NOT(ISBLANK(Table5[[#This Row],[Section]])),"No")</f>
        <v>No</v>
      </c>
    </row>
    <row r="1844" spans="1:13" x14ac:dyDescent="0.25">
      <c r="A1844" s="126" t="s">
        <v>784</v>
      </c>
      <c r="B1844" s="126" t="s">
        <v>785</v>
      </c>
      <c r="C1844" s="126" t="s">
        <v>75</v>
      </c>
      <c r="D1844" s="127">
        <v>1.841</v>
      </c>
      <c r="E1844" s="128">
        <v>170</v>
      </c>
      <c r="F1844" s="128">
        <v>170</v>
      </c>
      <c r="G1844" s="126" t="s">
        <v>13743</v>
      </c>
      <c r="H1844" s="126" t="s">
        <v>20159</v>
      </c>
      <c r="I1844" s="126" t="s">
        <v>20160</v>
      </c>
      <c r="J1844" s="126" t="s">
        <v>26241</v>
      </c>
      <c r="K1844" s="9">
        <f>_xlfn.IFNA(VLOOKUP(Table5[[#This Row],[Section]],SubSill_Tier,2,FALSE),0)</f>
        <v>0</v>
      </c>
      <c r="L1844" s="9" t="str">
        <f t="shared" si="37"/>
        <v/>
      </c>
      <c r="M1844" s="205" t="str" cm="1">
        <f t="array" ref="M1844">_xlfn.IFS(NOT(ISERROR(VLOOKUP(Table5[[#This Row],[Section]],TB_notTB,1,FALSE))),"No",LEFT(Table5[[#This Row],[Section]],3)="ETB","PLS",LEFT(Table5[[#This Row],[Section]],1)="7","PDB",NOT(ISBLANK(Table5[[#This Row],[Section]])),"No")</f>
        <v>No</v>
      </c>
    </row>
    <row r="1845" spans="1:13" x14ac:dyDescent="0.25">
      <c r="A1845" s="126" t="s">
        <v>786</v>
      </c>
      <c r="B1845" s="126" t="s">
        <v>787</v>
      </c>
      <c r="C1845" s="126" t="s">
        <v>75</v>
      </c>
      <c r="D1845" s="127">
        <v>1.28</v>
      </c>
      <c r="E1845" s="128">
        <v>464</v>
      </c>
      <c r="F1845" s="128">
        <v>125</v>
      </c>
      <c r="G1845" s="126" t="s">
        <v>13743</v>
      </c>
      <c r="H1845" s="126" t="s">
        <v>20159</v>
      </c>
      <c r="I1845" s="126" t="s">
        <v>20160</v>
      </c>
      <c r="J1845" s="126" t="s">
        <v>26241</v>
      </c>
      <c r="K1845" s="9">
        <f>_xlfn.IFNA(VLOOKUP(Table5[[#This Row],[Section]],SubSill_Tier,2,FALSE),0)</f>
        <v>0</v>
      </c>
      <c r="L1845" s="9" t="str">
        <f t="shared" si="37"/>
        <v/>
      </c>
      <c r="M1845" s="205" t="str" cm="1">
        <f t="array" ref="M1845">_xlfn.IFS(NOT(ISERROR(VLOOKUP(Table5[[#This Row],[Section]],TB_notTB,1,FALSE))),"No",LEFT(Table5[[#This Row],[Section]],3)="ETB","PLS",LEFT(Table5[[#This Row],[Section]],1)="7","PDB",NOT(ISBLANK(Table5[[#This Row],[Section]])),"No")</f>
        <v>No</v>
      </c>
    </row>
    <row r="1846" spans="1:13" x14ac:dyDescent="0.25">
      <c r="A1846" s="126" t="s">
        <v>788</v>
      </c>
      <c r="B1846" s="126" t="s">
        <v>789</v>
      </c>
      <c r="C1846" s="126" t="s">
        <v>75</v>
      </c>
      <c r="D1846" s="127">
        <v>1.5629999999999999</v>
      </c>
      <c r="E1846" s="128">
        <v>560</v>
      </c>
      <c r="F1846" s="128">
        <v>195</v>
      </c>
      <c r="G1846" s="126" t="s">
        <v>13743</v>
      </c>
      <c r="H1846" s="126" t="s">
        <v>21092</v>
      </c>
      <c r="I1846" s="126" t="s">
        <v>21093</v>
      </c>
      <c r="J1846" s="126" t="s">
        <v>26241</v>
      </c>
      <c r="K1846" s="9">
        <f>_xlfn.IFNA(VLOOKUP(Table5[[#This Row],[Section]],SubSill_Tier,2,FALSE),0)</f>
        <v>0</v>
      </c>
      <c r="L1846" s="9" t="str">
        <f t="shared" si="37"/>
        <v/>
      </c>
      <c r="M1846" s="205" t="str" cm="1">
        <f t="array" ref="M1846">_xlfn.IFS(NOT(ISERROR(VLOOKUP(Table5[[#This Row],[Section]],TB_notTB,1,FALSE))),"No",LEFT(Table5[[#This Row],[Section]],3)="ETB","PLS",LEFT(Table5[[#This Row],[Section]],1)="7","PDB",NOT(ISBLANK(Table5[[#This Row],[Section]])),"No")</f>
        <v>No</v>
      </c>
    </row>
    <row r="1847" spans="1:13" x14ac:dyDescent="0.25">
      <c r="A1847" s="126" t="s">
        <v>6341</v>
      </c>
      <c r="B1847" s="126" t="s">
        <v>17222</v>
      </c>
      <c r="C1847" s="126" t="s">
        <v>75</v>
      </c>
      <c r="D1847" s="127">
        <v>1.4279999999999999</v>
      </c>
      <c r="E1847" s="128">
        <v>456</v>
      </c>
      <c r="F1847" s="128">
        <v>140</v>
      </c>
      <c r="G1847" s="126" t="s">
        <v>13724</v>
      </c>
      <c r="H1847" s="126" t="s">
        <v>20121</v>
      </c>
      <c r="I1847" s="126" t="s">
        <v>20122</v>
      </c>
      <c r="J1847" s="126" t="s">
        <v>26234</v>
      </c>
      <c r="K1847" s="9">
        <f>_xlfn.IFNA(VLOOKUP(Table5[[#This Row],[Section]],SubSill_Tier,2,FALSE),0)</f>
        <v>0</v>
      </c>
      <c r="L1847" s="9" t="str">
        <f t="shared" si="37"/>
        <v/>
      </c>
      <c r="M1847" s="205" t="str" cm="1">
        <f t="array" ref="M1847">_xlfn.IFS(NOT(ISERROR(VLOOKUP(Table5[[#This Row],[Section]],TB_notTB,1,FALSE))),"No",LEFT(Table5[[#This Row],[Section]],3)="ETB","PLS",LEFT(Table5[[#This Row],[Section]],1)="7","PDB",NOT(ISBLANK(Table5[[#This Row],[Section]])),"No")</f>
        <v>No</v>
      </c>
    </row>
    <row r="1848" spans="1:13" x14ac:dyDescent="0.25">
      <c r="A1848" s="126" t="s">
        <v>6342</v>
      </c>
      <c r="B1848" s="126" t="s">
        <v>3598</v>
      </c>
      <c r="C1848" s="126" t="s">
        <v>98</v>
      </c>
      <c r="D1848" s="127">
        <v>0.53900000000000003</v>
      </c>
      <c r="E1848" s="128">
        <v>194</v>
      </c>
      <c r="F1848" s="128">
        <v>100</v>
      </c>
      <c r="G1848" s="126" t="s">
        <v>13724</v>
      </c>
      <c r="H1848" s="126" t="s">
        <v>20186</v>
      </c>
      <c r="I1848" s="126" t="s">
        <v>22099</v>
      </c>
      <c r="J1848" s="126" t="s">
        <v>26234</v>
      </c>
      <c r="K1848" s="9">
        <f>_xlfn.IFNA(VLOOKUP(Table5[[#This Row],[Section]],SubSill_Tier,2,FALSE),0)</f>
        <v>0</v>
      </c>
      <c r="L1848" s="9" t="str">
        <f t="shared" si="37"/>
        <v/>
      </c>
      <c r="M1848" s="205" t="str" cm="1">
        <f t="array" ref="M1848">_xlfn.IFS(NOT(ISERROR(VLOOKUP(Table5[[#This Row],[Section]],TB_notTB,1,FALSE))),"No",LEFT(Table5[[#This Row],[Section]],3)="ETB","PLS",LEFT(Table5[[#This Row],[Section]],1)="7","PDB",NOT(ISBLANK(Table5[[#This Row],[Section]])),"No")</f>
        <v>No</v>
      </c>
    </row>
    <row r="1849" spans="1:13" x14ac:dyDescent="0.25">
      <c r="A1849" s="126" t="s">
        <v>6343</v>
      </c>
      <c r="B1849" s="126" t="s">
        <v>17222</v>
      </c>
      <c r="C1849" s="126" t="s">
        <v>98</v>
      </c>
      <c r="D1849" s="127">
        <v>3.4209999999999998</v>
      </c>
      <c r="E1849" s="128">
        <v>400</v>
      </c>
      <c r="F1849" s="128">
        <v>400</v>
      </c>
      <c r="G1849" s="126" t="s">
        <v>13718</v>
      </c>
      <c r="H1849" s="126" t="s">
        <v>20127</v>
      </c>
      <c r="I1849" s="126" t="s">
        <v>21060</v>
      </c>
      <c r="J1849" s="126" t="s">
        <v>26238</v>
      </c>
      <c r="K1849" s="9">
        <f>_xlfn.IFNA(VLOOKUP(Table5[[#This Row],[Section]],SubSill_Tier,2,FALSE),0)</f>
        <v>0</v>
      </c>
      <c r="L1849" s="9" t="str">
        <f t="shared" si="37"/>
        <v/>
      </c>
      <c r="M1849" s="205" t="str" cm="1">
        <f t="array" ref="M1849">_xlfn.IFS(NOT(ISERROR(VLOOKUP(Table5[[#This Row],[Section]],TB_notTB,1,FALSE))),"No",LEFT(Table5[[#This Row],[Section]],3)="ETB","PLS",LEFT(Table5[[#This Row],[Section]],1)="7","PDB",NOT(ISBLANK(Table5[[#This Row],[Section]])),"No")</f>
        <v>No</v>
      </c>
    </row>
    <row r="1850" spans="1:13" x14ac:dyDescent="0.25">
      <c r="A1850" s="126" t="s">
        <v>6344</v>
      </c>
      <c r="B1850" s="126" t="s">
        <v>17222</v>
      </c>
      <c r="C1850" s="126" t="s">
        <v>98</v>
      </c>
      <c r="D1850" s="127">
        <v>3.8660000000000001</v>
      </c>
      <c r="E1850" s="128">
        <v>416</v>
      </c>
      <c r="F1850" s="128">
        <v>416</v>
      </c>
      <c r="G1850" s="126" t="s">
        <v>13718</v>
      </c>
      <c r="H1850" s="126" t="s">
        <v>20127</v>
      </c>
      <c r="I1850" s="126" t="s">
        <v>21060</v>
      </c>
      <c r="J1850" s="126" t="s">
        <v>26238</v>
      </c>
      <c r="K1850" s="9">
        <f>_xlfn.IFNA(VLOOKUP(Table5[[#This Row],[Section]],SubSill_Tier,2,FALSE),0)</f>
        <v>0</v>
      </c>
      <c r="L1850" s="9" t="str">
        <f t="shared" si="37"/>
        <v/>
      </c>
      <c r="M1850" s="205" t="str" cm="1">
        <f t="array" ref="M1850">_xlfn.IFS(NOT(ISERROR(VLOOKUP(Table5[[#This Row],[Section]],TB_notTB,1,FALSE))),"No",LEFT(Table5[[#This Row],[Section]],3)="ETB","PLS",LEFT(Table5[[#This Row],[Section]],1)="7","PDB",NOT(ISBLANK(Table5[[#This Row],[Section]])),"No")</f>
        <v>No</v>
      </c>
    </row>
    <row r="1851" spans="1:13" x14ac:dyDescent="0.25">
      <c r="A1851" s="126" t="s">
        <v>6345</v>
      </c>
      <c r="B1851" s="126" t="s">
        <v>17222</v>
      </c>
      <c r="C1851" s="126" t="s">
        <v>98</v>
      </c>
      <c r="D1851" s="127">
        <v>2.1219999999999999</v>
      </c>
      <c r="E1851" s="128">
        <v>344</v>
      </c>
      <c r="F1851" s="128">
        <v>344</v>
      </c>
      <c r="G1851" s="126" t="s">
        <v>13718</v>
      </c>
      <c r="H1851" s="126" t="s">
        <v>20127</v>
      </c>
      <c r="I1851" s="126" t="s">
        <v>21060</v>
      </c>
      <c r="J1851" s="126" t="s">
        <v>26236</v>
      </c>
      <c r="K1851" s="9">
        <f>_xlfn.IFNA(VLOOKUP(Table5[[#This Row],[Section]],SubSill_Tier,2,FALSE),0)</f>
        <v>0</v>
      </c>
      <c r="L1851" s="9" t="str">
        <f t="shared" si="37"/>
        <v/>
      </c>
      <c r="M1851" s="205" t="str" cm="1">
        <f t="array" ref="M1851">_xlfn.IFS(NOT(ISERROR(VLOOKUP(Table5[[#This Row],[Section]],TB_notTB,1,FALSE))),"No",LEFT(Table5[[#This Row],[Section]],3)="ETB","PLS",LEFT(Table5[[#This Row],[Section]],1)="7","PDB",NOT(ISBLANK(Table5[[#This Row],[Section]])),"No")</f>
        <v>No</v>
      </c>
    </row>
    <row r="1852" spans="1:13" x14ac:dyDescent="0.25">
      <c r="A1852" s="126" t="s">
        <v>790</v>
      </c>
      <c r="B1852" s="126" t="s">
        <v>17222</v>
      </c>
      <c r="C1852" s="126" t="s">
        <v>98</v>
      </c>
      <c r="D1852" s="127">
        <v>0.44900000000000001</v>
      </c>
      <c r="E1852" s="128">
        <v>221</v>
      </c>
      <c r="F1852" s="128">
        <v>100</v>
      </c>
      <c r="G1852" s="126" t="s">
        <v>13736</v>
      </c>
      <c r="H1852" s="126" t="s">
        <v>20148</v>
      </c>
      <c r="I1852" s="126" t="s">
        <v>21073</v>
      </c>
      <c r="J1852" s="126" t="s">
        <v>26232</v>
      </c>
      <c r="K1852" s="9">
        <f>_xlfn.IFNA(VLOOKUP(Table5[[#This Row],[Section]],SubSill_Tier,2,FALSE),0)</f>
        <v>0</v>
      </c>
      <c r="L1852" s="9" t="str">
        <f t="shared" si="37"/>
        <v/>
      </c>
      <c r="M1852" s="205" t="str" cm="1">
        <f t="array" ref="M1852">_xlfn.IFS(NOT(ISERROR(VLOOKUP(Table5[[#This Row],[Section]],TB_notTB,1,FALSE))),"No",LEFT(Table5[[#This Row],[Section]],3)="ETB","PLS",LEFT(Table5[[#This Row],[Section]],1)="7","PDB",NOT(ISBLANK(Table5[[#This Row],[Section]])),"No")</f>
        <v>No</v>
      </c>
    </row>
    <row r="1853" spans="1:13" x14ac:dyDescent="0.25">
      <c r="A1853" s="126" t="s">
        <v>791</v>
      </c>
      <c r="B1853" s="126" t="s">
        <v>17222</v>
      </c>
      <c r="C1853" s="126" t="s">
        <v>98</v>
      </c>
      <c r="D1853" s="127">
        <v>1.825</v>
      </c>
      <c r="E1853" s="128">
        <v>384</v>
      </c>
      <c r="F1853" s="128">
        <v>384</v>
      </c>
      <c r="G1853" s="126" t="s">
        <v>13711</v>
      </c>
      <c r="H1853" s="126" t="s">
        <v>20119</v>
      </c>
      <c r="I1853" s="126" t="s">
        <v>21054</v>
      </c>
      <c r="J1853" s="126" t="s">
        <v>26232</v>
      </c>
      <c r="K1853" s="9">
        <f>_xlfn.IFNA(VLOOKUP(Table5[[#This Row],[Section]],SubSill_Tier,2,FALSE),0)</f>
        <v>0</v>
      </c>
      <c r="L1853" s="9" t="str">
        <f t="shared" si="37"/>
        <v/>
      </c>
      <c r="M1853" s="205" t="str" cm="1">
        <f t="array" ref="M1853">_xlfn.IFS(NOT(ISERROR(VLOOKUP(Table5[[#This Row],[Section]],TB_notTB,1,FALSE))),"No",LEFT(Table5[[#This Row],[Section]],3)="ETB","PLS",LEFT(Table5[[#This Row],[Section]],1)="7","PDB",NOT(ISBLANK(Table5[[#This Row],[Section]])),"No")</f>
        <v>No</v>
      </c>
    </row>
    <row r="1854" spans="1:13" x14ac:dyDescent="0.25">
      <c r="A1854" s="126" t="s">
        <v>792</v>
      </c>
      <c r="B1854" s="126" t="s">
        <v>17222</v>
      </c>
      <c r="C1854" s="126" t="s">
        <v>98</v>
      </c>
      <c r="D1854" s="127">
        <v>2.94</v>
      </c>
      <c r="E1854" s="128">
        <v>713</v>
      </c>
      <c r="F1854" s="128">
        <v>106</v>
      </c>
      <c r="G1854" s="126" t="s">
        <v>13711</v>
      </c>
      <c r="H1854" s="126" t="s">
        <v>20119</v>
      </c>
      <c r="I1854" s="126" t="s">
        <v>21054</v>
      </c>
      <c r="J1854" s="126" t="s">
        <v>26232</v>
      </c>
      <c r="K1854" s="9">
        <f>_xlfn.IFNA(VLOOKUP(Table5[[#This Row],[Section]],SubSill_Tier,2,FALSE),0)</f>
        <v>0</v>
      </c>
      <c r="L1854" s="9" t="str">
        <f t="shared" si="37"/>
        <v/>
      </c>
      <c r="M1854" s="205" t="str" cm="1">
        <f t="array" ref="M1854">_xlfn.IFS(NOT(ISERROR(VLOOKUP(Table5[[#This Row],[Section]],TB_notTB,1,FALSE))),"No",LEFT(Table5[[#This Row],[Section]],3)="ETB","PLS",LEFT(Table5[[#This Row],[Section]],1)="7","PDB",NOT(ISBLANK(Table5[[#This Row],[Section]])),"No")</f>
        <v>No</v>
      </c>
    </row>
    <row r="1855" spans="1:13" x14ac:dyDescent="0.25">
      <c r="A1855" s="126" t="s">
        <v>793</v>
      </c>
      <c r="B1855" s="126" t="s">
        <v>17222</v>
      </c>
      <c r="C1855" s="126" t="s">
        <v>98</v>
      </c>
      <c r="D1855" s="127">
        <v>2.8860000000000001</v>
      </c>
      <c r="E1855" s="128">
        <v>513</v>
      </c>
      <c r="F1855" s="128">
        <v>120</v>
      </c>
      <c r="G1855" s="126" t="s">
        <v>13711</v>
      </c>
      <c r="H1855" s="126" t="s">
        <v>20119</v>
      </c>
      <c r="I1855" s="126" t="s">
        <v>21054</v>
      </c>
      <c r="J1855" s="126" t="s">
        <v>26232</v>
      </c>
      <c r="K1855" s="9">
        <f>_xlfn.IFNA(VLOOKUP(Table5[[#This Row],[Section]],SubSill_Tier,2,FALSE),0)</f>
        <v>0</v>
      </c>
      <c r="L1855" s="9" t="str">
        <f t="shared" si="37"/>
        <v/>
      </c>
      <c r="M1855" s="205" t="str" cm="1">
        <f t="array" ref="M1855">_xlfn.IFS(NOT(ISERROR(VLOOKUP(Table5[[#This Row],[Section]],TB_notTB,1,FALSE))),"No",LEFT(Table5[[#This Row],[Section]],3)="ETB","PLS",LEFT(Table5[[#This Row],[Section]],1)="7","PDB",NOT(ISBLANK(Table5[[#This Row],[Section]])),"No")</f>
        <v>No</v>
      </c>
    </row>
    <row r="1856" spans="1:13" x14ac:dyDescent="0.25">
      <c r="A1856" s="126" t="s">
        <v>794</v>
      </c>
      <c r="B1856" s="126" t="s">
        <v>17222</v>
      </c>
      <c r="C1856" s="126" t="s">
        <v>98</v>
      </c>
      <c r="D1856" s="127">
        <v>1.609</v>
      </c>
      <c r="E1856" s="128">
        <v>472</v>
      </c>
      <c r="F1856" s="128">
        <v>472</v>
      </c>
      <c r="G1856" s="126" t="s">
        <v>13711</v>
      </c>
      <c r="H1856" s="126" t="s">
        <v>20119</v>
      </c>
      <c r="I1856" s="126" t="s">
        <v>21054</v>
      </c>
      <c r="J1856" s="126" t="s">
        <v>26232</v>
      </c>
      <c r="K1856" s="9">
        <f>_xlfn.IFNA(VLOOKUP(Table5[[#This Row],[Section]],SubSill_Tier,2,FALSE),0)</f>
        <v>0</v>
      </c>
      <c r="L1856" s="9" t="str">
        <f t="shared" si="37"/>
        <v/>
      </c>
      <c r="M1856" s="205" t="str" cm="1">
        <f t="array" ref="M1856">_xlfn.IFS(NOT(ISERROR(VLOOKUP(Table5[[#This Row],[Section]],TB_notTB,1,FALSE))),"No",LEFT(Table5[[#This Row],[Section]],3)="ETB","PLS",LEFT(Table5[[#This Row],[Section]],1)="7","PDB",NOT(ISBLANK(Table5[[#This Row],[Section]])),"No")</f>
        <v>No</v>
      </c>
    </row>
    <row r="1857" spans="1:13" x14ac:dyDescent="0.25">
      <c r="A1857" s="126" t="s">
        <v>795</v>
      </c>
      <c r="B1857" s="126" t="s">
        <v>17222</v>
      </c>
      <c r="C1857" s="126" t="s">
        <v>98</v>
      </c>
      <c r="D1857" s="127">
        <v>1.0509999999999999</v>
      </c>
      <c r="E1857" s="128">
        <v>381</v>
      </c>
      <c r="F1857" s="128">
        <v>134</v>
      </c>
      <c r="G1857" s="126" t="s">
        <v>13711</v>
      </c>
      <c r="H1857" s="126" t="s">
        <v>20119</v>
      </c>
      <c r="I1857" s="126" t="s">
        <v>21054</v>
      </c>
      <c r="J1857" s="126" t="s">
        <v>26232</v>
      </c>
      <c r="K1857" s="9">
        <f>_xlfn.IFNA(VLOOKUP(Table5[[#This Row],[Section]],SubSill_Tier,2,FALSE),0)</f>
        <v>0</v>
      </c>
      <c r="L1857" s="9" t="str">
        <f t="shared" si="37"/>
        <v/>
      </c>
      <c r="M1857" s="205" t="str" cm="1">
        <f t="array" ref="M1857">_xlfn.IFS(NOT(ISERROR(VLOOKUP(Table5[[#This Row],[Section]],TB_notTB,1,FALSE))),"No",LEFT(Table5[[#This Row],[Section]],3)="ETB","PLS",LEFT(Table5[[#This Row],[Section]],1)="7","PDB",NOT(ISBLANK(Table5[[#This Row],[Section]])),"No")</f>
        <v>No</v>
      </c>
    </row>
    <row r="1858" spans="1:13" x14ac:dyDescent="0.25">
      <c r="A1858" s="126" t="s">
        <v>796</v>
      </c>
      <c r="B1858" s="126" t="s">
        <v>17222</v>
      </c>
      <c r="C1858" s="126" t="s">
        <v>98</v>
      </c>
      <c r="D1858" s="127">
        <v>1.4830000000000001</v>
      </c>
      <c r="E1858" s="128">
        <v>538</v>
      </c>
      <c r="F1858" s="128">
        <v>134</v>
      </c>
      <c r="G1858" s="126" t="s">
        <v>13711</v>
      </c>
      <c r="H1858" s="126" t="s">
        <v>20119</v>
      </c>
      <c r="I1858" s="126" t="s">
        <v>21054</v>
      </c>
      <c r="J1858" s="126" t="s">
        <v>26232</v>
      </c>
      <c r="K1858" s="9">
        <f>_xlfn.IFNA(VLOOKUP(Table5[[#This Row],[Section]],SubSill_Tier,2,FALSE),0)</f>
        <v>0</v>
      </c>
      <c r="L1858" s="9" t="str">
        <f t="shared" ref="L1858:L1921" si="38">IFERROR(IF(LEFT(G1858,2)="AI",IF(_xlfn.NUMBERVALUE(IFERROR(LEFT(IF(ISERROR(FIND("X",UPPER(B1858))),UPPER(B1858),RIGHT(UPPER(B1858),LEN(UPPER(B1858))-FIND("~",SUBSTITUTE(UPPER(B1858),"X","~",LEN(UPPER(B1858))-LEN(SUBSTITUTE(UPPER(B1858),"X","")))))),FIND(" ",IF(ISERROR(FIND("X",UPPER(B1858))),UPPER(B1858),RIGHT(UPPER(B1858),LEN(UPPER(B1858))-FIND("~",SUBSTITUTE(UPPER(B1858),"X","~",LEN(UPPER(B1858))-LEN(SUBSTITUTE(UPPER(B1858),"X","")))))),1)-1),IF(ISERROR(FIND("X",UPPER(B1858))),UPPER(B1858),RIGHT(UPPER(B1858),LEN(UPPER(B1858))-FIND("~",SUBSTITUTE(UPPER(B1858),"X","~",LEN(UPPER(B1858))-LEN(SUBSTITUTE(UPPER(B1858),"X",""))))))),".")&gt;=5,"Wall",""),""),"")</f>
        <v/>
      </c>
      <c r="M1858" s="205" t="str" cm="1">
        <f t="array" ref="M1858">_xlfn.IFS(NOT(ISERROR(VLOOKUP(Table5[[#This Row],[Section]],TB_notTB,1,FALSE))),"No",LEFT(Table5[[#This Row],[Section]],3)="ETB","PLS",LEFT(Table5[[#This Row],[Section]],1)="7","PDB",NOT(ISBLANK(Table5[[#This Row],[Section]])),"No")</f>
        <v>No</v>
      </c>
    </row>
    <row r="1859" spans="1:13" x14ac:dyDescent="0.25">
      <c r="A1859" s="126" t="s">
        <v>797</v>
      </c>
      <c r="B1859" s="126" t="s">
        <v>17222</v>
      </c>
      <c r="C1859" s="126" t="s">
        <v>98</v>
      </c>
      <c r="D1859" s="127">
        <v>0.36499999999999999</v>
      </c>
      <c r="E1859" s="128">
        <v>140</v>
      </c>
      <c r="F1859" s="128">
        <v>100</v>
      </c>
      <c r="G1859" s="126" t="s">
        <v>13711</v>
      </c>
      <c r="H1859" s="126" t="s">
        <v>20119</v>
      </c>
      <c r="I1859" s="126" t="s">
        <v>21054</v>
      </c>
      <c r="J1859" s="126" t="s">
        <v>26232</v>
      </c>
      <c r="K1859" s="9">
        <f>_xlfn.IFNA(VLOOKUP(Table5[[#This Row],[Section]],SubSill_Tier,2,FALSE),0)</f>
        <v>0</v>
      </c>
      <c r="L1859" s="9" t="str">
        <f t="shared" si="38"/>
        <v/>
      </c>
      <c r="M1859" s="205" t="str" cm="1">
        <f t="array" ref="M1859">_xlfn.IFS(NOT(ISERROR(VLOOKUP(Table5[[#This Row],[Section]],TB_notTB,1,FALSE))),"No",LEFT(Table5[[#This Row],[Section]],3)="ETB","PLS",LEFT(Table5[[#This Row],[Section]],1)="7","PDB",NOT(ISBLANK(Table5[[#This Row],[Section]])),"No")</f>
        <v>No</v>
      </c>
    </row>
    <row r="1860" spans="1:13" x14ac:dyDescent="0.25">
      <c r="A1860" s="126" t="s">
        <v>798</v>
      </c>
      <c r="B1860" s="126" t="s">
        <v>17222</v>
      </c>
      <c r="C1860" s="126" t="s">
        <v>98</v>
      </c>
      <c r="D1860" s="127">
        <v>0.216</v>
      </c>
      <c r="E1860" s="128">
        <v>103</v>
      </c>
      <c r="F1860" s="128">
        <v>100</v>
      </c>
      <c r="G1860" s="126" t="s">
        <v>13711</v>
      </c>
      <c r="H1860" s="126" t="s">
        <v>20119</v>
      </c>
      <c r="I1860" s="126" t="s">
        <v>21054</v>
      </c>
      <c r="J1860" s="126" t="s">
        <v>26232</v>
      </c>
      <c r="K1860" s="9">
        <f>_xlfn.IFNA(VLOOKUP(Table5[[#This Row],[Section]],SubSill_Tier,2,FALSE),0)</f>
        <v>0</v>
      </c>
      <c r="L1860" s="9" t="str">
        <f t="shared" si="38"/>
        <v/>
      </c>
      <c r="M1860" s="205" t="str" cm="1">
        <f t="array" ref="M1860">_xlfn.IFS(NOT(ISERROR(VLOOKUP(Table5[[#This Row],[Section]],TB_notTB,1,FALSE))),"No",LEFT(Table5[[#This Row],[Section]],3)="ETB","PLS",LEFT(Table5[[#This Row],[Section]],1)="7","PDB",NOT(ISBLANK(Table5[[#This Row],[Section]])),"No")</f>
        <v>No</v>
      </c>
    </row>
    <row r="1861" spans="1:13" x14ac:dyDescent="0.25">
      <c r="A1861" s="126" t="s">
        <v>799</v>
      </c>
      <c r="B1861" s="126" t="s">
        <v>17222</v>
      </c>
      <c r="C1861" s="126" t="s">
        <v>98</v>
      </c>
      <c r="D1861" s="127">
        <v>0.42699999999999999</v>
      </c>
      <c r="E1861" s="128">
        <v>179</v>
      </c>
      <c r="F1861" s="128">
        <v>100</v>
      </c>
      <c r="G1861" s="126" t="s">
        <v>13711</v>
      </c>
      <c r="H1861" s="126" t="s">
        <v>20119</v>
      </c>
      <c r="I1861" s="126" t="s">
        <v>21054</v>
      </c>
      <c r="J1861" s="126" t="s">
        <v>26232</v>
      </c>
      <c r="K1861" s="9">
        <f>_xlfn.IFNA(VLOOKUP(Table5[[#This Row],[Section]],SubSill_Tier,2,FALSE),0)</f>
        <v>0</v>
      </c>
      <c r="L1861" s="9" t="str">
        <f t="shared" si="38"/>
        <v/>
      </c>
      <c r="M1861" s="205" t="str" cm="1">
        <f t="array" ref="M1861">_xlfn.IFS(NOT(ISERROR(VLOOKUP(Table5[[#This Row],[Section]],TB_notTB,1,FALSE))),"No",LEFT(Table5[[#This Row],[Section]],3)="ETB","PLS",LEFT(Table5[[#This Row],[Section]],1)="7","PDB",NOT(ISBLANK(Table5[[#This Row],[Section]])),"No")</f>
        <v>No</v>
      </c>
    </row>
    <row r="1862" spans="1:13" x14ac:dyDescent="0.25">
      <c r="A1862" s="126" t="s">
        <v>800</v>
      </c>
      <c r="B1862" s="126" t="s">
        <v>17222</v>
      </c>
      <c r="C1862" s="126" t="s">
        <v>98</v>
      </c>
      <c r="D1862" s="127">
        <v>0.77</v>
      </c>
      <c r="E1862" s="128">
        <v>342</v>
      </c>
      <c r="F1862" s="128">
        <v>147</v>
      </c>
      <c r="G1862" s="126" t="s">
        <v>13736</v>
      </c>
      <c r="H1862" s="126" t="s">
        <v>20148</v>
      </c>
      <c r="I1862" s="126" t="s">
        <v>21073</v>
      </c>
      <c r="J1862" s="126" t="s">
        <v>26232</v>
      </c>
      <c r="K1862" s="9">
        <f>_xlfn.IFNA(VLOOKUP(Table5[[#This Row],[Section]],SubSill_Tier,2,FALSE),0)</f>
        <v>0</v>
      </c>
      <c r="L1862" s="9" t="str">
        <f t="shared" si="38"/>
        <v/>
      </c>
      <c r="M1862" s="205" t="str" cm="1">
        <f t="array" ref="M1862">_xlfn.IFS(NOT(ISERROR(VLOOKUP(Table5[[#This Row],[Section]],TB_notTB,1,FALSE))),"No",LEFT(Table5[[#This Row],[Section]],3)="ETB","PLS",LEFT(Table5[[#This Row],[Section]],1)="7","PDB",NOT(ISBLANK(Table5[[#This Row],[Section]])),"No")</f>
        <v>No</v>
      </c>
    </row>
    <row r="1863" spans="1:13" x14ac:dyDescent="0.25">
      <c r="A1863" s="126" t="s">
        <v>801</v>
      </c>
      <c r="B1863" s="126" t="s">
        <v>17222</v>
      </c>
      <c r="C1863" s="126" t="s">
        <v>98</v>
      </c>
      <c r="D1863" s="127">
        <v>0.502</v>
      </c>
      <c r="E1863" s="128">
        <v>236</v>
      </c>
      <c r="F1863" s="128">
        <v>100</v>
      </c>
      <c r="G1863" s="126" t="s">
        <v>13736</v>
      </c>
      <c r="H1863" s="126" t="s">
        <v>20148</v>
      </c>
      <c r="I1863" s="126" t="s">
        <v>21073</v>
      </c>
      <c r="J1863" s="126" t="s">
        <v>26232</v>
      </c>
      <c r="K1863" s="9">
        <f>_xlfn.IFNA(VLOOKUP(Table5[[#This Row],[Section]],SubSill_Tier,2,FALSE),0)</f>
        <v>0</v>
      </c>
      <c r="L1863" s="9" t="str">
        <f t="shared" si="38"/>
        <v/>
      </c>
      <c r="M1863" s="205" t="str" cm="1">
        <f t="array" ref="M1863">_xlfn.IFS(NOT(ISERROR(VLOOKUP(Table5[[#This Row],[Section]],TB_notTB,1,FALSE))),"No",LEFT(Table5[[#This Row],[Section]],3)="ETB","PLS",LEFT(Table5[[#This Row],[Section]],1)="7","PDB",NOT(ISBLANK(Table5[[#This Row],[Section]])),"No")</f>
        <v>No</v>
      </c>
    </row>
    <row r="1864" spans="1:13" x14ac:dyDescent="0.25">
      <c r="A1864" s="126" t="s">
        <v>802</v>
      </c>
      <c r="B1864" s="126" t="s">
        <v>17222</v>
      </c>
      <c r="C1864" s="126" t="s">
        <v>98</v>
      </c>
      <c r="D1864" s="127">
        <v>0.22600000000000001</v>
      </c>
      <c r="E1864" s="128">
        <v>107</v>
      </c>
      <c r="F1864" s="128">
        <v>100</v>
      </c>
      <c r="G1864" s="126" t="s">
        <v>13711</v>
      </c>
      <c r="H1864" s="126" t="s">
        <v>20119</v>
      </c>
      <c r="I1864" s="126" t="s">
        <v>21054</v>
      </c>
      <c r="J1864" s="126" t="s">
        <v>26232</v>
      </c>
      <c r="K1864" s="9">
        <f>_xlfn.IFNA(VLOOKUP(Table5[[#This Row],[Section]],SubSill_Tier,2,FALSE),0)</f>
        <v>0</v>
      </c>
      <c r="L1864" s="9" t="str">
        <f t="shared" si="38"/>
        <v/>
      </c>
      <c r="M1864" s="205" t="str" cm="1">
        <f t="array" ref="M1864">_xlfn.IFS(NOT(ISERROR(VLOOKUP(Table5[[#This Row],[Section]],TB_notTB,1,FALSE))),"No",LEFT(Table5[[#This Row],[Section]],3)="ETB","PLS",LEFT(Table5[[#This Row],[Section]],1)="7","PDB",NOT(ISBLANK(Table5[[#This Row],[Section]])),"No")</f>
        <v>No</v>
      </c>
    </row>
    <row r="1865" spans="1:13" x14ac:dyDescent="0.25">
      <c r="A1865" s="126" t="s">
        <v>803</v>
      </c>
      <c r="B1865" s="126" t="s">
        <v>17222</v>
      </c>
      <c r="C1865" s="126" t="s">
        <v>98</v>
      </c>
      <c r="D1865" s="127">
        <v>0.46400000000000002</v>
      </c>
      <c r="E1865" s="128">
        <v>172</v>
      </c>
      <c r="F1865" s="128">
        <v>100</v>
      </c>
      <c r="G1865" s="126" t="s">
        <v>13711</v>
      </c>
      <c r="H1865" s="126" t="s">
        <v>20119</v>
      </c>
      <c r="I1865" s="126" t="s">
        <v>21054</v>
      </c>
      <c r="J1865" s="126" t="s">
        <v>26232</v>
      </c>
      <c r="K1865" s="9">
        <f>_xlfn.IFNA(VLOOKUP(Table5[[#This Row],[Section]],SubSill_Tier,2,FALSE),0)</f>
        <v>0</v>
      </c>
      <c r="L1865" s="9" t="str">
        <f t="shared" si="38"/>
        <v/>
      </c>
      <c r="M1865" s="205" t="str" cm="1">
        <f t="array" ref="M1865">_xlfn.IFS(NOT(ISERROR(VLOOKUP(Table5[[#This Row],[Section]],TB_notTB,1,FALSE))),"No",LEFT(Table5[[#This Row],[Section]],3)="ETB","PLS",LEFT(Table5[[#This Row],[Section]],1)="7","PDB",NOT(ISBLANK(Table5[[#This Row],[Section]])),"No")</f>
        <v>No</v>
      </c>
    </row>
    <row r="1866" spans="1:13" x14ac:dyDescent="0.25">
      <c r="A1866" s="126" t="s">
        <v>804</v>
      </c>
      <c r="B1866" s="126" t="s">
        <v>17222</v>
      </c>
      <c r="C1866" s="126" t="s">
        <v>98</v>
      </c>
      <c r="D1866" s="127">
        <v>2.7109999999999999</v>
      </c>
      <c r="E1866" s="128">
        <v>574</v>
      </c>
      <c r="F1866" s="128">
        <v>180</v>
      </c>
      <c r="G1866" s="126" t="s">
        <v>13711</v>
      </c>
      <c r="H1866" s="126" t="s">
        <v>20119</v>
      </c>
      <c r="I1866" s="126" t="s">
        <v>21054</v>
      </c>
      <c r="J1866" s="126" t="s">
        <v>26232</v>
      </c>
      <c r="K1866" s="9">
        <f>_xlfn.IFNA(VLOOKUP(Table5[[#This Row],[Section]],SubSill_Tier,2,FALSE),0)</f>
        <v>0</v>
      </c>
      <c r="L1866" s="9" t="str">
        <f t="shared" si="38"/>
        <v/>
      </c>
      <c r="M1866" s="205" t="str" cm="1">
        <f t="array" ref="M1866">_xlfn.IFS(NOT(ISERROR(VLOOKUP(Table5[[#This Row],[Section]],TB_notTB,1,FALSE))),"No",LEFT(Table5[[#This Row],[Section]],3)="ETB","PLS",LEFT(Table5[[#This Row],[Section]],1)="7","PDB",NOT(ISBLANK(Table5[[#This Row],[Section]])),"No")</f>
        <v>No</v>
      </c>
    </row>
    <row r="1867" spans="1:13" x14ac:dyDescent="0.25">
      <c r="A1867" s="126" t="s">
        <v>6346</v>
      </c>
      <c r="B1867" s="126" t="s">
        <v>3598</v>
      </c>
      <c r="C1867" s="126" t="s">
        <v>98</v>
      </c>
      <c r="D1867" s="127">
        <v>3.4449999999999998</v>
      </c>
      <c r="E1867" s="128">
        <v>508</v>
      </c>
      <c r="F1867" s="128">
        <v>508</v>
      </c>
      <c r="G1867" s="126" t="s">
        <v>13724</v>
      </c>
      <c r="H1867" s="126" t="s">
        <v>20182</v>
      </c>
      <c r="I1867" s="126" t="s">
        <v>22098</v>
      </c>
      <c r="J1867" s="126" t="s">
        <v>26234</v>
      </c>
      <c r="K1867" s="9">
        <f>_xlfn.IFNA(VLOOKUP(Table5[[#This Row],[Section]],SubSill_Tier,2,FALSE),0)</f>
        <v>0</v>
      </c>
      <c r="L1867" s="9" t="str">
        <f t="shared" si="38"/>
        <v/>
      </c>
      <c r="M1867" s="205" t="str" cm="1">
        <f t="array" ref="M1867">_xlfn.IFS(NOT(ISERROR(VLOOKUP(Table5[[#This Row],[Section]],TB_notTB,1,FALSE))),"No",LEFT(Table5[[#This Row],[Section]],3)="ETB","PLS",LEFT(Table5[[#This Row],[Section]],1)="7","PDB",NOT(ISBLANK(Table5[[#This Row],[Section]])),"No")</f>
        <v>No</v>
      </c>
    </row>
    <row r="1868" spans="1:13" x14ac:dyDescent="0.25">
      <c r="A1868" s="126" t="s">
        <v>805</v>
      </c>
      <c r="B1868" s="126" t="s">
        <v>17222</v>
      </c>
      <c r="C1868" s="126" t="s">
        <v>98</v>
      </c>
      <c r="D1868" s="127">
        <v>2.5920000000000001</v>
      </c>
      <c r="E1868" s="128">
        <v>470</v>
      </c>
      <c r="F1868" s="128">
        <v>470</v>
      </c>
      <c r="G1868" s="126" t="s">
        <v>13711</v>
      </c>
      <c r="H1868" s="126" t="s">
        <v>20119</v>
      </c>
      <c r="I1868" s="126" t="s">
        <v>21054</v>
      </c>
      <c r="J1868" s="126" t="s">
        <v>26232</v>
      </c>
      <c r="K1868" s="9">
        <f>_xlfn.IFNA(VLOOKUP(Table5[[#This Row],[Section]],SubSill_Tier,2,FALSE),0)</f>
        <v>0</v>
      </c>
      <c r="L1868" s="9" t="str">
        <f t="shared" si="38"/>
        <v/>
      </c>
      <c r="M1868" s="205" t="str" cm="1">
        <f t="array" ref="M1868">_xlfn.IFS(NOT(ISERROR(VLOOKUP(Table5[[#This Row],[Section]],TB_notTB,1,FALSE))),"No",LEFT(Table5[[#This Row],[Section]],3)="ETB","PLS",LEFT(Table5[[#This Row],[Section]],1)="7","PDB",NOT(ISBLANK(Table5[[#This Row],[Section]])),"No")</f>
        <v>No</v>
      </c>
    </row>
    <row r="1869" spans="1:13" x14ac:dyDescent="0.25">
      <c r="A1869" s="126" t="s">
        <v>6347</v>
      </c>
      <c r="B1869" s="126" t="s">
        <v>3598</v>
      </c>
      <c r="C1869" s="126" t="s">
        <v>98</v>
      </c>
      <c r="D1869" s="127">
        <v>0.97399999999999998</v>
      </c>
      <c r="E1869" s="128">
        <v>200</v>
      </c>
      <c r="F1869" s="128">
        <v>169</v>
      </c>
      <c r="G1869" s="126" t="s">
        <v>13724</v>
      </c>
      <c r="H1869" s="126" t="s">
        <v>20186</v>
      </c>
      <c r="I1869" s="126" t="s">
        <v>22099</v>
      </c>
      <c r="J1869" s="126" t="s">
        <v>26234</v>
      </c>
      <c r="K1869" s="9">
        <f>_xlfn.IFNA(VLOOKUP(Table5[[#This Row],[Section]],SubSill_Tier,2,FALSE),0)</f>
        <v>0</v>
      </c>
      <c r="L1869" s="9" t="str">
        <f t="shared" si="38"/>
        <v/>
      </c>
      <c r="M1869" s="205" t="str" cm="1">
        <f t="array" ref="M1869">_xlfn.IFS(NOT(ISERROR(VLOOKUP(Table5[[#This Row],[Section]],TB_notTB,1,FALSE))),"No",LEFT(Table5[[#This Row],[Section]],3)="ETB","PLS",LEFT(Table5[[#This Row],[Section]],1)="7","PDB",NOT(ISBLANK(Table5[[#This Row],[Section]])),"No")</f>
        <v>No</v>
      </c>
    </row>
    <row r="1870" spans="1:13" x14ac:dyDescent="0.25">
      <c r="A1870" s="126" t="s">
        <v>806</v>
      </c>
      <c r="B1870" s="126" t="s">
        <v>17222</v>
      </c>
      <c r="C1870" s="126" t="s">
        <v>98</v>
      </c>
      <c r="D1870" s="127">
        <v>0.432</v>
      </c>
      <c r="E1870" s="128">
        <v>213</v>
      </c>
      <c r="F1870" s="128">
        <v>213</v>
      </c>
      <c r="G1870" s="126" t="s">
        <v>13736</v>
      </c>
      <c r="H1870" s="126" t="s">
        <v>20148</v>
      </c>
      <c r="I1870" s="126" t="s">
        <v>21073</v>
      </c>
      <c r="J1870" s="126" t="s">
        <v>26232</v>
      </c>
      <c r="K1870" s="9">
        <f>_xlfn.IFNA(VLOOKUP(Table5[[#This Row],[Section]],SubSill_Tier,2,FALSE),0)</f>
        <v>0</v>
      </c>
      <c r="L1870" s="9" t="str">
        <f t="shared" si="38"/>
        <v/>
      </c>
      <c r="M1870" s="205" t="str" cm="1">
        <f t="array" ref="M1870">_xlfn.IFS(NOT(ISERROR(VLOOKUP(Table5[[#This Row],[Section]],TB_notTB,1,FALSE))),"No",LEFT(Table5[[#This Row],[Section]],3)="ETB","PLS",LEFT(Table5[[#This Row],[Section]],1)="7","PDB",NOT(ISBLANK(Table5[[#This Row],[Section]])),"No")</f>
        <v>No</v>
      </c>
    </row>
    <row r="1871" spans="1:13" x14ac:dyDescent="0.25">
      <c r="A1871" s="126" t="s">
        <v>807</v>
      </c>
      <c r="B1871" s="126" t="s">
        <v>17222</v>
      </c>
      <c r="C1871" s="126" t="s">
        <v>98</v>
      </c>
      <c r="D1871" s="127">
        <v>2.7</v>
      </c>
      <c r="E1871" s="128">
        <v>975</v>
      </c>
      <c r="F1871" s="128">
        <v>105</v>
      </c>
      <c r="G1871" s="126" t="s">
        <v>13736</v>
      </c>
      <c r="H1871" s="126" t="s">
        <v>20148</v>
      </c>
      <c r="I1871" s="126" t="s">
        <v>21073</v>
      </c>
      <c r="J1871" s="126" t="s">
        <v>26232</v>
      </c>
      <c r="K1871" s="9">
        <f>_xlfn.IFNA(VLOOKUP(Table5[[#This Row],[Section]],SubSill_Tier,2,FALSE),0)</f>
        <v>0</v>
      </c>
      <c r="L1871" s="9" t="str">
        <f t="shared" si="38"/>
        <v/>
      </c>
      <c r="M1871" s="205" t="str" cm="1">
        <f t="array" ref="M1871">_xlfn.IFS(NOT(ISERROR(VLOOKUP(Table5[[#This Row],[Section]],TB_notTB,1,FALSE))),"No",LEFT(Table5[[#This Row],[Section]],3)="ETB","PLS",LEFT(Table5[[#This Row],[Section]],1)="7","PDB",NOT(ISBLANK(Table5[[#This Row],[Section]])),"No")</f>
        <v>No</v>
      </c>
    </row>
    <row r="1872" spans="1:13" x14ac:dyDescent="0.25">
      <c r="A1872" s="126" t="s">
        <v>11677</v>
      </c>
      <c r="B1872" s="126" t="s">
        <v>21145</v>
      </c>
      <c r="C1872" s="126" t="s">
        <v>75</v>
      </c>
      <c r="D1872" s="127">
        <v>0.28299999999999997</v>
      </c>
      <c r="E1872" s="128">
        <v>170</v>
      </c>
      <c r="F1872" s="128">
        <v>143</v>
      </c>
      <c r="G1872" s="126" t="s">
        <v>21076</v>
      </c>
      <c r="H1872" s="126" t="s">
        <v>21077</v>
      </c>
      <c r="I1872" s="126" t="s">
        <v>21078</v>
      </c>
      <c r="J1872" s="126" t="s">
        <v>26251</v>
      </c>
      <c r="K1872" s="9">
        <f>_xlfn.IFNA(VLOOKUP(Table5[[#This Row],[Section]],SubSill_Tier,2,FALSE),0)</f>
        <v>0</v>
      </c>
      <c r="L1872" s="9" t="str">
        <f t="shared" si="38"/>
        <v/>
      </c>
      <c r="M1872" s="205" t="str" cm="1">
        <f t="array" ref="M1872">_xlfn.IFS(NOT(ISERROR(VLOOKUP(Table5[[#This Row],[Section]],TB_notTB,1,FALSE))),"No",LEFT(Table5[[#This Row],[Section]],3)="ETB","PLS",LEFT(Table5[[#This Row],[Section]],1)="7","PDB",NOT(ISBLANK(Table5[[#This Row],[Section]])),"No")</f>
        <v>No</v>
      </c>
    </row>
    <row r="1873" spans="1:13" x14ac:dyDescent="0.25">
      <c r="A1873" s="126" t="s">
        <v>6348</v>
      </c>
      <c r="B1873" s="126" t="s">
        <v>3598</v>
      </c>
      <c r="C1873" s="126" t="s">
        <v>98</v>
      </c>
      <c r="D1873" s="127">
        <v>0.32100000000000001</v>
      </c>
      <c r="E1873" s="128">
        <v>148</v>
      </c>
      <c r="F1873" s="128">
        <v>100</v>
      </c>
      <c r="G1873" s="126" t="s">
        <v>13724</v>
      </c>
      <c r="H1873" s="126" t="s">
        <v>20186</v>
      </c>
      <c r="I1873" s="126" t="s">
        <v>22099</v>
      </c>
      <c r="J1873" s="126" t="s">
        <v>26234</v>
      </c>
      <c r="K1873" s="9">
        <f>_xlfn.IFNA(VLOOKUP(Table5[[#This Row],[Section]],SubSill_Tier,2,FALSE),0)</f>
        <v>0</v>
      </c>
      <c r="L1873" s="9" t="str">
        <f t="shared" si="38"/>
        <v/>
      </c>
      <c r="M1873" s="205" t="str" cm="1">
        <f t="array" ref="M1873">_xlfn.IFS(NOT(ISERROR(VLOOKUP(Table5[[#This Row],[Section]],TB_notTB,1,FALSE))),"No",LEFT(Table5[[#This Row],[Section]],3)="ETB","PLS",LEFT(Table5[[#This Row],[Section]],1)="7","PDB",NOT(ISBLANK(Table5[[#This Row],[Section]])),"No")</f>
        <v>No</v>
      </c>
    </row>
    <row r="1874" spans="1:13" x14ac:dyDescent="0.25">
      <c r="A1874" s="126" t="s">
        <v>6349</v>
      </c>
      <c r="B1874" s="126" t="s">
        <v>3598</v>
      </c>
      <c r="C1874" s="126" t="s">
        <v>98</v>
      </c>
      <c r="D1874" s="127">
        <v>0.17399999999999999</v>
      </c>
      <c r="E1874" s="128">
        <v>109</v>
      </c>
      <c r="F1874" s="128">
        <v>100</v>
      </c>
      <c r="G1874" s="126" t="s">
        <v>13724</v>
      </c>
      <c r="H1874" s="126" t="s">
        <v>20186</v>
      </c>
      <c r="I1874" s="126" t="s">
        <v>22099</v>
      </c>
      <c r="J1874" s="126" t="s">
        <v>26234</v>
      </c>
      <c r="K1874" s="9">
        <f>_xlfn.IFNA(VLOOKUP(Table5[[#This Row],[Section]],SubSill_Tier,2,FALSE),0)</f>
        <v>0</v>
      </c>
      <c r="L1874" s="9" t="str">
        <f t="shared" si="38"/>
        <v/>
      </c>
      <c r="M1874" s="205" t="str" cm="1">
        <f t="array" ref="M1874">_xlfn.IFS(NOT(ISERROR(VLOOKUP(Table5[[#This Row],[Section]],TB_notTB,1,FALSE))),"No",LEFT(Table5[[#This Row],[Section]],3)="ETB","PLS",LEFT(Table5[[#This Row],[Section]],1)="7","PDB",NOT(ISBLANK(Table5[[#This Row],[Section]])),"No")</f>
        <v>No</v>
      </c>
    </row>
    <row r="1875" spans="1:13" x14ac:dyDescent="0.25">
      <c r="A1875" s="126" t="s">
        <v>14878</v>
      </c>
      <c r="B1875" s="126" t="s">
        <v>14879</v>
      </c>
      <c r="C1875" s="126" t="s">
        <v>75</v>
      </c>
      <c r="D1875" s="127">
        <v>0.34</v>
      </c>
      <c r="E1875" s="128">
        <v>157</v>
      </c>
      <c r="F1875" s="128">
        <v>102</v>
      </c>
      <c r="G1875" s="126" t="s">
        <v>14844</v>
      </c>
      <c r="H1875" s="126" t="s">
        <v>20225</v>
      </c>
      <c r="I1875" s="126" t="s">
        <v>20226</v>
      </c>
      <c r="J1875" s="126" t="s">
        <v>26274</v>
      </c>
      <c r="K1875" s="9">
        <f>_xlfn.IFNA(VLOOKUP(Table5[[#This Row],[Section]],SubSill_Tier,2,FALSE),0)</f>
        <v>0</v>
      </c>
      <c r="L1875" s="9" t="str">
        <f t="shared" si="38"/>
        <v/>
      </c>
      <c r="M1875" s="205" t="str" cm="1">
        <f t="array" ref="M1875">_xlfn.IFS(NOT(ISERROR(VLOOKUP(Table5[[#This Row],[Section]],TB_notTB,1,FALSE))),"No",LEFT(Table5[[#This Row],[Section]],3)="ETB","PLS",LEFT(Table5[[#This Row],[Section]],1)="7","PDB",NOT(ISBLANK(Table5[[#This Row],[Section]])),"No")</f>
        <v>No</v>
      </c>
    </row>
    <row r="1876" spans="1:13" x14ac:dyDescent="0.25">
      <c r="A1876" s="126" t="s">
        <v>6350</v>
      </c>
      <c r="B1876" s="126" t="s">
        <v>6351</v>
      </c>
      <c r="C1876" s="126" t="s">
        <v>75</v>
      </c>
      <c r="D1876" s="127">
        <v>2.476</v>
      </c>
      <c r="E1876" s="128">
        <v>279</v>
      </c>
      <c r="F1876" s="128">
        <v>279</v>
      </c>
      <c r="G1876" s="126" t="s">
        <v>13750</v>
      </c>
      <c r="H1876" s="126" t="s">
        <v>20121</v>
      </c>
      <c r="I1876" s="126" t="s">
        <v>20122</v>
      </c>
      <c r="J1876" s="126" t="s">
        <v>26234</v>
      </c>
      <c r="K1876" s="9">
        <f>_xlfn.IFNA(VLOOKUP(Table5[[#This Row],[Section]],SubSill_Tier,2,FALSE),0)</f>
        <v>0</v>
      </c>
      <c r="L1876" s="9" t="str">
        <f t="shared" si="38"/>
        <v>Wall</v>
      </c>
      <c r="M1876" s="205" t="str" cm="1">
        <f t="array" ref="M1876">_xlfn.IFS(NOT(ISERROR(VLOOKUP(Table5[[#This Row],[Section]],TB_notTB,1,FALSE))),"No",LEFT(Table5[[#This Row],[Section]],3)="ETB","PLS",LEFT(Table5[[#This Row],[Section]],1)="7","PDB",NOT(ISBLANK(Table5[[#This Row],[Section]])),"No")</f>
        <v>No</v>
      </c>
    </row>
    <row r="1877" spans="1:13" x14ac:dyDescent="0.25">
      <c r="A1877" s="126" t="s">
        <v>6352</v>
      </c>
      <c r="B1877" s="126" t="s">
        <v>12553</v>
      </c>
      <c r="C1877" s="126" t="s">
        <v>75</v>
      </c>
      <c r="D1877" s="127">
        <v>1.665</v>
      </c>
      <c r="E1877" s="128">
        <v>223</v>
      </c>
      <c r="F1877" s="128">
        <v>223</v>
      </c>
      <c r="G1877" s="126" t="s">
        <v>13750</v>
      </c>
      <c r="H1877" s="126" t="s">
        <v>21081</v>
      </c>
      <c r="I1877" s="126" t="s">
        <v>21082</v>
      </c>
      <c r="J1877" s="126" t="s">
        <v>26233</v>
      </c>
      <c r="K1877" s="9">
        <f>_xlfn.IFNA(VLOOKUP(Table5[[#This Row],[Section]],SubSill_Tier,2,FALSE),0)</f>
        <v>0</v>
      </c>
      <c r="L1877" s="9" t="str">
        <f t="shared" si="38"/>
        <v>Wall</v>
      </c>
      <c r="M1877" s="205" t="str" cm="1">
        <f t="array" ref="M1877">_xlfn.IFS(NOT(ISERROR(VLOOKUP(Table5[[#This Row],[Section]],TB_notTB,1,FALSE))),"No",LEFT(Table5[[#This Row],[Section]],3)="ETB","PLS",LEFT(Table5[[#This Row],[Section]],1)="7","PDB",NOT(ISBLANK(Table5[[#This Row],[Section]])),"No")</f>
        <v>No</v>
      </c>
    </row>
    <row r="1878" spans="1:13" x14ac:dyDescent="0.25">
      <c r="A1878" s="126" t="s">
        <v>6353</v>
      </c>
      <c r="B1878" s="126" t="s">
        <v>6354</v>
      </c>
      <c r="C1878" s="126" t="s">
        <v>75</v>
      </c>
      <c r="D1878" s="127">
        <v>1.458</v>
      </c>
      <c r="E1878" s="128">
        <v>203</v>
      </c>
      <c r="F1878" s="128">
        <v>203</v>
      </c>
      <c r="G1878" s="126" t="s">
        <v>13750</v>
      </c>
      <c r="H1878" s="126" t="s">
        <v>20121</v>
      </c>
      <c r="I1878" s="126" t="s">
        <v>20122</v>
      </c>
      <c r="J1878" s="126" t="s">
        <v>26234</v>
      </c>
      <c r="K1878" s="9">
        <f>_xlfn.IFNA(VLOOKUP(Table5[[#This Row],[Section]],SubSill_Tier,2,FALSE),0)</f>
        <v>0</v>
      </c>
      <c r="L1878" s="9" t="str">
        <f t="shared" si="38"/>
        <v/>
      </c>
      <c r="M1878" s="205" t="str" cm="1">
        <f t="array" ref="M1878">_xlfn.IFS(NOT(ISERROR(VLOOKUP(Table5[[#This Row],[Section]],TB_notTB,1,FALSE))),"No",LEFT(Table5[[#This Row],[Section]],3)="ETB","PLS",LEFT(Table5[[#This Row],[Section]],1)="7","PDB",NOT(ISBLANK(Table5[[#This Row],[Section]])),"No")</f>
        <v>No</v>
      </c>
    </row>
    <row r="1879" spans="1:13" x14ac:dyDescent="0.25">
      <c r="A1879" s="126" t="s">
        <v>6355</v>
      </c>
      <c r="B1879" s="126" t="s">
        <v>12554</v>
      </c>
      <c r="C1879" s="126" t="s">
        <v>75</v>
      </c>
      <c r="D1879" s="127">
        <v>1.2789999999999999</v>
      </c>
      <c r="E1879" s="128">
        <v>183</v>
      </c>
      <c r="F1879" s="128">
        <v>183</v>
      </c>
      <c r="G1879" s="126" t="s">
        <v>13750</v>
      </c>
      <c r="H1879" s="126" t="s">
        <v>21081</v>
      </c>
      <c r="I1879" s="126" t="s">
        <v>21082</v>
      </c>
      <c r="J1879" s="126" t="s">
        <v>26233</v>
      </c>
      <c r="K1879" s="9">
        <f>_xlfn.IFNA(VLOOKUP(Table5[[#This Row],[Section]],SubSill_Tier,2,FALSE),0)</f>
        <v>0</v>
      </c>
      <c r="L1879" s="9" t="str">
        <f t="shared" si="38"/>
        <v>Wall</v>
      </c>
      <c r="M1879" s="205" t="str" cm="1">
        <f t="array" ref="M1879">_xlfn.IFS(NOT(ISERROR(VLOOKUP(Table5[[#This Row],[Section]],TB_notTB,1,FALSE))),"No",LEFT(Table5[[#This Row],[Section]],3)="ETB","PLS",LEFT(Table5[[#This Row],[Section]],1)="7","PDB",NOT(ISBLANK(Table5[[#This Row],[Section]])),"No")</f>
        <v>No</v>
      </c>
    </row>
    <row r="1880" spans="1:13" x14ac:dyDescent="0.25">
      <c r="A1880" s="126" t="s">
        <v>6356</v>
      </c>
      <c r="B1880" s="126" t="s">
        <v>3598</v>
      </c>
      <c r="C1880" s="126" t="s">
        <v>98</v>
      </c>
      <c r="D1880" s="127">
        <v>0.878</v>
      </c>
      <c r="E1880" s="128">
        <v>212</v>
      </c>
      <c r="F1880" s="128">
        <v>212</v>
      </c>
      <c r="G1880" s="126" t="s">
        <v>13724</v>
      </c>
      <c r="H1880" s="126" t="s">
        <v>20186</v>
      </c>
      <c r="I1880" s="126" t="s">
        <v>22099</v>
      </c>
      <c r="J1880" s="126" t="s">
        <v>26234</v>
      </c>
      <c r="K1880" s="9">
        <f>_xlfn.IFNA(VLOOKUP(Table5[[#This Row],[Section]],SubSill_Tier,2,FALSE),0)</f>
        <v>0</v>
      </c>
      <c r="L1880" s="9" t="str">
        <f t="shared" si="38"/>
        <v/>
      </c>
      <c r="M1880" s="205" t="str" cm="1">
        <f t="array" ref="M1880">_xlfn.IFS(NOT(ISERROR(VLOOKUP(Table5[[#This Row],[Section]],TB_notTB,1,FALSE))),"No",LEFT(Table5[[#This Row],[Section]],3)="ETB","PLS",LEFT(Table5[[#This Row],[Section]],1)="7","PDB",NOT(ISBLANK(Table5[[#This Row],[Section]])),"No")</f>
        <v>No</v>
      </c>
    </row>
    <row r="1881" spans="1:13" x14ac:dyDescent="0.25">
      <c r="A1881" s="126" t="s">
        <v>808</v>
      </c>
      <c r="B1881" s="126" t="s">
        <v>17222</v>
      </c>
      <c r="C1881" s="126" t="s">
        <v>98</v>
      </c>
      <c r="D1881" s="127">
        <v>2.867</v>
      </c>
      <c r="E1881" s="128">
        <v>637</v>
      </c>
      <c r="F1881" s="128">
        <v>180</v>
      </c>
      <c r="G1881" s="126" t="s">
        <v>13711</v>
      </c>
      <c r="H1881" s="126" t="s">
        <v>20119</v>
      </c>
      <c r="I1881" s="126" t="s">
        <v>21054</v>
      </c>
      <c r="J1881" s="126" t="s">
        <v>26232</v>
      </c>
      <c r="K1881" s="9">
        <f>_xlfn.IFNA(VLOOKUP(Table5[[#This Row],[Section]],SubSill_Tier,2,FALSE),0)</f>
        <v>0</v>
      </c>
      <c r="L1881" s="9" t="str">
        <f t="shared" si="38"/>
        <v/>
      </c>
      <c r="M1881" s="205" t="str" cm="1">
        <f t="array" ref="M1881">_xlfn.IFS(NOT(ISERROR(VLOOKUP(Table5[[#This Row],[Section]],TB_notTB,1,FALSE))),"No",LEFT(Table5[[#This Row],[Section]],3)="ETB","PLS",LEFT(Table5[[#This Row],[Section]],1)="7","PDB",NOT(ISBLANK(Table5[[#This Row],[Section]])),"No")</f>
        <v>No</v>
      </c>
    </row>
    <row r="1882" spans="1:13" x14ac:dyDescent="0.25">
      <c r="A1882" s="126" t="s">
        <v>14880</v>
      </c>
      <c r="B1882" s="126" t="s">
        <v>14881</v>
      </c>
      <c r="C1882" s="126" t="s">
        <v>75</v>
      </c>
      <c r="D1882" s="127">
        <v>0.253</v>
      </c>
      <c r="E1882" s="128">
        <v>136</v>
      </c>
      <c r="F1882" s="128">
        <v>100</v>
      </c>
      <c r="G1882" s="126" t="s">
        <v>14844</v>
      </c>
      <c r="H1882" s="126" t="s">
        <v>20225</v>
      </c>
      <c r="I1882" s="126" t="s">
        <v>20226</v>
      </c>
      <c r="J1882" s="126" t="s">
        <v>26274</v>
      </c>
      <c r="K1882" s="9">
        <f>_xlfn.IFNA(VLOOKUP(Table5[[#This Row],[Section]],SubSill_Tier,2,FALSE),0)</f>
        <v>0</v>
      </c>
      <c r="L1882" s="9" t="str">
        <f t="shared" si="38"/>
        <v/>
      </c>
      <c r="M1882" s="205" t="str" cm="1">
        <f t="array" ref="M1882">_xlfn.IFS(NOT(ISERROR(VLOOKUP(Table5[[#This Row],[Section]],TB_notTB,1,FALSE))),"No",LEFT(Table5[[#This Row],[Section]],3)="ETB","PLS",LEFT(Table5[[#This Row],[Section]],1)="7","PDB",NOT(ISBLANK(Table5[[#This Row],[Section]])),"No")</f>
        <v>No</v>
      </c>
    </row>
    <row r="1883" spans="1:13" x14ac:dyDescent="0.25">
      <c r="A1883" s="126" t="s">
        <v>809</v>
      </c>
      <c r="B1883" s="126" t="s">
        <v>17222</v>
      </c>
      <c r="C1883" s="126" t="s">
        <v>75</v>
      </c>
      <c r="D1883" s="127">
        <v>0.39100000000000001</v>
      </c>
      <c r="E1883" s="128">
        <v>192</v>
      </c>
      <c r="F1883" s="128">
        <v>100</v>
      </c>
      <c r="G1883" s="126" t="s">
        <v>13756</v>
      </c>
      <c r="H1883" s="126" t="s">
        <v>20179</v>
      </c>
      <c r="I1883" s="126" t="s">
        <v>20180</v>
      </c>
      <c r="J1883" s="126" t="s">
        <v>26232</v>
      </c>
      <c r="K1883" s="9">
        <f>_xlfn.IFNA(VLOOKUP(Table5[[#This Row],[Section]],SubSill_Tier,2,FALSE),0)</f>
        <v>0</v>
      </c>
      <c r="L1883" s="9" t="str">
        <f t="shared" si="38"/>
        <v/>
      </c>
      <c r="M1883" s="205" t="str" cm="1">
        <f t="array" ref="M1883">_xlfn.IFS(NOT(ISERROR(VLOOKUP(Table5[[#This Row],[Section]],TB_notTB,1,FALSE))),"No",LEFT(Table5[[#This Row],[Section]],3)="ETB","PLS",LEFT(Table5[[#This Row],[Section]],1)="7","PDB",NOT(ISBLANK(Table5[[#This Row],[Section]])),"No")</f>
        <v>No</v>
      </c>
    </row>
    <row r="1884" spans="1:13" x14ac:dyDescent="0.25">
      <c r="A1884" s="126" t="s">
        <v>14882</v>
      </c>
      <c r="B1884" s="126" t="s">
        <v>14883</v>
      </c>
      <c r="C1884" s="126" t="s">
        <v>75</v>
      </c>
      <c r="D1884" s="127">
        <v>0.49299999999999999</v>
      </c>
      <c r="E1884" s="128">
        <v>246</v>
      </c>
      <c r="F1884" s="128">
        <v>118</v>
      </c>
      <c r="G1884" s="126" t="s">
        <v>14884</v>
      </c>
      <c r="H1884" s="126" t="s">
        <v>21146</v>
      </c>
      <c r="I1884" s="126" t="s">
        <v>22101</v>
      </c>
      <c r="J1884" s="126" t="s">
        <v>26278</v>
      </c>
      <c r="K1884" s="9">
        <f>_xlfn.IFNA(VLOOKUP(Table5[[#This Row],[Section]],SubSill_Tier,2,FALSE),0)</f>
        <v>0</v>
      </c>
      <c r="L1884" s="9" t="str">
        <f t="shared" si="38"/>
        <v/>
      </c>
      <c r="M1884" s="205" t="str" cm="1">
        <f t="array" ref="M1884">_xlfn.IFS(NOT(ISERROR(VLOOKUP(Table5[[#This Row],[Section]],TB_notTB,1,FALSE))),"No",LEFT(Table5[[#This Row],[Section]],3)="ETB","PLS",LEFT(Table5[[#This Row],[Section]],1)="7","PDB",NOT(ISBLANK(Table5[[#This Row],[Section]])),"No")</f>
        <v>No</v>
      </c>
    </row>
    <row r="1885" spans="1:13" x14ac:dyDescent="0.25">
      <c r="A1885" s="126" t="s">
        <v>6357</v>
      </c>
      <c r="B1885" s="126" t="s">
        <v>6358</v>
      </c>
      <c r="C1885" s="126" t="s">
        <v>75</v>
      </c>
      <c r="D1885" s="127">
        <v>3.794</v>
      </c>
      <c r="E1885" s="128">
        <v>320</v>
      </c>
      <c r="F1885" s="128">
        <v>320</v>
      </c>
      <c r="G1885" s="126" t="s">
        <v>13750</v>
      </c>
      <c r="H1885" s="126" t="s">
        <v>21081</v>
      </c>
      <c r="I1885" s="126" t="s">
        <v>21082</v>
      </c>
      <c r="J1885" s="126" t="s">
        <v>26237</v>
      </c>
      <c r="K1885" s="9">
        <f>_xlfn.IFNA(VLOOKUP(Table5[[#This Row],[Section]],SubSill_Tier,2,FALSE),0)</f>
        <v>0</v>
      </c>
      <c r="L1885" s="9" t="str">
        <f t="shared" si="38"/>
        <v>Wall</v>
      </c>
      <c r="M1885" s="205" t="str" cm="1">
        <f t="array" ref="M1885">_xlfn.IFS(NOT(ISERROR(VLOOKUP(Table5[[#This Row],[Section]],TB_notTB,1,FALSE))),"No",LEFT(Table5[[#This Row],[Section]],3)="ETB","PLS",LEFT(Table5[[#This Row],[Section]],1)="7","PDB",NOT(ISBLANK(Table5[[#This Row],[Section]])),"No")</f>
        <v>No</v>
      </c>
    </row>
    <row r="1886" spans="1:13" x14ac:dyDescent="0.25">
      <c r="A1886" s="126" t="s">
        <v>810</v>
      </c>
      <c r="B1886" s="126" t="s">
        <v>17222</v>
      </c>
      <c r="C1886" s="126" t="s">
        <v>98</v>
      </c>
      <c r="D1886" s="127">
        <v>1.9339999999999999</v>
      </c>
      <c r="E1886" s="128">
        <v>571</v>
      </c>
      <c r="F1886" s="128">
        <v>100</v>
      </c>
      <c r="G1886" s="126" t="s">
        <v>13711</v>
      </c>
      <c r="H1886" s="126" t="s">
        <v>20119</v>
      </c>
      <c r="I1886" s="126" t="s">
        <v>21054</v>
      </c>
      <c r="J1886" s="126" t="s">
        <v>26232</v>
      </c>
      <c r="K1886" s="9">
        <f>_xlfn.IFNA(VLOOKUP(Table5[[#This Row],[Section]],SubSill_Tier,2,FALSE),0)</f>
        <v>0</v>
      </c>
      <c r="L1886" s="9" t="str">
        <f t="shared" si="38"/>
        <v/>
      </c>
      <c r="M1886" s="205" t="str" cm="1">
        <f t="array" ref="M1886">_xlfn.IFS(NOT(ISERROR(VLOOKUP(Table5[[#This Row],[Section]],TB_notTB,1,FALSE))),"No",LEFT(Table5[[#This Row],[Section]],3)="ETB","PLS",LEFT(Table5[[#This Row],[Section]],1)="7","PDB",NOT(ISBLANK(Table5[[#This Row],[Section]])),"No")</f>
        <v>No</v>
      </c>
    </row>
    <row r="1887" spans="1:13" x14ac:dyDescent="0.25">
      <c r="A1887" s="126" t="s">
        <v>811</v>
      </c>
      <c r="B1887" s="126" t="s">
        <v>17222</v>
      </c>
      <c r="C1887" s="126" t="s">
        <v>98</v>
      </c>
      <c r="D1887" s="127">
        <v>0.105</v>
      </c>
      <c r="E1887" s="128">
        <v>100</v>
      </c>
      <c r="F1887" s="128">
        <v>100</v>
      </c>
      <c r="G1887" s="126" t="s">
        <v>13711</v>
      </c>
      <c r="H1887" s="126" t="s">
        <v>20119</v>
      </c>
      <c r="I1887" s="126" t="s">
        <v>21054</v>
      </c>
      <c r="J1887" s="126" t="s">
        <v>26232</v>
      </c>
      <c r="K1887" s="9">
        <f>_xlfn.IFNA(VLOOKUP(Table5[[#This Row],[Section]],SubSill_Tier,2,FALSE),0)</f>
        <v>0</v>
      </c>
      <c r="L1887" s="9" t="str">
        <f t="shared" si="38"/>
        <v/>
      </c>
      <c r="M1887" s="205" t="str" cm="1">
        <f t="array" ref="M1887">_xlfn.IFS(NOT(ISERROR(VLOOKUP(Table5[[#This Row],[Section]],TB_notTB,1,FALSE))),"No",LEFT(Table5[[#This Row],[Section]],3)="ETB","PLS",LEFT(Table5[[#This Row],[Section]],1)="7","PDB",NOT(ISBLANK(Table5[[#This Row],[Section]])),"No")</f>
        <v>No</v>
      </c>
    </row>
    <row r="1888" spans="1:13" x14ac:dyDescent="0.25">
      <c r="A1888" s="126" t="s">
        <v>11678</v>
      </c>
      <c r="B1888" s="126" t="s">
        <v>17222</v>
      </c>
      <c r="C1888" s="126" t="s">
        <v>75</v>
      </c>
      <c r="D1888" s="127">
        <v>0.66400000000000003</v>
      </c>
      <c r="E1888" s="128">
        <v>360</v>
      </c>
      <c r="F1888" s="128">
        <v>159</v>
      </c>
      <c r="G1888" s="126" t="s">
        <v>13745</v>
      </c>
      <c r="H1888" s="126" t="s">
        <v>20189</v>
      </c>
      <c r="I1888" s="126" t="s">
        <v>20190</v>
      </c>
      <c r="J1888" s="126" t="s">
        <v>26260</v>
      </c>
      <c r="K1888" s="9">
        <f>_xlfn.IFNA(VLOOKUP(Table5[[#This Row],[Section]],SubSill_Tier,2,FALSE),0)</f>
        <v>0</v>
      </c>
      <c r="L1888" s="9" t="str">
        <f t="shared" si="38"/>
        <v/>
      </c>
      <c r="M1888" s="205" t="str" cm="1">
        <f t="array" ref="M1888">_xlfn.IFS(NOT(ISERROR(VLOOKUP(Table5[[#This Row],[Section]],TB_notTB,1,FALSE))),"No",LEFT(Table5[[#This Row],[Section]],3)="ETB","PLS",LEFT(Table5[[#This Row],[Section]],1)="7","PDB",NOT(ISBLANK(Table5[[#This Row],[Section]])),"No")</f>
        <v>No</v>
      </c>
    </row>
    <row r="1889" spans="1:13" x14ac:dyDescent="0.25">
      <c r="A1889" s="126" t="s">
        <v>812</v>
      </c>
      <c r="B1889" s="126" t="s">
        <v>17222</v>
      </c>
      <c r="C1889" s="126" t="s">
        <v>98</v>
      </c>
      <c r="D1889" s="127">
        <v>0.63800000000000001</v>
      </c>
      <c r="E1889" s="128">
        <v>184</v>
      </c>
      <c r="F1889" s="128">
        <v>184</v>
      </c>
      <c r="G1889" s="126" t="s">
        <v>13711</v>
      </c>
      <c r="H1889" s="126" t="s">
        <v>20119</v>
      </c>
      <c r="I1889" s="126" t="s">
        <v>21054</v>
      </c>
      <c r="J1889" s="126" t="s">
        <v>26232</v>
      </c>
      <c r="K1889" s="9">
        <f>_xlfn.IFNA(VLOOKUP(Table5[[#This Row],[Section]],SubSill_Tier,2,FALSE),0)</f>
        <v>0</v>
      </c>
      <c r="L1889" s="9" t="str">
        <f t="shared" si="38"/>
        <v/>
      </c>
      <c r="M1889" s="205" t="str" cm="1">
        <f t="array" ref="M1889">_xlfn.IFS(NOT(ISERROR(VLOOKUP(Table5[[#This Row],[Section]],TB_notTB,1,FALSE))),"No",LEFT(Table5[[#This Row],[Section]],3)="ETB","PLS",LEFT(Table5[[#This Row],[Section]],1)="7","PDB",NOT(ISBLANK(Table5[[#This Row],[Section]])),"No")</f>
        <v>No</v>
      </c>
    </row>
    <row r="1890" spans="1:13" x14ac:dyDescent="0.25">
      <c r="A1890" s="126" t="s">
        <v>813</v>
      </c>
      <c r="B1890" s="126" t="s">
        <v>814</v>
      </c>
      <c r="C1890" s="126" t="s">
        <v>75</v>
      </c>
      <c r="D1890" s="127">
        <v>0.90600000000000003</v>
      </c>
      <c r="E1890" s="128">
        <v>362</v>
      </c>
      <c r="F1890" s="128">
        <v>362</v>
      </c>
      <c r="G1890" s="126" t="s">
        <v>13753</v>
      </c>
      <c r="H1890" s="126" t="s">
        <v>20174</v>
      </c>
      <c r="I1890" s="126" t="s">
        <v>21091</v>
      </c>
      <c r="J1890" s="126" t="s">
        <v>26232</v>
      </c>
      <c r="K1890" s="9">
        <f>_xlfn.IFNA(VLOOKUP(Table5[[#This Row],[Section]],SubSill_Tier,2,FALSE),0)</f>
        <v>1</v>
      </c>
      <c r="L1890" s="9" t="str">
        <f t="shared" si="38"/>
        <v/>
      </c>
      <c r="M1890" s="205" t="str" cm="1">
        <f t="array" ref="M1890">_xlfn.IFS(NOT(ISERROR(VLOOKUP(Table5[[#This Row],[Section]],TB_notTB,1,FALSE))),"No",LEFT(Table5[[#This Row],[Section]],3)="ETB","PLS",LEFT(Table5[[#This Row],[Section]],1)="7","PDB",NOT(ISBLANK(Table5[[#This Row],[Section]])),"No")</f>
        <v>No</v>
      </c>
    </row>
    <row r="1891" spans="1:13" x14ac:dyDescent="0.25">
      <c r="A1891" s="126" t="s">
        <v>11679</v>
      </c>
      <c r="B1891" s="126" t="s">
        <v>12472</v>
      </c>
      <c r="C1891" s="126" t="s">
        <v>98</v>
      </c>
      <c r="D1891" s="127">
        <v>2.738</v>
      </c>
      <c r="E1891" s="128">
        <v>460</v>
      </c>
      <c r="F1891" s="128">
        <v>460</v>
      </c>
      <c r="G1891" s="126" t="s">
        <v>13742</v>
      </c>
      <c r="H1891" s="126" t="s">
        <v>20193</v>
      </c>
      <c r="I1891" s="126" t="s">
        <v>21096</v>
      </c>
      <c r="J1891" s="126" t="s">
        <v>26262</v>
      </c>
      <c r="K1891" s="9">
        <f>_xlfn.IFNA(VLOOKUP(Table5[[#This Row],[Section]],SubSill_Tier,2,FALSE),0)</f>
        <v>0</v>
      </c>
      <c r="L1891" s="9" t="str">
        <f t="shared" si="38"/>
        <v/>
      </c>
      <c r="M1891" s="205" t="str" cm="1">
        <f t="array" ref="M1891">_xlfn.IFS(NOT(ISERROR(VLOOKUP(Table5[[#This Row],[Section]],TB_notTB,1,FALSE))),"No",LEFT(Table5[[#This Row],[Section]],3)="ETB","PLS",LEFT(Table5[[#This Row],[Section]],1)="7","PDB",NOT(ISBLANK(Table5[[#This Row],[Section]])),"No")</f>
        <v>No</v>
      </c>
    </row>
    <row r="1892" spans="1:13" x14ac:dyDescent="0.25">
      <c r="A1892" s="126" t="s">
        <v>815</v>
      </c>
      <c r="B1892" s="126" t="s">
        <v>17222</v>
      </c>
      <c r="C1892" s="126" t="s">
        <v>98</v>
      </c>
      <c r="D1892" s="127">
        <v>0.504</v>
      </c>
      <c r="E1892" s="128">
        <v>136</v>
      </c>
      <c r="F1892" s="128">
        <v>136</v>
      </c>
      <c r="G1892" s="126" t="s">
        <v>13711</v>
      </c>
      <c r="H1892" s="126" t="s">
        <v>20119</v>
      </c>
      <c r="I1892" s="126" t="s">
        <v>21054</v>
      </c>
      <c r="J1892" s="126" t="s">
        <v>26232</v>
      </c>
      <c r="K1892" s="9">
        <f>_xlfn.IFNA(VLOOKUP(Table5[[#This Row],[Section]],SubSill_Tier,2,FALSE),0)</f>
        <v>0</v>
      </c>
      <c r="L1892" s="9" t="str">
        <f t="shared" si="38"/>
        <v/>
      </c>
      <c r="M1892" s="205" t="str" cm="1">
        <f t="array" ref="M1892">_xlfn.IFS(NOT(ISERROR(VLOOKUP(Table5[[#This Row],[Section]],TB_notTB,1,FALSE))),"No",LEFT(Table5[[#This Row],[Section]],3)="ETB","PLS",LEFT(Table5[[#This Row],[Section]],1)="7","PDB",NOT(ISBLANK(Table5[[#This Row],[Section]])),"No")</f>
        <v>No</v>
      </c>
    </row>
    <row r="1893" spans="1:13" x14ac:dyDescent="0.25">
      <c r="A1893" s="126" t="s">
        <v>816</v>
      </c>
      <c r="B1893" s="126" t="s">
        <v>17222</v>
      </c>
      <c r="C1893" s="126" t="s">
        <v>98</v>
      </c>
      <c r="D1893" s="127">
        <v>0.626</v>
      </c>
      <c r="E1893" s="128">
        <v>159</v>
      </c>
      <c r="F1893" s="128">
        <v>100</v>
      </c>
      <c r="G1893" s="126" t="s">
        <v>13711</v>
      </c>
      <c r="H1893" s="126" t="s">
        <v>20119</v>
      </c>
      <c r="I1893" s="126" t="s">
        <v>21054</v>
      </c>
      <c r="J1893" s="126" t="s">
        <v>26232</v>
      </c>
      <c r="K1893" s="9">
        <f>_xlfn.IFNA(VLOOKUP(Table5[[#This Row],[Section]],SubSill_Tier,2,FALSE),0)</f>
        <v>0</v>
      </c>
      <c r="L1893" s="9" t="str">
        <f t="shared" si="38"/>
        <v/>
      </c>
      <c r="M1893" s="205" t="str" cm="1">
        <f t="array" ref="M1893">_xlfn.IFS(NOT(ISERROR(VLOOKUP(Table5[[#This Row],[Section]],TB_notTB,1,FALSE))),"No",LEFT(Table5[[#This Row],[Section]],3)="ETB","PLS",LEFT(Table5[[#This Row],[Section]],1)="7","PDB",NOT(ISBLANK(Table5[[#This Row],[Section]])),"No")</f>
        <v>No</v>
      </c>
    </row>
    <row r="1894" spans="1:13" x14ac:dyDescent="0.25">
      <c r="A1894" s="126" t="s">
        <v>6359</v>
      </c>
      <c r="B1894" s="126" t="s">
        <v>3598</v>
      </c>
      <c r="C1894" s="126" t="s">
        <v>98</v>
      </c>
      <c r="D1894" s="127">
        <v>2.153</v>
      </c>
      <c r="E1894" s="128">
        <v>210</v>
      </c>
      <c r="F1894" s="128">
        <v>210</v>
      </c>
      <c r="G1894" s="126" t="s">
        <v>13724</v>
      </c>
      <c r="H1894" s="126" t="s">
        <v>20186</v>
      </c>
      <c r="I1894" s="126" t="s">
        <v>22099</v>
      </c>
      <c r="J1894" s="126" t="s">
        <v>26234</v>
      </c>
      <c r="K1894" s="9">
        <f>_xlfn.IFNA(VLOOKUP(Table5[[#This Row],[Section]],SubSill_Tier,2,FALSE),0)</f>
        <v>0</v>
      </c>
      <c r="L1894" s="9" t="str">
        <f t="shared" si="38"/>
        <v/>
      </c>
      <c r="M1894" s="205" t="str" cm="1">
        <f t="array" ref="M1894">_xlfn.IFS(NOT(ISERROR(VLOOKUP(Table5[[#This Row],[Section]],TB_notTB,1,FALSE))),"No",LEFT(Table5[[#This Row],[Section]],3)="ETB","PLS",LEFT(Table5[[#This Row],[Section]],1)="7","PDB",NOT(ISBLANK(Table5[[#This Row],[Section]])),"No")</f>
        <v>No</v>
      </c>
    </row>
    <row r="1895" spans="1:13" x14ac:dyDescent="0.25">
      <c r="A1895" s="126" t="s">
        <v>6360</v>
      </c>
      <c r="B1895" s="126" t="s">
        <v>3598</v>
      </c>
      <c r="C1895" s="126" t="s">
        <v>98</v>
      </c>
      <c r="D1895" s="127">
        <v>1.482</v>
      </c>
      <c r="E1895" s="128">
        <v>140</v>
      </c>
      <c r="F1895" s="128">
        <v>140</v>
      </c>
      <c r="G1895" s="126" t="s">
        <v>13724</v>
      </c>
      <c r="H1895" s="126" t="s">
        <v>20186</v>
      </c>
      <c r="I1895" s="126" t="s">
        <v>22099</v>
      </c>
      <c r="J1895" s="126" t="s">
        <v>26234</v>
      </c>
      <c r="K1895" s="9">
        <f>_xlfn.IFNA(VLOOKUP(Table5[[#This Row],[Section]],SubSill_Tier,2,FALSE),0)</f>
        <v>0</v>
      </c>
      <c r="L1895" s="9" t="str">
        <f t="shared" si="38"/>
        <v/>
      </c>
      <c r="M1895" s="205" t="str" cm="1">
        <f t="array" ref="M1895">_xlfn.IFS(NOT(ISERROR(VLOOKUP(Table5[[#This Row],[Section]],TB_notTB,1,FALSE))),"No",LEFT(Table5[[#This Row],[Section]],3)="ETB","PLS",LEFT(Table5[[#This Row],[Section]],1)="7","PDB",NOT(ISBLANK(Table5[[#This Row],[Section]])),"No")</f>
        <v>No</v>
      </c>
    </row>
    <row r="1896" spans="1:13" x14ac:dyDescent="0.25">
      <c r="A1896" s="126" t="s">
        <v>6361</v>
      </c>
      <c r="B1896" s="126" t="s">
        <v>3598</v>
      </c>
      <c r="C1896" s="126" t="s">
        <v>98</v>
      </c>
      <c r="D1896" s="127">
        <v>1.7649999999999999</v>
      </c>
      <c r="E1896" s="128">
        <v>151</v>
      </c>
      <c r="F1896" s="128">
        <v>151</v>
      </c>
      <c r="G1896" s="126" t="s">
        <v>13724</v>
      </c>
      <c r="H1896" s="126" t="s">
        <v>20186</v>
      </c>
      <c r="I1896" s="126" t="s">
        <v>22099</v>
      </c>
      <c r="J1896" s="126" t="s">
        <v>26234</v>
      </c>
      <c r="K1896" s="9">
        <f>_xlfn.IFNA(VLOOKUP(Table5[[#This Row],[Section]],SubSill_Tier,2,FALSE),0)</f>
        <v>0</v>
      </c>
      <c r="L1896" s="9" t="str">
        <f t="shared" si="38"/>
        <v/>
      </c>
      <c r="M1896" s="205" t="str" cm="1">
        <f t="array" ref="M1896">_xlfn.IFS(NOT(ISERROR(VLOOKUP(Table5[[#This Row],[Section]],TB_notTB,1,FALSE))),"No",LEFT(Table5[[#This Row],[Section]],3)="ETB","PLS",LEFT(Table5[[#This Row],[Section]],1)="7","PDB",NOT(ISBLANK(Table5[[#This Row],[Section]])),"No")</f>
        <v>No</v>
      </c>
    </row>
    <row r="1897" spans="1:13" x14ac:dyDescent="0.25">
      <c r="A1897" s="126" t="s">
        <v>11680</v>
      </c>
      <c r="B1897" s="126" t="s">
        <v>17222</v>
      </c>
      <c r="C1897" s="126" t="s">
        <v>75</v>
      </c>
      <c r="D1897" s="127">
        <v>2.544</v>
      </c>
      <c r="E1897" s="128">
        <v>212</v>
      </c>
      <c r="F1897" s="128">
        <v>212</v>
      </c>
      <c r="G1897" s="126" t="s">
        <v>13758</v>
      </c>
      <c r="H1897" s="126" t="s">
        <v>20201</v>
      </c>
      <c r="I1897" s="126" t="s">
        <v>20202</v>
      </c>
      <c r="J1897" s="126" t="s">
        <v>26258</v>
      </c>
      <c r="K1897" s="9">
        <f>_xlfn.IFNA(VLOOKUP(Table5[[#This Row],[Section]],SubSill_Tier,2,FALSE),0)</f>
        <v>0</v>
      </c>
      <c r="L1897" s="9" t="str">
        <f t="shared" si="38"/>
        <v/>
      </c>
      <c r="M1897" s="205" t="str" cm="1">
        <f t="array" ref="M1897">_xlfn.IFS(NOT(ISERROR(VLOOKUP(Table5[[#This Row],[Section]],TB_notTB,1,FALSE))),"No",LEFT(Table5[[#This Row],[Section]],3)="ETB","PLS",LEFT(Table5[[#This Row],[Section]],1)="7","PDB",NOT(ISBLANK(Table5[[#This Row],[Section]])),"No")</f>
        <v>No</v>
      </c>
    </row>
    <row r="1898" spans="1:13" x14ac:dyDescent="0.25">
      <c r="A1898" s="126" t="s">
        <v>817</v>
      </c>
      <c r="B1898" s="126" t="s">
        <v>818</v>
      </c>
      <c r="C1898" s="126" t="s">
        <v>75</v>
      </c>
      <c r="D1898" s="127">
        <v>0.873</v>
      </c>
      <c r="E1898" s="128">
        <v>334</v>
      </c>
      <c r="F1898" s="128">
        <v>108</v>
      </c>
      <c r="G1898" s="126" t="s">
        <v>13728</v>
      </c>
      <c r="H1898" s="126" t="s">
        <v>20137</v>
      </c>
      <c r="I1898" s="126" t="s">
        <v>21066</v>
      </c>
      <c r="J1898" s="126" t="s">
        <v>26232</v>
      </c>
      <c r="K1898" s="9">
        <f>_xlfn.IFNA(VLOOKUP(Table5[[#This Row],[Section]],SubSill_Tier,2,FALSE),0)</f>
        <v>0</v>
      </c>
      <c r="L1898" s="9" t="str">
        <f t="shared" si="38"/>
        <v/>
      </c>
      <c r="M1898" s="205" t="str" cm="1">
        <f t="array" ref="M1898">_xlfn.IFS(NOT(ISERROR(VLOOKUP(Table5[[#This Row],[Section]],TB_notTB,1,FALSE))),"No",LEFT(Table5[[#This Row],[Section]],3)="ETB","PLS",LEFT(Table5[[#This Row],[Section]],1)="7","PDB",NOT(ISBLANK(Table5[[#This Row],[Section]])),"No")</f>
        <v>No</v>
      </c>
    </row>
    <row r="1899" spans="1:13" x14ac:dyDescent="0.25">
      <c r="A1899" s="126" t="s">
        <v>819</v>
      </c>
      <c r="B1899" s="126" t="s">
        <v>22102</v>
      </c>
      <c r="C1899" s="126" t="s">
        <v>75</v>
      </c>
      <c r="D1899" s="127">
        <v>0.67</v>
      </c>
      <c r="E1899" s="128">
        <v>315</v>
      </c>
      <c r="F1899" s="128">
        <v>132</v>
      </c>
      <c r="G1899" s="126" t="s">
        <v>13774</v>
      </c>
      <c r="H1899" s="126" t="s">
        <v>20219</v>
      </c>
      <c r="I1899" s="126" t="s">
        <v>21132</v>
      </c>
      <c r="J1899" s="126" t="s">
        <v>26241</v>
      </c>
      <c r="K1899" s="9">
        <f>_xlfn.IFNA(VLOOKUP(Table5[[#This Row],[Section]],SubSill_Tier,2,FALSE),0)</f>
        <v>0</v>
      </c>
      <c r="L1899" s="9" t="str">
        <f t="shared" si="38"/>
        <v/>
      </c>
      <c r="M1899" s="205" t="str" cm="1">
        <f t="array" ref="M1899">_xlfn.IFS(NOT(ISERROR(VLOOKUP(Table5[[#This Row],[Section]],TB_notTB,1,FALSE))),"No",LEFT(Table5[[#This Row],[Section]],3)="ETB","PLS",LEFT(Table5[[#This Row],[Section]],1)="7","PDB",NOT(ISBLANK(Table5[[#This Row],[Section]])),"No")</f>
        <v>No</v>
      </c>
    </row>
    <row r="1900" spans="1:13" x14ac:dyDescent="0.25">
      <c r="A1900" s="126" t="s">
        <v>11681</v>
      </c>
      <c r="B1900" s="126" t="s">
        <v>17222</v>
      </c>
      <c r="C1900" s="126" t="s">
        <v>75</v>
      </c>
      <c r="D1900" s="127">
        <v>9.9000000000000005E-2</v>
      </c>
      <c r="E1900" s="128">
        <v>100</v>
      </c>
      <c r="F1900" s="128">
        <v>100</v>
      </c>
      <c r="G1900" s="126" t="s">
        <v>13733</v>
      </c>
      <c r="H1900" s="126" t="s">
        <v>20143</v>
      </c>
      <c r="I1900" s="126" t="s">
        <v>20144</v>
      </c>
      <c r="J1900" s="126" t="s">
        <v>26246</v>
      </c>
      <c r="K1900" s="9">
        <f>_xlfn.IFNA(VLOOKUP(Table5[[#This Row],[Section]],SubSill_Tier,2,FALSE),0)</f>
        <v>0</v>
      </c>
      <c r="L1900" s="9" t="str">
        <f t="shared" si="38"/>
        <v/>
      </c>
      <c r="M1900" s="205" t="str" cm="1">
        <f t="array" ref="M1900">_xlfn.IFS(NOT(ISERROR(VLOOKUP(Table5[[#This Row],[Section]],TB_notTB,1,FALSE))),"No",LEFT(Table5[[#This Row],[Section]],3)="ETB","PLS",LEFT(Table5[[#This Row],[Section]],1)="7","PDB",NOT(ISBLANK(Table5[[#This Row],[Section]])),"No")</f>
        <v>No</v>
      </c>
    </row>
    <row r="1901" spans="1:13" x14ac:dyDescent="0.25">
      <c r="A1901" s="126" t="s">
        <v>6362</v>
      </c>
      <c r="B1901" s="126" t="s">
        <v>17222</v>
      </c>
      <c r="C1901" s="126" t="s">
        <v>75</v>
      </c>
      <c r="D1901" s="127">
        <v>1.966</v>
      </c>
      <c r="E1901" s="128">
        <v>448</v>
      </c>
      <c r="F1901" s="128">
        <v>451</v>
      </c>
      <c r="G1901" s="126" t="s">
        <v>13721</v>
      </c>
      <c r="H1901" s="126" t="s">
        <v>20121</v>
      </c>
      <c r="I1901" s="126" t="s">
        <v>20122</v>
      </c>
      <c r="J1901" s="126" t="s">
        <v>26234</v>
      </c>
      <c r="K1901" s="9">
        <f>_xlfn.IFNA(VLOOKUP(Table5[[#This Row],[Section]],SubSill_Tier,2,FALSE),0)</f>
        <v>0</v>
      </c>
      <c r="L1901" s="9" t="str">
        <f t="shared" si="38"/>
        <v/>
      </c>
      <c r="M1901" s="205" t="str" cm="1">
        <f t="array" ref="M1901">_xlfn.IFS(NOT(ISERROR(VLOOKUP(Table5[[#This Row],[Section]],TB_notTB,1,FALSE))),"No",LEFT(Table5[[#This Row],[Section]],3)="ETB","PLS",LEFT(Table5[[#This Row],[Section]],1)="7","PDB",NOT(ISBLANK(Table5[[#This Row],[Section]])),"No")</f>
        <v>No</v>
      </c>
    </row>
    <row r="1902" spans="1:13" x14ac:dyDescent="0.25">
      <c r="A1902" s="126" t="s">
        <v>6363</v>
      </c>
      <c r="B1902" s="126" t="s">
        <v>17222</v>
      </c>
      <c r="C1902" s="126" t="s">
        <v>75</v>
      </c>
      <c r="D1902" s="127">
        <v>1.669</v>
      </c>
      <c r="E1902" s="128">
        <v>348</v>
      </c>
      <c r="F1902" s="128">
        <v>351</v>
      </c>
      <c r="G1902" s="126" t="s">
        <v>13721</v>
      </c>
      <c r="H1902" s="126" t="s">
        <v>20121</v>
      </c>
      <c r="I1902" s="126" t="s">
        <v>20122</v>
      </c>
      <c r="J1902" s="126" t="s">
        <v>26234</v>
      </c>
      <c r="K1902" s="9">
        <f>_xlfn.IFNA(VLOOKUP(Table5[[#This Row],[Section]],SubSill_Tier,2,FALSE),0)</f>
        <v>0</v>
      </c>
      <c r="L1902" s="9" t="str">
        <f t="shared" si="38"/>
        <v/>
      </c>
      <c r="M1902" s="205" t="str" cm="1">
        <f t="array" ref="M1902">_xlfn.IFS(NOT(ISERROR(VLOOKUP(Table5[[#This Row],[Section]],TB_notTB,1,FALSE))),"No",LEFT(Table5[[#This Row],[Section]],3)="ETB","PLS",LEFT(Table5[[#This Row],[Section]],1)="7","PDB",NOT(ISBLANK(Table5[[#This Row],[Section]])),"No")</f>
        <v>No</v>
      </c>
    </row>
    <row r="1903" spans="1:13" x14ac:dyDescent="0.25">
      <c r="A1903" s="126" t="s">
        <v>11682</v>
      </c>
      <c r="B1903" s="126" t="s">
        <v>17222</v>
      </c>
      <c r="C1903" s="126" t="s">
        <v>98</v>
      </c>
      <c r="D1903" s="127">
        <v>0.78</v>
      </c>
      <c r="E1903" s="128">
        <v>263</v>
      </c>
      <c r="F1903" s="128">
        <v>170</v>
      </c>
      <c r="G1903" s="126" t="s">
        <v>13758</v>
      </c>
      <c r="H1903" s="126" t="s">
        <v>20201</v>
      </c>
      <c r="I1903" s="126" t="s">
        <v>20202</v>
      </c>
      <c r="J1903" s="126" t="s">
        <v>26258</v>
      </c>
      <c r="K1903" s="9">
        <f>_xlfn.IFNA(VLOOKUP(Table5[[#This Row],[Section]],SubSill_Tier,2,FALSE),0)</f>
        <v>0</v>
      </c>
      <c r="L1903" s="9" t="str">
        <f t="shared" si="38"/>
        <v/>
      </c>
      <c r="M1903" s="205" t="str" cm="1">
        <f t="array" ref="M1903">_xlfn.IFS(NOT(ISERROR(VLOOKUP(Table5[[#This Row],[Section]],TB_notTB,1,FALSE))),"No",LEFT(Table5[[#This Row],[Section]],3)="ETB","PLS",LEFT(Table5[[#This Row],[Section]],1)="7","PDB",NOT(ISBLANK(Table5[[#This Row],[Section]])),"No")</f>
        <v>No</v>
      </c>
    </row>
    <row r="1904" spans="1:13" x14ac:dyDescent="0.25">
      <c r="A1904" s="126" t="s">
        <v>820</v>
      </c>
      <c r="B1904" s="126" t="s">
        <v>17222</v>
      </c>
      <c r="C1904" s="126" t="s">
        <v>98</v>
      </c>
      <c r="D1904" s="127">
        <v>0.56499999999999995</v>
      </c>
      <c r="E1904" s="128">
        <v>247</v>
      </c>
      <c r="F1904" s="128">
        <v>102</v>
      </c>
      <c r="G1904" s="126" t="s">
        <v>13767</v>
      </c>
      <c r="H1904" s="126" t="s">
        <v>20203</v>
      </c>
      <c r="I1904" s="126" t="s">
        <v>20204</v>
      </c>
      <c r="J1904" s="126" t="s">
        <v>26232</v>
      </c>
      <c r="K1904" s="9">
        <f>_xlfn.IFNA(VLOOKUP(Table5[[#This Row],[Section]],SubSill_Tier,2,FALSE),0)</f>
        <v>0</v>
      </c>
      <c r="L1904" s="9" t="str">
        <f t="shared" si="38"/>
        <v/>
      </c>
      <c r="M1904" s="205" t="str" cm="1">
        <f t="array" ref="M1904">_xlfn.IFS(NOT(ISERROR(VLOOKUP(Table5[[#This Row],[Section]],TB_notTB,1,FALSE))),"No",LEFT(Table5[[#This Row],[Section]],3)="ETB","PLS",LEFT(Table5[[#This Row],[Section]],1)="7","PDB",NOT(ISBLANK(Table5[[#This Row],[Section]])),"No")</f>
        <v>No</v>
      </c>
    </row>
    <row r="1905" spans="1:13" x14ac:dyDescent="0.25">
      <c r="A1905" s="126" t="s">
        <v>821</v>
      </c>
      <c r="B1905" s="126" t="s">
        <v>21782</v>
      </c>
      <c r="C1905" s="126" t="s">
        <v>75</v>
      </c>
      <c r="D1905" s="127">
        <v>0.52600000000000002</v>
      </c>
      <c r="E1905" s="128">
        <v>266</v>
      </c>
      <c r="F1905" s="128">
        <v>106</v>
      </c>
      <c r="G1905" s="126" t="s">
        <v>13774</v>
      </c>
      <c r="H1905" s="126" t="s">
        <v>20219</v>
      </c>
      <c r="I1905" s="126" t="s">
        <v>21132</v>
      </c>
      <c r="J1905" s="126" t="s">
        <v>26241</v>
      </c>
      <c r="K1905" s="9">
        <f>_xlfn.IFNA(VLOOKUP(Table5[[#This Row],[Section]],SubSill_Tier,2,FALSE),0)</f>
        <v>0</v>
      </c>
      <c r="L1905" s="9" t="str">
        <f t="shared" si="38"/>
        <v/>
      </c>
      <c r="M1905" s="205" t="str" cm="1">
        <f t="array" ref="M1905">_xlfn.IFS(NOT(ISERROR(VLOOKUP(Table5[[#This Row],[Section]],TB_notTB,1,FALSE))),"No",LEFT(Table5[[#This Row],[Section]],3)="ETB","PLS",LEFT(Table5[[#This Row],[Section]],1)="7","PDB",NOT(ISBLANK(Table5[[#This Row],[Section]])),"No")</f>
        <v>No</v>
      </c>
    </row>
    <row r="1906" spans="1:13" x14ac:dyDescent="0.25">
      <c r="A1906" s="126" t="s">
        <v>822</v>
      </c>
      <c r="B1906" s="126" t="s">
        <v>823</v>
      </c>
      <c r="C1906" s="126" t="s">
        <v>75</v>
      </c>
      <c r="D1906" s="127">
        <v>0.76400000000000001</v>
      </c>
      <c r="E1906" s="128">
        <v>352</v>
      </c>
      <c r="F1906" s="128">
        <v>162</v>
      </c>
      <c r="G1906" s="126" t="s">
        <v>13746</v>
      </c>
      <c r="H1906" s="126" t="s">
        <v>20164</v>
      </c>
      <c r="I1906" s="126" t="s">
        <v>21085</v>
      </c>
      <c r="J1906" s="126" t="s">
        <v>26232</v>
      </c>
      <c r="K1906" s="9">
        <f>_xlfn.IFNA(VLOOKUP(Table5[[#This Row],[Section]],SubSill_Tier,2,FALSE),0)</f>
        <v>0</v>
      </c>
      <c r="L1906" s="9" t="str">
        <f t="shared" si="38"/>
        <v/>
      </c>
      <c r="M1906" s="205" t="str" cm="1">
        <f t="array" ref="M1906">_xlfn.IFS(NOT(ISERROR(VLOOKUP(Table5[[#This Row],[Section]],TB_notTB,1,FALSE))),"No",LEFT(Table5[[#This Row],[Section]],3)="ETB","PLS",LEFT(Table5[[#This Row],[Section]],1)="7","PDB",NOT(ISBLANK(Table5[[#This Row],[Section]])),"No")</f>
        <v>No</v>
      </c>
    </row>
    <row r="1907" spans="1:13" x14ac:dyDescent="0.25">
      <c r="A1907" s="126" t="s">
        <v>14885</v>
      </c>
      <c r="B1907" s="126" t="s">
        <v>17308</v>
      </c>
      <c r="C1907" s="126" t="s">
        <v>75</v>
      </c>
      <c r="D1907" s="127">
        <v>0.24199999999999999</v>
      </c>
      <c r="E1907" s="128">
        <v>143</v>
      </c>
      <c r="F1907" s="128">
        <v>110</v>
      </c>
      <c r="G1907" s="126" t="s">
        <v>14851</v>
      </c>
      <c r="H1907" s="126" t="s">
        <v>21137</v>
      </c>
      <c r="I1907" s="126" t="s">
        <v>21138</v>
      </c>
      <c r="J1907" s="126" t="s">
        <v>26276</v>
      </c>
      <c r="K1907" s="9">
        <f>_xlfn.IFNA(VLOOKUP(Table5[[#This Row],[Section]],SubSill_Tier,2,FALSE),0)</f>
        <v>0</v>
      </c>
      <c r="L1907" s="9" t="str">
        <f t="shared" si="38"/>
        <v/>
      </c>
      <c r="M1907" s="205" t="str" cm="1">
        <f t="array" ref="M1907">_xlfn.IFS(NOT(ISERROR(VLOOKUP(Table5[[#This Row],[Section]],TB_notTB,1,FALSE))),"No",LEFT(Table5[[#This Row],[Section]],3)="ETB","PLS",LEFT(Table5[[#This Row],[Section]],1)="7","PDB",NOT(ISBLANK(Table5[[#This Row],[Section]])),"No")</f>
        <v>No</v>
      </c>
    </row>
    <row r="1908" spans="1:13" x14ac:dyDescent="0.25">
      <c r="A1908" s="126" t="s">
        <v>6364</v>
      </c>
      <c r="B1908" s="126" t="s">
        <v>12555</v>
      </c>
      <c r="C1908" s="126" t="s">
        <v>75</v>
      </c>
      <c r="D1908" s="127">
        <v>3.9689999999999999</v>
      </c>
      <c r="E1908" s="128">
        <v>527</v>
      </c>
      <c r="F1908" s="128">
        <v>268</v>
      </c>
      <c r="G1908" s="126" t="s">
        <v>13724</v>
      </c>
      <c r="H1908" s="126" t="s">
        <v>21063</v>
      </c>
      <c r="I1908" s="126" t="s">
        <v>21064</v>
      </c>
      <c r="J1908" s="126" t="s">
        <v>26237</v>
      </c>
      <c r="K1908" s="9">
        <f>_xlfn.IFNA(VLOOKUP(Table5[[#This Row],[Section]],SubSill_Tier,2,FALSE),0)</f>
        <v>0</v>
      </c>
      <c r="L1908" s="9" t="str">
        <f t="shared" si="38"/>
        <v>Wall</v>
      </c>
      <c r="M1908" s="205" t="str" cm="1">
        <f t="array" ref="M1908">_xlfn.IFS(NOT(ISERROR(VLOOKUP(Table5[[#This Row],[Section]],TB_notTB,1,FALSE))),"No",LEFT(Table5[[#This Row],[Section]],3)="ETB","PLS",LEFT(Table5[[#This Row],[Section]],1)="7","PDB",NOT(ISBLANK(Table5[[#This Row],[Section]])),"No")</f>
        <v>No</v>
      </c>
    </row>
    <row r="1909" spans="1:13" x14ac:dyDescent="0.25">
      <c r="A1909" s="126" t="s">
        <v>6365</v>
      </c>
      <c r="B1909" s="126" t="s">
        <v>3598</v>
      </c>
      <c r="C1909" s="126" t="s">
        <v>98</v>
      </c>
      <c r="D1909" s="127">
        <v>0.86399999999999999</v>
      </c>
      <c r="E1909" s="128">
        <v>189</v>
      </c>
      <c r="F1909" s="128">
        <v>189</v>
      </c>
      <c r="G1909" s="126" t="s">
        <v>13727</v>
      </c>
      <c r="H1909" s="126" t="s">
        <v>20121</v>
      </c>
      <c r="I1909" s="126" t="s">
        <v>20122</v>
      </c>
      <c r="J1909" s="126" t="s">
        <v>26234</v>
      </c>
      <c r="K1909" s="9">
        <f>_xlfn.IFNA(VLOOKUP(Table5[[#This Row],[Section]],SubSill_Tier,2,FALSE),0)</f>
        <v>0</v>
      </c>
      <c r="L1909" s="9" t="str">
        <f t="shared" si="38"/>
        <v/>
      </c>
      <c r="M1909" s="205" t="str" cm="1">
        <f t="array" ref="M1909">_xlfn.IFS(NOT(ISERROR(VLOOKUP(Table5[[#This Row],[Section]],TB_notTB,1,FALSE))),"No",LEFT(Table5[[#This Row],[Section]],3)="ETB","PLS",LEFT(Table5[[#This Row],[Section]],1)="7","PDB",NOT(ISBLANK(Table5[[#This Row],[Section]])),"No")</f>
        <v>No</v>
      </c>
    </row>
    <row r="1910" spans="1:13" x14ac:dyDescent="0.25">
      <c r="A1910" s="126" t="s">
        <v>11683</v>
      </c>
      <c r="B1910" s="126" t="s">
        <v>17222</v>
      </c>
      <c r="C1910" s="126" t="s">
        <v>75</v>
      </c>
      <c r="D1910" s="127">
        <v>0.58299999999999996</v>
      </c>
      <c r="E1910" s="128">
        <v>229</v>
      </c>
      <c r="F1910" s="128">
        <v>168</v>
      </c>
      <c r="G1910" s="126" t="s">
        <v>13733</v>
      </c>
      <c r="H1910" s="126" t="s">
        <v>20143</v>
      </c>
      <c r="I1910" s="126" t="s">
        <v>20144</v>
      </c>
      <c r="J1910" s="126" t="s">
        <v>26246</v>
      </c>
      <c r="K1910" s="9">
        <f>_xlfn.IFNA(VLOOKUP(Table5[[#This Row],[Section]],SubSill_Tier,2,FALSE),0)</f>
        <v>0</v>
      </c>
      <c r="L1910" s="9" t="str">
        <f t="shared" si="38"/>
        <v/>
      </c>
      <c r="M1910" s="205" t="str" cm="1">
        <f t="array" ref="M1910">_xlfn.IFS(NOT(ISERROR(VLOOKUP(Table5[[#This Row],[Section]],TB_notTB,1,FALSE))),"No",LEFT(Table5[[#This Row],[Section]],3)="ETB","PLS",LEFT(Table5[[#This Row],[Section]],1)="7","PDB",NOT(ISBLANK(Table5[[#This Row],[Section]])),"No")</f>
        <v>No</v>
      </c>
    </row>
    <row r="1911" spans="1:13" x14ac:dyDescent="0.25">
      <c r="A1911" s="126" t="s">
        <v>6366</v>
      </c>
      <c r="B1911" s="126" t="s">
        <v>3598</v>
      </c>
      <c r="C1911" s="126" t="s">
        <v>98</v>
      </c>
      <c r="D1911" s="127">
        <v>0.34899999999999998</v>
      </c>
      <c r="E1911" s="128">
        <v>100</v>
      </c>
      <c r="F1911" s="128">
        <v>100</v>
      </c>
      <c r="G1911" s="126" t="s">
        <v>13750</v>
      </c>
      <c r="H1911" s="126" t="s">
        <v>20121</v>
      </c>
      <c r="I1911" s="126" t="s">
        <v>20122</v>
      </c>
      <c r="J1911" s="126" t="s">
        <v>26234</v>
      </c>
      <c r="K1911" s="9">
        <f>_xlfn.IFNA(VLOOKUP(Table5[[#This Row],[Section]],SubSill_Tier,2,FALSE),0)</f>
        <v>0</v>
      </c>
      <c r="L1911" s="9" t="str">
        <f t="shared" si="38"/>
        <v/>
      </c>
      <c r="M1911" s="205" t="str" cm="1">
        <f t="array" ref="M1911">_xlfn.IFS(NOT(ISERROR(VLOOKUP(Table5[[#This Row],[Section]],TB_notTB,1,FALSE))),"No",LEFT(Table5[[#This Row],[Section]],3)="ETB","PLS",LEFT(Table5[[#This Row],[Section]],1)="7","PDB",NOT(ISBLANK(Table5[[#This Row],[Section]])),"No")</f>
        <v>No</v>
      </c>
    </row>
    <row r="1912" spans="1:13" x14ac:dyDescent="0.25">
      <c r="A1912" s="126" t="s">
        <v>11684</v>
      </c>
      <c r="B1912" s="126" t="s">
        <v>17222</v>
      </c>
      <c r="C1912" s="126" t="s">
        <v>98</v>
      </c>
      <c r="D1912" s="127">
        <v>0.59599999999999997</v>
      </c>
      <c r="E1912" s="128">
        <v>232</v>
      </c>
      <c r="F1912" s="128">
        <v>170</v>
      </c>
      <c r="G1912" s="126" t="s">
        <v>13758</v>
      </c>
      <c r="H1912" s="126" t="s">
        <v>20201</v>
      </c>
      <c r="I1912" s="126" t="s">
        <v>20202</v>
      </c>
      <c r="J1912" s="126" t="s">
        <v>26258</v>
      </c>
      <c r="K1912" s="9">
        <f>_xlfn.IFNA(VLOOKUP(Table5[[#This Row],[Section]],SubSill_Tier,2,FALSE),0)</f>
        <v>0</v>
      </c>
      <c r="L1912" s="9" t="str">
        <f t="shared" si="38"/>
        <v/>
      </c>
      <c r="M1912" s="205" t="str" cm="1">
        <f t="array" ref="M1912">_xlfn.IFS(NOT(ISERROR(VLOOKUP(Table5[[#This Row],[Section]],TB_notTB,1,FALSE))),"No",LEFT(Table5[[#This Row],[Section]],3)="ETB","PLS",LEFT(Table5[[#This Row],[Section]],1)="7","PDB",NOT(ISBLANK(Table5[[#This Row],[Section]])),"No")</f>
        <v>No</v>
      </c>
    </row>
    <row r="1913" spans="1:13" x14ac:dyDescent="0.25">
      <c r="A1913" s="126" t="s">
        <v>824</v>
      </c>
      <c r="B1913" s="126" t="s">
        <v>17222</v>
      </c>
      <c r="C1913" s="126" t="s">
        <v>98</v>
      </c>
      <c r="D1913" s="127">
        <v>1.62</v>
      </c>
      <c r="E1913" s="128">
        <v>602</v>
      </c>
      <c r="F1913" s="128">
        <v>150</v>
      </c>
      <c r="G1913" s="126" t="s">
        <v>13726</v>
      </c>
      <c r="H1913" s="126" t="s">
        <v>20136</v>
      </c>
      <c r="I1913" s="126" t="s">
        <v>21065</v>
      </c>
      <c r="J1913" s="126" t="s">
        <v>26241</v>
      </c>
      <c r="K1913" s="9">
        <f>_xlfn.IFNA(VLOOKUP(Table5[[#This Row],[Section]],SubSill_Tier,2,FALSE),0)</f>
        <v>0</v>
      </c>
      <c r="L1913" s="9" t="str">
        <f t="shared" si="38"/>
        <v/>
      </c>
      <c r="M1913" s="205" t="str" cm="1">
        <f t="array" ref="M1913">_xlfn.IFS(NOT(ISERROR(VLOOKUP(Table5[[#This Row],[Section]],TB_notTB,1,FALSE))),"No",LEFT(Table5[[#This Row],[Section]],3)="ETB","PLS",LEFT(Table5[[#This Row],[Section]],1)="7","PDB",NOT(ISBLANK(Table5[[#This Row],[Section]])),"No")</f>
        <v>No</v>
      </c>
    </row>
    <row r="1914" spans="1:13" x14ac:dyDescent="0.25">
      <c r="A1914" s="126" t="s">
        <v>11685</v>
      </c>
      <c r="B1914" s="126" t="s">
        <v>17222</v>
      </c>
      <c r="C1914" s="126" t="s">
        <v>75</v>
      </c>
      <c r="D1914" s="127">
        <v>0.443</v>
      </c>
      <c r="E1914" s="128">
        <v>184</v>
      </c>
      <c r="F1914" s="128">
        <v>109</v>
      </c>
      <c r="G1914" s="126" t="s">
        <v>13739</v>
      </c>
      <c r="H1914" s="126" t="s">
        <v>20143</v>
      </c>
      <c r="I1914" s="126" t="s">
        <v>20144</v>
      </c>
      <c r="J1914" s="126" t="s">
        <v>26246</v>
      </c>
      <c r="K1914" s="9">
        <f>_xlfn.IFNA(VLOOKUP(Table5[[#This Row],[Section]],SubSill_Tier,2,FALSE),0)</f>
        <v>0</v>
      </c>
      <c r="L1914" s="9" t="str">
        <f t="shared" si="38"/>
        <v/>
      </c>
      <c r="M1914" s="205" t="str" cm="1">
        <f t="array" ref="M1914">_xlfn.IFS(NOT(ISERROR(VLOOKUP(Table5[[#This Row],[Section]],TB_notTB,1,FALSE))),"No",LEFT(Table5[[#This Row],[Section]],3)="ETB","PLS",LEFT(Table5[[#This Row],[Section]],1)="7","PDB",NOT(ISBLANK(Table5[[#This Row],[Section]])),"No")</f>
        <v>No</v>
      </c>
    </row>
    <row r="1915" spans="1:13" x14ac:dyDescent="0.25">
      <c r="A1915" s="126" t="s">
        <v>11686</v>
      </c>
      <c r="B1915" s="126" t="s">
        <v>11687</v>
      </c>
      <c r="C1915" s="126" t="s">
        <v>75</v>
      </c>
      <c r="D1915" s="127">
        <v>0.2</v>
      </c>
      <c r="E1915" s="128">
        <v>100</v>
      </c>
      <c r="F1915" s="128">
        <v>100</v>
      </c>
      <c r="G1915" s="126" t="s">
        <v>13745</v>
      </c>
      <c r="H1915" s="126" t="s">
        <v>20195</v>
      </c>
      <c r="I1915" s="126" t="s">
        <v>20196</v>
      </c>
      <c r="J1915" s="126" t="s">
        <v>26254</v>
      </c>
      <c r="K1915" s="9">
        <f>_xlfn.IFNA(VLOOKUP(Table5[[#This Row],[Section]],SubSill_Tier,2,FALSE),0)</f>
        <v>0</v>
      </c>
      <c r="L1915" s="9" t="str">
        <f t="shared" si="38"/>
        <v/>
      </c>
      <c r="M1915" s="205" t="str" cm="1">
        <f t="array" ref="M1915">_xlfn.IFS(NOT(ISERROR(VLOOKUP(Table5[[#This Row],[Section]],TB_notTB,1,FALSE))),"No",LEFT(Table5[[#This Row],[Section]],3)="ETB","PLS",LEFT(Table5[[#This Row],[Section]],1)="7","PDB",NOT(ISBLANK(Table5[[#This Row],[Section]])),"No")</f>
        <v>No</v>
      </c>
    </row>
    <row r="1916" spans="1:13" x14ac:dyDescent="0.25">
      <c r="A1916" s="126" t="s">
        <v>11688</v>
      </c>
      <c r="B1916" s="126" t="s">
        <v>12473</v>
      </c>
      <c r="C1916" s="126" t="s">
        <v>75</v>
      </c>
      <c r="D1916" s="127">
        <v>0.34</v>
      </c>
      <c r="E1916" s="128">
        <v>156</v>
      </c>
      <c r="F1916" s="128">
        <v>100</v>
      </c>
      <c r="G1916" s="126" t="s">
        <v>13760</v>
      </c>
      <c r="H1916" s="126" t="s">
        <v>20234</v>
      </c>
      <c r="I1916" s="126" t="s">
        <v>20235</v>
      </c>
      <c r="J1916" s="126" t="s">
        <v>26261</v>
      </c>
      <c r="K1916" s="9">
        <f>_xlfn.IFNA(VLOOKUP(Table5[[#This Row],[Section]],SubSill_Tier,2,FALSE),0)</f>
        <v>0</v>
      </c>
      <c r="L1916" s="9" t="str">
        <f t="shared" si="38"/>
        <v/>
      </c>
      <c r="M1916" s="205" t="str" cm="1">
        <f t="array" ref="M1916">_xlfn.IFS(NOT(ISERROR(VLOOKUP(Table5[[#This Row],[Section]],TB_notTB,1,FALSE))),"No",LEFT(Table5[[#This Row],[Section]],3)="ETB","PLS",LEFT(Table5[[#This Row],[Section]],1)="7","PDB",NOT(ISBLANK(Table5[[#This Row],[Section]])),"No")</f>
        <v>No</v>
      </c>
    </row>
    <row r="1917" spans="1:13" x14ac:dyDescent="0.25">
      <c r="A1917" s="126" t="s">
        <v>825</v>
      </c>
      <c r="B1917" s="126" t="s">
        <v>17222</v>
      </c>
      <c r="C1917" s="126" t="s">
        <v>98</v>
      </c>
      <c r="D1917" s="127">
        <v>1.825</v>
      </c>
      <c r="E1917" s="128">
        <v>463</v>
      </c>
      <c r="F1917" s="128">
        <v>155</v>
      </c>
      <c r="G1917" s="126" t="s">
        <v>13711</v>
      </c>
      <c r="H1917" s="126" t="s">
        <v>20119</v>
      </c>
      <c r="I1917" s="126" t="s">
        <v>21054</v>
      </c>
      <c r="J1917" s="126" t="s">
        <v>26232</v>
      </c>
      <c r="K1917" s="9">
        <f>_xlfn.IFNA(VLOOKUP(Table5[[#This Row],[Section]],SubSill_Tier,2,FALSE),0)</f>
        <v>0</v>
      </c>
      <c r="L1917" s="9" t="str">
        <f t="shared" si="38"/>
        <v/>
      </c>
      <c r="M1917" s="205" t="str" cm="1">
        <f t="array" ref="M1917">_xlfn.IFS(NOT(ISERROR(VLOOKUP(Table5[[#This Row],[Section]],TB_notTB,1,FALSE))),"No",LEFT(Table5[[#This Row],[Section]],3)="ETB","PLS",LEFT(Table5[[#This Row],[Section]],1)="7","PDB",NOT(ISBLANK(Table5[[#This Row],[Section]])),"No")</f>
        <v>No</v>
      </c>
    </row>
    <row r="1918" spans="1:13" x14ac:dyDescent="0.25">
      <c r="A1918" s="126" t="s">
        <v>826</v>
      </c>
      <c r="B1918" s="126" t="s">
        <v>17222</v>
      </c>
      <c r="C1918" s="126" t="s">
        <v>98</v>
      </c>
      <c r="D1918" s="127">
        <v>0.13900000000000001</v>
      </c>
      <c r="E1918" s="128">
        <v>100</v>
      </c>
      <c r="F1918" s="128">
        <v>100</v>
      </c>
      <c r="G1918" s="126" t="s">
        <v>13711</v>
      </c>
      <c r="H1918" s="126" t="s">
        <v>20119</v>
      </c>
      <c r="I1918" s="126" t="s">
        <v>21054</v>
      </c>
      <c r="J1918" s="126" t="s">
        <v>26232</v>
      </c>
      <c r="K1918" s="9">
        <f>_xlfn.IFNA(VLOOKUP(Table5[[#This Row],[Section]],SubSill_Tier,2,FALSE),0)</f>
        <v>0</v>
      </c>
      <c r="L1918" s="9" t="str">
        <f t="shared" si="38"/>
        <v/>
      </c>
      <c r="M1918" s="205" t="str" cm="1">
        <f t="array" ref="M1918">_xlfn.IFS(NOT(ISERROR(VLOOKUP(Table5[[#This Row],[Section]],TB_notTB,1,FALSE))),"No",LEFT(Table5[[#This Row],[Section]],3)="ETB","PLS",LEFT(Table5[[#This Row],[Section]],1)="7","PDB",NOT(ISBLANK(Table5[[#This Row],[Section]])),"No")</f>
        <v>No</v>
      </c>
    </row>
    <row r="1919" spans="1:13" x14ac:dyDescent="0.25">
      <c r="A1919" s="126" t="s">
        <v>827</v>
      </c>
      <c r="B1919" s="126" t="s">
        <v>17222</v>
      </c>
      <c r="C1919" s="126" t="s">
        <v>98</v>
      </c>
      <c r="D1919" s="127">
        <v>2.1789999999999998</v>
      </c>
      <c r="E1919" s="128">
        <v>520</v>
      </c>
      <c r="F1919" s="128">
        <v>156</v>
      </c>
      <c r="G1919" s="126" t="s">
        <v>13711</v>
      </c>
      <c r="H1919" s="126" t="s">
        <v>20119</v>
      </c>
      <c r="I1919" s="126" t="s">
        <v>21054</v>
      </c>
      <c r="J1919" s="126" t="s">
        <v>26232</v>
      </c>
      <c r="K1919" s="9">
        <f>_xlfn.IFNA(VLOOKUP(Table5[[#This Row],[Section]],SubSill_Tier,2,FALSE),0)</f>
        <v>0</v>
      </c>
      <c r="L1919" s="9" t="str">
        <f t="shared" si="38"/>
        <v/>
      </c>
      <c r="M1919" s="205" t="str" cm="1">
        <f t="array" ref="M1919">_xlfn.IFS(NOT(ISERROR(VLOOKUP(Table5[[#This Row],[Section]],TB_notTB,1,FALSE))),"No",LEFT(Table5[[#This Row],[Section]],3)="ETB","PLS",LEFT(Table5[[#This Row],[Section]],1)="7","PDB",NOT(ISBLANK(Table5[[#This Row],[Section]])),"No")</f>
        <v>No</v>
      </c>
    </row>
    <row r="1920" spans="1:13" x14ac:dyDescent="0.25">
      <c r="A1920" s="126" t="s">
        <v>828</v>
      </c>
      <c r="B1920" s="126" t="s">
        <v>17222</v>
      </c>
      <c r="C1920" s="126" t="s">
        <v>98</v>
      </c>
      <c r="D1920" s="127">
        <v>1.8009999999999999</v>
      </c>
      <c r="E1920" s="128">
        <v>547</v>
      </c>
      <c r="F1920" s="128">
        <v>144</v>
      </c>
      <c r="G1920" s="126" t="s">
        <v>13711</v>
      </c>
      <c r="H1920" s="126" t="s">
        <v>20119</v>
      </c>
      <c r="I1920" s="126" t="s">
        <v>21054</v>
      </c>
      <c r="J1920" s="126" t="s">
        <v>26232</v>
      </c>
      <c r="K1920" s="9">
        <f>_xlfn.IFNA(VLOOKUP(Table5[[#This Row],[Section]],SubSill_Tier,2,FALSE),0)</f>
        <v>0</v>
      </c>
      <c r="L1920" s="9" t="str">
        <f t="shared" si="38"/>
        <v/>
      </c>
      <c r="M1920" s="205" t="str" cm="1">
        <f t="array" ref="M1920">_xlfn.IFS(NOT(ISERROR(VLOOKUP(Table5[[#This Row],[Section]],TB_notTB,1,FALSE))),"No",LEFT(Table5[[#This Row],[Section]],3)="ETB","PLS",LEFT(Table5[[#This Row],[Section]],1)="7","PDB",NOT(ISBLANK(Table5[[#This Row],[Section]])),"No")</f>
        <v>No</v>
      </c>
    </row>
    <row r="1921" spans="1:13" x14ac:dyDescent="0.25">
      <c r="A1921" s="126" t="s">
        <v>829</v>
      </c>
      <c r="B1921" s="126" t="s">
        <v>17222</v>
      </c>
      <c r="C1921" s="126" t="s">
        <v>98</v>
      </c>
      <c r="D1921" s="127">
        <v>1.85</v>
      </c>
      <c r="E1921" s="128">
        <v>553</v>
      </c>
      <c r="F1921" s="128">
        <v>155</v>
      </c>
      <c r="G1921" s="126" t="s">
        <v>13711</v>
      </c>
      <c r="H1921" s="126" t="s">
        <v>20119</v>
      </c>
      <c r="I1921" s="126" t="s">
        <v>21054</v>
      </c>
      <c r="J1921" s="126" t="s">
        <v>26232</v>
      </c>
      <c r="K1921" s="9">
        <f>_xlfn.IFNA(VLOOKUP(Table5[[#This Row],[Section]],SubSill_Tier,2,FALSE),0)</f>
        <v>0</v>
      </c>
      <c r="L1921" s="9" t="str">
        <f t="shared" si="38"/>
        <v/>
      </c>
      <c r="M1921" s="205" t="str" cm="1">
        <f t="array" ref="M1921">_xlfn.IFS(NOT(ISERROR(VLOOKUP(Table5[[#This Row],[Section]],TB_notTB,1,FALSE))),"No",LEFT(Table5[[#This Row],[Section]],3)="ETB","PLS",LEFT(Table5[[#This Row],[Section]],1)="7","PDB",NOT(ISBLANK(Table5[[#This Row],[Section]])),"No")</f>
        <v>No</v>
      </c>
    </row>
    <row r="1922" spans="1:13" x14ac:dyDescent="0.25">
      <c r="A1922" s="126" t="s">
        <v>830</v>
      </c>
      <c r="B1922" s="126" t="s">
        <v>17222</v>
      </c>
      <c r="C1922" s="126" t="s">
        <v>98</v>
      </c>
      <c r="D1922" s="127">
        <v>2.1469999999999998</v>
      </c>
      <c r="E1922" s="128">
        <v>667</v>
      </c>
      <c r="F1922" s="128">
        <v>168</v>
      </c>
      <c r="G1922" s="126" t="s">
        <v>13711</v>
      </c>
      <c r="H1922" s="126" t="s">
        <v>20119</v>
      </c>
      <c r="I1922" s="126" t="s">
        <v>21054</v>
      </c>
      <c r="J1922" s="126" t="s">
        <v>26232</v>
      </c>
      <c r="K1922" s="9">
        <f>_xlfn.IFNA(VLOOKUP(Table5[[#This Row],[Section]],SubSill_Tier,2,FALSE),0)</f>
        <v>0</v>
      </c>
      <c r="L1922" s="9" t="str">
        <f t="shared" ref="L1922:L1985" si="39">IFERROR(IF(LEFT(G1922,2)="AI",IF(_xlfn.NUMBERVALUE(IFERROR(LEFT(IF(ISERROR(FIND("X",UPPER(B1922))),UPPER(B1922),RIGHT(UPPER(B1922),LEN(UPPER(B1922))-FIND("~",SUBSTITUTE(UPPER(B1922),"X","~",LEN(UPPER(B1922))-LEN(SUBSTITUTE(UPPER(B1922),"X","")))))),FIND(" ",IF(ISERROR(FIND("X",UPPER(B1922))),UPPER(B1922),RIGHT(UPPER(B1922),LEN(UPPER(B1922))-FIND("~",SUBSTITUTE(UPPER(B1922),"X","~",LEN(UPPER(B1922))-LEN(SUBSTITUTE(UPPER(B1922),"X","")))))),1)-1),IF(ISERROR(FIND("X",UPPER(B1922))),UPPER(B1922),RIGHT(UPPER(B1922),LEN(UPPER(B1922))-FIND("~",SUBSTITUTE(UPPER(B1922),"X","~",LEN(UPPER(B1922))-LEN(SUBSTITUTE(UPPER(B1922),"X",""))))))),".")&gt;=5,"Wall",""),""),"")</f>
        <v/>
      </c>
      <c r="M1922" s="205" t="str" cm="1">
        <f t="array" ref="M1922">_xlfn.IFS(NOT(ISERROR(VLOOKUP(Table5[[#This Row],[Section]],TB_notTB,1,FALSE))),"No",LEFT(Table5[[#This Row],[Section]],3)="ETB","PLS",LEFT(Table5[[#This Row],[Section]],1)="7","PDB",NOT(ISBLANK(Table5[[#This Row],[Section]])),"No")</f>
        <v>No</v>
      </c>
    </row>
    <row r="1923" spans="1:13" x14ac:dyDescent="0.25">
      <c r="A1923" s="126" t="s">
        <v>831</v>
      </c>
      <c r="B1923" s="126" t="s">
        <v>17222</v>
      </c>
      <c r="C1923" s="126" t="s">
        <v>98</v>
      </c>
      <c r="D1923" s="127">
        <v>2.681</v>
      </c>
      <c r="E1923" s="128">
        <v>427</v>
      </c>
      <c r="F1923" s="128">
        <v>185</v>
      </c>
      <c r="G1923" s="126" t="s">
        <v>13711</v>
      </c>
      <c r="H1923" s="126" t="s">
        <v>20119</v>
      </c>
      <c r="I1923" s="126" t="s">
        <v>21054</v>
      </c>
      <c r="J1923" s="126" t="s">
        <v>26232</v>
      </c>
      <c r="K1923" s="9">
        <f>_xlfn.IFNA(VLOOKUP(Table5[[#This Row],[Section]],SubSill_Tier,2,FALSE),0)</f>
        <v>0</v>
      </c>
      <c r="L1923" s="9" t="str">
        <f t="shared" si="39"/>
        <v/>
      </c>
      <c r="M1923" s="205" t="str" cm="1">
        <f t="array" ref="M1923">_xlfn.IFS(NOT(ISERROR(VLOOKUP(Table5[[#This Row],[Section]],TB_notTB,1,FALSE))),"No",LEFT(Table5[[#This Row],[Section]],3)="ETB","PLS",LEFT(Table5[[#This Row],[Section]],1)="7","PDB",NOT(ISBLANK(Table5[[#This Row],[Section]])),"No")</f>
        <v>No</v>
      </c>
    </row>
    <row r="1924" spans="1:13" x14ac:dyDescent="0.25">
      <c r="A1924" s="126" t="s">
        <v>832</v>
      </c>
      <c r="B1924" s="126" t="s">
        <v>17222</v>
      </c>
      <c r="C1924" s="126" t="s">
        <v>98</v>
      </c>
      <c r="D1924" s="127">
        <v>1.766</v>
      </c>
      <c r="E1924" s="128">
        <v>522</v>
      </c>
      <c r="F1924" s="128">
        <v>522</v>
      </c>
      <c r="G1924" s="126" t="s">
        <v>13711</v>
      </c>
      <c r="H1924" s="126" t="s">
        <v>20119</v>
      </c>
      <c r="I1924" s="126" t="s">
        <v>21054</v>
      </c>
      <c r="J1924" s="126" t="s">
        <v>26232</v>
      </c>
      <c r="K1924" s="9">
        <f>_xlfn.IFNA(VLOOKUP(Table5[[#This Row],[Section]],SubSill_Tier,2,FALSE),0)</f>
        <v>0</v>
      </c>
      <c r="L1924" s="9" t="str">
        <f t="shared" si="39"/>
        <v/>
      </c>
      <c r="M1924" s="205" t="str" cm="1">
        <f t="array" ref="M1924">_xlfn.IFS(NOT(ISERROR(VLOOKUP(Table5[[#This Row],[Section]],TB_notTB,1,FALSE))),"No",LEFT(Table5[[#This Row],[Section]],3)="ETB","PLS",LEFT(Table5[[#This Row],[Section]],1)="7","PDB",NOT(ISBLANK(Table5[[#This Row],[Section]])),"No")</f>
        <v>No</v>
      </c>
    </row>
    <row r="1925" spans="1:13" x14ac:dyDescent="0.25">
      <c r="A1925" s="126" t="s">
        <v>833</v>
      </c>
      <c r="B1925" s="126" t="s">
        <v>17222</v>
      </c>
      <c r="C1925" s="126" t="s">
        <v>98</v>
      </c>
      <c r="D1925" s="127">
        <v>0.437</v>
      </c>
      <c r="E1925" s="128">
        <v>115</v>
      </c>
      <c r="F1925" s="128">
        <v>100</v>
      </c>
      <c r="G1925" s="126" t="s">
        <v>13736</v>
      </c>
      <c r="H1925" s="126" t="s">
        <v>20148</v>
      </c>
      <c r="I1925" s="126" t="s">
        <v>21073</v>
      </c>
      <c r="J1925" s="126" t="s">
        <v>26232</v>
      </c>
      <c r="K1925" s="9">
        <f>_xlfn.IFNA(VLOOKUP(Table5[[#This Row],[Section]],SubSill_Tier,2,FALSE),0)</f>
        <v>0</v>
      </c>
      <c r="L1925" s="9" t="str">
        <f t="shared" si="39"/>
        <v/>
      </c>
      <c r="M1925" s="205" t="str" cm="1">
        <f t="array" ref="M1925">_xlfn.IFS(NOT(ISERROR(VLOOKUP(Table5[[#This Row],[Section]],TB_notTB,1,FALSE))),"No",LEFT(Table5[[#This Row],[Section]],3)="ETB","PLS",LEFT(Table5[[#This Row],[Section]],1)="7","PDB",NOT(ISBLANK(Table5[[#This Row],[Section]])),"No")</f>
        <v>No</v>
      </c>
    </row>
    <row r="1926" spans="1:13" x14ac:dyDescent="0.25">
      <c r="A1926" s="126" t="s">
        <v>834</v>
      </c>
      <c r="B1926" s="126" t="s">
        <v>17222</v>
      </c>
      <c r="C1926" s="126" t="s">
        <v>98</v>
      </c>
      <c r="D1926" s="127">
        <v>0.72</v>
      </c>
      <c r="E1926" s="128">
        <v>298</v>
      </c>
      <c r="F1926" s="128">
        <v>156</v>
      </c>
      <c r="G1926" s="126" t="s">
        <v>13736</v>
      </c>
      <c r="H1926" s="126" t="s">
        <v>20148</v>
      </c>
      <c r="I1926" s="126" t="s">
        <v>21073</v>
      </c>
      <c r="J1926" s="126" t="s">
        <v>26232</v>
      </c>
      <c r="K1926" s="9">
        <f>_xlfn.IFNA(VLOOKUP(Table5[[#This Row],[Section]],SubSill_Tier,2,FALSE),0)</f>
        <v>0</v>
      </c>
      <c r="L1926" s="9" t="str">
        <f t="shared" si="39"/>
        <v/>
      </c>
      <c r="M1926" s="205" t="str" cm="1">
        <f t="array" ref="M1926">_xlfn.IFS(NOT(ISERROR(VLOOKUP(Table5[[#This Row],[Section]],TB_notTB,1,FALSE))),"No",LEFT(Table5[[#This Row],[Section]],3)="ETB","PLS",LEFT(Table5[[#This Row],[Section]],1)="7","PDB",NOT(ISBLANK(Table5[[#This Row],[Section]])),"No")</f>
        <v>No</v>
      </c>
    </row>
    <row r="1927" spans="1:13" x14ac:dyDescent="0.25">
      <c r="A1927" s="126" t="s">
        <v>835</v>
      </c>
      <c r="B1927" s="126" t="s">
        <v>17222</v>
      </c>
      <c r="C1927" s="126" t="s">
        <v>98</v>
      </c>
      <c r="D1927" s="127">
        <v>1.083</v>
      </c>
      <c r="E1927" s="128">
        <v>437</v>
      </c>
      <c r="F1927" s="128">
        <v>178</v>
      </c>
      <c r="G1927" s="126" t="s">
        <v>13736</v>
      </c>
      <c r="H1927" s="126" t="s">
        <v>20148</v>
      </c>
      <c r="I1927" s="126" t="s">
        <v>21073</v>
      </c>
      <c r="J1927" s="126" t="s">
        <v>26232</v>
      </c>
      <c r="K1927" s="9">
        <f>_xlfn.IFNA(VLOOKUP(Table5[[#This Row],[Section]],SubSill_Tier,2,FALSE),0)</f>
        <v>0</v>
      </c>
      <c r="L1927" s="9" t="str">
        <f t="shared" si="39"/>
        <v/>
      </c>
      <c r="M1927" s="205" t="str" cm="1">
        <f t="array" ref="M1927">_xlfn.IFS(NOT(ISERROR(VLOOKUP(Table5[[#This Row],[Section]],TB_notTB,1,FALSE))),"No",LEFT(Table5[[#This Row],[Section]],3)="ETB","PLS",LEFT(Table5[[#This Row],[Section]],1)="7","PDB",NOT(ISBLANK(Table5[[#This Row],[Section]])),"No")</f>
        <v>No</v>
      </c>
    </row>
    <row r="1928" spans="1:13" x14ac:dyDescent="0.25">
      <c r="A1928" s="126" t="s">
        <v>836</v>
      </c>
      <c r="B1928" s="126" t="s">
        <v>17222</v>
      </c>
      <c r="C1928" s="126" t="s">
        <v>98</v>
      </c>
      <c r="D1928" s="127">
        <v>2.84</v>
      </c>
      <c r="E1928" s="128">
        <v>873</v>
      </c>
      <c r="F1928" s="128">
        <v>873</v>
      </c>
      <c r="G1928" s="126" t="s">
        <v>13711</v>
      </c>
      <c r="H1928" s="126" t="s">
        <v>20119</v>
      </c>
      <c r="I1928" s="126" t="s">
        <v>21054</v>
      </c>
      <c r="J1928" s="126" t="s">
        <v>26232</v>
      </c>
      <c r="K1928" s="9">
        <f>_xlfn.IFNA(VLOOKUP(Table5[[#This Row],[Section]],SubSill_Tier,2,FALSE),0)</f>
        <v>0</v>
      </c>
      <c r="L1928" s="9" t="str">
        <f t="shared" si="39"/>
        <v/>
      </c>
      <c r="M1928" s="205" t="str" cm="1">
        <f t="array" ref="M1928">_xlfn.IFS(NOT(ISERROR(VLOOKUP(Table5[[#This Row],[Section]],TB_notTB,1,FALSE))),"No",LEFT(Table5[[#This Row],[Section]],3)="ETB","PLS",LEFT(Table5[[#This Row],[Section]],1)="7","PDB",NOT(ISBLANK(Table5[[#This Row],[Section]])),"No")</f>
        <v>No</v>
      </c>
    </row>
    <row r="1929" spans="1:13" x14ac:dyDescent="0.25">
      <c r="A1929" s="126" t="s">
        <v>837</v>
      </c>
      <c r="B1929" s="126" t="s">
        <v>838</v>
      </c>
      <c r="C1929" s="126" t="s">
        <v>75</v>
      </c>
      <c r="D1929" s="127">
        <v>1.4410000000000001</v>
      </c>
      <c r="E1929" s="128">
        <v>295</v>
      </c>
      <c r="F1929" s="128">
        <v>239</v>
      </c>
      <c r="G1929" s="126" t="s">
        <v>13728</v>
      </c>
      <c r="H1929" s="126" t="s">
        <v>20137</v>
      </c>
      <c r="I1929" s="126" t="s">
        <v>21066</v>
      </c>
      <c r="J1929" s="126" t="s">
        <v>26232</v>
      </c>
      <c r="K1929" s="9">
        <f>_xlfn.IFNA(VLOOKUP(Table5[[#This Row],[Section]],SubSill_Tier,2,FALSE),0)</f>
        <v>0</v>
      </c>
      <c r="L1929" s="9" t="str">
        <f t="shared" si="39"/>
        <v/>
      </c>
      <c r="M1929" s="205" t="str" cm="1">
        <f t="array" ref="M1929">_xlfn.IFS(NOT(ISERROR(VLOOKUP(Table5[[#This Row],[Section]],TB_notTB,1,FALSE))),"No",LEFT(Table5[[#This Row],[Section]],3)="ETB","PLS",LEFT(Table5[[#This Row],[Section]],1)="7","PDB",NOT(ISBLANK(Table5[[#This Row],[Section]])),"No")</f>
        <v>No</v>
      </c>
    </row>
    <row r="1930" spans="1:13" x14ac:dyDescent="0.25">
      <c r="A1930" s="126" t="s">
        <v>6367</v>
      </c>
      <c r="B1930" s="126" t="s">
        <v>3598</v>
      </c>
      <c r="C1930" s="126" t="s">
        <v>98</v>
      </c>
      <c r="D1930" s="127">
        <v>1.7230000000000001</v>
      </c>
      <c r="E1930" s="128">
        <v>357</v>
      </c>
      <c r="F1930" s="128">
        <v>179</v>
      </c>
      <c r="G1930" s="126" t="s">
        <v>13724</v>
      </c>
      <c r="H1930" s="126" t="s">
        <v>20186</v>
      </c>
      <c r="I1930" s="126" t="s">
        <v>22099</v>
      </c>
      <c r="J1930" s="126" t="s">
        <v>26234</v>
      </c>
      <c r="K1930" s="9">
        <f>_xlfn.IFNA(VLOOKUP(Table5[[#This Row],[Section]],SubSill_Tier,2,FALSE),0)</f>
        <v>0</v>
      </c>
      <c r="L1930" s="9" t="str">
        <f t="shared" si="39"/>
        <v/>
      </c>
      <c r="M1930" s="205" t="str" cm="1">
        <f t="array" ref="M1930">_xlfn.IFS(NOT(ISERROR(VLOOKUP(Table5[[#This Row],[Section]],TB_notTB,1,FALSE))),"No",LEFT(Table5[[#This Row],[Section]],3)="ETB","PLS",LEFT(Table5[[#This Row],[Section]],1)="7","PDB",NOT(ISBLANK(Table5[[#This Row],[Section]])),"No")</f>
        <v>No</v>
      </c>
    </row>
    <row r="1931" spans="1:13" x14ac:dyDescent="0.25">
      <c r="A1931" s="126" t="s">
        <v>839</v>
      </c>
      <c r="B1931" s="126" t="s">
        <v>17222</v>
      </c>
      <c r="C1931" s="126" t="s">
        <v>98</v>
      </c>
      <c r="D1931" s="127">
        <v>1.147</v>
      </c>
      <c r="E1931" s="128">
        <v>346</v>
      </c>
      <c r="F1931" s="128">
        <v>100</v>
      </c>
      <c r="G1931" s="126" t="s">
        <v>13711</v>
      </c>
      <c r="H1931" s="126" t="s">
        <v>20119</v>
      </c>
      <c r="I1931" s="126" t="s">
        <v>21054</v>
      </c>
      <c r="J1931" s="126" t="s">
        <v>26232</v>
      </c>
      <c r="K1931" s="9">
        <f>_xlfn.IFNA(VLOOKUP(Table5[[#This Row],[Section]],SubSill_Tier,2,FALSE),0)</f>
        <v>0</v>
      </c>
      <c r="L1931" s="9" t="str">
        <f t="shared" si="39"/>
        <v/>
      </c>
      <c r="M1931" s="205" t="str" cm="1">
        <f t="array" ref="M1931">_xlfn.IFS(NOT(ISERROR(VLOOKUP(Table5[[#This Row],[Section]],TB_notTB,1,FALSE))),"No",LEFT(Table5[[#This Row],[Section]],3)="ETB","PLS",LEFT(Table5[[#This Row],[Section]],1)="7","PDB",NOT(ISBLANK(Table5[[#This Row],[Section]])),"No")</f>
        <v>No</v>
      </c>
    </row>
    <row r="1932" spans="1:13" x14ac:dyDescent="0.25">
      <c r="A1932" s="126" t="s">
        <v>6368</v>
      </c>
      <c r="B1932" s="126" t="s">
        <v>17222</v>
      </c>
      <c r="C1932" s="126" t="s">
        <v>75</v>
      </c>
      <c r="D1932" s="127">
        <v>1.5389999999999999</v>
      </c>
      <c r="E1932" s="128">
        <v>262</v>
      </c>
      <c r="F1932" s="128">
        <v>262</v>
      </c>
      <c r="G1932" s="126" t="s">
        <v>13721</v>
      </c>
      <c r="H1932" s="126" t="s">
        <v>20121</v>
      </c>
      <c r="I1932" s="126" t="s">
        <v>20122</v>
      </c>
      <c r="J1932" s="126" t="s">
        <v>26234</v>
      </c>
      <c r="K1932" s="9">
        <f>_xlfn.IFNA(VLOOKUP(Table5[[#This Row],[Section]],SubSill_Tier,2,FALSE),0)</f>
        <v>0</v>
      </c>
      <c r="L1932" s="9" t="str">
        <f t="shared" si="39"/>
        <v/>
      </c>
      <c r="M1932" s="205" t="str" cm="1">
        <f t="array" ref="M1932">_xlfn.IFS(NOT(ISERROR(VLOOKUP(Table5[[#This Row],[Section]],TB_notTB,1,FALSE))),"No",LEFT(Table5[[#This Row],[Section]],3)="ETB","PLS",LEFT(Table5[[#This Row],[Section]],1)="7","PDB",NOT(ISBLANK(Table5[[#This Row],[Section]])),"No")</f>
        <v>No</v>
      </c>
    </row>
    <row r="1933" spans="1:13" x14ac:dyDescent="0.25">
      <c r="A1933" s="126" t="s">
        <v>6369</v>
      </c>
      <c r="B1933" s="126" t="s">
        <v>17222</v>
      </c>
      <c r="C1933" s="126" t="s">
        <v>75</v>
      </c>
      <c r="D1933" s="127">
        <v>3.7120000000000002</v>
      </c>
      <c r="E1933" s="128">
        <v>470</v>
      </c>
      <c r="F1933" s="128">
        <v>470</v>
      </c>
      <c r="G1933" s="126" t="s">
        <v>13721</v>
      </c>
      <c r="H1933" s="126" t="s">
        <v>20132</v>
      </c>
      <c r="I1933" s="126" t="s">
        <v>20133</v>
      </c>
      <c r="J1933" s="126" t="s">
        <v>26250</v>
      </c>
      <c r="K1933" s="9">
        <f>_xlfn.IFNA(VLOOKUP(Table5[[#This Row],[Section]],SubSill_Tier,2,FALSE),0)</f>
        <v>0</v>
      </c>
      <c r="L1933" s="9" t="str">
        <f t="shared" si="39"/>
        <v/>
      </c>
      <c r="M1933" s="205" t="str" cm="1">
        <f t="array" ref="M1933">_xlfn.IFS(NOT(ISERROR(VLOOKUP(Table5[[#This Row],[Section]],TB_notTB,1,FALSE))),"No",LEFT(Table5[[#This Row],[Section]],3)="ETB","PLS",LEFT(Table5[[#This Row],[Section]],1)="7","PDB",NOT(ISBLANK(Table5[[#This Row],[Section]])),"No")</f>
        <v>No</v>
      </c>
    </row>
    <row r="1934" spans="1:13" x14ac:dyDescent="0.25">
      <c r="A1934" s="126" t="s">
        <v>6370</v>
      </c>
      <c r="B1934" s="126" t="s">
        <v>17222</v>
      </c>
      <c r="C1934" s="126" t="s">
        <v>98</v>
      </c>
      <c r="D1934" s="127">
        <v>0.40500000000000003</v>
      </c>
      <c r="E1934" s="128">
        <v>235</v>
      </c>
      <c r="F1934" s="128">
        <v>100</v>
      </c>
      <c r="G1934" s="126" t="s">
        <v>13721</v>
      </c>
      <c r="H1934" s="126" t="s">
        <v>20121</v>
      </c>
      <c r="I1934" s="126" t="s">
        <v>20122</v>
      </c>
      <c r="J1934" s="126" t="s">
        <v>26234</v>
      </c>
      <c r="K1934" s="9">
        <f>_xlfn.IFNA(VLOOKUP(Table5[[#This Row],[Section]],SubSill_Tier,2,FALSE),0)</f>
        <v>0</v>
      </c>
      <c r="L1934" s="9" t="str">
        <f t="shared" si="39"/>
        <v/>
      </c>
      <c r="M1934" s="205" t="str" cm="1">
        <f t="array" ref="M1934">_xlfn.IFS(NOT(ISERROR(VLOOKUP(Table5[[#This Row],[Section]],TB_notTB,1,FALSE))),"No",LEFT(Table5[[#This Row],[Section]],3)="ETB","PLS",LEFT(Table5[[#This Row],[Section]],1)="7","PDB",NOT(ISBLANK(Table5[[#This Row],[Section]])),"No")</f>
        <v>No</v>
      </c>
    </row>
    <row r="1935" spans="1:13" x14ac:dyDescent="0.25">
      <c r="A1935" s="126" t="s">
        <v>6371</v>
      </c>
      <c r="B1935" s="126" t="s">
        <v>17222</v>
      </c>
      <c r="C1935" s="126" t="s">
        <v>75</v>
      </c>
      <c r="D1935" s="127">
        <v>0.85299999999999998</v>
      </c>
      <c r="E1935" s="128">
        <v>149</v>
      </c>
      <c r="F1935" s="128">
        <v>149</v>
      </c>
      <c r="G1935" s="126" t="s">
        <v>13721</v>
      </c>
      <c r="H1935" s="126" t="s">
        <v>20121</v>
      </c>
      <c r="I1935" s="126" t="s">
        <v>20122</v>
      </c>
      <c r="J1935" s="126" t="s">
        <v>26234</v>
      </c>
      <c r="K1935" s="9">
        <f>_xlfn.IFNA(VLOOKUP(Table5[[#This Row],[Section]],SubSill_Tier,2,FALSE),0)</f>
        <v>0</v>
      </c>
      <c r="L1935" s="9" t="str">
        <f t="shared" si="39"/>
        <v/>
      </c>
      <c r="M1935" s="205" t="str" cm="1">
        <f t="array" ref="M1935">_xlfn.IFS(NOT(ISERROR(VLOOKUP(Table5[[#This Row],[Section]],TB_notTB,1,FALSE))),"No",LEFT(Table5[[#This Row],[Section]],3)="ETB","PLS",LEFT(Table5[[#This Row],[Section]],1)="7","PDB",NOT(ISBLANK(Table5[[#This Row],[Section]])),"No")</f>
        <v>No</v>
      </c>
    </row>
    <row r="1936" spans="1:13" x14ac:dyDescent="0.25">
      <c r="A1936" s="126" t="s">
        <v>840</v>
      </c>
      <c r="B1936" s="126" t="s">
        <v>17222</v>
      </c>
      <c r="C1936" s="126" t="s">
        <v>98</v>
      </c>
      <c r="D1936" s="127">
        <v>0.63400000000000001</v>
      </c>
      <c r="E1936" s="128">
        <v>254</v>
      </c>
      <c r="F1936" s="128">
        <v>100</v>
      </c>
      <c r="G1936" s="126" t="s">
        <v>13711</v>
      </c>
      <c r="H1936" s="126" t="s">
        <v>20119</v>
      </c>
      <c r="I1936" s="126" t="s">
        <v>21054</v>
      </c>
      <c r="J1936" s="126" t="s">
        <v>26232</v>
      </c>
      <c r="K1936" s="9">
        <f>_xlfn.IFNA(VLOOKUP(Table5[[#This Row],[Section]],SubSill_Tier,2,FALSE),0)</f>
        <v>0</v>
      </c>
      <c r="L1936" s="9" t="str">
        <f t="shared" si="39"/>
        <v/>
      </c>
      <c r="M1936" s="205" t="str" cm="1">
        <f t="array" ref="M1936">_xlfn.IFS(NOT(ISERROR(VLOOKUP(Table5[[#This Row],[Section]],TB_notTB,1,FALSE))),"No",LEFT(Table5[[#This Row],[Section]],3)="ETB","PLS",LEFT(Table5[[#This Row],[Section]],1)="7","PDB",NOT(ISBLANK(Table5[[#This Row],[Section]])),"No")</f>
        <v>No</v>
      </c>
    </row>
    <row r="1937" spans="1:13" x14ac:dyDescent="0.25">
      <c r="A1937" s="126" t="s">
        <v>11689</v>
      </c>
      <c r="B1937" s="126" t="s">
        <v>17222</v>
      </c>
      <c r="C1937" s="126" t="s">
        <v>75</v>
      </c>
      <c r="D1937" s="127">
        <v>0.312</v>
      </c>
      <c r="E1937" s="128">
        <v>140</v>
      </c>
      <c r="F1937" s="128">
        <v>100</v>
      </c>
      <c r="G1937" s="126" t="s">
        <v>13763</v>
      </c>
      <c r="H1937" s="126" t="s">
        <v>20195</v>
      </c>
      <c r="I1937" s="126" t="s">
        <v>20196</v>
      </c>
      <c r="J1937" s="126" t="s">
        <v>26254</v>
      </c>
      <c r="K1937" s="9">
        <f>_xlfn.IFNA(VLOOKUP(Table5[[#This Row],[Section]],SubSill_Tier,2,FALSE),0)</f>
        <v>0</v>
      </c>
      <c r="L1937" s="9" t="str">
        <f t="shared" si="39"/>
        <v/>
      </c>
      <c r="M1937" s="205" t="str" cm="1">
        <f t="array" ref="M1937">_xlfn.IFS(NOT(ISERROR(VLOOKUP(Table5[[#This Row],[Section]],TB_notTB,1,FALSE))),"No",LEFT(Table5[[#This Row],[Section]],3)="ETB","PLS",LEFT(Table5[[#This Row],[Section]],1)="7","PDB",NOT(ISBLANK(Table5[[#This Row],[Section]])),"No")</f>
        <v>No</v>
      </c>
    </row>
    <row r="1938" spans="1:13" x14ac:dyDescent="0.25">
      <c r="A1938" s="126" t="s">
        <v>11690</v>
      </c>
      <c r="B1938" s="126" t="s">
        <v>17222</v>
      </c>
      <c r="C1938" s="126" t="s">
        <v>75</v>
      </c>
      <c r="D1938" s="127">
        <v>0.36799999999999999</v>
      </c>
      <c r="E1938" s="128">
        <v>174</v>
      </c>
      <c r="F1938" s="128">
        <v>114</v>
      </c>
      <c r="G1938" s="126" t="s">
        <v>13763</v>
      </c>
      <c r="H1938" s="126" t="s">
        <v>20195</v>
      </c>
      <c r="I1938" s="126" t="s">
        <v>20196</v>
      </c>
      <c r="J1938" s="126" t="s">
        <v>26254</v>
      </c>
      <c r="K1938" s="9">
        <f>_xlfn.IFNA(VLOOKUP(Table5[[#This Row],[Section]],SubSill_Tier,2,FALSE),0)</f>
        <v>0</v>
      </c>
      <c r="L1938" s="9" t="str">
        <f t="shared" si="39"/>
        <v/>
      </c>
      <c r="M1938" s="205" t="str" cm="1">
        <f t="array" ref="M1938">_xlfn.IFS(NOT(ISERROR(VLOOKUP(Table5[[#This Row],[Section]],TB_notTB,1,FALSE))),"No",LEFT(Table5[[#This Row],[Section]],3)="ETB","PLS",LEFT(Table5[[#This Row],[Section]],1)="7","PDB",NOT(ISBLANK(Table5[[#This Row],[Section]])),"No")</f>
        <v>No</v>
      </c>
    </row>
    <row r="1939" spans="1:13" x14ac:dyDescent="0.25">
      <c r="A1939" s="126" t="s">
        <v>6372</v>
      </c>
      <c r="B1939" s="126" t="s">
        <v>17222</v>
      </c>
      <c r="C1939" s="126" t="s">
        <v>98</v>
      </c>
      <c r="D1939" s="127">
        <v>3.3690000000000002</v>
      </c>
      <c r="E1939" s="128">
        <v>231</v>
      </c>
      <c r="F1939" s="128">
        <v>105</v>
      </c>
      <c r="G1939" s="126" t="s">
        <v>13714</v>
      </c>
      <c r="H1939" s="126" t="s">
        <v>20167</v>
      </c>
      <c r="I1939" s="126" t="s">
        <v>20168</v>
      </c>
      <c r="J1939" s="126" t="s">
        <v>26238</v>
      </c>
      <c r="K1939" s="9">
        <f>_xlfn.IFNA(VLOOKUP(Table5[[#This Row],[Section]],SubSill_Tier,2,FALSE),0)</f>
        <v>0</v>
      </c>
      <c r="L1939" s="9" t="str">
        <f t="shared" si="39"/>
        <v/>
      </c>
      <c r="M1939" s="205" t="str" cm="1">
        <f t="array" ref="M1939">_xlfn.IFS(NOT(ISERROR(VLOOKUP(Table5[[#This Row],[Section]],TB_notTB,1,FALSE))),"No",LEFT(Table5[[#This Row],[Section]],3)="ETB","PLS",LEFT(Table5[[#This Row],[Section]],1)="7","PDB",NOT(ISBLANK(Table5[[#This Row],[Section]])),"No")</f>
        <v>No</v>
      </c>
    </row>
    <row r="1940" spans="1:13" x14ac:dyDescent="0.25">
      <c r="A1940" s="126" t="s">
        <v>11691</v>
      </c>
      <c r="B1940" s="126" t="s">
        <v>11692</v>
      </c>
      <c r="C1940" s="126" t="s">
        <v>75</v>
      </c>
      <c r="D1940" s="127">
        <v>6.4450000000000003</v>
      </c>
      <c r="E1940" s="128">
        <v>1386</v>
      </c>
      <c r="F1940" s="128">
        <v>1386</v>
      </c>
      <c r="G1940" s="126" t="s">
        <v>13742</v>
      </c>
      <c r="H1940" s="126" t="s">
        <v>20157</v>
      </c>
      <c r="I1940" s="126" t="s">
        <v>20158</v>
      </c>
      <c r="J1940" s="126" t="s">
        <v>26262</v>
      </c>
      <c r="K1940" s="9">
        <f>_xlfn.IFNA(VLOOKUP(Table5[[#This Row],[Section]],SubSill_Tier,2,FALSE),0)</f>
        <v>0</v>
      </c>
      <c r="L1940" s="9" t="str">
        <f t="shared" si="39"/>
        <v/>
      </c>
      <c r="M1940" s="205" t="str" cm="1">
        <f t="array" ref="M1940">_xlfn.IFS(NOT(ISERROR(VLOOKUP(Table5[[#This Row],[Section]],TB_notTB,1,FALSE))),"No",LEFT(Table5[[#This Row],[Section]],3)="ETB","PLS",LEFT(Table5[[#This Row],[Section]],1)="7","PDB",NOT(ISBLANK(Table5[[#This Row],[Section]])),"No")</f>
        <v>No</v>
      </c>
    </row>
    <row r="1941" spans="1:13" x14ac:dyDescent="0.25">
      <c r="A1941" s="126" t="s">
        <v>841</v>
      </c>
      <c r="B1941" s="126" t="s">
        <v>17222</v>
      </c>
      <c r="C1941" s="126" t="s">
        <v>98</v>
      </c>
      <c r="D1941" s="127">
        <v>0.67200000000000004</v>
      </c>
      <c r="E1941" s="128">
        <v>131</v>
      </c>
      <c r="F1941" s="128">
        <v>131</v>
      </c>
      <c r="G1941" s="126" t="s">
        <v>13711</v>
      </c>
      <c r="H1941" s="126" t="s">
        <v>20119</v>
      </c>
      <c r="I1941" s="126" t="s">
        <v>21054</v>
      </c>
      <c r="J1941" s="126" t="s">
        <v>26232</v>
      </c>
      <c r="K1941" s="9">
        <f>_xlfn.IFNA(VLOOKUP(Table5[[#This Row],[Section]],SubSill_Tier,2,FALSE),0)</f>
        <v>0</v>
      </c>
      <c r="L1941" s="9" t="str">
        <f t="shared" si="39"/>
        <v/>
      </c>
      <c r="M1941" s="205" t="str" cm="1">
        <f t="array" ref="M1941">_xlfn.IFS(NOT(ISERROR(VLOOKUP(Table5[[#This Row],[Section]],TB_notTB,1,FALSE))),"No",LEFT(Table5[[#This Row],[Section]],3)="ETB","PLS",LEFT(Table5[[#This Row],[Section]],1)="7","PDB",NOT(ISBLANK(Table5[[#This Row],[Section]])),"No")</f>
        <v>No</v>
      </c>
    </row>
    <row r="1942" spans="1:13" x14ac:dyDescent="0.25">
      <c r="A1942" s="126" t="s">
        <v>842</v>
      </c>
      <c r="B1942" s="126" t="s">
        <v>17222</v>
      </c>
      <c r="C1942" s="126" t="s">
        <v>98</v>
      </c>
      <c r="D1942" s="127">
        <v>0.61799999999999999</v>
      </c>
      <c r="E1942" s="128">
        <v>118</v>
      </c>
      <c r="F1942" s="128">
        <v>118</v>
      </c>
      <c r="G1942" s="126" t="s">
        <v>13711</v>
      </c>
      <c r="H1942" s="126" t="s">
        <v>20119</v>
      </c>
      <c r="I1942" s="126" t="s">
        <v>21054</v>
      </c>
      <c r="J1942" s="126" t="s">
        <v>26232</v>
      </c>
      <c r="K1942" s="9">
        <f>_xlfn.IFNA(VLOOKUP(Table5[[#This Row],[Section]],SubSill_Tier,2,FALSE),0)</f>
        <v>0</v>
      </c>
      <c r="L1942" s="9" t="str">
        <f t="shared" si="39"/>
        <v/>
      </c>
      <c r="M1942" s="205" t="str" cm="1">
        <f t="array" ref="M1942">_xlfn.IFS(NOT(ISERROR(VLOOKUP(Table5[[#This Row],[Section]],TB_notTB,1,FALSE))),"No",LEFT(Table5[[#This Row],[Section]],3)="ETB","PLS",LEFT(Table5[[#This Row],[Section]],1)="7","PDB",NOT(ISBLANK(Table5[[#This Row],[Section]])),"No")</f>
        <v>No</v>
      </c>
    </row>
    <row r="1943" spans="1:13" x14ac:dyDescent="0.25">
      <c r="A1943" s="126" t="s">
        <v>11693</v>
      </c>
      <c r="B1943" s="126" t="s">
        <v>17222</v>
      </c>
      <c r="C1943" s="126" t="s">
        <v>75</v>
      </c>
      <c r="D1943" s="127">
        <v>8.5999999999999993E-2</v>
      </c>
      <c r="E1943" s="128">
        <v>100</v>
      </c>
      <c r="F1943" s="128">
        <v>100</v>
      </c>
      <c r="G1943" s="126" t="s">
        <v>13739</v>
      </c>
      <c r="H1943" s="126" t="s">
        <v>20143</v>
      </c>
      <c r="I1943" s="126" t="s">
        <v>20144</v>
      </c>
      <c r="J1943" s="126" t="s">
        <v>26246</v>
      </c>
      <c r="K1943" s="9">
        <f>_xlfn.IFNA(VLOOKUP(Table5[[#This Row],[Section]],SubSill_Tier,2,FALSE),0)</f>
        <v>0</v>
      </c>
      <c r="L1943" s="9" t="str">
        <f t="shared" si="39"/>
        <v/>
      </c>
      <c r="M1943" s="205" t="str" cm="1">
        <f t="array" ref="M1943">_xlfn.IFS(NOT(ISERROR(VLOOKUP(Table5[[#This Row],[Section]],TB_notTB,1,FALSE))),"No",LEFT(Table5[[#This Row],[Section]],3)="ETB","PLS",LEFT(Table5[[#This Row],[Section]],1)="7","PDB",NOT(ISBLANK(Table5[[#This Row],[Section]])),"No")</f>
        <v>No</v>
      </c>
    </row>
    <row r="1944" spans="1:13" x14ac:dyDescent="0.25">
      <c r="A1944" s="126" t="s">
        <v>6373</v>
      </c>
      <c r="B1944" s="126" t="s">
        <v>12556</v>
      </c>
      <c r="C1944" s="126" t="s">
        <v>75</v>
      </c>
      <c r="D1944" s="127">
        <v>1.3720000000000001</v>
      </c>
      <c r="E1944" s="128">
        <v>329</v>
      </c>
      <c r="F1944" s="128">
        <v>329</v>
      </c>
      <c r="G1944" s="126" t="s">
        <v>13757</v>
      </c>
      <c r="H1944" s="126" t="s">
        <v>21122</v>
      </c>
      <c r="I1944" s="126" t="s">
        <v>21123</v>
      </c>
      <c r="J1944" s="126" t="s">
        <v>26233</v>
      </c>
      <c r="K1944" s="9">
        <f>_xlfn.IFNA(VLOOKUP(Table5[[#This Row],[Section]],SubSill_Tier,2,FALSE),0)</f>
        <v>0</v>
      </c>
      <c r="L1944" s="9" t="str">
        <f t="shared" si="39"/>
        <v>Wall</v>
      </c>
      <c r="M1944" s="205" t="str" cm="1">
        <f t="array" ref="M1944">_xlfn.IFS(NOT(ISERROR(VLOOKUP(Table5[[#This Row],[Section]],TB_notTB,1,FALSE))),"No",LEFT(Table5[[#This Row],[Section]],3)="ETB","PLS",LEFT(Table5[[#This Row],[Section]],1)="7","PDB",NOT(ISBLANK(Table5[[#This Row],[Section]])),"No")</f>
        <v>No</v>
      </c>
    </row>
    <row r="1945" spans="1:13" x14ac:dyDescent="0.25">
      <c r="A1945" s="126" t="s">
        <v>6374</v>
      </c>
      <c r="B1945" s="126" t="s">
        <v>6375</v>
      </c>
      <c r="C1945" s="126" t="s">
        <v>75</v>
      </c>
      <c r="D1945" s="127">
        <v>6.8000000000000005E-2</v>
      </c>
      <c r="E1945" s="128">
        <v>100</v>
      </c>
      <c r="F1945" s="128">
        <v>100</v>
      </c>
      <c r="G1945" s="126" t="s">
        <v>13740</v>
      </c>
      <c r="H1945" s="126" t="s">
        <v>20124</v>
      </c>
      <c r="I1945" s="126" t="s">
        <v>21059</v>
      </c>
      <c r="J1945" s="126" t="s">
        <v>26236</v>
      </c>
      <c r="K1945" s="9">
        <f>_xlfn.IFNA(VLOOKUP(Table5[[#This Row],[Section]],SubSill_Tier,2,FALSE),0)</f>
        <v>0</v>
      </c>
      <c r="L1945" s="9" t="str">
        <f t="shared" si="39"/>
        <v/>
      </c>
      <c r="M1945" s="205" t="str" cm="1">
        <f t="array" ref="M1945">_xlfn.IFS(NOT(ISERROR(VLOOKUP(Table5[[#This Row],[Section]],TB_notTB,1,FALSE))),"No",LEFT(Table5[[#This Row],[Section]],3)="ETB","PLS",LEFT(Table5[[#This Row],[Section]],1)="7","PDB",NOT(ISBLANK(Table5[[#This Row],[Section]])),"No")</f>
        <v>No</v>
      </c>
    </row>
    <row r="1946" spans="1:13" x14ac:dyDescent="0.25">
      <c r="A1946" s="126" t="s">
        <v>843</v>
      </c>
      <c r="B1946" s="126" t="s">
        <v>17222</v>
      </c>
      <c r="C1946" s="126" t="s">
        <v>98</v>
      </c>
      <c r="D1946" s="127">
        <v>1.9059999999999999</v>
      </c>
      <c r="E1946" s="128">
        <v>433</v>
      </c>
      <c r="F1946" s="128">
        <v>371</v>
      </c>
      <c r="G1946" s="126" t="s">
        <v>13726</v>
      </c>
      <c r="H1946" s="126" t="s">
        <v>20136</v>
      </c>
      <c r="I1946" s="126" t="s">
        <v>21065</v>
      </c>
      <c r="J1946" s="126" t="s">
        <v>26241</v>
      </c>
      <c r="K1946" s="9">
        <f>_xlfn.IFNA(VLOOKUP(Table5[[#This Row],[Section]],SubSill_Tier,2,FALSE),0)</f>
        <v>0</v>
      </c>
      <c r="L1946" s="9" t="str">
        <f t="shared" si="39"/>
        <v/>
      </c>
      <c r="M1946" s="205" t="str" cm="1">
        <f t="array" ref="M1946">_xlfn.IFS(NOT(ISERROR(VLOOKUP(Table5[[#This Row],[Section]],TB_notTB,1,FALSE))),"No",LEFT(Table5[[#This Row],[Section]],3)="ETB","PLS",LEFT(Table5[[#This Row],[Section]],1)="7","PDB",NOT(ISBLANK(Table5[[#This Row],[Section]])),"No")</f>
        <v>No</v>
      </c>
    </row>
    <row r="1947" spans="1:13" x14ac:dyDescent="0.25">
      <c r="A1947" s="126" t="s">
        <v>844</v>
      </c>
      <c r="B1947" s="126" t="s">
        <v>17222</v>
      </c>
      <c r="C1947" s="126" t="s">
        <v>98</v>
      </c>
      <c r="D1947" s="127">
        <v>0.56699999999999995</v>
      </c>
      <c r="E1947" s="128">
        <v>203</v>
      </c>
      <c r="F1947" s="128">
        <v>100</v>
      </c>
      <c r="G1947" s="126" t="s">
        <v>13711</v>
      </c>
      <c r="H1947" s="126" t="s">
        <v>20119</v>
      </c>
      <c r="I1947" s="126" t="s">
        <v>21054</v>
      </c>
      <c r="J1947" s="126" t="s">
        <v>26232</v>
      </c>
      <c r="K1947" s="9">
        <f>_xlfn.IFNA(VLOOKUP(Table5[[#This Row],[Section]],SubSill_Tier,2,FALSE),0)</f>
        <v>0</v>
      </c>
      <c r="L1947" s="9" t="str">
        <f t="shared" si="39"/>
        <v/>
      </c>
      <c r="M1947" s="205" t="str" cm="1">
        <f t="array" ref="M1947">_xlfn.IFS(NOT(ISERROR(VLOOKUP(Table5[[#This Row],[Section]],TB_notTB,1,FALSE))),"No",LEFT(Table5[[#This Row],[Section]],3)="ETB","PLS",LEFT(Table5[[#This Row],[Section]],1)="7","PDB",NOT(ISBLANK(Table5[[#This Row],[Section]])),"No")</f>
        <v>No</v>
      </c>
    </row>
    <row r="1948" spans="1:13" x14ac:dyDescent="0.25">
      <c r="A1948" s="126" t="s">
        <v>845</v>
      </c>
      <c r="B1948" s="126" t="s">
        <v>17222</v>
      </c>
      <c r="C1948" s="126" t="s">
        <v>75</v>
      </c>
      <c r="D1948" s="127">
        <v>0.224</v>
      </c>
      <c r="E1948" s="128">
        <v>100</v>
      </c>
      <c r="F1948" s="128">
        <v>100</v>
      </c>
      <c r="G1948" s="126" t="s">
        <v>13777</v>
      </c>
      <c r="H1948" s="126" t="s">
        <v>20236</v>
      </c>
      <c r="I1948" s="126" t="s">
        <v>20237</v>
      </c>
      <c r="J1948" s="126" t="s">
        <v>26279</v>
      </c>
      <c r="K1948" s="9">
        <f>_xlfn.IFNA(VLOOKUP(Table5[[#This Row],[Section]],SubSill_Tier,2,FALSE),0)</f>
        <v>0</v>
      </c>
      <c r="L1948" s="9" t="str">
        <f t="shared" si="39"/>
        <v/>
      </c>
      <c r="M1948" s="205" t="str" cm="1">
        <f t="array" ref="M1948">_xlfn.IFS(NOT(ISERROR(VLOOKUP(Table5[[#This Row],[Section]],TB_notTB,1,FALSE))),"No",LEFT(Table5[[#This Row],[Section]],3)="ETB","PLS",LEFT(Table5[[#This Row],[Section]],1)="7","PDB",NOT(ISBLANK(Table5[[#This Row],[Section]])),"No")</f>
        <v>No</v>
      </c>
    </row>
    <row r="1949" spans="1:13" x14ac:dyDescent="0.25">
      <c r="A1949" s="126" t="s">
        <v>846</v>
      </c>
      <c r="B1949" s="126" t="s">
        <v>17222</v>
      </c>
      <c r="C1949" s="126" t="s">
        <v>75</v>
      </c>
      <c r="D1949" s="127">
        <v>0.248</v>
      </c>
      <c r="E1949" s="128">
        <v>100</v>
      </c>
      <c r="F1949" s="128">
        <v>100</v>
      </c>
      <c r="G1949" s="126" t="s">
        <v>13777</v>
      </c>
      <c r="H1949" s="126" t="s">
        <v>20236</v>
      </c>
      <c r="I1949" s="126" t="s">
        <v>20237</v>
      </c>
      <c r="J1949" s="126" t="s">
        <v>26279</v>
      </c>
      <c r="K1949" s="9">
        <f>_xlfn.IFNA(VLOOKUP(Table5[[#This Row],[Section]],SubSill_Tier,2,FALSE),0)</f>
        <v>0</v>
      </c>
      <c r="L1949" s="9" t="str">
        <f t="shared" si="39"/>
        <v/>
      </c>
      <c r="M1949" s="205" t="str" cm="1">
        <f t="array" ref="M1949">_xlfn.IFS(NOT(ISERROR(VLOOKUP(Table5[[#This Row],[Section]],TB_notTB,1,FALSE))),"No",LEFT(Table5[[#This Row],[Section]],3)="ETB","PLS",LEFT(Table5[[#This Row],[Section]],1)="7","PDB",NOT(ISBLANK(Table5[[#This Row],[Section]])),"No")</f>
        <v>No</v>
      </c>
    </row>
    <row r="1950" spans="1:13" x14ac:dyDescent="0.25">
      <c r="A1950" s="126" t="s">
        <v>847</v>
      </c>
      <c r="B1950" s="126" t="s">
        <v>848</v>
      </c>
      <c r="C1950" s="126" t="s">
        <v>75</v>
      </c>
      <c r="D1950" s="127">
        <v>0.49399999999999999</v>
      </c>
      <c r="E1950" s="128">
        <v>215</v>
      </c>
      <c r="F1950" s="128">
        <v>100</v>
      </c>
      <c r="G1950" s="126" t="s">
        <v>13777</v>
      </c>
      <c r="H1950" s="126" t="s">
        <v>20236</v>
      </c>
      <c r="I1950" s="126" t="s">
        <v>20237</v>
      </c>
      <c r="J1950" s="126" t="s">
        <v>26279</v>
      </c>
      <c r="K1950" s="9">
        <f>_xlfn.IFNA(VLOOKUP(Table5[[#This Row],[Section]],SubSill_Tier,2,FALSE),0)</f>
        <v>0</v>
      </c>
      <c r="L1950" s="9" t="str">
        <f t="shared" si="39"/>
        <v/>
      </c>
      <c r="M1950" s="205" t="str" cm="1">
        <f t="array" ref="M1950">_xlfn.IFS(NOT(ISERROR(VLOOKUP(Table5[[#This Row],[Section]],TB_notTB,1,FALSE))),"No",LEFT(Table5[[#This Row],[Section]],3)="ETB","PLS",LEFT(Table5[[#This Row],[Section]],1)="7","PDB",NOT(ISBLANK(Table5[[#This Row],[Section]])),"No")</f>
        <v>No</v>
      </c>
    </row>
    <row r="1951" spans="1:13" x14ac:dyDescent="0.25">
      <c r="A1951" s="126" t="s">
        <v>849</v>
      </c>
      <c r="B1951" s="126" t="s">
        <v>850</v>
      </c>
      <c r="C1951" s="126" t="s">
        <v>75</v>
      </c>
      <c r="D1951" s="127">
        <v>0.21299999999999999</v>
      </c>
      <c r="E1951" s="128">
        <v>116</v>
      </c>
      <c r="F1951" s="128">
        <v>100</v>
      </c>
      <c r="G1951" s="126" t="s">
        <v>13777</v>
      </c>
      <c r="H1951" s="126" t="s">
        <v>20236</v>
      </c>
      <c r="I1951" s="126" t="s">
        <v>20237</v>
      </c>
      <c r="J1951" s="126" t="s">
        <v>26279</v>
      </c>
      <c r="K1951" s="9">
        <f>_xlfn.IFNA(VLOOKUP(Table5[[#This Row],[Section]],SubSill_Tier,2,FALSE),0)</f>
        <v>0</v>
      </c>
      <c r="L1951" s="9" t="str">
        <f t="shared" si="39"/>
        <v/>
      </c>
      <c r="M1951" s="205" t="str" cm="1">
        <f t="array" ref="M1951">_xlfn.IFS(NOT(ISERROR(VLOOKUP(Table5[[#This Row],[Section]],TB_notTB,1,FALSE))),"No",LEFT(Table5[[#This Row],[Section]],3)="ETB","PLS",LEFT(Table5[[#This Row],[Section]],1)="7","PDB",NOT(ISBLANK(Table5[[#This Row],[Section]])),"No")</f>
        <v>No</v>
      </c>
    </row>
    <row r="1952" spans="1:13" x14ac:dyDescent="0.25">
      <c r="A1952" s="126" t="s">
        <v>851</v>
      </c>
      <c r="B1952" s="126" t="s">
        <v>852</v>
      </c>
      <c r="C1952" s="126" t="s">
        <v>75</v>
      </c>
      <c r="D1952" s="127">
        <v>0.19700000000000001</v>
      </c>
      <c r="E1952" s="128">
        <v>124</v>
      </c>
      <c r="F1952" s="128">
        <v>100</v>
      </c>
      <c r="G1952" s="126" t="s">
        <v>13777</v>
      </c>
      <c r="H1952" s="126" t="s">
        <v>20236</v>
      </c>
      <c r="I1952" s="126" t="s">
        <v>20237</v>
      </c>
      <c r="J1952" s="126" t="s">
        <v>26279</v>
      </c>
      <c r="K1952" s="9">
        <f>_xlfn.IFNA(VLOOKUP(Table5[[#This Row],[Section]],SubSill_Tier,2,FALSE),0)</f>
        <v>0</v>
      </c>
      <c r="L1952" s="9" t="str">
        <f t="shared" si="39"/>
        <v/>
      </c>
      <c r="M1952" s="205" t="str" cm="1">
        <f t="array" ref="M1952">_xlfn.IFS(NOT(ISERROR(VLOOKUP(Table5[[#This Row],[Section]],TB_notTB,1,FALSE))),"No",LEFT(Table5[[#This Row],[Section]],3)="ETB","PLS",LEFT(Table5[[#This Row],[Section]],1)="7","PDB",NOT(ISBLANK(Table5[[#This Row],[Section]])),"No")</f>
        <v>No</v>
      </c>
    </row>
    <row r="1953" spans="1:13" x14ac:dyDescent="0.25">
      <c r="A1953" s="126" t="s">
        <v>853</v>
      </c>
      <c r="B1953" s="126" t="s">
        <v>854</v>
      </c>
      <c r="C1953" s="126" t="s">
        <v>75</v>
      </c>
      <c r="D1953" s="127">
        <v>0.44900000000000001</v>
      </c>
      <c r="E1953" s="128">
        <v>199</v>
      </c>
      <c r="F1953" s="128">
        <v>100</v>
      </c>
      <c r="G1953" s="126" t="s">
        <v>13777</v>
      </c>
      <c r="H1953" s="126" t="s">
        <v>20236</v>
      </c>
      <c r="I1953" s="126" t="s">
        <v>20237</v>
      </c>
      <c r="J1953" s="126" t="s">
        <v>26279</v>
      </c>
      <c r="K1953" s="9">
        <f>_xlfn.IFNA(VLOOKUP(Table5[[#This Row],[Section]],SubSill_Tier,2,FALSE),0)</f>
        <v>0</v>
      </c>
      <c r="L1953" s="9" t="str">
        <f t="shared" si="39"/>
        <v/>
      </c>
      <c r="M1953" s="205" t="str" cm="1">
        <f t="array" ref="M1953">_xlfn.IFS(NOT(ISERROR(VLOOKUP(Table5[[#This Row],[Section]],TB_notTB,1,FALSE))),"No",LEFT(Table5[[#This Row],[Section]],3)="ETB","PLS",LEFT(Table5[[#This Row],[Section]],1)="7","PDB",NOT(ISBLANK(Table5[[#This Row],[Section]])),"No")</f>
        <v>No</v>
      </c>
    </row>
    <row r="1954" spans="1:13" x14ac:dyDescent="0.25">
      <c r="A1954" s="126" t="s">
        <v>855</v>
      </c>
      <c r="B1954" s="126" t="s">
        <v>856</v>
      </c>
      <c r="C1954" s="126" t="s">
        <v>75</v>
      </c>
      <c r="D1954" s="127">
        <v>0.51800000000000002</v>
      </c>
      <c r="E1954" s="128">
        <v>225</v>
      </c>
      <c r="F1954" s="128">
        <v>100</v>
      </c>
      <c r="G1954" s="126" t="s">
        <v>13777</v>
      </c>
      <c r="H1954" s="126" t="s">
        <v>20236</v>
      </c>
      <c r="I1954" s="126" t="s">
        <v>20237</v>
      </c>
      <c r="J1954" s="126" t="s">
        <v>26279</v>
      </c>
      <c r="K1954" s="9">
        <f>_xlfn.IFNA(VLOOKUP(Table5[[#This Row],[Section]],SubSill_Tier,2,FALSE),0)</f>
        <v>0</v>
      </c>
      <c r="L1954" s="9" t="str">
        <f t="shared" si="39"/>
        <v/>
      </c>
      <c r="M1954" s="205" t="str" cm="1">
        <f t="array" ref="M1954">_xlfn.IFS(NOT(ISERROR(VLOOKUP(Table5[[#This Row],[Section]],TB_notTB,1,FALSE))),"No",LEFT(Table5[[#This Row],[Section]],3)="ETB","PLS",LEFT(Table5[[#This Row],[Section]],1)="7","PDB",NOT(ISBLANK(Table5[[#This Row],[Section]])),"No")</f>
        <v>No</v>
      </c>
    </row>
    <row r="1955" spans="1:13" x14ac:dyDescent="0.25">
      <c r="A1955" s="126" t="s">
        <v>857</v>
      </c>
      <c r="B1955" s="126" t="s">
        <v>17222</v>
      </c>
      <c r="C1955" s="126" t="s">
        <v>75</v>
      </c>
      <c r="D1955" s="127">
        <v>0.98</v>
      </c>
      <c r="E1955" s="128">
        <v>514</v>
      </c>
      <c r="F1955" s="128">
        <v>155</v>
      </c>
      <c r="G1955" s="126" t="s">
        <v>13777</v>
      </c>
      <c r="H1955" s="126" t="s">
        <v>20236</v>
      </c>
      <c r="I1955" s="126" t="s">
        <v>20237</v>
      </c>
      <c r="J1955" s="126" t="s">
        <v>26279</v>
      </c>
      <c r="K1955" s="9">
        <f>_xlfn.IFNA(VLOOKUP(Table5[[#This Row],[Section]],SubSill_Tier,2,FALSE),0)</f>
        <v>0</v>
      </c>
      <c r="L1955" s="9" t="str">
        <f t="shared" si="39"/>
        <v/>
      </c>
      <c r="M1955" s="205" t="str" cm="1">
        <f t="array" ref="M1955">_xlfn.IFS(NOT(ISERROR(VLOOKUP(Table5[[#This Row],[Section]],TB_notTB,1,FALSE))),"No",LEFT(Table5[[#This Row],[Section]],3)="ETB","PLS",LEFT(Table5[[#This Row],[Section]],1)="7","PDB",NOT(ISBLANK(Table5[[#This Row],[Section]])),"No")</f>
        <v>No</v>
      </c>
    </row>
    <row r="1956" spans="1:13" x14ac:dyDescent="0.25">
      <c r="A1956" s="126" t="s">
        <v>6376</v>
      </c>
      <c r="B1956" s="126" t="s">
        <v>6377</v>
      </c>
      <c r="C1956" s="126" t="s">
        <v>75</v>
      </c>
      <c r="D1956" s="127">
        <v>2.9119999999999999</v>
      </c>
      <c r="E1956" s="128">
        <v>469</v>
      </c>
      <c r="F1956" s="128">
        <v>469</v>
      </c>
      <c r="G1956" s="126" t="s">
        <v>13721</v>
      </c>
      <c r="H1956" s="126" t="s">
        <v>21068</v>
      </c>
      <c r="I1956" s="126" t="s">
        <v>21069</v>
      </c>
      <c r="J1956" s="126" t="s">
        <v>26233</v>
      </c>
      <c r="K1956" s="9">
        <f>_xlfn.IFNA(VLOOKUP(Table5[[#This Row],[Section]],SubSill_Tier,2,FALSE),0)</f>
        <v>0</v>
      </c>
      <c r="L1956" s="9" t="str">
        <f t="shared" si="39"/>
        <v>Wall</v>
      </c>
      <c r="M1956" s="205" t="str" cm="1">
        <f t="array" ref="M1956">_xlfn.IFS(NOT(ISERROR(VLOOKUP(Table5[[#This Row],[Section]],TB_notTB,1,FALSE))),"No",LEFT(Table5[[#This Row],[Section]],3)="ETB","PLS",LEFT(Table5[[#This Row],[Section]],1)="7","PDB",NOT(ISBLANK(Table5[[#This Row],[Section]])),"No")</f>
        <v>No</v>
      </c>
    </row>
    <row r="1957" spans="1:13" x14ac:dyDescent="0.25">
      <c r="A1957" s="126" t="s">
        <v>858</v>
      </c>
      <c r="B1957" s="126" t="s">
        <v>17222</v>
      </c>
      <c r="C1957" s="126" t="s">
        <v>75</v>
      </c>
      <c r="D1957" s="127">
        <v>0.58299999999999996</v>
      </c>
      <c r="E1957" s="128">
        <v>323</v>
      </c>
      <c r="F1957" s="128">
        <v>160</v>
      </c>
      <c r="G1957" s="126" t="s">
        <v>13777</v>
      </c>
      <c r="H1957" s="126" t="s">
        <v>20236</v>
      </c>
      <c r="I1957" s="126" t="s">
        <v>20237</v>
      </c>
      <c r="J1957" s="126" t="s">
        <v>26279</v>
      </c>
      <c r="K1957" s="9">
        <f>_xlfn.IFNA(VLOOKUP(Table5[[#This Row],[Section]],SubSill_Tier,2,FALSE),0)</f>
        <v>0</v>
      </c>
      <c r="L1957" s="9" t="str">
        <f t="shared" si="39"/>
        <v/>
      </c>
      <c r="M1957" s="205" t="str" cm="1">
        <f t="array" ref="M1957">_xlfn.IFS(NOT(ISERROR(VLOOKUP(Table5[[#This Row],[Section]],TB_notTB,1,FALSE))),"No",LEFT(Table5[[#This Row],[Section]],3)="ETB","PLS",LEFT(Table5[[#This Row],[Section]],1)="7","PDB",NOT(ISBLANK(Table5[[#This Row],[Section]])),"No")</f>
        <v>No</v>
      </c>
    </row>
    <row r="1958" spans="1:13" x14ac:dyDescent="0.25">
      <c r="A1958" s="126" t="s">
        <v>859</v>
      </c>
      <c r="B1958" s="126" t="s">
        <v>17222</v>
      </c>
      <c r="C1958" s="126" t="s">
        <v>75</v>
      </c>
      <c r="D1958" s="127">
        <v>0.52900000000000003</v>
      </c>
      <c r="E1958" s="128">
        <v>297</v>
      </c>
      <c r="F1958" s="128">
        <v>146</v>
      </c>
      <c r="G1958" s="126" t="s">
        <v>13777</v>
      </c>
      <c r="H1958" s="126" t="s">
        <v>20236</v>
      </c>
      <c r="I1958" s="126" t="s">
        <v>20237</v>
      </c>
      <c r="J1958" s="126" t="s">
        <v>26279</v>
      </c>
      <c r="K1958" s="9">
        <f>_xlfn.IFNA(VLOOKUP(Table5[[#This Row],[Section]],SubSill_Tier,2,FALSE),0)</f>
        <v>0</v>
      </c>
      <c r="L1958" s="9" t="str">
        <f t="shared" si="39"/>
        <v/>
      </c>
      <c r="M1958" s="205" t="str" cm="1">
        <f t="array" ref="M1958">_xlfn.IFS(NOT(ISERROR(VLOOKUP(Table5[[#This Row],[Section]],TB_notTB,1,FALSE))),"No",LEFT(Table5[[#This Row],[Section]],3)="ETB","PLS",LEFT(Table5[[#This Row],[Section]],1)="7","PDB",NOT(ISBLANK(Table5[[#This Row],[Section]])),"No")</f>
        <v>No</v>
      </c>
    </row>
    <row r="1959" spans="1:13" x14ac:dyDescent="0.25">
      <c r="A1959" s="126" t="s">
        <v>860</v>
      </c>
      <c r="B1959" s="126" t="s">
        <v>861</v>
      </c>
      <c r="C1959" s="126" t="s">
        <v>75</v>
      </c>
      <c r="D1959" s="127">
        <v>0.51900000000000002</v>
      </c>
      <c r="E1959" s="128">
        <v>242</v>
      </c>
      <c r="F1959" s="128">
        <v>108</v>
      </c>
      <c r="G1959" s="126" t="s">
        <v>13777</v>
      </c>
      <c r="H1959" s="126" t="s">
        <v>20236</v>
      </c>
      <c r="I1959" s="126" t="s">
        <v>20237</v>
      </c>
      <c r="J1959" s="126" t="s">
        <v>26279</v>
      </c>
      <c r="K1959" s="9">
        <f>_xlfn.IFNA(VLOOKUP(Table5[[#This Row],[Section]],SubSill_Tier,2,FALSE),0)</f>
        <v>0</v>
      </c>
      <c r="L1959" s="9" t="str">
        <f t="shared" si="39"/>
        <v/>
      </c>
      <c r="M1959" s="205" t="str" cm="1">
        <f t="array" ref="M1959">_xlfn.IFS(NOT(ISERROR(VLOOKUP(Table5[[#This Row],[Section]],TB_notTB,1,FALSE))),"No",LEFT(Table5[[#This Row],[Section]],3)="ETB","PLS",LEFT(Table5[[#This Row],[Section]],1)="7","PDB",NOT(ISBLANK(Table5[[#This Row],[Section]])),"No")</f>
        <v>No</v>
      </c>
    </row>
    <row r="1960" spans="1:13" x14ac:dyDescent="0.25">
      <c r="A1960" s="126" t="s">
        <v>862</v>
      </c>
      <c r="B1960" s="126" t="s">
        <v>17222</v>
      </c>
      <c r="C1960" s="126" t="s">
        <v>98</v>
      </c>
      <c r="D1960" s="127">
        <v>0.745</v>
      </c>
      <c r="E1960" s="128">
        <v>327</v>
      </c>
      <c r="F1960" s="128">
        <v>191</v>
      </c>
      <c r="G1960" s="126" t="s">
        <v>13736</v>
      </c>
      <c r="H1960" s="126" t="s">
        <v>20148</v>
      </c>
      <c r="I1960" s="126" t="s">
        <v>21073</v>
      </c>
      <c r="J1960" s="126" t="s">
        <v>26232</v>
      </c>
      <c r="K1960" s="9">
        <f>_xlfn.IFNA(VLOOKUP(Table5[[#This Row],[Section]],SubSill_Tier,2,FALSE),0)</f>
        <v>0</v>
      </c>
      <c r="L1960" s="9" t="str">
        <f t="shared" si="39"/>
        <v/>
      </c>
      <c r="M1960" s="205" t="str" cm="1">
        <f t="array" ref="M1960">_xlfn.IFS(NOT(ISERROR(VLOOKUP(Table5[[#This Row],[Section]],TB_notTB,1,FALSE))),"No",LEFT(Table5[[#This Row],[Section]],3)="ETB","PLS",LEFT(Table5[[#This Row],[Section]],1)="7","PDB",NOT(ISBLANK(Table5[[#This Row],[Section]])),"No")</f>
        <v>No</v>
      </c>
    </row>
    <row r="1961" spans="1:13" x14ac:dyDescent="0.25">
      <c r="A1961" s="126" t="s">
        <v>863</v>
      </c>
      <c r="B1961" s="126" t="s">
        <v>17222</v>
      </c>
      <c r="C1961" s="126" t="s">
        <v>98</v>
      </c>
      <c r="D1961" s="127">
        <v>1.4470000000000001</v>
      </c>
      <c r="E1961" s="128">
        <v>486</v>
      </c>
      <c r="F1961" s="128">
        <v>170</v>
      </c>
      <c r="G1961" s="126" t="s">
        <v>13767</v>
      </c>
      <c r="H1961" s="126" t="s">
        <v>20203</v>
      </c>
      <c r="I1961" s="126" t="s">
        <v>20204</v>
      </c>
      <c r="J1961" s="126" t="s">
        <v>26232</v>
      </c>
      <c r="K1961" s="9">
        <f>_xlfn.IFNA(VLOOKUP(Table5[[#This Row],[Section]],SubSill_Tier,2,FALSE),0)</f>
        <v>0</v>
      </c>
      <c r="L1961" s="9" t="str">
        <f t="shared" si="39"/>
        <v/>
      </c>
      <c r="M1961" s="205" t="str" cm="1">
        <f t="array" ref="M1961">_xlfn.IFS(NOT(ISERROR(VLOOKUP(Table5[[#This Row],[Section]],TB_notTB,1,FALSE))),"No",LEFT(Table5[[#This Row],[Section]],3)="ETB","PLS",LEFT(Table5[[#This Row],[Section]],1)="7","PDB",NOT(ISBLANK(Table5[[#This Row],[Section]])),"No")</f>
        <v>No</v>
      </c>
    </row>
    <row r="1962" spans="1:13" x14ac:dyDescent="0.25">
      <c r="A1962" s="126" t="s">
        <v>864</v>
      </c>
      <c r="B1962" s="126" t="s">
        <v>17222</v>
      </c>
      <c r="C1962" s="126" t="s">
        <v>98</v>
      </c>
      <c r="D1962" s="127">
        <v>1.8140000000000001</v>
      </c>
      <c r="E1962" s="128">
        <v>618</v>
      </c>
      <c r="F1962" s="128">
        <v>212</v>
      </c>
      <c r="G1962" s="126" t="s">
        <v>13767</v>
      </c>
      <c r="H1962" s="126" t="s">
        <v>20203</v>
      </c>
      <c r="I1962" s="126" t="s">
        <v>20204</v>
      </c>
      <c r="J1962" s="126" t="s">
        <v>26232</v>
      </c>
      <c r="K1962" s="9">
        <f>_xlfn.IFNA(VLOOKUP(Table5[[#This Row],[Section]],SubSill_Tier,2,FALSE),0)</f>
        <v>0</v>
      </c>
      <c r="L1962" s="9" t="str">
        <f t="shared" si="39"/>
        <v/>
      </c>
      <c r="M1962" s="205" t="str" cm="1">
        <f t="array" ref="M1962">_xlfn.IFS(NOT(ISERROR(VLOOKUP(Table5[[#This Row],[Section]],TB_notTB,1,FALSE))),"No",LEFT(Table5[[#This Row],[Section]],3)="ETB","PLS",LEFT(Table5[[#This Row],[Section]],1)="7","PDB",NOT(ISBLANK(Table5[[#This Row],[Section]])),"No")</f>
        <v>No</v>
      </c>
    </row>
    <row r="1963" spans="1:13" x14ac:dyDescent="0.25">
      <c r="A1963" s="126" t="s">
        <v>865</v>
      </c>
      <c r="B1963" s="126" t="s">
        <v>17222</v>
      </c>
      <c r="C1963" s="126" t="s">
        <v>98</v>
      </c>
      <c r="D1963" s="127">
        <v>2.2650000000000001</v>
      </c>
      <c r="E1963" s="128">
        <v>744</v>
      </c>
      <c r="F1963" s="128">
        <v>326</v>
      </c>
      <c r="G1963" s="126" t="s">
        <v>13767</v>
      </c>
      <c r="H1963" s="126" t="s">
        <v>20203</v>
      </c>
      <c r="I1963" s="126" t="s">
        <v>20204</v>
      </c>
      <c r="J1963" s="126" t="s">
        <v>26232</v>
      </c>
      <c r="K1963" s="9">
        <f>_xlfn.IFNA(VLOOKUP(Table5[[#This Row],[Section]],SubSill_Tier,2,FALSE),0)</f>
        <v>0</v>
      </c>
      <c r="L1963" s="9" t="str">
        <f t="shared" si="39"/>
        <v/>
      </c>
      <c r="M1963" s="205" t="str" cm="1">
        <f t="array" ref="M1963">_xlfn.IFS(NOT(ISERROR(VLOOKUP(Table5[[#This Row],[Section]],TB_notTB,1,FALSE))),"No",LEFT(Table5[[#This Row],[Section]],3)="ETB","PLS",LEFT(Table5[[#This Row],[Section]],1)="7","PDB",NOT(ISBLANK(Table5[[#This Row],[Section]])),"No")</f>
        <v>No</v>
      </c>
    </row>
    <row r="1964" spans="1:13" x14ac:dyDescent="0.25">
      <c r="A1964" s="126" t="s">
        <v>11694</v>
      </c>
      <c r="B1964" s="126" t="s">
        <v>17222</v>
      </c>
      <c r="C1964" s="126" t="s">
        <v>75</v>
      </c>
      <c r="D1964" s="127">
        <v>0.38300000000000001</v>
      </c>
      <c r="E1964" s="128">
        <v>168</v>
      </c>
      <c r="F1964" s="128">
        <v>100</v>
      </c>
      <c r="G1964" s="126" t="s">
        <v>13745</v>
      </c>
      <c r="H1964" s="126" t="s">
        <v>20189</v>
      </c>
      <c r="I1964" s="126" t="s">
        <v>20190</v>
      </c>
      <c r="J1964" s="126" t="s">
        <v>26260</v>
      </c>
      <c r="K1964" s="9">
        <f>_xlfn.IFNA(VLOOKUP(Table5[[#This Row],[Section]],SubSill_Tier,2,FALSE),0)</f>
        <v>0</v>
      </c>
      <c r="L1964" s="9" t="str">
        <f t="shared" si="39"/>
        <v/>
      </c>
      <c r="M1964" s="205" t="str" cm="1">
        <f t="array" ref="M1964">_xlfn.IFS(NOT(ISERROR(VLOOKUP(Table5[[#This Row],[Section]],TB_notTB,1,FALSE))),"No",LEFT(Table5[[#This Row],[Section]],3)="ETB","PLS",LEFT(Table5[[#This Row],[Section]],1)="7","PDB",NOT(ISBLANK(Table5[[#This Row],[Section]])),"No")</f>
        <v>No</v>
      </c>
    </row>
    <row r="1965" spans="1:13" x14ac:dyDescent="0.25">
      <c r="A1965" s="126" t="s">
        <v>11695</v>
      </c>
      <c r="B1965" s="126" t="s">
        <v>17222</v>
      </c>
      <c r="C1965" s="126" t="s">
        <v>75</v>
      </c>
      <c r="D1965" s="127">
        <v>0.13</v>
      </c>
      <c r="E1965" s="128">
        <v>100</v>
      </c>
      <c r="F1965" s="128">
        <v>100</v>
      </c>
      <c r="G1965" s="126" t="s">
        <v>13745</v>
      </c>
      <c r="H1965" s="126" t="s">
        <v>20189</v>
      </c>
      <c r="I1965" s="126" t="s">
        <v>20190</v>
      </c>
      <c r="J1965" s="126" t="s">
        <v>26260</v>
      </c>
      <c r="K1965" s="9">
        <f>_xlfn.IFNA(VLOOKUP(Table5[[#This Row],[Section]],SubSill_Tier,2,FALSE),0)</f>
        <v>0</v>
      </c>
      <c r="L1965" s="9" t="str">
        <f t="shared" si="39"/>
        <v/>
      </c>
      <c r="M1965" s="205" t="str" cm="1">
        <f t="array" ref="M1965">_xlfn.IFS(NOT(ISERROR(VLOOKUP(Table5[[#This Row],[Section]],TB_notTB,1,FALSE))),"No",LEFT(Table5[[#This Row],[Section]],3)="ETB","PLS",LEFT(Table5[[#This Row],[Section]],1)="7","PDB",NOT(ISBLANK(Table5[[#This Row],[Section]])),"No")</f>
        <v>No</v>
      </c>
    </row>
    <row r="1966" spans="1:13" x14ac:dyDescent="0.25">
      <c r="A1966" s="126" t="s">
        <v>866</v>
      </c>
      <c r="B1966" s="126" t="s">
        <v>17222</v>
      </c>
      <c r="C1966" s="126" t="s">
        <v>98</v>
      </c>
      <c r="D1966" s="127">
        <v>0.90400000000000003</v>
      </c>
      <c r="E1966" s="128">
        <v>327</v>
      </c>
      <c r="F1966" s="128">
        <v>176</v>
      </c>
      <c r="G1966" s="126" t="s">
        <v>13771</v>
      </c>
      <c r="H1966" s="126" t="s">
        <v>20212</v>
      </c>
      <c r="I1966" s="126" t="s">
        <v>20213</v>
      </c>
      <c r="J1966" s="126" t="s">
        <v>26232</v>
      </c>
      <c r="K1966" s="9">
        <f>_xlfn.IFNA(VLOOKUP(Table5[[#This Row],[Section]],SubSill_Tier,2,FALSE),0)</f>
        <v>0</v>
      </c>
      <c r="L1966" s="9" t="str">
        <f t="shared" si="39"/>
        <v/>
      </c>
      <c r="M1966" s="205" t="str" cm="1">
        <f t="array" ref="M1966">_xlfn.IFS(NOT(ISERROR(VLOOKUP(Table5[[#This Row],[Section]],TB_notTB,1,FALSE))),"No",LEFT(Table5[[#This Row],[Section]],3)="ETB","PLS",LEFT(Table5[[#This Row],[Section]],1)="7","PDB",NOT(ISBLANK(Table5[[#This Row],[Section]])),"No")</f>
        <v>No</v>
      </c>
    </row>
    <row r="1967" spans="1:13" x14ac:dyDescent="0.25">
      <c r="A1967" s="126" t="s">
        <v>867</v>
      </c>
      <c r="B1967" s="126" t="s">
        <v>17222</v>
      </c>
      <c r="C1967" s="126" t="s">
        <v>98</v>
      </c>
      <c r="D1967" s="127">
        <v>0.77400000000000002</v>
      </c>
      <c r="E1967" s="128">
        <v>284</v>
      </c>
      <c r="F1967" s="128">
        <v>129</v>
      </c>
      <c r="G1967" s="126" t="s">
        <v>13771</v>
      </c>
      <c r="H1967" s="126" t="s">
        <v>20212</v>
      </c>
      <c r="I1967" s="126" t="s">
        <v>20213</v>
      </c>
      <c r="J1967" s="126" t="s">
        <v>26232</v>
      </c>
      <c r="K1967" s="9">
        <f>_xlfn.IFNA(VLOOKUP(Table5[[#This Row],[Section]],SubSill_Tier,2,FALSE),0)</f>
        <v>0</v>
      </c>
      <c r="L1967" s="9" t="str">
        <f t="shared" si="39"/>
        <v/>
      </c>
      <c r="M1967" s="205" t="str" cm="1">
        <f t="array" ref="M1967">_xlfn.IFS(NOT(ISERROR(VLOOKUP(Table5[[#This Row],[Section]],TB_notTB,1,FALSE))),"No",LEFT(Table5[[#This Row],[Section]],3)="ETB","PLS",LEFT(Table5[[#This Row],[Section]],1)="7","PDB",NOT(ISBLANK(Table5[[#This Row],[Section]])),"No")</f>
        <v>No</v>
      </c>
    </row>
    <row r="1968" spans="1:13" x14ac:dyDescent="0.25">
      <c r="A1968" s="126" t="s">
        <v>868</v>
      </c>
      <c r="B1968" s="126" t="s">
        <v>17222</v>
      </c>
      <c r="C1968" s="126" t="s">
        <v>98</v>
      </c>
      <c r="D1968" s="127">
        <v>1.0229999999999999</v>
      </c>
      <c r="E1968" s="128">
        <v>290</v>
      </c>
      <c r="F1968" s="128">
        <v>265</v>
      </c>
      <c r="G1968" s="126" t="s">
        <v>13771</v>
      </c>
      <c r="H1968" s="126" t="s">
        <v>20212</v>
      </c>
      <c r="I1968" s="126" t="s">
        <v>20213</v>
      </c>
      <c r="J1968" s="126" t="s">
        <v>26232</v>
      </c>
      <c r="K1968" s="9">
        <f>_xlfn.IFNA(VLOOKUP(Table5[[#This Row],[Section]],SubSill_Tier,2,FALSE),0)</f>
        <v>0</v>
      </c>
      <c r="L1968" s="9" t="str">
        <f t="shared" si="39"/>
        <v/>
      </c>
      <c r="M1968" s="205" t="str" cm="1">
        <f t="array" ref="M1968">_xlfn.IFS(NOT(ISERROR(VLOOKUP(Table5[[#This Row],[Section]],TB_notTB,1,FALSE))),"No",LEFT(Table5[[#This Row],[Section]],3)="ETB","PLS",LEFT(Table5[[#This Row],[Section]],1)="7","PDB",NOT(ISBLANK(Table5[[#This Row],[Section]])),"No")</f>
        <v>No</v>
      </c>
    </row>
    <row r="1969" spans="1:13" x14ac:dyDescent="0.25">
      <c r="A1969" s="126" t="s">
        <v>869</v>
      </c>
      <c r="B1969" s="126" t="s">
        <v>17222</v>
      </c>
      <c r="C1969" s="126" t="s">
        <v>98</v>
      </c>
      <c r="D1969" s="127">
        <v>0.32100000000000001</v>
      </c>
      <c r="E1969" s="128">
        <v>168</v>
      </c>
      <c r="F1969" s="128">
        <v>100</v>
      </c>
      <c r="G1969" s="126" t="s">
        <v>13771</v>
      </c>
      <c r="H1969" s="126" t="s">
        <v>20212</v>
      </c>
      <c r="I1969" s="126" t="s">
        <v>20213</v>
      </c>
      <c r="J1969" s="126" t="s">
        <v>26232</v>
      </c>
      <c r="K1969" s="9">
        <f>_xlfn.IFNA(VLOOKUP(Table5[[#This Row],[Section]],SubSill_Tier,2,FALSE),0)</f>
        <v>0</v>
      </c>
      <c r="L1969" s="9" t="str">
        <f t="shared" si="39"/>
        <v/>
      </c>
      <c r="M1969" s="205" t="str" cm="1">
        <f t="array" ref="M1969">_xlfn.IFS(NOT(ISERROR(VLOOKUP(Table5[[#This Row],[Section]],TB_notTB,1,FALSE))),"No",LEFT(Table5[[#This Row],[Section]],3)="ETB","PLS",LEFT(Table5[[#This Row],[Section]],1)="7","PDB",NOT(ISBLANK(Table5[[#This Row],[Section]])),"No")</f>
        <v>No</v>
      </c>
    </row>
    <row r="1970" spans="1:13" x14ac:dyDescent="0.25">
      <c r="A1970" s="126" t="s">
        <v>870</v>
      </c>
      <c r="B1970" s="126" t="s">
        <v>17222</v>
      </c>
      <c r="C1970" s="126" t="s">
        <v>98</v>
      </c>
      <c r="D1970" s="127">
        <v>2.87</v>
      </c>
      <c r="E1970" s="128">
        <v>244</v>
      </c>
      <c r="F1970" s="128">
        <v>244</v>
      </c>
      <c r="G1970" s="126" t="s">
        <v>13711</v>
      </c>
      <c r="H1970" s="126" t="s">
        <v>20119</v>
      </c>
      <c r="I1970" s="126" t="s">
        <v>21054</v>
      </c>
      <c r="J1970" s="126" t="s">
        <v>26232</v>
      </c>
      <c r="K1970" s="9">
        <f>_xlfn.IFNA(VLOOKUP(Table5[[#This Row],[Section]],SubSill_Tier,2,FALSE),0)</f>
        <v>0</v>
      </c>
      <c r="L1970" s="9" t="str">
        <f t="shared" si="39"/>
        <v/>
      </c>
      <c r="M1970" s="205" t="str" cm="1">
        <f t="array" ref="M1970">_xlfn.IFS(NOT(ISERROR(VLOOKUP(Table5[[#This Row],[Section]],TB_notTB,1,FALSE))),"No",LEFT(Table5[[#This Row],[Section]],3)="ETB","PLS",LEFT(Table5[[#This Row],[Section]],1)="7","PDB",NOT(ISBLANK(Table5[[#This Row],[Section]])),"No")</f>
        <v>No</v>
      </c>
    </row>
    <row r="1971" spans="1:13" x14ac:dyDescent="0.25">
      <c r="A1971" s="126" t="s">
        <v>871</v>
      </c>
      <c r="B1971" s="126" t="s">
        <v>17222</v>
      </c>
      <c r="C1971" s="126" t="s">
        <v>98</v>
      </c>
      <c r="D1971" s="127">
        <v>0.83099999999999996</v>
      </c>
      <c r="E1971" s="128">
        <v>290</v>
      </c>
      <c r="F1971" s="128">
        <v>112</v>
      </c>
      <c r="G1971" s="126" t="s">
        <v>13771</v>
      </c>
      <c r="H1971" s="126" t="s">
        <v>20212</v>
      </c>
      <c r="I1971" s="126" t="s">
        <v>20213</v>
      </c>
      <c r="J1971" s="126" t="s">
        <v>26232</v>
      </c>
      <c r="K1971" s="9">
        <f>_xlfn.IFNA(VLOOKUP(Table5[[#This Row],[Section]],SubSill_Tier,2,FALSE),0)</f>
        <v>0</v>
      </c>
      <c r="L1971" s="9" t="str">
        <f t="shared" si="39"/>
        <v/>
      </c>
      <c r="M1971" s="205" t="str" cm="1">
        <f t="array" ref="M1971">_xlfn.IFS(NOT(ISERROR(VLOOKUP(Table5[[#This Row],[Section]],TB_notTB,1,FALSE))),"No",LEFT(Table5[[#This Row],[Section]],3)="ETB","PLS",LEFT(Table5[[#This Row],[Section]],1)="7","PDB",NOT(ISBLANK(Table5[[#This Row],[Section]])),"No")</f>
        <v>No</v>
      </c>
    </row>
    <row r="1972" spans="1:13" x14ac:dyDescent="0.25">
      <c r="A1972" s="126" t="s">
        <v>872</v>
      </c>
      <c r="B1972" s="126" t="s">
        <v>17222</v>
      </c>
      <c r="C1972" s="126" t="s">
        <v>98</v>
      </c>
      <c r="D1972" s="127">
        <v>1.0089999999999999</v>
      </c>
      <c r="E1972" s="128">
        <v>240</v>
      </c>
      <c r="F1972" s="128">
        <v>122</v>
      </c>
      <c r="G1972" s="126" t="s">
        <v>13771</v>
      </c>
      <c r="H1972" s="126" t="s">
        <v>20212</v>
      </c>
      <c r="I1972" s="126" t="s">
        <v>20213</v>
      </c>
      <c r="J1972" s="126" t="s">
        <v>26232</v>
      </c>
      <c r="K1972" s="9">
        <f>_xlfn.IFNA(VLOOKUP(Table5[[#This Row],[Section]],SubSill_Tier,2,FALSE),0)</f>
        <v>0</v>
      </c>
      <c r="L1972" s="9" t="str">
        <f t="shared" si="39"/>
        <v/>
      </c>
      <c r="M1972" s="205" t="str" cm="1">
        <f t="array" ref="M1972">_xlfn.IFS(NOT(ISERROR(VLOOKUP(Table5[[#This Row],[Section]],TB_notTB,1,FALSE))),"No",LEFT(Table5[[#This Row],[Section]],3)="ETB","PLS",LEFT(Table5[[#This Row],[Section]],1)="7","PDB",NOT(ISBLANK(Table5[[#This Row],[Section]])),"No")</f>
        <v>No</v>
      </c>
    </row>
    <row r="1973" spans="1:13" x14ac:dyDescent="0.25">
      <c r="A1973" s="126" t="s">
        <v>873</v>
      </c>
      <c r="B1973" s="126" t="s">
        <v>17222</v>
      </c>
      <c r="C1973" s="126" t="s">
        <v>98</v>
      </c>
      <c r="D1973" s="127">
        <v>0.88200000000000001</v>
      </c>
      <c r="E1973" s="128">
        <v>310</v>
      </c>
      <c r="F1973" s="128">
        <v>100</v>
      </c>
      <c r="G1973" s="126" t="s">
        <v>13771</v>
      </c>
      <c r="H1973" s="126" t="s">
        <v>20212</v>
      </c>
      <c r="I1973" s="126" t="s">
        <v>20213</v>
      </c>
      <c r="J1973" s="126" t="s">
        <v>26232</v>
      </c>
      <c r="K1973" s="9">
        <f>_xlfn.IFNA(VLOOKUP(Table5[[#This Row],[Section]],SubSill_Tier,2,FALSE),0)</f>
        <v>0</v>
      </c>
      <c r="L1973" s="9" t="str">
        <f t="shared" si="39"/>
        <v/>
      </c>
      <c r="M1973" s="205" t="str" cm="1">
        <f t="array" ref="M1973">_xlfn.IFS(NOT(ISERROR(VLOOKUP(Table5[[#This Row],[Section]],TB_notTB,1,FALSE))),"No",LEFT(Table5[[#This Row],[Section]],3)="ETB","PLS",LEFT(Table5[[#This Row],[Section]],1)="7","PDB",NOT(ISBLANK(Table5[[#This Row],[Section]])),"No")</f>
        <v>No</v>
      </c>
    </row>
    <row r="1974" spans="1:13" x14ac:dyDescent="0.25">
      <c r="A1974" s="126" t="s">
        <v>874</v>
      </c>
      <c r="B1974" s="126" t="s">
        <v>17222</v>
      </c>
      <c r="C1974" s="126" t="s">
        <v>98</v>
      </c>
      <c r="D1974" s="127">
        <v>2.149</v>
      </c>
      <c r="E1974" s="128">
        <v>640</v>
      </c>
      <c r="F1974" s="128">
        <v>173</v>
      </c>
      <c r="G1974" s="126" t="s">
        <v>13711</v>
      </c>
      <c r="H1974" s="126" t="s">
        <v>20119</v>
      </c>
      <c r="I1974" s="126" t="s">
        <v>21054</v>
      </c>
      <c r="J1974" s="126" t="s">
        <v>26232</v>
      </c>
      <c r="K1974" s="9">
        <f>_xlfn.IFNA(VLOOKUP(Table5[[#This Row],[Section]],SubSill_Tier,2,FALSE),0)</f>
        <v>0</v>
      </c>
      <c r="L1974" s="9" t="str">
        <f t="shared" si="39"/>
        <v/>
      </c>
      <c r="M1974" s="205" t="str" cm="1">
        <f t="array" ref="M1974">_xlfn.IFS(NOT(ISERROR(VLOOKUP(Table5[[#This Row],[Section]],TB_notTB,1,FALSE))),"No",LEFT(Table5[[#This Row],[Section]],3)="ETB","PLS",LEFT(Table5[[#This Row],[Section]],1)="7","PDB",NOT(ISBLANK(Table5[[#This Row],[Section]])),"No")</f>
        <v>No</v>
      </c>
    </row>
    <row r="1975" spans="1:13" x14ac:dyDescent="0.25">
      <c r="A1975" s="126" t="s">
        <v>875</v>
      </c>
      <c r="B1975" s="126" t="s">
        <v>17222</v>
      </c>
      <c r="C1975" s="126" t="s">
        <v>98</v>
      </c>
      <c r="D1975" s="127">
        <v>0.28599999999999998</v>
      </c>
      <c r="E1975" s="128">
        <v>113</v>
      </c>
      <c r="F1975" s="128">
        <v>100</v>
      </c>
      <c r="G1975" s="126" t="s">
        <v>13711</v>
      </c>
      <c r="H1975" s="126" t="s">
        <v>20119</v>
      </c>
      <c r="I1975" s="126" t="s">
        <v>21054</v>
      </c>
      <c r="J1975" s="126" t="s">
        <v>26232</v>
      </c>
      <c r="K1975" s="9">
        <f>_xlfn.IFNA(VLOOKUP(Table5[[#This Row],[Section]],SubSill_Tier,2,FALSE),0)</f>
        <v>0</v>
      </c>
      <c r="L1975" s="9" t="str">
        <f t="shared" si="39"/>
        <v/>
      </c>
      <c r="M1975" s="205" t="str" cm="1">
        <f t="array" ref="M1975">_xlfn.IFS(NOT(ISERROR(VLOOKUP(Table5[[#This Row],[Section]],TB_notTB,1,FALSE))),"No",LEFT(Table5[[#This Row],[Section]],3)="ETB","PLS",LEFT(Table5[[#This Row],[Section]],1)="7","PDB",NOT(ISBLANK(Table5[[#This Row],[Section]])),"No")</f>
        <v>No</v>
      </c>
    </row>
    <row r="1976" spans="1:13" x14ac:dyDescent="0.25">
      <c r="A1976" s="126" t="s">
        <v>876</v>
      </c>
      <c r="B1976" s="126" t="s">
        <v>17222</v>
      </c>
      <c r="C1976" s="126" t="s">
        <v>98</v>
      </c>
      <c r="D1976" s="127">
        <v>2.1379999999999999</v>
      </c>
      <c r="E1976" s="128">
        <v>566</v>
      </c>
      <c r="F1976" s="128">
        <v>172</v>
      </c>
      <c r="G1976" s="126" t="s">
        <v>13711</v>
      </c>
      <c r="H1976" s="126" t="s">
        <v>20119</v>
      </c>
      <c r="I1976" s="126" t="s">
        <v>21054</v>
      </c>
      <c r="J1976" s="126" t="s">
        <v>26232</v>
      </c>
      <c r="K1976" s="9">
        <f>_xlfn.IFNA(VLOOKUP(Table5[[#This Row],[Section]],SubSill_Tier,2,FALSE),0)</f>
        <v>0</v>
      </c>
      <c r="L1976" s="9" t="str">
        <f t="shared" si="39"/>
        <v/>
      </c>
      <c r="M1976" s="205" t="str" cm="1">
        <f t="array" ref="M1976">_xlfn.IFS(NOT(ISERROR(VLOOKUP(Table5[[#This Row],[Section]],TB_notTB,1,FALSE))),"No",LEFT(Table5[[#This Row],[Section]],3)="ETB","PLS",LEFT(Table5[[#This Row],[Section]],1)="7","PDB",NOT(ISBLANK(Table5[[#This Row],[Section]])),"No")</f>
        <v>No</v>
      </c>
    </row>
    <row r="1977" spans="1:13" x14ac:dyDescent="0.25">
      <c r="A1977" s="126" t="s">
        <v>877</v>
      </c>
      <c r="B1977" s="126" t="s">
        <v>17222</v>
      </c>
      <c r="C1977" s="126" t="s">
        <v>98</v>
      </c>
      <c r="D1977" s="127">
        <v>1.639</v>
      </c>
      <c r="E1977" s="128">
        <v>492</v>
      </c>
      <c r="F1977" s="128">
        <v>160</v>
      </c>
      <c r="G1977" s="126" t="s">
        <v>13711</v>
      </c>
      <c r="H1977" s="126" t="s">
        <v>20119</v>
      </c>
      <c r="I1977" s="126" t="s">
        <v>21054</v>
      </c>
      <c r="J1977" s="126" t="s">
        <v>26232</v>
      </c>
      <c r="K1977" s="9">
        <f>_xlfn.IFNA(VLOOKUP(Table5[[#This Row],[Section]],SubSill_Tier,2,FALSE),0)</f>
        <v>0</v>
      </c>
      <c r="L1977" s="9" t="str">
        <f t="shared" si="39"/>
        <v/>
      </c>
      <c r="M1977" s="205" t="str" cm="1">
        <f t="array" ref="M1977">_xlfn.IFS(NOT(ISERROR(VLOOKUP(Table5[[#This Row],[Section]],TB_notTB,1,FALSE))),"No",LEFT(Table5[[#This Row],[Section]],3)="ETB","PLS",LEFT(Table5[[#This Row],[Section]],1)="7","PDB",NOT(ISBLANK(Table5[[#This Row],[Section]])),"No")</f>
        <v>No</v>
      </c>
    </row>
    <row r="1978" spans="1:13" x14ac:dyDescent="0.25">
      <c r="A1978" s="126" t="s">
        <v>878</v>
      </c>
      <c r="B1978" s="126" t="s">
        <v>17222</v>
      </c>
      <c r="C1978" s="126" t="s">
        <v>98</v>
      </c>
      <c r="D1978" s="127">
        <v>1.5309999999999999</v>
      </c>
      <c r="E1978" s="128">
        <v>409</v>
      </c>
      <c r="F1978" s="128">
        <v>409</v>
      </c>
      <c r="G1978" s="126" t="s">
        <v>13711</v>
      </c>
      <c r="H1978" s="126" t="s">
        <v>20119</v>
      </c>
      <c r="I1978" s="126" t="s">
        <v>21054</v>
      </c>
      <c r="J1978" s="126" t="s">
        <v>26232</v>
      </c>
      <c r="K1978" s="9">
        <f>_xlfn.IFNA(VLOOKUP(Table5[[#This Row],[Section]],SubSill_Tier,2,FALSE),0)</f>
        <v>0</v>
      </c>
      <c r="L1978" s="9" t="str">
        <f t="shared" si="39"/>
        <v/>
      </c>
      <c r="M1978" s="205" t="str" cm="1">
        <f t="array" ref="M1978">_xlfn.IFS(NOT(ISERROR(VLOOKUP(Table5[[#This Row],[Section]],TB_notTB,1,FALSE))),"No",LEFT(Table5[[#This Row],[Section]],3)="ETB","PLS",LEFT(Table5[[#This Row],[Section]],1)="7","PDB",NOT(ISBLANK(Table5[[#This Row],[Section]])),"No")</f>
        <v>No</v>
      </c>
    </row>
    <row r="1979" spans="1:13" x14ac:dyDescent="0.25">
      <c r="A1979" s="126" t="s">
        <v>879</v>
      </c>
      <c r="B1979" s="126" t="s">
        <v>17222</v>
      </c>
      <c r="C1979" s="126" t="s">
        <v>98</v>
      </c>
      <c r="D1979" s="127">
        <v>0.621</v>
      </c>
      <c r="E1979" s="128">
        <v>212</v>
      </c>
      <c r="F1979" s="128">
        <v>100</v>
      </c>
      <c r="G1979" s="126" t="s">
        <v>13711</v>
      </c>
      <c r="H1979" s="126" t="s">
        <v>20119</v>
      </c>
      <c r="I1979" s="126" t="s">
        <v>21054</v>
      </c>
      <c r="J1979" s="126" t="s">
        <v>26232</v>
      </c>
      <c r="K1979" s="9">
        <f>_xlfn.IFNA(VLOOKUP(Table5[[#This Row],[Section]],SubSill_Tier,2,FALSE),0)</f>
        <v>0</v>
      </c>
      <c r="L1979" s="9" t="str">
        <f t="shared" si="39"/>
        <v/>
      </c>
      <c r="M1979" s="205" t="str" cm="1">
        <f t="array" ref="M1979">_xlfn.IFS(NOT(ISERROR(VLOOKUP(Table5[[#This Row],[Section]],TB_notTB,1,FALSE))),"No",LEFT(Table5[[#This Row],[Section]],3)="ETB","PLS",LEFT(Table5[[#This Row],[Section]],1)="7","PDB",NOT(ISBLANK(Table5[[#This Row],[Section]])),"No")</f>
        <v>No</v>
      </c>
    </row>
    <row r="1980" spans="1:13" x14ac:dyDescent="0.25">
      <c r="A1980" s="126" t="s">
        <v>6378</v>
      </c>
      <c r="B1980" s="126" t="s">
        <v>3598</v>
      </c>
      <c r="C1980" s="126" t="s">
        <v>98</v>
      </c>
      <c r="D1980" s="127">
        <v>1.7090000000000001</v>
      </c>
      <c r="E1980" s="128">
        <v>356</v>
      </c>
      <c r="F1980" s="128">
        <v>179</v>
      </c>
      <c r="G1980" s="126" t="s">
        <v>13724</v>
      </c>
      <c r="H1980" s="126" t="s">
        <v>20186</v>
      </c>
      <c r="I1980" s="126" t="s">
        <v>22099</v>
      </c>
      <c r="J1980" s="126" t="s">
        <v>26234</v>
      </c>
      <c r="K1980" s="9">
        <f>_xlfn.IFNA(VLOOKUP(Table5[[#This Row],[Section]],SubSill_Tier,2,FALSE),0)</f>
        <v>0</v>
      </c>
      <c r="L1980" s="9" t="str">
        <f t="shared" si="39"/>
        <v/>
      </c>
      <c r="M1980" s="205" t="str" cm="1">
        <f t="array" ref="M1980">_xlfn.IFS(NOT(ISERROR(VLOOKUP(Table5[[#This Row],[Section]],TB_notTB,1,FALSE))),"No",LEFT(Table5[[#This Row],[Section]],3)="ETB","PLS",LEFT(Table5[[#This Row],[Section]],1)="7","PDB",NOT(ISBLANK(Table5[[#This Row],[Section]])),"No")</f>
        <v>No</v>
      </c>
    </row>
    <row r="1981" spans="1:13" x14ac:dyDescent="0.25">
      <c r="A1981" s="126" t="s">
        <v>6379</v>
      </c>
      <c r="B1981" s="126" t="s">
        <v>6380</v>
      </c>
      <c r="C1981" s="126" t="s">
        <v>75</v>
      </c>
      <c r="D1981" s="127">
        <v>3.407</v>
      </c>
      <c r="E1981" s="128">
        <v>259</v>
      </c>
      <c r="F1981" s="128">
        <v>259</v>
      </c>
      <c r="G1981" s="126" t="s">
        <v>13716</v>
      </c>
      <c r="H1981" s="126" t="s">
        <v>20132</v>
      </c>
      <c r="I1981" s="126" t="s">
        <v>20133</v>
      </c>
      <c r="J1981" s="126" t="s">
        <v>26250</v>
      </c>
      <c r="K1981" s="9">
        <f>_xlfn.IFNA(VLOOKUP(Table5[[#This Row],[Section]],SubSill_Tier,2,FALSE),0)</f>
        <v>0</v>
      </c>
      <c r="L1981" s="9" t="str">
        <f t="shared" si="39"/>
        <v/>
      </c>
      <c r="M1981" s="205" t="str" cm="1">
        <f t="array" ref="M1981">_xlfn.IFS(NOT(ISERROR(VLOOKUP(Table5[[#This Row],[Section]],TB_notTB,1,FALSE))),"No",LEFT(Table5[[#This Row],[Section]],3)="ETB","PLS",LEFT(Table5[[#This Row],[Section]],1)="7","PDB",NOT(ISBLANK(Table5[[#This Row],[Section]])),"No")</f>
        <v>No</v>
      </c>
    </row>
    <row r="1982" spans="1:13" x14ac:dyDescent="0.25">
      <c r="A1982" s="126" t="s">
        <v>6381</v>
      </c>
      <c r="B1982" s="126" t="s">
        <v>12557</v>
      </c>
      <c r="C1982" s="126" t="s">
        <v>75</v>
      </c>
      <c r="D1982" s="127">
        <v>2.3159999999999998</v>
      </c>
      <c r="E1982" s="128">
        <v>627</v>
      </c>
      <c r="F1982" s="128">
        <v>100</v>
      </c>
      <c r="G1982" s="126" t="s">
        <v>13724</v>
      </c>
      <c r="H1982" s="126" t="s">
        <v>21063</v>
      </c>
      <c r="I1982" s="126" t="s">
        <v>21064</v>
      </c>
      <c r="J1982" s="126" t="s">
        <v>26233</v>
      </c>
      <c r="K1982" s="9">
        <f>_xlfn.IFNA(VLOOKUP(Table5[[#This Row],[Section]],SubSill_Tier,2,FALSE),0)</f>
        <v>0</v>
      </c>
      <c r="L1982" s="9" t="str">
        <f t="shared" si="39"/>
        <v>Wall</v>
      </c>
      <c r="M1982" s="205" t="str" cm="1">
        <f t="array" ref="M1982">_xlfn.IFS(NOT(ISERROR(VLOOKUP(Table5[[#This Row],[Section]],TB_notTB,1,FALSE))),"No",LEFT(Table5[[#This Row],[Section]],3)="ETB","PLS",LEFT(Table5[[#This Row],[Section]],1)="7","PDB",NOT(ISBLANK(Table5[[#This Row],[Section]])),"No")</f>
        <v>No</v>
      </c>
    </row>
    <row r="1983" spans="1:13" x14ac:dyDescent="0.25">
      <c r="A1983" s="126" t="s">
        <v>880</v>
      </c>
      <c r="B1983" s="126" t="s">
        <v>17222</v>
      </c>
      <c r="C1983" s="126" t="s">
        <v>98</v>
      </c>
      <c r="D1983" s="127">
        <v>0.251</v>
      </c>
      <c r="E1983" s="128">
        <v>135</v>
      </c>
      <c r="F1983" s="128">
        <v>100</v>
      </c>
      <c r="G1983" s="126" t="s">
        <v>13711</v>
      </c>
      <c r="H1983" s="126" t="s">
        <v>20119</v>
      </c>
      <c r="I1983" s="126" t="s">
        <v>21054</v>
      </c>
      <c r="J1983" s="126" t="s">
        <v>26232</v>
      </c>
      <c r="K1983" s="9">
        <f>_xlfn.IFNA(VLOOKUP(Table5[[#This Row],[Section]],SubSill_Tier,2,FALSE),0)</f>
        <v>0</v>
      </c>
      <c r="L1983" s="9" t="str">
        <f t="shared" si="39"/>
        <v/>
      </c>
      <c r="M1983" s="205" t="str" cm="1">
        <f t="array" ref="M1983">_xlfn.IFS(NOT(ISERROR(VLOOKUP(Table5[[#This Row],[Section]],TB_notTB,1,FALSE))),"No",LEFT(Table5[[#This Row],[Section]],3)="ETB","PLS",LEFT(Table5[[#This Row],[Section]],1)="7","PDB",NOT(ISBLANK(Table5[[#This Row],[Section]])),"No")</f>
        <v>No</v>
      </c>
    </row>
    <row r="1984" spans="1:13" x14ac:dyDescent="0.25">
      <c r="A1984" s="126" t="s">
        <v>881</v>
      </c>
      <c r="B1984" s="126" t="s">
        <v>17222</v>
      </c>
      <c r="C1984" s="126" t="s">
        <v>98</v>
      </c>
      <c r="D1984" s="127">
        <v>2.2949999999999999</v>
      </c>
      <c r="E1984" s="128">
        <v>623</v>
      </c>
      <c r="F1984" s="128">
        <v>100</v>
      </c>
      <c r="G1984" s="126" t="s">
        <v>13711</v>
      </c>
      <c r="H1984" s="126" t="s">
        <v>20119</v>
      </c>
      <c r="I1984" s="126" t="s">
        <v>21054</v>
      </c>
      <c r="J1984" s="126" t="s">
        <v>26232</v>
      </c>
      <c r="K1984" s="9">
        <f>_xlfn.IFNA(VLOOKUP(Table5[[#This Row],[Section]],SubSill_Tier,2,FALSE),0)</f>
        <v>0</v>
      </c>
      <c r="L1984" s="9" t="str">
        <f t="shared" si="39"/>
        <v/>
      </c>
      <c r="M1984" s="205" t="str" cm="1">
        <f t="array" ref="M1984">_xlfn.IFS(NOT(ISERROR(VLOOKUP(Table5[[#This Row],[Section]],TB_notTB,1,FALSE))),"No",LEFT(Table5[[#This Row],[Section]],3)="ETB","PLS",LEFT(Table5[[#This Row],[Section]],1)="7","PDB",NOT(ISBLANK(Table5[[#This Row],[Section]])),"No")</f>
        <v>No</v>
      </c>
    </row>
    <row r="1985" spans="1:13" x14ac:dyDescent="0.25">
      <c r="A1985" s="126" t="s">
        <v>6382</v>
      </c>
      <c r="B1985" s="126" t="s">
        <v>12558</v>
      </c>
      <c r="C1985" s="126" t="s">
        <v>75</v>
      </c>
      <c r="D1985" s="127">
        <v>2.4870000000000001</v>
      </c>
      <c r="E1985" s="128">
        <v>273</v>
      </c>
      <c r="F1985" s="128">
        <v>273</v>
      </c>
      <c r="G1985" s="126" t="s">
        <v>13757</v>
      </c>
      <c r="H1985" s="126" t="s">
        <v>21122</v>
      </c>
      <c r="I1985" s="126" t="s">
        <v>21123</v>
      </c>
      <c r="J1985" s="126" t="s">
        <v>26233</v>
      </c>
      <c r="K1985" s="9">
        <f>_xlfn.IFNA(VLOOKUP(Table5[[#This Row],[Section]],SubSill_Tier,2,FALSE),0)</f>
        <v>0</v>
      </c>
      <c r="L1985" s="9" t="str">
        <f t="shared" si="39"/>
        <v>Wall</v>
      </c>
      <c r="M1985" s="205" t="str" cm="1">
        <f t="array" ref="M1985">_xlfn.IFS(NOT(ISERROR(VLOOKUP(Table5[[#This Row],[Section]],TB_notTB,1,FALSE))),"No",LEFT(Table5[[#This Row],[Section]],3)="ETB","PLS",LEFT(Table5[[#This Row],[Section]],1)="7","PDB",NOT(ISBLANK(Table5[[#This Row],[Section]])),"No")</f>
        <v>No</v>
      </c>
    </row>
    <row r="1986" spans="1:13" x14ac:dyDescent="0.25">
      <c r="A1986" s="126" t="s">
        <v>882</v>
      </c>
      <c r="B1986" s="126" t="s">
        <v>17222</v>
      </c>
      <c r="C1986" s="126" t="s">
        <v>98</v>
      </c>
      <c r="D1986" s="127">
        <v>0.46700000000000003</v>
      </c>
      <c r="E1986" s="128">
        <v>178</v>
      </c>
      <c r="F1986" s="128">
        <v>100</v>
      </c>
      <c r="G1986" s="126" t="s">
        <v>13711</v>
      </c>
      <c r="H1986" s="126" t="s">
        <v>20119</v>
      </c>
      <c r="I1986" s="126" t="s">
        <v>21054</v>
      </c>
      <c r="J1986" s="126" t="s">
        <v>26232</v>
      </c>
      <c r="K1986" s="9">
        <f>_xlfn.IFNA(VLOOKUP(Table5[[#This Row],[Section]],SubSill_Tier,2,FALSE),0)</f>
        <v>0</v>
      </c>
      <c r="L1986" s="9" t="str">
        <f t="shared" ref="L1986:L2049" si="40">IFERROR(IF(LEFT(G1986,2)="AI",IF(_xlfn.NUMBERVALUE(IFERROR(LEFT(IF(ISERROR(FIND("X",UPPER(B1986))),UPPER(B1986),RIGHT(UPPER(B1986),LEN(UPPER(B1986))-FIND("~",SUBSTITUTE(UPPER(B1986),"X","~",LEN(UPPER(B1986))-LEN(SUBSTITUTE(UPPER(B1986),"X","")))))),FIND(" ",IF(ISERROR(FIND("X",UPPER(B1986))),UPPER(B1986),RIGHT(UPPER(B1986),LEN(UPPER(B1986))-FIND("~",SUBSTITUTE(UPPER(B1986),"X","~",LEN(UPPER(B1986))-LEN(SUBSTITUTE(UPPER(B1986),"X","")))))),1)-1),IF(ISERROR(FIND("X",UPPER(B1986))),UPPER(B1986),RIGHT(UPPER(B1986),LEN(UPPER(B1986))-FIND("~",SUBSTITUTE(UPPER(B1986),"X","~",LEN(UPPER(B1986))-LEN(SUBSTITUTE(UPPER(B1986),"X",""))))))),".")&gt;=5,"Wall",""),""),"")</f>
        <v/>
      </c>
      <c r="M1986" s="205" t="str" cm="1">
        <f t="array" ref="M1986">_xlfn.IFS(NOT(ISERROR(VLOOKUP(Table5[[#This Row],[Section]],TB_notTB,1,FALSE))),"No",LEFT(Table5[[#This Row],[Section]],3)="ETB","PLS",LEFT(Table5[[#This Row],[Section]],1)="7","PDB",NOT(ISBLANK(Table5[[#This Row],[Section]])),"No")</f>
        <v>No</v>
      </c>
    </row>
    <row r="1987" spans="1:13" x14ac:dyDescent="0.25">
      <c r="A1987" s="126" t="s">
        <v>883</v>
      </c>
      <c r="B1987" s="126" t="s">
        <v>17222</v>
      </c>
      <c r="C1987" s="126" t="s">
        <v>98</v>
      </c>
      <c r="D1987" s="127">
        <v>1.0089999999999999</v>
      </c>
      <c r="E1987" s="128">
        <v>276</v>
      </c>
      <c r="F1987" s="128">
        <v>139</v>
      </c>
      <c r="G1987" s="126" t="s">
        <v>13711</v>
      </c>
      <c r="H1987" s="126" t="s">
        <v>20119</v>
      </c>
      <c r="I1987" s="126" t="s">
        <v>21054</v>
      </c>
      <c r="J1987" s="126" t="s">
        <v>26232</v>
      </c>
      <c r="K1987" s="9">
        <f>_xlfn.IFNA(VLOOKUP(Table5[[#This Row],[Section]],SubSill_Tier,2,FALSE),0)</f>
        <v>0</v>
      </c>
      <c r="L1987" s="9" t="str">
        <f t="shared" si="40"/>
        <v/>
      </c>
      <c r="M1987" s="205" t="str" cm="1">
        <f t="array" ref="M1987">_xlfn.IFS(NOT(ISERROR(VLOOKUP(Table5[[#This Row],[Section]],TB_notTB,1,FALSE))),"No",LEFT(Table5[[#This Row],[Section]],3)="ETB","PLS",LEFT(Table5[[#This Row],[Section]],1)="7","PDB",NOT(ISBLANK(Table5[[#This Row],[Section]])),"No")</f>
        <v>No</v>
      </c>
    </row>
    <row r="1988" spans="1:13" x14ac:dyDescent="0.25">
      <c r="A1988" s="126" t="s">
        <v>884</v>
      </c>
      <c r="B1988" s="126" t="s">
        <v>17222</v>
      </c>
      <c r="C1988" s="126" t="s">
        <v>98</v>
      </c>
      <c r="D1988" s="127">
        <v>1.3580000000000001</v>
      </c>
      <c r="E1988" s="128">
        <v>415</v>
      </c>
      <c r="F1988" s="128">
        <v>135</v>
      </c>
      <c r="G1988" s="126" t="s">
        <v>13711</v>
      </c>
      <c r="H1988" s="126" t="s">
        <v>20119</v>
      </c>
      <c r="I1988" s="126" t="s">
        <v>21054</v>
      </c>
      <c r="J1988" s="126" t="s">
        <v>26232</v>
      </c>
      <c r="K1988" s="9">
        <f>_xlfn.IFNA(VLOOKUP(Table5[[#This Row],[Section]],SubSill_Tier,2,FALSE),0)</f>
        <v>0</v>
      </c>
      <c r="L1988" s="9" t="str">
        <f t="shared" si="40"/>
        <v/>
      </c>
      <c r="M1988" s="205" t="str" cm="1">
        <f t="array" ref="M1988">_xlfn.IFS(NOT(ISERROR(VLOOKUP(Table5[[#This Row],[Section]],TB_notTB,1,FALSE))),"No",LEFT(Table5[[#This Row],[Section]],3)="ETB","PLS",LEFT(Table5[[#This Row],[Section]],1)="7","PDB",NOT(ISBLANK(Table5[[#This Row],[Section]])),"No")</f>
        <v>No</v>
      </c>
    </row>
    <row r="1989" spans="1:13" x14ac:dyDescent="0.25">
      <c r="A1989" s="126" t="s">
        <v>6383</v>
      </c>
      <c r="B1989" s="126" t="s">
        <v>6384</v>
      </c>
      <c r="C1989" s="126" t="s">
        <v>75</v>
      </c>
      <c r="D1989" s="127">
        <v>0.45300000000000001</v>
      </c>
      <c r="E1989" s="128">
        <v>183</v>
      </c>
      <c r="F1989" s="128">
        <v>100</v>
      </c>
      <c r="G1989" s="126" t="s">
        <v>21147</v>
      </c>
      <c r="H1989" s="126" t="s">
        <v>21148</v>
      </c>
      <c r="I1989" s="126" t="s">
        <v>21149</v>
      </c>
      <c r="J1989" s="126" t="s">
        <v>26233</v>
      </c>
      <c r="K1989" s="9">
        <f>_xlfn.IFNA(VLOOKUP(Table5[[#This Row],[Section]],SubSill_Tier,2,FALSE),0)</f>
        <v>0</v>
      </c>
      <c r="L1989" s="9" t="str">
        <f t="shared" si="40"/>
        <v>Wall</v>
      </c>
      <c r="M1989" s="205" t="str" cm="1">
        <f t="array" ref="M1989">_xlfn.IFS(NOT(ISERROR(VLOOKUP(Table5[[#This Row],[Section]],TB_notTB,1,FALSE))),"No",LEFT(Table5[[#This Row],[Section]],3)="ETB","PLS",LEFT(Table5[[#This Row],[Section]],1)="7","PDB",NOT(ISBLANK(Table5[[#This Row],[Section]])),"No")</f>
        <v>No</v>
      </c>
    </row>
    <row r="1990" spans="1:13" x14ac:dyDescent="0.25">
      <c r="A1990" s="126" t="s">
        <v>6385</v>
      </c>
      <c r="B1990" s="126" t="s">
        <v>27839</v>
      </c>
      <c r="C1990" s="126" t="s">
        <v>75</v>
      </c>
      <c r="D1990" s="127">
        <v>1.304</v>
      </c>
      <c r="E1990" s="128">
        <v>248</v>
      </c>
      <c r="F1990" s="128">
        <v>248</v>
      </c>
      <c r="G1990" s="126" t="s">
        <v>13718</v>
      </c>
      <c r="H1990" s="126" t="s">
        <v>20127</v>
      </c>
      <c r="I1990" s="126" t="s">
        <v>21060</v>
      </c>
      <c r="J1990" s="126" t="s">
        <v>26236</v>
      </c>
      <c r="K1990" s="9">
        <f>_xlfn.IFNA(VLOOKUP(Table5[[#This Row],[Section]],SubSill_Tier,2,FALSE),0)</f>
        <v>0</v>
      </c>
      <c r="L1990" s="9" t="str">
        <f t="shared" si="40"/>
        <v>Wall</v>
      </c>
      <c r="M1990" s="205" t="str" cm="1">
        <f t="array" ref="M1990">_xlfn.IFS(NOT(ISERROR(VLOOKUP(Table5[[#This Row],[Section]],TB_notTB,1,FALSE))),"No",LEFT(Table5[[#This Row],[Section]],3)="ETB","PLS",LEFT(Table5[[#This Row],[Section]],1)="7","PDB",NOT(ISBLANK(Table5[[#This Row],[Section]])),"No")</f>
        <v>No</v>
      </c>
    </row>
    <row r="1991" spans="1:13" x14ac:dyDescent="0.25">
      <c r="A1991" s="126" t="s">
        <v>885</v>
      </c>
      <c r="B1991" s="126" t="s">
        <v>17222</v>
      </c>
      <c r="C1991" s="126" t="s">
        <v>98</v>
      </c>
      <c r="D1991" s="127">
        <v>1.48</v>
      </c>
      <c r="E1991" s="128">
        <v>227</v>
      </c>
      <c r="F1991" s="128">
        <v>227</v>
      </c>
      <c r="G1991" s="126" t="s">
        <v>13711</v>
      </c>
      <c r="H1991" s="126" t="s">
        <v>20119</v>
      </c>
      <c r="I1991" s="126" t="s">
        <v>21054</v>
      </c>
      <c r="J1991" s="126" t="s">
        <v>26232</v>
      </c>
      <c r="K1991" s="9">
        <f>_xlfn.IFNA(VLOOKUP(Table5[[#This Row],[Section]],SubSill_Tier,2,FALSE),0)</f>
        <v>0</v>
      </c>
      <c r="L1991" s="9" t="str">
        <f t="shared" si="40"/>
        <v/>
      </c>
      <c r="M1991" s="205" t="str" cm="1">
        <f t="array" ref="M1991">_xlfn.IFS(NOT(ISERROR(VLOOKUP(Table5[[#This Row],[Section]],TB_notTB,1,FALSE))),"No",LEFT(Table5[[#This Row],[Section]],3)="ETB","PLS",LEFT(Table5[[#This Row],[Section]],1)="7","PDB",NOT(ISBLANK(Table5[[#This Row],[Section]])),"No")</f>
        <v>No</v>
      </c>
    </row>
    <row r="1992" spans="1:13" x14ac:dyDescent="0.25">
      <c r="A1992" s="126" t="s">
        <v>886</v>
      </c>
      <c r="B1992" s="126" t="s">
        <v>17222</v>
      </c>
      <c r="C1992" s="126" t="s">
        <v>98</v>
      </c>
      <c r="D1992" s="127">
        <v>0.55800000000000005</v>
      </c>
      <c r="E1992" s="128">
        <v>247</v>
      </c>
      <c r="F1992" s="128">
        <v>100</v>
      </c>
      <c r="G1992" s="126" t="s">
        <v>13711</v>
      </c>
      <c r="H1992" s="126" t="s">
        <v>20119</v>
      </c>
      <c r="I1992" s="126" t="s">
        <v>21054</v>
      </c>
      <c r="J1992" s="126" t="s">
        <v>26232</v>
      </c>
      <c r="K1992" s="9">
        <f>_xlfn.IFNA(VLOOKUP(Table5[[#This Row],[Section]],SubSill_Tier,2,FALSE),0)</f>
        <v>0</v>
      </c>
      <c r="L1992" s="9" t="str">
        <f t="shared" si="40"/>
        <v/>
      </c>
      <c r="M1992" s="205" t="str" cm="1">
        <f t="array" ref="M1992">_xlfn.IFS(NOT(ISERROR(VLOOKUP(Table5[[#This Row],[Section]],TB_notTB,1,FALSE))),"No",LEFT(Table5[[#This Row],[Section]],3)="ETB","PLS",LEFT(Table5[[#This Row],[Section]],1)="7","PDB",NOT(ISBLANK(Table5[[#This Row],[Section]])),"No")</f>
        <v>No</v>
      </c>
    </row>
    <row r="1993" spans="1:13" x14ac:dyDescent="0.25">
      <c r="A1993" s="126" t="s">
        <v>887</v>
      </c>
      <c r="B1993" s="126" t="s">
        <v>17222</v>
      </c>
      <c r="C1993" s="126" t="s">
        <v>98</v>
      </c>
      <c r="D1993" s="127">
        <v>1.204</v>
      </c>
      <c r="E1993" s="128">
        <v>453</v>
      </c>
      <c r="F1993" s="128">
        <v>114</v>
      </c>
      <c r="G1993" s="126" t="s">
        <v>13711</v>
      </c>
      <c r="H1993" s="126" t="s">
        <v>20119</v>
      </c>
      <c r="I1993" s="126" t="s">
        <v>21054</v>
      </c>
      <c r="J1993" s="126" t="s">
        <v>26232</v>
      </c>
      <c r="K1993" s="9">
        <f>_xlfn.IFNA(VLOOKUP(Table5[[#This Row],[Section]],SubSill_Tier,2,FALSE),0)</f>
        <v>0</v>
      </c>
      <c r="L1993" s="9" t="str">
        <f t="shared" si="40"/>
        <v/>
      </c>
      <c r="M1993" s="205" t="str" cm="1">
        <f t="array" ref="M1993">_xlfn.IFS(NOT(ISERROR(VLOOKUP(Table5[[#This Row],[Section]],TB_notTB,1,FALSE))),"No",LEFT(Table5[[#This Row],[Section]],3)="ETB","PLS",LEFT(Table5[[#This Row],[Section]],1)="7","PDB",NOT(ISBLANK(Table5[[#This Row],[Section]])),"No")</f>
        <v>No</v>
      </c>
    </row>
    <row r="1994" spans="1:13" x14ac:dyDescent="0.25">
      <c r="A1994" s="126" t="s">
        <v>888</v>
      </c>
      <c r="B1994" s="126" t="s">
        <v>17222</v>
      </c>
      <c r="C1994" s="126" t="s">
        <v>98</v>
      </c>
      <c r="D1994" s="127">
        <v>0.97199999999999998</v>
      </c>
      <c r="E1994" s="128">
        <v>380</v>
      </c>
      <c r="F1994" s="128">
        <v>100</v>
      </c>
      <c r="G1994" s="126" t="s">
        <v>13711</v>
      </c>
      <c r="H1994" s="126" t="s">
        <v>20119</v>
      </c>
      <c r="I1994" s="126" t="s">
        <v>21054</v>
      </c>
      <c r="J1994" s="126" t="s">
        <v>26232</v>
      </c>
      <c r="K1994" s="9">
        <f>_xlfn.IFNA(VLOOKUP(Table5[[#This Row],[Section]],SubSill_Tier,2,FALSE),0)</f>
        <v>0</v>
      </c>
      <c r="L1994" s="9" t="str">
        <f t="shared" si="40"/>
        <v/>
      </c>
      <c r="M1994" s="205" t="str" cm="1">
        <f t="array" ref="M1994">_xlfn.IFS(NOT(ISERROR(VLOOKUP(Table5[[#This Row],[Section]],TB_notTB,1,FALSE))),"No",LEFT(Table5[[#This Row],[Section]],3)="ETB","PLS",LEFT(Table5[[#This Row],[Section]],1)="7","PDB",NOT(ISBLANK(Table5[[#This Row],[Section]])),"No")</f>
        <v>No</v>
      </c>
    </row>
    <row r="1995" spans="1:13" x14ac:dyDescent="0.25">
      <c r="A1995" s="126" t="s">
        <v>6386</v>
      </c>
      <c r="B1995" s="126" t="s">
        <v>3598</v>
      </c>
      <c r="C1995" s="126" t="s">
        <v>98</v>
      </c>
      <c r="D1995" s="127">
        <v>0.57699999999999996</v>
      </c>
      <c r="E1995" s="128">
        <v>113</v>
      </c>
      <c r="F1995" s="128">
        <v>113</v>
      </c>
      <c r="G1995" s="126" t="s">
        <v>13724</v>
      </c>
      <c r="H1995" s="126" t="s">
        <v>20186</v>
      </c>
      <c r="I1995" s="126" t="s">
        <v>22099</v>
      </c>
      <c r="J1995" s="126" t="s">
        <v>26234</v>
      </c>
      <c r="K1995" s="9">
        <f>_xlfn.IFNA(VLOOKUP(Table5[[#This Row],[Section]],SubSill_Tier,2,FALSE),0)</f>
        <v>0</v>
      </c>
      <c r="L1995" s="9" t="str">
        <f t="shared" si="40"/>
        <v/>
      </c>
      <c r="M1995" s="205" t="str" cm="1">
        <f t="array" ref="M1995">_xlfn.IFS(NOT(ISERROR(VLOOKUP(Table5[[#This Row],[Section]],TB_notTB,1,FALSE))),"No",LEFT(Table5[[#This Row],[Section]],3)="ETB","PLS",LEFT(Table5[[#This Row],[Section]],1)="7","PDB",NOT(ISBLANK(Table5[[#This Row],[Section]])),"No")</f>
        <v>No</v>
      </c>
    </row>
    <row r="1996" spans="1:13" x14ac:dyDescent="0.25">
      <c r="A1996" s="126" t="s">
        <v>889</v>
      </c>
      <c r="B1996" s="126" t="s">
        <v>17222</v>
      </c>
      <c r="C1996" s="126" t="s">
        <v>98</v>
      </c>
      <c r="D1996" s="127">
        <v>0.48599999999999999</v>
      </c>
      <c r="E1996" s="128">
        <v>187</v>
      </c>
      <c r="F1996" s="128">
        <v>100</v>
      </c>
      <c r="G1996" s="126" t="s">
        <v>13711</v>
      </c>
      <c r="H1996" s="126" t="s">
        <v>20119</v>
      </c>
      <c r="I1996" s="126" t="s">
        <v>21054</v>
      </c>
      <c r="J1996" s="126" t="s">
        <v>26232</v>
      </c>
      <c r="K1996" s="9">
        <f>_xlfn.IFNA(VLOOKUP(Table5[[#This Row],[Section]],SubSill_Tier,2,FALSE),0)</f>
        <v>0</v>
      </c>
      <c r="L1996" s="9" t="str">
        <f t="shared" si="40"/>
        <v/>
      </c>
      <c r="M1996" s="205" t="str" cm="1">
        <f t="array" ref="M1996">_xlfn.IFS(NOT(ISERROR(VLOOKUP(Table5[[#This Row],[Section]],TB_notTB,1,FALSE))),"No",LEFT(Table5[[#This Row],[Section]],3)="ETB","PLS",LEFT(Table5[[#This Row],[Section]],1)="7","PDB",NOT(ISBLANK(Table5[[#This Row],[Section]])),"No")</f>
        <v>No</v>
      </c>
    </row>
    <row r="1997" spans="1:13" x14ac:dyDescent="0.25">
      <c r="A1997" s="126" t="s">
        <v>890</v>
      </c>
      <c r="B1997" s="126" t="s">
        <v>17222</v>
      </c>
      <c r="C1997" s="126" t="s">
        <v>98</v>
      </c>
      <c r="D1997" s="127">
        <v>0.63500000000000001</v>
      </c>
      <c r="E1997" s="128">
        <v>243</v>
      </c>
      <c r="F1997" s="128">
        <v>100</v>
      </c>
      <c r="G1997" s="126" t="s">
        <v>13711</v>
      </c>
      <c r="H1997" s="126" t="s">
        <v>20119</v>
      </c>
      <c r="I1997" s="126" t="s">
        <v>21054</v>
      </c>
      <c r="J1997" s="126" t="s">
        <v>26232</v>
      </c>
      <c r="K1997" s="9">
        <f>_xlfn.IFNA(VLOOKUP(Table5[[#This Row],[Section]],SubSill_Tier,2,FALSE),0)</f>
        <v>0</v>
      </c>
      <c r="L1997" s="9" t="str">
        <f t="shared" si="40"/>
        <v/>
      </c>
      <c r="M1997" s="205" t="str" cm="1">
        <f t="array" ref="M1997">_xlfn.IFS(NOT(ISERROR(VLOOKUP(Table5[[#This Row],[Section]],TB_notTB,1,FALSE))),"No",LEFT(Table5[[#This Row],[Section]],3)="ETB","PLS",LEFT(Table5[[#This Row],[Section]],1)="7","PDB",NOT(ISBLANK(Table5[[#This Row],[Section]])),"No")</f>
        <v>No</v>
      </c>
    </row>
    <row r="1998" spans="1:13" x14ac:dyDescent="0.25">
      <c r="A1998" s="126" t="s">
        <v>6387</v>
      </c>
      <c r="B1998" s="126" t="s">
        <v>3598</v>
      </c>
      <c r="C1998" s="126" t="s">
        <v>98</v>
      </c>
      <c r="D1998" s="127">
        <v>0.41099999999999998</v>
      </c>
      <c r="E1998" s="128">
        <v>207</v>
      </c>
      <c r="F1998" s="128">
        <v>207</v>
      </c>
      <c r="G1998" s="126" t="s">
        <v>13724</v>
      </c>
      <c r="H1998" s="126" t="s">
        <v>20186</v>
      </c>
      <c r="I1998" s="126" t="s">
        <v>22099</v>
      </c>
      <c r="J1998" s="126" t="s">
        <v>26234</v>
      </c>
      <c r="K1998" s="9">
        <f>_xlfn.IFNA(VLOOKUP(Table5[[#This Row],[Section]],SubSill_Tier,2,FALSE),0)</f>
        <v>0</v>
      </c>
      <c r="L1998" s="9" t="str">
        <f t="shared" si="40"/>
        <v/>
      </c>
      <c r="M1998" s="205" t="str" cm="1">
        <f t="array" ref="M1998">_xlfn.IFS(NOT(ISERROR(VLOOKUP(Table5[[#This Row],[Section]],TB_notTB,1,FALSE))),"No",LEFT(Table5[[#This Row],[Section]],3)="ETB","PLS",LEFT(Table5[[#This Row],[Section]],1)="7","PDB",NOT(ISBLANK(Table5[[#This Row],[Section]])),"No")</f>
        <v>No</v>
      </c>
    </row>
    <row r="1999" spans="1:13" x14ac:dyDescent="0.25">
      <c r="A1999" s="126" t="s">
        <v>891</v>
      </c>
      <c r="B1999" s="126" t="s">
        <v>17222</v>
      </c>
      <c r="C1999" s="126" t="s">
        <v>98</v>
      </c>
      <c r="D1999" s="127">
        <v>1.534</v>
      </c>
      <c r="E1999" s="128">
        <v>492</v>
      </c>
      <c r="F1999" s="128">
        <v>200</v>
      </c>
      <c r="G1999" s="126" t="s">
        <v>13711</v>
      </c>
      <c r="H1999" s="126" t="s">
        <v>20119</v>
      </c>
      <c r="I1999" s="126" t="s">
        <v>21054</v>
      </c>
      <c r="J1999" s="126" t="s">
        <v>26232</v>
      </c>
      <c r="K1999" s="9">
        <f>_xlfn.IFNA(VLOOKUP(Table5[[#This Row],[Section]],SubSill_Tier,2,FALSE),0)</f>
        <v>0</v>
      </c>
      <c r="L1999" s="9" t="str">
        <f t="shared" si="40"/>
        <v/>
      </c>
      <c r="M1999" s="205" t="str" cm="1">
        <f t="array" ref="M1999">_xlfn.IFS(NOT(ISERROR(VLOOKUP(Table5[[#This Row],[Section]],TB_notTB,1,FALSE))),"No",LEFT(Table5[[#This Row],[Section]],3)="ETB","PLS",LEFT(Table5[[#This Row],[Section]],1)="7","PDB",NOT(ISBLANK(Table5[[#This Row],[Section]])),"No")</f>
        <v>No</v>
      </c>
    </row>
    <row r="2000" spans="1:13" x14ac:dyDescent="0.25">
      <c r="A2000" s="126" t="s">
        <v>14886</v>
      </c>
      <c r="B2000" s="126" t="s">
        <v>14887</v>
      </c>
      <c r="C2000" s="126" t="s">
        <v>75</v>
      </c>
      <c r="D2000" s="127">
        <v>0.47799999999999998</v>
      </c>
      <c r="E2000" s="128">
        <v>262</v>
      </c>
      <c r="F2000" s="128">
        <v>100</v>
      </c>
      <c r="G2000" s="126" t="s">
        <v>14847</v>
      </c>
      <c r="H2000" s="126" t="s">
        <v>20227</v>
      </c>
      <c r="I2000" s="126" t="s">
        <v>20228</v>
      </c>
      <c r="J2000" s="126" t="s">
        <v>26275</v>
      </c>
      <c r="K2000" s="9">
        <f>_xlfn.IFNA(VLOOKUP(Table5[[#This Row],[Section]],SubSill_Tier,2,FALSE),0)</f>
        <v>0</v>
      </c>
      <c r="L2000" s="9" t="str">
        <f t="shared" si="40"/>
        <v/>
      </c>
      <c r="M2000" s="205" t="str" cm="1">
        <f t="array" ref="M2000">_xlfn.IFS(NOT(ISERROR(VLOOKUP(Table5[[#This Row],[Section]],TB_notTB,1,FALSE))),"No",LEFT(Table5[[#This Row],[Section]],3)="ETB","PLS",LEFT(Table5[[#This Row],[Section]],1)="7","PDB",NOT(ISBLANK(Table5[[#This Row],[Section]])),"No")</f>
        <v>No</v>
      </c>
    </row>
    <row r="2001" spans="1:13" x14ac:dyDescent="0.25">
      <c r="A2001" s="126" t="s">
        <v>6388</v>
      </c>
      <c r="B2001" s="126" t="s">
        <v>3598</v>
      </c>
      <c r="C2001" s="126" t="s">
        <v>98</v>
      </c>
      <c r="D2001" s="127">
        <v>0.61899999999999999</v>
      </c>
      <c r="E2001" s="128">
        <v>100</v>
      </c>
      <c r="F2001" s="128">
        <v>100</v>
      </c>
      <c r="G2001" s="126" t="s">
        <v>13724</v>
      </c>
      <c r="H2001" s="126" t="s">
        <v>20186</v>
      </c>
      <c r="I2001" s="126" t="s">
        <v>22099</v>
      </c>
      <c r="J2001" s="126" t="s">
        <v>26234</v>
      </c>
      <c r="K2001" s="9">
        <f>_xlfn.IFNA(VLOOKUP(Table5[[#This Row],[Section]],SubSill_Tier,2,FALSE),0)</f>
        <v>0</v>
      </c>
      <c r="L2001" s="9" t="str">
        <f t="shared" si="40"/>
        <v/>
      </c>
      <c r="M2001" s="205" t="str" cm="1">
        <f t="array" ref="M2001">_xlfn.IFS(NOT(ISERROR(VLOOKUP(Table5[[#This Row],[Section]],TB_notTB,1,FALSE))),"No",LEFT(Table5[[#This Row],[Section]],3)="ETB","PLS",LEFT(Table5[[#This Row],[Section]],1)="7","PDB",NOT(ISBLANK(Table5[[#This Row],[Section]])),"No")</f>
        <v>No</v>
      </c>
    </row>
    <row r="2002" spans="1:13" x14ac:dyDescent="0.25">
      <c r="A2002" s="126" t="s">
        <v>892</v>
      </c>
      <c r="B2002" s="126" t="s">
        <v>893</v>
      </c>
      <c r="C2002" s="126" t="s">
        <v>75</v>
      </c>
      <c r="D2002" s="127">
        <v>1.2549999999999999</v>
      </c>
      <c r="E2002" s="128">
        <v>258</v>
      </c>
      <c r="F2002" s="128">
        <v>207</v>
      </c>
      <c r="G2002" s="126" t="s">
        <v>13749</v>
      </c>
      <c r="H2002" s="126" t="s">
        <v>20166</v>
      </c>
      <c r="I2002" s="126" t="s">
        <v>21087</v>
      </c>
      <c r="J2002" s="126" t="s">
        <v>26232</v>
      </c>
      <c r="K2002" s="9">
        <f>_xlfn.IFNA(VLOOKUP(Table5[[#This Row],[Section]],SubSill_Tier,2,FALSE),0)</f>
        <v>0</v>
      </c>
      <c r="L2002" s="9" t="str">
        <f t="shared" si="40"/>
        <v/>
      </c>
      <c r="M2002" s="205" t="str" cm="1">
        <f t="array" ref="M2002">_xlfn.IFS(NOT(ISERROR(VLOOKUP(Table5[[#This Row],[Section]],TB_notTB,1,FALSE))),"No",LEFT(Table5[[#This Row],[Section]],3)="ETB","PLS",LEFT(Table5[[#This Row],[Section]],1)="7","PDB",NOT(ISBLANK(Table5[[#This Row],[Section]])),"No")</f>
        <v>No</v>
      </c>
    </row>
    <row r="2003" spans="1:13" x14ac:dyDescent="0.25">
      <c r="A2003" s="126" t="s">
        <v>894</v>
      </c>
      <c r="B2003" s="126" t="s">
        <v>363</v>
      </c>
      <c r="C2003" s="126" t="s">
        <v>75</v>
      </c>
      <c r="D2003" s="127">
        <v>1.171</v>
      </c>
      <c r="E2003" s="128">
        <v>223</v>
      </c>
      <c r="F2003" s="128">
        <v>170</v>
      </c>
      <c r="G2003" s="126" t="s">
        <v>13749</v>
      </c>
      <c r="H2003" s="126" t="s">
        <v>20166</v>
      </c>
      <c r="I2003" s="126" t="s">
        <v>21087</v>
      </c>
      <c r="J2003" s="126" t="s">
        <v>26232</v>
      </c>
      <c r="K2003" s="9">
        <f>_xlfn.IFNA(VLOOKUP(Table5[[#This Row],[Section]],SubSill_Tier,2,FALSE),0)</f>
        <v>0</v>
      </c>
      <c r="L2003" s="9" t="str">
        <f t="shared" si="40"/>
        <v/>
      </c>
      <c r="M2003" s="205" t="str" cm="1">
        <f t="array" ref="M2003">_xlfn.IFS(NOT(ISERROR(VLOOKUP(Table5[[#This Row],[Section]],TB_notTB,1,FALSE))),"No",LEFT(Table5[[#This Row],[Section]],3)="ETB","PLS",LEFT(Table5[[#This Row],[Section]],1)="7","PDB",NOT(ISBLANK(Table5[[#This Row],[Section]])),"No")</f>
        <v>No</v>
      </c>
    </row>
    <row r="2004" spans="1:13" x14ac:dyDescent="0.25">
      <c r="A2004" s="126" t="s">
        <v>895</v>
      </c>
      <c r="B2004" s="126" t="s">
        <v>17222</v>
      </c>
      <c r="C2004" s="126" t="s">
        <v>98</v>
      </c>
      <c r="D2004" s="127">
        <v>2.835</v>
      </c>
      <c r="E2004" s="128">
        <v>487</v>
      </c>
      <c r="F2004" s="128">
        <v>135</v>
      </c>
      <c r="G2004" s="126" t="s">
        <v>13711</v>
      </c>
      <c r="H2004" s="126" t="s">
        <v>20119</v>
      </c>
      <c r="I2004" s="126" t="s">
        <v>21054</v>
      </c>
      <c r="J2004" s="126" t="s">
        <v>26232</v>
      </c>
      <c r="K2004" s="9">
        <f>_xlfn.IFNA(VLOOKUP(Table5[[#This Row],[Section]],SubSill_Tier,2,FALSE),0)</f>
        <v>0</v>
      </c>
      <c r="L2004" s="9" t="str">
        <f t="shared" si="40"/>
        <v/>
      </c>
      <c r="M2004" s="205" t="str" cm="1">
        <f t="array" ref="M2004">_xlfn.IFS(NOT(ISERROR(VLOOKUP(Table5[[#This Row],[Section]],TB_notTB,1,FALSE))),"No",LEFT(Table5[[#This Row],[Section]],3)="ETB","PLS",LEFT(Table5[[#This Row],[Section]],1)="7","PDB",NOT(ISBLANK(Table5[[#This Row],[Section]])),"No")</f>
        <v>No</v>
      </c>
    </row>
    <row r="2005" spans="1:13" x14ac:dyDescent="0.25">
      <c r="A2005" s="126" t="s">
        <v>896</v>
      </c>
      <c r="B2005" s="126" t="s">
        <v>17222</v>
      </c>
      <c r="C2005" s="126" t="s">
        <v>98</v>
      </c>
      <c r="D2005" s="127">
        <v>2.7490000000000001</v>
      </c>
      <c r="E2005" s="128">
        <v>824</v>
      </c>
      <c r="F2005" s="128">
        <v>165</v>
      </c>
      <c r="G2005" s="126" t="s">
        <v>13711</v>
      </c>
      <c r="H2005" s="126" t="s">
        <v>20119</v>
      </c>
      <c r="I2005" s="126" t="s">
        <v>21054</v>
      </c>
      <c r="J2005" s="126" t="s">
        <v>26232</v>
      </c>
      <c r="K2005" s="9">
        <f>_xlfn.IFNA(VLOOKUP(Table5[[#This Row],[Section]],SubSill_Tier,2,FALSE),0)</f>
        <v>0</v>
      </c>
      <c r="L2005" s="9" t="str">
        <f t="shared" si="40"/>
        <v/>
      </c>
      <c r="M2005" s="205" t="str" cm="1">
        <f t="array" ref="M2005">_xlfn.IFS(NOT(ISERROR(VLOOKUP(Table5[[#This Row],[Section]],TB_notTB,1,FALSE))),"No",LEFT(Table5[[#This Row],[Section]],3)="ETB","PLS",LEFT(Table5[[#This Row],[Section]],1)="7","PDB",NOT(ISBLANK(Table5[[#This Row],[Section]])),"No")</f>
        <v>No</v>
      </c>
    </row>
    <row r="2006" spans="1:13" x14ac:dyDescent="0.25">
      <c r="A2006" s="126" t="s">
        <v>897</v>
      </c>
      <c r="B2006" s="126" t="s">
        <v>17222</v>
      </c>
      <c r="C2006" s="126" t="s">
        <v>98</v>
      </c>
      <c r="D2006" s="127">
        <v>2.7</v>
      </c>
      <c r="E2006" s="128">
        <v>450</v>
      </c>
      <c r="F2006" s="128">
        <v>221</v>
      </c>
      <c r="G2006" s="126" t="s">
        <v>13767</v>
      </c>
      <c r="H2006" s="126" t="s">
        <v>20203</v>
      </c>
      <c r="I2006" s="126" t="s">
        <v>20204</v>
      </c>
      <c r="J2006" s="126" t="s">
        <v>26232</v>
      </c>
      <c r="K2006" s="9">
        <f>_xlfn.IFNA(VLOOKUP(Table5[[#This Row],[Section]],SubSill_Tier,2,FALSE),0)</f>
        <v>0</v>
      </c>
      <c r="L2006" s="9" t="str">
        <f t="shared" si="40"/>
        <v/>
      </c>
      <c r="M2006" s="205" t="str" cm="1">
        <f t="array" ref="M2006">_xlfn.IFS(NOT(ISERROR(VLOOKUP(Table5[[#This Row],[Section]],TB_notTB,1,FALSE))),"No",LEFT(Table5[[#This Row],[Section]],3)="ETB","PLS",LEFT(Table5[[#This Row],[Section]],1)="7","PDB",NOT(ISBLANK(Table5[[#This Row],[Section]])),"No")</f>
        <v>No</v>
      </c>
    </row>
    <row r="2007" spans="1:13" x14ac:dyDescent="0.25">
      <c r="A2007" s="126" t="s">
        <v>898</v>
      </c>
      <c r="B2007" s="126" t="s">
        <v>17222</v>
      </c>
      <c r="C2007" s="126" t="s">
        <v>98</v>
      </c>
      <c r="D2007" s="127">
        <v>1.5529999999999999</v>
      </c>
      <c r="E2007" s="128">
        <v>406</v>
      </c>
      <c r="F2007" s="128">
        <v>120</v>
      </c>
      <c r="G2007" s="126" t="s">
        <v>13767</v>
      </c>
      <c r="H2007" s="126" t="s">
        <v>20203</v>
      </c>
      <c r="I2007" s="126" t="s">
        <v>20204</v>
      </c>
      <c r="J2007" s="126" t="s">
        <v>26232</v>
      </c>
      <c r="K2007" s="9">
        <f>_xlfn.IFNA(VLOOKUP(Table5[[#This Row],[Section]],SubSill_Tier,2,FALSE),0)</f>
        <v>0</v>
      </c>
      <c r="L2007" s="9" t="str">
        <f t="shared" si="40"/>
        <v/>
      </c>
      <c r="M2007" s="205" t="str" cm="1">
        <f t="array" ref="M2007">_xlfn.IFS(NOT(ISERROR(VLOOKUP(Table5[[#This Row],[Section]],TB_notTB,1,FALSE))),"No",LEFT(Table5[[#This Row],[Section]],3)="ETB","PLS",LEFT(Table5[[#This Row],[Section]],1)="7","PDB",NOT(ISBLANK(Table5[[#This Row],[Section]])),"No")</f>
        <v>No</v>
      </c>
    </row>
    <row r="2008" spans="1:13" x14ac:dyDescent="0.25">
      <c r="A2008" s="126" t="s">
        <v>899</v>
      </c>
      <c r="B2008" s="126" t="s">
        <v>17222</v>
      </c>
      <c r="C2008" s="126" t="s">
        <v>98</v>
      </c>
      <c r="D2008" s="127">
        <v>2.948</v>
      </c>
      <c r="E2008" s="128">
        <v>509</v>
      </c>
      <c r="F2008" s="128">
        <v>275</v>
      </c>
      <c r="G2008" s="126" t="s">
        <v>13767</v>
      </c>
      <c r="H2008" s="126" t="s">
        <v>20203</v>
      </c>
      <c r="I2008" s="126" t="s">
        <v>20204</v>
      </c>
      <c r="J2008" s="126" t="s">
        <v>26232</v>
      </c>
      <c r="K2008" s="9">
        <f>_xlfn.IFNA(VLOOKUP(Table5[[#This Row],[Section]],SubSill_Tier,2,FALSE),0)</f>
        <v>0</v>
      </c>
      <c r="L2008" s="9" t="str">
        <f t="shared" si="40"/>
        <v/>
      </c>
      <c r="M2008" s="205" t="str" cm="1">
        <f t="array" ref="M2008">_xlfn.IFS(NOT(ISERROR(VLOOKUP(Table5[[#This Row],[Section]],TB_notTB,1,FALSE))),"No",LEFT(Table5[[#This Row],[Section]],3)="ETB","PLS",LEFT(Table5[[#This Row],[Section]],1)="7","PDB",NOT(ISBLANK(Table5[[#This Row],[Section]])),"No")</f>
        <v>No</v>
      </c>
    </row>
    <row r="2009" spans="1:13" x14ac:dyDescent="0.25">
      <c r="A2009" s="126" t="s">
        <v>900</v>
      </c>
      <c r="B2009" s="126" t="s">
        <v>17222</v>
      </c>
      <c r="C2009" s="126" t="s">
        <v>98</v>
      </c>
      <c r="D2009" s="127">
        <v>2.4620000000000002</v>
      </c>
      <c r="E2009" s="128">
        <v>740</v>
      </c>
      <c r="F2009" s="128">
        <v>740</v>
      </c>
      <c r="G2009" s="126" t="s">
        <v>13767</v>
      </c>
      <c r="H2009" s="126" t="s">
        <v>20203</v>
      </c>
      <c r="I2009" s="126" t="s">
        <v>20204</v>
      </c>
      <c r="J2009" s="126" t="s">
        <v>26232</v>
      </c>
      <c r="K2009" s="9">
        <f>_xlfn.IFNA(VLOOKUP(Table5[[#This Row],[Section]],SubSill_Tier,2,FALSE),0)</f>
        <v>0</v>
      </c>
      <c r="L2009" s="9" t="str">
        <f t="shared" si="40"/>
        <v/>
      </c>
      <c r="M2009" s="205" t="str" cm="1">
        <f t="array" ref="M2009">_xlfn.IFS(NOT(ISERROR(VLOOKUP(Table5[[#This Row],[Section]],TB_notTB,1,FALSE))),"No",LEFT(Table5[[#This Row],[Section]],3)="ETB","PLS",LEFT(Table5[[#This Row],[Section]],1)="7","PDB",NOT(ISBLANK(Table5[[#This Row],[Section]])),"No")</f>
        <v>No</v>
      </c>
    </row>
    <row r="2010" spans="1:13" x14ac:dyDescent="0.25">
      <c r="A2010" s="126" t="s">
        <v>901</v>
      </c>
      <c r="B2010" s="126" t="s">
        <v>17222</v>
      </c>
      <c r="C2010" s="126" t="s">
        <v>98</v>
      </c>
      <c r="D2010" s="127">
        <v>0.31900000000000001</v>
      </c>
      <c r="E2010" s="128">
        <v>120</v>
      </c>
      <c r="F2010" s="128">
        <v>120</v>
      </c>
      <c r="G2010" s="126" t="s">
        <v>13711</v>
      </c>
      <c r="H2010" s="126" t="s">
        <v>20119</v>
      </c>
      <c r="I2010" s="126" t="s">
        <v>21054</v>
      </c>
      <c r="J2010" s="126" t="s">
        <v>26232</v>
      </c>
      <c r="K2010" s="9">
        <f>_xlfn.IFNA(VLOOKUP(Table5[[#This Row],[Section]],SubSill_Tier,2,FALSE),0)</f>
        <v>0</v>
      </c>
      <c r="L2010" s="9" t="str">
        <f t="shared" si="40"/>
        <v/>
      </c>
      <c r="M2010" s="205" t="str" cm="1">
        <f t="array" ref="M2010">_xlfn.IFS(NOT(ISERROR(VLOOKUP(Table5[[#This Row],[Section]],TB_notTB,1,FALSE))),"No",LEFT(Table5[[#This Row],[Section]],3)="ETB","PLS",LEFT(Table5[[#This Row],[Section]],1)="7","PDB",NOT(ISBLANK(Table5[[#This Row],[Section]])),"No")</f>
        <v>No</v>
      </c>
    </row>
    <row r="2011" spans="1:13" x14ac:dyDescent="0.25">
      <c r="A2011" s="126" t="s">
        <v>6389</v>
      </c>
      <c r="B2011" s="126" t="s">
        <v>12559</v>
      </c>
      <c r="C2011" s="126" t="s">
        <v>75</v>
      </c>
      <c r="D2011" s="127">
        <v>2.2789999999999999</v>
      </c>
      <c r="E2011" s="128">
        <v>372</v>
      </c>
      <c r="F2011" s="128">
        <v>372</v>
      </c>
      <c r="G2011" s="126" t="s">
        <v>13750</v>
      </c>
      <c r="H2011" s="126" t="s">
        <v>21081</v>
      </c>
      <c r="I2011" s="126" t="s">
        <v>21082</v>
      </c>
      <c r="J2011" s="126" t="s">
        <v>26233</v>
      </c>
      <c r="K2011" s="9">
        <f>_xlfn.IFNA(VLOOKUP(Table5[[#This Row],[Section]],SubSill_Tier,2,FALSE),0)</f>
        <v>0</v>
      </c>
      <c r="L2011" s="9" t="str">
        <f t="shared" si="40"/>
        <v/>
      </c>
      <c r="M2011" s="205" t="str" cm="1">
        <f t="array" ref="M2011">_xlfn.IFS(NOT(ISERROR(VLOOKUP(Table5[[#This Row],[Section]],TB_notTB,1,FALSE))),"No",LEFT(Table5[[#This Row],[Section]],3)="ETB","PLS",LEFT(Table5[[#This Row],[Section]],1)="7","PDB",NOT(ISBLANK(Table5[[#This Row],[Section]])),"No")</f>
        <v>No</v>
      </c>
    </row>
    <row r="2012" spans="1:13" x14ac:dyDescent="0.25">
      <c r="A2012" s="126" t="s">
        <v>6390</v>
      </c>
      <c r="B2012" s="126" t="s">
        <v>6391</v>
      </c>
      <c r="C2012" s="126" t="s">
        <v>75</v>
      </c>
      <c r="D2012" s="127">
        <v>1.764</v>
      </c>
      <c r="E2012" s="128">
        <v>275</v>
      </c>
      <c r="F2012" s="128">
        <v>217</v>
      </c>
      <c r="G2012" s="126" t="s">
        <v>13750</v>
      </c>
      <c r="H2012" s="126" t="s">
        <v>21081</v>
      </c>
      <c r="I2012" s="126" t="s">
        <v>21082</v>
      </c>
      <c r="J2012" s="126" t="s">
        <v>26233</v>
      </c>
      <c r="K2012" s="9">
        <f>_xlfn.IFNA(VLOOKUP(Table5[[#This Row],[Section]],SubSill_Tier,2,FALSE),0)</f>
        <v>0</v>
      </c>
      <c r="L2012" s="9" t="str">
        <f t="shared" si="40"/>
        <v/>
      </c>
      <c r="M2012" s="205" t="str" cm="1">
        <f t="array" ref="M2012">_xlfn.IFS(NOT(ISERROR(VLOOKUP(Table5[[#This Row],[Section]],TB_notTB,1,FALSE))),"No",LEFT(Table5[[#This Row],[Section]],3)="ETB","PLS",LEFT(Table5[[#This Row],[Section]],1)="7","PDB",NOT(ISBLANK(Table5[[#This Row],[Section]])),"No")</f>
        <v>No</v>
      </c>
    </row>
    <row r="2013" spans="1:13" x14ac:dyDescent="0.25">
      <c r="A2013" s="126" t="s">
        <v>11696</v>
      </c>
      <c r="B2013" s="126" t="s">
        <v>17222</v>
      </c>
      <c r="C2013" s="126" t="s">
        <v>98</v>
      </c>
      <c r="D2013" s="127">
        <v>0.54500000000000004</v>
      </c>
      <c r="E2013" s="128">
        <v>225</v>
      </c>
      <c r="F2013" s="128">
        <v>183</v>
      </c>
      <c r="G2013" s="126" t="s">
        <v>13758</v>
      </c>
      <c r="H2013" s="126" t="s">
        <v>20201</v>
      </c>
      <c r="I2013" s="126" t="s">
        <v>20202</v>
      </c>
      <c r="J2013" s="126" t="s">
        <v>26258</v>
      </c>
      <c r="K2013" s="9">
        <f>_xlfn.IFNA(VLOOKUP(Table5[[#This Row],[Section]],SubSill_Tier,2,FALSE),0)</f>
        <v>0</v>
      </c>
      <c r="L2013" s="9" t="str">
        <f t="shared" si="40"/>
        <v/>
      </c>
      <c r="M2013" s="205" t="str" cm="1">
        <f t="array" ref="M2013">_xlfn.IFS(NOT(ISERROR(VLOOKUP(Table5[[#This Row],[Section]],TB_notTB,1,FALSE))),"No",LEFT(Table5[[#This Row],[Section]],3)="ETB","PLS",LEFT(Table5[[#This Row],[Section]],1)="7","PDB",NOT(ISBLANK(Table5[[#This Row],[Section]])),"No")</f>
        <v>No</v>
      </c>
    </row>
    <row r="2014" spans="1:13" x14ac:dyDescent="0.25">
      <c r="A2014" s="126" t="s">
        <v>11697</v>
      </c>
      <c r="B2014" s="126" t="s">
        <v>17222</v>
      </c>
      <c r="C2014" s="126" t="s">
        <v>98</v>
      </c>
      <c r="D2014" s="127">
        <v>0.54500000000000004</v>
      </c>
      <c r="E2014" s="128">
        <v>226</v>
      </c>
      <c r="F2014" s="128">
        <v>174</v>
      </c>
      <c r="G2014" s="126" t="s">
        <v>13758</v>
      </c>
      <c r="H2014" s="126" t="s">
        <v>20201</v>
      </c>
      <c r="I2014" s="126" t="s">
        <v>20202</v>
      </c>
      <c r="J2014" s="126" t="s">
        <v>26258</v>
      </c>
      <c r="K2014" s="9">
        <f>_xlfn.IFNA(VLOOKUP(Table5[[#This Row],[Section]],SubSill_Tier,2,FALSE),0)</f>
        <v>0</v>
      </c>
      <c r="L2014" s="9" t="str">
        <f t="shared" si="40"/>
        <v/>
      </c>
      <c r="M2014" s="205" t="str" cm="1">
        <f t="array" ref="M2014">_xlfn.IFS(NOT(ISERROR(VLOOKUP(Table5[[#This Row],[Section]],TB_notTB,1,FALSE))),"No",LEFT(Table5[[#This Row],[Section]],3)="ETB","PLS",LEFT(Table5[[#This Row],[Section]],1)="7","PDB",NOT(ISBLANK(Table5[[#This Row],[Section]])),"No")</f>
        <v>No</v>
      </c>
    </row>
    <row r="2015" spans="1:13" x14ac:dyDescent="0.25">
      <c r="A2015" s="126" t="s">
        <v>11698</v>
      </c>
      <c r="B2015" s="126" t="s">
        <v>17222</v>
      </c>
      <c r="C2015" s="126" t="s">
        <v>98</v>
      </c>
      <c r="D2015" s="127">
        <v>0.53100000000000003</v>
      </c>
      <c r="E2015" s="128">
        <v>239</v>
      </c>
      <c r="F2015" s="128">
        <v>184</v>
      </c>
      <c r="G2015" s="126" t="s">
        <v>13758</v>
      </c>
      <c r="H2015" s="126" t="s">
        <v>20201</v>
      </c>
      <c r="I2015" s="126" t="s">
        <v>20202</v>
      </c>
      <c r="J2015" s="126" t="s">
        <v>26258</v>
      </c>
      <c r="K2015" s="9">
        <f>_xlfn.IFNA(VLOOKUP(Table5[[#This Row],[Section]],SubSill_Tier,2,FALSE),0)</f>
        <v>0</v>
      </c>
      <c r="L2015" s="9" t="str">
        <f t="shared" si="40"/>
        <v/>
      </c>
      <c r="M2015" s="205" t="str" cm="1">
        <f t="array" ref="M2015">_xlfn.IFS(NOT(ISERROR(VLOOKUP(Table5[[#This Row],[Section]],TB_notTB,1,FALSE))),"No",LEFT(Table5[[#This Row],[Section]],3)="ETB","PLS",LEFT(Table5[[#This Row],[Section]],1)="7","PDB",NOT(ISBLANK(Table5[[#This Row],[Section]])),"No")</f>
        <v>No</v>
      </c>
    </row>
    <row r="2016" spans="1:13" x14ac:dyDescent="0.25">
      <c r="A2016" s="126" t="s">
        <v>902</v>
      </c>
      <c r="B2016" s="126" t="s">
        <v>17222</v>
      </c>
      <c r="C2016" s="126" t="s">
        <v>98</v>
      </c>
      <c r="D2016" s="127">
        <v>0.17599999999999999</v>
      </c>
      <c r="E2016" s="128">
        <v>100</v>
      </c>
      <c r="F2016" s="128">
        <v>100</v>
      </c>
      <c r="G2016" s="126" t="s">
        <v>13765</v>
      </c>
      <c r="H2016" s="126" t="s">
        <v>20197</v>
      </c>
      <c r="I2016" s="126" t="s">
        <v>20198</v>
      </c>
      <c r="J2016" s="126" t="s">
        <v>26232</v>
      </c>
      <c r="K2016" s="9">
        <f>_xlfn.IFNA(VLOOKUP(Table5[[#This Row],[Section]],SubSill_Tier,2,FALSE),0)</f>
        <v>0</v>
      </c>
      <c r="L2016" s="9" t="str">
        <f t="shared" si="40"/>
        <v/>
      </c>
      <c r="M2016" s="205" t="str" cm="1">
        <f t="array" ref="M2016">_xlfn.IFS(NOT(ISERROR(VLOOKUP(Table5[[#This Row],[Section]],TB_notTB,1,FALSE))),"No",LEFT(Table5[[#This Row],[Section]],3)="ETB","PLS",LEFT(Table5[[#This Row],[Section]],1)="7","PDB",NOT(ISBLANK(Table5[[#This Row],[Section]])),"No")</f>
        <v>No</v>
      </c>
    </row>
    <row r="2017" spans="1:13" x14ac:dyDescent="0.25">
      <c r="A2017" s="126" t="s">
        <v>6392</v>
      </c>
      <c r="B2017" s="126" t="s">
        <v>17222</v>
      </c>
      <c r="C2017" s="126" t="s">
        <v>75</v>
      </c>
      <c r="D2017" s="127">
        <v>0.97699999999999998</v>
      </c>
      <c r="E2017" s="128">
        <v>188</v>
      </c>
      <c r="F2017" s="128">
        <v>100</v>
      </c>
      <c r="G2017" s="126" t="s">
        <v>13724</v>
      </c>
      <c r="H2017" s="126" t="s">
        <v>20121</v>
      </c>
      <c r="I2017" s="126" t="s">
        <v>20122</v>
      </c>
      <c r="J2017" s="126" t="s">
        <v>26234</v>
      </c>
      <c r="K2017" s="9">
        <f>_xlfn.IFNA(VLOOKUP(Table5[[#This Row],[Section]],SubSill_Tier,2,FALSE),0)</f>
        <v>0</v>
      </c>
      <c r="L2017" s="9" t="str">
        <f t="shared" si="40"/>
        <v/>
      </c>
      <c r="M2017" s="205" t="str" cm="1">
        <f t="array" ref="M2017">_xlfn.IFS(NOT(ISERROR(VLOOKUP(Table5[[#This Row],[Section]],TB_notTB,1,FALSE))),"No",LEFT(Table5[[#This Row],[Section]],3)="ETB","PLS",LEFT(Table5[[#This Row],[Section]],1)="7","PDB",NOT(ISBLANK(Table5[[#This Row],[Section]])),"No")</f>
        <v>No</v>
      </c>
    </row>
    <row r="2018" spans="1:13" x14ac:dyDescent="0.25">
      <c r="A2018" s="126" t="s">
        <v>903</v>
      </c>
      <c r="B2018" s="126" t="s">
        <v>17222</v>
      </c>
      <c r="C2018" s="126" t="s">
        <v>98</v>
      </c>
      <c r="D2018" s="127">
        <v>0.31900000000000001</v>
      </c>
      <c r="E2018" s="128">
        <v>117</v>
      </c>
      <c r="F2018" s="128">
        <v>100</v>
      </c>
      <c r="G2018" s="126" t="s">
        <v>13711</v>
      </c>
      <c r="H2018" s="126" t="s">
        <v>20119</v>
      </c>
      <c r="I2018" s="126" t="s">
        <v>21054</v>
      </c>
      <c r="J2018" s="126" t="s">
        <v>26232</v>
      </c>
      <c r="K2018" s="9">
        <f>_xlfn.IFNA(VLOOKUP(Table5[[#This Row],[Section]],SubSill_Tier,2,FALSE),0)</f>
        <v>0</v>
      </c>
      <c r="L2018" s="9" t="str">
        <f t="shared" si="40"/>
        <v/>
      </c>
      <c r="M2018" s="205" t="str" cm="1">
        <f t="array" ref="M2018">_xlfn.IFS(NOT(ISERROR(VLOOKUP(Table5[[#This Row],[Section]],TB_notTB,1,FALSE))),"No",LEFT(Table5[[#This Row],[Section]],3)="ETB","PLS",LEFT(Table5[[#This Row],[Section]],1)="7","PDB",NOT(ISBLANK(Table5[[#This Row],[Section]])),"No")</f>
        <v>No</v>
      </c>
    </row>
    <row r="2019" spans="1:13" x14ac:dyDescent="0.25">
      <c r="A2019" s="126" t="s">
        <v>904</v>
      </c>
      <c r="B2019" s="126" t="s">
        <v>905</v>
      </c>
      <c r="C2019" s="126" t="s">
        <v>75</v>
      </c>
      <c r="D2019" s="127">
        <v>1.21</v>
      </c>
      <c r="E2019" s="128">
        <v>457</v>
      </c>
      <c r="F2019" s="128">
        <v>125</v>
      </c>
      <c r="G2019" s="126" t="s">
        <v>13743</v>
      </c>
      <c r="H2019" s="126" t="s">
        <v>20159</v>
      </c>
      <c r="I2019" s="126" t="s">
        <v>20160</v>
      </c>
      <c r="J2019" s="126" t="s">
        <v>26241</v>
      </c>
      <c r="K2019" s="9">
        <f>_xlfn.IFNA(VLOOKUP(Table5[[#This Row],[Section]],SubSill_Tier,2,FALSE),0)</f>
        <v>0</v>
      </c>
      <c r="L2019" s="9" t="str">
        <f t="shared" si="40"/>
        <v/>
      </c>
      <c r="M2019" s="205" t="str" cm="1">
        <f t="array" ref="M2019">_xlfn.IFS(NOT(ISERROR(VLOOKUP(Table5[[#This Row],[Section]],TB_notTB,1,FALSE))),"No",LEFT(Table5[[#This Row],[Section]],3)="ETB","PLS",LEFT(Table5[[#This Row],[Section]],1)="7","PDB",NOT(ISBLANK(Table5[[#This Row],[Section]])),"No")</f>
        <v>No</v>
      </c>
    </row>
    <row r="2020" spans="1:13" x14ac:dyDescent="0.25">
      <c r="A2020" s="126" t="s">
        <v>906</v>
      </c>
      <c r="B2020" s="126" t="s">
        <v>17222</v>
      </c>
      <c r="C2020" s="126" t="s">
        <v>98</v>
      </c>
      <c r="D2020" s="127">
        <v>0.45900000000000002</v>
      </c>
      <c r="E2020" s="128">
        <v>164</v>
      </c>
      <c r="F2020" s="128">
        <v>100</v>
      </c>
      <c r="G2020" s="126" t="s">
        <v>13711</v>
      </c>
      <c r="H2020" s="126" t="s">
        <v>20119</v>
      </c>
      <c r="I2020" s="126" t="s">
        <v>21054</v>
      </c>
      <c r="J2020" s="126" t="s">
        <v>26232</v>
      </c>
      <c r="K2020" s="9">
        <f>_xlfn.IFNA(VLOOKUP(Table5[[#This Row],[Section]],SubSill_Tier,2,FALSE),0)</f>
        <v>0</v>
      </c>
      <c r="L2020" s="9" t="str">
        <f t="shared" si="40"/>
        <v/>
      </c>
      <c r="M2020" s="205" t="str" cm="1">
        <f t="array" ref="M2020">_xlfn.IFS(NOT(ISERROR(VLOOKUP(Table5[[#This Row],[Section]],TB_notTB,1,FALSE))),"No",LEFT(Table5[[#This Row],[Section]],3)="ETB","PLS",LEFT(Table5[[#This Row],[Section]],1)="7","PDB",NOT(ISBLANK(Table5[[#This Row],[Section]])),"No")</f>
        <v>No</v>
      </c>
    </row>
    <row r="2021" spans="1:13" x14ac:dyDescent="0.25">
      <c r="A2021" s="126" t="s">
        <v>6393</v>
      </c>
      <c r="B2021" s="126" t="s">
        <v>17222</v>
      </c>
      <c r="C2021" s="126" t="s">
        <v>75</v>
      </c>
      <c r="D2021" s="127">
        <v>1.919</v>
      </c>
      <c r="E2021" s="128">
        <v>140</v>
      </c>
      <c r="F2021" s="128">
        <v>140</v>
      </c>
      <c r="G2021" s="126" t="s">
        <v>13713</v>
      </c>
      <c r="H2021" s="126" t="s">
        <v>20121</v>
      </c>
      <c r="I2021" s="126" t="s">
        <v>20122</v>
      </c>
      <c r="J2021" s="126" t="s">
        <v>26234</v>
      </c>
      <c r="K2021" s="9">
        <f>_xlfn.IFNA(VLOOKUP(Table5[[#This Row],[Section]],SubSill_Tier,2,FALSE),0)</f>
        <v>0</v>
      </c>
      <c r="L2021" s="9" t="str">
        <f t="shared" si="40"/>
        <v/>
      </c>
      <c r="M2021" s="205" t="str" cm="1">
        <f t="array" ref="M2021">_xlfn.IFS(NOT(ISERROR(VLOOKUP(Table5[[#This Row],[Section]],TB_notTB,1,FALSE))),"No",LEFT(Table5[[#This Row],[Section]],3)="ETB","PLS",LEFT(Table5[[#This Row],[Section]],1)="7","PDB",NOT(ISBLANK(Table5[[#This Row],[Section]])),"No")</f>
        <v>No</v>
      </c>
    </row>
    <row r="2022" spans="1:13" x14ac:dyDescent="0.25">
      <c r="A2022" s="126" t="s">
        <v>14888</v>
      </c>
      <c r="B2022" s="126" t="s">
        <v>14889</v>
      </c>
      <c r="C2022" s="126" t="s">
        <v>75</v>
      </c>
      <c r="D2022" s="127">
        <v>0.92600000000000005</v>
      </c>
      <c r="E2022" s="128">
        <v>354</v>
      </c>
      <c r="F2022" s="128">
        <v>208</v>
      </c>
      <c r="G2022" s="126" t="s">
        <v>14855</v>
      </c>
      <c r="H2022" s="126" t="s">
        <v>20229</v>
      </c>
      <c r="I2022" s="126" t="s">
        <v>20230</v>
      </c>
      <c r="J2022" s="126" t="s">
        <v>26277</v>
      </c>
      <c r="K2022" s="9">
        <f>_xlfn.IFNA(VLOOKUP(Table5[[#This Row],[Section]],SubSill_Tier,2,FALSE),0)</f>
        <v>0</v>
      </c>
      <c r="L2022" s="9" t="str">
        <f t="shared" si="40"/>
        <v/>
      </c>
      <c r="M2022" s="205" t="str" cm="1">
        <f t="array" ref="M2022">_xlfn.IFS(NOT(ISERROR(VLOOKUP(Table5[[#This Row],[Section]],TB_notTB,1,FALSE))),"No",LEFT(Table5[[#This Row],[Section]],3)="ETB","PLS",LEFT(Table5[[#This Row],[Section]],1)="7","PDB",NOT(ISBLANK(Table5[[#This Row],[Section]])),"No")</f>
        <v>No</v>
      </c>
    </row>
    <row r="2023" spans="1:13" x14ac:dyDescent="0.25">
      <c r="A2023" s="126" t="s">
        <v>6394</v>
      </c>
      <c r="B2023" s="126" t="s">
        <v>3598</v>
      </c>
      <c r="C2023" s="126" t="s">
        <v>98</v>
      </c>
      <c r="D2023" s="127">
        <v>0.89300000000000002</v>
      </c>
      <c r="E2023" s="128">
        <v>208</v>
      </c>
      <c r="F2023" s="128">
        <v>208</v>
      </c>
      <c r="G2023" s="126" t="s">
        <v>13724</v>
      </c>
      <c r="H2023" s="126" t="s">
        <v>20186</v>
      </c>
      <c r="I2023" s="126" t="s">
        <v>22099</v>
      </c>
      <c r="J2023" s="126" t="s">
        <v>26234</v>
      </c>
      <c r="K2023" s="9">
        <f>_xlfn.IFNA(VLOOKUP(Table5[[#This Row],[Section]],SubSill_Tier,2,FALSE),0)</f>
        <v>0</v>
      </c>
      <c r="L2023" s="9" t="str">
        <f t="shared" si="40"/>
        <v/>
      </c>
      <c r="M2023" s="205" t="str" cm="1">
        <f t="array" ref="M2023">_xlfn.IFS(NOT(ISERROR(VLOOKUP(Table5[[#This Row],[Section]],TB_notTB,1,FALSE))),"No",LEFT(Table5[[#This Row],[Section]],3)="ETB","PLS",LEFT(Table5[[#This Row],[Section]],1)="7","PDB",NOT(ISBLANK(Table5[[#This Row],[Section]])),"No")</f>
        <v>No</v>
      </c>
    </row>
    <row r="2024" spans="1:13" x14ac:dyDescent="0.25">
      <c r="A2024" s="126" t="s">
        <v>6395</v>
      </c>
      <c r="B2024" s="126" t="s">
        <v>3598</v>
      </c>
      <c r="C2024" s="126" t="s">
        <v>98</v>
      </c>
      <c r="D2024" s="127">
        <v>2.2240000000000002</v>
      </c>
      <c r="E2024" s="128">
        <v>334</v>
      </c>
      <c r="F2024" s="128">
        <v>265</v>
      </c>
      <c r="G2024" s="126" t="s">
        <v>13724</v>
      </c>
      <c r="H2024" s="126" t="s">
        <v>20186</v>
      </c>
      <c r="I2024" s="126" t="s">
        <v>22099</v>
      </c>
      <c r="J2024" s="126" t="s">
        <v>26234</v>
      </c>
      <c r="K2024" s="9">
        <f>_xlfn.IFNA(VLOOKUP(Table5[[#This Row],[Section]],SubSill_Tier,2,FALSE),0)</f>
        <v>0</v>
      </c>
      <c r="L2024" s="9" t="str">
        <f t="shared" si="40"/>
        <v/>
      </c>
      <c r="M2024" s="205" t="str" cm="1">
        <f t="array" ref="M2024">_xlfn.IFS(NOT(ISERROR(VLOOKUP(Table5[[#This Row],[Section]],TB_notTB,1,FALSE))),"No",LEFT(Table5[[#This Row],[Section]],3)="ETB","PLS",LEFT(Table5[[#This Row],[Section]],1)="7","PDB",NOT(ISBLANK(Table5[[#This Row],[Section]])),"No")</f>
        <v>No</v>
      </c>
    </row>
    <row r="2025" spans="1:13" x14ac:dyDescent="0.25">
      <c r="A2025" s="126" t="s">
        <v>6396</v>
      </c>
      <c r="B2025" s="126" t="s">
        <v>3598</v>
      </c>
      <c r="C2025" s="126" t="s">
        <v>98</v>
      </c>
      <c r="D2025" s="127">
        <v>1.288</v>
      </c>
      <c r="E2025" s="128">
        <v>137</v>
      </c>
      <c r="F2025" s="128">
        <v>137</v>
      </c>
      <c r="G2025" s="126" t="s">
        <v>13724</v>
      </c>
      <c r="H2025" s="126" t="s">
        <v>20186</v>
      </c>
      <c r="I2025" s="126" t="s">
        <v>22099</v>
      </c>
      <c r="J2025" s="126" t="s">
        <v>26234</v>
      </c>
      <c r="K2025" s="9">
        <f>_xlfn.IFNA(VLOOKUP(Table5[[#This Row],[Section]],SubSill_Tier,2,FALSE),0)</f>
        <v>0</v>
      </c>
      <c r="L2025" s="9" t="str">
        <f t="shared" si="40"/>
        <v/>
      </c>
      <c r="M2025" s="205" t="str" cm="1">
        <f t="array" ref="M2025">_xlfn.IFS(NOT(ISERROR(VLOOKUP(Table5[[#This Row],[Section]],TB_notTB,1,FALSE))),"No",LEFT(Table5[[#This Row],[Section]],3)="ETB","PLS",LEFT(Table5[[#This Row],[Section]],1)="7","PDB",NOT(ISBLANK(Table5[[#This Row],[Section]])),"No")</f>
        <v>No</v>
      </c>
    </row>
    <row r="2026" spans="1:13" x14ac:dyDescent="0.25">
      <c r="A2026" s="126" t="s">
        <v>907</v>
      </c>
      <c r="B2026" s="126" t="s">
        <v>17222</v>
      </c>
      <c r="C2026" s="126" t="s">
        <v>98</v>
      </c>
      <c r="D2026" s="127">
        <v>1.649</v>
      </c>
      <c r="E2026" s="128">
        <v>419</v>
      </c>
      <c r="F2026" s="128">
        <v>243</v>
      </c>
      <c r="G2026" s="126" t="s">
        <v>13767</v>
      </c>
      <c r="H2026" s="126" t="s">
        <v>20203</v>
      </c>
      <c r="I2026" s="126" t="s">
        <v>20204</v>
      </c>
      <c r="J2026" s="126" t="s">
        <v>26232</v>
      </c>
      <c r="K2026" s="9">
        <f>_xlfn.IFNA(VLOOKUP(Table5[[#This Row],[Section]],SubSill_Tier,2,FALSE),0)</f>
        <v>0</v>
      </c>
      <c r="L2026" s="9" t="str">
        <f t="shared" si="40"/>
        <v/>
      </c>
      <c r="M2026" s="205" t="str" cm="1">
        <f t="array" ref="M2026">_xlfn.IFS(NOT(ISERROR(VLOOKUP(Table5[[#This Row],[Section]],TB_notTB,1,FALSE))),"No",LEFT(Table5[[#This Row],[Section]],3)="ETB","PLS",LEFT(Table5[[#This Row],[Section]],1)="7","PDB",NOT(ISBLANK(Table5[[#This Row],[Section]])),"No")</f>
        <v>No</v>
      </c>
    </row>
    <row r="2027" spans="1:13" x14ac:dyDescent="0.25">
      <c r="A2027" s="126" t="s">
        <v>908</v>
      </c>
      <c r="B2027" s="126" t="s">
        <v>17222</v>
      </c>
      <c r="C2027" s="126" t="s">
        <v>98</v>
      </c>
      <c r="D2027" s="127">
        <v>0.17799999999999999</v>
      </c>
      <c r="E2027" s="128">
        <v>100</v>
      </c>
      <c r="F2027" s="128">
        <v>100</v>
      </c>
      <c r="G2027" s="126" t="s">
        <v>13767</v>
      </c>
      <c r="H2027" s="126" t="s">
        <v>20203</v>
      </c>
      <c r="I2027" s="126" t="s">
        <v>20204</v>
      </c>
      <c r="J2027" s="126" t="s">
        <v>26232</v>
      </c>
      <c r="K2027" s="9">
        <f>_xlfn.IFNA(VLOOKUP(Table5[[#This Row],[Section]],SubSill_Tier,2,FALSE),0)</f>
        <v>0</v>
      </c>
      <c r="L2027" s="9" t="str">
        <f t="shared" si="40"/>
        <v/>
      </c>
      <c r="M2027" s="205" t="str" cm="1">
        <f t="array" ref="M2027">_xlfn.IFS(NOT(ISERROR(VLOOKUP(Table5[[#This Row],[Section]],TB_notTB,1,FALSE))),"No",LEFT(Table5[[#This Row],[Section]],3)="ETB","PLS",LEFT(Table5[[#This Row],[Section]],1)="7","PDB",NOT(ISBLANK(Table5[[#This Row],[Section]])),"No")</f>
        <v>No</v>
      </c>
    </row>
    <row r="2028" spans="1:13" x14ac:dyDescent="0.25">
      <c r="A2028" s="126" t="s">
        <v>909</v>
      </c>
      <c r="B2028" s="126" t="s">
        <v>17222</v>
      </c>
      <c r="C2028" s="126" t="s">
        <v>75</v>
      </c>
      <c r="D2028" s="127">
        <v>1.25</v>
      </c>
      <c r="E2028" s="128">
        <v>249</v>
      </c>
      <c r="F2028" s="128">
        <v>180</v>
      </c>
      <c r="G2028" s="126" t="s">
        <v>13767</v>
      </c>
      <c r="H2028" s="126" t="s">
        <v>20203</v>
      </c>
      <c r="I2028" s="126" t="s">
        <v>20204</v>
      </c>
      <c r="J2028" s="126" t="s">
        <v>26232</v>
      </c>
      <c r="K2028" s="9">
        <f>_xlfn.IFNA(VLOOKUP(Table5[[#This Row],[Section]],SubSill_Tier,2,FALSE),0)</f>
        <v>0</v>
      </c>
      <c r="L2028" s="9" t="str">
        <f t="shared" si="40"/>
        <v/>
      </c>
      <c r="M2028" s="205" t="str" cm="1">
        <f t="array" ref="M2028">_xlfn.IFS(NOT(ISERROR(VLOOKUP(Table5[[#This Row],[Section]],TB_notTB,1,FALSE))),"No",LEFT(Table5[[#This Row],[Section]],3)="ETB","PLS",LEFT(Table5[[#This Row],[Section]],1)="7","PDB",NOT(ISBLANK(Table5[[#This Row],[Section]])),"No")</f>
        <v>No</v>
      </c>
    </row>
    <row r="2029" spans="1:13" x14ac:dyDescent="0.25">
      <c r="A2029" s="126" t="s">
        <v>910</v>
      </c>
      <c r="B2029" s="126" t="s">
        <v>17222</v>
      </c>
      <c r="C2029" s="126" t="s">
        <v>98</v>
      </c>
      <c r="D2029" s="127">
        <v>1.3520000000000001</v>
      </c>
      <c r="E2029" s="128">
        <v>294</v>
      </c>
      <c r="F2029" s="128">
        <v>240</v>
      </c>
      <c r="G2029" s="126" t="s">
        <v>13767</v>
      </c>
      <c r="H2029" s="126" t="s">
        <v>20203</v>
      </c>
      <c r="I2029" s="126" t="s">
        <v>20204</v>
      </c>
      <c r="J2029" s="126" t="s">
        <v>26232</v>
      </c>
      <c r="K2029" s="9">
        <f>_xlfn.IFNA(VLOOKUP(Table5[[#This Row],[Section]],SubSill_Tier,2,FALSE),0)</f>
        <v>0</v>
      </c>
      <c r="L2029" s="9" t="str">
        <f t="shared" si="40"/>
        <v/>
      </c>
      <c r="M2029" s="205" t="str" cm="1">
        <f t="array" ref="M2029">_xlfn.IFS(NOT(ISERROR(VLOOKUP(Table5[[#This Row],[Section]],TB_notTB,1,FALSE))),"No",LEFT(Table5[[#This Row],[Section]],3)="ETB","PLS",LEFT(Table5[[#This Row],[Section]],1)="7","PDB",NOT(ISBLANK(Table5[[#This Row],[Section]])),"No")</f>
        <v>No</v>
      </c>
    </row>
    <row r="2030" spans="1:13" x14ac:dyDescent="0.25">
      <c r="A2030" s="126" t="s">
        <v>6397</v>
      </c>
      <c r="B2030" s="126" t="s">
        <v>3598</v>
      </c>
      <c r="C2030" s="126" t="s">
        <v>98</v>
      </c>
      <c r="D2030" s="127">
        <v>2.903</v>
      </c>
      <c r="E2030" s="128">
        <v>631</v>
      </c>
      <c r="F2030" s="128">
        <v>183</v>
      </c>
      <c r="G2030" s="126" t="s">
        <v>13724</v>
      </c>
      <c r="H2030" s="126" t="s">
        <v>20186</v>
      </c>
      <c r="I2030" s="126" t="s">
        <v>22099</v>
      </c>
      <c r="J2030" s="126" t="s">
        <v>26234</v>
      </c>
      <c r="K2030" s="9">
        <f>_xlfn.IFNA(VLOOKUP(Table5[[#This Row],[Section]],SubSill_Tier,2,FALSE),0)</f>
        <v>0</v>
      </c>
      <c r="L2030" s="9" t="str">
        <f t="shared" si="40"/>
        <v/>
      </c>
      <c r="M2030" s="205" t="str" cm="1">
        <f t="array" ref="M2030">_xlfn.IFS(NOT(ISERROR(VLOOKUP(Table5[[#This Row],[Section]],TB_notTB,1,FALSE))),"No",LEFT(Table5[[#This Row],[Section]],3)="ETB","PLS",LEFT(Table5[[#This Row],[Section]],1)="7","PDB",NOT(ISBLANK(Table5[[#This Row],[Section]])),"No")</f>
        <v>No</v>
      </c>
    </row>
    <row r="2031" spans="1:13" x14ac:dyDescent="0.25">
      <c r="A2031" s="126" t="s">
        <v>6398</v>
      </c>
      <c r="B2031" s="126" t="s">
        <v>3598</v>
      </c>
      <c r="C2031" s="126" t="s">
        <v>98</v>
      </c>
      <c r="D2031" s="127">
        <v>2.63</v>
      </c>
      <c r="E2031" s="128">
        <v>601</v>
      </c>
      <c r="F2031" s="128">
        <v>183</v>
      </c>
      <c r="G2031" s="126" t="s">
        <v>13724</v>
      </c>
      <c r="H2031" s="126" t="s">
        <v>20186</v>
      </c>
      <c r="I2031" s="126" t="s">
        <v>22099</v>
      </c>
      <c r="J2031" s="126" t="s">
        <v>26234</v>
      </c>
      <c r="K2031" s="9">
        <f>_xlfn.IFNA(VLOOKUP(Table5[[#This Row],[Section]],SubSill_Tier,2,FALSE),0)</f>
        <v>0</v>
      </c>
      <c r="L2031" s="9" t="str">
        <f t="shared" si="40"/>
        <v/>
      </c>
      <c r="M2031" s="205" t="str" cm="1">
        <f t="array" ref="M2031">_xlfn.IFS(NOT(ISERROR(VLOOKUP(Table5[[#This Row],[Section]],TB_notTB,1,FALSE))),"No",LEFT(Table5[[#This Row],[Section]],3)="ETB","PLS",LEFT(Table5[[#This Row],[Section]],1)="7","PDB",NOT(ISBLANK(Table5[[#This Row],[Section]])),"No")</f>
        <v>No</v>
      </c>
    </row>
    <row r="2032" spans="1:13" x14ac:dyDescent="0.25">
      <c r="A2032" s="126" t="s">
        <v>6399</v>
      </c>
      <c r="B2032" s="126" t="s">
        <v>3598</v>
      </c>
      <c r="C2032" s="126" t="s">
        <v>98</v>
      </c>
      <c r="D2032" s="127">
        <v>0.20799999999999999</v>
      </c>
      <c r="E2032" s="128">
        <v>100</v>
      </c>
      <c r="F2032" s="128">
        <v>100</v>
      </c>
      <c r="G2032" s="126" t="s">
        <v>13724</v>
      </c>
      <c r="H2032" s="126" t="s">
        <v>20186</v>
      </c>
      <c r="I2032" s="126" t="s">
        <v>22099</v>
      </c>
      <c r="J2032" s="126" t="s">
        <v>26234</v>
      </c>
      <c r="K2032" s="9">
        <f>_xlfn.IFNA(VLOOKUP(Table5[[#This Row],[Section]],SubSill_Tier,2,FALSE),0)</f>
        <v>0</v>
      </c>
      <c r="L2032" s="9" t="str">
        <f t="shared" si="40"/>
        <v/>
      </c>
      <c r="M2032" s="205" t="str" cm="1">
        <f t="array" ref="M2032">_xlfn.IFS(NOT(ISERROR(VLOOKUP(Table5[[#This Row],[Section]],TB_notTB,1,FALSE))),"No",LEFT(Table5[[#This Row],[Section]],3)="ETB","PLS",LEFT(Table5[[#This Row],[Section]],1)="7","PDB",NOT(ISBLANK(Table5[[#This Row],[Section]])),"No")</f>
        <v>No</v>
      </c>
    </row>
    <row r="2033" spans="1:13" x14ac:dyDescent="0.25">
      <c r="A2033" s="126" t="s">
        <v>911</v>
      </c>
      <c r="B2033" s="126" t="s">
        <v>17222</v>
      </c>
      <c r="C2033" s="126" t="s">
        <v>98</v>
      </c>
      <c r="D2033" s="127">
        <v>0.97199999999999998</v>
      </c>
      <c r="E2033" s="128">
        <v>381</v>
      </c>
      <c r="F2033" s="128">
        <v>265</v>
      </c>
      <c r="G2033" s="126" t="s">
        <v>13749</v>
      </c>
      <c r="H2033" s="126" t="s">
        <v>20166</v>
      </c>
      <c r="I2033" s="126" t="s">
        <v>21087</v>
      </c>
      <c r="J2033" s="126" t="s">
        <v>26232</v>
      </c>
      <c r="K2033" s="9">
        <f>_xlfn.IFNA(VLOOKUP(Table5[[#This Row],[Section]],SubSill_Tier,2,FALSE),0)</f>
        <v>0</v>
      </c>
      <c r="L2033" s="9" t="str">
        <f t="shared" si="40"/>
        <v/>
      </c>
      <c r="M2033" s="205" t="str" cm="1">
        <f t="array" ref="M2033">_xlfn.IFS(NOT(ISERROR(VLOOKUP(Table5[[#This Row],[Section]],TB_notTB,1,FALSE))),"No",LEFT(Table5[[#This Row],[Section]],3)="ETB","PLS",LEFT(Table5[[#This Row],[Section]],1)="7","PDB",NOT(ISBLANK(Table5[[#This Row],[Section]])),"No")</f>
        <v>No</v>
      </c>
    </row>
    <row r="2034" spans="1:13" x14ac:dyDescent="0.25">
      <c r="A2034" s="126" t="s">
        <v>6400</v>
      </c>
      <c r="B2034" s="126" t="s">
        <v>17222</v>
      </c>
      <c r="C2034" s="126" t="s">
        <v>75</v>
      </c>
      <c r="D2034" s="127">
        <v>0.192</v>
      </c>
      <c r="E2034" s="128">
        <v>125</v>
      </c>
      <c r="F2034" s="128">
        <v>125</v>
      </c>
      <c r="G2034" s="126" t="s">
        <v>13718</v>
      </c>
      <c r="H2034" s="126" t="s">
        <v>20127</v>
      </c>
      <c r="I2034" s="126" t="s">
        <v>21060</v>
      </c>
      <c r="J2034" s="126" t="s">
        <v>26236</v>
      </c>
      <c r="K2034" s="9">
        <f>_xlfn.IFNA(VLOOKUP(Table5[[#This Row],[Section]],SubSill_Tier,2,FALSE),0)</f>
        <v>0</v>
      </c>
      <c r="L2034" s="9" t="str">
        <f t="shared" si="40"/>
        <v/>
      </c>
      <c r="M2034" s="205" t="str" cm="1">
        <f t="array" ref="M2034">_xlfn.IFS(NOT(ISERROR(VLOOKUP(Table5[[#This Row],[Section]],TB_notTB,1,FALSE))),"No",LEFT(Table5[[#This Row],[Section]],3)="ETB","PLS",LEFT(Table5[[#This Row],[Section]],1)="7","PDB",NOT(ISBLANK(Table5[[#This Row],[Section]])),"No")</f>
        <v>No</v>
      </c>
    </row>
    <row r="2035" spans="1:13" x14ac:dyDescent="0.25">
      <c r="A2035" s="126" t="s">
        <v>6401</v>
      </c>
      <c r="B2035" s="126" t="s">
        <v>17222</v>
      </c>
      <c r="C2035" s="126" t="s">
        <v>98</v>
      </c>
      <c r="D2035" s="127">
        <v>2.9529999999999998</v>
      </c>
      <c r="E2035" s="128">
        <v>527</v>
      </c>
      <c r="F2035" s="128">
        <v>527</v>
      </c>
      <c r="G2035" s="126" t="s">
        <v>13750</v>
      </c>
      <c r="H2035" s="126" t="s">
        <v>20121</v>
      </c>
      <c r="I2035" s="126" t="s">
        <v>20122</v>
      </c>
      <c r="J2035" s="126" t="s">
        <v>26234</v>
      </c>
      <c r="K2035" s="9">
        <f>_xlfn.IFNA(VLOOKUP(Table5[[#This Row],[Section]],SubSill_Tier,2,FALSE),0)</f>
        <v>0</v>
      </c>
      <c r="L2035" s="9" t="str">
        <f t="shared" si="40"/>
        <v/>
      </c>
      <c r="M2035" s="205" t="str" cm="1">
        <f t="array" ref="M2035">_xlfn.IFS(NOT(ISERROR(VLOOKUP(Table5[[#This Row],[Section]],TB_notTB,1,FALSE))),"No",LEFT(Table5[[#This Row],[Section]],3)="ETB","PLS",LEFT(Table5[[#This Row],[Section]],1)="7","PDB",NOT(ISBLANK(Table5[[#This Row],[Section]])),"No")</f>
        <v>No</v>
      </c>
    </row>
    <row r="2036" spans="1:13" x14ac:dyDescent="0.25">
      <c r="A2036" s="126" t="s">
        <v>6402</v>
      </c>
      <c r="B2036" s="126" t="s">
        <v>17222</v>
      </c>
      <c r="C2036" s="126" t="s">
        <v>75</v>
      </c>
      <c r="D2036" s="127">
        <v>2.6669999999999998</v>
      </c>
      <c r="E2036" s="128">
        <v>271</v>
      </c>
      <c r="F2036" s="128">
        <v>271</v>
      </c>
      <c r="G2036" s="126" t="s">
        <v>13721</v>
      </c>
      <c r="H2036" s="126" t="s">
        <v>20121</v>
      </c>
      <c r="I2036" s="126" t="s">
        <v>20122</v>
      </c>
      <c r="J2036" s="126" t="s">
        <v>26234</v>
      </c>
      <c r="K2036" s="9">
        <f>_xlfn.IFNA(VLOOKUP(Table5[[#This Row],[Section]],SubSill_Tier,2,FALSE),0)</f>
        <v>0</v>
      </c>
      <c r="L2036" s="9" t="str">
        <f t="shared" si="40"/>
        <v/>
      </c>
      <c r="M2036" s="205" t="str" cm="1">
        <f t="array" ref="M2036">_xlfn.IFS(NOT(ISERROR(VLOOKUP(Table5[[#This Row],[Section]],TB_notTB,1,FALSE))),"No",LEFT(Table5[[#This Row],[Section]],3)="ETB","PLS",LEFT(Table5[[#This Row],[Section]],1)="7","PDB",NOT(ISBLANK(Table5[[#This Row],[Section]])),"No")</f>
        <v>No</v>
      </c>
    </row>
    <row r="2037" spans="1:13" x14ac:dyDescent="0.25">
      <c r="A2037" s="126" t="s">
        <v>6403</v>
      </c>
      <c r="B2037" s="126" t="s">
        <v>12560</v>
      </c>
      <c r="C2037" s="126" t="s">
        <v>75</v>
      </c>
      <c r="D2037" s="127">
        <v>2.403</v>
      </c>
      <c r="E2037" s="128">
        <v>246</v>
      </c>
      <c r="F2037" s="128">
        <v>246</v>
      </c>
      <c r="G2037" s="126" t="s">
        <v>13757</v>
      </c>
      <c r="H2037" s="126" t="s">
        <v>20121</v>
      </c>
      <c r="I2037" s="126" t="s">
        <v>20122</v>
      </c>
      <c r="J2037" s="126" t="s">
        <v>26234</v>
      </c>
      <c r="K2037" s="9">
        <f>_xlfn.IFNA(VLOOKUP(Table5[[#This Row],[Section]],SubSill_Tier,2,FALSE),0)</f>
        <v>0</v>
      </c>
      <c r="L2037" s="9" t="str">
        <f t="shared" si="40"/>
        <v>Wall</v>
      </c>
      <c r="M2037" s="205" t="str" cm="1">
        <f t="array" ref="M2037">_xlfn.IFS(NOT(ISERROR(VLOOKUP(Table5[[#This Row],[Section]],TB_notTB,1,FALSE))),"No",LEFT(Table5[[#This Row],[Section]],3)="ETB","PLS",LEFT(Table5[[#This Row],[Section]],1)="7","PDB",NOT(ISBLANK(Table5[[#This Row],[Section]])),"No")</f>
        <v>No</v>
      </c>
    </row>
    <row r="2038" spans="1:13" x14ac:dyDescent="0.25">
      <c r="A2038" s="126" t="s">
        <v>912</v>
      </c>
      <c r="B2038" s="126" t="s">
        <v>17222</v>
      </c>
      <c r="C2038" s="126" t="s">
        <v>75</v>
      </c>
      <c r="D2038" s="127">
        <v>0.745</v>
      </c>
      <c r="E2038" s="128">
        <v>341</v>
      </c>
      <c r="F2038" s="128">
        <v>150</v>
      </c>
      <c r="G2038" s="126" t="s">
        <v>13772</v>
      </c>
      <c r="H2038" s="126" t="s">
        <v>20216</v>
      </c>
      <c r="I2038" s="126" t="s">
        <v>20111</v>
      </c>
      <c r="J2038" s="126" t="s">
        <v>26232</v>
      </c>
      <c r="K2038" s="9">
        <f>_xlfn.IFNA(VLOOKUP(Table5[[#This Row],[Section]],SubSill_Tier,2,FALSE),0)</f>
        <v>0</v>
      </c>
      <c r="L2038" s="9" t="str">
        <f t="shared" si="40"/>
        <v/>
      </c>
      <c r="M2038" s="205" t="str" cm="1">
        <f t="array" ref="M2038">_xlfn.IFS(NOT(ISERROR(VLOOKUP(Table5[[#This Row],[Section]],TB_notTB,1,FALSE))),"No",LEFT(Table5[[#This Row],[Section]],3)="ETB","PLS",LEFT(Table5[[#This Row],[Section]],1)="7","PDB",NOT(ISBLANK(Table5[[#This Row],[Section]])),"No")</f>
        <v>No</v>
      </c>
    </row>
    <row r="2039" spans="1:13" x14ac:dyDescent="0.25">
      <c r="A2039" s="126" t="s">
        <v>913</v>
      </c>
      <c r="B2039" s="126" t="s">
        <v>17222</v>
      </c>
      <c r="C2039" s="126" t="s">
        <v>75</v>
      </c>
      <c r="D2039" s="127">
        <v>0.63</v>
      </c>
      <c r="E2039" s="128">
        <v>253</v>
      </c>
      <c r="F2039" s="128">
        <v>253</v>
      </c>
      <c r="G2039" s="126" t="s">
        <v>13726</v>
      </c>
      <c r="H2039" s="126" t="s">
        <v>20136</v>
      </c>
      <c r="I2039" s="126" t="s">
        <v>21065</v>
      </c>
      <c r="J2039" s="126" t="s">
        <v>26241</v>
      </c>
      <c r="K2039" s="9">
        <f>_xlfn.IFNA(VLOOKUP(Table5[[#This Row],[Section]],SubSill_Tier,2,FALSE),0)</f>
        <v>0</v>
      </c>
      <c r="L2039" s="9" t="str">
        <f t="shared" si="40"/>
        <v/>
      </c>
      <c r="M2039" s="205" t="str" cm="1">
        <f t="array" ref="M2039">_xlfn.IFS(NOT(ISERROR(VLOOKUP(Table5[[#This Row],[Section]],TB_notTB,1,FALSE))),"No",LEFT(Table5[[#This Row],[Section]],3)="ETB","PLS",LEFT(Table5[[#This Row],[Section]],1)="7","PDB",NOT(ISBLANK(Table5[[#This Row],[Section]])),"No")</f>
        <v>No</v>
      </c>
    </row>
    <row r="2040" spans="1:13" x14ac:dyDescent="0.25">
      <c r="A2040" s="126" t="s">
        <v>11699</v>
      </c>
      <c r="B2040" s="126" t="s">
        <v>17222</v>
      </c>
      <c r="C2040" s="126" t="s">
        <v>98</v>
      </c>
      <c r="D2040" s="127">
        <v>0.57799999999999996</v>
      </c>
      <c r="E2040" s="128">
        <v>231</v>
      </c>
      <c r="F2040" s="128">
        <v>225</v>
      </c>
      <c r="G2040" s="126" t="s">
        <v>13758</v>
      </c>
      <c r="H2040" s="126" t="s">
        <v>20181</v>
      </c>
      <c r="I2040" s="126" t="s">
        <v>13279</v>
      </c>
      <c r="J2040" s="126" t="s">
        <v>26258</v>
      </c>
      <c r="K2040" s="9">
        <f>_xlfn.IFNA(VLOOKUP(Table5[[#This Row],[Section]],SubSill_Tier,2,FALSE),0)</f>
        <v>0</v>
      </c>
      <c r="L2040" s="9" t="str">
        <f t="shared" si="40"/>
        <v/>
      </c>
      <c r="M2040" s="205" t="str" cm="1">
        <f t="array" ref="M2040">_xlfn.IFS(NOT(ISERROR(VLOOKUP(Table5[[#This Row],[Section]],TB_notTB,1,FALSE))),"No",LEFT(Table5[[#This Row],[Section]],3)="ETB","PLS",LEFT(Table5[[#This Row],[Section]],1)="7","PDB",NOT(ISBLANK(Table5[[#This Row],[Section]])),"No")</f>
        <v>No</v>
      </c>
    </row>
    <row r="2041" spans="1:13" x14ac:dyDescent="0.25">
      <c r="A2041" s="126" t="s">
        <v>914</v>
      </c>
      <c r="B2041" s="126" t="s">
        <v>17222</v>
      </c>
      <c r="C2041" s="126" t="s">
        <v>98</v>
      </c>
      <c r="D2041" s="127">
        <v>1.528</v>
      </c>
      <c r="E2041" s="128">
        <v>529</v>
      </c>
      <c r="F2041" s="128">
        <v>173</v>
      </c>
      <c r="G2041" s="126" t="s">
        <v>13711</v>
      </c>
      <c r="H2041" s="126" t="s">
        <v>20119</v>
      </c>
      <c r="I2041" s="126" t="s">
        <v>21054</v>
      </c>
      <c r="J2041" s="126" t="s">
        <v>26232</v>
      </c>
      <c r="K2041" s="9">
        <f>_xlfn.IFNA(VLOOKUP(Table5[[#This Row],[Section]],SubSill_Tier,2,FALSE),0)</f>
        <v>0</v>
      </c>
      <c r="L2041" s="9" t="str">
        <f t="shared" si="40"/>
        <v/>
      </c>
      <c r="M2041" s="205" t="str" cm="1">
        <f t="array" ref="M2041">_xlfn.IFS(NOT(ISERROR(VLOOKUP(Table5[[#This Row],[Section]],TB_notTB,1,FALSE))),"No",LEFT(Table5[[#This Row],[Section]],3)="ETB","PLS",LEFT(Table5[[#This Row],[Section]],1)="7","PDB",NOT(ISBLANK(Table5[[#This Row],[Section]])),"No")</f>
        <v>No</v>
      </c>
    </row>
    <row r="2042" spans="1:13" x14ac:dyDescent="0.25">
      <c r="A2042" s="126" t="s">
        <v>6404</v>
      </c>
      <c r="B2042" s="126" t="s">
        <v>3598</v>
      </c>
      <c r="C2042" s="126" t="s">
        <v>98</v>
      </c>
      <c r="D2042" s="127">
        <v>1.5980000000000001</v>
      </c>
      <c r="E2042" s="128">
        <v>258</v>
      </c>
      <c r="F2042" s="128">
        <v>100</v>
      </c>
      <c r="G2042" s="126" t="s">
        <v>13724</v>
      </c>
      <c r="H2042" s="126" t="s">
        <v>20186</v>
      </c>
      <c r="I2042" s="126" t="s">
        <v>22099</v>
      </c>
      <c r="J2042" s="126" t="s">
        <v>26234</v>
      </c>
      <c r="K2042" s="9">
        <f>_xlfn.IFNA(VLOOKUP(Table5[[#This Row],[Section]],SubSill_Tier,2,FALSE),0)</f>
        <v>0</v>
      </c>
      <c r="L2042" s="9" t="str">
        <f t="shared" si="40"/>
        <v/>
      </c>
      <c r="M2042" s="205" t="str" cm="1">
        <f t="array" ref="M2042">_xlfn.IFS(NOT(ISERROR(VLOOKUP(Table5[[#This Row],[Section]],TB_notTB,1,FALSE))),"No",LEFT(Table5[[#This Row],[Section]],3)="ETB","PLS",LEFT(Table5[[#This Row],[Section]],1)="7","PDB",NOT(ISBLANK(Table5[[#This Row],[Section]])),"No")</f>
        <v>No</v>
      </c>
    </row>
    <row r="2043" spans="1:13" x14ac:dyDescent="0.25">
      <c r="A2043" s="126" t="s">
        <v>6405</v>
      </c>
      <c r="B2043" s="126" t="s">
        <v>3598</v>
      </c>
      <c r="C2043" s="126" t="s">
        <v>98</v>
      </c>
      <c r="D2043" s="127">
        <v>1.92</v>
      </c>
      <c r="E2043" s="128">
        <v>337</v>
      </c>
      <c r="F2043" s="128">
        <v>100</v>
      </c>
      <c r="G2043" s="126" t="s">
        <v>13724</v>
      </c>
      <c r="H2043" s="126" t="s">
        <v>20186</v>
      </c>
      <c r="I2043" s="126" t="s">
        <v>22099</v>
      </c>
      <c r="J2043" s="126" t="s">
        <v>26234</v>
      </c>
      <c r="K2043" s="9">
        <f>_xlfn.IFNA(VLOOKUP(Table5[[#This Row],[Section]],SubSill_Tier,2,FALSE),0)</f>
        <v>0</v>
      </c>
      <c r="L2043" s="9" t="str">
        <f t="shared" si="40"/>
        <v/>
      </c>
      <c r="M2043" s="205" t="str" cm="1">
        <f t="array" ref="M2043">_xlfn.IFS(NOT(ISERROR(VLOOKUP(Table5[[#This Row],[Section]],TB_notTB,1,FALSE))),"No",LEFT(Table5[[#This Row],[Section]],3)="ETB","PLS",LEFT(Table5[[#This Row],[Section]],1)="7","PDB",NOT(ISBLANK(Table5[[#This Row],[Section]])),"No")</f>
        <v>No</v>
      </c>
    </row>
    <row r="2044" spans="1:13" x14ac:dyDescent="0.25">
      <c r="A2044" s="126" t="s">
        <v>6406</v>
      </c>
      <c r="B2044" s="126" t="s">
        <v>3598</v>
      </c>
      <c r="C2044" s="126" t="s">
        <v>98</v>
      </c>
      <c r="D2044" s="127">
        <v>2.157</v>
      </c>
      <c r="E2044" s="128">
        <v>402</v>
      </c>
      <c r="F2044" s="128">
        <v>100</v>
      </c>
      <c r="G2044" s="126" t="s">
        <v>13724</v>
      </c>
      <c r="H2044" s="126" t="s">
        <v>20186</v>
      </c>
      <c r="I2044" s="126" t="s">
        <v>22099</v>
      </c>
      <c r="J2044" s="126" t="s">
        <v>26234</v>
      </c>
      <c r="K2044" s="9">
        <f>_xlfn.IFNA(VLOOKUP(Table5[[#This Row],[Section]],SubSill_Tier,2,FALSE),0)</f>
        <v>0</v>
      </c>
      <c r="L2044" s="9" t="str">
        <f t="shared" si="40"/>
        <v/>
      </c>
      <c r="M2044" s="205" t="str" cm="1">
        <f t="array" ref="M2044">_xlfn.IFS(NOT(ISERROR(VLOOKUP(Table5[[#This Row],[Section]],TB_notTB,1,FALSE))),"No",LEFT(Table5[[#This Row],[Section]],3)="ETB","PLS",LEFT(Table5[[#This Row],[Section]],1)="7","PDB",NOT(ISBLANK(Table5[[#This Row],[Section]])),"No")</f>
        <v>No</v>
      </c>
    </row>
    <row r="2045" spans="1:13" x14ac:dyDescent="0.25">
      <c r="A2045" s="126" t="s">
        <v>6407</v>
      </c>
      <c r="B2045" s="126" t="s">
        <v>3598</v>
      </c>
      <c r="C2045" s="126" t="s">
        <v>98</v>
      </c>
      <c r="D2045" s="127">
        <v>1.099</v>
      </c>
      <c r="E2045" s="128">
        <v>203</v>
      </c>
      <c r="F2045" s="128">
        <v>203</v>
      </c>
      <c r="G2045" s="126" t="s">
        <v>13724</v>
      </c>
      <c r="H2045" s="126" t="s">
        <v>20186</v>
      </c>
      <c r="I2045" s="126" t="s">
        <v>22099</v>
      </c>
      <c r="J2045" s="126" t="s">
        <v>26234</v>
      </c>
      <c r="K2045" s="9">
        <f>_xlfn.IFNA(VLOOKUP(Table5[[#This Row],[Section]],SubSill_Tier,2,FALSE),0)</f>
        <v>0</v>
      </c>
      <c r="L2045" s="9" t="str">
        <f t="shared" si="40"/>
        <v/>
      </c>
      <c r="M2045" s="205" t="str" cm="1">
        <f t="array" ref="M2045">_xlfn.IFS(NOT(ISERROR(VLOOKUP(Table5[[#This Row],[Section]],TB_notTB,1,FALSE))),"No",LEFT(Table5[[#This Row],[Section]],3)="ETB","PLS",LEFT(Table5[[#This Row],[Section]],1)="7","PDB",NOT(ISBLANK(Table5[[#This Row],[Section]])),"No")</f>
        <v>No</v>
      </c>
    </row>
    <row r="2046" spans="1:13" x14ac:dyDescent="0.25">
      <c r="A2046" s="126" t="s">
        <v>6408</v>
      </c>
      <c r="B2046" s="126" t="s">
        <v>3598</v>
      </c>
      <c r="C2046" s="126" t="s">
        <v>98</v>
      </c>
      <c r="D2046" s="127">
        <v>3.1080000000000001</v>
      </c>
      <c r="E2046" s="128">
        <v>298</v>
      </c>
      <c r="F2046" s="128">
        <v>298</v>
      </c>
      <c r="G2046" s="126" t="s">
        <v>13724</v>
      </c>
      <c r="H2046" s="126" t="s">
        <v>20182</v>
      </c>
      <c r="I2046" s="126" t="s">
        <v>22098</v>
      </c>
      <c r="J2046" s="126" t="s">
        <v>26234</v>
      </c>
      <c r="K2046" s="9">
        <f>_xlfn.IFNA(VLOOKUP(Table5[[#This Row],[Section]],SubSill_Tier,2,FALSE),0)</f>
        <v>0</v>
      </c>
      <c r="L2046" s="9" t="str">
        <f t="shared" si="40"/>
        <v/>
      </c>
      <c r="M2046" s="205" t="str" cm="1">
        <f t="array" ref="M2046">_xlfn.IFS(NOT(ISERROR(VLOOKUP(Table5[[#This Row],[Section]],TB_notTB,1,FALSE))),"No",LEFT(Table5[[#This Row],[Section]],3)="ETB","PLS",LEFT(Table5[[#This Row],[Section]],1)="7","PDB",NOT(ISBLANK(Table5[[#This Row],[Section]])),"No")</f>
        <v>No</v>
      </c>
    </row>
    <row r="2047" spans="1:13" x14ac:dyDescent="0.25">
      <c r="A2047" s="126" t="s">
        <v>6409</v>
      </c>
      <c r="B2047" s="126" t="s">
        <v>3598</v>
      </c>
      <c r="C2047" s="126" t="s">
        <v>98</v>
      </c>
      <c r="D2047" s="127">
        <v>2.93</v>
      </c>
      <c r="E2047" s="128">
        <v>295</v>
      </c>
      <c r="F2047" s="128">
        <v>295</v>
      </c>
      <c r="G2047" s="126" t="s">
        <v>13724</v>
      </c>
      <c r="H2047" s="126" t="s">
        <v>20186</v>
      </c>
      <c r="I2047" s="126" t="s">
        <v>22099</v>
      </c>
      <c r="J2047" s="126" t="s">
        <v>26234</v>
      </c>
      <c r="K2047" s="9">
        <f>_xlfn.IFNA(VLOOKUP(Table5[[#This Row],[Section]],SubSill_Tier,2,FALSE),0)</f>
        <v>0</v>
      </c>
      <c r="L2047" s="9" t="str">
        <f t="shared" si="40"/>
        <v/>
      </c>
      <c r="M2047" s="205" t="str" cm="1">
        <f t="array" ref="M2047">_xlfn.IFS(NOT(ISERROR(VLOOKUP(Table5[[#This Row],[Section]],TB_notTB,1,FALSE))),"No",LEFT(Table5[[#This Row],[Section]],3)="ETB","PLS",LEFT(Table5[[#This Row],[Section]],1)="7","PDB",NOT(ISBLANK(Table5[[#This Row],[Section]])),"No")</f>
        <v>No</v>
      </c>
    </row>
    <row r="2048" spans="1:13" x14ac:dyDescent="0.25">
      <c r="A2048" s="126" t="s">
        <v>6410</v>
      </c>
      <c r="B2048" s="126" t="s">
        <v>3598</v>
      </c>
      <c r="C2048" s="126" t="s">
        <v>98</v>
      </c>
      <c r="D2048" s="127">
        <v>1.5629999999999999</v>
      </c>
      <c r="E2048" s="128">
        <v>391</v>
      </c>
      <c r="F2048" s="128">
        <v>100</v>
      </c>
      <c r="G2048" s="126" t="s">
        <v>13724</v>
      </c>
      <c r="H2048" s="126" t="s">
        <v>20186</v>
      </c>
      <c r="I2048" s="126" t="s">
        <v>22099</v>
      </c>
      <c r="J2048" s="126" t="s">
        <v>26234</v>
      </c>
      <c r="K2048" s="9">
        <f>_xlfn.IFNA(VLOOKUP(Table5[[#This Row],[Section]],SubSill_Tier,2,FALSE),0)</f>
        <v>0</v>
      </c>
      <c r="L2048" s="9" t="str">
        <f t="shared" si="40"/>
        <v/>
      </c>
      <c r="M2048" s="205" t="str" cm="1">
        <f t="array" ref="M2048">_xlfn.IFS(NOT(ISERROR(VLOOKUP(Table5[[#This Row],[Section]],TB_notTB,1,FALSE))),"No",LEFT(Table5[[#This Row],[Section]],3)="ETB","PLS",LEFT(Table5[[#This Row],[Section]],1)="7","PDB",NOT(ISBLANK(Table5[[#This Row],[Section]])),"No")</f>
        <v>No</v>
      </c>
    </row>
    <row r="2049" spans="1:13" x14ac:dyDescent="0.25">
      <c r="A2049" s="126" t="s">
        <v>6411</v>
      </c>
      <c r="B2049" s="126" t="s">
        <v>3598</v>
      </c>
      <c r="C2049" s="126" t="s">
        <v>98</v>
      </c>
      <c r="D2049" s="127">
        <v>0.58099999999999996</v>
      </c>
      <c r="E2049" s="128">
        <v>100</v>
      </c>
      <c r="F2049" s="128">
        <v>100</v>
      </c>
      <c r="G2049" s="126" t="s">
        <v>13724</v>
      </c>
      <c r="H2049" s="126" t="s">
        <v>20186</v>
      </c>
      <c r="I2049" s="126" t="s">
        <v>22099</v>
      </c>
      <c r="J2049" s="126" t="s">
        <v>26234</v>
      </c>
      <c r="K2049" s="9">
        <f>_xlfn.IFNA(VLOOKUP(Table5[[#This Row],[Section]],SubSill_Tier,2,FALSE),0)</f>
        <v>0</v>
      </c>
      <c r="L2049" s="9" t="str">
        <f t="shared" si="40"/>
        <v/>
      </c>
      <c r="M2049" s="205" t="str" cm="1">
        <f t="array" ref="M2049">_xlfn.IFS(NOT(ISERROR(VLOOKUP(Table5[[#This Row],[Section]],TB_notTB,1,FALSE))),"No",LEFT(Table5[[#This Row],[Section]],3)="ETB","PLS",LEFT(Table5[[#This Row],[Section]],1)="7","PDB",NOT(ISBLANK(Table5[[#This Row],[Section]])),"No")</f>
        <v>No</v>
      </c>
    </row>
    <row r="2050" spans="1:13" x14ac:dyDescent="0.25">
      <c r="A2050" s="126" t="s">
        <v>6412</v>
      </c>
      <c r="B2050" s="126" t="s">
        <v>3598</v>
      </c>
      <c r="C2050" s="126" t="s">
        <v>98</v>
      </c>
      <c r="D2050" s="127">
        <v>4.6120000000000001</v>
      </c>
      <c r="E2050" s="128">
        <v>415</v>
      </c>
      <c r="F2050" s="128">
        <v>415</v>
      </c>
      <c r="G2050" s="126" t="s">
        <v>13724</v>
      </c>
      <c r="H2050" s="126" t="s">
        <v>20182</v>
      </c>
      <c r="I2050" s="126" t="s">
        <v>22098</v>
      </c>
      <c r="J2050" s="126" t="s">
        <v>26234</v>
      </c>
      <c r="K2050" s="9">
        <f>_xlfn.IFNA(VLOOKUP(Table5[[#This Row],[Section]],SubSill_Tier,2,FALSE),0)</f>
        <v>0</v>
      </c>
      <c r="L2050" s="9" t="str">
        <f t="shared" ref="L2050:L2113" si="41">IFERROR(IF(LEFT(G2050,2)="AI",IF(_xlfn.NUMBERVALUE(IFERROR(LEFT(IF(ISERROR(FIND("X",UPPER(B2050))),UPPER(B2050),RIGHT(UPPER(B2050),LEN(UPPER(B2050))-FIND("~",SUBSTITUTE(UPPER(B2050),"X","~",LEN(UPPER(B2050))-LEN(SUBSTITUTE(UPPER(B2050),"X","")))))),FIND(" ",IF(ISERROR(FIND("X",UPPER(B2050))),UPPER(B2050),RIGHT(UPPER(B2050),LEN(UPPER(B2050))-FIND("~",SUBSTITUTE(UPPER(B2050),"X","~",LEN(UPPER(B2050))-LEN(SUBSTITUTE(UPPER(B2050),"X","")))))),1)-1),IF(ISERROR(FIND("X",UPPER(B2050))),UPPER(B2050),RIGHT(UPPER(B2050),LEN(UPPER(B2050))-FIND("~",SUBSTITUTE(UPPER(B2050),"X","~",LEN(UPPER(B2050))-LEN(SUBSTITUTE(UPPER(B2050),"X",""))))))),".")&gt;=5,"Wall",""),""),"")</f>
        <v/>
      </c>
      <c r="M2050" s="205" t="str" cm="1">
        <f t="array" ref="M2050">_xlfn.IFS(NOT(ISERROR(VLOOKUP(Table5[[#This Row],[Section]],TB_notTB,1,FALSE))),"No",LEFT(Table5[[#This Row],[Section]],3)="ETB","PLS",LEFT(Table5[[#This Row],[Section]],1)="7","PDB",NOT(ISBLANK(Table5[[#This Row],[Section]])),"No")</f>
        <v>No</v>
      </c>
    </row>
    <row r="2051" spans="1:13" x14ac:dyDescent="0.25">
      <c r="A2051" s="126" t="s">
        <v>6413</v>
      </c>
      <c r="B2051" s="126" t="s">
        <v>3598</v>
      </c>
      <c r="C2051" s="126" t="s">
        <v>98</v>
      </c>
      <c r="D2051" s="127">
        <v>0.36699999999999999</v>
      </c>
      <c r="E2051" s="128">
        <v>100</v>
      </c>
      <c r="F2051" s="128">
        <v>100</v>
      </c>
      <c r="G2051" s="126" t="s">
        <v>13724</v>
      </c>
      <c r="H2051" s="126" t="s">
        <v>20186</v>
      </c>
      <c r="I2051" s="126" t="s">
        <v>22099</v>
      </c>
      <c r="J2051" s="126" t="s">
        <v>26234</v>
      </c>
      <c r="K2051" s="9">
        <f>_xlfn.IFNA(VLOOKUP(Table5[[#This Row],[Section]],SubSill_Tier,2,FALSE),0)</f>
        <v>0</v>
      </c>
      <c r="L2051" s="9" t="str">
        <f t="shared" si="41"/>
        <v/>
      </c>
      <c r="M2051" s="205" t="str" cm="1">
        <f t="array" ref="M2051">_xlfn.IFS(NOT(ISERROR(VLOOKUP(Table5[[#This Row],[Section]],TB_notTB,1,FALSE))),"No",LEFT(Table5[[#This Row],[Section]],3)="ETB","PLS",LEFT(Table5[[#This Row],[Section]],1)="7","PDB",NOT(ISBLANK(Table5[[#This Row],[Section]])),"No")</f>
        <v>No</v>
      </c>
    </row>
    <row r="2052" spans="1:13" x14ac:dyDescent="0.25">
      <c r="A2052" s="126" t="s">
        <v>6414</v>
      </c>
      <c r="B2052" s="126" t="s">
        <v>3598</v>
      </c>
      <c r="C2052" s="126" t="s">
        <v>98</v>
      </c>
      <c r="D2052" s="127">
        <v>3.7909999999999999</v>
      </c>
      <c r="E2052" s="128">
        <v>438</v>
      </c>
      <c r="F2052" s="128">
        <v>438</v>
      </c>
      <c r="G2052" s="126" t="s">
        <v>13724</v>
      </c>
      <c r="H2052" s="126" t="s">
        <v>20182</v>
      </c>
      <c r="I2052" s="126" t="s">
        <v>22098</v>
      </c>
      <c r="J2052" s="126" t="s">
        <v>26234</v>
      </c>
      <c r="K2052" s="9">
        <f>_xlfn.IFNA(VLOOKUP(Table5[[#This Row],[Section]],SubSill_Tier,2,FALSE),0)</f>
        <v>0</v>
      </c>
      <c r="L2052" s="9" t="str">
        <f t="shared" si="41"/>
        <v/>
      </c>
      <c r="M2052" s="205" t="str" cm="1">
        <f t="array" ref="M2052">_xlfn.IFS(NOT(ISERROR(VLOOKUP(Table5[[#This Row],[Section]],TB_notTB,1,FALSE))),"No",LEFT(Table5[[#This Row],[Section]],3)="ETB","PLS",LEFT(Table5[[#This Row],[Section]],1)="7","PDB",NOT(ISBLANK(Table5[[#This Row],[Section]])),"No")</f>
        <v>No</v>
      </c>
    </row>
    <row r="2053" spans="1:13" x14ac:dyDescent="0.25">
      <c r="A2053" s="126" t="s">
        <v>6415</v>
      </c>
      <c r="B2053" s="126" t="s">
        <v>3598</v>
      </c>
      <c r="C2053" s="126" t="s">
        <v>98</v>
      </c>
      <c r="D2053" s="127">
        <v>0.85899999999999999</v>
      </c>
      <c r="E2053" s="128">
        <v>314</v>
      </c>
      <c r="F2053" s="128">
        <v>100</v>
      </c>
      <c r="G2053" s="126" t="s">
        <v>13724</v>
      </c>
      <c r="H2053" s="126" t="s">
        <v>20186</v>
      </c>
      <c r="I2053" s="126" t="s">
        <v>22099</v>
      </c>
      <c r="J2053" s="126" t="s">
        <v>26234</v>
      </c>
      <c r="K2053" s="9">
        <f>_xlfn.IFNA(VLOOKUP(Table5[[#This Row],[Section]],SubSill_Tier,2,FALSE),0)</f>
        <v>0</v>
      </c>
      <c r="L2053" s="9" t="str">
        <f t="shared" si="41"/>
        <v/>
      </c>
      <c r="M2053" s="205" t="str" cm="1">
        <f t="array" ref="M2053">_xlfn.IFS(NOT(ISERROR(VLOOKUP(Table5[[#This Row],[Section]],TB_notTB,1,FALSE))),"No",LEFT(Table5[[#This Row],[Section]],3)="ETB","PLS",LEFT(Table5[[#This Row],[Section]],1)="7","PDB",NOT(ISBLANK(Table5[[#This Row],[Section]])),"No")</f>
        <v>No</v>
      </c>
    </row>
    <row r="2054" spans="1:13" x14ac:dyDescent="0.25">
      <c r="A2054" s="126" t="s">
        <v>6416</v>
      </c>
      <c r="B2054" s="126" t="s">
        <v>3598</v>
      </c>
      <c r="C2054" s="126" t="s">
        <v>98</v>
      </c>
      <c r="D2054" s="127">
        <v>0.82599999999999996</v>
      </c>
      <c r="E2054" s="128">
        <v>298</v>
      </c>
      <c r="F2054" s="128">
        <v>100</v>
      </c>
      <c r="G2054" s="126" t="s">
        <v>13724</v>
      </c>
      <c r="H2054" s="126" t="s">
        <v>20186</v>
      </c>
      <c r="I2054" s="126" t="s">
        <v>22099</v>
      </c>
      <c r="J2054" s="126" t="s">
        <v>26234</v>
      </c>
      <c r="K2054" s="9">
        <f>_xlfn.IFNA(VLOOKUP(Table5[[#This Row],[Section]],SubSill_Tier,2,FALSE),0)</f>
        <v>0</v>
      </c>
      <c r="L2054" s="9" t="str">
        <f t="shared" si="41"/>
        <v/>
      </c>
      <c r="M2054" s="205" t="str" cm="1">
        <f t="array" ref="M2054">_xlfn.IFS(NOT(ISERROR(VLOOKUP(Table5[[#This Row],[Section]],TB_notTB,1,FALSE))),"No",LEFT(Table5[[#This Row],[Section]],3)="ETB","PLS",LEFT(Table5[[#This Row],[Section]],1)="7","PDB",NOT(ISBLANK(Table5[[#This Row],[Section]])),"No")</f>
        <v>No</v>
      </c>
    </row>
    <row r="2055" spans="1:13" x14ac:dyDescent="0.25">
      <c r="A2055" s="126" t="s">
        <v>915</v>
      </c>
      <c r="B2055" s="126" t="s">
        <v>17222</v>
      </c>
      <c r="C2055" s="126" t="s">
        <v>98</v>
      </c>
      <c r="D2055" s="127">
        <v>0.51</v>
      </c>
      <c r="E2055" s="128">
        <v>152</v>
      </c>
      <c r="F2055" s="128">
        <v>100</v>
      </c>
      <c r="G2055" s="126" t="s">
        <v>13711</v>
      </c>
      <c r="H2055" s="126" t="s">
        <v>20119</v>
      </c>
      <c r="I2055" s="126" t="s">
        <v>21054</v>
      </c>
      <c r="J2055" s="126" t="s">
        <v>26232</v>
      </c>
      <c r="K2055" s="9">
        <f>_xlfn.IFNA(VLOOKUP(Table5[[#This Row],[Section]],SubSill_Tier,2,FALSE),0)</f>
        <v>0</v>
      </c>
      <c r="L2055" s="9" t="str">
        <f t="shared" si="41"/>
        <v/>
      </c>
      <c r="M2055" s="205" t="str" cm="1">
        <f t="array" ref="M2055">_xlfn.IFS(NOT(ISERROR(VLOOKUP(Table5[[#This Row],[Section]],TB_notTB,1,FALSE))),"No",LEFT(Table5[[#This Row],[Section]],3)="ETB","PLS",LEFT(Table5[[#This Row],[Section]],1)="7","PDB",NOT(ISBLANK(Table5[[#This Row],[Section]])),"No")</f>
        <v>No</v>
      </c>
    </row>
    <row r="2056" spans="1:13" x14ac:dyDescent="0.25">
      <c r="A2056" s="126" t="s">
        <v>916</v>
      </c>
      <c r="B2056" s="126" t="s">
        <v>17222</v>
      </c>
      <c r="C2056" s="126" t="s">
        <v>98</v>
      </c>
      <c r="D2056" s="127">
        <v>1.091</v>
      </c>
      <c r="E2056" s="128">
        <v>284</v>
      </c>
      <c r="F2056" s="128">
        <v>284</v>
      </c>
      <c r="G2056" s="126" t="s">
        <v>13711</v>
      </c>
      <c r="H2056" s="126" t="s">
        <v>20119</v>
      </c>
      <c r="I2056" s="126" t="s">
        <v>21054</v>
      </c>
      <c r="J2056" s="126" t="s">
        <v>26232</v>
      </c>
      <c r="K2056" s="9">
        <f>_xlfn.IFNA(VLOOKUP(Table5[[#This Row],[Section]],SubSill_Tier,2,FALSE),0)</f>
        <v>0</v>
      </c>
      <c r="L2056" s="9" t="str">
        <f t="shared" si="41"/>
        <v/>
      </c>
      <c r="M2056" s="205" t="str" cm="1">
        <f t="array" ref="M2056">_xlfn.IFS(NOT(ISERROR(VLOOKUP(Table5[[#This Row],[Section]],TB_notTB,1,FALSE))),"No",LEFT(Table5[[#This Row],[Section]],3)="ETB","PLS",LEFT(Table5[[#This Row],[Section]],1)="7","PDB",NOT(ISBLANK(Table5[[#This Row],[Section]])),"No")</f>
        <v>No</v>
      </c>
    </row>
    <row r="2057" spans="1:13" x14ac:dyDescent="0.25">
      <c r="A2057" s="126" t="s">
        <v>917</v>
      </c>
      <c r="B2057" s="126" t="s">
        <v>17222</v>
      </c>
      <c r="C2057" s="126" t="s">
        <v>98</v>
      </c>
      <c r="D2057" s="127">
        <v>2.4140000000000001</v>
      </c>
      <c r="E2057" s="128">
        <v>512</v>
      </c>
      <c r="F2057" s="128">
        <v>210</v>
      </c>
      <c r="G2057" s="126" t="s">
        <v>13711</v>
      </c>
      <c r="H2057" s="126" t="s">
        <v>20119</v>
      </c>
      <c r="I2057" s="126" t="s">
        <v>21054</v>
      </c>
      <c r="J2057" s="126" t="s">
        <v>26232</v>
      </c>
      <c r="K2057" s="9">
        <f>_xlfn.IFNA(VLOOKUP(Table5[[#This Row],[Section]],SubSill_Tier,2,FALSE),0)</f>
        <v>0</v>
      </c>
      <c r="L2057" s="9" t="str">
        <f t="shared" si="41"/>
        <v/>
      </c>
      <c r="M2057" s="205" t="str" cm="1">
        <f t="array" ref="M2057">_xlfn.IFS(NOT(ISERROR(VLOOKUP(Table5[[#This Row],[Section]],TB_notTB,1,FALSE))),"No",LEFT(Table5[[#This Row],[Section]],3)="ETB","PLS",LEFT(Table5[[#This Row],[Section]],1)="7","PDB",NOT(ISBLANK(Table5[[#This Row],[Section]])),"No")</f>
        <v>No</v>
      </c>
    </row>
    <row r="2058" spans="1:13" x14ac:dyDescent="0.25">
      <c r="A2058" s="126" t="s">
        <v>918</v>
      </c>
      <c r="B2058" s="126" t="s">
        <v>17222</v>
      </c>
      <c r="C2058" s="126" t="s">
        <v>98</v>
      </c>
      <c r="D2058" s="127">
        <v>1.944</v>
      </c>
      <c r="E2058" s="128">
        <v>443</v>
      </c>
      <c r="F2058" s="128">
        <v>180</v>
      </c>
      <c r="G2058" s="126" t="s">
        <v>13711</v>
      </c>
      <c r="H2058" s="126" t="s">
        <v>20119</v>
      </c>
      <c r="I2058" s="126" t="s">
        <v>21054</v>
      </c>
      <c r="J2058" s="126" t="s">
        <v>26232</v>
      </c>
      <c r="K2058" s="9">
        <f>_xlfn.IFNA(VLOOKUP(Table5[[#This Row],[Section]],SubSill_Tier,2,FALSE),0)</f>
        <v>0</v>
      </c>
      <c r="L2058" s="9" t="str">
        <f t="shared" si="41"/>
        <v/>
      </c>
      <c r="M2058" s="205" t="str" cm="1">
        <f t="array" ref="M2058">_xlfn.IFS(NOT(ISERROR(VLOOKUP(Table5[[#This Row],[Section]],TB_notTB,1,FALSE))),"No",LEFT(Table5[[#This Row],[Section]],3)="ETB","PLS",LEFT(Table5[[#This Row],[Section]],1)="7","PDB",NOT(ISBLANK(Table5[[#This Row],[Section]])),"No")</f>
        <v>No</v>
      </c>
    </row>
    <row r="2059" spans="1:13" x14ac:dyDescent="0.25">
      <c r="A2059" s="126" t="s">
        <v>919</v>
      </c>
      <c r="B2059" s="126" t="s">
        <v>17222</v>
      </c>
      <c r="C2059" s="126" t="s">
        <v>98</v>
      </c>
      <c r="D2059" s="127">
        <v>0.36699999999999999</v>
      </c>
      <c r="E2059" s="128">
        <v>148</v>
      </c>
      <c r="F2059" s="128">
        <v>100</v>
      </c>
      <c r="G2059" s="126" t="s">
        <v>13711</v>
      </c>
      <c r="H2059" s="126" t="s">
        <v>20119</v>
      </c>
      <c r="I2059" s="126" t="s">
        <v>21054</v>
      </c>
      <c r="J2059" s="126" t="s">
        <v>26232</v>
      </c>
      <c r="K2059" s="9">
        <f>_xlfn.IFNA(VLOOKUP(Table5[[#This Row],[Section]],SubSill_Tier,2,FALSE),0)</f>
        <v>0</v>
      </c>
      <c r="L2059" s="9" t="str">
        <f t="shared" si="41"/>
        <v/>
      </c>
      <c r="M2059" s="205" t="str" cm="1">
        <f t="array" ref="M2059">_xlfn.IFS(NOT(ISERROR(VLOOKUP(Table5[[#This Row],[Section]],TB_notTB,1,FALSE))),"No",LEFT(Table5[[#This Row],[Section]],3)="ETB","PLS",LEFT(Table5[[#This Row],[Section]],1)="7","PDB",NOT(ISBLANK(Table5[[#This Row],[Section]])),"No")</f>
        <v>No</v>
      </c>
    </row>
    <row r="2060" spans="1:13" x14ac:dyDescent="0.25">
      <c r="A2060" s="126" t="s">
        <v>6417</v>
      </c>
      <c r="B2060" s="126" t="s">
        <v>3598</v>
      </c>
      <c r="C2060" s="126" t="s">
        <v>98</v>
      </c>
      <c r="D2060" s="127">
        <v>0.16500000000000001</v>
      </c>
      <c r="E2060" s="128">
        <v>100</v>
      </c>
      <c r="F2060" s="128">
        <v>100</v>
      </c>
      <c r="G2060" s="126" t="s">
        <v>13724</v>
      </c>
      <c r="H2060" s="126" t="s">
        <v>20186</v>
      </c>
      <c r="I2060" s="126" t="s">
        <v>22099</v>
      </c>
      <c r="J2060" s="126" t="s">
        <v>26234</v>
      </c>
      <c r="K2060" s="9">
        <f>_xlfn.IFNA(VLOOKUP(Table5[[#This Row],[Section]],SubSill_Tier,2,FALSE),0)</f>
        <v>0</v>
      </c>
      <c r="L2060" s="9" t="str">
        <f t="shared" si="41"/>
        <v/>
      </c>
      <c r="M2060" s="205" t="str" cm="1">
        <f t="array" ref="M2060">_xlfn.IFS(NOT(ISERROR(VLOOKUP(Table5[[#This Row],[Section]],TB_notTB,1,FALSE))),"No",LEFT(Table5[[#This Row],[Section]],3)="ETB","PLS",LEFT(Table5[[#This Row],[Section]],1)="7","PDB",NOT(ISBLANK(Table5[[#This Row],[Section]])),"No")</f>
        <v>No</v>
      </c>
    </row>
    <row r="2061" spans="1:13" x14ac:dyDescent="0.25">
      <c r="A2061" s="126" t="s">
        <v>11700</v>
      </c>
      <c r="B2061" s="126" t="s">
        <v>17222</v>
      </c>
      <c r="C2061" s="126" t="s">
        <v>98</v>
      </c>
      <c r="D2061" s="127">
        <v>0.13500000000000001</v>
      </c>
      <c r="E2061" s="128">
        <v>100</v>
      </c>
      <c r="F2061" s="128">
        <v>100</v>
      </c>
      <c r="G2061" s="126" t="s">
        <v>13758</v>
      </c>
      <c r="H2061" s="126" t="s">
        <v>20201</v>
      </c>
      <c r="I2061" s="126" t="s">
        <v>20202</v>
      </c>
      <c r="J2061" s="126" t="s">
        <v>26258</v>
      </c>
      <c r="K2061" s="9">
        <f>_xlfn.IFNA(VLOOKUP(Table5[[#This Row],[Section]],SubSill_Tier,2,FALSE),0)</f>
        <v>0</v>
      </c>
      <c r="L2061" s="9" t="str">
        <f t="shared" si="41"/>
        <v/>
      </c>
      <c r="M2061" s="205" t="str" cm="1">
        <f t="array" ref="M2061">_xlfn.IFS(NOT(ISERROR(VLOOKUP(Table5[[#This Row],[Section]],TB_notTB,1,FALSE))),"No",LEFT(Table5[[#This Row],[Section]],3)="ETB","PLS",LEFT(Table5[[#This Row],[Section]],1)="7","PDB",NOT(ISBLANK(Table5[[#This Row],[Section]])),"No")</f>
        <v>No</v>
      </c>
    </row>
    <row r="2062" spans="1:13" x14ac:dyDescent="0.25">
      <c r="A2062" s="126" t="s">
        <v>6418</v>
      </c>
      <c r="B2062" s="126" t="s">
        <v>3598</v>
      </c>
      <c r="C2062" s="126" t="s">
        <v>98</v>
      </c>
      <c r="D2062" s="127">
        <v>0.25700000000000001</v>
      </c>
      <c r="E2062" s="128">
        <v>121</v>
      </c>
      <c r="F2062" s="128">
        <v>121</v>
      </c>
      <c r="G2062" s="126" t="s">
        <v>13724</v>
      </c>
      <c r="H2062" s="126" t="s">
        <v>20186</v>
      </c>
      <c r="I2062" s="126" t="s">
        <v>22099</v>
      </c>
      <c r="J2062" s="126" t="s">
        <v>26234</v>
      </c>
      <c r="K2062" s="9">
        <f>_xlfn.IFNA(VLOOKUP(Table5[[#This Row],[Section]],SubSill_Tier,2,FALSE),0)</f>
        <v>0</v>
      </c>
      <c r="L2062" s="9" t="str">
        <f t="shared" si="41"/>
        <v/>
      </c>
      <c r="M2062" s="205" t="str" cm="1">
        <f t="array" ref="M2062">_xlfn.IFS(NOT(ISERROR(VLOOKUP(Table5[[#This Row],[Section]],TB_notTB,1,FALSE))),"No",LEFT(Table5[[#This Row],[Section]],3)="ETB","PLS",LEFT(Table5[[#This Row],[Section]],1)="7","PDB",NOT(ISBLANK(Table5[[#This Row],[Section]])),"No")</f>
        <v>No</v>
      </c>
    </row>
    <row r="2063" spans="1:13" x14ac:dyDescent="0.25">
      <c r="A2063" s="126" t="s">
        <v>920</v>
      </c>
      <c r="B2063" s="126" t="s">
        <v>17222</v>
      </c>
      <c r="C2063" s="126" t="s">
        <v>98</v>
      </c>
      <c r="D2063" s="127">
        <v>1.0640000000000001</v>
      </c>
      <c r="E2063" s="128">
        <v>350</v>
      </c>
      <c r="F2063" s="128">
        <v>119</v>
      </c>
      <c r="G2063" s="126" t="s">
        <v>13711</v>
      </c>
      <c r="H2063" s="126" t="s">
        <v>20119</v>
      </c>
      <c r="I2063" s="126" t="s">
        <v>21054</v>
      </c>
      <c r="J2063" s="126" t="s">
        <v>26232</v>
      </c>
      <c r="K2063" s="9">
        <f>_xlfn.IFNA(VLOOKUP(Table5[[#This Row],[Section]],SubSill_Tier,2,FALSE),0)</f>
        <v>0</v>
      </c>
      <c r="L2063" s="9" t="str">
        <f t="shared" si="41"/>
        <v/>
      </c>
      <c r="M2063" s="205" t="str" cm="1">
        <f t="array" ref="M2063">_xlfn.IFS(NOT(ISERROR(VLOOKUP(Table5[[#This Row],[Section]],TB_notTB,1,FALSE))),"No",LEFT(Table5[[#This Row],[Section]],3)="ETB","PLS",LEFT(Table5[[#This Row],[Section]],1)="7","PDB",NOT(ISBLANK(Table5[[#This Row],[Section]])),"No")</f>
        <v>No</v>
      </c>
    </row>
    <row r="2064" spans="1:13" x14ac:dyDescent="0.25">
      <c r="A2064" s="126" t="s">
        <v>11701</v>
      </c>
      <c r="B2064" s="126" t="s">
        <v>17222</v>
      </c>
      <c r="C2064" s="126" t="s">
        <v>98</v>
      </c>
      <c r="D2064" s="127">
        <v>0.96399999999999997</v>
      </c>
      <c r="E2064" s="128">
        <v>360</v>
      </c>
      <c r="F2064" s="128">
        <v>228</v>
      </c>
      <c r="G2064" s="126" t="s">
        <v>13758</v>
      </c>
      <c r="H2064" s="126" t="s">
        <v>20201</v>
      </c>
      <c r="I2064" s="126" t="s">
        <v>20202</v>
      </c>
      <c r="J2064" s="126" t="s">
        <v>26258</v>
      </c>
      <c r="K2064" s="9">
        <f>_xlfn.IFNA(VLOOKUP(Table5[[#This Row],[Section]],SubSill_Tier,2,FALSE),0)</f>
        <v>0</v>
      </c>
      <c r="L2064" s="9" t="str">
        <f t="shared" si="41"/>
        <v/>
      </c>
      <c r="M2064" s="205" t="str" cm="1">
        <f t="array" ref="M2064">_xlfn.IFS(NOT(ISERROR(VLOOKUP(Table5[[#This Row],[Section]],TB_notTB,1,FALSE))),"No",LEFT(Table5[[#This Row],[Section]],3)="ETB","PLS",LEFT(Table5[[#This Row],[Section]],1)="7","PDB",NOT(ISBLANK(Table5[[#This Row],[Section]])),"No")</f>
        <v>No</v>
      </c>
    </row>
    <row r="2065" spans="1:13" x14ac:dyDescent="0.25">
      <c r="A2065" s="126" t="s">
        <v>921</v>
      </c>
      <c r="B2065" s="126" t="s">
        <v>17222</v>
      </c>
      <c r="C2065" s="126" t="s">
        <v>98</v>
      </c>
      <c r="D2065" s="127">
        <v>1.6040000000000001</v>
      </c>
      <c r="E2065" s="128">
        <v>212</v>
      </c>
      <c r="F2065" s="128">
        <v>155</v>
      </c>
      <c r="G2065" s="126" t="s">
        <v>13711</v>
      </c>
      <c r="H2065" s="126" t="s">
        <v>20119</v>
      </c>
      <c r="I2065" s="126" t="s">
        <v>21054</v>
      </c>
      <c r="J2065" s="126" t="s">
        <v>26232</v>
      </c>
      <c r="K2065" s="9">
        <f>_xlfn.IFNA(VLOOKUP(Table5[[#This Row],[Section]],SubSill_Tier,2,FALSE),0)</f>
        <v>0</v>
      </c>
      <c r="L2065" s="9" t="str">
        <f t="shared" si="41"/>
        <v/>
      </c>
      <c r="M2065" s="205" t="str" cm="1">
        <f t="array" ref="M2065">_xlfn.IFS(NOT(ISERROR(VLOOKUP(Table5[[#This Row],[Section]],TB_notTB,1,FALSE))),"No",LEFT(Table5[[#This Row],[Section]],3)="ETB","PLS",LEFT(Table5[[#This Row],[Section]],1)="7","PDB",NOT(ISBLANK(Table5[[#This Row],[Section]])),"No")</f>
        <v>No</v>
      </c>
    </row>
    <row r="2066" spans="1:13" x14ac:dyDescent="0.25">
      <c r="A2066" s="126" t="s">
        <v>11702</v>
      </c>
      <c r="B2066" s="126" t="s">
        <v>17222</v>
      </c>
      <c r="C2066" s="126" t="s">
        <v>75</v>
      </c>
      <c r="D2066" s="127">
        <v>0.47299999999999998</v>
      </c>
      <c r="E2066" s="128">
        <v>210</v>
      </c>
      <c r="F2066" s="128">
        <v>172</v>
      </c>
      <c r="G2066" s="126" t="s">
        <v>13733</v>
      </c>
      <c r="H2066" s="126" t="s">
        <v>21098</v>
      </c>
      <c r="I2066" s="126" t="s">
        <v>21099</v>
      </c>
      <c r="J2066" s="126" t="s">
        <v>26254</v>
      </c>
      <c r="K2066" s="9">
        <f>_xlfn.IFNA(VLOOKUP(Table5[[#This Row],[Section]],SubSill_Tier,2,FALSE),0)</f>
        <v>0</v>
      </c>
      <c r="L2066" s="9" t="str">
        <f t="shared" si="41"/>
        <v/>
      </c>
      <c r="M2066" s="205" t="str" cm="1">
        <f t="array" ref="M2066">_xlfn.IFS(NOT(ISERROR(VLOOKUP(Table5[[#This Row],[Section]],TB_notTB,1,FALSE))),"No",LEFT(Table5[[#This Row],[Section]],3)="ETB","PLS",LEFT(Table5[[#This Row],[Section]],1)="7","PDB",NOT(ISBLANK(Table5[[#This Row],[Section]])),"No")</f>
        <v>No</v>
      </c>
    </row>
    <row r="2067" spans="1:13" x14ac:dyDescent="0.25">
      <c r="A2067" s="126" t="s">
        <v>922</v>
      </c>
      <c r="B2067" s="126" t="s">
        <v>17222</v>
      </c>
      <c r="C2067" s="126" t="s">
        <v>98</v>
      </c>
      <c r="D2067" s="127">
        <v>0.34599999999999997</v>
      </c>
      <c r="E2067" s="128">
        <v>137</v>
      </c>
      <c r="F2067" s="128">
        <v>100</v>
      </c>
      <c r="G2067" s="126" t="s">
        <v>13765</v>
      </c>
      <c r="H2067" s="126" t="s">
        <v>20197</v>
      </c>
      <c r="I2067" s="126" t="s">
        <v>20198</v>
      </c>
      <c r="J2067" s="126" t="s">
        <v>26232</v>
      </c>
      <c r="K2067" s="9">
        <f>_xlfn.IFNA(VLOOKUP(Table5[[#This Row],[Section]],SubSill_Tier,2,FALSE),0)</f>
        <v>0</v>
      </c>
      <c r="L2067" s="9" t="str">
        <f t="shared" si="41"/>
        <v/>
      </c>
      <c r="M2067" s="205" t="str" cm="1">
        <f t="array" ref="M2067">_xlfn.IFS(NOT(ISERROR(VLOOKUP(Table5[[#This Row],[Section]],TB_notTB,1,FALSE))),"No",LEFT(Table5[[#This Row],[Section]],3)="ETB","PLS",LEFT(Table5[[#This Row],[Section]],1)="7","PDB",NOT(ISBLANK(Table5[[#This Row],[Section]])),"No")</f>
        <v>No</v>
      </c>
    </row>
    <row r="2068" spans="1:13" x14ac:dyDescent="0.25">
      <c r="A2068" s="126" t="s">
        <v>923</v>
      </c>
      <c r="B2068" s="126" t="s">
        <v>17222</v>
      </c>
      <c r="C2068" s="126" t="s">
        <v>98</v>
      </c>
      <c r="D2068" s="127">
        <v>0.56999999999999995</v>
      </c>
      <c r="E2068" s="128">
        <v>221</v>
      </c>
      <c r="F2068" s="128">
        <v>100</v>
      </c>
      <c r="G2068" s="126" t="s">
        <v>13711</v>
      </c>
      <c r="H2068" s="126" t="s">
        <v>20119</v>
      </c>
      <c r="I2068" s="126" t="s">
        <v>21054</v>
      </c>
      <c r="J2068" s="126" t="s">
        <v>26232</v>
      </c>
      <c r="K2068" s="9">
        <f>_xlfn.IFNA(VLOOKUP(Table5[[#This Row],[Section]],SubSill_Tier,2,FALSE),0)</f>
        <v>0</v>
      </c>
      <c r="L2068" s="9" t="str">
        <f t="shared" si="41"/>
        <v/>
      </c>
      <c r="M2068" s="205" t="str" cm="1">
        <f t="array" ref="M2068">_xlfn.IFS(NOT(ISERROR(VLOOKUP(Table5[[#This Row],[Section]],TB_notTB,1,FALSE))),"No",LEFT(Table5[[#This Row],[Section]],3)="ETB","PLS",LEFT(Table5[[#This Row],[Section]],1)="7","PDB",NOT(ISBLANK(Table5[[#This Row],[Section]])),"No")</f>
        <v>No</v>
      </c>
    </row>
    <row r="2069" spans="1:13" x14ac:dyDescent="0.25">
      <c r="A2069" s="126" t="s">
        <v>11703</v>
      </c>
      <c r="B2069" s="126" t="s">
        <v>17222</v>
      </c>
      <c r="C2069" s="126" t="s">
        <v>75</v>
      </c>
      <c r="D2069" s="127">
        <v>0.18099999999999999</v>
      </c>
      <c r="E2069" s="128">
        <v>100</v>
      </c>
      <c r="F2069" s="128">
        <v>100</v>
      </c>
      <c r="G2069" s="126" t="s">
        <v>13739</v>
      </c>
      <c r="H2069" s="126" t="s">
        <v>20143</v>
      </c>
      <c r="I2069" s="126" t="s">
        <v>20144</v>
      </c>
      <c r="J2069" s="126" t="s">
        <v>26246</v>
      </c>
      <c r="K2069" s="9">
        <f>_xlfn.IFNA(VLOOKUP(Table5[[#This Row],[Section]],SubSill_Tier,2,FALSE),0)</f>
        <v>0</v>
      </c>
      <c r="L2069" s="9" t="str">
        <f t="shared" si="41"/>
        <v/>
      </c>
      <c r="M2069" s="205" t="str" cm="1">
        <f t="array" ref="M2069">_xlfn.IFS(NOT(ISERROR(VLOOKUP(Table5[[#This Row],[Section]],TB_notTB,1,FALSE))),"No",LEFT(Table5[[#This Row],[Section]],3)="ETB","PLS",LEFT(Table5[[#This Row],[Section]],1)="7","PDB",NOT(ISBLANK(Table5[[#This Row],[Section]])),"No")</f>
        <v>No</v>
      </c>
    </row>
    <row r="2070" spans="1:13" x14ac:dyDescent="0.25">
      <c r="A2070" s="126" t="s">
        <v>11704</v>
      </c>
      <c r="B2070" s="126" t="s">
        <v>17222</v>
      </c>
      <c r="C2070" s="126" t="s">
        <v>98</v>
      </c>
      <c r="D2070" s="127">
        <v>0.68</v>
      </c>
      <c r="E2070" s="128">
        <v>205</v>
      </c>
      <c r="F2070" s="128">
        <v>205</v>
      </c>
      <c r="G2070" s="126" t="s">
        <v>13758</v>
      </c>
      <c r="H2070" s="126" t="s">
        <v>20201</v>
      </c>
      <c r="I2070" s="126" t="s">
        <v>20202</v>
      </c>
      <c r="J2070" s="126" t="s">
        <v>26258</v>
      </c>
      <c r="K2070" s="9">
        <f>_xlfn.IFNA(VLOOKUP(Table5[[#This Row],[Section]],SubSill_Tier,2,FALSE),0)</f>
        <v>0</v>
      </c>
      <c r="L2070" s="9" t="str">
        <f t="shared" si="41"/>
        <v/>
      </c>
      <c r="M2070" s="205" t="str" cm="1">
        <f t="array" ref="M2070">_xlfn.IFS(NOT(ISERROR(VLOOKUP(Table5[[#This Row],[Section]],TB_notTB,1,FALSE))),"No",LEFT(Table5[[#This Row],[Section]],3)="ETB","PLS",LEFT(Table5[[#This Row],[Section]],1)="7","PDB",NOT(ISBLANK(Table5[[#This Row],[Section]])),"No")</f>
        <v>No</v>
      </c>
    </row>
    <row r="2071" spans="1:13" x14ac:dyDescent="0.25">
      <c r="A2071" s="126" t="s">
        <v>924</v>
      </c>
      <c r="B2071" s="126" t="s">
        <v>17222</v>
      </c>
      <c r="C2071" s="126" t="s">
        <v>75</v>
      </c>
      <c r="D2071" s="127">
        <v>1.546</v>
      </c>
      <c r="E2071" s="128">
        <v>537</v>
      </c>
      <c r="F2071" s="128">
        <v>246</v>
      </c>
      <c r="G2071" s="126" t="s">
        <v>13751</v>
      </c>
      <c r="H2071" s="126" t="s">
        <v>20169</v>
      </c>
      <c r="I2071" s="126" t="s">
        <v>20170</v>
      </c>
      <c r="J2071" s="126" t="s">
        <v>26232</v>
      </c>
      <c r="K2071" s="9">
        <f>_xlfn.IFNA(VLOOKUP(Table5[[#This Row],[Section]],SubSill_Tier,2,FALSE),0)</f>
        <v>0</v>
      </c>
      <c r="L2071" s="9" t="str">
        <f t="shared" si="41"/>
        <v/>
      </c>
      <c r="M2071" s="205" t="str" cm="1">
        <f t="array" ref="M2071">_xlfn.IFS(NOT(ISERROR(VLOOKUP(Table5[[#This Row],[Section]],TB_notTB,1,FALSE))),"No",LEFT(Table5[[#This Row],[Section]],3)="ETB","PLS",LEFT(Table5[[#This Row],[Section]],1)="7","PDB",NOT(ISBLANK(Table5[[#This Row],[Section]])),"No")</f>
        <v>No</v>
      </c>
    </row>
    <row r="2072" spans="1:13" x14ac:dyDescent="0.25">
      <c r="A2072" s="126" t="s">
        <v>925</v>
      </c>
      <c r="B2072" s="126" t="s">
        <v>17222</v>
      </c>
      <c r="C2072" s="126" t="s">
        <v>75</v>
      </c>
      <c r="D2072" s="127">
        <v>1.8879999999999999</v>
      </c>
      <c r="E2072" s="128">
        <v>690</v>
      </c>
      <c r="F2072" s="128">
        <v>388</v>
      </c>
      <c r="G2072" s="126" t="s">
        <v>13751</v>
      </c>
      <c r="H2072" s="126" t="s">
        <v>20169</v>
      </c>
      <c r="I2072" s="126" t="s">
        <v>20170</v>
      </c>
      <c r="J2072" s="126" t="s">
        <v>26232</v>
      </c>
      <c r="K2072" s="9">
        <f>_xlfn.IFNA(VLOOKUP(Table5[[#This Row],[Section]],SubSill_Tier,2,FALSE),0)</f>
        <v>0</v>
      </c>
      <c r="L2072" s="9" t="str">
        <f t="shared" si="41"/>
        <v/>
      </c>
      <c r="M2072" s="205" t="str" cm="1">
        <f t="array" ref="M2072">_xlfn.IFS(NOT(ISERROR(VLOOKUP(Table5[[#This Row],[Section]],TB_notTB,1,FALSE))),"No",LEFT(Table5[[#This Row],[Section]],3)="ETB","PLS",LEFT(Table5[[#This Row],[Section]],1)="7","PDB",NOT(ISBLANK(Table5[[#This Row],[Section]])),"No")</f>
        <v>No</v>
      </c>
    </row>
    <row r="2073" spans="1:13" x14ac:dyDescent="0.25">
      <c r="A2073" s="126" t="s">
        <v>926</v>
      </c>
      <c r="B2073" s="126" t="s">
        <v>17222</v>
      </c>
      <c r="C2073" s="126" t="s">
        <v>75</v>
      </c>
      <c r="D2073" s="127">
        <v>0.33800000000000002</v>
      </c>
      <c r="E2073" s="128">
        <v>168</v>
      </c>
      <c r="F2073" s="128">
        <v>103</v>
      </c>
      <c r="G2073" s="126" t="s">
        <v>13751</v>
      </c>
      <c r="H2073" s="126" t="s">
        <v>20169</v>
      </c>
      <c r="I2073" s="126" t="s">
        <v>20170</v>
      </c>
      <c r="J2073" s="126" t="s">
        <v>26232</v>
      </c>
      <c r="K2073" s="9">
        <f>_xlfn.IFNA(VLOOKUP(Table5[[#This Row],[Section]],SubSill_Tier,2,FALSE),0)</f>
        <v>0</v>
      </c>
      <c r="L2073" s="9" t="str">
        <f t="shared" si="41"/>
        <v/>
      </c>
      <c r="M2073" s="205" t="str" cm="1">
        <f t="array" ref="M2073">_xlfn.IFS(NOT(ISERROR(VLOOKUP(Table5[[#This Row],[Section]],TB_notTB,1,FALSE))),"No",LEFT(Table5[[#This Row],[Section]],3)="ETB","PLS",LEFT(Table5[[#This Row],[Section]],1)="7","PDB",NOT(ISBLANK(Table5[[#This Row],[Section]])),"No")</f>
        <v>No</v>
      </c>
    </row>
    <row r="2074" spans="1:13" x14ac:dyDescent="0.25">
      <c r="A2074" s="126" t="s">
        <v>11705</v>
      </c>
      <c r="B2074" s="126" t="s">
        <v>17222</v>
      </c>
      <c r="C2074" s="126" t="s">
        <v>75</v>
      </c>
      <c r="D2074" s="127">
        <v>0.34799999999999998</v>
      </c>
      <c r="E2074" s="128">
        <v>144</v>
      </c>
      <c r="F2074" s="128">
        <v>100</v>
      </c>
      <c r="G2074" s="126" t="s">
        <v>13763</v>
      </c>
      <c r="H2074" s="126" t="s">
        <v>20195</v>
      </c>
      <c r="I2074" s="126" t="s">
        <v>20196</v>
      </c>
      <c r="J2074" s="126" t="s">
        <v>26254</v>
      </c>
      <c r="K2074" s="9">
        <f>_xlfn.IFNA(VLOOKUP(Table5[[#This Row],[Section]],SubSill_Tier,2,FALSE),0)</f>
        <v>0</v>
      </c>
      <c r="L2074" s="9" t="str">
        <f t="shared" si="41"/>
        <v/>
      </c>
      <c r="M2074" s="205" t="str" cm="1">
        <f t="array" ref="M2074">_xlfn.IFS(NOT(ISERROR(VLOOKUP(Table5[[#This Row],[Section]],TB_notTB,1,FALSE))),"No",LEFT(Table5[[#This Row],[Section]],3)="ETB","PLS",LEFT(Table5[[#This Row],[Section]],1)="7","PDB",NOT(ISBLANK(Table5[[#This Row],[Section]])),"No")</f>
        <v>No</v>
      </c>
    </row>
    <row r="2075" spans="1:13" x14ac:dyDescent="0.25">
      <c r="A2075" s="126" t="s">
        <v>927</v>
      </c>
      <c r="B2075" s="126" t="s">
        <v>17222</v>
      </c>
      <c r="C2075" s="126" t="s">
        <v>98</v>
      </c>
      <c r="D2075" s="127">
        <v>1.5389999999999999</v>
      </c>
      <c r="E2075" s="128">
        <v>329</v>
      </c>
      <c r="F2075" s="128">
        <v>115</v>
      </c>
      <c r="G2075" s="126" t="s">
        <v>13711</v>
      </c>
      <c r="H2075" s="126" t="s">
        <v>20119</v>
      </c>
      <c r="I2075" s="126" t="s">
        <v>21054</v>
      </c>
      <c r="J2075" s="126" t="s">
        <v>26232</v>
      </c>
      <c r="K2075" s="9">
        <f>_xlfn.IFNA(VLOOKUP(Table5[[#This Row],[Section]],SubSill_Tier,2,FALSE),0)</f>
        <v>0</v>
      </c>
      <c r="L2075" s="9" t="str">
        <f t="shared" si="41"/>
        <v/>
      </c>
      <c r="M2075" s="205" t="str" cm="1">
        <f t="array" ref="M2075">_xlfn.IFS(NOT(ISERROR(VLOOKUP(Table5[[#This Row],[Section]],TB_notTB,1,FALSE))),"No",LEFT(Table5[[#This Row],[Section]],3)="ETB","PLS",LEFT(Table5[[#This Row],[Section]],1)="7","PDB",NOT(ISBLANK(Table5[[#This Row],[Section]])),"No")</f>
        <v>No</v>
      </c>
    </row>
    <row r="2076" spans="1:13" x14ac:dyDescent="0.25">
      <c r="A2076" s="126" t="s">
        <v>928</v>
      </c>
      <c r="B2076" s="126" t="s">
        <v>17222</v>
      </c>
      <c r="C2076" s="126" t="s">
        <v>98</v>
      </c>
      <c r="D2076" s="127">
        <v>0.14000000000000001</v>
      </c>
      <c r="E2076" s="128">
        <v>100</v>
      </c>
      <c r="F2076" s="128">
        <v>100</v>
      </c>
      <c r="G2076" s="126" t="s">
        <v>13711</v>
      </c>
      <c r="H2076" s="126" t="s">
        <v>20119</v>
      </c>
      <c r="I2076" s="126" t="s">
        <v>21054</v>
      </c>
      <c r="J2076" s="126" t="s">
        <v>26232</v>
      </c>
      <c r="K2076" s="9">
        <f>_xlfn.IFNA(VLOOKUP(Table5[[#This Row],[Section]],SubSill_Tier,2,FALSE),0)</f>
        <v>0</v>
      </c>
      <c r="L2076" s="9" t="str">
        <f t="shared" si="41"/>
        <v/>
      </c>
      <c r="M2076" s="205" t="str" cm="1">
        <f t="array" ref="M2076">_xlfn.IFS(NOT(ISERROR(VLOOKUP(Table5[[#This Row],[Section]],TB_notTB,1,FALSE))),"No",LEFT(Table5[[#This Row],[Section]],3)="ETB","PLS",LEFT(Table5[[#This Row],[Section]],1)="7","PDB",NOT(ISBLANK(Table5[[#This Row],[Section]])),"No")</f>
        <v>No</v>
      </c>
    </row>
    <row r="2077" spans="1:13" x14ac:dyDescent="0.25">
      <c r="A2077" s="126" t="s">
        <v>929</v>
      </c>
      <c r="B2077" s="126" t="s">
        <v>17222</v>
      </c>
      <c r="C2077" s="126" t="s">
        <v>98</v>
      </c>
      <c r="D2077" s="127">
        <v>2.2549999999999999</v>
      </c>
      <c r="E2077" s="128">
        <v>619</v>
      </c>
      <c r="F2077" s="128">
        <v>180</v>
      </c>
      <c r="G2077" s="126" t="s">
        <v>13711</v>
      </c>
      <c r="H2077" s="126" t="s">
        <v>20119</v>
      </c>
      <c r="I2077" s="126" t="s">
        <v>21054</v>
      </c>
      <c r="J2077" s="126" t="s">
        <v>26232</v>
      </c>
      <c r="K2077" s="9">
        <f>_xlfn.IFNA(VLOOKUP(Table5[[#This Row],[Section]],SubSill_Tier,2,FALSE),0)</f>
        <v>0</v>
      </c>
      <c r="L2077" s="9" t="str">
        <f t="shared" si="41"/>
        <v/>
      </c>
      <c r="M2077" s="205" t="str" cm="1">
        <f t="array" ref="M2077">_xlfn.IFS(NOT(ISERROR(VLOOKUP(Table5[[#This Row],[Section]],TB_notTB,1,FALSE))),"No",LEFT(Table5[[#This Row],[Section]],3)="ETB","PLS",LEFT(Table5[[#This Row],[Section]],1)="7","PDB",NOT(ISBLANK(Table5[[#This Row],[Section]])),"No")</f>
        <v>No</v>
      </c>
    </row>
    <row r="2078" spans="1:13" x14ac:dyDescent="0.25">
      <c r="A2078" s="126" t="s">
        <v>930</v>
      </c>
      <c r="B2078" s="126" t="s">
        <v>17222</v>
      </c>
      <c r="C2078" s="126" t="s">
        <v>98</v>
      </c>
      <c r="D2078" s="127">
        <v>2.786</v>
      </c>
      <c r="E2078" s="128">
        <v>673</v>
      </c>
      <c r="F2078" s="128">
        <v>200</v>
      </c>
      <c r="G2078" s="126" t="s">
        <v>13711</v>
      </c>
      <c r="H2078" s="126" t="s">
        <v>20119</v>
      </c>
      <c r="I2078" s="126" t="s">
        <v>21054</v>
      </c>
      <c r="J2078" s="126" t="s">
        <v>26232</v>
      </c>
      <c r="K2078" s="9">
        <f>_xlfn.IFNA(VLOOKUP(Table5[[#This Row],[Section]],SubSill_Tier,2,FALSE),0)</f>
        <v>0</v>
      </c>
      <c r="L2078" s="9" t="str">
        <f t="shared" si="41"/>
        <v/>
      </c>
      <c r="M2078" s="205" t="str" cm="1">
        <f t="array" ref="M2078">_xlfn.IFS(NOT(ISERROR(VLOOKUP(Table5[[#This Row],[Section]],TB_notTB,1,FALSE))),"No",LEFT(Table5[[#This Row],[Section]],3)="ETB","PLS",LEFT(Table5[[#This Row],[Section]],1)="7","PDB",NOT(ISBLANK(Table5[[#This Row],[Section]])),"No")</f>
        <v>No</v>
      </c>
    </row>
    <row r="2079" spans="1:13" x14ac:dyDescent="0.25">
      <c r="A2079" s="126" t="s">
        <v>931</v>
      </c>
      <c r="B2079" s="126" t="s">
        <v>17222</v>
      </c>
      <c r="C2079" s="126" t="s">
        <v>98</v>
      </c>
      <c r="D2079" s="127">
        <v>0.192</v>
      </c>
      <c r="E2079" s="128">
        <v>109</v>
      </c>
      <c r="F2079" s="128">
        <v>100</v>
      </c>
      <c r="G2079" s="126" t="s">
        <v>13711</v>
      </c>
      <c r="H2079" s="126" t="s">
        <v>20119</v>
      </c>
      <c r="I2079" s="126" t="s">
        <v>21054</v>
      </c>
      <c r="J2079" s="126" t="s">
        <v>26232</v>
      </c>
      <c r="K2079" s="9">
        <f>_xlfn.IFNA(VLOOKUP(Table5[[#This Row],[Section]],SubSill_Tier,2,FALSE),0)</f>
        <v>0</v>
      </c>
      <c r="L2079" s="9" t="str">
        <f t="shared" si="41"/>
        <v/>
      </c>
      <c r="M2079" s="205" t="str" cm="1">
        <f t="array" ref="M2079">_xlfn.IFS(NOT(ISERROR(VLOOKUP(Table5[[#This Row],[Section]],TB_notTB,1,FALSE))),"No",LEFT(Table5[[#This Row],[Section]],3)="ETB","PLS",LEFT(Table5[[#This Row],[Section]],1)="7","PDB",NOT(ISBLANK(Table5[[#This Row],[Section]])),"No")</f>
        <v>No</v>
      </c>
    </row>
    <row r="2080" spans="1:13" x14ac:dyDescent="0.25">
      <c r="A2080" s="126" t="s">
        <v>932</v>
      </c>
      <c r="B2080" s="126" t="s">
        <v>17222</v>
      </c>
      <c r="C2080" s="126" t="s">
        <v>98</v>
      </c>
      <c r="D2080" s="127">
        <v>0.28899999999999998</v>
      </c>
      <c r="E2080" s="128">
        <v>113</v>
      </c>
      <c r="F2080" s="128">
        <v>100</v>
      </c>
      <c r="G2080" s="126" t="s">
        <v>13711</v>
      </c>
      <c r="H2080" s="126" t="s">
        <v>20119</v>
      </c>
      <c r="I2080" s="126" t="s">
        <v>21054</v>
      </c>
      <c r="J2080" s="126" t="s">
        <v>26232</v>
      </c>
      <c r="K2080" s="9">
        <f>_xlfn.IFNA(VLOOKUP(Table5[[#This Row],[Section]],SubSill_Tier,2,FALSE),0)</f>
        <v>0</v>
      </c>
      <c r="L2080" s="9" t="str">
        <f t="shared" si="41"/>
        <v/>
      </c>
      <c r="M2080" s="205" t="str" cm="1">
        <f t="array" ref="M2080">_xlfn.IFS(NOT(ISERROR(VLOOKUP(Table5[[#This Row],[Section]],TB_notTB,1,FALSE))),"No",LEFT(Table5[[#This Row],[Section]],3)="ETB","PLS",LEFT(Table5[[#This Row],[Section]],1)="7","PDB",NOT(ISBLANK(Table5[[#This Row],[Section]])),"No")</f>
        <v>No</v>
      </c>
    </row>
    <row r="2081" spans="1:13" x14ac:dyDescent="0.25">
      <c r="A2081" s="126" t="s">
        <v>933</v>
      </c>
      <c r="B2081" s="126" t="s">
        <v>17222</v>
      </c>
      <c r="C2081" s="126" t="s">
        <v>98</v>
      </c>
      <c r="D2081" s="127">
        <v>1.9930000000000001</v>
      </c>
      <c r="E2081" s="128">
        <v>547</v>
      </c>
      <c r="F2081" s="128">
        <v>120</v>
      </c>
      <c r="G2081" s="126" t="s">
        <v>13711</v>
      </c>
      <c r="H2081" s="126" t="s">
        <v>20119</v>
      </c>
      <c r="I2081" s="126" t="s">
        <v>21054</v>
      </c>
      <c r="J2081" s="126" t="s">
        <v>26232</v>
      </c>
      <c r="K2081" s="9">
        <f>_xlfn.IFNA(VLOOKUP(Table5[[#This Row],[Section]],SubSill_Tier,2,FALSE),0)</f>
        <v>0</v>
      </c>
      <c r="L2081" s="9" t="str">
        <f t="shared" si="41"/>
        <v/>
      </c>
      <c r="M2081" s="205" t="str" cm="1">
        <f t="array" ref="M2081">_xlfn.IFS(NOT(ISERROR(VLOOKUP(Table5[[#This Row],[Section]],TB_notTB,1,FALSE))),"No",LEFT(Table5[[#This Row],[Section]],3)="ETB","PLS",LEFT(Table5[[#This Row],[Section]],1)="7","PDB",NOT(ISBLANK(Table5[[#This Row],[Section]])),"No")</f>
        <v>No</v>
      </c>
    </row>
    <row r="2082" spans="1:13" x14ac:dyDescent="0.25">
      <c r="A2082" s="126" t="s">
        <v>934</v>
      </c>
      <c r="B2082" s="126" t="s">
        <v>17222</v>
      </c>
      <c r="C2082" s="126" t="s">
        <v>98</v>
      </c>
      <c r="D2082" s="127">
        <v>1.917</v>
      </c>
      <c r="E2082" s="128">
        <v>616</v>
      </c>
      <c r="F2082" s="128">
        <v>190</v>
      </c>
      <c r="G2082" s="126" t="s">
        <v>13711</v>
      </c>
      <c r="H2082" s="126" t="s">
        <v>20119</v>
      </c>
      <c r="I2082" s="126" t="s">
        <v>21054</v>
      </c>
      <c r="J2082" s="126" t="s">
        <v>26232</v>
      </c>
      <c r="K2082" s="9">
        <f>_xlfn.IFNA(VLOOKUP(Table5[[#This Row],[Section]],SubSill_Tier,2,FALSE),0)</f>
        <v>0</v>
      </c>
      <c r="L2082" s="9" t="str">
        <f t="shared" si="41"/>
        <v/>
      </c>
      <c r="M2082" s="205" t="str" cm="1">
        <f t="array" ref="M2082">_xlfn.IFS(NOT(ISERROR(VLOOKUP(Table5[[#This Row],[Section]],TB_notTB,1,FALSE))),"No",LEFT(Table5[[#This Row],[Section]],3)="ETB","PLS",LEFT(Table5[[#This Row],[Section]],1)="7","PDB",NOT(ISBLANK(Table5[[#This Row],[Section]])),"No")</f>
        <v>No</v>
      </c>
    </row>
    <row r="2083" spans="1:13" x14ac:dyDescent="0.25">
      <c r="A2083" s="126" t="s">
        <v>935</v>
      </c>
      <c r="B2083" s="126" t="s">
        <v>17222</v>
      </c>
      <c r="C2083" s="126" t="s">
        <v>98</v>
      </c>
      <c r="D2083" s="127">
        <v>0.75600000000000001</v>
      </c>
      <c r="E2083" s="128">
        <v>194</v>
      </c>
      <c r="F2083" s="128">
        <v>100</v>
      </c>
      <c r="G2083" s="126" t="s">
        <v>13711</v>
      </c>
      <c r="H2083" s="126" t="s">
        <v>20119</v>
      </c>
      <c r="I2083" s="126" t="s">
        <v>21054</v>
      </c>
      <c r="J2083" s="126" t="s">
        <v>26232</v>
      </c>
      <c r="K2083" s="9">
        <f>_xlfn.IFNA(VLOOKUP(Table5[[#This Row],[Section]],SubSill_Tier,2,FALSE),0)</f>
        <v>0</v>
      </c>
      <c r="L2083" s="9" t="str">
        <f t="shared" si="41"/>
        <v/>
      </c>
      <c r="M2083" s="205" t="str" cm="1">
        <f t="array" ref="M2083">_xlfn.IFS(NOT(ISERROR(VLOOKUP(Table5[[#This Row],[Section]],TB_notTB,1,FALSE))),"No",LEFT(Table5[[#This Row],[Section]],3)="ETB","PLS",LEFT(Table5[[#This Row],[Section]],1)="7","PDB",NOT(ISBLANK(Table5[[#This Row],[Section]])),"No")</f>
        <v>No</v>
      </c>
    </row>
    <row r="2084" spans="1:13" x14ac:dyDescent="0.25">
      <c r="A2084" s="126" t="s">
        <v>936</v>
      </c>
      <c r="B2084" s="126" t="s">
        <v>17222</v>
      </c>
      <c r="C2084" s="126" t="s">
        <v>98</v>
      </c>
      <c r="D2084" s="127">
        <v>1.6279999999999999</v>
      </c>
      <c r="E2084" s="128">
        <v>417</v>
      </c>
      <c r="F2084" s="128">
        <v>417</v>
      </c>
      <c r="G2084" s="126" t="s">
        <v>13711</v>
      </c>
      <c r="H2084" s="126" t="s">
        <v>20119</v>
      </c>
      <c r="I2084" s="126" t="s">
        <v>21054</v>
      </c>
      <c r="J2084" s="126" t="s">
        <v>26232</v>
      </c>
      <c r="K2084" s="9">
        <f>_xlfn.IFNA(VLOOKUP(Table5[[#This Row],[Section]],SubSill_Tier,2,FALSE),0)</f>
        <v>0</v>
      </c>
      <c r="L2084" s="9" t="str">
        <f t="shared" si="41"/>
        <v/>
      </c>
      <c r="M2084" s="205" t="str" cm="1">
        <f t="array" ref="M2084">_xlfn.IFS(NOT(ISERROR(VLOOKUP(Table5[[#This Row],[Section]],TB_notTB,1,FALSE))),"No",LEFT(Table5[[#This Row],[Section]],3)="ETB","PLS",LEFT(Table5[[#This Row],[Section]],1)="7","PDB",NOT(ISBLANK(Table5[[#This Row],[Section]])),"No")</f>
        <v>No</v>
      </c>
    </row>
    <row r="2085" spans="1:13" x14ac:dyDescent="0.25">
      <c r="A2085" s="126" t="s">
        <v>937</v>
      </c>
      <c r="B2085" s="126" t="s">
        <v>17222</v>
      </c>
      <c r="C2085" s="126" t="s">
        <v>98</v>
      </c>
      <c r="D2085" s="127">
        <v>2.8919999999999999</v>
      </c>
      <c r="E2085" s="128">
        <v>554</v>
      </c>
      <c r="F2085" s="128">
        <v>554</v>
      </c>
      <c r="G2085" s="126" t="s">
        <v>13711</v>
      </c>
      <c r="H2085" s="126" t="s">
        <v>20119</v>
      </c>
      <c r="I2085" s="126" t="s">
        <v>21054</v>
      </c>
      <c r="J2085" s="126" t="s">
        <v>26232</v>
      </c>
      <c r="K2085" s="9">
        <f>_xlfn.IFNA(VLOOKUP(Table5[[#This Row],[Section]],SubSill_Tier,2,FALSE),0)</f>
        <v>0</v>
      </c>
      <c r="L2085" s="9" t="str">
        <f t="shared" si="41"/>
        <v/>
      </c>
      <c r="M2085" s="205" t="str" cm="1">
        <f t="array" ref="M2085">_xlfn.IFS(NOT(ISERROR(VLOOKUP(Table5[[#This Row],[Section]],TB_notTB,1,FALSE))),"No",LEFT(Table5[[#This Row],[Section]],3)="ETB","PLS",LEFT(Table5[[#This Row],[Section]],1)="7","PDB",NOT(ISBLANK(Table5[[#This Row],[Section]])),"No")</f>
        <v>No</v>
      </c>
    </row>
    <row r="2086" spans="1:13" x14ac:dyDescent="0.25">
      <c r="A2086" s="126" t="s">
        <v>938</v>
      </c>
      <c r="B2086" s="126" t="s">
        <v>17222</v>
      </c>
      <c r="C2086" s="126" t="s">
        <v>98</v>
      </c>
      <c r="D2086" s="127">
        <v>0.48899999999999999</v>
      </c>
      <c r="E2086" s="128">
        <v>128</v>
      </c>
      <c r="F2086" s="128">
        <v>128</v>
      </c>
      <c r="G2086" s="126" t="s">
        <v>13711</v>
      </c>
      <c r="H2086" s="126" t="s">
        <v>20119</v>
      </c>
      <c r="I2086" s="126" t="s">
        <v>21054</v>
      </c>
      <c r="J2086" s="126" t="s">
        <v>26232</v>
      </c>
      <c r="K2086" s="9">
        <f>_xlfn.IFNA(VLOOKUP(Table5[[#This Row],[Section]],SubSill_Tier,2,FALSE),0)</f>
        <v>0</v>
      </c>
      <c r="L2086" s="9" t="str">
        <f t="shared" si="41"/>
        <v/>
      </c>
      <c r="M2086" s="205" t="str" cm="1">
        <f t="array" ref="M2086">_xlfn.IFS(NOT(ISERROR(VLOOKUP(Table5[[#This Row],[Section]],TB_notTB,1,FALSE))),"No",LEFT(Table5[[#This Row],[Section]],3)="ETB","PLS",LEFT(Table5[[#This Row],[Section]],1)="7","PDB",NOT(ISBLANK(Table5[[#This Row],[Section]])),"No")</f>
        <v>No</v>
      </c>
    </row>
    <row r="2087" spans="1:13" x14ac:dyDescent="0.25">
      <c r="A2087" s="126" t="s">
        <v>939</v>
      </c>
      <c r="B2087" s="126" t="s">
        <v>17222</v>
      </c>
      <c r="C2087" s="126" t="s">
        <v>98</v>
      </c>
      <c r="D2087" s="127">
        <v>2.911</v>
      </c>
      <c r="E2087" s="128">
        <v>752</v>
      </c>
      <c r="F2087" s="128">
        <v>190</v>
      </c>
      <c r="G2087" s="126" t="s">
        <v>13711</v>
      </c>
      <c r="H2087" s="126" t="s">
        <v>20119</v>
      </c>
      <c r="I2087" s="126" t="s">
        <v>21054</v>
      </c>
      <c r="J2087" s="126" t="s">
        <v>26232</v>
      </c>
      <c r="K2087" s="9">
        <f>_xlfn.IFNA(VLOOKUP(Table5[[#This Row],[Section]],SubSill_Tier,2,FALSE),0)</f>
        <v>0</v>
      </c>
      <c r="L2087" s="9" t="str">
        <f t="shared" si="41"/>
        <v/>
      </c>
      <c r="M2087" s="205" t="str" cm="1">
        <f t="array" ref="M2087">_xlfn.IFS(NOT(ISERROR(VLOOKUP(Table5[[#This Row],[Section]],TB_notTB,1,FALSE))),"No",LEFT(Table5[[#This Row],[Section]],3)="ETB","PLS",LEFT(Table5[[#This Row],[Section]],1)="7","PDB",NOT(ISBLANK(Table5[[#This Row],[Section]])),"No")</f>
        <v>No</v>
      </c>
    </row>
    <row r="2088" spans="1:13" x14ac:dyDescent="0.25">
      <c r="A2088" s="126" t="s">
        <v>940</v>
      </c>
      <c r="B2088" s="126" t="s">
        <v>17222</v>
      </c>
      <c r="C2088" s="126" t="s">
        <v>98</v>
      </c>
      <c r="D2088" s="127">
        <v>1.5549999999999999</v>
      </c>
      <c r="E2088" s="128">
        <v>455</v>
      </c>
      <c r="F2088" s="128">
        <v>100</v>
      </c>
      <c r="G2088" s="126" t="s">
        <v>13711</v>
      </c>
      <c r="H2088" s="126" t="s">
        <v>20119</v>
      </c>
      <c r="I2088" s="126" t="s">
        <v>21054</v>
      </c>
      <c r="J2088" s="126" t="s">
        <v>26232</v>
      </c>
      <c r="K2088" s="9">
        <f>_xlfn.IFNA(VLOOKUP(Table5[[#This Row],[Section]],SubSill_Tier,2,FALSE),0)</f>
        <v>0</v>
      </c>
      <c r="L2088" s="9" t="str">
        <f t="shared" si="41"/>
        <v/>
      </c>
      <c r="M2088" s="205" t="str" cm="1">
        <f t="array" ref="M2088">_xlfn.IFS(NOT(ISERROR(VLOOKUP(Table5[[#This Row],[Section]],TB_notTB,1,FALSE))),"No",LEFT(Table5[[#This Row],[Section]],3)="ETB","PLS",LEFT(Table5[[#This Row],[Section]],1)="7","PDB",NOT(ISBLANK(Table5[[#This Row],[Section]])),"No")</f>
        <v>No</v>
      </c>
    </row>
    <row r="2089" spans="1:13" x14ac:dyDescent="0.25">
      <c r="A2089" s="126" t="s">
        <v>941</v>
      </c>
      <c r="B2089" s="126" t="s">
        <v>17222</v>
      </c>
      <c r="C2089" s="126" t="s">
        <v>98</v>
      </c>
      <c r="D2089" s="127">
        <v>2.7650000000000001</v>
      </c>
      <c r="E2089" s="128">
        <v>518</v>
      </c>
      <c r="F2089" s="128">
        <v>518</v>
      </c>
      <c r="G2089" s="126" t="s">
        <v>13711</v>
      </c>
      <c r="H2089" s="126" t="s">
        <v>20119</v>
      </c>
      <c r="I2089" s="126" t="s">
        <v>21054</v>
      </c>
      <c r="J2089" s="126" t="s">
        <v>26232</v>
      </c>
      <c r="K2089" s="9">
        <f>_xlfn.IFNA(VLOOKUP(Table5[[#This Row],[Section]],SubSill_Tier,2,FALSE),0)</f>
        <v>0</v>
      </c>
      <c r="L2089" s="9" t="str">
        <f t="shared" si="41"/>
        <v/>
      </c>
      <c r="M2089" s="205" t="str" cm="1">
        <f t="array" ref="M2089">_xlfn.IFS(NOT(ISERROR(VLOOKUP(Table5[[#This Row],[Section]],TB_notTB,1,FALSE))),"No",LEFT(Table5[[#This Row],[Section]],3)="ETB","PLS",LEFT(Table5[[#This Row],[Section]],1)="7","PDB",NOT(ISBLANK(Table5[[#This Row],[Section]])),"No")</f>
        <v>No</v>
      </c>
    </row>
    <row r="2090" spans="1:13" x14ac:dyDescent="0.25">
      <c r="A2090" s="126" t="s">
        <v>942</v>
      </c>
      <c r="B2090" s="126" t="s">
        <v>17222</v>
      </c>
      <c r="C2090" s="126" t="s">
        <v>98</v>
      </c>
      <c r="D2090" s="127">
        <v>1.7250000000000001</v>
      </c>
      <c r="E2090" s="128">
        <v>246</v>
      </c>
      <c r="F2090" s="128">
        <v>132</v>
      </c>
      <c r="G2090" s="126" t="s">
        <v>13711</v>
      </c>
      <c r="H2090" s="126" t="s">
        <v>20119</v>
      </c>
      <c r="I2090" s="126" t="s">
        <v>21054</v>
      </c>
      <c r="J2090" s="126" t="s">
        <v>26232</v>
      </c>
      <c r="K2090" s="9">
        <f>_xlfn.IFNA(VLOOKUP(Table5[[#This Row],[Section]],SubSill_Tier,2,FALSE),0)</f>
        <v>0</v>
      </c>
      <c r="L2090" s="9" t="str">
        <f t="shared" si="41"/>
        <v/>
      </c>
      <c r="M2090" s="205" t="str" cm="1">
        <f t="array" ref="M2090">_xlfn.IFS(NOT(ISERROR(VLOOKUP(Table5[[#This Row],[Section]],TB_notTB,1,FALSE))),"No",LEFT(Table5[[#This Row],[Section]],3)="ETB","PLS",LEFT(Table5[[#This Row],[Section]],1)="7","PDB",NOT(ISBLANK(Table5[[#This Row],[Section]])),"No")</f>
        <v>No</v>
      </c>
    </row>
    <row r="2091" spans="1:13" x14ac:dyDescent="0.25">
      <c r="A2091" s="126" t="s">
        <v>943</v>
      </c>
      <c r="B2091" s="126" t="s">
        <v>17222</v>
      </c>
      <c r="C2091" s="126" t="s">
        <v>98</v>
      </c>
      <c r="D2091" s="127">
        <v>1.004</v>
      </c>
      <c r="E2091" s="128">
        <v>417</v>
      </c>
      <c r="F2091" s="128">
        <v>199</v>
      </c>
      <c r="G2091" s="126" t="s">
        <v>13711</v>
      </c>
      <c r="H2091" s="126" t="s">
        <v>20119</v>
      </c>
      <c r="I2091" s="126" t="s">
        <v>21054</v>
      </c>
      <c r="J2091" s="126" t="s">
        <v>26232</v>
      </c>
      <c r="K2091" s="9">
        <f>_xlfn.IFNA(VLOOKUP(Table5[[#This Row],[Section]],SubSill_Tier,2,FALSE),0)</f>
        <v>0</v>
      </c>
      <c r="L2091" s="9" t="str">
        <f t="shared" si="41"/>
        <v/>
      </c>
      <c r="M2091" s="205" t="str" cm="1">
        <f t="array" ref="M2091">_xlfn.IFS(NOT(ISERROR(VLOOKUP(Table5[[#This Row],[Section]],TB_notTB,1,FALSE))),"No",LEFT(Table5[[#This Row],[Section]],3)="ETB","PLS",LEFT(Table5[[#This Row],[Section]],1)="7","PDB",NOT(ISBLANK(Table5[[#This Row],[Section]])),"No")</f>
        <v>No</v>
      </c>
    </row>
    <row r="2092" spans="1:13" x14ac:dyDescent="0.25">
      <c r="A2092" s="126" t="s">
        <v>944</v>
      </c>
      <c r="B2092" s="126" t="s">
        <v>17222</v>
      </c>
      <c r="C2092" s="126" t="s">
        <v>98</v>
      </c>
      <c r="D2092" s="127">
        <v>1.49</v>
      </c>
      <c r="E2092" s="128">
        <v>274</v>
      </c>
      <c r="F2092" s="128">
        <v>274</v>
      </c>
      <c r="G2092" s="126" t="s">
        <v>13711</v>
      </c>
      <c r="H2092" s="126" t="s">
        <v>20119</v>
      </c>
      <c r="I2092" s="126" t="s">
        <v>21054</v>
      </c>
      <c r="J2092" s="126" t="s">
        <v>26232</v>
      </c>
      <c r="K2092" s="9">
        <f>_xlfn.IFNA(VLOOKUP(Table5[[#This Row],[Section]],SubSill_Tier,2,FALSE),0)</f>
        <v>0</v>
      </c>
      <c r="L2092" s="9" t="str">
        <f t="shared" si="41"/>
        <v/>
      </c>
      <c r="M2092" s="205" t="str" cm="1">
        <f t="array" ref="M2092">_xlfn.IFS(NOT(ISERROR(VLOOKUP(Table5[[#This Row],[Section]],TB_notTB,1,FALSE))),"No",LEFT(Table5[[#This Row],[Section]],3)="ETB","PLS",LEFT(Table5[[#This Row],[Section]],1)="7","PDB",NOT(ISBLANK(Table5[[#This Row],[Section]])),"No")</f>
        <v>No</v>
      </c>
    </row>
    <row r="2093" spans="1:13" x14ac:dyDescent="0.25">
      <c r="A2093" s="126" t="s">
        <v>945</v>
      </c>
      <c r="B2093" s="126" t="s">
        <v>17222</v>
      </c>
      <c r="C2093" s="126" t="s">
        <v>98</v>
      </c>
      <c r="D2093" s="127">
        <v>0.75900000000000001</v>
      </c>
      <c r="E2093" s="128">
        <v>232</v>
      </c>
      <c r="F2093" s="128">
        <v>100</v>
      </c>
      <c r="G2093" s="126" t="s">
        <v>13711</v>
      </c>
      <c r="H2093" s="126" t="s">
        <v>20119</v>
      </c>
      <c r="I2093" s="126" t="s">
        <v>21054</v>
      </c>
      <c r="J2093" s="126" t="s">
        <v>26232</v>
      </c>
      <c r="K2093" s="9">
        <f>_xlfn.IFNA(VLOOKUP(Table5[[#This Row],[Section]],SubSill_Tier,2,FALSE),0)</f>
        <v>0</v>
      </c>
      <c r="L2093" s="9" t="str">
        <f t="shared" si="41"/>
        <v/>
      </c>
      <c r="M2093" s="205" t="str" cm="1">
        <f t="array" ref="M2093">_xlfn.IFS(NOT(ISERROR(VLOOKUP(Table5[[#This Row],[Section]],TB_notTB,1,FALSE))),"No",LEFT(Table5[[#This Row],[Section]],3)="ETB","PLS",LEFT(Table5[[#This Row],[Section]],1)="7","PDB",NOT(ISBLANK(Table5[[#This Row],[Section]])),"No")</f>
        <v>No</v>
      </c>
    </row>
    <row r="2094" spans="1:13" x14ac:dyDescent="0.25">
      <c r="A2094" s="126" t="s">
        <v>11706</v>
      </c>
      <c r="B2094" s="126" t="s">
        <v>17222</v>
      </c>
      <c r="C2094" s="126" t="s">
        <v>98</v>
      </c>
      <c r="D2094" s="127">
        <v>3.302</v>
      </c>
      <c r="E2094" s="128">
        <v>253</v>
      </c>
      <c r="F2094" s="128">
        <v>253</v>
      </c>
      <c r="G2094" s="126" t="s">
        <v>13742</v>
      </c>
      <c r="H2094" s="126" t="s">
        <v>20157</v>
      </c>
      <c r="I2094" s="126" t="s">
        <v>20158</v>
      </c>
      <c r="J2094" s="126" t="s">
        <v>26262</v>
      </c>
      <c r="K2094" s="9">
        <f>_xlfn.IFNA(VLOOKUP(Table5[[#This Row],[Section]],SubSill_Tier,2,FALSE),0)</f>
        <v>0</v>
      </c>
      <c r="L2094" s="9" t="str">
        <f t="shared" si="41"/>
        <v/>
      </c>
      <c r="M2094" s="205" t="str" cm="1">
        <f t="array" ref="M2094">_xlfn.IFS(NOT(ISERROR(VLOOKUP(Table5[[#This Row],[Section]],TB_notTB,1,FALSE))),"No",LEFT(Table5[[#This Row],[Section]],3)="ETB","PLS",LEFT(Table5[[#This Row],[Section]],1)="7","PDB",NOT(ISBLANK(Table5[[#This Row],[Section]])),"No")</f>
        <v>No</v>
      </c>
    </row>
    <row r="2095" spans="1:13" x14ac:dyDescent="0.25">
      <c r="A2095" s="126" t="s">
        <v>6419</v>
      </c>
      <c r="B2095" s="126" t="s">
        <v>6420</v>
      </c>
      <c r="C2095" s="126" t="s">
        <v>75</v>
      </c>
      <c r="D2095" s="127">
        <v>0.53700000000000003</v>
      </c>
      <c r="E2095" s="128">
        <v>111</v>
      </c>
      <c r="F2095" s="128">
        <v>111</v>
      </c>
      <c r="G2095" s="126" t="s">
        <v>13740</v>
      </c>
      <c r="H2095" s="126" t="s">
        <v>20124</v>
      </c>
      <c r="I2095" s="126" t="s">
        <v>21059</v>
      </c>
      <c r="J2095" s="126" t="s">
        <v>26235</v>
      </c>
      <c r="K2095" s="9">
        <f>_xlfn.IFNA(VLOOKUP(Table5[[#This Row],[Section]],SubSill_Tier,2,FALSE),0)</f>
        <v>0</v>
      </c>
      <c r="L2095" s="9" t="str">
        <f t="shared" si="41"/>
        <v/>
      </c>
      <c r="M2095" s="205" t="str" cm="1">
        <f t="array" ref="M2095">_xlfn.IFS(NOT(ISERROR(VLOOKUP(Table5[[#This Row],[Section]],TB_notTB,1,FALSE))),"No",LEFT(Table5[[#This Row],[Section]],3)="ETB","PLS",LEFT(Table5[[#This Row],[Section]],1)="7","PDB",NOT(ISBLANK(Table5[[#This Row],[Section]])),"No")</f>
        <v>No</v>
      </c>
    </row>
    <row r="2096" spans="1:13" x14ac:dyDescent="0.25">
      <c r="A2096" s="126" t="s">
        <v>946</v>
      </c>
      <c r="B2096" s="126" t="s">
        <v>17222</v>
      </c>
      <c r="C2096" s="126" t="s">
        <v>98</v>
      </c>
      <c r="D2096" s="127">
        <v>0.53700000000000003</v>
      </c>
      <c r="E2096" s="128">
        <v>180</v>
      </c>
      <c r="F2096" s="128">
        <v>100</v>
      </c>
      <c r="G2096" s="126" t="s">
        <v>13711</v>
      </c>
      <c r="H2096" s="126" t="s">
        <v>20119</v>
      </c>
      <c r="I2096" s="126" t="s">
        <v>21054</v>
      </c>
      <c r="J2096" s="126" t="s">
        <v>26232</v>
      </c>
      <c r="K2096" s="9">
        <f>_xlfn.IFNA(VLOOKUP(Table5[[#This Row],[Section]],SubSill_Tier,2,FALSE),0)</f>
        <v>0</v>
      </c>
      <c r="L2096" s="9" t="str">
        <f t="shared" si="41"/>
        <v/>
      </c>
      <c r="M2096" s="205" t="str" cm="1">
        <f t="array" ref="M2096">_xlfn.IFS(NOT(ISERROR(VLOOKUP(Table5[[#This Row],[Section]],TB_notTB,1,FALSE))),"No",LEFT(Table5[[#This Row],[Section]],3)="ETB","PLS",LEFT(Table5[[#This Row],[Section]],1)="7","PDB",NOT(ISBLANK(Table5[[#This Row],[Section]])),"No")</f>
        <v>No</v>
      </c>
    </row>
    <row r="2097" spans="1:13" x14ac:dyDescent="0.25">
      <c r="A2097" s="126" t="s">
        <v>947</v>
      </c>
      <c r="B2097" s="126" t="s">
        <v>17222</v>
      </c>
      <c r="C2097" s="126" t="s">
        <v>98</v>
      </c>
      <c r="D2097" s="127">
        <v>1.3180000000000001</v>
      </c>
      <c r="E2097" s="128">
        <v>362</v>
      </c>
      <c r="F2097" s="128">
        <v>159</v>
      </c>
      <c r="G2097" s="126" t="s">
        <v>13711</v>
      </c>
      <c r="H2097" s="126" t="s">
        <v>20119</v>
      </c>
      <c r="I2097" s="126" t="s">
        <v>21054</v>
      </c>
      <c r="J2097" s="126" t="s">
        <v>26232</v>
      </c>
      <c r="K2097" s="9">
        <f>_xlfn.IFNA(VLOOKUP(Table5[[#This Row],[Section]],SubSill_Tier,2,FALSE),0)</f>
        <v>0</v>
      </c>
      <c r="L2097" s="9" t="str">
        <f t="shared" si="41"/>
        <v/>
      </c>
      <c r="M2097" s="205" t="str" cm="1">
        <f t="array" ref="M2097">_xlfn.IFS(NOT(ISERROR(VLOOKUP(Table5[[#This Row],[Section]],TB_notTB,1,FALSE))),"No",LEFT(Table5[[#This Row],[Section]],3)="ETB","PLS",LEFT(Table5[[#This Row],[Section]],1)="7","PDB",NOT(ISBLANK(Table5[[#This Row],[Section]])),"No")</f>
        <v>No</v>
      </c>
    </row>
    <row r="2098" spans="1:13" x14ac:dyDescent="0.25">
      <c r="A2098" s="126" t="s">
        <v>948</v>
      </c>
      <c r="B2098" s="126" t="s">
        <v>17222</v>
      </c>
      <c r="C2098" s="126" t="s">
        <v>98</v>
      </c>
      <c r="D2098" s="127">
        <v>0.65600000000000003</v>
      </c>
      <c r="E2098" s="128">
        <v>319</v>
      </c>
      <c r="F2098" s="128">
        <v>104</v>
      </c>
      <c r="G2098" s="126" t="s">
        <v>13711</v>
      </c>
      <c r="H2098" s="126" t="s">
        <v>20119</v>
      </c>
      <c r="I2098" s="126" t="s">
        <v>21054</v>
      </c>
      <c r="J2098" s="126" t="s">
        <v>26232</v>
      </c>
      <c r="K2098" s="9">
        <f>_xlfn.IFNA(VLOOKUP(Table5[[#This Row],[Section]],SubSill_Tier,2,FALSE),0)</f>
        <v>0</v>
      </c>
      <c r="L2098" s="9" t="str">
        <f t="shared" si="41"/>
        <v/>
      </c>
      <c r="M2098" s="205" t="str" cm="1">
        <f t="array" ref="M2098">_xlfn.IFS(NOT(ISERROR(VLOOKUP(Table5[[#This Row],[Section]],TB_notTB,1,FALSE))),"No",LEFT(Table5[[#This Row],[Section]],3)="ETB","PLS",LEFT(Table5[[#This Row],[Section]],1)="7","PDB",NOT(ISBLANK(Table5[[#This Row],[Section]])),"No")</f>
        <v>No</v>
      </c>
    </row>
    <row r="2099" spans="1:13" x14ac:dyDescent="0.25">
      <c r="A2099" s="126" t="s">
        <v>949</v>
      </c>
      <c r="B2099" s="126" t="s">
        <v>17222</v>
      </c>
      <c r="C2099" s="126" t="s">
        <v>98</v>
      </c>
      <c r="D2099" s="127">
        <v>0.66400000000000003</v>
      </c>
      <c r="E2099" s="128">
        <v>321</v>
      </c>
      <c r="F2099" s="128">
        <v>100</v>
      </c>
      <c r="G2099" s="126" t="s">
        <v>13711</v>
      </c>
      <c r="H2099" s="126" t="s">
        <v>20119</v>
      </c>
      <c r="I2099" s="126" t="s">
        <v>21054</v>
      </c>
      <c r="J2099" s="126" t="s">
        <v>26232</v>
      </c>
      <c r="K2099" s="9">
        <f>_xlfn.IFNA(VLOOKUP(Table5[[#This Row],[Section]],SubSill_Tier,2,FALSE),0)</f>
        <v>0</v>
      </c>
      <c r="L2099" s="9" t="str">
        <f t="shared" si="41"/>
        <v/>
      </c>
      <c r="M2099" s="205" t="str" cm="1">
        <f t="array" ref="M2099">_xlfn.IFS(NOT(ISERROR(VLOOKUP(Table5[[#This Row],[Section]],TB_notTB,1,FALSE))),"No",LEFT(Table5[[#This Row],[Section]],3)="ETB","PLS",LEFT(Table5[[#This Row],[Section]],1)="7","PDB",NOT(ISBLANK(Table5[[#This Row],[Section]])),"No")</f>
        <v>No</v>
      </c>
    </row>
    <row r="2100" spans="1:13" x14ac:dyDescent="0.25">
      <c r="A2100" s="126" t="s">
        <v>950</v>
      </c>
      <c r="B2100" s="126" t="s">
        <v>17222</v>
      </c>
      <c r="C2100" s="126" t="s">
        <v>98</v>
      </c>
      <c r="D2100" s="127">
        <v>0.53200000000000003</v>
      </c>
      <c r="E2100" s="128">
        <v>201</v>
      </c>
      <c r="F2100" s="128">
        <v>100</v>
      </c>
      <c r="G2100" s="126" t="s">
        <v>13711</v>
      </c>
      <c r="H2100" s="126" t="s">
        <v>20119</v>
      </c>
      <c r="I2100" s="126" t="s">
        <v>21054</v>
      </c>
      <c r="J2100" s="126" t="s">
        <v>26232</v>
      </c>
      <c r="K2100" s="9">
        <f>_xlfn.IFNA(VLOOKUP(Table5[[#This Row],[Section]],SubSill_Tier,2,FALSE),0)</f>
        <v>0</v>
      </c>
      <c r="L2100" s="9" t="str">
        <f t="shared" si="41"/>
        <v/>
      </c>
      <c r="M2100" s="205" t="str" cm="1">
        <f t="array" ref="M2100">_xlfn.IFS(NOT(ISERROR(VLOOKUP(Table5[[#This Row],[Section]],TB_notTB,1,FALSE))),"No",LEFT(Table5[[#This Row],[Section]],3)="ETB","PLS",LEFT(Table5[[#This Row],[Section]],1)="7","PDB",NOT(ISBLANK(Table5[[#This Row],[Section]])),"No")</f>
        <v>No</v>
      </c>
    </row>
    <row r="2101" spans="1:13" x14ac:dyDescent="0.25">
      <c r="A2101" s="126" t="s">
        <v>951</v>
      </c>
      <c r="B2101" s="126" t="s">
        <v>17222</v>
      </c>
      <c r="C2101" s="126" t="s">
        <v>98</v>
      </c>
      <c r="D2101" s="127">
        <v>0.192</v>
      </c>
      <c r="E2101" s="128">
        <v>134</v>
      </c>
      <c r="F2101" s="128">
        <v>100</v>
      </c>
      <c r="G2101" s="126" t="s">
        <v>13711</v>
      </c>
      <c r="H2101" s="126" t="s">
        <v>20119</v>
      </c>
      <c r="I2101" s="126" t="s">
        <v>21054</v>
      </c>
      <c r="J2101" s="126" t="s">
        <v>26232</v>
      </c>
      <c r="K2101" s="9">
        <f>_xlfn.IFNA(VLOOKUP(Table5[[#This Row],[Section]],SubSill_Tier,2,FALSE),0)</f>
        <v>0</v>
      </c>
      <c r="L2101" s="9" t="str">
        <f t="shared" si="41"/>
        <v/>
      </c>
      <c r="M2101" s="205" t="str" cm="1">
        <f t="array" ref="M2101">_xlfn.IFS(NOT(ISERROR(VLOOKUP(Table5[[#This Row],[Section]],TB_notTB,1,FALSE))),"No",LEFT(Table5[[#This Row],[Section]],3)="ETB","PLS",LEFT(Table5[[#This Row],[Section]],1)="7","PDB",NOT(ISBLANK(Table5[[#This Row],[Section]])),"No")</f>
        <v>No</v>
      </c>
    </row>
    <row r="2102" spans="1:13" x14ac:dyDescent="0.25">
      <c r="A2102" s="126" t="s">
        <v>952</v>
      </c>
      <c r="B2102" s="126" t="s">
        <v>17222</v>
      </c>
      <c r="C2102" s="126" t="s">
        <v>98</v>
      </c>
      <c r="D2102" s="127">
        <v>0.38600000000000001</v>
      </c>
      <c r="E2102" s="128">
        <v>179</v>
      </c>
      <c r="F2102" s="128">
        <v>100</v>
      </c>
      <c r="G2102" s="126" t="s">
        <v>13711</v>
      </c>
      <c r="H2102" s="126" t="s">
        <v>20119</v>
      </c>
      <c r="I2102" s="126" t="s">
        <v>21054</v>
      </c>
      <c r="J2102" s="126" t="s">
        <v>26232</v>
      </c>
      <c r="K2102" s="9">
        <f>_xlfn.IFNA(VLOOKUP(Table5[[#This Row],[Section]],SubSill_Tier,2,FALSE),0)</f>
        <v>0</v>
      </c>
      <c r="L2102" s="9" t="str">
        <f t="shared" si="41"/>
        <v/>
      </c>
      <c r="M2102" s="205" t="str" cm="1">
        <f t="array" ref="M2102">_xlfn.IFS(NOT(ISERROR(VLOOKUP(Table5[[#This Row],[Section]],TB_notTB,1,FALSE))),"No",LEFT(Table5[[#This Row],[Section]],3)="ETB","PLS",LEFT(Table5[[#This Row],[Section]],1)="7","PDB",NOT(ISBLANK(Table5[[#This Row],[Section]])),"No")</f>
        <v>No</v>
      </c>
    </row>
    <row r="2103" spans="1:13" x14ac:dyDescent="0.25">
      <c r="A2103" s="126" t="s">
        <v>14890</v>
      </c>
      <c r="B2103" s="126" t="s">
        <v>5596</v>
      </c>
      <c r="C2103" s="126" t="s">
        <v>75</v>
      </c>
      <c r="D2103" s="127">
        <v>0.40799999999999997</v>
      </c>
      <c r="E2103" s="128">
        <v>225</v>
      </c>
      <c r="F2103" s="128">
        <v>225</v>
      </c>
      <c r="G2103" s="126" t="s">
        <v>14891</v>
      </c>
      <c r="H2103" s="126" t="s">
        <v>20121</v>
      </c>
      <c r="I2103" s="126" t="s">
        <v>20122</v>
      </c>
      <c r="J2103" s="126" t="s">
        <v>26234</v>
      </c>
      <c r="K2103" s="9">
        <f>_xlfn.IFNA(VLOOKUP(Table5[[#This Row],[Section]],SubSill_Tier,2,FALSE),0)</f>
        <v>0</v>
      </c>
      <c r="L2103" s="9" t="str">
        <f t="shared" si="41"/>
        <v/>
      </c>
      <c r="M2103" s="205" t="str" cm="1">
        <f t="array" ref="M2103">_xlfn.IFS(NOT(ISERROR(VLOOKUP(Table5[[#This Row],[Section]],TB_notTB,1,FALSE))),"No",LEFT(Table5[[#This Row],[Section]],3)="ETB","PLS",LEFT(Table5[[#This Row],[Section]],1)="7","PDB",NOT(ISBLANK(Table5[[#This Row],[Section]])),"No")</f>
        <v>No</v>
      </c>
    </row>
    <row r="2104" spans="1:13" x14ac:dyDescent="0.25">
      <c r="A2104" s="126" t="s">
        <v>953</v>
      </c>
      <c r="B2104" s="126" t="s">
        <v>17222</v>
      </c>
      <c r="C2104" s="126" t="s">
        <v>98</v>
      </c>
      <c r="D2104" s="127">
        <v>1.8740000000000001</v>
      </c>
      <c r="E2104" s="128">
        <v>502</v>
      </c>
      <c r="F2104" s="128">
        <v>100</v>
      </c>
      <c r="G2104" s="126" t="s">
        <v>13711</v>
      </c>
      <c r="H2104" s="126" t="s">
        <v>20119</v>
      </c>
      <c r="I2104" s="126" t="s">
        <v>21054</v>
      </c>
      <c r="J2104" s="126" t="s">
        <v>26232</v>
      </c>
      <c r="K2104" s="9">
        <f>_xlfn.IFNA(VLOOKUP(Table5[[#This Row],[Section]],SubSill_Tier,2,FALSE),0)</f>
        <v>0</v>
      </c>
      <c r="L2104" s="9" t="str">
        <f t="shared" si="41"/>
        <v/>
      </c>
      <c r="M2104" s="205" t="str" cm="1">
        <f t="array" ref="M2104">_xlfn.IFS(NOT(ISERROR(VLOOKUP(Table5[[#This Row],[Section]],TB_notTB,1,FALSE))),"No",LEFT(Table5[[#This Row],[Section]],3)="ETB","PLS",LEFT(Table5[[#This Row],[Section]],1)="7","PDB",NOT(ISBLANK(Table5[[#This Row],[Section]])),"No")</f>
        <v>No</v>
      </c>
    </row>
    <row r="2105" spans="1:13" x14ac:dyDescent="0.25">
      <c r="A2105" s="126" t="s">
        <v>954</v>
      </c>
      <c r="B2105" s="126" t="s">
        <v>17222</v>
      </c>
      <c r="C2105" s="126" t="s">
        <v>98</v>
      </c>
      <c r="D2105" s="127">
        <v>0.29199999999999998</v>
      </c>
      <c r="E2105" s="128">
        <v>100</v>
      </c>
      <c r="F2105" s="128">
        <v>100</v>
      </c>
      <c r="G2105" s="126" t="s">
        <v>13711</v>
      </c>
      <c r="H2105" s="126" t="s">
        <v>20119</v>
      </c>
      <c r="I2105" s="126" t="s">
        <v>21054</v>
      </c>
      <c r="J2105" s="126" t="s">
        <v>26232</v>
      </c>
      <c r="K2105" s="9">
        <f>_xlfn.IFNA(VLOOKUP(Table5[[#This Row],[Section]],SubSill_Tier,2,FALSE),0)</f>
        <v>0</v>
      </c>
      <c r="L2105" s="9" t="str">
        <f t="shared" si="41"/>
        <v/>
      </c>
      <c r="M2105" s="205" t="str" cm="1">
        <f t="array" ref="M2105">_xlfn.IFS(NOT(ISERROR(VLOOKUP(Table5[[#This Row],[Section]],TB_notTB,1,FALSE))),"No",LEFT(Table5[[#This Row],[Section]],3)="ETB","PLS",LEFT(Table5[[#This Row],[Section]],1)="7","PDB",NOT(ISBLANK(Table5[[#This Row],[Section]])),"No")</f>
        <v>No</v>
      </c>
    </row>
    <row r="2106" spans="1:13" x14ac:dyDescent="0.25">
      <c r="A2106" s="126" t="s">
        <v>955</v>
      </c>
      <c r="B2106" s="126" t="s">
        <v>17222</v>
      </c>
      <c r="C2106" s="126" t="s">
        <v>98</v>
      </c>
      <c r="D2106" s="127">
        <v>2.911</v>
      </c>
      <c r="E2106" s="128">
        <v>561</v>
      </c>
      <c r="F2106" s="128">
        <v>100</v>
      </c>
      <c r="G2106" s="126" t="s">
        <v>13711</v>
      </c>
      <c r="H2106" s="126" t="s">
        <v>20119</v>
      </c>
      <c r="I2106" s="126" t="s">
        <v>21054</v>
      </c>
      <c r="J2106" s="126" t="s">
        <v>26232</v>
      </c>
      <c r="K2106" s="9">
        <f>_xlfn.IFNA(VLOOKUP(Table5[[#This Row],[Section]],SubSill_Tier,2,FALSE),0)</f>
        <v>0</v>
      </c>
      <c r="L2106" s="9" t="str">
        <f t="shared" si="41"/>
        <v/>
      </c>
      <c r="M2106" s="205" t="str" cm="1">
        <f t="array" ref="M2106">_xlfn.IFS(NOT(ISERROR(VLOOKUP(Table5[[#This Row],[Section]],TB_notTB,1,FALSE))),"No",LEFT(Table5[[#This Row],[Section]],3)="ETB","PLS",LEFT(Table5[[#This Row],[Section]],1)="7","PDB",NOT(ISBLANK(Table5[[#This Row],[Section]])),"No")</f>
        <v>No</v>
      </c>
    </row>
    <row r="2107" spans="1:13" x14ac:dyDescent="0.25">
      <c r="A2107" s="126" t="s">
        <v>956</v>
      </c>
      <c r="B2107" s="126" t="s">
        <v>17222</v>
      </c>
      <c r="C2107" s="126" t="s">
        <v>98</v>
      </c>
      <c r="D2107" s="127">
        <v>1.131</v>
      </c>
      <c r="E2107" s="128">
        <v>312</v>
      </c>
      <c r="F2107" s="128">
        <v>171</v>
      </c>
      <c r="G2107" s="126" t="s">
        <v>13711</v>
      </c>
      <c r="H2107" s="126" t="s">
        <v>20119</v>
      </c>
      <c r="I2107" s="126" t="s">
        <v>21054</v>
      </c>
      <c r="J2107" s="126" t="s">
        <v>26232</v>
      </c>
      <c r="K2107" s="9">
        <f>_xlfn.IFNA(VLOOKUP(Table5[[#This Row],[Section]],SubSill_Tier,2,FALSE),0)</f>
        <v>0</v>
      </c>
      <c r="L2107" s="9" t="str">
        <f t="shared" si="41"/>
        <v/>
      </c>
      <c r="M2107" s="205" t="str" cm="1">
        <f t="array" ref="M2107">_xlfn.IFS(NOT(ISERROR(VLOOKUP(Table5[[#This Row],[Section]],TB_notTB,1,FALSE))),"No",LEFT(Table5[[#This Row],[Section]],3)="ETB","PLS",LEFT(Table5[[#This Row],[Section]],1)="7","PDB",NOT(ISBLANK(Table5[[#This Row],[Section]])),"No")</f>
        <v>No</v>
      </c>
    </row>
    <row r="2108" spans="1:13" x14ac:dyDescent="0.25">
      <c r="A2108" s="126" t="s">
        <v>957</v>
      </c>
      <c r="B2108" s="126" t="s">
        <v>17222</v>
      </c>
      <c r="C2108" s="126" t="s">
        <v>98</v>
      </c>
      <c r="D2108" s="127">
        <v>2.492</v>
      </c>
      <c r="E2108" s="128">
        <v>543</v>
      </c>
      <c r="F2108" s="128">
        <v>175</v>
      </c>
      <c r="G2108" s="126" t="s">
        <v>13711</v>
      </c>
      <c r="H2108" s="126" t="s">
        <v>20119</v>
      </c>
      <c r="I2108" s="126" t="s">
        <v>21054</v>
      </c>
      <c r="J2108" s="126" t="s">
        <v>26232</v>
      </c>
      <c r="K2108" s="9">
        <f>_xlfn.IFNA(VLOOKUP(Table5[[#This Row],[Section]],SubSill_Tier,2,FALSE),0)</f>
        <v>0</v>
      </c>
      <c r="L2108" s="9" t="str">
        <f t="shared" si="41"/>
        <v/>
      </c>
      <c r="M2108" s="205" t="str" cm="1">
        <f t="array" ref="M2108">_xlfn.IFS(NOT(ISERROR(VLOOKUP(Table5[[#This Row],[Section]],TB_notTB,1,FALSE))),"No",LEFT(Table5[[#This Row],[Section]],3)="ETB","PLS",LEFT(Table5[[#This Row],[Section]],1)="7","PDB",NOT(ISBLANK(Table5[[#This Row],[Section]])),"No")</f>
        <v>No</v>
      </c>
    </row>
    <row r="2109" spans="1:13" x14ac:dyDescent="0.25">
      <c r="A2109" s="126" t="s">
        <v>6421</v>
      </c>
      <c r="B2109" s="126" t="s">
        <v>3598</v>
      </c>
      <c r="C2109" s="126" t="s">
        <v>98</v>
      </c>
      <c r="D2109" s="127">
        <v>1.44</v>
      </c>
      <c r="E2109" s="128">
        <v>136</v>
      </c>
      <c r="F2109" s="128">
        <v>0</v>
      </c>
      <c r="G2109" s="126" t="s">
        <v>13724</v>
      </c>
      <c r="H2109" s="126" t="s">
        <v>20186</v>
      </c>
      <c r="I2109" s="126" t="s">
        <v>22099</v>
      </c>
      <c r="J2109" s="126" t="s">
        <v>26234</v>
      </c>
      <c r="K2109" s="9">
        <f>_xlfn.IFNA(VLOOKUP(Table5[[#This Row],[Section]],SubSill_Tier,2,FALSE),0)</f>
        <v>0</v>
      </c>
      <c r="L2109" s="9" t="str">
        <f t="shared" si="41"/>
        <v/>
      </c>
      <c r="M2109" s="205" t="str" cm="1">
        <f t="array" ref="M2109">_xlfn.IFS(NOT(ISERROR(VLOOKUP(Table5[[#This Row],[Section]],TB_notTB,1,FALSE))),"No",LEFT(Table5[[#This Row],[Section]],3)="ETB","PLS",LEFT(Table5[[#This Row],[Section]],1)="7","PDB",NOT(ISBLANK(Table5[[#This Row],[Section]])),"No")</f>
        <v>No</v>
      </c>
    </row>
    <row r="2110" spans="1:13" x14ac:dyDescent="0.25">
      <c r="A2110" s="126" t="s">
        <v>958</v>
      </c>
      <c r="B2110" s="126" t="s">
        <v>17222</v>
      </c>
      <c r="C2110" s="126" t="s">
        <v>98</v>
      </c>
      <c r="D2110" s="127">
        <v>0.44600000000000001</v>
      </c>
      <c r="E2110" s="128">
        <v>236</v>
      </c>
      <c r="F2110" s="128">
        <v>100</v>
      </c>
      <c r="G2110" s="126" t="s">
        <v>13736</v>
      </c>
      <c r="H2110" s="126" t="s">
        <v>20148</v>
      </c>
      <c r="I2110" s="126" t="s">
        <v>21073</v>
      </c>
      <c r="J2110" s="126" t="s">
        <v>26232</v>
      </c>
      <c r="K2110" s="9">
        <f>_xlfn.IFNA(VLOOKUP(Table5[[#This Row],[Section]],SubSill_Tier,2,FALSE),0)</f>
        <v>0</v>
      </c>
      <c r="L2110" s="9" t="str">
        <f t="shared" si="41"/>
        <v/>
      </c>
      <c r="M2110" s="205" t="str" cm="1">
        <f t="array" ref="M2110">_xlfn.IFS(NOT(ISERROR(VLOOKUP(Table5[[#This Row],[Section]],TB_notTB,1,FALSE))),"No",LEFT(Table5[[#This Row],[Section]],3)="ETB","PLS",LEFT(Table5[[#This Row],[Section]],1)="7","PDB",NOT(ISBLANK(Table5[[#This Row],[Section]])),"No")</f>
        <v>No</v>
      </c>
    </row>
    <row r="2111" spans="1:13" x14ac:dyDescent="0.25">
      <c r="A2111" s="126" t="s">
        <v>959</v>
      </c>
      <c r="B2111" s="126" t="s">
        <v>960</v>
      </c>
      <c r="C2111" s="126" t="s">
        <v>75</v>
      </c>
      <c r="D2111" s="127">
        <v>1.978</v>
      </c>
      <c r="E2111" s="128">
        <v>377</v>
      </c>
      <c r="F2111" s="128">
        <v>295</v>
      </c>
      <c r="G2111" s="126" t="s">
        <v>13728</v>
      </c>
      <c r="H2111" s="126" t="s">
        <v>20137</v>
      </c>
      <c r="I2111" s="126" t="s">
        <v>21066</v>
      </c>
      <c r="J2111" s="126" t="s">
        <v>26232</v>
      </c>
      <c r="K2111" s="9">
        <f>_xlfn.IFNA(VLOOKUP(Table5[[#This Row],[Section]],SubSill_Tier,2,FALSE),0)</f>
        <v>0</v>
      </c>
      <c r="L2111" s="9" t="str">
        <f t="shared" si="41"/>
        <v/>
      </c>
      <c r="M2111" s="205" t="str" cm="1">
        <f t="array" ref="M2111">_xlfn.IFS(NOT(ISERROR(VLOOKUP(Table5[[#This Row],[Section]],TB_notTB,1,FALSE))),"No",LEFT(Table5[[#This Row],[Section]],3)="ETB","PLS",LEFT(Table5[[#This Row],[Section]],1)="7","PDB",NOT(ISBLANK(Table5[[#This Row],[Section]])),"No")</f>
        <v>No</v>
      </c>
    </row>
    <row r="2112" spans="1:13" x14ac:dyDescent="0.25">
      <c r="A2112" s="126" t="s">
        <v>961</v>
      </c>
      <c r="B2112" s="126" t="s">
        <v>17222</v>
      </c>
      <c r="C2112" s="126" t="s">
        <v>98</v>
      </c>
      <c r="D2112" s="127">
        <v>0.159</v>
      </c>
      <c r="E2112" s="128">
        <v>100</v>
      </c>
      <c r="F2112" s="128">
        <v>100</v>
      </c>
      <c r="G2112" s="126" t="s">
        <v>13711</v>
      </c>
      <c r="H2112" s="126" t="s">
        <v>20119</v>
      </c>
      <c r="I2112" s="126" t="s">
        <v>21054</v>
      </c>
      <c r="J2112" s="126" t="s">
        <v>26232</v>
      </c>
      <c r="K2112" s="9">
        <f>_xlfn.IFNA(VLOOKUP(Table5[[#This Row],[Section]],SubSill_Tier,2,FALSE),0)</f>
        <v>0</v>
      </c>
      <c r="L2112" s="9" t="str">
        <f t="shared" si="41"/>
        <v/>
      </c>
      <c r="M2112" s="205" t="str" cm="1">
        <f t="array" ref="M2112">_xlfn.IFS(NOT(ISERROR(VLOOKUP(Table5[[#This Row],[Section]],TB_notTB,1,FALSE))),"No",LEFT(Table5[[#This Row],[Section]],3)="ETB","PLS",LEFT(Table5[[#This Row],[Section]],1)="7","PDB",NOT(ISBLANK(Table5[[#This Row],[Section]])),"No")</f>
        <v>No</v>
      </c>
    </row>
    <row r="2113" spans="1:13" x14ac:dyDescent="0.25">
      <c r="A2113" s="126" t="s">
        <v>962</v>
      </c>
      <c r="B2113" s="126" t="s">
        <v>17222</v>
      </c>
      <c r="C2113" s="126" t="s">
        <v>98</v>
      </c>
      <c r="D2113" s="127">
        <v>0.375</v>
      </c>
      <c r="E2113" s="128">
        <v>109</v>
      </c>
      <c r="F2113" s="128">
        <v>109</v>
      </c>
      <c r="G2113" s="126" t="s">
        <v>13711</v>
      </c>
      <c r="H2113" s="126" t="s">
        <v>20119</v>
      </c>
      <c r="I2113" s="126" t="s">
        <v>21054</v>
      </c>
      <c r="J2113" s="126" t="s">
        <v>26232</v>
      </c>
      <c r="K2113" s="9">
        <f>_xlfn.IFNA(VLOOKUP(Table5[[#This Row],[Section]],SubSill_Tier,2,FALSE),0)</f>
        <v>0</v>
      </c>
      <c r="L2113" s="9" t="str">
        <f t="shared" si="41"/>
        <v/>
      </c>
      <c r="M2113" s="205" t="str" cm="1">
        <f t="array" ref="M2113">_xlfn.IFS(NOT(ISERROR(VLOOKUP(Table5[[#This Row],[Section]],TB_notTB,1,FALSE))),"No",LEFT(Table5[[#This Row],[Section]],3)="ETB","PLS",LEFT(Table5[[#This Row],[Section]],1)="7","PDB",NOT(ISBLANK(Table5[[#This Row],[Section]])),"No")</f>
        <v>No</v>
      </c>
    </row>
    <row r="2114" spans="1:13" x14ac:dyDescent="0.25">
      <c r="A2114" s="126" t="s">
        <v>6422</v>
      </c>
      <c r="B2114" s="126" t="s">
        <v>12871</v>
      </c>
      <c r="C2114" s="126" t="s">
        <v>75</v>
      </c>
      <c r="D2114" s="127">
        <v>0.251</v>
      </c>
      <c r="E2114" s="128">
        <v>122</v>
      </c>
      <c r="F2114" s="128">
        <v>100</v>
      </c>
      <c r="G2114" s="126" t="s">
        <v>13713</v>
      </c>
      <c r="H2114" s="126" t="s">
        <v>21056</v>
      </c>
      <c r="I2114" s="126" t="s">
        <v>21057</v>
      </c>
      <c r="J2114" s="126" t="s">
        <v>26233</v>
      </c>
      <c r="K2114" s="9">
        <f>_xlfn.IFNA(VLOOKUP(Table5[[#This Row],[Section]],SubSill_Tier,2,FALSE),0)</f>
        <v>0</v>
      </c>
      <c r="L2114" s="9" t="str">
        <f t="shared" ref="L2114:L2177" si="42">IFERROR(IF(LEFT(G2114,2)="AI",IF(_xlfn.NUMBERVALUE(IFERROR(LEFT(IF(ISERROR(FIND("X",UPPER(B2114))),UPPER(B2114),RIGHT(UPPER(B2114),LEN(UPPER(B2114))-FIND("~",SUBSTITUTE(UPPER(B2114),"X","~",LEN(UPPER(B2114))-LEN(SUBSTITUTE(UPPER(B2114),"X","")))))),FIND(" ",IF(ISERROR(FIND("X",UPPER(B2114))),UPPER(B2114),RIGHT(UPPER(B2114),LEN(UPPER(B2114))-FIND("~",SUBSTITUTE(UPPER(B2114),"X","~",LEN(UPPER(B2114))-LEN(SUBSTITUTE(UPPER(B2114),"X","")))))),1)-1),IF(ISERROR(FIND("X",UPPER(B2114))),UPPER(B2114),RIGHT(UPPER(B2114),LEN(UPPER(B2114))-FIND("~",SUBSTITUTE(UPPER(B2114),"X","~",LEN(UPPER(B2114))-LEN(SUBSTITUTE(UPPER(B2114),"X",""))))))),".")&gt;=5,"Wall",""),""),"")</f>
        <v>Wall</v>
      </c>
      <c r="M2114" s="205" t="str" cm="1">
        <f t="array" ref="M2114">_xlfn.IFS(NOT(ISERROR(VLOOKUP(Table5[[#This Row],[Section]],TB_notTB,1,FALSE))),"No",LEFT(Table5[[#This Row],[Section]],3)="ETB","PLS",LEFT(Table5[[#This Row],[Section]],1)="7","PDB",NOT(ISBLANK(Table5[[#This Row],[Section]])),"No")</f>
        <v>No</v>
      </c>
    </row>
    <row r="2115" spans="1:13" x14ac:dyDescent="0.25">
      <c r="A2115" s="126" t="s">
        <v>6423</v>
      </c>
      <c r="B2115" s="126" t="s">
        <v>3598</v>
      </c>
      <c r="C2115" s="126" t="s">
        <v>98</v>
      </c>
      <c r="D2115" s="127">
        <v>2.6429999999999998</v>
      </c>
      <c r="E2115" s="128">
        <v>645</v>
      </c>
      <c r="F2115" s="128">
        <v>100</v>
      </c>
      <c r="G2115" s="126" t="s">
        <v>13724</v>
      </c>
      <c r="H2115" s="126" t="s">
        <v>20186</v>
      </c>
      <c r="I2115" s="126" t="s">
        <v>22099</v>
      </c>
      <c r="J2115" s="126" t="s">
        <v>26234</v>
      </c>
      <c r="K2115" s="9">
        <f>_xlfn.IFNA(VLOOKUP(Table5[[#This Row],[Section]],SubSill_Tier,2,FALSE),0)</f>
        <v>0</v>
      </c>
      <c r="L2115" s="9" t="str">
        <f t="shared" si="42"/>
        <v/>
      </c>
      <c r="M2115" s="205" t="str" cm="1">
        <f t="array" ref="M2115">_xlfn.IFS(NOT(ISERROR(VLOOKUP(Table5[[#This Row],[Section]],TB_notTB,1,FALSE))),"No",LEFT(Table5[[#This Row],[Section]],3)="ETB","PLS",LEFT(Table5[[#This Row],[Section]],1)="7","PDB",NOT(ISBLANK(Table5[[#This Row],[Section]])),"No")</f>
        <v>No</v>
      </c>
    </row>
    <row r="2116" spans="1:13" x14ac:dyDescent="0.25">
      <c r="A2116" s="126" t="s">
        <v>6424</v>
      </c>
      <c r="B2116" s="126" t="s">
        <v>3598</v>
      </c>
      <c r="C2116" s="126" t="s">
        <v>98</v>
      </c>
      <c r="D2116" s="127">
        <v>3.2669999999999999</v>
      </c>
      <c r="E2116" s="128">
        <v>746</v>
      </c>
      <c r="F2116" s="128">
        <v>746</v>
      </c>
      <c r="G2116" s="126" t="s">
        <v>13724</v>
      </c>
      <c r="H2116" s="126" t="s">
        <v>20182</v>
      </c>
      <c r="I2116" s="126" t="s">
        <v>22098</v>
      </c>
      <c r="J2116" s="126" t="s">
        <v>26234</v>
      </c>
      <c r="K2116" s="9">
        <f>_xlfn.IFNA(VLOOKUP(Table5[[#This Row],[Section]],SubSill_Tier,2,FALSE),0)</f>
        <v>0</v>
      </c>
      <c r="L2116" s="9" t="str">
        <f t="shared" si="42"/>
        <v/>
      </c>
      <c r="M2116" s="205" t="str" cm="1">
        <f t="array" ref="M2116">_xlfn.IFS(NOT(ISERROR(VLOOKUP(Table5[[#This Row],[Section]],TB_notTB,1,FALSE))),"No",LEFT(Table5[[#This Row],[Section]],3)="ETB","PLS",LEFT(Table5[[#This Row],[Section]],1)="7","PDB",NOT(ISBLANK(Table5[[#This Row],[Section]])),"No")</f>
        <v>No</v>
      </c>
    </row>
    <row r="2117" spans="1:13" x14ac:dyDescent="0.25">
      <c r="A2117" s="126" t="s">
        <v>6425</v>
      </c>
      <c r="B2117" s="126" t="s">
        <v>3598</v>
      </c>
      <c r="C2117" s="126" t="s">
        <v>98</v>
      </c>
      <c r="D2117" s="127">
        <v>3.4319999999999999</v>
      </c>
      <c r="E2117" s="128">
        <v>837</v>
      </c>
      <c r="F2117" s="128">
        <v>837</v>
      </c>
      <c r="G2117" s="126" t="s">
        <v>13724</v>
      </c>
      <c r="H2117" s="126" t="s">
        <v>20182</v>
      </c>
      <c r="I2117" s="126" t="s">
        <v>22098</v>
      </c>
      <c r="J2117" s="126" t="s">
        <v>26234</v>
      </c>
      <c r="K2117" s="9">
        <f>_xlfn.IFNA(VLOOKUP(Table5[[#This Row],[Section]],SubSill_Tier,2,FALSE),0)</f>
        <v>0</v>
      </c>
      <c r="L2117" s="9" t="str">
        <f t="shared" si="42"/>
        <v/>
      </c>
      <c r="M2117" s="205" t="str" cm="1">
        <f t="array" ref="M2117">_xlfn.IFS(NOT(ISERROR(VLOOKUP(Table5[[#This Row],[Section]],TB_notTB,1,FALSE))),"No",LEFT(Table5[[#This Row],[Section]],3)="ETB","PLS",LEFT(Table5[[#This Row],[Section]],1)="7","PDB",NOT(ISBLANK(Table5[[#This Row],[Section]])),"No")</f>
        <v>No</v>
      </c>
    </row>
    <row r="2118" spans="1:13" x14ac:dyDescent="0.25">
      <c r="A2118" s="126" t="s">
        <v>963</v>
      </c>
      <c r="B2118" s="126" t="s">
        <v>17222</v>
      </c>
      <c r="C2118" s="126" t="s">
        <v>98</v>
      </c>
      <c r="D2118" s="127">
        <v>1.05</v>
      </c>
      <c r="E2118" s="128">
        <v>274</v>
      </c>
      <c r="F2118" s="128">
        <v>274</v>
      </c>
      <c r="G2118" s="126" t="s">
        <v>13711</v>
      </c>
      <c r="H2118" s="126" t="s">
        <v>20119</v>
      </c>
      <c r="I2118" s="126" t="s">
        <v>21054</v>
      </c>
      <c r="J2118" s="126" t="s">
        <v>26232</v>
      </c>
      <c r="K2118" s="9">
        <f>_xlfn.IFNA(VLOOKUP(Table5[[#This Row],[Section]],SubSill_Tier,2,FALSE),0)</f>
        <v>0</v>
      </c>
      <c r="L2118" s="9" t="str">
        <f t="shared" si="42"/>
        <v/>
      </c>
      <c r="M2118" s="205" t="str" cm="1">
        <f t="array" ref="M2118">_xlfn.IFS(NOT(ISERROR(VLOOKUP(Table5[[#This Row],[Section]],TB_notTB,1,FALSE))),"No",LEFT(Table5[[#This Row],[Section]],3)="ETB","PLS",LEFT(Table5[[#This Row],[Section]],1)="7","PDB",NOT(ISBLANK(Table5[[#This Row],[Section]])),"No")</f>
        <v>No</v>
      </c>
    </row>
    <row r="2119" spans="1:13" x14ac:dyDescent="0.25">
      <c r="A2119" s="126" t="s">
        <v>964</v>
      </c>
      <c r="B2119" s="126" t="s">
        <v>17222</v>
      </c>
      <c r="C2119" s="126" t="s">
        <v>98</v>
      </c>
      <c r="D2119" s="127">
        <v>1.296</v>
      </c>
      <c r="E2119" s="128">
        <v>370</v>
      </c>
      <c r="F2119" s="128">
        <v>127</v>
      </c>
      <c r="G2119" s="126" t="s">
        <v>13711</v>
      </c>
      <c r="H2119" s="126" t="s">
        <v>20119</v>
      </c>
      <c r="I2119" s="126" t="s">
        <v>21054</v>
      </c>
      <c r="J2119" s="126" t="s">
        <v>26232</v>
      </c>
      <c r="K2119" s="9">
        <f>_xlfn.IFNA(VLOOKUP(Table5[[#This Row],[Section]],SubSill_Tier,2,FALSE),0)</f>
        <v>0</v>
      </c>
      <c r="L2119" s="9" t="str">
        <f t="shared" si="42"/>
        <v/>
      </c>
      <c r="M2119" s="205" t="str" cm="1">
        <f t="array" ref="M2119">_xlfn.IFS(NOT(ISERROR(VLOOKUP(Table5[[#This Row],[Section]],TB_notTB,1,FALSE))),"No",LEFT(Table5[[#This Row],[Section]],3)="ETB","PLS",LEFT(Table5[[#This Row],[Section]],1)="7","PDB",NOT(ISBLANK(Table5[[#This Row],[Section]])),"No")</f>
        <v>No</v>
      </c>
    </row>
    <row r="2120" spans="1:13" x14ac:dyDescent="0.25">
      <c r="A2120" s="126" t="s">
        <v>965</v>
      </c>
      <c r="B2120" s="126" t="s">
        <v>17222</v>
      </c>
      <c r="C2120" s="126" t="s">
        <v>98</v>
      </c>
      <c r="D2120" s="127">
        <v>0.60799999999999998</v>
      </c>
      <c r="E2120" s="128">
        <v>217</v>
      </c>
      <c r="F2120" s="128">
        <v>100</v>
      </c>
      <c r="G2120" s="126" t="s">
        <v>13711</v>
      </c>
      <c r="H2120" s="126" t="s">
        <v>20119</v>
      </c>
      <c r="I2120" s="126" t="s">
        <v>21054</v>
      </c>
      <c r="J2120" s="126" t="s">
        <v>26232</v>
      </c>
      <c r="K2120" s="9">
        <f>_xlfn.IFNA(VLOOKUP(Table5[[#This Row],[Section]],SubSill_Tier,2,FALSE),0)</f>
        <v>0</v>
      </c>
      <c r="L2120" s="9" t="str">
        <f t="shared" si="42"/>
        <v/>
      </c>
      <c r="M2120" s="205" t="str" cm="1">
        <f t="array" ref="M2120">_xlfn.IFS(NOT(ISERROR(VLOOKUP(Table5[[#This Row],[Section]],TB_notTB,1,FALSE))),"No",LEFT(Table5[[#This Row],[Section]],3)="ETB","PLS",LEFT(Table5[[#This Row],[Section]],1)="7","PDB",NOT(ISBLANK(Table5[[#This Row],[Section]])),"No")</f>
        <v>No</v>
      </c>
    </row>
    <row r="2121" spans="1:13" x14ac:dyDescent="0.25">
      <c r="A2121" s="126" t="s">
        <v>966</v>
      </c>
      <c r="B2121" s="126" t="s">
        <v>17222</v>
      </c>
      <c r="C2121" s="126" t="s">
        <v>98</v>
      </c>
      <c r="D2121" s="127">
        <v>0.56399999999999995</v>
      </c>
      <c r="E2121" s="128">
        <v>196</v>
      </c>
      <c r="F2121" s="128">
        <v>100</v>
      </c>
      <c r="G2121" s="126" t="s">
        <v>13711</v>
      </c>
      <c r="H2121" s="126" t="s">
        <v>20119</v>
      </c>
      <c r="I2121" s="126" t="s">
        <v>21054</v>
      </c>
      <c r="J2121" s="126" t="s">
        <v>26232</v>
      </c>
      <c r="K2121" s="9">
        <f>_xlfn.IFNA(VLOOKUP(Table5[[#This Row],[Section]],SubSill_Tier,2,FALSE),0)</f>
        <v>0</v>
      </c>
      <c r="L2121" s="9" t="str">
        <f t="shared" si="42"/>
        <v/>
      </c>
      <c r="M2121" s="205" t="str" cm="1">
        <f t="array" ref="M2121">_xlfn.IFS(NOT(ISERROR(VLOOKUP(Table5[[#This Row],[Section]],TB_notTB,1,FALSE))),"No",LEFT(Table5[[#This Row],[Section]],3)="ETB","PLS",LEFT(Table5[[#This Row],[Section]],1)="7","PDB",NOT(ISBLANK(Table5[[#This Row],[Section]])),"No")</f>
        <v>No</v>
      </c>
    </row>
    <row r="2122" spans="1:13" x14ac:dyDescent="0.25">
      <c r="A2122" s="126" t="s">
        <v>967</v>
      </c>
      <c r="B2122" s="126" t="s">
        <v>17222</v>
      </c>
      <c r="C2122" s="126" t="s">
        <v>98</v>
      </c>
      <c r="D2122" s="127">
        <v>0.26200000000000001</v>
      </c>
      <c r="E2122" s="128">
        <v>133</v>
      </c>
      <c r="F2122" s="128">
        <v>100</v>
      </c>
      <c r="G2122" s="126" t="s">
        <v>13711</v>
      </c>
      <c r="H2122" s="126" t="s">
        <v>20119</v>
      </c>
      <c r="I2122" s="126" t="s">
        <v>21054</v>
      </c>
      <c r="J2122" s="126" t="s">
        <v>26232</v>
      </c>
      <c r="K2122" s="9">
        <f>_xlfn.IFNA(VLOOKUP(Table5[[#This Row],[Section]],SubSill_Tier,2,FALSE),0)</f>
        <v>0</v>
      </c>
      <c r="L2122" s="9" t="str">
        <f t="shared" si="42"/>
        <v/>
      </c>
      <c r="M2122" s="205" t="str" cm="1">
        <f t="array" ref="M2122">_xlfn.IFS(NOT(ISERROR(VLOOKUP(Table5[[#This Row],[Section]],TB_notTB,1,FALSE))),"No",LEFT(Table5[[#This Row],[Section]],3)="ETB","PLS",LEFT(Table5[[#This Row],[Section]],1)="7","PDB",NOT(ISBLANK(Table5[[#This Row],[Section]])),"No")</f>
        <v>No</v>
      </c>
    </row>
    <row r="2123" spans="1:13" x14ac:dyDescent="0.25">
      <c r="A2123" s="126" t="s">
        <v>968</v>
      </c>
      <c r="B2123" s="126" t="s">
        <v>17222</v>
      </c>
      <c r="C2123" s="126" t="s">
        <v>98</v>
      </c>
      <c r="D2123" s="127">
        <v>0.35899999999999999</v>
      </c>
      <c r="E2123" s="128">
        <v>180</v>
      </c>
      <c r="F2123" s="128">
        <v>100</v>
      </c>
      <c r="G2123" s="126" t="s">
        <v>13711</v>
      </c>
      <c r="H2123" s="126" t="s">
        <v>20119</v>
      </c>
      <c r="I2123" s="126" t="s">
        <v>21054</v>
      </c>
      <c r="J2123" s="126" t="s">
        <v>26232</v>
      </c>
      <c r="K2123" s="9">
        <f>_xlfn.IFNA(VLOOKUP(Table5[[#This Row],[Section]],SubSill_Tier,2,FALSE),0)</f>
        <v>0</v>
      </c>
      <c r="L2123" s="9" t="str">
        <f t="shared" si="42"/>
        <v/>
      </c>
      <c r="M2123" s="205" t="str" cm="1">
        <f t="array" ref="M2123">_xlfn.IFS(NOT(ISERROR(VLOOKUP(Table5[[#This Row],[Section]],TB_notTB,1,FALSE))),"No",LEFT(Table5[[#This Row],[Section]],3)="ETB","PLS",LEFT(Table5[[#This Row],[Section]],1)="7","PDB",NOT(ISBLANK(Table5[[#This Row],[Section]])),"No")</f>
        <v>No</v>
      </c>
    </row>
    <row r="2124" spans="1:13" x14ac:dyDescent="0.25">
      <c r="A2124" s="126" t="s">
        <v>969</v>
      </c>
      <c r="B2124" s="126" t="s">
        <v>17222</v>
      </c>
      <c r="C2124" s="126" t="s">
        <v>98</v>
      </c>
      <c r="D2124" s="127">
        <v>2.7650000000000001</v>
      </c>
      <c r="E2124" s="128">
        <v>874</v>
      </c>
      <c r="F2124" s="128">
        <v>340</v>
      </c>
      <c r="G2124" s="126" t="s">
        <v>13711</v>
      </c>
      <c r="H2124" s="126" t="s">
        <v>20119</v>
      </c>
      <c r="I2124" s="126" t="s">
        <v>21054</v>
      </c>
      <c r="J2124" s="126" t="s">
        <v>26232</v>
      </c>
      <c r="K2124" s="9">
        <f>_xlfn.IFNA(VLOOKUP(Table5[[#This Row],[Section]],SubSill_Tier,2,FALSE),0)</f>
        <v>0</v>
      </c>
      <c r="L2124" s="9" t="str">
        <f t="shared" si="42"/>
        <v/>
      </c>
      <c r="M2124" s="205" t="str" cm="1">
        <f t="array" ref="M2124">_xlfn.IFS(NOT(ISERROR(VLOOKUP(Table5[[#This Row],[Section]],TB_notTB,1,FALSE))),"No",LEFT(Table5[[#This Row],[Section]],3)="ETB","PLS",LEFT(Table5[[#This Row],[Section]],1)="7","PDB",NOT(ISBLANK(Table5[[#This Row],[Section]])),"No")</f>
        <v>No</v>
      </c>
    </row>
    <row r="2125" spans="1:13" x14ac:dyDescent="0.25">
      <c r="A2125" s="126" t="s">
        <v>970</v>
      </c>
      <c r="B2125" s="126" t="s">
        <v>17222</v>
      </c>
      <c r="C2125" s="126" t="s">
        <v>98</v>
      </c>
      <c r="D2125" s="127">
        <v>1.5820000000000001</v>
      </c>
      <c r="E2125" s="128">
        <v>419</v>
      </c>
      <c r="F2125" s="128">
        <v>165</v>
      </c>
      <c r="G2125" s="126" t="s">
        <v>13711</v>
      </c>
      <c r="H2125" s="126" t="s">
        <v>20119</v>
      </c>
      <c r="I2125" s="126" t="s">
        <v>21054</v>
      </c>
      <c r="J2125" s="126" t="s">
        <v>26232</v>
      </c>
      <c r="K2125" s="9">
        <f>_xlfn.IFNA(VLOOKUP(Table5[[#This Row],[Section]],SubSill_Tier,2,FALSE),0)</f>
        <v>0</v>
      </c>
      <c r="L2125" s="9" t="str">
        <f t="shared" si="42"/>
        <v/>
      </c>
      <c r="M2125" s="205" t="str" cm="1">
        <f t="array" ref="M2125">_xlfn.IFS(NOT(ISERROR(VLOOKUP(Table5[[#This Row],[Section]],TB_notTB,1,FALSE))),"No",LEFT(Table5[[#This Row],[Section]],3)="ETB","PLS",LEFT(Table5[[#This Row],[Section]],1)="7","PDB",NOT(ISBLANK(Table5[[#This Row],[Section]])),"No")</f>
        <v>No</v>
      </c>
    </row>
    <row r="2126" spans="1:13" x14ac:dyDescent="0.25">
      <c r="A2126" s="126" t="s">
        <v>971</v>
      </c>
      <c r="B2126" s="126" t="s">
        <v>17222</v>
      </c>
      <c r="C2126" s="126" t="s">
        <v>98</v>
      </c>
      <c r="D2126" s="127">
        <v>0.45900000000000002</v>
      </c>
      <c r="E2126" s="128">
        <v>178</v>
      </c>
      <c r="F2126" s="128">
        <v>100</v>
      </c>
      <c r="G2126" s="126" t="s">
        <v>13711</v>
      </c>
      <c r="H2126" s="126" t="s">
        <v>20119</v>
      </c>
      <c r="I2126" s="126" t="s">
        <v>21054</v>
      </c>
      <c r="J2126" s="126" t="s">
        <v>26232</v>
      </c>
      <c r="K2126" s="9">
        <f>_xlfn.IFNA(VLOOKUP(Table5[[#This Row],[Section]],SubSill_Tier,2,FALSE),0)</f>
        <v>0</v>
      </c>
      <c r="L2126" s="9" t="str">
        <f t="shared" si="42"/>
        <v/>
      </c>
      <c r="M2126" s="205" t="str" cm="1">
        <f t="array" ref="M2126">_xlfn.IFS(NOT(ISERROR(VLOOKUP(Table5[[#This Row],[Section]],TB_notTB,1,FALSE))),"No",LEFT(Table5[[#This Row],[Section]],3)="ETB","PLS",LEFT(Table5[[#This Row],[Section]],1)="7","PDB",NOT(ISBLANK(Table5[[#This Row],[Section]])),"No")</f>
        <v>No</v>
      </c>
    </row>
    <row r="2127" spans="1:13" x14ac:dyDescent="0.25">
      <c r="A2127" s="126" t="s">
        <v>6426</v>
      </c>
      <c r="B2127" s="126" t="s">
        <v>3598</v>
      </c>
      <c r="C2127" s="126" t="s">
        <v>98</v>
      </c>
      <c r="D2127" s="127">
        <v>1.01</v>
      </c>
      <c r="E2127" s="128">
        <v>257</v>
      </c>
      <c r="F2127" s="128">
        <v>257</v>
      </c>
      <c r="G2127" s="126" t="s">
        <v>13724</v>
      </c>
      <c r="H2127" s="126" t="s">
        <v>20186</v>
      </c>
      <c r="I2127" s="126" t="s">
        <v>22099</v>
      </c>
      <c r="J2127" s="126" t="s">
        <v>26234</v>
      </c>
      <c r="K2127" s="9">
        <f>_xlfn.IFNA(VLOOKUP(Table5[[#This Row],[Section]],SubSill_Tier,2,FALSE),0)</f>
        <v>0</v>
      </c>
      <c r="L2127" s="9" t="str">
        <f t="shared" si="42"/>
        <v/>
      </c>
      <c r="M2127" s="205" t="str" cm="1">
        <f t="array" ref="M2127">_xlfn.IFS(NOT(ISERROR(VLOOKUP(Table5[[#This Row],[Section]],TB_notTB,1,FALSE))),"No",LEFT(Table5[[#This Row],[Section]],3)="ETB","PLS",LEFT(Table5[[#This Row],[Section]],1)="7","PDB",NOT(ISBLANK(Table5[[#This Row],[Section]])),"No")</f>
        <v>No</v>
      </c>
    </row>
    <row r="2128" spans="1:13" x14ac:dyDescent="0.25">
      <c r="A2128" s="126" t="s">
        <v>6427</v>
      </c>
      <c r="B2128" s="126" t="s">
        <v>3598</v>
      </c>
      <c r="C2128" s="126" t="s">
        <v>98</v>
      </c>
      <c r="D2128" s="127">
        <v>0.53200000000000003</v>
      </c>
      <c r="E2128" s="128">
        <v>142</v>
      </c>
      <c r="F2128" s="128">
        <v>142</v>
      </c>
      <c r="G2128" s="126" t="s">
        <v>13724</v>
      </c>
      <c r="H2128" s="126" t="s">
        <v>20186</v>
      </c>
      <c r="I2128" s="126" t="s">
        <v>22099</v>
      </c>
      <c r="J2128" s="126" t="s">
        <v>26234</v>
      </c>
      <c r="K2128" s="9">
        <f>_xlfn.IFNA(VLOOKUP(Table5[[#This Row],[Section]],SubSill_Tier,2,FALSE),0)</f>
        <v>0</v>
      </c>
      <c r="L2128" s="9" t="str">
        <f t="shared" si="42"/>
        <v/>
      </c>
      <c r="M2128" s="205" t="str" cm="1">
        <f t="array" ref="M2128">_xlfn.IFS(NOT(ISERROR(VLOOKUP(Table5[[#This Row],[Section]],TB_notTB,1,FALSE))),"No",LEFT(Table5[[#This Row],[Section]],3)="ETB","PLS",LEFT(Table5[[#This Row],[Section]],1)="7","PDB",NOT(ISBLANK(Table5[[#This Row],[Section]])),"No")</f>
        <v>No</v>
      </c>
    </row>
    <row r="2129" spans="1:13" x14ac:dyDescent="0.25">
      <c r="A2129" s="126" t="s">
        <v>14892</v>
      </c>
      <c r="B2129" s="126" t="s">
        <v>14893</v>
      </c>
      <c r="C2129" s="126" t="s">
        <v>75</v>
      </c>
      <c r="D2129" s="127">
        <v>0.42699999999999999</v>
      </c>
      <c r="E2129" s="128">
        <v>235</v>
      </c>
      <c r="F2129" s="128">
        <v>132</v>
      </c>
      <c r="G2129" s="126" t="s">
        <v>14842</v>
      </c>
      <c r="H2129" s="126" t="s">
        <v>20224</v>
      </c>
      <c r="I2129" s="126" t="s">
        <v>21136</v>
      </c>
      <c r="J2129" s="126" t="s">
        <v>26273</v>
      </c>
      <c r="K2129" s="9">
        <f>_xlfn.IFNA(VLOOKUP(Table5[[#This Row],[Section]],SubSill_Tier,2,FALSE),0)</f>
        <v>0</v>
      </c>
      <c r="L2129" s="9" t="str">
        <f t="shared" si="42"/>
        <v/>
      </c>
      <c r="M2129" s="205" t="str" cm="1">
        <f t="array" ref="M2129">_xlfn.IFS(NOT(ISERROR(VLOOKUP(Table5[[#This Row],[Section]],TB_notTB,1,FALSE))),"No",LEFT(Table5[[#This Row],[Section]],3)="ETB","PLS",LEFT(Table5[[#This Row],[Section]],1)="7","PDB",NOT(ISBLANK(Table5[[#This Row],[Section]])),"No")</f>
        <v>No</v>
      </c>
    </row>
    <row r="2130" spans="1:13" x14ac:dyDescent="0.25">
      <c r="A2130" s="126" t="s">
        <v>972</v>
      </c>
      <c r="B2130" s="126" t="s">
        <v>17222</v>
      </c>
      <c r="C2130" s="126" t="s">
        <v>98</v>
      </c>
      <c r="D2130" s="127">
        <v>0.28100000000000003</v>
      </c>
      <c r="E2130" s="128">
        <v>143</v>
      </c>
      <c r="F2130" s="128">
        <v>100</v>
      </c>
      <c r="G2130" s="126" t="s">
        <v>13711</v>
      </c>
      <c r="H2130" s="126" t="s">
        <v>20119</v>
      </c>
      <c r="I2130" s="126" t="s">
        <v>21054</v>
      </c>
      <c r="J2130" s="126" t="s">
        <v>26232</v>
      </c>
      <c r="K2130" s="9">
        <f>_xlfn.IFNA(VLOOKUP(Table5[[#This Row],[Section]],SubSill_Tier,2,FALSE),0)</f>
        <v>0</v>
      </c>
      <c r="L2130" s="9" t="str">
        <f t="shared" si="42"/>
        <v/>
      </c>
      <c r="M2130" s="205" t="str" cm="1">
        <f t="array" ref="M2130">_xlfn.IFS(NOT(ISERROR(VLOOKUP(Table5[[#This Row],[Section]],TB_notTB,1,FALSE))),"No",LEFT(Table5[[#This Row],[Section]],3)="ETB","PLS",LEFT(Table5[[#This Row],[Section]],1)="7","PDB",NOT(ISBLANK(Table5[[#This Row],[Section]])),"No")</f>
        <v>No</v>
      </c>
    </row>
    <row r="2131" spans="1:13" x14ac:dyDescent="0.25">
      <c r="A2131" s="126" t="s">
        <v>973</v>
      </c>
      <c r="B2131" s="126" t="s">
        <v>17222</v>
      </c>
      <c r="C2131" s="126" t="s">
        <v>98</v>
      </c>
      <c r="D2131" s="127">
        <v>1.5629999999999999</v>
      </c>
      <c r="E2131" s="128">
        <v>454</v>
      </c>
      <c r="F2131" s="128">
        <v>100</v>
      </c>
      <c r="G2131" s="126" t="s">
        <v>13711</v>
      </c>
      <c r="H2131" s="126" t="s">
        <v>20119</v>
      </c>
      <c r="I2131" s="126" t="s">
        <v>21054</v>
      </c>
      <c r="J2131" s="126" t="s">
        <v>26232</v>
      </c>
      <c r="K2131" s="9">
        <f>_xlfn.IFNA(VLOOKUP(Table5[[#This Row],[Section]],SubSill_Tier,2,FALSE),0)</f>
        <v>0</v>
      </c>
      <c r="L2131" s="9" t="str">
        <f t="shared" si="42"/>
        <v/>
      </c>
      <c r="M2131" s="205" t="str" cm="1">
        <f t="array" ref="M2131">_xlfn.IFS(NOT(ISERROR(VLOOKUP(Table5[[#This Row],[Section]],TB_notTB,1,FALSE))),"No",LEFT(Table5[[#This Row],[Section]],3)="ETB","PLS",LEFT(Table5[[#This Row],[Section]],1)="7","PDB",NOT(ISBLANK(Table5[[#This Row],[Section]])),"No")</f>
        <v>No</v>
      </c>
    </row>
    <row r="2132" spans="1:13" x14ac:dyDescent="0.25">
      <c r="A2132" s="126" t="s">
        <v>974</v>
      </c>
      <c r="B2132" s="126" t="s">
        <v>17222</v>
      </c>
      <c r="C2132" s="126" t="s">
        <v>98</v>
      </c>
      <c r="D2132" s="127">
        <v>1.615</v>
      </c>
      <c r="E2132" s="128">
        <v>422</v>
      </c>
      <c r="F2132" s="128">
        <v>162</v>
      </c>
      <c r="G2132" s="126" t="s">
        <v>13711</v>
      </c>
      <c r="H2132" s="126" t="s">
        <v>20119</v>
      </c>
      <c r="I2132" s="126" t="s">
        <v>21054</v>
      </c>
      <c r="J2132" s="126" t="s">
        <v>26232</v>
      </c>
      <c r="K2132" s="9">
        <f>_xlfn.IFNA(VLOOKUP(Table5[[#This Row],[Section]],SubSill_Tier,2,FALSE),0)</f>
        <v>0</v>
      </c>
      <c r="L2132" s="9" t="str">
        <f t="shared" si="42"/>
        <v/>
      </c>
      <c r="M2132" s="205" t="str" cm="1">
        <f t="array" ref="M2132">_xlfn.IFS(NOT(ISERROR(VLOOKUP(Table5[[#This Row],[Section]],TB_notTB,1,FALSE))),"No",LEFT(Table5[[#This Row],[Section]],3)="ETB","PLS",LEFT(Table5[[#This Row],[Section]],1)="7","PDB",NOT(ISBLANK(Table5[[#This Row],[Section]])),"No")</f>
        <v>No</v>
      </c>
    </row>
    <row r="2133" spans="1:13" x14ac:dyDescent="0.25">
      <c r="A2133" s="126" t="s">
        <v>975</v>
      </c>
      <c r="B2133" s="126" t="s">
        <v>17222</v>
      </c>
      <c r="C2133" s="126" t="s">
        <v>98</v>
      </c>
      <c r="D2133" s="127">
        <v>2.13</v>
      </c>
      <c r="E2133" s="128">
        <v>510</v>
      </c>
      <c r="F2133" s="128">
        <v>190</v>
      </c>
      <c r="G2133" s="126" t="s">
        <v>13711</v>
      </c>
      <c r="H2133" s="126" t="s">
        <v>20119</v>
      </c>
      <c r="I2133" s="126" t="s">
        <v>21054</v>
      </c>
      <c r="J2133" s="126" t="s">
        <v>26232</v>
      </c>
      <c r="K2133" s="9">
        <f>_xlfn.IFNA(VLOOKUP(Table5[[#This Row],[Section]],SubSill_Tier,2,FALSE),0)</f>
        <v>0</v>
      </c>
      <c r="L2133" s="9" t="str">
        <f t="shared" si="42"/>
        <v/>
      </c>
      <c r="M2133" s="205" t="str" cm="1">
        <f t="array" ref="M2133">_xlfn.IFS(NOT(ISERROR(VLOOKUP(Table5[[#This Row],[Section]],TB_notTB,1,FALSE))),"No",LEFT(Table5[[#This Row],[Section]],3)="ETB","PLS",LEFT(Table5[[#This Row],[Section]],1)="7","PDB",NOT(ISBLANK(Table5[[#This Row],[Section]])),"No")</f>
        <v>No</v>
      </c>
    </row>
    <row r="2134" spans="1:13" x14ac:dyDescent="0.25">
      <c r="A2134" s="126" t="s">
        <v>976</v>
      </c>
      <c r="B2134" s="126" t="s">
        <v>17222</v>
      </c>
      <c r="C2134" s="126" t="s">
        <v>98</v>
      </c>
      <c r="D2134" s="127">
        <v>1.82</v>
      </c>
      <c r="E2134" s="128">
        <v>435</v>
      </c>
      <c r="F2134" s="128">
        <v>130</v>
      </c>
      <c r="G2134" s="126" t="s">
        <v>13711</v>
      </c>
      <c r="H2134" s="126" t="s">
        <v>20119</v>
      </c>
      <c r="I2134" s="126" t="s">
        <v>21054</v>
      </c>
      <c r="J2134" s="126" t="s">
        <v>26232</v>
      </c>
      <c r="K2134" s="9">
        <f>_xlfn.IFNA(VLOOKUP(Table5[[#This Row],[Section]],SubSill_Tier,2,FALSE),0)</f>
        <v>0</v>
      </c>
      <c r="L2134" s="9" t="str">
        <f t="shared" si="42"/>
        <v/>
      </c>
      <c r="M2134" s="205" t="str" cm="1">
        <f t="array" ref="M2134">_xlfn.IFS(NOT(ISERROR(VLOOKUP(Table5[[#This Row],[Section]],TB_notTB,1,FALSE))),"No",LEFT(Table5[[#This Row],[Section]],3)="ETB","PLS",LEFT(Table5[[#This Row],[Section]],1)="7","PDB",NOT(ISBLANK(Table5[[#This Row],[Section]])),"No")</f>
        <v>No</v>
      </c>
    </row>
    <row r="2135" spans="1:13" x14ac:dyDescent="0.25">
      <c r="A2135" s="126" t="s">
        <v>977</v>
      </c>
      <c r="B2135" s="126" t="s">
        <v>17222</v>
      </c>
      <c r="C2135" s="126" t="s">
        <v>98</v>
      </c>
      <c r="D2135" s="127">
        <v>0.48099999999999998</v>
      </c>
      <c r="E2135" s="128">
        <v>123</v>
      </c>
      <c r="F2135" s="128">
        <v>123</v>
      </c>
      <c r="G2135" s="126" t="s">
        <v>13711</v>
      </c>
      <c r="H2135" s="126" t="s">
        <v>20119</v>
      </c>
      <c r="I2135" s="126" t="s">
        <v>21054</v>
      </c>
      <c r="J2135" s="126" t="s">
        <v>26232</v>
      </c>
      <c r="K2135" s="9">
        <f>_xlfn.IFNA(VLOOKUP(Table5[[#This Row],[Section]],SubSill_Tier,2,FALSE),0)</f>
        <v>0</v>
      </c>
      <c r="L2135" s="9" t="str">
        <f t="shared" si="42"/>
        <v/>
      </c>
      <c r="M2135" s="205" t="str" cm="1">
        <f t="array" ref="M2135">_xlfn.IFS(NOT(ISERROR(VLOOKUP(Table5[[#This Row],[Section]],TB_notTB,1,FALSE))),"No",LEFT(Table5[[#This Row],[Section]],3)="ETB","PLS",LEFT(Table5[[#This Row],[Section]],1)="7","PDB",NOT(ISBLANK(Table5[[#This Row],[Section]])),"No")</f>
        <v>No</v>
      </c>
    </row>
    <row r="2136" spans="1:13" x14ac:dyDescent="0.25">
      <c r="A2136" s="126" t="s">
        <v>978</v>
      </c>
      <c r="B2136" s="126" t="s">
        <v>17222</v>
      </c>
      <c r="C2136" s="126" t="s">
        <v>98</v>
      </c>
      <c r="D2136" s="127">
        <v>0.69099999999999995</v>
      </c>
      <c r="E2136" s="128">
        <v>123</v>
      </c>
      <c r="F2136" s="128">
        <v>123</v>
      </c>
      <c r="G2136" s="126" t="s">
        <v>13711</v>
      </c>
      <c r="H2136" s="126" t="s">
        <v>20119</v>
      </c>
      <c r="I2136" s="126" t="s">
        <v>21054</v>
      </c>
      <c r="J2136" s="126" t="s">
        <v>26232</v>
      </c>
      <c r="K2136" s="9">
        <f>_xlfn.IFNA(VLOOKUP(Table5[[#This Row],[Section]],SubSill_Tier,2,FALSE),0)</f>
        <v>0</v>
      </c>
      <c r="L2136" s="9" t="str">
        <f t="shared" si="42"/>
        <v/>
      </c>
      <c r="M2136" s="205" t="str" cm="1">
        <f t="array" ref="M2136">_xlfn.IFS(NOT(ISERROR(VLOOKUP(Table5[[#This Row],[Section]],TB_notTB,1,FALSE))),"No",LEFT(Table5[[#This Row],[Section]],3)="ETB","PLS",LEFT(Table5[[#This Row],[Section]],1)="7","PDB",NOT(ISBLANK(Table5[[#This Row],[Section]])),"No")</f>
        <v>No</v>
      </c>
    </row>
    <row r="2137" spans="1:13" x14ac:dyDescent="0.25">
      <c r="A2137" s="126" t="s">
        <v>979</v>
      </c>
      <c r="B2137" s="126" t="s">
        <v>17222</v>
      </c>
      <c r="C2137" s="126" t="s">
        <v>98</v>
      </c>
      <c r="D2137" s="127">
        <v>0.69899999999999995</v>
      </c>
      <c r="E2137" s="128">
        <v>149</v>
      </c>
      <c r="F2137" s="128">
        <v>149</v>
      </c>
      <c r="G2137" s="126" t="s">
        <v>13711</v>
      </c>
      <c r="H2137" s="126" t="s">
        <v>20119</v>
      </c>
      <c r="I2137" s="126" t="s">
        <v>21054</v>
      </c>
      <c r="J2137" s="126" t="s">
        <v>26232</v>
      </c>
      <c r="K2137" s="9">
        <f>_xlfn.IFNA(VLOOKUP(Table5[[#This Row],[Section]],SubSill_Tier,2,FALSE),0)</f>
        <v>0</v>
      </c>
      <c r="L2137" s="9" t="str">
        <f t="shared" si="42"/>
        <v/>
      </c>
      <c r="M2137" s="205" t="str" cm="1">
        <f t="array" ref="M2137">_xlfn.IFS(NOT(ISERROR(VLOOKUP(Table5[[#This Row],[Section]],TB_notTB,1,FALSE))),"No",LEFT(Table5[[#This Row],[Section]],3)="ETB","PLS",LEFT(Table5[[#This Row],[Section]],1)="7","PDB",NOT(ISBLANK(Table5[[#This Row],[Section]])),"No")</f>
        <v>No</v>
      </c>
    </row>
    <row r="2138" spans="1:13" x14ac:dyDescent="0.25">
      <c r="A2138" s="126" t="s">
        <v>980</v>
      </c>
      <c r="B2138" s="126" t="s">
        <v>17222</v>
      </c>
      <c r="C2138" s="126" t="s">
        <v>98</v>
      </c>
      <c r="D2138" s="127">
        <v>2.3330000000000002</v>
      </c>
      <c r="E2138" s="128">
        <v>377</v>
      </c>
      <c r="F2138" s="128">
        <v>150</v>
      </c>
      <c r="G2138" s="126" t="s">
        <v>13711</v>
      </c>
      <c r="H2138" s="126" t="s">
        <v>20119</v>
      </c>
      <c r="I2138" s="126" t="s">
        <v>21054</v>
      </c>
      <c r="J2138" s="126" t="s">
        <v>26232</v>
      </c>
      <c r="K2138" s="9">
        <f>_xlfn.IFNA(VLOOKUP(Table5[[#This Row],[Section]],SubSill_Tier,2,FALSE),0)</f>
        <v>0</v>
      </c>
      <c r="L2138" s="9" t="str">
        <f t="shared" si="42"/>
        <v/>
      </c>
      <c r="M2138" s="205" t="str" cm="1">
        <f t="array" ref="M2138">_xlfn.IFS(NOT(ISERROR(VLOOKUP(Table5[[#This Row],[Section]],TB_notTB,1,FALSE))),"No",LEFT(Table5[[#This Row],[Section]],3)="ETB","PLS",LEFT(Table5[[#This Row],[Section]],1)="7","PDB",NOT(ISBLANK(Table5[[#This Row],[Section]])),"No")</f>
        <v>No</v>
      </c>
    </row>
    <row r="2139" spans="1:13" x14ac:dyDescent="0.25">
      <c r="A2139" s="126" t="s">
        <v>17309</v>
      </c>
      <c r="B2139" s="126" t="s">
        <v>17310</v>
      </c>
      <c r="C2139" s="126" t="s">
        <v>75</v>
      </c>
      <c r="D2139" s="127">
        <v>3.7669999999999999</v>
      </c>
      <c r="E2139" s="128">
        <v>419</v>
      </c>
      <c r="F2139" s="128">
        <v>419</v>
      </c>
      <c r="G2139" s="126" t="s">
        <v>13750</v>
      </c>
      <c r="H2139" s="126" t="s">
        <v>21081</v>
      </c>
      <c r="I2139" s="126" t="s">
        <v>21082</v>
      </c>
      <c r="J2139" s="126" t="s">
        <v>26237</v>
      </c>
      <c r="K2139" s="9">
        <f>_xlfn.IFNA(VLOOKUP(Table5[[#This Row],[Section]],SubSill_Tier,2,FALSE),0)</f>
        <v>0</v>
      </c>
      <c r="L2139" s="9" t="str">
        <f t="shared" si="42"/>
        <v/>
      </c>
      <c r="M2139" s="205" t="str" cm="1">
        <f t="array" ref="M2139">_xlfn.IFS(NOT(ISERROR(VLOOKUP(Table5[[#This Row],[Section]],TB_notTB,1,FALSE))),"No",LEFT(Table5[[#This Row],[Section]],3)="ETB","PLS",LEFT(Table5[[#This Row],[Section]],1)="7","PDB",NOT(ISBLANK(Table5[[#This Row],[Section]])),"No")</f>
        <v>No</v>
      </c>
    </row>
    <row r="2140" spans="1:13" x14ac:dyDescent="0.25">
      <c r="A2140" s="126" t="s">
        <v>6428</v>
      </c>
      <c r="B2140" s="126" t="s">
        <v>3598</v>
      </c>
      <c r="C2140" s="126" t="s">
        <v>98</v>
      </c>
      <c r="D2140" s="127">
        <v>0.84499999999999997</v>
      </c>
      <c r="E2140" s="128">
        <v>275</v>
      </c>
      <c r="F2140" s="128">
        <v>100</v>
      </c>
      <c r="G2140" s="126" t="s">
        <v>13724</v>
      </c>
      <c r="H2140" s="126" t="s">
        <v>20186</v>
      </c>
      <c r="I2140" s="126" t="s">
        <v>22099</v>
      </c>
      <c r="J2140" s="126" t="s">
        <v>26234</v>
      </c>
      <c r="K2140" s="9">
        <f>_xlfn.IFNA(VLOOKUP(Table5[[#This Row],[Section]],SubSill_Tier,2,FALSE),0)</f>
        <v>0</v>
      </c>
      <c r="L2140" s="9" t="str">
        <f t="shared" si="42"/>
        <v/>
      </c>
      <c r="M2140" s="205" t="str" cm="1">
        <f t="array" ref="M2140">_xlfn.IFS(NOT(ISERROR(VLOOKUP(Table5[[#This Row],[Section]],TB_notTB,1,FALSE))),"No",LEFT(Table5[[#This Row],[Section]],3)="ETB","PLS",LEFT(Table5[[#This Row],[Section]],1)="7","PDB",NOT(ISBLANK(Table5[[#This Row],[Section]])),"No")</f>
        <v>No</v>
      </c>
    </row>
    <row r="2141" spans="1:13" x14ac:dyDescent="0.25">
      <c r="A2141" s="126" t="s">
        <v>6429</v>
      </c>
      <c r="B2141" s="126" t="s">
        <v>3598</v>
      </c>
      <c r="C2141" s="126" t="s">
        <v>98</v>
      </c>
      <c r="D2141" s="127">
        <v>0.93200000000000005</v>
      </c>
      <c r="E2141" s="128">
        <v>290</v>
      </c>
      <c r="F2141" s="128">
        <v>100</v>
      </c>
      <c r="G2141" s="126" t="s">
        <v>13724</v>
      </c>
      <c r="H2141" s="126" t="s">
        <v>20186</v>
      </c>
      <c r="I2141" s="126" t="s">
        <v>22099</v>
      </c>
      <c r="J2141" s="126" t="s">
        <v>26234</v>
      </c>
      <c r="K2141" s="9">
        <f>_xlfn.IFNA(VLOOKUP(Table5[[#This Row],[Section]],SubSill_Tier,2,FALSE),0)</f>
        <v>0</v>
      </c>
      <c r="L2141" s="9" t="str">
        <f t="shared" si="42"/>
        <v/>
      </c>
      <c r="M2141" s="205" t="str" cm="1">
        <f t="array" ref="M2141">_xlfn.IFS(NOT(ISERROR(VLOOKUP(Table5[[#This Row],[Section]],TB_notTB,1,FALSE))),"No",LEFT(Table5[[#This Row],[Section]],3)="ETB","PLS",LEFT(Table5[[#This Row],[Section]],1)="7","PDB",NOT(ISBLANK(Table5[[#This Row],[Section]])),"No")</f>
        <v>No</v>
      </c>
    </row>
    <row r="2142" spans="1:13" x14ac:dyDescent="0.25">
      <c r="A2142" s="126" t="s">
        <v>6430</v>
      </c>
      <c r="B2142" s="126" t="s">
        <v>3598</v>
      </c>
      <c r="C2142" s="126" t="s">
        <v>98</v>
      </c>
      <c r="D2142" s="127">
        <v>0.85599999999999998</v>
      </c>
      <c r="E2142" s="128">
        <v>287</v>
      </c>
      <c r="F2142" s="128">
        <v>100</v>
      </c>
      <c r="G2142" s="126" t="s">
        <v>13724</v>
      </c>
      <c r="H2142" s="126" t="s">
        <v>20186</v>
      </c>
      <c r="I2142" s="126" t="s">
        <v>22099</v>
      </c>
      <c r="J2142" s="126" t="s">
        <v>26234</v>
      </c>
      <c r="K2142" s="9">
        <f>_xlfn.IFNA(VLOOKUP(Table5[[#This Row],[Section]],SubSill_Tier,2,FALSE),0)</f>
        <v>0</v>
      </c>
      <c r="L2142" s="9" t="str">
        <f t="shared" si="42"/>
        <v/>
      </c>
      <c r="M2142" s="205" t="str" cm="1">
        <f t="array" ref="M2142">_xlfn.IFS(NOT(ISERROR(VLOOKUP(Table5[[#This Row],[Section]],TB_notTB,1,FALSE))),"No",LEFT(Table5[[#This Row],[Section]],3)="ETB","PLS",LEFT(Table5[[#This Row],[Section]],1)="7","PDB",NOT(ISBLANK(Table5[[#This Row],[Section]])),"No")</f>
        <v>No</v>
      </c>
    </row>
    <row r="2143" spans="1:13" x14ac:dyDescent="0.25">
      <c r="A2143" s="126" t="s">
        <v>6431</v>
      </c>
      <c r="B2143" s="126" t="s">
        <v>3598</v>
      </c>
      <c r="C2143" s="126" t="s">
        <v>98</v>
      </c>
      <c r="D2143" s="127">
        <v>0.88600000000000001</v>
      </c>
      <c r="E2143" s="128">
        <v>269</v>
      </c>
      <c r="F2143" s="128">
        <v>100</v>
      </c>
      <c r="G2143" s="126" t="s">
        <v>13724</v>
      </c>
      <c r="H2143" s="126" t="s">
        <v>20186</v>
      </c>
      <c r="I2143" s="126" t="s">
        <v>22099</v>
      </c>
      <c r="J2143" s="126" t="s">
        <v>26234</v>
      </c>
      <c r="K2143" s="9">
        <f>_xlfn.IFNA(VLOOKUP(Table5[[#This Row],[Section]],SubSill_Tier,2,FALSE),0)</f>
        <v>0</v>
      </c>
      <c r="L2143" s="9" t="str">
        <f t="shared" si="42"/>
        <v/>
      </c>
      <c r="M2143" s="205" t="str" cm="1">
        <f t="array" ref="M2143">_xlfn.IFS(NOT(ISERROR(VLOOKUP(Table5[[#This Row],[Section]],TB_notTB,1,FALSE))),"No",LEFT(Table5[[#This Row],[Section]],3)="ETB","PLS",LEFT(Table5[[#This Row],[Section]],1)="7","PDB",NOT(ISBLANK(Table5[[#This Row],[Section]])),"No")</f>
        <v>No</v>
      </c>
    </row>
    <row r="2144" spans="1:13" x14ac:dyDescent="0.25">
      <c r="A2144" s="126" t="s">
        <v>981</v>
      </c>
      <c r="B2144" s="126" t="s">
        <v>17222</v>
      </c>
      <c r="C2144" s="126" t="s">
        <v>98</v>
      </c>
      <c r="D2144" s="127">
        <v>0.33400000000000002</v>
      </c>
      <c r="E2144" s="128">
        <v>180</v>
      </c>
      <c r="F2144" s="128">
        <v>100</v>
      </c>
      <c r="G2144" s="126" t="s">
        <v>13711</v>
      </c>
      <c r="H2144" s="126" t="s">
        <v>20119</v>
      </c>
      <c r="I2144" s="126" t="s">
        <v>21054</v>
      </c>
      <c r="J2144" s="126" t="s">
        <v>26232</v>
      </c>
      <c r="K2144" s="9">
        <f>_xlfn.IFNA(VLOOKUP(Table5[[#This Row],[Section]],SubSill_Tier,2,FALSE),0)</f>
        <v>0</v>
      </c>
      <c r="L2144" s="9" t="str">
        <f t="shared" si="42"/>
        <v/>
      </c>
      <c r="M2144" s="205" t="str" cm="1">
        <f t="array" ref="M2144">_xlfn.IFS(NOT(ISERROR(VLOOKUP(Table5[[#This Row],[Section]],TB_notTB,1,FALSE))),"No",LEFT(Table5[[#This Row],[Section]],3)="ETB","PLS",LEFT(Table5[[#This Row],[Section]],1)="7","PDB",NOT(ISBLANK(Table5[[#This Row],[Section]])),"No")</f>
        <v>No</v>
      </c>
    </row>
    <row r="2145" spans="1:13" x14ac:dyDescent="0.25">
      <c r="A2145" s="126" t="s">
        <v>982</v>
      </c>
      <c r="B2145" s="126" t="s">
        <v>17222</v>
      </c>
      <c r="C2145" s="126" t="s">
        <v>98</v>
      </c>
      <c r="D2145" s="127">
        <v>0.624</v>
      </c>
      <c r="E2145" s="128">
        <v>149</v>
      </c>
      <c r="F2145" s="128">
        <v>140</v>
      </c>
      <c r="G2145" s="126" t="s">
        <v>13711</v>
      </c>
      <c r="H2145" s="126" t="s">
        <v>20119</v>
      </c>
      <c r="I2145" s="126" t="s">
        <v>21054</v>
      </c>
      <c r="J2145" s="126" t="s">
        <v>26232</v>
      </c>
      <c r="K2145" s="9">
        <f>_xlfn.IFNA(VLOOKUP(Table5[[#This Row],[Section]],SubSill_Tier,2,FALSE),0)</f>
        <v>0</v>
      </c>
      <c r="L2145" s="9" t="str">
        <f t="shared" si="42"/>
        <v/>
      </c>
      <c r="M2145" s="205" t="str" cm="1">
        <f t="array" ref="M2145">_xlfn.IFS(NOT(ISERROR(VLOOKUP(Table5[[#This Row],[Section]],TB_notTB,1,FALSE))),"No",LEFT(Table5[[#This Row],[Section]],3)="ETB","PLS",LEFT(Table5[[#This Row],[Section]],1)="7","PDB",NOT(ISBLANK(Table5[[#This Row],[Section]])),"No")</f>
        <v>No</v>
      </c>
    </row>
    <row r="2146" spans="1:13" x14ac:dyDescent="0.25">
      <c r="A2146" s="126" t="s">
        <v>983</v>
      </c>
      <c r="B2146" s="126" t="s">
        <v>17222</v>
      </c>
      <c r="C2146" s="126" t="s">
        <v>98</v>
      </c>
      <c r="D2146" s="127">
        <v>0.23</v>
      </c>
      <c r="E2146" s="128">
        <v>100</v>
      </c>
      <c r="F2146" s="128">
        <v>100</v>
      </c>
      <c r="G2146" s="126" t="s">
        <v>13711</v>
      </c>
      <c r="H2146" s="126" t="s">
        <v>20119</v>
      </c>
      <c r="I2146" s="126" t="s">
        <v>21054</v>
      </c>
      <c r="J2146" s="126" t="s">
        <v>26232</v>
      </c>
      <c r="K2146" s="9">
        <f>_xlfn.IFNA(VLOOKUP(Table5[[#This Row],[Section]],SubSill_Tier,2,FALSE),0)</f>
        <v>0</v>
      </c>
      <c r="L2146" s="9" t="str">
        <f t="shared" si="42"/>
        <v/>
      </c>
      <c r="M2146" s="205" t="str" cm="1">
        <f t="array" ref="M2146">_xlfn.IFS(NOT(ISERROR(VLOOKUP(Table5[[#This Row],[Section]],TB_notTB,1,FALSE))),"No",LEFT(Table5[[#This Row],[Section]],3)="ETB","PLS",LEFT(Table5[[#This Row],[Section]],1)="7","PDB",NOT(ISBLANK(Table5[[#This Row],[Section]])),"No")</f>
        <v>No</v>
      </c>
    </row>
    <row r="2147" spans="1:13" x14ac:dyDescent="0.25">
      <c r="A2147" s="126" t="s">
        <v>984</v>
      </c>
      <c r="B2147" s="126" t="s">
        <v>17222</v>
      </c>
      <c r="C2147" s="126" t="s">
        <v>98</v>
      </c>
      <c r="D2147" s="127">
        <v>2.4350000000000001</v>
      </c>
      <c r="E2147" s="128">
        <v>850</v>
      </c>
      <c r="F2147" s="128">
        <v>850</v>
      </c>
      <c r="G2147" s="126" t="s">
        <v>13711</v>
      </c>
      <c r="H2147" s="126" t="s">
        <v>20119</v>
      </c>
      <c r="I2147" s="126" t="s">
        <v>21054</v>
      </c>
      <c r="J2147" s="126" t="s">
        <v>26232</v>
      </c>
      <c r="K2147" s="9">
        <f>_xlfn.IFNA(VLOOKUP(Table5[[#This Row],[Section]],SubSill_Tier,2,FALSE),0)</f>
        <v>0</v>
      </c>
      <c r="L2147" s="9" t="str">
        <f t="shared" si="42"/>
        <v/>
      </c>
      <c r="M2147" s="205" t="str" cm="1">
        <f t="array" ref="M2147">_xlfn.IFS(NOT(ISERROR(VLOOKUP(Table5[[#This Row],[Section]],TB_notTB,1,FALSE))),"No",LEFT(Table5[[#This Row],[Section]],3)="ETB","PLS",LEFT(Table5[[#This Row],[Section]],1)="7","PDB",NOT(ISBLANK(Table5[[#This Row],[Section]])),"No")</f>
        <v>No</v>
      </c>
    </row>
    <row r="2148" spans="1:13" x14ac:dyDescent="0.25">
      <c r="A2148" s="126" t="s">
        <v>985</v>
      </c>
      <c r="B2148" s="126" t="s">
        <v>17222</v>
      </c>
      <c r="C2148" s="126" t="s">
        <v>98</v>
      </c>
      <c r="D2148" s="127">
        <v>1.01</v>
      </c>
      <c r="E2148" s="128">
        <v>333</v>
      </c>
      <c r="F2148" s="128">
        <v>120</v>
      </c>
      <c r="G2148" s="126" t="s">
        <v>13711</v>
      </c>
      <c r="H2148" s="126" t="s">
        <v>20119</v>
      </c>
      <c r="I2148" s="126" t="s">
        <v>21054</v>
      </c>
      <c r="J2148" s="126" t="s">
        <v>26232</v>
      </c>
      <c r="K2148" s="9">
        <f>_xlfn.IFNA(VLOOKUP(Table5[[#This Row],[Section]],SubSill_Tier,2,FALSE),0)</f>
        <v>0</v>
      </c>
      <c r="L2148" s="9" t="str">
        <f t="shared" si="42"/>
        <v/>
      </c>
      <c r="M2148" s="205" t="str" cm="1">
        <f t="array" ref="M2148">_xlfn.IFS(NOT(ISERROR(VLOOKUP(Table5[[#This Row],[Section]],TB_notTB,1,FALSE))),"No",LEFT(Table5[[#This Row],[Section]],3)="ETB","PLS",LEFT(Table5[[#This Row],[Section]],1)="7","PDB",NOT(ISBLANK(Table5[[#This Row],[Section]])),"No")</f>
        <v>No</v>
      </c>
    </row>
    <row r="2149" spans="1:13" x14ac:dyDescent="0.25">
      <c r="A2149" s="126" t="s">
        <v>986</v>
      </c>
      <c r="B2149" s="126" t="s">
        <v>17222</v>
      </c>
      <c r="C2149" s="126" t="s">
        <v>98</v>
      </c>
      <c r="D2149" s="127">
        <v>2.3410000000000002</v>
      </c>
      <c r="E2149" s="128">
        <v>633</v>
      </c>
      <c r="F2149" s="128">
        <v>155</v>
      </c>
      <c r="G2149" s="126" t="s">
        <v>13711</v>
      </c>
      <c r="H2149" s="126" t="s">
        <v>20119</v>
      </c>
      <c r="I2149" s="126" t="s">
        <v>21054</v>
      </c>
      <c r="J2149" s="126" t="s">
        <v>26232</v>
      </c>
      <c r="K2149" s="9">
        <f>_xlfn.IFNA(VLOOKUP(Table5[[#This Row],[Section]],SubSill_Tier,2,FALSE),0)</f>
        <v>0</v>
      </c>
      <c r="L2149" s="9" t="str">
        <f t="shared" si="42"/>
        <v/>
      </c>
      <c r="M2149" s="205" t="str" cm="1">
        <f t="array" ref="M2149">_xlfn.IFS(NOT(ISERROR(VLOOKUP(Table5[[#This Row],[Section]],TB_notTB,1,FALSE))),"No",LEFT(Table5[[#This Row],[Section]],3)="ETB","PLS",LEFT(Table5[[#This Row],[Section]],1)="7","PDB",NOT(ISBLANK(Table5[[#This Row],[Section]])),"No")</f>
        <v>No</v>
      </c>
    </row>
    <row r="2150" spans="1:13" x14ac:dyDescent="0.25">
      <c r="A2150" s="126" t="s">
        <v>987</v>
      </c>
      <c r="B2150" s="126" t="s">
        <v>17222</v>
      </c>
      <c r="C2150" s="126" t="s">
        <v>98</v>
      </c>
      <c r="D2150" s="127">
        <v>0.91500000000000004</v>
      </c>
      <c r="E2150" s="128">
        <v>284</v>
      </c>
      <c r="F2150" s="128">
        <v>110</v>
      </c>
      <c r="G2150" s="126" t="s">
        <v>13711</v>
      </c>
      <c r="H2150" s="126" t="s">
        <v>20119</v>
      </c>
      <c r="I2150" s="126" t="s">
        <v>21054</v>
      </c>
      <c r="J2150" s="126" t="s">
        <v>26232</v>
      </c>
      <c r="K2150" s="9">
        <f>_xlfn.IFNA(VLOOKUP(Table5[[#This Row],[Section]],SubSill_Tier,2,FALSE),0)</f>
        <v>0</v>
      </c>
      <c r="L2150" s="9" t="str">
        <f t="shared" si="42"/>
        <v/>
      </c>
      <c r="M2150" s="205" t="str" cm="1">
        <f t="array" ref="M2150">_xlfn.IFS(NOT(ISERROR(VLOOKUP(Table5[[#This Row],[Section]],TB_notTB,1,FALSE))),"No",LEFT(Table5[[#This Row],[Section]],3)="ETB","PLS",LEFT(Table5[[#This Row],[Section]],1)="7","PDB",NOT(ISBLANK(Table5[[#This Row],[Section]])),"No")</f>
        <v>No</v>
      </c>
    </row>
    <row r="2151" spans="1:13" x14ac:dyDescent="0.25">
      <c r="A2151" s="126" t="s">
        <v>988</v>
      </c>
      <c r="B2151" s="126" t="s">
        <v>17222</v>
      </c>
      <c r="C2151" s="126" t="s">
        <v>98</v>
      </c>
      <c r="D2151" s="127">
        <v>2.427</v>
      </c>
      <c r="E2151" s="128">
        <v>653</v>
      </c>
      <c r="F2151" s="128">
        <v>150</v>
      </c>
      <c r="G2151" s="126" t="s">
        <v>13711</v>
      </c>
      <c r="H2151" s="126" t="s">
        <v>20119</v>
      </c>
      <c r="I2151" s="126" t="s">
        <v>21054</v>
      </c>
      <c r="J2151" s="126" t="s">
        <v>26232</v>
      </c>
      <c r="K2151" s="9">
        <f>_xlfn.IFNA(VLOOKUP(Table5[[#This Row],[Section]],SubSill_Tier,2,FALSE),0)</f>
        <v>0</v>
      </c>
      <c r="L2151" s="9" t="str">
        <f t="shared" si="42"/>
        <v/>
      </c>
      <c r="M2151" s="205" t="str" cm="1">
        <f t="array" ref="M2151">_xlfn.IFS(NOT(ISERROR(VLOOKUP(Table5[[#This Row],[Section]],TB_notTB,1,FALSE))),"No",LEFT(Table5[[#This Row],[Section]],3)="ETB","PLS",LEFT(Table5[[#This Row],[Section]],1)="7","PDB",NOT(ISBLANK(Table5[[#This Row],[Section]])),"No")</f>
        <v>No</v>
      </c>
    </row>
    <row r="2152" spans="1:13" x14ac:dyDescent="0.25">
      <c r="A2152" s="126" t="s">
        <v>989</v>
      </c>
      <c r="B2152" s="126" t="s">
        <v>17222</v>
      </c>
      <c r="C2152" s="126" t="s">
        <v>98</v>
      </c>
      <c r="D2152" s="127">
        <v>0.89600000000000002</v>
      </c>
      <c r="E2152" s="128">
        <v>317</v>
      </c>
      <c r="F2152" s="128">
        <v>139</v>
      </c>
      <c r="G2152" s="126" t="s">
        <v>13711</v>
      </c>
      <c r="H2152" s="126" t="s">
        <v>20119</v>
      </c>
      <c r="I2152" s="126" t="s">
        <v>21054</v>
      </c>
      <c r="J2152" s="126" t="s">
        <v>26232</v>
      </c>
      <c r="K2152" s="9">
        <f>_xlfn.IFNA(VLOOKUP(Table5[[#This Row],[Section]],SubSill_Tier,2,FALSE),0)</f>
        <v>0</v>
      </c>
      <c r="L2152" s="9" t="str">
        <f t="shared" si="42"/>
        <v/>
      </c>
      <c r="M2152" s="205" t="str" cm="1">
        <f t="array" ref="M2152">_xlfn.IFS(NOT(ISERROR(VLOOKUP(Table5[[#This Row],[Section]],TB_notTB,1,FALSE))),"No",LEFT(Table5[[#This Row],[Section]],3)="ETB","PLS",LEFT(Table5[[#This Row],[Section]],1)="7","PDB",NOT(ISBLANK(Table5[[#This Row],[Section]])),"No")</f>
        <v>No</v>
      </c>
    </row>
    <row r="2153" spans="1:13" x14ac:dyDescent="0.25">
      <c r="A2153" s="126" t="s">
        <v>990</v>
      </c>
      <c r="B2153" s="126" t="s">
        <v>17222</v>
      </c>
      <c r="C2153" s="126" t="s">
        <v>98</v>
      </c>
      <c r="D2153" s="127">
        <v>1.6879999999999999</v>
      </c>
      <c r="E2153" s="128">
        <v>551</v>
      </c>
      <c r="F2153" s="128">
        <v>120</v>
      </c>
      <c r="G2153" s="126" t="s">
        <v>13711</v>
      </c>
      <c r="H2153" s="126" t="s">
        <v>20119</v>
      </c>
      <c r="I2153" s="126" t="s">
        <v>21054</v>
      </c>
      <c r="J2153" s="126" t="s">
        <v>26232</v>
      </c>
      <c r="K2153" s="9">
        <f>_xlfn.IFNA(VLOOKUP(Table5[[#This Row],[Section]],SubSill_Tier,2,FALSE),0)</f>
        <v>0</v>
      </c>
      <c r="L2153" s="9" t="str">
        <f t="shared" si="42"/>
        <v/>
      </c>
      <c r="M2153" s="205" t="str" cm="1">
        <f t="array" ref="M2153">_xlfn.IFS(NOT(ISERROR(VLOOKUP(Table5[[#This Row],[Section]],TB_notTB,1,FALSE))),"No",LEFT(Table5[[#This Row],[Section]],3)="ETB","PLS",LEFT(Table5[[#This Row],[Section]],1)="7","PDB",NOT(ISBLANK(Table5[[#This Row],[Section]])),"No")</f>
        <v>No</v>
      </c>
    </row>
    <row r="2154" spans="1:13" x14ac:dyDescent="0.25">
      <c r="A2154" s="126" t="s">
        <v>991</v>
      </c>
      <c r="B2154" s="126" t="s">
        <v>17222</v>
      </c>
      <c r="C2154" s="126" t="s">
        <v>98</v>
      </c>
      <c r="D2154" s="127">
        <v>0.90700000000000003</v>
      </c>
      <c r="E2154" s="128">
        <v>319</v>
      </c>
      <c r="F2154" s="128">
        <v>126</v>
      </c>
      <c r="G2154" s="126" t="s">
        <v>13711</v>
      </c>
      <c r="H2154" s="126" t="s">
        <v>20119</v>
      </c>
      <c r="I2154" s="126" t="s">
        <v>21054</v>
      </c>
      <c r="J2154" s="126" t="s">
        <v>26232</v>
      </c>
      <c r="K2154" s="9">
        <f>_xlfn.IFNA(VLOOKUP(Table5[[#This Row],[Section]],SubSill_Tier,2,FALSE),0)</f>
        <v>0</v>
      </c>
      <c r="L2154" s="9" t="str">
        <f t="shared" si="42"/>
        <v/>
      </c>
      <c r="M2154" s="205" t="str" cm="1">
        <f t="array" ref="M2154">_xlfn.IFS(NOT(ISERROR(VLOOKUP(Table5[[#This Row],[Section]],TB_notTB,1,FALSE))),"No",LEFT(Table5[[#This Row],[Section]],3)="ETB","PLS",LEFT(Table5[[#This Row],[Section]],1)="7","PDB",NOT(ISBLANK(Table5[[#This Row],[Section]])),"No")</f>
        <v>No</v>
      </c>
    </row>
    <row r="2155" spans="1:13" x14ac:dyDescent="0.25">
      <c r="A2155" s="126" t="s">
        <v>992</v>
      </c>
      <c r="B2155" s="126" t="s">
        <v>17222</v>
      </c>
      <c r="C2155" s="126" t="s">
        <v>98</v>
      </c>
      <c r="D2155" s="127">
        <v>0.59099999999999997</v>
      </c>
      <c r="E2155" s="128">
        <v>208</v>
      </c>
      <c r="F2155" s="128">
        <v>100</v>
      </c>
      <c r="G2155" s="126" t="s">
        <v>13711</v>
      </c>
      <c r="H2155" s="126" t="s">
        <v>20119</v>
      </c>
      <c r="I2155" s="126" t="s">
        <v>21054</v>
      </c>
      <c r="J2155" s="126" t="s">
        <v>26232</v>
      </c>
      <c r="K2155" s="9">
        <f>_xlfn.IFNA(VLOOKUP(Table5[[#This Row],[Section]],SubSill_Tier,2,FALSE),0)</f>
        <v>0</v>
      </c>
      <c r="L2155" s="9" t="str">
        <f t="shared" si="42"/>
        <v/>
      </c>
      <c r="M2155" s="205" t="str" cm="1">
        <f t="array" ref="M2155">_xlfn.IFS(NOT(ISERROR(VLOOKUP(Table5[[#This Row],[Section]],TB_notTB,1,FALSE))),"No",LEFT(Table5[[#This Row],[Section]],3)="ETB","PLS",LEFT(Table5[[#This Row],[Section]],1)="7","PDB",NOT(ISBLANK(Table5[[#This Row],[Section]])),"No")</f>
        <v>No</v>
      </c>
    </row>
    <row r="2156" spans="1:13" x14ac:dyDescent="0.25">
      <c r="A2156" s="126" t="s">
        <v>993</v>
      </c>
      <c r="B2156" s="126" t="s">
        <v>17222</v>
      </c>
      <c r="C2156" s="126" t="s">
        <v>98</v>
      </c>
      <c r="D2156" s="127">
        <v>2.1920000000000002</v>
      </c>
      <c r="E2156" s="128">
        <v>422</v>
      </c>
      <c r="F2156" s="128">
        <v>422</v>
      </c>
      <c r="G2156" s="126" t="s">
        <v>13711</v>
      </c>
      <c r="H2156" s="126" t="s">
        <v>20119</v>
      </c>
      <c r="I2156" s="126" t="s">
        <v>21054</v>
      </c>
      <c r="J2156" s="126" t="s">
        <v>26232</v>
      </c>
      <c r="K2156" s="9">
        <f>_xlfn.IFNA(VLOOKUP(Table5[[#This Row],[Section]],SubSill_Tier,2,FALSE),0)</f>
        <v>0</v>
      </c>
      <c r="L2156" s="9" t="str">
        <f t="shared" si="42"/>
        <v/>
      </c>
      <c r="M2156" s="205" t="str" cm="1">
        <f t="array" ref="M2156">_xlfn.IFS(NOT(ISERROR(VLOOKUP(Table5[[#This Row],[Section]],TB_notTB,1,FALSE))),"No",LEFT(Table5[[#This Row],[Section]],3)="ETB","PLS",LEFT(Table5[[#This Row],[Section]],1)="7","PDB",NOT(ISBLANK(Table5[[#This Row],[Section]])),"No")</f>
        <v>No</v>
      </c>
    </row>
    <row r="2157" spans="1:13" x14ac:dyDescent="0.25">
      <c r="A2157" s="126" t="s">
        <v>994</v>
      </c>
      <c r="B2157" s="126" t="s">
        <v>17222</v>
      </c>
      <c r="C2157" s="126" t="s">
        <v>98</v>
      </c>
      <c r="D2157" s="127">
        <v>1.59</v>
      </c>
      <c r="E2157" s="128">
        <v>370</v>
      </c>
      <c r="F2157" s="128">
        <v>220</v>
      </c>
      <c r="G2157" s="126" t="s">
        <v>13711</v>
      </c>
      <c r="H2157" s="126" t="s">
        <v>20119</v>
      </c>
      <c r="I2157" s="126" t="s">
        <v>21054</v>
      </c>
      <c r="J2157" s="126" t="s">
        <v>26232</v>
      </c>
      <c r="K2157" s="9">
        <f>_xlfn.IFNA(VLOOKUP(Table5[[#This Row],[Section]],SubSill_Tier,2,FALSE),0)</f>
        <v>0</v>
      </c>
      <c r="L2157" s="9" t="str">
        <f t="shared" si="42"/>
        <v/>
      </c>
      <c r="M2157" s="205" t="str" cm="1">
        <f t="array" ref="M2157">_xlfn.IFS(NOT(ISERROR(VLOOKUP(Table5[[#This Row],[Section]],TB_notTB,1,FALSE))),"No",LEFT(Table5[[#This Row],[Section]],3)="ETB","PLS",LEFT(Table5[[#This Row],[Section]],1)="7","PDB",NOT(ISBLANK(Table5[[#This Row],[Section]])),"No")</f>
        <v>No</v>
      </c>
    </row>
    <row r="2158" spans="1:13" x14ac:dyDescent="0.25">
      <c r="A2158" s="126" t="s">
        <v>995</v>
      </c>
      <c r="B2158" s="126" t="s">
        <v>17222</v>
      </c>
      <c r="C2158" s="126" t="s">
        <v>98</v>
      </c>
      <c r="D2158" s="127">
        <v>0.69699999999999995</v>
      </c>
      <c r="E2158" s="128">
        <v>171</v>
      </c>
      <c r="F2158" s="128">
        <v>100</v>
      </c>
      <c r="G2158" s="126" t="s">
        <v>13711</v>
      </c>
      <c r="H2158" s="126" t="s">
        <v>20119</v>
      </c>
      <c r="I2158" s="126" t="s">
        <v>21054</v>
      </c>
      <c r="J2158" s="126" t="s">
        <v>26232</v>
      </c>
      <c r="K2158" s="9">
        <f>_xlfn.IFNA(VLOOKUP(Table5[[#This Row],[Section]],SubSill_Tier,2,FALSE),0)</f>
        <v>0</v>
      </c>
      <c r="L2158" s="9" t="str">
        <f t="shared" si="42"/>
        <v/>
      </c>
      <c r="M2158" s="205" t="str" cm="1">
        <f t="array" ref="M2158">_xlfn.IFS(NOT(ISERROR(VLOOKUP(Table5[[#This Row],[Section]],TB_notTB,1,FALSE))),"No",LEFT(Table5[[#This Row],[Section]],3)="ETB","PLS",LEFT(Table5[[#This Row],[Section]],1)="7","PDB",NOT(ISBLANK(Table5[[#This Row],[Section]])),"No")</f>
        <v>No</v>
      </c>
    </row>
    <row r="2159" spans="1:13" x14ac:dyDescent="0.25">
      <c r="A2159" s="126" t="s">
        <v>996</v>
      </c>
      <c r="B2159" s="126" t="s">
        <v>17222</v>
      </c>
      <c r="C2159" s="126" t="s">
        <v>98</v>
      </c>
      <c r="D2159" s="127">
        <v>0.34300000000000003</v>
      </c>
      <c r="E2159" s="128">
        <v>164</v>
      </c>
      <c r="F2159" s="128">
        <v>164</v>
      </c>
      <c r="G2159" s="126" t="s">
        <v>13711</v>
      </c>
      <c r="H2159" s="126" t="s">
        <v>20119</v>
      </c>
      <c r="I2159" s="126" t="s">
        <v>21054</v>
      </c>
      <c r="J2159" s="126" t="s">
        <v>26232</v>
      </c>
      <c r="K2159" s="9">
        <f>_xlfn.IFNA(VLOOKUP(Table5[[#This Row],[Section]],SubSill_Tier,2,FALSE),0)</f>
        <v>0</v>
      </c>
      <c r="L2159" s="9" t="str">
        <f t="shared" si="42"/>
        <v/>
      </c>
      <c r="M2159" s="205" t="str" cm="1">
        <f t="array" ref="M2159">_xlfn.IFS(NOT(ISERROR(VLOOKUP(Table5[[#This Row],[Section]],TB_notTB,1,FALSE))),"No",LEFT(Table5[[#This Row],[Section]],3)="ETB","PLS",LEFT(Table5[[#This Row],[Section]],1)="7","PDB",NOT(ISBLANK(Table5[[#This Row],[Section]])),"No")</f>
        <v>No</v>
      </c>
    </row>
    <row r="2160" spans="1:13" x14ac:dyDescent="0.25">
      <c r="A2160" s="126" t="s">
        <v>997</v>
      </c>
      <c r="B2160" s="126" t="s">
        <v>17222</v>
      </c>
      <c r="C2160" s="126" t="s">
        <v>98</v>
      </c>
      <c r="D2160" s="127">
        <v>0.64</v>
      </c>
      <c r="E2160" s="128">
        <v>198</v>
      </c>
      <c r="F2160" s="128">
        <v>198</v>
      </c>
      <c r="G2160" s="126" t="s">
        <v>13711</v>
      </c>
      <c r="H2160" s="126" t="s">
        <v>20119</v>
      </c>
      <c r="I2160" s="126" t="s">
        <v>21054</v>
      </c>
      <c r="J2160" s="126" t="s">
        <v>26232</v>
      </c>
      <c r="K2160" s="9">
        <f>_xlfn.IFNA(VLOOKUP(Table5[[#This Row],[Section]],SubSill_Tier,2,FALSE),0)</f>
        <v>0</v>
      </c>
      <c r="L2160" s="9" t="str">
        <f t="shared" si="42"/>
        <v/>
      </c>
      <c r="M2160" s="205" t="str" cm="1">
        <f t="array" ref="M2160">_xlfn.IFS(NOT(ISERROR(VLOOKUP(Table5[[#This Row],[Section]],TB_notTB,1,FALSE))),"No",LEFT(Table5[[#This Row],[Section]],3)="ETB","PLS",LEFT(Table5[[#This Row],[Section]],1)="7","PDB",NOT(ISBLANK(Table5[[#This Row],[Section]])),"No")</f>
        <v>No</v>
      </c>
    </row>
    <row r="2161" spans="1:13" x14ac:dyDescent="0.25">
      <c r="A2161" s="126" t="s">
        <v>998</v>
      </c>
      <c r="B2161" s="126" t="s">
        <v>17222</v>
      </c>
      <c r="C2161" s="126" t="s">
        <v>98</v>
      </c>
      <c r="D2161" s="127">
        <v>0.72899999999999998</v>
      </c>
      <c r="E2161" s="128">
        <v>200</v>
      </c>
      <c r="F2161" s="128">
        <v>100</v>
      </c>
      <c r="G2161" s="126" t="s">
        <v>13711</v>
      </c>
      <c r="H2161" s="126" t="s">
        <v>20119</v>
      </c>
      <c r="I2161" s="126" t="s">
        <v>21054</v>
      </c>
      <c r="J2161" s="126" t="s">
        <v>26232</v>
      </c>
      <c r="K2161" s="9">
        <f>_xlfn.IFNA(VLOOKUP(Table5[[#This Row],[Section]],SubSill_Tier,2,FALSE),0)</f>
        <v>0</v>
      </c>
      <c r="L2161" s="9" t="str">
        <f t="shared" si="42"/>
        <v/>
      </c>
      <c r="M2161" s="205" t="str" cm="1">
        <f t="array" ref="M2161">_xlfn.IFS(NOT(ISERROR(VLOOKUP(Table5[[#This Row],[Section]],TB_notTB,1,FALSE))),"No",LEFT(Table5[[#This Row],[Section]],3)="ETB","PLS",LEFT(Table5[[#This Row],[Section]],1)="7","PDB",NOT(ISBLANK(Table5[[#This Row],[Section]])),"No")</f>
        <v>No</v>
      </c>
    </row>
    <row r="2162" spans="1:13" x14ac:dyDescent="0.25">
      <c r="A2162" s="126" t="s">
        <v>999</v>
      </c>
      <c r="B2162" s="126" t="s">
        <v>17222</v>
      </c>
      <c r="C2162" s="126" t="s">
        <v>98</v>
      </c>
      <c r="D2162" s="127">
        <v>1.4770000000000001</v>
      </c>
      <c r="E2162" s="128">
        <v>308</v>
      </c>
      <c r="F2162" s="128">
        <v>220</v>
      </c>
      <c r="G2162" s="126" t="s">
        <v>13711</v>
      </c>
      <c r="H2162" s="126" t="s">
        <v>20119</v>
      </c>
      <c r="I2162" s="126" t="s">
        <v>21054</v>
      </c>
      <c r="J2162" s="126" t="s">
        <v>26232</v>
      </c>
      <c r="K2162" s="9">
        <f>_xlfn.IFNA(VLOOKUP(Table5[[#This Row],[Section]],SubSill_Tier,2,FALSE),0)</f>
        <v>0</v>
      </c>
      <c r="L2162" s="9" t="str">
        <f t="shared" si="42"/>
        <v/>
      </c>
      <c r="M2162" s="205" t="str" cm="1">
        <f t="array" ref="M2162">_xlfn.IFS(NOT(ISERROR(VLOOKUP(Table5[[#This Row],[Section]],TB_notTB,1,FALSE))),"No",LEFT(Table5[[#This Row],[Section]],3)="ETB","PLS",LEFT(Table5[[#This Row],[Section]],1)="7","PDB",NOT(ISBLANK(Table5[[#This Row],[Section]])),"No")</f>
        <v>No</v>
      </c>
    </row>
    <row r="2163" spans="1:13" x14ac:dyDescent="0.25">
      <c r="A2163" s="126" t="s">
        <v>1000</v>
      </c>
      <c r="B2163" s="126" t="s">
        <v>17222</v>
      </c>
      <c r="C2163" s="126" t="s">
        <v>98</v>
      </c>
      <c r="D2163" s="127">
        <v>0.85299999999999998</v>
      </c>
      <c r="E2163" s="128">
        <v>231</v>
      </c>
      <c r="F2163" s="128">
        <v>100</v>
      </c>
      <c r="G2163" s="126" t="s">
        <v>13711</v>
      </c>
      <c r="H2163" s="126" t="s">
        <v>20119</v>
      </c>
      <c r="I2163" s="126" t="s">
        <v>21054</v>
      </c>
      <c r="J2163" s="126" t="s">
        <v>26232</v>
      </c>
      <c r="K2163" s="9">
        <f>_xlfn.IFNA(VLOOKUP(Table5[[#This Row],[Section]],SubSill_Tier,2,FALSE),0)</f>
        <v>0</v>
      </c>
      <c r="L2163" s="9" t="str">
        <f t="shared" si="42"/>
        <v/>
      </c>
      <c r="M2163" s="205" t="str" cm="1">
        <f t="array" ref="M2163">_xlfn.IFS(NOT(ISERROR(VLOOKUP(Table5[[#This Row],[Section]],TB_notTB,1,FALSE))),"No",LEFT(Table5[[#This Row],[Section]],3)="ETB","PLS",LEFT(Table5[[#This Row],[Section]],1)="7","PDB",NOT(ISBLANK(Table5[[#This Row],[Section]])),"No")</f>
        <v>No</v>
      </c>
    </row>
    <row r="2164" spans="1:13" x14ac:dyDescent="0.25">
      <c r="A2164" s="126" t="s">
        <v>1001</v>
      </c>
      <c r="B2164" s="126" t="s">
        <v>17222</v>
      </c>
      <c r="C2164" s="126" t="s">
        <v>98</v>
      </c>
      <c r="D2164" s="127">
        <v>0.72099999999999997</v>
      </c>
      <c r="E2164" s="128">
        <v>107</v>
      </c>
      <c r="F2164" s="128">
        <v>107</v>
      </c>
      <c r="G2164" s="126" t="s">
        <v>13711</v>
      </c>
      <c r="H2164" s="126" t="s">
        <v>20119</v>
      </c>
      <c r="I2164" s="126" t="s">
        <v>21054</v>
      </c>
      <c r="J2164" s="126" t="s">
        <v>26232</v>
      </c>
      <c r="K2164" s="9">
        <f>_xlfn.IFNA(VLOOKUP(Table5[[#This Row],[Section]],SubSill_Tier,2,FALSE),0)</f>
        <v>0</v>
      </c>
      <c r="L2164" s="9" t="str">
        <f t="shared" si="42"/>
        <v/>
      </c>
      <c r="M2164" s="205" t="str" cm="1">
        <f t="array" ref="M2164">_xlfn.IFS(NOT(ISERROR(VLOOKUP(Table5[[#This Row],[Section]],TB_notTB,1,FALSE))),"No",LEFT(Table5[[#This Row],[Section]],3)="ETB","PLS",LEFT(Table5[[#This Row],[Section]],1)="7","PDB",NOT(ISBLANK(Table5[[#This Row],[Section]])),"No")</f>
        <v>No</v>
      </c>
    </row>
    <row r="2165" spans="1:13" x14ac:dyDescent="0.25">
      <c r="A2165" s="126" t="s">
        <v>1002</v>
      </c>
      <c r="B2165" s="126" t="s">
        <v>17222</v>
      </c>
      <c r="C2165" s="126" t="s">
        <v>98</v>
      </c>
      <c r="D2165" s="127">
        <v>1.0880000000000001</v>
      </c>
      <c r="E2165" s="128">
        <v>371</v>
      </c>
      <c r="F2165" s="128">
        <v>160</v>
      </c>
      <c r="G2165" s="126" t="s">
        <v>13711</v>
      </c>
      <c r="H2165" s="126" t="s">
        <v>20119</v>
      </c>
      <c r="I2165" s="126" t="s">
        <v>21054</v>
      </c>
      <c r="J2165" s="126" t="s">
        <v>26232</v>
      </c>
      <c r="K2165" s="9">
        <f>_xlfn.IFNA(VLOOKUP(Table5[[#This Row],[Section]],SubSill_Tier,2,FALSE),0)</f>
        <v>0</v>
      </c>
      <c r="L2165" s="9" t="str">
        <f t="shared" si="42"/>
        <v/>
      </c>
      <c r="M2165" s="205" t="str" cm="1">
        <f t="array" ref="M2165">_xlfn.IFS(NOT(ISERROR(VLOOKUP(Table5[[#This Row],[Section]],TB_notTB,1,FALSE))),"No",LEFT(Table5[[#This Row],[Section]],3)="ETB","PLS",LEFT(Table5[[#This Row],[Section]],1)="7","PDB",NOT(ISBLANK(Table5[[#This Row],[Section]])),"No")</f>
        <v>No</v>
      </c>
    </row>
    <row r="2166" spans="1:13" x14ac:dyDescent="0.25">
      <c r="A2166" s="126" t="s">
        <v>1003</v>
      </c>
      <c r="B2166" s="126" t="s">
        <v>17222</v>
      </c>
      <c r="C2166" s="126" t="s">
        <v>98</v>
      </c>
      <c r="D2166" s="127">
        <v>0.58299999999999996</v>
      </c>
      <c r="E2166" s="128">
        <v>197</v>
      </c>
      <c r="F2166" s="128">
        <v>100</v>
      </c>
      <c r="G2166" s="126" t="s">
        <v>13711</v>
      </c>
      <c r="H2166" s="126" t="s">
        <v>20119</v>
      </c>
      <c r="I2166" s="126" t="s">
        <v>21054</v>
      </c>
      <c r="J2166" s="126" t="s">
        <v>26232</v>
      </c>
      <c r="K2166" s="9">
        <f>_xlfn.IFNA(VLOOKUP(Table5[[#This Row],[Section]],SubSill_Tier,2,FALSE),0)</f>
        <v>0</v>
      </c>
      <c r="L2166" s="9" t="str">
        <f t="shared" si="42"/>
        <v/>
      </c>
      <c r="M2166" s="205" t="str" cm="1">
        <f t="array" ref="M2166">_xlfn.IFS(NOT(ISERROR(VLOOKUP(Table5[[#This Row],[Section]],TB_notTB,1,FALSE))),"No",LEFT(Table5[[#This Row],[Section]],3)="ETB","PLS",LEFT(Table5[[#This Row],[Section]],1)="7","PDB",NOT(ISBLANK(Table5[[#This Row],[Section]])),"No")</f>
        <v>No</v>
      </c>
    </row>
    <row r="2167" spans="1:13" x14ac:dyDescent="0.25">
      <c r="A2167" s="126" t="s">
        <v>1004</v>
      </c>
      <c r="B2167" s="126" t="s">
        <v>17222</v>
      </c>
      <c r="C2167" s="126" t="s">
        <v>98</v>
      </c>
      <c r="D2167" s="127">
        <v>1.107</v>
      </c>
      <c r="E2167" s="128">
        <v>339</v>
      </c>
      <c r="F2167" s="128">
        <v>339</v>
      </c>
      <c r="G2167" s="126" t="s">
        <v>13711</v>
      </c>
      <c r="H2167" s="126" t="s">
        <v>20119</v>
      </c>
      <c r="I2167" s="126" t="s">
        <v>21054</v>
      </c>
      <c r="J2167" s="126" t="s">
        <v>26232</v>
      </c>
      <c r="K2167" s="9">
        <f>_xlfn.IFNA(VLOOKUP(Table5[[#This Row],[Section]],SubSill_Tier,2,FALSE),0)</f>
        <v>0</v>
      </c>
      <c r="L2167" s="9" t="str">
        <f t="shared" si="42"/>
        <v/>
      </c>
      <c r="M2167" s="205" t="str" cm="1">
        <f t="array" ref="M2167">_xlfn.IFS(NOT(ISERROR(VLOOKUP(Table5[[#This Row],[Section]],TB_notTB,1,FALSE))),"No",LEFT(Table5[[#This Row],[Section]],3)="ETB","PLS",LEFT(Table5[[#This Row],[Section]],1)="7","PDB",NOT(ISBLANK(Table5[[#This Row],[Section]])),"No")</f>
        <v>No</v>
      </c>
    </row>
    <row r="2168" spans="1:13" x14ac:dyDescent="0.25">
      <c r="A2168" s="126" t="s">
        <v>1005</v>
      </c>
      <c r="B2168" s="126" t="s">
        <v>17222</v>
      </c>
      <c r="C2168" s="126" t="s">
        <v>98</v>
      </c>
      <c r="D2168" s="127">
        <v>0.92600000000000005</v>
      </c>
      <c r="E2168" s="128">
        <v>342</v>
      </c>
      <c r="F2168" s="128">
        <v>342</v>
      </c>
      <c r="G2168" s="126" t="s">
        <v>13711</v>
      </c>
      <c r="H2168" s="126" t="s">
        <v>20119</v>
      </c>
      <c r="I2168" s="126" t="s">
        <v>21054</v>
      </c>
      <c r="J2168" s="126" t="s">
        <v>26232</v>
      </c>
      <c r="K2168" s="9">
        <f>_xlfn.IFNA(VLOOKUP(Table5[[#This Row],[Section]],SubSill_Tier,2,FALSE),0)</f>
        <v>0</v>
      </c>
      <c r="L2168" s="9" t="str">
        <f t="shared" si="42"/>
        <v/>
      </c>
      <c r="M2168" s="205" t="str" cm="1">
        <f t="array" ref="M2168">_xlfn.IFS(NOT(ISERROR(VLOOKUP(Table5[[#This Row],[Section]],TB_notTB,1,FALSE))),"No",LEFT(Table5[[#This Row],[Section]],3)="ETB","PLS",LEFT(Table5[[#This Row],[Section]],1)="7","PDB",NOT(ISBLANK(Table5[[#This Row],[Section]])),"No")</f>
        <v>No</v>
      </c>
    </row>
    <row r="2169" spans="1:13" x14ac:dyDescent="0.25">
      <c r="A2169" s="126" t="s">
        <v>1006</v>
      </c>
      <c r="B2169" s="126" t="s">
        <v>17222</v>
      </c>
      <c r="C2169" s="126" t="s">
        <v>98</v>
      </c>
      <c r="D2169" s="127">
        <v>0.67</v>
      </c>
      <c r="E2169" s="128">
        <v>141</v>
      </c>
      <c r="F2169" s="128">
        <v>110</v>
      </c>
      <c r="G2169" s="126" t="s">
        <v>13711</v>
      </c>
      <c r="H2169" s="126" t="s">
        <v>20119</v>
      </c>
      <c r="I2169" s="126" t="s">
        <v>21054</v>
      </c>
      <c r="J2169" s="126" t="s">
        <v>26232</v>
      </c>
      <c r="K2169" s="9">
        <f>_xlfn.IFNA(VLOOKUP(Table5[[#This Row],[Section]],SubSill_Tier,2,FALSE),0)</f>
        <v>0</v>
      </c>
      <c r="L2169" s="9" t="str">
        <f t="shared" si="42"/>
        <v/>
      </c>
      <c r="M2169" s="205" t="str" cm="1">
        <f t="array" ref="M2169">_xlfn.IFS(NOT(ISERROR(VLOOKUP(Table5[[#This Row],[Section]],TB_notTB,1,FALSE))),"No",LEFT(Table5[[#This Row],[Section]],3)="ETB","PLS",LEFT(Table5[[#This Row],[Section]],1)="7","PDB",NOT(ISBLANK(Table5[[#This Row],[Section]])),"No")</f>
        <v>No</v>
      </c>
    </row>
    <row r="2170" spans="1:13" x14ac:dyDescent="0.25">
      <c r="A2170" s="126" t="s">
        <v>1007</v>
      </c>
      <c r="B2170" s="126" t="s">
        <v>17222</v>
      </c>
      <c r="C2170" s="126" t="s">
        <v>98</v>
      </c>
      <c r="D2170" s="127">
        <v>0.872</v>
      </c>
      <c r="E2170" s="128">
        <v>161</v>
      </c>
      <c r="F2170" s="128">
        <v>161</v>
      </c>
      <c r="G2170" s="126" t="s">
        <v>13711</v>
      </c>
      <c r="H2170" s="126" t="s">
        <v>20119</v>
      </c>
      <c r="I2170" s="126" t="s">
        <v>21054</v>
      </c>
      <c r="J2170" s="126" t="s">
        <v>26232</v>
      </c>
      <c r="K2170" s="9">
        <f>_xlfn.IFNA(VLOOKUP(Table5[[#This Row],[Section]],SubSill_Tier,2,FALSE),0)</f>
        <v>0</v>
      </c>
      <c r="L2170" s="9" t="str">
        <f t="shared" si="42"/>
        <v/>
      </c>
      <c r="M2170" s="205" t="str" cm="1">
        <f t="array" ref="M2170">_xlfn.IFS(NOT(ISERROR(VLOOKUP(Table5[[#This Row],[Section]],TB_notTB,1,FALSE))),"No",LEFT(Table5[[#This Row],[Section]],3)="ETB","PLS",LEFT(Table5[[#This Row],[Section]],1)="7","PDB",NOT(ISBLANK(Table5[[#This Row],[Section]])),"No")</f>
        <v>No</v>
      </c>
    </row>
    <row r="2171" spans="1:13" x14ac:dyDescent="0.25">
      <c r="A2171" s="126" t="s">
        <v>6432</v>
      </c>
      <c r="B2171" s="126" t="s">
        <v>3598</v>
      </c>
      <c r="C2171" s="126" t="s">
        <v>98</v>
      </c>
      <c r="D2171" s="127">
        <v>1.52</v>
      </c>
      <c r="E2171" s="128">
        <v>231</v>
      </c>
      <c r="F2171" s="128">
        <v>231</v>
      </c>
      <c r="G2171" s="126" t="s">
        <v>13724</v>
      </c>
      <c r="H2171" s="126" t="s">
        <v>20186</v>
      </c>
      <c r="I2171" s="126" t="s">
        <v>22099</v>
      </c>
      <c r="J2171" s="126" t="s">
        <v>26234</v>
      </c>
      <c r="K2171" s="9">
        <f>_xlfn.IFNA(VLOOKUP(Table5[[#This Row],[Section]],SubSill_Tier,2,FALSE),0)</f>
        <v>0</v>
      </c>
      <c r="L2171" s="9" t="str">
        <f t="shared" si="42"/>
        <v/>
      </c>
      <c r="M2171" s="205" t="str" cm="1">
        <f t="array" ref="M2171">_xlfn.IFS(NOT(ISERROR(VLOOKUP(Table5[[#This Row],[Section]],TB_notTB,1,FALSE))),"No",LEFT(Table5[[#This Row],[Section]],3)="ETB","PLS",LEFT(Table5[[#This Row],[Section]],1)="7","PDB",NOT(ISBLANK(Table5[[#This Row],[Section]])),"No")</f>
        <v>No</v>
      </c>
    </row>
    <row r="2172" spans="1:13" x14ac:dyDescent="0.25">
      <c r="A2172" s="126" t="s">
        <v>6433</v>
      </c>
      <c r="B2172" s="126" t="s">
        <v>3598</v>
      </c>
      <c r="C2172" s="126" t="s">
        <v>98</v>
      </c>
      <c r="D2172" s="127">
        <v>1.655</v>
      </c>
      <c r="E2172" s="128">
        <v>621</v>
      </c>
      <c r="F2172" s="128">
        <v>180</v>
      </c>
      <c r="G2172" s="126" t="s">
        <v>13724</v>
      </c>
      <c r="H2172" s="126" t="s">
        <v>20186</v>
      </c>
      <c r="I2172" s="126" t="s">
        <v>22099</v>
      </c>
      <c r="J2172" s="126" t="s">
        <v>26234</v>
      </c>
      <c r="K2172" s="9">
        <f>_xlfn.IFNA(VLOOKUP(Table5[[#This Row],[Section]],SubSill_Tier,2,FALSE),0)</f>
        <v>0</v>
      </c>
      <c r="L2172" s="9" t="str">
        <f t="shared" si="42"/>
        <v/>
      </c>
      <c r="M2172" s="205" t="str" cm="1">
        <f t="array" ref="M2172">_xlfn.IFS(NOT(ISERROR(VLOOKUP(Table5[[#This Row],[Section]],TB_notTB,1,FALSE))),"No",LEFT(Table5[[#This Row],[Section]],3)="ETB","PLS",LEFT(Table5[[#This Row],[Section]],1)="7","PDB",NOT(ISBLANK(Table5[[#This Row],[Section]])),"No")</f>
        <v>No</v>
      </c>
    </row>
    <row r="2173" spans="1:13" x14ac:dyDescent="0.25">
      <c r="A2173" s="126" t="s">
        <v>6434</v>
      </c>
      <c r="B2173" s="126" t="s">
        <v>3598</v>
      </c>
      <c r="C2173" s="126" t="s">
        <v>98</v>
      </c>
      <c r="D2173" s="127">
        <v>0.88800000000000001</v>
      </c>
      <c r="E2173" s="128">
        <v>233</v>
      </c>
      <c r="F2173" s="128">
        <v>100</v>
      </c>
      <c r="G2173" s="126" t="s">
        <v>13724</v>
      </c>
      <c r="H2173" s="126" t="s">
        <v>20186</v>
      </c>
      <c r="I2173" s="126" t="s">
        <v>22099</v>
      </c>
      <c r="J2173" s="126" t="s">
        <v>26234</v>
      </c>
      <c r="K2173" s="9">
        <f>_xlfn.IFNA(VLOOKUP(Table5[[#This Row],[Section]],SubSill_Tier,2,FALSE),0)</f>
        <v>0</v>
      </c>
      <c r="L2173" s="9" t="str">
        <f t="shared" si="42"/>
        <v/>
      </c>
      <c r="M2173" s="205" t="str" cm="1">
        <f t="array" ref="M2173">_xlfn.IFS(NOT(ISERROR(VLOOKUP(Table5[[#This Row],[Section]],TB_notTB,1,FALSE))),"No",LEFT(Table5[[#This Row],[Section]],3)="ETB","PLS",LEFT(Table5[[#This Row],[Section]],1)="7","PDB",NOT(ISBLANK(Table5[[#This Row],[Section]])),"No")</f>
        <v>No</v>
      </c>
    </row>
    <row r="2174" spans="1:13" x14ac:dyDescent="0.25">
      <c r="A2174" s="126" t="s">
        <v>1008</v>
      </c>
      <c r="B2174" s="126" t="s">
        <v>17222</v>
      </c>
      <c r="C2174" s="126" t="s">
        <v>98</v>
      </c>
      <c r="D2174" s="127">
        <v>1.1990000000000001</v>
      </c>
      <c r="E2174" s="128">
        <v>316</v>
      </c>
      <c r="F2174" s="128">
        <v>223</v>
      </c>
      <c r="G2174" s="126" t="s">
        <v>13711</v>
      </c>
      <c r="H2174" s="126" t="s">
        <v>20119</v>
      </c>
      <c r="I2174" s="126" t="s">
        <v>21054</v>
      </c>
      <c r="J2174" s="126" t="s">
        <v>26232</v>
      </c>
      <c r="K2174" s="9">
        <f>_xlfn.IFNA(VLOOKUP(Table5[[#This Row],[Section]],SubSill_Tier,2,FALSE),0)</f>
        <v>0</v>
      </c>
      <c r="L2174" s="9" t="str">
        <f t="shared" si="42"/>
        <v/>
      </c>
      <c r="M2174" s="205" t="str" cm="1">
        <f t="array" ref="M2174">_xlfn.IFS(NOT(ISERROR(VLOOKUP(Table5[[#This Row],[Section]],TB_notTB,1,FALSE))),"No",LEFT(Table5[[#This Row],[Section]],3)="ETB","PLS",LEFT(Table5[[#This Row],[Section]],1)="7","PDB",NOT(ISBLANK(Table5[[#This Row],[Section]])),"No")</f>
        <v>No</v>
      </c>
    </row>
    <row r="2175" spans="1:13" x14ac:dyDescent="0.25">
      <c r="A2175" s="126" t="s">
        <v>1009</v>
      </c>
      <c r="B2175" s="126" t="s">
        <v>17222</v>
      </c>
      <c r="C2175" s="126" t="s">
        <v>98</v>
      </c>
      <c r="D2175" s="127">
        <v>2.1030000000000002</v>
      </c>
      <c r="E2175" s="128">
        <v>389</v>
      </c>
      <c r="F2175" s="128">
        <v>300</v>
      </c>
      <c r="G2175" s="126" t="s">
        <v>13711</v>
      </c>
      <c r="H2175" s="126" t="s">
        <v>20119</v>
      </c>
      <c r="I2175" s="126" t="s">
        <v>21054</v>
      </c>
      <c r="J2175" s="126" t="s">
        <v>26232</v>
      </c>
      <c r="K2175" s="9">
        <f>_xlfn.IFNA(VLOOKUP(Table5[[#This Row],[Section]],SubSill_Tier,2,FALSE),0)</f>
        <v>0</v>
      </c>
      <c r="L2175" s="9" t="str">
        <f t="shared" si="42"/>
        <v/>
      </c>
      <c r="M2175" s="205" t="str" cm="1">
        <f t="array" ref="M2175">_xlfn.IFS(NOT(ISERROR(VLOOKUP(Table5[[#This Row],[Section]],TB_notTB,1,FALSE))),"No",LEFT(Table5[[#This Row],[Section]],3)="ETB","PLS",LEFT(Table5[[#This Row],[Section]],1)="7","PDB",NOT(ISBLANK(Table5[[#This Row],[Section]])),"No")</f>
        <v>No</v>
      </c>
    </row>
    <row r="2176" spans="1:13" x14ac:dyDescent="0.25">
      <c r="A2176" s="126" t="s">
        <v>1010</v>
      </c>
      <c r="B2176" s="126" t="s">
        <v>17222</v>
      </c>
      <c r="C2176" s="126" t="s">
        <v>98</v>
      </c>
      <c r="D2176" s="127">
        <v>2.2360000000000002</v>
      </c>
      <c r="E2176" s="128">
        <v>488</v>
      </c>
      <c r="F2176" s="128">
        <v>301</v>
      </c>
      <c r="G2176" s="126" t="s">
        <v>13711</v>
      </c>
      <c r="H2176" s="126" t="s">
        <v>20119</v>
      </c>
      <c r="I2176" s="126" t="s">
        <v>21054</v>
      </c>
      <c r="J2176" s="126" t="s">
        <v>26232</v>
      </c>
      <c r="K2176" s="9">
        <f>_xlfn.IFNA(VLOOKUP(Table5[[#This Row],[Section]],SubSill_Tier,2,FALSE),0)</f>
        <v>0</v>
      </c>
      <c r="L2176" s="9" t="str">
        <f t="shared" si="42"/>
        <v/>
      </c>
      <c r="M2176" s="205" t="str" cm="1">
        <f t="array" ref="M2176">_xlfn.IFS(NOT(ISERROR(VLOOKUP(Table5[[#This Row],[Section]],TB_notTB,1,FALSE))),"No",LEFT(Table5[[#This Row],[Section]],3)="ETB","PLS",LEFT(Table5[[#This Row],[Section]],1)="7","PDB",NOT(ISBLANK(Table5[[#This Row],[Section]])),"No")</f>
        <v>No</v>
      </c>
    </row>
    <row r="2177" spans="1:13" x14ac:dyDescent="0.25">
      <c r="A2177" s="126" t="s">
        <v>1011</v>
      </c>
      <c r="B2177" s="126" t="s">
        <v>17222</v>
      </c>
      <c r="C2177" s="126" t="s">
        <v>98</v>
      </c>
      <c r="D2177" s="127">
        <v>2.0059999999999998</v>
      </c>
      <c r="E2177" s="128">
        <v>447</v>
      </c>
      <c r="F2177" s="128">
        <v>330</v>
      </c>
      <c r="G2177" s="126" t="s">
        <v>13711</v>
      </c>
      <c r="H2177" s="126" t="s">
        <v>20119</v>
      </c>
      <c r="I2177" s="126" t="s">
        <v>21054</v>
      </c>
      <c r="J2177" s="126" t="s">
        <v>26232</v>
      </c>
      <c r="K2177" s="9">
        <f>_xlfn.IFNA(VLOOKUP(Table5[[#This Row],[Section]],SubSill_Tier,2,FALSE),0)</f>
        <v>0</v>
      </c>
      <c r="L2177" s="9" t="str">
        <f t="shared" si="42"/>
        <v/>
      </c>
      <c r="M2177" s="205" t="str" cm="1">
        <f t="array" ref="M2177">_xlfn.IFS(NOT(ISERROR(VLOOKUP(Table5[[#This Row],[Section]],TB_notTB,1,FALSE))),"No",LEFT(Table5[[#This Row],[Section]],3)="ETB","PLS",LEFT(Table5[[#This Row],[Section]],1)="7","PDB",NOT(ISBLANK(Table5[[#This Row],[Section]])),"No")</f>
        <v>No</v>
      </c>
    </row>
    <row r="2178" spans="1:13" x14ac:dyDescent="0.25">
      <c r="A2178" s="126" t="s">
        <v>1012</v>
      </c>
      <c r="B2178" s="126" t="s">
        <v>17222</v>
      </c>
      <c r="C2178" s="126" t="s">
        <v>98</v>
      </c>
      <c r="D2178" s="127">
        <v>2.0680000000000001</v>
      </c>
      <c r="E2178" s="128">
        <v>335</v>
      </c>
      <c r="F2178" s="128">
        <v>234</v>
      </c>
      <c r="G2178" s="126" t="s">
        <v>13711</v>
      </c>
      <c r="H2178" s="126" t="s">
        <v>20119</v>
      </c>
      <c r="I2178" s="126" t="s">
        <v>21054</v>
      </c>
      <c r="J2178" s="126" t="s">
        <v>26232</v>
      </c>
      <c r="K2178" s="9">
        <f>_xlfn.IFNA(VLOOKUP(Table5[[#This Row],[Section]],SubSill_Tier,2,FALSE),0)</f>
        <v>0</v>
      </c>
      <c r="L2178" s="9" t="str">
        <f t="shared" ref="L2178:L2241" si="43">IFERROR(IF(LEFT(G2178,2)="AI",IF(_xlfn.NUMBERVALUE(IFERROR(LEFT(IF(ISERROR(FIND("X",UPPER(B2178))),UPPER(B2178),RIGHT(UPPER(B2178),LEN(UPPER(B2178))-FIND("~",SUBSTITUTE(UPPER(B2178),"X","~",LEN(UPPER(B2178))-LEN(SUBSTITUTE(UPPER(B2178),"X","")))))),FIND(" ",IF(ISERROR(FIND("X",UPPER(B2178))),UPPER(B2178),RIGHT(UPPER(B2178),LEN(UPPER(B2178))-FIND("~",SUBSTITUTE(UPPER(B2178),"X","~",LEN(UPPER(B2178))-LEN(SUBSTITUTE(UPPER(B2178),"X","")))))),1)-1),IF(ISERROR(FIND("X",UPPER(B2178))),UPPER(B2178),RIGHT(UPPER(B2178),LEN(UPPER(B2178))-FIND("~",SUBSTITUTE(UPPER(B2178),"X","~",LEN(UPPER(B2178))-LEN(SUBSTITUTE(UPPER(B2178),"X",""))))))),".")&gt;=5,"Wall",""),""),"")</f>
        <v/>
      </c>
      <c r="M2178" s="205" t="str" cm="1">
        <f t="array" ref="M2178">_xlfn.IFS(NOT(ISERROR(VLOOKUP(Table5[[#This Row],[Section]],TB_notTB,1,FALSE))),"No",LEFT(Table5[[#This Row],[Section]],3)="ETB","PLS",LEFT(Table5[[#This Row],[Section]],1)="7","PDB",NOT(ISBLANK(Table5[[#This Row],[Section]])),"No")</f>
        <v>No</v>
      </c>
    </row>
    <row r="2179" spans="1:13" x14ac:dyDescent="0.25">
      <c r="A2179" s="126" t="s">
        <v>1013</v>
      </c>
      <c r="B2179" s="126" t="s">
        <v>17222</v>
      </c>
      <c r="C2179" s="126" t="s">
        <v>98</v>
      </c>
      <c r="D2179" s="127">
        <v>0.48099999999999998</v>
      </c>
      <c r="E2179" s="128">
        <v>125</v>
      </c>
      <c r="F2179" s="128">
        <v>125</v>
      </c>
      <c r="G2179" s="126" t="s">
        <v>13711</v>
      </c>
      <c r="H2179" s="126" t="s">
        <v>20119</v>
      </c>
      <c r="I2179" s="126" t="s">
        <v>21054</v>
      </c>
      <c r="J2179" s="126" t="s">
        <v>26232</v>
      </c>
      <c r="K2179" s="9">
        <f>_xlfn.IFNA(VLOOKUP(Table5[[#This Row],[Section]],SubSill_Tier,2,FALSE),0)</f>
        <v>0</v>
      </c>
      <c r="L2179" s="9" t="str">
        <f t="shared" si="43"/>
        <v/>
      </c>
      <c r="M2179" s="205" t="str" cm="1">
        <f t="array" ref="M2179">_xlfn.IFS(NOT(ISERROR(VLOOKUP(Table5[[#This Row],[Section]],TB_notTB,1,FALSE))),"No",LEFT(Table5[[#This Row],[Section]],3)="ETB","PLS",LEFT(Table5[[#This Row],[Section]],1)="7","PDB",NOT(ISBLANK(Table5[[#This Row],[Section]])),"No")</f>
        <v>No</v>
      </c>
    </row>
    <row r="2180" spans="1:13" x14ac:dyDescent="0.25">
      <c r="A2180" s="126" t="s">
        <v>1014</v>
      </c>
      <c r="B2180" s="126" t="s">
        <v>17222</v>
      </c>
      <c r="C2180" s="126" t="s">
        <v>98</v>
      </c>
      <c r="D2180" s="127">
        <v>1.631</v>
      </c>
      <c r="E2180" s="128">
        <v>326</v>
      </c>
      <c r="F2180" s="128">
        <v>110</v>
      </c>
      <c r="G2180" s="126" t="s">
        <v>13711</v>
      </c>
      <c r="H2180" s="126" t="s">
        <v>20119</v>
      </c>
      <c r="I2180" s="126" t="s">
        <v>21054</v>
      </c>
      <c r="J2180" s="126" t="s">
        <v>26232</v>
      </c>
      <c r="K2180" s="9">
        <f>_xlfn.IFNA(VLOOKUP(Table5[[#This Row],[Section]],SubSill_Tier,2,FALSE),0)</f>
        <v>0</v>
      </c>
      <c r="L2180" s="9" t="str">
        <f t="shared" si="43"/>
        <v/>
      </c>
      <c r="M2180" s="205" t="str" cm="1">
        <f t="array" ref="M2180">_xlfn.IFS(NOT(ISERROR(VLOOKUP(Table5[[#This Row],[Section]],TB_notTB,1,FALSE))),"No",LEFT(Table5[[#This Row],[Section]],3)="ETB","PLS",LEFT(Table5[[#This Row],[Section]],1)="7","PDB",NOT(ISBLANK(Table5[[#This Row],[Section]])),"No")</f>
        <v>No</v>
      </c>
    </row>
    <row r="2181" spans="1:13" x14ac:dyDescent="0.25">
      <c r="A2181" s="126" t="s">
        <v>1015</v>
      </c>
      <c r="B2181" s="126" t="s">
        <v>17222</v>
      </c>
      <c r="C2181" s="126" t="s">
        <v>98</v>
      </c>
      <c r="D2181" s="127">
        <v>0.69399999999999995</v>
      </c>
      <c r="E2181" s="128">
        <v>281</v>
      </c>
      <c r="F2181" s="128">
        <v>139</v>
      </c>
      <c r="G2181" s="126" t="s">
        <v>13711</v>
      </c>
      <c r="H2181" s="126" t="s">
        <v>20119</v>
      </c>
      <c r="I2181" s="126" t="s">
        <v>21054</v>
      </c>
      <c r="J2181" s="126" t="s">
        <v>26232</v>
      </c>
      <c r="K2181" s="9">
        <f>_xlfn.IFNA(VLOOKUP(Table5[[#This Row],[Section]],SubSill_Tier,2,FALSE),0)</f>
        <v>0</v>
      </c>
      <c r="L2181" s="9" t="str">
        <f t="shared" si="43"/>
        <v/>
      </c>
      <c r="M2181" s="205" t="str" cm="1">
        <f t="array" ref="M2181">_xlfn.IFS(NOT(ISERROR(VLOOKUP(Table5[[#This Row],[Section]],TB_notTB,1,FALSE))),"No",LEFT(Table5[[#This Row],[Section]],3)="ETB","PLS",LEFT(Table5[[#This Row],[Section]],1)="7","PDB",NOT(ISBLANK(Table5[[#This Row],[Section]])),"No")</f>
        <v>No</v>
      </c>
    </row>
    <row r="2182" spans="1:13" x14ac:dyDescent="0.25">
      <c r="A2182" s="126" t="s">
        <v>1016</v>
      </c>
      <c r="B2182" s="126" t="s">
        <v>17222</v>
      </c>
      <c r="C2182" s="126" t="s">
        <v>98</v>
      </c>
      <c r="D2182" s="127">
        <v>2.7570000000000001</v>
      </c>
      <c r="E2182" s="128">
        <v>666</v>
      </c>
      <c r="F2182" s="128">
        <v>666</v>
      </c>
      <c r="G2182" s="126" t="s">
        <v>13711</v>
      </c>
      <c r="H2182" s="126" t="s">
        <v>20119</v>
      </c>
      <c r="I2182" s="126" t="s">
        <v>21054</v>
      </c>
      <c r="J2182" s="126" t="s">
        <v>26232</v>
      </c>
      <c r="K2182" s="9">
        <f>_xlfn.IFNA(VLOOKUP(Table5[[#This Row],[Section]],SubSill_Tier,2,FALSE),0)</f>
        <v>0</v>
      </c>
      <c r="L2182" s="9" t="str">
        <f t="shared" si="43"/>
        <v/>
      </c>
      <c r="M2182" s="205" t="str" cm="1">
        <f t="array" ref="M2182">_xlfn.IFS(NOT(ISERROR(VLOOKUP(Table5[[#This Row],[Section]],TB_notTB,1,FALSE))),"No",LEFT(Table5[[#This Row],[Section]],3)="ETB","PLS",LEFT(Table5[[#This Row],[Section]],1)="7","PDB",NOT(ISBLANK(Table5[[#This Row],[Section]])),"No")</f>
        <v>No</v>
      </c>
    </row>
    <row r="2183" spans="1:13" x14ac:dyDescent="0.25">
      <c r="A2183" s="126" t="s">
        <v>1017</v>
      </c>
      <c r="B2183" s="126" t="s">
        <v>17222</v>
      </c>
      <c r="C2183" s="126" t="s">
        <v>98</v>
      </c>
      <c r="D2183" s="127">
        <v>0.69699999999999995</v>
      </c>
      <c r="E2183" s="128">
        <v>217</v>
      </c>
      <c r="F2183" s="128">
        <v>100</v>
      </c>
      <c r="G2183" s="126" t="s">
        <v>13711</v>
      </c>
      <c r="H2183" s="126" t="s">
        <v>20119</v>
      </c>
      <c r="I2183" s="126" t="s">
        <v>21054</v>
      </c>
      <c r="J2183" s="126" t="s">
        <v>26232</v>
      </c>
      <c r="K2183" s="9">
        <f>_xlfn.IFNA(VLOOKUP(Table5[[#This Row],[Section]],SubSill_Tier,2,FALSE),0)</f>
        <v>0</v>
      </c>
      <c r="L2183" s="9" t="str">
        <f t="shared" si="43"/>
        <v/>
      </c>
      <c r="M2183" s="205" t="str" cm="1">
        <f t="array" ref="M2183">_xlfn.IFS(NOT(ISERROR(VLOOKUP(Table5[[#This Row],[Section]],TB_notTB,1,FALSE))),"No",LEFT(Table5[[#This Row],[Section]],3)="ETB","PLS",LEFT(Table5[[#This Row],[Section]],1)="7","PDB",NOT(ISBLANK(Table5[[#This Row],[Section]])),"No")</f>
        <v>No</v>
      </c>
    </row>
    <row r="2184" spans="1:13" x14ac:dyDescent="0.25">
      <c r="A2184" s="126" t="s">
        <v>1018</v>
      </c>
      <c r="B2184" s="126" t="s">
        <v>17222</v>
      </c>
      <c r="C2184" s="126" t="s">
        <v>98</v>
      </c>
      <c r="D2184" s="127">
        <v>2.306</v>
      </c>
      <c r="E2184" s="128">
        <v>638</v>
      </c>
      <c r="F2184" s="128">
        <v>100</v>
      </c>
      <c r="G2184" s="126" t="s">
        <v>13711</v>
      </c>
      <c r="H2184" s="126" t="s">
        <v>20119</v>
      </c>
      <c r="I2184" s="126" t="s">
        <v>21054</v>
      </c>
      <c r="J2184" s="126" t="s">
        <v>26232</v>
      </c>
      <c r="K2184" s="9">
        <f>_xlfn.IFNA(VLOOKUP(Table5[[#This Row],[Section]],SubSill_Tier,2,FALSE),0)</f>
        <v>0</v>
      </c>
      <c r="L2184" s="9" t="str">
        <f t="shared" si="43"/>
        <v/>
      </c>
      <c r="M2184" s="205" t="str" cm="1">
        <f t="array" ref="M2184">_xlfn.IFS(NOT(ISERROR(VLOOKUP(Table5[[#This Row],[Section]],TB_notTB,1,FALSE))),"No",LEFT(Table5[[#This Row],[Section]],3)="ETB","PLS",LEFT(Table5[[#This Row],[Section]],1)="7","PDB",NOT(ISBLANK(Table5[[#This Row],[Section]])),"No")</f>
        <v>No</v>
      </c>
    </row>
    <row r="2185" spans="1:13" x14ac:dyDescent="0.25">
      <c r="A2185" s="126" t="s">
        <v>6435</v>
      </c>
      <c r="B2185" s="126" t="s">
        <v>6436</v>
      </c>
      <c r="C2185" s="126" t="s">
        <v>75</v>
      </c>
      <c r="D2185" s="127">
        <v>1.2310000000000001</v>
      </c>
      <c r="E2185" s="128">
        <v>449</v>
      </c>
      <c r="F2185" s="128">
        <v>145</v>
      </c>
      <c r="G2185" s="126" t="s">
        <v>13724</v>
      </c>
      <c r="H2185" s="126" t="s">
        <v>21063</v>
      </c>
      <c r="I2185" s="126" t="s">
        <v>21064</v>
      </c>
      <c r="J2185" s="126" t="s">
        <v>26233</v>
      </c>
      <c r="K2185" s="9">
        <f>_xlfn.IFNA(VLOOKUP(Table5[[#This Row],[Section]],SubSill_Tier,2,FALSE),0)</f>
        <v>0</v>
      </c>
      <c r="L2185" s="9" t="str">
        <f t="shared" si="43"/>
        <v>Wall</v>
      </c>
      <c r="M2185" s="205" t="str" cm="1">
        <f t="array" ref="M2185">_xlfn.IFS(NOT(ISERROR(VLOOKUP(Table5[[#This Row],[Section]],TB_notTB,1,FALSE))),"No",LEFT(Table5[[#This Row],[Section]],3)="ETB","PLS",LEFT(Table5[[#This Row],[Section]],1)="7","PDB",NOT(ISBLANK(Table5[[#This Row],[Section]])),"No")</f>
        <v>No</v>
      </c>
    </row>
    <row r="2186" spans="1:13" x14ac:dyDescent="0.25">
      <c r="A2186" s="126" t="s">
        <v>1019</v>
      </c>
      <c r="B2186" s="126" t="s">
        <v>17222</v>
      </c>
      <c r="C2186" s="126" t="s">
        <v>98</v>
      </c>
      <c r="D2186" s="127">
        <v>0.47299999999999998</v>
      </c>
      <c r="E2186" s="128">
        <v>187</v>
      </c>
      <c r="F2186" s="128">
        <v>100</v>
      </c>
      <c r="G2186" s="126" t="s">
        <v>13711</v>
      </c>
      <c r="H2186" s="126" t="s">
        <v>20119</v>
      </c>
      <c r="I2186" s="126" t="s">
        <v>21054</v>
      </c>
      <c r="J2186" s="126" t="s">
        <v>26232</v>
      </c>
      <c r="K2186" s="9">
        <f>_xlfn.IFNA(VLOOKUP(Table5[[#This Row],[Section]],SubSill_Tier,2,FALSE),0)</f>
        <v>0</v>
      </c>
      <c r="L2186" s="9" t="str">
        <f t="shared" si="43"/>
        <v/>
      </c>
      <c r="M2186" s="205" t="str" cm="1">
        <f t="array" ref="M2186">_xlfn.IFS(NOT(ISERROR(VLOOKUP(Table5[[#This Row],[Section]],TB_notTB,1,FALSE))),"No",LEFT(Table5[[#This Row],[Section]],3)="ETB","PLS",LEFT(Table5[[#This Row],[Section]],1)="7","PDB",NOT(ISBLANK(Table5[[#This Row],[Section]])),"No")</f>
        <v>No</v>
      </c>
    </row>
    <row r="2187" spans="1:13" x14ac:dyDescent="0.25">
      <c r="A2187" s="126" t="s">
        <v>6437</v>
      </c>
      <c r="B2187" s="126" t="s">
        <v>17222</v>
      </c>
      <c r="C2187" s="126" t="s">
        <v>98</v>
      </c>
      <c r="D2187" s="127">
        <v>0.14599999999999999</v>
      </c>
      <c r="E2187" s="128">
        <v>100</v>
      </c>
      <c r="F2187" s="128">
        <v>100</v>
      </c>
      <c r="G2187" s="126" t="s">
        <v>13724</v>
      </c>
      <c r="H2187" s="126" t="s">
        <v>20186</v>
      </c>
      <c r="I2187" s="126" t="s">
        <v>22099</v>
      </c>
      <c r="J2187" s="126" t="s">
        <v>26234</v>
      </c>
      <c r="K2187" s="9">
        <f>_xlfn.IFNA(VLOOKUP(Table5[[#This Row],[Section]],SubSill_Tier,2,FALSE),0)</f>
        <v>0</v>
      </c>
      <c r="L2187" s="9" t="str">
        <f t="shared" si="43"/>
        <v/>
      </c>
      <c r="M2187" s="205" t="str" cm="1">
        <f t="array" ref="M2187">_xlfn.IFS(NOT(ISERROR(VLOOKUP(Table5[[#This Row],[Section]],TB_notTB,1,FALSE))),"No",LEFT(Table5[[#This Row],[Section]],3)="ETB","PLS",LEFT(Table5[[#This Row],[Section]],1)="7","PDB",NOT(ISBLANK(Table5[[#This Row],[Section]])),"No")</f>
        <v>No</v>
      </c>
    </row>
    <row r="2188" spans="1:13" x14ac:dyDescent="0.25">
      <c r="A2188" s="126" t="s">
        <v>1020</v>
      </c>
      <c r="B2188" s="126" t="s">
        <v>17222</v>
      </c>
      <c r="C2188" s="126" t="s">
        <v>98</v>
      </c>
      <c r="D2188" s="127">
        <v>1.204</v>
      </c>
      <c r="E2188" s="128">
        <v>209</v>
      </c>
      <c r="F2188" s="128">
        <v>145</v>
      </c>
      <c r="G2188" s="126" t="s">
        <v>13744</v>
      </c>
      <c r="H2188" s="126" t="s">
        <v>20161</v>
      </c>
      <c r="I2188" s="126" t="s">
        <v>21083</v>
      </c>
      <c r="J2188" s="126" t="s">
        <v>26241</v>
      </c>
      <c r="K2188" s="9">
        <f>_xlfn.IFNA(VLOOKUP(Table5[[#This Row],[Section]],SubSill_Tier,2,FALSE),0)</f>
        <v>0</v>
      </c>
      <c r="L2188" s="9" t="str">
        <f t="shared" si="43"/>
        <v/>
      </c>
      <c r="M2188" s="205" t="str" cm="1">
        <f t="array" ref="M2188">_xlfn.IFS(NOT(ISERROR(VLOOKUP(Table5[[#This Row],[Section]],TB_notTB,1,FALSE))),"No",LEFT(Table5[[#This Row],[Section]],3)="ETB","PLS",LEFT(Table5[[#This Row],[Section]],1)="7","PDB",NOT(ISBLANK(Table5[[#This Row],[Section]])),"No")</f>
        <v>No</v>
      </c>
    </row>
    <row r="2189" spans="1:13" x14ac:dyDescent="0.25">
      <c r="A2189" s="126" t="s">
        <v>1021</v>
      </c>
      <c r="B2189" s="126" t="s">
        <v>17222</v>
      </c>
      <c r="C2189" s="126" t="s">
        <v>98</v>
      </c>
      <c r="D2189" s="127">
        <v>1.048</v>
      </c>
      <c r="E2189" s="128">
        <v>333</v>
      </c>
      <c r="F2189" s="128">
        <v>110</v>
      </c>
      <c r="G2189" s="126" t="s">
        <v>13711</v>
      </c>
      <c r="H2189" s="126" t="s">
        <v>20119</v>
      </c>
      <c r="I2189" s="126" t="s">
        <v>21054</v>
      </c>
      <c r="J2189" s="126" t="s">
        <v>26232</v>
      </c>
      <c r="K2189" s="9">
        <f>_xlfn.IFNA(VLOOKUP(Table5[[#This Row],[Section]],SubSill_Tier,2,FALSE),0)</f>
        <v>0</v>
      </c>
      <c r="L2189" s="9" t="str">
        <f t="shared" si="43"/>
        <v/>
      </c>
      <c r="M2189" s="205" t="str" cm="1">
        <f t="array" ref="M2189">_xlfn.IFS(NOT(ISERROR(VLOOKUP(Table5[[#This Row],[Section]],TB_notTB,1,FALSE))),"No",LEFT(Table5[[#This Row],[Section]],3)="ETB","PLS",LEFT(Table5[[#This Row],[Section]],1)="7","PDB",NOT(ISBLANK(Table5[[#This Row],[Section]])),"No")</f>
        <v>No</v>
      </c>
    </row>
    <row r="2190" spans="1:13" x14ac:dyDescent="0.25">
      <c r="A2190" s="126" t="s">
        <v>1022</v>
      </c>
      <c r="B2190" s="126" t="s">
        <v>17222</v>
      </c>
      <c r="C2190" s="126" t="s">
        <v>98</v>
      </c>
      <c r="D2190" s="127">
        <v>0.93200000000000005</v>
      </c>
      <c r="E2190" s="128">
        <v>284</v>
      </c>
      <c r="F2190" s="128">
        <v>110</v>
      </c>
      <c r="G2190" s="126" t="s">
        <v>13711</v>
      </c>
      <c r="H2190" s="126" t="s">
        <v>20119</v>
      </c>
      <c r="I2190" s="126" t="s">
        <v>21054</v>
      </c>
      <c r="J2190" s="126" t="s">
        <v>26232</v>
      </c>
      <c r="K2190" s="9">
        <f>_xlfn.IFNA(VLOOKUP(Table5[[#This Row],[Section]],SubSill_Tier,2,FALSE),0)</f>
        <v>0</v>
      </c>
      <c r="L2190" s="9" t="str">
        <f t="shared" si="43"/>
        <v/>
      </c>
      <c r="M2190" s="205" t="str" cm="1">
        <f t="array" ref="M2190">_xlfn.IFS(NOT(ISERROR(VLOOKUP(Table5[[#This Row],[Section]],TB_notTB,1,FALSE))),"No",LEFT(Table5[[#This Row],[Section]],3)="ETB","PLS",LEFT(Table5[[#This Row],[Section]],1)="7","PDB",NOT(ISBLANK(Table5[[#This Row],[Section]])),"No")</f>
        <v>No</v>
      </c>
    </row>
    <row r="2191" spans="1:13" x14ac:dyDescent="0.25">
      <c r="A2191" s="126" t="s">
        <v>1023</v>
      </c>
      <c r="B2191" s="126" t="s">
        <v>17222</v>
      </c>
      <c r="C2191" s="126" t="s">
        <v>75</v>
      </c>
      <c r="D2191" s="127">
        <v>1.1419999999999999</v>
      </c>
      <c r="E2191" s="128">
        <v>446</v>
      </c>
      <c r="F2191" s="128">
        <v>100</v>
      </c>
      <c r="G2191" s="126" t="s">
        <v>13743</v>
      </c>
      <c r="H2191" s="126" t="s">
        <v>20159</v>
      </c>
      <c r="I2191" s="126" t="s">
        <v>20160</v>
      </c>
      <c r="J2191" s="126" t="s">
        <v>26241</v>
      </c>
      <c r="K2191" s="9">
        <f>_xlfn.IFNA(VLOOKUP(Table5[[#This Row],[Section]],SubSill_Tier,2,FALSE),0)</f>
        <v>0</v>
      </c>
      <c r="L2191" s="9" t="str">
        <f t="shared" si="43"/>
        <v/>
      </c>
      <c r="M2191" s="205" t="str" cm="1">
        <f t="array" ref="M2191">_xlfn.IFS(NOT(ISERROR(VLOOKUP(Table5[[#This Row],[Section]],TB_notTB,1,FALSE))),"No",LEFT(Table5[[#This Row],[Section]],3)="ETB","PLS",LEFT(Table5[[#This Row],[Section]],1)="7","PDB",NOT(ISBLANK(Table5[[#This Row],[Section]])),"No")</f>
        <v>No</v>
      </c>
    </row>
    <row r="2192" spans="1:13" x14ac:dyDescent="0.25">
      <c r="A2192" s="126" t="s">
        <v>1024</v>
      </c>
      <c r="B2192" s="126" t="s">
        <v>17222</v>
      </c>
      <c r="C2192" s="126" t="s">
        <v>98</v>
      </c>
      <c r="D2192" s="127">
        <v>2.9129999999999998</v>
      </c>
      <c r="E2192" s="128">
        <v>467</v>
      </c>
      <c r="F2192" s="128">
        <v>225</v>
      </c>
      <c r="G2192" s="126" t="s">
        <v>13711</v>
      </c>
      <c r="H2192" s="126" t="s">
        <v>20119</v>
      </c>
      <c r="I2192" s="126" t="s">
        <v>21054</v>
      </c>
      <c r="J2192" s="126" t="s">
        <v>26232</v>
      </c>
      <c r="K2192" s="9">
        <f>_xlfn.IFNA(VLOOKUP(Table5[[#This Row],[Section]],SubSill_Tier,2,FALSE),0)</f>
        <v>0</v>
      </c>
      <c r="L2192" s="9" t="str">
        <f t="shared" si="43"/>
        <v/>
      </c>
      <c r="M2192" s="205" t="str" cm="1">
        <f t="array" ref="M2192">_xlfn.IFS(NOT(ISERROR(VLOOKUP(Table5[[#This Row],[Section]],TB_notTB,1,FALSE))),"No",LEFT(Table5[[#This Row],[Section]],3)="ETB","PLS",LEFT(Table5[[#This Row],[Section]],1)="7","PDB",NOT(ISBLANK(Table5[[#This Row],[Section]])),"No")</f>
        <v>No</v>
      </c>
    </row>
    <row r="2193" spans="1:13" x14ac:dyDescent="0.25">
      <c r="A2193" s="126" t="s">
        <v>1025</v>
      </c>
      <c r="B2193" s="126" t="s">
        <v>17222</v>
      </c>
      <c r="C2193" s="126" t="s">
        <v>98</v>
      </c>
      <c r="D2193" s="127">
        <v>0.70199999999999996</v>
      </c>
      <c r="E2193" s="128">
        <v>194</v>
      </c>
      <c r="F2193" s="128">
        <v>100</v>
      </c>
      <c r="G2193" s="126" t="s">
        <v>13711</v>
      </c>
      <c r="H2193" s="126" t="s">
        <v>20119</v>
      </c>
      <c r="I2193" s="126" t="s">
        <v>21054</v>
      </c>
      <c r="J2193" s="126" t="s">
        <v>26232</v>
      </c>
      <c r="K2193" s="9">
        <f>_xlfn.IFNA(VLOOKUP(Table5[[#This Row],[Section]],SubSill_Tier,2,FALSE),0)</f>
        <v>0</v>
      </c>
      <c r="L2193" s="9" t="str">
        <f t="shared" si="43"/>
        <v/>
      </c>
      <c r="M2193" s="205" t="str" cm="1">
        <f t="array" ref="M2193">_xlfn.IFS(NOT(ISERROR(VLOOKUP(Table5[[#This Row],[Section]],TB_notTB,1,FALSE))),"No",LEFT(Table5[[#This Row],[Section]],3)="ETB","PLS",LEFT(Table5[[#This Row],[Section]],1)="7","PDB",NOT(ISBLANK(Table5[[#This Row],[Section]])),"No")</f>
        <v>No</v>
      </c>
    </row>
    <row r="2194" spans="1:13" x14ac:dyDescent="0.25">
      <c r="A2194" s="126" t="s">
        <v>1026</v>
      </c>
      <c r="B2194" s="126" t="s">
        <v>17222</v>
      </c>
      <c r="C2194" s="126" t="s">
        <v>98</v>
      </c>
      <c r="D2194" s="127">
        <v>2.3490000000000002</v>
      </c>
      <c r="E2194" s="128">
        <v>455</v>
      </c>
      <c r="F2194" s="128">
        <v>225</v>
      </c>
      <c r="G2194" s="126" t="s">
        <v>13711</v>
      </c>
      <c r="H2194" s="126" t="s">
        <v>20119</v>
      </c>
      <c r="I2194" s="126" t="s">
        <v>21054</v>
      </c>
      <c r="J2194" s="126" t="s">
        <v>26232</v>
      </c>
      <c r="K2194" s="9">
        <f>_xlfn.IFNA(VLOOKUP(Table5[[#This Row],[Section]],SubSill_Tier,2,FALSE),0)</f>
        <v>0</v>
      </c>
      <c r="L2194" s="9" t="str">
        <f t="shared" si="43"/>
        <v/>
      </c>
      <c r="M2194" s="205" t="str" cm="1">
        <f t="array" ref="M2194">_xlfn.IFS(NOT(ISERROR(VLOOKUP(Table5[[#This Row],[Section]],TB_notTB,1,FALSE))),"No",LEFT(Table5[[#This Row],[Section]],3)="ETB","PLS",LEFT(Table5[[#This Row],[Section]],1)="7","PDB",NOT(ISBLANK(Table5[[#This Row],[Section]])),"No")</f>
        <v>No</v>
      </c>
    </row>
    <row r="2195" spans="1:13" x14ac:dyDescent="0.25">
      <c r="A2195" s="126" t="s">
        <v>1027</v>
      </c>
      <c r="B2195" s="126" t="s">
        <v>17222</v>
      </c>
      <c r="C2195" s="126" t="s">
        <v>98</v>
      </c>
      <c r="D2195" s="127">
        <v>0.56999999999999995</v>
      </c>
      <c r="E2195" s="128">
        <v>174</v>
      </c>
      <c r="F2195" s="128">
        <v>105</v>
      </c>
      <c r="G2195" s="126" t="s">
        <v>13711</v>
      </c>
      <c r="H2195" s="126" t="s">
        <v>20119</v>
      </c>
      <c r="I2195" s="126" t="s">
        <v>21054</v>
      </c>
      <c r="J2195" s="126" t="s">
        <v>26232</v>
      </c>
      <c r="K2195" s="9">
        <f>_xlfn.IFNA(VLOOKUP(Table5[[#This Row],[Section]],SubSill_Tier,2,FALSE),0)</f>
        <v>0</v>
      </c>
      <c r="L2195" s="9" t="str">
        <f t="shared" si="43"/>
        <v/>
      </c>
      <c r="M2195" s="205" t="str" cm="1">
        <f t="array" ref="M2195">_xlfn.IFS(NOT(ISERROR(VLOOKUP(Table5[[#This Row],[Section]],TB_notTB,1,FALSE))),"No",LEFT(Table5[[#This Row],[Section]],3)="ETB","PLS",LEFT(Table5[[#This Row],[Section]],1)="7","PDB",NOT(ISBLANK(Table5[[#This Row],[Section]])),"No")</f>
        <v>No</v>
      </c>
    </row>
    <row r="2196" spans="1:13" x14ac:dyDescent="0.25">
      <c r="A2196" s="126" t="s">
        <v>1028</v>
      </c>
      <c r="B2196" s="126" t="s">
        <v>1029</v>
      </c>
      <c r="C2196" s="126" t="s">
        <v>75</v>
      </c>
      <c r="D2196" s="127">
        <v>0.311</v>
      </c>
      <c r="E2196" s="128">
        <v>158</v>
      </c>
      <c r="F2196" s="128">
        <v>100</v>
      </c>
      <c r="G2196" s="126" t="s">
        <v>13746</v>
      </c>
      <c r="H2196" s="126" t="s">
        <v>20164</v>
      </c>
      <c r="I2196" s="126" t="s">
        <v>21085</v>
      </c>
      <c r="J2196" s="126" t="s">
        <v>26232</v>
      </c>
      <c r="K2196" s="9">
        <f>_xlfn.IFNA(VLOOKUP(Table5[[#This Row],[Section]],SubSill_Tier,2,FALSE),0)</f>
        <v>0</v>
      </c>
      <c r="L2196" s="9" t="str">
        <f t="shared" si="43"/>
        <v/>
      </c>
      <c r="M2196" s="205" t="str" cm="1">
        <f t="array" ref="M2196">_xlfn.IFS(NOT(ISERROR(VLOOKUP(Table5[[#This Row],[Section]],TB_notTB,1,FALSE))),"No",LEFT(Table5[[#This Row],[Section]],3)="ETB","PLS",LEFT(Table5[[#This Row],[Section]],1)="7","PDB",NOT(ISBLANK(Table5[[#This Row],[Section]])),"No")</f>
        <v>No</v>
      </c>
    </row>
    <row r="2197" spans="1:13" x14ac:dyDescent="0.25">
      <c r="A2197" s="126" t="s">
        <v>1030</v>
      </c>
      <c r="B2197" s="126" t="s">
        <v>17222</v>
      </c>
      <c r="C2197" s="126" t="s">
        <v>98</v>
      </c>
      <c r="D2197" s="127">
        <v>2.754</v>
      </c>
      <c r="E2197" s="128">
        <v>602</v>
      </c>
      <c r="F2197" s="128">
        <v>602</v>
      </c>
      <c r="G2197" s="126" t="s">
        <v>13711</v>
      </c>
      <c r="H2197" s="126" t="s">
        <v>20119</v>
      </c>
      <c r="I2197" s="126" t="s">
        <v>21054</v>
      </c>
      <c r="J2197" s="126" t="s">
        <v>26232</v>
      </c>
      <c r="K2197" s="9">
        <f>_xlfn.IFNA(VLOOKUP(Table5[[#This Row],[Section]],SubSill_Tier,2,FALSE),0)</f>
        <v>0</v>
      </c>
      <c r="L2197" s="9" t="str">
        <f t="shared" si="43"/>
        <v/>
      </c>
      <c r="M2197" s="205" t="str" cm="1">
        <f t="array" ref="M2197">_xlfn.IFS(NOT(ISERROR(VLOOKUP(Table5[[#This Row],[Section]],TB_notTB,1,FALSE))),"No",LEFT(Table5[[#This Row],[Section]],3)="ETB","PLS",LEFT(Table5[[#This Row],[Section]],1)="7","PDB",NOT(ISBLANK(Table5[[#This Row],[Section]])),"No")</f>
        <v>No</v>
      </c>
    </row>
    <row r="2198" spans="1:13" x14ac:dyDescent="0.25">
      <c r="A2198" s="126" t="s">
        <v>1031</v>
      </c>
      <c r="B2198" s="126" t="s">
        <v>17222</v>
      </c>
      <c r="C2198" s="126" t="s">
        <v>98</v>
      </c>
      <c r="D2198" s="127">
        <v>1.304</v>
      </c>
      <c r="E2198" s="128">
        <v>638</v>
      </c>
      <c r="F2198" s="128">
        <v>168</v>
      </c>
      <c r="G2198" s="126" t="s">
        <v>13736</v>
      </c>
      <c r="H2198" s="126" t="s">
        <v>20148</v>
      </c>
      <c r="I2198" s="126" t="s">
        <v>21073</v>
      </c>
      <c r="J2198" s="126" t="s">
        <v>26232</v>
      </c>
      <c r="K2198" s="9">
        <f>_xlfn.IFNA(VLOOKUP(Table5[[#This Row],[Section]],SubSill_Tier,2,FALSE),0)</f>
        <v>0</v>
      </c>
      <c r="L2198" s="9" t="str">
        <f t="shared" si="43"/>
        <v/>
      </c>
      <c r="M2198" s="205" t="str" cm="1">
        <f t="array" ref="M2198">_xlfn.IFS(NOT(ISERROR(VLOOKUP(Table5[[#This Row],[Section]],TB_notTB,1,FALSE))),"No",LEFT(Table5[[#This Row],[Section]],3)="ETB","PLS",LEFT(Table5[[#This Row],[Section]],1)="7","PDB",NOT(ISBLANK(Table5[[#This Row],[Section]])),"No")</f>
        <v>No</v>
      </c>
    </row>
    <row r="2199" spans="1:13" x14ac:dyDescent="0.25">
      <c r="A2199" s="126" t="s">
        <v>11707</v>
      </c>
      <c r="B2199" s="126" t="s">
        <v>17222</v>
      </c>
      <c r="C2199" s="126" t="s">
        <v>75</v>
      </c>
      <c r="D2199" s="127">
        <v>1.4610000000000001</v>
      </c>
      <c r="E2199" s="128">
        <v>400</v>
      </c>
      <c r="F2199" s="128">
        <v>313</v>
      </c>
      <c r="G2199" s="126" t="s">
        <v>13763</v>
      </c>
      <c r="H2199" s="126" t="s">
        <v>20181</v>
      </c>
      <c r="I2199" s="126" t="s">
        <v>13279</v>
      </c>
      <c r="J2199" s="126" t="s">
        <v>26258</v>
      </c>
      <c r="K2199" s="9">
        <f>_xlfn.IFNA(VLOOKUP(Table5[[#This Row],[Section]],SubSill_Tier,2,FALSE),0)</f>
        <v>0</v>
      </c>
      <c r="L2199" s="9" t="str">
        <f t="shared" si="43"/>
        <v/>
      </c>
      <c r="M2199" s="205" t="str" cm="1">
        <f t="array" ref="M2199">_xlfn.IFS(NOT(ISERROR(VLOOKUP(Table5[[#This Row],[Section]],TB_notTB,1,FALSE))),"No",LEFT(Table5[[#This Row],[Section]],3)="ETB","PLS",LEFT(Table5[[#This Row],[Section]],1)="7","PDB",NOT(ISBLANK(Table5[[#This Row],[Section]])),"No")</f>
        <v>No</v>
      </c>
    </row>
    <row r="2200" spans="1:13" x14ac:dyDescent="0.25">
      <c r="A2200" s="126" t="s">
        <v>11708</v>
      </c>
      <c r="B2200" s="126" t="s">
        <v>17222</v>
      </c>
      <c r="C2200" s="126" t="s">
        <v>75</v>
      </c>
      <c r="D2200" s="127">
        <v>1.31</v>
      </c>
      <c r="E2200" s="128">
        <v>363</v>
      </c>
      <c r="F2200" s="128">
        <v>295</v>
      </c>
      <c r="G2200" s="126" t="s">
        <v>13763</v>
      </c>
      <c r="H2200" s="126" t="s">
        <v>20181</v>
      </c>
      <c r="I2200" s="126" t="s">
        <v>13279</v>
      </c>
      <c r="J2200" s="126" t="s">
        <v>26258</v>
      </c>
      <c r="K2200" s="9">
        <f>_xlfn.IFNA(VLOOKUP(Table5[[#This Row],[Section]],SubSill_Tier,2,FALSE),0)</f>
        <v>0</v>
      </c>
      <c r="L2200" s="9" t="str">
        <f t="shared" si="43"/>
        <v/>
      </c>
      <c r="M2200" s="205" t="str" cm="1">
        <f t="array" ref="M2200">_xlfn.IFS(NOT(ISERROR(VLOOKUP(Table5[[#This Row],[Section]],TB_notTB,1,FALSE))),"No",LEFT(Table5[[#This Row],[Section]],3)="ETB","PLS",LEFT(Table5[[#This Row],[Section]],1)="7","PDB",NOT(ISBLANK(Table5[[#This Row],[Section]])),"No")</f>
        <v>No</v>
      </c>
    </row>
    <row r="2201" spans="1:13" x14ac:dyDescent="0.25">
      <c r="A2201" s="126" t="s">
        <v>11709</v>
      </c>
      <c r="B2201" s="126" t="s">
        <v>17222</v>
      </c>
      <c r="C2201" s="126" t="s">
        <v>75</v>
      </c>
      <c r="D2201" s="127">
        <v>0.186</v>
      </c>
      <c r="E2201" s="128">
        <v>119</v>
      </c>
      <c r="F2201" s="128">
        <v>119</v>
      </c>
      <c r="G2201" s="126" t="s">
        <v>13763</v>
      </c>
      <c r="H2201" s="126" t="s">
        <v>20181</v>
      </c>
      <c r="I2201" s="126" t="s">
        <v>13279</v>
      </c>
      <c r="J2201" s="126" t="s">
        <v>26258</v>
      </c>
      <c r="K2201" s="9">
        <f>_xlfn.IFNA(VLOOKUP(Table5[[#This Row],[Section]],SubSill_Tier,2,FALSE),0)</f>
        <v>0</v>
      </c>
      <c r="L2201" s="9" t="str">
        <f t="shared" si="43"/>
        <v/>
      </c>
      <c r="M2201" s="205" t="str" cm="1">
        <f t="array" ref="M2201">_xlfn.IFS(NOT(ISERROR(VLOOKUP(Table5[[#This Row],[Section]],TB_notTB,1,FALSE))),"No",LEFT(Table5[[#This Row],[Section]],3)="ETB","PLS",LEFT(Table5[[#This Row],[Section]],1)="7","PDB",NOT(ISBLANK(Table5[[#This Row],[Section]])),"No")</f>
        <v>No</v>
      </c>
    </row>
    <row r="2202" spans="1:13" x14ac:dyDescent="0.25">
      <c r="A2202" s="126" t="s">
        <v>1032</v>
      </c>
      <c r="B2202" s="126" t="s">
        <v>17222</v>
      </c>
      <c r="C2202" s="126" t="s">
        <v>98</v>
      </c>
      <c r="D2202" s="127">
        <v>1.2529999999999999</v>
      </c>
      <c r="E2202" s="128">
        <v>519</v>
      </c>
      <c r="F2202" s="128">
        <v>190</v>
      </c>
      <c r="G2202" s="126" t="s">
        <v>13711</v>
      </c>
      <c r="H2202" s="126" t="s">
        <v>20119</v>
      </c>
      <c r="I2202" s="126" t="s">
        <v>21054</v>
      </c>
      <c r="J2202" s="126" t="s">
        <v>26232</v>
      </c>
      <c r="K2202" s="9">
        <f>_xlfn.IFNA(VLOOKUP(Table5[[#This Row],[Section]],SubSill_Tier,2,FALSE),0)</f>
        <v>0</v>
      </c>
      <c r="L2202" s="9" t="str">
        <f t="shared" si="43"/>
        <v/>
      </c>
      <c r="M2202" s="205" t="str" cm="1">
        <f t="array" ref="M2202">_xlfn.IFS(NOT(ISERROR(VLOOKUP(Table5[[#This Row],[Section]],TB_notTB,1,FALSE))),"No",LEFT(Table5[[#This Row],[Section]],3)="ETB","PLS",LEFT(Table5[[#This Row],[Section]],1)="7","PDB",NOT(ISBLANK(Table5[[#This Row],[Section]])),"No")</f>
        <v>No</v>
      </c>
    </row>
    <row r="2203" spans="1:13" x14ac:dyDescent="0.25">
      <c r="A2203" s="126" t="s">
        <v>6438</v>
      </c>
      <c r="B2203" s="126" t="s">
        <v>3598</v>
      </c>
      <c r="C2203" s="126" t="s">
        <v>98</v>
      </c>
      <c r="D2203" s="127">
        <v>0.59399999999999997</v>
      </c>
      <c r="E2203" s="128">
        <v>104</v>
      </c>
      <c r="F2203" s="128">
        <v>100</v>
      </c>
      <c r="G2203" s="126" t="s">
        <v>13724</v>
      </c>
      <c r="H2203" s="126" t="s">
        <v>20186</v>
      </c>
      <c r="I2203" s="126" t="s">
        <v>22099</v>
      </c>
      <c r="J2203" s="126" t="s">
        <v>26234</v>
      </c>
      <c r="K2203" s="9">
        <f>_xlfn.IFNA(VLOOKUP(Table5[[#This Row],[Section]],SubSill_Tier,2,FALSE),0)</f>
        <v>0</v>
      </c>
      <c r="L2203" s="9" t="str">
        <f t="shared" si="43"/>
        <v/>
      </c>
      <c r="M2203" s="205" t="str" cm="1">
        <f t="array" ref="M2203">_xlfn.IFS(NOT(ISERROR(VLOOKUP(Table5[[#This Row],[Section]],TB_notTB,1,FALSE))),"No",LEFT(Table5[[#This Row],[Section]],3)="ETB","PLS",LEFT(Table5[[#This Row],[Section]],1)="7","PDB",NOT(ISBLANK(Table5[[#This Row],[Section]])),"No")</f>
        <v>No</v>
      </c>
    </row>
    <row r="2204" spans="1:13" x14ac:dyDescent="0.25">
      <c r="A2204" s="126" t="s">
        <v>6439</v>
      </c>
      <c r="B2204" s="126" t="s">
        <v>3598</v>
      </c>
      <c r="C2204" s="126" t="s">
        <v>98</v>
      </c>
      <c r="D2204" s="127">
        <v>0.56699999999999995</v>
      </c>
      <c r="E2204" s="128">
        <v>100</v>
      </c>
      <c r="F2204" s="128">
        <v>100</v>
      </c>
      <c r="G2204" s="126" t="s">
        <v>13724</v>
      </c>
      <c r="H2204" s="126" t="s">
        <v>20186</v>
      </c>
      <c r="I2204" s="126" t="s">
        <v>22099</v>
      </c>
      <c r="J2204" s="126" t="s">
        <v>26234</v>
      </c>
      <c r="K2204" s="9">
        <f>_xlfn.IFNA(VLOOKUP(Table5[[#This Row],[Section]],SubSill_Tier,2,FALSE),0)</f>
        <v>0</v>
      </c>
      <c r="L2204" s="9" t="str">
        <f t="shared" si="43"/>
        <v/>
      </c>
      <c r="M2204" s="205" t="str" cm="1">
        <f t="array" ref="M2204">_xlfn.IFS(NOT(ISERROR(VLOOKUP(Table5[[#This Row],[Section]],TB_notTB,1,FALSE))),"No",LEFT(Table5[[#This Row],[Section]],3)="ETB","PLS",LEFT(Table5[[#This Row],[Section]],1)="7","PDB",NOT(ISBLANK(Table5[[#This Row],[Section]])),"No")</f>
        <v>No</v>
      </c>
    </row>
    <row r="2205" spans="1:13" x14ac:dyDescent="0.25">
      <c r="A2205" s="126" t="s">
        <v>6440</v>
      </c>
      <c r="B2205" s="126" t="s">
        <v>3598</v>
      </c>
      <c r="C2205" s="126" t="s">
        <v>98</v>
      </c>
      <c r="D2205" s="127">
        <v>1.8520000000000001</v>
      </c>
      <c r="E2205" s="128">
        <v>602</v>
      </c>
      <c r="F2205" s="128">
        <v>352</v>
      </c>
      <c r="G2205" s="126" t="s">
        <v>13724</v>
      </c>
      <c r="H2205" s="126" t="s">
        <v>20186</v>
      </c>
      <c r="I2205" s="126" t="s">
        <v>22099</v>
      </c>
      <c r="J2205" s="126" t="s">
        <v>26234</v>
      </c>
      <c r="K2205" s="9">
        <f>_xlfn.IFNA(VLOOKUP(Table5[[#This Row],[Section]],SubSill_Tier,2,FALSE),0)</f>
        <v>0</v>
      </c>
      <c r="L2205" s="9" t="str">
        <f t="shared" si="43"/>
        <v/>
      </c>
      <c r="M2205" s="205" t="str" cm="1">
        <f t="array" ref="M2205">_xlfn.IFS(NOT(ISERROR(VLOOKUP(Table5[[#This Row],[Section]],TB_notTB,1,FALSE))),"No",LEFT(Table5[[#This Row],[Section]],3)="ETB","PLS",LEFT(Table5[[#This Row],[Section]],1)="7","PDB",NOT(ISBLANK(Table5[[#This Row],[Section]])),"No")</f>
        <v>No</v>
      </c>
    </row>
    <row r="2206" spans="1:13" x14ac:dyDescent="0.25">
      <c r="A2206" s="126" t="s">
        <v>1033</v>
      </c>
      <c r="B2206" s="126" t="s">
        <v>17222</v>
      </c>
      <c r="C2206" s="126" t="s">
        <v>98</v>
      </c>
      <c r="D2206" s="127">
        <v>1.601</v>
      </c>
      <c r="E2206" s="128">
        <v>409</v>
      </c>
      <c r="F2206" s="128">
        <v>100</v>
      </c>
      <c r="G2206" s="126" t="s">
        <v>13711</v>
      </c>
      <c r="H2206" s="126" t="s">
        <v>20119</v>
      </c>
      <c r="I2206" s="126" t="s">
        <v>21054</v>
      </c>
      <c r="J2206" s="126" t="s">
        <v>26232</v>
      </c>
      <c r="K2206" s="9">
        <f>_xlfn.IFNA(VLOOKUP(Table5[[#This Row],[Section]],SubSill_Tier,2,FALSE),0)</f>
        <v>0</v>
      </c>
      <c r="L2206" s="9" t="str">
        <f t="shared" si="43"/>
        <v/>
      </c>
      <c r="M2206" s="205" t="str" cm="1">
        <f t="array" ref="M2206">_xlfn.IFS(NOT(ISERROR(VLOOKUP(Table5[[#This Row],[Section]],TB_notTB,1,FALSE))),"No",LEFT(Table5[[#This Row],[Section]],3)="ETB","PLS",LEFT(Table5[[#This Row],[Section]],1)="7","PDB",NOT(ISBLANK(Table5[[#This Row],[Section]])),"No")</f>
        <v>No</v>
      </c>
    </row>
    <row r="2207" spans="1:13" x14ac:dyDescent="0.25">
      <c r="A2207" s="126" t="s">
        <v>6441</v>
      </c>
      <c r="B2207" s="126" t="s">
        <v>3598</v>
      </c>
      <c r="C2207" s="126" t="s">
        <v>98</v>
      </c>
      <c r="D2207" s="127">
        <v>2.63</v>
      </c>
      <c r="E2207" s="128">
        <v>349</v>
      </c>
      <c r="F2207" s="128">
        <v>188</v>
      </c>
      <c r="G2207" s="126" t="s">
        <v>13724</v>
      </c>
      <c r="H2207" s="126" t="s">
        <v>20186</v>
      </c>
      <c r="I2207" s="126" t="s">
        <v>22099</v>
      </c>
      <c r="J2207" s="126" t="s">
        <v>26234</v>
      </c>
      <c r="K2207" s="9">
        <f>_xlfn.IFNA(VLOOKUP(Table5[[#This Row],[Section]],SubSill_Tier,2,FALSE),0)</f>
        <v>0</v>
      </c>
      <c r="L2207" s="9" t="str">
        <f t="shared" si="43"/>
        <v/>
      </c>
      <c r="M2207" s="205" t="str" cm="1">
        <f t="array" ref="M2207">_xlfn.IFS(NOT(ISERROR(VLOOKUP(Table5[[#This Row],[Section]],TB_notTB,1,FALSE))),"No",LEFT(Table5[[#This Row],[Section]],3)="ETB","PLS",LEFT(Table5[[#This Row],[Section]],1)="7","PDB",NOT(ISBLANK(Table5[[#This Row],[Section]])),"No")</f>
        <v>No</v>
      </c>
    </row>
    <row r="2208" spans="1:13" x14ac:dyDescent="0.25">
      <c r="A2208" s="126" t="s">
        <v>1034</v>
      </c>
      <c r="B2208" s="126" t="s">
        <v>17222</v>
      </c>
      <c r="C2208" s="126" t="s">
        <v>98</v>
      </c>
      <c r="D2208" s="127">
        <v>1.304</v>
      </c>
      <c r="E2208" s="128">
        <v>333</v>
      </c>
      <c r="F2208" s="128">
        <v>169</v>
      </c>
      <c r="G2208" s="126" t="s">
        <v>13711</v>
      </c>
      <c r="H2208" s="126" t="s">
        <v>20119</v>
      </c>
      <c r="I2208" s="126" t="s">
        <v>21054</v>
      </c>
      <c r="J2208" s="126" t="s">
        <v>26232</v>
      </c>
      <c r="K2208" s="9">
        <f>_xlfn.IFNA(VLOOKUP(Table5[[#This Row],[Section]],SubSill_Tier,2,FALSE),0)</f>
        <v>0</v>
      </c>
      <c r="L2208" s="9" t="str">
        <f t="shared" si="43"/>
        <v/>
      </c>
      <c r="M2208" s="205" t="str" cm="1">
        <f t="array" ref="M2208">_xlfn.IFS(NOT(ISERROR(VLOOKUP(Table5[[#This Row],[Section]],TB_notTB,1,FALSE))),"No",LEFT(Table5[[#This Row],[Section]],3)="ETB","PLS",LEFT(Table5[[#This Row],[Section]],1)="7","PDB",NOT(ISBLANK(Table5[[#This Row],[Section]])),"No")</f>
        <v>No</v>
      </c>
    </row>
    <row r="2209" spans="1:13" x14ac:dyDescent="0.25">
      <c r="A2209" s="126" t="s">
        <v>1035</v>
      </c>
      <c r="B2209" s="126" t="s">
        <v>17222</v>
      </c>
      <c r="C2209" s="126" t="s">
        <v>98</v>
      </c>
      <c r="D2209" s="127">
        <v>0.39400000000000002</v>
      </c>
      <c r="E2209" s="128">
        <v>175</v>
      </c>
      <c r="F2209" s="128">
        <v>100</v>
      </c>
      <c r="G2209" s="126" t="s">
        <v>13711</v>
      </c>
      <c r="H2209" s="126" t="s">
        <v>20119</v>
      </c>
      <c r="I2209" s="126" t="s">
        <v>21054</v>
      </c>
      <c r="J2209" s="126" t="s">
        <v>26232</v>
      </c>
      <c r="K2209" s="9">
        <f>_xlfn.IFNA(VLOOKUP(Table5[[#This Row],[Section]],SubSill_Tier,2,FALSE),0)</f>
        <v>0</v>
      </c>
      <c r="L2209" s="9" t="str">
        <f t="shared" si="43"/>
        <v/>
      </c>
      <c r="M2209" s="205" t="str" cm="1">
        <f t="array" ref="M2209">_xlfn.IFS(NOT(ISERROR(VLOOKUP(Table5[[#This Row],[Section]],TB_notTB,1,FALSE))),"No",LEFT(Table5[[#This Row],[Section]],3)="ETB","PLS",LEFT(Table5[[#This Row],[Section]],1)="7","PDB",NOT(ISBLANK(Table5[[#This Row],[Section]])),"No")</f>
        <v>No</v>
      </c>
    </row>
    <row r="2210" spans="1:13" x14ac:dyDescent="0.25">
      <c r="A2210" s="126" t="s">
        <v>1036</v>
      </c>
      <c r="B2210" s="126" t="s">
        <v>17222</v>
      </c>
      <c r="C2210" s="126" t="s">
        <v>98</v>
      </c>
      <c r="D2210" s="127">
        <v>2.9350000000000001</v>
      </c>
      <c r="E2210" s="128">
        <v>460</v>
      </c>
      <c r="F2210" s="128">
        <v>107</v>
      </c>
      <c r="G2210" s="126" t="s">
        <v>13711</v>
      </c>
      <c r="H2210" s="126" t="s">
        <v>20119</v>
      </c>
      <c r="I2210" s="126" t="s">
        <v>21054</v>
      </c>
      <c r="J2210" s="126" t="s">
        <v>26232</v>
      </c>
      <c r="K2210" s="9">
        <f>_xlfn.IFNA(VLOOKUP(Table5[[#This Row],[Section]],SubSill_Tier,2,FALSE),0)</f>
        <v>0</v>
      </c>
      <c r="L2210" s="9" t="str">
        <f t="shared" si="43"/>
        <v/>
      </c>
      <c r="M2210" s="205" t="str" cm="1">
        <f t="array" ref="M2210">_xlfn.IFS(NOT(ISERROR(VLOOKUP(Table5[[#This Row],[Section]],TB_notTB,1,FALSE))),"No",LEFT(Table5[[#This Row],[Section]],3)="ETB","PLS",LEFT(Table5[[#This Row],[Section]],1)="7","PDB",NOT(ISBLANK(Table5[[#This Row],[Section]])),"No")</f>
        <v>No</v>
      </c>
    </row>
    <row r="2211" spans="1:13" x14ac:dyDescent="0.25">
      <c r="A2211" s="126" t="s">
        <v>1037</v>
      </c>
      <c r="B2211" s="126" t="s">
        <v>17222</v>
      </c>
      <c r="C2211" s="126" t="s">
        <v>98</v>
      </c>
      <c r="D2211" s="127">
        <v>0.84499999999999997</v>
      </c>
      <c r="E2211" s="128">
        <v>185</v>
      </c>
      <c r="F2211" s="128">
        <v>185</v>
      </c>
      <c r="G2211" s="126" t="s">
        <v>13711</v>
      </c>
      <c r="H2211" s="126" t="s">
        <v>20119</v>
      </c>
      <c r="I2211" s="126" t="s">
        <v>21054</v>
      </c>
      <c r="J2211" s="126" t="s">
        <v>26232</v>
      </c>
      <c r="K2211" s="9">
        <f>_xlfn.IFNA(VLOOKUP(Table5[[#This Row],[Section]],SubSill_Tier,2,FALSE),0)</f>
        <v>0</v>
      </c>
      <c r="L2211" s="9" t="str">
        <f t="shared" si="43"/>
        <v/>
      </c>
      <c r="M2211" s="205" t="str" cm="1">
        <f t="array" ref="M2211">_xlfn.IFS(NOT(ISERROR(VLOOKUP(Table5[[#This Row],[Section]],TB_notTB,1,FALSE))),"No",LEFT(Table5[[#This Row],[Section]],3)="ETB","PLS",LEFT(Table5[[#This Row],[Section]],1)="7","PDB",NOT(ISBLANK(Table5[[#This Row],[Section]])),"No")</f>
        <v>No</v>
      </c>
    </row>
    <row r="2212" spans="1:13" x14ac:dyDescent="0.25">
      <c r="A2212" s="126" t="s">
        <v>1038</v>
      </c>
      <c r="B2212" s="126" t="s">
        <v>17222</v>
      </c>
      <c r="C2212" s="126" t="s">
        <v>98</v>
      </c>
      <c r="D2212" s="127">
        <v>0.46200000000000002</v>
      </c>
      <c r="E2212" s="128">
        <v>180</v>
      </c>
      <c r="F2212" s="128">
        <v>100</v>
      </c>
      <c r="G2212" s="126" t="s">
        <v>13711</v>
      </c>
      <c r="H2212" s="126" t="s">
        <v>20119</v>
      </c>
      <c r="I2212" s="126" t="s">
        <v>21054</v>
      </c>
      <c r="J2212" s="126" t="s">
        <v>26232</v>
      </c>
      <c r="K2212" s="9">
        <f>_xlfn.IFNA(VLOOKUP(Table5[[#This Row],[Section]],SubSill_Tier,2,FALSE),0)</f>
        <v>0</v>
      </c>
      <c r="L2212" s="9" t="str">
        <f t="shared" si="43"/>
        <v/>
      </c>
      <c r="M2212" s="205" t="str" cm="1">
        <f t="array" ref="M2212">_xlfn.IFS(NOT(ISERROR(VLOOKUP(Table5[[#This Row],[Section]],TB_notTB,1,FALSE))),"No",LEFT(Table5[[#This Row],[Section]],3)="ETB","PLS",LEFT(Table5[[#This Row],[Section]],1)="7","PDB",NOT(ISBLANK(Table5[[#This Row],[Section]])),"No")</f>
        <v>No</v>
      </c>
    </row>
    <row r="2213" spans="1:13" x14ac:dyDescent="0.25">
      <c r="A2213" s="126" t="s">
        <v>1039</v>
      </c>
      <c r="B2213" s="126" t="s">
        <v>17222</v>
      </c>
      <c r="C2213" s="126" t="s">
        <v>98</v>
      </c>
      <c r="D2213" s="127">
        <v>2.9750000000000001</v>
      </c>
      <c r="E2213" s="128">
        <v>673</v>
      </c>
      <c r="F2213" s="128">
        <v>100</v>
      </c>
      <c r="G2213" s="126" t="s">
        <v>13711</v>
      </c>
      <c r="H2213" s="126" t="s">
        <v>20119</v>
      </c>
      <c r="I2213" s="126" t="s">
        <v>21054</v>
      </c>
      <c r="J2213" s="126" t="s">
        <v>26232</v>
      </c>
      <c r="K2213" s="9">
        <f>_xlfn.IFNA(VLOOKUP(Table5[[#This Row],[Section]],SubSill_Tier,2,FALSE),0)</f>
        <v>0</v>
      </c>
      <c r="L2213" s="9" t="str">
        <f t="shared" si="43"/>
        <v/>
      </c>
      <c r="M2213" s="205" t="str" cm="1">
        <f t="array" ref="M2213">_xlfn.IFS(NOT(ISERROR(VLOOKUP(Table5[[#This Row],[Section]],TB_notTB,1,FALSE))),"No",LEFT(Table5[[#This Row],[Section]],3)="ETB","PLS",LEFT(Table5[[#This Row],[Section]],1)="7","PDB",NOT(ISBLANK(Table5[[#This Row],[Section]])),"No")</f>
        <v>No</v>
      </c>
    </row>
    <row r="2214" spans="1:13" x14ac:dyDescent="0.25">
      <c r="A2214" s="126" t="s">
        <v>1040</v>
      </c>
      <c r="B2214" s="126" t="s">
        <v>17222</v>
      </c>
      <c r="C2214" s="126" t="s">
        <v>98</v>
      </c>
      <c r="D2214" s="127">
        <v>0.51300000000000001</v>
      </c>
      <c r="E2214" s="128">
        <v>141</v>
      </c>
      <c r="F2214" s="128">
        <v>120</v>
      </c>
      <c r="G2214" s="126" t="s">
        <v>13711</v>
      </c>
      <c r="H2214" s="126" t="s">
        <v>20119</v>
      </c>
      <c r="I2214" s="126" t="s">
        <v>21054</v>
      </c>
      <c r="J2214" s="126" t="s">
        <v>26232</v>
      </c>
      <c r="K2214" s="9">
        <f>_xlfn.IFNA(VLOOKUP(Table5[[#This Row],[Section]],SubSill_Tier,2,FALSE),0)</f>
        <v>0</v>
      </c>
      <c r="L2214" s="9" t="str">
        <f t="shared" si="43"/>
        <v/>
      </c>
      <c r="M2214" s="205" t="str" cm="1">
        <f t="array" ref="M2214">_xlfn.IFS(NOT(ISERROR(VLOOKUP(Table5[[#This Row],[Section]],TB_notTB,1,FALSE))),"No",LEFT(Table5[[#This Row],[Section]],3)="ETB","PLS",LEFT(Table5[[#This Row],[Section]],1)="7","PDB",NOT(ISBLANK(Table5[[#This Row],[Section]])),"No")</f>
        <v>No</v>
      </c>
    </row>
    <row r="2215" spans="1:13" x14ac:dyDescent="0.25">
      <c r="A2215" s="126" t="s">
        <v>1041</v>
      </c>
      <c r="B2215" s="126" t="s">
        <v>17222</v>
      </c>
      <c r="C2215" s="126" t="s">
        <v>98</v>
      </c>
      <c r="D2215" s="127">
        <v>1.9279999999999999</v>
      </c>
      <c r="E2215" s="128">
        <v>567</v>
      </c>
      <c r="F2215" s="128">
        <v>114</v>
      </c>
      <c r="G2215" s="126" t="s">
        <v>13711</v>
      </c>
      <c r="H2215" s="126" t="s">
        <v>20119</v>
      </c>
      <c r="I2215" s="126" t="s">
        <v>21054</v>
      </c>
      <c r="J2215" s="126" t="s">
        <v>26232</v>
      </c>
      <c r="K2215" s="9">
        <f>_xlfn.IFNA(VLOOKUP(Table5[[#This Row],[Section]],SubSill_Tier,2,FALSE),0)</f>
        <v>0</v>
      </c>
      <c r="L2215" s="9" t="str">
        <f t="shared" si="43"/>
        <v/>
      </c>
      <c r="M2215" s="205" t="str" cm="1">
        <f t="array" ref="M2215">_xlfn.IFS(NOT(ISERROR(VLOOKUP(Table5[[#This Row],[Section]],TB_notTB,1,FALSE))),"No",LEFT(Table5[[#This Row],[Section]],3)="ETB","PLS",LEFT(Table5[[#This Row],[Section]],1)="7","PDB",NOT(ISBLANK(Table5[[#This Row],[Section]])),"No")</f>
        <v>No</v>
      </c>
    </row>
    <row r="2216" spans="1:13" x14ac:dyDescent="0.25">
      <c r="A2216" s="126" t="s">
        <v>1042</v>
      </c>
      <c r="B2216" s="126" t="s">
        <v>17222</v>
      </c>
      <c r="C2216" s="126" t="s">
        <v>98</v>
      </c>
      <c r="D2216" s="127">
        <v>2.133</v>
      </c>
      <c r="E2216" s="128">
        <v>462</v>
      </c>
      <c r="F2216" s="128">
        <v>100</v>
      </c>
      <c r="G2216" s="126" t="s">
        <v>13711</v>
      </c>
      <c r="H2216" s="126" t="s">
        <v>20119</v>
      </c>
      <c r="I2216" s="126" t="s">
        <v>21054</v>
      </c>
      <c r="J2216" s="126" t="s">
        <v>26232</v>
      </c>
      <c r="K2216" s="9">
        <f>_xlfn.IFNA(VLOOKUP(Table5[[#This Row],[Section]],SubSill_Tier,2,FALSE),0)</f>
        <v>0</v>
      </c>
      <c r="L2216" s="9" t="str">
        <f t="shared" si="43"/>
        <v/>
      </c>
      <c r="M2216" s="205" t="str" cm="1">
        <f t="array" ref="M2216">_xlfn.IFS(NOT(ISERROR(VLOOKUP(Table5[[#This Row],[Section]],TB_notTB,1,FALSE))),"No",LEFT(Table5[[#This Row],[Section]],3)="ETB","PLS",LEFT(Table5[[#This Row],[Section]],1)="7","PDB",NOT(ISBLANK(Table5[[#This Row],[Section]])),"No")</f>
        <v>No</v>
      </c>
    </row>
    <row r="2217" spans="1:13" x14ac:dyDescent="0.25">
      <c r="A2217" s="126" t="s">
        <v>1043</v>
      </c>
      <c r="B2217" s="126" t="s">
        <v>17222</v>
      </c>
      <c r="C2217" s="126" t="s">
        <v>98</v>
      </c>
      <c r="D2217" s="127">
        <v>1.431</v>
      </c>
      <c r="E2217" s="128">
        <v>358</v>
      </c>
      <c r="F2217" s="128">
        <v>100</v>
      </c>
      <c r="G2217" s="126" t="s">
        <v>13711</v>
      </c>
      <c r="H2217" s="126" t="s">
        <v>20119</v>
      </c>
      <c r="I2217" s="126" t="s">
        <v>21054</v>
      </c>
      <c r="J2217" s="126" t="s">
        <v>26232</v>
      </c>
      <c r="K2217" s="9">
        <f>_xlfn.IFNA(VLOOKUP(Table5[[#This Row],[Section]],SubSill_Tier,2,FALSE),0)</f>
        <v>0</v>
      </c>
      <c r="L2217" s="9" t="str">
        <f t="shared" si="43"/>
        <v/>
      </c>
      <c r="M2217" s="205" t="str" cm="1">
        <f t="array" ref="M2217">_xlfn.IFS(NOT(ISERROR(VLOOKUP(Table5[[#This Row],[Section]],TB_notTB,1,FALSE))),"No",LEFT(Table5[[#This Row],[Section]],3)="ETB","PLS",LEFT(Table5[[#This Row],[Section]],1)="7","PDB",NOT(ISBLANK(Table5[[#This Row],[Section]])),"No")</f>
        <v>No</v>
      </c>
    </row>
    <row r="2218" spans="1:13" x14ac:dyDescent="0.25">
      <c r="A2218" s="126" t="s">
        <v>1044</v>
      </c>
      <c r="B2218" s="126" t="s">
        <v>17222</v>
      </c>
      <c r="C2218" s="126" t="s">
        <v>98</v>
      </c>
      <c r="D2218" s="127">
        <v>2.33</v>
      </c>
      <c r="E2218" s="128">
        <v>587</v>
      </c>
      <c r="F2218" s="128">
        <v>176</v>
      </c>
      <c r="G2218" s="126" t="s">
        <v>13711</v>
      </c>
      <c r="H2218" s="126" t="s">
        <v>20119</v>
      </c>
      <c r="I2218" s="126" t="s">
        <v>21054</v>
      </c>
      <c r="J2218" s="126" t="s">
        <v>26232</v>
      </c>
      <c r="K2218" s="9">
        <f>_xlfn.IFNA(VLOOKUP(Table5[[#This Row],[Section]],SubSill_Tier,2,FALSE),0)</f>
        <v>0</v>
      </c>
      <c r="L2218" s="9" t="str">
        <f t="shared" si="43"/>
        <v/>
      </c>
      <c r="M2218" s="205" t="str" cm="1">
        <f t="array" ref="M2218">_xlfn.IFS(NOT(ISERROR(VLOOKUP(Table5[[#This Row],[Section]],TB_notTB,1,FALSE))),"No",LEFT(Table5[[#This Row],[Section]],3)="ETB","PLS",LEFT(Table5[[#This Row],[Section]],1)="7","PDB",NOT(ISBLANK(Table5[[#This Row],[Section]])),"No")</f>
        <v>No</v>
      </c>
    </row>
    <row r="2219" spans="1:13" x14ac:dyDescent="0.25">
      <c r="A2219" s="126" t="s">
        <v>1045</v>
      </c>
      <c r="B2219" s="126" t="s">
        <v>17222</v>
      </c>
      <c r="C2219" s="126" t="s">
        <v>98</v>
      </c>
      <c r="D2219" s="127">
        <v>0.96899999999999997</v>
      </c>
      <c r="E2219" s="128">
        <v>316</v>
      </c>
      <c r="F2219" s="128">
        <v>100</v>
      </c>
      <c r="G2219" s="126" t="s">
        <v>13711</v>
      </c>
      <c r="H2219" s="126" t="s">
        <v>20119</v>
      </c>
      <c r="I2219" s="126" t="s">
        <v>21054</v>
      </c>
      <c r="J2219" s="126" t="s">
        <v>26232</v>
      </c>
      <c r="K2219" s="9">
        <f>_xlfn.IFNA(VLOOKUP(Table5[[#This Row],[Section]],SubSill_Tier,2,FALSE),0)</f>
        <v>0</v>
      </c>
      <c r="L2219" s="9" t="str">
        <f t="shared" si="43"/>
        <v/>
      </c>
      <c r="M2219" s="205" t="str" cm="1">
        <f t="array" ref="M2219">_xlfn.IFS(NOT(ISERROR(VLOOKUP(Table5[[#This Row],[Section]],TB_notTB,1,FALSE))),"No",LEFT(Table5[[#This Row],[Section]],3)="ETB","PLS",LEFT(Table5[[#This Row],[Section]],1)="7","PDB",NOT(ISBLANK(Table5[[#This Row],[Section]])),"No")</f>
        <v>No</v>
      </c>
    </row>
    <row r="2220" spans="1:13" x14ac:dyDescent="0.25">
      <c r="A2220" s="126" t="s">
        <v>1046</v>
      </c>
      <c r="B2220" s="126" t="s">
        <v>17222</v>
      </c>
      <c r="C2220" s="126" t="s">
        <v>98</v>
      </c>
      <c r="D2220" s="127">
        <v>0.96899999999999997</v>
      </c>
      <c r="E2220" s="128">
        <v>317</v>
      </c>
      <c r="F2220" s="128">
        <v>100</v>
      </c>
      <c r="G2220" s="126" t="s">
        <v>13711</v>
      </c>
      <c r="H2220" s="126" t="s">
        <v>20119</v>
      </c>
      <c r="I2220" s="126" t="s">
        <v>21054</v>
      </c>
      <c r="J2220" s="126" t="s">
        <v>26232</v>
      </c>
      <c r="K2220" s="9">
        <f>_xlfn.IFNA(VLOOKUP(Table5[[#This Row],[Section]],SubSill_Tier,2,FALSE),0)</f>
        <v>0</v>
      </c>
      <c r="L2220" s="9" t="str">
        <f t="shared" si="43"/>
        <v/>
      </c>
      <c r="M2220" s="205" t="str" cm="1">
        <f t="array" ref="M2220">_xlfn.IFS(NOT(ISERROR(VLOOKUP(Table5[[#This Row],[Section]],TB_notTB,1,FALSE))),"No",LEFT(Table5[[#This Row],[Section]],3)="ETB","PLS",LEFT(Table5[[#This Row],[Section]],1)="7","PDB",NOT(ISBLANK(Table5[[#This Row],[Section]])),"No")</f>
        <v>No</v>
      </c>
    </row>
    <row r="2221" spans="1:13" x14ac:dyDescent="0.25">
      <c r="A2221" s="126" t="s">
        <v>1047</v>
      </c>
      <c r="B2221" s="126" t="s">
        <v>17222</v>
      </c>
      <c r="C2221" s="126" t="s">
        <v>98</v>
      </c>
      <c r="D2221" s="127">
        <v>2.6869999999999998</v>
      </c>
      <c r="E2221" s="128">
        <v>527</v>
      </c>
      <c r="F2221" s="128">
        <v>527</v>
      </c>
      <c r="G2221" s="126" t="s">
        <v>13711</v>
      </c>
      <c r="H2221" s="126" t="s">
        <v>20119</v>
      </c>
      <c r="I2221" s="126" t="s">
        <v>21054</v>
      </c>
      <c r="J2221" s="126" t="s">
        <v>26232</v>
      </c>
      <c r="K2221" s="9">
        <f>_xlfn.IFNA(VLOOKUP(Table5[[#This Row],[Section]],SubSill_Tier,2,FALSE),0)</f>
        <v>0</v>
      </c>
      <c r="L2221" s="9" t="str">
        <f t="shared" si="43"/>
        <v/>
      </c>
      <c r="M2221" s="205" t="str" cm="1">
        <f t="array" ref="M2221">_xlfn.IFS(NOT(ISERROR(VLOOKUP(Table5[[#This Row],[Section]],TB_notTB,1,FALSE))),"No",LEFT(Table5[[#This Row],[Section]],3)="ETB","PLS",LEFT(Table5[[#This Row],[Section]],1)="7","PDB",NOT(ISBLANK(Table5[[#This Row],[Section]])),"No")</f>
        <v>No</v>
      </c>
    </row>
    <row r="2222" spans="1:13" x14ac:dyDescent="0.25">
      <c r="A2222" s="126" t="s">
        <v>1048</v>
      </c>
      <c r="B2222" s="126" t="s">
        <v>17222</v>
      </c>
      <c r="C2222" s="126" t="s">
        <v>98</v>
      </c>
      <c r="D2222" s="127">
        <v>0.316</v>
      </c>
      <c r="E2222" s="128">
        <v>169</v>
      </c>
      <c r="F2222" s="128">
        <v>100</v>
      </c>
      <c r="G2222" s="126" t="s">
        <v>13736</v>
      </c>
      <c r="H2222" s="126" t="s">
        <v>20148</v>
      </c>
      <c r="I2222" s="126" t="s">
        <v>21073</v>
      </c>
      <c r="J2222" s="126" t="s">
        <v>26232</v>
      </c>
      <c r="K2222" s="9">
        <f>_xlfn.IFNA(VLOOKUP(Table5[[#This Row],[Section]],SubSill_Tier,2,FALSE),0)</f>
        <v>0</v>
      </c>
      <c r="L2222" s="9" t="str">
        <f t="shared" si="43"/>
        <v/>
      </c>
      <c r="M2222" s="205" t="str" cm="1">
        <f t="array" ref="M2222">_xlfn.IFS(NOT(ISERROR(VLOOKUP(Table5[[#This Row],[Section]],TB_notTB,1,FALSE))),"No",LEFT(Table5[[#This Row],[Section]],3)="ETB","PLS",LEFT(Table5[[#This Row],[Section]],1)="7","PDB",NOT(ISBLANK(Table5[[#This Row],[Section]])),"No")</f>
        <v>No</v>
      </c>
    </row>
    <row r="2223" spans="1:13" x14ac:dyDescent="0.25">
      <c r="A2223" s="126" t="s">
        <v>14894</v>
      </c>
      <c r="B2223" s="126" t="s">
        <v>17222</v>
      </c>
      <c r="C2223" s="126" t="s">
        <v>98</v>
      </c>
      <c r="D2223" s="127">
        <v>0.23499999999999999</v>
      </c>
      <c r="E2223" s="128">
        <v>100</v>
      </c>
      <c r="F2223" s="128">
        <v>100</v>
      </c>
      <c r="G2223" s="126" t="s">
        <v>14831</v>
      </c>
      <c r="H2223" s="126" t="s">
        <v>20220</v>
      </c>
      <c r="I2223" s="126" t="s">
        <v>21133</v>
      </c>
      <c r="J2223" s="126" t="s">
        <v>26271</v>
      </c>
      <c r="K2223" s="9">
        <f>_xlfn.IFNA(VLOOKUP(Table5[[#This Row],[Section]],SubSill_Tier,2,FALSE),0)</f>
        <v>0</v>
      </c>
      <c r="L2223" s="9" t="str">
        <f t="shared" si="43"/>
        <v/>
      </c>
      <c r="M2223" s="205" t="str" cm="1">
        <f t="array" ref="M2223">_xlfn.IFS(NOT(ISERROR(VLOOKUP(Table5[[#This Row],[Section]],TB_notTB,1,FALSE))),"No",LEFT(Table5[[#This Row],[Section]],3)="ETB","PLS",LEFT(Table5[[#This Row],[Section]],1)="7","PDB",NOT(ISBLANK(Table5[[#This Row],[Section]])),"No")</f>
        <v>No</v>
      </c>
    </row>
    <row r="2224" spans="1:13" x14ac:dyDescent="0.25">
      <c r="A2224" s="126" t="s">
        <v>1049</v>
      </c>
      <c r="B2224" s="126" t="s">
        <v>17222</v>
      </c>
      <c r="C2224" s="126" t="s">
        <v>98</v>
      </c>
      <c r="D2224" s="127">
        <v>1.48</v>
      </c>
      <c r="E2224" s="128">
        <v>345</v>
      </c>
      <c r="F2224" s="128">
        <v>345</v>
      </c>
      <c r="G2224" s="126" t="s">
        <v>13711</v>
      </c>
      <c r="H2224" s="126" t="s">
        <v>20119</v>
      </c>
      <c r="I2224" s="126" t="s">
        <v>21054</v>
      </c>
      <c r="J2224" s="126" t="s">
        <v>26232</v>
      </c>
      <c r="K2224" s="9">
        <f>_xlfn.IFNA(VLOOKUP(Table5[[#This Row],[Section]],SubSill_Tier,2,FALSE),0)</f>
        <v>0</v>
      </c>
      <c r="L2224" s="9" t="str">
        <f t="shared" si="43"/>
        <v/>
      </c>
      <c r="M2224" s="205" t="str" cm="1">
        <f t="array" ref="M2224">_xlfn.IFS(NOT(ISERROR(VLOOKUP(Table5[[#This Row],[Section]],TB_notTB,1,FALSE))),"No",LEFT(Table5[[#This Row],[Section]],3)="ETB","PLS",LEFT(Table5[[#This Row],[Section]],1)="7","PDB",NOT(ISBLANK(Table5[[#This Row],[Section]])),"No")</f>
        <v>No</v>
      </c>
    </row>
    <row r="2225" spans="1:13" x14ac:dyDescent="0.25">
      <c r="A2225" s="126" t="s">
        <v>1050</v>
      </c>
      <c r="B2225" s="126" t="s">
        <v>17222</v>
      </c>
      <c r="C2225" s="126" t="s">
        <v>98</v>
      </c>
      <c r="D2225" s="127">
        <v>0.316</v>
      </c>
      <c r="E2225" s="128">
        <v>100</v>
      </c>
      <c r="F2225" s="128">
        <v>100</v>
      </c>
      <c r="G2225" s="126" t="s">
        <v>13711</v>
      </c>
      <c r="H2225" s="126" t="s">
        <v>20119</v>
      </c>
      <c r="I2225" s="126" t="s">
        <v>21054</v>
      </c>
      <c r="J2225" s="126" t="s">
        <v>26232</v>
      </c>
      <c r="K2225" s="9">
        <f>_xlfn.IFNA(VLOOKUP(Table5[[#This Row],[Section]],SubSill_Tier,2,FALSE),0)</f>
        <v>0</v>
      </c>
      <c r="L2225" s="9" t="str">
        <f t="shared" si="43"/>
        <v/>
      </c>
      <c r="M2225" s="205" t="str" cm="1">
        <f t="array" ref="M2225">_xlfn.IFS(NOT(ISERROR(VLOOKUP(Table5[[#This Row],[Section]],TB_notTB,1,FALSE))),"No",LEFT(Table5[[#This Row],[Section]],3)="ETB","PLS",LEFT(Table5[[#This Row],[Section]],1)="7","PDB",NOT(ISBLANK(Table5[[#This Row],[Section]])),"No")</f>
        <v>No</v>
      </c>
    </row>
    <row r="2226" spans="1:13" x14ac:dyDescent="0.25">
      <c r="A2226" s="126" t="s">
        <v>6442</v>
      </c>
      <c r="B2226" s="126" t="s">
        <v>3598</v>
      </c>
      <c r="C2226" s="126" t="s">
        <v>98</v>
      </c>
      <c r="D2226" s="127">
        <v>0.97499999999999998</v>
      </c>
      <c r="E2226" s="128">
        <v>295</v>
      </c>
      <c r="F2226" s="128">
        <v>295</v>
      </c>
      <c r="G2226" s="126" t="s">
        <v>13724</v>
      </c>
      <c r="H2226" s="126" t="s">
        <v>20186</v>
      </c>
      <c r="I2226" s="126" t="s">
        <v>22099</v>
      </c>
      <c r="J2226" s="126" t="s">
        <v>26234</v>
      </c>
      <c r="K2226" s="9">
        <f>_xlfn.IFNA(VLOOKUP(Table5[[#This Row],[Section]],SubSill_Tier,2,FALSE),0)</f>
        <v>0</v>
      </c>
      <c r="L2226" s="9" t="str">
        <f t="shared" si="43"/>
        <v/>
      </c>
      <c r="M2226" s="205" t="str" cm="1">
        <f t="array" ref="M2226">_xlfn.IFS(NOT(ISERROR(VLOOKUP(Table5[[#This Row],[Section]],TB_notTB,1,FALSE))),"No",LEFT(Table5[[#This Row],[Section]],3)="ETB","PLS",LEFT(Table5[[#This Row],[Section]],1)="7","PDB",NOT(ISBLANK(Table5[[#This Row],[Section]])),"No")</f>
        <v>No</v>
      </c>
    </row>
    <row r="2227" spans="1:13" x14ac:dyDescent="0.25">
      <c r="A2227" s="126" t="s">
        <v>6443</v>
      </c>
      <c r="B2227" s="126" t="s">
        <v>3598</v>
      </c>
      <c r="C2227" s="126" t="s">
        <v>98</v>
      </c>
      <c r="D2227" s="127">
        <v>2.012</v>
      </c>
      <c r="E2227" s="128">
        <v>352</v>
      </c>
      <c r="F2227" s="128">
        <v>190</v>
      </c>
      <c r="G2227" s="126" t="s">
        <v>13724</v>
      </c>
      <c r="H2227" s="126" t="s">
        <v>20186</v>
      </c>
      <c r="I2227" s="126" t="s">
        <v>22099</v>
      </c>
      <c r="J2227" s="126" t="s">
        <v>26234</v>
      </c>
      <c r="K2227" s="9">
        <f>_xlfn.IFNA(VLOOKUP(Table5[[#This Row],[Section]],SubSill_Tier,2,FALSE),0)</f>
        <v>0</v>
      </c>
      <c r="L2227" s="9" t="str">
        <f t="shared" si="43"/>
        <v/>
      </c>
      <c r="M2227" s="205" t="str" cm="1">
        <f t="array" ref="M2227">_xlfn.IFS(NOT(ISERROR(VLOOKUP(Table5[[#This Row],[Section]],TB_notTB,1,FALSE))),"No",LEFT(Table5[[#This Row],[Section]],3)="ETB","PLS",LEFT(Table5[[#This Row],[Section]],1)="7","PDB",NOT(ISBLANK(Table5[[#This Row],[Section]])),"No")</f>
        <v>No</v>
      </c>
    </row>
    <row r="2228" spans="1:13" x14ac:dyDescent="0.25">
      <c r="A2228" s="126" t="s">
        <v>1051</v>
      </c>
      <c r="B2228" s="126" t="s">
        <v>17222</v>
      </c>
      <c r="C2228" s="126" t="s">
        <v>98</v>
      </c>
      <c r="D2228" s="127">
        <v>0.64</v>
      </c>
      <c r="E2228" s="128">
        <v>219</v>
      </c>
      <c r="F2228" s="128">
        <v>100</v>
      </c>
      <c r="G2228" s="126" t="s">
        <v>13711</v>
      </c>
      <c r="H2228" s="126" t="s">
        <v>20119</v>
      </c>
      <c r="I2228" s="126" t="s">
        <v>21054</v>
      </c>
      <c r="J2228" s="126" t="s">
        <v>26232</v>
      </c>
      <c r="K2228" s="9">
        <f>_xlfn.IFNA(VLOOKUP(Table5[[#This Row],[Section]],SubSill_Tier,2,FALSE),0)</f>
        <v>0</v>
      </c>
      <c r="L2228" s="9" t="str">
        <f t="shared" si="43"/>
        <v/>
      </c>
      <c r="M2228" s="205" t="str" cm="1">
        <f t="array" ref="M2228">_xlfn.IFS(NOT(ISERROR(VLOOKUP(Table5[[#This Row],[Section]],TB_notTB,1,FALSE))),"No",LEFT(Table5[[#This Row],[Section]],3)="ETB","PLS",LEFT(Table5[[#This Row],[Section]],1)="7","PDB",NOT(ISBLANK(Table5[[#This Row],[Section]])),"No")</f>
        <v>No</v>
      </c>
    </row>
    <row r="2229" spans="1:13" x14ac:dyDescent="0.25">
      <c r="A2229" s="126" t="s">
        <v>1052</v>
      </c>
      <c r="B2229" s="126" t="s">
        <v>17222</v>
      </c>
      <c r="C2229" s="126" t="s">
        <v>98</v>
      </c>
      <c r="D2229" s="127">
        <v>1.21</v>
      </c>
      <c r="E2229" s="128">
        <v>334</v>
      </c>
      <c r="F2229" s="128">
        <v>100</v>
      </c>
      <c r="G2229" s="126" t="s">
        <v>13711</v>
      </c>
      <c r="H2229" s="126" t="s">
        <v>20119</v>
      </c>
      <c r="I2229" s="126" t="s">
        <v>21054</v>
      </c>
      <c r="J2229" s="126" t="s">
        <v>26232</v>
      </c>
      <c r="K2229" s="9">
        <f>_xlfn.IFNA(VLOOKUP(Table5[[#This Row],[Section]],SubSill_Tier,2,FALSE),0)</f>
        <v>0</v>
      </c>
      <c r="L2229" s="9" t="str">
        <f t="shared" si="43"/>
        <v/>
      </c>
      <c r="M2229" s="205" t="str" cm="1">
        <f t="array" ref="M2229">_xlfn.IFS(NOT(ISERROR(VLOOKUP(Table5[[#This Row],[Section]],TB_notTB,1,FALSE))),"No",LEFT(Table5[[#This Row],[Section]],3)="ETB","PLS",LEFT(Table5[[#This Row],[Section]],1)="7","PDB",NOT(ISBLANK(Table5[[#This Row],[Section]])),"No")</f>
        <v>No</v>
      </c>
    </row>
    <row r="2230" spans="1:13" x14ac:dyDescent="0.25">
      <c r="A2230" s="126" t="s">
        <v>1053</v>
      </c>
      <c r="B2230" s="126" t="s">
        <v>17222</v>
      </c>
      <c r="C2230" s="126" t="s">
        <v>98</v>
      </c>
      <c r="D2230" s="127">
        <v>0.80500000000000005</v>
      </c>
      <c r="E2230" s="128">
        <v>266</v>
      </c>
      <c r="F2230" s="128">
        <v>100</v>
      </c>
      <c r="G2230" s="126" t="s">
        <v>13711</v>
      </c>
      <c r="H2230" s="126" t="s">
        <v>20119</v>
      </c>
      <c r="I2230" s="126" t="s">
        <v>21054</v>
      </c>
      <c r="J2230" s="126" t="s">
        <v>26232</v>
      </c>
      <c r="K2230" s="9">
        <f>_xlfn.IFNA(VLOOKUP(Table5[[#This Row],[Section]],SubSill_Tier,2,FALSE),0)</f>
        <v>0</v>
      </c>
      <c r="L2230" s="9" t="str">
        <f t="shared" si="43"/>
        <v/>
      </c>
      <c r="M2230" s="205" t="str" cm="1">
        <f t="array" ref="M2230">_xlfn.IFS(NOT(ISERROR(VLOOKUP(Table5[[#This Row],[Section]],TB_notTB,1,FALSE))),"No",LEFT(Table5[[#This Row],[Section]],3)="ETB","PLS",LEFT(Table5[[#This Row],[Section]],1)="7","PDB",NOT(ISBLANK(Table5[[#This Row],[Section]])),"No")</f>
        <v>No</v>
      </c>
    </row>
    <row r="2231" spans="1:13" x14ac:dyDescent="0.25">
      <c r="A2231" s="126" t="s">
        <v>1054</v>
      </c>
      <c r="B2231" s="126" t="s">
        <v>17222</v>
      </c>
      <c r="C2231" s="126" t="s">
        <v>98</v>
      </c>
      <c r="D2231" s="127">
        <v>0.91500000000000004</v>
      </c>
      <c r="E2231" s="128">
        <v>229</v>
      </c>
      <c r="F2231" s="128">
        <v>229</v>
      </c>
      <c r="G2231" s="126" t="s">
        <v>13711</v>
      </c>
      <c r="H2231" s="126" t="s">
        <v>20119</v>
      </c>
      <c r="I2231" s="126" t="s">
        <v>21054</v>
      </c>
      <c r="J2231" s="126" t="s">
        <v>26232</v>
      </c>
      <c r="K2231" s="9">
        <f>_xlfn.IFNA(VLOOKUP(Table5[[#This Row],[Section]],SubSill_Tier,2,FALSE),0)</f>
        <v>0</v>
      </c>
      <c r="L2231" s="9" t="str">
        <f t="shared" si="43"/>
        <v/>
      </c>
      <c r="M2231" s="205" t="str" cm="1">
        <f t="array" ref="M2231">_xlfn.IFS(NOT(ISERROR(VLOOKUP(Table5[[#This Row],[Section]],TB_notTB,1,FALSE))),"No",LEFT(Table5[[#This Row],[Section]],3)="ETB","PLS",LEFT(Table5[[#This Row],[Section]],1)="7","PDB",NOT(ISBLANK(Table5[[#This Row],[Section]])),"No")</f>
        <v>No</v>
      </c>
    </row>
    <row r="2232" spans="1:13" x14ac:dyDescent="0.25">
      <c r="A2232" s="126" t="s">
        <v>14895</v>
      </c>
      <c r="B2232" s="126" t="s">
        <v>14896</v>
      </c>
      <c r="C2232" s="126" t="s">
        <v>75</v>
      </c>
      <c r="D2232" s="127">
        <v>0.45600000000000002</v>
      </c>
      <c r="E2232" s="128">
        <v>225</v>
      </c>
      <c r="F2232" s="128">
        <v>165</v>
      </c>
      <c r="G2232" s="126" t="s">
        <v>14844</v>
      </c>
      <c r="H2232" s="126" t="s">
        <v>20225</v>
      </c>
      <c r="I2232" s="126" t="s">
        <v>20226</v>
      </c>
      <c r="J2232" s="126" t="s">
        <v>26274</v>
      </c>
      <c r="K2232" s="9">
        <f>_xlfn.IFNA(VLOOKUP(Table5[[#This Row],[Section]],SubSill_Tier,2,FALSE),0)</f>
        <v>0</v>
      </c>
      <c r="L2232" s="9" t="str">
        <f t="shared" si="43"/>
        <v/>
      </c>
      <c r="M2232" s="205" t="str" cm="1">
        <f t="array" ref="M2232">_xlfn.IFS(NOT(ISERROR(VLOOKUP(Table5[[#This Row],[Section]],TB_notTB,1,FALSE))),"No",LEFT(Table5[[#This Row],[Section]],3)="ETB","PLS",LEFT(Table5[[#This Row],[Section]],1)="7","PDB",NOT(ISBLANK(Table5[[#This Row],[Section]])),"No")</f>
        <v>No</v>
      </c>
    </row>
    <row r="2233" spans="1:13" x14ac:dyDescent="0.25">
      <c r="A2233" s="126" t="s">
        <v>14897</v>
      </c>
      <c r="B2233" s="126" t="s">
        <v>14898</v>
      </c>
      <c r="C2233" s="126" t="s">
        <v>75</v>
      </c>
      <c r="D2233" s="127">
        <v>0.27300000000000002</v>
      </c>
      <c r="E2233" s="128">
        <v>136</v>
      </c>
      <c r="F2233" s="128">
        <v>100</v>
      </c>
      <c r="G2233" s="126" t="s">
        <v>14844</v>
      </c>
      <c r="H2233" s="126" t="s">
        <v>20225</v>
      </c>
      <c r="I2233" s="126" t="s">
        <v>20226</v>
      </c>
      <c r="J2233" s="126" t="s">
        <v>26274</v>
      </c>
      <c r="K2233" s="9">
        <f>_xlfn.IFNA(VLOOKUP(Table5[[#This Row],[Section]],SubSill_Tier,2,FALSE),0)</f>
        <v>0</v>
      </c>
      <c r="L2233" s="9" t="str">
        <f t="shared" si="43"/>
        <v/>
      </c>
      <c r="M2233" s="205" t="str" cm="1">
        <f t="array" ref="M2233">_xlfn.IFS(NOT(ISERROR(VLOOKUP(Table5[[#This Row],[Section]],TB_notTB,1,FALSE))),"No",LEFT(Table5[[#This Row],[Section]],3)="ETB","PLS",LEFT(Table5[[#This Row],[Section]],1)="7","PDB",NOT(ISBLANK(Table5[[#This Row],[Section]])),"No")</f>
        <v>No</v>
      </c>
    </row>
    <row r="2234" spans="1:13" x14ac:dyDescent="0.25">
      <c r="A2234" s="126" t="s">
        <v>1055</v>
      </c>
      <c r="B2234" s="126" t="s">
        <v>17222</v>
      </c>
      <c r="C2234" s="126" t="s">
        <v>98</v>
      </c>
      <c r="D2234" s="127">
        <v>0.41599999999999998</v>
      </c>
      <c r="E2234" s="128">
        <v>208</v>
      </c>
      <c r="F2234" s="128">
        <v>100</v>
      </c>
      <c r="G2234" s="126" t="s">
        <v>13711</v>
      </c>
      <c r="H2234" s="126" t="s">
        <v>20119</v>
      </c>
      <c r="I2234" s="126" t="s">
        <v>21054</v>
      </c>
      <c r="J2234" s="126" t="s">
        <v>26232</v>
      </c>
      <c r="K2234" s="9">
        <f>_xlfn.IFNA(VLOOKUP(Table5[[#This Row],[Section]],SubSill_Tier,2,FALSE),0)</f>
        <v>0</v>
      </c>
      <c r="L2234" s="9" t="str">
        <f t="shared" si="43"/>
        <v/>
      </c>
      <c r="M2234" s="205" t="str" cm="1">
        <f t="array" ref="M2234">_xlfn.IFS(NOT(ISERROR(VLOOKUP(Table5[[#This Row],[Section]],TB_notTB,1,FALSE))),"No",LEFT(Table5[[#This Row],[Section]],3)="ETB","PLS",LEFT(Table5[[#This Row],[Section]],1)="7","PDB",NOT(ISBLANK(Table5[[#This Row],[Section]])),"No")</f>
        <v>No</v>
      </c>
    </row>
    <row r="2235" spans="1:13" x14ac:dyDescent="0.25">
      <c r="A2235" s="126" t="s">
        <v>1056</v>
      </c>
      <c r="B2235" s="126" t="s">
        <v>17222</v>
      </c>
      <c r="C2235" s="126" t="s">
        <v>98</v>
      </c>
      <c r="D2235" s="127">
        <v>0.70699999999999996</v>
      </c>
      <c r="E2235" s="128">
        <v>264</v>
      </c>
      <c r="F2235" s="128">
        <v>100</v>
      </c>
      <c r="G2235" s="126" t="s">
        <v>13711</v>
      </c>
      <c r="H2235" s="126" t="s">
        <v>20119</v>
      </c>
      <c r="I2235" s="126" t="s">
        <v>21054</v>
      </c>
      <c r="J2235" s="126" t="s">
        <v>26232</v>
      </c>
      <c r="K2235" s="9">
        <f>_xlfn.IFNA(VLOOKUP(Table5[[#This Row],[Section]],SubSill_Tier,2,FALSE),0)</f>
        <v>0</v>
      </c>
      <c r="L2235" s="9" t="str">
        <f t="shared" si="43"/>
        <v/>
      </c>
      <c r="M2235" s="205" t="str" cm="1">
        <f t="array" ref="M2235">_xlfn.IFS(NOT(ISERROR(VLOOKUP(Table5[[#This Row],[Section]],TB_notTB,1,FALSE))),"No",LEFT(Table5[[#This Row],[Section]],3)="ETB","PLS",LEFT(Table5[[#This Row],[Section]],1)="7","PDB",NOT(ISBLANK(Table5[[#This Row],[Section]])),"No")</f>
        <v>No</v>
      </c>
    </row>
    <row r="2236" spans="1:13" x14ac:dyDescent="0.25">
      <c r="A2236" s="126" t="s">
        <v>1057</v>
      </c>
      <c r="B2236" s="126" t="s">
        <v>17222</v>
      </c>
      <c r="C2236" s="126" t="s">
        <v>98</v>
      </c>
      <c r="D2236" s="127">
        <v>0.27500000000000002</v>
      </c>
      <c r="E2236" s="128">
        <v>102</v>
      </c>
      <c r="F2236" s="128">
        <v>102</v>
      </c>
      <c r="G2236" s="126" t="s">
        <v>13711</v>
      </c>
      <c r="H2236" s="126" t="s">
        <v>20119</v>
      </c>
      <c r="I2236" s="126" t="s">
        <v>21054</v>
      </c>
      <c r="J2236" s="126" t="s">
        <v>26232</v>
      </c>
      <c r="K2236" s="9">
        <f>_xlfn.IFNA(VLOOKUP(Table5[[#This Row],[Section]],SubSill_Tier,2,FALSE),0)</f>
        <v>0</v>
      </c>
      <c r="L2236" s="9" t="str">
        <f t="shared" si="43"/>
        <v/>
      </c>
      <c r="M2236" s="205" t="str" cm="1">
        <f t="array" ref="M2236">_xlfn.IFS(NOT(ISERROR(VLOOKUP(Table5[[#This Row],[Section]],TB_notTB,1,FALSE))),"No",LEFT(Table5[[#This Row],[Section]],3)="ETB","PLS",LEFT(Table5[[#This Row],[Section]],1)="7","PDB",NOT(ISBLANK(Table5[[#This Row],[Section]])),"No")</f>
        <v>No</v>
      </c>
    </row>
    <row r="2237" spans="1:13" x14ac:dyDescent="0.25">
      <c r="A2237" s="126" t="s">
        <v>1058</v>
      </c>
      <c r="B2237" s="126" t="s">
        <v>17222</v>
      </c>
      <c r="C2237" s="126" t="s">
        <v>98</v>
      </c>
      <c r="D2237" s="127">
        <v>2.8650000000000002</v>
      </c>
      <c r="E2237" s="128">
        <v>690</v>
      </c>
      <c r="F2237" s="128">
        <v>175</v>
      </c>
      <c r="G2237" s="126" t="s">
        <v>13711</v>
      </c>
      <c r="H2237" s="126" t="s">
        <v>20119</v>
      </c>
      <c r="I2237" s="126" t="s">
        <v>21054</v>
      </c>
      <c r="J2237" s="126" t="s">
        <v>26232</v>
      </c>
      <c r="K2237" s="9">
        <f>_xlfn.IFNA(VLOOKUP(Table5[[#This Row],[Section]],SubSill_Tier,2,FALSE),0)</f>
        <v>0</v>
      </c>
      <c r="L2237" s="9" t="str">
        <f t="shared" si="43"/>
        <v/>
      </c>
      <c r="M2237" s="205" t="str" cm="1">
        <f t="array" ref="M2237">_xlfn.IFS(NOT(ISERROR(VLOOKUP(Table5[[#This Row],[Section]],TB_notTB,1,FALSE))),"No",LEFT(Table5[[#This Row],[Section]],3)="ETB","PLS",LEFT(Table5[[#This Row],[Section]],1)="7","PDB",NOT(ISBLANK(Table5[[#This Row],[Section]])),"No")</f>
        <v>No</v>
      </c>
    </row>
    <row r="2238" spans="1:13" x14ac:dyDescent="0.25">
      <c r="A2238" s="126" t="s">
        <v>1059</v>
      </c>
      <c r="B2238" s="126" t="s">
        <v>17222</v>
      </c>
      <c r="C2238" s="126" t="s">
        <v>98</v>
      </c>
      <c r="D2238" s="127">
        <v>0.621</v>
      </c>
      <c r="E2238" s="128">
        <v>201</v>
      </c>
      <c r="F2238" s="128">
        <v>100</v>
      </c>
      <c r="G2238" s="126" t="s">
        <v>13711</v>
      </c>
      <c r="H2238" s="126" t="s">
        <v>20119</v>
      </c>
      <c r="I2238" s="126" t="s">
        <v>21054</v>
      </c>
      <c r="J2238" s="126" t="s">
        <v>26232</v>
      </c>
      <c r="K2238" s="9">
        <f>_xlfn.IFNA(VLOOKUP(Table5[[#This Row],[Section]],SubSill_Tier,2,FALSE),0)</f>
        <v>0</v>
      </c>
      <c r="L2238" s="9" t="str">
        <f t="shared" si="43"/>
        <v/>
      </c>
      <c r="M2238" s="205" t="str" cm="1">
        <f t="array" ref="M2238">_xlfn.IFS(NOT(ISERROR(VLOOKUP(Table5[[#This Row],[Section]],TB_notTB,1,FALSE))),"No",LEFT(Table5[[#This Row],[Section]],3)="ETB","PLS",LEFT(Table5[[#This Row],[Section]],1)="7","PDB",NOT(ISBLANK(Table5[[#This Row],[Section]])),"No")</f>
        <v>No</v>
      </c>
    </row>
    <row r="2239" spans="1:13" x14ac:dyDescent="0.25">
      <c r="A2239" s="126" t="s">
        <v>1060</v>
      </c>
      <c r="B2239" s="126" t="s">
        <v>17222</v>
      </c>
      <c r="C2239" s="126" t="s">
        <v>98</v>
      </c>
      <c r="D2239" s="127">
        <v>0.68899999999999995</v>
      </c>
      <c r="E2239" s="128">
        <v>260</v>
      </c>
      <c r="F2239" s="128">
        <v>106</v>
      </c>
      <c r="G2239" s="126" t="s">
        <v>13711</v>
      </c>
      <c r="H2239" s="126" t="s">
        <v>20119</v>
      </c>
      <c r="I2239" s="126" t="s">
        <v>21054</v>
      </c>
      <c r="J2239" s="126" t="s">
        <v>26232</v>
      </c>
      <c r="K2239" s="9">
        <f>_xlfn.IFNA(VLOOKUP(Table5[[#This Row],[Section]],SubSill_Tier,2,FALSE),0)</f>
        <v>0</v>
      </c>
      <c r="L2239" s="9" t="str">
        <f t="shared" si="43"/>
        <v/>
      </c>
      <c r="M2239" s="205" t="str" cm="1">
        <f t="array" ref="M2239">_xlfn.IFS(NOT(ISERROR(VLOOKUP(Table5[[#This Row],[Section]],TB_notTB,1,FALSE))),"No",LEFT(Table5[[#This Row],[Section]],3)="ETB","PLS",LEFT(Table5[[#This Row],[Section]],1)="7","PDB",NOT(ISBLANK(Table5[[#This Row],[Section]])),"No")</f>
        <v>No</v>
      </c>
    </row>
    <row r="2240" spans="1:13" x14ac:dyDescent="0.25">
      <c r="A2240" s="126" t="s">
        <v>1061</v>
      </c>
      <c r="B2240" s="126" t="s">
        <v>17222</v>
      </c>
      <c r="C2240" s="126" t="s">
        <v>98</v>
      </c>
      <c r="D2240" s="127">
        <v>1.952</v>
      </c>
      <c r="E2240" s="128">
        <v>725</v>
      </c>
      <c r="F2240" s="128">
        <v>364</v>
      </c>
      <c r="G2240" s="126" t="s">
        <v>13711</v>
      </c>
      <c r="H2240" s="126" t="s">
        <v>20119</v>
      </c>
      <c r="I2240" s="126" t="s">
        <v>21054</v>
      </c>
      <c r="J2240" s="126" t="s">
        <v>26232</v>
      </c>
      <c r="K2240" s="9">
        <f>_xlfn.IFNA(VLOOKUP(Table5[[#This Row],[Section]],SubSill_Tier,2,FALSE),0)</f>
        <v>0</v>
      </c>
      <c r="L2240" s="9" t="str">
        <f t="shared" si="43"/>
        <v/>
      </c>
      <c r="M2240" s="205" t="str" cm="1">
        <f t="array" ref="M2240">_xlfn.IFS(NOT(ISERROR(VLOOKUP(Table5[[#This Row],[Section]],TB_notTB,1,FALSE))),"No",LEFT(Table5[[#This Row],[Section]],3)="ETB","PLS",LEFT(Table5[[#This Row],[Section]],1)="7","PDB",NOT(ISBLANK(Table5[[#This Row],[Section]])),"No")</f>
        <v>No</v>
      </c>
    </row>
    <row r="2241" spans="1:13" x14ac:dyDescent="0.25">
      <c r="A2241" s="126" t="s">
        <v>1062</v>
      </c>
      <c r="B2241" s="126" t="s">
        <v>17222</v>
      </c>
      <c r="C2241" s="126" t="s">
        <v>98</v>
      </c>
      <c r="D2241" s="127">
        <v>0.76400000000000001</v>
      </c>
      <c r="E2241" s="128">
        <v>285</v>
      </c>
      <c r="F2241" s="128">
        <v>112</v>
      </c>
      <c r="G2241" s="126" t="s">
        <v>13711</v>
      </c>
      <c r="H2241" s="126" t="s">
        <v>20119</v>
      </c>
      <c r="I2241" s="126" t="s">
        <v>21054</v>
      </c>
      <c r="J2241" s="126" t="s">
        <v>26232</v>
      </c>
      <c r="K2241" s="9">
        <f>_xlfn.IFNA(VLOOKUP(Table5[[#This Row],[Section]],SubSill_Tier,2,FALSE),0)</f>
        <v>0</v>
      </c>
      <c r="L2241" s="9" t="str">
        <f t="shared" si="43"/>
        <v/>
      </c>
      <c r="M2241" s="205" t="str" cm="1">
        <f t="array" ref="M2241">_xlfn.IFS(NOT(ISERROR(VLOOKUP(Table5[[#This Row],[Section]],TB_notTB,1,FALSE))),"No",LEFT(Table5[[#This Row],[Section]],3)="ETB","PLS",LEFT(Table5[[#This Row],[Section]],1)="7","PDB",NOT(ISBLANK(Table5[[#This Row],[Section]])),"No")</f>
        <v>No</v>
      </c>
    </row>
    <row r="2242" spans="1:13" x14ac:dyDescent="0.25">
      <c r="A2242" s="126" t="s">
        <v>1063</v>
      </c>
      <c r="B2242" s="126" t="s">
        <v>17222</v>
      </c>
      <c r="C2242" s="126" t="s">
        <v>98</v>
      </c>
      <c r="D2242" s="127">
        <v>1.3580000000000001</v>
      </c>
      <c r="E2242" s="128">
        <v>354</v>
      </c>
      <c r="F2242" s="128">
        <v>354</v>
      </c>
      <c r="G2242" s="126" t="s">
        <v>13711</v>
      </c>
      <c r="H2242" s="126" t="s">
        <v>20119</v>
      </c>
      <c r="I2242" s="126" t="s">
        <v>21054</v>
      </c>
      <c r="J2242" s="126" t="s">
        <v>26232</v>
      </c>
      <c r="K2242" s="9">
        <f>_xlfn.IFNA(VLOOKUP(Table5[[#This Row],[Section]],SubSill_Tier,2,FALSE),0)</f>
        <v>0</v>
      </c>
      <c r="L2242" s="9" t="str">
        <f t="shared" ref="L2242:L2305" si="44">IFERROR(IF(LEFT(G2242,2)="AI",IF(_xlfn.NUMBERVALUE(IFERROR(LEFT(IF(ISERROR(FIND("X",UPPER(B2242))),UPPER(B2242),RIGHT(UPPER(B2242),LEN(UPPER(B2242))-FIND("~",SUBSTITUTE(UPPER(B2242),"X","~",LEN(UPPER(B2242))-LEN(SUBSTITUTE(UPPER(B2242),"X","")))))),FIND(" ",IF(ISERROR(FIND("X",UPPER(B2242))),UPPER(B2242),RIGHT(UPPER(B2242),LEN(UPPER(B2242))-FIND("~",SUBSTITUTE(UPPER(B2242),"X","~",LEN(UPPER(B2242))-LEN(SUBSTITUTE(UPPER(B2242),"X","")))))),1)-1),IF(ISERROR(FIND("X",UPPER(B2242))),UPPER(B2242),RIGHT(UPPER(B2242),LEN(UPPER(B2242))-FIND("~",SUBSTITUTE(UPPER(B2242),"X","~",LEN(UPPER(B2242))-LEN(SUBSTITUTE(UPPER(B2242),"X",""))))))),".")&gt;=5,"Wall",""),""),"")</f>
        <v/>
      </c>
      <c r="M2242" s="205" t="str" cm="1">
        <f t="array" ref="M2242">_xlfn.IFS(NOT(ISERROR(VLOOKUP(Table5[[#This Row],[Section]],TB_notTB,1,FALSE))),"No",LEFT(Table5[[#This Row],[Section]],3)="ETB","PLS",LEFT(Table5[[#This Row],[Section]],1)="7","PDB",NOT(ISBLANK(Table5[[#This Row],[Section]])),"No")</f>
        <v>No</v>
      </c>
    </row>
    <row r="2243" spans="1:13" x14ac:dyDescent="0.25">
      <c r="A2243" s="126" t="s">
        <v>1064</v>
      </c>
      <c r="B2243" s="126" t="s">
        <v>17222</v>
      </c>
      <c r="C2243" s="126" t="s">
        <v>98</v>
      </c>
      <c r="D2243" s="127">
        <v>0.59699999999999998</v>
      </c>
      <c r="E2243" s="128">
        <v>219</v>
      </c>
      <c r="F2243" s="128">
        <v>100</v>
      </c>
      <c r="G2243" s="126" t="s">
        <v>13711</v>
      </c>
      <c r="H2243" s="126" t="s">
        <v>20119</v>
      </c>
      <c r="I2243" s="126" t="s">
        <v>21054</v>
      </c>
      <c r="J2243" s="126" t="s">
        <v>26232</v>
      </c>
      <c r="K2243" s="9">
        <f>_xlfn.IFNA(VLOOKUP(Table5[[#This Row],[Section]],SubSill_Tier,2,FALSE),0)</f>
        <v>0</v>
      </c>
      <c r="L2243" s="9" t="str">
        <f t="shared" si="44"/>
        <v/>
      </c>
      <c r="M2243" s="205" t="str" cm="1">
        <f t="array" ref="M2243">_xlfn.IFS(NOT(ISERROR(VLOOKUP(Table5[[#This Row],[Section]],TB_notTB,1,FALSE))),"No",LEFT(Table5[[#This Row],[Section]],3)="ETB","PLS",LEFT(Table5[[#This Row],[Section]],1)="7","PDB",NOT(ISBLANK(Table5[[#This Row],[Section]])),"No")</f>
        <v>No</v>
      </c>
    </row>
    <row r="2244" spans="1:13" x14ac:dyDescent="0.25">
      <c r="A2244" s="126" t="s">
        <v>1065</v>
      </c>
      <c r="B2244" s="126" t="s">
        <v>17222</v>
      </c>
      <c r="C2244" s="126" t="s">
        <v>98</v>
      </c>
      <c r="D2244" s="127">
        <v>0.313</v>
      </c>
      <c r="E2244" s="128">
        <v>123</v>
      </c>
      <c r="F2244" s="128">
        <v>100</v>
      </c>
      <c r="G2244" s="126" t="s">
        <v>13711</v>
      </c>
      <c r="H2244" s="126" t="s">
        <v>20119</v>
      </c>
      <c r="I2244" s="126" t="s">
        <v>21054</v>
      </c>
      <c r="J2244" s="126" t="s">
        <v>26232</v>
      </c>
      <c r="K2244" s="9">
        <f>_xlfn.IFNA(VLOOKUP(Table5[[#This Row],[Section]],SubSill_Tier,2,FALSE),0)</f>
        <v>0</v>
      </c>
      <c r="L2244" s="9" t="str">
        <f t="shared" si="44"/>
        <v/>
      </c>
      <c r="M2244" s="205" t="str" cm="1">
        <f t="array" ref="M2244">_xlfn.IFS(NOT(ISERROR(VLOOKUP(Table5[[#This Row],[Section]],TB_notTB,1,FALSE))),"No",LEFT(Table5[[#This Row],[Section]],3)="ETB","PLS",LEFT(Table5[[#This Row],[Section]],1)="7","PDB",NOT(ISBLANK(Table5[[#This Row],[Section]])),"No")</f>
        <v>No</v>
      </c>
    </row>
    <row r="2245" spans="1:13" x14ac:dyDescent="0.25">
      <c r="A2245" s="126" t="s">
        <v>1066</v>
      </c>
      <c r="B2245" s="126" t="s">
        <v>17222</v>
      </c>
      <c r="C2245" s="126" t="s">
        <v>98</v>
      </c>
      <c r="D2245" s="127">
        <v>0.85899999999999999</v>
      </c>
      <c r="E2245" s="128">
        <v>273</v>
      </c>
      <c r="F2245" s="128">
        <v>100</v>
      </c>
      <c r="G2245" s="126" t="s">
        <v>13711</v>
      </c>
      <c r="H2245" s="126" t="s">
        <v>20119</v>
      </c>
      <c r="I2245" s="126" t="s">
        <v>21054</v>
      </c>
      <c r="J2245" s="126" t="s">
        <v>26232</v>
      </c>
      <c r="K2245" s="9">
        <f>_xlfn.IFNA(VLOOKUP(Table5[[#This Row],[Section]],SubSill_Tier,2,FALSE),0)</f>
        <v>0</v>
      </c>
      <c r="L2245" s="9" t="str">
        <f t="shared" si="44"/>
        <v/>
      </c>
      <c r="M2245" s="205" t="str" cm="1">
        <f t="array" ref="M2245">_xlfn.IFS(NOT(ISERROR(VLOOKUP(Table5[[#This Row],[Section]],TB_notTB,1,FALSE))),"No",LEFT(Table5[[#This Row],[Section]],3)="ETB","PLS",LEFT(Table5[[#This Row],[Section]],1)="7","PDB",NOT(ISBLANK(Table5[[#This Row],[Section]])),"No")</f>
        <v>No</v>
      </c>
    </row>
    <row r="2246" spans="1:13" x14ac:dyDescent="0.25">
      <c r="A2246" s="126" t="s">
        <v>1067</v>
      </c>
      <c r="B2246" s="126" t="s">
        <v>17222</v>
      </c>
      <c r="C2246" s="126" t="s">
        <v>98</v>
      </c>
      <c r="D2246" s="127">
        <v>1.1930000000000001</v>
      </c>
      <c r="E2246" s="128">
        <v>355</v>
      </c>
      <c r="F2246" s="128">
        <v>146</v>
      </c>
      <c r="G2246" s="126" t="s">
        <v>13711</v>
      </c>
      <c r="H2246" s="126" t="s">
        <v>20119</v>
      </c>
      <c r="I2246" s="126" t="s">
        <v>21054</v>
      </c>
      <c r="J2246" s="126" t="s">
        <v>26232</v>
      </c>
      <c r="K2246" s="9">
        <f>_xlfn.IFNA(VLOOKUP(Table5[[#This Row],[Section]],SubSill_Tier,2,FALSE),0)</f>
        <v>0</v>
      </c>
      <c r="L2246" s="9" t="str">
        <f t="shared" si="44"/>
        <v/>
      </c>
      <c r="M2246" s="205" t="str" cm="1">
        <f t="array" ref="M2246">_xlfn.IFS(NOT(ISERROR(VLOOKUP(Table5[[#This Row],[Section]],TB_notTB,1,FALSE))),"No",LEFT(Table5[[#This Row],[Section]],3)="ETB","PLS",LEFT(Table5[[#This Row],[Section]],1)="7","PDB",NOT(ISBLANK(Table5[[#This Row],[Section]])),"No")</f>
        <v>No</v>
      </c>
    </row>
    <row r="2247" spans="1:13" x14ac:dyDescent="0.25">
      <c r="A2247" s="126" t="s">
        <v>1068</v>
      </c>
      <c r="B2247" s="126" t="s">
        <v>17222</v>
      </c>
      <c r="C2247" s="126" t="s">
        <v>98</v>
      </c>
      <c r="D2247" s="127">
        <v>0.93400000000000005</v>
      </c>
      <c r="E2247" s="128">
        <v>335</v>
      </c>
      <c r="F2247" s="128">
        <v>159</v>
      </c>
      <c r="G2247" s="126" t="s">
        <v>13711</v>
      </c>
      <c r="H2247" s="126" t="s">
        <v>20119</v>
      </c>
      <c r="I2247" s="126" t="s">
        <v>21054</v>
      </c>
      <c r="J2247" s="126" t="s">
        <v>26232</v>
      </c>
      <c r="K2247" s="9">
        <f>_xlfn.IFNA(VLOOKUP(Table5[[#This Row],[Section]],SubSill_Tier,2,FALSE),0)</f>
        <v>0</v>
      </c>
      <c r="L2247" s="9" t="str">
        <f t="shared" si="44"/>
        <v/>
      </c>
      <c r="M2247" s="205" t="str" cm="1">
        <f t="array" ref="M2247">_xlfn.IFS(NOT(ISERROR(VLOOKUP(Table5[[#This Row],[Section]],TB_notTB,1,FALSE))),"No",LEFT(Table5[[#This Row],[Section]],3)="ETB","PLS",LEFT(Table5[[#This Row],[Section]],1)="7","PDB",NOT(ISBLANK(Table5[[#This Row],[Section]])),"No")</f>
        <v>No</v>
      </c>
    </row>
    <row r="2248" spans="1:13" x14ac:dyDescent="0.25">
      <c r="A2248" s="126" t="s">
        <v>1069</v>
      </c>
      <c r="B2248" s="126" t="s">
        <v>17222</v>
      </c>
      <c r="C2248" s="126" t="s">
        <v>98</v>
      </c>
      <c r="D2248" s="127">
        <v>0.79400000000000004</v>
      </c>
      <c r="E2248" s="128">
        <v>204</v>
      </c>
      <c r="F2248" s="128">
        <v>204</v>
      </c>
      <c r="G2248" s="126" t="s">
        <v>13711</v>
      </c>
      <c r="H2248" s="126" t="s">
        <v>20119</v>
      </c>
      <c r="I2248" s="126" t="s">
        <v>21054</v>
      </c>
      <c r="J2248" s="126" t="s">
        <v>26232</v>
      </c>
      <c r="K2248" s="9">
        <f>_xlfn.IFNA(VLOOKUP(Table5[[#This Row],[Section]],SubSill_Tier,2,FALSE),0)</f>
        <v>0</v>
      </c>
      <c r="L2248" s="9" t="str">
        <f t="shared" si="44"/>
        <v/>
      </c>
      <c r="M2248" s="205" t="str" cm="1">
        <f t="array" ref="M2248">_xlfn.IFS(NOT(ISERROR(VLOOKUP(Table5[[#This Row],[Section]],TB_notTB,1,FALSE))),"No",LEFT(Table5[[#This Row],[Section]],3)="ETB","PLS",LEFT(Table5[[#This Row],[Section]],1)="7","PDB",NOT(ISBLANK(Table5[[#This Row],[Section]])),"No")</f>
        <v>No</v>
      </c>
    </row>
    <row r="2249" spans="1:13" x14ac:dyDescent="0.25">
      <c r="A2249" s="126" t="s">
        <v>1070</v>
      </c>
      <c r="B2249" s="126" t="s">
        <v>17222</v>
      </c>
      <c r="C2249" s="126" t="s">
        <v>98</v>
      </c>
      <c r="D2249" s="127">
        <v>0.40200000000000002</v>
      </c>
      <c r="E2249" s="128">
        <v>200</v>
      </c>
      <c r="F2249" s="128">
        <v>200</v>
      </c>
      <c r="G2249" s="126" t="s">
        <v>13711</v>
      </c>
      <c r="H2249" s="126" t="s">
        <v>20119</v>
      </c>
      <c r="I2249" s="126" t="s">
        <v>21054</v>
      </c>
      <c r="J2249" s="126" t="s">
        <v>26232</v>
      </c>
      <c r="K2249" s="9">
        <f>_xlfn.IFNA(VLOOKUP(Table5[[#This Row],[Section]],SubSill_Tier,2,FALSE),0)</f>
        <v>0</v>
      </c>
      <c r="L2249" s="9" t="str">
        <f t="shared" si="44"/>
        <v/>
      </c>
      <c r="M2249" s="205" t="str" cm="1">
        <f t="array" ref="M2249">_xlfn.IFS(NOT(ISERROR(VLOOKUP(Table5[[#This Row],[Section]],TB_notTB,1,FALSE))),"No",LEFT(Table5[[#This Row],[Section]],3)="ETB","PLS",LEFT(Table5[[#This Row],[Section]],1)="7","PDB",NOT(ISBLANK(Table5[[#This Row],[Section]])),"No")</f>
        <v>No</v>
      </c>
    </row>
    <row r="2250" spans="1:13" x14ac:dyDescent="0.25">
      <c r="A2250" s="126" t="s">
        <v>1071</v>
      </c>
      <c r="B2250" s="126" t="s">
        <v>17222</v>
      </c>
      <c r="C2250" s="126" t="s">
        <v>98</v>
      </c>
      <c r="D2250" s="127">
        <v>0.38600000000000001</v>
      </c>
      <c r="E2250" s="128">
        <v>185</v>
      </c>
      <c r="F2250" s="128">
        <v>100</v>
      </c>
      <c r="G2250" s="126" t="s">
        <v>13736</v>
      </c>
      <c r="H2250" s="126" t="s">
        <v>20148</v>
      </c>
      <c r="I2250" s="126" t="s">
        <v>21073</v>
      </c>
      <c r="J2250" s="126" t="s">
        <v>26232</v>
      </c>
      <c r="K2250" s="9">
        <f>_xlfn.IFNA(VLOOKUP(Table5[[#This Row],[Section]],SubSill_Tier,2,FALSE),0)</f>
        <v>0</v>
      </c>
      <c r="L2250" s="9" t="str">
        <f t="shared" si="44"/>
        <v/>
      </c>
      <c r="M2250" s="205" t="str" cm="1">
        <f t="array" ref="M2250">_xlfn.IFS(NOT(ISERROR(VLOOKUP(Table5[[#This Row],[Section]],TB_notTB,1,FALSE))),"No",LEFT(Table5[[#This Row],[Section]],3)="ETB","PLS",LEFT(Table5[[#This Row],[Section]],1)="7","PDB",NOT(ISBLANK(Table5[[#This Row],[Section]])),"No")</f>
        <v>No</v>
      </c>
    </row>
    <row r="2251" spans="1:13" x14ac:dyDescent="0.25">
      <c r="A2251" s="126" t="s">
        <v>1072</v>
      </c>
      <c r="B2251" s="126" t="s">
        <v>17222</v>
      </c>
      <c r="C2251" s="126" t="s">
        <v>98</v>
      </c>
      <c r="D2251" s="127">
        <v>2.8809999999999998</v>
      </c>
      <c r="E2251" s="128">
        <v>706</v>
      </c>
      <c r="F2251" s="128">
        <v>168</v>
      </c>
      <c r="G2251" s="126" t="s">
        <v>13711</v>
      </c>
      <c r="H2251" s="126" t="s">
        <v>20119</v>
      </c>
      <c r="I2251" s="126" t="s">
        <v>21054</v>
      </c>
      <c r="J2251" s="126" t="s">
        <v>26232</v>
      </c>
      <c r="K2251" s="9">
        <f>_xlfn.IFNA(VLOOKUP(Table5[[#This Row],[Section]],SubSill_Tier,2,FALSE),0)</f>
        <v>0</v>
      </c>
      <c r="L2251" s="9" t="str">
        <f t="shared" si="44"/>
        <v/>
      </c>
      <c r="M2251" s="205" t="str" cm="1">
        <f t="array" ref="M2251">_xlfn.IFS(NOT(ISERROR(VLOOKUP(Table5[[#This Row],[Section]],TB_notTB,1,FALSE))),"No",LEFT(Table5[[#This Row],[Section]],3)="ETB","PLS",LEFT(Table5[[#This Row],[Section]],1)="7","PDB",NOT(ISBLANK(Table5[[#This Row],[Section]])),"No")</f>
        <v>No</v>
      </c>
    </row>
    <row r="2252" spans="1:13" x14ac:dyDescent="0.25">
      <c r="A2252" s="126" t="s">
        <v>1073</v>
      </c>
      <c r="B2252" s="126" t="s">
        <v>17222</v>
      </c>
      <c r="C2252" s="126" t="s">
        <v>98</v>
      </c>
      <c r="D2252" s="127">
        <v>1.264</v>
      </c>
      <c r="E2252" s="128">
        <v>303</v>
      </c>
      <c r="F2252" s="128">
        <v>303</v>
      </c>
      <c r="G2252" s="126" t="s">
        <v>13711</v>
      </c>
      <c r="H2252" s="126" t="s">
        <v>20119</v>
      </c>
      <c r="I2252" s="126" t="s">
        <v>21054</v>
      </c>
      <c r="J2252" s="126" t="s">
        <v>26232</v>
      </c>
      <c r="K2252" s="9">
        <f>_xlfn.IFNA(VLOOKUP(Table5[[#This Row],[Section]],SubSill_Tier,2,FALSE),0)</f>
        <v>0</v>
      </c>
      <c r="L2252" s="9" t="str">
        <f t="shared" si="44"/>
        <v/>
      </c>
      <c r="M2252" s="205" t="str" cm="1">
        <f t="array" ref="M2252">_xlfn.IFS(NOT(ISERROR(VLOOKUP(Table5[[#This Row],[Section]],TB_notTB,1,FALSE))),"No",LEFT(Table5[[#This Row],[Section]],3)="ETB","PLS",LEFT(Table5[[#This Row],[Section]],1)="7","PDB",NOT(ISBLANK(Table5[[#This Row],[Section]])),"No")</f>
        <v>No</v>
      </c>
    </row>
    <row r="2253" spans="1:13" x14ac:dyDescent="0.25">
      <c r="A2253" s="126" t="s">
        <v>1074</v>
      </c>
      <c r="B2253" s="126" t="s">
        <v>17222</v>
      </c>
      <c r="C2253" s="126" t="s">
        <v>98</v>
      </c>
      <c r="D2253" s="127">
        <v>0.40200000000000002</v>
      </c>
      <c r="E2253" s="128">
        <v>141</v>
      </c>
      <c r="F2253" s="128">
        <v>100</v>
      </c>
      <c r="G2253" s="126" t="s">
        <v>13711</v>
      </c>
      <c r="H2253" s="126" t="s">
        <v>20119</v>
      </c>
      <c r="I2253" s="126" t="s">
        <v>21054</v>
      </c>
      <c r="J2253" s="126" t="s">
        <v>26232</v>
      </c>
      <c r="K2253" s="9">
        <f>_xlfn.IFNA(VLOOKUP(Table5[[#This Row],[Section]],SubSill_Tier,2,FALSE),0)</f>
        <v>0</v>
      </c>
      <c r="L2253" s="9" t="str">
        <f t="shared" si="44"/>
        <v/>
      </c>
      <c r="M2253" s="205" t="str" cm="1">
        <f t="array" ref="M2253">_xlfn.IFS(NOT(ISERROR(VLOOKUP(Table5[[#This Row],[Section]],TB_notTB,1,FALSE))),"No",LEFT(Table5[[#This Row],[Section]],3)="ETB","PLS",LEFT(Table5[[#This Row],[Section]],1)="7","PDB",NOT(ISBLANK(Table5[[#This Row],[Section]])),"No")</f>
        <v>No</v>
      </c>
    </row>
    <row r="2254" spans="1:13" x14ac:dyDescent="0.25">
      <c r="A2254" s="126" t="s">
        <v>1075</v>
      </c>
      <c r="B2254" s="126" t="s">
        <v>17222</v>
      </c>
      <c r="C2254" s="126" t="s">
        <v>98</v>
      </c>
      <c r="D2254" s="127">
        <v>0.375</v>
      </c>
      <c r="E2254" s="128">
        <v>151</v>
      </c>
      <c r="F2254" s="128">
        <v>100</v>
      </c>
      <c r="G2254" s="126" t="s">
        <v>13711</v>
      </c>
      <c r="H2254" s="126" t="s">
        <v>20119</v>
      </c>
      <c r="I2254" s="126" t="s">
        <v>21054</v>
      </c>
      <c r="J2254" s="126" t="s">
        <v>26232</v>
      </c>
      <c r="K2254" s="9">
        <f>_xlfn.IFNA(VLOOKUP(Table5[[#This Row],[Section]],SubSill_Tier,2,FALSE),0)</f>
        <v>0</v>
      </c>
      <c r="L2254" s="9" t="str">
        <f t="shared" si="44"/>
        <v/>
      </c>
      <c r="M2254" s="205" t="str" cm="1">
        <f t="array" ref="M2254">_xlfn.IFS(NOT(ISERROR(VLOOKUP(Table5[[#This Row],[Section]],TB_notTB,1,FALSE))),"No",LEFT(Table5[[#This Row],[Section]],3)="ETB","PLS",LEFT(Table5[[#This Row],[Section]],1)="7","PDB",NOT(ISBLANK(Table5[[#This Row],[Section]])),"No")</f>
        <v>No</v>
      </c>
    </row>
    <row r="2255" spans="1:13" x14ac:dyDescent="0.25">
      <c r="A2255" s="126" t="s">
        <v>1076</v>
      </c>
      <c r="B2255" s="126" t="s">
        <v>17222</v>
      </c>
      <c r="C2255" s="126" t="s">
        <v>98</v>
      </c>
      <c r="D2255" s="127">
        <v>0.93200000000000005</v>
      </c>
      <c r="E2255" s="128">
        <v>282</v>
      </c>
      <c r="F2255" s="128">
        <v>282</v>
      </c>
      <c r="G2255" s="126" t="s">
        <v>13711</v>
      </c>
      <c r="H2255" s="126" t="s">
        <v>20119</v>
      </c>
      <c r="I2255" s="126" t="s">
        <v>21054</v>
      </c>
      <c r="J2255" s="126" t="s">
        <v>26232</v>
      </c>
      <c r="K2255" s="9">
        <f>_xlfn.IFNA(VLOOKUP(Table5[[#This Row],[Section]],SubSill_Tier,2,FALSE),0)</f>
        <v>0</v>
      </c>
      <c r="L2255" s="9" t="str">
        <f t="shared" si="44"/>
        <v/>
      </c>
      <c r="M2255" s="205" t="str" cm="1">
        <f t="array" ref="M2255">_xlfn.IFS(NOT(ISERROR(VLOOKUP(Table5[[#This Row],[Section]],TB_notTB,1,FALSE))),"No",LEFT(Table5[[#This Row],[Section]],3)="ETB","PLS",LEFT(Table5[[#This Row],[Section]],1)="7","PDB",NOT(ISBLANK(Table5[[#This Row],[Section]])),"No")</f>
        <v>No</v>
      </c>
    </row>
    <row r="2256" spans="1:13" x14ac:dyDescent="0.25">
      <c r="A2256" s="126" t="s">
        <v>1077</v>
      </c>
      <c r="B2256" s="126" t="s">
        <v>17222</v>
      </c>
      <c r="C2256" s="126" t="s">
        <v>98</v>
      </c>
      <c r="D2256" s="127">
        <v>0.92300000000000004</v>
      </c>
      <c r="E2256" s="128">
        <v>369</v>
      </c>
      <c r="F2256" s="128">
        <v>369</v>
      </c>
      <c r="G2256" s="126" t="s">
        <v>13711</v>
      </c>
      <c r="H2256" s="126" t="s">
        <v>20119</v>
      </c>
      <c r="I2256" s="126" t="s">
        <v>21054</v>
      </c>
      <c r="J2256" s="126" t="s">
        <v>26232</v>
      </c>
      <c r="K2256" s="9">
        <f>_xlfn.IFNA(VLOOKUP(Table5[[#This Row],[Section]],SubSill_Tier,2,FALSE),0)</f>
        <v>0</v>
      </c>
      <c r="L2256" s="9" t="str">
        <f t="shared" si="44"/>
        <v/>
      </c>
      <c r="M2256" s="205" t="str" cm="1">
        <f t="array" ref="M2256">_xlfn.IFS(NOT(ISERROR(VLOOKUP(Table5[[#This Row],[Section]],TB_notTB,1,FALSE))),"No",LEFT(Table5[[#This Row],[Section]],3)="ETB","PLS",LEFT(Table5[[#This Row],[Section]],1)="7","PDB",NOT(ISBLANK(Table5[[#This Row],[Section]])),"No")</f>
        <v>No</v>
      </c>
    </row>
    <row r="2257" spans="1:13" x14ac:dyDescent="0.25">
      <c r="A2257" s="126" t="s">
        <v>6444</v>
      </c>
      <c r="B2257" s="126" t="s">
        <v>3598</v>
      </c>
      <c r="C2257" s="126" t="s">
        <v>98</v>
      </c>
      <c r="D2257" s="127">
        <v>3.0859999999999999</v>
      </c>
      <c r="E2257" s="128">
        <v>468</v>
      </c>
      <c r="F2257" s="128">
        <v>468</v>
      </c>
      <c r="G2257" s="126" t="s">
        <v>13724</v>
      </c>
      <c r="H2257" s="126" t="s">
        <v>20182</v>
      </c>
      <c r="I2257" s="126" t="s">
        <v>22098</v>
      </c>
      <c r="J2257" s="126" t="s">
        <v>26234</v>
      </c>
      <c r="K2257" s="9">
        <f>_xlfn.IFNA(VLOOKUP(Table5[[#This Row],[Section]],SubSill_Tier,2,FALSE),0)</f>
        <v>0</v>
      </c>
      <c r="L2257" s="9" t="str">
        <f t="shared" si="44"/>
        <v/>
      </c>
      <c r="M2257" s="205" t="str" cm="1">
        <f t="array" ref="M2257">_xlfn.IFS(NOT(ISERROR(VLOOKUP(Table5[[#This Row],[Section]],TB_notTB,1,FALSE))),"No",LEFT(Table5[[#This Row],[Section]],3)="ETB","PLS",LEFT(Table5[[#This Row],[Section]],1)="7","PDB",NOT(ISBLANK(Table5[[#This Row],[Section]])),"No")</f>
        <v>No</v>
      </c>
    </row>
    <row r="2258" spans="1:13" x14ac:dyDescent="0.25">
      <c r="A2258" s="126" t="s">
        <v>1078</v>
      </c>
      <c r="B2258" s="126" t="s">
        <v>17222</v>
      </c>
      <c r="C2258" s="126" t="s">
        <v>98</v>
      </c>
      <c r="D2258" s="127">
        <v>1.1120000000000001</v>
      </c>
      <c r="E2258" s="128">
        <v>457</v>
      </c>
      <c r="F2258" s="128">
        <v>165</v>
      </c>
      <c r="G2258" s="126" t="s">
        <v>13711</v>
      </c>
      <c r="H2258" s="126" t="s">
        <v>20119</v>
      </c>
      <c r="I2258" s="126" t="s">
        <v>21054</v>
      </c>
      <c r="J2258" s="126" t="s">
        <v>26232</v>
      </c>
      <c r="K2258" s="9">
        <f>_xlfn.IFNA(VLOOKUP(Table5[[#This Row],[Section]],SubSill_Tier,2,FALSE),0)</f>
        <v>0</v>
      </c>
      <c r="L2258" s="9" t="str">
        <f t="shared" si="44"/>
        <v/>
      </c>
      <c r="M2258" s="205" t="str" cm="1">
        <f t="array" ref="M2258">_xlfn.IFS(NOT(ISERROR(VLOOKUP(Table5[[#This Row],[Section]],TB_notTB,1,FALSE))),"No",LEFT(Table5[[#This Row],[Section]],3)="ETB","PLS",LEFT(Table5[[#This Row],[Section]],1)="7","PDB",NOT(ISBLANK(Table5[[#This Row],[Section]])),"No")</f>
        <v>No</v>
      </c>
    </row>
    <row r="2259" spans="1:13" x14ac:dyDescent="0.25">
      <c r="A2259" s="126" t="s">
        <v>6445</v>
      </c>
      <c r="B2259" s="126" t="s">
        <v>3598</v>
      </c>
      <c r="C2259" s="126" t="s">
        <v>98</v>
      </c>
      <c r="D2259" s="127">
        <v>2.141</v>
      </c>
      <c r="E2259" s="128">
        <v>495</v>
      </c>
      <c r="F2259" s="128">
        <v>169</v>
      </c>
      <c r="G2259" s="126" t="s">
        <v>13724</v>
      </c>
      <c r="H2259" s="126" t="s">
        <v>20186</v>
      </c>
      <c r="I2259" s="126" t="s">
        <v>22099</v>
      </c>
      <c r="J2259" s="126" t="s">
        <v>26234</v>
      </c>
      <c r="K2259" s="9">
        <f>_xlfn.IFNA(VLOOKUP(Table5[[#This Row],[Section]],SubSill_Tier,2,FALSE),0)</f>
        <v>0</v>
      </c>
      <c r="L2259" s="9" t="str">
        <f t="shared" si="44"/>
        <v/>
      </c>
      <c r="M2259" s="205" t="str" cm="1">
        <f t="array" ref="M2259">_xlfn.IFS(NOT(ISERROR(VLOOKUP(Table5[[#This Row],[Section]],TB_notTB,1,FALSE))),"No",LEFT(Table5[[#This Row],[Section]],3)="ETB","PLS",LEFT(Table5[[#This Row],[Section]],1)="7","PDB",NOT(ISBLANK(Table5[[#This Row],[Section]])),"No")</f>
        <v>No</v>
      </c>
    </row>
    <row r="2260" spans="1:13" x14ac:dyDescent="0.25">
      <c r="A2260" s="126" t="s">
        <v>6446</v>
      </c>
      <c r="B2260" s="126" t="s">
        <v>3598</v>
      </c>
      <c r="C2260" s="126" t="s">
        <v>98</v>
      </c>
      <c r="D2260" s="127">
        <v>1.9470000000000001</v>
      </c>
      <c r="E2260" s="128">
        <v>139</v>
      </c>
      <c r="F2260" s="128">
        <v>139</v>
      </c>
      <c r="G2260" s="126" t="s">
        <v>13724</v>
      </c>
      <c r="H2260" s="126" t="s">
        <v>20186</v>
      </c>
      <c r="I2260" s="126" t="s">
        <v>22099</v>
      </c>
      <c r="J2260" s="126" t="s">
        <v>26234</v>
      </c>
      <c r="K2260" s="9">
        <f>_xlfn.IFNA(VLOOKUP(Table5[[#This Row],[Section]],SubSill_Tier,2,FALSE),0)</f>
        <v>0</v>
      </c>
      <c r="L2260" s="9" t="str">
        <f t="shared" si="44"/>
        <v/>
      </c>
      <c r="M2260" s="205" t="str" cm="1">
        <f t="array" ref="M2260">_xlfn.IFS(NOT(ISERROR(VLOOKUP(Table5[[#This Row],[Section]],TB_notTB,1,FALSE))),"No",LEFT(Table5[[#This Row],[Section]],3)="ETB","PLS",LEFT(Table5[[#This Row],[Section]],1)="7","PDB",NOT(ISBLANK(Table5[[#This Row],[Section]])),"No")</f>
        <v>No</v>
      </c>
    </row>
    <row r="2261" spans="1:13" x14ac:dyDescent="0.25">
      <c r="A2261" s="126" t="s">
        <v>1079</v>
      </c>
      <c r="B2261" s="126" t="s">
        <v>17222</v>
      </c>
      <c r="C2261" s="126" t="s">
        <v>98</v>
      </c>
      <c r="D2261" s="127">
        <v>2.8860000000000001</v>
      </c>
      <c r="E2261" s="128">
        <v>554</v>
      </c>
      <c r="F2261" s="128">
        <v>174</v>
      </c>
      <c r="G2261" s="126" t="s">
        <v>13746</v>
      </c>
      <c r="H2261" s="126" t="s">
        <v>20164</v>
      </c>
      <c r="I2261" s="126" t="s">
        <v>21085</v>
      </c>
      <c r="J2261" s="126" t="s">
        <v>26232</v>
      </c>
      <c r="K2261" s="9">
        <f>_xlfn.IFNA(VLOOKUP(Table5[[#This Row],[Section]],SubSill_Tier,2,FALSE),0)</f>
        <v>0</v>
      </c>
      <c r="L2261" s="9" t="str">
        <f t="shared" si="44"/>
        <v/>
      </c>
      <c r="M2261" s="205" t="str" cm="1">
        <f t="array" ref="M2261">_xlfn.IFS(NOT(ISERROR(VLOOKUP(Table5[[#This Row],[Section]],TB_notTB,1,FALSE))),"No",LEFT(Table5[[#This Row],[Section]],3)="ETB","PLS",LEFT(Table5[[#This Row],[Section]],1)="7","PDB",NOT(ISBLANK(Table5[[#This Row],[Section]])),"No")</f>
        <v>No</v>
      </c>
    </row>
    <row r="2262" spans="1:13" x14ac:dyDescent="0.25">
      <c r="A2262" s="126" t="s">
        <v>1080</v>
      </c>
      <c r="B2262" s="126" t="s">
        <v>17222</v>
      </c>
      <c r="C2262" s="126" t="s">
        <v>98</v>
      </c>
      <c r="D2262" s="127">
        <v>2.2090000000000001</v>
      </c>
      <c r="E2262" s="128">
        <v>374</v>
      </c>
      <c r="F2262" s="128">
        <v>374</v>
      </c>
      <c r="G2262" s="126" t="s">
        <v>13711</v>
      </c>
      <c r="H2262" s="126" t="s">
        <v>20119</v>
      </c>
      <c r="I2262" s="126" t="s">
        <v>21054</v>
      </c>
      <c r="J2262" s="126" t="s">
        <v>26232</v>
      </c>
      <c r="K2262" s="9">
        <f>_xlfn.IFNA(VLOOKUP(Table5[[#This Row],[Section]],SubSill_Tier,2,FALSE),0)</f>
        <v>0</v>
      </c>
      <c r="L2262" s="9" t="str">
        <f t="shared" si="44"/>
        <v/>
      </c>
      <c r="M2262" s="205" t="str" cm="1">
        <f t="array" ref="M2262">_xlfn.IFS(NOT(ISERROR(VLOOKUP(Table5[[#This Row],[Section]],TB_notTB,1,FALSE))),"No",LEFT(Table5[[#This Row],[Section]],3)="ETB","PLS",LEFT(Table5[[#This Row],[Section]],1)="7","PDB",NOT(ISBLANK(Table5[[#This Row],[Section]])),"No")</f>
        <v>No</v>
      </c>
    </row>
    <row r="2263" spans="1:13" x14ac:dyDescent="0.25">
      <c r="A2263" s="126" t="s">
        <v>1081</v>
      </c>
      <c r="B2263" s="126" t="s">
        <v>17222</v>
      </c>
      <c r="C2263" s="126" t="s">
        <v>98</v>
      </c>
      <c r="D2263" s="127">
        <v>1.175</v>
      </c>
      <c r="E2263" s="128">
        <v>338</v>
      </c>
      <c r="F2263" s="128">
        <v>338</v>
      </c>
      <c r="G2263" s="126" t="s">
        <v>13711</v>
      </c>
      <c r="H2263" s="126" t="s">
        <v>20119</v>
      </c>
      <c r="I2263" s="126" t="s">
        <v>21054</v>
      </c>
      <c r="J2263" s="126" t="s">
        <v>26232</v>
      </c>
      <c r="K2263" s="9">
        <f>_xlfn.IFNA(VLOOKUP(Table5[[#This Row],[Section]],SubSill_Tier,2,FALSE),0)</f>
        <v>0</v>
      </c>
      <c r="L2263" s="9" t="str">
        <f t="shared" si="44"/>
        <v/>
      </c>
      <c r="M2263" s="205" t="str" cm="1">
        <f t="array" ref="M2263">_xlfn.IFS(NOT(ISERROR(VLOOKUP(Table5[[#This Row],[Section]],TB_notTB,1,FALSE))),"No",LEFT(Table5[[#This Row],[Section]],3)="ETB","PLS",LEFT(Table5[[#This Row],[Section]],1)="7","PDB",NOT(ISBLANK(Table5[[#This Row],[Section]])),"No")</f>
        <v>No</v>
      </c>
    </row>
    <row r="2264" spans="1:13" x14ac:dyDescent="0.25">
      <c r="A2264" s="126" t="s">
        <v>1082</v>
      </c>
      <c r="B2264" s="126" t="s">
        <v>17222</v>
      </c>
      <c r="C2264" s="126" t="s">
        <v>98</v>
      </c>
      <c r="D2264" s="127">
        <v>1.32</v>
      </c>
      <c r="E2264" s="128">
        <v>496</v>
      </c>
      <c r="F2264" s="128">
        <v>496</v>
      </c>
      <c r="G2264" s="126" t="s">
        <v>13711</v>
      </c>
      <c r="H2264" s="126" t="s">
        <v>20119</v>
      </c>
      <c r="I2264" s="126" t="s">
        <v>21054</v>
      </c>
      <c r="J2264" s="126" t="s">
        <v>26232</v>
      </c>
      <c r="K2264" s="9">
        <f>_xlfn.IFNA(VLOOKUP(Table5[[#This Row],[Section]],SubSill_Tier,2,FALSE),0)</f>
        <v>0</v>
      </c>
      <c r="L2264" s="9" t="str">
        <f t="shared" si="44"/>
        <v/>
      </c>
      <c r="M2264" s="205" t="str" cm="1">
        <f t="array" ref="M2264">_xlfn.IFS(NOT(ISERROR(VLOOKUP(Table5[[#This Row],[Section]],TB_notTB,1,FALSE))),"No",LEFT(Table5[[#This Row],[Section]],3)="ETB","PLS",LEFT(Table5[[#This Row],[Section]],1)="7","PDB",NOT(ISBLANK(Table5[[#This Row],[Section]])),"No")</f>
        <v>No</v>
      </c>
    </row>
    <row r="2265" spans="1:13" x14ac:dyDescent="0.25">
      <c r="A2265" s="126" t="s">
        <v>1083</v>
      </c>
      <c r="B2265" s="126" t="s">
        <v>17222</v>
      </c>
      <c r="C2265" s="126" t="s">
        <v>98</v>
      </c>
      <c r="D2265" s="127">
        <v>0.44600000000000001</v>
      </c>
      <c r="E2265" s="128">
        <v>189</v>
      </c>
      <c r="F2265" s="128">
        <v>100</v>
      </c>
      <c r="G2265" s="126" t="s">
        <v>13711</v>
      </c>
      <c r="H2265" s="126" t="s">
        <v>20119</v>
      </c>
      <c r="I2265" s="126" t="s">
        <v>21054</v>
      </c>
      <c r="J2265" s="126" t="s">
        <v>26232</v>
      </c>
      <c r="K2265" s="9">
        <f>_xlfn.IFNA(VLOOKUP(Table5[[#This Row],[Section]],SubSill_Tier,2,FALSE),0)</f>
        <v>0</v>
      </c>
      <c r="L2265" s="9" t="str">
        <f t="shared" si="44"/>
        <v/>
      </c>
      <c r="M2265" s="205" t="str" cm="1">
        <f t="array" ref="M2265">_xlfn.IFS(NOT(ISERROR(VLOOKUP(Table5[[#This Row],[Section]],TB_notTB,1,FALSE))),"No",LEFT(Table5[[#This Row],[Section]],3)="ETB","PLS",LEFT(Table5[[#This Row],[Section]],1)="7","PDB",NOT(ISBLANK(Table5[[#This Row],[Section]])),"No")</f>
        <v>No</v>
      </c>
    </row>
    <row r="2266" spans="1:13" x14ac:dyDescent="0.25">
      <c r="A2266" s="126" t="s">
        <v>1084</v>
      </c>
      <c r="B2266" s="126" t="s">
        <v>17222</v>
      </c>
      <c r="C2266" s="126" t="s">
        <v>98</v>
      </c>
      <c r="D2266" s="127">
        <v>2.9350000000000001</v>
      </c>
      <c r="E2266" s="128">
        <v>698</v>
      </c>
      <c r="F2266" s="128">
        <v>128</v>
      </c>
      <c r="G2266" s="126" t="s">
        <v>13711</v>
      </c>
      <c r="H2266" s="126" t="s">
        <v>20119</v>
      </c>
      <c r="I2266" s="126" t="s">
        <v>21054</v>
      </c>
      <c r="J2266" s="126" t="s">
        <v>26232</v>
      </c>
      <c r="K2266" s="9">
        <f>_xlfn.IFNA(VLOOKUP(Table5[[#This Row],[Section]],SubSill_Tier,2,FALSE),0)</f>
        <v>0</v>
      </c>
      <c r="L2266" s="9" t="str">
        <f t="shared" si="44"/>
        <v/>
      </c>
      <c r="M2266" s="205" t="str" cm="1">
        <f t="array" ref="M2266">_xlfn.IFS(NOT(ISERROR(VLOOKUP(Table5[[#This Row],[Section]],TB_notTB,1,FALSE))),"No",LEFT(Table5[[#This Row],[Section]],3)="ETB","PLS",LEFT(Table5[[#This Row],[Section]],1)="7","PDB",NOT(ISBLANK(Table5[[#This Row],[Section]])),"No")</f>
        <v>No</v>
      </c>
    </row>
    <row r="2267" spans="1:13" x14ac:dyDescent="0.25">
      <c r="A2267" s="126" t="s">
        <v>1085</v>
      </c>
      <c r="B2267" s="126" t="s">
        <v>17222</v>
      </c>
      <c r="C2267" s="126" t="s">
        <v>98</v>
      </c>
      <c r="D2267" s="127">
        <v>1.1120000000000001</v>
      </c>
      <c r="E2267" s="128">
        <v>456</v>
      </c>
      <c r="F2267" s="128">
        <v>100</v>
      </c>
      <c r="G2267" s="126" t="s">
        <v>13711</v>
      </c>
      <c r="H2267" s="126" t="s">
        <v>20119</v>
      </c>
      <c r="I2267" s="126" t="s">
        <v>21054</v>
      </c>
      <c r="J2267" s="126" t="s">
        <v>26232</v>
      </c>
      <c r="K2267" s="9">
        <f>_xlfn.IFNA(VLOOKUP(Table5[[#This Row],[Section]],SubSill_Tier,2,FALSE),0)</f>
        <v>0</v>
      </c>
      <c r="L2267" s="9" t="str">
        <f t="shared" si="44"/>
        <v/>
      </c>
      <c r="M2267" s="205" t="str" cm="1">
        <f t="array" ref="M2267">_xlfn.IFS(NOT(ISERROR(VLOOKUP(Table5[[#This Row],[Section]],TB_notTB,1,FALSE))),"No",LEFT(Table5[[#This Row],[Section]],3)="ETB","PLS",LEFT(Table5[[#This Row],[Section]],1)="7","PDB",NOT(ISBLANK(Table5[[#This Row],[Section]])),"No")</f>
        <v>No</v>
      </c>
    </row>
    <row r="2268" spans="1:13" x14ac:dyDescent="0.25">
      <c r="A2268" s="126" t="s">
        <v>1086</v>
      </c>
      <c r="B2268" s="126" t="s">
        <v>17222</v>
      </c>
      <c r="C2268" s="126" t="s">
        <v>98</v>
      </c>
      <c r="D2268" s="127">
        <v>0.83199999999999996</v>
      </c>
      <c r="E2268" s="128">
        <v>310</v>
      </c>
      <c r="F2268" s="128">
        <v>108</v>
      </c>
      <c r="G2268" s="126" t="s">
        <v>13711</v>
      </c>
      <c r="H2268" s="126" t="s">
        <v>20119</v>
      </c>
      <c r="I2268" s="126" t="s">
        <v>21054</v>
      </c>
      <c r="J2268" s="126" t="s">
        <v>26232</v>
      </c>
      <c r="K2268" s="9">
        <f>_xlfn.IFNA(VLOOKUP(Table5[[#This Row],[Section]],SubSill_Tier,2,FALSE),0)</f>
        <v>0</v>
      </c>
      <c r="L2268" s="9" t="str">
        <f t="shared" si="44"/>
        <v/>
      </c>
      <c r="M2268" s="205" t="str" cm="1">
        <f t="array" ref="M2268">_xlfn.IFS(NOT(ISERROR(VLOOKUP(Table5[[#This Row],[Section]],TB_notTB,1,FALSE))),"No",LEFT(Table5[[#This Row],[Section]],3)="ETB","PLS",LEFT(Table5[[#This Row],[Section]],1)="7","PDB",NOT(ISBLANK(Table5[[#This Row],[Section]])),"No")</f>
        <v>No</v>
      </c>
    </row>
    <row r="2269" spans="1:13" x14ac:dyDescent="0.25">
      <c r="A2269" s="126" t="s">
        <v>1087</v>
      </c>
      <c r="B2269" s="126" t="s">
        <v>17222</v>
      </c>
      <c r="C2269" s="126" t="s">
        <v>98</v>
      </c>
      <c r="D2269" s="127">
        <v>1.0209999999999999</v>
      </c>
      <c r="E2269" s="128">
        <v>380</v>
      </c>
      <c r="F2269" s="128">
        <v>105</v>
      </c>
      <c r="G2269" s="126" t="s">
        <v>13711</v>
      </c>
      <c r="H2269" s="126" t="s">
        <v>20119</v>
      </c>
      <c r="I2269" s="126" t="s">
        <v>21054</v>
      </c>
      <c r="J2269" s="126" t="s">
        <v>26232</v>
      </c>
      <c r="K2269" s="9">
        <f>_xlfn.IFNA(VLOOKUP(Table5[[#This Row],[Section]],SubSill_Tier,2,FALSE),0)</f>
        <v>0</v>
      </c>
      <c r="L2269" s="9" t="str">
        <f t="shared" si="44"/>
        <v/>
      </c>
      <c r="M2269" s="205" t="str" cm="1">
        <f t="array" ref="M2269">_xlfn.IFS(NOT(ISERROR(VLOOKUP(Table5[[#This Row],[Section]],TB_notTB,1,FALSE))),"No",LEFT(Table5[[#This Row],[Section]],3)="ETB","PLS",LEFT(Table5[[#This Row],[Section]],1)="7","PDB",NOT(ISBLANK(Table5[[#This Row],[Section]])),"No")</f>
        <v>No</v>
      </c>
    </row>
    <row r="2270" spans="1:13" x14ac:dyDescent="0.25">
      <c r="A2270" s="126" t="s">
        <v>1088</v>
      </c>
      <c r="B2270" s="126" t="s">
        <v>17222</v>
      </c>
      <c r="C2270" s="126" t="s">
        <v>98</v>
      </c>
      <c r="D2270" s="127">
        <v>1.04</v>
      </c>
      <c r="E2270" s="128">
        <v>379</v>
      </c>
      <c r="F2270" s="128">
        <v>110</v>
      </c>
      <c r="G2270" s="126" t="s">
        <v>13711</v>
      </c>
      <c r="H2270" s="126" t="s">
        <v>20119</v>
      </c>
      <c r="I2270" s="126" t="s">
        <v>21054</v>
      </c>
      <c r="J2270" s="126" t="s">
        <v>26232</v>
      </c>
      <c r="K2270" s="9">
        <f>_xlfn.IFNA(VLOOKUP(Table5[[#This Row],[Section]],SubSill_Tier,2,FALSE),0)</f>
        <v>0</v>
      </c>
      <c r="L2270" s="9" t="str">
        <f t="shared" si="44"/>
        <v/>
      </c>
      <c r="M2270" s="205" t="str" cm="1">
        <f t="array" ref="M2270">_xlfn.IFS(NOT(ISERROR(VLOOKUP(Table5[[#This Row],[Section]],TB_notTB,1,FALSE))),"No",LEFT(Table5[[#This Row],[Section]],3)="ETB","PLS",LEFT(Table5[[#This Row],[Section]],1)="7","PDB",NOT(ISBLANK(Table5[[#This Row],[Section]])),"No")</f>
        <v>No</v>
      </c>
    </row>
    <row r="2271" spans="1:13" x14ac:dyDescent="0.25">
      <c r="A2271" s="126" t="s">
        <v>1089</v>
      </c>
      <c r="B2271" s="126" t="s">
        <v>17222</v>
      </c>
      <c r="C2271" s="126" t="s">
        <v>98</v>
      </c>
      <c r="D2271" s="127">
        <v>1.2769999999999999</v>
      </c>
      <c r="E2271" s="128">
        <v>478</v>
      </c>
      <c r="F2271" s="128">
        <v>112</v>
      </c>
      <c r="G2271" s="126" t="s">
        <v>13767</v>
      </c>
      <c r="H2271" s="126" t="s">
        <v>20203</v>
      </c>
      <c r="I2271" s="126" t="s">
        <v>20204</v>
      </c>
      <c r="J2271" s="126" t="s">
        <v>26232</v>
      </c>
      <c r="K2271" s="9">
        <f>_xlfn.IFNA(VLOOKUP(Table5[[#This Row],[Section]],SubSill_Tier,2,FALSE),0)</f>
        <v>0</v>
      </c>
      <c r="L2271" s="9" t="str">
        <f t="shared" si="44"/>
        <v/>
      </c>
      <c r="M2271" s="205" t="str" cm="1">
        <f t="array" ref="M2271">_xlfn.IFS(NOT(ISERROR(VLOOKUP(Table5[[#This Row],[Section]],TB_notTB,1,FALSE))),"No",LEFT(Table5[[#This Row],[Section]],3)="ETB","PLS",LEFT(Table5[[#This Row],[Section]],1)="7","PDB",NOT(ISBLANK(Table5[[#This Row],[Section]])),"No")</f>
        <v>No</v>
      </c>
    </row>
    <row r="2272" spans="1:13" x14ac:dyDescent="0.25">
      <c r="A2272" s="126" t="s">
        <v>6447</v>
      </c>
      <c r="B2272" s="126" t="s">
        <v>3598</v>
      </c>
      <c r="C2272" s="126" t="s">
        <v>98</v>
      </c>
      <c r="D2272" s="127">
        <v>1.0880000000000001</v>
      </c>
      <c r="E2272" s="128">
        <v>308</v>
      </c>
      <c r="F2272" s="128">
        <v>308</v>
      </c>
      <c r="G2272" s="126" t="s">
        <v>13724</v>
      </c>
      <c r="H2272" s="126" t="s">
        <v>20186</v>
      </c>
      <c r="I2272" s="126" t="s">
        <v>22099</v>
      </c>
      <c r="J2272" s="126" t="s">
        <v>26234</v>
      </c>
      <c r="K2272" s="9">
        <f>_xlfn.IFNA(VLOOKUP(Table5[[#This Row],[Section]],SubSill_Tier,2,FALSE),0)</f>
        <v>0</v>
      </c>
      <c r="L2272" s="9" t="str">
        <f t="shared" si="44"/>
        <v/>
      </c>
      <c r="M2272" s="205" t="str" cm="1">
        <f t="array" ref="M2272">_xlfn.IFS(NOT(ISERROR(VLOOKUP(Table5[[#This Row],[Section]],TB_notTB,1,FALSE))),"No",LEFT(Table5[[#This Row],[Section]],3)="ETB","PLS",LEFT(Table5[[#This Row],[Section]],1)="7","PDB",NOT(ISBLANK(Table5[[#This Row],[Section]])),"No")</f>
        <v>No</v>
      </c>
    </row>
    <row r="2273" spans="1:13" x14ac:dyDescent="0.25">
      <c r="A2273" s="126" t="s">
        <v>1090</v>
      </c>
      <c r="B2273" s="126" t="s">
        <v>17222</v>
      </c>
      <c r="C2273" s="126" t="s">
        <v>98</v>
      </c>
      <c r="D2273" s="127">
        <v>2.282</v>
      </c>
      <c r="E2273" s="128">
        <v>591</v>
      </c>
      <c r="F2273" s="128">
        <v>591</v>
      </c>
      <c r="G2273" s="126" t="s">
        <v>13711</v>
      </c>
      <c r="H2273" s="126" t="s">
        <v>20119</v>
      </c>
      <c r="I2273" s="126" t="s">
        <v>21054</v>
      </c>
      <c r="J2273" s="126" t="s">
        <v>26232</v>
      </c>
      <c r="K2273" s="9">
        <f>_xlfn.IFNA(VLOOKUP(Table5[[#This Row],[Section]],SubSill_Tier,2,FALSE),0)</f>
        <v>0</v>
      </c>
      <c r="L2273" s="9" t="str">
        <f t="shared" si="44"/>
        <v/>
      </c>
      <c r="M2273" s="205" t="str" cm="1">
        <f t="array" ref="M2273">_xlfn.IFS(NOT(ISERROR(VLOOKUP(Table5[[#This Row],[Section]],TB_notTB,1,FALSE))),"No",LEFT(Table5[[#This Row],[Section]],3)="ETB","PLS",LEFT(Table5[[#This Row],[Section]],1)="7","PDB",NOT(ISBLANK(Table5[[#This Row],[Section]])),"No")</f>
        <v>No</v>
      </c>
    </row>
    <row r="2274" spans="1:13" x14ac:dyDescent="0.25">
      <c r="A2274" s="126" t="s">
        <v>1091</v>
      </c>
      <c r="B2274" s="126" t="s">
        <v>17222</v>
      </c>
      <c r="C2274" s="126" t="s">
        <v>98</v>
      </c>
      <c r="D2274" s="127">
        <v>1.423</v>
      </c>
      <c r="E2274" s="128">
        <v>221</v>
      </c>
      <c r="F2274" s="128">
        <v>221</v>
      </c>
      <c r="G2274" s="126" t="s">
        <v>13711</v>
      </c>
      <c r="H2274" s="126" t="s">
        <v>20119</v>
      </c>
      <c r="I2274" s="126" t="s">
        <v>21054</v>
      </c>
      <c r="J2274" s="126" t="s">
        <v>26232</v>
      </c>
      <c r="K2274" s="9">
        <f>_xlfn.IFNA(VLOOKUP(Table5[[#This Row],[Section]],SubSill_Tier,2,FALSE),0)</f>
        <v>0</v>
      </c>
      <c r="L2274" s="9" t="str">
        <f t="shared" si="44"/>
        <v/>
      </c>
      <c r="M2274" s="205" t="str" cm="1">
        <f t="array" ref="M2274">_xlfn.IFS(NOT(ISERROR(VLOOKUP(Table5[[#This Row],[Section]],TB_notTB,1,FALSE))),"No",LEFT(Table5[[#This Row],[Section]],3)="ETB","PLS",LEFT(Table5[[#This Row],[Section]],1)="7","PDB",NOT(ISBLANK(Table5[[#This Row],[Section]])),"No")</f>
        <v>No</v>
      </c>
    </row>
    <row r="2275" spans="1:13" x14ac:dyDescent="0.25">
      <c r="A2275" s="126" t="s">
        <v>6448</v>
      </c>
      <c r="B2275" s="126" t="s">
        <v>17222</v>
      </c>
      <c r="C2275" s="126" t="s">
        <v>98</v>
      </c>
      <c r="D2275" s="127">
        <v>0.47799999999999998</v>
      </c>
      <c r="E2275" s="128">
        <v>204</v>
      </c>
      <c r="F2275" s="128">
        <v>204</v>
      </c>
      <c r="G2275" s="126" t="s">
        <v>13724</v>
      </c>
      <c r="H2275" s="126" t="s">
        <v>20186</v>
      </c>
      <c r="I2275" s="126" t="s">
        <v>22099</v>
      </c>
      <c r="J2275" s="126" t="s">
        <v>26234</v>
      </c>
      <c r="K2275" s="9">
        <f>_xlfn.IFNA(VLOOKUP(Table5[[#This Row],[Section]],SubSill_Tier,2,FALSE),0)</f>
        <v>0</v>
      </c>
      <c r="L2275" s="9" t="str">
        <f t="shared" si="44"/>
        <v/>
      </c>
      <c r="M2275" s="205" t="str" cm="1">
        <f t="array" ref="M2275">_xlfn.IFS(NOT(ISERROR(VLOOKUP(Table5[[#This Row],[Section]],TB_notTB,1,FALSE))),"No",LEFT(Table5[[#This Row],[Section]],3)="ETB","PLS",LEFT(Table5[[#This Row],[Section]],1)="7","PDB",NOT(ISBLANK(Table5[[#This Row],[Section]])),"No")</f>
        <v>No</v>
      </c>
    </row>
    <row r="2276" spans="1:13" x14ac:dyDescent="0.25">
      <c r="A2276" s="126" t="s">
        <v>6449</v>
      </c>
      <c r="B2276" s="126" t="s">
        <v>17222</v>
      </c>
      <c r="C2276" s="126" t="s">
        <v>98</v>
      </c>
      <c r="D2276" s="127">
        <v>0.42699999999999999</v>
      </c>
      <c r="E2276" s="128">
        <v>184</v>
      </c>
      <c r="F2276" s="128">
        <v>184</v>
      </c>
      <c r="G2276" s="126" t="s">
        <v>13724</v>
      </c>
      <c r="H2276" s="126" t="s">
        <v>20186</v>
      </c>
      <c r="I2276" s="126" t="s">
        <v>22099</v>
      </c>
      <c r="J2276" s="126" t="s">
        <v>26234</v>
      </c>
      <c r="K2276" s="9">
        <f>_xlfn.IFNA(VLOOKUP(Table5[[#This Row],[Section]],SubSill_Tier,2,FALSE),0)</f>
        <v>0</v>
      </c>
      <c r="L2276" s="9" t="str">
        <f t="shared" si="44"/>
        <v/>
      </c>
      <c r="M2276" s="205" t="str" cm="1">
        <f t="array" ref="M2276">_xlfn.IFS(NOT(ISERROR(VLOOKUP(Table5[[#This Row],[Section]],TB_notTB,1,FALSE))),"No",LEFT(Table5[[#This Row],[Section]],3)="ETB","PLS",LEFT(Table5[[#This Row],[Section]],1)="7","PDB",NOT(ISBLANK(Table5[[#This Row],[Section]])),"No")</f>
        <v>No</v>
      </c>
    </row>
    <row r="2277" spans="1:13" x14ac:dyDescent="0.25">
      <c r="A2277" s="126" t="s">
        <v>6450</v>
      </c>
      <c r="B2277" s="126" t="s">
        <v>17222</v>
      </c>
      <c r="C2277" s="126" t="s">
        <v>98</v>
      </c>
      <c r="D2277" s="127">
        <v>0.40500000000000003</v>
      </c>
      <c r="E2277" s="128">
        <v>174</v>
      </c>
      <c r="F2277" s="128">
        <v>174</v>
      </c>
      <c r="G2277" s="126" t="s">
        <v>13724</v>
      </c>
      <c r="H2277" s="126" t="s">
        <v>20186</v>
      </c>
      <c r="I2277" s="126" t="s">
        <v>22099</v>
      </c>
      <c r="J2277" s="126" t="s">
        <v>26234</v>
      </c>
      <c r="K2277" s="9">
        <f>_xlfn.IFNA(VLOOKUP(Table5[[#This Row],[Section]],SubSill_Tier,2,FALSE),0)</f>
        <v>0</v>
      </c>
      <c r="L2277" s="9" t="str">
        <f t="shared" si="44"/>
        <v/>
      </c>
      <c r="M2277" s="205" t="str" cm="1">
        <f t="array" ref="M2277">_xlfn.IFS(NOT(ISERROR(VLOOKUP(Table5[[#This Row],[Section]],TB_notTB,1,FALSE))),"No",LEFT(Table5[[#This Row],[Section]],3)="ETB","PLS",LEFT(Table5[[#This Row],[Section]],1)="7","PDB",NOT(ISBLANK(Table5[[#This Row],[Section]])),"No")</f>
        <v>No</v>
      </c>
    </row>
    <row r="2278" spans="1:13" x14ac:dyDescent="0.25">
      <c r="A2278" s="126" t="s">
        <v>1092</v>
      </c>
      <c r="B2278" s="126" t="s">
        <v>1093</v>
      </c>
      <c r="C2278" s="126" t="s">
        <v>75</v>
      </c>
      <c r="D2278" s="127">
        <v>1.3120000000000001</v>
      </c>
      <c r="E2278" s="128">
        <v>532</v>
      </c>
      <c r="F2278" s="128">
        <v>182</v>
      </c>
      <c r="G2278" s="126" t="s">
        <v>13746</v>
      </c>
      <c r="H2278" s="126" t="s">
        <v>20164</v>
      </c>
      <c r="I2278" s="126" t="s">
        <v>21085</v>
      </c>
      <c r="J2278" s="126" t="s">
        <v>26232</v>
      </c>
      <c r="K2278" s="9">
        <f>_xlfn.IFNA(VLOOKUP(Table5[[#This Row],[Section]],SubSill_Tier,2,FALSE),0)</f>
        <v>0</v>
      </c>
      <c r="L2278" s="9" t="str">
        <f t="shared" si="44"/>
        <v/>
      </c>
      <c r="M2278" s="205" t="str" cm="1">
        <f t="array" ref="M2278">_xlfn.IFS(NOT(ISERROR(VLOOKUP(Table5[[#This Row],[Section]],TB_notTB,1,FALSE))),"No",LEFT(Table5[[#This Row],[Section]],3)="ETB","PLS",LEFT(Table5[[#This Row],[Section]],1)="7","PDB",NOT(ISBLANK(Table5[[#This Row],[Section]])),"No")</f>
        <v>No</v>
      </c>
    </row>
    <row r="2279" spans="1:13" x14ac:dyDescent="0.25">
      <c r="A2279" s="126" t="s">
        <v>6451</v>
      </c>
      <c r="B2279" s="126" t="s">
        <v>17222</v>
      </c>
      <c r="C2279" s="126" t="s">
        <v>98</v>
      </c>
      <c r="D2279" s="127">
        <v>0.27300000000000002</v>
      </c>
      <c r="E2279" s="128">
        <v>100</v>
      </c>
      <c r="F2279" s="128">
        <v>100</v>
      </c>
      <c r="G2279" s="126" t="s">
        <v>13724</v>
      </c>
      <c r="H2279" s="126" t="s">
        <v>20186</v>
      </c>
      <c r="I2279" s="126" t="s">
        <v>22099</v>
      </c>
      <c r="J2279" s="126" t="s">
        <v>26234</v>
      </c>
      <c r="K2279" s="9">
        <f>_xlfn.IFNA(VLOOKUP(Table5[[#This Row],[Section]],SubSill_Tier,2,FALSE),0)</f>
        <v>0</v>
      </c>
      <c r="L2279" s="9" t="str">
        <f t="shared" si="44"/>
        <v/>
      </c>
      <c r="M2279" s="205" t="str" cm="1">
        <f t="array" ref="M2279">_xlfn.IFS(NOT(ISERROR(VLOOKUP(Table5[[#This Row],[Section]],TB_notTB,1,FALSE))),"No",LEFT(Table5[[#This Row],[Section]],3)="ETB","PLS",LEFT(Table5[[#This Row],[Section]],1)="7","PDB",NOT(ISBLANK(Table5[[#This Row],[Section]])),"No")</f>
        <v>No</v>
      </c>
    </row>
    <row r="2280" spans="1:13" x14ac:dyDescent="0.25">
      <c r="A2280" s="126" t="s">
        <v>6452</v>
      </c>
      <c r="B2280" s="126" t="s">
        <v>17222</v>
      </c>
      <c r="C2280" s="126" t="s">
        <v>98</v>
      </c>
      <c r="D2280" s="127">
        <v>0.51400000000000001</v>
      </c>
      <c r="E2280" s="128">
        <v>215</v>
      </c>
      <c r="F2280" s="128">
        <v>215</v>
      </c>
      <c r="G2280" s="126" t="s">
        <v>13724</v>
      </c>
      <c r="H2280" s="126" t="s">
        <v>20121</v>
      </c>
      <c r="I2280" s="126" t="s">
        <v>20122</v>
      </c>
      <c r="J2280" s="126" t="s">
        <v>26234</v>
      </c>
      <c r="K2280" s="9">
        <f>_xlfn.IFNA(VLOOKUP(Table5[[#This Row],[Section]],SubSill_Tier,2,FALSE),0)</f>
        <v>0</v>
      </c>
      <c r="L2280" s="9" t="str">
        <f t="shared" si="44"/>
        <v/>
      </c>
      <c r="M2280" s="205" t="str" cm="1">
        <f t="array" ref="M2280">_xlfn.IFS(NOT(ISERROR(VLOOKUP(Table5[[#This Row],[Section]],TB_notTB,1,FALSE))),"No",LEFT(Table5[[#This Row],[Section]],3)="ETB","PLS",LEFT(Table5[[#This Row],[Section]],1)="7","PDB",NOT(ISBLANK(Table5[[#This Row],[Section]])),"No")</f>
        <v>No</v>
      </c>
    </row>
    <row r="2281" spans="1:13" x14ac:dyDescent="0.25">
      <c r="A2281" s="126" t="s">
        <v>1094</v>
      </c>
      <c r="B2281" s="126" t="s">
        <v>17222</v>
      </c>
      <c r="C2281" s="126" t="s">
        <v>75</v>
      </c>
      <c r="D2281" s="127">
        <v>1.083</v>
      </c>
      <c r="E2281" s="128">
        <v>392</v>
      </c>
      <c r="F2281" s="128">
        <v>392</v>
      </c>
      <c r="G2281" s="126" t="s">
        <v>13771</v>
      </c>
      <c r="H2281" s="126" t="s">
        <v>20212</v>
      </c>
      <c r="I2281" s="126" t="s">
        <v>20213</v>
      </c>
      <c r="J2281" s="126" t="s">
        <v>26232</v>
      </c>
      <c r="K2281" s="9">
        <f>_xlfn.IFNA(VLOOKUP(Table5[[#This Row],[Section]],SubSill_Tier,2,FALSE),0)</f>
        <v>0</v>
      </c>
      <c r="L2281" s="9" t="str">
        <f t="shared" si="44"/>
        <v/>
      </c>
      <c r="M2281" s="205" t="str" cm="1">
        <f t="array" ref="M2281">_xlfn.IFS(NOT(ISERROR(VLOOKUP(Table5[[#This Row],[Section]],TB_notTB,1,FALSE))),"No",LEFT(Table5[[#This Row],[Section]],3)="ETB","PLS",LEFT(Table5[[#This Row],[Section]],1)="7","PDB",NOT(ISBLANK(Table5[[#This Row],[Section]])),"No")</f>
        <v>No</v>
      </c>
    </row>
    <row r="2282" spans="1:13" x14ac:dyDescent="0.25">
      <c r="A2282" s="126" t="s">
        <v>1095</v>
      </c>
      <c r="B2282" s="126" t="s">
        <v>17222</v>
      </c>
      <c r="C2282" s="126" t="s">
        <v>98</v>
      </c>
      <c r="D2282" s="127">
        <v>1.736</v>
      </c>
      <c r="E2282" s="128">
        <v>455</v>
      </c>
      <c r="F2282" s="128">
        <v>455</v>
      </c>
      <c r="G2282" s="126" t="s">
        <v>13736</v>
      </c>
      <c r="H2282" s="126" t="s">
        <v>20148</v>
      </c>
      <c r="I2282" s="126" t="s">
        <v>21073</v>
      </c>
      <c r="J2282" s="126" t="s">
        <v>26232</v>
      </c>
      <c r="K2282" s="9">
        <f>_xlfn.IFNA(VLOOKUP(Table5[[#This Row],[Section]],SubSill_Tier,2,FALSE),0)</f>
        <v>0</v>
      </c>
      <c r="L2282" s="9" t="str">
        <f t="shared" si="44"/>
        <v/>
      </c>
      <c r="M2282" s="205" t="str" cm="1">
        <f t="array" ref="M2282">_xlfn.IFS(NOT(ISERROR(VLOOKUP(Table5[[#This Row],[Section]],TB_notTB,1,FALSE))),"No",LEFT(Table5[[#This Row],[Section]],3)="ETB","PLS",LEFT(Table5[[#This Row],[Section]],1)="7","PDB",NOT(ISBLANK(Table5[[#This Row],[Section]])),"No")</f>
        <v>No</v>
      </c>
    </row>
    <row r="2283" spans="1:13" x14ac:dyDescent="0.25">
      <c r="A2283" s="126" t="s">
        <v>1096</v>
      </c>
      <c r="B2283" s="126" t="s">
        <v>17222</v>
      </c>
      <c r="C2283" s="126" t="s">
        <v>98</v>
      </c>
      <c r="D2283" s="127">
        <v>0.60199999999999998</v>
      </c>
      <c r="E2283" s="128">
        <v>354</v>
      </c>
      <c r="F2283" s="128">
        <v>150</v>
      </c>
      <c r="G2283" s="126" t="s">
        <v>13711</v>
      </c>
      <c r="H2283" s="126" t="s">
        <v>20119</v>
      </c>
      <c r="I2283" s="126" t="s">
        <v>21054</v>
      </c>
      <c r="J2283" s="126" t="s">
        <v>26232</v>
      </c>
      <c r="K2283" s="9">
        <f>_xlfn.IFNA(VLOOKUP(Table5[[#This Row],[Section]],SubSill_Tier,2,FALSE),0)</f>
        <v>0</v>
      </c>
      <c r="L2283" s="9" t="str">
        <f t="shared" si="44"/>
        <v/>
      </c>
      <c r="M2283" s="205" t="str" cm="1">
        <f t="array" ref="M2283">_xlfn.IFS(NOT(ISERROR(VLOOKUP(Table5[[#This Row],[Section]],TB_notTB,1,FALSE))),"No",LEFT(Table5[[#This Row],[Section]],3)="ETB","PLS",LEFT(Table5[[#This Row],[Section]],1)="7","PDB",NOT(ISBLANK(Table5[[#This Row],[Section]])),"No")</f>
        <v>No</v>
      </c>
    </row>
    <row r="2284" spans="1:13" x14ac:dyDescent="0.25">
      <c r="A2284" s="126" t="s">
        <v>6453</v>
      </c>
      <c r="B2284" s="126" t="s">
        <v>3598</v>
      </c>
      <c r="C2284" s="126" t="s">
        <v>98</v>
      </c>
      <c r="D2284" s="127">
        <v>1.841</v>
      </c>
      <c r="E2284" s="128">
        <v>432</v>
      </c>
      <c r="F2284" s="128">
        <v>100</v>
      </c>
      <c r="G2284" s="126" t="s">
        <v>13724</v>
      </c>
      <c r="H2284" s="126" t="s">
        <v>20186</v>
      </c>
      <c r="I2284" s="126" t="s">
        <v>22099</v>
      </c>
      <c r="J2284" s="126" t="s">
        <v>26234</v>
      </c>
      <c r="K2284" s="9">
        <f>_xlfn.IFNA(VLOOKUP(Table5[[#This Row],[Section]],SubSill_Tier,2,FALSE),0)</f>
        <v>0</v>
      </c>
      <c r="L2284" s="9" t="str">
        <f t="shared" si="44"/>
        <v/>
      </c>
      <c r="M2284" s="205" t="str" cm="1">
        <f t="array" ref="M2284">_xlfn.IFS(NOT(ISERROR(VLOOKUP(Table5[[#This Row],[Section]],TB_notTB,1,FALSE))),"No",LEFT(Table5[[#This Row],[Section]],3)="ETB","PLS",LEFT(Table5[[#This Row],[Section]],1)="7","PDB",NOT(ISBLANK(Table5[[#This Row],[Section]])),"No")</f>
        <v>No</v>
      </c>
    </row>
    <row r="2285" spans="1:13" x14ac:dyDescent="0.25">
      <c r="A2285" s="126" t="s">
        <v>1097</v>
      </c>
      <c r="B2285" s="126" t="s">
        <v>17222</v>
      </c>
      <c r="C2285" s="126" t="s">
        <v>98</v>
      </c>
      <c r="D2285" s="127">
        <v>0.93200000000000005</v>
      </c>
      <c r="E2285" s="128">
        <v>352</v>
      </c>
      <c r="F2285" s="128">
        <v>160</v>
      </c>
      <c r="G2285" s="126" t="s">
        <v>13711</v>
      </c>
      <c r="H2285" s="126" t="s">
        <v>20119</v>
      </c>
      <c r="I2285" s="126" t="s">
        <v>21054</v>
      </c>
      <c r="J2285" s="126" t="s">
        <v>26232</v>
      </c>
      <c r="K2285" s="9">
        <f>_xlfn.IFNA(VLOOKUP(Table5[[#This Row],[Section]],SubSill_Tier,2,FALSE),0)</f>
        <v>0</v>
      </c>
      <c r="L2285" s="9" t="str">
        <f t="shared" si="44"/>
        <v/>
      </c>
      <c r="M2285" s="205" t="str" cm="1">
        <f t="array" ref="M2285">_xlfn.IFS(NOT(ISERROR(VLOOKUP(Table5[[#This Row],[Section]],TB_notTB,1,FALSE))),"No",LEFT(Table5[[#This Row],[Section]],3)="ETB","PLS",LEFT(Table5[[#This Row],[Section]],1)="7","PDB",NOT(ISBLANK(Table5[[#This Row],[Section]])),"No")</f>
        <v>No</v>
      </c>
    </row>
    <row r="2286" spans="1:13" x14ac:dyDescent="0.25">
      <c r="A2286" s="126" t="s">
        <v>6454</v>
      </c>
      <c r="B2286" s="126" t="s">
        <v>17222</v>
      </c>
      <c r="C2286" s="126" t="s">
        <v>75</v>
      </c>
      <c r="D2286" s="127">
        <v>0.46200000000000002</v>
      </c>
      <c r="E2286" s="128">
        <v>118</v>
      </c>
      <c r="F2286" s="128">
        <v>118</v>
      </c>
      <c r="G2286" s="126" t="s">
        <v>13750</v>
      </c>
      <c r="H2286" s="126" t="s">
        <v>20121</v>
      </c>
      <c r="I2286" s="126" t="s">
        <v>20122</v>
      </c>
      <c r="J2286" s="126" t="s">
        <v>26234</v>
      </c>
      <c r="K2286" s="9">
        <f>_xlfn.IFNA(VLOOKUP(Table5[[#This Row],[Section]],SubSill_Tier,2,FALSE),0)</f>
        <v>0</v>
      </c>
      <c r="L2286" s="9" t="str">
        <f t="shared" si="44"/>
        <v/>
      </c>
      <c r="M2286" s="205" t="str" cm="1">
        <f t="array" ref="M2286">_xlfn.IFS(NOT(ISERROR(VLOOKUP(Table5[[#This Row],[Section]],TB_notTB,1,FALSE))),"No",LEFT(Table5[[#This Row],[Section]],3)="ETB","PLS",LEFT(Table5[[#This Row],[Section]],1)="7","PDB",NOT(ISBLANK(Table5[[#This Row],[Section]])),"No")</f>
        <v>No</v>
      </c>
    </row>
    <row r="2287" spans="1:13" x14ac:dyDescent="0.25">
      <c r="A2287" s="126" t="s">
        <v>6455</v>
      </c>
      <c r="B2287" s="126" t="s">
        <v>27840</v>
      </c>
      <c r="C2287" s="126" t="s">
        <v>75</v>
      </c>
      <c r="D2287" s="127">
        <v>2.46</v>
      </c>
      <c r="E2287" s="128">
        <v>313</v>
      </c>
      <c r="F2287" s="128">
        <v>313</v>
      </c>
      <c r="G2287" s="126" t="s">
        <v>13717</v>
      </c>
      <c r="H2287" s="126" t="s">
        <v>20125</v>
      </c>
      <c r="I2287" s="126" t="s">
        <v>20126</v>
      </c>
      <c r="J2287" s="126" t="s">
        <v>26236</v>
      </c>
      <c r="K2287" s="9">
        <f>_xlfn.IFNA(VLOOKUP(Table5[[#This Row],[Section]],SubSill_Tier,2,FALSE),0)</f>
        <v>0</v>
      </c>
      <c r="L2287" s="9" t="str">
        <f t="shared" si="44"/>
        <v/>
      </c>
      <c r="M2287" s="205" t="str" cm="1">
        <f t="array" ref="M2287">_xlfn.IFS(NOT(ISERROR(VLOOKUP(Table5[[#This Row],[Section]],TB_notTB,1,FALSE))),"No",LEFT(Table5[[#This Row],[Section]],3)="ETB","PLS",LEFT(Table5[[#This Row],[Section]],1)="7","PDB",NOT(ISBLANK(Table5[[#This Row],[Section]])),"No")</f>
        <v>No</v>
      </c>
    </row>
    <row r="2288" spans="1:13" x14ac:dyDescent="0.25">
      <c r="A2288" s="126" t="s">
        <v>6456</v>
      </c>
      <c r="B2288" s="126" t="s">
        <v>6457</v>
      </c>
      <c r="C2288" s="126" t="s">
        <v>75</v>
      </c>
      <c r="D2288" s="127">
        <v>3.11</v>
      </c>
      <c r="E2288" s="128">
        <v>464</v>
      </c>
      <c r="F2288" s="128">
        <v>464</v>
      </c>
      <c r="G2288" s="126" t="s">
        <v>13750</v>
      </c>
      <c r="H2288" s="126" t="s">
        <v>20132</v>
      </c>
      <c r="I2288" s="126" t="s">
        <v>20133</v>
      </c>
      <c r="J2288" s="126" t="s">
        <v>26250</v>
      </c>
      <c r="K2288" s="9">
        <f>_xlfn.IFNA(VLOOKUP(Table5[[#This Row],[Section]],SubSill_Tier,2,FALSE),0)</f>
        <v>0</v>
      </c>
      <c r="L2288" s="9" t="str">
        <f t="shared" si="44"/>
        <v>Wall</v>
      </c>
      <c r="M2288" s="205" t="str" cm="1">
        <f t="array" ref="M2288">_xlfn.IFS(NOT(ISERROR(VLOOKUP(Table5[[#This Row],[Section]],TB_notTB,1,FALSE))),"No",LEFT(Table5[[#This Row],[Section]],3)="ETB","PLS",LEFT(Table5[[#This Row],[Section]],1)="7","PDB",NOT(ISBLANK(Table5[[#This Row],[Section]])),"No")</f>
        <v>No</v>
      </c>
    </row>
    <row r="2289" spans="1:13" x14ac:dyDescent="0.25">
      <c r="A2289" s="126" t="s">
        <v>1098</v>
      </c>
      <c r="B2289" s="126" t="s">
        <v>17222</v>
      </c>
      <c r="C2289" s="126" t="s">
        <v>98</v>
      </c>
      <c r="D2289" s="127">
        <v>1.3959999999999999</v>
      </c>
      <c r="E2289" s="128">
        <v>259</v>
      </c>
      <c r="F2289" s="128">
        <v>104</v>
      </c>
      <c r="G2289" s="126" t="s">
        <v>13771</v>
      </c>
      <c r="H2289" s="126" t="s">
        <v>20212</v>
      </c>
      <c r="I2289" s="126" t="s">
        <v>20213</v>
      </c>
      <c r="J2289" s="126" t="s">
        <v>26232</v>
      </c>
      <c r="K2289" s="9">
        <f>_xlfn.IFNA(VLOOKUP(Table5[[#This Row],[Section]],SubSill_Tier,2,FALSE),0)</f>
        <v>0</v>
      </c>
      <c r="L2289" s="9" t="str">
        <f t="shared" si="44"/>
        <v/>
      </c>
      <c r="M2289" s="205" t="str" cm="1">
        <f t="array" ref="M2289">_xlfn.IFS(NOT(ISERROR(VLOOKUP(Table5[[#This Row],[Section]],TB_notTB,1,FALSE))),"No",LEFT(Table5[[#This Row],[Section]],3)="ETB","PLS",LEFT(Table5[[#This Row],[Section]],1)="7","PDB",NOT(ISBLANK(Table5[[#This Row],[Section]])),"No")</f>
        <v>No</v>
      </c>
    </row>
    <row r="2290" spans="1:13" x14ac:dyDescent="0.25">
      <c r="A2290" s="126" t="s">
        <v>1099</v>
      </c>
      <c r="B2290" s="126" t="s">
        <v>17222</v>
      </c>
      <c r="C2290" s="126" t="s">
        <v>98</v>
      </c>
      <c r="D2290" s="127">
        <v>0.24299999999999999</v>
      </c>
      <c r="E2290" s="128">
        <v>162</v>
      </c>
      <c r="F2290" s="128">
        <v>100</v>
      </c>
      <c r="G2290" s="126" t="s">
        <v>13771</v>
      </c>
      <c r="H2290" s="126" t="s">
        <v>20212</v>
      </c>
      <c r="I2290" s="126" t="s">
        <v>20213</v>
      </c>
      <c r="J2290" s="126" t="s">
        <v>26232</v>
      </c>
      <c r="K2290" s="9">
        <f>_xlfn.IFNA(VLOOKUP(Table5[[#This Row],[Section]],SubSill_Tier,2,FALSE),0)</f>
        <v>0</v>
      </c>
      <c r="L2290" s="9" t="str">
        <f t="shared" si="44"/>
        <v/>
      </c>
      <c r="M2290" s="205" t="str" cm="1">
        <f t="array" ref="M2290">_xlfn.IFS(NOT(ISERROR(VLOOKUP(Table5[[#This Row],[Section]],TB_notTB,1,FALSE))),"No",LEFT(Table5[[#This Row],[Section]],3)="ETB","PLS",LEFT(Table5[[#This Row],[Section]],1)="7","PDB",NOT(ISBLANK(Table5[[#This Row],[Section]])),"No")</f>
        <v>No</v>
      </c>
    </row>
    <row r="2291" spans="1:13" x14ac:dyDescent="0.25">
      <c r="A2291" s="126" t="s">
        <v>1100</v>
      </c>
      <c r="B2291" s="126" t="s">
        <v>17222</v>
      </c>
      <c r="C2291" s="126" t="s">
        <v>98</v>
      </c>
      <c r="D2291" s="127">
        <v>2.984</v>
      </c>
      <c r="E2291" s="128">
        <v>676</v>
      </c>
      <c r="F2291" s="128">
        <v>265</v>
      </c>
      <c r="G2291" s="126" t="s">
        <v>13711</v>
      </c>
      <c r="H2291" s="126" t="s">
        <v>20119</v>
      </c>
      <c r="I2291" s="126" t="s">
        <v>21054</v>
      </c>
      <c r="J2291" s="126" t="s">
        <v>26232</v>
      </c>
      <c r="K2291" s="9">
        <f>_xlfn.IFNA(VLOOKUP(Table5[[#This Row],[Section]],SubSill_Tier,2,FALSE),0)</f>
        <v>0</v>
      </c>
      <c r="L2291" s="9" t="str">
        <f t="shared" si="44"/>
        <v/>
      </c>
      <c r="M2291" s="205" t="str" cm="1">
        <f t="array" ref="M2291">_xlfn.IFS(NOT(ISERROR(VLOOKUP(Table5[[#This Row],[Section]],TB_notTB,1,FALSE))),"No",LEFT(Table5[[#This Row],[Section]],3)="ETB","PLS",LEFT(Table5[[#This Row],[Section]],1)="7","PDB",NOT(ISBLANK(Table5[[#This Row],[Section]])),"No")</f>
        <v>No</v>
      </c>
    </row>
    <row r="2292" spans="1:13" x14ac:dyDescent="0.25">
      <c r="A2292" s="126" t="s">
        <v>1101</v>
      </c>
      <c r="B2292" s="126" t="s">
        <v>17222</v>
      </c>
      <c r="C2292" s="126" t="s">
        <v>98</v>
      </c>
      <c r="D2292" s="127">
        <v>2.7429999999999999</v>
      </c>
      <c r="E2292" s="128">
        <v>804</v>
      </c>
      <c r="F2292" s="128">
        <v>100</v>
      </c>
      <c r="G2292" s="126" t="s">
        <v>13711</v>
      </c>
      <c r="H2292" s="126" t="s">
        <v>20119</v>
      </c>
      <c r="I2292" s="126" t="s">
        <v>21054</v>
      </c>
      <c r="J2292" s="126" t="s">
        <v>26232</v>
      </c>
      <c r="K2292" s="9">
        <f>_xlfn.IFNA(VLOOKUP(Table5[[#This Row],[Section]],SubSill_Tier,2,FALSE),0)</f>
        <v>0</v>
      </c>
      <c r="L2292" s="9" t="str">
        <f t="shared" si="44"/>
        <v/>
      </c>
      <c r="M2292" s="205" t="str" cm="1">
        <f t="array" ref="M2292">_xlfn.IFS(NOT(ISERROR(VLOOKUP(Table5[[#This Row],[Section]],TB_notTB,1,FALSE))),"No",LEFT(Table5[[#This Row],[Section]],3)="ETB","PLS",LEFT(Table5[[#This Row],[Section]],1)="7","PDB",NOT(ISBLANK(Table5[[#This Row],[Section]])),"No")</f>
        <v>No</v>
      </c>
    </row>
    <row r="2293" spans="1:13" x14ac:dyDescent="0.25">
      <c r="A2293" s="126" t="s">
        <v>1102</v>
      </c>
      <c r="B2293" s="126" t="s">
        <v>17222</v>
      </c>
      <c r="C2293" s="126" t="s">
        <v>98</v>
      </c>
      <c r="D2293" s="127">
        <v>1.925</v>
      </c>
      <c r="E2293" s="128">
        <v>458</v>
      </c>
      <c r="F2293" s="128">
        <v>135</v>
      </c>
      <c r="G2293" s="126" t="s">
        <v>13711</v>
      </c>
      <c r="H2293" s="126" t="s">
        <v>20119</v>
      </c>
      <c r="I2293" s="126" t="s">
        <v>21054</v>
      </c>
      <c r="J2293" s="126" t="s">
        <v>26232</v>
      </c>
      <c r="K2293" s="9">
        <f>_xlfn.IFNA(VLOOKUP(Table5[[#This Row],[Section]],SubSill_Tier,2,FALSE),0)</f>
        <v>0</v>
      </c>
      <c r="L2293" s="9" t="str">
        <f t="shared" si="44"/>
        <v/>
      </c>
      <c r="M2293" s="205" t="str" cm="1">
        <f t="array" ref="M2293">_xlfn.IFS(NOT(ISERROR(VLOOKUP(Table5[[#This Row],[Section]],TB_notTB,1,FALSE))),"No",LEFT(Table5[[#This Row],[Section]],3)="ETB","PLS",LEFT(Table5[[#This Row],[Section]],1)="7","PDB",NOT(ISBLANK(Table5[[#This Row],[Section]])),"No")</f>
        <v>No</v>
      </c>
    </row>
    <row r="2294" spans="1:13" x14ac:dyDescent="0.25">
      <c r="A2294" s="126" t="s">
        <v>1103</v>
      </c>
      <c r="B2294" s="126" t="s">
        <v>17222</v>
      </c>
      <c r="C2294" s="126" t="s">
        <v>98</v>
      </c>
      <c r="D2294" s="127">
        <v>2.714</v>
      </c>
      <c r="E2294" s="128">
        <v>655</v>
      </c>
      <c r="F2294" s="128">
        <v>655</v>
      </c>
      <c r="G2294" s="126" t="s">
        <v>13711</v>
      </c>
      <c r="H2294" s="126" t="s">
        <v>20119</v>
      </c>
      <c r="I2294" s="126" t="s">
        <v>21054</v>
      </c>
      <c r="J2294" s="126" t="s">
        <v>26232</v>
      </c>
      <c r="K2294" s="9">
        <f>_xlfn.IFNA(VLOOKUP(Table5[[#This Row],[Section]],SubSill_Tier,2,FALSE),0)</f>
        <v>0</v>
      </c>
      <c r="L2294" s="9" t="str">
        <f t="shared" si="44"/>
        <v/>
      </c>
      <c r="M2294" s="205" t="str" cm="1">
        <f t="array" ref="M2294">_xlfn.IFS(NOT(ISERROR(VLOOKUP(Table5[[#This Row],[Section]],TB_notTB,1,FALSE))),"No",LEFT(Table5[[#This Row],[Section]],3)="ETB","PLS",LEFT(Table5[[#This Row],[Section]],1)="7","PDB",NOT(ISBLANK(Table5[[#This Row],[Section]])),"No")</f>
        <v>No</v>
      </c>
    </row>
    <row r="2295" spans="1:13" x14ac:dyDescent="0.25">
      <c r="A2295" s="126" t="s">
        <v>1104</v>
      </c>
      <c r="B2295" s="126" t="s">
        <v>17222</v>
      </c>
      <c r="C2295" s="126" t="s">
        <v>98</v>
      </c>
      <c r="D2295" s="127">
        <v>2.306</v>
      </c>
      <c r="E2295" s="128">
        <v>525</v>
      </c>
      <c r="F2295" s="128">
        <v>145</v>
      </c>
      <c r="G2295" s="126" t="s">
        <v>13711</v>
      </c>
      <c r="H2295" s="126" t="s">
        <v>20119</v>
      </c>
      <c r="I2295" s="126" t="s">
        <v>21054</v>
      </c>
      <c r="J2295" s="126" t="s">
        <v>26232</v>
      </c>
      <c r="K2295" s="9">
        <f>_xlfn.IFNA(VLOOKUP(Table5[[#This Row],[Section]],SubSill_Tier,2,FALSE),0)</f>
        <v>0</v>
      </c>
      <c r="L2295" s="9" t="str">
        <f t="shared" si="44"/>
        <v/>
      </c>
      <c r="M2295" s="205" t="str" cm="1">
        <f t="array" ref="M2295">_xlfn.IFS(NOT(ISERROR(VLOOKUP(Table5[[#This Row],[Section]],TB_notTB,1,FALSE))),"No",LEFT(Table5[[#This Row],[Section]],3)="ETB","PLS",LEFT(Table5[[#This Row],[Section]],1)="7","PDB",NOT(ISBLANK(Table5[[#This Row],[Section]])),"No")</f>
        <v>No</v>
      </c>
    </row>
    <row r="2296" spans="1:13" x14ac:dyDescent="0.25">
      <c r="A2296" s="126" t="s">
        <v>1105</v>
      </c>
      <c r="B2296" s="126" t="s">
        <v>17222</v>
      </c>
      <c r="C2296" s="126" t="s">
        <v>98</v>
      </c>
      <c r="D2296" s="127">
        <v>2.6949999999999998</v>
      </c>
      <c r="E2296" s="128">
        <v>556</v>
      </c>
      <c r="F2296" s="128">
        <v>156</v>
      </c>
      <c r="G2296" s="126" t="s">
        <v>13711</v>
      </c>
      <c r="H2296" s="126" t="s">
        <v>20119</v>
      </c>
      <c r="I2296" s="126" t="s">
        <v>21054</v>
      </c>
      <c r="J2296" s="126" t="s">
        <v>26232</v>
      </c>
      <c r="K2296" s="9">
        <f>_xlfn.IFNA(VLOOKUP(Table5[[#This Row],[Section]],SubSill_Tier,2,FALSE),0)</f>
        <v>0</v>
      </c>
      <c r="L2296" s="9" t="str">
        <f t="shared" si="44"/>
        <v/>
      </c>
      <c r="M2296" s="205" t="str" cm="1">
        <f t="array" ref="M2296">_xlfn.IFS(NOT(ISERROR(VLOOKUP(Table5[[#This Row],[Section]],TB_notTB,1,FALSE))),"No",LEFT(Table5[[#This Row],[Section]],3)="ETB","PLS",LEFT(Table5[[#This Row],[Section]],1)="7","PDB",NOT(ISBLANK(Table5[[#This Row],[Section]])),"No")</f>
        <v>No</v>
      </c>
    </row>
    <row r="2297" spans="1:13" x14ac:dyDescent="0.25">
      <c r="A2297" s="126" t="s">
        <v>1106</v>
      </c>
      <c r="B2297" s="126" t="s">
        <v>17222</v>
      </c>
      <c r="C2297" s="126" t="s">
        <v>98</v>
      </c>
      <c r="D2297" s="127">
        <v>2.1059999999999999</v>
      </c>
      <c r="E2297" s="128">
        <v>574</v>
      </c>
      <c r="F2297" s="128">
        <v>574</v>
      </c>
      <c r="G2297" s="126" t="s">
        <v>13711</v>
      </c>
      <c r="H2297" s="126" t="s">
        <v>20119</v>
      </c>
      <c r="I2297" s="126" t="s">
        <v>21054</v>
      </c>
      <c r="J2297" s="126" t="s">
        <v>26232</v>
      </c>
      <c r="K2297" s="9">
        <f>_xlfn.IFNA(VLOOKUP(Table5[[#This Row],[Section]],SubSill_Tier,2,FALSE),0)</f>
        <v>0</v>
      </c>
      <c r="L2297" s="9" t="str">
        <f t="shared" si="44"/>
        <v/>
      </c>
      <c r="M2297" s="205" t="str" cm="1">
        <f t="array" ref="M2297">_xlfn.IFS(NOT(ISERROR(VLOOKUP(Table5[[#This Row],[Section]],TB_notTB,1,FALSE))),"No",LEFT(Table5[[#This Row],[Section]],3)="ETB","PLS",LEFT(Table5[[#This Row],[Section]],1)="7","PDB",NOT(ISBLANK(Table5[[#This Row],[Section]])),"No")</f>
        <v>No</v>
      </c>
    </row>
    <row r="2298" spans="1:13" x14ac:dyDescent="0.25">
      <c r="A2298" s="126" t="s">
        <v>1107</v>
      </c>
      <c r="B2298" s="126" t="s">
        <v>17222</v>
      </c>
      <c r="C2298" s="126" t="s">
        <v>98</v>
      </c>
      <c r="D2298" s="127">
        <v>1.123</v>
      </c>
      <c r="E2298" s="128">
        <v>195</v>
      </c>
      <c r="F2298" s="128">
        <v>195</v>
      </c>
      <c r="G2298" s="126" t="s">
        <v>13711</v>
      </c>
      <c r="H2298" s="126" t="s">
        <v>20119</v>
      </c>
      <c r="I2298" s="126" t="s">
        <v>21054</v>
      </c>
      <c r="J2298" s="126" t="s">
        <v>26232</v>
      </c>
      <c r="K2298" s="9">
        <f>_xlfn.IFNA(VLOOKUP(Table5[[#This Row],[Section]],SubSill_Tier,2,FALSE),0)</f>
        <v>0</v>
      </c>
      <c r="L2298" s="9" t="str">
        <f t="shared" si="44"/>
        <v/>
      </c>
      <c r="M2298" s="205" t="str" cm="1">
        <f t="array" ref="M2298">_xlfn.IFS(NOT(ISERROR(VLOOKUP(Table5[[#This Row],[Section]],TB_notTB,1,FALSE))),"No",LEFT(Table5[[#This Row],[Section]],3)="ETB","PLS",LEFT(Table5[[#This Row],[Section]],1)="7","PDB",NOT(ISBLANK(Table5[[#This Row],[Section]])),"No")</f>
        <v>No</v>
      </c>
    </row>
    <row r="2299" spans="1:13" x14ac:dyDescent="0.25">
      <c r="A2299" s="126" t="s">
        <v>1108</v>
      </c>
      <c r="B2299" s="126" t="s">
        <v>17222</v>
      </c>
      <c r="C2299" s="126" t="s">
        <v>98</v>
      </c>
      <c r="D2299" s="127">
        <v>1.296</v>
      </c>
      <c r="E2299" s="128">
        <v>464</v>
      </c>
      <c r="F2299" s="128">
        <v>220</v>
      </c>
      <c r="G2299" s="126" t="s">
        <v>13711</v>
      </c>
      <c r="H2299" s="126" t="s">
        <v>20119</v>
      </c>
      <c r="I2299" s="126" t="s">
        <v>21054</v>
      </c>
      <c r="J2299" s="126" t="s">
        <v>26232</v>
      </c>
      <c r="K2299" s="9">
        <f>_xlfn.IFNA(VLOOKUP(Table5[[#This Row],[Section]],SubSill_Tier,2,FALSE),0)</f>
        <v>0</v>
      </c>
      <c r="L2299" s="9" t="str">
        <f t="shared" si="44"/>
        <v/>
      </c>
      <c r="M2299" s="205" t="str" cm="1">
        <f t="array" ref="M2299">_xlfn.IFS(NOT(ISERROR(VLOOKUP(Table5[[#This Row],[Section]],TB_notTB,1,FALSE))),"No",LEFT(Table5[[#This Row],[Section]],3)="ETB","PLS",LEFT(Table5[[#This Row],[Section]],1)="7","PDB",NOT(ISBLANK(Table5[[#This Row],[Section]])),"No")</f>
        <v>No</v>
      </c>
    </row>
    <row r="2300" spans="1:13" x14ac:dyDescent="0.25">
      <c r="A2300" s="126" t="s">
        <v>11710</v>
      </c>
      <c r="B2300" s="126" t="s">
        <v>17222</v>
      </c>
      <c r="C2300" s="126" t="s">
        <v>98</v>
      </c>
      <c r="D2300" s="127">
        <v>0.11899999999999999</v>
      </c>
      <c r="E2300" s="128">
        <v>100</v>
      </c>
      <c r="F2300" s="128">
        <v>100</v>
      </c>
      <c r="G2300" s="126" t="s">
        <v>13733</v>
      </c>
      <c r="H2300" s="126" t="s">
        <v>20143</v>
      </c>
      <c r="I2300" s="126" t="s">
        <v>20144</v>
      </c>
      <c r="J2300" s="126" t="s">
        <v>26246</v>
      </c>
      <c r="K2300" s="9">
        <f>_xlfn.IFNA(VLOOKUP(Table5[[#This Row],[Section]],SubSill_Tier,2,FALSE),0)</f>
        <v>0</v>
      </c>
      <c r="L2300" s="9" t="str">
        <f t="shared" si="44"/>
        <v/>
      </c>
      <c r="M2300" s="205" t="str" cm="1">
        <f t="array" ref="M2300">_xlfn.IFS(NOT(ISERROR(VLOOKUP(Table5[[#This Row],[Section]],TB_notTB,1,FALSE))),"No",LEFT(Table5[[#This Row],[Section]],3)="ETB","PLS",LEFT(Table5[[#This Row],[Section]],1)="7","PDB",NOT(ISBLANK(Table5[[#This Row],[Section]])),"No")</f>
        <v>No</v>
      </c>
    </row>
    <row r="2301" spans="1:13" x14ac:dyDescent="0.25">
      <c r="A2301" s="126" t="s">
        <v>6458</v>
      </c>
      <c r="B2301" s="126" t="s">
        <v>17222</v>
      </c>
      <c r="C2301" s="126" t="s">
        <v>75</v>
      </c>
      <c r="D2301" s="127">
        <v>1.9390000000000001</v>
      </c>
      <c r="E2301" s="128">
        <v>412</v>
      </c>
      <c r="F2301" s="128">
        <v>412</v>
      </c>
      <c r="G2301" s="126" t="s">
        <v>13724</v>
      </c>
      <c r="H2301" s="126" t="s">
        <v>20121</v>
      </c>
      <c r="I2301" s="126" t="s">
        <v>20122</v>
      </c>
      <c r="J2301" s="126" t="s">
        <v>26234</v>
      </c>
      <c r="K2301" s="9">
        <f>_xlfn.IFNA(VLOOKUP(Table5[[#This Row],[Section]],SubSill_Tier,2,FALSE),0)</f>
        <v>0</v>
      </c>
      <c r="L2301" s="9" t="str">
        <f t="shared" si="44"/>
        <v/>
      </c>
      <c r="M2301" s="205" t="str" cm="1">
        <f t="array" ref="M2301">_xlfn.IFS(NOT(ISERROR(VLOOKUP(Table5[[#This Row],[Section]],TB_notTB,1,FALSE))),"No",LEFT(Table5[[#This Row],[Section]],3)="ETB","PLS",LEFT(Table5[[#This Row],[Section]],1)="7","PDB",NOT(ISBLANK(Table5[[#This Row],[Section]])),"No")</f>
        <v>No</v>
      </c>
    </row>
    <row r="2302" spans="1:13" x14ac:dyDescent="0.25">
      <c r="A2302" s="126" t="s">
        <v>1109</v>
      </c>
      <c r="B2302" s="126" t="s">
        <v>17222</v>
      </c>
      <c r="C2302" s="126" t="s">
        <v>98</v>
      </c>
      <c r="D2302" s="127">
        <v>2.597</v>
      </c>
      <c r="E2302" s="128">
        <v>410</v>
      </c>
      <c r="F2302" s="128">
        <v>107</v>
      </c>
      <c r="G2302" s="126" t="s">
        <v>13711</v>
      </c>
      <c r="H2302" s="126" t="s">
        <v>20119</v>
      </c>
      <c r="I2302" s="126" t="s">
        <v>21054</v>
      </c>
      <c r="J2302" s="126" t="s">
        <v>26232</v>
      </c>
      <c r="K2302" s="9">
        <f>_xlfn.IFNA(VLOOKUP(Table5[[#This Row],[Section]],SubSill_Tier,2,FALSE),0)</f>
        <v>0</v>
      </c>
      <c r="L2302" s="9" t="str">
        <f t="shared" si="44"/>
        <v/>
      </c>
      <c r="M2302" s="205" t="str" cm="1">
        <f t="array" ref="M2302">_xlfn.IFS(NOT(ISERROR(VLOOKUP(Table5[[#This Row],[Section]],TB_notTB,1,FALSE))),"No",LEFT(Table5[[#This Row],[Section]],3)="ETB","PLS",LEFT(Table5[[#This Row],[Section]],1)="7","PDB",NOT(ISBLANK(Table5[[#This Row],[Section]])),"No")</f>
        <v>No</v>
      </c>
    </row>
    <row r="2303" spans="1:13" x14ac:dyDescent="0.25">
      <c r="A2303" s="126" t="s">
        <v>1110</v>
      </c>
      <c r="B2303" s="126" t="s">
        <v>17222</v>
      </c>
      <c r="C2303" s="126" t="s">
        <v>98</v>
      </c>
      <c r="D2303" s="127">
        <v>1.542</v>
      </c>
      <c r="E2303" s="128">
        <v>326</v>
      </c>
      <c r="F2303" s="128">
        <v>180</v>
      </c>
      <c r="G2303" s="126" t="s">
        <v>13711</v>
      </c>
      <c r="H2303" s="126" t="s">
        <v>20119</v>
      </c>
      <c r="I2303" s="126" t="s">
        <v>21054</v>
      </c>
      <c r="J2303" s="126" t="s">
        <v>26232</v>
      </c>
      <c r="K2303" s="9">
        <f>_xlfn.IFNA(VLOOKUP(Table5[[#This Row],[Section]],SubSill_Tier,2,FALSE),0)</f>
        <v>0</v>
      </c>
      <c r="L2303" s="9" t="str">
        <f t="shared" si="44"/>
        <v/>
      </c>
      <c r="M2303" s="205" t="str" cm="1">
        <f t="array" ref="M2303">_xlfn.IFS(NOT(ISERROR(VLOOKUP(Table5[[#This Row],[Section]],TB_notTB,1,FALSE))),"No",LEFT(Table5[[#This Row],[Section]],3)="ETB","PLS",LEFT(Table5[[#This Row],[Section]],1)="7","PDB",NOT(ISBLANK(Table5[[#This Row],[Section]])),"No")</f>
        <v>No</v>
      </c>
    </row>
    <row r="2304" spans="1:13" x14ac:dyDescent="0.25">
      <c r="A2304" s="126" t="s">
        <v>1111</v>
      </c>
      <c r="B2304" s="126" t="s">
        <v>17222</v>
      </c>
      <c r="C2304" s="126" t="s">
        <v>98</v>
      </c>
      <c r="D2304" s="127">
        <v>0.95299999999999996</v>
      </c>
      <c r="E2304" s="128">
        <v>241</v>
      </c>
      <c r="F2304" s="128">
        <v>241</v>
      </c>
      <c r="G2304" s="126" t="s">
        <v>13711</v>
      </c>
      <c r="H2304" s="126" t="s">
        <v>20119</v>
      </c>
      <c r="I2304" s="126" t="s">
        <v>21054</v>
      </c>
      <c r="J2304" s="126" t="s">
        <v>26232</v>
      </c>
      <c r="K2304" s="9">
        <f>_xlfn.IFNA(VLOOKUP(Table5[[#This Row],[Section]],SubSill_Tier,2,FALSE),0)</f>
        <v>0</v>
      </c>
      <c r="L2304" s="9" t="str">
        <f t="shared" si="44"/>
        <v/>
      </c>
      <c r="M2304" s="205" t="str" cm="1">
        <f t="array" ref="M2304">_xlfn.IFS(NOT(ISERROR(VLOOKUP(Table5[[#This Row],[Section]],TB_notTB,1,FALSE))),"No",LEFT(Table5[[#This Row],[Section]],3)="ETB","PLS",LEFT(Table5[[#This Row],[Section]],1)="7","PDB",NOT(ISBLANK(Table5[[#This Row],[Section]])),"No")</f>
        <v>No</v>
      </c>
    </row>
    <row r="2305" spans="1:13" x14ac:dyDescent="0.25">
      <c r="A2305" s="126" t="s">
        <v>1112</v>
      </c>
      <c r="B2305" s="126" t="s">
        <v>17222</v>
      </c>
      <c r="C2305" s="126" t="s">
        <v>98</v>
      </c>
      <c r="D2305" s="127">
        <v>1.5009999999999999</v>
      </c>
      <c r="E2305" s="128">
        <v>555</v>
      </c>
      <c r="F2305" s="128">
        <v>230</v>
      </c>
      <c r="G2305" s="126" t="s">
        <v>13711</v>
      </c>
      <c r="H2305" s="126" t="s">
        <v>20119</v>
      </c>
      <c r="I2305" s="126" t="s">
        <v>21054</v>
      </c>
      <c r="J2305" s="126" t="s">
        <v>26232</v>
      </c>
      <c r="K2305" s="9">
        <f>_xlfn.IFNA(VLOOKUP(Table5[[#This Row],[Section]],SubSill_Tier,2,FALSE),0)</f>
        <v>0</v>
      </c>
      <c r="L2305" s="9" t="str">
        <f t="shared" si="44"/>
        <v/>
      </c>
      <c r="M2305" s="205" t="str" cm="1">
        <f t="array" ref="M2305">_xlfn.IFS(NOT(ISERROR(VLOOKUP(Table5[[#This Row],[Section]],TB_notTB,1,FALSE))),"No",LEFT(Table5[[#This Row],[Section]],3)="ETB","PLS",LEFT(Table5[[#This Row],[Section]],1)="7","PDB",NOT(ISBLANK(Table5[[#This Row],[Section]])),"No")</f>
        <v>No</v>
      </c>
    </row>
    <row r="2306" spans="1:13" x14ac:dyDescent="0.25">
      <c r="A2306" s="126" t="s">
        <v>1113</v>
      </c>
      <c r="B2306" s="126" t="s">
        <v>17222</v>
      </c>
      <c r="C2306" s="126" t="s">
        <v>98</v>
      </c>
      <c r="D2306" s="127">
        <v>0.375</v>
      </c>
      <c r="E2306" s="128">
        <v>126</v>
      </c>
      <c r="F2306" s="128">
        <v>100</v>
      </c>
      <c r="G2306" s="126" t="s">
        <v>13711</v>
      </c>
      <c r="H2306" s="126" t="s">
        <v>20119</v>
      </c>
      <c r="I2306" s="126" t="s">
        <v>21054</v>
      </c>
      <c r="J2306" s="126" t="s">
        <v>26232</v>
      </c>
      <c r="K2306" s="9">
        <f>_xlfn.IFNA(VLOOKUP(Table5[[#This Row],[Section]],SubSill_Tier,2,FALSE),0)</f>
        <v>0</v>
      </c>
      <c r="L2306" s="9" t="str">
        <f t="shared" ref="L2306:L2369" si="45">IFERROR(IF(LEFT(G2306,2)="AI",IF(_xlfn.NUMBERVALUE(IFERROR(LEFT(IF(ISERROR(FIND("X",UPPER(B2306))),UPPER(B2306),RIGHT(UPPER(B2306),LEN(UPPER(B2306))-FIND("~",SUBSTITUTE(UPPER(B2306),"X","~",LEN(UPPER(B2306))-LEN(SUBSTITUTE(UPPER(B2306),"X","")))))),FIND(" ",IF(ISERROR(FIND("X",UPPER(B2306))),UPPER(B2306),RIGHT(UPPER(B2306),LEN(UPPER(B2306))-FIND("~",SUBSTITUTE(UPPER(B2306),"X","~",LEN(UPPER(B2306))-LEN(SUBSTITUTE(UPPER(B2306),"X","")))))),1)-1),IF(ISERROR(FIND("X",UPPER(B2306))),UPPER(B2306),RIGHT(UPPER(B2306),LEN(UPPER(B2306))-FIND("~",SUBSTITUTE(UPPER(B2306),"X","~",LEN(UPPER(B2306))-LEN(SUBSTITUTE(UPPER(B2306),"X",""))))))),".")&gt;=5,"Wall",""),""),"")</f>
        <v/>
      </c>
      <c r="M2306" s="205" t="str" cm="1">
        <f t="array" ref="M2306">_xlfn.IFS(NOT(ISERROR(VLOOKUP(Table5[[#This Row],[Section]],TB_notTB,1,FALSE))),"No",LEFT(Table5[[#This Row],[Section]],3)="ETB","PLS",LEFT(Table5[[#This Row],[Section]],1)="7","PDB",NOT(ISBLANK(Table5[[#This Row],[Section]])),"No")</f>
        <v>No</v>
      </c>
    </row>
    <row r="2307" spans="1:13" x14ac:dyDescent="0.25">
      <c r="A2307" s="126" t="s">
        <v>1114</v>
      </c>
      <c r="B2307" s="126" t="s">
        <v>17222</v>
      </c>
      <c r="C2307" s="126" t="s">
        <v>98</v>
      </c>
      <c r="D2307" s="127">
        <v>0.32700000000000001</v>
      </c>
      <c r="E2307" s="128">
        <v>130</v>
      </c>
      <c r="F2307" s="128">
        <v>100</v>
      </c>
      <c r="G2307" s="126" t="s">
        <v>13711</v>
      </c>
      <c r="H2307" s="126" t="s">
        <v>20119</v>
      </c>
      <c r="I2307" s="126" t="s">
        <v>21054</v>
      </c>
      <c r="J2307" s="126" t="s">
        <v>26232</v>
      </c>
      <c r="K2307" s="9">
        <f>_xlfn.IFNA(VLOOKUP(Table5[[#This Row],[Section]],SubSill_Tier,2,FALSE),0)</f>
        <v>0</v>
      </c>
      <c r="L2307" s="9" t="str">
        <f t="shared" si="45"/>
        <v/>
      </c>
      <c r="M2307" s="205" t="str" cm="1">
        <f t="array" ref="M2307">_xlfn.IFS(NOT(ISERROR(VLOOKUP(Table5[[#This Row],[Section]],TB_notTB,1,FALSE))),"No",LEFT(Table5[[#This Row],[Section]],3)="ETB","PLS",LEFT(Table5[[#This Row],[Section]],1)="7","PDB",NOT(ISBLANK(Table5[[#This Row],[Section]])),"No")</f>
        <v>No</v>
      </c>
    </row>
    <row r="2308" spans="1:13" x14ac:dyDescent="0.25">
      <c r="A2308" s="126" t="s">
        <v>1115</v>
      </c>
      <c r="B2308" s="126" t="s">
        <v>17222</v>
      </c>
      <c r="C2308" s="126" t="s">
        <v>98</v>
      </c>
      <c r="D2308" s="127">
        <v>1.5469999999999999</v>
      </c>
      <c r="E2308" s="128">
        <v>392</v>
      </c>
      <c r="F2308" s="128">
        <v>392</v>
      </c>
      <c r="G2308" s="126" t="s">
        <v>13711</v>
      </c>
      <c r="H2308" s="126" t="s">
        <v>20119</v>
      </c>
      <c r="I2308" s="126" t="s">
        <v>21054</v>
      </c>
      <c r="J2308" s="126" t="s">
        <v>26232</v>
      </c>
      <c r="K2308" s="9">
        <f>_xlfn.IFNA(VLOOKUP(Table5[[#This Row],[Section]],SubSill_Tier,2,FALSE),0)</f>
        <v>0</v>
      </c>
      <c r="L2308" s="9" t="str">
        <f t="shared" si="45"/>
        <v/>
      </c>
      <c r="M2308" s="205" t="str" cm="1">
        <f t="array" ref="M2308">_xlfn.IFS(NOT(ISERROR(VLOOKUP(Table5[[#This Row],[Section]],TB_notTB,1,FALSE))),"No",LEFT(Table5[[#This Row],[Section]],3)="ETB","PLS",LEFT(Table5[[#This Row],[Section]],1)="7","PDB",NOT(ISBLANK(Table5[[#This Row],[Section]])),"No")</f>
        <v>No</v>
      </c>
    </row>
    <row r="2309" spans="1:13" x14ac:dyDescent="0.25">
      <c r="A2309" s="126" t="s">
        <v>1116</v>
      </c>
      <c r="B2309" s="126" t="s">
        <v>17222</v>
      </c>
      <c r="C2309" s="126" t="s">
        <v>98</v>
      </c>
      <c r="D2309" s="127">
        <v>0.64300000000000002</v>
      </c>
      <c r="E2309" s="128">
        <v>159</v>
      </c>
      <c r="F2309" s="128">
        <v>159</v>
      </c>
      <c r="G2309" s="126" t="s">
        <v>13711</v>
      </c>
      <c r="H2309" s="126" t="s">
        <v>20119</v>
      </c>
      <c r="I2309" s="126" t="s">
        <v>21054</v>
      </c>
      <c r="J2309" s="126" t="s">
        <v>26232</v>
      </c>
      <c r="K2309" s="9">
        <f>_xlfn.IFNA(VLOOKUP(Table5[[#This Row],[Section]],SubSill_Tier,2,FALSE),0)</f>
        <v>0</v>
      </c>
      <c r="L2309" s="9" t="str">
        <f t="shared" si="45"/>
        <v/>
      </c>
      <c r="M2309" s="205" t="str" cm="1">
        <f t="array" ref="M2309">_xlfn.IFS(NOT(ISERROR(VLOOKUP(Table5[[#This Row],[Section]],TB_notTB,1,FALSE))),"No",LEFT(Table5[[#This Row],[Section]],3)="ETB","PLS",LEFT(Table5[[#This Row],[Section]],1)="7","PDB",NOT(ISBLANK(Table5[[#This Row],[Section]])),"No")</f>
        <v>No</v>
      </c>
    </row>
    <row r="2310" spans="1:13" x14ac:dyDescent="0.25">
      <c r="A2310" s="126" t="s">
        <v>1117</v>
      </c>
      <c r="B2310" s="126" t="s">
        <v>17222</v>
      </c>
      <c r="C2310" s="126" t="s">
        <v>98</v>
      </c>
      <c r="D2310" s="127">
        <v>1.056</v>
      </c>
      <c r="E2310" s="128">
        <v>265</v>
      </c>
      <c r="F2310" s="128">
        <v>265</v>
      </c>
      <c r="G2310" s="126" t="s">
        <v>13711</v>
      </c>
      <c r="H2310" s="126" t="s">
        <v>20119</v>
      </c>
      <c r="I2310" s="126" t="s">
        <v>21054</v>
      </c>
      <c r="J2310" s="126" t="s">
        <v>26232</v>
      </c>
      <c r="K2310" s="9">
        <f>_xlfn.IFNA(VLOOKUP(Table5[[#This Row],[Section]],SubSill_Tier,2,FALSE),0)</f>
        <v>0</v>
      </c>
      <c r="L2310" s="9" t="str">
        <f t="shared" si="45"/>
        <v/>
      </c>
      <c r="M2310" s="205" t="str" cm="1">
        <f t="array" ref="M2310">_xlfn.IFS(NOT(ISERROR(VLOOKUP(Table5[[#This Row],[Section]],TB_notTB,1,FALSE))),"No",LEFT(Table5[[#This Row],[Section]],3)="ETB","PLS",LEFT(Table5[[#This Row],[Section]],1)="7","PDB",NOT(ISBLANK(Table5[[#This Row],[Section]])),"No")</f>
        <v>No</v>
      </c>
    </row>
    <row r="2311" spans="1:13" x14ac:dyDescent="0.25">
      <c r="A2311" s="126" t="s">
        <v>1118</v>
      </c>
      <c r="B2311" s="126" t="s">
        <v>17222</v>
      </c>
      <c r="C2311" s="126" t="s">
        <v>98</v>
      </c>
      <c r="D2311" s="127">
        <v>0.59899999999999998</v>
      </c>
      <c r="E2311" s="128">
        <v>139</v>
      </c>
      <c r="F2311" s="128">
        <v>139</v>
      </c>
      <c r="G2311" s="126" t="s">
        <v>13711</v>
      </c>
      <c r="H2311" s="126" t="s">
        <v>20119</v>
      </c>
      <c r="I2311" s="126" t="s">
        <v>21054</v>
      </c>
      <c r="J2311" s="126" t="s">
        <v>26232</v>
      </c>
      <c r="K2311" s="9">
        <f>_xlfn.IFNA(VLOOKUP(Table5[[#This Row],[Section]],SubSill_Tier,2,FALSE),0)</f>
        <v>0</v>
      </c>
      <c r="L2311" s="9" t="str">
        <f t="shared" si="45"/>
        <v/>
      </c>
      <c r="M2311" s="205" t="str" cm="1">
        <f t="array" ref="M2311">_xlfn.IFS(NOT(ISERROR(VLOOKUP(Table5[[#This Row],[Section]],TB_notTB,1,FALSE))),"No",LEFT(Table5[[#This Row],[Section]],3)="ETB","PLS",LEFT(Table5[[#This Row],[Section]],1)="7","PDB",NOT(ISBLANK(Table5[[#This Row],[Section]])),"No")</f>
        <v>No</v>
      </c>
    </row>
    <row r="2312" spans="1:13" x14ac:dyDescent="0.25">
      <c r="A2312" s="126" t="s">
        <v>1119</v>
      </c>
      <c r="B2312" s="126" t="s">
        <v>17222</v>
      </c>
      <c r="C2312" s="126" t="s">
        <v>98</v>
      </c>
      <c r="D2312" s="127">
        <v>1.52</v>
      </c>
      <c r="E2312" s="128">
        <v>399</v>
      </c>
      <c r="F2312" s="128">
        <v>100</v>
      </c>
      <c r="G2312" s="126" t="s">
        <v>13711</v>
      </c>
      <c r="H2312" s="126" t="s">
        <v>20119</v>
      </c>
      <c r="I2312" s="126" t="s">
        <v>21054</v>
      </c>
      <c r="J2312" s="126" t="s">
        <v>26232</v>
      </c>
      <c r="K2312" s="9">
        <f>_xlfn.IFNA(VLOOKUP(Table5[[#This Row],[Section]],SubSill_Tier,2,FALSE),0)</f>
        <v>0</v>
      </c>
      <c r="L2312" s="9" t="str">
        <f t="shared" si="45"/>
        <v/>
      </c>
      <c r="M2312" s="205" t="str" cm="1">
        <f t="array" ref="M2312">_xlfn.IFS(NOT(ISERROR(VLOOKUP(Table5[[#This Row],[Section]],TB_notTB,1,FALSE))),"No",LEFT(Table5[[#This Row],[Section]],3)="ETB","PLS",LEFT(Table5[[#This Row],[Section]],1)="7","PDB",NOT(ISBLANK(Table5[[#This Row],[Section]])),"No")</f>
        <v>No</v>
      </c>
    </row>
    <row r="2313" spans="1:13" x14ac:dyDescent="0.25">
      <c r="A2313" s="126" t="s">
        <v>1120</v>
      </c>
      <c r="B2313" s="126" t="s">
        <v>17222</v>
      </c>
      <c r="C2313" s="126" t="s">
        <v>98</v>
      </c>
      <c r="D2313" s="127">
        <v>1.496</v>
      </c>
      <c r="E2313" s="128">
        <v>552</v>
      </c>
      <c r="F2313" s="128">
        <v>230</v>
      </c>
      <c r="G2313" s="126" t="s">
        <v>13711</v>
      </c>
      <c r="H2313" s="126" t="s">
        <v>20119</v>
      </c>
      <c r="I2313" s="126" t="s">
        <v>21054</v>
      </c>
      <c r="J2313" s="126" t="s">
        <v>26232</v>
      </c>
      <c r="K2313" s="9">
        <f>_xlfn.IFNA(VLOOKUP(Table5[[#This Row],[Section]],SubSill_Tier,2,FALSE),0)</f>
        <v>0</v>
      </c>
      <c r="L2313" s="9" t="str">
        <f t="shared" si="45"/>
        <v/>
      </c>
      <c r="M2313" s="205" t="str" cm="1">
        <f t="array" ref="M2313">_xlfn.IFS(NOT(ISERROR(VLOOKUP(Table5[[#This Row],[Section]],TB_notTB,1,FALSE))),"No",LEFT(Table5[[#This Row],[Section]],3)="ETB","PLS",LEFT(Table5[[#This Row],[Section]],1)="7","PDB",NOT(ISBLANK(Table5[[#This Row],[Section]])),"No")</f>
        <v>No</v>
      </c>
    </row>
    <row r="2314" spans="1:13" x14ac:dyDescent="0.25">
      <c r="A2314" s="126" t="s">
        <v>1121</v>
      </c>
      <c r="B2314" s="126" t="s">
        <v>17222</v>
      </c>
      <c r="C2314" s="126" t="s">
        <v>98</v>
      </c>
      <c r="D2314" s="127">
        <v>1.2849999999999999</v>
      </c>
      <c r="E2314" s="128">
        <v>373</v>
      </c>
      <c r="F2314" s="128">
        <v>100</v>
      </c>
      <c r="G2314" s="126" t="s">
        <v>13711</v>
      </c>
      <c r="H2314" s="126" t="s">
        <v>20119</v>
      </c>
      <c r="I2314" s="126" t="s">
        <v>21054</v>
      </c>
      <c r="J2314" s="126" t="s">
        <v>26232</v>
      </c>
      <c r="K2314" s="9">
        <f>_xlfn.IFNA(VLOOKUP(Table5[[#This Row],[Section]],SubSill_Tier,2,FALSE),0)</f>
        <v>0</v>
      </c>
      <c r="L2314" s="9" t="str">
        <f t="shared" si="45"/>
        <v/>
      </c>
      <c r="M2314" s="205" t="str" cm="1">
        <f t="array" ref="M2314">_xlfn.IFS(NOT(ISERROR(VLOOKUP(Table5[[#This Row],[Section]],TB_notTB,1,FALSE))),"No",LEFT(Table5[[#This Row],[Section]],3)="ETB","PLS",LEFT(Table5[[#This Row],[Section]],1)="7","PDB",NOT(ISBLANK(Table5[[#This Row],[Section]])),"No")</f>
        <v>No</v>
      </c>
    </row>
    <row r="2315" spans="1:13" x14ac:dyDescent="0.25">
      <c r="A2315" s="126" t="s">
        <v>1122</v>
      </c>
      <c r="B2315" s="126" t="s">
        <v>17222</v>
      </c>
      <c r="C2315" s="126" t="s">
        <v>98</v>
      </c>
      <c r="D2315" s="127">
        <v>1.6279999999999999</v>
      </c>
      <c r="E2315" s="128">
        <v>443</v>
      </c>
      <c r="F2315" s="128">
        <v>100</v>
      </c>
      <c r="G2315" s="126" t="s">
        <v>13711</v>
      </c>
      <c r="H2315" s="126" t="s">
        <v>20119</v>
      </c>
      <c r="I2315" s="126" t="s">
        <v>21054</v>
      </c>
      <c r="J2315" s="126" t="s">
        <v>26232</v>
      </c>
      <c r="K2315" s="9">
        <f>_xlfn.IFNA(VLOOKUP(Table5[[#This Row],[Section]],SubSill_Tier,2,FALSE),0)</f>
        <v>0</v>
      </c>
      <c r="L2315" s="9" t="str">
        <f t="shared" si="45"/>
        <v/>
      </c>
      <c r="M2315" s="205" t="str" cm="1">
        <f t="array" ref="M2315">_xlfn.IFS(NOT(ISERROR(VLOOKUP(Table5[[#This Row],[Section]],TB_notTB,1,FALSE))),"No",LEFT(Table5[[#This Row],[Section]],3)="ETB","PLS",LEFT(Table5[[#This Row],[Section]],1)="7","PDB",NOT(ISBLANK(Table5[[#This Row],[Section]])),"No")</f>
        <v>No</v>
      </c>
    </row>
    <row r="2316" spans="1:13" x14ac:dyDescent="0.25">
      <c r="A2316" s="126" t="s">
        <v>1123</v>
      </c>
      <c r="B2316" s="126" t="s">
        <v>17222</v>
      </c>
      <c r="C2316" s="126" t="s">
        <v>98</v>
      </c>
      <c r="D2316" s="127">
        <v>0.73399999999999999</v>
      </c>
      <c r="E2316" s="128">
        <v>126</v>
      </c>
      <c r="F2316" s="128">
        <v>126</v>
      </c>
      <c r="G2316" s="126" t="s">
        <v>13711</v>
      </c>
      <c r="H2316" s="126" t="s">
        <v>20119</v>
      </c>
      <c r="I2316" s="126" t="s">
        <v>21054</v>
      </c>
      <c r="J2316" s="126" t="s">
        <v>26232</v>
      </c>
      <c r="K2316" s="9">
        <f>_xlfn.IFNA(VLOOKUP(Table5[[#This Row],[Section]],SubSill_Tier,2,FALSE),0)</f>
        <v>0</v>
      </c>
      <c r="L2316" s="9" t="str">
        <f t="shared" si="45"/>
        <v/>
      </c>
      <c r="M2316" s="205" t="str" cm="1">
        <f t="array" ref="M2316">_xlfn.IFS(NOT(ISERROR(VLOOKUP(Table5[[#This Row],[Section]],TB_notTB,1,FALSE))),"No",LEFT(Table5[[#This Row],[Section]],3)="ETB","PLS",LEFT(Table5[[#This Row],[Section]],1)="7","PDB",NOT(ISBLANK(Table5[[#This Row],[Section]])),"No")</f>
        <v>No</v>
      </c>
    </row>
    <row r="2317" spans="1:13" x14ac:dyDescent="0.25">
      <c r="A2317" s="126" t="s">
        <v>1124</v>
      </c>
      <c r="B2317" s="126" t="s">
        <v>17222</v>
      </c>
      <c r="C2317" s="126" t="s">
        <v>98</v>
      </c>
      <c r="D2317" s="127">
        <v>0.39400000000000002</v>
      </c>
      <c r="E2317" s="128">
        <v>174</v>
      </c>
      <c r="F2317" s="128">
        <v>100</v>
      </c>
      <c r="G2317" s="126" t="s">
        <v>13711</v>
      </c>
      <c r="H2317" s="126" t="s">
        <v>20119</v>
      </c>
      <c r="I2317" s="126" t="s">
        <v>21054</v>
      </c>
      <c r="J2317" s="126" t="s">
        <v>26232</v>
      </c>
      <c r="K2317" s="9">
        <f>_xlfn.IFNA(VLOOKUP(Table5[[#This Row],[Section]],SubSill_Tier,2,FALSE),0)</f>
        <v>0</v>
      </c>
      <c r="L2317" s="9" t="str">
        <f t="shared" si="45"/>
        <v/>
      </c>
      <c r="M2317" s="205" t="str" cm="1">
        <f t="array" ref="M2317">_xlfn.IFS(NOT(ISERROR(VLOOKUP(Table5[[#This Row],[Section]],TB_notTB,1,FALSE))),"No",LEFT(Table5[[#This Row],[Section]],3)="ETB","PLS",LEFT(Table5[[#This Row],[Section]],1)="7","PDB",NOT(ISBLANK(Table5[[#This Row],[Section]])),"No")</f>
        <v>No</v>
      </c>
    </row>
    <row r="2318" spans="1:13" x14ac:dyDescent="0.25">
      <c r="A2318" s="126" t="s">
        <v>1125</v>
      </c>
      <c r="B2318" s="126" t="s">
        <v>17222</v>
      </c>
      <c r="C2318" s="126" t="s">
        <v>98</v>
      </c>
      <c r="D2318" s="127">
        <v>0.52400000000000002</v>
      </c>
      <c r="E2318" s="128">
        <v>198</v>
      </c>
      <c r="F2318" s="128">
        <v>100</v>
      </c>
      <c r="G2318" s="126" t="s">
        <v>13711</v>
      </c>
      <c r="H2318" s="126" t="s">
        <v>20119</v>
      </c>
      <c r="I2318" s="126" t="s">
        <v>21054</v>
      </c>
      <c r="J2318" s="126" t="s">
        <v>26232</v>
      </c>
      <c r="K2318" s="9">
        <f>_xlfn.IFNA(VLOOKUP(Table5[[#This Row],[Section]],SubSill_Tier,2,FALSE),0)</f>
        <v>0</v>
      </c>
      <c r="L2318" s="9" t="str">
        <f t="shared" si="45"/>
        <v/>
      </c>
      <c r="M2318" s="205" t="str" cm="1">
        <f t="array" ref="M2318">_xlfn.IFS(NOT(ISERROR(VLOOKUP(Table5[[#This Row],[Section]],TB_notTB,1,FALSE))),"No",LEFT(Table5[[#This Row],[Section]],3)="ETB","PLS",LEFT(Table5[[#This Row],[Section]],1)="7","PDB",NOT(ISBLANK(Table5[[#This Row],[Section]])),"No")</f>
        <v>No</v>
      </c>
    </row>
    <row r="2319" spans="1:13" x14ac:dyDescent="0.25">
      <c r="A2319" s="126" t="s">
        <v>1126</v>
      </c>
      <c r="B2319" s="126" t="s">
        <v>17222</v>
      </c>
      <c r="C2319" s="126" t="s">
        <v>98</v>
      </c>
      <c r="D2319" s="127">
        <v>1.6439999999999999</v>
      </c>
      <c r="E2319" s="128">
        <v>423</v>
      </c>
      <c r="F2319" s="128">
        <v>423</v>
      </c>
      <c r="G2319" s="126" t="s">
        <v>13711</v>
      </c>
      <c r="H2319" s="126" t="s">
        <v>20119</v>
      </c>
      <c r="I2319" s="126" t="s">
        <v>21054</v>
      </c>
      <c r="J2319" s="126" t="s">
        <v>26232</v>
      </c>
      <c r="K2319" s="9">
        <f>_xlfn.IFNA(VLOOKUP(Table5[[#This Row],[Section]],SubSill_Tier,2,FALSE),0)</f>
        <v>0</v>
      </c>
      <c r="L2319" s="9" t="str">
        <f t="shared" si="45"/>
        <v/>
      </c>
      <c r="M2319" s="205" t="str" cm="1">
        <f t="array" ref="M2319">_xlfn.IFS(NOT(ISERROR(VLOOKUP(Table5[[#This Row],[Section]],TB_notTB,1,FALSE))),"No",LEFT(Table5[[#This Row],[Section]],3)="ETB","PLS",LEFT(Table5[[#This Row],[Section]],1)="7","PDB",NOT(ISBLANK(Table5[[#This Row],[Section]])),"No")</f>
        <v>No</v>
      </c>
    </row>
    <row r="2320" spans="1:13" x14ac:dyDescent="0.25">
      <c r="A2320" s="126" t="s">
        <v>1127</v>
      </c>
      <c r="B2320" s="126" t="s">
        <v>17222</v>
      </c>
      <c r="C2320" s="126" t="s">
        <v>98</v>
      </c>
      <c r="D2320" s="127">
        <v>1.804</v>
      </c>
      <c r="E2320" s="128">
        <v>536</v>
      </c>
      <c r="F2320" s="128">
        <v>536</v>
      </c>
      <c r="G2320" s="126" t="s">
        <v>13711</v>
      </c>
      <c r="H2320" s="126" t="s">
        <v>20119</v>
      </c>
      <c r="I2320" s="126" t="s">
        <v>21054</v>
      </c>
      <c r="J2320" s="126" t="s">
        <v>26232</v>
      </c>
      <c r="K2320" s="9">
        <f>_xlfn.IFNA(VLOOKUP(Table5[[#This Row],[Section]],SubSill_Tier,2,FALSE),0)</f>
        <v>0</v>
      </c>
      <c r="L2320" s="9" t="str">
        <f t="shared" si="45"/>
        <v/>
      </c>
      <c r="M2320" s="205" t="str" cm="1">
        <f t="array" ref="M2320">_xlfn.IFS(NOT(ISERROR(VLOOKUP(Table5[[#This Row],[Section]],TB_notTB,1,FALSE))),"No",LEFT(Table5[[#This Row],[Section]],3)="ETB","PLS",LEFT(Table5[[#This Row],[Section]],1)="7","PDB",NOT(ISBLANK(Table5[[#This Row],[Section]])),"No")</f>
        <v>No</v>
      </c>
    </row>
    <row r="2321" spans="1:13" x14ac:dyDescent="0.25">
      <c r="A2321" s="126" t="s">
        <v>1128</v>
      </c>
      <c r="B2321" s="126" t="s">
        <v>17222</v>
      </c>
      <c r="C2321" s="126" t="s">
        <v>98</v>
      </c>
      <c r="D2321" s="127">
        <v>2.9940000000000002</v>
      </c>
      <c r="E2321" s="128">
        <v>489</v>
      </c>
      <c r="F2321" s="128">
        <v>270</v>
      </c>
      <c r="G2321" s="126" t="s">
        <v>13711</v>
      </c>
      <c r="H2321" s="126" t="s">
        <v>20119</v>
      </c>
      <c r="I2321" s="126" t="s">
        <v>21054</v>
      </c>
      <c r="J2321" s="126" t="s">
        <v>26232</v>
      </c>
      <c r="K2321" s="9">
        <f>_xlfn.IFNA(VLOOKUP(Table5[[#This Row],[Section]],SubSill_Tier,2,FALSE),0)</f>
        <v>0</v>
      </c>
      <c r="L2321" s="9" t="str">
        <f t="shared" si="45"/>
        <v/>
      </c>
      <c r="M2321" s="205" t="str" cm="1">
        <f t="array" ref="M2321">_xlfn.IFS(NOT(ISERROR(VLOOKUP(Table5[[#This Row],[Section]],TB_notTB,1,FALSE))),"No",LEFT(Table5[[#This Row],[Section]],3)="ETB","PLS",LEFT(Table5[[#This Row],[Section]],1)="7","PDB",NOT(ISBLANK(Table5[[#This Row],[Section]])),"No")</f>
        <v>No</v>
      </c>
    </row>
    <row r="2322" spans="1:13" x14ac:dyDescent="0.25">
      <c r="A2322" s="126" t="s">
        <v>1129</v>
      </c>
      <c r="B2322" s="126" t="s">
        <v>17222</v>
      </c>
      <c r="C2322" s="126" t="s">
        <v>98</v>
      </c>
      <c r="D2322" s="127">
        <v>1.1180000000000001</v>
      </c>
      <c r="E2322" s="128">
        <v>291</v>
      </c>
      <c r="F2322" s="128">
        <v>291</v>
      </c>
      <c r="G2322" s="126" t="s">
        <v>13711</v>
      </c>
      <c r="H2322" s="126" t="s">
        <v>20119</v>
      </c>
      <c r="I2322" s="126" t="s">
        <v>21054</v>
      </c>
      <c r="J2322" s="126" t="s">
        <v>26232</v>
      </c>
      <c r="K2322" s="9">
        <f>_xlfn.IFNA(VLOOKUP(Table5[[#This Row],[Section]],SubSill_Tier,2,FALSE),0)</f>
        <v>0</v>
      </c>
      <c r="L2322" s="9" t="str">
        <f t="shared" si="45"/>
        <v/>
      </c>
      <c r="M2322" s="205" t="str" cm="1">
        <f t="array" ref="M2322">_xlfn.IFS(NOT(ISERROR(VLOOKUP(Table5[[#This Row],[Section]],TB_notTB,1,FALSE))),"No",LEFT(Table5[[#This Row],[Section]],3)="ETB","PLS",LEFT(Table5[[#This Row],[Section]],1)="7","PDB",NOT(ISBLANK(Table5[[#This Row],[Section]])),"No")</f>
        <v>No</v>
      </c>
    </row>
    <row r="2323" spans="1:13" x14ac:dyDescent="0.25">
      <c r="A2323" s="126" t="s">
        <v>1130</v>
      </c>
      <c r="B2323" s="126" t="s">
        <v>17222</v>
      </c>
      <c r="C2323" s="126" t="s">
        <v>98</v>
      </c>
      <c r="D2323" s="127">
        <v>0.4</v>
      </c>
      <c r="E2323" s="128">
        <v>150</v>
      </c>
      <c r="F2323" s="128">
        <v>150</v>
      </c>
      <c r="G2323" s="126" t="s">
        <v>13711</v>
      </c>
      <c r="H2323" s="126" t="s">
        <v>20119</v>
      </c>
      <c r="I2323" s="126" t="s">
        <v>21054</v>
      </c>
      <c r="J2323" s="126" t="s">
        <v>26232</v>
      </c>
      <c r="K2323" s="9">
        <f>_xlfn.IFNA(VLOOKUP(Table5[[#This Row],[Section]],SubSill_Tier,2,FALSE),0)</f>
        <v>0</v>
      </c>
      <c r="L2323" s="9" t="str">
        <f t="shared" si="45"/>
        <v/>
      </c>
      <c r="M2323" s="205" t="str" cm="1">
        <f t="array" ref="M2323">_xlfn.IFS(NOT(ISERROR(VLOOKUP(Table5[[#This Row],[Section]],TB_notTB,1,FALSE))),"No",LEFT(Table5[[#This Row],[Section]],3)="ETB","PLS",LEFT(Table5[[#This Row],[Section]],1)="7","PDB",NOT(ISBLANK(Table5[[#This Row],[Section]])),"No")</f>
        <v>No</v>
      </c>
    </row>
    <row r="2324" spans="1:13" x14ac:dyDescent="0.25">
      <c r="A2324" s="126" t="s">
        <v>1131</v>
      </c>
      <c r="B2324" s="126" t="s">
        <v>17222</v>
      </c>
      <c r="C2324" s="126" t="s">
        <v>98</v>
      </c>
      <c r="D2324" s="127">
        <v>1.704</v>
      </c>
      <c r="E2324" s="128">
        <v>419</v>
      </c>
      <c r="F2324" s="128">
        <v>419</v>
      </c>
      <c r="G2324" s="126" t="s">
        <v>13711</v>
      </c>
      <c r="H2324" s="126" t="s">
        <v>20119</v>
      </c>
      <c r="I2324" s="126" t="s">
        <v>21054</v>
      </c>
      <c r="J2324" s="126" t="s">
        <v>26232</v>
      </c>
      <c r="K2324" s="9">
        <f>_xlfn.IFNA(VLOOKUP(Table5[[#This Row],[Section]],SubSill_Tier,2,FALSE),0)</f>
        <v>0</v>
      </c>
      <c r="L2324" s="9" t="str">
        <f t="shared" si="45"/>
        <v/>
      </c>
      <c r="M2324" s="205" t="str" cm="1">
        <f t="array" ref="M2324">_xlfn.IFS(NOT(ISERROR(VLOOKUP(Table5[[#This Row],[Section]],TB_notTB,1,FALSE))),"No",LEFT(Table5[[#This Row],[Section]],3)="ETB","PLS",LEFT(Table5[[#This Row],[Section]],1)="7","PDB",NOT(ISBLANK(Table5[[#This Row],[Section]])),"No")</f>
        <v>No</v>
      </c>
    </row>
    <row r="2325" spans="1:13" x14ac:dyDescent="0.25">
      <c r="A2325" s="126" t="s">
        <v>1132</v>
      </c>
      <c r="B2325" s="126" t="s">
        <v>17222</v>
      </c>
      <c r="C2325" s="126" t="s">
        <v>98</v>
      </c>
      <c r="D2325" s="127">
        <v>1.004</v>
      </c>
      <c r="E2325" s="128">
        <v>249</v>
      </c>
      <c r="F2325" s="128">
        <v>249</v>
      </c>
      <c r="G2325" s="126" t="s">
        <v>13711</v>
      </c>
      <c r="H2325" s="126" t="s">
        <v>20119</v>
      </c>
      <c r="I2325" s="126" t="s">
        <v>21054</v>
      </c>
      <c r="J2325" s="126" t="s">
        <v>26232</v>
      </c>
      <c r="K2325" s="9">
        <f>_xlfn.IFNA(VLOOKUP(Table5[[#This Row],[Section]],SubSill_Tier,2,FALSE),0)</f>
        <v>0</v>
      </c>
      <c r="L2325" s="9" t="str">
        <f t="shared" si="45"/>
        <v/>
      </c>
      <c r="M2325" s="205" t="str" cm="1">
        <f t="array" ref="M2325">_xlfn.IFS(NOT(ISERROR(VLOOKUP(Table5[[#This Row],[Section]],TB_notTB,1,FALSE))),"No",LEFT(Table5[[#This Row],[Section]],3)="ETB","PLS",LEFT(Table5[[#This Row],[Section]],1)="7","PDB",NOT(ISBLANK(Table5[[#This Row],[Section]])),"No")</f>
        <v>No</v>
      </c>
    </row>
    <row r="2326" spans="1:13" x14ac:dyDescent="0.25">
      <c r="A2326" s="126" t="s">
        <v>1133</v>
      </c>
      <c r="B2326" s="126" t="s">
        <v>17222</v>
      </c>
      <c r="C2326" s="126" t="s">
        <v>98</v>
      </c>
      <c r="D2326" s="127">
        <v>0.77800000000000002</v>
      </c>
      <c r="E2326" s="128">
        <v>187</v>
      </c>
      <c r="F2326" s="128">
        <v>187</v>
      </c>
      <c r="G2326" s="126" t="s">
        <v>13711</v>
      </c>
      <c r="H2326" s="126" t="s">
        <v>20119</v>
      </c>
      <c r="I2326" s="126" t="s">
        <v>21054</v>
      </c>
      <c r="J2326" s="126" t="s">
        <v>26232</v>
      </c>
      <c r="K2326" s="9">
        <f>_xlfn.IFNA(VLOOKUP(Table5[[#This Row],[Section]],SubSill_Tier,2,FALSE),0)</f>
        <v>0</v>
      </c>
      <c r="L2326" s="9" t="str">
        <f t="shared" si="45"/>
        <v/>
      </c>
      <c r="M2326" s="205" t="str" cm="1">
        <f t="array" ref="M2326">_xlfn.IFS(NOT(ISERROR(VLOOKUP(Table5[[#This Row],[Section]],TB_notTB,1,FALSE))),"No",LEFT(Table5[[#This Row],[Section]],3)="ETB","PLS",LEFT(Table5[[#This Row],[Section]],1)="7","PDB",NOT(ISBLANK(Table5[[#This Row],[Section]])),"No")</f>
        <v>No</v>
      </c>
    </row>
    <row r="2327" spans="1:13" x14ac:dyDescent="0.25">
      <c r="A2327" s="126" t="s">
        <v>1134</v>
      </c>
      <c r="B2327" s="126" t="s">
        <v>17222</v>
      </c>
      <c r="C2327" s="126" t="s">
        <v>98</v>
      </c>
      <c r="D2327" s="127">
        <v>2.0470000000000002</v>
      </c>
      <c r="E2327" s="128">
        <v>587</v>
      </c>
      <c r="F2327" s="128">
        <v>587</v>
      </c>
      <c r="G2327" s="126" t="s">
        <v>13711</v>
      </c>
      <c r="H2327" s="126" t="s">
        <v>20119</v>
      </c>
      <c r="I2327" s="126" t="s">
        <v>21054</v>
      </c>
      <c r="J2327" s="126" t="s">
        <v>26232</v>
      </c>
      <c r="K2327" s="9">
        <f>_xlfn.IFNA(VLOOKUP(Table5[[#This Row],[Section]],SubSill_Tier,2,FALSE),0)</f>
        <v>0</v>
      </c>
      <c r="L2327" s="9" t="str">
        <f t="shared" si="45"/>
        <v/>
      </c>
      <c r="M2327" s="205" t="str" cm="1">
        <f t="array" ref="M2327">_xlfn.IFS(NOT(ISERROR(VLOOKUP(Table5[[#This Row],[Section]],TB_notTB,1,FALSE))),"No",LEFT(Table5[[#This Row],[Section]],3)="ETB","PLS",LEFT(Table5[[#This Row],[Section]],1)="7","PDB",NOT(ISBLANK(Table5[[#This Row],[Section]])),"No")</f>
        <v>No</v>
      </c>
    </row>
    <row r="2328" spans="1:13" x14ac:dyDescent="0.25">
      <c r="A2328" s="126" t="s">
        <v>1135</v>
      </c>
      <c r="B2328" s="126" t="s">
        <v>17222</v>
      </c>
      <c r="C2328" s="126" t="s">
        <v>98</v>
      </c>
      <c r="D2328" s="127">
        <v>0.83699999999999997</v>
      </c>
      <c r="E2328" s="128">
        <v>232</v>
      </c>
      <c r="F2328" s="128">
        <v>232</v>
      </c>
      <c r="G2328" s="126" t="s">
        <v>13711</v>
      </c>
      <c r="H2328" s="126" t="s">
        <v>20119</v>
      </c>
      <c r="I2328" s="126" t="s">
        <v>21054</v>
      </c>
      <c r="J2328" s="126" t="s">
        <v>26232</v>
      </c>
      <c r="K2328" s="9">
        <f>_xlfn.IFNA(VLOOKUP(Table5[[#This Row],[Section]],SubSill_Tier,2,FALSE),0)</f>
        <v>0</v>
      </c>
      <c r="L2328" s="9" t="str">
        <f t="shared" si="45"/>
        <v/>
      </c>
      <c r="M2328" s="205" t="str" cm="1">
        <f t="array" ref="M2328">_xlfn.IFS(NOT(ISERROR(VLOOKUP(Table5[[#This Row],[Section]],TB_notTB,1,FALSE))),"No",LEFT(Table5[[#This Row],[Section]],3)="ETB","PLS",LEFT(Table5[[#This Row],[Section]],1)="7","PDB",NOT(ISBLANK(Table5[[#This Row],[Section]])),"No")</f>
        <v>No</v>
      </c>
    </row>
    <row r="2329" spans="1:13" x14ac:dyDescent="0.25">
      <c r="A2329" s="126" t="s">
        <v>1136</v>
      </c>
      <c r="B2329" s="126" t="s">
        <v>17222</v>
      </c>
      <c r="C2329" s="126" t="s">
        <v>98</v>
      </c>
      <c r="D2329" s="127">
        <v>1.4990000000000001</v>
      </c>
      <c r="E2329" s="128">
        <v>562</v>
      </c>
      <c r="F2329" s="128">
        <v>562</v>
      </c>
      <c r="G2329" s="126" t="s">
        <v>13711</v>
      </c>
      <c r="H2329" s="126" t="s">
        <v>20119</v>
      </c>
      <c r="I2329" s="126" t="s">
        <v>21054</v>
      </c>
      <c r="J2329" s="126" t="s">
        <v>26232</v>
      </c>
      <c r="K2329" s="9">
        <f>_xlfn.IFNA(VLOOKUP(Table5[[#This Row],[Section]],SubSill_Tier,2,FALSE),0)</f>
        <v>0</v>
      </c>
      <c r="L2329" s="9" t="str">
        <f t="shared" si="45"/>
        <v/>
      </c>
      <c r="M2329" s="205" t="str" cm="1">
        <f t="array" ref="M2329">_xlfn.IFS(NOT(ISERROR(VLOOKUP(Table5[[#This Row],[Section]],TB_notTB,1,FALSE))),"No",LEFT(Table5[[#This Row],[Section]],3)="ETB","PLS",LEFT(Table5[[#This Row],[Section]],1)="7","PDB",NOT(ISBLANK(Table5[[#This Row],[Section]])),"No")</f>
        <v>No</v>
      </c>
    </row>
    <row r="2330" spans="1:13" x14ac:dyDescent="0.25">
      <c r="A2330" s="126" t="s">
        <v>1137</v>
      </c>
      <c r="B2330" s="126" t="s">
        <v>17222</v>
      </c>
      <c r="C2330" s="126" t="s">
        <v>98</v>
      </c>
      <c r="D2330" s="127">
        <v>1.526</v>
      </c>
      <c r="E2330" s="128">
        <v>324</v>
      </c>
      <c r="F2330" s="128">
        <v>180</v>
      </c>
      <c r="G2330" s="126" t="s">
        <v>13711</v>
      </c>
      <c r="H2330" s="126" t="s">
        <v>20119</v>
      </c>
      <c r="I2330" s="126" t="s">
        <v>21054</v>
      </c>
      <c r="J2330" s="126" t="s">
        <v>26232</v>
      </c>
      <c r="K2330" s="9">
        <f>_xlfn.IFNA(VLOOKUP(Table5[[#This Row],[Section]],SubSill_Tier,2,FALSE),0)</f>
        <v>0</v>
      </c>
      <c r="L2330" s="9" t="str">
        <f t="shared" si="45"/>
        <v/>
      </c>
      <c r="M2330" s="205" t="str" cm="1">
        <f t="array" ref="M2330">_xlfn.IFS(NOT(ISERROR(VLOOKUP(Table5[[#This Row],[Section]],TB_notTB,1,FALSE))),"No",LEFT(Table5[[#This Row],[Section]],3)="ETB","PLS",LEFT(Table5[[#This Row],[Section]],1)="7","PDB",NOT(ISBLANK(Table5[[#This Row],[Section]])),"No")</f>
        <v>No</v>
      </c>
    </row>
    <row r="2331" spans="1:13" x14ac:dyDescent="0.25">
      <c r="A2331" s="126" t="s">
        <v>1138</v>
      </c>
      <c r="B2331" s="126" t="s">
        <v>17222</v>
      </c>
      <c r="C2331" s="126" t="s">
        <v>98</v>
      </c>
      <c r="D2331" s="127">
        <v>2.9449999999999998</v>
      </c>
      <c r="E2331" s="128">
        <v>383</v>
      </c>
      <c r="F2331" s="128">
        <v>383</v>
      </c>
      <c r="G2331" s="126" t="s">
        <v>13712</v>
      </c>
      <c r="H2331" s="126" t="s">
        <v>20120</v>
      </c>
      <c r="I2331" s="126" t="s">
        <v>21055</v>
      </c>
      <c r="J2331" s="126" t="s">
        <v>26232</v>
      </c>
      <c r="K2331" s="9">
        <f>_xlfn.IFNA(VLOOKUP(Table5[[#This Row],[Section]],SubSill_Tier,2,FALSE),0)</f>
        <v>0</v>
      </c>
      <c r="L2331" s="9" t="str">
        <f t="shared" si="45"/>
        <v/>
      </c>
      <c r="M2331" s="205" t="str" cm="1">
        <f t="array" ref="M2331">_xlfn.IFS(NOT(ISERROR(VLOOKUP(Table5[[#This Row],[Section]],TB_notTB,1,FALSE))),"No",LEFT(Table5[[#This Row],[Section]],3)="ETB","PLS",LEFT(Table5[[#This Row],[Section]],1)="7","PDB",NOT(ISBLANK(Table5[[#This Row],[Section]])),"No")</f>
        <v>No</v>
      </c>
    </row>
    <row r="2332" spans="1:13" x14ac:dyDescent="0.25">
      <c r="A2332" s="126" t="s">
        <v>1139</v>
      </c>
      <c r="B2332" s="126" t="s">
        <v>17222</v>
      </c>
      <c r="C2332" s="126" t="s">
        <v>75</v>
      </c>
      <c r="D2332" s="127">
        <v>0.78</v>
      </c>
      <c r="E2332" s="128">
        <v>357</v>
      </c>
      <c r="F2332" s="128">
        <v>100</v>
      </c>
      <c r="G2332" s="126" t="s">
        <v>13772</v>
      </c>
      <c r="H2332" s="126" t="s">
        <v>20216</v>
      </c>
      <c r="I2332" s="126" t="s">
        <v>20111</v>
      </c>
      <c r="J2332" s="126" t="s">
        <v>26232</v>
      </c>
      <c r="K2332" s="9">
        <f>_xlfn.IFNA(VLOOKUP(Table5[[#This Row],[Section]],SubSill_Tier,2,FALSE),0)</f>
        <v>0</v>
      </c>
      <c r="L2332" s="9" t="str">
        <f t="shared" si="45"/>
        <v/>
      </c>
      <c r="M2332" s="205" t="str" cm="1">
        <f t="array" ref="M2332">_xlfn.IFS(NOT(ISERROR(VLOOKUP(Table5[[#This Row],[Section]],TB_notTB,1,FALSE))),"No",LEFT(Table5[[#This Row],[Section]],3)="ETB","PLS",LEFT(Table5[[#This Row],[Section]],1)="7","PDB",NOT(ISBLANK(Table5[[#This Row],[Section]])),"No")</f>
        <v>No</v>
      </c>
    </row>
    <row r="2333" spans="1:13" x14ac:dyDescent="0.25">
      <c r="A2333" s="126" t="s">
        <v>6459</v>
      </c>
      <c r="B2333" s="126" t="s">
        <v>17222</v>
      </c>
      <c r="C2333" s="126" t="s">
        <v>98</v>
      </c>
      <c r="D2333" s="127">
        <v>0.78300000000000003</v>
      </c>
      <c r="E2333" s="128">
        <v>365</v>
      </c>
      <c r="F2333" s="128">
        <v>134</v>
      </c>
      <c r="G2333" s="126" t="s">
        <v>13721</v>
      </c>
      <c r="H2333" s="126" t="s">
        <v>20121</v>
      </c>
      <c r="I2333" s="126" t="s">
        <v>20122</v>
      </c>
      <c r="J2333" s="126" t="s">
        <v>26234</v>
      </c>
      <c r="K2333" s="9">
        <f>_xlfn.IFNA(VLOOKUP(Table5[[#This Row],[Section]],SubSill_Tier,2,FALSE),0)</f>
        <v>0</v>
      </c>
      <c r="L2333" s="9" t="str">
        <f t="shared" si="45"/>
        <v/>
      </c>
      <c r="M2333" s="205" t="str" cm="1">
        <f t="array" ref="M2333">_xlfn.IFS(NOT(ISERROR(VLOOKUP(Table5[[#This Row],[Section]],TB_notTB,1,FALSE))),"No",LEFT(Table5[[#This Row],[Section]],3)="ETB","PLS",LEFT(Table5[[#This Row],[Section]],1)="7","PDB",NOT(ISBLANK(Table5[[#This Row],[Section]])),"No")</f>
        <v>No</v>
      </c>
    </row>
    <row r="2334" spans="1:13" x14ac:dyDescent="0.25">
      <c r="A2334" s="126" t="s">
        <v>1140</v>
      </c>
      <c r="B2334" s="126" t="s">
        <v>17222</v>
      </c>
      <c r="C2334" s="126" t="s">
        <v>98</v>
      </c>
      <c r="D2334" s="127">
        <v>0.23</v>
      </c>
      <c r="E2334" s="128">
        <v>142</v>
      </c>
      <c r="F2334" s="128">
        <v>100</v>
      </c>
      <c r="G2334" s="126" t="s">
        <v>13711</v>
      </c>
      <c r="H2334" s="126" t="s">
        <v>20119</v>
      </c>
      <c r="I2334" s="126" t="s">
        <v>21054</v>
      </c>
      <c r="J2334" s="126" t="s">
        <v>26232</v>
      </c>
      <c r="K2334" s="9">
        <f>_xlfn.IFNA(VLOOKUP(Table5[[#This Row],[Section]],SubSill_Tier,2,FALSE),0)</f>
        <v>0</v>
      </c>
      <c r="L2334" s="9" t="str">
        <f t="shared" si="45"/>
        <v/>
      </c>
      <c r="M2334" s="205" t="str" cm="1">
        <f t="array" ref="M2334">_xlfn.IFS(NOT(ISERROR(VLOOKUP(Table5[[#This Row],[Section]],TB_notTB,1,FALSE))),"No",LEFT(Table5[[#This Row],[Section]],3)="ETB","PLS",LEFT(Table5[[#This Row],[Section]],1)="7","PDB",NOT(ISBLANK(Table5[[#This Row],[Section]])),"No")</f>
        <v>No</v>
      </c>
    </row>
    <row r="2335" spans="1:13" x14ac:dyDescent="0.25">
      <c r="A2335" s="126" t="s">
        <v>6460</v>
      </c>
      <c r="B2335" s="126" t="s">
        <v>6461</v>
      </c>
      <c r="C2335" s="126" t="s">
        <v>75</v>
      </c>
      <c r="D2335" s="127">
        <v>1.026</v>
      </c>
      <c r="E2335" s="128">
        <v>152</v>
      </c>
      <c r="F2335" s="128">
        <v>152</v>
      </c>
      <c r="G2335" s="126" t="s">
        <v>13740</v>
      </c>
      <c r="H2335" s="126" t="s">
        <v>20124</v>
      </c>
      <c r="I2335" s="126" t="s">
        <v>21059</v>
      </c>
      <c r="J2335" s="126" t="s">
        <v>26236</v>
      </c>
      <c r="K2335" s="9">
        <f>_xlfn.IFNA(VLOOKUP(Table5[[#This Row],[Section]],SubSill_Tier,2,FALSE),0)</f>
        <v>0</v>
      </c>
      <c r="L2335" s="9" t="str">
        <f t="shared" si="45"/>
        <v/>
      </c>
      <c r="M2335" s="205" t="str" cm="1">
        <f t="array" ref="M2335">_xlfn.IFS(NOT(ISERROR(VLOOKUP(Table5[[#This Row],[Section]],TB_notTB,1,FALSE))),"No",LEFT(Table5[[#This Row],[Section]],3)="ETB","PLS",LEFT(Table5[[#This Row],[Section]],1)="7","PDB",NOT(ISBLANK(Table5[[#This Row],[Section]])),"No")</f>
        <v>No</v>
      </c>
    </row>
    <row r="2336" spans="1:13" x14ac:dyDescent="0.25">
      <c r="A2336" s="126" t="s">
        <v>1141</v>
      </c>
      <c r="B2336" s="126" t="s">
        <v>1142</v>
      </c>
      <c r="C2336" s="126" t="s">
        <v>75</v>
      </c>
      <c r="D2336" s="127">
        <v>1.679</v>
      </c>
      <c r="E2336" s="128">
        <v>544</v>
      </c>
      <c r="F2336" s="128">
        <v>109</v>
      </c>
      <c r="G2336" s="126" t="s">
        <v>13743</v>
      </c>
      <c r="H2336" s="126" t="s">
        <v>20159</v>
      </c>
      <c r="I2336" s="126" t="s">
        <v>20160</v>
      </c>
      <c r="J2336" s="126" t="s">
        <v>26241</v>
      </c>
      <c r="K2336" s="9">
        <f>_xlfn.IFNA(VLOOKUP(Table5[[#This Row],[Section]],SubSill_Tier,2,FALSE),0)</f>
        <v>0</v>
      </c>
      <c r="L2336" s="9" t="str">
        <f t="shared" si="45"/>
        <v/>
      </c>
      <c r="M2336" s="205" t="str" cm="1">
        <f t="array" ref="M2336">_xlfn.IFS(NOT(ISERROR(VLOOKUP(Table5[[#This Row],[Section]],TB_notTB,1,FALSE))),"No",LEFT(Table5[[#This Row],[Section]],3)="ETB","PLS",LEFT(Table5[[#This Row],[Section]],1)="7","PDB",NOT(ISBLANK(Table5[[#This Row],[Section]])),"No")</f>
        <v>No</v>
      </c>
    </row>
    <row r="2337" spans="1:13" x14ac:dyDescent="0.25">
      <c r="A2337" s="126" t="s">
        <v>1143</v>
      </c>
      <c r="B2337" s="126" t="s">
        <v>17222</v>
      </c>
      <c r="C2337" s="126" t="s">
        <v>75</v>
      </c>
      <c r="D2337" s="127">
        <v>0.94799999999999995</v>
      </c>
      <c r="E2337" s="128">
        <v>486</v>
      </c>
      <c r="F2337" s="128">
        <v>120</v>
      </c>
      <c r="G2337" s="126" t="s">
        <v>13772</v>
      </c>
      <c r="H2337" s="126" t="s">
        <v>20216</v>
      </c>
      <c r="I2337" s="126" t="s">
        <v>20111</v>
      </c>
      <c r="J2337" s="126" t="s">
        <v>26232</v>
      </c>
      <c r="K2337" s="9">
        <f>_xlfn.IFNA(VLOOKUP(Table5[[#This Row],[Section]],SubSill_Tier,2,FALSE),0)</f>
        <v>0</v>
      </c>
      <c r="L2337" s="9" t="str">
        <f t="shared" si="45"/>
        <v/>
      </c>
      <c r="M2337" s="205" t="str" cm="1">
        <f t="array" ref="M2337">_xlfn.IFS(NOT(ISERROR(VLOOKUP(Table5[[#This Row],[Section]],TB_notTB,1,FALSE))),"No",LEFT(Table5[[#This Row],[Section]],3)="ETB","PLS",LEFT(Table5[[#This Row],[Section]],1)="7","PDB",NOT(ISBLANK(Table5[[#This Row],[Section]])),"No")</f>
        <v>No</v>
      </c>
    </row>
    <row r="2338" spans="1:13" x14ac:dyDescent="0.25">
      <c r="A2338" s="126" t="s">
        <v>1144</v>
      </c>
      <c r="B2338" s="126" t="s">
        <v>17222</v>
      </c>
      <c r="C2338" s="126" t="s">
        <v>98</v>
      </c>
      <c r="D2338" s="127">
        <v>0.35599999999999998</v>
      </c>
      <c r="E2338" s="128">
        <v>100</v>
      </c>
      <c r="F2338" s="128">
        <v>100</v>
      </c>
      <c r="G2338" s="126" t="s">
        <v>13736</v>
      </c>
      <c r="H2338" s="126" t="s">
        <v>20148</v>
      </c>
      <c r="I2338" s="126" t="s">
        <v>21073</v>
      </c>
      <c r="J2338" s="126" t="s">
        <v>26232</v>
      </c>
      <c r="K2338" s="9">
        <f>_xlfn.IFNA(VLOOKUP(Table5[[#This Row],[Section]],SubSill_Tier,2,FALSE),0)</f>
        <v>0</v>
      </c>
      <c r="L2338" s="9" t="str">
        <f t="shared" si="45"/>
        <v/>
      </c>
      <c r="M2338" s="205" t="str" cm="1">
        <f t="array" ref="M2338">_xlfn.IFS(NOT(ISERROR(VLOOKUP(Table5[[#This Row],[Section]],TB_notTB,1,FALSE))),"No",LEFT(Table5[[#This Row],[Section]],3)="ETB","PLS",LEFT(Table5[[#This Row],[Section]],1)="7","PDB",NOT(ISBLANK(Table5[[#This Row],[Section]])),"No")</f>
        <v>No</v>
      </c>
    </row>
    <row r="2339" spans="1:13" x14ac:dyDescent="0.25">
      <c r="A2339" s="126" t="s">
        <v>1145</v>
      </c>
      <c r="B2339" s="126" t="s">
        <v>17222</v>
      </c>
      <c r="C2339" s="126" t="s">
        <v>98</v>
      </c>
      <c r="D2339" s="127">
        <v>0.34799999999999998</v>
      </c>
      <c r="E2339" s="128">
        <v>109</v>
      </c>
      <c r="F2339" s="128">
        <v>100</v>
      </c>
      <c r="G2339" s="126" t="s">
        <v>13711</v>
      </c>
      <c r="H2339" s="126" t="s">
        <v>20119</v>
      </c>
      <c r="I2339" s="126" t="s">
        <v>21054</v>
      </c>
      <c r="J2339" s="126" t="s">
        <v>26232</v>
      </c>
      <c r="K2339" s="9">
        <f>_xlfn.IFNA(VLOOKUP(Table5[[#This Row],[Section]],SubSill_Tier,2,FALSE),0)</f>
        <v>0</v>
      </c>
      <c r="L2339" s="9" t="str">
        <f t="shared" si="45"/>
        <v/>
      </c>
      <c r="M2339" s="205" t="str" cm="1">
        <f t="array" ref="M2339">_xlfn.IFS(NOT(ISERROR(VLOOKUP(Table5[[#This Row],[Section]],TB_notTB,1,FALSE))),"No",LEFT(Table5[[#This Row],[Section]],3)="ETB","PLS",LEFT(Table5[[#This Row],[Section]],1)="7","PDB",NOT(ISBLANK(Table5[[#This Row],[Section]])),"No")</f>
        <v>No</v>
      </c>
    </row>
    <row r="2340" spans="1:13" x14ac:dyDescent="0.25">
      <c r="A2340" s="126" t="s">
        <v>1146</v>
      </c>
      <c r="B2340" s="126" t="s">
        <v>17222</v>
      </c>
      <c r="C2340" s="126" t="s">
        <v>98</v>
      </c>
      <c r="D2340" s="127">
        <v>0.25700000000000001</v>
      </c>
      <c r="E2340" s="128">
        <v>133</v>
      </c>
      <c r="F2340" s="128">
        <v>100</v>
      </c>
      <c r="G2340" s="126" t="s">
        <v>13711</v>
      </c>
      <c r="H2340" s="126" t="s">
        <v>20119</v>
      </c>
      <c r="I2340" s="126" t="s">
        <v>21054</v>
      </c>
      <c r="J2340" s="126" t="s">
        <v>26232</v>
      </c>
      <c r="K2340" s="9">
        <f>_xlfn.IFNA(VLOOKUP(Table5[[#This Row],[Section]],SubSill_Tier,2,FALSE),0)</f>
        <v>0</v>
      </c>
      <c r="L2340" s="9" t="str">
        <f t="shared" si="45"/>
        <v/>
      </c>
      <c r="M2340" s="205" t="str" cm="1">
        <f t="array" ref="M2340">_xlfn.IFS(NOT(ISERROR(VLOOKUP(Table5[[#This Row],[Section]],TB_notTB,1,FALSE))),"No",LEFT(Table5[[#This Row],[Section]],3)="ETB","PLS",LEFT(Table5[[#This Row],[Section]],1)="7","PDB",NOT(ISBLANK(Table5[[#This Row],[Section]])),"No")</f>
        <v>No</v>
      </c>
    </row>
    <row r="2341" spans="1:13" x14ac:dyDescent="0.25">
      <c r="A2341" s="126" t="s">
        <v>1147</v>
      </c>
      <c r="B2341" s="126" t="s">
        <v>17222</v>
      </c>
      <c r="C2341" s="126" t="s">
        <v>98</v>
      </c>
      <c r="D2341" s="127">
        <v>0.32900000000000001</v>
      </c>
      <c r="E2341" s="128">
        <v>143</v>
      </c>
      <c r="F2341" s="128">
        <v>100</v>
      </c>
      <c r="G2341" s="126" t="s">
        <v>13711</v>
      </c>
      <c r="H2341" s="126" t="s">
        <v>20119</v>
      </c>
      <c r="I2341" s="126" t="s">
        <v>21054</v>
      </c>
      <c r="J2341" s="126" t="s">
        <v>26232</v>
      </c>
      <c r="K2341" s="9">
        <f>_xlfn.IFNA(VLOOKUP(Table5[[#This Row],[Section]],SubSill_Tier,2,FALSE),0)</f>
        <v>0</v>
      </c>
      <c r="L2341" s="9" t="str">
        <f t="shared" si="45"/>
        <v/>
      </c>
      <c r="M2341" s="205" t="str" cm="1">
        <f t="array" ref="M2341">_xlfn.IFS(NOT(ISERROR(VLOOKUP(Table5[[#This Row],[Section]],TB_notTB,1,FALSE))),"No",LEFT(Table5[[#This Row],[Section]],3)="ETB","PLS",LEFT(Table5[[#This Row],[Section]],1)="7","PDB",NOT(ISBLANK(Table5[[#This Row],[Section]])),"No")</f>
        <v>No</v>
      </c>
    </row>
    <row r="2342" spans="1:13" x14ac:dyDescent="0.25">
      <c r="A2342" s="126" t="s">
        <v>1148</v>
      </c>
      <c r="B2342" s="126" t="s">
        <v>17222</v>
      </c>
      <c r="C2342" s="126" t="s">
        <v>98</v>
      </c>
      <c r="D2342" s="127">
        <v>1.2390000000000001</v>
      </c>
      <c r="E2342" s="128">
        <v>138</v>
      </c>
      <c r="F2342" s="128">
        <v>100</v>
      </c>
      <c r="G2342" s="126" t="s">
        <v>13711</v>
      </c>
      <c r="H2342" s="126" t="s">
        <v>20119</v>
      </c>
      <c r="I2342" s="126" t="s">
        <v>21054</v>
      </c>
      <c r="J2342" s="126" t="s">
        <v>26232</v>
      </c>
      <c r="K2342" s="9">
        <f>_xlfn.IFNA(VLOOKUP(Table5[[#This Row],[Section]],SubSill_Tier,2,FALSE),0)</f>
        <v>0</v>
      </c>
      <c r="L2342" s="9" t="str">
        <f t="shared" si="45"/>
        <v/>
      </c>
      <c r="M2342" s="205" t="str" cm="1">
        <f t="array" ref="M2342">_xlfn.IFS(NOT(ISERROR(VLOOKUP(Table5[[#This Row],[Section]],TB_notTB,1,FALSE))),"No",LEFT(Table5[[#This Row],[Section]],3)="ETB","PLS",LEFT(Table5[[#This Row],[Section]],1)="7","PDB",NOT(ISBLANK(Table5[[#This Row],[Section]])),"No")</f>
        <v>No</v>
      </c>
    </row>
    <row r="2343" spans="1:13" x14ac:dyDescent="0.25">
      <c r="A2343" s="126" t="s">
        <v>1149</v>
      </c>
      <c r="B2343" s="126" t="s">
        <v>17222</v>
      </c>
      <c r="C2343" s="126" t="s">
        <v>98</v>
      </c>
      <c r="D2343" s="127">
        <v>2.036</v>
      </c>
      <c r="E2343" s="128">
        <v>180</v>
      </c>
      <c r="F2343" s="128">
        <v>100</v>
      </c>
      <c r="G2343" s="126" t="s">
        <v>13711</v>
      </c>
      <c r="H2343" s="126" t="s">
        <v>20119</v>
      </c>
      <c r="I2343" s="126" t="s">
        <v>21054</v>
      </c>
      <c r="J2343" s="126" t="s">
        <v>26232</v>
      </c>
      <c r="K2343" s="9">
        <f>_xlfn.IFNA(VLOOKUP(Table5[[#This Row],[Section]],SubSill_Tier,2,FALSE),0)</f>
        <v>0</v>
      </c>
      <c r="L2343" s="9" t="str">
        <f t="shared" si="45"/>
        <v/>
      </c>
      <c r="M2343" s="205" t="str" cm="1">
        <f t="array" ref="M2343">_xlfn.IFS(NOT(ISERROR(VLOOKUP(Table5[[#This Row],[Section]],TB_notTB,1,FALSE))),"No",LEFT(Table5[[#This Row],[Section]],3)="ETB","PLS",LEFT(Table5[[#This Row],[Section]],1)="7","PDB",NOT(ISBLANK(Table5[[#This Row],[Section]])),"No")</f>
        <v>No</v>
      </c>
    </row>
    <row r="2344" spans="1:13" x14ac:dyDescent="0.25">
      <c r="A2344" s="126" t="s">
        <v>1150</v>
      </c>
      <c r="B2344" s="126" t="s">
        <v>17222</v>
      </c>
      <c r="C2344" s="126" t="s">
        <v>75</v>
      </c>
      <c r="D2344" s="127">
        <v>1.2529999999999999</v>
      </c>
      <c r="E2344" s="128">
        <v>569</v>
      </c>
      <c r="F2344" s="128">
        <v>141</v>
      </c>
      <c r="G2344" s="126" t="s">
        <v>13772</v>
      </c>
      <c r="H2344" s="126" t="s">
        <v>20216</v>
      </c>
      <c r="I2344" s="126" t="s">
        <v>20111</v>
      </c>
      <c r="J2344" s="126" t="s">
        <v>26232</v>
      </c>
      <c r="K2344" s="9">
        <f>_xlfn.IFNA(VLOOKUP(Table5[[#This Row],[Section]],SubSill_Tier,2,FALSE),0)</f>
        <v>0</v>
      </c>
      <c r="L2344" s="9" t="str">
        <f t="shared" si="45"/>
        <v/>
      </c>
      <c r="M2344" s="205" t="str" cm="1">
        <f t="array" ref="M2344">_xlfn.IFS(NOT(ISERROR(VLOOKUP(Table5[[#This Row],[Section]],TB_notTB,1,FALSE))),"No",LEFT(Table5[[#This Row],[Section]],3)="ETB","PLS",LEFT(Table5[[#This Row],[Section]],1)="7","PDB",NOT(ISBLANK(Table5[[#This Row],[Section]])),"No")</f>
        <v>No</v>
      </c>
    </row>
    <row r="2345" spans="1:13" x14ac:dyDescent="0.25">
      <c r="A2345" s="126" t="s">
        <v>1151</v>
      </c>
      <c r="B2345" s="126" t="s">
        <v>17222</v>
      </c>
      <c r="C2345" s="126" t="s">
        <v>75</v>
      </c>
      <c r="D2345" s="127">
        <v>1.0209999999999999</v>
      </c>
      <c r="E2345" s="128">
        <v>498</v>
      </c>
      <c r="F2345" s="128">
        <v>161</v>
      </c>
      <c r="G2345" s="126" t="s">
        <v>13772</v>
      </c>
      <c r="H2345" s="126" t="s">
        <v>20216</v>
      </c>
      <c r="I2345" s="126" t="s">
        <v>20111</v>
      </c>
      <c r="J2345" s="126" t="s">
        <v>26232</v>
      </c>
      <c r="K2345" s="9">
        <f>_xlfn.IFNA(VLOOKUP(Table5[[#This Row],[Section]],SubSill_Tier,2,FALSE),0)</f>
        <v>0</v>
      </c>
      <c r="L2345" s="9" t="str">
        <f t="shared" si="45"/>
        <v/>
      </c>
      <c r="M2345" s="205" t="str" cm="1">
        <f t="array" ref="M2345">_xlfn.IFS(NOT(ISERROR(VLOOKUP(Table5[[#This Row],[Section]],TB_notTB,1,FALSE))),"No",LEFT(Table5[[#This Row],[Section]],3)="ETB","PLS",LEFT(Table5[[#This Row],[Section]],1)="7","PDB",NOT(ISBLANK(Table5[[#This Row],[Section]])),"No")</f>
        <v>No</v>
      </c>
    </row>
    <row r="2346" spans="1:13" x14ac:dyDescent="0.25">
      <c r="A2346" s="126" t="s">
        <v>6462</v>
      </c>
      <c r="B2346" s="126" t="s">
        <v>17222</v>
      </c>
      <c r="C2346" s="126" t="s">
        <v>98</v>
      </c>
      <c r="D2346" s="127">
        <v>0.13800000000000001</v>
      </c>
      <c r="E2346" s="128">
        <v>100</v>
      </c>
      <c r="F2346" s="128">
        <v>100</v>
      </c>
      <c r="G2346" s="126" t="s">
        <v>13724</v>
      </c>
      <c r="H2346" s="126" t="s">
        <v>20186</v>
      </c>
      <c r="I2346" s="126" t="s">
        <v>22099</v>
      </c>
      <c r="J2346" s="126" t="s">
        <v>26234</v>
      </c>
      <c r="K2346" s="9">
        <f>_xlfn.IFNA(VLOOKUP(Table5[[#This Row],[Section]],SubSill_Tier,2,FALSE),0)</f>
        <v>0</v>
      </c>
      <c r="L2346" s="9" t="str">
        <f t="shared" si="45"/>
        <v/>
      </c>
      <c r="M2346" s="205" t="str" cm="1">
        <f t="array" ref="M2346">_xlfn.IFS(NOT(ISERROR(VLOOKUP(Table5[[#This Row],[Section]],TB_notTB,1,FALSE))),"No",LEFT(Table5[[#This Row],[Section]],3)="ETB","PLS",LEFT(Table5[[#This Row],[Section]],1)="7","PDB",NOT(ISBLANK(Table5[[#This Row],[Section]])),"No")</f>
        <v>No</v>
      </c>
    </row>
    <row r="2347" spans="1:13" x14ac:dyDescent="0.25">
      <c r="A2347" s="126" t="s">
        <v>6463</v>
      </c>
      <c r="B2347" s="126" t="s">
        <v>17222</v>
      </c>
      <c r="C2347" s="126" t="s">
        <v>98</v>
      </c>
      <c r="D2347" s="127">
        <v>0.11899999999999999</v>
      </c>
      <c r="E2347" s="128">
        <v>100</v>
      </c>
      <c r="F2347" s="128">
        <v>100</v>
      </c>
      <c r="G2347" s="126" t="s">
        <v>13724</v>
      </c>
      <c r="H2347" s="126" t="s">
        <v>20186</v>
      </c>
      <c r="I2347" s="126" t="s">
        <v>22099</v>
      </c>
      <c r="J2347" s="126" t="s">
        <v>26234</v>
      </c>
      <c r="K2347" s="9">
        <f>_xlfn.IFNA(VLOOKUP(Table5[[#This Row],[Section]],SubSill_Tier,2,FALSE),0)</f>
        <v>0</v>
      </c>
      <c r="L2347" s="9" t="str">
        <f t="shared" si="45"/>
        <v/>
      </c>
      <c r="M2347" s="205" t="str" cm="1">
        <f t="array" ref="M2347">_xlfn.IFS(NOT(ISERROR(VLOOKUP(Table5[[#This Row],[Section]],TB_notTB,1,FALSE))),"No",LEFT(Table5[[#This Row],[Section]],3)="ETB","PLS",LEFT(Table5[[#This Row],[Section]],1)="7","PDB",NOT(ISBLANK(Table5[[#This Row],[Section]])),"No")</f>
        <v>No</v>
      </c>
    </row>
    <row r="2348" spans="1:13" x14ac:dyDescent="0.25">
      <c r="A2348" s="126" t="s">
        <v>1152</v>
      </c>
      <c r="B2348" s="126" t="s">
        <v>17222</v>
      </c>
      <c r="C2348" s="126" t="s">
        <v>98</v>
      </c>
      <c r="D2348" s="127">
        <v>0.248</v>
      </c>
      <c r="E2348" s="128">
        <v>125</v>
      </c>
      <c r="F2348" s="128">
        <v>100</v>
      </c>
      <c r="G2348" s="126" t="s">
        <v>13711</v>
      </c>
      <c r="H2348" s="126" t="s">
        <v>20119</v>
      </c>
      <c r="I2348" s="126" t="s">
        <v>21054</v>
      </c>
      <c r="J2348" s="126" t="s">
        <v>26232</v>
      </c>
      <c r="K2348" s="9">
        <f>_xlfn.IFNA(VLOOKUP(Table5[[#This Row],[Section]],SubSill_Tier,2,FALSE),0)</f>
        <v>0</v>
      </c>
      <c r="L2348" s="9" t="str">
        <f t="shared" si="45"/>
        <v/>
      </c>
      <c r="M2348" s="205" t="str" cm="1">
        <f t="array" ref="M2348">_xlfn.IFS(NOT(ISERROR(VLOOKUP(Table5[[#This Row],[Section]],TB_notTB,1,FALSE))),"No",LEFT(Table5[[#This Row],[Section]],3)="ETB","PLS",LEFT(Table5[[#This Row],[Section]],1)="7","PDB",NOT(ISBLANK(Table5[[#This Row],[Section]])),"No")</f>
        <v>No</v>
      </c>
    </row>
    <row r="2349" spans="1:13" x14ac:dyDescent="0.25">
      <c r="A2349" s="126" t="s">
        <v>1153</v>
      </c>
      <c r="B2349" s="126" t="s">
        <v>17222</v>
      </c>
      <c r="C2349" s="126" t="s">
        <v>98</v>
      </c>
      <c r="D2349" s="127">
        <v>0.20799999999999999</v>
      </c>
      <c r="E2349" s="128">
        <v>103</v>
      </c>
      <c r="F2349" s="128">
        <v>100</v>
      </c>
      <c r="G2349" s="126" t="s">
        <v>13711</v>
      </c>
      <c r="H2349" s="126" t="s">
        <v>20119</v>
      </c>
      <c r="I2349" s="126" t="s">
        <v>21054</v>
      </c>
      <c r="J2349" s="126" t="s">
        <v>26232</v>
      </c>
      <c r="K2349" s="9">
        <f>_xlfn.IFNA(VLOOKUP(Table5[[#This Row],[Section]],SubSill_Tier,2,FALSE),0)</f>
        <v>0</v>
      </c>
      <c r="L2349" s="9" t="str">
        <f t="shared" si="45"/>
        <v/>
      </c>
      <c r="M2349" s="205" t="str" cm="1">
        <f t="array" ref="M2349">_xlfn.IFS(NOT(ISERROR(VLOOKUP(Table5[[#This Row],[Section]],TB_notTB,1,FALSE))),"No",LEFT(Table5[[#This Row],[Section]],3)="ETB","PLS",LEFT(Table5[[#This Row],[Section]],1)="7","PDB",NOT(ISBLANK(Table5[[#This Row],[Section]])),"No")</f>
        <v>No</v>
      </c>
    </row>
    <row r="2350" spans="1:13" x14ac:dyDescent="0.25">
      <c r="A2350" s="126" t="s">
        <v>1154</v>
      </c>
      <c r="B2350" s="126" t="s">
        <v>17222</v>
      </c>
      <c r="C2350" s="126" t="s">
        <v>98</v>
      </c>
      <c r="D2350" s="127">
        <v>0.65300000000000002</v>
      </c>
      <c r="E2350" s="128">
        <v>145</v>
      </c>
      <c r="F2350" s="128">
        <v>145</v>
      </c>
      <c r="G2350" s="126" t="s">
        <v>13711</v>
      </c>
      <c r="H2350" s="126" t="s">
        <v>20119</v>
      </c>
      <c r="I2350" s="126" t="s">
        <v>21054</v>
      </c>
      <c r="J2350" s="126" t="s">
        <v>26232</v>
      </c>
      <c r="K2350" s="9">
        <f>_xlfn.IFNA(VLOOKUP(Table5[[#This Row],[Section]],SubSill_Tier,2,FALSE),0)</f>
        <v>0</v>
      </c>
      <c r="L2350" s="9" t="str">
        <f t="shared" si="45"/>
        <v/>
      </c>
      <c r="M2350" s="205" t="str" cm="1">
        <f t="array" ref="M2350">_xlfn.IFS(NOT(ISERROR(VLOOKUP(Table5[[#This Row],[Section]],TB_notTB,1,FALSE))),"No",LEFT(Table5[[#This Row],[Section]],3)="ETB","PLS",LEFT(Table5[[#This Row],[Section]],1)="7","PDB",NOT(ISBLANK(Table5[[#This Row],[Section]])),"No")</f>
        <v>No</v>
      </c>
    </row>
    <row r="2351" spans="1:13" x14ac:dyDescent="0.25">
      <c r="A2351" s="126" t="s">
        <v>6464</v>
      </c>
      <c r="B2351" s="126" t="s">
        <v>17222</v>
      </c>
      <c r="C2351" s="126" t="s">
        <v>75</v>
      </c>
      <c r="D2351" s="127">
        <v>0.184</v>
      </c>
      <c r="E2351" s="128">
        <v>130</v>
      </c>
      <c r="F2351" s="128">
        <v>130</v>
      </c>
      <c r="G2351" s="126" t="s">
        <v>13721</v>
      </c>
      <c r="H2351" s="126" t="s">
        <v>20121</v>
      </c>
      <c r="I2351" s="126" t="s">
        <v>20122</v>
      </c>
      <c r="J2351" s="126" t="s">
        <v>26234</v>
      </c>
      <c r="K2351" s="9">
        <f>_xlfn.IFNA(VLOOKUP(Table5[[#This Row],[Section]],SubSill_Tier,2,FALSE),0)</f>
        <v>0</v>
      </c>
      <c r="L2351" s="9" t="str">
        <f t="shared" si="45"/>
        <v/>
      </c>
      <c r="M2351" s="205" t="str" cm="1">
        <f t="array" ref="M2351">_xlfn.IFS(NOT(ISERROR(VLOOKUP(Table5[[#This Row],[Section]],TB_notTB,1,FALSE))),"No",LEFT(Table5[[#This Row],[Section]],3)="ETB","PLS",LEFT(Table5[[#This Row],[Section]],1)="7","PDB",NOT(ISBLANK(Table5[[#This Row],[Section]])),"No")</f>
        <v>No</v>
      </c>
    </row>
    <row r="2352" spans="1:13" x14ac:dyDescent="0.25">
      <c r="A2352" s="126" t="s">
        <v>6465</v>
      </c>
      <c r="B2352" s="126" t="s">
        <v>17222</v>
      </c>
      <c r="C2352" s="126" t="s">
        <v>98</v>
      </c>
      <c r="D2352" s="127">
        <v>0.435</v>
      </c>
      <c r="E2352" s="128">
        <v>125</v>
      </c>
      <c r="F2352" s="128">
        <v>125</v>
      </c>
      <c r="G2352" s="126" t="s">
        <v>13727</v>
      </c>
      <c r="H2352" s="126" t="s">
        <v>20121</v>
      </c>
      <c r="I2352" s="126" t="s">
        <v>20122</v>
      </c>
      <c r="J2352" s="126" t="s">
        <v>26234</v>
      </c>
      <c r="K2352" s="9">
        <f>_xlfn.IFNA(VLOOKUP(Table5[[#This Row],[Section]],SubSill_Tier,2,FALSE),0)</f>
        <v>0</v>
      </c>
      <c r="L2352" s="9" t="str">
        <f t="shared" si="45"/>
        <v/>
      </c>
      <c r="M2352" s="205" t="str" cm="1">
        <f t="array" ref="M2352">_xlfn.IFS(NOT(ISERROR(VLOOKUP(Table5[[#This Row],[Section]],TB_notTB,1,FALSE))),"No",LEFT(Table5[[#This Row],[Section]],3)="ETB","PLS",LEFT(Table5[[#This Row],[Section]],1)="7","PDB",NOT(ISBLANK(Table5[[#This Row],[Section]])),"No")</f>
        <v>No</v>
      </c>
    </row>
    <row r="2353" spans="1:13" x14ac:dyDescent="0.25">
      <c r="A2353" s="126" t="s">
        <v>1155</v>
      </c>
      <c r="B2353" s="126" t="s">
        <v>1156</v>
      </c>
      <c r="C2353" s="126" t="s">
        <v>75</v>
      </c>
      <c r="D2353" s="127">
        <v>0.71</v>
      </c>
      <c r="E2353" s="128">
        <v>367</v>
      </c>
      <c r="F2353" s="128">
        <v>143</v>
      </c>
      <c r="G2353" s="126" t="s">
        <v>13772</v>
      </c>
      <c r="H2353" s="126" t="s">
        <v>20216</v>
      </c>
      <c r="I2353" s="126" t="s">
        <v>20111</v>
      </c>
      <c r="J2353" s="126" t="s">
        <v>26239</v>
      </c>
      <c r="K2353" s="9">
        <f>_xlfn.IFNA(VLOOKUP(Table5[[#This Row],[Section]],SubSill_Tier,2,FALSE),0)</f>
        <v>0</v>
      </c>
      <c r="L2353" s="9" t="str">
        <f t="shared" si="45"/>
        <v/>
      </c>
      <c r="M2353" s="205" t="str" cm="1">
        <f t="array" ref="M2353">_xlfn.IFS(NOT(ISERROR(VLOOKUP(Table5[[#This Row],[Section]],TB_notTB,1,FALSE))),"No",LEFT(Table5[[#This Row],[Section]],3)="ETB","PLS",LEFT(Table5[[#This Row],[Section]],1)="7","PDB",NOT(ISBLANK(Table5[[#This Row],[Section]])),"No")</f>
        <v>No</v>
      </c>
    </row>
    <row r="2354" spans="1:13" x14ac:dyDescent="0.25">
      <c r="A2354" s="126" t="s">
        <v>6466</v>
      </c>
      <c r="B2354" s="126" t="s">
        <v>27841</v>
      </c>
      <c r="C2354" s="126" t="s">
        <v>75</v>
      </c>
      <c r="D2354" s="127">
        <v>0.2</v>
      </c>
      <c r="E2354" s="128">
        <v>100</v>
      </c>
      <c r="F2354" s="128">
        <v>100</v>
      </c>
      <c r="G2354" s="126" t="s">
        <v>13715</v>
      </c>
      <c r="H2354" s="126" t="s">
        <v>20123</v>
      </c>
      <c r="I2354" s="126" t="s">
        <v>21058</v>
      </c>
      <c r="J2354" s="126" t="s">
        <v>26236</v>
      </c>
      <c r="K2354" s="9">
        <f>_xlfn.IFNA(VLOOKUP(Table5[[#This Row],[Section]],SubSill_Tier,2,FALSE),0)</f>
        <v>0</v>
      </c>
      <c r="L2354" s="9" t="str">
        <f t="shared" si="45"/>
        <v/>
      </c>
      <c r="M2354" s="205" t="str" cm="1">
        <f t="array" ref="M2354">_xlfn.IFS(NOT(ISERROR(VLOOKUP(Table5[[#This Row],[Section]],TB_notTB,1,FALSE))),"No",LEFT(Table5[[#This Row],[Section]],3)="ETB","PLS",LEFT(Table5[[#This Row],[Section]],1)="7","PDB",NOT(ISBLANK(Table5[[#This Row],[Section]])),"No")</f>
        <v>No</v>
      </c>
    </row>
    <row r="2355" spans="1:13" x14ac:dyDescent="0.25">
      <c r="A2355" s="126" t="s">
        <v>6467</v>
      </c>
      <c r="B2355" s="126" t="s">
        <v>3598</v>
      </c>
      <c r="C2355" s="126" t="s">
        <v>98</v>
      </c>
      <c r="D2355" s="127">
        <v>1.242</v>
      </c>
      <c r="E2355" s="128">
        <v>269</v>
      </c>
      <c r="F2355" s="128">
        <v>100</v>
      </c>
      <c r="G2355" s="126" t="s">
        <v>13724</v>
      </c>
      <c r="H2355" s="126" t="s">
        <v>20186</v>
      </c>
      <c r="I2355" s="126" t="s">
        <v>22099</v>
      </c>
      <c r="J2355" s="126" t="s">
        <v>26234</v>
      </c>
      <c r="K2355" s="9">
        <f>_xlfn.IFNA(VLOOKUP(Table5[[#This Row],[Section]],SubSill_Tier,2,FALSE),0)</f>
        <v>0</v>
      </c>
      <c r="L2355" s="9" t="str">
        <f t="shared" si="45"/>
        <v/>
      </c>
      <c r="M2355" s="205" t="str" cm="1">
        <f t="array" ref="M2355">_xlfn.IFS(NOT(ISERROR(VLOOKUP(Table5[[#This Row],[Section]],TB_notTB,1,FALSE))),"No",LEFT(Table5[[#This Row],[Section]],3)="ETB","PLS",LEFT(Table5[[#This Row],[Section]],1)="7","PDB",NOT(ISBLANK(Table5[[#This Row],[Section]])),"No")</f>
        <v>No</v>
      </c>
    </row>
    <row r="2356" spans="1:13" x14ac:dyDescent="0.25">
      <c r="A2356" s="126" t="s">
        <v>6468</v>
      </c>
      <c r="B2356" s="126" t="s">
        <v>3598</v>
      </c>
      <c r="C2356" s="126" t="s">
        <v>98</v>
      </c>
      <c r="D2356" s="127">
        <v>0.72599999999999998</v>
      </c>
      <c r="E2356" s="128">
        <v>136</v>
      </c>
      <c r="F2356" s="128">
        <v>136</v>
      </c>
      <c r="G2356" s="126" t="s">
        <v>13724</v>
      </c>
      <c r="H2356" s="126" t="s">
        <v>20186</v>
      </c>
      <c r="I2356" s="126" t="s">
        <v>22099</v>
      </c>
      <c r="J2356" s="126" t="s">
        <v>26234</v>
      </c>
      <c r="K2356" s="9">
        <f>_xlfn.IFNA(VLOOKUP(Table5[[#This Row],[Section]],SubSill_Tier,2,FALSE),0)</f>
        <v>0</v>
      </c>
      <c r="L2356" s="9" t="str">
        <f t="shared" si="45"/>
        <v/>
      </c>
      <c r="M2356" s="205" t="str" cm="1">
        <f t="array" ref="M2356">_xlfn.IFS(NOT(ISERROR(VLOOKUP(Table5[[#This Row],[Section]],TB_notTB,1,FALSE))),"No",LEFT(Table5[[#This Row],[Section]],3)="ETB","PLS",LEFT(Table5[[#This Row],[Section]],1)="7","PDB",NOT(ISBLANK(Table5[[#This Row],[Section]])),"No")</f>
        <v>No</v>
      </c>
    </row>
    <row r="2357" spans="1:13" x14ac:dyDescent="0.25">
      <c r="A2357" s="126" t="s">
        <v>6469</v>
      </c>
      <c r="B2357" s="126" t="s">
        <v>3598</v>
      </c>
      <c r="C2357" s="126" t="s">
        <v>98</v>
      </c>
      <c r="D2357" s="127">
        <v>0.80700000000000005</v>
      </c>
      <c r="E2357" s="128">
        <v>156</v>
      </c>
      <c r="F2357" s="128">
        <v>156</v>
      </c>
      <c r="G2357" s="126" t="s">
        <v>13724</v>
      </c>
      <c r="H2357" s="126" t="s">
        <v>20186</v>
      </c>
      <c r="I2357" s="126" t="s">
        <v>22099</v>
      </c>
      <c r="J2357" s="126" t="s">
        <v>26234</v>
      </c>
      <c r="K2357" s="9">
        <f>_xlfn.IFNA(VLOOKUP(Table5[[#This Row],[Section]],SubSill_Tier,2,FALSE),0)</f>
        <v>0</v>
      </c>
      <c r="L2357" s="9" t="str">
        <f t="shared" si="45"/>
        <v/>
      </c>
      <c r="M2357" s="205" t="str" cm="1">
        <f t="array" ref="M2357">_xlfn.IFS(NOT(ISERROR(VLOOKUP(Table5[[#This Row],[Section]],TB_notTB,1,FALSE))),"No",LEFT(Table5[[#This Row],[Section]],3)="ETB","PLS",LEFT(Table5[[#This Row],[Section]],1)="7","PDB",NOT(ISBLANK(Table5[[#This Row],[Section]])),"No")</f>
        <v>No</v>
      </c>
    </row>
    <row r="2358" spans="1:13" x14ac:dyDescent="0.25">
      <c r="A2358" s="126" t="s">
        <v>6470</v>
      </c>
      <c r="B2358" s="126" t="s">
        <v>3598</v>
      </c>
      <c r="C2358" s="126" t="s">
        <v>98</v>
      </c>
      <c r="D2358" s="127">
        <v>2.0569999999999999</v>
      </c>
      <c r="E2358" s="128">
        <v>331</v>
      </c>
      <c r="F2358" s="128">
        <v>166</v>
      </c>
      <c r="G2358" s="126" t="s">
        <v>13724</v>
      </c>
      <c r="H2358" s="126" t="s">
        <v>20186</v>
      </c>
      <c r="I2358" s="126" t="s">
        <v>22099</v>
      </c>
      <c r="J2358" s="126" t="s">
        <v>26234</v>
      </c>
      <c r="K2358" s="9">
        <f>_xlfn.IFNA(VLOOKUP(Table5[[#This Row],[Section]],SubSill_Tier,2,FALSE),0)</f>
        <v>0</v>
      </c>
      <c r="L2358" s="9" t="str">
        <f t="shared" si="45"/>
        <v/>
      </c>
      <c r="M2358" s="205" t="str" cm="1">
        <f t="array" ref="M2358">_xlfn.IFS(NOT(ISERROR(VLOOKUP(Table5[[#This Row],[Section]],TB_notTB,1,FALSE))),"No",LEFT(Table5[[#This Row],[Section]],3)="ETB","PLS",LEFT(Table5[[#This Row],[Section]],1)="7","PDB",NOT(ISBLANK(Table5[[#This Row],[Section]])),"No")</f>
        <v>No</v>
      </c>
    </row>
    <row r="2359" spans="1:13" x14ac:dyDescent="0.25">
      <c r="A2359" s="126" t="s">
        <v>6471</v>
      </c>
      <c r="B2359" s="126" t="s">
        <v>3598</v>
      </c>
      <c r="C2359" s="126" t="s">
        <v>98</v>
      </c>
      <c r="D2359" s="127">
        <v>1.8360000000000001</v>
      </c>
      <c r="E2359" s="128">
        <v>593</v>
      </c>
      <c r="F2359" s="128">
        <v>209</v>
      </c>
      <c r="G2359" s="126" t="s">
        <v>13724</v>
      </c>
      <c r="H2359" s="126" t="s">
        <v>20186</v>
      </c>
      <c r="I2359" s="126" t="s">
        <v>22099</v>
      </c>
      <c r="J2359" s="126" t="s">
        <v>26234</v>
      </c>
      <c r="K2359" s="9">
        <f>_xlfn.IFNA(VLOOKUP(Table5[[#This Row],[Section]],SubSill_Tier,2,FALSE),0)</f>
        <v>0</v>
      </c>
      <c r="L2359" s="9" t="str">
        <f t="shared" si="45"/>
        <v/>
      </c>
      <c r="M2359" s="205" t="str" cm="1">
        <f t="array" ref="M2359">_xlfn.IFS(NOT(ISERROR(VLOOKUP(Table5[[#This Row],[Section]],TB_notTB,1,FALSE))),"No",LEFT(Table5[[#This Row],[Section]],3)="ETB","PLS",LEFT(Table5[[#This Row],[Section]],1)="7","PDB",NOT(ISBLANK(Table5[[#This Row],[Section]])),"No")</f>
        <v>No</v>
      </c>
    </row>
    <row r="2360" spans="1:13" x14ac:dyDescent="0.25">
      <c r="A2360" s="126" t="s">
        <v>6472</v>
      </c>
      <c r="B2360" s="126" t="s">
        <v>3598</v>
      </c>
      <c r="C2360" s="126" t="s">
        <v>98</v>
      </c>
      <c r="D2360" s="127">
        <v>1.7929999999999999</v>
      </c>
      <c r="E2360" s="128">
        <v>306</v>
      </c>
      <c r="F2360" s="128">
        <v>220</v>
      </c>
      <c r="G2360" s="126" t="s">
        <v>13724</v>
      </c>
      <c r="H2360" s="126" t="s">
        <v>20186</v>
      </c>
      <c r="I2360" s="126" t="s">
        <v>22099</v>
      </c>
      <c r="J2360" s="126" t="s">
        <v>26234</v>
      </c>
      <c r="K2360" s="9">
        <f>_xlfn.IFNA(VLOOKUP(Table5[[#This Row],[Section]],SubSill_Tier,2,FALSE),0)</f>
        <v>0</v>
      </c>
      <c r="L2360" s="9" t="str">
        <f t="shared" si="45"/>
        <v/>
      </c>
      <c r="M2360" s="205" t="str" cm="1">
        <f t="array" ref="M2360">_xlfn.IFS(NOT(ISERROR(VLOOKUP(Table5[[#This Row],[Section]],TB_notTB,1,FALSE))),"No",LEFT(Table5[[#This Row],[Section]],3)="ETB","PLS",LEFT(Table5[[#This Row],[Section]],1)="7","PDB",NOT(ISBLANK(Table5[[#This Row],[Section]])),"No")</f>
        <v>No</v>
      </c>
    </row>
    <row r="2361" spans="1:13" x14ac:dyDescent="0.25">
      <c r="A2361" s="126" t="s">
        <v>1157</v>
      </c>
      <c r="B2361" s="126" t="s">
        <v>17222</v>
      </c>
      <c r="C2361" s="126" t="s">
        <v>98</v>
      </c>
      <c r="D2361" s="127">
        <v>0.91</v>
      </c>
      <c r="E2361" s="128">
        <v>237</v>
      </c>
      <c r="F2361" s="128">
        <v>100</v>
      </c>
      <c r="G2361" s="126" t="s">
        <v>13711</v>
      </c>
      <c r="H2361" s="126" t="s">
        <v>20119</v>
      </c>
      <c r="I2361" s="126" t="s">
        <v>21054</v>
      </c>
      <c r="J2361" s="126" t="s">
        <v>26232</v>
      </c>
      <c r="K2361" s="9">
        <f>_xlfn.IFNA(VLOOKUP(Table5[[#This Row],[Section]],SubSill_Tier,2,FALSE),0)</f>
        <v>0</v>
      </c>
      <c r="L2361" s="9" t="str">
        <f t="shared" si="45"/>
        <v/>
      </c>
      <c r="M2361" s="205" t="str" cm="1">
        <f t="array" ref="M2361">_xlfn.IFS(NOT(ISERROR(VLOOKUP(Table5[[#This Row],[Section]],TB_notTB,1,FALSE))),"No",LEFT(Table5[[#This Row],[Section]],3)="ETB","PLS",LEFT(Table5[[#This Row],[Section]],1)="7","PDB",NOT(ISBLANK(Table5[[#This Row],[Section]])),"No")</f>
        <v>No</v>
      </c>
    </row>
    <row r="2362" spans="1:13" x14ac:dyDescent="0.25">
      <c r="A2362" s="126" t="s">
        <v>1158</v>
      </c>
      <c r="B2362" s="126" t="s">
        <v>17222</v>
      </c>
      <c r="C2362" s="126" t="s">
        <v>75</v>
      </c>
      <c r="D2362" s="127">
        <v>1.3120000000000001</v>
      </c>
      <c r="E2362" s="128">
        <v>294</v>
      </c>
      <c r="F2362" s="128">
        <v>294</v>
      </c>
      <c r="G2362" s="126" t="s">
        <v>13771</v>
      </c>
      <c r="H2362" s="126" t="s">
        <v>20212</v>
      </c>
      <c r="I2362" s="126" t="s">
        <v>20213</v>
      </c>
      <c r="J2362" s="126" t="s">
        <v>26232</v>
      </c>
      <c r="K2362" s="9">
        <f>_xlfn.IFNA(VLOOKUP(Table5[[#This Row],[Section]],SubSill_Tier,2,FALSE),0)</f>
        <v>0</v>
      </c>
      <c r="L2362" s="9" t="str">
        <f t="shared" si="45"/>
        <v/>
      </c>
      <c r="M2362" s="205" t="str" cm="1">
        <f t="array" ref="M2362">_xlfn.IFS(NOT(ISERROR(VLOOKUP(Table5[[#This Row],[Section]],TB_notTB,1,FALSE))),"No",LEFT(Table5[[#This Row],[Section]],3)="ETB","PLS",LEFT(Table5[[#This Row],[Section]],1)="7","PDB",NOT(ISBLANK(Table5[[#This Row],[Section]])),"No")</f>
        <v>No</v>
      </c>
    </row>
    <row r="2363" spans="1:13" x14ac:dyDescent="0.25">
      <c r="A2363" s="126" t="s">
        <v>1159</v>
      </c>
      <c r="B2363" s="126" t="s">
        <v>17222</v>
      </c>
      <c r="C2363" s="126" t="s">
        <v>98</v>
      </c>
      <c r="D2363" s="127">
        <v>2.2730000000000001</v>
      </c>
      <c r="E2363" s="128">
        <v>676</v>
      </c>
      <c r="F2363" s="128">
        <v>676</v>
      </c>
      <c r="G2363" s="126" t="s">
        <v>13711</v>
      </c>
      <c r="H2363" s="126" t="s">
        <v>20119</v>
      </c>
      <c r="I2363" s="126" t="s">
        <v>21054</v>
      </c>
      <c r="J2363" s="126" t="s">
        <v>26232</v>
      </c>
      <c r="K2363" s="9">
        <f>_xlfn.IFNA(VLOOKUP(Table5[[#This Row],[Section]],SubSill_Tier,2,FALSE),0)</f>
        <v>0</v>
      </c>
      <c r="L2363" s="9" t="str">
        <f t="shared" si="45"/>
        <v/>
      </c>
      <c r="M2363" s="205" t="str" cm="1">
        <f t="array" ref="M2363">_xlfn.IFS(NOT(ISERROR(VLOOKUP(Table5[[#This Row],[Section]],TB_notTB,1,FALSE))),"No",LEFT(Table5[[#This Row],[Section]],3)="ETB","PLS",LEFT(Table5[[#This Row],[Section]],1)="7","PDB",NOT(ISBLANK(Table5[[#This Row],[Section]])),"No")</f>
        <v>No</v>
      </c>
    </row>
    <row r="2364" spans="1:13" x14ac:dyDescent="0.25">
      <c r="A2364" s="126" t="s">
        <v>1160</v>
      </c>
      <c r="B2364" s="126" t="s">
        <v>17222</v>
      </c>
      <c r="C2364" s="126" t="s">
        <v>98</v>
      </c>
      <c r="D2364" s="127">
        <v>0.90700000000000003</v>
      </c>
      <c r="E2364" s="128">
        <v>230</v>
      </c>
      <c r="F2364" s="128">
        <v>120</v>
      </c>
      <c r="G2364" s="126" t="s">
        <v>13711</v>
      </c>
      <c r="H2364" s="126" t="s">
        <v>20119</v>
      </c>
      <c r="I2364" s="126" t="s">
        <v>21054</v>
      </c>
      <c r="J2364" s="126" t="s">
        <v>26232</v>
      </c>
      <c r="K2364" s="9">
        <f>_xlfn.IFNA(VLOOKUP(Table5[[#This Row],[Section]],SubSill_Tier,2,FALSE),0)</f>
        <v>0</v>
      </c>
      <c r="L2364" s="9" t="str">
        <f t="shared" si="45"/>
        <v/>
      </c>
      <c r="M2364" s="205" t="str" cm="1">
        <f t="array" ref="M2364">_xlfn.IFS(NOT(ISERROR(VLOOKUP(Table5[[#This Row],[Section]],TB_notTB,1,FALSE))),"No",LEFT(Table5[[#This Row],[Section]],3)="ETB","PLS",LEFT(Table5[[#This Row],[Section]],1)="7","PDB",NOT(ISBLANK(Table5[[#This Row],[Section]])),"No")</f>
        <v>No</v>
      </c>
    </row>
    <row r="2365" spans="1:13" x14ac:dyDescent="0.25">
      <c r="A2365" s="126" t="s">
        <v>1161</v>
      </c>
      <c r="B2365" s="126" t="s">
        <v>17222</v>
      </c>
      <c r="C2365" s="126" t="s">
        <v>98</v>
      </c>
      <c r="D2365" s="127">
        <v>0.52900000000000003</v>
      </c>
      <c r="E2365" s="128">
        <v>262</v>
      </c>
      <c r="F2365" s="128">
        <v>126</v>
      </c>
      <c r="G2365" s="126" t="s">
        <v>13711</v>
      </c>
      <c r="H2365" s="126" t="s">
        <v>20119</v>
      </c>
      <c r="I2365" s="126" t="s">
        <v>21054</v>
      </c>
      <c r="J2365" s="126" t="s">
        <v>26232</v>
      </c>
      <c r="K2365" s="9">
        <f>_xlfn.IFNA(VLOOKUP(Table5[[#This Row],[Section]],SubSill_Tier,2,FALSE),0)</f>
        <v>0</v>
      </c>
      <c r="L2365" s="9" t="str">
        <f t="shared" si="45"/>
        <v/>
      </c>
      <c r="M2365" s="205" t="str" cm="1">
        <f t="array" ref="M2365">_xlfn.IFS(NOT(ISERROR(VLOOKUP(Table5[[#This Row],[Section]],TB_notTB,1,FALSE))),"No",LEFT(Table5[[#This Row],[Section]],3)="ETB","PLS",LEFT(Table5[[#This Row],[Section]],1)="7","PDB",NOT(ISBLANK(Table5[[#This Row],[Section]])),"No")</f>
        <v>No</v>
      </c>
    </row>
    <row r="2366" spans="1:13" x14ac:dyDescent="0.25">
      <c r="A2366" s="126" t="s">
        <v>1162</v>
      </c>
      <c r="B2366" s="126" t="s">
        <v>17222</v>
      </c>
      <c r="C2366" s="126" t="s">
        <v>98</v>
      </c>
      <c r="D2366" s="127">
        <v>2.9430000000000001</v>
      </c>
      <c r="E2366" s="128">
        <v>673</v>
      </c>
      <c r="F2366" s="128">
        <v>198</v>
      </c>
      <c r="G2366" s="126" t="s">
        <v>13711</v>
      </c>
      <c r="H2366" s="126" t="s">
        <v>20119</v>
      </c>
      <c r="I2366" s="126" t="s">
        <v>21054</v>
      </c>
      <c r="J2366" s="126" t="s">
        <v>26232</v>
      </c>
      <c r="K2366" s="9">
        <f>_xlfn.IFNA(VLOOKUP(Table5[[#This Row],[Section]],SubSill_Tier,2,FALSE),0)</f>
        <v>0</v>
      </c>
      <c r="L2366" s="9" t="str">
        <f t="shared" si="45"/>
        <v/>
      </c>
      <c r="M2366" s="205" t="str" cm="1">
        <f t="array" ref="M2366">_xlfn.IFS(NOT(ISERROR(VLOOKUP(Table5[[#This Row],[Section]],TB_notTB,1,FALSE))),"No",LEFT(Table5[[#This Row],[Section]],3)="ETB","PLS",LEFT(Table5[[#This Row],[Section]],1)="7","PDB",NOT(ISBLANK(Table5[[#This Row],[Section]])),"No")</f>
        <v>No</v>
      </c>
    </row>
    <row r="2367" spans="1:13" x14ac:dyDescent="0.25">
      <c r="A2367" s="126" t="s">
        <v>1163</v>
      </c>
      <c r="B2367" s="126" t="s">
        <v>17222</v>
      </c>
      <c r="C2367" s="126" t="s">
        <v>98</v>
      </c>
      <c r="D2367" s="127">
        <v>0.95899999999999996</v>
      </c>
      <c r="E2367" s="128">
        <v>326</v>
      </c>
      <c r="F2367" s="128">
        <v>105</v>
      </c>
      <c r="G2367" s="126" t="s">
        <v>13711</v>
      </c>
      <c r="H2367" s="126" t="s">
        <v>20119</v>
      </c>
      <c r="I2367" s="126" t="s">
        <v>21054</v>
      </c>
      <c r="J2367" s="126" t="s">
        <v>26232</v>
      </c>
      <c r="K2367" s="9">
        <f>_xlfn.IFNA(VLOOKUP(Table5[[#This Row],[Section]],SubSill_Tier,2,FALSE),0)</f>
        <v>0</v>
      </c>
      <c r="L2367" s="9" t="str">
        <f t="shared" si="45"/>
        <v/>
      </c>
      <c r="M2367" s="205" t="str" cm="1">
        <f t="array" ref="M2367">_xlfn.IFS(NOT(ISERROR(VLOOKUP(Table5[[#This Row],[Section]],TB_notTB,1,FALSE))),"No",LEFT(Table5[[#This Row],[Section]],3)="ETB","PLS",LEFT(Table5[[#This Row],[Section]],1)="7","PDB",NOT(ISBLANK(Table5[[#This Row],[Section]])),"No")</f>
        <v>No</v>
      </c>
    </row>
    <row r="2368" spans="1:13" x14ac:dyDescent="0.25">
      <c r="A2368" s="126" t="s">
        <v>1164</v>
      </c>
      <c r="B2368" s="126" t="s">
        <v>17222</v>
      </c>
      <c r="C2368" s="126" t="s">
        <v>98</v>
      </c>
      <c r="D2368" s="127">
        <v>0.84199999999999997</v>
      </c>
      <c r="E2368" s="128">
        <v>292</v>
      </c>
      <c r="F2368" s="128">
        <v>105</v>
      </c>
      <c r="G2368" s="126" t="s">
        <v>13711</v>
      </c>
      <c r="H2368" s="126" t="s">
        <v>20119</v>
      </c>
      <c r="I2368" s="126" t="s">
        <v>21054</v>
      </c>
      <c r="J2368" s="126" t="s">
        <v>26232</v>
      </c>
      <c r="K2368" s="9">
        <f>_xlfn.IFNA(VLOOKUP(Table5[[#This Row],[Section]],SubSill_Tier,2,FALSE),0)</f>
        <v>0</v>
      </c>
      <c r="L2368" s="9" t="str">
        <f t="shared" si="45"/>
        <v/>
      </c>
      <c r="M2368" s="205" t="str" cm="1">
        <f t="array" ref="M2368">_xlfn.IFS(NOT(ISERROR(VLOOKUP(Table5[[#This Row],[Section]],TB_notTB,1,FALSE))),"No",LEFT(Table5[[#This Row],[Section]],3)="ETB","PLS",LEFT(Table5[[#This Row],[Section]],1)="7","PDB",NOT(ISBLANK(Table5[[#This Row],[Section]])),"No")</f>
        <v>No</v>
      </c>
    </row>
    <row r="2369" spans="1:13" x14ac:dyDescent="0.25">
      <c r="A2369" s="126" t="s">
        <v>1165</v>
      </c>
      <c r="B2369" s="126" t="s">
        <v>17222</v>
      </c>
      <c r="C2369" s="126" t="s">
        <v>98</v>
      </c>
      <c r="D2369" s="127">
        <v>1.153</v>
      </c>
      <c r="E2369" s="128">
        <v>368</v>
      </c>
      <c r="F2369" s="128">
        <v>101</v>
      </c>
      <c r="G2369" s="126" t="s">
        <v>13711</v>
      </c>
      <c r="H2369" s="126" t="s">
        <v>20119</v>
      </c>
      <c r="I2369" s="126" t="s">
        <v>21054</v>
      </c>
      <c r="J2369" s="126" t="s">
        <v>26232</v>
      </c>
      <c r="K2369" s="9">
        <f>_xlfn.IFNA(VLOOKUP(Table5[[#This Row],[Section]],SubSill_Tier,2,FALSE),0)</f>
        <v>0</v>
      </c>
      <c r="L2369" s="9" t="str">
        <f t="shared" si="45"/>
        <v/>
      </c>
      <c r="M2369" s="205" t="str" cm="1">
        <f t="array" ref="M2369">_xlfn.IFS(NOT(ISERROR(VLOOKUP(Table5[[#This Row],[Section]],TB_notTB,1,FALSE))),"No",LEFT(Table5[[#This Row],[Section]],3)="ETB","PLS",LEFT(Table5[[#This Row],[Section]],1)="7","PDB",NOT(ISBLANK(Table5[[#This Row],[Section]])),"No")</f>
        <v>No</v>
      </c>
    </row>
    <row r="2370" spans="1:13" x14ac:dyDescent="0.25">
      <c r="A2370" s="126" t="s">
        <v>1166</v>
      </c>
      <c r="B2370" s="126" t="s">
        <v>17222</v>
      </c>
      <c r="C2370" s="126" t="s">
        <v>98</v>
      </c>
      <c r="D2370" s="127">
        <v>1.0529999999999999</v>
      </c>
      <c r="E2370" s="128">
        <v>341</v>
      </c>
      <c r="F2370" s="128">
        <v>105</v>
      </c>
      <c r="G2370" s="126" t="s">
        <v>13711</v>
      </c>
      <c r="H2370" s="126" t="s">
        <v>20119</v>
      </c>
      <c r="I2370" s="126" t="s">
        <v>21054</v>
      </c>
      <c r="J2370" s="126" t="s">
        <v>26232</v>
      </c>
      <c r="K2370" s="9">
        <f>_xlfn.IFNA(VLOOKUP(Table5[[#This Row],[Section]],SubSill_Tier,2,FALSE),0)</f>
        <v>0</v>
      </c>
      <c r="L2370" s="9" t="str">
        <f t="shared" ref="L2370:L2433" si="46">IFERROR(IF(LEFT(G2370,2)="AI",IF(_xlfn.NUMBERVALUE(IFERROR(LEFT(IF(ISERROR(FIND("X",UPPER(B2370))),UPPER(B2370),RIGHT(UPPER(B2370),LEN(UPPER(B2370))-FIND("~",SUBSTITUTE(UPPER(B2370),"X","~",LEN(UPPER(B2370))-LEN(SUBSTITUTE(UPPER(B2370),"X","")))))),FIND(" ",IF(ISERROR(FIND("X",UPPER(B2370))),UPPER(B2370),RIGHT(UPPER(B2370),LEN(UPPER(B2370))-FIND("~",SUBSTITUTE(UPPER(B2370),"X","~",LEN(UPPER(B2370))-LEN(SUBSTITUTE(UPPER(B2370),"X","")))))),1)-1),IF(ISERROR(FIND("X",UPPER(B2370))),UPPER(B2370),RIGHT(UPPER(B2370),LEN(UPPER(B2370))-FIND("~",SUBSTITUTE(UPPER(B2370),"X","~",LEN(UPPER(B2370))-LEN(SUBSTITUTE(UPPER(B2370),"X",""))))))),".")&gt;=5,"Wall",""),""),"")</f>
        <v/>
      </c>
      <c r="M2370" s="205" t="str" cm="1">
        <f t="array" ref="M2370">_xlfn.IFS(NOT(ISERROR(VLOOKUP(Table5[[#This Row],[Section]],TB_notTB,1,FALSE))),"No",LEFT(Table5[[#This Row],[Section]],3)="ETB","PLS",LEFT(Table5[[#This Row],[Section]],1)="7","PDB",NOT(ISBLANK(Table5[[#This Row],[Section]])),"No")</f>
        <v>No</v>
      </c>
    </row>
    <row r="2371" spans="1:13" x14ac:dyDescent="0.25">
      <c r="A2371" s="126" t="s">
        <v>1167</v>
      </c>
      <c r="B2371" s="126" t="s">
        <v>17222</v>
      </c>
      <c r="C2371" s="126" t="s">
        <v>98</v>
      </c>
      <c r="D2371" s="127">
        <v>2.8159999999999998</v>
      </c>
      <c r="E2371" s="128">
        <v>660</v>
      </c>
      <c r="F2371" s="128">
        <v>297</v>
      </c>
      <c r="G2371" s="126" t="s">
        <v>13711</v>
      </c>
      <c r="H2371" s="126" t="s">
        <v>20119</v>
      </c>
      <c r="I2371" s="126" t="s">
        <v>21054</v>
      </c>
      <c r="J2371" s="126" t="s">
        <v>26232</v>
      </c>
      <c r="K2371" s="9">
        <f>_xlfn.IFNA(VLOOKUP(Table5[[#This Row],[Section]],SubSill_Tier,2,FALSE),0)</f>
        <v>0</v>
      </c>
      <c r="L2371" s="9" t="str">
        <f t="shared" si="46"/>
        <v/>
      </c>
      <c r="M2371" s="205" t="str" cm="1">
        <f t="array" ref="M2371">_xlfn.IFS(NOT(ISERROR(VLOOKUP(Table5[[#This Row],[Section]],TB_notTB,1,FALSE))),"No",LEFT(Table5[[#This Row],[Section]],3)="ETB","PLS",LEFT(Table5[[#This Row],[Section]],1)="7","PDB",NOT(ISBLANK(Table5[[#This Row],[Section]])),"No")</f>
        <v>No</v>
      </c>
    </row>
    <row r="2372" spans="1:13" x14ac:dyDescent="0.25">
      <c r="A2372" s="126" t="s">
        <v>1168</v>
      </c>
      <c r="B2372" s="126" t="s">
        <v>17222</v>
      </c>
      <c r="C2372" s="126" t="s">
        <v>98</v>
      </c>
      <c r="D2372" s="127">
        <v>2.7160000000000002</v>
      </c>
      <c r="E2372" s="128">
        <v>609</v>
      </c>
      <c r="F2372" s="128">
        <v>233</v>
      </c>
      <c r="G2372" s="126" t="s">
        <v>13711</v>
      </c>
      <c r="H2372" s="126" t="s">
        <v>20119</v>
      </c>
      <c r="I2372" s="126" t="s">
        <v>21054</v>
      </c>
      <c r="J2372" s="126" t="s">
        <v>26232</v>
      </c>
      <c r="K2372" s="9">
        <f>_xlfn.IFNA(VLOOKUP(Table5[[#This Row],[Section]],SubSill_Tier,2,FALSE),0)</f>
        <v>0</v>
      </c>
      <c r="L2372" s="9" t="str">
        <f t="shared" si="46"/>
        <v/>
      </c>
      <c r="M2372" s="205" t="str" cm="1">
        <f t="array" ref="M2372">_xlfn.IFS(NOT(ISERROR(VLOOKUP(Table5[[#This Row],[Section]],TB_notTB,1,FALSE))),"No",LEFT(Table5[[#This Row],[Section]],3)="ETB","PLS",LEFT(Table5[[#This Row],[Section]],1)="7","PDB",NOT(ISBLANK(Table5[[#This Row],[Section]])),"No")</f>
        <v>No</v>
      </c>
    </row>
    <row r="2373" spans="1:13" x14ac:dyDescent="0.25">
      <c r="A2373" s="126" t="s">
        <v>1169</v>
      </c>
      <c r="B2373" s="126" t="s">
        <v>17222</v>
      </c>
      <c r="C2373" s="126" t="s">
        <v>98</v>
      </c>
      <c r="D2373" s="127">
        <v>2.9860000000000002</v>
      </c>
      <c r="E2373" s="128">
        <v>702</v>
      </c>
      <c r="F2373" s="128">
        <v>306</v>
      </c>
      <c r="G2373" s="126" t="s">
        <v>13711</v>
      </c>
      <c r="H2373" s="126" t="s">
        <v>20119</v>
      </c>
      <c r="I2373" s="126" t="s">
        <v>21054</v>
      </c>
      <c r="J2373" s="126" t="s">
        <v>26232</v>
      </c>
      <c r="K2373" s="9">
        <f>_xlfn.IFNA(VLOOKUP(Table5[[#This Row],[Section]],SubSill_Tier,2,FALSE),0)</f>
        <v>0</v>
      </c>
      <c r="L2373" s="9" t="str">
        <f t="shared" si="46"/>
        <v/>
      </c>
      <c r="M2373" s="205" t="str" cm="1">
        <f t="array" ref="M2373">_xlfn.IFS(NOT(ISERROR(VLOOKUP(Table5[[#This Row],[Section]],TB_notTB,1,FALSE))),"No",LEFT(Table5[[#This Row],[Section]],3)="ETB","PLS",LEFT(Table5[[#This Row],[Section]],1)="7","PDB",NOT(ISBLANK(Table5[[#This Row],[Section]])),"No")</f>
        <v>No</v>
      </c>
    </row>
    <row r="2374" spans="1:13" x14ac:dyDescent="0.25">
      <c r="A2374" s="126" t="s">
        <v>1170</v>
      </c>
      <c r="B2374" s="126" t="s">
        <v>17222</v>
      </c>
      <c r="C2374" s="126" t="s">
        <v>98</v>
      </c>
      <c r="D2374" s="127">
        <v>1.393</v>
      </c>
      <c r="E2374" s="128">
        <v>288</v>
      </c>
      <c r="F2374" s="128">
        <v>120</v>
      </c>
      <c r="G2374" s="126" t="s">
        <v>13711</v>
      </c>
      <c r="H2374" s="126" t="s">
        <v>20119</v>
      </c>
      <c r="I2374" s="126" t="s">
        <v>21054</v>
      </c>
      <c r="J2374" s="126" t="s">
        <v>26232</v>
      </c>
      <c r="K2374" s="9">
        <f>_xlfn.IFNA(VLOOKUP(Table5[[#This Row],[Section]],SubSill_Tier,2,FALSE),0)</f>
        <v>0</v>
      </c>
      <c r="L2374" s="9" t="str">
        <f t="shared" si="46"/>
        <v/>
      </c>
      <c r="M2374" s="205" t="str" cm="1">
        <f t="array" ref="M2374">_xlfn.IFS(NOT(ISERROR(VLOOKUP(Table5[[#This Row],[Section]],TB_notTB,1,FALSE))),"No",LEFT(Table5[[#This Row],[Section]],3)="ETB","PLS",LEFT(Table5[[#This Row],[Section]],1)="7","PDB",NOT(ISBLANK(Table5[[#This Row],[Section]])),"No")</f>
        <v>No</v>
      </c>
    </row>
    <row r="2375" spans="1:13" x14ac:dyDescent="0.25">
      <c r="A2375" s="126" t="s">
        <v>1171</v>
      </c>
      <c r="B2375" s="126" t="s">
        <v>17222</v>
      </c>
      <c r="C2375" s="126" t="s">
        <v>98</v>
      </c>
      <c r="D2375" s="127">
        <v>0.82399999999999995</v>
      </c>
      <c r="E2375" s="128">
        <v>224</v>
      </c>
      <c r="F2375" s="128">
        <v>100</v>
      </c>
      <c r="G2375" s="126" t="s">
        <v>13711</v>
      </c>
      <c r="H2375" s="126" t="s">
        <v>20119</v>
      </c>
      <c r="I2375" s="126" t="s">
        <v>21054</v>
      </c>
      <c r="J2375" s="126" t="s">
        <v>26232</v>
      </c>
      <c r="K2375" s="9">
        <f>_xlfn.IFNA(VLOOKUP(Table5[[#This Row],[Section]],SubSill_Tier,2,FALSE),0)</f>
        <v>0</v>
      </c>
      <c r="L2375" s="9" t="str">
        <f t="shared" si="46"/>
        <v/>
      </c>
      <c r="M2375" s="205" t="str" cm="1">
        <f t="array" ref="M2375">_xlfn.IFS(NOT(ISERROR(VLOOKUP(Table5[[#This Row],[Section]],TB_notTB,1,FALSE))),"No",LEFT(Table5[[#This Row],[Section]],3)="ETB","PLS",LEFT(Table5[[#This Row],[Section]],1)="7","PDB",NOT(ISBLANK(Table5[[#This Row],[Section]])),"No")</f>
        <v>No</v>
      </c>
    </row>
    <row r="2376" spans="1:13" x14ac:dyDescent="0.25">
      <c r="A2376" s="126" t="s">
        <v>1172</v>
      </c>
      <c r="B2376" s="126" t="s">
        <v>17222</v>
      </c>
      <c r="C2376" s="126" t="s">
        <v>98</v>
      </c>
      <c r="D2376" s="127">
        <v>2.427</v>
      </c>
      <c r="E2376" s="128">
        <v>798</v>
      </c>
      <c r="F2376" s="128">
        <v>530</v>
      </c>
      <c r="G2376" s="126" t="s">
        <v>13711</v>
      </c>
      <c r="H2376" s="126" t="s">
        <v>20119</v>
      </c>
      <c r="I2376" s="126" t="s">
        <v>21054</v>
      </c>
      <c r="J2376" s="126" t="s">
        <v>26232</v>
      </c>
      <c r="K2376" s="9">
        <f>_xlfn.IFNA(VLOOKUP(Table5[[#This Row],[Section]],SubSill_Tier,2,FALSE),0)</f>
        <v>0</v>
      </c>
      <c r="L2376" s="9" t="str">
        <f t="shared" si="46"/>
        <v/>
      </c>
      <c r="M2376" s="205" t="str" cm="1">
        <f t="array" ref="M2376">_xlfn.IFS(NOT(ISERROR(VLOOKUP(Table5[[#This Row],[Section]],TB_notTB,1,FALSE))),"No",LEFT(Table5[[#This Row],[Section]],3)="ETB","PLS",LEFT(Table5[[#This Row],[Section]],1)="7","PDB",NOT(ISBLANK(Table5[[#This Row],[Section]])),"No")</f>
        <v>No</v>
      </c>
    </row>
    <row r="2377" spans="1:13" x14ac:dyDescent="0.25">
      <c r="A2377" s="126" t="s">
        <v>1173</v>
      </c>
      <c r="B2377" s="126" t="s">
        <v>17222</v>
      </c>
      <c r="C2377" s="126" t="s">
        <v>98</v>
      </c>
      <c r="D2377" s="127">
        <v>1.1930000000000001</v>
      </c>
      <c r="E2377" s="128">
        <v>414</v>
      </c>
      <c r="F2377" s="128">
        <v>235</v>
      </c>
      <c r="G2377" s="126" t="s">
        <v>13711</v>
      </c>
      <c r="H2377" s="126" t="s">
        <v>20119</v>
      </c>
      <c r="I2377" s="126" t="s">
        <v>21054</v>
      </c>
      <c r="J2377" s="126" t="s">
        <v>26232</v>
      </c>
      <c r="K2377" s="9">
        <f>_xlfn.IFNA(VLOOKUP(Table5[[#This Row],[Section]],SubSill_Tier,2,FALSE),0)</f>
        <v>0</v>
      </c>
      <c r="L2377" s="9" t="str">
        <f t="shared" si="46"/>
        <v/>
      </c>
      <c r="M2377" s="205" t="str" cm="1">
        <f t="array" ref="M2377">_xlfn.IFS(NOT(ISERROR(VLOOKUP(Table5[[#This Row],[Section]],TB_notTB,1,FALSE))),"No",LEFT(Table5[[#This Row],[Section]],3)="ETB","PLS",LEFT(Table5[[#This Row],[Section]],1)="7","PDB",NOT(ISBLANK(Table5[[#This Row],[Section]])),"No")</f>
        <v>No</v>
      </c>
    </row>
    <row r="2378" spans="1:13" x14ac:dyDescent="0.25">
      <c r="A2378" s="126" t="s">
        <v>1174</v>
      </c>
      <c r="B2378" s="126" t="s">
        <v>17222</v>
      </c>
      <c r="C2378" s="126" t="s">
        <v>98</v>
      </c>
      <c r="D2378" s="127">
        <v>0.66700000000000004</v>
      </c>
      <c r="E2378" s="128">
        <v>179</v>
      </c>
      <c r="F2378" s="128">
        <v>100</v>
      </c>
      <c r="G2378" s="126" t="s">
        <v>13711</v>
      </c>
      <c r="H2378" s="126" t="s">
        <v>20119</v>
      </c>
      <c r="I2378" s="126" t="s">
        <v>21054</v>
      </c>
      <c r="J2378" s="126" t="s">
        <v>26232</v>
      </c>
      <c r="K2378" s="9">
        <f>_xlfn.IFNA(VLOOKUP(Table5[[#This Row],[Section]],SubSill_Tier,2,FALSE),0)</f>
        <v>0</v>
      </c>
      <c r="L2378" s="9" t="str">
        <f t="shared" si="46"/>
        <v/>
      </c>
      <c r="M2378" s="205" t="str" cm="1">
        <f t="array" ref="M2378">_xlfn.IFS(NOT(ISERROR(VLOOKUP(Table5[[#This Row],[Section]],TB_notTB,1,FALSE))),"No",LEFT(Table5[[#This Row],[Section]],3)="ETB","PLS",LEFT(Table5[[#This Row],[Section]],1)="7","PDB",NOT(ISBLANK(Table5[[#This Row],[Section]])),"No")</f>
        <v>No</v>
      </c>
    </row>
    <row r="2379" spans="1:13" x14ac:dyDescent="0.25">
      <c r="A2379" s="126" t="s">
        <v>6473</v>
      </c>
      <c r="B2379" s="126" t="s">
        <v>3598</v>
      </c>
      <c r="C2379" s="126" t="s">
        <v>98</v>
      </c>
      <c r="D2379" s="127">
        <v>2.492</v>
      </c>
      <c r="E2379" s="128">
        <v>377</v>
      </c>
      <c r="F2379" s="128">
        <v>377</v>
      </c>
      <c r="G2379" s="126" t="s">
        <v>13724</v>
      </c>
      <c r="H2379" s="126" t="s">
        <v>20186</v>
      </c>
      <c r="I2379" s="126" t="s">
        <v>22099</v>
      </c>
      <c r="J2379" s="126" t="s">
        <v>26234</v>
      </c>
      <c r="K2379" s="9">
        <f>_xlfn.IFNA(VLOOKUP(Table5[[#This Row],[Section]],SubSill_Tier,2,FALSE),0)</f>
        <v>0</v>
      </c>
      <c r="L2379" s="9" t="str">
        <f t="shared" si="46"/>
        <v/>
      </c>
      <c r="M2379" s="205" t="str" cm="1">
        <f t="array" ref="M2379">_xlfn.IFS(NOT(ISERROR(VLOOKUP(Table5[[#This Row],[Section]],TB_notTB,1,FALSE))),"No",LEFT(Table5[[#This Row],[Section]],3)="ETB","PLS",LEFT(Table5[[#This Row],[Section]],1)="7","PDB",NOT(ISBLANK(Table5[[#This Row],[Section]])),"No")</f>
        <v>No</v>
      </c>
    </row>
    <row r="2380" spans="1:13" x14ac:dyDescent="0.25">
      <c r="A2380" s="126" t="s">
        <v>1175</v>
      </c>
      <c r="B2380" s="126" t="s">
        <v>17222</v>
      </c>
      <c r="C2380" s="126" t="s">
        <v>98</v>
      </c>
      <c r="D2380" s="127">
        <v>0.97699999999999998</v>
      </c>
      <c r="E2380" s="128">
        <v>340</v>
      </c>
      <c r="F2380" s="128">
        <v>126</v>
      </c>
      <c r="G2380" s="126" t="s">
        <v>13711</v>
      </c>
      <c r="H2380" s="126" t="s">
        <v>20119</v>
      </c>
      <c r="I2380" s="126" t="s">
        <v>21054</v>
      </c>
      <c r="J2380" s="126" t="s">
        <v>26232</v>
      </c>
      <c r="K2380" s="9">
        <f>_xlfn.IFNA(VLOOKUP(Table5[[#This Row],[Section]],SubSill_Tier,2,FALSE),0)</f>
        <v>0</v>
      </c>
      <c r="L2380" s="9" t="str">
        <f t="shared" si="46"/>
        <v/>
      </c>
      <c r="M2380" s="205" t="str" cm="1">
        <f t="array" ref="M2380">_xlfn.IFS(NOT(ISERROR(VLOOKUP(Table5[[#This Row],[Section]],TB_notTB,1,FALSE))),"No",LEFT(Table5[[#This Row],[Section]],3)="ETB","PLS",LEFT(Table5[[#This Row],[Section]],1)="7","PDB",NOT(ISBLANK(Table5[[#This Row],[Section]])),"No")</f>
        <v>No</v>
      </c>
    </row>
    <row r="2381" spans="1:13" x14ac:dyDescent="0.25">
      <c r="A2381" s="126" t="s">
        <v>1176</v>
      </c>
      <c r="B2381" s="126" t="s">
        <v>17222</v>
      </c>
      <c r="C2381" s="126" t="s">
        <v>98</v>
      </c>
      <c r="D2381" s="127">
        <v>2.6139999999999999</v>
      </c>
      <c r="E2381" s="128">
        <v>665</v>
      </c>
      <c r="F2381" s="128">
        <v>120</v>
      </c>
      <c r="G2381" s="126" t="s">
        <v>13711</v>
      </c>
      <c r="H2381" s="126" t="s">
        <v>20119</v>
      </c>
      <c r="I2381" s="126" t="s">
        <v>21054</v>
      </c>
      <c r="J2381" s="126" t="s">
        <v>26232</v>
      </c>
      <c r="K2381" s="9">
        <f>_xlfn.IFNA(VLOOKUP(Table5[[#This Row],[Section]],SubSill_Tier,2,FALSE),0)</f>
        <v>0</v>
      </c>
      <c r="L2381" s="9" t="str">
        <f t="shared" si="46"/>
        <v/>
      </c>
      <c r="M2381" s="205" t="str" cm="1">
        <f t="array" ref="M2381">_xlfn.IFS(NOT(ISERROR(VLOOKUP(Table5[[#This Row],[Section]],TB_notTB,1,FALSE))),"No",LEFT(Table5[[#This Row],[Section]],3)="ETB","PLS",LEFT(Table5[[#This Row],[Section]],1)="7","PDB",NOT(ISBLANK(Table5[[#This Row],[Section]])),"No")</f>
        <v>No</v>
      </c>
    </row>
    <row r="2382" spans="1:13" x14ac:dyDescent="0.25">
      <c r="A2382" s="126" t="s">
        <v>1177</v>
      </c>
      <c r="B2382" s="126" t="s">
        <v>17222</v>
      </c>
      <c r="C2382" s="126" t="s">
        <v>98</v>
      </c>
      <c r="D2382" s="127">
        <v>1.879</v>
      </c>
      <c r="E2382" s="128">
        <v>573</v>
      </c>
      <c r="F2382" s="128">
        <v>573</v>
      </c>
      <c r="G2382" s="126" t="s">
        <v>13711</v>
      </c>
      <c r="H2382" s="126" t="s">
        <v>20119</v>
      </c>
      <c r="I2382" s="126" t="s">
        <v>21054</v>
      </c>
      <c r="J2382" s="126" t="s">
        <v>26232</v>
      </c>
      <c r="K2382" s="9">
        <f>_xlfn.IFNA(VLOOKUP(Table5[[#This Row],[Section]],SubSill_Tier,2,FALSE),0)</f>
        <v>0</v>
      </c>
      <c r="L2382" s="9" t="str">
        <f t="shared" si="46"/>
        <v/>
      </c>
      <c r="M2382" s="205" t="str" cm="1">
        <f t="array" ref="M2382">_xlfn.IFS(NOT(ISERROR(VLOOKUP(Table5[[#This Row],[Section]],TB_notTB,1,FALSE))),"No",LEFT(Table5[[#This Row],[Section]],3)="ETB","PLS",LEFT(Table5[[#This Row],[Section]],1)="7","PDB",NOT(ISBLANK(Table5[[#This Row],[Section]])),"No")</f>
        <v>No</v>
      </c>
    </row>
    <row r="2383" spans="1:13" x14ac:dyDescent="0.25">
      <c r="A2383" s="126" t="s">
        <v>6474</v>
      </c>
      <c r="B2383" s="126" t="s">
        <v>6475</v>
      </c>
      <c r="C2383" s="126" t="s">
        <v>75</v>
      </c>
      <c r="D2383" s="127">
        <v>4.2939999999999996</v>
      </c>
      <c r="E2383" s="128">
        <v>141</v>
      </c>
      <c r="F2383" s="128">
        <v>141</v>
      </c>
      <c r="G2383" s="126" t="s">
        <v>13724</v>
      </c>
      <c r="H2383" s="126" t="s">
        <v>20132</v>
      </c>
      <c r="I2383" s="126" t="s">
        <v>20133</v>
      </c>
      <c r="J2383" s="126" t="s">
        <v>26250</v>
      </c>
      <c r="K2383" s="9">
        <f>_xlfn.IFNA(VLOOKUP(Table5[[#This Row],[Section]],SubSill_Tier,2,FALSE),0)</f>
        <v>0</v>
      </c>
      <c r="L2383" s="9" t="str">
        <f t="shared" si="46"/>
        <v/>
      </c>
      <c r="M2383" s="205" t="str" cm="1">
        <f t="array" ref="M2383">_xlfn.IFS(NOT(ISERROR(VLOOKUP(Table5[[#This Row],[Section]],TB_notTB,1,FALSE))),"No",LEFT(Table5[[#This Row],[Section]],3)="ETB","PLS",LEFT(Table5[[#This Row],[Section]],1)="7","PDB",NOT(ISBLANK(Table5[[#This Row],[Section]])),"No")</f>
        <v>No</v>
      </c>
    </row>
    <row r="2384" spans="1:13" x14ac:dyDescent="0.25">
      <c r="A2384" s="126" t="s">
        <v>1178</v>
      </c>
      <c r="B2384" s="126" t="s">
        <v>17222</v>
      </c>
      <c r="C2384" s="126" t="s">
        <v>98</v>
      </c>
      <c r="D2384" s="127">
        <v>0.45600000000000002</v>
      </c>
      <c r="E2384" s="128">
        <v>206</v>
      </c>
      <c r="F2384" s="128">
        <v>100</v>
      </c>
      <c r="G2384" s="126" t="s">
        <v>13711</v>
      </c>
      <c r="H2384" s="126" t="s">
        <v>20119</v>
      </c>
      <c r="I2384" s="126" t="s">
        <v>21054</v>
      </c>
      <c r="J2384" s="126" t="s">
        <v>26232</v>
      </c>
      <c r="K2384" s="9">
        <f>_xlfn.IFNA(VLOOKUP(Table5[[#This Row],[Section]],SubSill_Tier,2,FALSE),0)</f>
        <v>0</v>
      </c>
      <c r="L2384" s="9" t="str">
        <f t="shared" si="46"/>
        <v/>
      </c>
      <c r="M2384" s="205" t="str" cm="1">
        <f t="array" ref="M2384">_xlfn.IFS(NOT(ISERROR(VLOOKUP(Table5[[#This Row],[Section]],TB_notTB,1,FALSE))),"No",LEFT(Table5[[#This Row],[Section]],3)="ETB","PLS",LEFT(Table5[[#This Row],[Section]],1)="7","PDB",NOT(ISBLANK(Table5[[#This Row],[Section]])),"No")</f>
        <v>No</v>
      </c>
    </row>
    <row r="2385" spans="1:13" x14ac:dyDescent="0.25">
      <c r="A2385" s="126" t="s">
        <v>6476</v>
      </c>
      <c r="B2385" s="126" t="s">
        <v>17222</v>
      </c>
      <c r="C2385" s="126" t="s">
        <v>98</v>
      </c>
      <c r="D2385" s="127">
        <v>0.80700000000000005</v>
      </c>
      <c r="E2385" s="128">
        <v>327</v>
      </c>
      <c r="F2385" s="128">
        <v>144</v>
      </c>
      <c r="G2385" s="126" t="s">
        <v>13724</v>
      </c>
      <c r="H2385" s="126" t="s">
        <v>20186</v>
      </c>
      <c r="I2385" s="126" t="s">
        <v>22099</v>
      </c>
      <c r="J2385" s="126" t="s">
        <v>26234</v>
      </c>
      <c r="K2385" s="9">
        <f>_xlfn.IFNA(VLOOKUP(Table5[[#This Row],[Section]],SubSill_Tier,2,FALSE),0)</f>
        <v>0</v>
      </c>
      <c r="L2385" s="9" t="str">
        <f t="shared" si="46"/>
        <v/>
      </c>
      <c r="M2385" s="205" t="str" cm="1">
        <f t="array" ref="M2385">_xlfn.IFS(NOT(ISERROR(VLOOKUP(Table5[[#This Row],[Section]],TB_notTB,1,FALSE))),"No",LEFT(Table5[[#This Row],[Section]],3)="ETB","PLS",LEFT(Table5[[#This Row],[Section]],1)="7","PDB",NOT(ISBLANK(Table5[[#This Row],[Section]])),"No")</f>
        <v>No</v>
      </c>
    </row>
    <row r="2386" spans="1:13" x14ac:dyDescent="0.25">
      <c r="A2386" s="126" t="s">
        <v>6477</v>
      </c>
      <c r="B2386" s="126" t="s">
        <v>3598</v>
      </c>
      <c r="C2386" s="126" t="s">
        <v>98</v>
      </c>
      <c r="D2386" s="127">
        <v>0.49099999999999999</v>
      </c>
      <c r="E2386" s="128">
        <v>171</v>
      </c>
      <c r="F2386" s="128">
        <v>120</v>
      </c>
      <c r="G2386" s="126" t="s">
        <v>13724</v>
      </c>
      <c r="H2386" s="126" t="s">
        <v>20186</v>
      </c>
      <c r="I2386" s="126" t="s">
        <v>22099</v>
      </c>
      <c r="J2386" s="126" t="s">
        <v>26234</v>
      </c>
      <c r="K2386" s="9">
        <f>_xlfn.IFNA(VLOOKUP(Table5[[#This Row],[Section]],SubSill_Tier,2,FALSE),0)</f>
        <v>0</v>
      </c>
      <c r="L2386" s="9" t="str">
        <f t="shared" si="46"/>
        <v/>
      </c>
      <c r="M2386" s="205" t="str" cm="1">
        <f t="array" ref="M2386">_xlfn.IFS(NOT(ISERROR(VLOOKUP(Table5[[#This Row],[Section]],TB_notTB,1,FALSE))),"No",LEFT(Table5[[#This Row],[Section]],3)="ETB","PLS",LEFT(Table5[[#This Row],[Section]],1)="7","PDB",NOT(ISBLANK(Table5[[#This Row],[Section]])),"No")</f>
        <v>No</v>
      </c>
    </row>
    <row r="2387" spans="1:13" x14ac:dyDescent="0.25">
      <c r="A2387" s="126" t="s">
        <v>6478</v>
      </c>
      <c r="B2387" s="126" t="s">
        <v>3598</v>
      </c>
      <c r="C2387" s="126" t="s">
        <v>98</v>
      </c>
      <c r="D2387" s="127">
        <v>1.86</v>
      </c>
      <c r="E2387" s="128">
        <v>100</v>
      </c>
      <c r="F2387" s="128">
        <v>100</v>
      </c>
      <c r="G2387" s="126" t="s">
        <v>13724</v>
      </c>
      <c r="H2387" s="126" t="s">
        <v>20186</v>
      </c>
      <c r="I2387" s="126" t="s">
        <v>22099</v>
      </c>
      <c r="J2387" s="126" t="s">
        <v>26234</v>
      </c>
      <c r="K2387" s="9">
        <f>_xlfn.IFNA(VLOOKUP(Table5[[#This Row],[Section]],SubSill_Tier,2,FALSE),0)</f>
        <v>0</v>
      </c>
      <c r="L2387" s="9" t="str">
        <f t="shared" si="46"/>
        <v/>
      </c>
      <c r="M2387" s="205" t="str" cm="1">
        <f t="array" ref="M2387">_xlfn.IFS(NOT(ISERROR(VLOOKUP(Table5[[#This Row],[Section]],TB_notTB,1,FALSE))),"No",LEFT(Table5[[#This Row],[Section]],3)="ETB","PLS",LEFT(Table5[[#This Row],[Section]],1)="7","PDB",NOT(ISBLANK(Table5[[#This Row],[Section]])),"No")</f>
        <v>No</v>
      </c>
    </row>
    <row r="2388" spans="1:13" x14ac:dyDescent="0.25">
      <c r="A2388" s="126" t="s">
        <v>1179</v>
      </c>
      <c r="B2388" s="126" t="s">
        <v>17222</v>
      </c>
      <c r="C2388" s="126" t="s">
        <v>98</v>
      </c>
      <c r="D2388" s="127">
        <v>0.79900000000000004</v>
      </c>
      <c r="E2388" s="128">
        <v>259</v>
      </c>
      <c r="F2388" s="128">
        <v>100</v>
      </c>
      <c r="G2388" s="126" t="s">
        <v>13711</v>
      </c>
      <c r="H2388" s="126" t="s">
        <v>20119</v>
      </c>
      <c r="I2388" s="126" t="s">
        <v>21054</v>
      </c>
      <c r="J2388" s="126" t="s">
        <v>26232</v>
      </c>
      <c r="K2388" s="9">
        <f>_xlfn.IFNA(VLOOKUP(Table5[[#This Row],[Section]],SubSill_Tier,2,FALSE),0)</f>
        <v>0</v>
      </c>
      <c r="L2388" s="9" t="str">
        <f t="shared" si="46"/>
        <v/>
      </c>
      <c r="M2388" s="205" t="str" cm="1">
        <f t="array" ref="M2388">_xlfn.IFS(NOT(ISERROR(VLOOKUP(Table5[[#This Row],[Section]],TB_notTB,1,FALSE))),"No",LEFT(Table5[[#This Row],[Section]],3)="ETB","PLS",LEFT(Table5[[#This Row],[Section]],1)="7","PDB",NOT(ISBLANK(Table5[[#This Row],[Section]])),"No")</f>
        <v>No</v>
      </c>
    </row>
    <row r="2389" spans="1:13" x14ac:dyDescent="0.25">
      <c r="A2389" s="126" t="s">
        <v>1180</v>
      </c>
      <c r="B2389" s="126" t="s">
        <v>17222</v>
      </c>
      <c r="C2389" s="126" t="s">
        <v>98</v>
      </c>
      <c r="D2389" s="127">
        <v>2.2730000000000001</v>
      </c>
      <c r="E2389" s="128">
        <v>417</v>
      </c>
      <c r="F2389" s="128">
        <v>417</v>
      </c>
      <c r="G2389" s="126" t="s">
        <v>13711</v>
      </c>
      <c r="H2389" s="126" t="s">
        <v>20119</v>
      </c>
      <c r="I2389" s="126" t="s">
        <v>21054</v>
      </c>
      <c r="J2389" s="126" t="s">
        <v>26232</v>
      </c>
      <c r="K2389" s="9">
        <f>_xlfn.IFNA(VLOOKUP(Table5[[#This Row],[Section]],SubSill_Tier,2,FALSE),0)</f>
        <v>0</v>
      </c>
      <c r="L2389" s="9" t="str">
        <f t="shared" si="46"/>
        <v/>
      </c>
      <c r="M2389" s="205" t="str" cm="1">
        <f t="array" ref="M2389">_xlfn.IFS(NOT(ISERROR(VLOOKUP(Table5[[#This Row],[Section]],TB_notTB,1,FALSE))),"No",LEFT(Table5[[#This Row],[Section]],3)="ETB","PLS",LEFT(Table5[[#This Row],[Section]],1)="7","PDB",NOT(ISBLANK(Table5[[#This Row],[Section]])),"No")</f>
        <v>No</v>
      </c>
    </row>
    <row r="2390" spans="1:13" x14ac:dyDescent="0.25">
      <c r="A2390" s="126" t="s">
        <v>1181</v>
      </c>
      <c r="B2390" s="126" t="s">
        <v>17222</v>
      </c>
      <c r="C2390" s="126" t="s">
        <v>98</v>
      </c>
      <c r="D2390" s="127">
        <v>0.97599999999999998</v>
      </c>
      <c r="E2390" s="128">
        <v>294</v>
      </c>
      <c r="F2390" s="128">
        <v>100</v>
      </c>
      <c r="G2390" s="126" t="s">
        <v>13711</v>
      </c>
      <c r="H2390" s="126" t="s">
        <v>20119</v>
      </c>
      <c r="I2390" s="126" t="s">
        <v>21054</v>
      </c>
      <c r="J2390" s="126" t="s">
        <v>26232</v>
      </c>
      <c r="K2390" s="9">
        <f>_xlfn.IFNA(VLOOKUP(Table5[[#This Row],[Section]],SubSill_Tier,2,FALSE),0)</f>
        <v>0</v>
      </c>
      <c r="L2390" s="9" t="str">
        <f t="shared" si="46"/>
        <v/>
      </c>
      <c r="M2390" s="205" t="str" cm="1">
        <f t="array" ref="M2390">_xlfn.IFS(NOT(ISERROR(VLOOKUP(Table5[[#This Row],[Section]],TB_notTB,1,FALSE))),"No",LEFT(Table5[[#This Row],[Section]],3)="ETB","PLS",LEFT(Table5[[#This Row],[Section]],1)="7","PDB",NOT(ISBLANK(Table5[[#This Row],[Section]])),"No")</f>
        <v>No</v>
      </c>
    </row>
    <row r="2391" spans="1:13" x14ac:dyDescent="0.25">
      <c r="A2391" s="126" t="s">
        <v>1182</v>
      </c>
      <c r="B2391" s="126" t="s">
        <v>17222</v>
      </c>
      <c r="C2391" s="126" t="s">
        <v>98</v>
      </c>
      <c r="D2391" s="127">
        <v>2.02</v>
      </c>
      <c r="E2391" s="128">
        <v>287</v>
      </c>
      <c r="F2391" s="128">
        <v>287</v>
      </c>
      <c r="G2391" s="126" t="s">
        <v>13711</v>
      </c>
      <c r="H2391" s="126" t="s">
        <v>20119</v>
      </c>
      <c r="I2391" s="126" t="s">
        <v>21054</v>
      </c>
      <c r="J2391" s="126" t="s">
        <v>26232</v>
      </c>
      <c r="K2391" s="9">
        <f>_xlfn.IFNA(VLOOKUP(Table5[[#This Row],[Section]],SubSill_Tier,2,FALSE),0)</f>
        <v>0</v>
      </c>
      <c r="L2391" s="9" t="str">
        <f t="shared" si="46"/>
        <v/>
      </c>
      <c r="M2391" s="205" t="str" cm="1">
        <f t="array" ref="M2391">_xlfn.IFS(NOT(ISERROR(VLOOKUP(Table5[[#This Row],[Section]],TB_notTB,1,FALSE))),"No",LEFT(Table5[[#This Row],[Section]],3)="ETB","PLS",LEFT(Table5[[#This Row],[Section]],1)="7","PDB",NOT(ISBLANK(Table5[[#This Row],[Section]])),"No")</f>
        <v>No</v>
      </c>
    </row>
    <row r="2392" spans="1:13" x14ac:dyDescent="0.25">
      <c r="A2392" s="126" t="s">
        <v>1183</v>
      </c>
      <c r="B2392" s="126" t="s">
        <v>17222</v>
      </c>
      <c r="C2392" s="126" t="s">
        <v>98</v>
      </c>
      <c r="D2392" s="127">
        <v>1.1479999999999999</v>
      </c>
      <c r="E2392" s="128">
        <v>265</v>
      </c>
      <c r="F2392" s="128">
        <v>265</v>
      </c>
      <c r="G2392" s="126" t="s">
        <v>13711</v>
      </c>
      <c r="H2392" s="126" t="s">
        <v>20119</v>
      </c>
      <c r="I2392" s="126" t="s">
        <v>21054</v>
      </c>
      <c r="J2392" s="126" t="s">
        <v>26232</v>
      </c>
      <c r="K2392" s="9">
        <f>_xlfn.IFNA(VLOOKUP(Table5[[#This Row],[Section]],SubSill_Tier,2,FALSE),0)</f>
        <v>0</v>
      </c>
      <c r="L2392" s="9" t="str">
        <f t="shared" si="46"/>
        <v/>
      </c>
      <c r="M2392" s="205" t="str" cm="1">
        <f t="array" ref="M2392">_xlfn.IFS(NOT(ISERROR(VLOOKUP(Table5[[#This Row],[Section]],TB_notTB,1,FALSE))),"No",LEFT(Table5[[#This Row],[Section]],3)="ETB","PLS",LEFT(Table5[[#This Row],[Section]],1)="7","PDB",NOT(ISBLANK(Table5[[#This Row],[Section]])),"No")</f>
        <v>No</v>
      </c>
    </row>
    <row r="2393" spans="1:13" x14ac:dyDescent="0.25">
      <c r="A2393" s="126" t="s">
        <v>1184</v>
      </c>
      <c r="B2393" s="126" t="s">
        <v>17222</v>
      </c>
      <c r="C2393" s="126" t="s">
        <v>98</v>
      </c>
      <c r="D2393" s="127">
        <v>0.749</v>
      </c>
      <c r="E2393" s="128">
        <v>217</v>
      </c>
      <c r="F2393" s="128">
        <v>100</v>
      </c>
      <c r="G2393" s="126" t="s">
        <v>13711</v>
      </c>
      <c r="H2393" s="126" t="s">
        <v>20119</v>
      </c>
      <c r="I2393" s="126" t="s">
        <v>21054</v>
      </c>
      <c r="J2393" s="126" t="s">
        <v>26232</v>
      </c>
      <c r="K2393" s="9">
        <f>_xlfn.IFNA(VLOOKUP(Table5[[#This Row],[Section]],SubSill_Tier,2,FALSE),0)</f>
        <v>0</v>
      </c>
      <c r="L2393" s="9" t="str">
        <f t="shared" si="46"/>
        <v/>
      </c>
      <c r="M2393" s="205" t="str" cm="1">
        <f t="array" ref="M2393">_xlfn.IFS(NOT(ISERROR(VLOOKUP(Table5[[#This Row],[Section]],TB_notTB,1,FALSE))),"No",LEFT(Table5[[#This Row],[Section]],3)="ETB","PLS",LEFT(Table5[[#This Row],[Section]],1)="7","PDB",NOT(ISBLANK(Table5[[#This Row],[Section]])),"No")</f>
        <v>No</v>
      </c>
    </row>
    <row r="2394" spans="1:13" x14ac:dyDescent="0.25">
      <c r="A2394" s="126" t="s">
        <v>1185</v>
      </c>
      <c r="B2394" s="126" t="s">
        <v>17222</v>
      </c>
      <c r="C2394" s="126" t="s">
        <v>98</v>
      </c>
      <c r="D2394" s="127">
        <v>0.92900000000000005</v>
      </c>
      <c r="E2394" s="128">
        <v>273</v>
      </c>
      <c r="F2394" s="128">
        <v>273</v>
      </c>
      <c r="G2394" s="126" t="s">
        <v>13711</v>
      </c>
      <c r="H2394" s="126" t="s">
        <v>20119</v>
      </c>
      <c r="I2394" s="126" t="s">
        <v>21054</v>
      </c>
      <c r="J2394" s="126" t="s">
        <v>26232</v>
      </c>
      <c r="K2394" s="9">
        <f>_xlfn.IFNA(VLOOKUP(Table5[[#This Row],[Section]],SubSill_Tier,2,FALSE),0)</f>
        <v>0</v>
      </c>
      <c r="L2394" s="9" t="str">
        <f t="shared" si="46"/>
        <v/>
      </c>
      <c r="M2394" s="205" t="str" cm="1">
        <f t="array" ref="M2394">_xlfn.IFS(NOT(ISERROR(VLOOKUP(Table5[[#This Row],[Section]],TB_notTB,1,FALSE))),"No",LEFT(Table5[[#This Row],[Section]],3)="ETB","PLS",LEFT(Table5[[#This Row],[Section]],1)="7","PDB",NOT(ISBLANK(Table5[[#This Row],[Section]])),"No")</f>
        <v>No</v>
      </c>
    </row>
    <row r="2395" spans="1:13" x14ac:dyDescent="0.25">
      <c r="A2395" s="126" t="s">
        <v>1186</v>
      </c>
      <c r="B2395" s="126" t="s">
        <v>17222</v>
      </c>
      <c r="C2395" s="126" t="s">
        <v>98</v>
      </c>
      <c r="D2395" s="127">
        <v>0.95</v>
      </c>
      <c r="E2395" s="128">
        <v>362</v>
      </c>
      <c r="F2395" s="128">
        <v>175</v>
      </c>
      <c r="G2395" s="126" t="s">
        <v>13711</v>
      </c>
      <c r="H2395" s="126" t="s">
        <v>20119</v>
      </c>
      <c r="I2395" s="126" t="s">
        <v>21054</v>
      </c>
      <c r="J2395" s="126" t="s">
        <v>26232</v>
      </c>
      <c r="K2395" s="9">
        <f>_xlfn.IFNA(VLOOKUP(Table5[[#This Row],[Section]],SubSill_Tier,2,FALSE),0)</f>
        <v>0</v>
      </c>
      <c r="L2395" s="9" t="str">
        <f t="shared" si="46"/>
        <v/>
      </c>
      <c r="M2395" s="205" t="str" cm="1">
        <f t="array" ref="M2395">_xlfn.IFS(NOT(ISERROR(VLOOKUP(Table5[[#This Row],[Section]],TB_notTB,1,FALSE))),"No",LEFT(Table5[[#This Row],[Section]],3)="ETB","PLS",LEFT(Table5[[#This Row],[Section]],1)="7","PDB",NOT(ISBLANK(Table5[[#This Row],[Section]])),"No")</f>
        <v>No</v>
      </c>
    </row>
    <row r="2396" spans="1:13" x14ac:dyDescent="0.25">
      <c r="A2396" s="126" t="s">
        <v>1187</v>
      </c>
      <c r="B2396" s="126" t="s">
        <v>17222</v>
      </c>
      <c r="C2396" s="126" t="s">
        <v>98</v>
      </c>
      <c r="D2396" s="127">
        <v>1.048</v>
      </c>
      <c r="E2396" s="128">
        <v>293</v>
      </c>
      <c r="F2396" s="128">
        <v>100</v>
      </c>
      <c r="G2396" s="126" t="s">
        <v>13711</v>
      </c>
      <c r="H2396" s="126" t="s">
        <v>20119</v>
      </c>
      <c r="I2396" s="126" t="s">
        <v>21054</v>
      </c>
      <c r="J2396" s="126" t="s">
        <v>26232</v>
      </c>
      <c r="K2396" s="9">
        <f>_xlfn.IFNA(VLOOKUP(Table5[[#This Row],[Section]],SubSill_Tier,2,FALSE),0)</f>
        <v>0</v>
      </c>
      <c r="L2396" s="9" t="str">
        <f t="shared" si="46"/>
        <v/>
      </c>
      <c r="M2396" s="205" t="str" cm="1">
        <f t="array" ref="M2396">_xlfn.IFS(NOT(ISERROR(VLOOKUP(Table5[[#This Row],[Section]],TB_notTB,1,FALSE))),"No",LEFT(Table5[[#This Row],[Section]],3)="ETB","PLS",LEFT(Table5[[#This Row],[Section]],1)="7","PDB",NOT(ISBLANK(Table5[[#This Row],[Section]])),"No")</f>
        <v>No</v>
      </c>
    </row>
    <row r="2397" spans="1:13" x14ac:dyDescent="0.25">
      <c r="A2397" s="126" t="s">
        <v>1188</v>
      </c>
      <c r="B2397" s="126" t="s">
        <v>17222</v>
      </c>
      <c r="C2397" s="126" t="s">
        <v>98</v>
      </c>
      <c r="D2397" s="127">
        <v>1.361</v>
      </c>
      <c r="E2397" s="128">
        <v>381</v>
      </c>
      <c r="F2397" s="128">
        <v>100</v>
      </c>
      <c r="G2397" s="126" t="s">
        <v>13711</v>
      </c>
      <c r="H2397" s="126" t="s">
        <v>20119</v>
      </c>
      <c r="I2397" s="126" t="s">
        <v>21054</v>
      </c>
      <c r="J2397" s="126" t="s">
        <v>26232</v>
      </c>
      <c r="K2397" s="9">
        <f>_xlfn.IFNA(VLOOKUP(Table5[[#This Row],[Section]],SubSill_Tier,2,FALSE),0)</f>
        <v>0</v>
      </c>
      <c r="L2397" s="9" t="str">
        <f t="shared" si="46"/>
        <v/>
      </c>
      <c r="M2397" s="205" t="str" cm="1">
        <f t="array" ref="M2397">_xlfn.IFS(NOT(ISERROR(VLOOKUP(Table5[[#This Row],[Section]],TB_notTB,1,FALSE))),"No",LEFT(Table5[[#This Row],[Section]],3)="ETB","PLS",LEFT(Table5[[#This Row],[Section]],1)="7","PDB",NOT(ISBLANK(Table5[[#This Row],[Section]])),"No")</f>
        <v>No</v>
      </c>
    </row>
    <row r="2398" spans="1:13" x14ac:dyDescent="0.25">
      <c r="A2398" s="126" t="s">
        <v>1189</v>
      </c>
      <c r="B2398" s="126" t="s">
        <v>17222</v>
      </c>
      <c r="C2398" s="126" t="s">
        <v>98</v>
      </c>
      <c r="D2398" s="127">
        <v>1.2829999999999999</v>
      </c>
      <c r="E2398" s="128">
        <v>367</v>
      </c>
      <c r="F2398" s="128">
        <v>120</v>
      </c>
      <c r="G2398" s="126" t="s">
        <v>13711</v>
      </c>
      <c r="H2398" s="126" t="s">
        <v>20119</v>
      </c>
      <c r="I2398" s="126" t="s">
        <v>21054</v>
      </c>
      <c r="J2398" s="126" t="s">
        <v>26232</v>
      </c>
      <c r="K2398" s="9">
        <f>_xlfn.IFNA(VLOOKUP(Table5[[#This Row],[Section]],SubSill_Tier,2,FALSE),0)</f>
        <v>0</v>
      </c>
      <c r="L2398" s="9" t="str">
        <f t="shared" si="46"/>
        <v/>
      </c>
      <c r="M2398" s="205" t="str" cm="1">
        <f t="array" ref="M2398">_xlfn.IFS(NOT(ISERROR(VLOOKUP(Table5[[#This Row],[Section]],TB_notTB,1,FALSE))),"No",LEFT(Table5[[#This Row],[Section]],3)="ETB","PLS",LEFT(Table5[[#This Row],[Section]],1)="7","PDB",NOT(ISBLANK(Table5[[#This Row],[Section]])),"No")</f>
        <v>No</v>
      </c>
    </row>
    <row r="2399" spans="1:13" x14ac:dyDescent="0.25">
      <c r="A2399" s="126" t="s">
        <v>1190</v>
      </c>
      <c r="B2399" s="126" t="s">
        <v>17222</v>
      </c>
      <c r="C2399" s="126" t="s">
        <v>98</v>
      </c>
      <c r="D2399" s="127">
        <v>1.3420000000000001</v>
      </c>
      <c r="E2399" s="128">
        <v>550</v>
      </c>
      <c r="F2399" s="128">
        <v>150</v>
      </c>
      <c r="G2399" s="126" t="s">
        <v>13711</v>
      </c>
      <c r="H2399" s="126" t="s">
        <v>20119</v>
      </c>
      <c r="I2399" s="126" t="s">
        <v>21054</v>
      </c>
      <c r="J2399" s="126" t="s">
        <v>26232</v>
      </c>
      <c r="K2399" s="9">
        <f>_xlfn.IFNA(VLOOKUP(Table5[[#This Row],[Section]],SubSill_Tier,2,FALSE),0)</f>
        <v>0</v>
      </c>
      <c r="L2399" s="9" t="str">
        <f t="shared" si="46"/>
        <v/>
      </c>
      <c r="M2399" s="205" t="str" cm="1">
        <f t="array" ref="M2399">_xlfn.IFS(NOT(ISERROR(VLOOKUP(Table5[[#This Row],[Section]],TB_notTB,1,FALSE))),"No",LEFT(Table5[[#This Row],[Section]],3)="ETB","PLS",LEFT(Table5[[#This Row],[Section]],1)="7","PDB",NOT(ISBLANK(Table5[[#This Row],[Section]])),"No")</f>
        <v>No</v>
      </c>
    </row>
    <row r="2400" spans="1:13" x14ac:dyDescent="0.25">
      <c r="A2400" s="126" t="s">
        <v>1191</v>
      </c>
      <c r="B2400" s="126" t="s">
        <v>17222</v>
      </c>
      <c r="C2400" s="126" t="s">
        <v>98</v>
      </c>
      <c r="D2400" s="127">
        <v>1.6419999999999999</v>
      </c>
      <c r="E2400" s="128">
        <v>239</v>
      </c>
      <c r="F2400" s="128">
        <v>100</v>
      </c>
      <c r="G2400" s="126" t="s">
        <v>13711</v>
      </c>
      <c r="H2400" s="126" t="s">
        <v>20119</v>
      </c>
      <c r="I2400" s="126" t="s">
        <v>21054</v>
      </c>
      <c r="J2400" s="126" t="s">
        <v>26232</v>
      </c>
      <c r="K2400" s="9">
        <f>_xlfn.IFNA(VLOOKUP(Table5[[#This Row],[Section]],SubSill_Tier,2,FALSE),0)</f>
        <v>0</v>
      </c>
      <c r="L2400" s="9" t="str">
        <f t="shared" si="46"/>
        <v/>
      </c>
      <c r="M2400" s="205" t="str" cm="1">
        <f t="array" ref="M2400">_xlfn.IFS(NOT(ISERROR(VLOOKUP(Table5[[#This Row],[Section]],TB_notTB,1,FALSE))),"No",LEFT(Table5[[#This Row],[Section]],3)="ETB","PLS",LEFT(Table5[[#This Row],[Section]],1)="7","PDB",NOT(ISBLANK(Table5[[#This Row],[Section]])),"No")</f>
        <v>No</v>
      </c>
    </row>
    <row r="2401" spans="1:13" x14ac:dyDescent="0.25">
      <c r="A2401" s="126" t="s">
        <v>1192</v>
      </c>
      <c r="B2401" s="126" t="s">
        <v>17222</v>
      </c>
      <c r="C2401" s="126" t="s">
        <v>98</v>
      </c>
      <c r="D2401" s="127">
        <v>2.7189999999999999</v>
      </c>
      <c r="E2401" s="128">
        <v>674</v>
      </c>
      <c r="F2401" s="128">
        <v>674</v>
      </c>
      <c r="G2401" s="126" t="s">
        <v>13711</v>
      </c>
      <c r="H2401" s="126" t="s">
        <v>20119</v>
      </c>
      <c r="I2401" s="126" t="s">
        <v>21054</v>
      </c>
      <c r="J2401" s="126" t="s">
        <v>26232</v>
      </c>
      <c r="K2401" s="9">
        <f>_xlfn.IFNA(VLOOKUP(Table5[[#This Row],[Section]],SubSill_Tier,2,FALSE),0)</f>
        <v>0</v>
      </c>
      <c r="L2401" s="9" t="str">
        <f t="shared" si="46"/>
        <v/>
      </c>
      <c r="M2401" s="205" t="str" cm="1">
        <f t="array" ref="M2401">_xlfn.IFS(NOT(ISERROR(VLOOKUP(Table5[[#This Row],[Section]],TB_notTB,1,FALSE))),"No",LEFT(Table5[[#This Row],[Section]],3)="ETB","PLS",LEFT(Table5[[#This Row],[Section]],1)="7","PDB",NOT(ISBLANK(Table5[[#This Row],[Section]])),"No")</f>
        <v>No</v>
      </c>
    </row>
    <row r="2402" spans="1:13" x14ac:dyDescent="0.25">
      <c r="A2402" s="126" t="s">
        <v>1193</v>
      </c>
      <c r="B2402" s="126" t="s">
        <v>17222</v>
      </c>
      <c r="C2402" s="126" t="s">
        <v>98</v>
      </c>
      <c r="D2402" s="127">
        <v>2.1829999999999998</v>
      </c>
      <c r="E2402" s="128">
        <v>611</v>
      </c>
      <c r="F2402" s="128">
        <v>611</v>
      </c>
      <c r="G2402" s="126" t="s">
        <v>13711</v>
      </c>
      <c r="H2402" s="126" t="s">
        <v>20119</v>
      </c>
      <c r="I2402" s="126" t="s">
        <v>21054</v>
      </c>
      <c r="J2402" s="126" t="s">
        <v>26232</v>
      </c>
      <c r="K2402" s="9">
        <f>_xlfn.IFNA(VLOOKUP(Table5[[#This Row],[Section]],SubSill_Tier,2,FALSE),0)</f>
        <v>0</v>
      </c>
      <c r="L2402" s="9" t="str">
        <f t="shared" si="46"/>
        <v/>
      </c>
      <c r="M2402" s="205" t="str" cm="1">
        <f t="array" ref="M2402">_xlfn.IFS(NOT(ISERROR(VLOOKUP(Table5[[#This Row],[Section]],TB_notTB,1,FALSE))),"No",LEFT(Table5[[#This Row],[Section]],3)="ETB","PLS",LEFT(Table5[[#This Row],[Section]],1)="7","PDB",NOT(ISBLANK(Table5[[#This Row],[Section]])),"No")</f>
        <v>No</v>
      </c>
    </row>
    <row r="2403" spans="1:13" x14ac:dyDescent="0.25">
      <c r="A2403" s="126" t="s">
        <v>1194</v>
      </c>
      <c r="B2403" s="126" t="s">
        <v>17222</v>
      </c>
      <c r="C2403" s="126" t="s">
        <v>98</v>
      </c>
      <c r="D2403" s="127">
        <v>2.7250000000000001</v>
      </c>
      <c r="E2403" s="128">
        <v>658</v>
      </c>
      <c r="F2403" s="128">
        <v>197</v>
      </c>
      <c r="G2403" s="126" t="s">
        <v>13711</v>
      </c>
      <c r="H2403" s="126" t="s">
        <v>20119</v>
      </c>
      <c r="I2403" s="126" t="s">
        <v>21054</v>
      </c>
      <c r="J2403" s="126" t="s">
        <v>26232</v>
      </c>
      <c r="K2403" s="9">
        <f>_xlfn.IFNA(VLOOKUP(Table5[[#This Row],[Section]],SubSill_Tier,2,FALSE),0)</f>
        <v>0</v>
      </c>
      <c r="L2403" s="9" t="str">
        <f t="shared" si="46"/>
        <v/>
      </c>
      <c r="M2403" s="205" t="str" cm="1">
        <f t="array" ref="M2403">_xlfn.IFS(NOT(ISERROR(VLOOKUP(Table5[[#This Row],[Section]],TB_notTB,1,FALSE))),"No",LEFT(Table5[[#This Row],[Section]],3)="ETB","PLS",LEFT(Table5[[#This Row],[Section]],1)="7","PDB",NOT(ISBLANK(Table5[[#This Row],[Section]])),"No")</f>
        <v>No</v>
      </c>
    </row>
    <row r="2404" spans="1:13" x14ac:dyDescent="0.25">
      <c r="A2404" s="126" t="s">
        <v>1195</v>
      </c>
      <c r="B2404" s="126" t="s">
        <v>17222</v>
      </c>
      <c r="C2404" s="126" t="s">
        <v>98</v>
      </c>
      <c r="D2404" s="127">
        <v>2.1739999999999999</v>
      </c>
      <c r="E2404" s="128">
        <v>522</v>
      </c>
      <c r="F2404" s="128">
        <v>150</v>
      </c>
      <c r="G2404" s="126" t="s">
        <v>13711</v>
      </c>
      <c r="H2404" s="126" t="s">
        <v>20119</v>
      </c>
      <c r="I2404" s="126" t="s">
        <v>21054</v>
      </c>
      <c r="J2404" s="126" t="s">
        <v>26232</v>
      </c>
      <c r="K2404" s="9">
        <f>_xlfn.IFNA(VLOOKUP(Table5[[#This Row],[Section]],SubSill_Tier,2,FALSE),0)</f>
        <v>0</v>
      </c>
      <c r="L2404" s="9" t="str">
        <f t="shared" si="46"/>
        <v/>
      </c>
      <c r="M2404" s="205" t="str" cm="1">
        <f t="array" ref="M2404">_xlfn.IFS(NOT(ISERROR(VLOOKUP(Table5[[#This Row],[Section]],TB_notTB,1,FALSE))),"No",LEFT(Table5[[#This Row],[Section]],3)="ETB","PLS",LEFT(Table5[[#This Row],[Section]],1)="7","PDB",NOT(ISBLANK(Table5[[#This Row],[Section]])),"No")</f>
        <v>No</v>
      </c>
    </row>
    <row r="2405" spans="1:13" x14ac:dyDescent="0.25">
      <c r="A2405" s="126" t="s">
        <v>1196</v>
      </c>
      <c r="B2405" s="126" t="s">
        <v>17222</v>
      </c>
      <c r="C2405" s="126" t="s">
        <v>98</v>
      </c>
      <c r="D2405" s="127">
        <v>1.7010000000000001</v>
      </c>
      <c r="E2405" s="128">
        <v>450</v>
      </c>
      <c r="F2405" s="128">
        <v>150</v>
      </c>
      <c r="G2405" s="126" t="s">
        <v>13711</v>
      </c>
      <c r="H2405" s="126" t="s">
        <v>20119</v>
      </c>
      <c r="I2405" s="126" t="s">
        <v>21054</v>
      </c>
      <c r="J2405" s="126" t="s">
        <v>26232</v>
      </c>
      <c r="K2405" s="9">
        <f>_xlfn.IFNA(VLOOKUP(Table5[[#This Row],[Section]],SubSill_Tier,2,FALSE),0)</f>
        <v>0</v>
      </c>
      <c r="L2405" s="9" t="str">
        <f t="shared" si="46"/>
        <v/>
      </c>
      <c r="M2405" s="205" t="str" cm="1">
        <f t="array" ref="M2405">_xlfn.IFS(NOT(ISERROR(VLOOKUP(Table5[[#This Row],[Section]],TB_notTB,1,FALSE))),"No",LEFT(Table5[[#This Row],[Section]],3)="ETB","PLS",LEFT(Table5[[#This Row],[Section]],1)="7","PDB",NOT(ISBLANK(Table5[[#This Row],[Section]])),"No")</f>
        <v>No</v>
      </c>
    </row>
    <row r="2406" spans="1:13" x14ac:dyDescent="0.25">
      <c r="A2406" s="126" t="s">
        <v>1197</v>
      </c>
      <c r="B2406" s="126" t="s">
        <v>17222</v>
      </c>
      <c r="C2406" s="126" t="s">
        <v>98</v>
      </c>
      <c r="D2406" s="127">
        <v>2.093</v>
      </c>
      <c r="E2406" s="128">
        <v>465</v>
      </c>
      <c r="F2406" s="128">
        <v>465</v>
      </c>
      <c r="G2406" s="126" t="s">
        <v>13711</v>
      </c>
      <c r="H2406" s="126" t="s">
        <v>20119</v>
      </c>
      <c r="I2406" s="126" t="s">
        <v>21054</v>
      </c>
      <c r="J2406" s="126" t="s">
        <v>26232</v>
      </c>
      <c r="K2406" s="9">
        <f>_xlfn.IFNA(VLOOKUP(Table5[[#This Row],[Section]],SubSill_Tier,2,FALSE),0)</f>
        <v>0</v>
      </c>
      <c r="L2406" s="9" t="str">
        <f t="shared" si="46"/>
        <v/>
      </c>
      <c r="M2406" s="205" t="str" cm="1">
        <f t="array" ref="M2406">_xlfn.IFS(NOT(ISERROR(VLOOKUP(Table5[[#This Row],[Section]],TB_notTB,1,FALSE))),"No",LEFT(Table5[[#This Row],[Section]],3)="ETB","PLS",LEFT(Table5[[#This Row],[Section]],1)="7","PDB",NOT(ISBLANK(Table5[[#This Row],[Section]])),"No")</f>
        <v>No</v>
      </c>
    </row>
    <row r="2407" spans="1:13" x14ac:dyDescent="0.25">
      <c r="A2407" s="126" t="s">
        <v>1198</v>
      </c>
      <c r="B2407" s="126" t="s">
        <v>17222</v>
      </c>
      <c r="C2407" s="126" t="s">
        <v>98</v>
      </c>
      <c r="D2407" s="127">
        <v>0.64800000000000002</v>
      </c>
      <c r="E2407" s="128">
        <v>238</v>
      </c>
      <c r="F2407" s="128">
        <v>100</v>
      </c>
      <c r="G2407" s="126" t="s">
        <v>13711</v>
      </c>
      <c r="H2407" s="126" t="s">
        <v>20119</v>
      </c>
      <c r="I2407" s="126" t="s">
        <v>21054</v>
      </c>
      <c r="J2407" s="126" t="s">
        <v>26232</v>
      </c>
      <c r="K2407" s="9">
        <f>_xlfn.IFNA(VLOOKUP(Table5[[#This Row],[Section]],SubSill_Tier,2,FALSE),0)</f>
        <v>0</v>
      </c>
      <c r="L2407" s="9" t="str">
        <f t="shared" si="46"/>
        <v/>
      </c>
      <c r="M2407" s="205" t="str" cm="1">
        <f t="array" ref="M2407">_xlfn.IFS(NOT(ISERROR(VLOOKUP(Table5[[#This Row],[Section]],TB_notTB,1,FALSE))),"No",LEFT(Table5[[#This Row],[Section]],3)="ETB","PLS",LEFT(Table5[[#This Row],[Section]],1)="7","PDB",NOT(ISBLANK(Table5[[#This Row],[Section]])),"No")</f>
        <v>No</v>
      </c>
    </row>
    <row r="2408" spans="1:13" x14ac:dyDescent="0.25">
      <c r="A2408" s="126" t="s">
        <v>1199</v>
      </c>
      <c r="B2408" s="126" t="s">
        <v>17222</v>
      </c>
      <c r="C2408" s="126" t="s">
        <v>98</v>
      </c>
      <c r="D2408" s="127">
        <v>1.6439999999999999</v>
      </c>
      <c r="E2408" s="128">
        <v>283</v>
      </c>
      <c r="F2408" s="128">
        <v>142</v>
      </c>
      <c r="G2408" s="126" t="s">
        <v>13711</v>
      </c>
      <c r="H2408" s="126" t="s">
        <v>20119</v>
      </c>
      <c r="I2408" s="126" t="s">
        <v>21054</v>
      </c>
      <c r="J2408" s="126" t="s">
        <v>26232</v>
      </c>
      <c r="K2408" s="9">
        <f>_xlfn.IFNA(VLOOKUP(Table5[[#This Row],[Section]],SubSill_Tier,2,FALSE),0)</f>
        <v>0</v>
      </c>
      <c r="L2408" s="9" t="str">
        <f t="shared" si="46"/>
        <v/>
      </c>
      <c r="M2408" s="205" t="str" cm="1">
        <f t="array" ref="M2408">_xlfn.IFS(NOT(ISERROR(VLOOKUP(Table5[[#This Row],[Section]],TB_notTB,1,FALSE))),"No",LEFT(Table5[[#This Row],[Section]],3)="ETB","PLS",LEFT(Table5[[#This Row],[Section]],1)="7","PDB",NOT(ISBLANK(Table5[[#This Row],[Section]])),"No")</f>
        <v>No</v>
      </c>
    </row>
    <row r="2409" spans="1:13" x14ac:dyDescent="0.25">
      <c r="A2409" s="126" t="s">
        <v>1200</v>
      </c>
      <c r="B2409" s="126" t="s">
        <v>17222</v>
      </c>
      <c r="C2409" s="126" t="s">
        <v>98</v>
      </c>
      <c r="D2409" s="127">
        <v>0.38100000000000001</v>
      </c>
      <c r="E2409" s="128">
        <v>174</v>
      </c>
      <c r="F2409" s="128">
        <v>174</v>
      </c>
      <c r="G2409" s="126" t="s">
        <v>13711</v>
      </c>
      <c r="H2409" s="126" t="s">
        <v>20119</v>
      </c>
      <c r="I2409" s="126" t="s">
        <v>21054</v>
      </c>
      <c r="J2409" s="126" t="s">
        <v>26232</v>
      </c>
      <c r="K2409" s="9">
        <f>_xlfn.IFNA(VLOOKUP(Table5[[#This Row],[Section]],SubSill_Tier,2,FALSE),0)</f>
        <v>0</v>
      </c>
      <c r="L2409" s="9" t="str">
        <f t="shared" si="46"/>
        <v/>
      </c>
      <c r="M2409" s="205" t="str" cm="1">
        <f t="array" ref="M2409">_xlfn.IFS(NOT(ISERROR(VLOOKUP(Table5[[#This Row],[Section]],TB_notTB,1,FALSE))),"No",LEFT(Table5[[#This Row],[Section]],3)="ETB","PLS",LEFT(Table5[[#This Row],[Section]],1)="7","PDB",NOT(ISBLANK(Table5[[#This Row],[Section]])),"No")</f>
        <v>No</v>
      </c>
    </row>
    <row r="2410" spans="1:13" x14ac:dyDescent="0.25">
      <c r="A2410" s="126" t="s">
        <v>1201</v>
      </c>
      <c r="B2410" s="126" t="s">
        <v>17222</v>
      </c>
      <c r="C2410" s="126" t="s">
        <v>98</v>
      </c>
      <c r="D2410" s="127">
        <v>0.21099999999999999</v>
      </c>
      <c r="E2410" s="128">
        <v>100</v>
      </c>
      <c r="F2410" s="128">
        <v>100</v>
      </c>
      <c r="G2410" s="126" t="s">
        <v>13711</v>
      </c>
      <c r="H2410" s="126" t="s">
        <v>20119</v>
      </c>
      <c r="I2410" s="126" t="s">
        <v>21054</v>
      </c>
      <c r="J2410" s="126" t="s">
        <v>26232</v>
      </c>
      <c r="K2410" s="9">
        <f>_xlfn.IFNA(VLOOKUP(Table5[[#This Row],[Section]],SubSill_Tier,2,FALSE),0)</f>
        <v>0</v>
      </c>
      <c r="L2410" s="9" t="str">
        <f t="shared" si="46"/>
        <v/>
      </c>
      <c r="M2410" s="205" t="str" cm="1">
        <f t="array" ref="M2410">_xlfn.IFS(NOT(ISERROR(VLOOKUP(Table5[[#This Row],[Section]],TB_notTB,1,FALSE))),"No",LEFT(Table5[[#This Row],[Section]],3)="ETB","PLS",LEFT(Table5[[#This Row],[Section]],1)="7","PDB",NOT(ISBLANK(Table5[[#This Row],[Section]])),"No")</f>
        <v>No</v>
      </c>
    </row>
    <row r="2411" spans="1:13" x14ac:dyDescent="0.25">
      <c r="A2411" s="126" t="s">
        <v>1202</v>
      </c>
      <c r="B2411" s="126" t="s">
        <v>17222</v>
      </c>
      <c r="C2411" s="126" t="s">
        <v>98</v>
      </c>
      <c r="D2411" s="127">
        <v>2.2789999999999999</v>
      </c>
      <c r="E2411" s="128">
        <v>738</v>
      </c>
      <c r="F2411" s="128">
        <v>132</v>
      </c>
      <c r="G2411" s="126" t="s">
        <v>13711</v>
      </c>
      <c r="H2411" s="126" t="s">
        <v>20119</v>
      </c>
      <c r="I2411" s="126" t="s">
        <v>21054</v>
      </c>
      <c r="J2411" s="126" t="s">
        <v>26232</v>
      </c>
      <c r="K2411" s="9">
        <f>_xlfn.IFNA(VLOOKUP(Table5[[#This Row],[Section]],SubSill_Tier,2,FALSE),0)</f>
        <v>0</v>
      </c>
      <c r="L2411" s="9" t="str">
        <f t="shared" si="46"/>
        <v/>
      </c>
      <c r="M2411" s="205" t="str" cm="1">
        <f t="array" ref="M2411">_xlfn.IFS(NOT(ISERROR(VLOOKUP(Table5[[#This Row],[Section]],TB_notTB,1,FALSE))),"No",LEFT(Table5[[#This Row],[Section]],3)="ETB","PLS",LEFT(Table5[[#This Row],[Section]],1)="7","PDB",NOT(ISBLANK(Table5[[#This Row],[Section]])),"No")</f>
        <v>No</v>
      </c>
    </row>
    <row r="2412" spans="1:13" x14ac:dyDescent="0.25">
      <c r="A2412" s="126" t="s">
        <v>1203</v>
      </c>
      <c r="B2412" s="126" t="s">
        <v>17222</v>
      </c>
      <c r="C2412" s="126" t="s">
        <v>98</v>
      </c>
      <c r="D2412" s="127">
        <v>2.4169999999999998</v>
      </c>
      <c r="E2412" s="128">
        <v>562</v>
      </c>
      <c r="F2412" s="128">
        <v>197</v>
      </c>
      <c r="G2412" s="126" t="s">
        <v>13711</v>
      </c>
      <c r="H2412" s="126" t="s">
        <v>20119</v>
      </c>
      <c r="I2412" s="126" t="s">
        <v>21054</v>
      </c>
      <c r="J2412" s="126" t="s">
        <v>26232</v>
      </c>
      <c r="K2412" s="9">
        <f>_xlfn.IFNA(VLOOKUP(Table5[[#This Row],[Section]],SubSill_Tier,2,FALSE),0)</f>
        <v>0</v>
      </c>
      <c r="L2412" s="9" t="str">
        <f t="shared" si="46"/>
        <v/>
      </c>
      <c r="M2412" s="205" t="str" cm="1">
        <f t="array" ref="M2412">_xlfn.IFS(NOT(ISERROR(VLOOKUP(Table5[[#This Row],[Section]],TB_notTB,1,FALSE))),"No",LEFT(Table5[[#This Row],[Section]],3)="ETB","PLS",LEFT(Table5[[#This Row],[Section]],1)="7","PDB",NOT(ISBLANK(Table5[[#This Row],[Section]])),"No")</f>
        <v>No</v>
      </c>
    </row>
    <row r="2413" spans="1:13" x14ac:dyDescent="0.25">
      <c r="A2413" s="126" t="s">
        <v>1204</v>
      </c>
      <c r="B2413" s="126" t="s">
        <v>17222</v>
      </c>
      <c r="C2413" s="126" t="s">
        <v>98</v>
      </c>
      <c r="D2413" s="127">
        <v>0.65300000000000002</v>
      </c>
      <c r="E2413" s="128">
        <v>240</v>
      </c>
      <c r="F2413" s="128">
        <v>100</v>
      </c>
      <c r="G2413" s="126" t="s">
        <v>13711</v>
      </c>
      <c r="H2413" s="126" t="s">
        <v>20119</v>
      </c>
      <c r="I2413" s="126" t="s">
        <v>21054</v>
      </c>
      <c r="J2413" s="126" t="s">
        <v>26232</v>
      </c>
      <c r="K2413" s="9">
        <f>_xlfn.IFNA(VLOOKUP(Table5[[#This Row],[Section]],SubSill_Tier,2,FALSE),0)</f>
        <v>0</v>
      </c>
      <c r="L2413" s="9" t="str">
        <f t="shared" si="46"/>
        <v/>
      </c>
      <c r="M2413" s="205" t="str" cm="1">
        <f t="array" ref="M2413">_xlfn.IFS(NOT(ISERROR(VLOOKUP(Table5[[#This Row],[Section]],TB_notTB,1,FALSE))),"No",LEFT(Table5[[#This Row],[Section]],3)="ETB","PLS",LEFT(Table5[[#This Row],[Section]],1)="7","PDB",NOT(ISBLANK(Table5[[#This Row],[Section]])),"No")</f>
        <v>No</v>
      </c>
    </row>
    <row r="2414" spans="1:13" x14ac:dyDescent="0.25">
      <c r="A2414" s="126" t="s">
        <v>1205</v>
      </c>
      <c r="B2414" s="126" t="s">
        <v>17222</v>
      </c>
      <c r="C2414" s="126" t="s">
        <v>98</v>
      </c>
      <c r="D2414" s="127">
        <v>0.68</v>
      </c>
      <c r="E2414" s="128">
        <v>245</v>
      </c>
      <c r="F2414" s="128">
        <v>100</v>
      </c>
      <c r="G2414" s="126" t="s">
        <v>13711</v>
      </c>
      <c r="H2414" s="126" t="s">
        <v>20119</v>
      </c>
      <c r="I2414" s="126" t="s">
        <v>21054</v>
      </c>
      <c r="J2414" s="126" t="s">
        <v>26232</v>
      </c>
      <c r="K2414" s="9">
        <f>_xlfn.IFNA(VLOOKUP(Table5[[#This Row],[Section]],SubSill_Tier,2,FALSE),0)</f>
        <v>0</v>
      </c>
      <c r="L2414" s="9" t="str">
        <f t="shared" si="46"/>
        <v/>
      </c>
      <c r="M2414" s="205" t="str" cm="1">
        <f t="array" ref="M2414">_xlfn.IFS(NOT(ISERROR(VLOOKUP(Table5[[#This Row],[Section]],TB_notTB,1,FALSE))),"No",LEFT(Table5[[#This Row],[Section]],3)="ETB","PLS",LEFT(Table5[[#This Row],[Section]],1)="7","PDB",NOT(ISBLANK(Table5[[#This Row],[Section]])),"No")</f>
        <v>No</v>
      </c>
    </row>
    <row r="2415" spans="1:13" x14ac:dyDescent="0.25">
      <c r="A2415" s="126" t="s">
        <v>1206</v>
      </c>
      <c r="B2415" s="126" t="s">
        <v>17222</v>
      </c>
      <c r="C2415" s="126" t="s">
        <v>98</v>
      </c>
      <c r="D2415" s="127">
        <v>0.63600000000000001</v>
      </c>
      <c r="E2415" s="128">
        <v>241</v>
      </c>
      <c r="F2415" s="128">
        <v>100</v>
      </c>
      <c r="G2415" s="126" t="s">
        <v>13711</v>
      </c>
      <c r="H2415" s="126" t="s">
        <v>20119</v>
      </c>
      <c r="I2415" s="126" t="s">
        <v>21054</v>
      </c>
      <c r="J2415" s="126" t="s">
        <v>26232</v>
      </c>
      <c r="K2415" s="9">
        <f>_xlfn.IFNA(VLOOKUP(Table5[[#This Row],[Section]],SubSill_Tier,2,FALSE),0)</f>
        <v>0</v>
      </c>
      <c r="L2415" s="9" t="str">
        <f t="shared" si="46"/>
        <v/>
      </c>
      <c r="M2415" s="205" t="str" cm="1">
        <f t="array" ref="M2415">_xlfn.IFS(NOT(ISERROR(VLOOKUP(Table5[[#This Row],[Section]],TB_notTB,1,FALSE))),"No",LEFT(Table5[[#This Row],[Section]],3)="ETB","PLS",LEFT(Table5[[#This Row],[Section]],1)="7","PDB",NOT(ISBLANK(Table5[[#This Row],[Section]])),"No")</f>
        <v>No</v>
      </c>
    </row>
    <row r="2416" spans="1:13" x14ac:dyDescent="0.25">
      <c r="A2416" s="126" t="s">
        <v>6479</v>
      </c>
      <c r="B2416" s="126" t="s">
        <v>17222</v>
      </c>
      <c r="C2416" s="126" t="s">
        <v>98</v>
      </c>
      <c r="D2416" s="127">
        <v>0.46</v>
      </c>
      <c r="E2416" s="128">
        <v>100</v>
      </c>
      <c r="F2416" s="128">
        <v>100</v>
      </c>
      <c r="G2416" s="126" t="s">
        <v>13724</v>
      </c>
      <c r="H2416" s="126" t="s">
        <v>20186</v>
      </c>
      <c r="I2416" s="126" t="s">
        <v>22099</v>
      </c>
      <c r="J2416" s="126" t="s">
        <v>26234</v>
      </c>
      <c r="K2416" s="9">
        <f>_xlfn.IFNA(VLOOKUP(Table5[[#This Row],[Section]],SubSill_Tier,2,FALSE),0)</f>
        <v>0</v>
      </c>
      <c r="L2416" s="9" t="str">
        <f t="shared" si="46"/>
        <v/>
      </c>
      <c r="M2416" s="205" t="str" cm="1">
        <f t="array" ref="M2416">_xlfn.IFS(NOT(ISERROR(VLOOKUP(Table5[[#This Row],[Section]],TB_notTB,1,FALSE))),"No",LEFT(Table5[[#This Row],[Section]],3)="ETB","PLS",LEFT(Table5[[#This Row],[Section]],1)="7","PDB",NOT(ISBLANK(Table5[[#This Row],[Section]])),"No")</f>
        <v>No</v>
      </c>
    </row>
    <row r="2417" spans="1:13" x14ac:dyDescent="0.25">
      <c r="A2417" s="126" t="s">
        <v>1207</v>
      </c>
      <c r="B2417" s="126" t="s">
        <v>17222</v>
      </c>
      <c r="C2417" s="126" t="s">
        <v>98</v>
      </c>
      <c r="D2417" s="127">
        <v>1.7789999999999999</v>
      </c>
      <c r="E2417" s="128">
        <v>355</v>
      </c>
      <c r="F2417" s="128">
        <v>100</v>
      </c>
      <c r="G2417" s="126" t="s">
        <v>13711</v>
      </c>
      <c r="H2417" s="126" t="s">
        <v>20119</v>
      </c>
      <c r="I2417" s="126" t="s">
        <v>21054</v>
      </c>
      <c r="J2417" s="126" t="s">
        <v>26232</v>
      </c>
      <c r="K2417" s="9">
        <f>_xlfn.IFNA(VLOOKUP(Table5[[#This Row],[Section]],SubSill_Tier,2,FALSE),0)</f>
        <v>0</v>
      </c>
      <c r="L2417" s="9" t="str">
        <f t="shared" si="46"/>
        <v/>
      </c>
      <c r="M2417" s="205" t="str" cm="1">
        <f t="array" ref="M2417">_xlfn.IFS(NOT(ISERROR(VLOOKUP(Table5[[#This Row],[Section]],TB_notTB,1,FALSE))),"No",LEFT(Table5[[#This Row],[Section]],3)="ETB","PLS",LEFT(Table5[[#This Row],[Section]],1)="7","PDB",NOT(ISBLANK(Table5[[#This Row],[Section]])),"No")</f>
        <v>No</v>
      </c>
    </row>
    <row r="2418" spans="1:13" x14ac:dyDescent="0.25">
      <c r="A2418" s="126" t="s">
        <v>1208</v>
      </c>
      <c r="B2418" s="126" t="s">
        <v>17222</v>
      </c>
      <c r="C2418" s="126" t="s">
        <v>98</v>
      </c>
      <c r="D2418" s="127">
        <v>2.0659999999999998</v>
      </c>
      <c r="E2418" s="128">
        <v>479</v>
      </c>
      <c r="F2418" s="128">
        <v>168</v>
      </c>
      <c r="G2418" s="126" t="s">
        <v>13711</v>
      </c>
      <c r="H2418" s="126" t="s">
        <v>20119</v>
      </c>
      <c r="I2418" s="126" t="s">
        <v>21054</v>
      </c>
      <c r="J2418" s="126" t="s">
        <v>26232</v>
      </c>
      <c r="K2418" s="9">
        <f>_xlfn.IFNA(VLOOKUP(Table5[[#This Row],[Section]],SubSill_Tier,2,FALSE),0)</f>
        <v>0</v>
      </c>
      <c r="L2418" s="9" t="str">
        <f t="shared" si="46"/>
        <v/>
      </c>
      <c r="M2418" s="205" t="str" cm="1">
        <f t="array" ref="M2418">_xlfn.IFS(NOT(ISERROR(VLOOKUP(Table5[[#This Row],[Section]],TB_notTB,1,FALSE))),"No",LEFT(Table5[[#This Row],[Section]],3)="ETB","PLS",LEFT(Table5[[#This Row],[Section]],1)="7","PDB",NOT(ISBLANK(Table5[[#This Row],[Section]])),"No")</f>
        <v>No</v>
      </c>
    </row>
    <row r="2419" spans="1:13" x14ac:dyDescent="0.25">
      <c r="A2419" s="126" t="s">
        <v>1209</v>
      </c>
      <c r="B2419" s="126" t="s">
        <v>17222</v>
      </c>
      <c r="C2419" s="126" t="s">
        <v>98</v>
      </c>
      <c r="D2419" s="127">
        <v>2.476</v>
      </c>
      <c r="E2419" s="128">
        <v>663</v>
      </c>
      <c r="F2419" s="128">
        <v>244</v>
      </c>
      <c r="G2419" s="126" t="s">
        <v>13711</v>
      </c>
      <c r="H2419" s="126" t="s">
        <v>20119</v>
      </c>
      <c r="I2419" s="126" t="s">
        <v>21054</v>
      </c>
      <c r="J2419" s="126" t="s">
        <v>26232</v>
      </c>
      <c r="K2419" s="9">
        <f>_xlfn.IFNA(VLOOKUP(Table5[[#This Row],[Section]],SubSill_Tier,2,FALSE),0)</f>
        <v>0</v>
      </c>
      <c r="L2419" s="9" t="str">
        <f t="shared" si="46"/>
        <v/>
      </c>
      <c r="M2419" s="205" t="str" cm="1">
        <f t="array" ref="M2419">_xlfn.IFS(NOT(ISERROR(VLOOKUP(Table5[[#This Row],[Section]],TB_notTB,1,FALSE))),"No",LEFT(Table5[[#This Row],[Section]],3)="ETB","PLS",LEFT(Table5[[#This Row],[Section]],1)="7","PDB",NOT(ISBLANK(Table5[[#This Row],[Section]])),"No")</f>
        <v>No</v>
      </c>
    </row>
    <row r="2420" spans="1:13" x14ac:dyDescent="0.25">
      <c r="A2420" s="126" t="s">
        <v>1210</v>
      </c>
      <c r="B2420" s="126" t="s">
        <v>17222</v>
      </c>
      <c r="C2420" s="126" t="s">
        <v>98</v>
      </c>
      <c r="D2420" s="127">
        <v>1.9970000000000001</v>
      </c>
      <c r="E2420" s="128">
        <v>250</v>
      </c>
      <c r="F2420" s="128">
        <v>250</v>
      </c>
      <c r="G2420" s="126" t="s">
        <v>13711</v>
      </c>
      <c r="H2420" s="126" t="s">
        <v>20119</v>
      </c>
      <c r="I2420" s="126" t="s">
        <v>21054</v>
      </c>
      <c r="J2420" s="126" t="s">
        <v>26232</v>
      </c>
      <c r="K2420" s="9">
        <f>_xlfn.IFNA(VLOOKUP(Table5[[#This Row],[Section]],SubSill_Tier,2,FALSE),0)</f>
        <v>0</v>
      </c>
      <c r="L2420" s="9" t="str">
        <f t="shared" si="46"/>
        <v/>
      </c>
      <c r="M2420" s="205" t="str" cm="1">
        <f t="array" ref="M2420">_xlfn.IFS(NOT(ISERROR(VLOOKUP(Table5[[#This Row],[Section]],TB_notTB,1,FALSE))),"No",LEFT(Table5[[#This Row],[Section]],3)="ETB","PLS",LEFT(Table5[[#This Row],[Section]],1)="7","PDB",NOT(ISBLANK(Table5[[#This Row],[Section]])),"No")</f>
        <v>No</v>
      </c>
    </row>
    <row r="2421" spans="1:13" x14ac:dyDescent="0.25">
      <c r="A2421" s="126" t="s">
        <v>1211</v>
      </c>
      <c r="B2421" s="126" t="s">
        <v>17222</v>
      </c>
      <c r="C2421" s="126" t="s">
        <v>98</v>
      </c>
      <c r="D2421" s="127">
        <v>2.1739999999999999</v>
      </c>
      <c r="E2421" s="128">
        <v>533</v>
      </c>
      <c r="F2421" s="128">
        <v>190</v>
      </c>
      <c r="G2421" s="126" t="s">
        <v>13711</v>
      </c>
      <c r="H2421" s="126" t="s">
        <v>20119</v>
      </c>
      <c r="I2421" s="126" t="s">
        <v>21054</v>
      </c>
      <c r="J2421" s="126" t="s">
        <v>26232</v>
      </c>
      <c r="K2421" s="9">
        <f>_xlfn.IFNA(VLOOKUP(Table5[[#This Row],[Section]],SubSill_Tier,2,FALSE),0)</f>
        <v>0</v>
      </c>
      <c r="L2421" s="9" t="str">
        <f t="shared" si="46"/>
        <v/>
      </c>
      <c r="M2421" s="205" t="str" cm="1">
        <f t="array" ref="M2421">_xlfn.IFS(NOT(ISERROR(VLOOKUP(Table5[[#This Row],[Section]],TB_notTB,1,FALSE))),"No",LEFT(Table5[[#This Row],[Section]],3)="ETB","PLS",LEFT(Table5[[#This Row],[Section]],1)="7","PDB",NOT(ISBLANK(Table5[[#This Row],[Section]])),"No")</f>
        <v>No</v>
      </c>
    </row>
    <row r="2422" spans="1:13" x14ac:dyDescent="0.25">
      <c r="A2422" s="126" t="s">
        <v>1212</v>
      </c>
      <c r="B2422" s="126" t="s">
        <v>17222</v>
      </c>
      <c r="C2422" s="126" t="s">
        <v>98</v>
      </c>
      <c r="D2422" s="127">
        <v>2.2280000000000002</v>
      </c>
      <c r="E2422" s="128">
        <v>575</v>
      </c>
      <c r="F2422" s="128">
        <v>110</v>
      </c>
      <c r="G2422" s="126" t="s">
        <v>13711</v>
      </c>
      <c r="H2422" s="126" t="s">
        <v>20119</v>
      </c>
      <c r="I2422" s="126" t="s">
        <v>21054</v>
      </c>
      <c r="J2422" s="126" t="s">
        <v>26232</v>
      </c>
      <c r="K2422" s="9">
        <f>_xlfn.IFNA(VLOOKUP(Table5[[#This Row],[Section]],SubSill_Tier,2,FALSE),0)</f>
        <v>0</v>
      </c>
      <c r="L2422" s="9" t="str">
        <f t="shared" si="46"/>
        <v/>
      </c>
      <c r="M2422" s="205" t="str" cm="1">
        <f t="array" ref="M2422">_xlfn.IFS(NOT(ISERROR(VLOOKUP(Table5[[#This Row],[Section]],TB_notTB,1,FALSE))),"No",LEFT(Table5[[#This Row],[Section]],3)="ETB","PLS",LEFT(Table5[[#This Row],[Section]],1)="7","PDB",NOT(ISBLANK(Table5[[#This Row],[Section]])),"No")</f>
        <v>No</v>
      </c>
    </row>
    <row r="2423" spans="1:13" x14ac:dyDescent="0.25">
      <c r="A2423" s="126" t="s">
        <v>1213</v>
      </c>
      <c r="B2423" s="126" t="s">
        <v>17222</v>
      </c>
      <c r="C2423" s="126" t="s">
        <v>98</v>
      </c>
      <c r="D2423" s="127">
        <v>1.931</v>
      </c>
      <c r="E2423" s="128">
        <v>475</v>
      </c>
      <c r="F2423" s="128">
        <v>100</v>
      </c>
      <c r="G2423" s="126" t="s">
        <v>13711</v>
      </c>
      <c r="H2423" s="126" t="s">
        <v>20119</v>
      </c>
      <c r="I2423" s="126" t="s">
        <v>21054</v>
      </c>
      <c r="J2423" s="126" t="s">
        <v>26232</v>
      </c>
      <c r="K2423" s="9">
        <f>_xlfn.IFNA(VLOOKUP(Table5[[#This Row],[Section]],SubSill_Tier,2,FALSE),0)</f>
        <v>0</v>
      </c>
      <c r="L2423" s="9" t="str">
        <f t="shared" si="46"/>
        <v/>
      </c>
      <c r="M2423" s="205" t="str" cm="1">
        <f t="array" ref="M2423">_xlfn.IFS(NOT(ISERROR(VLOOKUP(Table5[[#This Row],[Section]],TB_notTB,1,FALSE))),"No",LEFT(Table5[[#This Row],[Section]],3)="ETB","PLS",LEFT(Table5[[#This Row],[Section]],1)="7","PDB",NOT(ISBLANK(Table5[[#This Row],[Section]])),"No")</f>
        <v>No</v>
      </c>
    </row>
    <row r="2424" spans="1:13" x14ac:dyDescent="0.25">
      <c r="A2424" s="126" t="s">
        <v>1214</v>
      </c>
      <c r="B2424" s="126" t="s">
        <v>17222</v>
      </c>
      <c r="C2424" s="126" t="s">
        <v>98</v>
      </c>
      <c r="D2424" s="127">
        <v>0.28100000000000003</v>
      </c>
      <c r="E2424" s="128">
        <v>100</v>
      </c>
      <c r="F2424" s="128">
        <v>100</v>
      </c>
      <c r="G2424" s="126" t="s">
        <v>13711</v>
      </c>
      <c r="H2424" s="126" t="s">
        <v>20119</v>
      </c>
      <c r="I2424" s="126" t="s">
        <v>21054</v>
      </c>
      <c r="J2424" s="126" t="s">
        <v>26232</v>
      </c>
      <c r="K2424" s="9">
        <f>_xlfn.IFNA(VLOOKUP(Table5[[#This Row],[Section]],SubSill_Tier,2,FALSE),0)</f>
        <v>0</v>
      </c>
      <c r="L2424" s="9" t="str">
        <f t="shared" si="46"/>
        <v/>
      </c>
      <c r="M2424" s="205" t="str" cm="1">
        <f t="array" ref="M2424">_xlfn.IFS(NOT(ISERROR(VLOOKUP(Table5[[#This Row],[Section]],TB_notTB,1,FALSE))),"No",LEFT(Table5[[#This Row],[Section]],3)="ETB","PLS",LEFT(Table5[[#This Row],[Section]],1)="7","PDB",NOT(ISBLANK(Table5[[#This Row],[Section]])),"No")</f>
        <v>No</v>
      </c>
    </row>
    <row r="2425" spans="1:13" x14ac:dyDescent="0.25">
      <c r="A2425" s="126" t="s">
        <v>1215</v>
      </c>
      <c r="B2425" s="126" t="s">
        <v>17222</v>
      </c>
      <c r="C2425" s="126" t="s">
        <v>98</v>
      </c>
      <c r="D2425" s="127">
        <v>0.42</v>
      </c>
      <c r="E2425" s="128">
        <v>147</v>
      </c>
      <c r="F2425" s="128">
        <v>100</v>
      </c>
      <c r="G2425" s="126" t="s">
        <v>13711</v>
      </c>
      <c r="H2425" s="126" t="s">
        <v>20119</v>
      </c>
      <c r="I2425" s="126" t="s">
        <v>21054</v>
      </c>
      <c r="J2425" s="126" t="s">
        <v>26232</v>
      </c>
      <c r="K2425" s="9">
        <f>_xlfn.IFNA(VLOOKUP(Table5[[#This Row],[Section]],SubSill_Tier,2,FALSE),0)</f>
        <v>0</v>
      </c>
      <c r="L2425" s="9" t="str">
        <f t="shared" si="46"/>
        <v/>
      </c>
      <c r="M2425" s="205" t="str" cm="1">
        <f t="array" ref="M2425">_xlfn.IFS(NOT(ISERROR(VLOOKUP(Table5[[#This Row],[Section]],TB_notTB,1,FALSE))),"No",LEFT(Table5[[#This Row],[Section]],3)="ETB","PLS",LEFT(Table5[[#This Row],[Section]],1)="7","PDB",NOT(ISBLANK(Table5[[#This Row],[Section]])),"No")</f>
        <v>No</v>
      </c>
    </row>
    <row r="2426" spans="1:13" x14ac:dyDescent="0.25">
      <c r="A2426" s="126" t="s">
        <v>1216</v>
      </c>
      <c r="B2426" s="126" t="s">
        <v>17222</v>
      </c>
      <c r="C2426" s="126" t="s">
        <v>98</v>
      </c>
      <c r="D2426" s="127">
        <v>0.69099999999999995</v>
      </c>
      <c r="E2426" s="128">
        <v>230</v>
      </c>
      <c r="F2426" s="128">
        <v>103</v>
      </c>
      <c r="G2426" s="126" t="s">
        <v>13711</v>
      </c>
      <c r="H2426" s="126" t="s">
        <v>20119</v>
      </c>
      <c r="I2426" s="126" t="s">
        <v>21054</v>
      </c>
      <c r="J2426" s="126" t="s">
        <v>26232</v>
      </c>
      <c r="K2426" s="9">
        <f>_xlfn.IFNA(VLOOKUP(Table5[[#This Row],[Section]],SubSill_Tier,2,FALSE),0)</f>
        <v>0</v>
      </c>
      <c r="L2426" s="9" t="str">
        <f t="shared" si="46"/>
        <v/>
      </c>
      <c r="M2426" s="205" t="str" cm="1">
        <f t="array" ref="M2426">_xlfn.IFS(NOT(ISERROR(VLOOKUP(Table5[[#This Row],[Section]],TB_notTB,1,FALSE))),"No",LEFT(Table5[[#This Row],[Section]],3)="ETB","PLS",LEFT(Table5[[#This Row],[Section]],1)="7","PDB",NOT(ISBLANK(Table5[[#This Row],[Section]])),"No")</f>
        <v>No</v>
      </c>
    </row>
    <row r="2427" spans="1:13" x14ac:dyDescent="0.25">
      <c r="A2427" s="126" t="s">
        <v>1217</v>
      </c>
      <c r="B2427" s="126" t="s">
        <v>17222</v>
      </c>
      <c r="C2427" s="126" t="s">
        <v>98</v>
      </c>
      <c r="D2427" s="127">
        <v>0.80600000000000005</v>
      </c>
      <c r="E2427" s="128">
        <v>267</v>
      </c>
      <c r="F2427" s="128">
        <v>100</v>
      </c>
      <c r="G2427" s="126" t="s">
        <v>13711</v>
      </c>
      <c r="H2427" s="126" t="s">
        <v>20119</v>
      </c>
      <c r="I2427" s="126" t="s">
        <v>21054</v>
      </c>
      <c r="J2427" s="126" t="s">
        <v>26232</v>
      </c>
      <c r="K2427" s="9">
        <f>_xlfn.IFNA(VLOOKUP(Table5[[#This Row],[Section]],SubSill_Tier,2,FALSE),0)</f>
        <v>0</v>
      </c>
      <c r="L2427" s="9" t="str">
        <f t="shared" si="46"/>
        <v/>
      </c>
      <c r="M2427" s="205" t="str" cm="1">
        <f t="array" ref="M2427">_xlfn.IFS(NOT(ISERROR(VLOOKUP(Table5[[#This Row],[Section]],TB_notTB,1,FALSE))),"No",LEFT(Table5[[#This Row],[Section]],3)="ETB","PLS",LEFT(Table5[[#This Row],[Section]],1)="7","PDB",NOT(ISBLANK(Table5[[#This Row],[Section]])),"No")</f>
        <v>No</v>
      </c>
    </row>
    <row r="2428" spans="1:13" x14ac:dyDescent="0.25">
      <c r="A2428" s="126" t="s">
        <v>1218</v>
      </c>
      <c r="B2428" s="126" t="s">
        <v>17222</v>
      </c>
      <c r="C2428" s="126" t="s">
        <v>98</v>
      </c>
      <c r="D2428" s="127">
        <v>2.2919999999999998</v>
      </c>
      <c r="E2428" s="128">
        <v>413</v>
      </c>
      <c r="F2428" s="128">
        <v>230</v>
      </c>
      <c r="G2428" s="126" t="s">
        <v>13711</v>
      </c>
      <c r="H2428" s="126" t="s">
        <v>20119</v>
      </c>
      <c r="I2428" s="126" t="s">
        <v>21054</v>
      </c>
      <c r="J2428" s="126" t="s">
        <v>26232</v>
      </c>
      <c r="K2428" s="9">
        <f>_xlfn.IFNA(VLOOKUP(Table5[[#This Row],[Section]],SubSill_Tier,2,FALSE),0)</f>
        <v>0</v>
      </c>
      <c r="L2428" s="9" t="str">
        <f t="shared" si="46"/>
        <v/>
      </c>
      <c r="M2428" s="205" t="str" cm="1">
        <f t="array" ref="M2428">_xlfn.IFS(NOT(ISERROR(VLOOKUP(Table5[[#This Row],[Section]],TB_notTB,1,FALSE))),"No",LEFT(Table5[[#This Row],[Section]],3)="ETB","PLS",LEFT(Table5[[#This Row],[Section]],1)="7","PDB",NOT(ISBLANK(Table5[[#This Row],[Section]])),"No")</f>
        <v>No</v>
      </c>
    </row>
    <row r="2429" spans="1:13" x14ac:dyDescent="0.25">
      <c r="A2429" s="126" t="s">
        <v>1219</v>
      </c>
      <c r="B2429" s="126" t="s">
        <v>17222</v>
      </c>
      <c r="C2429" s="126" t="s">
        <v>75</v>
      </c>
      <c r="D2429" s="127">
        <v>0.16500000000000001</v>
      </c>
      <c r="E2429" s="128">
        <v>100</v>
      </c>
      <c r="F2429" s="128">
        <v>100</v>
      </c>
      <c r="G2429" s="126" t="s">
        <v>13711</v>
      </c>
      <c r="H2429" s="126" t="s">
        <v>20119</v>
      </c>
      <c r="I2429" s="126" t="s">
        <v>21054</v>
      </c>
      <c r="J2429" s="126" t="s">
        <v>26232</v>
      </c>
      <c r="K2429" s="9">
        <f>_xlfn.IFNA(VLOOKUP(Table5[[#This Row],[Section]],SubSill_Tier,2,FALSE),0)</f>
        <v>0</v>
      </c>
      <c r="L2429" s="9" t="str">
        <f t="shared" si="46"/>
        <v/>
      </c>
      <c r="M2429" s="205" t="str" cm="1">
        <f t="array" ref="M2429">_xlfn.IFS(NOT(ISERROR(VLOOKUP(Table5[[#This Row],[Section]],TB_notTB,1,FALSE))),"No",LEFT(Table5[[#This Row],[Section]],3)="ETB","PLS",LEFT(Table5[[#This Row],[Section]],1)="7","PDB",NOT(ISBLANK(Table5[[#This Row],[Section]])),"No")</f>
        <v>No</v>
      </c>
    </row>
    <row r="2430" spans="1:13" x14ac:dyDescent="0.25">
      <c r="A2430" s="126" t="s">
        <v>1220</v>
      </c>
      <c r="B2430" s="126" t="s">
        <v>17222</v>
      </c>
      <c r="C2430" s="126" t="s">
        <v>98</v>
      </c>
      <c r="D2430" s="127">
        <v>0.17100000000000001</v>
      </c>
      <c r="E2430" s="128">
        <v>109</v>
      </c>
      <c r="F2430" s="128">
        <v>109</v>
      </c>
      <c r="G2430" s="126" t="s">
        <v>13711</v>
      </c>
      <c r="H2430" s="126" t="s">
        <v>20119</v>
      </c>
      <c r="I2430" s="126" t="s">
        <v>21054</v>
      </c>
      <c r="J2430" s="126" t="s">
        <v>26232</v>
      </c>
      <c r="K2430" s="9">
        <f>_xlfn.IFNA(VLOOKUP(Table5[[#This Row],[Section]],SubSill_Tier,2,FALSE),0)</f>
        <v>0</v>
      </c>
      <c r="L2430" s="9" t="str">
        <f t="shared" si="46"/>
        <v/>
      </c>
      <c r="M2430" s="205" t="str" cm="1">
        <f t="array" ref="M2430">_xlfn.IFS(NOT(ISERROR(VLOOKUP(Table5[[#This Row],[Section]],TB_notTB,1,FALSE))),"No",LEFT(Table5[[#This Row],[Section]],3)="ETB","PLS",LEFT(Table5[[#This Row],[Section]],1)="7","PDB",NOT(ISBLANK(Table5[[#This Row],[Section]])),"No")</f>
        <v>No</v>
      </c>
    </row>
    <row r="2431" spans="1:13" x14ac:dyDescent="0.25">
      <c r="A2431" s="126" t="s">
        <v>1221</v>
      </c>
      <c r="B2431" s="126" t="s">
        <v>17222</v>
      </c>
      <c r="C2431" s="126" t="s">
        <v>75</v>
      </c>
      <c r="D2431" s="127">
        <v>0.13200000000000001</v>
      </c>
      <c r="E2431" s="128">
        <v>100</v>
      </c>
      <c r="F2431" s="128">
        <v>100</v>
      </c>
      <c r="G2431" s="126" t="s">
        <v>13711</v>
      </c>
      <c r="H2431" s="126" t="s">
        <v>20119</v>
      </c>
      <c r="I2431" s="126" t="s">
        <v>21054</v>
      </c>
      <c r="J2431" s="126" t="s">
        <v>26232</v>
      </c>
      <c r="K2431" s="9">
        <f>_xlfn.IFNA(VLOOKUP(Table5[[#This Row],[Section]],SubSill_Tier,2,FALSE),0)</f>
        <v>0</v>
      </c>
      <c r="L2431" s="9" t="str">
        <f t="shared" si="46"/>
        <v/>
      </c>
      <c r="M2431" s="205" t="str" cm="1">
        <f t="array" ref="M2431">_xlfn.IFS(NOT(ISERROR(VLOOKUP(Table5[[#This Row],[Section]],TB_notTB,1,FALSE))),"No",LEFT(Table5[[#This Row],[Section]],3)="ETB","PLS",LEFT(Table5[[#This Row],[Section]],1)="7","PDB",NOT(ISBLANK(Table5[[#This Row],[Section]])),"No")</f>
        <v>No</v>
      </c>
    </row>
    <row r="2432" spans="1:13" x14ac:dyDescent="0.25">
      <c r="A2432" s="126" t="s">
        <v>1222</v>
      </c>
      <c r="B2432" s="126" t="s">
        <v>17222</v>
      </c>
      <c r="C2432" s="126" t="s">
        <v>98</v>
      </c>
      <c r="D2432" s="127">
        <v>1.274</v>
      </c>
      <c r="E2432" s="128">
        <v>475</v>
      </c>
      <c r="F2432" s="128">
        <v>475</v>
      </c>
      <c r="G2432" s="126" t="s">
        <v>13711</v>
      </c>
      <c r="H2432" s="126" t="s">
        <v>20119</v>
      </c>
      <c r="I2432" s="126" t="s">
        <v>21054</v>
      </c>
      <c r="J2432" s="126" t="s">
        <v>26232</v>
      </c>
      <c r="K2432" s="9">
        <f>_xlfn.IFNA(VLOOKUP(Table5[[#This Row],[Section]],SubSill_Tier,2,FALSE),0)</f>
        <v>0</v>
      </c>
      <c r="L2432" s="9" t="str">
        <f t="shared" si="46"/>
        <v/>
      </c>
      <c r="M2432" s="205" t="str" cm="1">
        <f t="array" ref="M2432">_xlfn.IFS(NOT(ISERROR(VLOOKUP(Table5[[#This Row],[Section]],TB_notTB,1,FALSE))),"No",LEFT(Table5[[#This Row],[Section]],3)="ETB","PLS",LEFT(Table5[[#This Row],[Section]],1)="7","PDB",NOT(ISBLANK(Table5[[#This Row],[Section]])),"No")</f>
        <v>No</v>
      </c>
    </row>
    <row r="2433" spans="1:13" x14ac:dyDescent="0.25">
      <c r="A2433" s="126" t="s">
        <v>1223</v>
      </c>
      <c r="B2433" s="126" t="s">
        <v>17222</v>
      </c>
      <c r="C2433" s="126" t="s">
        <v>98</v>
      </c>
      <c r="D2433" s="127">
        <v>0.85</v>
      </c>
      <c r="E2433" s="128">
        <v>317</v>
      </c>
      <c r="F2433" s="128">
        <v>128</v>
      </c>
      <c r="G2433" s="126" t="s">
        <v>13711</v>
      </c>
      <c r="H2433" s="126" t="s">
        <v>20119</v>
      </c>
      <c r="I2433" s="126" t="s">
        <v>21054</v>
      </c>
      <c r="J2433" s="126" t="s">
        <v>26232</v>
      </c>
      <c r="K2433" s="9">
        <f>_xlfn.IFNA(VLOOKUP(Table5[[#This Row],[Section]],SubSill_Tier,2,FALSE),0)</f>
        <v>0</v>
      </c>
      <c r="L2433" s="9" t="str">
        <f t="shared" si="46"/>
        <v/>
      </c>
      <c r="M2433" s="205" t="str" cm="1">
        <f t="array" ref="M2433">_xlfn.IFS(NOT(ISERROR(VLOOKUP(Table5[[#This Row],[Section]],TB_notTB,1,FALSE))),"No",LEFT(Table5[[#This Row],[Section]],3)="ETB","PLS",LEFT(Table5[[#This Row],[Section]],1)="7","PDB",NOT(ISBLANK(Table5[[#This Row],[Section]])),"No")</f>
        <v>No</v>
      </c>
    </row>
    <row r="2434" spans="1:13" x14ac:dyDescent="0.25">
      <c r="A2434" s="126" t="s">
        <v>11711</v>
      </c>
      <c r="B2434" s="126" t="s">
        <v>11712</v>
      </c>
      <c r="C2434" s="126" t="s">
        <v>75</v>
      </c>
      <c r="D2434" s="127">
        <v>1.996</v>
      </c>
      <c r="E2434" s="128">
        <v>237</v>
      </c>
      <c r="F2434" s="128">
        <v>237</v>
      </c>
      <c r="G2434" s="126" t="s">
        <v>13742</v>
      </c>
      <c r="H2434" s="126" t="s">
        <v>20157</v>
      </c>
      <c r="I2434" s="126" t="s">
        <v>20158</v>
      </c>
      <c r="J2434" s="126" t="s">
        <v>26262</v>
      </c>
      <c r="K2434" s="9">
        <f>_xlfn.IFNA(VLOOKUP(Table5[[#This Row],[Section]],SubSill_Tier,2,FALSE),0)</f>
        <v>0</v>
      </c>
      <c r="L2434" s="9" t="str">
        <f t="shared" ref="L2434:L2497" si="47">IFERROR(IF(LEFT(G2434,2)="AI",IF(_xlfn.NUMBERVALUE(IFERROR(LEFT(IF(ISERROR(FIND("X",UPPER(B2434))),UPPER(B2434),RIGHT(UPPER(B2434),LEN(UPPER(B2434))-FIND("~",SUBSTITUTE(UPPER(B2434),"X","~",LEN(UPPER(B2434))-LEN(SUBSTITUTE(UPPER(B2434),"X","")))))),FIND(" ",IF(ISERROR(FIND("X",UPPER(B2434))),UPPER(B2434),RIGHT(UPPER(B2434),LEN(UPPER(B2434))-FIND("~",SUBSTITUTE(UPPER(B2434),"X","~",LEN(UPPER(B2434))-LEN(SUBSTITUTE(UPPER(B2434),"X","")))))),1)-1),IF(ISERROR(FIND("X",UPPER(B2434))),UPPER(B2434),RIGHT(UPPER(B2434),LEN(UPPER(B2434))-FIND("~",SUBSTITUTE(UPPER(B2434),"X","~",LEN(UPPER(B2434))-LEN(SUBSTITUTE(UPPER(B2434),"X",""))))))),".")&gt;=5,"Wall",""),""),"")</f>
        <v/>
      </c>
      <c r="M2434" s="205" t="str" cm="1">
        <f t="array" ref="M2434">_xlfn.IFS(NOT(ISERROR(VLOOKUP(Table5[[#This Row],[Section]],TB_notTB,1,FALSE))),"No",LEFT(Table5[[#This Row],[Section]],3)="ETB","PLS",LEFT(Table5[[#This Row],[Section]],1)="7","PDB",NOT(ISBLANK(Table5[[#This Row],[Section]])),"No")</f>
        <v>No</v>
      </c>
    </row>
    <row r="2435" spans="1:13" x14ac:dyDescent="0.25">
      <c r="A2435" s="126" t="s">
        <v>6480</v>
      </c>
      <c r="B2435" s="126" t="s">
        <v>17222</v>
      </c>
      <c r="C2435" s="126" t="s">
        <v>98</v>
      </c>
      <c r="D2435" s="127">
        <v>0.44800000000000001</v>
      </c>
      <c r="E2435" s="128">
        <v>243</v>
      </c>
      <c r="F2435" s="128">
        <v>243</v>
      </c>
      <c r="G2435" s="126" t="s">
        <v>13727</v>
      </c>
      <c r="H2435" s="126" t="s">
        <v>20121</v>
      </c>
      <c r="I2435" s="126" t="s">
        <v>20122</v>
      </c>
      <c r="J2435" s="126" t="s">
        <v>26234</v>
      </c>
      <c r="K2435" s="9">
        <f>_xlfn.IFNA(VLOOKUP(Table5[[#This Row],[Section]],SubSill_Tier,2,FALSE),0)</f>
        <v>0</v>
      </c>
      <c r="L2435" s="9" t="str">
        <f t="shared" si="47"/>
        <v/>
      </c>
      <c r="M2435" s="205" t="str" cm="1">
        <f t="array" ref="M2435">_xlfn.IFS(NOT(ISERROR(VLOOKUP(Table5[[#This Row],[Section]],TB_notTB,1,FALSE))),"No",LEFT(Table5[[#This Row],[Section]],3)="ETB","PLS",LEFT(Table5[[#This Row],[Section]],1)="7","PDB",NOT(ISBLANK(Table5[[#This Row],[Section]])),"No")</f>
        <v>No</v>
      </c>
    </row>
    <row r="2436" spans="1:13" x14ac:dyDescent="0.25">
      <c r="A2436" s="126" t="s">
        <v>6481</v>
      </c>
      <c r="B2436" s="126" t="s">
        <v>3598</v>
      </c>
      <c r="C2436" s="126" t="s">
        <v>98</v>
      </c>
      <c r="D2436" s="127">
        <v>0.55300000000000005</v>
      </c>
      <c r="E2436" s="128">
        <v>288</v>
      </c>
      <c r="F2436" s="128">
        <v>288</v>
      </c>
      <c r="G2436" s="126" t="s">
        <v>13727</v>
      </c>
      <c r="H2436" s="126" t="s">
        <v>20121</v>
      </c>
      <c r="I2436" s="126" t="s">
        <v>20122</v>
      </c>
      <c r="J2436" s="126" t="s">
        <v>26234</v>
      </c>
      <c r="K2436" s="9">
        <f>_xlfn.IFNA(VLOOKUP(Table5[[#This Row],[Section]],SubSill_Tier,2,FALSE),0)</f>
        <v>0</v>
      </c>
      <c r="L2436" s="9" t="str">
        <f t="shared" si="47"/>
        <v/>
      </c>
      <c r="M2436" s="205" t="str" cm="1">
        <f t="array" ref="M2436">_xlfn.IFS(NOT(ISERROR(VLOOKUP(Table5[[#This Row],[Section]],TB_notTB,1,FALSE))),"No",LEFT(Table5[[#This Row],[Section]],3)="ETB","PLS",LEFT(Table5[[#This Row],[Section]],1)="7","PDB",NOT(ISBLANK(Table5[[#This Row],[Section]])),"No")</f>
        <v>No</v>
      </c>
    </row>
    <row r="2437" spans="1:13" x14ac:dyDescent="0.25">
      <c r="A2437" s="126" t="s">
        <v>1224</v>
      </c>
      <c r="B2437" s="126" t="s">
        <v>17222</v>
      </c>
      <c r="C2437" s="126" t="s">
        <v>98</v>
      </c>
      <c r="D2437" s="127">
        <v>0.75900000000000001</v>
      </c>
      <c r="E2437" s="128">
        <v>193</v>
      </c>
      <c r="F2437" s="128">
        <v>193</v>
      </c>
      <c r="G2437" s="126" t="s">
        <v>13711</v>
      </c>
      <c r="H2437" s="126" t="s">
        <v>20119</v>
      </c>
      <c r="I2437" s="126" t="s">
        <v>21054</v>
      </c>
      <c r="J2437" s="126" t="s">
        <v>26232</v>
      </c>
      <c r="K2437" s="9">
        <f>_xlfn.IFNA(VLOOKUP(Table5[[#This Row],[Section]],SubSill_Tier,2,FALSE),0)</f>
        <v>0</v>
      </c>
      <c r="L2437" s="9" t="str">
        <f t="shared" si="47"/>
        <v/>
      </c>
      <c r="M2437" s="205" t="str" cm="1">
        <f t="array" ref="M2437">_xlfn.IFS(NOT(ISERROR(VLOOKUP(Table5[[#This Row],[Section]],TB_notTB,1,FALSE))),"No",LEFT(Table5[[#This Row],[Section]],3)="ETB","PLS",LEFT(Table5[[#This Row],[Section]],1)="7","PDB",NOT(ISBLANK(Table5[[#This Row],[Section]])),"No")</f>
        <v>No</v>
      </c>
    </row>
    <row r="2438" spans="1:13" x14ac:dyDescent="0.25">
      <c r="A2438" s="126" t="s">
        <v>1225</v>
      </c>
      <c r="B2438" s="126" t="s">
        <v>17222</v>
      </c>
      <c r="C2438" s="126" t="s">
        <v>98</v>
      </c>
      <c r="D2438" s="127">
        <v>0.93400000000000005</v>
      </c>
      <c r="E2438" s="128">
        <v>345</v>
      </c>
      <c r="F2438" s="128">
        <v>136</v>
      </c>
      <c r="G2438" s="126" t="s">
        <v>13711</v>
      </c>
      <c r="H2438" s="126" t="s">
        <v>20119</v>
      </c>
      <c r="I2438" s="126" t="s">
        <v>21054</v>
      </c>
      <c r="J2438" s="126" t="s">
        <v>26232</v>
      </c>
      <c r="K2438" s="9">
        <f>_xlfn.IFNA(VLOOKUP(Table5[[#This Row],[Section]],SubSill_Tier,2,FALSE),0)</f>
        <v>0</v>
      </c>
      <c r="L2438" s="9" t="str">
        <f t="shared" si="47"/>
        <v/>
      </c>
      <c r="M2438" s="205" t="str" cm="1">
        <f t="array" ref="M2438">_xlfn.IFS(NOT(ISERROR(VLOOKUP(Table5[[#This Row],[Section]],TB_notTB,1,FALSE))),"No",LEFT(Table5[[#This Row],[Section]],3)="ETB","PLS",LEFT(Table5[[#This Row],[Section]],1)="7","PDB",NOT(ISBLANK(Table5[[#This Row],[Section]])),"No")</f>
        <v>No</v>
      </c>
    </row>
    <row r="2439" spans="1:13" x14ac:dyDescent="0.25">
      <c r="A2439" s="126" t="s">
        <v>1226</v>
      </c>
      <c r="B2439" s="126" t="s">
        <v>17222</v>
      </c>
      <c r="C2439" s="126" t="s">
        <v>75</v>
      </c>
      <c r="D2439" s="127">
        <v>0.98299999999999998</v>
      </c>
      <c r="E2439" s="128">
        <v>188</v>
      </c>
      <c r="F2439" s="128">
        <v>188</v>
      </c>
      <c r="G2439" s="126" t="s">
        <v>13711</v>
      </c>
      <c r="H2439" s="126" t="s">
        <v>20119</v>
      </c>
      <c r="I2439" s="126" t="s">
        <v>21054</v>
      </c>
      <c r="J2439" s="126" t="s">
        <v>26232</v>
      </c>
      <c r="K2439" s="9">
        <f>_xlfn.IFNA(VLOOKUP(Table5[[#This Row],[Section]],SubSill_Tier,2,FALSE),0)</f>
        <v>0</v>
      </c>
      <c r="L2439" s="9" t="str">
        <f t="shared" si="47"/>
        <v/>
      </c>
      <c r="M2439" s="205" t="str" cm="1">
        <f t="array" ref="M2439">_xlfn.IFS(NOT(ISERROR(VLOOKUP(Table5[[#This Row],[Section]],TB_notTB,1,FALSE))),"No",LEFT(Table5[[#This Row],[Section]],3)="ETB","PLS",LEFT(Table5[[#This Row],[Section]],1)="7","PDB",NOT(ISBLANK(Table5[[#This Row],[Section]])),"No")</f>
        <v>No</v>
      </c>
    </row>
    <row r="2440" spans="1:13" x14ac:dyDescent="0.25">
      <c r="A2440" s="126" t="s">
        <v>1227</v>
      </c>
      <c r="B2440" s="126" t="s">
        <v>17222</v>
      </c>
      <c r="C2440" s="126" t="s">
        <v>75</v>
      </c>
      <c r="D2440" s="127">
        <v>0.16500000000000001</v>
      </c>
      <c r="E2440" s="128">
        <v>100</v>
      </c>
      <c r="F2440" s="128">
        <v>100</v>
      </c>
      <c r="G2440" s="126" t="s">
        <v>13711</v>
      </c>
      <c r="H2440" s="126" t="s">
        <v>20119</v>
      </c>
      <c r="I2440" s="126" t="s">
        <v>21054</v>
      </c>
      <c r="J2440" s="126" t="s">
        <v>26232</v>
      </c>
      <c r="K2440" s="9">
        <f>_xlfn.IFNA(VLOOKUP(Table5[[#This Row],[Section]],SubSill_Tier,2,FALSE),0)</f>
        <v>0</v>
      </c>
      <c r="L2440" s="9" t="str">
        <f t="shared" si="47"/>
        <v/>
      </c>
      <c r="M2440" s="205" t="str" cm="1">
        <f t="array" ref="M2440">_xlfn.IFS(NOT(ISERROR(VLOOKUP(Table5[[#This Row],[Section]],TB_notTB,1,FALSE))),"No",LEFT(Table5[[#This Row],[Section]],3)="ETB","PLS",LEFT(Table5[[#This Row],[Section]],1)="7","PDB",NOT(ISBLANK(Table5[[#This Row],[Section]])),"No")</f>
        <v>No</v>
      </c>
    </row>
    <row r="2441" spans="1:13" x14ac:dyDescent="0.25">
      <c r="A2441" s="126" t="s">
        <v>1228</v>
      </c>
      <c r="B2441" s="126" t="s">
        <v>17222</v>
      </c>
      <c r="C2441" s="126" t="s">
        <v>98</v>
      </c>
      <c r="D2441" s="127">
        <v>0.13400000000000001</v>
      </c>
      <c r="E2441" s="128">
        <v>100</v>
      </c>
      <c r="F2441" s="128">
        <v>100</v>
      </c>
      <c r="G2441" s="126" t="s">
        <v>13711</v>
      </c>
      <c r="H2441" s="126" t="s">
        <v>20119</v>
      </c>
      <c r="I2441" s="126" t="s">
        <v>21054</v>
      </c>
      <c r="J2441" s="126" t="s">
        <v>26232</v>
      </c>
      <c r="K2441" s="9">
        <f>_xlfn.IFNA(VLOOKUP(Table5[[#This Row],[Section]],SubSill_Tier,2,FALSE),0)</f>
        <v>0</v>
      </c>
      <c r="L2441" s="9" t="str">
        <f t="shared" si="47"/>
        <v/>
      </c>
      <c r="M2441" s="205" t="str" cm="1">
        <f t="array" ref="M2441">_xlfn.IFS(NOT(ISERROR(VLOOKUP(Table5[[#This Row],[Section]],TB_notTB,1,FALSE))),"No",LEFT(Table5[[#This Row],[Section]],3)="ETB","PLS",LEFT(Table5[[#This Row],[Section]],1)="7","PDB",NOT(ISBLANK(Table5[[#This Row],[Section]])),"No")</f>
        <v>No</v>
      </c>
    </row>
    <row r="2442" spans="1:13" x14ac:dyDescent="0.25">
      <c r="A2442" s="126" t="s">
        <v>1229</v>
      </c>
      <c r="B2442" s="126" t="s">
        <v>17222</v>
      </c>
      <c r="C2442" s="126" t="s">
        <v>98</v>
      </c>
      <c r="D2442" s="127">
        <v>0.89600000000000002</v>
      </c>
      <c r="E2442" s="128">
        <v>194</v>
      </c>
      <c r="F2442" s="128">
        <v>100</v>
      </c>
      <c r="G2442" s="126" t="s">
        <v>13711</v>
      </c>
      <c r="H2442" s="126" t="s">
        <v>20119</v>
      </c>
      <c r="I2442" s="126" t="s">
        <v>21054</v>
      </c>
      <c r="J2442" s="126" t="s">
        <v>26232</v>
      </c>
      <c r="K2442" s="9">
        <f>_xlfn.IFNA(VLOOKUP(Table5[[#This Row],[Section]],SubSill_Tier,2,FALSE),0)</f>
        <v>0</v>
      </c>
      <c r="L2442" s="9" t="str">
        <f t="shared" si="47"/>
        <v/>
      </c>
      <c r="M2442" s="205" t="str" cm="1">
        <f t="array" ref="M2442">_xlfn.IFS(NOT(ISERROR(VLOOKUP(Table5[[#This Row],[Section]],TB_notTB,1,FALSE))),"No",LEFT(Table5[[#This Row],[Section]],3)="ETB","PLS",LEFT(Table5[[#This Row],[Section]],1)="7","PDB",NOT(ISBLANK(Table5[[#This Row],[Section]])),"No")</f>
        <v>No</v>
      </c>
    </row>
    <row r="2443" spans="1:13" x14ac:dyDescent="0.25">
      <c r="A2443" s="126" t="s">
        <v>1230</v>
      </c>
      <c r="B2443" s="126" t="s">
        <v>17222</v>
      </c>
      <c r="C2443" s="126" t="s">
        <v>98</v>
      </c>
      <c r="D2443" s="127">
        <v>0.505</v>
      </c>
      <c r="E2443" s="128">
        <v>185</v>
      </c>
      <c r="F2443" s="128">
        <v>100</v>
      </c>
      <c r="G2443" s="126" t="s">
        <v>13711</v>
      </c>
      <c r="H2443" s="126" t="s">
        <v>20119</v>
      </c>
      <c r="I2443" s="126" t="s">
        <v>21054</v>
      </c>
      <c r="J2443" s="126" t="s">
        <v>26232</v>
      </c>
      <c r="K2443" s="9">
        <f>_xlfn.IFNA(VLOOKUP(Table5[[#This Row],[Section]],SubSill_Tier,2,FALSE),0)</f>
        <v>0</v>
      </c>
      <c r="L2443" s="9" t="str">
        <f t="shared" si="47"/>
        <v/>
      </c>
      <c r="M2443" s="205" t="str" cm="1">
        <f t="array" ref="M2443">_xlfn.IFS(NOT(ISERROR(VLOOKUP(Table5[[#This Row],[Section]],TB_notTB,1,FALSE))),"No",LEFT(Table5[[#This Row],[Section]],3)="ETB","PLS",LEFT(Table5[[#This Row],[Section]],1)="7","PDB",NOT(ISBLANK(Table5[[#This Row],[Section]])),"No")</f>
        <v>No</v>
      </c>
    </row>
    <row r="2444" spans="1:13" x14ac:dyDescent="0.25">
      <c r="A2444" s="126" t="s">
        <v>1231</v>
      </c>
      <c r="B2444" s="126" t="s">
        <v>17222</v>
      </c>
      <c r="C2444" s="126" t="s">
        <v>98</v>
      </c>
      <c r="D2444" s="127">
        <v>0.57199999999999995</v>
      </c>
      <c r="E2444" s="128">
        <v>178</v>
      </c>
      <c r="F2444" s="128">
        <v>178</v>
      </c>
      <c r="G2444" s="126" t="s">
        <v>13711</v>
      </c>
      <c r="H2444" s="126" t="s">
        <v>20119</v>
      </c>
      <c r="I2444" s="126" t="s">
        <v>21054</v>
      </c>
      <c r="J2444" s="126" t="s">
        <v>26232</v>
      </c>
      <c r="K2444" s="9">
        <f>_xlfn.IFNA(VLOOKUP(Table5[[#This Row],[Section]],SubSill_Tier,2,FALSE),0)</f>
        <v>0</v>
      </c>
      <c r="L2444" s="9" t="str">
        <f t="shared" si="47"/>
        <v/>
      </c>
      <c r="M2444" s="205" t="str" cm="1">
        <f t="array" ref="M2444">_xlfn.IFS(NOT(ISERROR(VLOOKUP(Table5[[#This Row],[Section]],TB_notTB,1,FALSE))),"No",LEFT(Table5[[#This Row],[Section]],3)="ETB","PLS",LEFT(Table5[[#This Row],[Section]],1)="7","PDB",NOT(ISBLANK(Table5[[#This Row],[Section]])),"No")</f>
        <v>No</v>
      </c>
    </row>
    <row r="2445" spans="1:13" x14ac:dyDescent="0.25">
      <c r="A2445" s="126" t="s">
        <v>1232</v>
      </c>
      <c r="B2445" s="126" t="s">
        <v>17222</v>
      </c>
      <c r="C2445" s="126" t="s">
        <v>98</v>
      </c>
      <c r="D2445" s="127">
        <v>1.161</v>
      </c>
      <c r="E2445" s="128">
        <v>265</v>
      </c>
      <c r="F2445" s="128">
        <v>100</v>
      </c>
      <c r="G2445" s="126" t="s">
        <v>13711</v>
      </c>
      <c r="H2445" s="126" t="s">
        <v>20119</v>
      </c>
      <c r="I2445" s="126" t="s">
        <v>21054</v>
      </c>
      <c r="J2445" s="126" t="s">
        <v>26232</v>
      </c>
      <c r="K2445" s="9">
        <f>_xlfn.IFNA(VLOOKUP(Table5[[#This Row],[Section]],SubSill_Tier,2,FALSE),0)</f>
        <v>0</v>
      </c>
      <c r="L2445" s="9" t="str">
        <f t="shared" si="47"/>
        <v/>
      </c>
      <c r="M2445" s="205" t="str" cm="1">
        <f t="array" ref="M2445">_xlfn.IFS(NOT(ISERROR(VLOOKUP(Table5[[#This Row],[Section]],TB_notTB,1,FALSE))),"No",LEFT(Table5[[#This Row],[Section]],3)="ETB","PLS",LEFT(Table5[[#This Row],[Section]],1)="7","PDB",NOT(ISBLANK(Table5[[#This Row],[Section]])),"No")</f>
        <v>No</v>
      </c>
    </row>
    <row r="2446" spans="1:13" x14ac:dyDescent="0.25">
      <c r="A2446" s="126" t="s">
        <v>1233</v>
      </c>
      <c r="B2446" s="126" t="s">
        <v>17222</v>
      </c>
      <c r="C2446" s="126" t="s">
        <v>98</v>
      </c>
      <c r="D2446" s="127">
        <v>0.875</v>
      </c>
      <c r="E2446" s="128">
        <v>374</v>
      </c>
      <c r="F2446" s="128">
        <v>374</v>
      </c>
      <c r="G2446" s="126" t="s">
        <v>13711</v>
      </c>
      <c r="H2446" s="126" t="s">
        <v>20119</v>
      </c>
      <c r="I2446" s="126" t="s">
        <v>21054</v>
      </c>
      <c r="J2446" s="126" t="s">
        <v>26232</v>
      </c>
      <c r="K2446" s="9">
        <f>_xlfn.IFNA(VLOOKUP(Table5[[#This Row],[Section]],SubSill_Tier,2,FALSE),0)</f>
        <v>0</v>
      </c>
      <c r="L2446" s="9" t="str">
        <f t="shared" si="47"/>
        <v/>
      </c>
      <c r="M2446" s="205" t="str" cm="1">
        <f t="array" ref="M2446">_xlfn.IFS(NOT(ISERROR(VLOOKUP(Table5[[#This Row],[Section]],TB_notTB,1,FALSE))),"No",LEFT(Table5[[#This Row],[Section]],3)="ETB","PLS",LEFT(Table5[[#This Row],[Section]],1)="7","PDB",NOT(ISBLANK(Table5[[#This Row],[Section]])),"No")</f>
        <v>No</v>
      </c>
    </row>
    <row r="2447" spans="1:13" x14ac:dyDescent="0.25">
      <c r="A2447" s="126" t="s">
        <v>1234</v>
      </c>
      <c r="B2447" s="126" t="s">
        <v>17222</v>
      </c>
      <c r="C2447" s="126" t="s">
        <v>98</v>
      </c>
      <c r="D2447" s="127">
        <v>0.17100000000000001</v>
      </c>
      <c r="E2447" s="128">
        <v>110</v>
      </c>
      <c r="F2447" s="128">
        <v>100</v>
      </c>
      <c r="G2447" s="126" t="s">
        <v>13736</v>
      </c>
      <c r="H2447" s="126" t="s">
        <v>20148</v>
      </c>
      <c r="I2447" s="126" t="s">
        <v>21073</v>
      </c>
      <c r="J2447" s="126" t="s">
        <v>26232</v>
      </c>
      <c r="K2447" s="9">
        <f>_xlfn.IFNA(VLOOKUP(Table5[[#This Row],[Section]],SubSill_Tier,2,FALSE),0)</f>
        <v>0</v>
      </c>
      <c r="L2447" s="9" t="str">
        <f t="shared" si="47"/>
        <v/>
      </c>
      <c r="M2447" s="205" t="str" cm="1">
        <f t="array" ref="M2447">_xlfn.IFS(NOT(ISERROR(VLOOKUP(Table5[[#This Row],[Section]],TB_notTB,1,FALSE))),"No",LEFT(Table5[[#This Row],[Section]],3)="ETB","PLS",LEFT(Table5[[#This Row],[Section]],1)="7","PDB",NOT(ISBLANK(Table5[[#This Row],[Section]])),"No")</f>
        <v>No</v>
      </c>
    </row>
    <row r="2448" spans="1:13" x14ac:dyDescent="0.25">
      <c r="A2448" s="126" t="s">
        <v>6482</v>
      </c>
      <c r="B2448" s="126" t="s">
        <v>17222</v>
      </c>
      <c r="C2448" s="126" t="s">
        <v>98</v>
      </c>
      <c r="D2448" s="127">
        <v>1.5589999999999999</v>
      </c>
      <c r="E2448" s="128">
        <v>305</v>
      </c>
      <c r="F2448" s="128">
        <v>305</v>
      </c>
      <c r="G2448" s="126" t="s">
        <v>13750</v>
      </c>
      <c r="H2448" s="126" t="s">
        <v>20121</v>
      </c>
      <c r="I2448" s="126" t="s">
        <v>20122</v>
      </c>
      <c r="J2448" s="126" t="s">
        <v>26234</v>
      </c>
      <c r="K2448" s="9">
        <f>_xlfn.IFNA(VLOOKUP(Table5[[#This Row],[Section]],SubSill_Tier,2,FALSE),0)</f>
        <v>0</v>
      </c>
      <c r="L2448" s="9" t="str">
        <f t="shared" si="47"/>
        <v/>
      </c>
      <c r="M2448" s="205" t="str" cm="1">
        <f t="array" ref="M2448">_xlfn.IFS(NOT(ISERROR(VLOOKUP(Table5[[#This Row],[Section]],TB_notTB,1,FALSE))),"No",LEFT(Table5[[#This Row],[Section]],3)="ETB","PLS",LEFT(Table5[[#This Row],[Section]],1)="7","PDB",NOT(ISBLANK(Table5[[#This Row],[Section]])),"No")</f>
        <v>No</v>
      </c>
    </row>
    <row r="2449" spans="1:13" x14ac:dyDescent="0.25">
      <c r="A2449" s="126" t="s">
        <v>1235</v>
      </c>
      <c r="B2449" s="126" t="s">
        <v>17222</v>
      </c>
      <c r="C2449" s="126" t="s">
        <v>98</v>
      </c>
      <c r="D2449" s="127">
        <v>1.2310000000000001</v>
      </c>
      <c r="E2449" s="128">
        <v>263</v>
      </c>
      <c r="F2449" s="128">
        <v>167</v>
      </c>
      <c r="G2449" s="126" t="s">
        <v>13711</v>
      </c>
      <c r="H2449" s="126" t="s">
        <v>20119</v>
      </c>
      <c r="I2449" s="126" t="s">
        <v>21054</v>
      </c>
      <c r="J2449" s="126" t="s">
        <v>26232</v>
      </c>
      <c r="K2449" s="9">
        <f>_xlfn.IFNA(VLOOKUP(Table5[[#This Row],[Section]],SubSill_Tier,2,FALSE),0)</f>
        <v>0</v>
      </c>
      <c r="L2449" s="9" t="str">
        <f t="shared" si="47"/>
        <v/>
      </c>
      <c r="M2449" s="205" t="str" cm="1">
        <f t="array" ref="M2449">_xlfn.IFS(NOT(ISERROR(VLOOKUP(Table5[[#This Row],[Section]],TB_notTB,1,FALSE))),"No",LEFT(Table5[[#This Row],[Section]],3)="ETB","PLS",LEFT(Table5[[#This Row],[Section]],1)="7","PDB",NOT(ISBLANK(Table5[[#This Row],[Section]])),"No")</f>
        <v>No</v>
      </c>
    </row>
    <row r="2450" spans="1:13" x14ac:dyDescent="0.25">
      <c r="A2450" s="126" t="s">
        <v>1236</v>
      </c>
      <c r="B2450" s="126" t="s">
        <v>17222</v>
      </c>
      <c r="C2450" s="126" t="s">
        <v>98</v>
      </c>
      <c r="D2450" s="127">
        <v>0.58099999999999996</v>
      </c>
      <c r="E2450" s="128">
        <v>180</v>
      </c>
      <c r="F2450" s="128">
        <v>100</v>
      </c>
      <c r="G2450" s="126" t="s">
        <v>13711</v>
      </c>
      <c r="H2450" s="126" t="s">
        <v>20119</v>
      </c>
      <c r="I2450" s="126" t="s">
        <v>21054</v>
      </c>
      <c r="J2450" s="126" t="s">
        <v>26232</v>
      </c>
      <c r="K2450" s="9">
        <f>_xlfn.IFNA(VLOOKUP(Table5[[#This Row],[Section]],SubSill_Tier,2,FALSE),0)</f>
        <v>0</v>
      </c>
      <c r="L2450" s="9" t="str">
        <f t="shared" si="47"/>
        <v/>
      </c>
      <c r="M2450" s="205" t="str" cm="1">
        <f t="array" ref="M2450">_xlfn.IFS(NOT(ISERROR(VLOOKUP(Table5[[#This Row],[Section]],TB_notTB,1,FALSE))),"No",LEFT(Table5[[#This Row],[Section]],3)="ETB","PLS",LEFT(Table5[[#This Row],[Section]],1)="7","PDB",NOT(ISBLANK(Table5[[#This Row],[Section]])),"No")</f>
        <v>No</v>
      </c>
    </row>
    <row r="2451" spans="1:13" x14ac:dyDescent="0.25">
      <c r="A2451" s="126" t="s">
        <v>1237</v>
      </c>
      <c r="B2451" s="126" t="s">
        <v>17222</v>
      </c>
      <c r="C2451" s="126" t="s">
        <v>98</v>
      </c>
      <c r="D2451" s="127">
        <v>0.66300000000000003</v>
      </c>
      <c r="E2451" s="128">
        <v>208</v>
      </c>
      <c r="F2451" s="128">
        <v>100</v>
      </c>
      <c r="G2451" s="126" t="s">
        <v>13711</v>
      </c>
      <c r="H2451" s="126" t="s">
        <v>20119</v>
      </c>
      <c r="I2451" s="126" t="s">
        <v>21054</v>
      </c>
      <c r="J2451" s="126" t="s">
        <v>26232</v>
      </c>
      <c r="K2451" s="9">
        <f>_xlfn.IFNA(VLOOKUP(Table5[[#This Row],[Section]],SubSill_Tier,2,FALSE),0)</f>
        <v>0</v>
      </c>
      <c r="L2451" s="9" t="str">
        <f t="shared" si="47"/>
        <v/>
      </c>
      <c r="M2451" s="205" t="str" cm="1">
        <f t="array" ref="M2451">_xlfn.IFS(NOT(ISERROR(VLOOKUP(Table5[[#This Row],[Section]],TB_notTB,1,FALSE))),"No",LEFT(Table5[[#This Row],[Section]],3)="ETB","PLS",LEFT(Table5[[#This Row],[Section]],1)="7","PDB",NOT(ISBLANK(Table5[[#This Row],[Section]])),"No")</f>
        <v>No</v>
      </c>
    </row>
    <row r="2452" spans="1:13" x14ac:dyDescent="0.25">
      <c r="A2452" s="126" t="s">
        <v>1238</v>
      </c>
      <c r="B2452" s="126" t="s">
        <v>17222</v>
      </c>
      <c r="C2452" s="126" t="s">
        <v>98</v>
      </c>
      <c r="D2452" s="127">
        <v>0.66200000000000003</v>
      </c>
      <c r="E2452" s="128">
        <v>249</v>
      </c>
      <c r="F2452" s="128">
        <v>249</v>
      </c>
      <c r="G2452" s="126" t="s">
        <v>13711</v>
      </c>
      <c r="H2452" s="126" t="s">
        <v>20119</v>
      </c>
      <c r="I2452" s="126" t="s">
        <v>21054</v>
      </c>
      <c r="J2452" s="126" t="s">
        <v>26232</v>
      </c>
      <c r="K2452" s="9">
        <f>_xlfn.IFNA(VLOOKUP(Table5[[#This Row],[Section]],SubSill_Tier,2,FALSE),0)</f>
        <v>0</v>
      </c>
      <c r="L2452" s="9" t="str">
        <f t="shared" si="47"/>
        <v/>
      </c>
      <c r="M2452" s="205" t="str" cm="1">
        <f t="array" ref="M2452">_xlfn.IFS(NOT(ISERROR(VLOOKUP(Table5[[#This Row],[Section]],TB_notTB,1,FALSE))),"No",LEFT(Table5[[#This Row],[Section]],3)="ETB","PLS",LEFT(Table5[[#This Row],[Section]],1)="7","PDB",NOT(ISBLANK(Table5[[#This Row],[Section]])),"No")</f>
        <v>No</v>
      </c>
    </row>
    <row r="2453" spans="1:13" x14ac:dyDescent="0.25">
      <c r="A2453" s="126" t="s">
        <v>1239</v>
      </c>
      <c r="B2453" s="126" t="s">
        <v>17222</v>
      </c>
      <c r="C2453" s="126" t="s">
        <v>98</v>
      </c>
      <c r="D2453" s="127">
        <v>1.204</v>
      </c>
      <c r="E2453" s="128">
        <v>455</v>
      </c>
      <c r="F2453" s="128">
        <v>155</v>
      </c>
      <c r="G2453" s="126" t="s">
        <v>13711</v>
      </c>
      <c r="H2453" s="126" t="s">
        <v>20119</v>
      </c>
      <c r="I2453" s="126" t="s">
        <v>21054</v>
      </c>
      <c r="J2453" s="126" t="s">
        <v>26232</v>
      </c>
      <c r="K2453" s="9">
        <f>_xlfn.IFNA(VLOOKUP(Table5[[#This Row],[Section]],SubSill_Tier,2,FALSE),0)</f>
        <v>0</v>
      </c>
      <c r="L2453" s="9" t="str">
        <f t="shared" si="47"/>
        <v/>
      </c>
      <c r="M2453" s="205" t="str" cm="1">
        <f t="array" ref="M2453">_xlfn.IFS(NOT(ISERROR(VLOOKUP(Table5[[#This Row],[Section]],TB_notTB,1,FALSE))),"No",LEFT(Table5[[#This Row],[Section]],3)="ETB","PLS",LEFT(Table5[[#This Row],[Section]],1)="7","PDB",NOT(ISBLANK(Table5[[#This Row],[Section]])),"No")</f>
        <v>No</v>
      </c>
    </row>
    <row r="2454" spans="1:13" x14ac:dyDescent="0.25">
      <c r="A2454" s="126" t="s">
        <v>1240</v>
      </c>
      <c r="B2454" s="126" t="s">
        <v>17222</v>
      </c>
      <c r="C2454" s="126" t="s">
        <v>98</v>
      </c>
      <c r="D2454" s="127">
        <v>2.6549999999999998</v>
      </c>
      <c r="E2454" s="128">
        <v>788</v>
      </c>
      <c r="F2454" s="128">
        <v>135</v>
      </c>
      <c r="G2454" s="126" t="s">
        <v>13711</v>
      </c>
      <c r="H2454" s="126" t="s">
        <v>20119</v>
      </c>
      <c r="I2454" s="126" t="s">
        <v>21054</v>
      </c>
      <c r="J2454" s="126" t="s">
        <v>26232</v>
      </c>
      <c r="K2454" s="9">
        <f>_xlfn.IFNA(VLOOKUP(Table5[[#This Row],[Section]],SubSill_Tier,2,FALSE),0)</f>
        <v>0</v>
      </c>
      <c r="L2454" s="9" t="str">
        <f t="shared" si="47"/>
        <v/>
      </c>
      <c r="M2454" s="205" t="str" cm="1">
        <f t="array" ref="M2454">_xlfn.IFS(NOT(ISERROR(VLOOKUP(Table5[[#This Row],[Section]],TB_notTB,1,FALSE))),"No",LEFT(Table5[[#This Row],[Section]],3)="ETB","PLS",LEFT(Table5[[#This Row],[Section]],1)="7","PDB",NOT(ISBLANK(Table5[[#This Row],[Section]])),"No")</f>
        <v>No</v>
      </c>
    </row>
    <row r="2455" spans="1:13" x14ac:dyDescent="0.25">
      <c r="A2455" s="126" t="s">
        <v>1241</v>
      </c>
      <c r="B2455" s="126" t="s">
        <v>17222</v>
      </c>
      <c r="C2455" s="126" t="s">
        <v>98</v>
      </c>
      <c r="D2455" s="127">
        <v>2.4300000000000002</v>
      </c>
      <c r="E2455" s="128">
        <v>727</v>
      </c>
      <c r="F2455" s="128">
        <v>148</v>
      </c>
      <c r="G2455" s="126" t="s">
        <v>13711</v>
      </c>
      <c r="H2455" s="126" t="s">
        <v>20119</v>
      </c>
      <c r="I2455" s="126" t="s">
        <v>21054</v>
      </c>
      <c r="J2455" s="126" t="s">
        <v>26232</v>
      </c>
      <c r="K2455" s="9">
        <f>_xlfn.IFNA(VLOOKUP(Table5[[#This Row],[Section]],SubSill_Tier,2,FALSE),0)</f>
        <v>0</v>
      </c>
      <c r="L2455" s="9" t="str">
        <f t="shared" si="47"/>
        <v/>
      </c>
      <c r="M2455" s="205" t="str" cm="1">
        <f t="array" ref="M2455">_xlfn.IFS(NOT(ISERROR(VLOOKUP(Table5[[#This Row],[Section]],TB_notTB,1,FALSE))),"No",LEFT(Table5[[#This Row],[Section]],3)="ETB","PLS",LEFT(Table5[[#This Row],[Section]],1)="7","PDB",NOT(ISBLANK(Table5[[#This Row],[Section]])),"No")</f>
        <v>No</v>
      </c>
    </row>
    <row r="2456" spans="1:13" x14ac:dyDescent="0.25">
      <c r="A2456" s="126" t="s">
        <v>1242</v>
      </c>
      <c r="B2456" s="126" t="s">
        <v>17222</v>
      </c>
      <c r="C2456" s="126" t="s">
        <v>98</v>
      </c>
      <c r="D2456" s="127">
        <v>1.2310000000000001</v>
      </c>
      <c r="E2456" s="128">
        <v>267</v>
      </c>
      <c r="F2456" s="128">
        <v>142</v>
      </c>
      <c r="G2456" s="126" t="s">
        <v>13711</v>
      </c>
      <c r="H2456" s="126" t="s">
        <v>20119</v>
      </c>
      <c r="I2456" s="126" t="s">
        <v>21054</v>
      </c>
      <c r="J2456" s="126" t="s">
        <v>26232</v>
      </c>
      <c r="K2456" s="9">
        <f>_xlfn.IFNA(VLOOKUP(Table5[[#This Row],[Section]],SubSill_Tier,2,FALSE),0)</f>
        <v>0</v>
      </c>
      <c r="L2456" s="9" t="str">
        <f t="shared" si="47"/>
        <v/>
      </c>
      <c r="M2456" s="205" t="str" cm="1">
        <f t="array" ref="M2456">_xlfn.IFS(NOT(ISERROR(VLOOKUP(Table5[[#This Row],[Section]],TB_notTB,1,FALSE))),"No",LEFT(Table5[[#This Row],[Section]],3)="ETB","PLS",LEFT(Table5[[#This Row],[Section]],1)="7","PDB",NOT(ISBLANK(Table5[[#This Row],[Section]])),"No")</f>
        <v>No</v>
      </c>
    </row>
    <row r="2457" spans="1:13" x14ac:dyDescent="0.25">
      <c r="A2457" s="126" t="s">
        <v>1243</v>
      </c>
      <c r="B2457" s="126" t="s">
        <v>17222</v>
      </c>
      <c r="C2457" s="126" t="s">
        <v>98</v>
      </c>
      <c r="D2457" s="127">
        <v>1.339</v>
      </c>
      <c r="E2457" s="128">
        <v>287</v>
      </c>
      <c r="F2457" s="128">
        <v>152</v>
      </c>
      <c r="G2457" s="126" t="s">
        <v>13711</v>
      </c>
      <c r="H2457" s="126" t="s">
        <v>20119</v>
      </c>
      <c r="I2457" s="126" t="s">
        <v>21054</v>
      </c>
      <c r="J2457" s="126" t="s">
        <v>26232</v>
      </c>
      <c r="K2457" s="9">
        <f>_xlfn.IFNA(VLOOKUP(Table5[[#This Row],[Section]],SubSill_Tier,2,FALSE),0)</f>
        <v>0</v>
      </c>
      <c r="L2457" s="9" t="str">
        <f t="shared" si="47"/>
        <v/>
      </c>
      <c r="M2457" s="205" t="str" cm="1">
        <f t="array" ref="M2457">_xlfn.IFS(NOT(ISERROR(VLOOKUP(Table5[[#This Row],[Section]],TB_notTB,1,FALSE))),"No",LEFT(Table5[[#This Row],[Section]],3)="ETB","PLS",LEFT(Table5[[#This Row],[Section]],1)="7","PDB",NOT(ISBLANK(Table5[[#This Row],[Section]])),"No")</f>
        <v>No</v>
      </c>
    </row>
    <row r="2458" spans="1:13" x14ac:dyDescent="0.25">
      <c r="A2458" s="126" t="s">
        <v>1244</v>
      </c>
      <c r="B2458" s="126" t="s">
        <v>17222</v>
      </c>
      <c r="C2458" s="126" t="s">
        <v>98</v>
      </c>
      <c r="D2458" s="127">
        <v>0.96499999999999997</v>
      </c>
      <c r="E2458" s="128">
        <v>220</v>
      </c>
      <c r="F2458" s="128">
        <v>220</v>
      </c>
      <c r="G2458" s="126" t="s">
        <v>13711</v>
      </c>
      <c r="H2458" s="126" t="s">
        <v>20119</v>
      </c>
      <c r="I2458" s="126" t="s">
        <v>21054</v>
      </c>
      <c r="J2458" s="126" t="s">
        <v>26232</v>
      </c>
      <c r="K2458" s="9">
        <f>_xlfn.IFNA(VLOOKUP(Table5[[#This Row],[Section]],SubSill_Tier,2,FALSE),0)</f>
        <v>0</v>
      </c>
      <c r="L2458" s="9" t="str">
        <f t="shared" si="47"/>
        <v/>
      </c>
      <c r="M2458" s="205" t="str" cm="1">
        <f t="array" ref="M2458">_xlfn.IFS(NOT(ISERROR(VLOOKUP(Table5[[#This Row],[Section]],TB_notTB,1,FALSE))),"No",LEFT(Table5[[#This Row],[Section]],3)="ETB","PLS",LEFT(Table5[[#This Row],[Section]],1)="7","PDB",NOT(ISBLANK(Table5[[#This Row],[Section]])),"No")</f>
        <v>No</v>
      </c>
    </row>
    <row r="2459" spans="1:13" x14ac:dyDescent="0.25">
      <c r="A2459" s="126" t="s">
        <v>1245</v>
      </c>
      <c r="B2459" s="126" t="s">
        <v>17222</v>
      </c>
      <c r="C2459" s="126" t="s">
        <v>98</v>
      </c>
      <c r="D2459" s="127">
        <v>0.154</v>
      </c>
      <c r="E2459" s="128">
        <v>100</v>
      </c>
      <c r="F2459" s="128">
        <v>100</v>
      </c>
      <c r="G2459" s="126" t="s">
        <v>13711</v>
      </c>
      <c r="H2459" s="126" t="s">
        <v>20119</v>
      </c>
      <c r="I2459" s="126" t="s">
        <v>21054</v>
      </c>
      <c r="J2459" s="126" t="s">
        <v>26232</v>
      </c>
      <c r="K2459" s="9">
        <f>_xlfn.IFNA(VLOOKUP(Table5[[#This Row],[Section]],SubSill_Tier,2,FALSE),0)</f>
        <v>0</v>
      </c>
      <c r="L2459" s="9" t="str">
        <f t="shared" si="47"/>
        <v/>
      </c>
      <c r="M2459" s="205" t="str" cm="1">
        <f t="array" ref="M2459">_xlfn.IFS(NOT(ISERROR(VLOOKUP(Table5[[#This Row],[Section]],TB_notTB,1,FALSE))),"No",LEFT(Table5[[#This Row],[Section]],3)="ETB","PLS",LEFT(Table5[[#This Row],[Section]],1)="7","PDB",NOT(ISBLANK(Table5[[#This Row],[Section]])),"No")</f>
        <v>No</v>
      </c>
    </row>
    <row r="2460" spans="1:13" x14ac:dyDescent="0.25">
      <c r="A2460" s="126" t="s">
        <v>1246</v>
      </c>
      <c r="B2460" s="126" t="s">
        <v>17222</v>
      </c>
      <c r="C2460" s="126" t="s">
        <v>98</v>
      </c>
      <c r="D2460" s="127">
        <v>1.589</v>
      </c>
      <c r="E2460" s="128">
        <v>465</v>
      </c>
      <c r="F2460" s="128">
        <v>100</v>
      </c>
      <c r="G2460" s="126" t="s">
        <v>13711</v>
      </c>
      <c r="H2460" s="126" t="s">
        <v>20119</v>
      </c>
      <c r="I2460" s="126" t="s">
        <v>21054</v>
      </c>
      <c r="J2460" s="126" t="s">
        <v>26232</v>
      </c>
      <c r="K2460" s="9">
        <f>_xlfn.IFNA(VLOOKUP(Table5[[#This Row],[Section]],SubSill_Tier,2,FALSE),0)</f>
        <v>0</v>
      </c>
      <c r="L2460" s="9" t="str">
        <f t="shared" si="47"/>
        <v/>
      </c>
      <c r="M2460" s="205" t="str" cm="1">
        <f t="array" ref="M2460">_xlfn.IFS(NOT(ISERROR(VLOOKUP(Table5[[#This Row],[Section]],TB_notTB,1,FALSE))),"No",LEFT(Table5[[#This Row],[Section]],3)="ETB","PLS",LEFT(Table5[[#This Row],[Section]],1)="7","PDB",NOT(ISBLANK(Table5[[#This Row],[Section]])),"No")</f>
        <v>No</v>
      </c>
    </row>
    <row r="2461" spans="1:13" x14ac:dyDescent="0.25">
      <c r="A2461" s="126" t="s">
        <v>1247</v>
      </c>
      <c r="B2461" s="126" t="s">
        <v>17222</v>
      </c>
      <c r="C2461" s="126" t="s">
        <v>98</v>
      </c>
      <c r="D2461" s="127">
        <v>1.1879999999999999</v>
      </c>
      <c r="E2461" s="128">
        <v>352</v>
      </c>
      <c r="F2461" s="128">
        <v>100</v>
      </c>
      <c r="G2461" s="126" t="s">
        <v>13711</v>
      </c>
      <c r="H2461" s="126" t="s">
        <v>20119</v>
      </c>
      <c r="I2461" s="126" t="s">
        <v>21054</v>
      </c>
      <c r="J2461" s="126" t="s">
        <v>26232</v>
      </c>
      <c r="K2461" s="9">
        <f>_xlfn.IFNA(VLOOKUP(Table5[[#This Row],[Section]],SubSill_Tier,2,FALSE),0)</f>
        <v>0</v>
      </c>
      <c r="L2461" s="9" t="str">
        <f t="shared" si="47"/>
        <v/>
      </c>
      <c r="M2461" s="205" t="str" cm="1">
        <f t="array" ref="M2461">_xlfn.IFS(NOT(ISERROR(VLOOKUP(Table5[[#This Row],[Section]],TB_notTB,1,FALSE))),"No",LEFT(Table5[[#This Row],[Section]],3)="ETB","PLS",LEFT(Table5[[#This Row],[Section]],1)="7","PDB",NOT(ISBLANK(Table5[[#This Row],[Section]])),"No")</f>
        <v>No</v>
      </c>
    </row>
    <row r="2462" spans="1:13" x14ac:dyDescent="0.25">
      <c r="A2462" s="126" t="s">
        <v>1248</v>
      </c>
      <c r="B2462" s="126" t="s">
        <v>17222</v>
      </c>
      <c r="C2462" s="126" t="s">
        <v>98</v>
      </c>
      <c r="D2462" s="127">
        <v>1.2689999999999999</v>
      </c>
      <c r="E2462" s="128">
        <v>355</v>
      </c>
      <c r="F2462" s="128">
        <v>100</v>
      </c>
      <c r="G2462" s="126" t="s">
        <v>13711</v>
      </c>
      <c r="H2462" s="126" t="s">
        <v>20119</v>
      </c>
      <c r="I2462" s="126" t="s">
        <v>21054</v>
      </c>
      <c r="J2462" s="126" t="s">
        <v>26232</v>
      </c>
      <c r="K2462" s="9">
        <f>_xlfn.IFNA(VLOOKUP(Table5[[#This Row],[Section]],SubSill_Tier,2,FALSE),0)</f>
        <v>0</v>
      </c>
      <c r="L2462" s="9" t="str">
        <f t="shared" si="47"/>
        <v/>
      </c>
      <c r="M2462" s="205" t="str" cm="1">
        <f t="array" ref="M2462">_xlfn.IFS(NOT(ISERROR(VLOOKUP(Table5[[#This Row],[Section]],TB_notTB,1,FALSE))),"No",LEFT(Table5[[#This Row],[Section]],3)="ETB","PLS",LEFT(Table5[[#This Row],[Section]],1)="7","PDB",NOT(ISBLANK(Table5[[#This Row],[Section]])),"No")</f>
        <v>No</v>
      </c>
    </row>
    <row r="2463" spans="1:13" x14ac:dyDescent="0.25">
      <c r="A2463" s="126" t="s">
        <v>1249</v>
      </c>
      <c r="B2463" s="126" t="s">
        <v>17222</v>
      </c>
      <c r="C2463" s="126" t="s">
        <v>98</v>
      </c>
      <c r="D2463" s="127">
        <v>0.63700000000000001</v>
      </c>
      <c r="E2463" s="128">
        <v>205</v>
      </c>
      <c r="F2463" s="128">
        <v>205</v>
      </c>
      <c r="G2463" s="126" t="s">
        <v>13711</v>
      </c>
      <c r="H2463" s="126" t="s">
        <v>20119</v>
      </c>
      <c r="I2463" s="126" t="s">
        <v>21054</v>
      </c>
      <c r="J2463" s="126" t="s">
        <v>26232</v>
      </c>
      <c r="K2463" s="9">
        <f>_xlfn.IFNA(VLOOKUP(Table5[[#This Row],[Section]],SubSill_Tier,2,FALSE),0)</f>
        <v>0</v>
      </c>
      <c r="L2463" s="9" t="str">
        <f t="shared" si="47"/>
        <v/>
      </c>
      <c r="M2463" s="205" t="str" cm="1">
        <f t="array" ref="M2463">_xlfn.IFS(NOT(ISERROR(VLOOKUP(Table5[[#This Row],[Section]],TB_notTB,1,FALSE))),"No",LEFT(Table5[[#This Row],[Section]],3)="ETB","PLS",LEFT(Table5[[#This Row],[Section]],1)="7","PDB",NOT(ISBLANK(Table5[[#This Row],[Section]])),"No")</f>
        <v>No</v>
      </c>
    </row>
    <row r="2464" spans="1:13" x14ac:dyDescent="0.25">
      <c r="A2464" s="126" t="s">
        <v>1250</v>
      </c>
      <c r="B2464" s="126" t="s">
        <v>17222</v>
      </c>
      <c r="C2464" s="126" t="s">
        <v>98</v>
      </c>
      <c r="D2464" s="127">
        <v>1.6</v>
      </c>
      <c r="E2464" s="128">
        <v>471</v>
      </c>
      <c r="F2464" s="128">
        <v>180</v>
      </c>
      <c r="G2464" s="126" t="s">
        <v>13711</v>
      </c>
      <c r="H2464" s="126" t="s">
        <v>20119</v>
      </c>
      <c r="I2464" s="126" t="s">
        <v>21054</v>
      </c>
      <c r="J2464" s="126" t="s">
        <v>26232</v>
      </c>
      <c r="K2464" s="9">
        <f>_xlfn.IFNA(VLOOKUP(Table5[[#This Row],[Section]],SubSill_Tier,2,FALSE),0)</f>
        <v>0</v>
      </c>
      <c r="L2464" s="9" t="str">
        <f t="shared" si="47"/>
        <v/>
      </c>
      <c r="M2464" s="205" t="str" cm="1">
        <f t="array" ref="M2464">_xlfn.IFS(NOT(ISERROR(VLOOKUP(Table5[[#This Row],[Section]],TB_notTB,1,FALSE))),"No",LEFT(Table5[[#This Row],[Section]],3)="ETB","PLS",LEFT(Table5[[#This Row],[Section]],1)="7","PDB",NOT(ISBLANK(Table5[[#This Row],[Section]])),"No")</f>
        <v>No</v>
      </c>
    </row>
    <row r="2465" spans="1:13" x14ac:dyDescent="0.25">
      <c r="A2465" s="126" t="s">
        <v>1251</v>
      </c>
      <c r="B2465" s="126" t="s">
        <v>17222</v>
      </c>
      <c r="C2465" s="126" t="s">
        <v>98</v>
      </c>
      <c r="D2465" s="127">
        <v>0.84599999999999997</v>
      </c>
      <c r="E2465" s="128">
        <v>339</v>
      </c>
      <c r="F2465" s="128">
        <v>160</v>
      </c>
      <c r="G2465" s="126" t="s">
        <v>13711</v>
      </c>
      <c r="H2465" s="126" t="s">
        <v>20119</v>
      </c>
      <c r="I2465" s="126" t="s">
        <v>21054</v>
      </c>
      <c r="J2465" s="126" t="s">
        <v>26232</v>
      </c>
      <c r="K2465" s="9">
        <f>_xlfn.IFNA(VLOOKUP(Table5[[#This Row],[Section]],SubSill_Tier,2,FALSE),0)</f>
        <v>0</v>
      </c>
      <c r="L2465" s="9" t="str">
        <f t="shared" si="47"/>
        <v/>
      </c>
      <c r="M2465" s="205" t="str" cm="1">
        <f t="array" ref="M2465">_xlfn.IFS(NOT(ISERROR(VLOOKUP(Table5[[#This Row],[Section]],TB_notTB,1,FALSE))),"No",LEFT(Table5[[#This Row],[Section]],3)="ETB","PLS",LEFT(Table5[[#This Row],[Section]],1)="7","PDB",NOT(ISBLANK(Table5[[#This Row],[Section]])),"No")</f>
        <v>No</v>
      </c>
    </row>
    <row r="2466" spans="1:13" x14ac:dyDescent="0.25">
      <c r="A2466" s="126" t="s">
        <v>6483</v>
      </c>
      <c r="B2466" s="126" t="s">
        <v>3598</v>
      </c>
      <c r="C2466" s="126" t="s">
        <v>98</v>
      </c>
      <c r="D2466" s="127">
        <v>1.45</v>
      </c>
      <c r="E2466" s="128">
        <v>129</v>
      </c>
      <c r="F2466" s="128">
        <v>129</v>
      </c>
      <c r="G2466" s="126" t="s">
        <v>13724</v>
      </c>
      <c r="H2466" s="126" t="s">
        <v>20186</v>
      </c>
      <c r="I2466" s="126" t="s">
        <v>22099</v>
      </c>
      <c r="J2466" s="126" t="s">
        <v>26234</v>
      </c>
      <c r="K2466" s="9">
        <f>_xlfn.IFNA(VLOOKUP(Table5[[#This Row],[Section]],SubSill_Tier,2,FALSE),0)</f>
        <v>0</v>
      </c>
      <c r="L2466" s="9" t="str">
        <f t="shared" si="47"/>
        <v/>
      </c>
      <c r="M2466" s="205" t="str" cm="1">
        <f t="array" ref="M2466">_xlfn.IFS(NOT(ISERROR(VLOOKUP(Table5[[#This Row],[Section]],TB_notTB,1,FALSE))),"No",LEFT(Table5[[#This Row],[Section]],3)="ETB","PLS",LEFT(Table5[[#This Row],[Section]],1)="7","PDB",NOT(ISBLANK(Table5[[#This Row],[Section]])),"No")</f>
        <v>No</v>
      </c>
    </row>
    <row r="2467" spans="1:13" x14ac:dyDescent="0.25">
      <c r="A2467" s="126" t="s">
        <v>6484</v>
      </c>
      <c r="B2467" s="126" t="s">
        <v>6485</v>
      </c>
      <c r="C2467" s="126" t="s">
        <v>98</v>
      </c>
      <c r="D2467" s="127">
        <v>0.749</v>
      </c>
      <c r="E2467" s="128">
        <v>189</v>
      </c>
      <c r="F2467" s="128">
        <v>189</v>
      </c>
      <c r="G2467" s="126" t="s">
        <v>13750</v>
      </c>
      <c r="H2467" s="126" t="s">
        <v>20121</v>
      </c>
      <c r="I2467" s="126" t="s">
        <v>20122</v>
      </c>
      <c r="J2467" s="126" t="s">
        <v>26234</v>
      </c>
      <c r="K2467" s="9">
        <f>_xlfn.IFNA(VLOOKUP(Table5[[#This Row],[Section]],SubSill_Tier,2,FALSE),0)</f>
        <v>0</v>
      </c>
      <c r="L2467" s="9" t="str">
        <f t="shared" si="47"/>
        <v/>
      </c>
      <c r="M2467" s="205" t="str" cm="1">
        <f t="array" ref="M2467">_xlfn.IFS(NOT(ISERROR(VLOOKUP(Table5[[#This Row],[Section]],TB_notTB,1,FALSE))),"No",LEFT(Table5[[#This Row],[Section]],3)="ETB","PLS",LEFT(Table5[[#This Row],[Section]],1)="7","PDB",NOT(ISBLANK(Table5[[#This Row],[Section]])),"No")</f>
        <v>No</v>
      </c>
    </row>
    <row r="2468" spans="1:13" x14ac:dyDescent="0.25">
      <c r="A2468" s="126" t="s">
        <v>6486</v>
      </c>
      <c r="B2468" s="126" t="s">
        <v>6487</v>
      </c>
      <c r="C2468" s="126" t="s">
        <v>75</v>
      </c>
      <c r="D2468" s="127">
        <v>0.35699999999999998</v>
      </c>
      <c r="E2468" s="128">
        <v>100</v>
      </c>
      <c r="F2468" s="128">
        <v>100</v>
      </c>
      <c r="G2468" s="126" t="s">
        <v>13740</v>
      </c>
      <c r="H2468" s="126" t="s">
        <v>20124</v>
      </c>
      <c r="I2468" s="126" t="s">
        <v>21059</v>
      </c>
      <c r="J2468" s="126" t="s">
        <v>26236</v>
      </c>
      <c r="K2468" s="9">
        <f>_xlfn.IFNA(VLOOKUP(Table5[[#This Row],[Section]],SubSill_Tier,2,FALSE),0)</f>
        <v>0</v>
      </c>
      <c r="L2468" s="9" t="str">
        <f t="shared" si="47"/>
        <v/>
      </c>
      <c r="M2468" s="205" t="str" cm="1">
        <f t="array" ref="M2468">_xlfn.IFS(NOT(ISERROR(VLOOKUP(Table5[[#This Row],[Section]],TB_notTB,1,FALSE))),"No",LEFT(Table5[[#This Row],[Section]],3)="ETB","PLS",LEFT(Table5[[#This Row],[Section]],1)="7","PDB",NOT(ISBLANK(Table5[[#This Row],[Section]])),"No")</f>
        <v>No</v>
      </c>
    </row>
    <row r="2469" spans="1:13" x14ac:dyDescent="0.25">
      <c r="A2469" s="126" t="s">
        <v>6488</v>
      </c>
      <c r="B2469" s="126" t="s">
        <v>6489</v>
      </c>
      <c r="C2469" s="126" t="s">
        <v>75</v>
      </c>
      <c r="D2469" s="127">
        <v>0.28799999999999998</v>
      </c>
      <c r="E2469" s="128">
        <v>100</v>
      </c>
      <c r="F2469" s="128">
        <v>100</v>
      </c>
      <c r="G2469" s="126" t="s">
        <v>13740</v>
      </c>
      <c r="H2469" s="126" t="s">
        <v>20124</v>
      </c>
      <c r="I2469" s="126" t="s">
        <v>21059</v>
      </c>
      <c r="J2469" s="126" t="s">
        <v>26236</v>
      </c>
      <c r="K2469" s="9">
        <f>_xlfn.IFNA(VLOOKUP(Table5[[#This Row],[Section]],SubSill_Tier,2,FALSE),0)</f>
        <v>0</v>
      </c>
      <c r="L2469" s="9" t="str">
        <f t="shared" si="47"/>
        <v/>
      </c>
      <c r="M2469" s="205" t="str" cm="1">
        <f t="array" ref="M2469">_xlfn.IFS(NOT(ISERROR(VLOOKUP(Table5[[#This Row],[Section]],TB_notTB,1,FALSE))),"No",LEFT(Table5[[#This Row],[Section]],3)="ETB","PLS",LEFT(Table5[[#This Row],[Section]],1)="7","PDB",NOT(ISBLANK(Table5[[#This Row],[Section]])),"No")</f>
        <v>No</v>
      </c>
    </row>
    <row r="2470" spans="1:13" x14ac:dyDescent="0.25">
      <c r="A2470" s="126" t="s">
        <v>6490</v>
      </c>
      <c r="B2470" s="126" t="s">
        <v>17222</v>
      </c>
      <c r="C2470" s="126" t="s">
        <v>75</v>
      </c>
      <c r="D2470" s="127">
        <v>0.39700000000000002</v>
      </c>
      <c r="E2470" s="128">
        <v>100</v>
      </c>
      <c r="F2470" s="128">
        <v>100</v>
      </c>
      <c r="G2470" s="126" t="s">
        <v>13740</v>
      </c>
      <c r="H2470" s="126" t="s">
        <v>20124</v>
      </c>
      <c r="I2470" s="126" t="s">
        <v>21059</v>
      </c>
      <c r="J2470" s="126" t="s">
        <v>26236</v>
      </c>
      <c r="K2470" s="9">
        <f>_xlfn.IFNA(VLOOKUP(Table5[[#This Row],[Section]],SubSill_Tier,2,FALSE),0)</f>
        <v>0</v>
      </c>
      <c r="L2470" s="9" t="str">
        <f t="shared" si="47"/>
        <v/>
      </c>
      <c r="M2470" s="205" t="str" cm="1">
        <f t="array" ref="M2470">_xlfn.IFS(NOT(ISERROR(VLOOKUP(Table5[[#This Row],[Section]],TB_notTB,1,FALSE))),"No",LEFT(Table5[[#This Row],[Section]],3)="ETB","PLS",LEFT(Table5[[#This Row],[Section]],1)="7","PDB",NOT(ISBLANK(Table5[[#This Row],[Section]])),"No")</f>
        <v>No</v>
      </c>
    </row>
    <row r="2471" spans="1:13" x14ac:dyDescent="0.25">
      <c r="A2471" s="126" t="s">
        <v>6491</v>
      </c>
      <c r="B2471" s="126" t="s">
        <v>6492</v>
      </c>
      <c r="C2471" s="126" t="s">
        <v>75</v>
      </c>
      <c r="D2471" s="127">
        <v>0.504</v>
      </c>
      <c r="E2471" s="128">
        <v>100</v>
      </c>
      <c r="F2471" s="128">
        <v>100</v>
      </c>
      <c r="G2471" s="126" t="s">
        <v>13740</v>
      </c>
      <c r="H2471" s="126" t="s">
        <v>20124</v>
      </c>
      <c r="I2471" s="126" t="s">
        <v>21059</v>
      </c>
      <c r="J2471" s="126" t="s">
        <v>26235</v>
      </c>
      <c r="K2471" s="9">
        <f>_xlfn.IFNA(VLOOKUP(Table5[[#This Row],[Section]],SubSill_Tier,2,FALSE),0)</f>
        <v>0</v>
      </c>
      <c r="L2471" s="9" t="str">
        <f t="shared" si="47"/>
        <v/>
      </c>
      <c r="M2471" s="205" t="str" cm="1">
        <f t="array" ref="M2471">_xlfn.IFS(NOT(ISERROR(VLOOKUP(Table5[[#This Row],[Section]],TB_notTB,1,FALSE))),"No",LEFT(Table5[[#This Row],[Section]],3)="ETB","PLS",LEFT(Table5[[#This Row],[Section]],1)="7","PDB",NOT(ISBLANK(Table5[[#This Row],[Section]])),"No")</f>
        <v>No</v>
      </c>
    </row>
    <row r="2472" spans="1:13" x14ac:dyDescent="0.25">
      <c r="A2472" s="126" t="s">
        <v>6493</v>
      </c>
      <c r="B2472" s="126" t="s">
        <v>6494</v>
      </c>
      <c r="C2472" s="126" t="s">
        <v>75</v>
      </c>
      <c r="D2472" s="127">
        <v>0.78600000000000003</v>
      </c>
      <c r="E2472" s="128">
        <v>100</v>
      </c>
      <c r="F2472" s="128">
        <v>100</v>
      </c>
      <c r="G2472" s="126" t="s">
        <v>13740</v>
      </c>
      <c r="H2472" s="126" t="s">
        <v>20124</v>
      </c>
      <c r="I2472" s="126" t="s">
        <v>21059</v>
      </c>
      <c r="J2472" s="126" t="s">
        <v>26236</v>
      </c>
      <c r="K2472" s="9">
        <f>_xlfn.IFNA(VLOOKUP(Table5[[#This Row],[Section]],SubSill_Tier,2,FALSE),0)</f>
        <v>0</v>
      </c>
      <c r="L2472" s="9" t="str">
        <f t="shared" si="47"/>
        <v/>
      </c>
      <c r="M2472" s="205" t="str" cm="1">
        <f t="array" ref="M2472">_xlfn.IFS(NOT(ISERROR(VLOOKUP(Table5[[#This Row],[Section]],TB_notTB,1,FALSE))),"No",LEFT(Table5[[#This Row],[Section]],3)="ETB","PLS",LEFT(Table5[[#This Row],[Section]],1)="7","PDB",NOT(ISBLANK(Table5[[#This Row],[Section]])),"No")</f>
        <v>No</v>
      </c>
    </row>
    <row r="2473" spans="1:13" x14ac:dyDescent="0.25">
      <c r="A2473" s="126" t="s">
        <v>6495</v>
      </c>
      <c r="B2473" s="126" t="s">
        <v>27842</v>
      </c>
      <c r="C2473" s="126" t="s">
        <v>75</v>
      </c>
      <c r="D2473" s="127">
        <v>0.61199999999999999</v>
      </c>
      <c r="E2473" s="128">
        <v>120</v>
      </c>
      <c r="F2473" s="128">
        <v>120</v>
      </c>
      <c r="G2473" s="126" t="s">
        <v>13740</v>
      </c>
      <c r="H2473" s="126" t="s">
        <v>20124</v>
      </c>
      <c r="I2473" s="126" t="s">
        <v>21059</v>
      </c>
      <c r="J2473" s="126" t="s">
        <v>26235</v>
      </c>
      <c r="K2473" s="9">
        <f>_xlfn.IFNA(VLOOKUP(Table5[[#This Row],[Section]],SubSill_Tier,2,FALSE),0)</f>
        <v>0</v>
      </c>
      <c r="L2473" s="9" t="str">
        <f t="shared" si="47"/>
        <v/>
      </c>
      <c r="M2473" s="205" t="str" cm="1">
        <f t="array" ref="M2473">_xlfn.IFS(NOT(ISERROR(VLOOKUP(Table5[[#This Row],[Section]],TB_notTB,1,FALSE))),"No",LEFT(Table5[[#This Row],[Section]],3)="ETB","PLS",LEFT(Table5[[#This Row],[Section]],1)="7","PDB",NOT(ISBLANK(Table5[[#This Row],[Section]])),"No")</f>
        <v>No</v>
      </c>
    </row>
    <row r="2474" spans="1:13" x14ac:dyDescent="0.25">
      <c r="A2474" s="126" t="s">
        <v>6496</v>
      </c>
      <c r="B2474" s="126" t="s">
        <v>6497</v>
      </c>
      <c r="C2474" s="126" t="s">
        <v>75</v>
      </c>
      <c r="D2474" s="127">
        <v>0.96099999999999997</v>
      </c>
      <c r="E2474" s="128">
        <v>120</v>
      </c>
      <c r="F2474" s="128">
        <v>120</v>
      </c>
      <c r="G2474" s="126" t="s">
        <v>13740</v>
      </c>
      <c r="H2474" s="126" t="s">
        <v>20124</v>
      </c>
      <c r="I2474" s="126" t="s">
        <v>21059</v>
      </c>
      <c r="J2474" s="126" t="s">
        <v>26235</v>
      </c>
      <c r="K2474" s="9">
        <f>_xlfn.IFNA(VLOOKUP(Table5[[#This Row],[Section]],SubSill_Tier,2,FALSE),0)</f>
        <v>0</v>
      </c>
      <c r="L2474" s="9" t="str">
        <f t="shared" si="47"/>
        <v/>
      </c>
      <c r="M2474" s="205" t="str" cm="1">
        <f t="array" ref="M2474">_xlfn.IFS(NOT(ISERROR(VLOOKUP(Table5[[#This Row],[Section]],TB_notTB,1,FALSE))),"No",LEFT(Table5[[#This Row],[Section]],3)="ETB","PLS",LEFT(Table5[[#This Row],[Section]],1)="7","PDB",NOT(ISBLANK(Table5[[#This Row],[Section]])),"No")</f>
        <v>No</v>
      </c>
    </row>
    <row r="2475" spans="1:13" x14ac:dyDescent="0.25">
      <c r="A2475" s="126" t="s">
        <v>6498</v>
      </c>
      <c r="B2475" s="126" t="s">
        <v>6499</v>
      </c>
      <c r="C2475" s="126" t="s">
        <v>75</v>
      </c>
      <c r="D2475" s="127">
        <v>0.66600000000000004</v>
      </c>
      <c r="E2475" s="128">
        <v>160</v>
      </c>
      <c r="F2475" s="128">
        <v>160</v>
      </c>
      <c r="G2475" s="126" t="s">
        <v>13740</v>
      </c>
      <c r="H2475" s="126" t="s">
        <v>20124</v>
      </c>
      <c r="I2475" s="126" t="s">
        <v>21059</v>
      </c>
      <c r="J2475" s="126" t="s">
        <v>26235</v>
      </c>
      <c r="K2475" s="9">
        <f>_xlfn.IFNA(VLOOKUP(Table5[[#This Row],[Section]],SubSill_Tier,2,FALSE),0)</f>
        <v>0</v>
      </c>
      <c r="L2475" s="9" t="str">
        <f t="shared" si="47"/>
        <v/>
      </c>
      <c r="M2475" s="205" t="str" cm="1">
        <f t="array" ref="M2475">_xlfn.IFS(NOT(ISERROR(VLOOKUP(Table5[[#This Row],[Section]],TB_notTB,1,FALSE))),"No",LEFT(Table5[[#This Row],[Section]],3)="ETB","PLS",LEFT(Table5[[#This Row],[Section]],1)="7","PDB",NOT(ISBLANK(Table5[[#This Row],[Section]])),"No")</f>
        <v>No</v>
      </c>
    </row>
    <row r="2476" spans="1:13" x14ac:dyDescent="0.25">
      <c r="A2476" s="126" t="s">
        <v>6500</v>
      </c>
      <c r="B2476" s="126" t="s">
        <v>6501</v>
      </c>
      <c r="C2476" s="126" t="s">
        <v>75</v>
      </c>
      <c r="D2476" s="127">
        <v>1.855</v>
      </c>
      <c r="E2476" s="128">
        <v>159</v>
      </c>
      <c r="F2476" s="128">
        <v>159</v>
      </c>
      <c r="G2476" s="126" t="s">
        <v>13740</v>
      </c>
      <c r="H2476" s="126" t="s">
        <v>20124</v>
      </c>
      <c r="I2476" s="126" t="s">
        <v>21059</v>
      </c>
      <c r="J2476" s="126" t="s">
        <v>26236</v>
      </c>
      <c r="K2476" s="9">
        <f>_xlfn.IFNA(VLOOKUP(Table5[[#This Row],[Section]],SubSill_Tier,2,FALSE),0)</f>
        <v>0</v>
      </c>
      <c r="L2476" s="9" t="str">
        <f t="shared" si="47"/>
        <v/>
      </c>
      <c r="M2476" s="205" t="str" cm="1">
        <f t="array" ref="M2476">_xlfn.IFS(NOT(ISERROR(VLOOKUP(Table5[[#This Row],[Section]],TB_notTB,1,FALSE))),"No",LEFT(Table5[[#This Row],[Section]],3)="ETB","PLS",LEFT(Table5[[#This Row],[Section]],1)="7","PDB",NOT(ISBLANK(Table5[[#This Row],[Section]])),"No")</f>
        <v>No</v>
      </c>
    </row>
    <row r="2477" spans="1:13" x14ac:dyDescent="0.25">
      <c r="A2477" s="126" t="s">
        <v>6502</v>
      </c>
      <c r="B2477" s="126" t="s">
        <v>17222</v>
      </c>
      <c r="C2477" s="126" t="s">
        <v>75</v>
      </c>
      <c r="D2477" s="127">
        <v>1.8340000000000001</v>
      </c>
      <c r="E2477" s="128">
        <v>184</v>
      </c>
      <c r="F2477" s="128">
        <v>184</v>
      </c>
      <c r="G2477" s="126" t="s">
        <v>13740</v>
      </c>
      <c r="H2477" s="126" t="s">
        <v>20124</v>
      </c>
      <c r="I2477" s="126" t="s">
        <v>21059</v>
      </c>
      <c r="J2477" s="126" t="s">
        <v>26236</v>
      </c>
      <c r="K2477" s="9">
        <f>_xlfn.IFNA(VLOOKUP(Table5[[#This Row],[Section]],SubSill_Tier,2,FALSE),0)</f>
        <v>0</v>
      </c>
      <c r="L2477" s="9" t="str">
        <f t="shared" si="47"/>
        <v/>
      </c>
      <c r="M2477" s="205" t="str" cm="1">
        <f t="array" ref="M2477">_xlfn.IFS(NOT(ISERROR(VLOOKUP(Table5[[#This Row],[Section]],TB_notTB,1,FALSE))),"No",LEFT(Table5[[#This Row],[Section]],3)="ETB","PLS",LEFT(Table5[[#This Row],[Section]],1)="7","PDB",NOT(ISBLANK(Table5[[#This Row],[Section]])),"No")</f>
        <v>No</v>
      </c>
    </row>
    <row r="2478" spans="1:13" x14ac:dyDescent="0.25">
      <c r="A2478" s="126" t="s">
        <v>6503</v>
      </c>
      <c r="B2478" s="126" t="s">
        <v>6504</v>
      </c>
      <c r="C2478" s="126" t="s">
        <v>75</v>
      </c>
      <c r="D2478" s="127">
        <v>3.0779999999999998</v>
      </c>
      <c r="E2478" s="128">
        <v>199</v>
      </c>
      <c r="F2478" s="128">
        <v>199</v>
      </c>
      <c r="G2478" s="126" t="s">
        <v>13740</v>
      </c>
      <c r="H2478" s="126" t="s">
        <v>20124</v>
      </c>
      <c r="I2478" s="126" t="s">
        <v>21059</v>
      </c>
      <c r="J2478" s="126" t="s">
        <v>26240</v>
      </c>
      <c r="K2478" s="9">
        <f>_xlfn.IFNA(VLOOKUP(Table5[[#This Row],[Section]],SubSill_Tier,2,FALSE),0)</f>
        <v>0</v>
      </c>
      <c r="L2478" s="9" t="str">
        <f t="shared" si="47"/>
        <v>Wall</v>
      </c>
      <c r="M2478" s="205" t="str" cm="1">
        <f t="array" ref="M2478">_xlfn.IFS(NOT(ISERROR(VLOOKUP(Table5[[#This Row],[Section]],TB_notTB,1,FALSE))),"No",LEFT(Table5[[#This Row],[Section]],3)="ETB","PLS",LEFT(Table5[[#This Row],[Section]],1)="7","PDB",NOT(ISBLANK(Table5[[#This Row],[Section]])),"No")</f>
        <v>No</v>
      </c>
    </row>
    <row r="2479" spans="1:13" x14ac:dyDescent="0.25">
      <c r="A2479" s="126" t="s">
        <v>6505</v>
      </c>
      <c r="B2479" s="126" t="s">
        <v>27843</v>
      </c>
      <c r="C2479" s="126" t="s">
        <v>75</v>
      </c>
      <c r="D2479" s="127">
        <v>1.2589999999999999</v>
      </c>
      <c r="E2479" s="128">
        <v>239</v>
      </c>
      <c r="F2479" s="128">
        <v>239</v>
      </c>
      <c r="G2479" s="126" t="s">
        <v>13740</v>
      </c>
      <c r="H2479" s="126" t="s">
        <v>20124</v>
      </c>
      <c r="I2479" s="126" t="s">
        <v>21059</v>
      </c>
      <c r="J2479" s="126" t="s">
        <v>26235</v>
      </c>
      <c r="K2479" s="9">
        <f>_xlfn.IFNA(VLOOKUP(Table5[[#This Row],[Section]],SubSill_Tier,2,FALSE),0)</f>
        <v>0</v>
      </c>
      <c r="L2479" s="9" t="str">
        <f t="shared" si="47"/>
        <v/>
      </c>
      <c r="M2479" s="205" t="str" cm="1">
        <f t="array" ref="M2479">_xlfn.IFS(NOT(ISERROR(VLOOKUP(Table5[[#This Row],[Section]],TB_notTB,1,FALSE))),"No",LEFT(Table5[[#This Row],[Section]],3)="ETB","PLS",LEFT(Table5[[#This Row],[Section]],1)="7","PDB",NOT(ISBLANK(Table5[[#This Row],[Section]])),"No")</f>
        <v>No</v>
      </c>
    </row>
    <row r="2480" spans="1:13" x14ac:dyDescent="0.25">
      <c r="A2480" s="126" t="s">
        <v>6506</v>
      </c>
      <c r="B2480" s="126" t="s">
        <v>6507</v>
      </c>
      <c r="C2480" s="126" t="s">
        <v>75</v>
      </c>
      <c r="D2480" s="127">
        <v>3.4119999999999999</v>
      </c>
      <c r="E2480" s="128">
        <v>260</v>
      </c>
      <c r="F2480" s="128">
        <v>260</v>
      </c>
      <c r="G2480" s="126" t="s">
        <v>13740</v>
      </c>
      <c r="H2480" s="126" t="s">
        <v>20124</v>
      </c>
      <c r="I2480" s="126" t="s">
        <v>21059</v>
      </c>
      <c r="J2480" s="126" t="s">
        <v>26240</v>
      </c>
      <c r="K2480" s="9">
        <f>_xlfn.IFNA(VLOOKUP(Table5[[#This Row],[Section]],SubSill_Tier,2,FALSE),0)</f>
        <v>0</v>
      </c>
      <c r="L2480" s="9" t="str">
        <f t="shared" si="47"/>
        <v>Wall</v>
      </c>
      <c r="M2480" s="205" t="str" cm="1">
        <f t="array" ref="M2480">_xlfn.IFS(NOT(ISERROR(VLOOKUP(Table5[[#This Row],[Section]],TB_notTB,1,FALSE))),"No",LEFT(Table5[[#This Row],[Section]],3)="ETB","PLS",LEFT(Table5[[#This Row],[Section]],1)="7","PDB",NOT(ISBLANK(Table5[[#This Row],[Section]])),"No")</f>
        <v>No</v>
      </c>
    </row>
    <row r="2481" spans="1:13" x14ac:dyDescent="0.25">
      <c r="A2481" s="126" t="s">
        <v>6508</v>
      </c>
      <c r="B2481" s="126" t="s">
        <v>27844</v>
      </c>
      <c r="C2481" s="126" t="s">
        <v>75</v>
      </c>
      <c r="D2481" s="127">
        <v>4.4459999999999997</v>
      </c>
      <c r="E2481" s="128">
        <v>279</v>
      </c>
      <c r="F2481" s="128">
        <v>279</v>
      </c>
      <c r="G2481" s="126" t="s">
        <v>13740</v>
      </c>
      <c r="H2481" s="126" t="s">
        <v>20124</v>
      </c>
      <c r="I2481" s="126" t="s">
        <v>21059</v>
      </c>
      <c r="J2481" s="126" t="s">
        <v>26240</v>
      </c>
      <c r="K2481" s="9">
        <f>_xlfn.IFNA(VLOOKUP(Table5[[#This Row],[Section]],SubSill_Tier,2,FALSE),0)</f>
        <v>0</v>
      </c>
      <c r="L2481" s="9" t="str">
        <f t="shared" si="47"/>
        <v>Wall</v>
      </c>
      <c r="M2481" s="205" t="str" cm="1">
        <f t="array" ref="M2481">_xlfn.IFS(NOT(ISERROR(VLOOKUP(Table5[[#This Row],[Section]],TB_notTB,1,FALSE))),"No",LEFT(Table5[[#This Row],[Section]],3)="ETB","PLS",LEFT(Table5[[#This Row],[Section]],1)="7","PDB",NOT(ISBLANK(Table5[[#This Row],[Section]])),"No")</f>
        <v>No</v>
      </c>
    </row>
    <row r="2482" spans="1:13" x14ac:dyDescent="0.25">
      <c r="A2482" s="126" t="s">
        <v>6509</v>
      </c>
      <c r="B2482" s="126" t="s">
        <v>6510</v>
      </c>
      <c r="C2482" s="126" t="s">
        <v>75</v>
      </c>
      <c r="D2482" s="127">
        <v>2.6709999999999998</v>
      </c>
      <c r="E2482" s="128">
        <v>319</v>
      </c>
      <c r="F2482" s="128">
        <v>319</v>
      </c>
      <c r="G2482" s="126" t="s">
        <v>13740</v>
      </c>
      <c r="H2482" s="126" t="s">
        <v>20124</v>
      </c>
      <c r="I2482" s="126" t="s">
        <v>21059</v>
      </c>
      <c r="J2482" s="126" t="s">
        <v>26235</v>
      </c>
      <c r="K2482" s="9">
        <f>_xlfn.IFNA(VLOOKUP(Table5[[#This Row],[Section]],SubSill_Tier,2,FALSE),0)</f>
        <v>0</v>
      </c>
      <c r="L2482" s="9" t="str">
        <f t="shared" si="47"/>
        <v/>
      </c>
      <c r="M2482" s="205" t="str" cm="1">
        <f t="array" ref="M2482">_xlfn.IFS(NOT(ISERROR(VLOOKUP(Table5[[#This Row],[Section]],TB_notTB,1,FALSE))),"No",LEFT(Table5[[#This Row],[Section]],3)="ETB","PLS",LEFT(Table5[[#This Row],[Section]],1)="7","PDB",NOT(ISBLANK(Table5[[#This Row],[Section]])),"No")</f>
        <v>No</v>
      </c>
    </row>
    <row r="2483" spans="1:13" x14ac:dyDescent="0.25">
      <c r="A2483" s="126" t="s">
        <v>6511</v>
      </c>
      <c r="B2483" s="126" t="s">
        <v>6512</v>
      </c>
      <c r="C2483" s="126" t="s">
        <v>75</v>
      </c>
      <c r="D2483" s="127">
        <v>4.7130000000000001</v>
      </c>
      <c r="E2483" s="128">
        <v>319</v>
      </c>
      <c r="F2483" s="128">
        <v>319</v>
      </c>
      <c r="G2483" s="126" t="s">
        <v>13740</v>
      </c>
      <c r="H2483" s="126" t="s">
        <v>20124</v>
      </c>
      <c r="I2483" s="126" t="s">
        <v>21059</v>
      </c>
      <c r="J2483" s="126" t="s">
        <v>26238</v>
      </c>
      <c r="K2483" s="9">
        <f>_xlfn.IFNA(VLOOKUP(Table5[[#This Row],[Section]],SubSill_Tier,2,FALSE),0)</f>
        <v>0</v>
      </c>
      <c r="L2483" s="9" t="str">
        <f t="shared" si="47"/>
        <v>Wall</v>
      </c>
      <c r="M2483" s="205" t="str" cm="1">
        <f t="array" ref="M2483">_xlfn.IFS(NOT(ISERROR(VLOOKUP(Table5[[#This Row],[Section]],TB_notTB,1,FALSE))),"No",LEFT(Table5[[#This Row],[Section]],3)="ETB","PLS",LEFT(Table5[[#This Row],[Section]],1)="7","PDB",NOT(ISBLANK(Table5[[#This Row],[Section]])),"No")</f>
        <v>No</v>
      </c>
    </row>
    <row r="2484" spans="1:13" x14ac:dyDescent="0.25">
      <c r="A2484" s="126" t="s">
        <v>6513</v>
      </c>
      <c r="B2484" s="126" t="s">
        <v>17222</v>
      </c>
      <c r="C2484" s="126" t="s">
        <v>75</v>
      </c>
      <c r="D2484" s="127">
        <v>0.52</v>
      </c>
      <c r="E2484" s="128">
        <v>192</v>
      </c>
      <c r="F2484" s="128">
        <v>192</v>
      </c>
      <c r="G2484" s="126" t="s">
        <v>13714</v>
      </c>
      <c r="H2484" s="126" t="s">
        <v>20121</v>
      </c>
      <c r="I2484" s="126" t="s">
        <v>20122</v>
      </c>
      <c r="J2484" s="126" t="s">
        <v>26234</v>
      </c>
      <c r="K2484" s="9">
        <f>_xlfn.IFNA(VLOOKUP(Table5[[#This Row],[Section]],SubSill_Tier,2,FALSE),0)</f>
        <v>0</v>
      </c>
      <c r="L2484" s="9" t="str">
        <f t="shared" si="47"/>
        <v/>
      </c>
      <c r="M2484" s="205" t="str" cm="1">
        <f t="array" ref="M2484">_xlfn.IFS(NOT(ISERROR(VLOOKUP(Table5[[#This Row],[Section]],TB_notTB,1,FALSE))),"No",LEFT(Table5[[#This Row],[Section]],3)="ETB","PLS",LEFT(Table5[[#This Row],[Section]],1)="7","PDB",NOT(ISBLANK(Table5[[#This Row],[Section]])),"No")</f>
        <v>No</v>
      </c>
    </row>
    <row r="2485" spans="1:13" x14ac:dyDescent="0.25">
      <c r="A2485" s="126" t="s">
        <v>6514</v>
      </c>
      <c r="B2485" s="126" t="s">
        <v>6515</v>
      </c>
      <c r="C2485" s="126" t="s">
        <v>75</v>
      </c>
      <c r="D2485" s="127">
        <v>0.61</v>
      </c>
      <c r="E2485" s="128">
        <v>100</v>
      </c>
      <c r="F2485" s="128">
        <v>100</v>
      </c>
      <c r="G2485" s="126" t="s">
        <v>13740</v>
      </c>
      <c r="H2485" s="126" t="s">
        <v>20124</v>
      </c>
      <c r="I2485" s="126" t="s">
        <v>21059</v>
      </c>
      <c r="J2485" s="126" t="s">
        <v>26236</v>
      </c>
      <c r="K2485" s="9">
        <f>_xlfn.IFNA(VLOOKUP(Table5[[#This Row],[Section]],SubSill_Tier,2,FALSE),0)</f>
        <v>0</v>
      </c>
      <c r="L2485" s="9" t="str">
        <f t="shared" si="47"/>
        <v/>
      </c>
      <c r="M2485" s="205" t="str" cm="1">
        <f t="array" ref="M2485">_xlfn.IFS(NOT(ISERROR(VLOOKUP(Table5[[#This Row],[Section]],TB_notTB,1,FALSE))),"No",LEFT(Table5[[#This Row],[Section]],3)="ETB","PLS",LEFT(Table5[[#This Row],[Section]],1)="7","PDB",NOT(ISBLANK(Table5[[#This Row],[Section]])),"No")</f>
        <v>No</v>
      </c>
    </row>
    <row r="2486" spans="1:13" x14ac:dyDescent="0.25">
      <c r="A2486" s="126" t="s">
        <v>6516</v>
      </c>
      <c r="B2486" s="126" t="s">
        <v>6517</v>
      </c>
      <c r="C2486" s="126" t="s">
        <v>75</v>
      </c>
      <c r="D2486" s="127">
        <v>0.45200000000000001</v>
      </c>
      <c r="E2486" s="128">
        <v>110</v>
      </c>
      <c r="F2486" s="128">
        <v>110</v>
      </c>
      <c r="G2486" s="126" t="s">
        <v>13740</v>
      </c>
      <c r="H2486" s="126" t="s">
        <v>20124</v>
      </c>
      <c r="I2486" s="126" t="s">
        <v>21059</v>
      </c>
      <c r="J2486" s="126" t="s">
        <v>26236</v>
      </c>
      <c r="K2486" s="9">
        <f>_xlfn.IFNA(VLOOKUP(Table5[[#This Row],[Section]],SubSill_Tier,2,FALSE),0)</f>
        <v>0</v>
      </c>
      <c r="L2486" s="9" t="str">
        <f t="shared" si="47"/>
        <v/>
      </c>
      <c r="M2486" s="205" t="str" cm="1">
        <f t="array" ref="M2486">_xlfn.IFS(NOT(ISERROR(VLOOKUP(Table5[[#This Row],[Section]],TB_notTB,1,FALSE))),"No",LEFT(Table5[[#This Row],[Section]],3)="ETB","PLS",LEFT(Table5[[#This Row],[Section]],1)="7","PDB",NOT(ISBLANK(Table5[[#This Row],[Section]])),"No")</f>
        <v>No</v>
      </c>
    </row>
    <row r="2487" spans="1:13" x14ac:dyDescent="0.25">
      <c r="A2487" s="126" t="s">
        <v>6518</v>
      </c>
      <c r="B2487" s="126" t="s">
        <v>6519</v>
      </c>
      <c r="C2487" s="126" t="s">
        <v>75</v>
      </c>
      <c r="D2487" s="127">
        <v>0.495</v>
      </c>
      <c r="E2487" s="128">
        <v>119</v>
      </c>
      <c r="F2487" s="128">
        <v>119</v>
      </c>
      <c r="G2487" s="126" t="s">
        <v>13740</v>
      </c>
      <c r="H2487" s="126" t="s">
        <v>20124</v>
      </c>
      <c r="I2487" s="126" t="s">
        <v>21059</v>
      </c>
      <c r="J2487" s="126" t="s">
        <v>26236</v>
      </c>
      <c r="K2487" s="9">
        <f>_xlfn.IFNA(VLOOKUP(Table5[[#This Row],[Section]],SubSill_Tier,2,FALSE),0)</f>
        <v>0</v>
      </c>
      <c r="L2487" s="9" t="str">
        <f t="shared" si="47"/>
        <v/>
      </c>
      <c r="M2487" s="205" t="str" cm="1">
        <f t="array" ref="M2487">_xlfn.IFS(NOT(ISERROR(VLOOKUP(Table5[[#This Row],[Section]],TB_notTB,1,FALSE))),"No",LEFT(Table5[[#This Row],[Section]],3)="ETB","PLS",LEFT(Table5[[#This Row],[Section]],1)="7","PDB",NOT(ISBLANK(Table5[[#This Row],[Section]])),"No")</f>
        <v>No</v>
      </c>
    </row>
    <row r="2488" spans="1:13" x14ac:dyDescent="0.25">
      <c r="A2488" s="126" t="s">
        <v>6520</v>
      </c>
      <c r="B2488" s="126" t="s">
        <v>29018</v>
      </c>
      <c r="C2488" s="126" t="s">
        <v>75</v>
      </c>
      <c r="D2488" s="127">
        <v>3.39</v>
      </c>
      <c r="E2488" s="128">
        <v>279</v>
      </c>
      <c r="F2488" s="128">
        <v>279</v>
      </c>
      <c r="G2488" s="126" t="s">
        <v>13740</v>
      </c>
      <c r="H2488" s="126" t="s">
        <v>20124</v>
      </c>
      <c r="I2488" s="126" t="s">
        <v>21059</v>
      </c>
      <c r="J2488" s="126" t="s">
        <v>26240</v>
      </c>
      <c r="K2488" s="9">
        <f>_xlfn.IFNA(VLOOKUP(Table5[[#This Row],[Section]],SubSill_Tier,2,FALSE),0)</f>
        <v>0</v>
      </c>
      <c r="L2488" s="9" t="str">
        <f t="shared" si="47"/>
        <v/>
      </c>
      <c r="M2488" s="205" t="str" cm="1">
        <f t="array" ref="M2488">_xlfn.IFS(NOT(ISERROR(VLOOKUP(Table5[[#This Row],[Section]],TB_notTB,1,FALSE))),"No",LEFT(Table5[[#This Row],[Section]],3)="ETB","PLS",LEFT(Table5[[#This Row],[Section]],1)="7","PDB",NOT(ISBLANK(Table5[[#This Row],[Section]])),"No")</f>
        <v>No</v>
      </c>
    </row>
    <row r="2489" spans="1:13" x14ac:dyDescent="0.25">
      <c r="A2489" s="126" t="s">
        <v>6521</v>
      </c>
      <c r="B2489" s="126" t="s">
        <v>6522</v>
      </c>
      <c r="C2489" s="126" t="s">
        <v>75</v>
      </c>
      <c r="D2489" s="127">
        <v>0.248</v>
      </c>
      <c r="E2489" s="128">
        <v>100</v>
      </c>
      <c r="F2489" s="128">
        <v>100</v>
      </c>
      <c r="G2489" s="126" t="s">
        <v>13740</v>
      </c>
      <c r="H2489" s="126" t="s">
        <v>20124</v>
      </c>
      <c r="I2489" s="126" t="s">
        <v>21059</v>
      </c>
      <c r="J2489" s="126" t="s">
        <v>26235</v>
      </c>
      <c r="K2489" s="9">
        <f>_xlfn.IFNA(VLOOKUP(Table5[[#This Row],[Section]],SubSill_Tier,2,FALSE),0)</f>
        <v>0</v>
      </c>
      <c r="L2489" s="9" t="str">
        <f t="shared" si="47"/>
        <v/>
      </c>
      <c r="M2489" s="205" t="str" cm="1">
        <f t="array" ref="M2489">_xlfn.IFS(NOT(ISERROR(VLOOKUP(Table5[[#This Row],[Section]],TB_notTB,1,FALSE))),"No",LEFT(Table5[[#This Row],[Section]],3)="ETB","PLS",LEFT(Table5[[#This Row],[Section]],1)="7","PDB",NOT(ISBLANK(Table5[[#This Row],[Section]])),"No")</f>
        <v>No</v>
      </c>
    </row>
    <row r="2490" spans="1:13" x14ac:dyDescent="0.25">
      <c r="A2490" s="126" t="s">
        <v>6523</v>
      </c>
      <c r="B2490" s="126" t="s">
        <v>6524</v>
      </c>
      <c r="C2490" s="126" t="s">
        <v>75</v>
      </c>
      <c r="D2490" s="127">
        <v>1.69</v>
      </c>
      <c r="E2490" s="128">
        <v>359</v>
      </c>
      <c r="F2490" s="128">
        <v>359</v>
      </c>
      <c r="G2490" s="126" t="s">
        <v>13740</v>
      </c>
      <c r="H2490" s="126" t="s">
        <v>20124</v>
      </c>
      <c r="I2490" s="126" t="s">
        <v>21059</v>
      </c>
      <c r="J2490" s="126" t="s">
        <v>26235</v>
      </c>
      <c r="K2490" s="9">
        <f>_xlfn.IFNA(VLOOKUP(Table5[[#This Row],[Section]],SubSill_Tier,2,FALSE),0)</f>
        <v>0</v>
      </c>
      <c r="L2490" s="9" t="str">
        <f t="shared" si="47"/>
        <v/>
      </c>
      <c r="M2490" s="205" t="str" cm="1">
        <f t="array" ref="M2490">_xlfn.IFS(NOT(ISERROR(VLOOKUP(Table5[[#This Row],[Section]],TB_notTB,1,FALSE))),"No",LEFT(Table5[[#This Row],[Section]],3)="ETB","PLS",LEFT(Table5[[#This Row],[Section]],1)="7","PDB",NOT(ISBLANK(Table5[[#This Row],[Section]])),"No")</f>
        <v>No</v>
      </c>
    </row>
    <row r="2491" spans="1:13" x14ac:dyDescent="0.25">
      <c r="A2491" s="126" t="s">
        <v>6525</v>
      </c>
      <c r="B2491" s="126" t="s">
        <v>6526</v>
      </c>
      <c r="C2491" s="126" t="s">
        <v>75</v>
      </c>
      <c r="D2491" s="127">
        <v>1.637</v>
      </c>
      <c r="E2491" s="128">
        <v>199</v>
      </c>
      <c r="F2491" s="128">
        <v>199</v>
      </c>
      <c r="G2491" s="126" t="s">
        <v>13740</v>
      </c>
      <c r="H2491" s="126" t="s">
        <v>20124</v>
      </c>
      <c r="I2491" s="126" t="s">
        <v>21059</v>
      </c>
      <c r="J2491" s="126" t="s">
        <v>26235</v>
      </c>
      <c r="K2491" s="9">
        <f>_xlfn.IFNA(VLOOKUP(Table5[[#This Row],[Section]],SubSill_Tier,2,FALSE),0)</f>
        <v>0</v>
      </c>
      <c r="L2491" s="9" t="str">
        <f t="shared" si="47"/>
        <v/>
      </c>
      <c r="M2491" s="205" t="str" cm="1">
        <f t="array" ref="M2491">_xlfn.IFS(NOT(ISERROR(VLOOKUP(Table5[[#This Row],[Section]],TB_notTB,1,FALSE))),"No",LEFT(Table5[[#This Row],[Section]],3)="ETB","PLS",LEFT(Table5[[#This Row],[Section]],1)="7","PDB",NOT(ISBLANK(Table5[[#This Row],[Section]])),"No")</f>
        <v>No</v>
      </c>
    </row>
    <row r="2492" spans="1:13" x14ac:dyDescent="0.25">
      <c r="A2492" s="126" t="s">
        <v>6527</v>
      </c>
      <c r="B2492" s="126" t="s">
        <v>6528</v>
      </c>
      <c r="C2492" s="126" t="s">
        <v>75</v>
      </c>
      <c r="D2492" s="127">
        <v>0.86699999999999999</v>
      </c>
      <c r="E2492" s="128">
        <v>160</v>
      </c>
      <c r="F2492" s="128">
        <v>160</v>
      </c>
      <c r="G2492" s="126" t="s">
        <v>13740</v>
      </c>
      <c r="H2492" s="126" t="s">
        <v>20124</v>
      </c>
      <c r="I2492" s="126" t="s">
        <v>21059</v>
      </c>
      <c r="J2492" s="126" t="s">
        <v>26235</v>
      </c>
      <c r="K2492" s="9">
        <f>_xlfn.IFNA(VLOOKUP(Table5[[#This Row],[Section]],SubSill_Tier,2,FALSE),0)</f>
        <v>0</v>
      </c>
      <c r="L2492" s="9" t="str">
        <f t="shared" si="47"/>
        <v/>
      </c>
      <c r="M2492" s="205" t="str" cm="1">
        <f t="array" ref="M2492">_xlfn.IFS(NOT(ISERROR(VLOOKUP(Table5[[#This Row],[Section]],TB_notTB,1,FALSE))),"No",LEFT(Table5[[#This Row],[Section]],3)="ETB","PLS",LEFT(Table5[[#This Row],[Section]],1)="7","PDB",NOT(ISBLANK(Table5[[#This Row],[Section]])),"No")</f>
        <v>No</v>
      </c>
    </row>
    <row r="2493" spans="1:13" x14ac:dyDescent="0.25">
      <c r="A2493" s="126" t="s">
        <v>6529</v>
      </c>
      <c r="B2493" s="126" t="s">
        <v>6530</v>
      </c>
      <c r="C2493" s="126" t="s">
        <v>75</v>
      </c>
      <c r="D2493" s="127">
        <v>1.9950000000000001</v>
      </c>
      <c r="E2493" s="128">
        <v>199</v>
      </c>
      <c r="F2493" s="128">
        <v>199</v>
      </c>
      <c r="G2493" s="126" t="s">
        <v>13740</v>
      </c>
      <c r="H2493" s="126" t="s">
        <v>20124</v>
      </c>
      <c r="I2493" s="126" t="s">
        <v>21059</v>
      </c>
      <c r="J2493" s="126" t="s">
        <v>26235</v>
      </c>
      <c r="K2493" s="9">
        <f>_xlfn.IFNA(VLOOKUP(Table5[[#This Row],[Section]],SubSill_Tier,2,FALSE),0)</f>
        <v>0</v>
      </c>
      <c r="L2493" s="9" t="str">
        <f t="shared" si="47"/>
        <v/>
      </c>
      <c r="M2493" s="205" t="str" cm="1">
        <f t="array" ref="M2493">_xlfn.IFS(NOT(ISERROR(VLOOKUP(Table5[[#This Row],[Section]],TB_notTB,1,FALSE))),"No",LEFT(Table5[[#This Row],[Section]],3)="ETB","PLS",LEFT(Table5[[#This Row],[Section]],1)="7","PDB",NOT(ISBLANK(Table5[[#This Row],[Section]])),"No")</f>
        <v>No</v>
      </c>
    </row>
    <row r="2494" spans="1:13" x14ac:dyDescent="0.25">
      <c r="A2494" s="126" t="s">
        <v>6531</v>
      </c>
      <c r="B2494" s="126" t="s">
        <v>6532</v>
      </c>
      <c r="C2494" s="126" t="s">
        <v>75</v>
      </c>
      <c r="D2494" s="127">
        <v>2</v>
      </c>
      <c r="E2494" s="128">
        <v>180</v>
      </c>
      <c r="F2494" s="128">
        <v>180000</v>
      </c>
      <c r="G2494" s="126" t="s">
        <v>13740</v>
      </c>
      <c r="H2494" s="126" t="s">
        <v>20124</v>
      </c>
      <c r="I2494" s="126" t="s">
        <v>21059</v>
      </c>
      <c r="J2494" s="126" t="s">
        <v>26235</v>
      </c>
      <c r="K2494" s="9">
        <f>_xlfn.IFNA(VLOOKUP(Table5[[#This Row],[Section]],SubSill_Tier,2,FALSE),0)</f>
        <v>0</v>
      </c>
      <c r="L2494" s="9" t="str">
        <f t="shared" si="47"/>
        <v/>
      </c>
      <c r="M2494" s="205" t="str" cm="1">
        <f t="array" ref="M2494">_xlfn.IFS(NOT(ISERROR(VLOOKUP(Table5[[#This Row],[Section]],TB_notTB,1,FALSE))),"No",LEFT(Table5[[#This Row],[Section]],3)="ETB","PLS",LEFT(Table5[[#This Row],[Section]],1)="7","PDB",NOT(ISBLANK(Table5[[#This Row],[Section]])),"No")</f>
        <v>No</v>
      </c>
    </row>
    <row r="2495" spans="1:13" x14ac:dyDescent="0.25">
      <c r="A2495" s="126" t="s">
        <v>6533</v>
      </c>
      <c r="B2495" s="126" t="s">
        <v>6534</v>
      </c>
      <c r="C2495" s="126" t="s">
        <v>75</v>
      </c>
      <c r="D2495" s="127">
        <v>1.1000000000000001</v>
      </c>
      <c r="E2495" s="128">
        <v>105</v>
      </c>
      <c r="F2495" s="128">
        <v>105</v>
      </c>
      <c r="G2495" s="126" t="s">
        <v>13740</v>
      </c>
      <c r="H2495" s="126" t="s">
        <v>20124</v>
      </c>
      <c r="I2495" s="126" t="s">
        <v>21059</v>
      </c>
      <c r="J2495" s="126" t="s">
        <v>26236</v>
      </c>
      <c r="K2495" s="9">
        <f>_xlfn.IFNA(VLOOKUP(Table5[[#This Row],[Section]],SubSill_Tier,2,FALSE),0)</f>
        <v>0</v>
      </c>
      <c r="L2495" s="9" t="str">
        <f t="shared" si="47"/>
        <v/>
      </c>
      <c r="M2495" s="205" t="str" cm="1">
        <f t="array" ref="M2495">_xlfn.IFS(NOT(ISERROR(VLOOKUP(Table5[[#This Row],[Section]],TB_notTB,1,FALSE))),"No",LEFT(Table5[[#This Row],[Section]],3)="ETB","PLS",LEFT(Table5[[#This Row],[Section]],1)="7","PDB",NOT(ISBLANK(Table5[[#This Row],[Section]])),"No")</f>
        <v>No</v>
      </c>
    </row>
    <row r="2496" spans="1:13" x14ac:dyDescent="0.25">
      <c r="A2496" s="126" t="s">
        <v>6535</v>
      </c>
      <c r="B2496" s="126" t="s">
        <v>6536</v>
      </c>
      <c r="C2496" s="126" t="s">
        <v>75</v>
      </c>
      <c r="D2496" s="127">
        <v>3.89</v>
      </c>
      <c r="E2496" s="128">
        <v>279</v>
      </c>
      <c r="F2496" s="128">
        <v>279</v>
      </c>
      <c r="G2496" s="126" t="s">
        <v>13740</v>
      </c>
      <c r="H2496" s="126" t="s">
        <v>20124</v>
      </c>
      <c r="I2496" s="126" t="s">
        <v>21059</v>
      </c>
      <c r="J2496" s="126" t="s">
        <v>26238</v>
      </c>
      <c r="K2496" s="9">
        <f>_xlfn.IFNA(VLOOKUP(Table5[[#This Row],[Section]],SubSill_Tier,2,FALSE),0)</f>
        <v>0</v>
      </c>
      <c r="L2496" s="9" t="str">
        <f t="shared" si="47"/>
        <v>Wall</v>
      </c>
      <c r="M2496" s="205" t="str" cm="1">
        <f t="array" ref="M2496">_xlfn.IFS(NOT(ISERROR(VLOOKUP(Table5[[#This Row],[Section]],TB_notTB,1,FALSE))),"No",LEFT(Table5[[#This Row],[Section]],3)="ETB","PLS",LEFT(Table5[[#This Row],[Section]],1)="7","PDB",NOT(ISBLANK(Table5[[#This Row],[Section]])),"No")</f>
        <v>No</v>
      </c>
    </row>
    <row r="2497" spans="1:13" x14ac:dyDescent="0.25">
      <c r="A2497" s="126" t="s">
        <v>6537</v>
      </c>
      <c r="B2497" s="126" t="s">
        <v>6538</v>
      </c>
      <c r="C2497" s="126" t="s">
        <v>75</v>
      </c>
      <c r="D2497" s="127">
        <v>1.3680000000000001</v>
      </c>
      <c r="E2497" s="128">
        <v>200</v>
      </c>
      <c r="F2497" s="128">
        <v>200</v>
      </c>
      <c r="G2497" s="126" t="s">
        <v>13740</v>
      </c>
      <c r="H2497" s="126" t="s">
        <v>20124</v>
      </c>
      <c r="I2497" s="126" t="s">
        <v>21059</v>
      </c>
      <c r="J2497" s="126" t="s">
        <v>26235</v>
      </c>
      <c r="K2497" s="9">
        <f>_xlfn.IFNA(VLOOKUP(Table5[[#This Row],[Section]],SubSill_Tier,2,FALSE),0)</f>
        <v>0</v>
      </c>
      <c r="L2497" s="9" t="str">
        <f t="shared" si="47"/>
        <v/>
      </c>
      <c r="M2497" s="205" t="str" cm="1">
        <f t="array" ref="M2497">_xlfn.IFS(NOT(ISERROR(VLOOKUP(Table5[[#This Row],[Section]],TB_notTB,1,FALSE))),"No",LEFT(Table5[[#This Row],[Section]],3)="ETB","PLS",LEFT(Table5[[#This Row],[Section]],1)="7","PDB",NOT(ISBLANK(Table5[[#This Row],[Section]])),"No")</f>
        <v>No</v>
      </c>
    </row>
    <row r="2498" spans="1:13" x14ac:dyDescent="0.25">
      <c r="A2498" s="126" t="s">
        <v>6539</v>
      </c>
      <c r="B2498" s="126" t="s">
        <v>6540</v>
      </c>
      <c r="C2498" s="126" t="s">
        <v>75</v>
      </c>
      <c r="D2498" s="127">
        <v>0.70799999999999996</v>
      </c>
      <c r="E2498" s="128">
        <v>100</v>
      </c>
      <c r="F2498" s="128">
        <v>100</v>
      </c>
      <c r="G2498" s="126" t="s">
        <v>13740</v>
      </c>
      <c r="H2498" s="126" t="s">
        <v>20124</v>
      </c>
      <c r="I2498" s="126" t="s">
        <v>21059</v>
      </c>
      <c r="J2498" s="126" t="s">
        <v>26236</v>
      </c>
      <c r="K2498" s="9">
        <f>_xlfn.IFNA(VLOOKUP(Table5[[#This Row],[Section]],SubSill_Tier,2,FALSE),0)</f>
        <v>0</v>
      </c>
      <c r="L2498" s="9" t="str">
        <f t="shared" ref="L2498:L2561" si="48">IFERROR(IF(LEFT(G2498,2)="AI",IF(_xlfn.NUMBERVALUE(IFERROR(LEFT(IF(ISERROR(FIND("X",UPPER(B2498))),UPPER(B2498),RIGHT(UPPER(B2498),LEN(UPPER(B2498))-FIND("~",SUBSTITUTE(UPPER(B2498),"X","~",LEN(UPPER(B2498))-LEN(SUBSTITUTE(UPPER(B2498),"X","")))))),FIND(" ",IF(ISERROR(FIND("X",UPPER(B2498))),UPPER(B2498),RIGHT(UPPER(B2498),LEN(UPPER(B2498))-FIND("~",SUBSTITUTE(UPPER(B2498),"X","~",LEN(UPPER(B2498))-LEN(SUBSTITUTE(UPPER(B2498),"X","")))))),1)-1),IF(ISERROR(FIND("X",UPPER(B2498))),UPPER(B2498),RIGHT(UPPER(B2498),LEN(UPPER(B2498))-FIND("~",SUBSTITUTE(UPPER(B2498),"X","~",LEN(UPPER(B2498))-LEN(SUBSTITUTE(UPPER(B2498),"X",""))))))),".")&gt;=5,"Wall",""),""),"")</f>
        <v/>
      </c>
      <c r="M2498" s="205" t="str" cm="1">
        <f t="array" ref="M2498">_xlfn.IFS(NOT(ISERROR(VLOOKUP(Table5[[#This Row],[Section]],TB_notTB,1,FALSE))),"No",LEFT(Table5[[#This Row],[Section]],3)="ETB","PLS",LEFT(Table5[[#This Row],[Section]],1)="7","PDB",NOT(ISBLANK(Table5[[#This Row],[Section]])),"No")</f>
        <v>No</v>
      </c>
    </row>
    <row r="2499" spans="1:13" x14ac:dyDescent="0.25">
      <c r="A2499" s="126" t="s">
        <v>6541</v>
      </c>
      <c r="B2499" s="126" t="s">
        <v>27845</v>
      </c>
      <c r="C2499" s="126" t="s">
        <v>75</v>
      </c>
      <c r="D2499" s="127">
        <v>3.93</v>
      </c>
      <c r="E2499" s="128">
        <v>459</v>
      </c>
      <c r="F2499" s="128">
        <v>459</v>
      </c>
      <c r="G2499" s="126" t="s">
        <v>13740</v>
      </c>
      <c r="H2499" s="126" t="s">
        <v>20124</v>
      </c>
      <c r="I2499" s="126" t="s">
        <v>21059</v>
      </c>
      <c r="J2499" s="126" t="s">
        <v>26240</v>
      </c>
      <c r="K2499" s="9">
        <f>_xlfn.IFNA(VLOOKUP(Table5[[#This Row],[Section]],SubSill_Tier,2,FALSE),0)</f>
        <v>0</v>
      </c>
      <c r="L2499" s="9" t="str">
        <f t="shared" si="48"/>
        <v/>
      </c>
      <c r="M2499" s="205" t="str" cm="1">
        <f t="array" ref="M2499">_xlfn.IFS(NOT(ISERROR(VLOOKUP(Table5[[#This Row],[Section]],TB_notTB,1,FALSE))),"No",LEFT(Table5[[#This Row],[Section]],3)="ETB","PLS",LEFT(Table5[[#This Row],[Section]],1)="7","PDB",NOT(ISBLANK(Table5[[#This Row],[Section]])),"No")</f>
        <v>No</v>
      </c>
    </row>
    <row r="2500" spans="1:13" x14ac:dyDescent="0.25">
      <c r="A2500" s="126" t="s">
        <v>6542</v>
      </c>
      <c r="B2500" s="126" t="s">
        <v>27846</v>
      </c>
      <c r="C2500" s="126" t="s">
        <v>75</v>
      </c>
      <c r="D2500" s="127">
        <v>0.72599999999999998</v>
      </c>
      <c r="E2500" s="128">
        <v>120</v>
      </c>
      <c r="F2500" s="128">
        <v>120</v>
      </c>
      <c r="G2500" s="126" t="s">
        <v>13740</v>
      </c>
      <c r="H2500" s="126" t="s">
        <v>20124</v>
      </c>
      <c r="I2500" s="126" t="s">
        <v>21059</v>
      </c>
      <c r="J2500" s="126" t="s">
        <v>26236</v>
      </c>
      <c r="K2500" s="9">
        <f>_xlfn.IFNA(VLOOKUP(Table5[[#This Row],[Section]],SubSill_Tier,2,FALSE),0)</f>
        <v>0</v>
      </c>
      <c r="L2500" s="9" t="str">
        <f t="shared" si="48"/>
        <v/>
      </c>
      <c r="M2500" s="205" t="str" cm="1">
        <f t="array" ref="M2500">_xlfn.IFS(NOT(ISERROR(VLOOKUP(Table5[[#This Row],[Section]],TB_notTB,1,FALSE))),"No",LEFT(Table5[[#This Row],[Section]],3)="ETB","PLS",LEFT(Table5[[#This Row],[Section]],1)="7","PDB",NOT(ISBLANK(Table5[[#This Row],[Section]])),"No")</f>
        <v>No</v>
      </c>
    </row>
    <row r="2501" spans="1:13" x14ac:dyDescent="0.25">
      <c r="A2501" s="126" t="s">
        <v>6543</v>
      </c>
      <c r="B2501" s="126" t="s">
        <v>27847</v>
      </c>
      <c r="C2501" s="126" t="s">
        <v>75</v>
      </c>
      <c r="D2501" s="127">
        <v>2.3199999999999998</v>
      </c>
      <c r="E2501" s="128">
        <v>279</v>
      </c>
      <c r="F2501" s="128">
        <v>279</v>
      </c>
      <c r="G2501" s="126" t="s">
        <v>13740</v>
      </c>
      <c r="H2501" s="126" t="s">
        <v>20124</v>
      </c>
      <c r="I2501" s="126" t="s">
        <v>21059</v>
      </c>
      <c r="J2501" s="126" t="s">
        <v>26235</v>
      </c>
      <c r="K2501" s="9">
        <f>_xlfn.IFNA(VLOOKUP(Table5[[#This Row],[Section]],SubSill_Tier,2,FALSE),0)</f>
        <v>0</v>
      </c>
      <c r="L2501" s="9" t="str">
        <f t="shared" si="48"/>
        <v/>
      </c>
      <c r="M2501" s="205" t="str" cm="1">
        <f t="array" ref="M2501">_xlfn.IFS(NOT(ISERROR(VLOOKUP(Table5[[#This Row],[Section]],TB_notTB,1,FALSE))),"No",LEFT(Table5[[#This Row],[Section]],3)="ETB","PLS",LEFT(Table5[[#This Row],[Section]],1)="7","PDB",NOT(ISBLANK(Table5[[#This Row],[Section]])),"No")</f>
        <v>No</v>
      </c>
    </row>
    <row r="2502" spans="1:13" x14ac:dyDescent="0.25">
      <c r="A2502" s="126" t="s">
        <v>6544</v>
      </c>
      <c r="B2502" s="126" t="s">
        <v>27848</v>
      </c>
      <c r="C2502" s="126" t="s">
        <v>75</v>
      </c>
      <c r="D2502" s="127">
        <v>2.5</v>
      </c>
      <c r="E2502" s="128">
        <v>299</v>
      </c>
      <c r="F2502" s="128">
        <v>299</v>
      </c>
      <c r="G2502" s="126" t="s">
        <v>13740</v>
      </c>
      <c r="H2502" s="126" t="s">
        <v>20124</v>
      </c>
      <c r="I2502" s="126" t="s">
        <v>21059</v>
      </c>
      <c r="J2502" s="126" t="s">
        <v>26236</v>
      </c>
      <c r="K2502" s="9">
        <f>_xlfn.IFNA(VLOOKUP(Table5[[#This Row],[Section]],SubSill_Tier,2,FALSE),0)</f>
        <v>0</v>
      </c>
      <c r="L2502" s="9" t="str">
        <f t="shared" si="48"/>
        <v/>
      </c>
      <c r="M2502" s="205" t="str" cm="1">
        <f t="array" ref="M2502">_xlfn.IFS(NOT(ISERROR(VLOOKUP(Table5[[#This Row],[Section]],TB_notTB,1,FALSE))),"No",LEFT(Table5[[#This Row],[Section]],3)="ETB","PLS",LEFT(Table5[[#This Row],[Section]],1)="7","PDB",NOT(ISBLANK(Table5[[#This Row],[Section]])),"No")</f>
        <v>No</v>
      </c>
    </row>
    <row r="2503" spans="1:13" x14ac:dyDescent="0.25">
      <c r="A2503" s="126" t="s">
        <v>6545</v>
      </c>
      <c r="B2503" s="126" t="s">
        <v>27849</v>
      </c>
      <c r="C2503" s="126" t="s">
        <v>75</v>
      </c>
      <c r="D2503" s="127">
        <v>0.45100000000000001</v>
      </c>
      <c r="E2503" s="128">
        <v>100</v>
      </c>
      <c r="F2503" s="128">
        <v>100</v>
      </c>
      <c r="G2503" s="126" t="s">
        <v>13740</v>
      </c>
      <c r="H2503" s="126" t="s">
        <v>20124</v>
      </c>
      <c r="I2503" s="126" t="s">
        <v>21059</v>
      </c>
      <c r="J2503" s="126" t="s">
        <v>26235</v>
      </c>
      <c r="K2503" s="9">
        <f>_xlfn.IFNA(VLOOKUP(Table5[[#This Row],[Section]],SubSill_Tier,2,FALSE),0)</f>
        <v>0</v>
      </c>
      <c r="L2503" s="9" t="str">
        <f t="shared" si="48"/>
        <v/>
      </c>
      <c r="M2503" s="205" t="str" cm="1">
        <f t="array" ref="M2503">_xlfn.IFS(NOT(ISERROR(VLOOKUP(Table5[[#This Row],[Section]],TB_notTB,1,FALSE))),"No",LEFT(Table5[[#This Row],[Section]],3)="ETB","PLS",LEFT(Table5[[#This Row],[Section]],1)="7","PDB",NOT(ISBLANK(Table5[[#This Row],[Section]])),"No")</f>
        <v>No</v>
      </c>
    </row>
    <row r="2504" spans="1:13" x14ac:dyDescent="0.25">
      <c r="A2504" s="126" t="s">
        <v>6546</v>
      </c>
      <c r="B2504" s="126" t="s">
        <v>6547</v>
      </c>
      <c r="C2504" s="126" t="s">
        <v>75</v>
      </c>
      <c r="D2504" s="127">
        <v>5.86</v>
      </c>
      <c r="E2504" s="128">
        <v>359</v>
      </c>
      <c r="F2504" s="128">
        <v>359</v>
      </c>
      <c r="G2504" s="126" t="s">
        <v>13740</v>
      </c>
      <c r="H2504" s="126" t="s">
        <v>20141</v>
      </c>
      <c r="I2504" s="126" t="s">
        <v>20142</v>
      </c>
      <c r="J2504" s="126" t="s">
        <v>26245</v>
      </c>
      <c r="K2504" s="9">
        <f>_xlfn.IFNA(VLOOKUP(Table5[[#This Row],[Section]],SubSill_Tier,2,FALSE),0)</f>
        <v>0</v>
      </c>
      <c r="L2504" s="9" t="str">
        <f t="shared" si="48"/>
        <v>Wall</v>
      </c>
      <c r="M2504" s="205" t="str" cm="1">
        <f t="array" ref="M2504">_xlfn.IFS(NOT(ISERROR(VLOOKUP(Table5[[#This Row],[Section]],TB_notTB,1,FALSE))),"No",LEFT(Table5[[#This Row],[Section]],3)="ETB","PLS",LEFT(Table5[[#This Row],[Section]],1)="7","PDB",NOT(ISBLANK(Table5[[#This Row],[Section]])),"No")</f>
        <v>No</v>
      </c>
    </row>
    <row r="2505" spans="1:13" x14ac:dyDescent="0.25">
      <c r="A2505" s="126" t="s">
        <v>6548</v>
      </c>
      <c r="B2505" s="126" t="s">
        <v>6549</v>
      </c>
      <c r="C2505" s="126" t="s">
        <v>75</v>
      </c>
      <c r="D2505" s="127">
        <v>4.0999999999999996</v>
      </c>
      <c r="E2505" s="128">
        <v>260</v>
      </c>
      <c r="F2505" s="128">
        <v>260</v>
      </c>
      <c r="G2505" s="126" t="s">
        <v>13740</v>
      </c>
      <c r="H2505" s="126" t="s">
        <v>20124</v>
      </c>
      <c r="I2505" s="126" t="s">
        <v>21059</v>
      </c>
      <c r="J2505" s="126" t="s">
        <v>26240</v>
      </c>
      <c r="K2505" s="9">
        <f>_xlfn.IFNA(VLOOKUP(Table5[[#This Row],[Section]],SubSill_Tier,2,FALSE),0)</f>
        <v>0</v>
      </c>
      <c r="L2505" s="9" t="str">
        <f t="shared" si="48"/>
        <v>Wall</v>
      </c>
      <c r="M2505" s="205" t="str" cm="1">
        <f t="array" ref="M2505">_xlfn.IFS(NOT(ISERROR(VLOOKUP(Table5[[#This Row],[Section]],TB_notTB,1,FALSE))),"No",LEFT(Table5[[#This Row],[Section]],3)="ETB","PLS",LEFT(Table5[[#This Row],[Section]],1)="7","PDB",NOT(ISBLANK(Table5[[#This Row],[Section]])),"No")</f>
        <v>No</v>
      </c>
    </row>
    <row r="2506" spans="1:13" x14ac:dyDescent="0.25">
      <c r="A2506" s="126" t="s">
        <v>6550</v>
      </c>
      <c r="B2506" s="126" t="s">
        <v>9242</v>
      </c>
      <c r="C2506" s="126" t="s">
        <v>75</v>
      </c>
      <c r="D2506" s="127">
        <v>4.476</v>
      </c>
      <c r="E2506" s="128">
        <v>399</v>
      </c>
      <c r="F2506" s="128">
        <v>399</v>
      </c>
      <c r="G2506" s="126" t="s">
        <v>13740</v>
      </c>
      <c r="H2506" s="126" t="s">
        <v>20124</v>
      </c>
      <c r="I2506" s="126" t="s">
        <v>21059</v>
      </c>
      <c r="J2506" s="126" t="s">
        <v>26240</v>
      </c>
      <c r="K2506" s="9">
        <f>_xlfn.IFNA(VLOOKUP(Table5[[#This Row],[Section]],SubSill_Tier,2,FALSE),0)</f>
        <v>0</v>
      </c>
      <c r="L2506" s="9" t="str">
        <f t="shared" si="48"/>
        <v/>
      </c>
      <c r="M2506" s="205" t="str" cm="1">
        <f t="array" ref="M2506">_xlfn.IFS(NOT(ISERROR(VLOOKUP(Table5[[#This Row],[Section]],TB_notTB,1,FALSE))),"No",LEFT(Table5[[#This Row],[Section]],3)="ETB","PLS",LEFT(Table5[[#This Row],[Section]],1)="7","PDB",NOT(ISBLANK(Table5[[#This Row],[Section]])),"No")</f>
        <v>No</v>
      </c>
    </row>
    <row r="2507" spans="1:13" x14ac:dyDescent="0.25">
      <c r="A2507" s="126" t="s">
        <v>6551</v>
      </c>
      <c r="B2507" s="126" t="s">
        <v>6552</v>
      </c>
      <c r="C2507" s="126" t="s">
        <v>75</v>
      </c>
      <c r="D2507" s="127">
        <v>5.73</v>
      </c>
      <c r="E2507" s="128">
        <v>443</v>
      </c>
      <c r="F2507" s="128">
        <v>443</v>
      </c>
      <c r="G2507" s="126" t="s">
        <v>13740</v>
      </c>
      <c r="H2507" s="126" t="s">
        <v>20141</v>
      </c>
      <c r="I2507" s="126" t="s">
        <v>20142</v>
      </c>
      <c r="J2507" s="126" t="s">
        <v>26245</v>
      </c>
      <c r="K2507" s="9">
        <f>_xlfn.IFNA(VLOOKUP(Table5[[#This Row],[Section]],SubSill_Tier,2,FALSE),0)</f>
        <v>0</v>
      </c>
      <c r="L2507" s="9" t="str">
        <f t="shared" si="48"/>
        <v/>
      </c>
      <c r="M2507" s="205" t="str" cm="1">
        <f t="array" ref="M2507">_xlfn.IFS(NOT(ISERROR(VLOOKUP(Table5[[#This Row],[Section]],TB_notTB,1,FALSE))),"No",LEFT(Table5[[#This Row],[Section]],3)="ETB","PLS",LEFT(Table5[[#This Row],[Section]],1)="7","PDB",NOT(ISBLANK(Table5[[#This Row],[Section]])),"No")</f>
        <v>No</v>
      </c>
    </row>
    <row r="2508" spans="1:13" x14ac:dyDescent="0.25">
      <c r="A2508" s="126" t="s">
        <v>6553</v>
      </c>
      <c r="B2508" s="126" t="s">
        <v>6554</v>
      </c>
      <c r="C2508" s="126" t="s">
        <v>75</v>
      </c>
      <c r="D2508" s="127">
        <v>0.25600000000000001</v>
      </c>
      <c r="E2508" s="128">
        <v>100</v>
      </c>
      <c r="F2508" s="128">
        <v>100</v>
      </c>
      <c r="G2508" s="126" t="s">
        <v>13740</v>
      </c>
      <c r="H2508" s="126" t="s">
        <v>20124</v>
      </c>
      <c r="I2508" s="126" t="s">
        <v>21059</v>
      </c>
      <c r="J2508" s="126" t="s">
        <v>26236</v>
      </c>
      <c r="K2508" s="9">
        <f>_xlfn.IFNA(VLOOKUP(Table5[[#This Row],[Section]],SubSill_Tier,2,FALSE),0)</f>
        <v>0</v>
      </c>
      <c r="L2508" s="9" t="str">
        <f t="shared" si="48"/>
        <v/>
      </c>
      <c r="M2508" s="205" t="str" cm="1">
        <f t="array" ref="M2508">_xlfn.IFS(NOT(ISERROR(VLOOKUP(Table5[[#This Row],[Section]],TB_notTB,1,FALSE))),"No",LEFT(Table5[[#This Row],[Section]],3)="ETB","PLS",LEFT(Table5[[#This Row],[Section]],1)="7","PDB",NOT(ISBLANK(Table5[[#This Row],[Section]])),"No")</f>
        <v>No</v>
      </c>
    </row>
    <row r="2509" spans="1:13" x14ac:dyDescent="0.25">
      <c r="A2509" s="126" t="s">
        <v>6555</v>
      </c>
      <c r="B2509" s="126" t="s">
        <v>6556</v>
      </c>
      <c r="C2509" s="126" t="s">
        <v>75</v>
      </c>
      <c r="D2509" s="127">
        <v>0.18099999999999999</v>
      </c>
      <c r="E2509" s="128">
        <v>100</v>
      </c>
      <c r="F2509" s="128">
        <v>100</v>
      </c>
      <c r="G2509" s="126" t="s">
        <v>13740</v>
      </c>
      <c r="H2509" s="126" t="s">
        <v>20124</v>
      </c>
      <c r="I2509" s="126" t="s">
        <v>21059</v>
      </c>
      <c r="J2509" s="126" t="s">
        <v>26235</v>
      </c>
      <c r="K2509" s="9">
        <f>_xlfn.IFNA(VLOOKUP(Table5[[#This Row],[Section]],SubSill_Tier,2,FALSE),0)</f>
        <v>0</v>
      </c>
      <c r="L2509" s="9" t="str">
        <f t="shared" si="48"/>
        <v/>
      </c>
      <c r="M2509" s="205" t="str" cm="1">
        <f t="array" ref="M2509">_xlfn.IFS(NOT(ISERROR(VLOOKUP(Table5[[#This Row],[Section]],TB_notTB,1,FALSE))),"No",LEFT(Table5[[#This Row],[Section]],3)="ETB","PLS",LEFT(Table5[[#This Row],[Section]],1)="7","PDB",NOT(ISBLANK(Table5[[#This Row],[Section]])),"No")</f>
        <v>No</v>
      </c>
    </row>
    <row r="2510" spans="1:13" x14ac:dyDescent="0.25">
      <c r="A2510" s="126" t="s">
        <v>6557</v>
      </c>
      <c r="B2510" s="126" t="s">
        <v>6558</v>
      </c>
      <c r="C2510" s="126" t="s">
        <v>75</v>
      </c>
      <c r="D2510" s="127">
        <v>1.306</v>
      </c>
      <c r="E2510" s="128">
        <v>120</v>
      </c>
      <c r="F2510" s="128">
        <v>120</v>
      </c>
      <c r="G2510" s="126" t="s">
        <v>13740</v>
      </c>
      <c r="H2510" s="126" t="s">
        <v>20124</v>
      </c>
      <c r="I2510" s="126" t="s">
        <v>21059</v>
      </c>
      <c r="J2510" s="126" t="s">
        <v>26235</v>
      </c>
      <c r="K2510" s="9">
        <f>_xlfn.IFNA(VLOOKUP(Table5[[#This Row],[Section]],SubSill_Tier,2,FALSE),0)</f>
        <v>0</v>
      </c>
      <c r="L2510" s="9" t="str">
        <f t="shared" si="48"/>
        <v/>
      </c>
      <c r="M2510" s="205" t="str" cm="1">
        <f t="array" ref="M2510">_xlfn.IFS(NOT(ISERROR(VLOOKUP(Table5[[#This Row],[Section]],TB_notTB,1,FALSE))),"No",LEFT(Table5[[#This Row],[Section]],3)="ETB","PLS",LEFT(Table5[[#This Row],[Section]],1)="7","PDB",NOT(ISBLANK(Table5[[#This Row],[Section]])),"No")</f>
        <v>No</v>
      </c>
    </row>
    <row r="2511" spans="1:13" x14ac:dyDescent="0.25">
      <c r="A2511" s="126" t="s">
        <v>6559</v>
      </c>
      <c r="B2511" s="126" t="s">
        <v>6560</v>
      </c>
      <c r="C2511" s="126" t="s">
        <v>75</v>
      </c>
      <c r="D2511" s="127">
        <v>2.85</v>
      </c>
      <c r="E2511" s="128">
        <v>239</v>
      </c>
      <c r="F2511" s="128">
        <v>239</v>
      </c>
      <c r="G2511" s="126" t="s">
        <v>13740</v>
      </c>
      <c r="H2511" s="126" t="s">
        <v>20124</v>
      </c>
      <c r="I2511" s="126" t="s">
        <v>21059</v>
      </c>
      <c r="J2511" s="126" t="s">
        <v>26235</v>
      </c>
      <c r="K2511" s="9">
        <f>_xlfn.IFNA(VLOOKUP(Table5[[#This Row],[Section]],SubSill_Tier,2,FALSE),0)</f>
        <v>0</v>
      </c>
      <c r="L2511" s="9" t="str">
        <f t="shared" si="48"/>
        <v/>
      </c>
      <c r="M2511" s="205" t="str" cm="1">
        <f t="array" ref="M2511">_xlfn.IFS(NOT(ISERROR(VLOOKUP(Table5[[#This Row],[Section]],TB_notTB,1,FALSE))),"No",LEFT(Table5[[#This Row],[Section]],3)="ETB","PLS",LEFT(Table5[[#This Row],[Section]],1)="7","PDB",NOT(ISBLANK(Table5[[#This Row],[Section]])),"No")</f>
        <v>No</v>
      </c>
    </row>
    <row r="2512" spans="1:13" x14ac:dyDescent="0.25">
      <c r="A2512" s="126" t="s">
        <v>6561</v>
      </c>
      <c r="B2512" s="126" t="s">
        <v>13240</v>
      </c>
      <c r="C2512" s="126" t="s">
        <v>75</v>
      </c>
      <c r="D2512" s="127">
        <v>7.98</v>
      </c>
      <c r="E2512" s="128">
        <v>399</v>
      </c>
      <c r="F2512" s="128">
        <v>399</v>
      </c>
      <c r="G2512" s="126" t="s">
        <v>13740</v>
      </c>
      <c r="H2512" s="126" t="s">
        <v>20124</v>
      </c>
      <c r="I2512" s="126" t="s">
        <v>21059</v>
      </c>
      <c r="J2512" s="126" t="s">
        <v>26245</v>
      </c>
      <c r="K2512" s="9">
        <f>_xlfn.IFNA(VLOOKUP(Table5[[#This Row],[Section]],SubSill_Tier,2,FALSE),0)</f>
        <v>0</v>
      </c>
      <c r="L2512" s="9" t="str">
        <f t="shared" si="48"/>
        <v>Wall</v>
      </c>
      <c r="M2512" s="205" t="str" cm="1">
        <f t="array" ref="M2512">_xlfn.IFS(NOT(ISERROR(VLOOKUP(Table5[[#This Row],[Section]],TB_notTB,1,FALSE))),"No",LEFT(Table5[[#This Row],[Section]],3)="ETB","PLS",LEFT(Table5[[#This Row],[Section]],1)="7","PDB",NOT(ISBLANK(Table5[[#This Row],[Section]])),"No")</f>
        <v>No</v>
      </c>
    </row>
    <row r="2513" spans="1:13" x14ac:dyDescent="0.25">
      <c r="A2513" s="126" t="s">
        <v>6562</v>
      </c>
      <c r="B2513" s="126" t="s">
        <v>6563</v>
      </c>
      <c r="C2513" s="126" t="s">
        <v>75</v>
      </c>
      <c r="D2513" s="127">
        <v>1.72</v>
      </c>
      <c r="E2513" s="128">
        <v>260</v>
      </c>
      <c r="F2513" s="128">
        <v>260</v>
      </c>
      <c r="G2513" s="126" t="s">
        <v>13740</v>
      </c>
      <c r="H2513" s="126" t="s">
        <v>20124</v>
      </c>
      <c r="I2513" s="126" t="s">
        <v>21059</v>
      </c>
      <c r="J2513" s="126" t="s">
        <v>26235</v>
      </c>
      <c r="K2513" s="9">
        <f>_xlfn.IFNA(VLOOKUP(Table5[[#This Row],[Section]],SubSill_Tier,2,FALSE),0)</f>
        <v>0</v>
      </c>
      <c r="L2513" s="9" t="str">
        <f t="shared" si="48"/>
        <v/>
      </c>
      <c r="M2513" s="205" t="str" cm="1">
        <f t="array" ref="M2513">_xlfn.IFS(NOT(ISERROR(VLOOKUP(Table5[[#This Row],[Section]],TB_notTB,1,FALSE))),"No",LEFT(Table5[[#This Row],[Section]],3)="ETB","PLS",LEFT(Table5[[#This Row],[Section]],1)="7","PDB",NOT(ISBLANK(Table5[[#This Row],[Section]])),"No")</f>
        <v>No</v>
      </c>
    </row>
    <row r="2514" spans="1:13" x14ac:dyDescent="0.25">
      <c r="A2514" s="126" t="s">
        <v>6564</v>
      </c>
      <c r="B2514" s="126" t="s">
        <v>27850</v>
      </c>
      <c r="C2514" s="126" t="s">
        <v>75</v>
      </c>
      <c r="D2514" s="127">
        <v>2.0920000000000001</v>
      </c>
      <c r="E2514" s="128">
        <v>359</v>
      </c>
      <c r="F2514" s="128">
        <v>359</v>
      </c>
      <c r="G2514" s="126" t="s">
        <v>13740</v>
      </c>
      <c r="H2514" s="126" t="s">
        <v>20124</v>
      </c>
      <c r="I2514" s="126" t="s">
        <v>21059</v>
      </c>
      <c r="J2514" s="126" t="s">
        <v>26235</v>
      </c>
      <c r="K2514" s="9">
        <f>_xlfn.IFNA(VLOOKUP(Table5[[#This Row],[Section]],SubSill_Tier,2,FALSE),0)</f>
        <v>0</v>
      </c>
      <c r="L2514" s="9" t="str">
        <f t="shared" si="48"/>
        <v/>
      </c>
      <c r="M2514" s="205" t="str" cm="1">
        <f t="array" ref="M2514">_xlfn.IFS(NOT(ISERROR(VLOOKUP(Table5[[#This Row],[Section]],TB_notTB,1,FALSE))),"No",LEFT(Table5[[#This Row],[Section]],3)="ETB","PLS",LEFT(Table5[[#This Row],[Section]],1)="7","PDB",NOT(ISBLANK(Table5[[#This Row],[Section]])),"No")</f>
        <v>No</v>
      </c>
    </row>
    <row r="2515" spans="1:13" x14ac:dyDescent="0.25">
      <c r="A2515" s="126" t="s">
        <v>6565</v>
      </c>
      <c r="B2515" s="126" t="s">
        <v>6566</v>
      </c>
      <c r="C2515" s="126" t="s">
        <v>75</v>
      </c>
      <c r="D2515" s="127">
        <v>11.5</v>
      </c>
      <c r="E2515" s="128">
        <v>479</v>
      </c>
      <c r="F2515" s="128">
        <v>479</v>
      </c>
      <c r="G2515" s="126" t="s">
        <v>13740</v>
      </c>
      <c r="H2515" s="126" t="s">
        <v>20124</v>
      </c>
      <c r="I2515" s="126" t="s">
        <v>21059</v>
      </c>
      <c r="J2515" s="126" t="s">
        <v>26248</v>
      </c>
      <c r="K2515" s="9">
        <f>_xlfn.IFNA(VLOOKUP(Table5[[#This Row],[Section]],SubSill_Tier,2,FALSE),0)</f>
        <v>0</v>
      </c>
      <c r="L2515" s="9" t="str">
        <f t="shared" si="48"/>
        <v>Wall</v>
      </c>
      <c r="M2515" s="205" t="str" cm="1">
        <f t="array" ref="M2515">_xlfn.IFS(NOT(ISERROR(VLOOKUP(Table5[[#This Row],[Section]],TB_notTB,1,FALSE))),"No",LEFT(Table5[[#This Row],[Section]],3)="ETB","PLS",LEFT(Table5[[#This Row],[Section]],1)="7","PDB",NOT(ISBLANK(Table5[[#This Row],[Section]])),"No")</f>
        <v>No</v>
      </c>
    </row>
    <row r="2516" spans="1:13" x14ac:dyDescent="0.25">
      <c r="A2516" s="126" t="s">
        <v>6567</v>
      </c>
      <c r="B2516" s="126" t="s">
        <v>6568</v>
      </c>
      <c r="C2516" s="126" t="s">
        <v>75</v>
      </c>
      <c r="D2516" s="127">
        <v>0.54300000000000004</v>
      </c>
      <c r="E2516" s="128">
        <v>148</v>
      </c>
      <c r="F2516" s="128">
        <v>148</v>
      </c>
      <c r="G2516" s="126" t="s">
        <v>13740</v>
      </c>
      <c r="H2516" s="126" t="s">
        <v>20124</v>
      </c>
      <c r="I2516" s="126" t="s">
        <v>21059</v>
      </c>
      <c r="J2516" s="126" t="s">
        <v>26235</v>
      </c>
      <c r="K2516" s="9">
        <f>_xlfn.IFNA(VLOOKUP(Table5[[#This Row],[Section]],SubSill_Tier,2,FALSE),0)</f>
        <v>0</v>
      </c>
      <c r="L2516" s="9" t="str">
        <f t="shared" si="48"/>
        <v/>
      </c>
      <c r="M2516" s="205" t="str" cm="1">
        <f t="array" ref="M2516">_xlfn.IFS(NOT(ISERROR(VLOOKUP(Table5[[#This Row],[Section]],TB_notTB,1,FALSE))),"No",LEFT(Table5[[#This Row],[Section]],3)="ETB","PLS",LEFT(Table5[[#This Row],[Section]],1)="7","PDB",NOT(ISBLANK(Table5[[#This Row],[Section]])),"No")</f>
        <v>No</v>
      </c>
    </row>
    <row r="2517" spans="1:13" x14ac:dyDescent="0.25">
      <c r="A2517" s="126" t="s">
        <v>6569</v>
      </c>
      <c r="B2517" s="126" t="s">
        <v>6570</v>
      </c>
      <c r="C2517" s="126" t="s">
        <v>75</v>
      </c>
      <c r="D2517" s="127">
        <v>7.52</v>
      </c>
      <c r="E2517" s="128">
        <v>259</v>
      </c>
      <c r="F2517" s="128">
        <v>259</v>
      </c>
      <c r="G2517" s="126" t="s">
        <v>13740</v>
      </c>
      <c r="H2517" s="126" t="s">
        <v>20124</v>
      </c>
      <c r="I2517" s="126" t="s">
        <v>21059</v>
      </c>
      <c r="J2517" s="126" t="s">
        <v>26245</v>
      </c>
      <c r="K2517" s="9">
        <f>_xlfn.IFNA(VLOOKUP(Table5[[#This Row],[Section]],SubSill_Tier,2,FALSE),0)</f>
        <v>0</v>
      </c>
      <c r="L2517" s="9" t="str">
        <f t="shared" si="48"/>
        <v>Wall</v>
      </c>
      <c r="M2517" s="205" t="str" cm="1">
        <f t="array" ref="M2517">_xlfn.IFS(NOT(ISERROR(VLOOKUP(Table5[[#This Row],[Section]],TB_notTB,1,FALSE))),"No",LEFT(Table5[[#This Row],[Section]],3)="ETB","PLS",LEFT(Table5[[#This Row],[Section]],1)="7","PDB",NOT(ISBLANK(Table5[[#This Row],[Section]])),"No")</f>
        <v>No</v>
      </c>
    </row>
    <row r="2518" spans="1:13" x14ac:dyDescent="0.25">
      <c r="A2518" s="126" t="s">
        <v>29114</v>
      </c>
      <c r="B2518" s="126" t="s">
        <v>29115</v>
      </c>
      <c r="C2518" s="126" t="s">
        <v>75</v>
      </c>
      <c r="D2518" s="127">
        <v>17.399999999999999</v>
      </c>
      <c r="E2518" s="128">
        <v>399</v>
      </c>
      <c r="F2518" s="128">
        <v>399</v>
      </c>
      <c r="G2518" s="126" t="s">
        <v>13740</v>
      </c>
      <c r="H2518" s="126" t="s">
        <v>20124</v>
      </c>
      <c r="I2518" s="126" t="s">
        <v>21059</v>
      </c>
      <c r="J2518" s="126" t="s">
        <v>26249</v>
      </c>
      <c r="K2518" s="9">
        <f>_xlfn.IFNA(VLOOKUP(Table5[[#This Row],[Section]],SubSill_Tier,2,FALSE),0)</f>
        <v>0</v>
      </c>
      <c r="L2518" s="9" t="str">
        <f t="shared" si="48"/>
        <v>Wall</v>
      </c>
      <c r="M2518" s="205" t="str" cm="1">
        <f t="array" ref="M2518">_xlfn.IFS(NOT(ISERROR(VLOOKUP(Table5[[#This Row],[Section]],TB_notTB,1,FALSE))),"No",LEFT(Table5[[#This Row],[Section]],3)="ETB","PLS",LEFT(Table5[[#This Row],[Section]],1)="7","PDB",NOT(ISBLANK(Table5[[#This Row],[Section]])),"No")</f>
        <v>No</v>
      </c>
    </row>
    <row r="2519" spans="1:13" x14ac:dyDescent="0.25">
      <c r="A2519" s="126" t="s">
        <v>6571</v>
      </c>
      <c r="B2519" s="126" t="s">
        <v>27851</v>
      </c>
      <c r="C2519" s="126" t="s">
        <v>75</v>
      </c>
      <c r="D2519" s="127">
        <v>24.259</v>
      </c>
      <c r="E2519" s="128">
        <v>478</v>
      </c>
      <c r="F2519" s="128">
        <v>478</v>
      </c>
      <c r="G2519" s="126" t="s">
        <v>13740</v>
      </c>
      <c r="H2519" s="126" t="s">
        <v>20124</v>
      </c>
      <c r="I2519" s="126" t="s">
        <v>21059</v>
      </c>
      <c r="J2519" s="126" t="s">
        <v>26268</v>
      </c>
      <c r="K2519" s="9">
        <f>_xlfn.IFNA(VLOOKUP(Table5[[#This Row],[Section]],SubSill_Tier,2,FALSE),0)</f>
        <v>0</v>
      </c>
      <c r="L2519" s="9" t="str">
        <f t="shared" si="48"/>
        <v>Wall</v>
      </c>
      <c r="M2519" s="205" t="str" cm="1">
        <f t="array" ref="M2519">_xlfn.IFS(NOT(ISERROR(VLOOKUP(Table5[[#This Row],[Section]],TB_notTB,1,FALSE))),"No",LEFT(Table5[[#This Row],[Section]],3)="ETB","PLS",LEFT(Table5[[#This Row],[Section]],1)="7","PDB",NOT(ISBLANK(Table5[[#This Row],[Section]])),"No")</f>
        <v>No</v>
      </c>
    </row>
    <row r="2520" spans="1:13" x14ac:dyDescent="0.25">
      <c r="A2520" s="126" t="s">
        <v>6572</v>
      </c>
      <c r="B2520" s="126" t="s">
        <v>6573</v>
      </c>
      <c r="C2520" s="126" t="s">
        <v>75</v>
      </c>
      <c r="D2520" s="127">
        <v>2.573</v>
      </c>
      <c r="E2520" s="128">
        <v>189</v>
      </c>
      <c r="F2520" s="128">
        <v>189</v>
      </c>
      <c r="G2520" s="126" t="s">
        <v>13740</v>
      </c>
      <c r="H2520" s="126" t="s">
        <v>20124</v>
      </c>
      <c r="I2520" s="126" t="s">
        <v>21059</v>
      </c>
      <c r="J2520" s="126" t="s">
        <v>26235</v>
      </c>
      <c r="K2520" s="9">
        <f>_xlfn.IFNA(VLOOKUP(Table5[[#This Row],[Section]],SubSill_Tier,2,FALSE),0)</f>
        <v>0</v>
      </c>
      <c r="L2520" s="9" t="str">
        <f t="shared" si="48"/>
        <v>Wall</v>
      </c>
      <c r="M2520" s="205" t="str" cm="1">
        <f t="array" ref="M2520">_xlfn.IFS(NOT(ISERROR(VLOOKUP(Table5[[#This Row],[Section]],TB_notTB,1,FALSE))),"No",LEFT(Table5[[#This Row],[Section]],3)="ETB","PLS",LEFT(Table5[[#This Row],[Section]],1)="7","PDB",NOT(ISBLANK(Table5[[#This Row],[Section]])),"No")</f>
        <v>No</v>
      </c>
    </row>
    <row r="2521" spans="1:13" x14ac:dyDescent="0.25">
      <c r="A2521" s="126" t="s">
        <v>6574</v>
      </c>
      <c r="B2521" s="126" t="s">
        <v>6575</v>
      </c>
      <c r="C2521" s="126" t="s">
        <v>75</v>
      </c>
      <c r="D2521" s="127">
        <v>6.4930000000000003</v>
      </c>
      <c r="E2521" s="128">
        <v>479</v>
      </c>
      <c r="F2521" s="128">
        <v>479</v>
      </c>
      <c r="G2521" s="126" t="s">
        <v>13740</v>
      </c>
      <c r="H2521" s="126" t="s">
        <v>20124</v>
      </c>
      <c r="I2521" s="126" t="s">
        <v>21059</v>
      </c>
      <c r="J2521" s="126" t="s">
        <v>26245</v>
      </c>
      <c r="K2521" s="9">
        <f>_xlfn.IFNA(VLOOKUP(Table5[[#This Row],[Section]],SubSill_Tier,2,FALSE),0)</f>
        <v>0</v>
      </c>
      <c r="L2521" s="9" t="str">
        <f t="shared" si="48"/>
        <v>Wall</v>
      </c>
      <c r="M2521" s="205" t="str" cm="1">
        <f t="array" ref="M2521">_xlfn.IFS(NOT(ISERROR(VLOOKUP(Table5[[#This Row],[Section]],TB_notTB,1,FALSE))),"No",LEFT(Table5[[#This Row],[Section]],3)="ETB","PLS",LEFT(Table5[[#This Row],[Section]],1)="7","PDB",NOT(ISBLANK(Table5[[#This Row],[Section]])),"No")</f>
        <v>No</v>
      </c>
    </row>
    <row r="2522" spans="1:13" x14ac:dyDescent="0.25">
      <c r="A2522" s="126" t="s">
        <v>6576</v>
      </c>
      <c r="B2522" s="126" t="s">
        <v>6577</v>
      </c>
      <c r="C2522" s="126" t="s">
        <v>75</v>
      </c>
      <c r="D2522" s="127">
        <v>0.42899999999999999</v>
      </c>
      <c r="E2522" s="128">
        <v>100</v>
      </c>
      <c r="F2522" s="128">
        <v>100</v>
      </c>
      <c r="G2522" s="126" t="s">
        <v>13740</v>
      </c>
      <c r="H2522" s="126" t="s">
        <v>20124</v>
      </c>
      <c r="I2522" s="126" t="s">
        <v>21059</v>
      </c>
      <c r="J2522" s="126" t="s">
        <v>26235</v>
      </c>
      <c r="K2522" s="9">
        <f>_xlfn.IFNA(VLOOKUP(Table5[[#This Row],[Section]],SubSill_Tier,2,FALSE),0)</f>
        <v>0</v>
      </c>
      <c r="L2522" s="9" t="str">
        <f t="shared" si="48"/>
        <v/>
      </c>
      <c r="M2522" s="205" t="str" cm="1">
        <f t="array" ref="M2522">_xlfn.IFS(NOT(ISERROR(VLOOKUP(Table5[[#This Row],[Section]],TB_notTB,1,FALSE))),"No",LEFT(Table5[[#This Row],[Section]],3)="ETB","PLS",LEFT(Table5[[#This Row],[Section]],1)="7","PDB",NOT(ISBLANK(Table5[[#This Row],[Section]])),"No")</f>
        <v>No</v>
      </c>
    </row>
    <row r="2523" spans="1:13" x14ac:dyDescent="0.25">
      <c r="A2523" s="126" t="s">
        <v>6578</v>
      </c>
      <c r="B2523" s="126" t="s">
        <v>6579</v>
      </c>
      <c r="C2523" s="126" t="s">
        <v>75</v>
      </c>
      <c r="D2523" s="127">
        <v>7.8730000000000002</v>
      </c>
      <c r="E2523" s="128">
        <v>666</v>
      </c>
      <c r="F2523" s="128">
        <v>666</v>
      </c>
      <c r="G2523" s="126" t="s">
        <v>13740</v>
      </c>
      <c r="H2523" s="126" t="s">
        <v>20124</v>
      </c>
      <c r="I2523" s="126" t="s">
        <v>21059</v>
      </c>
      <c r="J2523" s="126" t="s">
        <v>26245</v>
      </c>
      <c r="K2523" s="9">
        <f>_xlfn.IFNA(VLOOKUP(Table5[[#This Row],[Section]],SubSill_Tier,2,FALSE),0)</f>
        <v>0</v>
      </c>
      <c r="L2523" s="9" t="str">
        <f t="shared" si="48"/>
        <v/>
      </c>
      <c r="M2523" s="205" t="str" cm="1">
        <f t="array" ref="M2523">_xlfn.IFS(NOT(ISERROR(VLOOKUP(Table5[[#This Row],[Section]],TB_notTB,1,FALSE))),"No",LEFT(Table5[[#This Row],[Section]],3)="ETB","PLS",LEFT(Table5[[#This Row],[Section]],1)="7","PDB",NOT(ISBLANK(Table5[[#This Row],[Section]])),"No")</f>
        <v>No</v>
      </c>
    </row>
    <row r="2524" spans="1:13" x14ac:dyDescent="0.25">
      <c r="A2524" s="126" t="s">
        <v>6580</v>
      </c>
      <c r="B2524" s="126" t="s">
        <v>6581</v>
      </c>
      <c r="C2524" s="126" t="s">
        <v>75</v>
      </c>
      <c r="D2524" s="127">
        <v>1.1839999999999999</v>
      </c>
      <c r="E2524" s="128">
        <v>279</v>
      </c>
      <c r="F2524" s="128">
        <v>279</v>
      </c>
      <c r="G2524" s="126" t="s">
        <v>13740</v>
      </c>
      <c r="H2524" s="126" t="s">
        <v>20124</v>
      </c>
      <c r="I2524" s="126" t="s">
        <v>21059</v>
      </c>
      <c r="J2524" s="126" t="s">
        <v>26235</v>
      </c>
      <c r="K2524" s="9">
        <f>_xlfn.IFNA(VLOOKUP(Table5[[#This Row],[Section]],SubSill_Tier,2,FALSE),0)</f>
        <v>0</v>
      </c>
      <c r="L2524" s="9" t="str">
        <f t="shared" si="48"/>
        <v/>
      </c>
      <c r="M2524" s="205" t="str" cm="1">
        <f t="array" ref="M2524">_xlfn.IFS(NOT(ISERROR(VLOOKUP(Table5[[#This Row],[Section]],TB_notTB,1,FALSE))),"No",LEFT(Table5[[#This Row],[Section]],3)="ETB","PLS",LEFT(Table5[[#This Row],[Section]],1)="7","PDB",NOT(ISBLANK(Table5[[#This Row],[Section]])),"No")</f>
        <v>No</v>
      </c>
    </row>
    <row r="2525" spans="1:13" x14ac:dyDescent="0.25">
      <c r="A2525" s="126" t="s">
        <v>6582</v>
      </c>
      <c r="B2525" s="126" t="s">
        <v>27852</v>
      </c>
      <c r="C2525" s="126" t="s">
        <v>75</v>
      </c>
      <c r="D2525" s="127">
        <v>14.669</v>
      </c>
      <c r="E2525" s="128">
        <v>688</v>
      </c>
      <c r="F2525" s="128">
        <v>688</v>
      </c>
      <c r="G2525" s="126" t="s">
        <v>13740</v>
      </c>
      <c r="H2525" s="126" t="s">
        <v>20124</v>
      </c>
      <c r="I2525" s="126" t="s">
        <v>21059</v>
      </c>
      <c r="J2525" s="126" t="s">
        <v>26248</v>
      </c>
      <c r="K2525" s="9">
        <f>_xlfn.IFNA(VLOOKUP(Table5[[#This Row],[Section]],SubSill_Tier,2,FALSE),0)</f>
        <v>0</v>
      </c>
      <c r="L2525" s="9" t="str">
        <f t="shared" si="48"/>
        <v>Wall</v>
      </c>
      <c r="M2525" s="205" t="str" cm="1">
        <f t="array" ref="M2525">_xlfn.IFS(NOT(ISERROR(VLOOKUP(Table5[[#This Row],[Section]],TB_notTB,1,FALSE))),"No",LEFT(Table5[[#This Row],[Section]],3)="ETB","PLS",LEFT(Table5[[#This Row],[Section]],1)="7","PDB",NOT(ISBLANK(Table5[[#This Row],[Section]])),"No")</f>
        <v>No</v>
      </c>
    </row>
    <row r="2526" spans="1:13" x14ac:dyDescent="0.25">
      <c r="A2526" s="126" t="s">
        <v>6583</v>
      </c>
      <c r="B2526" s="126" t="s">
        <v>6584</v>
      </c>
      <c r="C2526" s="126" t="s">
        <v>75</v>
      </c>
      <c r="D2526" s="127">
        <v>8.08</v>
      </c>
      <c r="E2526" s="128">
        <v>688</v>
      </c>
      <c r="F2526" s="128">
        <v>688</v>
      </c>
      <c r="G2526" s="126" t="s">
        <v>13740</v>
      </c>
      <c r="H2526" s="126" t="s">
        <v>20124</v>
      </c>
      <c r="I2526" s="126" t="s">
        <v>21059</v>
      </c>
      <c r="J2526" s="126" t="s">
        <v>26245</v>
      </c>
      <c r="K2526" s="9">
        <f>_xlfn.IFNA(VLOOKUP(Table5[[#This Row],[Section]],SubSill_Tier,2,FALSE),0)</f>
        <v>0</v>
      </c>
      <c r="L2526" s="9" t="str">
        <f t="shared" si="48"/>
        <v/>
      </c>
      <c r="M2526" s="205" t="str" cm="1">
        <f t="array" ref="M2526">_xlfn.IFS(NOT(ISERROR(VLOOKUP(Table5[[#This Row],[Section]],TB_notTB,1,FALSE))),"No",LEFT(Table5[[#This Row],[Section]],3)="ETB","PLS",LEFT(Table5[[#This Row],[Section]],1)="7","PDB",NOT(ISBLANK(Table5[[#This Row],[Section]])),"No")</f>
        <v>No</v>
      </c>
    </row>
    <row r="2527" spans="1:13" x14ac:dyDescent="0.25">
      <c r="A2527" s="126" t="s">
        <v>6585</v>
      </c>
      <c r="B2527" s="126" t="s">
        <v>17222</v>
      </c>
      <c r="C2527" s="126" t="s">
        <v>75</v>
      </c>
      <c r="D2527" s="127">
        <v>4.03</v>
      </c>
      <c r="E2527" s="128">
        <v>314</v>
      </c>
      <c r="F2527" s="128">
        <v>314</v>
      </c>
      <c r="G2527" s="126" t="s">
        <v>13740</v>
      </c>
      <c r="H2527" s="126" t="s">
        <v>20124</v>
      </c>
      <c r="I2527" s="126" t="s">
        <v>21059</v>
      </c>
      <c r="J2527" s="126" t="s">
        <v>26238</v>
      </c>
      <c r="K2527" s="9">
        <f>_xlfn.IFNA(VLOOKUP(Table5[[#This Row],[Section]],SubSill_Tier,2,FALSE),0)</f>
        <v>0</v>
      </c>
      <c r="L2527" s="9" t="str">
        <f t="shared" si="48"/>
        <v/>
      </c>
      <c r="M2527" s="205" t="str" cm="1">
        <f t="array" ref="M2527">_xlfn.IFS(NOT(ISERROR(VLOOKUP(Table5[[#This Row],[Section]],TB_notTB,1,FALSE))),"No",LEFT(Table5[[#This Row],[Section]],3)="ETB","PLS",LEFT(Table5[[#This Row],[Section]],1)="7","PDB",NOT(ISBLANK(Table5[[#This Row],[Section]])),"No")</f>
        <v>No</v>
      </c>
    </row>
    <row r="2528" spans="1:13" x14ac:dyDescent="0.25">
      <c r="A2528" s="126" t="s">
        <v>6586</v>
      </c>
      <c r="B2528" s="126" t="s">
        <v>27853</v>
      </c>
      <c r="C2528" s="126" t="s">
        <v>75</v>
      </c>
      <c r="D2528" s="127">
        <v>1.052</v>
      </c>
      <c r="E2528" s="128">
        <v>110</v>
      </c>
      <c r="F2528" s="128">
        <v>110</v>
      </c>
      <c r="G2528" s="126" t="s">
        <v>13740</v>
      </c>
      <c r="H2528" s="126" t="s">
        <v>20124</v>
      </c>
      <c r="I2528" s="126" t="s">
        <v>21059</v>
      </c>
      <c r="J2528" s="126" t="s">
        <v>26235</v>
      </c>
      <c r="K2528" s="9">
        <f>_xlfn.IFNA(VLOOKUP(Table5[[#This Row],[Section]],SubSill_Tier,2,FALSE),0)</f>
        <v>0</v>
      </c>
      <c r="L2528" s="9" t="str">
        <f t="shared" si="48"/>
        <v/>
      </c>
      <c r="M2528" s="205" t="str" cm="1">
        <f t="array" ref="M2528">_xlfn.IFS(NOT(ISERROR(VLOOKUP(Table5[[#This Row],[Section]],TB_notTB,1,FALSE))),"No",LEFT(Table5[[#This Row],[Section]],3)="ETB","PLS",LEFT(Table5[[#This Row],[Section]],1)="7","PDB",NOT(ISBLANK(Table5[[#This Row],[Section]])),"No")</f>
        <v>No</v>
      </c>
    </row>
    <row r="2529" spans="1:13" x14ac:dyDescent="0.25">
      <c r="A2529" s="126" t="s">
        <v>6587</v>
      </c>
      <c r="B2529" s="126" t="s">
        <v>17222</v>
      </c>
      <c r="C2529" s="126" t="s">
        <v>75</v>
      </c>
      <c r="D2529" s="127">
        <v>1.2649999999999999</v>
      </c>
      <c r="E2529" s="128">
        <v>129</v>
      </c>
      <c r="F2529" s="128">
        <v>129</v>
      </c>
      <c r="G2529" s="126" t="s">
        <v>13740</v>
      </c>
      <c r="H2529" s="126" t="s">
        <v>20124</v>
      </c>
      <c r="I2529" s="126" t="s">
        <v>21059</v>
      </c>
      <c r="J2529" s="126" t="s">
        <v>26236</v>
      </c>
      <c r="K2529" s="9">
        <f>_xlfn.IFNA(VLOOKUP(Table5[[#This Row],[Section]],SubSill_Tier,2,FALSE),0)</f>
        <v>0</v>
      </c>
      <c r="L2529" s="9" t="str">
        <f t="shared" si="48"/>
        <v/>
      </c>
      <c r="M2529" s="205" t="str" cm="1">
        <f t="array" ref="M2529">_xlfn.IFS(NOT(ISERROR(VLOOKUP(Table5[[#This Row],[Section]],TB_notTB,1,FALSE))),"No",LEFT(Table5[[#This Row],[Section]],3)="ETB","PLS",LEFT(Table5[[#This Row],[Section]],1)="7","PDB",NOT(ISBLANK(Table5[[#This Row],[Section]])),"No")</f>
        <v>No</v>
      </c>
    </row>
    <row r="2530" spans="1:13" x14ac:dyDescent="0.25">
      <c r="A2530" s="126" t="s">
        <v>6588</v>
      </c>
      <c r="B2530" s="126" t="s">
        <v>27854</v>
      </c>
      <c r="C2530" s="126" t="s">
        <v>75</v>
      </c>
      <c r="D2530" s="127">
        <v>1.5880000000000001</v>
      </c>
      <c r="E2530" s="128">
        <v>160</v>
      </c>
      <c r="F2530" s="128">
        <v>160</v>
      </c>
      <c r="G2530" s="126" t="s">
        <v>13740</v>
      </c>
      <c r="H2530" s="126" t="s">
        <v>20124</v>
      </c>
      <c r="I2530" s="126" t="s">
        <v>21059</v>
      </c>
      <c r="J2530" s="126" t="s">
        <v>26236</v>
      </c>
      <c r="K2530" s="9">
        <f>_xlfn.IFNA(VLOOKUP(Table5[[#This Row],[Section]],SubSill_Tier,2,FALSE),0)</f>
        <v>0</v>
      </c>
      <c r="L2530" s="9" t="str">
        <f t="shared" si="48"/>
        <v/>
      </c>
      <c r="M2530" s="205" t="str" cm="1">
        <f t="array" ref="M2530">_xlfn.IFS(NOT(ISERROR(VLOOKUP(Table5[[#This Row],[Section]],TB_notTB,1,FALSE))),"No",LEFT(Table5[[#This Row],[Section]],3)="ETB","PLS",LEFT(Table5[[#This Row],[Section]],1)="7","PDB",NOT(ISBLANK(Table5[[#This Row],[Section]])),"No")</f>
        <v>No</v>
      </c>
    </row>
    <row r="2531" spans="1:13" x14ac:dyDescent="0.25">
      <c r="A2531" s="126" t="s">
        <v>6589</v>
      </c>
      <c r="B2531" s="126" t="s">
        <v>6590</v>
      </c>
      <c r="C2531" s="126" t="s">
        <v>75</v>
      </c>
      <c r="D2531" s="127">
        <v>0.66600000000000004</v>
      </c>
      <c r="E2531" s="128">
        <v>130</v>
      </c>
      <c r="F2531" s="128">
        <v>130</v>
      </c>
      <c r="G2531" s="126" t="s">
        <v>13714</v>
      </c>
      <c r="H2531" s="126" t="s">
        <v>20121</v>
      </c>
      <c r="I2531" s="126" t="s">
        <v>20122</v>
      </c>
      <c r="J2531" s="126" t="s">
        <v>26234</v>
      </c>
      <c r="K2531" s="9">
        <f>_xlfn.IFNA(VLOOKUP(Table5[[#This Row],[Section]],SubSill_Tier,2,FALSE),0)</f>
        <v>0</v>
      </c>
      <c r="L2531" s="9" t="str">
        <f t="shared" si="48"/>
        <v/>
      </c>
      <c r="M2531" s="205" t="str" cm="1">
        <f t="array" ref="M2531">_xlfn.IFS(NOT(ISERROR(VLOOKUP(Table5[[#This Row],[Section]],TB_notTB,1,FALSE))),"No",LEFT(Table5[[#This Row],[Section]],3)="ETB","PLS",LEFT(Table5[[#This Row],[Section]],1)="7","PDB",NOT(ISBLANK(Table5[[#This Row],[Section]])),"No")</f>
        <v>No</v>
      </c>
    </row>
    <row r="2532" spans="1:13" x14ac:dyDescent="0.25">
      <c r="A2532" s="126" t="s">
        <v>6591</v>
      </c>
      <c r="B2532" s="126" t="s">
        <v>27855</v>
      </c>
      <c r="C2532" s="126" t="s">
        <v>75</v>
      </c>
      <c r="D2532" s="127">
        <v>0.93899999999999995</v>
      </c>
      <c r="E2532" s="128">
        <v>100</v>
      </c>
      <c r="F2532" s="128">
        <v>100</v>
      </c>
      <c r="G2532" s="126" t="s">
        <v>13740</v>
      </c>
      <c r="H2532" s="126" t="s">
        <v>20124</v>
      </c>
      <c r="I2532" s="126" t="s">
        <v>21059</v>
      </c>
      <c r="J2532" s="126" t="s">
        <v>26236</v>
      </c>
      <c r="K2532" s="9">
        <f>_xlfn.IFNA(VLOOKUP(Table5[[#This Row],[Section]],SubSill_Tier,2,FALSE),0)</f>
        <v>0</v>
      </c>
      <c r="L2532" s="9" t="str">
        <f t="shared" si="48"/>
        <v/>
      </c>
      <c r="M2532" s="205" t="str" cm="1">
        <f t="array" ref="M2532">_xlfn.IFS(NOT(ISERROR(VLOOKUP(Table5[[#This Row],[Section]],TB_notTB,1,FALSE))),"No",LEFT(Table5[[#This Row],[Section]],3)="ETB","PLS",LEFT(Table5[[#This Row],[Section]],1)="7","PDB",NOT(ISBLANK(Table5[[#This Row],[Section]])),"No")</f>
        <v>No</v>
      </c>
    </row>
    <row r="2533" spans="1:13" x14ac:dyDescent="0.25">
      <c r="A2533" s="126" t="s">
        <v>6592</v>
      </c>
      <c r="B2533" s="126" t="s">
        <v>17222</v>
      </c>
      <c r="C2533" s="126" t="s">
        <v>75</v>
      </c>
      <c r="D2533" s="127">
        <v>0.629</v>
      </c>
      <c r="E2533" s="128">
        <v>100</v>
      </c>
      <c r="F2533" s="128">
        <v>100</v>
      </c>
      <c r="G2533" s="126" t="s">
        <v>13740</v>
      </c>
      <c r="H2533" s="126" t="s">
        <v>20124</v>
      </c>
      <c r="I2533" s="126" t="s">
        <v>21059</v>
      </c>
      <c r="J2533" s="126" t="s">
        <v>26236</v>
      </c>
      <c r="K2533" s="9">
        <f>_xlfn.IFNA(VLOOKUP(Table5[[#This Row],[Section]],SubSill_Tier,2,FALSE),0)</f>
        <v>0</v>
      </c>
      <c r="L2533" s="9" t="str">
        <f t="shared" si="48"/>
        <v/>
      </c>
      <c r="M2533" s="205" t="str" cm="1">
        <f t="array" ref="M2533">_xlfn.IFS(NOT(ISERROR(VLOOKUP(Table5[[#This Row],[Section]],TB_notTB,1,FALSE))),"No",LEFT(Table5[[#This Row],[Section]],3)="ETB","PLS",LEFT(Table5[[#This Row],[Section]],1)="7","PDB",NOT(ISBLANK(Table5[[#This Row],[Section]])),"No")</f>
        <v>No</v>
      </c>
    </row>
    <row r="2534" spans="1:13" x14ac:dyDescent="0.25">
      <c r="A2534" s="126" t="s">
        <v>6593</v>
      </c>
      <c r="B2534" s="126" t="s">
        <v>6594</v>
      </c>
      <c r="C2534" s="126" t="s">
        <v>75</v>
      </c>
      <c r="D2534" s="127">
        <v>2.2320000000000002</v>
      </c>
      <c r="E2534" s="128">
        <v>219</v>
      </c>
      <c r="F2534" s="128">
        <v>219</v>
      </c>
      <c r="G2534" s="126" t="s">
        <v>13740</v>
      </c>
      <c r="H2534" s="126" t="s">
        <v>20124</v>
      </c>
      <c r="I2534" s="126" t="s">
        <v>21059</v>
      </c>
      <c r="J2534" s="126" t="s">
        <v>26235</v>
      </c>
      <c r="K2534" s="9">
        <f>_xlfn.IFNA(VLOOKUP(Table5[[#This Row],[Section]],SubSill_Tier,2,FALSE),0)</f>
        <v>0</v>
      </c>
      <c r="L2534" s="9" t="str">
        <f t="shared" si="48"/>
        <v/>
      </c>
      <c r="M2534" s="205" t="str" cm="1">
        <f t="array" ref="M2534">_xlfn.IFS(NOT(ISERROR(VLOOKUP(Table5[[#This Row],[Section]],TB_notTB,1,FALSE))),"No",LEFT(Table5[[#This Row],[Section]],3)="ETB","PLS",LEFT(Table5[[#This Row],[Section]],1)="7","PDB",NOT(ISBLANK(Table5[[#This Row],[Section]])),"No")</f>
        <v>No</v>
      </c>
    </row>
    <row r="2535" spans="1:13" x14ac:dyDescent="0.25">
      <c r="A2535" s="126" t="s">
        <v>6595</v>
      </c>
      <c r="B2535" s="126" t="s">
        <v>17222</v>
      </c>
      <c r="C2535" s="126" t="s">
        <v>75</v>
      </c>
      <c r="D2535" s="127">
        <v>3.742</v>
      </c>
      <c r="E2535" s="128">
        <v>359</v>
      </c>
      <c r="F2535" s="128">
        <v>359</v>
      </c>
      <c r="G2535" s="126" t="s">
        <v>13714</v>
      </c>
      <c r="H2535" s="126" t="s">
        <v>20132</v>
      </c>
      <c r="I2535" s="126" t="s">
        <v>20133</v>
      </c>
      <c r="J2535" s="126" t="s">
        <v>26250</v>
      </c>
      <c r="K2535" s="9">
        <f>_xlfn.IFNA(VLOOKUP(Table5[[#This Row],[Section]],SubSill_Tier,2,FALSE),0)</f>
        <v>0</v>
      </c>
      <c r="L2535" s="9" t="str">
        <f t="shared" si="48"/>
        <v/>
      </c>
      <c r="M2535" s="205" t="str" cm="1">
        <f t="array" ref="M2535">_xlfn.IFS(NOT(ISERROR(VLOOKUP(Table5[[#This Row],[Section]],TB_notTB,1,FALSE))),"No",LEFT(Table5[[#This Row],[Section]],3)="ETB","PLS",LEFT(Table5[[#This Row],[Section]],1)="7","PDB",NOT(ISBLANK(Table5[[#This Row],[Section]])),"No")</f>
        <v>No</v>
      </c>
    </row>
    <row r="2536" spans="1:13" x14ac:dyDescent="0.25">
      <c r="A2536" s="126" t="s">
        <v>6596</v>
      </c>
      <c r="B2536" s="126" t="s">
        <v>6597</v>
      </c>
      <c r="C2536" s="126" t="s">
        <v>75</v>
      </c>
      <c r="D2536" s="127">
        <v>5.9489999999999998</v>
      </c>
      <c r="E2536" s="128">
        <v>479</v>
      </c>
      <c r="F2536" s="128">
        <v>479</v>
      </c>
      <c r="G2536" s="126" t="s">
        <v>13740</v>
      </c>
      <c r="H2536" s="126" t="s">
        <v>20124</v>
      </c>
      <c r="I2536" s="126" t="s">
        <v>21059</v>
      </c>
      <c r="J2536" s="126" t="s">
        <v>26245</v>
      </c>
      <c r="K2536" s="9">
        <f>_xlfn.IFNA(VLOOKUP(Table5[[#This Row],[Section]],SubSill_Tier,2,FALSE),0)</f>
        <v>0</v>
      </c>
      <c r="L2536" s="9" t="str">
        <f t="shared" si="48"/>
        <v/>
      </c>
      <c r="M2536" s="205" t="str" cm="1">
        <f t="array" ref="M2536">_xlfn.IFS(NOT(ISERROR(VLOOKUP(Table5[[#This Row],[Section]],TB_notTB,1,FALSE))),"No",LEFT(Table5[[#This Row],[Section]],3)="ETB","PLS",LEFT(Table5[[#This Row],[Section]],1)="7","PDB",NOT(ISBLANK(Table5[[#This Row],[Section]])),"No")</f>
        <v>No</v>
      </c>
    </row>
    <row r="2537" spans="1:13" x14ac:dyDescent="0.25">
      <c r="A2537" s="126" t="s">
        <v>6598</v>
      </c>
      <c r="B2537" s="126" t="s">
        <v>17222</v>
      </c>
      <c r="C2537" s="126" t="s">
        <v>75</v>
      </c>
      <c r="D2537" s="127">
        <v>0.42399999999999999</v>
      </c>
      <c r="E2537" s="128">
        <v>100</v>
      </c>
      <c r="F2537" s="128">
        <v>100</v>
      </c>
      <c r="G2537" s="126" t="s">
        <v>13740</v>
      </c>
      <c r="H2537" s="126" t="s">
        <v>20124</v>
      </c>
      <c r="I2537" s="126" t="s">
        <v>21059</v>
      </c>
      <c r="J2537" s="126" t="s">
        <v>26236</v>
      </c>
      <c r="K2537" s="9">
        <f>_xlfn.IFNA(VLOOKUP(Table5[[#This Row],[Section]],SubSill_Tier,2,FALSE),0)</f>
        <v>0</v>
      </c>
      <c r="L2537" s="9" t="str">
        <f t="shared" si="48"/>
        <v/>
      </c>
      <c r="M2537" s="205" t="str" cm="1">
        <f t="array" ref="M2537">_xlfn.IFS(NOT(ISERROR(VLOOKUP(Table5[[#This Row],[Section]],TB_notTB,1,FALSE))),"No",LEFT(Table5[[#This Row],[Section]],3)="ETB","PLS",LEFT(Table5[[#This Row],[Section]],1)="7","PDB",NOT(ISBLANK(Table5[[#This Row],[Section]])),"No")</f>
        <v>No</v>
      </c>
    </row>
    <row r="2538" spans="1:13" x14ac:dyDescent="0.25">
      <c r="A2538" s="126" t="s">
        <v>6599</v>
      </c>
      <c r="B2538" s="126" t="s">
        <v>6600</v>
      </c>
      <c r="C2538" s="126" t="s">
        <v>75</v>
      </c>
      <c r="D2538" s="127">
        <v>4.5640000000000001</v>
      </c>
      <c r="E2538" s="128">
        <v>529</v>
      </c>
      <c r="F2538" s="128">
        <v>529</v>
      </c>
      <c r="G2538" s="126" t="s">
        <v>13740</v>
      </c>
      <c r="H2538" s="126" t="s">
        <v>20124</v>
      </c>
      <c r="I2538" s="126" t="s">
        <v>21059</v>
      </c>
      <c r="J2538" s="126" t="s">
        <v>26238</v>
      </c>
      <c r="K2538" s="9">
        <f>_xlfn.IFNA(VLOOKUP(Table5[[#This Row],[Section]],SubSill_Tier,2,FALSE),0)</f>
        <v>0</v>
      </c>
      <c r="L2538" s="9" t="str">
        <f t="shared" si="48"/>
        <v/>
      </c>
      <c r="M2538" s="205" t="str" cm="1">
        <f t="array" ref="M2538">_xlfn.IFS(NOT(ISERROR(VLOOKUP(Table5[[#This Row],[Section]],TB_notTB,1,FALSE))),"No",LEFT(Table5[[#This Row],[Section]],3)="ETB","PLS",LEFT(Table5[[#This Row],[Section]],1)="7","PDB",NOT(ISBLANK(Table5[[#This Row],[Section]])),"No")</f>
        <v>No</v>
      </c>
    </row>
    <row r="2539" spans="1:13" x14ac:dyDescent="0.25">
      <c r="A2539" s="126" t="s">
        <v>6601</v>
      </c>
      <c r="B2539" s="126" t="s">
        <v>6602</v>
      </c>
      <c r="C2539" s="126" t="s">
        <v>75</v>
      </c>
      <c r="D2539" s="127">
        <v>3.0539999999999998</v>
      </c>
      <c r="E2539" s="128">
        <v>479</v>
      </c>
      <c r="F2539" s="128">
        <v>479</v>
      </c>
      <c r="G2539" s="126" t="s">
        <v>13741</v>
      </c>
      <c r="H2539" s="126" t="s">
        <v>21079</v>
      </c>
      <c r="I2539" s="126" t="s">
        <v>21080</v>
      </c>
      <c r="J2539" s="126" t="s">
        <v>26265</v>
      </c>
      <c r="K2539" s="9">
        <f>_xlfn.IFNA(VLOOKUP(Table5[[#This Row],[Section]],SubSill_Tier,2,FALSE),0)</f>
        <v>0</v>
      </c>
      <c r="L2539" s="9" t="str">
        <f t="shared" si="48"/>
        <v/>
      </c>
      <c r="M2539" s="205" t="str" cm="1">
        <f t="array" ref="M2539">_xlfn.IFS(NOT(ISERROR(VLOOKUP(Table5[[#This Row],[Section]],TB_notTB,1,FALSE))),"No",LEFT(Table5[[#This Row],[Section]],3)="ETB","PLS",LEFT(Table5[[#This Row],[Section]],1)="7","PDB",NOT(ISBLANK(Table5[[#This Row],[Section]])),"No")</f>
        <v>No</v>
      </c>
    </row>
    <row r="2540" spans="1:13" x14ac:dyDescent="0.25">
      <c r="A2540" s="126" t="s">
        <v>6603</v>
      </c>
      <c r="B2540" s="126" t="s">
        <v>6604</v>
      </c>
      <c r="C2540" s="126" t="s">
        <v>98</v>
      </c>
      <c r="D2540" s="127">
        <v>0.182</v>
      </c>
      <c r="E2540" s="128">
        <v>100</v>
      </c>
      <c r="F2540" s="128">
        <v>100</v>
      </c>
      <c r="G2540" s="126" t="s">
        <v>13740</v>
      </c>
      <c r="H2540" s="126" t="s">
        <v>20121</v>
      </c>
      <c r="I2540" s="126" t="s">
        <v>20122</v>
      </c>
      <c r="J2540" s="126" t="s">
        <v>26234</v>
      </c>
      <c r="K2540" s="9">
        <f>_xlfn.IFNA(VLOOKUP(Table5[[#This Row],[Section]],SubSill_Tier,2,FALSE),0)</f>
        <v>0</v>
      </c>
      <c r="L2540" s="9" t="str">
        <f t="shared" si="48"/>
        <v/>
      </c>
      <c r="M2540" s="205" t="str" cm="1">
        <f t="array" ref="M2540">_xlfn.IFS(NOT(ISERROR(VLOOKUP(Table5[[#This Row],[Section]],TB_notTB,1,FALSE))),"No",LEFT(Table5[[#This Row],[Section]],3)="ETB","PLS",LEFT(Table5[[#This Row],[Section]],1)="7","PDB",NOT(ISBLANK(Table5[[#This Row],[Section]])),"No")</f>
        <v>No</v>
      </c>
    </row>
    <row r="2541" spans="1:13" x14ac:dyDescent="0.25">
      <c r="A2541" s="126" t="s">
        <v>6605</v>
      </c>
      <c r="B2541" s="126" t="s">
        <v>29477</v>
      </c>
      <c r="C2541" s="126" t="s">
        <v>75</v>
      </c>
      <c r="D2541" s="127">
        <v>4.1219999999999999</v>
      </c>
      <c r="E2541" s="128">
        <v>518</v>
      </c>
      <c r="F2541" s="128">
        <v>518</v>
      </c>
      <c r="G2541" s="126" t="s">
        <v>13741</v>
      </c>
      <c r="H2541" s="126" t="s">
        <v>21079</v>
      </c>
      <c r="I2541" s="126" t="s">
        <v>21080</v>
      </c>
      <c r="J2541" s="126" t="s">
        <v>26265</v>
      </c>
      <c r="K2541" s="9">
        <f>_xlfn.IFNA(VLOOKUP(Table5[[#This Row],[Section]],SubSill_Tier,2,FALSE),0)</f>
        <v>0</v>
      </c>
      <c r="L2541" s="9" t="str">
        <f t="shared" si="48"/>
        <v/>
      </c>
      <c r="M2541" s="205" t="str" cm="1">
        <f t="array" ref="M2541">_xlfn.IFS(NOT(ISERROR(VLOOKUP(Table5[[#This Row],[Section]],TB_notTB,1,FALSE))),"No",LEFT(Table5[[#This Row],[Section]],3)="ETB","PLS",LEFT(Table5[[#This Row],[Section]],1)="7","PDB",NOT(ISBLANK(Table5[[#This Row],[Section]])),"No")</f>
        <v>No</v>
      </c>
    </row>
    <row r="2542" spans="1:13" x14ac:dyDescent="0.25">
      <c r="A2542" s="126" t="s">
        <v>6606</v>
      </c>
      <c r="B2542" s="126" t="s">
        <v>17222</v>
      </c>
      <c r="C2542" s="126" t="s">
        <v>75</v>
      </c>
      <c r="D2542" s="127">
        <v>2.6339999999999999</v>
      </c>
      <c r="E2542" s="128">
        <v>179</v>
      </c>
      <c r="F2542" s="128">
        <v>179</v>
      </c>
      <c r="G2542" s="126" t="s">
        <v>13714</v>
      </c>
      <c r="H2542" s="126" t="s">
        <v>20121</v>
      </c>
      <c r="I2542" s="126" t="s">
        <v>20122</v>
      </c>
      <c r="J2542" s="126" t="s">
        <v>26234</v>
      </c>
      <c r="K2542" s="9">
        <f>_xlfn.IFNA(VLOOKUP(Table5[[#This Row],[Section]],SubSill_Tier,2,FALSE),0)</f>
        <v>0</v>
      </c>
      <c r="L2542" s="9" t="str">
        <f t="shared" si="48"/>
        <v/>
      </c>
      <c r="M2542" s="205" t="str" cm="1">
        <f t="array" ref="M2542">_xlfn.IFS(NOT(ISERROR(VLOOKUP(Table5[[#This Row],[Section]],TB_notTB,1,FALSE))),"No",LEFT(Table5[[#This Row],[Section]],3)="ETB","PLS",LEFT(Table5[[#This Row],[Section]],1)="7","PDB",NOT(ISBLANK(Table5[[#This Row],[Section]])),"No")</f>
        <v>No</v>
      </c>
    </row>
    <row r="2543" spans="1:13" x14ac:dyDescent="0.25">
      <c r="A2543" s="126" t="s">
        <v>6607</v>
      </c>
      <c r="B2543" s="126" t="s">
        <v>17222</v>
      </c>
      <c r="C2543" s="126" t="s">
        <v>75</v>
      </c>
      <c r="D2543" s="127">
        <v>5.335</v>
      </c>
      <c r="E2543" s="128">
        <v>343</v>
      </c>
      <c r="F2543" s="128">
        <v>343</v>
      </c>
      <c r="G2543" s="126" t="s">
        <v>13740</v>
      </c>
      <c r="H2543" s="126" t="s">
        <v>20141</v>
      </c>
      <c r="I2543" s="126" t="s">
        <v>20142</v>
      </c>
      <c r="J2543" s="126" t="s">
        <v>26244</v>
      </c>
      <c r="K2543" s="9">
        <f>_xlfn.IFNA(VLOOKUP(Table5[[#This Row],[Section]],SubSill_Tier,2,FALSE),0)</f>
        <v>0</v>
      </c>
      <c r="L2543" s="9" t="str">
        <f t="shared" si="48"/>
        <v/>
      </c>
      <c r="M2543" s="205" t="str" cm="1">
        <f t="array" ref="M2543">_xlfn.IFS(NOT(ISERROR(VLOOKUP(Table5[[#This Row],[Section]],TB_notTB,1,FALSE))),"No",LEFT(Table5[[#This Row],[Section]],3)="ETB","PLS",LEFT(Table5[[#This Row],[Section]],1)="7","PDB",NOT(ISBLANK(Table5[[#This Row],[Section]])),"No")</f>
        <v>No</v>
      </c>
    </row>
    <row r="2544" spans="1:13" x14ac:dyDescent="0.25">
      <c r="A2544" s="126" t="s">
        <v>6608</v>
      </c>
      <c r="B2544" s="126" t="s">
        <v>6609</v>
      </c>
      <c r="C2544" s="126" t="s">
        <v>75</v>
      </c>
      <c r="D2544" s="127">
        <v>0.114</v>
      </c>
      <c r="E2544" s="128">
        <v>100</v>
      </c>
      <c r="F2544" s="128">
        <v>100</v>
      </c>
      <c r="G2544" s="126" t="s">
        <v>13740</v>
      </c>
      <c r="H2544" s="126" t="s">
        <v>20124</v>
      </c>
      <c r="I2544" s="126" t="s">
        <v>21059</v>
      </c>
      <c r="J2544" s="126" t="s">
        <v>26236</v>
      </c>
      <c r="K2544" s="9">
        <f>_xlfn.IFNA(VLOOKUP(Table5[[#This Row],[Section]],SubSill_Tier,2,FALSE),0)</f>
        <v>0</v>
      </c>
      <c r="L2544" s="9" t="str">
        <f t="shared" si="48"/>
        <v/>
      </c>
      <c r="M2544" s="205" t="str" cm="1">
        <f t="array" ref="M2544">_xlfn.IFS(NOT(ISERROR(VLOOKUP(Table5[[#This Row],[Section]],TB_notTB,1,FALSE))),"No",LEFT(Table5[[#This Row],[Section]],3)="ETB","PLS",LEFT(Table5[[#This Row],[Section]],1)="7","PDB",NOT(ISBLANK(Table5[[#This Row],[Section]])),"No")</f>
        <v>No</v>
      </c>
    </row>
    <row r="2545" spans="1:13" x14ac:dyDescent="0.25">
      <c r="A2545" s="126" t="s">
        <v>6610</v>
      </c>
      <c r="B2545" s="126" t="s">
        <v>6611</v>
      </c>
      <c r="C2545" s="126" t="s">
        <v>75</v>
      </c>
      <c r="D2545" s="127">
        <v>0.191</v>
      </c>
      <c r="E2545" s="128">
        <v>100</v>
      </c>
      <c r="F2545" s="128">
        <v>100</v>
      </c>
      <c r="G2545" s="126" t="s">
        <v>13740</v>
      </c>
      <c r="H2545" s="126" t="s">
        <v>20124</v>
      </c>
      <c r="I2545" s="126" t="s">
        <v>21059</v>
      </c>
      <c r="J2545" s="126" t="s">
        <v>26235</v>
      </c>
      <c r="K2545" s="9">
        <f>_xlfn.IFNA(VLOOKUP(Table5[[#This Row],[Section]],SubSill_Tier,2,FALSE),0)</f>
        <v>0</v>
      </c>
      <c r="L2545" s="9" t="str">
        <f t="shared" si="48"/>
        <v/>
      </c>
      <c r="M2545" s="205" t="str" cm="1">
        <f t="array" ref="M2545">_xlfn.IFS(NOT(ISERROR(VLOOKUP(Table5[[#This Row],[Section]],TB_notTB,1,FALSE))),"No",LEFT(Table5[[#This Row],[Section]],3)="ETB","PLS",LEFT(Table5[[#This Row],[Section]],1)="7","PDB",NOT(ISBLANK(Table5[[#This Row],[Section]])),"No")</f>
        <v>No</v>
      </c>
    </row>
    <row r="2546" spans="1:13" x14ac:dyDescent="0.25">
      <c r="A2546" s="126" t="s">
        <v>29116</v>
      </c>
      <c r="B2546" s="126" t="s">
        <v>28891</v>
      </c>
      <c r="C2546" s="126" t="s">
        <v>75</v>
      </c>
      <c r="D2546" s="127">
        <v>0.20399999999999999</v>
      </c>
      <c r="E2546" s="128">
        <v>100</v>
      </c>
      <c r="F2546" s="128">
        <v>100</v>
      </c>
      <c r="G2546" s="126" t="s">
        <v>13740</v>
      </c>
      <c r="H2546" s="126" t="s">
        <v>20124</v>
      </c>
      <c r="I2546" s="126" t="s">
        <v>21059</v>
      </c>
      <c r="J2546" s="126" t="s">
        <v>26235</v>
      </c>
      <c r="K2546" s="9">
        <f>_xlfn.IFNA(VLOOKUP(Table5[[#This Row],[Section]],SubSill_Tier,2,FALSE),0)</f>
        <v>0</v>
      </c>
      <c r="L2546" s="9" t="str">
        <f t="shared" si="48"/>
        <v/>
      </c>
      <c r="M2546" s="205" t="str" cm="1">
        <f t="array" ref="M2546">_xlfn.IFS(NOT(ISERROR(VLOOKUP(Table5[[#This Row],[Section]],TB_notTB,1,FALSE))),"No",LEFT(Table5[[#This Row],[Section]],3)="ETB","PLS",LEFT(Table5[[#This Row],[Section]],1)="7","PDB",NOT(ISBLANK(Table5[[#This Row],[Section]])),"No")</f>
        <v>No</v>
      </c>
    </row>
    <row r="2547" spans="1:13" x14ac:dyDescent="0.25">
      <c r="A2547" s="126" t="s">
        <v>6612</v>
      </c>
      <c r="B2547" s="126" t="s">
        <v>6613</v>
      </c>
      <c r="C2547" s="126" t="s">
        <v>75</v>
      </c>
      <c r="D2547" s="127">
        <v>0.39</v>
      </c>
      <c r="E2547" s="128">
        <v>100</v>
      </c>
      <c r="F2547" s="128">
        <v>100</v>
      </c>
      <c r="G2547" s="126" t="s">
        <v>13740</v>
      </c>
      <c r="H2547" s="126" t="s">
        <v>20124</v>
      </c>
      <c r="I2547" s="126" t="s">
        <v>21059</v>
      </c>
      <c r="J2547" s="126" t="s">
        <v>26235</v>
      </c>
      <c r="K2547" s="9">
        <f>_xlfn.IFNA(VLOOKUP(Table5[[#This Row],[Section]],SubSill_Tier,2,FALSE),0)</f>
        <v>0</v>
      </c>
      <c r="L2547" s="9" t="str">
        <f t="shared" si="48"/>
        <v/>
      </c>
      <c r="M2547" s="205" t="str" cm="1">
        <f t="array" ref="M2547">_xlfn.IFS(NOT(ISERROR(VLOOKUP(Table5[[#This Row],[Section]],TB_notTB,1,FALSE))),"No",LEFT(Table5[[#This Row],[Section]],3)="ETB","PLS",LEFT(Table5[[#This Row],[Section]],1)="7","PDB",NOT(ISBLANK(Table5[[#This Row],[Section]])),"No")</f>
        <v>No</v>
      </c>
    </row>
    <row r="2548" spans="1:13" x14ac:dyDescent="0.25">
      <c r="A2548" s="126" t="s">
        <v>6614</v>
      </c>
      <c r="B2548" s="126" t="s">
        <v>27856</v>
      </c>
      <c r="C2548" s="126" t="s">
        <v>75</v>
      </c>
      <c r="D2548" s="127">
        <v>1.7310000000000001</v>
      </c>
      <c r="E2548" s="128">
        <v>126</v>
      </c>
      <c r="F2548" s="128">
        <v>126</v>
      </c>
      <c r="G2548" s="126" t="s">
        <v>13740</v>
      </c>
      <c r="H2548" s="126" t="s">
        <v>20124</v>
      </c>
      <c r="I2548" s="126" t="s">
        <v>21059</v>
      </c>
      <c r="J2548" s="126" t="s">
        <v>26235</v>
      </c>
      <c r="K2548" s="9">
        <f>_xlfn.IFNA(VLOOKUP(Table5[[#This Row],[Section]],SubSill_Tier,2,FALSE),0)</f>
        <v>0</v>
      </c>
      <c r="L2548" s="9" t="str">
        <f t="shared" si="48"/>
        <v>Wall</v>
      </c>
      <c r="M2548" s="205" t="str" cm="1">
        <f t="array" ref="M2548">_xlfn.IFS(NOT(ISERROR(VLOOKUP(Table5[[#This Row],[Section]],TB_notTB,1,FALSE))),"No",LEFT(Table5[[#This Row],[Section]],3)="ETB","PLS",LEFT(Table5[[#This Row],[Section]],1)="7","PDB",NOT(ISBLANK(Table5[[#This Row],[Section]])),"No")</f>
        <v>No</v>
      </c>
    </row>
    <row r="2549" spans="1:13" x14ac:dyDescent="0.25">
      <c r="A2549" s="126" t="s">
        <v>6615</v>
      </c>
      <c r="B2549" s="126" t="s">
        <v>6616</v>
      </c>
      <c r="C2549" s="126" t="s">
        <v>75</v>
      </c>
      <c r="D2549" s="127">
        <v>0.497</v>
      </c>
      <c r="E2549" s="128">
        <v>157</v>
      </c>
      <c r="F2549" s="128">
        <v>157</v>
      </c>
      <c r="G2549" s="126" t="s">
        <v>13740</v>
      </c>
      <c r="H2549" s="126" t="s">
        <v>20124</v>
      </c>
      <c r="I2549" s="126" t="s">
        <v>21059</v>
      </c>
      <c r="J2549" s="126" t="s">
        <v>26235</v>
      </c>
      <c r="K2549" s="9">
        <f>_xlfn.IFNA(VLOOKUP(Table5[[#This Row],[Section]],SubSill_Tier,2,FALSE),0)</f>
        <v>0</v>
      </c>
      <c r="L2549" s="9" t="str">
        <f t="shared" si="48"/>
        <v/>
      </c>
      <c r="M2549" s="205" t="str" cm="1">
        <f t="array" ref="M2549">_xlfn.IFS(NOT(ISERROR(VLOOKUP(Table5[[#This Row],[Section]],TB_notTB,1,FALSE))),"No",LEFT(Table5[[#This Row],[Section]],3)="ETB","PLS",LEFT(Table5[[#This Row],[Section]],1)="7","PDB",NOT(ISBLANK(Table5[[#This Row],[Section]])),"No")</f>
        <v>No</v>
      </c>
    </row>
    <row r="2550" spans="1:13" x14ac:dyDescent="0.25">
      <c r="A2550" s="126" t="s">
        <v>6617</v>
      </c>
      <c r="B2550" s="126" t="s">
        <v>27857</v>
      </c>
      <c r="C2550" s="126" t="s">
        <v>75</v>
      </c>
      <c r="D2550" s="127">
        <v>0.81399999999999995</v>
      </c>
      <c r="E2550" s="128">
        <v>157</v>
      </c>
      <c r="F2550" s="128">
        <v>157</v>
      </c>
      <c r="G2550" s="126" t="s">
        <v>13740</v>
      </c>
      <c r="H2550" s="126" t="s">
        <v>20124</v>
      </c>
      <c r="I2550" s="126" t="s">
        <v>21059</v>
      </c>
      <c r="J2550" s="126" t="s">
        <v>26236</v>
      </c>
      <c r="K2550" s="9">
        <f>_xlfn.IFNA(VLOOKUP(Table5[[#This Row],[Section]],SubSill_Tier,2,FALSE),0)</f>
        <v>0</v>
      </c>
      <c r="L2550" s="9" t="str">
        <f t="shared" si="48"/>
        <v/>
      </c>
      <c r="M2550" s="205" t="str" cm="1">
        <f t="array" ref="M2550">_xlfn.IFS(NOT(ISERROR(VLOOKUP(Table5[[#This Row],[Section]],TB_notTB,1,FALSE))),"No",LEFT(Table5[[#This Row],[Section]],3)="ETB","PLS",LEFT(Table5[[#This Row],[Section]],1)="7","PDB",NOT(ISBLANK(Table5[[#This Row],[Section]])),"No")</f>
        <v>No</v>
      </c>
    </row>
    <row r="2551" spans="1:13" x14ac:dyDescent="0.25">
      <c r="A2551" s="126" t="s">
        <v>6618</v>
      </c>
      <c r="B2551" s="126" t="s">
        <v>27858</v>
      </c>
      <c r="C2551" s="126" t="s">
        <v>75</v>
      </c>
      <c r="D2551" s="127">
        <v>2.238</v>
      </c>
      <c r="E2551" s="128">
        <v>157</v>
      </c>
      <c r="F2551" s="128">
        <v>157</v>
      </c>
      <c r="G2551" s="126" t="s">
        <v>13740</v>
      </c>
      <c r="H2551" s="126" t="s">
        <v>20124</v>
      </c>
      <c r="I2551" s="126" t="s">
        <v>21059</v>
      </c>
      <c r="J2551" s="126" t="s">
        <v>26235</v>
      </c>
      <c r="K2551" s="9">
        <f>_xlfn.IFNA(VLOOKUP(Table5[[#This Row],[Section]],SubSill_Tier,2,FALSE),0)</f>
        <v>0</v>
      </c>
      <c r="L2551" s="9" t="str">
        <f t="shared" si="48"/>
        <v>Wall</v>
      </c>
      <c r="M2551" s="205" t="str" cm="1">
        <f t="array" ref="M2551">_xlfn.IFS(NOT(ISERROR(VLOOKUP(Table5[[#This Row],[Section]],TB_notTB,1,FALSE))),"No",LEFT(Table5[[#This Row],[Section]],3)="ETB","PLS",LEFT(Table5[[#This Row],[Section]],1)="7","PDB",NOT(ISBLANK(Table5[[#This Row],[Section]])),"No")</f>
        <v>No</v>
      </c>
    </row>
    <row r="2552" spans="1:13" x14ac:dyDescent="0.25">
      <c r="A2552" s="126" t="s">
        <v>6619</v>
      </c>
      <c r="B2552" s="126" t="s">
        <v>6620</v>
      </c>
      <c r="C2552" s="126" t="s">
        <v>75</v>
      </c>
      <c r="D2552" s="127">
        <v>0.59899999999999998</v>
      </c>
      <c r="E2552" s="128">
        <v>188</v>
      </c>
      <c r="F2552" s="128">
        <v>188</v>
      </c>
      <c r="G2552" s="126" t="s">
        <v>13740</v>
      </c>
      <c r="H2552" s="126" t="s">
        <v>20124</v>
      </c>
      <c r="I2552" s="126" t="s">
        <v>21059</v>
      </c>
      <c r="J2552" s="126" t="s">
        <v>26235</v>
      </c>
      <c r="K2552" s="9">
        <f>_xlfn.IFNA(VLOOKUP(Table5[[#This Row],[Section]],SubSill_Tier,2,FALSE),0)</f>
        <v>0</v>
      </c>
      <c r="L2552" s="9" t="str">
        <f t="shared" si="48"/>
        <v/>
      </c>
      <c r="M2552" s="205" t="str" cm="1">
        <f t="array" ref="M2552">_xlfn.IFS(NOT(ISERROR(VLOOKUP(Table5[[#This Row],[Section]],TB_notTB,1,FALSE))),"No",LEFT(Table5[[#This Row],[Section]],3)="ETB","PLS",LEFT(Table5[[#This Row],[Section]],1)="7","PDB",NOT(ISBLANK(Table5[[#This Row],[Section]])),"No")</f>
        <v>No</v>
      </c>
    </row>
    <row r="2553" spans="1:13" x14ac:dyDescent="0.25">
      <c r="A2553" s="126" t="s">
        <v>6621</v>
      </c>
      <c r="B2553" s="126" t="s">
        <v>17222</v>
      </c>
      <c r="C2553" s="126" t="s">
        <v>75</v>
      </c>
      <c r="D2553" s="127">
        <v>0.79400000000000004</v>
      </c>
      <c r="E2553" s="128">
        <v>189</v>
      </c>
      <c r="F2553" s="128">
        <v>189</v>
      </c>
      <c r="G2553" s="126" t="s">
        <v>13740</v>
      </c>
      <c r="H2553" s="126" t="s">
        <v>20124</v>
      </c>
      <c r="I2553" s="126" t="s">
        <v>21059</v>
      </c>
      <c r="J2553" s="126" t="s">
        <v>26236</v>
      </c>
      <c r="K2553" s="9">
        <f>_xlfn.IFNA(VLOOKUP(Table5[[#This Row],[Section]],SubSill_Tier,2,FALSE),0)</f>
        <v>0</v>
      </c>
      <c r="L2553" s="9" t="str">
        <f t="shared" si="48"/>
        <v/>
      </c>
      <c r="M2553" s="205" t="str" cm="1">
        <f t="array" ref="M2553">_xlfn.IFS(NOT(ISERROR(VLOOKUP(Table5[[#This Row],[Section]],TB_notTB,1,FALSE))),"No",LEFT(Table5[[#This Row],[Section]],3)="ETB","PLS",LEFT(Table5[[#This Row],[Section]],1)="7","PDB",NOT(ISBLANK(Table5[[#This Row],[Section]])),"No")</f>
        <v>No</v>
      </c>
    </row>
    <row r="2554" spans="1:13" x14ac:dyDescent="0.25">
      <c r="A2554" s="126" t="s">
        <v>6622</v>
      </c>
      <c r="B2554" s="126" t="s">
        <v>6623</v>
      </c>
      <c r="C2554" s="126" t="s">
        <v>75</v>
      </c>
      <c r="D2554" s="127">
        <v>0.80200000000000005</v>
      </c>
      <c r="E2554" s="128">
        <v>251</v>
      </c>
      <c r="F2554" s="128">
        <v>251</v>
      </c>
      <c r="G2554" s="126" t="s">
        <v>13740</v>
      </c>
      <c r="H2554" s="126" t="s">
        <v>20124</v>
      </c>
      <c r="I2554" s="126" t="s">
        <v>21059</v>
      </c>
      <c r="J2554" s="126" t="s">
        <v>26235</v>
      </c>
      <c r="K2554" s="9">
        <f>_xlfn.IFNA(VLOOKUP(Table5[[#This Row],[Section]],SubSill_Tier,2,FALSE),0)</f>
        <v>0</v>
      </c>
      <c r="L2554" s="9" t="str">
        <f t="shared" si="48"/>
        <v/>
      </c>
      <c r="M2554" s="205" t="str" cm="1">
        <f t="array" ref="M2554">_xlfn.IFS(NOT(ISERROR(VLOOKUP(Table5[[#This Row],[Section]],TB_notTB,1,FALSE))),"No",LEFT(Table5[[#This Row],[Section]],3)="ETB","PLS",LEFT(Table5[[#This Row],[Section]],1)="7","PDB",NOT(ISBLANK(Table5[[#This Row],[Section]])),"No")</f>
        <v>No</v>
      </c>
    </row>
    <row r="2555" spans="1:13" x14ac:dyDescent="0.25">
      <c r="A2555" s="126" t="s">
        <v>6624</v>
      </c>
      <c r="B2555" s="126" t="s">
        <v>6625</v>
      </c>
      <c r="C2555" s="126" t="s">
        <v>75</v>
      </c>
      <c r="D2555" s="127">
        <v>1.335</v>
      </c>
      <c r="E2555" s="128">
        <v>314</v>
      </c>
      <c r="F2555" s="128">
        <v>314</v>
      </c>
      <c r="G2555" s="126" t="s">
        <v>13740</v>
      </c>
      <c r="H2555" s="126" t="s">
        <v>20124</v>
      </c>
      <c r="I2555" s="126" t="s">
        <v>21059</v>
      </c>
      <c r="J2555" s="126" t="s">
        <v>26235</v>
      </c>
      <c r="K2555" s="9">
        <f>_xlfn.IFNA(VLOOKUP(Table5[[#This Row],[Section]],SubSill_Tier,2,FALSE),0)</f>
        <v>0</v>
      </c>
      <c r="L2555" s="9" t="str">
        <f t="shared" si="48"/>
        <v/>
      </c>
      <c r="M2555" s="205" t="str" cm="1">
        <f t="array" ref="M2555">_xlfn.IFS(NOT(ISERROR(VLOOKUP(Table5[[#This Row],[Section]],TB_notTB,1,FALSE))),"No",LEFT(Table5[[#This Row],[Section]],3)="ETB","PLS",LEFT(Table5[[#This Row],[Section]],1)="7","PDB",NOT(ISBLANK(Table5[[#This Row],[Section]])),"No")</f>
        <v>No</v>
      </c>
    </row>
    <row r="2556" spans="1:13" x14ac:dyDescent="0.25">
      <c r="A2556" s="126" t="s">
        <v>6626</v>
      </c>
      <c r="B2556" s="126" t="s">
        <v>6627</v>
      </c>
      <c r="C2556" s="126" t="s">
        <v>75</v>
      </c>
      <c r="D2556" s="127">
        <v>8.8559999999999999</v>
      </c>
      <c r="E2556" s="128">
        <v>565</v>
      </c>
      <c r="F2556" s="128">
        <v>565</v>
      </c>
      <c r="G2556" s="126" t="s">
        <v>13740</v>
      </c>
      <c r="H2556" s="126" t="s">
        <v>20124</v>
      </c>
      <c r="I2556" s="126" t="s">
        <v>21059</v>
      </c>
      <c r="J2556" s="126" t="s">
        <v>26245</v>
      </c>
      <c r="K2556" s="9">
        <f>_xlfn.IFNA(VLOOKUP(Table5[[#This Row],[Section]],SubSill_Tier,2,FALSE),0)</f>
        <v>0</v>
      </c>
      <c r="L2556" s="9" t="str">
        <f t="shared" si="48"/>
        <v>Wall</v>
      </c>
      <c r="M2556" s="205" t="str" cm="1">
        <f t="array" ref="M2556">_xlfn.IFS(NOT(ISERROR(VLOOKUP(Table5[[#This Row],[Section]],TB_notTB,1,FALSE))),"No",LEFT(Table5[[#This Row],[Section]],3)="ETB","PLS",LEFT(Table5[[#This Row],[Section]],1)="7","PDB",NOT(ISBLANK(Table5[[#This Row],[Section]])),"No")</f>
        <v>No</v>
      </c>
    </row>
    <row r="2557" spans="1:13" x14ac:dyDescent="0.25">
      <c r="A2557" s="126" t="s">
        <v>6628</v>
      </c>
      <c r="B2557" s="126" t="s">
        <v>6629</v>
      </c>
      <c r="C2557" s="126" t="s">
        <v>75</v>
      </c>
      <c r="D2557" s="127">
        <v>19.135000000000002</v>
      </c>
      <c r="E2557" s="128">
        <v>628</v>
      </c>
      <c r="F2557" s="128">
        <v>628</v>
      </c>
      <c r="G2557" s="126" t="s">
        <v>13740</v>
      </c>
      <c r="H2557" s="126" t="s">
        <v>20155</v>
      </c>
      <c r="I2557" s="126" t="s">
        <v>20156</v>
      </c>
      <c r="J2557" s="126" t="s">
        <v>26249</v>
      </c>
      <c r="K2557" s="9">
        <f>_xlfn.IFNA(VLOOKUP(Table5[[#This Row],[Section]],SubSill_Tier,2,FALSE),0)</f>
        <v>0</v>
      </c>
      <c r="L2557" s="9" t="str">
        <f t="shared" si="48"/>
        <v>Wall</v>
      </c>
      <c r="M2557" s="205" t="str" cm="1">
        <f t="array" ref="M2557">_xlfn.IFS(NOT(ISERROR(VLOOKUP(Table5[[#This Row],[Section]],TB_notTB,1,FALSE))),"No",LEFT(Table5[[#This Row],[Section]],3)="ETB","PLS",LEFT(Table5[[#This Row],[Section]],1)="7","PDB",NOT(ISBLANK(Table5[[#This Row],[Section]])),"No")</f>
        <v>No</v>
      </c>
    </row>
    <row r="2558" spans="1:13" x14ac:dyDescent="0.25">
      <c r="A2558" s="126" t="s">
        <v>6630</v>
      </c>
      <c r="B2558" s="126" t="s">
        <v>6631</v>
      </c>
      <c r="C2558" s="126" t="s">
        <v>75</v>
      </c>
      <c r="D2558" s="127">
        <v>11.67</v>
      </c>
      <c r="E2558" s="128">
        <v>320</v>
      </c>
      <c r="F2558" s="128">
        <v>320</v>
      </c>
      <c r="G2558" s="126" t="s">
        <v>13740</v>
      </c>
      <c r="H2558" s="126" t="s">
        <v>20124</v>
      </c>
      <c r="I2558" s="126" t="s">
        <v>21059</v>
      </c>
      <c r="J2558" s="126" t="s">
        <v>26248</v>
      </c>
      <c r="K2558" s="9">
        <f>_xlfn.IFNA(VLOOKUP(Table5[[#This Row],[Section]],SubSill_Tier,2,FALSE),0)</f>
        <v>0</v>
      </c>
      <c r="L2558" s="9" t="str">
        <f t="shared" si="48"/>
        <v>Wall</v>
      </c>
      <c r="M2558" s="205" t="str" cm="1">
        <f t="array" ref="M2558">_xlfn.IFS(NOT(ISERROR(VLOOKUP(Table5[[#This Row],[Section]],TB_notTB,1,FALSE))),"No",LEFT(Table5[[#This Row],[Section]],3)="ETB","PLS",LEFT(Table5[[#This Row],[Section]],1)="7","PDB",NOT(ISBLANK(Table5[[#This Row],[Section]])),"No")</f>
        <v>No</v>
      </c>
    </row>
    <row r="2559" spans="1:13" x14ac:dyDescent="0.25">
      <c r="A2559" s="126" t="s">
        <v>6632</v>
      </c>
      <c r="B2559" s="126" t="s">
        <v>6633</v>
      </c>
      <c r="C2559" s="126" t="s">
        <v>75</v>
      </c>
      <c r="D2559" s="127">
        <v>24.614999999999998</v>
      </c>
      <c r="E2559" s="128">
        <v>776</v>
      </c>
      <c r="F2559" s="128">
        <v>776</v>
      </c>
      <c r="G2559" s="126" t="s">
        <v>13740</v>
      </c>
      <c r="H2559" s="126" t="s">
        <v>20124</v>
      </c>
      <c r="I2559" s="126" t="s">
        <v>21059</v>
      </c>
      <c r="J2559" s="126" t="s">
        <v>26268</v>
      </c>
      <c r="K2559" s="9">
        <f>_xlfn.IFNA(VLOOKUP(Table5[[#This Row],[Section]],SubSill_Tier,2,FALSE),0)</f>
        <v>0</v>
      </c>
      <c r="L2559" s="9" t="str">
        <f t="shared" si="48"/>
        <v>Wall</v>
      </c>
      <c r="M2559" s="205" t="str" cm="1">
        <f t="array" ref="M2559">_xlfn.IFS(NOT(ISERROR(VLOOKUP(Table5[[#This Row],[Section]],TB_notTB,1,FALSE))),"No",LEFT(Table5[[#This Row],[Section]],3)="ETB","PLS",LEFT(Table5[[#This Row],[Section]],1)="7","PDB",NOT(ISBLANK(Table5[[#This Row],[Section]])),"No")</f>
        <v>No</v>
      </c>
    </row>
    <row r="2560" spans="1:13" x14ac:dyDescent="0.25">
      <c r="A2560" s="126" t="s">
        <v>6634</v>
      </c>
      <c r="B2560" s="126" t="s">
        <v>29117</v>
      </c>
      <c r="C2560" s="126" t="s">
        <v>75</v>
      </c>
      <c r="D2560" s="127">
        <v>0.752</v>
      </c>
      <c r="E2560" s="128">
        <v>179</v>
      </c>
      <c r="F2560" s="128">
        <v>179</v>
      </c>
      <c r="G2560" s="126" t="s">
        <v>13741</v>
      </c>
      <c r="H2560" s="126" t="s">
        <v>21079</v>
      </c>
      <c r="I2560" s="126" t="s">
        <v>21080</v>
      </c>
      <c r="J2560" s="126" t="s">
        <v>26281</v>
      </c>
      <c r="K2560" s="9">
        <f>_xlfn.IFNA(VLOOKUP(Table5[[#This Row],[Section]],SubSill_Tier,2,FALSE),0)</f>
        <v>0</v>
      </c>
      <c r="L2560" s="9" t="str">
        <f t="shared" si="48"/>
        <v/>
      </c>
      <c r="M2560" s="205" t="str" cm="1">
        <f t="array" ref="M2560">_xlfn.IFS(NOT(ISERROR(VLOOKUP(Table5[[#This Row],[Section]],TB_notTB,1,FALSE))),"No",LEFT(Table5[[#This Row],[Section]],3)="ETB","PLS",LEFT(Table5[[#This Row],[Section]],1)="7","PDB",NOT(ISBLANK(Table5[[#This Row],[Section]])),"No")</f>
        <v>No</v>
      </c>
    </row>
    <row r="2561" spans="1:13" x14ac:dyDescent="0.25">
      <c r="A2561" s="126" t="s">
        <v>6635</v>
      </c>
      <c r="B2561" s="126" t="s">
        <v>17222</v>
      </c>
      <c r="C2561" s="126" t="s">
        <v>75</v>
      </c>
      <c r="D2561" s="127">
        <v>0.186</v>
      </c>
      <c r="E2561" s="128">
        <v>100</v>
      </c>
      <c r="F2561" s="128">
        <v>100</v>
      </c>
      <c r="G2561" s="126" t="s">
        <v>13740</v>
      </c>
      <c r="H2561" s="126" t="s">
        <v>20124</v>
      </c>
      <c r="I2561" s="126" t="s">
        <v>21059</v>
      </c>
      <c r="J2561" s="126" t="s">
        <v>26236</v>
      </c>
      <c r="K2561" s="9">
        <f>_xlfn.IFNA(VLOOKUP(Table5[[#This Row],[Section]],SubSill_Tier,2,FALSE),0)</f>
        <v>0</v>
      </c>
      <c r="L2561" s="9" t="str">
        <f t="shared" si="48"/>
        <v/>
      </c>
      <c r="M2561" s="205" t="str" cm="1">
        <f t="array" ref="M2561">_xlfn.IFS(NOT(ISERROR(VLOOKUP(Table5[[#This Row],[Section]],TB_notTB,1,FALSE))),"No",LEFT(Table5[[#This Row],[Section]],3)="ETB","PLS",LEFT(Table5[[#This Row],[Section]],1)="7","PDB",NOT(ISBLANK(Table5[[#This Row],[Section]])),"No")</f>
        <v>No</v>
      </c>
    </row>
    <row r="2562" spans="1:13" x14ac:dyDescent="0.25">
      <c r="A2562" s="126" t="s">
        <v>6636</v>
      </c>
      <c r="B2562" s="126" t="s">
        <v>6637</v>
      </c>
      <c r="C2562" s="126" t="s">
        <v>75</v>
      </c>
      <c r="D2562" s="127">
        <v>0.92200000000000004</v>
      </c>
      <c r="E2562" s="128">
        <v>144</v>
      </c>
      <c r="F2562" s="128">
        <v>144</v>
      </c>
      <c r="G2562" s="126" t="s">
        <v>13740</v>
      </c>
      <c r="H2562" s="126" t="s">
        <v>20124</v>
      </c>
      <c r="I2562" s="126" t="s">
        <v>21059</v>
      </c>
      <c r="J2562" s="126" t="s">
        <v>26236</v>
      </c>
      <c r="K2562" s="9">
        <f>_xlfn.IFNA(VLOOKUP(Table5[[#This Row],[Section]],SubSill_Tier,2,FALSE),0)</f>
        <v>0</v>
      </c>
      <c r="L2562" s="9" t="str">
        <f t="shared" ref="L2562:L2625" si="49">IFERROR(IF(LEFT(G2562,2)="AI",IF(_xlfn.NUMBERVALUE(IFERROR(LEFT(IF(ISERROR(FIND("X",UPPER(B2562))),UPPER(B2562),RIGHT(UPPER(B2562),LEN(UPPER(B2562))-FIND("~",SUBSTITUTE(UPPER(B2562),"X","~",LEN(UPPER(B2562))-LEN(SUBSTITUTE(UPPER(B2562),"X","")))))),FIND(" ",IF(ISERROR(FIND("X",UPPER(B2562))),UPPER(B2562),RIGHT(UPPER(B2562),LEN(UPPER(B2562))-FIND("~",SUBSTITUTE(UPPER(B2562),"X","~",LEN(UPPER(B2562))-LEN(SUBSTITUTE(UPPER(B2562),"X","")))))),1)-1),IF(ISERROR(FIND("X",UPPER(B2562))),UPPER(B2562),RIGHT(UPPER(B2562),LEN(UPPER(B2562))-FIND("~",SUBSTITUTE(UPPER(B2562),"X","~",LEN(UPPER(B2562))-LEN(SUBSTITUTE(UPPER(B2562),"X",""))))))),".")&gt;=5,"Wall",""),""),"")</f>
        <v/>
      </c>
      <c r="M2562" s="205" t="str" cm="1">
        <f t="array" ref="M2562">_xlfn.IFS(NOT(ISERROR(VLOOKUP(Table5[[#This Row],[Section]],TB_notTB,1,FALSE))),"No",LEFT(Table5[[#This Row],[Section]],3)="ETB","PLS",LEFT(Table5[[#This Row],[Section]],1)="7","PDB",NOT(ISBLANK(Table5[[#This Row],[Section]])),"No")</f>
        <v>No</v>
      </c>
    </row>
    <row r="2563" spans="1:13" x14ac:dyDescent="0.25">
      <c r="A2563" s="126" t="s">
        <v>6638</v>
      </c>
      <c r="B2563" s="126" t="s">
        <v>17222</v>
      </c>
      <c r="C2563" s="126" t="s">
        <v>75</v>
      </c>
      <c r="D2563" s="127">
        <v>1.119</v>
      </c>
      <c r="E2563" s="128">
        <v>116</v>
      </c>
      <c r="F2563" s="128">
        <v>116</v>
      </c>
      <c r="G2563" s="126" t="s">
        <v>13740</v>
      </c>
      <c r="H2563" s="126" t="s">
        <v>20124</v>
      </c>
      <c r="I2563" s="126" t="s">
        <v>21059</v>
      </c>
      <c r="J2563" s="126" t="s">
        <v>26236</v>
      </c>
      <c r="K2563" s="9">
        <f>_xlfn.IFNA(VLOOKUP(Table5[[#This Row],[Section]],SubSill_Tier,2,FALSE),0)</f>
        <v>0</v>
      </c>
      <c r="L2563" s="9" t="str">
        <f t="shared" si="49"/>
        <v/>
      </c>
      <c r="M2563" s="205" t="str" cm="1">
        <f t="array" ref="M2563">_xlfn.IFS(NOT(ISERROR(VLOOKUP(Table5[[#This Row],[Section]],TB_notTB,1,FALSE))),"No",LEFT(Table5[[#This Row],[Section]],3)="ETB","PLS",LEFT(Table5[[#This Row],[Section]],1)="7","PDB",NOT(ISBLANK(Table5[[#This Row],[Section]])),"No")</f>
        <v>No</v>
      </c>
    </row>
    <row r="2564" spans="1:13" x14ac:dyDescent="0.25">
      <c r="A2564" s="126" t="s">
        <v>6639</v>
      </c>
      <c r="B2564" s="126" t="s">
        <v>17222</v>
      </c>
      <c r="C2564" s="126" t="s">
        <v>75</v>
      </c>
      <c r="D2564" s="127">
        <v>0.746</v>
      </c>
      <c r="E2564" s="128">
        <v>145</v>
      </c>
      <c r="F2564" s="128">
        <v>145</v>
      </c>
      <c r="G2564" s="126" t="s">
        <v>13714</v>
      </c>
      <c r="H2564" s="126" t="s">
        <v>20121</v>
      </c>
      <c r="I2564" s="126" t="s">
        <v>20122</v>
      </c>
      <c r="J2564" s="126" t="s">
        <v>26234</v>
      </c>
      <c r="K2564" s="9">
        <f>_xlfn.IFNA(VLOOKUP(Table5[[#This Row],[Section]],SubSill_Tier,2,FALSE),0)</f>
        <v>0</v>
      </c>
      <c r="L2564" s="9" t="str">
        <f t="shared" si="49"/>
        <v/>
      </c>
      <c r="M2564" s="205" t="str" cm="1">
        <f t="array" ref="M2564">_xlfn.IFS(NOT(ISERROR(VLOOKUP(Table5[[#This Row],[Section]],TB_notTB,1,FALSE))),"No",LEFT(Table5[[#This Row],[Section]],3)="ETB","PLS",LEFT(Table5[[#This Row],[Section]],1)="7","PDB",NOT(ISBLANK(Table5[[#This Row],[Section]])),"No")</f>
        <v>No</v>
      </c>
    </row>
    <row r="2565" spans="1:13" x14ac:dyDescent="0.25">
      <c r="A2565" s="126" t="s">
        <v>6640</v>
      </c>
      <c r="B2565" s="126" t="s">
        <v>17222</v>
      </c>
      <c r="C2565" s="126" t="s">
        <v>75</v>
      </c>
      <c r="D2565" s="127">
        <v>3.149</v>
      </c>
      <c r="E2565" s="128">
        <v>229</v>
      </c>
      <c r="F2565" s="128">
        <v>229</v>
      </c>
      <c r="G2565" s="126" t="s">
        <v>13740</v>
      </c>
      <c r="H2565" s="126" t="s">
        <v>20124</v>
      </c>
      <c r="I2565" s="126" t="s">
        <v>21059</v>
      </c>
      <c r="J2565" s="126" t="s">
        <v>26238</v>
      </c>
      <c r="K2565" s="9">
        <f>_xlfn.IFNA(VLOOKUP(Table5[[#This Row],[Section]],SubSill_Tier,2,FALSE),0)</f>
        <v>0</v>
      </c>
      <c r="L2565" s="9" t="str">
        <f t="shared" si="49"/>
        <v/>
      </c>
      <c r="M2565" s="205" t="str" cm="1">
        <f t="array" ref="M2565">_xlfn.IFS(NOT(ISERROR(VLOOKUP(Table5[[#This Row],[Section]],TB_notTB,1,FALSE))),"No",LEFT(Table5[[#This Row],[Section]],3)="ETB","PLS",LEFT(Table5[[#This Row],[Section]],1)="7","PDB",NOT(ISBLANK(Table5[[#This Row],[Section]])),"No")</f>
        <v>No</v>
      </c>
    </row>
    <row r="2566" spans="1:13" x14ac:dyDescent="0.25">
      <c r="A2566" s="126" t="s">
        <v>6641</v>
      </c>
      <c r="B2566" s="126" t="s">
        <v>17222</v>
      </c>
      <c r="C2566" s="126" t="s">
        <v>75</v>
      </c>
      <c r="D2566" s="127">
        <v>1.1060000000000001</v>
      </c>
      <c r="E2566" s="128">
        <v>160</v>
      </c>
      <c r="F2566" s="128">
        <v>160</v>
      </c>
      <c r="G2566" s="126" t="s">
        <v>13740</v>
      </c>
      <c r="H2566" s="126" t="s">
        <v>20124</v>
      </c>
      <c r="I2566" s="126" t="s">
        <v>21059</v>
      </c>
      <c r="J2566" s="126" t="s">
        <v>26236</v>
      </c>
      <c r="K2566" s="9">
        <f>_xlfn.IFNA(VLOOKUP(Table5[[#This Row],[Section]],SubSill_Tier,2,FALSE),0)</f>
        <v>0</v>
      </c>
      <c r="L2566" s="9" t="str">
        <f t="shared" si="49"/>
        <v/>
      </c>
      <c r="M2566" s="205" t="str" cm="1">
        <f t="array" ref="M2566">_xlfn.IFS(NOT(ISERROR(VLOOKUP(Table5[[#This Row],[Section]],TB_notTB,1,FALSE))),"No",LEFT(Table5[[#This Row],[Section]],3)="ETB","PLS",LEFT(Table5[[#This Row],[Section]],1)="7","PDB",NOT(ISBLANK(Table5[[#This Row],[Section]])),"No")</f>
        <v>No</v>
      </c>
    </row>
    <row r="2567" spans="1:13" x14ac:dyDescent="0.25">
      <c r="A2567" s="126" t="s">
        <v>6642</v>
      </c>
      <c r="B2567" s="126" t="s">
        <v>6643</v>
      </c>
      <c r="C2567" s="126" t="s">
        <v>75</v>
      </c>
      <c r="D2567" s="127">
        <v>1.0629999999999999</v>
      </c>
      <c r="E2567" s="128">
        <v>267</v>
      </c>
      <c r="F2567" s="128">
        <v>267</v>
      </c>
      <c r="G2567" s="126" t="s">
        <v>13740</v>
      </c>
      <c r="H2567" s="126" t="s">
        <v>20124</v>
      </c>
      <c r="I2567" s="126" t="s">
        <v>21059</v>
      </c>
      <c r="J2567" s="126" t="s">
        <v>26235</v>
      </c>
      <c r="K2567" s="9">
        <f>_xlfn.IFNA(VLOOKUP(Table5[[#This Row],[Section]],SubSill_Tier,2,FALSE),0)</f>
        <v>0</v>
      </c>
      <c r="L2567" s="9" t="str">
        <f t="shared" si="49"/>
        <v/>
      </c>
      <c r="M2567" s="205" t="str" cm="1">
        <f t="array" ref="M2567">_xlfn.IFS(NOT(ISERROR(VLOOKUP(Table5[[#This Row],[Section]],TB_notTB,1,FALSE))),"No",LEFT(Table5[[#This Row],[Section]],3)="ETB","PLS",LEFT(Table5[[#This Row],[Section]],1)="7","PDB",NOT(ISBLANK(Table5[[#This Row],[Section]])),"No")</f>
        <v>No</v>
      </c>
    </row>
    <row r="2568" spans="1:13" x14ac:dyDescent="0.25">
      <c r="A2568" s="126" t="s">
        <v>6644</v>
      </c>
      <c r="B2568" s="126" t="s">
        <v>6645</v>
      </c>
      <c r="C2568" s="126" t="s">
        <v>75</v>
      </c>
      <c r="D2568" s="127">
        <v>1.2230000000000001</v>
      </c>
      <c r="E2568" s="128">
        <v>204</v>
      </c>
      <c r="F2568" s="128">
        <v>204</v>
      </c>
      <c r="G2568" s="126" t="s">
        <v>13740</v>
      </c>
      <c r="H2568" s="126" t="s">
        <v>20124</v>
      </c>
      <c r="I2568" s="126" t="s">
        <v>21059</v>
      </c>
      <c r="J2568" s="126" t="s">
        <v>26236</v>
      </c>
      <c r="K2568" s="9">
        <f>_xlfn.IFNA(VLOOKUP(Table5[[#This Row],[Section]],SubSill_Tier,2,FALSE),0)</f>
        <v>0</v>
      </c>
      <c r="L2568" s="9" t="str">
        <f t="shared" si="49"/>
        <v/>
      </c>
      <c r="M2568" s="205" t="str" cm="1">
        <f t="array" ref="M2568">_xlfn.IFS(NOT(ISERROR(VLOOKUP(Table5[[#This Row],[Section]],TB_notTB,1,FALSE))),"No",LEFT(Table5[[#This Row],[Section]],3)="ETB","PLS",LEFT(Table5[[#This Row],[Section]],1)="7","PDB",NOT(ISBLANK(Table5[[#This Row],[Section]])),"No")</f>
        <v>No</v>
      </c>
    </row>
    <row r="2569" spans="1:13" x14ac:dyDescent="0.25">
      <c r="A2569" s="126" t="s">
        <v>6646</v>
      </c>
      <c r="B2569" s="126" t="s">
        <v>27859</v>
      </c>
      <c r="C2569" s="126" t="s">
        <v>75</v>
      </c>
      <c r="D2569" s="127">
        <v>2.9950000000000001</v>
      </c>
      <c r="E2569" s="128">
        <v>426</v>
      </c>
      <c r="F2569" s="128">
        <v>426</v>
      </c>
      <c r="G2569" s="126" t="s">
        <v>13740</v>
      </c>
      <c r="H2569" s="126" t="s">
        <v>20124</v>
      </c>
      <c r="I2569" s="126" t="s">
        <v>21059</v>
      </c>
      <c r="J2569" s="126" t="s">
        <v>26235</v>
      </c>
      <c r="K2569" s="9">
        <f>_xlfn.IFNA(VLOOKUP(Table5[[#This Row],[Section]],SubSill_Tier,2,FALSE),0)</f>
        <v>0</v>
      </c>
      <c r="L2569" s="9" t="str">
        <f t="shared" si="49"/>
        <v/>
      </c>
      <c r="M2569" s="205" t="str" cm="1">
        <f t="array" ref="M2569">_xlfn.IFS(NOT(ISERROR(VLOOKUP(Table5[[#This Row],[Section]],TB_notTB,1,FALSE))),"No",LEFT(Table5[[#This Row],[Section]],3)="ETB","PLS",LEFT(Table5[[#This Row],[Section]],1)="7","PDB",NOT(ISBLANK(Table5[[#This Row],[Section]])),"No")</f>
        <v>No</v>
      </c>
    </row>
    <row r="2570" spans="1:13" x14ac:dyDescent="0.25">
      <c r="A2570" s="126" t="s">
        <v>6647</v>
      </c>
      <c r="B2570" s="126" t="s">
        <v>27860</v>
      </c>
      <c r="C2570" s="126" t="s">
        <v>75</v>
      </c>
      <c r="D2570" s="127">
        <v>5.0940000000000003</v>
      </c>
      <c r="E2570" s="128">
        <v>638</v>
      </c>
      <c r="F2570" s="128">
        <v>638</v>
      </c>
      <c r="G2570" s="126" t="s">
        <v>13740</v>
      </c>
      <c r="H2570" s="126" t="s">
        <v>20124</v>
      </c>
      <c r="I2570" s="126" t="s">
        <v>21059</v>
      </c>
      <c r="J2570" s="126" t="s">
        <v>26245</v>
      </c>
      <c r="K2570" s="9">
        <f>_xlfn.IFNA(VLOOKUP(Table5[[#This Row],[Section]],SubSill_Tier,2,FALSE),0)</f>
        <v>0</v>
      </c>
      <c r="L2570" s="9" t="str">
        <f t="shared" si="49"/>
        <v/>
      </c>
      <c r="M2570" s="205" t="str" cm="1">
        <f t="array" ref="M2570">_xlfn.IFS(NOT(ISERROR(VLOOKUP(Table5[[#This Row],[Section]],TB_notTB,1,FALSE))),"No",LEFT(Table5[[#This Row],[Section]],3)="ETB","PLS",LEFT(Table5[[#This Row],[Section]],1)="7","PDB",NOT(ISBLANK(Table5[[#This Row],[Section]])),"No")</f>
        <v>No</v>
      </c>
    </row>
    <row r="2571" spans="1:13" x14ac:dyDescent="0.25">
      <c r="A2571" s="126" t="s">
        <v>6648</v>
      </c>
      <c r="B2571" s="126" t="s">
        <v>6649</v>
      </c>
      <c r="C2571" s="126" t="s">
        <v>75</v>
      </c>
      <c r="D2571" s="127">
        <v>0.76700000000000002</v>
      </c>
      <c r="E2571" s="128">
        <v>207</v>
      </c>
      <c r="F2571" s="128">
        <v>207</v>
      </c>
      <c r="G2571" s="126" t="s">
        <v>13740</v>
      </c>
      <c r="H2571" s="126" t="s">
        <v>20124</v>
      </c>
      <c r="I2571" s="126" t="s">
        <v>21059</v>
      </c>
      <c r="J2571" s="126" t="s">
        <v>26235</v>
      </c>
      <c r="K2571" s="9">
        <f>_xlfn.IFNA(VLOOKUP(Table5[[#This Row],[Section]],SubSill_Tier,2,FALSE),0)</f>
        <v>0</v>
      </c>
      <c r="L2571" s="9" t="str">
        <f t="shared" si="49"/>
        <v/>
      </c>
      <c r="M2571" s="205" t="str" cm="1">
        <f t="array" ref="M2571">_xlfn.IFS(NOT(ISERROR(VLOOKUP(Table5[[#This Row],[Section]],TB_notTB,1,FALSE))),"No",LEFT(Table5[[#This Row],[Section]],3)="ETB","PLS",LEFT(Table5[[#This Row],[Section]],1)="7","PDB",NOT(ISBLANK(Table5[[#This Row],[Section]])),"No")</f>
        <v>No</v>
      </c>
    </row>
    <row r="2572" spans="1:13" x14ac:dyDescent="0.25">
      <c r="A2572" s="126" t="s">
        <v>6650</v>
      </c>
      <c r="B2572" s="126" t="s">
        <v>6651</v>
      </c>
      <c r="C2572" s="126" t="s">
        <v>75</v>
      </c>
      <c r="D2572" s="127">
        <v>2.101</v>
      </c>
      <c r="E2572" s="128">
        <v>319</v>
      </c>
      <c r="F2572" s="128">
        <v>319</v>
      </c>
      <c r="G2572" s="126" t="s">
        <v>13741</v>
      </c>
      <c r="H2572" s="126" t="s">
        <v>21079</v>
      </c>
      <c r="I2572" s="126" t="s">
        <v>21080</v>
      </c>
      <c r="J2572" s="126" t="s">
        <v>26281</v>
      </c>
      <c r="K2572" s="9">
        <f>_xlfn.IFNA(VLOOKUP(Table5[[#This Row],[Section]],SubSill_Tier,2,FALSE),0)</f>
        <v>0</v>
      </c>
      <c r="L2572" s="9" t="str">
        <f t="shared" si="49"/>
        <v/>
      </c>
      <c r="M2572" s="205" t="str" cm="1">
        <f t="array" ref="M2572">_xlfn.IFS(NOT(ISERROR(VLOOKUP(Table5[[#This Row],[Section]],TB_notTB,1,FALSE))),"No",LEFT(Table5[[#This Row],[Section]],3)="ETB","PLS",LEFT(Table5[[#This Row],[Section]],1)="7","PDB",NOT(ISBLANK(Table5[[#This Row],[Section]])),"No")</f>
        <v>No</v>
      </c>
    </row>
    <row r="2573" spans="1:13" x14ac:dyDescent="0.25">
      <c r="A2573" s="126" t="s">
        <v>6652</v>
      </c>
      <c r="B2573" s="126" t="s">
        <v>6653</v>
      </c>
      <c r="C2573" s="126" t="s">
        <v>75</v>
      </c>
      <c r="D2573" s="127">
        <v>3.1549999999999998</v>
      </c>
      <c r="E2573" s="128">
        <v>399</v>
      </c>
      <c r="F2573" s="128">
        <v>399</v>
      </c>
      <c r="G2573" s="126" t="s">
        <v>13740</v>
      </c>
      <c r="H2573" s="126" t="s">
        <v>20124</v>
      </c>
      <c r="I2573" s="126" t="s">
        <v>21059</v>
      </c>
      <c r="J2573" s="126" t="s">
        <v>26240</v>
      </c>
      <c r="K2573" s="9">
        <f>_xlfn.IFNA(VLOOKUP(Table5[[#This Row],[Section]],SubSill_Tier,2,FALSE),0)</f>
        <v>0</v>
      </c>
      <c r="L2573" s="9" t="str">
        <f t="shared" si="49"/>
        <v/>
      </c>
      <c r="M2573" s="205" t="str" cm="1">
        <f t="array" ref="M2573">_xlfn.IFS(NOT(ISERROR(VLOOKUP(Table5[[#This Row],[Section]],TB_notTB,1,FALSE))),"No",LEFT(Table5[[#This Row],[Section]],3)="ETB","PLS",LEFT(Table5[[#This Row],[Section]],1)="7","PDB",NOT(ISBLANK(Table5[[#This Row],[Section]])),"No")</f>
        <v>No</v>
      </c>
    </row>
    <row r="2574" spans="1:13" x14ac:dyDescent="0.25">
      <c r="A2574" s="126" t="s">
        <v>6654</v>
      </c>
      <c r="B2574" s="126" t="s">
        <v>17222</v>
      </c>
      <c r="C2574" s="126" t="s">
        <v>75</v>
      </c>
      <c r="D2574" s="127">
        <v>0.25600000000000001</v>
      </c>
      <c r="E2574" s="128">
        <v>100</v>
      </c>
      <c r="F2574" s="128">
        <v>100</v>
      </c>
      <c r="G2574" s="126" t="s">
        <v>13740</v>
      </c>
      <c r="H2574" s="126" t="s">
        <v>20124</v>
      </c>
      <c r="I2574" s="126" t="s">
        <v>21059</v>
      </c>
      <c r="J2574" s="126" t="s">
        <v>26236</v>
      </c>
      <c r="K2574" s="9">
        <f>_xlfn.IFNA(VLOOKUP(Table5[[#This Row],[Section]],SubSill_Tier,2,FALSE),0)</f>
        <v>0</v>
      </c>
      <c r="L2574" s="9" t="str">
        <f t="shared" si="49"/>
        <v/>
      </c>
      <c r="M2574" s="205" t="str" cm="1">
        <f t="array" ref="M2574">_xlfn.IFS(NOT(ISERROR(VLOOKUP(Table5[[#This Row],[Section]],TB_notTB,1,FALSE))),"No",LEFT(Table5[[#This Row],[Section]],3)="ETB","PLS",LEFT(Table5[[#This Row],[Section]],1)="7","PDB",NOT(ISBLANK(Table5[[#This Row],[Section]])),"No")</f>
        <v>No</v>
      </c>
    </row>
    <row r="2575" spans="1:13" x14ac:dyDescent="0.25">
      <c r="A2575" s="126" t="s">
        <v>6655</v>
      </c>
      <c r="B2575" s="126" t="s">
        <v>6656</v>
      </c>
      <c r="C2575" s="126" t="s">
        <v>75</v>
      </c>
      <c r="D2575" s="127">
        <v>0.376</v>
      </c>
      <c r="E2575" s="128">
        <v>120</v>
      </c>
      <c r="F2575" s="128">
        <v>120</v>
      </c>
      <c r="G2575" s="126" t="s">
        <v>13714</v>
      </c>
      <c r="H2575" s="126" t="s">
        <v>20121</v>
      </c>
      <c r="I2575" s="126" t="s">
        <v>20122</v>
      </c>
      <c r="J2575" s="126" t="s">
        <v>26234</v>
      </c>
      <c r="K2575" s="9">
        <f>_xlfn.IFNA(VLOOKUP(Table5[[#This Row],[Section]],SubSill_Tier,2,FALSE),0)</f>
        <v>0</v>
      </c>
      <c r="L2575" s="9" t="str">
        <f t="shared" si="49"/>
        <v/>
      </c>
      <c r="M2575" s="205" t="str" cm="1">
        <f t="array" ref="M2575">_xlfn.IFS(NOT(ISERROR(VLOOKUP(Table5[[#This Row],[Section]],TB_notTB,1,FALSE))),"No",LEFT(Table5[[#This Row],[Section]],3)="ETB","PLS",LEFT(Table5[[#This Row],[Section]],1)="7","PDB",NOT(ISBLANK(Table5[[#This Row],[Section]])),"No")</f>
        <v>No</v>
      </c>
    </row>
    <row r="2576" spans="1:13" x14ac:dyDescent="0.25">
      <c r="A2576" s="126" t="s">
        <v>6657</v>
      </c>
      <c r="B2576" s="126" t="s">
        <v>13104</v>
      </c>
      <c r="C2576" s="126" t="s">
        <v>75</v>
      </c>
      <c r="D2576" s="127">
        <v>9.0229999999999997</v>
      </c>
      <c r="E2576" s="128">
        <v>442</v>
      </c>
      <c r="F2576" s="128">
        <v>442</v>
      </c>
      <c r="G2576" s="126" t="s">
        <v>13740</v>
      </c>
      <c r="H2576" s="126" t="s">
        <v>20124</v>
      </c>
      <c r="I2576" s="126" t="s">
        <v>21059</v>
      </c>
      <c r="J2576" s="126" t="s">
        <v>26245</v>
      </c>
      <c r="K2576" s="9">
        <f>_xlfn.IFNA(VLOOKUP(Table5[[#This Row],[Section]],SubSill_Tier,2,FALSE),0)</f>
        <v>0</v>
      </c>
      <c r="L2576" s="9" t="str">
        <f t="shared" si="49"/>
        <v>Wall</v>
      </c>
      <c r="M2576" s="205" t="str" cm="1">
        <f t="array" ref="M2576">_xlfn.IFS(NOT(ISERROR(VLOOKUP(Table5[[#This Row],[Section]],TB_notTB,1,FALSE))),"No",LEFT(Table5[[#This Row],[Section]],3)="ETB","PLS",LEFT(Table5[[#This Row],[Section]],1)="7","PDB",NOT(ISBLANK(Table5[[#This Row],[Section]])),"No")</f>
        <v>No</v>
      </c>
    </row>
    <row r="2577" spans="1:13" x14ac:dyDescent="0.25">
      <c r="A2577" s="126" t="s">
        <v>6658</v>
      </c>
      <c r="B2577" s="126" t="s">
        <v>27861</v>
      </c>
      <c r="C2577" s="126" t="s">
        <v>75</v>
      </c>
      <c r="D2577" s="127">
        <v>4.0380000000000003</v>
      </c>
      <c r="E2577" s="128">
        <v>235</v>
      </c>
      <c r="F2577" s="128">
        <v>235</v>
      </c>
      <c r="G2577" s="126" t="s">
        <v>13740</v>
      </c>
      <c r="H2577" s="126" t="s">
        <v>20124</v>
      </c>
      <c r="I2577" s="126" t="s">
        <v>21059</v>
      </c>
      <c r="J2577" s="126" t="s">
        <v>26240</v>
      </c>
      <c r="K2577" s="9">
        <f>_xlfn.IFNA(VLOOKUP(Table5[[#This Row],[Section]],SubSill_Tier,2,FALSE),0)</f>
        <v>0</v>
      </c>
      <c r="L2577" s="9" t="str">
        <f t="shared" si="49"/>
        <v>Wall</v>
      </c>
      <c r="M2577" s="205" t="str" cm="1">
        <f t="array" ref="M2577">_xlfn.IFS(NOT(ISERROR(VLOOKUP(Table5[[#This Row],[Section]],TB_notTB,1,FALSE))),"No",LEFT(Table5[[#This Row],[Section]],3)="ETB","PLS",LEFT(Table5[[#This Row],[Section]],1)="7","PDB",NOT(ISBLANK(Table5[[#This Row],[Section]])),"No")</f>
        <v>No</v>
      </c>
    </row>
    <row r="2578" spans="1:13" x14ac:dyDescent="0.25">
      <c r="A2578" s="126" t="s">
        <v>29019</v>
      </c>
      <c r="B2578" s="126" t="s">
        <v>29020</v>
      </c>
      <c r="C2578" s="126" t="s">
        <v>75</v>
      </c>
      <c r="D2578" s="127">
        <v>6.758</v>
      </c>
      <c r="E2578" s="128">
        <v>638</v>
      </c>
      <c r="F2578" s="128">
        <v>638</v>
      </c>
      <c r="G2578" s="126" t="s">
        <v>13740</v>
      </c>
      <c r="H2578" s="126" t="s">
        <v>20124</v>
      </c>
      <c r="I2578" s="126" t="s">
        <v>21059</v>
      </c>
      <c r="J2578" s="126" t="s">
        <v>26245</v>
      </c>
      <c r="K2578" s="9">
        <f>_xlfn.IFNA(VLOOKUP(Table5[[#This Row],[Section]],SubSill_Tier,2,FALSE),0)</f>
        <v>0</v>
      </c>
      <c r="L2578" s="9" t="str">
        <f t="shared" si="49"/>
        <v/>
      </c>
      <c r="M2578" s="205" t="str" cm="1">
        <f t="array" ref="M2578">_xlfn.IFS(NOT(ISERROR(VLOOKUP(Table5[[#This Row],[Section]],TB_notTB,1,FALSE))),"No",LEFT(Table5[[#This Row],[Section]],3)="ETB","PLS",LEFT(Table5[[#This Row],[Section]],1)="7","PDB",NOT(ISBLANK(Table5[[#This Row],[Section]])),"No")</f>
        <v>No</v>
      </c>
    </row>
    <row r="2579" spans="1:13" x14ac:dyDescent="0.25">
      <c r="A2579" s="126" t="s">
        <v>6659</v>
      </c>
      <c r="B2579" s="126" t="s">
        <v>27862</v>
      </c>
      <c r="C2579" s="126" t="s">
        <v>75</v>
      </c>
      <c r="D2579" s="127">
        <v>4.2220000000000004</v>
      </c>
      <c r="E2579" s="128">
        <v>499</v>
      </c>
      <c r="F2579" s="128">
        <v>499</v>
      </c>
      <c r="G2579" s="126" t="s">
        <v>13740</v>
      </c>
      <c r="H2579" s="126" t="s">
        <v>20124</v>
      </c>
      <c r="I2579" s="126" t="s">
        <v>21059</v>
      </c>
      <c r="J2579" s="126" t="s">
        <v>26240</v>
      </c>
      <c r="K2579" s="9">
        <f>_xlfn.IFNA(VLOOKUP(Table5[[#This Row],[Section]],SubSill_Tier,2,FALSE),0)</f>
        <v>0</v>
      </c>
      <c r="L2579" s="9" t="str">
        <f t="shared" si="49"/>
        <v/>
      </c>
      <c r="M2579" s="205" t="str" cm="1">
        <f t="array" ref="M2579">_xlfn.IFS(NOT(ISERROR(VLOOKUP(Table5[[#This Row],[Section]],TB_notTB,1,FALSE))),"No",LEFT(Table5[[#This Row],[Section]],3)="ETB","PLS",LEFT(Table5[[#This Row],[Section]],1)="7","PDB",NOT(ISBLANK(Table5[[#This Row],[Section]])),"No")</f>
        <v>No</v>
      </c>
    </row>
    <row r="2580" spans="1:13" x14ac:dyDescent="0.25">
      <c r="A2580" s="126" t="s">
        <v>6660</v>
      </c>
      <c r="B2580" s="126" t="s">
        <v>6661</v>
      </c>
      <c r="C2580" s="126" t="s">
        <v>75</v>
      </c>
      <c r="D2580" s="127">
        <v>4.6449999999999996</v>
      </c>
      <c r="E2580" s="128">
        <v>432</v>
      </c>
      <c r="F2580" s="128">
        <v>432</v>
      </c>
      <c r="G2580" s="126" t="s">
        <v>13740</v>
      </c>
      <c r="H2580" s="126" t="s">
        <v>20124</v>
      </c>
      <c r="I2580" s="126" t="s">
        <v>21059</v>
      </c>
      <c r="J2580" s="126" t="s">
        <v>26238</v>
      </c>
      <c r="K2580" s="9">
        <f>_xlfn.IFNA(VLOOKUP(Table5[[#This Row],[Section]],SubSill_Tier,2,FALSE),0)</f>
        <v>0</v>
      </c>
      <c r="L2580" s="9" t="str">
        <f t="shared" si="49"/>
        <v/>
      </c>
      <c r="M2580" s="205" t="str" cm="1">
        <f t="array" ref="M2580">_xlfn.IFS(NOT(ISERROR(VLOOKUP(Table5[[#This Row],[Section]],TB_notTB,1,FALSE))),"No",LEFT(Table5[[#This Row],[Section]],3)="ETB","PLS",LEFT(Table5[[#This Row],[Section]],1)="7","PDB",NOT(ISBLANK(Table5[[#This Row],[Section]])),"No")</f>
        <v>No</v>
      </c>
    </row>
    <row r="2581" spans="1:13" x14ac:dyDescent="0.25">
      <c r="A2581" s="126" t="s">
        <v>6662</v>
      </c>
      <c r="B2581" s="126" t="s">
        <v>27863</v>
      </c>
      <c r="C2581" s="126" t="s">
        <v>75</v>
      </c>
      <c r="D2581" s="127">
        <v>1.5640000000000001</v>
      </c>
      <c r="E2581" s="128">
        <v>188</v>
      </c>
      <c r="F2581" s="128">
        <v>188</v>
      </c>
      <c r="G2581" s="126" t="s">
        <v>13740</v>
      </c>
      <c r="H2581" s="126" t="s">
        <v>20124</v>
      </c>
      <c r="I2581" s="126" t="s">
        <v>21059</v>
      </c>
      <c r="J2581" s="126" t="s">
        <v>26235</v>
      </c>
      <c r="K2581" s="9">
        <f>_xlfn.IFNA(VLOOKUP(Table5[[#This Row],[Section]],SubSill_Tier,2,FALSE),0)</f>
        <v>0</v>
      </c>
      <c r="L2581" s="9" t="str">
        <f t="shared" si="49"/>
        <v/>
      </c>
      <c r="M2581" s="205" t="str" cm="1">
        <f t="array" ref="M2581">_xlfn.IFS(NOT(ISERROR(VLOOKUP(Table5[[#This Row],[Section]],TB_notTB,1,FALSE))),"No",LEFT(Table5[[#This Row],[Section]],3)="ETB","PLS",LEFT(Table5[[#This Row],[Section]],1)="7","PDB",NOT(ISBLANK(Table5[[#This Row],[Section]])),"No")</f>
        <v>No</v>
      </c>
    </row>
    <row r="2582" spans="1:13" x14ac:dyDescent="0.25">
      <c r="A2582" s="126" t="s">
        <v>6663</v>
      </c>
      <c r="B2582" s="126" t="s">
        <v>6664</v>
      </c>
      <c r="C2582" s="126" t="s">
        <v>75</v>
      </c>
      <c r="D2582" s="127">
        <v>0.25</v>
      </c>
      <c r="E2582" s="128">
        <v>100</v>
      </c>
      <c r="F2582" s="128">
        <v>100</v>
      </c>
      <c r="G2582" s="126" t="s">
        <v>13740</v>
      </c>
      <c r="H2582" s="126" t="s">
        <v>20124</v>
      </c>
      <c r="I2582" s="126" t="s">
        <v>21059</v>
      </c>
      <c r="J2582" s="126" t="s">
        <v>26235</v>
      </c>
      <c r="K2582" s="9">
        <f>_xlfn.IFNA(VLOOKUP(Table5[[#This Row],[Section]],SubSill_Tier,2,FALSE),0)</f>
        <v>0</v>
      </c>
      <c r="L2582" s="9" t="str">
        <f t="shared" si="49"/>
        <v/>
      </c>
      <c r="M2582" s="205" t="str" cm="1">
        <f t="array" ref="M2582">_xlfn.IFS(NOT(ISERROR(VLOOKUP(Table5[[#This Row],[Section]],TB_notTB,1,FALSE))),"No",LEFT(Table5[[#This Row],[Section]],3)="ETB","PLS",LEFT(Table5[[#This Row],[Section]],1)="7","PDB",NOT(ISBLANK(Table5[[#This Row],[Section]])),"No")</f>
        <v>No</v>
      </c>
    </row>
    <row r="2583" spans="1:13" x14ac:dyDescent="0.25">
      <c r="A2583" s="126" t="s">
        <v>6665</v>
      </c>
      <c r="B2583" s="126" t="s">
        <v>17222</v>
      </c>
      <c r="C2583" s="126" t="s">
        <v>75</v>
      </c>
      <c r="D2583" s="127">
        <v>0.56999999999999995</v>
      </c>
      <c r="E2583" s="128">
        <v>141</v>
      </c>
      <c r="F2583" s="128">
        <v>141</v>
      </c>
      <c r="G2583" s="126" t="s">
        <v>13740</v>
      </c>
      <c r="H2583" s="126" t="s">
        <v>20124</v>
      </c>
      <c r="I2583" s="126" t="s">
        <v>21059</v>
      </c>
      <c r="J2583" s="126" t="s">
        <v>26236</v>
      </c>
      <c r="K2583" s="9">
        <f>_xlfn.IFNA(VLOOKUP(Table5[[#This Row],[Section]],SubSill_Tier,2,FALSE),0)</f>
        <v>0</v>
      </c>
      <c r="L2583" s="9" t="str">
        <f t="shared" si="49"/>
        <v/>
      </c>
      <c r="M2583" s="205" t="str" cm="1">
        <f t="array" ref="M2583">_xlfn.IFS(NOT(ISERROR(VLOOKUP(Table5[[#This Row],[Section]],TB_notTB,1,FALSE))),"No",LEFT(Table5[[#This Row],[Section]],3)="ETB","PLS",LEFT(Table5[[#This Row],[Section]],1)="7","PDB",NOT(ISBLANK(Table5[[#This Row],[Section]])),"No")</f>
        <v>No</v>
      </c>
    </row>
    <row r="2584" spans="1:13" x14ac:dyDescent="0.25">
      <c r="A2584" s="126" t="s">
        <v>6666</v>
      </c>
      <c r="B2584" s="126" t="s">
        <v>17222</v>
      </c>
      <c r="C2584" s="126" t="s">
        <v>75</v>
      </c>
      <c r="D2584" s="127">
        <v>2.7210000000000001</v>
      </c>
      <c r="E2584" s="128">
        <v>346</v>
      </c>
      <c r="F2584" s="128">
        <v>346</v>
      </c>
      <c r="G2584" s="126" t="s">
        <v>13740</v>
      </c>
      <c r="H2584" s="126" t="s">
        <v>20124</v>
      </c>
      <c r="I2584" s="126" t="s">
        <v>21059</v>
      </c>
      <c r="J2584" s="126" t="s">
        <v>26236</v>
      </c>
      <c r="K2584" s="9">
        <f>_xlfn.IFNA(VLOOKUP(Table5[[#This Row],[Section]],SubSill_Tier,2,FALSE),0)</f>
        <v>0</v>
      </c>
      <c r="L2584" s="9" t="str">
        <f t="shared" si="49"/>
        <v/>
      </c>
      <c r="M2584" s="205" t="str" cm="1">
        <f t="array" ref="M2584">_xlfn.IFS(NOT(ISERROR(VLOOKUP(Table5[[#This Row],[Section]],TB_notTB,1,FALSE))),"No",LEFT(Table5[[#This Row],[Section]],3)="ETB","PLS",LEFT(Table5[[#This Row],[Section]],1)="7","PDB",NOT(ISBLANK(Table5[[#This Row],[Section]])),"No")</f>
        <v>No</v>
      </c>
    </row>
    <row r="2585" spans="1:13" x14ac:dyDescent="0.25">
      <c r="A2585" s="126" t="s">
        <v>6667</v>
      </c>
      <c r="B2585" s="126" t="s">
        <v>27864</v>
      </c>
      <c r="C2585" s="126" t="s">
        <v>75</v>
      </c>
      <c r="D2585" s="127">
        <v>3.7410000000000001</v>
      </c>
      <c r="E2585" s="128">
        <v>471</v>
      </c>
      <c r="F2585" s="128">
        <v>471</v>
      </c>
      <c r="G2585" s="126" t="s">
        <v>13740</v>
      </c>
      <c r="H2585" s="126" t="s">
        <v>20124</v>
      </c>
      <c r="I2585" s="126" t="s">
        <v>21059</v>
      </c>
      <c r="J2585" s="126" t="s">
        <v>26240</v>
      </c>
      <c r="K2585" s="9">
        <f>_xlfn.IFNA(VLOOKUP(Table5[[#This Row],[Section]],SubSill_Tier,2,FALSE),0)</f>
        <v>0</v>
      </c>
      <c r="L2585" s="9" t="str">
        <f t="shared" si="49"/>
        <v/>
      </c>
      <c r="M2585" s="205" t="str" cm="1">
        <f t="array" ref="M2585">_xlfn.IFS(NOT(ISERROR(VLOOKUP(Table5[[#This Row],[Section]],TB_notTB,1,FALSE))),"No",LEFT(Table5[[#This Row],[Section]],3)="ETB","PLS",LEFT(Table5[[#This Row],[Section]],1)="7","PDB",NOT(ISBLANK(Table5[[#This Row],[Section]])),"No")</f>
        <v>No</v>
      </c>
    </row>
    <row r="2586" spans="1:13" x14ac:dyDescent="0.25">
      <c r="A2586" s="126" t="s">
        <v>6668</v>
      </c>
      <c r="B2586" s="126" t="s">
        <v>6669</v>
      </c>
      <c r="C2586" s="126" t="s">
        <v>75</v>
      </c>
      <c r="D2586" s="127">
        <v>2.9</v>
      </c>
      <c r="E2586" s="128">
        <v>198</v>
      </c>
      <c r="F2586" s="128">
        <v>198</v>
      </c>
      <c r="G2586" s="126" t="s">
        <v>13740</v>
      </c>
      <c r="H2586" s="126" t="s">
        <v>20124</v>
      </c>
      <c r="I2586" s="126" t="s">
        <v>21059</v>
      </c>
      <c r="J2586" s="126" t="s">
        <v>26235</v>
      </c>
      <c r="K2586" s="9">
        <f>_xlfn.IFNA(VLOOKUP(Table5[[#This Row],[Section]],SubSill_Tier,2,FALSE),0)</f>
        <v>0</v>
      </c>
      <c r="L2586" s="9" t="str">
        <f t="shared" si="49"/>
        <v>Wall</v>
      </c>
      <c r="M2586" s="205" t="str" cm="1">
        <f t="array" ref="M2586">_xlfn.IFS(NOT(ISERROR(VLOOKUP(Table5[[#This Row],[Section]],TB_notTB,1,FALSE))),"No",LEFT(Table5[[#This Row],[Section]],3)="ETB","PLS",LEFT(Table5[[#This Row],[Section]],1)="7","PDB",NOT(ISBLANK(Table5[[#This Row],[Section]])),"No")</f>
        <v>No</v>
      </c>
    </row>
    <row r="2587" spans="1:13" x14ac:dyDescent="0.25">
      <c r="A2587" s="126" t="s">
        <v>6670</v>
      </c>
      <c r="B2587" s="126" t="s">
        <v>17222</v>
      </c>
      <c r="C2587" s="126" t="s">
        <v>75</v>
      </c>
      <c r="D2587" s="127">
        <v>0.875</v>
      </c>
      <c r="E2587" s="128">
        <v>208</v>
      </c>
      <c r="F2587" s="128">
        <v>208</v>
      </c>
      <c r="G2587" s="126" t="s">
        <v>13740</v>
      </c>
      <c r="H2587" s="126" t="s">
        <v>20124</v>
      </c>
      <c r="I2587" s="126" t="s">
        <v>21059</v>
      </c>
      <c r="J2587" s="126" t="s">
        <v>26236</v>
      </c>
      <c r="K2587" s="9">
        <f>_xlfn.IFNA(VLOOKUP(Table5[[#This Row],[Section]],SubSill_Tier,2,FALSE),0)</f>
        <v>0</v>
      </c>
      <c r="L2587" s="9" t="str">
        <f t="shared" si="49"/>
        <v/>
      </c>
      <c r="M2587" s="205" t="str" cm="1">
        <f t="array" ref="M2587">_xlfn.IFS(NOT(ISERROR(VLOOKUP(Table5[[#This Row],[Section]],TB_notTB,1,FALSE))),"No",LEFT(Table5[[#This Row],[Section]],3)="ETB","PLS",LEFT(Table5[[#This Row],[Section]],1)="7","PDB",NOT(ISBLANK(Table5[[#This Row],[Section]])),"No")</f>
        <v>No</v>
      </c>
    </row>
    <row r="2588" spans="1:13" x14ac:dyDescent="0.25">
      <c r="A2588" s="126" t="s">
        <v>6671</v>
      </c>
      <c r="B2588" s="126" t="s">
        <v>6672</v>
      </c>
      <c r="C2588" s="126" t="s">
        <v>75</v>
      </c>
      <c r="D2588" s="127">
        <v>1.7010000000000001</v>
      </c>
      <c r="E2588" s="128">
        <v>399</v>
      </c>
      <c r="F2588" s="128">
        <v>399</v>
      </c>
      <c r="G2588" s="126" t="s">
        <v>13740</v>
      </c>
      <c r="H2588" s="126" t="s">
        <v>20124</v>
      </c>
      <c r="I2588" s="126" t="s">
        <v>21059</v>
      </c>
      <c r="J2588" s="126" t="s">
        <v>26235</v>
      </c>
      <c r="K2588" s="9">
        <f>_xlfn.IFNA(VLOOKUP(Table5[[#This Row],[Section]],SubSill_Tier,2,FALSE),0)</f>
        <v>0</v>
      </c>
      <c r="L2588" s="9" t="str">
        <f t="shared" si="49"/>
        <v/>
      </c>
      <c r="M2588" s="205" t="str" cm="1">
        <f t="array" ref="M2588">_xlfn.IFS(NOT(ISERROR(VLOOKUP(Table5[[#This Row],[Section]],TB_notTB,1,FALSE))),"No",LEFT(Table5[[#This Row],[Section]],3)="ETB","PLS",LEFT(Table5[[#This Row],[Section]],1)="7","PDB",NOT(ISBLANK(Table5[[#This Row],[Section]])),"No")</f>
        <v>No</v>
      </c>
    </row>
    <row r="2589" spans="1:13" x14ac:dyDescent="0.25">
      <c r="A2589" s="126" t="s">
        <v>6673</v>
      </c>
      <c r="B2589" s="126" t="s">
        <v>27865</v>
      </c>
      <c r="C2589" s="126" t="s">
        <v>75</v>
      </c>
      <c r="D2589" s="127">
        <v>1.4930000000000001</v>
      </c>
      <c r="E2589" s="128">
        <v>150</v>
      </c>
      <c r="F2589" s="128">
        <v>150</v>
      </c>
      <c r="G2589" s="126" t="s">
        <v>13740</v>
      </c>
      <c r="H2589" s="126" t="s">
        <v>20124</v>
      </c>
      <c r="I2589" s="126" t="s">
        <v>21059</v>
      </c>
      <c r="J2589" s="126" t="s">
        <v>26235</v>
      </c>
      <c r="K2589" s="9">
        <f>_xlfn.IFNA(VLOOKUP(Table5[[#This Row],[Section]],SubSill_Tier,2,FALSE),0)</f>
        <v>0</v>
      </c>
      <c r="L2589" s="9" t="str">
        <f t="shared" si="49"/>
        <v/>
      </c>
      <c r="M2589" s="205" t="str" cm="1">
        <f t="array" ref="M2589">_xlfn.IFS(NOT(ISERROR(VLOOKUP(Table5[[#This Row],[Section]],TB_notTB,1,FALSE))),"No",LEFT(Table5[[#This Row],[Section]],3)="ETB","PLS",LEFT(Table5[[#This Row],[Section]],1)="7","PDB",NOT(ISBLANK(Table5[[#This Row],[Section]])),"No")</f>
        <v>No</v>
      </c>
    </row>
    <row r="2590" spans="1:13" x14ac:dyDescent="0.25">
      <c r="A2590" s="126" t="s">
        <v>6674</v>
      </c>
      <c r="B2590" s="126" t="s">
        <v>17222</v>
      </c>
      <c r="C2590" s="126" t="s">
        <v>75</v>
      </c>
      <c r="D2590" s="127">
        <v>1.026</v>
      </c>
      <c r="E2590" s="128">
        <v>152</v>
      </c>
      <c r="F2590" s="128">
        <v>152</v>
      </c>
      <c r="G2590" s="126" t="s">
        <v>13740</v>
      </c>
      <c r="H2590" s="126" t="s">
        <v>20124</v>
      </c>
      <c r="I2590" s="126" t="s">
        <v>21059</v>
      </c>
      <c r="J2590" s="126" t="s">
        <v>26236</v>
      </c>
      <c r="K2590" s="9">
        <f>_xlfn.IFNA(VLOOKUP(Table5[[#This Row],[Section]],SubSill_Tier,2,FALSE),0)</f>
        <v>0</v>
      </c>
      <c r="L2590" s="9" t="str">
        <f t="shared" si="49"/>
        <v/>
      </c>
      <c r="M2590" s="205" t="str" cm="1">
        <f t="array" ref="M2590">_xlfn.IFS(NOT(ISERROR(VLOOKUP(Table5[[#This Row],[Section]],TB_notTB,1,FALSE))),"No",LEFT(Table5[[#This Row],[Section]],3)="ETB","PLS",LEFT(Table5[[#This Row],[Section]],1)="7","PDB",NOT(ISBLANK(Table5[[#This Row],[Section]])),"No")</f>
        <v>No</v>
      </c>
    </row>
    <row r="2591" spans="1:13" x14ac:dyDescent="0.25">
      <c r="A2591" s="126" t="s">
        <v>6675</v>
      </c>
      <c r="B2591" s="126" t="s">
        <v>6676</v>
      </c>
      <c r="C2591" s="126" t="s">
        <v>75</v>
      </c>
      <c r="D2591" s="127">
        <v>8.3000000000000004E-2</v>
      </c>
      <c r="E2591" s="128">
        <v>100</v>
      </c>
      <c r="F2591" s="128">
        <v>100</v>
      </c>
      <c r="G2591" s="126" t="s">
        <v>13740</v>
      </c>
      <c r="H2591" s="126" t="s">
        <v>20124</v>
      </c>
      <c r="I2591" s="126" t="s">
        <v>21059</v>
      </c>
      <c r="J2591" s="126" t="s">
        <v>26235</v>
      </c>
      <c r="K2591" s="9">
        <f>_xlfn.IFNA(VLOOKUP(Table5[[#This Row],[Section]],SubSill_Tier,2,FALSE),0)</f>
        <v>0</v>
      </c>
      <c r="L2591" s="9" t="str">
        <f t="shared" si="49"/>
        <v/>
      </c>
      <c r="M2591" s="205" t="str" cm="1">
        <f t="array" ref="M2591">_xlfn.IFS(NOT(ISERROR(VLOOKUP(Table5[[#This Row],[Section]],TB_notTB,1,FALSE))),"No",LEFT(Table5[[#This Row],[Section]],3)="ETB","PLS",LEFT(Table5[[#This Row],[Section]],1)="7","PDB",NOT(ISBLANK(Table5[[#This Row],[Section]])),"No")</f>
        <v>No</v>
      </c>
    </row>
    <row r="2592" spans="1:13" x14ac:dyDescent="0.25">
      <c r="A2592" s="126" t="s">
        <v>6677</v>
      </c>
      <c r="B2592" s="126" t="s">
        <v>27866</v>
      </c>
      <c r="C2592" s="126" t="s">
        <v>75</v>
      </c>
      <c r="D2592" s="127">
        <v>1.5069999999999999</v>
      </c>
      <c r="E2592" s="128">
        <v>152</v>
      </c>
      <c r="F2592" s="128">
        <v>152</v>
      </c>
      <c r="G2592" s="126" t="s">
        <v>13740</v>
      </c>
      <c r="H2592" s="126" t="s">
        <v>20124</v>
      </c>
      <c r="I2592" s="126" t="s">
        <v>21059</v>
      </c>
      <c r="J2592" s="126" t="s">
        <v>26235</v>
      </c>
      <c r="K2592" s="9">
        <f>_xlfn.IFNA(VLOOKUP(Table5[[#This Row],[Section]],SubSill_Tier,2,FALSE),0)</f>
        <v>0</v>
      </c>
      <c r="L2592" s="9" t="str">
        <f t="shared" si="49"/>
        <v/>
      </c>
      <c r="M2592" s="205" t="str" cm="1">
        <f t="array" ref="M2592">_xlfn.IFS(NOT(ISERROR(VLOOKUP(Table5[[#This Row],[Section]],TB_notTB,1,FALSE))),"No",LEFT(Table5[[#This Row],[Section]],3)="ETB","PLS",LEFT(Table5[[#This Row],[Section]],1)="7","PDB",NOT(ISBLANK(Table5[[#This Row],[Section]])),"No")</f>
        <v>No</v>
      </c>
    </row>
    <row r="2593" spans="1:13" x14ac:dyDescent="0.25">
      <c r="A2593" s="126" t="s">
        <v>6678</v>
      </c>
      <c r="B2593" s="126" t="s">
        <v>27867</v>
      </c>
      <c r="C2593" s="126" t="s">
        <v>75</v>
      </c>
      <c r="D2593" s="127">
        <v>1.218</v>
      </c>
      <c r="E2593" s="128">
        <v>178</v>
      </c>
      <c r="F2593" s="128">
        <v>178</v>
      </c>
      <c r="G2593" s="126" t="s">
        <v>13740</v>
      </c>
      <c r="H2593" s="126" t="s">
        <v>20124</v>
      </c>
      <c r="I2593" s="126" t="s">
        <v>21059</v>
      </c>
      <c r="J2593" s="126" t="s">
        <v>26235</v>
      </c>
      <c r="K2593" s="9">
        <f>_xlfn.IFNA(VLOOKUP(Table5[[#This Row],[Section]],SubSill_Tier,2,FALSE),0)</f>
        <v>0</v>
      </c>
      <c r="L2593" s="9" t="str">
        <f t="shared" si="49"/>
        <v/>
      </c>
      <c r="M2593" s="205" t="str" cm="1">
        <f t="array" ref="M2593">_xlfn.IFS(NOT(ISERROR(VLOOKUP(Table5[[#This Row],[Section]],TB_notTB,1,FALSE))),"No",LEFT(Table5[[#This Row],[Section]],3)="ETB","PLS",LEFT(Table5[[#This Row],[Section]],1)="7","PDB",NOT(ISBLANK(Table5[[#This Row],[Section]])),"No")</f>
        <v>No</v>
      </c>
    </row>
    <row r="2594" spans="1:13" x14ac:dyDescent="0.25">
      <c r="A2594" s="126" t="s">
        <v>6679</v>
      </c>
      <c r="B2594" s="126" t="s">
        <v>17222</v>
      </c>
      <c r="C2594" s="126" t="s">
        <v>75</v>
      </c>
      <c r="D2594" s="127">
        <v>2.5249999999999999</v>
      </c>
      <c r="E2594" s="128">
        <v>361</v>
      </c>
      <c r="F2594" s="128">
        <v>361</v>
      </c>
      <c r="G2594" s="126" t="s">
        <v>13740</v>
      </c>
      <c r="H2594" s="126" t="s">
        <v>20124</v>
      </c>
      <c r="I2594" s="126" t="s">
        <v>21059</v>
      </c>
      <c r="J2594" s="126" t="s">
        <v>26236</v>
      </c>
      <c r="K2594" s="9">
        <f>_xlfn.IFNA(VLOOKUP(Table5[[#This Row],[Section]],SubSill_Tier,2,FALSE),0)</f>
        <v>0</v>
      </c>
      <c r="L2594" s="9" t="str">
        <f t="shared" si="49"/>
        <v/>
      </c>
      <c r="M2594" s="205" t="str" cm="1">
        <f t="array" ref="M2594">_xlfn.IFS(NOT(ISERROR(VLOOKUP(Table5[[#This Row],[Section]],TB_notTB,1,FALSE))),"No",LEFT(Table5[[#This Row],[Section]],3)="ETB","PLS",LEFT(Table5[[#This Row],[Section]],1)="7","PDB",NOT(ISBLANK(Table5[[#This Row],[Section]])),"No")</f>
        <v>No</v>
      </c>
    </row>
    <row r="2595" spans="1:13" x14ac:dyDescent="0.25">
      <c r="A2595" s="126" t="s">
        <v>6680</v>
      </c>
      <c r="B2595" s="126" t="s">
        <v>6681</v>
      </c>
      <c r="C2595" s="126" t="s">
        <v>75</v>
      </c>
      <c r="D2595" s="127">
        <v>2.9510000000000001</v>
      </c>
      <c r="E2595" s="128">
        <v>399</v>
      </c>
      <c r="F2595" s="128">
        <v>399</v>
      </c>
      <c r="G2595" s="126" t="s">
        <v>13740</v>
      </c>
      <c r="H2595" s="126" t="s">
        <v>20124</v>
      </c>
      <c r="I2595" s="126" t="s">
        <v>21059</v>
      </c>
      <c r="J2595" s="126" t="s">
        <v>26235</v>
      </c>
      <c r="K2595" s="9">
        <f>_xlfn.IFNA(VLOOKUP(Table5[[#This Row],[Section]],SubSill_Tier,2,FALSE),0)</f>
        <v>0</v>
      </c>
      <c r="L2595" s="9" t="str">
        <f t="shared" si="49"/>
        <v/>
      </c>
      <c r="M2595" s="205" t="str" cm="1">
        <f t="array" ref="M2595">_xlfn.IFS(NOT(ISERROR(VLOOKUP(Table5[[#This Row],[Section]],TB_notTB,1,FALSE))),"No",LEFT(Table5[[#This Row],[Section]],3)="ETB","PLS",LEFT(Table5[[#This Row],[Section]],1)="7","PDB",NOT(ISBLANK(Table5[[#This Row],[Section]])),"No")</f>
        <v>No</v>
      </c>
    </row>
    <row r="2596" spans="1:13" x14ac:dyDescent="0.25">
      <c r="A2596" s="126" t="s">
        <v>6682</v>
      </c>
      <c r="B2596" s="126" t="s">
        <v>6683</v>
      </c>
      <c r="C2596" s="126" t="s">
        <v>75</v>
      </c>
      <c r="D2596" s="127">
        <v>4.1900000000000004</v>
      </c>
      <c r="E2596" s="128">
        <v>426</v>
      </c>
      <c r="F2596" s="128">
        <v>426</v>
      </c>
      <c r="G2596" s="126" t="s">
        <v>13740</v>
      </c>
      <c r="H2596" s="126" t="s">
        <v>20124</v>
      </c>
      <c r="I2596" s="126" t="s">
        <v>21059</v>
      </c>
      <c r="J2596" s="126" t="s">
        <v>26240</v>
      </c>
      <c r="K2596" s="9">
        <f>_xlfn.IFNA(VLOOKUP(Table5[[#This Row],[Section]],SubSill_Tier,2,FALSE),0)</f>
        <v>0</v>
      </c>
      <c r="L2596" s="9" t="str">
        <f t="shared" si="49"/>
        <v/>
      </c>
      <c r="M2596" s="205" t="str" cm="1">
        <f t="array" ref="M2596">_xlfn.IFS(NOT(ISERROR(VLOOKUP(Table5[[#This Row],[Section]],TB_notTB,1,FALSE))),"No",LEFT(Table5[[#This Row],[Section]],3)="ETB","PLS",LEFT(Table5[[#This Row],[Section]],1)="7","PDB",NOT(ISBLANK(Table5[[#This Row],[Section]])),"No")</f>
        <v>No</v>
      </c>
    </row>
    <row r="2597" spans="1:13" x14ac:dyDescent="0.25">
      <c r="A2597" s="126" t="s">
        <v>6684</v>
      </c>
      <c r="B2597" s="126" t="s">
        <v>17222</v>
      </c>
      <c r="C2597" s="126" t="s">
        <v>75</v>
      </c>
      <c r="D2597" s="127">
        <v>0.27800000000000002</v>
      </c>
      <c r="E2597" s="128">
        <v>100</v>
      </c>
      <c r="F2597" s="128">
        <v>100</v>
      </c>
      <c r="G2597" s="126" t="s">
        <v>13740</v>
      </c>
      <c r="H2597" s="126" t="s">
        <v>20124</v>
      </c>
      <c r="I2597" s="126" t="s">
        <v>21059</v>
      </c>
      <c r="J2597" s="126" t="s">
        <v>26236</v>
      </c>
      <c r="K2597" s="9">
        <f>_xlfn.IFNA(VLOOKUP(Table5[[#This Row],[Section]],SubSill_Tier,2,FALSE),0)</f>
        <v>0</v>
      </c>
      <c r="L2597" s="9" t="str">
        <f t="shared" si="49"/>
        <v/>
      </c>
      <c r="M2597" s="205" t="str" cm="1">
        <f t="array" ref="M2597">_xlfn.IFS(NOT(ISERROR(VLOOKUP(Table5[[#This Row],[Section]],TB_notTB,1,FALSE))),"No",LEFT(Table5[[#This Row],[Section]],3)="ETB","PLS",LEFT(Table5[[#This Row],[Section]],1)="7","PDB",NOT(ISBLANK(Table5[[#This Row],[Section]])),"No")</f>
        <v>No</v>
      </c>
    </row>
    <row r="2598" spans="1:13" x14ac:dyDescent="0.25">
      <c r="A2598" s="126" t="s">
        <v>6685</v>
      </c>
      <c r="B2598" s="126" t="s">
        <v>6686</v>
      </c>
      <c r="C2598" s="126" t="s">
        <v>75</v>
      </c>
      <c r="D2598" s="127">
        <v>1.0089999999999999</v>
      </c>
      <c r="E2598" s="128">
        <v>239</v>
      </c>
      <c r="F2598" s="128">
        <v>239</v>
      </c>
      <c r="G2598" s="126" t="s">
        <v>13740</v>
      </c>
      <c r="H2598" s="126" t="s">
        <v>20124</v>
      </c>
      <c r="I2598" s="126" t="s">
        <v>21059</v>
      </c>
      <c r="J2598" s="126" t="s">
        <v>26235</v>
      </c>
      <c r="K2598" s="9">
        <f>_xlfn.IFNA(VLOOKUP(Table5[[#This Row],[Section]],SubSill_Tier,2,FALSE),0)</f>
        <v>0</v>
      </c>
      <c r="L2598" s="9" t="str">
        <f t="shared" si="49"/>
        <v/>
      </c>
      <c r="M2598" s="205" t="str" cm="1">
        <f t="array" ref="M2598">_xlfn.IFS(NOT(ISERROR(VLOOKUP(Table5[[#This Row],[Section]],TB_notTB,1,FALSE))),"No",LEFT(Table5[[#This Row],[Section]],3)="ETB","PLS",LEFT(Table5[[#This Row],[Section]],1)="7","PDB",NOT(ISBLANK(Table5[[#This Row],[Section]])),"No")</f>
        <v>No</v>
      </c>
    </row>
    <row r="2599" spans="1:13" x14ac:dyDescent="0.25">
      <c r="A2599" s="126" t="s">
        <v>6687</v>
      </c>
      <c r="B2599" s="126" t="s">
        <v>27868</v>
      </c>
      <c r="C2599" s="126" t="s">
        <v>75</v>
      </c>
      <c r="D2599" s="127">
        <v>0.751</v>
      </c>
      <c r="E2599" s="128">
        <v>236</v>
      </c>
      <c r="F2599" s="128">
        <v>236</v>
      </c>
      <c r="G2599" s="126" t="s">
        <v>13740</v>
      </c>
      <c r="H2599" s="126" t="s">
        <v>20124</v>
      </c>
      <c r="I2599" s="126" t="s">
        <v>21059</v>
      </c>
      <c r="J2599" s="126" t="s">
        <v>26235</v>
      </c>
      <c r="K2599" s="9">
        <f>_xlfn.IFNA(VLOOKUP(Table5[[#This Row],[Section]],SubSill_Tier,2,FALSE),0)</f>
        <v>0</v>
      </c>
      <c r="L2599" s="9" t="str">
        <f t="shared" si="49"/>
        <v/>
      </c>
      <c r="M2599" s="205" t="str" cm="1">
        <f t="array" ref="M2599">_xlfn.IFS(NOT(ISERROR(VLOOKUP(Table5[[#This Row],[Section]],TB_notTB,1,FALSE))),"No",LEFT(Table5[[#This Row],[Section]],3)="ETB","PLS",LEFT(Table5[[#This Row],[Section]],1)="7","PDB",NOT(ISBLANK(Table5[[#This Row],[Section]])),"No")</f>
        <v>No</v>
      </c>
    </row>
    <row r="2600" spans="1:13" x14ac:dyDescent="0.25">
      <c r="A2600" s="126" t="s">
        <v>6688</v>
      </c>
      <c r="B2600" s="126" t="s">
        <v>27869</v>
      </c>
      <c r="C2600" s="126" t="s">
        <v>75</v>
      </c>
      <c r="D2600" s="127">
        <v>1.6279999999999999</v>
      </c>
      <c r="E2600" s="128">
        <v>210</v>
      </c>
      <c r="F2600" s="128">
        <v>210</v>
      </c>
      <c r="G2600" s="126" t="s">
        <v>13740</v>
      </c>
      <c r="H2600" s="126" t="s">
        <v>20124</v>
      </c>
      <c r="I2600" s="126" t="s">
        <v>21059</v>
      </c>
      <c r="J2600" s="126" t="s">
        <v>26235</v>
      </c>
      <c r="K2600" s="9">
        <f>_xlfn.IFNA(VLOOKUP(Table5[[#This Row],[Section]],SubSill_Tier,2,FALSE),0)</f>
        <v>0</v>
      </c>
      <c r="L2600" s="9" t="str">
        <f t="shared" si="49"/>
        <v/>
      </c>
      <c r="M2600" s="205" t="str" cm="1">
        <f t="array" ref="M2600">_xlfn.IFS(NOT(ISERROR(VLOOKUP(Table5[[#This Row],[Section]],TB_notTB,1,FALSE))),"No",LEFT(Table5[[#This Row],[Section]],3)="ETB","PLS",LEFT(Table5[[#This Row],[Section]],1)="7","PDB",NOT(ISBLANK(Table5[[#This Row],[Section]])),"No")</f>
        <v>No</v>
      </c>
    </row>
    <row r="2601" spans="1:13" x14ac:dyDescent="0.25">
      <c r="A2601" s="126" t="s">
        <v>6689</v>
      </c>
      <c r="B2601" s="126" t="s">
        <v>6690</v>
      </c>
      <c r="C2601" s="126" t="s">
        <v>75</v>
      </c>
      <c r="D2601" s="127">
        <v>8.3460000000000001</v>
      </c>
      <c r="E2601" s="128">
        <v>785</v>
      </c>
      <c r="F2601" s="128">
        <v>785</v>
      </c>
      <c r="G2601" s="126" t="s">
        <v>13740</v>
      </c>
      <c r="H2601" s="126" t="s">
        <v>20124</v>
      </c>
      <c r="I2601" s="126" t="s">
        <v>21059</v>
      </c>
      <c r="J2601" s="126" t="s">
        <v>26245</v>
      </c>
      <c r="K2601" s="9">
        <f>_xlfn.IFNA(VLOOKUP(Table5[[#This Row],[Section]],SubSill_Tier,2,FALSE),0)</f>
        <v>0</v>
      </c>
      <c r="L2601" s="9" t="str">
        <f t="shared" si="49"/>
        <v/>
      </c>
      <c r="M2601" s="205" t="str" cm="1">
        <f t="array" ref="M2601">_xlfn.IFS(NOT(ISERROR(VLOOKUP(Table5[[#This Row],[Section]],TB_notTB,1,FALSE))),"No",LEFT(Table5[[#This Row],[Section]],3)="ETB","PLS",LEFT(Table5[[#This Row],[Section]],1)="7","PDB",NOT(ISBLANK(Table5[[#This Row],[Section]])),"No")</f>
        <v>No</v>
      </c>
    </row>
    <row r="2602" spans="1:13" x14ac:dyDescent="0.25">
      <c r="A2602" s="126" t="s">
        <v>6691</v>
      </c>
      <c r="B2602" s="126" t="s">
        <v>6692</v>
      </c>
      <c r="C2602" s="126" t="s">
        <v>75</v>
      </c>
      <c r="D2602" s="127">
        <v>12.417999999999999</v>
      </c>
      <c r="E2602" s="128">
        <v>785</v>
      </c>
      <c r="F2602" s="128">
        <v>785</v>
      </c>
      <c r="G2602" s="126" t="s">
        <v>13740</v>
      </c>
      <c r="H2602" s="126" t="s">
        <v>20124</v>
      </c>
      <c r="I2602" s="126" t="s">
        <v>21059</v>
      </c>
      <c r="J2602" s="126" t="s">
        <v>26248</v>
      </c>
      <c r="K2602" s="9">
        <f>_xlfn.IFNA(VLOOKUP(Table5[[#This Row],[Section]],SubSill_Tier,2,FALSE),0)</f>
        <v>0</v>
      </c>
      <c r="L2602" s="9" t="str">
        <f t="shared" si="49"/>
        <v>Wall</v>
      </c>
      <c r="M2602" s="205" t="str" cm="1">
        <f t="array" ref="M2602">_xlfn.IFS(NOT(ISERROR(VLOOKUP(Table5[[#This Row],[Section]],TB_notTB,1,FALSE))),"No",LEFT(Table5[[#This Row],[Section]],3)="ETB","PLS",LEFT(Table5[[#This Row],[Section]],1)="7","PDB",NOT(ISBLANK(Table5[[#This Row],[Section]])),"No")</f>
        <v>No</v>
      </c>
    </row>
    <row r="2603" spans="1:13" x14ac:dyDescent="0.25">
      <c r="A2603" s="126" t="s">
        <v>6693</v>
      </c>
      <c r="B2603" s="126" t="s">
        <v>6694</v>
      </c>
      <c r="C2603" s="126" t="s">
        <v>75</v>
      </c>
      <c r="D2603" s="127">
        <v>1.677</v>
      </c>
      <c r="E2603" s="128">
        <v>152</v>
      </c>
      <c r="F2603" s="128">
        <v>152</v>
      </c>
      <c r="G2603" s="126" t="s">
        <v>13740</v>
      </c>
      <c r="H2603" s="126" t="s">
        <v>20124</v>
      </c>
      <c r="I2603" s="126" t="s">
        <v>21059</v>
      </c>
      <c r="J2603" s="126" t="s">
        <v>26235</v>
      </c>
      <c r="K2603" s="9">
        <f>_xlfn.IFNA(VLOOKUP(Table5[[#This Row],[Section]],SubSill_Tier,2,FALSE),0)</f>
        <v>0</v>
      </c>
      <c r="L2603" s="9" t="str">
        <f t="shared" si="49"/>
        <v/>
      </c>
      <c r="M2603" s="205" t="str" cm="1">
        <f t="array" ref="M2603">_xlfn.IFS(NOT(ISERROR(VLOOKUP(Table5[[#This Row],[Section]],TB_notTB,1,FALSE))),"No",LEFT(Table5[[#This Row],[Section]],3)="ETB","PLS",LEFT(Table5[[#This Row],[Section]],1)="7","PDB",NOT(ISBLANK(Table5[[#This Row],[Section]])),"No")</f>
        <v>No</v>
      </c>
    </row>
    <row r="2604" spans="1:13" x14ac:dyDescent="0.25">
      <c r="A2604" s="126" t="s">
        <v>6695</v>
      </c>
      <c r="B2604" s="126" t="s">
        <v>6696</v>
      </c>
      <c r="C2604" s="126" t="s">
        <v>75</v>
      </c>
      <c r="D2604" s="127">
        <v>1.262</v>
      </c>
      <c r="E2604" s="128">
        <v>144</v>
      </c>
      <c r="F2604" s="128">
        <v>144</v>
      </c>
      <c r="G2604" s="126" t="s">
        <v>13740</v>
      </c>
      <c r="H2604" s="126" t="s">
        <v>20124</v>
      </c>
      <c r="I2604" s="126" t="s">
        <v>21059</v>
      </c>
      <c r="J2604" s="126" t="s">
        <v>26235</v>
      </c>
      <c r="K2604" s="9">
        <f>_xlfn.IFNA(VLOOKUP(Table5[[#This Row],[Section]],SubSill_Tier,2,FALSE),0)</f>
        <v>0</v>
      </c>
      <c r="L2604" s="9" t="str">
        <f t="shared" si="49"/>
        <v/>
      </c>
      <c r="M2604" s="205" t="str" cm="1">
        <f t="array" ref="M2604">_xlfn.IFS(NOT(ISERROR(VLOOKUP(Table5[[#This Row],[Section]],TB_notTB,1,FALSE))),"No",LEFT(Table5[[#This Row],[Section]],3)="ETB","PLS",LEFT(Table5[[#This Row],[Section]],1)="7","PDB",NOT(ISBLANK(Table5[[#This Row],[Section]])),"No")</f>
        <v>No</v>
      </c>
    </row>
    <row r="2605" spans="1:13" x14ac:dyDescent="0.25">
      <c r="A2605" s="126" t="s">
        <v>6697</v>
      </c>
      <c r="B2605" s="126" t="s">
        <v>17222</v>
      </c>
      <c r="C2605" s="126" t="s">
        <v>75</v>
      </c>
      <c r="D2605" s="127">
        <v>0.42899999999999999</v>
      </c>
      <c r="E2605" s="128">
        <v>148</v>
      </c>
      <c r="F2605" s="128">
        <v>148</v>
      </c>
      <c r="G2605" s="126" t="s">
        <v>13740</v>
      </c>
      <c r="H2605" s="126" t="s">
        <v>20124</v>
      </c>
      <c r="I2605" s="126" t="s">
        <v>21059</v>
      </c>
      <c r="J2605" s="126" t="s">
        <v>26236</v>
      </c>
      <c r="K2605" s="9">
        <f>_xlfn.IFNA(VLOOKUP(Table5[[#This Row],[Section]],SubSill_Tier,2,FALSE),0)</f>
        <v>0</v>
      </c>
      <c r="L2605" s="9" t="str">
        <f t="shared" si="49"/>
        <v/>
      </c>
      <c r="M2605" s="205" t="str" cm="1">
        <f t="array" ref="M2605">_xlfn.IFS(NOT(ISERROR(VLOOKUP(Table5[[#This Row],[Section]],TB_notTB,1,FALSE))),"No",LEFT(Table5[[#This Row],[Section]],3)="ETB","PLS",LEFT(Table5[[#This Row],[Section]],1)="7","PDB",NOT(ISBLANK(Table5[[#This Row],[Section]])),"No")</f>
        <v>No</v>
      </c>
    </row>
    <row r="2606" spans="1:13" x14ac:dyDescent="0.25">
      <c r="A2606" s="126" t="s">
        <v>6698</v>
      </c>
      <c r="B2606" s="126" t="s">
        <v>17222</v>
      </c>
      <c r="C2606" s="126" t="s">
        <v>75</v>
      </c>
      <c r="D2606" s="127">
        <v>0.13400000000000001</v>
      </c>
      <c r="E2606" s="128">
        <v>100</v>
      </c>
      <c r="F2606" s="128">
        <v>100</v>
      </c>
      <c r="G2606" s="126" t="s">
        <v>13740</v>
      </c>
      <c r="H2606" s="126" t="s">
        <v>20124</v>
      </c>
      <c r="I2606" s="126" t="s">
        <v>21059</v>
      </c>
      <c r="J2606" s="126" t="s">
        <v>26236</v>
      </c>
      <c r="K2606" s="9">
        <f>_xlfn.IFNA(VLOOKUP(Table5[[#This Row],[Section]],SubSill_Tier,2,FALSE),0)</f>
        <v>0</v>
      </c>
      <c r="L2606" s="9" t="str">
        <f t="shared" si="49"/>
        <v/>
      </c>
      <c r="M2606" s="205" t="str" cm="1">
        <f t="array" ref="M2606">_xlfn.IFS(NOT(ISERROR(VLOOKUP(Table5[[#This Row],[Section]],TB_notTB,1,FALSE))),"No",LEFT(Table5[[#This Row],[Section]],3)="ETB","PLS",LEFT(Table5[[#This Row],[Section]],1)="7","PDB",NOT(ISBLANK(Table5[[#This Row],[Section]])),"No")</f>
        <v>No</v>
      </c>
    </row>
    <row r="2607" spans="1:13" x14ac:dyDescent="0.25">
      <c r="A2607" s="126" t="s">
        <v>6699</v>
      </c>
      <c r="B2607" s="126" t="s">
        <v>6700</v>
      </c>
      <c r="C2607" s="126" t="s">
        <v>75</v>
      </c>
      <c r="D2607" s="127">
        <v>2.5870000000000002</v>
      </c>
      <c r="E2607" s="128">
        <v>239</v>
      </c>
      <c r="F2607" s="128">
        <v>239</v>
      </c>
      <c r="G2607" s="126" t="s">
        <v>13740</v>
      </c>
      <c r="H2607" s="126" t="s">
        <v>20124</v>
      </c>
      <c r="I2607" s="126" t="s">
        <v>21059</v>
      </c>
      <c r="J2607" s="126" t="s">
        <v>26235</v>
      </c>
      <c r="K2607" s="9">
        <f>_xlfn.IFNA(VLOOKUP(Table5[[#This Row],[Section]],SubSill_Tier,2,FALSE),0)</f>
        <v>0</v>
      </c>
      <c r="L2607" s="9" t="str">
        <f t="shared" si="49"/>
        <v/>
      </c>
      <c r="M2607" s="205" t="str" cm="1">
        <f t="array" ref="M2607">_xlfn.IFS(NOT(ISERROR(VLOOKUP(Table5[[#This Row],[Section]],TB_notTB,1,FALSE))),"No",LEFT(Table5[[#This Row],[Section]],3)="ETB","PLS",LEFT(Table5[[#This Row],[Section]],1)="7","PDB",NOT(ISBLANK(Table5[[#This Row],[Section]])),"No")</f>
        <v>No</v>
      </c>
    </row>
    <row r="2608" spans="1:13" x14ac:dyDescent="0.25">
      <c r="A2608" s="126" t="s">
        <v>6701</v>
      </c>
      <c r="B2608" s="126" t="s">
        <v>6702</v>
      </c>
      <c r="C2608" s="126" t="s">
        <v>75</v>
      </c>
      <c r="D2608" s="127">
        <v>1.3089999999999999</v>
      </c>
      <c r="E2608" s="128">
        <v>150</v>
      </c>
      <c r="F2608" s="128">
        <v>150</v>
      </c>
      <c r="G2608" s="126" t="s">
        <v>13740</v>
      </c>
      <c r="H2608" s="126" t="s">
        <v>20124</v>
      </c>
      <c r="I2608" s="126" t="s">
        <v>21059</v>
      </c>
      <c r="J2608" s="126" t="s">
        <v>26235</v>
      </c>
      <c r="K2608" s="9">
        <f>_xlfn.IFNA(VLOOKUP(Table5[[#This Row],[Section]],SubSill_Tier,2,FALSE),0)</f>
        <v>0</v>
      </c>
      <c r="L2608" s="9" t="str">
        <f t="shared" si="49"/>
        <v/>
      </c>
      <c r="M2608" s="205" t="str" cm="1">
        <f t="array" ref="M2608">_xlfn.IFS(NOT(ISERROR(VLOOKUP(Table5[[#This Row],[Section]],TB_notTB,1,FALSE))),"No",LEFT(Table5[[#This Row],[Section]],3)="ETB","PLS",LEFT(Table5[[#This Row],[Section]],1)="7","PDB",NOT(ISBLANK(Table5[[#This Row],[Section]])),"No")</f>
        <v>No</v>
      </c>
    </row>
    <row r="2609" spans="1:13" x14ac:dyDescent="0.25">
      <c r="A2609" s="126" t="s">
        <v>6703</v>
      </c>
      <c r="B2609" s="126" t="s">
        <v>6704</v>
      </c>
      <c r="C2609" s="126" t="s">
        <v>75</v>
      </c>
      <c r="D2609" s="127">
        <v>1.8220000000000001</v>
      </c>
      <c r="E2609" s="128">
        <v>151</v>
      </c>
      <c r="F2609" s="128">
        <v>151</v>
      </c>
      <c r="G2609" s="126" t="s">
        <v>13740</v>
      </c>
      <c r="H2609" s="126" t="s">
        <v>20124</v>
      </c>
      <c r="I2609" s="126" t="s">
        <v>21059</v>
      </c>
      <c r="J2609" s="126" t="s">
        <v>26236</v>
      </c>
      <c r="K2609" s="9">
        <f>_xlfn.IFNA(VLOOKUP(Table5[[#This Row],[Section]],SubSill_Tier,2,FALSE),0)</f>
        <v>0</v>
      </c>
      <c r="L2609" s="9" t="str">
        <f t="shared" si="49"/>
        <v>Wall</v>
      </c>
      <c r="M2609" s="205" t="str" cm="1">
        <f t="array" ref="M2609">_xlfn.IFS(NOT(ISERROR(VLOOKUP(Table5[[#This Row],[Section]],TB_notTB,1,FALSE))),"No",LEFT(Table5[[#This Row],[Section]],3)="ETB","PLS",LEFT(Table5[[#This Row],[Section]],1)="7","PDB",NOT(ISBLANK(Table5[[#This Row],[Section]])),"No")</f>
        <v>No</v>
      </c>
    </row>
    <row r="2610" spans="1:13" x14ac:dyDescent="0.25">
      <c r="A2610" s="126" t="s">
        <v>6705</v>
      </c>
      <c r="B2610" s="126" t="s">
        <v>6706</v>
      </c>
      <c r="C2610" s="126" t="s">
        <v>75</v>
      </c>
      <c r="D2610" s="127">
        <v>2.67</v>
      </c>
      <c r="E2610" s="128">
        <v>319</v>
      </c>
      <c r="F2610" s="128">
        <v>319</v>
      </c>
      <c r="G2610" s="126" t="s">
        <v>13740</v>
      </c>
      <c r="H2610" s="126" t="s">
        <v>20124</v>
      </c>
      <c r="I2610" s="126" t="s">
        <v>21059</v>
      </c>
      <c r="J2610" s="126" t="s">
        <v>26241</v>
      </c>
      <c r="K2610" s="9">
        <f>_xlfn.IFNA(VLOOKUP(Table5[[#This Row],[Section]],SubSill_Tier,2,FALSE),0)</f>
        <v>0</v>
      </c>
      <c r="L2610" s="9" t="str">
        <f t="shared" si="49"/>
        <v/>
      </c>
      <c r="M2610" s="205" t="str" cm="1">
        <f t="array" ref="M2610">_xlfn.IFS(NOT(ISERROR(VLOOKUP(Table5[[#This Row],[Section]],TB_notTB,1,FALSE))),"No",LEFT(Table5[[#This Row],[Section]],3)="ETB","PLS",LEFT(Table5[[#This Row],[Section]],1)="7","PDB",NOT(ISBLANK(Table5[[#This Row],[Section]])),"No")</f>
        <v>No</v>
      </c>
    </row>
    <row r="2611" spans="1:13" x14ac:dyDescent="0.25">
      <c r="A2611" s="126" t="s">
        <v>6707</v>
      </c>
      <c r="B2611" s="126" t="s">
        <v>6708</v>
      </c>
      <c r="C2611" s="126" t="s">
        <v>75</v>
      </c>
      <c r="D2611" s="127">
        <v>0.504</v>
      </c>
      <c r="E2611" s="128">
        <v>160</v>
      </c>
      <c r="F2611" s="128">
        <v>160</v>
      </c>
      <c r="G2611" s="126" t="s">
        <v>13740</v>
      </c>
      <c r="H2611" s="126" t="s">
        <v>20124</v>
      </c>
      <c r="I2611" s="126" t="s">
        <v>21059</v>
      </c>
      <c r="J2611" s="126" t="s">
        <v>26236</v>
      </c>
      <c r="K2611" s="9">
        <f>_xlfn.IFNA(VLOOKUP(Table5[[#This Row],[Section]],SubSill_Tier,2,FALSE),0)</f>
        <v>0</v>
      </c>
      <c r="L2611" s="9" t="str">
        <f t="shared" si="49"/>
        <v/>
      </c>
      <c r="M2611" s="205" t="str" cm="1">
        <f t="array" ref="M2611">_xlfn.IFS(NOT(ISERROR(VLOOKUP(Table5[[#This Row],[Section]],TB_notTB,1,FALSE))),"No",LEFT(Table5[[#This Row],[Section]],3)="ETB","PLS",LEFT(Table5[[#This Row],[Section]],1)="7","PDB",NOT(ISBLANK(Table5[[#This Row],[Section]])),"No")</f>
        <v>No</v>
      </c>
    </row>
    <row r="2612" spans="1:13" x14ac:dyDescent="0.25">
      <c r="A2612" s="126" t="s">
        <v>6709</v>
      </c>
      <c r="B2612" s="126" t="s">
        <v>17222</v>
      </c>
      <c r="C2612" s="126" t="s">
        <v>75</v>
      </c>
      <c r="D2612" s="127">
        <v>1.4530000000000001</v>
      </c>
      <c r="E2612" s="128">
        <v>251</v>
      </c>
      <c r="F2612" s="128">
        <v>251</v>
      </c>
      <c r="G2612" s="126" t="s">
        <v>13740</v>
      </c>
      <c r="H2612" s="126" t="s">
        <v>20124</v>
      </c>
      <c r="I2612" s="126" t="s">
        <v>21059</v>
      </c>
      <c r="J2612" s="126" t="s">
        <v>26236</v>
      </c>
      <c r="K2612" s="9">
        <f>_xlfn.IFNA(VLOOKUP(Table5[[#This Row],[Section]],SubSill_Tier,2,FALSE),0)</f>
        <v>0</v>
      </c>
      <c r="L2612" s="9" t="str">
        <f t="shared" si="49"/>
        <v/>
      </c>
      <c r="M2612" s="205" t="str" cm="1">
        <f t="array" ref="M2612">_xlfn.IFS(NOT(ISERROR(VLOOKUP(Table5[[#This Row],[Section]],TB_notTB,1,FALSE))),"No",LEFT(Table5[[#This Row],[Section]],3)="ETB","PLS",LEFT(Table5[[#This Row],[Section]],1)="7","PDB",NOT(ISBLANK(Table5[[#This Row],[Section]])),"No")</f>
        <v>No</v>
      </c>
    </row>
    <row r="2613" spans="1:13" x14ac:dyDescent="0.25">
      <c r="A2613" s="126" t="s">
        <v>6710</v>
      </c>
      <c r="B2613" s="126" t="s">
        <v>6711</v>
      </c>
      <c r="C2613" s="126" t="s">
        <v>75</v>
      </c>
      <c r="D2613" s="127">
        <v>0.46100000000000002</v>
      </c>
      <c r="E2613" s="128">
        <v>101</v>
      </c>
      <c r="F2613" s="128">
        <v>101</v>
      </c>
      <c r="G2613" s="126" t="s">
        <v>13740</v>
      </c>
      <c r="H2613" s="126" t="s">
        <v>20124</v>
      </c>
      <c r="I2613" s="126" t="s">
        <v>21059</v>
      </c>
      <c r="J2613" s="126" t="s">
        <v>26236</v>
      </c>
      <c r="K2613" s="9">
        <f>_xlfn.IFNA(VLOOKUP(Table5[[#This Row],[Section]],SubSill_Tier,2,FALSE),0)</f>
        <v>0</v>
      </c>
      <c r="L2613" s="9" t="str">
        <f t="shared" si="49"/>
        <v/>
      </c>
      <c r="M2613" s="205" t="str" cm="1">
        <f t="array" ref="M2613">_xlfn.IFS(NOT(ISERROR(VLOOKUP(Table5[[#This Row],[Section]],TB_notTB,1,FALSE))),"No",LEFT(Table5[[#This Row],[Section]],3)="ETB","PLS",LEFT(Table5[[#This Row],[Section]],1)="7","PDB",NOT(ISBLANK(Table5[[#This Row],[Section]])),"No")</f>
        <v>No</v>
      </c>
    </row>
    <row r="2614" spans="1:13" x14ac:dyDescent="0.25">
      <c r="A2614" s="126" t="s">
        <v>6712</v>
      </c>
      <c r="B2614" s="126" t="s">
        <v>17222</v>
      </c>
      <c r="C2614" s="126" t="s">
        <v>75</v>
      </c>
      <c r="D2614" s="127">
        <v>0.58299999999999996</v>
      </c>
      <c r="E2614" s="128">
        <v>109</v>
      </c>
      <c r="F2614" s="128">
        <v>109</v>
      </c>
      <c r="G2614" s="126" t="s">
        <v>13721</v>
      </c>
      <c r="H2614" s="126" t="s">
        <v>20121</v>
      </c>
      <c r="I2614" s="126" t="s">
        <v>20122</v>
      </c>
      <c r="J2614" s="126" t="s">
        <v>26234</v>
      </c>
      <c r="K2614" s="9">
        <f>_xlfn.IFNA(VLOOKUP(Table5[[#This Row],[Section]],SubSill_Tier,2,FALSE),0)</f>
        <v>0</v>
      </c>
      <c r="L2614" s="9" t="str">
        <f t="shared" si="49"/>
        <v/>
      </c>
      <c r="M2614" s="205" t="str" cm="1">
        <f t="array" ref="M2614">_xlfn.IFS(NOT(ISERROR(VLOOKUP(Table5[[#This Row],[Section]],TB_notTB,1,FALSE))),"No",LEFT(Table5[[#This Row],[Section]],3)="ETB","PLS",LEFT(Table5[[#This Row],[Section]],1)="7","PDB",NOT(ISBLANK(Table5[[#This Row],[Section]])),"No")</f>
        <v>No</v>
      </c>
    </row>
    <row r="2615" spans="1:13" x14ac:dyDescent="0.25">
      <c r="A2615" s="126" t="s">
        <v>6713</v>
      </c>
      <c r="B2615" s="126" t="s">
        <v>6714</v>
      </c>
      <c r="C2615" s="126" t="s">
        <v>75</v>
      </c>
      <c r="D2615" s="127">
        <v>0.19400000000000001</v>
      </c>
      <c r="E2615" s="128">
        <v>100</v>
      </c>
      <c r="F2615" s="128">
        <v>100</v>
      </c>
      <c r="G2615" s="126" t="s">
        <v>13740</v>
      </c>
      <c r="H2615" s="126" t="s">
        <v>20124</v>
      </c>
      <c r="I2615" s="126" t="s">
        <v>21059</v>
      </c>
      <c r="J2615" s="126" t="s">
        <v>26235</v>
      </c>
      <c r="K2615" s="9">
        <f>_xlfn.IFNA(VLOOKUP(Table5[[#This Row],[Section]],SubSill_Tier,2,FALSE),0)</f>
        <v>0</v>
      </c>
      <c r="L2615" s="9" t="str">
        <f t="shared" si="49"/>
        <v/>
      </c>
      <c r="M2615" s="205" t="str" cm="1">
        <f t="array" ref="M2615">_xlfn.IFS(NOT(ISERROR(VLOOKUP(Table5[[#This Row],[Section]],TB_notTB,1,FALSE))),"No",LEFT(Table5[[#This Row],[Section]],3)="ETB","PLS",LEFT(Table5[[#This Row],[Section]],1)="7","PDB",NOT(ISBLANK(Table5[[#This Row],[Section]])),"No")</f>
        <v>No</v>
      </c>
    </row>
    <row r="2616" spans="1:13" x14ac:dyDescent="0.25">
      <c r="A2616" s="126" t="s">
        <v>6715</v>
      </c>
      <c r="B2616" s="126" t="s">
        <v>6716</v>
      </c>
      <c r="C2616" s="126" t="s">
        <v>75</v>
      </c>
      <c r="D2616" s="127">
        <v>1.242</v>
      </c>
      <c r="E2616" s="128">
        <v>152</v>
      </c>
      <c r="F2616" s="128">
        <v>152</v>
      </c>
      <c r="G2616" s="126" t="s">
        <v>13740</v>
      </c>
      <c r="H2616" s="126" t="s">
        <v>20124</v>
      </c>
      <c r="I2616" s="126" t="s">
        <v>21059</v>
      </c>
      <c r="J2616" s="126" t="s">
        <v>26235</v>
      </c>
      <c r="K2616" s="9">
        <f>_xlfn.IFNA(VLOOKUP(Table5[[#This Row],[Section]],SubSill_Tier,2,FALSE),0)</f>
        <v>0</v>
      </c>
      <c r="L2616" s="9" t="str">
        <f t="shared" si="49"/>
        <v/>
      </c>
      <c r="M2616" s="205" t="str" cm="1">
        <f t="array" ref="M2616">_xlfn.IFS(NOT(ISERROR(VLOOKUP(Table5[[#This Row],[Section]],TB_notTB,1,FALSE))),"No",LEFT(Table5[[#This Row],[Section]],3)="ETB","PLS",LEFT(Table5[[#This Row],[Section]],1)="7","PDB",NOT(ISBLANK(Table5[[#This Row],[Section]])),"No")</f>
        <v>No</v>
      </c>
    </row>
    <row r="2617" spans="1:13" x14ac:dyDescent="0.25">
      <c r="A2617" s="126" t="s">
        <v>6717</v>
      </c>
      <c r="B2617" s="126" t="s">
        <v>27870</v>
      </c>
      <c r="C2617" s="126" t="s">
        <v>75</v>
      </c>
      <c r="D2617" s="127">
        <v>0.17599999999999999</v>
      </c>
      <c r="E2617" s="128">
        <v>100</v>
      </c>
      <c r="F2617" s="128">
        <v>100</v>
      </c>
      <c r="G2617" s="126" t="s">
        <v>13740</v>
      </c>
      <c r="H2617" s="126" t="s">
        <v>20124</v>
      </c>
      <c r="I2617" s="126" t="s">
        <v>21059</v>
      </c>
      <c r="J2617" s="126" t="s">
        <v>26236</v>
      </c>
      <c r="K2617" s="9">
        <f>_xlfn.IFNA(VLOOKUP(Table5[[#This Row],[Section]],SubSill_Tier,2,FALSE),0)</f>
        <v>0</v>
      </c>
      <c r="L2617" s="9" t="str">
        <f t="shared" si="49"/>
        <v/>
      </c>
      <c r="M2617" s="205" t="str" cm="1">
        <f t="array" ref="M2617">_xlfn.IFS(NOT(ISERROR(VLOOKUP(Table5[[#This Row],[Section]],TB_notTB,1,FALSE))),"No",LEFT(Table5[[#This Row],[Section]],3)="ETB","PLS",LEFT(Table5[[#This Row],[Section]],1)="7","PDB",NOT(ISBLANK(Table5[[#This Row],[Section]])),"No")</f>
        <v>No</v>
      </c>
    </row>
    <row r="2618" spans="1:13" x14ac:dyDescent="0.25">
      <c r="A2618" s="126" t="s">
        <v>6718</v>
      </c>
      <c r="B2618" s="126" t="s">
        <v>27871</v>
      </c>
      <c r="C2618" s="126" t="s">
        <v>75</v>
      </c>
      <c r="D2618" s="127">
        <v>1.8320000000000001</v>
      </c>
      <c r="E2618" s="128">
        <v>235</v>
      </c>
      <c r="F2618" s="128">
        <v>235</v>
      </c>
      <c r="G2618" s="126" t="s">
        <v>13740</v>
      </c>
      <c r="H2618" s="126" t="s">
        <v>20124</v>
      </c>
      <c r="I2618" s="126" t="s">
        <v>21059</v>
      </c>
      <c r="J2618" s="126" t="s">
        <v>26235</v>
      </c>
      <c r="K2618" s="9">
        <f>_xlfn.IFNA(VLOOKUP(Table5[[#This Row],[Section]],SubSill_Tier,2,FALSE),0)</f>
        <v>0</v>
      </c>
      <c r="L2618" s="9" t="str">
        <f t="shared" si="49"/>
        <v/>
      </c>
      <c r="M2618" s="205" t="str" cm="1">
        <f t="array" ref="M2618">_xlfn.IFS(NOT(ISERROR(VLOOKUP(Table5[[#This Row],[Section]],TB_notTB,1,FALSE))),"No",LEFT(Table5[[#This Row],[Section]],3)="ETB","PLS",LEFT(Table5[[#This Row],[Section]],1)="7","PDB",NOT(ISBLANK(Table5[[#This Row],[Section]])),"No")</f>
        <v>No</v>
      </c>
    </row>
    <row r="2619" spans="1:13" x14ac:dyDescent="0.25">
      <c r="A2619" s="126" t="s">
        <v>6719</v>
      </c>
      <c r="B2619" s="126" t="s">
        <v>6720</v>
      </c>
      <c r="C2619" s="126" t="s">
        <v>75</v>
      </c>
      <c r="D2619" s="127">
        <v>2.0680000000000001</v>
      </c>
      <c r="E2619" s="128">
        <v>314</v>
      </c>
      <c r="F2619" s="128">
        <v>314</v>
      </c>
      <c r="G2619" s="126" t="s">
        <v>13740</v>
      </c>
      <c r="H2619" s="126" t="s">
        <v>20124</v>
      </c>
      <c r="I2619" s="126" t="s">
        <v>21059</v>
      </c>
      <c r="J2619" s="126" t="s">
        <v>26235</v>
      </c>
      <c r="K2619" s="9">
        <f>_xlfn.IFNA(VLOOKUP(Table5[[#This Row],[Section]],SubSill_Tier,2,FALSE),0)</f>
        <v>0</v>
      </c>
      <c r="L2619" s="9" t="str">
        <f t="shared" si="49"/>
        <v/>
      </c>
      <c r="M2619" s="205" t="str" cm="1">
        <f t="array" ref="M2619">_xlfn.IFS(NOT(ISERROR(VLOOKUP(Table5[[#This Row],[Section]],TB_notTB,1,FALSE))),"No",LEFT(Table5[[#This Row],[Section]],3)="ETB","PLS",LEFT(Table5[[#This Row],[Section]],1)="7","PDB",NOT(ISBLANK(Table5[[#This Row],[Section]])),"No")</f>
        <v>No</v>
      </c>
    </row>
    <row r="2620" spans="1:13" x14ac:dyDescent="0.25">
      <c r="A2620" s="126" t="s">
        <v>6721</v>
      </c>
      <c r="B2620" s="126" t="s">
        <v>6722</v>
      </c>
      <c r="C2620" s="126" t="s">
        <v>75</v>
      </c>
      <c r="D2620" s="127">
        <v>2.2919999999999998</v>
      </c>
      <c r="E2620" s="128">
        <v>224</v>
      </c>
      <c r="F2620" s="128">
        <v>224</v>
      </c>
      <c r="G2620" s="126" t="s">
        <v>13714</v>
      </c>
      <c r="H2620" s="126" t="s">
        <v>20121</v>
      </c>
      <c r="I2620" s="126" t="s">
        <v>20122</v>
      </c>
      <c r="J2620" s="126" t="s">
        <v>26234</v>
      </c>
      <c r="K2620" s="9">
        <f>_xlfn.IFNA(VLOOKUP(Table5[[#This Row],[Section]],SubSill_Tier,2,FALSE),0)</f>
        <v>0</v>
      </c>
      <c r="L2620" s="9" t="str">
        <f t="shared" si="49"/>
        <v/>
      </c>
      <c r="M2620" s="205" t="str" cm="1">
        <f t="array" ref="M2620">_xlfn.IFS(NOT(ISERROR(VLOOKUP(Table5[[#This Row],[Section]],TB_notTB,1,FALSE))),"No",LEFT(Table5[[#This Row],[Section]],3)="ETB","PLS",LEFT(Table5[[#This Row],[Section]],1)="7","PDB",NOT(ISBLANK(Table5[[#This Row],[Section]])),"No")</f>
        <v>No</v>
      </c>
    </row>
    <row r="2621" spans="1:13" x14ac:dyDescent="0.25">
      <c r="A2621" s="126" t="s">
        <v>6723</v>
      </c>
      <c r="B2621" s="126" t="s">
        <v>6724</v>
      </c>
      <c r="C2621" s="126" t="s">
        <v>75</v>
      </c>
      <c r="D2621" s="127">
        <v>0.92900000000000005</v>
      </c>
      <c r="E2621" s="128">
        <v>116</v>
      </c>
      <c r="F2621" s="128">
        <v>116</v>
      </c>
      <c r="G2621" s="126" t="s">
        <v>13740</v>
      </c>
      <c r="H2621" s="126" t="s">
        <v>20124</v>
      </c>
      <c r="I2621" s="126" t="s">
        <v>21059</v>
      </c>
      <c r="J2621" s="126" t="s">
        <v>26235</v>
      </c>
      <c r="K2621" s="9">
        <f>_xlfn.IFNA(VLOOKUP(Table5[[#This Row],[Section]],SubSill_Tier,2,FALSE),0)</f>
        <v>0</v>
      </c>
      <c r="L2621" s="9" t="str">
        <f t="shared" si="49"/>
        <v/>
      </c>
      <c r="M2621" s="205" t="str" cm="1">
        <f t="array" ref="M2621">_xlfn.IFS(NOT(ISERROR(VLOOKUP(Table5[[#This Row],[Section]],TB_notTB,1,FALSE))),"No",LEFT(Table5[[#This Row],[Section]],3)="ETB","PLS",LEFT(Table5[[#This Row],[Section]],1)="7","PDB",NOT(ISBLANK(Table5[[#This Row],[Section]])),"No")</f>
        <v>No</v>
      </c>
    </row>
    <row r="2622" spans="1:13" x14ac:dyDescent="0.25">
      <c r="A2622" s="126" t="s">
        <v>11713</v>
      </c>
      <c r="B2622" s="126" t="s">
        <v>11714</v>
      </c>
      <c r="C2622" s="126" t="s">
        <v>75</v>
      </c>
      <c r="D2622" s="127">
        <v>0.29599999999999999</v>
      </c>
      <c r="E2622" s="128">
        <v>100</v>
      </c>
      <c r="F2622" s="128">
        <v>100</v>
      </c>
      <c r="G2622" s="126" t="s">
        <v>13739</v>
      </c>
      <c r="H2622" s="126" t="s">
        <v>20143</v>
      </c>
      <c r="I2622" s="126" t="s">
        <v>20144</v>
      </c>
      <c r="J2622" s="126" t="s">
        <v>26246</v>
      </c>
      <c r="K2622" s="9">
        <f>_xlfn.IFNA(VLOOKUP(Table5[[#This Row],[Section]],SubSill_Tier,2,FALSE),0)</f>
        <v>0</v>
      </c>
      <c r="L2622" s="9" t="str">
        <f t="shared" si="49"/>
        <v/>
      </c>
      <c r="M2622" s="205" t="str" cm="1">
        <f t="array" ref="M2622">_xlfn.IFS(NOT(ISERROR(VLOOKUP(Table5[[#This Row],[Section]],TB_notTB,1,FALSE))),"No",LEFT(Table5[[#This Row],[Section]],3)="ETB","PLS",LEFT(Table5[[#This Row],[Section]],1)="7","PDB",NOT(ISBLANK(Table5[[#This Row],[Section]])),"No")</f>
        <v>No</v>
      </c>
    </row>
    <row r="2623" spans="1:13" x14ac:dyDescent="0.25">
      <c r="A2623" s="126" t="s">
        <v>11715</v>
      </c>
      <c r="B2623" s="126" t="s">
        <v>17222</v>
      </c>
      <c r="C2623" s="126" t="s">
        <v>75</v>
      </c>
      <c r="D2623" s="127">
        <v>0.224</v>
      </c>
      <c r="E2623" s="128">
        <v>131</v>
      </c>
      <c r="F2623" s="128">
        <v>131</v>
      </c>
      <c r="G2623" s="126" t="s">
        <v>13739</v>
      </c>
      <c r="H2623" s="126" t="s">
        <v>20143</v>
      </c>
      <c r="I2623" s="126" t="s">
        <v>20144</v>
      </c>
      <c r="J2623" s="126" t="s">
        <v>26246</v>
      </c>
      <c r="K2623" s="9">
        <f>_xlfn.IFNA(VLOOKUP(Table5[[#This Row],[Section]],SubSill_Tier,2,FALSE),0)</f>
        <v>0</v>
      </c>
      <c r="L2623" s="9" t="str">
        <f t="shared" si="49"/>
        <v/>
      </c>
      <c r="M2623" s="205" t="str" cm="1">
        <f t="array" ref="M2623">_xlfn.IFS(NOT(ISERROR(VLOOKUP(Table5[[#This Row],[Section]],TB_notTB,1,FALSE))),"No",LEFT(Table5[[#This Row],[Section]],3)="ETB","PLS",LEFT(Table5[[#This Row],[Section]],1)="7","PDB",NOT(ISBLANK(Table5[[#This Row],[Section]])),"No")</f>
        <v>No</v>
      </c>
    </row>
    <row r="2624" spans="1:13" x14ac:dyDescent="0.25">
      <c r="A2624" s="126" t="s">
        <v>11716</v>
      </c>
      <c r="B2624" s="126" t="s">
        <v>17222</v>
      </c>
      <c r="C2624" s="126" t="s">
        <v>75</v>
      </c>
      <c r="D2624" s="127">
        <v>0.27900000000000003</v>
      </c>
      <c r="E2624" s="128">
        <v>163</v>
      </c>
      <c r="F2624" s="128">
        <v>163</v>
      </c>
      <c r="G2624" s="126" t="s">
        <v>13739</v>
      </c>
      <c r="H2624" s="126" t="s">
        <v>20143</v>
      </c>
      <c r="I2624" s="126" t="s">
        <v>20144</v>
      </c>
      <c r="J2624" s="126" t="s">
        <v>26246</v>
      </c>
      <c r="K2624" s="9">
        <f>_xlfn.IFNA(VLOOKUP(Table5[[#This Row],[Section]],SubSill_Tier,2,FALSE),0)</f>
        <v>0</v>
      </c>
      <c r="L2624" s="9" t="str">
        <f t="shared" si="49"/>
        <v/>
      </c>
      <c r="M2624" s="205" t="str" cm="1">
        <f t="array" ref="M2624">_xlfn.IFS(NOT(ISERROR(VLOOKUP(Table5[[#This Row],[Section]],TB_notTB,1,FALSE))),"No",LEFT(Table5[[#This Row],[Section]],3)="ETB","PLS",LEFT(Table5[[#This Row],[Section]],1)="7","PDB",NOT(ISBLANK(Table5[[#This Row],[Section]])),"No")</f>
        <v>No</v>
      </c>
    </row>
    <row r="2625" spans="1:13" x14ac:dyDescent="0.25">
      <c r="A2625" s="126" t="s">
        <v>1252</v>
      </c>
      <c r="B2625" s="126" t="s">
        <v>17222</v>
      </c>
      <c r="C2625" s="126" t="s">
        <v>98</v>
      </c>
      <c r="D2625" s="127">
        <v>0.48</v>
      </c>
      <c r="E2625" s="128">
        <v>175</v>
      </c>
      <c r="F2625" s="128">
        <v>100</v>
      </c>
      <c r="G2625" s="126" t="s">
        <v>13711</v>
      </c>
      <c r="H2625" s="126" t="s">
        <v>20119</v>
      </c>
      <c r="I2625" s="126" t="s">
        <v>21054</v>
      </c>
      <c r="J2625" s="126" t="s">
        <v>26232</v>
      </c>
      <c r="K2625" s="9">
        <f>_xlfn.IFNA(VLOOKUP(Table5[[#This Row],[Section]],SubSill_Tier,2,FALSE),0)</f>
        <v>0</v>
      </c>
      <c r="L2625" s="9" t="str">
        <f t="shared" si="49"/>
        <v/>
      </c>
      <c r="M2625" s="205" t="str" cm="1">
        <f t="array" ref="M2625">_xlfn.IFS(NOT(ISERROR(VLOOKUP(Table5[[#This Row],[Section]],TB_notTB,1,FALSE))),"No",LEFT(Table5[[#This Row],[Section]],3)="ETB","PLS",LEFT(Table5[[#This Row],[Section]],1)="7","PDB",NOT(ISBLANK(Table5[[#This Row],[Section]])),"No")</f>
        <v>No</v>
      </c>
    </row>
    <row r="2626" spans="1:13" x14ac:dyDescent="0.25">
      <c r="A2626" s="126" t="s">
        <v>6725</v>
      </c>
      <c r="B2626" s="126" t="s">
        <v>3598</v>
      </c>
      <c r="C2626" s="126" t="s">
        <v>98</v>
      </c>
      <c r="D2626" s="127">
        <v>0.35199999999999998</v>
      </c>
      <c r="E2626" s="128">
        <v>100</v>
      </c>
      <c r="F2626" s="128">
        <v>100</v>
      </c>
      <c r="G2626" s="126" t="s">
        <v>13724</v>
      </c>
      <c r="H2626" s="126" t="s">
        <v>20186</v>
      </c>
      <c r="I2626" s="126" t="s">
        <v>22099</v>
      </c>
      <c r="J2626" s="126" t="s">
        <v>26234</v>
      </c>
      <c r="K2626" s="9">
        <f>_xlfn.IFNA(VLOOKUP(Table5[[#This Row],[Section]],SubSill_Tier,2,FALSE),0)</f>
        <v>0</v>
      </c>
      <c r="L2626" s="9" t="str">
        <f t="shared" ref="L2626:L2689" si="50">IFERROR(IF(LEFT(G2626,2)="AI",IF(_xlfn.NUMBERVALUE(IFERROR(LEFT(IF(ISERROR(FIND("X",UPPER(B2626))),UPPER(B2626),RIGHT(UPPER(B2626),LEN(UPPER(B2626))-FIND("~",SUBSTITUTE(UPPER(B2626),"X","~",LEN(UPPER(B2626))-LEN(SUBSTITUTE(UPPER(B2626),"X","")))))),FIND(" ",IF(ISERROR(FIND("X",UPPER(B2626))),UPPER(B2626),RIGHT(UPPER(B2626),LEN(UPPER(B2626))-FIND("~",SUBSTITUTE(UPPER(B2626),"X","~",LEN(UPPER(B2626))-LEN(SUBSTITUTE(UPPER(B2626),"X","")))))),1)-1),IF(ISERROR(FIND("X",UPPER(B2626))),UPPER(B2626),RIGHT(UPPER(B2626),LEN(UPPER(B2626))-FIND("~",SUBSTITUTE(UPPER(B2626),"X","~",LEN(UPPER(B2626))-LEN(SUBSTITUTE(UPPER(B2626),"X",""))))))),".")&gt;=5,"Wall",""),""),"")</f>
        <v/>
      </c>
      <c r="M2626" s="205" t="str" cm="1">
        <f t="array" ref="M2626">_xlfn.IFS(NOT(ISERROR(VLOOKUP(Table5[[#This Row],[Section]],TB_notTB,1,FALSE))),"No",LEFT(Table5[[#This Row],[Section]],3)="ETB","PLS",LEFT(Table5[[#This Row],[Section]],1)="7","PDB",NOT(ISBLANK(Table5[[#This Row],[Section]])),"No")</f>
        <v>No</v>
      </c>
    </row>
    <row r="2627" spans="1:13" x14ac:dyDescent="0.25">
      <c r="A2627" s="126" t="s">
        <v>6726</v>
      </c>
      <c r="B2627" s="126" t="s">
        <v>27872</v>
      </c>
      <c r="C2627" s="126" t="s">
        <v>75</v>
      </c>
      <c r="D2627" s="127">
        <v>0.29699999999999999</v>
      </c>
      <c r="E2627" s="128">
        <v>100</v>
      </c>
      <c r="F2627" s="128">
        <v>100</v>
      </c>
      <c r="G2627" s="126" t="s">
        <v>13717</v>
      </c>
      <c r="H2627" s="126" t="s">
        <v>20125</v>
      </c>
      <c r="I2627" s="126" t="s">
        <v>20126</v>
      </c>
      <c r="J2627" s="126" t="s">
        <v>26235</v>
      </c>
      <c r="K2627" s="9">
        <f>_xlfn.IFNA(VLOOKUP(Table5[[#This Row],[Section]],SubSill_Tier,2,FALSE),0)</f>
        <v>0</v>
      </c>
      <c r="L2627" s="9" t="str">
        <f t="shared" si="50"/>
        <v/>
      </c>
      <c r="M2627" s="205" t="str" cm="1">
        <f t="array" ref="M2627">_xlfn.IFS(NOT(ISERROR(VLOOKUP(Table5[[#This Row],[Section]],TB_notTB,1,FALSE))),"No",LEFT(Table5[[#This Row],[Section]],3)="ETB","PLS",LEFT(Table5[[#This Row],[Section]],1)="7","PDB",NOT(ISBLANK(Table5[[#This Row],[Section]])),"No")</f>
        <v>No</v>
      </c>
    </row>
    <row r="2628" spans="1:13" x14ac:dyDescent="0.25">
      <c r="A2628" s="126" t="s">
        <v>1253</v>
      </c>
      <c r="B2628" s="126" t="s">
        <v>17222</v>
      </c>
      <c r="C2628" s="126" t="s">
        <v>98</v>
      </c>
      <c r="D2628" s="127">
        <v>0.89</v>
      </c>
      <c r="E2628" s="128">
        <v>337</v>
      </c>
      <c r="F2628" s="128">
        <v>337</v>
      </c>
      <c r="G2628" s="126" t="s">
        <v>13711</v>
      </c>
      <c r="H2628" s="126" t="s">
        <v>20119</v>
      </c>
      <c r="I2628" s="126" t="s">
        <v>21054</v>
      </c>
      <c r="J2628" s="126" t="s">
        <v>26232</v>
      </c>
      <c r="K2628" s="9">
        <f>_xlfn.IFNA(VLOOKUP(Table5[[#This Row],[Section]],SubSill_Tier,2,FALSE),0)</f>
        <v>0</v>
      </c>
      <c r="L2628" s="9" t="str">
        <f t="shared" si="50"/>
        <v/>
      </c>
      <c r="M2628" s="205" t="str" cm="1">
        <f t="array" ref="M2628">_xlfn.IFS(NOT(ISERROR(VLOOKUP(Table5[[#This Row],[Section]],TB_notTB,1,FALSE))),"No",LEFT(Table5[[#This Row],[Section]],3)="ETB","PLS",LEFT(Table5[[#This Row],[Section]],1)="7","PDB",NOT(ISBLANK(Table5[[#This Row],[Section]])),"No")</f>
        <v>No</v>
      </c>
    </row>
    <row r="2629" spans="1:13" x14ac:dyDescent="0.25">
      <c r="A2629" s="126" t="s">
        <v>1254</v>
      </c>
      <c r="B2629" s="126" t="s">
        <v>17222</v>
      </c>
      <c r="C2629" s="126" t="s">
        <v>98</v>
      </c>
      <c r="D2629" s="127">
        <v>0.87</v>
      </c>
      <c r="E2629" s="128">
        <v>312</v>
      </c>
      <c r="F2629" s="128">
        <v>312</v>
      </c>
      <c r="G2629" s="126" t="s">
        <v>13711</v>
      </c>
      <c r="H2629" s="126" t="s">
        <v>20119</v>
      </c>
      <c r="I2629" s="126" t="s">
        <v>21054</v>
      </c>
      <c r="J2629" s="126" t="s">
        <v>26232</v>
      </c>
      <c r="K2629" s="9">
        <f>_xlfn.IFNA(VLOOKUP(Table5[[#This Row],[Section]],SubSill_Tier,2,FALSE),0)</f>
        <v>0</v>
      </c>
      <c r="L2629" s="9" t="str">
        <f t="shared" si="50"/>
        <v/>
      </c>
      <c r="M2629" s="205" t="str" cm="1">
        <f t="array" ref="M2629">_xlfn.IFS(NOT(ISERROR(VLOOKUP(Table5[[#This Row],[Section]],TB_notTB,1,FALSE))),"No",LEFT(Table5[[#This Row],[Section]],3)="ETB","PLS",LEFT(Table5[[#This Row],[Section]],1)="7","PDB",NOT(ISBLANK(Table5[[#This Row],[Section]])),"No")</f>
        <v>No</v>
      </c>
    </row>
    <row r="2630" spans="1:13" x14ac:dyDescent="0.25">
      <c r="A2630" s="126" t="s">
        <v>1255</v>
      </c>
      <c r="B2630" s="126" t="s">
        <v>17222</v>
      </c>
      <c r="C2630" s="126" t="s">
        <v>98</v>
      </c>
      <c r="D2630" s="127">
        <v>0.76400000000000001</v>
      </c>
      <c r="E2630" s="128">
        <v>319</v>
      </c>
      <c r="F2630" s="128">
        <v>319</v>
      </c>
      <c r="G2630" s="126" t="s">
        <v>13711</v>
      </c>
      <c r="H2630" s="126" t="s">
        <v>20119</v>
      </c>
      <c r="I2630" s="126" t="s">
        <v>21054</v>
      </c>
      <c r="J2630" s="126" t="s">
        <v>26232</v>
      </c>
      <c r="K2630" s="9">
        <f>_xlfn.IFNA(VLOOKUP(Table5[[#This Row],[Section]],SubSill_Tier,2,FALSE),0)</f>
        <v>0</v>
      </c>
      <c r="L2630" s="9" t="str">
        <f t="shared" si="50"/>
        <v/>
      </c>
      <c r="M2630" s="205" t="str" cm="1">
        <f t="array" ref="M2630">_xlfn.IFS(NOT(ISERROR(VLOOKUP(Table5[[#This Row],[Section]],TB_notTB,1,FALSE))),"No",LEFT(Table5[[#This Row],[Section]],3)="ETB","PLS",LEFT(Table5[[#This Row],[Section]],1)="7","PDB",NOT(ISBLANK(Table5[[#This Row],[Section]])),"No")</f>
        <v>No</v>
      </c>
    </row>
    <row r="2631" spans="1:13" x14ac:dyDescent="0.25">
      <c r="A2631" s="126" t="s">
        <v>1256</v>
      </c>
      <c r="B2631" s="126" t="s">
        <v>17222</v>
      </c>
      <c r="C2631" s="126" t="s">
        <v>98</v>
      </c>
      <c r="D2631" s="127">
        <v>0.69699999999999995</v>
      </c>
      <c r="E2631" s="128">
        <v>331</v>
      </c>
      <c r="F2631" s="128">
        <v>230</v>
      </c>
      <c r="G2631" s="126" t="s">
        <v>13711</v>
      </c>
      <c r="H2631" s="126" t="s">
        <v>20119</v>
      </c>
      <c r="I2631" s="126" t="s">
        <v>21054</v>
      </c>
      <c r="J2631" s="126" t="s">
        <v>26232</v>
      </c>
      <c r="K2631" s="9">
        <f>_xlfn.IFNA(VLOOKUP(Table5[[#This Row],[Section]],SubSill_Tier,2,FALSE),0)</f>
        <v>0</v>
      </c>
      <c r="L2631" s="9" t="str">
        <f t="shared" si="50"/>
        <v/>
      </c>
      <c r="M2631" s="205" t="str" cm="1">
        <f t="array" ref="M2631">_xlfn.IFS(NOT(ISERROR(VLOOKUP(Table5[[#This Row],[Section]],TB_notTB,1,FALSE))),"No",LEFT(Table5[[#This Row],[Section]],3)="ETB","PLS",LEFT(Table5[[#This Row],[Section]],1)="7","PDB",NOT(ISBLANK(Table5[[#This Row],[Section]])),"No")</f>
        <v>No</v>
      </c>
    </row>
    <row r="2632" spans="1:13" x14ac:dyDescent="0.25">
      <c r="A2632" s="126" t="s">
        <v>14899</v>
      </c>
      <c r="B2632" s="126" t="s">
        <v>14900</v>
      </c>
      <c r="C2632" s="126" t="s">
        <v>98</v>
      </c>
      <c r="D2632" s="127">
        <v>0.61299999999999999</v>
      </c>
      <c r="E2632" s="128">
        <v>312</v>
      </c>
      <c r="F2632" s="128">
        <v>132</v>
      </c>
      <c r="G2632" s="126" t="s">
        <v>14901</v>
      </c>
      <c r="H2632" s="126" t="s">
        <v>20240</v>
      </c>
      <c r="I2632" s="126" t="s">
        <v>20114</v>
      </c>
      <c r="J2632" s="126" t="s">
        <v>26282</v>
      </c>
      <c r="K2632" s="9">
        <f>_xlfn.IFNA(VLOOKUP(Table5[[#This Row],[Section]],SubSill_Tier,2,FALSE),0)</f>
        <v>0</v>
      </c>
      <c r="L2632" s="9" t="str">
        <f t="shared" si="50"/>
        <v/>
      </c>
      <c r="M2632" s="205" t="str" cm="1">
        <f t="array" ref="M2632">_xlfn.IFS(NOT(ISERROR(VLOOKUP(Table5[[#This Row],[Section]],TB_notTB,1,FALSE))),"No",LEFT(Table5[[#This Row],[Section]],3)="ETB","PLS",LEFT(Table5[[#This Row],[Section]],1)="7","PDB",NOT(ISBLANK(Table5[[#This Row],[Section]])),"No")</f>
        <v>No</v>
      </c>
    </row>
    <row r="2633" spans="1:13" x14ac:dyDescent="0.25">
      <c r="A2633" s="126" t="s">
        <v>1257</v>
      </c>
      <c r="B2633" s="126" t="s">
        <v>17222</v>
      </c>
      <c r="C2633" s="126" t="s">
        <v>98</v>
      </c>
      <c r="D2633" s="127">
        <v>0.17100000000000001</v>
      </c>
      <c r="E2633" s="128">
        <v>100</v>
      </c>
      <c r="F2633" s="128">
        <v>100</v>
      </c>
      <c r="G2633" s="126" t="s">
        <v>13736</v>
      </c>
      <c r="H2633" s="126" t="s">
        <v>20148</v>
      </c>
      <c r="I2633" s="126" t="s">
        <v>21073</v>
      </c>
      <c r="J2633" s="126" t="s">
        <v>26232</v>
      </c>
      <c r="K2633" s="9">
        <f>_xlfn.IFNA(VLOOKUP(Table5[[#This Row],[Section]],SubSill_Tier,2,FALSE),0)</f>
        <v>0</v>
      </c>
      <c r="L2633" s="9" t="str">
        <f t="shared" si="50"/>
        <v/>
      </c>
      <c r="M2633" s="205" t="str" cm="1">
        <f t="array" ref="M2633">_xlfn.IFS(NOT(ISERROR(VLOOKUP(Table5[[#This Row],[Section]],TB_notTB,1,FALSE))),"No",LEFT(Table5[[#This Row],[Section]],3)="ETB","PLS",LEFT(Table5[[#This Row],[Section]],1)="7","PDB",NOT(ISBLANK(Table5[[#This Row],[Section]])),"No")</f>
        <v>No</v>
      </c>
    </row>
    <row r="2634" spans="1:13" x14ac:dyDescent="0.25">
      <c r="A2634" s="126" t="s">
        <v>1258</v>
      </c>
      <c r="B2634" s="126" t="s">
        <v>17222</v>
      </c>
      <c r="C2634" s="126" t="s">
        <v>98</v>
      </c>
      <c r="D2634" s="127">
        <v>0.23200000000000001</v>
      </c>
      <c r="E2634" s="128">
        <v>101</v>
      </c>
      <c r="F2634" s="128">
        <v>101</v>
      </c>
      <c r="G2634" s="126" t="s">
        <v>13736</v>
      </c>
      <c r="H2634" s="126" t="s">
        <v>20148</v>
      </c>
      <c r="I2634" s="126" t="s">
        <v>21073</v>
      </c>
      <c r="J2634" s="126" t="s">
        <v>26232</v>
      </c>
      <c r="K2634" s="9">
        <f>_xlfn.IFNA(VLOOKUP(Table5[[#This Row],[Section]],SubSill_Tier,2,FALSE),0)</f>
        <v>0</v>
      </c>
      <c r="L2634" s="9" t="str">
        <f t="shared" si="50"/>
        <v/>
      </c>
      <c r="M2634" s="205" t="str" cm="1">
        <f t="array" ref="M2634">_xlfn.IFS(NOT(ISERROR(VLOOKUP(Table5[[#This Row],[Section]],TB_notTB,1,FALSE))),"No",LEFT(Table5[[#This Row],[Section]],3)="ETB","PLS",LEFT(Table5[[#This Row],[Section]],1)="7","PDB",NOT(ISBLANK(Table5[[#This Row],[Section]])),"No")</f>
        <v>No</v>
      </c>
    </row>
    <row r="2635" spans="1:13" x14ac:dyDescent="0.25">
      <c r="A2635" s="126" t="s">
        <v>1259</v>
      </c>
      <c r="B2635" s="126" t="s">
        <v>17222</v>
      </c>
      <c r="C2635" s="126" t="s">
        <v>98</v>
      </c>
      <c r="D2635" s="127">
        <v>0.47</v>
      </c>
      <c r="E2635" s="128">
        <v>206</v>
      </c>
      <c r="F2635" s="128">
        <v>206</v>
      </c>
      <c r="G2635" s="126" t="s">
        <v>13736</v>
      </c>
      <c r="H2635" s="126" t="s">
        <v>20148</v>
      </c>
      <c r="I2635" s="126" t="s">
        <v>21073</v>
      </c>
      <c r="J2635" s="126" t="s">
        <v>26232</v>
      </c>
      <c r="K2635" s="9">
        <f>_xlfn.IFNA(VLOOKUP(Table5[[#This Row],[Section]],SubSill_Tier,2,FALSE),0)</f>
        <v>0</v>
      </c>
      <c r="L2635" s="9" t="str">
        <f t="shared" si="50"/>
        <v/>
      </c>
      <c r="M2635" s="205" t="str" cm="1">
        <f t="array" ref="M2635">_xlfn.IFS(NOT(ISERROR(VLOOKUP(Table5[[#This Row],[Section]],TB_notTB,1,FALSE))),"No",LEFT(Table5[[#This Row],[Section]],3)="ETB","PLS",LEFT(Table5[[#This Row],[Section]],1)="7","PDB",NOT(ISBLANK(Table5[[#This Row],[Section]])),"No")</f>
        <v>No</v>
      </c>
    </row>
    <row r="2636" spans="1:13" x14ac:dyDescent="0.25">
      <c r="A2636" s="126" t="s">
        <v>1260</v>
      </c>
      <c r="B2636" s="126" t="s">
        <v>17222</v>
      </c>
      <c r="C2636" s="126" t="s">
        <v>98</v>
      </c>
      <c r="D2636" s="127">
        <v>0.497</v>
      </c>
      <c r="E2636" s="128">
        <v>205</v>
      </c>
      <c r="F2636" s="128">
        <v>205</v>
      </c>
      <c r="G2636" s="126" t="s">
        <v>13736</v>
      </c>
      <c r="H2636" s="126" t="s">
        <v>20148</v>
      </c>
      <c r="I2636" s="126" t="s">
        <v>21073</v>
      </c>
      <c r="J2636" s="126" t="s">
        <v>26232</v>
      </c>
      <c r="K2636" s="9">
        <f>_xlfn.IFNA(VLOOKUP(Table5[[#This Row],[Section]],SubSill_Tier,2,FALSE),0)</f>
        <v>0</v>
      </c>
      <c r="L2636" s="9" t="str">
        <f t="shared" si="50"/>
        <v/>
      </c>
      <c r="M2636" s="205" t="str" cm="1">
        <f t="array" ref="M2636">_xlfn.IFS(NOT(ISERROR(VLOOKUP(Table5[[#This Row],[Section]],TB_notTB,1,FALSE))),"No",LEFT(Table5[[#This Row],[Section]],3)="ETB","PLS",LEFT(Table5[[#This Row],[Section]],1)="7","PDB",NOT(ISBLANK(Table5[[#This Row],[Section]])),"No")</f>
        <v>No</v>
      </c>
    </row>
    <row r="2637" spans="1:13" x14ac:dyDescent="0.25">
      <c r="A2637" s="126" t="s">
        <v>1261</v>
      </c>
      <c r="B2637" s="126" t="s">
        <v>17222</v>
      </c>
      <c r="C2637" s="126" t="s">
        <v>98</v>
      </c>
      <c r="D2637" s="127">
        <v>0.60099999999999998</v>
      </c>
      <c r="E2637" s="128">
        <v>207</v>
      </c>
      <c r="F2637" s="128">
        <v>207</v>
      </c>
      <c r="G2637" s="126" t="s">
        <v>13736</v>
      </c>
      <c r="H2637" s="126" t="s">
        <v>20148</v>
      </c>
      <c r="I2637" s="126" t="s">
        <v>21073</v>
      </c>
      <c r="J2637" s="126" t="s">
        <v>26232</v>
      </c>
      <c r="K2637" s="9">
        <f>_xlfn.IFNA(VLOOKUP(Table5[[#This Row],[Section]],SubSill_Tier,2,FALSE),0)</f>
        <v>0</v>
      </c>
      <c r="L2637" s="9" t="str">
        <f t="shared" si="50"/>
        <v/>
      </c>
      <c r="M2637" s="205" t="str" cm="1">
        <f t="array" ref="M2637">_xlfn.IFS(NOT(ISERROR(VLOOKUP(Table5[[#This Row],[Section]],TB_notTB,1,FALSE))),"No",LEFT(Table5[[#This Row],[Section]],3)="ETB","PLS",LEFT(Table5[[#This Row],[Section]],1)="7","PDB",NOT(ISBLANK(Table5[[#This Row],[Section]])),"No")</f>
        <v>No</v>
      </c>
    </row>
    <row r="2638" spans="1:13" x14ac:dyDescent="0.25">
      <c r="A2638" s="126" t="s">
        <v>1262</v>
      </c>
      <c r="B2638" s="126" t="s">
        <v>17222</v>
      </c>
      <c r="C2638" s="126" t="s">
        <v>98</v>
      </c>
      <c r="D2638" s="127">
        <v>0.56399999999999995</v>
      </c>
      <c r="E2638" s="128">
        <v>230</v>
      </c>
      <c r="F2638" s="128">
        <v>230</v>
      </c>
      <c r="G2638" s="126" t="s">
        <v>13736</v>
      </c>
      <c r="H2638" s="126" t="s">
        <v>20148</v>
      </c>
      <c r="I2638" s="126" t="s">
        <v>21073</v>
      </c>
      <c r="J2638" s="126" t="s">
        <v>26232</v>
      </c>
      <c r="K2638" s="9">
        <f>_xlfn.IFNA(VLOOKUP(Table5[[#This Row],[Section]],SubSill_Tier,2,FALSE),0)</f>
        <v>0</v>
      </c>
      <c r="L2638" s="9" t="str">
        <f t="shared" si="50"/>
        <v/>
      </c>
      <c r="M2638" s="205" t="str" cm="1">
        <f t="array" ref="M2638">_xlfn.IFS(NOT(ISERROR(VLOOKUP(Table5[[#This Row],[Section]],TB_notTB,1,FALSE))),"No",LEFT(Table5[[#This Row],[Section]],3)="ETB","PLS",LEFT(Table5[[#This Row],[Section]],1)="7","PDB",NOT(ISBLANK(Table5[[#This Row],[Section]])),"No")</f>
        <v>No</v>
      </c>
    </row>
    <row r="2639" spans="1:13" x14ac:dyDescent="0.25">
      <c r="A2639" s="126" t="s">
        <v>1263</v>
      </c>
      <c r="B2639" s="126" t="s">
        <v>17222</v>
      </c>
      <c r="C2639" s="126" t="s">
        <v>75</v>
      </c>
      <c r="D2639" s="127">
        <v>1.117</v>
      </c>
      <c r="E2639" s="128">
        <v>357</v>
      </c>
      <c r="F2639" s="128">
        <v>357</v>
      </c>
      <c r="G2639" s="126" t="s">
        <v>13711</v>
      </c>
      <c r="H2639" s="126" t="s">
        <v>20119</v>
      </c>
      <c r="I2639" s="126" t="s">
        <v>21054</v>
      </c>
      <c r="J2639" s="126" t="s">
        <v>26232</v>
      </c>
      <c r="K2639" s="9">
        <f>_xlfn.IFNA(VLOOKUP(Table5[[#This Row],[Section]],SubSill_Tier,2,FALSE),0)</f>
        <v>0</v>
      </c>
      <c r="L2639" s="9" t="str">
        <f t="shared" si="50"/>
        <v/>
      </c>
      <c r="M2639" s="205" t="str" cm="1">
        <f t="array" ref="M2639">_xlfn.IFS(NOT(ISERROR(VLOOKUP(Table5[[#This Row],[Section]],TB_notTB,1,FALSE))),"No",LEFT(Table5[[#This Row],[Section]],3)="ETB","PLS",LEFT(Table5[[#This Row],[Section]],1)="7","PDB",NOT(ISBLANK(Table5[[#This Row],[Section]])),"No")</f>
        <v>No</v>
      </c>
    </row>
    <row r="2640" spans="1:13" x14ac:dyDescent="0.25">
      <c r="A2640" s="126" t="s">
        <v>1264</v>
      </c>
      <c r="B2640" s="126" t="s">
        <v>17222</v>
      </c>
      <c r="C2640" s="126" t="s">
        <v>98</v>
      </c>
      <c r="D2640" s="127">
        <v>0.182</v>
      </c>
      <c r="E2640" s="128">
        <v>100</v>
      </c>
      <c r="F2640" s="128">
        <v>100</v>
      </c>
      <c r="G2640" s="126" t="s">
        <v>13736</v>
      </c>
      <c r="H2640" s="126" t="s">
        <v>20148</v>
      </c>
      <c r="I2640" s="126" t="s">
        <v>21073</v>
      </c>
      <c r="J2640" s="126" t="s">
        <v>26232</v>
      </c>
      <c r="K2640" s="9">
        <f>_xlfn.IFNA(VLOOKUP(Table5[[#This Row],[Section]],SubSill_Tier,2,FALSE),0)</f>
        <v>0</v>
      </c>
      <c r="L2640" s="9" t="str">
        <f t="shared" si="50"/>
        <v/>
      </c>
      <c r="M2640" s="205" t="str" cm="1">
        <f t="array" ref="M2640">_xlfn.IFS(NOT(ISERROR(VLOOKUP(Table5[[#This Row],[Section]],TB_notTB,1,FALSE))),"No",LEFT(Table5[[#This Row],[Section]],3)="ETB","PLS",LEFT(Table5[[#This Row],[Section]],1)="7","PDB",NOT(ISBLANK(Table5[[#This Row],[Section]])),"No")</f>
        <v>No</v>
      </c>
    </row>
    <row r="2641" spans="1:13" x14ac:dyDescent="0.25">
      <c r="A2641" s="126" t="s">
        <v>1265</v>
      </c>
      <c r="B2641" s="126" t="s">
        <v>17222</v>
      </c>
      <c r="C2641" s="126" t="s">
        <v>98</v>
      </c>
      <c r="D2641" s="127">
        <v>0.27</v>
      </c>
      <c r="E2641" s="128">
        <v>120</v>
      </c>
      <c r="F2641" s="128">
        <v>120</v>
      </c>
      <c r="G2641" s="126" t="s">
        <v>13736</v>
      </c>
      <c r="H2641" s="126" t="s">
        <v>20148</v>
      </c>
      <c r="I2641" s="126" t="s">
        <v>21073</v>
      </c>
      <c r="J2641" s="126" t="s">
        <v>26232</v>
      </c>
      <c r="K2641" s="9">
        <f>_xlfn.IFNA(VLOOKUP(Table5[[#This Row],[Section]],SubSill_Tier,2,FALSE),0)</f>
        <v>0</v>
      </c>
      <c r="L2641" s="9" t="str">
        <f t="shared" si="50"/>
        <v/>
      </c>
      <c r="M2641" s="205" t="str" cm="1">
        <f t="array" ref="M2641">_xlfn.IFS(NOT(ISERROR(VLOOKUP(Table5[[#This Row],[Section]],TB_notTB,1,FALSE))),"No",LEFT(Table5[[#This Row],[Section]],3)="ETB","PLS",LEFT(Table5[[#This Row],[Section]],1)="7","PDB",NOT(ISBLANK(Table5[[#This Row],[Section]])),"No")</f>
        <v>No</v>
      </c>
    </row>
    <row r="2642" spans="1:13" x14ac:dyDescent="0.25">
      <c r="A2642" s="126" t="s">
        <v>1266</v>
      </c>
      <c r="B2642" s="126" t="s">
        <v>17222</v>
      </c>
      <c r="C2642" s="126" t="s">
        <v>98</v>
      </c>
      <c r="D2642" s="127">
        <v>0.51</v>
      </c>
      <c r="E2642" s="128">
        <v>219</v>
      </c>
      <c r="F2642" s="128">
        <v>219</v>
      </c>
      <c r="G2642" s="126" t="s">
        <v>13736</v>
      </c>
      <c r="H2642" s="126" t="s">
        <v>20148</v>
      </c>
      <c r="I2642" s="126" t="s">
        <v>21073</v>
      </c>
      <c r="J2642" s="126" t="s">
        <v>26232</v>
      </c>
      <c r="K2642" s="9">
        <f>_xlfn.IFNA(VLOOKUP(Table5[[#This Row],[Section]],SubSill_Tier,2,FALSE),0)</f>
        <v>0</v>
      </c>
      <c r="L2642" s="9" t="str">
        <f t="shared" si="50"/>
        <v/>
      </c>
      <c r="M2642" s="205" t="str" cm="1">
        <f t="array" ref="M2642">_xlfn.IFS(NOT(ISERROR(VLOOKUP(Table5[[#This Row],[Section]],TB_notTB,1,FALSE))),"No",LEFT(Table5[[#This Row],[Section]],3)="ETB","PLS",LEFT(Table5[[#This Row],[Section]],1)="7","PDB",NOT(ISBLANK(Table5[[#This Row],[Section]])),"No")</f>
        <v>No</v>
      </c>
    </row>
    <row r="2643" spans="1:13" x14ac:dyDescent="0.25">
      <c r="A2643" s="126" t="s">
        <v>1267</v>
      </c>
      <c r="B2643" s="126" t="s">
        <v>17222</v>
      </c>
      <c r="C2643" s="126" t="s">
        <v>98</v>
      </c>
      <c r="D2643" s="127">
        <v>0.58199999999999996</v>
      </c>
      <c r="E2643" s="128">
        <v>247</v>
      </c>
      <c r="F2643" s="128">
        <v>247</v>
      </c>
      <c r="G2643" s="126" t="s">
        <v>13736</v>
      </c>
      <c r="H2643" s="126" t="s">
        <v>20148</v>
      </c>
      <c r="I2643" s="126" t="s">
        <v>21073</v>
      </c>
      <c r="J2643" s="126" t="s">
        <v>26232</v>
      </c>
      <c r="K2643" s="9">
        <f>_xlfn.IFNA(VLOOKUP(Table5[[#This Row],[Section]],SubSill_Tier,2,FALSE),0)</f>
        <v>0</v>
      </c>
      <c r="L2643" s="9" t="str">
        <f t="shared" si="50"/>
        <v/>
      </c>
      <c r="M2643" s="205" t="str" cm="1">
        <f t="array" ref="M2643">_xlfn.IFS(NOT(ISERROR(VLOOKUP(Table5[[#This Row],[Section]],TB_notTB,1,FALSE))),"No",LEFT(Table5[[#This Row],[Section]],3)="ETB","PLS",LEFT(Table5[[#This Row],[Section]],1)="7","PDB",NOT(ISBLANK(Table5[[#This Row],[Section]])),"No")</f>
        <v>No</v>
      </c>
    </row>
    <row r="2644" spans="1:13" x14ac:dyDescent="0.25">
      <c r="A2644" s="126" t="s">
        <v>1268</v>
      </c>
      <c r="B2644" s="126" t="s">
        <v>17222</v>
      </c>
      <c r="C2644" s="126" t="s">
        <v>98</v>
      </c>
      <c r="D2644" s="127">
        <v>0.1</v>
      </c>
      <c r="E2644" s="128">
        <v>100</v>
      </c>
      <c r="F2644" s="128">
        <v>100</v>
      </c>
      <c r="G2644" s="126" t="s">
        <v>13736</v>
      </c>
      <c r="H2644" s="126" t="s">
        <v>20148</v>
      </c>
      <c r="I2644" s="126" t="s">
        <v>21073</v>
      </c>
      <c r="J2644" s="126" t="s">
        <v>26232</v>
      </c>
      <c r="K2644" s="9">
        <f>_xlfn.IFNA(VLOOKUP(Table5[[#This Row],[Section]],SubSill_Tier,2,FALSE),0)</f>
        <v>0</v>
      </c>
      <c r="L2644" s="9" t="str">
        <f t="shared" si="50"/>
        <v/>
      </c>
      <c r="M2644" s="205" t="str" cm="1">
        <f t="array" ref="M2644">_xlfn.IFS(NOT(ISERROR(VLOOKUP(Table5[[#This Row],[Section]],TB_notTB,1,FALSE))),"No",LEFT(Table5[[#This Row],[Section]],3)="ETB","PLS",LEFT(Table5[[#This Row],[Section]],1)="7","PDB",NOT(ISBLANK(Table5[[#This Row],[Section]])),"No")</f>
        <v>No</v>
      </c>
    </row>
    <row r="2645" spans="1:13" x14ac:dyDescent="0.25">
      <c r="A2645" s="126" t="s">
        <v>1269</v>
      </c>
      <c r="B2645" s="126" t="s">
        <v>17222</v>
      </c>
      <c r="C2645" s="126" t="s">
        <v>98</v>
      </c>
      <c r="D2645" s="127">
        <v>0.183</v>
      </c>
      <c r="E2645" s="128">
        <v>100</v>
      </c>
      <c r="F2645" s="128">
        <v>100</v>
      </c>
      <c r="G2645" s="126" t="s">
        <v>13736</v>
      </c>
      <c r="H2645" s="126" t="s">
        <v>20148</v>
      </c>
      <c r="I2645" s="126" t="s">
        <v>21073</v>
      </c>
      <c r="J2645" s="126" t="s">
        <v>26232</v>
      </c>
      <c r="K2645" s="9">
        <f>_xlfn.IFNA(VLOOKUP(Table5[[#This Row],[Section]],SubSill_Tier,2,FALSE),0)</f>
        <v>0</v>
      </c>
      <c r="L2645" s="9" t="str">
        <f t="shared" si="50"/>
        <v/>
      </c>
      <c r="M2645" s="205" t="str" cm="1">
        <f t="array" ref="M2645">_xlfn.IFS(NOT(ISERROR(VLOOKUP(Table5[[#This Row],[Section]],TB_notTB,1,FALSE))),"No",LEFT(Table5[[#This Row],[Section]],3)="ETB","PLS",LEFT(Table5[[#This Row],[Section]],1)="7","PDB",NOT(ISBLANK(Table5[[#This Row],[Section]])),"No")</f>
        <v>No</v>
      </c>
    </row>
    <row r="2646" spans="1:13" x14ac:dyDescent="0.25">
      <c r="A2646" s="126" t="s">
        <v>1270</v>
      </c>
      <c r="B2646" s="126" t="s">
        <v>17222</v>
      </c>
      <c r="C2646" s="126" t="s">
        <v>98</v>
      </c>
      <c r="D2646" s="127">
        <v>1.708</v>
      </c>
      <c r="E2646" s="128">
        <v>381</v>
      </c>
      <c r="F2646" s="128">
        <v>381</v>
      </c>
      <c r="G2646" s="126" t="s">
        <v>13771</v>
      </c>
      <c r="H2646" s="126" t="s">
        <v>20212</v>
      </c>
      <c r="I2646" s="126" t="s">
        <v>20213</v>
      </c>
      <c r="J2646" s="126" t="s">
        <v>26232</v>
      </c>
      <c r="K2646" s="9">
        <f>_xlfn.IFNA(VLOOKUP(Table5[[#This Row],[Section]],SubSill_Tier,2,FALSE),0)</f>
        <v>0</v>
      </c>
      <c r="L2646" s="9" t="str">
        <f t="shared" si="50"/>
        <v/>
      </c>
      <c r="M2646" s="205" t="str" cm="1">
        <f t="array" ref="M2646">_xlfn.IFS(NOT(ISERROR(VLOOKUP(Table5[[#This Row],[Section]],TB_notTB,1,FALSE))),"No",LEFT(Table5[[#This Row],[Section]],3)="ETB","PLS",LEFT(Table5[[#This Row],[Section]],1)="7","PDB",NOT(ISBLANK(Table5[[#This Row],[Section]])),"No")</f>
        <v>No</v>
      </c>
    </row>
    <row r="2647" spans="1:13" x14ac:dyDescent="0.25">
      <c r="A2647" s="126" t="s">
        <v>1271</v>
      </c>
      <c r="B2647" s="126" t="s">
        <v>17222</v>
      </c>
      <c r="C2647" s="126" t="s">
        <v>98</v>
      </c>
      <c r="D2647" s="127">
        <v>0.96099999999999997</v>
      </c>
      <c r="E2647" s="128">
        <v>372</v>
      </c>
      <c r="F2647" s="128">
        <v>121</v>
      </c>
      <c r="G2647" s="126" t="s">
        <v>13771</v>
      </c>
      <c r="H2647" s="126" t="s">
        <v>20212</v>
      </c>
      <c r="I2647" s="126" t="s">
        <v>20213</v>
      </c>
      <c r="J2647" s="126" t="s">
        <v>26232</v>
      </c>
      <c r="K2647" s="9">
        <f>_xlfn.IFNA(VLOOKUP(Table5[[#This Row],[Section]],SubSill_Tier,2,FALSE),0)</f>
        <v>0</v>
      </c>
      <c r="L2647" s="9" t="str">
        <f t="shared" si="50"/>
        <v/>
      </c>
      <c r="M2647" s="205" t="str" cm="1">
        <f t="array" ref="M2647">_xlfn.IFS(NOT(ISERROR(VLOOKUP(Table5[[#This Row],[Section]],TB_notTB,1,FALSE))),"No",LEFT(Table5[[#This Row],[Section]],3)="ETB","PLS",LEFT(Table5[[#This Row],[Section]],1)="7","PDB",NOT(ISBLANK(Table5[[#This Row],[Section]])),"No")</f>
        <v>No</v>
      </c>
    </row>
    <row r="2648" spans="1:13" x14ac:dyDescent="0.25">
      <c r="A2648" s="126" t="s">
        <v>1272</v>
      </c>
      <c r="B2648" s="126" t="s">
        <v>17222</v>
      </c>
      <c r="C2648" s="126" t="s">
        <v>98</v>
      </c>
      <c r="D2648" s="127">
        <v>0.99399999999999999</v>
      </c>
      <c r="E2648" s="128">
        <v>388</v>
      </c>
      <c r="F2648" s="128">
        <v>388</v>
      </c>
      <c r="G2648" s="126" t="s">
        <v>13771</v>
      </c>
      <c r="H2648" s="126" t="s">
        <v>20212</v>
      </c>
      <c r="I2648" s="126" t="s">
        <v>20213</v>
      </c>
      <c r="J2648" s="126" t="s">
        <v>26232</v>
      </c>
      <c r="K2648" s="9">
        <f>_xlfn.IFNA(VLOOKUP(Table5[[#This Row],[Section]],SubSill_Tier,2,FALSE),0)</f>
        <v>0</v>
      </c>
      <c r="L2648" s="9" t="str">
        <f t="shared" si="50"/>
        <v/>
      </c>
      <c r="M2648" s="205" t="str" cm="1">
        <f t="array" ref="M2648">_xlfn.IFS(NOT(ISERROR(VLOOKUP(Table5[[#This Row],[Section]],TB_notTB,1,FALSE))),"No",LEFT(Table5[[#This Row],[Section]],3)="ETB","PLS",LEFT(Table5[[#This Row],[Section]],1)="7","PDB",NOT(ISBLANK(Table5[[#This Row],[Section]])),"No")</f>
        <v>No</v>
      </c>
    </row>
    <row r="2649" spans="1:13" x14ac:dyDescent="0.25">
      <c r="A2649" s="126" t="s">
        <v>1273</v>
      </c>
      <c r="B2649" s="126" t="s">
        <v>17222</v>
      </c>
      <c r="C2649" s="126" t="s">
        <v>98</v>
      </c>
      <c r="D2649" s="127">
        <v>1.21</v>
      </c>
      <c r="E2649" s="128">
        <v>282</v>
      </c>
      <c r="F2649" s="128">
        <v>282</v>
      </c>
      <c r="G2649" s="126" t="s">
        <v>13771</v>
      </c>
      <c r="H2649" s="126" t="s">
        <v>20212</v>
      </c>
      <c r="I2649" s="126" t="s">
        <v>20213</v>
      </c>
      <c r="J2649" s="126" t="s">
        <v>26232</v>
      </c>
      <c r="K2649" s="9">
        <f>_xlfn.IFNA(VLOOKUP(Table5[[#This Row],[Section]],SubSill_Tier,2,FALSE),0)</f>
        <v>0</v>
      </c>
      <c r="L2649" s="9" t="str">
        <f t="shared" si="50"/>
        <v/>
      </c>
      <c r="M2649" s="205" t="str" cm="1">
        <f t="array" ref="M2649">_xlfn.IFS(NOT(ISERROR(VLOOKUP(Table5[[#This Row],[Section]],TB_notTB,1,FALSE))),"No",LEFT(Table5[[#This Row],[Section]],3)="ETB","PLS",LEFT(Table5[[#This Row],[Section]],1)="7","PDB",NOT(ISBLANK(Table5[[#This Row],[Section]])),"No")</f>
        <v>No</v>
      </c>
    </row>
    <row r="2650" spans="1:13" x14ac:dyDescent="0.25">
      <c r="A2650" s="126" t="s">
        <v>1274</v>
      </c>
      <c r="B2650" s="126" t="s">
        <v>17222</v>
      </c>
      <c r="C2650" s="126" t="s">
        <v>98</v>
      </c>
      <c r="D2650" s="127">
        <v>0.36199999999999999</v>
      </c>
      <c r="E2650" s="128">
        <v>166</v>
      </c>
      <c r="F2650" s="128">
        <v>166</v>
      </c>
      <c r="G2650" s="126" t="s">
        <v>13736</v>
      </c>
      <c r="H2650" s="126" t="s">
        <v>20148</v>
      </c>
      <c r="I2650" s="126" t="s">
        <v>21073</v>
      </c>
      <c r="J2650" s="126" t="s">
        <v>26232</v>
      </c>
      <c r="K2650" s="9">
        <f>_xlfn.IFNA(VLOOKUP(Table5[[#This Row],[Section]],SubSill_Tier,2,FALSE),0)</f>
        <v>0</v>
      </c>
      <c r="L2650" s="9" t="str">
        <f t="shared" si="50"/>
        <v/>
      </c>
      <c r="M2650" s="205" t="str" cm="1">
        <f t="array" ref="M2650">_xlfn.IFS(NOT(ISERROR(VLOOKUP(Table5[[#This Row],[Section]],TB_notTB,1,FALSE))),"No",LEFT(Table5[[#This Row],[Section]],3)="ETB","PLS",LEFT(Table5[[#This Row],[Section]],1)="7","PDB",NOT(ISBLANK(Table5[[#This Row],[Section]])),"No")</f>
        <v>No</v>
      </c>
    </row>
    <row r="2651" spans="1:13" x14ac:dyDescent="0.25">
      <c r="A2651" s="126" t="s">
        <v>1275</v>
      </c>
      <c r="B2651" s="126" t="s">
        <v>17222</v>
      </c>
      <c r="C2651" s="126" t="s">
        <v>98</v>
      </c>
      <c r="D2651" s="127">
        <v>0.39</v>
      </c>
      <c r="E2651" s="128">
        <v>202</v>
      </c>
      <c r="F2651" s="128">
        <v>202</v>
      </c>
      <c r="G2651" s="126" t="s">
        <v>13711</v>
      </c>
      <c r="H2651" s="126" t="s">
        <v>20119</v>
      </c>
      <c r="I2651" s="126" t="s">
        <v>21054</v>
      </c>
      <c r="J2651" s="126" t="s">
        <v>26232</v>
      </c>
      <c r="K2651" s="9">
        <f>_xlfn.IFNA(VLOOKUP(Table5[[#This Row],[Section]],SubSill_Tier,2,FALSE),0)</f>
        <v>0</v>
      </c>
      <c r="L2651" s="9" t="str">
        <f t="shared" si="50"/>
        <v/>
      </c>
      <c r="M2651" s="205" t="str" cm="1">
        <f t="array" ref="M2651">_xlfn.IFS(NOT(ISERROR(VLOOKUP(Table5[[#This Row],[Section]],TB_notTB,1,FALSE))),"No",LEFT(Table5[[#This Row],[Section]],3)="ETB","PLS",LEFT(Table5[[#This Row],[Section]],1)="7","PDB",NOT(ISBLANK(Table5[[#This Row],[Section]])),"No")</f>
        <v>No</v>
      </c>
    </row>
    <row r="2652" spans="1:13" x14ac:dyDescent="0.25">
      <c r="A2652" s="126" t="s">
        <v>1276</v>
      </c>
      <c r="B2652" s="126" t="s">
        <v>17222</v>
      </c>
      <c r="C2652" s="126" t="s">
        <v>98</v>
      </c>
      <c r="D2652" s="127">
        <v>0.157</v>
      </c>
      <c r="E2652" s="128">
        <v>100</v>
      </c>
      <c r="F2652" s="128">
        <v>100</v>
      </c>
      <c r="G2652" s="126" t="s">
        <v>13736</v>
      </c>
      <c r="H2652" s="126" t="s">
        <v>20148</v>
      </c>
      <c r="I2652" s="126" t="s">
        <v>21073</v>
      </c>
      <c r="J2652" s="126" t="s">
        <v>26232</v>
      </c>
      <c r="K2652" s="9">
        <f>_xlfn.IFNA(VLOOKUP(Table5[[#This Row],[Section]],SubSill_Tier,2,FALSE),0)</f>
        <v>0</v>
      </c>
      <c r="L2652" s="9" t="str">
        <f t="shared" si="50"/>
        <v/>
      </c>
      <c r="M2652" s="205" t="str" cm="1">
        <f t="array" ref="M2652">_xlfn.IFS(NOT(ISERROR(VLOOKUP(Table5[[#This Row],[Section]],TB_notTB,1,FALSE))),"No",LEFT(Table5[[#This Row],[Section]],3)="ETB","PLS",LEFT(Table5[[#This Row],[Section]],1)="7","PDB",NOT(ISBLANK(Table5[[#This Row],[Section]])),"No")</f>
        <v>No</v>
      </c>
    </row>
    <row r="2653" spans="1:13" x14ac:dyDescent="0.25">
      <c r="A2653" s="126" t="s">
        <v>1277</v>
      </c>
      <c r="B2653" s="126" t="s">
        <v>17222</v>
      </c>
      <c r="C2653" s="126" t="s">
        <v>98</v>
      </c>
      <c r="D2653" s="127">
        <v>0.32500000000000001</v>
      </c>
      <c r="E2653" s="128">
        <v>163</v>
      </c>
      <c r="F2653" s="128">
        <v>163</v>
      </c>
      <c r="G2653" s="126" t="s">
        <v>13711</v>
      </c>
      <c r="H2653" s="126" t="s">
        <v>20119</v>
      </c>
      <c r="I2653" s="126" t="s">
        <v>21054</v>
      </c>
      <c r="J2653" s="126" t="s">
        <v>26232</v>
      </c>
      <c r="K2653" s="9">
        <f>_xlfn.IFNA(VLOOKUP(Table5[[#This Row],[Section]],SubSill_Tier,2,FALSE),0)</f>
        <v>0</v>
      </c>
      <c r="L2653" s="9" t="str">
        <f t="shared" si="50"/>
        <v/>
      </c>
      <c r="M2653" s="205" t="str" cm="1">
        <f t="array" ref="M2653">_xlfn.IFS(NOT(ISERROR(VLOOKUP(Table5[[#This Row],[Section]],TB_notTB,1,FALSE))),"No",LEFT(Table5[[#This Row],[Section]],3)="ETB","PLS",LEFT(Table5[[#This Row],[Section]],1)="7","PDB",NOT(ISBLANK(Table5[[#This Row],[Section]])),"No")</f>
        <v>No</v>
      </c>
    </row>
    <row r="2654" spans="1:13" x14ac:dyDescent="0.25">
      <c r="A2654" s="126" t="s">
        <v>1278</v>
      </c>
      <c r="B2654" s="126" t="s">
        <v>17222</v>
      </c>
      <c r="C2654" s="126" t="s">
        <v>98</v>
      </c>
      <c r="D2654" s="127">
        <v>0.51900000000000002</v>
      </c>
      <c r="E2654" s="128">
        <v>282</v>
      </c>
      <c r="F2654" s="128">
        <v>282</v>
      </c>
      <c r="G2654" s="126" t="s">
        <v>13736</v>
      </c>
      <c r="H2654" s="126" t="s">
        <v>20148</v>
      </c>
      <c r="I2654" s="126" t="s">
        <v>21073</v>
      </c>
      <c r="J2654" s="126" t="s">
        <v>26232</v>
      </c>
      <c r="K2654" s="9">
        <f>_xlfn.IFNA(VLOOKUP(Table5[[#This Row],[Section]],SubSill_Tier,2,FALSE),0)</f>
        <v>0</v>
      </c>
      <c r="L2654" s="9" t="str">
        <f t="shared" si="50"/>
        <v/>
      </c>
      <c r="M2654" s="205" t="str" cm="1">
        <f t="array" ref="M2654">_xlfn.IFS(NOT(ISERROR(VLOOKUP(Table5[[#This Row],[Section]],TB_notTB,1,FALSE))),"No",LEFT(Table5[[#This Row],[Section]],3)="ETB","PLS",LEFT(Table5[[#This Row],[Section]],1)="7","PDB",NOT(ISBLANK(Table5[[#This Row],[Section]])),"No")</f>
        <v>No</v>
      </c>
    </row>
    <row r="2655" spans="1:13" x14ac:dyDescent="0.25">
      <c r="A2655" s="126" t="s">
        <v>1279</v>
      </c>
      <c r="B2655" s="126" t="s">
        <v>17222</v>
      </c>
      <c r="C2655" s="126" t="s">
        <v>98</v>
      </c>
      <c r="D2655" s="127">
        <v>0.42499999999999999</v>
      </c>
      <c r="E2655" s="128">
        <v>254</v>
      </c>
      <c r="F2655" s="128">
        <v>254</v>
      </c>
      <c r="G2655" s="126" t="s">
        <v>13736</v>
      </c>
      <c r="H2655" s="126" t="s">
        <v>20148</v>
      </c>
      <c r="I2655" s="126" t="s">
        <v>21073</v>
      </c>
      <c r="J2655" s="126" t="s">
        <v>26232</v>
      </c>
      <c r="K2655" s="9">
        <f>_xlfn.IFNA(VLOOKUP(Table5[[#This Row],[Section]],SubSill_Tier,2,FALSE),0)</f>
        <v>0</v>
      </c>
      <c r="L2655" s="9" t="str">
        <f t="shared" si="50"/>
        <v/>
      </c>
      <c r="M2655" s="205" t="str" cm="1">
        <f t="array" ref="M2655">_xlfn.IFS(NOT(ISERROR(VLOOKUP(Table5[[#This Row],[Section]],TB_notTB,1,FALSE))),"No",LEFT(Table5[[#This Row],[Section]],3)="ETB","PLS",LEFT(Table5[[#This Row],[Section]],1)="7","PDB",NOT(ISBLANK(Table5[[#This Row],[Section]])),"No")</f>
        <v>No</v>
      </c>
    </row>
    <row r="2656" spans="1:13" x14ac:dyDescent="0.25">
      <c r="A2656" s="126" t="s">
        <v>6727</v>
      </c>
      <c r="B2656" s="126" t="s">
        <v>17222</v>
      </c>
      <c r="C2656" s="126" t="s">
        <v>98</v>
      </c>
      <c r="D2656" s="127">
        <v>0.29299999999999998</v>
      </c>
      <c r="E2656" s="128">
        <v>103</v>
      </c>
      <c r="F2656" s="128">
        <v>103</v>
      </c>
      <c r="G2656" s="126" t="s">
        <v>13750</v>
      </c>
      <c r="H2656" s="126" t="s">
        <v>20121</v>
      </c>
      <c r="I2656" s="126" t="s">
        <v>20122</v>
      </c>
      <c r="J2656" s="126" t="s">
        <v>26234</v>
      </c>
      <c r="K2656" s="9">
        <f>_xlfn.IFNA(VLOOKUP(Table5[[#This Row],[Section]],SubSill_Tier,2,FALSE),0)</f>
        <v>0</v>
      </c>
      <c r="L2656" s="9" t="str">
        <f t="shared" si="50"/>
        <v/>
      </c>
      <c r="M2656" s="205" t="str" cm="1">
        <f t="array" ref="M2656">_xlfn.IFS(NOT(ISERROR(VLOOKUP(Table5[[#This Row],[Section]],TB_notTB,1,FALSE))),"No",LEFT(Table5[[#This Row],[Section]],3)="ETB","PLS",LEFT(Table5[[#This Row],[Section]],1)="7","PDB",NOT(ISBLANK(Table5[[#This Row],[Section]])),"No")</f>
        <v>No</v>
      </c>
    </row>
    <row r="2657" spans="1:13" x14ac:dyDescent="0.25">
      <c r="A2657" s="126" t="s">
        <v>1280</v>
      </c>
      <c r="B2657" s="126" t="s">
        <v>17222</v>
      </c>
      <c r="C2657" s="126" t="s">
        <v>98</v>
      </c>
      <c r="D2657" s="127">
        <v>1.9339999999999999</v>
      </c>
      <c r="E2657" s="128">
        <v>598</v>
      </c>
      <c r="F2657" s="128">
        <v>598</v>
      </c>
      <c r="G2657" s="126" t="s">
        <v>13736</v>
      </c>
      <c r="H2657" s="126" t="s">
        <v>20148</v>
      </c>
      <c r="I2657" s="126" t="s">
        <v>21073</v>
      </c>
      <c r="J2657" s="126" t="s">
        <v>26232</v>
      </c>
      <c r="K2657" s="9">
        <f>_xlfn.IFNA(VLOOKUP(Table5[[#This Row],[Section]],SubSill_Tier,2,FALSE),0)</f>
        <v>0</v>
      </c>
      <c r="L2657" s="9" t="str">
        <f t="shared" si="50"/>
        <v/>
      </c>
      <c r="M2657" s="205" t="str" cm="1">
        <f t="array" ref="M2657">_xlfn.IFS(NOT(ISERROR(VLOOKUP(Table5[[#This Row],[Section]],TB_notTB,1,FALSE))),"No",LEFT(Table5[[#This Row],[Section]],3)="ETB","PLS",LEFT(Table5[[#This Row],[Section]],1)="7","PDB",NOT(ISBLANK(Table5[[#This Row],[Section]])),"No")</f>
        <v>No</v>
      </c>
    </row>
    <row r="2658" spans="1:13" x14ac:dyDescent="0.25">
      <c r="A2658" s="126" t="s">
        <v>1281</v>
      </c>
      <c r="B2658" s="126" t="s">
        <v>17222</v>
      </c>
      <c r="C2658" s="126" t="s">
        <v>98</v>
      </c>
      <c r="D2658" s="127">
        <v>0.69099999999999995</v>
      </c>
      <c r="E2658" s="128">
        <v>266</v>
      </c>
      <c r="F2658" s="128">
        <v>266</v>
      </c>
      <c r="G2658" s="126" t="s">
        <v>13736</v>
      </c>
      <c r="H2658" s="126" t="s">
        <v>20148</v>
      </c>
      <c r="I2658" s="126" t="s">
        <v>21073</v>
      </c>
      <c r="J2658" s="126" t="s">
        <v>26232</v>
      </c>
      <c r="K2658" s="9">
        <f>_xlfn.IFNA(VLOOKUP(Table5[[#This Row],[Section]],SubSill_Tier,2,FALSE),0)</f>
        <v>0</v>
      </c>
      <c r="L2658" s="9" t="str">
        <f t="shared" si="50"/>
        <v/>
      </c>
      <c r="M2658" s="205" t="str" cm="1">
        <f t="array" ref="M2658">_xlfn.IFS(NOT(ISERROR(VLOOKUP(Table5[[#This Row],[Section]],TB_notTB,1,FALSE))),"No",LEFT(Table5[[#This Row],[Section]],3)="ETB","PLS",LEFT(Table5[[#This Row],[Section]],1)="7","PDB",NOT(ISBLANK(Table5[[#This Row],[Section]])),"No")</f>
        <v>No</v>
      </c>
    </row>
    <row r="2659" spans="1:13" x14ac:dyDescent="0.25">
      <c r="A2659" s="126" t="s">
        <v>1282</v>
      </c>
      <c r="B2659" s="126" t="s">
        <v>17222</v>
      </c>
      <c r="C2659" s="126" t="s">
        <v>98</v>
      </c>
      <c r="D2659" s="127">
        <v>0.32500000000000001</v>
      </c>
      <c r="E2659" s="128">
        <v>130</v>
      </c>
      <c r="F2659" s="128">
        <v>130</v>
      </c>
      <c r="G2659" s="126" t="s">
        <v>13736</v>
      </c>
      <c r="H2659" s="126" t="s">
        <v>20148</v>
      </c>
      <c r="I2659" s="126" t="s">
        <v>21073</v>
      </c>
      <c r="J2659" s="126" t="s">
        <v>26232</v>
      </c>
      <c r="K2659" s="9">
        <f>_xlfn.IFNA(VLOOKUP(Table5[[#This Row],[Section]],SubSill_Tier,2,FALSE),0)</f>
        <v>0</v>
      </c>
      <c r="L2659" s="9" t="str">
        <f t="shared" si="50"/>
        <v/>
      </c>
      <c r="M2659" s="205" t="str" cm="1">
        <f t="array" ref="M2659">_xlfn.IFS(NOT(ISERROR(VLOOKUP(Table5[[#This Row],[Section]],TB_notTB,1,FALSE))),"No",LEFT(Table5[[#This Row],[Section]],3)="ETB","PLS",LEFT(Table5[[#This Row],[Section]],1)="7","PDB",NOT(ISBLANK(Table5[[#This Row],[Section]])),"No")</f>
        <v>No</v>
      </c>
    </row>
    <row r="2660" spans="1:13" x14ac:dyDescent="0.25">
      <c r="A2660" s="126" t="s">
        <v>1283</v>
      </c>
      <c r="B2660" s="126" t="s">
        <v>17222</v>
      </c>
      <c r="C2660" s="126" t="s">
        <v>98</v>
      </c>
      <c r="D2660" s="127">
        <v>0.69499999999999995</v>
      </c>
      <c r="E2660" s="128">
        <v>395</v>
      </c>
      <c r="F2660" s="128">
        <v>395</v>
      </c>
      <c r="G2660" s="126" t="s">
        <v>13736</v>
      </c>
      <c r="H2660" s="126" t="s">
        <v>20148</v>
      </c>
      <c r="I2660" s="126" t="s">
        <v>21073</v>
      </c>
      <c r="J2660" s="126" t="s">
        <v>26232</v>
      </c>
      <c r="K2660" s="9">
        <f>_xlfn.IFNA(VLOOKUP(Table5[[#This Row],[Section]],SubSill_Tier,2,FALSE),0)</f>
        <v>0</v>
      </c>
      <c r="L2660" s="9" t="str">
        <f t="shared" si="50"/>
        <v/>
      </c>
      <c r="M2660" s="205" t="str" cm="1">
        <f t="array" ref="M2660">_xlfn.IFS(NOT(ISERROR(VLOOKUP(Table5[[#This Row],[Section]],TB_notTB,1,FALSE))),"No",LEFT(Table5[[#This Row],[Section]],3)="ETB","PLS",LEFT(Table5[[#This Row],[Section]],1)="7","PDB",NOT(ISBLANK(Table5[[#This Row],[Section]])),"No")</f>
        <v>No</v>
      </c>
    </row>
    <row r="2661" spans="1:13" x14ac:dyDescent="0.25">
      <c r="A2661" s="126" t="s">
        <v>1284</v>
      </c>
      <c r="B2661" s="126" t="s">
        <v>17222</v>
      </c>
      <c r="C2661" s="126" t="s">
        <v>98</v>
      </c>
      <c r="D2661" s="127">
        <v>0.38800000000000001</v>
      </c>
      <c r="E2661" s="128">
        <v>191</v>
      </c>
      <c r="F2661" s="128">
        <v>191</v>
      </c>
      <c r="G2661" s="126" t="s">
        <v>13736</v>
      </c>
      <c r="H2661" s="126" t="s">
        <v>20148</v>
      </c>
      <c r="I2661" s="126" t="s">
        <v>21073</v>
      </c>
      <c r="J2661" s="126" t="s">
        <v>26232</v>
      </c>
      <c r="K2661" s="9">
        <f>_xlfn.IFNA(VLOOKUP(Table5[[#This Row],[Section]],SubSill_Tier,2,FALSE),0)</f>
        <v>0</v>
      </c>
      <c r="L2661" s="9" t="str">
        <f t="shared" si="50"/>
        <v/>
      </c>
      <c r="M2661" s="205" t="str" cm="1">
        <f t="array" ref="M2661">_xlfn.IFS(NOT(ISERROR(VLOOKUP(Table5[[#This Row],[Section]],TB_notTB,1,FALSE))),"No",LEFT(Table5[[#This Row],[Section]],3)="ETB","PLS",LEFT(Table5[[#This Row],[Section]],1)="7","PDB",NOT(ISBLANK(Table5[[#This Row],[Section]])),"No")</f>
        <v>No</v>
      </c>
    </row>
    <row r="2662" spans="1:13" x14ac:dyDescent="0.25">
      <c r="A2662" s="126" t="s">
        <v>1285</v>
      </c>
      <c r="B2662" s="126" t="s">
        <v>17222</v>
      </c>
      <c r="C2662" s="126" t="s">
        <v>98</v>
      </c>
      <c r="D2662" s="127">
        <v>0.41599999999999998</v>
      </c>
      <c r="E2662" s="128">
        <v>204</v>
      </c>
      <c r="F2662" s="128">
        <v>204</v>
      </c>
      <c r="G2662" s="126" t="s">
        <v>13736</v>
      </c>
      <c r="H2662" s="126" t="s">
        <v>20148</v>
      </c>
      <c r="I2662" s="126" t="s">
        <v>21073</v>
      </c>
      <c r="J2662" s="126" t="s">
        <v>26232</v>
      </c>
      <c r="K2662" s="9">
        <f>_xlfn.IFNA(VLOOKUP(Table5[[#This Row],[Section]],SubSill_Tier,2,FALSE),0)</f>
        <v>0</v>
      </c>
      <c r="L2662" s="9" t="str">
        <f t="shared" si="50"/>
        <v/>
      </c>
      <c r="M2662" s="205" t="str" cm="1">
        <f t="array" ref="M2662">_xlfn.IFS(NOT(ISERROR(VLOOKUP(Table5[[#This Row],[Section]],TB_notTB,1,FALSE))),"No",LEFT(Table5[[#This Row],[Section]],3)="ETB","PLS",LEFT(Table5[[#This Row],[Section]],1)="7","PDB",NOT(ISBLANK(Table5[[#This Row],[Section]])),"No")</f>
        <v>No</v>
      </c>
    </row>
    <row r="2663" spans="1:13" x14ac:dyDescent="0.25">
      <c r="A2663" s="126" t="s">
        <v>1286</v>
      </c>
      <c r="B2663" s="126" t="s">
        <v>17222</v>
      </c>
      <c r="C2663" s="126" t="s">
        <v>98</v>
      </c>
      <c r="D2663" s="127">
        <v>1.012</v>
      </c>
      <c r="E2663" s="128">
        <v>249</v>
      </c>
      <c r="F2663" s="128">
        <v>249</v>
      </c>
      <c r="G2663" s="126" t="s">
        <v>13736</v>
      </c>
      <c r="H2663" s="126" t="s">
        <v>20148</v>
      </c>
      <c r="I2663" s="126" t="s">
        <v>21073</v>
      </c>
      <c r="J2663" s="126" t="s">
        <v>26232</v>
      </c>
      <c r="K2663" s="9">
        <f>_xlfn.IFNA(VLOOKUP(Table5[[#This Row],[Section]],SubSill_Tier,2,FALSE),0)</f>
        <v>0</v>
      </c>
      <c r="L2663" s="9" t="str">
        <f t="shared" si="50"/>
        <v/>
      </c>
      <c r="M2663" s="205" t="str" cm="1">
        <f t="array" ref="M2663">_xlfn.IFS(NOT(ISERROR(VLOOKUP(Table5[[#This Row],[Section]],TB_notTB,1,FALSE))),"No",LEFT(Table5[[#This Row],[Section]],3)="ETB","PLS",LEFT(Table5[[#This Row],[Section]],1)="7","PDB",NOT(ISBLANK(Table5[[#This Row],[Section]])),"No")</f>
        <v>No</v>
      </c>
    </row>
    <row r="2664" spans="1:13" x14ac:dyDescent="0.25">
      <c r="A2664" s="126" t="s">
        <v>1287</v>
      </c>
      <c r="B2664" s="126" t="s">
        <v>17222</v>
      </c>
      <c r="C2664" s="126" t="s">
        <v>98</v>
      </c>
      <c r="D2664" s="127">
        <v>0.51800000000000002</v>
      </c>
      <c r="E2664" s="128">
        <v>178</v>
      </c>
      <c r="F2664" s="128">
        <v>120</v>
      </c>
      <c r="G2664" s="126" t="s">
        <v>13771</v>
      </c>
      <c r="H2664" s="126" t="s">
        <v>20212</v>
      </c>
      <c r="I2664" s="126" t="s">
        <v>20213</v>
      </c>
      <c r="J2664" s="126" t="s">
        <v>26232</v>
      </c>
      <c r="K2664" s="9">
        <f>_xlfn.IFNA(VLOOKUP(Table5[[#This Row],[Section]],SubSill_Tier,2,FALSE),0)</f>
        <v>0</v>
      </c>
      <c r="L2664" s="9" t="str">
        <f t="shared" si="50"/>
        <v/>
      </c>
      <c r="M2664" s="205" t="str" cm="1">
        <f t="array" ref="M2664">_xlfn.IFS(NOT(ISERROR(VLOOKUP(Table5[[#This Row],[Section]],TB_notTB,1,FALSE))),"No",LEFT(Table5[[#This Row],[Section]],3)="ETB","PLS",LEFT(Table5[[#This Row],[Section]],1)="7","PDB",NOT(ISBLANK(Table5[[#This Row],[Section]])),"No")</f>
        <v>No</v>
      </c>
    </row>
    <row r="2665" spans="1:13" x14ac:dyDescent="0.25">
      <c r="A2665" s="126" t="s">
        <v>6728</v>
      </c>
      <c r="B2665" s="126" t="s">
        <v>17222</v>
      </c>
      <c r="C2665" s="126" t="s">
        <v>75</v>
      </c>
      <c r="D2665" s="127">
        <v>1.2210000000000001</v>
      </c>
      <c r="E2665" s="128">
        <v>408</v>
      </c>
      <c r="F2665" s="128">
        <v>408</v>
      </c>
      <c r="G2665" s="126" t="s">
        <v>13714</v>
      </c>
      <c r="H2665" s="126" t="s">
        <v>20121</v>
      </c>
      <c r="I2665" s="126" t="s">
        <v>20122</v>
      </c>
      <c r="J2665" s="126" t="s">
        <v>26234</v>
      </c>
      <c r="K2665" s="9">
        <f>_xlfn.IFNA(VLOOKUP(Table5[[#This Row],[Section]],SubSill_Tier,2,FALSE),0)</f>
        <v>0</v>
      </c>
      <c r="L2665" s="9" t="str">
        <f t="shared" si="50"/>
        <v/>
      </c>
      <c r="M2665" s="205" t="str" cm="1">
        <f t="array" ref="M2665">_xlfn.IFS(NOT(ISERROR(VLOOKUP(Table5[[#This Row],[Section]],TB_notTB,1,FALSE))),"No",LEFT(Table5[[#This Row],[Section]],3)="ETB","PLS",LEFT(Table5[[#This Row],[Section]],1)="7","PDB",NOT(ISBLANK(Table5[[#This Row],[Section]])),"No")</f>
        <v>No</v>
      </c>
    </row>
    <row r="2666" spans="1:13" x14ac:dyDescent="0.25">
      <c r="A2666" s="126" t="s">
        <v>1288</v>
      </c>
      <c r="B2666" s="126" t="s">
        <v>17222</v>
      </c>
      <c r="C2666" s="126" t="s">
        <v>75</v>
      </c>
      <c r="D2666" s="127">
        <v>1.381</v>
      </c>
      <c r="E2666" s="128">
        <v>461</v>
      </c>
      <c r="F2666" s="128">
        <v>461</v>
      </c>
      <c r="G2666" s="126" t="s">
        <v>13711</v>
      </c>
      <c r="H2666" s="126" t="s">
        <v>20119</v>
      </c>
      <c r="I2666" s="126" t="s">
        <v>21054</v>
      </c>
      <c r="J2666" s="126" t="s">
        <v>26232</v>
      </c>
      <c r="K2666" s="9">
        <f>_xlfn.IFNA(VLOOKUP(Table5[[#This Row],[Section]],SubSill_Tier,2,FALSE),0)</f>
        <v>0</v>
      </c>
      <c r="L2666" s="9" t="str">
        <f t="shared" si="50"/>
        <v/>
      </c>
      <c r="M2666" s="205" t="str" cm="1">
        <f t="array" ref="M2666">_xlfn.IFS(NOT(ISERROR(VLOOKUP(Table5[[#This Row],[Section]],TB_notTB,1,FALSE))),"No",LEFT(Table5[[#This Row],[Section]],3)="ETB","PLS",LEFT(Table5[[#This Row],[Section]],1)="7","PDB",NOT(ISBLANK(Table5[[#This Row],[Section]])),"No")</f>
        <v>No</v>
      </c>
    </row>
    <row r="2667" spans="1:13" x14ac:dyDescent="0.25">
      <c r="A2667" s="126" t="s">
        <v>6729</v>
      </c>
      <c r="B2667" s="126" t="s">
        <v>17222</v>
      </c>
      <c r="C2667" s="126" t="s">
        <v>98</v>
      </c>
      <c r="D2667" s="127">
        <v>1.343</v>
      </c>
      <c r="E2667" s="128">
        <v>225</v>
      </c>
      <c r="F2667" s="128">
        <v>225</v>
      </c>
      <c r="G2667" s="126" t="s">
        <v>13750</v>
      </c>
      <c r="H2667" s="126" t="s">
        <v>20121</v>
      </c>
      <c r="I2667" s="126" t="s">
        <v>20122</v>
      </c>
      <c r="J2667" s="126" t="s">
        <v>26234</v>
      </c>
      <c r="K2667" s="9">
        <f>_xlfn.IFNA(VLOOKUP(Table5[[#This Row],[Section]],SubSill_Tier,2,FALSE),0)</f>
        <v>0</v>
      </c>
      <c r="L2667" s="9" t="str">
        <f t="shared" si="50"/>
        <v/>
      </c>
      <c r="M2667" s="205" t="str" cm="1">
        <f t="array" ref="M2667">_xlfn.IFS(NOT(ISERROR(VLOOKUP(Table5[[#This Row],[Section]],TB_notTB,1,FALSE))),"No",LEFT(Table5[[#This Row],[Section]],3)="ETB","PLS",LEFT(Table5[[#This Row],[Section]],1)="7","PDB",NOT(ISBLANK(Table5[[#This Row],[Section]])),"No")</f>
        <v>No</v>
      </c>
    </row>
    <row r="2668" spans="1:13" x14ac:dyDescent="0.25">
      <c r="A2668" s="126" t="s">
        <v>1289</v>
      </c>
      <c r="B2668" s="126" t="s">
        <v>17222</v>
      </c>
      <c r="C2668" s="126" t="s">
        <v>98</v>
      </c>
      <c r="D2668" s="127">
        <v>0.27700000000000002</v>
      </c>
      <c r="E2668" s="128">
        <v>157</v>
      </c>
      <c r="F2668" s="128">
        <v>157</v>
      </c>
      <c r="G2668" s="126" t="s">
        <v>13736</v>
      </c>
      <c r="H2668" s="126" t="s">
        <v>20148</v>
      </c>
      <c r="I2668" s="126" t="s">
        <v>21073</v>
      </c>
      <c r="J2668" s="126" t="s">
        <v>26232</v>
      </c>
      <c r="K2668" s="9">
        <f>_xlfn.IFNA(VLOOKUP(Table5[[#This Row],[Section]],SubSill_Tier,2,FALSE),0)</f>
        <v>0</v>
      </c>
      <c r="L2668" s="9" t="str">
        <f t="shared" si="50"/>
        <v/>
      </c>
      <c r="M2668" s="205" t="str" cm="1">
        <f t="array" ref="M2668">_xlfn.IFS(NOT(ISERROR(VLOOKUP(Table5[[#This Row],[Section]],TB_notTB,1,FALSE))),"No",LEFT(Table5[[#This Row],[Section]],3)="ETB","PLS",LEFT(Table5[[#This Row],[Section]],1)="7","PDB",NOT(ISBLANK(Table5[[#This Row],[Section]])),"No")</f>
        <v>No</v>
      </c>
    </row>
    <row r="2669" spans="1:13" x14ac:dyDescent="0.25">
      <c r="A2669" s="126" t="s">
        <v>1290</v>
      </c>
      <c r="B2669" s="126" t="s">
        <v>17222</v>
      </c>
      <c r="C2669" s="126" t="s">
        <v>98</v>
      </c>
      <c r="D2669" s="127">
        <v>1.1559999999999999</v>
      </c>
      <c r="E2669" s="128">
        <v>431</v>
      </c>
      <c r="F2669" s="128">
        <v>431</v>
      </c>
      <c r="G2669" s="126" t="s">
        <v>13711</v>
      </c>
      <c r="H2669" s="126" t="s">
        <v>20119</v>
      </c>
      <c r="I2669" s="126" t="s">
        <v>21054</v>
      </c>
      <c r="J2669" s="126" t="s">
        <v>26232</v>
      </c>
      <c r="K2669" s="9">
        <f>_xlfn.IFNA(VLOOKUP(Table5[[#This Row],[Section]],SubSill_Tier,2,FALSE),0)</f>
        <v>0</v>
      </c>
      <c r="L2669" s="9" t="str">
        <f t="shared" si="50"/>
        <v/>
      </c>
      <c r="M2669" s="205" t="str" cm="1">
        <f t="array" ref="M2669">_xlfn.IFS(NOT(ISERROR(VLOOKUP(Table5[[#This Row],[Section]],TB_notTB,1,FALSE))),"No",LEFT(Table5[[#This Row],[Section]],3)="ETB","PLS",LEFT(Table5[[#This Row],[Section]],1)="7","PDB",NOT(ISBLANK(Table5[[#This Row],[Section]])),"No")</f>
        <v>No</v>
      </c>
    </row>
    <row r="2670" spans="1:13" x14ac:dyDescent="0.25">
      <c r="A2670" s="126" t="s">
        <v>1291</v>
      </c>
      <c r="B2670" s="126" t="s">
        <v>17222</v>
      </c>
      <c r="C2670" s="126" t="s">
        <v>98</v>
      </c>
      <c r="D2670" s="127">
        <v>1.097</v>
      </c>
      <c r="E2670" s="128">
        <v>421</v>
      </c>
      <c r="F2670" s="128">
        <v>421</v>
      </c>
      <c r="G2670" s="126" t="s">
        <v>13711</v>
      </c>
      <c r="H2670" s="126" t="s">
        <v>20119</v>
      </c>
      <c r="I2670" s="126" t="s">
        <v>21054</v>
      </c>
      <c r="J2670" s="126" t="s">
        <v>26232</v>
      </c>
      <c r="K2670" s="9">
        <f>_xlfn.IFNA(VLOOKUP(Table5[[#This Row],[Section]],SubSill_Tier,2,FALSE),0)</f>
        <v>0</v>
      </c>
      <c r="L2670" s="9" t="str">
        <f t="shared" si="50"/>
        <v/>
      </c>
      <c r="M2670" s="205" t="str" cm="1">
        <f t="array" ref="M2670">_xlfn.IFS(NOT(ISERROR(VLOOKUP(Table5[[#This Row],[Section]],TB_notTB,1,FALSE))),"No",LEFT(Table5[[#This Row],[Section]],3)="ETB","PLS",LEFT(Table5[[#This Row],[Section]],1)="7","PDB",NOT(ISBLANK(Table5[[#This Row],[Section]])),"No")</f>
        <v>No</v>
      </c>
    </row>
    <row r="2671" spans="1:13" x14ac:dyDescent="0.25">
      <c r="A2671" s="126" t="s">
        <v>1292</v>
      </c>
      <c r="B2671" s="126" t="s">
        <v>17222</v>
      </c>
      <c r="C2671" s="126" t="s">
        <v>98</v>
      </c>
      <c r="D2671" s="127">
        <v>0.78300000000000003</v>
      </c>
      <c r="E2671" s="128">
        <v>298</v>
      </c>
      <c r="F2671" s="128">
        <v>298</v>
      </c>
      <c r="G2671" s="126" t="s">
        <v>13711</v>
      </c>
      <c r="H2671" s="126" t="s">
        <v>20119</v>
      </c>
      <c r="I2671" s="126" t="s">
        <v>21054</v>
      </c>
      <c r="J2671" s="126" t="s">
        <v>26232</v>
      </c>
      <c r="K2671" s="9">
        <f>_xlfn.IFNA(VLOOKUP(Table5[[#This Row],[Section]],SubSill_Tier,2,FALSE),0)</f>
        <v>0</v>
      </c>
      <c r="L2671" s="9" t="str">
        <f t="shared" si="50"/>
        <v/>
      </c>
      <c r="M2671" s="205" t="str" cm="1">
        <f t="array" ref="M2671">_xlfn.IFS(NOT(ISERROR(VLOOKUP(Table5[[#This Row],[Section]],TB_notTB,1,FALSE))),"No",LEFT(Table5[[#This Row],[Section]],3)="ETB","PLS",LEFT(Table5[[#This Row],[Section]],1)="7","PDB",NOT(ISBLANK(Table5[[#This Row],[Section]])),"No")</f>
        <v>No</v>
      </c>
    </row>
    <row r="2672" spans="1:13" x14ac:dyDescent="0.25">
      <c r="A2672" s="126" t="s">
        <v>1293</v>
      </c>
      <c r="B2672" s="126" t="s">
        <v>17222</v>
      </c>
      <c r="C2672" s="126" t="s">
        <v>98</v>
      </c>
      <c r="D2672" s="127">
        <v>0.82099999999999995</v>
      </c>
      <c r="E2672" s="128">
        <v>324</v>
      </c>
      <c r="F2672" s="128">
        <v>324</v>
      </c>
      <c r="G2672" s="126" t="s">
        <v>13711</v>
      </c>
      <c r="H2672" s="126" t="s">
        <v>20119</v>
      </c>
      <c r="I2672" s="126" t="s">
        <v>21054</v>
      </c>
      <c r="J2672" s="126" t="s">
        <v>26232</v>
      </c>
      <c r="K2672" s="9">
        <f>_xlfn.IFNA(VLOOKUP(Table5[[#This Row],[Section]],SubSill_Tier,2,FALSE),0)</f>
        <v>0</v>
      </c>
      <c r="L2672" s="9" t="str">
        <f t="shared" si="50"/>
        <v/>
      </c>
      <c r="M2672" s="205" t="str" cm="1">
        <f t="array" ref="M2672">_xlfn.IFS(NOT(ISERROR(VLOOKUP(Table5[[#This Row],[Section]],TB_notTB,1,FALSE))),"No",LEFT(Table5[[#This Row],[Section]],3)="ETB","PLS",LEFT(Table5[[#This Row],[Section]],1)="7","PDB",NOT(ISBLANK(Table5[[#This Row],[Section]])),"No")</f>
        <v>No</v>
      </c>
    </row>
    <row r="2673" spans="1:13" x14ac:dyDescent="0.25">
      <c r="A2673" s="126" t="s">
        <v>1294</v>
      </c>
      <c r="B2673" s="126" t="s">
        <v>17222</v>
      </c>
      <c r="C2673" s="126" t="s">
        <v>98</v>
      </c>
      <c r="D2673" s="127">
        <v>0.97699999999999998</v>
      </c>
      <c r="E2673" s="128">
        <v>206</v>
      </c>
      <c r="F2673" s="128">
        <v>206</v>
      </c>
      <c r="G2673" s="126" t="s">
        <v>13711</v>
      </c>
      <c r="H2673" s="126" t="s">
        <v>20119</v>
      </c>
      <c r="I2673" s="126" t="s">
        <v>21054</v>
      </c>
      <c r="J2673" s="126" t="s">
        <v>26232</v>
      </c>
      <c r="K2673" s="9">
        <f>_xlfn.IFNA(VLOOKUP(Table5[[#This Row],[Section]],SubSill_Tier,2,FALSE),0)</f>
        <v>0</v>
      </c>
      <c r="L2673" s="9" t="str">
        <f t="shared" si="50"/>
        <v/>
      </c>
      <c r="M2673" s="205" t="str" cm="1">
        <f t="array" ref="M2673">_xlfn.IFS(NOT(ISERROR(VLOOKUP(Table5[[#This Row],[Section]],TB_notTB,1,FALSE))),"No",LEFT(Table5[[#This Row],[Section]],3)="ETB","PLS",LEFT(Table5[[#This Row],[Section]],1)="7","PDB",NOT(ISBLANK(Table5[[#This Row],[Section]])),"No")</f>
        <v>No</v>
      </c>
    </row>
    <row r="2674" spans="1:13" x14ac:dyDescent="0.25">
      <c r="A2674" s="126" t="s">
        <v>1295</v>
      </c>
      <c r="B2674" s="126" t="s">
        <v>17222</v>
      </c>
      <c r="C2674" s="126" t="s">
        <v>98</v>
      </c>
      <c r="D2674" s="127">
        <v>0.75800000000000001</v>
      </c>
      <c r="E2674" s="128">
        <v>185</v>
      </c>
      <c r="F2674" s="128">
        <v>185</v>
      </c>
      <c r="G2674" s="126" t="s">
        <v>13711</v>
      </c>
      <c r="H2674" s="126" t="s">
        <v>20119</v>
      </c>
      <c r="I2674" s="126" t="s">
        <v>21054</v>
      </c>
      <c r="J2674" s="126" t="s">
        <v>26232</v>
      </c>
      <c r="K2674" s="9">
        <f>_xlfn.IFNA(VLOOKUP(Table5[[#This Row],[Section]],SubSill_Tier,2,FALSE),0)</f>
        <v>0</v>
      </c>
      <c r="L2674" s="9" t="str">
        <f t="shared" si="50"/>
        <v/>
      </c>
      <c r="M2674" s="205" t="str" cm="1">
        <f t="array" ref="M2674">_xlfn.IFS(NOT(ISERROR(VLOOKUP(Table5[[#This Row],[Section]],TB_notTB,1,FALSE))),"No",LEFT(Table5[[#This Row],[Section]],3)="ETB","PLS",LEFT(Table5[[#This Row],[Section]],1)="7","PDB",NOT(ISBLANK(Table5[[#This Row],[Section]])),"No")</f>
        <v>No</v>
      </c>
    </row>
    <row r="2675" spans="1:13" x14ac:dyDescent="0.25">
      <c r="A2675" s="126" t="s">
        <v>1296</v>
      </c>
      <c r="B2675" s="126" t="s">
        <v>17222</v>
      </c>
      <c r="C2675" s="126" t="s">
        <v>98</v>
      </c>
      <c r="D2675" s="127">
        <v>0.77500000000000002</v>
      </c>
      <c r="E2675" s="128">
        <v>356</v>
      </c>
      <c r="F2675" s="128">
        <v>356</v>
      </c>
      <c r="G2675" s="126" t="s">
        <v>13711</v>
      </c>
      <c r="H2675" s="126" t="s">
        <v>20119</v>
      </c>
      <c r="I2675" s="126" t="s">
        <v>21054</v>
      </c>
      <c r="J2675" s="126" t="s">
        <v>26232</v>
      </c>
      <c r="K2675" s="9">
        <f>_xlfn.IFNA(VLOOKUP(Table5[[#This Row],[Section]],SubSill_Tier,2,FALSE),0)</f>
        <v>0</v>
      </c>
      <c r="L2675" s="9" t="str">
        <f t="shared" si="50"/>
        <v/>
      </c>
      <c r="M2675" s="205" t="str" cm="1">
        <f t="array" ref="M2675">_xlfn.IFS(NOT(ISERROR(VLOOKUP(Table5[[#This Row],[Section]],TB_notTB,1,FALSE))),"No",LEFT(Table5[[#This Row],[Section]],3)="ETB","PLS",LEFT(Table5[[#This Row],[Section]],1)="7","PDB",NOT(ISBLANK(Table5[[#This Row],[Section]])),"No")</f>
        <v>No</v>
      </c>
    </row>
    <row r="2676" spans="1:13" x14ac:dyDescent="0.25">
      <c r="A2676" s="126" t="s">
        <v>1297</v>
      </c>
      <c r="B2676" s="126" t="s">
        <v>17222</v>
      </c>
      <c r="C2676" s="126" t="s">
        <v>98</v>
      </c>
      <c r="D2676" s="127">
        <v>1.004</v>
      </c>
      <c r="E2676" s="128">
        <v>417</v>
      </c>
      <c r="F2676" s="128">
        <v>417</v>
      </c>
      <c r="G2676" s="126" t="s">
        <v>13711</v>
      </c>
      <c r="H2676" s="126" t="s">
        <v>20119</v>
      </c>
      <c r="I2676" s="126" t="s">
        <v>21054</v>
      </c>
      <c r="J2676" s="126" t="s">
        <v>26232</v>
      </c>
      <c r="K2676" s="9">
        <f>_xlfn.IFNA(VLOOKUP(Table5[[#This Row],[Section]],SubSill_Tier,2,FALSE),0)</f>
        <v>0</v>
      </c>
      <c r="L2676" s="9" t="str">
        <f t="shared" si="50"/>
        <v/>
      </c>
      <c r="M2676" s="205" t="str" cm="1">
        <f t="array" ref="M2676">_xlfn.IFS(NOT(ISERROR(VLOOKUP(Table5[[#This Row],[Section]],TB_notTB,1,FALSE))),"No",LEFT(Table5[[#This Row],[Section]],3)="ETB","PLS",LEFT(Table5[[#This Row],[Section]],1)="7","PDB",NOT(ISBLANK(Table5[[#This Row],[Section]])),"No")</f>
        <v>No</v>
      </c>
    </row>
    <row r="2677" spans="1:13" x14ac:dyDescent="0.25">
      <c r="A2677" s="126" t="s">
        <v>1298</v>
      </c>
      <c r="B2677" s="126" t="s">
        <v>17222</v>
      </c>
      <c r="C2677" s="126" t="s">
        <v>98</v>
      </c>
      <c r="D2677" s="127">
        <v>0.55800000000000005</v>
      </c>
      <c r="E2677" s="128">
        <v>243</v>
      </c>
      <c r="F2677" s="128">
        <v>243</v>
      </c>
      <c r="G2677" s="126" t="s">
        <v>13711</v>
      </c>
      <c r="H2677" s="126" t="s">
        <v>20119</v>
      </c>
      <c r="I2677" s="126" t="s">
        <v>21054</v>
      </c>
      <c r="J2677" s="126" t="s">
        <v>26232</v>
      </c>
      <c r="K2677" s="9">
        <f>_xlfn.IFNA(VLOOKUP(Table5[[#This Row],[Section]],SubSill_Tier,2,FALSE),0)</f>
        <v>0</v>
      </c>
      <c r="L2677" s="9" t="str">
        <f t="shared" si="50"/>
        <v/>
      </c>
      <c r="M2677" s="205" t="str" cm="1">
        <f t="array" ref="M2677">_xlfn.IFS(NOT(ISERROR(VLOOKUP(Table5[[#This Row],[Section]],TB_notTB,1,FALSE))),"No",LEFT(Table5[[#This Row],[Section]],3)="ETB","PLS",LEFT(Table5[[#This Row],[Section]],1)="7","PDB",NOT(ISBLANK(Table5[[#This Row],[Section]])),"No")</f>
        <v>No</v>
      </c>
    </row>
    <row r="2678" spans="1:13" x14ac:dyDescent="0.25">
      <c r="A2678" s="126" t="s">
        <v>1299</v>
      </c>
      <c r="B2678" s="126" t="s">
        <v>17222</v>
      </c>
      <c r="C2678" s="126" t="s">
        <v>98</v>
      </c>
      <c r="D2678" s="127">
        <v>0.16800000000000001</v>
      </c>
      <c r="E2678" s="128">
        <v>100</v>
      </c>
      <c r="F2678" s="128">
        <v>100</v>
      </c>
      <c r="G2678" s="126" t="s">
        <v>13711</v>
      </c>
      <c r="H2678" s="126" t="s">
        <v>20119</v>
      </c>
      <c r="I2678" s="126" t="s">
        <v>21054</v>
      </c>
      <c r="J2678" s="126" t="s">
        <v>26232</v>
      </c>
      <c r="K2678" s="9">
        <f>_xlfn.IFNA(VLOOKUP(Table5[[#This Row],[Section]],SubSill_Tier,2,FALSE),0)</f>
        <v>0</v>
      </c>
      <c r="L2678" s="9" t="str">
        <f t="shared" si="50"/>
        <v/>
      </c>
      <c r="M2678" s="205" t="str" cm="1">
        <f t="array" ref="M2678">_xlfn.IFS(NOT(ISERROR(VLOOKUP(Table5[[#This Row],[Section]],TB_notTB,1,FALSE))),"No",LEFT(Table5[[#This Row],[Section]],3)="ETB","PLS",LEFT(Table5[[#This Row],[Section]],1)="7","PDB",NOT(ISBLANK(Table5[[#This Row],[Section]])),"No")</f>
        <v>No</v>
      </c>
    </row>
    <row r="2679" spans="1:13" x14ac:dyDescent="0.25">
      <c r="A2679" s="126" t="s">
        <v>1300</v>
      </c>
      <c r="B2679" s="126" t="s">
        <v>17222</v>
      </c>
      <c r="C2679" s="126" t="s">
        <v>98</v>
      </c>
      <c r="D2679" s="127">
        <v>1.22</v>
      </c>
      <c r="E2679" s="128">
        <v>468</v>
      </c>
      <c r="F2679" s="128">
        <v>468</v>
      </c>
      <c r="G2679" s="126" t="s">
        <v>13711</v>
      </c>
      <c r="H2679" s="126" t="s">
        <v>20119</v>
      </c>
      <c r="I2679" s="126" t="s">
        <v>21054</v>
      </c>
      <c r="J2679" s="126" t="s">
        <v>26232</v>
      </c>
      <c r="K2679" s="9">
        <f>_xlfn.IFNA(VLOOKUP(Table5[[#This Row],[Section]],SubSill_Tier,2,FALSE),0)</f>
        <v>0</v>
      </c>
      <c r="L2679" s="9" t="str">
        <f t="shared" si="50"/>
        <v/>
      </c>
      <c r="M2679" s="205" t="str" cm="1">
        <f t="array" ref="M2679">_xlfn.IFS(NOT(ISERROR(VLOOKUP(Table5[[#This Row],[Section]],TB_notTB,1,FALSE))),"No",LEFT(Table5[[#This Row],[Section]],3)="ETB","PLS",LEFT(Table5[[#This Row],[Section]],1)="7","PDB",NOT(ISBLANK(Table5[[#This Row],[Section]])),"No")</f>
        <v>No</v>
      </c>
    </row>
    <row r="2680" spans="1:13" x14ac:dyDescent="0.25">
      <c r="A2680" s="126" t="s">
        <v>1301</v>
      </c>
      <c r="B2680" s="126" t="s">
        <v>17222</v>
      </c>
      <c r="C2680" s="126" t="s">
        <v>98</v>
      </c>
      <c r="D2680" s="127">
        <v>0.746</v>
      </c>
      <c r="E2680" s="128">
        <v>258</v>
      </c>
      <c r="F2680" s="128">
        <v>258</v>
      </c>
      <c r="G2680" s="126" t="s">
        <v>13711</v>
      </c>
      <c r="H2680" s="126" t="s">
        <v>20119</v>
      </c>
      <c r="I2680" s="126" t="s">
        <v>21054</v>
      </c>
      <c r="J2680" s="126" t="s">
        <v>26232</v>
      </c>
      <c r="K2680" s="9">
        <f>_xlfn.IFNA(VLOOKUP(Table5[[#This Row],[Section]],SubSill_Tier,2,FALSE),0)</f>
        <v>0</v>
      </c>
      <c r="L2680" s="9" t="str">
        <f t="shared" si="50"/>
        <v/>
      </c>
      <c r="M2680" s="205" t="str" cm="1">
        <f t="array" ref="M2680">_xlfn.IFS(NOT(ISERROR(VLOOKUP(Table5[[#This Row],[Section]],TB_notTB,1,FALSE))),"No",LEFT(Table5[[#This Row],[Section]],3)="ETB","PLS",LEFT(Table5[[#This Row],[Section]],1)="7","PDB",NOT(ISBLANK(Table5[[#This Row],[Section]])),"No")</f>
        <v>No</v>
      </c>
    </row>
    <row r="2681" spans="1:13" x14ac:dyDescent="0.25">
      <c r="A2681" s="126" t="s">
        <v>6730</v>
      </c>
      <c r="B2681" s="126" t="s">
        <v>17222</v>
      </c>
      <c r="C2681" s="126" t="s">
        <v>98</v>
      </c>
      <c r="D2681" s="127">
        <v>0.52500000000000002</v>
      </c>
      <c r="E2681" s="128">
        <v>256</v>
      </c>
      <c r="F2681" s="128">
        <v>256</v>
      </c>
      <c r="G2681" s="126" t="s">
        <v>13727</v>
      </c>
      <c r="H2681" s="126" t="s">
        <v>20121</v>
      </c>
      <c r="I2681" s="126" t="s">
        <v>20122</v>
      </c>
      <c r="J2681" s="126" t="s">
        <v>26234</v>
      </c>
      <c r="K2681" s="9">
        <f>_xlfn.IFNA(VLOOKUP(Table5[[#This Row],[Section]],SubSill_Tier,2,FALSE),0)</f>
        <v>0</v>
      </c>
      <c r="L2681" s="9" t="str">
        <f t="shared" si="50"/>
        <v/>
      </c>
      <c r="M2681" s="205" t="str" cm="1">
        <f t="array" ref="M2681">_xlfn.IFS(NOT(ISERROR(VLOOKUP(Table5[[#This Row],[Section]],TB_notTB,1,FALSE))),"No",LEFT(Table5[[#This Row],[Section]],3)="ETB","PLS",LEFT(Table5[[#This Row],[Section]],1)="7","PDB",NOT(ISBLANK(Table5[[#This Row],[Section]])),"No")</f>
        <v>No</v>
      </c>
    </row>
    <row r="2682" spans="1:13" x14ac:dyDescent="0.25">
      <c r="A2682" s="126" t="s">
        <v>1302</v>
      </c>
      <c r="B2682" s="126" t="s">
        <v>17222</v>
      </c>
      <c r="C2682" s="126" t="s">
        <v>98</v>
      </c>
      <c r="D2682" s="127">
        <v>1.6779999999999999</v>
      </c>
      <c r="E2682" s="128">
        <v>569</v>
      </c>
      <c r="F2682" s="128">
        <v>569</v>
      </c>
      <c r="G2682" s="126" t="s">
        <v>13711</v>
      </c>
      <c r="H2682" s="126" t="s">
        <v>20119</v>
      </c>
      <c r="I2682" s="126" t="s">
        <v>21054</v>
      </c>
      <c r="J2682" s="126" t="s">
        <v>26232</v>
      </c>
      <c r="K2682" s="9">
        <f>_xlfn.IFNA(VLOOKUP(Table5[[#This Row],[Section]],SubSill_Tier,2,FALSE),0)</f>
        <v>0</v>
      </c>
      <c r="L2682" s="9" t="str">
        <f t="shared" si="50"/>
        <v/>
      </c>
      <c r="M2682" s="205" t="str" cm="1">
        <f t="array" ref="M2682">_xlfn.IFS(NOT(ISERROR(VLOOKUP(Table5[[#This Row],[Section]],TB_notTB,1,FALSE))),"No",LEFT(Table5[[#This Row],[Section]],3)="ETB","PLS",LEFT(Table5[[#This Row],[Section]],1)="7","PDB",NOT(ISBLANK(Table5[[#This Row],[Section]])),"No")</f>
        <v>No</v>
      </c>
    </row>
    <row r="2683" spans="1:13" x14ac:dyDescent="0.25">
      <c r="A2683" s="126" t="s">
        <v>14902</v>
      </c>
      <c r="B2683" s="126" t="s">
        <v>14903</v>
      </c>
      <c r="C2683" s="126" t="s">
        <v>75</v>
      </c>
      <c r="D2683" s="127">
        <v>0.53200000000000003</v>
      </c>
      <c r="E2683" s="128">
        <v>181</v>
      </c>
      <c r="F2683" s="128">
        <v>154</v>
      </c>
      <c r="G2683" s="126" t="s">
        <v>14742</v>
      </c>
      <c r="H2683" s="126" t="s">
        <v>20171</v>
      </c>
      <c r="I2683" s="126" t="s">
        <v>21088</v>
      </c>
      <c r="J2683" s="126" t="s">
        <v>26255</v>
      </c>
      <c r="K2683" s="9">
        <f>_xlfn.IFNA(VLOOKUP(Table5[[#This Row],[Section]],SubSill_Tier,2,FALSE),0)</f>
        <v>0</v>
      </c>
      <c r="L2683" s="9" t="str">
        <f t="shared" si="50"/>
        <v/>
      </c>
      <c r="M2683" s="205" t="str" cm="1">
        <f t="array" ref="M2683">_xlfn.IFS(NOT(ISERROR(VLOOKUP(Table5[[#This Row],[Section]],TB_notTB,1,FALSE))),"No",LEFT(Table5[[#This Row],[Section]],3)="ETB","PLS",LEFT(Table5[[#This Row],[Section]],1)="7","PDB",NOT(ISBLANK(Table5[[#This Row],[Section]])),"No")</f>
        <v>No</v>
      </c>
    </row>
    <row r="2684" spans="1:13" x14ac:dyDescent="0.25">
      <c r="A2684" s="126" t="s">
        <v>1303</v>
      </c>
      <c r="B2684" s="126" t="s">
        <v>17222</v>
      </c>
      <c r="C2684" s="126" t="s">
        <v>98</v>
      </c>
      <c r="D2684" s="127">
        <v>0.47</v>
      </c>
      <c r="E2684" s="128">
        <v>228</v>
      </c>
      <c r="F2684" s="128">
        <v>228</v>
      </c>
      <c r="G2684" s="126" t="s">
        <v>13736</v>
      </c>
      <c r="H2684" s="126" t="s">
        <v>20148</v>
      </c>
      <c r="I2684" s="126" t="s">
        <v>21073</v>
      </c>
      <c r="J2684" s="126" t="s">
        <v>26232</v>
      </c>
      <c r="K2684" s="9">
        <f>_xlfn.IFNA(VLOOKUP(Table5[[#This Row],[Section]],SubSill_Tier,2,FALSE),0)</f>
        <v>0</v>
      </c>
      <c r="L2684" s="9" t="str">
        <f t="shared" si="50"/>
        <v/>
      </c>
      <c r="M2684" s="205" t="str" cm="1">
        <f t="array" ref="M2684">_xlfn.IFS(NOT(ISERROR(VLOOKUP(Table5[[#This Row],[Section]],TB_notTB,1,FALSE))),"No",LEFT(Table5[[#This Row],[Section]],3)="ETB","PLS",LEFT(Table5[[#This Row],[Section]],1)="7","PDB",NOT(ISBLANK(Table5[[#This Row],[Section]])),"No")</f>
        <v>No</v>
      </c>
    </row>
    <row r="2685" spans="1:13" x14ac:dyDescent="0.25">
      <c r="A2685" s="126" t="s">
        <v>1304</v>
      </c>
      <c r="B2685" s="126" t="s">
        <v>17222</v>
      </c>
      <c r="C2685" s="126" t="s">
        <v>98</v>
      </c>
      <c r="D2685" s="127">
        <v>0.51700000000000002</v>
      </c>
      <c r="E2685" s="128">
        <v>260</v>
      </c>
      <c r="F2685" s="128">
        <v>260</v>
      </c>
      <c r="G2685" s="126" t="s">
        <v>13736</v>
      </c>
      <c r="H2685" s="126" t="s">
        <v>20148</v>
      </c>
      <c r="I2685" s="126" t="s">
        <v>21073</v>
      </c>
      <c r="J2685" s="126" t="s">
        <v>26232</v>
      </c>
      <c r="K2685" s="9">
        <f>_xlfn.IFNA(VLOOKUP(Table5[[#This Row],[Section]],SubSill_Tier,2,FALSE),0)</f>
        <v>0</v>
      </c>
      <c r="L2685" s="9" t="str">
        <f t="shared" si="50"/>
        <v/>
      </c>
      <c r="M2685" s="205" t="str" cm="1">
        <f t="array" ref="M2685">_xlfn.IFS(NOT(ISERROR(VLOOKUP(Table5[[#This Row],[Section]],TB_notTB,1,FALSE))),"No",LEFT(Table5[[#This Row],[Section]],3)="ETB","PLS",LEFT(Table5[[#This Row],[Section]],1)="7","PDB",NOT(ISBLANK(Table5[[#This Row],[Section]])),"No")</f>
        <v>No</v>
      </c>
    </row>
    <row r="2686" spans="1:13" x14ac:dyDescent="0.25">
      <c r="A2686" s="126" t="s">
        <v>1305</v>
      </c>
      <c r="B2686" s="126" t="s">
        <v>17222</v>
      </c>
      <c r="C2686" s="126" t="s">
        <v>98</v>
      </c>
      <c r="D2686" s="127">
        <v>0.23599999999999999</v>
      </c>
      <c r="E2686" s="128">
        <v>137</v>
      </c>
      <c r="F2686" s="128">
        <v>137</v>
      </c>
      <c r="G2686" s="126" t="s">
        <v>13736</v>
      </c>
      <c r="H2686" s="126" t="s">
        <v>20148</v>
      </c>
      <c r="I2686" s="126" t="s">
        <v>21073</v>
      </c>
      <c r="J2686" s="126" t="s">
        <v>26232</v>
      </c>
      <c r="K2686" s="9">
        <f>_xlfn.IFNA(VLOOKUP(Table5[[#This Row],[Section]],SubSill_Tier,2,FALSE),0)</f>
        <v>0</v>
      </c>
      <c r="L2686" s="9" t="str">
        <f t="shared" si="50"/>
        <v/>
      </c>
      <c r="M2686" s="205" t="str" cm="1">
        <f t="array" ref="M2686">_xlfn.IFS(NOT(ISERROR(VLOOKUP(Table5[[#This Row],[Section]],TB_notTB,1,FALSE))),"No",LEFT(Table5[[#This Row],[Section]],3)="ETB","PLS",LEFT(Table5[[#This Row],[Section]],1)="7","PDB",NOT(ISBLANK(Table5[[#This Row],[Section]])),"No")</f>
        <v>No</v>
      </c>
    </row>
    <row r="2687" spans="1:13" x14ac:dyDescent="0.25">
      <c r="A2687" s="126" t="s">
        <v>1306</v>
      </c>
      <c r="B2687" s="126" t="s">
        <v>17222</v>
      </c>
      <c r="C2687" s="126" t="s">
        <v>98</v>
      </c>
      <c r="D2687" s="127">
        <v>0.54</v>
      </c>
      <c r="E2687" s="128">
        <v>249</v>
      </c>
      <c r="F2687" s="128">
        <v>249</v>
      </c>
      <c r="G2687" s="126" t="s">
        <v>13736</v>
      </c>
      <c r="H2687" s="126" t="s">
        <v>20148</v>
      </c>
      <c r="I2687" s="126" t="s">
        <v>21073</v>
      </c>
      <c r="J2687" s="126" t="s">
        <v>26232</v>
      </c>
      <c r="K2687" s="9">
        <f>_xlfn.IFNA(VLOOKUP(Table5[[#This Row],[Section]],SubSill_Tier,2,FALSE),0)</f>
        <v>0</v>
      </c>
      <c r="L2687" s="9" t="str">
        <f t="shared" si="50"/>
        <v/>
      </c>
      <c r="M2687" s="205" t="str" cm="1">
        <f t="array" ref="M2687">_xlfn.IFS(NOT(ISERROR(VLOOKUP(Table5[[#This Row],[Section]],TB_notTB,1,FALSE))),"No",LEFT(Table5[[#This Row],[Section]],3)="ETB","PLS",LEFT(Table5[[#This Row],[Section]],1)="7","PDB",NOT(ISBLANK(Table5[[#This Row],[Section]])),"No")</f>
        <v>No</v>
      </c>
    </row>
    <row r="2688" spans="1:13" x14ac:dyDescent="0.25">
      <c r="A2688" s="126" t="s">
        <v>1307</v>
      </c>
      <c r="B2688" s="126" t="s">
        <v>17222</v>
      </c>
      <c r="C2688" s="126" t="s">
        <v>98</v>
      </c>
      <c r="D2688" s="127">
        <v>0.56899999999999995</v>
      </c>
      <c r="E2688" s="128">
        <v>265</v>
      </c>
      <c r="F2688" s="128">
        <v>265</v>
      </c>
      <c r="G2688" s="126" t="s">
        <v>13736</v>
      </c>
      <c r="H2688" s="126" t="s">
        <v>20148</v>
      </c>
      <c r="I2688" s="126" t="s">
        <v>21073</v>
      </c>
      <c r="J2688" s="126" t="s">
        <v>26232</v>
      </c>
      <c r="K2688" s="9">
        <f>_xlfn.IFNA(VLOOKUP(Table5[[#This Row],[Section]],SubSill_Tier,2,FALSE),0)</f>
        <v>0</v>
      </c>
      <c r="L2688" s="9" t="str">
        <f t="shared" si="50"/>
        <v/>
      </c>
      <c r="M2688" s="205" t="str" cm="1">
        <f t="array" ref="M2688">_xlfn.IFS(NOT(ISERROR(VLOOKUP(Table5[[#This Row],[Section]],TB_notTB,1,FALSE))),"No",LEFT(Table5[[#This Row],[Section]],3)="ETB","PLS",LEFT(Table5[[#This Row],[Section]],1)="7","PDB",NOT(ISBLANK(Table5[[#This Row],[Section]])),"No")</f>
        <v>No</v>
      </c>
    </row>
    <row r="2689" spans="1:13" x14ac:dyDescent="0.25">
      <c r="A2689" s="126" t="s">
        <v>6731</v>
      </c>
      <c r="B2689" s="126" t="s">
        <v>3598</v>
      </c>
      <c r="C2689" s="126" t="s">
        <v>98</v>
      </c>
      <c r="D2689" s="127">
        <v>0.46300000000000002</v>
      </c>
      <c r="E2689" s="128">
        <v>236</v>
      </c>
      <c r="F2689" s="128">
        <v>236</v>
      </c>
      <c r="G2689" s="126" t="s">
        <v>13724</v>
      </c>
      <c r="H2689" s="126" t="s">
        <v>20186</v>
      </c>
      <c r="I2689" s="126" t="s">
        <v>22099</v>
      </c>
      <c r="J2689" s="126" t="s">
        <v>26234</v>
      </c>
      <c r="K2689" s="9">
        <f>_xlfn.IFNA(VLOOKUP(Table5[[#This Row],[Section]],SubSill_Tier,2,FALSE),0)</f>
        <v>0</v>
      </c>
      <c r="L2689" s="9" t="str">
        <f t="shared" si="50"/>
        <v/>
      </c>
      <c r="M2689" s="205" t="str" cm="1">
        <f t="array" ref="M2689">_xlfn.IFS(NOT(ISERROR(VLOOKUP(Table5[[#This Row],[Section]],TB_notTB,1,FALSE))),"No",LEFT(Table5[[#This Row],[Section]],3)="ETB","PLS",LEFT(Table5[[#This Row],[Section]],1)="7","PDB",NOT(ISBLANK(Table5[[#This Row],[Section]])),"No")</f>
        <v>No</v>
      </c>
    </row>
    <row r="2690" spans="1:13" x14ac:dyDescent="0.25">
      <c r="A2690" s="126" t="s">
        <v>6732</v>
      </c>
      <c r="B2690" s="126" t="s">
        <v>3598</v>
      </c>
      <c r="C2690" s="126" t="s">
        <v>98</v>
      </c>
      <c r="D2690" s="127">
        <v>0.311</v>
      </c>
      <c r="E2690" s="128">
        <v>156</v>
      </c>
      <c r="F2690" s="128">
        <v>156</v>
      </c>
      <c r="G2690" s="126" t="s">
        <v>13724</v>
      </c>
      <c r="H2690" s="126" t="s">
        <v>20186</v>
      </c>
      <c r="I2690" s="126" t="s">
        <v>22099</v>
      </c>
      <c r="J2690" s="126" t="s">
        <v>26234</v>
      </c>
      <c r="K2690" s="9">
        <f>_xlfn.IFNA(VLOOKUP(Table5[[#This Row],[Section]],SubSill_Tier,2,FALSE),0)</f>
        <v>0</v>
      </c>
      <c r="L2690" s="9" t="str">
        <f t="shared" ref="L2690:L2753" si="51">IFERROR(IF(LEFT(G2690,2)="AI",IF(_xlfn.NUMBERVALUE(IFERROR(LEFT(IF(ISERROR(FIND("X",UPPER(B2690))),UPPER(B2690),RIGHT(UPPER(B2690),LEN(UPPER(B2690))-FIND("~",SUBSTITUTE(UPPER(B2690),"X","~",LEN(UPPER(B2690))-LEN(SUBSTITUTE(UPPER(B2690),"X","")))))),FIND(" ",IF(ISERROR(FIND("X",UPPER(B2690))),UPPER(B2690),RIGHT(UPPER(B2690),LEN(UPPER(B2690))-FIND("~",SUBSTITUTE(UPPER(B2690),"X","~",LEN(UPPER(B2690))-LEN(SUBSTITUTE(UPPER(B2690),"X","")))))),1)-1),IF(ISERROR(FIND("X",UPPER(B2690))),UPPER(B2690),RIGHT(UPPER(B2690),LEN(UPPER(B2690))-FIND("~",SUBSTITUTE(UPPER(B2690),"X","~",LEN(UPPER(B2690))-LEN(SUBSTITUTE(UPPER(B2690),"X",""))))))),".")&gt;=5,"Wall",""),""),"")</f>
        <v/>
      </c>
      <c r="M2690" s="205" t="str" cm="1">
        <f t="array" ref="M2690">_xlfn.IFS(NOT(ISERROR(VLOOKUP(Table5[[#This Row],[Section]],TB_notTB,1,FALSE))),"No",LEFT(Table5[[#This Row],[Section]],3)="ETB","PLS",LEFT(Table5[[#This Row],[Section]],1)="7","PDB",NOT(ISBLANK(Table5[[#This Row],[Section]])),"No")</f>
        <v>No</v>
      </c>
    </row>
    <row r="2691" spans="1:13" x14ac:dyDescent="0.25">
      <c r="A2691" s="126" t="s">
        <v>6733</v>
      </c>
      <c r="B2691" s="126" t="s">
        <v>3598</v>
      </c>
      <c r="C2691" s="126" t="s">
        <v>98</v>
      </c>
      <c r="D2691" s="127">
        <v>0.501</v>
      </c>
      <c r="E2691" s="128">
        <v>253</v>
      </c>
      <c r="F2691" s="128">
        <v>253</v>
      </c>
      <c r="G2691" s="126" t="s">
        <v>13724</v>
      </c>
      <c r="H2691" s="126" t="s">
        <v>20186</v>
      </c>
      <c r="I2691" s="126" t="s">
        <v>22099</v>
      </c>
      <c r="J2691" s="126" t="s">
        <v>26234</v>
      </c>
      <c r="K2691" s="9">
        <f>_xlfn.IFNA(VLOOKUP(Table5[[#This Row],[Section]],SubSill_Tier,2,FALSE),0)</f>
        <v>0</v>
      </c>
      <c r="L2691" s="9" t="str">
        <f t="shared" si="51"/>
        <v/>
      </c>
      <c r="M2691" s="205" t="str" cm="1">
        <f t="array" ref="M2691">_xlfn.IFS(NOT(ISERROR(VLOOKUP(Table5[[#This Row],[Section]],TB_notTB,1,FALSE))),"No",LEFT(Table5[[#This Row],[Section]],3)="ETB","PLS",LEFT(Table5[[#This Row],[Section]],1)="7","PDB",NOT(ISBLANK(Table5[[#This Row],[Section]])),"No")</f>
        <v>No</v>
      </c>
    </row>
    <row r="2692" spans="1:13" x14ac:dyDescent="0.25">
      <c r="A2692" s="126" t="s">
        <v>1308</v>
      </c>
      <c r="B2692" s="126" t="s">
        <v>17222</v>
      </c>
      <c r="C2692" s="126" t="s">
        <v>98</v>
      </c>
      <c r="D2692" s="127">
        <v>0.872</v>
      </c>
      <c r="E2692" s="128">
        <v>355</v>
      </c>
      <c r="F2692" s="128">
        <v>355</v>
      </c>
      <c r="G2692" s="126" t="s">
        <v>13711</v>
      </c>
      <c r="H2692" s="126" t="s">
        <v>20119</v>
      </c>
      <c r="I2692" s="126" t="s">
        <v>21054</v>
      </c>
      <c r="J2692" s="126" t="s">
        <v>26232</v>
      </c>
      <c r="K2692" s="9">
        <f>_xlfn.IFNA(VLOOKUP(Table5[[#This Row],[Section]],SubSill_Tier,2,FALSE),0)</f>
        <v>0</v>
      </c>
      <c r="L2692" s="9" t="str">
        <f t="shared" si="51"/>
        <v/>
      </c>
      <c r="M2692" s="205" t="str" cm="1">
        <f t="array" ref="M2692">_xlfn.IFS(NOT(ISERROR(VLOOKUP(Table5[[#This Row],[Section]],TB_notTB,1,FALSE))),"No",LEFT(Table5[[#This Row],[Section]],3)="ETB","PLS",LEFT(Table5[[#This Row],[Section]],1)="7","PDB",NOT(ISBLANK(Table5[[#This Row],[Section]])),"No")</f>
        <v>No</v>
      </c>
    </row>
    <row r="2693" spans="1:13" x14ac:dyDescent="0.25">
      <c r="A2693" s="126" t="s">
        <v>1309</v>
      </c>
      <c r="B2693" s="126" t="s">
        <v>17222</v>
      </c>
      <c r="C2693" s="126" t="s">
        <v>98</v>
      </c>
      <c r="D2693" s="127">
        <v>0.96899999999999997</v>
      </c>
      <c r="E2693" s="128">
        <v>398</v>
      </c>
      <c r="F2693" s="128">
        <v>398</v>
      </c>
      <c r="G2693" s="126" t="s">
        <v>13711</v>
      </c>
      <c r="H2693" s="126" t="s">
        <v>20119</v>
      </c>
      <c r="I2693" s="126" t="s">
        <v>21054</v>
      </c>
      <c r="J2693" s="126" t="s">
        <v>26232</v>
      </c>
      <c r="K2693" s="9">
        <f>_xlfn.IFNA(VLOOKUP(Table5[[#This Row],[Section]],SubSill_Tier,2,FALSE),0)</f>
        <v>0</v>
      </c>
      <c r="L2693" s="9" t="str">
        <f t="shared" si="51"/>
        <v/>
      </c>
      <c r="M2693" s="205" t="str" cm="1">
        <f t="array" ref="M2693">_xlfn.IFS(NOT(ISERROR(VLOOKUP(Table5[[#This Row],[Section]],TB_notTB,1,FALSE))),"No",LEFT(Table5[[#This Row],[Section]],3)="ETB","PLS",LEFT(Table5[[#This Row],[Section]],1)="7","PDB",NOT(ISBLANK(Table5[[#This Row],[Section]])),"No")</f>
        <v>No</v>
      </c>
    </row>
    <row r="2694" spans="1:13" x14ac:dyDescent="0.25">
      <c r="A2694" s="126" t="s">
        <v>1310</v>
      </c>
      <c r="B2694" s="126" t="s">
        <v>17222</v>
      </c>
      <c r="C2694" s="126" t="s">
        <v>98</v>
      </c>
      <c r="D2694" s="127">
        <v>0.753</v>
      </c>
      <c r="E2694" s="128">
        <v>309</v>
      </c>
      <c r="F2694" s="128">
        <v>309</v>
      </c>
      <c r="G2694" s="126" t="s">
        <v>13711</v>
      </c>
      <c r="H2694" s="126" t="s">
        <v>20119</v>
      </c>
      <c r="I2694" s="126" t="s">
        <v>21054</v>
      </c>
      <c r="J2694" s="126" t="s">
        <v>26232</v>
      </c>
      <c r="K2694" s="9">
        <f>_xlfn.IFNA(VLOOKUP(Table5[[#This Row],[Section]],SubSill_Tier,2,FALSE),0)</f>
        <v>0</v>
      </c>
      <c r="L2694" s="9" t="str">
        <f t="shared" si="51"/>
        <v/>
      </c>
      <c r="M2694" s="205" t="str" cm="1">
        <f t="array" ref="M2694">_xlfn.IFS(NOT(ISERROR(VLOOKUP(Table5[[#This Row],[Section]],TB_notTB,1,FALSE))),"No",LEFT(Table5[[#This Row],[Section]],3)="ETB","PLS",LEFT(Table5[[#This Row],[Section]],1)="7","PDB",NOT(ISBLANK(Table5[[#This Row],[Section]])),"No")</f>
        <v>No</v>
      </c>
    </row>
    <row r="2695" spans="1:13" x14ac:dyDescent="0.25">
      <c r="A2695" s="126" t="s">
        <v>1311</v>
      </c>
      <c r="B2695" s="126" t="s">
        <v>17222</v>
      </c>
      <c r="C2695" s="126" t="s">
        <v>98</v>
      </c>
      <c r="D2695" s="127">
        <v>1.139</v>
      </c>
      <c r="E2695" s="128">
        <v>469</v>
      </c>
      <c r="F2695" s="128">
        <v>469</v>
      </c>
      <c r="G2695" s="126" t="s">
        <v>13711</v>
      </c>
      <c r="H2695" s="126" t="s">
        <v>20119</v>
      </c>
      <c r="I2695" s="126" t="s">
        <v>21054</v>
      </c>
      <c r="J2695" s="126" t="s">
        <v>26232</v>
      </c>
      <c r="K2695" s="9">
        <f>_xlfn.IFNA(VLOOKUP(Table5[[#This Row],[Section]],SubSill_Tier,2,FALSE),0)</f>
        <v>0</v>
      </c>
      <c r="L2695" s="9" t="str">
        <f t="shared" si="51"/>
        <v/>
      </c>
      <c r="M2695" s="205" t="str" cm="1">
        <f t="array" ref="M2695">_xlfn.IFS(NOT(ISERROR(VLOOKUP(Table5[[#This Row],[Section]],TB_notTB,1,FALSE))),"No",LEFT(Table5[[#This Row],[Section]],3)="ETB","PLS",LEFT(Table5[[#This Row],[Section]],1)="7","PDB",NOT(ISBLANK(Table5[[#This Row],[Section]])),"No")</f>
        <v>No</v>
      </c>
    </row>
    <row r="2696" spans="1:13" x14ac:dyDescent="0.25">
      <c r="A2696" s="126" t="s">
        <v>1312</v>
      </c>
      <c r="B2696" s="126" t="s">
        <v>17222</v>
      </c>
      <c r="C2696" s="126" t="s">
        <v>98</v>
      </c>
      <c r="D2696" s="127">
        <v>1.1439999999999999</v>
      </c>
      <c r="E2696" s="128">
        <v>468</v>
      </c>
      <c r="F2696" s="128">
        <v>468</v>
      </c>
      <c r="G2696" s="126" t="s">
        <v>13711</v>
      </c>
      <c r="H2696" s="126" t="s">
        <v>20119</v>
      </c>
      <c r="I2696" s="126" t="s">
        <v>21054</v>
      </c>
      <c r="J2696" s="126" t="s">
        <v>26232</v>
      </c>
      <c r="K2696" s="9">
        <f>_xlfn.IFNA(VLOOKUP(Table5[[#This Row],[Section]],SubSill_Tier,2,FALSE),0)</f>
        <v>0</v>
      </c>
      <c r="L2696" s="9" t="str">
        <f t="shared" si="51"/>
        <v/>
      </c>
      <c r="M2696" s="205" t="str" cm="1">
        <f t="array" ref="M2696">_xlfn.IFS(NOT(ISERROR(VLOOKUP(Table5[[#This Row],[Section]],TB_notTB,1,FALSE))),"No",LEFT(Table5[[#This Row],[Section]],3)="ETB","PLS",LEFT(Table5[[#This Row],[Section]],1)="7","PDB",NOT(ISBLANK(Table5[[#This Row],[Section]])),"No")</f>
        <v>No</v>
      </c>
    </row>
    <row r="2697" spans="1:13" x14ac:dyDescent="0.25">
      <c r="A2697" s="126" t="s">
        <v>1313</v>
      </c>
      <c r="B2697" s="126" t="s">
        <v>17222</v>
      </c>
      <c r="C2697" s="126" t="s">
        <v>98</v>
      </c>
      <c r="D2697" s="127">
        <v>0.248</v>
      </c>
      <c r="E2697" s="128">
        <v>118</v>
      </c>
      <c r="F2697" s="128">
        <v>118</v>
      </c>
      <c r="G2697" s="126" t="s">
        <v>13711</v>
      </c>
      <c r="H2697" s="126" t="s">
        <v>20119</v>
      </c>
      <c r="I2697" s="126" t="s">
        <v>21054</v>
      </c>
      <c r="J2697" s="126" t="s">
        <v>26232</v>
      </c>
      <c r="K2697" s="9">
        <f>_xlfn.IFNA(VLOOKUP(Table5[[#This Row],[Section]],SubSill_Tier,2,FALSE),0)</f>
        <v>0</v>
      </c>
      <c r="L2697" s="9" t="str">
        <f t="shared" si="51"/>
        <v/>
      </c>
      <c r="M2697" s="205" t="str" cm="1">
        <f t="array" ref="M2697">_xlfn.IFS(NOT(ISERROR(VLOOKUP(Table5[[#This Row],[Section]],TB_notTB,1,FALSE))),"No",LEFT(Table5[[#This Row],[Section]],3)="ETB","PLS",LEFT(Table5[[#This Row],[Section]],1)="7","PDB",NOT(ISBLANK(Table5[[#This Row],[Section]])),"No")</f>
        <v>No</v>
      </c>
    </row>
    <row r="2698" spans="1:13" x14ac:dyDescent="0.25">
      <c r="A2698" s="126" t="s">
        <v>6734</v>
      </c>
      <c r="B2698" s="126" t="s">
        <v>3598</v>
      </c>
      <c r="C2698" s="126" t="s">
        <v>98</v>
      </c>
      <c r="D2698" s="127">
        <v>0.41499999999999998</v>
      </c>
      <c r="E2698" s="128">
        <v>183</v>
      </c>
      <c r="F2698" s="128">
        <v>183</v>
      </c>
      <c r="G2698" s="126" t="s">
        <v>13724</v>
      </c>
      <c r="H2698" s="126" t="s">
        <v>20186</v>
      </c>
      <c r="I2698" s="126" t="s">
        <v>22099</v>
      </c>
      <c r="J2698" s="126" t="s">
        <v>26234</v>
      </c>
      <c r="K2698" s="9">
        <f>_xlfn.IFNA(VLOOKUP(Table5[[#This Row],[Section]],SubSill_Tier,2,FALSE),0)</f>
        <v>0</v>
      </c>
      <c r="L2698" s="9" t="str">
        <f t="shared" si="51"/>
        <v/>
      </c>
      <c r="M2698" s="205" t="str" cm="1">
        <f t="array" ref="M2698">_xlfn.IFS(NOT(ISERROR(VLOOKUP(Table5[[#This Row],[Section]],TB_notTB,1,FALSE))),"No",LEFT(Table5[[#This Row],[Section]],3)="ETB","PLS",LEFT(Table5[[#This Row],[Section]],1)="7","PDB",NOT(ISBLANK(Table5[[#This Row],[Section]])),"No")</f>
        <v>No</v>
      </c>
    </row>
    <row r="2699" spans="1:13" x14ac:dyDescent="0.25">
      <c r="A2699" s="126" t="s">
        <v>6735</v>
      </c>
      <c r="B2699" s="126" t="s">
        <v>3598</v>
      </c>
      <c r="C2699" s="126" t="s">
        <v>98</v>
      </c>
      <c r="D2699" s="127">
        <v>0.29899999999999999</v>
      </c>
      <c r="E2699" s="128">
        <v>124</v>
      </c>
      <c r="F2699" s="128">
        <v>124</v>
      </c>
      <c r="G2699" s="126" t="s">
        <v>13724</v>
      </c>
      <c r="H2699" s="126" t="s">
        <v>20186</v>
      </c>
      <c r="I2699" s="126" t="s">
        <v>22099</v>
      </c>
      <c r="J2699" s="126" t="s">
        <v>26234</v>
      </c>
      <c r="K2699" s="9">
        <f>_xlfn.IFNA(VLOOKUP(Table5[[#This Row],[Section]],SubSill_Tier,2,FALSE),0)</f>
        <v>0</v>
      </c>
      <c r="L2699" s="9" t="str">
        <f t="shared" si="51"/>
        <v/>
      </c>
      <c r="M2699" s="205" t="str" cm="1">
        <f t="array" ref="M2699">_xlfn.IFS(NOT(ISERROR(VLOOKUP(Table5[[#This Row],[Section]],TB_notTB,1,FALSE))),"No",LEFT(Table5[[#This Row],[Section]],3)="ETB","PLS",LEFT(Table5[[#This Row],[Section]],1)="7","PDB",NOT(ISBLANK(Table5[[#This Row],[Section]])),"No")</f>
        <v>No</v>
      </c>
    </row>
    <row r="2700" spans="1:13" x14ac:dyDescent="0.25">
      <c r="A2700" s="126" t="s">
        <v>1314</v>
      </c>
      <c r="B2700" s="126" t="s">
        <v>17222</v>
      </c>
      <c r="C2700" s="126" t="s">
        <v>98</v>
      </c>
      <c r="D2700" s="127">
        <v>0.27700000000000002</v>
      </c>
      <c r="E2700" s="128">
        <v>117</v>
      </c>
      <c r="F2700" s="128">
        <v>117</v>
      </c>
      <c r="G2700" s="126" t="s">
        <v>13711</v>
      </c>
      <c r="H2700" s="126" t="s">
        <v>20119</v>
      </c>
      <c r="I2700" s="126" t="s">
        <v>21054</v>
      </c>
      <c r="J2700" s="126" t="s">
        <v>26232</v>
      </c>
      <c r="K2700" s="9">
        <f>_xlfn.IFNA(VLOOKUP(Table5[[#This Row],[Section]],SubSill_Tier,2,FALSE),0)</f>
        <v>0</v>
      </c>
      <c r="L2700" s="9" t="str">
        <f t="shared" si="51"/>
        <v/>
      </c>
      <c r="M2700" s="205" t="str" cm="1">
        <f t="array" ref="M2700">_xlfn.IFS(NOT(ISERROR(VLOOKUP(Table5[[#This Row],[Section]],TB_notTB,1,FALSE))),"No",LEFT(Table5[[#This Row],[Section]],3)="ETB","PLS",LEFT(Table5[[#This Row],[Section]],1)="7","PDB",NOT(ISBLANK(Table5[[#This Row],[Section]])),"No")</f>
        <v>No</v>
      </c>
    </row>
    <row r="2701" spans="1:13" x14ac:dyDescent="0.25">
      <c r="A2701" s="126" t="s">
        <v>1315</v>
      </c>
      <c r="B2701" s="126" t="s">
        <v>17222</v>
      </c>
      <c r="C2701" s="126" t="s">
        <v>98</v>
      </c>
      <c r="D2701" s="127">
        <v>0.52100000000000002</v>
      </c>
      <c r="E2701" s="128">
        <v>306</v>
      </c>
      <c r="F2701" s="128">
        <v>178</v>
      </c>
      <c r="G2701" s="126" t="s">
        <v>13711</v>
      </c>
      <c r="H2701" s="126" t="s">
        <v>20119</v>
      </c>
      <c r="I2701" s="126" t="s">
        <v>21054</v>
      </c>
      <c r="J2701" s="126" t="s">
        <v>26232</v>
      </c>
      <c r="K2701" s="9">
        <f>_xlfn.IFNA(VLOOKUP(Table5[[#This Row],[Section]],SubSill_Tier,2,FALSE),0)</f>
        <v>0</v>
      </c>
      <c r="L2701" s="9" t="str">
        <f t="shared" si="51"/>
        <v/>
      </c>
      <c r="M2701" s="205" t="str" cm="1">
        <f t="array" ref="M2701">_xlfn.IFS(NOT(ISERROR(VLOOKUP(Table5[[#This Row],[Section]],TB_notTB,1,FALSE))),"No",LEFT(Table5[[#This Row],[Section]],3)="ETB","PLS",LEFT(Table5[[#This Row],[Section]],1)="7","PDB",NOT(ISBLANK(Table5[[#This Row],[Section]])),"No")</f>
        <v>No</v>
      </c>
    </row>
    <row r="2702" spans="1:13" x14ac:dyDescent="0.25">
      <c r="A2702" s="126" t="s">
        <v>6736</v>
      </c>
      <c r="B2702" s="126" t="s">
        <v>17222</v>
      </c>
      <c r="C2702" s="126" t="s">
        <v>98</v>
      </c>
      <c r="D2702" s="127">
        <v>3.097</v>
      </c>
      <c r="E2702" s="128">
        <v>340</v>
      </c>
      <c r="F2702" s="128">
        <v>340</v>
      </c>
      <c r="G2702" s="126" t="s">
        <v>13750</v>
      </c>
      <c r="H2702" s="126" t="s">
        <v>20132</v>
      </c>
      <c r="I2702" s="126" t="s">
        <v>20133</v>
      </c>
      <c r="J2702" s="126" t="s">
        <v>26250</v>
      </c>
      <c r="K2702" s="9">
        <f>_xlfn.IFNA(VLOOKUP(Table5[[#This Row],[Section]],SubSill_Tier,2,FALSE),0)</f>
        <v>0</v>
      </c>
      <c r="L2702" s="9" t="str">
        <f t="shared" si="51"/>
        <v/>
      </c>
      <c r="M2702" s="205" t="str" cm="1">
        <f t="array" ref="M2702">_xlfn.IFS(NOT(ISERROR(VLOOKUP(Table5[[#This Row],[Section]],TB_notTB,1,FALSE))),"No",LEFT(Table5[[#This Row],[Section]],3)="ETB","PLS",LEFT(Table5[[#This Row],[Section]],1)="7","PDB",NOT(ISBLANK(Table5[[#This Row],[Section]])),"No")</f>
        <v>No</v>
      </c>
    </row>
    <row r="2703" spans="1:13" x14ac:dyDescent="0.25">
      <c r="A2703" s="126" t="s">
        <v>1316</v>
      </c>
      <c r="B2703" s="126" t="s">
        <v>17222</v>
      </c>
      <c r="C2703" s="126" t="s">
        <v>98</v>
      </c>
      <c r="D2703" s="127">
        <v>0.27100000000000002</v>
      </c>
      <c r="E2703" s="128">
        <v>124</v>
      </c>
      <c r="F2703" s="128">
        <v>124</v>
      </c>
      <c r="G2703" s="126" t="s">
        <v>13711</v>
      </c>
      <c r="H2703" s="126" t="s">
        <v>20119</v>
      </c>
      <c r="I2703" s="126" t="s">
        <v>21054</v>
      </c>
      <c r="J2703" s="126" t="s">
        <v>26232</v>
      </c>
      <c r="K2703" s="9">
        <f>_xlfn.IFNA(VLOOKUP(Table5[[#This Row],[Section]],SubSill_Tier,2,FALSE),0)</f>
        <v>0</v>
      </c>
      <c r="L2703" s="9" t="str">
        <f t="shared" si="51"/>
        <v/>
      </c>
      <c r="M2703" s="205" t="str" cm="1">
        <f t="array" ref="M2703">_xlfn.IFS(NOT(ISERROR(VLOOKUP(Table5[[#This Row],[Section]],TB_notTB,1,FALSE))),"No",LEFT(Table5[[#This Row],[Section]],3)="ETB","PLS",LEFT(Table5[[#This Row],[Section]],1)="7","PDB",NOT(ISBLANK(Table5[[#This Row],[Section]])),"No")</f>
        <v>No</v>
      </c>
    </row>
    <row r="2704" spans="1:13" x14ac:dyDescent="0.25">
      <c r="A2704" s="126" t="s">
        <v>1317</v>
      </c>
      <c r="B2704" s="126" t="s">
        <v>17222</v>
      </c>
      <c r="C2704" s="126" t="s">
        <v>98</v>
      </c>
      <c r="D2704" s="127">
        <v>0.55300000000000005</v>
      </c>
      <c r="E2704" s="128">
        <v>190</v>
      </c>
      <c r="F2704" s="128">
        <v>190</v>
      </c>
      <c r="G2704" s="126" t="s">
        <v>13711</v>
      </c>
      <c r="H2704" s="126" t="s">
        <v>20119</v>
      </c>
      <c r="I2704" s="126" t="s">
        <v>21054</v>
      </c>
      <c r="J2704" s="126" t="s">
        <v>26232</v>
      </c>
      <c r="K2704" s="9">
        <f>_xlfn.IFNA(VLOOKUP(Table5[[#This Row],[Section]],SubSill_Tier,2,FALSE),0)</f>
        <v>0</v>
      </c>
      <c r="L2704" s="9" t="str">
        <f t="shared" si="51"/>
        <v/>
      </c>
      <c r="M2704" s="205" t="str" cm="1">
        <f t="array" ref="M2704">_xlfn.IFS(NOT(ISERROR(VLOOKUP(Table5[[#This Row],[Section]],TB_notTB,1,FALSE))),"No",LEFT(Table5[[#This Row],[Section]],3)="ETB","PLS",LEFT(Table5[[#This Row],[Section]],1)="7","PDB",NOT(ISBLANK(Table5[[#This Row],[Section]])),"No")</f>
        <v>No</v>
      </c>
    </row>
    <row r="2705" spans="1:13" x14ac:dyDescent="0.25">
      <c r="A2705" s="126" t="s">
        <v>1318</v>
      </c>
      <c r="B2705" s="126" t="s">
        <v>17222</v>
      </c>
      <c r="C2705" s="126" t="s">
        <v>98</v>
      </c>
      <c r="D2705" s="127">
        <v>0.80900000000000005</v>
      </c>
      <c r="E2705" s="128">
        <v>251</v>
      </c>
      <c r="F2705" s="128">
        <v>251</v>
      </c>
      <c r="G2705" s="126" t="s">
        <v>13711</v>
      </c>
      <c r="H2705" s="126" t="s">
        <v>20119</v>
      </c>
      <c r="I2705" s="126" t="s">
        <v>21054</v>
      </c>
      <c r="J2705" s="126" t="s">
        <v>26232</v>
      </c>
      <c r="K2705" s="9">
        <f>_xlfn.IFNA(VLOOKUP(Table5[[#This Row],[Section]],SubSill_Tier,2,FALSE),0)</f>
        <v>0</v>
      </c>
      <c r="L2705" s="9" t="str">
        <f t="shared" si="51"/>
        <v/>
      </c>
      <c r="M2705" s="205" t="str" cm="1">
        <f t="array" ref="M2705">_xlfn.IFS(NOT(ISERROR(VLOOKUP(Table5[[#This Row],[Section]],TB_notTB,1,FALSE))),"No",LEFT(Table5[[#This Row],[Section]],3)="ETB","PLS",LEFT(Table5[[#This Row],[Section]],1)="7","PDB",NOT(ISBLANK(Table5[[#This Row],[Section]])),"No")</f>
        <v>No</v>
      </c>
    </row>
    <row r="2706" spans="1:13" x14ac:dyDescent="0.25">
      <c r="A2706" s="126" t="s">
        <v>1319</v>
      </c>
      <c r="B2706" s="126" t="s">
        <v>17222</v>
      </c>
      <c r="C2706" s="126" t="s">
        <v>98</v>
      </c>
      <c r="D2706" s="127">
        <v>1.165</v>
      </c>
      <c r="E2706" s="128">
        <v>448</v>
      </c>
      <c r="F2706" s="128">
        <v>448</v>
      </c>
      <c r="G2706" s="126" t="s">
        <v>13711</v>
      </c>
      <c r="H2706" s="126" t="s">
        <v>20119</v>
      </c>
      <c r="I2706" s="126" t="s">
        <v>21054</v>
      </c>
      <c r="J2706" s="126" t="s">
        <v>26232</v>
      </c>
      <c r="K2706" s="9">
        <f>_xlfn.IFNA(VLOOKUP(Table5[[#This Row],[Section]],SubSill_Tier,2,FALSE),0)</f>
        <v>0</v>
      </c>
      <c r="L2706" s="9" t="str">
        <f t="shared" si="51"/>
        <v/>
      </c>
      <c r="M2706" s="205" t="str" cm="1">
        <f t="array" ref="M2706">_xlfn.IFS(NOT(ISERROR(VLOOKUP(Table5[[#This Row],[Section]],TB_notTB,1,FALSE))),"No",LEFT(Table5[[#This Row],[Section]],3)="ETB","PLS",LEFT(Table5[[#This Row],[Section]],1)="7","PDB",NOT(ISBLANK(Table5[[#This Row],[Section]])),"No")</f>
        <v>No</v>
      </c>
    </row>
    <row r="2707" spans="1:13" x14ac:dyDescent="0.25">
      <c r="A2707" s="126" t="s">
        <v>6737</v>
      </c>
      <c r="B2707" s="126" t="s">
        <v>17222</v>
      </c>
      <c r="C2707" s="126" t="s">
        <v>98</v>
      </c>
      <c r="D2707" s="127">
        <v>0.45700000000000002</v>
      </c>
      <c r="E2707" s="128">
        <v>219</v>
      </c>
      <c r="F2707" s="128">
        <v>219</v>
      </c>
      <c r="G2707" s="126" t="s">
        <v>13727</v>
      </c>
      <c r="H2707" s="126" t="s">
        <v>20121</v>
      </c>
      <c r="I2707" s="126" t="s">
        <v>20122</v>
      </c>
      <c r="J2707" s="126" t="s">
        <v>26234</v>
      </c>
      <c r="K2707" s="9">
        <f>_xlfn.IFNA(VLOOKUP(Table5[[#This Row],[Section]],SubSill_Tier,2,FALSE),0)</f>
        <v>0</v>
      </c>
      <c r="L2707" s="9" t="str">
        <f t="shared" si="51"/>
        <v/>
      </c>
      <c r="M2707" s="205" t="str" cm="1">
        <f t="array" ref="M2707">_xlfn.IFS(NOT(ISERROR(VLOOKUP(Table5[[#This Row],[Section]],TB_notTB,1,FALSE))),"No",LEFT(Table5[[#This Row],[Section]],3)="ETB","PLS",LEFT(Table5[[#This Row],[Section]],1)="7","PDB",NOT(ISBLANK(Table5[[#This Row],[Section]])),"No")</f>
        <v>No</v>
      </c>
    </row>
    <row r="2708" spans="1:13" x14ac:dyDescent="0.25">
      <c r="A2708" s="126" t="s">
        <v>6738</v>
      </c>
      <c r="B2708" s="126" t="s">
        <v>17222</v>
      </c>
      <c r="C2708" s="126" t="s">
        <v>75</v>
      </c>
      <c r="D2708" s="127">
        <v>1.2490000000000001</v>
      </c>
      <c r="E2708" s="128">
        <v>315</v>
      </c>
      <c r="F2708" s="128">
        <v>315</v>
      </c>
      <c r="G2708" s="126" t="s">
        <v>13720</v>
      </c>
      <c r="H2708" s="126" t="s">
        <v>20130</v>
      </c>
      <c r="I2708" s="126" t="s">
        <v>20131</v>
      </c>
      <c r="J2708" s="126" t="s">
        <v>26236</v>
      </c>
      <c r="K2708" s="9">
        <f>_xlfn.IFNA(VLOOKUP(Table5[[#This Row],[Section]],SubSill_Tier,2,FALSE),0)</f>
        <v>0</v>
      </c>
      <c r="L2708" s="9" t="str">
        <f t="shared" si="51"/>
        <v/>
      </c>
      <c r="M2708" s="205" t="str" cm="1">
        <f t="array" ref="M2708">_xlfn.IFS(NOT(ISERROR(VLOOKUP(Table5[[#This Row],[Section]],TB_notTB,1,FALSE))),"No",LEFT(Table5[[#This Row],[Section]],3)="ETB","PLS",LEFT(Table5[[#This Row],[Section]],1)="7","PDB",NOT(ISBLANK(Table5[[#This Row],[Section]])),"No")</f>
        <v>No</v>
      </c>
    </row>
    <row r="2709" spans="1:13" x14ac:dyDescent="0.25">
      <c r="A2709" s="126" t="s">
        <v>1320</v>
      </c>
      <c r="B2709" s="126" t="s">
        <v>17222</v>
      </c>
      <c r="C2709" s="126" t="s">
        <v>98</v>
      </c>
      <c r="D2709" s="127">
        <v>0.317</v>
      </c>
      <c r="E2709" s="128">
        <v>118</v>
      </c>
      <c r="F2709" s="128">
        <v>118</v>
      </c>
      <c r="G2709" s="126" t="s">
        <v>13736</v>
      </c>
      <c r="H2709" s="126" t="s">
        <v>20148</v>
      </c>
      <c r="I2709" s="126" t="s">
        <v>21073</v>
      </c>
      <c r="J2709" s="126" t="s">
        <v>26232</v>
      </c>
      <c r="K2709" s="9">
        <f>_xlfn.IFNA(VLOOKUP(Table5[[#This Row],[Section]],SubSill_Tier,2,FALSE),0)</f>
        <v>0</v>
      </c>
      <c r="L2709" s="9" t="str">
        <f t="shared" si="51"/>
        <v/>
      </c>
      <c r="M2709" s="205" t="str" cm="1">
        <f t="array" ref="M2709">_xlfn.IFS(NOT(ISERROR(VLOOKUP(Table5[[#This Row],[Section]],TB_notTB,1,FALSE))),"No",LEFT(Table5[[#This Row],[Section]],3)="ETB","PLS",LEFT(Table5[[#This Row],[Section]],1)="7","PDB",NOT(ISBLANK(Table5[[#This Row],[Section]])),"No")</f>
        <v>No</v>
      </c>
    </row>
    <row r="2710" spans="1:13" x14ac:dyDescent="0.25">
      <c r="A2710" s="126" t="s">
        <v>1321</v>
      </c>
      <c r="B2710" s="126" t="s">
        <v>17222</v>
      </c>
      <c r="C2710" s="126" t="s">
        <v>98</v>
      </c>
      <c r="D2710" s="127">
        <v>0.39500000000000002</v>
      </c>
      <c r="E2710" s="128">
        <v>200</v>
      </c>
      <c r="F2710" s="128">
        <v>200</v>
      </c>
      <c r="G2710" s="126" t="s">
        <v>13736</v>
      </c>
      <c r="H2710" s="126" t="s">
        <v>20148</v>
      </c>
      <c r="I2710" s="126" t="s">
        <v>21073</v>
      </c>
      <c r="J2710" s="126" t="s">
        <v>26232</v>
      </c>
      <c r="K2710" s="9">
        <f>_xlfn.IFNA(VLOOKUP(Table5[[#This Row],[Section]],SubSill_Tier,2,FALSE),0)</f>
        <v>0</v>
      </c>
      <c r="L2710" s="9" t="str">
        <f t="shared" si="51"/>
        <v/>
      </c>
      <c r="M2710" s="205" t="str" cm="1">
        <f t="array" ref="M2710">_xlfn.IFS(NOT(ISERROR(VLOOKUP(Table5[[#This Row],[Section]],TB_notTB,1,FALSE))),"No",LEFT(Table5[[#This Row],[Section]],3)="ETB","PLS",LEFT(Table5[[#This Row],[Section]],1)="7","PDB",NOT(ISBLANK(Table5[[#This Row],[Section]])),"No")</f>
        <v>No</v>
      </c>
    </row>
    <row r="2711" spans="1:13" x14ac:dyDescent="0.25">
      <c r="A2711" s="126" t="s">
        <v>1322</v>
      </c>
      <c r="B2711" s="126" t="s">
        <v>17222</v>
      </c>
      <c r="C2711" s="126" t="s">
        <v>98</v>
      </c>
      <c r="D2711" s="127">
        <v>0.17399999999999999</v>
      </c>
      <c r="E2711" s="128">
        <v>124</v>
      </c>
      <c r="F2711" s="128">
        <v>124</v>
      </c>
      <c r="G2711" s="126" t="s">
        <v>13736</v>
      </c>
      <c r="H2711" s="126" t="s">
        <v>20148</v>
      </c>
      <c r="I2711" s="126" t="s">
        <v>21073</v>
      </c>
      <c r="J2711" s="126" t="s">
        <v>26232</v>
      </c>
      <c r="K2711" s="9">
        <f>_xlfn.IFNA(VLOOKUP(Table5[[#This Row],[Section]],SubSill_Tier,2,FALSE),0)</f>
        <v>0</v>
      </c>
      <c r="L2711" s="9" t="str">
        <f t="shared" si="51"/>
        <v/>
      </c>
      <c r="M2711" s="205" t="str" cm="1">
        <f t="array" ref="M2711">_xlfn.IFS(NOT(ISERROR(VLOOKUP(Table5[[#This Row],[Section]],TB_notTB,1,FALSE))),"No",LEFT(Table5[[#This Row],[Section]],3)="ETB","PLS",LEFT(Table5[[#This Row],[Section]],1)="7","PDB",NOT(ISBLANK(Table5[[#This Row],[Section]])),"No")</f>
        <v>No</v>
      </c>
    </row>
    <row r="2712" spans="1:13" x14ac:dyDescent="0.25">
      <c r="A2712" s="126" t="s">
        <v>1323</v>
      </c>
      <c r="B2712" s="126" t="s">
        <v>17222</v>
      </c>
      <c r="C2712" s="126" t="s">
        <v>98</v>
      </c>
      <c r="D2712" s="127">
        <v>0.95199999999999996</v>
      </c>
      <c r="E2712" s="128">
        <v>332</v>
      </c>
      <c r="F2712" s="128">
        <v>332</v>
      </c>
      <c r="G2712" s="126" t="s">
        <v>13736</v>
      </c>
      <c r="H2712" s="126" t="s">
        <v>20148</v>
      </c>
      <c r="I2712" s="126" t="s">
        <v>21073</v>
      </c>
      <c r="J2712" s="126" t="s">
        <v>26232</v>
      </c>
      <c r="K2712" s="9">
        <f>_xlfn.IFNA(VLOOKUP(Table5[[#This Row],[Section]],SubSill_Tier,2,FALSE),0)</f>
        <v>0</v>
      </c>
      <c r="L2712" s="9" t="str">
        <f t="shared" si="51"/>
        <v/>
      </c>
      <c r="M2712" s="205" t="str" cm="1">
        <f t="array" ref="M2712">_xlfn.IFS(NOT(ISERROR(VLOOKUP(Table5[[#This Row],[Section]],TB_notTB,1,FALSE))),"No",LEFT(Table5[[#This Row],[Section]],3)="ETB","PLS",LEFT(Table5[[#This Row],[Section]],1)="7","PDB",NOT(ISBLANK(Table5[[#This Row],[Section]])),"No")</f>
        <v>No</v>
      </c>
    </row>
    <row r="2713" spans="1:13" x14ac:dyDescent="0.25">
      <c r="A2713" s="126" t="s">
        <v>6739</v>
      </c>
      <c r="B2713" s="126" t="s">
        <v>17222</v>
      </c>
      <c r="C2713" s="126" t="s">
        <v>98</v>
      </c>
      <c r="D2713" s="127">
        <v>1.2450000000000001</v>
      </c>
      <c r="E2713" s="128">
        <v>277</v>
      </c>
      <c r="F2713" s="128">
        <v>277</v>
      </c>
      <c r="G2713" s="126" t="s">
        <v>13750</v>
      </c>
      <c r="H2713" s="126" t="s">
        <v>20121</v>
      </c>
      <c r="I2713" s="126" t="s">
        <v>20122</v>
      </c>
      <c r="J2713" s="126" t="s">
        <v>26234</v>
      </c>
      <c r="K2713" s="9">
        <f>_xlfn.IFNA(VLOOKUP(Table5[[#This Row],[Section]],SubSill_Tier,2,FALSE),0)</f>
        <v>0</v>
      </c>
      <c r="L2713" s="9" t="str">
        <f t="shared" si="51"/>
        <v/>
      </c>
      <c r="M2713" s="205" t="str" cm="1">
        <f t="array" ref="M2713">_xlfn.IFS(NOT(ISERROR(VLOOKUP(Table5[[#This Row],[Section]],TB_notTB,1,FALSE))),"No",LEFT(Table5[[#This Row],[Section]],3)="ETB","PLS",LEFT(Table5[[#This Row],[Section]],1)="7","PDB",NOT(ISBLANK(Table5[[#This Row],[Section]])),"No")</f>
        <v>No</v>
      </c>
    </row>
    <row r="2714" spans="1:13" x14ac:dyDescent="0.25">
      <c r="A2714" s="126" t="s">
        <v>1324</v>
      </c>
      <c r="B2714" s="126" t="s">
        <v>17222</v>
      </c>
      <c r="C2714" s="126" t="s">
        <v>98</v>
      </c>
      <c r="D2714" s="127">
        <v>0.34499999999999997</v>
      </c>
      <c r="E2714" s="128">
        <v>196</v>
      </c>
      <c r="F2714" s="128">
        <v>196</v>
      </c>
      <c r="G2714" s="126" t="s">
        <v>13736</v>
      </c>
      <c r="H2714" s="126" t="s">
        <v>20148</v>
      </c>
      <c r="I2714" s="126" t="s">
        <v>21073</v>
      </c>
      <c r="J2714" s="126" t="s">
        <v>26232</v>
      </c>
      <c r="K2714" s="9">
        <f>_xlfn.IFNA(VLOOKUP(Table5[[#This Row],[Section]],SubSill_Tier,2,FALSE),0)</f>
        <v>0</v>
      </c>
      <c r="L2714" s="9" t="str">
        <f t="shared" si="51"/>
        <v/>
      </c>
      <c r="M2714" s="205" t="str" cm="1">
        <f t="array" ref="M2714">_xlfn.IFS(NOT(ISERROR(VLOOKUP(Table5[[#This Row],[Section]],TB_notTB,1,FALSE))),"No",LEFT(Table5[[#This Row],[Section]],3)="ETB","PLS",LEFT(Table5[[#This Row],[Section]],1)="7","PDB",NOT(ISBLANK(Table5[[#This Row],[Section]])),"No")</f>
        <v>No</v>
      </c>
    </row>
    <row r="2715" spans="1:13" x14ac:dyDescent="0.25">
      <c r="A2715" s="126" t="s">
        <v>1325</v>
      </c>
      <c r="B2715" s="126" t="s">
        <v>17222</v>
      </c>
      <c r="C2715" s="126" t="s">
        <v>98</v>
      </c>
      <c r="D2715" s="127">
        <v>0.77200000000000002</v>
      </c>
      <c r="E2715" s="128">
        <v>377</v>
      </c>
      <c r="F2715" s="128">
        <v>377</v>
      </c>
      <c r="G2715" s="126" t="s">
        <v>13736</v>
      </c>
      <c r="H2715" s="126" t="s">
        <v>20148</v>
      </c>
      <c r="I2715" s="126" t="s">
        <v>21073</v>
      </c>
      <c r="J2715" s="126" t="s">
        <v>26232</v>
      </c>
      <c r="K2715" s="9">
        <f>_xlfn.IFNA(VLOOKUP(Table5[[#This Row],[Section]],SubSill_Tier,2,FALSE),0)</f>
        <v>0</v>
      </c>
      <c r="L2715" s="9" t="str">
        <f t="shared" si="51"/>
        <v/>
      </c>
      <c r="M2715" s="205" t="str" cm="1">
        <f t="array" ref="M2715">_xlfn.IFS(NOT(ISERROR(VLOOKUP(Table5[[#This Row],[Section]],TB_notTB,1,FALSE))),"No",LEFT(Table5[[#This Row],[Section]],3)="ETB","PLS",LEFT(Table5[[#This Row],[Section]],1)="7","PDB",NOT(ISBLANK(Table5[[#This Row],[Section]])),"No")</f>
        <v>No</v>
      </c>
    </row>
    <row r="2716" spans="1:13" x14ac:dyDescent="0.25">
      <c r="A2716" s="126" t="s">
        <v>1326</v>
      </c>
      <c r="B2716" s="126" t="s">
        <v>17222</v>
      </c>
      <c r="C2716" s="126" t="s">
        <v>98</v>
      </c>
      <c r="D2716" s="127">
        <v>0.40799999999999997</v>
      </c>
      <c r="E2716" s="128">
        <v>195</v>
      </c>
      <c r="F2716" s="128">
        <v>100</v>
      </c>
      <c r="G2716" s="126" t="s">
        <v>13711</v>
      </c>
      <c r="H2716" s="126" t="s">
        <v>20119</v>
      </c>
      <c r="I2716" s="126" t="s">
        <v>21054</v>
      </c>
      <c r="J2716" s="126" t="s">
        <v>26232</v>
      </c>
      <c r="K2716" s="9">
        <f>_xlfn.IFNA(VLOOKUP(Table5[[#This Row],[Section]],SubSill_Tier,2,FALSE),0)</f>
        <v>0</v>
      </c>
      <c r="L2716" s="9" t="str">
        <f t="shared" si="51"/>
        <v/>
      </c>
      <c r="M2716" s="205" t="str" cm="1">
        <f t="array" ref="M2716">_xlfn.IFS(NOT(ISERROR(VLOOKUP(Table5[[#This Row],[Section]],TB_notTB,1,FALSE))),"No",LEFT(Table5[[#This Row],[Section]],3)="ETB","PLS",LEFT(Table5[[#This Row],[Section]],1)="7","PDB",NOT(ISBLANK(Table5[[#This Row],[Section]])),"No")</f>
        <v>No</v>
      </c>
    </row>
    <row r="2717" spans="1:13" x14ac:dyDescent="0.25">
      <c r="A2717" s="126" t="s">
        <v>1327</v>
      </c>
      <c r="B2717" s="126" t="s">
        <v>17222</v>
      </c>
      <c r="C2717" s="126" t="s">
        <v>98</v>
      </c>
      <c r="D2717" s="127">
        <v>0.41899999999999998</v>
      </c>
      <c r="E2717" s="128">
        <v>210</v>
      </c>
      <c r="F2717" s="128">
        <v>142</v>
      </c>
      <c r="G2717" s="126" t="s">
        <v>13711</v>
      </c>
      <c r="H2717" s="126" t="s">
        <v>20119</v>
      </c>
      <c r="I2717" s="126" t="s">
        <v>21054</v>
      </c>
      <c r="J2717" s="126" t="s">
        <v>26232</v>
      </c>
      <c r="K2717" s="9">
        <f>_xlfn.IFNA(VLOOKUP(Table5[[#This Row],[Section]],SubSill_Tier,2,FALSE),0)</f>
        <v>0</v>
      </c>
      <c r="L2717" s="9" t="str">
        <f t="shared" si="51"/>
        <v/>
      </c>
      <c r="M2717" s="205" t="str" cm="1">
        <f t="array" ref="M2717">_xlfn.IFS(NOT(ISERROR(VLOOKUP(Table5[[#This Row],[Section]],TB_notTB,1,FALSE))),"No",LEFT(Table5[[#This Row],[Section]],3)="ETB","PLS",LEFT(Table5[[#This Row],[Section]],1)="7","PDB",NOT(ISBLANK(Table5[[#This Row],[Section]])),"No")</f>
        <v>No</v>
      </c>
    </row>
    <row r="2718" spans="1:13" x14ac:dyDescent="0.25">
      <c r="A2718" s="126" t="s">
        <v>1328</v>
      </c>
      <c r="B2718" s="126" t="s">
        <v>17222</v>
      </c>
      <c r="C2718" s="126" t="s">
        <v>98</v>
      </c>
      <c r="D2718" s="127">
        <v>0.47499999999999998</v>
      </c>
      <c r="E2718" s="128">
        <v>224</v>
      </c>
      <c r="F2718" s="128">
        <v>106</v>
      </c>
      <c r="G2718" s="126" t="s">
        <v>13711</v>
      </c>
      <c r="H2718" s="126" t="s">
        <v>20119</v>
      </c>
      <c r="I2718" s="126" t="s">
        <v>21054</v>
      </c>
      <c r="J2718" s="126" t="s">
        <v>26232</v>
      </c>
      <c r="K2718" s="9">
        <f>_xlfn.IFNA(VLOOKUP(Table5[[#This Row],[Section]],SubSill_Tier,2,FALSE),0)</f>
        <v>0</v>
      </c>
      <c r="L2718" s="9" t="str">
        <f t="shared" si="51"/>
        <v/>
      </c>
      <c r="M2718" s="205" t="str" cm="1">
        <f t="array" ref="M2718">_xlfn.IFS(NOT(ISERROR(VLOOKUP(Table5[[#This Row],[Section]],TB_notTB,1,FALSE))),"No",LEFT(Table5[[#This Row],[Section]],3)="ETB","PLS",LEFT(Table5[[#This Row],[Section]],1)="7","PDB",NOT(ISBLANK(Table5[[#This Row],[Section]])),"No")</f>
        <v>No</v>
      </c>
    </row>
    <row r="2719" spans="1:13" x14ac:dyDescent="0.25">
      <c r="A2719" s="126" t="s">
        <v>1329</v>
      </c>
      <c r="B2719" s="126" t="s">
        <v>17222</v>
      </c>
      <c r="C2719" s="126" t="s">
        <v>98</v>
      </c>
      <c r="D2719" s="127">
        <v>0.186</v>
      </c>
      <c r="E2719" s="128">
        <v>100</v>
      </c>
      <c r="F2719" s="128">
        <v>100</v>
      </c>
      <c r="G2719" s="126" t="s">
        <v>13736</v>
      </c>
      <c r="H2719" s="126" t="s">
        <v>20148</v>
      </c>
      <c r="I2719" s="126" t="s">
        <v>21073</v>
      </c>
      <c r="J2719" s="126" t="s">
        <v>26232</v>
      </c>
      <c r="K2719" s="9">
        <f>_xlfn.IFNA(VLOOKUP(Table5[[#This Row],[Section]],SubSill_Tier,2,FALSE),0)</f>
        <v>0</v>
      </c>
      <c r="L2719" s="9" t="str">
        <f t="shared" si="51"/>
        <v/>
      </c>
      <c r="M2719" s="205" t="str" cm="1">
        <f t="array" ref="M2719">_xlfn.IFS(NOT(ISERROR(VLOOKUP(Table5[[#This Row],[Section]],TB_notTB,1,FALSE))),"No",LEFT(Table5[[#This Row],[Section]],3)="ETB","PLS",LEFT(Table5[[#This Row],[Section]],1)="7","PDB",NOT(ISBLANK(Table5[[#This Row],[Section]])),"No")</f>
        <v>No</v>
      </c>
    </row>
    <row r="2720" spans="1:13" x14ac:dyDescent="0.25">
      <c r="A2720" s="126" t="s">
        <v>1330</v>
      </c>
      <c r="B2720" s="126" t="s">
        <v>17222</v>
      </c>
      <c r="C2720" s="126" t="s">
        <v>98</v>
      </c>
      <c r="D2720" s="127">
        <v>0.42399999999999999</v>
      </c>
      <c r="E2720" s="128">
        <v>202</v>
      </c>
      <c r="F2720" s="128">
        <v>202</v>
      </c>
      <c r="G2720" s="126" t="s">
        <v>13736</v>
      </c>
      <c r="H2720" s="126" t="s">
        <v>20148</v>
      </c>
      <c r="I2720" s="126" t="s">
        <v>21073</v>
      </c>
      <c r="J2720" s="126" t="s">
        <v>26232</v>
      </c>
      <c r="K2720" s="9">
        <f>_xlfn.IFNA(VLOOKUP(Table5[[#This Row],[Section]],SubSill_Tier,2,FALSE),0)</f>
        <v>0</v>
      </c>
      <c r="L2720" s="9" t="str">
        <f t="shared" si="51"/>
        <v/>
      </c>
      <c r="M2720" s="205" t="str" cm="1">
        <f t="array" ref="M2720">_xlfn.IFS(NOT(ISERROR(VLOOKUP(Table5[[#This Row],[Section]],TB_notTB,1,FALSE))),"No",LEFT(Table5[[#This Row],[Section]],3)="ETB","PLS",LEFT(Table5[[#This Row],[Section]],1)="7","PDB",NOT(ISBLANK(Table5[[#This Row],[Section]])),"No")</f>
        <v>No</v>
      </c>
    </row>
    <row r="2721" spans="1:13" x14ac:dyDescent="0.25">
      <c r="A2721" s="126" t="s">
        <v>1331</v>
      </c>
      <c r="B2721" s="126" t="s">
        <v>17222</v>
      </c>
      <c r="C2721" s="126" t="s">
        <v>98</v>
      </c>
      <c r="D2721" s="127">
        <v>0.47799999999999998</v>
      </c>
      <c r="E2721" s="128">
        <v>233</v>
      </c>
      <c r="F2721" s="128">
        <v>233</v>
      </c>
      <c r="G2721" s="126" t="s">
        <v>13736</v>
      </c>
      <c r="H2721" s="126" t="s">
        <v>20148</v>
      </c>
      <c r="I2721" s="126" t="s">
        <v>21073</v>
      </c>
      <c r="J2721" s="126" t="s">
        <v>26232</v>
      </c>
      <c r="K2721" s="9">
        <f>_xlfn.IFNA(VLOOKUP(Table5[[#This Row],[Section]],SubSill_Tier,2,FALSE),0)</f>
        <v>0</v>
      </c>
      <c r="L2721" s="9" t="str">
        <f t="shared" si="51"/>
        <v/>
      </c>
      <c r="M2721" s="205" t="str" cm="1">
        <f t="array" ref="M2721">_xlfn.IFS(NOT(ISERROR(VLOOKUP(Table5[[#This Row],[Section]],TB_notTB,1,FALSE))),"No",LEFT(Table5[[#This Row],[Section]],3)="ETB","PLS",LEFT(Table5[[#This Row],[Section]],1)="7","PDB",NOT(ISBLANK(Table5[[#This Row],[Section]])),"No")</f>
        <v>No</v>
      </c>
    </row>
    <row r="2722" spans="1:13" x14ac:dyDescent="0.25">
      <c r="A2722" s="126" t="s">
        <v>6740</v>
      </c>
      <c r="B2722" s="126" t="s">
        <v>17222</v>
      </c>
      <c r="C2722" s="126" t="s">
        <v>98</v>
      </c>
      <c r="D2722" s="127">
        <v>1.125</v>
      </c>
      <c r="E2722" s="128">
        <v>225</v>
      </c>
      <c r="F2722" s="128">
        <v>225</v>
      </c>
      <c r="G2722" s="126" t="s">
        <v>13750</v>
      </c>
      <c r="H2722" s="126" t="s">
        <v>20121</v>
      </c>
      <c r="I2722" s="126" t="s">
        <v>20122</v>
      </c>
      <c r="J2722" s="126" t="s">
        <v>26234</v>
      </c>
      <c r="K2722" s="9">
        <f>_xlfn.IFNA(VLOOKUP(Table5[[#This Row],[Section]],SubSill_Tier,2,FALSE),0)</f>
        <v>0</v>
      </c>
      <c r="L2722" s="9" t="str">
        <f t="shared" si="51"/>
        <v/>
      </c>
      <c r="M2722" s="205" t="str" cm="1">
        <f t="array" ref="M2722">_xlfn.IFS(NOT(ISERROR(VLOOKUP(Table5[[#This Row],[Section]],TB_notTB,1,FALSE))),"No",LEFT(Table5[[#This Row],[Section]],3)="ETB","PLS",LEFT(Table5[[#This Row],[Section]],1)="7","PDB",NOT(ISBLANK(Table5[[#This Row],[Section]])),"No")</f>
        <v>No</v>
      </c>
    </row>
    <row r="2723" spans="1:13" x14ac:dyDescent="0.25">
      <c r="A2723" s="126" t="s">
        <v>1332</v>
      </c>
      <c r="B2723" s="126" t="s">
        <v>17222</v>
      </c>
      <c r="C2723" s="126" t="s">
        <v>98</v>
      </c>
      <c r="D2723" s="127">
        <v>1</v>
      </c>
      <c r="E2723" s="128">
        <v>406</v>
      </c>
      <c r="F2723" s="128">
        <v>237</v>
      </c>
      <c r="G2723" s="126" t="s">
        <v>13751</v>
      </c>
      <c r="H2723" s="126" t="s">
        <v>20169</v>
      </c>
      <c r="I2723" s="126" t="s">
        <v>20170</v>
      </c>
      <c r="J2723" s="126" t="s">
        <v>26232</v>
      </c>
      <c r="K2723" s="9">
        <f>_xlfn.IFNA(VLOOKUP(Table5[[#This Row],[Section]],SubSill_Tier,2,FALSE),0)</f>
        <v>0</v>
      </c>
      <c r="L2723" s="9" t="str">
        <f t="shared" si="51"/>
        <v/>
      </c>
      <c r="M2723" s="205" t="str" cm="1">
        <f t="array" ref="M2723">_xlfn.IFS(NOT(ISERROR(VLOOKUP(Table5[[#This Row],[Section]],TB_notTB,1,FALSE))),"No",LEFT(Table5[[#This Row],[Section]],3)="ETB","PLS",LEFT(Table5[[#This Row],[Section]],1)="7","PDB",NOT(ISBLANK(Table5[[#This Row],[Section]])),"No")</f>
        <v>No</v>
      </c>
    </row>
    <row r="2724" spans="1:13" x14ac:dyDescent="0.25">
      <c r="A2724" s="126" t="s">
        <v>14904</v>
      </c>
      <c r="B2724" s="126" t="s">
        <v>14905</v>
      </c>
      <c r="C2724" s="126" t="s">
        <v>98</v>
      </c>
      <c r="D2724" s="127">
        <v>0.85499999999999998</v>
      </c>
      <c r="E2724" s="128">
        <v>444</v>
      </c>
      <c r="F2724" s="128">
        <v>273</v>
      </c>
      <c r="G2724" s="126" t="s">
        <v>14906</v>
      </c>
      <c r="H2724" s="126" t="s">
        <v>20241</v>
      </c>
      <c r="I2724" s="126" t="s">
        <v>20242</v>
      </c>
      <c r="J2724" s="126" t="s">
        <v>26283</v>
      </c>
      <c r="K2724" s="9">
        <f>_xlfn.IFNA(VLOOKUP(Table5[[#This Row],[Section]],SubSill_Tier,2,FALSE),0)</f>
        <v>0</v>
      </c>
      <c r="L2724" s="9" t="str">
        <f t="shared" si="51"/>
        <v/>
      </c>
      <c r="M2724" s="205" t="str" cm="1">
        <f t="array" ref="M2724">_xlfn.IFS(NOT(ISERROR(VLOOKUP(Table5[[#This Row],[Section]],TB_notTB,1,FALSE))),"No",LEFT(Table5[[#This Row],[Section]],3)="ETB","PLS",LEFT(Table5[[#This Row],[Section]],1)="7","PDB",NOT(ISBLANK(Table5[[#This Row],[Section]])),"No")</f>
        <v>No</v>
      </c>
    </row>
    <row r="2725" spans="1:13" x14ac:dyDescent="0.25">
      <c r="A2725" s="126" t="s">
        <v>14907</v>
      </c>
      <c r="B2725" s="126" t="s">
        <v>5597</v>
      </c>
      <c r="C2725" s="126" t="s">
        <v>98</v>
      </c>
      <c r="D2725" s="127">
        <v>0.745</v>
      </c>
      <c r="E2725" s="128">
        <v>372</v>
      </c>
      <c r="F2725" s="128">
        <v>225</v>
      </c>
      <c r="G2725" s="126" t="s">
        <v>14906</v>
      </c>
      <c r="H2725" s="126" t="s">
        <v>20241</v>
      </c>
      <c r="I2725" s="126" t="s">
        <v>20242</v>
      </c>
      <c r="J2725" s="126" t="s">
        <v>26283</v>
      </c>
      <c r="K2725" s="9">
        <f>_xlfn.IFNA(VLOOKUP(Table5[[#This Row],[Section]],SubSill_Tier,2,FALSE),0)</f>
        <v>0</v>
      </c>
      <c r="L2725" s="9" t="str">
        <f t="shared" si="51"/>
        <v/>
      </c>
      <c r="M2725" s="205" t="str" cm="1">
        <f t="array" ref="M2725">_xlfn.IFS(NOT(ISERROR(VLOOKUP(Table5[[#This Row],[Section]],TB_notTB,1,FALSE))),"No",LEFT(Table5[[#This Row],[Section]],3)="ETB","PLS",LEFT(Table5[[#This Row],[Section]],1)="7","PDB",NOT(ISBLANK(Table5[[#This Row],[Section]])),"No")</f>
        <v>No</v>
      </c>
    </row>
    <row r="2726" spans="1:13" x14ac:dyDescent="0.25">
      <c r="A2726" s="126" t="s">
        <v>1333</v>
      </c>
      <c r="B2726" s="126" t="s">
        <v>17222</v>
      </c>
      <c r="C2726" s="126" t="s">
        <v>98</v>
      </c>
      <c r="D2726" s="127">
        <v>0.42699999999999999</v>
      </c>
      <c r="E2726" s="128">
        <v>205</v>
      </c>
      <c r="F2726" s="128">
        <v>205</v>
      </c>
      <c r="G2726" s="126" t="s">
        <v>13711</v>
      </c>
      <c r="H2726" s="126" t="s">
        <v>20119</v>
      </c>
      <c r="I2726" s="126" t="s">
        <v>21054</v>
      </c>
      <c r="J2726" s="126" t="s">
        <v>26232</v>
      </c>
      <c r="K2726" s="9">
        <f>_xlfn.IFNA(VLOOKUP(Table5[[#This Row],[Section]],SubSill_Tier,2,FALSE),0)</f>
        <v>0</v>
      </c>
      <c r="L2726" s="9" t="str">
        <f t="shared" si="51"/>
        <v/>
      </c>
      <c r="M2726" s="205" t="str" cm="1">
        <f t="array" ref="M2726">_xlfn.IFS(NOT(ISERROR(VLOOKUP(Table5[[#This Row],[Section]],TB_notTB,1,FALSE))),"No",LEFT(Table5[[#This Row],[Section]],3)="ETB","PLS",LEFT(Table5[[#This Row],[Section]],1)="7","PDB",NOT(ISBLANK(Table5[[#This Row],[Section]])),"No")</f>
        <v>No</v>
      </c>
    </row>
    <row r="2727" spans="1:13" x14ac:dyDescent="0.25">
      <c r="A2727" s="126" t="s">
        <v>1334</v>
      </c>
      <c r="B2727" s="126" t="s">
        <v>17222</v>
      </c>
      <c r="C2727" s="126" t="s">
        <v>98</v>
      </c>
      <c r="D2727" s="127">
        <v>1.1100000000000001</v>
      </c>
      <c r="E2727" s="128">
        <v>346</v>
      </c>
      <c r="F2727" s="128">
        <v>346</v>
      </c>
      <c r="G2727" s="126" t="s">
        <v>13711</v>
      </c>
      <c r="H2727" s="126" t="s">
        <v>20119</v>
      </c>
      <c r="I2727" s="126" t="s">
        <v>21054</v>
      </c>
      <c r="J2727" s="126" t="s">
        <v>26232</v>
      </c>
      <c r="K2727" s="9">
        <f>_xlfn.IFNA(VLOOKUP(Table5[[#This Row],[Section]],SubSill_Tier,2,FALSE),0)</f>
        <v>0</v>
      </c>
      <c r="L2727" s="9" t="str">
        <f t="shared" si="51"/>
        <v/>
      </c>
      <c r="M2727" s="205" t="str" cm="1">
        <f t="array" ref="M2727">_xlfn.IFS(NOT(ISERROR(VLOOKUP(Table5[[#This Row],[Section]],TB_notTB,1,FALSE))),"No",LEFT(Table5[[#This Row],[Section]],3)="ETB","PLS",LEFT(Table5[[#This Row],[Section]],1)="7","PDB",NOT(ISBLANK(Table5[[#This Row],[Section]])),"No")</f>
        <v>No</v>
      </c>
    </row>
    <row r="2728" spans="1:13" x14ac:dyDescent="0.25">
      <c r="A2728" s="126" t="s">
        <v>1335</v>
      </c>
      <c r="B2728" s="126" t="s">
        <v>17222</v>
      </c>
      <c r="C2728" s="126" t="s">
        <v>98</v>
      </c>
      <c r="D2728" s="127">
        <v>1.2310000000000001</v>
      </c>
      <c r="E2728" s="128">
        <v>453</v>
      </c>
      <c r="F2728" s="128">
        <v>453</v>
      </c>
      <c r="G2728" s="126" t="s">
        <v>13711</v>
      </c>
      <c r="H2728" s="126" t="s">
        <v>20119</v>
      </c>
      <c r="I2728" s="126" t="s">
        <v>21054</v>
      </c>
      <c r="J2728" s="126" t="s">
        <v>26232</v>
      </c>
      <c r="K2728" s="9">
        <f>_xlfn.IFNA(VLOOKUP(Table5[[#This Row],[Section]],SubSill_Tier,2,FALSE),0)</f>
        <v>0</v>
      </c>
      <c r="L2728" s="9" t="str">
        <f t="shared" si="51"/>
        <v/>
      </c>
      <c r="M2728" s="205" t="str" cm="1">
        <f t="array" ref="M2728">_xlfn.IFS(NOT(ISERROR(VLOOKUP(Table5[[#This Row],[Section]],TB_notTB,1,FALSE))),"No",LEFT(Table5[[#This Row],[Section]],3)="ETB","PLS",LEFT(Table5[[#This Row],[Section]],1)="7","PDB",NOT(ISBLANK(Table5[[#This Row],[Section]])),"No")</f>
        <v>No</v>
      </c>
    </row>
    <row r="2729" spans="1:13" x14ac:dyDescent="0.25">
      <c r="A2729" s="126" t="s">
        <v>1336</v>
      </c>
      <c r="B2729" s="126" t="s">
        <v>17222</v>
      </c>
      <c r="C2729" s="126" t="s">
        <v>98</v>
      </c>
      <c r="D2729" s="127">
        <v>0.69899999999999995</v>
      </c>
      <c r="E2729" s="128">
        <v>180</v>
      </c>
      <c r="F2729" s="128">
        <v>180</v>
      </c>
      <c r="G2729" s="126" t="s">
        <v>13711</v>
      </c>
      <c r="H2729" s="126" t="s">
        <v>20119</v>
      </c>
      <c r="I2729" s="126" t="s">
        <v>21054</v>
      </c>
      <c r="J2729" s="126" t="s">
        <v>26232</v>
      </c>
      <c r="K2729" s="9">
        <f>_xlfn.IFNA(VLOOKUP(Table5[[#This Row],[Section]],SubSill_Tier,2,FALSE),0)</f>
        <v>0</v>
      </c>
      <c r="L2729" s="9" t="str">
        <f t="shared" si="51"/>
        <v/>
      </c>
      <c r="M2729" s="205" t="str" cm="1">
        <f t="array" ref="M2729">_xlfn.IFS(NOT(ISERROR(VLOOKUP(Table5[[#This Row],[Section]],TB_notTB,1,FALSE))),"No",LEFT(Table5[[#This Row],[Section]],3)="ETB","PLS",LEFT(Table5[[#This Row],[Section]],1)="7","PDB",NOT(ISBLANK(Table5[[#This Row],[Section]])),"No")</f>
        <v>No</v>
      </c>
    </row>
    <row r="2730" spans="1:13" x14ac:dyDescent="0.25">
      <c r="A2730" s="126" t="s">
        <v>14908</v>
      </c>
      <c r="B2730" s="126" t="s">
        <v>14909</v>
      </c>
      <c r="C2730" s="126" t="s">
        <v>75</v>
      </c>
      <c r="D2730" s="127">
        <v>0.90500000000000003</v>
      </c>
      <c r="E2730" s="128">
        <v>312</v>
      </c>
      <c r="F2730" s="128">
        <v>312</v>
      </c>
      <c r="G2730" s="126" t="s">
        <v>14906</v>
      </c>
      <c r="H2730" s="126" t="s">
        <v>20241</v>
      </c>
      <c r="I2730" s="126" t="s">
        <v>20242</v>
      </c>
      <c r="J2730" s="126" t="s">
        <v>26283</v>
      </c>
      <c r="K2730" s="9">
        <f>_xlfn.IFNA(VLOOKUP(Table5[[#This Row],[Section]],SubSill_Tier,2,FALSE),0)</f>
        <v>0</v>
      </c>
      <c r="L2730" s="9" t="str">
        <f t="shared" si="51"/>
        <v/>
      </c>
      <c r="M2730" s="205" t="str" cm="1">
        <f t="array" ref="M2730">_xlfn.IFS(NOT(ISERROR(VLOOKUP(Table5[[#This Row],[Section]],TB_notTB,1,FALSE))),"No",LEFT(Table5[[#This Row],[Section]],3)="ETB","PLS",LEFT(Table5[[#This Row],[Section]],1)="7","PDB",NOT(ISBLANK(Table5[[#This Row],[Section]])),"No")</f>
        <v>No</v>
      </c>
    </row>
    <row r="2731" spans="1:13" x14ac:dyDescent="0.25">
      <c r="A2731" s="126" t="s">
        <v>6741</v>
      </c>
      <c r="B2731" s="126" t="s">
        <v>29118</v>
      </c>
      <c r="C2731" s="126" t="s">
        <v>75</v>
      </c>
      <c r="D2731" s="127">
        <v>0.59499999999999997</v>
      </c>
      <c r="E2731" s="128">
        <v>297</v>
      </c>
      <c r="F2731" s="128">
        <v>102</v>
      </c>
      <c r="G2731" s="126" t="s">
        <v>13721</v>
      </c>
      <c r="H2731" s="126" t="s">
        <v>21068</v>
      </c>
      <c r="I2731" s="126" t="s">
        <v>21069</v>
      </c>
      <c r="J2731" s="126" t="s">
        <v>26233</v>
      </c>
      <c r="K2731" s="9">
        <f>_xlfn.IFNA(VLOOKUP(Table5[[#This Row],[Section]],SubSill_Tier,2,FALSE),0)</f>
        <v>0</v>
      </c>
      <c r="L2731" s="9" t="str">
        <f t="shared" si="51"/>
        <v/>
      </c>
      <c r="M2731" s="205" t="str" cm="1">
        <f t="array" ref="M2731">_xlfn.IFS(NOT(ISERROR(VLOOKUP(Table5[[#This Row],[Section]],TB_notTB,1,FALSE))),"No",LEFT(Table5[[#This Row],[Section]],3)="ETB","PLS",LEFT(Table5[[#This Row],[Section]],1)="7","PDB",NOT(ISBLANK(Table5[[#This Row],[Section]])),"No")</f>
        <v>No</v>
      </c>
    </row>
    <row r="2732" spans="1:13" x14ac:dyDescent="0.25">
      <c r="A2732" s="126" t="s">
        <v>6742</v>
      </c>
      <c r="B2732" s="126" t="s">
        <v>27873</v>
      </c>
      <c r="C2732" s="126" t="s">
        <v>75</v>
      </c>
      <c r="D2732" s="127">
        <v>0.89600000000000002</v>
      </c>
      <c r="E2732" s="128">
        <v>141</v>
      </c>
      <c r="F2732" s="128">
        <v>141</v>
      </c>
      <c r="G2732" s="126" t="s">
        <v>13717</v>
      </c>
      <c r="H2732" s="126" t="s">
        <v>20125</v>
      </c>
      <c r="I2732" s="126" t="s">
        <v>20126</v>
      </c>
      <c r="J2732" s="126" t="s">
        <v>26235</v>
      </c>
      <c r="K2732" s="9">
        <f>_xlfn.IFNA(VLOOKUP(Table5[[#This Row],[Section]],SubSill_Tier,2,FALSE),0)</f>
        <v>0</v>
      </c>
      <c r="L2732" s="9" t="str">
        <f t="shared" si="51"/>
        <v/>
      </c>
      <c r="M2732" s="205" t="str" cm="1">
        <f t="array" ref="M2732">_xlfn.IFS(NOT(ISERROR(VLOOKUP(Table5[[#This Row],[Section]],TB_notTB,1,FALSE))),"No",LEFT(Table5[[#This Row],[Section]],3)="ETB","PLS",LEFT(Table5[[#This Row],[Section]],1)="7","PDB",NOT(ISBLANK(Table5[[#This Row],[Section]])),"No")</f>
        <v>No</v>
      </c>
    </row>
    <row r="2733" spans="1:13" x14ac:dyDescent="0.25">
      <c r="A2733" s="126" t="s">
        <v>1337</v>
      </c>
      <c r="B2733" s="126" t="s">
        <v>17222</v>
      </c>
      <c r="C2733" s="126" t="s">
        <v>98</v>
      </c>
      <c r="D2733" s="127">
        <v>0.157</v>
      </c>
      <c r="E2733" s="128">
        <v>100</v>
      </c>
      <c r="F2733" s="128">
        <v>100</v>
      </c>
      <c r="G2733" s="126" t="s">
        <v>13711</v>
      </c>
      <c r="H2733" s="126" t="s">
        <v>20119</v>
      </c>
      <c r="I2733" s="126" t="s">
        <v>21054</v>
      </c>
      <c r="J2733" s="126" t="s">
        <v>26232</v>
      </c>
      <c r="K2733" s="9">
        <f>_xlfn.IFNA(VLOOKUP(Table5[[#This Row],[Section]],SubSill_Tier,2,FALSE),0)</f>
        <v>0</v>
      </c>
      <c r="L2733" s="9" t="str">
        <f t="shared" si="51"/>
        <v/>
      </c>
      <c r="M2733" s="205" t="str" cm="1">
        <f t="array" ref="M2733">_xlfn.IFS(NOT(ISERROR(VLOOKUP(Table5[[#This Row],[Section]],TB_notTB,1,FALSE))),"No",LEFT(Table5[[#This Row],[Section]],3)="ETB","PLS",LEFT(Table5[[#This Row],[Section]],1)="7","PDB",NOT(ISBLANK(Table5[[#This Row],[Section]])),"No")</f>
        <v>No</v>
      </c>
    </row>
    <row r="2734" spans="1:13" x14ac:dyDescent="0.25">
      <c r="A2734" s="126" t="s">
        <v>1338</v>
      </c>
      <c r="B2734" s="126" t="s">
        <v>17222</v>
      </c>
      <c r="C2734" s="126" t="s">
        <v>98</v>
      </c>
      <c r="D2734" s="127">
        <v>1.1120000000000001</v>
      </c>
      <c r="E2734" s="128">
        <v>505</v>
      </c>
      <c r="F2734" s="128">
        <v>505</v>
      </c>
      <c r="G2734" s="126" t="s">
        <v>13711</v>
      </c>
      <c r="H2734" s="126" t="s">
        <v>20119</v>
      </c>
      <c r="I2734" s="126" t="s">
        <v>21054</v>
      </c>
      <c r="J2734" s="126" t="s">
        <v>26232</v>
      </c>
      <c r="K2734" s="9">
        <f>_xlfn.IFNA(VLOOKUP(Table5[[#This Row],[Section]],SubSill_Tier,2,FALSE),0)</f>
        <v>0</v>
      </c>
      <c r="L2734" s="9" t="str">
        <f t="shared" si="51"/>
        <v/>
      </c>
      <c r="M2734" s="205" t="str" cm="1">
        <f t="array" ref="M2734">_xlfn.IFS(NOT(ISERROR(VLOOKUP(Table5[[#This Row],[Section]],TB_notTB,1,FALSE))),"No",LEFT(Table5[[#This Row],[Section]],3)="ETB","PLS",LEFT(Table5[[#This Row],[Section]],1)="7","PDB",NOT(ISBLANK(Table5[[#This Row],[Section]])),"No")</f>
        <v>No</v>
      </c>
    </row>
    <row r="2735" spans="1:13" x14ac:dyDescent="0.25">
      <c r="A2735" s="126" t="s">
        <v>1339</v>
      </c>
      <c r="B2735" s="126" t="s">
        <v>17222</v>
      </c>
      <c r="C2735" s="126" t="s">
        <v>98</v>
      </c>
      <c r="D2735" s="127">
        <v>0.67500000000000004</v>
      </c>
      <c r="E2735" s="128">
        <v>309</v>
      </c>
      <c r="F2735" s="128">
        <v>309</v>
      </c>
      <c r="G2735" s="126" t="s">
        <v>13711</v>
      </c>
      <c r="H2735" s="126" t="s">
        <v>20119</v>
      </c>
      <c r="I2735" s="126" t="s">
        <v>21054</v>
      </c>
      <c r="J2735" s="126" t="s">
        <v>26232</v>
      </c>
      <c r="K2735" s="9">
        <f>_xlfn.IFNA(VLOOKUP(Table5[[#This Row],[Section]],SubSill_Tier,2,FALSE),0)</f>
        <v>0</v>
      </c>
      <c r="L2735" s="9" t="str">
        <f t="shared" si="51"/>
        <v/>
      </c>
      <c r="M2735" s="205" t="str" cm="1">
        <f t="array" ref="M2735">_xlfn.IFS(NOT(ISERROR(VLOOKUP(Table5[[#This Row],[Section]],TB_notTB,1,FALSE))),"No",LEFT(Table5[[#This Row],[Section]],3)="ETB","PLS",LEFT(Table5[[#This Row],[Section]],1)="7","PDB",NOT(ISBLANK(Table5[[#This Row],[Section]])),"No")</f>
        <v>No</v>
      </c>
    </row>
    <row r="2736" spans="1:13" x14ac:dyDescent="0.25">
      <c r="A2736" s="126" t="s">
        <v>1340</v>
      </c>
      <c r="B2736" s="126" t="s">
        <v>17222</v>
      </c>
      <c r="C2736" s="126" t="s">
        <v>98</v>
      </c>
      <c r="D2736" s="127">
        <v>1.347</v>
      </c>
      <c r="E2736" s="128">
        <v>298</v>
      </c>
      <c r="F2736" s="128">
        <v>298</v>
      </c>
      <c r="G2736" s="126" t="s">
        <v>13711</v>
      </c>
      <c r="H2736" s="126" t="s">
        <v>20119</v>
      </c>
      <c r="I2736" s="126" t="s">
        <v>21054</v>
      </c>
      <c r="J2736" s="126" t="s">
        <v>26232</v>
      </c>
      <c r="K2736" s="9">
        <f>_xlfn.IFNA(VLOOKUP(Table5[[#This Row],[Section]],SubSill_Tier,2,FALSE),0)</f>
        <v>0</v>
      </c>
      <c r="L2736" s="9" t="str">
        <f t="shared" si="51"/>
        <v/>
      </c>
      <c r="M2736" s="205" t="str" cm="1">
        <f t="array" ref="M2736">_xlfn.IFS(NOT(ISERROR(VLOOKUP(Table5[[#This Row],[Section]],TB_notTB,1,FALSE))),"No",LEFT(Table5[[#This Row],[Section]],3)="ETB","PLS",LEFT(Table5[[#This Row],[Section]],1)="7","PDB",NOT(ISBLANK(Table5[[#This Row],[Section]])),"No")</f>
        <v>No</v>
      </c>
    </row>
    <row r="2737" spans="1:13" x14ac:dyDescent="0.25">
      <c r="A2737" s="126" t="s">
        <v>1341</v>
      </c>
      <c r="B2737" s="126" t="s">
        <v>17222</v>
      </c>
      <c r="C2737" s="126" t="s">
        <v>98</v>
      </c>
      <c r="D2737" s="127">
        <v>0.56999999999999995</v>
      </c>
      <c r="E2737" s="128">
        <v>212</v>
      </c>
      <c r="F2737" s="128">
        <v>212</v>
      </c>
      <c r="G2737" s="126" t="s">
        <v>13711</v>
      </c>
      <c r="H2737" s="126" t="s">
        <v>20119</v>
      </c>
      <c r="I2737" s="126" t="s">
        <v>21054</v>
      </c>
      <c r="J2737" s="126" t="s">
        <v>26232</v>
      </c>
      <c r="K2737" s="9">
        <f>_xlfn.IFNA(VLOOKUP(Table5[[#This Row],[Section]],SubSill_Tier,2,FALSE),0)</f>
        <v>0</v>
      </c>
      <c r="L2737" s="9" t="str">
        <f t="shared" si="51"/>
        <v/>
      </c>
      <c r="M2737" s="205" t="str" cm="1">
        <f t="array" ref="M2737">_xlfn.IFS(NOT(ISERROR(VLOOKUP(Table5[[#This Row],[Section]],TB_notTB,1,FALSE))),"No",LEFT(Table5[[#This Row],[Section]],3)="ETB","PLS",LEFT(Table5[[#This Row],[Section]],1)="7","PDB",NOT(ISBLANK(Table5[[#This Row],[Section]])),"No")</f>
        <v>No</v>
      </c>
    </row>
    <row r="2738" spans="1:13" x14ac:dyDescent="0.25">
      <c r="A2738" s="126" t="s">
        <v>1342</v>
      </c>
      <c r="B2738" s="126" t="s">
        <v>17222</v>
      </c>
      <c r="C2738" s="126" t="s">
        <v>98</v>
      </c>
      <c r="D2738" s="127">
        <v>0.85899999999999999</v>
      </c>
      <c r="E2738" s="128">
        <v>272</v>
      </c>
      <c r="F2738" s="128">
        <v>272</v>
      </c>
      <c r="G2738" s="126" t="s">
        <v>13711</v>
      </c>
      <c r="H2738" s="126" t="s">
        <v>20119</v>
      </c>
      <c r="I2738" s="126" t="s">
        <v>21054</v>
      </c>
      <c r="J2738" s="126" t="s">
        <v>26232</v>
      </c>
      <c r="K2738" s="9">
        <f>_xlfn.IFNA(VLOOKUP(Table5[[#This Row],[Section]],SubSill_Tier,2,FALSE),0)</f>
        <v>0</v>
      </c>
      <c r="L2738" s="9" t="str">
        <f t="shared" si="51"/>
        <v/>
      </c>
      <c r="M2738" s="205" t="str" cm="1">
        <f t="array" ref="M2738">_xlfn.IFS(NOT(ISERROR(VLOOKUP(Table5[[#This Row],[Section]],TB_notTB,1,FALSE))),"No",LEFT(Table5[[#This Row],[Section]],3)="ETB","PLS",LEFT(Table5[[#This Row],[Section]],1)="7","PDB",NOT(ISBLANK(Table5[[#This Row],[Section]])),"No")</f>
        <v>No</v>
      </c>
    </row>
    <row r="2739" spans="1:13" x14ac:dyDescent="0.25">
      <c r="A2739" s="126" t="s">
        <v>1343</v>
      </c>
      <c r="B2739" s="126" t="s">
        <v>17222</v>
      </c>
      <c r="C2739" s="126" t="s">
        <v>98</v>
      </c>
      <c r="D2739" s="127">
        <v>0.27500000000000002</v>
      </c>
      <c r="E2739" s="128">
        <v>135</v>
      </c>
      <c r="F2739" s="128">
        <v>135</v>
      </c>
      <c r="G2739" s="126" t="s">
        <v>13711</v>
      </c>
      <c r="H2739" s="126" t="s">
        <v>20119</v>
      </c>
      <c r="I2739" s="126" t="s">
        <v>21054</v>
      </c>
      <c r="J2739" s="126" t="s">
        <v>26232</v>
      </c>
      <c r="K2739" s="9">
        <f>_xlfn.IFNA(VLOOKUP(Table5[[#This Row],[Section]],SubSill_Tier,2,FALSE),0)</f>
        <v>0</v>
      </c>
      <c r="L2739" s="9" t="str">
        <f t="shared" si="51"/>
        <v/>
      </c>
      <c r="M2739" s="205" t="str" cm="1">
        <f t="array" ref="M2739">_xlfn.IFS(NOT(ISERROR(VLOOKUP(Table5[[#This Row],[Section]],TB_notTB,1,FALSE))),"No",LEFT(Table5[[#This Row],[Section]],3)="ETB","PLS",LEFT(Table5[[#This Row],[Section]],1)="7","PDB",NOT(ISBLANK(Table5[[#This Row],[Section]])),"No")</f>
        <v>No</v>
      </c>
    </row>
    <row r="2740" spans="1:13" x14ac:dyDescent="0.25">
      <c r="A2740" s="126" t="s">
        <v>1344</v>
      </c>
      <c r="B2740" s="126" t="s">
        <v>17222</v>
      </c>
      <c r="C2740" s="126" t="s">
        <v>98</v>
      </c>
      <c r="D2740" s="127">
        <v>0.52100000000000002</v>
      </c>
      <c r="E2740" s="128">
        <v>210</v>
      </c>
      <c r="F2740" s="128">
        <v>210</v>
      </c>
      <c r="G2740" s="126" t="s">
        <v>13711</v>
      </c>
      <c r="H2740" s="126" t="s">
        <v>20119</v>
      </c>
      <c r="I2740" s="126" t="s">
        <v>21054</v>
      </c>
      <c r="J2740" s="126" t="s">
        <v>26232</v>
      </c>
      <c r="K2740" s="9">
        <f>_xlfn.IFNA(VLOOKUP(Table5[[#This Row],[Section]],SubSill_Tier,2,FALSE),0)</f>
        <v>0</v>
      </c>
      <c r="L2740" s="9" t="str">
        <f t="shared" si="51"/>
        <v/>
      </c>
      <c r="M2740" s="205" t="str" cm="1">
        <f t="array" ref="M2740">_xlfn.IFS(NOT(ISERROR(VLOOKUP(Table5[[#This Row],[Section]],TB_notTB,1,FALSE))),"No",LEFT(Table5[[#This Row],[Section]],3)="ETB","PLS",LEFT(Table5[[#This Row],[Section]],1)="7","PDB",NOT(ISBLANK(Table5[[#This Row],[Section]])),"No")</f>
        <v>No</v>
      </c>
    </row>
    <row r="2741" spans="1:13" x14ac:dyDescent="0.25">
      <c r="A2741" s="126" t="s">
        <v>1345</v>
      </c>
      <c r="B2741" s="126" t="s">
        <v>17222</v>
      </c>
      <c r="C2741" s="126" t="s">
        <v>98</v>
      </c>
      <c r="D2741" s="127">
        <v>1.052</v>
      </c>
      <c r="E2741" s="128">
        <v>340</v>
      </c>
      <c r="F2741" s="128">
        <v>340</v>
      </c>
      <c r="G2741" s="126" t="s">
        <v>13711</v>
      </c>
      <c r="H2741" s="126" t="s">
        <v>20119</v>
      </c>
      <c r="I2741" s="126" t="s">
        <v>21054</v>
      </c>
      <c r="J2741" s="126" t="s">
        <v>26232</v>
      </c>
      <c r="K2741" s="9">
        <f>_xlfn.IFNA(VLOOKUP(Table5[[#This Row],[Section]],SubSill_Tier,2,FALSE),0)</f>
        <v>0</v>
      </c>
      <c r="L2741" s="9" t="str">
        <f t="shared" si="51"/>
        <v/>
      </c>
      <c r="M2741" s="205" t="str" cm="1">
        <f t="array" ref="M2741">_xlfn.IFS(NOT(ISERROR(VLOOKUP(Table5[[#This Row],[Section]],TB_notTB,1,FALSE))),"No",LEFT(Table5[[#This Row],[Section]],3)="ETB","PLS",LEFT(Table5[[#This Row],[Section]],1)="7","PDB",NOT(ISBLANK(Table5[[#This Row],[Section]])),"No")</f>
        <v>No</v>
      </c>
    </row>
    <row r="2742" spans="1:13" x14ac:dyDescent="0.25">
      <c r="A2742" s="126" t="s">
        <v>1346</v>
      </c>
      <c r="B2742" s="126" t="s">
        <v>17222</v>
      </c>
      <c r="C2742" s="126" t="s">
        <v>98</v>
      </c>
      <c r="D2742" s="127">
        <v>1.0640000000000001</v>
      </c>
      <c r="E2742" s="128">
        <v>350</v>
      </c>
      <c r="F2742" s="128">
        <v>350</v>
      </c>
      <c r="G2742" s="126" t="s">
        <v>13711</v>
      </c>
      <c r="H2742" s="126" t="s">
        <v>20119</v>
      </c>
      <c r="I2742" s="126" t="s">
        <v>21054</v>
      </c>
      <c r="J2742" s="126" t="s">
        <v>26232</v>
      </c>
      <c r="K2742" s="9">
        <f>_xlfn.IFNA(VLOOKUP(Table5[[#This Row],[Section]],SubSill_Tier,2,FALSE),0)</f>
        <v>0</v>
      </c>
      <c r="L2742" s="9" t="str">
        <f t="shared" si="51"/>
        <v/>
      </c>
      <c r="M2742" s="205" t="str" cm="1">
        <f t="array" ref="M2742">_xlfn.IFS(NOT(ISERROR(VLOOKUP(Table5[[#This Row],[Section]],TB_notTB,1,FALSE))),"No",LEFT(Table5[[#This Row],[Section]],3)="ETB","PLS",LEFT(Table5[[#This Row],[Section]],1)="7","PDB",NOT(ISBLANK(Table5[[#This Row],[Section]])),"No")</f>
        <v>No</v>
      </c>
    </row>
    <row r="2743" spans="1:13" x14ac:dyDescent="0.25">
      <c r="A2743" s="126" t="s">
        <v>1347</v>
      </c>
      <c r="B2743" s="126" t="s">
        <v>17222</v>
      </c>
      <c r="C2743" s="126" t="s">
        <v>98</v>
      </c>
      <c r="D2743" s="127">
        <v>0.44800000000000001</v>
      </c>
      <c r="E2743" s="128">
        <v>223</v>
      </c>
      <c r="F2743" s="128">
        <v>223</v>
      </c>
      <c r="G2743" s="126" t="s">
        <v>13711</v>
      </c>
      <c r="H2743" s="126" t="s">
        <v>20119</v>
      </c>
      <c r="I2743" s="126" t="s">
        <v>21054</v>
      </c>
      <c r="J2743" s="126" t="s">
        <v>26232</v>
      </c>
      <c r="K2743" s="9">
        <f>_xlfn.IFNA(VLOOKUP(Table5[[#This Row],[Section]],SubSill_Tier,2,FALSE),0)</f>
        <v>0</v>
      </c>
      <c r="L2743" s="9" t="str">
        <f t="shared" si="51"/>
        <v/>
      </c>
      <c r="M2743" s="205" t="str" cm="1">
        <f t="array" ref="M2743">_xlfn.IFS(NOT(ISERROR(VLOOKUP(Table5[[#This Row],[Section]],TB_notTB,1,FALSE))),"No",LEFT(Table5[[#This Row],[Section]],3)="ETB","PLS",LEFT(Table5[[#This Row],[Section]],1)="7","PDB",NOT(ISBLANK(Table5[[#This Row],[Section]])),"No")</f>
        <v>No</v>
      </c>
    </row>
    <row r="2744" spans="1:13" x14ac:dyDescent="0.25">
      <c r="A2744" s="126" t="s">
        <v>1348</v>
      </c>
      <c r="B2744" s="126" t="s">
        <v>17222</v>
      </c>
      <c r="C2744" s="126" t="s">
        <v>98</v>
      </c>
      <c r="D2744" s="127">
        <v>0.36499999999999999</v>
      </c>
      <c r="E2744" s="128">
        <v>187</v>
      </c>
      <c r="F2744" s="128">
        <v>187</v>
      </c>
      <c r="G2744" s="126" t="s">
        <v>13711</v>
      </c>
      <c r="H2744" s="126" t="s">
        <v>20119</v>
      </c>
      <c r="I2744" s="126" t="s">
        <v>21054</v>
      </c>
      <c r="J2744" s="126" t="s">
        <v>26232</v>
      </c>
      <c r="K2744" s="9">
        <f>_xlfn.IFNA(VLOOKUP(Table5[[#This Row],[Section]],SubSill_Tier,2,FALSE),0)</f>
        <v>0</v>
      </c>
      <c r="L2744" s="9" t="str">
        <f t="shared" si="51"/>
        <v/>
      </c>
      <c r="M2744" s="205" t="str" cm="1">
        <f t="array" ref="M2744">_xlfn.IFS(NOT(ISERROR(VLOOKUP(Table5[[#This Row],[Section]],TB_notTB,1,FALSE))),"No",LEFT(Table5[[#This Row],[Section]],3)="ETB","PLS",LEFT(Table5[[#This Row],[Section]],1)="7","PDB",NOT(ISBLANK(Table5[[#This Row],[Section]])),"No")</f>
        <v>No</v>
      </c>
    </row>
    <row r="2745" spans="1:13" x14ac:dyDescent="0.25">
      <c r="A2745" s="126" t="s">
        <v>6743</v>
      </c>
      <c r="B2745" s="126" t="s">
        <v>17222</v>
      </c>
      <c r="C2745" s="126" t="s">
        <v>98</v>
      </c>
      <c r="D2745" s="127">
        <v>1.847</v>
      </c>
      <c r="E2745" s="128">
        <v>356</v>
      </c>
      <c r="F2745" s="128">
        <v>356</v>
      </c>
      <c r="G2745" s="126" t="s">
        <v>13750</v>
      </c>
      <c r="H2745" s="126" t="s">
        <v>20121</v>
      </c>
      <c r="I2745" s="126" t="s">
        <v>20122</v>
      </c>
      <c r="J2745" s="126" t="s">
        <v>26234</v>
      </c>
      <c r="K2745" s="9">
        <f>_xlfn.IFNA(VLOOKUP(Table5[[#This Row],[Section]],SubSill_Tier,2,FALSE),0)</f>
        <v>0</v>
      </c>
      <c r="L2745" s="9" t="str">
        <f t="shared" si="51"/>
        <v/>
      </c>
      <c r="M2745" s="205" t="str" cm="1">
        <f t="array" ref="M2745">_xlfn.IFS(NOT(ISERROR(VLOOKUP(Table5[[#This Row],[Section]],TB_notTB,1,FALSE))),"No",LEFT(Table5[[#This Row],[Section]],3)="ETB","PLS",LEFT(Table5[[#This Row],[Section]],1)="7","PDB",NOT(ISBLANK(Table5[[#This Row],[Section]])),"No")</f>
        <v>No</v>
      </c>
    </row>
    <row r="2746" spans="1:13" x14ac:dyDescent="0.25">
      <c r="A2746" s="126" t="s">
        <v>6744</v>
      </c>
      <c r="B2746" s="126" t="s">
        <v>3598</v>
      </c>
      <c r="C2746" s="126" t="s">
        <v>98</v>
      </c>
      <c r="D2746" s="127">
        <v>0.61</v>
      </c>
      <c r="E2746" s="128">
        <v>132</v>
      </c>
      <c r="F2746" s="128">
        <v>132</v>
      </c>
      <c r="G2746" s="126" t="s">
        <v>13724</v>
      </c>
      <c r="H2746" s="126" t="s">
        <v>20186</v>
      </c>
      <c r="I2746" s="126" t="s">
        <v>22099</v>
      </c>
      <c r="J2746" s="126" t="s">
        <v>26234</v>
      </c>
      <c r="K2746" s="9">
        <f>_xlfn.IFNA(VLOOKUP(Table5[[#This Row],[Section]],SubSill_Tier,2,FALSE),0)</f>
        <v>0</v>
      </c>
      <c r="L2746" s="9" t="str">
        <f t="shared" si="51"/>
        <v/>
      </c>
      <c r="M2746" s="205" t="str" cm="1">
        <f t="array" ref="M2746">_xlfn.IFS(NOT(ISERROR(VLOOKUP(Table5[[#This Row],[Section]],TB_notTB,1,FALSE))),"No",LEFT(Table5[[#This Row],[Section]],3)="ETB","PLS",LEFT(Table5[[#This Row],[Section]],1)="7","PDB",NOT(ISBLANK(Table5[[#This Row],[Section]])),"No")</f>
        <v>No</v>
      </c>
    </row>
    <row r="2747" spans="1:13" x14ac:dyDescent="0.25">
      <c r="A2747" s="126" t="s">
        <v>6745</v>
      </c>
      <c r="B2747" s="126" t="s">
        <v>3598</v>
      </c>
      <c r="C2747" s="126" t="s">
        <v>98</v>
      </c>
      <c r="D2747" s="127">
        <v>0.84</v>
      </c>
      <c r="E2747" s="128">
        <v>358</v>
      </c>
      <c r="F2747" s="128">
        <v>358</v>
      </c>
      <c r="G2747" s="126" t="s">
        <v>13724</v>
      </c>
      <c r="H2747" s="126" t="s">
        <v>20186</v>
      </c>
      <c r="I2747" s="126" t="s">
        <v>22099</v>
      </c>
      <c r="J2747" s="126" t="s">
        <v>26234</v>
      </c>
      <c r="K2747" s="9">
        <f>_xlfn.IFNA(VLOOKUP(Table5[[#This Row],[Section]],SubSill_Tier,2,FALSE),0)</f>
        <v>0</v>
      </c>
      <c r="L2747" s="9" t="str">
        <f t="shared" si="51"/>
        <v/>
      </c>
      <c r="M2747" s="205" t="str" cm="1">
        <f t="array" ref="M2747">_xlfn.IFS(NOT(ISERROR(VLOOKUP(Table5[[#This Row],[Section]],TB_notTB,1,FALSE))),"No",LEFT(Table5[[#This Row],[Section]],3)="ETB","PLS",LEFT(Table5[[#This Row],[Section]],1)="7","PDB",NOT(ISBLANK(Table5[[#This Row],[Section]])),"No")</f>
        <v>No</v>
      </c>
    </row>
    <row r="2748" spans="1:13" x14ac:dyDescent="0.25">
      <c r="A2748" s="126" t="s">
        <v>1349</v>
      </c>
      <c r="B2748" s="126" t="s">
        <v>17222</v>
      </c>
      <c r="C2748" s="126" t="s">
        <v>98</v>
      </c>
      <c r="D2748" s="127">
        <v>0.84</v>
      </c>
      <c r="E2748" s="128">
        <v>190</v>
      </c>
      <c r="F2748" s="128">
        <v>190</v>
      </c>
      <c r="G2748" s="126" t="s">
        <v>13711</v>
      </c>
      <c r="H2748" s="126" t="s">
        <v>20119</v>
      </c>
      <c r="I2748" s="126" t="s">
        <v>21054</v>
      </c>
      <c r="J2748" s="126" t="s">
        <v>26232</v>
      </c>
      <c r="K2748" s="9">
        <f>_xlfn.IFNA(VLOOKUP(Table5[[#This Row],[Section]],SubSill_Tier,2,FALSE),0)</f>
        <v>0</v>
      </c>
      <c r="L2748" s="9" t="str">
        <f t="shared" si="51"/>
        <v/>
      </c>
      <c r="M2748" s="205" t="str" cm="1">
        <f t="array" ref="M2748">_xlfn.IFS(NOT(ISERROR(VLOOKUP(Table5[[#This Row],[Section]],TB_notTB,1,FALSE))),"No",LEFT(Table5[[#This Row],[Section]],3)="ETB","PLS",LEFT(Table5[[#This Row],[Section]],1)="7","PDB",NOT(ISBLANK(Table5[[#This Row],[Section]])),"No")</f>
        <v>No</v>
      </c>
    </row>
    <row r="2749" spans="1:13" x14ac:dyDescent="0.25">
      <c r="A2749" s="126" t="s">
        <v>6746</v>
      </c>
      <c r="B2749" s="126" t="s">
        <v>17222</v>
      </c>
      <c r="C2749" s="126" t="s">
        <v>98</v>
      </c>
      <c r="D2749" s="127">
        <v>0.219</v>
      </c>
      <c r="E2749" s="128">
        <v>100</v>
      </c>
      <c r="F2749" s="128">
        <v>100</v>
      </c>
      <c r="G2749" s="126" t="s">
        <v>13750</v>
      </c>
      <c r="H2749" s="126" t="s">
        <v>20121</v>
      </c>
      <c r="I2749" s="126" t="s">
        <v>20122</v>
      </c>
      <c r="J2749" s="126" t="s">
        <v>26234</v>
      </c>
      <c r="K2749" s="9">
        <f>_xlfn.IFNA(VLOOKUP(Table5[[#This Row],[Section]],SubSill_Tier,2,FALSE),0)</f>
        <v>0</v>
      </c>
      <c r="L2749" s="9" t="str">
        <f t="shared" si="51"/>
        <v/>
      </c>
      <c r="M2749" s="205" t="str" cm="1">
        <f t="array" ref="M2749">_xlfn.IFS(NOT(ISERROR(VLOOKUP(Table5[[#This Row],[Section]],TB_notTB,1,FALSE))),"No",LEFT(Table5[[#This Row],[Section]],3)="ETB","PLS",LEFT(Table5[[#This Row],[Section]],1)="7","PDB",NOT(ISBLANK(Table5[[#This Row],[Section]])),"No")</f>
        <v>No</v>
      </c>
    </row>
    <row r="2750" spans="1:13" x14ac:dyDescent="0.25">
      <c r="A2750" s="126" t="s">
        <v>6747</v>
      </c>
      <c r="B2750" s="126" t="s">
        <v>17222</v>
      </c>
      <c r="C2750" s="126" t="s">
        <v>98</v>
      </c>
      <c r="D2750" s="127">
        <v>0.84799999999999998</v>
      </c>
      <c r="E2750" s="128">
        <v>235</v>
      </c>
      <c r="F2750" s="128">
        <v>235</v>
      </c>
      <c r="G2750" s="126" t="s">
        <v>13750</v>
      </c>
      <c r="H2750" s="126" t="s">
        <v>20121</v>
      </c>
      <c r="I2750" s="126" t="s">
        <v>20122</v>
      </c>
      <c r="J2750" s="126" t="s">
        <v>26234</v>
      </c>
      <c r="K2750" s="9">
        <f>_xlfn.IFNA(VLOOKUP(Table5[[#This Row],[Section]],SubSill_Tier,2,FALSE),0)</f>
        <v>0</v>
      </c>
      <c r="L2750" s="9" t="str">
        <f t="shared" si="51"/>
        <v/>
      </c>
      <c r="M2750" s="205" t="str" cm="1">
        <f t="array" ref="M2750">_xlfn.IFS(NOT(ISERROR(VLOOKUP(Table5[[#This Row],[Section]],TB_notTB,1,FALSE))),"No",LEFT(Table5[[#This Row],[Section]],3)="ETB","PLS",LEFT(Table5[[#This Row],[Section]],1)="7","PDB",NOT(ISBLANK(Table5[[#This Row],[Section]])),"No")</f>
        <v>No</v>
      </c>
    </row>
    <row r="2751" spans="1:13" x14ac:dyDescent="0.25">
      <c r="A2751" s="126" t="s">
        <v>6748</v>
      </c>
      <c r="B2751" s="126" t="s">
        <v>12561</v>
      </c>
      <c r="C2751" s="126" t="s">
        <v>75</v>
      </c>
      <c r="D2751" s="127">
        <v>1.242</v>
      </c>
      <c r="E2751" s="128">
        <v>463</v>
      </c>
      <c r="F2751" s="128">
        <v>130</v>
      </c>
      <c r="G2751" s="126" t="s">
        <v>13721</v>
      </c>
      <c r="H2751" s="126" t="s">
        <v>21068</v>
      </c>
      <c r="I2751" s="126" t="s">
        <v>21069</v>
      </c>
      <c r="J2751" s="126" t="s">
        <v>26233</v>
      </c>
      <c r="K2751" s="9">
        <f>_xlfn.IFNA(VLOOKUP(Table5[[#This Row],[Section]],SubSill_Tier,2,FALSE),0)</f>
        <v>0</v>
      </c>
      <c r="L2751" s="9" t="str">
        <f t="shared" si="51"/>
        <v/>
      </c>
      <c r="M2751" s="205" t="str" cm="1">
        <f t="array" ref="M2751">_xlfn.IFS(NOT(ISERROR(VLOOKUP(Table5[[#This Row],[Section]],TB_notTB,1,FALSE))),"No",LEFT(Table5[[#This Row],[Section]],3)="ETB","PLS",LEFT(Table5[[#This Row],[Section]],1)="7","PDB",NOT(ISBLANK(Table5[[#This Row],[Section]])),"No")</f>
        <v>No</v>
      </c>
    </row>
    <row r="2752" spans="1:13" x14ac:dyDescent="0.25">
      <c r="A2752" s="126" t="s">
        <v>6749</v>
      </c>
      <c r="B2752" s="126" t="s">
        <v>17222</v>
      </c>
      <c r="C2752" s="126" t="s">
        <v>75</v>
      </c>
      <c r="D2752" s="127">
        <v>0.25700000000000001</v>
      </c>
      <c r="E2752" s="128">
        <v>160</v>
      </c>
      <c r="F2752" s="128">
        <v>160</v>
      </c>
      <c r="G2752" s="126" t="s">
        <v>13716</v>
      </c>
      <c r="H2752" s="126" t="s">
        <v>20121</v>
      </c>
      <c r="I2752" s="126" t="s">
        <v>20122</v>
      </c>
      <c r="J2752" s="126" t="s">
        <v>26234</v>
      </c>
      <c r="K2752" s="9">
        <f>_xlfn.IFNA(VLOOKUP(Table5[[#This Row],[Section]],SubSill_Tier,2,FALSE),0)</f>
        <v>0</v>
      </c>
      <c r="L2752" s="9" t="str">
        <f t="shared" si="51"/>
        <v/>
      </c>
      <c r="M2752" s="205" t="str" cm="1">
        <f t="array" ref="M2752">_xlfn.IFS(NOT(ISERROR(VLOOKUP(Table5[[#This Row],[Section]],TB_notTB,1,FALSE))),"No",LEFT(Table5[[#This Row],[Section]],3)="ETB","PLS",LEFT(Table5[[#This Row],[Section]],1)="7","PDB",NOT(ISBLANK(Table5[[#This Row],[Section]])),"No")</f>
        <v>No</v>
      </c>
    </row>
    <row r="2753" spans="1:13" x14ac:dyDescent="0.25">
      <c r="A2753" s="126" t="s">
        <v>6750</v>
      </c>
      <c r="B2753" s="126" t="s">
        <v>3598</v>
      </c>
      <c r="C2753" s="126" t="s">
        <v>98</v>
      </c>
      <c r="D2753" s="127">
        <v>1.7869999999999999</v>
      </c>
      <c r="E2753" s="128">
        <v>244</v>
      </c>
      <c r="F2753" s="128">
        <v>244</v>
      </c>
      <c r="G2753" s="126" t="s">
        <v>13724</v>
      </c>
      <c r="H2753" s="126" t="s">
        <v>20186</v>
      </c>
      <c r="I2753" s="126" t="s">
        <v>22099</v>
      </c>
      <c r="J2753" s="126" t="s">
        <v>26234</v>
      </c>
      <c r="K2753" s="9">
        <f>_xlfn.IFNA(VLOOKUP(Table5[[#This Row],[Section]],SubSill_Tier,2,FALSE),0)</f>
        <v>0</v>
      </c>
      <c r="L2753" s="9" t="str">
        <f t="shared" si="51"/>
        <v/>
      </c>
      <c r="M2753" s="205" t="str" cm="1">
        <f t="array" ref="M2753">_xlfn.IFS(NOT(ISERROR(VLOOKUP(Table5[[#This Row],[Section]],TB_notTB,1,FALSE))),"No",LEFT(Table5[[#This Row],[Section]],3)="ETB","PLS",LEFT(Table5[[#This Row],[Section]],1)="7","PDB",NOT(ISBLANK(Table5[[#This Row],[Section]])),"No")</f>
        <v>No</v>
      </c>
    </row>
    <row r="2754" spans="1:13" x14ac:dyDescent="0.25">
      <c r="A2754" s="126" t="s">
        <v>6751</v>
      </c>
      <c r="B2754" s="126" t="s">
        <v>17222</v>
      </c>
      <c r="C2754" s="126" t="s">
        <v>75</v>
      </c>
      <c r="D2754" s="127">
        <v>0.311</v>
      </c>
      <c r="E2754" s="128">
        <v>167</v>
      </c>
      <c r="F2754" s="128">
        <v>167</v>
      </c>
      <c r="G2754" s="126" t="s">
        <v>13716</v>
      </c>
      <c r="H2754" s="126" t="s">
        <v>20121</v>
      </c>
      <c r="I2754" s="126" t="s">
        <v>20122</v>
      </c>
      <c r="J2754" s="126" t="s">
        <v>26234</v>
      </c>
      <c r="K2754" s="9">
        <f>_xlfn.IFNA(VLOOKUP(Table5[[#This Row],[Section]],SubSill_Tier,2,FALSE),0)</f>
        <v>0</v>
      </c>
      <c r="L2754" s="9" t="str">
        <f t="shared" ref="L2754:L2817" si="52">IFERROR(IF(LEFT(G2754,2)="AI",IF(_xlfn.NUMBERVALUE(IFERROR(LEFT(IF(ISERROR(FIND("X",UPPER(B2754))),UPPER(B2754),RIGHT(UPPER(B2754),LEN(UPPER(B2754))-FIND("~",SUBSTITUTE(UPPER(B2754),"X","~",LEN(UPPER(B2754))-LEN(SUBSTITUTE(UPPER(B2754),"X","")))))),FIND(" ",IF(ISERROR(FIND("X",UPPER(B2754))),UPPER(B2754),RIGHT(UPPER(B2754),LEN(UPPER(B2754))-FIND("~",SUBSTITUTE(UPPER(B2754),"X","~",LEN(UPPER(B2754))-LEN(SUBSTITUTE(UPPER(B2754),"X","")))))),1)-1),IF(ISERROR(FIND("X",UPPER(B2754))),UPPER(B2754),RIGHT(UPPER(B2754),LEN(UPPER(B2754))-FIND("~",SUBSTITUTE(UPPER(B2754),"X","~",LEN(UPPER(B2754))-LEN(SUBSTITUTE(UPPER(B2754),"X",""))))))),".")&gt;=5,"Wall",""),""),"")</f>
        <v/>
      </c>
      <c r="M2754" s="205" t="str" cm="1">
        <f t="array" ref="M2754">_xlfn.IFS(NOT(ISERROR(VLOOKUP(Table5[[#This Row],[Section]],TB_notTB,1,FALSE))),"No",LEFT(Table5[[#This Row],[Section]],3)="ETB","PLS",LEFT(Table5[[#This Row],[Section]],1)="7","PDB",NOT(ISBLANK(Table5[[#This Row],[Section]])),"No")</f>
        <v>No</v>
      </c>
    </row>
    <row r="2755" spans="1:13" x14ac:dyDescent="0.25">
      <c r="A2755" s="126" t="s">
        <v>6752</v>
      </c>
      <c r="B2755" s="126" t="s">
        <v>3598</v>
      </c>
      <c r="C2755" s="126" t="s">
        <v>98</v>
      </c>
      <c r="D2755" s="127">
        <v>0.41399999999999998</v>
      </c>
      <c r="E2755" s="128">
        <v>191</v>
      </c>
      <c r="F2755" s="128">
        <v>191</v>
      </c>
      <c r="G2755" s="126" t="s">
        <v>13724</v>
      </c>
      <c r="H2755" s="126" t="s">
        <v>20186</v>
      </c>
      <c r="I2755" s="126" t="s">
        <v>22099</v>
      </c>
      <c r="J2755" s="126" t="s">
        <v>26234</v>
      </c>
      <c r="K2755" s="9">
        <f>_xlfn.IFNA(VLOOKUP(Table5[[#This Row],[Section]],SubSill_Tier,2,FALSE),0)</f>
        <v>0</v>
      </c>
      <c r="L2755" s="9" t="str">
        <f t="shared" si="52"/>
        <v/>
      </c>
      <c r="M2755" s="205" t="str" cm="1">
        <f t="array" ref="M2755">_xlfn.IFS(NOT(ISERROR(VLOOKUP(Table5[[#This Row],[Section]],TB_notTB,1,FALSE))),"No",LEFT(Table5[[#This Row],[Section]],3)="ETB","PLS",LEFT(Table5[[#This Row],[Section]],1)="7","PDB",NOT(ISBLANK(Table5[[#This Row],[Section]])),"No")</f>
        <v>No</v>
      </c>
    </row>
    <row r="2756" spans="1:13" x14ac:dyDescent="0.25">
      <c r="A2756" s="126" t="s">
        <v>6753</v>
      </c>
      <c r="B2756" s="126" t="s">
        <v>3598</v>
      </c>
      <c r="C2756" s="126" t="s">
        <v>98</v>
      </c>
      <c r="D2756" s="127">
        <v>0.48499999999999999</v>
      </c>
      <c r="E2756" s="128">
        <v>224</v>
      </c>
      <c r="F2756" s="128">
        <v>224</v>
      </c>
      <c r="G2756" s="126" t="s">
        <v>13724</v>
      </c>
      <c r="H2756" s="126" t="s">
        <v>20186</v>
      </c>
      <c r="I2756" s="126" t="s">
        <v>22099</v>
      </c>
      <c r="J2756" s="126" t="s">
        <v>26234</v>
      </c>
      <c r="K2756" s="9">
        <f>_xlfn.IFNA(VLOOKUP(Table5[[#This Row],[Section]],SubSill_Tier,2,FALSE),0)</f>
        <v>0</v>
      </c>
      <c r="L2756" s="9" t="str">
        <f t="shared" si="52"/>
        <v/>
      </c>
      <c r="M2756" s="205" t="str" cm="1">
        <f t="array" ref="M2756">_xlfn.IFS(NOT(ISERROR(VLOOKUP(Table5[[#This Row],[Section]],TB_notTB,1,FALSE))),"No",LEFT(Table5[[#This Row],[Section]],3)="ETB","PLS",LEFT(Table5[[#This Row],[Section]],1)="7","PDB",NOT(ISBLANK(Table5[[#This Row],[Section]])),"No")</f>
        <v>No</v>
      </c>
    </row>
    <row r="2757" spans="1:13" x14ac:dyDescent="0.25">
      <c r="A2757" s="126" t="s">
        <v>6754</v>
      </c>
      <c r="B2757" s="126" t="s">
        <v>3598</v>
      </c>
      <c r="C2757" s="126" t="s">
        <v>98</v>
      </c>
      <c r="D2757" s="127">
        <v>0.221</v>
      </c>
      <c r="E2757" s="128">
        <v>111</v>
      </c>
      <c r="F2757" s="128">
        <v>111</v>
      </c>
      <c r="G2757" s="126" t="s">
        <v>13724</v>
      </c>
      <c r="H2757" s="126" t="s">
        <v>20186</v>
      </c>
      <c r="I2757" s="126" t="s">
        <v>22099</v>
      </c>
      <c r="J2757" s="126" t="s">
        <v>26234</v>
      </c>
      <c r="K2757" s="9">
        <f>_xlfn.IFNA(VLOOKUP(Table5[[#This Row],[Section]],SubSill_Tier,2,FALSE),0)</f>
        <v>0</v>
      </c>
      <c r="L2757" s="9" t="str">
        <f t="shared" si="52"/>
        <v/>
      </c>
      <c r="M2757" s="205" t="str" cm="1">
        <f t="array" ref="M2757">_xlfn.IFS(NOT(ISERROR(VLOOKUP(Table5[[#This Row],[Section]],TB_notTB,1,FALSE))),"No",LEFT(Table5[[#This Row],[Section]],3)="ETB","PLS",LEFT(Table5[[#This Row],[Section]],1)="7","PDB",NOT(ISBLANK(Table5[[#This Row],[Section]])),"No")</f>
        <v>No</v>
      </c>
    </row>
    <row r="2758" spans="1:13" x14ac:dyDescent="0.25">
      <c r="A2758" s="126" t="s">
        <v>6755</v>
      </c>
      <c r="B2758" s="126" t="s">
        <v>3598</v>
      </c>
      <c r="C2758" s="126" t="s">
        <v>98</v>
      </c>
      <c r="D2758" s="127">
        <v>1.1659999999999999</v>
      </c>
      <c r="E2758" s="128">
        <v>547</v>
      </c>
      <c r="F2758" s="128">
        <v>547</v>
      </c>
      <c r="G2758" s="126" t="s">
        <v>13724</v>
      </c>
      <c r="H2758" s="126" t="s">
        <v>20186</v>
      </c>
      <c r="I2758" s="126" t="s">
        <v>22099</v>
      </c>
      <c r="J2758" s="126" t="s">
        <v>26234</v>
      </c>
      <c r="K2758" s="9">
        <f>_xlfn.IFNA(VLOOKUP(Table5[[#This Row],[Section]],SubSill_Tier,2,FALSE),0)</f>
        <v>0</v>
      </c>
      <c r="L2758" s="9" t="str">
        <f t="shared" si="52"/>
        <v/>
      </c>
      <c r="M2758" s="205" t="str" cm="1">
        <f t="array" ref="M2758">_xlfn.IFS(NOT(ISERROR(VLOOKUP(Table5[[#This Row],[Section]],TB_notTB,1,FALSE))),"No",LEFT(Table5[[#This Row],[Section]],3)="ETB","PLS",LEFT(Table5[[#This Row],[Section]],1)="7","PDB",NOT(ISBLANK(Table5[[#This Row],[Section]])),"No")</f>
        <v>No</v>
      </c>
    </row>
    <row r="2759" spans="1:13" x14ac:dyDescent="0.25">
      <c r="A2759" s="126" t="s">
        <v>6756</v>
      </c>
      <c r="B2759" s="126" t="s">
        <v>3598</v>
      </c>
      <c r="C2759" s="126" t="s">
        <v>98</v>
      </c>
      <c r="D2759" s="127">
        <v>0.88800000000000001</v>
      </c>
      <c r="E2759" s="128">
        <v>434</v>
      </c>
      <c r="F2759" s="128">
        <v>434</v>
      </c>
      <c r="G2759" s="126" t="s">
        <v>13724</v>
      </c>
      <c r="H2759" s="126" t="s">
        <v>20186</v>
      </c>
      <c r="I2759" s="126" t="s">
        <v>22099</v>
      </c>
      <c r="J2759" s="126" t="s">
        <v>26234</v>
      </c>
      <c r="K2759" s="9">
        <f>_xlfn.IFNA(VLOOKUP(Table5[[#This Row],[Section]],SubSill_Tier,2,FALSE),0)</f>
        <v>0</v>
      </c>
      <c r="L2759" s="9" t="str">
        <f t="shared" si="52"/>
        <v/>
      </c>
      <c r="M2759" s="205" t="str" cm="1">
        <f t="array" ref="M2759">_xlfn.IFS(NOT(ISERROR(VLOOKUP(Table5[[#This Row],[Section]],TB_notTB,1,FALSE))),"No",LEFT(Table5[[#This Row],[Section]],3)="ETB","PLS",LEFT(Table5[[#This Row],[Section]],1)="7","PDB",NOT(ISBLANK(Table5[[#This Row],[Section]])),"No")</f>
        <v>No</v>
      </c>
    </row>
    <row r="2760" spans="1:13" x14ac:dyDescent="0.25">
      <c r="A2760" s="126" t="s">
        <v>6757</v>
      </c>
      <c r="B2760" s="126" t="s">
        <v>3598</v>
      </c>
      <c r="C2760" s="126" t="s">
        <v>98</v>
      </c>
      <c r="D2760" s="127">
        <v>1.0209999999999999</v>
      </c>
      <c r="E2760" s="128">
        <v>440</v>
      </c>
      <c r="F2760" s="128">
        <v>440</v>
      </c>
      <c r="G2760" s="126" t="s">
        <v>13724</v>
      </c>
      <c r="H2760" s="126" t="s">
        <v>20186</v>
      </c>
      <c r="I2760" s="126" t="s">
        <v>22099</v>
      </c>
      <c r="J2760" s="126" t="s">
        <v>26234</v>
      </c>
      <c r="K2760" s="9">
        <f>_xlfn.IFNA(VLOOKUP(Table5[[#This Row],[Section]],SubSill_Tier,2,FALSE),0)</f>
        <v>0</v>
      </c>
      <c r="L2760" s="9" t="str">
        <f t="shared" si="52"/>
        <v/>
      </c>
      <c r="M2760" s="205" t="str" cm="1">
        <f t="array" ref="M2760">_xlfn.IFS(NOT(ISERROR(VLOOKUP(Table5[[#This Row],[Section]],TB_notTB,1,FALSE))),"No",LEFT(Table5[[#This Row],[Section]],3)="ETB","PLS",LEFT(Table5[[#This Row],[Section]],1)="7","PDB",NOT(ISBLANK(Table5[[#This Row],[Section]])),"No")</f>
        <v>No</v>
      </c>
    </row>
    <row r="2761" spans="1:13" x14ac:dyDescent="0.25">
      <c r="A2761" s="126" t="s">
        <v>6758</v>
      </c>
      <c r="B2761" s="126" t="s">
        <v>3598</v>
      </c>
      <c r="C2761" s="126" t="s">
        <v>98</v>
      </c>
      <c r="D2761" s="127">
        <v>0.44800000000000001</v>
      </c>
      <c r="E2761" s="128">
        <v>201</v>
      </c>
      <c r="F2761" s="128">
        <v>201</v>
      </c>
      <c r="G2761" s="126" t="s">
        <v>13724</v>
      </c>
      <c r="H2761" s="126" t="s">
        <v>20186</v>
      </c>
      <c r="I2761" s="126" t="s">
        <v>22099</v>
      </c>
      <c r="J2761" s="126" t="s">
        <v>26234</v>
      </c>
      <c r="K2761" s="9">
        <f>_xlfn.IFNA(VLOOKUP(Table5[[#This Row],[Section]],SubSill_Tier,2,FALSE),0)</f>
        <v>0</v>
      </c>
      <c r="L2761" s="9" t="str">
        <f t="shared" si="52"/>
        <v/>
      </c>
      <c r="M2761" s="205" t="str" cm="1">
        <f t="array" ref="M2761">_xlfn.IFS(NOT(ISERROR(VLOOKUP(Table5[[#This Row],[Section]],TB_notTB,1,FALSE))),"No",LEFT(Table5[[#This Row],[Section]],3)="ETB","PLS",LEFT(Table5[[#This Row],[Section]],1)="7","PDB",NOT(ISBLANK(Table5[[#This Row],[Section]])),"No")</f>
        <v>No</v>
      </c>
    </row>
    <row r="2762" spans="1:13" x14ac:dyDescent="0.25">
      <c r="A2762" s="126" t="s">
        <v>6759</v>
      </c>
      <c r="B2762" s="126" t="s">
        <v>3598</v>
      </c>
      <c r="C2762" s="126" t="s">
        <v>98</v>
      </c>
      <c r="D2762" s="127">
        <v>0.69699999999999995</v>
      </c>
      <c r="E2762" s="128">
        <v>332</v>
      </c>
      <c r="F2762" s="128">
        <v>332</v>
      </c>
      <c r="G2762" s="126" t="s">
        <v>13724</v>
      </c>
      <c r="H2762" s="126" t="s">
        <v>20186</v>
      </c>
      <c r="I2762" s="126" t="s">
        <v>22099</v>
      </c>
      <c r="J2762" s="126" t="s">
        <v>26234</v>
      </c>
      <c r="K2762" s="9">
        <f>_xlfn.IFNA(VLOOKUP(Table5[[#This Row],[Section]],SubSill_Tier,2,FALSE),0)</f>
        <v>0</v>
      </c>
      <c r="L2762" s="9" t="str">
        <f t="shared" si="52"/>
        <v/>
      </c>
      <c r="M2762" s="205" t="str" cm="1">
        <f t="array" ref="M2762">_xlfn.IFS(NOT(ISERROR(VLOOKUP(Table5[[#This Row],[Section]],TB_notTB,1,FALSE))),"No",LEFT(Table5[[#This Row],[Section]],3)="ETB","PLS",LEFT(Table5[[#This Row],[Section]],1)="7","PDB",NOT(ISBLANK(Table5[[#This Row],[Section]])),"No")</f>
        <v>No</v>
      </c>
    </row>
    <row r="2763" spans="1:13" x14ac:dyDescent="0.25">
      <c r="A2763" s="126" t="s">
        <v>6760</v>
      </c>
      <c r="B2763" s="126" t="s">
        <v>3598</v>
      </c>
      <c r="C2763" s="126" t="s">
        <v>98</v>
      </c>
      <c r="D2763" s="127">
        <v>0.52100000000000002</v>
      </c>
      <c r="E2763" s="128">
        <v>256</v>
      </c>
      <c r="F2763" s="128">
        <v>256</v>
      </c>
      <c r="G2763" s="126" t="s">
        <v>13724</v>
      </c>
      <c r="H2763" s="126" t="s">
        <v>20186</v>
      </c>
      <c r="I2763" s="126" t="s">
        <v>22099</v>
      </c>
      <c r="J2763" s="126" t="s">
        <v>26234</v>
      </c>
      <c r="K2763" s="9">
        <f>_xlfn.IFNA(VLOOKUP(Table5[[#This Row],[Section]],SubSill_Tier,2,FALSE),0)</f>
        <v>0</v>
      </c>
      <c r="L2763" s="9" t="str">
        <f t="shared" si="52"/>
        <v/>
      </c>
      <c r="M2763" s="205" t="str" cm="1">
        <f t="array" ref="M2763">_xlfn.IFS(NOT(ISERROR(VLOOKUP(Table5[[#This Row],[Section]],TB_notTB,1,FALSE))),"No",LEFT(Table5[[#This Row],[Section]],3)="ETB","PLS",LEFT(Table5[[#This Row],[Section]],1)="7","PDB",NOT(ISBLANK(Table5[[#This Row],[Section]])),"No")</f>
        <v>No</v>
      </c>
    </row>
    <row r="2764" spans="1:13" x14ac:dyDescent="0.25">
      <c r="A2764" s="126" t="s">
        <v>6761</v>
      </c>
      <c r="B2764" s="126" t="s">
        <v>3598</v>
      </c>
      <c r="C2764" s="126" t="s">
        <v>98</v>
      </c>
      <c r="D2764" s="127">
        <v>0.54</v>
      </c>
      <c r="E2764" s="128">
        <v>266</v>
      </c>
      <c r="F2764" s="128">
        <v>266</v>
      </c>
      <c r="G2764" s="126" t="s">
        <v>13724</v>
      </c>
      <c r="H2764" s="126" t="s">
        <v>20186</v>
      </c>
      <c r="I2764" s="126" t="s">
        <v>22099</v>
      </c>
      <c r="J2764" s="126" t="s">
        <v>26234</v>
      </c>
      <c r="K2764" s="9">
        <f>_xlfn.IFNA(VLOOKUP(Table5[[#This Row],[Section]],SubSill_Tier,2,FALSE),0)</f>
        <v>0</v>
      </c>
      <c r="L2764" s="9" t="str">
        <f t="shared" si="52"/>
        <v/>
      </c>
      <c r="M2764" s="205" t="str" cm="1">
        <f t="array" ref="M2764">_xlfn.IFS(NOT(ISERROR(VLOOKUP(Table5[[#This Row],[Section]],TB_notTB,1,FALSE))),"No",LEFT(Table5[[#This Row],[Section]],3)="ETB","PLS",LEFT(Table5[[#This Row],[Section]],1)="7","PDB",NOT(ISBLANK(Table5[[#This Row],[Section]])),"No")</f>
        <v>No</v>
      </c>
    </row>
    <row r="2765" spans="1:13" x14ac:dyDescent="0.25">
      <c r="A2765" s="126" t="s">
        <v>6762</v>
      </c>
      <c r="B2765" s="126" t="s">
        <v>3598</v>
      </c>
      <c r="C2765" s="126" t="s">
        <v>98</v>
      </c>
      <c r="D2765" s="127">
        <v>0.221</v>
      </c>
      <c r="E2765" s="128">
        <v>114</v>
      </c>
      <c r="F2765" s="128">
        <v>114</v>
      </c>
      <c r="G2765" s="126" t="s">
        <v>13724</v>
      </c>
      <c r="H2765" s="126" t="s">
        <v>20186</v>
      </c>
      <c r="I2765" s="126" t="s">
        <v>22099</v>
      </c>
      <c r="J2765" s="126" t="s">
        <v>26234</v>
      </c>
      <c r="K2765" s="9">
        <f>_xlfn.IFNA(VLOOKUP(Table5[[#This Row],[Section]],SubSill_Tier,2,FALSE),0)</f>
        <v>0</v>
      </c>
      <c r="L2765" s="9" t="str">
        <f t="shared" si="52"/>
        <v/>
      </c>
      <c r="M2765" s="205" t="str" cm="1">
        <f t="array" ref="M2765">_xlfn.IFS(NOT(ISERROR(VLOOKUP(Table5[[#This Row],[Section]],TB_notTB,1,FALSE))),"No",LEFT(Table5[[#This Row],[Section]],3)="ETB","PLS",LEFT(Table5[[#This Row],[Section]],1)="7","PDB",NOT(ISBLANK(Table5[[#This Row],[Section]])),"No")</f>
        <v>No</v>
      </c>
    </row>
    <row r="2766" spans="1:13" x14ac:dyDescent="0.25">
      <c r="A2766" s="126" t="s">
        <v>6763</v>
      </c>
      <c r="B2766" s="126" t="s">
        <v>3598</v>
      </c>
      <c r="C2766" s="126" t="s">
        <v>98</v>
      </c>
      <c r="D2766" s="127">
        <v>0.36399999999999999</v>
      </c>
      <c r="E2766" s="128">
        <v>123</v>
      </c>
      <c r="F2766" s="128">
        <v>123</v>
      </c>
      <c r="G2766" s="126" t="s">
        <v>13724</v>
      </c>
      <c r="H2766" s="126" t="s">
        <v>20186</v>
      </c>
      <c r="I2766" s="126" t="s">
        <v>22099</v>
      </c>
      <c r="J2766" s="126" t="s">
        <v>26234</v>
      </c>
      <c r="K2766" s="9">
        <f>_xlfn.IFNA(VLOOKUP(Table5[[#This Row],[Section]],SubSill_Tier,2,FALSE),0)</f>
        <v>0</v>
      </c>
      <c r="L2766" s="9" t="str">
        <f t="shared" si="52"/>
        <v/>
      </c>
      <c r="M2766" s="205" t="str" cm="1">
        <f t="array" ref="M2766">_xlfn.IFS(NOT(ISERROR(VLOOKUP(Table5[[#This Row],[Section]],TB_notTB,1,FALSE))),"No",LEFT(Table5[[#This Row],[Section]],3)="ETB","PLS",LEFT(Table5[[#This Row],[Section]],1)="7","PDB",NOT(ISBLANK(Table5[[#This Row],[Section]])),"No")</f>
        <v>No</v>
      </c>
    </row>
    <row r="2767" spans="1:13" x14ac:dyDescent="0.25">
      <c r="A2767" s="126" t="s">
        <v>6764</v>
      </c>
      <c r="B2767" s="126" t="s">
        <v>3598</v>
      </c>
      <c r="C2767" s="126" t="s">
        <v>98</v>
      </c>
      <c r="D2767" s="127">
        <v>0.26700000000000002</v>
      </c>
      <c r="E2767" s="128">
        <v>148</v>
      </c>
      <c r="F2767" s="128">
        <v>148</v>
      </c>
      <c r="G2767" s="126" t="s">
        <v>13724</v>
      </c>
      <c r="H2767" s="126" t="s">
        <v>20186</v>
      </c>
      <c r="I2767" s="126" t="s">
        <v>22099</v>
      </c>
      <c r="J2767" s="126" t="s">
        <v>26234</v>
      </c>
      <c r="K2767" s="9">
        <f>_xlfn.IFNA(VLOOKUP(Table5[[#This Row],[Section]],SubSill_Tier,2,FALSE),0)</f>
        <v>0</v>
      </c>
      <c r="L2767" s="9" t="str">
        <f t="shared" si="52"/>
        <v/>
      </c>
      <c r="M2767" s="205" t="str" cm="1">
        <f t="array" ref="M2767">_xlfn.IFS(NOT(ISERROR(VLOOKUP(Table5[[#This Row],[Section]],TB_notTB,1,FALSE))),"No",LEFT(Table5[[#This Row],[Section]],3)="ETB","PLS",LEFT(Table5[[#This Row],[Section]],1)="7","PDB",NOT(ISBLANK(Table5[[#This Row],[Section]])),"No")</f>
        <v>No</v>
      </c>
    </row>
    <row r="2768" spans="1:13" x14ac:dyDescent="0.25">
      <c r="A2768" s="126" t="s">
        <v>6765</v>
      </c>
      <c r="B2768" s="126" t="s">
        <v>3598</v>
      </c>
      <c r="C2768" s="126" t="s">
        <v>98</v>
      </c>
      <c r="D2768" s="127">
        <v>0.34</v>
      </c>
      <c r="E2768" s="128">
        <v>167</v>
      </c>
      <c r="F2768" s="128">
        <v>167</v>
      </c>
      <c r="G2768" s="126" t="s">
        <v>13724</v>
      </c>
      <c r="H2768" s="126" t="s">
        <v>20186</v>
      </c>
      <c r="I2768" s="126" t="s">
        <v>22099</v>
      </c>
      <c r="J2768" s="126" t="s">
        <v>26234</v>
      </c>
      <c r="K2768" s="9">
        <f>_xlfn.IFNA(VLOOKUP(Table5[[#This Row],[Section]],SubSill_Tier,2,FALSE),0)</f>
        <v>0</v>
      </c>
      <c r="L2768" s="9" t="str">
        <f t="shared" si="52"/>
        <v/>
      </c>
      <c r="M2768" s="205" t="str" cm="1">
        <f t="array" ref="M2768">_xlfn.IFS(NOT(ISERROR(VLOOKUP(Table5[[#This Row],[Section]],TB_notTB,1,FALSE))),"No",LEFT(Table5[[#This Row],[Section]],3)="ETB","PLS",LEFT(Table5[[#This Row],[Section]],1)="7","PDB",NOT(ISBLANK(Table5[[#This Row],[Section]])),"No")</f>
        <v>No</v>
      </c>
    </row>
    <row r="2769" spans="1:13" x14ac:dyDescent="0.25">
      <c r="A2769" s="126" t="s">
        <v>6766</v>
      </c>
      <c r="B2769" s="126" t="s">
        <v>3598</v>
      </c>
      <c r="C2769" s="126" t="s">
        <v>98</v>
      </c>
      <c r="D2769" s="127">
        <v>0.19500000000000001</v>
      </c>
      <c r="E2769" s="128">
        <v>100</v>
      </c>
      <c r="F2769" s="128">
        <v>100</v>
      </c>
      <c r="G2769" s="126" t="s">
        <v>13724</v>
      </c>
      <c r="H2769" s="126" t="s">
        <v>20186</v>
      </c>
      <c r="I2769" s="126" t="s">
        <v>22099</v>
      </c>
      <c r="J2769" s="126" t="s">
        <v>26234</v>
      </c>
      <c r="K2769" s="9">
        <f>_xlfn.IFNA(VLOOKUP(Table5[[#This Row],[Section]],SubSill_Tier,2,FALSE),0)</f>
        <v>0</v>
      </c>
      <c r="L2769" s="9" t="str">
        <f t="shared" si="52"/>
        <v/>
      </c>
      <c r="M2769" s="205" t="str" cm="1">
        <f t="array" ref="M2769">_xlfn.IFS(NOT(ISERROR(VLOOKUP(Table5[[#This Row],[Section]],TB_notTB,1,FALSE))),"No",LEFT(Table5[[#This Row],[Section]],3)="ETB","PLS",LEFT(Table5[[#This Row],[Section]],1)="7","PDB",NOT(ISBLANK(Table5[[#This Row],[Section]])),"No")</f>
        <v>No</v>
      </c>
    </row>
    <row r="2770" spans="1:13" x14ac:dyDescent="0.25">
      <c r="A2770" s="126" t="s">
        <v>6767</v>
      </c>
      <c r="B2770" s="126" t="s">
        <v>3598</v>
      </c>
      <c r="C2770" s="126" t="s">
        <v>98</v>
      </c>
      <c r="D2770" s="127">
        <v>0.28599999999999998</v>
      </c>
      <c r="E2770" s="128">
        <v>112</v>
      </c>
      <c r="F2770" s="128">
        <v>112</v>
      </c>
      <c r="G2770" s="126" t="s">
        <v>13724</v>
      </c>
      <c r="H2770" s="126" t="s">
        <v>20186</v>
      </c>
      <c r="I2770" s="126" t="s">
        <v>22099</v>
      </c>
      <c r="J2770" s="126" t="s">
        <v>26234</v>
      </c>
      <c r="K2770" s="9">
        <f>_xlfn.IFNA(VLOOKUP(Table5[[#This Row],[Section]],SubSill_Tier,2,FALSE),0)</f>
        <v>0</v>
      </c>
      <c r="L2770" s="9" t="str">
        <f t="shared" si="52"/>
        <v/>
      </c>
      <c r="M2770" s="205" t="str" cm="1">
        <f t="array" ref="M2770">_xlfn.IFS(NOT(ISERROR(VLOOKUP(Table5[[#This Row],[Section]],TB_notTB,1,FALSE))),"No",LEFT(Table5[[#This Row],[Section]],3)="ETB","PLS",LEFT(Table5[[#This Row],[Section]],1)="7","PDB",NOT(ISBLANK(Table5[[#This Row],[Section]])),"No")</f>
        <v>No</v>
      </c>
    </row>
    <row r="2771" spans="1:13" x14ac:dyDescent="0.25">
      <c r="A2771" s="126" t="s">
        <v>6768</v>
      </c>
      <c r="B2771" s="126" t="s">
        <v>29119</v>
      </c>
      <c r="C2771" s="126" t="s">
        <v>75</v>
      </c>
      <c r="D2771" s="127">
        <v>0.75600000000000001</v>
      </c>
      <c r="E2771" s="128">
        <v>354</v>
      </c>
      <c r="F2771" s="128">
        <v>181</v>
      </c>
      <c r="G2771" s="126" t="s">
        <v>13721</v>
      </c>
      <c r="H2771" s="126" t="s">
        <v>21068</v>
      </c>
      <c r="I2771" s="126" t="s">
        <v>21069</v>
      </c>
      <c r="J2771" s="126" t="s">
        <v>26233</v>
      </c>
      <c r="K2771" s="9">
        <f>_xlfn.IFNA(VLOOKUP(Table5[[#This Row],[Section]],SubSill_Tier,2,FALSE),0)</f>
        <v>0</v>
      </c>
      <c r="L2771" s="9" t="str">
        <f t="shared" si="52"/>
        <v/>
      </c>
      <c r="M2771" s="205" t="str" cm="1">
        <f t="array" ref="M2771">_xlfn.IFS(NOT(ISERROR(VLOOKUP(Table5[[#This Row],[Section]],TB_notTB,1,FALSE))),"No",LEFT(Table5[[#This Row],[Section]],3)="ETB","PLS",LEFT(Table5[[#This Row],[Section]],1)="7","PDB",NOT(ISBLANK(Table5[[#This Row],[Section]])),"No")</f>
        <v>No</v>
      </c>
    </row>
    <row r="2772" spans="1:13" x14ac:dyDescent="0.25">
      <c r="A2772" s="126" t="s">
        <v>6769</v>
      </c>
      <c r="B2772" s="126" t="s">
        <v>27874</v>
      </c>
      <c r="C2772" s="126" t="s">
        <v>75</v>
      </c>
      <c r="D2772" s="127">
        <v>0.52900000000000003</v>
      </c>
      <c r="E2772" s="128">
        <v>100</v>
      </c>
      <c r="F2772" s="128">
        <v>100</v>
      </c>
      <c r="G2772" s="126" t="s">
        <v>13717</v>
      </c>
      <c r="H2772" s="126" t="s">
        <v>20125</v>
      </c>
      <c r="I2772" s="126" t="s">
        <v>20126</v>
      </c>
      <c r="J2772" s="126" t="s">
        <v>26235</v>
      </c>
      <c r="K2772" s="9">
        <f>_xlfn.IFNA(VLOOKUP(Table5[[#This Row],[Section]],SubSill_Tier,2,FALSE),0)</f>
        <v>0</v>
      </c>
      <c r="L2772" s="9" t="str">
        <f t="shared" si="52"/>
        <v/>
      </c>
      <c r="M2772" s="205" t="str" cm="1">
        <f t="array" ref="M2772">_xlfn.IFS(NOT(ISERROR(VLOOKUP(Table5[[#This Row],[Section]],TB_notTB,1,FALSE))),"No",LEFT(Table5[[#This Row],[Section]],3)="ETB","PLS",LEFT(Table5[[#This Row],[Section]],1)="7","PDB",NOT(ISBLANK(Table5[[#This Row],[Section]])),"No")</f>
        <v>No</v>
      </c>
    </row>
    <row r="2773" spans="1:13" x14ac:dyDescent="0.25">
      <c r="A2773" s="126" t="s">
        <v>6770</v>
      </c>
      <c r="B2773" s="126" t="s">
        <v>13513</v>
      </c>
      <c r="C2773" s="126" t="s">
        <v>75</v>
      </c>
      <c r="D2773" s="127">
        <v>0.64800000000000002</v>
      </c>
      <c r="E2773" s="128">
        <v>304</v>
      </c>
      <c r="F2773" s="128">
        <v>155</v>
      </c>
      <c r="G2773" s="126" t="s">
        <v>13721</v>
      </c>
      <c r="H2773" s="126" t="s">
        <v>21068</v>
      </c>
      <c r="I2773" s="126" t="s">
        <v>21069</v>
      </c>
      <c r="J2773" s="126" t="s">
        <v>26233</v>
      </c>
      <c r="K2773" s="9">
        <f>_xlfn.IFNA(VLOOKUP(Table5[[#This Row],[Section]],SubSill_Tier,2,FALSE),0)</f>
        <v>0</v>
      </c>
      <c r="L2773" s="9" t="str">
        <f t="shared" si="52"/>
        <v/>
      </c>
      <c r="M2773" s="205" t="str" cm="1">
        <f t="array" ref="M2773">_xlfn.IFS(NOT(ISERROR(VLOOKUP(Table5[[#This Row],[Section]],TB_notTB,1,FALSE))),"No",LEFT(Table5[[#This Row],[Section]],3)="ETB","PLS",LEFT(Table5[[#This Row],[Section]],1)="7","PDB",NOT(ISBLANK(Table5[[#This Row],[Section]])),"No")</f>
        <v>No</v>
      </c>
    </row>
    <row r="2774" spans="1:13" x14ac:dyDescent="0.25">
      <c r="A2774" s="126" t="s">
        <v>6771</v>
      </c>
      <c r="B2774" s="126" t="s">
        <v>3598</v>
      </c>
      <c r="C2774" s="126" t="s">
        <v>98</v>
      </c>
      <c r="D2774" s="127">
        <v>1.177</v>
      </c>
      <c r="E2774" s="128">
        <v>120</v>
      </c>
      <c r="F2774" s="128">
        <v>120</v>
      </c>
      <c r="G2774" s="126" t="s">
        <v>13724</v>
      </c>
      <c r="H2774" s="126" t="s">
        <v>20186</v>
      </c>
      <c r="I2774" s="126" t="s">
        <v>22099</v>
      </c>
      <c r="J2774" s="126" t="s">
        <v>26234</v>
      </c>
      <c r="K2774" s="9">
        <f>_xlfn.IFNA(VLOOKUP(Table5[[#This Row],[Section]],SubSill_Tier,2,FALSE),0)</f>
        <v>0</v>
      </c>
      <c r="L2774" s="9" t="str">
        <f t="shared" si="52"/>
        <v/>
      </c>
      <c r="M2774" s="205" t="str" cm="1">
        <f t="array" ref="M2774">_xlfn.IFS(NOT(ISERROR(VLOOKUP(Table5[[#This Row],[Section]],TB_notTB,1,FALSE))),"No",LEFT(Table5[[#This Row],[Section]],3)="ETB","PLS",LEFT(Table5[[#This Row],[Section]],1)="7","PDB",NOT(ISBLANK(Table5[[#This Row],[Section]])),"No")</f>
        <v>No</v>
      </c>
    </row>
    <row r="2775" spans="1:13" x14ac:dyDescent="0.25">
      <c r="A2775" s="126" t="s">
        <v>6772</v>
      </c>
      <c r="B2775" s="126" t="s">
        <v>17222</v>
      </c>
      <c r="C2775" s="126" t="s">
        <v>75</v>
      </c>
      <c r="D2775" s="127">
        <v>0.97199999999999998</v>
      </c>
      <c r="E2775" s="128">
        <v>222</v>
      </c>
      <c r="F2775" s="128">
        <v>222</v>
      </c>
      <c r="G2775" s="126" t="s">
        <v>13750</v>
      </c>
      <c r="H2775" s="126" t="s">
        <v>20121</v>
      </c>
      <c r="I2775" s="126" t="s">
        <v>20122</v>
      </c>
      <c r="J2775" s="126" t="s">
        <v>26234</v>
      </c>
      <c r="K2775" s="9">
        <f>_xlfn.IFNA(VLOOKUP(Table5[[#This Row],[Section]],SubSill_Tier,2,FALSE),0)</f>
        <v>0</v>
      </c>
      <c r="L2775" s="9" t="str">
        <f t="shared" si="52"/>
        <v/>
      </c>
      <c r="M2775" s="205" t="str" cm="1">
        <f t="array" ref="M2775">_xlfn.IFS(NOT(ISERROR(VLOOKUP(Table5[[#This Row],[Section]],TB_notTB,1,FALSE))),"No",LEFT(Table5[[#This Row],[Section]],3)="ETB","PLS",LEFT(Table5[[#This Row],[Section]],1)="7","PDB",NOT(ISBLANK(Table5[[#This Row],[Section]])),"No")</f>
        <v>No</v>
      </c>
    </row>
    <row r="2776" spans="1:13" x14ac:dyDescent="0.25">
      <c r="A2776" s="126" t="s">
        <v>1350</v>
      </c>
      <c r="B2776" s="126" t="s">
        <v>17222</v>
      </c>
      <c r="C2776" s="126" t="s">
        <v>98</v>
      </c>
      <c r="D2776" s="127">
        <v>0.42199999999999999</v>
      </c>
      <c r="E2776" s="128">
        <v>241</v>
      </c>
      <c r="F2776" s="128">
        <v>100</v>
      </c>
      <c r="G2776" s="126" t="s">
        <v>13711</v>
      </c>
      <c r="H2776" s="126" t="s">
        <v>20119</v>
      </c>
      <c r="I2776" s="126" t="s">
        <v>21054</v>
      </c>
      <c r="J2776" s="126" t="s">
        <v>26232</v>
      </c>
      <c r="K2776" s="9">
        <f>_xlfn.IFNA(VLOOKUP(Table5[[#This Row],[Section]],SubSill_Tier,2,FALSE),0)</f>
        <v>0</v>
      </c>
      <c r="L2776" s="9" t="str">
        <f t="shared" si="52"/>
        <v/>
      </c>
      <c r="M2776" s="205" t="str" cm="1">
        <f t="array" ref="M2776">_xlfn.IFS(NOT(ISERROR(VLOOKUP(Table5[[#This Row],[Section]],TB_notTB,1,FALSE))),"No",LEFT(Table5[[#This Row],[Section]],3)="ETB","PLS",LEFT(Table5[[#This Row],[Section]],1)="7","PDB",NOT(ISBLANK(Table5[[#This Row],[Section]])),"No")</f>
        <v>No</v>
      </c>
    </row>
    <row r="2777" spans="1:13" x14ac:dyDescent="0.25">
      <c r="A2777" s="126" t="s">
        <v>6773</v>
      </c>
      <c r="B2777" s="126" t="s">
        <v>17222</v>
      </c>
      <c r="C2777" s="126" t="s">
        <v>98</v>
      </c>
      <c r="D2777" s="127">
        <v>0.67500000000000004</v>
      </c>
      <c r="E2777" s="128">
        <v>145</v>
      </c>
      <c r="F2777" s="128">
        <v>145</v>
      </c>
      <c r="G2777" s="126" t="s">
        <v>13750</v>
      </c>
      <c r="H2777" s="126" t="s">
        <v>20121</v>
      </c>
      <c r="I2777" s="126" t="s">
        <v>20122</v>
      </c>
      <c r="J2777" s="126" t="s">
        <v>26234</v>
      </c>
      <c r="K2777" s="9">
        <f>_xlfn.IFNA(VLOOKUP(Table5[[#This Row],[Section]],SubSill_Tier,2,FALSE),0)</f>
        <v>0</v>
      </c>
      <c r="L2777" s="9" t="str">
        <f t="shared" si="52"/>
        <v/>
      </c>
      <c r="M2777" s="205" t="str" cm="1">
        <f t="array" ref="M2777">_xlfn.IFS(NOT(ISERROR(VLOOKUP(Table5[[#This Row],[Section]],TB_notTB,1,FALSE))),"No",LEFT(Table5[[#This Row],[Section]],3)="ETB","PLS",LEFT(Table5[[#This Row],[Section]],1)="7","PDB",NOT(ISBLANK(Table5[[#This Row],[Section]])),"No")</f>
        <v>No</v>
      </c>
    </row>
    <row r="2778" spans="1:13" x14ac:dyDescent="0.25">
      <c r="A2778" s="126" t="s">
        <v>14910</v>
      </c>
      <c r="B2778" s="126" t="s">
        <v>14911</v>
      </c>
      <c r="C2778" s="126" t="s">
        <v>98</v>
      </c>
      <c r="D2778" s="127">
        <v>0.21099999999999999</v>
      </c>
      <c r="E2778" s="128">
        <v>131</v>
      </c>
      <c r="F2778" s="128">
        <v>100</v>
      </c>
      <c r="G2778" s="126" t="s">
        <v>14901</v>
      </c>
      <c r="H2778" s="126" t="s">
        <v>20240</v>
      </c>
      <c r="I2778" s="126" t="s">
        <v>20114</v>
      </c>
      <c r="J2778" s="126" t="s">
        <v>26282</v>
      </c>
      <c r="K2778" s="9">
        <f>_xlfn.IFNA(VLOOKUP(Table5[[#This Row],[Section]],SubSill_Tier,2,FALSE),0)</f>
        <v>0</v>
      </c>
      <c r="L2778" s="9" t="str">
        <f t="shared" si="52"/>
        <v/>
      </c>
      <c r="M2778" s="205" t="str" cm="1">
        <f t="array" ref="M2778">_xlfn.IFS(NOT(ISERROR(VLOOKUP(Table5[[#This Row],[Section]],TB_notTB,1,FALSE))),"No",LEFT(Table5[[#This Row],[Section]],3)="ETB","PLS",LEFT(Table5[[#This Row],[Section]],1)="7","PDB",NOT(ISBLANK(Table5[[#This Row],[Section]])),"No")</f>
        <v>No</v>
      </c>
    </row>
    <row r="2779" spans="1:13" x14ac:dyDescent="0.25">
      <c r="A2779" s="126" t="s">
        <v>14912</v>
      </c>
      <c r="B2779" s="126" t="s">
        <v>14913</v>
      </c>
      <c r="C2779" s="126" t="s">
        <v>98</v>
      </c>
      <c r="D2779" s="127">
        <v>0.55900000000000005</v>
      </c>
      <c r="E2779" s="128">
        <v>203</v>
      </c>
      <c r="F2779" s="128">
        <v>155</v>
      </c>
      <c r="G2779" s="126" t="s">
        <v>14901</v>
      </c>
      <c r="H2779" s="126" t="s">
        <v>20240</v>
      </c>
      <c r="I2779" s="126" t="s">
        <v>20114</v>
      </c>
      <c r="J2779" s="126" t="s">
        <v>26282</v>
      </c>
      <c r="K2779" s="9">
        <f>_xlfn.IFNA(VLOOKUP(Table5[[#This Row],[Section]],SubSill_Tier,2,FALSE),0)</f>
        <v>0</v>
      </c>
      <c r="L2779" s="9" t="str">
        <f t="shared" si="52"/>
        <v/>
      </c>
      <c r="M2779" s="205" t="str" cm="1">
        <f t="array" ref="M2779">_xlfn.IFS(NOT(ISERROR(VLOOKUP(Table5[[#This Row],[Section]],TB_notTB,1,FALSE))),"No",LEFT(Table5[[#This Row],[Section]],3)="ETB","PLS",LEFT(Table5[[#This Row],[Section]],1)="7","PDB",NOT(ISBLANK(Table5[[#This Row],[Section]])),"No")</f>
        <v>No</v>
      </c>
    </row>
    <row r="2780" spans="1:13" x14ac:dyDescent="0.25">
      <c r="A2780" s="126" t="s">
        <v>1351</v>
      </c>
      <c r="B2780" s="126" t="s">
        <v>17222</v>
      </c>
      <c r="C2780" s="126" t="s">
        <v>98</v>
      </c>
      <c r="D2780" s="127">
        <v>0.68300000000000005</v>
      </c>
      <c r="E2780" s="128">
        <v>186</v>
      </c>
      <c r="F2780" s="128">
        <v>105</v>
      </c>
      <c r="G2780" s="126" t="s">
        <v>13711</v>
      </c>
      <c r="H2780" s="126" t="s">
        <v>20119</v>
      </c>
      <c r="I2780" s="126" t="s">
        <v>21054</v>
      </c>
      <c r="J2780" s="126" t="s">
        <v>26232</v>
      </c>
      <c r="K2780" s="9">
        <f>_xlfn.IFNA(VLOOKUP(Table5[[#This Row],[Section]],SubSill_Tier,2,FALSE),0)</f>
        <v>0</v>
      </c>
      <c r="L2780" s="9" t="str">
        <f t="shared" si="52"/>
        <v/>
      </c>
      <c r="M2780" s="205" t="str" cm="1">
        <f t="array" ref="M2780">_xlfn.IFS(NOT(ISERROR(VLOOKUP(Table5[[#This Row],[Section]],TB_notTB,1,FALSE))),"No",LEFT(Table5[[#This Row],[Section]],3)="ETB","PLS",LEFT(Table5[[#This Row],[Section]],1)="7","PDB",NOT(ISBLANK(Table5[[#This Row],[Section]])),"No")</f>
        <v>No</v>
      </c>
    </row>
    <row r="2781" spans="1:13" x14ac:dyDescent="0.25">
      <c r="A2781" s="126" t="s">
        <v>14914</v>
      </c>
      <c r="B2781" s="126" t="s">
        <v>14915</v>
      </c>
      <c r="C2781" s="126" t="s">
        <v>98</v>
      </c>
      <c r="D2781" s="127">
        <v>0.64500000000000002</v>
      </c>
      <c r="E2781" s="128">
        <v>326</v>
      </c>
      <c r="F2781" s="128">
        <v>155</v>
      </c>
      <c r="G2781" s="126" t="s">
        <v>14901</v>
      </c>
      <c r="H2781" s="126" t="s">
        <v>20240</v>
      </c>
      <c r="I2781" s="126" t="s">
        <v>20114</v>
      </c>
      <c r="J2781" s="126" t="s">
        <v>26282</v>
      </c>
      <c r="K2781" s="9">
        <f>_xlfn.IFNA(VLOOKUP(Table5[[#This Row],[Section]],SubSill_Tier,2,FALSE),0)</f>
        <v>0</v>
      </c>
      <c r="L2781" s="9" t="str">
        <f t="shared" si="52"/>
        <v/>
      </c>
      <c r="M2781" s="205" t="str" cm="1">
        <f t="array" ref="M2781">_xlfn.IFS(NOT(ISERROR(VLOOKUP(Table5[[#This Row],[Section]],TB_notTB,1,FALSE))),"No",LEFT(Table5[[#This Row],[Section]],3)="ETB","PLS",LEFT(Table5[[#This Row],[Section]],1)="7","PDB",NOT(ISBLANK(Table5[[#This Row],[Section]])),"No")</f>
        <v>No</v>
      </c>
    </row>
    <row r="2782" spans="1:13" x14ac:dyDescent="0.25">
      <c r="A2782" s="126" t="s">
        <v>1352</v>
      </c>
      <c r="B2782" s="126" t="s">
        <v>17222</v>
      </c>
      <c r="C2782" s="126" t="s">
        <v>98</v>
      </c>
      <c r="D2782" s="127">
        <v>0.66200000000000003</v>
      </c>
      <c r="E2782" s="128">
        <v>321</v>
      </c>
      <c r="F2782" s="128">
        <v>321</v>
      </c>
      <c r="G2782" s="126" t="s">
        <v>13711</v>
      </c>
      <c r="H2782" s="126" t="s">
        <v>20119</v>
      </c>
      <c r="I2782" s="126" t="s">
        <v>21054</v>
      </c>
      <c r="J2782" s="126" t="s">
        <v>26232</v>
      </c>
      <c r="K2782" s="9">
        <f>_xlfn.IFNA(VLOOKUP(Table5[[#This Row],[Section]],SubSill_Tier,2,FALSE),0)</f>
        <v>0</v>
      </c>
      <c r="L2782" s="9" t="str">
        <f t="shared" si="52"/>
        <v/>
      </c>
      <c r="M2782" s="205" t="str" cm="1">
        <f t="array" ref="M2782">_xlfn.IFS(NOT(ISERROR(VLOOKUP(Table5[[#This Row],[Section]],TB_notTB,1,FALSE))),"No",LEFT(Table5[[#This Row],[Section]],3)="ETB","PLS",LEFT(Table5[[#This Row],[Section]],1)="7","PDB",NOT(ISBLANK(Table5[[#This Row],[Section]])),"No")</f>
        <v>No</v>
      </c>
    </row>
    <row r="2783" spans="1:13" x14ac:dyDescent="0.25">
      <c r="A2783" s="126" t="s">
        <v>6774</v>
      </c>
      <c r="B2783" s="126" t="s">
        <v>3598</v>
      </c>
      <c r="C2783" s="126" t="s">
        <v>98</v>
      </c>
      <c r="D2783" s="127">
        <v>0.60399999999999998</v>
      </c>
      <c r="E2783" s="128">
        <v>274</v>
      </c>
      <c r="F2783" s="128">
        <v>274</v>
      </c>
      <c r="G2783" s="126" t="s">
        <v>13724</v>
      </c>
      <c r="H2783" s="126" t="s">
        <v>20186</v>
      </c>
      <c r="I2783" s="126" t="s">
        <v>22099</v>
      </c>
      <c r="J2783" s="126" t="s">
        <v>26234</v>
      </c>
      <c r="K2783" s="9">
        <f>_xlfn.IFNA(VLOOKUP(Table5[[#This Row],[Section]],SubSill_Tier,2,FALSE),0)</f>
        <v>0</v>
      </c>
      <c r="L2783" s="9" t="str">
        <f t="shared" si="52"/>
        <v/>
      </c>
      <c r="M2783" s="205" t="str" cm="1">
        <f t="array" ref="M2783">_xlfn.IFS(NOT(ISERROR(VLOOKUP(Table5[[#This Row],[Section]],TB_notTB,1,FALSE))),"No",LEFT(Table5[[#This Row],[Section]],3)="ETB","PLS",LEFT(Table5[[#This Row],[Section]],1)="7","PDB",NOT(ISBLANK(Table5[[#This Row],[Section]])),"No")</f>
        <v>No</v>
      </c>
    </row>
    <row r="2784" spans="1:13" x14ac:dyDescent="0.25">
      <c r="A2784" s="126" t="s">
        <v>6775</v>
      </c>
      <c r="B2784" s="126" t="s">
        <v>3598</v>
      </c>
      <c r="C2784" s="126" t="s">
        <v>98</v>
      </c>
      <c r="D2784" s="127">
        <v>0.66700000000000004</v>
      </c>
      <c r="E2784" s="128">
        <v>171</v>
      </c>
      <c r="F2784" s="128">
        <v>171</v>
      </c>
      <c r="G2784" s="126" t="s">
        <v>13724</v>
      </c>
      <c r="H2784" s="126" t="s">
        <v>20186</v>
      </c>
      <c r="I2784" s="126" t="s">
        <v>22099</v>
      </c>
      <c r="J2784" s="126" t="s">
        <v>26234</v>
      </c>
      <c r="K2784" s="9">
        <f>_xlfn.IFNA(VLOOKUP(Table5[[#This Row],[Section]],SubSill_Tier,2,FALSE),0)</f>
        <v>0</v>
      </c>
      <c r="L2784" s="9" t="str">
        <f t="shared" si="52"/>
        <v/>
      </c>
      <c r="M2784" s="205" t="str" cm="1">
        <f t="array" ref="M2784">_xlfn.IFS(NOT(ISERROR(VLOOKUP(Table5[[#This Row],[Section]],TB_notTB,1,FALSE))),"No",LEFT(Table5[[#This Row],[Section]],3)="ETB","PLS",LEFT(Table5[[#This Row],[Section]],1)="7","PDB",NOT(ISBLANK(Table5[[#This Row],[Section]])),"No")</f>
        <v>No</v>
      </c>
    </row>
    <row r="2785" spans="1:13" x14ac:dyDescent="0.25">
      <c r="A2785" s="126" t="s">
        <v>14916</v>
      </c>
      <c r="B2785" s="126" t="s">
        <v>14917</v>
      </c>
      <c r="C2785" s="126" t="s">
        <v>75</v>
      </c>
      <c r="D2785" s="127">
        <v>8.5999999999999993E-2</v>
      </c>
      <c r="E2785" s="128">
        <v>100</v>
      </c>
      <c r="F2785" s="128">
        <v>100</v>
      </c>
      <c r="G2785" s="126" t="s">
        <v>14918</v>
      </c>
      <c r="H2785" s="126" t="s">
        <v>20243</v>
      </c>
      <c r="I2785" s="126" t="s">
        <v>20244</v>
      </c>
      <c r="J2785" s="126" t="s">
        <v>26284</v>
      </c>
      <c r="K2785" s="9">
        <f>_xlfn.IFNA(VLOOKUP(Table5[[#This Row],[Section]],SubSill_Tier,2,FALSE),0)</f>
        <v>0</v>
      </c>
      <c r="L2785" s="9" t="str">
        <f t="shared" si="52"/>
        <v/>
      </c>
      <c r="M2785" s="205" t="str" cm="1">
        <f t="array" ref="M2785">_xlfn.IFS(NOT(ISERROR(VLOOKUP(Table5[[#This Row],[Section]],TB_notTB,1,FALSE))),"No",LEFT(Table5[[#This Row],[Section]],3)="ETB","PLS",LEFT(Table5[[#This Row],[Section]],1)="7","PDB",NOT(ISBLANK(Table5[[#This Row],[Section]])),"No")</f>
        <v>No</v>
      </c>
    </row>
    <row r="2786" spans="1:13" x14ac:dyDescent="0.25">
      <c r="A2786" s="126" t="s">
        <v>6776</v>
      </c>
      <c r="B2786" s="126" t="s">
        <v>3598</v>
      </c>
      <c r="C2786" s="126" t="s">
        <v>98</v>
      </c>
      <c r="D2786" s="127">
        <v>0.66400000000000003</v>
      </c>
      <c r="E2786" s="128">
        <v>100</v>
      </c>
      <c r="F2786" s="128">
        <v>100</v>
      </c>
      <c r="G2786" s="126" t="s">
        <v>13750</v>
      </c>
      <c r="H2786" s="126" t="s">
        <v>20121</v>
      </c>
      <c r="I2786" s="126" t="s">
        <v>20122</v>
      </c>
      <c r="J2786" s="126" t="s">
        <v>26234</v>
      </c>
      <c r="K2786" s="9">
        <f>_xlfn.IFNA(VLOOKUP(Table5[[#This Row],[Section]],SubSill_Tier,2,FALSE),0)</f>
        <v>0</v>
      </c>
      <c r="L2786" s="9" t="str">
        <f t="shared" si="52"/>
        <v/>
      </c>
      <c r="M2786" s="205" t="str" cm="1">
        <f t="array" ref="M2786">_xlfn.IFS(NOT(ISERROR(VLOOKUP(Table5[[#This Row],[Section]],TB_notTB,1,FALSE))),"No",LEFT(Table5[[#This Row],[Section]],3)="ETB","PLS",LEFT(Table5[[#This Row],[Section]],1)="7","PDB",NOT(ISBLANK(Table5[[#This Row],[Section]])),"No")</f>
        <v>No</v>
      </c>
    </row>
    <row r="2787" spans="1:13" x14ac:dyDescent="0.25">
      <c r="A2787" s="126" t="s">
        <v>1353</v>
      </c>
      <c r="B2787" s="126" t="s">
        <v>17222</v>
      </c>
      <c r="C2787" s="126" t="s">
        <v>98</v>
      </c>
      <c r="D2787" s="127">
        <v>0.21099999999999999</v>
      </c>
      <c r="E2787" s="128">
        <v>125</v>
      </c>
      <c r="F2787" s="128">
        <v>125</v>
      </c>
      <c r="G2787" s="126" t="s">
        <v>13711</v>
      </c>
      <c r="H2787" s="126" t="s">
        <v>20119</v>
      </c>
      <c r="I2787" s="126" t="s">
        <v>21054</v>
      </c>
      <c r="J2787" s="126" t="s">
        <v>26232</v>
      </c>
      <c r="K2787" s="9">
        <f>_xlfn.IFNA(VLOOKUP(Table5[[#This Row],[Section]],SubSill_Tier,2,FALSE),0)</f>
        <v>0</v>
      </c>
      <c r="L2787" s="9" t="str">
        <f t="shared" si="52"/>
        <v/>
      </c>
      <c r="M2787" s="205" t="str" cm="1">
        <f t="array" ref="M2787">_xlfn.IFS(NOT(ISERROR(VLOOKUP(Table5[[#This Row],[Section]],TB_notTB,1,FALSE))),"No",LEFT(Table5[[#This Row],[Section]],3)="ETB","PLS",LEFT(Table5[[#This Row],[Section]],1)="7","PDB",NOT(ISBLANK(Table5[[#This Row],[Section]])),"No")</f>
        <v>No</v>
      </c>
    </row>
    <row r="2788" spans="1:13" x14ac:dyDescent="0.25">
      <c r="A2788" s="126" t="s">
        <v>1354</v>
      </c>
      <c r="B2788" s="126" t="s">
        <v>17222</v>
      </c>
      <c r="C2788" s="126" t="s">
        <v>98</v>
      </c>
      <c r="D2788" s="127">
        <v>0.42399999999999999</v>
      </c>
      <c r="E2788" s="128">
        <v>210</v>
      </c>
      <c r="F2788" s="128">
        <v>210</v>
      </c>
      <c r="G2788" s="126" t="s">
        <v>13711</v>
      </c>
      <c r="H2788" s="126" t="s">
        <v>20119</v>
      </c>
      <c r="I2788" s="126" t="s">
        <v>21054</v>
      </c>
      <c r="J2788" s="126" t="s">
        <v>26232</v>
      </c>
      <c r="K2788" s="9">
        <f>_xlfn.IFNA(VLOOKUP(Table5[[#This Row],[Section]],SubSill_Tier,2,FALSE),0)</f>
        <v>0</v>
      </c>
      <c r="L2788" s="9" t="str">
        <f t="shared" si="52"/>
        <v/>
      </c>
      <c r="M2788" s="205" t="str" cm="1">
        <f t="array" ref="M2788">_xlfn.IFS(NOT(ISERROR(VLOOKUP(Table5[[#This Row],[Section]],TB_notTB,1,FALSE))),"No",LEFT(Table5[[#This Row],[Section]],3)="ETB","PLS",LEFT(Table5[[#This Row],[Section]],1)="7","PDB",NOT(ISBLANK(Table5[[#This Row],[Section]])),"No")</f>
        <v>No</v>
      </c>
    </row>
    <row r="2789" spans="1:13" x14ac:dyDescent="0.25">
      <c r="A2789" s="126" t="s">
        <v>1355</v>
      </c>
      <c r="B2789" s="126" t="s">
        <v>17222</v>
      </c>
      <c r="C2789" s="126" t="s">
        <v>98</v>
      </c>
      <c r="D2789" s="127">
        <v>0.33200000000000002</v>
      </c>
      <c r="E2789" s="128">
        <v>156</v>
      </c>
      <c r="F2789" s="128">
        <v>156</v>
      </c>
      <c r="G2789" s="126" t="s">
        <v>13711</v>
      </c>
      <c r="H2789" s="126" t="s">
        <v>20119</v>
      </c>
      <c r="I2789" s="126" t="s">
        <v>21054</v>
      </c>
      <c r="J2789" s="126" t="s">
        <v>26232</v>
      </c>
      <c r="K2789" s="9">
        <f>_xlfn.IFNA(VLOOKUP(Table5[[#This Row],[Section]],SubSill_Tier,2,FALSE),0)</f>
        <v>0</v>
      </c>
      <c r="L2789" s="9" t="str">
        <f t="shared" si="52"/>
        <v/>
      </c>
      <c r="M2789" s="205" t="str" cm="1">
        <f t="array" ref="M2789">_xlfn.IFS(NOT(ISERROR(VLOOKUP(Table5[[#This Row],[Section]],TB_notTB,1,FALSE))),"No",LEFT(Table5[[#This Row],[Section]],3)="ETB","PLS",LEFT(Table5[[#This Row],[Section]],1)="7","PDB",NOT(ISBLANK(Table5[[#This Row],[Section]])),"No")</f>
        <v>No</v>
      </c>
    </row>
    <row r="2790" spans="1:13" x14ac:dyDescent="0.25">
      <c r="A2790" s="126" t="s">
        <v>1356</v>
      </c>
      <c r="B2790" s="126" t="s">
        <v>17222</v>
      </c>
      <c r="C2790" s="126" t="s">
        <v>98</v>
      </c>
      <c r="D2790" s="127">
        <v>0.34599999999999997</v>
      </c>
      <c r="E2790" s="128">
        <v>191</v>
      </c>
      <c r="F2790" s="128">
        <v>191</v>
      </c>
      <c r="G2790" s="126" t="s">
        <v>13711</v>
      </c>
      <c r="H2790" s="126" t="s">
        <v>20119</v>
      </c>
      <c r="I2790" s="126" t="s">
        <v>21054</v>
      </c>
      <c r="J2790" s="126" t="s">
        <v>26232</v>
      </c>
      <c r="K2790" s="9">
        <f>_xlfn.IFNA(VLOOKUP(Table5[[#This Row],[Section]],SubSill_Tier,2,FALSE),0)</f>
        <v>0</v>
      </c>
      <c r="L2790" s="9" t="str">
        <f t="shared" si="52"/>
        <v/>
      </c>
      <c r="M2790" s="205" t="str" cm="1">
        <f t="array" ref="M2790">_xlfn.IFS(NOT(ISERROR(VLOOKUP(Table5[[#This Row],[Section]],TB_notTB,1,FALSE))),"No",LEFT(Table5[[#This Row],[Section]],3)="ETB","PLS",LEFT(Table5[[#This Row],[Section]],1)="7","PDB",NOT(ISBLANK(Table5[[#This Row],[Section]])),"No")</f>
        <v>No</v>
      </c>
    </row>
    <row r="2791" spans="1:13" x14ac:dyDescent="0.25">
      <c r="A2791" s="126" t="s">
        <v>1357</v>
      </c>
      <c r="B2791" s="126" t="s">
        <v>17222</v>
      </c>
      <c r="C2791" s="126" t="s">
        <v>98</v>
      </c>
      <c r="D2791" s="127">
        <v>0.151</v>
      </c>
      <c r="E2791" s="128">
        <v>100</v>
      </c>
      <c r="F2791" s="128">
        <v>100</v>
      </c>
      <c r="G2791" s="126" t="s">
        <v>13711</v>
      </c>
      <c r="H2791" s="126" t="s">
        <v>20119</v>
      </c>
      <c r="I2791" s="126" t="s">
        <v>21054</v>
      </c>
      <c r="J2791" s="126" t="s">
        <v>26232</v>
      </c>
      <c r="K2791" s="9">
        <f>_xlfn.IFNA(VLOOKUP(Table5[[#This Row],[Section]],SubSill_Tier,2,FALSE),0)</f>
        <v>0</v>
      </c>
      <c r="L2791" s="9" t="str">
        <f t="shared" si="52"/>
        <v/>
      </c>
      <c r="M2791" s="205" t="str" cm="1">
        <f t="array" ref="M2791">_xlfn.IFS(NOT(ISERROR(VLOOKUP(Table5[[#This Row],[Section]],TB_notTB,1,FALSE))),"No",LEFT(Table5[[#This Row],[Section]],3)="ETB","PLS",LEFT(Table5[[#This Row],[Section]],1)="7","PDB",NOT(ISBLANK(Table5[[#This Row],[Section]])),"No")</f>
        <v>No</v>
      </c>
    </row>
    <row r="2792" spans="1:13" x14ac:dyDescent="0.25">
      <c r="A2792" s="126" t="s">
        <v>1358</v>
      </c>
      <c r="B2792" s="126" t="s">
        <v>17222</v>
      </c>
      <c r="C2792" s="126" t="s">
        <v>98</v>
      </c>
      <c r="D2792" s="127">
        <v>0.81799999999999995</v>
      </c>
      <c r="E2792" s="128">
        <v>207</v>
      </c>
      <c r="F2792" s="128">
        <v>207</v>
      </c>
      <c r="G2792" s="126" t="s">
        <v>13736</v>
      </c>
      <c r="H2792" s="126" t="s">
        <v>20148</v>
      </c>
      <c r="I2792" s="126" t="s">
        <v>21073</v>
      </c>
      <c r="J2792" s="126" t="s">
        <v>26232</v>
      </c>
      <c r="K2792" s="9">
        <f>_xlfn.IFNA(VLOOKUP(Table5[[#This Row],[Section]],SubSill_Tier,2,FALSE),0)</f>
        <v>0</v>
      </c>
      <c r="L2792" s="9" t="str">
        <f t="shared" si="52"/>
        <v/>
      </c>
      <c r="M2792" s="205" t="str" cm="1">
        <f t="array" ref="M2792">_xlfn.IFS(NOT(ISERROR(VLOOKUP(Table5[[#This Row],[Section]],TB_notTB,1,FALSE))),"No",LEFT(Table5[[#This Row],[Section]],3)="ETB","PLS",LEFT(Table5[[#This Row],[Section]],1)="7","PDB",NOT(ISBLANK(Table5[[#This Row],[Section]])),"No")</f>
        <v>No</v>
      </c>
    </row>
    <row r="2793" spans="1:13" x14ac:dyDescent="0.25">
      <c r="A2793" s="126" t="s">
        <v>6777</v>
      </c>
      <c r="B2793" s="126" t="s">
        <v>3598</v>
      </c>
      <c r="C2793" s="126" t="s">
        <v>98</v>
      </c>
      <c r="D2793" s="127">
        <v>0.72599999999999998</v>
      </c>
      <c r="E2793" s="128">
        <v>133</v>
      </c>
      <c r="F2793" s="128">
        <v>133</v>
      </c>
      <c r="G2793" s="126" t="s">
        <v>13750</v>
      </c>
      <c r="H2793" s="126" t="s">
        <v>20121</v>
      </c>
      <c r="I2793" s="126" t="s">
        <v>20122</v>
      </c>
      <c r="J2793" s="126" t="s">
        <v>26234</v>
      </c>
      <c r="K2793" s="9">
        <f>_xlfn.IFNA(VLOOKUP(Table5[[#This Row],[Section]],SubSill_Tier,2,FALSE),0)</f>
        <v>0</v>
      </c>
      <c r="L2793" s="9" t="str">
        <f t="shared" si="52"/>
        <v/>
      </c>
      <c r="M2793" s="205" t="str" cm="1">
        <f t="array" ref="M2793">_xlfn.IFS(NOT(ISERROR(VLOOKUP(Table5[[#This Row],[Section]],TB_notTB,1,FALSE))),"No",LEFT(Table5[[#This Row],[Section]],3)="ETB","PLS",LEFT(Table5[[#This Row],[Section]],1)="7","PDB",NOT(ISBLANK(Table5[[#This Row],[Section]])),"No")</f>
        <v>No</v>
      </c>
    </row>
    <row r="2794" spans="1:13" x14ac:dyDescent="0.25">
      <c r="A2794" s="126" t="s">
        <v>6778</v>
      </c>
      <c r="B2794" s="126" t="s">
        <v>17222</v>
      </c>
      <c r="C2794" s="126" t="s">
        <v>98</v>
      </c>
      <c r="D2794" s="127">
        <v>1.002</v>
      </c>
      <c r="E2794" s="128">
        <v>184</v>
      </c>
      <c r="F2794" s="128">
        <v>184</v>
      </c>
      <c r="G2794" s="126" t="s">
        <v>13750</v>
      </c>
      <c r="H2794" s="126" t="s">
        <v>20121</v>
      </c>
      <c r="I2794" s="126" t="s">
        <v>20122</v>
      </c>
      <c r="J2794" s="126" t="s">
        <v>26234</v>
      </c>
      <c r="K2794" s="9">
        <f>_xlfn.IFNA(VLOOKUP(Table5[[#This Row],[Section]],SubSill_Tier,2,FALSE),0)</f>
        <v>0</v>
      </c>
      <c r="L2794" s="9" t="str">
        <f t="shared" si="52"/>
        <v/>
      </c>
      <c r="M2794" s="205" t="str" cm="1">
        <f t="array" ref="M2794">_xlfn.IFS(NOT(ISERROR(VLOOKUP(Table5[[#This Row],[Section]],TB_notTB,1,FALSE))),"No",LEFT(Table5[[#This Row],[Section]],3)="ETB","PLS",LEFT(Table5[[#This Row],[Section]],1)="7","PDB",NOT(ISBLANK(Table5[[#This Row],[Section]])),"No")</f>
        <v>No</v>
      </c>
    </row>
    <row r="2795" spans="1:13" x14ac:dyDescent="0.25">
      <c r="A2795" s="126" t="s">
        <v>29478</v>
      </c>
      <c r="B2795" s="126" t="s">
        <v>29479</v>
      </c>
      <c r="C2795" s="126" t="s">
        <v>75</v>
      </c>
      <c r="D2795" s="127">
        <v>1.589</v>
      </c>
      <c r="E2795" s="128">
        <v>393</v>
      </c>
      <c r="F2795" s="128">
        <v>393</v>
      </c>
      <c r="G2795" s="126" t="s">
        <v>13724</v>
      </c>
      <c r="H2795" s="126" t="s">
        <v>21063</v>
      </c>
      <c r="I2795" s="126" t="s">
        <v>21064</v>
      </c>
      <c r="J2795" s="126" t="s">
        <v>26233</v>
      </c>
      <c r="K2795" s="9">
        <f>_xlfn.IFNA(VLOOKUP(Table5[[#This Row],[Section]],SubSill_Tier,2,FALSE),0)</f>
        <v>0</v>
      </c>
      <c r="L2795" s="9" t="str">
        <f t="shared" si="52"/>
        <v/>
      </c>
      <c r="M2795" s="205" t="str" cm="1">
        <f t="array" ref="M2795">_xlfn.IFS(NOT(ISERROR(VLOOKUP(Table5[[#This Row],[Section]],TB_notTB,1,FALSE))),"No",LEFT(Table5[[#This Row],[Section]],3)="ETB","PLS",LEFT(Table5[[#This Row],[Section]],1)="7","PDB",NOT(ISBLANK(Table5[[#This Row],[Section]])),"No")</f>
        <v>No</v>
      </c>
    </row>
    <row r="2796" spans="1:13" x14ac:dyDescent="0.25">
      <c r="A2796" s="126" t="s">
        <v>1359</v>
      </c>
      <c r="B2796" s="126" t="s">
        <v>17222</v>
      </c>
      <c r="C2796" s="126" t="s">
        <v>98</v>
      </c>
      <c r="D2796" s="127">
        <v>1.516</v>
      </c>
      <c r="E2796" s="128">
        <v>514</v>
      </c>
      <c r="F2796" s="128">
        <v>514</v>
      </c>
      <c r="G2796" s="126" t="s">
        <v>13711</v>
      </c>
      <c r="H2796" s="126" t="s">
        <v>20119</v>
      </c>
      <c r="I2796" s="126" t="s">
        <v>21054</v>
      </c>
      <c r="J2796" s="126" t="s">
        <v>26232</v>
      </c>
      <c r="K2796" s="9">
        <f>_xlfn.IFNA(VLOOKUP(Table5[[#This Row],[Section]],SubSill_Tier,2,FALSE),0)</f>
        <v>0</v>
      </c>
      <c r="L2796" s="9" t="str">
        <f t="shared" si="52"/>
        <v/>
      </c>
      <c r="M2796" s="205" t="str" cm="1">
        <f t="array" ref="M2796">_xlfn.IFS(NOT(ISERROR(VLOOKUP(Table5[[#This Row],[Section]],TB_notTB,1,FALSE))),"No",LEFT(Table5[[#This Row],[Section]],3)="ETB","PLS",LEFT(Table5[[#This Row],[Section]],1)="7","PDB",NOT(ISBLANK(Table5[[#This Row],[Section]])),"No")</f>
        <v>No</v>
      </c>
    </row>
    <row r="2797" spans="1:13" x14ac:dyDescent="0.25">
      <c r="A2797" s="126" t="s">
        <v>1360</v>
      </c>
      <c r="B2797" s="126" t="s">
        <v>12403</v>
      </c>
      <c r="C2797" s="126" t="s">
        <v>75</v>
      </c>
      <c r="D2797" s="127">
        <v>0.98199999999999998</v>
      </c>
      <c r="E2797" s="128">
        <v>453</v>
      </c>
      <c r="F2797" s="128">
        <v>153</v>
      </c>
      <c r="G2797" s="126" t="s">
        <v>21150</v>
      </c>
      <c r="H2797" s="126" t="s">
        <v>21151</v>
      </c>
      <c r="I2797" s="126" t="s">
        <v>21152</v>
      </c>
      <c r="J2797" s="126" t="s">
        <v>26362</v>
      </c>
      <c r="K2797" s="9">
        <f>_xlfn.IFNA(VLOOKUP(Table5[[#This Row],[Section]],SubSill_Tier,2,FALSE),0)</f>
        <v>0</v>
      </c>
      <c r="L2797" s="9" t="str">
        <f t="shared" si="52"/>
        <v/>
      </c>
      <c r="M2797" s="205" t="str" cm="1">
        <f t="array" ref="M2797">_xlfn.IFS(NOT(ISERROR(VLOOKUP(Table5[[#This Row],[Section]],TB_notTB,1,FALSE))),"No",LEFT(Table5[[#This Row],[Section]],3)="ETB","PLS",LEFT(Table5[[#This Row],[Section]],1)="7","PDB",NOT(ISBLANK(Table5[[#This Row],[Section]])),"No")</f>
        <v>No</v>
      </c>
    </row>
    <row r="2798" spans="1:13" x14ac:dyDescent="0.25">
      <c r="A2798" s="126" t="s">
        <v>1361</v>
      </c>
      <c r="B2798" s="126" t="s">
        <v>12850</v>
      </c>
      <c r="C2798" s="126" t="s">
        <v>75</v>
      </c>
      <c r="D2798" s="127">
        <v>0.63500000000000001</v>
      </c>
      <c r="E2798" s="128">
        <v>286</v>
      </c>
      <c r="F2798" s="128">
        <v>106</v>
      </c>
      <c r="G2798" s="126" t="s">
        <v>21150</v>
      </c>
      <c r="H2798" s="126" t="s">
        <v>21151</v>
      </c>
      <c r="I2798" s="126" t="s">
        <v>21152</v>
      </c>
      <c r="J2798" s="126" t="s">
        <v>26362</v>
      </c>
      <c r="K2798" s="9">
        <f>_xlfn.IFNA(VLOOKUP(Table5[[#This Row],[Section]],SubSill_Tier,2,FALSE),0)</f>
        <v>0</v>
      </c>
      <c r="L2798" s="9" t="str">
        <f t="shared" si="52"/>
        <v/>
      </c>
      <c r="M2798" s="205" t="str" cm="1">
        <f t="array" ref="M2798">_xlfn.IFS(NOT(ISERROR(VLOOKUP(Table5[[#This Row],[Section]],TB_notTB,1,FALSE))),"No",LEFT(Table5[[#This Row],[Section]],3)="ETB","PLS",LEFT(Table5[[#This Row],[Section]],1)="7","PDB",NOT(ISBLANK(Table5[[#This Row],[Section]])),"No")</f>
        <v>No</v>
      </c>
    </row>
    <row r="2799" spans="1:13" x14ac:dyDescent="0.25">
      <c r="A2799" s="126" t="s">
        <v>1362</v>
      </c>
      <c r="B2799" s="126" t="s">
        <v>1363</v>
      </c>
      <c r="C2799" s="126" t="s">
        <v>75</v>
      </c>
      <c r="D2799" s="127">
        <v>1.101</v>
      </c>
      <c r="E2799" s="128">
        <v>509</v>
      </c>
      <c r="F2799" s="128">
        <v>204</v>
      </c>
      <c r="G2799" s="126" t="s">
        <v>13735</v>
      </c>
      <c r="H2799" s="126" t="s">
        <v>20146</v>
      </c>
      <c r="I2799" s="126" t="s">
        <v>20147</v>
      </c>
      <c r="J2799" s="126" t="s">
        <v>26234</v>
      </c>
      <c r="K2799" s="9">
        <f>_xlfn.IFNA(VLOOKUP(Table5[[#This Row],[Section]],SubSill_Tier,2,FALSE),0)</f>
        <v>0</v>
      </c>
      <c r="L2799" s="9" t="str">
        <f t="shared" si="52"/>
        <v/>
      </c>
      <c r="M2799" s="205" t="str" cm="1">
        <f t="array" ref="M2799">_xlfn.IFS(NOT(ISERROR(VLOOKUP(Table5[[#This Row],[Section]],TB_notTB,1,FALSE))),"No",LEFT(Table5[[#This Row],[Section]],3)="ETB","PLS",LEFT(Table5[[#This Row],[Section]],1)="7","PDB",NOT(ISBLANK(Table5[[#This Row],[Section]])),"No")</f>
        <v>No</v>
      </c>
    </row>
    <row r="2800" spans="1:13" x14ac:dyDescent="0.25">
      <c r="A2800" s="126" t="s">
        <v>6779</v>
      </c>
      <c r="B2800" s="126" t="s">
        <v>17222</v>
      </c>
      <c r="C2800" s="126" t="s">
        <v>75</v>
      </c>
      <c r="D2800" s="127">
        <v>0.44500000000000001</v>
      </c>
      <c r="E2800" s="128">
        <v>271</v>
      </c>
      <c r="F2800" s="128">
        <v>271</v>
      </c>
      <c r="G2800" s="126" t="s">
        <v>13731</v>
      </c>
      <c r="H2800" s="126" t="s">
        <v>20121</v>
      </c>
      <c r="I2800" s="126" t="s">
        <v>20122</v>
      </c>
      <c r="J2800" s="126" t="s">
        <v>26234</v>
      </c>
      <c r="K2800" s="9">
        <f>_xlfn.IFNA(VLOOKUP(Table5[[#This Row],[Section]],SubSill_Tier,2,FALSE),0)</f>
        <v>0</v>
      </c>
      <c r="L2800" s="9" t="str">
        <f t="shared" si="52"/>
        <v/>
      </c>
      <c r="M2800" s="205" t="str" cm="1">
        <f t="array" ref="M2800">_xlfn.IFS(NOT(ISERROR(VLOOKUP(Table5[[#This Row],[Section]],TB_notTB,1,FALSE))),"No",LEFT(Table5[[#This Row],[Section]],3)="ETB","PLS",LEFT(Table5[[#This Row],[Section]],1)="7","PDB",NOT(ISBLANK(Table5[[#This Row],[Section]])),"No")</f>
        <v>No</v>
      </c>
    </row>
    <row r="2801" spans="1:13" x14ac:dyDescent="0.25">
      <c r="A2801" s="126" t="s">
        <v>1364</v>
      </c>
      <c r="B2801" s="126" t="s">
        <v>17222</v>
      </c>
      <c r="C2801" s="126" t="s">
        <v>75</v>
      </c>
      <c r="D2801" s="127">
        <v>2.8239999999999998</v>
      </c>
      <c r="E2801" s="128">
        <v>573</v>
      </c>
      <c r="F2801" s="128">
        <v>365</v>
      </c>
      <c r="G2801" s="126" t="s">
        <v>13751</v>
      </c>
      <c r="H2801" s="126" t="s">
        <v>20169</v>
      </c>
      <c r="I2801" s="126" t="s">
        <v>20170</v>
      </c>
      <c r="J2801" s="126" t="s">
        <v>26232</v>
      </c>
      <c r="K2801" s="9">
        <f>_xlfn.IFNA(VLOOKUP(Table5[[#This Row],[Section]],SubSill_Tier,2,FALSE),0)</f>
        <v>0</v>
      </c>
      <c r="L2801" s="9" t="str">
        <f t="shared" si="52"/>
        <v/>
      </c>
      <c r="M2801" s="205" t="str" cm="1">
        <f t="array" ref="M2801">_xlfn.IFS(NOT(ISERROR(VLOOKUP(Table5[[#This Row],[Section]],TB_notTB,1,FALSE))),"No",LEFT(Table5[[#This Row],[Section]],3)="ETB","PLS",LEFT(Table5[[#This Row],[Section]],1)="7","PDB",NOT(ISBLANK(Table5[[#This Row],[Section]])),"No")</f>
        <v>No</v>
      </c>
    </row>
    <row r="2802" spans="1:13" x14ac:dyDescent="0.25">
      <c r="A2802" s="126" t="s">
        <v>1365</v>
      </c>
      <c r="B2802" s="126" t="s">
        <v>17222</v>
      </c>
      <c r="C2802" s="126" t="s">
        <v>75</v>
      </c>
      <c r="D2802" s="127">
        <v>0.27300000000000002</v>
      </c>
      <c r="E2802" s="128">
        <v>123</v>
      </c>
      <c r="F2802" s="128">
        <v>100</v>
      </c>
      <c r="G2802" s="126" t="s">
        <v>13751</v>
      </c>
      <c r="H2802" s="126" t="s">
        <v>20169</v>
      </c>
      <c r="I2802" s="126" t="s">
        <v>20170</v>
      </c>
      <c r="J2802" s="126" t="s">
        <v>26232</v>
      </c>
      <c r="K2802" s="9">
        <f>_xlfn.IFNA(VLOOKUP(Table5[[#This Row],[Section]],SubSill_Tier,2,FALSE),0)</f>
        <v>0</v>
      </c>
      <c r="L2802" s="9" t="str">
        <f t="shared" si="52"/>
        <v/>
      </c>
      <c r="M2802" s="205" t="str" cm="1">
        <f t="array" ref="M2802">_xlfn.IFS(NOT(ISERROR(VLOOKUP(Table5[[#This Row],[Section]],TB_notTB,1,FALSE))),"No",LEFT(Table5[[#This Row],[Section]],3)="ETB","PLS",LEFT(Table5[[#This Row],[Section]],1)="7","PDB",NOT(ISBLANK(Table5[[#This Row],[Section]])),"No")</f>
        <v>No</v>
      </c>
    </row>
    <row r="2803" spans="1:13" x14ac:dyDescent="0.25">
      <c r="A2803" s="126" t="s">
        <v>1366</v>
      </c>
      <c r="B2803" s="126" t="s">
        <v>17222</v>
      </c>
      <c r="C2803" s="126" t="s">
        <v>75</v>
      </c>
      <c r="D2803" s="127">
        <v>0.83099999999999996</v>
      </c>
      <c r="E2803" s="128">
        <v>331</v>
      </c>
      <c r="F2803" s="128">
        <v>138</v>
      </c>
      <c r="G2803" s="126" t="s">
        <v>13751</v>
      </c>
      <c r="H2803" s="126" t="s">
        <v>20169</v>
      </c>
      <c r="I2803" s="126" t="s">
        <v>20170</v>
      </c>
      <c r="J2803" s="126" t="s">
        <v>26232</v>
      </c>
      <c r="K2803" s="9">
        <f>_xlfn.IFNA(VLOOKUP(Table5[[#This Row],[Section]],SubSill_Tier,2,FALSE),0)</f>
        <v>0</v>
      </c>
      <c r="L2803" s="9" t="str">
        <f t="shared" si="52"/>
        <v/>
      </c>
      <c r="M2803" s="205" t="str" cm="1">
        <f t="array" ref="M2803">_xlfn.IFS(NOT(ISERROR(VLOOKUP(Table5[[#This Row],[Section]],TB_notTB,1,FALSE))),"No",LEFT(Table5[[#This Row],[Section]],3)="ETB","PLS",LEFT(Table5[[#This Row],[Section]],1)="7","PDB",NOT(ISBLANK(Table5[[#This Row],[Section]])),"No")</f>
        <v>No</v>
      </c>
    </row>
    <row r="2804" spans="1:13" x14ac:dyDescent="0.25">
      <c r="A2804" s="126" t="s">
        <v>1367</v>
      </c>
      <c r="B2804" s="126" t="s">
        <v>1368</v>
      </c>
      <c r="C2804" s="126" t="s">
        <v>75</v>
      </c>
      <c r="D2804" s="127">
        <v>0.59199999999999997</v>
      </c>
      <c r="E2804" s="128">
        <v>212</v>
      </c>
      <c r="F2804" s="128">
        <v>212</v>
      </c>
      <c r="G2804" s="126" t="s">
        <v>13743</v>
      </c>
      <c r="H2804" s="126" t="s">
        <v>20159</v>
      </c>
      <c r="I2804" s="126" t="s">
        <v>20160</v>
      </c>
      <c r="J2804" s="126" t="s">
        <v>26241</v>
      </c>
      <c r="K2804" s="9">
        <f>_xlfn.IFNA(VLOOKUP(Table5[[#This Row],[Section]],SubSill_Tier,2,FALSE),0)</f>
        <v>0</v>
      </c>
      <c r="L2804" s="9" t="str">
        <f t="shared" si="52"/>
        <v/>
      </c>
      <c r="M2804" s="205" t="str" cm="1">
        <f t="array" ref="M2804">_xlfn.IFS(NOT(ISERROR(VLOOKUP(Table5[[#This Row],[Section]],TB_notTB,1,FALSE))),"No",LEFT(Table5[[#This Row],[Section]],3)="ETB","PLS",LEFT(Table5[[#This Row],[Section]],1)="7","PDB",NOT(ISBLANK(Table5[[#This Row],[Section]])),"No")</f>
        <v>No</v>
      </c>
    </row>
    <row r="2805" spans="1:13" x14ac:dyDescent="0.25">
      <c r="A2805" s="126" t="s">
        <v>11717</v>
      </c>
      <c r="B2805" s="126" t="s">
        <v>17222</v>
      </c>
      <c r="C2805" s="126" t="s">
        <v>98</v>
      </c>
      <c r="D2805" s="127">
        <v>0.37</v>
      </c>
      <c r="E2805" s="128">
        <v>187</v>
      </c>
      <c r="F2805" s="128">
        <v>187</v>
      </c>
      <c r="G2805" s="126" t="s">
        <v>13745</v>
      </c>
      <c r="H2805" s="126" t="s">
        <v>20189</v>
      </c>
      <c r="I2805" s="126" t="s">
        <v>20190</v>
      </c>
      <c r="J2805" s="126" t="s">
        <v>26260</v>
      </c>
      <c r="K2805" s="9">
        <f>_xlfn.IFNA(VLOOKUP(Table5[[#This Row],[Section]],SubSill_Tier,2,FALSE),0)</f>
        <v>0</v>
      </c>
      <c r="L2805" s="9" t="str">
        <f t="shared" si="52"/>
        <v/>
      </c>
      <c r="M2805" s="205" t="str" cm="1">
        <f t="array" ref="M2805">_xlfn.IFS(NOT(ISERROR(VLOOKUP(Table5[[#This Row],[Section]],TB_notTB,1,FALSE))),"No",LEFT(Table5[[#This Row],[Section]],3)="ETB","PLS",LEFT(Table5[[#This Row],[Section]],1)="7","PDB",NOT(ISBLANK(Table5[[#This Row],[Section]])),"No")</f>
        <v>No</v>
      </c>
    </row>
    <row r="2806" spans="1:13" x14ac:dyDescent="0.25">
      <c r="A2806" s="126" t="s">
        <v>1369</v>
      </c>
      <c r="B2806" s="126" t="s">
        <v>1370</v>
      </c>
      <c r="C2806" s="126" t="s">
        <v>75</v>
      </c>
      <c r="D2806" s="127">
        <v>0.94099999999999995</v>
      </c>
      <c r="E2806" s="128">
        <v>430</v>
      </c>
      <c r="F2806" s="128">
        <v>100</v>
      </c>
      <c r="G2806" s="126" t="s">
        <v>13743</v>
      </c>
      <c r="H2806" s="126" t="s">
        <v>20159</v>
      </c>
      <c r="I2806" s="126" t="s">
        <v>20160</v>
      </c>
      <c r="J2806" s="126" t="s">
        <v>26241</v>
      </c>
      <c r="K2806" s="9">
        <f>_xlfn.IFNA(VLOOKUP(Table5[[#This Row],[Section]],SubSill_Tier,2,FALSE),0)</f>
        <v>0</v>
      </c>
      <c r="L2806" s="9" t="str">
        <f t="shared" si="52"/>
        <v/>
      </c>
      <c r="M2806" s="205" t="str" cm="1">
        <f t="array" ref="M2806">_xlfn.IFS(NOT(ISERROR(VLOOKUP(Table5[[#This Row],[Section]],TB_notTB,1,FALSE))),"No",LEFT(Table5[[#This Row],[Section]],3)="ETB","PLS",LEFT(Table5[[#This Row],[Section]],1)="7","PDB",NOT(ISBLANK(Table5[[#This Row],[Section]])),"No")</f>
        <v>No</v>
      </c>
    </row>
    <row r="2807" spans="1:13" x14ac:dyDescent="0.25">
      <c r="A2807" s="126" t="s">
        <v>1371</v>
      </c>
      <c r="B2807" s="126" t="s">
        <v>17222</v>
      </c>
      <c r="C2807" s="126" t="s">
        <v>75</v>
      </c>
      <c r="D2807" s="127">
        <v>1.0389999999999999</v>
      </c>
      <c r="E2807" s="128">
        <v>293</v>
      </c>
      <c r="F2807" s="128">
        <v>140</v>
      </c>
      <c r="G2807" s="126" t="s">
        <v>13712</v>
      </c>
      <c r="H2807" s="126" t="s">
        <v>20120</v>
      </c>
      <c r="I2807" s="126" t="s">
        <v>21055</v>
      </c>
      <c r="J2807" s="126" t="s">
        <v>26232</v>
      </c>
      <c r="K2807" s="9">
        <f>_xlfn.IFNA(VLOOKUP(Table5[[#This Row],[Section]],SubSill_Tier,2,FALSE),0)</f>
        <v>0</v>
      </c>
      <c r="L2807" s="9" t="str">
        <f t="shared" si="52"/>
        <v/>
      </c>
      <c r="M2807" s="205" t="str" cm="1">
        <f t="array" ref="M2807">_xlfn.IFS(NOT(ISERROR(VLOOKUP(Table5[[#This Row],[Section]],TB_notTB,1,FALSE))),"No",LEFT(Table5[[#This Row],[Section]],3)="ETB","PLS",LEFT(Table5[[#This Row],[Section]],1)="7","PDB",NOT(ISBLANK(Table5[[#This Row],[Section]])),"No")</f>
        <v>No</v>
      </c>
    </row>
    <row r="2808" spans="1:13" x14ac:dyDescent="0.25">
      <c r="A2808" s="126" t="s">
        <v>1372</v>
      </c>
      <c r="B2808" s="126" t="s">
        <v>1373</v>
      </c>
      <c r="C2808" s="126" t="s">
        <v>75</v>
      </c>
      <c r="D2808" s="127">
        <v>0.25700000000000001</v>
      </c>
      <c r="E2808" s="128">
        <v>125</v>
      </c>
      <c r="F2808" s="128">
        <v>100</v>
      </c>
      <c r="G2808" s="126" t="s">
        <v>13712</v>
      </c>
      <c r="H2808" s="126" t="s">
        <v>20120</v>
      </c>
      <c r="I2808" s="126" t="s">
        <v>21055</v>
      </c>
      <c r="J2808" s="126" t="s">
        <v>26239</v>
      </c>
      <c r="K2808" s="9">
        <f>_xlfn.IFNA(VLOOKUP(Table5[[#This Row],[Section]],SubSill_Tier,2,FALSE),0)</f>
        <v>0</v>
      </c>
      <c r="L2808" s="9" t="str">
        <f t="shared" si="52"/>
        <v/>
      </c>
      <c r="M2808" s="205" t="str" cm="1">
        <f t="array" ref="M2808">_xlfn.IFS(NOT(ISERROR(VLOOKUP(Table5[[#This Row],[Section]],TB_notTB,1,FALSE))),"No",LEFT(Table5[[#This Row],[Section]],3)="ETB","PLS",LEFT(Table5[[#This Row],[Section]],1)="7","PDB",NOT(ISBLANK(Table5[[#This Row],[Section]])),"No")</f>
        <v>No</v>
      </c>
    </row>
    <row r="2809" spans="1:13" x14ac:dyDescent="0.25">
      <c r="A2809" s="126" t="s">
        <v>1374</v>
      </c>
      <c r="B2809" s="126" t="s">
        <v>1375</v>
      </c>
      <c r="C2809" s="126" t="s">
        <v>75</v>
      </c>
      <c r="D2809" s="127">
        <v>0.189</v>
      </c>
      <c r="E2809" s="128">
        <v>103</v>
      </c>
      <c r="F2809" s="128">
        <v>103</v>
      </c>
      <c r="G2809" s="126" t="s">
        <v>13712</v>
      </c>
      <c r="H2809" s="126" t="s">
        <v>20120</v>
      </c>
      <c r="I2809" s="126" t="s">
        <v>21055</v>
      </c>
      <c r="J2809" s="126" t="s">
        <v>26239</v>
      </c>
      <c r="K2809" s="9">
        <f>_xlfn.IFNA(VLOOKUP(Table5[[#This Row],[Section]],SubSill_Tier,2,FALSE),0)</f>
        <v>0</v>
      </c>
      <c r="L2809" s="9" t="str">
        <f t="shared" si="52"/>
        <v/>
      </c>
      <c r="M2809" s="205" t="str" cm="1">
        <f t="array" ref="M2809">_xlfn.IFS(NOT(ISERROR(VLOOKUP(Table5[[#This Row],[Section]],TB_notTB,1,FALSE))),"No",LEFT(Table5[[#This Row],[Section]],3)="ETB","PLS",LEFT(Table5[[#This Row],[Section]],1)="7","PDB",NOT(ISBLANK(Table5[[#This Row],[Section]])),"No")</f>
        <v>No</v>
      </c>
    </row>
    <row r="2810" spans="1:13" x14ac:dyDescent="0.25">
      <c r="A2810" s="126" t="s">
        <v>1376</v>
      </c>
      <c r="B2810" s="126" t="s">
        <v>1377</v>
      </c>
      <c r="C2810" s="126" t="s">
        <v>75</v>
      </c>
      <c r="D2810" s="127">
        <v>0.38900000000000001</v>
      </c>
      <c r="E2810" s="128">
        <v>167</v>
      </c>
      <c r="F2810" s="128">
        <v>100</v>
      </c>
      <c r="G2810" s="126" t="s">
        <v>13712</v>
      </c>
      <c r="H2810" s="126" t="s">
        <v>20120</v>
      </c>
      <c r="I2810" s="126" t="s">
        <v>21055</v>
      </c>
      <c r="J2810" s="126" t="s">
        <v>26239</v>
      </c>
      <c r="K2810" s="9">
        <f>_xlfn.IFNA(VLOOKUP(Table5[[#This Row],[Section]],SubSill_Tier,2,FALSE),0)</f>
        <v>0</v>
      </c>
      <c r="L2810" s="9" t="str">
        <f t="shared" si="52"/>
        <v/>
      </c>
      <c r="M2810" s="205" t="str" cm="1">
        <f t="array" ref="M2810">_xlfn.IFS(NOT(ISERROR(VLOOKUP(Table5[[#This Row],[Section]],TB_notTB,1,FALSE))),"No",LEFT(Table5[[#This Row],[Section]],3)="ETB","PLS",LEFT(Table5[[#This Row],[Section]],1)="7","PDB",NOT(ISBLANK(Table5[[#This Row],[Section]])),"No")</f>
        <v>No</v>
      </c>
    </row>
    <row r="2811" spans="1:13" x14ac:dyDescent="0.25">
      <c r="A2811" s="126" t="s">
        <v>1378</v>
      </c>
      <c r="B2811" s="126" t="s">
        <v>17222</v>
      </c>
      <c r="C2811" s="126" t="s">
        <v>75</v>
      </c>
      <c r="D2811" s="127">
        <v>0.83199999999999996</v>
      </c>
      <c r="E2811" s="128">
        <v>391</v>
      </c>
      <c r="F2811" s="128">
        <v>100</v>
      </c>
      <c r="G2811" s="126" t="s">
        <v>13711</v>
      </c>
      <c r="H2811" s="126" t="s">
        <v>20119</v>
      </c>
      <c r="I2811" s="126" t="s">
        <v>21054</v>
      </c>
      <c r="J2811" s="126" t="s">
        <v>26232</v>
      </c>
      <c r="K2811" s="9">
        <f>_xlfn.IFNA(VLOOKUP(Table5[[#This Row],[Section]],SubSill_Tier,2,FALSE),0)</f>
        <v>0</v>
      </c>
      <c r="L2811" s="9" t="str">
        <f t="shared" si="52"/>
        <v/>
      </c>
      <c r="M2811" s="205" t="str" cm="1">
        <f t="array" ref="M2811">_xlfn.IFS(NOT(ISERROR(VLOOKUP(Table5[[#This Row],[Section]],TB_notTB,1,FALSE))),"No",LEFT(Table5[[#This Row],[Section]],3)="ETB","PLS",LEFT(Table5[[#This Row],[Section]],1)="7","PDB",NOT(ISBLANK(Table5[[#This Row],[Section]])),"No")</f>
        <v>No</v>
      </c>
    </row>
    <row r="2812" spans="1:13" x14ac:dyDescent="0.25">
      <c r="A2812" s="126" t="s">
        <v>13476</v>
      </c>
      <c r="B2812" s="126" t="s">
        <v>12404</v>
      </c>
      <c r="C2812" s="126" t="s">
        <v>75</v>
      </c>
      <c r="D2812" s="127">
        <v>0.79600000000000004</v>
      </c>
      <c r="E2812" s="128">
        <v>388</v>
      </c>
      <c r="F2812" s="128">
        <v>200</v>
      </c>
      <c r="G2812" s="126" t="s">
        <v>13735</v>
      </c>
      <c r="H2812" s="126" t="s">
        <v>21071</v>
      </c>
      <c r="I2812" s="126" t="s">
        <v>21072</v>
      </c>
      <c r="J2812" s="126" t="s">
        <v>26362</v>
      </c>
      <c r="K2812" s="9">
        <f>_xlfn.IFNA(VLOOKUP(Table5[[#This Row],[Section]],SubSill_Tier,2,FALSE),0)</f>
        <v>0</v>
      </c>
      <c r="L2812" s="9" t="str">
        <f t="shared" si="52"/>
        <v/>
      </c>
      <c r="M2812" s="205" t="str" cm="1">
        <f t="array" ref="M2812">_xlfn.IFS(NOT(ISERROR(VLOOKUP(Table5[[#This Row],[Section]],TB_notTB,1,FALSE))),"No",LEFT(Table5[[#This Row],[Section]],3)="ETB","PLS",LEFT(Table5[[#This Row],[Section]],1)="7","PDB",NOT(ISBLANK(Table5[[#This Row],[Section]])),"No")</f>
        <v>No</v>
      </c>
    </row>
    <row r="2813" spans="1:13" x14ac:dyDescent="0.25">
      <c r="A2813" s="126" t="s">
        <v>1379</v>
      </c>
      <c r="B2813" s="126" t="s">
        <v>17222</v>
      </c>
      <c r="C2813" s="126" t="s">
        <v>75</v>
      </c>
      <c r="D2813" s="127">
        <v>0.78600000000000003</v>
      </c>
      <c r="E2813" s="128">
        <v>297</v>
      </c>
      <c r="F2813" s="128">
        <v>155</v>
      </c>
      <c r="G2813" s="126" t="s">
        <v>13735</v>
      </c>
      <c r="H2813" s="126" t="s">
        <v>21071</v>
      </c>
      <c r="I2813" s="126" t="s">
        <v>21072</v>
      </c>
      <c r="J2813" s="126" t="s">
        <v>26362</v>
      </c>
      <c r="K2813" s="9">
        <f>_xlfn.IFNA(VLOOKUP(Table5[[#This Row],[Section]],SubSill_Tier,2,FALSE),0)</f>
        <v>0</v>
      </c>
      <c r="L2813" s="9" t="str">
        <f t="shared" si="52"/>
        <v/>
      </c>
      <c r="M2813" s="205" t="str" cm="1">
        <f t="array" ref="M2813">_xlfn.IFS(NOT(ISERROR(VLOOKUP(Table5[[#This Row],[Section]],TB_notTB,1,FALSE))),"No",LEFT(Table5[[#This Row],[Section]],3)="ETB","PLS",LEFT(Table5[[#This Row],[Section]],1)="7","PDB",NOT(ISBLANK(Table5[[#This Row],[Section]])),"No")</f>
        <v>No</v>
      </c>
    </row>
    <row r="2814" spans="1:13" x14ac:dyDescent="0.25">
      <c r="A2814" s="126" t="s">
        <v>1380</v>
      </c>
      <c r="B2814" s="126" t="s">
        <v>1381</v>
      </c>
      <c r="C2814" s="126" t="s">
        <v>75</v>
      </c>
      <c r="D2814" s="127">
        <v>0.83699999999999997</v>
      </c>
      <c r="E2814" s="128">
        <v>385</v>
      </c>
      <c r="F2814" s="128">
        <v>205</v>
      </c>
      <c r="G2814" s="126" t="s">
        <v>21111</v>
      </c>
      <c r="H2814" s="126" t="s">
        <v>21112</v>
      </c>
      <c r="I2814" s="126" t="s">
        <v>21113</v>
      </c>
      <c r="J2814" s="126" t="s">
        <v>26247</v>
      </c>
      <c r="K2814" s="9">
        <f>_xlfn.IFNA(VLOOKUP(Table5[[#This Row],[Section]],SubSill_Tier,2,FALSE),0)</f>
        <v>1</v>
      </c>
      <c r="L2814" s="9" t="str">
        <f t="shared" si="52"/>
        <v/>
      </c>
      <c r="M2814" s="205" t="str" cm="1">
        <f t="array" ref="M2814">_xlfn.IFS(NOT(ISERROR(VLOOKUP(Table5[[#This Row],[Section]],TB_notTB,1,FALSE))),"No",LEFT(Table5[[#This Row],[Section]],3)="ETB","PLS",LEFT(Table5[[#This Row],[Section]],1)="7","PDB",NOT(ISBLANK(Table5[[#This Row],[Section]])),"No")</f>
        <v>No</v>
      </c>
    </row>
    <row r="2815" spans="1:13" x14ac:dyDescent="0.25">
      <c r="A2815" s="126" t="s">
        <v>13477</v>
      </c>
      <c r="B2815" s="126" t="s">
        <v>13478</v>
      </c>
      <c r="C2815" s="126" t="s">
        <v>75</v>
      </c>
      <c r="D2815" s="127">
        <v>0.79500000000000004</v>
      </c>
      <c r="E2815" s="128">
        <v>353</v>
      </c>
      <c r="F2815" s="128">
        <v>163</v>
      </c>
      <c r="G2815" s="126" t="s">
        <v>21150</v>
      </c>
      <c r="H2815" s="126" t="s">
        <v>21151</v>
      </c>
      <c r="I2815" s="126" t="s">
        <v>21152</v>
      </c>
      <c r="J2815" s="126" t="s">
        <v>26362</v>
      </c>
      <c r="K2815" s="9">
        <f>_xlfn.IFNA(VLOOKUP(Table5[[#This Row],[Section]],SubSill_Tier,2,FALSE),0)</f>
        <v>0</v>
      </c>
      <c r="L2815" s="9" t="str">
        <f t="shared" si="52"/>
        <v/>
      </c>
      <c r="M2815" s="205" t="str" cm="1">
        <f t="array" ref="M2815">_xlfn.IFS(NOT(ISERROR(VLOOKUP(Table5[[#This Row],[Section]],TB_notTB,1,FALSE))),"No",LEFT(Table5[[#This Row],[Section]],3)="ETB","PLS",LEFT(Table5[[#This Row],[Section]],1)="7","PDB",NOT(ISBLANK(Table5[[#This Row],[Section]])),"No")</f>
        <v>No</v>
      </c>
    </row>
    <row r="2816" spans="1:13" x14ac:dyDescent="0.25">
      <c r="A2816" s="126" t="s">
        <v>13479</v>
      </c>
      <c r="B2816" s="126" t="s">
        <v>13480</v>
      </c>
      <c r="C2816" s="126" t="s">
        <v>75</v>
      </c>
      <c r="D2816" s="127">
        <v>0.57499999999999996</v>
      </c>
      <c r="E2816" s="128">
        <v>254</v>
      </c>
      <c r="F2816" s="128">
        <v>170</v>
      </c>
      <c r="G2816" s="126" t="s">
        <v>13735</v>
      </c>
      <c r="H2816" s="126" t="s">
        <v>21071</v>
      </c>
      <c r="I2816" s="126" t="s">
        <v>21072</v>
      </c>
      <c r="J2816" s="126" t="s">
        <v>26362</v>
      </c>
      <c r="K2816" s="9">
        <f>_xlfn.IFNA(VLOOKUP(Table5[[#This Row],[Section]],SubSill_Tier,2,FALSE),0)</f>
        <v>0</v>
      </c>
      <c r="L2816" s="9" t="str">
        <f t="shared" si="52"/>
        <v/>
      </c>
      <c r="M2816" s="205" t="str" cm="1">
        <f t="array" ref="M2816">_xlfn.IFS(NOT(ISERROR(VLOOKUP(Table5[[#This Row],[Section]],TB_notTB,1,FALSE))),"No",LEFT(Table5[[#This Row],[Section]],3)="ETB","PLS",LEFT(Table5[[#This Row],[Section]],1)="7","PDB",NOT(ISBLANK(Table5[[#This Row],[Section]])),"No")</f>
        <v>No</v>
      </c>
    </row>
    <row r="2817" spans="1:13" x14ac:dyDescent="0.25">
      <c r="A2817" s="126" t="s">
        <v>1382</v>
      </c>
      <c r="B2817" s="126" t="s">
        <v>17222</v>
      </c>
      <c r="C2817" s="126" t="s">
        <v>98</v>
      </c>
      <c r="D2817" s="127">
        <v>0.38700000000000001</v>
      </c>
      <c r="E2817" s="128">
        <v>173</v>
      </c>
      <c r="F2817" s="128">
        <v>100</v>
      </c>
      <c r="G2817" s="126" t="s">
        <v>13711</v>
      </c>
      <c r="H2817" s="126" t="s">
        <v>20119</v>
      </c>
      <c r="I2817" s="126" t="s">
        <v>21054</v>
      </c>
      <c r="J2817" s="126" t="s">
        <v>26232</v>
      </c>
      <c r="K2817" s="9">
        <f>_xlfn.IFNA(VLOOKUP(Table5[[#This Row],[Section]],SubSill_Tier,2,FALSE),0)</f>
        <v>0</v>
      </c>
      <c r="L2817" s="9" t="str">
        <f t="shared" si="52"/>
        <v/>
      </c>
      <c r="M2817" s="205" t="str" cm="1">
        <f t="array" ref="M2817">_xlfn.IFS(NOT(ISERROR(VLOOKUP(Table5[[#This Row],[Section]],TB_notTB,1,FALSE))),"No",LEFT(Table5[[#This Row],[Section]],3)="ETB","PLS",LEFT(Table5[[#This Row],[Section]],1)="7","PDB",NOT(ISBLANK(Table5[[#This Row],[Section]])),"No")</f>
        <v>No</v>
      </c>
    </row>
    <row r="2818" spans="1:13" x14ac:dyDescent="0.25">
      <c r="A2818" s="126" t="s">
        <v>1383</v>
      </c>
      <c r="B2818" s="126" t="s">
        <v>17222</v>
      </c>
      <c r="C2818" s="126" t="s">
        <v>98</v>
      </c>
      <c r="D2818" s="127">
        <v>0.46400000000000002</v>
      </c>
      <c r="E2818" s="128">
        <v>213</v>
      </c>
      <c r="F2818" s="128">
        <v>100</v>
      </c>
      <c r="G2818" s="126" t="s">
        <v>13711</v>
      </c>
      <c r="H2818" s="126" t="s">
        <v>20119</v>
      </c>
      <c r="I2818" s="126" t="s">
        <v>21054</v>
      </c>
      <c r="J2818" s="126" t="s">
        <v>26232</v>
      </c>
      <c r="K2818" s="9">
        <f>_xlfn.IFNA(VLOOKUP(Table5[[#This Row],[Section]],SubSill_Tier,2,FALSE),0)</f>
        <v>0</v>
      </c>
      <c r="L2818" s="9" t="str">
        <f t="shared" ref="L2818:L2881" si="53">IFERROR(IF(LEFT(G2818,2)="AI",IF(_xlfn.NUMBERVALUE(IFERROR(LEFT(IF(ISERROR(FIND("X",UPPER(B2818))),UPPER(B2818),RIGHT(UPPER(B2818),LEN(UPPER(B2818))-FIND("~",SUBSTITUTE(UPPER(B2818),"X","~",LEN(UPPER(B2818))-LEN(SUBSTITUTE(UPPER(B2818),"X","")))))),FIND(" ",IF(ISERROR(FIND("X",UPPER(B2818))),UPPER(B2818),RIGHT(UPPER(B2818),LEN(UPPER(B2818))-FIND("~",SUBSTITUTE(UPPER(B2818),"X","~",LEN(UPPER(B2818))-LEN(SUBSTITUTE(UPPER(B2818),"X","")))))),1)-1),IF(ISERROR(FIND("X",UPPER(B2818))),UPPER(B2818),RIGHT(UPPER(B2818),LEN(UPPER(B2818))-FIND("~",SUBSTITUTE(UPPER(B2818),"X","~",LEN(UPPER(B2818))-LEN(SUBSTITUTE(UPPER(B2818),"X",""))))))),".")&gt;=5,"Wall",""),""),"")</f>
        <v/>
      </c>
      <c r="M2818" s="205" t="str" cm="1">
        <f t="array" ref="M2818">_xlfn.IFS(NOT(ISERROR(VLOOKUP(Table5[[#This Row],[Section]],TB_notTB,1,FALSE))),"No",LEFT(Table5[[#This Row],[Section]],3)="ETB","PLS",LEFT(Table5[[#This Row],[Section]],1)="7","PDB",NOT(ISBLANK(Table5[[#This Row],[Section]])),"No")</f>
        <v>No</v>
      </c>
    </row>
    <row r="2819" spans="1:13" x14ac:dyDescent="0.25">
      <c r="A2819" s="126" t="s">
        <v>1384</v>
      </c>
      <c r="B2819" s="126" t="s">
        <v>17222</v>
      </c>
      <c r="C2819" s="126" t="s">
        <v>98</v>
      </c>
      <c r="D2819" s="127">
        <v>0.88300000000000001</v>
      </c>
      <c r="E2819" s="128">
        <v>422</v>
      </c>
      <c r="F2819" s="128">
        <v>100</v>
      </c>
      <c r="G2819" s="126" t="s">
        <v>13711</v>
      </c>
      <c r="H2819" s="126" t="s">
        <v>20119</v>
      </c>
      <c r="I2819" s="126" t="s">
        <v>21054</v>
      </c>
      <c r="J2819" s="126" t="s">
        <v>26232</v>
      </c>
      <c r="K2819" s="9">
        <f>_xlfn.IFNA(VLOOKUP(Table5[[#This Row],[Section]],SubSill_Tier,2,FALSE),0)</f>
        <v>0</v>
      </c>
      <c r="L2819" s="9" t="str">
        <f t="shared" si="53"/>
        <v/>
      </c>
      <c r="M2819" s="205" t="str" cm="1">
        <f t="array" ref="M2819">_xlfn.IFS(NOT(ISERROR(VLOOKUP(Table5[[#This Row],[Section]],TB_notTB,1,FALSE))),"No",LEFT(Table5[[#This Row],[Section]],3)="ETB","PLS",LEFT(Table5[[#This Row],[Section]],1)="7","PDB",NOT(ISBLANK(Table5[[#This Row],[Section]])),"No")</f>
        <v>No</v>
      </c>
    </row>
    <row r="2820" spans="1:13" x14ac:dyDescent="0.25">
      <c r="A2820" s="126" t="s">
        <v>1385</v>
      </c>
      <c r="B2820" s="126" t="s">
        <v>17222</v>
      </c>
      <c r="C2820" s="126" t="s">
        <v>98</v>
      </c>
      <c r="D2820" s="127">
        <v>0.46700000000000003</v>
      </c>
      <c r="E2820" s="128">
        <v>168</v>
      </c>
      <c r="F2820" s="128">
        <v>100</v>
      </c>
      <c r="G2820" s="126" t="s">
        <v>13711</v>
      </c>
      <c r="H2820" s="126" t="s">
        <v>20119</v>
      </c>
      <c r="I2820" s="126" t="s">
        <v>21054</v>
      </c>
      <c r="J2820" s="126" t="s">
        <v>26232</v>
      </c>
      <c r="K2820" s="9">
        <f>_xlfn.IFNA(VLOOKUP(Table5[[#This Row],[Section]],SubSill_Tier,2,FALSE),0)</f>
        <v>0</v>
      </c>
      <c r="L2820" s="9" t="str">
        <f t="shared" si="53"/>
        <v/>
      </c>
      <c r="M2820" s="205" t="str" cm="1">
        <f t="array" ref="M2820">_xlfn.IFS(NOT(ISERROR(VLOOKUP(Table5[[#This Row],[Section]],TB_notTB,1,FALSE))),"No",LEFT(Table5[[#This Row],[Section]],3)="ETB","PLS",LEFT(Table5[[#This Row],[Section]],1)="7","PDB",NOT(ISBLANK(Table5[[#This Row],[Section]])),"No")</f>
        <v>No</v>
      </c>
    </row>
    <row r="2821" spans="1:13" x14ac:dyDescent="0.25">
      <c r="A2821" s="126" t="s">
        <v>1386</v>
      </c>
      <c r="B2821" s="126" t="s">
        <v>17222</v>
      </c>
      <c r="C2821" s="126" t="s">
        <v>98</v>
      </c>
      <c r="D2821" s="127">
        <v>1.39</v>
      </c>
      <c r="E2821" s="128">
        <v>363</v>
      </c>
      <c r="F2821" s="128">
        <v>100</v>
      </c>
      <c r="G2821" s="126" t="s">
        <v>13711</v>
      </c>
      <c r="H2821" s="126" t="s">
        <v>20119</v>
      </c>
      <c r="I2821" s="126" t="s">
        <v>21054</v>
      </c>
      <c r="J2821" s="126" t="s">
        <v>26232</v>
      </c>
      <c r="K2821" s="9">
        <f>_xlfn.IFNA(VLOOKUP(Table5[[#This Row],[Section]],SubSill_Tier,2,FALSE),0)</f>
        <v>0</v>
      </c>
      <c r="L2821" s="9" t="str">
        <f t="shared" si="53"/>
        <v/>
      </c>
      <c r="M2821" s="205" t="str" cm="1">
        <f t="array" ref="M2821">_xlfn.IFS(NOT(ISERROR(VLOOKUP(Table5[[#This Row],[Section]],TB_notTB,1,FALSE))),"No",LEFT(Table5[[#This Row],[Section]],3)="ETB","PLS",LEFT(Table5[[#This Row],[Section]],1)="7","PDB",NOT(ISBLANK(Table5[[#This Row],[Section]])),"No")</f>
        <v>No</v>
      </c>
    </row>
    <row r="2822" spans="1:13" x14ac:dyDescent="0.25">
      <c r="A2822" s="126" t="s">
        <v>1387</v>
      </c>
      <c r="B2822" s="126" t="s">
        <v>17222</v>
      </c>
      <c r="C2822" s="126" t="s">
        <v>98</v>
      </c>
      <c r="D2822" s="127">
        <v>0.39900000000000002</v>
      </c>
      <c r="E2822" s="128">
        <v>183</v>
      </c>
      <c r="F2822" s="128">
        <v>100</v>
      </c>
      <c r="G2822" s="126" t="s">
        <v>13711</v>
      </c>
      <c r="H2822" s="126" t="s">
        <v>20119</v>
      </c>
      <c r="I2822" s="126" t="s">
        <v>21054</v>
      </c>
      <c r="J2822" s="126" t="s">
        <v>26232</v>
      </c>
      <c r="K2822" s="9">
        <f>_xlfn.IFNA(VLOOKUP(Table5[[#This Row],[Section]],SubSill_Tier,2,FALSE),0)</f>
        <v>0</v>
      </c>
      <c r="L2822" s="9" t="str">
        <f t="shared" si="53"/>
        <v/>
      </c>
      <c r="M2822" s="205" t="str" cm="1">
        <f t="array" ref="M2822">_xlfn.IFS(NOT(ISERROR(VLOOKUP(Table5[[#This Row],[Section]],TB_notTB,1,FALSE))),"No",LEFT(Table5[[#This Row],[Section]],3)="ETB","PLS",LEFT(Table5[[#This Row],[Section]],1)="7","PDB",NOT(ISBLANK(Table5[[#This Row],[Section]])),"No")</f>
        <v>No</v>
      </c>
    </row>
    <row r="2823" spans="1:13" x14ac:dyDescent="0.25">
      <c r="A2823" s="126" t="s">
        <v>1388</v>
      </c>
      <c r="B2823" s="126" t="s">
        <v>17222</v>
      </c>
      <c r="C2823" s="126" t="s">
        <v>98</v>
      </c>
      <c r="D2823" s="127">
        <v>0.35199999999999998</v>
      </c>
      <c r="E2823" s="128">
        <v>173</v>
      </c>
      <c r="F2823" s="128">
        <v>173</v>
      </c>
      <c r="G2823" s="126" t="s">
        <v>13711</v>
      </c>
      <c r="H2823" s="126" t="s">
        <v>20119</v>
      </c>
      <c r="I2823" s="126" t="s">
        <v>21054</v>
      </c>
      <c r="J2823" s="126" t="s">
        <v>26232</v>
      </c>
      <c r="K2823" s="9">
        <f>_xlfn.IFNA(VLOOKUP(Table5[[#This Row],[Section]],SubSill_Tier,2,FALSE),0)</f>
        <v>0</v>
      </c>
      <c r="L2823" s="9" t="str">
        <f t="shared" si="53"/>
        <v/>
      </c>
      <c r="M2823" s="205" t="str" cm="1">
        <f t="array" ref="M2823">_xlfn.IFS(NOT(ISERROR(VLOOKUP(Table5[[#This Row],[Section]],TB_notTB,1,FALSE))),"No",LEFT(Table5[[#This Row],[Section]],3)="ETB","PLS",LEFT(Table5[[#This Row],[Section]],1)="7","PDB",NOT(ISBLANK(Table5[[#This Row],[Section]])),"No")</f>
        <v>No</v>
      </c>
    </row>
    <row r="2824" spans="1:13" x14ac:dyDescent="0.25">
      <c r="A2824" s="126" t="s">
        <v>1389</v>
      </c>
      <c r="B2824" s="126" t="s">
        <v>17222</v>
      </c>
      <c r="C2824" s="126" t="s">
        <v>98</v>
      </c>
      <c r="D2824" s="127">
        <v>0.40200000000000002</v>
      </c>
      <c r="E2824" s="128">
        <v>145</v>
      </c>
      <c r="F2824" s="128">
        <v>100</v>
      </c>
      <c r="G2824" s="126" t="s">
        <v>13711</v>
      </c>
      <c r="H2824" s="126" t="s">
        <v>20119</v>
      </c>
      <c r="I2824" s="126" t="s">
        <v>21054</v>
      </c>
      <c r="J2824" s="126" t="s">
        <v>26232</v>
      </c>
      <c r="K2824" s="9">
        <f>_xlfn.IFNA(VLOOKUP(Table5[[#This Row],[Section]],SubSill_Tier,2,FALSE),0)</f>
        <v>0</v>
      </c>
      <c r="L2824" s="9" t="str">
        <f t="shared" si="53"/>
        <v/>
      </c>
      <c r="M2824" s="205" t="str" cm="1">
        <f t="array" ref="M2824">_xlfn.IFS(NOT(ISERROR(VLOOKUP(Table5[[#This Row],[Section]],TB_notTB,1,FALSE))),"No",LEFT(Table5[[#This Row],[Section]],3)="ETB","PLS",LEFT(Table5[[#This Row],[Section]],1)="7","PDB",NOT(ISBLANK(Table5[[#This Row],[Section]])),"No")</f>
        <v>No</v>
      </c>
    </row>
    <row r="2825" spans="1:13" x14ac:dyDescent="0.25">
      <c r="A2825" s="126" t="s">
        <v>1390</v>
      </c>
      <c r="B2825" s="126" t="s">
        <v>17222</v>
      </c>
      <c r="C2825" s="126" t="s">
        <v>75</v>
      </c>
      <c r="D2825" s="127">
        <v>0.41899999999999998</v>
      </c>
      <c r="E2825" s="128">
        <v>203</v>
      </c>
      <c r="F2825" s="128">
        <v>100</v>
      </c>
      <c r="G2825" s="126" t="s">
        <v>13751</v>
      </c>
      <c r="H2825" s="126" t="s">
        <v>20169</v>
      </c>
      <c r="I2825" s="126" t="s">
        <v>20170</v>
      </c>
      <c r="J2825" s="126" t="s">
        <v>26232</v>
      </c>
      <c r="K2825" s="9">
        <f>_xlfn.IFNA(VLOOKUP(Table5[[#This Row],[Section]],SubSill_Tier,2,FALSE),0)</f>
        <v>0</v>
      </c>
      <c r="L2825" s="9" t="str">
        <f t="shared" si="53"/>
        <v/>
      </c>
      <c r="M2825" s="205" t="str" cm="1">
        <f t="array" ref="M2825">_xlfn.IFS(NOT(ISERROR(VLOOKUP(Table5[[#This Row],[Section]],TB_notTB,1,FALSE))),"No",LEFT(Table5[[#This Row],[Section]],3)="ETB","PLS",LEFT(Table5[[#This Row],[Section]],1)="7","PDB",NOT(ISBLANK(Table5[[#This Row],[Section]])),"No")</f>
        <v>No</v>
      </c>
    </row>
    <row r="2826" spans="1:13" x14ac:dyDescent="0.25">
      <c r="A2826" s="126" t="s">
        <v>1391</v>
      </c>
      <c r="B2826" s="126" t="s">
        <v>17222</v>
      </c>
      <c r="C2826" s="126" t="s">
        <v>98</v>
      </c>
      <c r="D2826" s="127">
        <v>0.378</v>
      </c>
      <c r="E2826" s="128">
        <v>202</v>
      </c>
      <c r="F2826" s="128">
        <v>175</v>
      </c>
      <c r="G2826" s="126" t="s">
        <v>13711</v>
      </c>
      <c r="H2826" s="126" t="s">
        <v>20119</v>
      </c>
      <c r="I2826" s="126" t="s">
        <v>21054</v>
      </c>
      <c r="J2826" s="126" t="s">
        <v>26232</v>
      </c>
      <c r="K2826" s="9">
        <f>_xlfn.IFNA(VLOOKUP(Table5[[#This Row],[Section]],SubSill_Tier,2,FALSE),0)</f>
        <v>0</v>
      </c>
      <c r="L2826" s="9" t="str">
        <f t="shared" si="53"/>
        <v/>
      </c>
      <c r="M2826" s="205" t="str" cm="1">
        <f t="array" ref="M2826">_xlfn.IFS(NOT(ISERROR(VLOOKUP(Table5[[#This Row],[Section]],TB_notTB,1,FALSE))),"No",LEFT(Table5[[#This Row],[Section]],3)="ETB","PLS",LEFT(Table5[[#This Row],[Section]],1)="7","PDB",NOT(ISBLANK(Table5[[#This Row],[Section]])),"No")</f>
        <v>No</v>
      </c>
    </row>
    <row r="2827" spans="1:13" x14ac:dyDescent="0.25">
      <c r="A2827" s="126" t="s">
        <v>1392</v>
      </c>
      <c r="B2827" s="126" t="s">
        <v>17222</v>
      </c>
      <c r="C2827" s="126" t="s">
        <v>75</v>
      </c>
      <c r="D2827" s="127">
        <v>0.71599999999999997</v>
      </c>
      <c r="E2827" s="128">
        <v>197</v>
      </c>
      <c r="F2827" s="128">
        <v>101</v>
      </c>
      <c r="G2827" s="126" t="s">
        <v>13711</v>
      </c>
      <c r="H2827" s="126" t="s">
        <v>20119</v>
      </c>
      <c r="I2827" s="126" t="s">
        <v>21054</v>
      </c>
      <c r="J2827" s="126" t="s">
        <v>26232</v>
      </c>
      <c r="K2827" s="9">
        <f>_xlfn.IFNA(VLOOKUP(Table5[[#This Row],[Section]],SubSill_Tier,2,FALSE),0)</f>
        <v>0</v>
      </c>
      <c r="L2827" s="9" t="str">
        <f t="shared" si="53"/>
        <v/>
      </c>
      <c r="M2827" s="205" t="str" cm="1">
        <f t="array" ref="M2827">_xlfn.IFS(NOT(ISERROR(VLOOKUP(Table5[[#This Row],[Section]],TB_notTB,1,FALSE))),"No",LEFT(Table5[[#This Row],[Section]],3)="ETB","PLS",LEFT(Table5[[#This Row],[Section]],1)="7","PDB",NOT(ISBLANK(Table5[[#This Row],[Section]])),"No")</f>
        <v>No</v>
      </c>
    </row>
    <row r="2828" spans="1:13" x14ac:dyDescent="0.25">
      <c r="A2828" s="126" t="s">
        <v>1393</v>
      </c>
      <c r="B2828" s="126" t="s">
        <v>17222</v>
      </c>
      <c r="C2828" s="126" t="s">
        <v>75</v>
      </c>
      <c r="D2828" s="127">
        <v>0.54800000000000004</v>
      </c>
      <c r="E2828" s="128">
        <v>183</v>
      </c>
      <c r="F2828" s="128">
        <v>100</v>
      </c>
      <c r="G2828" s="126" t="s">
        <v>13711</v>
      </c>
      <c r="H2828" s="126" t="s">
        <v>20119</v>
      </c>
      <c r="I2828" s="126" t="s">
        <v>21054</v>
      </c>
      <c r="J2828" s="126" t="s">
        <v>26232</v>
      </c>
      <c r="K2828" s="9">
        <f>_xlfn.IFNA(VLOOKUP(Table5[[#This Row],[Section]],SubSill_Tier,2,FALSE),0)</f>
        <v>0</v>
      </c>
      <c r="L2828" s="9" t="str">
        <f t="shared" si="53"/>
        <v/>
      </c>
      <c r="M2828" s="205" t="str" cm="1">
        <f t="array" ref="M2828">_xlfn.IFS(NOT(ISERROR(VLOOKUP(Table5[[#This Row],[Section]],TB_notTB,1,FALSE))),"No",LEFT(Table5[[#This Row],[Section]],3)="ETB","PLS",LEFT(Table5[[#This Row],[Section]],1)="7","PDB",NOT(ISBLANK(Table5[[#This Row],[Section]])),"No")</f>
        <v>No</v>
      </c>
    </row>
    <row r="2829" spans="1:13" x14ac:dyDescent="0.25">
      <c r="A2829" s="126" t="s">
        <v>1394</v>
      </c>
      <c r="B2829" s="126" t="s">
        <v>17222</v>
      </c>
      <c r="C2829" s="126" t="s">
        <v>98</v>
      </c>
      <c r="D2829" s="127">
        <v>0.27300000000000002</v>
      </c>
      <c r="E2829" s="128">
        <v>144</v>
      </c>
      <c r="F2829" s="128">
        <v>100</v>
      </c>
      <c r="G2829" s="126" t="s">
        <v>13711</v>
      </c>
      <c r="H2829" s="126" t="s">
        <v>20119</v>
      </c>
      <c r="I2829" s="126" t="s">
        <v>21054</v>
      </c>
      <c r="J2829" s="126" t="s">
        <v>26232</v>
      </c>
      <c r="K2829" s="9">
        <f>_xlfn.IFNA(VLOOKUP(Table5[[#This Row],[Section]],SubSill_Tier,2,FALSE),0)</f>
        <v>0</v>
      </c>
      <c r="L2829" s="9" t="str">
        <f t="shared" si="53"/>
        <v/>
      </c>
      <c r="M2829" s="205" t="str" cm="1">
        <f t="array" ref="M2829">_xlfn.IFS(NOT(ISERROR(VLOOKUP(Table5[[#This Row],[Section]],TB_notTB,1,FALSE))),"No",LEFT(Table5[[#This Row],[Section]],3)="ETB","PLS",LEFT(Table5[[#This Row],[Section]],1)="7","PDB",NOT(ISBLANK(Table5[[#This Row],[Section]])),"No")</f>
        <v>No</v>
      </c>
    </row>
    <row r="2830" spans="1:13" x14ac:dyDescent="0.25">
      <c r="A2830" s="126" t="s">
        <v>1395</v>
      </c>
      <c r="B2830" s="126" t="s">
        <v>17222</v>
      </c>
      <c r="C2830" s="126" t="s">
        <v>98</v>
      </c>
      <c r="D2830" s="127">
        <v>0.745</v>
      </c>
      <c r="E2830" s="128">
        <v>409</v>
      </c>
      <c r="F2830" s="128">
        <v>143</v>
      </c>
      <c r="G2830" s="126" t="s">
        <v>13736</v>
      </c>
      <c r="H2830" s="126" t="s">
        <v>20148</v>
      </c>
      <c r="I2830" s="126" t="s">
        <v>21073</v>
      </c>
      <c r="J2830" s="126" t="s">
        <v>26232</v>
      </c>
      <c r="K2830" s="9">
        <f>_xlfn.IFNA(VLOOKUP(Table5[[#This Row],[Section]],SubSill_Tier,2,FALSE),0)</f>
        <v>0</v>
      </c>
      <c r="L2830" s="9" t="str">
        <f t="shared" si="53"/>
        <v/>
      </c>
      <c r="M2830" s="205" t="str" cm="1">
        <f t="array" ref="M2830">_xlfn.IFS(NOT(ISERROR(VLOOKUP(Table5[[#This Row],[Section]],TB_notTB,1,FALSE))),"No",LEFT(Table5[[#This Row],[Section]],3)="ETB","PLS",LEFT(Table5[[#This Row],[Section]],1)="7","PDB",NOT(ISBLANK(Table5[[#This Row],[Section]])),"No")</f>
        <v>No</v>
      </c>
    </row>
    <row r="2831" spans="1:13" x14ac:dyDescent="0.25">
      <c r="A2831" s="126" t="s">
        <v>1396</v>
      </c>
      <c r="B2831" s="126" t="s">
        <v>17222</v>
      </c>
      <c r="C2831" s="126" t="s">
        <v>98</v>
      </c>
      <c r="D2831" s="127">
        <v>0.436</v>
      </c>
      <c r="E2831" s="128">
        <v>229</v>
      </c>
      <c r="F2831" s="128">
        <v>111</v>
      </c>
      <c r="G2831" s="126" t="s">
        <v>13711</v>
      </c>
      <c r="H2831" s="126" t="s">
        <v>20119</v>
      </c>
      <c r="I2831" s="126" t="s">
        <v>21054</v>
      </c>
      <c r="J2831" s="126" t="s">
        <v>26232</v>
      </c>
      <c r="K2831" s="9">
        <f>_xlfn.IFNA(VLOOKUP(Table5[[#This Row],[Section]],SubSill_Tier,2,FALSE),0)</f>
        <v>0</v>
      </c>
      <c r="L2831" s="9" t="str">
        <f t="shared" si="53"/>
        <v/>
      </c>
      <c r="M2831" s="205" t="str" cm="1">
        <f t="array" ref="M2831">_xlfn.IFS(NOT(ISERROR(VLOOKUP(Table5[[#This Row],[Section]],TB_notTB,1,FALSE))),"No",LEFT(Table5[[#This Row],[Section]],3)="ETB","PLS",LEFT(Table5[[#This Row],[Section]],1)="7","PDB",NOT(ISBLANK(Table5[[#This Row],[Section]])),"No")</f>
        <v>No</v>
      </c>
    </row>
    <row r="2832" spans="1:13" x14ac:dyDescent="0.25">
      <c r="A2832" s="126" t="s">
        <v>1397</v>
      </c>
      <c r="B2832" s="126" t="s">
        <v>17222</v>
      </c>
      <c r="C2832" s="126" t="s">
        <v>98</v>
      </c>
      <c r="D2832" s="127">
        <v>0.154</v>
      </c>
      <c r="E2832" s="128">
        <v>100</v>
      </c>
      <c r="F2832" s="128">
        <v>100</v>
      </c>
      <c r="G2832" s="126" t="s">
        <v>13736</v>
      </c>
      <c r="H2832" s="126" t="s">
        <v>20148</v>
      </c>
      <c r="I2832" s="126" t="s">
        <v>21073</v>
      </c>
      <c r="J2832" s="126" t="s">
        <v>26232</v>
      </c>
      <c r="K2832" s="9">
        <f>_xlfn.IFNA(VLOOKUP(Table5[[#This Row],[Section]],SubSill_Tier,2,FALSE),0)</f>
        <v>0</v>
      </c>
      <c r="L2832" s="9" t="str">
        <f t="shared" si="53"/>
        <v/>
      </c>
      <c r="M2832" s="205" t="str" cm="1">
        <f t="array" ref="M2832">_xlfn.IFS(NOT(ISERROR(VLOOKUP(Table5[[#This Row],[Section]],TB_notTB,1,FALSE))),"No",LEFT(Table5[[#This Row],[Section]],3)="ETB","PLS",LEFT(Table5[[#This Row],[Section]],1)="7","PDB",NOT(ISBLANK(Table5[[#This Row],[Section]])),"No")</f>
        <v>No</v>
      </c>
    </row>
    <row r="2833" spans="1:13" x14ac:dyDescent="0.25">
      <c r="A2833" s="126" t="s">
        <v>13481</v>
      </c>
      <c r="B2833" s="126" t="s">
        <v>13482</v>
      </c>
      <c r="C2833" s="126" t="s">
        <v>75</v>
      </c>
      <c r="D2833" s="127">
        <v>0.90200000000000002</v>
      </c>
      <c r="E2833" s="128">
        <v>398</v>
      </c>
      <c r="F2833" s="128">
        <v>195</v>
      </c>
      <c r="G2833" s="126" t="s">
        <v>21150</v>
      </c>
      <c r="H2833" s="126" t="s">
        <v>21151</v>
      </c>
      <c r="I2833" s="126" t="s">
        <v>21152</v>
      </c>
      <c r="J2833" s="126" t="s">
        <v>26362</v>
      </c>
      <c r="K2833" s="9">
        <f>_xlfn.IFNA(VLOOKUP(Table5[[#This Row],[Section]],SubSill_Tier,2,FALSE),0)</f>
        <v>0</v>
      </c>
      <c r="L2833" s="9" t="str">
        <f t="shared" si="53"/>
        <v/>
      </c>
      <c r="M2833" s="205" t="str" cm="1">
        <f t="array" ref="M2833">_xlfn.IFS(NOT(ISERROR(VLOOKUP(Table5[[#This Row],[Section]],TB_notTB,1,FALSE))),"No",LEFT(Table5[[#This Row],[Section]],3)="ETB","PLS",LEFT(Table5[[#This Row],[Section]],1)="7","PDB",NOT(ISBLANK(Table5[[#This Row],[Section]])),"No")</f>
        <v>No</v>
      </c>
    </row>
    <row r="2834" spans="1:13" x14ac:dyDescent="0.25">
      <c r="A2834" s="126" t="s">
        <v>1398</v>
      </c>
      <c r="B2834" s="126" t="s">
        <v>17222</v>
      </c>
      <c r="C2834" s="126" t="s">
        <v>75</v>
      </c>
      <c r="D2834" s="127">
        <v>0.61099999999999999</v>
      </c>
      <c r="E2834" s="128">
        <v>236</v>
      </c>
      <c r="F2834" s="128">
        <v>236</v>
      </c>
      <c r="G2834" s="126" t="s">
        <v>13730</v>
      </c>
      <c r="H2834" s="126" t="s">
        <v>20139</v>
      </c>
      <c r="I2834" s="126" t="s">
        <v>20140</v>
      </c>
      <c r="J2834" s="126" t="s">
        <v>26243</v>
      </c>
      <c r="K2834" s="9">
        <f>_xlfn.IFNA(VLOOKUP(Table5[[#This Row],[Section]],SubSill_Tier,2,FALSE),0)</f>
        <v>0</v>
      </c>
      <c r="L2834" s="9" t="str">
        <f t="shared" si="53"/>
        <v/>
      </c>
      <c r="M2834" s="205" t="str" cm="1">
        <f t="array" ref="M2834">_xlfn.IFS(NOT(ISERROR(VLOOKUP(Table5[[#This Row],[Section]],TB_notTB,1,FALSE))),"No",LEFT(Table5[[#This Row],[Section]],3)="ETB","PLS",LEFT(Table5[[#This Row],[Section]],1)="7","PDB",NOT(ISBLANK(Table5[[#This Row],[Section]])),"No")</f>
        <v>No</v>
      </c>
    </row>
    <row r="2835" spans="1:13" x14ac:dyDescent="0.25">
      <c r="A2835" s="126" t="s">
        <v>11718</v>
      </c>
      <c r="B2835" s="126" t="s">
        <v>17222</v>
      </c>
      <c r="C2835" s="126" t="s">
        <v>75</v>
      </c>
      <c r="D2835" s="127">
        <v>0.217</v>
      </c>
      <c r="E2835" s="128">
        <v>162</v>
      </c>
      <c r="F2835" s="128">
        <v>162</v>
      </c>
      <c r="G2835" s="126" t="s">
        <v>13739</v>
      </c>
      <c r="H2835" s="126" t="s">
        <v>20143</v>
      </c>
      <c r="I2835" s="126" t="s">
        <v>20144</v>
      </c>
      <c r="J2835" s="126" t="s">
        <v>26246</v>
      </c>
      <c r="K2835" s="9">
        <f>_xlfn.IFNA(VLOOKUP(Table5[[#This Row],[Section]],SubSill_Tier,2,FALSE),0)</f>
        <v>0</v>
      </c>
      <c r="L2835" s="9" t="str">
        <f t="shared" si="53"/>
        <v/>
      </c>
      <c r="M2835" s="205" t="str" cm="1">
        <f t="array" ref="M2835">_xlfn.IFS(NOT(ISERROR(VLOOKUP(Table5[[#This Row],[Section]],TB_notTB,1,FALSE))),"No",LEFT(Table5[[#This Row],[Section]],3)="ETB","PLS",LEFT(Table5[[#This Row],[Section]],1)="7","PDB",NOT(ISBLANK(Table5[[#This Row],[Section]])),"No")</f>
        <v>No</v>
      </c>
    </row>
    <row r="2836" spans="1:13" x14ac:dyDescent="0.25">
      <c r="A2836" s="126" t="s">
        <v>1399</v>
      </c>
      <c r="B2836" s="126" t="s">
        <v>17222</v>
      </c>
      <c r="C2836" s="126" t="s">
        <v>98</v>
      </c>
      <c r="D2836" s="127">
        <v>0.97499999999999998</v>
      </c>
      <c r="E2836" s="128">
        <v>500</v>
      </c>
      <c r="F2836" s="128">
        <v>145</v>
      </c>
      <c r="G2836" s="126" t="s">
        <v>13736</v>
      </c>
      <c r="H2836" s="126" t="s">
        <v>20148</v>
      </c>
      <c r="I2836" s="126" t="s">
        <v>21073</v>
      </c>
      <c r="J2836" s="126" t="s">
        <v>26232</v>
      </c>
      <c r="K2836" s="9">
        <f>_xlfn.IFNA(VLOOKUP(Table5[[#This Row],[Section]],SubSill_Tier,2,FALSE),0)</f>
        <v>0</v>
      </c>
      <c r="L2836" s="9" t="str">
        <f t="shared" si="53"/>
        <v/>
      </c>
      <c r="M2836" s="205" t="str" cm="1">
        <f t="array" ref="M2836">_xlfn.IFS(NOT(ISERROR(VLOOKUP(Table5[[#This Row],[Section]],TB_notTB,1,FALSE))),"No",LEFT(Table5[[#This Row],[Section]],3)="ETB","PLS",LEFT(Table5[[#This Row],[Section]],1)="7","PDB",NOT(ISBLANK(Table5[[#This Row],[Section]])),"No")</f>
        <v>No</v>
      </c>
    </row>
    <row r="2837" spans="1:13" x14ac:dyDescent="0.25">
      <c r="A2837" s="126" t="s">
        <v>6780</v>
      </c>
      <c r="B2837" s="126" t="s">
        <v>17222</v>
      </c>
      <c r="C2837" s="126" t="s">
        <v>75</v>
      </c>
      <c r="D2837" s="127">
        <v>0.76500000000000001</v>
      </c>
      <c r="E2837" s="128">
        <v>224</v>
      </c>
      <c r="F2837" s="128">
        <v>224</v>
      </c>
      <c r="G2837" s="126" t="s">
        <v>13721</v>
      </c>
      <c r="H2837" s="126" t="s">
        <v>20121</v>
      </c>
      <c r="I2837" s="126" t="s">
        <v>20122</v>
      </c>
      <c r="J2837" s="126" t="s">
        <v>26234</v>
      </c>
      <c r="K2837" s="9">
        <f>_xlfn.IFNA(VLOOKUP(Table5[[#This Row],[Section]],SubSill_Tier,2,FALSE),0)</f>
        <v>0</v>
      </c>
      <c r="L2837" s="9" t="str">
        <f t="shared" si="53"/>
        <v/>
      </c>
      <c r="M2837" s="205" t="str" cm="1">
        <f t="array" ref="M2837">_xlfn.IFS(NOT(ISERROR(VLOOKUP(Table5[[#This Row],[Section]],TB_notTB,1,FALSE))),"No",LEFT(Table5[[#This Row],[Section]],3)="ETB","PLS",LEFT(Table5[[#This Row],[Section]],1)="7","PDB",NOT(ISBLANK(Table5[[#This Row],[Section]])),"No")</f>
        <v>No</v>
      </c>
    </row>
    <row r="2838" spans="1:13" x14ac:dyDescent="0.25">
      <c r="A2838" s="126" t="s">
        <v>6781</v>
      </c>
      <c r="B2838" s="126" t="s">
        <v>17222</v>
      </c>
      <c r="C2838" s="126" t="s">
        <v>75</v>
      </c>
      <c r="D2838" s="127">
        <v>1.19</v>
      </c>
      <c r="E2838" s="128">
        <v>230</v>
      </c>
      <c r="F2838" s="128">
        <v>115</v>
      </c>
      <c r="G2838" s="126" t="s">
        <v>13721</v>
      </c>
      <c r="H2838" s="126" t="s">
        <v>20121</v>
      </c>
      <c r="I2838" s="126" t="s">
        <v>20122</v>
      </c>
      <c r="J2838" s="126" t="s">
        <v>26234</v>
      </c>
      <c r="K2838" s="9">
        <f>_xlfn.IFNA(VLOOKUP(Table5[[#This Row],[Section]],SubSill_Tier,2,FALSE),0)</f>
        <v>0</v>
      </c>
      <c r="L2838" s="9" t="str">
        <f t="shared" si="53"/>
        <v/>
      </c>
      <c r="M2838" s="205" t="str" cm="1">
        <f t="array" ref="M2838">_xlfn.IFS(NOT(ISERROR(VLOOKUP(Table5[[#This Row],[Section]],TB_notTB,1,FALSE))),"No",LEFT(Table5[[#This Row],[Section]],3)="ETB","PLS",LEFT(Table5[[#This Row],[Section]],1)="7","PDB",NOT(ISBLANK(Table5[[#This Row],[Section]])),"No")</f>
        <v>No</v>
      </c>
    </row>
    <row r="2839" spans="1:13" x14ac:dyDescent="0.25">
      <c r="A2839" s="126" t="s">
        <v>6782</v>
      </c>
      <c r="B2839" s="126" t="s">
        <v>12562</v>
      </c>
      <c r="C2839" s="126" t="s">
        <v>75</v>
      </c>
      <c r="D2839" s="127">
        <v>1.1160000000000001</v>
      </c>
      <c r="E2839" s="128">
        <v>272</v>
      </c>
      <c r="F2839" s="128">
        <v>140</v>
      </c>
      <c r="G2839" s="126" t="s">
        <v>13757</v>
      </c>
      <c r="H2839" s="126" t="s">
        <v>21122</v>
      </c>
      <c r="I2839" s="126" t="s">
        <v>21123</v>
      </c>
      <c r="J2839" s="126" t="s">
        <v>26233</v>
      </c>
      <c r="K2839" s="9">
        <f>_xlfn.IFNA(VLOOKUP(Table5[[#This Row],[Section]],SubSill_Tier,2,FALSE),0)</f>
        <v>0</v>
      </c>
      <c r="L2839" s="9" t="str">
        <f t="shared" si="53"/>
        <v>Wall</v>
      </c>
      <c r="M2839" s="205" t="str" cm="1">
        <f t="array" ref="M2839">_xlfn.IFS(NOT(ISERROR(VLOOKUP(Table5[[#This Row],[Section]],TB_notTB,1,FALSE))),"No",LEFT(Table5[[#This Row],[Section]],3)="ETB","PLS",LEFT(Table5[[#This Row],[Section]],1)="7","PDB",NOT(ISBLANK(Table5[[#This Row],[Section]])),"No")</f>
        <v>No</v>
      </c>
    </row>
    <row r="2840" spans="1:13" x14ac:dyDescent="0.25">
      <c r="A2840" s="126" t="s">
        <v>6783</v>
      </c>
      <c r="B2840" s="126" t="s">
        <v>12563</v>
      </c>
      <c r="C2840" s="126" t="s">
        <v>75</v>
      </c>
      <c r="D2840" s="127">
        <v>1.1719999999999999</v>
      </c>
      <c r="E2840" s="128">
        <v>294</v>
      </c>
      <c r="F2840" s="128">
        <v>140</v>
      </c>
      <c r="G2840" s="126" t="s">
        <v>13757</v>
      </c>
      <c r="H2840" s="126" t="s">
        <v>21122</v>
      </c>
      <c r="I2840" s="126" t="s">
        <v>21123</v>
      </c>
      <c r="J2840" s="126" t="s">
        <v>26233</v>
      </c>
      <c r="K2840" s="9">
        <f>_xlfn.IFNA(VLOOKUP(Table5[[#This Row],[Section]],SubSill_Tier,2,FALSE),0)</f>
        <v>0</v>
      </c>
      <c r="L2840" s="9" t="str">
        <f t="shared" si="53"/>
        <v>Wall</v>
      </c>
      <c r="M2840" s="205" t="str" cm="1">
        <f t="array" ref="M2840">_xlfn.IFS(NOT(ISERROR(VLOOKUP(Table5[[#This Row],[Section]],TB_notTB,1,FALSE))),"No",LEFT(Table5[[#This Row],[Section]],3)="ETB","PLS",LEFT(Table5[[#This Row],[Section]],1)="7","PDB",NOT(ISBLANK(Table5[[#This Row],[Section]])),"No")</f>
        <v>No</v>
      </c>
    </row>
    <row r="2841" spans="1:13" x14ac:dyDescent="0.25">
      <c r="A2841" s="126" t="s">
        <v>1400</v>
      </c>
      <c r="B2841" s="126" t="s">
        <v>17222</v>
      </c>
      <c r="C2841" s="126" t="s">
        <v>98</v>
      </c>
      <c r="D2841" s="127">
        <v>1.478</v>
      </c>
      <c r="E2841" s="128">
        <v>547</v>
      </c>
      <c r="F2841" s="128">
        <v>161</v>
      </c>
      <c r="G2841" s="126" t="s">
        <v>13743</v>
      </c>
      <c r="H2841" s="126" t="s">
        <v>20159</v>
      </c>
      <c r="I2841" s="126" t="s">
        <v>20160</v>
      </c>
      <c r="J2841" s="126" t="s">
        <v>26241</v>
      </c>
      <c r="K2841" s="9">
        <f>_xlfn.IFNA(VLOOKUP(Table5[[#This Row],[Section]],SubSill_Tier,2,FALSE),0)</f>
        <v>0</v>
      </c>
      <c r="L2841" s="9" t="str">
        <f t="shared" si="53"/>
        <v/>
      </c>
      <c r="M2841" s="205" t="str" cm="1">
        <f t="array" ref="M2841">_xlfn.IFS(NOT(ISERROR(VLOOKUP(Table5[[#This Row],[Section]],TB_notTB,1,FALSE))),"No",LEFT(Table5[[#This Row],[Section]],3)="ETB","PLS",LEFT(Table5[[#This Row],[Section]],1)="7","PDB",NOT(ISBLANK(Table5[[#This Row],[Section]])),"No")</f>
        <v>No</v>
      </c>
    </row>
    <row r="2842" spans="1:13" x14ac:dyDescent="0.25">
      <c r="A2842" s="126" t="s">
        <v>6784</v>
      </c>
      <c r="B2842" s="126" t="s">
        <v>17222</v>
      </c>
      <c r="C2842" s="126" t="s">
        <v>98</v>
      </c>
      <c r="D2842" s="127">
        <v>0.52700000000000002</v>
      </c>
      <c r="E2842" s="128">
        <v>195</v>
      </c>
      <c r="F2842" s="128">
        <v>100</v>
      </c>
      <c r="G2842" s="126" t="s">
        <v>13727</v>
      </c>
      <c r="H2842" s="126" t="s">
        <v>20121</v>
      </c>
      <c r="I2842" s="126" t="s">
        <v>20122</v>
      </c>
      <c r="J2842" s="126" t="s">
        <v>26234</v>
      </c>
      <c r="K2842" s="9">
        <f>_xlfn.IFNA(VLOOKUP(Table5[[#This Row],[Section]],SubSill_Tier,2,FALSE),0)</f>
        <v>0</v>
      </c>
      <c r="L2842" s="9" t="str">
        <f t="shared" si="53"/>
        <v/>
      </c>
      <c r="M2842" s="205" t="str" cm="1">
        <f t="array" ref="M2842">_xlfn.IFS(NOT(ISERROR(VLOOKUP(Table5[[#This Row],[Section]],TB_notTB,1,FALSE))),"No",LEFT(Table5[[#This Row],[Section]],3)="ETB","PLS",LEFT(Table5[[#This Row],[Section]],1)="7","PDB",NOT(ISBLANK(Table5[[#This Row],[Section]])),"No")</f>
        <v>No</v>
      </c>
    </row>
    <row r="2843" spans="1:13" x14ac:dyDescent="0.25">
      <c r="A2843" s="126" t="s">
        <v>1401</v>
      </c>
      <c r="B2843" s="126" t="s">
        <v>17222</v>
      </c>
      <c r="C2843" s="126" t="s">
        <v>98</v>
      </c>
      <c r="D2843" s="127">
        <v>0.443</v>
      </c>
      <c r="E2843" s="128">
        <v>196</v>
      </c>
      <c r="F2843" s="128">
        <v>196</v>
      </c>
      <c r="G2843" s="126" t="s">
        <v>13711</v>
      </c>
      <c r="H2843" s="126" t="s">
        <v>20119</v>
      </c>
      <c r="I2843" s="126" t="s">
        <v>21054</v>
      </c>
      <c r="J2843" s="126" t="s">
        <v>26232</v>
      </c>
      <c r="K2843" s="9">
        <f>_xlfn.IFNA(VLOOKUP(Table5[[#This Row],[Section]],SubSill_Tier,2,FALSE),0)</f>
        <v>0</v>
      </c>
      <c r="L2843" s="9" t="str">
        <f t="shared" si="53"/>
        <v/>
      </c>
      <c r="M2843" s="205" t="str" cm="1">
        <f t="array" ref="M2843">_xlfn.IFS(NOT(ISERROR(VLOOKUP(Table5[[#This Row],[Section]],TB_notTB,1,FALSE))),"No",LEFT(Table5[[#This Row],[Section]],3)="ETB","PLS",LEFT(Table5[[#This Row],[Section]],1)="7","PDB",NOT(ISBLANK(Table5[[#This Row],[Section]])),"No")</f>
        <v>No</v>
      </c>
    </row>
    <row r="2844" spans="1:13" x14ac:dyDescent="0.25">
      <c r="A2844" s="126" t="s">
        <v>1402</v>
      </c>
      <c r="B2844" s="126" t="s">
        <v>17222</v>
      </c>
      <c r="C2844" s="126" t="s">
        <v>98</v>
      </c>
      <c r="D2844" s="127">
        <v>0.92900000000000005</v>
      </c>
      <c r="E2844" s="128">
        <v>394</v>
      </c>
      <c r="F2844" s="128">
        <v>114</v>
      </c>
      <c r="G2844" s="126" t="s">
        <v>13711</v>
      </c>
      <c r="H2844" s="126" t="s">
        <v>20119</v>
      </c>
      <c r="I2844" s="126" t="s">
        <v>21054</v>
      </c>
      <c r="J2844" s="126" t="s">
        <v>26232</v>
      </c>
      <c r="K2844" s="9">
        <f>_xlfn.IFNA(VLOOKUP(Table5[[#This Row],[Section]],SubSill_Tier,2,FALSE),0)</f>
        <v>0</v>
      </c>
      <c r="L2844" s="9" t="str">
        <f t="shared" si="53"/>
        <v/>
      </c>
      <c r="M2844" s="205" t="str" cm="1">
        <f t="array" ref="M2844">_xlfn.IFS(NOT(ISERROR(VLOOKUP(Table5[[#This Row],[Section]],TB_notTB,1,FALSE))),"No",LEFT(Table5[[#This Row],[Section]],3)="ETB","PLS",LEFT(Table5[[#This Row],[Section]],1)="7","PDB",NOT(ISBLANK(Table5[[#This Row],[Section]])),"No")</f>
        <v>No</v>
      </c>
    </row>
    <row r="2845" spans="1:13" x14ac:dyDescent="0.25">
      <c r="A2845" s="126" t="s">
        <v>1403</v>
      </c>
      <c r="B2845" s="126" t="s">
        <v>22560</v>
      </c>
      <c r="C2845" s="126" t="s">
        <v>98</v>
      </c>
      <c r="D2845" s="127">
        <v>0.51400000000000001</v>
      </c>
      <c r="E2845" s="128">
        <v>222</v>
      </c>
      <c r="F2845" s="128">
        <v>100</v>
      </c>
      <c r="G2845" s="126" t="s">
        <v>13711</v>
      </c>
      <c r="H2845" s="126" t="s">
        <v>20119</v>
      </c>
      <c r="I2845" s="126" t="s">
        <v>21054</v>
      </c>
      <c r="J2845" s="126" t="s">
        <v>26232</v>
      </c>
      <c r="K2845" s="9">
        <f>_xlfn.IFNA(VLOOKUP(Table5[[#This Row],[Section]],SubSill_Tier,2,FALSE),0)</f>
        <v>0</v>
      </c>
      <c r="L2845" s="9" t="str">
        <f t="shared" si="53"/>
        <v/>
      </c>
      <c r="M2845" s="205" t="str" cm="1">
        <f t="array" ref="M2845">_xlfn.IFS(NOT(ISERROR(VLOOKUP(Table5[[#This Row],[Section]],TB_notTB,1,FALSE))),"No",LEFT(Table5[[#This Row],[Section]],3)="ETB","PLS",LEFT(Table5[[#This Row],[Section]],1)="7","PDB",NOT(ISBLANK(Table5[[#This Row],[Section]])),"No")</f>
        <v>No</v>
      </c>
    </row>
    <row r="2846" spans="1:13" x14ac:dyDescent="0.25">
      <c r="A2846" s="126" t="s">
        <v>1404</v>
      </c>
      <c r="B2846" s="126" t="s">
        <v>17222</v>
      </c>
      <c r="C2846" s="126" t="s">
        <v>75</v>
      </c>
      <c r="D2846" s="127">
        <v>0.5</v>
      </c>
      <c r="E2846" s="128">
        <v>214</v>
      </c>
      <c r="F2846" s="128">
        <v>160</v>
      </c>
      <c r="G2846" s="126" t="s">
        <v>13756</v>
      </c>
      <c r="H2846" s="126" t="s">
        <v>20179</v>
      </c>
      <c r="I2846" s="126" t="s">
        <v>20180</v>
      </c>
      <c r="J2846" s="126" t="s">
        <v>26232</v>
      </c>
      <c r="K2846" s="9">
        <f>_xlfn.IFNA(VLOOKUP(Table5[[#This Row],[Section]],SubSill_Tier,2,FALSE),0)</f>
        <v>0</v>
      </c>
      <c r="L2846" s="9" t="str">
        <f t="shared" si="53"/>
        <v/>
      </c>
      <c r="M2846" s="205" t="str" cm="1">
        <f t="array" ref="M2846">_xlfn.IFS(NOT(ISERROR(VLOOKUP(Table5[[#This Row],[Section]],TB_notTB,1,FALSE))),"No",LEFT(Table5[[#This Row],[Section]],3)="ETB","PLS",LEFT(Table5[[#This Row],[Section]],1)="7","PDB",NOT(ISBLANK(Table5[[#This Row],[Section]])),"No")</f>
        <v>No</v>
      </c>
    </row>
    <row r="2847" spans="1:13" x14ac:dyDescent="0.25">
      <c r="A2847" s="126" t="s">
        <v>1405</v>
      </c>
      <c r="B2847" s="126" t="s">
        <v>17222</v>
      </c>
      <c r="C2847" s="126" t="s">
        <v>98</v>
      </c>
      <c r="D2847" s="127">
        <v>1.371</v>
      </c>
      <c r="E2847" s="128">
        <v>487</v>
      </c>
      <c r="F2847" s="128">
        <v>163</v>
      </c>
      <c r="G2847" s="126" t="s">
        <v>13743</v>
      </c>
      <c r="H2847" s="126" t="s">
        <v>20159</v>
      </c>
      <c r="I2847" s="126" t="s">
        <v>20160</v>
      </c>
      <c r="J2847" s="126" t="s">
        <v>26241</v>
      </c>
      <c r="K2847" s="9">
        <f>_xlfn.IFNA(VLOOKUP(Table5[[#This Row],[Section]],SubSill_Tier,2,FALSE),0)</f>
        <v>0</v>
      </c>
      <c r="L2847" s="9" t="str">
        <f t="shared" si="53"/>
        <v/>
      </c>
      <c r="M2847" s="205" t="str" cm="1">
        <f t="array" ref="M2847">_xlfn.IFS(NOT(ISERROR(VLOOKUP(Table5[[#This Row],[Section]],TB_notTB,1,FALSE))),"No",LEFT(Table5[[#This Row],[Section]],3)="ETB","PLS",LEFT(Table5[[#This Row],[Section]],1)="7","PDB",NOT(ISBLANK(Table5[[#This Row],[Section]])),"No")</f>
        <v>No</v>
      </c>
    </row>
    <row r="2848" spans="1:13" x14ac:dyDescent="0.25">
      <c r="A2848" s="126" t="s">
        <v>1406</v>
      </c>
      <c r="B2848" s="126" t="s">
        <v>17222</v>
      </c>
      <c r="C2848" s="126" t="s">
        <v>98</v>
      </c>
      <c r="D2848" s="127">
        <v>1.7150000000000001</v>
      </c>
      <c r="E2848" s="128">
        <v>627</v>
      </c>
      <c r="F2848" s="128">
        <v>200</v>
      </c>
      <c r="G2848" s="126" t="s">
        <v>13711</v>
      </c>
      <c r="H2848" s="126" t="s">
        <v>20119</v>
      </c>
      <c r="I2848" s="126" t="s">
        <v>21054</v>
      </c>
      <c r="J2848" s="126" t="s">
        <v>26232</v>
      </c>
      <c r="K2848" s="9">
        <f>_xlfn.IFNA(VLOOKUP(Table5[[#This Row],[Section]],SubSill_Tier,2,FALSE),0)</f>
        <v>0</v>
      </c>
      <c r="L2848" s="9" t="str">
        <f t="shared" si="53"/>
        <v/>
      </c>
      <c r="M2848" s="205" t="str" cm="1">
        <f t="array" ref="M2848">_xlfn.IFS(NOT(ISERROR(VLOOKUP(Table5[[#This Row],[Section]],TB_notTB,1,FALSE))),"No",LEFT(Table5[[#This Row],[Section]],3)="ETB","PLS",LEFT(Table5[[#This Row],[Section]],1)="7","PDB",NOT(ISBLANK(Table5[[#This Row],[Section]])),"No")</f>
        <v>No</v>
      </c>
    </row>
    <row r="2849" spans="1:13" x14ac:dyDescent="0.25">
      <c r="A2849" s="126" t="s">
        <v>1407</v>
      </c>
      <c r="B2849" s="126" t="s">
        <v>17222</v>
      </c>
      <c r="C2849" s="126" t="s">
        <v>98</v>
      </c>
      <c r="D2849" s="127">
        <v>2.0979999999999999</v>
      </c>
      <c r="E2849" s="128">
        <v>738</v>
      </c>
      <c r="F2849" s="128">
        <v>291</v>
      </c>
      <c r="G2849" s="126" t="s">
        <v>13711</v>
      </c>
      <c r="H2849" s="126" t="s">
        <v>20119</v>
      </c>
      <c r="I2849" s="126" t="s">
        <v>21054</v>
      </c>
      <c r="J2849" s="126" t="s">
        <v>26232</v>
      </c>
      <c r="K2849" s="9">
        <f>_xlfn.IFNA(VLOOKUP(Table5[[#This Row],[Section]],SubSill_Tier,2,FALSE),0)</f>
        <v>0</v>
      </c>
      <c r="L2849" s="9" t="str">
        <f t="shared" si="53"/>
        <v/>
      </c>
      <c r="M2849" s="205" t="str" cm="1">
        <f t="array" ref="M2849">_xlfn.IFS(NOT(ISERROR(VLOOKUP(Table5[[#This Row],[Section]],TB_notTB,1,FALSE))),"No",LEFT(Table5[[#This Row],[Section]],3)="ETB","PLS",LEFT(Table5[[#This Row],[Section]],1)="7","PDB",NOT(ISBLANK(Table5[[#This Row],[Section]])),"No")</f>
        <v>No</v>
      </c>
    </row>
    <row r="2850" spans="1:13" x14ac:dyDescent="0.25">
      <c r="A2850" s="126" t="s">
        <v>1408</v>
      </c>
      <c r="B2850" s="126" t="s">
        <v>17222</v>
      </c>
      <c r="C2850" s="126" t="s">
        <v>98</v>
      </c>
      <c r="D2850" s="127">
        <v>1.571</v>
      </c>
      <c r="E2850" s="128">
        <v>318</v>
      </c>
      <c r="F2850" s="128">
        <v>190</v>
      </c>
      <c r="G2850" s="126" t="s">
        <v>13711</v>
      </c>
      <c r="H2850" s="126" t="s">
        <v>20119</v>
      </c>
      <c r="I2850" s="126" t="s">
        <v>21054</v>
      </c>
      <c r="J2850" s="126" t="s">
        <v>26232</v>
      </c>
      <c r="K2850" s="9">
        <f>_xlfn.IFNA(VLOOKUP(Table5[[#This Row],[Section]],SubSill_Tier,2,FALSE),0)</f>
        <v>0</v>
      </c>
      <c r="L2850" s="9" t="str">
        <f t="shared" si="53"/>
        <v/>
      </c>
      <c r="M2850" s="205" t="str" cm="1">
        <f t="array" ref="M2850">_xlfn.IFS(NOT(ISERROR(VLOOKUP(Table5[[#This Row],[Section]],TB_notTB,1,FALSE))),"No",LEFT(Table5[[#This Row],[Section]],3)="ETB","PLS",LEFT(Table5[[#This Row],[Section]],1)="7","PDB",NOT(ISBLANK(Table5[[#This Row],[Section]])),"No")</f>
        <v>No</v>
      </c>
    </row>
    <row r="2851" spans="1:13" x14ac:dyDescent="0.25">
      <c r="A2851" s="126" t="s">
        <v>1409</v>
      </c>
      <c r="B2851" s="126" t="s">
        <v>17222</v>
      </c>
      <c r="C2851" s="126" t="s">
        <v>98</v>
      </c>
      <c r="D2851" s="127">
        <v>0.34</v>
      </c>
      <c r="E2851" s="128">
        <v>124</v>
      </c>
      <c r="F2851" s="128">
        <v>100</v>
      </c>
      <c r="G2851" s="126" t="s">
        <v>13711</v>
      </c>
      <c r="H2851" s="126" t="s">
        <v>20119</v>
      </c>
      <c r="I2851" s="126" t="s">
        <v>21054</v>
      </c>
      <c r="J2851" s="126" t="s">
        <v>26232</v>
      </c>
      <c r="K2851" s="9">
        <f>_xlfn.IFNA(VLOOKUP(Table5[[#This Row],[Section]],SubSill_Tier,2,FALSE),0)</f>
        <v>0</v>
      </c>
      <c r="L2851" s="9" t="str">
        <f t="shared" si="53"/>
        <v/>
      </c>
      <c r="M2851" s="205" t="str" cm="1">
        <f t="array" ref="M2851">_xlfn.IFS(NOT(ISERROR(VLOOKUP(Table5[[#This Row],[Section]],TB_notTB,1,FALSE))),"No",LEFT(Table5[[#This Row],[Section]],3)="ETB","PLS",LEFT(Table5[[#This Row],[Section]],1)="7","PDB",NOT(ISBLANK(Table5[[#This Row],[Section]])),"No")</f>
        <v>No</v>
      </c>
    </row>
    <row r="2852" spans="1:13" x14ac:dyDescent="0.25">
      <c r="A2852" s="126" t="s">
        <v>1410</v>
      </c>
      <c r="B2852" s="126" t="s">
        <v>17222</v>
      </c>
      <c r="C2852" s="126" t="s">
        <v>98</v>
      </c>
      <c r="D2852" s="127">
        <v>0.54600000000000004</v>
      </c>
      <c r="E2852" s="128">
        <v>202</v>
      </c>
      <c r="F2852" s="128">
        <v>100</v>
      </c>
      <c r="G2852" s="126" t="s">
        <v>13711</v>
      </c>
      <c r="H2852" s="126" t="s">
        <v>20119</v>
      </c>
      <c r="I2852" s="126" t="s">
        <v>21054</v>
      </c>
      <c r="J2852" s="126" t="s">
        <v>26232</v>
      </c>
      <c r="K2852" s="9">
        <f>_xlfn.IFNA(VLOOKUP(Table5[[#This Row],[Section]],SubSill_Tier,2,FALSE),0)</f>
        <v>0</v>
      </c>
      <c r="L2852" s="9" t="str">
        <f t="shared" si="53"/>
        <v/>
      </c>
      <c r="M2852" s="205" t="str" cm="1">
        <f t="array" ref="M2852">_xlfn.IFS(NOT(ISERROR(VLOOKUP(Table5[[#This Row],[Section]],TB_notTB,1,FALSE))),"No",LEFT(Table5[[#This Row],[Section]],3)="ETB","PLS",LEFT(Table5[[#This Row],[Section]],1)="7","PDB",NOT(ISBLANK(Table5[[#This Row],[Section]])),"No")</f>
        <v>No</v>
      </c>
    </row>
    <row r="2853" spans="1:13" x14ac:dyDescent="0.25">
      <c r="A2853" s="126" t="s">
        <v>1411</v>
      </c>
      <c r="B2853" s="126" t="s">
        <v>17222</v>
      </c>
      <c r="C2853" s="126" t="s">
        <v>98</v>
      </c>
      <c r="D2853" s="127">
        <v>0.66400000000000003</v>
      </c>
      <c r="E2853" s="128">
        <v>229</v>
      </c>
      <c r="F2853" s="128">
        <v>100</v>
      </c>
      <c r="G2853" s="126" t="s">
        <v>13711</v>
      </c>
      <c r="H2853" s="126" t="s">
        <v>20119</v>
      </c>
      <c r="I2853" s="126" t="s">
        <v>21054</v>
      </c>
      <c r="J2853" s="126" t="s">
        <v>26232</v>
      </c>
      <c r="K2853" s="9">
        <f>_xlfn.IFNA(VLOOKUP(Table5[[#This Row],[Section]],SubSill_Tier,2,FALSE),0)</f>
        <v>0</v>
      </c>
      <c r="L2853" s="9" t="str">
        <f t="shared" si="53"/>
        <v/>
      </c>
      <c r="M2853" s="205" t="str" cm="1">
        <f t="array" ref="M2853">_xlfn.IFS(NOT(ISERROR(VLOOKUP(Table5[[#This Row],[Section]],TB_notTB,1,FALSE))),"No",LEFT(Table5[[#This Row],[Section]],3)="ETB","PLS",LEFT(Table5[[#This Row],[Section]],1)="7","PDB",NOT(ISBLANK(Table5[[#This Row],[Section]])),"No")</f>
        <v>No</v>
      </c>
    </row>
    <row r="2854" spans="1:13" x14ac:dyDescent="0.25">
      <c r="A2854" s="126" t="s">
        <v>1412</v>
      </c>
      <c r="B2854" s="126" t="s">
        <v>17222</v>
      </c>
      <c r="C2854" s="126" t="s">
        <v>98</v>
      </c>
      <c r="D2854" s="127">
        <v>0.95299999999999996</v>
      </c>
      <c r="E2854" s="128">
        <v>379</v>
      </c>
      <c r="F2854" s="128">
        <v>115</v>
      </c>
      <c r="G2854" s="126" t="s">
        <v>13726</v>
      </c>
      <c r="H2854" s="126" t="s">
        <v>20136</v>
      </c>
      <c r="I2854" s="126" t="s">
        <v>21065</v>
      </c>
      <c r="J2854" s="126" t="s">
        <v>26241</v>
      </c>
      <c r="K2854" s="9">
        <f>_xlfn.IFNA(VLOOKUP(Table5[[#This Row],[Section]],SubSill_Tier,2,FALSE),0)</f>
        <v>0</v>
      </c>
      <c r="L2854" s="9" t="str">
        <f t="shared" si="53"/>
        <v/>
      </c>
      <c r="M2854" s="205" t="str" cm="1">
        <f t="array" ref="M2854">_xlfn.IFS(NOT(ISERROR(VLOOKUP(Table5[[#This Row],[Section]],TB_notTB,1,FALSE))),"No",LEFT(Table5[[#This Row],[Section]],3)="ETB","PLS",LEFT(Table5[[#This Row],[Section]],1)="7","PDB",NOT(ISBLANK(Table5[[#This Row],[Section]])),"No")</f>
        <v>No</v>
      </c>
    </row>
    <row r="2855" spans="1:13" x14ac:dyDescent="0.25">
      <c r="A2855" s="126" t="s">
        <v>1413</v>
      </c>
      <c r="B2855" s="126" t="s">
        <v>17222</v>
      </c>
      <c r="C2855" s="126" t="s">
        <v>98</v>
      </c>
      <c r="D2855" s="127">
        <v>0.99399999999999999</v>
      </c>
      <c r="E2855" s="128">
        <v>409</v>
      </c>
      <c r="F2855" s="128">
        <v>165</v>
      </c>
      <c r="G2855" s="126" t="s">
        <v>13726</v>
      </c>
      <c r="H2855" s="126" t="s">
        <v>20136</v>
      </c>
      <c r="I2855" s="126" t="s">
        <v>21065</v>
      </c>
      <c r="J2855" s="126" t="s">
        <v>26241</v>
      </c>
      <c r="K2855" s="9">
        <f>_xlfn.IFNA(VLOOKUP(Table5[[#This Row],[Section]],SubSill_Tier,2,FALSE),0)</f>
        <v>0</v>
      </c>
      <c r="L2855" s="9" t="str">
        <f t="shared" si="53"/>
        <v/>
      </c>
      <c r="M2855" s="205" t="str" cm="1">
        <f t="array" ref="M2855">_xlfn.IFS(NOT(ISERROR(VLOOKUP(Table5[[#This Row],[Section]],TB_notTB,1,FALSE))),"No",LEFT(Table5[[#This Row],[Section]],3)="ETB","PLS",LEFT(Table5[[#This Row],[Section]],1)="7","PDB",NOT(ISBLANK(Table5[[#This Row],[Section]])),"No")</f>
        <v>No</v>
      </c>
    </row>
    <row r="2856" spans="1:13" x14ac:dyDescent="0.25">
      <c r="A2856" s="126" t="s">
        <v>1414</v>
      </c>
      <c r="B2856" s="126" t="s">
        <v>17222</v>
      </c>
      <c r="C2856" s="126" t="s">
        <v>98</v>
      </c>
      <c r="D2856" s="127">
        <v>0.94199999999999995</v>
      </c>
      <c r="E2856" s="128">
        <v>248</v>
      </c>
      <c r="F2856" s="128">
        <v>160</v>
      </c>
      <c r="G2856" s="126" t="s">
        <v>13711</v>
      </c>
      <c r="H2856" s="126" t="s">
        <v>20119</v>
      </c>
      <c r="I2856" s="126" t="s">
        <v>21054</v>
      </c>
      <c r="J2856" s="126" t="s">
        <v>26232</v>
      </c>
      <c r="K2856" s="9">
        <f>_xlfn.IFNA(VLOOKUP(Table5[[#This Row],[Section]],SubSill_Tier,2,FALSE),0)</f>
        <v>0</v>
      </c>
      <c r="L2856" s="9" t="str">
        <f t="shared" si="53"/>
        <v/>
      </c>
      <c r="M2856" s="205" t="str" cm="1">
        <f t="array" ref="M2856">_xlfn.IFS(NOT(ISERROR(VLOOKUP(Table5[[#This Row],[Section]],TB_notTB,1,FALSE))),"No",LEFT(Table5[[#This Row],[Section]],3)="ETB","PLS",LEFT(Table5[[#This Row],[Section]],1)="7","PDB",NOT(ISBLANK(Table5[[#This Row],[Section]])),"No")</f>
        <v>No</v>
      </c>
    </row>
    <row r="2857" spans="1:13" x14ac:dyDescent="0.25">
      <c r="A2857" s="126" t="s">
        <v>17311</v>
      </c>
      <c r="B2857" s="126" t="s">
        <v>17312</v>
      </c>
      <c r="C2857" s="126" t="s">
        <v>75</v>
      </c>
      <c r="D2857" s="127">
        <v>0.23400000000000001</v>
      </c>
      <c r="E2857" s="128">
        <v>100</v>
      </c>
      <c r="F2857" s="128">
        <v>100</v>
      </c>
      <c r="G2857" s="126" t="s">
        <v>13721</v>
      </c>
      <c r="H2857" s="126" t="s">
        <v>21068</v>
      </c>
      <c r="I2857" s="126" t="s">
        <v>21069</v>
      </c>
      <c r="J2857" s="126" t="s">
        <v>26233</v>
      </c>
      <c r="K2857" s="9">
        <f>_xlfn.IFNA(VLOOKUP(Table5[[#This Row],[Section]],SubSill_Tier,2,FALSE),0)</f>
        <v>0</v>
      </c>
      <c r="L2857" s="9" t="str">
        <f t="shared" si="53"/>
        <v>Wall</v>
      </c>
      <c r="M2857" s="205" t="str" cm="1">
        <f t="array" ref="M2857">_xlfn.IFS(NOT(ISERROR(VLOOKUP(Table5[[#This Row],[Section]],TB_notTB,1,FALSE))),"No",LEFT(Table5[[#This Row],[Section]],3)="ETB","PLS",LEFT(Table5[[#This Row],[Section]],1)="7","PDB",NOT(ISBLANK(Table5[[#This Row],[Section]])),"No")</f>
        <v>No</v>
      </c>
    </row>
    <row r="2858" spans="1:13" x14ac:dyDescent="0.25">
      <c r="A2858" s="126" t="s">
        <v>1415</v>
      </c>
      <c r="B2858" s="126" t="s">
        <v>17222</v>
      </c>
      <c r="C2858" s="126" t="s">
        <v>75</v>
      </c>
      <c r="D2858" s="127">
        <v>0.55200000000000005</v>
      </c>
      <c r="E2858" s="128">
        <v>248</v>
      </c>
      <c r="F2858" s="128">
        <v>135</v>
      </c>
      <c r="G2858" s="126" t="s">
        <v>13751</v>
      </c>
      <c r="H2858" s="126" t="s">
        <v>20169</v>
      </c>
      <c r="I2858" s="126" t="s">
        <v>20170</v>
      </c>
      <c r="J2858" s="126" t="s">
        <v>26232</v>
      </c>
      <c r="K2858" s="9">
        <f>_xlfn.IFNA(VLOOKUP(Table5[[#This Row],[Section]],SubSill_Tier,2,FALSE),0)</f>
        <v>0</v>
      </c>
      <c r="L2858" s="9" t="str">
        <f t="shared" si="53"/>
        <v/>
      </c>
      <c r="M2858" s="205" t="str" cm="1">
        <f t="array" ref="M2858">_xlfn.IFS(NOT(ISERROR(VLOOKUP(Table5[[#This Row],[Section]],TB_notTB,1,FALSE))),"No",LEFT(Table5[[#This Row],[Section]],3)="ETB","PLS",LEFT(Table5[[#This Row],[Section]],1)="7","PDB",NOT(ISBLANK(Table5[[#This Row],[Section]])),"No")</f>
        <v>No</v>
      </c>
    </row>
    <row r="2859" spans="1:13" x14ac:dyDescent="0.25">
      <c r="A2859" s="126" t="s">
        <v>1416</v>
      </c>
      <c r="B2859" s="126" t="s">
        <v>17222</v>
      </c>
      <c r="C2859" s="126" t="s">
        <v>98</v>
      </c>
      <c r="D2859" s="127">
        <v>0.24299999999999999</v>
      </c>
      <c r="E2859" s="128">
        <v>159</v>
      </c>
      <c r="F2859" s="128">
        <v>100</v>
      </c>
      <c r="G2859" s="126" t="s">
        <v>13711</v>
      </c>
      <c r="H2859" s="126" t="s">
        <v>20119</v>
      </c>
      <c r="I2859" s="126" t="s">
        <v>21054</v>
      </c>
      <c r="J2859" s="126" t="s">
        <v>26232</v>
      </c>
      <c r="K2859" s="9">
        <f>_xlfn.IFNA(VLOOKUP(Table5[[#This Row],[Section]],SubSill_Tier,2,FALSE),0)</f>
        <v>0</v>
      </c>
      <c r="L2859" s="9" t="str">
        <f t="shared" si="53"/>
        <v/>
      </c>
      <c r="M2859" s="205" t="str" cm="1">
        <f t="array" ref="M2859">_xlfn.IFS(NOT(ISERROR(VLOOKUP(Table5[[#This Row],[Section]],TB_notTB,1,FALSE))),"No",LEFT(Table5[[#This Row],[Section]],3)="ETB","PLS",LEFT(Table5[[#This Row],[Section]],1)="7","PDB",NOT(ISBLANK(Table5[[#This Row],[Section]])),"No")</f>
        <v>No</v>
      </c>
    </row>
    <row r="2860" spans="1:13" x14ac:dyDescent="0.25">
      <c r="A2860" s="126" t="s">
        <v>1417</v>
      </c>
      <c r="B2860" s="126" t="s">
        <v>17222</v>
      </c>
      <c r="C2860" s="126" t="s">
        <v>98</v>
      </c>
      <c r="D2860" s="127">
        <v>1.111</v>
      </c>
      <c r="E2860" s="128">
        <v>422</v>
      </c>
      <c r="F2860" s="128">
        <v>422</v>
      </c>
      <c r="G2860" s="126" t="s">
        <v>13711</v>
      </c>
      <c r="H2860" s="126" t="s">
        <v>20119</v>
      </c>
      <c r="I2860" s="126" t="s">
        <v>21054</v>
      </c>
      <c r="J2860" s="126" t="s">
        <v>26232</v>
      </c>
      <c r="K2860" s="9">
        <f>_xlfn.IFNA(VLOOKUP(Table5[[#This Row],[Section]],SubSill_Tier,2,FALSE),0)</f>
        <v>0</v>
      </c>
      <c r="L2860" s="9" t="str">
        <f t="shared" si="53"/>
        <v/>
      </c>
      <c r="M2860" s="205" t="str" cm="1">
        <f t="array" ref="M2860">_xlfn.IFS(NOT(ISERROR(VLOOKUP(Table5[[#This Row],[Section]],TB_notTB,1,FALSE))),"No",LEFT(Table5[[#This Row],[Section]],3)="ETB","PLS",LEFT(Table5[[#This Row],[Section]],1)="7","PDB",NOT(ISBLANK(Table5[[#This Row],[Section]])),"No")</f>
        <v>No</v>
      </c>
    </row>
    <row r="2861" spans="1:13" x14ac:dyDescent="0.25">
      <c r="A2861" s="126" t="s">
        <v>1418</v>
      </c>
      <c r="B2861" s="126" t="s">
        <v>17222</v>
      </c>
      <c r="C2861" s="126" t="s">
        <v>98</v>
      </c>
      <c r="D2861" s="127">
        <v>0.22700000000000001</v>
      </c>
      <c r="E2861" s="128">
        <v>142</v>
      </c>
      <c r="F2861" s="128">
        <v>100</v>
      </c>
      <c r="G2861" s="126" t="s">
        <v>13711</v>
      </c>
      <c r="H2861" s="126" t="s">
        <v>20119</v>
      </c>
      <c r="I2861" s="126" t="s">
        <v>21054</v>
      </c>
      <c r="J2861" s="126" t="s">
        <v>26232</v>
      </c>
      <c r="K2861" s="9">
        <f>_xlfn.IFNA(VLOOKUP(Table5[[#This Row],[Section]],SubSill_Tier,2,FALSE),0)</f>
        <v>0</v>
      </c>
      <c r="L2861" s="9" t="str">
        <f t="shared" si="53"/>
        <v/>
      </c>
      <c r="M2861" s="205" t="str" cm="1">
        <f t="array" ref="M2861">_xlfn.IFS(NOT(ISERROR(VLOOKUP(Table5[[#This Row],[Section]],TB_notTB,1,FALSE))),"No",LEFT(Table5[[#This Row],[Section]],3)="ETB","PLS",LEFT(Table5[[#This Row],[Section]],1)="7","PDB",NOT(ISBLANK(Table5[[#This Row],[Section]])),"No")</f>
        <v>No</v>
      </c>
    </row>
    <row r="2862" spans="1:13" x14ac:dyDescent="0.25">
      <c r="A2862" s="126" t="s">
        <v>1419</v>
      </c>
      <c r="B2862" s="126" t="s">
        <v>17222</v>
      </c>
      <c r="C2862" s="126" t="s">
        <v>98</v>
      </c>
      <c r="D2862" s="127">
        <v>0.312</v>
      </c>
      <c r="E2862" s="128">
        <v>164</v>
      </c>
      <c r="F2862" s="128">
        <v>100</v>
      </c>
      <c r="G2862" s="126" t="s">
        <v>13711</v>
      </c>
      <c r="H2862" s="126" t="s">
        <v>20119</v>
      </c>
      <c r="I2862" s="126" t="s">
        <v>21054</v>
      </c>
      <c r="J2862" s="126" t="s">
        <v>26232</v>
      </c>
      <c r="K2862" s="9">
        <f>_xlfn.IFNA(VLOOKUP(Table5[[#This Row],[Section]],SubSill_Tier,2,FALSE),0)</f>
        <v>0</v>
      </c>
      <c r="L2862" s="9" t="str">
        <f t="shared" si="53"/>
        <v/>
      </c>
      <c r="M2862" s="205" t="str" cm="1">
        <f t="array" ref="M2862">_xlfn.IFS(NOT(ISERROR(VLOOKUP(Table5[[#This Row],[Section]],TB_notTB,1,FALSE))),"No",LEFT(Table5[[#This Row],[Section]],3)="ETB","PLS",LEFT(Table5[[#This Row],[Section]],1)="7","PDB",NOT(ISBLANK(Table5[[#This Row],[Section]])),"No")</f>
        <v>No</v>
      </c>
    </row>
    <row r="2863" spans="1:13" x14ac:dyDescent="0.25">
      <c r="A2863" s="126" t="s">
        <v>1420</v>
      </c>
      <c r="B2863" s="126" t="s">
        <v>17222</v>
      </c>
      <c r="C2863" s="126" t="s">
        <v>98</v>
      </c>
      <c r="D2863" s="127">
        <v>0.16800000000000001</v>
      </c>
      <c r="E2863" s="128">
        <v>100</v>
      </c>
      <c r="F2863" s="128">
        <v>100</v>
      </c>
      <c r="G2863" s="126" t="s">
        <v>13711</v>
      </c>
      <c r="H2863" s="126" t="s">
        <v>20119</v>
      </c>
      <c r="I2863" s="126" t="s">
        <v>21054</v>
      </c>
      <c r="J2863" s="126" t="s">
        <v>26232</v>
      </c>
      <c r="K2863" s="9">
        <f>_xlfn.IFNA(VLOOKUP(Table5[[#This Row],[Section]],SubSill_Tier,2,FALSE),0)</f>
        <v>0</v>
      </c>
      <c r="L2863" s="9" t="str">
        <f t="shared" si="53"/>
        <v/>
      </c>
      <c r="M2863" s="205" t="str" cm="1">
        <f t="array" ref="M2863">_xlfn.IFS(NOT(ISERROR(VLOOKUP(Table5[[#This Row],[Section]],TB_notTB,1,FALSE))),"No",LEFT(Table5[[#This Row],[Section]],3)="ETB","PLS",LEFT(Table5[[#This Row],[Section]],1)="7","PDB",NOT(ISBLANK(Table5[[#This Row],[Section]])),"No")</f>
        <v>No</v>
      </c>
    </row>
    <row r="2864" spans="1:13" x14ac:dyDescent="0.25">
      <c r="A2864" s="126" t="s">
        <v>1421</v>
      </c>
      <c r="B2864" s="126" t="s">
        <v>17222</v>
      </c>
      <c r="C2864" s="126" t="s">
        <v>98</v>
      </c>
      <c r="D2864" s="127">
        <v>0.313</v>
      </c>
      <c r="E2864" s="128">
        <v>165</v>
      </c>
      <c r="F2864" s="128">
        <v>100</v>
      </c>
      <c r="G2864" s="126" t="s">
        <v>13711</v>
      </c>
      <c r="H2864" s="126" t="s">
        <v>20119</v>
      </c>
      <c r="I2864" s="126" t="s">
        <v>21054</v>
      </c>
      <c r="J2864" s="126" t="s">
        <v>26232</v>
      </c>
      <c r="K2864" s="9">
        <f>_xlfn.IFNA(VLOOKUP(Table5[[#This Row],[Section]],SubSill_Tier,2,FALSE),0)</f>
        <v>0</v>
      </c>
      <c r="L2864" s="9" t="str">
        <f t="shared" si="53"/>
        <v/>
      </c>
      <c r="M2864" s="205" t="str" cm="1">
        <f t="array" ref="M2864">_xlfn.IFS(NOT(ISERROR(VLOOKUP(Table5[[#This Row],[Section]],TB_notTB,1,FALSE))),"No",LEFT(Table5[[#This Row],[Section]],3)="ETB","PLS",LEFT(Table5[[#This Row],[Section]],1)="7","PDB",NOT(ISBLANK(Table5[[#This Row],[Section]])),"No")</f>
        <v>No</v>
      </c>
    </row>
    <row r="2865" spans="1:13" x14ac:dyDescent="0.25">
      <c r="A2865" s="126" t="s">
        <v>1422</v>
      </c>
      <c r="B2865" s="126" t="s">
        <v>17222</v>
      </c>
      <c r="C2865" s="126" t="s">
        <v>98</v>
      </c>
      <c r="D2865" s="127">
        <v>0.193</v>
      </c>
      <c r="E2865" s="128">
        <v>100</v>
      </c>
      <c r="F2865" s="128">
        <v>100</v>
      </c>
      <c r="G2865" s="126" t="s">
        <v>13711</v>
      </c>
      <c r="H2865" s="126" t="s">
        <v>20119</v>
      </c>
      <c r="I2865" s="126" t="s">
        <v>21054</v>
      </c>
      <c r="J2865" s="126" t="s">
        <v>26232</v>
      </c>
      <c r="K2865" s="9">
        <f>_xlfn.IFNA(VLOOKUP(Table5[[#This Row],[Section]],SubSill_Tier,2,FALSE),0)</f>
        <v>0</v>
      </c>
      <c r="L2865" s="9" t="str">
        <f t="shared" si="53"/>
        <v/>
      </c>
      <c r="M2865" s="205" t="str" cm="1">
        <f t="array" ref="M2865">_xlfn.IFS(NOT(ISERROR(VLOOKUP(Table5[[#This Row],[Section]],TB_notTB,1,FALSE))),"No",LEFT(Table5[[#This Row],[Section]],3)="ETB","PLS",LEFT(Table5[[#This Row],[Section]],1)="7","PDB",NOT(ISBLANK(Table5[[#This Row],[Section]])),"No")</f>
        <v>No</v>
      </c>
    </row>
    <row r="2866" spans="1:13" x14ac:dyDescent="0.25">
      <c r="A2866" s="126" t="s">
        <v>1423</v>
      </c>
      <c r="B2866" s="126" t="s">
        <v>17222</v>
      </c>
      <c r="C2866" s="126" t="s">
        <v>98</v>
      </c>
      <c r="D2866" s="127">
        <v>1.133</v>
      </c>
      <c r="E2866" s="128">
        <v>432</v>
      </c>
      <c r="F2866" s="128">
        <v>100</v>
      </c>
      <c r="G2866" s="126" t="s">
        <v>13711</v>
      </c>
      <c r="H2866" s="126" t="s">
        <v>20119</v>
      </c>
      <c r="I2866" s="126" t="s">
        <v>21054</v>
      </c>
      <c r="J2866" s="126" t="s">
        <v>26232</v>
      </c>
      <c r="K2866" s="9">
        <f>_xlfn.IFNA(VLOOKUP(Table5[[#This Row],[Section]],SubSill_Tier,2,FALSE),0)</f>
        <v>0</v>
      </c>
      <c r="L2866" s="9" t="str">
        <f t="shared" si="53"/>
        <v/>
      </c>
      <c r="M2866" s="205" t="str" cm="1">
        <f t="array" ref="M2866">_xlfn.IFS(NOT(ISERROR(VLOOKUP(Table5[[#This Row],[Section]],TB_notTB,1,FALSE))),"No",LEFT(Table5[[#This Row],[Section]],3)="ETB","PLS",LEFT(Table5[[#This Row],[Section]],1)="7","PDB",NOT(ISBLANK(Table5[[#This Row],[Section]])),"No")</f>
        <v>No</v>
      </c>
    </row>
    <row r="2867" spans="1:13" x14ac:dyDescent="0.25">
      <c r="A2867" s="126" t="s">
        <v>1424</v>
      </c>
      <c r="B2867" s="126" t="s">
        <v>17222</v>
      </c>
      <c r="C2867" s="126" t="s">
        <v>98</v>
      </c>
      <c r="D2867" s="127">
        <v>1.03</v>
      </c>
      <c r="E2867" s="128">
        <v>444</v>
      </c>
      <c r="F2867" s="128">
        <v>286</v>
      </c>
      <c r="G2867" s="126" t="s">
        <v>13736</v>
      </c>
      <c r="H2867" s="126" t="s">
        <v>20148</v>
      </c>
      <c r="I2867" s="126" t="s">
        <v>21073</v>
      </c>
      <c r="J2867" s="126" t="s">
        <v>26232</v>
      </c>
      <c r="K2867" s="9">
        <f>_xlfn.IFNA(VLOOKUP(Table5[[#This Row],[Section]],SubSill_Tier,2,FALSE),0)</f>
        <v>0</v>
      </c>
      <c r="L2867" s="9" t="str">
        <f t="shared" si="53"/>
        <v/>
      </c>
      <c r="M2867" s="205" t="str" cm="1">
        <f t="array" ref="M2867">_xlfn.IFS(NOT(ISERROR(VLOOKUP(Table5[[#This Row],[Section]],TB_notTB,1,FALSE))),"No",LEFT(Table5[[#This Row],[Section]],3)="ETB","PLS",LEFT(Table5[[#This Row],[Section]],1)="7","PDB",NOT(ISBLANK(Table5[[#This Row],[Section]])),"No")</f>
        <v>No</v>
      </c>
    </row>
    <row r="2868" spans="1:13" x14ac:dyDescent="0.25">
      <c r="A2868" s="126" t="s">
        <v>13483</v>
      </c>
      <c r="B2868" s="126" t="s">
        <v>5597</v>
      </c>
      <c r="C2868" s="126" t="s">
        <v>75</v>
      </c>
      <c r="D2868" s="127">
        <v>0.89</v>
      </c>
      <c r="E2868" s="128">
        <v>290</v>
      </c>
      <c r="F2868" s="128">
        <v>100</v>
      </c>
      <c r="G2868" s="126" t="s">
        <v>13748</v>
      </c>
      <c r="H2868" s="126" t="s">
        <v>20246</v>
      </c>
      <c r="I2868" s="126" t="s">
        <v>20247</v>
      </c>
      <c r="J2868" s="126" t="s">
        <v>26241</v>
      </c>
      <c r="K2868" s="9">
        <f>_xlfn.IFNA(VLOOKUP(Table5[[#This Row],[Section]],SubSill_Tier,2,FALSE),0)</f>
        <v>0</v>
      </c>
      <c r="L2868" s="9" t="str">
        <f t="shared" si="53"/>
        <v/>
      </c>
      <c r="M2868" s="205" t="str" cm="1">
        <f t="array" ref="M2868">_xlfn.IFS(NOT(ISERROR(VLOOKUP(Table5[[#This Row],[Section]],TB_notTB,1,FALSE))),"No",LEFT(Table5[[#This Row],[Section]],3)="ETB","PLS",LEFT(Table5[[#This Row],[Section]],1)="7","PDB",NOT(ISBLANK(Table5[[#This Row],[Section]])),"No")</f>
        <v>No</v>
      </c>
    </row>
    <row r="2869" spans="1:13" x14ac:dyDescent="0.25">
      <c r="A2869" s="126" t="s">
        <v>13484</v>
      </c>
      <c r="B2869" s="126" t="s">
        <v>13485</v>
      </c>
      <c r="C2869" s="126" t="s">
        <v>75</v>
      </c>
      <c r="D2869" s="127">
        <v>0.41599999999999998</v>
      </c>
      <c r="E2869" s="128">
        <v>170</v>
      </c>
      <c r="F2869" s="128">
        <v>100</v>
      </c>
      <c r="G2869" s="126" t="s">
        <v>13748</v>
      </c>
      <c r="H2869" s="126" t="s">
        <v>20246</v>
      </c>
      <c r="I2869" s="126" t="s">
        <v>20247</v>
      </c>
      <c r="J2869" s="126" t="s">
        <v>26241</v>
      </c>
      <c r="K2869" s="9">
        <f>_xlfn.IFNA(VLOOKUP(Table5[[#This Row],[Section]],SubSill_Tier,2,FALSE),0)</f>
        <v>0</v>
      </c>
      <c r="L2869" s="9" t="str">
        <f t="shared" si="53"/>
        <v/>
      </c>
      <c r="M2869" s="205" t="str" cm="1">
        <f t="array" ref="M2869">_xlfn.IFS(NOT(ISERROR(VLOOKUP(Table5[[#This Row],[Section]],TB_notTB,1,FALSE))),"No",LEFT(Table5[[#This Row],[Section]],3)="ETB","PLS",LEFT(Table5[[#This Row],[Section]],1)="7","PDB",NOT(ISBLANK(Table5[[#This Row],[Section]])),"No")</f>
        <v>No</v>
      </c>
    </row>
    <row r="2870" spans="1:13" x14ac:dyDescent="0.25">
      <c r="A2870" s="126" t="s">
        <v>1425</v>
      </c>
      <c r="B2870" s="126" t="s">
        <v>17222</v>
      </c>
      <c r="C2870" s="126" t="s">
        <v>98</v>
      </c>
      <c r="D2870" s="127">
        <v>0.186</v>
      </c>
      <c r="E2870" s="128">
        <v>108</v>
      </c>
      <c r="F2870" s="128">
        <v>108</v>
      </c>
      <c r="G2870" s="126" t="s">
        <v>13736</v>
      </c>
      <c r="H2870" s="126" t="s">
        <v>20148</v>
      </c>
      <c r="I2870" s="126" t="s">
        <v>21073</v>
      </c>
      <c r="J2870" s="126" t="s">
        <v>26232</v>
      </c>
      <c r="K2870" s="9">
        <f>_xlfn.IFNA(VLOOKUP(Table5[[#This Row],[Section]],SubSill_Tier,2,FALSE),0)</f>
        <v>0</v>
      </c>
      <c r="L2870" s="9" t="str">
        <f t="shared" si="53"/>
        <v/>
      </c>
      <c r="M2870" s="205" t="str" cm="1">
        <f t="array" ref="M2870">_xlfn.IFS(NOT(ISERROR(VLOOKUP(Table5[[#This Row],[Section]],TB_notTB,1,FALSE))),"No",LEFT(Table5[[#This Row],[Section]],3)="ETB","PLS",LEFT(Table5[[#This Row],[Section]],1)="7","PDB",NOT(ISBLANK(Table5[[#This Row],[Section]])),"No")</f>
        <v>No</v>
      </c>
    </row>
    <row r="2871" spans="1:13" x14ac:dyDescent="0.25">
      <c r="A2871" s="126" t="s">
        <v>1426</v>
      </c>
      <c r="B2871" s="126" t="s">
        <v>17222</v>
      </c>
      <c r="C2871" s="126" t="s">
        <v>98</v>
      </c>
      <c r="D2871" s="127">
        <v>0.38300000000000001</v>
      </c>
      <c r="E2871" s="128">
        <v>221</v>
      </c>
      <c r="F2871" s="128">
        <v>100</v>
      </c>
      <c r="G2871" s="126" t="s">
        <v>13711</v>
      </c>
      <c r="H2871" s="126" t="s">
        <v>20119</v>
      </c>
      <c r="I2871" s="126" t="s">
        <v>21054</v>
      </c>
      <c r="J2871" s="126" t="s">
        <v>26232</v>
      </c>
      <c r="K2871" s="9">
        <f>_xlfn.IFNA(VLOOKUP(Table5[[#This Row],[Section]],SubSill_Tier,2,FALSE),0)</f>
        <v>0</v>
      </c>
      <c r="L2871" s="9" t="str">
        <f t="shared" si="53"/>
        <v/>
      </c>
      <c r="M2871" s="205" t="str" cm="1">
        <f t="array" ref="M2871">_xlfn.IFS(NOT(ISERROR(VLOOKUP(Table5[[#This Row],[Section]],TB_notTB,1,FALSE))),"No",LEFT(Table5[[#This Row],[Section]],3)="ETB","PLS",LEFT(Table5[[#This Row],[Section]],1)="7","PDB",NOT(ISBLANK(Table5[[#This Row],[Section]])),"No")</f>
        <v>No</v>
      </c>
    </row>
    <row r="2872" spans="1:13" x14ac:dyDescent="0.25">
      <c r="A2872" s="126" t="s">
        <v>1427</v>
      </c>
      <c r="B2872" s="126" t="s">
        <v>17222</v>
      </c>
      <c r="C2872" s="126" t="s">
        <v>98</v>
      </c>
      <c r="D2872" s="127">
        <v>0.311</v>
      </c>
      <c r="E2872" s="128">
        <v>180</v>
      </c>
      <c r="F2872" s="128">
        <v>100</v>
      </c>
      <c r="G2872" s="126" t="s">
        <v>13711</v>
      </c>
      <c r="H2872" s="126" t="s">
        <v>20119</v>
      </c>
      <c r="I2872" s="126" t="s">
        <v>21054</v>
      </c>
      <c r="J2872" s="126" t="s">
        <v>26232</v>
      </c>
      <c r="K2872" s="9">
        <f>_xlfn.IFNA(VLOOKUP(Table5[[#This Row],[Section]],SubSill_Tier,2,FALSE),0)</f>
        <v>0</v>
      </c>
      <c r="L2872" s="9" t="str">
        <f t="shared" si="53"/>
        <v/>
      </c>
      <c r="M2872" s="205" t="str" cm="1">
        <f t="array" ref="M2872">_xlfn.IFS(NOT(ISERROR(VLOOKUP(Table5[[#This Row],[Section]],TB_notTB,1,FALSE))),"No",LEFT(Table5[[#This Row],[Section]],3)="ETB","PLS",LEFT(Table5[[#This Row],[Section]],1)="7","PDB",NOT(ISBLANK(Table5[[#This Row],[Section]])),"No")</f>
        <v>No</v>
      </c>
    </row>
    <row r="2873" spans="1:13" x14ac:dyDescent="0.25">
      <c r="A2873" s="126" t="s">
        <v>11719</v>
      </c>
      <c r="B2873" s="126" t="s">
        <v>17222</v>
      </c>
      <c r="C2873" s="126" t="s">
        <v>75</v>
      </c>
      <c r="D2873" s="127">
        <v>0.58899999999999997</v>
      </c>
      <c r="E2873" s="128">
        <v>234</v>
      </c>
      <c r="F2873" s="128">
        <v>156</v>
      </c>
      <c r="G2873" s="126" t="s">
        <v>13733</v>
      </c>
      <c r="H2873" s="126" t="s">
        <v>20143</v>
      </c>
      <c r="I2873" s="126" t="s">
        <v>20144</v>
      </c>
      <c r="J2873" s="126" t="s">
        <v>26246</v>
      </c>
      <c r="K2873" s="9">
        <f>_xlfn.IFNA(VLOOKUP(Table5[[#This Row],[Section]],SubSill_Tier,2,FALSE),0)</f>
        <v>0</v>
      </c>
      <c r="L2873" s="9" t="str">
        <f t="shared" si="53"/>
        <v/>
      </c>
      <c r="M2873" s="205" t="str" cm="1">
        <f t="array" ref="M2873">_xlfn.IFS(NOT(ISERROR(VLOOKUP(Table5[[#This Row],[Section]],TB_notTB,1,FALSE))),"No",LEFT(Table5[[#This Row],[Section]],3)="ETB","PLS",LEFT(Table5[[#This Row],[Section]],1)="7","PDB",NOT(ISBLANK(Table5[[#This Row],[Section]])),"No")</f>
        <v>No</v>
      </c>
    </row>
    <row r="2874" spans="1:13" x14ac:dyDescent="0.25">
      <c r="A2874" s="126" t="s">
        <v>13486</v>
      </c>
      <c r="B2874" s="126" t="s">
        <v>13487</v>
      </c>
      <c r="C2874" s="126" t="s">
        <v>75</v>
      </c>
      <c r="D2874" s="127">
        <v>0.39</v>
      </c>
      <c r="E2874" s="128">
        <v>162</v>
      </c>
      <c r="F2874" s="128">
        <v>162</v>
      </c>
      <c r="G2874" s="126" t="s">
        <v>13735</v>
      </c>
      <c r="H2874" s="126" t="s">
        <v>21071</v>
      </c>
      <c r="I2874" s="126" t="s">
        <v>21072</v>
      </c>
      <c r="J2874" s="126" t="s">
        <v>26362</v>
      </c>
      <c r="K2874" s="9">
        <f>_xlfn.IFNA(VLOOKUP(Table5[[#This Row],[Section]],SubSill_Tier,2,FALSE),0)</f>
        <v>0</v>
      </c>
      <c r="L2874" s="9" t="str">
        <f t="shared" si="53"/>
        <v/>
      </c>
      <c r="M2874" s="205" t="str" cm="1">
        <f t="array" ref="M2874">_xlfn.IFS(NOT(ISERROR(VLOOKUP(Table5[[#This Row],[Section]],TB_notTB,1,FALSE))),"No",LEFT(Table5[[#This Row],[Section]],3)="ETB","PLS",LEFT(Table5[[#This Row],[Section]],1)="7","PDB",NOT(ISBLANK(Table5[[#This Row],[Section]])),"No")</f>
        <v>No</v>
      </c>
    </row>
    <row r="2875" spans="1:13" x14ac:dyDescent="0.25">
      <c r="A2875" s="126" t="s">
        <v>1428</v>
      </c>
      <c r="B2875" s="126" t="s">
        <v>17222</v>
      </c>
      <c r="C2875" s="126" t="s">
        <v>98</v>
      </c>
      <c r="D2875" s="127">
        <v>0.27800000000000002</v>
      </c>
      <c r="E2875" s="128">
        <v>100</v>
      </c>
      <c r="F2875" s="128">
        <v>100</v>
      </c>
      <c r="G2875" s="126" t="s">
        <v>13736</v>
      </c>
      <c r="H2875" s="126" t="s">
        <v>20148</v>
      </c>
      <c r="I2875" s="126" t="s">
        <v>21073</v>
      </c>
      <c r="J2875" s="126" t="s">
        <v>26232</v>
      </c>
      <c r="K2875" s="9">
        <f>_xlfn.IFNA(VLOOKUP(Table5[[#This Row],[Section]],SubSill_Tier,2,FALSE),0)</f>
        <v>0</v>
      </c>
      <c r="L2875" s="9" t="str">
        <f t="shared" si="53"/>
        <v/>
      </c>
      <c r="M2875" s="205" t="str" cm="1">
        <f t="array" ref="M2875">_xlfn.IFS(NOT(ISERROR(VLOOKUP(Table5[[#This Row],[Section]],TB_notTB,1,FALSE))),"No",LEFT(Table5[[#This Row],[Section]],3)="ETB","PLS",LEFT(Table5[[#This Row],[Section]],1)="7","PDB",NOT(ISBLANK(Table5[[#This Row],[Section]])),"No")</f>
        <v>No</v>
      </c>
    </row>
    <row r="2876" spans="1:13" x14ac:dyDescent="0.25">
      <c r="A2876" s="126" t="s">
        <v>1429</v>
      </c>
      <c r="B2876" s="126" t="s">
        <v>17222</v>
      </c>
      <c r="C2876" s="126" t="s">
        <v>98</v>
      </c>
      <c r="D2876" s="127">
        <v>0.57499999999999996</v>
      </c>
      <c r="E2876" s="128">
        <v>320</v>
      </c>
      <c r="F2876" s="128">
        <v>320</v>
      </c>
      <c r="G2876" s="126" t="s">
        <v>13736</v>
      </c>
      <c r="H2876" s="126" t="s">
        <v>20148</v>
      </c>
      <c r="I2876" s="126" t="s">
        <v>21073</v>
      </c>
      <c r="J2876" s="126" t="s">
        <v>26232</v>
      </c>
      <c r="K2876" s="9">
        <f>_xlfn.IFNA(VLOOKUP(Table5[[#This Row],[Section]],SubSill_Tier,2,FALSE),0)</f>
        <v>0</v>
      </c>
      <c r="L2876" s="9" t="str">
        <f t="shared" si="53"/>
        <v/>
      </c>
      <c r="M2876" s="205" t="str" cm="1">
        <f t="array" ref="M2876">_xlfn.IFS(NOT(ISERROR(VLOOKUP(Table5[[#This Row],[Section]],TB_notTB,1,FALSE))),"No",LEFT(Table5[[#This Row],[Section]],3)="ETB","PLS",LEFT(Table5[[#This Row],[Section]],1)="7","PDB",NOT(ISBLANK(Table5[[#This Row],[Section]])),"No")</f>
        <v>No</v>
      </c>
    </row>
    <row r="2877" spans="1:13" x14ac:dyDescent="0.25">
      <c r="A2877" s="126" t="s">
        <v>11720</v>
      </c>
      <c r="B2877" s="126" t="s">
        <v>11721</v>
      </c>
      <c r="C2877" s="126" t="s">
        <v>75</v>
      </c>
      <c r="D2877" s="127">
        <v>0.52100000000000002</v>
      </c>
      <c r="E2877" s="128">
        <v>174</v>
      </c>
      <c r="F2877" s="128">
        <v>140</v>
      </c>
      <c r="G2877" s="126" t="s">
        <v>13733</v>
      </c>
      <c r="H2877" s="126" t="s">
        <v>20248</v>
      </c>
      <c r="I2877" s="126" t="s">
        <v>21153</v>
      </c>
      <c r="J2877" s="126" t="s">
        <v>26256</v>
      </c>
      <c r="K2877" s="9">
        <f>_xlfn.IFNA(VLOOKUP(Table5[[#This Row],[Section]],SubSill_Tier,2,FALSE),0)</f>
        <v>0</v>
      </c>
      <c r="L2877" s="9" t="str">
        <f t="shared" si="53"/>
        <v/>
      </c>
      <c r="M2877" s="205" t="str" cm="1">
        <f t="array" ref="M2877">_xlfn.IFS(NOT(ISERROR(VLOOKUP(Table5[[#This Row],[Section]],TB_notTB,1,FALSE))),"No",LEFT(Table5[[#This Row],[Section]],3)="ETB","PLS",LEFT(Table5[[#This Row],[Section]],1)="7","PDB",NOT(ISBLANK(Table5[[#This Row],[Section]])),"No")</f>
        <v>No</v>
      </c>
    </row>
    <row r="2878" spans="1:13" x14ac:dyDescent="0.25">
      <c r="A2878" s="126" t="s">
        <v>14919</v>
      </c>
      <c r="B2878" s="126" t="s">
        <v>14920</v>
      </c>
      <c r="C2878" s="126" t="s">
        <v>75</v>
      </c>
      <c r="D2878" s="127">
        <v>0.64200000000000002</v>
      </c>
      <c r="E2878" s="128">
        <v>381</v>
      </c>
      <c r="F2878" s="128">
        <v>130</v>
      </c>
      <c r="G2878" s="126" t="s">
        <v>14847</v>
      </c>
      <c r="H2878" s="126" t="s">
        <v>20227</v>
      </c>
      <c r="I2878" s="126" t="s">
        <v>20228</v>
      </c>
      <c r="J2878" s="126" t="s">
        <v>26275</v>
      </c>
      <c r="K2878" s="9">
        <f>_xlfn.IFNA(VLOOKUP(Table5[[#This Row],[Section]],SubSill_Tier,2,FALSE),0)</f>
        <v>0</v>
      </c>
      <c r="L2878" s="9" t="str">
        <f t="shared" si="53"/>
        <v/>
      </c>
      <c r="M2878" s="205" t="str" cm="1">
        <f t="array" ref="M2878">_xlfn.IFS(NOT(ISERROR(VLOOKUP(Table5[[#This Row],[Section]],TB_notTB,1,FALSE))),"No",LEFT(Table5[[#This Row],[Section]],3)="ETB","PLS",LEFT(Table5[[#This Row],[Section]],1)="7","PDB",NOT(ISBLANK(Table5[[#This Row],[Section]])),"No")</f>
        <v>No</v>
      </c>
    </row>
    <row r="2879" spans="1:13" x14ac:dyDescent="0.25">
      <c r="A2879" s="126" t="s">
        <v>14921</v>
      </c>
      <c r="B2879" s="126" t="s">
        <v>14922</v>
      </c>
      <c r="C2879" s="126" t="s">
        <v>75</v>
      </c>
      <c r="D2879" s="127">
        <v>0.32100000000000001</v>
      </c>
      <c r="E2879" s="128">
        <v>212</v>
      </c>
      <c r="F2879" s="128">
        <v>140</v>
      </c>
      <c r="G2879" s="126" t="s">
        <v>14847</v>
      </c>
      <c r="H2879" s="126" t="s">
        <v>20227</v>
      </c>
      <c r="I2879" s="126" t="s">
        <v>20228</v>
      </c>
      <c r="J2879" s="126" t="s">
        <v>26275</v>
      </c>
      <c r="K2879" s="9">
        <f>_xlfn.IFNA(VLOOKUP(Table5[[#This Row],[Section]],SubSill_Tier,2,FALSE),0)</f>
        <v>0</v>
      </c>
      <c r="L2879" s="9" t="str">
        <f t="shared" si="53"/>
        <v/>
      </c>
      <c r="M2879" s="205" t="str" cm="1">
        <f t="array" ref="M2879">_xlfn.IFS(NOT(ISERROR(VLOOKUP(Table5[[#This Row],[Section]],TB_notTB,1,FALSE))),"No",LEFT(Table5[[#This Row],[Section]],3)="ETB","PLS",LEFT(Table5[[#This Row],[Section]],1)="7","PDB",NOT(ISBLANK(Table5[[#This Row],[Section]])),"No")</f>
        <v>No</v>
      </c>
    </row>
    <row r="2880" spans="1:13" x14ac:dyDescent="0.25">
      <c r="A2880" s="126" t="s">
        <v>14923</v>
      </c>
      <c r="B2880" s="126" t="s">
        <v>14924</v>
      </c>
      <c r="C2880" s="126" t="s">
        <v>75</v>
      </c>
      <c r="D2880" s="127">
        <v>0.46400000000000002</v>
      </c>
      <c r="E2880" s="128">
        <v>233</v>
      </c>
      <c r="F2880" s="128">
        <v>185</v>
      </c>
      <c r="G2880" s="126" t="s">
        <v>14847</v>
      </c>
      <c r="H2880" s="126" t="s">
        <v>20227</v>
      </c>
      <c r="I2880" s="126" t="s">
        <v>20228</v>
      </c>
      <c r="J2880" s="126" t="s">
        <v>26275</v>
      </c>
      <c r="K2880" s="9">
        <f>_xlfn.IFNA(VLOOKUP(Table5[[#This Row],[Section]],SubSill_Tier,2,FALSE),0)</f>
        <v>0</v>
      </c>
      <c r="L2880" s="9" t="str">
        <f t="shared" si="53"/>
        <v/>
      </c>
      <c r="M2880" s="205" t="str" cm="1">
        <f t="array" ref="M2880">_xlfn.IFS(NOT(ISERROR(VLOOKUP(Table5[[#This Row],[Section]],TB_notTB,1,FALSE))),"No",LEFT(Table5[[#This Row],[Section]],3)="ETB","PLS",LEFT(Table5[[#This Row],[Section]],1)="7","PDB",NOT(ISBLANK(Table5[[#This Row],[Section]])),"No")</f>
        <v>No</v>
      </c>
    </row>
    <row r="2881" spans="1:13" x14ac:dyDescent="0.25">
      <c r="A2881" s="126" t="s">
        <v>14925</v>
      </c>
      <c r="B2881" s="126" t="s">
        <v>14926</v>
      </c>
      <c r="C2881" s="126" t="s">
        <v>75</v>
      </c>
      <c r="D2881" s="127">
        <v>0.35099999999999998</v>
      </c>
      <c r="E2881" s="128">
        <v>184</v>
      </c>
      <c r="F2881" s="128">
        <v>100</v>
      </c>
      <c r="G2881" s="126" t="s">
        <v>14847</v>
      </c>
      <c r="H2881" s="126" t="s">
        <v>20227</v>
      </c>
      <c r="I2881" s="126" t="s">
        <v>20228</v>
      </c>
      <c r="J2881" s="126" t="s">
        <v>26275</v>
      </c>
      <c r="K2881" s="9">
        <f>_xlfn.IFNA(VLOOKUP(Table5[[#This Row],[Section]],SubSill_Tier,2,FALSE),0)</f>
        <v>0</v>
      </c>
      <c r="L2881" s="9" t="str">
        <f t="shared" si="53"/>
        <v/>
      </c>
      <c r="M2881" s="205" t="str" cm="1">
        <f t="array" ref="M2881">_xlfn.IFS(NOT(ISERROR(VLOOKUP(Table5[[#This Row],[Section]],TB_notTB,1,FALSE))),"No",LEFT(Table5[[#This Row],[Section]],3)="ETB","PLS",LEFT(Table5[[#This Row],[Section]],1)="7","PDB",NOT(ISBLANK(Table5[[#This Row],[Section]])),"No")</f>
        <v>No</v>
      </c>
    </row>
    <row r="2882" spans="1:13" x14ac:dyDescent="0.25">
      <c r="A2882" s="126" t="s">
        <v>14927</v>
      </c>
      <c r="B2882" s="126" t="s">
        <v>14928</v>
      </c>
      <c r="C2882" s="126" t="s">
        <v>75</v>
      </c>
      <c r="D2882" s="127">
        <v>0.54900000000000004</v>
      </c>
      <c r="E2882" s="128">
        <v>286</v>
      </c>
      <c r="F2882" s="128">
        <v>171</v>
      </c>
      <c r="G2882" s="126" t="s">
        <v>14842</v>
      </c>
      <c r="H2882" s="126" t="s">
        <v>20224</v>
      </c>
      <c r="I2882" s="126" t="s">
        <v>21136</v>
      </c>
      <c r="J2882" s="126" t="s">
        <v>26273</v>
      </c>
      <c r="K2882" s="9">
        <f>_xlfn.IFNA(VLOOKUP(Table5[[#This Row],[Section]],SubSill_Tier,2,FALSE),0)</f>
        <v>0</v>
      </c>
      <c r="L2882" s="9" t="str">
        <f t="shared" ref="L2882:L2945" si="54">IFERROR(IF(LEFT(G2882,2)="AI",IF(_xlfn.NUMBERVALUE(IFERROR(LEFT(IF(ISERROR(FIND("X",UPPER(B2882))),UPPER(B2882),RIGHT(UPPER(B2882),LEN(UPPER(B2882))-FIND("~",SUBSTITUTE(UPPER(B2882),"X","~",LEN(UPPER(B2882))-LEN(SUBSTITUTE(UPPER(B2882),"X","")))))),FIND(" ",IF(ISERROR(FIND("X",UPPER(B2882))),UPPER(B2882),RIGHT(UPPER(B2882),LEN(UPPER(B2882))-FIND("~",SUBSTITUTE(UPPER(B2882),"X","~",LEN(UPPER(B2882))-LEN(SUBSTITUTE(UPPER(B2882),"X","")))))),1)-1),IF(ISERROR(FIND("X",UPPER(B2882))),UPPER(B2882),RIGHT(UPPER(B2882),LEN(UPPER(B2882))-FIND("~",SUBSTITUTE(UPPER(B2882),"X","~",LEN(UPPER(B2882))-LEN(SUBSTITUTE(UPPER(B2882),"X",""))))))),".")&gt;=5,"Wall",""),""),"")</f>
        <v/>
      </c>
      <c r="M2882" s="205" t="str" cm="1">
        <f t="array" ref="M2882">_xlfn.IFS(NOT(ISERROR(VLOOKUP(Table5[[#This Row],[Section]],TB_notTB,1,FALSE))),"No",LEFT(Table5[[#This Row],[Section]],3)="ETB","PLS",LEFT(Table5[[#This Row],[Section]],1)="7","PDB",NOT(ISBLANK(Table5[[#This Row],[Section]])),"No")</f>
        <v>No</v>
      </c>
    </row>
    <row r="2883" spans="1:13" x14ac:dyDescent="0.25">
      <c r="A2883" s="126" t="s">
        <v>12970</v>
      </c>
      <c r="B2883" s="126" t="s">
        <v>12971</v>
      </c>
      <c r="C2883" s="126" t="s">
        <v>75</v>
      </c>
      <c r="D2883" s="127">
        <v>1.5980000000000001</v>
      </c>
      <c r="E2883" s="128">
        <v>277</v>
      </c>
      <c r="F2883" s="128">
        <v>277</v>
      </c>
      <c r="G2883" s="126" t="s">
        <v>21147</v>
      </c>
      <c r="H2883" s="126" t="s">
        <v>21148</v>
      </c>
      <c r="I2883" s="126" t="s">
        <v>21149</v>
      </c>
      <c r="J2883" s="126" t="s">
        <v>26233</v>
      </c>
      <c r="K2883" s="9">
        <f>_xlfn.IFNA(VLOOKUP(Table5[[#This Row],[Section]],SubSill_Tier,2,FALSE),0)</f>
        <v>0</v>
      </c>
      <c r="L2883" s="9" t="str">
        <f t="shared" si="54"/>
        <v>Wall</v>
      </c>
      <c r="M2883" s="205" t="str" cm="1">
        <f t="array" ref="M2883">_xlfn.IFS(NOT(ISERROR(VLOOKUP(Table5[[#This Row],[Section]],TB_notTB,1,FALSE))),"No",LEFT(Table5[[#This Row],[Section]],3)="ETB","PLS",LEFT(Table5[[#This Row],[Section]],1)="7","PDB",NOT(ISBLANK(Table5[[#This Row],[Section]])),"No")</f>
        <v>No</v>
      </c>
    </row>
    <row r="2884" spans="1:13" x14ac:dyDescent="0.25">
      <c r="A2884" s="126" t="s">
        <v>11722</v>
      </c>
      <c r="B2884" s="126" t="s">
        <v>17222</v>
      </c>
      <c r="C2884" s="126" t="s">
        <v>75</v>
      </c>
      <c r="D2884" s="127">
        <v>0.318</v>
      </c>
      <c r="E2884" s="128">
        <v>136</v>
      </c>
      <c r="F2884" s="128">
        <v>100</v>
      </c>
      <c r="G2884" s="126" t="s">
        <v>13763</v>
      </c>
      <c r="H2884" s="126" t="s">
        <v>20195</v>
      </c>
      <c r="I2884" s="126" t="s">
        <v>20196</v>
      </c>
      <c r="J2884" s="126" t="s">
        <v>26254</v>
      </c>
      <c r="K2884" s="9">
        <f>_xlfn.IFNA(VLOOKUP(Table5[[#This Row],[Section]],SubSill_Tier,2,FALSE),0)</f>
        <v>0</v>
      </c>
      <c r="L2884" s="9" t="str">
        <f t="shared" si="54"/>
        <v/>
      </c>
      <c r="M2884" s="205" t="str" cm="1">
        <f t="array" ref="M2884">_xlfn.IFS(NOT(ISERROR(VLOOKUP(Table5[[#This Row],[Section]],TB_notTB,1,FALSE))),"No",LEFT(Table5[[#This Row],[Section]],3)="ETB","PLS",LEFT(Table5[[#This Row],[Section]],1)="7","PDB",NOT(ISBLANK(Table5[[#This Row],[Section]])),"No")</f>
        <v>No</v>
      </c>
    </row>
    <row r="2885" spans="1:13" x14ac:dyDescent="0.25">
      <c r="A2885" s="126" t="s">
        <v>6785</v>
      </c>
      <c r="B2885" s="126" t="s">
        <v>6786</v>
      </c>
      <c r="C2885" s="126" t="s">
        <v>75</v>
      </c>
      <c r="D2885" s="127">
        <v>0.58799999999999997</v>
      </c>
      <c r="E2885" s="128">
        <v>264</v>
      </c>
      <c r="F2885" s="128">
        <v>105</v>
      </c>
      <c r="G2885" s="126" t="s">
        <v>13757</v>
      </c>
      <c r="H2885" s="126" t="s">
        <v>21122</v>
      </c>
      <c r="I2885" s="126" t="s">
        <v>21123</v>
      </c>
      <c r="J2885" s="126" t="s">
        <v>26233</v>
      </c>
      <c r="K2885" s="9">
        <f>_xlfn.IFNA(VLOOKUP(Table5[[#This Row],[Section]],SubSill_Tier,2,FALSE),0)</f>
        <v>0</v>
      </c>
      <c r="L2885" s="9" t="str">
        <f t="shared" si="54"/>
        <v/>
      </c>
      <c r="M2885" s="205" t="str" cm="1">
        <f t="array" ref="M2885">_xlfn.IFS(NOT(ISERROR(VLOOKUP(Table5[[#This Row],[Section]],TB_notTB,1,FALSE))),"No",LEFT(Table5[[#This Row],[Section]],3)="ETB","PLS",LEFT(Table5[[#This Row],[Section]],1)="7","PDB",NOT(ISBLANK(Table5[[#This Row],[Section]])),"No")</f>
        <v>No</v>
      </c>
    </row>
    <row r="2886" spans="1:13" x14ac:dyDescent="0.25">
      <c r="A2886" s="126" t="s">
        <v>1430</v>
      </c>
      <c r="B2886" s="126" t="s">
        <v>17222</v>
      </c>
      <c r="C2886" s="126" t="s">
        <v>98</v>
      </c>
      <c r="D2886" s="127">
        <v>1.159</v>
      </c>
      <c r="E2886" s="128">
        <v>418</v>
      </c>
      <c r="F2886" s="128">
        <v>245</v>
      </c>
      <c r="G2886" s="126" t="s">
        <v>13711</v>
      </c>
      <c r="H2886" s="126" t="s">
        <v>20119</v>
      </c>
      <c r="I2886" s="126" t="s">
        <v>21054</v>
      </c>
      <c r="J2886" s="126" t="s">
        <v>26232</v>
      </c>
      <c r="K2886" s="9">
        <f>_xlfn.IFNA(VLOOKUP(Table5[[#This Row],[Section]],SubSill_Tier,2,FALSE),0)</f>
        <v>0</v>
      </c>
      <c r="L2886" s="9" t="str">
        <f t="shared" si="54"/>
        <v/>
      </c>
      <c r="M2886" s="205" t="str" cm="1">
        <f t="array" ref="M2886">_xlfn.IFS(NOT(ISERROR(VLOOKUP(Table5[[#This Row],[Section]],TB_notTB,1,FALSE))),"No",LEFT(Table5[[#This Row],[Section]],3)="ETB","PLS",LEFT(Table5[[#This Row],[Section]],1)="7","PDB",NOT(ISBLANK(Table5[[#This Row],[Section]])),"No")</f>
        <v>No</v>
      </c>
    </row>
    <row r="2887" spans="1:13" x14ac:dyDescent="0.25">
      <c r="A2887" s="126" t="s">
        <v>6787</v>
      </c>
      <c r="B2887" s="126" t="s">
        <v>6788</v>
      </c>
      <c r="C2887" s="126" t="s">
        <v>75</v>
      </c>
      <c r="D2887" s="127">
        <v>0.432</v>
      </c>
      <c r="E2887" s="128">
        <v>162</v>
      </c>
      <c r="F2887" s="128">
        <v>100</v>
      </c>
      <c r="G2887" s="126" t="s">
        <v>13757</v>
      </c>
      <c r="H2887" s="126" t="s">
        <v>21122</v>
      </c>
      <c r="I2887" s="126" t="s">
        <v>21123</v>
      </c>
      <c r="J2887" s="126" t="s">
        <v>26233</v>
      </c>
      <c r="K2887" s="9">
        <f>_xlfn.IFNA(VLOOKUP(Table5[[#This Row],[Section]],SubSill_Tier,2,FALSE),0)</f>
        <v>0</v>
      </c>
      <c r="L2887" s="9" t="str">
        <f t="shared" si="54"/>
        <v/>
      </c>
      <c r="M2887" s="205" t="str" cm="1">
        <f t="array" ref="M2887">_xlfn.IFS(NOT(ISERROR(VLOOKUP(Table5[[#This Row],[Section]],TB_notTB,1,FALSE))),"No",LEFT(Table5[[#This Row],[Section]],3)="ETB","PLS",LEFT(Table5[[#This Row],[Section]],1)="7","PDB",NOT(ISBLANK(Table5[[#This Row],[Section]])),"No")</f>
        <v>No</v>
      </c>
    </row>
    <row r="2888" spans="1:13" x14ac:dyDescent="0.25">
      <c r="A2888" s="126" t="s">
        <v>13488</v>
      </c>
      <c r="B2888" s="126" t="s">
        <v>13489</v>
      </c>
      <c r="C2888" s="126" t="s">
        <v>75</v>
      </c>
      <c r="D2888" s="127">
        <v>0.621</v>
      </c>
      <c r="E2888" s="128">
        <v>273</v>
      </c>
      <c r="F2888" s="128">
        <v>121</v>
      </c>
      <c r="G2888" s="126" t="s">
        <v>13735</v>
      </c>
      <c r="H2888" s="126" t="s">
        <v>20146</v>
      </c>
      <c r="I2888" s="126" t="s">
        <v>20147</v>
      </c>
      <c r="J2888" s="126" t="s">
        <v>26234</v>
      </c>
      <c r="K2888" s="9">
        <f>_xlfn.IFNA(VLOOKUP(Table5[[#This Row],[Section]],SubSill_Tier,2,FALSE),0)</f>
        <v>0</v>
      </c>
      <c r="L2888" s="9" t="str">
        <f t="shared" si="54"/>
        <v/>
      </c>
      <c r="M2888" s="205" t="str" cm="1">
        <f t="array" ref="M2888">_xlfn.IFS(NOT(ISERROR(VLOOKUP(Table5[[#This Row],[Section]],TB_notTB,1,FALSE))),"No",LEFT(Table5[[#This Row],[Section]],3)="ETB","PLS",LEFT(Table5[[#This Row],[Section]],1)="7","PDB",NOT(ISBLANK(Table5[[#This Row],[Section]])),"No")</f>
        <v>No</v>
      </c>
    </row>
    <row r="2889" spans="1:13" x14ac:dyDescent="0.25">
      <c r="A2889" s="126" t="s">
        <v>13490</v>
      </c>
      <c r="B2889" s="126" t="s">
        <v>13491</v>
      </c>
      <c r="C2889" s="126" t="s">
        <v>75</v>
      </c>
      <c r="D2889" s="127">
        <v>1.03</v>
      </c>
      <c r="E2889" s="128">
        <v>459</v>
      </c>
      <c r="F2889" s="128">
        <v>125</v>
      </c>
      <c r="G2889" s="126" t="s">
        <v>13748</v>
      </c>
      <c r="H2889" s="126" t="s">
        <v>20246</v>
      </c>
      <c r="I2889" s="126" t="s">
        <v>20247</v>
      </c>
      <c r="J2889" s="126" t="s">
        <v>26241</v>
      </c>
      <c r="K2889" s="9">
        <f>_xlfn.IFNA(VLOOKUP(Table5[[#This Row],[Section]],SubSill_Tier,2,FALSE),0)</f>
        <v>0</v>
      </c>
      <c r="L2889" s="9" t="str">
        <f t="shared" si="54"/>
        <v/>
      </c>
      <c r="M2889" s="205" t="str" cm="1">
        <f t="array" ref="M2889">_xlfn.IFS(NOT(ISERROR(VLOOKUP(Table5[[#This Row],[Section]],TB_notTB,1,FALSE))),"No",LEFT(Table5[[#This Row],[Section]],3)="ETB","PLS",LEFT(Table5[[#This Row],[Section]],1)="7","PDB",NOT(ISBLANK(Table5[[#This Row],[Section]])),"No")</f>
        <v>No</v>
      </c>
    </row>
    <row r="2890" spans="1:13" x14ac:dyDescent="0.25">
      <c r="A2890" s="126" t="s">
        <v>6789</v>
      </c>
      <c r="B2890" s="126" t="s">
        <v>6790</v>
      </c>
      <c r="C2890" s="126" t="s">
        <v>75</v>
      </c>
      <c r="D2890" s="127">
        <v>1.244</v>
      </c>
      <c r="E2890" s="128">
        <v>591</v>
      </c>
      <c r="F2890" s="128">
        <v>142</v>
      </c>
      <c r="G2890" s="126" t="s">
        <v>13757</v>
      </c>
      <c r="H2890" s="126" t="s">
        <v>21122</v>
      </c>
      <c r="I2890" s="126" t="s">
        <v>21123</v>
      </c>
      <c r="J2890" s="126" t="s">
        <v>26233</v>
      </c>
      <c r="K2890" s="9">
        <f>_xlfn.IFNA(VLOOKUP(Table5[[#This Row],[Section]],SubSill_Tier,2,FALSE),0)</f>
        <v>0</v>
      </c>
      <c r="L2890" s="9" t="str">
        <f t="shared" si="54"/>
        <v/>
      </c>
      <c r="M2890" s="205" t="str" cm="1">
        <f t="array" ref="M2890">_xlfn.IFS(NOT(ISERROR(VLOOKUP(Table5[[#This Row],[Section]],TB_notTB,1,FALSE))),"No",LEFT(Table5[[#This Row],[Section]],3)="ETB","PLS",LEFT(Table5[[#This Row],[Section]],1)="7","PDB",NOT(ISBLANK(Table5[[#This Row],[Section]])),"No")</f>
        <v>No</v>
      </c>
    </row>
    <row r="2891" spans="1:13" x14ac:dyDescent="0.25">
      <c r="A2891" s="126" t="s">
        <v>6791</v>
      </c>
      <c r="B2891" s="126" t="s">
        <v>6792</v>
      </c>
      <c r="C2891" s="126" t="s">
        <v>75</v>
      </c>
      <c r="D2891" s="127">
        <v>0.21</v>
      </c>
      <c r="E2891" s="128">
        <v>109</v>
      </c>
      <c r="F2891" s="128">
        <v>100</v>
      </c>
      <c r="G2891" s="126" t="s">
        <v>13757</v>
      </c>
      <c r="H2891" s="126" t="s">
        <v>21122</v>
      </c>
      <c r="I2891" s="126" t="s">
        <v>21123</v>
      </c>
      <c r="J2891" s="126" t="s">
        <v>26233</v>
      </c>
      <c r="K2891" s="9">
        <f>_xlfn.IFNA(VLOOKUP(Table5[[#This Row],[Section]],SubSill_Tier,2,FALSE),0)</f>
        <v>0</v>
      </c>
      <c r="L2891" s="9" t="str">
        <f t="shared" si="54"/>
        <v/>
      </c>
      <c r="M2891" s="205" t="str" cm="1">
        <f t="array" ref="M2891">_xlfn.IFS(NOT(ISERROR(VLOOKUP(Table5[[#This Row],[Section]],TB_notTB,1,FALSE))),"No",LEFT(Table5[[#This Row],[Section]],3)="ETB","PLS",LEFT(Table5[[#This Row],[Section]],1)="7","PDB",NOT(ISBLANK(Table5[[#This Row],[Section]])),"No")</f>
        <v>No</v>
      </c>
    </row>
    <row r="2892" spans="1:13" x14ac:dyDescent="0.25">
      <c r="A2892" s="126" t="s">
        <v>6793</v>
      </c>
      <c r="B2892" s="126" t="s">
        <v>17222</v>
      </c>
      <c r="C2892" s="126" t="s">
        <v>75</v>
      </c>
      <c r="D2892" s="127">
        <v>0.23200000000000001</v>
      </c>
      <c r="E2892" s="128">
        <v>162</v>
      </c>
      <c r="F2892" s="128">
        <v>100</v>
      </c>
      <c r="G2892" s="126" t="s">
        <v>13731</v>
      </c>
      <c r="H2892" s="126" t="s">
        <v>20121</v>
      </c>
      <c r="I2892" s="126" t="s">
        <v>20122</v>
      </c>
      <c r="J2892" s="126" t="s">
        <v>26234</v>
      </c>
      <c r="K2892" s="9">
        <f>_xlfn.IFNA(VLOOKUP(Table5[[#This Row],[Section]],SubSill_Tier,2,FALSE),0)</f>
        <v>0</v>
      </c>
      <c r="L2892" s="9" t="str">
        <f t="shared" si="54"/>
        <v/>
      </c>
      <c r="M2892" s="205" t="str" cm="1">
        <f t="array" ref="M2892">_xlfn.IFS(NOT(ISERROR(VLOOKUP(Table5[[#This Row],[Section]],TB_notTB,1,FALSE))),"No",LEFT(Table5[[#This Row],[Section]],3)="ETB","PLS",LEFT(Table5[[#This Row],[Section]],1)="7","PDB",NOT(ISBLANK(Table5[[#This Row],[Section]])),"No")</f>
        <v>No</v>
      </c>
    </row>
    <row r="2893" spans="1:13" x14ac:dyDescent="0.25">
      <c r="A2893" s="126" t="s">
        <v>1431</v>
      </c>
      <c r="B2893" s="126" t="s">
        <v>17222</v>
      </c>
      <c r="C2893" s="126" t="s">
        <v>98</v>
      </c>
      <c r="D2893" s="127">
        <v>0.68500000000000005</v>
      </c>
      <c r="E2893" s="128">
        <v>319</v>
      </c>
      <c r="F2893" s="128">
        <v>134</v>
      </c>
      <c r="G2893" s="126" t="s">
        <v>13711</v>
      </c>
      <c r="H2893" s="126" t="s">
        <v>20119</v>
      </c>
      <c r="I2893" s="126" t="s">
        <v>21054</v>
      </c>
      <c r="J2893" s="126" t="s">
        <v>26232</v>
      </c>
      <c r="K2893" s="9">
        <f>_xlfn.IFNA(VLOOKUP(Table5[[#This Row],[Section]],SubSill_Tier,2,FALSE),0)</f>
        <v>0</v>
      </c>
      <c r="L2893" s="9" t="str">
        <f t="shared" si="54"/>
        <v/>
      </c>
      <c r="M2893" s="205" t="str" cm="1">
        <f t="array" ref="M2893">_xlfn.IFS(NOT(ISERROR(VLOOKUP(Table5[[#This Row],[Section]],TB_notTB,1,FALSE))),"No",LEFT(Table5[[#This Row],[Section]],3)="ETB","PLS",LEFT(Table5[[#This Row],[Section]],1)="7","PDB",NOT(ISBLANK(Table5[[#This Row],[Section]])),"No")</f>
        <v>No</v>
      </c>
    </row>
    <row r="2894" spans="1:13" x14ac:dyDescent="0.25">
      <c r="A2894" s="126" t="s">
        <v>6794</v>
      </c>
      <c r="B2894" s="126" t="s">
        <v>17222</v>
      </c>
      <c r="C2894" s="126" t="s">
        <v>98</v>
      </c>
      <c r="D2894" s="127">
        <v>0.626</v>
      </c>
      <c r="E2894" s="128">
        <v>231</v>
      </c>
      <c r="F2894" s="128">
        <v>130</v>
      </c>
      <c r="G2894" s="126" t="s">
        <v>13727</v>
      </c>
      <c r="H2894" s="126" t="s">
        <v>20121</v>
      </c>
      <c r="I2894" s="126" t="s">
        <v>20122</v>
      </c>
      <c r="J2894" s="126" t="s">
        <v>26234</v>
      </c>
      <c r="K2894" s="9">
        <f>_xlfn.IFNA(VLOOKUP(Table5[[#This Row],[Section]],SubSill_Tier,2,FALSE),0)</f>
        <v>0</v>
      </c>
      <c r="L2894" s="9" t="str">
        <f t="shared" si="54"/>
        <v/>
      </c>
      <c r="M2894" s="205" t="str" cm="1">
        <f t="array" ref="M2894">_xlfn.IFS(NOT(ISERROR(VLOOKUP(Table5[[#This Row],[Section]],TB_notTB,1,FALSE))),"No",LEFT(Table5[[#This Row],[Section]],3)="ETB","PLS",LEFT(Table5[[#This Row],[Section]],1)="7","PDB",NOT(ISBLANK(Table5[[#This Row],[Section]])),"No")</f>
        <v>No</v>
      </c>
    </row>
    <row r="2895" spans="1:13" x14ac:dyDescent="0.25">
      <c r="A2895" s="126" t="s">
        <v>6795</v>
      </c>
      <c r="B2895" s="126" t="s">
        <v>17222</v>
      </c>
      <c r="C2895" s="126" t="s">
        <v>98</v>
      </c>
      <c r="D2895" s="127">
        <v>0.39500000000000002</v>
      </c>
      <c r="E2895" s="128">
        <v>100</v>
      </c>
      <c r="F2895" s="128">
        <v>100</v>
      </c>
      <c r="G2895" s="126" t="s">
        <v>13764</v>
      </c>
      <c r="H2895" s="126" t="s">
        <v>20121</v>
      </c>
      <c r="I2895" s="126" t="s">
        <v>20122</v>
      </c>
      <c r="J2895" s="126" t="s">
        <v>26234</v>
      </c>
      <c r="K2895" s="9">
        <f>_xlfn.IFNA(VLOOKUP(Table5[[#This Row],[Section]],SubSill_Tier,2,FALSE),0)</f>
        <v>0</v>
      </c>
      <c r="L2895" s="9" t="str">
        <f t="shared" si="54"/>
        <v/>
      </c>
      <c r="M2895" s="205" t="str" cm="1">
        <f t="array" ref="M2895">_xlfn.IFS(NOT(ISERROR(VLOOKUP(Table5[[#This Row],[Section]],TB_notTB,1,FALSE))),"No",LEFT(Table5[[#This Row],[Section]],3)="ETB","PLS",LEFT(Table5[[#This Row],[Section]],1)="7","PDB",NOT(ISBLANK(Table5[[#This Row],[Section]])),"No")</f>
        <v>No</v>
      </c>
    </row>
    <row r="2896" spans="1:13" x14ac:dyDescent="0.25">
      <c r="A2896" s="126" t="s">
        <v>6796</v>
      </c>
      <c r="B2896" s="126" t="s">
        <v>14302</v>
      </c>
      <c r="C2896" s="126" t="s">
        <v>75</v>
      </c>
      <c r="D2896" s="127">
        <v>0.96</v>
      </c>
      <c r="E2896" s="128">
        <v>220</v>
      </c>
      <c r="F2896" s="128">
        <v>109</v>
      </c>
      <c r="G2896" s="126" t="s">
        <v>13750</v>
      </c>
      <c r="H2896" s="126" t="s">
        <v>21081</v>
      </c>
      <c r="I2896" s="126" t="s">
        <v>21082</v>
      </c>
      <c r="J2896" s="126" t="s">
        <v>26233</v>
      </c>
      <c r="K2896" s="9">
        <f>_xlfn.IFNA(VLOOKUP(Table5[[#This Row],[Section]],SubSill_Tier,2,FALSE),0)</f>
        <v>0</v>
      </c>
      <c r="L2896" s="9" t="str">
        <f t="shared" si="54"/>
        <v>Wall</v>
      </c>
      <c r="M2896" s="205" t="str" cm="1">
        <f t="array" ref="M2896">_xlfn.IFS(NOT(ISERROR(VLOOKUP(Table5[[#This Row],[Section]],TB_notTB,1,FALSE))),"No",LEFT(Table5[[#This Row],[Section]],3)="ETB","PLS",LEFT(Table5[[#This Row],[Section]],1)="7","PDB",NOT(ISBLANK(Table5[[#This Row],[Section]])),"No")</f>
        <v>No</v>
      </c>
    </row>
    <row r="2897" spans="1:13" x14ac:dyDescent="0.25">
      <c r="A2897" s="126" t="s">
        <v>14929</v>
      </c>
      <c r="B2897" s="126" t="s">
        <v>14930</v>
      </c>
      <c r="C2897" s="126" t="s">
        <v>75</v>
      </c>
      <c r="D2897" s="127">
        <v>0.371</v>
      </c>
      <c r="E2897" s="128">
        <v>216</v>
      </c>
      <c r="F2897" s="128">
        <v>100</v>
      </c>
      <c r="G2897" s="126" t="s">
        <v>14844</v>
      </c>
      <c r="H2897" s="126" t="s">
        <v>20225</v>
      </c>
      <c r="I2897" s="126" t="s">
        <v>20226</v>
      </c>
      <c r="J2897" s="126" t="s">
        <v>26274</v>
      </c>
      <c r="K2897" s="9">
        <f>_xlfn.IFNA(VLOOKUP(Table5[[#This Row],[Section]],SubSill_Tier,2,FALSE),0)</f>
        <v>0</v>
      </c>
      <c r="L2897" s="9" t="str">
        <f t="shared" si="54"/>
        <v/>
      </c>
      <c r="M2897" s="205" t="str" cm="1">
        <f t="array" ref="M2897">_xlfn.IFS(NOT(ISERROR(VLOOKUP(Table5[[#This Row],[Section]],TB_notTB,1,FALSE))),"No",LEFT(Table5[[#This Row],[Section]],3)="ETB","PLS",LEFT(Table5[[#This Row],[Section]],1)="7","PDB",NOT(ISBLANK(Table5[[#This Row],[Section]])),"No")</f>
        <v>No</v>
      </c>
    </row>
    <row r="2898" spans="1:13" x14ac:dyDescent="0.25">
      <c r="A2898" s="126" t="s">
        <v>14931</v>
      </c>
      <c r="B2898" s="126" t="s">
        <v>14932</v>
      </c>
      <c r="C2898" s="126" t="s">
        <v>75</v>
      </c>
      <c r="D2898" s="127">
        <v>0.29699999999999999</v>
      </c>
      <c r="E2898" s="128">
        <v>160</v>
      </c>
      <c r="F2898" s="128">
        <v>100</v>
      </c>
      <c r="G2898" s="126" t="s">
        <v>14844</v>
      </c>
      <c r="H2898" s="126" t="s">
        <v>20225</v>
      </c>
      <c r="I2898" s="126" t="s">
        <v>20226</v>
      </c>
      <c r="J2898" s="126" t="s">
        <v>26274</v>
      </c>
      <c r="K2898" s="9">
        <f>_xlfn.IFNA(VLOOKUP(Table5[[#This Row],[Section]],SubSill_Tier,2,FALSE),0)</f>
        <v>0</v>
      </c>
      <c r="L2898" s="9" t="str">
        <f t="shared" si="54"/>
        <v/>
      </c>
      <c r="M2898" s="205" t="str" cm="1">
        <f t="array" ref="M2898">_xlfn.IFS(NOT(ISERROR(VLOOKUP(Table5[[#This Row],[Section]],TB_notTB,1,FALSE))),"No",LEFT(Table5[[#This Row],[Section]],3)="ETB","PLS",LEFT(Table5[[#This Row],[Section]],1)="7","PDB",NOT(ISBLANK(Table5[[#This Row],[Section]])),"No")</f>
        <v>No</v>
      </c>
    </row>
    <row r="2899" spans="1:13" x14ac:dyDescent="0.25">
      <c r="A2899" s="126" t="s">
        <v>14933</v>
      </c>
      <c r="B2899" s="126" t="s">
        <v>14934</v>
      </c>
      <c r="C2899" s="126" t="s">
        <v>75</v>
      </c>
      <c r="D2899" s="127">
        <v>0.69599999999999995</v>
      </c>
      <c r="E2899" s="128">
        <v>314</v>
      </c>
      <c r="F2899" s="128">
        <v>184</v>
      </c>
      <c r="G2899" s="126" t="s">
        <v>14844</v>
      </c>
      <c r="H2899" s="126" t="s">
        <v>20225</v>
      </c>
      <c r="I2899" s="126" t="s">
        <v>20226</v>
      </c>
      <c r="J2899" s="126" t="s">
        <v>26274</v>
      </c>
      <c r="K2899" s="9">
        <f>_xlfn.IFNA(VLOOKUP(Table5[[#This Row],[Section]],SubSill_Tier,2,FALSE),0)</f>
        <v>0</v>
      </c>
      <c r="L2899" s="9" t="str">
        <f t="shared" si="54"/>
        <v/>
      </c>
      <c r="M2899" s="205" t="str" cm="1">
        <f t="array" ref="M2899">_xlfn.IFS(NOT(ISERROR(VLOOKUP(Table5[[#This Row],[Section]],TB_notTB,1,FALSE))),"No",LEFT(Table5[[#This Row],[Section]],3)="ETB","PLS",LEFT(Table5[[#This Row],[Section]],1)="7","PDB",NOT(ISBLANK(Table5[[#This Row],[Section]])),"No")</f>
        <v>No</v>
      </c>
    </row>
    <row r="2900" spans="1:13" x14ac:dyDescent="0.25">
      <c r="A2900" s="126" t="s">
        <v>1432</v>
      </c>
      <c r="B2900" s="126" t="s">
        <v>17222</v>
      </c>
      <c r="C2900" s="126" t="s">
        <v>98</v>
      </c>
      <c r="D2900" s="127">
        <v>0.84499999999999997</v>
      </c>
      <c r="E2900" s="128">
        <v>442</v>
      </c>
      <c r="F2900" s="128">
        <v>176</v>
      </c>
      <c r="G2900" s="126" t="s">
        <v>13736</v>
      </c>
      <c r="H2900" s="126" t="s">
        <v>20148</v>
      </c>
      <c r="I2900" s="126" t="s">
        <v>21073</v>
      </c>
      <c r="J2900" s="126" t="s">
        <v>26232</v>
      </c>
      <c r="K2900" s="9">
        <f>_xlfn.IFNA(VLOOKUP(Table5[[#This Row],[Section]],SubSill_Tier,2,FALSE),0)</f>
        <v>0</v>
      </c>
      <c r="L2900" s="9" t="str">
        <f t="shared" si="54"/>
        <v/>
      </c>
      <c r="M2900" s="205" t="str" cm="1">
        <f t="array" ref="M2900">_xlfn.IFS(NOT(ISERROR(VLOOKUP(Table5[[#This Row],[Section]],TB_notTB,1,FALSE))),"No",LEFT(Table5[[#This Row],[Section]],3)="ETB","PLS",LEFT(Table5[[#This Row],[Section]],1)="7","PDB",NOT(ISBLANK(Table5[[#This Row],[Section]])),"No")</f>
        <v>No</v>
      </c>
    </row>
    <row r="2901" spans="1:13" x14ac:dyDescent="0.25">
      <c r="A2901" s="126" t="s">
        <v>1433</v>
      </c>
      <c r="B2901" s="126" t="s">
        <v>17222</v>
      </c>
      <c r="C2901" s="126" t="s">
        <v>98</v>
      </c>
      <c r="D2901" s="127">
        <v>0.73899999999999999</v>
      </c>
      <c r="E2901" s="128">
        <v>420</v>
      </c>
      <c r="F2901" s="128">
        <v>163</v>
      </c>
      <c r="G2901" s="126" t="s">
        <v>13736</v>
      </c>
      <c r="H2901" s="126" t="s">
        <v>20148</v>
      </c>
      <c r="I2901" s="126" t="s">
        <v>21073</v>
      </c>
      <c r="J2901" s="126" t="s">
        <v>26232</v>
      </c>
      <c r="K2901" s="9">
        <f>_xlfn.IFNA(VLOOKUP(Table5[[#This Row],[Section]],SubSill_Tier,2,FALSE),0)</f>
        <v>0</v>
      </c>
      <c r="L2901" s="9" t="str">
        <f t="shared" si="54"/>
        <v/>
      </c>
      <c r="M2901" s="205" t="str" cm="1">
        <f t="array" ref="M2901">_xlfn.IFS(NOT(ISERROR(VLOOKUP(Table5[[#This Row],[Section]],TB_notTB,1,FALSE))),"No",LEFT(Table5[[#This Row],[Section]],3)="ETB","PLS",LEFT(Table5[[#This Row],[Section]],1)="7","PDB",NOT(ISBLANK(Table5[[#This Row],[Section]])),"No")</f>
        <v>No</v>
      </c>
    </row>
    <row r="2902" spans="1:13" x14ac:dyDescent="0.25">
      <c r="A2902" s="126" t="s">
        <v>1434</v>
      </c>
      <c r="B2902" s="126" t="s">
        <v>17222</v>
      </c>
      <c r="C2902" s="126" t="s">
        <v>98</v>
      </c>
      <c r="D2902" s="127">
        <v>0.82599999999999996</v>
      </c>
      <c r="E2902" s="128">
        <v>431</v>
      </c>
      <c r="F2902" s="128">
        <v>156</v>
      </c>
      <c r="G2902" s="126" t="s">
        <v>13736</v>
      </c>
      <c r="H2902" s="126" t="s">
        <v>20148</v>
      </c>
      <c r="I2902" s="126" t="s">
        <v>21073</v>
      </c>
      <c r="J2902" s="126" t="s">
        <v>26232</v>
      </c>
      <c r="K2902" s="9">
        <f>_xlfn.IFNA(VLOOKUP(Table5[[#This Row],[Section]],SubSill_Tier,2,FALSE),0)</f>
        <v>0</v>
      </c>
      <c r="L2902" s="9" t="str">
        <f t="shared" si="54"/>
        <v/>
      </c>
      <c r="M2902" s="205" t="str" cm="1">
        <f t="array" ref="M2902">_xlfn.IFS(NOT(ISERROR(VLOOKUP(Table5[[#This Row],[Section]],TB_notTB,1,FALSE))),"No",LEFT(Table5[[#This Row],[Section]],3)="ETB","PLS",LEFT(Table5[[#This Row],[Section]],1)="7","PDB",NOT(ISBLANK(Table5[[#This Row],[Section]])),"No")</f>
        <v>No</v>
      </c>
    </row>
    <row r="2903" spans="1:13" x14ac:dyDescent="0.25">
      <c r="A2903" s="126" t="s">
        <v>1435</v>
      </c>
      <c r="B2903" s="126" t="s">
        <v>17222</v>
      </c>
      <c r="C2903" s="126" t="s">
        <v>98</v>
      </c>
      <c r="D2903" s="127">
        <v>0.64500000000000002</v>
      </c>
      <c r="E2903" s="128">
        <v>372</v>
      </c>
      <c r="F2903" s="128">
        <v>112</v>
      </c>
      <c r="G2903" s="126" t="s">
        <v>13736</v>
      </c>
      <c r="H2903" s="126" t="s">
        <v>20148</v>
      </c>
      <c r="I2903" s="126" t="s">
        <v>21073</v>
      </c>
      <c r="J2903" s="126" t="s">
        <v>26232</v>
      </c>
      <c r="K2903" s="9">
        <f>_xlfn.IFNA(VLOOKUP(Table5[[#This Row],[Section]],SubSill_Tier,2,FALSE),0)</f>
        <v>0</v>
      </c>
      <c r="L2903" s="9" t="str">
        <f t="shared" si="54"/>
        <v/>
      </c>
      <c r="M2903" s="205" t="str" cm="1">
        <f t="array" ref="M2903">_xlfn.IFS(NOT(ISERROR(VLOOKUP(Table5[[#This Row],[Section]],TB_notTB,1,FALSE))),"No",LEFT(Table5[[#This Row],[Section]],3)="ETB","PLS",LEFT(Table5[[#This Row],[Section]],1)="7","PDB",NOT(ISBLANK(Table5[[#This Row],[Section]])),"No")</f>
        <v>No</v>
      </c>
    </row>
    <row r="2904" spans="1:13" x14ac:dyDescent="0.25">
      <c r="A2904" s="126" t="s">
        <v>1436</v>
      </c>
      <c r="B2904" s="126" t="s">
        <v>14303</v>
      </c>
      <c r="C2904" s="126" t="s">
        <v>75</v>
      </c>
      <c r="D2904" s="127">
        <v>0.91</v>
      </c>
      <c r="E2904" s="128">
        <v>294</v>
      </c>
      <c r="F2904" s="128">
        <v>220</v>
      </c>
      <c r="G2904" s="126" t="s">
        <v>13766</v>
      </c>
      <c r="H2904" s="126" t="s">
        <v>20199</v>
      </c>
      <c r="I2904" s="126" t="s">
        <v>20200</v>
      </c>
      <c r="J2904" s="126" t="s">
        <v>26232</v>
      </c>
      <c r="K2904" s="9">
        <f>_xlfn.IFNA(VLOOKUP(Table5[[#This Row],[Section]],SubSill_Tier,2,FALSE),0)</f>
        <v>0</v>
      </c>
      <c r="L2904" s="9" t="str">
        <f t="shared" si="54"/>
        <v/>
      </c>
      <c r="M2904" s="205" t="str" cm="1">
        <f t="array" ref="M2904">_xlfn.IFS(NOT(ISERROR(VLOOKUP(Table5[[#This Row],[Section]],TB_notTB,1,FALSE))),"No",LEFT(Table5[[#This Row],[Section]],3)="ETB","PLS",LEFT(Table5[[#This Row],[Section]],1)="7","PDB",NOT(ISBLANK(Table5[[#This Row],[Section]])),"No")</f>
        <v>No</v>
      </c>
    </row>
    <row r="2905" spans="1:13" x14ac:dyDescent="0.25">
      <c r="A2905" s="126" t="s">
        <v>1437</v>
      </c>
      <c r="B2905" s="126" t="s">
        <v>17222</v>
      </c>
      <c r="C2905" s="126" t="s">
        <v>75</v>
      </c>
      <c r="D2905" s="127">
        <v>0.26400000000000001</v>
      </c>
      <c r="E2905" s="128">
        <v>100</v>
      </c>
      <c r="F2905" s="128">
        <v>100</v>
      </c>
      <c r="G2905" s="126" t="s">
        <v>13728</v>
      </c>
      <c r="H2905" s="126" t="s">
        <v>20137</v>
      </c>
      <c r="I2905" s="126" t="s">
        <v>21066</v>
      </c>
      <c r="J2905" s="126" t="s">
        <v>26232</v>
      </c>
      <c r="K2905" s="9">
        <f>_xlfn.IFNA(VLOOKUP(Table5[[#This Row],[Section]],SubSill_Tier,2,FALSE),0)</f>
        <v>0</v>
      </c>
      <c r="L2905" s="9" t="str">
        <f t="shared" si="54"/>
        <v/>
      </c>
      <c r="M2905" s="205" t="str" cm="1">
        <f t="array" ref="M2905">_xlfn.IFS(NOT(ISERROR(VLOOKUP(Table5[[#This Row],[Section]],TB_notTB,1,FALSE))),"No",LEFT(Table5[[#This Row],[Section]],3)="ETB","PLS",LEFT(Table5[[#This Row],[Section]],1)="7","PDB",NOT(ISBLANK(Table5[[#This Row],[Section]])),"No")</f>
        <v>No</v>
      </c>
    </row>
    <row r="2906" spans="1:13" x14ac:dyDescent="0.25">
      <c r="A2906" s="126" t="s">
        <v>6797</v>
      </c>
      <c r="B2906" s="126" t="s">
        <v>17222</v>
      </c>
      <c r="C2906" s="126" t="s">
        <v>98</v>
      </c>
      <c r="D2906" s="127">
        <v>0.83599999999999997</v>
      </c>
      <c r="E2906" s="128">
        <v>161</v>
      </c>
      <c r="F2906" s="128">
        <v>161</v>
      </c>
      <c r="G2906" s="126" t="s">
        <v>13727</v>
      </c>
      <c r="H2906" s="126" t="s">
        <v>20121</v>
      </c>
      <c r="I2906" s="126" t="s">
        <v>20122</v>
      </c>
      <c r="J2906" s="126" t="s">
        <v>26234</v>
      </c>
      <c r="K2906" s="9">
        <f>_xlfn.IFNA(VLOOKUP(Table5[[#This Row],[Section]],SubSill_Tier,2,FALSE),0)</f>
        <v>0</v>
      </c>
      <c r="L2906" s="9" t="str">
        <f t="shared" si="54"/>
        <v/>
      </c>
      <c r="M2906" s="205" t="str" cm="1">
        <f t="array" ref="M2906">_xlfn.IFS(NOT(ISERROR(VLOOKUP(Table5[[#This Row],[Section]],TB_notTB,1,FALSE))),"No",LEFT(Table5[[#This Row],[Section]],3)="ETB","PLS",LEFT(Table5[[#This Row],[Section]],1)="7","PDB",NOT(ISBLANK(Table5[[#This Row],[Section]])),"No")</f>
        <v>No</v>
      </c>
    </row>
    <row r="2907" spans="1:13" x14ac:dyDescent="0.25">
      <c r="A2907" s="126" t="s">
        <v>6798</v>
      </c>
      <c r="B2907" s="126" t="s">
        <v>3598</v>
      </c>
      <c r="C2907" s="126" t="s">
        <v>98</v>
      </c>
      <c r="D2907" s="127">
        <v>0.59299999999999997</v>
      </c>
      <c r="E2907" s="128">
        <v>166</v>
      </c>
      <c r="F2907" s="128">
        <v>100</v>
      </c>
      <c r="G2907" s="126" t="s">
        <v>13724</v>
      </c>
      <c r="H2907" s="126" t="s">
        <v>20186</v>
      </c>
      <c r="I2907" s="126" t="s">
        <v>22099</v>
      </c>
      <c r="J2907" s="126" t="s">
        <v>26234</v>
      </c>
      <c r="K2907" s="9">
        <f>_xlfn.IFNA(VLOOKUP(Table5[[#This Row],[Section]],SubSill_Tier,2,FALSE),0)</f>
        <v>0</v>
      </c>
      <c r="L2907" s="9" t="str">
        <f t="shared" si="54"/>
        <v/>
      </c>
      <c r="M2907" s="205" t="str" cm="1">
        <f t="array" ref="M2907">_xlfn.IFS(NOT(ISERROR(VLOOKUP(Table5[[#This Row],[Section]],TB_notTB,1,FALSE))),"No",LEFT(Table5[[#This Row],[Section]],3)="ETB","PLS",LEFT(Table5[[#This Row],[Section]],1)="7","PDB",NOT(ISBLANK(Table5[[#This Row],[Section]])),"No")</f>
        <v>No</v>
      </c>
    </row>
    <row r="2908" spans="1:13" x14ac:dyDescent="0.25">
      <c r="A2908" s="126" t="s">
        <v>6799</v>
      </c>
      <c r="B2908" s="126" t="s">
        <v>3598</v>
      </c>
      <c r="C2908" s="126" t="s">
        <v>98</v>
      </c>
      <c r="D2908" s="127">
        <v>0.64200000000000002</v>
      </c>
      <c r="E2908" s="128">
        <v>178</v>
      </c>
      <c r="F2908" s="128">
        <v>100</v>
      </c>
      <c r="G2908" s="126" t="s">
        <v>13724</v>
      </c>
      <c r="H2908" s="126" t="s">
        <v>20186</v>
      </c>
      <c r="I2908" s="126" t="s">
        <v>22099</v>
      </c>
      <c r="J2908" s="126" t="s">
        <v>26234</v>
      </c>
      <c r="K2908" s="9">
        <f>_xlfn.IFNA(VLOOKUP(Table5[[#This Row],[Section]],SubSill_Tier,2,FALSE),0)</f>
        <v>0</v>
      </c>
      <c r="L2908" s="9" t="str">
        <f t="shared" si="54"/>
        <v/>
      </c>
      <c r="M2908" s="205" t="str" cm="1">
        <f t="array" ref="M2908">_xlfn.IFS(NOT(ISERROR(VLOOKUP(Table5[[#This Row],[Section]],TB_notTB,1,FALSE))),"No",LEFT(Table5[[#This Row],[Section]],3)="ETB","PLS",LEFT(Table5[[#This Row],[Section]],1)="7","PDB",NOT(ISBLANK(Table5[[#This Row],[Section]])),"No")</f>
        <v>No</v>
      </c>
    </row>
    <row r="2909" spans="1:13" x14ac:dyDescent="0.25">
      <c r="A2909" s="126" t="s">
        <v>6800</v>
      </c>
      <c r="B2909" s="126" t="s">
        <v>3598</v>
      </c>
      <c r="C2909" s="126" t="s">
        <v>98</v>
      </c>
      <c r="D2909" s="127">
        <v>0.59099999999999997</v>
      </c>
      <c r="E2909" s="128">
        <v>166</v>
      </c>
      <c r="F2909" s="128">
        <v>100</v>
      </c>
      <c r="G2909" s="126" t="s">
        <v>13724</v>
      </c>
      <c r="H2909" s="126" t="s">
        <v>20186</v>
      </c>
      <c r="I2909" s="126" t="s">
        <v>22099</v>
      </c>
      <c r="J2909" s="126" t="s">
        <v>26234</v>
      </c>
      <c r="K2909" s="9">
        <f>_xlfn.IFNA(VLOOKUP(Table5[[#This Row],[Section]],SubSill_Tier,2,FALSE),0)</f>
        <v>0</v>
      </c>
      <c r="L2909" s="9" t="str">
        <f t="shared" si="54"/>
        <v/>
      </c>
      <c r="M2909" s="205" t="str" cm="1">
        <f t="array" ref="M2909">_xlfn.IFS(NOT(ISERROR(VLOOKUP(Table5[[#This Row],[Section]],TB_notTB,1,FALSE))),"No",LEFT(Table5[[#This Row],[Section]],3)="ETB","PLS",LEFT(Table5[[#This Row],[Section]],1)="7","PDB",NOT(ISBLANK(Table5[[#This Row],[Section]])),"No")</f>
        <v>No</v>
      </c>
    </row>
    <row r="2910" spans="1:13" x14ac:dyDescent="0.25">
      <c r="A2910" s="126" t="s">
        <v>11723</v>
      </c>
      <c r="B2910" s="126" t="s">
        <v>17222</v>
      </c>
      <c r="C2910" s="126" t="s">
        <v>75</v>
      </c>
      <c r="D2910" s="127">
        <v>0.58899999999999997</v>
      </c>
      <c r="E2910" s="128">
        <v>233</v>
      </c>
      <c r="F2910" s="128">
        <v>158</v>
      </c>
      <c r="G2910" s="126" t="s">
        <v>13758</v>
      </c>
      <c r="H2910" s="126" t="s">
        <v>20195</v>
      </c>
      <c r="I2910" s="126" t="s">
        <v>20196</v>
      </c>
      <c r="J2910" s="126" t="s">
        <v>26254</v>
      </c>
      <c r="K2910" s="9">
        <f>_xlfn.IFNA(VLOOKUP(Table5[[#This Row],[Section]],SubSill_Tier,2,FALSE),0)</f>
        <v>0</v>
      </c>
      <c r="L2910" s="9" t="str">
        <f t="shared" si="54"/>
        <v/>
      </c>
      <c r="M2910" s="205" t="str" cm="1">
        <f t="array" ref="M2910">_xlfn.IFS(NOT(ISERROR(VLOOKUP(Table5[[#This Row],[Section]],TB_notTB,1,FALSE))),"No",LEFT(Table5[[#This Row],[Section]],3)="ETB","PLS",LEFT(Table5[[#This Row],[Section]],1)="7","PDB",NOT(ISBLANK(Table5[[#This Row],[Section]])),"No")</f>
        <v>No</v>
      </c>
    </row>
    <row r="2911" spans="1:13" x14ac:dyDescent="0.25">
      <c r="A2911" s="126" t="s">
        <v>1438</v>
      </c>
      <c r="B2911" s="126" t="s">
        <v>17222</v>
      </c>
      <c r="C2911" s="126" t="s">
        <v>98</v>
      </c>
      <c r="D2911" s="127">
        <v>0.314</v>
      </c>
      <c r="E2911" s="128">
        <v>147</v>
      </c>
      <c r="F2911" s="128">
        <v>100</v>
      </c>
      <c r="G2911" s="126" t="s">
        <v>13736</v>
      </c>
      <c r="H2911" s="126" t="s">
        <v>20148</v>
      </c>
      <c r="I2911" s="126" t="s">
        <v>21073</v>
      </c>
      <c r="J2911" s="126" t="s">
        <v>26232</v>
      </c>
      <c r="K2911" s="9">
        <f>_xlfn.IFNA(VLOOKUP(Table5[[#This Row],[Section]],SubSill_Tier,2,FALSE),0)</f>
        <v>0</v>
      </c>
      <c r="L2911" s="9" t="str">
        <f t="shared" si="54"/>
        <v/>
      </c>
      <c r="M2911" s="205" t="str" cm="1">
        <f t="array" ref="M2911">_xlfn.IFS(NOT(ISERROR(VLOOKUP(Table5[[#This Row],[Section]],TB_notTB,1,FALSE))),"No",LEFT(Table5[[#This Row],[Section]],3)="ETB","PLS",LEFT(Table5[[#This Row],[Section]],1)="7","PDB",NOT(ISBLANK(Table5[[#This Row],[Section]])),"No")</f>
        <v>No</v>
      </c>
    </row>
    <row r="2912" spans="1:13" x14ac:dyDescent="0.25">
      <c r="A2912" s="126" t="s">
        <v>1439</v>
      </c>
      <c r="B2912" s="126" t="s">
        <v>17222</v>
      </c>
      <c r="C2912" s="126" t="s">
        <v>98</v>
      </c>
      <c r="D2912" s="127">
        <v>0.438</v>
      </c>
      <c r="E2912" s="128">
        <v>203</v>
      </c>
      <c r="F2912" s="128">
        <v>101</v>
      </c>
      <c r="G2912" s="126" t="s">
        <v>13736</v>
      </c>
      <c r="H2912" s="126" t="s">
        <v>20148</v>
      </c>
      <c r="I2912" s="126" t="s">
        <v>21073</v>
      </c>
      <c r="J2912" s="126" t="s">
        <v>26232</v>
      </c>
      <c r="K2912" s="9">
        <f>_xlfn.IFNA(VLOOKUP(Table5[[#This Row],[Section]],SubSill_Tier,2,FALSE),0)</f>
        <v>0</v>
      </c>
      <c r="L2912" s="9" t="str">
        <f t="shared" si="54"/>
        <v/>
      </c>
      <c r="M2912" s="205" t="str" cm="1">
        <f t="array" ref="M2912">_xlfn.IFS(NOT(ISERROR(VLOOKUP(Table5[[#This Row],[Section]],TB_notTB,1,FALSE))),"No",LEFT(Table5[[#This Row],[Section]],3)="ETB","PLS",LEFT(Table5[[#This Row],[Section]],1)="7","PDB",NOT(ISBLANK(Table5[[#This Row],[Section]])),"No")</f>
        <v>No</v>
      </c>
    </row>
    <row r="2913" spans="1:13" x14ac:dyDescent="0.25">
      <c r="A2913" s="126" t="s">
        <v>1440</v>
      </c>
      <c r="B2913" s="126" t="s">
        <v>17222</v>
      </c>
      <c r="C2913" s="126" t="s">
        <v>98</v>
      </c>
      <c r="D2913" s="127">
        <v>0.57799999999999996</v>
      </c>
      <c r="E2913" s="128">
        <v>141</v>
      </c>
      <c r="F2913" s="128">
        <v>100</v>
      </c>
      <c r="G2913" s="126" t="s">
        <v>13736</v>
      </c>
      <c r="H2913" s="126" t="s">
        <v>20148</v>
      </c>
      <c r="I2913" s="126" t="s">
        <v>21073</v>
      </c>
      <c r="J2913" s="126" t="s">
        <v>26232</v>
      </c>
      <c r="K2913" s="9">
        <f>_xlfn.IFNA(VLOOKUP(Table5[[#This Row],[Section]],SubSill_Tier,2,FALSE),0)</f>
        <v>0</v>
      </c>
      <c r="L2913" s="9" t="str">
        <f t="shared" si="54"/>
        <v/>
      </c>
      <c r="M2913" s="205" t="str" cm="1">
        <f t="array" ref="M2913">_xlfn.IFS(NOT(ISERROR(VLOOKUP(Table5[[#This Row],[Section]],TB_notTB,1,FALSE))),"No",LEFT(Table5[[#This Row],[Section]],3)="ETB","PLS",LEFT(Table5[[#This Row],[Section]],1)="7","PDB",NOT(ISBLANK(Table5[[#This Row],[Section]])),"No")</f>
        <v>No</v>
      </c>
    </row>
    <row r="2914" spans="1:13" x14ac:dyDescent="0.25">
      <c r="A2914" s="126" t="s">
        <v>6801</v>
      </c>
      <c r="B2914" s="126" t="s">
        <v>12564</v>
      </c>
      <c r="C2914" s="126" t="s">
        <v>75</v>
      </c>
      <c r="D2914" s="127">
        <v>1.5109999999999999</v>
      </c>
      <c r="E2914" s="128">
        <v>301</v>
      </c>
      <c r="F2914" s="128">
        <v>301</v>
      </c>
      <c r="G2914" s="126" t="s">
        <v>13757</v>
      </c>
      <c r="H2914" s="126" t="s">
        <v>21122</v>
      </c>
      <c r="I2914" s="126" t="s">
        <v>21123</v>
      </c>
      <c r="J2914" s="126" t="s">
        <v>26233</v>
      </c>
      <c r="K2914" s="9">
        <f>_xlfn.IFNA(VLOOKUP(Table5[[#This Row],[Section]],SubSill_Tier,2,FALSE),0)</f>
        <v>0</v>
      </c>
      <c r="L2914" s="9" t="str">
        <f t="shared" si="54"/>
        <v>Wall</v>
      </c>
      <c r="M2914" s="205" t="str" cm="1">
        <f t="array" ref="M2914">_xlfn.IFS(NOT(ISERROR(VLOOKUP(Table5[[#This Row],[Section]],TB_notTB,1,FALSE))),"No",LEFT(Table5[[#This Row],[Section]],3)="ETB","PLS",LEFT(Table5[[#This Row],[Section]],1)="7","PDB",NOT(ISBLANK(Table5[[#This Row],[Section]])),"No")</f>
        <v>No</v>
      </c>
    </row>
    <row r="2915" spans="1:13" x14ac:dyDescent="0.25">
      <c r="A2915" s="126" t="s">
        <v>1441</v>
      </c>
      <c r="B2915" s="126" t="s">
        <v>17222</v>
      </c>
      <c r="C2915" s="126" t="s">
        <v>98</v>
      </c>
      <c r="D2915" s="127">
        <v>0.66400000000000003</v>
      </c>
      <c r="E2915" s="128">
        <v>383</v>
      </c>
      <c r="F2915" s="128">
        <v>113</v>
      </c>
      <c r="G2915" s="126" t="s">
        <v>13736</v>
      </c>
      <c r="H2915" s="126" t="s">
        <v>20148</v>
      </c>
      <c r="I2915" s="126" t="s">
        <v>21073</v>
      </c>
      <c r="J2915" s="126" t="s">
        <v>26232</v>
      </c>
      <c r="K2915" s="9">
        <f>_xlfn.IFNA(VLOOKUP(Table5[[#This Row],[Section]],SubSill_Tier,2,FALSE),0)</f>
        <v>0</v>
      </c>
      <c r="L2915" s="9" t="str">
        <f t="shared" si="54"/>
        <v/>
      </c>
      <c r="M2915" s="205" t="str" cm="1">
        <f t="array" ref="M2915">_xlfn.IFS(NOT(ISERROR(VLOOKUP(Table5[[#This Row],[Section]],TB_notTB,1,FALSE))),"No",LEFT(Table5[[#This Row],[Section]],3)="ETB","PLS",LEFT(Table5[[#This Row],[Section]],1)="7","PDB",NOT(ISBLANK(Table5[[#This Row],[Section]])),"No")</f>
        <v>No</v>
      </c>
    </row>
    <row r="2916" spans="1:13" x14ac:dyDescent="0.25">
      <c r="A2916" s="126" t="s">
        <v>1442</v>
      </c>
      <c r="B2916" s="126" t="s">
        <v>17222</v>
      </c>
      <c r="C2916" s="126" t="s">
        <v>98</v>
      </c>
      <c r="D2916" s="127">
        <v>0.318</v>
      </c>
      <c r="E2916" s="128">
        <v>100</v>
      </c>
      <c r="F2916" s="128">
        <v>100</v>
      </c>
      <c r="G2916" s="126" t="s">
        <v>13736</v>
      </c>
      <c r="H2916" s="126" t="s">
        <v>20148</v>
      </c>
      <c r="I2916" s="126" t="s">
        <v>21073</v>
      </c>
      <c r="J2916" s="126" t="s">
        <v>26232</v>
      </c>
      <c r="K2916" s="9">
        <f>_xlfn.IFNA(VLOOKUP(Table5[[#This Row],[Section]],SubSill_Tier,2,FALSE),0)</f>
        <v>0</v>
      </c>
      <c r="L2916" s="9" t="str">
        <f t="shared" si="54"/>
        <v/>
      </c>
      <c r="M2916" s="205" t="str" cm="1">
        <f t="array" ref="M2916">_xlfn.IFS(NOT(ISERROR(VLOOKUP(Table5[[#This Row],[Section]],TB_notTB,1,FALSE))),"No",LEFT(Table5[[#This Row],[Section]],3)="ETB","PLS",LEFT(Table5[[#This Row],[Section]],1)="7","PDB",NOT(ISBLANK(Table5[[#This Row],[Section]])),"No")</f>
        <v>No</v>
      </c>
    </row>
    <row r="2917" spans="1:13" x14ac:dyDescent="0.25">
      <c r="A2917" s="126" t="s">
        <v>1443</v>
      </c>
      <c r="B2917" s="126" t="s">
        <v>17222</v>
      </c>
      <c r="C2917" s="126" t="s">
        <v>98</v>
      </c>
      <c r="D2917" s="127">
        <v>0.26300000000000001</v>
      </c>
      <c r="E2917" s="128">
        <v>100</v>
      </c>
      <c r="F2917" s="128">
        <v>100</v>
      </c>
      <c r="G2917" s="126" t="s">
        <v>13736</v>
      </c>
      <c r="H2917" s="126" t="s">
        <v>20148</v>
      </c>
      <c r="I2917" s="126" t="s">
        <v>21073</v>
      </c>
      <c r="J2917" s="126" t="s">
        <v>26232</v>
      </c>
      <c r="K2917" s="9">
        <f>_xlfn.IFNA(VLOOKUP(Table5[[#This Row],[Section]],SubSill_Tier,2,FALSE),0)</f>
        <v>0</v>
      </c>
      <c r="L2917" s="9" t="str">
        <f t="shared" si="54"/>
        <v/>
      </c>
      <c r="M2917" s="205" t="str" cm="1">
        <f t="array" ref="M2917">_xlfn.IFS(NOT(ISERROR(VLOOKUP(Table5[[#This Row],[Section]],TB_notTB,1,FALSE))),"No",LEFT(Table5[[#This Row],[Section]],3)="ETB","PLS",LEFT(Table5[[#This Row],[Section]],1)="7","PDB",NOT(ISBLANK(Table5[[#This Row],[Section]])),"No")</f>
        <v>No</v>
      </c>
    </row>
    <row r="2918" spans="1:13" x14ac:dyDescent="0.25">
      <c r="A2918" s="126" t="s">
        <v>1444</v>
      </c>
      <c r="B2918" s="126" t="s">
        <v>17222</v>
      </c>
      <c r="C2918" s="126" t="s">
        <v>98</v>
      </c>
      <c r="D2918" s="127">
        <v>0.26700000000000002</v>
      </c>
      <c r="E2918" s="128">
        <v>142</v>
      </c>
      <c r="F2918" s="128">
        <v>100</v>
      </c>
      <c r="G2918" s="126" t="s">
        <v>13736</v>
      </c>
      <c r="H2918" s="126" t="s">
        <v>20148</v>
      </c>
      <c r="I2918" s="126" t="s">
        <v>21073</v>
      </c>
      <c r="J2918" s="126" t="s">
        <v>26232</v>
      </c>
      <c r="K2918" s="9">
        <f>_xlfn.IFNA(VLOOKUP(Table5[[#This Row],[Section]],SubSill_Tier,2,FALSE),0)</f>
        <v>0</v>
      </c>
      <c r="L2918" s="9" t="str">
        <f t="shared" si="54"/>
        <v/>
      </c>
      <c r="M2918" s="205" t="str" cm="1">
        <f t="array" ref="M2918">_xlfn.IFS(NOT(ISERROR(VLOOKUP(Table5[[#This Row],[Section]],TB_notTB,1,FALSE))),"No",LEFT(Table5[[#This Row],[Section]],3)="ETB","PLS",LEFT(Table5[[#This Row],[Section]],1)="7","PDB",NOT(ISBLANK(Table5[[#This Row],[Section]])),"No")</f>
        <v>No</v>
      </c>
    </row>
    <row r="2919" spans="1:13" x14ac:dyDescent="0.25">
      <c r="A2919" s="126" t="s">
        <v>1445</v>
      </c>
      <c r="B2919" s="126" t="s">
        <v>17222</v>
      </c>
      <c r="C2919" s="126" t="s">
        <v>98</v>
      </c>
      <c r="D2919" s="127">
        <v>1.86</v>
      </c>
      <c r="E2919" s="128">
        <v>355</v>
      </c>
      <c r="F2919" s="128">
        <v>106</v>
      </c>
      <c r="G2919" s="126" t="s">
        <v>13711</v>
      </c>
      <c r="H2919" s="126" t="s">
        <v>20119</v>
      </c>
      <c r="I2919" s="126" t="s">
        <v>21054</v>
      </c>
      <c r="J2919" s="126" t="s">
        <v>26232</v>
      </c>
      <c r="K2919" s="9">
        <f>_xlfn.IFNA(VLOOKUP(Table5[[#This Row],[Section]],SubSill_Tier,2,FALSE),0)</f>
        <v>0</v>
      </c>
      <c r="L2919" s="9" t="str">
        <f t="shared" si="54"/>
        <v/>
      </c>
      <c r="M2919" s="205" t="str" cm="1">
        <f t="array" ref="M2919">_xlfn.IFS(NOT(ISERROR(VLOOKUP(Table5[[#This Row],[Section]],TB_notTB,1,FALSE))),"No",LEFT(Table5[[#This Row],[Section]],3)="ETB","PLS",LEFT(Table5[[#This Row],[Section]],1)="7","PDB",NOT(ISBLANK(Table5[[#This Row],[Section]])),"No")</f>
        <v>No</v>
      </c>
    </row>
    <row r="2920" spans="1:13" x14ac:dyDescent="0.25">
      <c r="A2920" s="126" t="s">
        <v>1446</v>
      </c>
      <c r="B2920" s="126" t="s">
        <v>17222</v>
      </c>
      <c r="C2920" s="126" t="s">
        <v>98</v>
      </c>
      <c r="D2920" s="127">
        <v>0.2</v>
      </c>
      <c r="E2920" s="128">
        <v>114</v>
      </c>
      <c r="F2920" s="128">
        <v>100</v>
      </c>
      <c r="G2920" s="126" t="s">
        <v>13711</v>
      </c>
      <c r="H2920" s="126" t="s">
        <v>20119</v>
      </c>
      <c r="I2920" s="126" t="s">
        <v>21054</v>
      </c>
      <c r="J2920" s="126" t="s">
        <v>26232</v>
      </c>
      <c r="K2920" s="9">
        <f>_xlfn.IFNA(VLOOKUP(Table5[[#This Row],[Section]],SubSill_Tier,2,FALSE),0)</f>
        <v>0</v>
      </c>
      <c r="L2920" s="9" t="str">
        <f t="shared" si="54"/>
        <v/>
      </c>
      <c r="M2920" s="205" t="str" cm="1">
        <f t="array" ref="M2920">_xlfn.IFS(NOT(ISERROR(VLOOKUP(Table5[[#This Row],[Section]],TB_notTB,1,FALSE))),"No",LEFT(Table5[[#This Row],[Section]],3)="ETB","PLS",LEFT(Table5[[#This Row],[Section]],1)="7","PDB",NOT(ISBLANK(Table5[[#This Row],[Section]])),"No")</f>
        <v>No</v>
      </c>
    </row>
    <row r="2921" spans="1:13" x14ac:dyDescent="0.25">
      <c r="A2921" s="126" t="s">
        <v>1447</v>
      </c>
      <c r="B2921" s="126" t="s">
        <v>17222</v>
      </c>
      <c r="C2921" s="126" t="s">
        <v>98</v>
      </c>
      <c r="D2921" s="127">
        <v>1.083</v>
      </c>
      <c r="E2921" s="128">
        <v>399</v>
      </c>
      <c r="F2921" s="128">
        <v>169</v>
      </c>
      <c r="G2921" s="126" t="s">
        <v>13711</v>
      </c>
      <c r="H2921" s="126" t="s">
        <v>20119</v>
      </c>
      <c r="I2921" s="126" t="s">
        <v>21054</v>
      </c>
      <c r="J2921" s="126" t="s">
        <v>26232</v>
      </c>
      <c r="K2921" s="9">
        <f>_xlfn.IFNA(VLOOKUP(Table5[[#This Row],[Section]],SubSill_Tier,2,FALSE),0)</f>
        <v>0</v>
      </c>
      <c r="L2921" s="9" t="str">
        <f t="shared" si="54"/>
        <v/>
      </c>
      <c r="M2921" s="205" t="str" cm="1">
        <f t="array" ref="M2921">_xlfn.IFS(NOT(ISERROR(VLOOKUP(Table5[[#This Row],[Section]],TB_notTB,1,FALSE))),"No",LEFT(Table5[[#This Row],[Section]],3)="ETB","PLS",LEFT(Table5[[#This Row],[Section]],1)="7","PDB",NOT(ISBLANK(Table5[[#This Row],[Section]])),"No")</f>
        <v>No</v>
      </c>
    </row>
    <row r="2922" spans="1:13" x14ac:dyDescent="0.25">
      <c r="A2922" s="126" t="s">
        <v>1448</v>
      </c>
      <c r="B2922" s="126" t="s">
        <v>17222</v>
      </c>
      <c r="C2922" s="126" t="s">
        <v>75</v>
      </c>
      <c r="D2922" s="127">
        <v>0.13500000000000001</v>
      </c>
      <c r="E2922" s="128">
        <v>100</v>
      </c>
      <c r="F2922" s="128">
        <v>100</v>
      </c>
      <c r="G2922" s="126" t="s">
        <v>13730</v>
      </c>
      <c r="H2922" s="126" t="s">
        <v>20139</v>
      </c>
      <c r="I2922" s="126" t="s">
        <v>20140</v>
      </c>
      <c r="J2922" s="126" t="s">
        <v>26243</v>
      </c>
      <c r="K2922" s="9">
        <f>_xlfn.IFNA(VLOOKUP(Table5[[#This Row],[Section]],SubSill_Tier,2,FALSE),0)</f>
        <v>0</v>
      </c>
      <c r="L2922" s="9" t="str">
        <f t="shared" si="54"/>
        <v/>
      </c>
      <c r="M2922" s="205" t="str" cm="1">
        <f t="array" ref="M2922">_xlfn.IFS(NOT(ISERROR(VLOOKUP(Table5[[#This Row],[Section]],TB_notTB,1,FALSE))),"No",LEFT(Table5[[#This Row],[Section]],3)="ETB","PLS",LEFT(Table5[[#This Row],[Section]],1)="7","PDB",NOT(ISBLANK(Table5[[#This Row],[Section]])),"No")</f>
        <v>No</v>
      </c>
    </row>
    <row r="2923" spans="1:13" x14ac:dyDescent="0.25">
      <c r="A2923" s="126" t="s">
        <v>1449</v>
      </c>
      <c r="B2923" s="126" t="s">
        <v>22561</v>
      </c>
      <c r="C2923" s="126" t="s">
        <v>98</v>
      </c>
      <c r="D2923" s="127">
        <v>0.33400000000000002</v>
      </c>
      <c r="E2923" s="128">
        <v>171</v>
      </c>
      <c r="F2923" s="128">
        <v>100</v>
      </c>
      <c r="G2923" s="126" t="s">
        <v>13736</v>
      </c>
      <c r="H2923" s="126" t="s">
        <v>20148</v>
      </c>
      <c r="I2923" s="126" t="s">
        <v>21073</v>
      </c>
      <c r="J2923" s="126" t="s">
        <v>26232</v>
      </c>
      <c r="K2923" s="9">
        <f>_xlfn.IFNA(VLOOKUP(Table5[[#This Row],[Section]],SubSill_Tier,2,FALSE),0)</f>
        <v>0</v>
      </c>
      <c r="L2923" s="9" t="str">
        <f t="shared" si="54"/>
        <v/>
      </c>
      <c r="M2923" s="205" t="str" cm="1">
        <f t="array" ref="M2923">_xlfn.IFS(NOT(ISERROR(VLOOKUP(Table5[[#This Row],[Section]],TB_notTB,1,FALSE))),"No",LEFT(Table5[[#This Row],[Section]],3)="ETB","PLS",LEFT(Table5[[#This Row],[Section]],1)="7","PDB",NOT(ISBLANK(Table5[[#This Row],[Section]])),"No")</f>
        <v>No</v>
      </c>
    </row>
    <row r="2924" spans="1:13" x14ac:dyDescent="0.25">
      <c r="A2924" s="126" t="s">
        <v>1450</v>
      </c>
      <c r="B2924" s="126" t="s">
        <v>17222</v>
      </c>
      <c r="C2924" s="126" t="s">
        <v>98</v>
      </c>
      <c r="D2924" s="127">
        <v>0.45400000000000001</v>
      </c>
      <c r="E2924" s="128">
        <v>214</v>
      </c>
      <c r="F2924" s="128">
        <v>100</v>
      </c>
      <c r="G2924" s="126" t="s">
        <v>13736</v>
      </c>
      <c r="H2924" s="126" t="s">
        <v>20148</v>
      </c>
      <c r="I2924" s="126" t="s">
        <v>21073</v>
      </c>
      <c r="J2924" s="126" t="s">
        <v>26232</v>
      </c>
      <c r="K2924" s="9">
        <f>_xlfn.IFNA(VLOOKUP(Table5[[#This Row],[Section]],SubSill_Tier,2,FALSE),0)</f>
        <v>0</v>
      </c>
      <c r="L2924" s="9" t="str">
        <f t="shared" si="54"/>
        <v/>
      </c>
      <c r="M2924" s="205" t="str" cm="1">
        <f t="array" ref="M2924">_xlfn.IFS(NOT(ISERROR(VLOOKUP(Table5[[#This Row],[Section]],TB_notTB,1,FALSE))),"No",LEFT(Table5[[#This Row],[Section]],3)="ETB","PLS",LEFT(Table5[[#This Row],[Section]],1)="7","PDB",NOT(ISBLANK(Table5[[#This Row],[Section]])),"No")</f>
        <v>No</v>
      </c>
    </row>
    <row r="2925" spans="1:13" x14ac:dyDescent="0.25">
      <c r="A2925" s="126" t="s">
        <v>1451</v>
      </c>
      <c r="B2925" s="126" t="s">
        <v>17222</v>
      </c>
      <c r="C2925" s="126" t="s">
        <v>98</v>
      </c>
      <c r="D2925" s="127">
        <v>0.30499999999999999</v>
      </c>
      <c r="E2925" s="128">
        <v>143</v>
      </c>
      <c r="F2925" s="128">
        <v>100</v>
      </c>
      <c r="G2925" s="126" t="s">
        <v>13736</v>
      </c>
      <c r="H2925" s="126" t="s">
        <v>20148</v>
      </c>
      <c r="I2925" s="126" t="s">
        <v>21073</v>
      </c>
      <c r="J2925" s="126" t="s">
        <v>26232</v>
      </c>
      <c r="K2925" s="9">
        <f>_xlfn.IFNA(VLOOKUP(Table5[[#This Row],[Section]],SubSill_Tier,2,FALSE),0)</f>
        <v>0</v>
      </c>
      <c r="L2925" s="9" t="str">
        <f t="shared" si="54"/>
        <v/>
      </c>
      <c r="M2925" s="205" t="str" cm="1">
        <f t="array" ref="M2925">_xlfn.IFS(NOT(ISERROR(VLOOKUP(Table5[[#This Row],[Section]],TB_notTB,1,FALSE))),"No",LEFT(Table5[[#This Row],[Section]],3)="ETB","PLS",LEFT(Table5[[#This Row],[Section]],1)="7","PDB",NOT(ISBLANK(Table5[[#This Row],[Section]])),"No")</f>
        <v>No</v>
      </c>
    </row>
    <row r="2926" spans="1:13" x14ac:dyDescent="0.25">
      <c r="A2926" s="126" t="s">
        <v>1452</v>
      </c>
      <c r="B2926" s="126" t="s">
        <v>17222</v>
      </c>
      <c r="C2926" s="126" t="s">
        <v>98</v>
      </c>
      <c r="D2926" s="127">
        <v>0.63500000000000001</v>
      </c>
      <c r="E2926" s="128">
        <v>202</v>
      </c>
      <c r="F2926" s="128">
        <v>101</v>
      </c>
      <c r="G2926" s="126" t="s">
        <v>13736</v>
      </c>
      <c r="H2926" s="126" t="s">
        <v>20148</v>
      </c>
      <c r="I2926" s="126" t="s">
        <v>21073</v>
      </c>
      <c r="J2926" s="126" t="s">
        <v>26232</v>
      </c>
      <c r="K2926" s="9">
        <f>_xlfn.IFNA(VLOOKUP(Table5[[#This Row],[Section]],SubSill_Tier,2,FALSE),0)</f>
        <v>0</v>
      </c>
      <c r="L2926" s="9" t="str">
        <f t="shared" si="54"/>
        <v/>
      </c>
      <c r="M2926" s="205" t="str" cm="1">
        <f t="array" ref="M2926">_xlfn.IFS(NOT(ISERROR(VLOOKUP(Table5[[#This Row],[Section]],TB_notTB,1,FALSE))),"No",LEFT(Table5[[#This Row],[Section]],3)="ETB","PLS",LEFT(Table5[[#This Row],[Section]],1)="7","PDB",NOT(ISBLANK(Table5[[#This Row],[Section]])),"No")</f>
        <v>No</v>
      </c>
    </row>
    <row r="2927" spans="1:13" x14ac:dyDescent="0.25">
      <c r="A2927" s="126" t="s">
        <v>1453</v>
      </c>
      <c r="B2927" s="126" t="s">
        <v>17222</v>
      </c>
      <c r="C2927" s="126" t="s">
        <v>98</v>
      </c>
      <c r="D2927" s="127">
        <v>0.33800000000000002</v>
      </c>
      <c r="E2927" s="128">
        <v>207</v>
      </c>
      <c r="F2927" s="128">
        <v>100</v>
      </c>
      <c r="G2927" s="126" t="s">
        <v>13736</v>
      </c>
      <c r="H2927" s="126" t="s">
        <v>20148</v>
      </c>
      <c r="I2927" s="126" t="s">
        <v>21073</v>
      </c>
      <c r="J2927" s="126" t="s">
        <v>26232</v>
      </c>
      <c r="K2927" s="9">
        <f>_xlfn.IFNA(VLOOKUP(Table5[[#This Row],[Section]],SubSill_Tier,2,FALSE),0)</f>
        <v>0</v>
      </c>
      <c r="L2927" s="9" t="str">
        <f t="shared" si="54"/>
        <v/>
      </c>
      <c r="M2927" s="205" t="str" cm="1">
        <f t="array" ref="M2927">_xlfn.IFS(NOT(ISERROR(VLOOKUP(Table5[[#This Row],[Section]],TB_notTB,1,FALSE))),"No",LEFT(Table5[[#This Row],[Section]],3)="ETB","PLS",LEFT(Table5[[#This Row],[Section]],1)="7","PDB",NOT(ISBLANK(Table5[[#This Row],[Section]])),"No")</f>
        <v>No</v>
      </c>
    </row>
    <row r="2928" spans="1:13" x14ac:dyDescent="0.25">
      <c r="A2928" s="126" t="s">
        <v>1454</v>
      </c>
      <c r="B2928" s="126" t="s">
        <v>17222</v>
      </c>
      <c r="C2928" s="126" t="s">
        <v>98</v>
      </c>
      <c r="D2928" s="127">
        <v>7.2999999999999995E-2</v>
      </c>
      <c r="E2928" s="128">
        <v>100</v>
      </c>
      <c r="F2928" s="128">
        <v>100</v>
      </c>
      <c r="G2928" s="126" t="s">
        <v>13751</v>
      </c>
      <c r="H2928" s="126" t="s">
        <v>20169</v>
      </c>
      <c r="I2928" s="126" t="s">
        <v>20170</v>
      </c>
      <c r="J2928" s="126" t="s">
        <v>26232</v>
      </c>
      <c r="K2928" s="9">
        <f>_xlfn.IFNA(VLOOKUP(Table5[[#This Row],[Section]],SubSill_Tier,2,FALSE),0)</f>
        <v>0</v>
      </c>
      <c r="L2928" s="9" t="str">
        <f t="shared" si="54"/>
        <v/>
      </c>
      <c r="M2928" s="205" t="str" cm="1">
        <f t="array" ref="M2928">_xlfn.IFS(NOT(ISERROR(VLOOKUP(Table5[[#This Row],[Section]],TB_notTB,1,FALSE))),"No",LEFT(Table5[[#This Row],[Section]],3)="ETB","PLS",LEFT(Table5[[#This Row],[Section]],1)="7","PDB",NOT(ISBLANK(Table5[[#This Row],[Section]])),"No")</f>
        <v>No</v>
      </c>
    </row>
    <row r="2929" spans="1:13" x14ac:dyDescent="0.25">
      <c r="A2929" s="126" t="s">
        <v>6802</v>
      </c>
      <c r="B2929" s="126" t="s">
        <v>17222</v>
      </c>
      <c r="C2929" s="126" t="s">
        <v>98</v>
      </c>
      <c r="D2929" s="127">
        <v>0.90700000000000003</v>
      </c>
      <c r="E2929" s="128">
        <v>241</v>
      </c>
      <c r="F2929" s="128">
        <v>241</v>
      </c>
      <c r="G2929" s="126" t="s">
        <v>13724</v>
      </c>
      <c r="H2929" s="126" t="s">
        <v>20186</v>
      </c>
      <c r="I2929" s="126" t="s">
        <v>22099</v>
      </c>
      <c r="J2929" s="126" t="s">
        <v>26234</v>
      </c>
      <c r="K2929" s="9">
        <f>_xlfn.IFNA(VLOOKUP(Table5[[#This Row],[Section]],SubSill_Tier,2,FALSE),0)</f>
        <v>0</v>
      </c>
      <c r="L2929" s="9" t="str">
        <f t="shared" si="54"/>
        <v/>
      </c>
      <c r="M2929" s="205" t="str" cm="1">
        <f t="array" ref="M2929">_xlfn.IFS(NOT(ISERROR(VLOOKUP(Table5[[#This Row],[Section]],TB_notTB,1,FALSE))),"No",LEFT(Table5[[#This Row],[Section]],3)="ETB","PLS",LEFT(Table5[[#This Row],[Section]],1)="7","PDB",NOT(ISBLANK(Table5[[#This Row],[Section]])),"No")</f>
        <v>No</v>
      </c>
    </row>
    <row r="2930" spans="1:13" x14ac:dyDescent="0.25">
      <c r="A2930" s="126" t="s">
        <v>6803</v>
      </c>
      <c r="B2930" s="126" t="s">
        <v>17222</v>
      </c>
      <c r="C2930" s="126" t="s">
        <v>98</v>
      </c>
      <c r="D2930" s="127">
        <v>1.026</v>
      </c>
      <c r="E2930" s="128">
        <v>272</v>
      </c>
      <c r="F2930" s="128">
        <v>100</v>
      </c>
      <c r="G2930" s="126" t="s">
        <v>13779</v>
      </c>
      <c r="H2930" s="126" t="s">
        <v>20249</v>
      </c>
      <c r="I2930" s="126" t="s">
        <v>21154</v>
      </c>
      <c r="J2930" s="126" t="s">
        <v>26285</v>
      </c>
      <c r="K2930" s="9">
        <f>_xlfn.IFNA(VLOOKUP(Table5[[#This Row],[Section]],SubSill_Tier,2,FALSE),0)</f>
        <v>0</v>
      </c>
      <c r="L2930" s="9" t="str">
        <f t="shared" si="54"/>
        <v/>
      </c>
      <c r="M2930" s="205" t="str" cm="1">
        <f t="array" ref="M2930">_xlfn.IFS(NOT(ISERROR(VLOOKUP(Table5[[#This Row],[Section]],TB_notTB,1,FALSE))),"No",LEFT(Table5[[#This Row],[Section]],3)="ETB","PLS",LEFT(Table5[[#This Row],[Section]],1)="7","PDB",NOT(ISBLANK(Table5[[#This Row],[Section]])),"No")</f>
        <v>No</v>
      </c>
    </row>
    <row r="2931" spans="1:13" x14ac:dyDescent="0.25">
      <c r="A2931" s="126" t="s">
        <v>6804</v>
      </c>
      <c r="B2931" s="126" t="s">
        <v>6805</v>
      </c>
      <c r="C2931" s="126" t="s">
        <v>75</v>
      </c>
      <c r="D2931" s="127">
        <v>0.443</v>
      </c>
      <c r="E2931" s="128">
        <v>178</v>
      </c>
      <c r="F2931" s="128">
        <v>100</v>
      </c>
      <c r="G2931" s="126" t="s">
        <v>13713</v>
      </c>
      <c r="H2931" s="126" t="s">
        <v>21056</v>
      </c>
      <c r="I2931" s="126" t="s">
        <v>21057</v>
      </c>
      <c r="J2931" s="126" t="s">
        <v>26233</v>
      </c>
      <c r="K2931" s="9">
        <f>_xlfn.IFNA(VLOOKUP(Table5[[#This Row],[Section]],SubSill_Tier,2,FALSE),0)</f>
        <v>0</v>
      </c>
      <c r="L2931" s="9" t="str">
        <f t="shared" si="54"/>
        <v>Wall</v>
      </c>
      <c r="M2931" s="205" t="str" cm="1">
        <f t="array" ref="M2931">_xlfn.IFS(NOT(ISERROR(VLOOKUP(Table5[[#This Row],[Section]],TB_notTB,1,FALSE))),"No",LEFT(Table5[[#This Row],[Section]],3)="ETB","PLS",LEFT(Table5[[#This Row],[Section]],1)="7","PDB",NOT(ISBLANK(Table5[[#This Row],[Section]])),"No")</f>
        <v>No</v>
      </c>
    </row>
    <row r="2932" spans="1:13" x14ac:dyDescent="0.25">
      <c r="A2932" s="126" t="s">
        <v>1455</v>
      </c>
      <c r="B2932" s="126" t="s">
        <v>17222</v>
      </c>
      <c r="C2932" s="126" t="s">
        <v>98</v>
      </c>
      <c r="D2932" s="127">
        <v>0.221</v>
      </c>
      <c r="E2932" s="128">
        <v>110</v>
      </c>
      <c r="F2932" s="128">
        <v>100</v>
      </c>
      <c r="G2932" s="126" t="s">
        <v>13736</v>
      </c>
      <c r="H2932" s="126" t="s">
        <v>20148</v>
      </c>
      <c r="I2932" s="126" t="s">
        <v>21073</v>
      </c>
      <c r="J2932" s="126" t="s">
        <v>26232</v>
      </c>
      <c r="K2932" s="9">
        <f>_xlfn.IFNA(VLOOKUP(Table5[[#This Row],[Section]],SubSill_Tier,2,FALSE),0)</f>
        <v>0</v>
      </c>
      <c r="L2932" s="9" t="str">
        <f t="shared" si="54"/>
        <v/>
      </c>
      <c r="M2932" s="205" t="str" cm="1">
        <f t="array" ref="M2932">_xlfn.IFS(NOT(ISERROR(VLOOKUP(Table5[[#This Row],[Section]],TB_notTB,1,FALSE))),"No",LEFT(Table5[[#This Row],[Section]],3)="ETB","PLS",LEFT(Table5[[#This Row],[Section]],1)="7","PDB",NOT(ISBLANK(Table5[[#This Row],[Section]])),"No")</f>
        <v>No</v>
      </c>
    </row>
    <row r="2933" spans="1:13" x14ac:dyDescent="0.25">
      <c r="A2933" s="126" t="s">
        <v>1456</v>
      </c>
      <c r="B2933" s="126" t="s">
        <v>17222</v>
      </c>
      <c r="C2933" s="126" t="s">
        <v>98</v>
      </c>
      <c r="D2933" s="127">
        <v>0.122</v>
      </c>
      <c r="E2933" s="128">
        <v>100</v>
      </c>
      <c r="F2933" s="128">
        <v>100</v>
      </c>
      <c r="G2933" s="126" t="s">
        <v>13736</v>
      </c>
      <c r="H2933" s="126" t="s">
        <v>20148</v>
      </c>
      <c r="I2933" s="126" t="s">
        <v>21073</v>
      </c>
      <c r="J2933" s="126" t="s">
        <v>26232</v>
      </c>
      <c r="K2933" s="9">
        <f>_xlfn.IFNA(VLOOKUP(Table5[[#This Row],[Section]],SubSill_Tier,2,FALSE),0)</f>
        <v>0</v>
      </c>
      <c r="L2933" s="9" t="str">
        <f t="shared" si="54"/>
        <v/>
      </c>
      <c r="M2933" s="205" t="str" cm="1">
        <f t="array" ref="M2933">_xlfn.IFS(NOT(ISERROR(VLOOKUP(Table5[[#This Row],[Section]],TB_notTB,1,FALSE))),"No",LEFT(Table5[[#This Row],[Section]],3)="ETB","PLS",LEFT(Table5[[#This Row],[Section]],1)="7","PDB",NOT(ISBLANK(Table5[[#This Row],[Section]])),"No")</f>
        <v>No</v>
      </c>
    </row>
    <row r="2934" spans="1:13" x14ac:dyDescent="0.25">
      <c r="A2934" s="126" t="s">
        <v>11724</v>
      </c>
      <c r="B2934" s="126" t="s">
        <v>17222</v>
      </c>
      <c r="C2934" s="126" t="s">
        <v>75</v>
      </c>
      <c r="D2934" s="127">
        <v>0.34300000000000003</v>
      </c>
      <c r="E2934" s="128">
        <v>173</v>
      </c>
      <c r="F2934" s="128">
        <v>119</v>
      </c>
      <c r="G2934" s="126" t="s">
        <v>13763</v>
      </c>
      <c r="H2934" s="126" t="s">
        <v>20195</v>
      </c>
      <c r="I2934" s="126" t="s">
        <v>20196</v>
      </c>
      <c r="J2934" s="126" t="s">
        <v>26254</v>
      </c>
      <c r="K2934" s="9">
        <f>_xlfn.IFNA(VLOOKUP(Table5[[#This Row],[Section]],SubSill_Tier,2,FALSE),0)</f>
        <v>0</v>
      </c>
      <c r="L2934" s="9" t="str">
        <f t="shared" si="54"/>
        <v/>
      </c>
      <c r="M2934" s="205" t="str" cm="1">
        <f t="array" ref="M2934">_xlfn.IFS(NOT(ISERROR(VLOOKUP(Table5[[#This Row],[Section]],TB_notTB,1,FALSE))),"No",LEFT(Table5[[#This Row],[Section]],3)="ETB","PLS",LEFT(Table5[[#This Row],[Section]],1)="7","PDB",NOT(ISBLANK(Table5[[#This Row],[Section]])),"No")</f>
        <v>No</v>
      </c>
    </row>
    <row r="2935" spans="1:13" x14ac:dyDescent="0.25">
      <c r="A2935" s="126" t="s">
        <v>1457</v>
      </c>
      <c r="B2935" s="126" t="s">
        <v>17222</v>
      </c>
      <c r="C2935" s="126" t="s">
        <v>98</v>
      </c>
      <c r="D2935" s="127">
        <v>0.41899999999999998</v>
      </c>
      <c r="E2935" s="128">
        <v>197</v>
      </c>
      <c r="F2935" s="128">
        <v>197</v>
      </c>
      <c r="G2935" s="126" t="s">
        <v>13736</v>
      </c>
      <c r="H2935" s="126" t="s">
        <v>20148</v>
      </c>
      <c r="I2935" s="126" t="s">
        <v>21073</v>
      </c>
      <c r="J2935" s="126" t="s">
        <v>26232</v>
      </c>
      <c r="K2935" s="9">
        <f>_xlfn.IFNA(VLOOKUP(Table5[[#This Row],[Section]],SubSill_Tier,2,FALSE),0)</f>
        <v>0</v>
      </c>
      <c r="L2935" s="9" t="str">
        <f t="shared" si="54"/>
        <v/>
      </c>
      <c r="M2935" s="205" t="str" cm="1">
        <f t="array" ref="M2935">_xlfn.IFS(NOT(ISERROR(VLOOKUP(Table5[[#This Row],[Section]],TB_notTB,1,FALSE))),"No",LEFT(Table5[[#This Row],[Section]],3)="ETB","PLS",LEFT(Table5[[#This Row],[Section]],1)="7","PDB",NOT(ISBLANK(Table5[[#This Row],[Section]])),"No")</f>
        <v>No</v>
      </c>
    </row>
    <row r="2936" spans="1:13" x14ac:dyDescent="0.25">
      <c r="A2936" s="126" t="s">
        <v>1458</v>
      </c>
      <c r="B2936" s="126" t="s">
        <v>17222</v>
      </c>
      <c r="C2936" s="126" t="s">
        <v>98</v>
      </c>
      <c r="D2936" s="127">
        <v>1.415</v>
      </c>
      <c r="E2936" s="128">
        <v>352</v>
      </c>
      <c r="F2936" s="128">
        <v>110</v>
      </c>
      <c r="G2936" s="126" t="s">
        <v>13767</v>
      </c>
      <c r="H2936" s="126" t="s">
        <v>20203</v>
      </c>
      <c r="I2936" s="126" t="s">
        <v>20204</v>
      </c>
      <c r="J2936" s="126" t="s">
        <v>26232</v>
      </c>
      <c r="K2936" s="9">
        <f>_xlfn.IFNA(VLOOKUP(Table5[[#This Row],[Section]],SubSill_Tier,2,FALSE),0)</f>
        <v>0</v>
      </c>
      <c r="L2936" s="9" t="str">
        <f t="shared" si="54"/>
        <v/>
      </c>
      <c r="M2936" s="205" t="str" cm="1">
        <f t="array" ref="M2936">_xlfn.IFS(NOT(ISERROR(VLOOKUP(Table5[[#This Row],[Section]],TB_notTB,1,FALSE))),"No",LEFT(Table5[[#This Row],[Section]],3)="ETB","PLS",LEFT(Table5[[#This Row],[Section]],1)="7","PDB",NOT(ISBLANK(Table5[[#This Row],[Section]])),"No")</f>
        <v>No</v>
      </c>
    </row>
    <row r="2937" spans="1:13" x14ac:dyDescent="0.25">
      <c r="A2937" s="126" t="s">
        <v>1459</v>
      </c>
      <c r="B2937" s="126" t="s">
        <v>17222</v>
      </c>
      <c r="C2937" s="126" t="s">
        <v>98</v>
      </c>
      <c r="D2937" s="127">
        <v>2.0470000000000002</v>
      </c>
      <c r="E2937" s="128">
        <v>486</v>
      </c>
      <c r="F2937" s="128">
        <v>150</v>
      </c>
      <c r="G2937" s="126" t="s">
        <v>13767</v>
      </c>
      <c r="H2937" s="126" t="s">
        <v>20203</v>
      </c>
      <c r="I2937" s="126" t="s">
        <v>20204</v>
      </c>
      <c r="J2937" s="126" t="s">
        <v>26232</v>
      </c>
      <c r="K2937" s="9">
        <f>_xlfn.IFNA(VLOOKUP(Table5[[#This Row],[Section]],SubSill_Tier,2,FALSE),0)</f>
        <v>0</v>
      </c>
      <c r="L2937" s="9" t="str">
        <f t="shared" si="54"/>
        <v/>
      </c>
      <c r="M2937" s="205" t="str" cm="1">
        <f t="array" ref="M2937">_xlfn.IFS(NOT(ISERROR(VLOOKUP(Table5[[#This Row],[Section]],TB_notTB,1,FALSE))),"No",LEFT(Table5[[#This Row],[Section]],3)="ETB","PLS",LEFT(Table5[[#This Row],[Section]],1)="7","PDB",NOT(ISBLANK(Table5[[#This Row],[Section]])),"No")</f>
        <v>No</v>
      </c>
    </row>
    <row r="2938" spans="1:13" x14ac:dyDescent="0.25">
      <c r="A2938" s="126" t="s">
        <v>1460</v>
      </c>
      <c r="B2938" s="126" t="s">
        <v>17222</v>
      </c>
      <c r="C2938" s="126" t="s">
        <v>98</v>
      </c>
      <c r="D2938" s="127">
        <v>0.14599999999999999</v>
      </c>
      <c r="E2938" s="128">
        <v>100</v>
      </c>
      <c r="F2938" s="128">
        <v>100</v>
      </c>
      <c r="G2938" s="126" t="s">
        <v>13736</v>
      </c>
      <c r="H2938" s="126" t="s">
        <v>20148</v>
      </c>
      <c r="I2938" s="126" t="s">
        <v>21073</v>
      </c>
      <c r="J2938" s="126" t="s">
        <v>26232</v>
      </c>
      <c r="K2938" s="9">
        <f>_xlfn.IFNA(VLOOKUP(Table5[[#This Row],[Section]],SubSill_Tier,2,FALSE),0)</f>
        <v>0</v>
      </c>
      <c r="L2938" s="9" t="str">
        <f t="shared" si="54"/>
        <v/>
      </c>
      <c r="M2938" s="205" t="str" cm="1">
        <f t="array" ref="M2938">_xlfn.IFS(NOT(ISERROR(VLOOKUP(Table5[[#This Row],[Section]],TB_notTB,1,FALSE))),"No",LEFT(Table5[[#This Row],[Section]],3)="ETB","PLS",LEFT(Table5[[#This Row],[Section]],1)="7","PDB",NOT(ISBLANK(Table5[[#This Row],[Section]])),"No")</f>
        <v>No</v>
      </c>
    </row>
    <row r="2939" spans="1:13" x14ac:dyDescent="0.25">
      <c r="A2939" s="126" t="s">
        <v>1461</v>
      </c>
      <c r="B2939" s="126" t="s">
        <v>17222</v>
      </c>
      <c r="C2939" s="126" t="s">
        <v>98</v>
      </c>
      <c r="D2939" s="127">
        <v>0.51800000000000002</v>
      </c>
      <c r="E2939" s="128">
        <v>297</v>
      </c>
      <c r="F2939" s="128">
        <v>110</v>
      </c>
      <c r="G2939" s="126" t="s">
        <v>13736</v>
      </c>
      <c r="H2939" s="126" t="s">
        <v>20148</v>
      </c>
      <c r="I2939" s="126" t="s">
        <v>21073</v>
      </c>
      <c r="J2939" s="126" t="s">
        <v>26232</v>
      </c>
      <c r="K2939" s="9">
        <f>_xlfn.IFNA(VLOOKUP(Table5[[#This Row],[Section]],SubSill_Tier,2,FALSE),0)</f>
        <v>0</v>
      </c>
      <c r="L2939" s="9" t="str">
        <f t="shared" si="54"/>
        <v/>
      </c>
      <c r="M2939" s="205" t="str" cm="1">
        <f t="array" ref="M2939">_xlfn.IFS(NOT(ISERROR(VLOOKUP(Table5[[#This Row],[Section]],TB_notTB,1,FALSE))),"No",LEFT(Table5[[#This Row],[Section]],3)="ETB","PLS",LEFT(Table5[[#This Row],[Section]],1)="7","PDB",NOT(ISBLANK(Table5[[#This Row],[Section]])),"No")</f>
        <v>No</v>
      </c>
    </row>
    <row r="2940" spans="1:13" x14ac:dyDescent="0.25">
      <c r="A2940" s="126" t="s">
        <v>1462</v>
      </c>
      <c r="B2940" s="126" t="s">
        <v>17222</v>
      </c>
      <c r="C2940" s="126" t="s">
        <v>98</v>
      </c>
      <c r="D2940" s="127">
        <v>0.35599999999999998</v>
      </c>
      <c r="E2940" s="128">
        <v>213</v>
      </c>
      <c r="F2940" s="128">
        <v>100</v>
      </c>
      <c r="G2940" s="126" t="s">
        <v>13736</v>
      </c>
      <c r="H2940" s="126" t="s">
        <v>20148</v>
      </c>
      <c r="I2940" s="126" t="s">
        <v>21073</v>
      </c>
      <c r="J2940" s="126" t="s">
        <v>26232</v>
      </c>
      <c r="K2940" s="9">
        <f>_xlfn.IFNA(VLOOKUP(Table5[[#This Row],[Section]],SubSill_Tier,2,FALSE),0)</f>
        <v>0</v>
      </c>
      <c r="L2940" s="9" t="str">
        <f t="shared" si="54"/>
        <v/>
      </c>
      <c r="M2940" s="205" t="str" cm="1">
        <f t="array" ref="M2940">_xlfn.IFS(NOT(ISERROR(VLOOKUP(Table5[[#This Row],[Section]],TB_notTB,1,FALSE))),"No",LEFT(Table5[[#This Row],[Section]],3)="ETB","PLS",LEFT(Table5[[#This Row],[Section]],1)="7","PDB",NOT(ISBLANK(Table5[[#This Row],[Section]])),"No")</f>
        <v>No</v>
      </c>
    </row>
    <row r="2941" spans="1:13" x14ac:dyDescent="0.25">
      <c r="A2941" s="126" t="s">
        <v>6806</v>
      </c>
      <c r="B2941" s="126" t="s">
        <v>14242</v>
      </c>
      <c r="C2941" s="126" t="s">
        <v>75</v>
      </c>
      <c r="D2941" s="127">
        <v>1.3149999999999999</v>
      </c>
      <c r="E2941" s="128">
        <v>202</v>
      </c>
      <c r="F2941" s="128">
        <v>102</v>
      </c>
      <c r="G2941" s="126" t="s">
        <v>13757</v>
      </c>
      <c r="H2941" s="126" t="s">
        <v>21122</v>
      </c>
      <c r="I2941" s="126" t="s">
        <v>21123</v>
      </c>
      <c r="J2941" s="126" t="s">
        <v>26233</v>
      </c>
      <c r="K2941" s="9">
        <f>_xlfn.IFNA(VLOOKUP(Table5[[#This Row],[Section]],SubSill_Tier,2,FALSE),0)</f>
        <v>0</v>
      </c>
      <c r="L2941" s="9" t="str">
        <f t="shared" si="54"/>
        <v>Wall</v>
      </c>
      <c r="M2941" s="205" t="str" cm="1">
        <f t="array" ref="M2941">_xlfn.IFS(NOT(ISERROR(VLOOKUP(Table5[[#This Row],[Section]],TB_notTB,1,FALSE))),"No",LEFT(Table5[[#This Row],[Section]],3)="ETB","PLS",LEFT(Table5[[#This Row],[Section]],1)="7","PDB",NOT(ISBLANK(Table5[[#This Row],[Section]])),"No")</f>
        <v>No</v>
      </c>
    </row>
    <row r="2942" spans="1:13" x14ac:dyDescent="0.25">
      <c r="A2942" s="126" t="s">
        <v>1463</v>
      </c>
      <c r="B2942" s="126" t="s">
        <v>17222</v>
      </c>
      <c r="C2942" s="126" t="s">
        <v>98</v>
      </c>
      <c r="D2942" s="127">
        <v>0.48299999999999998</v>
      </c>
      <c r="E2942" s="128">
        <v>288</v>
      </c>
      <c r="F2942" s="128">
        <v>288</v>
      </c>
      <c r="G2942" s="126" t="s">
        <v>13771</v>
      </c>
      <c r="H2942" s="126" t="s">
        <v>20212</v>
      </c>
      <c r="I2942" s="126" t="s">
        <v>20213</v>
      </c>
      <c r="J2942" s="126" t="s">
        <v>26232</v>
      </c>
      <c r="K2942" s="9">
        <f>_xlfn.IFNA(VLOOKUP(Table5[[#This Row],[Section]],SubSill_Tier,2,FALSE),0)</f>
        <v>0</v>
      </c>
      <c r="L2942" s="9" t="str">
        <f t="shared" si="54"/>
        <v/>
      </c>
      <c r="M2942" s="205" t="str" cm="1">
        <f t="array" ref="M2942">_xlfn.IFS(NOT(ISERROR(VLOOKUP(Table5[[#This Row],[Section]],TB_notTB,1,FALSE))),"No",LEFT(Table5[[#This Row],[Section]],3)="ETB","PLS",LEFT(Table5[[#This Row],[Section]],1)="7","PDB",NOT(ISBLANK(Table5[[#This Row],[Section]])),"No")</f>
        <v>No</v>
      </c>
    </row>
    <row r="2943" spans="1:13" x14ac:dyDescent="0.25">
      <c r="A2943" s="126" t="s">
        <v>1464</v>
      </c>
      <c r="B2943" s="126" t="s">
        <v>17222</v>
      </c>
      <c r="C2943" s="126" t="s">
        <v>98</v>
      </c>
      <c r="D2943" s="127">
        <v>0.76100000000000001</v>
      </c>
      <c r="E2943" s="128">
        <v>291</v>
      </c>
      <c r="F2943" s="128">
        <v>140</v>
      </c>
      <c r="G2943" s="126" t="s">
        <v>13771</v>
      </c>
      <c r="H2943" s="126" t="s">
        <v>20212</v>
      </c>
      <c r="I2943" s="126" t="s">
        <v>20213</v>
      </c>
      <c r="J2943" s="126" t="s">
        <v>26232</v>
      </c>
      <c r="K2943" s="9">
        <f>_xlfn.IFNA(VLOOKUP(Table5[[#This Row],[Section]],SubSill_Tier,2,FALSE),0)</f>
        <v>0</v>
      </c>
      <c r="L2943" s="9" t="str">
        <f t="shared" si="54"/>
        <v/>
      </c>
      <c r="M2943" s="205" t="str" cm="1">
        <f t="array" ref="M2943">_xlfn.IFS(NOT(ISERROR(VLOOKUP(Table5[[#This Row],[Section]],TB_notTB,1,FALSE))),"No",LEFT(Table5[[#This Row],[Section]],3)="ETB","PLS",LEFT(Table5[[#This Row],[Section]],1)="7","PDB",NOT(ISBLANK(Table5[[#This Row],[Section]])),"No")</f>
        <v>No</v>
      </c>
    </row>
    <row r="2944" spans="1:13" x14ac:dyDescent="0.25">
      <c r="A2944" s="126" t="s">
        <v>1465</v>
      </c>
      <c r="B2944" s="126" t="s">
        <v>17222</v>
      </c>
      <c r="C2944" s="126" t="s">
        <v>98</v>
      </c>
      <c r="D2944" s="127">
        <v>0.88</v>
      </c>
      <c r="E2944" s="128">
        <v>325</v>
      </c>
      <c r="F2944" s="128">
        <v>140</v>
      </c>
      <c r="G2944" s="126" t="s">
        <v>13771</v>
      </c>
      <c r="H2944" s="126" t="s">
        <v>20212</v>
      </c>
      <c r="I2944" s="126" t="s">
        <v>20213</v>
      </c>
      <c r="J2944" s="126" t="s">
        <v>26232</v>
      </c>
      <c r="K2944" s="9">
        <f>_xlfn.IFNA(VLOOKUP(Table5[[#This Row],[Section]],SubSill_Tier,2,FALSE),0)</f>
        <v>0</v>
      </c>
      <c r="L2944" s="9" t="str">
        <f t="shared" si="54"/>
        <v/>
      </c>
      <c r="M2944" s="205" t="str" cm="1">
        <f t="array" ref="M2944">_xlfn.IFS(NOT(ISERROR(VLOOKUP(Table5[[#This Row],[Section]],TB_notTB,1,FALSE))),"No",LEFT(Table5[[#This Row],[Section]],3)="ETB","PLS",LEFT(Table5[[#This Row],[Section]],1)="7","PDB",NOT(ISBLANK(Table5[[#This Row],[Section]])),"No")</f>
        <v>No</v>
      </c>
    </row>
    <row r="2945" spans="1:13" x14ac:dyDescent="0.25">
      <c r="A2945" s="126" t="s">
        <v>1466</v>
      </c>
      <c r="B2945" s="126" t="s">
        <v>17222</v>
      </c>
      <c r="C2945" s="126" t="s">
        <v>98</v>
      </c>
      <c r="D2945" s="127">
        <v>0.157</v>
      </c>
      <c r="E2945" s="128">
        <v>100</v>
      </c>
      <c r="F2945" s="128">
        <v>100</v>
      </c>
      <c r="G2945" s="126" t="s">
        <v>13771</v>
      </c>
      <c r="H2945" s="126" t="s">
        <v>20212</v>
      </c>
      <c r="I2945" s="126" t="s">
        <v>20213</v>
      </c>
      <c r="J2945" s="126" t="s">
        <v>26232</v>
      </c>
      <c r="K2945" s="9">
        <f>_xlfn.IFNA(VLOOKUP(Table5[[#This Row],[Section]],SubSill_Tier,2,FALSE),0)</f>
        <v>0</v>
      </c>
      <c r="L2945" s="9" t="str">
        <f t="shared" si="54"/>
        <v/>
      </c>
      <c r="M2945" s="205" t="str" cm="1">
        <f t="array" ref="M2945">_xlfn.IFS(NOT(ISERROR(VLOOKUP(Table5[[#This Row],[Section]],TB_notTB,1,FALSE))),"No",LEFT(Table5[[#This Row],[Section]],3)="ETB","PLS",LEFT(Table5[[#This Row],[Section]],1)="7","PDB",NOT(ISBLANK(Table5[[#This Row],[Section]])),"No")</f>
        <v>No</v>
      </c>
    </row>
    <row r="2946" spans="1:13" x14ac:dyDescent="0.25">
      <c r="A2946" s="126" t="s">
        <v>1467</v>
      </c>
      <c r="B2946" s="126" t="s">
        <v>17222</v>
      </c>
      <c r="C2946" s="126" t="s">
        <v>98</v>
      </c>
      <c r="D2946" s="127">
        <v>0.35599999999999998</v>
      </c>
      <c r="E2946" s="128">
        <v>202</v>
      </c>
      <c r="F2946" s="128">
        <v>100</v>
      </c>
      <c r="G2946" s="126" t="s">
        <v>13736</v>
      </c>
      <c r="H2946" s="126" t="s">
        <v>20148</v>
      </c>
      <c r="I2946" s="126" t="s">
        <v>21073</v>
      </c>
      <c r="J2946" s="126" t="s">
        <v>26232</v>
      </c>
      <c r="K2946" s="9">
        <f>_xlfn.IFNA(VLOOKUP(Table5[[#This Row],[Section]],SubSill_Tier,2,FALSE),0)</f>
        <v>0</v>
      </c>
      <c r="L2946" s="9" t="str">
        <f t="shared" ref="L2946:L3009" si="55">IFERROR(IF(LEFT(G2946,2)="AI",IF(_xlfn.NUMBERVALUE(IFERROR(LEFT(IF(ISERROR(FIND("X",UPPER(B2946))),UPPER(B2946),RIGHT(UPPER(B2946),LEN(UPPER(B2946))-FIND("~",SUBSTITUTE(UPPER(B2946),"X","~",LEN(UPPER(B2946))-LEN(SUBSTITUTE(UPPER(B2946),"X","")))))),FIND(" ",IF(ISERROR(FIND("X",UPPER(B2946))),UPPER(B2946),RIGHT(UPPER(B2946),LEN(UPPER(B2946))-FIND("~",SUBSTITUTE(UPPER(B2946),"X","~",LEN(UPPER(B2946))-LEN(SUBSTITUTE(UPPER(B2946),"X","")))))),1)-1),IF(ISERROR(FIND("X",UPPER(B2946))),UPPER(B2946),RIGHT(UPPER(B2946),LEN(UPPER(B2946))-FIND("~",SUBSTITUTE(UPPER(B2946),"X","~",LEN(UPPER(B2946))-LEN(SUBSTITUTE(UPPER(B2946),"X",""))))))),".")&gt;=5,"Wall",""),""),"")</f>
        <v/>
      </c>
      <c r="M2946" s="205" t="str" cm="1">
        <f t="array" ref="M2946">_xlfn.IFS(NOT(ISERROR(VLOOKUP(Table5[[#This Row],[Section]],TB_notTB,1,FALSE))),"No",LEFT(Table5[[#This Row],[Section]],3)="ETB","PLS",LEFT(Table5[[#This Row],[Section]],1)="7","PDB",NOT(ISBLANK(Table5[[#This Row],[Section]])),"No")</f>
        <v>No</v>
      </c>
    </row>
    <row r="2947" spans="1:13" x14ac:dyDescent="0.25">
      <c r="A2947" s="126" t="s">
        <v>6807</v>
      </c>
      <c r="B2947" s="126" t="s">
        <v>17222</v>
      </c>
      <c r="C2947" s="126" t="s">
        <v>98</v>
      </c>
      <c r="D2947" s="127">
        <v>0.77500000000000002</v>
      </c>
      <c r="E2947" s="128">
        <v>198</v>
      </c>
      <c r="F2947" s="128">
        <v>198</v>
      </c>
      <c r="G2947" s="126" t="s">
        <v>13750</v>
      </c>
      <c r="H2947" s="126" t="s">
        <v>20121</v>
      </c>
      <c r="I2947" s="126" t="s">
        <v>20122</v>
      </c>
      <c r="J2947" s="126" t="s">
        <v>26234</v>
      </c>
      <c r="K2947" s="9">
        <f>_xlfn.IFNA(VLOOKUP(Table5[[#This Row],[Section]],SubSill_Tier,2,FALSE),0)</f>
        <v>0</v>
      </c>
      <c r="L2947" s="9" t="str">
        <f t="shared" si="55"/>
        <v/>
      </c>
      <c r="M2947" s="205" t="str" cm="1">
        <f t="array" ref="M2947">_xlfn.IFS(NOT(ISERROR(VLOOKUP(Table5[[#This Row],[Section]],TB_notTB,1,FALSE))),"No",LEFT(Table5[[#This Row],[Section]],3)="ETB","PLS",LEFT(Table5[[#This Row],[Section]],1)="7","PDB",NOT(ISBLANK(Table5[[#This Row],[Section]])),"No")</f>
        <v>No</v>
      </c>
    </row>
    <row r="2948" spans="1:13" x14ac:dyDescent="0.25">
      <c r="A2948" s="126" t="s">
        <v>1468</v>
      </c>
      <c r="B2948" s="126" t="s">
        <v>12404</v>
      </c>
      <c r="C2948" s="126" t="s">
        <v>75</v>
      </c>
      <c r="D2948" s="127">
        <v>0.77</v>
      </c>
      <c r="E2948" s="128">
        <v>388</v>
      </c>
      <c r="F2948" s="128">
        <v>202</v>
      </c>
      <c r="G2948" s="126" t="s">
        <v>21114</v>
      </c>
      <c r="H2948" s="126" t="s">
        <v>21115</v>
      </c>
      <c r="I2948" s="126" t="s">
        <v>21116</v>
      </c>
      <c r="J2948" s="126" t="s">
        <v>26362</v>
      </c>
      <c r="K2948" s="9">
        <f>_xlfn.IFNA(VLOOKUP(Table5[[#This Row],[Section]],SubSill_Tier,2,FALSE),0)</f>
        <v>0</v>
      </c>
      <c r="L2948" s="9" t="str">
        <f t="shared" si="55"/>
        <v/>
      </c>
      <c r="M2948" s="205" t="str" cm="1">
        <f t="array" ref="M2948">_xlfn.IFS(NOT(ISERROR(VLOOKUP(Table5[[#This Row],[Section]],TB_notTB,1,FALSE))),"No",LEFT(Table5[[#This Row],[Section]],3)="ETB","PLS",LEFT(Table5[[#This Row],[Section]],1)="7","PDB",NOT(ISBLANK(Table5[[#This Row],[Section]])),"No")</f>
        <v>No</v>
      </c>
    </row>
    <row r="2949" spans="1:13" x14ac:dyDescent="0.25">
      <c r="A2949" s="126" t="s">
        <v>1469</v>
      </c>
      <c r="B2949" s="126" t="s">
        <v>12405</v>
      </c>
      <c r="C2949" s="126" t="s">
        <v>75</v>
      </c>
      <c r="D2949" s="127">
        <v>0.91800000000000004</v>
      </c>
      <c r="E2949" s="128">
        <v>435</v>
      </c>
      <c r="F2949" s="128">
        <v>435</v>
      </c>
      <c r="G2949" s="126" t="s">
        <v>21114</v>
      </c>
      <c r="H2949" s="126" t="s">
        <v>21115</v>
      </c>
      <c r="I2949" s="126" t="s">
        <v>21116</v>
      </c>
      <c r="J2949" s="126" t="s">
        <v>26362</v>
      </c>
      <c r="K2949" s="9">
        <f>_xlfn.IFNA(VLOOKUP(Table5[[#This Row],[Section]],SubSill_Tier,2,FALSE),0)</f>
        <v>0</v>
      </c>
      <c r="L2949" s="9" t="str">
        <f t="shared" si="55"/>
        <v/>
      </c>
      <c r="M2949" s="205" t="str" cm="1">
        <f t="array" ref="M2949">_xlfn.IFS(NOT(ISERROR(VLOOKUP(Table5[[#This Row],[Section]],TB_notTB,1,FALSE))),"No",LEFT(Table5[[#This Row],[Section]],3)="ETB","PLS",LEFT(Table5[[#This Row],[Section]],1)="7","PDB",NOT(ISBLANK(Table5[[#This Row],[Section]])),"No")</f>
        <v>No</v>
      </c>
    </row>
    <row r="2950" spans="1:13" x14ac:dyDescent="0.25">
      <c r="A2950" s="126" t="s">
        <v>12851</v>
      </c>
      <c r="B2950" s="126" t="s">
        <v>21783</v>
      </c>
      <c r="C2950" s="126" t="s">
        <v>75</v>
      </c>
      <c r="D2950" s="127">
        <v>0.64</v>
      </c>
      <c r="E2950" s="128">
        <v>299</v>
      </c>
      <c r="F2950" s="128">
        <v>155</v>
      </c>
      <c r="G2950" s="126" t="s">
        <v>21114</v>
      </c>
      <c r="H2950" s="126" t="s">
        <v>21115</v>
      </c>
      <c r="I2950" s="126" t="s">
        <v>21116</v>
      </c>
      <c r="J2950" s="126" t="s">
        <v>26362</v>
      </c>
      <c r="K2950" s="9">
        <f>_xlfn.IFNA(VLOOKUP(Table5[[#This Row],[Section]],SubSill_Tier,2,FALSE),0)</f>
        <v>0</v>
      </c>
      <c r="L2950" s="9" t="str">
        <f t="shared" si="55"/>
        <v/>
      </c>
      <c r="M2950" s="205" t="str" cm="1">
        <f t="array" ref="M2950">_xlfn.IFS(NOT(ISERROR(VLOOKUP(Table5[[#This Row],[Section]],TB_notTB,1,FALSE))),"No",LEFT(Table5[[#This Row],[Section]],3)="ETB","PLS",LEFT(Table5[[#This Row],[Section]],1)="7","PDB",NOT(ISBLANK(Table5[[#This Row],[Section]])),"No")</f>
        <v>No</v>
      </c>
    </row>
    <row r="2951" spans="1:13" x14ac:dyDescent="0.25">
      <c r="A2951" s="126" t="s">
        <v>6808</v>
      </c>
      <c r="B2951" s="126" t="s">
        <v>17222</v>
      </c>
      <c r="C2951" s="126" t="s">
        <v>98</v>
      </c>
      <c r="D2951" s="127">
        <v>1.256</v>
      </c>
      <c r="E2951" s="128">
        <v>295</v>
      </c>
      <c r="F2951" s="128">
        <v>123</v>
      </c>
      <c r="G2951" s="126" t="s">
        <v>13750</v>
      </c>
      <c r="H2951" s="126" t="s">
        <v>20121</v>
      </c>
      <c r="I2951" s="126" t="s">
        <v>20122</v>
      </c>
      <c r="J2951" s="126" t="s">
        <v>26234</v>
      </c>
      <c r="K2951" s="9">
        <f>_xlfn.IFNA(VLOOKUP(Table5[[#This Row],[Section]],SubSill_Tier,2,FALSE),0)</f>
        <v>0</v>
      </c>
      <c r="L2951" s="9" t="str">
        <f t="shared" si="55"/>
        <v/>
      </c>
      <c r="M2951" s="205" t="str" cm="1">
        <f t="array" ref="M2951">_xlfn.IFS(NOT(ISERROR(VLOOKUP(Table5[[#This Row],[Section]],TB_notTB,1,FALSE))),"No",LEFT(Table5[[#This Row],[Section]],3)="ETB","PLS",LEFT(Table5[[#This Row],[Section]],1)="7","PDB",NOT(ISBLANK(Table5[[#This Row],[Section]])),"No")</f>
        <v>No</v>
      </c>
    </row>
    <row r="2952" spans="1:13" x14ac:dyDescent="0.25">
      <c r="A2952" s="126" t="s">
        <v>1470</v>
      </c>
      <c r="B2952" s="126" t="s">
        <v>17222</v>
      </c>
      <c r="C2952" s="126" t="s">
        <v>98</v>
      </c>
      <c r="D2952" s="127">
        <v>0.23</v>
      </c>
      <c r="E2952" s="128">
        <v>134</v>
      </c>
      <c r="F2952" s="128">
        <v>134</v>
      </c>
      <c r="G2952" s="126" t="s">
        <v>13736</v>
      </c>
      <c r="H2952" s="126" t="s">
        <v>20148</v>
      </c>
      <c r="I2952" s="126" t="s">
        <v>21073</v>
      </c>
      <c r="J2952" s="126" t="s">
        <v>26232</v>
      </c>
      <c r="K2952" s="9">
        <f>_xlfn.IFNA(VLOOKUP(Table5[[#This Row],[Section]],SubSill_Tier,2,FALSE),0)</f>
        <v>0</v>
      </c>
      <c r="L2952" s="9" t="str">
        <f t="shared" si="55"/>
        <v/>
      </c>
      <c r="M2952" s="205" t="str" cm="1">
        <f t="array" ref="M2952">_xlfn.IFS(NOT(ISERROR(VLOOKUP(Table5[[#This Row],[Section]],TB_notTB,1,FALSE))),"No",LEFT(Table5[[#This Row],[Section]],3)="ETB","PLS",LEFT(Table5[[#This Row],[Section]],1)="7","PDB",NOT(ISBLANK(Table5[[#This Row],[Section]])),"No")</f>
        <v>No</v>
      </c>
    </row>
    <row r="2953" spans="1:13" x14ac:dyDescent="0.25">
      <c r="A2953" s="126" t="s">
        <v>6809</v>
      </c>
      <c r="B2953" s="126" t="s">
        <v>3598</v>
      </c>
      <c r="C2953" s="126" t="s">
        <v>98</v>
      </c>
      <c r="D2953" s="127">
        <v>1.625</v>
      </c>
      <c r="E2953" s="128">
        <v>965</v>
      </c>
      <c r="F2953" s="128">
        <v>965</v>
      </c>
      <c r="G2953" s="126" t="s">
        <v>13724</v>
      </c>
      <c r="H2953" s="126" t="s">
        <v>20186</v>
      </c>
      <c r="I2953" s="126" t="s">
        <v>22099</v>
      </c>
      <c r="J2953" s="126" t="s">
        <v>26234</v>
      </c>
      <c r="K2953" s="9">
        <f>_xlfn.IFNA(VLOOKUP(Table5[[#This Row],[Section]],SubSill_Tier,2,FALSE),0)</f>
        <v>0</v>
      </c>
      <c r="L2953" s="9" t="str">
        <f t="shared" si="55"/>
        <v/>
      </c>
      <c r="M2953" s="205" t="str" cm="1">
        <f t="array" ref="M2953">_xlfn.IFS(NOT(ISERROR(VLOOKUP(Table5[[#This Row],[Section]],TB_notTB,1,FALSE))),"No",LEFT(Table5[[#This Row],[Section]],3)="ETB","PLS",LEFT(Table5[[#This Row],[Section]],1)="7","PDB",NOT(ISBLANK(Table5[[#This Row],[Section]])),"No")</f>
        <v>No</v>
      </c>
    </row>
    <row r="2954" spans="1:13" x14ac:dyDescent="0.25">
      <c r="A2954" s="126" t="s">
        <v>6810</v>
      </c>
      <c r="B2954" s="126" t="s">
        <v>17222</v>
      </c>
      <c r="C2954" s="126" t="s">
        <v>75</v>
      </c>
      <c r="D2954" s="127">
        <v>2.1019999999999999</v>
      </c>
      <c r="E2954" s="128">
        <v>335</v>
      </c>
      <c r="F2954" s="128">
        <v>335</v>
      </c>
      <c r="G2954" s="126" t="s">
        <v>13721</v>
      </c>
      <c r="H2954" s="126" t="s">
        <v>20121</v>
      </c>
      <c r="I2954" s="126" t="s">
        <v>20122</v>
      </c>
      <c r="J2954" s="126" t="s">
        <v>26234</v>
      </c>
      <c r="K2954" s="9">
        <f>_xlfn.IFNA(VLOOKUP(Table5[[#This Row],[Section]],SubSill_Tier,2,FALSE),0)</f>
        <v>0</v>
      </c>
      <c r="L2954" s="9" t="str">
        <f t="shared" si="55"/>
        <v/>
      </c>
      <c r="M2954" s="205" t="str" cm="1">
        <f t="array" ref="M2954">_xlfn.IFS(NOT(ISERROR(VLOOKUP(Table5[[#This Row],[Section]],TB_notTB,1,FALSE))),"No",LEFT(Table5[[#This Row],[Section]],3)="ETB","PLS",LEFT(Table5[[#This Row],[Section]],1)="7","PDB",NOT(ISBLANK(Table5[[#This Row],[Section]])),"No")</f>
        <v>No</v>
      </c>
    </row>
    <row r="2955" spans="1:13" x14ac:dyDescent="0.25">
      <c r="A2955" s="126" t="s">
        <v>6811</v>
      </c>
      <c r="B2955" s="126" t="s">
        <v>6812</v>
      </c>
      <c r="C2955" s="126" t="s">
        <v>75</v>
      </c>
      <c r="D2955" s="127">
        <v>0.97199999999999998</v>
      </c>
      <c r="E2955" s="128">
        <v>279</v>
      </c>
      <c r="F2955" s="128">
        <v>279</v>
      </c>
      <c r="G2955" s="126" t="s">
        <v>13721</v>
      </c>
      <c r="H2955" s="126" t="s">
        <v>20121</v>
      </c>
      <c r="I2955" s="126" t="s">
        <v>20122</v>
      </c>
      <c r="J2955" s="126" t="s">
        <v>26234</v>
      </c>
      <c r="K2955" s="9">
        <f>_xlfn.IFNA(VLOOKUP(Table5[[#This Row],[Section]],SubSill_Tier,2,FALSE),0)</f>
        <v>0</v>
      </c>
      <c r="L2955" s="9" t="str">
        <f t="shared" si="55"/>
        <v/>
      </c>
      <c r="M2955" s="205" t="str" cm="1">
        <f t="array" ref="M2955">_xlfn.IFS(NOT(ISERROR(VLOOKUP(Table5[[#This Row],[Section]],TB_notTB,1,FALSE))),"No",LEFT(Table5[[#This Row],[Section]],3)="ETB","PLS",LEFT(Table5[[#This Row],[Section]],1)="7","PDB",NOT(ISBLANK(Table5[[#This Row],[Section]])),"No")</f>
        <v>No</v>
      </c>
    </row>
    <row r="2956" spans="1:13" x14ac:dyDescent="0.25">
      <c r="A2956" s="126" t="s">
        <v>6813</v>
      </c>
      <c r="B2956" s="126" t="s">
        <v>27875</v>
      </c>
      <c r="C2956" s="126" t="s">
        <v>75</v>
      </c>
      <c r="D2956" s="127">
        <v>1.1950000000000001</v>
      </c>
      <c r="E2956" s="128">
        <v>328</v>
      </c>
      <c r="F2956" s="128">
        <v>171</v>
      </c>
      <c r="G2956" s="126" t="s">
        <v>13720</v>
      </c>
      <c r="H2956" s="126" t="s">
        <v>20130</v>
      </c>
      <c r="I2956" s="126" t="s">
        <v>20131</v>
      </c>
      <c r="J2956" s="126" t="s">
        <v>26235</v>
      </c>
      <c r="K2956" s="9">
        <f>_xlfn.IFNA(VLOOKUP(Table5[[#This Row],[Section]],SubSill_Tier,2,FALSE),0)</f>
        <v>0</v>
      </c>
      <c r="L2956" s="9" t="str">
        <f t="shared" si="55"/>
        <v/>
      </c>
      <c r="M2956" s="205" t="str" cm="1">
        <f t="array" ref="M2956">_xlfn.IFS(NOT(ISERROR(VLOOKUP(Table5[[#This Row],[Section]],TB_notTB,1,FALSE))),"No",LEFT(Table5[[#This Row],[Section]],3)="ETB","PLS",LEFT(Table5[[#This Row],[Section]],1)="7","PDB",NOT(ISBLANK(Table5[[#This Row],[Section]])),"No")</f>
        <v>No</v>
      </c>
    </row>
    <row r="2957" spans="1:13" x14ac:dyDescent="0.25">
      <c r="A2957" s="126" t="s">
        <v>6814</v>
      </c>
      <c r="B2957" s="126" t="s">
        <v>6815</v>
      </c>
      <c r="C2957" s="126" t="s">
        <v>75</v>
      </c>
      <c r="D2957" s="127">
        <v>1.625</v>
      </c>
      <c r="E2957" s="128">
        <v>432</v>
      </c>
      <c r="F2957" s="128">
        <v>432</v>
      </c>
      <c r="G2957" s="126" t="s">
        <v>13721</v>
      </c>
      <c r="H2957" s="126" t="s">
        <v>20121</v>
      </c>
      <c r="I2957" s="126" t="s">
        <v>20122</v>
      </c>
      <c r="J2957" s="126" t="s">
        <v>26234</v>
      </c>
      <c r="K2957" s="9">
        <f>_xlfn.IFNA(VLOOKUP(Table5[[#This Row],[Section]],SubSill_Tier,2,FALSE),0)</f>
        <v>0</v>
      </c>
      <c r="L2957" s="9" t="str">
        <f t="shared" si="55"/>
        <v/>
      </c>
      <c r="M2957" s="205" t="str" cm="1">
        <f t="array" ref="M2957">_xlfn.IFS(NOT(ISERROR(VLOOKUP(Table5[[#This Row],[Section]],TB_notTB,1,FALSE))),"No",LEFT(Table5[[#This Row],[Section]],3)="ETB","PLS",LEFT(Table5[[#This Row],[Section]],1)="7","PDB",NOT(ISBLANK(Table5[[#This Row],[Section]])),"No")</f>
        <v>No</v>
      </c>
    </row>
    <row r="2958" spans="1:13" x14ac:dyDescent="0.25">
      <c r="A2958" s="126" t="s">
        <v>6816</v>
      </c>
      <c r="B2958" s="126" t="s">
        <v>6817</v>
      </c>
      <c r="C2958" s="126" t="s">
        <v>75</v>
      </c>
      <c r="D2958" s="127">
        <v>9.2999999999999999E-2</v>
      </c>
      <c r="E2958" s="128">
        <v>100</v>
      </c>
      <c r="F2958" s="128">
        <v>100</v>
      </c>
      <c r="G2958" s="126" t="s">
        <v>13713</v>
      </c>
      <c r="H2958" s="126" t="s">
        <v>20128</v>
      </c>
      <c r="I2958" s="126" t="s">
        <v>20129</v>
      </c>
      <c r="J2958" s="126" t="s">
        <v>26236</v>
      </c>
      <c r="K2958" s="9">
        <f>_xlfn.IFNA(VLOOKUP(Table5[[#This Row],[Section]],SubSill_Tier,2,FALSE),0)</f>
        <v>0</v>
      </c>
      <c r="L2958" s="9" t="str">
        <f t="shared" si="55"/>
        <v/>
      </c>
      <c r="M2958" s="205" t="str" cm="1">
        <f t="array" ref="M2958">_xlfn.IFS(NOT(ISERROR(VLOOKUP(Table5[[#This Row],[Section]],TB_notTB,1,FALSE))),"No",LEFT(Table5[[#This Row],[Section]],3)="ETB","PLS",LEFT(Table5[[#This Row],[Section]],1)="7","PDB",NOT(ISBLANK(Table5[[#This Row],[Section]])),"No")</f>
        <v>No</v>
      </c>
    </row>
    <row r="2959" spans="1:13" x14ac:dyDescent="0.25">
      <c r="A2959" s="126" t="s">
        <v>1471</v>
      </c>
      <c r="B2959" s="126" t="s">
        <v>17222</v>
      </c>
      <c r="C2959" s="126" t="s">
        <v>98</v>
      </c>
      <c r="D2959" s="127">
        <v>1.034</v>
      </c>
      <c r="E2959" s="128">
        <v>302</v>
      </c>
      <c r="F2959" s="128">
        <v>302</v>
      </c>
      <c r="G2959" s="126" t="s">
        <v>13736</v>
      </c>
      <c r="H2959" s="126" t="s">
        <v>20148</v>
      </c>
      <c r="I2959" s="126" t="s">
        <v>21073</v>
      </c>
      <c r="J2959" s="126" t="s">
        <v>26232</v>
      </c>
      <c r="K2959" s="9">
        <f>_xlfn.IFNA(VLOOKUP(Table5[[#This Row],[Section]],SubSill_Tier,2,FALSE),0)</f>
        <v>0</v>
      </c>
      <c r="L2959" s="9" t="str">
        <f t="shared" si="55"/>
        <v/>
      </c>
      <c r="M2959" s="205" t="str" cm="1">
        <f t="array" ref="M2959">_xlfn.IFS(NOT(ISERROR(VLOOKUP(Table5[[#This Row],[Section]],TB_notTB,1,FALSE))),"No",LEFT(Table5[[#This Row],[Section]],3)="ETB","PLS",LEFT(Table5[[#This Row],[Section]],1)="7","PDB",NOT(ISBLANK(Table5[[#This Row],[Section]])),"No")</f>
        <v>No</v>
      </c>
    </row>
    <row r="2960" spans="1:13" x14ac:dyDescent="0.25">
      <c r="A2960" s="126" t="s">
        <v>6818</v>
      </c>
      <c r="B2960" s="126" t="s">
        <v>17222</v>
      </c>
      <c r="C2960" s="126" t="s">
        <v>75</v>
      </c>
      <c r="D2960" s="127">
        <v>0.249</v>
      </c>
      <c r="E2960" s="128">
        <v>121</v>
      </c>
      <c r="F2960" s="128">
        <v>121</v>
      </c>
      <c r="G2960" s="126" t="s">
        <v>13713</v>
      </c>
      <c r="H2960" s="126" t="s">
        <v>20121</v>
      </c>
      <c r="I2960" s="126" t="s">
        <v>20122</v>
      </c>
      <c r="J2960" s="126" t="s">
        <v>26234</v>
      </c>
      <c r="K2960" s="9">
        <f>_xlfn.IFNA(VLOOKUP(Table5[[#This Row],[Section]],SubSill_Tier,2,FALSE),0)</f>
        <v>0</v>
      </c>
      <c r="L2960" s="9" t="str">
        <f t="shared" si="55"/>
        <v/>
      </c>
      <c r="M2960" s="205" t="str" cm="1">
        <f t="array" ref="M2960">_xlfn.IFS(NOT(ISERROR(VLOOKUP(Table5[[#This Row],[Section]],TB_notTB,1,FALSE))),"No",LEFT(Table5[[#This Row],[Section]],3)="ETB","PLS",LEFT(Table5[[#This Row],[Section]],1)="7","PDB",NOT(ISBLANK(Table5[[#This Row],[Section]])),"No")</f>
        <v>No</v>
      </c>
    </row>
    <row r="2961" spans="1:13" x14ac:dyDescent="0.25">
      <c r="A2961" s="126" t="s">
        <v>6819</v>
      </c>
      <c r="B2961" s="126" t="s">
        <v>17222</v>
      </c>
      <c r="C2961" s="126" t="s">
        <v>75</v>
      </c>
      <c r="D2961" s="127">
        <v>0.42799999999999999</v>
      </c>
      <c r="E2961" s="128">
        <v>202</v>
      </c>
      <c r="F2961" s="128">
        <v>202</v>
      </c>
      <c r="G2961" s="126" t="s">
        <v>13719</v>
      </c>
      <c r="H2961" s="126" t="s">
        <v>20128</v>
      </c>
      <c r="I2961" s="126" t="s">
        <v>20129</v>
      </c>
      <c r="J2961" s="126" t="s">
        <v>26236</v>
      </c>
      <c r="K2961" s="9">
        <f>_xlfn.IFNA(VLOOKUP(Table5[[#This Row],[Section]],SubSill_Tier,2,FALSE),0)</f>
        <v>0</v>
      </c>
      <c r="L2961" s="9" t="str">
        <f t="shared" si="55"/>
        <v/>
      </c>
      <c r="M2961" s="205" t="str" cm="1">
        <f t="array" ref="M2961">_xlfn.IFS(NOT(ISERROR(VLOOKUP(Table5[[#This Row],[Section]],TB_notTB,1,FALSE))),"No",LEFT(Table5[[#This Row],[Section]],3)="ETB","PLS",LEFT(Table5[[#This Row],[Section]],1)="7","PDB",NOT(ISBLANK(Table5[[#This Row],[Section]])),"No")</f>
        <v>No</v>
      </c>
    </row>
    <row r="2962" spans="1:13" x14ac:dyDescent="0.25">
      <c r="A2962" s="126" t="s">
        <v>11725</v>
      </c>
      <c r="B2962" s="126" t="s">
        <v>17222</v>
      </c>
      <c r="C2962" s="126" t="s">
        <v>75</v>
      </c>
      <c r="D2962" s="127">
        <v>0.24399999999999999</v>
      </c>
      <c r="E2962" s="128">
        <v>125</v>
      </c>
      <c r="F2962" s="128">
        <v>125</v>
      </c>
      <c r="G2962" s="126" t="s">
        <v>13739</v>
      </c>
      <c r="H2962" s="126" t="s">
        <v>20143</v>
      </c>
      <c r="I2962" s="126" t="s">
        <v>20144</v>
      </c>
      <c r="J2962" s="126" t="s">
        <v>26246</v>
      </c>
      <c r="K2962" s="9">
        <f>_xlfn.IFNA(VLOOKUP(Table5[[#This Row],[Section]],SubSill_Tier,2,FALSE),0)</f>
        <v>0</v>
      </c>
      <c r="L2962" s="9" t="str">
        <f t="shared" si="55"/>
        <v/>
      </c>
      <c r="M2962" s="205" t="str" cm="1">
        <f t="array" ref="M2962">_xlfn.IFS(NOT(ISERROR(VLOOKUP(Table5[[#This Row],[Section]],TB_notTB,1,FALSE))),"No",LEFT(Table5[[#This Row],[Section]],3)="ETB","PLS",LEFT(Table5[[#This Row],[Section]],1)="7","PDB",NOT(ISBLANK(Table5[[#This Row],[Section]])),"No")</f>
        <v>No</v>
      </c>
    </row>
    <row r="2963" spans="1:13" x14ac:dyDescent="0.25">
      <c r="A2963" s="126" t="s">
        <v>6820</v>
      </c>
      <c r="B2963" s="126" t="s">
        <v>29120</v>
      </c>
      <c r="C2963" s="126" t="s">
        <v>75</v>
      </c>
      <c r="D2963" s="127">
        <v>0.65900000000000003</v>
      </c>
      <c r="E2963" s="128">
        <v>305</v>
      </c>
      <c r="F2963" s="128">
        <v>305</v>
      </c>
      <c r="G2963" s="126" t="s">
        <v>13721</v>
      </c>
      <c r="H2963" s="126" t="s">
        <v>21068</v>
      </c>
      <c r="I2963" s="126" t="s">
        <v>21069</v>
      </c>
      <c r="J2963" s="126" t="s">
        <v>26233</v>
      </c>
      <c r="K2963" s="9">
        <f>_xlfn.IFNA(VLOOKUP(Table5[[#This Row],[Section]],SubSill_Tier,2,FALSE),0)</f>
        <v>0</v>
      </c>
      <c r="L2963" s="9" t="str">
        <f t="shared" si="55"/>
        <v/>
      </c>
      <c r="M2963" s="205" t="str" cm="1">
        <f t="array" ref="M2963">_xlfn.IFS(NOT(ISERROR(VLOOKUP(Table5[[#This Row],[Section]],TB_notTB,1,FALSE))),"No",LEFT(Table5[[#This Row],[Section]],3)="ETB","PLS",LEFT(Table5[[#This Row],[Section]],1)="7","PDB",NOT(ISBLANK(Table5[[#This Row],[Section]])),"No")</f>
        <v>No</v>
      </c>
    </row>
    <row r="2964" spans="1:13" x14ac:dyDescent="0.25">
      <c r="A2964" s="126" t="s">
        <v>11726</v>
      </c>
      <c r="B2964" s="126" t="s">
        <v>11727</v>
      </c>
      <c r="C2964" s="126" t="s">
        <v>75</v>
      </c>
      <c r="D2964" s="127">
        <v>0.186</v>
      </c>
      <c r="E2964" s="128">
        <v>100</v>
      </c>
      <c r="F2964" s="128">
        <v>100</v>
      </c>
      <c r="G2964" s="126" t="s">
        <v>21140</v>
      </c>
      <c r="H2964" s="126" t="s">
        <v>21141</v>
      </c>
      <c r="I2964" s="126" t="s">
        <v>21142</v>
      </c>
      <c r="J2964" s="126" t="s">
        <v>26254</v>
      </c>
      <c r="K2964" s="9">
        <f>_xlfn.IFNA(VLOOKUP(Table5[[#This Row],[Section]],SubSill_Tier,2,FALSE),0)</f>
        <v>0</v>
      </c>
      <c r="L2964" s="9" t="str">
        <f t="shared" si="55"/>
        <v/>
      </c>
      <c r="M2964" s="205" t="str" cm="1">
        <f t="array" ref="M2964">_xlfn.IFS(NOT(ISERROR(VLOOKUP(Table5[[#This Row],[Section]],TB_notTB,1,FALSE))),"No",LEFT(Table5[[#This Row],[Section]],3)="ETB","PLS",LEFT(Table5[[#This Row],[Section]],1)="7","PDB",NOT(ISBLANK(Table5[[#This Row],[Section]])),"No")</f>
        <v>No</v>
      </c>
    </row>
    <row r="2965" spans="1:13" x14ac:dyDescent="0.25">
      <c r="A2965" s="126" t="s">
        <v>11728</v>
      </c>
      <c r="B2965" s="126" t="s">
        <v>11729</v>
      </c>
      <c r="C2965" s="126" t="s">
        <v>98</v>
      </c>
      <c r="D2965" s="127">
        <v>0.29799999999999999</v>
      </c>
      <c r="E2965" s="128">
        <v>126</v>
      </c>
      <c r="F2965" s="128">
        <v>100</v>
      </c>
      <c r="G2965" s="126" t="s">
        <v>13745</v>
      </c>
      <c r="H2965" s="126" t="s">
        <v>20250</v>
      </c>
      <c r="I2965" s="126" t="s">
        <v>21155</v>
      </c>
      <c r="J2965" s="126" t="s">
        <v>26258</v>
      </c>
      <c r="K2965" s="9">
        <f>_xlfn.IFNA(VLOOKUP(Table5[[#This Row],[Section]],SubSill_Tier,2,FALSE),0)</f>
        <v>0</v>
      </c>
      <c r="L2965" s="9" t="str">
        <f t="shared" si="55"/>
        <v/>
      </c>
      <c r="M2965" s="205" t="str" cm="1">
        <f t="array" ref="M2965">_xlfn.IFS(NOT(ISERROR(VLOOKUP(Table5[[#This Row],[Section]],TB_notTB,1,FALSE))),"No",LEFT(Table5[[#This Row],[Section]],3)="ETB","PLS",LEFT(Table5[[#This Row],[Section]],1)="7","PDB",NOT(ISBLANK(Table5[[#This Row],[Section]])),"No")</f>
        <v>No</v>
      </c>
    </row>
    <row r="2966" spans="1:13" x14ac:dyDescent="0.25">
      <c r="A2966" s="126" t="s">
        <v>1472</v>
      </c>
      <c r="B2966" s="126" t="s">
        <v>1473</v>
      </c>
      <c r="C2966" s="126" t="s">
        <v>75</v>
      </c>
      <c r="D2966" s="127">
        <v>1</v>
      </c>
      <c r="E2966" s="128">
        <v>243</v>
      </c>
      <c r="F2966" s="128">
        <v>243</v>
      </c>
      <c r="G2966" s="126" t="s">
        <v>13756</v>
      </c>
      <c r="H2966" s="126" t="s">
        <v>20179</v>
      </c>
      <c r="I2966" s="126" t="s">
        <v>20180</v>
      </c>
      <c r="J2966" s="126" t="s">
        <v>26232</v>
      </c>
      <c r="K2966" s="9">
        <f>_xlfn.IFNA(VLOOKUP(Table5[[#This Row],[Section]],SubSill_Tier,2,FALSE),0)</f>
        <v>0</v>
      </c>
      <c r="L2966" s="9" t="str">
        <f t="shared" si="55"/>
        <v/>
      </c>
      <c r="M2966" s="205" t="str" cm="1">
        <f t="array" ref="M2966">_xlfn.IFS(NOT(ISERROR(VLOOKUP(Table5[[#This Row],[Section]],TB_notTB,1,FALSE))),"No",LEFT(Table5[[#This Row],[Section]],3)="ETB","PLS",LEFT(Table5[[#This Row],[Section]],1)="7","PDB",NOT(ISBLANK(Table5[[#This Row],[Section]])),"No")</f>
        <v>No</v>
      </c>
    </row>
    <row r="2967" spans="1:13" x14ac:dyDescent="0.25">
      <c r="A2967" s="126" t="s">
        <v>1474</v>
      </c>
      <c r="B2967" s="126" t="s">
        <v>17222</v>
      </c>
      <c r="C2967" s="126" t="s">
        <v>98</v>
      </c>
      <c r="D2967" s="127">
        <v>0.42899999999999999</v>
      </c>
      <c r="E2967" s="128">
        <v>177</v>
      </c>
      <c r="F2967" s="128">
        <v>177</v>
      </c>
      <c r="G2967" s="126" t="s">
        <v>13712</v>
      </c>
      <c r="H2967" s="126" t="s">
        <v>20120</v>
      </c>
      <c r="I2967" s="126" t="s">
        <v>21055</v>
      </c>
      <c r="J2967" s="126" t="s">
        <v>26232</v>
      </c>
      <c r="K2967" s="9">
        <f>_xlfn.IFNA(VLOOKUP(Table5[[#This Row],[Section]],SubSill_Tier,2,FALSE),0)</f>
        <v>0</v>
      </c>
      <c r="L2967" s="9" t="str">
        <f t="shared" si="55"/>
        <v/>
      </c>
      <c r="M2967" s="205" t="str" cm="1">
        <f t="array" ref="M2967">_xlfn.IFS(NOT(ISERROR(VLOOKUP(Table5[[#This Row],[Section]],TB_notTB,1,FALSE))),"No",LEFT(Table5[[#This Row],[Section]],3)="ETB","PLS",LEFT(Table5[[#This Row],[Section]],1)="7","PDB",NOT(ISBLANK(Table5[[#This Row],[Section]])),"No")</f>
        <v>No</v>
      </c>
    </row>
    <row r="2968" spans="1:13" x14ac:dyDescent="0.25">
      <c r="A2968" s="126" t="s">
        <v>1475</v>
      </c>
      <c r="B2968" s="126" t="s">
        <v>17222</v>
      </c>
      <c r="C2968" s="126" t="s">
        <v>98</v>
      </c>
      <c r="D2968" s="127">
        <v>0.189</v>
      </c>
      <c r="E2968" s="128">
        <v>118</v>
      </c>
      <c r="F2968" s="128">
        <v>118</v>
      </c>
      <c r="G2968" s="126" t="s">
        <v>13711</v>
      </c>
      <c r="H2968" s="126" t="s">
        <v>20119</v>
      </c>
      <c r="I2968" s="126" t="s">
        <v>21054</v>
      </c>
      <c r="J2968" s="126" t="s">
        <v>26232</v>
      </c>
      <c r="K2968" s="9">
        <f>_xlfn.IFNA(VLOOKUP(Table5[[#This Row],[Section]],SubSill_Tier,2,FALSE),0)</f>
        <v>0</v>
      </c>
      <c r="L2968" s="9" t="str">
        <f t="shared" si="55"/>
        <v/>
      </c>
      <c r="M2968" s="205" t="str" cm="1">
        <f t="array" ref="M2968">_xlfn.IFS(NOT(ISERROR(VLOOKUP(Table5[[#This Row],[Section]],TB_notTB,1,FALSE))),"No",LEFT(Table5[[#This Row],[Section]],3)="ETB","PLS",LEFT(Table5[[#This Row],[Section]],1)="7","PDB",NOT(ISBLANK(Table5[[#This Row],[Section]])),"No")</f>
        <v>No</v>
      </c>
    </row>
    <row r="2969" spans="1:13" x14ac:dyDescent="0.25">
      <c r="A2969" s="126" t="s">
        <v>1476</v>
      </c>
      <c r="B2969" s="126" t="s">
        <v>17222</v>
      </c>
      <c r="C2969" s="126" t="s">
        <v>98</v>
      </c>
      <c r="D2969" s="127">
        <v>0.222</v>
      </c>
      <c r="E2969" s="128">
        <v>100</v>
      </c>
      <c r="F2969" s="128">
        <v>100</v>
      </c>
      <c r="G2969" s="126" t="s">
        <v>13736</v>
      </c>
      <c r="H2969" s="126" t="s">
        <v>20148</v>
      </c>
      <c r="I2969" s="126" t="s">
        <v>21073</v>
      </c>
      <c r="J2969" s="126" t="s">
        <v>26232</v>
      </c>
      <c r="K2969" s="9">
        <f>_xlfn.IFNA(VLOOKUP(Table5[[#This Row],[Section]],SubSill_Tier,2,FALSE),0)</f>
        <v>0</v>
      </c>
      <c r="L2969" s="9" t="str">
        <f t="shared" si="55"/>
        <v/>
      </c>
      <c r="M2969" s="205" t="str" cm="1">
        <f t="array" ref="M2969">_xlfn.IFS(NOT(ISERROR(VLOOKUP(Table5[[#This Row],[Section]],TB_notTB,1,FALSE))),"No",LEFT(Table5[[#This Row],[Section]],3)="ETB","PLS",LEFT(Table5[[#This Row],[Section]],1)="7","PDB",NOT(ISBLANK(Table5[[#This Row],[Section]])),"No")</f>
        <v>No</v>
      </c>
    </row>
    <row r="2970" spans="1:13" x14ac:dyDescent="0.25">
      <c r="A2970" s="126" t="s">
        <v>1477</v>
      </c>
      <c r="B2970" s="126" t="s">
        <v>17222</v>
      </c>
      <c r="C2970" s="126" t="s">
        <v>98</v>
      </c>
      <c r="D2970" s="127">
        <v>1.006</v>
      </c>
      <c r="E2970" s="128">
        <v>344</v>
      </c>
      <c r="F2970" s="128">
        <v>344</v>
      </c>
      <c r="G2970" s="126" t="s">
        <v>13736</v>
      </c>
      <c r="H2970" s="126" t="s">
        <v>20148</v>
      </c>
      <c r="I2970" s="126" t="s">
        <v>21073</v>
      </c>
      <c r="J2970" s="126" t="s">
        <v>26232</v>
      </c>
      <c r="K2970" s="9">
        <f>_xlfn.IFNA(VLOOKUP(Table5[[#This Row],[Section]],SubSill_Tier,2,FALSE),0)</f>
        <v>0</v>
      </c>
      <c r="L2970" s="9" t="str">
        <f t="shared" si="55"/>
        <v/>
      </c>
      <c r="M2970" s="205" t="str" cm="1">
        <f t="array" ref="M2970">_xlfn.IFS(NOT(ISERROR(VLOOKUP(Table5[[#This Row],[Section]],TB_notTB,1,FALSE))),"No",LEFT(Table5[[#This Row],[Section]],3)="ETB","PLS",LEFT(Table5[[#This Row],[Section]],1)="7","PDB",NOT(ISBLANK(Table5[[#This Row],[Section]])),"No")</f>
        <v>No</v>
      </c>
    </row>
    <row r="2971" spans="1:13" x14ac:dyDescent="0.25">
      <c r="A2971" s="126" t="s">
        <v>11730</v>
      </c>
      <c r="B2971" s="126" t="s">
        <v>17222</v>
      </c>
      <c r="C2971" s="126" t="s">
        <v>75</v>
      </c>
      <c r="D2971" s="127">
        <v>0.35399999999999998</v>
      </c>
      <c r="E2971" s="128">
        <v>139</v>
      </c>
      <c r="F2971" s="128">
        <v>100</v>
      </c>
      <c r="G2971" s="126" t="s">
        <v>13763</v>
      </c>
      <c r="H2971" s="126" t="s">
        <v>20181</v>
      </c>
      <c r="I2971" s="126" t="s">
        <v>13279</v>
      </c>
      <c r="J2971" s="126" t="s">
        <v>26258</v>
      </c>
      <c r="K2971" s="9">
        <f>_xlfn.IFNA(VLOOKUP(Table5[[#This Row],[Section]],SubSill_Tier,2,FALSE),0)</f>
        <v>0</v>
      </c>
      <c r="L2971" s="9" t="str">
        <f t="shared" si="55"/>
        <v/>
      </c>
      <c r="M2971" s="205" t="str" cm="1">
        <f t="array" ref="M2971">_xlfn.IFS(NOT(ISERROR(VLOOKUP(Table5[[#This Row],[Section]],TB_notTB,1,FALSE))),"No",LEFT(Table5[[#This Row],[Section]],3)="ETB","PLS",LEFT(Table5[[#This Row],[Section]],1)="7","PDB",NOT(ISBLANK(Table5[[#This Row],[Section]])),"No")</f>
        <v>No</v>
      </c>
    </row>
    <row r="2972" spans="1:13" x14ac:dyDescent="0.25">
      <c r="A2972" s="126" t="s">
        <v>6822</v>
      </c>
      <c r="B2972" s="126" t="s">
        <v>12566</v>
      </c>
      <c r="C2972" s="126" t="s">
        <v>75</v>
      </c>
      <c r="D2972" s="127">
        <v>4.1660000000000004</v>
      </c>
      <c r="E2972" s="128">
        <v>443</v>
      </c>
      <c r="F2972" s="128">
        <v>443</v>
      </c>
      <c r="G2972" s="126" t="s">
        <v>13731</v>
      </c>
      <c r="H2972" s="126" t="s">
        <v>20132</v>
      </c>
      <c r="I2972" s="126" t="s">
        <v>20133</v>
      </c>
      <c r="J2972" s="126" t="s">
        <v>26250</v>
      </c>
      <c r="K2972" s="9">
        <f>_xlfn.IFNA(VLOOKUP(Table5[[#This Row],[Section]],SubSill_Tier,2,FALSE),0)</f>
        <v>0</v>
      </c>
      <c r="L2972" s="9" t="str">
        <f t="shared" si="55"/>
        <v>Wall</v>
      </c>
      <c r="M2972" s="205" t="str" cm="1">
        <f t="array" ref="M2972">_xlfn.IFS(NOT(ISERROR(VLOOKUP(Table5[[#This Row],[Section]],TB_notTB,1,FALSE))),"No",LEFT(Table5[[#This Row],[Section]],3)="ETB","PLS",LEFT(Table5[[#This Row],[Section]],1)="7","PDB",NOT(ISBLANK(Table5[[#This Row],[Section]])),"No")</f>
        <v>No</v>
      </c>
    </row>
    <row r="2973" spans="1:13" x14ac:dyDescent="0.25">
      <c r="A2973" s="126" t="s">
        <v>6823</v>
      </c>
      <c r="B2973" s="126" t="s">
        <v>17222</v>
      </c>
      <c r="C2973" s="126" t="s">
        <v>75</v>
      </c>
      <c r="D2973" s="127">
        <v>0.46100000000000002</v>
      </c>
      <c r="E2973" s="128">
        <v>216</v>
      </c>
      <c r="F2973" s="128">
        <v>216</v>
      </c>
      <c r="G2973" s="126" t="s">
        <v>13724</v>
      </c>
      <c r="H2973" s="126" t="s">
        <v>20121</v>
      </c>
      <c r="I2973" s="126" t="s">
        <v>20122</v>
      </c>
      <c r="J2973" s="126" t="s">
        <v>26234</v>
      </c>
      <c r="K2973" s="9">
        <f>_xlfn.IFNA(VLOOKUP(Table5[[#This Row],[Section]],SubSill_Tier,2,FALSE),0)</f>
        <v>0</v>
      </c>
      <c r="L2973" s="9" t="str">
        <f t="shared" si="55"/>
        <v/>
      </c>
      <c r="M2973" s="205" t="str" cm="1">
        <f t="array" ref="M2973">_xlfn.IFS(NOT(ISERROR(VLOOKUP(Table5[[#This Row],[Section]],TB_notTB,1,FALSE))),"No",LEFT(Table5[[#This Row],[Section]],3)="ETB","PLS",LEFT(Table5[[#This Row],[Section]],1)="7","PDB",NOT(ISBLANK(Table5[[#This Row],[Section]])),"No")</f>
        <v>No</v>
      </c>
    </row>
    <row r="2974" spans="1:13" x14ac:dyDescent="0.25">
      <c r="A2974" s="126" t="s">
        <v>11731</v>
      </c>
      <c r="B2974" s="126" t="s">
        <v>11732</v>
      </c>
      <c r="C2974" s="126" t="s">
        <v>75</v>
      </c>
      <c r="D2974" s="127">
        <v>0.503</v>
      </c>
      <c r="E2974" s="128">
        <v>165</v>
      </c>
      <c r="F2974" s="128">
        <v>151</v>
      </c>
      <c r="G2974" s="126" t="s">
        <v>13739</v>
      </c>
      <c r="H2974" s="126" t="s">
        <v>20181</v>
      </c>
      <c r="I2974" s="126" t="s">
        <v>13279</v>
      </c>
      <c r="J2974" s="126" t="s">
        <v>26258</v>
      </c>
      <c r="K2974" s="9">
        <f>_xlfn.IFNA(VLOOKUP(Table5[[#This Row],[Section]],SubSill_Tier,2,FALSE),0)</f>
        <v>0</v>
      </c>
      <c r="L2974" s="9" t="str">
        <f t="shared" si="55"/>
        <v/>
      </c>
      <c r="M2974" s="205" t="str" cm="1">
        <f t="array" ref="M2974">_xlfn.IFS(NOT(ISERROR(VLOOKUP(Table5[[#This Row],[Section]],TB_notTB,1,FALSE))),"No",LEFT(Table5[[#This Row],[Section]],3)="ETB","PLS",LEFT(Table5[[#This Row],[Section]],1)="7","PDB",NOT(ISBLANK(Table5[[#This Row],[Section]])),"No")</f>
        <v>No</v>
      </c>
    </row>
    <row r="2975" spans="1:13" x14ac:dyDescent="0.25">
      <c r="A2975" s="126" t="s">
        <v>6824</v>
      </c>
      <c r="B2975" s="126" t="s">
        <v>3598</v>
      </c>
      <c r="C2975" s="126" t="s">
        <v>98</v>
      </c>
      <c r="D2975" s="127">
        <v>6.5000000000000002E-2</v>
      </c>
      <c r="E2975" s="128">
        <v>100</v>
      </c>
      <c r="F2975" s="128">
        <v>100</v>
      </c>
      <c r="G2975" s="126" t="s">
        <v>13724</v>
      </c>
      <c r="H2975" s="126" t="s">
        <v>20186</v>
      </c>
      <c r="I2975" s="126" t="s">
        <v>22099</v>
      </c>
      <c r="J2975" s="126" t="s">
        <v>26234</v>
      </c>
      <c r="K2975" s="9">
        <f>_xlfn.IFNA(VLOOKUP(Table5[[#This Row],[Section]],SubSill_Tier,2,FALSE),0)</f>
        <v>0</v>
      </c>
      <c r="L2975" s="9" t="str">
        <f t="shared" si="55"/>
        <v/>
      </c>
      <c r="M2975" s="205" t="str" cm="1">
        <f t="array" ref="M2975">_xlfn.IFS(NOT(ISERROR(VLOOKUP(Table5[[#This Row],[Section]],TB_notTB,1,FALSE))),"No",LEFT(Table5[[#This Row],[Section]],3)="ETB","PLS",LEFT(Table5[[#This Row],[Section]],1)="7","PDB",NOT(ISBLANK(Table5[[#This Row],[Section]])),"No")</f>
        <v>No</v>
      </c>
    </row>
    <row r="2976" spans="1:13" x14ac:dyDescent="0.25">
      <c r="A2976" s="126" t="s">
        <v>11733</v>
      </c>
      <c r="B2976" s="126" t="s">
        <v>11734</v>
      </c>
      <c r="C2976" s="126" t="s">
        <v>75</v>
      </c>
      <c r="D2976" s="127">
        <v>0.38900000000000001</v>
      </c>
      <c r="E2976" s="128">
        <v>169</v>
      </c>
      <c r="F2976" s="128">
        <v>100</v>
      </c>
      <c r="G2976" s="126" t="s">
        <v>13763</v>
      </c>
      <c r="H2976" s="126" t="s">
        <v>20250</v>
      </c>
      <c r="I2976" s="126" t="s">
        <v>21155</v>
      </c>
      <c r="J2976" s="126" t="s">
        <v>26258</v>
      </c>
      <c r="K2976" s="9">
        <f>_xlfn.IFNA(VLOOKUP(Table5[[#This Row],[Section]],SubSill_Tier,2,FALSE),0)</f>
        <v>0</v>
      </c>
      <c r="L2976" s="9" t="str">
        <f t="shared" si="55"/>
        <v/>
      </c>
      <c r="M2976" s="205" t="str" cm="1">
        <f t="array" ref="M2976">_xlfn.IFS(NOT(ISERROR(VLOOKUP(Table5[[#This Row],[Section]],TB_notTB,1,FALSE))),"No",LEFT(Table5[[#This Row],[Section]],3)="ETB","PLS",LEFT(Table5[[#This Row],[Section]],1)="7","PDB",NOT(ISBLANK(Table5[[#This Row],[Section]])),"No")</f>
        <v>No</v>
      </c>
    </row>
    <row r="2977" spans="1:13" x14ac:dyDescent="0.25">
      <c r="A2977" s="126" t="s">
        <v>11735</v>
      </c>
      <c r="B2977" s="126" t="s">
        <v>17222</v>
      </c>
      <c r="C2977" s="126" t="s">
        <v>75</v>
      </c>
      <c r="D2977" s="127">
        <v>0.35399999999999998</v>
      </c>
      <c r="E2977" s="128">
        <v>169</v>
      </c>
      <c r="F2977" s="128">
        <v>100</v>
      </c>
      <c r="G2977" s="126" t="s">
        <v>13763</v>
      </c>
      <c r="H2977" s="126" t="s">
        <v>20195</v>
      </c>
      <c r="I2977" s="126" t="s">
        <v>20196</v>
      </c>
      <c r="J2977" s="126" t="s">
        <v>26254</v>
      </c>
      <c r="K2977" s="9">
        <f>_xlfn.IFNA(VLOOKUP(Table5[[#This Row],[Section]],SubSill_Tier,2,FALSE),0)</f>
        <v>0</v>
      </c>
      <c r="L2977" s="9" t="str">
        <f t="shared" si="55"/>
        <v/>
      </c>
      <c r="M2977" s="205" t="str" cm="1">
        <f t="array" ref="M2977">_xlfn.IFS(NOT(ISERROR(VLOOKUP(Table5[[#This Row],[Section]],TB_notTB,1,FALSE))),"No",LEFT(Table5[[#This Row],[Section]],3)="ETB","PLS",LEFT(Table5[[#This Row],[Section]],1)="7","PDB",NOT(ISBLANK(Table5[[#This Row],[Section]])),"No")</f>
        <v>No</v>
      </c>
    </row>
    <row r="2978" spans="1:13" x14ac:dyDescent="0.25">
      <c r="A2978" s="126" t="s">
        <v>6825</v>
      </c>
      <c r="B2978" s="126" t="s">
        <v>3598</v>
      </c>
      <c r="C2978" s="126" t="s">
        <v>98</v>
      </c>
      <c r="D2978" s="127">
        <v>1.1120000000000001</v>
      </c>
      <c r="E2978" s="128">
        <v>248</v>
      </c>
      <c r="F2978" s="128">
        <v>248</v>
      </c>
      <c r="G2978" s="126" t="s">
        <v>13724</v>
      </c>
      <c r="H2978" s="126" t="s">
        <v>20186</v>
      </c>
      <c r="I2978" s="126" t="s">
        <v>22099</v>
      </c>
      <c r="J2978" s="126" t="s">
        <v>26234</v>
      </c>
      <c r="K2978" s="9">
        <f>_xlfn.IFNA(VLOOKUP(Table5[[#This Row],[Section]],SubSill_Tier,2,FALSE),0)</f>
        <v>0</v>
      </c>
      <c r="L2978" s="9" t="str">
        <f t="shared" si="55"/>
        <v/>
      </c>
      <c r="M2978" s="205" t="str" cm="1">
        <f t="array" ref="M2978">_xlfn.IFS(NOT(ISERROR(VLOOKUP(Table5[[#This Row],[Section]],TB_notTB,1,FALSE))),"No",LEFT(Table5[[#This Row],[Section]],3)="ETB","PLS",LEFT(Table5[[#This Row],[Section]],1)="7","PDB",NOT(ISBLANK(Table5[[#This Row],[Section]])),"No")</f>
        <v>No</v>
      </c>
    </row>
    <row r="2979" spans="1:13" x14ac:dyDescent="0.25">
      <c r="A2979" s="126" t="s">
        <v>6826</v>
      </c>
      <c r="B2979" s="126" t="s">
        <v>6827</v>
      </c>
      <c r="C2979" s="126" t="s">
        <v>75</v>
      </c>
      <c r="D2979" s="127">
        <v>0.14799999999999999</v>
      </c>
      <c r="E2979" s="128">
        <v>100</v>
      </c>
      <c r="F2979" s="128">
        <v>100</v>
      </c>
      <c r="G2979" s="126" t="s">
        <v>13731</v>
      </c>
      <c r="H2979" s="126" t="s">
        <v>20121</v>
      </c>
      <c r="I2979" s="126" t="s">
        <v>20122</v>
      </c>
      <c r="J2979" s="126" t="s">
        <v>26234</v>
      </c>
      <c r="K2979" s="9">
        <f>_xlfn.IFNA(VLOOKUP(Table5[[#This Row],[Section]],SubSill_Tier,2,FALSE),0)</f>
        <v>0</v>
      </c>
      <c r="L2979" s="9" t="str">
        <f t="shared" si="55"/>
        <v/>
      </c>
      <c r="M2979" s="205" t="str" cm="1">
        <f t="array" ref="M2979">_xlfn.IFS(NOT(ISERROR(VLOOKUP(Table5[[#This Row],[Section]],TB_notTB,1,FALSE))),"No",LEFT(Table5[[#This Row],[Section]],3)="ETB","PLS",LEFT(Table5[[#This Row],[Section]],1)="7","PDB",NOT(ISBLANK(Table5[[#This Row],[Section]])),"No")</f>
        <v>No</v>
      </c>
    </row>
    <row r="2980" spans="1:13" x14ac:dyDescent="0.25">
      <c r="A2980" s="126" t="s">
        <v>11736</v>
      </c>
      <c r="B2980" s="126" t="s">
        <v>11737</v>
      </c>
      <c r="C2980" s="126" t="s">
        <v>75</v>
      </c>
      <c r="D2980" s="127">
        <v>0.26</v>
      </c>
      <c r="E2980" s="128">
        <v>172</v>
      </c>
      <c r="F2980" s="128">
        <v>172</v>
      </c>
      <c r="G2980" s="126" t="s">
        <v>13745</v>
      </c>
      <c r="H2980" s="126" t="s">
        <v>20195</v>
      </c>
      <c r="I2980" s="126" t="s">
        <v>20196</v>
      </c>
      <c r="J2980" s="126" t="s">
        <v>26254</v>
      </c>
      <c r="K2980" s="9">
        <f>_xlfn.IFNA(VLOOKUP(Table5[[#This Row],[Section]],SubSill_Tier,2,FALSE),0)</f>
        <v>0</v>
      </c>
      <c r="L2980" s="9" t="str">
        <f t="shared" si="55"/>
        <v/>
      </c>
      <c r="M2980" s="205" t="str" cm="1">
        <f t="array" ref="M2980">_xlfn.IFS(NOT(ISERROR(VLOOKUP(Table5[[#This Row],[Section]],TB_notTB,1,FALSE))),"No",LEFT(Table5[[#This Row],[Section]],3)="ETB","PLS",LEFT(Table5[[#This Row],[Section]],1)="7","PDB",NOT(ISBLANK(Table5[[#This Row],[Section]])),"No")</f>
        <v>No</v>
      </c>
    </row>
    <row r="2981" spans="1:13" x14ac:dyDescent="0.25">
      <c r="A2981" s="126" t="s">
        <v>6828</v>
      </c>
      <c r="B2981" s="126" t="s">
        <v>6829</v>
      </c>
      <c r="C2981" s="126" t="s">
        <v>75</v>
      </c>
      <c r="D2981" s="127">
        <v>0.58899999999999997</v>
      </c>
      <c r="E2981" s="128">
        <v>157</v>
      </c>
      <c r="F2981" s="128">
        <v>157</v>
      </c>
      <c r="G2981" s="126" t="s">
        <v>13716</v>
      </c>
      <c r="H2981" s="126" t="s">
        <v>20121</v>
      </c>
      <c r="I2981" s="126" t="s">
        <v>20122</v>
      </c>
      <c r="J2981" s="126" t="s">
        <v>26234</v>
      </c>
      <c r="K2981" s="9">
        <f>_xlfn.IFNA(VLOOKUP(Table5[[#This Row],[Section]],SubSill_Tier,2,FALSE),0)</f>
        <v>0</v>
      </c>
      <c r="L2981" s="9" t="str">
        <f t="shared" si="55"/>
        <v/>
      </c>
      <c r="M2981" s="205" t="str" cm="1">
        <f t="array" ref="M2981">_xlfn.IFS(NOT(ISERROR(VLOOKUP(Table5[[#This Row],[Section]],TB_notTB,1,FALSE))),"No",LEFT(Table5[[#This Row],[Section]],3)="ETB","PLS",LEFT(Table5[[#This Row],[Section]],1)="7","PDB",NOT(ISBLANK(Table5[[#This Row],[Section]])),"No")</f>
        <v>No</v>
      </c>
    </row>
    <row r="2982" spans="1:13" x14ac:dyDescent="0.25">
      <c r="A2982" s="126" t="s">
        <v>1478</v>
      </c>
      <c r="B2982" s="126" t="s">
        <v>17222</v>
      </c>
      <c r="C2982" s="126" t="s">
        <v>98</v>
      </c>
      <c r="D2982" s="127">
        <v>0.10299999999999999</v>
      </c>
      <c r="E2982" s="128">
        <v>100</v>
      </c>
      <c r="F2982" s="128">
        <v>100</v>
      </c>
      <c r="G2982" s="126" t="s">
        <v>13711</v>
      </c>
      <c r="H2982" s="126" t="s">
        <v>20119</v>
      </c>
      <c r="I2982" s="126" t="s">
        <v>21054</v>
      </c>
      <c r="J2982" s="126" t="s">
        <v>26232</v>
      </c>
      <c r="K2982" s="9">
        <f>_xlfn.IFNA(VLOOKUP(Table5[[#This Row],[Section]],SubSill_Tier,2,FALSE),0)</f>
        <v>0</v>
      </c>
      <c r="L2982" s="9" t="str">
        <f t="shared" si="55"/>
        <v/>
      </c>
      <c r="M2982" s="205" t="str" cm="1">
        <f t="array" ref="M2982">_xlfn.IFS(NOT(ISERROR(VLOOKUP(Table5[[#This Row],[Section]],TB_notTB,1,FALSE))),"No",LEFT(Table5[[#This Row],[Section]],3)="ETB","PLS",LEFT(Table5[[#This Row],[Section]],1)="7","PDB",NOT(ISBLANK(Table5[[#This Row],[Section]])),"No")</f>
        <v>No</v>
      </c>
    </row>
    <row r="2983" spans="1:13" x14ac:dyDescent="0.25">
      <c r="A2983" s="126" t="s">
        <v>6830</v>
      </c>
      <c r="B2983" s="126" t="s">
        <v>3598</v>
      </c>
      <c r="C2983" s="126" t="s">
        <v>98</v>
      </c>
      <c r="D2983" s="127">
        <v>4.3630000000000004</v>
      </c>
      <c r="E2983" s="128">
        <v>352</v>
      </c>
      <c r="F2983" s="128">
        <v>352</v>
      </c>
      <c r="G2983" s="126" t="s">
        <v>13724</v>
      </c>
      <c r="H2983" s="126" t="s">
        <v>20182</v>
      </c>
      <c r="I2983" s="126" t="s">
        <v>22098</v>
      </c>
      <c r="J2983" s="126" t="s">
        <v>26234</v>
      </c>
      <c r="K2983" s="9">
        <f>_xlfn.IFNA(VLOOKUP(Table5[[#This Row],[Section]],SubSill_Tier,2,FALSE),0)</f>
        <v>0</v>
      </c>
      <c r="L2983" s="9" t="str">
        <f t="shared" si="55"/>
        <v/>
      </c>
      <c r="M2983" s="205" t="str" cm="1">
        <f t="array" ref="M2983">_xlfn.IFS(NOT(ISERROR(VLOOKUP(Table5[[#This Row],[Section]],TB_notTB,1,FALSE))),"No",LEFT(Table5[[#This Row],[Section]],3)="ETB","PLS",LEFT(Table5[[#This Row],[Section]],1)="7","PDB",NOT(ISBLANK(Table5[[#This Row],[Section]])),"No")</f>
        <v>No</v>
      </c>
    </row>
    <row r="2984" spans="1:13" x14ac:dyDescent="0.25">
      <c r="A2984" s="126" t="s">
        <v>6831</v>
      </c>
      <c r="B2984" s="126" t="s">
        <v>27876</v>
      </c>
      <c r="C2984" s="126" t="s">
        <v>75</v>
      </c>
      <c r="D2984" s="127">
        <v>0.42</v>
      </c>
      <c r="E2984" s="128">
        <v>196</v>
      </c>
      <c r="F2984" s="128">
        <v>196</v>
      </c>
      <c r="G2984" s="126" t="s">
        <v>13720</v>
      </c>
      <c r="H2984" s="126" t="s">
        <v>20130</v>
      </c>
      <c r="I2984" s="126" t="s">
        <v>20131</v>
      </c>
      <c r="J2984" s="126" t="s">
        <v>26235</v>
      </c>
      <c r="K2984" s="9">
        <f>_xlfn.IFNA(VLOOKUP(Table5[[#This Row],[Section]],SubSill_Tier,2,FALSE),0)</f>
        <v>0</v>
      </c>
      <c r="L2984" s="9" t="str">
        <f t="shared" si="55"/>
        <v/>
      </c>
      <c r="M2984" s="205" t="str" cm="1">
        <f t="array" ref="M2984">_xlfn.IFS(NOT(ISERROR(VLOOKUP(Table5[[#This Row],[Section]],TB_notTB,1,FALSE))),"No",LEFT(Table5[[#This Row],[Section]],3)="ETB","PLS",LEFT(Table5[[#This Row],[Section]],1)="7","PDB",NOT(ISBLANK(Table5[[#This Row],[Section]])),"No")</f>
        <v>No</v>
      </c>
    </row>
    <row r="2985" spans="1:13" x14ac:dyDescent="0.25">
      <c r="A2985" s="126" t="s">
        <v>6832</v>
      </c>
      <c r="B2985" s="126" t="s">
        <v>6833</v>
      </c>
      <c r="C2985" s="126" t="s">
        <v>75</v>
      </c>
      <c r="D2985" s="127">
        <v>0.23100000000000001</v>
      </c>
      <c r="E2985" s="128">
        <v>100</v>
      </c>
      <c r="F2985" s="128">
        <v>100</v>
      </c>
      <c r="G2985" s="126" t="s">
        <v>13721</v>
      </c>
      <c r="H2985" s="126" t="s">
        <v>21068</v>
      </c>
      <c r="I2985" s="126" t="s">
        <v>21069</v>
      </c>
      <c r="J2985" s="126" t="s">
        <v>26233</v>
      </c>
      <c r="K2985" s="9">
        <f>_xlfn.IFNA(VLOOKUP(Table5[[#This Row],[Section]],SubSill_Tier,2,FALSE),0)</f>
        <v>0</v>
      </c>
      <c r="L2985" s="9" t="str">
        <f t="shared" si="55"/>
        <v>Wall</v>
      </c>
      <c r="M2985" s="205" t="str" cm="1">
        <f t="array" ref="M2985">_xlfn.IFS(NOT(ISERROR(VLOOKUP(Table5[[#This Row],[Section]],TB_notTB,1,FALSE))),"No",LEFT(Table5[[#This Row],[Section]],3)="ETB","PLS",LEFT(Table5[[#This Row],[Section]],1)="7","PDB",NOT(ISBLANK(Table5[[#This Row],[Section]])),"No")</f>
        <v>No</v>
      </c>
    </row>
    <row r="2986" spans="1:13" x14ac:dyDescent="0.25">
      <c r="A2986" s="126" t="s">
        <v>1479</v>
      </c>
      <c r="B2986" s="126" t="s">
        <v>17222</v>
      </c>
      <c r="C2986" s="126" t="s">
        <v>98</v>
      </c>
      <c r="D2986" s="127">
        <v>0.307</v>
      </c>
      <c r="E2986" s="128">
        <v>180</v>
      </c>
      <c r="F2986" s="128">
        <v>180</v>
      </c>
      <c r="G2986" s="126" t="s">
        <v>13736</v>
      </c>
      <c r="H2986" s="126" t="s">
        <v>20148</v>
      </c>
      <c r="I2986" s="126" t="s">
        <v>21073</v>
      </c>
      <c r="J2986" s="126" t="s">
        <v>26232</v>
      </c>
      <c r="K2986" s="9">
        <f>_xlfn.IFNA(VLOOKUP(Table5[[#This Row],[Section]],SubSill_Tier,2,FALSE),0)</f>
        <v>0</v>
      </c>
      <c r="L2986" s="9" t="str">
        <f t="shared" si="55"/>
        <v/>
      </c>
      <c r="M2986" s="205" t="str" cm="1">
        <f t="array" ref="M2986">_xlfn.IFS(NOT(ISERROR(VLOOKUP(Table5[[#This Row],[Section]],TB_notTB,1,FALSE))),"No",LEFT(Table5[[#This Row],[Section]],3)="ETB","PLS",LEFT(Table5[[#This Row],[Section]],1)="7","PDB",NOT(ISBLANK(Table5[[#This Row],[Section]])),"No")</f>
        <v>No</v>
      </c>
    </row>
    <row r="2987" spans="1:13" x14ac:dyDescent="0.25">
      <c r="A2987" s="126" t="s">
        <v>6834</v>
      </c>
      <c r="B2987" s="126" t="s">
        <v>17222</v>
      </c>
      <c r="C2987" s="126" t="s">
        <v>75</v>
      </c>
      <c r="D2987" s="127">
        <v>5.6429999999999998</v>
      </c>
      <c r="E2987" s="128">
        <v>544</v>
      </c>
      <c r="F2987" s="128">
        <v>544</v>
      </c>
      <c r="G2987" s="126" t="s">
        <v>13724</v>
      </c>
      <c r="H2987" s="126" t="s">
        <v>20149</v>
      </c>
      <c r="I2987" s="126" t="s">
        <v>20150</v>
      </c>
      <c r="J2987" s="126" t="s">
        <v>26244</v>
      </c>
      <c r="K2987" s="9">
        <f>_xlfn.IFNA(VLOOKUP(Table5[[#This Row],[Section]],SubSill_Tier,2,FALSE),0)</f>
        <v>0</v>
      </c>
      <c r="L2987" s="9" t="str">
        <f t="shared" si="55"/>
        <v/>
      </c>
      <c r="M2987" s="205" t="str" cm="1">
        <f t="array" ref="M2987">_xlfn.IFS(NOT(ISERROR(VLOOKUP(Table5[[#This Row],[Section]],TB_notTB,1,FALSE))),"No",LEFT(Table5[[#This Row],[Section]],3)="ETB","PLS",LEFT(Table5[[#This Row],[Section]],1)="7","PDB",NOT(ISBLANK(Table5[[#This Row],[Section]])),"No")</f>
        <v>No</v>
      </c>
    </row>
    <row r="2988" spans="1:13" x14ac:dyDescent="0.25">
      <c r="A2988" s="126" t="s">
        <v>1480</v>
      </c>
      <c r="B2988" s="126" t="s">
        <v>17222</v>
      </c>
      <c r="C2988" s="126" t="s">
        <v>98</v>
      </c>
      <c r="D2988" s="127">
        <v>0.52400000000000002</v>
      </c>
      <c r="E2988" s="128">
        <v>244</v>
      </c>
      <c r="F2988" s="128">
        <v>100</v>
      </c>
      <c r="G2988" s="126" t="s">
        <v>13736</v>
      </c>
      <c r="H2988" s="126" t="s">
        <v>20148</v>
      </c>
      <c r="I2988" s="126" t="s">
        <v>21073</v>
      </c>
      <c r="J2988" s="126" t="s">
        <v>26232</v>
      </c>
      <c r="K2988" s="9">
        <f>_xlfn.IFNA(VLOOKUP(Table5[[#This Row],[Section]],SubSill_Tier,2,FALSE),0)</f>
        <v>0</v>
      </c>
      <c r="L2988" s="9" t="str">
        <f t="shared" si="55"/>
        <v/>
      </c>
      <c r="M2988" s="205" t="str" cm="1">
        <f t="array" ref="M2988">_xlfn.IFS(NOT(ISERROR(VLOOKUP(Table5[[#This Row],[Section]],TB_notTB,1,FALSE))),"No",LEFT(Table5[[#This Row],[Section]],3)="ETB","PLS",LEFT(Table5[[#This Row],[Section]],1)="7","PDB",NOT(ISBLANK(Table5[[#This Row],[Section]])),"No")</f>
        <v>No</v>
      </c>
    </row>
    <row r="2989" spans="1:13" x14ac:dyDescent="0.25">
      <c r="A2989" s="126" t="s">
        <v>1481</v>
      </c>
      <c r="B2989" s="126" t="s">
        <v>1482</v>
      </c>
      <c r="C2989" s="126" t="s">
        <v>75</v>
      </c>
      <c r="D2989" s="127">
        <v>0.495</v>
      </c>
      <c r="E2989" s="128">
        <v>230</v>
      </c>
      <c r="F2989" s="128">
        <v>230</v>
      </c>
      <c r="G2989" s="126" t="s">
        <v>13748</v>
      </c>
      <c r="H2989" s="126" t="s">
        <v>20148</v>
      </c>
      <c r="I2989" s="126" t="s">
        <v>21073</v>
      </c>
      <c r="J2989" s="126" t="s">
        <v>26232</v>
      </c>
      <c r="K2989" s="9">
        <f>_xlfn.IFNA(VLOOKUP(Table5[[#This Row],[Section]],SubSill_Tier,2,FALSE),0)</f>
        <v>0</v>
      </c>
      <c r="L2989" s="9" t="str">
        <f t="shared" si="55"/>
        <v/>
      </c>
      <c r="M2989" s="205" t="str" cm="1">
        <f t="array" ref="M2989">_xlfn.IFS(NOT(ISERROR(VLOOKUP(Table5[[#This Row],[Section]],TB_notTB,1,FALSE))),"No",LEFT(Table5[[#This Row],[Section]],3)="ETB","PLS",LEFT(Table5[[#This Row],[Section]],1)="7","PDB",NOT(ISBLANK(Table5[[#This Row],[Section]])),"No")</f>
        <v>No</v>
      </c>
    </row>
    <row r="2990" spans="1:13" x14ac:dyDescent="0.25">
      <c r="A2990" s="126" t="s">
        <v>1483</v>
      </c>
      <c r="B2990" s="126" t="s">
        <v>1484</v>
      </c>
      <c r="C2990" s="126" t="s">
        <v>75</v>
      </c>
      <c r="D2990" s="127">
        <v>0.47799999999999998</v>
      </c>
      <c r="E2990" s="128">
        <v>209</v>
      </c>
      <c r="F2990" s="128">
        <v>100</v>
      </c>
      <c r="G2990" s="126" t="s">
        <v>13748</v>
      </c>
      <c r="H2990" s="126" t="s">
        <v>20148</v>
      </c>
      <c r="I2990" s="126" t="s">
        <v>21073</v>
      </c>
      <c r="J2990" s="126" t="s">
        <v>26232</v>
      </c>
      <c r="K2990" s="9">
        <f>_xlfn.IFNA(VLOOKUP(Table5[[#This Row],[Section]],SubSill_Tier,2,FALSE),0)</f>
        <v>0</v>
      </c>
      <c r="L2990" s="9" t="str">
        <f t="shared" si="55"/>
        <v/>
      </c>
      <c r="M2990" s="205" t="str" cm="1">
        <f t="array" ref="M2990">_xlfn.IFS(NOT(ISERROR(VLOOKUP(Table5[[#This Row],[Section]],TB_notTB,1,FALSE))),"No",LEFT(Table5[[#This Row],[Section]],3)="ETB","PLS",LEFT(Table5[[#This Row],[Section]],1)="7","PDB",NOT(ISBLANK(Table5[[#This Row],[Section]])),"No")</f>
        <v>No</v>
      </c>
    </row>
    <row r="2991" spans="1:13" x14ac:dyDescent="0.25">
      <c r="A2991" s="126" t="s">
        <v>1485</v>
      </c>
      <c r="B2991" s="126" t="s">
        <v>17222</v>
      </c>
      <c r="C2991" s="126" t="s">
        <v>98</v>
      </c>
      <c r="D2991" s="127">
        <v>0.254</v>
      </c>
      <c r="E2991" s="128">
        <v>122</v>
      </c>
      <c r="F2991" s="128">
        <v>122</v>
      </c>
      <c r="G2991" s="126" t="s">
        <v>13736</v>
      </c>
      <c r="H2991" s="126" t="s">
        <v>20148</v>
      </c>
      <c r="I2991" s="126" t="s">
        <v>21073</v>
      </c>
      <c r="J2991" s="126" t="s">
        <v>26232</v>
      </c>
      <c r="K2991" s="9">
        <f>_xlfn.IFNA(VLOOKUP(Table5[[#This Row],[Section]],SubSill_Tier,2,FALSE),0)</f>
        <v>0</v>
      </c>
      <c r="L2991" s="9" t="str">
        <f t="shared" si="55"/>
        <v/>
      </c>
      <c r="M2991" s="205" t="str" cm="1">
        <f t="array" ref="M2991">_xlfn.IFS(NOT(ISERROR(VLOOKUP(Table5[[#This Row],[Section]],TB_notTB,1,FALSE))),"No",LEFT(Table5[[#This Row],[Section]],3)="ETB","PLS",LEFT(Table5[[#This Row],[Section]],1)="7","PDB",NOT(ISBLANK(Table5[[#This Row],[Section]])),"No")</f>
        <v>No</v>
      </c>
    </row>
    <row r="2992" spans="1:13" x14ac:dyDescent="0.25">
      <c r="A2992" s="126" t="s">
        <v>6835</v>
      </c>
      <c r="B2992" s="126" t="s">
        <v>6836</v>
      </c>
      <c r="C2992" s="126" t="s">
        <v>75</v>
      </c>
      <c r="D2992" s="127">
        <v>8.1000000000000003E-2</v>
      </c>
      <c r="E2992" s="128">
        <v>100</v>
      </c>
      <c r="F2992" s="128">
        <v>100</v>
      </c>
      <c r="G2992" s="126" t="s">
        <v>13715</v>
      </c>
      <c r="H2992" s="126" t="s">
        <v>20123</v>
      </c>
      <c r="I2992" s="126" t="s">
        <v>21058</v>
      </c>
      <c r="J2992" s="126" t="s">
        <v>26236</v>
      </c>
      <c r="K2992" s="9">
        <f>_xlfn.IFNA(VLOOKUP(Table5[[#This Row],[Section]],SubSill_Tier,2,FALSE),0)</f>
        <v>0</v>
      </c>
      <c r="L2992" s="9" t="str">
        <f t="shared" si="55"/>
        <v/>
      </c>
      <c r="M2992" s="205" t="str" cm="1">
        <f t="array" ref="M2992">_xlfn.IFS(NOT(ISERROR(VLOOKUP(Table5[[#This Row],[Section]],TB_notTB,1,FALSE))),"No",LEFT(Table5[[#This Row],[Section]],3)="ETB","PLS",LEFT(Table5[[#This Row],[Section]],1)="7","PDB",NOT(ISBLANK(Table5[[#This Row],[Section]])),"No")</f>
        <v>No</v>
      </c>
    </row>
    <row r="2993" spans="1:13" x14ac:dyDescent="0.25">
      <c r="A2993" s="126" t="s">
        <v>6837</v>
      </c>
      <c r="B2993" s="126" t="s">
        <v>6838</v>
      </c>
      <c r="C2993" s="126" t="s">
        <v>75</v>
      </c>
      <c r="D2993" s="127">
        <v>0.13500000000000001</v>
      </c>
      <c r="E2993" s="128">
        <v>100</v>
      </c>
      <c r="F2993" s="128">
        <v>100</v>
      </c>
      <c r="G2993" s="126" t="s">
        <v>13731</v>
      </c>
      <c r="H2993" s="126" t="s">
        <v>20121</v>
      </c>
      <c r="I2993" s="126" t="s">
        <v>20122</v>
      </c>
      <c r="J2993" s="126" t="s">
        <v>26234</v>
      </c>
      <c r="K2993" s="9">
        <f>_xlfn.IFNA(VLOOKUP(Table5[[#This Row],[Section]],SubSill_Tier,2,FALSE),0)</f>
        <v>0</v>
      </c>
      <c r="L2993" s="9" t="str">
        <f t="shared" si="55"/>
        <v/>
      </c>
      <c r="M2993" s="205" t="str" cm="1">
        <f t="array" ref="M2993">_xlfn.IFS(NOT(ISERROR(VLOOKUP(Table5[[#This Row],[Section]],TB_notTB,1,FALSE))),"No",LEFT(Table5[[#This Row],[Section]],3)="ETB","PLS",LEFT(Table5[[#This Row],[Section]],1)="7","PDB",NOT(ISBLANK(Table5[[#This Row],[Section]])),"No")</f>
        <v>No</v>
      </c>
    </row>
    <row r="2994" spans="1:13" x14ac:dyDescent="0.25">
      <c r="A2994" s="126" t="s">
        <v>6839</v>
      </c>
      <c r="B2994" s="126" t="s">
        <v>13271</v>
      </c>
      <c r="C2994" s="126" t="s">
        <v>75</v>
      </c>
      <c r="D2994" s="127">
        <v>0.52800000000000002</v>
      </c>
      <c r="E2994" s="128">
        <v>246</v>
      </c>
      <c r="F2994" s="128">
        <v>246</v>
      </c>
      <c r="G2994" s="126" t="s">
        <v>13737</v>
      </c>
      <c r="H2994" s="126" t="s">
        <v>21074</v>
      </c>
      <c r="I2994" s="126" t="s">
        <v>21075</v>
      </c>
      <c r="J2994" s="126" t="s">
        <v>26233</v>
      </c>
      <c r="K2994" s="9">
        <f>_xlfn.IFNA(VLOOKUP(Table5[[#This Row],[Section]],SubSill_Tier,2,FALSE),0)</f>
        <v>0</v>
      </c>
      <c r="L2994" s="9" t="str">
        <f t="shared" si="55"/>
        <v/>
      </c>
      <c r="M2994" s="205" t="str" cm="1">
        <f t="array" ref="M2994">_xlfn.IFS(NOT(ISERROR(VLOOKUP(Table5[[#This Row],[Section]],TB_notTB,1,FALSE))),"No",LEFT(Table5[[#This Row],[Section]],3)="ETB","PLS",LEFT(Table5[[#This Row],[Section]],1)="7","PDB",NOT(ISBLANK(Table5[[#This Row],[Section]])),"No")</f>
        <v>No</v>
      </c>
    </row>
    <row r="2995" spans="1:13" x14ac:dyDescent="0.25">
      <c r="A2995" s="126" t="s">
        <v>1486</v>
      </c>
      <c r="B2995" s="126" t="s">
        <v>17222</v>
      </c>
      <c r="C2995" s="126" t="s">
        <v>98</v>
      </c>
      <c r="D2995" s="127">
        <v>0.39</v>
      </c>
      <c r="E2995" s="128">
        <v>192</v>
      </c>
      <c r="F2995" s="128">
        <v>192</v>
      </c>
      <c r="G2995" s="126" t="s">
        <v>13736</v>
      </c>
      <c r="H2995" s="126" t="s">
        <v>20148</v>
      </c>
      <c r="I2995" s="126" t="s">
        <v>21073</v>
      </c>
      <c r="J2995" s="126" t="s">
        <v>26232</v>
      </c>
      <c r="K2995" s="9">
        <f>_xlfn.IFNA(VLOOKUP(Table5[[#This Row],[Section]],SubSill_Tier,2,FALSE),0)</f>
        <v>0</v>
      </c>
      <c r="L2995" s="9" t="str">
        <f t="shared" si="55"/>
        <v/>
      </c>
      <c r="M2995" s="205" t="str" cm="1">
        <f t="array" ref="M2995">_xlfn.IFS(NOT(ISERROR(VLOOKUP(Table5[[#This Row],[Section]],TB_notTB,1,FALSE))),"No",LEFT(Table5[[#This Row],[Section]],3)="ETB","PLS",LEFT(Table5[[#This Row],[Section]],1)="7","PDB",NOT(ISBLANK(Table5[[#This Row],[Section]])),"No")</f>
        <v>No</v>
      </c>
    </row>
    <row r="2996" spans="1:13" x14ac:dyDescent="0.25">
      <c r="A2996" s="126" t="s">
        <v>1487</v>
      </c>
      <c r="B2996" s="126" t="s">
        <v>17222</v>
      </c>
      <c r="C2996" s="126" t="s">
        <v>98</v>
      </c>
      <c r="D2996" s="127">
        <v>0.432</v>
      </c>
      <c r="E2996" s="128">
        <v>236</v>
      </c>
      <c r="F2996" s="128">
        <v>236</v>
      </c>
      <c r="G2996" s="126" t="s">
        <v>13736</v>
      </c>
      <c r="H2996" s="126" t="s">
        <v>20148</v>
      </c>
      <c r="I2996" s="126" t="s">
        <v>21073</v>
      </c>
      <c r="J2996" s="126" t="s">
        <v>26232</v>
      </c>
      <c r="K2996" s="9">
        <f>_xlfn.IFNA(VLOOKUP(Table5[[#This Row],[Section]],SubSill_Tier,2,FALSE),0)</f>
        <v>0</v>
      </c>
      <c r="L2996" s="9" t="str">
        <f t="shared" si="55"/>
        <v/>
      </c>
      <c r="M2996" s="205" t="str" cm="1">
        <f t="array" ref="M2996">_xlfn.IFS(NOT(ISERROR(VLOOKUP(Table5[[#This Row],[Section]],TB_notTB,1,FALSE))),"No",LEFT(Table5[[#This Row],[Section]],3)="ETB","PLS",LEFT(Table5[[#This Row],[Section]],1)="7","PDB",NOT(ISBLANK(Table5[[#This Row],[Section]])),"No")</f>
        <v>No</v>
      </c>
    </row>
    <row r="2997" spans="1:13" x14ac:dyDescent="0.25">
      <c r="A2997" s="126" t="s">
        <v>1488</v>
      </c>
      <c r="B2997" s="126" t="s">
        <v>17222</v>
      </c>
      <c r="C2997" s="126" t="s">
        <v>98</v>
      </c>
      <c r="D2997" s="127">
        <v>0.34799999999999998</v>
      </c>
      <c r="E2997" s="128">
        <v>159</v>
      </c>
      <c r="F2997" s="128">
        <v>159</v>
      </c>
      <c r="G2997" s="126" t="s">
        <v>13736</v>
      </c>
      <c r="H2997" s="126" t="s">
        <v>20148</v>
      </c>
      <c r="I2997" s="126" t="s">
        <v>21073</v>
      </c>
      <c r="J2997" s="126" t="s">
        <v>26232</v>
      </c>
      <c r="K2997" s="9">
        <f>_xlfn.IFNA(VLOOKUP(Table5[[#This Row],[Section]],SubSill_Tier,2,FALSE),0)</f>
        <v>0</v>
      </c>
      <c r="L2997" s="9" t="str">
        <f t="shared" si="55"/>
        <v/>
      </c>
      <c r="M2997" s="205" t="str" cm="1">
        <f t="array" ref="M2997">_xlfn.IFS(NOT(ISERROR(VLOOKUP(Table5[[#This Row],[Section]],TB_notTB,1,FALSE))),"No",LEFT(Table5[[#This Row],[Section]],3)="ETB","PLS",LEFT(Table5[[#This Row],[Section]],1)="7","PDB",NOT(ISBLANK(Table5[[#This Row],[Section]])),"No")</f>
        <v>No</v>
      </c>
    </row>
    <row r="2998" spans="1:13" x14ac:dyDescent="0.25">
      <c r="A2998" s="126" t="s">
        <v>1489</v>
      </c>
      <c r="B2998" s="126" t="s">
        <v>17222</v>
      </c>
      <c r="C2998" s="126" t="s">
        <v>98</v>
      </c>
      <c r="D2998" s="127">
        <v>0.44800000000000001</v>
      </c>
      <c r="E2998" s="128">
        <v>205</v>
      </c>
      <c r="F2998" s="128">
        <v>205</v>
      </c>
      <c r="G2998" s="126" t="s">
        <v>13736</v>
      </c>
      <c r="H2998" s="126" t="s">
        <v>20148</v>
      </c>
      <c r="I2998" s="126" t="s">
        <v>21073</v>
      </c>
      <c r="J2998" s="126" t="s">
        <v>26232</v>
      </c>
      <c r="K2998" s="9">
        <f>_xlfn.IFNA(VLOOKUP(Table5[[#This Row],[Section]],SubSill_Tier,2,FALSE),0)</f>
        <v>0</v>
      </c>
      <c r="L2998" s="9" t="str">
        <f t="shared" si="55"/>
        <v/>
      </c>
      <c r="M2998" s="205" t="str" cm="1">
        <f t="array" ref="M2998">_xlfn.IFS(NOT(ISERROR(VLOOKUP(Table5[[#This Row],[Section]],TB_notTB,1,FALSE))),"No",LEFT(Table5[[#This Row],[Section]],3)="ETB","PLS",LEFT(Table5[[#This Row],[Section]],1)="7","PDB",NOT(ISBLANK(Table5[[#This Row],[Section]])),"No")</f>
        <v>No</v>
      </c>
    </row>
    <row r="2999" spans="1:13" x14ac:dyDescent="0.25">
      <c r="A2999" s="126" t="s">
        <v>1490</v>
      </c>
      <c r="B2999" s="126" t="s">
        <v>17222</v>
      </c>
      <c r="C2999" s="126" t="s">
        <v>98</v>
      </c>
      <c r="D2999" s="127">
        <v>0.67100000000000004</v>
      </c>
      <c r="E2999" s="128">
        <v>296</v>
      </c>
      <c r="F2999" s="128">
        <v>296</v>
      </c>
      <c r="G2999" s="126" t="s">
        <v>13711</v>
      </c>
      <c r="H2999" s="126" t="s">
        <v>20119</v>
      </c>
      <c r="I2999" s="126" t="s">
        <v>21054</v>
      </c>
      <c r="J2999" s="126" t="s">
        <v>26232</v>
      </c>
      <c r="K2999" s="9">
        <f>_xlfn.IFNA(VLOOKUP(Table5[[#This Row],[Section]],SubSill_Tier,2,FALSE),0)</f>
        <v>0</v>
      </c>
      <c r="L2999" s="9" t="str">
        <f t="shared" si="55"/>
        <v/>
      </c>
      <c r="M2999" s="205" t="str" cm="1">
        <f t="array" ref="M2999">_xlfn.IFS(NOT(ISERROR(VLOOKUP(Table5[[#This Row],[Section]],TB_notTB,1,FALSE))),"No",LEFT(Table5[[#This Row],[Section]],3)="ETB","PLS",LEFT(Table5[[#This Row],[Section]],1)="7","PDB",NOT(ISBLANK(Table5[[#This Row],[Section]])),"No")</f>
        <v>No</v>
      </c>
    </row>
    <row r="3000" spans="1:13" x14ac:dyDescent="0.25">
      <c r="A3000" s="126" t="s">
        <v>6840</v>
      </c>
      <c r="B3000" s="126" t="s">
        <v>17222</v>
      </c>
      <c r="C3000" s="126" t="s">
        <v>98</v>
      </c>
      <c r="D3000" s="127">
        <v>0.77200000000000002</v>
      </c>
      <c r="E3000" s="128">
        <v>318</v>
      </c>
      <c r="F3000" s="128">
        <v>318</v>
      </c>
      <c r="G3000" s="126" t="s">
        <v>13750</v>
      </c>
      <c r="H3000" s="126" t="s">
        <v>20121</v>
      </c>
      <c r="I3000" s="126" t="s">
        <v>20122</v>
      </c>
      <c r="J3000" s="126" t="s">
        <v>26234</v>
      </c>
      <c r="K3000" s="9">
        <f>_xlfn.IFNA(VLOOKUP(Table5[[#This Row],[Section]],SubSill_Tier,2,FALSE),0)</f>
        <v>0</v>
      </c>
      <c r="L3000" s="9" t="str">
        <f t="shared" si="55"/>
        <v/>
      </c>
      <c r="M3000" s="205" t="str" cm="1">
        <f t="array" ref="M3000">_xlfn.IFS(NOT(ISERROR(VLOOKUP(Table5[[#This Row],[Section]],TB_notTB,1,FALSE))),"No",LEFT(Table5[[#This Row],[Section]],3)="ETB","PLS",LEFT(Table5[[#This Row],[Section]],1)="7","PDB",NOT(ISBLANK(Table5[[#This Row],[Section]])),"No")</f>
        <v>No</v>
      </c>
    </row>
    <row r="3001" spans="1:13" x14ac:dyDescent="0.25">
      <c r="A3001" s="126" t="s">
        <v>6841</v>
      </c>
      <c r="B3001" s="126" t="s">
        <v>27877</v>
      </c>
      <c r="C3001" s="126" t="s">
        <v>75</v>
      </c>
      <c r="D3001" s="127">
        <v>0.35599999999999998</v>
      </c>
      <c r="E3001" s="128">
        <v>198</v>
      </c>
      <c r="F3001" s="128">
        <v>198</v>
      </c>
      <c r="G3001" s="126" t="s">
        <v>13720</v>
      </c>
      <c r="H3001" s="126" t="s">
        <v>20130</v>
      </c>
      <c r="I3001" s="126" t="s">
        <v>20131</v>
      </c>
      <c r="J3001" s="126" t="s">
        <v>26235</v>
      </c>
      <c r="K3001" s="9">
        <f>_xlfn.IFNA(VLOOKUP(Table5[[#This Row],[Section]],SubSill_Tier,2,FALSE),0)</f>
        <v>0</v>
      </c>
      <c r="L3001" s="9" t="str">
        <f t="shared" si="55"/>
        <v/>
      </c>
      <c r="M3001" s="205" t="str" cm="1">
        <f t="array" ref="M3001">_xlfn.IFS(NOT(ISERROR(VLOOKUP(Table5[[#This Row],[Section]],TB_notTB,1,FALSE))),"No",LEFT(Table5[[#This Row],[Section]],3)="ETB","PLS",LEFT(Table5[[#This Row],[Section]],1)="7","PDB",NOT(ISBLANK(Table5[[#This Row],[Section]])),"No")</f>
        <v>No</v>
      </c>
    </row>
    <row r="3002" spans="1:13" x14ac:dyDescent="0.25">
      <c r="A3002" s="126" t="s">
        <v>6842</v>
      </c>
      <c r="B3002" s="126" t="s">
        <v>17222</v>
      </c>
      <c r="C3002" s="126" t="s">
        <v>75</v>
      </c>
      <c r="D3002" s="127">
        <v>0.27300000000000002</v>
      </c>
      <c r="E3002" s="128">
        <v>100</v>
      </c>
      <c r="F3002" s="128">
        <v>100</v>
      </c>
      <c r="G3002" s="126" t="s">
        <v>13716</v>
      </c>
      <c r="H3002" s="126" t="s">
        <v>20121</v>
      </c>
      <c r="I3002" s="126" t="s">
        <v>20122</v>
      </c>
      <c r="J3002" s="126" t="s">
        <v>26234</v>
      </c>
      <c r="K3002" s="9">
        <f>_xlfn.IFNA(VLOOKUP(Table5[[#This Row],[Section]],SubSill_Tier,2,FALSE),0)</f>
        <v>0</v>
      </c>
      <c r="L3002" s="9" t="str">
        <f t="shared" si="55"/>
        <v/>
      </c>
      <c r="M3002" s="205" t="str" cm="1">
        <f t="array" ref="M3002">_xlfn.IFS(NOT(ISERROR(VLOOKUP(Table5[[#This Row],[Section]],TB_notTB,1,FALSE))),"No",LEFT(Table5[[#This Row],[Section]],3)="ETB","PLS",LEFT(Table5[[#This Row],[Section]],1)="7","PDB",NOT(ISBLANK(Table5[[#This Row],[Section]])),"No")</f>
        <v>No</v>
      </c>
    </row>
    <row r="3003" spans="1:13" x14ac:dyDescent="0.25">
      <c r="A3003" s="126" t="s">
        <v>6843</v>
      </c>
      <c r="B3003" s="126" t="s">
        <v>3598</v>
      </c>
      <c r="C3003" s="126" t="s">
        <v>98</v>
      </c>
      <c r="D3003" s="127">
        <v>0.54300000000000004</v>
      </c>
      <c r="E3003" s="128">
        <v>233</v>
      </c>
      <c r="F3003" s="128">
        <v>233</v>
      </c>
      <c r="G3003" s="126" t="s">
        <v>13724</v>
      </c>
      <c r="H3003" s="126" t="s">
        <v>20186</v>
      </c>
      <c r="I3003" s="126" t="s">
        <v>22099</v>
      </c>
      <c r="J3003" s="126" t="s">
        <v>26234</v>
      </c>
      <c r="K3003" s="9">
        <f>_xlfn.IFNA(VLOOKUP(Table5[[#This Row],[Section]],SubSill_Tier,2,FALSE),0)</f>
        <v>0</v>
      </c>
      <c r="L3003" s="9" t="str">
        <f t="shared" si="55"/>
        <v/>
      </c>
      <c r="M3003" s="205" t="str" cm="1">
        <f t="array" ref="M3003">_xlfn.IFS(NOT(ISERROR(VLOOKUP(Table5[[#This Row],[Section]],TB_notTB,1,FALSE))),"No",LEFT(Table5[[#This Row],[Section]],3)="ETB","PLS",LEFT(Table5[[#This Row],[Section]],1)="7","PDB",NOT(ISBLANK(Table5[[#This Row],[Section]])),"No")</f>
        <v>No</v>
      </c>
    </row>
    <row r="3004" spans="1:13" x14ac:dyDescent="0.25">
      <c r="A3004" s="126" t="s">
        <v>6844</v>
      </c>
      <c r="B3004" s="126" t="s">
        <v>3598</v>
      </c>
      <c r="C3004" s="126" t="s">
        <v>98</v>
      </c>
      <c r="D3004" s="127">
        <v>1.4570000000000001</v>
      </c>
      <c r="E3004" s="128">
        <v>235</v>
      </c>
      <c r="F3004" s="128">
        <v>235</v>
      </c>
      <c r="G3004" s="126" t="s">
        <v>13727</v>
      </c>
      <c r="H3004" s="126" t="s">
        <v>20121</v>
      </c>
      <c r="I3004" s="126" t="s">
        <v>20122</v>
      </c>
      <c r="J3004" s="126" t="s">
        <v>26234</v>
      </c>
      <c r="K3004" s="9">
        <f>_xlfn.IFNA(VLOOKUP(Table5[[#This Row],[Section]],SubSill_Tier,2,FALSE),0)</f>
        <v>0</v>
      </c>
      <c r="L3004" s="9" t="str">
        <f t="shared" si="55"/>
        <v/>
      </c>
      <c r="M3004" s="205" t="str" cm="1">
        <f t="array" ref="M3004">_xlfn.IFS(NOT(ISERROR(VLOOKUP(Table5[[#This Row],[Section]],TB_notTB,1,FALSE))),"No",LEFT(Table5[[#This Row],[Section]],3)="ETB","PLS",LEFT(Table5[[#This Row],[Section]],1)="7","PDB",NOT(ISBLANK(Table5[[#This Row],[Section]])),"No")</f>
        <v>No</v>
      </c>
    </row>
    <row r="3005" spans="1:13" x14ac:dyDescent="0.25">
      <c r="A3005" s="126" t="s">
        <v>1491</v>
      </c>
      <c r="B3005" s="126" t="s">
        <v>17222</v>
      </c>
      <c r="C3005" s="126" t="s">
        <v>98</v>
      </c>
      <c r="D3005" s="127">
        <v>0.40699999999999997</v>
      </c>
      <c r="E3005" s="128">
        <v>190</v>
      </c>
      <c r="F3005" s="128">
        <v>190</v>
      </c>
      <c r="G3005" s="126" t="s">
        <v>13711</v>
      </c>
      <c r="H3005" s="126" t="s">
        <v>20119</v>
      </c>
      <c r="I3005" s="126" t="s">
        <v>21054</v>
      </c>
      <c r="J3005" s="126" t="s">
        <v>26232</v>
      </c>
      <c r="K3005" s="9">
        <f>_xlfn.IFNA(VLOOKUP(Table5[[#This Row],[Section]],SubSill_Tier,2,FALSE),0)</f>
        <v>0</v>
      </c>
      <c r="L3005" s="9" t="str">
        <f t="shared" si="55"/>
        <v/>
      </c>
      <c r="M3005" s="205" t="str" cm="1">
        <f t="array" ref="M3005">_xlfn.IFS(NOT(ISERROR(VLOOKUP(Table5[[#This Row],[Section]],TB_notTB,1,FALSE))),"No",LEFT(Table5[[#This Row],[Section]],3)="ETB","PLS",LEFT(Table5[[#This Row],[Section]],1)="7","PDB",NOT(ISBLANK(Table5[[#This Row],[Section]])),"No")</f>
        <v>No</v>
      </c>
    </row>
    <row r="3006" spans="1:13" x14ac:dyDescent="0.25">
      <c r="A3006" s="126" t="s">
        <v>1492</v>
      </c>
      <c r="B3006" s="126" t="s">
        <v>17222</v>
      </c>
      <c r="C3006" s="126" t="s">
        <v>98</v>
      </c>
      <c r="D3006" s="127">
        <v>0.316</v>
      </c>
      <c r="E3006" s="128">
        <v>148</v>
      </c>
      <c r="F3006" s="128">
        <v>148</v>
      </c>
      <c r="G3006" s="126" t="s">
        <v>13711</v>
      </c>
      <c r="H3006" s="126" t="s">
        <v>20119</v>
      </c>
      <c r="I3006" s="126" t="s">
        <v>21054</v>
      </c>
      <c r="J3006" s="126" t="s">
        <v>26232</v>
      </c>
      <c r="K3006" s="9">
        <f>_xlfn.IFNA(VLOOKUP(Table5[[#This Row],[Section]],SubSill_Tier,2,FALSE),0)</f>
        <v>0</v>
      </c>
      <c r="L3006" s="9" t="str">
        <f t="shared" si="55"/>
        <v/>
      </c>
      <c r="M3006" s="205" t="str" cm="1">
        <f t="array" ref="M3006">_xlfn.IFS(NOT(ISERROR(VLOOKUP(Table5[[#This Row],[Section]],TB_notTB,1,FALSE))),"No",LEFT(Table5[[#This Row],[Section]],3)="ETB","PLS",LEFT(Table5[[#This Row],[Section]],1)="7","PDB",NOT(ISBLANK(Table5[[#This Row],[Section]])),"No")</f>
        <v>No</v>
      </c>
    </row>
    <row r="3007" spans="1:13" x14ac:dyDescent="0.25">
      <c r="A3007" s="126" t="s">
        <v>11738</v>
      </c>
      <c r="B3007" s="126" t="s">
        <v>11739</v>
      </c>
      <c r="C3007" s="126" t="s">
        <v>75</v>
      </c>
      <c r="D3007" s="127">
        <v>0.20399999999999999</v>
      </c>
      <c r="E3007" s="128">
        <v>100</v>
      </c>
      <c r="F3007" s="128">
        <v>100</v>
      </c>
      <c r="G3007" s="126" t="s">
        <v>13739</v>
      </c>
      <c r="H3007" s="126" t="s">
        <v>20143</v>
      </c>
      <c r="I3007" s="126" t="s">
        <v>20144</v>
      </c>
      <c r="J3007" s="126" t="s">
        <v>26246</v>
      </c>
      <c r="K3007" s="9">
        <f>_xlfn.IFNA(VLOOKUP(Table5[[#This Row],[Section]],SubSill_Tier,2,FALSE),0)</f>
        <v>0</v>
      </c>
      <c r="L3007" s="9" t="str">
        <f t="shared" si="55"/>
        <v/>
      </c>
      <c r="M3007" s="205" t="str" cm="1">
        <f t="array" ref="M3007">_xlfn.IFS(NOT(ISERROR(VLOOKUP(Table5[[#This Row],[Section]],TB_notTB,1,FALSE))),"No",LEFT(Table5[[#This Row],[Section]],3)="ETB","PLS",LEFT(Table5[[#This Row],[Section]],1)="7","PDB",NOT(ISBLANK(Table5[[#This Row],[Section]])),"No")</f>
        <v>No</v>
      </c>
    </row>
    <row r="3008" spans="1:13" x14ac:dyDescent="0.25">
      <c r="A3008" s="126" t="s">
        <v>6845</v>
      </c>
      <c r="B3008" s="126" t="s">
        <v>17222</v>
      </c>
      <c r="C3008" s="126" t="s">
        <v>98</v>
      </c>
      <c r="D3008" s="127">
        <v>0.55900000000000005</v>
      </c>
      <c r="E3008" s="128">
        <v>100</v>
      </c>
      <c r="F3008" s="128">
        <v>100</v>
      </c>
      <c r="G3008" s="126" t="s">
        <v>13727</v>
      </c>
      <c r="H3008" s="126" t="s">
        <v>20121</v>
      </c>
      <c r="I3008" s="126" t="s">
        <v>20122</v>
      </c>
      <c r="J3008" s="126" t="s">
        <v>26234</v>
      </c>
      <c r="K3008" s="9">
        <f>_xlfn.IFNA(VLOOKUP(Table5[[#This Row],[Section]],SubSill_Tier,2,FALSE),0)</f>
        <v>0</v>
      </c>
      <c r="L3008" s="9" t="str">
        <f t="shared" si="55"/>
        <v/>
      </c>
      <c r="M3008" s="205" t="str" cm="1">
        <f t="array" ref="M3008">_xlfn.IFS(NOT(ISERROR(VLOOKUP(Table5[[#This Row],[Section]],TB_notTB,1,FALSE))),"No",LEFT(Table5[[#This Row],[Section]],3)="ETB","PLS",LEFT(Table5[[#This Row],[Section]],1)="7","PDB",NOT(ISBLANK(Table5[[#This Row],[Section]])),"No")</f>
        <v>No</v>
      </c>
    </row>
    <row r="3009" spans="1:13" x14ac:dyDescent="0.25">
      <c r="A3009" s="126" t="s">
        <v>6846</v>
      </c>
      <c r="B3009" s="126" t="s">
        <v>17222</v>
      </c>
      <c r="C3009" s="126" t="s">
        <v>98</v>
      </c>
      <c r="D3009" s="127">
        <v>0.71399999999999997</v>
      </c>
      <c r="E3009" s="128">
        <v>100</v>
      </c>
      <c r="F3009" s="128">
        <v>100</v>
      </c>
      <c r="G3009" s="126" t="s">
        <v>13727</v>
      </c>
      <c r="H3009" s="126" t="s">
        <v>20121</v>
      </c>
      <c r="I3009" s="126" t="s">
        <v>20122</v>
      </c>
      <c r="J3009" s="126" t="s">
        <v>26234</v>
      </c>
      <c r="K3009" s="9">
        <f>_xlfn.IFNA(VLOOKUP(Table5[[#This Row],[Section]],SubSill_Tier,2,FALSE),0)</f>
        <v>0</v>
      </c>
      <c r="L3009" s="9" t="str">
        <f t="shared" si="55"/>
        <v/>
      </c>
      <c r="M3009" s="205" t="str" cm="1">
        <f t="array" ref="M3009">_xlfn.IFS(NOT(ISERROR(VLOOKUP(Table5[[#This Row],[Section]],TB_notTB,1,FALSE))),"No",LEFT(Table5[[#This Row],[Section]],3)="ETB","PLS",LEFT(Table5[[#This Row],[Section]],1)="7","PDB",NOT(ISBLANK(Table5[[#This Row],[Section]])),"No")</f>
        <v>No</v>
      </c>
    </row>
    <row r="3010" spans="1:13" x14ac:dyDescent="0.25">
      <c r="A3010" s="126" t="s">
        <v>6847</v>
      </c>
      <c r="B3010" s="126" t="s">
        <v>17222</v>
      </c>
      <c r="C3010" s="126" t="s">
        <v>98</v>
      </c>
      <c r="D3010" s="127">
        <v>0.66200000000000003</v>
      </c>
      <c r="E3010" s="128">
        <v>321</v>
      </c>
      <c r="F3010" s="128">
        <v>321</v>
      </c>
      <c r="G3010" s="126" t="s">
        <v>13727</v>
      </c>
      <c r="H3010" s="126" t="s">
        <v>20121</v>
      </c>
      <c r="I3010" s="126" t="s">
        <v>20122</v>
      </c>
      <c r="J3010" s="126" t="s">
        <v>26234</v>
      </c>
      <c r="K3010" s="9">
        <f>_xlfn.IFNA(VLOOKUP(Table5[[#This Row],[Section]],SubSill_Tier,2,FALSE),0)</f>
        <v>0</v>
      </c>
      <c r="L3010" s="9" t="str">
        <f t="shared" ref="L3010:L3073" si="56">IFERROR(IF(LEFT(G3010,2)="AI",IF(_xlfn.NUMBERVALUE(IFERROR(LEFT(IF(ISERROR(FIND("X",UPPER(B3010))),UPPER(B3010),RIGHT(UPPER(B3010),LEN(UPPER(B3010))-FIND("~",SUBSTITUTE(UPPER(B3010),"X","~",LEN(UPPER(B3010))-LEN(SUBSTITUTE(UPPER(B3010),"X","")))))),FIND(" ",IF(ISERROR(FIND("X",UPPER(B3010))),UPPER(B3010),RIGHT(UPPER(B3010),LEN(UPPER(B3010))-FIND("~",SUBSTITUTE(UPPER(B3010),"X","~",LEN(UPPER(B3010))-LEN(SUBSTITUTE(UPPER(B3010),"X","")))))),1)-1),IF(ISERROR(FIND("X",UPPER(B3010))),UPPER(B3010),RIGHT(UPPER(B3010),LEN(UPPER(B3010))-FIND("~",SUBSTITUTE(UPPER(B3010),"X","~",LEN(UPPER(B3010))-LEN(SUBSTITUTE(UPPER(B3010),"X",""))))))),".")&gt;=5,"Wall",""),""),"")</f>
        <v/>
      </c>
      <c r="M3010" s="205" t="str" cm="1">
        <f t="array" ref="M3010">_xlfn.IFS(NOT(ISERROR(VLOOKUP(Table5[[#This Row],[Section]],TB_notTB,1,FALSE))),"No",LEFT(Table5[[#This Row],[Section]],3)="ETB","PLS",LEFT(Table5[[#This Row],[Section]],1)="7","PDB",NOT(ISBLANK(Table5[[#This Row],[Section]])),"No")</f>
        <v>No</v>
      </c>
    </row>
    <row r="3011" spans="1:13" x14ac:dyDescent="0.25">
      <c r="A3011" s="126" t="s">
        <v>6848</v>
      </c>
      <c r="B3011" s="126" t="s">
        <v>17222</v>
      </c>
      <c r="C3011" s="126" t="s">
        <v>98</v>
      </c>
      <c r="D3011" s="127">
        <v>0.41499999999999998</v>
      </c>
      <c r="E3011" s="128">
        <v>189</v>
      </c>
      <c r="F3011" s="128">
        <v>189</v>
      </c>
      <c r="G3011" s="126" t="s">
        <v>13727</v>
      </c>
      <c r="H3011" s="126" t="s">
        <v>20121</v>
      </c>
      <c r="I3011" s="126" t="s">
        <v>20122</v>
      </c>
      <c r="J3011" s="126" t="s">
        <v>26234</v>
      </c>
      <c r="K3011" s="9">
        <f>_xlfn.IFNA(VLOOKUP(Table5[[#This Row],[Section]],SubSill_Tier,2,FALSE),0)</f>
        <v>0</v>
      </c>
      <c r="L3011" s="9" t="str">
        <f t="shared" si="56"/>
        <v/>
      </c>
      <c r="M3011" s="205" t="str" cm="1">
        <f t="array" ref="M3011">_xlfn.IFS(NOT(ISERROR(VLOOKUP(Table5[[#This Row],[Section]],TB_notTB,1,FALSE))),"No",LEFT(Table5[[#This Row],[Section]],3)="ETB","PLS",LEFT(Table5[[#This Row],[Section]],1)="7","PDB",NOT(ISBLANK(Table5[[#This Row],[Section]])),"No")</f>
        <v>No</v>
      </c>
    </row>
    <row r="3012" spans="1:13" x14ac:dyDescent="0.25">
      <c r="A3012" s="126" t="s">
        <v>6849</v>
      </c>
      <c r="B3012" s="126" t="s">
        <v>17222</v>
      </c>
      <c r="C3012" s="126" t="s">
        <v>98</v>
      </c>
      <c r="D3012" s="127">
        <v>0.38200000000000001</v>
      </c>
      <c r="E3012" s="128">
        <v>145</v>
      </c>
      <c r="F3012" s="128">
        <v>145</v>
      </c>
      <c r="G3012" s="126" t="s">
        <v>13727</v>
      </c>
      <c r="H3012" s="126" t="s">
        <v>20121</v>
      </c>
      <c r="I3012" s="126" t="s">
        <v>20122</v>
      </c>
      <c r="J3012" s="126" t="s">
        <v>26234</v>
      </c>
      <c r="K3012" s="9">
        <f>_xlfn.IFNA(VLOOKUP(Table5[[#This Row],[Section]],SubSill_Tier,2,FALSE),0)</f>
        <v>0</v>
      </c>
      <c r="L3012" s="9" t="str">
        <f t="shared" si="56"/>
        <v/>
      </c>
      <c r="M3012" s="205" t="str" cm="1">
        <f t="array" ref="M3012">_xlfn.IFS(NOT(ISERROR(VLOOKUP(Table5[[#This Row],[Section]],TB_notTB,1,FALSE))),"No",LEFT(Table5[[#This Row],[Section]],3)="ETB","PLS",LEFT(Table5[[#This Row],[Section]],1)="7","PDB",NOT(ISBLANK(Table5[[#This Row],[Section]])),"No")</f>
        <v>No</v>
      </c>
    </row>
    <row r="3013" spans="1:13" x14ac:dyDescent="0.25">
      <c r="A3013" s="126" t="s">
        <v>6850</v>
      </c>
      <c r="B3013" s="126" t="s">
        <v>17222</v>
      </c>
      <c r="C3013" s="126" t="s">
        <v>98</v>
      </c>
      <c r="D3013" s="127">
        <v>1.3620000000000001</v>
      </c>
      <c r="E3013" s="128">
        <v>408</v>
      </c>
      <c r="F3013" s="128">
        <v>408</v>
      </c>
      <c r="G3013" s="126" t="s">
        <v>13750</v>
      </c>
      <c r="H3013" s="126" t="s">
        <v>20121</v>
      </c>
      <c r="I3013" s="126" t="s">
        <v>20122</v>
      </c>
      <c r="J3013" s="126" t="s">
        <v>26234</v>
      </c>
      <c r="K3013" s="9">
        <f>_xlfn.IFNA(VLOOKUP(Table5[[#This Row],[Section]],SubSill_Tier,2,FALSE),0)</f>
        <v>0</v>
      </c>
      <c r="L3013" s="9" t="str">
        <f t="shared" si="56"/>
        <v/>
      </c>
      <c r="M3013" s="205" t="str" cm="1">
        <f t="array" ref="M3013">_xlfn.IFS(NOT(ISERROR(VLOOKUP(Table5[[#This Row],[Section]],TB_notTB,1,FALSE))),"No",LEFT(Table5[[#This Row],[Section]],3)="ETB","PLS",LEFT(Table5[[#This Row],[Section]],1)="7","PDB",NOT(ISBLANK(Table5[[#This Row],[Section]])),"No")</f>
        <v>No</v>
      </c>
    </row>
    <row r="3014" spans="1:13" x14ac:dyDescent="0.25">
      <c r="A3014" s="126" t="s">
        <v>6851</v>
      </c>
      <c r="B3014" s="126" t="s">
        <v>17222</v>
      </c>
      <c r="C3014" s="126" t="s">
        <v>98</v>
      </c>
      <c r="D3014" s="127">
        <v>0.79800000000000004</v>
      </c>
      <c r="E3014" s="128">
        <v>321</v>
      </c>
      <c r="F3014" s="128">
        <v>321</v>
      </c>
      <c r="G3014" s="126" t="s">
        <v>13727</v>
      </c>
      <c r="H3014" s="126" t="s">
        <v>20121</v>
      </c>
      <c r="I3014" s="126" t="s">
        <v>20122</v>
      </c>
      <c r="J3014" s="126" t="s">
        <v>26234</v>
      </c>
      <c r="K3014" s="9">
        <f>_xlfn.IFNA(VLOOKUP(Table5[[#This Row],[Section]],SubSill_Tier,2,FALSE),0)</f>
        <v>0</v>
      </c>
      <c r="L3014" s="9" t="str">
        <f t="shared" si="56"/>
        <v/>
      </c>
      <c r="M3014" s="205" t="str" cm="1">
        <f t="array" ref="M3014">_xlfn.IFS(NOT(ISERROR(VLOOKUP(Table5[[#This Row],[Section]],TB_notTB,1,FALSE))),"No",LEFT(Table5[[#This Row],[Section]],3)="ETB","PLS",LEFT(Table5[[#This Row],[Section]],1)="7","PDB",NOT(ISBLANK(Table5[[#This Row],[Section]])),"No")</f>
        <v>No</v>
      </c>
    </row>
    <row r="3015" spans="1:13" x14ac:dyDescent="0.25">
      <c r="A3015" s="126" t="s">
        <v>11740</v>
      </c>
      <c r="B3015" s="126" t="s">
        <v>17222</v>
      </c>
      <c r="C3015" s="126" t="s">
        <v>98</v>
      </c>
      <c r="D3015" s="127">
        <v>0.42199999999999999</v>
      </c>
      <c r="E3015" s="128">
        <v>200</v>
      </c>
      <c r="F3015" s="128">
        <v>200</v>
      </c>
      <c r="G3015" s="126" t="s">
        <v>13733</v>
      </c>
      <c r="H3015" s="126" t="s">
        <v>20143</v>
      </c>
      <c r="I3015" s="126" t="s">
        <v>20144</v>
      </c>
      <c r="J3015" s="126" t="s">
        <v>26246</v>
      </c>
      <c r="K3015" s="9">
        <f>_xlfn.IFNA(VLOOKUP(Table5[[#This Row],[Section]],SubSill_Tier,2,FALSE),0)</f>
        <v>0</v>
      </c>
      <c r="L3015" s="9" t="str">
        <f t="shared" si="56"/>
        <v/>
      </c>
      <c r="M3015" s="205" t="str" cm="1">
        <f t="array" ref="M3015">_xlfn.IFS(NOT(ISERROR(VLOOKUP(Table5[[#This Row],[Section]],TB_notTB,1,FALSE))),"No",LEFT(Table5[[#This Row],[Section]],3)="ETB","PLS",LEFT(Table5[[#This Row],[Section]],1)="7","PDB",NOT(ISBLANK(Table5[[#This Row],[Section]])),"No")</f>
        <v>No</v>
      </c>
    </row>
    <row r="3016" spans="1:13" x14ac:dyDescent="0.25">
      <c r="A3016" s="126" t="s">
        <v>1493</v>
      </c>
      <c r="B3016" s="126" t="s">
        <v>17222</v>
      </c>
      <c r="C3016" s="126" t="s">
        <v>98</v>
      </c>
      <c r="D3016" s="127">
        <v>1.823</v>
      </c>
      <c r="E3016" s="128">
        <v>524</v>
      </c>
      <c r="F3016" s="128">
        <v>524</v>
      </c>
      <c r="G3016" s="126" t="s">
        <v>13711</v>
      </c>
      <c r="H3016" s="126" t="s">
        <v>20119</v>
      </c>
      <c r="I3016" s="126" t="s">
        <v>21054</v>
      </c>
      <c r="J3016" s="126" t="s">
        <v>26232</v>
      </c>
      <c r="K3016" s="9">
        <f>_xlfn.IFNA(VLOOKUP(Table5[[#This Row],[Section]],SubSill_Tier,2,FALSE),0)</f>
        <v>0</v>
      </c>
      <c r="L3016" s="9" t="str">
        <f t="shared" si="56"/>
        <v/>
      </c>
      <c r="M3016" s="205" t="str" cm="1">
        <f t="array" ref="M3016">_xlfn.IFS(NOT(ISERROR(VLOOKUP(Table5[[#This Row],[Section]],TB_notTB,1,FALSE))),"No",LEFT(Table5[[#This Row],[Section]],3)="ETB","PLS",LEFT(Table5[[#This Row],[Section]],1)="7","PDB",NOT(ISBLANK(Table5[[#This Row],[Section]])),"No")</f>
        <v>No</v>
      </c>
    </row>
    <row r="3017" spans="1:13" x14ac:dyDescent="0.25">
      <c r="A3017" s="126" t="s">
        <v>1494</v>
      </c>
      <c r="B3017" s="126" t="s">
        <v>12406</v>
      </c>
      <c r="C3017" s="126" t="s">
        <v>75</v>
      </c>
      <c r="D3017" s="127">
        <v>0.44800000000000001</v>
      </c>
      <c r="E3017" s="128">
        <v>204</v>
      </c>
      <c r="F3017" s="128">
        <v>204</v>
      </c>
      <c r="G3017" s="126" t="s">
        <v>13735</v>
      </c>
      <c r="H3017" s="126" t="s">
        <v>21071</v>
      </c>
      <c r="I3017" s="126" t="s">
        <v>21072</v>
      </c>
      <c r="J3017" s="126" t="s">
        <v>26362</v>
      </c>
      <c r="K3017" s="9">
        <f>_xlfn.IFNA(VLOOKUP(Table5[[#This Row],[Section]],SubSill_Tier,2,FALSE),0)</f>
        <v>0</v>
      </c>
      <c r="L3017" s="9" t="str">
        <f t="shared" si="56"/>
        <v/>
      </c>
      <c r="M3017" s="205" t="str" cm="1">
        <f t="array" ref="M3017">_xlfn.IFS(NOT(ISERROR(VLOOKUP(Table5[[#This Row],[Section]],TB_notTB,1,FALSE))),"No",LEFT(Table5[[#This Row],[Section]],3)="ETB","PLS",LEFT(Table5[[#This Row],[Section]],1)="7","PDB",NOT(ISBLANK(Table5[[#This Row],[Section]])),"No")</f>
        <v>No</v>
      </c>
    </row>
    <row r="3018" spans="1:13" x14ac:dyDescent="0.25">
      <c r="A3018" s="126" t="s">
        <v>6852</v>
      </c>
      <c r="B3018" s="126" t="s">
        <v>17222</v>
      </c>
      <c r="C3018" s="126" t="s">
        <v>98</v>
      </c>
      <c r="D3018" s="127">
        <v>0.152</v>
      </c>
      <c r="E3018" s="128">
        <v>100</v>
      </c>
      <c r="F3018" s="128">
        <v>100</v>
      </c>
      <c r="G3018" s="126" t="s">
        <v>13750</v>
      </c>
      <c r="H3018" s="126" t="s">
        <v>20121</v>
      </c>
      <c r="I3018" s="126" t="s">
        <v>20122</v>
      </c>
      <c r="J3018" s="126" t="s">
        <v>26234</v>
      </c>
      <c r="K3018" s="9">
        <f>_xlfn.IFNA(VLOOKUP(Table5[[#This Row],[Section]],SubSill_Tier,2,FALSE),0)</f>
        <v>0</v>
      </c>
      <c r="L3018" s="9" t="str">
        <f t="shared" si="56"/>
        <v/>
      </c>
      <c r="M3018" s="205" t="str" cm="1">
        <f t="array" ref="M3018">_xlfn.IFS(NOT(ISERROR(VLOOKUP(Table5[[#This Row],[Section]],TB_notTB,1,FALSE))),"No",LEFT(Table5[[#This Row],[Section]],3)="ETB","PLS",LEFT(Table5[[#This Row],[Section]],1)="7","PDB",NOT(ISBLANK(Table5[[#This Row],[Section]])),"No")</f>
        <v>No</v>
      </c>
    </row>
    <row r="3019" spans="1:13" x14ac:dyDescent="0.25">
      <c r="A3019" s="126" t="s">
        <v>6853</v>
      </c>
      <c r="B3019" s="126" t="s">
        <v>17222</v>
      </c>
      <c r="C3019" s="126" t="s">
        <v>98</v>
      </c>
      <c r="D3019" s="127">
        <v>0.255</v>
      </c>
      <c r="E3019" s="128">
        <v>100</v>
      </c>
      <c r="F3019" s="128">
        <v>100</v>
      </c>
      <c r="G3019" s="126" t="s">
        <v>13750</v>
      </c>
      <c r="H3019" s="126" t="s">
        <v>20121</v>
      </c>
      <c r="I3019" s="126" t="s">
        <v>20122</v>
      </c>
      <c r="J3019" s="126" t="s">
        <v>26234</v>
      </c>
      <c r="K3019" s="9">
        <f>_xlfn.IFNA(VLOOKUP(Table5[[#This Row],[Section]],SubSill_Tier,2,FALSE),0)</f>
        <v>0</v>
      </c>
      <c r="L3019" s="9" t="str">
        <f t="shared" si="56"/>
        <v/>
      </c>
      <c r="M3019" s="205" t="str" cm="1">
        <f t="array" ref="M3019">_xlfn.IFS(NOT(ISERROR(VLOOKUP(Table5[[#This Row],[Section]],TB_notTB,1,FALSE))),"No",LEFT(Table5[[#This Row],[Section]],3)="ETB","PLS",LEFT(Table5[[#This Row],[Section]],1)="7","PDB",NOT(ISBLANK(Table5[[#This Row],[Section]])),"No")</f>
        <v>No</v>
      </c>
    </row>
    <row r="3020" spans="1:13" x14ac:dyDescent="0.25">
      <c r="A3020" s="126" t="s">
        <v>6854</v>
      </c>
      <c r="B3020" s="126" t="s">
        <v>17222</v>
      </c>
      <c r="C3020" s="126" t="s">
        <v>98</v>
      </c>
      <c r="D3020" s="127">
        <v>0.94099999999999995</v>
      </c>
      <c r="E3020" s="128">
        <v>319</v>
      </c>
      <c r="F3020" s="128">
        <v>319</v>
      </c>
      <c r="G3020" s="126" t="s">
        <v>13750</v>
      </c>
      <c r="H3020" s="126" t="s">
        <v>20121</v>
      </c>
      <c r="I3020" s="126" t="s">
        <v>20122</v>
      </c>
      <c r="J3020" s="126" t="s">
        <v>26234</v>
      </c>
      <c r="K3020" s="9">
        <f>_xlfn.IFNA(VLOOKUP(Table5[[#This Row],[Section]],SubSill_Tier,2,FALSE),0)</f>
        <v>0</v>
      </c>
      <c r="L3020" s="9" t="str">
        <f t="shared" si="56"/>
        <v/>
      </c>
      <c r="M3020" s="205" t="str" cm="1">
        <f t="array" ref="M3020">_xlfn.IFS(NOT(ISERROR(VLOOKUP(Table5[[#This Row],[Section]],TB_notTB,1,FALSE))),"No",LEFT(Table5[[#This Row],[Section]],3)="ETB","PLS",LEFT(Table5[[#This Row],[Section]],1)="7","PDB",NOT(ISBLANK(Table5[[#This Row],[Section]])),"No")</f>
        <v>No</v>
      </c>
    </row>
    <row r="3021" spans="1:13" x14ac:dyDescent="0.25">
      <c r="A3021" s="126" t="s">
        <v>6855</v>
      </c>
      <c r="B3021" s="126" t="s">
        <v>17222</v>
      </c>
      <c r="C3021" s="126" t="s">
        <v>98</v>
      </c>
      <c r="D3021" s="127">
        <v>1.772</v>
      </c>
      <c r="E3021" s="128">
        <v>305</v>
      </c>
      <c r="F3021" s="128">
        <v>305</v>
      </c>
      <c r="G3021" s="126" t="s">
        <v>13750</v>
      </c>
      <c r="H3021" s="126" t="s">
        <v>20121</v>
      </c>
      <c r="I3021" s="126" t="s">
        <v>20122</v>
      </c>
      <c r="J3021" s="126" t="s">
        <v>26234</v>
      </c>
      <c r="K3021" s="9">
        <f>_xlfn.IFNA(VLOOKUP(Table5[[#This Row],[Section]],SubSill_Tier,2,FALSE),0)</f>
        <v>0</v>
      </c>
      <c r="L3021" s="9" t="str">
        <f t="shared" si="56"/>
        <v/>
      </c>
      <c r="M3021" s="205" t="str" cm="1">
        <f t="array" ref="M3021">_xlfn.IFS(NOT(ISERROR(VLOOKUP(Table5[[#This Row],[Section]],TB_notTB,1,FALSE))),"No",LEFT(Table5[[#This Row],[Section]],3)="ETB","PLS",LEFT(Table5[[#This Row],[Section]],1)="7","PDB",NOT(ISBLANK(Table5[[#This Row],[Section]])),"No")</f>
        <v>No</v>
      </c>
    </row>
    <row r="3022" spans="1:13" x14ac:dyDescent="0.25">
      <c r="A3022" s="126" t="s">
        <v>1495</v>
      </c>
      <c r="B3022" s="126" t="s">
        <v>17222</v>
      </c>
      <c r="C3022" s="126" t="s">
        <v>98</v>
      </c>
      <c r="D3022" s="127">
        <v>0.75800000000000001</v>
      </c>
      <c r="E3022" s="128">
        <v>368</v>
      </c>
      <c r="F3022" s="128">
        <v>368</v>
      </c>
      <c r="G3022" s="126" t="s">
        <v>13736</v>
      </c>
      <c r="H3022" s="126" t="s">
        <v>20148</v>
      </c>
      <c r="I3022" s="126" t="s">
        <v>21073</v>
      </c>
      <c r="J3022" s="126" t="s">
        <v>26232</v>
      </c>
      <c r="K3022" s="9">
        <f>_xlfn.IFNA(VLOOKUP(Table5[[#This Row],[Section]],SubSill_Tier,2,FALSE),0)</f>
        <v>0</v>
      </c>
      <c r="L3022" s="9" t="str">
        <f t="shared" si="56"/>
        <v/>
      </c>
      <c r="M3022" s="205" t="str" cm="1">
        <f t="array" ref="M3022">_xlfn.IFS(NOT(ISERROR(VLOOKUP(Table5[[#This Row],[Section]],TB_notTB,1,FALSE))),"No",LEFT(Table5[[#This Row],[Section]],3)="ETB","PLS",LEFT(Table5[[#This Row],[Section]],1)="7","PDB",NOT(ISBLANK(Table5[[#This Row],[Section]])),"No")</f>
        <v>No</v>
      </c>
    </row>
    <row r="3023" spans="1:13" x14ac:dyDescent="0.25">
      <c r="A3023" s="126" t="s">
        <v>6856</v>
      </c>
      <c r="B3023" s="126" t="s">
        <v>17222</v>
      </c>
      <c r="C3023" s="126" t="s">
        <v>98</v>
      </c>
      <c r="D3023" s="127">
        <v>0.36399999999999999</v>
      </c>
      <c r="E3023" s="128">
        <v>116</v>
      </c>
      <c r="F3023" s="128">
        <v>116</v>
      </c>
      <c r="G3023" s="126" t="s">
        <v>13750</v>
      </c>
      <c r="H3023" s="126" t="s">
        <v>20121</v>
      </c>
      <c r="I3023" s="126" t="s">
        <v>20122</v>
      </c>
      <c r="J3023" s="126" t="s">
        <v>26234</v>
      </c>
      <c r="K3023" s="9">
        <f>_xlfn.IFNA(VLOOKUP(Table5[[#This Row],[Section]],SubSill_Tier,2,FALSE),0)</f>
        <v>0</v>
      </c>
      <c r="L3023" s="9" t="str">
        <f t="shared" si="56"/>
        <v/>
      </c>
      <c r="M3023" s="205" t="str" cm="1">
        <f t="array" ref="M3023">_xlfn.IFS(NOT(ISERROR(VLOOKUP(Table5[[#This Row],[Section]],TB_notTB,1,FALSE))),"No",LEFT(Table5[[#This Row],[Section]],3)="ETB","PLS",LEFT(Table5[[#This Row],[Section]],1)="7","PDB",NOT(ISBLANK(Table5[[#This Row],[Section]])),"No")</f>
        <v>No</v>
      </c>
    </row>
    <row r="3024" spans="1:13" x14ac:dyDescent="0.25">
      <c r="A3024" s="126" t="s">
        <v>6857</v>
      </c>
      <c r="B3024" s="126" t="s">
        <v>17222</v>
      </c>
      <c r="C3024" s="126" t="s">
        <v>98</v>
      </c>
      <c r="D3024" s="127">
        <v>0.51400000000000001</v>
      </c>
      <c r="E3024" s="128">
        <v>223</v>
      </c>
      <c r="F3024" s="128">
        <v>223</v>
      </c>
      <c r="G3024" s="126" t="s">
        <v>13727</v>
      </c>
      <c r="H3024" s="126" t="s">
        <v>20121</v>
      </c>
      <c r="I3024" s="126" t="s">
        <v>20122</v>
      </c>
      <c r="J3024" s="126" t="s">
        <v>26234</v>
      </c>
      <c r="K3024" s="9">
        <f>_xlfn.IFNA(VLOOKUP(Table5[[#This Row],[Section]],SubSill_Tier,2,FALSE),0)</f>
        <v>0</v>
      </c>
      <c r="L3024" s="9" t="str">
        <f t="shared" si="56"/>
        <v/>
      </c>
      <c r="M3024" s="205" t="str" cm="1">
        <f t="array" ref="M3024">_xlfn.IFS(NOT(ISERROR(VLOOKUP(Table5[[#This Row],[Section]],TB_notTB,1,FALSE))),"No",LEFT(Table5[[#This Row],[Section]],3)="ETB","PLS",LEFT(Table5[[#This Row],[Section]],1)="7","PDB",NOT(ISBLANK(Table5[[#This Row],[Section]])),"No")</f>
        <v>No</v>
      </c>
    </row>
    <row r="3025" spans="1:13" x14ac:dyDescent="0.25">
      <c r="A3025" s="126" t="s">
        <v>6858</v>
      </c>
      <c r="B3025" s="126" t="s">
        <v>17222</v>
      </c>
      <c r="C3025" s="126" t="s">
        <v>98</v>
      </c>
      <c r="D3025" s="127">
        <v>0.86699999999999999</v>
      </c>
      <c r="E3025" s="128">
        <v>275</v>
      </c>
      <c r="F3025" s="128">
        <v>275</v>
      </c>
      <c r="G3025" s="126" t="s">
        <v>13727</v>
      </c>
      <c r="H3025" s="126" t="s">
        <v>20121</v>
      </c>
      <c r="I3025" s="126" t="s">
        <v>20122</v>
      </c>
      <c r="J3025" s="126" t="s">
        <v>26234</v>
      </c>
      <c r="K3025" s="9">
        <f>_xlfn.IFNA(VLOOKUP(Table5[[#This Row],[Section]],SubSill_Tier,2,FALSE),0)</f>
        <v>0</v>
      </c>
      <c r="L3025" s="9" t="str">
        <f t="shared" si="56"/>
        <v/>
      </c>
      <c r="M3025" s="205" t="str" cm="1">
        <f t="array" ref="M3025">_xlfn.IFS(NOT(ISERROR(VLOOKUP(Table5[[#This Row],[Section]],TB_notTB,1,FALSE))),"No",LEFT(Table5[[#This Row],[Section]],3)="ETB","PLS",LEFT(Table5[[#This Row],[Section]],1)="7","PDB",NOT(ISBLANK(Table5[[#This Row],[Section]])),"No")</f>
        <v>No</v>
      </c>
    </row>
    <row r="3026" spans="1:13" x14ac:dyDescent="0.25">
      <c r="A3026" s="126" t="s">
        <v>6859</v>
      </c>
      <c r="B3026" s="126" t="s">
        <v>17222</v>
      </c>
      <c r="C3026" s="126" t="s">
        <v>98</v>
      </c>
      <c r="D3026" s="127">
        <v>0.97699999999999998</v>
      </c>
      <c r="E3026" s="128">
        <v>158</v>
      </c>
      <c r="F3026" s="128">
        <v>158</v>
      </c>
      <c r="G3026" s="126" t="s">
        <v>13750</v>
      </c>
      <c r="H3026" s="126" t="s">
        <v>20121</v>
      </c>
      <c r="I3026" s="126" t="s">
        <v>20122</v>
      </c>
      <c r="J3026" s="126" t="s">
        <v>26234</v>
      </c>
      <c r="K3026" s="9">
        <f>_xlfn.IFNA(VLOOKUP(Table5[[#This Row],[Section]],SubSill_Tier,2,FALSE),0)</f>
        <v>0</v>
      </c>
      <c r="L3026" s="9" t="str">
        <f t="shared" si="56"/>
        <v/>
      </c>
      <c r="M3026" s="205" t="str" cm="1">
        <f t="array" ref="M3026">_xlfn.IFS(NOT(ISERROR(VLOOKUP(Table5[[#This Row],[Section]],TB_notTB,1,FALSE))),"No",LEFT(Table5[[#This Row],[Section]],3)="ETB","PLS",LEFT(Table5[[#This Row],[Section]],1)="7","PDB",NOT(ISBLANK(Table5[[#This Row],[Section]])),"No")</f>
        <v>No</v>
      </c>
    </row>
    <row r="3027" spans="1:13" x14ac:dyDescent="0.25">
      <c r="A3027" s="126" t="s">
        <v>6860</v>
      </c>
      <c r="B3027" s="126" t="s">
        <v>3598</v>
      </c>
      <c r="C3027" s="126" t="s">
        <v>98</v>
      </c>
      <c r="D3027" s="127">
        <v>0.46600000000000003</v>
      </c>
      <c r="E3027" s="128">
        <v>112</v>
      </c>
      <c r="F3027" s="128">
        <v>112</v>
      </c>
      <c r="G3027" s="126" t="s">
        <v>13724</v>
      </c>
      <c r="H3027" s="126" t="s">
        <v>20186</v>
      </c>
      <c r="I3027" s="126" t="s">
        <v>22099</v>
      </c>
      <c r="J3027" s="126" t="s">
        <v>26234</v>
      </c>
      <c r="K3027" s="9">
        <f>_xlfn.IFNA(VLOOKUP(Table5[[#This Row],[Section]],SubSill_Tier,2,FALSE),0)</f>
        <v>0</v>
      </c>
      <c r="L3027" s="9" t="str">
        <f t="shared" si="56"/>
        <v/>
      </c>
      <c r="M3027" s="205" t="str" cm="1">
        <f t="array" ref="M3027">_xlfn.IFS(NOT(ISERROR(VLOOKUP(Table5[[#This Row],[Section]],TB_notTB,1,FALSE))),"No",LEFT(Table5[[#This Row],[Section]],3)="ETB","PLS",LEFT(Table5[[#This Row],[Section]],1)="7","PDB",NOT(ISBLANK(Table5[[#This Row],[Section]])),"No")</f>
        <v>No</v>
      </c>
    </row>
    <row r="3028" spans="1:13" x14ac:dyDescent="0.25">
      <c r="A3028" s="126" t="s">
        <v>6861</v>
      </c>
      <c r="B3028" s="126" t="s">
        <v>17222</v>
      </c>
      <c r="C3028" s="126" t="s">
        <v>98</v>
      </c>
      <c r="D3028" s="127">
        <v>0.53100000000000003</v>
      </c>
      <c r="E3028" s="128">
        <v>127</v>
      </c>
      <c r="F3028" s="128">
        <v>127</v>
      </c>
      <c r="G3028" s="126" t="s">
        <v>13727</v>
      </c>
      <c r="H3028" s="126" t="s">
        <v>20121</v>
      </c>
      <c r="I3028" s="126" t="s">
        <v>20122</v>
      </c>
      <c r="J3028" s="126" t="s">
        <v>26234</v>
      </c>
      <c r="K3028" s="9">
        <f>_xlfn.IFNA(VLOOKUP(Table5[[#This Row],[Section]],SubSill_Tier,2,FALSE),0)</f>
        <v>0</v>
      </c>
      <c r="L3028" s="9" t="str">
        <f t="shared" si="56"/>
        <v/>
      </c>
      <c r="M3028" s="205" t="str" cm="1">
        <f t="array" ref="M3028">_xlfn.IFS(NOT(ISERROR(VLOOKUP(Table5[[#This Row],[Section]],TB_notTB,1,FALSE))),"No",LEFT(Table5[[#This Row],[Section]],3)="ETB","PLS",LEFT(Table5[[#This Row],[Section]],1)="7","PDB",NOT(ISBLANK(Table5[[#This Row],[Section]])),"No")</f>
        <v>No</v>
      </c>
    </row>
    <row r="3029" spans="1:13" x14ac:dyDescent="0.25">
      <c r="A3029" s="126" t="s">
        <v>6862</v>
      </c>
      <c r="B3029" s="126" t="s">
        <v>17222</v>
      </c>
      <c r="C3029" s="126" t="s">
        <v>98</v>
      </c>
      <c r="D3029" s="127">
        <v>0.86899999999999999</v>
      </c>
      <c r="E3029" s="128">
        <v>373</v>
      </c>
      <c r="F3029" s="128">
        <v>373</v>
      </c>
      <c r="G3029" s="126" t="s">
        <v>13727</v>
      </c>
      <c r="H3029" s="126" t="s">
        <v>20121</v>
      </c>
      <c r="I3029" s="126" t="s">
        <v>20122</v>
      </c>
      <c r="J3029" s="126" t="s">
        <v>26234</v>
      </c>
      <c r="K3029" s="9">
        <f>_xlfn.IFNA(VLOOKUP(Table5[[#This Row],[Section]],SubSill_Tier,2,FALSE),0)</f>
        <v>0</v>
      </c>
      <c r="L3029" s="9" t="str">
        <f t="shared" si="56"/>
        <v/>
      </c>
      <c r="M3029" s="205" t="str" cm="1">
        <f t="array" ref="M3029">_xlfn.IFS(NOT(ISERROR(VLOOKUP(Table5[[#This Row],[Section]],TB_notTB,1,FALSE))),"No",LEFT(Table5[[#This Row],[Section]],3)="ETB","PLS",LEFT(Table5[[#This Row],[Section]],1)="7","PDB",NOT(ISBLANK(Table5[[#This Row],[Section]])),"No")</f>
        <v>No</v>
      </c>
    </row>
    <row r="3030" spans="1:13" x14ac:dyDescent="0.25">
      <c r="A3030" s="126" t="s">
        <v>6863</v>
      </c>
      <c r="B3030" s="126" t="s">
        <v>17222</v>
      </c>
      <c r="C3030" s="126" t="s">
        <v>98</v>
      </c>
      <c r="D3030" s="127">
        <v>1.026</v>
      </c>
      <c r="E3030" s="128">
        <v>425</v>
      </c>
      <c r="F3030" s="128">
        <v>425</v>
      </c>
      <c r="G3030" s="126" t="s">
        <v>13727</v>
      </c>
      <c r="H3030" s="126" t="s">
        <v>20121</v>
      </c>
      <c r="I3030" s="126" t="s">
        <v>20122</v>
      </c>
      <c r="J3030" s="126" t="s">
        <v>26234</v>
      </c>
      <c r="K3030" s="9">
        <f>_xlfn.IFNA(VLOOKUP(Table5[[#This Row],[Section]],SubSill_Tier,2,FALSE),0)</f>
        <v>0</v>
      </c>
      <c r="L3030" s="9" t="str">
        <f t="shared" si="56"/>
        <v/>
      </c>
      <c r="M3030" s="205" t="str" cm="1">
        <f t="array" ref="M3030">_xlfn.IFS(NOT(ISERROR(VLOOKUP(Table5[[#This Row],[Section]],TB_notTB,1,FALSE))),"No",LEFT(Table5[[#This Row],[Section]],3)="ETB","PLS",LEFT(Table5[[#This Row],[Section]],1)="7","PDB",NOT(ISBLANK(Table5[[#This Row],[Section]])),"No")</f>
        <v>No</v>
      </c>
    </row>
    <row r="3031" spans="1:13" x14ac:dyDescent="0.25">
      <c r="A3031" s="126" t="s">
        <v>6864</v>
      </c>
      <c r="B3031" s="126" t="s">
        <v>3598</v>
      </c>
      <c r="C3031" s="126" t="s">
        <v>98</v>
      </c>
      <c r="D3031" s="127">
        <v>0.38900000000000001</v>
      </c>
      <c r="E3031" s="128">
        <v>123</v>
      </c>
      <c r="F3031" s="128">
        <v>123</v>
      </c>
      <c r="G3031" s="126" t="s">
        <v>13724</v>
      </c>
      <c r="H3031" s="126" t="s">
        <v>20186</v>
      </c>
      <c r="I3031" s="126" t="s">
        <v>22099</v>
      </c>
      <c r="J3031" s="126" t="s">
        <v>26234</v>
      </c>
      <c r="K3031" s="9">
        <f>_xlfn.IFNA(VLOOKUP(Table5[[#This Row],[Section]],SubSill_Tier,2,FALSE),0)</f>
        <v>0</v>
      </c>
      <c r="L3031" s="9" t="str">
        <f t="shared" si="56"/>
        <v/>
      </c>
      <c r="M3031" s="205" t="str" cm="1">
        <f t="array" ref="M3031">_xlfn.IFS(NOT(ISERROR(VLOOKUP(Table5[[#This Row],[Section]],TB_notTB,1,FALSE))),"No",LEFT(Table5[[#This Row],[Section]],3)="ETB","PLS",LEFT(Table5[[#This Row],[Section]],1)="7","PDB",NOT(ISBLANK(Table5[[#This Row],[Section]])),"No")</f>
        <v>No</v>
      </c>
    </row>
    <row r="3032" spans="1:13" x14ac:dyDescent="0.25">
      <c r="A3032" s="126" t="s">
        <v>1496</v>
      </c>
      <c r="B3032" s="126" t="s">
        <v>17222</v>
      </c>
      <c r="C3032" s="126" t="s">
        <v>98</v>
      </c>
      <c r="D3032" s="127">
        <v>2.0219999999999998</v>
      </c>
      <c r="E3032" s="128">
        <v>483</v>
      </c>
      <c r="F3032" s="128">
        <v>483</v>
      </c>
      <c r="G3032" s="126" t="s">
        <v>13711</v>
      </c>
      <c r="H3032" s="126" t="s">
        <v>20119</v>
      </c>
      <c r="I3032" s="126" t="s">
        <v>21054</v>
      </c>
      <c r="J3032" s="126" t="s">
        <v>26232</v>
      </c>
      <c r="K3032" s="9">
        <f>_xlfn.IFNA(VLOOKUP(Table5[[#This Row],[Section]],SubSill_Tier,2,FALSE),0)</f>
        <v>0</v>
      </c>
      <c r="L3032" s="9" t="str">
        <f t="shared" si="56"/>
        <v/>
      </c>
      <c r="M3032" s="205" t="str" cm="1">
        <f t="array" ref="M3032">_xlfn.IFS(NOT(ISERROR(VLOOKUP(Table5[[#This Row],[Section]],TB_notTB,1,FALSE))),"No",LEFT(Table5[[#This Row],[Section]],3)="ETB","PLS",LEFT(Table5[[#This Row],[Section]],1)="7","PDB",NOT(ISBLANK(Table5[[#This Row],[Section]])),"No")</f>
        <v>No</v>
      </c>
    </row>
    <row r="3033" spans="1:13" x14ac:dyDescent="0.25">
      <c r="A3033" s="126" t="s">
        <v>1497</v>
      </c>
      <c r="B3033" s="126" t="s">
        <v>17222</v>
      </c>
      <c r="C3033" s="126" t="s">
        <v>98</v>
      </c>
      <c r="D3033" s="127">
        <v>1.758</v>
      </c>
      <c r="E3033" s="128">
        <v>488</v>
      </c>
      <c r="F3033" s="128">
        <v>488</v>
      </c>
      <c r="G3033" s="126" t="s">
        <v>13711</v>
      </c>
      <c r="H3033" s="126" t="s">
        <v>20119</v>
      </c>
      <c r="I3033" s="126" t="s">
        <v>21054</v>
      </c>
      <c r="J3033" s="126" t="s">
        <v>26232</v>
      </c>
      <c r="K3033" s="9">
        <f>_xlfn.IFNA(VLOOKUP(Table5[[#This Row],[Section]],SubSill_Tier,2,FALSE),0)</f>
        <v>0</v>
      </c>
      <c r="L3033" s="9" t="str">
        <f t="shared" si="56"/>
        <v/>
      </c>
      <c r="M3033" s="205" t="str" cm="1">
        <f t="array" ref="M3033">_xlfn.IFS(NOT(ISERROR(VLOOKUP(Table5[[#This Row],[Section]],TB_notTB,1,FALSE))),"No",LEFT(Table5[[#This Row],[Section]],3)="ETB","PLS",LEFT(Table5[[#This Row],[Section]],1)="7","PDB",NOT(ISBLANK(Table5[[#This Row],[Section]])),"No")</f>
        <v>No</v>
      </c>
    </row>
    <row r="3034" spans="1:13" x14ac:dyDescent="0.25">
      <c r="A3034" s="126" t="s">
        <v>6865</v>
      </c>
      <c r="B3034" s="126" t="s">
        <v>3598</v>
      </c>
      <c r="C3034" s="126" t="s">
        <v>98</v>
      </c>
      <c r="D3034" s="127">
        <v>0.46400000000000002</v>
      </c>
      <c r="E3034" s="128">
        <v>178</v>
      </c>
      <c r="F3034" s="128">
        <v>178</v>
      </c>
      <c r="G3034" s="126" t="s">
        <v>13724</v>
      </c>
      <c r="H3034" s="126" t="s">
        <v>20186</v>
      </c>
      <c r="I3034" s="126" t="s">
        <v>22099</v>
      </c>
      <c r="J3034" s="126" t="s">
        <v>26234</v>
      </c>
      <c r="K3034" s="9">
        <f>_xlfn.IFNA(VLOOKUP(Table5[[#This Row],[Section]],SubSill_Tier,2,FALSE),0)</f>
        <v>0</v>
      </c>
      <c r="L3034" s="9" t="str">
        <f t="shared" si="56"/>
        <v/>
      </c>
      <c r="M3034" s="205" t="str" cm="1">
        <f t="array" ref="M3034">_xlfn.IFS(NOT(ISERROR(VLOOKUP(Table5[[#This Row],[Section]],TB_notTB,1,FALSE))),"No",LEFT(Table5[[#This Row],[Section]],3)="ETB","PLS",LEFT(Table5[[#This Row],[Section]],1)="7","PDB",NOT(ISBLANK(Table5[[#This Row],[Section]])),"No")</f>
        <v>No</v>
      </c>
    </row>
    <row r="3035" spans="1:13" x14ac:dyDescent="0.25">
      <c r="A3035" s="126" t="s">
        <v>6866</v>
      </c>
      <c r="B3035" s="126" t="s">
        <v>17222</v>
      </c>
      <c r="C3035" s="126" t="s">
        <v>98</v>
      </c>
      <c r="D3035" s="127">
        <v>0.53700000000000003</v>
      </c>
      <c r="E3035" s="128">
        <v>246</v>
      </c>
      <c r="F3035" s="128">
        <v>246</v>
      </c>
      <c r="G3035" s="126" t="s">
        <v>13727</v>
      </c>
      <c r="H3035" s="126" t="s">
        <v>20121</v>
      </c>
      <c r="I3035" s="126" t="s">
        <v>20122</v>
      </c>
      <c r="J3035" s="126" t="s">
        <v>26234</v>
      </c>
      <c r="K3035" s="9">
        <f>_xlfn.IFNA(VLOOKUP(Table5[[#This Row],[Section]],SubSill_Tier,2,FALSE),0)</f>
        <v>0</v>
      </c>
      <c r="L3035" s="9" t="str">
        <f t="shared" si="56"/>
        <v/>
      </c>
      <c r="M3035" s="205" t="str" cm="1">
        <f t="array" ref="M3035">_xlfn.IFS(NOT(ISERROR(VLOOKUP(Table5[[#This Row],[Section]],TB_notTB,1,FALSE))),"No",LEFT(Table5[[#This Row],[Section]],3)="ETB","PLS",LEFT(Table5[[#This Row],[Section]],1)="7","PDB",NOT(ISBLANK(Table5[[#This Row],[Section]])),"No")</f>
        <v>No</v>
      </c>
    </row>
    <row r="3036" spans="1:13" x14ac:dyDescent="0.25">
      <c r="A3036" s="126" t="s">
        <v>6867</v>
      </c>
      <c r="B3036" s="126" t="s">
        <v>17222</v>
      </c>
      <c r="C3036" s="126" t="s">
        <v>98</v>
      </c>
      <c r="D3036" s="127">
        <v>0.45300000000000001</v>
      </c>
      <c r="E3036" s="128">
        <v>235</v>
      </c>
      <c r="F3036" s="128">
        <v>235</v>
      </c>
      <c r="G3036" s="126" t="s">
        <v>13727</v>
      </c>
      <c r="H3036" s="126" t="s">
        <v>20121</v>
      </c>
      <c r="I3036" s="126" t="s">
        <v>20122</v>
      </c>
      <c r="J3036" s="126" t="s">
        <v>26234</v>
      </c>
      <c r="K3036" s="9">
        <f>_xlfn.IFNA(VLOOKUP(Table5[[#This Row],[Section]],SubSill_Tier,2,FALSE),0)</f>
        <v>0</v>
      </c>
      <c r="L3036" s="9" t="str">
        <f t="shared" si="56"/>
        <v/>
      </c>
      <c r="M3036" s="205" t="str" cm="1">
        <f t="array" ref="M3036">_xlfn.IFS(NOT(ISERROR(VLOOKUP(Table5[[#This Row],[Section]],TB_notTB,1,FALSE))),"No",LEFT(Table5[[#This Row],[Section]],3)="ETB","PLS",LEFT(Table5[[#This Row],[Section]],1)="7","PDB",NOT(ISBLANK(Table5[[#This Row],[Section]])),"No")</f>
        <v>No</v>
      </c>
    </row>
    <row r="3037" spans="1:13" x14ac:dyDescent="0.25">
      <c r="A3037" s="126" t="s">
        <v>6868</v>
      </c>
      <c r="B3037" s="126" t="s">
        <v>17222</v>
      </c>
      <c r="C3037" s="126" t="s">
        <v>98</v>
      </c>
      <c r="D3037" s="127">
        <v>0.34799999999999998</v>
      </c>
      <c r="E3037" s="128">
        <v>105</v>
      </c>
      <c r="F3037" s="128">
        <v>105</v>
      </c>
      <c r="G3037" s="126" t="s">
        <v>13750</v>
      </c>
      <c r="H3037" s="126" t="s">
        <v>20121</v>
      </c>
      <c r="I3037" s="126" t="s">
        <v>20122</v>
      </c>
      <c r="J3037" s="126" t="s">
        <v>26234</v>
      </c>
      <c r="K3037" s="9">
        <f>_xlfn.IFNA(VLOOKUP(Table5[[#This Row],[Section]],SubSill_Tier,2,FALSE),0)</f>
        <v>0</v>
      </c>
      <c r="L3037" s="9" t="str">
        <f t="shared" si="56"/>
        <v/>
      </c>
      <c r="M3037" s="205" t="str" cm="1">
        <f t="array" ref="M3037">_xlfn.IFS(NOT(ISERROR(VLOOKUP(Table5[[#This Row],[Section]],TB_notTB,1,FALSE))),"No",LEFT(Table5[[#This Row],[Section]],3)="ETB","PLS",LEFT(Table5[[#This Row],[Section]],1)="7","PDB",NOT(ISBLANK(Table5[[#This Row],[Section]])),"No")</f>
        <v>No</v>
      </c>
    </row>
    <row r="3038" spans="1:13" x14ac:dyDescent="0.25">
      <c r="A3038" s="126" t="s">
        <v>6869</v>
      </c>
      <c r="B3038" s="126" t="s">
        <v>17222</v>
      </c>
      <c r="C3038" s="126" t="s">
        <v>98</v>
      </c>
      <c r="D3038" s="127">
        <v>0.37</v>
      </c>
      <c r="E3038" s="128">
        <v>100</v>
      </c>
      <c r="F3038" s="128">
        <v>100</v>
      </c>
      <c r="G3038" s="126" t="s">
        <v>13750</v>
      </c>
      <c r="H3038" s="126" t="s">
        <v>20121</v>
      </c>
      <c r="I3038" s="126" t="s">
        <v>20122</v>
      </c>
      <c r="J3038" s="126" t="s">
        <v>26234</v>
      </c>
      <c r="K3038" s="9">
        <f>_xlfn.IFNA(VLOOKUP(Table5[[#This Row],[Section]],SubSill_Tier,2,FALSE),0)</f>
        <v>0</v>
      </c>
      <c r="L3038" s="9" t="str">
        <f t="shared" si="56"/>
        <v/>
      </c>
      <c r="M3038" s="205" t="str" cm="1">
        <f t="array" ref="M3038">_xlfn.IFS(NOT(ISERROR(VLOOKUP(Table5[[#This Row],[Section]],TB_notTB,1,FALSE))),"No",LEFT(Table5[[#This Row],[Section]],3)="ETB","PLS",LEFT(Table5[[#This Row],[Section]],1)="7","PDB",NOT(ISBLANK(Table5[[#This Row],[Section]])),"No")</f>
        <v>No</v>
      </c>
    </row>
    <row r="3039" spans="1:13" x14ac:dyDescent="0.25">
      <c r="A3039" s="126" t="s">
        <v>6870</v>
      </c>
      <c r="B3039" s="126" t="s">
        <v>17222</v>
      </c>
      <c r="C3039" s="126" t="s">
        <v>98</v>
      </c>
      <c r="D3039" s="127">
        <v>0.34799999999999998</v>
      </c>
      <c r="E3039" s="128">
        <v>176</v>
      </c>
      <c r="F3039" s="128">
        <v>176</v>
      </c>
      <c r="G3039" s="126" t="s">
        <v>13750</v>
      </c>
      <c r="H3039" s="126" t="s">
        <v>20121</v>
      </c>
      <c r="I3039" s="126" t="s">
        <v>20122</v>
      </c>
      <c r="J3039" s="126" t="s">
        <v>26234</v>
      </c>
      <c r="K3039" s="9">
        <f>_xlfn.IFNA(VLOOKUP(Table5[[#This Row],[Section]],SubSill_Tier,2,FALSE),0)</f>
        <v>0</v>
      </c>
      <c r="L3039" s="9" t="str">
        <f t="shared" si="56"/>
        <v/>
      </c>
      <c r="M3039" s="205" t="str" cm="1">
        <f t="array" ref="M3039">_xlfn.IFS(NOT(ISERROR(VLOOKUP(Table5[[#This Row],[Section]],TB_notTB,1,FALSE))),"No",LEFT(Table5[[#This Row],[Section]],3)="ETB","PLS",LEFT(Table5[[#This Row],[Section]],1)="7","PDB",NOT(ISBLANK(Table5[[#This Row],[Section]])),"No")</f>
        <v>No</v>
      </c>
    </row>
    <row r="3040" spans="1:13" x14ac:dyDescent="0.25">
      <c r="A3040" s="126" t="s">
        <v>6871</v>
      </c>
      <c r="B3040" s="126" t="s">
        <v>27878</v>
      </c>
      <c r="C3040" s="126" t="s">
        <v>75</v>
      </c>
      <c r="D3040" s="127">
        <v>0.25900000000000001</v>
      </c>
      <c r="E3040" s="128">
        <v>123</v>
      </c>
      <c r="F3040" s="128">
        <v>123</v>
      </c>
      <c r="G3040" s="126" t="s">
        <v>13718</v>
      </c>
      <c r="H3040" s="126" t="s">
        <v>20127</v>
      </c>
      <c r="I3040" s="126" t="s">
        <v>21060</v>
      </c>
      <c r="J3040" s="126" t="s">
        <v>26235</v>
      </c>
      <c r="K3040" s="9">
        <f>_xlfn.IFNA(VLOOKUP(Table5[[#This Row],[Section]],SubSill_Tier,2,FALSE),0)</f>
        <v>0</v>
      </c>
      <c r="L3040" s="9" t="str">
        <f t="shared" si="56"/>
        <v/>
      </c>
      <c r="M3040" s="205" t="str" cm="1">
        <f t="array" ref="M3040">_xlfn.IFS(NOT(ISERROR(VLOOKUP(Table5[[#This Row],[Section]],TB_notTB,1,FALSE))),"No",LEFT(Table5[[#This Row],[Section]],3)="ETB","PLS",LEFT(Table5[[#This Row],[Section]],1)="7","PDB",NOT(ISBLANK(Table5[[#This Row],[Section]])),"No")</f>
        <v>No</v>
      </c>
    </row>
    <row r="3041" spans="1:13" x14ac:dyDescent="0.25">
      <c r="A3041" s="126" t="s">
        <v>6872</v>
      </c>
      <c r="B3041" s="126" t="s">
        <v>17222</v>
      </c>
      <c r="C3041" s="126" t="s">
        <v>98</v>
      </c>
      <c r="D3041" s="127">
        <v>0.56000000000000005</v>
      </c>
      <c r="E3041" s="128">
        <v>239</v>
      </c>
      <c r="F3041" s="128">
        <v>239</v>
      </c>
      <c r="G3041" s="126" t="s">
        <v>13727</v>
      </c>
      <c r="H3041" s="126" t="s">
        <v>20121</v>
      </c>
      <c r="I3041" s="126" t="s">
        <v>20122</v>
      </c>
      <c r="J3041" s="126" t="s">
        <v>26234</v>
      </c>
      <c r="K3041" s="9">
        <f>_xlfn.IFNA(VLOOKUP(Table5[[#This Row],[Section]],SubSill_Tier,2,FALSE),0)</f>
        <v>0</v>
      </c>
      <c r="L3041" s="9" t="str">
        <f t="shared" si="56"/>
        <v/>
      </c>
      <c r="M3041" s="205" t="str" cm="1">
        <f t="array" ref="M3041">_xlfn.IFS(NOT(ISERROR(VLOOKUP(Table5[[#This Row],[Section]],TB_notTB,1,FALSE))),"No",LEFT(Table5[[#This Row],[Section]],3)="ETB","PLS",LEFT(Table5[[#This Row],[Section]],1)="7","PDB",NOT(ISBLANK(Table5[[#This Row],[Section]])),"No")</f>
        <v>No</v>
      </c>
    </row>
    <row r="3042" spans="1:13" x14ac:dyDescent="0.25">
      <c r="A3042" s="126" t="s">
        <v>1498</v>
      </c>
      <c r="B3042" s="126" t="s">
        <v>17222</v>
      </c>
      <c r="C3042" s="126" t="s">
        <v>98</v>
      </c>
      <c r="D3042" s="127">
        <v>0.65300000000000002</v>
      </c>
      <c r="E3042" s="128">
        <v>309</v>
      </c>
      <c r="F3042" s="128">
        <v>309</v>
      </c>
      <c r="G3042" s="126" t="s">
        <v>13736</v>
      </c>
      <c r="H3042" s="126" t="s">
        <v>20148</v>
      </c>
      <c r="I3042" s="126" t="s">
        <v>21073</v>
      </c>
      <c r="J3042" s="126" t="s">
        <v>26232</v>
      </c>
      <c r="K3042" s="9">
        <f>_xlfn.IFNA(VLOOKUP(Table5[[#This Row],[Section]],SubSill_Tier,2,FALSE),0)</f>
        <v>0</v>
      </c>
      <c r="L3042" s="9" t="str">
        <f t="shared" si="56"/>
        <v/>
      </c>
      <c r="M3042" s="205" t="str" cm="1">
        <f t="array" ref="M3042">_xlfn.IFS(NOT(ISERROR(VLOOKUP(Table5[[#This Row],[Section]],TB_notTB,1,FALSE))),"No",LEFT(Table5[[#This Row],[Section]],3)="ETB","PLS",LEFT(Table5[[#This Row],[Section]],1)="7","PDB",NOT(ISBLANK(Table5[[#This Row],[Section]])),"No")</f>
        <v>No</v>
      </c>
    </row>
    <row r="3043" spans="1:13" x14ac:dyDescent="0.25">
      <c r="A3043" s="126" t="s">
        <v>1499</v>
      </c>
      <c r="B3043" s="126" t="s">
        <v>17222</v>
      </c>
      <c r="C3043" s="126" t="s">
        <v>98</v>
      </c>
      <c r="D3043" s="127">
        <v>0.37</v>
      </c>
      <c r="E3043" s="128">
        <v>173</v>
      </c>
      <c r="F3043" s="128">
        <v>173</v>
      </c>
      <c r="G3043" s="126" t="s">
        <v>13736</v>
      </c>
      <c r="H3043" s="126" t="s">
        <v>20148</v>
      </c>
      <c r="I3043" s="126" t="s">
        <v>21073</v>
      </c>
      <c r="J3043" s="126" t="s">
        <v>26232</v>
      </c>
      <c r="K3043" s="9">
        <f>_xlfn.IFNA(VLOOKUP(Table5[[#This Row],[Section]],SubSill_Tier,2,FALSE),0)</f>
        <v>0</v>
      </c>
      <c r="L3043" s="9" t="str">
        <f t="shared" si="56"/>
        <v/>
      </c>
      <c r="M3043" s="205" t="str" cm="1">
        <f t="array" ref="M3043">_xlfn.IFS(NOT(ISERROR(VLOOKUP(Table5[[#This Row],[Section]],TB_notTB,1,FALSE))),"No",LEFT(Table5[[#This Row],[Section]],3)="ETB","PLS",LEFT(Table5[[#This Row],[Section]],1)="7","PDB",NOT(ISBLANK(Table5[[#This Row],[Section]])),"No")</f>
        <v>No</v>
      </c>
    </row>
    <row r="3044" spans="1:13" x14ac:dyDescent="0.25">
      <c r="A3044" s="126" t="s">
        <v>1500</v>
      </c>
      <c r="B3044" s="126" t="s">
        <v>17222</v>
      </c>
      <c r="C3044" s="126" t="s">
        <v>98</v>
      </c>
      <c r="D3044" s="127">
        <v>0.90700000000000003</v>
      </c>
      <c r="E3044" s="128">
        <v>309</v>
      </c>
      <c r="F3044" s="128">
        <v>309</v>
      </c>
      <c r="G3044" s="126" t="s">
        <v>13711</v>
      </c>
      <c r="H3044" s="126" t="s">
        <v>20119</v>
      </c>
      <c r="I3044" s="126" t="s">
        <v>21054</v>
      </c>
      <c r="J3044" s="126" t="s">
        <v>26232</v>
      </c>
      <c r="K3044" s="9">
        <f>_xlfn.IFNA(VLOOKUP(Table5[[#This Row],[Section]],SubSill_Tier,2,FALSE),0)</f>
        <v>0</v>
      </c>
      <c r="L3044" s="9" t="str">
        <f t="shared" si="56"/>
        <v/>
      </c>
      <c r="M3044" s="205" t="str" cm="1">
        <f t="array" ref="M3044">_xlfn.IFS(NOT(ISERROR(VLOOKUP(Table5[[#This Row],[Section]],TB_notTB,1,FALSE))),"No",LEFT(Table5[[#This Row],[Section]],3)="ETB","PLS",LEFT(Table5[[#This Row],[Section]],1)="7","PDB",NOT(ISBLANK(Table5[[#This Row],[Section]])),"No")</f>
        <v>No</v>
      </c>
    </row>
    <row r="3045" spans="1:13" x14ac:dyDescent="0.25">
      <c r="A3045" s="126" t="s">
        <v>6873</v>
      </c>
      <c r="B3045" s="126" t="s">
        <v>17222</v>
      </c>
      <c r="C3045" s="126" t="s">
        <v>98</v>
      </c>
      <c r="D3045" s="127">
        <v>0.53</v>
      </c>
      <c r="E3045" s="128">
        <v>217</v>
      </c>
      <c r="F3045" s="128">
        <v>217</v>
      </c>
      <c r="G3045" s="126" t="s">
        <v>13727</v>
      </c>
      <c r="H3045" s="126" t="s">
        <v>20121</v>
      </c>
      <c r="I3045" s="126" t="s">
        <v>20122</v>
      </c>
      <c r="J3045" s="126" t="s">
        <v>26234</v>
      </c>
      <c r="K3045" s="9">
        <f>_xlfn.IFNA(VLOOKUP(Table5[[#This Row],[Section]],SubSill_Tier,2,FALSE),0)</f>
        <v>0</v>
      </c>
      <c r="L3045" s="9" t="str">
        <f t="shared" si="56"/>
        <v/>
      </c>
      <c r="M3045" s="205" t="str" cm="1">
        <f t="array" ref="M3045">_xlfn.IFS(NOT(ISERROR(VLOOKUP(Table5[[#This Row],[Section]],TB_notTB,1,FALSE))),"No",LEFT(Table5[[#This Row],[Section]],3)="ETB","PLS",LEFT(Table5[[#This Row],[Section]],1)="7","PDB",NOT(ISBLANK(Table5[[#This Row],[Section]])),"No")</f>
        <v>No</v>
      </c>
    </row>
    <row r="3046" spans="1:13" x14ac:dyDescent="0.25">
      <c r="A3046" s="126" t="s">
        <v>6874</v>
      </c>
      <c r="B3046" s="126" t="s">
        <v>17222</v>
      </c>
      <c r="C3046" s="126" t="s">
        <v>98</v>
      </c>
      <c r="D3046" s="127">
        <v>0.40899999999999997</v>
      </c>
      <c r="E3046" s="128">
        <v>212</v>
      </c>
      <c r="F3046" s="128">
        <v>212</v>
      </c>
      <c r="G3046" s="126" t="s">
        <v>13727</v>
      </c>
      <c r="H3046" s="126" t="s">
        <v>20121</v>
      </c>
      <c r="I3046" s="126" t="s">
        <v>20122</v>
      </c>
      <c r="J3046" s="126" t="s">
        <v>26234</v>
      </c>
      <c r="K3046" s="9">
        <f>_xlfn.IFNA(VLOOKUP(Table5[[#This Row],[Section]],SubSill_Tier,2,FALSE),0)</f>
        <v>0</v>
      </c>
      <c r="L3046" s="9" t="str">
        <f t="shared" si="56"/>
        <v/>
      </c>
      <c r="M3046" s="205" t="str" cm="1">
        <f t="array" ref="M3046">_xlfn.IFS(NOT(ISERROR(VLOOKUP(Table5[[#This Row],[Section]],TB_notTB,1,FALSE))),"No",LEFT(Table5[[#This Row],[Section]],3)="ETB","PLS",LEFT(Table5[[#This Row],[Section]],1)="7","PDB",NOT(ISBLANK(Table5[[#This Row],[Section]])),"No")</f>
        <v>No</v>
      </c>
    </row>
    <row r="3047" spans="1:13" x14ac:dyDescent="0.25">
      <c r="A3047" s="126" t="s">
        <v>6875</v>
      </c>
      <c r="B3047" s="126" t="s">
        <v>3598</v>
      </c>
      <c r="C3047" s="126" t="s">
        <v>98</v>
      </c>
      <c r="D3047" s="127">
        <v>0.41699999999999998</v>
      </c>
      <c r="E3047" s="128">
        <v>129</v>
      </c>
      <c r="F3047" s="128">
        <v>129</v>
      </c>
      <c r="G3047" s="126" t="s">
        <v>13750</v>
      </c>
      <c r="H3047" s="126" t="s">
        <v>20121</v>
      </c>
      <c r="I3047" s="126" t="s">
        <v>20122</v>
      </c>
      <c r="J3047" s="126" t="s">
        <v>26234</v>
      </c>
      <c r="K3047" s="9">
        <f>_xlfn.IFNA(VLOOKUP(Table5[[#This Row],[Section]],SubSill_Tier,2,FALSE),0)</f>
        <v>0</v>
      </c>
      <c r="L3047" s="9" t="str">
        <f t="shared" si="56"/>
        <v/>
      </c>
      <c r="M3047" s="205" t="str" cm="1">
        <f t="array" ref="M3047">_xlfn.IFS(NOT(ISERROR(VLOOKUP(Table5[[#This Row],[Section]],TB_notTB,1,FALSE))),"No",LEFT(Table5[[#This Row],[Section]],3)="ETB","PLS",LEFT(Table5[[#This Row],[Section]],1)="7","PDB",NOT(ISBLANK(Table5[[#This Row],[Section]])),"No")</f>
        <v>No</v>
      </c>
    </row>
    <row r="3048" spans="1:13" x14ac:dyDescent="0.25">
      <c r="A3048" s="126" t="s">
        <v>6876</v>
      </c>
      <c r="B3048" s="126" t="s">
        <v>17222</v>
      </c>
      <c r="C3048" s="126" t="s">
        <v>98</v>
      </c>
      <c r="D3048" s="127">
        <v>0.77200000000000002</v>
      </c>
      <c r="E3048" s="128">
        <v>169</v>
      </c>
      <c r="F3048" s="128">
        <v>169</v>
      </c>
      <c r="G3048" s="126" t="s">
        <v>13727</v>
      </c>
      <c r="H3048" s="126" t="s">
        <v>20121</v>
      </c>
      <c r="I3048" s="126" t="s">
        <v>20122</v>
      </c>
      <c r="J3048" s="126" t="s">
        <v>26234</v>
      </c>
      <c r="K3048" s="9">
        <f>_xlfn.IFNA(VLOOKUP(Table5[[#This Row],[Section]],SubSill_Tier,2,FALSE),0)</f>
        <v>0</v>
      </c>
      <c r="L3048" s="9" t="str">
        <f t="shared" si="56"/>
        <v/>
      </c>
      <c r="M3048" s="205" t="str" cm="1">
        <f t="array" ref="M3048">_xlfn.IFS(NOT(ISERROR(VLOOKUP(Table5[[#This Row],[Section]],TB_notTB,1,FALSE))),"No",LEFT(Table5[[#This Row],[Section]],3)="ETB","PLS",LEFT(Table5[[#This Row],[Section]],1)="7","PDB",NOT(ISBLANK(Table5[[#This Row],[Section]])),"No")</f>
        <v>No</v>
      </c>
    </row>
    <row r="3049" spans="1:13" x14ac:dyDescent="0.25">
      <c r="A3049" s="126" t="s">
        <v>6877</v>
      </c>
      <c r="B3049" s="126" t="s">
        <v>6878</v>
      </c>
      <c r="C3049" s="126" t="s">
        <v>98</v>
      </c>
      <c r="D3049" s="127">
        <v>2.3690000000000002</v>
      </c>
      <c r="E3049" s="128">
        <v>227</v>
      </c>
      <c r="F3049" s="128">
        <v>227</v>
      </c>
      <c r="G3049" s="126" t="s">
        <v>13750</v>
      </c>
      <c r="H3049" s="126" t="s">
        <v>20121</v>
      </c>
      <c r="I3049" s="126" t="s">
        <v>20122</v>
      </c>
      <c r="J3049" s="126" t="s">
        <v>26234</v>
      </c>
      <c r="K3049" s="9">
        <f>_xlfn.IFNA(VLOOKUP(Table5[[#This Row],[Section]],SubSill_Tier,2,FALSE),0)</f>
        <v>0</v>
      </c>
      <c r="L3049" s="9" t="str">
        <f t="shared" si="56"/>
        <v>Wall</v>
      </c>
      <c r="M3049" s="205" t="str" cm="1">
        <f t="array" ref="M3049">_xlfn.IFS(NOT(ISERROR(VLOOKUP(Table5[[#This Row],[Section]],TB_notTB,1,FALSE))),"No",LEFT(Table5[[#This Row],[Section]],3)="ETB","PLS",LEFT(Table5[[#This Row],[Section]],1)="7","PDB",NOT(ISBLANK(Table5[[#This Row],[Section]])),"No")</f>
        <v>No</v>
      </c>
    </row>
    <row r="3050" spans="1:13" x14ac:dyDescent="0.25">
      <c r="A3050" s="126" t="s">
        <v>1501</v>
      </c>
      <c r="B3050" s="126" t="s">
        <v>17222</v>
      </c>
      <c r="C3050" s="126" t="s">
        <v>98</v>
      </c>
      <c r="D3050" s="127">
        <v>0.33900000000000002</v>
      </c>
      <c r="E3050" s="128">
        <v>133</v>
      </c>
      <c r="F3050" s="128">
        <v>133</v>
      </c>
      <c r="G3050" s="126" t="s">
        <v>13736</v>
      </c>
      <c r="H3050" s="126" t="s">
        <v>20148</v>
      </c>
      <c r="I3050" s="126" t="s">
        <v>21073</v>
      </c>
      <c r="J3050" s="126" t="s">
        <v>26232</v>
      </c>
      <c r="K3050" s="9">
        <f>_xlfn.IFNA(VLOOKUP(Table5[[#This Row],[Section]],SubSill_Tier,2,FALSE),0)</f>
        <v>0</v>
      </c>
      <c r="L3050" s="9" t="str">
        <f t="shared" si="56"/>
        <v/>
      </c>
      <c r="M3050" s="205" t="str" cm="1">
        <f t="array" ref="M3050">_xlfn.IFS(NOT(ISERROR(VLOOKUP(Table5[[#This Row],[Section]],TB_notTB,1,FALSE))),"No",LEFT(Table5[[#This Row],[Section]],3)="ETB","PLS",LEFT(Table5[[#This Row],[Section]],1)="7","PDB",NOT(ISBLANK(Table5[[#This Row],[Section]])),"No")</f>
        <v>No</v>
      </c>
    </row>
    <row r="3051" spans="1:13" x14ac:dyDescent="0.25">
      <c r="A3051" s="126" t="s">
        <v>11741</v>
      </c>
      <c r="B3051" s="126" t="s">
        <v>17222</v>
      </c>
      <c r="C3051" s="126" t="s">
        <v>98</v>
      </c>
      <c r="D3051" s="127">
        <v>0.80200000000000005</v>
      </c>
      <c r="E3051" s="128">
        <v>260</v>
      </c>
      <c r="F3051" s="128">
        <v>222</v>
      </c>
      <c r="G3051" s="126" t="s">
        <v>13758</v>
      </c>
      <c r="H3051" s="126" t="s">
        <v>20201</v>
      </c>
      <c r="I3051" s="126" t="s">
        <v>20202</v>
      </c>
      <c r="J3051" s="126" t="s">
        <v>26258</v>
      </c>
      <c r="K3051" s="9">
        <f>_xlfn.IFNA(VLOOKUP(Table5[[#This Row],[Section]],SubSill_Tier,2,FALSE),0)</f>
        <v>0</v>
      </c>
      <c r="L3051" s="9" t="str">
        <f t="shared" si="56"/>
        <v/>
      </c>
      <c r="M3051" s="205" t="str" cm="1">
        <f t="array" ref="M3051">_xlfn.IFS(NOT(ISERROR(VLOOKUP(Table5[[#This Row],[Section]],TB_notTB,1,FALSE))),"No",LEFT(Table5[[#This Row],[Section]],3)="ETB","PLS",LEFT(Table5[[#This Row],[Section]],1)="7","PDB",NOT(ISBLANK(Table5[[#This Row],[Section]])),"No")</f>
        <v>No</v>
      </c>
    </row>
    <row r="3052" spans="1:13" x14ac:dyDescent="0.25">
      <c r="A3052" s="126" t="s">
        <v>1502</v>
      </c>
      <c r="B3052" s="126" t="s">
        <v>17222</v>
      </c>
      <c r="C3052" s="126" t="s">
        <v>75</v>
      </c>
      <c r="D3052" s="127">
        <v>0.63200000000000001</v>
      </c>
      <c r="E3052" s="128">
        <v>283</v>
      </c>
      <c r="F3052" s="128">
        <v>283</v>
      </c>
      <c r="G3052" s="126" t="s">
        <v>13712</v>
      </c>
      <c r="H3052" s="126" t="s">
        <v>20120</v>
      </c>
      <c r="I3052" s="126" t="s">
        <v>21055</v>
      </c>
      <c r="J3052" s="126" t="s">
        <v>26232</v>
      </c>
      <c r="K3052" s="9">
        <f>_xlfn.IFNA(VLOOKUP(Table5[[#This Row],[Section]],SubSill_Tier,2,FALSE),0)</f>
        <v>0</v>
      </c>
      <c r="L3052" s="9" t="str">
        <f t="shared" si="56"/>
        <v/>
      </c>
      <c r="M3052" s="205" t="str" cm="1">
        <f t="array" ref="M3052">_xlfn.IFS(NOT(ISERROR(VLOOKUP(Table5[[#This Row],[Section]],TB_notTB,1,FALSE))),"No",LEFT(Table5[[#This Row],[Section]],3)="ETB","PLS",LEFT(Table5[[#This Row],[Section]],1)="7","PDB",NOT(ISBLANK(Table5[[#This Row],[Section]])),"No")</f>
        <v>No</v>
      </c>
    </row>
    <row r="3053" spans="1:13" x14ac:dyDescent="0.25">
      <c r="A3053" s="126" t="s">
        <v>1503</v>
      </c>
      <c r="B3053" s="126" t="s">
        <v>17222</v>
      </c>
      <c r="C3053" s="126" t="s">
        <v>98</v>
      </c>
      <c r="D3053" s="127">
        <v>0.70399999999999996</v>
      </c>
      <c r="E3053" s="128">
        <v>345</v>
      </c>
      <c r="F3053" s="128">
        <v>345</v>
      </c>
      <c r="G3053" s="126" t="s">
        <v>13736</v>
      </c>
      <c r="H3053" s="126" t="s">
        <v>20148</v>
      </c>
      <c r="I3053" s="126" t="s">
        <v>21073</v>
      </c>
      <c r="J3053" s="126" t="s">
        <v>26232</v>
      </c>
      <c r="K3053" s="9">
        <f>_xlfn.IFNA(VLOOKUP(Table5[[#This Row],[Section]],SubSill_Tier,2,FALSE),0)</f>
        <v>0</v>
      </c>
      <c r="L3053" s="9" t="str">
        <f t="shared" si="56"/>
        <v/>
      </c>
      <c r="M3053" s="205" t="str" cm="1">
        <f t="array" ref="M3053">_xlfn.IFS(NOT(ISERROR(VLOOKUP(Table5[[#This Row],[Section]],TB_notTB,1,FALSE))),"No",LEFT(Table5[[#This Row],[Section]],3)="ETB","PLS",LEFT(Table5[[#This Row],[Section]],1)="7","PDB",NOT(ISBLANK(Table5[[#This Row],[Section]])),"No")</f>
        <v>No</v>
      </c>
    </row>
    <row r="3054" spans="1:13" x14ac:dyDescent="0.25">
      <c r="A3054" s="126" t="s">
        <v>1504</v>
      </c>
      <c r="B3054" s="126" t="s">
        <v>17222</v>
      </c>
      <c r="C3054" s="126" t="s">
        <v>98</v>
      </c>
      <c r="D3054" s="127">
        <v>1.831</v>
      </c>
      <c r="E3054" s="128">
        <v>551</v>
      </c>
      <c r="F3054" s="128">
        <v>551</v>
      </c>
      <c r="G3054" s="126" t="s">
        <v>13711</v>
      </c>
      <c r="H3054" s="126" t="s">
        <v>20119</v>
      </c>
      <c r="I3054" s="126" t="s">
        <v>21054</v>
      </c>
      <c r="J3054" s="126" t="s">
        <v>26232</v>
      </c>
      <c r="K3054" s="9">
        <f>_xlfn.IFNA(VLOOKUP(Table5[[#This Row],[Section]],SubSill_Tier,2,FALSE),0)</f>
        <v>0</v>
      </c>
      <c r="L3054" s="9" t="str">
        <f t="shared" si="56"/>
        <v/>
      </c>
      <c r="M3054" s="205" t="str" cm="1">
        <f t="array" ref="M3054">_xlfn.IFS(NOT(ISERROR(VLOOKUP(Table5[[#This Row],[Section]],TB_notTB,1,FALSE))),"No",LEFT(Table5[[#This Row],[Section]],3)="ETB","PLS",LEFT(Table5[[#This Row],[Section]],1)="7","PDB",NOT(ISBLANK(Table5[[#This Row],[Section]])),"No")</f>
        <v>No</v>
      </c>
    </row>
    <row r="3055" spans="1:13" x14ac:dyDescent="0.25">
      <c r="A3055" s="126" t="s">
        <v>1505</v>
      </c>
      <c r="B3055" s="126" t="s">
        <v>17222</v>
      </c>
      <c r="C3055" s="126" t="s">
        <v>98</v>
      </c>
      <c r="D3055" s="127">
        <v>0.42099999999999999</v>
      </c>
      <c r="E3055" s="128">
        <v>210</v>
      </c>
      <c r="F3055" s="128">
        <v>210</v>
      </c>
      <c r="G3055" s="126" t="s">
        <v>13711</v>
      </c>
      <c r="H3055" s="126" t="s">
        <v>20119</v>
      </c>
      <c r="I3055" s="126" t="s">
        <v>21054</v>
      </c>
      <c r="J3055" s="126" t="s">
        <v>26232</v>
      </c>
      <c r="K3055" s="9">
        <f>_xlfn.IFNA(VLOOKUP(Table5[[#This Row],[Section]],SubSill_Tier,2,FALSE),0)</f>
        <v>0</v>
      </c>
      <c r="L3055" s="9" t="str">
        <f t="shared" si="56"/>
        <v/>
      </c>
      <c r="M3055" s="205" t="str" cm="1">
        <f t="array" ref="M3055">_xlfn.IFS(NOT(ISERROR(VLOOKUP(Table5[[#This Row],[Section]],TB_notTB,1,FALSE))),"No",LEFT(Table5[[#This Row],[Section]],3)="ETB","PLS",LEFT(Table5[[#This Row],[Section]],1)="7","PDB",NOT(ISBLANK(Table5[[#This Row],[Section]])),"No")</f>
        <v>No</v>
      </c>
    </row>
    <row r="3056" spans="1:13" x14ac:dyDescent="0.25">
      <c r="A3056" s="126" t="s">
        <v>1506</v>
      </c>
      <c r="B3056" s="126" t="s">
        <v>17222</v>
      </c>
      <c r="C3056" s="126" t="s">
        <v>98</v>
      </c>
      <c r="D3056" s="127">
        <v>0.497</v>
      </c>
      <c r="E3056" s="128">
        <v>243</v>
      </c>
      <c r="F3056" s="128">
        <v>243</v>
      </c>
      <c r="G3056" s="126" t="s">
        <v>13711</v>
      </c>
      <c r="H3056" s="126" t="s">
        <v>20119</v>
      </c>
      <c r="I3056" s="126" t="s">
        <v>21054</v>
      </c>
      <c r="J3056" s="126" t="s">
        <v>26232</v>
      </c>
      <c r="K3056" s="9">
        <f>_xlfn.IFNA(VLOOKUP(Table5[[#This Row],[Section]],SubSill_Tier,2,FALSE),0)</f>
        <v>0</v>
      </c>
      <c r="L3056" s="9" t="str">
        <f t="shared" si="56"/>
        <v/>
      </c>
      <c r="M3056" s="205" t="str" cm="1">
        <f t="array" ref="M3056">_xlfn.IFS(NOT(ISERROR(VLOOKUP(Table5[[#This Row],[Section]],TB_notTB,1,FALSE))),"No",LEFT(Table5[[#This Row],[Section]],3)="ETB","PLS",LEFT(Table5[[#This Row],[Section]],1)="7","PDB",NOT(ISBLANK(Table5[[#This Row],[Section]])),"No")</f>
        <v>No</v>
      </c>
    </row>
    <row r="3057" spans="1:13" x14ac:dyDescent="0.25">
      <c r="A3057" s="126" t="s">
        <v>1507</v>
      </c>
      <c r="B3057" s="126" t="s">
        <v>17222</v>
      </c>
      <c r="C3057" s="126" t="s">
        <v>98</v>
      </c>
      <c r="D3057" s="127">
        <v>0.38100000000000001</v>
      </c>
      <c r="E3057" s="128">
        <v>173</v>
      </c>
      <c r="F3057" s="128">
        <v>173</v>
      </c>
      <c r="G3057" s="126" t="s">
        <v>13736</v>
      </c>
      <c r="H3057" s="126" t="s">
        <v>20148</v>
      </c>
      <c r="I3057" s="126" t="s">
        <v>21073</v>
      </c>
      <c r="J3057" s="126" t="s">
        <v>26232</v>
      </c>
      <c r="K3057" s="9">
        <f>_xlfn.IFNA(VLOOKUP(Table5[[#This Row],[Section]],SubSill_Tier,2,FALSE),0)</f>
        <v>0</v>
      </c>
      <c r="L3057" s="9" t="str">
        <f t="shared" si="56"/>
        <v/>
      </c>
      <c r="M3057" s="205" t="str" cm="1">
        <f t="array" ref="M3057">_xlfn.IFS(NOT(ISERROR(VLOOKUP(Table5[[#This Row],[Section]],TB_notTB,1,FALSE))),"No",LEFT(Table5[[#This Row],[Section]],3)="ETB","PLS",LEFT(Table5[[#This Row],[Section]],1)="7","PDB",NOT(ISBLANK(Table5[[#This Row],[Section]])),"No")</f>
        <v>No</v>
      </c>
    </row>
    <row r="3058" spans="1:13" x14ac:dyDescent="0.25">
      <c r="A3058" s="126" t="s">
        <v>6879</v>
      </c>
      <c r="B3058" s="126" t="s">
        <v>27879</v>
      </c>
      <c r="C3058" s="126" t="s">
        <v>75</v>
      </c>
      <c r="D3058" s="127">
        <v>1.571</v>
      </c>
      <c r="E3058" s="128">
        <v>394</v>
      </c>
      <c r="F3058" s="128">
        <v>394</v>
      </c>
      <c r="G3058" s="126" t="s">
        <v>13720</v>
      </c>
      <c r="H3058" s="126" t="s">
        <v>20130</v>
      </c>
      <c r="I3058" s="126" t="s">
        <v>20131</v>
      </c>
      <c r="J3058" s="126" t="s">
        <v>26235</v>
      </c>
      <c r="K3058" s="9">
        <f>_xlfn.IFNA(VLOOKUP(Table5[[#This Row],[Section]],SubSill_Tier,2,FALSE),0)</f>
        <v>0</v>
      </c>
      <c r="L3058" s="9" t="str">
        <f t="shared" si="56"/>
        <v/>
      </c>
      <c r="M3058" s="205" t="str" cm="1">
        <f t="array" ref="M3058">_xlfn.IFS(NOT(ISERROR(VLOOKUP(Table5[[#This Row],[Section]],TB_notTB,1,FALSE))),"No",LEFT(Table5[[#This Row],[Section]],3)="ETB","PLS",LEFT(Table5[[#This Row],[Section]],1)="7","PDB",NOT(ISBLANK(Table5[[#This Row],[Section]])),"No")</f>
        <v>No</v>
      </c>
    </row>
    <row r="3059" spans="1:13" x14ac:dyDescent="0.25">
      <c r="A3059" s="126" t="s">
        <v>1508</v>
      </c>
      <c r="B3059" s="126" t="s">
        <v>17222</v>
      </c>
      <c r="C3059" s="126" t="s">
        <v>98</v>
      </c>
      <c r="D3059" s="127">
        <v>0.154</v>
      </c>
      <c r="E3059" s="128">
        <v>100</v>
      </c>
      <c r="F3059" s="128">
        <v>100</v>
      </c>
      <c r="G3059" s="126" t="s">
        <v>13736</v>
      </c>
      <c r="H3059" s="126" t="s">
        <v>20148</v>
      </c>
      <c r="I3059" s="126" t="s">
        <v>21073</v>
      </c>
      <c r="J3059" s="126" t="s">
        <v>26232</v>
      </c>
      <c r="K3059" s="9">
        <f>_xlfn.IFNA(VLOOKUP(Table5[[#This Row],[Section]],SubSill_Tier,2,FALSE),0)</f>
        <v>0</v>
      </c>
      <c r="L3059" s="9" t="str">
        <f t="shared" si="56"/>
        <v/>
      </c>
      <c r="M3059" s="205" t="str" cm="1">
        <f t="array" ref="M3059">_xlfn.IFS(NOT(ISERROR(VLOOKUP(Table5[[#This Row],[Section]],TB_notTB,1,FALSE))),"No",LEFT(Table5[[#This Row],[Section]],3)="ETB","PLS",LEFT(Table5[[#This Row],[Section]],1)="7","PDB",NOT(ISBLANK(Table5[[#This Row],[Section]])),"No")</f>
        <v>No</v>
      </c>
    </row>
    <row r="3060" spans="1:13" x14ac:dyDescent="0.25">
      <c r="A3060" s="126" t="s">
        <v>1509</v>
      </c>
      <c r="B3060" s="126" t="s">
        <v>17222</v>
      </c>
      <c r="C3060" s="126" t="s">
        <v>98</v>
      </c>
      <c r="D3060" s="127">
        <v>0.35599999999999998</v>
      </c>
      <c r="E3060" s="128">
        <v>120</v>
      </c>
      <c r="F3060" s="128">
        <v>120</v>
      </c>
      <c r="G3060" s="126" t="s">
        <v>13736</v>
      </c>
      <c r="H3060" s="126" t="s">
        <v>20148</v>
      </c>
      <c r="I3060" s="126" t="s">
        <v>21073</v>
      </c>
      <c r="J3060" s="126" t="s">
        <v>26232</v>
      </c>
      <c r="K3060" s="9">
        <f>_xlfn.IFNA(VLOOKUP(Table5[[#This Row],[Section]],SubSill_Tier,2,FALSE),0)</f>
        <v>0</v>
      </c>
      <c r="L3060" s="9" t="str">
        <f t="shared" si="56"/>
        <v/>
      </c>
      <c r="M3060" s="205" t="str" cm="1">
        <f t="array" ref="M3060">_xlfn.IFS(NOT(ISERROR(VLOOKUP(Table5[[#This Row],[Section]],TB_notTB,1,FALSE))),"No",LEFT(Table5[[#This Row],[Section]],3)="ETB","PLS",LEFT(Table5[[#This Row],[Section]],1)="7","PDB",NOT(ISBLANK(Table5[[#This Row],[Section]])),"No")</f>
        <v>No</v>
      </c>
    </row>
    <row r="3061" spans="1:13" x14ac:dyDescent="0.25">
      <c r="A3061" s="126" t="s">
        <v>6880</v>
      </c>
      <c r="B3061" s="126" t="s">
        <v>17222</v>
      </c>
      <c r="C3061" s="126" t="s">
        <v>75</v>
      </c>
      <c r="D3061" s="127">
        <v>0.13800000000000001</v>
      </c>
      <c r="E3061" s="128">
        <v>100</v>
      </c>
      <c r="F3061" s="128">
        <v>100</v>
      </c>
      <c r="G3061" s="126" t="s">
        <v>13713</v>
      </c>
      <c r="H3061" s="126" t="s">
        <v>20121</v>
      </c>
      <c r="I3061" s="126" t="s">
        <v>20122</v>
      </c>
      <c r="J3061" s="126" t="s">
        <v>26234</v>
      </c>
      <c r="K3061" s="9">
        <f>_xlfn.IFNA(VLOOKUP(Table5[[#This Row],[Section]],SubSill_Tier,2,FALSE),0)</f>
        <v>0</v>
      </c>
      <c r="L3061" s="9" t="str">
        <f t="shared" si="56"/>
        <v/>
      </c>
      <c r="M3061" s="205" t="str" cm="1">
        <f t="array" ref="M3061">_xlfn.IFS(NOT(ISERROR(VLOOKUP(Table5[[#This Row],[Section]],TB_notTB,1,FALSE))),"No",LEFT(Table5[[#This Row],[Section]],3)="ETB","PLS",LEFT(Table5[[#This Row],[Section]],1)="7","PDB",NOT(ISBLANK(Table5[[#This Row],[Section]])),"No")</f>
        <v>No</v>
      </c>
    </row>
    <row r="3062" spans="1:13" x14ac:dyDescent="0.25">
      <c r="A3062" s="126" t="s">
        <v>6881</v>
      </c>
      <c r="B3062" s="126" t="s">
        <v>17222</v>
      </c>
      <c r="C3062" s="126" t="s">
        <v>75</v>
      </c>
      <c r="D3062" s="127">
        <v>0.21099999999999999</v>
      </c>
      <c r="E3062" s="128">
        <v>126</v>
      </c>
      <c r="F3062" s="128">
        <v>126</v>
      </c>
      <c r="G3062" s="126" t="s">
        <v>13713</v>
      </c>
      <c r="H3062" s="126" t="s">
        <v>20121</v>
      </c>
      <c r="I3062" s="126" t="s">
        <v>20122</v>
      </c>
      <c r="J3062" s="126" t="s">
        <v>26234</v>
      </c>
      <c r="K3062" s="9">
        <f>_xlfn.IFNA(VLOOKUP(Table5[[#This Row],[Section]],SubSill_Tier,2,FALSE),0)</f>
        <v>0</v>
      </c>
      <c r="L3062" s="9" t="str">
        <f t="shared" si="56"/>
        <v/>
      </c>
      <c r="M3062" s="205" t="str" cm="1">
        <f t="array" ref="M3062">_xlfn.IFS(NOT(ISERROR(VLOOKUP(Table5[[#This Row],[Section]],TB_notTB,1,FALSE))),"No",LEFT(Table5[[#This Row],[Section]],3)="ETB","PLS",LEFT(Table5[[#This Row],[Section]],1)="7","PDB",NOT(ISBLANK(Table5[[#This Row],[Section]])),"No")</f>
        <v>No</v>
      </c>
    </row>
    <row r="3063" spans="1:13" x14ac:dyDescent="0.25">
      <c r="A3063" s="126" t="s">
        <v>6882</v>
      </c>
      <c r="B3063" s="126" t="s">
        <v>13272</v>
      </c>
      <c r="C3063" s="126" t="s">
        <v>75</v>
      </c>
      <c r="D3063" s="127">
        <v>0.23499999999999999</v>
      </c>
      <c r="E3063" s="128">
        <v>148</v>
      </c>
      <c r="F3063" s="128">
        <v>100</v>
      </c>
      <c r="G3063" s="126" t="s">
        <v>13737</v>
      </c>
      <c r="H3063" s="126" t="s">
        <v>21074</v>
      </c>
      <c r="I3063" s="126" t="s">
        <v>21075</v>
      </c>
      <c r="J3063" s="126" t="s">
        <v>26233</v>
      </c>
      <c r="K3063" s="9">
        <f>_xlfn.IFNA(VLOOKUP(Table5[[#This Row],[Section]],SubSill_Tier,2,FALSE),0)</f>
        <v>0</v>
      </c>
      <c r="L3063" s="9" t="str">
        <f t="shared" si="56"/>
        <v/>
      </c>
      <c r="M3063" s="205" t="str" cm="1">
        <f t="array" ref="M3063">_xlfn.IFS(NOT(ISERROR(VLOOKUP(Table5[[#This Row],[Section]],TB_notTB,1,FALSE))),"No",LEFT(Table5[[#This Row],[Section]],3)="ETB","PLS",LEFT(Table5[[#This Row],[Section]],1)="7","PDB",NOT(ISBLANK(Table5[[#This Row],[Section]])),"No")</f>
        <v>No</v>
      </c>
    </row>
    <row r="3064" spans="1:13" x14ac:dyDescent="0.25">
      <c r="A3064" s="126" t="s">
        <v>6883</v>
      </c>
      <c r="B3064" s="126" t="s">
        <v>6884</v>
      </c>
      <c r="C3064" s="126" t="s">
        <v>75</v>
      </c>
      <c r="D3064" s="127">
        <v>0.13900000000000001</v>
      </c>
      <c r="E3064" s="128">
        <v>100</v>
      </c>
      <c r="F3064" s="128">
        <v>100</v>
      </c>
      <c r="G3064" s="126" t="s">
        <v>13719</v>
      </c>
      <c r="H3064" s="126" t="s">
        <v>20128</v>
      </c>
      <c r="I3064" s="126" t="s">
        <v>20129</v>
      </c>
      <c r="J3064" s="126" t="s">
        <v>26236</v>
      </c>
      <c r="K3064" s="9">
        <f>_xlfn.IFNA(VLOOKUP(Table5[[#This Row],[Section]],SubSill_Tier,2,FALSE),0)</f>
        <v>0</v>
      </c>
      <c r="L3064" s="9" t="str">
        <f t="shared" si="56"/>
        <v/>
      </c>
      <c r="M3064" s="205" t="str" cm="1">
        <f t="array" ref="M3064">_xlfn.IFS(NOT(ISERROR(VLOOKUP(Table5[[#This Row],[Section]],TB_notTB,1,FALSE))),"No",LEFT(Table5[[#This Row],[Section]],3)="ETB","PLS",LEFT(Table5[[#This Row],[Section]],1)="7","PDB",NOT(ISBLANK(Table5[[#This Row],[Section]])),"No")</f>
        <v>No</v>
      </c>
    </row>
    <row r="3065" spans="1:13" x14ac:dyDescent="0.25">
      <c r="A3065" s="126" t="s">
        <v>6885</v>
      </c>
      <c r="B3065" s="126" t="s">
        <v>13273</v>
      </c>
      <c r="C3065" s="126" t="s">
        <v>75</v>
      </c>
      <c r="D3065" s="127">
        <v>0.157</v>
      </c>
      <c r="E3065" s="128">
        <v>100</v>
      </c>
      <c r="F3065" s="128">
        <v>100</v>
      </c>
      <c r="G3065" s="126" t="s">
        <v>13737</v>
      </c>
      <c r="H3065" s="126" t="s">
        <v>21074</v>
      </c>
      <c r="I3065" s="126" t="s">
        <v>21075</v>
      </c>
      <c r="J3065" s="126" t="s">
        <v>26233</v>
      </c>
      <c r="K3065" s="9">
        <f>_xlfn.IFNA(VLOOKUP(Table5[[#This Row],[Section]],SubSill_Tier,2,FALSE),0)</f>
        <v>0</v>
      </c>
      <c r="L3065" s="9" t="str">
        <f t="shared" si="56"/>
        <v/>
      </c>
      <c r="M3065" s="205" t="str" cm="1">
        <f t="array" ref="M3065">_xlfn.IFS(NOT(ISERROR(VLOOKUP(Table5[[#This Row],[Section]],TB_notTB,1,FALSE))),"No",LEFT(Table5[[#This Row],[Section]],3)="ETB","PLS",LEFT(Table5[[#This Row],[Section]],1)="7","PDB",NOT(ISBLANK(Table5[[#This Row],[Section]])),"No")</f>
        <v>No</v>
      </c>
    </row>
    <row r="3066" spans="1:13" x14ac:dyDescent="0.25">
      <c r="A3066" s="126" t="s">
        <v>11742</v>
      </c>
      <c r="B3066" s="126" t="s">
        <v>17222</v>
      </c>
      <c r="C3066" s="126" t="s">
        <v>98</v>
      </c>
      <c r="D3066" s="127">
        <v>0.58099999999999996</v>
      </c>
      <c r="E3066" s="128">
        <v>228</v>
      </c>
      <c r="F3066" s="128">
        <v>228</v>
      </c>
      <c r="G3066" s="126" t="s">
        <v>13733</v>
      </c>
      <c r="H3066" s="126" t="s">
        <v>20143</v>
      </c>
      <c r="I3066" s="126" t="s">
        <v>20144</v>
      </c>
      <c r="J3066" s="126" t="s">
        <v>26246</v>
      </c>
      <c r="K3066" s="9">
        <f>_xlfn.IFNA(VLOOKUP(Table5[[#This Row],[Section]],SubSill_Tier,2,FALSE),0)</f>
        <v>0</v>
      </c>
      <c r="L3066" s="9" t="str">
        <f t="shared" si="56"/>
        <v/>
      </c>
      <c r="M3066" s="205" t="str" cm="1">
        <f t="array" ref="M3066">_xlfn.IFS(NOT(ISERROR(VLOOKUP(Table5[[#This Row],[Section]],TB_notTB,1,FALSE))),"No",LEFT(Table5[[#This Row],[Section]],3)="ETB","PLS",LEFT(Table5[[#This Row],[Section]],1)="7","PDB",NOT(ISBLANK(Table5[[#This Row],[Section]])),"No")</f>
        <v>No</v>
      </c>
    </row>
    <row r="3067" spans="1:13" x14ac:dyDescent="0.25">
      <c r="A3067" s="126" t="s">
        <v>1510</v>
      </c>
      <c r="B3067" s="126" t="s">
        <v>17222</v>
      </c>
      <c r="C3067" s="126" t="s">
        <v>98</v>
      </c>
      <c r="D3067" s="127">
        <v>0.48899999999999999</v>
      </c>
      <c r="E3067" s="128">
        <v>229</v>
      </c>
      <c r="F3067" s="128">
        <v>229</v>
      </c>
      <c r="G3067" s="126" t="s">
        <v>13711</v>
      </c>
      <c r="H3067" s="126" t="s">
        <v>20119</v>
      </c>
      <c r="I3067" s="126" t="s">
        <v>21054</v>
      </c>
      <c r="J3067" s="126" t="s">
        <v>26232</v>
      </c>
      <c r="K3067" s="9">
        <f>_xlfn.IFNA(VLOOKUP(Table5[[#This Row],[Section]],SubSill_Tier,2,FALSE),0)</f>
        <v>0</v>
      </c>
      <c r="L3067" s="9" t="str">
        <f t="shared" si="56"/>
        <v/>
      </c>
      <c r="M3067" s="205" t="str" cm="1">
        <f t="array" ref="M3067">_xlfn.IFS(NOT(ISERROR(VLOOKUP(Table5[[#This Row],[Section]],TB_notTB,1,FALSE))),"No",LEFT(Table5[[#This Row],[Section]],3)="ETB","PLS",LEFT(Table5[[#This Row],[Section]],1)="7","PDB",NOT(ISBLANK(Table5[[#This Row],[Section]])),"No")</f>
        <v>No</v>
      </c>
    </row>
    <row r="3068" spans="1:13" x14ac:dyDescent="0.25">
      <c r="A3068" s="126" t="s">
        <v>6886</v>
      </c>
      <c r="B3068" s="126" t="s">
        <v>17222</v>
      </c>
      <c r="C3068" s="126" t="s">
        <v>98</v>
      </c>
      <c r="D3068" s="127">
        <v>0.91300000000000003</v>
      </c>
      <c r="E3068" s="128">
        <v>297</v>
      </c>
      <c r="F3068" s="128">
        <v>297</v>
      </c>
      <c r="G3068" s="126" t="s">
        <v>13727</v>
      </c>
      <c r="H3068" s="126" t="s">
        <v>20121</v>
      </c>
      <c r="I3068" s="126" t="s">
        <v>20122</v>
      </c>
      <c r="J3068" s="126" t="s">
        <v>26234</v>
      </c>
      <c r="K3068" s="9">
        <f>_xlfn.IFNA(VLOOKUP(Table5[[#This Row],[Section]],SubSill_Tier,2,FALSE),0)</f>
        <v>0</v>
      </c>
      <c r="L3068" s="9" t="str">
        <f t="shared" si="56"/>
        <v/>
      </c>
      <c r="M3068" s="205" t="str" cm="1">
        <f t="array" ref="M3068">_xlfn.IFS(NOT(ISERROR(VLOOKUP(Table5[[#This Row],[Section]],TB_notTB,1,FALSE))),"No",LEFT(Table5[[#This Row],[Section]],3)="ETB","PLS",LEFT(Table5[[#This Row],[Section]],1)="7","PDB",NOT(ISBLANK(Table5[[#This Row],[Section]])),"No")</f>
        <v>No</v>
      </c>
    </row>
    <row r="3069" spans="1:13" x14ac:dyDescent="0.25">
      <c r="A3069" s="126" t="s">
        <v>1511</v>
      </c>
      <c r="B3069" s="126" t="s">
        <v>17222</v>
      </c>
      <c r="C3069" s="126" t="s">
        <v>98</v>
      </c>
      <c r="D3069" s="127">
        <v>0.50800000000000001</v>
      </c>
      <c r="E3069" s="128">
        <v>194</v>
      </c>
      <c r="F3069" s="128">
        <v>194</v>
      </c>
      <c r="G3069" s="126" t="s">
        <v>13711</v>
      </c>
      <c r="H3069" s="126" t="s">
        <v>20119</v>
      </c>
      <c r="I3069" s="126" t="s">
        <v>21054</v>
      </c>
      <c r="J3069" s="126" t="s">
        <v>26232</v>
      </c>
      <c r="K3069" s="9">
        <f>_xlfn.IFNA(VLOOKUP(Table5[[#This Row],[Section]],SubSill_Tier,2,FALSE),0)</f>
        <v>0</v>
      </c>
      <c r="L3069" s="9" t="str">
        <f t="shared" si="56"/>
        <v/>
      </c>
      <c r="M3069" s="205" t="str" cm="1">
        <f t="array" ref="M3069">_xlfn.IFS(NOT(ISERROR(VLOOKUP(Table5[[#This Row],[Section]],TB_notTB,1,FALSE))),"No",LEFT(Table5[[#This Row],[Section]],3)="ETB","PLS",LEFT(Table5[[#This Row],[Section]],1)="7","PDB",NOT(ISBLANK(Table5[[#This Row],[Section]])),"No")</f>
        <v>No</v>
      </c>
    </row>
    <row r="3070" spans="1:13" x14ac:dyDescent="0.25">
      <c r="A3070" s="126" t="s">
        <v>1512</v>
      </c>
      <c r="B3070" s="126" t="s">
        <v>17222</v>
      </c>
      <c r="C3070" s="126" t="s">
        <v>98</v>
      </c>
      <c r="D3070" s="127">
        <v>0.47499999999999998</v>
      </c>
      <c r="E3070" s="128">
        <v>230</v>
      </c>
      <c r="F3070" s="128">
        <v>230</v>
      </c>
      <c r="G3070" s="126" t="s">
        <v>13736</v>
      </c>
      <c r="H3070" s="126" t="s">
        <v>20148</v>
      </c>
      <c r="I3070" s="126" t="s">
        <v>21073</v>
      </c>
      <c r="J3070" s="126" t="s">
        <v>26232</v>
      </c>
      <c r="K3070" s="9">
        <f>_xlfn.IFNA(VLOOKUP(Table5[[#This Row],[Section]],SubSill_Tier,2,FALSE),0)</f>
        <v>0</v>
      </c>
      <c r="L3070" s="9" t="str">
        <f t="shared" si="56"/>
        <v/>
      </c>
      <c r="M3070" s="205" t="str" cm="1">
        <f t="array" ref="M3070">_xlfn.IFS(NOT(ISERROR(VLOOKUP(Table5[[#This Row],[Section]],TB_notTB,1,FALSE))),"No",LEFT(Table5[[#This Row],[Section]],3)="ETB","PLS",LEFT(Table5[[#This Row],[Section]],1)="7","PDB",NOT(ISBLANK(Table5[[#This Row],[Section]])),"No")</f>
        <v>No</v>
      </c>
    </row>
    <row r="3071" spans="1:13" x14ac:dyDescent="0.25">
      <c r="A3071" s="126" t="s">
        <v>1513</v>
      </c>
      <c r="B3071" s="126" t="s">
        <v>17222</v>
      </c>
      <c r="C3071" s="126" t="s">
        <v>98</v>
      </c>
      <c r="D3071" s="127">
        <v>1.01</v>
      </c>
      <c r="E3071" s="128">
        <v>306</v>
      </c>
      <c r="F3071" s="128">
        <v>306</v>
      </c>
      <c r="G3071" s="126" t="s">
        <v>13736</v>
      </c>
      <c r="H3071" s="126" t="s">
        <v>20148</v>
      </c>
      <c r="I3071" s="126" t="s">
        <v>21073</v>
      </c>
      <c r="J3071" s="126" t="s">
        <v>26232</v>
      </c>
      <c r="K3071" s="9">
        <f>_xlfn.IFNA(VLOOKUP(Table5[[#This Row],[Section]],SubSill_Tier,2,FALSE),0)</f>
        <v>0</v>
      </c>
      <c r="L3071" s="9" t="str">
        <f t="shared" si="56"/>
        <v/>
      </c>
      <c r="M3071" s="205" t="str" cm="1">
        <f t="array" ref="M3071">_xlfn.IFS(NOT(ISERROR(VLOOKUP(Table5[[#This Row],[Section]],TB_notTB,1,FALSE))),"No",LEFT(Table5[[#This Row],[Section]],3)="ETB","PLS",LEFT(Table5[[#This Row],[Section]],1)="7","PDB",NOT(ISBLANK(Table5[[#This Row],[Section]])),"No")</f>
        <v>No</v>
      </c>
    </row>
    <row r="3072" spans="1:13" x14ac:dyDescent="0.25">
      <c r="A3072" s="126" t="s">
        <v>1514</v>
      </c>
      <c r="B3072" s="126" t="s">
        <v>17222</v>
      </c>
      <c r="C3072" s="126" t="s">
        <v>98</v>
      </c>
      <c r="D3072" s="127">
        <v>0.68</v>
      </c>
      <c r="E3072" s="128">
        <v>197</v>
      </c>
      <c r="F3072" s="128">
        <v>197</v>
      </c>
      <c r="G3072" s="126" t="s">
        <v>13736</v>
      </c>
      <c r="H3072" s="126" t="s">
        <v>20148</v>
      </c>
      <c r="I3072" s="126" t="s">
        <v>21073</v>
      </c>
      <c r="J3072" s="126" t="s">
        <v>26232</v>
      </c>
      <c r="K3072" s="9">
        <f>_xlfn.IFNA(VLOOKUP(Table5[[#This Row],[Section]],SubSill_Tier,2,FALSE),0)</f>
        <v>0</v>
      </c>
      <c r="L3072" s="9" t="str">
        <f t="shared" si="56"/>
        <v/>
      </c>
      <c r="M3072" s="205" t="str" cm="1">
        <f t="array" ref="M3072">_xlfn.IFS(NOT(ISERROR(VLOOKUP(Table5[[#This Row],[Section]],TB_notTB,1,FALSE))),"No",LEFT(Table5[[#This Row],[Section]],3)="ETB","PLS",LEFT(Table5[[#This Row],[Section]],1)="7","PDB",NOT(ISBLANK(Table5[[#This Row],[Section]])),"No")</f>
        <v>No</v>
      </c>
    </row>
    <row r="3073" spans="1:13" x14ac:dyDescent="0.25">
      <c r="A3073" s="126" t="s">
        <v>1515</v>
      </c>
      <c r="B3073" s="126" t="s">
        <v>17222</v>
      </c>
      <c r="C3073" s="126" t="s">
        <v>98</v>
      </c>
      <c r="D3073" s="127">
        <v>1.0269999999999999</v>
      </c>
      <c r="E3073" s="128">
        <v>216</v>
      </c>
      <c r="F3073" s="128">
        <v>216</v>
      </c>
      <c r="G3073" s="126" t="s">
        <v>13736</v>
      </c>
      <c r="H3073" s="126" t="s">
        <v>20148</v>
      </c>
      <c r="I3073" s="126" t="s">
        <v>21073</v>
      </c>
      <c r="J3073" s="126" t="s">
        <v>26232</v>
      </c>
      <c r="K3073" s="9">
        <f>_xlfn.IFNA(VLOOKUP(Table5[[#This Row],[Section]],SubSill_Tier,2,FALSE),0)</f>
        <v>0</v>
      </c>
      <c r="L3073" s="9" t="str">
        <f t="shared" si="56"/>
        <v/>
      </c>
      <c r="M3073" s="205" t="str" cm="1">
        <f t="array" ref="M3073">_xlfn.IFS(NOT(ISERROR(VLOOKUP(Table5[[#This Row],[Section]],TB_notTB,1,FALSE))),"No",LEFT(Table5[[#This Row],[Section]],3)="ETB","PLS",LEFT(Table5[[#This Row],[Section]],1)="7","PDB",NOT(ISBLANK(Table5[[#This Row],[Section]])),"No")</f>
        <v>No</v>
      </c>
    </row>
    <row r="3074" spans="1:13" x14ac:dyDescent="0.25">
      <c r="A3074" s="126" t="s">
        <v>1516</v>
      </c>
      <c r="B3074" s="126" t="s">
        <v>17222</v>
      </c>
      <c r="C3074" s="126" t="s">
        <v>98</v>
      </c>
      <c r="D3074" s="127">
        <v>0.35399999999999998</v>
      </c>
      <c r="E3074" s="128">
        <v>182</v>
      </c>
      <c r="F3074" s="128">
        <v>182</v>
      </c>
      <c r="G3074" s="126" t="s">
        <v>13711</v>
      </c>
      <c r="H3074" s="126" t="s">
        <v>20119</v>
      </c>
      <c r="I3074" s="126" t="s">
        <v>21054</v>
      </c>
      <c r="J3074" s="126" t="s">
        <v>26232</v>
      </c>
      <c r="K3074" s="9">
        <f>_xlfn.IFNA(VLOOKUP(Table5[[#This Row],[Section]],SubSill_Tier,2,FALSE),0)</f>
        <v>0</v>
      </c>
      <c r="L3074" s="9" t="str">
        <f t="shared" ref="L3074:L3137" si="57">IFERROR(IF(LEFT(G3074,2)="AI",IF(_xlfn.NUMBERVALUE(IFERROR(LEFT(IF(ISERROR(FIND("X",UPPER(B3074))),UPPER(B3074),RIGHT(UPPER(B3074),LEN(UPPER(B3074))-FIND("~",SUBSTITUTE(UPPER(B3074),"X","~",LEN(UPPER(B3074))-LEN(SUBSTITUTE(UPPER(B3074),"X","")))))),FIND(" ",IF(ISERROR(FIND("X",UPPER(B3074))),UPPER(B3074),RIGHT(UPPER(B3074),LEN(UPPER(B3074))-FIND("~",SUBSTITUTE(UPPER(B3074),"X","~",LEN(UPPER(B3074))-LEN(SUBSTITUTE(UPPER(B3074),"X","")))))),1)-1),IF(ISERROR(FIND("X",UPPER(B3074))),UPPER(B3074),RIGHT(UPPER(B3074),LEN(UPPER(B3074))-FIND("~",SUBSTITUTE(UPPER(B3074),"X","~",LEN(UPPER(B3074))-LEN(SUBSTITUTE(UPPER(B3074),"X",""))))))),".")&gt;=5,"Wall",""),""),"")</f>
        <v/>
      </c>
      <c r="M3074" s="205" t="str" cm="1">
        <f t="array" ref="M3074">_xlfn.IFS(NOT(ISERROR(VLOOKUP(Table5[[#This Row],[Section]],TB_notTB,1,FALSE))),"No",LEFT(Table5[[#This Row],[Section]],3)="ETB","PLS",LEFT(Table5[[#This Row],[Section]],1)="7","PDB",NOT(ISBLANK(Table5[[#This Row],[Section]])),"No")</f>
        <v>No</v>
      </c>
    </row>
    <row r="3075" spans="1:13" x14ac:dyDescent="0.25">
      <c r="A3075" s="126" t="s">
        <v>6887</v>
      </c>
      <c r="B3075" s="126" t="s">
        <v>17222</v>
      </c>
      <c r="C3075" s="126" t="s">
        <v>75</v>
      </c>
      <c r="D3075" s="127">
        <v>0.32100000000000001</v>
      </c>
      <c r="E3075" s="128">
        <v>160</v>
      </c>
      <c r="F3075" s="128">
        <v>160</v>
      </c>
      <c r="G3075" s="126" t="s">
        <v>13716</v>
      </c>
      <c r="H3075" s="126" t="s">
        <v>20121</v>
      </c>
      <c r="I3075" s="126" t="s">
        <v>20122</v>
      </c>
      <c r="J3075" s="126" t="s">
        <v>26234</v>
      </c>
      <c r="K3075" s="9">
        <f>_xlfn.IFNA(VLOOKUP(Table5[[#This Row],[Section]],SubSill_Tier,2,FALSE),0)</f>
        <v>0</v>
      </c>
      <c r="L3075" s="9" t="str">
        <f t="shared" si="57"/>
        <v/>
      </c>
      <c r="M3075" s="205" t="str" cm="1">
        <f t="array" ref="M3075">_xlfn.IFS(NOT(ISERROR(VLOOKUP(Table5[[#This Row],[Section]],TB_notTB,1,FALSE))),"No",LEFT(Table5[[#This Row],[Section]],3)="ETB","PLS",LEFT(Table5[[#This Row],[Section]],1)="7","PDB",NOT(ISBLANK(Table5[[#This Row],[Section]])),"No")</f>
        <v>No</v>
      </c>
    </row>
    <row r="3076" spans="1:13" x14ac:dyDescent="0.25">
      <c r="A3076" s="126" t="s">
        <v>6888</v>
      </c>
      <c r="B3076" s="126" t="s">
        <v>17222</v>
      </c>
      <c r="C3076" s="126" t="s">
        <v>98</v>
      </c>
      <c r="D3076" s="127">
        <v>0.56699999999999995</v>
      </c>
      <c r="E3076" s="128">
        <v>261</v>
      </c>
      <c r="F3076" s="128">
        <v>261</v>
      </c>
      <c r="G3076" s="126" t="s">
        <v>13727</v>
      </c>
      <c r="H3076" s="126" t="s">
        <v>20121</v>
      </c>
      <c r="I3076" s="126" t="s">
        <v>20122</v>
      </c>
      <c r="J3076" s="126" t="s">
        <v>26234</v>
      </c>
      <c r="K3076" s="9">
        <f>_xlfn.IFNA(VLOOKUP(Table5[[#This Row],[Section]],SubSill_Tier,2,FALSE),0)</f>
        <v>0</v>
      </c>
      <c r="L3076" s="9" t="str">
        <f t="shared" si="57"/>
        <v/>
      </c>
      <c r="M3076" s="205" t="str" cm="1">
        <f t="array" ref="M3076">_xlfn.IFS(NOT(ISERROR(VLOOKUP(Table5[[#This Row],[Section]],TB_notTB,1,FALSE))),"No",LEFT(Table5[[#This Row],[Section]],3)="ETB","PLS",LEFT(Table5[[#This Row],[Section]],1)="7","PDB",NOT(ISBLANK(Table5[[#This Row],[Section]])),"No")</f>
        <v>No</v>
      </c>
    </row>
    <row r="3077" spans="1:13" x14ac:dyDescent="0.25">
      <c r="A3077" s="126" t="s">
        <v>6889</v>
      </c>
      <c r="B3077" s="126" t="s">
        <v>27880</v>
      </c>
      <c r="C3077" s="126" t="s">
        <v>75</v>
      </c>
      <c r="D3077" s="127">
        <v>1.663</v>
      </c>
      <c r="E3077" s="128">
        <v>198</v>
      </c>
      <c r="F3077" s="128">
        <v>198</v>
      </c>
      <c r="G3077" s="126" t="s">
        <v>13718</v>
      </c>
      <c r="H3077" s="126" t="s">
        <v>20127</v>
      </c>
      <c r="I3077" s="126" t="s">
        <v>21060</v>
      </c>
      <c r="J3077" s="126" t="s">
        <v>26235</v>
      </c>
      <c r="K3077" s="9">
        <f>_xlfn.IFNA(VLOOKUP(Table5[[#This Row],[Section]],SubSill_Tier,2,FALSE),0)</f>
        <v>0</v>
      </c>
      <c r="L3077" s="9" t="str">
        <f t="shared" si="57"/>
        <v/>
      </c>
      <c r="M3077" s="205" t="str" cm="1">
        <f t="array" ref="M3077">_xlfn.IFS(NOT(ISERROR(VLOOKUP(Table5[[#This Row],[Section]],TB_notTB,1,FALSE))),"No",LEFT(Table5[[#This Row],[Section]],3)="ETB","PLS",LEFT(Table5[[#This Row],[Section]],1)="7","PDB",NOT(ISBLANK(Table5[[#This Row],[Section]])),"No")</f>
        <v>No</v>
      </c>
    </row>
    <row r="3078" spans="1:13" x14ac:dyDescent="0.25">
      <c r="A3078" s="126" t="s">
        <v>6890</v>
      </c>
      <c r="B3078" s="126" t="s">
        <v>6891</v>
      </c>
      <c r="C3078" s="126" t="s">
        <v>75</v>
      </c>
      <c r="D3078" s="127">
        <v>0.35199999999999998</v>
      </c>
      <c r="E3078" s="128">
        <v>165</v>
      </c>
      <c r="F3078" s="128">
        <v>165</v>
      </c>
      <c r="G3078" s="126" t="s">
        <v>13716</v>
      </c>
      <c r="H3078" s="126" t="s">
        <v>20121</v>
      </c>
      <c r="I3078" s="126" t="s">
        <v>20122</v>
      </c>
      <c r="J3078" s="126" t="s">
        <v>26234</v>
      </c>
      <c r="K3078" s="9">
        <f>_xlfn.IFNA(VLOOKUP(Table5[[#This Row],[Section]],SubSill_Tier,2,FALSE),0)</f>
        <v>0</v>
      </c>
      <c r="L3078" s="9" t="str">
        <f t="shared" si="57"/>
        <v/>
      </c>
      <c r="M3078" s="205" t="str" cm="1">
        <f t="array" ref="M3078">_xlfn.IFS(NOT(ISERROR(VLOOKUP(Table5[[#This Row],[Section]],TB_notTB,1,FALSE))),"No",LEFT(Table5[[#This Row],[Section]],3)="ETB","PLS",LEFT(Table5[[#This Row],[Section]],1)="7","PDB",NOT(ISBLANK(Table5[[#This Row],[Section]])),"No")</f>
        <v>No</v>
      </c>
    </row>
    <row r="3079" spans="1:13" x14ac:dyDescent="0.25">
      <c r="A3079" s="126" t="s">
        <v>1517</v>
      </c>
      <c r="B3079" s="126" t="s">
        <v>17222</v>
      </c>
      <c r="C3079" s="126" t="s">
        <v>98</v>
      </c>
      <c r="D3079" s="127">
        <v>0.3</v>
      </c>
      <c r="E3079" s="128">
        <v>100</v>
      </c>
      <c r="F3079" s="128">
        <v>100</v>
      </c>
      <c r="G3079" s="126" t="s">
        <v>13711</v>
      </c>
      <c r="H3079" s="126" t="s">
        <v>20119</v>
      </c>
      <c r="I3079" s="126" t="s">
        <v>21054</v>
      </c>
      <c r="J3079" s="126" t="s">
        <v>26232</v>
      </c>
      <c r="K3079" s="9">
        <f>_xlfn.IFNA(VLOOKUP(Table5[[#This Row],[Section]],SubSill_Tier,2,FALSE),0)</f>
        <v>0</v>
      </c>
      <c r="L3079" s="9" t="str">
        <f t="shared" si="57"/>
        <v/>
      </c>
      <c r="M3079" s="205" t="str" cm="1">
        <f t="array" ref="M3079">_xlfn.IFS(NOT(ISERROR(VLOOKUP(Table5[[#This Row],[Section]],TB_notTB,1,FALSE))),"No",LEFT(Table5[[#This Row],[Section]],3)="ETB","PLS",LEFT(Table5[[#This Row],[Section]],1)="7","PDB",NOT(ISBLANK(Table5[[#This Row],[Section]])),"No")</f>
        <v>No</v>
      </c>
    </row>
    <row r="3080" spans="1:13" x14ac:dyDescent="0.25">
      <c r="A3080" s="126" t="s">
        <v>6892</v>
      </c>
      <c r="B3080" s="126" t="s">
        <v>3598</v>
      </c>
      <c r="C3080" s="126" t="s">
        <v>98</v>
      </c>
      <c r="D3080" s="127">
        <v>0.18099999999999999</v>
      </c>
      <c r="E3080" s="128">
        <v>100</v>
      </c>
      <c r="F3080" s="128">
        <v>100</v>
      </c>
      <c r="G3080" s="126" t="s">
        <v>13724</v>
      </c>
      <c r="H3080" s="126" t="s">
        <v>20186</v>
      </c>
      <c r="I3080" s="126" t="s">
        <v>22099</v>
      </c>
      <c r="J3080" s="126" t="s">
        <v>26234</v>
      </c>
      <c r="K3080" s="9">
        <f>_xlfn.IFNA(VLOOKUP(Table5[[#This Row],[Section]],SubSill_Tier,2,FALSE),0)</f>
        <v>0</v>
      </c>
      <c r="L3080" s="9" t="str">
        <f t="shared" si="57"/>
        <v/>
      </c>
      <c r="M3080" s="205" t="str" cm="1">
        <f t="array" ref="M3080">_xlfn.IFS(NOT(ISERROR(VLOOKUP(Table5[[#This Row],[Section]],TB_notTB,1,FALSE))),"No",LEFT(Table5[[#This Row],[Section]],3)="ETB","PLS",LEFT(Table5[[#This Row],[Section]],1)="7","PDB",NOT(ISBLANK(Table5[[#This Row],[Section]])),"No")</f>
        <v>No</v>
      </c>
    </row>
    <row r="3081" spans="1:13" x14ac:dyDescent="0.25">
      <c r="A3081" s="126" t="s">
        <v>6893</v>
      </c>
      <c r="B3081" s="126" t="s">
        <v>3598</v>
      </c>
      <c r="C3081" s="126" t="s">
        <v>98</v>
      </c>
      <c r="D3081" s="127">
        <v>2.2789999999999999</v>
      </c>
      <c r="E3081" s="128">
        <v>486</v>
      </c>
      <c r="F3081" s="128">
        <v>486</v>
      </c>
      <c r="G3081" s="126" t="s">
        <v>13724</v>
      </c>
      <c r="H3081" s="126" t="s">
        <v>20186</v>
      </c>
      <c r="I3081" s="126" t="s">
        <v>22099</v>
      </c>
      <c r="J3081" s="126" t="s">
        <v>26234</v>
      </c>
      <c r="K3081" s="9">
        <f>_xlfn.IFNA(VLOOKUP(Table5[[#This Row],[Section]],SubSill_Tier,2,FALSE),0)</f>
        <v>0</v>
      </c>
      <c r="L3081" s="9" t="str">
        <f t="shared" si="57"/>
        <v/>
      </c>
      <c r="M3081" s="205" t="str" cm="1">
        <f t="array" ref="M3081">_xlfn.IFS(NOT(ISERROR(VLOOKUP(Table5[[#This Row],[Section]],TB_notTB,1,FALSE))),"No",LEFT(Table5[[#This Row],[Section]],3)="ETB","PLS",LEFT(Table5[[#This Row],[Section]],1)="7","PDB",NOT(ISBLANK(Table5[[#This Row],[Section]])),"No")</f>
        <v>No</v>
      </c>
    </row>
    <row r="3082" spans="1:13" x14ac:dyDescent="0.25">
      <c r="A3082" s="126" t="s">
        <v>1518</v>
      </c>
      <c r="B3082" s="126" t="s">
        <v>17222</v>
      </c>
      <c r="C3082" s="126" t="s">
        <v>98</v>
      </c>
      <c r="D3082" s="127">
        <v>0.92100000000000004</v>
      </c>
      <c r="E3082" s="128">
        <v>275</v>
      </c>
      <c r="F3082" s="128">
        <v>275</v>
      </c>
      <c r="G3082" s="126" t="s">
        <v>13711</v>
      </c>
      <c r="H3082" s="126" t="s">
        <v>20119</v>
      </c>
      <c r="I3082" s="126" t="s">
        <v>21054</v>
      </c>
      <c r="J3082" s="126" t="s">
        <v>26232</v>
      </c>
      <c r="K3082" s="9">
        <f>_xlfn.IFNA(VLOOKUP(Table5[[#This Row],[Section]],SubSill_Tier,2,FALSE),0)</f>
        <v>0</v>
      </c>
      <c r="L3082" s="9" t="str">
        <f t="shared" si="57"/>
        <v/>
      </c>
      <c r="M3082" s="205" t="str" cm="1">
        <f t="array" ref="M3082">_xlfn.IFS(NOT(ISERROR(VLOOKUP(Table5[[#This Row],[Section]],TB_notTB,1,FALSE))),"No",LEFT(Table5[[#This Row],[Section]],3)="ETB","PLS",LEFT(Table5[[#This Row],[Section]],1)="7","PDB",NOT(ISBLANK(Table5[[#This Row],[Section]])),"No")</f>
        <v>No</v>
      </c>
    </row>
    <row r="3083" spans="1:13" x14ac:dyDescent="0.25">
      <c r="A3083" s="126" t="s">
        <v>6894</v>
      </c>
      <c r="B3083" s="126" t="s">
        <v>17222</v>
      </c>
      <c r="C3083" s="126" t="s">
        <v>98</v>
      </c>
      <c r="D3083" s="127">
        <v>0.55600000000000005</v>
      </c>
      <c r="E3083" s="128">
        <v>165</v>
      </c>
      <c r="F3083" s="128">
        <v>165</v>
      </c>
      <c r="G3083" s="126" t="s">
        <v>13750</v>
      </c>
      <c r="H3083" s="126" t="s">
        <v>20121</v>
      </c>
      <c r="I3083" s="126" t="s">
        <v>20122</v>
      </c>
      <c r="J3083" s="126" t="s">
        <v>26234</v>
      </c>
      <c r="K3083" s="9">
        <f>_xlfn.IFNA(VLOOKUP(Table5[[#This Row],[Section]],SubSill_Tier,2,FALSE),0)</f>
        <v>0</v>
      </c>
      <c r="L3083" s="9" t="str">
        <f t="shared" si="57"/>
        <v/>
      </c>
      <c r="M3083" s="205" t="str" cm="1">
        <f t="array" ref="M3083">_xlfn.IFS(NOT(ISERROR(VLOOKUP(Table5[[#This Row],[Section]],TB_notTB,1,FALSE))),"No",LEFT(Table5[[#This Row],[Section]],3)="ETB","PLS",LEFT(Table5[[#This Row],[Section]],1)="7","PDB",NOT(ISBLANK(Table5[[#This Row],[Section]])),"No")</f>
        <v>No</v>
      </c>
    </row>
    <row r="3084" spans="1:13" x14ac:dyDescent="0.25">
      <c r="A3084" s="126" t="s">
        <v>1519</v>
      </c>
      <c r="B3084" s="126" t="s">
        <v>17222</v>
      </c>
      <c r="C3084" s="126" t="s">
        <v>98</v>
      </c>
      <c r="D3084" s="127">
        <v>0.45600000000000002</v>
      </c>
      <c r="E3084" s="128">
        <v>214</v>
      </c>
      <c r="F3084" s="128">
        <v>214</v>
      </c>
      <c r="G3084" s="126" t="s">
        <v>13736</v>
      </c>
      <c r="H3084" s="126" t="s">
        <v>20148</v>
      </c>
      <c r="I3084" s="126" t="s">
        <v>21073</v>
      </c>
      <c r="J3084" s="126" t="s">
        <v>26232</v>
      </c>
      <c r="K3084" s="9">
        <f>_xlfn.IFNA(VLOOKUP(Table5[[#This Row],[Section]],SubSill_Tier,2,FALSE),0)</f>
        <v>0</v>
      </c>
      <c r="L3084" s="9" t="str">
        <f t="shared" si="57"/>
        <v/>
      </c>
      <c r="M3084" s="205" t="str" cm="1">
        <f t="array" ref="M3084">_xlfn.IFS(NOT(ISERROR(VLOOKUP(Table5[[#This Row],[Section]],TB_notTB,1,FALSE))),"No",LEFT(Table5[[#This Row],[Section]],3)="ETB","PLS",LEFT(Table5[[#This Row],[Section]],1)="7","PDB",NOT(ISBLANK(Table5[[#This Row],[Section]])),"No")</f>
        <v>No</v>
      </c>
    </row>
    <row r="3085" spans="1:13" x14ac:dyDescent="0.25">
      <c r="A3085" s="126" t="s">
        <v>6895</v>
      </c>
      <c r="B3085" s="126" t="s">
        <v>17222</v>
      </c>
      <c r="C3085" s="126" t="s">
        <v>98</v>
      </c>
      <c r="D3085" s="127">
        <v>1.768</v>
      </c>
      <c r="E3085" s="128">
        <v>283</v>
      </c>
      <c r="F3085" s="128">
        <v>283</v>
      </c>
      <c r="G3085" s="126" t="s">
        <v>13750</v>
      </c>
      <c r="H3085" s="126" t="s">
        <v>20121</v>
      </c>
      <c r="I3085" s="126" t="s">
        <v>20122</v>
      </c>
      <c r="J3085" s="126" t="s">
        <v>26234</v>
      </c>
      <c r="K3085" s="9">
        <f>_xlfn.IFNA(VLOOKUP(Table5[[#This Row],[Section]],SubSill_Tier,2,FALSE),0)</f>
        <v>0</v>
      </c>
      <c r="L3085" s="9" t="str">
        <f t="shared" si="57"/>
        <v/>
      </c>
      <c r="M3085" s="205" t="str" cm="1">
        <f t="array" ref="M3085">_xlfn.IFS(NOT(ISERROR(VLOOKUP(Table5[[#This Row],[Section]],TB_notTB,1,FALSE))),"No",LEFT(Table5[[#This Row],[Section]],3)="ETB","PLS",LEFT(Table5[[#This Row],[Section]],1)="7","PDB",NOT(ISBLANK(Table5[[#This Row],[Section]])),"No")</f>
        <v>No</v>
      </c>
    </row>
    <row r="3086" spans="1:13" x14ac:dyDescent="0.25">
      <c r="A3086" s="126" t="s">
        <v>6896</v>
      </c>
      <c r="B3086" s="126" t="s">
        <v>17222</v>
      </c>
      <c r="C3086" s="126" t="s">
        <v>75</v>
      </c>
      <c r="D3086" s="127">
        <v>1.1990000000000001</v>
      </c>
      <c r="E3086" s="128">
        <v>352</v>
      </c>
      <c r="F3086" s="128">
        <v>352</v>
      </c>
      <c r="G3086" s="126" t="s">
        <v>13720</v>
      </c>
      <c r="H3086" s="126" t="s">
        <v>20130</v>
      </c>
      <c r="I3086" s="126" t="s">
        <v>20131</v>
      </c>
      <c r="J3086" s="126" t="s">
        <v>26236</v>
      </c>
      <c r="K3086" s="9">
        <f>_xlfn.IFNA(VLOOKUP(Table5[[#This Row],[Section]],SubSill_Tier,2,FALSE),0)</f>
        <v>0</v>
      </c>
      <c r="L3086" s="9" t="str">
        <f t="shared" si="57"/>
        <v/>
      </c>
      <c r="M3086" s="205" t="str" cm="1">
        <f t="array" ref="M3086">_xlfn.IFS(NOT(ISERROR(VLOOKUP(Table5[[#This Row],[Section]],TB_notTB,1,FALSE))),"No",LEFT(Table5[[#This Row],[Section]],3)="ETB","PLS",LEFT(Table5[[#This Row],[Section]],1)="7","PDB",NOT(ISBLANK(Table5[[#This Row],[Section]])),"No")</f>
        <v>No</v>
      </c>
    </row>
    <row r="3087" spans="1:13" x14ac:dyDescent="0.25">
      <c r="A3087" s="126" t="s">
        <v>1520</v>
      </c>
      <c r="B3087" s="126" t="s">
        <v>17222</v>
      </c>
      <c r="C3087" s="126" t="s">
        <v>98</v>
      </c>
      <c r="D3087" s="127">
        <v>0.86699999999999999</v>
      </c>
      <c r="E3087" s="128">
        <v>291</v>
      </c>
      <c r="F3087" s="128">
        <v>291</v>
      </c>
      <c r="G3087" s="126" t="s">
        <v>13711</v>
      </c>
      <c r="H3087" s="126" t="s">
        <v>20119</v>
      </c>
      <c r="I3087" s="126" t="s">
        <v>21054</v>
      </c>
      <c r="J3087" s="126" t="s">
        <v>26232</v>
      </c>
      <c r="K3087" s="9">
        <f>_xlfn.IFNA(VLOOKUP(Table5[[#This Row],[Section]],SubSill_Tier,2,FALSE),0)</f>
        <v>0</v>
      </c>
      <c r="L3087" s="9" t="str">
        <f t="shared" si="57"/>
        <v/>
      </c>
      <c r="M3087" s="205" t="str" cm="1">
        <f t="array" ref="M3087">_xlfn.IFS(NOT(ISERROR(VLOOKUP(Table5[[#This Row],[Section]],TB_notTB,1,FALSE))),"No",LEFT(Table5[[#This Row],[Section]],3)="ETB","PLS",LEFT(Table5[[#This Row],[Section]],1)="7","PDB",NOT(ISBLANK(Table5[[#This Row],[Section]])),"No")</f>
        <v>No</v>
      </c>
    </row>
    <row r="3088" spans="1:13" x14ac:dyDescent="0.25">
      <c r="A3088" s="126" t="s">
        <v>6897</v>
      </c>
      <c r="B3088" s="126" t="s">
        <v>6898</v>
      </c>
      <c r="C3088" s="126" t="s">
        <v>75</v>
      </c>
      <c r="D3088" s="127">
        <v>0.111</v>
      </c>
      <c r="E3088" s="128">
        <v>100</v>
      </c>
      <c r="F3088" s="128">
        <v>100</v>
      </c>
      <c r="G3088" s="126" t="s">
        <v>13719</v>
      </c>
      <c r="H3088" s="126" t="s">
        <v>20128</v>
      </c>
      <c r="I3088" s="126" t="s">
        <v>20129</v>
      </c>
      <c r="J3088" s="126" t="s">
        <v>26235</v>
      </c>
      <c r="K3088" s="9">
        <f>_xlfn.IFNA(VLOOKUP(Table5[[#This Row],[Section]],SubSill_Tier,2,FALSE),0)</f>
        <v>0</v>
      </c>
      <c r="L3088" s="9" t="str">
        <f t="shared" si="57"/>
        <v/>
      </c>
      <c r="M3088" s="205" t="str" cm="1">
        <f t="array" ref="M3088">_xlfn.IFS(NOT(ISERROR(VLOOKUP(Table5[[#This Row],[Section]],TB_notTB,1,FALSE))),"No",LEFT(Table5[[#This Row],[Section]],3)="ETB","PLS",LEFT(Table5[[#This Row],[Section]],1)="7","PDB",NOT(ISBLANK(Table5[[#This Row],[Section]])),"No")</f>
        <v>No</v>
      </c>
    </row>
    <row r="3089" spans="1:13" x14ac:dyDescent="0.25">
      <c r="A3089" s="126" t="s">
        <v>14935</v>
      </c>
      <c r="B3089" s="126" t="s">
        <v>14816</v>
      </c>
      <c r="C3089" s="126" t="s">
        <v>75</v>
      </c>
      <c r="D3089" s="127">
        <v>0.74199999999999999</v>
      </c>
      <c r="E3089" s="128">
        <v>382</v>
      </c>
      <c r="F3089" s="128">
        <v>382</v>
      </c>
      <c r="G3089" s="126" t="s">
        <v>14742</v>
      </c>
      <c r="H3089" s="126" t="s">
        <v>20171</v>
      </c>
      <c r="I3089" s="126" t="s">
        <v>21088</v>
      </c>
      <c r="J3089" s="126" t="s">
        <v>26255</v>
      </c>
      <c r="K3089" s="9">
        <f>_xlfn.IFNA(VLOOKUP(Table5[[#This Row],[Section]],SubSill_Tier,2,FALSE),0)</f>
        <v>0</v>
      </c>
      <c r="L3089" s="9" t="str">
        <f t="shared" si="57"/>
        <v/>
      </c>
      <c r="M3089" s="205" t="str" cm="1">
        <f t="array" ref="M3089">_xlfn.IFS(NOT(ISERROR(VLOOKUP(Table5[[#This Row],[Section]],TB_notTB,1,FALSE))),"No",LEFT(Table5[[#This Row],[Section]],3)="ETB","PLS",LEFT(Table5[[#This Row],[Section]],1)="7","PDB",NOT(ISBLANK(Table5[[#This Row],[Section]])),"No")</f>
        <v>No</v>
      </c>
    </row>
    <row r="3090" spans="1:13" x14ac:dyDescent="0.25">
      <c r="A3090" s="126" t="s">
        <v>14936</v>
      </c>
      <c r="B3090" s="126" t="s">
        <v>14937</v>
      </c>
      <c r="C3090" s="126" t="s">
        <v>75</v>
      </c>
      <c r="D3090" s="127">
        <v>0.14799999999999999</v>
      </c>
      <c r="E3090" s="128">
        <v>111</v>
      </c>
      <c r="F3090" s="128">
        <v>111</v>
      </c>
      <c r="G3090" s="126" t="s">
        <v>14742</v>
      </c>
      <c r="H3090" s="126" t="s">
        <v>20171</v>
      </c>
      <c r="I3090" s="126" t="s">
        <v>21088</v>
      </c>
      <c r="J3090" s="126" t="s">
        <v>26255</v>
      </c>
      <c r="K3090" s="9">
        <f>_xlfn.IFNA(VLOOKUP(Table5[[#This Row],[Section]],SubSill_Tier,2,FALSE),0)</f>
        <v>0</v>
      </c>
      <c r="L3090" s="9" t="str">
        <f t="shared" si="57"/>
        <v/>
      </c>
      <c r="M3090" s="205" t="str" cm="1">
        <f t="array" ref="M3090">_xlfn.IFS(NOT(ISERROR(VLOOKUP(Table5[[#This Row],[Section]],TB_notTB,1,FALSE))),"No",LEFT(Table5[[#This Row],[Section]],3)="ETB","PLS",LEFT(Table5[[#This Row],[Section]],1)="7","PDB",NOT(ISBLANK(Table5[[#This Row],[Section]])),"No")</f>
        <v>No</v>
      </c>
    </row>
    <row r="3091" spans="1:13" x14ac:dyDescent="0.25">
      <c r="A3091" s="126" t="s">
        <v>1521</v>
      </c>
      <c r="B3091" s="126" t="s">
        <v>17222</v>
      </c>
      <c r="C3091" s="126" t="s">
        <v>75</v>
      </c>
      <c r="D3091" s="127">
        <v>0.69099999999999995</v>
      </c>
      <c r="E3091" s="128">
        <v>286</v>
      </c>
      <c r="F3091" s="128">
        <v>286</v>
      </c>
      <c r="G3091" s="126" t="s">
        <v>13756</v>
      </c>
      <c r="H3091" s="126" t="s">
        <v>20179</v>
      </c>
      <c r="I3091" s="126" t="s">
        <v>20180</v>
      </c>
      <c r="J3091" s="126" t="s">
        <v>26232</v>
      </c>
      <c r="K3091" s="9">
        <f>_xlfn.IFNA(VLOOKUP(Table5[[#This Row],[Section]],SubSill_Tier,2,FALSE),0)</f>
        <v>0</v>
      </c>
      <c r="L3091" s="9" t="str">
        <f t="shared" si="57"/>
        <v/>
      </c>
      <c r="M3091" s="205" t="str" cm="1">
        <f t="array" ref="M3091">_xlfn.IFS(NOT(ISERROR(VLOOKUP(Table5[[#This Row],[Section]],TB_notTB,1,FALSE))),"No",LEFT(Table5[[#This Row],[Section]],3)="ETB","PLS",LEFT(Table5[[#This Row],[Section]],1)="7","PDB",NOT(ISBLANK(Table5[[#This Row],[Section]])),"No")</f>
        <v>No</v>
      </c>
    </row>
    <row r="3092" spans="1:13" x14ac:dyDescent="0.25">
      <c r="A3092" s="126" t="s">
        <v>1522</v>
      </c>
      <c r="B3092" s="126" t="s">
        <v>17222</v>
      </c>
      <c r="C3092" s="126" t="s">
        <v>98</v>
      </c>
      <c r="D3092" s="127">
        <v>1.758</v>
      </c>
      <c r="E3092" s="128">
        <v>437</v>
      </c>
      <c r="F3092" s="128">
        <v>127</v>
      </c>
      <c r="G3092" s="126" t="s">
        <v>13736</v>
      </c>
      <c r="H3092" s="126" t="s">
        <v>20148</v>
      </c>
      <c r="I3092" s="126" t="s">
        <v>21073</v>
      </c>
      <c r="J3092" s="126" t="s">
        <v>26232</v>
      </c>
      <c r="K3092" s="9">
        <f>_xlfn.IFNA(VLOOKUP(Table5[[#This Row],[Section]],SubSill_Tier,2,FALSE),0)</f>
        <v>0</v>
      </c>
      <c r="L3092" s="9" t="str">
        <f t="shared" si="57"/>
        <v/>
      </c>
      <c r="M3092" s="205" t="str" cm="1">
        <f t="array" ref="M3092">_xlfn.IFS(NOT(ISERROR(VLOOKUP(Table5[[#This Row],[Section]],TB_notTB,1,FALSE))),"No",LEFT(Table5[[#This Row],[Section]],3)="ETB","PLS",LEFT(Table5[[#This Row],[Section]],1)="7","PDB",NOT(ISBLANK(Table5[[#This Row],[Section]])),"No")</f>
        <v>No</v>
      </c>
    </row>
    <row r="3093" spans="1:13" x14ac:dyDescent="0.25">
      <c r="A3093" s="126" t="s">
        <v>1523</v>
      </c>
      <c r="B3093" s="126" t="s">
        <v>17222</v>
      </c>
      <c r="C3093" s="126" t="s">
        <v>98</v>
      </c>
      <c r="D3093" s="127">
        <v>0.29699999999999999</v>
      </c>
      <c r="E3093" s="128">
        <v>166</v>
      </c>
      <c r="F3093" s="128">
        <v>166</v>
      </c>
      <c r="G3093" s="126" t="s">
        <v>13711</v>
      </c>
      <c r="H3093" s="126" t="s">
        <v>20119</v>
      </c>
      <c r="I3093" s="126" t="s">
        <v>21054</v>
      </c>
      <c r="J3093" s="126" t="s">
        <v>26232</v>
      </c>
      <c r="K3093" s="9">
        <f>_xlfn.IFNA(VLOOKUP(Table5[[#This Row],[Section]],SubSill_Tier,2,FALSE),0)</f>
        <v>0</v>
      </c>
      <c r="L3093" s="9" t="str">
        <f t="shared" si="57"/>
        <v/>
      </c>
      <c r="M3093" s="205" t="str" cm="1">
        <f t="array" ref="M3093">_xlfn.IFS(NOT(ISERROR(VLOOKUP(Table5[[#This Row],[Section]],TB_notTB,1,FALSE))),"No",LEFT(Table5[[#This Row],[Section]],3)="ETB","PLS",LEFT(Table5[[#This Row],[Section]],1)="7","PDB",NOT(ISBLANK(Table5[[#This Row],[Section]])),"No")</f>
        <v>No</v>
      </c>
    </row>
    <row r="3094" spans="1:13" x14ac:dyDescent="0.25">
      <c r="A3094" s="126" t="s">
        <v>1524</v>
      </c>
      <c r="B3094" s="126" t="s">
        <v>17222</v>
      </c>
      <c r="C3094" s="126" t="s">
        <v>98</v>
      </c>
      <c r="D3094" s="127">
        <v>1.226</v>
      </c>
      <c r="E3094" s="128">
        <v>451</v>
      </c>
      <c r="F3094" s="128">
        <v>451</v>
      </c>
      <c r="G3094" s="126" t="s">
        <v>13736</v>
      </c>
      <c r="H3094" s="126" t="s">
        <v>20148</v>
      </c>
      <c r="I3094" s="126" t="s">
        <v>21073</v>
      </c>
      <c r="J3094" s="126" t="s">
        <v>26232</v>
      </c>
      <c r="K3094" s="9">
        <f>_xlfn.IFNA(VLOOKUP(Table5[[#This Row],[Section]],SubSill_Tier,2,FALSE),0)</f>
        <v>0</v>
      </c>
      <c r="L3094" s="9" t="str">
        <f t="shared" si="57"/>
        <v/>
      </c>
      <c r="M3094" s="205" t="str" cm="1">
        <f t="array" ref="M3094">_xlfn.IFS(NOT(ISERROR(VLOOKUP(Table5[[#This Row],[Section]],TB_notTB,1,FALSE))),"No",LEFT(Table5[[#This Row],[Section]],3)="ETB","PLS",LEFT(Table5[[#This Row],[Section]],1)="7","PDB",NOT(ISBLANK(Table5[[#This Row],[Section]])),"No")</f>
        <v>No</v>
      </c>
    </row>
    <row r="3095" spans="1:13" x14ac:dyDescent="0.25">
      <c r="A3095" s="126" t="s">
        <v>1525</v>
      </c>
      <c r="B3095" s="126" t="s">
        <v>17222</v>
      </c>
      <c r="C3095" s="126" t="s">
        <v>98</v>
      </c>
      <c r="D3095" s="127">
        <v>0.68799999999999994</v>
      </c>
      <c r="E3095" s="128">
        <v>267</v>
      </c>
      <c r="F3095" s="128">
        <v>267</v>
      </c>
      <c r="G3095" s="126" t="s">
        <v>13736</v>
      </c>
      <c r="H3095" s="126" t="s">
        <v>20148</v>
      </c>
      <c r="I3095" s="126" t="s">
        <v>21073</v>
      </c>
      <c r="J3095" s="126" t="s">
        <v>26232</v>
      </c>
      <c r="K3095" s="9">
        <f>_xlfn.IFNA(VLOOKUP(Table5[[#This Row],[Section]],SubSill_Tier,2,FALSE),0)</f>
        <v>0</v>
      </c>
      <c r="L3095" s="9" t="str">
        <f t="shared" si="57"/>
        <v/>
      </c>
      <c r="M3095" s="205" t="str" cm="1">
        <f t="array" ref="M3095">_xlfn.IFS(NOT(ISERROR(VLOOKUP(Table5[[#This Row],[Section]],TB_notTB,1,FALSE))),"No",LEFT(Table5[[#This Row],[Section]],3)="ETB","PLS",LEFT(Table5[[#This Row],[Section]],1)="7","PDB",NOT(ISBLANK(Table5[[#This Row],[Section]])),"No")</f>
        <v>No</v>
      </c>
    </row>
    <row r="3096" spans="1:13" x14ac:dyDescent="0.25">
      <c r="A3096" s="126" t="s">
        <v>1526</v>
      </c>
      <c r="B3096" s="126" t="s">
        <v>17222</v>
      </c>
      <c r="C3096" s="126" t="s">
        <v>98</v>
      </c>
      <c r="D3096" s="127">
        <v>0.71299999999999997</v>
      </c>
      <c r="E3096" s="128">
        <v>140</v>
      </c>
      <c r="F3096" s="128">
        <v>140</v>
      </c>
      <c r="G3096" s="126" t="s">
        <v>13711</v>
      </c>
      <c r="H3096" s="126" t="s">
        <v>20119</v>
      </c>
      <c r="I3096" s="126" t="s">
        <v>21054</v>
      </c>
      <c r="J3096" s="126" t="s">
        <v>26232</v>
      </c>
      <c r="K3096" s="9">
        <f>_xlfn.IFNA(VLOOKUP(Table5[[#This Row],[Section]],SubSill_Tier,2,FALSE),0)</f>
        <v>0</v>
      </c>
      <c r="L3096" s="9" t="str">
        <f t="shared" si="57"/>
        <v/>
      </c>
      <c r="M3096" s="205" t="str" cm="1">
        <f t="array" ref="M3096">_xlfn.IFS(NOT(ISERROR(VLOOKUP(Table5[[#This Row],[Section]],TB_notTB,1,FALSE))),"No",LEFT(Table5[[#This Row],[Section]],3)="ETB","PLS",LEFT(Table5[[#This Row],[Section]],1)="7","PDB",NOT(ISBLANK(Table5[[#This Row],[Section]])),"No")</f>
        <v>No</v>
      </c>
    </row>
    <row r="3097" spans="1:13" x14ac:dyDescent="0.25">
      <c r="A3097" s="126" t="s">
        <v>1527</v>
      </c>
      <c r="B3097" s="126" t="s">
        <v>17222</v>
      </c>
      <c r="C3097" s="126" t="s">
        <v>98</v>
      </c>
      <c r="D3097" s="127">
        <v>0.82899999999999996</v>
      </c>
      <c r="E3097" s="128">
        <v>208</v>
      </c>
      <c r="F3097" s="128">
        <v>208</v>
      </c>
      <c r="G3097" s="126" t="s">
        <v>13736</v>
      </c>
      <c r="H3097" s="126" t="s">
        <v>20148</v>
      </c>
      <c r="I3097" s="126" t="s">
        <v>21073</v>
      </c>
      <c r="J3097" s="126" t="s">
        <v>26232</v>
      </c>
      <c r="K3097" s="9">
        <f>_xlfn.IFNA(VLOOKUP(Table5[[#This Row],[Section]],SubSill_Tier,2,FALSE),0)</f>
        <v>0</v>
      </c>
      <c r="L3097" s="9" t="str">
        <f t="shared" si="57"/>
        <v/>
      </c>
      <c r="M3097" s="205" t="str" cm="1">
        <f t="array" ref="M3097">_xlfn.IFS(NOT(ISERROR(VLOOKUP(Table5[[#This Row],[Section]],TB_notTB,1,FALSE))),"No",LEFT(Table5[[#This Row],[Section]],3)="ETB","PLS",LEFT(Table5[[#This Row],[Section]],1)="7","PDB",NOT(ISBLANK(Table5[[#This Row],[Section]])),"No")</f>
        <v>No</v>
      </c>
    </row>
    <row r="3098" spans="1:13" x14ac:dyDescent="0.25">
      <c r="A3098" s="126" t="s">
        <v>1528</v>
      </c>
      <c r="B3098" s="126" t="s">
        <v>17222</v>
      </c>
      <c r="C3098" s="126" t="s">
        <v>98</v>
      </c>
      <c r="D3098" s="127">
        <v>0.51300000000000001</v>
      </c>
      <c r="E3098" s="128">
        <v>226</v>
      </c>
      <c r="F3098" s="128">
        <v>226</v>
      </c>
      <c r="G3098" s="126" t="s">
        <v>13736</v>
      </c>
      <c r="H3098" s="126" t="s">
        <v>20148</v>
      </c>
      <c r="I3098" s="126" t="s">
        <v>21073</v>
      </c>
      <c r="J3098" s="126" t="s">
        <v>26232</v>
      </c>
      <c r="K3098" s="9">
        <f>_xlfn.IFNA(VLOOKUP(Table5[[#This Row],[Section]],SubSill_Tier,2,FALSE),0)</f>
        <v>0</v>
      </c>
      <c r="L3098" s="9" t="str">
        <f t="shared" si="57"/>
        <v/>
      </c>
      <c r="M3098" s="205" t="str" cm="1">
        <f t="array" ref="M3098">_xlfn.IFS(NOT(ISERROR(VLOOKUP(Table5[[#This Row],[Section]],TB_notTB,1,FALSE))),"No",LEFT(Table5[[#This Row],[Section]],3)="ETB","PLS",LEFT(Table5[[#This Row],[Section]],1)="7","PDB",NOT(ISBLANK(Table5[[#This Row],[Section]])),"No")</f>
        <v>No</v>
      </c>
    </row>
    <row r="3099" spans="1:13" x14ac:dyDescent="0.25">
      <c r="A3099" s="126" t="s">
        <v>1529</v>
      </c>
      <c r="B3099" s="126" t="s">
        <v>17222</v>
      </c>
      <c r="C3099" s="126" t="s">
        <v>98</v>
      </c>
      <c r="D3099" s="127">
        <v>0.57999999999999996</v>
      </c>
      <c r="E3099" s="128">
        <v>270</v>
      </c>
      <c r="F3099" s="128">
        <v>270</v>
      </c>
      <c r="G3099" s="126" t="s">
        <v>13736</v>
      </c>
      <c r="H3099" s="126" t="s">
        <v>20148</v>
      </c>
      <c r="I3099" s="126" t="s">
        <v>21073</v>
      </c>
      <c r="J3099" s="126" t="s">
        <v>26232</v>
      </c>
      <c r="K3099" s="9">
        <f>_xlfn.IFNA(VLOOKUP(Table5[[#This Row],[Section]],SubSill_Tier,2,FALSE),0)</f>
        <v>0</v>
      </c>
      <c r="L3099" s="9" t="str">
        <f t="shared" si="57"/>
        <v/>
      </c>
      <c r="M3099" s="205" t="str" cm="1">
        <f t="array" ref="M3099">_xlfn.IFS(NOT(ISERROR(VLOOKUP(Table5[[#This Row],[Section]],TB_notTB,1,FALSE))),"No",LEFT(Table5[[#This Row],[Section]],3)="ETB","PLS",LEFT(Table5[[#This Row],[Section]],1)="7","PDB",NOT(ISBLANK(Table5[[#This Row],[Section]])),"No")</f>
        <v>No</v>
      </c>
    </row>
    <row r="3100" spans="1:13" x14ac:dyDescent="0.25">
      <c r="A3100" s="126" t="s">
        <v>14938</v>
      </c>
      <c r="B3100" s="126" t="s">
        <v>14939</v>
      </c>
      <c r="C3100" s="126" t="s">
        <v>75</v>
      </c>
      <c r="D3100" s="127">
        <v>1.6559999999999999</v>
      </c>
      <c r="E3100" s="128">
        <v>570</v>
      </c>
      <c r="F3100" s="128">
        <v>209</v>
      </c>
      <c r="G3100" s="126" t="s">
        <v>14742</v>
      </c>
      <c r="H3100" s="126" t="s">
        <v>20171</v>
      </c>
      <c r="I3100" s="126" t="s">
        <v>21088</v>
      </c>
      <c r="J3100" s="126" t="s">
        <v>26255</v>
      </c>
      <c r="K3100" s="9">
        <f>_xlfn.IFNA(VLOOKUP(Table5[[#This Row],[Section]],SubSill_Tier,2,FALSE),0)</f>
        <v>0</v>
      </c>
      <c r="L3100" s="9" t="str">
        <f t="shared" si="57"/>
        <v/>
      </c>
      <c r="M3100" s="205" t="str" cm="1">
        <f t="array" ref="M3100">_xlfn.IFS(NOT(ISERROR(VLOOKUP(Table5[[#This Row],[Section]],TB_notTB,1,FALSE))),"No",LEFT(Table5[[#This Row],[Section]],3)="ETB","PLS",LEFT(Table5[[#This Row],[Section]],1)="7","PDB",NOT(ISBLANK(Table5[[#This Row],[Section]])),"No")</f>
        <v>No</v>
      </c>
    </row>
    <row r="3101" spans="1:13" x14ac:dyDescent="0.25">
      <c r="A3101" s="126" t="s">
        <v>1530</v>
      </c>
      <c r="B3101" s="126" t="s">
        <v>17222</v>
      </c>
      <c r="C3101" s="126" t="s">
        <v>98</v>
      </c>
      <c r="D3101" s="127">
        <v>0.42699999999999999</v>
      </c>
      <c r="E3101" s="128">
        <v>201</v>
      </c>
      <c r="F3101" s="128">
        <v>201</v>
      </c>
      <c r="G3101" s="126" t="s">
        <v>13736</v>
      </c>
      <c r="H3101" s="126" t="s">
        <v>20148</v>
      </c>
      <c r="I3101" s="126" t="s">
        <v>21073</v>
      </c>
      <c r="J3101" s="126" t="s">
        <v>26232</v>
      </c>
      <c r="K3101" s="9">
        <f>_xlfn.IFNA(VLOOKUP(Table5[[#This Row],[Section]],SubSill_Tier,2,FALSE),0)</f>
        <v>0</v>
      </c>
      <c r="L3101" s="9" t="str">
        <f t="shared" si="57"/>
        <v/>
      </c>
      <c r="M3101" s="205" t="str" cm="1">
        <f t="array" ref="M3101">_xlfn.IFS(NOT(ISERROR(VLOOKUP(Table5[[#This Row],[Section]],TB_notTB,1,FALSE))),"No",LEFT(Table5[[#This Row],[Section]],3)="ETB","PLS",LEFT(Table5[[#This Row],[Section]],1)="7","PDB",NOT(ISBLANK(Table5[[#This Row],[Section]])),"No")</f>
        <v>No</v>
      </c>
    </row>
    <row r="3102" spans="1:13" x14ac:dyDescent="0.25">
      <c r="A3102" s="126" t="s">
        <v>1531</v>
      </c>
      <c r="B3102" s="126" t="s">
        <v>17222</v>
      </c>
      <c r="C3102" s="126" t="s">
        <v>98</v>
      </c>
      <c r="D3102" s="127">
        <v>0.56399999999999995</v>
      </c>
      <c r="E3102" s="128">
        <v>243</v>
      </c>
      <c r="F3102" s="128">
        <v>243</v>
      </c>
      <c r="G3102" s="126" t="s">
        <v>13736</v>
      </c>
      <c r="H3102" s="126" t="s">
        <v>20148</v>
      </c>
      <c r="I3102" s="126" t="s">
        <v>21073</v>
      </c>
      <c r="J3102" s="126" t="s">
        <v>26232</v>
      </c>
      <c r="K3102" s="9">
        <f>_xlfn.IFNA(VLOOKUP(Table5[[#This Row],[Section]],SubSill_Tier,2,FALSE),0)</f>
        <v>0</v>
      </c>
      <c r="L3102" s="9" t="str">
        <f t="shared" si="57"/>
        <v/>
      </c>
      <c r="M3102" s="205" t="str" cm="1">
        <f t="array" ref="M3102">_xlfn.IFS(NOT(ISERROR(VLOOKUP(Table5[[#This Row],[Section]],TB_notTB,1,FALSE))),"No",LEFT(Table5[[#This Row],[Section]],3)="ETB","PLS",LEFT(Table5[[#This Row],[Section]],1)="7","PDB",NOT(ISBLANK(Table5[[#This Row],[Section]])),"No")</f>
        <v>No</v>
      </c>
    </row>
    <row r="3103" spans="1:13" x14ac:dyDescent="0.25">
      <c r="A3103" s="126" t="s">
        <v>6899</v>
      </c>
      <c r="B3103" s="126" t="s">
        <v>17222</v>
      </c>
      <c r="C3103" s="126" t="s">
        <v>98</v>
      </c>
      <c r="D3103" s="127">
        <v>1.69</v>
      </c>
      <c r="E3103" s="128">
        <v>233</v>
      </c>
      <c r="F3103" s="128">
        <v>233</v>
      </c>
      <c r="G3103" s="126" t="s">
        <v>13750</v>
      </c>
      <c r="H3103" s="126" t="s">
        <v>20121</v>
      </c>
      <c r="I3103" s="126" t="s">
        <v>20122</v>
      </c>
      <c r="J3103" s="126" t="s">
        <v>26234</v>
      </c>
      <c r="K3103" s="9">
        <f>_xlfn.IFNA(VLOOKUP(Table5[[#This Row],[Section]],SubSill_Tier,2,FALSE),0)</f>
        <v>0</v>
      </c>
      <c r="L3103" s="9" t="str">
        <f t="shared" si="57"/>
        <v/>
      </c>
      <c r="M3103" s="205" t="str" cm="1">
        <f t="array" ref="M3103">_xlfn.IFS(NOT(ISERROR(VLOOKUP(Table5[[#This Row],[Section]],TB_notTB,1,FALSE))),"No",LEFT(Table5[[#This Row],[Section]],3)="ETB","PLS",LEFT(Table5[[#This Row],[Section]],1)="7","PDB",NOT(ISBLANK(Table5[[#This Row],[Section]])),"No")</f>
        <v>No</v>
      </c>
    </row>
    <row r="3104" spans="1:13" x14ac:dyDescent="0.25">
      <c r="A3104" s="126" t="s">
        <v>6900</v>
      </c>
      <c r="B3104" s="126" t="s">
        <v>3598</v>
      </c>
      <c r="C3104" s="126" t="s">
        <v>98</v>
      </c>
      <c r="D3104" s="127">
        <v>0.434</v>
      </c>
      <c r="E3104" s="128">
        <v>157</v>
      </c>
      <c r="F3104" s="128">
        <v>157</v>
      </c>
      <c r="G3104" s="126" t="s">
        <v>13724</v>
      </c>
      <c r="H3104" s="126" t="s">
        <v>20186</v>
      </c>
      <c r="I3104" s="126" t="s">
        <v>22099</v>
      </c>
      <c r="J3104" s="126" t="s">
        <v>26234</v>
      </c>
      <c r="K3104" s="9">
        <f>_xlfn.IFNA(VLOOKUP(Table5[[#This Row],[Section]],SubSill_Tier,2,FALSE),0)</f>
        <v>0</v>
      </c>
      <c r="L3104" s="9" t="str">
        <f t="shared" si="57"/>
        <v/>
      </c>
      <c r="M3104" s="205" t="str" cm="1">
        <f t="array" ref="M3104">_xlfn.IFS(NOT(ISERROR(VLOOKUP(Table5[[#This Row],[Section]],TB_notTB,1,FALSE))),"No",LEFT(Table5[[#This Row],[Section]],3)="ETB","PLS",LEFT(Table5[[#This Row],[Section]],1)="7","PDB",NOT(ISBLANK(Table5[[#This Row],[Section]])),"No")</f>
        <v>No</v>
      </c>
    </row>
    <row r="3105" spans="1:13" x14ac:dyDescent="0.25">
      <c r="A3105" s="126" t="s">
        <v>6901</v>
      </c>
      <c r="B3105" s="126" t="s">
        <v>3598</v>
      </c>
      <c r="C3105" s="126" t="s">
        <v>98</v>
      </c>
      <c r="D3105" s="127">
        <v>0.47</v>
      </c>
      <c r="E3105" s="128">
        <v>150</v>
      </c>
      <c r="F3105" s="128">
        <v>150</v>
      </c>
      <c r="G3105" s="126" t="s">
        <v>13724</v>
      </c>
      <c r="H3105" s="126" t="s">
        <v>20186</v>
      </c>
      <c r="I3105" s="126" t="s">
        <v>22099</v>
      </c>
      <c r="J3105" s="126" t="s">
        <v>26234</v>
      </c>
      <c r="K3105" s="9">
        <f>_xlfn.IFNA(VLOOKUP(Table5[[#This Row],[Section]],SubSill_Tier,2,FALSE),0)</f>
        <v>0</v>
      </c>
      <c r="L3105" s="9" t="str">
        <f t="shared" si="57"/>
        <v/>
      </c>
      <c r="M3105" s="205" t="str" cm="1">
        <f t="array" ref="M3105">_xlfn.IFS(NOT(ISERROR(VLOOKUP(Table5[[#This Row],[Section]],TB_notTB,1,FALSE))),"No",LEFT(Table5[[#This Row],[Section]],3)="ETB","PLS",LEFT(Table5[[#This Row],[Section]],1)="7","PDB",NOT(ISBLANK(Table5[[#This Row],[Section]])),"No")</f>
        <v>No</v>
      </c>
    </row>
    <row r="3106" spans="1:13" x14ac:dyDescent="0.25">
      <c r="A3106" s="126" t="s">
        <v>1532</v>
      </c>
      <c r="B3106" s="126" t="s">
        <v>17222</v>
      </c>
      <c r="C3106" s="126" t="s">
        <v>98</v>
      </c>
      <c r="D3106" s="127">
        <v>0.16200000000000001</v>
      </c>
      <c r="E3106" s="128">
        <v>113</v>
      </c>
      <c r="F3106" s="128">
        <v>113</v>
      </c>
      <c r="G3106" s="126" t="s">
        <v>13736</v>
      </c>
      <c r="H3106" s="126" t="s">
        <v>20148</v>
      </c>
      <c r="I3106" s="126" t="s">
        <v>21073</v>
      </c>
      <c r="J3106" s="126" t="s">
        <v>26232</v>
      </c>
      <c r="K3106" s="9">
        <f>_xlfn.IFNA(VLOOKUP(Table5[[#This Row],[Section]],SubSill_Tier,2,FALSE),0)</f>
        <v>0</v>
      </c>
      <c r="L3106" s="9" t="str">
        <f t="shared" si="57"/>
        <v/>
      </c>
      <c r="M3106" s="205" t="str" cm="1">
        <f t="array" ref="M3106">_xlfn.IFS(NOT(ISERROR(VLOOKUP(Table5[[#This Row],[Section]],TB_notTB,1,FALSE))),"No",LEFT(Table5[[#This Row],[Section]],3)="ETB","PLS",LEFT(Table5[[#This Row],[Section]],1)="7","PDB",NOT(ISBLANK(Table5[[#This Row],[Section]])),"No")</f>
        <v>No</v>
      </c>
    </row>
    <row r="3107" spans="1:13" x14ac:dyDescent="0.25">
      <c r="A3107" s="126" t="s">
        <v>1533</v>
      </c>
      <c r="B3107" s="126" t="s">
        <v>17222</v>
      </c>
      <c r="C3107" s="126" t="s">
        <v>98</v>
      </c>
      <c r="D3107" s="127">
        <v>0.29199999999999998</v>
      </c>
      <c r="E3107" s="128">
        <v>156</v>
      </c>
      <c r="F3107" s="128">
        <v>156</v>
      </c>
      <c r="G3107" s="126" t="s">
        <v>13736</v>
      </c>
      <c r="H3107" s="126" t="s">
        <v>20148</v>
      </c>
      <c r="I3107" s="126" t="s">
        <v>21073</v>
      </c>
      <c r="J3107" s="126" t="s">
        <v>26232</v>
      </c>
      <c r="K3107" s="9">
        <f>_xlfn.IFNA(VLOOKUP(Table5[[#This Row],[Section]],SubSill_Tier,2,FALSE),0)</f>
        <v>0</v>
      </c>
      <c r="L3107" s="9" t="str">
        <f t="shared" si="57"/>
        <v/>
      </c>
      <c r="M3107" s="205" t="str" cm="1">
        <f t="array" ref="M3107">_xlfn.IFS(NOT(ISERROR(VLOOKUP(Table5[[#This Row],[Section]],TB_notTB,1,FALSE))),"No",LEFT(Table5[[#This Row],[Section]],3)="ETB","PLS",LEFT(Table5[[#This Row],[Section]],1)="7","PDB",NOT(ISBLANK(Table5[[#This Row],[Section]])),"No")</f>
        <v>No</v>
      </c>
    </row>
    <row r="3108" spans="1:13" x14ac:dyDescent="0.25">
      <c r="A3108" s="126" t="s">
        <v>1534</v>
      </c>
      <c r="B3108" s="126" t="s">
        <v>17222</v>
      </c>
      <c r="C3108" s="126" t="s">
        <v>98</v>
      </c>
      <c r="D3108" s="127">
        <v>0.29199999999999998</v>
      </c>
      <c r="E3108" s="128">
        <v>151</v>
      </c>
      <c r="F3108" s="128">
        <v>151</v>
      </c>
      <c r="G3108" s="126" t="s">
        <v>13736</v>
      </c>
      <c r="H3108" s="126" t="s">
        <v>20148</v>
      </c>
      <c r="I3108" s="126" t="s">
        <v>21073</v>
      </c>
      <c r="J3108" s="126" t="s">
        <v>26232</v>
      </c>
      <c r="K3108" s="9">
        <f>_xlfn.IFNA(VLOOKUP(Table5[[#This Row],[Section]],SubSill_Tier,2,FALSE),0)</f>
        <v>0</v>
      </c>
      <c r="L3108" s="9" t="str">
        <f t="shared" si="57"/>
        <v/>
      </c>
      <c r="M3108" s="205" t="str" cm="1">
        <f t="array" ref="M3108">_xlfn.IFS(NOT(ISERROR(VLOOKUP(Table5[[#This Row],[Section]],TB_notTB,1,FALSE))),"No",LEFT(Table5[[#This Row],[Section]],3)="ETB","PLS",LEFT(Table5[[#This Row],[Section]],1)="7","PDB",NOT(ISBLANK(Table5[[#This Row],[Section]])),"No")</f>
        <v>No</v>
      </c>
    </row>
    <row r="3109" spans="1:13" x14ac:dyDescent="0.25">
      <c r="A3109" s="126" t="s">
        <v>1535</v>
      </c>
      <c r="B3109" s="126" t="s">
        <v>17222</v>
      </c>
      <c r="C3109" s="126" t="s">
        <v>98</v>
      </c>
      <c r="D3109" s="127">
        <v>1.0880000000000001</v>
      </c>
      <c r="E3109" s="128">
        <v>292</v>
      </c>
      <c r="F3109" s="128">
        <v>292</v>
      </c>
      <c r="G3109" s="126" t="s">
        <v>13711</v>
      </c>
      <c r="H3109" s="126" t="s">
        <v>20119</v>
      </c>
      <c r="I3109" s="126" t="s">
        <v>21054</v>
      </c>
      <c r="J3109" s="126" t="s">
        <v>26232</v>
      </c>
      <c r="K3109" s="9">
        <f>_xlfn.IFNA(VLOOKUP(Table5[[#This Row],[Section]],SubSill_Tier,2,FALSE),0)</f>
        <v>0</v>
      </c>
      <c r="L3109" s="9" t="str">
        <f t="shared" si="57"/>
        <v/>
      </c>
      <c r="M3109" s="205" t="str" cm="1">
        <f t="array" ref="M3109">_xlfn.IFS(NOT(ISERROR(VLOOKUP(Table5[[#This Row],[Section]],TB_notTB,1,FALSE))),"No",LEFT(Table5[[#This Row],[Section]],3)="ETB","PLS",LEFT(Table5[[#This Row],[Section]],1)="7","PDB",NOT(ISBLANK(Table5[[#This Row],[Section]])),"No")</f>
        <v>No</v>
      </c>
    </row>
    <row r="3110" spans="1:13" x14ac:dyDescent="0.25">
      <c r="A3110" s="126" t="s">
        <v>1536</v>
      </c>
      <c r="B3110" s="126" t="s">
        <v>17222</v>
      </c>
      <c r="C3110" s="126" t="s">
        <v>98</v>
      </c>
      <c r="D3110" s="127">
        <v>1.9219999999999999</v>
      </c>
      <c r="E3110" s="128">
        <v>485</v>
      </c>
      <c r="F3110" s="128">
        <v>485</v>
      </c>
      <c r="G3110" s="126" t="s">
        <v>13711</v>
      </c>
      <c r="H3110" s="126" t="s">
        <v>20119</v>
      </c>
      <c r="I3110" s="126" t="s">
        <v>21054</v>
      </c>
      <c r="J3110" s="126" t="s">
        <v>26232</v>
      </c>
      <c r="K3110" s="9">
        <f>_xlfn.IFNA(VLOOKUP(Table5[[#This Row],[Section]],SubSill_Tier,2,FALSE),0)</f>
        <v>0</v>
      </c>
      <c r="L3110" s="9" t="str">
        <f t="shared" si="57"/>
        <v/>
      </c>
      <c r="M3110" s="205" t="str" cm="1">
        <f t="array" ref="M3110">_xlfn.IFS(NOT(ISERROR(VLOOKUP(Table5[[#This Row],[Section]],TB_notTB,1,FALSE))),"No",LEFT(Table5[[#This Row],[Section]],3)="ETB","PLS",LEFT(Table5[[#This Row],[Section]],1)="7","PDB",NOT(ISBLANK(Table5[[#This Row],[Section]])),"No")</f>
        <v>No</v>
      </c>
    </row>
    <row r="3111" spans="1:13" x14ac:dyDescent="0.25">
      <c r="A3111" s="126" t="s">
        <v>1537</v>
      </c>
      <c r="B3111" s="126" t="s">
        <v>17222</v>
      </c>
      <c r="C3111" s="126" t="s">
        <v>98</v>
      </c>
      <c r="D3111" s="127">
        <v>0.36399999999999999</v>
      </c>
      <c r="E3111" s="128">
        <v>100</v>
      </c>
      <c r="F3111" s="128">
        <v>100</v>
      </c>
      <c r="G3111" s="126" t="s">
        <v>13711</v>
      </c>
      <c r="H3111" s="126" t="s">
        <v>20119</v>
      </c>
      <c r="I3111" s="126" t="s">
        <v>21054</v>
      </c>
      <c r="J3111" s="126" t="s">
        <v>26232</v>
      </c>
      <c r="K3111" s="9">
        <f>_xlfn.IFNA(VLOOKUP(Table5[[#This Row],[Section]],SubSill_Tier,2,FALSE),0)</f>
        <v>0</v>
      </c>
      <c r="L3111" s="9" t="str">
        <f t="shared" si="57"/>
        <v/>
      </c>
      <c r="M3111" s="205" t="str" cm="1">
        <f t="array" ref="M3111">_xlfn.IFS(NOT(ISERROR(VLOOKUP(Table5[[#This Row],[Section]],TB_notTB,1,FALSE))),"No",LEFT(Table5[[#This Row],[Section]],3)="ETB","PLS",LEFT(Table5[[#This Row],[Section]],1)="7","PDB",NOT(ISBLANK(Table5[[#This Row],[Section]])),"No")</f>
        <v>No</v>
      </c>
    </row>
    <row r="3112" spans="1:13" x14ac:dyDescent="0.25">
      <c r="A3112" s="126" t="s">
        <v>1538</v>
      </c>
      <c r="B3112" s="126" t="s">
        <v>17222</v>
      </c>
      <c r="C3112" s="126" t="s">
        <v>98</v>
      </c>
      <c r="D3112" s="127">
        <v>0.52600000000000002</v>
      </c>
      <c r="E3112" s="128">
        <v>141</v>
      </c>
      <c r="F3112" s="128">
        <v>141</v>
      </c>
      <c r="G3112" s="126" t="s">
        <v>13711</v>
      </c>
      <c r="H3112" s="126" t="s">
        <v>20119</v>
      </c>
      <c r="I3112" s="126" t="s">
        <v>21054</v>
      </c>
      <c r="J3112" s="126" t="s">
        <v>26232</v>
      </c>
      <c r="K3112" s="9">
        <f>_xlfn.IFNA(VLOOKUP(Table5[[#This Row],[Section]],SubSill_Tier,2,FALSE),0)</f>
        <v>0</v>
      </c>
      <c r="L3112" s="9" t="str">
        <f t="shared" si="57"/>
        <v/>
      </c>
      <c r="M3112" s="205" t="str" cm="1">
        <f t="array" ref="M3112">_xlfn.IFS(NOT(ISERROR(VLOOKUP(Table5[[#This Row],[Section]],TB_notTB,1,FALSE))),"No",LEFT(Table5[[#This Row],[Section]],3)="ETB","PLS",LEFT(Table5[[#This Row],[Section]],1)="7","PDB",NOT(ISBLANK(Table5[[#This Row],[Section]])),"No")</f>
        <v>No</v>
      </c>
    </row>
    <row r="3113" spans="1:13" x14ac:dyDescent="0.25">
      <c r="A3113" s="126" t="s">
        <v>1539</v>
      </c>
      <c r="B3113" s="126" t="s">
        <v>17222</v>
      </c>
      <c r="C3113" s="126" t="s">
        <v>98</v>
      </c>
      <c r="D3113" s="127">
        <v>2.395</v>
      </c>
      <c r="E3113" s="128">
        <v>489</v>
      </c>
      <c r="F3113" s="128">
        <v>489</v>
      </c>
      <c r="G3113" s="126" t="s">
        <v>13711</v>
      </c>
      <c r="H3113" s="126" t="s">
        <v>20119</v>
      </c>
      <c r="I3113" s="126" t="s">
        <v>21054</v>
      </c>
      <c r="J3113" s="126" t="s">
        <v>26232</v>
      </c>
      <c r="K3113" s="9">
        <f>_xlfn.IFNA(VLOOKUP(Table5[[#This Row],[Section]],SubSill_Tier,2,FALSE),0)</f>
        <v>0</v>
      </c>
      <c r="L3113" s="9" t="str">
        <f t="shared" si="57"/>
        <v/>
      </c>
      <c r="M3113" s="205" t="str" cm="1">
        <f t="array" ref="M3113">_xlfn.IFS(NOT(ISERROR(VLOOKUP(Table5[[#This Row],[Section]],TB_notTB,1,FALSE))),"No",LEFT(Table5[[#This Row],[Section]],3)="ETB","PLS",LEFT(Table5[[#This Row],[Section]],1)="7","PDB",NOT(ISBLANK(Table5[[#This Row],[Section]])),"No")</f>
        <v>No</v>
      </c>
    </row>
    <row r="3114" spans="1:13" x14ac:dyDescent="0.25">
      <c r="A3114" s="126" t="s">
        <v>1540</v>
      </c>
      <c r="B3114" s="126" t="s">
        <v>17222</v>
      </c>
      <c r="C3114" s="126" t="s">
        <v>98</v>
      </c>
      <c r="D3114" s="127">
        <v>1.4390000000000001</v>
      </c>
      <c r="E3114" s="128">
        <v>377</v>
      </c>
      <c r="F3114" s="128">
        <v>377</v>
      </c>
      <c r="G3114" s="126" t="s">
        <v>13711</v>
      </c>
      <c r="H3114" s="126" t="s">
        <v>20119</v>
      </c>
      <c r="I3114" s="126" t="s">
        <v>21054</v>
      </c>
      <c r="J3114" s="126" t="s">
        <v>26232</v>
      </c>
      <c r="K3114" s="9">
        <f>_xlfn.IFNA(VLOOKUP(Table5[[#This Row],[Section]],SubSill_Tier,2,FALSE),0)</f>
        <v>0</v>
      </c>
      <c r="L3114" s="9" t="str">
        <f t="shared" si="57"/>
        <v/>
      </c>
      <c r="M3114" s="205" t="str" cm="1">
        <f t="array" ref="M3114">_xlfn.IFS(NOT(ISERROR(VLOOKUP(Table5[[#This Row],[Section]],TB_notTB,1,FALSE))),"No",LEFT(Table5[[#This Row],[Section]],3)="ETB","PLS",LEFT(Table5[[#This Row],[Section]],1)="7","PDB",NOT(ISBLANK(Table5[[#This Row],[Section]])),"No")</f>
        <v>No</v>
      </c>
    </row>
    <row r="3115" spans="1:13" x14ac:dyDescent="0.25">
      <c r="A3115" s="126" t="s">
        <v>1541</v>
      </c>
      <c r="B3115" s="126" t="s">
        <v>17222</v>
      </c>
      <c r="C3115" s="126" t="s">
        <v>98</v>
      </c>
      <c r="D3115" s="127">
        <v>1.7470000000000001</v>
      </c>
      <c r="E3115" s="128">
        <v>375</v>
      </c>
      <c r="F3115" s="128">
        <v>375</v>
      </c>
      <c r="G3115" s="126" t="s">
        <v>13711</v>
      </c>
      <c r="H3115" s="126" t="s">
        <v>20119</v>
      </c>
      <c r="I3115" s="126" t="s">
        <v>21054</v>
      </c>
      <c r="J3115" s="126" t="s">
        <v>26232</v>
      </c>
      <c r="K3115" s="9">
        <f>_xlfn.IFNA(VLOOKUP(Table5[[#This Row],[Section]],SubSill_Tier,2,FALSE),0)</f>
        <v>0</v>
      </c>
      <c r="L3115" s="9" t="str">
        <f t="shared" si="57"/>
        <v/>
      </c>
      <c r="M3115" s="205" t="str" cm="1">
        <f t="array" ref="M3115">_xlfn.IFS(NOT(ISERROR(VLOOKUP(Table5[[#This Row],[Section]],TB_notTB,1,FALSE))),"No",LEFT(Table5[[#This Row],[Section]],3)="ETB","PLS",LEFT(Table5[[#This Row],[Section]],1)="7","PDB",NOT(ISBLANK(Table5[[#This Row],[Section]])),"No")</f>
        <v>No</v>
      </c>
    </row>
    <row r="3116" spans="1:13" x14ac:dyDescent="0.25">
      <c r="A3116" s="126" t="s">
        <v>1542</v>
      </c>
      <c r="B3116" s="126" t="s">
        <v>17222</v>
      </c>
      <c r="C3116" s="126" t="s">
        <v>98</v>
      </c>
      <c r="D3116" s="127">
        <v>0.86399999999999999</v>
      </c>
      <c r="E3116" s="128">
        <v>238</v>
      </c>
      <c r="F3116" s="128">
        <v>238</v>
      </c>
      <c r="G3116" s="126" t="s">
        <v>13711</v>
      </c>
      <c r="H3116" s="126" t="s">
        <v>20119</v>
      </c>
      <c r="I3116" s="126" t="s">
        <v>21054</v>
      </c>
      <c r="J3116" s="126" t="s">
        <v>26232</v>
      </c>
      <c r="K3116" s="9">
        <f>_xlfn.IFNA(VLOOKUP(Table5[[#This Row],[Section]],SubSill_Tier,2,FALSE),0)</f>
        <v>0</v>
      </c>
      <c r="L3116" s="9" t="str">
        <f t="shared" si="57"/>
        <v/>
      </c>
      <c r="M3116" s="205" t="str" cm="1">
        <f t="array" ref="M3116">_xlfn.IFS(NOT(ISERROR(VLOOKUP(Table5[[#This Row],[Section]],TB_notTB,1,FALSE))),"No",LEFT(Table5[[#This Row],[Section]],3)="ETB","PLS",LEFT(Table5[[#This Row],[Section]],1)="7","PDB",NOT(ISBLANK(Table5[[#This Row],[Section]])),"No")</f>
        <v>No</v>
      </c>
    </row>
    <row r="3117" spans="1:13" x14ac:dyDescent="0.25">
      <c r="A3117" s="126" t="s">
        <v>1543</v>
      </c>
      <c r="B3117" s="126" t="s">
        <v>17222</v>
      </c>
      <c r="C3117" s="126" t="s">
        <v>98</v>
      </c>
      <c r="D3117" s="127">
        <v>0.224</v>
      </c>
      <c r="E3117" s="128">
        <v>124</v>
      </c>
      <c r="F3117" s="128">
        <v>124</v>
      </c>
      <c r="G3117" s="126" t="s">
        <v>13736</v>
      </c>
      <c r="H3117" s="126" t="s">
        <v>20148</v>
      </c>
      <c r="I3117" s="126" t="s">
        <v>21073</v>
      </c>
      <c r="J3117" s="126" t="s">
        <v>26232</v>
      </c>
      <c r="K3117" s="9">
        <f>_xlfn.IFNA(VLOOKUP(Table5[[#This Row],[Section]],SubSill_Tier,2,FALSE),0)</f>
        <v>0</v>
      </c>
      <c r="L3117" s="9" t="str">
        <f t="shared" si="57"/>
        <v/>
      </c>
      <c r="M3117" s="205" t="str" cm="1">
        <f t="array" ref="M3117">_xlfn.IFS(NOT(ISERROR(VLOOKUP(Table5[[#This Row],[Section]],TB_notTB,1,FALSE))),"No",LEFT(Table5[[#This Row],[Section]],3)="ETB","PLS",LEFT(Table5[[#This Row],[Section]],1)="7","PDB",NOT(ISBLANK(Table5[[#This Row],[Section]])),"No")</f>
        <v>No</v>
      </c>
    </row>
    <row r="3118" spans="1:13" x14ac:dyDescent="0.25">
      <c r="A3118" s="126" t="s">
        <v>1544</v>
      </c>
      <c r="B3118" s="126" t="s">
        <v>17222</v>
      </c>
      <c r="C3118" s="126" t="s">
        <v>98</v>
      </c>
      <c r="D3118" s="127">
        <v>0.57499999999999996</v>
      </c>
      <c r="E3118" s="128">
        <v>293</v>
      </c>
      <c r="F3118" s="128">
        <v>293</v>
      </c>
      <c r="G3118" s="126" t="s">
        <v>13736</v>
      </c>
      <c r="H3118" s="126" t="s">
        <v>20148</v>
      </c>
      <c r="I3118" s="126" t="s">
        <v>21073</v>
      </c>
      <c r="J3118" s="126" t="s">
        <v>26232</v>
      </c>
      <c r="K3118" s="9">
        <f>_xlfn.IFNA(VLOOKUP(Table5[[#This Row],[Section]],SubSill_Tier,2,FALSE),0)</f>
        <v>0</v>
      </c>
      <c r="L3118" s="9" t="str">
        <f t="shared" si="57"/>
        <v/>
      </c>
      <c r="M3118" s="205" t="str" cm="1">
        <f t="array" ref="M3118">_xlfn.IFS(NOT(ISERROR(VLOOKUP(Table5[[#This Row],[Section]],TB_notTB,1,FALSE))),"No",LEFT(Table5[[#This Row],[Section]],3)="ETB","PLS",LEFT(Table5[[#This Row],[Section]],1)="7","PDB",NOT(ISBLANK(Table5[[#This Row],[Section]])),"No")</f>
        <v>No</v>
      </c>
    </row>
    <row r="3119" spans="1:13" x14ac:dyDescent="0.25">
      <c r="A3119" s="126" t="s">
        <v>6902</v>
      </c>
      <c r="B3119" s="126" t="s">
        <v>3598</v>
      </c>
      <c r="C3119" s="126" t="s">
        <v>98</v>
      </c>
      <c r="D3119" s="127">
        <v>0.88</v>
      </c>
      <c r="E3119" s="128">
        <v>100</v>
      </c>
      <c r="F3119" s="128">
        <v>100</v>
      </c>
      <c r="G3119" s="126" t="s">
        <v>13724</v>
      </c>
      <c r="H3119" s="126" t="s">
        <v>20186</v>
      </c>
      <c r="I3119" s="126" t="s">
        <v>22099</v>
      </c>
      <c r="J3119" s="126" t="s">
        <v>26234</v>
      </c>
      <c r="K3119" s="9">
        <f>_xlfn.IFNA(VLOOKUP(Table5[[#This Row],[Section]],SubSill_Tier,2,FALSE),0)</f>
        <v>0</v>
      </c>
      <c r="L3119" s="9" t="str">
        <f t="shared" si="57"/>
        <v/>
      </c>
      <c r="M3119" s="205" t="str" cm="1">
        <f t="array" ref="M3119">_xlfn.IFS(NOT(ISERROR(VLOOKUP(Table5[[#This Row],[Section]],TB_notTB,1,FALSE))),"No",LEFT(Table5[[#This Row],[Section]],3)="ETB","PLS",LEFT(Table5[[#This Row],[Section]],1)="7","PDB",NOT(ISBLANK(Table5[[#This Row],[Section]])),"No")</f>
        <v>No</v>
      </c>
    </row>
    <row r="3120" spans="1:13" x14ac:dyDescent="0.25">
      <c r="A3120" s="126" t="s">
        <v>1545</v>
      </c>
      <c r="B3120" s="126" t="s">
        <v>17222</v>
      </c>
      <c r="C3120" s="126" t="s">
        <v>98</v>
      </c>
      <c r="D3120" s="127">
        <v>0.40500000000000003</v>
      </c>
      <c r="E3120" s="128">
        <v>193</v>
      </c>
      <c r="F3120" s="128">
        <v>193</v>
      </c>
      <c r="G3120" s="126" t="s">
        <v>13736</v>
      </c>
      <c r="H3120" s="126" t="s">
        <v>20148</v>
      </c>
      <c r="I3120" s="126" t="s">
        <v>21073</v>
      </c>
      <c r="J3120" s="126" t="s">
        <v>26232</v>
      </c>
      <c r="K3120" s="9">
        <f>_xlfn.IFNA(VLOOKUP(Table5[[#This Row],[Section]],SubSill_Tier,2,FALSE),0)</f>
        <v>0</v>
      </c>
      <c r="L3120" s="9" t="str">
        <f t="shared" si="57"/>
        <v/>
      </c>
      <c r="M3120" s="205" t="str" cm="1">
        <f t="array" ref="M3120">_xlfn.IFS(NOT(ISERROR(VLOOKUP(Table5[[#This Row],[Section]],TB_notTB,1,FALSE))),"No",LEFT(Table5[[#This Row],[Section]],3)="ETB","PLS",LEFT(Table5[[#This Row],[Section]],1)="7","PDB",NOT(ISBLANK(Table5[[#This Row],[Section]])),"No")</f>
        <v>No</v>
      </c>
    </row>
    <row r="3121" spans="1:13" x14ac:dyDescent="0.25">
      <c r="A3121" s="126" t="s">
        <v>1546</v>
      </c>
      <c r="B3121" s="126" t="s">
        <v>17222</v>
      </c>
      <c r="C3121" s="126" t="s">
        <v>98</v>
      </c>
      <c r="D3121" s="127">
        <v>0.221</v>
      </c>
      <c r="E3121" s="128">
        <v>136</v>
      </c>
      <c r="F3121" s="128">
        <v>136</v>
      </c>
      <c r="G3121" s="126" t="s">
        <v>13736</v>
      </c>
      <c r="H3121" s="126" t="s">
        <v>20148</v>
      </c>
      <c r="I3121" s="126" t="s">
        <v>21073</v>
      </c>
      <c r="J3121" s="126" t="s">
        <v>26232</v>
      </c>
      <c r="K3121" s="9">
        <f>_xlfn.IFNA(VLOOKUP(Table5[[#This Row],[Section]],SubSill_Tier,2,FALSE),0)</f>
        <v>0</v>
      </c>
      <c r="L3121" s="9" t="str">
        <f t="shared" si="57"/>
        <v/>
      </c>
      <c r="M3121" s="205" t="str" cm="1">
        <f t="array" ref="M3121">_xlfn.IFS(NOT(ISERROR(VLOOKUP(Table5[[#This Row],[Section]],TB_notTB,1,FALSE))),"No",LEFT(Table5[[#This Row],[Section]],3)="ETB","PLS",LEFT(Table5[[#This Row],[Section]],1)="7","PDB",NOT(ISBLANK(Table5[[#This Row],[Section]])),"No")</f>
        <v>No</v>
      </c>
    </row>
    <row r="3122" spans="1:13" x14ac:dyDescent="0.25">
      <c r="A3122" s="126" t="s">
        <v>1547</v>
      </c>
      <c r="B3122" s="126" t="s">
        <v>17222</v>
      </c>
      <c r="C3122" s="126" t="s">
        <v>98</v>
      </c>
      <c r="D3122" s="127">
        <v>1.085</v>
      </c>
      <c r="E3122" s="128">
        <v>271</v>
      </c>
      <c r="F3122" s="128">
        <v>271</v>
      </c>
      <c r="G3122" s="126" t="s">
        <v>13711</v>
      </c>
      <c r="H3122" s="126" t="s">
        <v>20119</v>
      </c>
      <c r="I3122" s="126" t="s">
        <v>21054</v>
      </c>
      <c r="J3122" s="126" t="s">
        <v>26232</v>
      </c>
      <c r="K3122" s="9">
        <f>_xlfn.IFNA(VLOOKUP(Table5[[#This Row],[Section]],SubSill_Tier,2,FALSE),0)</f>
        <v>0</v>
      </c>
      <c r="L3122" s="9" t="str">
        <f t="shared" si="57"/>
        <v/>
      </c>
      <c r="M3122" s="205" t="str" cm="1">
        <f t="array" ref="M3122">_xlfn.IFS(NOT(ISERROR(VLOOKUP(Table5[[#This Row],[Section]],TB_notTB,1,FALSE))),"No",LEFT(Table5[[#This Row],[Section]],3)="ETB","PLS",LEFT(Table5[[#This Row],[Section]],1)="7","PDB",NOT(ISBLANK(Table5[[#This Row],[Section]])),"No")</f>
        <v>No</v>
      </c>
    </row>
    <row r="3123" spans="1:13" x14ac:dyDescent="0.25">
      <c r="A3123" s="126" t="s">
        <v>1548</v>
      </c>
      <c r="B3123" s="126" t="s">
        <v>17222</v>
      </c>
      <c r="C3123" s="126" t="s">
        <v>98</v>
      </c>
      <c r="D3123" s="127">
        <v>0.51</v>
      </c>
      <c r="E3123" s="128">
        <v>140</v>
      </c>
      <c r="F3123" s="128">
        <v>140</v>
      </c>
      <c r="G3123" s="126" t="s">
        <v>13711</v>
      </c>
      <c r="H3123" s="126" t="s">
        <v>20119</v>
      </c>
      <c r="I3123" s="126" t="s">
        <v>21054</v>
      </c>
      <c r="J3123" s="126" t="s">
        <v>26232</v>
      </c>
      <c r="K3123" s="9">
        <f>_xlfn.IFNA(VLOOKUP(Table5[[#This Row],[Section]],SubSill_Tier,2,FALSE),0)</f>
        <v>0</v>
      </c>
      <c r="L3123" s="9" t="str">
        <f t="shared" si="57"/>
        <v/>
      </c>
      <c r="M3123" s="205" t="str" cm="1">
        <f t="array" ref="M3123">_xlfn.IFS(NOT(ISERROR(VLOOKUP(Table5[[#This Row],[Section]],TB_notTB,1,FALSE))),"No",LEFT(Table5[[#This Row],[Section]],3)="ETB","PLS",LEFT(Table5[[#This Row],[Section]],1)="7","PDB",NOT(ISBLANK(Table5[[#This Row],[Section]])),"No")</f>
        <v>No</v>
      </c>
    </row>
    <row r="3124" spans="1:13" x14ac:dyDescent="0.25">
      <c r="A3124" s="126" t="s">
        <v>1549</v>
      </c>
      <c r="B3124" s="126" t="s">
        <v>17222</v>
      </c>
      <c r="C3124" s="126" t="s">
        <v>98</v>
      </c>
      <c r="D3124" s="127">
        <v>0.51300000000000001</v>
      </c>
      <c r="E3124" s="128">
        <v>265</v>
      </c>
      <c r="F3124" s="128">
        <v>265</v>
      </c>
      <c r="G3124" s="126" t="s">
        <v>13736</v>
      </c>
      <c r="H3124" s="126" t="s">
        <v>20148</v>
      </c>
      <c r="I3124" s="126" t="s">
        <v>21073</v>
      </c>
      <c r="J3124" s="126" t="s">
        <v>26232</v>
      </c>
      <c r="K3124" s="9">
        <f>_xlfn.IFNA(VLOOKUP(Table5[[#This Row],[Section]],SubSill_Tier,2,FALSE),0)</f>
        <v>0</v>
      </c>
      <c r="L3124" s="9" t="str">
        <f t="shared" si="57"/>
        <v/>
      </c>
      <c r="M3124" s="205" t="str" cm="1">
        <f t="array" ref="M3124">_xlfn.IFS(NOT(ISERROR(VLOOKUP(Table5[[#This Row],[Section]],TB_notTB,1,FALSE))),"No",LEFT(Table5[[#This Row],[Section]],3)="ETB","PLS",LEFT(Table5[[#This Row],[Section]],1)="7","PDB",NOT(ISBLANK(Table5[[#This Row],[Section]])),"No")</f>
        <v>No</v>
      </c>
    </row>
    <row r="3125" spans="1:13" x14ac:dyDescent="0.25">
      <c r="A3125" s="126" t="s">
        <v>1550</v>
      </c>
      <c r="B3125" s="126" t="s">
        <v>17222</v>
      </c>
      <c r="C3125" s="126" t="s">
        <v>98</v>
      </c>
      <c r="D3125" s="127">
        <v>0.159</v>
      </c>
      <c r="E3125" s="128">
        <v>100</v>
      </c>
      <c r="F3125" s="128">
        <v>100</v>
      </c>
      <c r="G3125" s="126" t="s">
        <v>13736</v>
      </c>
      <c r="H3125" s="126" t="s">
        <v>20148</v>
      </c>
      <c r="I3125" s="126" t="s">
        <v>21073</v>
      </c>
      <c r="J3125" s="126" t="s">
        <v>26232</v>
      </c>
      <c r="K3125" s="9">
        <f>_xlfn.IFNA(VLOOKUP(Table5[[#This Row],[Section]],SubSill_Tier,2,FALSE),0)</f>
        <v>0</v>
      </c>
      <c r="L3125" s="9" t="str">
        <f t="shared" si="57"/>
        <v/>
      </c>
      <c r="M3125" s="205" t="str" cm="1">
        <f t="array" ref="M3125">_xlfn.IFS(NOT(ISERROR(VLOOKUP(Table5[[#This Row],[Section]],TB_notTB,1,FALSE))),"No",LEFT(Table5[[#This Row],[Section]],3)="ETB","PLS",LEFT(Table5[[#This Row],[Section]],1)="7","PDB",NOT(ISBLANK(Table5[[#This Row],[Section]])),"No")</f>
        <v>No</v>
      </c>
    </row>
    <row r="3126" spans="1:13" x14ac:dyDescent="0.25">
      <c r="A3126" s="126" t="s">
        <v>1551</v>
      </c>
      <c r="B3126" s="126" t="s">
        <v>17222</v>
      </c>
      <c r="C3126" s="126" t="s">
        <v>98</v>
      </c>
      <c r="D3126" s="127">
        <v>1.2370000000000001</v>
      </c>
      <c r="E3126" s="128">
        <v>302</v>
      </c>
      <c r="F3126" s="128">
        <v>302</v>
      </c>
      <c r="G3126" s="126" t="s">
        <v>13711</v>
      </c>
      <c r="H3126" s="126" t="s">
        <v>20119</v>
      </c>
      <c r="I3126" s="126" t="s">
        <v>21054</v>
      </c>
      <c r="J3126" s="126" t="s">
        <v>26232</v>
      </c>
      <c r="K3126" s="9">
        <f>_xlfn.IFNA(VLOOKUP(Table5[[#This Row],[Section]],SubSill_Tier,2,FALSE),0)</f>
        <v>0</v>
      </c>
      <c r="L3126" s="9" t="str">
        <f t="shared" si="57"/>
        <v/>
      </c>
      <c r="M3126" s="205" t="str" cm="1">
        <f t="array" ref="M3126">_xlfn.IFS(NOT(ISERROR(VLOOKUP(Table5[[#This Row],[Section]],TB_notTB,1,FALSE))),"No",LEFT(Table5[[#This Row],[Section]],3)="ETB","PLS",LEFT(Table5[[#This Row],[Section]],1)="7","PDB",NOT(ISBLANK(Table5[[#This Row],[Section]])),"No")</f>
        <v>No</v>
      </c>
    </row>
    <row r="3127" spans="1:13" x14ac:dyDescent="0.25">
      <c r="A3127" s="126" t="s">
        <v>1552</v>
      </c>
      <c r="B3127" s="126" t="s">
        <v>17222</v>
      </c>
      <c r="C3127" s="126" t="s">
        <v>98</v>
      </c>
      <c r="D3127" s="127">
        <v>1.377</v>
      </c>
      <c r="E3127" s="128">
        <v>362</v>
      </c>
      <c r="F3127" s="128">
        <v>362</v>
      </c>
      <c r="G3127" s="126" t="s">
        <v>13711</v>
      </c>
      <c r="H3127" s="126" t="s">
        <v>20119</v>
      </c>
      <c r="I3127" s="126" t="s">
        <v>21054</v>
      </c>
      <c r="J3127" s="126" t="s">
        <v>26232</v>
      </c>
      <c r="K3127" s="9">
        <f>_xlfn.IFNA(VLOOKUP(Table5[[#This Row],[Section]],SubSill_Tier,2,FALSE),0)</f>
        <v>0</v>
      </c>
      <c r="L3127" s="9" t="str">
        <f t="shared" si="57"/>
        <v/>
      </c>
      <c r="M3127" s="205" t="str" cm="1">
        <f t="array" ref="M3127">_xlfn.IFS(NOT(ISERROR(VLOOKUP(Table5[[#This Row],[Section]],TB_notTB,1,FALSE))),"No",LEFT(Table5[[#This Row],[Section]],3)="ETB","PLS",LEFT(Table5[[#This Row],[Section]],1)="7","PDB",NOT(ISBLANK(Table5[[#This Row],[Section]])),"No")</f>
        <v>No</v>
      </c>
    </row>
    <row r="3128" spans="1:13" x14ac:dyDescent="0.25">
      <c r="A3128" s="126" t="s">
        <v>1553</v>
      </c>
      <c r="B3128" s="126" t="s">
        <v>17222</v>
      </c>
      <c r="C3128" s="126" t="s">
        <v>98</v>
      </c>
      <c r="D3128" s="127">
        <v>1.2290000000000001</v>
      </c>
      <c r="E3128" s="128">
        <v>301</v>
      </c>
      <c r="F3128" s="128">
        <v>301</v>
      </c>
      <c r="G3128" s="126" t="s">
        <v>13711</v>
      </c>
      <c r="H3128" s="126" t="s">
        <v>20119</v>
      </c>
      <c r="I3128" s="126" t="s">
        <v>21054</v>
      </c>
      <c r="J3128" s="126" t="s">
        <v>26232</v>
      </c>
      <c r="K3128" s="9">
        <f>_xlfn.IFNA(VLOOKUP(Table5[[#This Row],[Section]],SubSill_Tier,2,FALSE),0)</f>
        <v>0</v>
      </c>
      <c r="L3128" s="9" t="str">
        <f t="shared" si="57"/>
        <v/>
      </c>
      <c r="M3128" s="205" t="str" cm="1">
        <f t="array" ref="M3128">_xlfn.IFS(NOT(ISERROR(VLOOKUP(Table5[[#This Row],[Section]],TB_notTB,1,FALSE))),"No",LEFT(Table5[[#This Row],[Section]],3)="ETB","PLS",LEFT(Table5[[#This Row],[Section]],1)="7","PDB",NOT(ISBLANK(Table5[[#This Row],[Section]])),"No")</f>
        <v>No</v>
      </c>
    </row>
    <row r="3129" spans="1:13" x14ac:dyDescent="0.25">
      <c r="A3129" s="126" t="s">
        <v>1554</v>
      </c>
      <c r="B3129" s="126" t="s">
        <v>17222</v>
      </c>
      <c r="C3129" s="126" t="s">
        <v>98</v>
      </c>
      <c r="D3129" s="127">
        <v>1.6930000000000001</v>
      </c>
      <c r="E3129" s="128">
        <v>408</v>
      </c>
      <c r="F3129" s="128">
        <v>408</v>
      </c>
      <c r="G3129" s="126" t="s">
        <v>13711</v>
      </c>
      <c r="H3129" s="126" t="s">
        <v>20119</v>
      </c>
      <c r="I3129" s="126" t="s">
        <v>21054</v>
      </c>
      <c r="J3129" s="126" t="s">
        <v>26232</v>
      </c>
      <c r="K3129" s="9">
        <f>_xlfn.IFNA(VLOOKUP(Table5[[#This Row],[Section]],SubSill_Tier,2,FALSE),0)</f>
        <v>0</v>
      </c>
      <c r="L3129" s="9" t="str">
        <f t="shared" si="57"/>
        <v/>
      </c>
      <c r="M3129" s="205" t="str" cm="1">
        <f t="array" ref="M3129">_xlfn.IFS(NOT(ISERROR(VLOOKUP(Table5[[#This Row],[Section]],TB_notTB,1,FALSE))),"No",LEFT(Table5[[#This Row],[Section]],3)="ETB","PLS",LEFT(Table5[[#This Row],[Section]],1)="7","PDB",NOT(ISBLANK(Table5[[#This Row],[Section]])),"No")</f>
        <v>No</v>
      </c>
    </row>
    <row r="3130" spans="1:13" x14ac:dyDescent="0.25">
      <c r="A3130" s="126" t="s">
        <v>1555</v>
      </c>
      <c r="B3130" s="126" t="s">
        <v>17222</v>
      </c>
      <c r="C3130" s="126" t="s">
        <v>98</v>
      </c>
      <c r="D3130" s="127">
        <v>0.27800000000000002</v>
      </c>
      <c r="E3130" s="128">
        <v>106</v>
      </c>
      <c r="F3130" s="128">
        <v>106</v>
      </c>
      <c r="G3130" s="126" t="s">
        <v>13711</v>
      </c>
      <c r="H3130" s="126" t="s">
        <v>20119</v>
      </c>
      <c r="I3130" s="126" t="s">
        <v>21054</v>
      </c>
      <c r="J3130" s="126" t="s">
        <v>26232</v>
      </c>
      <c r="K3130" s="9">
        <f>_xlfn.IFNA(VLOOKUP(Table5[[#This Row],[Section]],SubSill_Tier,2,FALSE),0)</f>
        <v>0</v>
      </c>
      <c r="L3130" s="9" t="str">
        <f t="shared" si="57"/>
        <v/>
      </c>
      <c r="M3130" s="205" t="str" cm="1">
        <f t="array" ref="M3130">_xlfn.IFS(NOT(ISERROR(VLOOKUP(Table5[[#This Row],[Section]],TB_notTB,1,FALSE))),"No",LEFT(Table5[[#This Row],[Section]],3)="ETB","PLS",LEFT(Table5[[#This Row],[Section]],1)="7","PDB",NOT(ISBLANK(Table5[[#This Row],[Section]])),"No")</f>
        <v>No</v>
      </c>
    </row>
    <row r="3131" spans="1:13" x14ac:dyDescent="0.25">
      <c r="A3131" s="126" t="s">
        <v>6903</v>
      </c>
      <c r="B3131" s="126" t="s">
        <v>17222</v>
      </c>
      <c r="C3131" s="126" t="s">
        <v>98</v>
      </c>
      <c r="D3131" s="127">
        <v>1.534</v>
      </c>
      <c r="E3131" s="128">
        <v>292</v>
      </c>
      <c r="F3131" s="128">
        <v>292</v>
      </c>
      <c r="G3131" s="126" t="s">
        <v>13750</v>
      </c>
      <c r="H3131" s="126" t="s">
        <v>20121</v>
      </c>
      <c r="I3131" s="126" t="s">
        <v>20122</v>
      </c>
      <c r="J3131" s="126" t="s">
        <v>26234</v>
      </c>
      <c r="K3131" s="9">
        <f>_xlfn.IFNA(VLOOKUP(Table5[[#This Row],[Section]],SubSill_Tier,2,FALSE),0)</f>
        <v>0</v>
      </c>
      <c r="L3131" s="9" t="str">
        <f t="shared" si="57"/>
        <v/>
      </c>
      <c r="M3131" s="205" t="str" cm="1">
        <f t="array" ref="M3131">_xlfn.IFS(NOT(ISERROR(VLOOKUP(Table5[[#This Row],[Section]],TB_notTB,1,FALSE))),"No",LEFT(Table5[[#This Row],[Section]],3)="ETB","PLS",LEFT(Table5[[#This Row],[Section]],1)="7","PDB",NOT(ISBLANK(Table5[[#This Row],[Section]])),"No")</f>
        <v>No</v>
      </c>
    </row>
    <row r="3132" spans="1:13" x14ac:dyDescent="0.25">
      <c r="A3132" s="126" t="s">
        <v>1556</v>
      </c>
      <c r="B3132" s="126" t="s">
        <v>17222</v>
      </c>
      <c r="C3132" s="126" t="s">
        <v>98</v>
      </c>
      <c r="D3132" s="127">
        <v>1.131</v>
      </c>
      <c r="E3132" s="128">
        <v>297</v>
      </c>
      <c r="F3132" s="128">
        <v>297</v>
      </c>
      <c r="G3132" s="126" t="s">
        <v>13736</v>
      </c>
      <c r="H3132" s="126" t="s">
        <v>20148</v>
      </c>
      <c r="I3132" s="126" t="s">
        <v>21073</v>
      </c>
      <c r="J3132" s="126" t="s">
        <v>26232</v>
      </c>
      <c r="K3132" s="9">
        <f>_xlfn.IFNA(VLOOKUP(Table5[[#This Row],[Section]],SubSill_Tier,2,FALSE),0)</f>
        <v>0</v>
      </c>
      <c r="L3132" s="9" t="str">
        <f t="shared" si="57"/>
        <v/>
      </c>
      <c r="M3132" s="205" t="str" cm="1">
        <f t="array" ref="M3132">_xlfn.IFS(NOT(ISERROR(VLOOKUP(Table5[[#This Row],[Section]],TB_notTB,1,FALSE))),"No",LEFT(Table5[[#This Row],[Section]],3)="ETB","PLS",LEFT(Table5[[#This Row],[Section]],1)="7","PDB",NOT(ISBLANK(Table5[[#This Row],[Section]])),"No")</f>
        <v>No</v>
      </c>
    </row>
    <row r="3133" spans="1:13" x14ac:dyDescent="0.25">
      <c r="A3133" s="126" t="s">
        <v>1557</v>
      </c>
      <c r="B3133" s="126" t="s">
        <v>17222</v>
      </c>
      <c r="C3133" s="126" t="s">
        <v>98</v>
      </c>
      <c r="D3133" s="127">
        <v>0.67800000000000005</v>
      </c>
      <c r="E3133" s="128">
        <v>329</v>
      </c>
      <c r="F3133" s="128">
        <v>329</v>
      </c>
      <c r="G3133" s="126" t="s">
        <v>13736</v>
      </c>
      <c r="H3133" s="126" t="s">
        <v>20148</v>
      </c>
      <c r="I3133" s="126" t="s">
        <v>21073</v>
      </c>
      <c r="J3133" s="126" t="s">
        <v>26232</v>
      </c>
      <c r="K3133" s="9">
        <f>_xlfn.IFNA(VLOOKUP(Table5[[#This Row],[Section]],SubSill_Tier,2,FALSE),0)</f>
        <v>0</v>
      </c>
      <c r="L3133" s="9" t="str">
        <f t="shared" si="57"/>
        <v/>
      </c>
      <c r="M3133" s="205" t="str" cm="1">
        <f t="array" ref="M3133">_xlfn.IFS(NOT(ISERROR(VLOOKUP(Table5[[#This Row],[Section]],TB_notTB,1,FALSE))),"No",LEFT(Table5[[#This Row],[Section]],3)="ETB","PLS",LEFT(Table5[[#This Row],[Section]],1)="7","PDB",NOT(ISBLANK(Table5[[#This Row],[Section]])),"No")</f>
        <v>No</v>
      </c>
    </row>
    <row r="3134" spans="1:13" x14ac:dyDescent="0.25">
      <c r="A3134" s="126" t="s">
        <v>1558</v>
      </c>
      <c r="B3134" s="126" t="s">
        <v>17222</v>
      </c>
      <c r="C3134" s="126" t="s">
        <v>98</v>
      </c>
      <c r="D3134" s="127">
        <v>0.61299999999999999</v>
      </c>
      <c r="E3134" s="128">
        <v>233</v>
      </c>
      <c r="F3134" s="128">
        <v>100</v>
      </c>
      <c r="G3134" s="126" t="s">
        <v>13736</v>
      </c>
      <c r="H3134" s="126" t="s">
        <v>20148</v>
      </c>
      <c r="I3134" s="126" t="s">
        <v>21073</v>
      </c>
      <c r="J3134" s="126" t="s">
        <v>26232</v>
      </c>
      <c r="K3134" s="9">
        <f>_xlfn.IFNA(VLOOKUP(Table5[[#This Row],[Section]],SubSill_Tier,2,FALSE),0)</f>
        <v>0</v>
      </c>
      <c r="L3134" s="9" t="str">
        <f t="shared" si="57"/>
        <v/>
      </c>
      <c r="M3134" s="205" t="str" cm="1">
        <f t="array" ref="M3134">_xlfn.IFS(NOT(ISERROR(VLOOKUP(Table5[[#This Row],[Section]],TB_notTB,1,FALSE))),"No",LEFT(Table5[[#This Row],[Section]],3)="ETB","PLS",LEFT(Table5[[#This Row],[Section]],1)="7","PDB",NOT(ISBLANK(Table5[[#This Row],[Section]])),"No")</f>
        <v>No</v>
      </c>
    </row>
    <row r="3135" spans="1:13" x14ac:dyDescent="0.25">
      <c r="A3135" s="126" t="s">
        <v>1559</v>
      </c>
      <c r="B3135" s="126" t="s">
        <v>17222</v>
      </c>
      <c r="C3135" s="126" t="s">
        <v>98</v>
      </c>
      <c r="D3135" s="127">
        <v>0.36499999999999999</v>
      </c>
      <c r="E3135" s="128">
        <v>172</v>
      </c>
      <c r="F3135" s="128">
        <v>172</v>
      </c>
      <c r="G3135" s="126" t="s">
        <v>13736</v>
      </c>
      <c r="H3135" s="126" t="s">
        <v>20148</v>
      </c>
      <c r="I3135" s="126" t="s">
        <v>21073</v>
      </c>
      <c r="J3135" s="126" t="s">
        <v>26232</v>
      </c>
      <c r="K3135" s="9">
        <f>_xlfn.IFNA(VLOOKUP(Table5[[#This Row],[Section]],SubSill_Tier,2,FALSE),0)</f>
        <v>0</v>
      </c>
      <c r="L3135" s="9" t="str">
        <f t="shared" si="57"/>
        <v/>
      </c>
      <c r="M3135" s="205" t="str" cm="1">
        <f t="array" ref="M3135">_xlfn.IFS(NOT(ISERROR(VLOOKUP(Table5[[#This Row],[Section]],TB_notTB,1,FALSE))),"No",LEFT(Table5[[#This Row],[Section]],3)="ETB","PLS",LEFT(Table5[[#This Row],[Section]],1)="7","PDB",NOT(ISBLANK(Table5[[#This Row],[Section]])),"No")</f>
        <v>No</v>
      </c>
    </row>
    <row r="3136" spans="1:13" x14ac:dyDescent="0.25">
      <c r="A3136" s="126" t="s">
        <v>1560</v>
      </c>
      <c r="B3136" s="126" t="s">
        <v>17222</v>
      </c>
      <c r="C3136" s="126" t="s">
        <v>98</v>
      </c>
      <c r="D3136" s="127">
        <v>0.48899999999999999</v>
      </c>
      <c r="E3136" s="128">
        <v>205</v>
      </c>
      <c r="F3136" s="128">
        <v>205</v>
      </c>
      <c r="G3136" s="126" t="s">
        <v>13736</v>
      </c>
      <c r="H3136" s="126" t="s">
        <v>20148</v>
      </c>
      <c r="I3136" s="126" t="s">
        <v>21073</v>
      </c>
      <c r="J3136" s="126" t="s">
        <v>26232</v>
      </c>
      <c r="K3136" s="9">
        <f>_xlfn.IFNA(VLOOKUP(Table5[[#This Row],[Section]],SubSill_Tier,2,FALSE),0)</f>
        <v>0</v>
      </c>
      <c r="L3136" s="9" t="str">
        <f t="shared" si="57"/>
        <v/>
      </c>
      <c r="M3136" s="205" t="str" cm="1">
        <f t="array" ref="M3136">_xlfn.IFS(NOT(ISERROR(VLOOKUP(Table5[[#This Row],[Section]],TB_notTB,1,FALSE))),"No",LEFT(Table5[[#This Row],[Section]],3)="ETB","PLS",LEFT(Table5[[#This Row],[Section]],1)="7","PDB",NOT(ISBLANK(Table5[[#This Row],[Section]])),"No")</f>
        <v>No</v>
      </c>
    </row>
    <row r="3137" spans="1:13" x14ac:dyDescent="0.25">
      <c r="A3137" s="126" t="s">
        <v>6904</v>
      </c>
      <c r="B3137" s="126" t="s">
        <v>17222</v>
      </c>
      <c r="C3137" s="126" t="s">
        <v>98</v>
      </c>
      <c r="D3137" s="127">
        <v>0.42899999999999999</v>
      </c>
      <c r="E3137" s="128">
        <v>100</v>
      </c>
      <c r="F3137" s="128">
        <v>100</v>
      </c>
      <c r="G3137" s="126" t="s">
        <v>13727</v>
      </c>
      <c r="H3137" s="126" t="s">
        <v>20121</v>
      </c>
      <c r="I3137" s="126" t="s">
        <v>20122</v>
      </c>
      <c r="J3137" s="126" t="s">
        <v>26234</v>
      </c>
      <c r="K3137" s="9">
        <f>_xlfn.IFNA(VLOOKUP(Table5[[#This Row],[Section]],SubSill_Tier,2,FALSE),0)</f>
        <v>0</v>
      </c>
      <c r="L3137" s="9" t="str">
        <f t="shared" si="57"/>
        <v/>
      </c>
      <c r="M3137" s="205" t="str" cm="1">
        <f t="array" ref="M3137">_xlfn.IFS(NOT(ISERROR(VLOOKUP(Table5[[#This Row],[Section]],TB_notTB,1,FALSE))),"No",LEFT(Table5[[#This Row],[Section]],3)="ETB","PLS",LEFT(Table5[[#This Row],[Section]],1)="7","PDB",NOT(ISBLANK(Table5[[#This Row],[Section]])),"No")</f>
        <v>No</v>
      </c>
    </row>
    <row r="3138" spans="1:13" x14ac:dyDescent="0.25">
      <c r="A3138" s="126" t="s">
        <v>6905</v>
      </c>
      <c r="B3138" s="126" t="s">
        <v>3598</v>
      </c>
      <c r="C3138" s="126" t="s">
        <v>98</v>
      </c>
      <c r="D3138" s="127">
        <v>0.64800000000000002</v>
      </c>
      <c r="E3138" s="128">
        <v>197</v>
      </c>
      <c r="F3138" s="128">
        <v>197</v>
      </c>
      <c r="G3138" s="126" t="s">
        <v>13724</v>
      </c>
      <c r="H3138" s="126" t="s">
        <v>20186</v>
      </c>
      <c r="I3138" s="126" t="s">
        <v>22099</v>
      </c>
      <c r="J3138" s="126" t="s">
        <v>26234</v>
      </c>
      <c r="K3138" s="9">
        <f>_xlfn.IFNA(VLOOKUP(Table5[[#This Row],[Section]],SubSill_Tier,2,FALSE),0)</f>
        <v>0</v>
      </c>
      <c r="L3138" s="9" t="str">
        <f t="shared" ref="L3138:L3201" si="58">IFERROR(IF(LEFT(G3138,2)="AI",IF(_xlfn.NUMBERVALUE(IFERROR(LEFT(IF(ISERROR(FIND("X",UPPER(B3138))),UPPER(B3138),RIGHT(UPPER(B3138),LEN(UPPER(B3138))-FIND("~",SUBSTITUTE(UPPER(B3138),"X","~",LEN(UPPER(B3138))-LEN(SUBSTITUTE(UPPER(B3138),"X","")))))),FIND(" ",IF(ISERROR(FIND("X",UPPER(B3138))),UPPER(B3138),RIGHT(UPPER(B3138),LEN(UPPER(B3138))-FIND("~",SUBSTITUTE(UPPER(B3138),"X","~",LEN(UPPER(B3138))-LEN(SUBSTITUTE(UPPER(B3138),"X","")))))),1)-1),IF(ISERROR(FIND("X",UPPER(B3138))),UPPER(B3138),RIGHT(UPPER(B3138),LEN(UPPER(B3138))-FIND("~",SUBSTITUTE(UPPER(B3138),"X","~",LEN(UPPER(B3138))-LEN(SUBSTITUTE(UPPER(B3138),"X",""))))))),".")&gt;=5,"Wall",""),""),"")</f>
        <v/>
      </c>
      <c r="M3138" s="205" t="str" cm="1">
        <f t="array" ref="M3138">_xlfn.IFS(NOT(ISERROR(VLOOKUP(Table5[[#This Row],[Section]],TB_notTB,1,FALSE))),"No",LEFT(Table5[[#This Row],[Section]],3)="ETB","PLS",LEFT(Table5[[#This Row],[Section]],1)="7","PDB",NOT(ISBLANK(Table5[[#This Row],[Section]])),"No")</f>
        <v>No</v>
      </c>
    </row>
    <row r="3139" spans="1:13" x14ac:dyDescent="0.25">
      <c r="A3139" s="126" t="s">
        <v>6906</v>
      </c>
      <c r="B3139" s="126" t="s">
        <v>17222</v>
      </c>
      <c r="C3139" s="126" t="s">
        <v>98</v>
      </c>
      <c r="D3139" s="127">
        <v>0.91</v>
      </c>
      <c r="E3139" s="128">
        <v>224</v>
      </c>
      <c r="F3139" s="128">
        <v>224</v>
      </c>
      <c r="G3139" s="126" t="s">
        <v>13750</v>
      </c>
      <c r="H3139" s="126" t="s">
        <v>20121</v>
      </c>
      <c r="I3139" s="126" t="s">
        <v>20122</v>
      </c>
      <c r="J3139" s="126" t="s">
        <v>26234</v>
      </c>
      <c r="K3139" s="9">
        <f>_xlfn.IFNA(VLOOKUP(Table5[[#This Row],[Section]],SubSill_Tier,2,FALSE),0)</f>
        <v>0</v>
      </c>
      <c r="L3139" s="9" t="str">
        <f t="shared" si="58"/>
        <v/>
      </c>
      <c r="M3139" s="205" t="str" cm="1">
        <f t="array" ref="M3139">_xlfn.IFS(NOT(ISERROR(VLOOKUP(Table5[[#This Row],[Section]],TB_notTB,1,FALSE))),"No",LEFT(Table5[[#This Row],[Section]],3)="ETB","PLS",LEFT(Table5[[#This Row],[Section]],1)="7","PDB",NOT(ISBLANK(Table5[[#This Row],[Section]])),"No")</f>
        <v>No</v>
      </c>
    </row>
    <row r="3140" spans="1:13" x14ac:dyDescent="0.25">
      <c r="A3140" s="126" t="s">
        <v>6907</v>
      </c>
      <c r="B3140" s="126" t="s">
        <v>3598</v>
      </c>
      <c r="C3140" s="126" t="s">
        <v>98</v>
      </c>
      <c r="D3140" s="127">
        <v>0.78800000000000003</v>
      </c>
      <c r="E3140" s="128">
        <v>303</v>
      </c>
      <c r="F3140" s="128">
        <v>303</v>
      </c>
      <c r="G3140" s="126" t="s">
        <v>13779</v>
      </c>
      <c r="H3140" s="126" t="s">
        <v>20186</v>
      </c>
      <c r="I3140" s="126" t="s">
        <v>22099</v>
      </c>
      <c r="J3140" s="126" t="s">
        <v>26234</v>
      </c>
      <c r="K3140" s="9">
        <f>_xlfn.IFNA(VLOOKUP(Table5[[#This Row],[Section]],SubSill_Tier,2,FALSE),0)</f>
        <v>0</v>
      </c>
      <c r="L3140" s="9" t="str">
        <f t="shared" si="58"/>
        <v/>
      </c>
      <c r="M3140" s="205" t="str" cm="1">
        <f t="array" ref="M3140">_xlfn.IFS(NOT(ISERROR(VLOOKUP(Table5[[#This Row],[Section]],TB_notTB,1,FALSE))),"No",LEFT(Table5[[#This Row],[Section]],3)="ETB","PLS",LEFT(Table5[[#This Row],[Section]],1)="7","PDB",NOT(ISBLANK(Table5[[#This Row],[Section]])),"No")</f>
        <v>No</v>
      </c>
    </row>
    <row r="3141" spans="1:13" x14ac:dyDescent="0.25">
      <c r="A3141" s="126" t="s">
        <v>1561</v>
      </c>
      <c r="B3141" s="126" t="s">
        <v>17222</v>
      </c>
      <c r="C3141" s="126" t="s">
        <v>98</v>
      </c>
      <c r="D3141" s="127">
        <v>0.25700000000000001</v>
      </c>
      <c r="E3141" s="128">
        <v>130</v>
      </c>
      <c r="F3141" s="128">
        <v>130</v>
      </c>
      <c r="G3141" s="126" t="s">
        <v>13736</v>
      </c>
      <c r="H3141" s="126" t="s">
        <v>20148</v>
      </c>
      <c r="I3141" s="126" t="s">
        <v>21073</v>
      </c>
      <c r="J3141" s="126" t="s">
        <v>26232</v>
      </c>
      <c r="K3141" s="9">
        <f>_xlfn.IFNA(VLOOKUP(Table5[[#This Row],[Section]],SubSill_Tier,2,FALSE),0)</f>
        <v>0</v>
      </c>
      <c r="L3141" s="9" t="str">
        <f t="shared" si="58"/>
        <v/>
      </c>
      <c r="M3141" s="205" t="str" cm="1">
        <f t="array" ref="M3141">_xlfn.IFS(NOT(ISERROR(VLOOKUP(Table5[[#This Row],[Section]],TB_notTB,1,FALSE))),"No",LEFT(Table5[[#This Row],[Section]],3)="ETB","PLS",LEFT(Table5[[#This Row],[Section]],1)="7","PDB",NOT(ISBLANK(Table5[[#This Row],[Section]])),"No")</f>
        <v>No</v>
      </c>
    </row>
    <row r="3142" spans="1:13" x14ac:dyDescent="0.25">
      <c r="A3142" s="126" t="s">
        <v>6908</v>
      </c>
      <c r="B3142" s="126" t="s">
        <v>17222</v>
      </c>
      <c r="C3142" s="126" t="s">
        <v>75</v>
      </c>
      <c r="D3142" s="127">
        <v>0.34200000000000003</v>
      </c>
      <c r="E3142" s="128">
        <v>178</v>
      </c>
      <c r="F3142" s="128">
        <v>178</v>
      </c>
      <c r="G3142" s="126" t="s">
        <v>13750</v>
      </c>
      <c r="H3142" s="126" t="s">
        <v>20121</v>
      </c>
      <c r="I3142" s="126" t="s">
        <v>20122</v>
      </c>
      <c r="J3142" s="126" t="s">
        <v>26234</v>
      </c>
      <c r="K3142" s="9">
        <f>_xlfn.IFNA(VLOOKUP(Table5[[#This Row],[Section]],SubSill_Tier,2,FALSE),0)</f>
        <v>0</v>
      </c>
      <c r="L3142" s="9" t="str">
        <f t="shared" si="58"/>
        <v/>
      </c>
      <c r="M3142" s="205" t="str" cm="1">
        <f t="array" ref="M3142">_xlfn.IFS(NOT(ISERROR(VLOOKUP(Table5[[#This Row],[Section]],TB_notTB,1,FALSE))),"No",LEFT(Table5[[#This Row],[Section]],3)="ETB","PLS",LEFT(Table5[[#This Row],[Section]],1)="7","PDB",NOT(ISBLANK(Table5[[#This Row],[Section]])),"No")</f>
        <v>No</v>
      </c>
    </row>
    <row r="3143" spans="1:13" x14ac:dyDescent="0.25">
      <c r="A3143" s="126" t="s">
        <v>6909</v>
      </c>
      <c r="B3143" s="126" t="s">
        <v>6910</v>
      </c>
      <c r="C3143" s="126" t="s">
        <v>75</v>
      </c>
      <c r="D3143" s="127">
        <v>0.5</v>
      </c>
      <c r="E3143" s="128">
        <v>164</v>
      </c>
      <c r="F3143" s="128">
        <v>164</v>
      </c>
      <c r="G3143" s="126" t="s">
        <v>13750</v>
      </c>
      <c r="H3143" s="126" t="s">
        <v>20121</v>
      </c>
      <c r="I3143" s="126" t="s">
        <v>20122</v>
      </c>
      <c r="J3143" s="126" t="s">
        <v>26234</v>
      </c>
      <c r="K3143" s="9">
        <f>_xlfn.IFNA(VLOOKUP(Table5[[#This Row],[Section]],SubSill_Tier,2,FALSE),0)</f>
        <v>0</v>
      </c>
      <c r="L3143" s="9" t="str">
        <f t="shared" si="58"/>
        <v/>
      </c>
      <c r="M3143" s="205" t="str" cm="1">
        <f t="array" ref="M3143">_xlfn.IFS(NOT(ISERROR(VLOOKUP(Table5[[#This Row],[Section]],TB_notTB,1,FALSE))),"No",LEFT(Table5[[#This Row],[Section]],3)="ETB","PLS",LEFT(Table5[[#This Row],[Section]],1)="7","PDB",NOT(ISBLANK(Table5[[#This Row],[Section]])),"No")</f>
        <v>No</v>
      </c>
    </row>
    <row r="3144" spans="1:13" x14ac:dyDescent="0.25">
      <c r="A3144" s="126" t="s">
        <v>6911</v>
      </c>
      <c r="B3144" s="126" t="s">
        <v>6912</v>
      </c>
      <c r="C3144" s="126" t="s">
        <v>75</v>
      </c>
      <c r="D3144" s="127">
        <v>0.96099999999999997</v>
      </c>
      <c r="E3144" s="128">
        <v>368</v>
      </c>
      <c r="F3144" s="128">
        <v>368</v>
      </c>
      <c r="G3144" s="126" t="s">
        <v>13750</v>
      </c>
      <c r="H3144" s="126" t="s">
        <v>21081</v>
      </c>
      <c r="I3144" s="126" t="s">
        <v>21082</v>
      </c>
      <c r="J3144" s="126" t="s">
        <v>26233</v>
      </c>
      <c r="K3144" s="9">
        <f>_xlfn.IFNA(VLOOKUP(Table5[[#This Row],[Section]],SubSill_Tier,2,FALSE),0)</f>
        <v>0</v>
      </c>
      <c r="L3144" s="9" t="str">
        <f t="shared" si="58"/>
        <v>Wall</v>
      </c>
      <c r="M3144" s="205" t="str" cm="1">
        <f t="array" ref="M3144">_xlfn.IFS(NOT(ISERROR(VLOOKUP(Table5[[#This Row],[Section]],TB_notTB,1,FALSE))),"No",LEFT(Table5[[#This Row],[Section]],3)="ETB","PLS",LEFT(Table5[[#This Row],[Section]],1)="7","PDB",NOT(ISBLANK(Table5[[#This Row],[Section]])),"No")</f>
        <v>No</v>
      </c>
    </row>
    <row r="3145" spans="1:13" x14ac:dyDescent="0.25">
      <c r="A3145" s="126" t="s">
        <v>6913</v>
      </c>
      <c r="B3145" s="126" t="s">
        <v>6914</v>
      </c>
      <c r="C3145" s="126" t="s">
        <v>75</v>
      </c>
      <c r="D3145" s="127">
        <v>0.61599999999999999</v>
      </c>
      <c r="E3145" s="128">
        <v>269</v>
      </c>
      <c r="F3145" s="128">
        <v>269</v>
      </c>
      <c r="G3145" s="126" t="s">
        <v>13750</v>
      </c>
      <c r="H3145" s="126" t="s">
        <v>21081</v>
      </c>
      <c r="I3145" s="126" t="s">
        <v>21082</v>
      </c>
      <c r="J3145" s="126" t="s">
        <v>26233</v>
      </c>
      <c r="K3145" s="9">
        <f>_xlfn.IFNA(VLOOKUP(Table5[[#This Row],[Section]],SubSill_Tier,2,FALSE),0)</f>
        <v>0</v>
      </c>
      <c r="L3145" s="9" t="str">
        <f t="shared" si="58"/>
        <v>Wall</v>
      </c>
      <c r="M3145" s="205" t="str" cm="1">
        <f t="array" ref="M3145">_xlfn.IFS(NOT(ISERROR(VLOOKUP(Table5[[#This Row],[Section]],TB_notTB,1,FALSE))),"No",LEFT(Table5[[#This Row],[Section]],3)="ETB","PLS",LEFT(Table5[[#This Row],[Section]],1)="7","PDB",NOT(ISBLANK(Table5[[#This Row],[Section]])),"No")</f>
        <v>No</v>
      </c>
    </row>
    <row r="3146" spans="1:13" x14ac:dyDescent="0.25">
      <c r="A3146" s="126" t="s">
        <v>6915</v>
      </c>
      <c r="B3146" s="126" t="s">
        <v>6916</v>
      </c>
      <c r="C3146" s="126" t="s">
        <v>75</v>
      </c>
      <c r="D3146" s="127">
        <v>0.72899999999999998</v>
      </c>
      <c r="E3146" s="128">
        <v>239</v>
      </c>
      <c r="F3146" s="128">
        <v>239</v>
      </c>
      <c r="G3146" s="126" t="s">
        <v>13750</v>
      </c>
      <c r="H3146" s="126" t="s">
        <v>21081</v>
      </c>
      <c r="I3146" s="126" t="s">
        <v>21082</v>
      </c>
      <c r="J3146" s="126" t="s">
        <v>26233</v>
      </c>
      <c r="K3146" s="9">
        <f>_xlfn.IFNA(VLOOKUP(Table5[[#This Row],[Section]],SubSill_Tier,2,FALSE),0)</f>
        <v>0</v>
      </c>
      <c r="L3146" s="9" t="str">
        <f t="shared" si="58"/>
        <v>Wall</v>
      </c>
      <c r="M3146" s="205" t="str" cm="1">
        <f t="array" ref="M3146">_xlfn.IFS(NOT(ISERROR(VLOOKUP(Table5[[#This Row],[Section]],TB_notTB,1,FALSE))),"No",LEFT(Table5[[#This Row],[Section]],3)="ETB","PLS",LEFT(Table5[[#This Row],[Section]],1)="7","PDB",NOT(ISBLANK(Table5[[#This Row],[Section]])),"No")</f>
        <v>No</v>
      </c>
    </row>
    <row r="3147" spans="1:13" x14ac:dyDescent="0.25">
      <c r="A3147" s="126" t="s">
        <v>6917</v>
      </c>
      <c r="B3147" s="126" t="s">
        <v>6918</v>
      </c>
      <c r="C3147" s="126" t="s">
        <v>75</v>
      </c>
      <c r="D3147" s="127">
        <v>0.65</v>
      </c>
      <c r="E3147" s="128">
        <v>313</v>
      </c>
      <c r="F3147" s="128">
        <v>313</v>
      </c>
      <c r="G3147" s="126" t="s">
        <v>13750</v>
      </c>
      <c r="H3147" s="126" t="s">
        <v>21081</v>
      </c>
      <c r="I3147" s="126" t="s">
        <v>21082</v>
      </c>
      <c r="J3147" s="126" t="s">
        <v>26233</v>
      </c>
      <c r="K3147" s="9">
        <f>_xlfn.IFNA(VLOOKUP(Table5[[#This Row],[Section]],SubSill_Tier,2,FALSE),0)</f>
        <v>0</v>
      </c>
      <c r="L3147" s="9" t="str">
        <f t="shared" si="58"/>
        <v>Wall</v>
      </c>
      <c r="M3147" s="205" t="str" cm="1">
        <f t="array" ref="M3147">_xlfn.IFS(NOT(ISERROR(VLOOKUP(Table5[[#This Row],[Section]],TB_notTB,1,FALSE))),"No",LEFT(Table5[[#This Row],[Section]],3)="ETB","PLS",LEFT(Table5[[#This Row],[Section]],1)="7","PDB",NOT(ISBLANK(Table5[[#This Row],[Section]])),"No")</f>
        <v>No</v>
      </c>
    </row>
    <row r="3148" spans="1:13" x14ac:dyDescent="0.25">
      <c r="A3148" s="126" t="s">
        <v>6919</v>
      </c>
      <c r="B3148" s="126" t="s">
        <v>6920</v>
      </c>
      <c r="C3148" s="126" t="s">
        <v>75</v>
      </c>
      <c r="D3148" s="127">
        <v>1.1830000000000001</v>
      </c>
      <c r="E3148" s="128">
        <v>534</v>
      </c>
      <c r="F3148" s="128">
        <v>534</v>
      </c>
      <c r="G3148" s="126" t="s">
        <v>13750</v>
      </c>
      <c r="H3148" s="126" t="s">
        <v>20121</v>
      </c>
      <c r="I3148" s="126" t="s">
        <v>20122</v>
      </c>
      <c r="J3148" s="126" t="s">
        <v>26234</v>
      </c>
      <c r="K3148" s="9">
        <f>_xlfn.IFNA(VLOOKUP(Table5[[#This Row],[Section]],SubSill_Tier,2,FALSE),0)</f>
        <v>0</v>
      </c>
      <c r="L3148" s="9" t="str">
        <f t="shared" si="58"/>
        <v/>
      </c>
      <c r="M3148" s="205" t="str" cm="1">
        <f t="array" ref="M3148">_xlfn.IFS(NOT(ISERROR(VLOOKUP(Table5[[#This Row],[Section]],TB_notTB,1,FALSE))),"No",LEFT(Table5[[#This Row],[Section]],3)="ETB","PLS",LEFT(Table5[[#This Row],[Section]],1)="7","PDB",NOT(ISBLANK(Table5[[#This Row],[Section]])),"No")</f>
        <v>No</v>
      </c>
    </row>
    <row r="3149" spans="1:13" x14ac:dyDescent="0.25">
      <c r="A3149" s="126" t="s">
        <v>6921</v>
      </c>
      <c r="B3149" s="126" t="s">
        <v>17222</v>
      </c>
      <c r="C3149" s="126" t="s">
        <v>75</v>
      </c>
      <c r="D3149" s="127">
        <v>1.28</v>
      </c>
      <c r="E3149" s="128">
        <v>580</v>
      </c>
      <c r="F3149" s="128">
        <v>580</v>
      </c>
      <c r="G3149" s="126" t="s">
        <v>13750</v>
      </c>
      <c r="H3149" s="126" t="s">
        <v>20121</v>
      </c>
      <c r="I3149" s="126" t="s">
        <v>20122</v>
      </c>
      <c r="J3149" s="126" t="s">
        <v>26234</v>
      </c>
      <c r="K3149" s="9">
        <f>_xlfn.IFNA(VLOOKUP(Table5[[#This Row],[Section]],SubSill_Tier,2,FALSE),0)</f>
        <v>0</v>
      </c>
      <c r="L3149" s="9" t="str">
        <f t="shared" si="58"/>
        <v/>
      </c>
      <c r="M3149" s="205" t="str" cm="1">
        <f t="array" ref="M3149">_xlfn.IFS(NOT(ISERROR(VLOOKUP(Table5[[#This Row],[Section]],TB_notTB,1,FALSE))),"No",LEFT(Table5[[#This Row],[Section]],3)="ETB","PLS",LEFT(Table5[[#This Row],[Section]],1)="7","PDB",NOT(ISBLANK(Table5[[#This Row],[Section]])),"No")</f>
        <v>No</v>
      </c>
    </row>
    <row r="3150" spans="1:13" x14ac:dyDescent="0.25">
      <c r="A3150" s="126" t="s">
        <v>14940</v>
      </c>
      <c r="B3150" s="126" t="s">
        <v>14941</v>
      </c>
      <c r="C3150" s="126" t="s">
        <v>75</v>
      </c>
      <c r="D3150" s="127">
        <v>1.3320000000000001</v>
      </c>
      <c r="E3150" s="128">
        <v>620</v>
      </c>
      <c r="F3150" s="128">
        <v>620</v>
      </c>
      <c r="G3150" s="126" t="s">
        <v>14942</v>
      </c>
      <c r="H3150" s="126" t="s">
        <v>20251</v>
      </c>
      <c r="I3150" s="126" t="s">
        <v>27881</v>
      </c>
      <c r="J3150" s="126" t="s">
        <v>26286</v>
      </c>
      <c r="K3150" s="9">
        <f>_xlfn.IFNA(VLOOKUP(Table5[[#This Row],[Section]],SubSill_Tier,2,FALSE),0)</f>
        <v>0</v>
      </c>
      <c r="L3150" s="9" t="str">
        <f t="shared" si="58"/>
        <v/>
      </c>
      <c r="M3150" s="205" t="str" cm="1">
        <f t="array" ref="M3150">_xlfn.IFS(NOT(ISERROR(VLOOKUP(Table5[[#This Row],[Section]],TB_notTB,1,FALSE))),"No",LEFT(Table5[[#This Row],[Section]],3)="ETB","PLS",LEFT(Table5[[#This Row],[Section]],1)="7","PDB",NOT(ISBLANK(Table5[[#This Row],[Section]])),"No")</f>
        <v>No</v>
      </c>
    </row>
    <row r="3151" spans="1:13" x14ac:dyDescent="0.25">
      <c r="A3151" s="126" t="s">
        <v>6922</v>
      </c>
      <c r="B3151" s="126" t="s">
        <v>17222</v>
      </c>
      <c r="C3151" s="126" t="s">
        <v>75</v>
      </c>
      <c r="D3151" s="127">
        <v>1.05</v>
      </c>
      <c r="E3151" s="128">
        <v>449</v>
      </c>
      <c r="F3151" s="128">
        <v>449</v>
      </c>
      <c r="G3151" s="126" t="s">
        <v>13750</v>
      </c>
      <c r="H3151" s="126" t="s">
        <v>20121</v>
      </c>
      <c r="I3151" s="126" t="s">
        <v>20122</v>
      </c>
      <c r="J3151" s="126" t="s">
        <v>26234</v>
      </c>
      <c r="K3151" s="9">
        <f>_xlfn.IFNA(VLOOKUP(Table5[[#This Row],[Section]],SubSill_Tier,2,FALSE),0)</f>
        <v>0</v>
      </c>
      <c r="L3151" s="9" t="str">
        <f t="shared" si="58"/>
        <v/>
      </c>
      <c r="M3151" s="205" t="str" cm="1">
        <f t="array" ref="M3151">_xlfn.IFS(NOT(ISERROR(VLOOKUP(Table5[[#This Row],[Section]],TB_notTB,1,FALSE))),"No",LEFT(Table5[[#This Row],[Section]],3)="ETB","PLS",LEFT(Table5[[#This Row],[Section]],1)="7","PDB",NOT(ISBLANK(Table5[[#This Row],[Section]])),"No")</f>
        <v>No</v>
      </c>
    </row>
    <row r="3152" spans="1:13" x14ac:dyDescent="0.25">
      <c r="A3152" s="126" t="s">
        <v>6923</v>
      </c>
      <c r="B3152" s="126" t="s">
        <v>17222</v>
      </c>
      <c r="C3152" s="126" t="s">
        <v>75</v>
      </c>
      <c r="D3152" s="127">
        <v>0.56699999999999995</v>
      </c>
      <c r="E3152" s="128">
        <v>274</v>
      </c>
      <c r="F3152" s="128">
        <v>274</v>
      </c>
      <c r="G3152" s="126" t="s">
        <v>13750</v>
      </c>
      <c r="H3152" s="126" t="s">
        <v>20121</v>
      </c>
      <c r="I3152" s="126" t="s">
        <v>20122</v>
      </c>
      <c r="J3152" s="126" t="s">
        <v>26234</v>
      </c>
      <c r="K3152" s="9">
        <f>_xlfn.IFNA(VLOOKUP(Table5[[#This Row],[Section]],SubSill_Tier,2,FALSE),0)</f>
        <v>0</v>
      </c>
      <c r="L3152" s="9" t="str">
        <f t="shared" si="58"/>
        <v/>
      </c>
      <c r="M3152" s="205" t="str" cm="1">
        <f t="array" ref="M3152">_xlfn.IFS(NOT(ISERROR(VLOOKUP(Table5[[#This Row],[Section]],TB_notTB,1,FALSE))),"No",LEFT(Table5[[#This Row],[Section]],3)="ETB","PLS",LEFT(Table5[[#This Row],[Section]],1)="7","PDB",NOT(ISBLANK(Table5[[#This Row],[Section]])),"No")</f>
        <v>No</v>
      </c>
    </row>
    <row r="3153" spans="1:13" x14ac:dyDescent="0.25">
      <c r="A3153" s="126" t="s">
        <v>6924</v>
      </c>
      <c r="B3153" s="126" t="s">
        <v>3598</v>
      </c>
      <c r="C3153" s="126" t="s">
        <v>98</v>
      </c>
      <c r="D3153" s="127">
        <v>0.52700000000000002</v>
      </c>
      <c r="E3153" s="128">
        <v>226</v>
      </c>
      <c r="F3153" s="128">
        <v>226</v>
      </c>
      <c r="G3153" s="126" t="s">
        <v>13724</v>
      </c>
      <c r="H3153" s="126" t="s">
        <v>20186</v>
      </c>
      <c r="I3153" s="126" t="s">
        <v>22099</v>
      </c>
      <c r="J3153" s="126" t="s">
        <v>26234</v>
      </c>
      <c r="K3153" s="9">
        <f>_xlfn.IFNA(VLOOKUP(Table5[[#This Row],[Section]],SubSill_Tier,2,FALSE),0)</f>
        <v>0</v>
      </c>
      <c r="L3153" s="9" t="str">
        <f t="shared" si="58"/>
        <v/>
      </c>
      <c r="M3153" s="205" t="str" cm="1">
        <f t="array" ref="M3153">_xlfn.IFS(NOT(ISERROR(VLOOKUP(Table5[[#This Row],[Section]],TB_notTB,1,FALSE))),"No",LEFT(Table5[[#This Row],[Section]],3)="ETB","PLS",LEFT(Table5[[#This Row],[Section]],1)="7","PDB",NOT(ISBLANK(Table5[[#This Row],[Section]])),"No")</f>
        <v>No</v>
      </c>
    </row>
    <row r="3154" spans="1:13" x14ac:dyDescent="0.25">
      <c r="A3154" s="126" t="s">
        <v>6925</v>
      </c>
      <c r="B3154" s="126" t="s">
        <v>3598</v>
      </c>
      <c r="C3154" s="126" t="s">
        <v>98</v>
      </c>
      <c r="D3154" s="127">
        <v>0.224</v>
      </c>
      <c r="E3154" s="128">
        <v>100</v>
      </c>
      <c r="F3154" s="128">
        <v>100</v>
      </c>
      <c r="G3154" s="126" t="s">
        <v>13724</v>
      </c>
      <c r="H3154" s="126" t="s">
        <v>20186</v>
      </c>
      <c r="I3154" s="126" t="s">
        <v>22099</v>
      </c>
      <c r="J3154" s="126" t="s">
        <v>26234</v>
      </c>
      <c r="K3154" s="9">
        <f>_xlfn.IFNA(VLOOKUP(Table5[[#This Row],[Section]],SubSill_Tier,2,FALSE),0)</f>
        <v>0</v>
      </c>
      <c r="L3154" s="9" t="str">
        <f t="shared" si="58"/>
        <v/>
      </c>
      <c r="M3154" s="205" t="str" cm="1">
        <f t="array" ref="M3154">_xlfn.IFS(NOT(ISERROR(VLOOKUP(Table5[[#This Row],[Section]],TB_notTB,1,FALSE))),"No",LEFT(Table5[[#This Row],[Section]],3)="ETB","PLS",LEFT(Table5[[#This Row],[Section]],1)="7","PDB",NOT(ISBLANK(Table5[[#This Row],[Section]])),"No")</f>
        <v>No</v>
      </c>
    </row>
    <row r="3155" spans="1:13" x14ac:dyDescent="0.25">
      <c r="A3155" s="126" t="s">
        <v>1562</v>
      </c>
      <c r="B3155" s="126" t="s">
        <v>17222</v>
      </c>
      <c r="C3155" s="126" t="s">
        <v>98</v>
      </c>
      <c r="D3155" s="127">
        <v>1.9119999999999999</v>
      </c>
      <c r="E3155" s="128">
        <v>705</v>
      </c>
      <c r="F3155" s="128">
        <v>705</v>
      </c>
      <c r="G3155" s="126" t="s">
        <v>13736</v>
      </c>
      <c r="H3155" s="126" t="s">
        <v>20148</v>
      </c>
      <c r="I3155" s="126" t="s">
        <v>21073</v>
      </c>
      <c r="J3155" s="126" t="s">
        <v>26232</v>
      </c>
      <c r="K3155" s="9">
        <f>_xlfn.IFNA(VLOOKUP(Table5[[#This Row],[Section]],SubSill_Tier,2,FALSE),0)</f>
        <v>0</v>
      </c>
      <c r="L3155" s="9" t="str">
        <f t="shared" si="58"/>
        <v/>
      </c>
      <c r="M3155" s="205" t="str" cm="1">
        <f t="array" ref="M3155">_xlfn.IFS(NOT(ISERROR(VLOOKUP(Table5[[#This Row],[Section]],TB_notTB,1,FALSE))),"No",LEFT(Table5[[#This Row],[Section]],3)="ETB","PLS",LEFT(Table5[[#This Row],[Section]],1)="7","PDB",NOT(ISBLANK(Table5[[#This Row],[Section]])),"No")</f>
        <v>No</v>
      </c>
    </row>
    <row r="3156" spans="1:13" x14ac:dyDescent="0.25">
      <c r="A3156" s="126" t="s">
        <v>1563</v>
      </c>
      <c r="B3156" s="126" t="s">
        <v>17222</v>
      </c>
      <c r="C3156" s="126" t="s">
        <v>98</v>
      </c>
      <c r="D3156" s="127">
        <v>0.71</v>
      </c>
      <c r="E3156" s="128">
        <v>333</v>
      </c>
      <c r="F3156" s="128">
        <v>333</v>
      </c>
      <c r="G3156" s="126" t="s">
        <v>13736</v>
      </c>
      <c r="H3156" s="126" t="s">
        <v>20148</v>
      </c>
      <c r="I3156" s="126" t="s">
        <v>21073</v>
      </c>
      <c r="J3156" s="126" t="s">
        <v>26232</v>
      </c>
      <c r="K3156" s="9">
        <f>_xlfn.IFNA(VLOOKUP(Table5[[#This Row],[Section]],SubSill_Tier,2,FALSE),0)</f>
        <v>0</v>
      </c>
      <c r="L3156" s="9" t="str">
        <f t="shared" si="58"/>
        <v/>
      </c>
      <c r="M3156" s="205" t="str" cm="1">
        <f t="array" ref="M3156">_xlfn.IFS(NOT(ISERROR(VLOOKUP(Table5[[#This Row],[Section]],TB_notTB,1,FALSE))),"No",LEFT(Table5[[#This Row],[Section]],3)="ETB","PLS",LEFT(Table5[[#This Row],[Section]],1)="7","PDB",NOT(ISBLANK(Table5[[#This Row],[Section]])),"No")</f>
        <v>No</v>
      </c>
    </row>
    <row r="3157" spans="1:13" x14ac:dyDescent="0.25">
      <c r="A3157" s="126" t="s">
        <v>6926</v>
      </c>
      <c r="B3157" s="126" t="s">
        <v>3598</v>
      </c>
      <c r="C3157" s="126" t="s">
        <v>98</v>
      </c>
      <c r="D3157" s="127">
        <v>0.58299999999999996</v>
      </c>
      <c r="E3157" s="128">
        <v>272</v>
      </c>
      <c r="F3157" s="128">
        <v>272</v>
      </c>
      <c r="G3157" s="126" t="s">
        <v>13724</v>
      </c>
      <c r="H3157" s="126" t="s">
        <v>20186</v>
      </c>
      <c r="I3157" s="126" t="s">
        <v>22099</v>
      </c>
      <c r="J3157" s="126" t="s">
        <v>26234</v>
      </c>
      <c r="K3157" s="9">
        <f>_xlfn.IFNA(VLOOKUP(Table5[[#This Row],[Section]],SubSill_Tier,2,FALSE),0)</f>
        <v>0</v>
      </c>
      <c r="L3157" s="9" t="str">
        <f t="shared" si="58"/>
        <v/>
      </c>
      <c r="M3157" s="205" t="str" cm="1">
        <f t="array" ref="M3157">_xlfn.IFS(NOT(ISERROR(VLOOKUP(Table5[[#This Row],[Section]],TB_notTB,1,FALSE))),"No",LEFT(Table5[[#This Row],[Section]],3)="ETB","PLS",LEFT(Table5[[#This Row],[Section]],1)="7","PDB",NOT(ISBLANK(Table5[[#This Row],[Section]])),"No")</f>
        <v>No</v>
      </c>
    </row>
    <row r="3158" spans="1:13" x14ac:dyDescent="0.25">
      <c r="A3158" s="126" t="s">
        <v>6927</v>
      </c>
      <c r="B3158" s="126" t="s">
        <v>17222</v>
      </c>
      <c r="C3158" s="126" t="s">
        <v>98</v>
      </c>
      <c r="D3158" s="127">
        <v>1.21</v>
      </c>
      <c r="E3158" s="128">
        <v>269</v>
      </c>
      <c r="F3158" s="128">
        <v>100</v>
      </c>
      <c r="G3158" s="126" t="s">
        <v>13750</v>
      </c>
      <c r="H3158" s="126" t="s">
        <v>20121</v>
      </c>
      <c r="I3158" s="126" t="s">
        <v>20122</v>
      </c>
      <c r="J3158" s="126" t="s">
        <v>26234</v>
      </c>
      <c r="K3158" s="9">
        <f>_xlfn.IFNA(VLOOKUP(Table5[[#This Row],[Section]],SubSill_Tier,2,FALSE),0)</f>
        <v>0</v>
      </c>
      <c r="L3158" s="9" t="str">
        <f t="shared" si="58"/>
        <v/>
      </c>
      <c r="M3158" s="205" t="str" cm="1">
        <f t="array" ref="M3158">_xlfn.IFS(NOT(ISERROR(VLOOKUP(Table5[[#This Row],[Section]],TB_notTB,1,FALSE))),"No",LEFT(Table5[[#This Row],[Section]],3)="ETB","PLS",LEFT(Table5[[#This Row],[Section]],1)="7","PDB",NOT(ISBLANK(Table5[[#This Row],[Section]])),"No")</f>
        <v>No</v>
      </c>
    </row>
    <row r="3159" spans="1:13" x14ac:dyDescent="0.25">
      <c r="A3159" s="126" t="s">
        <v>1564</v>
      </c>
      <c r="B3159" s="126" t="s">
        <v>17222</v>
      </c>
      <c r="C3159" s="126" t="s">
        <v>98</v>
      </c>
      <c r="D3159" s="127">
        <v>0.497</v>
      </c>
      <c r="E3159" s="128">
        <v>231</v>
      </c>
      <c r="F3159" s="128">
        <v>231</v>
      </c>
      <c r="G3159" s="126" t="s">
        <v>13736</v>
      </c>
      <c r="H3159" s="126" t="s">
        <v>20148</v>
      </c>
      <c r="I3159" s="126" t="s">
        <v>21073</v>
      </c>
      <c r="J3159" s="126" t="s">
        <v>26232</v>
      </c>
      <c r="K3159" s="9">
        <f>_xlfn.IFNA(VLOOKUP(Table5[[#This Row],[Section]],SubSill_Tier,2,FALSE),0)</f>
        <v>0</v>
      </c>
      <c r="L3159" s="9" t="str">
        <f t="shared" si="58"/>
        <v/>
      </c>
      <c r="M3159" s="205" t="str" cm="1">
        <f t="array" ref="M3159">_xlfn.IFS(NOT(ISERROR(VLOOKUP(Table5[[#This Row],[Section]],TB_notTB,1,FALSE))),"No",LEFT(Table5[[#This Row],[Section]],3)="ETB","PLS",LEFT(Table5[[#This Row],[Section]],1)="7","PDB",NOT(ISBLANK(Table5[[#This Row],[Section]])),"No")</f>
        <v>No</v>
      </c>
    </row>
    <row r="3160" spans="1:13" x14ac:dyDescent="0.25">
      <c r="A3160" s="126" t="s">
        <v>6928</v>
      </c>
      <c r="B3160" s="126" t="s">
        <v>3598</v>
      </c>
      <c r="C3160" s="126" t="s">
        <v>98</v>
      </c>
      <c r="D3160" s="127">
        <v>0.16700000000000001</v>
      </c>
      <c r="E3160" s="128">
        <v>100</v>
      </c>
      <c r="F3160" s="128">
        <v>100</v>
      </c>
      <c r="G3160" s="126" t="s">
        <v>13724</v>
      </c>
      <c r="H3160" s="126" t="s">
        <v>20186</v>
      </c>
      <c r="I3160" s="126" t="s">
        <v>22099</v>
      </c>
      <c r="J3160" s="126" t="s">
        <v>26234</v>
      </c>
      <c r="K3160" s="9">
        <f>_xlfn.IFNA(VLOOKUP(Table5[[#This Row],[Section]],SubSill_Tier,2,FALSE),0)</f>
        <v>0</v>
      </c>
      <c r="L3160" s="9" t="str">
        <f t="shared" si="58"/>
        <v/>
      </c>
      <c r="M3160" s="205" t="str" cm="1">
        <f t="array" ref="M3160">_xlfn.IFS(NOT(ISERROR(VLOOKUP(Table5[[#This Row],[Section]],TB_notTB,1,FALSE))),"No",LEFT(Table5[[#This Row],[Section]],3)="ETB","PLS",LEFT(Table5[[#This Row],[Section]],1)="7","PDB",NOT(ISBLANK(Table5[[#This Row],[Section]])),"No")</f>
        <v>No</v>
      </c>
    </row>
    <row r="3161" spans="1:13" x14ac:dyDescent="0.25">
      <c r="A3161" s="126" t="s">
        <v>1565</v>
      </c>
      <c r="B3161" s="126" t="s">
        <v>17222</v>
      </c>
      <c r="C3161" s="126" t="s">
        <v>98</v>
      </c>
      <c r="D3161" s="127">
        <v>0.435</v>
      </c>
      <c r="E3161" s="128">
        <v>177</v>
      </c>
      <c r="F3161" s="128">
        <v>177</v>
      </c>
      <c r="G3161" s="126" t="s">
        <v>13736</v>
      </c>
      <c r="H3161" s="126" t="s">
        <v>20148</v>
      </c>
      <c r="I3161" s="126" t="s">
        <v>21073</v>
      </c>
      <c r="J3161" s="126" t="s">
        <v>26232</v>
      </c>
      <c r="K3161" s="9">
        <f>_xlfn.IFNA(VLOOKUP(Table5[[#This Row],[Section]],SubSill_Tier,2,FALSE),0)</f>
        <v>0</v>
      </c>
      <c r="L3161" s="9" t="str">
        <f t="shared" si="58"/>
        <v/>
      </c>
      <c r="M3161" s="205" t="str" cm="1">
        <f t="array" ref="M3161">_xlfn.IFS(NOT(ISERROR(VLOOKUP(Table5[[#This Row],[Section]],TB_notTB,1,FALSE))),"No",LEFT(Table5[[#This Row],[Section]],3)="ETB","PLS",LEFT(Table5[[#This Row],[Section]],1)="7","PDB",NOT(ISBLANK(Table5[[#This Row],[Section]])),"No")</f>
        <v>No</v>
      </c>
    </row>
    <row r="3162" spans="1:13" x14ac:dyDescent="0.25">
      <c r="A3162" s="126" t="s">
        <v>1566</v>
      </c>
      <c r="B3162" s="126" t="s">
        <v>17222</v>
      </c>
      <c r="C3162" s="126" t="s">
        <v>98</v>
      </c>
      <c r="D3162" s="127">
        <v>0.17599999999999999</v>
      </c>
      <c r="E3162" s="128">
        <v>100</v>
      </c>
      <c r="F3162" s="128">
        <v>100</v>
      </c>
      <c r="G3162" s="126" t="s">
        <v>13736</v>
      </c>
      <c r="H3162" s="126" t="s">
        <v>20148</v>
      </c>
      <c r="I3162" s="126" t="s">
        <v>21073</v>
      </c>
      <c r="J3162" s="126" t="s">
        <v>26232</v>
      </c>
      <c r="K3162" s="9">
        <f>_xlfn.IFNA(VLOOKUP(Table5[[#This Row],[Section]],SubSill_Tier,2,FALSE),0)</f>
        <v>0</v>
      </c>
      <c r="L3162" s="9" t="str">
        <f t="shared" si="58"/>
        <v/>
      </c>
      <c r="M3162" s="205" t="str" cm="1">
        <f t="array" ref="M3162">_xlfn.IFS(NOT(ISERROR(VLOOKUP(Table5[[#This Row],[Section]],TB_notTB,1,FALSE))),"No",LEFT(Table5[[#This Row],[Section]],3)="ETB","PLS",LEFT(Table5[[#This Row],[Section]],1)="7","PDB",NOT(ISBLANK(Table5[[#This Row],[Section]])),"No")</f>
        <v>No</v>
      </c>
    </row>
    <row r="3163" spans="1:13" x14ac:dyDescent="0.25">
      <c r="A3163" s="126" t="s">
        <v>1567</v>
      </c>
      <c r="B3163" s="126" t="s">
        <v>17222</v>
      </c>
      <c r="C3163" s="126" t="s">
        <v>98</v>
      </c>
      <c r="D3163" s="127">
        <v>1.661</v>
      </c>
      <c r="E3163" s="128">
        <v>397</v>
      </c>
      <c r="F3163" s="128">
        <v>397</v>
      </c>
      <c r="G3163" s="126" t="s">
        <v>13711</v>
      </c>
      <c r="H3163" s="126" t="s">
        <v>20119</v>
      </c>
      <c r="I3163" s="126" t="s">
        <v>21054</v>
      </c>
      <c r="J3163" s="126" t="s">
        <v>26232</v>
      </c>
      <c r="K3163" s="9">
        <f>_xlfn.IFNA(VLOOKUP(Table5[[#This Row],[Section]],SubSill_Tier,2,FALSE),0)</f>
        <v>0</v>
      </c>
      <c r="L3163" s="9" t="str">
        <f t="shared" si="58"/>
        <v/>
      </c>
      <c r="M3163" s="205" t="str" cm="1">
        <f t="array" ref="M3163">_xlfn.IFS(NOT(ISERROR(VLOOKUP(Table5[[#This Row],[Section]],TB_notTB,1,FALSE))),"No",LEFT(Table5[[#This Row],[Section]],3)="ETB","PLS",LEFT(Table5[[#This Row],[Section]],1)="7","PDB",NOT(ISBLANK(Table5[[#This Row],[Section]])),"No")</f>
        <v>No</v>
      </c>
    </row>
    <row r="3164" spans="1:13" x14ac:dyDescent="0.25">
      <c r="A3164" s="126" t="s">
        <v>1568</v>
      </c>
      <c r="B3164" s="126" t="s">
        <v>17222</v>
      </c>
      <c r="C3164" s="126" t="s">
        <v>98</v>
      </c>
      <c r="D3164" s="127">
        <v>0.34</v>
      </c>
      <c r="E3164" s="128">
        <v>171</v>
      </c>
      <c r="F3164" s="128">
        <v>171</v>
      </c>
      <c r="G3164" s="126" t="s">
        <v>13711</v>
      </c>
      <c r="H3164" s="126" t="s">
        <v>20119</v>
      </c>
      <c r="I3164" s="126" t="s">
        <v>21054</v>
      </c>
      <c r="J3164" s="126" t="s">
        <v>26232</v>
      </c>
      <c r="K3164" s="9">
        <f>_xlfn.IFNA(VLOOKUP(Table5[[#This Row],[Section]],SubSill_Tier,2,FALSE),0)</f>
        <v>0</v>
      </c>
      <c r="L3164" s="9" t="str">
        <f t="shared" si="58"/>
        <v/>
      </c>
      <c r="M3164" s="205" t="str" cm="1">
        <f t="array" ref="M3164">_xlfn.IFS(NOT(ISERROR(VLOOKUP(Table5[[#This Row],[Section]],TB_notTB,1,FALSE))),"No",LEFT(Table5[[#This Row],[Section]],3)="ETB","PLS",LEFT(Table5[[#This Row],[Section]],1)="7","PDB",NOT(ISBLANK(Table5[[#This Row],[Section]])),"No")</f>
        <v>No</v>
      </c>
    </row>
    <row r="3165" spans="1:13" x14ac:dyDescent="0.25">
      <c r="A3165" s="126" t="s">
        <v>1569</v>
      </c>
      <c r="B3165" s="126" t="s">
        <v>17222</v>
      </c>
      <c r="C3165" s="126" t="s">
        <v>98</v>
      </c>
      <c r="D3165" s="127">
        <v>1.153</v>
      </c>
      <c r="E3165" s="128">
        <v>180</v>
      </c>
      <c r="F3165" s="128">
        <v>180</v>
      </c>
      <c r="G3165" s="126" t="s">
        <v>13711</v>
      </c>
      <c r="H3165" s="126" t="s">
        <v>20119</v>
      </c>
      <c r="I3165" s="126" t="s">
        <v>21054</v>
      </c>
      <c r="J3165" s="126" t="s">
        <v>26232</v>
      </c>
      <c r="K3165" s="9">
        <f>_xlfn.IFNA(VLOOKUP(Table5[[#This Row],[Section]],SubSill_Tier,2,FALSE),0)</f>
        <v>0</v>
      </c>
      <c r="L3165" s="9" t="str">
        <f t="shared" si="58"/>
        <v/>
      </c>
      <c r="M3165" s="205" t="str" cm="1">
        <f t="array" ref="M3165">_xlfn.IFS(NOT(ISERROR(VLOOKUP(Table5[[#This Row],[Section]],TB_notTB,1,FALSE))),"No",LEFT(Table5[[#This Row],[Section]],3)="ETB","PLS",LEFT(Table5[[#This Row],[Section]],1)="7","PDB",NOT(ISBLANK(Table5[[#This Row],[Section]])),"No")</f>
        <v>No</v>
      </c>
    </row>
    <row r="3166" spans="1:13" x14ac:dyDescent="0.25">
      <c r="A3166" s="126" t="s">
        <v>1570</v>
      </c>
      <c r="B3166" s="126" t="s">
        <v>17222</v>
      </c>
      <c r="C3166" s="126" t="s">
        <v>98</v>
      </c>
      <c r="D3166" s="127">
        <v>2.4140000000000001</v>
      </c>
      <c r="E3166" s="128">
        <v>420</v>
      </c>
      <c r="F3166" s="128">
        <v>420</v>
      </c>
      <c r="G3166" s="126" t="s">
        <v>13711</v>
      </c>
      <c r="H3166" s="126" t="s">
        <v>20119</v>
      </c>
      <c r="I3166" s="126" t="s">
        <v>21054</v>
      </c>
      <c r="J3166" s="126" t="s">
        <v>26232</v>
      </c>
      <c r="K3166" s="9">
        <f>_xlfn.IFNA(VLOOKUP(Table5[[#This Row],[Section]],SubSill_Tier,2,FALSE),0)</f>
        <v>0</v>
      </c>
      <c r="L3166" s="9" t="str">
        <f t="shared" si="58"/>
        <v/>
      </c>
      <c r="M3166" s="205" t="str" cm="1">
        <f t="array" ref="M3166">_xlfn.IFS(NOT(ISERROR(VLOOKUP(Table5[[#This Row],[Section]],TB_notTB,1,FALSE))),"No",LEFT(Table5[[#This Row],[Section]],3)="ETB","PLS",LEFT(Table5[[#This Row],[Section]],1)="7","PDB",NOT(ISBLANK(Table5[[#This Row],[Section]])),"No")</f>
        <v>No</v>
      </c>
    </row>
    <row r="3167" spans="1:13" x14ac:dyDescent="0.25">
      <c r="A3167" s="126" t="s">
        <v>1571</v>
      </c>
      <c r="B3167" s="126" t="s">
        <v>17222</v>
      </c>
      <c r="C3167" s="126" t="s">
        <v>98</v>
      </c>
      <c r="D3167" s="127">
        <v>1.1120000000000001</v>
      </c>
      <c r="E3167" s="128">
        <v>302</v>
      </c>
      <c r="F3167" s="128">
        <v>302</v>
      </c>
      <c r="G3167" s="126" t="s">
        <v>13711</v>
      </c>
      <c r="H3167" s="126" t="s">
        <v>20119</v>
      </c>
      <c r="I3167" s="126" t="s">
        <v>21054</v>
      </c>
      <c r="J3167" s="126" t="s">
        <v>26232</v>
      </c>
      <c r="K3167" s="9">
        <f>_xlfn.IFNA(VLOOKUP(Table5[[#This Row],[Section]],SubSill_Tier,2,FALSE),0)</f>
        <v>0</v>
      </c>
      <c r="L3167" s="9" t="str">
        <f t="shared" si="58"/>
        <v/>
      </c>
      <c r="M3167" s="205" t="str" cm="1">
        <f t="array" ref="M3167">_xlfn.IFS(NOT(ISERROR(VLOOKUP(Table5[[#This Row],[Section]],TB_notTB,1,FALSE))),"No",LEFT(Table5[[#This Row],[Section]],3)="ETB","PLS",LEFT(Table5[[#This Row],[Section]],1)="7","PDB",NOT(ISBLANK(Table5[[#This Row],[Section]])),"No")</f>
        <v>No</v>
      </c>
    </row>
    <row r="3168" spans="1:13" x14ac:dyDescent="0.25">
      <c r="A3168" s="126" t="s">
        <v>6929</v>
      </c>
      <c r="B3168" s="126" t="s">
        <v>17222</v>
      </c>
      <c r="C3168" s="126" t="s">
        <v>98</v>
      </c>
      <c r="D3168" s="127">
        <v>3.129</v>
      </c>
      <c r="E3168" s="128">
        <v>381</v>
      </c>
      <c r="F3168" s="128">
        <v>381</v>
      </c>
      <c r="G3168" s="126" t="s">
        <v>13750</v>
      </c>
      <c r="H3168" s="126" t="s">
        <v>20132</v>
      </c>
      <c r="I3168" s="126" t="s">
        <v>20133</v>
      </c>
      <c r="J3168" s="126" t="s">
        <v>26250</v>
      </c>
      <c r="K3168" s="9">
        <f>_xlfn.IFNA(VLOOKUP(Table5[[#This Row],[Section]],SubSill_Tier,2,FALSE),0)</f>
        <v>0</v>
      </c>
      <c r="L3168" s="9" t="str">
        <f t="shared" si="58"/>
        <v/>
      </c>
      <c r="M3168" s="205" t="str" cm="1">
        <f t="array" ref="M3168">_xlfn.IFS(NOT(ISERROR(VLOOKUP(Table5[[#This Row],[Section]],TB_notTB,1,FALSE))),"No",LEFT(Table5[[#This Row],[Section]],3)="ETB","PLS",LEFT(Table5[[#This Row],[Section]],1)="7","PDB",NOT(ISBLANK(Table5[[#This Row],[Section]])),"No")</f>
        <v>No</v>
      </c>
    </row>
    <row r="3169" spans="1:13" x14ac:dyDescent="0.25">
      <c r="A3169" s="126" t="s">
        <v>1572</v>
      </c>
      <c r="B3169" s="126" t="s">
        <v>17222</v>
      </c>
      <c r="C3169" s="126" t="s">
        <v>98</v>
      </c>
      <c r="D3169" s="127">
        <v>0.41899999999999998</v>
      </c>
      <c r="E3169" s="128">
        <v>159</v>
      </c>
      <c r="F3169" s="128">
        <v>159</v>
      </c>
      <c r="G3169" s="126" t="s">
        <v>13736</v>
      </c>
      <c r="H3169" s="126" t="s">
        <v>20148</v>
      </c>
      <c r="I3169" s="126" t="s">
        <v>21073</v>
      </c>
      <c r="J3169" s="126" t="s">
        <v>26232</v>
      </c>
      <c r="K3169" s="9">
        <f>_xlfn.IFNA(VLOOKUP(Table5[[#This Row],[Section]],SubSill_Tier,2,FALSE),0)</f>
        <v>0</v>
      </c>
      <c r="L3169" s="9" t="str">
        <f t="shared" si="58"/>
        <v/>
      </c>
      <c r="M3169" s="205" t="str" cm="1">
        <f t="array" ref="M3169">_xlfn.IFS(NOT(ISERROR(VLOOKUP(Table5[[#This Row],[Section]],TB_notTB,1,FALSE))),"No",LEFT(Table5[[#This Row],[Section]],3)="ETB","PLS",LEFT(Table5[[#This Row],[Section]],1)="7","PDB",NOT(ISBLANK(Table5[[#This Row],[Section]])),"No")</f>
        <v>No</v>
      </c>
    </row>
    <row r="3170" spans="1:13" x14ac:dyDescent="0.25">
      <c r="A3170" s="126" t="s">
        <v>1573</v>
      </c>
      <c r="B3170" s="126" t="s">
        <v>17222</v>
      </c>
      <c r="C3170" s="126" t="s">
        <v>75</v>
      </c>
      <c r="D3170" s="127">
        <v>0.61</v>
      </c>
      <c r="E3170" s="128">
        <v>297</v>
      </c>
      <c r="F3170" s="128">
        <v>297</v>
      </c>
      <c r="G3170" s="126" t="s">
        <v>13730</v>
      </c>
      <c r="H3170" s="126" t="s">
        <v>20139</v>
      </c>
      <c r="I3170" s="126" t="s">
        <v>20140</v>
      </c>
      <c r="J3170" s="126" t="s">
        <v>26243</v>
      </c>
      <c r="K3170" s="9">
        <f>_xlfn.IFNA(VLOOKUP(Table5[[#This Row],[Section]],SubSill_Tier,2,FALSE),0)</f>
        <v>0</v>
      </c>
      <c r="L3170" s="9" t="str">
        <f t="shared" si="58"/>
        <v/>
      </c>
      <c r="M3170" s="205" t="str" cm="1">
        <f t="array" ref="M3170">_xlfn.IFS(NOT(ISERROR(VLOOKUP(Table5[[#This Row],[Section]],TB_notTB,1,FALSE))),"No",LEFT(Table5[[#This Row],[Section]],3)="ETB","PLS",LEFT(Table5[[#This Row],[Section]],1)="7","PDB",NOT(ISBLANK(Table5[[#This Row],[Section]])),"No")</f>
        <v>No</v>
      </c>
    </row>
    <row r="3171" spans="1:13" x14ac:dyDescent="0.25">
      <c r="A3171" s="126" t="s">
        <v>6930</v>
      </c>
      <c r="B3171" s="126" t="s">
        <v>17222</v>
      </c>
      <c r="C3171" s="126" t="s">
        <v>75</v>
      </c>
      <c r="D3171" s="127">
        <v>0.40500000000000003</v>
      </c>
      <c r="E3171" s="128">
        <v>253</v>
      </c>
      <c r="F3171" s="128">
        <v>100</v>
      </c>
      <c r="G3171" s="126" t="s">
        <v>13721</v>
      </c>
      <c r="H3171" s="126" t="s">
        <v>20121</v>
      </c>
      <c r="I3171" s="126" t="s">
        <v>20122</v>
      </c>
      <c r="J3171" s="126" t="s">
        <v>26234</v>
      </c>
      <c r="K3171" s="9">
        <f>_xlfn.IFNA(VLOOKUP(Table5[[#This Row],[Section]],SubSill_Tier,2,FALSE),0)</f>
        <v>0</v>
      </c>
      <c r="L3171" s="9" t="str">
        <f t="shared" si="58"/>
        <v/>
      </c>
      <c r="M3171" s="205" t="str" cm="1">
        <f t="array" ref="M3171">_xlfn.IFS(NOT(ISERROR(VLOOKUP(Table5[[#This Row],[Section]],TB_notTB,1,FALSE))),"No",LEFT(Table5[[#This Row],[Section]],3)="ETB","PLS",LEFT(Table5[[#This Row],[Section]],1)="7","PDB",NOT(ISBLANK(Table5[[#This Row],[Section]])),"No")</f>
        <v>No</v>
      </c>
    </row>
    <row r="3172" spans="1:13" x14ac:dyDescent="0.25">
      <c r="A3172" s="126" t="s">
        <v>1574</v>
      </c>
      <c r="B3172" s="126" t="s">
        <v>17222</v>
      </c>
      <c r="C3172" s="126" t="s">
        <v>98</v>
      </c>
      <c r="D3172" s="127">
        <v>0.74199999999999999</v>
      </c>
      <c r="E3172" s="128">
        <v>370</v>
      </c>
      <c r="F3172" s="128">
        <v>370</v>
      </c>
      <c r="G3172" s="126" t="s">
        <v>13736</v>
      </c>
      <c r="H3172" s="126" t="s">
        <v>20148</v>
      </c>
      <c r="I3172" s="126" t="s">
        <v>21073</v>
      </c>
      <c r="J3172" s="126" t="s">
        <v>26232</v>
      </c>
      <c r="K3172" s="9">
        <f>_xlfn.IFNA(VLOOKUP(Table5[[#This Row],[Section]],SubSill_Tier,2,FALSE),0)</f>
        <v>0</v>
      </c>
      <c r="L3172" s="9" t="str">
        <f t="shared" si="58"/>
        <v/>
      </c>
      <c r="M3172" s="205" t="str" cm="1">
        <f t="array" ref="M3172">_xlfn.IFS(NOT(ISERROR(VLOOKUP(Table5[[#This Row],[Section]],TB_notTB,1,FALSE))),"No",LEFT(Table5[[#This Row],[Section]],3)="ETB","PLS",LEFT(Table5[[#This Row],[Section]],1)="7","PDB",NOT(ISBLANK(Table5[[#This Row],[Section]])),"No")</f>
        <v>No</v>
      </c>
    </row>
    <row r="3173" spans="1:13" x14ac:dyDescent="0.25">
      <c r="A3173" s="126" t="s">
        <v>11743</v>
      </c>
      <c r="B3173" s="126" t="s">
        <v>17222</v>
      </c>
      <c r="C3173" s="126" t="s">
        <v>75</v>
      </c>
      <c r="D3173" s="127">
        <v>0.61799999999999999</v>
      </c>
      <c r="E3173" s="128">
        <v>242</v>
      </c>
      <c r="F3173" s="128">
        <v>242</v>
      </c>
      <c r="G3173" s="126" t="s">
        <v>13758</v>
      </c>
      <c r="H3173" s="126" t="s">
        <v>20201</v>
      </c>
      <c r="I3173" s="126" t="s">
        <v>20202</v>
      </c>
      <c r="J3173" s="126" t="s">
        <v>26258</v>
      </c>
      <c r="K3173" s="9">
        <f>_xlfn.IFNA(VLOOKUP(Table5[[#This Row],[Section]],SubSill_Tier,2,FALSE),0)</f>
        <v>0</v>
      </c>
      <c r="L3173" s="9" t="str">
        <f t="shared" si="58"/>
        <v/>
      </c>
      <c r="M3173" s="205" t="str" cm="1">
        <f t="array" ref="M3173">_xlfn.IFS(NOT(ISERROR(VLOOKUP(Table5[[#This Row],[Section]],TB_notTB,1,FALSE))),"No",LEFT(Table5[[#This Row],[Section]],3)="ETB","PLS",LEFT(Table5[[#This Row],[Section]],1)="7","PDB",NOT(ISBLANK(Table5[[#This Row],[Section]])),"No")</f>
        <v>No</v>
      </c>
    </row>
    <row r="3174" spans="1:13" x14ac:dyDescent="0.25">
      <c r="A3174" s="126" t="s">
        <v>1575</v>
      </c>
      <c r="B3174" s="126" t="s">
        <v>17222</v>
      </c>
      <c r="C3174" s="126" t="s">
        <v>98</v>
      </c>
      <c r="D3174" s="127">
        <v>0.73199999999999998</v>
      </c>
      <c r="E3174" s="128">
        <v>354</v>
      </c>
      <c r="F3174" s="128">
        <v>354</v>
      </c>
      <c r="G3174" s="126" t="s">
        <v>13736</v>
      </c>
      <c r="H3174" s="126" t="s">
        <v>20148</v>
      </c>
      <c r="I3174" s="126" t="s">
        <v>21073</v>
      </c>
      <c r="J3174" s="126" t="s">
        <v>26232</v>
      </c>
      <c r="K3174" s="9">
        <f>_xlfn.IFNA(VLOOKUP(Table5[[#This Row],[Section]],SubSill_Tier,2,FALSE),0)</f>
        <v>0</v>
      </c>
      <c r="L3174" s="9" t="str">
        <f t="shared" si="58"/>
        <v/>
      </c>
      <c r="M3174" s="205" t="str" cm="1">
        <f t="array" ref="M3174">_xlfn.IFS(NOT(ISERROR(VLOOKUP(Table5[[#This Row],[Section]],TB_notTB,1,FALSE))),"No",LEFT(Table5[[#This Row],[Section]],3)="ETB","PLS",LEFT(Table5[[#This Row],[Section]],1)="7","PDB",NOT(ISBLANK(Table5[[#This Row],[Section]])),"No")</f>
        <v>No</v>
      </c>
    </row>
    <row r="3175" spans="1:13" x14ac:dyDescent="0.25">
      <c r="A3175" s="126" t="s">
        <v>1576</v>
      </c>
      <c r="B3175" s="126" t="s">
        <v>17222</v>
      </c>
      <c r="C3175" s="126" t="s">
        <v>98</v>
      </c>
      <c r="D3175" s="127">
        <v>0.64800000000000002</v>
      </c>
      <c r="E3175" s="128">
        <v>304</v>
      </c>
      <c r="F3175" s="128">
        <v>304</v>
      </c>
      <c r="G3175" s="126" t="s">
        <v>13736</v>
      </c>
      <c r="H3175" s="126" t="s">
        <v>20148</v>
      </c>
      <c r="I3175" s="126" t="s">
        <v>21073</v>
      </c>
      <c r="J3175" s="126" t="s">
        <v>26232</v>
      </c>
      <c r="K3175" s="9">
        <f>_xlfn.IFNA(VLOOKUP(Table5[[#This Row],[Section]],SubSill_Tier,2,FALSE),0)</f>
        <v>0</v>
      </c>
      <c r="L3175" s="9" t="str">
        <f t="shared" si="58"/>
        <v/>
      </c>
      <c r="M3175" s="205" t="str" cm="1">
        <f t="array" ref="M3175">_xlfn.IFS(NOT(ISERROR(VLOOKUP(Table5[[#This Row],[Section]],TB_notTB,1,FALSE))),"No",LEFT(Table5[[#This Row],[Section]],3)="ETB","PLS",LEFT(Table5[[#This Row],[Section]],1)="7","PDB",NOT(ISBLANK(Table5[[#This Row],[Section]])),"No")</f>
        <v>No</v>
      </c>
    </row>
    <row r="3176" spans="1:13" x14ac:dyDescent="0.25">
      <c r="A3176" s="126" t="s">
        <v>1577</v>
      </c>
      <c r="B3176" s="126" t="s">
        <v>17222</v>
      </c>
      <c r="C3176" s="126" t="s">
        <v>98</v>
      </c>
      <c r="D3176" s="127">
        <v>0.52900000000000003</v>
      </c>
      <c r="E3176" s="128">
        <v>261</v>
      </c>
      <c r="F3176" s="128">
        <v>261</v>
      </c>
      <c r="G3176" s="126" t="s">
        <v>13736</v>
      </c>
      <c r="H3176" s="126" t="s">
        <v>20148</v>
      </c>
      <c r="I3176" s="126" t="s">
        <v>21073</v>
      </c>
      <c r="J3176" s="126" t="s">
        <v>26232</v>
      </c>
      <c r="K3176" s="9">
        <f>_xlfn.IFNA(VLOOKUP(Table5[[#This Row],[Section]],SubSill_Tier,2,FALSE),0)</f>
        <v>0</v>
      </c>
      <c r="L3176" s="9" t="str">
        <f t="shared" si="58"/>
        <v/>
      </c>
      <c r="M3176" s="205" t="str" cm="1">
        <f t="array" ref="M3176">_xlfn.IFS(NOT(ISERROR(VLOOKUP(Table5[[#This Row],[Section]],TB_notTB,1,FALSE))),"No",LEFT(Table5[[#This Row],[Section]],3)="ETB","PLS",LEFT(Table5[[#This Row],[Section]],1)="7","PDB",NOT(ISBLANK(Table5[[#This Row],[Section]])),"No")</f>
        <v>No</v>
      </c>
    </row>
    <row r="3177" spans="1:13" x14ac:dyDescent="0.25">
      <c r="A3177" s="126" t="s">
        <v>6931</v>
      </c>
      <c r="B3177" s="126" t="s">
        <v>6932</v>
      </c>
      <c r="C3177" s="126" t="s">
        <v>75</v>
      </c>
      <c r="D3177" s="127">
        <v>0.70199999999999996</v>
      </c>
      <c r="E3177" s="128">
        <v>117</v>
      </c>
      <c r="F3177" s="128">
        <v>117</v>
      </c>
      <c r="G3177" s="126" t="s">
        <v>13715</v>
      </c>
      <c r="H3177" s="126" t="s">
        <v>20123</v>
      </c>
      <c r="I3177" s="126" t="s">
        <v>21058</v>
      </c>
      <c r="J3177" s="126" t="s">
        <v>26236</v>
      </c>
      <c r="K3177" s="9">
        <f>_xlfn.IFNA(VLOOKUP(Table5[[#This Row],[Section]],SubSill_Tier,2,FALSE),0)</f>
        <v>0</v>
      </c>
      <c r="L3177" s="9" t="str">
        <f t="shared" si="58"/>
        <v>Wall</v>
      </c>
      <c r="M3177" s="205" t="str" cm="1">
        <f t="array" ref="M3177">_xlfn.IFS(NOT(ISERROR(VLOOKUP(Table5[[#This Row],[Section]],TB_notTB,1,FALSE))),"No",LEFT(Table5[[#This Row],[Section]],3)="ETB","PLS",LEFT(Table5[[#This Row],[Section]],1)="7","PDB",NOT(ISBLANK(Table5[[#This Row],[Section]])),"No")</f>
        <v>No</v>
      </c>
    </row>
    <row r="3178" spans="1:13" x14ac:dyDescent="0.25">
      <c r="A3178" s="126" t="s">
        <v>6933</v>
      </c>
      <c r="B3178" s="126" t="s">
        <v>3598</v>
      </c>
      <c r="C3178" s="126" t="s">
        <v>98</v>
      </c>
      <c r="D3178" s="127">
        <v>0.44</v>
      </c>
      <c r="E3178" s="128">
        <v>218</v>
      </c>
      <c r="F3178" s="128">
        <v>218</v>
      </c>
      <c r="G3178" s="126" t="s">
        <v>13724</v>
      </c>
      <c r="H3178" s="126" t="s">
        <v>20186</v>
      </c>
      <c r="I3178" s="126" t="s">
        <v>22099</v>
      </c>
      <c r="J3178" s="126" t="s">
        <v>26234</v>
      </c>
      <c r="K3178" s="9">
        <f>_xlfn.IFNA(VLOOKUP(Table5[[#This Row],[Section]],SubSill_Tier,2,FALSE),0)</f>
        <v>0</v>
      </c>
      <c r="L3178" s="9" t="str">
        <f t="shared" si="58"/>
        <v/>
      </c>
      <c r="M3178" s="205" t="str" cm="1">
        <f t="array" ref="M3178">_xlfn.IFS(NOT(ISERROR(VLOOKUP(Table5[[#This Row],[Section]],TB_notTB,1,FALSE))),"No",LEFT(Table5[[#This Row],[Section]],3)="ETB","PLS",LEFT(Table5[[#This Row],[Section]],1)="7","PDB",NOT(ISBLANK(Table5[[#This Row],[Section]])),"No")</f>
        <v>No</v>
      </c>
    </row>
    <row r="3179" spans="1:13" x14ac:dyDescent="0.25">
      <c r="A3179" s="126" t="s">
        <v>1578</v>
      </c>
      <c r="B3179" s="126" t="s">
        <v>17222</v>
      </c>
      <c r="C3179" s="126" t="s">
        <v>98</v>
      </c>
      <c r="D3179" s="127">
        <v>2.4860000000000002</v>
      </c>
      <c r="E3179" s="128">
        <v>611</v>
      </c>
      <c r="F3179" s="128">
        <v>611</v>
      </c>
      <c r="G3179" s="126" t="s">
        <v>13711</v>
      </c>
      <c r="H3179" s="126" t="s">
        <v>20119</v>
      </c>
      <c r="I3179" s="126" t="s">
        <v>21054</v>
      </c>
      <c r="J3179" s="126" t="s">
        <v>26232</v>
      </c>
      <c r="K3179" s="9">
        <f>_xlfn.IFNA(VLOOKUP(Table5[[#This Row],[Section]],SubSill_Tier,2,FALSE),0)</f>
        <v>0</v>
      </c>
      <c r="L3179" s="9" t="str">
        <f t="shared" si="58"/>
        <v/>
      </c>
      <c r="M3179" s="205" t="str" cm="1">
        <f t="array" ref="M3179">_xlfn.IFS(NOT(ISERROR(VLOOKUP(Table5[[#This Row],[Section]],TB_notTB,1,FALSE))),"No",LEFT(Table5[[#This Row],[Section]],3)="ETB","PLS",LEFT(Table5[[#This Row],[Section]],1)="7","PDB",NOT(ISBLANK(Table5[[#This Row],[Section]])),"No")</f>
        <v>No</v>
      </c>
    </row>
    <row r="3180" spans="1:13" x14ac:dyDescent="0.25">
      <c r="A3180" s="126" t="s">
        <v>1579</v>
      </c>
      <c r="B3180" s="126" t="s">
        <v>17222</v>
      </c>
      <c r="C3180" s="126" t="s">
        <v>98</v>
      </c>
      <c r="D3180" s="127">
        <v>0.752</v>
      </c>
      <c r="E3180" s="128">
        <v>187</v>
      </c>
      <c r="F3180" s="128">
        <v>187</v>
      </c>
      <c r="G3180" s="126" t="s">
        <v>13711</v>
      </c>
      <c r="H3180" s="126" t="s">
        <v>20119</v>
      </c>
      <c r="I3180" s="126" t="s">
        <v>21054</v>
      </c>
      <c r="J3180" s="126" t="s">
        <v>26232</v>
      </c>
      <c r="K3180" s="9">
        <f>_xlfn.IFNA(VLOOKUP(Table5[[#This Row],[Section]],SubSill_Tier,2,FALSE),0)</f>
        <v>0</v>
      </c>
      <c r="L3180" s="9" t="str">
        <f t="shared" si="58"/>
        <v/>
      </c>
      <c r="M3180" s="205" t="str" cm="1">
        <f t="array" ref="M3180">_xlfn.IFS(NOT(ISERROR(VLOOKUP(Table5[[#This Row],[Section]],TB_notTB,1,FALSE))),"No",LEFT(Table5[[#This Row],[Section]],3)="ETB","PLS",LEFT(Table5[[#This Row],[Section]],1)="7","PDB",NOT(ISBLANK(Table5[[#This Row],[Section]])),"No")</f>
        <v>No</v>
      </c>
    </row>
    <row r="3181" spans="1:13" x14ac:dyDescent="0.25">
      <c r="A3181" s="126" t="s">
        <v>1580</v>
      </c>
      <c r="B3181" s="126" t="s">
        <v>17222</v>
      </c>
      <c r="C3181" s="126" t="s">
        <v>98</v>
      </c>
      <c r="D3181" s="127">
        <v>2.464</v>
      </c>
      <c r="E3181" s="128">
        <v>394</v>
      </c>
      <c r="F3181" s="128">
        <v>394</v>
      </c>
      <c r="G3181" s="126" t="s">
        <v>13711</v>
      </c>
      <c r="H3181" s="126" t="s">
        <v>20119</v>
      </c>
      <c r="I3181" s="126" t="s">
        <v>21054</v>
      </c>
      <c r="J3181" s="126" t="s">
        <v>26232</v>
      </c>
      <c r="K3181" s="9">
        <f>_xlfn.IFNA(VLOOKUP(Table5[[#This Row],[Section]],SubSill_Tier,2,FALSE),0)</f>
        <v>0</v>
      </c>
      <c r="L3181" s="9" t="str">
        <f t="shared" si="58"/>
        <v/>
      </c>
      <c r="M3181" s="205" t="str" cm="1">
        <f t="array" ref="M3181">_xlfn.IFS(NOT(ISERROR(VLOOKUP(Table5[[#This Row],[Section]],TB_notTB,1,FALSE))),"No",LEFT(Table5[[#This Row],[Section]],3)="ETB","PLS",LEFT(Table5[[#This Row],[Section]],1)="7","PDB",NOT(ISBLANK(Table5[[#This Row],[Section]])),"No")</f>
        <v>No</v>
      </c>
    </row>
    <row r="3182" spans="1:13" x14ac:dyDescent="0.25">
      <c r="A3182" s="126" t="s">
        <v>6934</v>
      </c>
      <c r="B3182" s="126" t="s">
        <v>17222</v>
      </c>
      <c r="C3182" s="126" t="s">
        <v>98</v>
      </c>
      <c r="D3182" s="127">
        <v>1.1879999999999999</v>
      </c>
      <c r="E3182" s="128">
        <v>226</v>
      </c>
      <c r="F3182" s="128">
        <v>226</v>
      </c>
      <c r="G3182" s="126" t="s">
        <v>13750</v>
      </c>
      <c r="H3182" s="126" t="s">
        <v>20121</v>
      </c>
      <c r="I3182" s="126" t="s">
        <v>20122</v>
      </c>
      <c r="J3182" s="126" t="s">
        <v>26234</v>
      </c>
      <c r="K3182" s="9">
        <f>_xlfn.IFNA(VLOOKUP(Table5[[#This Row],[Section]],SubSill_Tier,2,FALSE),0)</f>
        <v>0</v>
      </c>
      <c r="L3182" s="9" t="str">
        <f t="shared" si="58"/>
        <v/>
      </c>
      <c r="M3182" s="205" t="str" cm="1">
        <f t="array" ref="M3182">_xlfn.IFS(NOT(ISERROR(VLOOKUP(Table5[[#This Row],[Section]],TB_notTB,1,FALSE))),"No",LEFT(Table5[[#This Row],[Section]],3)="ETB","PLS",LEFT(Table5[[#This Row],[Section]],1)="7","PDB",NOT(ISBLANK(Table5[[#This Row],[Section]])),"No")</f>
        <v>No</v>
      </c>
    </row>
    <row r="3183" spans="1:13" x14ac:dyDescent="0.25">
      <c r="A3183" s="126" t="s">
        <v>1581</v>
      </c>
      <c r="B3183" s="126" t="s">
        <v>17222</v>
      </c>
      <c r="C3183" s="126" t="s">
        <v>98</v>
      </c>
      <c r="D3183" s="127">
        <v>2.6560000000000001</v>
      </c>
      <c r="E3183" s="128">
        <v>381</v>
      </c>
      <c r="F3183" s="128">
        <v>381</v>
      </c>
      <c r="G3183" s="126" t="s">
        <v>13711</v>
      </c>
      <c r="H3183" s="126" t="s">
        <v>20119</v>
      </c>
      <c r="I3183" s="126" t="s">
        <v>21054</v>
      </c>
      <c r="J3183" s="126" t="s">
        <v>26232</v>
      </c>
      <c r="K3183" s="9">
        <f>_xlfn.IFNA(VLOOKUP(Table5[[#This Row],[Section]],SubSill_Tier,2,FALSE),0)</f>
        <v>0</v>
      </c>
      <c r="L3183" s="9" t="str">
        <f t="shared" si="58"/>
        <v/>
      </c>
      <c r="M3183" s="205" t="str" cm="1">
        <f t="array" ref="M3183">_xlfn.IFS(NOT(ISERROR(VLOOKUP(Table5[[#This Row],[Section]],TB_notTB,1,FALSE))),"No",LEFT(Table5[[#This Row],[Section]],3)="ETB","PLS",LEFT(Table5[[#This Row],[Section]],1)="7","PDB",NOT(ISBLANK(Table5[[#This Row],[Section]])),"No")</f>
        <v>No</v>
      </c>
    </row>
    <row r="3184" spans="1:13" x14ac:dyDescent="0.25">
      <c r="A3184" s="126" t="s">
        <v>1582</v>
      </c>
      <c r="B3184" s="126" t="s">
        <v>17222</v>
      </c>
      <c r="C3184" s="126" t="s">
        <v>98</v>
      </c>
      <c r="D3184" s="127">
        <v>1.3169999999999999</v>
      </c>
      <c r="E3184" s="128">
        <v>292</v>
      </c>
      <c r="F3184" s="128">
        <v>292</v>
      </c>
      <c r="G3184" s="126" t="s">
        <v>13711</v>
      </c>
      <c r="H3184" s="126" t="s">
        <v>20119</v>
      </c>
      <c r="I3184" s="126" t="s">
        <v>21054</v>
      </c>
      <c r="J3184" s="126" t="s">
        <v>26232</v>
      </c>
      <c r="K3184" s="9">
        <f>_xlfn.IFNA(VLOOKUP(Table5[[#This Row],[Section]],SubSill_Tier,2,FALSE),0)</f>
        <v>0</v>
      </c>
      <c r="L3184" s="9" t="str">
        <f t="shared" si="58"/>
        <v/>
      </c>
      <c r="M3184" s="205" t="str" cm="1">
        <f t="array" ref="M3184">_xlfn.IFS(NOT(ISERROR(VLOOKUP(Table5[[#This Row],[Section]],TB_notTB,1,FALSE))),"No",LEFT(Table5[[#This Row],[Section]],3)="ETB","PLS",LEFT(Table5[[#This Row],[Section]],1)="7","PDB",NOT(ISBLANK(Table5[[#This Row],[Section]])),"No")</f>
        <v>No</v>
      </c>
    </row>
    <row r="3185" spans="1:13" x14ac:dyDescent="0.25">
      <c r="A3185" s="126" t="s">
        <v>1583</v>
      </c>
      <c r="B3185" s="126" t="s">
        <v>17222</v>
      </c>
      <c r="C3185" s="126" t="s">
        <v>98</v>
      </c>
      <c r="D3185" s="127">
        <v>1.5580000000000001</v>
      </c>
      <c r="E3185" s="128">
        <v>357</v>
      </c>
      <c r="F3185" s="128">
        <v>357</v>
      </c>
      <c r="G3185" s="126" t="s">
        <v>13711</v>
      </c>
      <c r="H3185" s="126" t="s">
        <v>20119</v>
      </c>
      <c r="I3185" s="126" t="s">
        <v>21054</v>
      </c>
      <c r="J3185" s="126" t="s">
        <v>26232</v>
      </c>
      <c r="K3185" s="9">
        <f>_xlfn.IFNA(VLOOKUP(Table5[[#This Row],[Section]],SubSill_Tier,2,FALSE),0)</f>
        <v>0</v>
      </c>
      <c r="L3185" s="9" t="str">
        <f t="shared" si="58"/>
        <v/>
      </c>
      <c r="M3185" s="205" t="str" cm="1">
        <f t="array" ref="M3185">_xlfn.IFS(NOT(ISERROR(VLOOKUP(Table5[[#This Row],[Section]],TB_notTB,1,FALSE))),"No",LEFT(Table5[[#This Row],[Section]],3)="ETB","PLS",LEFT(Table5[[#This Row],[Section]],1)="7","PDB",NOT(ISBLANK(Table5[[#This Row],[Section]])),"No")</f>
        <v>No</v>
      </c>
    </row>
    <row r="3186" spans="1:13" x14ac:dyDescent="0.25">
      <c r="A3186" s="126" t="s">
        <v>1584</v>
      </c>
      <c r="B3186" s="126" t="s">
        <v>17222</v>
      </c>
      <c r="C3186" s="126" t="s">
        <v>98</v>
      </c>
      <c r="D3186" s="127">
        <v>2.1709999999999998</v>
      </c>
      <c r="E3186" s="128">
        <v>456</v>
      </c>
      <c r="F3186" s="128">
        <v>456</v>
      </c>
      <c r="G3186" s="126" t="s">
        <v>13711</v>
      </c>
      <c r="H3186" s="126" t="s">
        <v>20119</v>
      </c>
      <c r="I3186" s="126" t="s">
        <v>21054</v>
      </c>
      <c r="J3186" s="126" t="s">
        <v>26232</v>
      </c>
      <c r="K3186" s="9">
        <f>_xlfn.IFNA(VLOOKUP(Table5[[#This Row],[Section]],SubSill_Tier,2,FALSE),0)</f>
        <v>0</v>
      </c>
      <c r="L3186" s="9" t="str">
        <f t="shared" si="58"/>
        <v/>
      </c>
      <c r="M3186" s="205" t="str" cm="1">
        <f t="array" ref="M3186">_xlfn.IFS(NOT(ISERROR(VLOOKUP(Table5[[#This Row],[Section]],TB_notTB,1,FALSE))),"No",LEFT(Table5[[#This Row],[Section]],3)="ETB","PLS",LEFT(Table5[[#This Row],[Section]],1)="7","PDB",NOT(ISBLANK(Table5[[#This Row],[Section]])),"No")</f>
        <v>No</v>
      </c>
    </row>
    <row r="3187" spans="1:13" x14ac:dyDescent="0.25">
      <c r="A3187" s="126" t="s">
        <v>11744</v>
      </c>
      <c r="B3187" s="126" t="s">
        <v>11335</v>
      </c>
      <c r="C3187" s="126" t="s">
        <v>75</v>
      </c>
      <c r="D3187" s="127">
        <v>0.436</v>
      </c>
      <c r="E3187" s="128">
        <v>202</v>
      </c>
      <c r="F3187" s="128">
        <v>104</v>
      </c>
      <c r="G3187" s="126" t="s">
        <v>13761</v>
      </c>
      <c r="H3187" s="126" t="s">
        <v>20253</v>
      </c>
      <c r="I3187" s="126" t="s">
        <v>20254</v>
      </c>
      <c r="J3187" s="126" t="s">
        <v>26259</v>
      </c>
      <c r="K3187" s="9">
        <f>_xlfn.IFNA(VLOOKUP(Table5[[#This Row],[Section]],SubSill_Tier,2,FALSE),0)</f>
        <v>0</v>
      </c>
      <c r="L3187" s="9" t="str">
        <f t="shared" si="58"/>
        <v/>
      </c>
      <c r="M3187" s="205" t="str" cm="1">
        <f t="array" ref="M3187">_xlfn.IFS(NOT(ISERROR(VLOOKUP(Table5[[#This Row],[Section]],TB_notTB,1,FALSE))),"No",LEFT(Table5[[#This Row],[Section]],3)="ETB","PLS",LEFT(Table5[[#This Row],[Section]],1)="7","PDB",NOT(ISBLANK(Table5[[#This Row],[Section]])),"No")</f>
        <v>No</v>
      </c>
    </row>
    <row r="3188" spans="1:13" x14ac:dyDescent="0.25">
      <c r="A3188" s="126" t="s">
        <v>1585</v>
      </c>
      <c r="B3188" s="126" t="s">
        <v>17222</v>
      </c>
      <c r="C3188" s="126" t="s">
        <v>98</v>
      </c>
      <c r="D3188" s="127">
        <v>1.3009999999999999</v>
      </c>
      <c r="E3188" s="128">
        <v>297</v>
      </c>
      <c r="F3188" s="128">
        <v>297</v>
      </c>
      <c r="G3188" s="126" t="s">
        <v>13736</v>
      </c>
      <c r="H3188" s="126" t="s">
        <v>20148</v>
      </c>
      <c r="I3188" s="126" t="s">
        <v>21073</v>
      </c>
      <c r="J3188" s="126" t="s">
        <v>26232</v>
      </c>
      <c r="K3188" s="9">
        <f>_xlfn.IFNA(VLOOKUP(Table5[[#This Row],[Section]],SubSill_Tier,2,FALSE),0)</f>
        <v>0</v>
      </c>
      <c r="L3188" s="9" t="str">
        <f t="shared" si="58"/>
        <v/>
      </c>
      <c r="M3188" s="205" t="str" cm="1">
        <f t="array" ref="M3188">_xlfn.IFS(NOT(ISERROR(VLOOKUP(Table5[[#This Row],[Section]],TB_notTB,1,FALSE))),"No",LEFT(Table5[[#This Row],[Section]],3)="ETB","PLS",LEFT(Table5[[#This Row],[Section]],1)="7","PDB",NOT(ISBLANK(Table5[[#This Row],[Section]])),"No")</f>
        <v>No</v>
      </c>
    </row>
    <row r="3189" spans="1:13" x14ac:dyDescent="0.25">
      <c r="A3189" s="126" t="s">
        <v>1586</v>
      </c>
      <c r="B3189" s="126" t="s">
        <v>17222</v>
      </c>
      <c r="C3189" s="126" t="s">
        <v>98</v>
      </c>
      <c r="D3189" s="127">
        <v>0.88</v>
      </c>
      <c r="E3189" s="128">
        <v>205</v>
      </c>
      <c r="F3189" s="128">
        <v>205</v>
      </c>
      <c r="G3189" s="126" t="s">
        <v>13736</v>
      </c>
      <c r="H3189" s="126" t="s">
        <v>20148</v>
      </c>
      <c r="I3189" s="126" t="s">
        <v>21073</v>
      </c>
      <c r="J3189" s="126" t="s">
        <v>26232</v>
      </c>
      <c r="K3189" s="9">
        <f>_xlfn.IFNA(VLOOKUP(Table5[[#This Row],[Section]],SubSill_Tier,2,FALSE),0)</f>
        <v>0</v>
      </c>
      <c r="L3189" s="9" t="str">
        <f t="shared" si="58"/>
        <v/>
      </c>
      <c r="M3189" s="205" t="str" cm="1">
        <f t="array" ref="M3189">_xlfn.IFS(NOT(ISERROR(VLOOKUP(Table5[[#This Row],[Section]],TB_notTB,1,FALSE))),"No",LEFT(Table5[[#This Row],[Section]],3)="ETB","PLS",LEFT(Table5[[#This Row],[Section]],1)="7","PDB",NOT(ISBLANK(Table5[[#This Row],[Section]])),"No")</f>
        <v>No</v>
      </c>
    </row>
    <row r="3190" spans="1:13" x14ac:dyDescent="0.25">
      <c r="A3190" s="126" t="s">
        <v>1587</v>
      </c>
      <c r="B3190" s="126" t="s">
        <v>17222</v>
      </c>
      <c r="C3190" s="126" t="s">
        <v>98</v>
      </c>
      <c r="D3190" s="127">
        <v>0.61299999999999999</v>
      </c>
      <c r="E3190" s="128">
        <v>264</v>
      </c>
      <c r="F3190" s="128">
        <v>264</v>
      </c>
      <c r="G3190" s="126" t="s">
        <v>13736</v>
      </c>
      <c r="H3190" s="126" t="s">
        <v>20148</v>
      </c>
      <c r="I3190" s="126" t="s">
        <v>21073</v>
      </c>
      <c r="J3190" s="126" t="s">
        <v>26232</v>
      </c>
      <c r="K3190" s="9">
        <f>_xlfn.IFNA(VLOOKUP(Table5[[#This Row],[Section]],SubSill_Tier,2,FALSE),0)</f>
        <v>0</v>
      </c>
      <c r="L3190" s="9" t="str">
        <f t="shared" si="58"/>
        <v/>
      </c>
      <c r="M3190" s="205" t="str" cm="1">
        <f t="array" ref="M3190">_xlfn.IFS(NOT(ISERROR(VLOOKUP(Table5[[#This Row],[Section]],TB_notTB,1,FALSE))),"No",LEFT(Table5[[#This Row],[Section]],3)="ETB","PLS",LEFT(Table5[[#This Row],[Section]],1)="7","PDB",NOT(ISBLANK(Table5[[#This Row],[Section]])),"No")</f>
        <v>No</v>
      </c>
    </row>
    <row r="3191" spans="1:13" x14ac:dyDescent="0.25">
      <c r="A3191" s="126" t="s">
        <v>1588</v>
      </c>
      <c r="B3191" s="126" t="s">
        <v>17222</v>
      </c>
      <c r="C3191" s="126" t="s">
        <v>98</v>
      </c>
      <c r="D3191" s="127">
        <v>0.313</v>
      </c>
      <c r="E3191" s="128">
        <v>136</v>
      </c>
      <c r="F3191" s="128">
        <v>136</v>
      </c>
      <c r="G3191" s="126" t="s">
        <v>13736</v>
      </c>
      <c r="H3191" s="126" t="s">
        <v>20148</v>
      </c>
      <c r="I3191" s="126" t="s">
        <v>21073</v>
      </c>
      <c r="J3191" s="126" t="s">
        <v>26232</v>
      </c>
      <c r="K3191" s="9">
        <f>_xlfn.IFNA(VLOOKUP(Table5[[#This Row],[Section]],SubSill_Tier,2,FALSE),0)</f>
        <v>0</v>
      </c>
      <c r="L3191" s="9" t="str">
        <f t="shared" si="58"/>
        <v/>
      </c>
      <c r="M3191" s="205" t="str" cm="1">
        <f t="array" ref="M3191">_xlfn.IFS(NOT(ISERROR(VLOOKUP(Table5[[#This Row],[Section]],TB_notTB,1,FALSE))),"No",LEFT(Table5[[#This Row],[Section]],3)="ETB","PLS",LEFT(Table5[[#This Row],[Section]],1)="7","PDB",NOT(ISBLANK(Table5[[#This Row],[Section]])),"No")</f>
        <v>No</v>
      </c>
    </row>
    <row r="3192" spans="1:13" x14ac:dyDescent="0.25">
      <c r="A3192" s="126" t="s">
        <v>1589</v>
      </c>
      <c r="B3192" s="126" t="s">
        <v>17222</v>
      </c>
      <c r="C3192" s="126" t="s">
        <v>98</v>
      </c>
      <c r="D3192" s="127">
        <v>1.9550000000000001</v>
      </c>
      <c r="E3192" s="128">
        <v>449</v>
      </c>
      <c r="F3192" s="128">
        <v>449</v>
      </c>
      <c r="G3192" s="126" t="s">
        <v>13711</v>
      </c>
      <c r="H3192" s="126" t="s">
        <v>20119</v>
      </c>
      <c r="I3192" s="126" t="s">
        <v>21054</v>
      </c>
      <c r="J3192" s="126" t="s">
        <v>26232</v>
      </c>
      <c r="K3192" s="9">
        <f>_xlfn.IFNA(VLOOKUP(Table5[[#This Row],[Section]],SubSill_Tier,2,FALSE),0)</f>
        <v>0</v>
      </c>
      <c r="L3192" s="9" t="str">
        <f t="shared" si="58"/>
        <v/>
      </c>
      <c r="M3192" s="205" t="str" cm="1">
        <f t="array" ref="M3192">_xlfn.IFS(NOT(ISERROR(VLOOKUP(Table5[[#This Row],[Section]],TB_notTB,1,FALSE))),"No",LEFT(Table5[[#This Row],[Section]],3)="ETB","PLS",LEFT(Table5[[#This Row],[Section]],1)="7","PDB",NOT(ISBLANK(Table5[[#This Row],[Section]])),"No")</f>
        <v>No</v>
      </c>
    </row>
    <row r="3193" spans="1:13" x14ac:dyDescent="0.25">
      <c r="A3193" s="126" t="s">
        <v>1590</v>
      </c>
      <c r="B3193" s="126" t="s">
        <v>17222</v>
      </c>
      <c r="C3193" s="126" t="s">
        <v>98</v>
      </c>
      <c r="D3193" s="127">
        <v>0.66200000000000003</v>
      </c>
      <c r="E3193" s="128">
        <v>297</v>
      </c>
      <c r="F3193" s="128">
        <v>297</v>
      </c>
      <c r="G3193" s="126" t="s">
        <v>13736</v>
      </c>
      <c r="H3193" s="126" t="s">
        <v>20148</v>
      </c>
      <c r="I3193" s="126" t="s">
        <v>21073</v>
      </c>
      <c r="J3193" s="126" t="s">
        <v>26232</v>
      </c>
      <c r="K3193" s="9">
        <f>_xlfn.IFNA(VLOOKUP(Table5[[#This Row],[Section]],SubSill_Tier,2,FALSE),0)</f>
        <v>0</v>
      </c>
      <c r="L3193" s="9" t="str">
        <f t="shared" si="58"/>
        <v/>
      </c>
      <c r="M3193" s="205" t="str" cm="1">
        <f t="array" ref="M3193">_xlfn.IFS(NOT(ISERROR(VLOOKUP(Table5[[#This Row],[Section]],TB_notTB,1,FALSE))),"No",LEFT(Table5[[#This Row],[Section]],3)="ETB","PLS",LEFT(Table5[[#This Row],[Section]],1)="7","PDB",NOT(ISBLANK(Table5[[#This Row],[Section]])),"No")</f>
        <v>No</v>
      </c>
    </row>
    <row r="3194" spans="1:13" x14ac:dyDescent="0.25">
      <c r="A3194" s="126" t="s">
        <v>1591</v>
      </c>
      <c r="B3194" s="126" t="s">
        <v>17222</v>
      </c>
      <c r="C3194" s="126" t="s">
        <v>98</v>
      </c>
      <c r="D3194" s="127">
        <v>0.82099999999999995</v>
      </c>
      <c r="E3194" s="128">
        <v>394</v>
      </c>
      <c r="F3194" s="128">
        <v>100</v>
      </c>
      <c r="G3194" s="126" t="s">
        <v>13736</v>
      </c>
      <c r="H3194" s="126" t="s">
        <v>20148</v>
      </c>
      <c r="I3194" s="126" t="s">
        <v>21073</v>
      </c>
      <c r="J3194" s="126" t="s">
        <v>26232</v>
      </c>
      <c r="K3194" s="9">
        <f>_xlfn.IFNA(VLOOKUP(Table5[[#This Row],[Section]],SubSill_Tier,2,FALSE),0)</f>
        <v>0</v>
      </c>
      <c r="L3194" s="9" t="str">
        <f t="shared" si="58"/>
        <v/>
      </c>
      <c r="M3194" s="205" t="str" cm="1">
        <f t="array" ref="M3194">_xlfn.IFS(NOT(ISERROR(VLOOKUP(Table5[[#This Row],[Section]],TB_notTB,1,FALSE))),"No",LEFT(Table5[[#This Row],[Section]],3)="ETB","PLS",LEFT(Table5[[#This Row],[Section]],1)="7","PDB",NOT(ISBLANK(Table5[[#This Row],[Section]])),"No")</f>
        <v>No</v>
      </c>
    </row>
    <row r="3195" spans="1:13" x14ac:dyDescent="0.25">
      <c r="A3195" s="126" t="s">
        <v>1592</v>
      </c>
      <c r="B3195" s="126" t="s">
        <v>17222</v>
      </c>
      <c r="C3195" s="126" t="s">
        <v>98</v>
      </c>
      <c r="D3195" s="127">
        <v>0.92100000000000004</v>
      </c>
      <c r="E3195" s="128">
        <v>277</v>
      </c>
      <c r="F3195" s="128">
        <v>277</v>
      </c>
      <c r="G3195" s="126" t="s">
        <v>13711</v>
      </c>
      <c r="H3195" s="126" t="s">
        <v>20119</v>
      </c>
      <c r="I3195" s="126" t="s">
        <v>21054</v>
      </c>
      <c r="J3195" s="126" t="s">
        <v>26232</v>
      </c>
      <c r="K3195" s="9">
        <f>_xlfn.IFNA(VLOOKUP(Table5[[#This Row],[Section]],SubSill_Tier,2,FALSE),0)</f>
        <v>0</v>
      </c>
      <c r="L3195" s="9" t="str">
        <f t="shared" si="58"/>
        <v/>
      </c>
      <c r="M3195" s="205" t="str" cm="1">
        <f t="array" ref="M3195">_xlfn.IFS(NOT(ISERROR(VLOOKUP(Table5[[#This Row],[Section]],TB_notTB,1,FALSE))),"No",LEFT(Table5[[#This Row],[Section]],3)="ETB","PLS",LEFT(Table5[[#This Row],[Section]],1)="7","PDB",NOT(ISBLANK(Table5[[#This Row],[Section]])),"No")</f>
        <v>No</v>
      </c>
    </row>
    <row r="3196" spans="1:13" x14ac:dyDescent="0.25">
      <c r="A3196" s="126" t="s">
        <v>14943</v>
      </c>
      <c r="B3196" s="126" t="s">
        <v>14944</v>
      </c>
      <c r="C3196" s="126" t="s">
        <v>75</v>
      </c>
      <c r="D3196" s="127">
        <v>8.2000000000000003E-2</v>
      </c>
      <c r="E3196" s="128">
        <v>100</v>
      </c>
      <c r="F3196" s="128">
        <v>100</v>
      </c>
      <c r="G3196" s="126" t="s">
        <v>14945</v>
      </c>
      <c r="H3196" s="126" t="s">
        <v>20255</v>
      </c>
      <c r="I3196" s="126" t="s">
        <v>21156</v>
      </c>
      <c r="J3196" s="126" t="s">
        <v>26287</v>
      </c>
      <c r="K3196" s="9">
        <f>_xlfn.IFNA(VLOOKUP(Table5[[#This Row],[Section]],SubSill_Tier,2,FALSE),0)</f>
        <v>0</v>
      </c>
      <c r="L3196" s="9" t="str">
        <f t="shared" si="58"/>
        <v/>
      </c>
      <c r="M3196" s="205" t="str" cm="1">
        <f t="array" ref="M3196">_xlfn.IFS(NOT(ISERROR(VLOOKUP(Table5[[#This Row],[Section]],TB_notTB,1,FALSE))),"No",LEFT(Table5[[#This Row],[Section]],3)="ETB","PLS",LEFT(Table5[[#This Row],[Section]],1)="7","PDB",NOT(ISBLANK(Table5[[#This Row],[Section]])),"No")</f>
        <v>No</v>
      </c>
    </row>
    <row r="3197" spans="1:13" x14ac:dyDescent="0.25">
      <c r="A3197" s="126" t="s">
        <v>1593</v>
      </c>
      <c r="B3197" s="126" t="s">
        <v>17222</v>
      </c>
      <c r="C3197" s="126" t="s">
        <v>98</v>
      </c>
      <c r="D3197" s="127">
        <v>1.4510000000000001</v>
      </c>
      <c r="E3197" s="128">
        <v>749</v>
      </c>
      <c r="F3197" s="128">
        <v>749</v>
      </c>
      <c r="G3197" s="126" t="s">
        <v>13711</v>
      </c>
      <c r="H3197" s="126" t="s">
        <v>20119</v>
      </c>
      <c r="I3197" s="126" t="s">
        <v>21054</v>
      </c>
      <c r="J3197" s="126" t="s">
        <v>26232</v>
      </c>
      <c r="K3197" s="9">
        <f>_xlfn.IFNA(VLOOKUP(Table5[[#This Row],[Section]],SubSill_Tier,2,FALSE),0)</f>
        <v>0</v>
      </c>
      <c r="L3197" s="9" t="str">
        <f t="shared" si="58"/>
        <v/>
      </c>
      <c r="M3197" s="205" t="str" cm="1">
        <f t="array" ref="M3197">_xlfn.IFS(NOT(ISERROR(VLOOKUP(Table5[[#This Row],[Section]],TB_notTB,1,FALSE))),"No",LEFT(Table5[[#This Row],[Section]],3)="ETB","PLS",LEFT(Table5[[#This Row],[Section]],1)="7","PDB",NOT(ISBLANK(Table5[[#This Row],[Section]])),"No")</f>
        <v>No</v>
      </c>
    </row>
    <row r="3198" spans="1:13" x14ac:dyDescent="0.25">
      <c r="A3198" s="126" t="s">
        <v>1594</v>
      </c>
      <c r="B3198" s="126" t="s">
        <v>17222</v>
      </c>
      <c r="C3198" s="126" t="s">
        <v>98</v>
      </c>
      <c r="D3198" s="127">
        <v>0.89900000000000002</v>
      </c>
      <c r="E3198" s="128">
        <v>229</v>
      </c>
      <c r="F3198" s="128">
        <v>229</v>
      </c>
      <c r="G3198" s="126" t="s">
        <v>13711</v>
      </c>
      <c r="H3198" s="126" t="s">
        <v>20119</v>
      </c>
      <c r="I3198" s="126" t="s">
        <v>21054</v>
      </c>
      <c r="J3198" s="126" t="s">
        <v>26232</v>
      </c>
      <c r="K3198" s="9">
        <f>_xlfn.IFNA(VLOOKUP(Table5[[#This Row],[Section]],SubSill_Tier,2,FALSE),0)</f>
        <v>0</v>
      </c>
      <c r="L3198" s="9" t="str">
        <f t="shared" si="58"/>
        <v/>
      </c>
      <c r="M3198" s="205" t="str" cm="1">
        <f t="array" ref="M3198">_xlfn.IFS(NOT(ISERROR(VLOOKUP(Table5[[#This Row],[Section]],TB_notTB,1,FALSE))),"No",LEFT(Table5[[#This Row],[Section]],3)="ETB","PLS",LEFT(Table5[[#This Row],[Section]],1)="7","PDB",NOT(ISBLANK(Table5[[#This Row],[Section]])),"No")</f>
        <v>No</v>
      </c>
    </row>
    <row r="3199" spans="1:13" x14ac:dyDescent="0.25">
      <c r="A3199" s="126" t="s">
        <v>1595</v>
      </c>
      <c r="B3199" s="126" t="s">
        <v>17222</v>
      </c>
      <c r="C3199" s="126" t="s">
        <v>98</v>
      </c>
      <c r="D3199" s="127">
        <v>0.39500000000000002</v>
      </c>
      <c r="E3199" s="128">
        <v>213</v>
      </c>
      <c r="F3199" s="128">
        <v>213</v>
      </c>
      <c r="G3199" s="126" t="s">
        <v>13736</v>
      </c>
      <c r="H3199" s="126" t="s">
        <v>20148</v>
      </c>
      <c r="I3199" s="126" t="s">
        <v>21073</v>
      </c>
      <c r="J3199" s="126" t="s">
        <v>26232</v>
      </c>
      <c r="K3199" s="9">
        <f>_xlfn.IFNA(VLOOKUP(Table5[[#This Row],[Section]],SubSill_Tier,2,FALSE),0)</f>
        <v>0</v>
      </c>
      <c r="L3199" s="9" t="str">
        <f t="shared" si="58"/>
        <v/>
      </c>
      <c r="M3199" s="205" t="str" cm="1">
        <f t="array" ref="M3199">_xlfn.IFS(NOT(ISERROR(VLOOKUP(Table5[[#This Row],[Section]],TB_notTB,1,FALSE))),"No",LEFT(Table5[[#This Row],[Section]],3)="ETB","PLS",LEFT(Table5[[#This Row],[Section]],1)="7","PDB",NOT(ISBLANK(Table5[[#This Row],[Section]])),"No")</f>
        <v>No</v>
      </c>
    </row>
    <row r="3200" spans="1:13" x14ac:dyDescent="0.25">
      <c r="A3200" s="126" t="s">
        <v>11745</v>
      </c>
      <c r="B3200" s="126" t="s">
        <v>17222</v>
      </c>
      <c r="C3200" s="126" t="s">
        <v>98</v>
      </c>
      <c r="D3200" s="127">
        <v>0.54100000000000004</v>
      </c>
      <c r="E3200" s="128">
        <v>216</v>
      </c>
      <c r="F3200" s="128">
        <v>100</v>
      </c>
      <c r="G3200" s="126" t="s">
        <v>13745</v>
      </c>
      <c r="H3200" s="126" t="s">
        <v>20189</v>
      </c>
      <c r="I3200" s="126" t="s">
        <v>20190</v>
      </c>
      <c r="J3200" s="126" t="s">
        <v>26260</v>
      </c>
      <c r="K3200" s="9">
        <f>_xlfn.IFNA(VLOOKUP(Table5[[#This Row],[Section]],SubSill_Tier,2,FALSE),0)</f>
        <v>0</v>
      </c>
      <c r="L3200" s="9" t="str">
        <f t="shared" si="58"/>
        <v/>
      </c>
      <c r="M3200" s="205" t="str" cm="1">
        <f t="array" ref="M3200">_xlfn.IFS(NOT(ISERROR(VLOOKUP(Table5[[#This Row],[Section]],TB_notTB,1,FALSE))),"No",LEFT(Table5[[#This Row],[Section]],3)="ETB","PLS",LEFT(Table5[[#This Row],[Section]],1)="7","PDB",NOT(ISBLANK(Table5[[#This Row],[Section]])),"No")</f>
        <v>No</v>
      </c>
    </row>
    <row r="3201" spans="1:13" x14ac:dyDescent="0.25">
      <c r="A3201" s="126" t="s">
        <v>11746</v>
      </c>
      <c r="B3201" s="126" t="s">
        <v>11335</v>
      </c>
      <c r="C3201" s="126" t="s">
        <v>75</v>
      </c>
      <c r="D3201" s="127">
        <v>0.53700000000000003</v>
      </c>
      <c r="E3201" s="128">
        <v>200</v>
      </c>
      <c r="F3201" s="128">
        <v>105</v>
      </c>
      <c r="G3201" s="126" t="s">
        <v>13761</v>
      </c>
      <c r="H3201" s="126" t="s">
        <v>20253</v>
      </c>
      <c r="I3201" s="126" t="s">
        <v>20254</v>
      </c>
      <c r="J3201" s="126" t="s">
        <v>26259</v>
      </c>
      <c r="K3201" s="9">
        <f>_xlfn.IFNA(VLOOKUP(Table5[[#This Row],[Section]],SubSill_Tier,2,FALSE),0)</f>
        <v>0</v>
      </c>
      <c r="L3201" s="9" t="str">
        <f t="shared" si="58"/>
        <v/>
      </c>
      <c r="M3201" s="205" t="str" cm="1">
        <f t="array" ref="M3201">_xlfn.IFS(NOT(ISERROR(VLOOKUP(Table5[[#This Row],[Section]],TB_notTB,1,FALSE))),"No",LEFT(Table5[[#This Row],[Section]],3)="ETB","PLS",LEFT(Table5[[#This Row],[Section]],1)="7","PDB",NOT(ISBLANK(Table5[[#This Row],[Section]])),"No")</f>
        <v>No</v>
      </c>
    </row>
    <row r="3202" spans="1:13" x14ac:dyDescent="0.25">
      <c r="A3202" s="126" t="s">
        <v>6935</v>
      </c>
      <c r="B3202" s="126" t="s">
        <v>17222</v>
      </c>
      <c r="C3202" s="126" t="s">
        <v>98</v>
      </c>
      <c r="D3202" s="127">
        <v>0.98</v>
      </c>
      <c r="E3202" s="128">
        <v>186</v>
      </c>
      <c r="F3202" s="128">
        <v>186</v>
      </c>
      <c r="G3202" s="126" t="s">
        <v>13750</v>
      </c>
      <c r="H3202" s="126" t="s">
        <v>20121</v>
      </c>
      <c r="I3202" s="126" t="s">
        <v>20122</v>
      </c>
      <c r="J3202" s="126" t="s">
        <v>26234</v>
      </c>
      <c r="K3202" s="9">
        <f>_xlfn.IFNA(VLOOKUP(Table5[[#This Row],[Section]],SubSill_Tier,2,FALSE),0)</f>
        <v>0</v>
      </c>
      <c r="L3202" s="9" t="str">
        <f t="shared" ref="L3202:L3265" si="59">IFERROR(IF(LEFT(G3202,2)="AI",IF(_xlfn.NUMBERVALUE(IFERROR(LEFT(IF(ISERROR(FIND("X",UPPER(B3202))),UPPER(B3202),RIGHT(UPPER(B3202),LEN(UPPER(B3202))-FIND("~",SUBSTITUTE(UPPER(B3202),"X","~",LEN(UPPER(B3202))-LEN(SUBSTITUTE(UPPER(B3202),"X","")))))),FIND(" ",IF(ISERROR(FIND("X",UPPER(B3202))),UPPER(B3202),RIGHT(UPPER(B3202),LEN(UPPER(B3202))-FIND("~",SUBSTITUTE(UPPER(B3202),"X","~",LEN(UPPER(B3202))-LEN(SUBSTITUTE(UPPER(B3202),"X","")))))),1)-1),IF(ISERROR(FIND("X",UPPER(B3202))),UPPER(B3202),RIGHT(UPPER(B3202),LEN(UPPER(B3202))-FIND("~",SUBSTITUTE(UPPER(B3202),"X","~",LEN(UPPER(B3202))-LEN(SUBSTITUTE(UPPER(B3202),"X",""))))))),".")&gt;=5,"Wall",""),""),"")</f>
        <v/>
      </c>
      <c r="M3202" s="205" t="str" cm="1">
        <f t="array" ref="M3202">_xlfn.IFS(NOT(ISERROR(VLOOKUP(Table5[[#This Row],[Section]],TB_notTB,1,FALSE))),"No",LEFT(Table5[[#This Row],[Section]],3)="ETB","PLS",LEFT(Table5[[#This Row],[Section]],1)="7","PDB",NOT(ISBLANK(Table5[[#This Row],[Section]])),"No")</f>
        <v>No</v>
      </c>
    </row>
    <row r="3203" spans="1:13" x14ac:dyDescent="0.25">
      <c r="A3203" s="126" t="s">
        <v>6936</v>
      </c>
      <c r="B3203" s="126" t="s">
        <v>12567</v>
      </c>
      <c r="C3203" s="126" t="s">
        <v>75</v>
      </c>
      <c r="D3203" s="127">
        <v>1.3879999999999999</v>
      </c>
      <c r="E3203" s="128">
        <v>171</v>
      </c>
      <c r="F3203" s="128">
        <v>171</v>
      </c>
      <c r="G3203" s="126" t="s">
        <v>13724</v>
      </c>
      <c r="H3203" s="126" t="s">
        <v>21063</v>
      </c>
      <c r="I3203" s="126" t="s">
        <v>21064</v>
      </c>
      <c r="J3203" s="126" t="s">
        <v>26281</v>
      </c>
      <c r="K3203" s="9">
        <f>_xlfn.IFNA(VLOOKUP(Table5[[#This Row],[Section]],SubSill_Tier,2,FALSE),0)</f>
        <v>0</v>
      </c>
      <c r="L3203" s="9" t="str">
        <f t="shared" si="59"/>
        <v>Wall</v>
      </c>
      <c r="M3203" s="205" t="str" cm="1">
        <f t="array" ref="M3203">_xlfn.IFS(NOT(ISERROR(VLOOKUP(Table5[[#This Row],[Section]],TB_notTB,1,FALSE))),"No",LEFT(Table5[[#This Row],[Section]],3)="ETB","PLS",LEFT(Table5[[#This Row],[Section]],1)="7","PDB",NOT(ISBLANK(Table5[[#This Row],[Section]])),"No")</f>
        <v>No</v>
      </c>
    </row>
    <row r="3204" spans="1:13" x14ac:dyDescent="0.25">
      <c r="A3204" s="126" t="s">
        <v>1596</v>
      </c>
      <c r="B3204" s="126" t="s">
        <v>17222</v>
      </c>
      <c r="C3204" s="126" t="s">
        <v>98</v>
      </c>
      <c r="D3204" s="127">
        <v>1.016</v>
      </c>
      <c r="E3204" s="128">
        <v>471</v>
      </c>
      <c r="F3204" s="128">
        <v>471</v>
      </c>
      <c r="G3204" s="126" t="s">
        <v>13736</v>
      </c>
      <c r="H3204" s="126" t="s">
        <v>20148</v>
      </c>
      <c r="I3204" s="126" t="s">
        <v>21073</v>
      </c>
      <c r="J3204" s="126" t="s">
        <v>26232</v>
      </c>
      <c r="K3204" s="9">
        <f>_xlfn.IFNA(VLOOKUP(Table5[[#This Row],[Section]],SubSill_Tier,2,FALSE),0)</f>
        <v>0</v>
      </c>
      <c r="L3204" s="9" t="str">
        <f t="shared" si="59"/>
        <v/>
      </c>
      <c r="M3204" s="205" t="str" cm="1">
        <f t="array" ref="M3204">_xlfn.IFS(NOT(ISERROR(VLOOKUP(Table5[[#This Row],[Section]],TB_notTB,1,FALSE))),"No",LEFT(Table5[[#This Row],[Section]],3)="ETB","PLS",LEFT(Table5[[#This Row],[Section]],1)="7","PDB",NOT(ISBLANK(Table5[[#This Row],[Section]])),"No")</f>
        <v>No</v>
      </c>
    </row>
    <row r="3205" spans="1:13" x14ac:dyDescent="0.25">
      <c r="A3205" s="126" t="s">
        <v>1597</v>
      </c>
      <c r="B3205" s="126" t="s">
        <v>17222</v>
      </c>
      <c r="C3205" s="126" t="s">
        <v>98</v>
      </c>
      <c r="D3205" s="127">
        <v>0.96499999999999997</v>
      </c>
      <c r="E3205" s="128">
        <v>447</v>
      </c>
      <c r="F3205" s="128">
        <v>447</v>
      </c>
      <c r="G3205" s="126" t="s">
        <v>13736</v>
      </c>
      <c r="H3205" s="126" t="s">
        <v>20148</v>
      </c>
      <c r="I3205" s="126" t="s">
        <v>21073</v>
      </c>
      <c r="J3205" s="126" t="s">
        <v>26232</v>
      </c>
      <c r="K3205" s="9">
        <f>_xlfn.IFNA(VLOOKUP(Table5[[#This Row],[Section]],SubSill_Tier,2,FALSE),0)</f>
        <v>0</v>
      </c>
      <c r="L3205" s="9" t="str">
        <f t="shared" si="59"/>
        <v/>
      </c>
      <c r="M3205" s="205" t="str" cm="1">
        <f t="array" ref="M3205">_xlfn.IFS(NOT(ISERROR(VLOOKUP(Table5[[#This Row],[Section]],TB_notTB,1,FALSE))),"No",LEFT(Table5[[#This Row],[Section]],3)="ETB","PLS",LEFT(Table5[[#This Row],[Section]],1)="7","PDB",NOT(ISBLANK(Table5[[#This Row],[Section]])),"No")</f>
        <v>No</v>
      </c>
    </row>
    <row r="3206" spans="1:13" x14ac:dyDescent="0.25">
      <c r="A3206" s="126" t="s">
        <v>1598</v>
      </c>
      <c r="B3206" s="126" t="s">
        <v>17222</v>
      </c>
      <c r="C3206" s="126" t="s">
        <v>98</v>
      </c>
      <c r="D3206" s="127">
        <v>0.84399999999999997</v>
      </c>
      <c r="E3206" s="128">
        <v>374</v>
      </c>
      <c r="F3206" s="128">
        <v>374</v>
      </c>
      <c r="G3206" s="126" t="s">
        <v>13736</v>
      </c>
      <c r="H3206" s="126" t="s">
        <v>20148</v>
      </c>
      <c r="I3206" s="126" t="s">
        <v>21073</v>
      </c>
      <c r="J3206" s="126" t="s">
        <v>26232</v>
      </c>
      <c r="K3206" s="9">
        <f>_xlfn.IFNA(VLOOKUP(Table5[[#This Row],[Section]],SubSill_Tier,2,FALSE),0)</f>
        <v>0</v>
      </c>
      <c r="L3206" s="9" t="str">
        <f t="shared" si="59"/>
        <v/>
      </c>
      <c r="M3206" s="205" t="str" cm="1">
        <f t="array" ref="M3206">_xlfn.IFS(NOT(ISERROR(VLOOKUP(Table5[[#This Row],[Section]],TB_notTB,1,FALSE))),"No",LEFT(Table5[[#This Row],[Section]],3)="ETB","PLS",LEFT(Table5[[#This Row],[Section]],1)="7","PDB",NOT(ISBLANK(Table5[[#This Row],[Section]])),"No")</f>
        <v>No</v>
      </c>
    </row>
    <row r="3207" spans="1:13" x14ac:dyDescent="0.25">
      <c r="A3207" s="126" t="s">
        <v>1599</v>
      </c>
      <c r="B3207" s="126" t="s">
        <v>17222</v>
      </c>
      <c r="C3207" s="126" t="s">
        <v>98</v>
      </c>
      <c r="D3207" s="127">
        <v>0.79200000000000004</v>
      </c>
      <c r="E3207" s="128">
        <v>350</v>
      </c>
      <c r="F3207" s="128">
        <v>350</v>
      </c>
      <c r="G3207" s="126" t="s">
        <v>13736</v>
      </c>
      <c r="H3207" s="126" t="s">
        <v>20148</v>
      </c>
      <c r="I3207" s="126" t="s">
        <v>21073</v>
      </c>
      <c r="J3207" s="126" t="s">
        <v>26232</v>
      </c>
      <c r="K3207" s="9">
        <f>_xlfn.IFNA(VLOOKUP(Table5[[#This Row],[Section]],SubSill_Tier,2,FALSE),0)</f>
        <v>0</v>
      </c>
      <c r="L3207" s="9" t="str">
        <f t="shared" si="59"/>
        <v/>
      </c>
      <c r="M3207" s="205" t="str" cm="1">
        <f t="array" ref="M3207">_xlfn.IFS(NOT(ISERROR(VLOOKUP(Table5[[#This Row],[Section]],TB_notTB,1,FALSE))),"No",LEFT(Table5[[#This Row],[Section]],3)="ETB","PLS",LEFT(Table5[[#This Row],[Section]],1)="7","PDB",NOT(ISBLANK(Table5[[#This Row],[Section]])),"No")</f>
        <v>No</v>
      </c>
    </row>
    <row r="3208" spans="1:13" x14ac:dyDescent="0.25">
      <c r="A3208" s="126" t="s">
        <v>1600</v>
      </c>
      <c r="B3208" s="126" t="s">
        <v>17222</v>
      </c>
      <c r="C3208" s="126" t="s">
        <v>98</v>
      </c>
      <c r="D3208" s="127">
        <v>0.97499999999999998</v>
      </c>
      <c r="E3208" s="128">
        <v>424</v>
      </c>
      <c r="F3208" s="128">
        <v>424</v>
      </c>
      <c r="G3208" s="126" t="s">
        <v>13736</v>
      </c>
      <c r="H3208" s="126" t="s">
        <v>20148</v>
      </c>
      <c r="I3208" s="126" t="s">
        <v>21073</v>
      </c>
      <c r="J3208" s="126" t="s">
        <v>26232</v>
      </c>
      <c r="K3208" s="9">
        <f>_xlfn.IFNA(VLOOKUP(Table5[[#This Row],[Section]],SubSill_Tier,2,FALSE),0)</f>
        <v>0</v>
      </c>
      <c r="L3208" s="9" t="str">
        <f t="shared" si="59"/>
        <v/>
      </c>
      <c r="M3208" s="205" t="str" cm="1">
        <f t="array" ref="M3208">_xlfn.IFS(NOT(ISERROR(VLOOKUP(Table5[[#This Row],[Section]],TB_notTB,1,FALSE))),"No",LEFT(Table5[[#This Row],[Section]],3)="ETB","PLS",LEFT(Table5[[#This Row],[Section]],1)="7","PDB",NOT(ISBLANK(Table5[[#This Row],[Section]])),"No")</f>
        <v>No</v>
      </c>
    </row>
    <row r="3209" spans="1:13" x14ac:dyDescent="0.25">
      <c r="A3209" s="126" t="s">
        <v>1601</v>
      </c>
      <c r="B3209" s="126" t="s">
        <v>17222</v>
      </c>
      <c r="C3209" s="126" t="s">
        <v>98</v>
      </c>
      <c r="D3209" s="127">
        <v>0.192</v>
      </c>
      <c r="E3209" s="128">
        <v>100</v>
      </c>
      <c r="F3209" s="128">
        <v>100</v>
      </c>
      <c r="G3209" s="126" t="s">
        <v>13736</v>
      </c>
      <c r="H3209" s="126" t="s">
        <v>20148</v>
      </c>
      <c r="I3209" s="126" t="s">
        <v>21073</v>
      </c>
      <c r="J3209" s="126" t="s">
        <v>26232</v>
      </c>
      <c r="K3209" s="9">
        <f>_xlfn.IFNA(VLOOKUP(Table5[[#This Row],[Section]],SubSill_Tier,2,FALSE),0)</f>
        <v>0</v>
      </c>
      <c r="L3209" s="9" t="str">
        <f t="shared" si="59"/>
        <v/>
      </c>
      <c r="M3209" s="205" t="str" cm="1">
        <f t="array" ref="M3209">_xlfn.IFS(NOT(ISERROR(VLOOKUP(Table5[[#This Row],[Section]],TB_notTB,1,FALSE))),"No",LEFT(Table5[[#This Row],[Section]],3)="ETB","PLS",LEFT(Table5[[#This Row],[Section]],1)="7","PDB",NOT(ISBLANK(Table5[[#This Row],[Section]])),"No")</f>
        <v>No</v>
      </c>
    </row>
    <row r="3210" spans="1:13" x14ac:dyDescent="0.25">
      <c r="A3210" s="126" t="s">
        <v>6937</v>
      </c>
      <c r="B3210" s="126" t="s">
        <v>12508</v>
      </c>
      <c r="C3210" s="126" t="s">
        <v>75</v>
      </c>
      <c r="D3210" s="127">
        <v>0.38600000000000001</v>
      </c>
      <c r="E3210" s="128">
        <v>118</v>
      </c>
      <c r="F3210" s="128">
        <v>100</v>
      </c>
      <c r="G3210" s="126" t="s">
        <v>13721</v>
      </c>
      <c r="H3210" s="126" t="s">
        <v>21068</v>
      </c>
      <c r="I3210" s="126" t="s">
        <v>21069</v>
      </c>
      <c r="J3210" s="126" t="s">
        <v>26233</v>
      </c>
      <c r="K3210" s="9">
        <f>_xlfn.IFNA(VLOOKUP(Table5[[#This Row],[Section]],SubSill_Tier,2,FALSE),0)</f>
        <v>0</v>
      </c>
      <c r="L3210" s="9" t="str">
        <f t="shared" si="59"/>
        <v/>
      </c>
      <c r="M3210" s="205" t="str" cm="1">
        <f t="array" ref="M3210">_xlfn.IFS(NOT(ISERROR(VLOOKUP(Table5[[#This Row],[Section]],TB_notTB,1,FALSE))),"No",LEFT(Table5[[#This Row],[Section]],3)="ETB","PLS",LEFT(Table5[[#This Row],[Section]],1)="7","PDB",NOT(ISBLANK(Table5[[#This Row],[Section]])),"No")</f>
        <v>No</v>
      </c>
    </row>
    <row r="3211" spans="1:13" x14ac:dyDescent="0.25">
      <c r="A3211" s="126" t="s">
        <v>6938</v>
      </c>
      <c r="B3211" s="126" t="s">
        <v>17222</v>
      </c>
      <c r="C3211" s="126" t="s">
        <v>75</v>
      </c>
      <c r="D3211" s="127">
        <v>0.21</v>
      </c>
      <c r="E3211" s="128">
        <v>126</v>
      </c>
      <c r="F3211" s="128">
        <v>126</v>
      </c>
      <c r="G3211" s="126" t="s">
        <v>13713</v>
      </c>
      <c r="H3211" s="126" t="s">
        <v>20121</v>
      </c>
      <c r="I3211" s="126" t="s">
        <v>20122</v>
      </c>
      <c r="J3211" s="126" t="s">
        <v>26234</v>
      </c>
      <c r="K3211" s="9">
        <f>_xlfn.IFNA(VLOOKUP(Table5[[#This Row],[Section]],SubSill_Tier,2,FALSE),0)</f>
        <v>0</v>
      </c>
      <c r="L3211" s="9" t="str">
        <f t="shared" si="59"/>
        <v/>
      </c>
      <c r="M3211" s="205" t="str" cm="1">
        <f t="array" ref="M3211">_xlfn.IFS(NOT(ISERROR(VLOOKUP(Table5[[#This Row],[Section]],TB_notTB,1,FALSE))),"No",LEFT(Table5[[#This Row],[Section]],3)="ETB","PLS",LEFT(Table5[[#This Row],[Section]],1)="7","PDB",NOT(ISBLANK(Table5[[#This Row],[Section]])),"No")</f>
        <v>No</v>
      </c>
    </row>
    <row r="3212" spans="1:13" x14ac:dyDescent="0.25">
      <c r="A3212" s="126" t="s">
        <v>29480</v>
      </c>
      <c r="B3212" s="126" t="s">
        <v>29481</v>
      </c>
      <c r="C3212" s="126" t="s">
        <v>75</v>
      </c>
      <c r="D3212" s="127">
        <v>5.3999999999999999E-2</v>
      </c>
      <c r="E3212" s="128">
        <v>100</v>
      </c>
      <c r="F3212" s="128">
        <v>100</v>
      </c>
      <c r="G3212" s="126" t="s">
        <v>13716</v>
      </c>
      <c r="H3212" s="126" t="s">
        <v>21094</v>
      </c>
      <c r="I3212" s="126" t="s">
        <v>21095</v>
      </c>
      <c r="J3212" s="126" t="s">
        <v>26233</v>
      </c>
      <c r="K3212" s="9">
        <f>_xlfn.IFNA(VLOOKUP(Table5[[#This Row],[Section]],SubSill_Tier,2,FALSE),0)</f>
        <v>0</v>
      </c>
      <c r="L3212" s="9" t="str">
        <f t="shared" si="59"/>
        <v/>
      </c>
      <c r="M3212" s="205" t="str" cm="1">
        <f t="array" ref="M3212">_xlfn.IFS(NOT(ISERROR(VLOOKUP(Table5[[#This Row],[Section]],TB_notTB,1,FALSE))),"No",LEFT(Table5[[#This Row],[Section]],3)="ETB","PLS",LEFT(Table5[[#This Row],[Section]],1)="7","PDB",NOT(ISBLANK(Table5[[#This Row],[Section]])),"No")</f>
        <v>No</v>
      </c>
    </row>
    <row r="3213" spans="1:13" x14ac:dyDescent="0.25">
      <c r="A3213" s="126" t="s">
        <v>11747</v>
      </c>
      <c r="B3213" s="126" t="s">
        <v>11335</v>
      </c>
      <c r="C3213" s="126" t="s">
        <v>98</v>
      </c>
      <c r="D3213" s="127">
        <v>0.51800000000000002</v>
      </c>
      <c r="E3213" s="128">
        <v>241</v>
      </c>
      <c r="F3213" s="128">
        <v>123</v>
      </c>
      <c r="G3213" s="126" t="s">
        <v>13761</v>
      </c>
      <c r="H3213" s="126" t="s">
        <v>20256</v>
      </c>
      <c r="I3213" s="126" t="s">
        <v>21097</v>
      </c>
      <c r="J3213" s="126" t="s">
        <v>26259</v>
      </c>
      <c r="K3213" s="9">
        <f>_xlfn.IFNA(VLOOKUP(Table5[[#This Row],[Section]],SubSill_Tier,2,FALSE),0)</f>
        <v>0</v>
      </c>
      <c r="L3213" s="9" t="str">
        <f t="shared" si="59"/>
        <v/>
      </c>
      <c r="M3213" s="205" t="str" cm="1">
        <f t="array" ref="M3213">_xlfn.IFS(NOT(ISERROR(VLOOKUP(Table5[[#This Row],[Section]],TB_notTB,1,FALSE))),"No",LEFT(Table5[[#This Row],[Section]],3)="ETB","PLS",LEFT(Table5[[#This Row],[Section]],1)="7","PDB",NOT(ISBLANK(Table5[[#This Row],[Section]])),"No")</f>
        <v>No</v>
      </c>
    </row>
    <row r="3214" spans="1:13" x14ac:dyDescent="0.25">
      <c r="A3214" s="126" t="s">
        <v>6939</v>
      </c>
      <c r="B3214" s="126" t="s">
        <v>12568</v>
      </c>
      <c r="C3214" s="126" t="s">
        <v>75</v>
      </c>
      <c r="D3214" s="127">
        <v>0.56999999999999995</v>
      </c>
      <c r="E3214" s="128">
        <v>107</v>
      </c>
      <c r="F3214" s="128">
        <v>100</v>
      </c>
      <c r="G3214" s="126" t="s">
        <v>13724</v>
      </c>
      <c r="H3214" s="126" t="s">
        <v>21063</v>
      </c>
      <c r="I3214" s="126" t="s">
        <v>21064</v>
      </c>
      <c r="J3214" s="126" t="s">
        <v>26281</v>
      </c>
      <c r="K3214" s="9">
        <f>_xlfn.IFNA(VLOOKUP(Table5[[#This Row],[Section]],SubSill_Tier,2,FALSE),0)</f>
        <v>0</v>
      </c>
      <c r="L3214" s="9" t="str">
        <f t="shared" si="59"/>
        <v>Wall</v>
      </c>
      <c r="M3214" s="205" t="str" cm="1">
        <f t="array" ref="M3214">_xlfn.IFS(NOT(ISERROR(VLOOKUP(Table5[[#This Row],[Section]],TB_notTB,1,FALSE))),"No",LEFT(Table5[[#This Row],[Section]],3)="ETB","PLS",LEFT(Table5[[#This Row],[Section]],1)="7","PDB",NOT(ISBLANK(Table5[[#This Row],[Section]])),"No")</f>
        <v>No</v>
      </c>
    </row>
    <row r="3215" spans="1:13" x14ac:dyDescent="0.25">
      <c r="A3215" s="126" t="s">
        <v>1602</v>
      </c>
      <c r="B3215" s="126" t="s">
        <v>17222</v>
      </c>
      <c r="C3215" s="126" t="s">
        <v>98</v>
      </c>
      <c r="D3215" s="127">
        <v>0.54</v>
      </c>
      <c r="E3215" s="128">
        <v>221</v>
      </c>
      <c r="F3215" s="128">
        <v>100</v>
      </c>
      <c r="G3215" s="126" t="s">
        <v>13711</v>
      </c>
      <c r="H3215" s="126" t="s">
        <v>20119</v>
      </c>
      <c r="I3215" s="126" t="s">
        <v>21054</v>
      </c>
      <c r="J3215" s="126" t="s">
        <v>26232</v>
      </c>
      <c r="K3215" s="9">
        <f>_xlfn.IFNA(VLOOKUP(Table5[[#This Row],[Section]],SubSill_Tier,2,FALSE),0)</f>
        <v>0</v>
      </c>
      <c r="L3215" s="9" t="str">
        <f t="shared" si="59"/>
        <v/>
      </c>
      <c r="M3215" s="205" t="str" cm="1">
        <f t="array" ref="M3215">_xlfn.IFS(NOT(ISERROR(VLOOKUP(Table5[[#This Row],[Section]],TB_notTB,1,FALSE))),"No",LEFT(Table5[[#This Row],[Section]],3)="ETB","PLS",LEFT(Table5[[#This Row],[Section]],1)="7","PDB",NOT(ISBLANK(Table5[[#This Row],[Section]])),"No")</f>
        <v>No</v>
      </c>
    </row>
    <row r="3216" spans="1:13" x14ac:dyDescent="0.25">
      <c r="A3216" s="126" t="s">
        <v>1603</v>
      </c>
      <c r="B3216" s="126" t="s">
        <v>17222</v>
      </c>
      <c r="C3216" s="126" t="s">
        <v>98</v>
      </c>
      <c r="D3216" s="127">
        <v>1.19</v>
      </c>
      <c r="E3216" s="128">
        <v>456</v>
      </c>
      <c r="F3216" s="128">
        <v>209</v>
      </c>
      <c r="G3216" s="126" t="s">
        <v>13711</v>
      </c>
      <c r="H3216" s="126" t="s">
        <v>20119</v>
      </c>
      <c r="I3216" s="126" t="s">
        <v>21054</v>
      </c>
      <c r="J3216" s="126" t="s">
        <v>26232</v>
      </c>
      <c r="K3216" s="9">
        <f>_xlfn.IFNA(VLOOKUP(Table5[[#This Row],[Section]],SubSill_Tier,2,FALSE),0)</f>
        <v>0</v>
      </c>
      <c r="L3216" s="9" t="str">
        <f t="shared" si="59"/>
        <v/>
      </c>
      <c r="M3216" s="205" t="str" cm="1">
        <f t="array" ref="M3216">_xlfn.IFS(NOT(ISERROR(VLOOKUP(Table5[[#This Row],[Section]],TB_notTB,1,FALSE))),"No",LEFT(Table5[[#This Row],[Section]],3)="ETB","PLS",LEFT(Table5[[#This Row],[Section]],1)="7","PDB",NOT(ISBLANK(Table5[[#This Row],[Section]])),"No")</f>
        <v>No</v>
      </c>
    </row>
    <row r="3217" spans="1:14" x14ac:dyDescent="0.25">
      <c r="A3217" s="126" t="s">
        <v>6940</v>
      </c>
      <c r="B3217" s="126" t="s">
        <v>17222</v>
      </c>
      <c r="C3217" s="126" t="s">
        <v>98</v>
      </c>
      <c r="D3217" s="127">
        <v>1.212</v>
      </c>
      <c r="E3217" s="128">
        <v>282</v>
      </c>
      <c r="F3217" s="128">
        <v>193</v>
      </c>
      <c r="G3217" s="126" t="s">
        <v>13724</v>
      </c>
      <c r="H3217" s="126" t="s">
        <v>20186</v>
      </c>
      <c r="I3217" s="126" t="s">
        <v>22099</v>
      </c>
      <c r="J3217" s="126" t="s">
        <v>26234</v>
      </c>
      <c r="K3217" s="9">
        <f>_xlfn.IFNA(VLOOKUP(Table5[[#This Row],[Section]],SubSill_Tier,2,FALSE),0)</f>
        <v>0</v>
      </c>
      <c r="L3217" s="9" t="str">
        <f t="shared" si="59"/>
        <v/>
      </c>
      <c r="M3217" s="205" t="str" cm="1">
        <f t="array" ref="M3217">_xlfn.IFS(NOT(ISERROR(VLOOKUP(Table5[[#This Row],[Section]],TB_notTB,1,FALSE))),"No",LEFT(Table5[[#This Row],[Section]],3)="ETB","PLS",LEFT(Table5[[#This Row],[Section]],1)="7","PDB",NOT(ISBLANK(Table5[[#This Row],[Section]])),"No")</f>
        <v>No</v>
      </c>
    </row>
    <row r="3218" spans="1:14" x14ac:dyDescent="0.25">
      <c r="A3218" s="126" t="s">
        <v>6941</v>
      </c>
      <c r="B3218" s="126" t="s">
        <v>17222</v>
      </c>
      <c r="C3218" s="126" t="s">
        <v>75</v>
      </c>
      <c r="D3218" s="127">
        <v>0.91100000000000003</v>
      </c>
      <c r="E3218" s="128">
        <v>226</v>
      </c>
      <c r="F3218" s="128">
        <v>126</v>
      </c>
      <c r="G3218" s="126" t="s">
        <v>13724</v>
      </c>
      <c r="H3218" s="126" t="s">
        <v>20121</v>
      </c>
      <c r="I3218" s="126" t="s">
        <v>20122</v>
      </c>
      <c r="J3218" s="126" t="s">
        <v>26234</v>
      </c>
      <c r="K3218" s="9">
        <f>_xlfn.IFNA(VLOOKUP(Table5[[#This Row],[Section]],SubSill_Tier,2,FALSE),0)</f>
        <v>0</v>
      </c>
      <c r="L3218" s="9" t="str">
        <f t="shared" si="59"/>
        <v/>
      </c>
      <c r="M3218" s="205" t="str" cm="1">
        <f t="array" ref="M3218">_xlfn.IFS(NOT(ISERROR(VLOOKUP(Table5[[#This Row],[Section]],TB_notTB,1,FALSE))),"No",LEFT(Table5[[#This Row],[Section]],3)="ETB","PLS",LEFT(Table5[[#This Row],[Section]],1)="7","PDB",NOT(ISBLANK(Table5[[#This Row],[Section]])),"No")</f>
        <v>No</v>
      </c>
    </row>
    <row r="3219" spans="1:14" x14ac:dyDescent="0.25">
      <c r="A3219" s="126" t="s">
        <v>11748</v>
      </c>
      <c r="B3219" s="126" t="s">
        <v>11749</v>
      </c>
      <c r="C3219" s="126" t="s">
        <v>75</v>
      </c>
      <c r="D3219" s="127">
        <v>0.34599999999999997</v>
      </c>
      <c r="E3219" s="128">
        <v>142</v>
      </c>
      <c r="F3219" s="128">
        <v>100</v>
      </c>
      <c r="G3219" s="126" t="s">
        <v>13763</v>
      </c>
      <c r="H3219" s="126" t="s">
        <v>20250</v>
      </c>
      <c r="I3219" s="126" t="s">
        <v>21155</v>
      </c>
      <c r="J3219" s="126" t="s">
        <v>26258</v>
      </c>
      <c r="K3219" s="9">
        <f>_xlfn.IFNA(VLOOKUP(Table5[[#This Row],[Section]],SubSill_Tier,2,FALSE),0)</f>
        <v>0</v>
      </c>
      <c r="L3219" s="9" t="str">
        <f t="shared" si="59"/>
        <v/>
      </c>
      <c r="M3219" s="205" t="str" cm="1">
        <f t="array" ref="M3219">_xlfn.IFS(NOT(ISERROR(VLOOKUP(Table5[[#This Row],[Section]],TB_notTB,1,FALSE))),"No",LEFT(Table5[[#This Row],[Section]],3)="ETB","PLS",LEFT(Table5[[#This Row],[Section]],1)="7","PDB",NOT(ISBLANK(Table5[[#This Row],[Section]])),"No")</f>
        <v>No</v>
      </c>
    </row>
    <row r="3220" spans="1:14" x14ac:dyDescent="0.25">
      <c r="A3220" s="126" t="s">
        <v>6942</v>
      </c>
      <c r="B3220" s="126" t="s">
        <v>27882</v>
      </c>
      <c r="C3220" s="126" t="s">
        <v>75</v>
      </c>
      <c r="D3220" s="127">
        <v>0.28199999999999997</v>
      </c>
      <c r="E3220" s="128">
        <v>133</v>
      </c>
      <c r="F3220" s="128">
        <v>100</v>
      </c>
      <c r="G3220" s="126" t="s">
        <v>13720</v>
      </c>
      <c r="H3220" s="126" t="s">
        <v>20130</v>
      </c>
      <c r="I3220" s="126" t="s">
        <v>20131</v>
      </c>
      <c r="J3220" s="126" t="s">
        <v>26235</v>
      </c>
      <c r="K3220" s="9">
        <f>_xlfn.IFNA(VLOOKUP(Table5[[#This Row],[Section]],SubSill_Tier,2,FALSE),0)</f>
        <v>0</v>
      </c>
      <c r="L3220" s="9" t="str">
        <f t="shared" si="59"/>
        <v/>
      </c>
      <c r="M3220" s="205" t="str" cm="1">
        <f t="array" ref="M3220">_xlfn.IFS(NOT(ISERROR(VLOOKUP(Table5[[#This Row],[Section]],TB_notTB,1,FALSE))),"No",LEFT(Table5[[#This Row],[Section]],3)="ETB","PLS",LEFT(Table5[[#This Row],[Section]],1)="7","PDB",NOT(ISBLANK(Table5[[#This Row],[Section]])),"No")</f>
        <v>No</v>
      </c>
    </row>
    <row r="3221" spans="1:14" x14ac:dyDescent="0.25">
      <c r="A3221" s="126" t="s">
        <v>11750</v>
      </c>
      <c r="B3221" s="126" t="s">
        <v>11751</v>
      </c>
      <c r="C3221" s="126" t="s">
        <v>98</v>
      </c>
      <c r="D3221" s="127">
        <v>3.9289999999999998</v>
      </c>
      <c r="E3221" s="128">
        <v>484</v>
      </c>
      <c r="F3221" s="128">
        <v>484</v>
      </c>
      <c r="G3221" s="126" t="s">
        <v>13742</v>
      </c>
      <c r="H3221" s="126" t="s">
        <v>20193</v>
      </c>
      <c r="I3221" s="126" t="s">
        <v>21096</v>
      </c>
      <c r="J3221" s="126" t="s">
        <v>26262</v>
      </c>
      <c r="K3221" s="9">
        <f>_xlfn.IFNA(VLOOKUP(Table5[[#This Row],[Section]],SubSill_Tier,2,FALSE),0)</f>
        <v>0</v>
      </c>
      <c r="L3221" s="9" t="str">
        <f t="shared" si="59"/>
        <v/>
      </c>
      <c r="M3221" s="205" t="str" cm="1">
        <f t="array" ref="M3221">_xlfn.IFS(NOT(ISERROR(VLOOKUP(Table5[[#This Row],[Section]],TB_notTB,1,FALSE))),"No",LEFT(Table5[[#This Row],[Section]],3)="ETB","PLS",LEFT(Table5[[#This Row],[Section]],1)="7","PDB",NOT(ISBLANK(Table5[[#This Row],[Section]])),"No")</f>
        <v>No</v>
      </c>
    </row>
    <row r="3222" spans="1:14" x14ac:dyDescent="0.25">
      <c r="A3222" s="126" t="s">
        <v>11752</v>
      </c>
      <c r="B3222" s="126" t="s">
        <v>11753</v>
      </c>
      <c r="C3222" s="126" t="s">
        <v>75</v>
      </c>
      <c r="D3222" s="127">
        <v>0.88600000000000001</v>
      </c>
      <c r="E3222" s="128">
        <v>273</v>
      </c>
      <c r="F3222" s="128">
        <v>210</v>
      </c>
      <c r="G3222" s="126" t="s">
        <v>13739</v>
      </c>
      <c r="H3222" s="126" t="s">
        <v>20181</v>
      </c>
      <c r="I3222" s="126" t="s">
        <v>13279</v>
      </c>
      <c r="J3222" s="126" t="s">
        <v>26258</v>
      </c>
      <c r="K3222" s="9">
        <f>_xlfn.IFNA(VLOOKUP(Table5[[#This Row],[Section]],SubSill_Tier,2,FALSE),0)</f>
        <v>0</v>
      </c>
      <c r="L3222" s="9" t="str">
        <f t="shared" si="59"/>
        <v/>
      </c>
      <c r="M3222" s="205" t="str" cm="1">
        <f t="array" ref="M3222">_xlfn.IFS(NOT(ISERROR(VLOOKUP(Table5[[#This Row],[Section]],TB_notTB,1,FALSE))),"No",LEFT(Table5[[#This Row],[Section]],3)="ETB","PLS",LEFT(Table5[[#This Row],[Section]],1)="7","PDB",NOT(ISBLANK(Table5[[#This Row],[Section]])),"No")</f>
        <v>No</v>
      </c>
    </row>
    <row r="3223" spans="1:14" x14ac:dyDescent="0.25">
      <c r="A3223" s="126" t="s">
        <v>1604</v>
      </c>
      <c r="B3223" s="126" t="s">
        <v>17222</v>
      </c>
      <c r="C3223" s="126" t="s">
        <v>98</v>
      </c>
      <c r="D3223" s="127">
        <v>0.64300000000000002</v>
      </c>
      <c r="E3223" s="128">
        <v>234</v>
      </c>
      <c r="F3223" s="128">
        <v>100</v>
      </c>
      <c r="G3223" s="126" t="s">
        <v>13711</v>
      </c>
      <c r="H3223" s="126" t="s">
        <v>20119</v>
      </c>
      <c r="I3223" s="126" t="s">
        <v>21054</v>
      </c>
      <c r="J3223" s="126" t="s">
        <v>26232</v>
      </c>
      <c r="K3223" s="9">
        <f>_xlfn.IFNA(VLOOKUP(Table5[[#This Row],[Section]],SubSill_Tier,2,FALSE),0)</f>
        <v>0</v>
      </c>
      <c r="L3223" s="9" t="str">
        <f t="shared" si="59"/>
        <v/>
      </c>
      <c r="M3223" s="205" t="str" cm="1">
        <f t="array" ref="M3223">_xlfn.IFS(NOT(ISERROR(VLOOKUP(Table5[[#This Row],[Section]],TB_notTB,1,FALSE))),"No",LEFT(Table5[[#This Row],[Section]],3)="ETB","PLS",LEFT(Table5[[#This Row],[Section]],1)="7","PDB",NOT(ISBLANK(Table5[[#This Row],[Section]])),"No")</f>
        <v>No</v>
      </c>
    </row>
    <row r="3224" spans="1:14" x14ac:dyDescent="0.25">
      <c r="A3224" s="126" t="s">
        <v>1605</v>
      </c>
      <c r="B3224" s="126" t="s">
        <v>17222</v>
      </c>
      <c r="C3224" s="126" t="s">
        <v>98</v>
      </c>
      <c r="D3224" s="127">
        <v>1.163</v>
      </c>
      <c r="E3224" s="128">
        <v>534</v>
      </c>
      <c r="F3224" s="128">
        <v>280</v>
      </c>
      <c r="G3224" s="126" t="s">
        <v>13711</v>
      </c>
      <c r="H3224" s="126" t="s">
        <v>20119</v>
      </c>
      <c r="I3224" s="126" t="s">
        <v>21054</v>
      </c>
      <c r="J3224" s="126" t="s">
        <v>26232</v>
      </c>
      <c r="K3224" s="9">
        <f>_xlfn.IFNA(VLOOKUP(Table5[[#This Row],[Section]],SubSill_Tier,2,FALSE),0)</f>
        <v>0</v>
      </c>
      <c r="L3224" s="9" t="str">
        <f t="shared" si="59"/>
        <v/>
      </c>
      <c r="M3224" s="205" t="str" cm="1">
        <f t="array" ref="M3224">_xlfn.IFS(NOT(ISERROR(VLOOKUP(Table5[[#This Row],[Section]],TB_notTB,1,FALSE))),"No",LEFT(Table5[[#This Row],[Section]],3)="ETB","PLS",LEFT(Table5[[#This Row],[Section]],1)="7","PDB",NOT(ISBLANK(Table5[[#This Row],[Section]])),"No")</f>
        <v>No</v>
      </c>
    </row>
    <row r="3225" spans="1:14" x14ac:dyDescent="0.25">
      <c r="A3225" s="126" t="s">
        <v>1606</v>
      </c>
      <c r="B3225" s="126" t="s">
        <v>17222</v>
      </c>
      <c r="C3225" s="126" t="s">
        <v>98</v>
      </c>
      <c r="D3225" s="127">
        <v>1.498</v>
      </c>
      <c r="E3225" s="128">
        <v>633</v>
      </c>
      <c r="F3225" s="128">
        <v>384</v>
      </c>
      <c r="G3225" s="126" t="s">
        <v>13711</v>
      </c>
      <c r="H3225" s="126" t="s">
        <v>20119</v>
      </c>
      <c r="I3225" s="126" t="s">
        <v>21054</v>
      </c>
      <c r="J3225" s="126" t="s">
        <v>26232</v>
      </c>
      <c r="K3225" s="9">
        <f>_xlfn.IFNA(VLOOKUP(Table5[[#This Row],[Section]],SubSill_Tier,2,FALSE),0)</f>
        <v>0</v>
      </c>
      <c r="L3225" s="9" t="str">
        <f t="shared" si="59"/>
        <v/>
      </c>
      <c r="M3225" s="205" t="str" cm="1">
        <f t="array" ref="M3225">_xlfn.IFS(NOT(ISERROR(VLOOKUP(Table5[[#This Row],[Section]],TB_notTB,1,FALSE))),"No",LEFT(Table5[[#This Row],[Section]],3)="ETB","PLS",LEFT(Table5[[#This Row],[Section]],1)="7","PDB",NOT(ISBLANK(Table5[[#This Row],[Section]])),"No")</f>
        <v>No</v>
      </c>
    </row>
    <row r="3226" spans="1:14" x14ac:dyDescent="0.25">
      <c r="A3226" s="126" t="s">
        <v>1607</v>
      </c>
      <c r="B3226" s="126" t="s">
        <v>17222</v>
      </c>
      <c r="C3226" s="126" t="s">
        <v>98</v>
      </c>
      <c r="D3226" s="127">
        <v>0.224</v>
      </c>
      <c r="E3226" s="128">
        <v>110</v>
      </c>
      <c r="F3226" s="128">
        <v>100</v>
      </c>
      <c r="G3226" s="126" t="s">
        <v>13711</v>
      </c>
      <c r="H3226" s="126" t="s">
        <v>20119</v>
      </c>
      <c r="I3226" s="126" t="s">
        <v>21054</v>
      </c>
      <c r="J3226" s="126" t="s">
        <v>26232</v>
      </c>
      <c r="K3226" s="9">
        <f>_xlfn.IFNA(VLOOKUP(Table5[[#This Row],[Section]],SubSill_Tier,2,FALSE),0)</f>
        <v>0</v>
      </c>
      <c r="L3226" s="9" t="str">
        <f t="shared" si="59"/>
        <v/>
      </c>
      <c r="M3226" s="205" t="str" cm="1">
        <f t="array" ref="M3226">_xlfn.IFS(NOT(ISERROR(VLOOKUP(Table5[[#This Row],[Section]],TB_notTB,1,FALSE))),"No",LEFT(Table5[[#This Row],[Section]],3)="ETB","PLS",LEFT(Table5[[#This Row],[Section]],1)="7","PDB",NOT(ISBLANK(Table5[[#This Row],[Section]])),"No")</f>
        <v>No</v>
      </c>
    </row>
    <row r="3227" spans="1:14" x14ac:dyDescent="0.25">
      <c r="A3227" s="126" t="s">
        <v>6943</v>
      </c>
      <c r="B3227" s="126" t="s">
        <v>3598</v>
      </c>
      <c r="C3227" s="126" t="s">
        <v>98</v>
      </c>
      <c r="D3227" s="127">
        <v>1.125</v>
      </c>
      <c r="E3227" s="128">
        <v>284</v>
      </c>
      <c r="F3227" s="128">
        <v>152</v>
      </c>
      <c r="G3227" s="126" t="s">
        <v>13724</v>
      </c>
      <c r="H3227" s="126" t="s">
        <v>20186</v>
      </c>
      <c r="I3227" s="126" t="s">
        <v>22099</v>
      </c>
      <c r="J3227" s="126" t="s">
        <v>26234</v>
      </c>
      <c r="K3227" s="9">
        <f>_xlfn.IFNA(VLOOKUP(Table5[[#This Row],[Section]],SubSill_Tier,2,FALSE),0)</f>
        <v>0</v>
      </c>
      <c r="L3227" s="9" t="str">
        <f t="shared" si="59"/>
        <v/>
      </c>
      <c r="M3227" s="205" t="str" cm="1">
        <f t="array" ref="M3227">_xlfn.IFS(NOT(ISERROR(VLOOKUP(Table5[[#This Row],[Section]],TB_notTB,1,FALSE))),"No",LEFT(Table5[[#This Row],[Section]],3)="ETB","PLS",LEFT(Table5[[#This Row],[Section]],1)="7","PDB",NOT(ISBLANK(Table5[[#This Row],[Section]])),"No")</f>
        <v>No</v>
      </c>
    </row>
    <row r="3228" spans="1:14" x14ac:dyDescent="0.25">
      <c r="A3228" s="126" t="s">
        <v>6944</v>
      </c>
      <c r="B3228" s="126" t="s">
        <v>3598</v>
      </c>
      <c r="C3228" s="126" t="s">
        <v>98</v>
      </c>
      <c r="D3228" s="127">
        <v>2.0939999999999999</v>
      </c>
      <c r="E3228" s="128">
        <v>427</v>
      </c>
      <c r="F3228" s="128">
        <v>427</v>
      </c>
      <c r="G3228" s="126" t="s">
        <v>13724</v>
      </c>
      <c r="H3228" s="126" t="s">
        <v>20186</v>
      </c>
      <c r="I3228" s="126" t="s">
        <v>22099</v>
      </c>
      <c r="J3228" s="126" t="s">
        <v>26234</v>
      </c>
      <c r="K3228" s="9">
        <f>_xlfn.IFNA(VLOOKUP(Table5[[#This Row],[Section]],SubSill_Tier,2,FALSE),0)</f>
        <v>0</v>
      </c>
      <c r="L3228" s="9" t="str">
        <f t="shared" si="59"/>
        <v/>
      </c>
      <c r="M3228" s="205" t="str" cm="1">
        <f t="array" ref="M3228">_xlfn.IFS(NOT(ISERROR(VLOOKUP(Table5[[#This Row],[Section]],TB_notTB,1,FALSE))),"No",LEFT(Table5[[#This Row],[Section]],3)="ETB","PLS",LEFT(Table5[[#This Row],[Section]],1)="7","PDB",NOT(ISBLANK(Table5[[#This Row],[Section]])),"No")</f>
        <v>No</v>
      </c>
    </row>
    <row r="3229" spans="1:14" x14ac:dyDescent="0.25">
      <c r="A3229" s="126" t="s">
        <v>29482</v>
      </c>
      <c r="B3229" s="126" t="s">
        <v>29483</v>
      </c>
      <c r="C3229" s="126" t="s">
        <v>75</v>
      </c>
      <c r="D3229" s="127">
        <v>2.169</v>
      </c>
      <c r="E3229" s="128">
        <v>329</v>
      </c>
      <c r="F3229" s="128">
        <v>329</v>
      </c>
      <c r="G3229" s="126" t="s">
        <v>13720</v>
      </c>
      <c r="H3229" s="126" t="s">
        <v>20130</v>
      </c>
      <c r="I3229" s="126" t="s">
        <v>20131</v>
      </c>
      <c r="J3229" s="126" t="s">
        <v>26235</v>
      </c>
      <c r="K3229" s="9">
        <f>_xlfn.IFNA(VLOOKUP(Table5[[#This Row],[Section]],SubSill_Tier,2,FALSE),0)</f>
        <v>0</v>
      </c>
      <c r="L3229" s="9" t="str">
        <f t="shared" si="59"/>
        <v>Wall</v>
      </c>
      <c r="M3229" s="205" t="str" cm="1">
        <f t="array" ref="M3229">_xlfn.IFS(NOT(ISERROR(VLOOKUP(Table5[[#This Row],[Section]],TB_notTB,1,FALSE))),"No",LEFT(Table5[[#This Row],[Section]],3)="ETB","PLS",LEFT(Table5[[#This Row],[Section]],1)="7","PDB",NOT(ISBLANK(Table5[[#This Row],[Section]])),"No")</f>
        <v>No</v>
      </c>
    </row>
    <row r="3230" spans="1:14" x14ac:dyDescent="0.25">
      <c r="A3230" s="126" t="s">
        <v>6945</v>
      </c>
      <c r="B3230" s="126" t="s">
        <v>17222</v>
      </c>
      <c r="C3230" s="126" t="s">
        <v>75</v>
      </c>
      <c r="D3230" s="127">
        <v>0.82599999999999996</v>
      </c>
      <c r="E3230" s="128">
        <v>113</v>
      </c>
      <c r="F3230" s="128">
        <v>100</v>
      </c>
      <c r="G3230" s="126" t="s">
        <v>13724</v>
      </c>
      <c r="H3230" s="126" t="s">
        <v>20121</v>
      </c>
      <c r="I3230" s="126" t="s">
        <v>20122</v>
      </c>
      <c r="J3230" s="126" t="s">
        <v>26234</v>
      </c>
      <c r="K3230" s="9">
        <f>_xlfn.IFNA(VLOOKUP(Table5[[#This Row],[Section]],SubSill_Tier,2,FALSE),0)</f>
        <v>0</v>
      </c>
      <c r="L3230" s="9" t="str">
        <f t="shared" si="59"/>
        <v/>
      </c>
      <c r="M3230" s="205" t="str" cm="1">
        <f t="array" ref="M3230">_xlfn.IFS(NOT(ISERROR(VLOOKUP(Table5[[#This Row],[Section]],TB_notTB,1,FALSE))),"No",LEFT(Table5[[#This Row],[Section]],3)="ETB","PLS",LEFT(Table5[[#This Row],[Section]],1)="7","PDB",NOT(ISBLANK(Table5[[#This Row],[Section]])),"No")</f>
        <v>No</v>
      </c>
    </row>
    <row r="3231" spans="1:14" x14ac:dyDescent="0.25">
      <c r="A3231" s="126" t="s">
        <v>11754</v>
      </c>
      <c r="B3231" s="126" t="s">
        <v>17222</v>
      </c>
      <c r="C3231" s="126" t="s">
        <v>75</v>
      </c>
      <c r="D3231" s="127">
        <v>1.55</v>
      </c>
      <c r="E3231" s="128">
        <v>112</v>
      </c>
      <c r="F3231" s="128">
        <v>112</v>
      </c>
      <c r="G3231" s="126" t="s">
        <v>13745</v>
      </c>
      <c r="H3231" s="126" t="s">
        <v>20189</v>
      </c>
      <c r="I3231" s="126" t="s">
        <v>20190</v>
      </c>
      <c r="J3231" s="126" t="s">
        <v>26260</v>
      </c>
      <c r="K3231" s="9">
        <f>_xlfn.IFNA(VLOOKUP(Table5[[#This Row],[Section]],SubSill_Tier,2,FALSE),0)</f>
        <v>0</v>
      </c>
      <c r="L3231" s="9" t="str">
        <f t="shared" si="59"/>
        <v/>
      </c>
      <c r="M3231" s="205" t="str" cm="1">
        <f t="array" ref="M3231">_xlfn.IFS(NOT(ISERROR(VLOOKUP(Table5[[#This Row],[Section]],TB_notTB,1,FALSE))),"No",LEFT(Table5[[#This Row],[Section]],3)="ETB","PLS",LEFT(Table5[[#This Row],[Section]],1)="7","PDB",NOT(ISBLANK(Table5[[#This Row],[Section]])),"No")</f>
        <v>No</v>
      </c>
      <c r="N3231" t="str">
        <f>IFERROR(IF(_xlfn.NUMBERVALUE(IFERROR(LEFT(IF(ISERROR(FIND("X",B3231)),B3231,RIGHT(B3231,LEN(B3231)-FIND("~",SUBSTITUTE(B3231,"X","~",LEN(B3231)-LEN(SUBSTITUTE(B3231,"X","")))))),FIND(" ",IF(ISERROR(FIND("X",B3231)),B3231,RIGHT(B3231,LEN(B3231)-FIND("~",SUBSTITUTE(B3231,"X","~",LEN(B3231)-LEN(SUBSTITUTE(B3231,"X","")))))),1)-1),IF(ISERROR(FIND("X",B3231)),B3231,RIGHT(B3231,LEN(B3231)-FIND("~",SUBSTITUTE(B3231,"X","~",LEN(B3231)-LEN(SUBSTITUTE(B3231,"X",""))))))),".")&gt;=5,"Wall thickness oversized for VPL - contact Mill","Ok"),"Ok")</f>
        <v>Ok</v>
      </c>
    </row>
    <row r="3232" spans="1:14" x14ac:dyDescent="0.25">
      <c r="A3232" s="126" t="s">
        <v>1608</v>
      </c>
      <c r="B3232" s="126" t="s">
        <v>17222</v>
      </c>
      <c r="C3232" s="126" t="s">
        <v>98</v>
      </c>
      <c r="D3232" s="127">
        <v>1.0880000000000001</v>
      </c>
      <c r="E3232" s="128">
        <v>140</v>
      </c>
      <c r="F3232" s="128">
        <v>140</v>
      </c>
      <c r="G3232" s="126" t="s">
        <v>13711</v>
      </c>
      <c r="H3232" s="126" t="s">
        <v>20119</v>
      </c>
      <c r="I3232" s="126" t="s">
        <v>21054</v>
      </c>
      <c r="J3232" s="126" t="s">
        <v>26232</v>
      </c>
      <c r="K3232" s="9">
        <f>_xlfn.IFNA(VLOOKUP(Table5[[#This Row],[Section]],SubSill_Tier,2,FALSE),0)</f>
        <v>0</v>
      </c>
      <c r="L3232" s="9" t="str">
        <f t="shared" si="59"/>
        <v/>
      </c>
      <c r="M3232" s="205" t="str" cm="1">
        <f t="array" ref="M3232">_xlfn.IFS(NOT(ISERROR(VLOOKUP(Table5[[#This Row],[Section]],TB_notTB,1,FALSE))),"No",LEFT(Table5[[#This Row],[Section]],3)="ETB","PLS",LEFT(Table5[[#This Row],[Section]],1)="7","PDB",NOT(ISBLANK(Table5[[#This Row],[Section]])),"No")</f>
        <v>No</v>
      </c>
    </row>
    <row r="3233" spans="1:13" x14ac:dyDescent="0.25">
      <c r="A3233" s="126" t="s">
        <v>1609</v>
      </c>
      <c r="B3233" s="126" t="s">
        <v>17222</v>
      </c>
      <c r="C3233" s="126" t="s">
        <v>75</v>
      </c>
      <c r="D3233" s="127">
        <v>1.236</v>
      </c>
      <c r="E3233" s="128">
        <v>561</v>
      </c>
      <c r="F3233" s="128">
        <v>310</v>
      </c>
      <c r="G3233" s="126" t="s">
        <v>13730</v>
      </c>
      <c r="H3233" s="126" t="s">
        <v>20139</v>
      </c>
      <c r="I3233" s="126" t="s">
        <v>20140</v>
      </c>
      <c r="J3233" s="126" t="s">
        <v>26243</v>
      </c>
      <c r="K3233" s="9">
        <f>_xlfn.IFNA(VLOOKUP(Table5[[#This Row],[Section]],SubSill_Tier,2,FALSE),0)</f>
        <v>0</v>
      </c>
      <c r="L3233" s="9" t="str">
        <f t="shared" si="59"/>
        <v/>
      </c>
      <c r="M3233" s="205" t="str" cm="1">
        <f t="array" ref="M3233">_xlfn.IFS(NOT(ISERROR(VLOOKUP(Table5[[#This Row],[Section]],TB_notTB,1,FALSE))),"No",LEFT(Table5[[#This Row],[Section]],3)="ETB","PLS",LEFT(Table5[[#This Row],[Section]],1)="7","PDB",NOT(ISBLANK(Table5[[#This Row],[Section]])),"No")</f>
        <v>No</v>
      </c>
    </row>
    <row r="3234" spans="1:13" x14ac:dyDescent="0.25">
      <c r="A3234" s="126" t="s">
        <v>1610</v>
      </c>
      <c r="B3234" s="126" t="s">
        <v>17222</v>
      </c>
      <c r="C3234" s="126" t="s">
        <v>98</v>
      </c>
      <c r="D3234" s="127">
        <v>1.204</v>
      </c>
      <c r="E3234" s="128">
        <v>100</v>
      </c>
      <c r="F3234" s="128">
        <v>158</v>
      </c>
      <c r="G3234" s="126" t="s">
        <v>13711</v>
      </c>
      <c r="H3234" s="126" t="s">
        <v>20119</v>
      </c>
      <c r="I3234" s="126" t="s">
        <v>21054</v>
      </c>
      <c r="J3234" s="126" t="s">
        <v>26232</v>
      </c>
      <c r="K3234" s="9">
        <f>_xlfn.IFNA(VLOOKUP(Table5[[#This Row],[Section]],SubSill_Tier,2,FALSE),0)</f>
        <v>0</v>
      </c>
      <c r="L3234" s="9" t="str">
        <f t="shared" si="59"/>
        <v/>
      </c>
      <c r="M3234" s="205" t="str" cm="1">
        <f t="array" ref="M3234">_xlfn.IFS(NOT(ISERROR(VLOOKUP(Table5[[#This Row],[Section]],TB_notTB,1,FALSE))),"No",LEFT(Table5[[#This Row],[Section]],3)="ETB","PLS",LEFT(Table5[[#This Row],[Section]],1)="7","PDB",NOT(ISBLANK(Table5[[#This Row],[Section]])),"No")</f>
        <v>No</v>
      </c>
    </row>
    <row r="3235" spans="1:13" x14ac:dyDescent="0.25">
      <c r="A3235" s="126" t="s">
        <v>6946</v>
      </c>
      <c r="B3235" s="126" t="s">
        <v>12569</v>
      </c>
      <c r="C3235" s="126" t="s">
        <v>75</v>
      </c>
      <c r="D3235" s="127">
        <v>0.318</v>
      </c>
      <c r="E3235" s="128">
        <v>160</v>
      </c>
      <c r="F3235" s="128">
        <v>100</v>
      </c>
      <c r="G3235" s="126" t="s">
        <v>13721</v>
      </c>
      <c r="H3235" s="126" t="s">
        <v>21068</v>
      </c>
      <c r="I3235" s="126" t="s">
        <v>21069</v>
      </c>
      <c r="J3235" s="126" t="s">
        <v>26281</v>
      </c>
      <c r="K3235" s="9">
        <f>_xlfn.IFNA(VLOOKUP(Table5[[#This Row],[Section]],SubSill_Tier,2,FALSE),0)</f>
        <v>0</v>
      </c>
      <c r="L3235" s="9" t="str">
        <f t="shared" si="59"/>
        <v/>
      </c>
      <c r="M3235" s="205" t="str" cm="1">
        <f t="array" ref="M3235">_xlfn.IFS(NOT(ISERROR(VLOOKUP(Table5[[#This Row],[Section]],TB_notTB,1,FALSE))),"No",LEFT(Table5[[#This Row],[Section]],3)="ETB","PLS",LEFT(Table5[[#This Row],[Section]],1)="7","PDB",NOT(ISBLANK(Table5[[#This Row],[Section]])),"No")</f>
        <v>No</v>
      </c>
    </row>
    <row r="3236" spans="1:13" x14ac:dyDescent="0.25">
      <c r="A3236" s="126" t="s">
        <v>6947</v>
      </c>
      <c r="B3236" s="126" t="s">
        <v>17222</v>
      </c>
      <c r="C3236" s="126" t="s">
        <v>75</v>
      </c>
      <c r="D3236" s="127">
        <v>1.1020000000000001</v>
      </c>
      <c r="E3236" s="128">
        <v>211</v>
      </c>
      <c r="F3236" s="128">
        <v>109</v>
      </c>
      <c r="G3236" s="126" t="s">
        <v>13720</v>
      </c>
      <c r="H3236" s="126" t="s">
        <v>20130</v>
      </c>
      <c r="I3236" s="126" t="s">
        <v>20131</v>
      </c>
      <c r="J3236" s="126" t="s">
        <v>26236</v>
      </c>
      <c r="K3236" s="9">
        <f>_xlfn.IFNA(VLOOKUP(Table5[[#This Row],[Section]],SubSill_Tier,2,FALSE),0)</f>
        <v>0</v>
      </c>
      <c r="L3236" s="9" t="str">
        <f t="shared" si="59"/>
        <v/>
      </c>
      <c r="M3236" s="205" t="str" cm="1">
        <f t="array" ref="M3236">_xlfn.IFS(NOT(ISERROR(VLOOKUP(Table5[[#This Row],[Section]],TB_notTB,1,FALSE))),"No",LEFT(Table5[[#This Row],[Section]],3)="ETB","PLS",LEFT(Table5[[#This Row],[Section]],1)="7","PDB",NOT(ISBLANK(Table5[[#This Row],[Section]])),"No")</f>
        <v>No</v>
      </c>
    </row>
    <row r="3237" spans="1:13" x14ac:dyDescent="0.25">
      <c r="A3237" s="126" t="s">
        <v>12972</v>
      </c>
      <c r="B3237" s="126" t="s">
        <v>12973</v>
      </c>
      <c r="C3237" s="126" t="s">
        <v>75</v>
      </c>
      <c r="D3237" s="127">
        <v>0.61</v>
      </c>
      <c r="E3237" s="128">
        <v>231</v>
      </c>
      <c r="F3237" s="128">
        <v>130</v>
      </c>
      <c r="G3237" s="126" t="s">
        <v>13713</v>
      </c>
      <c r="H3237" s="126" t="s">
        <v>21056</v>
      </c>
      <c r="I3237" s="126" t="s">
        <v>21057</v>
      </c>
      <c r="J3237" s="126" t="s">
        <v>26233</v>
      </c>
      <c r="K3237" s="9">
        <f>_xlfn.IFNA(VLOOKUP(Table5[[#This Row],[Section]],SubSill_Tier,2,FALSE),0)</f>
        <v>0</v>
      </c>
      <c r="L3237" s="9" t="str">
        <f t="shared" si="59"/>
        <v/>
      </c>
      <c r="M3237" s="205" t="str" cm="1">
        <f t="array" ref="M3237">_xlfn.IFS(NOT(ISERROR(VLOOKUP(Table5[[#This Row],[Section]],TB_notTB,1,FALSE))),"No",LEFT(Table5[[#This Row],[Section]],3)="ETB","PLS",LEFT(Table5[[#This Row],[Section]],1)="7","PDB",NOT(ISBLANK(Table5[[#This Row],[Section]])),"No")</f>
        <v>No</v>
      </c>
    </row>
    <row r="3238" spans="1:13" x14ac:dyDescent="0.25">
      <c r="A3238" s="126" t="s">
        <v>1611</v>
      </c>
      <c r="B3238" s="126" t="s">
        <v>17222</v>
      </c>
      <c r="C3238" s="126" t="s">
        <v>98</v>
      </c>
      <c r="D3238" s="127">
        <v>1.2350000000000001</v>
      </c>
      <c r="E3238" s="128">
        <v>460</v>
      </c>
      <c r="F3238" s="128">
        <v>200</v>
      </c>
      <c r="G3238" s="126" t="s">
        <v>13711</v>
      </c>
      <c r="H3238" s="126" t="s">
        <v>20119</v>
      </c>
      <c r="I3238" s="126" t="s">
        <v>21054</v>
      </c>
      <c r="J3238" s="126" t="s">
        <v>26232</v>
      </c>
      <c r="K3238" s="9">
        <f>_xlfn.IFNA(VLOOKUP(Table5[[#This Row],[Section]],SubSill_Tier,2,FALSE),0)</f>
        <v>0</v>
      </c>
      <c r="L3238" s="9" t="str">
        <f t="shared" si="59"/>
        <v/>
      </c>
      <c r="M3238" s="205" t="str" cm="1">
        <f t="array" ref="M3238">_xlfn.IFS(NOT(ISERROR(VLOOKUP(Table5[[#This Row],[Section]],TB_notTB,1,FALSE))),"No",LEFT(Table5[[#This Row],[Section]],3)="ETB","PLS",LEFT(Table5[[#This Row],[Section]],1)="7","PDB",NOT(ISBLANK(Table5[[#This Row],[Section]])),"No")</f>
        <v>No</v>
      </c>
    </row>
    <row r="3239" spans="1:13" x14ac:dyDescent="0.25">
      <c r="A3239" s="126" t="s">
        <v>6948</v>
      </c>
      <c r="B3239" s="126" t="s">
        <v>12570</v>
      </c>
      <c r="C3239" s="126" t="s">
        <v>75</v>
      </c>
      <c r="D3239" s="127">
        <v>0.623</v>
      </c>
      <c r="E3239" s="128">
        <v>256</v>
      </c>
      <c r="F3239" s="128">
        <v>110</v>
      </c>
      <c r="G3239" s="126" t="s">
        <v>13721</v>
      </c>
      <c r="H3239" s="126" t="s">
        <v>21068</v>
      </c>
      <c r="I3239" s="126" t="s">
        <v>21069</v>
      </c>
      <c r="J3239" s="126" t="s">
        <v>26233</v>
      </c>
      <c r="K3239" s="9">
        <f>_xlfn.IFNA(VLOOKUP(Table5[[#This Row],[Section]],SubSill_Tier,2,FALSE),0)</f>
        <v>0</v>
      </c>
      <c r="L3239" s="9" t="str">
        <f t="shared" si="59"/>
        <v/>
      </c>
      <c r="M3239" s="205" t="str" cm="1">
        <f t="array" ref="M3239">_xlfn.IFS(NOT(ISERROR(VLOOKUP(Table5[[#This Row],[Section]],TB_notTB,1,FALSE))),"No",LEFT(Table5[[#This Row],[Section]],3)="ETB","PLS",LEFT(Table5[[#This Row],[Section]],1)="7","PDB",NOT(ISBLANK(Table5[[#This Row],[Section]])),"No")</f>
        <v>No</v>
      </c>
    </row>
    <row r="3240" spans="1:13" x14ac:dyDescent="0.25">
      <c r="A3240" s="126" t="s">
        <v>1612</v>
      </c>
      <c r="B3240" s="126" t="s">
        <v>17222</v>
      </c>
      <c r="C3240" s="126" t="s">
        <v>98</v>
      </c>
      <c r="D3240" s="127">
        <v>0.87</v>
      </c>
      <c r="E3240" s="128">
        <v>344</v>
      </c>
      <c r="F3240" s="128">
        <v>100</v>
      </c>
      <c r="G3240" s="126" t="s">
        <v>13711</v>
      </c>
      <c r="H3240" s="126" t="s">
        <v>20119</v>
      </c>
      <c r="I3240" s="126" t="s">
        <v>21054</v>
      </c>
      <c r="J3240" s="126" t="s">
        <v>26232</v>
      </c>
      <c r="K3240" s="9">
        <f>_xlfn.IFNA(VLOOKUP(Table5[[#This Row],[Section]],SubSill_Tier,2,FALSE),0)</f>
        <v>0</v>
      </c>
      <c r="L3240" s="9" t="str">
        <f t="shared" si="59"/>
        <v/>
      </c>
      <c r="M3240" s="205" t="str" cm="1">
        <f t="array" ref="M3240">_xlfn.IFS(NOT(ISERROR(VLOOKUP(Table5[[#This Row],[Section]],TB_notTB,1,FALSE))),"No",LEFT(Table5[[#This Row],[Section]],3)="ETB","PLS",LEFT(Table5[[#This Row],[Section]],1)="7","PDB",NOT(ISBLANK(Table5[[#This Row],[Section]])),"No")</f>
        <v>No</v>
      </c>
    </row>
    <row r="3241" spans="1:13" x14ac:dyDescent="0.25">
      <c r="A3241" s="126" t="s">
        <v>11755</v>
      </c>
      <c r="B3241" s="126" t="s">
        <v>17222</v>
      </c>
      <c r="C3241" s="126" t="s">
        <v>75</v>
      </c>
      <c r="D3241" s="127">
        <v>4.6900000000000004</v>
      </c>
      <c r="E3241" s="128">
        <v>580</v>
      </c>
      <c r="F3241" s="128">
        <v>580</v>
      </c>
      <c r="G3241" s="126" t="s">
        <v>13745</v>
      </c>
      <c r="H3241" s="126" t="s">
        <v>20189</v>
      </c>
      <c r="I3241" s="126" t="s">
        <v>20190</v>
      </c>
      <c r="J3241" s="126" t="s">
        <v>26266</v>
      </c>
      <c r="K3241" s="9">
        <f>_xlfn.IFNA(VLOOKUP(Table5[[#This Row],[Section]],SubSill_Tier,2,FALSE),0)</f>
        <v>0</v>
      </c>
      <c r="L3241" s="9" t="str">
        <f t="shared" si="59"/>
        <v/>
      </c>
      <c r="M3241" s="205" t="str" cm="1">
        <f t="array" ref="M3241">_xlfn.IFS(NOT(ISERROR(VLOOKUP(Table5[[#This Row],[Section]],TB_notTB,1,FALSE))),"No",LEFT(Table5[[#This Row],[Section]],3)="ETB","PLS",LEFT(Table5[[#This Row],[Section]],1)="7","PDB",NOT(ISBLANK(Table5[[#This Row],[Section]])),"No")</f>
        <v>No</v>
      </c>
    </row>
    <row r="3242" spans="1:13" x14ac:dyDescent="0.25">
      <c r="A3242" s="126" t="s">
        <v>1613</v>
      </c>
      <c r="B3242" s="126" t="s">
        <v>1614</v>
      </c>
      <c r="C3242" s="126" t="s">
        <v>75</v>
      </c>
      <c r="D3242" s="127">
        <v>5.8000000000000003E-2</v>
      </c>
      <c r="E3242" s="128">
        <v>100</v>
      </c>
      <c r="F3242" s="128">
        <v>100</v>
      </c>
      <c r="G3242" s="126" t="s">
        <v>13756</v>
      </c>
      <c r="H3242" s="126" t="s">
        <v>20179</v>
      </c>
      <c r="I3242" s="126" t="s">
        <v>20180</v>
      </c>
      <c r="J3242" s="126" t="s">
        <v>26232</v>
      </c>
      <c r="K3242" s="9">
        <f>_xlfn.IFNA(VLOOKUP(Table5[[#This Row],[Section]],SubSill_Tier,2,FALSE),0)</f>
        <v>0</v>
      </c>
      <c r="L3242" s="9" t="str">
        <f t="shared" si="59"/>
        <v/>
      </c>
      <c r="M3242" s="205" t="str" cm="1">
        <f t="array" ref="M3242">_xlfn.IFS(NOT(ISERROR(VLOOKUP(Table5[[#This Row],[Section]],TB_notTB,1,FALSE))),"No",LEFT(Table5[[#This Row],[Section]],3)="ETB","PLS",LEFT(Table5[[#This Row],[Section]],1)="7","PDB",NOT(ISBLANK(Table5[[#This Row],[Section]])),"No")</f>
        <v>No</v>
      </c>
    </row>
    <row r="3243" spans="1:13" x14ac:dyDescent="0.25">
      <c r="A3243" s="126" t="s">
        <v>1615</v>
      </c>
      <c r="B3243" s="126" t="s">
        <v>1616</v>
      </c>
      <c r="C3243" s="126" t="s">
        <v>75</v>
      </c>
      <c r="D3243" s="127">
        <v>0.38100000000000001</v>
      </c>
      <c r="E3243" s="128">
        <v>149</v>
      </c>
      <c r="F3243" s="128">
        <v>100</v>
      </c>
      <c r="G3243" s="126" t="s">
        <v>13755</v>
      </c>
      <c r="H3243" s="126" t="s">
        <v>20148</v>
      </c>
      <c r="I3243" s="126" t="s">
        <v>21073</v>
      </c>
      <c r="J3243" s="126" t="s">
        <v>26232</v>
      </c>
      <c r="K3243" s="9">
        <f>_xlfn.IFNA(VLOOKUP(Table5[[#This Row],[Section]],SubSill_Tier,2,FALSE),0)</f>
        <v>0</v>
      </c>
      <c r="L3243" s="9" t="str">
        <f t="shared" si="59"/>
        <v/>
      </c>
      <c r="M3243" s="205" t="str" cm="1">
        <f t="array" ref="M3243">_xlfn.IFS(NOT(ISERROR(VLOOKUP(Table5[[#This Row],[Section]],TB_notTB,1,FALSE))),"No",LEFT(Table5[[#This Row],[Section]],3)="ETB","PLS",LEFT(Table5[[#This Row],[Section]],1)="7","PDB",NOT(ISBLANK(Table5[[#This Row],[Section]])),"No")</f>
        <v>No</v>
      </c>
    </row>
    <row r="3244" spans="1:13" x14ac:dyDescent="0.25">
      <c r="A3244" s="126" t="s">
        <v>1617</v>
      </c>
      <c r="B3244" s="126" t="s">
        <v>17222</v>
      </c>
      <c r="C3244" s="126" t="s">
        <v>98</v>
      </c>
      <c r="D3244" s="127">
        <v>0.98199999999999998</v>
      </c>
      <c r="E3244" s="128">
        <v>291</v>
      </c>
      <c r="F3244" s="128">
        <v>100</v>
      </c>
      <c r="G3244" s="126" t="s">
        <v>13755</v>
      </c>
      <c r="H3244" s="126" t="s">
        <v>20148</v>
      </c>
      <c r="I3244" s="126" t="s">
        <v>21073</v>
      </c>
      <c r="J3244" s="126" t="s">
        <v>26232</v>
      </c>
      <c r="K3244" s="9">
        <f>_xlfn.IFNA(VLOOKUP(Table5[[#This Row],[Section]],SubSill_Tier,2,FALSE),0)</f>
        <v>0</v>
      </c>
      <c r="L3244" s="9" t="str">
        <f t="shared" si="59"/>
        <v/>
      </c>
      <c r="M3244" s="205" t="str" cm="1">
        <f t="array" ref="M3244">_xlfn.IFS(NOT(ISERROR(VLOOKUP(Table5[[#This Row],[Section]],TB_notTB,1,FALSE))),"No",LEFT(Table5[[#This Row],[Section]],3)="ETB","PLS",LEFT(Table5[[#This Row],[Section]],1)="7","PDB",NOT(ISBLANK(Table5[[#This Row],[Section]])),"No")</f>
        <v>No</v>
      </c>
    </row>
    <row r="3245" spans="1:13" x14ac:dyDescent="0.25">
      <c r="A3245" s="126" t="s">
        <v>1618</v>
      </c>
      <c r="B3245" s="126" t="s">
        <v>17222</v>
      </c>
      <c r="C3245" s="126" t="s">
        <v>98</v>
      </c>
      <c r="D3245" s="127">
        <v>0.58899999999999997</v>
      </c>
      <c r="E3245" s="128">
        <v>233</v>
      </c>
      <c r="F3245" s="128">
        <v>120</v>
      </c>
      <c r="G3245" s="126" t="s">
        <v>13755</v>
      </c>
      <c r="H3245" s="126" t="s">
        <v>20148</v>
      </c>
      <c r="I3245" s="126" t="s">
        <v>21073</v>
      </c>
      <c r="J3245" s="126" t="s">
        <v>26232</v>
      </c>
      <c r="K3245" s="9">
        <f>_xlfn.IFNA(VLOOKUP(Table5[[#This Row],[Section]],SubSill_Tier,2,FALSE),0)</f>
        <v>0</v>
      </c>
      <c r="L3245" s="9" t="str">
        <f t="shared" si="59"/>
        <v/>
      </c>
      <c r="M3245" s="205" t="str" cm="1">
        <f t="array" ref="M3245">_xlfn.IFS(NOT(ISERROR(VLOOKUP(Table5[[#This Row],[Section]],TB_notTB,1,FALSE))),"No",LEFT(Table5[[#This Row],[Section]],3)="ETB","PLS",LEFT(Table5[[#This Row],[Section]],1)="7","PDB",NOT(ISBLANK(Table5[[#This Row],[Section]])),"No")</f>
        <v>No</v>
      </c>
    </row>
    <row r="3246" spans="1:13" x14ac:dyDescent="0.25">
      <c r="A3246" s="126" t="s">
        <v>1619</v>
      </c>
      <c r="B3246" s="126" t="s">
        <v>17222</v>
      </c>
      <c r="C3246" s="126" t="s">
        <v>98</v>
      </c>
      <c r="D3246" s="127">
        <v>0.84</v>
      </c>
      <c r="E3246" s="128">
        <v>215</v>
      </c>
      <c r="F3246" s="128">
        <v>115</v>
      </c>
      <c r="G3246" s="126" t="s">
        <v>13711</v>
      </c>
      <c r="H3246" s="126" t="s">
        <v>20119</v>
      </c>
      <c r="I3246" s="126" t="s">
        <v>21054</v>
      </c>
      <c r="J3246" s="126" t="s">
        <v>26232</v>
      </c>
      <c r="K3246" s="9">
        <f>_xlfn.IFNA(VLOOKUP(Table5[[#This Row],[Section]],SubSill_Tier,2,FALSE),0)</f>
        <v>0</v>
      </c>
      <c r="L3246" s="9" t="str">
        <f t="shared" si="59"/>
        <v/>
      </c>
      <c r="M3246" s="205" t="str" cm="1">
        <f t="array" ref="M3246">_xlfn.IFS(NOT(ISERROR(VLOOKUP(Table5[[#This Row],[Section]],TB_notTB,1,FALSE))),"No",LEFT(Table5[[#This Row],[Section]],3)="ETB","PLS",LEFT(Table5[[#This Row],[Section]],1)="7","PDB",NOT(ISBLANK(Table5[[#This Row],[Section]])),"No")</f>
        <v>No</v>
      </c>
    </row>
    <row r="3247" spans="1:13" x14ac:dyDescent="0.25">
      <c r="A3247" s="126" t="s">
        <v>1620</v>
      </c>
      <c r="B3247" s="126" t="s">
        <v>17222</v>
      </c>
      <c r="C3247" s="126" t="s">
        <v>98</v>
      </c>
      <c r="D3247" s="127">
        <v>0.48499999999999999</v>
      </c>
      <c r="E3247" s="128">
        <v>239</v>
      </c>
      <c r="F3247" s="128">
        <v>100</v>
      </c>
      <c r="G3247" s="126" t="s">
        <v>13711</v>
      </c>
      <c r="H3247" s="126" t="s">
        <v>20119</v>
      </c>
      <c r="I3247" s="126" t="s">
        <v>21054</v>
      </c>
      <c r="J3247" s="126" t="s">
        <v>26232</v>
      </c>
      <c r="K3247" s="9">
        <f>_xlfn.IFNA(VLOOKUP(Table5[[#This Row],[Section]],SubSill_Tier,2,FALSE),0)</f>
        <v>0</v>
      </c>
      <c r="L3247" s="9" t="str">
        <f t="shared" si="59"/>
        <v/>
      </c>
      <c r="M3247" s="205" t="str" cm="1">
        <f t="array" ref="M3247">_xlfn.IFS(NOT(ISERROR(VLOOKUP(Table5[[#This Row],[Section]],TB_notTB,1,FALSE))),"No",LEFT(Table5[[#This Row],[Section]],3)="ETB","PLS",LEFT(Table5[[#This Row],[Section]],1)="7","PDB",NOT(ISBLANK(Table5[[#This Row],[Section]])),"No")</f>
        <v>No</v>
      </c>
    </row>
    <row r="3248" spans="1:13" x14ac:dyDescent="0.25">
      <c r="A3248" s="126" t="s">
        <v>11756</v>
      </c>
      <c r="B3248" s="126" t="s">
        <v>17222</v>
      </c>
      <c r="C3248" s="126" t="s">
        <v>98</v>
      </c>
      <c r="D3248" s="127">
        <v>1.4159999999999999</v>
      </c>
      <c r="E3248" s="128">
        <v>341</v>
      </c>
      <c r="F3248" s="128">
        <v>286</v>
      </c>
      <c r="G3248" s="126" t="s">
        <v>13758</v>
      </c>
      <c r="H3248" s="126" t="s">
        <v>20189</v>
      </c>
      <c r="I3248" s="126" t="s">
        <v>20190</v>
      </c>
      <c r="J3248" s="126" t="s">
        <v>26260</v>
      </c>
      <c r="K3248" s="9">
        <f>_xlfn.IFNA(VLOOKUP(Table5[[#This Row],[Section]],SubSill_Tier,2,FALSE),0)</f>
        <v>0</v>
      </c>
      <c r="L3248" s="9" t="str">
        <f t="shared" si="59"/>
        <v/>
      </c>
      <c r="M3248" s="205" t="str" cm="1">
        <f t="array" ref="M3248">_xlfn.IFS(NOT(ISERROR(VLOOKUP(Table5[[#This Row],[Section]],TB_notTB,1,FALSE))),"No",LEFT(Table5[[#This Row],[Section]],3)="ETB","PLS",LEFT(Table5[[#This Row],[Section]],1)="7","PDB",NOT(ISBLANK(Table5[[#This Row],[Section]])),"No")</f>
        <v>No</v>
      </c>
    </row>
    <row r="3249" spans="1:13" x14ac:dyDescent="0.25">
      <c r="A3249" s="126" t="s">
        <v>1621</v>
      </c>
      <c r="B3249" s="126" t="s">
        <v>17222</v>
      </c>
      <c r="C3249" s="126" t="s">
        <v>98</v>
      </c>
      <c r="D3249" s="127">
        <v>0.30499999999999999</v>
      </c>
      <c r="E3249" s="128">
        <v>187</v>
      </c>
      <c r="F3249" s="128">
        <v>100</v>
      </c>
      <c r="G3249" s="126" t="s">
        <v>13730</v>
      </c>
      <c r="H3249" s="126" t="s">
        <v>20139</v>
      </c>
      <c r="I3249" s="126" t="s">
        <v>20140</v>
      </c>
      <c r="J3249" s="126" t="s">
        <v>26243</v>
      </c>
      <c r="K3249" s="9">
        <f>_xlfn.IFNA(VLOOKUP(Table5[[#This Row],[Section]],SubSill_Tier,2,FALSE),0)</f>
        <v>0</v>
      </c>
      <c r="L3249" s="9" t="str">
        <f t="shared" si="59"/>
        <v/>
      </c>
      <c r="M3249" s="205" t="str" cm="1">
        <f t="array" ref="M3249">_xlfn.IFS(NOT(ISERROR(VLOOKUP(Table5[[#This Row],[Section]],TB_notTB,1,FALSE))),"No",LEFT(Table5[[#This Row],[Section]],3)="ETB","PLS",LEFT(Table5[[#This Row],[Section]],1)="7","PDB",NOT(ISBLANK(Table5[[#This Row],[Section]])),"No")</f>
        <v>No</v>
      </c>
    </row>
    <row r="3250" spans="1:13" x14ac:dyDescent="0.25">
      <c r="A3250" s="126" t="s">
        <v>1622</v>
      </c>
      <c r="B3250" s="126" t="s">
        <v>17222</v>
      </c>
      <c r="C3250" s="126" t="s">
        <v>98</v>
      </c>
      <c r="D3250" s="127">
        <v>0.95599999999999996</v>
      </c>
      <c r="E3250" s="128">
        <v>243</v>
      </c>
      <c r="F3250" s="128">
        <v>115</v>
      </c>
      <c r="G3250" s="126" t="s">
        <v>13711</v>
      </c>
      <c r="H3250" s="126" t="s">
        <v>20119</v>
      </c>
      <c r="I3250" s="126" t="s">
        <v>21054</v>
      </c>
      <c r="J3250" s="126" t="s">
        <v>26232</v>
      </c>
      <c r="K3250" s="9">
        <f>_xlfn.IFNA(VLOOKUP(Table5[[#This Row],[Section]],SubSill_Tier,2,FALSE),0)</f>
        <v>0</v>
      </c>
      <c r="L3250" s="9" t="str">
        <f t="shared" si="59"/>
        <v/>
      </c>
      <c r="M3250" s="205" t="str" cm="1">
        <f t="array" ref="M3250">_xlfn.IFS(NOT(ISERROR(VLOOKUP(Table5[[#This Row],[Section]],TB_notTB,1,FALSE))),"No",LEFT(Table5[[#This Row],[Section]],3)="ETB","PLS",LEFT(Table5[[#This Row],[Section]],1)="7","PDB",NOT(ISBLANK(Table5[[#This Row],[Section]])),"No")</f>
        <v>No</v>
      </c>
    </row>
    <row r="3251" spans="1:13" x14ac:dyDescent="0.25">
      <c r="A3251" s="126" t="s">
        <v>6949</v>
      </c>
      <c r="B3251" s="126" t="s">
        <v>6950</v>
      </c>
      <c r="C3251" s="126" t="s">
        <v>75</v>
      </c>
      <c r="D3251" s="127">
        <v>0.35499999999999998</v>
      </c>
      <c r="E3251" s="128">
        <v>157</v>
      </c>
      <c r="F3251" s="128">
        <v>157</v>
      </c>
      <c r="G3251" s="126" t="s">
        <v>13716</v>
      </c>
      <c r="H3251" s="126" t="s">
        <v>20121</v>
      </c>
      <c r="I3251" s="126" t="s">
        <v>20122</v>
      </c>
      <c r="J3251" s="126" t="s">
        <v>26234</v>
      </c>
      <c r="K3251" s="9">
        <f>_xlfn.IFNA(VLOOKUP(Table5[[#This Row],[Section]],SubSill_Tier,2,FALSE),0)</f>
        <v>0</v>
      </c>
      <c r="L3251" s="9" t="str">
        <f t="shared" si="59"/>
        <v/>
      </c>
      <c r="M3251" s="205" t="str" cm="1">
        <f t="array" ref="M3251">_xlfn.IFS(NOT(ISERROR(VLOOKUP(Table5[[#This Row],[Section]],TB_notTB,1,FALSE))),"No",LEFT(Table5[[#This Row],[Section]],3)="ETB","PLS",LEFT(Table5[[#This Row],[Section]],1)="7","PDB",NOT(ISBLANK(Table5[[#This Row],[Section]])),"No")</f>
        <v>No</v>
      </c>
    </row>
    <row r="3252" spans="1:13" x14ac:dyDescent="0.25">
      <c r="A3252" s="126" t="s">
        <v>6951</v>
      </c>
      <c r="B3252" s="126" t="s">
        <v>3598</v>
      </c>
      <c r="C3252" s="126" t="s">
        <v>98</v>
      </c>
      <c r="D3252" s="127">
        <v>0.86899999999999999</v>
      </c>
      <c r="E3252" s="128">
        <v>359</v>
      </c>
      <c r="F3252" s="128">
        <v>175</v>
      </c>
      <c r="G3252" s="126" t="s">
        <v>13727</v>
      </c>
      <c r="H3252" s="126" t="s">
        <v>20121</v>
      </c>
      <c r="I3252" s="126" t="s">
        <v>20122</v>
      </c>
      <c r="J3252" s="126" t="s">
        <v>26234</v>
      </c>
      <c r="K3252" s="9">
        <f>_xlfn.IFNA(VLOOKUP(Table5[[#This Row],[Section]],SubSill_Tier,2,FALSE),0)</f>
        <v>0</v>
      </c>
      <c r="L3252" s="9" t="str">
        <f t="shared" si="59"/>
        <v/>
      </c>
      <c r="M3252" s="205" t="str" cm="1">
        <f t="array" ref="M3252">_xlfn.IFS(NOT(ISERROR(VLOOKUP(Table5[[#This Row],[Section]],TB_notTB,1,FALSE))),"No",LEFT(Table5[[#This Row],[Section]],3)="ETB","PLS",LEFT(Table5[[#This Row],[Section]],1)="7","PDB",NOT(ISBLANK(Table5[[#This Row],[Section]])),"No")</f>
        <v>No</v>
      </c>
    </row>
    <row r="3253" spans="1:13" x14ac:dyDescent="0.25">
      <c r="A3253" s="126" t="s">
        <v>1623</v>
      </c>
      <c r="B3253" s="126" t="s">
        <v>17222</v>
      </c>
      <c r="C3253" s="126" t="s">
        <v>98</v>
      </c>
      <c r="D3253" s="127">
        <v>0.81</v>
      </c>
      <c r="E3253" s="128">
        <v>367</v>
      </c>
      <c r="F3253" s="128">
        <v>153</v>
      </c>
      <c r="G3253" s="126" t="s">
        <v>13711</v>
      </c>
      <c r="H3253" s="126" t="s">
        <v>20119</v>
      </c>
      <c r="I3253" s="126" t="s">
        <v>21054</v>
      </c>
      <c r="J3253" s="126" t="s">
        <v>26232</v>
      </c>
      <c r="K3253" s="9">
        <f>_xlfn.IFNA(VLOOKUP(Table5[[#This Row],[Section]],SubSill_Tier,2,FALSE),0)</f>
        <v>0</v>
      </c>
      <c r="L3253" s="9" t="str">
        <f t="shared" si="59"/>
        <v/>
      </c>
      <c r="M3253" s="205" t="str" cm="1">
        <f t="array" ref="M3253">_xlfn.IFS(NOT(ISERROR(VLOOKUP(Table5[[#This Row],[Section]],TB_notTB,1,FALSE))),"No",LEFT(Table5[[#This Row],[Section]],3)="ETB","PLS",LEFT(Table5[[#This Row],[Section]],1)="7","PDB",NOT(ISBLANK(Table5[[#This Row],[Section]])),"No")</f>
        <v>No</v>
      </c>
    </row>
    <row r="3254" spans="1:13" x14ac:dyDescent="0.25">
      <c r="A3254" s="126" t="s">
        <v>6952</v>
      </c>
      <c r="B3254" s="126" t="s">
        <v>17222</v>
      </c>
      <c r="C3254" s="126" t="s">
        <v>75</v>
      </c>
      <c r="D3254" s="127">
        <v>1.1140000000000001</v>
      </c>
      <c r="E3254" s="128">
        <v>425</v>
      </c>
      <c r="F3254" s="128">
        <v>180</v>
      </c>
      <c r="G3254" s="126" t="s">
        <v>13750</v>
      </c>
      <c r="H3254" s="126" t="s">
        <v>20121</v>
      </c>
      <c r="I3254" s="126" t="s">
        <v>20122</v>
      </c>
      <c r="J3254" s="126" t="s">
        <v>26234</v>
      </c>
      <c r="K3254" s="9">
        <f>_xlfn.IFNA(VLOOKUP(Table5[[#This Row],[Section]],SubSill_Tier,2,FALSE),0)</f>
        <v>0</v>
      </c>
      <c r="L3254" s="9" t="str">
        <f t="shared" si="59"/>
        <v/>
      </c>
      <c r="M3254" s="205" t="str" cm="1">
        <f t="array" ref="M3254">_xlfn.IFS(NOT(ISERROR(VLOOKUP(Table5[[#This Row],[Section]],TB_notTB,1,FALSE))),"No",LEFT(Table5[[#This Row],[Section]],3)="ETB","PLS",LEFT(Table5[[#This Row],[Section]],1)="7","PDB",NOT(ISBLANK(Table5[[#This Row],[Section]])),"No")</f>
        <v>No</v>
      </c>
    </row>
    <row r="3255" spans="1:13" x14ac:dyDescent="0.25">
      <c r="A3255" s="126" t="s">
        <v>6953</v>
      </c>
      <c r="B3255" s="126" t="s">
        <v>17222</v>
      </c>
      <c r="C3255" s="126" t="s">
        <v>98</v>
      </c>
      <c r="D3255" s="127">
        <v>0.63600000000000001</v>
      </c>
      <c r="E3255" s="128">
        <v>309</v>
      </c>
      <c r="F3255" s="128">
        <v>179</v>
      </c>
      <c r="G3255" s="126" t="s">
        <v>13727</v>
      </c>
      <c r="H3255" s="126" t="s">
        <v>20121</v>
      </c>
      <c r="I3255" s="126" t="s">
        <v>20122</v>
      </c>
      <c r="J3255" s="126" t="s">
        <v>26234</v>
      </c>
      <c r="K3255" s="9">
        <f>_xlfn.IFNA(VLOOKUP(Table5[[#This Row],[Section]],SubSill_Tier,2,FALSE),0)</f>
        <v>0</v>
      </c>
      <c r="L3255" s="9" t="str">
        <f t="shared" si="59"/>
        <v/>
      </c>
      <c r="M3255" s="205" t="str" cm="1">
        <f t="array" ref="M3255">_xlfn.IFS(NOT(ISERROR(VLOOKUP(Table5[[#This Row],[Section]],TB_notTB,1,FALSE))),"No",LEFT(Table5[[#This Row],[Section]],3)="ETB","PLS",LEFT(Table5[[#This Row],[Section]],1)="7","PDB",NOT(ISBLANK(Table5[[#This Row],[Section]])),"No")</f>
        <v>No</v>
      </c>
    </row>
    <row r="3256" spans="1:13" x14ac:dyDescent="0.25">
      <c r="A3256" s="126" t="s">
        <v>29484</v>
      </c>
      <c r="B3256" s="126" t="s">
        <v>29485</v>
      </c>
      <c r="C3256" s="126" t="s">
        <v>75</v>
      </c>
      <c r="D3256" s="127">
        <v>0.5</v>
      </c>
      <c r="E3256" s="128">
        <v>308</v>
      </c>
      <c r="F3256" s="128">
        <v>131</v>
      </c>
      <c r="G3256" s="126" t="s">
        <v>13716</v>
      </c>
      <c r="H3256" s="126" t="s">
        <v>21094</v>
      </c>
      <c r="I3256" s="126" t="s">
        <v>21095</v>
      </c>
      <c r="J3256" s="126" t="s">
        <v>26233</v>
      </c>
      <c r="K3256" s="9">
        <f>_xlfn.IFNA(VLOOKUP(Table5[[#This Row],[Section]],SubSill_Tier,2,FALSE),0)</f>
        <v>0</v>
      </c>
      <c r="L3256" s="9" t="str">
        <f t="shared" si="59"/>
        <v/>
      </c>
      <c r="M3256" s="205" t="str" cm="1">
        <f t="array" ref="M3256">_xlfn.IFS(NOT(ISERROR(VLOOKUP(Table5[[#This Row],[Section]],TB_notTB,1,FALSE))),"No",LEFT(Table5[[#This Row],[Section]],3)="ETB","PLS",LEFT(Table5[[#This Row],[Section]],1)="7","PDB",NOT(ISBLANK(Table5[[#This Row],[Section]])),"No")</f>
        <v>No</v>
      </c>
    </row>
    <row r="3257" spans="1:13" x14ac:dyDescent="0.25">
      <c r="A3257" s="126" t="s">
        <v>6954</v>
      </c>
      <c r="B3257" s="126" t="s">
        <v>3598</v>
      </c>
      <c r="C3257" s="126" t="s">
        <v>98</v>
      </c>
      <c r="D3257" s="127">
        <v>0.61199999999999999</v>
      </c>
      <c r="E3257" s="128">
        <v>150</v>
      </c>
      <c r="F3257" s="128">
        <v>100</v>
      </c>
      <c r="G3257" s="126" t="s">
        <v>13724</v>
      </c>
      <c r="H3257" s="126" t="s">
        <v>20186</v>
      </c>
      <c r="I3257" s="126" t="s">
        <v>22099</v>
      </c>
      <c r="J3257" s="126" t="s">
        <v>26234</v>
      </c>
      <c r="K3257" s="9">
        <f>_xlfn.IFNA(VLOOKUP(Table5[[#This Row],[Section]],SubSill_Tier,2,FALSE),0)</f>
        <v>0</v>
      </c>
      <c r="L3257" s="9" t="str">
        <f t="shared" si="59"/>
        <v/>
      </c>
      <c r="M3257" s="205" t="str" cm="1">
        <f t="array" ref="M3257">_xlfn.IFS(NOT(ISERROR(VLOOKUP(Table5[[#This Row],[Section]],TB_notTB,1,FALSE))),"No",LEFT(Table5[[#This Row],[Section]],3)="ETB","PLS",LEFT(Table5[[#This Row],[Section]],1)="7","PDB",NOT(ISBLANK(Table5[[#This Row],[Section]])),"No")</f>
        <v>No</v>
      </c>
    </row>
    <row r="3258" spans="1:13" x14ac:dyDescent="0.25">
      <c r="A3258" s="126" t="s">
        <v>1624</v>
      </c>
      <c r="B3258" s="126" t="s">
        <v>17222</v>
      </c>
      <c r="C3258" s="126" t="s">
        <v>98</v>
      </c>
      <c r="D3258" s="127">
        <v>0.17899999999999999</v>
      </c>
      <c r="E3258" s="128">
        <v>112</v>
      </c>
      <c r="F3258" s="128">
        <v>100</v>
      </c>
      <c r="G3258" s="126" t="s">
        <v>13711</v>
      </c>
      <c r="H3258" s="126" t="s">
        <v>20119</v>
      </c>
      <c r="I3258" s="126" t="s">
        <v>21054</v>
      </c>
      <c r="J3258" s="126" t="s">
        <v>26232</v>
      </c>
      <c r="K3258" s="9">
        <f>_xlfn.IFNA(VLOOKUP(Table5[[#This Row],[Section]],SubSill_Tier,2,FALSE),0)</f>
        <v>0</v>
      </c>
      <c r="L3258" s="9" t="str">
        <f t="shared" si="59"/>
        <v/>
      </c>
      <c r="M3258" s="205" t="str" cm="1">
        <f t="array" ref="M3258">_xlfn.IFS(NOT(ISERROR(VLOOKUP(Table5[[#This Row],[Section]],TB_notTB,1,FALSE))),"No",LEFT(Table5[[#This Row],[Section]],3)="ETB","PLS",LEFT(Table5[[#This Row],[Section]],1)="7","PDB",NOT(ISBLANK(Table5[[#This Row],[Section]])),"No")</f>
        <v>No</v>
      </c>
    </row>
    <row r="3259" spans="1:13" x14ac:dyDescent="0.25">
      <c r="A3259" s="126" t="s">
        <v>11757</v>
      </c>
      <c r="B3259" s="126" t="s">
        <v>11758</v>
      </c>
      <c r="C3259" s="126" t="s">
        <v>75</v>
      </c>
      <c r="D3259" s="127">
        <v>0.68899999999999995</v>
      </c>
      <c r="E3259" s="128">
        <v>264</v>
      </c>
      <c r="F3259" s="128">
        <v>223</v>
      </c>
      <c r="G3259" s="126" t="s">
        <v>13739</v>
      </c>
      <c r="H3259" s="126" t="s">
        <v>20181</v>
      </c>
      <c r="I3259" s="126" t="s">
        <v>13279</v>
      </c>
      <c r="J3259" s="126" t="s">
        <v>26258</v>
      </c>
      <c r="K3259" s="9">
        <f>_xlfn.IFNA(VLOOKUP(Table5[[#This Row],[Section]],SubSill_Tier,2,FALSE),0)</f>
        <v>0</v>
      </c>
      <c r="L3259" s="9" t="str">
        <f t="shared" si="59"/>
        <v/>
      </c>
      <c r="M3259" s="205" t="str" cm="1">
        <f t="array" ref="M3259">_xlfn.IFS(NOT(ISERROR(VLOOKUP(Table5[[#This Row],[Section]],TB_notTB,1,FALSE))),"No",LEFT(Table5[[#This Row],[Section]],3)="ETB","PLS",LEFT(Table5[[#This Row],[Section]],1)="7","PDB",NOT(ISBLANK(Table5[[#This Row],[Section]])),"No")</f>
        <v>No</v>
      </c>
    </row>
    <row r="3260" spans="1:13" x14ac:dyDescent="0.25">
      <c r="A3260" s="126" t="s">
        <v>1625</v>
      </c>
      <c r="B3260" s="126" t="s">
        <v>17222</v>
      </c>
      <c r="C3260" s="126" t="s">
        <v>98</v>
      </c>
      <c r="D3260" s="127">
        <v>1.1679999999999999</v>
      </c>
      <c r="E3260" s="128">
        <v>514</v>
      </c>
      <c r="F3260" s="128">
        <v>221</v>
      </c>
      <c r="G3260" s="126" t="s">
        <v>13711</v>
      </c>
      <c r="H3260" s="126" t="s">
        <v>20119</v>
      </c>
      <c r="I3260" s="126" t="s">
        <v>21054</v>
      </c>
      <c r="J3260" s="126" t="s">
        <v>26232</v>
      </c>
      <c r="K3260" s="9">
        <f>_xlfn.IFNA(VLOOKUP(Table5[[#This Row],[Section]],SubSill_Tier,2,FALSE),0)</f>
        <v>0</v>
      </c>
      <c r="L3260" s="9" t="str">
        <f t="shared" si="59"/>
        <v/>
      </c>
      <c r="M3260" s="205" t="str" cm="1">
        <f t="array" ref="M3260">_xlfn.IFS(NOT(ISERROR(VLOOKUP(Table5[[#This Row],[Section]],TB_notTB,1,FALSE))),"No",LEFT(Table5[[#This Row],[Section]],3)="ETB","PLS",LEFT(Table5[[#This Row],[Section]],1)="7","PDB",NOT(ISBLANK(Table5[[#This Row],[Section]])),"No")</f>
        <v>No</v>
      </c>
    </row>
    <row r="3261" spans="1:13" x14ac:dyDescent="0.25">
      <c r="A3261" s="126" t="s">
        <v>6955</v>
      </c>
      <c r="B3261" s="126" t="s">
        <v>17222</v>
      </c>
      <c r="C3261" s="126" t="s">
        <v>98</v>
      </c>
      <c r="D3261" s="127">
        <v>1.629</v>
      </c>
      <c r="E3261" s="128">
        <v>276</v>
      </c>
      <c r="F3261" s="128">
        <v>191</v>
      </c>
      <c r="G3261" s="126" t="s">
        <v>13750</v>
      </c>
      <c r="H3261" s="126" t="s">
        <v>20121</v>
      </c>
      <c r="I3261" s="126" t="s">
        <v>20122</v>
      </c>
      <c r="J3261" s="126" t="s">
        <v>26234</v>
      </c>
      <c r="K3261" s="9">
        <f>_xlfn.IFNA(VLOOKUP(Table5[[#This Row],[Section]],SubSill_Tier,2,FALSE),0)</f>
        <v>0</v>
      </c>
      <c r="L3261" s="9" t="str">
        <f t="shared" si="59"/>
        <v/>
      </c>
      <c r="M3261" s="205" t="str" cm="1">
        <f t="array" ref="M3261">_xlfn.IFS(NOT(ISERROR(VLOOKUP(Table5[[#This Row],[Section]],TB_notTB,1,FALSE))),"No",LEFT(Table5[[#This Row],[Section]],3)="ETB","PLS",LEFT(Table5[[#This Row],[Section]],1)="7","PDB",NOT(ISBLANK(Table5[[#This Row],[Section]])),"No")</f>
        <v>No</v>
      </c>
    </row>
    <row r="3262" spans="1:13" x14ac:dyDescent="0.25">
      <c r="A3262" s="126" t="s">
        <v>6956</v>
      </c>
      <c r="B3262" s="126" t="s">
        <v>17222</v>
      </c>
      <c r="C3262" s="126" t="s">
        <v>75</v>
      </c>
      <c r="D3262" s="127">
        <v>0.434</v>
      </c>
      <c r="E3262" s="128">
        <v>150</v>
      </c>
      <c r="F3262" s="128">
        <v>150</v>
      </c>
      <c r="G3262" s="126" t="s">
        <v>13740</v>
      </c>
      <c r="H3262" s="126" t="s">
        <v>20124</v>
      </c>
      <c r="I3262" s="126" t="s">
        <v>21059</v>
      </c>
      <c r="J3262" s="126" t="s">
        <v>26236</v>
      </c>
      <c r="K3262" s="9">
        <f>_xlfn.IFNA(VLOOKUP(Table5[[#This Row],[Section]],SubSill_Tier,2,FALSE),0)</f>
        <v>0</v>
      </c>
      <c r="L3262" s="9" t="str">
        <f t="shared" si="59"/>
        <v/>
      </c>
      <c r="M3262" s="205" t="str" cm="1">
        <f t="array" ref="M3262">_xlfn.IFS(NOT(ISERROR(VLOOKUP(Table5[[#This Row],[Section]],TB_notTB,1,FALSE))),"No",LEFT(Table5[[#This Row],[Section]],3)="ETB","PLS",LEFT(Table5[[#This Row],[Section]],1)="7","PDB",NOT(ISBLANK(Table5[[#This Row],[Section]])),"No")</f>
        <v>No</v>
      </c>
    </row>
    <row r="3263" spans="1:13" x14ac:dyDescent="0.25">
      <c r="A3263" s="126" t="s">
        <v>6957</v>
      </c>
      <c r="B3263" s="126" t="s">
        <v>17222</v>
      </c>
      <c r="C3263" s="126" t="s">
        <v>75</v>
      </c>
      <c r="D3263" s="127">
        <v>0.65100000000000002</v>
      </c>
      <c r="E3263" s="128">
        <v>155</v>
      </c>
      <c r="F3263" s="128">
        <v>155</v>
      </c>
      <c r="G3263" s="126" t="s">
        <v>13717</v>
      </c>
      <c r="H3263" s="126" t="s">
        <v>20125</v>
      </c>
      <c r="I3263" s="126" t="s">
        <v>20126</v>
      </c>
      <c r="J3263" s="126" t="s">
        <v>26236</v>
      </c>
      <c r="K3263" s="9">
        <f>_xlfn.IFNA(VLOOKUP(Table5[[#This Row],[Section]],SubSill_Tier,2,FALSE),0)</f>
        <v>0</v>
      </c>
      <c r="L3263" s="9" t="str">
        <f t="shared" si="59"/>
        <v/>
      </c>
      <c r="M3263" s="205" t="str" cm="1">
        <f t="array" ref="M3263">_xlfn.IFS(NOT(ISERROR(VLOOKUP(Table5[[#This Row],[Section]],TB_notTB,1,FALSE))),"No",LEFT(Table5[[#This Row],[Section]],3)="ETB","PLS",LEFT(Table5[[#This Row],[Section]],1)="7","PDB",NOT(ISBLANK(Table5[[#This Row],[Section]])),"No")</f>
        <v>No</v>
      </c>
    </row>
    <row r="3264" spans="1:13" x14ac:dyDescent="0.25">
      <c r="A3264" s="126" t="s">
        <v>6958</v>
      </c>
      <c r="B3264" s="126" t="s">
        <v>27883</v>
      </c>
      <c r="C3264" s="126" t="s">
        <v>75</v>
      </c>
      <c r="D3264" s="127">
        <v>1.1850000000000001</v>
      </c>
      <c r="E3264" s="128">
        <v>155</v>
      </c>
      <c r="F3264" s="128">
        <v>155</v>
      </c>
      <c r="G3264" s="126" t="s">
        <v>13717</v>
      </c>
      <c r="H3264" s="126" t="s">
        <v>20125</v>
      </c>
      <c r="I3264" s="126" t="s">
        <v>20126</v>
      </c>
      <c r="J3264" s="126" t="s">
        <v>26235</v>
      </c>
      <c r="K3264" s="9">
        <f>_xlfn.IFNA(VLOOKUP(Table5[[#This Row],[Section]],SubSill_Tier,2,FALSE),0)</f>
        <v>0</v>
      </c>
      <c r="L3264" s="9" t="str">
        <f t="shared" si="59"/>
        <v/>
      </c>
      <c r="M3264" s="205" t="str" cm="1">
        <f t="array" ref="M3264">_xlfn.IFS(NOT(ISERROR(VLOOKUP(Table5[[#This Row],[Section]],TB_notTB,1,FALSE))),"No",LEFT(Table5[[#This Row],[Section]],3)="ETB","PLS",LEFT(Table5[[#This Row],[Section]],1)="7","PDB",NOT(ISBLANK(Table5[[#This Row],[Section]])),"No")</f>
        <v>No</v>
      </c>
    </row>
    <row r="3265" spans="1:13" x14ac:dyDescent="0.25">
      <c r="A3265" s="126" t="s">
        <v>6960</v>
      </c>
      <c r="B3265" s="126" t="s">
        <v>14243</v>
      </c>
      <c r="C3265" s="126" t="s">
        <v>75</v>
      </c>
      <c r="D3265" s="127">
        <v>1.2290000000000001</v>
      </c>
      <c r="E3265" s="128">
        <v>201</v>
      </c>
      <c r="F3265" s="128">
        <v>201</v>
      </c>
      <c r="G3265" s="126" t="s">
        <v>13757</v>
      </c>
      <c r="H3265" s="126" t="s">
        <v>21122</v>
      </c>
      <c r="I3265" s="126" t="s">
        <v>21123</v>
      </c>
      <c r="J3265" s="126" t="s">
        <v>26233</v>
      </c>
      <c r="K3265" s="9">
        <f>_xlfn.IFNA(VLOOKUP(Table5[[#This Row],[Section]],SubSill_Tier,2,FALSE),0)</f>
        <v>0</v>
      </c>
      <c r="L3265" s="9" t="str">
        <f t="shared" si="59"/>
        <v>Wall</v>
      </c>
      <c r="M3265" s="205" t="str" cm="1">
        <f t="array" ref="M3265">_xlfn.IFS(NOT(ISERROR(VLOOKUP(Table5[[#This Row],[Section]],TB_notTB,1,FALSE))),"No",LEFT(Table5[[#This Row],[Section]],3)="ETB","PLS",LEFT(Table5[[#This Row],[Section]],1)="7","PDB",NOT(ISBLANK(Table5[[#This Row],[Section]])),"No")</f>
        <v>No</v>
      </c>
    </row>
    <row r="3266" spans="1:13" x14ac:dyDescent="0.25">
      <c r="A3266" s="126" t="s">
        <v>1626</v>
      </c>
      <c r="B3266" s="126" t="s">
        <v>17222</v>
      </c>
      <c r="C3266" s="126" t="s">
        <v>98</v>
      </c>
      <c r="D3266" s="127">
        <v>0.86399999999999999</v>
      </c>
      <c r="E3266" s="128">
        <v>332</v>
      </c>
      <c r="F3266" s="128">
        <v>332</v>
      </c>
      <c r="G3266" s="126" t="s">
        <v>13711</v>
      </c>
      <c r="H3266" s="126" t="s">
        <v>20119</v>
      </c>
      <c r="I3266" s="126" t="s">
        <v>21054</v>
      </c>
      <c r="J3266" s="126" t="s">
        <v>26232</v>
      </c>
      <c r="K3266" s="9">
        <f>_xlfn.IFNA(VLOOKUP(Table5[[#This Row],[Section]],SubSill_Tier,2,FALSE),0)</f>
        <v>0</v>
      </c>
      <c r="L3266" s="9" t="str">
        <f t="shared" ref="L3266:L3329" si="60">IFERROR(IF(LEFT(G3266,2)="AI",IF(_xlfn.NUMBERVALUE(IFERROR(LEFT(IF(ISERROR(FIND("X",UPPER(B3266))),UPPER(B3266),RIGHT(UPPER(B3266),LEN(UPPER(B3266))-FIND("~",SUBSTITUTE(UPPER(B3266),"X","~",LEN(UPPER(B3266))-LEN(SUBSTITUTE(UPPER(B3266),"X","")))))),FIND(" ",IF(ISERROR(FIND("X",UPPER(B3266))),UPPER(B3266),RIGHT(UPPER(B3266),LEN(UPPER(B3266))-FIND("~",SUBSTITUTE(UPPER(B3266),"X","~",LEN(UPPER(B3266))-LEN(SUBSTITUTE(UPPER(B3266),"X","")))))),1)-1),IF(ISERROR(FIND("X",UPPER(B3266))),UPPER(B3266),RIGHT(UPPER(B3266),LEN(UPPER(B3266))-FIND("~",SUBSTITUTE(UPPER(B3266),"X","~",LEN(UPPER(B3266))-LEN(SUBSTITUTE(UPPER(B3266),"X",""))))))),".")&gt;=5,"Wall",""),""),"")</f>
        <v/>
      </c>
      <c r="M3266" s="205" t="str" cm="1">
        <f t="array" ref="M3266">_xlfn.IFS(NOT(ISERROR(VLOOKUP(Table5[[#This Row],[Section]],TB_notTB,1,FALSE))),"No",LEFT(Table5[[#This Row],[Section]],3)="ETB","PLS",LEFT(Table5[[#This Row],[Section]],1)="7","PDB",NOT(ISBLANK(Table5[[#This Row],[Section]])),"No")</f>
        <v>No</v>
      </c>
    </row>
    <row r="3267" spans="1:13" x14ac:dyDescent="0.25">
      <c r="A3267" s="126" t="s">
        <v>1627</v>
      </c>
      <c r="B3267" s="126" t="s">
        <v>17222</v>
      </c>
      <c r="C3267" s="126" t="s">
        <v>98</v>
      </c>
      <c r="D3267" s="127">
        <v>0.71299999999999997</v>
      </c>
      <c r="E3267" s="128">
        <v>298</v>
      </c>
      <c r="F3267" s="128">
        <v>110</v>
      </c>
      <c r="G3267" s="126" t="s">
        <v>13711</v>
      </c>
      <c r="H3267" s="126" t="s">
        <v>20119</v>
      </c>
      <c r="I3267" s="126" t="s">
        <v>21054</v>
      </c>
      <c r="J3267" s="126" t="s">
        <v>26232</v>
      </c>
      <c r="K3267" s="9">
        <f>_xlfn.IFNA(VLOOKUP(Table5[[#This Row],[Section]],SubSill_Tier,2,FALSE),0)</f>
        <v>0</v>
      </c>
      <c r="L3267" s="9" t="str">
        <f t="shared" si="60"/>
        <v/>
      </c>
      <c r="M3267" s="205" t="str" cm="1">
        <f t="array" ref="M3267">_xlfn.IFS(NOT(ISERROR(VLOOKUP(Table5[[#This Row],[Section]],TB_notTB,1,FALSE))),"No",LEFT(Table5[[#This Row],[Section]],3)="ETB","PLS",LEFT(Table5[[#This Row],[Section]],1)="7","PDB",NOT(ISBLANK(Table5[[#This Row],[Section]])),"No")</f>
        <v>No</v>
      </c>
    </row>
    <row r="3268" spans="1:13" x14ac:dyDescent="0.25">
      <c r="A3268" s="126" t="s">
        <v>14244</v>
      </c>
      <c r="B3268" s="126" t="s">
        <v>14245</v>
      </c>
      <c r="C3268" s="126" t="s">
        <v>75</v>
      </c>
      <c r="D3268" s="127">
        <v>1.0720000000000001</v>
      </c>
      <c r="E3268" s="128">
        <v>265</v>
      </c>
      <c r="F3268" s="128">
        <v>265</v>
      </c>
      <c r="G3268" s="126" t="s">
        <v>13757</v>
      </c>
      <c r="H3268" s="126" t="s">
        <v>21122</v>
      </c>
      <c r="I3268" s="126" t="s">
        <v>21123</v>
      </c>
      <c r="J3268" s="126" t="s">
        <v>26233</v>
      </c>
      <c r="K3268" s="9">
        <f>_xlfn.IFNA(VLOOKUP(Table5[[#This Row],[Section]],SubSill_Tier,2,FALSE),0)</f>
        <v>0</v>
      </c>
      <c r="L3268" s="9" t="str">
        <f t="shared" si="60"/>
        <v>Wall</v>
      </c>
      <c r="M3268" s="205" t="str" cm="1">
        <f t="array" ref="M3268">_xlfn.IFS(NOT(ISERROR(VLOOKUP(Table5[[#This Row],[Section]],TB_notTB,1,FALSE))),"No",LEFT(Table5[[#This Row],[Section]],3)="ETB","PLS",LEFT(Table5[[#This Row],[Section]],1)="7","PDB",NOT(ISBLANK(Table5[[#This Row],[Section]])),"No")</f>
        <v>No</v>
      </c>
    </row>
    <row r="3269" spans="1:13" x14ac:dyDescent="0.25">
      <c r="A3269" s="126" t="s">
        <v>11759</v>
      </c>
      <c r="B3269" s="126" t="s">
        <v>11760</v>
      </c>
      <c r="C3269" s="126" t="s">
        <v>75</v>
      </c>
      <c r="D3269" s="127">
        <v>0.29399999999999998</v>
      </c>
      <c r="E3269" s="128">
        <v>143</v>
      </c>
      <c r="F3269" s="128">
        <v>100</v>
      </c>
      <c r="G3269" s="126" t="s">
        <v>13763</v>
      </c>
      <c r="H3269" s="126" t="s">
        <v>20250</v>
      </c>
      <c r="I3269" s="126" t="s">
        <v>21155</v>
      </c>
      <c r="J3269" s="126" t="s">
        <v>26258</v>
      </c>
      <c r="K3269" s="9">
        <f>_xlfn.IFNA(VLOOKUP(Table5[[#This Row],[Section]],SubSill_Tier,2,FALSE),0)</f>
        <v>0</v>
      </c>
      <c r="L3269" s="9" t="str">
        <f t="shared" si="60"/>
        <v/>
      </c>
      <c r="M3269" s="205" t="str" cm="1">
        <f t="array" ref="M3269">_xlfn.IFS(NOT(ISERROR(VLOOKUP(Table5[[#This Row],[Section]],TB_notTB,1,FALSE))),"No",LEFT(Table5[[#This Row],[Section]],3)="ETB","PLS",LEFT(Table5[[#This Row],[Section]],1)="7","PDB",NOT(ISBLANK(Table5[[#This Row],[Section]])),"No")</f>
        <v>No</v>
      </c>
    </row>
    <row r="3270" spans="1:13" x14ac:dyDescent="0.25">
      <c r="A3270" s="126" t="s">
        <v>6961</v>
      </c>
      <c r="B3270" s="126" t="s">
        <v>3598</v>
      </c>
      <c r="C3270" s="126" t="s">
        <v>98</v>
      </c>
      <c r="D3270" s="127">
        <v>1.5469999999999999</v>
      </c>
      <c r="E3270" s="128">
        <v>232</v>
      </c>
      <c r="F3270" s="128">
        <v>146</v>
      </c>
      <c r="G3270" s="126" t="s">
        <v>13724</v>
      </c>
      <c r="H3270" s="126" t="s">
        <v>20186</v>
      </c>
      <c r="I3270" s="126" t="s">
        <v>22099</v>
      </c>
      <c r="J3270" s="126" t="s">
        <v>26234</v>
      </c>
      <c r="K3270" s="9">
        <f>_xlfn.IFNA(VLOOKUP(Table5[[#This Row],[Section]],SubSill_Tier,2,FALSE),0)</f>
        <v>0</v>
      </c>
      <c r="L3270" s="9" t="str">
        <f t="shared" si="60"/>
        <v/>
      </c>
      <c r="M3270" s="205" t="str" cm="1">
        <f t="array" ref="M3270">_xlfn.IFS(NOT(ISERROR(VLOOKUP(Table5[[#This Row],[Section]],TB_notTB,1,FALSE))),"No",LEFT(Table5[[#This Row],[Section]],3)="ETB","PLS",LEFT(Table5[[#This Row],[Section]],1)="7","PDB",NOT(ISBLANK(Table5[[#This Row],[Section]])),"No")</f>
        <v>No</v>
      </c>
    </row>
    <row r="3271" spans="1:13" x14ac:dyDescent="0.25">
      <c r="A3271" s="126" t="s">
        <v>1628</v>
      </c>
      <c r="B3271" s="126" t="s">
        <v>17222</v>
      </c>
      <c r="C3271" s="126" t="s">
        <v>98</v>
      </c>
      <c r="D3271" s="127">
        <v>1.2689999999999999</v>
      </c>
      <c r="E3271" s="128">
        <v>268</v>
      </c>
      <c r="F3271" s="128">
        <v>268</v>
      </c>
      <c r="G3271" s="126" t="s">
        <v>13711</v>
      </c>
      <c r="H3271" s="126" t="s">
        <v>20119</v>
      </c>
      <c r="I3271" s="126" t="s">
        <v>21054</v>
      </c>
      <c r="J3271" s="126" t="s">
        <v>26232</v>
      </c>
      <c r="K3271" s="9">
        <f>_xlfn.IFNA(VLOOKUP(Table5[[#This Row],[Section]],SubSill_Tier,2,FALSE),0)</f>
        <v>0</v>
      </c>
      <c r="L3271" s="9" t="str">
        <f t="shared" si="60"/>
        <v/>
      </c>
      <c r="M3271" s="205" t="str" cm="1">
        <f t="array" ref="M3271">_xlfn.IFS(NOT(ISERROR(VLOOKUP(Table5[[#This Row],[Section]],TB_notTB,1,FALSE))),"No",LEFT(Table5[[#This Row],[Section]],3)="ETB","PLS",LEFT(Table5[[#This Row],[Section]],1)="7","PDB",NOT(ISBLANK(Table5[[#This Row],[Section]])),"No")</f>
        <v>No</v>
      </c>
    </row>
    <row r="3272" spans="1:13" x14ac:dyDescent="0.25">
      <c r="A3272" s="126" t="s">
        <v>6962</v>
      </c>
      <c r="B3272" s="126" t="s">
        <v>12571</v>
      </c>
      <c r="C3272" s="126" t="s">
        <v>75</v>
      </c>
      <c r="D3272" s="127">
        <v>0.54700000000000004</v>
      </c>
      <c r="E3272" s="128">
        <v>133</v>
      </c>
      <c r="F3272" s="128">
        <v>133</v>
      </c>
      <c r="G3272" s="126" t="s">
        <v>13713</v>
      </c>
      <c r="H3272" s="126" t="s">
        <v>21056</v>
      </c>
      <c r="I3272" s="126" t="s">
        <v>21057</v>
      </c>
      <c r="J3272" s="126" t="s">
        <v>26233</v>
      </c>
      <c r="K3272" s="9">
        <f>_xlfn.IFNA(VLOOKUP(Table5[[#This Row],[Section]],SubSill_Tier,2,FALSE),0)</f>
        <v>0</v>
      </c>
      <c r="L3272" s="9" t="str">
        <f t="shared" si="60"/>
        <v/>
      </c>
      <c r="M3272" s="205" t="str" cm="1">
        <f t="array" ref="M3272">_xlfn.IFS(NOT(ISERROR(VLOOKUP(Table5[[#This Row],[Section]],TB_notTB,1,FALSE))),"No",LEFT(Table5[[#This Row],[Section]],3)="ETB","PLS",LEFT(Table5[[#This Row],[Section]],1)="7","PDB",NOT(ISBLANK(Table5[[#This Row],[Section]])),"No")</f>
        <v>No</v>
      </c>
    </row>
    <row r="3273" spans="1:13" x14ac:dyDescent="0.25">
      <c r="A3273" s="126" t="s">
        <v>1629</v>
      </c>
      <c r="B3273" s="126" t="s">
        <v>17222</v>
      </c>
      <c r="C3273" s="126" t="s">
        <v>98</v>
      </c>
      <c r="D3273" s="127">
        <v>1.7949999999999999</v>
      </c>
      <c r="E3273" s="128">
        <v>336</v>
      </c>
      <c r="F3273" s="128">
        <v>217</v>
      </c>
      <c r="G3273" s="126" t="s">
        <v>13711</v>
      </c>
      <c r="H3273" s="126" t="s">
        <v>20119</v>
      </c>
      <c r="I3273" s="126" t="s">
        <v>21054</v>
      </c>
      <c r="J3273" s="126" t="s">
        <v>26232</v>
      </c>
      <c r="K3273" s="9">
        <f>_xlfn.IFNA(VLOOKUP(Table5[[#This Row],[Section]],SubSill_Tier,2,FALSE),0)</f>
        <v>0</v>
      </c>
      <c r="L3273" s="9" t="str">
        <f t="shared" si="60"/>
        <v/>
      </c>
      <c r="M3273" s="205" t="str" cm="1">
        <f t="array" ref="M3273">_xlfn.IFS(NOT(ISERROR(VLOOKUP(Table5[[#This Row],[Section]],TB_notTB,1,FALSE))),"No",LEFT(Table5[[#This Row],[Section]],3)="ETB","PLS",LEFT(Table5[[#This Row],[Section]],1)="7","PDB",NOT(ISBLANK(Table5[[#This Row],[Section]])),"No")</f>
        <v>No</v>
      </c>
    </row>
    <row r="3274" spans="1:13" x14ac:dyDescent="0.25">
      <c r="A3274" s="126" t="s">
        <v>6963</v>
      </c>
      <c r="B3274" s="126" t="s">
        <v>3598</v>
      </c>
      <c r="C3274" s="126" t="s">
        <v>98</v>
      </c>
      <c r="D3274" s="127">
        <v>0.21</v>
      </c>
      <c r="E3274" s="128">
        <v>103</v>
      </c>
      <c r="F3274" s="128">
        <v>100</v>
      </c>
      <c r="G3274" s="126" t="s">
        <v>13724</v>
      </c>
      <c r="H3274" s="126" t="s">
        <v>20186</v>
      </c>
      <c r="I3274" s="126" t="s">
        <v>22099</v>
      </c>
      <c r="J3274" s="126" t="s">
        <v>26234</v>
      </c>
      <c r="K3274" s="9">
        <f>_xlfn.IFNA(VLOOKUP(Table5[[#This Row],[Section]],SubSill_Tier,2,FALSE),0)</f>
        <v>0</v>
      </c>
      <c r="L3274" s="9" t="str">
        <f t="shared" si="60"/>
        <v/>
      </c>
      <c r="M3274" s="205" t="str" cm="1">
        <f t="array" ref="M3274">_xlfn.IFS(NOT(ISERROR(VLOOKUP(Table5[[#This Row],[Section]],TB_notTB,1,FALSE))),"No",LEFT(Table5[[#This Row],[Section]],3)="ETB","PLS",LEFT(Table5[[#This Row],[Section]],1)="7","PDB",NOT(ISBLANK(Table5[[#This Row],[Section]])),"No")</f>
        <v>No</v>
      </c>
    </row>
    <row r="3275" spans="1:13" x14ac:dyDescent="0.25">
      <c r="A3275" s="126" t="s">
        <v>6964</v>
      </c>
      <c r="B3275" s="126" t="s">
        <v>22562</v>
      </c>
      <c r="C3275" s="126" t="s">
        <v>98</v>
      </c>
      <c r="D3275" s="127">
        <v>0.51900000000000002</v>
      </c>
      <c r="E3275" s="128">
        <v>168</v>
      </c>
      <c r="F3275" s="128">
        <v>100</v>
      </c>
      <c r="G3275" s="126" t="s">
        <v>13724</v>
      </c>
      <c r="H3275" s="126" t="s">
        <v>20186</v>
      </c>
      <c r="I3275" s="126" t="s">
        <v>22099</v>
      </c>
      <c r="J3275" s="126" t="s">
        <v>26234</v>
      </c>
      <c r="K3275" s="9">
        <f>_xlfn.IFNA(VLOOKUP(Table5[[#This Row],[Section]],SubSill_Tier,2,FALSE),0)</f>
        <v>0</v>
      </c>
      <c r="L3275" s="9" t="str">
        <f t="shared" si="60"/>
        <v/>
      </c>
      <c r="M3275" s="205" t="str" cm="1">
        <f t="array" ref="M3275">_xlfn.IFS(NOT(ISERROR(VLOOKUP(Table5[[#This Row],[Section]],TB_notTB,1,FALSE))),"No",LEFT(Table5[[#This Row],[Section]],3)="ETB","PLS",LEFT(Table5[[#This Row],[Section]],1)="7","PDB",NOT(ISBLANK(Table5[[#This Row],[Section]])),"No")</f>
        <v>No</v>
      </c>
    </row>
    <row r="3276" spans="1:13" x14ac:dyDescent="0.25">
      <c r="A3276" s="126" t="s">
        <v>6965</v>
      </c>
      <c r="B3276" s="126" t="s">
        <v>17222</v>
      </c>
      <c r="C3276" s="126" t="s">
        <v>98</v>
      </c>
      <c r="D3276" s="127">
        <v>0.35499999999999998</v>
      </c>
      <c r="E3276" s="128">
        <v>142</v>
      </c>
      <c r="F3276" s="128">
        <v>100</v>
      </c>
      <c r="G3276" s="126" t="s">
        <v>13750</v>
      </c>
      <c r="H3276" s="126" t="s">
        <v>20121</v>
      </c>
      <c r="I3276" s="126" t="s">
        <v>20122</v>
      </c>
      <c r="J3276" s="126" t="s">
        <v>26234</v>
      </c>
      <c r="K3276" s="9">
        <f>_xlfn.IFNA(VLOOKUP(Table5[[#This Row],[Section]],SubSill_Tier,2,FALSE),0)</f>
        <v>0</v>
      </c>
      <c r="L3276" s="9" t="str">
        <f t="shared" si="60"/>
        <v/>
      </c>
      <c r="M3276" s="205" t="str" cm="1">
        <f t="array" ref="M3276">_xlfn.IFS(NOT(ISERROR(VLOOKUP(Table5[[#This Row],[Section]],TB_notTB,1,FALSE))),"No",LEFT(Table5[[#This Row],[Section]],3)="ETB","PLS",LEFT(Table5[[#This Row],[Section]],1)="7","PDB",NOT(ISBLANK(Table5[[#This Row],[Section]])),"No")</f>
        <v>No</v>
      </c>
    </row>
    <row r="3277" spans="1:13" x14ac:dyDescent="0.25">
      <c r="A3277" s="126" t="s">
        <v>1630</v>
      </c>
      <c r="B3277" s="126" t="s">
        <v>17222</v>
      </c>
      <c r="C3277" s="126" t="s">
        <v>98</v>
      </c>
      <c r="D3277" s="127">
        <v>0.38200000000000001</v>
      </c>
      <c r="E3277" s="128">
        <v>198</v>
      </c>
      <c r="F3277" s="128">
        <v>100</v>
      </c>
      <c r="G3277" s="126" t="s">
        <v>13736</v>
      </c>
      <c r="H3277" s="126" t="s">
        <v>20148</v>
      </c>
      <c r="I3277" s="126" t="s">
        <v>21073</v>
      </c>
      <c r="J3277" s="126" t="s">
        <v>26232</v>
      </c>
      <c r="K3277" s="9">
        <f>_xlfn.IFNA(VLOOKUP(Table5[[#This Row],[Section]],SubSill_Tier,2,FALSE),0)</f>
        <v>0</v>
      </c>
      <c r="L3277" s="9" t="str">
        <f t="shared" si="60"/>
        <v/>
      </c>
      <c r="M3277" s="205" t="str" cm="1">
        <f t="array" ref="M3277">_xlfn.IFS(NOT(ISERROR(VLOOKUP(Table5[[#This Row],[Section]],TB_notTB,1,FALSE))),"No",LEFT(Table5[[#This Row],[Section]],3)="ETB","PLS",LEFT(Table5[[#This Row],[Section]],1)="7","PDB",NOT(ISBLANK(Table5[[#This Row],[Section]])),"No")</f>
        <v>No</v>
      </c>
    </row>
    <row r="3278" spans="1:13" x14ac:dyDescent="0.25">
      <c r="A3278" s="126" t="s">
        <v>11761</v>
      </c>
      <c r="B3278" s="126" t="s">
        <v>17222</v>
      </c>
      <c r="C3278" s="126" t="s">
        <v>98</v>
      </c>
      <c r="D3278" s="127">
        <v>0.73199999999999998</v>
      </c>
      <c r="E3278" s="128">
        <v>260</v>
      </c>
      <c r="F3278" s="128">
        <v>236</v>
      </c>
      <c r="G3278" s="126" t="s">
        <v>13758</v>
      </c>
      <c r="H3278" s="126" t="s">
        <v>20201</v>
      </c>
      <c r="I3278" s="126" t="s">
        <v>20202</v>
      </c>
      <c r="J3278" s="126" t="s">
        <v>26258</v>
      </c>
      <c r="K3278" s="9">
        <f>_xlfn.IFNA(VLOOKUP(Table5[[#This Row],[Section]],SubSill_Tier,2,FALSE),0)</f>
        <v>0</v>
      </c>
      <c r="L3278" s="9" t="str">
        <f t="shared" si="60"/>
        <v/>
      </c>
      <c r="M3278" s="205" t="str" cm="1">
        <f t="array" ref="M3278">_xlfn.IFS(NOT(ISERROR(VLOOKUP(Table5[[#This Row],[Section]],TB_notTB,1,FALSE))),"No",LEFT(Table5[[#This Row],[Section]],3)="ETB","PLS",LEFT(Table5[[#This Row],[Section]],1)="7","PDB",NOT(ISBLANK(Table5[[#This Row],[Section]])),"No")</f>
        <v>No</v>
      </c>
    </row>
    <row r="3279" spans="1:13" x14ac:dyDescent="0.25">
      <c r="A3279" s="126" t="s">
        <v>1631</v>
      </c>
      <c r="B3279" s="126" t="s">
        <v>17222</v>
      </c>
      <c r="C3279" s="126" t="s">
        <v>98</v>
      </c>
      <c r="D3279" s="127">
        <v>0.39700000000000002</v>
      </c>
      <c r="E3279" s="128">
        <v>220</v>
      </c>
      <c r="F3279" s="128">
        <v>100</v>
      </c>
      <c r="G3279" s="126" t="s">
        <v>13711</v>
      </c>
      <c r="H3279" s="126" t="s">
        <v>20119</v>
      </c>
      <c r="I3279" s="126" t="s">
        <v>21054</v>
      </c>
      <c r="J3279" s="126" t="s">
        <v>26232</v>
      </c>
      <c r="K3279" s="9">
        <f>_xlfn.IFNA(VLOOKUP(Table5[[#This Row],[Section]],SubSill_Tier,2,FALSE),0)</f>
        <v>0</v>
      </c>
      <c r="L3279" s="9" t="str">
        <f t="shared" si="60"/>
        <v/>
      </c>
      <c r="M3279" s="205" t="str" cm="1">
        <f t="array" ref="M3279">_xlfn.IFS(NOT(ISERROR(VLOOKUP(Table5[[#This Row],[Section]],TB_notTB,1,FALSE))),"No",LEFT(Table5[[#This Row],[Section]],3)="ETB","PLS",LEFT(Table5[[#This Row],[Section]],1)="7","PDB",NOT(ISBLANK(Table5[[#This Row],[Section]])),"No")</f>
        <v>No</v>
      </c>
    </row>
    <row r="3280" spans="1:13" x14ac:dyDescent="0.25">
      <c r="A3280" s="126" t="s">
        <v>6966</v>
      </c>
      <c r="B3280" s="126" t="s">
        <v>17222</v>
      </c>
      <c r="C3280" s="126" t="s">
        <v>98</v>
      </c>
      <c r="D3280" s="127">
        <v>1.617</v>
      </c>
      <c r="E3280" s="128">
        <v>247</v>
      </c>
      <c r="F3280" s="128">
        <v>247</v>
      </c>
      <c r="G3280" s="126" t="s">
        <v>13750</v>
      </c>
      <c r="H3280" s="126" t="s">
        <v>20121</v>
      </c>
      <c r="I3280" s="126" t="s">
        <v>20122</v>
      </c>
      <c r="J3280" s="126" t="s">
        <v>26234</v>
      </c>
      <c r="K3280" s="9">
        <f>_xlfn.IFNA(VLOOKUP(Table5[[#This Row],[Section]],SubSill_Tier,2,FALSE),0)</f>
        <v>0</v>
      </c>
      <c r="L3280" s="9" t="str">
        <f t="shared" si="60"/>
        <v/>
      </c>
      <c r="M3280" s="205" t="str" cm="1">
        <f t="array" ref="M3280">_xlfn.IFS(NOT(ISERROR(VLOOKUP(Table5[[#This Row],[Section]],TB_notTB,1,FALSE))),"No",LEFT(Table5[[#This Row],[Section]],3)="ETB","PLS",LEFT(Table5[[#This Row],[Section]],1)="7","PDB",NOT(ISBLANK(Table5[[#This Row],[Section]])),"No")</f>
        <v>No</v>
      </c>
    </row>
    <row r="3281" spans="1:13" x14ac:dyDescent="0.25">
      <c r="A3281" s="126" t="s">
        <v>11762</v>
      </c>
      <c r="B3281" s="126" t="s">
        <v>17222</v>
      </c>
      <c r="C3281" s="126" t="s">
        <v>98</v>
      </c>
      <c r="D3281" s="127">
        <v>0.85099999999999998</v>
      </c>
      <c r="E3281" s="128">
        <v>265</v>
      </c>
      <c r="F3281" s="128">
        <v>170</v>
      </c>
      <c r="G3281" s="126" t="s">
        <v>13758</v>
      </c>
      <c r="H3281" s="126" t="s">
        <v>20201</v>
      </c>
      <c r="I3281" s="126" t="s">
        <v>20202</v>
      </c>
      <c r="J3281" s="126" t="s">
        <v>26258</v>
      </c>
      <c r="K3281" s="9">
        <f>_xlfn.IFNA(VLOOKUP(Table5[[#This Row],[Section]],SubSill_Tier,2,FALSE),0)</f>
        <v>0</v>
      </c>
      <c r="L3281" s="9" t="str">
        <f t="shared" si="60"/>
        <v/>
      </c>
      <c r="M3281" s="205" t="str" cm="1">
        <f t="array" ref="M3281">_xlfn.IFS(NOT(ISERROR(VLOOKUP(Table5[[#This Row],[Section]],TB_notTB,1,FALSE))),"No",LEFT(Table5[[#This Row],[Section]],3)="ETB","PLS",LEFT(Table5[[#This Row],[Section]],1)="7","PDB",NOT(ISBLANK(Table5[[#This Row],[Section]])),"No")</f>
        <v>No</v>
      </c>
    </row>
    <row r="3282" spans="1:13" x14ac:dyDescent="0.25">
      <c r="A3282" s="126" t="s">
        <v>11763</v>
      </c>
      <c r="B3282" s="126" t="s">
        <v>11753</v>
      </c>
      <c r="C3282" s="126" t="s">
        <v>75</v>
      </c>
      <c r="D3282" s="127">
        <v>0.76600000000000001</v>
      </c>
      <c r="E3282" s="128">
        <v>268</v>
      </c>
      <c r="F3282" s="128">
        <v>221</v>
      </c>
      <c r="G3282" s="126" t="s">
        <v>13758</v>
      </c>
      <c r="H3282" s="126" t="s">
        <v>20191</v>
      </c>
      <c r="I3282" s="126" t="s">
        <v>20192</v>
      </c>
      <c r="J3282" s="126" t="s">
        <v>26261</v>
      </c>
      <c r="K3282" s="9">
        <f>_xlfn.IFNA(VLOOKUP(Table5[[#This Row],[Section]],SubSill_Tier,2,FALSE),0)</f>
        <v>0</v>
      </c>
      <c r="L3282" s="9" t="str">
        <f t="shared" si="60"/>
        <v/>
      </c>
      <c r="M3282" s="205" t="str" cm="1">
        <f t="array" ref="M3282">_xlfn.IFS(NOT(ISERROR(VLOOKUP(Table5[[#This Row],[Section]],TB_notTB,1,FALSE))),"No",LEFT(Table5[[#This Row],[Section]],3)="ETB","PLS",LEFT(Table5[[#This Row],[Section]],1)="7","PDB",NOT(ISBLANK(Table5[[#This Row],[Section]])),"No")</f>
        <v>No</v>
      </c>
    </row>
    <row r="3283" spans="1:13" x14ac:dyDescent="0.25">
      <c r="A3283" s="126" t="s">
        <v>1632</v>
      </c>
      <c r="B3283" s="126" t="s">
        <v>1633</v>
      </c>
      <c r="C3283" s="126" t="s">
        <v>75</v>
      </c>
      <c r="D3283" s="127">
        <v>0.81599999999999995</v>
      </c>
      <c r="E3283" s="128">
        <v>189</v>
      </c>
      <c r="F3283" s="128">
        <v>100</v>
      </c>
      <c r="G3283" s="126" t="s">
        <v>13712</v>
      </c>
      <c r="H3283" s="126" t="s">
        <v>20120</v>
      </c>
      <c r="I3283" s="126" t="s">
        <v>21055</v>
      </c>
      <c r="J3283" s="126" t="s">
        <v>26232</v>
      </c>
      <c r="K3283" s="9">
        <f>_xlfn.IFNA(VLOOKUP(Table5[[#This Row],[Section]],SubSill_Tier,2,FALSE),0)</f>
        <v>0</v>
      </c>
      <c r="L3283" s="9" t="str">
        <f t="shared" si="60"/>
        <v/>
      </c>
      <c r="M3283" s="205" t="str" cm="1">
        <f t="array" ref="M3283">_xlfn.IFS(NOT(ISERROR(VLOOKUP(Table5[[#This Row],[Section]],TB_notTB,1,FALSE))),"No",LEFT(Table5[[#This Row],[Section]],3)="ETB","PLS",LEFT(Table5[[#This Row],[Section]],1)="7","PDB",NOT(ISBLANK(Table5[[#This Row],[Section]])),"No")</f>
        <v>No</v>
      </c>
    </row>
    <row r="3284" spans="1:13" x14ac:dyDescent="0.25">
      <c r="A3284" s="126" t="s">
        <v>1634</v>
      </c>
      <c r="B3284" s="126" t="s">
        <v>1635</v>
      </c>
      <c r="C3284" s="126" t="s">
        <v>75</v>
      </c>
      <c r="D3284" s="127">
        <v>0.33700000000000002</v>
      </c>
      <c r="E3284" s="128">
        <v>158</v>
      </c>
      <c r="F3284" s="128">
        <v>100</v>
      </c>
      <c r="G3284" s="126" t="s">
        <v>13712</v>
      </c>
      <c r="H3284" s="126" t="s">
        <v>20120</v>
      </c>
      <c r="I3284" s="126" t="s">
        <v>21055</v>
      </c>
      <c r="J3284" s="126" t="s">
        <v>26232</v>
      </c>
      <c r="K3284" s="9">
        <f>_xlfn.IFNA(VLOOKUP(Table5[[#This Row],[Section]],SubSill_Tier,2,FALSE),0)</f>
        <v>0</v>
      </c>
      <c r="L3284" s="9" t="str">
        <f t="shared" si="60"/>
        <v/>
      </c>
      <c r="M3284" s="205" t="str" cm="1">
        <f t="array" ref="M3284">_xlfn.IFS(NOT(ISERROR(VLOOKUP(Table5[[#This Row],[Section]],TB_notTB,1,FALSE))),"No",LEFT(Table5[[#This Row],[Section]],3)="ETB","PLS",LEFT(Table5[[#This Row],[Section]],1)="7","PDB",NOT(ISBLANK(Table5[[#This Row],[Section]])),"No")</f>
        <v>No</v>
      </c>
    </row>
    <row r="3285" spans="1:13" x14ac:dyDescent="0.25">
      <c r="A3285" s="126" t="s">
        <v>1636</v>
      </c>
      <c r="B3285" s="126" t="s">
        <v>1637</v>
      </c>
      <c r="C3285" s="126" t="s">
        <v>98</v>
      </c>
      <c r="D3285" s="127">
        <v>0.307</v>
      </c>
      <c r="E3285" s="128">
        <v>139</v>
      </c>
      <c r="F3285" s="128">
        <v>100</v>
      </c>
      <c r="G3285" s="126" t="s">
        <v>13712</v>
      </c>
      <c r="H3285" s="126" t="s">
        <v>20120</v>
      </c>
      <c r="I3285" s="126" t="s">
        <v>21055</v>
      </c>
      <c r="J3285" s="126" t="s">
        <v>26232</v>
      </c>
      <c r="K3285" s="9">
        <f>_xlfn.IFNA(VLOOKUP(Table5[[#This Row],[Section]],SubSill_Tier,2,FALSE),0)</f>
        <v>0</v>
      </c>
      <c r="L3285" s="9" t="str">
        <f t="shared" si="60"/>
        <v/>
      </c>
      <c r="M3285" s="205" t="str" cm="1">
        <f t="array" ref="M3285">_xlfn.IFS(NOT(ISERROR(VLOOKUP(Table5[[#This Row],[Section]],TB_notTB,1,FALSE))),"No",LEFT(Table5[[#This Row],[Section]],3)="ETB","PLS",LEFT(Table5[[#This Row],[Section]],1)="7","PDB",NOT(ISBLANK(Table5[[#This Row],[Section]])),"No")</f>
        <v>No</v>
      </c>
    </row>
    <row r="3286" spans="1:13" x14ac:dyDescent="0.25">
      <c r="A3286" s="126" t="s">
        <v>6967</v>
      </c>
      <c r="B3286" s="126" t="s">
        <v>17222</v>
      </c>
      <c r="C3286" s="126" t="s">
        <v>75</v>
      </c>
      <c r="D3286" s="127">
        <v>0.47499999999999998</v>
      </c>
      <c r="E3286" s="128">
        <v>164</v>
      </c>
      <c r="F3286" s="128">
        <v>100</v>
      </c>
      <c r="G3286" s="126" t="s">
        <v>13724</v>
      </c>
      <c r="H3286" s="126" t="s">
        <v>20121</v>
      </c>
      <c r="I3286" s="126" t="s">
        <v>20122</v>
      </c>
      <c r="J3286" s="126" t="s">
        <v>26234</v>
      </c>
      <c r="K3286" s="9">
        <f>_xlfn.IFNA(VLOOKUP(Table5[[#This Row],[Section]],SubSill_Tier,2,FALSE),0)</f>
        <v>0</v>
      </c>
      <c r="L3286" s="9" t="str">
        <f t="shared" si="60"/>
        <v/>
      </c>
      <c r="M3286" s="205" t="str" cm="1">
        <f t="array" ref="M3286">_xlfn.IFS(NOT(ISERROR(VLOOKUP(Table5[[#This Row],[Section]],TB_notTB,1,FALSE))),"No",LEFT(Table5[[#This Row],[Section]],3)="ETB","PLS",LEFT(Table5[[#This Row],[Section]],1)="7","PDB",NOT(ISBLANK(Table5[[#This Row],[Section]])),"No")</f>
        <v>No</v>
      </c>
    </row>
    <row r="3287" spans="1:13" x14ac:dyDescent="0.25">
      <c r="A3287" s="126" t="s">
        <v>6968</v>
      </c>
      <c r="B3287" s="126" t="s">
        <v>17222</v>
      </c>
      <c r="C3287" s="126" t="s">
        <v>98</v>
      </c>
      <c r="D3287" s="127">
        <v>0.67800000000000005</v>
      </c>
      <c r="E3287" s="128">
        <v>157</v>
      </c>
      <c r="F3287" s="128">
        <v>100</v>
      </c>
      <c r="G3287" s="126" t="s">
        <v>13750</v>
      </c>
      <c r="H3287" s="126" t="s">
        <v>20121</v>
      </c>
      <c r="I3287" s="126" t="s">
        <v>20122</v>
      </c>
      <c r="J3287" s="126" t="s">
        <v>26234</v>
      </c>
      <c r="K3287" s="9">
        <f>_xlfn.IFNA(VLOOKUP(Table5[[#This Row],[Section]],SubSill_Tier,2,FALSE),0)</f>
        <v>0</v>
      </c>
      <c r="L3287" s="9" t="str">
        <f t="shared" si="60"/>
        <v/>
      </c>
      <c r="M3287" s="205" t="str" cm="1">
        <f t="array" ref="M3287">_xlfn.IFS(NOT(ISERROR(VLOOKUP(Table5[[#This Row],[Section]],TB_notTB,1,FALSE))),"No",LEFT(Table5[[#This Row],[Section]],3)="ETB","PLS",LEFT(Table5[[#This Row],[Section]],1)="7","PDB",NOT(ISBLANK(Table5[[#This Row],[Section]])),"No")</f>
        <v>No</v>
      </c>
    </row>
    <row r="3288" spans="1:13" x14ac:dyDescent="0.25">
      <c r="A3288" s="126" t="s">
        <v>6969</v>
      </c>
      <c r="B3288" s="126" t="s">
        <v>17222</v>
      </c>
      <c r="C3288" s="126" t="s">
        <v>75</v>
      </c>
      <c r="D3288" s="127">
        <v>0.91</v>
      </c>
      <c r="E3288" s="128">
        <v>148</v>
      </c>
      <c r="F3288" s="128">
        <v>148</v>
      </c>
      <c r="G3288" s="126" t="s">
        <v>13715</v>
      </c>
      <c r="H3288" s="126" t="s">
        <v>20123</v>
      </c>
      <c r="I3288" s="126" t="s">
        <v>21058</v>
      </c>
      <c r="J3288" s="126" t="s">
        <v>26236</v>
      </c>
      <c r="K3288" s="9">
        <f>_xlfn.IFNA(VLOOKUP(Table5[[#This Row],[Section]],SubSill_Tier,2,FALSE),0)</f>
        <v>0</v>
      </c>
      <c r="L3288" s="9" t="str">
        <f t="shared" si="60"/>
        <v/>
      </c>
      <c r="M3288" s="205" t="str" cm="1">
        <f t="array" ref="M3288">_xlfn.IFS(NOT(ISERROR(VLOOKUP(Table5[[#This Row],[Section]],TB_notTB,1,FALSE))),"No",LEFT(Table5[[#This Row],[Section]],3)="ETB","PLS",LEFT(Table5[[#This Row],[Section]],1)="7","PDB",NOT(ISBLANK(Table5[[#This Row],[Section]])),"No")</f>
        <v>No</v>
      </c>
    </row>
    <row r="3289" spans="1:13" x14ac:dyDescent="0.25">
      <c r="A3289" s="126" t="s">
        <v>11764</v>
      </c>
      <c r="B3289" s="126" t="s">
        <v>17222</v>
      </c>
      <c r="C3289" s="126" t="s">
        <v>75</v>
      </c>
      <c r="D3289" s="127">
        <v>0.51300000000000001</v>
      </c>
      <c r="E3289" s="128">
        <v>164</v>
      </c>
      <c r="F3289" s="128">
        <v>164</v>
      </c>
      <c r="G3289" s="126" t="s">
        <v>13761</v>
      </c>
      <c r="H3289" s="126" t="s">
        <v>20253</v>
      </c>
      <c r="I3289" s="126" t="s">
        <v>20254</v>
      </c>
      <c r="J3289" s="126" t="s">
        <v>26259</v>
      </c>
      <c r="K3289" s="9">
        <f>_xlfn.IFNA(VLOOKUP(Table5[[#This Row],[Section]],SubSill_Tier,2,FALSE),0)</f>
        <v>0</v>
      </c>
      <c r="L3289" s="9" t="str">
        <f t="shared" si="60"/>
        <v/>
      </c>
      <c r="M3289" s="205" t="str" cm="1">
        <f t="array" ref="M3289">_xlfn.IFS(NOT(ISERROR(VLOOKUP(Table5[[#This Row],[Section]],TB_notTB,1,FALSE))),"No",LEFT(Table5[[#This Row],[Section]],3)="ETB","PLS",LEFT(Table5[[#This Row],[Section]],1)="7","PDB",NOT(ISBLANK(Table5[[#This Row],[Section]])),"No")</f>
        <v>No</v>
      </c>
    </row>
    <row r="3290" spans="1:13" x14ac:dyDescent="0.25">
      <c r="A3290" s="126" t="s">
        <v>11765</v>
      </c>
      <c r="B3290" s="126" t="s">
        <v>17222</v>
      </c>
      <c r="C3290" s="126" t="s">
        <v>75</v>
      </c>
      <c r="D3290" s="127">
        <v>0.59599999999999997</v>
      </c>
      <c r="E3290" s="128">
        <v>202</v>
      </c>
      <c r="F3290" s="128">
        <v>165</v>
      </c>
      <c r="G3290" s="126" t="s">
        <v>13761</v>
      </c>
      <c r="H3290" s="126" t="s">
        <v>20256</v>
      </c>
      <c r="I3290" s="126" t="s">
        <v>21097</v>
      </c>
      <c r="J3290" s="126" t="s">
        <v>26259</v>
      </c>
      <c r="K3290" s="9">
        <f>_xlfn.IFNA(VLOOKUP(Table5[[#This Row],[Section]],SubSill_Tier,2,FALSE),0)</f>
        <v>0</v>
      </c>
      <c r="L3290" s="9" t="str">
        <f t="shared" si="60"/>
        <v/>
      </c>
      <c r="M3290" s="205" t="str" cm="1">
        <f t="array" ref="M3290">_xlfn.IFS(NOT(ISERROR(VLOOKUP(Table5[[#This Row],[Section]],TB_notTB,1,FALSE))),"No",LEFT(Table5[[#This Row],[Section]],3)="ETB","PLS",LEFT(Table5[[#This Row],[Section]],1)="7","PDB",NOT(ISBLANK(Table5[[#This Row],[Section]])),"No")</f>
        <v>No</v>
      </c>
    </row>
    <row r="3291" spans="1:13" x14ac:dyDescent="0.25">
      <c r="A3291" s="126" t="s">
        <v>1638</v>
      </c>
      <c r="B3291" s="126" t="s">
        <v>17222</v>
      </c>
      <c r="C3291" s="126" t="s">
        <v>98</v>
      </c>
      <c r="D3291" s="127">
        <v>0.53500000000000003</v>
      </c>
      <c r="E3291" s="128">
        <v>147</v>
      </c>
      <c r="F3291" s="128">
        <v>147</v>
      </c>
      <c r="G3291" s="126" t="s">
        <v>13711</v>
      </c>
      <c r="H3291" s="126" t="s">
        <v>20119</v>
      </c>
      <c r="I3291" s="126" t="s">
        <v>21054</v>
      </c>
      <c r="J3291" s="126" t="s">
        <v>26232</v>
      </c>
      <c r="K3291" s="9">
        <f>_xlfn.IFNA(VLOOKUP(Table5[[#This Row],[Section]],SubSill_Tier,2,FALSE),0)</f>
        <v>0</v>
      </c>
      <c r="L3291" s="9" t="str">
        <f t="shared" si="60"/>
        <v/>
      </c>
      <c r="M3291" s="205" t="str" cm="1">
        <f t="array" ref="M3291">_xlfn.IFS(NOT(ISERROR(VLOOKUP(Table5[[#This Row],[Section]],TB_notTB,1,FALSE))),"No",LEFT(Table5[[#This Row],[Section]],3)="ETB","PLS",LEFT(Table5[[#This Row],[Section]],1)="7","PDB",NOT(ISBLANK(Table5[[#This Row],[Section]])),"No")</f>
        <v>No</v>
      </c>
    </row>
    <row r="3292" spans="1:13" x14ac:dyDescent="0.25">
      <c r="A3292" s="126" t="s">
        <v>1639</v>
      </c>
      <c r="B3292" s="126" t="s">
        <v>1640</v>
      </c>
      <c r="C3292" s="126" t="s">
        <v>75</v>
      </c>
      <c r="D3292" s="127">
        <v>0.48099999999999998</v>
      </c>
      <c r="E3292" s="128">
        <v>224</v>
      </c>
      <c r="F3292" s="128">
        <v>100</v>
      </c>
      <c r="G3292" s="126" t="s">
        <v>13712</v>
      </c>
      <c r="H3292" s="126" t="s">
        <v>20120</v>
      </c>
      <c r="I3292" s="126" t="s">
        <v>21055</v>
      </c>
      <c r="J3292" s="126" t="s">
        <v>26232</v>
      </c>
      <c r="K3292" s="9">
        <f>_xlfn.IFNA(VLOOKUP(Table5[[#This Row],[Section]],SubSill_Tier,2,FALSE),0)</f>
        <v>0</v>
      </c>
      <c r="L3292" s="9" t="str">
        <f t="shared" si="60"/>
        <v/>
      </c>
      <c r="M3292" s="205" t="str" cm="1">
        <f t="array" ref="M3292">_xlfn.IFS(NOT(ISERROR(VLOOKUP(Table5[[#This Row],[Section]],TB_notTB,1,FALSE))),"No",LEFT(Table5[[#This Row],[Section]],3)="ETB","PLS",LEFT(Table5[[#This Row],[Section]],1)="7","PDB",NOT(ISBLANK(Table5[[#This Row],[Section]])),"No")</f>
        <v>No</v>
      </c>
    </row>
    <row r="3293" spans="1:13" x14ac:dyDescent="0.25">
      <c r="A3293" s="126" t="s">
        <v>11766</v>
      </c>
      <c r="B3293" s="126" t="s">
        <v>17222</v>
      </c>
      <c r="C3293" s="126" t="s">
        <v>75</v>
      </c>
      <c r="D3293" s="127">
        <v>0.59899999999999998</v>
      </c>
      <c r="E3293" s="128">
        <v>233</v>
      </c>
      <c r="F3293" s="128">
        <v>145</v>
      </c>
      <c r="G3293" s="126" t="s">
        <v>13758</v>
      </c>
      <c r="H3293" s="126" t="s">
        <v>20201</v>
      </c>
      <c r="I3293" s="126" t="s">
        <v>20202</v>
      </c>
      <c r="J3293" s="126" t="s">
        <v>26258</v>
      </c>
      <c r="K3293" s="9">
        <f>_xlfn.IFNA(VLOOKUP(Table5[[#This Row],[Section]],SubSill_Tier,2,FALSE),0)</f>
        <v>0</v>
      </c>
      <c r="L3293" s="9" t="str">
        <f t="shared" si="60"/>
        <v/>
      </c>
      <c r="M3293" s="205" t="str" cm="1">
        <f t="array" ref="M3293">_xlfn.IFS(NOT(ISERROR(VLOOKUP(Table5[[#This Row],[Section]],TB_notTB,1,FALSE))),"No",LEFT(Table5[[#This Row],[Section]],3)="ETB","PLS",LEFT(Table5[[#This Row],[Section]],1)="7","PDB",NOT(ISBLANK(Table5[[#This Row],[Section]])),"No")</f>
        <v>No</v>
      </c>
    </row>
    <row r="3294" spans="1:13" x14ac:dyDescent="0.25">
      <c r="A3294" s="126" t="s">
        <v>6970</v>
      </c>
      <c r="B3294" s="126" t="s">
        <v>6971</v>
      </c>
      <c r="C3294" s="126" t="s">
        <v>75</v>
      </c>
      <c r="D3294" s="127">
        <v>0.35599999999999998</v>
      </c>
      <c r="E3294" s="128">
        <v>224</v>
      </c>
      <c r="F3294" s="128">
        <v>100</v>
      </c>
      <c r="G3294" s="126" t="s">
        <v>13713</v>
      </c>
      <c r="H3294" s="126" t="s">
        <v>21056</v>
      </c>
      <c r="I3294" s="126" t="s">
        <v>21057</v>
      </c>
      <c r="J3294" s="126" t="s">
        <v>26233</v>
      </c>
      <c r="K3294" s="9">
        <f>_xlfn.IFNA(VLOOKUP(Table5[[#This Row],[Section]],SubSill_Tier,2,FALSE),0)</f>
        <v>0</v>
      </c>
      <c r="L3294" s="9" t="str">
        <f t="shared" si="60"/>
        <v>Wall</v>
      </c>
      <c r="M3294" s="205" t="str" cm="1">
        <f t="array" ref="M3294">_xlfn.IFS(NOT(ISERROR(VLOOKUP(Table5[[#This Row],[Section]],TB_notTB,1,FALSE))),"No",LEFT(Table5[[#This Row],[Section]],3)="ETB","PLS",LEFT(Table5[[#This Row],[Section]],1)="7","PDB",NOT(ISBLANK(Table5[[#This Row],[Section]])),"No")</f>
        <v>No</v>
      </c>
    </row>
    <row r="3295" spans="1:13" x14ac:dyDescent="0.25">
      <c r="A3295" s="126" t="s">
        <v>1641</v>
      </c>
      <c r="B3295" s="126" t="s">
        <v>1642</v>
      </c>
      <c r="C3295" s="126" t="s">
        <v>75</v>
      </c>
      <c r="D3295" s="127">
        <v>5.3999999999999999E-2</v>
      </c>
      <c r="E3295" s="128">
        <v>100</v>
      </c>
      <c r="F3295" s="128">
        <v>100</v>
      </c>
      <c r="G3295" s="126" t="s">
        <v>13756</v>
      </c>
      <c r="H3295" s="126" t="s">
        <v>20179</v>
      </c>
      <c r="I3295" s="126" t="s">
        <v>20180</v>
      </c>
      <c r="J3295" s="126" t="s">
        <v>26232</v>
      </c>
      <c r="K3295" s="9">
        <f>_xlfn.IFNA(VLOOKUP(Table5[[#This Row],[Section]],SubSill_Tier,2,FALSE),0)</f>
        <v>0</v>
      </c>
      <c r="L3295" s="9" t="str">
        <f t="shared" si="60"/>
        <v/>
      </c>
      <c r="M3295" s="205" t="str" cm="1">
        <f t="array" ref="M3295">_xlfn.IFS(NOT(ISERROR(VLOOKUP(Table5[[#This Row],[Section]],TB_notTB,1,FALSE))),"No",LEFT(Table5[[#This Row],[Section]],3)="ETB","PLS",LEFT(Table5[[#This Row],[Section]],1)="7","PDB",NOT(ISBLANK(Table5[[#This Row],[Section]])),"No")</f>
        <v>No</v>
      </c>
    </row>
    <row r="3296" spans="1:13" x14ac:dyDescent="0.25">
      <c r="A3296" s="126" t="s">
        <v>14946</v>
      </c>
      <c r="B3296" s="126" t="s">
        <v>14947</v>
      </c>
      <c r="C3296" s="126" t="s">
        <v>75</v>
      </c>
      <c r="D3296" s="127">
        <v>0.127</v>
      </c>
      <c r="E3296" s="128">
        <v>100</v>
      </c>
      <c r="F3296" s="128">
        <v>100</v>
      </c>
      <c r="G3296" s="126" t="s">
        <v>14948</v>
      </c>
      <c r="H3296" s="126" t="s">
        <v>20257</v>
      </c>
      <c r="I3296" s="126" t="s">
        <v>22563</v>
      </c>
      <c r="J3296" s="126" t="s">
        <v>26288</v>
      </c>
      <c r="K3296" s="9">
        <f>_xlfn.IFNA(VLOOKUP(Table5[[#This Row],[Section]],SubSill_Tier,2,FALSE),0)</f>
        <v>0</v>
      </c>
      <c r="L3296" s="9" t="str">
        <f t="shared" si="60"/>
        <v/>
      </c>
      <c r="M3296" s="205" t="str" cm="1">
        <f t="array" ref="M3296">_xlfn.IFS(NOT(ISERROR(VLOOKUP(Table5[[#This Row],[Section]],TB_notTB,1,FALSE))),"No",LEFT(Table5[[#This Row],[Section]],3)="ETB","PLS",LEFT(Table5[[#This Row],[Section]],1)="7","PDB",NOT(ISBLANK(Table5[[#This Row],[Section]])),"No")</f>
        <v>No</v>
      </c>
    </row>
    <row r="3297" spans="1:13" x14ac:dyDescent="0.25">
      <c r="A3297" s="126" t="s">
        <v>11767</v>
      </c>
      <c r="B3297" s="126" t="s">
        <v>11768</v>
      </c>
      <c r="C3297" s="126" t="s">
        <v>75</v>
      </c>
      <c r="D3297" s="127">
        <v>0.221</v>
      </c>
      <c r="E3297" s="128">
        <v>106</v>
      </c>
      <c r="F3297" s="128">
        <v>106</v>
      </c>
      <c r="G3297" s="126" t="s">
        <v>21140</v>
      </c>
      <c r="H3297" s="126" t="s">
        <v>21141</v>
      </c>
      <c r="I3297" s="126" t="s">
        <v>21142</v>
      </c>
      <c r="J3297" s="126" t="s">
        <v>26254</v>
      </c>
      <c r="K3297" s="9">
        <f>_xlfn.IFNA(VLOOKUP(Table5[[#This Row],[Section]],SubSill_Tier,2,FALSE),0)</f>
        <v>0</v>
      </c>
      <c r="L3297" s="9" t="str">
        <f t="shared" si="60"/>
        <v/>
      </c>
      <c r="M3297" s="205" t="str" cm="1">
        <f t="array" ref="M3297">_xlfn.IFS(NOT(ISERROR(VLOOKUP(Table5[[#This Row],[Section]],TB_notTB,1,FALSE))),"No",LEFT(Table5[[#This Row],[Section]],3)="ETB","PLS",LEFT(Table5[[#This Row],[Section]],1)="7","PDB",NOT(ISBLANK(Table5[[#This Row],[Section]])),"No")</f>
        <v>No</v>
      </c>
    </row>
    <row r="3298" spans="1:13" x14ac:dyDescent="0.25">
      <c r="A3298" s="126" t="s">
        <v>1643</v>
      </c>
      <c r="B3298" s="126" t="s">
        <v>17222</v>
      </c>
      <c r="C3298" s="126" t="s">
        <v>98</v>
      </c>
      <c r="D3298" s="127">
        <v>0.28299999999999997</v>
      </c>
      <c r="E3298" s="128">
        <v>100</v>
      </c>
      <c r="F3298" s="128">
        <v>100</v>
      </c>
      <c r="G3298" s="126" t="s">
        <v>13711</v>
      </c>
      <c r="H3298" s="126" t="s">
        <v>20119</v>
      </c>
      <c r="I3298" s="126" t="s">
        <v>21054</v>
      </c>
      <c r="J3298" s="126" t="s">
        <v>26232</v>
      </c>
      <c r="K3298" s="9">
        <f>_xlfn.IFNA(VLOOKUP(Table5[[#This Row],[Section]],SubSill_Tier,2,FALSE),0)</f>
        <v>0</v>
      </c>
      <c r="L3298" s="9" t="str">
        <f t="shared" si="60"/>
        <v/>
      </c>
      <c r="M3298" s="205" t="str" cm="1">
        <f t="array" ref="M3298">_xlfn.IFS(NOT(ISERROR(VLOOKUP(Table5[[#This Row],[Section]],TB_notTB,1,FALSE))),"No",LEFT(Table5[[#This Row],[Section]],3)="ETB","PLS",LEFT(Table5[[#This Row],[Section]],1)="7","PDB",NOT(ISBLANK(Table5[[#This Row],[Section]])),"No")</f>
        <v>No</v>
      </c>
    </row>
    <row r="3299" spans="1:13" x14ac:dyDescent="0.25">
      <c r="A3299" s="126" t="s">
        <v>6972</v>
      </c>
      <c r="B3299" s="126" t="s">
        <v>17222</v>
      </c>
      <c r="C3299" s="126" t="s">
        <v>75</v>
      </c>
      <c r="D3299" s="127">
        <v>0.13</v>
      </c>
      <c r="E3299" s="128">
        <v>100</v>
      </c>
      <c r="F3299" s="128">
        <v>100</v>
      </c>
      <c r="G3299" s="126" t="s">
        <v>13719</v>
      </c>
      <c r="H3299" s="126" t="s">
        <v>20128</v>
      </c>
      <c r="I3299" s="126" t="s">
        <v>20129</v>
      </c>
      <c r="J3299" s="126" t="s">
        <v>26236</v>
      </c>
      <c r="K3299" s="9">
        <f>_xlfn.IFNA(VLOOKUP(Table5[[#This Row],[Section]],SubSill_Tier,2,FALSE),0)</f>
        <v>0</v>
      </c>
      <c r="L3299" s="9" t="str">
        <f t="shared" si="60"/>
        <v/>
      </c>
      <c r="M3299" s="205" t="str" cm="1">
        <f t="array" ref="M3299">_xlfn.IFS(NOT(ISERROR(VLOOKUP(Table5[[#This Row],[Section]],TB_notTB,1,FALSE))),"No",LEFT(Table5[[#This Row],[Section]],3)="ETB","PLS",LEFT(Table5[[#This Row],[Section]],1)="7","PDB",NOT(ISBLANK(Table5[[#This Row],[Section]])),"No")</f>
        <v>No</v>
      </c>
    </row>
    <row r="3300" spans="1:13" x14ac:dyDescent="0.25">
      <c r="A3300" s="126" t="s">
        <v>6973</v>
      </c>
      <c r="B3300" s="126" t="s">
        <v>17222</v>
      </c>
      <c r="C3300" s="126" t="s">
        <v>98</v>
      </c>
      <c r="D3300" s="127">
        <v>0.50800000000000001</v>
      </c>
      <c r="E3300" s="128">
        <v>100</v>
      </c>
      <c r="F3300" s="128">
        <v>100</v>
      </c>
      <c r="G3300" s="126" t="s">
        <v>13750</v>
      </c>
      <c r="H3300" s="126" t="s">
        <v>20121</v>
      </c>
      <c r="I3300" s="126" t="s">
        <v>20122</v>
      </c>
      <c r="J3300" s="126" t="s">
        <v>26234</v>
      </c>
      <c r="K3300" s="9">
        <f>_xlfn.IFNA(VLOOKUP(Table5[[#This Row],[Section]],SubSill_Tier,2,FALSE),0)</f>
        <v>0</v>
      </c>
      <c r="L3300" s="9" t="str">
        <f t="shared" si="60"/>
        <v/>
      </c>
      <c r="M3300" s="205" t="str" cm="1">
        <f t="array" ref="M3300">_xlfn.IFS(NOT(ISERROR(VLOOKUP(Table5[[#This Row],[Section]],TB_notTB,1,FALSE))),"No",LEFT(Table5[[#This Row],[Section]],3)="ETB","PLS",LEFT(Table5[[#This Row],[Section]],1)="7","PDB",NOT(ISBLANK(Table5[[#This Row],[Section]])),"No")</f>
        <v>No</v>
      </c>
    </row>
    <row r="3301" spans="1:13" x14ac:dyDescent="0.25">
      <c r="A3301" s="126" t="s">
        <v>1644</v>
      </c>
      <c r="B3301" s="126" t="s">
        <v>17222</v>
      </c>
      <c r="C3301" s="126" t="s">
        <v>98</v>
      </c>
      <c r="D3301" s="127">
        <v>0.82399999999999995</v>
      </c>
      <c r="E3301" s="128">
        <v>376</v>
      </c>
      <c r="F3301" s="128">
        <v>100</v>
      </c>
      <c r="G3301" s="126" t="s">
        <v>13736</v>
      </c>
      <c r="H3301" s="126" t="s">
        <v>20148</v>
      </c>
      <c r="I3301" s="126" t="s">
        <v>21073</v>
      </c>
      <c r="J3301" s="126" t="s">
        <v>26232</v>
      </c>
      <c r="K3301" s="9">
        <f>_xlfn.IFNA(VLOOKUP(Table5[[#This Row],[Section]],SubSill_Tier,2,FALSE),0)</f>
        <v>0</v>
      </c>
      <c r="L3301" s="9" t="str">
        <f t="shared" si="60"/>
        <v/>
      </c>
      <c r="M3301" s="205" t="str" cm="1">
        <f t="array" ref="M3301">_xlfn.IFS(NOT(ISERROR(VLOOKUP(Table5[[#This Row],[Section]],TB_notTB,1,FALSE))),"No",LEFT(Table5[[#This Row],[Section]],3)="ETB","PLS",LEFT(Table5[[#This Row],[Section]],1)="7","PDB",NOT(ISBLANK(Table5[[#This Row],[Section]])),"No")</f>
        <v>No</v>
      </c>
    </row>
    <row r="3302" spans="1:13" x14ac:dyDescent="0.25">
      <c r="A3302" s="126" t="s">
        <v>6974</v>
      </c>
      <c r="B3302" s="126" t="s">
        <v>17222</v>
      </c>
      <c r="C3302" s="126" t="s">
        <v>98</v>
      </c>
      <c r="D3302" s="127">
        <v>1.004</v>
      </c>
      <c r="E3302" s="128">
        <v>314</v>
      </c>
      <c r="F3302" s="128">
        <v>170</v>
      </c>
      <c r="G3302" s="126" t="s">
        <v>13750</v>
      </c>
      <c r="H3302" s="126" t="s">
        <v>20121</v>
      </c>
      <c r="I3302" s="126" t="s">
        <v>20122</v>
      </c>
      <c r="J3302" s="126" t="s">
        <v>26234</v>
      </c>
      <c r="K3302" s="9">
        <f>_xlfn.IFNA(VLOOKUP(Table5[[#This Row],[Section]],SubSill_Tier,2,FALSE),0)</f>
        <v>0</v>
      </c>
      <c r="L3302" s="9" t="str">
        <f t="shared" si="60"/>
        <v/>
      </c>
      <c r="M3302" s="205" t="str" cm="1">
        <f t="array" ref="M3302">_xlfn.IFS(NOT(ISERROR(VLOOKUP(Table5[[#This Row],[Section]],TB_notTB,1,FALSE))),"No",LEFT(Table5[[#This Row],[Section]],3)="ETB","PLS",LEFT(Table5[[#This Row],[Section]],1)="7","PDB",NOT(ISBLANK(Table5[[#This Row],[Section]])),"No")</f>
        <v>No</v>
      </c>
    </row>
    <row r="3303" spans="1:13" x14ac:dyDescent="0.25">
      <c r="A3303" s="126" t="s">
        <v>6975</v>
      </c>
      <c r="B3303" s="126" t="s">
        <v>3598</v>
      </c>
      <c r="C3303" s="126" t="s">
        <v>98</v>
      </c>
      <c r="D3303" s="127">
        <v>0.33200000000000002</v>
      </c>
      <c r="E3303" s="128">
        <v>226</v>
      </c>
      <c r="F3303" s="128">
        <v>160</v>
      </c>
      <c r="G3303" s="126" t="s">
        <v>13750</v>
      </c>
      <c r="H3303" s="126" t="s">
        <v>20121</v>
      </c>
      <c r="I3303" s="126" t="s">
        <v>20122</v>
      </c>
      <c r="J3303" s="126" t="s">
        <v>26234</v>
      </c>
      <c r="K3303" s="9">
        <f>_xlfn.IFNA(VLOOKUP(Table5[[#This Row],[Section]],SubSill_Tier,2,FALSE),0)</f>
        <v>0</v>
      </c>
      <c r="L3303" s="9" t="str">
        <f t="shared" si="60"/>
        <v/>
      </c>
      <c r="M3303" s="205" t="str" cm="1">
        <f t="array" ref="M3303">_xlfn.IFS(NOT(ISERROR(VLOOKUP(Table5[[#This Row],[Section]],TB_notTB,1,FALSE))),"No",LEFT(Table5[[#This Row],[Section]],3)="ETB","PLS",LEFT(Table5[[#This Row],[Section]],1)="7","PDB",NOT(ISBLANK(Table5[[#This Row],[Section]])),"No")</f>
        <v>No</v>
      </c>
    </row>
    <row r="3304" spans="1:13" x14ac:dyDescent="0.25">
      <c r="A3304" s="126" t="s">
        <v>6976</v>
      </c>
      <c r="B3304" s="126" t="s">
        <v>17222</v>
      </c>
      <c r="C3304" s="126" t="s">
        <v>75</v>
      </c>
      <c r="D3304" s="127">
        <v>0.44</v>
      </c>
      <c r="E3304" s="128">
        <v>221</v>
      </c>
      <c r="F3304" s="128">
        <v>129</v>
      </c>
      <c r="G3304" s="126" t="s">
        <v>13723</v>
      </c>
      <c r="H3304" s="126" t="s">
        <v>20121</v>
      </c>
      <c r="I3304" s="126" t="s">
        <v>20122</v>
      </c>
      <c r="J3304" s="126" t="s">
        <v>26234</v>
      </c>
      <c r="K3304" s="9">
        <f>_xlfn.IFNA(VLOOKUP(Table5[[#This Row],[Section]],SubSill_Tier,2,FALSE),0)</f>
        <v>0</v>
      </c>
      <c r="L3304" s="9" t="str">
        <f t="shared" si="60"/>
        <v/>
      </c>
      <c r="M3304" s="205" t="str" cm="1">
        <f t="array" ref="M3304">_xlfn.IFS(NOT(ISERROR(VLOOKUP(Table5[[#This Row],[Section]],TB_notTB,1,FALSE))),"No",LEFT(Table5[[#This Row],[Section]],3)="ETB","PLS",LEFT(Table5[[#This Row],[Section]],1)="7","PDB",NOT(ISBLANK(Table5[[#This Row],[Section]])),"No")</f>
        <v>No</v>
      </c>
    </row>
    <row r="3305" spans="1:13" x14ac:dyDescent="0.25">
      <c r="A3305" s="126" t="s">
        <v>1645</v>
      </c>
      <c r="B3305" s="126" t="s">
        <v>17222</v>
      </c>
      <c r="C3305" s="126" t="s">
        <v>75</v>
      </c>
      <c r="D3305" s="127">
        <v>0.502</v>
      </c>
      <c r="E3305" s="128">
        <v>251</v>
      </c>
      <c r="F3305" s="128">
        <v>127</v>
      </c>
      <c r="G3305" s="126" t="s">
        <v>13767</v>
      </c>
      <c r="H3305" s="126" t="s">
        <v>20203</v>
      </c>
      <c r="I3305" s="126" t="s">
        <v>20204</v>
      </c>
      <c r="J3305" s="126" t="s">
        <v>26232</v>
      </c>
      <c r="K3305" s="9">
        <f>_xlfn.IFNA(VLOOKUP(Table5[[#This Row],[Section]],SubSill_Tier,2,FALSE),0)</f>
        <v>0</v>
      </c>
      <c r="L3305" s="9" t="str">
        <f t="shared" si="60"/>
        <v/>
      </c>
      <c r="M3305" s="205" t="str" cm="1">
        <f t="array" ref="M3305">_xlfn.IFS(NOT(ISERROR(VLOOKUP(Table5[[#This Row],[Section]],TB_notTB,1,FALSE))),"No",LEFT(Table5[[#This Row],[Section]],3)="ETB","PLS",LEFT(Table5[[#This Row],[Section]],1)="7","PDB",NOT(ISBLANK(Table5[[#This Row],[Section]])),"No")</f>
        <v>No</v>
      </c>
    </row>
    <row r="3306" spans="1:13" x14ac:dyDescent="0.25">
      <c r="A3306" s="126" t="s">
        <v>29486</v>
      </c>
      <c r="B3306" s="126" t="s">
        <v>29485</v>
      </c>
      <c r="C3306" s="126" t="s">
        <v>75</v>
      </c>
      <c r="D3306" s="127">
        <v>0.5</v>
      </c>
      <c r="E3306" s="128">
        <v>301</v>
      </c>
      <c r="F3306" s="128">
        <v>107</v>
      </c>
      <c r="G3306" s="126" t="s">
        <v>13716</v>
      </c>
      <c r="H3306" s="126" t="s">
        <v>21094</v>
      </c>
      <c r="I3306" s="126" t="s">
        <v>21095</v>
      </c>
      <c r="J3306" s="126" t="s">
        <v>26233</v>
      </c>
      <c r="K3306" s="9">
        <f>_xlfn.IFNA(VLOOKUP(Table5[[#This Row],[Section]],SubSill_Tier,2,FALSE),0)</f>
        <v>0</v>
      </c>
      <c r="L3306" s="9" t="str">
        <f t="shared" si="60"/>
        <v/>
      </c>
      <c r="M3306" s="205" t="str" cm="1">
        <f t="array" ref="M3306">_xlfn.IFS(NOT(ISERROR(VLOOKUP(Table5[[#This Row],[Section]],TB_notTB,1,FALSE))),"No",LEFT(Table5[[#This Row],[Section]],3)="ETB","PLS",LEFT(Table5[[#This Row],[Section]],1)="7","PDB",NOT(ISBLANK(Table5[[#This Row],[Section]])),"No")</f>
        <v>No</v>
      </c>
    </row>
    <row r="3307" spans="1:13" x14ac:dyDescent="0.25">
      <c r="A3307" s="126" t="s">
        <v>6977</v>
      </c>
      <c r="B3307" s="126" t="s">
        <v>17222</v>
      </c>
      <c r="C3307" s="126" t="s">
        <v>98</v>
      </c>
      <c r="D3307" s="127">
        <v>0.21299999999999999</v>
      </c>
      <c r="E3307" s="128">
        <v>117</v>
      </c>
      <c r="F3307" s="128">
        <v>100</v>
      </c>
      <c r="G3307" s="126" t="s">
        <v>13750</v>
      </c>
      <c r="H3307" s="126" t="s">
        <v>20121</v>
      </c>
      <c r="I3307" s="126" t="s">
        <v>20122</v>
      </c>
      <c r="J3307" s="126" t="s">
        <v>26234</v>
      </c>
      <c r="K3307" s="9">
        <f>_xlfn.IFNA(VLOOKUP(Table5[[#This Row],[Section]],SubSill_Tier,2,FALSE),0)</f>
        <v>0</v>
      </c>
      <c r="L3307" s="9" t="str">
        <f t="shared" si="60"/>
        <v/>
      </c>
      <c r="M3307" s="205" t="str" cm="1">
        <f t="array" ref="M3307">_xlfn.IFS(NOT(ISERROR(VLOOKUP(Table5[[#This Row],[Section]],TB_notTB,1,FALSE))),"No",LEFT(Table5[[#This Row],[Section]],3)="ETB","PLS",LEFT(Table5[[#This Row],[Section]],1)="7","PDB",NOT(ISBLANK(Table5[[#This Row],[Section]])),"No")</f>
        <v>No</v>
      </c>
    </row>
    <row r="3308" spans="1:13" x14ac:dyDescent="0.25">
      <c r="A3308" s="126" t="s">
        <v>1646</v>
      </c>
      <c r="B3308" s="126" t="s">
        <v>17222</v>
      </c>
      <c r="C3308" s="126" t="s">
        <v>98</v>
      </c>
      <c r="D3308" s="127">
        <v>0.52200000000000002</v>
      </c>
      <c r="E3308" s="128">
        <v>233</v>
      </c>
      <c r="F3308" s="128">
        <v>233</v>
      </c>
      <c r="G3308" s="126" t="s">
        <v>13711</v>
      </c>
      <c r="H3308" s="126" t="s">
        <v>20119</v>
      </c>
      <c r="I3308" s="126" t="s">
        <v>21054</v>
      </c>
      <c r="J3308" s="126" t="s">
        <v>26232</v>
      </c>
      <c r="K3308" s="9">
        <f>_xlfn.IFNA(VLOOKUP(Table5[[#This Row],[Section]],SubSill_Tier,2,FALSE),0)</f>
        <v>0</v>
      </c>
      <c r="L3308" s="9" t="str">
        <f t="shared" si="60"/>
        <v/>
      </c>
      <c r="M3308" s="205" t="str" cm="1">
        <f t="array" ref="M3308">_xlfn.IFS(NOT(ISERROR(VLOOKUP(Table5[[#This Row],[Section]],TB_notTB,1,FALSE))),"No",LEFT(Table5[[#This Row],[Section]],3)="ETB","PLS",LEFT(Table5[[#This Row],[Section]],1)="7","PDB",NOT(ISBLANK(Table5[[#This Row],[Section]])),"No")</f>
        <v>No</v>
      </c>
    </row>
    <row r="3309" spans="1:13" x14ac:dyDescent="0.25">
      <c r="A3309" s="126" t="s">
        <v>1647</v>
      </c>
      <c r="B3309" s="126" t="s">
        <v>17222</v>
      </c>
      <c r="C3309" s="126" t="s">
        <v>98</v>
      </c>
      <c r="D3309" s="127">
        <v>0.64300000000000002</v>
      </c>
      <c r="E3309" s="128">
        <v>332</v>
      </c>
      <c r="F3309" s="128">
        <v>332</v>
      </c>
      <c r="G3309" s="126" t="s">
        <v>13736</v>
      </c>
      <c r="H3309" s="126" t="s">
        <v>20148</v>
      </c>
      <c r="I3309" s="126" t="s">
        <v>21073</v>
      </c>
      <c r="J3309" s="126" t="s">
        <v>26232</v>
      </c>
      <c r="K3309" s="9">
        <f>_xlfn.IFNA(VLOOKUP(Table5[[#This Row],[Section]],SubSill_Tier,2,FALSE),0)</f>
        <v>0</v>
      </c>
      <c r="L3309" s="9" t="str">
        <f t="shared" si="60"/>
        <v/>
      </c>
      <c r="M3309" s="205" t="str" cm="1">
        <f t="array" ref="M3309">_xlfn.IFS(NOT(ISERROR(VLOOKUP(Table5[[#This Row],[Section]],TB_notTB,1,FALSE))),"No",LEFT(Table5[[#This Row],[Section]],3)="ETB","PLS",LEFT(Table5[[#This Row],[Section]],1)="7","PDB",NOT(ISBLANK(Table5[[#This Row],[Section]])),"No")</f>
        <v>No</v>
      </c>
    </row>
    <row r="3310" spans="1:13" x14ac:dyDescent="0.25">
      <c r="A3310" s="126" t="s">
        <v>1648</v>
      </c>
      <c r="B3310" s="126" t="s">
        <v>17222</v>
      </c>
      <c r="C3310" s="126" t="s">
        <v>98</v>
      </c>
      <c r="D3310" s="127">
        <v>0.17100000000000001</v>
      </c>
      <c r="E3310" s="128">
        <v>100</v>
      </c>
      <c r="F3310" s="128">
        <v>100</v>
      </c>
      <c r="G3310" s="126" t="s">
        <v>13711</v>
      </c>
      <c r="H3310" s="126" t="s">
        <v>20119</v>
      </c>
      <c r="I3310" s="126" t="s">
        <v>21054</v>
      </c>
      <c r="J3310" s="126" t="s">
        <v>26232</v>
      </c>
      <c r="K3310" s="9">
        <f>_xlfn.IFNA(VLOOKUP(Table5[[#This Row],[Section]],SubSill_Tier,2,FALSE),0)</f>
        <v>0</v>
      </c>
      <c r="L3310" s="9" t="str">
        <f t="shared" si="60"/>
        <v/>
      </c>
      <c r="M3310" s="205" t="str" cm="1">
        <f t="array" ref="M3310">_xlfn.IFS(NOT(ISERROR(VLOOKUP(Table5[[#This Row],[Section]],TB_notTB,1,FALSE))),"No",LEFT(Table5[[#This Row],[Section]],3)="ETB","PLS",LEFT(Table5[[#This Row],[Section]],1)="7","PDB",NOT(ISBLANK(Table5[[#This Row],[Section]])),"No")</f>
        <v>No</v>
      </c>
    </row>
    <row r="3311" spans="1:13" x14ac:dyDescent="0.25">
      <c r="A3311" s="126" t="s">
        <v>6978</v>
      </c>
      <c r="B3311" s="126" t="s">
        <v>17222</v>
      </c>
      <c r="C3311" s="126" t="s">
        <v>98</v>
      </c>
      <c r="D3311" s="127">
        <v>1.141</v>
      </c>
      <c r="E3311" s="128">
        <v>270</v>
      </c>
      <c r="F3311" s="128">
        <v>270</v>
      </c>
      <c r="G3311" s="126" t="s">
        <v>13721</v>
      </c>
      <c r="H3311" s="126" t="s">
        <v>20121</v>
      </c>
      <c r="I3311" s="126" t="s">
        <v>20122</v>
      </c>
      <c r="J3311" s="126" t="s">
        <v>26234</v>
      </c>
      <c r="K3311" s="9">
        <f>_xlfn.IFNA(VLOOKUP(Table5[[#This Row],[Section]],SubSill_Tier,2,FALSE),0)</f>
        <v>0</v>
      </c>
      <c r="L3311" s="9" t="str">
        <f t="shared" si="60"/>
        <v/>
      </c>
      <c r="M3311" s="205" t="str" cm="1">
        <f t="array" ref="M3311">_xlfn.IFS(NOT(ISERROR(VLOOKUP(Table5[[#This Row],[Section]],TB_notTB,1,FALSE))),"No",LEFT(Table5[[#This Row],[Section]],3)="ETB","PLS",LEFT(Table5[[#This Row],[Section]],1)="7","PDB",NOT(ISBLANK(Table5[[#This Row],[Section]])),"No")</f>
        <v>No</v>
      </c>
    </row>
    <row r="3312" spans="1:13" x14ac:dyDescent="0.25">
      <c r="A3312" s="126" t="s">
        <v>14949</v>
      </c>
      <c r="B3312" s="126" t="s">
        <v>14950</v>
      </c>
      <c r="C3312" s="126" t="s">
        <v>75</v>
      </c>
      <c r="D3312" s="127">
        <v>0.53800000000000003</v>
      </c>
      <c r="E3312" s="128">
        <v>275</v>
      </c>
      <c r="F3312" s="128">
        <v>275</v>
      </c>
      <c r="G3312" s="126" t="s">
        <v>14951</v>
      </c>
      <c r="H3312" s="126" t="s">
        <v>20259</v>
      </c>
      <c r="I3312" s="126" t="s">
        <v>20260</v>
      </c>
      <c r="J3312" s="126" t="s">
        <v>26289</v>
      </c>
      <c r="K3312" s="9">
        <f>_xlfn.IFNA(VLOOKUP(Table5[[#This Row],[Section]],SubSill_Tier,2,FALSE),0)</f>
        <v>0</v>
      </c>
      <c r="L3312" s="9" t="str">
        <f t="shared" si="60"/>
        <v/>
      </c>
      <c r="M3312" s="205" t="str" cm="1">
        <f t="array" ref="M3312">_xlfn.IFS(NOT(ISERROR(VLOOKUP(Table5[[#This Row],[Section]],TB_notTB,1,FALSE))),"No",LEFT(Table5[[#This Row],[Section]],3)="ETB","PLS",LEFT(Table5[[#This Row],[Section]],1)="7","PDB",NOT(ISBLANK(Table5[[#This Row],[Section]])),"No")</f>
        <v>No</v>
      </c>
    </row>
    <row r="3313" spans="1:13" x14ac:dyDescent="0.25">
      <c r="A3313" s="126" t="s">
        <v>6979</v>
      </c>
      <c r="B3313" s="126" t="s">
        <v>6891</v>
      </c>
      <c r="C3313" s="126" t="s">
        <v>75</v>
      </c>
      <c r="D3313" s="127">
        <v>0.39300000000000002</v>
      </c>
      <c r="E3313" s="128">
        <v>197</v>
      </c>
      <c r="F3313" s="128">
        <v>197</v>
      </c>
      <c r="G3313" s="126" t="s">
        <v>13716</v>
      </c>
      <c r="H3313" s="126" t="s">
        <v>20121</v>
      </c>
      <c r="I3313" s="126" t="s">
        <v>20122</v>
      </c>
      <c r="J3313" s="126" t="s">
        <v>26234</v>
      </c>
      <c r="K3313" s="9">
        <f>_xlfn.IFNA(VLOOKUP(Table5[[#This Row],[Section]],SubSill_Tier,2,FALSE),0)</f>
        <v>0</v>
      </c>
      <c r="L3313" s="9" t="str">
        <f t="shared" si="60"/>
        <v/>
      </c>
      <c r="M3313" s="205" t="str" cm="1">
        <f t="array" ref="M3313">_xlfn.IFS(NOT(ISERROR(VLOOKUP(Table5[[#This Row],[Section]],TB_notTB,1,FALSE))),"No",LEFT(Table5[[#This Row],[Section]],3)="ETB","PLS",LEFT(Table5[[#This Row],[Section]],1)="7","PDB",NOT(ISBLANK(Table5[[#This Row],[Section]])),"No")</f>
        <v>No</v>
      </c>
    </row>
    <row r="3314" spans="1:13" x14ac:dyDescent="0.25">
      <c r="A3314" s="126" t="s">
        <v>6980</v>
      </c>
      <c r="B3314" s="126" t="s">
        <v>6981</v>
      </c>
      <c r="C3314" s="126" t="s">
        <v>75</v>
      </c>
      <c r="D3314" s="127">
        <v>0.14099999999999999</v>
      </c>
      <c r="E3314" s="128">
        <v>100</v>
      </c>
      <c r="F3314" s="128">
        <v>100</v>
      </c>
      <c r="G3314" s="126" t="s">
        <v>13716</v>
      </c>
      <c r="H3314" s="126" t="s">
        <v>20121</v>
      </c>
      <c r="I3314" s="126" t="s">
        <v>20122</v>
      </c>
      <c r="J3314" s="126" t="s">
        <v>26234</v>
      </c>
      <c r="K3314" s="9">
        <f>_xlfn.IFNA(VLOOKUP(Table5[[#This Row],[Section]],SubSill_Tier,2,FALSE),0)</f>
        <v>0</v>
      </c>
      <c r="L3314" s="9" t="str">
        <f t="shared" si="60"/>
        <v/>
      </c>
      <c r="M3314" s="205" t="str" cm="1">
        <f t="array" ref="M3314">_xlfn.IFS(NOT(ISERROR(VLOOKUP(Table5[[#This Row],[Section]],TB_notTB,1,FALSE))),"No",LEFT(Table5[[#This Row],[Section]],3)="ETB","PLS",LEFT(Table5[[#This Row],[Section]],1)="7","PDB",NOT(ISBLANK(Table5[[#This Row],[Section]])),"No")</f>
        <v>No</v>
      </c>
    </row>
    <row r="3315" spans="1:13" x14ac:dyDescent="0.25">
      <c r="A3315" s="126" t="s">
        <v>14952</v>
      </c>
      <c r="B3315" s="126" t="s">
        <v>14953</v>
      </c>
      <c r="C3315" s="126" t="s">
        <v>75</v>
      </c>
      <c r="D3315" s="127">
        <v>0.98099999999999998</v>
      </c>
      <c r="E3315" s="128">
        <v>376</v>
      </c>
      <c r="F3315" s="128">
        <v>376</v>
      </c>
      <c r="G3315" s="126" t="s">
        <v>14844</v>
      </c>
      <c r="H3315" s="126" t="s">
        <v>20225</v>
      </c>
      <c r="I3315" s="126" t="s">
        <v>20226</v>
      </c>
      <c r="J3315" s="126" t="s">
        <v>26274</v>
      </c>
      <c r="K3315" s="9">
        <f>_xlfn.IFNA(VLOOKUP(Table5[[#This Row],[Section]],SubSill_Tier,2,FALSE),0)</f>
        <v>0</v>
      </c>
      <c r="L3315" s="9" t="str">
        <f t="shared" si="60"/>
        <v/>
      </c>
      <c r="M3315" s="205" t="str" cm="1">
        <f t="array" ref="M3315">_xlfn.IFS(NOT(ISERROR(VLOOKUP(Table5[[#This Row],[Section]],TB_notTB,1,FALSE))),"No",LEFT(Table5[[#This Row],[Section]],3)="ETB","PLS",LEFT(Table5[[#This Row],[Section]],1)="7","PDB",NOT(ISBLANK(Table5[[#This Row],[Section]])),"No")</f>
        <v>No</v>
      </c>
    </row>
    <row r="3316" spans="1:13" x14ac:dyDescent="0.25">
      <c r="A3316" s="126" t="s">
        <v>14954</v>
      </c>
      <c r="B3316" s="126" t="s">
        <v>14955</v>
      </c>
      <c r="C3316" s="126" t="s">
        <v>75</v>
      </c>
      <c r="D3316" s="127">
        <v>0.313</v>
      </c>
      <c r="E3316" s="128">
        <v>178</v>
      </c>
      <c r="F3316" s="128">
        <v>178</v>
      </c>
      <c r="G3316" s="126" t="s">
        <v>14844</v>
      </c>
      <c r="H3316" s="126" t="s">
        <v>20225</v>
      </c>
      <c r="I3316" s="126" t="s">
        <v>20226</v>
      </c>
      <c r="J3316" s="126" t="s">
        <v>26274</v>
      </c>
      <c r="K3316" s="9">
        <f>_xlfn.IFNA(VLOOKUP(Table5[[#This Row],[Section]],SubSill_Tier,2,FALSE),0)</f>
        <v>0</v>
      </c>
      <c r="L3316" s="9" t="str">
        <f t="shared" si="60"/>
        <v/>
      </c>
      <c r="M3316" s="205" t="str" cm="1">
        <f t="array" ref="M3316">_xlfn.IFS(NOT(ISERROR(VLOOKUP(Table5[[#This Row],[Section]],TB_notTB,1,FALSE))),"No",LEFT(Table5[[#This Row],[Section]],3)="ETB","PLS",LEFT(Table5[[#This Row],[Section]],1)="7","PDB",NOT(ISBLANK(Table5[[#This Row],[Section]])),"No")</f>
        <v>No</v>
      </c>
    </row>
    <row r="3317" spans="1:13" x14ac:dyDescent="0.25">
      <c r="A3317" s="126" t="s">
        <v>14956</v>
      </c>
      <c r="B3317" s="126" t="s">
        <v>14957</v>
      </c>
      <c r="C3317" s="126" t="s">
        <v>75</v>
      </c>
      <c r="D3317" s="127">
        <v>0.35499999999999998</v>
      </c>
      <c r="E3317" s="128">
        <v>147</v>
      </c>
      <c r="F3317" s="128">
        <v>147</v>
      </c>
      <c r="G3317" s="126" t="s">
        <v>14844</v>
      </c>
      <c r="H3317" s="126" t="s">
        <v>20225</v>
      </c>
      <c r="I3317" s="126" t="s">
        <v>20226</v>
      </c>
      <c r="J3317" s="126" t="s">
        <v>26274</v>
      </c>
      <c r="K3317" s="9">
        <f>_xlfn.IFNA(VLOOKUP(Table5[[#This Row],[Section]],SubSill_Tier,2,FALSE),0)</f>
        <v>0</v>
      </c>
      <c r="L3317" s="9" t="str">
        <f t="shared" si="60"/>
        <v/>
      </c>
      <c r="M3317" s="205" t="str" cm="1">
        <f t="array" ref="M3317">_xlfn.IFS(NOT(ISERROR(VLOOKUP(Table5[[#This Row],[Section]],TB_notTB,1,FALSE))),"No",LEFT(Table5[[#This Row],[Section]],3)="ETB","PLS",LEFT(Table5[[#This Row],[Section]],1)="7","PDB",NOT(ISBLANK(Table5[[#This Row],[Section]])),"No")</f>
        <v>No</v>
      </c>
    </row>
    <row r="3318" spans="1:13" x14ac:dyDescent="0.25">
      <c r="A3318" s="126" t="s">
        <v>14958</v>
      </c>
      <c r="B3318" s="126" t="s">
        <v>14959</v>
      </c>
      <c r="C3318" s="126" t="s">
        <v>75</v>
      </c>
      <c r="D3318" s="127">
        <v>0.35</v>
      </c>
      <c r="E3318" s="128">
        <v>199</v>
      </c>
      <c r="F3318" s="128">
        <v>199</v>
      </c>
      <c r="G3318" s="126" t="s">
        <v>14844</v>
      </c>
      <c r="H3318" s="126" t="s">
        <v>20225</v>
      </c>
      <c r="I3318" s="126" t="s">
        <v>20226</v>
      </c>
      <c r="J3318" s="126" t="s">
        <v>26274</v>
      </c>
      <c r="K3318" s="9">
        <f>_xlfn.IFNA(VLOOKUP(Table5[[#This Row],[Section]],SubSill_Tier,2,FALSE),0)</f>
        <v>0</v>
      </c>
      <c r="L3318" s="9" t="str">
        <f t="shared" si="60"/>
        <v/>
      </c>
      <c r="M3318" s="205" t="str" cm="1">
        <f t="array" ref="M3318">_xlfn.IFS(NOT(ISERROR(VLOOKUP(Table5[[#This Row],[Section]],TB_notTB,1,FALSE))),"No",LEFT(Table5[[#This Row],[Section]],3)="ETB","PLS",LEFT(Table5[[#This Row],[Section]],1)="7","PDB",NOT(ISBLANK(Table5[[#This Row],[Section]])),"No")</f>
        <v>No</v>
      </c>
    </row>
    <row r="3319" spans="1:13" x14ac:dyDescent="0.25">
      <c r="A3319" s="126" t="s">
        <v>14960</v>
      </c>
      <c r="B3319" s="126" t="s">
        <v>14961</v>
      </c>
      <c r="C3319" s="126" t="s">
        <v>75</v>
      </c>
      <c r="D3319" s="127">
        <v>0.222</v>
      </c>
      <c r="E3319" s="128">
        <v>100</v>
      </c>
      <c r="F3319" s="128">
        <v>100</v>
      </c>
      <c r="G3319" s="126" t="s">
        <v>14844</v>
      </c>
      <c r="H3319" s="126" t="s">
        <v>20225</v>
      </c>
      <c r="I3319" s="126" t="s">
        <v>20226</v>
      </c>
      <c r="J3319" s="126" t="s">
        <v>26274</v>
      </c>
      <c r="K3319" s="9">
        <f>_xlfn.IFNA(VLOOKUP(Table5[[#This Row],[Section]],SubSill_Tier,2,FALSE),0)</f>
        <v>0</v>
      </c>
      <c r="L3319" s="9" t="str">
        <f t="shared" si="60"/>
        <v/>
      </c>
      <c r="M3319" s="205" t="str" cm="1">
        <f t="array" ref="M3319">_xlfn.IFS(NOT(ISERROR(VLOOKUP(Table5[[#This Row],[Section]],TB_notTB,1,FALSE))),"No",LEFT(Table5[[#This Row],[Section]],3)="ETB","PLS",LEFT(Table5[[#This Row],[Section]],1)="7","PDB",NOT(ISBLANK(Table5[[#This Row],[Section]])),"No")</f>
        <v>No</v>
      </c>
    </row>
    <row r="3320" spans="1:13" x14ac:dyDescent="0.25">
      <c r="A3320" s="126" t="s">
        <v>14962</v>
      </c>
      <c r="B3320" s="126" t="s">
        <v>14963</v>
      </c>
      <c r="C3320" s="126" t="s">
        <v>75</v>
      </c>
      <c r="D3320" s="127">
        <v>0.36699999999999999</v>
      </c>
      <c r="E3320" s="128">
        <v>205</v>
      </c>
      <c r="F3320" s="128">
        <v>205</v>
      </c>
      <c r="G3320" s="126" t="s">
        <v>14844</v>
      </c>
      <c r="H3320" s="126" t="s">
        <v>20225</v>
      </c>
      <c r="I3320" s="126" t="s">
        <v>20226</v>
      </c>
      <c r="J3320" s="126" t="s">
        <v>26274</v>
      </c>
      <c r="K3320" s="9">
        <f>_xlfn.IFNA(VLOOKUP(Table5[[#This Row],[Section]],SubSill_Tier,2,FALSE),0)</f>
        <v>0</v>
      </c>
      <c r="L3320" s="9" t="str">
        <f t="shared" si="60"/>
        <v/>
      </c>
      <c r="M3320" s="205" t="str" cm="1">
        <f t="array" ref="M3320">_xlfn.IFS(NOT(ISERROR(VLOOKUP(Table5[[#This Row],[Section]],TB_notTB,1,FALSE))),"No",LEFT(Table5[[#This Row],[Section]],3)="ETB","PLS",LEFT(Table5[[#This Row],[Section]],1)="7","PDB",NOT(ISBLANK(Table5[[#This Row],[Section]])),"No")</f>
        <v>No</v>
      </c>
    </row>
    <row r="3321" spans="1:13" x14ac:dyDescent="0.25">
      <c r="A3321" s="126" t="s">
        <v>14964</v>
      </c>
      <c r="B3321" s="126" t="s">
        <v>14965</v>
      </c>
      <c r="C3321" s="126" t="s">
        <v>75</v>
      </c>
      <c r="D3321" s="127">
        <v>0.182</v>
      </c>
      <c r="E3321" s="128">
        <v>105</v>
      </c>
      <c r="F3321" s="128">
        <v>105</v>
      </c>
      <c r="G3321" s="126" t="s">
        <v>14844</v>
      </c>
      <c r="H3321" s="126" t="s">
        <v>20225</v>
      </c>
      <c r="I3321" s="126" t="s">
        <v>20226</v>
      </c>
      <c r="J3321" s="126" t="s">
        <v>26274</v>
      </c>
      <c r="K3321" s="9">
        <f>_xlfn.IFNA(VLOOKUP(Table5[[#This Row],[Section]],SubSill_Tier,2,FALSE),0)</f>
        <v>0</v>
      </c>
      <c r="L3321" s="9" t="str">
        <f t="shared" si="60"/>
        <v/>
      </c>
      <c r="M3321" s="205" t="str" cm="1">
        <f t="array" ref="M3321">_xlfn.IFS(NOT(ISERROR(VLOOKUP(Table5[[#This Row],[Section]],TB_notTB,1,FALSE))),"No",LEFT(Table5[[#This Row],[Section]],3)="ETB","PLS",LEFT(Table5[[#This Row],[Section]],1)="7","PDB",NOT(ISBLANK(Table5[[#This Row],[Section]])),"No")</f>
        <v>No</v>
      </c>
    </row>
    <row r="3322" spans="1:13" x14ac:dyDescent="0.25">
      <c r="A3322" s="126" t="s">
        <v>6982</v>
      </c>
      <c r="B3322" s="126" t="s">
        <v>17222</v>
      </c>
      <c r="C3322" s="126" t="s">
        <v>75</v>
      </c>
      <c r="D3322" s="127">
        <v>3.0760000000000001</v>
      </c>
      <c r="E3322" s="128">
        <v>421</v>
      </c>
      <c r="F3322" s="128">
        <v>131</v>
      </c>
      <c r="G3322" s="126" t="s">
        <v>13721</v>
      </c>
      <c r="H3322" s="126" t="s">
        <v>20132</v>
      </c>
      <c r="I3322" s="126" t="s">
        <v>20133</v>
      </c>
      <c r="J3322" s="126" t="s">
        <v>26250</v>
      </c>
      <c r="K3322" s="9">
        <f>_xlfn.IFNA(VLOOKUP(Table5[[#This Row],[Section]],SubSill_Tier,2,FALSE),0)</f>
        <v>0</v>
      </c>
      <c r="L3322" s="9" t="str">
        <f t="shared" si="60"/>
        <v/>
      </c>
      <c r="M3322" s="205" t="str" cm="1">
        <f t="array" ref="M3322">_xlfn.IFS(NOT(ISERROR(VLOOKUP(Table5[[#This Row],[Section]],TB_notTB,1,FALSE))),"No",LEFT(Table5[[#This Row],[Section]],3)="ETB","PLS",LEFT(Table5[[#This Row],[Section]],1)="7","PDB",NOT(ISBLANK(Table5[[#This Row],[Section]])),"No")</f>
        <v>No</v>
      </c>
    </row>
    <row r="3323" spans="1:13" x14ac:dyDescent="0.25">
      <c r="A3323" s="126" t="s">
        <v>11769</v>
      </c>
      <c r="B3323" s="126" t="s">
        <v>17222</v>
      </c>
      <c r="C3323" s="126" t="s">
        <v>98</v>
      </c>
      <c r="D3323" s="127">
        <v>0.314</v>
      </c>
      <c r="E3323" s="128">
        <v>147</v>
      </c>
      <c r="F3323" s="128">
        <v>100</v>
      </c>
      <c r="G3323" s="126" t="s">
        <v>13763</v>
      </c>
      <c r="H3323" s="126" t="s">
        <v>20181</v>
      </c>
      <c r="I3323" s="126" t="s">
        <v>13279</v>
      </c>
      <c r="J3323" s="126" t="s">
        <v>26258</v>
      </c>
      <c r="K3323" s="9">
        <f>_xlfn.IFNA(VLOOKUP(Table5[[#This Row],[Section]],SubSill_Tier,2,FALSE),0)</f>
        <v>0</v>
      </c>
      <c r="L3323" s="9" t="str">
        <f t="shared" si="60"/>
        <v/>
      </c>
      <c r="M3323" s="205" t="str" cm="1">
        <f t="array" ref="M3323">_xlfn.IFS(NOT(ISERROR(VLOOKUP(Table5[[#This Row],[Section]],TB_notTB,1,FALSE))),"No",LEFT(Table5[[#This Row],[Section]],3)="ETB","PLS",LEFT(Table5[[#This Row],[Section]],1)="7","PDB",NOT(ISBLANK(Table5[[#This Row],[Section]])),"No")</f>
        <v>No</v>
      </c>
    </row>
    <row r="3324" spans="1:13" x14ac:dyDescent="0.25">
      <c r="A3324" s="126" t="s">
        <v>1649</v>
      </c>
      <c r="B3324" s="126" t="s">
        <v>17222</v>
      </c>
      <c r="C3324" s="126" t="s">
        <v>98</v>
      </c>
      <c r="D3324" s="127">
        <v>0.33900000000000002</v>
      </c>
      <c r="E3324" s="128">
        <v>154</v>
      </c>
      <c r="F3324" s="128">
        <v>100</v>
      </c>
      <c r="G3324" s="126" t="s">
        <v>13711</v>
      </c>
      <c r="H3324" s="126" t="s">
        <v>20119</v>
      </c>
      <c r="I3324" s="126" t="s">
        <v>21054</v>
      </c>
      <c r="J3324" s="126" t="s">
        <v>26232</v>
      </c>
      <c r="K3324" s="9">
        <f>_xlfn.IFNA(VLOOKUP(Table5[[#This Row],[Section]],SubSill_Tier,2,FALSE),0)</f>
        <v>0</v>
      </c>
      <c r="L3324" s="9" t="str">
        <f t="shared" si="60"/>
        <v/>
      </c>
      <c r="M3324" s="205" t="str" cm="1">
        <f t="array" ref="M3324">_xlfn.IFS(NOT(ISERROR(VLOOKUP(Table5[[#This Row],[Section]],TB_notTB,1,FALSE))),"No",LEFT(Table5[[#This Row],[Section]],3)="ETB","PLS",LEFT(Table5[[#This Row],[Section]],1)="7","PDB",NOT(ISBLANK(Table5[[#This Row],[Section]])),"No")</f>
        <v>No</v>
      </c>
    </row>
    <row r="3325" spans="1:13" x14ac:dyDescent="0.25">
      <c r="A3325" s="126" t="s">
        <v>11770</v>
      </c>
      <c r="B3325" s="126" t="s">
        <v>17222</v>
      </c>
      <c r="C3325" s="126" t="s">
        <v>98</v>
      </c>
      <c r="D3325" s="127">
        <v>0.66900000000000004</v>
      </c>
      <c r="E3325" s="128">
        <v>223</v>
      </c>
      <c r="F3325" s="128">
        <v>166</v>
      </c>
      <c r="G3325" s="126" t="s">
        <v>13758</v>
      </c>
      <c r="H3325" s="126" t="s">
        <v>20201</v>
      </c>
      <c r="I3325" s="126" t="s">
        <v>20202</v>
      </c>
      <c r="J3325" s="126" t="s">
        <v>26258</v>
      </c>
      <c r="K3325" s="9">
        <f>_xlfn.IFNA(VLOOKUP(Table5[[#This Row],[Section]],SubSill_Tier,2,FALSE),0)</f>
        <v>0</v>
      </c>
      <c r="L3325" s="9" t="str">
        <f t="shared" si="60"/>
        <v/>
      </c>
      <c r="M3325" s="205" t="str" cm="1">
        <f t="array" ref="M3325">_xlfn.IFS(NOT(ISERROR(VLOOKUP(Table5[[#This Row],[Section]],TB_notTB,1,FALSE))),"No",LEFT(Table5[[#This Row],[Section]],3)="ETB","PLS",LEFT(Table5[[#This Row],[Section]],1)="7","PDB",NOT(ISBLANK(Table5[[#This Row],[Section]])),"No")</f>
        <v>No</v>
      </c>
    </row>
    <row r="3326" spans="1:13" x14ac:dyDescent="0.25">
      <c r="A3326" s="126" t="s">
        <v>1650</v>
      </c>
      <c r="B3326" s="126" t="s">
        <v>17222</v>
      </c>
      <c r="C3326" s="126" t="s">
        <v>98</v>
      </c>
      <c r="D3326" s="127">
        <v>1.7050000000000001</v>
      </c>
      <c r="E3326" s="128">
        <v>522</v>
      </c>
      <c r="F3326" s="128">
        <v>187</v>
      </c>
      <c r="G3326" s="126" t="s">
        <v>13730</v>
      </c>
      <c r="H3326" s="126" t="s">
        <v>20139</v>
      </c>
      <c r="I3326" s="126" t="s">
        <v>20140</v>
      </c>
      <c r="J3326" s="126" t="s">
        <v>26243</v>
      </c>
      <c r="K3326" s="9">
        <f>_xlfn.IFNA(VLOOKUP(Table5[[#This Row],[Section]],SubSill_Tier,2,FALSE),0)</f>
        <v>0</v>
      </c>
      <c r="L3326" s="9" t="str">
        <f t="shared" si="60"/>
        <v/>
      </c>
      <c r="M3326" s="205" t="str" cm="1">
        <f t="array" ref="M3326">_xlfn.IFS(NOT(ISERROR(VLOOKUP(Table5[[#This Row],[Section]],TB_notTB,1,FALSE))),"No",LEFT(Table5[[#This Row],[Section]],3)="ETB","PLS",LEFT(Table5[[#This Row],[Section]],1)="7","PDB",NOT(ISBLANK(Table5[[#This Row],[Section]])),"No")</f>
        <v>No</v>
      </c>
    </row>
    <row r="3327" spans="1:13" x14ac:dyDescent="0.25">
      <c r="A3327" s="126" t="s">
        <v>1651</v>
      </c>
      <c r="B3327" s="126" t="s">
        <v>17222</v>
      </c>
      <c r="C3327" s="126" t="s">
        <v>98</v>
      </c>
      <c r="D3327" s="127">
        <v>1.8320000000000001</v>
      </c>
      <c r="E3327" s="128">
        <v>529</v>
      </c>
      <c r="F3327" s="128">
        <v>187</v>
      </c>
      <c r="G3327" s="126" t="s">
        <v>13730</v>
      </c>
      <c r="H3327" s="126" t="s">
        <v>20139</v>
      </c>
      <c r="I3327" s="126" t="s">
        <v>20140</v>
      </c>
      <c r="J3327" s="126" t="s">
        <v>26243</v>
      </c>
      <c r="K3327" s="9">
        <f>_xlfn.IFNA(VLOOKUP(Table5[[#This Row],[Section]],SubSill_Tier,2,FALSE),0)</f>
        <v>0</v>
      </c>
      <c r="L3327" s="9" t="str">
        <f t="shared" si="60"/>
        <v/>
      </c>
      <c r="M3327" s="205" t="str" cm="1">
        <f t="array" ref="M3327">_xlfn.IFS(NOT(ISERROR(VLOOKUP(Table5[[#This Row],[Section]],TB_notTB,1,FALSE))),"No",LEFT(Table5[[#This Row],[Section]],3)="ETB","PLS",LEFT(Table5[[#This Row],[Section]],1)="7","PDB",NOT(ISBLANK(Table5[[#This Row],[Section]])),"No")</f>
        <v>No</v>
      </c>
    </row>
    <row r="3328" spans="1:13" x14ac:dyDescent="0.25">
      <c r="A3328" s="126" t="s">
        <v>1652</v>
      </c>
      <c r="B3328" s="126" t="s">
        <v>17222</v>
      </c>
      <c r="C3328" s="126" t="s">
        <v>98</v>
      </c>
      <c r="D3328" s="127">
        <v>1.258</v>
      </c>
      <c r="E3328" s="128">
        <v>440</v>
      </c>
      <c r="F3328" s="128">
        <v>205</v>
      </c>
      <c r="G3328" s="126" t="s">
        <v>13736</v>
      </c>
      <c r="H3328" s="126" t="s">
        <v>20148</v>
      </c>
      <c r="I3328" s="126" t="s">
        <v>21073</v>
      </c>
      <c r="J3328" s="126" t="s">
        <v>26232</v>
      </c>
      <c r="K3328" s="9">
        <f>_xlfn.IFNA(VLOOKUP(Table5[[#This Row],[Section]],SubSill_Tier,2,FALSE),0)</f>
        <v>0</v>
      </c>
      <c r="L3328" s="9" t="str">
        <f t="shared" si="60"/>
        <v/>
      </c>
      <c r="M3328" s="205" t="str" cm="1">
        <f t="array" ref="M3328">_xlfn.IFS(NOT(ISERROR(VLOOKUP(Table5[[#This Row],[Section]],TB_notTB,1,FALSE))),"No",LEFT(Table5[[#This Row],[Section]],3)="ETB","PLS",LEFT(Table5[[#This Row],[Section]],1)="7","PDB",NOT(ISBLANK(Table5[[#This Row],[Section]])),"No")</f>
        <v>No</v>
      </c>
    </row>
    <row r="3329" spans="1:13" x14ac:dyDescent="0.25">
      <c r="A3329" s="126" t="s">
        <v>1653</v>
      </c>
      <c r="B3329" s="126" t="s">
        <v>17222</v>
      </c>
      <c r="C3329" s="126" t="s">
        <v>98</v>
      </c>
      <c r="D3329" s="127">
        <v>0.40799999999999997</v>
      </c>
      <c r="E3329" s="128">
        <v>176</v>
      </c>
      <c r="F3329" s="128">
        <v>100</v>
      </c>
      <c r="G3329" s="126" t="s">
        <v>13736</v>
      </c>
      <c r="H3329" s="126" t="s">
        <v>20148</v>
      </c>
      <c r="I3329" s="126" t="s">
        <v>21073</v>
      </c>
      <c r="J3329" s="126" t="s">
        <v>26232</v>
      </c>
      <c r="K3329" s="9">
        <f>_xlfn.IFNA(VLOOKUP(Table5[[#This Row],[Section]],SubSill_Tier,2,FALSE),0)</f>
        <v>0</v>
      </c>
      <c r="L3329" s="9" t="str">
        <f t="shared" si="60"/>
        <v/>
      </c>
      <c r="M3329" s="205" t="str" cm="1">
        <f t="array" ref="M3329">_xlfn.IFS(NOT(ISERROR(VLOOKUP(Table5[[#This Row],[Section]],TB_notTB,1,FALSE))),"No",LEFT(Table5[[#This Row],[Section]],3)="ETB","PLS",LEFT(Table5[[#This Row],[Section]],1)="7","PDB",NOT(ISBLANK(Table5[[#This Row],[Section]])),"No")</f>
        <v>No</v>
      </c>
    </row>
    <row r="3330" spans="1:13" x14ac:dyDescent="0.25">
      <c r="A3330" s="126" t="s">
        <v>1654</v>
      </c>
      <c r="B3330" s="126" t="s">
        <v>17222</v>
      </c>
      <c r="C3330" s="126" t="s">
        <v>98</v>
      </c>
      <c r="D3330" s="127">
        <v>0.38900000000000001</v>
      </c>
      <c r="E3330" s="128">
        <v>102</v>
      </c>
      <c r="F3330" s="128">
        <v>102</v>
      </c>
      <c r="G3330" s="126" t="s">
        <v>13712</v>
      </c>
      <c r="H3330" s="126" t="s">
        <v>20120</v>
      </c>
      <c r="I3330" s="126" t="s">
        <v>21055</v>
      </c>
      <c r="J3330" s="126" t="s">
        <v>26232</v>
      </c>
      <c r="K3330" s="9">
        <f>_xlfn.IFNA(VLOOKUP(Table5[[#This Row],[Section]],SubSill_Tier,2,FALSE),0)</f>
        <v>0</v>
      </c>
      <c r="L3330" s="9" t="str">
        <f t="shared" ref="L3330:L3393" si="61">IFERROR(IF(LEFT(G3330,2)="AI",IF(_xlfn.NUMBERVALUE(IFERROR(LEFT(IF(ISERROR(FIND("X",UPPER(B3330))),UPPER(B3330),RIGHT(UPPER(B3330),LEN(UPPER(B3330))-FIND("~",SUBSTITUTE(UPPER(B3330),"X","~",LEN(UPPER(B3330))-LEN(SUBSTITUTE(UPPER(B3330),"X","")))))),FIND(" ",IF(ISERROR(FIND("X",UPPER(B3330))),UPPER(B3330),RIGHT(UPPER(B3330),LEN(UPPER(B3330))-FIND("~",SUBSTITUTE(UPPER(B3330),"X","~",LEN(UPPER(B3330))-LEN(SUBSTITUTE(UPPER(B3330),"X","")))))),1)-1),IF(ISERROR(FIND("X",UPPER(B3330))),UPPER(B3330),RIGHT(UPPER(B3330),LEN(UPPER(B3330))-FIND("~",SUBSTITUTE(UPPER(B3330),"X","~",LEN(UPPER(B3330))-LEN(SUBSTITUTE(UPPER(B3330),"X",""))))))),".")&gt;=5,"Wall",""),""),"")</f>
        <v/>
      </c>
      <c r="M3330" s="205" t="str" cm="1">
        <f t="array" ref="M3330">_xlfn.IFS(NOT(ISERROR(VLOOKUP(Table5[[#This Row],[Section]],TB_notTB,1,FALSE))),"No",LEFT(Table5[[#This Row],[Section]],3)="ETB","PLS",LEFT(Table5[[#This Row],[Section]],1)="7","PDB",NOT(ISBLANK(Table5[[#This Row],[Section]])),"No")</f>
        <v>No</v>
      </c>
    </row>
    <row r="3331" spans="1:13" x14ac:dyDescent="0.25">
      <c r="A3331" s="126" t="s">
        <v>1655</v>
      </c>
      <c r="B3331" s="126" t="s">
        <v>17222</v>
      </c>
      <c r="C3331" s="126" t="s">
        <v>98</v>
      </c>
      <c r="D3331" s="127">
        <v>1.052</v>
      </c>
      <c r="E3331" s="128">
        <v>205</v>
      </c>
      <c r="F3331" s="128">
        <v>202</v>
      </c>
      <c r="G3331" s="126" t="s">
        <v>13712</v>
      </c>
      <c r="H3331" s="126" t="s">
        <v>20120</v>
      </c>
      <c r="I3331" s="126" t="s">
        <v>21055</v>
      </c>
      <c r="J3331" s="126" t="s">
        <v>26232</v>
      </c>
      <c r="K3331" s="9">
        <f>_xlfn.IFNA(VLOOKUP(Table5[[#This Row],[Section]],SubSill_Tier,2,FALSE),0)</f>
        <v>0</v>
      </c>
      <c r="L3331" s="9" t="str">
        <f t="shared" si="61"/>
        <v/>
      </c>
      <c r="M3331" s="205" t="str" cm="1">
        <f t="array" ref="M3331">_xlfn.IFS(NOT(ISERROR(VLOOKUP(Table5[[#This Row],[Section]],TB_notTB,1,FALSE))),"No",LEFT(Table5[[#This Row],[Section]],3)="ETB","PLS",LEFT(Table5[[#This Row],[Section]],1)="7","PDB",NOT(ISBLANK(Table5[[#This Row],[Section]])),"No")</f>
        <v>No</v>
      </c>
    </row>
    <row r="3332" spans="1:13" x14ac:dyDescent="0.25">
      <c r="A3332" s="126" t="s">
        <v>1656</v>
      </c>
      <c r="B3332" s="126" t="s">
        <v>17222</v>
      </c>
      <c r="C3332" s="126" t="s">
        <v>98</v>
      </c>
      <c r="D3332" s="127">
        <v>0.95699999999999996</v>
      </c>
      <c r="E3332" s="128">
        <v>204</v>
      </c>
      <c r="F3332" s="128">
        <v>183</v>
      </c>
      <c r="G3332" s="126" t="s">
        <v>13736</v>
      </c>
      <c r="H3332" s="126" t="s">
        <v>20148</v>
      </c>
      <c r="I3332" s="126" t="s">
        <v>21073</v>
      </c>
      <c r="J3332" s="126" t="s">
        <v>26232</v>
      </c>
      <c r="K3332" s="9">
        <f>_xlfn.IFNA(VLOOKUP(Table5[[#This Row],[Section]],SubSill_Tier,2,FALSE),0)</f>
        <v>0</v>
      </c>
      <c r="L3332" s="9" t="str">
        <f t="shared" si="61"/>
        <v/>
      </c>
      <c r="M3332" s="205" t="str" cm="1">
        <f t="array" ref="M3332">_xlfn.IFS(NOT(ISERROR(VLOOKUP(Table5[[#This Row],[Section]],TB_notTB,1,FALSE))),"No",LEFT(Table5[[#This Row],[Section]],3)="ETB","PLS",LEFT(Table5[[#This Row],[Section]],1)="7","PDB",NOT(ISBLANK(Table5[[#This Row],[Section]])),"No")</f>
        <v>No</v>
      </c>
    </row>
    <row r="3333" spans="1:13" x14ac:dyDescent="0.25">
      <c r="A3333" s="126" t="s">
        <v>1657</v>
      </c>
      <c r="B3333" s="126" t="s">
        <v>17222</v>
      </c>
      <c r="C3333" s="126" t="s">
        <v>98</v>
      </c>
      <c r="D3333" s="127">
        <v>0.28999999999999998</v>
      </c>
      <c r="E3333" s="128">
        <v>128</v>
      </c>
      <c r="F3333" s="128">
        <v>128</v>
      </c>
      <c r="G3333" s="126" t="s">
        <v>13712</v>
      </c>
      <c r="H3333" s="126" t="s">
        <v>20120</v>
      </c>
      <c r="I3333" s="126" t="s">
        <v>21055</v>
      </c>
      <c r="J3333" s="126" t="s">
        <v>26232</v>
      </c>
      <c r="K3333" s="9">
        <f>_xlfn.IFNA(VLOOKUP(Table5[[#This Row],[Section]],SubSill_Tier,2,FALSE),0)</f>
        <v>0</v>
      </c>
      <c r="L3333" s="9" t="str">
        <f t="shared" si="61"/>
        <v/>
      </c>
      <c r="M3333" s="205" t="str" cm="1">
        <f t="array" ref="M3333">_xlfn.IFS(NOT(ISERROR(VLOOKUP(Table5[[#This Row],[Section]],TB_notTB,1,FALSE))),"No",LEFT(Table5[[#This Row],[Section]],3)="ETB","PLS",LEFT(Table5[[#This Row],[Section]],1)="7","PDB",NOT(ISBLANK(Table5[[#This Row],[Section]])),"No")</f>
        <v>No</v>
      </c>
    </row>
    <row r="3334" spans="1:13" x14ac:dyDescent="0.25">
      <c r="A3334" s="126" t="s">
        <v>11771</v>
      </c>
      <c r="B3334" s="126" t="s">
        <v>11772</v>
      </c>
      <c r="C3334" s="126" t="s">
        <v>75</v>
      </c>
      <c r="D3334" s="127">
        <v>0.77</v>
      </c>
      <c r="E3334" s="128">
        <v>265</v>
      </c>
      <c r="F3334" s="128">
        <v>193</v>
      </c>
      <c r="G3334" s="126" t="s">
        <v>13739</v>
      </c>
      <c r="H3334" s="126" t="s">
        <v>20181</v>
      </c>
      <c r="I3334" s="126" t="s">
        <v>13279</v>
      </c>
      <c r="J3334" s="126" t="s">
        <v>26258</v>
      </c>
      <c r="K3334" s="9">
        <f>_xlfn.IFNA(VLOOKUP(Table5[[#This Row],[Section]],SubSill_Tier,2,FALSE),0)</f>
        <v>0</v>
      </c>
      <c r="L3334" s="9" t="str">
        <f t="shared" si="61"/>
        <v/>
      </c>
      <c r="M3334" s="205" t="str" cm="1">
        <f t="array" ref="M3334">_xlfn.IFS(NOT(ISERROR(VLOOKUP(Table5[[#This Row],[Section]],TB_notTB,1,FALSE))),"No",LEFT(Table5[[#This Row],[Section]],3)="ETB","PLS",LEFT(Table5[[#This Row],[Section]],1)="7","PDB",NOT(ISBLANK(Table5[[#This Row],[Section]])),"No")</f>
        <v>No</v>
      </c>
    </row>
    <row r="3335" spans="1:13" x14ac:dyDescent="0.25">
      <c r="A3335" s="126" t="s">
        <v>6983</v>
      </c>
      <c r="B3335" s="126" t="s">
        <v>17222</v>
      </c>
      <c r="C3335" s="126" t="s">
        <v>98</v>
      </c>
      <c r="D3335" s="127">
        <v>0.30299999999999999</v>
      </c>
      <c r="E3335" s="128">
        <v>129</v>
      </c>
      <c r="F3335" s="128">
        <v>129</v>
      </c>
      <c r="G3335" s="126" t="s">
        <v>13721</v>
      </c>
      <c r="H3335" s="126" t="s">
        <v>20121</v>
      </c>
      <c r="I3335" s="126" t="s">
        <v>20122</v>
      </c>
      <c r="J3335" s="126" t="s">
        <v>26234</v>
      </c>
      <c r="K3335" s="9">
        <f>_xlfn.IFNA(VLOOKUP(Table5[[#This Row],[Section]],SubSill_Tier,2,FALSE),0)</f>
        <v>0</v>
      </c>
      <c r="L3335" s="9" t="str">
        <f t="shared" si="61"/>
        <v/>
      </c>
      <c r="M3335" s="205" t="str" cm="1">
        <f t="array" ref="M3335">_xlfn.IFS(NOT(ISERROR(VLOOKUP(Table5[[#This Row],[Section]],TB_notTB,1,FALSE))),"No",LEFT(Table5[[#This Row],[Section]],3)="ETB","PLS",LEFT(Table5[[#This Row],[Section]],1)="7","PDB",NOT(ISBLANK(Table5[[#This Row],[Section]])),"No")</f>
        <v>No</v>
      </c>
    </row>
    <row r="3336" spans="1:13" x14ac:dyDescent="0.25">
      <c r="A3336" s="126" t="s">
        <v>6984</v>
      </c>
      <c r="B3336" s="126" t="s">
        <v>17222</v>
      </c>
      <c r="C3336" s="126" t="s">
        <v>98</v>
      </c>
      <c r="D3336" s="127">
        <v>4.367</v>
      </c>
      <c r="E3336" s="128">
        <v>265</v>
      </c>
      <c r="F3336" s="128">
        <v>265</v>
      </c>
      <c r="G3336" s="126" t="s">
        <v>13721</v>
      </c>
      <c r="H3336" s="126" t="s">
        <v>20132</v>
      </c>
      <c r="I3336" s="126" t="s">
        <v>20133</v>
      </c>
      <c r="J3336" s="126" t="s">
        <v>26250</v>
      </c>
      <c r="K3336" s="9">
        <f>_xlfn.IFNA(VLOOKUP(Table5[[#This Row],[Section]],SubSill_Tier,2,FALSE),0)</f>
        <v>0</v>
      </c>
      <c r="L3336" s="9" t="str">
        <f t="shared" si="61"/>
        <v/>
      </c>
      <c r="M3336" s="205" t="str" cm="1">
        <f t="array" ref="M3336">_xlfn.IFS(NOT(ISERROR(VLOOKUP(Table5[[#This Row],[Section]],TB_notTB,1,FALSE))),"No",LEFT(Table5[[#This Row],[Section]],3)="ETB","PLS",LEFT(Table5[[#This Row],[Section]],1)="7","PDB",NOT(ISBLANK(Table5[[#This Row],[Section]])),"No")</f>
        <v>No</v>
      </c>
    </row>
    <row r="3337" spans="1:13" x14ac:dyDescent="0.25">
      <c r="A3337" s="126" t="s">
        <v>6985</v>
      </c>
      <c r="B3337" s="126" t="s">
        <v>17222</v>
      </c>
      <c r="C3337" s="126" t="s">
        <v>98</v>
      </c>
      <c r="D3337" s="127">
        <v>2.5539999999999998</v>
      </c>
      <c r="E3337" s="128">
        <v>193</v>
      </c>
      <c r="F3337" s="128">
        <v>193</v>
      </c>
      <c r="G3337" s="126" t="s">
        <v>13721</v>
      </c>
      <c r="H3337" s="126" t="s">
        <v>20121</v>
      </c>
      <c r="I3337" s="126" t="s">
        <v>20122</v>
      </c>
      <c r="J3337" s="126" t="s">
        <v>26234</v>
      </c>
      <c r="K3337" s="9">
        <f>_xlfn.IFNA(VLOOKUP(Table5[[#This Row],[Section]],SubSill_Tier,2,FALSE),0)</f>
        <v>0</v>
      </c>
      <c r="L3337" s="9" t="str">
        <f t="shared" si="61"/>
        <v/>
      </c>
      <c r="M3337" s="205" t="str" cm="1">
        <f t="array" ref="M3337">_xlfn.IFS(NOT(ISERROR(VLOOKUP(Table5[[#This Row],[Section]],TB_notTB,1,FALSE))),"No",LEFT(Table5[[#This Row],[Section]],3)="ETB","PLS",LEFT(Table5[[#This Row],[Section]],1)="7","PDB",NOT(ISBLANK(Table5[[#This Row],[Section]])),"No")</f>
        <v>No</v>
      </c>
    </row>
    <row r="3338" spans="1:13" x14ac:dyDescent="0.25">
      <c r="A3338" s="126" t="s">
        <v>6986</v>
      </c>
      <c r="B3338" s="126" t="s">
        <v>17222</v>
      </c>
      <c r="C3338" s="126" t="s">
        <v>98</v>
      </c>
      <c r="D3338" s="127">
        <v>1.153</v>
      </c>
      <c r="E3338" s="128">
        <v>140</v>
      </c>
      <c r="F3338" s="128">
        <v>140</v>
      </c>
      <c r="G3338" s="126" t="s">
        <v>13721</v>
      </c>
      <c r="H3338" s="126" t="s">
        <v>20121</v>
      </c>
      <c r="I3338" s="126" t="s">
        <v>20122</v>
      </c>
      <c r="J3338" s="126" t="s">
        <v>26234</v>
      </c>
      <c r="K3338" s="9">
        <f>_xlfn.IFNA(VLOOKUP(Table5[[#This Row],[Section]],SubSill_Tier,2,FALSE),0)</f>
        <v>0</v>
      </c>
      <c r="L3338" s="9" t="str">
        <f t="shared" si="61"/>
        <v/>
      </c>
      <c r="M3338" s="205" t="str" cm="1">
        <f t="array" ref="M3338">_xlfn.IFS(NOT(ISERROR(VLOOKUP(Table5[[#This Row],[Section]],TB_notTB,1,FALSE))),"No",LEFT(Table5[[#This Row],[Section]],3)="ETB","PLS",LEFT(Table5[[#This Row],[Section]],1)="7","PDB",NOT(ISBLANK(Table5[[#This Row],[Section]])),"No")</f>
        <v>No</v>
      </c>
    </row>
    <row r="3339" spans="1:13" x14ac:dyDescent="0.25">
      <c r="A3339" s="126" t="s">
        <v>6987</v>
      </c>
      <c r="B3339" s="126" t="s">
        <v>17222</v>
      </c>
      <c r="C3339" s="126" t="s">
        <v>98</v>
      </c>
      <c r="D3339" s="127">
        <v>1.3320000000000001</v>
      </c>
      <c r="E3339" s="128">
        <v>100</v>
      </c>
      <c r="F3339" s="128">
        <v>100</v>
      </c>
      <c r="G3339" s="126" t="s">
        <v>13721</v>
      </c>
      <c r="H3339" s="126" t="s">
        <v>20121</v>
      </c>
      <c r="I3339" s="126" t="s">
        <v>20122</v>
      </c>
      <c r="J3339" s="126" t="s">
        <v>26234</v>
      </c>
      <c r="K3339" s="9">
        <f>_xlfn.IFNA(VLOOKUP(Table5[[#This Row],[Section]],SubSill_Tier,2,FALSE),0)</f>
        <v>0</v>
      </c>
      <c r="L3339" s="9" t="str">
        <f t="shared" si="61"/>
        <v/>
      </c>
      <c r="M3339" s="205" t="str" cm="1">
        <f t="array" ref="M3339">_xlfn.IFS(NOT(ISERROR(VLOOKUP(Table5[[#This Row],[Section]],TB_notTB,1,FALSE))),"No",LEFT(Table5[[#This Row],[Section]],3)="ETB","PLS",LEFT(Table5[[#This Row],[Section]],1)="7","PDB",NOT(ISBLANK(Table5[[#This Row],[Section]])),"No")</f>
        <v>No</v>
      </c>
    </row>
    <row r="3340" spans="1:13" x14ac:dyDescent="0.25">
      <c r="A3340" s="126" t="s">
        <v>6988</v>
      </c>
      <c r="B3340" s="126" t="s">
        <v>17222</v>
      </c>
      <c r="C3340" s="126" t="s">
        <v>98</v>
      </c>
      <c r="D3340" s="127">
        <v>0.75700000000000001</v>
      </c>
      <c r="E3340" s="128">
        <v>100</v>
      </c>
      <c r="F3340" s="128">
        <v>100</v>
      </c>
      <c r="G3340" s="126" t="s">
        <v>13721</v>
      </c>
      <c r="H3340" s="126" t="s">
        <v>20121</v>
      </c>
      <c r="I3340" s="126" t="s">
        <v>20122</v>
      </c>
      <c r="J3340" s="126" t="s">
        <v>26234</v>
      </c>
      <c r="K3340" s="9">
        <f>_xlfn.IFNA(VLOOKUP(Table5[[#This Row],[Section]],SubSill_Tier,2,FALSE),0)</f>
        <v>0</v>
      </c>
      <c r="L3340" s="9" t="str">
        <f t="shared" si="61"/>
        <v/>
      </c>
      <c r="M3340" s="205" t="str" cm="1">
        <f t="array" ref="M3340">_xlfn.IFS(NOT(ISERROR(VLOOKUP(Table5[[#This Row],[Section]],TB_notTB,1,FALSE))),"No",LEFT(Table5[[#This Row],[Section]],3)="ETB","PLS",LEFT(Table5[[#This Row],[Section]],1)="7","PDB",NOT(ISBLANK(Table5[[#This Row],[Section]])),"No")</f>
        <v>No</v>
      </c>
    </row>
    <row r="3341" spans="1:13" x14ac:dyDescent="0.25">
      <c r="A3341" s="126" t="s">
        <v>14570</v>
      </c>
      <c r="B3341" s="126" t="s">
        <v>14571</v>
      </c>
      <c r="C3341" s="126" t="s">
        <v>75</v>
      </c>
      <c r="D3341" s="127">
        <v>5.9630000000000001</v>
      </c>
      <c r="E3341" s="128">
        <v>198</v>
      </c>
      <c r="F3341" s="128">
        <v>198</v>
      </c>
      <c r="G3341" s="126" t="s">
        <v>13750</v>
      </c>
      <c r="H3341" s="126" t="s">
        <v>21081</v>
      </c>
      <c r="I3341" s="126" t="s">
        <v>21082</v>
      </c>
      <c r="J3341" s="126" t="s">
        <v>26245</v>
      </c>
      <c r="K3341" s="9">
        <f>_xlfn.IFNA(VLOOKUP(Table5[[#This Row],[Section]],SubSill_Tier,2,FALSE),0)</f>
        <v>0</v>
      </c>
      <c r="L3341" s="9" t="str">
        <f t="shared" si="61"/>
        <v>Wall</v>
      </c>
      <c r="M3341" s="205" t="str" cm="1">
        <f t="array" ref="M3341">_xlfn.IFS(NOT(ISERROR(VLOOKUP(Table5[[#This Row],[Section]],TB_notTB,1,FALSE))),"No",LEFT(Table5[[#This Row],[Section]],3)="ETB","PLS",LEFT(Table5[[#This Row],[Section]],1)="7","PDB",NOT(ISBLANK(Table5[[#This Row],[Section]])),"No")</f>
        <v>No</v>
      </c>
    </row>
    <row r="3342" spans="1:13" x14ac:dyDescent="0.25">
      <c r="A3342" s="126" t="s">
        <v>1658</v>
      </c>
      <c r="B3342" s="126" t="s">
        <v>17222</v>
      </c>
      <c r="C3342" s="126" t="s">
        <v>98</v>
      </c>
      <c r="D3342" s="127">
        <v>3.23</v>
      </c>
      <c r="E3342" s="128">
        <v>253</v>
      </c>
      <c r="F3342" s="128">
        <v>252</v>
      </c>
      <c r="G3342" s="126" t="s">
        <v>13711</v>
      </c>
      <c r="H3342" s="126" t="s">
        <v>20119</v>
      </c>
      <c r="I3342" s="126" t="s">
        <v>21054</v>
      </c>
      <c r="J3342" s="126" t="s">
        <v>26232</v>
      </c>
      <c r="K3342" s="9">
        <f>_xlfn.IFNA(VLOOKUP(Table5[[#This Row],[Section]],SubSill_Tier,2,FALSE),0)</f>
        <v>0</v>
      </c>
      <c r="L3342" s="9" t="str">
        <f t="shared" si="61"/>
        <v/>
      </c>
      <c r="M3342" s="205" t="str" cm="1">
        <f t="array" ref="M3342">_xlfn.IFS(NOT(ISERROR(VLOOKUP(Table5[[#This Row],[Section]],TB_notTB,1,FALSE))),"No",LEFT(Table5[[#This Row],[Section]],3)="ETB","PLS",LEFT(Table5[[#This Row],[Section]],1)="7","PDB",NOT(ISBLANK(Table5[[#This Row],[Section]])),"No")</f>
        <v>No</v>
      </c>
    </row>
    <row r="3343" spans="1:13" x14ac:dyDescent="0.25">
      <c r="A3343" s="126" t="s">
        <v>19613</v>
      </c>
      <c r="B3343" s="126" t="s">
        <v>19614</v>
      </c>
      <c r="C3343" s="126" t="s">
        <v>75</v>
      </c>
      <c r="D3343" s="127">
        <v>0.94799999999999995</v>
      </c>
      <c r="E3343" s="128">
        <v>439</v>
      </c>
      <c r="F3343" s="128">
        <v>439</v>
      </c>
      <c r="G3343" s="126" t="s">
        <v>13750</v>
      </c>
      <c r="H3343" s="126" t="s">
        <v>21081</v>
      </c>
      <c r="I3343" s="126" t="s">
        <v>21082</v>
      </c>
      <c r="J3343" s="126" t="s">
        <v>26233</v>
      </c>
      <c r="K3343" s="9">
        <f>_xlfn.IFNA(VLOOKUP(Table5[[#This Row],[Section]],SubSill_Tier,2,FALSE),0)</f>
        <v>0</v>
      </c>
      <c r="L3343" s="9" t="str">
        <f t="shared" si="61"/>
        <v/>
      </c>
      <c r="M3343" s="205" t="str" cm="1">
        <f t="array" ref="M3343">_xlfn.IFS(NOT(ISERROR(VLOOKUP(Table5[[#This Row],[Section]],TB_notTB,1,FALSE))),"No",LEFT(Table5[[#This Row],[Section]],3)="ETB","PLS",LEFT(Table5[[#This Row],[Section]],1)="7","PDB",NOT(ISBLANK(Table5[[#This Row],[Section]])),"No")</f>
        <v>No</v>
      </c>
    </row>
    <row r="3344" spans="1:13" x14ac:dyDescent="0.25">
      <c r="A3344" s="126" t="s">
        <v>6989</v>
      </c>
      <c r="B3344" s="126" t="s">
        <v>17222</v>
      </c>
      <c r="C3344" s="126" t="s">
        <v>98</v>
      </c>
      <c r="D3344" s="127">
        <v>0.505</v>
      </c>
      <c r="E3344" s="128">
        <v>100</v>
      </c>
      <c r="F3344" s="128">
        <v>100</v>
      </c>
      <c r="G3344" s="126" t="s">
        <v>13715</v>
      </c>
      <c r="H3344" s="126" t="s">
        <v>20123</v>
      </c>
      <c r="I3344" s="126" t="s">
        <v>21058</v>
      </c>
      <c r="J3344" s="126" t="s">
        <v>26236</v>
      </c>
      <c r="K3344" s="9">
        <f>_xlfn.IFNA(VLOOKUP(Table5[[#This Row],[Section]],SubSill_Tier,2,FALSE),0)</f>
        <v>0</v>
      </c>
      <c r="L3344" s="9" t="str">
        <f t="shared" si="61"/>
        <v/>
      </c>
      <c r="M3344" s="205" t="str" cm="1">
        <f t="array" ref="M3344">_xlfn.IFS(NOT(ISERROR(VLOOKUP(Table5[[#This Row],[Section]],TB_notTB,1,FALSE))),"No",LEFT(Table5[[#This Row],[Section]],3)="ETB","PLS",LEFT(Table5[[#This Row],[Section]],1)="7","PDB",NOT(ISBLANK(Table5[[#This Row],[Section]])),"No")</f>
        <v>No</v>
      </c>
    </row>
    <row r="3345" spans="1:13" x14ac:dyDescent="0.25">
      <c r="A3345" s="126" t="s">
        <v>1659</v>
      </c>
      <c r="B3345" s="126" t="s">
        <v>17222</v>
      </c>
      <c r="C3345" s="126" t="s">
        <v>98</v>
      </c>
      <c r="D3345" s="127">
        <v>0.68200000000000005</v>
      </c>
      <c r="E3345" s="128">
        <v>281</v>
      </c>
      <c r="F3345" s="128">
        <v>281</v>
      </c>
      <c r="G3345" s="126" t="s">
        <v>13736</v>
      </c>
      <c r="H3345" s="126" t="s">
        <v>20148</v>
      </c>
      <c r="I3345" s="126" t="s">
        <v>21073</v>
      </c>
      <c r="J3345" s="126" t="s">
        <v>26232</v>
      </c>
      <c r="K3345" s="9">
        <f>_xlfn.IFNA(VLOOKUP(Table5[[#This Row],[Section]],SubSill_Tier,2,FALSE),0)</f>
        <v>0</v>
      </c>
      <c r="L3345" s="9" t="str">
        <f t="shared" si="61"/>
        <v/>
      </c>
      <c r="M3345" s="205" t="str" cm="1">
        <f t="array" ref="M3345">_xlfn.IFS(NOT(ISERROR(VLOOKUP(Table5[[#This Row],[Section]],TB_notTB,1,FALSE))),"No",LEFT(Table5[[#This Row],[Section]],3)="ETB","PLS",LEFT(Table5[[#This Row],[Section]],1)="7","PDB",NOT(ISBLANK(Table5[[#This Row],[Section]])),"No")</f>
        <v>No</v>
      </c>
    </row>
    <row r="3346" spans="1:13" x14ac:dyDescent="0.25">
      <c r="A3346" s="126" t="s">
        <v>12852</v>
      </c>
      <c r="B3346" s="126" t="s">
        <v>12853</v>
      </c>
      <c r="C3346" s="126" t="s">
        <v>75</v>
      </c>
      <c r="D3346" s="127">
        <v>0.42099999999999999</v>
      </c>
      <c r="E3346" s="128">
        <v>234</v>
      </c>
      <c r="F3346" s="128">
        <v>234</v>
      </c>
      <c r="G3346" s="126" t="s">
        <v>21114</v>
      </c>
      <c r="H3346" s="126" t="s">
        <v>21115</v>
      </c>
      <c r="I3346" s="126" t="s">
        <v>21116</v>
      </c>
      <c r="J3346" s="126" t="s">
        <v>26362</v>
      </c>
      <c r="K3346" s="9">
        <f>_xlfn.IFNA(VLOOKUP(Table5[[#This Row],[Section]],SubSill_Tier,2,FALSE),0)</f>
        <v>0</v>
      </c>
      <c r="L3346" s="9" t="str">
        <f t="shared" si="61"/>
        <v/>
      </c>
      <c r="M3346" s="205" t="str" cm="1">
        <f t="array" ref="M3346">_xlfn.IFS(NOT(ISERROR(VLOOKUP(Table5[[#This Row],[Section]],TB_notTB,1,FALSE))),"No",LEFT(Table5[[#This Row],[Section]],3)="ETB","PLS",LEFT(Table5[[#This Row],[Section]],1)="7","PDB",NOT(ISBLANK(Table5[[#This Row],[Section]])),"No")</f>
        <v>No</v>
      </c>
    </row>
    <row r="3347" spans="1:13" x14ac:dyDescent="0.25">
      <c r="A3347" s="126" t="s">
        <v>1660</v>
      </c>
      <c r="B3347" s="126" t="s">
        <v>17222</v>
      </c>
      <c r="C3347" s="126" t="s">
        <v>98</v>
      </c>
      <c r="D3347" s="127">
        <v>0.53600000000000003</v>
      </c>
      <c r="E3347" s="128">
        <v>299</v>
      </c>
      <c r="F3347" s="128">
        <v>100</v>
      </c>
      <c r="G3347" s="126" t="s">
        <v>13711</v>
      </c>
      <c r="H3347" s="126" t="s">
        <v>20119</v>
      </c>
      <c r="I3347" s="126" t="s">
        <v>21054</v>
      </c>
      <c r="J3347" s="126" t="s">
        <v>26232</v>
      </c>
      <c r="K3347" s="9">
        <f>_xlfn.IFNA(VLOOKUP(Table5[[#This Row],[Section]],SubSill_Tier,2,FALSE),0)</f>
        <v>0</v>
      </c>
      <c r="L3347" s="9" t="str">
        <f t="shared" si="61"/>
        <v/>
      </c>
      <c r="M3347" s="205" t="str" cm="1">
        <f t="array" ref="M3347">_xlfn.IFS(NOT(ISERROR(VLOOKUP(Table5[[#This Row],[Section]],TB_notTB,1,FALSE))),"No",LEFT(Table5[[#This Row],[Section]],3)="ETB","PLS",LEFT(Table5[[#This Row],[Section]],1)="7","PDB",NOT(ISBLANK(Table5[[#This Row],[Section]])),"No")</f>
        <v>No</v>
      </c>
    </row>
    <row r="3348" spans="1:13" x14ac:dyDescent="0.25">
      <c r="A3348" s="126" t="s">
        <v>1661</v>
      </c>
      <c r="B3348" s="126" t="s">
        <v>17222</v>
      </c>
      <c r="C3348" s="126" t="s">
        <v>98</v>
      </c>
      <c r="D3348" s="127">
        <v>1.2210000000000001</v>
      </c>
      <c r="E3348" s="128">
        <v>126</v>
      </c>
      <c r="F3348" s="128">
        <v>100</v>
      </c>
      <c r="G3348" s="126" t="s">
        <v>13712</v>
      </c>
      <c r="H3348" s="126" t="s">
        <v>20120</v>
      </c>
      <c r="I3348" s="126" t="s">
        <v>21055</v>
      </c>
      <c r="J3348" s="126" t="s">
        <v>26232</v>
      </c>
      <c r="K3348" s="9">
        <f>_xlfn.IFNA(VLOOKUP(Table5[[#This Row],[Section]],SubSill_Tier,2,FALSE),0)</f>
        <v>0</v>
      </c>
      <c r="L3348" s="9" t="str">
        <f t="shared" si="61"/>
        <v/>
      </c>
      <c r="M3348" s="205" t="str" cm="1">
        <f t="array" ref="M3348">_xlfn.IFS(NOT(ISERROR(VLOOKUP(Table5[[#This Row],[Section]],TB_notTB,1,FALSE))),"No",LEFT(Table5[[#This Row],[Section]],3)="ETB","PLS",LEFT(Table5[[#This Row],[Section]],1)="7","PDB",NOT(ISBLANK(Table5[[#This Row],[Section]])),"No")</f>
        <v>No</v>
      </c>
    </row>
    <row r="3349" spans="1:13" x14ac:dyDescent="0.25">
      <c r="A3349" s="126" t="s">
        <v>6990</v>
      </c>
      <c r="B3349" s="126" t="s">
        <v>3598</v>
      </c>
      <c r="C3349" s="126" t="s">
        <v>98</v>
      </c>
      <c r="D3349" s="127">
        <v>0.161</v>
      </c>
      <c r="E3349" s="128">
        <v>100</v>
      </c>
      <c r="F3349" s="128">
        <v>100</v>
      </c>
      <c r="G3349" s="126" t="s">
        <v>13724</v>
      </c>
      <c r="H3349" s="126" t="s">
        <v>20186</v>
      </c>
      <c r="I3349" s="126" t="s">
        <v>22099</v>
      </c>
      <c r="J3349" s="126" t="s">
        <v>26234</v>
      </c>
      <c r="K3349" s="9">
        <f>_xlfn.IFNA(VLOOKUP(Table5[[#This Row],[Section]],SubSill_Tier,2,FALSE),0)</f>
        <v>0</v>
      </c>
      <c r="L3349" s="9" t="str">
        <f t="shared" si="61"/>
        <v/>
      </c>
      <c r="M3349" s="205" t="str" cm="1">
        <f t="array" ref="M3349">_xlfn.IFS(NOT(ISERROR(VLOOKUP(Table5[[#This Row],[Section]],TB_notTB,1,FALSE))),"No",LEFT(Table5[[#This Row],[Section]],3)="ETB","PLS",LEFT(Table5[[#This Row],[Section]],1)="7","PDB",NOT(ISBLANK(Table5[[#This Row],[Section]])),"No")</f>
        <v>No</v>
      </c>
    </row>
    <row r="3350" spans="1:13" x14ac:dyDescent="0.25">
      <c r="A3350" s="126" t="s">
        <v>6991</v>
      </c>
      <c r="B3350" s="126" t="s">
        <v>6992</v>
      </c>
      <c r="C3350" s="126" t="s">
        <v>75</v>
      </c>
      <c r="D3350" s="127">
        <v>0.39900000000000002</v>
      </c>
      <c r="E3350" s="128">
        <v>176</v>
      </c>
      <c r="F3350" s="128">
        <v>100</v>
      </c>
      <c r="G3350" s="126" t="s">
        <v>13780</v>
      </c>
      <c r="H3350" s="126" t="s">
        <v>20261</v>
      </c>
      <c r="I3350" s="126" t="s">
        <v>20262</v>
      </c>
      <c r="J3350" s="126" t="s">
        <v>26290</v>
      </c>
      <c r="K3350" s="9">
        <f>_xlfn.IFNA(VLOOKUP(Table5[[#This Row],[Section]],SubSill_Tier,2,FALSE),0)</f>
        <v>0</v>
      </c>
      <c r="L3350" s="9" t="str">
        <f t="shared" si="61"/>
        <v/>
      </c>
      <c r="M3350" s="205" t="str" cm="1">
        <f t="array" ref="M3350">_xlfn.IFS(NOT(ISERROR(VLOOKUP(Table5[[#This Row],[Section]],TB_notTB,1,FALSE))),"No",LEFT(Table5[[#This Row],[Section]],3)="ETB","PLS",LEFT(Table5[[#This Row],[Section]],1)="7","PDB",NOT(ISBLANK(Table5[[#This Row],[Section]])),"No")</f>
        <v>No</v>
      </c>
    </row>
    <row r="3351" spans="1:13" x14ac:dyDescent="0.25">
      <c r="A3351" s="126" t="s">
        <v>14966</v>
      </c>
      <c r="B3351" s="126" t="s">
        <v>17222</v>
      </c>
      <c r="C3351" s="126" t="s">
        <v>75</v>
      </c>
      <c r="D3351" s="127">
        <v>1.2230000000000001</v>
      </c>
      <c r="E3351" s="128">
        <v>605</v>
      </c>
      <c r="F3351" s="128">
        <v>100</v>
      </c>
      <c r="G3351" s="126" t="s">
        <v>14967</v>
      </c>
      <c r="H3351" s="126" t="s">
        <v>20263</v>
      </c>
      <c r="I3351" s="126" t="s">
        <v>20262</v>
      </c>
      <c r="J3351" s="126" t="s">
        <v>26291</v>
      </c>
      <c r="K3351" s="9">
        <f>_xlfn.IFNA(VLOOKUP(Table5[[#This Row],[Section]],SubSill_Tier,2,FALSE),0)</f>
        <v>0</v>
      </c>
      <c r="L3351" s="9" t="str">
        <f t="shared" si="61"/>
        <v/>
      </c>
      <c r="M3351" s="205" t="str" cm="1">
        <f t="array" ref="M3351">_xlfn.IFS(NOT(ISERROR(VLOOKUP(Table5[[#This Row],[Section]],TB_notTB,1,FALSE))),"No",LEFT(Table5[[#This Row],[Section]],3)="ETB","PLS",LEFT(Table5[[#This Row],[Section]],1)="7","PDB",NOT(ISBLANK(Table5[[#This Row],[Section]])),"No")</f>
        <v>No</v>
      </c>
    </row>
    <row r="3352" spans="1:13" x14ac:dyDescent="0.25">
      <c r="A3352" s="126" t="s">
        <v>14968</v>
      </c>
      <c r="B3352" s="126" t="s">
        <v>17222</v>
      </c>
      <c r="C3352" s="126" t="s">
        <v>98</v>
      </c>
      <c r="D3352" s="127">
        <v>1.08</v>
      </c>
      <c r="E3352" s="128">
        <v>496</v>
      </c>
      <c r="F3352" s="128">
        <v>496</v>
      </c>
      <c r="G3352" s="126" t="s">
        <v>14967</v>
      </c>
      <c r="H3352" s="126" t="s">
        <v>20263</v>
      </c>
      <c r="I3352" s="126" t="s">
        <v>20262</v>
      </c>
      <c r="J3352" s="126" t="s">
        <v>26291</v>
      </c>
      <c r="K3352" s="9">
        <f>_xlfn.IFNA(VLOOKUP(Table5[[#This Row],[Section]],SubSill_Tier,2,FALSE),0)</f>
        <v>0</v>
      </c>
      <c r="L3352" s="9" t="str">
        <f t="shared" si="61"/>
        <v/>
      </c>
      <c r="M3352" s="205" t="str" cm="1">
        <f t="array" ref="M3352">_xlfn.IFS(NOT(ISERROR(VLOOKUP(Table5[[#This Row],[Section]],TB_notTB,1,FALSE))),"No",LEFT(Table5[[#This Row],[Section]],3)="ETB","PLS",LEFT(Table5[[#This Row],[Section]],1)="7","PDB",NOT(ISBLANK(Table5[[#This Row],[Section]])),"No")</f>
        <v>No</v>
      </c>
    </row>
    <row r="3353" spans="1:13" x14ac:dyDescent="0.25">
      <c r="A3353" s="126" t="s">
        <v>14969</v>
      </c>
      <c r="B3353" s="126" t="s">
        <v>17222</v>
      </c>
      <c r="C3353" s="126" t="s">
        <v>75</v>
      </c>
      <c r="D3353" s="127">
        <v>0.85099999999999998</v>
      </c>
      <c r="E3353" s="128">
        <v>434</v>
      </c>
      <c r="F3353" s="128">
        <v>228</v>
      </c>
      <c r="G3353" s="126" t="s">
        <v>14967</v>
      </c>
      <c r="H3353" s="126" t="s">
        <v>20263</v>
      </c>
      <c r="I3353" s="126" t="s">
        <v>20262</v>
      </c>
      <c r="J3353" s="126" t="s">
        <v>26291</v>
      </c>
      <c r="K3353" s="9">
        <f>_xlfn.IFNA(VLOOKUP(Table5[[#This Row],[Section]],SubSill_Tier,2,FALSE),0)</f>
        <v>0</v>
      </c>
      <c r="L3353" s="9" t="str">
        <f t="shared" si="61"/>
        <v/>
      </c>
      <c r="M3353" s="205" t="str" cm="1">
        <f t="array" ref="M3353">_xlfn.IFS(NOT(ISERROR(VLOOKUP(Table5[[#This Row],[Section]],TB_notTB,1,FALSE))),"No",LEFT(Table5[[#This Row],[Section]],3)="ETB","PLS",LEFT(Table5[[#This Row],[Section]],1)="7","PDB",NOT(ISBLANK(Table5[[#This Row],[Section]])),"No")</f>
        <v>No</v>
      </c>
    </row>
    <row r="3354" spans="1:13" x14ac:dyDescent="0.25">
      <c r="A3354" s="126" t="s">
        <v>6993</v>
      </c>
      <c r="B3354" s="126" t="s">
        <v>17222</v>
      </c>
      <c r="C3354" s="126" t="s">
        <v>98</v>
      </c>
      <c r="D3354" s="127">
        <v>0.79300000000000004</v>
      </c>
      <c r="E3354" s="128">
        <v>312</v>
      </c>
      <c r="F3354" s="128">
        <v>193</v>
      </c>
      <c r="G3354" s="126" t="s">
        <v>13721</v>
      </c>
      <c r="H3354" s="126" t="s">
        <v>20121</v>
      </c>
      <c r="I3354" s="126" t="s">
        <v>20122</v>
      </c>
      <c r="J3354" s="126" t="s">
        <v>26234</v>
      </c>
      <c r="K3354" s="9">
        <f>_xlfn.IFNA(VLOOKUP(Table5[[#This Row],[Section]],SubSill_Tier,2,FALSE),0)</f>
        <v>0</v>
      </c>
      <c r="L3354" s="9" t="str">
        <f t="shared" si="61"/>
        <v/>
      </c>
      <c r="M3354" s="205" t="str" cm="1">
        <f t="array" ref="M3354">_xlfn.IFS(NOT(ISERROR(VLOOKUP(Table5[[#This Row],[Section]],TB_notTB,1,FALSE))),"No",LEFT(Table5[[#This Row],[Section]],3)="ETB","PLS",LEFT(Table5[[#This Row],[Section]],1)="7","PDB",NOT(ISBLANK(Table5[[#This Row],[Section]])),"No")</f>
        <v>No</v>
      </c>
    </row>
    <row r="3355" spans="1:13" x14ac:dyDescent="0.25">
      <c r="A3355" s="126" t="s">
        <v>6994</v>
      </c>
      <c r="B3355" s="126" t="s">
        <v>27884</v>
      </c>
      <c r="C3355" s="126" t="s">
        <v>98</v>
      </c>
      <c r="D3355" s="127">
        <v>0.76900000000000002</v>
      </c>
      <c r="E3355" s="128">
        <v>122</v>
      </c>
      <c r="F3355" s="128">
        <v>122</v>
      </c>
      <c r="G3355" s="126" t="s">
        <v>13717</v>
      </c>
      <c r="H3355" s="126" t="s">
        <v>20125</v>
      </c>
      <c r="I3355" s="126" t="s">
        <v>20126</v>
      </c>
      <c r="J3355" s="126" t="s">
        <v>26236</v>
      </c>
      <c r="K3355" s="9">
        <f>_xlfn.IFNA(VLOOKUP(Table5[[#This Row],[Section]],SubSill_Tier,2,FALSE),0)</f>
        <v>0</v>
      </c>
      <c r="L3355" s="9" t="str">
        <f t="shared" si="61"/>
        <v/>
      </c>
      <c r="M3355" s="205" t="str" cm="1">
        <f t="array" ref="M3355">_xlfn.IFS(NOT(ISERROR(VLOOKUP(Table5[[#This Row],[Section]],TB_notTB,1,FALSE))),"No",LEFT(Table5[[#This Row],[Section]],3)="ETB","PLS",LEFT(Table5[[#This Row],[Section]],1)="7","PDB",NOT(ISBLANK(Table5[[#This Row],[Section]])),"No")</f>
        <v>No</v>
      </c>
    </row>
    <row r="3356" spans="1:13" x14ac:dyDescent="0.25">
      <c r="A3356" s="126" t="s">
        <v>6995</v>
      </c>
      <c r="B3356" s="126" t="s">
        <v>27885</v>
      </c>
      <c r="C3356" s="126" t="s">
        <v>98</v>
      </c>
      <c r="D3356" s="127">
        <v>0.254</v>
      </c>
      <c r="E3356" s="128">
        <v>100</v>
      </c>
      <c r="F3356" s="128">
        <v>100</v>
      </c>
      <c r="G3356" s="126" t="s">
        <v>13725</v>
      </c>
      <c r="H3356" s="126" t="s">
        <v>20134</v>
      </c>
      <c r="I3356" s="126" t="s">
        <v>20135</v>
      </c>
      <c r="J3356" s="126" t="s">
        <v>26236</v>
      </c>
      <c r="K3356" s="9">
        <f>_xlfn.IFNA(VLOOKUP(Table5[[#This Row],[Section]],SubSill_Tier,2,FALSE),0)</f>
        <v>0</v>
      </c>
      <c r="L3356" s="9" t="str">
        <f t="shared" si="61"/>
        <v/>
      </c>
      <c r="M3356" s="205" t="str" cm="1">
        <f t="array" ref="M3356">_xlfn.IFS(NOT(ISERROR(VLOOKUP(Table5[[#This Row],[Section]],TB_notTB,1,FALSE))),"No",LEFT(Table5[[#This Row],[Section]],3)="ETB","PLS",LEFT(Table5[[#This Row],[Section]],1)="7","PDB",NOT(ISBLANK(Table5[[#This Row],[Section]])),"No")</f>
        <v>No</v>
      </c>
    </row>
    <row r="3357" spans="1:13" x14ac:dyDescent="0.25">
      <c r="A3357" s="126" t="s">
        <v>6996</v>
      </c>
      <c r="B3357" s="126" t="s">
        <v>6997</v>
      </c>
      <c r="C3357" s="126" t="s">
        <v>75</v>
      </c>
      <c r="D3357" s="127">
        <v>0.58899999999999997</v>
      </c>
      <c r="E3357" s="128">
        <v>353</v>
      </c>
      <c r="F3357" s="128">
        <v>143</v>
      </c>
      <c r="G3357" s="126" t="s">
        <v>13780</v>
      </c>
      <c r="H3357" s="126" t="s">
        <v>20261</v>
      </c>
      <c r="I3357" s="126" t="s">
        <v>20262</v>
      </c>
      <c r="J3357" s="126" t="s">
        <v>26290</v>
      </c>
      <c r="K3357" s="9">
        <f>_xlfn.IFNA(VLOOKUP(Table5[[#This Row],[Section]],SubSill_Tier,2,FALSE),0)</f>
        <v>0</v>
      </c>
      <c r="L3357" s="9" t="str">
        <f t="shared" si="61"/>
        <v/>
      </c>
      <c r="M3357" s="205" t="str" cm="1">
        <f t="array" ref="M3357">_xlfn.IFS(NOT(ISERROR(VLOOKUP(Table5[[#This Row],[Section]],TB_notTB,1,FALSE))),"No",LEFT(Table5[[#This Row],[Section]],3)="ETB","PLS",LEFT(Table5[[#This Row],[Section]],1)="7","PDB",NOT(ISBLANK(Table5[[#This Row],[Section]])),"No")</f>
        <v>No</v>
      </c>
    </row>
    <row r="3358" spans="1:13" x14ac:dyDescent="0.25">
      <c r="A3358" s="126" t="s">
        <v>1662</v>
      </c>
      <c r="B3358" s="126" t="s">
        <v>1663</v>
      </c>
      <c r="C3358" s="126" t="s">
        <v>75</v>
      </c>
      <c r="D3358" s="127">
        <v>0.46600000000000003</v>
      </c>
      <c r="E3358" s="128">
        <v>215</v>
      </c>
      <c r="F3358" s="128">
        <v>100</v>
      </c>
      <c r="G3358" s="126" t="s">
        <v>13774</v>
      </c>
      <c r="H3358" s="126" t="s">
        <v>20219</v>
      </c>
      <c r="I3358" s="126" t="s">
        <v>21132</v>
      </c>
      <c r="J3358" s="126" t="s">
        <v>26241</v>
      </c>
      <c r="K3358" s="9">
        <f>_xlfn.IFNA(VLOOKUP(Table5[[#This Row],[Section]],SubSill_Tier,2,FALSE),0)</f>
        <v>0</v>
      </c>
      <c r="L3358" s="9" t="str">
        <f t="shared" si="61"/>
        <v/>
      </c>
      <c r="M3358" s="205" t="str" cm="1">
        <f t="array" ref="M3358">_xlfn.IFS(NOT(ISERROR(VLOOKUP(Table5[[#This Row],[Section]],TB_notTB,1,FALSE))),"No",LEFT(Table5[[#This Row],[Section]],3)="ETB","PLS",LEFT(Table5[[#This Row],[Section]],1)="7","PDB",NOT(ISBLANK(Table5[[#This Row],[Section]])),"No")</f>
        <v>No</v>
      </c>
    </row>
    <row r="3359" spans="1:13" x14ac:dyDescent="0.25">
      <c r="A3359" s="126" t="s">
        <v>6998</v>
      </c>
      <c r="B3359" s="126" t="s">
        <v>3598</v>
      </c>
      <c r="C3359" s="126" t="s">
        <v>98</v>
      </c>
      <c r="D3359" s="127">
        <v>2</v>
      </c>
      <c r="E3359" s="128">
        <v>135</v>
      </c>
      <c r="F3359" s="128">
        <v>135</v>
      </c>
      <c r="G3359" s="126" t="s">
        <v>13724</v>
      </c>
      <c r="H3359" s="126" t="s">
        <v>20186</v>
      </c>
      <c r="I3359" s="126" t="s">
        <v>22099</v>
      </c>
      <c r="J3359" s="126" t="s">
        <v>26234</v>
      </c>
      <c r="K3359" s="9">
        <f>_xlfn.IFNA(VLOOKUP(Table5[[#This Row],[Section]],SubSill_Tier,2,FALSE),0)</f>
        <v>0</v>
      </c>
      <c r="L3359" s="9" t="str">
        <f t="shared" si="61"/>
        <v/>
      </c>
      <c r="M3359" s="205" t="str" cm="1">
        <f t="array" ref="M3359">_xlfn.IFS(NOT(ISERROR(VLOOKUP(Table5[[#This Row],[Section]],TB_notTB,1,FALSE))),"No",LEFT(Table5[[#This Row],[Section]],3)="ETB","PLS",LEFT(Table5[[#This Row],[Section]],1)="7","PDB",NOT(ISBLANK(Table5[[#This Row],[Section]])),"No")</f>
        <v>No</v>
      </c>
    </row>
    <row r="3360" spans="1:13" x14ac:dyDescent="0.25">
      <c r="A3360" s="126" t="s">
        <v>6999</v>
      </c>
      <c r="B3360" s="126" t="s">
        <v>17222</v>
      </c>
      <c r="C3360" s="126" t="s">
        <v>98</v>
      </c>
      <c r="D3360" s="127">
        <v>0.76200000000000001</v>
      </c>
      <c r="E3360" s="128">
        <v>319</v>
      </c>
      <c r="F3360" s="128">
        <v>100</v>
      </c>
      <c r="G3360" s="126" t="s">
        <v>13750</v>
      </c>
      <c r="H3360" s="126" t="s">
        <v>20121</v>
      </c>
      <c r="I3360" s="126" t="s">
        <v>20122</v>
      </c>
      <c r="J3360" s="126" t="s">
        <v>26234</v>
      </c>
      <c r="K3360" s="9">
        <f>_xlfn.IFNA(VLOOKUP(Table5[[#This Row],[Section]],SubSill_Tier,2,FALSE),0)</f>
        <v>0</v>
      </c>
      <c r="L3360" s="9" t="str">
        <f t="shared" si="61"/>
        <v/>
      </c>
      <c r="M3360" s="205" t="str" cm="1">
        <f t="array" ref="M3360">_xlfn.IFS(NOT(ISERROR(VLOOKUP(Table5[[#This Row],[Section]],TB_notTB,1,FALSE))),"No",LEFT(Table5[[#This Row],[Section]],3)="ETB","PLS",LEFT(Table5[[#This Row],[Section]],1)="7","PDB",NOT(ISBLANK(Table5[[#This Row],[Section]])),"No")</f>
        <v>No</v>
      </c>
    </row>
    <row r="3361" spans="1:13" x14ac:dyDescent="0.25">
      <c r="A3361" s="126" t="s">
        <v>1664</v>
      </c>
      <c r="B3361" s="126" t="s">
        <v>17222</v>
      </c>
      <c r="C3361" s="126" t="s">
        <v>98</v>
      </c>
      <c r="D3361" s="127">
        <v>0.46200000000000002</v>
      </c>
      <c r="E3361" s="128">
        <v>120</v>
      </c>
      <c r="F3361" s="128">
        <v>120</v>
      </c>
      <c r="G3361" s="126" t="s">
        <v>13712</v>
      </c>
      <c r="H3361" s="126" t="s">
        <v>20120</v>
      </c>
      <c r="I3361" s="126" t="s">
        <v>21055</v>
      </c>
      <c r="J3361" s="126" t="s">
        <v>26232</v>
      </c>
      <c r="K3361" s="9">
        <f>_xlfn.IFNA(VLOOKUP(Table5[[#This Row],[Section]],SubSill_Tier,2,FALSE),0)</f>
        <v>0</v>
      </c>
      <c r="L3361" s="9" t="str">
        <f t="shared" si="61"/>
        <v/>
      </c>
      <c r="M3361" s="205" t="str" cm="1">
        <f t="array" ref="M3361">_xlfn.IFS(NOT(ISERROR(VLOOKUP(Table5[[#This Row],[Section]],TB_notTB,1,FALSE))),"No",LEFT(Table5[[#This Row],[Section]],3)="ETB","PLS",LEFT(Table5[[#This Row],[Section]],1)="7","PDB",NOT(ISBLANK(Table5[[#This Row],[Section]])),"No")</f>
        <v>No</v>
      </c>
    </row>
    <row r="3362" spans="1:13" x14ac:dyDescent="0.25">
      <c r="A3362" s="126" t="s">
        <v>7000</v>
      </c>
      <c r="B3362" s="126" t="s">
        <v>17222</v>
      </c>
      <c r="C3362" s="126" t="s">
        <v>98</v>
      </c>
      <c r="D3362" s="127">
        <v>1.427</v>
      </c>
      <c r="E3362" s="128">
        <v>133</v>
      </c>
      <c r="F3362" s="128">
        <v>133</v>
      </c>
      <c r="G3362" s="126" t="s">
        <v>13714</v>
      </c>
      <c r="H3362" s="126" t="s">
        <v>20121</v>
      </c>
      <c r="I3362" s="126" t="s">
        <v>20122</v>
      </c>
      <c r="J3362" s="126" t="s">
        <v>26234</v>
      </c>
      <c r="K3362" s="9">
        <f>_xlfn.IFNA(VLOOKUP(Table5[[#This Row],[Section]],SubSill_Tier,2,FALSE),0)</f>
        <v>0</v>
      </c>
      <c r="L3362" s="9" t="str">
        <f t="shared" si="61"/>
        <v/>
      </c>
      <c r="M3362" s="205" t="str" cm="1">
        <f t="array" ref="M3362">_xlfn.IFS(NOT(ISERROR(VLOOKUP(Table5[[#This Row],[Section]],TB_notTB,1,FALSE))),"No",LEFT(Table5[[#This Row],[Section]],3)="ETB","PLS",LEFT(Table5[[#This Row],[Section]],1)="7","PDB",NOT(ISBLANK(Table5[[#This Row],[Section]])),"No")</f>
        <v>No</v>
      </c>
    </row>
    <row r="3363" spans="1:13" x14ac:dyDescent="0.25">
      <c r="A3363" s="126" t="s">
        <v>7001</v>
      </c>
      <c r="B3363" s="126" t="s">
        <v>7002</v>
      </c>
      <c r="C3363" s="126" t="s">
        <v>98</v>
      </c>
      <c r="D3363" s="127">
        <v>1.139</v>
      </c>
      <c r="E3363" s="128">
        <v>270</v>
      </c>
      <c r="F3363" s="128">
        <v>270</v>
      </c>
      <c r="G3363" s="126" t="s">
        <v>13719</v>
      </c>
      <c r="H3363" s="126" t="s">
        <v>20128</v>
      </c>
      <c r="I3363" s="126" t="s">
        <v>20129</v>
      </c>
      <c r="J3363" s="126" t="s">
        <v>26236</v>
      </c>
      <c r="K3363" s="9">
        <f>_xlfn.IFNA(VLOOKUP(Table5[[#This Row],[Section]],SubSill_Tier,2,FALSE),0)</f>
        <v>0</v>
      </c>
      <c r="L3363" s="9" t="str">
        <f t="shared" si="61"/>
        <v/>
      </c>
      <c r="M3363" s="205" t="str" cm="1">
        <f t="array" ref="M3363">_xlfn.IFS(NOT(ISERROR(VLOOKUP(Table5[[#This Row],[Section]],TB_notTB,1,FALSE))),"No",LEFT(Table5[[#This Row],[Section]],3)="ETB","PLS",LEFT(Table5[[#This Row],[Section]],1)="7","PDB",NOT(ISBLANK(Table5[[#This Row],[Section]])),"No")</f>
        <v>No</v>
      </c>
    </row>
    <row r="3364" spans="1:13" x14ac:dyDescent="0.25">
      <c r="A3364" s="126" t="s">
        <v>1665</v>
      </c>
      <c r="B3364" s="126" t="s">
        <v>17222</v>
      </c>
      <c r="C3364" s="126" t="s">
        <v>98</v>
      </c>
      <c r="D3364" s="127">
        <v>1.2350000000000001</v>
      </c>
      <c r="E3364" s="128">
        <v>454</v>
      </c>
      <c r="F3364" s="128">
        <v>123</v>
      </c>
      <c r="G3364" s="126" t="s">
        <v>13711</v>
      </c>
      <c r="H3364" s="126" t="s">
        <v>20119</v>
      </c>
      <c r="I3364" s="126" t="s">
        <v>21054</v>
      </c>
      <c r="J3364" s="126" t="s">
        <v>26232</v>
      </c>
      <c r="K3364" s="9">
        <f>_xlfn.IFNA(VLOOKUP(Table5[[#This Row],[Section]],SubSill_Tier,2,FALSE),0)</f>
        <v>0</v>
      </c>
      <c r="L3364" s="9" t="str">
        <f t="shared" si="61"/>
        <v/>
      </c>
      <c r="M3364" s="205" t="str" cm="1">
        <f t="array" ref="M3364">_xlfn.IFS(NOT(ISERROR(VLOOKUP(Table5[[#This Row],[Section]],TB_notTB,1,FALSE))),"No",LEFT(Table5[[#This Row],[Section]],3)="ETB","PLS",LEFT(Table5[[#This Row],[Section]],1)="7","PDB",NOT(ISBLANK(Table5[[#This Row],[Section]])),"No")</f>
        <v>No</v>
      </c>
    </row>
    <row r="3365" spans="1:13" x14ac:dyDescent="0.25">
      <c r="A3365" s="126" t="s">
        <v>1666</v>
      </c>
      <c r="B3365" s="126" t="s">
        <v>1667</v>
      </c>
      <c r="C3365" s="126" t="s">
        <v>75</v>
      </c>
      <c r="D3365" s="127">
        <v>0.35399999999999998</v>
      </c>
      <c r="E3365" s="128">
        <v>162</v>
      </c>
      <c r="F3365" s="128">
        <v>162</v>
      </c>
      <c r="G3365" s="126" t="s">
        <v>13781</v>
      </c>
      <c r="H3365" s="126" t="s">
        <v>20265</v>
      </c>
      <c r="I3365" s="126" t="s">
        <v>20266</v>
      </c>
      <c r="J3365" s="126" t="s">
        <v>26292</v>
      </c>
      <c r="K3365" s="9">
        <f>_xlfn.IFNA(VLOOKUP(Table5[[#This Row],[Section]],SubSill_Tier,2,FALSE),0)</f>
        <v>0</v>
      </c>
      <c r="L3365" s="9" t="str">
        <f t="shared" si="61"/>
        <v/>
      </c>
      <c r="M3365" s="205" t="str" cm="1">
        <f t="array" ref="M3365">_xlfn.IFS(NOT(ISERROR(VLOOKUP(Table5[[#This Row],[Section]],TB_notTB,1,FALSE))),"No",LEFT(Table5[[#This Row],[Section]],3)="ETB","PLS",LEFT(Table5[[#This Row],[Section]],1)="7","PDB",NOT(ISBLANK(Table5[[#This Row],[Section]])),"No")</f>
        <v>No</v>
      </c>
    </row>
    <row r="3366" spans="1:13" x14ac:dyDescent="0.25">
      <c r="A3366" s="126" t="s">
        <v>1668</v>
      </c>
      <c r="B3366" s="126" t="s">
        <v>1669</v>
      </c>
      <c r="C3366" s="126" t="s">
        <v>75</v>
      </c>
      <c r="D3366" s="127">
        <v>0.83599999999999997</v>
      </c>
      <c r="E3366" s="128">
        <v>371</v>
      </c>
      <c r="F3366" s="128">
        <v>371</v>
      </c>
      <c r="G3366" s="126" t="s">
        <v>13781</v>
      </c>
      <c r="H3366" s="126" t="s">
        <v>20265</v>
      </c>
      <c r="I3366" s="126" t="s">
        <v>20266</v>
      </c>
      <c r="J3366" s="126" t="s">
        <v>26292</v>
      </c>
      <c r="K3366" s="9">
        <f>_xlfn.IFNA(VLOOKUP(Table5[[#This Row],[Section]],SubSill_Tier,2,FALSE),0)</f>
        <v>0</v>
      </c>
      <c r="L3366" s="9" t="str">
        <f t="shared" si="61"/>
        <v/>
      </c>
      <c r="M3366" s="205" t="str" cm="1">
        <f t="array" ref="M3366">_xlfn.IFS(NOT(ISERROR(VLOOKUP(Table5[[#This Row],[Section]],TB_notTB,1,FALSE))),"No",LEFT(Table5[[#This Row],[Section]],3)="ETB","PLS",LEFT(Table5[[#This Row],[Section]],1)="7","PDB",NOT(ISBLANK(Table5[[#This Row],[Section]])),"No")</f>
        <v>No</v>
      </c>
    </row>
    <row r="3367" spans="1:13" x14ac:dyDescent="0.25">
      <c r="A3367" s="126" t="s">
        <v>1670</v>
      </c>
      <c r="B3367" s="126" t="s">
        <v>1671</v>
      </c>
      <c r="C3367" s="126" t="s">
        <v>75</v>
      </c>
      <c r="D3367" s="127">
        <v>1.337</v>
      </c>
      <c r="E3367" s="128">
        <v>554</v>
      </c>
      <c r="F3367" s="128">
        <v>242</v>
      </c>
      <c r="G3367" s="126" t="s">
        <v>13781</v>
      </c>
      <c r="H3367" s="126" t="s">
        <v>20265</v>
      </c>
      <c r="I3367" s="126" t="s">
        <v>20266</v>
      </c>
      <c r="J3367" s="126" t="s">
        <v>26292</v>
      </c>
      <c r="K3367" s="9">
        <f>_xlfn.IFNA(VLOOKUP(Table5[[#This Row],[Section]],SubSill_Tier,2,FALSE),0)</f>
        <v>0</v>
      </c>
      <c r="L3367" s="9" t="str">
        <f t="shared" si="61"/>
        <v/>
      </c>
      <c r="M3367" s="205" t="str" cm="1">
        <f t="array" ref="M3367">_xlfn.IFS(NOT(ISERROR(VLOOKUP(Table5[[#This Row],[Section]],TB_notTB,1,FALSE))),"No",LEFT(Table5[[#This Row],[Section]],3)="ETB","PLS",LEFT(Table5[[#This Row],[Section]],1)="7","PDB",NOT(ISBLANK(Table5[[#This Row],[Section]])),"No")</f>
        <v>No</v>
      </c>
    </row>
    <row r="3368" spans="1:13" x14ac:dyDescent="0.25">
      <c r="A3368" s="126" t="s">
        <v>7003</v>
      </c>
      <c r="B3368" s="126" t="s">
        <v>11120</v>
      </c>
      <c r="C3368" s="126" t="s">
        <v>98</v>
      </c>
      <c r="D3368" s="127">
        <v>0.32300000000000001</v>
      </c>
      <c r="E3368" s="128">
        <v>153</v>
      </c>
      <c r="F3368" s="128">
        <v>100</v>
      </c>
      <c r="G3368" s="126" t="s">
        <v>13720</v>
      </c>
      <c r="H3368" s="126" t="s">
        <v>20130</v>
      </c>
      <c r="I3368" s="126" t="s">
        <v>20131</v>
      </c>
      <c r="J3368" s="126" t="s">
        <v>26242</v>
      </c>
      <c r="K3368" s="9">
        <f>_xlfn.IFNA(VLOOKUP(Table5[[#This Row],[Section]],SubSill_Tier,2,FALSE),0)</f>
        <v>0</v>
      </c>
      <c r="L3368" s="9" t="str">
        <f t="shared" si="61"/>
        <v/>
      </c>
      <c r="M3368" s="205" t="str" cm="1">
        <f t="array" ref="M3368">_xlfn.IFS(NOT(ISERROR(VLOOKUP(Table5[[#This Row],[Section]],TB_notTB,1,FALSE))),"No",LEFT(Table5[[#This Row],[Section]],3)="ETB","PLS",LEFT(Table5[[#This Row],[Section]],1)="7","PDB",NOT(ISBLANK(Table5[[#This Row],[Section]])),"No")</f>
        <v>No</v>
      </c>
    </row>
    <row r="3369" spans="1:13" x14ac:dyDescent="0.25">
      <c r="A3369" s="126" t="s">
        <v>7004</v>
      </c>
      <c r="B3369" s="126" t="s">
        <v>7005</v>
      </c>
      <c r="C3369" s="126" t="s">
        <v>75</v>
      </c>
      <c r="D3369" s="127">
        <v>0.41599999999999998</v>
      </c>
      <c r="E3369" s="128">
        <v>258</v>
      </c>
      <c r="F3369" s="128">
        <v>131</v>
      </c>
      <c r="G3369" s="126" t="s">
        <v>13780</v>
      </c>
      <c r="H3369" s="126" t="s">
        <v>20261</v>
      </c>
      <c r="I3369" s="126" t="s">
        <v>20262</v>
      </c>
      <c r="J3369" s="126" t="s">
        <v>26290</v>
      </c>
      <c r="K3369" s="9">
        <f>_xlfn.IFNA(VLOOKUP(Table5[[#This Row],[Section]],SubSill_Tier,2,FALSE),0)</f>
        <v>0</v>
      </c>
      <c r="L3369" s="9" t="str">
        <f t="shared" si="61"/>
        <v/>
      </c>
      <c r="M3369" s="205" t="str" cm="1">
        <f t="array" ref="M3369">_xlfn.IFS(NOT(ISERROR(VLOOKUP(Table5[[#This Row],[Section]],TB_notTB,1,FALSE))),"No",LEFT(Table5[[#This Row],[Section]],3)="ETB","PLS",LEFT(Table5[[#This Row],[Section]],1)="7","PDB",NOT(ISBLANK(Table5[[#This Row],[Section]])),"No")</f>
        <v>No</v>
      </c>
    </row>
    <row r="3370" spans="1:13" x14ac:dyDescent="0.25">
      <c r="A3370" s="126" t="s">
        <v>7006</v>
      </c>
      <c r="B3370" s="126" t="s">
        <v>7007</v>
      </c>
      <c r="C3370" s="126" t="s">
        <v>75</v>
      </c>
      <c r="D3370" s="127">
        <v>0.34</v>
      </c>
      <c r="E3370" s="128">
        <v>214</v>
      </c>
      <c r="F3370" s="128">
        <v>103</v>
      </c>
      <c r="G3370" s="126" t="s">
        <v>13780</v>
      </c>
      <c r="H3370" s="126" t="s">
        <v>20261</v>
      </c>
      <c r="I3370" s="126" t="s">
        <v>20262</v>
      </c>
      <c r="J3370" s="126" t="s">
        <v>26290</v>
      </c>
      <c r="K3370" s="9">
        <f>_xlfn.IFNA(VLOOKUP(Table5[[#This Row],[Section]],SubSill_Tier,2,FALSE),0)</f>
        <v>0</v>
      </c>
      <c r="L3370" s="9" t="str">
        <f t="shared" si="61"/>
        <v/>
      </c>
      <c r="M3370" s="205" t="str" cm="1">
        <f t="array" ref="M3370">_xlfn.IFS(NOT(ISERROR(VLOOKUP(Table5[[#This Row],[Section]],TB_notTB,1,FALSE))),"No",LEFT(Table5[[#This Row],[Section]],3)="ETB","PLS",LEFT(Table5[[#This Row],[Section]],1)="7","PDB",NOT(ISBLANK(Table5[[#This Row],[Section]])),"No")</f>
        <v>No</v>
      </c>
    </row>
    <row r="3371" spans="1:13" x14ac:dyDescent="0.25">
      <c r="A3371" s="126" t="s">
        <v>1672</v>
      </c>
      <c r="B3371" s="126" t="s">
        <v>4437</v>
      </c>
      <c r="C3371" s="126" t="s">
        <v>75</v>
      </c>
      <c r="D3371" s="127">
        <v>1.675</v>
      </c>
      <c r="E3371" s="128">
        <v>620</v>
      </c>
      <c r="F3371" s="128">
        <v>220</v>
      </c>
      <c r="G3371" s="126" t="s">
        <v>13782</v>
      </c>
      <c r="H3371" s="126" t="s">
        <v>20267</v>
      </c>
      <c r="I3371" s="126" t="s">
        <v>21157</v>
      </c>
      <c r="J3371" s="126" t="s">
        <v>26241</v>
      </c>
      <c r="K3371" s="9">
        <f>_xlfn.IFNA(VLOOKUP(Table5[[#This Row],[Section]],SubSill_Tier,2,FALSE),0)</f>
        <v>0</v>
      </c>
      <c r="L3371" s="9" t="str">
        <f t="shared" si="61"/>
        <v/>
      </c>
      <c r="M3371" s="205" t="str" cm="1">
        <f t="array" ref="M3371">_xlfn.IFS(NOT(ISERROR(VLOOKUP(Table5[[#This Row],[Section]],TB_notTB,1,FALSE))),"No",LEFT(Table5[[#This Row],[Section]],3)="ETB","PLS",LEFT(Table5[[#This Row],[Section]],1)="7","PDB",NOT(ISBLANK(Table5[[#This Row],[Section]])),"No")</f>
        <v>No</v>
      </c>
    </row>
    <row r="3372" spans="1:13" x14ac:dyDescent="0.25">
      <c r="A3372" s="126" t="s">
        <v>1673</v>
      </c>
      <c r="B3372" s="126" t="s">
        <v>17222</v>
      </c>
      <c r="C3372" s="126" t="s">
        <v>98</v>
      </c>
      <c r="D3372" s="127">
        <v>1.768</v>
      </c>
      <c r="E3372" s="128">
        <v>634</v>
      </c>
      <c r="F3372" s="128">
        <v>320</v>
      </c>
      <c r="G3372" s="126" t="s">
        <v>13748</v>
      </c>
      <c r="H3372" s="126" t="s">
        <v>20246</v>
      </c>
      <c r="I3372" s="126" t="s">
        <v>20247</v>
      </c>
      <c r="J3372" s="126" t="s">
        <v>26241</v>
      </c>
      <c r="K3372" s="9">
        <f>_xlfn.IFNA(VLOOKUP(Table5[[#This Row],[Section]],SubSill_Tier,2,FALSE),0)</f>
        <v>0</v>
      </c>
      <c r="L3372" s="9" t="str">
        <f t="shared" si="61"/>
        <v/>
      </c>
      <c r="M3372" s="205" t="str" cm="1">
        <f t="array" ref="M3372">_xlfn.IFS(NOT(ISERROR(VLOOKUP(Table5[[#This Row],[Section]],TB_notTB,1,FALSE))),"No",LEFT(Table5[[#This Row],[Section]],3)="ETB","PLS",LEFT(Table5[[#This Row],[Section]],1)="7","PDB",NOT(ISBLANK(Table5[[#This Row],[Section]])),"No")</f>
        <v>No</v>
      </c>
    </row>
    <row r="3373" spans="1:13" x14ac:dyDescent="0.25">
      <c r="A3373" s="126" t="s">
        <v>1674</v>
      </c>
      <c r="B3373" s="126" t="s">
        <v>17222</v>
      </c>
      <c r="C3373" s="126" t="s">
        <v>98</v>
      </c>
      <c r="D3373" s="127">
        <v>1.1259999999999999</v>
      </c>
      <c r="E3373" s="128">
        <v>342</v>
      </c>
      <c r="F3373" s="128">
        <v>135</v>
      </c>
      <c r="G3373" s="126" t="s">
        <v>13730</v>
      </c>
      <c r="H3373" s="126" t="s">
        <v>20139</v>
      </c>
      <c r="I3373" s="126" t="s">
        <v>20140</v>
      </c>
      <c r="J3373" s="126" t="s">
        <v>26243</v>
      </c>
      <c r="K3373" s="9">
        <f>_xlfn.IFNA(VLOOKUP(Table5[[#This Row],[Section]],SubSill_Tier,2,FALSE),0)</f>
        <v>0</v>
      </c>
      <c r="L3373" s="9" t="str">
        <f t="shared" si="61"/>
        <v/>
      </c>
      <c r="M3373" s="205" t="str" cm="1">
        <f t="array" ref="M3373">_xlfn.IFS(NOT(ISERROR(VLOOKUP(Table5[[#This Row],[Section]],TB_notTB,1,FALSE))),"No",LEFT(Table5[[#This Row],[Section]],3)="ETB","PLS",LEFT(Table5[[#This Row],[Section]],1)="7","PDB",NOT(ISBLANK(Table5[[#This Row],[Section]])),"No")</f>
        <v>No</v>
      </c>
    </row>
    <row r="3374" spans="1:13" x14ac:dyDescent="0.25">
      <c r="A3374" s="126" t="s">
        <v>7008</v>
      </c>
      <c r="B3374" s="126" t="s">
        <v>13274</v>
      </c>
      <c r="C3374" s="126" t="s">
        <v>75</v>
      </c>
      <c r="D3374" s="127">
        <v>0.25900000000000001</v>
      </c>
      <c r="E3374" s="128">
        <v>140</v>
      </c>
      <c r="F3374" s="128">
        <v>100</v>
      </c>
      <c r="G3374" s="126" t="s">
        <v>13737</v>
      </c>
      <c r="H3374" s="126" t="s">
        <v>20121</v>
      </c>
      <c r="I3374" s="126" t="s">
        <v>20122</v>
      </c>
      <c r="J3374" s="126" t="s">
        <v>26234</v>
      </c>
      <c r="K3374" s="9">
        <f>_xlfn.IFNA(VLOOKUP(Table5[[#This Row],[Section]],SubSill_Tier,2,FALSE),0)</f>
        <v>0</v>
      </c>
      <c r="L3374" s="9" t="str">
        <f t="shared" si="61"/>
        <v/>
      </c>
      <c r="M3374" s="205" t="str" cm="1">
        <f t="array" ref="M3374">_xlfn.IFS(NOT(ISERROR(VLOOKUP(Table5[[#This Row],[Section]],TB_notTB,1,FALSE))),"No",LEFT(Table5[[#This Row],[Section]],3)="ETB","PLS",LEFT(Table5[[#This Row],[Section]],1)="7","PDB",NOT(ISBLANK(Table5[[#This Row],[Section]])),"No")</f>
        <v>No</v>
      </c>
    </row>
    <row r="3375" spans="1:13" x14ac:dyDescent="0.25">
      <c r="A3375" s="126" t="s">
        <v>7009</v>
      </c>
      <c r="B3375" s="126" t="s">
        <v>17222</v>
      </c>
      <c r="C3375" s="126" t="s">
        <v>98</v>
      </c>
      <c r="D3375" s="127">
        <v>3.6059999999999999</v>
      </c>
      <c r="E3375" s="128">
        <v>257</v>
      </c>
      <c r="F3375" s="128">
        <v>257</v>
      </c>
      <c r="G3375" s="126" t="s">
        <v>13714</v>
      </c>
      <c r="H3375" s="126" t="s">
        <v>20132</v>
      </c>
      <c r="I3375" s="126" t="s">
        <v>20133</v>
      </c>
      <c r="J3375" s="126" t="s">
        <v>26250</v>
      </c>
      <c r="K3375" s="9">
        <f>_xlfn.IFNA(VLOOKUP(Table5[[#This Row],[Section]],SubSill_Tier,2,FALSE),0)</f>
        <v>0</v>
      </c>
      <c r="L3375" s="9" t="str">
        <f t="shared" si="61"/>
        <v/>
      </c>
      <c r="M3375" s="205" t="str" cm="1">
        <f t="array" ref="M3375">_xlfn.IFS(NOT(ISERROR(VLOOKUP(Table5[[#This Row],[Section]],TB_notTB,1,FALSE))),"No",LEFT(Table5[[#This Row],[Section]],3)="ETB","PLS",LEFT(Table5[[#This Row],[Section]],1)="7","PDB",NOT(ISBLANK(Table5[[#This Row],[Section]])),"No")</f>
        <v>No</v>
      </c>
    </row>
    <row r="3376" spans="1:13" x14ac:dyDescent="0.25">
      <c r="A3376" s="126" t="s">
        <v>1675</v>
      </c>
      <c r="B3376" s="126" t="s">
        <v>17222</v>
      </c>
      <c r="C3376" s="126" t="s">
        <v>98</v>
      </c>
      <c r="D3376" s="127">
        <v>0.35799999999999998</v>
      </c>
      <c r="E3376" s="128">
        <v>194</v>
      </c>
      <c r="F3376" s="128">
        <v>100</v>
      </c>
      <c r="G3376" s="126" t="s">
        <v>13730</v>
      </c>
      <c r="H3376" s="126" t="s">
        <v>20139</v>
      </c>
      <c r="I3376" s="126" t="s">
        <v>20140</v>
      </c>
      <c r="J3376" s="126" t="s">
        <v>26243</v>
      </c>
      <c r="K3376" s="9">
        <f>_xlfn.IFNA(VLOOKUP(Table5[[#This Row],[Section]],SubSill_Tier,2,FALSE),0)</f>
        <v>0</v>
      </c>
      <c r="L3376" s="9" t="str">
        <f t="shared" si="61"/>
        <v/>
      </c>
      <c r="M3376" s="205" t="str" cm="1">
        <f t="array" ref="M3376">_xlfn.IFS(NOT(ISERROR(VLOOKUP(Table5[[#This Row],[Section]],TB_notTB,1,FALSE))),"No",LEFT(Table5[[#This Row],[Section]],3)="ETB","PLS",LEFT(Table5[[#This Row],[Section]],1)="7","PDB",NOT(ISBLANK(Table5[[#This Row],[Section]])),"No")</f>
        <v>No</v>
      </c>
    </row>
    <row r="3377" spans="1:13" x14ac:dyDescent="0.25">
      <c r="A3377" s="126" t="s">
        <v>1676</v>
      </c>
      <c r="B3377" s="126" t="s">
        <v>17222</v>
      </c>
      <c r="C3377" s="126" t="s">
        <v>98</v>
      </c>
      <c r="D3377" s="127">
        <v>0.23599999999999999</v>
      </c>
      <c r="E3377" s="128">
        <v>117</v>
      </c>
      <c r="F3377" s="128">
        <v>100</v>
      </c>
      <c r="G3377" s="126" t="s">
        <v>13711</v>
      </c>
      <c r="H3377" s="126" t="s">
        <v>20119</v>
      </c>
      <c r="I3377" s="126" t="s">
        <v>21054</v>
      </c>
      <c r="J3377" s="126" t="s">
        <v>26232</v>
      </c>
      <c r="K3377" s="9">
        <f>_xlfn.IFNA(VLOOKUP(Table5[[#This Row],[Section]],SubSill_Tier,2,FALSE),0)</f>
        <v>0</v>
      </c>
      <c r="L3377" s="9" t="str">
        <f t="shared" si="61"/>
        <v/>
      </c>
      <c r="M3377" s="205" t="str" cm="1">
        <f t="array" ref="M3377">_xlfn.IFS(NOT(ISERROR(VLOOKUP(Table5[[#This Row],[Section]],TB_notTB,1,FALSE))),"No",LEFT(Table5[[#This Row],[Section]],3)="ETB","PLS",LEFT(Table5[[#This Row],[Section]],1)="7","PDB",NOT(ISBLANK(Table5[[#This Row],[Section]])),"No")</f>
        <v>No</v>
      </c>
    </row>
    <row r="3378" spans="1:13" x14ac:dyDescent="0.25">
      <c r="A3378" s="126" t="s">
        <v>1677</v>
      </c>
      <c r="B3378" s="126" t="s">
        <v>17222</v>
      </c>
      <c r="C3378" s="126" t="s">
        <v>98</v>
      </c>
      <c r="D3378" s="127">
        <v>0.11</v>
      </c>
      <c r="E3378" s="128">
        <v>100</v>
      </c>
      <c r="F3378" s="128">
        <v>100</v>
      </c>
      <c r="G3378" s="126" t="s">
        <v>13712</v>
      </c>
      <c r="H3378" s="126" t="s">
        <v>20120</v>
      </c>
      <c r="I3378" s="126" t="s">
        <v>21055</v>
      </c>
      <c r="J3378" s="126" t="s">
        <v>26232</v>
      </c>
      <c r="K3378" s="9">
        <f>_xlfn.IFNA(VLOOKUP(Table5[[#This Row],[Section]],SubSill_Tier,2,FALSE),0)</f>
        <v>0</v>
      </c>
      <c r="L3378" s="9" t="str">
        <f t="shared" si="61"/>
        <v/>
      </c>
      <c r="M3378" s="205" t="str" cm="1">
        <f t="array" ref="M3378">_xlfn.IFS(NOT(ISERROR(VLOOKUP(Table5[[#This Row],[Section]],TB_notTB,1,FALSE))),"No",LEFT(Table5[[#This Row],[Section]],3)="ETB","PLS",LEFT(Table5[[#This Row],[Section]],1)="7","PDB",NOT(ISBLANK(Table5[[#This Row],[Section]])),"No")</f>
        <v>No</v>
      </c>
    </row>
    <row r="3379" spans="1:13" x14ac:dyDescent="0.25">
      <c r="A3379" s="126" t="s">
        <v>1678</v>
      </c>
      <c r="B3379" s="126" t="s">
        <v>17222</v>
      </c>
      <c r="C3379" s="126" t="s">
        <v>98</v>
      </c>
      <c r="D3379" s="127">
        <v>0.26900000000000002</v>
      </c>
      <c r="E3379" s="128">
        <v>126</v>
      </c>
      <c r="F3379" s="128">
        <v>126</v>
      </c>
      <c r="G3379" s="126" t="s">
        <v>13712</v>
      </c>
      <c r="H3379" s="126" t="s">
        <v>20120</v>
      </c>
      <c r="I3379" s="126" t="s">
        <v>21055</v>
      </c>
      <c r="J3379" s="126" t="s">
        <v>26232</v>
      </c>
      <c r="K3379" s="9">
        <f>_xlfn.IFNA(VLOOKUP(Table5[[#This Row],[Section]],SubSill_Tier,2,FALSE),0)</f>
        <v>0</v>
      </c>
      <c r="L3379" s="9" t="str">
        <f t="shared" si="61"/>
        <v/>
      </c>
      <c r="M3379" s="205" t="str" cm="1">
        <f t="array" ref="M3379">_xlfn.IFS(NOT(ISERROR(VLOOKUP(Table5[[#This Row],[Section]],TB_notTB,1,FALSE))),"No",LEFT(Table5[[#This Row],[Section]],3)="ETB","PLS",LEFT(Table5[[#This Row],[Section]],1)="7","PDB",NOT(ISBLANK(Table5[[#This Row],[Section]])),"No")</f>
        <v>No</v>
      </c>
    </row>
    <row r="3380" spans="1:13" x14ac:dyDescent="0.25">
      <c r="A3380" s="126" t="s">
        <v>1679</v>
      </c>
      <c r="B3380" s="126" t="s">
        <v>17222</v>
      </c>
      <c r="C3380" s="126" t="s">
        <v>98</v>
      </c>
      <c r="D3380" s="127">
        <v>0.73599999999999999</v>
      </c>
      <c r="E3380" s="128">
        <v>369</v>
      </c>
      <c r="F3380" s="128">
        <v>369</v>
      </c>
      <c r="G3380" s="126" t="s">
        <v>13730</v>
      </c>
      <c r="H3380" s="126" t="s">
        <v>20139</v>
      </c>
      <c r="I3380" s="126" t="s">
        <v>20140</v>
      </c>
      <c r="J3380" s="126" t="s">
        <v>26243</v>
      </c>
      <c r="K3380" s="9">
        <f>_xlfn.IFNA(VLOOKUP(Table5[[#This Row],[Section]],SubSill_Tier,2,FALSE),0)</f>
        <v>0</v>
      </c>
      <c r="L3380" s="9" t="str">
        <f t="shared" si="61"/>
        <v/>
      </c>
      <c r="M3380" s="205" t="str" cm="1">
        <f t="array" ref="M3380">_xlfn.IFS(NOT(ISERROR(VLOOKUP(Table5[[#This Row],[Section]],TB_notTB,1,FALSE))),"No",LEFT(Table5[[#This Row],[Section]],3)="ETB","PLS",LEFT(Table5[[#This Row],[Section]],1)="7","PDB",NOT(ISBLANK(Table5[[#This Row],[Section]])),"No")</f>
        <v>No</v>
      </c>
    </row>
    <row r="3381" spans="1:13" x14ac:dyDescent="0.25">
      <c r="A3381" s="126" t="s">
        <v>1680</v>
      </c>
      <c r="B3381" s="126" t="s">
        <v>17222</v>
      </c>
      <c r="C3381" s="126" t="s">
        <v>98</v>
      </c>
      <c r="D3381" s="127">
        <v>0.76800000000000002</v>
      </c>
      <c r="E3381" s="128">
        <v>326</v>
      </c>
      <c r="F3381" s="128">
        <v>100</v>
      </c>
      <c r="G3381" s="126" t="s">
        <v>13711</v>
      </c>
      <c r="H3381" s="126" t="s">
        <v>20119</v>
      </c>
      <c r="I3381" s="126" t="s">
        <v>21054</v>
      </c>
      <c r="J3381" s="126" t="s">
        <v>26232</v>
      </c>
      <c r="K3381" s="9">
        <f>_xlfn.IFNA(VLOOKUP(Table5[[#This Row],[Section]],SubSill_Tier,2,FALSE),0)</f>
        <v>0</v>
      </c>
      <c r="L3381" s="9" t="str">
        <f t="shared" si="61"/>
        <v/>
      </c>
      <c r="M3381" s="205" t="str" cm="1">
        <f t="array" ref="M3381">_xlfn.IFS(NOT(ISERROR(VLOOKUP(Table5[[#This Row],[Section]],TB_notTB,1,FALSE))),"No",LEFT(Table5[[#This Row],[Section]],3)="ETB","PLS",LEFT(Table5[[#This Row],[Section]],1)="7","PDB",NOT(ISBLANK(Table5[[#This Row],[Section]])),"No")</f>
        <v>No</v>
      </c>
    </row>
    <row r="3382" spans="1:13" x14ac:dyDescent="0.25">
      <c r="A3382" s="126" t="s">
        <v>1681</v>
      </c>
      <c r="B3382" s="126" t="s">
        <v>17222</v>
      </c>
      <c r="C3382" s="126" t="s">
        <v>98</v>
      </c>
      <c r="D3382" s="127">
        <v>5.391</v>
      </c>
      <c r="E3382" s="128">
        <v>854</v>
      </c>
      <c r="F3382" s="128">
        <v>291</v>
      </c>
      <c r="G3382" s="126" t="s">
        <v>13711</v>
      </c>
      <c r="H3382" s="126" t="s">
        <v>20119</v>
      </c>
      <c r="I3382" s="126" t="s">
        <v>21054</v>
      </c>
      <c r="J3382" s="126" t="s">
        <v>26267</v>
      </c>
      <c r="K3382" s="9">
        <f>_xlfn.IFNA(VLOOKUP(Table5[[#This Row],[Section]],SubSill_Tier,2,FALSE),0)</f>
        <v>0</v>
      </c>
      <c r="L3382" s="9" t="str">
        <f t="shared" si="61"/>
        <v/>
      </c>
      <c r="M3382" s="205" t="str" cm="1">
        <f t="array" ref="M3382">_xlfn.IFS(NOT(ISERROR(VLOOKUP(Table5[[#This Row],[Section]],TB_notTB,1,FALSE))),"No",LEFT(Table5[[#This Row],[Section]],3)="ETB","PLS",LEFT(Table5[[#This Row],[Section]],1)="7","PDB",NOT(ISBLANK(Table5[[#This Row],[Section]])),"No")</f>
        <v>No</v>
      </c>
    </row>
    <row r="3383" spans="1:13" x14ac:dyDescent="0.25">
      <c r="A3383" s="126" t="s">
        <v>7010</v>
      </c>
      <c r="B3383" s="126" t="s">
        <v>3598</v>
      </c>
      <c r="C3383" s="126" t="s">
        <v>98</v>
      </c>
      <c r="D3383" s="127">
        <v>0.47299999999999998</v>
      </c>
      <c r="E3383" s="128">
        <v>100</v>
      </c>
      <c r="F3383" s="128">
        <v>100</v>
      </c>
      <c r="G3383" s="126" t="s">
        <v>13724</v>
      </c>
      <c r="H3383" s="126" t="s">
        <v>20186</v>
      </c>
      <c r="I3383" s="126" t="s">
        <v>22099</v>
      </c>
      <c r="J3383" s="126" t="s">
        <v>26234</v>
      </c>
      <c r="K3383" s="9">
        <f>_xlfn.IFNA(VLOOKUP(Table5[[#This Row],[Section]],SubSill_Tier,2,FALSE),0)</f>
        <v>0</v>
      </c>
      <c r="L3383" s="9" t="str">
        <f t="shared" si="61"/>
        <v/>
      </c>
      <c r="M3383" s="205" t="str" cm="1">
        <f t="array" ref="M3383">_xlfn.IFS(NOT(ISERROR(VLOOKUP(Table5[[#This Row],[Section]],TB_notTB,1,FALSE))),"No",LEFT(Table5[[#This Row],[Section]],3)="ETB","PLS",LEFT(Table5[[#This Row],[Section]],1)="7","PDB",NOT(ISBLANK(Table5[[#This Row],[Section]])),"No")</f>
        <v>No</v>
      </c>
    </row>
    <row r="3384" spans="1:13" x14ac:dyDescent="0.25">
      <c r="A3384" s="126" t="s">
        <v>1682</v>
      </c>
      <c r="B3384" s="126" t="s">
        <v>17222</v>
      </c>
      <c r="C3384" s="126" t="s">
        <v>98</v>
      </c>
      <c r="D3384" s="127">
        <v>0.21299999999999999</v>
      </c>
      <c r="E3384" s="128">
        <v>120</v>
      </c>
      <c r="F3384" s="128">
        <v>100</v>
      </c>
      <c r="G3384" s="126" t="s">
        <v>13736</v>
      </c>
      <c r="H3384" s="126" t="s">
        <v>20148</v>
      </c>
      <c r="I3384" s="126" t="s">
        <v>21073</v>
      </c>
      <c r="J3384" s="126" t="s">
        <v>26232</v>
      </c>
      <c r="K3384" s="9">
        <f>_xlfn.IFNA(VLOOKUP(Table5[[#This Row],[Section]],SubSill_Tier,2,FALSE),0)</f>
        <v>0</v>
      </c>
      <c r="L3384" s="9" t="str">
        <f t="shared" si="61"/>
        <v/>
      </c>
      <c r="M3384" s="205" t="str" cm="1">
        <f t="array" ref="M3384">_xlfn.IFS(NOT(ISERROR(VLOOKUP(Table5[[#This Row],[Section]],TB_notTB,1,FALSE))),"No",LEFT(Table5[[#This Row],[Section]],3)="ETB","PLS",LEFT(Table5[[#This Row],[Section]],1)="7","PDB",NOT(ISBLANK(Table5[[#This Row],[Section]])),"No")</f>
        <v>No</v>
      </c>
    </row>
    <row r="3385" spans="1:13" x14ac:dyDescent="0.25">
      <c r="A3385" s="126" t="s">
        <v>1683</v>
      </c>
      <c r="B3385" s="126" t="s">
        <v>17222</v>
      </c>
      <c r="C3385" s="126" t="s">
        <v>98</v>
      </c>
      <c r="D3385" s="127">
        <v>0.29599999999999999</v>
      </c>
      <c r="E3385" s="128">
        <v>184</v>
      </c>
      <c r="F3385" s="128">
        <v>184</v>
      </c>
      <c r="G3385" s="126" t="s">
        <v>13736</v>
      </c>
      <c r="H3385" s="126" t="s">
        <v>20148</v>
      </c>
      <c r="I3385" s="126" t="s">
        <v>21073</v>
      </c>
      <c r="J3385" s="126" t="s">
        <v>26232</v>
      </c>
      <c r="K3385" s="9">
        <f>_xlfn.IFNA(VLOOKUP(Table5[[#This Row],[Section]],SubSill_Tier,2,FALSE),0)</f>
        <v>0</v>
      </c>
      <c r="L3385" s="9" t="str">
        <f t="shared" si="61"/>
        <v/>
      </c>
      <c r="M3385" s="205" t="str" cm="1">
        <f t="array" ref="M3385">_xlfn.IFS(NOT(ISERROR(VLOOKUP(Table5[[#This Row],[Section]],TB_notTB,1,FALSE))),"No",LEFT(Table5[[#This Row],[Section]],3)="ETB","PLS",LEFT(Table5[[#This Row],[Section]],1)="7","PDB",NOT(ISBLANK(Table5[[#This Row],[Section]])),"No")</f>
        <v>No</v>
      </c>
    </row>
    <row r="3386" spans="1:13" x14ac:dyDescent="0.25">
      <c r="A3386" s="126" t="s">
        <v>1684</v>
      </c>
      <c r="B3386" s="126" t="s">
        <v>1685</v>
      </c>
      <c r="C3386" s="126" t="s">
        <v>75</v>
      </c>
      <c r="D3386" s="127">
        <v>0.44400000000000001</v>
      </c>
      <c r="E3386" s="128">
        <v>226</v>
      </c>
      <c r="F3386" s="128">
        <v>226</v>
      </c>
      <c r="G3386" s="126" t="s">
        <v>13782</v>
      </c>
      <c r="H3386" s="126" t="s">
        <v>20267</v>
      </c>
      <c r="I3386" s="126" t="s">
        <v>21157</v>
      </c>
      <c r="J3386" s="126" t="s">
        <v>26241</v>
      </c>
      <c r="K3386" s="9">
        <f>_xlfn.IFNA(VLOOKUP(Table5[[#This Row],[Section]],SubSill_Tier,2,FALSE),0)</f>
        <v>0</v>
      </c>
      <c r="L3386" s="9" t="str">
        <f t="shared" si="61"/>
        <v/>
      </c>
      <c r="M3386" s="205" t="str" cm="1">
        <f t="array" ref="M3386">_xlfn.IFS(NOT(ISERROR(VLOOKUP(Table5[[#This Row],[Section]],TB_notTB,1,FALSE))),"No",LEFT(Table5[[#This Row],[Section]],3)="ETB","PLS",LEFT(Table5[[#This Row],[Section]],1)="7","PDB",NOT(ISBLANK(Table5[[#This Row],[Section]])),"No")</f>
        <v>No</v>
      </c>
    </row>
    <row r="3387" spans="1:13" x14ac:dyDescent="0.25">
      <c r="A3387" s="126" t="s">
        <v>7011</v>
      </c>
      <c r="B3387" s="126" t="s">
        <v>3598</v>
      </c>
      <c r="C3387" s="126" t="s">
        <v>98</v>
      </c>
      <c r="D3387" s="127">
        <v>0.70799999999999996</v>
      </c>
      <c r="E3387" s="128">
        <v>143</v>
      </c>
      <c r="F3387" s="128">
        <v>143</v>
      </c>
      <c r="G3387" s="126" t="s">
        <v>13724</v>
      </c>
      <c r="H3387" s="126" t="s">
        <v>20186</v>
      </c>
      <c r="I3387" s="126" t="s">
        <v>22099</v>
      </c>
      <c r="J3387" s="126" t="s">
        <v>26234</v>
      </c>
      <c r="K3387" s="9">
        <f>_xlfn.IFNA(VLOOKUP(Table5[[#This Row],[Section]],SubSill_Tier,2,FALSE),0)</f>
        <v>0</v>
      </c>
      <c r="L3387" s="9" t="str">
        <f t="shared" si="61"/>
        <v/>
      </c>
      <c r="M3387" s="205" t="str" cm="1">
        <f t="array" ref="M3387">_xlfn.IFS(NOT(ISERROR(VLOOKUP(Table5[[#This Row],[Section]],TB_notTB,1,FALSE))),"No",LEFT(Table5[[#This Row],[Section]],3)="ETB","PLS",LEFT(Table5[[#This Row],[Section]],1)="7","PDB",NOT(ISBLANK(Table5[[#This Row],[Section]])),"No")</f>
        <v>No</v>
      </c>
    </row>
    <row r="3388" spans="1:13" x14ac:dyDescent="0.25">
      <c r="A3388" s="126" t="s">
        <v>7012</v>
      </c>
      <c r="B3388" s="126" t="s">
        <v>7013</v>
      </c>
      <c r="C3388" s="126" t="s">
        <v>98</v>
      </c>
      <c r="D3388" s="127">
        <v>0.97299999999999998</v>
      </c>
      <c r="E3388" s="128">
        <v>247</v>
      </c>
      <c r="F3388" s="128">
        <v>247</v>
      </c>
      <c r="G3388" s="126" t="s">
        <v>13731</v>
      </c>
      <c r="H3388" s="126" t="s">
        <v>20121</v>
      </c>
      <c r="I3388" s="126" t="s">
        <v>20122</v>
      </c>
      <c r="J3388" s="126" t="s">
        <v>26234</v>
      </c>
      <c r="K3388" s="9">
        <f>_xlfn.IFNA(VLOOKUP(Table5[[#This Row],[Section]],SubSill_Tier,2,FALSE),0)</f>
        <v>0</v>
      </c>
      <c r="L3388" s="9" t="str">
        <f t="shared" si="61"/>
        <v/>
      </c>
      <c r="M3388" s="205" t="str" cm="1">
        <f t="array" ref="M3388">_xlfn.IFS(NOT(ISERROR(VLOOKUP(Table5[[#This Row],[Section]],TB_notTB,1,FALSE))),"No",LEFT(Table5[[#This Row],[Section]],3)="ETB","PLS",LEFT(Table5[[#This Row],[Section]],1)="7","PDB",NOT(ISBLANK(Table5[[#This Row],[Section]])),"No")</f>
        <v>No</v>
      </c>
    </row>
    <row r="3389" spans="1:13" x14ac:dyDescent="0.25">
      <c r="A3389" s="126" t="s">
        <v>7014</v>
      </c>
      <c r="B3389" s="126" t="s">
        <v>17222</v>
      </c>
      <c r="C3389" s="126" t="s">
        <v>98</v>
      </c>
      <c r="D3389" s="127">
        <v>9.2999999999999999E-2</v>
      </c>
      <c r="E3389" s="128">
        <v>100</v>
      </c>
      <c r="F3389" s="128">
        <v>100</v>
      </c>
      <c r="G3389" s="126" t="s">
        <v>13721</v>
      </c>
      <c r="H3389" s="126" t="s">
        <v>20121</v>
      </c>
      <c r="I3389" s="126" t="s">
        <v>20122</v>
      </c>
      <c r="J3389" s="126" t="s">
        <v>26234</v>
      </c>
      <c r="K3389" s="9">
        <f>_xlfn.IFNA(VLOOKUP(Table5[[#This Row],[Section]],SubSill_Tier,2,FALSE),0)</f>
        <v>0</v>
      </c>
      <c r="L3389" s="9" t="str">
        <f t="shared" si="61"/>
        <v/>
      </c>
      <c r="M3389" s="205" t="str" cm="1">
        <f t="array" ref="M3389">_xlfn.IFS(NOT(ISERROR(VLOOKUP(Table5[[#This Row],[Section]],TB_notTB,1,FALSE))),"No",LEFT(Table5[[#This Row],[Section]],3)="ETB","PLS",LEFT(Table5[[#This Row],[Section]],1)="7","PDB",NOT(ISBLANK(Table5[[#This Row],[Section]])),"No")</f>
        <v>No</v>
      </c>
    </row>
    <row r="3390" spans="1:13" x14ac:dyDescent="0.25">
      <c r="A3390" s="126" t="s">
        <v>1686</v>
      </c>
      <c r="B3390" s="126" t="s">
        <v>17222</v>
      </c>
      <c r="C3390" s="126" t="s">
        <v>98</v>
      </c>
      <c r="D3390" s="127">
        <v>0.63300000000000001</v>
      </c>
      <c r="E3390" s="128">
        <v>100</v>
      </c>
      <c r="F3390" s="128">
        <v>100</v>
      </c>
      <c r="G3390" s="126" t="s">
        <v>13712</v>
      </c>
      <c r="H3390" s="126" t="s">
        <v>20120</v>
      </c>
      <c r="I3390" s="126" t="s">
        <v>21055</v>
      </c>
      <c r="J3390" s="126" t="s">
        <v>26232</v>
      </c>
      <c r="K3390" s="9">
        <f>_xlfn.IFNA(VLOOKUP(Table5[[#This Row],[Section]],SubSill_Tier,2,FALSE),0)</f>
        <v>0</v>
      </c>
      <c r="L3390" s="9" t="str">
        <f t="shared" si="61"/>
        <v/>
      </c>
      <c r="M3390" s="205" t="str" cm="1">
        <f t="array" ref="M3390">_xlfn.IFS(NOT(ISERROR(VLOOKUP(Table5[[#This Row],[Section]],TB_notTB,1,FALSE))),"No",LEFT(Table5[[#This Row],[Section]],3)="ETB","PLS",LEFT(Table5[[#This Row],[Section]],1)="7","PDB",NOT(ISBLANK(Table5[[#This Row],[Section]])),"No")</f>
        <v>No</v>
      </c>
    </row>
    <row r="3391" spans="1:13" x14ac:dyDescent="0.25">
      <c r="A3391" s="126" t="s">
        <v>29487</v>
      </c>
      <c r="B3391" s="126" t="s">
        <v>29488</v>
      </c>
      <c r="C3391" s="126" t="s">
        <v>75</v>
      </c>
      <c r="D3391" s="127">
        <v>0.56200000000000006</v>
      </c>
      <c r="E3391" s="128">
        <v>217</v>
      </c>
      <c r="F3391" s="128">
        <v>217</v>
      </c>
      <c r="G3391" s="126" t="s">
        <v>13721</v>
      </c>
      <c r="H3391" s="126" t="s">
        <v>21081</v>
      </c>
      <c r="I3391" s="126" t="s">
        <v>21082</v>
      </c>
      <c r="J3391" s="126" t="s">
        <v>26233</v>
      </c>
      <c r="K3391" s="9">
        <f>_xlfn.IFNA(VLOOKUP(Table5[[#This Row],[Section]],SubSill_Tier,2,FALSE),0)</f>
        <v>0</v>
      </c>
      <c r="L3391" s="9" t="str">
        <f t="shared" si="61"/>
        <v/>
      </c>
      <c r="M3391" s="205" t="str" cm="1">
        <f t="array" ref="M3391">_xlfn.IFS(NOT(ISERROR(VLOOKUP(Table5[[#This Row],[Section]],TB_notTB,1,FALSE))),"No",LEFT(Table5[[#This Row],[Section]],3)="ETB","PLS",LEFT(Table5[[#This Row],[Section]],1)="7","PDB",NOT(ISBLANK(Table5[[#This Row],[Section]])),"No")</f>
        <v>No</v>
      </c>
    </row>
    <row r="3392" spans="1:13" x14ac:dyDescent="0.25">
      <c r="A3392" s="126" t="s">
        <v>7015</v>
      </c>
      <c r="B3392" s="126" t="s">
        <v>17222</v>
      </c>
      <c r="C3392" s="126" t="s">
        <v>98</v>
      </c>
      <c r="D3392" s="127">
        <v>0.61699999999999999</v>
      </c>
      <c r="E3392" s="128">
        <v>310</v>
      </c>
      <c r="F3392" s="128">
        <v>100</v>
      </c>
      <c r="G3392" s="126" t="s">
        <v>13716</v>
      </c>
      <c r="H3392" s="126" t="s">
        <v>20121</v>
      </c>
      <c r="I3392" s="126" t="s">
        <v>20122</v>
      </c>
      <c r="J3392" s="126" t="s">
        <v>26234</v>
      </c>
      <c r="K3392" s="9">
        <f>_xlfn.IFNA(VLOOKUP(Table5[[#This Row],[Section]],SubSill_Tier,2,FALSE),0)</f>
        <v>0</v>
      </c>
      <c r="L3392" s="9" t="str">
        <f t="shared" si="61"/>
        <v/>
      </c>
      <c r="M3392" s="205" t="str" cm="1">
        <f t="array" ref="M3392">_xlfn.IFS(NOT(ISERROR(VLOOKUP(Table5[[#This Row],[Section]],TB_notTB,1,FALSE))),"No",LEFT(Table5[[#This Row],[Section]],3)="ETB","PLS",LEFT(Table5[[#This Row],[Section]],1)="7","PDB",NOT(ISBLANK(Table5[[#This Row],[Section]])),"No")</f>
        <v>No</v>
      </c>
    </row>
    <row r="3393" spans="1:13" x14ac:dyDescent="0.25">
      <c r="A3393" s="126" t="s">
        <v>1687</v>
      </c>
      <c r="B3393" s="126" t="s">
        <v>17222</v>
      </c>
      <c r="C3393" s="126" t="s">
        <v>98</v>
      </c>
      <c r="D3393" s="127">
        <v>1.1160000000000001</v>
      </c>
      <c r="E3393" s="128">
        <v>416</v>
      </c>
      <c r="F3393" s="128">
        <v>416</v>
      </c>
      <c r="G3393" s="126" t="s">
        <v>13712</v>
      </c>
      <c r="H3393" s="126" t="s">
        <v>20120</v>
      </c>
      <c r="I3393" s="126" t="s">
        <v>21055</v>
      </c>
      <c r="J3393" s="126" t="s">
        <v>26232</v>
      </c>
      <c r="K3393" s="9">
        <f>_xlfn.IFNA(VLOOKUP(Table5[[#This Row],[Section]],SubSill_Tier,2,FALSE),0)</f>
        <v>0</v>
      </c>
      <c r="L3393" s="9" t="str">
        <f t="shared" si="61"/>
        <v/>
      </c>
      <c r="M3393" s="205" t="str" cm="1">
        <f t="array" ref="M3393">_xlfn.IFS(NOT(ISERROR(VLOOKUP(Table5[[#This Row],[Section]],TB_notTB,1,FALSE))),"No",LEFT(Table5[[#This Row],[Section]],3)="ETB","PLS",LEFT(Table5[[#This Row],[Section]],1)="7","PDB",NOT(ISBLANK(Table5[[#This Row],[Section]])),"No")</f>
        <v>No</v>
      </c>
    </row>
    <row r="3394" spans="1:13" x14ac:dyDescent="0.25">
      <c r="A3394" s="126" t="s">
        <v>1688</v>
      </c>
      <c r="B3394" s="126" t="s">
        <v>17222</v>
      </c>
      <c r="C3394" s="126" t="s">
        <v>98</v>
      </c>
      <c r="D3394" s="127">
        <v>0.752</v>
      </c>
      <c r="E3394" s="128">
        <v>283</v>
      </c>
      <c r="F3394" s="128">
        <v>140</v>
      </c>
      <c r="G3394" s="126" t="s">
        <v>13730</v>
      </c>
      <c r="H3394" s="126" t="s">
        <v>20139</v>
      </c>
      <c r="I3394" s="126" t="s">
        <v>20140</v>
      </c>
      <c r="J3394" s="126" t="s">
        <v>26243</v>
      </c>
      <c r="K3394" s="9">
        <f>_xlfn.IFNA(VLOOKUP(Table5[[#This Row],[Section]],SubSill_Tier,2,FALSE),0)</f>
        <v>0</v>
      </c>
      <c r="L3394" s="9" t="str">
        <f t="shared" ref="L3394:L3457" si="62">IFERROR(IF(LEFT(G3394,2)="AI",IF(_xlfn.NUMBERVALUE(IFERROR(LEFT(IF(ISERROR(FIND("X",UPPER(B3394))),UPPER(B3394),RIGHT(UPPER(B3394),LEN(UPPER(B3394))-FIND("~",SUBSTITUTE(UPPER(B3394),"X","~",LEN(UPPER(B3394))-LEN(SUBSTITUTE(UPPER(B3394),"X","")))))),FIND(" ",IF(ISERROR(FIND("X",UPPER(B3394))),UPPER(B3394),RIGHT(UPPER(B3394),LEN(UPPER(B3394))-FIND("~",SUBSTITUTE(UPPER(B3394),"X","~",LEN(UPPER(B3394))-LEN(SUBSTITUTE(UPPER(B3394),"X","")))))),1)-1),IF(ISERROR(FIND("X",UPPER(B3394))),UPPER(B3394),RIGHT(UPPER(B3394),LEN(UPPER(B3394))-FIND("~",SUBSTITUTE(UPPER(B3394),"X","~",LEN(UPPER(B3394))-LEN(SUBSTITUTE(UPPER(B3394),"X",""))))))),".")&gt;=5,"Wall",""),""),"")</f>
        <v/>
      </c>
      <c r="M3394" s="205" t="str" cm="1">
        <f t="array" ref="M3394">_xlfn.IFS(NOT(ISERROR(VLOOKUP(Table5[[#This Row],[Section]],TB_notTB,1,FALSE))),"No",LEFT(Table5[[#This Row],[Section]],3)="ETB","PLS",LEFT(Table5[[#This Row],[Section]],1)="7","PDB",NOT(ISBLANK(Table5[[#This Row],[Section]])),"No")</f>
        <v>No</v>
      </c>
    </row>
    <row r="3395" spans="1:13" x14ac:dyDescent="0.25">
      <c r="A3395" s="126" t="s">
        <v>1689</v>
      </c>
      <c r="B3395" s="126" t="s">
        <v>17222</v>
      </c>
      <c r="C3395" s="126" t="s">
        <v>98</v>
      </c>
      <c r="D3395" s="127">
        <v>0.54800000000000004</v>
      </c>
      <c r="E3395" s="128">
        <v>206</v>
      </c>
      <c r="F3395" s="128">
        <v>100</v>
      </c>
      <c r="G3395" s="126" t="s">
        <v>13730</v>
      </c>
      <c r="H3395" s="126" t="s">
        <v>20139</v>
      </c>
      <c r="I3395" s="126" t="s">
        <v>20140</v>
      </c>
      <c r="J3395" s="126" t="s">
        <v>26243</v>
      </c>
      <c r="K3395" s="9">
        <f>_xlfn.IFNA(VLOOKUP(Table5[[#This Row],[Section]],SubSill_Tier,2,FALSE),0)</f>
        <v>0</v>
      </c>
      <c r="L3395" s="9" t="str">
        <f t="shared" si="62"/>
        <v/>
      </c>
      <c r="M3395" s="205" t="str" cm="1">
        <f t="array" ref="M3395">_xlfn.IFS(NOT(ISERROR(VLOOKUP(Table5[[#This Row],[Section]],TB_notTB,1,FALSE))),"No",LEFT(Table5[[#This Row],[Section]],3)="ETB","PLS",LEFT(Table5[[#This Row],[Section]],1)="7","PDB",NOT(ISBLANK(Table5[[#This Row],[Section]])),"No")</f>
        <v>No</v>
      </c>
    </row>
    <row r="3396" spans="1:13" x14ac:dyDescent="0.25">
      <c r="A3396" s="126" t="s">
        <v>1690</v>
      </c>
      <c r="B3396" s="126" t="s">
        <v>17222</v>
      </c>
      <c r="C3396" s="126" t="s">
        <v>98</v>
      </c>
      <c r="D3396" s="127">
        <v>0.30299999999999999</v>
      </c>
      <c r="E3396" s="128">
        <v>185</v>
      </c>
      <c r="F3396" s="128">
        <v>185</v>
      </c>
      <c r="G3396" s="126" t="s">
        <v>13712</v>
      </c>
      <c r="H3396" s="126" t="s">
        <v>20120</v>
      </c>
      <c r="I3396" s="126" t="s">
        <v>21055</v>
      </c>
      <c r="J3396" s="126" t="s">
        <v>26232</v>
      </c>
      <c r="K3396" s="9">
        <f>_xlfn.IFNA(VLOOKUP(Table5[[#This Row],[Section]],SubSill_Tier,2,FALSE),0)</f>
        <v>0</v>
      </c>
      <c r="L3396" s="9" t="str">
        <f t="shared" si="62"/>
        <v/>
      </c>
      <c r="M3396" s="205" t="str" cm="1">
        <f t="array" ref="M3396">_xlfn.IFS(NOT(ISERROR(VLOOKUP(Table5[[#This Row],[Section]],TB_notTB,1,FALSE))),"No",LEFT(Table5[[#This Row],[Section]],3)="ETB","PLS",LEFT(Table5[[#This Row],[Section]],1)="7","PDB",NOT(ISBLANK(Table5[[#This Row],[Section]])),"No")</f>
        <v>No</v>
      </c>
    </row>
    <row r="3397" spans="1:13" x14ac:dyDescent="0.25">
      <c r="A3397" s="126" t="s">
        <v>1691</v>
      </c>
      <c r="B3397" s="126" t="s">
        <v>17222</v>
      </c>
      <c r="C3397" s="126" t="s">
        <v>98</v>
      </c>
      <c r="D3397" s="127">
        <v>0.37</v>
      </c>
      <c r="E3397" s="128">
        <v>141</v>
      </c>
      <c r="F3397" s="128">
        <v>100</v>
      </c>
      <c r="G3397" s="126" t="s">
        <v>13730</v>
      </c>
      <c r="H3397" s="126" t="s">
        <v>20139</v>
      </c>
      <c r="I3397" s="126" t="s">
        <v>20140</v>
      </c>
      <c r="J3397" s="126" t="s">
        <v>26243</v>
      </c>
      <c r="K3397" s="9">
        <f>_xlfn.IFNA(VLOOKUP(Table5[[#This Row],[Section]],SubSill_Tier,2,FALSE),0)</f>
        <v>0</v>
      </c>
      <c r="L3397" s="9" t="str">
        <f t="shared" si="62"/>
        <v/>
      </c>
      <c r="M3397" s="205" t="str" cm="1">
        <f t="array" ref="M3397">_xlfn.IFS(NOT(ISERROR(VLOOKUP(Table5[[#This Row],[Section]],TB_notTB,1,FALSE))),"No",LEFT(Table5[[#This Row],[Section]],3)="ETB","PLS",LEFT(Table5[[#This Row],[Section]],1)="7","PDB",NOT(ISBLANK(Table5[[#This Row],[Section]])),"No")</f>
        <v>No</v>
      </c>
    </row>
    <row r="3398" spans="1:13" x14ac:dyDescent="0.25">
      <c r="A3398" s="126" t="s">
        <v>7016</v>
      </c>
      <c r="B3398" s="126" t="s">
        <v>17222</v>
      </c>
      <c r="C3398" s="126" t="s">
        <v>98</v>
      </c>
      <c r="D3398" s="127">
        <v>1.1379999999999999</v>
      </c>
      <c r="E3398" s="128">
        <v>395</v>
      </c>
      <c r="F3398" s="128">
        <v>395</v>
      </c>
      <c r="G3398" s="126" t="s">
        <v>13721</v>
      </c>
      <c r="H3398" s="126" t="s">
        <v>20121</v>
      </c>
      <c r="I3398" s="126" t="s">
        <v>20122</v>
      </c>
      <c r="J3398" s="126" t="s">
        <v>26234</v>
      </c>
      <c r="K3398" s="9">
        <f>_xlfn.IFNA(VLOOKUP(Table5[[#This Row],[Section]],SubSill_Tier,2,FALSE),0)</f>
        <v>0</v>
      </c>
      <c r="L3398" s="9" t="str">
        <f t="shared" si="62"/>
        <v/>
      </c>
      <c r="M3398" s="205" t="str" cm="1">
        <f t="array" ref="M3398">_xlfn.IFS(NOT(ISERROR(VLOOKUP(Table5[[#This Row],[Section]],TB_notTB,1,FALSE))),"No",LEFT(Table5[[#This Row],[Section]],3)="ETB","PLS",LEFT(Table5[[#This Row],[Section]],1)="7","PDB",NOT(ISBLANK(Table5[[#This Row],[Section]])),"No")</f>
        <v>No</v>
      </c>
    </row>
    <row r="3399" spans="1:13" x14ac:dyDescent="0.25">
      <c r="A3399" s="126" t="s">
        <v>7017</v>
      </c>
      <c r="B3399" s="126" t="s">
        <v>17222</v>
      </c>
      <c r="C3399" s="126" t="s">
        <v>98</v>
      </c>
      <c r="D3399" s="127">
        <v>2.1150000000000002</v>
      </c>
      <c r="E3399" s="128">
        <v>107</v>
      </c>
      <c r="F3399" s="128">
        <v>107</v>
      </c>
      <c r="G3399" s="126" t="s">
        <v>13750</v>
      </c>
      <c r="H3399" s="126" t="s">
        <v>20121</v>
      </c>
      <c r="I3399" s="126" t="s">
        <v>20122</v>
      </c>
      <c r="J3399" s="126" t="s">
        <v>26234</v>
      </c>
      <c r="K3399" s="9">
        <f>_xlfn.IFNA(VLOOKUP(Table5[[#This Row],[Section]],SubSill_Tier,2,FALSE),0)</f>
        <v>0</v>
      </c>
      <c r="L3399" s="9" t="str">
        <f t="shared" si="62"/>
        <v/>
      </c>
      <c r="M3399" s="205" t="str" cm="1">
        <f t="array" ref="M3399">_xlfn.IFS(NOT(ISERROR(VLOOKUP(Table5[[#This Row],[Section]],TB_notTB,1,FALSE))),"No",LEFT(Table5[[#This Row],[Section]],3)="ETB","PLS",LEFT(Table5[[#This Row],[Section]],1)="7","PDB",NOT(ISBLANK(Table5[[#This Row],[Section]])),"No")</f>
        <v>No</v>
      </c>
    </row>
    <row r="3400" spans="1:13" x14ac:dyDescent="0.25">
      <c r="A3400" s="126" t="s">
        <v>1692</v>
      </c>
      <c r="B3400" s="126" t="s">
        <v>17222</v>
      </c>
      <c r="C3400" s="126" t="s">
        <v>98</v>
      </c>
      <c r="D3400" s="127">
        <v>0.68799999999999994</v>
      </c>
      <c r="E3400" s="128">
        <v>223</v>
      </c>
      <c r="F3400" s="128">
        <v>223</v>
      </c>
      <c r="G3400" s="126" t="s">
        <v>13711</v>
      </c>
      <c r="H3400" s="126" t="s">
        <v>20119</v>
      </c>
      <c r="I3400" s="126" t="s">
        <v>21054</v>
      </c>
      <c r="J3400" s="126" t="s">
        <v>26232</v>
      </c>
      <c r="K3400" s="9">
        <f>_xlfn.IFNA(VLOOKUP(Table5[[#This Row],[Section]],SubSill_Tier,2,FALSE),0)</f>
        <v>0</v>
      </c>
      <c r="L3400" s="9" t="str">
        <f t="shared" si="62"/>
        <v/>
      </c>
      <c r="M3400" s="205" t="str" cm="1">
        <f t="array" ref="M3400">_xlfn.IFS(NOT(ISERROR(VLOOKUP(Table5[[#This Row],[Section]],TB_notTB,1,FALSE))),"No",LEFT(Table5[[#This Row],[Section]],3)="ETB","PLS",LEFT(Table5[[#This Row],[Section]],1)="7","PDB",NOT(ISBLANK(Table5[[#This Row],[Section]])),"No")</f>
        <v>No</v>
      </c>
    </row>
    <row r="3401" spans="1:13" x14ac:dyDescent="0.25">
      <c r="A3401" s="126" t="s">
        <v>1693</v>
      </c>
      <c r="B3401" s="126" t="s">
        <v>17222</v>
      </c>
      <c r="C3401" s="126" t="s">
        <v>98</v>
      </c>
      <c r="D3401" s="127">
        <v>0.48</v>
      </c>
      <c r="E3401" s="128">
        <v>212</v>
      </c>
      <c r="F3401" s="128">
        <v>212</v>
      </c>
      <c r="G3401" s="126" t="s">
        <v>13711</v>
      </c>
      <c r="H3401" s="126" t="s">
        <v>20119</v>
      </c>
      <c r="I3401" s="126" t="s">
        <v>21054</v>
      </c>
      <c r="J3401" s="126" t="s">
        <v>26232</v>
      </c>
      <c r="K3401" s="9">
        <f>_xlfn.IFNA(VLOOKUP(Table5[[#This Row],[Section]],SubSill_Tier,2,FALSE),0)</f>
        <v>0</v>
      </c>
      <c r="L3401" s="9" t="str">
        <f t="shared" si="62"/>
        <v/>
      </c>
      <c r="M3401" s="205" t="str" cm="1">
        <f t="array" ref="M3401">_xlfn.IFS(NOT(ISERROR(VLOOKUP(Table5[[#This Row],[Section]],TB_notTB,1,FALSE))),"No",LEFT(Table5[[#This Row],[Section]],3)="ETB","PLS",LEFT(Table5[[#This Row],[Section]],1)="7","PDB",NOT(ISBLANK(Table5[[#This Row],[Section]])),"No")</f>
        <v>No</v>
      </c>
    </row>
    <row r="3402" spans="1:13" x14ac:dyDescent="0.25">
      <c r="A3402" s="126" t="s">
        <v>1694</v>
      </c>
      <c r="B3402" s="126" t="s">
        <v>17222</v>
      </c>
      <c r="C3402" s="126" t="s">
        <v>98</v>
      </c>
      <c r="D3402" s="127">
        <v>0.20599999999999999</v>
      </c>
      <c r="E3402" s="128">
        <v>125</v>
      </c>
      <c r="F3402" s="128">
        <v>125</v>
      </c>
      <c r="G3402" s="126" t="s">
        <v>13736</v>
      </c>
      <c r="H3402" s="126" t="s">
        <v>20148</v>
      </c>
      <c r="I3402" s="126" t="s">
        <v>21073</v>
      </c>
      <c r="J3402" s="126" t="s">
        <v>26232</v>
      </c>
      <c r="K3402" s="9">
        <f>_xlfn.IFNA(VLOOKUP(Table5[[#This Row],[Section]],SubSill_Tier,2,FALSE),0)</f>
        <v>0</v>
      </c>
      <c r="L3402" s="9" t="str">
        <f t="shared" si="62"/>
        <v/>
      </c>
      <c r="M3402" s="205" t="str" cm="1">
        <f t="array" ref="M3402">_xlfn.IFS(NOT(ISERROR(VLOOKUP(Table5[[#This Row],[Section]],TB_notTB,1,FALSE))),"No",LEFT(Table5[[#This Row],[Section]],3)="ETB","PLS",LEFT(Table5[[#This Row],[Section]],1)="7","PDB",NOT(ISBLANK(Table5[[#This Row],[Section]])),"No")</f>
        <v>No</v>
      </c>
    </row>
    <row r="3403" spans="1:13" x14ac:dyDescent="0.25">
      <c r="A3403" s="126" t="s">
        <v>7018</v>
      </c>
      <c r="B3403" s="126" t="s">
        <v>17222</v>
      </c>
      <c r="C3403" s="126" t="s">
        <v>98</v>
      </c>
      <c r="D3403" s="127">
        <v>2.452</v>
      </c>
      <c r="E3403" s="128">
        <v>551</v>
      </c>
      <c r="F3403" s="128">
        <v>551</v>
      </c>
      <c r="G3403" s="126" t="s">
        <v>13740</v>
      </c>
      <c r="H3403" s="126" t="s">
        <v>20124</v>
      </c>
      <c r="I3403" s="126" t="s">
        <v>21059</v>
      </c>
      <c r="J3403" s="126" t="s">
        <v>26236</v>
      </c>
      <c r="K3403" s="9">
        <f>_xlfn.IFNA(VLOOKUP(Table5[[#This Row],[Section]],SubSill_Tier,2,FALSE),0)</f>
        <v>0</v>
      </c>
      <c r="L3403" s="9" t="str">
        <f t="shared" si="62"/>
        <v/>
      </c>
      <c r="M3403" s="205" t="str" cm="1">
        <f t="array" ref="M3403">_xlfn.IFS(NOT(ISERROR(VLOOKUP(Table5[[#This Row],[Section]],TB_notTB,1,FALSE))),"No",LEFT(Table5[[#This Row],[Section]],3)="ETB","PLS",LEFT(Table5[[#This Row],[Section]],1)="7","PDB",NOT(ISBLANK(Table5[[#This Row],[Section]])),"No")</f>
        <v>No</v>
      </c>
    </row>
    <row r="3404" spans="1:13" x14ac:dyDescent="0.25">
      <c r="A3404" s="126" t="s">
        <v>1695</v>
      </c>
      <c r="B3404" s="126" t="s">
        <v>17222</v>
      </c>
      <c r="C3404" s="126" t="s">
        <v>98</v>
      </c>
      <c r="D3404" s="127">
        <v>1.5149999999999999</v>
      </c>
      <c r="E3404" s="128">
        <v>390</v>
      </c>
      <c r="F3404" s="128">
        <v>390</v>
      </c>
      <c r="G3404" s="126" t="s">
        <v>13736</v>
      </c>
      <c r="H3404" s="126" t="s">
        <v>20148</v>
      </c>
      <c r="I3404" s="126" t="s">
        <v>21073</v>
      </c>
      <c r="J3404" s="126" t="s">
        <v>26232</v>
      </c>
      <c r="K3404" s="9">
        <f>_xlfn.IFNA(VLOOKUP(Table5[[#This Row],[Section]],SubSill_Tier,2,FALSE),0)</f>
        <v>0</v>
      </c>
      <c r="L3404" s="9" t="str">
        <f t="shared" si="62"/>
        <v/>
      </c>
      <c r="M3404" s="205" t="str" cm="1">
        <f t="array" ref="M3404">_xlfn.IFS(NOT(ISERROR(VLOOKUP(Table5[[#This Row],[Section]],TB_notTB,1,FALSE))),"No",LEFT(Table5[[#This Row],[Section]],3)="ETB","PLS",LEFT(Table5[[#This Row],[Section]],1)="7","PDB",NOT(ISBLANK(Table5[[#This Row],[Section]])),"No")</f>
        <v>No</v>
      </c>
    </row>
    <row r="3405" spans="1:13" x14ac:dyDescent="0.25">
      <c r="A3405" s="126" t="s">
        <v>7019</v>
      </c>
      <c r="B3405" s="126" t="s">
        <v>17222</v>
      </c>
      <c r="C3405" s="126" t="s">
        <v>98</v>
      </c>
      <c r="D3405" s="127">
        <v>0.17499999999999999</v>
      </c>
      <c r="E3405" s="128">
        <v>100</v>
      </c>
      <c r="F3405" s="128">
        <v>100</v>
      </c>
      <c r="G3405" s="126" t="s">
        <v>13716</v>
      </c>
      <c r="H3405" s="126" t="s">
        <v>20121</v>
      </c>
      <c r="I3405" s="126" t="s">
        <v>20122</v>
      </c>
      <c r="J3405" s="126" t="s">
        <v>26234</v>
      </c>
      <c r="K3405" s="9">
        <f>_xlfn.IFNA(VLOOKUP(Table5[[#This Row],[Section]],SubSill_Tier,2,FALSE),0)</f>
        <v>0</v>
      </c>
      <c r="L3405" s="9" t="str">
        <f t="shared" si="62"/>
        <v/>
      </c>
      <c r="M3405" s="205" t="str" cm="1">
        <f t="array" ref="M3405">_xlfn.IFS(NOT(ISERROR(VLOOKUP(Table5[[#This Row],[Section]],TB_notTB,1,FALSE))),"No",LEFT(Table5[[#This Row],[Section]],3)="ETB","PLS",LEFT(Table5[[#This Row],[Section]],1)="7","PDB",NOT(ISBLANK(Table5[[#This Row],[Section]])),"No")</f>
        <v>No</v>
      </c>
    </row>
    <row r="3406" spans="1:13" x14ac:dyDescent="0.25">
      <c r="A3406" s="126" t="s">
        <v>14970</v>
      </c>
      <c r="B3406" s="126" t="s">
        <v>14971</v>
      </c>
      <c r="C3406" s="126" t="s">
        <v>75</v>
      </c>
      <c r="D3406" s="127">
        <v>0.218</v>
      </c>
      <c r="E3406" s="128">
        <v>123</v>
      </c>
      <c r="F3406" s="128">
        <v>123</v>
      </c>
      <c r="G3406" s="126" t="s">
        <v>14884</v>
      </c>
      <c r="H3406" s="126" t="s">
        <v>20232</v>
      </c>
      <c r="I3406" s="126" t="s">
        <v>20262</v>
      </c>
      <c r="J3406" s="126" t="s">
        <v>26291</v>
      </c>
      <c r="K3406" s="9">
        <f>_xlfn.IFNA(VLOOKUP(Table5[[#This Row],[Section]],SubSill_Tier,2,FALSE),0)</f>
        <v>0</v>
      </c>
      <c r="L3406" s="9" t="str">
        <f t="shared" si="62"/>
        <v/>
      </c>
      <c r="M3406" s="205" t="str" cm="1">
        <f t="array" ref="M3406">_xlfn.IFS(NOT(ISERROR(VLOOKUP(Table5[[#This Row],[Section]],TB_notTB,1,FALSE))),"No",LEFT(Table5[[#This Row],[Section]],3)="ETB","PLS",LEFT(Table5[[#This Row],[Section]],1)="7","PDB",NOT(ISBLANK(Table5[[#This Row],[Section]])),"No")</f>
        <v>No</v>
      </c>
    </row>
    <row r="3407" spans="1:13" x14ac:dyDescent="0.25">
      <c r="A3407" s="126" t="s">
        <v>1696</v>
      </c>
      <c r="B3407" s="126" t="s">
        <v>17222</v>
      </c>
      <c r="C3407" s="126" t="s">
        <v>98</v>
      </c>
      <c r="D3407" s="127">
        <v>0.50800000000000001</v>
      </c>
      <c r="E3407" s="128">
        <v>183</v>
      </c>
      <c r="F3407" s="128">
        <v>100</v>
      </c>
      <c r="G3407" s="126" t="s">
        <v>13712</v>
      </c>
      <c r="H3407" s="126" t="s">
        <v>20120</v>
      </c>
      <c r="I3407" s="126" t="s">
        <v>21055</v>
      </c>
      <c r="J3407" s="126" t="s">
        <v>26232</v>
      </c>
      <c r="K3407" s="9">
        <f>_xlfn.IFNA(VLOOKUP(Table5[[#This Row],[Section]],SubSill_Tier,2,FALSE),0)</f>
        <v>0</v>
      </c>
      <c r="L3407" s="9" t="str">
        <f t="shared" si="62"/>
        <v/>
      </c>
      <c r="M3407" s="205" t="str" cm="1">
        <f t="array" ref="M3407">_xlfn.IFS(NOT(ISERROR(VLOOKUP(Table5[[#This Row],[Section]],TB_notTB,1,FALSE))),"No",LEFT(Table5[[#This Row],[Section]],3)="ETB","PLS",LEFT(Table5[[#This Row],[Section]],1)="7","PDB",NOT(ISBLANK(Table5[[#This Row],[Section]])),"No")</f>
        <v>No</v>
      </c>
    </row>
    <row r="3408" spans="1:13" x14ac:dyDescent="0.25">
      <c r="A3408" s="126" t="s">
        <v>13275</v>
      </c>
      <c r="B3408" s="126" t="s">
        <v>13276</v>
      </c>
      <c r="C3408" s="126" t="s">
        <v>75</v>
      </c>
      <c r="D3408" s="127">
        <v>2.206</v>
      </c>
      <c r="E3408" s="128">
        <v>232</v>
      </c>
      <c r="F3408" s="128">
        <v>232</v>
      </c>
      <c r="G3408" s="126" t="s">
        <v>13740</v>
      </c>
      <c r="H3408" s="126" t="s">
        <v>20124</v>
      </c>
      <c r="I3408" s="126" t="s">
        <v>21059</v>
      </c>
      <c r="J3408" s="126" t="s">
        <v>26235</v>
      </c>
      <c r="K3408" s="9">
        <f>_xlfn.IFNA(VLOOKUP(Table5[[#This Row],[Section]],SubSill_Tier,2,FALSE),0)</f>
        <v>0</v>
      </c>
      <c r="L3408" s="9" t="str">
        <f t="shared" si="62"/>
        <v/>
      </c>
      <c r="M3408" s="205" t="str" cm="1">
        <f t="array" ref="M3408">_xlfn.IFS(NOT(ISERROR(VLOOKUP(Table5[[#This Row],[Section]],TB_notTB,1,FALSE))),"No",LEFT(Table5[[#This Row],[Section]],3)="ETB","PLS",LEFT(Table5[[#This Row],[Section]],1)="7","PDB",NOT(ISBLANK(Table5[[#This Row],[Section]])),"No")</f>
        <v>No</v>
      </c>
    </row>
    <row r="3409" spans="1:13" x14ac:dyDescent="0.25">
      <c r="A3409" s="126" t="s">
        <v>1697</v>
      </c>
      <c r="B3409" s="126" t="s">
        <v>1698</v>
      </c>
      <c r="C3409" s="126" t="s">
        <v>75</v>
      </c>
      <c r="D3409" s="127">
        <v>1.667</v>
      </c>
      <c r="E3409" s="128">
        <v>528</v>
      </c>
      <c r="F3409" s="128">
        <v>212</v>
      </c>
      <c r="G3409" s="126" t="s">
        <v>13778</v>
      </c>
      <c r="H3409" s="126" t="s">
        <v>20245</v>
      </c>
      <c r="I3409" s="126" t="s">
        <v>21158</v>
      </c>
      <c r="J3409" s="126" t="s">
        <v>26247</v>
      </c>
      <c r="K3409" s="9">
        <f>_xlfn.IFNA(VLOOKUP(Table5[[#This Row],[Section]],SubSill_Tier,2,FALSE),0)</f>
        <v>0</v>
      </c>
      <c r="L3409" s="9" t="str">
        <f t="shared" si="62"/>
        <v/>
      </c>
      <c r="M3409" s="205" t="str" cm="1">
        <f t="array" ref="M3409">_xlfn.IFS(NOT(ISERROR(VLOOKUP(Table5[[#This Row],[Section]],TB_notTB,1,FALSE))),"No",LEFT(Table5[[#This Row],[Section]],3)="ETB","PLS",LEFT(Table5[[#This Row],[Section]],1)="7","PDB",NOT(ISBLANK(Table5[[#This Row],[Section]])),"No")</f>
        <v>No</v>
      </c>
    </row>
    <row r="3410" spans="1:13" x14ac:dyDescent="0.25">
      <c r="A3410" s="126" t="s">
        <v>1699</v>
      </c>
      <c r="B3410" s="126" t="s">
        <v>1700</v>
      </c>
      <c r="C3410" s="126" t="s">
        <v>75</v>
      </c>
      <c r="D3410" s="127">
        <v>1.9790000000000001</v>
      </c>
      <c r="E3410" s="128">
        <v>619</v>
      </c>
      <c r="F3410" s="128">
        <v>212</v>
      </c>
      <c r="G3410" s="126" t="s">
        <v>13778</v>
      </c>
      <c r="H3410" s="126" t="s">
        <v>20245</v>
      </c>
      <c r="I3410" s="126" t="s">
        <v>21158</v>
      </c>
      <c r="J3410" s="126" t="s">
        <v>26247</v>
      </c>
      <c r="K3410" s="9">
        <f>_xlfn.IFNA(VLOOKUP(Table5[[#This Row],[Section]],SubSill_Tier,2,FALSE),0)</f>
        <v>0</v>
      </c>
      <c r="L3410" s="9" t="str">
        <f t="shared" si="62"/>
        <v/>
      </c>
      <c r="M3410" s="205" t="str" cm="1">
        <f t="array" ref="M3410">_xlfn.IFS(NOT(ISERROR(VLOOKUP(Table5[[#This Row],[Section]],TB_notTB,1,FALSE))),"No",LEFT(Table5[[#This Row],[Section]],3)="ETB","PLS",LEFT(Table5[[#This Row],[Section]],1)="7","PDB",NOT(ISBLANK(Table5[[#This Row],[Section]])),"No")</f>
        <v>No</v>
      </c>
    </row>
    <row r="3411" spans="1:13" x14ac:dyDescent="0.25">
      <c r="A3411" s="126" t="s">
        <v>1701</v>
      </c>
      <c r="B3411" s="126" t="s">
        <v>17222</v>
      </c>
      <c r="C3411" s="126" t="s">
        <v>98</v>
      </c>
      <c r="D3411" s="127">
        <v>0.48199999999999998</v>
      </c>
      <c r="E3411" s="128">
        <v>100</v>
      </c>
      <c r="F3411" s="128">
        <v>100</v>
      </c>
      <c r="G3411" s="126" t="s">
        <v>13712</v>
      </c>
      <c r="H3411" s="126" t="s">
        <v>20120</v>
      </c>
      <c r="I3411" s="126" t="s">
        <v>21055</v>
      </c>
      <c r="J3411" s="126" t="s">
        <v>26232</v>
      </c>
      <c r="K3411" s="9">
        <f>_xlfn.IFNA(VLOOKUP(Table5[[#This Row],[Section]],SubSill_Tier,2,FALSE),0)</f>
        <v>0</v>
      </c>
      <c r="L3411" s="9" t="str">
        <f t="shared" si="62"/>
        <v/>
      </c>
      <c r="M3411" s="205" t="str" cm="1">
        <f t="array" ref="M3411">_xlfn.IFS(NOT(ISERROR(VLOOKUP(Table5[[#This Row],[Section]],TB_notTB,1,FALSE))),"No",LEFT(Table5[[#This Row],[Section]],3)="ETB","PLS",LEFT(Table5[[#This Row],[Section]],1)="7","PDB",NOT(ISBLANK(Table5[[#This Row],[Section]])),"No")</f>
        <v>No</v>
      </c>
    </row>
    <row r="3412" spans="1:13" x14ac:dyDescent="0.25">
      <c r="A3412" s="126" t="s">
        <v>1702</v>
      </c>
      <c r="B3412" s="126" t="s">
        <v>17222</v>
      </c>
      <c r="C3412" s="126" t="s">
        <v>98</v>
      </c>
      <c r="D3412" s="127">
        <v>0.56499999999999995</v>
      </c>
      <c r="E3412" s="128">
        <v>143</v>
      </c>
      <c r="F3412" s="128">
        <v>143</v>
      </c>
      <c r="G3412" s="126" t="s">
        <v>13736</v>
      </c>
      <c r="H3412" s="126" t="s">
        <v>20148</v>
      </c>
      <c r="I3412" s="126" t="s">
        <v>21073</v>
      </c>
      <c r="J3412" s="126" t="s">
        <v>26232</v>
      </c>
      <c r="K3412" s="9">
        <f>_xlfn.IFNA(VLOOKUP(Table5[[#This Row],[Section]],SubSill_Tier,2,FALSE),0)</f>
        <v>0</v>
      </c>
      <c r="L3412" s="9" t="str">
        <f t="shared" si="62"/>
        <v/>
      </c>
      <c r="M3412" s="205" t="str" cm="1">
        <f t="array" ref="M3412">_xlfn.IFS(NOT(ISERROR(VLOOKUP(Table5[[#This Row],[Section]],TB_notTB,1,FALSE))),"No",LEFT(Table5[[#This Row],[Section]],3)="ETB","PLS",LEFT(Table5[[#This Row],[Section]],1)="7","PDB",NOT(ISBLANK(Table5[[#This Row],[Section]])),"No")</f>
        <v>No</v>
      </c>
    </row>
    <row r="3413" spans="1:13" x14ac:dyDescent="0.25">
      <c r="A3413" s="126" t="s">
        <v>7020</v>
      </c>
      <c r="B3413" s="126" t="s">
        <v>27886</v>
      </c>
      <c r="C3413" s="126" t="s">
        <v>98</v>
      </c>
      <c r="D3413" s="127">
        <v>2.1240000000000001</v>
      </c>
      <c r="E3413" s="128">
        <v>288</v>
      </c>
      <c r="F3413" s="128">
        <v>288</v>
      </c>
      <c r="G3413" s="126" t="s">
        <v>13719</v>
      </c>
      <c r="H3413" s="126" t="s">
        <v>20128</v>
      </c>
      <c r="I3413" s="126" t="s">
        <v>20129</v>
      </c>
      <c r="J3413" s="126" t="s">
        <v>26236</v>
      </c>
      <c r="K3413" s="9">
        <f>_xlfn.IFNA(VLOOKUP(Table5[[#This Row],[Section]],SubSill_Tier,2,FALSE),0)</f>
        <v>0</v>
      </c>
      <c r="L3413" s="9" t="str">
        <f t="shared" si="62"/>
        <v>Wall</v>
      </c>
      <c r="M3413" s="205" t="str" cm="1">
        <f t="array" ref="M3413">_xlfn.IFS(NOT(ISERROR(VLOOKUP(Table5[[#This Row],[Section]],TB_notTB,1,FALSE))),"No",LEFT(Table5[[#This Row],[Section]],3)="ETB","PLS",LEFT(Table5[[#This Row],[Section]],1)="7","PDB",NOT(ISBLANK(Table5[[#This Row],[Section]])),"No")</f>
        <v>No</v>
      </c>
    </row>
    <row r="3414" spans="1:13" x14ac:dyDescent="0.25">
      <c r="A3414" s="126" t="s">
        <v>1703</v>
      </c>
      <c r="B3414" s="126" t="s">
        <v>17222</v>
      </c>
      <c r="C3414" s="126" t="s">
        <v>98</v>
      </c>
      <c r="D3414" s="127">
        <v>1.5389999999999999</v>
      </c>
      <c r="E3414" s="128">
        <v>315</v>
      </c>
      <c r="F3414" s="128">
        <v>315</v>
      </c>
      <c r="G3414" s="126" t="s">
        <v>13712</v>
      </c>
      <c r="H3414" s="126" t="s">
        <v>20120</v>
      </c>
      <c r="I3414" s="126" t="s">
        <v>21055</v>
      </c>
      <c r="J3414" s="126" t="s">
        <v>26232</v>
      </c>
      <c r="K3414" s="9">
        <f>_xlfn.IFNA(VLOOKUP(Table5[[#This Row],[Section]],SubSill_Tier,2,FALSE),0)</f>
        <v>0</v>
      </c>
      <c r="L3414" s="9" t="str">
        <f t="shared" si="62"/>
        <v/>
      </c>
      <c r="M3414" s="205" t="str" cm="1">
        <f t="array" ref="M3414">_xlfn.IFS(NOT(ISERROR(VLOOKUP(Table5[[#This Row],[Section]],TB_notTB,1,FALSE))),"No",LEFT(Table5[[#This Row],[Section]],3)="ETB","PLS",LEFT(Table5[[#This Row],[Section]],1)="7","PDB",NOT(ISBLANK(Table5[[#This Row],[Section]])),"No")</f>
        <v>No</v>
      </c>
    </row>
    <row r="3415" spans="1:13" x14ac:dyDescent="0.25">
      <c r="A3415" s="126" t="s">
        <v>7021</v>
      </c>
      <c r="B3415" s="126" t="s">
        <v>7022</v>
      </c>
      <c r="C3415" s="126" t="s">
        <v>98</v>
      </c>
      <c r="D3415" s="127">
        <v>0.59599999999999997</v>
      </c>
      <c r="E3415" s="128">
        <v>233</v>
      </c>
      <c r="F3415" s="128">
        <v>140</v>
      </c>
      <c r="G3415" s="126" t="s">
        <v>13731</v>
      </c>
      <c r="H3415" s="126" t="s">
        <v>20121</v>
      </c>
      <c r="I3415" s="126" t="s">
        <v>20122</v>
      </c>
      <c r="J3415" s="126" t="s">
        <v>26234</v>
      </c>
      <c r="K3415" s="9">
        <f>_xlfn.IFNA(VLOOKUP(Table5[[#This Row],[Section]],SubSill_Tier,2,FALSE),0)</f>
        <v>0</v>
      </c>
      <c r="L3415" s="9" t="str">
        <f t="shared" si="62"/>
        <v/>
      </c>
      <c r="M3415" s="205" t="str" cm="1">
        <f t="array" ref="M3415">_xlfn.IFS(NOT(ISERROR(VLOOKUP(Table5[[#This Row],[Section]],TB_notTB,1,FALSE))),"No",LEFT(Table5[[#This Row],[Section]],3)="ETB","PLS",LEFT(Table5[[#This Row],[Section]],1)="7","PDB",NOT(ISBLANK(Table5[[#This Row],[Section]])),"No")</f>
        <v>No</v>
      </c>
    </row>
    <row r="3416" spans="1:13" x14ac:dyDescent="0.25">
      <c r="A3416" s="126" t="s">
        <v>7023</v>
      </c>
      <c r="B3416" s="126" t="s">
        <v>7024</v>
      </c>
      <c r="C3416" s="126" t="s">
        <v>98</v>
      </c>
      <c r="D3416" s="127">
        <v>0.187</v>
      </c>
      <c r="E3416" s="128">
        <v>113</v>
      </c>
      <c r="F3416" s="128">
        <v>100</v>
      </c>
      <c r="G3416" s="126" t="s">
        <v>13731</v>
      </c>
      <c r="H3416" s="126" t="s">
        <v>20121</v>
      </c>
      <c r="I3416" s="126" t="s">
        <v>20122</v>
      </c>
      <c r="J3416" s="126" t="s">
        <v>26234</v>
      </c>
      <c r="K3416" s="9">
        <f>_xlfn.IFNA(VLOOKUP(Table5[[#This Row],[Section]],SubSill_Tier,2,FALSE),0)</f>
        <v>0</v>
      </c>
      <c r="L3416" s="9" t="str">
        <f t="shared" si="62"/>
        <v/>
      </c>
      <c r="M3416" s="205" t="str" cm="1">
        <f t="array" ref="M3416">_xlfn.IFS(NOT(ISERROR(VLOOKUP(Table5[[#This Row],[Section]],TB_notTB,1,FALSE))),"No",LEFT(Table5[[#This Row],[Section]],3)="ETB","PLS",LEFT(Table5[[#This Row],[Section]],1)="7","PDB",NOT(ISBLANK(Table5[[#This Row],[Section]])),"No")</f>
        <v>No</v>
      </c>
    </row>
    <row r="3417" spans="1:13" x14ac:dyDescent="0.25">
      <c r="A3417" s="126" t="s">
        <v>7025</v>
      </c>
      <c r="B3417" s="126" t="s">
        <v>17222</v>
      </c>
      <c r="C3417" s="126" t="s">
        <v>98</v>
      </c>
      <c r="D3417" s="127">
        <v>1.0529999999999999</v>
      </c>
      <c r="E3417" s="128">
        <v>110</v>
      </c>
      <c r="F3417" s="128">
        <v>110</v>
      </c>
      <c r="G3417" s="126" t="s">
        <v>13716</v>
      </c>
      <c r="H3417" s="126" t="s">
        <v>20121</v>
      </c>
      <c r="I3417" s="126" t="s">
        <v>20122</v>
      </c>
      <c r="J3417" s="126" t="s">
        <v>26234</v>
      </c>
      <c r="K3417" s="9">
        <f>_xlfn.IFNA(VLOOKUP(Table5[[#This Row],[Section]],SubSill_Tier,2,FALSE),0)</f>
        <v>0</v>
      </c>
      <c r="L3417" s="9" t="str">
        <f t="shared" si="62"/>
        <v/>
      </c>
      <c r="M3417" s="205" t="str" cm="1">
        <f t="array" ref="M3417">_xlfn.IFS(NOT(ISERROR(VLOOKUP(Table5[[#This Row],[Section]],TB_notTB,1,FALSE))),"No",LEFT(Table5[[#This Row],[Section]],3)="ETB","PLS",LEFT(Table5[[#This Row],[Section]],1)="7","PDB",NOT(ISBLANK(Table5[[#This Row],[Section]])),"No")</f>
        <v>No</v>
      </c>
    </row>
    <row r="3418" spans="1:13" x14ac:dyDescent="0.25">
      <c r="A3418" s="126" t="s">
        <v>7026</v>
      </c>
      <c r="B3418" s="126" t="s">
        <v>17222</v>
      </c>
      <c r="C3418" s="126" t="s">
        <v>98</v>
      </c>
      <c r="D3418" s="127">
        <v>0.95499999999999996</v>
      </c>
      <c r="E3418" s="128">
        <v>112</v>
      </c>
      <c r="F3418" s="128">
        <v>112</v>
      </c>
      <c r="G3418" s="126" t="s">
        <v>13716</v>
      </c>
      <c r="H3418" s="126" t="s">
        <v>20121</v>
      </c>
      <c r="I3418" s="126" t="s">
        <v>20122</v>
      </c>
      <c r="J3418" s="126" t="s">
        <v>26234</v>
      </c>
      <c r="K3418" s="9">
        <f>_xlfn.IFNA(VLOOKUP(Table5[[#This Row],[Section]],SubSill_Tier,2,FALSE),0)</f>
        <v>0</v>
      </c>
      <c r="L3418" s="9" t="str">
        <f t="shared" si="62"/>
        <v/>
      </c>
      <c r="M3418" s="205" t="str" cm="1">
        <f t="array" ref="M3418">_xlfn.IFS(NOT(ISERROR(VLOOKUP(Table5[[#This Row],[Section]],TB_notTB,1,FALSE))),"No",LEFT(Table5[[#This Row],[Section]],3)="ETB","PLS",LEFT(Table5[[#This Row],[Section]],1)="7","PDB",NOT(ISBLANK(Table5[[#This Row],[Section]])),"No")</f>
        <v>No</v>
      </c>
    </row>
    <row r="3419" spans="1:13" x14ac:dyDescent="0.25">
      <c r="A3419" s="126" t="s">
        <v>7027</v>
      </c>
      <c r="B3419" s="126" t="s">
        <v>17222</v>
      </c>
      <c r="C3419" s="126" t="s">
        <v>98</v>
      </c>
      <c r="D3419" s="127">
        <v>1.653</v>
      </c>
      <c r="E3419" s="128">
        <v>162</v>
      </c>
      <c r="F3419" s="128">
        <v>162</v>
      </c>
      <c r="G3419" s="126" t="s">
        <v>13716</v>
      </c>
      <c r="H3419" s="126" t="s">
        <v>20121</v>
      </c>
      <c r="I3419" s="126" t="s">
        <v>20122</v>
      </c>
      <c r="J3419" s="126" t="s">
        <v>26234</v>
      </c>
      <c r="K3419" s="9">
        <f>_xlfn.IFNA(VLOOKUP(Table5[[#This Row],[Section]],SubSill_Tier,2,FALSE),0)</f>
        <v>0</v>
      </c>
      <c r="L3419" s="9" t="str">
        <f t="shared" si="62"/>
        <v/>
      </c>
      <c r="M3419" s="205" t="str" cm="1">
        <f t="array" ref="M3419">_xlfn.IFS(NOT(ISERROR(VLOOKUP(Table5[[#This Row],[Section]],TB_notTB,1,FALSE))),"No",LEFT(Table5[[#This Row],[Section]],3)="ETB","PLS",LEFT(Table5[[#This Row],[Section]],1)="7","PDB",NOT(ISBLANK(Table5[[#This Row],[Section]])),"No")</f>
        <v>No</v>
      </c>
    </row>
    <row r="3420" spans="1:13" x14ac:dyDescent="0.25">
      <c r="A3420" s="126" t="s">
        <v>7028</v>
      </c>
      <c r="B3420" s="126" t="s">
        <v>3598</v>
      </c>
      <c r="C3420" s="126" t="s">
        <v>98</v>
      </c>
      <c r="D3420" s="127">
        <v>2.2080000000000002</v>
      </c>
      <c r="E3420" s="128">
        <v>346</v>
      </c>
      <c r="F3420" s="128">
        <v>346</v>
      </c>
      <c r="G3420" s="126" t="s">
        <v>13724</v>
      </c>
      <c r="H3420" s="126" t="s">
        <v>20186</v>
      </c>
      <c r="I3420" s="126" t="s">
        <v>22099</v>
      </c>
      <c r="J3420" s="126" t="s">
        <v>26234</v>
      </c>
      <c r="K3420" s="9">
        <f>_xlfn.IFNA(VLOOKUP(Table5[[#This Row],[Section]],SubSill_Tier,2,FALSE),0)</f>
        <v>0</v>
      </c>
      <c r="L3420" s="9" t="str">
        <f t="shared" si="62"/>
        <v/>
      </c>
      <c r="M3420" s="205" t="str" cm="1">
        <f t="array" ref="M3420">_xlfn.IFS(NOT(ISERROR(VLOOKUP(Table5[[#This Row],[Section]],TB_notTB,1,FALSE))),"No",LEFT(Table5[[#This Row],[Section]],3)="ETB","PLS",LEFT(Table5[[#This Row],[Section]],1)="7","PDB",NOT(ISBLANK(Table5[[#This Row],[Section]])),"No")</f>
        <v>No</v>
      </c>
    </row>
    <row r="3421" spans="1:13" x14ac:dyDescent="0.25">
      <c r="A3421" s="126" t="s">
        <v>7029</v>
      </c>
      <c r="B3421" s="126" t="s">
        <v>3598</v>
      </c>
      <c r="C3421" s="126" t="s">
        <v>98</v>
      </c>
      <c r="D3421" s="127">
        <v>1.931</v>
      </c>
      <c r="E3421" s="128">
        <v>303</v>
      </c>
      <c r="F3421" s="128">
        <v>303</v>
      </c>
      <c r="G3421" s="126" t="s">
        <v>13724</v>
      </c>
      <c r="H3421" s="126" t="s">
        <v>20186</v>
      </c>
      <c r="I3421" s="126" t="s">
        <v>22099</v>
      </c>
      <c r="J3421" s="126" t="s">
        <v>26234</v>
      </c>
      <c r="K3421" s="9">
        <f>_xlfn.IFNA(VLOOKUP(Table5[[#This Row],[Section]],SubSill_Tier,2,FALSE),0)</f>
        <v>0</v>
      </c>
      <c r="L3421" s="9" t="str">
        <f t="shared" si="62"/>
        <v/>
      </c>
      <c r="M3421" s="205" t="str" cm="1">
        <f t="array" ref="M3421">_xlfn.IFS(NOT(ISERROR(VLOOKUP(Table5[[#This Row],[Section]],TB_notTB,1,FALSE))),"No",LEFT(Table5[[#This Row],[Section]],3)="ETB","PLS",LEFT(Table5[[#This Row],[Section]],1)="7","PDB",NOT(ISBLANK(Table5[[#This Row],[Section]])),"No")</f>
        <v>No</v>
      </c>
    </row>
    <row r="3422" spans="1:13" x14ac:dyDescent="0.25">
      <c r="A3422" s="126" t="s">
        <v>7030</v>
      </c>
      <c r="B3422" s="126" t="s">
        <v>3598</v>
      </c>
      <c r="C3422" s="126" t="s">
        <v>98</v>
      </c>
      <c r="D3422" s="127">
        <v>1.6319999999999999</v>
      </c>
      <c r="E3422" s="128">
        <v>259</v>
      </c>
      <c r="F3422" s="128">
        <v>259</v>
      </c>
      <c r="G3422" s="126" t="s">
        <v>13724</v>
      </c>
      <c r="H3422" s="126" t="s">
        <v>20186</v>
      </c>
      <c r="I3422" s="126" t="s">
        <v>22099</v>
      </c>
      <c r="J3422" s="126" t="s">
        <v>26234</v>
      </c>
      <c r="K3422" s="9">
        <f>_xlfn.IFNA(VLOOKUP(Table5[[#This Row],[Section]],SubSill_Tier,2,FALSE),0)</f>
        <v>0</v>
      </c>
      <c r="L3422" s="9" t="str">
        <f t="shared" si="62"/>
        <v/>
      </c>
      <c r="M3422" s="205" t="str" cm="1">
        <f t="array" ref="M3422">_xlfn.IFS(NOT(ISERROR(VLOOKUP(Table5[[#This Row],[Section]],TB_notTB,1,FALSE))),"No",LEFT(Table5[[#This Row],[Section]],3)="ETB","PLS",LEFT(Table5[[#This Row],[Section]],1)="7","PDB",NOT(ISBLANK(Table5[[#This Row],[Section]])),"No")</f>
        <v>No</v>
      </c>
    </row>
    <row r="3423" spans="1:13" x14ac:dyDescent="0.25">
      <c r="A3423" s="126" t="s">
        <v>1704</v>
      </c>
      <c r="B3423" s="126" t="s">
        <v>17222</v>
      </c>
      <c r="C3423" s="126" t="s">
        <v>98</v>
      </c>
      <c r="D3423" s="127">
        <v>0.92600000000000005</v>
      </c>
      <c r="E3423" s="128">
        <v>465</v>
      </c>
      <c r="F3423" s="128">
        <v>289</v>
      </c>
      <c r="G3423" s="126" t="s">
        <v>13730</v>
      </c>
      <c r="H3423" s="126" t="s">
        <v>20139</v>
      </c>
      <c r="I3423" s="126" t="s">
        <v>20140</v>
      </c>
      <c r="J3423" s="126" t="s">
        <v>26243</v>
      </c>
      <c r="K3423" s="9">
        <f>_xlfn.IFNA(VLOOKUP(Table5[[#This Row],[Section]],SubSill_Tier,2,FALSE),0)</f>
        <v>0</v>
      </c>
      <c r="L3423" s="9" t="str">
        <f t="shared" si="62"/>
        <v/>
      </c>
      <c r="M3423" s="205" t="str" cm="1">
        <f t="array" ref="M3423">_xlfn.IFS(NOT(ISERROR(VLOOKUP(Table5[[#This Row],[Section]],TB_notTB,1,FALSE))),"No",LEFT(Table5[[#This Row],[Section]],3)="ETB","PLS",LEFT(Table5[[#This Row],[Section]],1)="7","PDB",NOT(ISBLANK(Table5[[#This Row],[Section]])),"No")</f>
        <v>No</v>
      </c>
    </row>
    <row r="3424" spans="1:13" x14ac:dyDescent="0.25">
      <c r="A3424" s="126" t="s">
        <v>7031</v>
      </c>
      <c r="B3424" s="126" t="s">
        <v>17222</v>
      </c>
      <c r="C3424" s="126" t="s">
        <v>98</v>
      </c>
      <c r="D3424" s="127">
        <v>1.2649999999999999</v>
      </c>
      <c r="E3424" s="128">
        <v>184</v>
      </c>
      <c r="F3424" s="128">
        <v>184</v>
      </c>
      <c r="G3424" s="126" t="s">
        <v>13750</v>
      </c>
      <c r="H3424" s="126" t="s">
        <v>20121</v>
      </c>
      <c r="I3424" s="126" t="s">
        <v>20122</v>
      </c>
      <c r="J3424" s="126" t="s">
        <v>26234</v>
      </c>
      <c r="K3424" s="9">
        <f>_xlfn.IFNA(VLOOKUP(Table5[[#This Row],[Section]],SubSill_Tier,2,FALSE),0)</f>
        <v>0</v>
      </c>
      <c r="L3424" s="9" t="str">
        <f t="shared" si="62"/>
        <v/>
      </c>
      <c r="M3424" s="205" t="str" cm="1">
        <f t="array" ref="M3424">_xlfn.IFS(NOT(ISERROR(VLOOKUP(Table5[[#This Row],[Section]],TB_notTB,1,FALSE))),"No",LEFT(Table5[[#This Row],[Section]],3)="ETB","PLS",LEFT(Table5[[#This Row],[Section]],1)="7","PDB",NOT(ISBLANK(Table5[[#This Row],[Section]])),"No")</f>
        <v>No</v>
      </c>
    </row>
    <row r="3425" spans="1:13" x14ac:dyDescent="0.25">
      <c r="A3425" s="126" t="s">
        <v>7032</v>
      </c>
      <c r="B3425" s="126" t="s">
        <v>17222</v>
      </c>
      <c r="C3425" s="126" t="s">
        <v>98</v>
      </c>
      <c r="D3425" s="127">
        <v>3.851</v>
      </c>
      <c r="E3425" s="128">
        <v>364</v>
      </c>
      <c r="F3425" s="128">
        <v>364</v>
      </c>
      <c r="G3425" s="126" t="s">
        <v>13750</v>
      </c>
      <c r="H3425" s="126" t="s">
        <v>20132</v>
      </c>
      <c r="I3425" s="126" t="s">
        <v>20133</v>
      </c>
      <c r="J3425" s="126" t="s">
        <v>26250</v>
      </c>
      <c r="K3425" s="9">
        <f>_xlfn.IFNA(VLOOKUP(Table5[[#This Row],[Section]],SubSill_Tier,2,FALSE),0)</f>
        <v>0</v>
      </c>
      <c r="L3425" s="9" t="str">
        <f t="shared" si="62"/>
        <v/>
      </c>
      <c r="M3425" s="205" t="str" cm="1">
        <f t="array" ref="M3425">_xlfn.IFS(NOT(ISERROR(VLOOKUP(Table5[[#This Row],[Section]],TB_notTB,1,FALSE))),"No",LEFT(Table5[[#This Row],[Section]],3)="ETB","PLS",LEFT(Table5[[#This Row],[Section]],1)="7","PDB",NOT(ISBLANK(Table5[[#This Row],[Section]])),"No")</f>
        <v>No</v>
      </c>
    </row>
    <row r="3426" spans="1:13" x14ac:dyDescent="0.25">
      <c r="A3426" s="126" t="s">
        <v>7033</v>
      </c>
      <c r="B3426" s="126" t="s">
        <v>17222</v>
      </c>
      <c r="C3426" s="126" t="s">
        <v>98</v>
      </c>
      <c r="D3426" s="127">
        <v>1.1579999999999999</v>
      </c>
      <c r="E3426" s="128">
        <v>428</v>
      </c>
      <c r="F3426" s="128">
        <v>206</v>
      </c>
      <c r="G3426" s="126" t="s">
        <v>13716</v>
      </c>
      <c r="H3426" s="126" t="s">
        <v>20121</v>
      </c>
      <c r="I3426" s="126" t="s">
        <v>20122</v>
      </c>
      <c r="J3426" s="126" t="s">
        <v>26234</v>
      </c>
      <c r="K3426" s="9">
        <f>_xlfn.IFNA(VLOOKUP(Table5[[#This Row],[Section]],SubSill_Tier,2,FALSE),0)</f>
        <v>0</v>
      </c>
      <c r="L3426" s="9" t="str">
        <f t="shared" si="62"/>
        <v/>
      </c>
      <c r="M3426" s="205" t="str" cm="1">
        <f t="array" ref="M3426">_xlfn.IFS(NOT(ISERROR(VLOOKUP(Table5[[#This Row],[Section]],TB_notTB,1,FALSE))),"No",LEFT(Table5[[#This Row],[Section]],3)="ETB","PLS",LEFT(Table5[[#This Row],[Section]],1)="7","PDB",NOT(ISBLANK(Table5[[#This Row],[Section]])),"No")</f>
        <v>No</v>
      </c>
    </row>
    <row r="3427" spans="1:13" x14ac:dyDescent="0.25">
      <c r="A3427" s="126" t="s">
        <v>14972</v>
      </c>
      <c r="B3427" s="126" t="s">
        <v>19615</v>
      </c>
      <c r="C3427" s="126" t="s">
        <v>75</v>
      </c>
      <c r="D3427" s="127">
        <v>0.52800000000000002</v>
      </c>
      <c r="E3427" s="128">
        <v>261</v>
      </c>
      <c r="F3427" s="128">
        <v>100</v>
      </c>
      <c r="G3427" s="126" t="s">
        <v>15670</v>
      </c>
      <c r="H3427" s="126" t="s">
        <v>21159</v>
      </c>
      <c r="I3427" s="126" t="s">
        <v>22103</v>
      </c>
      <c r="J3427" s="126" t="s">
        <v>26278</v>
      </c>
      <c r="K3427" s="9">
        <f>_xlfn.IFNA(VLOOKUP(Table5[[#This Row],[Section]],SubSill_Tier,2,FALSE),0)</f>
        <v>0</v>
      </c>
      <c r="L3427" s="9" t="str">
        <f t="shared" si="62"/>
        <v/>
      </c>
      <c r="M3427" s="205" t="str" cm="1">
        <f t="array" ref="M3427">_xlfn.IFS(NOT(ISERROR(VLOOKUP(Table5[[#This Row],[Section]],TB_notTB,1,FALSE))),"No",LEFT(Table5[[#This Row],[Section]],3)="ETB","PLS",LEFT(Table5[[#This Row],[Section]],1)="7","PDB",NOT(ISBLANK(Table5[[#This Row],[Section]])),"No")</f>
        <v>No</v>
      </c>
    </row>
    <row r="3428" spans="1:13" x14ac:dyDescent="0.25">
      <c r="A3428" s="126" t="s">
        <v>7034</v>
      </c>
      <c r="B3428" s="126" t="s">
        <v>17222</v>
      </c>
      <c r="C3428" s="126" t="s">
        <v>98</v>
      </c>
      <c r="D3428" s="127">
        <v>4.5590000000000002</v>
      </c>
      <c r="E3428" s="128">
        <v>157</v>
      </c>
      <c r="F3428" s="128">
        <v>157</v>
      </c>
      <c r="G3428" s="126" t="s">
        <v>13721</v>
      </c>
      <c r="H3428" s="126" t="s">
        <v>20132</v>
      </c>
      <c r="I3428" s="126" t="s">
        <v>20133</v>
      </c>
      <c r="J3428" s="126" t="s">
        <v>26250</v>
      </c>
      <c r="K3428" s="9">
        <f>_xlfn.IFNA(VLOOKUP(Table5[[#This Row],[Section]],SubSill_Tier,2,FALSE),0)</f>
        <v>0</v>
      </c>
      <c r="L3428" s="9" t="str">
        <f t="shared" si="62"/>
        <v/>
      </c>
      <c r="M3428" s="205" t="str" cm="1">
        <f t="array" ref="M3428">_xlfn.IFS(NOT(ISERROR(VLOOKUP(Table5[[#This Row],[Section]],TB_notTB,1,FALSE))),"No",LEFT(Table5[[#This Row],[Section]],3)="ETB","PLS",LEFT(Table5[[#This Row],[Section]],1)="7","PDB",NOT(ISBLANK(Table5[[#This Row],[Section]])),"No")</f>
        <v>No</v>
      </c>
    </row>
    <row r="3429" spans="1:13" x14ac:dyDescent="0.25">
      <c r="A3429" s="126" t="s">
        <v>7035</v>
      </c>
      <c r="B3429" s="126" t="s">
        <v>17222</v>
      </c>
      <c r="C3429" s="126" t="s">
        <v>98</v>
      </c>
      <c r="D3429" s="127">
        <v>2.1320000000000001</v>
      </c>
      <c r="E3429" s="128">
        <v>680</v>
      </c>
      <c r="F3429" s="128">
        <v>680</v>
      </c>
      <c r="G3429" s="126" t="s">
        <v>13724</v>
      </c>
      <c r="H3429" s="126" t="s">
        <v>20186</v>
      </c>
      <c r="I3429" s="126" t="s">
        <v>22099</v>
      </c>
      <c r="J3429" s="126" t="s">
        <v>26234</v>
      </c>
      <c r="K3429" s="9">
        <f>_xlfn.IFNA(VLOOKUP(Table5[[#This Row],[Section]],SubSill_Tier,2,FALSE),0)</f>
        <v>0</v>
      </c>
      <c r="L3429" s="9" t="str">
        <f t="shared" si="62"/>
        <v/>
      </c>
      <c r="M3429" s="205" t="str" cm="1">
        <f t="array" ref="M3429">_xlfn.IFS(NOT(ISERROR(VLOOKUP(Table5[[#This Row],[Section]],TB_notTB,1,FALSE))),"No",LEFT(Table5[[#This Row],[Section]],3)="ETB","PLS",LEFT(Table5[[#This Row],[Section]],1)="7","PDB",NOT(ISBLANK(Table5[[#This Row],[Section]])),"No")</f>
        <v>No</v>
      </c>
    </row>
    <row r="3430" spans="1:13" x14ac:dyDescent="0.25">
      <c r="A3430" s="126" t="s">
        <v>7036</v>
      </c>
      <c r="B3430" s="126" t="s">
        <v>17222</v>
      </c>
      <c r="C3430" s="126" t="s">
        <v>98</v>
      </c>
      <c r="D3430" s="127">
        <v>5.5430000000000001</v>
      </c>
      <c r="E3430" s="128">
        <v>725</v>
      </c>
      <c r="F3430" s="128">
        <v>725</v>
      </c>
      <c r="G3430" s="126" t="s">
        <v>13724</v>
      </c>
      <c r="H3430" s="126" t="s">
        <v>20207</v>
      </c>
      <c r="I3430" s="126" t="s">
        <v>22100</v>
      </c>
      <c r="J3430" s="126" t="s">
        <v>26244</v>
      </c>
      <c r="K3430" s="9">
        <f>_xlfn.IFNA(VLOOKUP(Table5[[#This Row],[Section]],SubSill_Tier,2,FALSE),0)</f>
        <v>0</v>
      </c>
      <c r="L3430" s="9" t="str">
        <f t="shared" si="62"/>
        <v/>
      </c>
      <c r="M3430" s="205" t="str" cm="1">
        <f t="array" ref="M3430">_xlfn.IFS(NOT(ISERROR(VLOOKUP(Table5[[#This Row],[Section]],TB_notTB,1,FALSE))),"No",LEFT(Table5[[#This Row],[Section]],3)="ETB","PLS",LEFT(Table5[[#This Row],[Section]],1)="7","PDB",NOT(ISBLANK(Table5[[#This Row],[Section]])),"No")</f>
        <v>No</v>
      </c>
    </row>
    <row r="3431" spans="1:13" x14ac:dyDescent="0.25">
      <c r="A3431" s="126" t="s">
        <v>7037</v>
      </c>
      <c r="B3431" s="126" t="s">
        <v>17222</v>
      </c>
      <c r="C3431" s="126" t="s">
        <v>98</v>
      </c>
      <c r="D3431" s="127">
        <v>0.755</v>
      </c>
      <c r="E3431" s="128">
        <v>241</v>
      </c>
      <c r="F3431" s="128">
        <v>110</v>
      </c>
      <c r="G3431" s="126" t="s">
        <v>13716</v>
      </c>
      <c r="H3431" s="126" t="s">
        <v>20121</v>
      </c>
      <c r="I3431" s="126" t="s">
        <v>20122</v>
      </c>
      <c r="J3431" s="126" t="s">
        <v>26234</v>
      </c>
      <c r="K3431" s="9">
        <f>_xlfn.IFNA(VLOOKUP(Table5[[#This Row],[Section]],SubSill_Tier,2,FALSE),0)</f>
        <v>0</v>
      </c>
      <c r="L3431" s="9" t="str">
        <f t="shared" si="62"/>
        <v/>
      </c>
      <c r="M3431" s="205" t="str" cm="1">
        <f t="array" ref="M3431">_xlfn.IFS(NOT(ISERROR(VLOOKUP(Table5[[#This Row],[Section]],TB_notTB,1,FALSE))),"No",LEFT(Table5[[#This Row],[Section]],3)="ETB","PLS",LEFT(Table5[[#This Row],[Section]],1)="7","PDB",NOT(ISBLANK(Table5[[#This Row],[Section]])),"No")</f>
        <v>No</v>
      </c>
    </row>
    <row r="3432" spans="1:13" x14ac:dyDescent="0.25">
      <c r="A3432" s="126" t="s">
        <v>14973</v>
      </c>
      <c r="B3432" s="126" t="s">
        <v>22104</v>
      </c>
      <c r="C3432" s="126" t="s">
        <v>75</v>
      </c>
      <c r="D3432" s="127">
        <v>0.57199999999999995</v>
      </c>
      <c r="E3432" s="128">
        <v>323</v>
      </c>
      <c r="F3432" s="128">
        <v>128</v>
      </c>
      <c r="G3432" s="126" t="s">
        <v>14974</v>
      </c>
      <c r="H3432" s="126" t="s">
        <v>21160</v>
      </c>
      <c r="I3432" s="126" t="s">
        <v>22105</v>
      </c>
      <c r="J3432" s="126" t="s">
        <v>26278</v>
      </c>
      <c r="K3432" s="9">
        <f>_xlfn.IFNA(VLOOKUP(Table5[[#This Row],[Section]],SubSill_Tier,2,FALSE),0)</f>
        <v>0</v>
      </c>
      <c r="L3432" s="9" t="str">
        <f t="shared" si="62"/>
        <v/>
      </c>
      <c r="M3432" s="205" t="str" cm="1">
        <f t="array" ref="M3432">_xlfn.IFS(NOT(ISERROR(VLOOKUP(Table5[[#This Row],[Section]],TB_notTB,1,FALSE))),"No",LEFT(Table5[[#This Row],[Section]],3)="ETB","PLS",LEFT(Table5[[#This Row],[Section]],1)="7","PDB",NOT(ISBLANK(Table5[[#This Row],[Section]])),"No")</f>
        <v>No</v>
      </c>
    </row>
    <row r="3433" spans="1:13" x14ac:dyDescent="0.25">
      <c r="A3433" s="126" t="s">
        <v>14975</v>
      </c>
      <c r="B3433" s="126" t="s">
        <v>22106</v>
      </c>
      <c r="C3433" s="126" t="s">
        <v>75</v>
      </c>
      <c r="D3433" s="127">
        <v>0.499</v>
      </c>
      <c r="E3433" s="128">
        <v>286</v>
      </c>
      <c r="F3433" s="128">
        <v>160</v>
      </c>
      <c r="G3433" s="126" t="s">
        <v>14974</v>
      </c>
      <c r="H3433" s="126" t="s">
        <v>21160</v>
      </c>
      <c r="I3433" s="126" t="s">
        <v>22105</v>
      </c>
      <c r="J3433" s="126" t="s">
        <v>26278</v>
      </c>
      <c r="K3433" s="9">
        <f>_xlfn.IFNA(VLOOKUP(Table5[[#This Row],[Section]],SubSill_Tier,2,FALSE),0)</f>
        <v>0</v>
      </c>
      <c r="L3433" s="9" t="str">
        <f t="shared" si="62"/>
        <v/>
      </c>
      <c r="M3433" s="205" t="str" cm="1">
        <f t="array" ref="M3433">_xlfn.IFS(NOT(ISERROR(VLOOKUP(Table5[[#This Row],[Section]],TB_notTB,1,FALSE))),"No",LEFT(Table5[[#This Row],[Section]],3)="ETB","PLS",LEFT(Table5[[#This Row],[Section]],1)="7","PDB",NOT(ISBLANK(Table5[[#This Row],[Section]])),"No")</f>
        <v>No</v>
      </c>
    </row>
    <row r="3434" spans="1:13" x14ac:dyDescent="0.25">
      <c r="A3434" s="126" t="s">
        <v>14976</v>
      </c>
      <c r="B3434" s="126" t="s">
        <v>22107</v>
      </c>
      <c r="C3434" s="126" t="s">
        <v>75</v>
      </c>
      <c r="D3434" s="127">
        <v>0.50600000000000001</v>
      </c>
      <c r="E3434" s="128">
        <v>296</v>
      </c>
      <c r="F3434" s="128">
        <v>208</v>
      </c>
      <c r="G3434" s="126" t="s">
        <v>14974</v>
      </c>
      <c r="H3434" s="126" t="s">
        <v>21160</v>
      </c>
      <c r="I3434" s="126" t="s">
        <v>22105</v>
      </c>
      <c r="J3434" s="126" t="s">
        <v>26278</v>
      </c>
      <c r="K3434" s="9">
        <f>_xlfn.IFNA(VLOOKUP(Table5[[#This Row],[Section]],SubSill_Tier,2,FALSE),0)</f>
        <v>0</v>
      </c>
      <c r="L3434" s="9" t="str">
        <f t="shared" si="62"/>
        <v/>
      </c>
      <c r="M3434" s="205" t="str" cm="1">
        <f t="array" ref="M3434">_xlfn.IFS(NOT(ISERROR(VLOOKUP(Table5[[#This Row],[Section]],TB_notTB,1,FALSE))),"No",LEFT(Table5[[#This Row],[Section]],3)="ETB","PLS",LEFT(Table5[[#This Row],[Section]],1)="7","PDB",NOT(ISBLANK(Table5[[#This Row],[Section]])),"No")</f>
        <v>No</v>
      </c>
    </row>
    <row r="3435" spans="1:13" x14ac:dyDescent="0.25">
      <c r="A3435" s="126" t="s">
        <v>14977</v>
      </c>
      <c r="B3435" s="126" t="s">
        <v>22108</v>
      </c>
      <c r="C3435" s="126" t="s">
        <v>75</v>
      </c>
      <c r="D3435" s="127">
        <v>0.92500000000000004</v>
      </c>
      <c r="E3435" s="128">
        <v>466</v>
      </c>
      <c r="F3435" s="128">
        <v>143</v>
      </c>
      <c r="G3435" s="126" t="s">
        <v>14974</v>
      </c>
      <c r="H3435" s="126" t="s">
        <v>21160</v>
      </c>
      <c r="I3435" s="126" t="s">
        <v>22105</v>
      </c>
      <c r="J3435" s="126" t="s">
        <v>26278</v>
      </c>
      <c r="K3435" s="9">
        <f>_xlfn.IFNA(VLOOKUP(Table5[[#This Row],[Section]],SubSill_Tier,2,FALSE),0)</f>
        <v>0</v>
      </c>
      <c r="L3435" s="9" t="str">
        <f t="shared" si="62"/>
        <v/>
      </c>
      <c r="M3435" s="205" t="str" cm="1">
        <f t="array" ref="M3435">_xlfn.IFS(NOT(ISERROR(VLOOKUP(Table5[[#This Row],[Section]],TB_notTB,1,FALSE))),"No",LEFT(Table5[[#This Row],[Section]],3)="ETB","PLS",LEFT(Table5[[#This Row],[Section]],1)="7","PDB",NOT(ISBLANK(Table5[[#This Row],[Section]])),"No")</f>
        <v>No</v>
      </c>
    </row>
    <row r="3436" spans="1:13" x14ac:dyDescent="0.25">
      <c r="A3436" s="126" t="s">
        <v>14978</v>
      </c>
      <c r="B3436" s="126" t="s">
        <v>22109</v>
      </c>
      <c r="C3436" s="126" t="s">
        <v>75</v>
      </c>
      <c r="D3436" s="127">
        <v>0.56000000000000005</v>
      </c>
      <c r="E3436" s="128">
        <v>291</v>
      </c>
      <c r="F3436" s="128">
        <v>127</v>
      </c>
      <c r="G3436" s="126" t="s">
        <v>14979</v>
      </c>
      <c r="H3436" s="126" t="s">
        <v>21162</v>
      </c>
      <c r="I3436" s="126" t="s">
        <v>22110</v>
      </c>
      <c r="J3436" s="126" t="s">
        <v>26278</v>
      </c>
      <c r="K3436" s="9">
        <f>_xlfn.IFNA(VLOOKUP(Table5[[#This Row],[Section]],SubSill_Tier,2,FALSE),0)</f>
        <v>0</v>
      </c>
      <c r="L3436" s="9" t="str">
        <f t="shared" si="62"/>
        <v/>
      </c>
      <c r="M3436" s="205" t="str" cm="1">
        <f t="array" ref="M3436">_xlfn.IFS(NOT(ISERROR(VLOOKUP(Table5[[#This Row],[Section]],TB_notTB,1,FALSE))),"No",LEFT(Table5[[#This Row],[Section]],3)="ETB","PLS",LEFT(Table5[[#This Row],[Section]],1)="7","PDB",NOT(ISBLANK(Table5[[#This Row],[Section]])),"No")</f>
        <v>No</v>
      </c>
    </row>
    <row r="3437" spans="1:13" x14ac:dyDescent="0.25">
      <c r="A3437" s="126" t="s">
        <v>14980</v>
      </c>
      <c r="B3437" s="126" t="s">
        <v>22111</v>
      </c>
      <c r="C3437" s="126" t="s">
        <v>75</v>
      </c>
      <c r="D3437" s="127">
        <v>0.623</v>
      </c>
      <c r="E3437" s="128">
        <v>325</v>
      </c>
      <c r="F3437" s="128">
        <v>163</v>
      </c>
      <c r="G3437" s="126" t="s">
        <v>14979</v>
      </c>
      <c r="H3437" s="126" t="s">
        <v>21162</v>
      </c>
      <c r="I3437" s="126" t="s">
        <v>22110</v>
      </c>
      <c r="J3437" s="126" t="s">
        <v>26278</v>
      </c>
      <c r="K3437" s="9">
        <f>_xlfn.IFNA(VLOOKUP(Table5[[#This Row],[Section]],SubSill_Tier,2,FALSE),0)</f>
        <v>0</v>
      </c>
      <c r="L3437" s="9" t="str">
        <f t="shared" si="62"/>
        <v/>
      </c>
      <c r="M3437" s="205" t="str" cm="1">
        <f t="array" ref="M3437">_xlfn.IFS(NOT(ISERROR(VLOOKUP(Table5[[#This Row],[Section]],TB_notTB,1,FALSE))),"No",LEFT(Table5[[#This Row],[Section]],3)="ETB","PLS",LEFT(Table5[[#This Row],[Section]],1)="7","PDB",NOT(ISBLANK(Table5[[#This Row],[Section]])),"No")</f>
        <v>No</v>
      </c>
    </row>
    <row r="3438" spans="1:13" x14ac:dyDescent="0.25">
      <c r="A3438" s="126" t="s">
        <v>14981</v>
      </c>
      <c r="B3438" s="126" t="s">
        <v>22112</v>
      </c>
      <c r="C3438" s="126" t="s">
        <v>75</v>
      </c>
      <c r="D3438" s="127">
        <v>0.92</v>
      </c>
      <c r="E3438" s="128">
        <v>258</v>
      </c>
      <c r="F3438" s="128">
        <v>258</v>
      </c>
      <c r="G3438" s="126" t="s">
        <v>14979</v>
      </c>
      <c r="H3438" s="126" t="s">
        <v>21162</v>
      </c>
      <c r="I3438" s="126" t="s">
        <v>22110</v>
      </c>
      <c r="J3438" s="126" t="s">
        <v>26278</v>
      </c>
      <c r="K3438" s="9">
        <f>_xlfn.IFNA(VLOOKUP(Table5[[#This Row],[Section]],SubSill_Tier,2,FALSE),0)</f>
        <v>0</v>
      </c>
      <c r="L3438" s="9" t="str">
        <f t="shared" si="62"/>
        <v/>
      </c>
      <c r="M3438" s="205" t="str" cm="1">
        <f t="array" ref="M3438">_xlfn.IFS(NOT(ISERROR(VLOOKUP(Table5[[#This Row],[Section]],TB_notTB,1,FALSE))),"No",LEFT(Table5[[#This Row],[Section]],3)="ETB","PLS",LEFT(Table5[[#This Row],[Section]],1)="7","PDB",NOT(ISBLANK(Table5[[#This Row],[Section]])),"No")</f>
        <v>No</v>
      </c>
    </row>
    <row r="3439" spans="1:13" x14ac:dyDescent="0.25">
      <c r="A3439" s="126" t="s">
        <v>14982</v>
      </c>
      <c r="B3439" s="126" t="s">
        <v>22113</v>
      </c>
      <c r="C3439" s="126" t="s">
        <v>75</v>
      </c>
      <c r="D3439" s="127">
        <v>0.55200000000000005</v>
      </c>
      <c r="E3439" s="128">
        <v>260</v>
      </c>
      <c r="F3439" s="128">
        <v>120</v>
      </c>
      <c r="G3439" s="126" t="s">
        <v>14979</v>
      </c>
      <c r="H3439" s="126" t="s">
        <v>21162</v>
      </c>
      <c r="I3439" s="126" t="s">
        <v>22110</v>
      </c>
      <c r="J3439" s="126" t="s">
        <v>26278</v>
      </c>
      <c r="K3439" s="9">
        <f>_xlfn.IFNA(VLOOKUP(Table5[[#This Row],[Section]],SubSill_Tier,2,FALSE),0)</f>
        <v>0</v>
      </c>
      <c r="L3439" s="9" t="str">
        <f t="shared" si="62"/>
        <v/>
      </c>
      <c r="M3439" s="205" t="str" cm="1">
        <f t="array" ref="M3439">_xlfn.IFS(NOT(ISERROR(VLOOKUP(Table5[[#This Row],[Section]],TB_notTB,1,FALSE))),"No",LEFT(Table5[[#This Row],[Section]],3)="ETB","PLS",LEFT(Table5[[#This Row],[Section]],1)="7","PDB",NOT(ISBLANK(Table5[[#This Row],[Section]])),"No")</f>
        <v>No</v>
      </c>
    </row>
    <row r="3440" spans="1:13" x14ac:dyDescent="0.25">
      <c r="A3440" s="126" t="s">
        <v>7038</v>
      </c>
      <c r="B3440" s="126" t="s">
        <v>17222</v>
      </c>
      <c r="C3440" s="126" t="s">
        <v>98</v>
      </c>
      <c r="D3440" s="127">
        <v>3.7090000000000001</v>
      </c>
      <c r="E3440" s="128">
        <v>436</v>
      </c>
      <c r="F3440" s="128">
        <v>436</v>
      </c>
      <c r="G3440" s="126" t="s">
        <v>13721</v>
      </c>
      <c r="H3440" s="126" t="s">
        <v>20132</v>
      </c>
      <c r="I3440" s="126" t="s">
        <v>20133</v>
      </c>
      <c r="J3440" s="126" t="s">
        <v>26250</v>
      </c>
      <c r="K3440" s="9">
        <f>_xlfn.IFNA(VLOOKUP(Table5[[#This Row],[Section]],SubSill_Tier,2,FALSE),0)</f>
        <v>0</v>
      </c>
      <c r="L3440" s="9" t="str">
        <f t="shared" si="62"/>
        <v/>
      </c>
      <c r="M3440" s="205" t="str" cm="1">
        <f t="array" ref="M3440">_xlfn.IFS(NOT(ISERROR(VLOOKUP(Table5[[#This Row],[Section]],TB_notTB,1,FALSE))),"No",LEFT(Table5[[#This Row],[Section]],3)="ETB","PLS",LEFT(Table5[[#This Row],[Section]],1)="7","PDB",NOT(ISBLANK(Table5[[#This Row],[Section]])),"No")</f>
        <v>No</v>
      </c>
    </row>
    <row r="3441" spans="1:13" x14ac:dyDescent="0.25">
      <c r="A3441" s="126" t="s">
        <v>7039</v>
      </c>
      <c r="B3441" s="126" t="s">
        <v>17222</v>
      </c>
      <c r="C3441" s="126" t="s">
        <v>98</v>
      </c>
      <c r="D3441" s="127">
        <v>0.88700000000000001</v>
      </c>
      <c r="E3441" s="128">
        <v>192</v>
      </c>
      <c r="F3441" s="128">
        <v>192</v>
      </c>
      <c r="G3441" s="126" t="s">
        <v>13724</v>
      </c>
      <c r="H3441" s="126" t="s">
        <v>20186</v>
      </c>
      <c r="I3441" s="126" t="s">
        <v>22099</v>
      </c>
      <c r="J3441" s="126" t="s">
        <v>26234</v>
      </c>
      <c r="K3441" s="9">
        <f>_xlfn.IFNA(VLOOKUP(Table5[[#This Row],[Section]],SubSill_Tier,2,FALSE),0)</f>
        <v>0</v>
      </c>
      <c r="L3441" s="9" t="str">
        <f t="shared" si="62"/>
        <v/>
      </c>
      <c r="M3441" s="205" t="str" cm="1">
        <f t="array" ref="M3441">_xlfn.IFS(NOT(ISERROR(VLOOKUP(Table5[[#This Row],[Section]],TB_notTB,1,FALSE))),"No",LEFT(Table5[[#This Row],[Section]],3)="ETB","PLS",LEFT(Table5[[#This Row],[Section]],1)="7","PDB",NOT(ISBLANK(Table5[[#This Row],[Section]])),"No")</f>
        <v>No</v>
      </c>
    </row>
    <row r="3442" spans="1:13" x14ac:dyDescent="0.25">
      <c r="A3442" s="126" t="s">
        <v>7040</v>
      </c>
      <c r="B3442" s="126" t="s">
        <v>27887</v>
      </c>
      <c r="C3442" s="126" t="s">
        <v>75</v>
      </c>
      <c r="D3442" s="127">
        <v>0.25900000000000001</v>
      </c>
      <c r="E3442" s="128">
        <v>100</v>
      </c>
      <c r="F3442" s="128">
        <v>100</v>
      </c>
      <c r="G3442" s="126" t="s">
        <v>13718</v>
      </c>
      <c r="H3442" s="126" t="s">
        <v>20127</v>
      </c>
      <c r="I3442" s="126" t="s">
        <v>21060</v>
      </c>
      <c r="J3442" s="126" t="s">
        <v>26236</v>
      </c>
      <c r="K3442" s="9">
        <f>_xlfn.IFNA(VLOOKUP(Table5[[#This Row],[Section]],SubSill_Tier,2,FALSE),0)</f>
        <v>0</v>
      </c>
      <c r="L3442" s="9" t="str">
        <f t="shared" si="62"/>
        <v/>
      </c>
      <c r="M3442" s="205" t="str" cm="1">
        <f t="array" ref="M3442">_xlfn.IFS(NOT(ISERROR(VLOOKUP(Table5[[#This Row],[Section]],TB_notTB,1,FALSE))),"No",LEFT(Table5[[#This Row],[Section]],3)="ETB","PLS",LEFT(Table5[[#This Row],[Section]],1)="7","PDB",NOT(ISBLANK(Table5[[#This Row],[Section]])),"No")</f>
        <v>No</v>
      </c>
    </row>
    <row r="3443" spans="1:13" x14ac:dyDescent="0.25">
      <c r="A3443" s="126" t="s">
        <v>7041</v>
      </c>
      <c r="B3443" s="126" t="s">
        <v>7042</v>
      </c>
      <c r="C3443" s="126" t="s">
        <v>75</v>
      </c>
      <c r="D3443" s="127">
        <v>1.639</v>
      </c>
      <c r="E3443" s="128">
        <v>300</v>
      </c>
      <c r="F3443" s="128">
        <v>300</v>
      </c>
      <c r="G3443" s="126" t="s">
        <v>13731</v>
      </c>
      <c r="H3443" s="126" t="s">
        <v>20121</v>
      </c>
      <c r="I3443" s="126" t="s">
        <v>20122</v>
      </c>
      <c r="J3443" s="126" t="s">
        <v>26234</v>
      </c>
      <c r="K3443" s="9">
        <f>_xlfn.IFNA(VLOOKUP(Table5[[#This Row],[Section]],SubSill_Tier,2,FALSE),0)</f>
        <v>0</v>
      </c>
      <c r="L3443" s="9" t="str">
        <f t="shared" si="62"/>
        <v>Wall</v>
      </c>
      <c r="M3443" s="205" t="str" cm="1">
        <f t="array" ref="M3443">_xlfn.IFS(NOT(ISERROR(VLOOKUP(Table5[[#This Row],[Section]],TB_notTB,1,FALSE))),"No",LEFT(Table5[[#This Row],[Section]],3)="ETB","PLS",LEFT(Table5[[#This Row],[Section]],1)="7","PDB",NOT(ISBLANK(Table5[[#This Row],[Section]])),"No")</f>
        <v>No</v>
      </c>
    </row>
    <row r="3444" spans="1:13" x14ac:dyDescent="0.25">
      <c r="A3444" s="126" t="s">
        <v>7043</v>
      </c>
      <c r="B3444" s="126" t="s">
        <v>3598</v>
      </c>
      <c r="C3444" s="126" t="s">
        <v>98</v>
      </c>
      <c r="D3444" s="127">
        <v>1.1299999999999999</v>
      </c>
      <c r="E3444" s="128">
        <v>196</v>
      </c>
      <c r="F3444" s="128">
        <v>196</v>
      </c>
      <c r="G3444" s="126" t="s">
        <v>13724</v>
      </c>
      <c r="H3444" s="126" t="s">
        <v>20186</v>
      </c>
      <c r="I3444" s="126" t="s">
        <v>22099</v>
      </c>
      <c r="J3444" s="126" t="s">
        <v>26234</v>
      </c>
      <c r="K3444" s="9">
        <f>_xlfn.IFNA(VLOOKUP(Table5[[#This Row],[Section]],SubSill_Tier,2,FALSE),0)</f>
        <v>0</v>
      </c>
      <c r="L3444" s="9" t="str">
        <f t="shared" si="62"/>
        <v/>
      </c>
      <c r="M3444" s="205" t="str" cm="1">
        <f t="array" ref="M3444">_xlfn.IFS(NOT(ISERROR(VLOOKUP(Table5[[#This Row],[Section]],TB_notTB,1,FALSE))),"No",LEFT(Table5[[#This Row],[Section]],3)="ETB","PLS",LEFT(Table5[[#This Row],[Section]],1)="7","PDB",NOT(ISBLANK(Table5[[#This Row],[Section]])),"No")</f>
        <v>No</v>
      </c>
    </row>
    <row r="3445" spans="1:13" x14ac:dyDescent="0.25">
      <c r="A3445" s="126" t="s">
        <v>7044</v>
      </c>
      <c r="B3445" s="126" t="s">
        <v>27888</v>
      </c>
      <c r="C3445" s="126" t="s">
        <v>98</v>
      </c>
      <c r="D3445" s="127">
        <v>0.11899999999999999</v>
      </c>
      <c r="E3445" s="128">
        <v>100</v>
      </c>
      <c r="F3445" s="128">
        <v>100</v>
      </c>
      <c r="G3445" s="126" t="s">
        <v>13715</v>
      </c>
      <c r="H3445" s="126" t="s">
        <v>20123</v>
      </c>
      <c r="I3445" s="126" t="s">
        <v>21058</v>
      </c>
      <c r="J3445" s="126" t="s">
        <v>26235</v>
      </c>
      <c r="K3445" s="9">
        <f>_xlfn.IFNA(VLOOKUP(Table5[[#This Row],[Section]],SubSill_Tier,2,FALSE),0)</f>
        <v>0</v>
      </c>
      <c r="L3445" s="9" t="str">
        <f t="shared" si="62"/>
        <v/>
      </c>
      <c r="M3445" s="205" t="str" cm="1">
        <f t="array" ref="M3445">_xlfn.IFS(NOT(ISERROR(VLOOKUP(Table5[[#This Row],[Section]],TB_notTB,1,FALSE))),"No",LEFT(Table5[[#This Row],[Section]],3)="ETB","PLS",LEFT(Table5[[#This Row],[Section]],1)="7","PDB",NOT(ISBLANK(Table5[[#This Row],[Section]])),"No")</f>
        <v>No</v>
      </c>
    </row>
    <row r="3446" spans="1:13" x14ac:dyDescent="0.25">
      <c r="A3446" s="126" t="s">
        <v>7045</v>
      </c>
      <c r="B3446" s="126" t="s">
        <v>3598</v>
      </c>
      <c r="C3446" s="126" t="s">
        <v>98</v>
      </c>
      <c r="D3446" s="127">
        <v>2.1789999999999998</v>
      </c>
      <c r="E3446" s="128">
        <v>420</v>
      </c>
      <c r="F3446" s="128">
        <v>420</v>
      </c>
      <c r="G3446" s="126" t="s">
        <v>13724</v>
      </c>
      <c r="H3446" s="126" t="s">
        <v>20186</v>
      </c>
      <c r="I3446" s="126" t="s">
        <v>22099</v>
      </c>
      <c r="J3446" s="126" t="s">
        <v>26234</v>
      </c>
      <c r="K3446" s="9">
        <f>_xlfn.IFNA(VLOOKUP(Table5[[#This Row],[Section]],SubSill_Tier,2,FALSE),0)</f>
        <v>0</v>
      </c>
      <c r="L3446" s="9" t="str">
        <f t="shared" si="62"/>
        <v/>
      </c>
      <c r="M3446" s="205" t="str" cm="1">
        <f t="array" ref="M3446">_xlfn.IFS(NOT(ISERROR(VLOOKUP(Table5[[#This Row],[Section]],TB_notTB,1,FALSE))),"No",LEFT(Table5[[#This Row],[Section]],3)="ETB","PLS",LEFT(Table5[[#This Row],[Section]],1)="7","PDB",NOT(ISBLANK(Table5[[#This Row],[Section]])),"No")</f>
        <v>No</v>
      </c>
    </row>
    <row r="3447" spans="1:13" x14ac:dyDescent="0.25">
      <c r="A3447" s="126" t="s">
        <v>7046</v>
      </c>
      <c r="B3447" s="126" t="s">
        <v>3598</v>
      </c>
      <c r="C3447" s="126" t="s">
        <v>98</v>
      </c>
      <c r="D3447" s="127">
        <v>1.111</v>
      </c>
      <c r="E3447" s="128">
        <v>275</v>
      </c>
      <c r="F3447" s="128">
        <v>275</v>
      </c>
      <c r="G3447" s="126" t="s">
        <v>13724</v>
      </c>
      <c r="H3447" s="126" t="s">
        <v>20186</v>
      </c>
      <c r="I3447" s="126" t="s">
        <v>22099</v>
      </c>
      <c r="J3447" s="126" t="s">
        <v>26234</v>
      </c>
      <c r="K3447" s="9">
        <f>_xlfn.IFNA(VLOOKUP(Table5[[#This Row],[Section]],SubSill_Tier,2,FALSE),0)</f>
        <v>0</v>
      </c>
      <c r="L3447" s="9" t="str">
        <f t="shared" si="62"/>
        <v/>
      </c>
      <c r="M3447" s="205" t="str" cm="1">
        <f t="array" ref="M3447">_xlfn.IFS(NOT(ISERROR(VLOOKUP(Table5[[#This Row],[Section]],TB_notTB,1,FALSE))),"No",LEFT(Table5[[#This Row],[Section]],3)="ETB","PLS",LEFT(Table5[[#This Row],[Section]],1)="7","PDB",NOT(ISBLANK(Table5[[#This Row],[Section]])),"No")</f>
        <v>No</v>
      </c>
    </row>
    <row r="3448" spans="1:13" x14ac:dyDescent="0.25">
      <c r="A3448" s="126" t="s">
        <v>7047</v>
      </c>
      <c r="B3448" s="126" t="s">
        <v>3598</v>
      </c>
      <c r="C3448" s="126" t="s">
        <v>98</v>
      </c>
      <c r="D3448" s="127">
        <v>1.2849999999999999</v>
      </c>
      <c r="E3448" s="128">
        <v>201</v>
      </c>
      <c r="F3448" s="128">
        <v>201</v>
      </c>
      <c r="G3448" s="126" t="s">
        <v>13724</v>
      </c>
      <c r="H3448" s="126" t="s">
        <v>20186</v>
      </c>
      <c r="I3448" s="126" t="s">
        <v>22099</v>
      </c>
      <c r="J3448" s="126" t="s">
        <v>26234</v>
      </c>
      <c r="K3448" s="9">
        <f>_xlfn.IFNA(VLOOKUP(Table5[[#This Row],[Section]],SubSill_Tier,2,FALSE),0)</f>
        <v>0</v>
      </c>
      <c r="L3448" s="9" t="str">
        <f t="shared" si="62"/>
        <v/>
      </c>
      <c r="M3448" s="205" t="str" cm="1">
        <f t="array" ref="M3448">_xlfn.IFS(NOT(ISERROR(VLOOKUP(Table5[[#This Row],[Section]],TB_notTB,1,FALSE))),"No",LEFT(Table5[[#This Row],[Section]],3)="ETB","PLS",LEFT(Table5[[#This Row],[Section]],1)="7","PDB",NOT(ISBLANK(Table5[[#This Row],[Section]])),"No")</f>
        <v>No</v>
      </c>
    </row>
    <row r="3449" spans="1:13" x14ac:dyDescent="0.25">
      <c r="A3449" s="126" t="s">
        <v>7048</v>
      </c>
      <c r="B3449" s="126" t="s">
        <v>3598</v>
      </c>
      <c r="C3449" s="126" t="s">
        <v>98</v>
      </c>
      <c r="D3449" s="127">
        <v>0.95699999999999996</v>
      </c>
      <c r="E3449" s="128">
        <v>211</v>
      </c>
      <c r="F3449" s="128">
        <v>211</v>
      </c>
      <c r="G3449" s="126" t="s">
        <v>13724</v>
      </c>
      <c r="H3449" s="126" t="s">
        <v>20186</v>
      </c>
      <c r="I3449" s="126" t="s">
        <v>22099</v>
      </c>
      <c r="J3449" s="126" t="s">
        <v>26234</v>
      </c>
      <c r="K3449" s="9">
        <f>_xlfn.IFNA(VLOOKUP(Table5[[#This Row],[Section]],SubSill_Tier,2,FALSE),0)</f>
        <v>0</v>
      </c>
      <c r="L3449" s="9" t="str">
        <f t="shared" si="62"/>
        <v/>
      </c>
      <c r="M3449" s="205" t="str" cm="1">
        <f t="array" ref="M3449">_xlfn.IFS(NOT(ISERROR(VLOOKUP(Table5[[#This Row],[Section]],TB_notTB,1,FALSE))),"No",LEFT(Table5[[#This Row],[Section]],3)="ETB","PLS",LEFT(Table5[[#This Row],[Section]],1)="7","PDB",NOT(ISBLANK(Table5[[#This Row],[Section]])),"No")</f>
        <v>No</v>
      </c>
    </row>
    <row r="3450" spans="1:13" x14ac:dyDescent="0.25">
      <c r="A3450" s="126" t="s">
        <v>7049</v>
      </c>
      <c r="B3450" s="126" t="s">
        <v>3598</v>
      </c>
      <c r="C3450" s="126" t="s">
        <v>98</v>
      </c>
      <c r="D3450" s="127">
        <v>1.256</v>
      </c>
      <c r="E3450" s="128">
        <v>351</v>
      </c>
      <c r="F3450" s="128">
        <v>351</v>
      </c>
      <c r="G3450" s="126" t="s">
        <v>13724</v>
      </c>
      <c r="H3450" s="126" t="s">
        <v>20186</v>
      </c>
      <c r="I3450" s="126" t="s">
        <v>22099</v>
      </c>
      <c r="J3450" s="126" t="s">
        <v>26234</v>
      </c>
      <c r="K3450" s="9">
        <f>_xlfn.IFNA(VLOOKUP(Table5[[#This Row],[Section]],SubSill_Tier,2,FALSE),0)</f>
        <v>0</v>
      </c>
      <c r="L3450" s="9" t="str">
        <f t="shared" si="62"/>
        <v/>
      </c>
      <c r="M3450" s="205" t="str" cm="1">
        <f t="array" ref="M3450">_xlfn.IFS(NOT(ISERROR(VLOOKUP(Table5[[#This Row],[Section]],TB_notTB,1,FALSE))),"No",LEFT(Table5[[#This Row],[Section]],3)="ETB","PLS",LEFT(Table5[[#This Row],[Section]],1)="7","PDB",NOT(ISBLANK(Table5[[#This Row],[Section]])),"No")</f>
        <v>No</v>
      </c>
    </row>
    <row r="3451" spans="1:13" x14ac:dyDescent="0.25">
      <c r="A3451" s="126" t="s">
        <v>12873</v>
      </c>
      <c r="B3451" s="126" t="s">
        <v>27889</v>
      </c>
      <c r="C3451" s="126" t="s">
        <v>75</v>
      </c>
      <c r="D3451" s="127">
        <v>1.534</v>
      </c>
      <c r="E3451" s="128">
        <v>235</v>
      </c>
      <c r="F3451" s="128">
        <v>235</v>
      </c>
      <c r="G3451" s="126" t="s">
        <v>13725</v>
      </c>
      <c r="H3451" s="126" t="s">
        <v>20134</v>
      </c>
      <c r="I3451" s="126" t="s">
        <v>20135</v>
      </c>
      <c r="J3451" s="126" t="s">
        <v>26236</v>
      </c>
      <c r="K3451" s="9">
        <f>_xlfn.IFNA(VLOOKUP(Table5[[#This Row],[Section]],SubSill_Tier,2,FALSE),0)</f>
        <v>0</v>
      </c>
      <c r="L3451" s="9" t="str">
        <f t="shared" si="62"/>
        <v/>
      </c>
      <c r="M3451" s="205" t="str" cm="1">
        <f t="array" ref="M3451">_xlfn.IFS(NOT(ISERROR(VLOOKUP(Table5[[#This Row],[Section]],TB_notTB,1,FALSE))),"No",LEFT(Table5[[#This Row],[Section]],3)="ETB","PLS",LEFT(Table5[[#This Row],[Section]],1)="7","PDB",NOT(ISBLANK(Table5[[#This Row],[Section]])),"No")</f>
        <v>No</v>
      </c>
    </row>
    <row r="3452" spans="1:13" x14ac:dyDescent="0.25">
      <c r="A3452" s="126" t="s">
        <v>7050</v>
      </c>
      <c r="B3452" s="126" t="s">
        <v>17222</v>
      </c>
      <c r="C3452" s="126" t="s">
        <v>98</v>
      </c>
      <c r="D3452" s="127">
        <v>0.216</v>
      </c>
      <c r="E3452" s="128">
        <v>110</v>
      </c>
      <c r="F3452" s="128">
        <v>110</v>
      </c>
      <c r="G3452" s="126" t="s">
        <v>13714</v>
      </c>
      <c r="H3452" s="126" t="s">
        <v>20121</v>
      </c>
      <c r="I3452" s="126" t="s">
        <v>20122</v>
      </c>
      <c r="J3452" s="126" t="s">
        <v>26234</v>
      </c>
      <c r="K3452" s="9">
        <f>_xlfn.IFNA(VLOOKUP(Table5[[#This Row],[Section]],SubSill_Tier,2,FALSE),0)</f>
        <v>0</v>
      </c>
      <c r="L3452" s="9" t="str">
        <f t="shared" si="62"/>
        <v/>
      </c>
      <c r="M3452" s="205" t="str" cm="1">
        <f t="array" ref="M3452">_xlfn.IFS(NOT(ISERROR(VLOOKUP(Table5[[#This Row],[Section]],TB_notTB,1,FALSE))),"No",LEFT(Table5[[#This Row],[Section]],3)="ETB","PLS",LEFT(Table5[[#This Row],[Section]],1)="7","PDB",NOT(ISBLANK(Table5[[#This Row],[Section]])),"No")</f>
        <v>No</v>
      </c>
    </row>
    <row r="3453" spans="1:13" x14ac:dyDescent="0.25">
      <c r="A3453" s="126" t="s">
        <v>1705</v>
      </c>
      <c r="B3453" s="126" t="s">
        <v>17222</v>
      </c>
      <c r="C3453" s="126" t="s">
        <v>98</v>
      </c>
      <c r="D3453" s="127">
        <v>0.35299999999999998</v>
      </c>
      <c r="E3453" s="128">
        <v>168</v>
      </c>
      <c r="F3453" s="128">
        <v>168</v>
      </c>
      <c r="G3453" s="126" t="s">
        <v>13736</v>
      </c>
      <c r="H3453" s="126" t="s">
        <v>20148</v>
      </c>
      <c r="I3453" s="126" t="s">
        <v>21073</v>
      </c>
      <c r="J3453" s="126" t="s">
        <v>26232</v>
      </c>
      <c r="K3453" s="9">
        <f>_xlfn.IFNA(VLOOKUP(Table5[[#This Row],[Section]],SubSill_Tier,2,FALSE),0)</f>
        <v>0</v>
      </c>
      <c r="L3453" s="9" t="str">
        <f t="shared" si="62"/>
        <v/>
      </c>
      <c r="M3453" s="205" t="str" cm="1">
        <f t="array" ref="M3453">_xlfn.IFS(NOT(ISERROR(VLOOKUP(Table5[[#This Row],[Section]],TB_notTB,1,FALSE))),"No",LEFT(Table5[[#This Row],[Section]],3)="ETB","PLS",LEFT(Table5[[#This Row],[Section]],1)="7","PDB",NOT(ISBLANK(Table5[[#This Row],[Section]])),"No")</f>
        <v>No</v>
      </c>
    </row>
    <row r="3454" spans="1:13" x14ac:dyDescent="0.25">
      <c r="A3454" s="126" t="s">
        <v>14983</v>
      </c>
      <c r="B3454" s="126" t="s">
        <v>19616</v>
      </c>
      <c r="C3454" s="126" t="s">
        <v>75</v>
      </c>
      <c r="D3454" s="127">
        <v>0.20300000000000001</v>
      </c>
      <c r="E3454" s="128">
        <v>115</v>
      </c>
      <c r="F3454" s="128">
        <v>100</v>
      </c>
      <c r="G3454" s="126" t="s">
        <v>14884</v>
      </c>
      <c r="H3454" s="126" t="s">
        <v>21146</v>
      </c>
      <c r="I3454" s="126" t="s">
        <v>22101</v>
      </c>
      <c r="J3454" s="126" t="s">
        <v>26278</v>
      </c>
      <c r="K3454" s="9">
        <f>_xlfn.IFNA(VLOOKUP(Table5[[#This Row],[Section]],SubSill_Tier,2,FALSE),0)</f>
        <v>0</v>
      </c>
      <c r="L3454" s="9" t="str">
        <f t="shared" si="62"/>
        <v/>
      </c>
      <c r="M3454" s="205" t="str" cm="1">
        <f t="array" ref="M3454">_xlfn.IFS(NOT(ISERROR(VLOOKUP(Table5[[#This Row],[Section]],TB_notTB,1,FALSE))),"No",LEFT(Table5[[#This Row],[Section]],3)="ETB","PLS",LEFT(Table5[[#This Row],[Section]],1)="7","PDB",NOT(ISBLANK(Table5[[#This Row],[Section]])),"No")</f>
        <v>No</v>
      </c>
    </row>
    <row r="3455" spans="1:13" x14ac:dyDescent="0.25">
      <c r="A3455" s="126" t="s">
        <v>7051</v>
      </c>
      <c r="B3455" s="126" t="s">
        <v>3598</v>
      </c>
      <c r="C3455" s="126" t="s">
        <v>98</v>
      </c>
      <c r="D3455" s="127">
        <v>1.139</v>
      </c>
      <c r="E3455" s="128">
        <v>398</v>
      </c>
      <c r="F3455" s="128">
        <v>398</v>
      </c>
      <c r="G3455" s="126" t="s">
        <v>13724</v>
      </c>
      <c r="H3455" s="126" t="s">
        <v>20186</v>
      </c>
      <c r="I3455" s="126" t="s">
        <v>22099</v>
      </c>
      <c r="J3455" s="126" t="s">
        <v>26234</v>
      </c>
      <c r="K3455" s="9">
        <f>_xlfn.IFNA(VLOOKUP(Table5[[#This Row],[Section]],SubSill_Tier,2,FALSE),0)</f>
        <v>0</v>
      </c>
      <c r="L3455" s="9" t="str">
        <f t="shared" si="62"/>
        <v/>
      </c>
      <c r="M3455" s="205" t="str" cm="1">
        <f t="array" ref="M3455">_xlfn.IFS(NOT(ISERROR(VLOOKUP(Table5[[#This Row],[Section]],TB_notTB,1,FALSE))),"No",LEFT(Table5[[#This Row],[Section]],3)="ETB","PLS",LEFT(Table5[[#This Row],[Section]],1)="7","PDB",NOT(ISBLANK(Table5[[#This Row],[Section]])),"No")</f>
        <v>No</v>
      </c>
    </row>
    <row r="3456" spans="1:13" x14ac:dyDescent="0.25">
      <c r="A3456" s="126" t="s">
        <v>7052</v>
      </c>
      <c r="B3456" s="126" t="s">
        <v>17222</v>
      </c>
      <c r="C3456" s="126" t="s">
        <v>98</v>
      </c>
      <c r="D3456" s="127">
        <v>0.185</v>
      </c>
      <c r="E3456" s="128">
        <v>100</v>
      </c>
      <c r="F3456" s="128">
        <v>100</v>
      </c>
      <c r="G3456" s="126" t="s">
        <v>13721</v>
      </c>
      <c r="H3456" s="126" t="s">
        <v>20121</v>
      </c>
      <c r="I3456" s="126" t="s">
        <v>20122</v>
      </c>
      <c r="J3456" s="126" t="s">
        <v>26234</v>
      </c>
      <c r="K3456" s="9">
        <f>_xlfn.IFNA(VLOOKUP(Table5[[#This Row],[Section]],SubSill_Tier,2,FALSE),0)</f>
        <v>0</v>
      </c>
      <c r="L3456" s="9" t="str">
        <f t="shared" si="62"/>
        <v/>
      </c>
      <c r="M3456" s="205" t="str" cm="1">
        <f t="array" ref="M3456">_xlfn.IFS(NOT(ISERROR(VLOOKUP(Table5[[#This Row],[Section]],TB_notTB,1,FALSE))),"No",LEFT(Table5[[#This Row],[Section]],3)="ETB","PLS",LEFT(Table5[[#This Row],[Section]],1)="7","PDB",NOT(ISBLANK(Table5[[#This Row],[Section]])),"No")</f>
        <v>No</v>
      </c>
    </row>
    <row r="3457" spans="1:13" x14ac:dyDescent="0.25">
      <c r="A3457" s="126" t="s">
        <v>1706</v>
      </c>
      <c r="B3457" s="126" t="s">
        <v>17222</v>
      </c>
      <c r="C3457" s="126" t="s">
        <v>98</v>
      </c>
      <c r="D3457" s="127">
        <v>0.63100000000000001</v>
      </c>
      <c r="E3457" s="128">
        <v>326</v>
      </c>
      <c r="F3457" s="128">
        <v>100</v>
      </c>
      <c r="G3457" s="126" t="s">
        <v>13736</v>
      </c>
      <c r="H3457" s="126" t="s">
        <v>20148</v>
      </c>
      <c r="I3457" s="126" t="s">
        <v>21073</v>
      </c>
      <c r="J3457" s="126" t="s">
        <v>26232</v>
      </c>
      <c r="K3457" s="9">
        <f>_xlfn.IFNA(VLOOKUP(Table5[[#This Row],[Section]],SubSill_Tier,2,FALSE),0)</f>
        <v>0</v>
      </c>
      <c r="L3457" s="9" t="str">
        <f t="shared" si="62"/>
        <v/>
      </c>
      <c r="M3457" s="205" t="str" cm="1">
        <f t="array" ref="M3457">_xlfn.IFS(NOT(ISERROR(VLOOKUP(Table5[[#This Row],[Section]],TB_notTB,1,FALSE))),"No",LEFT(Table5[[#This Row],[Section]],3)="ETB","PLS",LEFT(Table5[[#This Row],[Section]],1)="7","PDB",NOT(ISBLANK(Table5[[#This Row],[Section]])),"No")</f>
        <v>No</v>
      </c>
    </row>
    <row r="3458" spans="1:13" x14ac:dyDescent="0.25">
      <c r="A3458" s="126" t="s">
        <v>7053</v>
      </c>
      <c r="B3458" s="126" t="s">
        <v>7054</v>
      </c>
      <c r="C3458" s="126" t="s">
        <v>75</v>
      </c>
      <c r="D3458" s="127">
        <v>0.27600000000000002</v>
      </c>
      <c r="E3458" s="128">
        <v>100</v>
      </c>
      <c r="F3458" s="128">
        <v>100</v>
      </c>
      <c r="G3458" s="126" t="s">
        <v>13750</v>
      </c>
      <c r="H3458" s="126" t="s">
        <v>20121</v>
      </c>
      <c r="I3458" s="126" t="s">
        <v>20122</v>
      </c>
      <c r="J3458" s="126" t="s">
        <v>26234</v>
      </c>
      <c r="K3458" s="9">
        <f>_xlfn.IFNA(VLOOKUP(Table5[[#This Row],[Section]],SubSill_Tier,2,FALSE),0)</f>
        <v>0</v>
      </c>
      <c r="L3458" s="9" t="str">
        <f t="shared" ref="L3458:L3521" si="63">IFERROR(IF(LEFT(G3458,2)="AI",IF(_xlfn.NUMBERVALUE(IFERROR(LEFT(IF(ISERROR(FIND("X",UPPER(B3458))),UPPER(B3458),RIGHT(UPPER(B3458),LEN(UPPER(B3458))-FIND("~",SUBSTITUTE(UPPER(B3458),"X","~",LEN(UPPER(B3458))-LEN(SUBSTITUTE(UPPER(B3458),"X","")))))),FIND(" ",IF(ISERROR(FIND("X",UPPER(B3458))),UPPER(B3458),RIGHT(UPPER(B3458),LEN(UPPER(B3458))-FIND("~",SUBSTITUTE(UPPER(B3458),"X","~",LEN(UPPER(B3458))-LEN(SUBSTITUTE(UPPER(B3458),"X","")))))),1)-1),IF(ISERROR(FIND("X",UPPER(B3458))),UPPER(B3458),RIGHT(UPPER(B3458),LEN(UPPER(B3458))-FIND("~",SUBSTITUTE(UPPER(B3458),"X","~",LEN(UPPER(B3458))-LEN(SUBSTITUTE(UPPER(B3458),"X",""))))))),".")&gt;=5,"Wall",""),""),"")</f>
        <v/>
      </c>
      <c r="M3458" s="205" t="str" cm="1">
        <f t="array" ref="M3458">_xlfn.IFS(NOT(ISERROR(VLOOKUP(Table5[[#This Row],[Section]],TB_notTB,1,FALSE))),"No",LEFT(Table5[[#This Row],[Section]],3)="ETB","PLS",LEFT(Table5[[#This Row],[Section]],1)="7","PDB",NOT(ISBLANK(Table5[[#This Row],[Section]])),"No")</f>
        <v>No</v>
      </c>
    </row>
    <row r="3459" spans="1:13" x14ac:dyDescent="0.25">
      <c r="A3459" s="126" t="s">
        <v>7055</v>
      </c>
      <c r="B3459" s="126" t="s">
        <v>17222</v>
      </c>
      <c r="C3459" s="126" t="s">
        <v>98</v>
      </c>
      <c r="D3459" s="127">
        <v>0.503</v>
      </c>
      <c r="E3459" s="128">
        <v>224</v>
      </c>
      <c r="F3459" s="128">
        <v>224</v>
      </c>
      <c r="G3459" s="126" t="s">
        <v>13721</v>
      </c>
      <c r="H3459" s="126" t="s">
        <v>20121</v>
      </c>
      <c r="I3459" s="126" t="s">
        <v>20122</v>
      </c>
      <c r="J3459" s="126" t="s">
        <v>26234</v>
      </c>
      <c r="K3459" s="9">
        <f>_xlfn.IFNA(VLOOKUP(Table5[[#This Row],[Section]],SubSill_Tier,2,FALSE),0)</f>
        <v>0</v>
      </c>
      <c r="L3459" s="9" t="str">
        <f t="shared" si="63"/>
        <v/>
      </c>
      <c r="M3459" s="205" t="str" cm="1">
        <f t="array" ref="M3459">_xlfn.IFS(NOT(ISERROR(VLOOKUP(Table5[[#This Row],[Section]],TB_notTB,1,FALSE))),"No",LEFT(Table5[[#This Row],[Section]],3)="ETB","PLS",LEFT(Table5[[#This Row],[Section]],1)="7","PDB",NOT(ISBLANK(Table5[[#This Row],[Section]])),"No")</f>
        <v>No</v>
      </c>
    </row>
    <row r="3460" spans="1:13" x14ac:dyDescent="0.25">
      <c r="A3460" s="126" t="s">
        <v>1707</v>
      </c>
      <c r="B3460" s="126" t="s">
        <v>17222</v>
      </c>
      <c r="C3460" s="126" t="s">
        <v>98</v>
      </c>
      <c r="D3460" s="127">
        <v>0.77</v>
      </c>
      <c r="E3460" s="128">
        <v>222</v>
      </c>
      <c r="F3460" s="128">
        <v>222</v>
      </c>
      <c r="G3460" s="126" t="s">
        <v>13711</v>
      </c>
      <c r="H3460" s="126" t="s">
        <v>20119</v>
      </c>
      <c r="I3460" s="126" t="s">
        <v>21054</v>
      </c>
      <c r="J3460" s="126" t="s">
        <v>26232</v>
      </c>
      <c r="K3460" s="9">
        <f>_xlfn.IFNA(VLOOKUP(Table5[[#This Row],[Section]],SubSill_Tier,2,FALSE),0)</f>
        <v>0</v>
      </c>
      <c r="L3460" s="9" t="str">
        <f t="shared" si="63"/>
        <v/>
      </c>
      <c r="M3460" s="205" t="str" cm="1">
        <f t="array" ref="M3460">_xlfn.IFS(NOT(ISERROR(VLOOKUP(Table5[[#This Row],[Section]],TB_notTB,1,FALSE))),"No",LEFT(Table5[[#This Row],[Section]],3)="ETB","PLS",LEFT(Table5[[#This Row],[Section]],1)="7","PDB",NOT(ISBLANK(Table5[[#This Row],[Section]])),"No")</f>
        <v>No</v>
      </c>
    </row>
    <row r="3461" spans="1:13" x14ac:dyDescent="0.25">
      <c r="A3461" s="126" t="s">
        <v>7056</v>
      </c>
      <c r="B3461" s="126" t="s">
        <v>17222</v>
      </c>
      <c r="C3461" s="126" t="s">
        <v>98</v>
      </c>
      <c r="D3461" s="127">
        <v>0.35199999999999998</v>
      </c>
      <c r="E3461" s="128">
        <v>147</v>
      </c>
      <c r="F3461" s="128">
        <v>147</v>
      </c>
      <c r="G3461" s="126" t="s">
        <v>13716</v>
      </c>
      <c r="H3461" s="126" t="s">
        <v>20121</v>
      </c>
      <c r="I3461" s="126" t="s">
        <v>20122</v>
      </c>
      <c r="J3461" s="126" t="s">
        <v>26234</v>
      </c>
      <c r="K3461" s="9">
        <f>_xlfn.IFNA(VLOOKUP(Table5[[#This Row],[Section]],SubSill_Tier,2,FALSE),0)</f>
        <v>0</v>
      </c>
      <c r="L3461" s="9" t="str">
        <f t="shared" si="63"/>
        <v/>
      </c>
      <c r="M3461" s="205" t="str" cm="1">
        <f t="array" ref="M3461">_xlfn.IFS(NOT(ISERROR(VLOOKUP(Table5[[#This Row],[Section]],TB_notTB,1,FALSE))),"No",LEFT(Table5[[#This Row],[Section]],3)="ETB","PLS",LEFT(Table5[[#This Row],[Section]],1)="7","PDB",NOT(ISBLANK(Table5[[#This Row],[Section]])),"No")</f>
        <v>No</v>
      </c>
    </row>
    <row r="3462" spans="1:13" x14ac:dyDescent="0.25">
      <c r="A3462" s="126" t="s">
        <v>7057</v>
      </c>
      <c r="B3462" s="126" t="s">
        <v>17222</v>
      </c>
      <c r="C3462" s="126" t="s">
        <v>98</v>
      </c>
      <c r="D3462" s="127">
        <v>0.56699999999999995</v>
      </c>
      <c r="E3462" s="128">
        <v>236</v>
      </c>
      <c r="F3462" s="128">
        <v>236</v>
      </c>
      <c r="G3462" s="126" t="s">
        <v>13716</v>
      </c>
      <c r="H3462" s="126" t="s">
        <v>20121</v>
      </c>
      <c r="I3462" s="126" t="s">
        <v>20122</v>
      </c>
      <c r="J3462" s="126" t="s">
        <v>26234</v>
      </c>
      <c r="K3462" s="9">
        <f>_xlfn.IFNA(VLOOKUP(Table5[[#This Row],[Section]],SubSill_Tier,2,FALSE),0)</f>
        <v>0</v>
      </c>
      <c r="L3462" s="9" t="str">
        <f t="shared" si="63"/>
        <v/>
      </c>
      <c r="M3462" s="205" t="str" cm="1">
        <f t="array" ref="M3462">_xlfn.IFS(NOT(ISERROR(VLOOKUP(Table5[[#This Row],[Section]],TB_notTB,1,FALSE))),"No",LEFT(Table5[[#This Row],[Section]],3)="ETB","PLS",LEFT(Table5[[#This Row],[Section]],1)="7","PDB",NOT(ISBLANK(Table5[[#This Row],[Section]])),"No")</f>
        <v>No</v>
      </c>
    </row>
    <row r="3463" spans="1:13" x14ac:dyDescent="0.25">
      <c r="A3463" s="126" t="s">
        <v>1708</v>
      </c>
      <c r="B3463" s="126" t="s">
        <v>17222</v>
      </c>
      <c r="C3463" s="126" t="s">
        <v>98</v>
      </c>
      <c r="D3463" s="127">
        <v>0.316</v>
      </c>
      <c r="E3463" s="128">
        <v>149</v>
      </c>
      <c r="F3463" s="128">
        <v>100</v>
      </c>
      <c r="G3463" s="126" t="s">
        <v>13712</v>
      </c>
      <c r="H3463" s="126" t="s">
        <v>20120</v>
      </c>
      <c r="I3463" s="126" t="s">
        <v>21055</v>
      </c>
      <c r="J3463" s="126" t="s">
        <v>26232</v>
      </c>
      <c r="K3463" s="9">
        <f>_xlfn.IFNA(VLOOKUP(Table5[[#This Row],[Section]],SubSill_Tier,2,FALSE),0)</f>
        <v>0</v>
      </c>
      <c r="L3463" s="9" t="str">
        <f t="shared" si="63"/>
        <v/>
      </c>
      <c r="M3463" s="205" t="str" cm="1">
        <f t="array" ref="M3463">_xlfn.IFS(NOT(ISERROR(VLOOKUP(Table5[[#This Row],[Section]],TB_notTB,1,FALSE))),"No",LEFT(Table5[[#This Row],[Section]],3)="ETB","PLS",LEFT(Table5[[#This Row],[Section]],1)="7","PDB",NOT(ISBLANK(Table5[[#This Row],[Section]])),"No")</f>
        <v>No</v>
      </c>
    </row>
    <row r="3464" spans="1:13" x14ac:dyDescent="0.25">
      <c r="A3464" s="126" t="s">
        <v>11773</v>
      </c>
      <c r="B3464" s="126" t="s">
        <v>17222</v>
      </c>
      <c r="C3464" s="126" t="s">
        <v>98</v>
      </c>
      <c r="D3464" s="127">
        <v>0.122</v>
      </c>
      <c r="E3464" s="128">
        <v>100</v>
      </c>
      <c r="F3464" s="128">
        <v>100</v>
      </c>
      <c r="G3464" s="126" t="s">
        <v>13758</v>
      </c>
      <c r="H3464" s="126" t="s">
        <v>20201</v>
      </c>
      <c r="I3464" s="126" t="s">
        <v>20202</v>
      </c>
      <c r="J3464" s="126" t="s">
        <v>26258</v>
      </c>
      <c r="K3464" s="9">
        <f>_xlfn.IFNA(VLOOKUP(Table5[[#This Row],[Section]],SubSill_Tier,2,FALSE),0)</f>
        <v>0</v>
      </c>
      <c r="L3464" s="9" t="str">
        <f t="shared" si="63"/>
        <v/>
      </c>
      <c r="M3464" s="205" t="str" cm="1">
        <f t="array" ref="M3464">_xlfn.IFS(NOT(ISERROR(VLOOKUP(Table5[[#This Row],[Section]],TB_notTB,1,FALSE))),"No",LEFT(Table5[[#This Row],[Section]],3)="ETB","PLS",LEFT(Table5[[#This Row],[Section]],1)="7","PDB",NOT(ISBLANK(Table5[[#This Row],[Section]])),"No")</f>
        <v>No</v>
      </c>
    </row>
    <row r="3465" spans="1:13" x14ac:dyDescent="0.25">
      <c r="A3465" s="126" t="s">
        <v>1709</v>
      </c>
      <c r="B3465" s="126" t="s">
        <v>17222</v>
      </c>
      <c r="C3465" s="126" t="s">
        <v>75</v>
      </c>
      <c r="D3465" s="127">
        <v>1.5649999999999999</v>
      </c>
      <c r="E3465" s="128">
        <v>326</v>
      </c>
      <c r="F3465" s="128">
        <v>326</v>
      </c>
      <c r="G3465" s="126" t="s">
        <v>13711</v>
      </c>
      <c r="H3465" s="126" t="s">
        <v>20119</v>
      </c>
      <c r="I3465" s="126" t="s">
        <v>21054</v>
      </c>
      <c r="J3465" s="126" t="s">
        <v>26232</v>
      </c>
      <c r="K3465" s="9">
        <f>_xlfn.IFNA(VLOOKUP(Table5[[#This Row],[Section]],SubSill_Tier,2,FALSE),0)</f>
        <v>0</v>
      </c>
      <c r="L3465" s="9" t="str">
        <f t="shared" si="63"/>
        <v/>
      </c>
      <c r="M3465" s="205" t="str" cm="1">
        <f t="array" ref="M3465">_xlfn.IFS(NOT(ISERROR(VLOOKUP(Table5[[#This Row],[Section]],TB_notTB,1,FALSE))),"No",LEFT(Table5[[#This Row],[Section]],3)="ETB","PLS",LEFT(Table5[[#This Row],[Section]],1)="7","PDB",NOT(ISBLANK(Table5[[#This Row],[Section]])),"No")</f>
        <v>No</v>
      </c>
    </row>
    <row r="3466" spans="1:13" x14ac:dyDescent="0.25">
      <c r="A3466" s="126" t="s">
        <v>7058</v>
      </c>
      <c r="B3466" s="126" t="s">
        <v>27890</v>
      </c>
      <c r="C3466" s="126" t="s">
        <v>98</v>
      </c>
      <c r="D3466" s="127">
        <v>5.1820000000000004</v>
      </c>
      <c r="E3466" s="128">
        <v>182</v>
      </c>
      <c r="F3466" s="128">
        <v>182</v>
      </c>
      <c r="G3466" s="126" t="s">
        <v>13715</v>
      </c>
      <c r="H3466" s="126" t="s">
        <v>20141</v>
      </c>
      <c r="I3466" s="126" t="s">
        <v>20142</v>
      </c>
      <c r="J3466" s="126" t="s">
        <v>26244</v>
      </c>
      <c r="K3466" s="9">
        <f>_xlfn.IFNA(VLOOKUP(Table5[[#This Row],[Section]],SubSill_Tier,2,FALSE),0)</f>
        <v>0</v>
      </c>
      <c r="L3466" s="9" t="str">
        <f t="shared" si="63"/>
        <v/>
      </c>
      <c r="M3466" s="205" t="str" cm="1">
        <f t="array" ref="M3466">_xlfn.IFS(NOT(ISERROR(VLOOKUP(Table5[[#This Row],[Section]],TB_notTB,1,FALSE))),"No",LEFT(Table5[[#This Row],[Section]],3)="ETB","PLS",LEFT(Table5[[#This Row],[Section]],1)="7","PDB",NOT(ISBLANK(Table5[[#This Row],[Section]])),"No")</f>
        <v>No</v>
      </c>
    </row>
    <row r="3467" spans="1:13" x14ac:dyDescent="0.25">
      <c r="A3467" s="126" t="s">
        <v>7059</v>
      </c>
      <c r="B3467" s="126" t="s">
        <v>17222</v>
      </c>
      <c r="C3467" s="126" t="s">
        <v>98</v>
      </c>
      <c r="D3467" s="127">
        <v>3.7839999999999998</v>
      </c>
      <c r="E3467" s="128">
        <v>315</v>
      </c>
      <c r="F3467" s="128">
        <v>315</v>
      </c>
      <c r="G3467" s="126" t="s">
        <v>13714</v>
      </c>
      <c r="H3467" s="126" t="s">
        <v>20167</v>
      </c>
      <c r="I3467" s="126" t="s">
        <v>20168</v>
      </c>
      <c r="J3467" s="126" t="s">
        <v>26238</v>
      </c>
      <c r="K3467" s="9">
        <f>_xlfn.IFNA(VLOOKUP(Table5[[#This Row],[Section]],SubSill_Tier,2,FALSE),0)</f>
        <v>0</v>
      </c>
      <c r="L3467" s="9" t="str">
        <f t="shared" si="63"/>
        <v/>
      </c>
      <c r="M3467" s="205" t="str" cm="1">
        <f t="array" ref="M3467">_xlfn.IFS(NOT(ISERROR(VLOOKUP(Table5[[#This Row],[Section]],TB_notTB,1,FALSE))),"No",LEFT(Table5[[#This Row],[Section]],3)="ETB","PLS",LEFT(Table5[[#This Row],[Section]],1)="7","PDB",NOT(ISBLANK(Table5[[#This Row],[Section]])),"No")</f>
        <v>No</v>
      </c>
    </row>
    <row r="3468" spans="1:13" x14ac:dyDescent="0.25">
      <c r="A3468" s="126" t="s">
        <v>1710</v>
      </c>
      <c r="B3468" s="126" t="s">
        <v>17222</v>
      </c>
      <c r="C3468" s="126" t="s">
        <v>98</v>
      </c>
      <c r="D3468" s="127">
        <v>1.355</v>
      </c>
      <c r="E3468" s="128">
        <v>230</v>
      </c>
      <c r="F3468" s="128">
        <v>230</v>
      </c>
      <c r="G3468" s="126" t="s">
        <v>13730</v>
      </c>
      <c r="H3468" s="126" t="s">
        <v>20139</v>
      </c>
      <c r="I3468" s="126" t="s">
        <v>20140</v>
      </c>
      <c r="J3468" s="126" t="s">
        <v>26243</v>
      </c>
      <c r="K3468" s="9">
        <f>_xlfn.IFNA(VLOOKUP(Table5[[#This Row],[Section]],SubSill_Tier,2,FALSE),0)</f>
        <v>0</v>
      </c>
      <c r="L3468" s="9" t="str">
        <f t="shared" si="63"/>
        <v/>
      </c>
      <c r="M3468" s="205" t="str" cm="1">
        <f t="array" ref="M3468">_xlfn.IFS(NOT(ISERROR(VLOOKUP(Table5[[#This Row],[Section]],TB_notTB,1,FALSE))),"No",LEFT(Table5[[#This Row],[Section]],3)="ETB","PLS",LEFT(Table5[[#This Row],[Section]],1)="7","PDB",NOT(ISBLANK(Table5[[#This Row],[Section]])),"No")</f>
        <v>No</v>
      </c>
    </row>
    <row r="3469" spans="1:13" x14ac:dyDescent="0.25">
      <c r="A3469" s="126" t="s">
        <v>1711</v>
      </c>
      <c r="B3469" s="126" t="s">
        <v>17222</v>
      </c>
      <c r="C3469" s="126" t="s">
        <v>98</v>
      </c>
      <c r="D3469" s="127">
        <v>1.1040000000000001</v>
      </c>
      <c r="E3469" s="128">
        <v>236</v>
      </c>
      <c r="F3469" s="128">
        <v>236</v>
      </c>
      <c r="G3469" s="126" t="s">
        <v>13730</v>
      </c>
      <c r="H3469" s="126" t="s">
        <v>20139</v>
      </c>
      <c r="I3469" s="126" t="s">
        <v>20140</v>
      </c>
      <c r="J3469" s="126" t="s">
        <v>26243</v>
      </c>
      <c r="K3469" s="9">
        <f>_xlfn.IFNA(VLOOKUP(Table5[[#This Row],[Section]],SubSill_Tier,2,FALSE),0)</f>
        <v>0</v>
      </c>
      <c r="L3469" s="9" t="str">
        <f t="shared" si="63"/>
        <v/>
      </c>
      <c r="M3469" s="205" t="str" cm="1">
        <f t="array" ref="M3469">_xlfn.IFS(NOT(ISERROR(VLOOKUP(Table5[[#This Row],[Section]],TB_notTB,1,FALSE))),"No",LEFT(Table5[[#This Row],[Section]],3)="ETB","PLS",LEFT(Table5[[#This Row],[Section]],1)="7","PDB",NOT(ISBLANK(Table5[[#This Row],[Section]])),"No")</f>
        <v>No</v>
      </c>
    </row>
    <row r="3470" spans="1:13" x14ac:dyDescent="0.25">
      <c r="A3470" s="126" t="s">
        <v>1712</v>
      </c>
      <c r="B3470" s="126" t="s">
        <v>17222</v>
      </c>
      <c r="C3470" s="126" t="s">
        <v>98</v>
      </c>
      <c r="D3470" s="127">
        <v>1.0309999999999999</v>
      </c>
      <c r="E3470" s="128">
        <v>232</v>
      </c>
      <c r="F3470" s="128">
        <v>200</v>
      </c>
      <c r="G3470" s="126" t="s">
        <v>13711</v>
      </c>
      <c r="H3470" s="126" t="s">
        <v>20119</v>
      </c>
      <c r="I3470" s="126" t="s">
        <v>21054</v>
      </c>
      <c r="J3470" s="126" t="s">
        <v>26232</v>
      </c>
      <c r="K3470" s="9">
        <f>_xlfn.IFNA(VLOOKUP(Table5[[#This Row],[Section]],SubSill_Tier,2,FALSE),0)</f>
        <v>0</v>
      </c>
      <c r="L3470" s="9" t="str">
        <f t="shared" si="63"/>
        <v/>
      </c>
      <c r="M3470" s="205" t="str" cm="1">
        <f t="array" ref="M3470">_xlfn.IFS(NOT(ISERROR(VLOOKUP(Table5[[#This Row],[Section]],TB_notTB,1,FALSE))),"No",LEFT(Table5[[#This Row],[Section]],3)="ETB","PLS",LEFT(Table5[[#This Row],[Section]],1)="7","PDB",NOT(ISBLANK(Table5[[#This Row],[Section]])),"No")</f>
        <v>No</v>
      </c>
    </row>
    <row r="3471" spans="1:13" x14ac:dyDescent="0.25">
      <c r="A3471" s="126" t="s">
        <v>14508</v>
      </c>
      <c r="B3471" s="126" t="s">
        <v>27891</v>
      </c>
      <c r="C3471" s="126" t="s">
        <v>75</v>
      </c>
      <c r="D3471" s="127">
        <v>0.45800000000000002</v>
      </c>
      <c r="E3471" s="128">
        <v>166</v>
      </c>
      <c r="F3471" s="128">
        <v>166</v>
      </c>
      <c r="G3471" s="126" t="s">
        <v>13718</v>
      </c>
      <c r="H3471" s="126" t="s">
        <v>20127</v>
      </c>
      <c r="I3471" s="126" t="s">
        <v>21060</v>
      </c>
      <c r="J3471" s="126" t="s">
        <v>26235</v>
      </c>
      <c r="K3471" s="9">
        <f>_xlfn.IFNA(VLOOKUP(Table5[[#This Row],[Section]],SubSill_Tier,2,FALSE),0)</f>
        <v>0</v>
      </c>
      <c r="L3471" s="9" t="str">
        <f t="shared" si="63"/>
        <v/>
      </c>
      <c r="M3471" s="205" t="str" cm="1">
        <f t="array" ref="M3471">_xlfn.IFS(NOT(ISERROR(VLOOKUP(Table5[[#This Row],[Section]],TB_notTB,1,FALSE))),"No",LEFT(Table5[[#This Row],[Section]],3)="ETB","PLS",LEFT(Table5[[#This Row],[Section]],1)="7","PDB",NOT(ISBLANK(Table5[[#This Row],[Section]])),"No")</f>
        <v>No</v>
      </c>
    </row>
    <row r="3472" spans="1:13" x14ac:dyDescent="0.25">
      <c r="A3472" s="126" t="s">
        <v>7060</v>
      </c>
      <c r="B3472" s="126" t="s">
        <v>3598</v>
      </c>
      <c r="C3472" s="126" t="s">
        <v>98</v>
      </c>
      <c r="D3472" s="127">
        <v>0.59699999999999998</v>
      </c>
      <c r="E3472" s="128">
        <v>114</v>
      </c>
      <c r="F3472" s="128">
        <v>100</v>
      </c>
      <c r="G3472" s="126" t="s">
        <v>13724</v>
      </c>
      <c r="H3472" s="126" t="s">
        <v>20186</v>
      </c>
      <c r="I3472" s="126" t="s">
        <v>22099</v>
      </c>
      <c r="J3472" s="126" t="s">
        <v>26234</v>
      </c>
      <c r="K3472" s="9">
        <f>_xlfn.IFNA(VLOOKUP(Table5[[#This Row],[Section]],SubSill_Tier,2,FALSE),0)</f>
        <v>0</v>
      </c>
      <c r="L3472" s="9" t="str">
        <f t="shared" si="63"/>
        <v/>
      </c>
      <c r="M3472" s="205" t="str" cm="1">
        <f t="array" ref="M3472">_xlfn.IFS(NOT(ISERROR(VLOOKUP(Table5[[#This Row],[Section]],TB_notTB,1,FALSE))),"No",LEFT(Table5[[#This Row],[Section]],3)="ETB","PLS",LEFT(Table5[[#This Row],[Section]],1)="7","PDB",NOT(ISBLANK(Table5[[#This Row],[Section]])),"No")</f>
        <v>No</v>
      </c>
    </row>
    <row r="3473" spans="1:13" x14ac:dyDescent="0.25">
      <c r="A3473" s="126" t="s">
        <v>7061</v>
      </c>
      <c r="B3473" s="126" t="s">
        <v>3598</v>
      </c>
      <c r="C3473" s="126" t="s">
        <v>98</v>
      </c>
      <c r="D3473" s="127">
        <v>0.307</v>
      </c>
      <c r="E3473" s="128">
        <v>175</v>
      </c>
      <c r="F3473" s="128">
        <v>175</v>
      </c>
      <c r="G3473" s="126" t="s">
        <v>13724</v>
      </c>
      <c r="H3473" s="126" t="s">
        <v>20186</v>
      </c>
      <c r="I3473" s="126" t="s">
        <v>22099</v>
      </c>
      <c r="J3473" s="126" t="s">
        <v>26234</v>
      </c>
      <c r="K3473" s="9">
        <f>_xlfn.IFNA(VLOOKUP(Table5[[#This Row],[Section]],SubSill_Tier,2,FALSE),0)</f>
        <v>0</v>
      </c>
      <c r="L3473" s="9" t="str">
        <f t="shared" si="63"/>
        <v/>
      </c>
      <c r="M3473" s="205" t="str" cm="1">
        <f t="array" ref="M3473">_xlfn.IFS(NOT(ISERROR(VLOOKUP(Table5[[#This Row],[Section]],TB_notTB,1,FALSE))),"No",LEFT(Table5[[#This Row],[Section]],3)="ETB","PLS",LEFT(Table5[[#This Row],[Section]],1)="7","PDB",NOT(ISBLANK(Table5[[#This Row],[Section]])),"No")</f>
        <v>No</v>
      </c>
    </row>
    <row r="3474" spans="1:13" x14ac:dyDescent="0.25">
      <c r="A3474" s="126" t="s">
        <v>7062</v>
      </c>
      <c r="B3474" s="126" t="s">
        <v>17222</v>
      </c>
      <c r="C3474" s="126" t="s">
        <v>98</v>
      </c>
      <c r="D3474" s="127">
        <v>5.1100000000000003</v>
      </c>
      <c r="E3474" s="128">
        <v>242</v>
      </c>
      <c r="F3474" s="128">
        <v>242</v>
      </c>
      <c r="G3474" s="126" t="s">
        <v>13721</v>
      </c>
      <c r="H3474" s="126" t="s">
        <v>20149</v>
      </c>
      <c r="I3474" s="126" t="s">
        <v>20150</v>
      </c>
      <c r="J3474" s="126" t="s">
        <v>26244</v>
      </c>
      <c r="K3474" s="9">
        <f>_xlfn.IFNA(VLOOKUP(Table5[[#This Row],[Section]],SubSill_Tier,2,FALSE),0)</f>
        <v>0</v>
      </c>
      <c r="L3474" s="9" t="str">
        <f t="shared" si="63"/>
        <v/>
      </c>
      <c r="M3474" s="205" t="str" cm="1">
        <f t="array" ref="M3474">_xlfn.IFS(NOT(ISERROR(VLOOKUP(Table5[[#This Row],[Section]],TB_notTB,1,FALSE))),"No",LEFT(Table5[[#This Row],[Section]],3)="ETB","PLS",LEFT(Table5[[#This Row],[Section]],1)="7","PDB",NOT(ISBLANK(Table5[[#This Row],[Section]])),"No")</f>
        <v>No</v>
      </c>
    </row>
    <row r="3475" spans="1:13" x14ac:dyDescent="0.25">
      <c r="A3475" s="126" t="s">
        <v>7063</v>
      </c>
      <c r="B3475" s="126" t="s">
        <v>22564</v>
      </c>
      <c r="C3475" s="126" t="s">
        <v>98</v>
      </c>
      <c r="D3475" s="127">
        <v>1.1040000000000001</v>
      </c>
      <c r="E3475" s="128">
        <v>256</v>
      </c>
      <c r="F3475" s="128">
        <v>256</v>
      </c>
      <c r="G3475" s="126" t="s">
        <v>13724</v>
      </c>
      <c r="H3475" s="126" t="s">
        <v>20186</v>
      </c>
      <c r="I3475" s="126" t="s">
        <v>22099</v>
      </c>
      <c r="J3475" s="126" t="s">
        <v>26234</v>
      </c>
      <c r="K3475" s="9">
        <f>_xlfn.IFNA(VLOOKUP(Table5[[#This Row],[Section]],SubSill_Tier,2,FALSE),0)</f>
        <v>0</v>
      </c>
      <c r="L3475" s="9" t="str">
        <f t="shared" si="63"/>
        <v/>
      </c>
      <c r="M3475" s="205" t="str" cm="1">
        <f t="array" ref="M3475">_xlfn.IFS(NOT(ISERROR(VLOOKUP(Table5[[#This Row],[Section]],TB_notTB,1,FALSE))),"No",LEFT(Table5[[#This Row],[Section]],3)="ETB","PLS",LEFT(Table5[[#This Row],[Section]],1)="7","PDB",NOT(ISBLANK(Table5[[#This Row],[Section]])),"No")</f>
        <v>No</v>
      </c>
    </row>
    <row r="3476" spans="1:13" x14ac:dyDescent="0.25">
      <c r="A3476" s="126" t="s">
        <v>7064</v>
      </c>
      <c r="B3476" s="126" t="s">
        <v>3598</v>
      </c>
      <c r="C3476" s="126" t="s">
        <v>98</v>
      </c>
      <c r="D3476" s="127">
        <v>0.96199999999999997</v>
      </c>
      <c r="E3476" s="128">
        <v>234</v>
      </c>
      <c r="F3476" s="128">
        <v>234</v>
      </c>
      <c r="G3476" s="126" t="s">
        <v>13724</v>
      </c>
      <c r="H3476" s="126" t="s">
        <v>20186</v>
      </c>
      <c r="I3476" s="126" t="s">
        <v>22099</v>
      </c>
      <c r="J3476" s="126" t="s">
        <v>26234</v>
      </c>
      <c r="K3476" s="9">
        <f>_xlfn.IFNA(VLOOKUP(Table5[[#This Row],[Section]],SubSill_Tier,2,FALSE),0)</f>
        <v>0</v>
      </c>
      <c r="L3476" s="9" t="str">
        <f t="shared" si="63"/>
        <v/>
      </c>
      <c r="M3476" s="205" t="str" cm="1">
        <f t="array" ref="M3476">_xlfn.IFS(NOT(ISERROR(VLOOKUP(Table5[[#This Row],[Section]],TB_notTB,1,FALSE))),"No",LEFT(Table5[[#This Row],[Section]],3)="ETB","PLS",LEFT(Table5[[#This Row],[Section]],1)="7","PDB",NOT(ISBLANK(Table5[[#This Row],[Section]])),"No")</f>
        <v>No</v>
      </c>
    </row>
    <row r="3477" spans="1:13" x14ac:dyDescent="0.25">
      <c r="A3477" s="126" t="s">
        <v>1713</v>
      </c>
      <c r="B3477" s="126" t="s">
        <v>17222</v>
      </c>
      <c r="C3477" s="126" t="s">
        <v>98</v>
      </c>
      <c r="D3477" s="127">
        <v>1.81</v>
      </c>
      <c r="E3477" s="128">
        <v>650</v>
      </c>
      <c r="F3477" s="128">
        <v>195</v>
      </c>
      <c r="G3477" s="126" t="s">
        <v>13746</v>
      </c>
      <c r="H3477" s="126" t="s">
        <v>20164</v>
      </c>
      <c r="I3477" s="126" t="s">
        <v>21085</v>
      </c>
      <c r="J3477" s="126" t="s">
        <v>26232</v>
      </c>
      <c r="K3477" s="9">
        <f>_xlfn.IFNA(VLOOKUP(Table5[[#This Row],[Section]],SubSill_Tier,2,FALSE),0)</f>
        <v>0</v>
      </c>
      <c r="L3477" s="9" t="str">
        <f t="shared" si="63"/>
        <v/>
      </c>
      <c r="M3477" s="205" t="str" cm="1">
        <f t="array" ref="M3477">_xlfn.IFS(NOT(ISERROR(VLOOKUP(Table5[[#This Row],[Section]],TB_notTB,1,FALSE))),"No",LEFT(Table5[[#This Row],[Section]],3)="ETB","PLS",LEFT(Table5[[#This Row],[Section]],1)="7","PDB",NOT(ISBLANK(Table5[[#This Row],[Section]])),"No")</f>
        <v>No</v>
      </c>
    </row>
    <row r="3478" spans="1:13" x14ac:dyDescent="0.25">
      <c r="A3478" s="126" t="s">
        <v>1714</v>
      </c>
      <c r="B3478" s="126" t="s">
        <v>17222</v>
      </c>
      <c r="C3478" s="126" t="s">
        <v>98</v>
      </c>
      <c r="D3478" s="127">
        <v>0.34300000000000003</v>
      </c>
      <c r="E3478" s="128">
        <v>142</v>
      </c>
      <c r="F3478" s="128">
        <v>100</v>
      </c>
      <c r="G3478" s="126" t="s">
        <v>13711</v>
      </c>
      <c r="H3478" s="126" t="s">
        <v>20119</v>
      </c>
      <c r="I3478" s="126" t="s">
        <v>21054</v>
      </c>
      <c r="J3478" s="126" t="s">
        <v>26232</v>
      </c>
      <c r="K3478" s="9">
        <f>_xlfn.IFNA(VLOOKUP(Table5[[#This Row],[Section]],SubSill_Tier,2,FALSE),0)</f>
        <v>0</v>
      </c>
      <c r="L3478" s="9" t="str">
        <f t="shared" si="63"/>
        <v/>
      </c>
      <c r="M3478" s="205" t="str" cm="1">
        <f t="array" ref="M3478">_xlfn.IFS(NOT(ISERROR(VLOOKUP(Table5[[#This Row],[Section]],TB_notTB,1,FALSE))),"No",LEFT(Table5[[#This Row],[Section]],3)="ETB","PLS",LEFT(Table5[[#This Row],[Section]],1)="7","PDB",NOT(ISBLANK(Table5[[#This Row],[Section]])),"No")</f>
        <v>No</v>
      </c>
    </row>
    <row r="3479" spans="1:13" x14ac:dyDescent="0.25">
      <c r="A3479" s="126" t="s">
        <v>1715</v>
      </c>
      <c r="B3479" s="126" t="s">
        <v>17222</v>
      </c>
      <c r="C3479" s="126" t="s">
        <v>98</v>
      </c>
      <c r="D3479" s="127">
        <v>0.438</v>
      </c>
      <c r="E3479" s="128">
        <v>103</v>
      </c>
      <c r="F3479" s="128">
        <v>103</v>
      </c>
      <c r="G3479" s="126" t="s">
        <v>13711</v>
      </c>
      <c r="H3479" s="126" t="s">
        <v>20119</v>
      </c>
      <c r="I3479" s="126" t="s">
        <v>21054</v>
      </c>
      <c r="J3479" s="126" t="s">
        <v>26232</v>
      </c>
      <c r="K3479" s="9">
        <f>_xlfn.IFNA(VLOOKUP(Table5[[#This Row],[Section]],SubSill_Tier,2,FALSE),0)</f>
        <v>0</v>
      </c>
      <c r="L3479" s="9" t="str">
        <f t="shared" si="63"/>
        <v/>
      </c>
      <c r="M3479" s="205" t="str" cm="1">
        <f t="array" ref="M3479">_xlfn.IFS(NOT(ISERROR(VLOOKUP(Table5[[#This Row],[Section]],TB_notTB,1,FALSE))),"No",LEFT(Table5[[#This Row],[Section]],3)="ETB","PLS",LEFT(Table5[[#This Row],[Section]],1)="7","PDB",NOT(ISBLANK(Table5[[#This Row],[Section]])),"No")</f>
        <v>No</v>
      </c>
    </row>
    <row r="3480" spans="1:13" x14ac:dyDescent="0.25">
      <c r="A3480" s="126" t="s">
        <v>1716</v>
      </c>
      <c r="B3480" s="126" t="s">
        <v>17222</v>
      </c>
      <c r="C3480" s="126" t="s">
        <v>98</v>
      </c>
      <c r="D3480" s="127">
        <v>0.28699999999999998</v>
      </c>
      <c r="E3480" s="128">
        <v>118</v>
      </c>
      <c r="F3480" s="128">
        <v>100</v>
      </c>
      <c r="G3480" s="126" t="s">
        <v>13711</v>
      </c>
      <c r="H3480" s="126" t="s">
        <v>20119</v>
      </c>
      <c r="I3480" s="126" t="s">
        <v>21054</v>
      </c>
      <c r="J3480" s="126" t="s">
        <v>26232</v>
      </c>
      <c r="K3480" s="9">
        <f>_xlfn.IFNA(VLOOKUP(Table5[[#This Row],[Section]],SubSill_Tier,2,FALSE),0)</f>
        <v>0</v>
      </c>
      <c r="L3480" s="9" t="str">
        <f t="shared" si="63"/>
        <v/>
      </c>
      <c r="M3480" s="205" t="str" cm="1">
        <f t="array" ref="M3480">_xlfn.IFS(NOT(ISERROR(VLOOKUP(Table5[[#This Row],[Section]],TB_notTB,1,FALSE))),"No",LEFT(Table5[[#This Row],[Section]],3)="ETB","PLS",LEFT(Table5[[#This Row],[Section]],1)="7","PDB",NOT(ISBLANK(Table5[[#This Row],[Section]])),"No")</f>
        <v>No</v>
      </c>
    </row>
    <row r="3481" spans="1:13" x14ac:dyDescent="0.25">
      <c r="A3481" s="126" t="s">
        <v>1717</v>
      </c>
      <c r="B3481" s="126" t="s">
        <v>17222</v>
      </c>
      <c r="C3481" s="126" t="s">
        <v>98</v>
      </c>
      <c r="D3481" s="127">
        <v>0.81</v>
      </c>
      <c r="E3481" s="128">
        <v>196</v>
      </c>
      <c r="F3481" s="128">
        <v>100</v>
      </c>
      <c r="G3481" s="126" t="s">
        <v>13711</v>
      </c>
      <c r="H3481" s="126" t="s">
        <v>20119</v>
      </c>
      <c r="I3481" s="126" t="s">
        <v>21054</v>
      </c>
      <c r="J3481" s="126" t="s">
        <v>26232</v>
      </c>
      <c r="K3481" s="9">
        <f>_xlfn.IFNA(VLOOKUP(Table5[[#This Row],[Section]],SubSill_Tier,2,FALSE),0)</f>
        <v>0</v>
      </c>
      <c r="L3481" s="9" t="str">
        <f t="shared" si="63"/>
        <v/>
      </c>
      <c r="M3481" s="205" t="str" cm="1">
        <f t="array" ref="M3481">_xlfn.IFS(NOT(ISERROR(VLOOKUP(Table5[[#This Row],[Section]],TB_notTB,1,FALSE))),"No",LEFT(Table5[[#This Row],[Section]],3)="ETB","PLS",LEFT(Table5[[#This Row],[Section]],1)="7","PDB",NOT(ISBLANK(Table5[[#This Row],[Section]])),"No")</f>
        <v>No</v>
      </c>
    </row>
    <row r="3482" spans="1:13" x14ac:dyDescent="0.25">
      <c r="A3482" s="126" t="s">
        <v>1718</v>
      </c>
      <c r="B3482" s="126" t="s">
        <v>17222</v>
      </c>
      <c r="C3482" s="126" t="s">
        <v>98</v>
      </c>
      <c r="D3482" s="127">
        <v>0.88300000000000001</v>
      </c>
      <c r="E3482" s="128">
        <v>401</v>
      </c>
      <c r="F3482" s="128">
        <v>146</v>
      </c>
      <c r="G3482" s="126" t="s">
        <v>13711</v>
      </c>
      <c r="H3482" s="126" t="s">
        <v>20119</v>
      </c>
      <c r="I3482" s="126" t="s">
        <v>21054</v>
      </c>
      <c r="J3482" s="126" t="s">
        <v>26232</v>
      </c>
      <c r="K3482" s="9">
        <f>_xlfn.IFNA(VLOOKUP(Table5[[#This Row],[Section]],SubSill_Tier,2,FALSE),0)</f>
        <v>0</v>
      </c>
      <c r="L3482" s="9" t="str">
        <f t="shared" si="63"/>
        <v/>
      </c>
      <c r="M3482" s="205" t="str" cm="1">
        <f t="array" ref="M3482">_xlfn.IFS(NOT(ISERROR(VLOOKUP(Table5[[#This Row],[Section]],TB_notTB,1,FALSE))),"No",LEFT(Table5[[#This Row],[Section]],3)="ETB","PLS",LEFT(Table5[[#This Row],[Section]],1)="7","PDB",NOT(ISBLANK(Table5[[#This Row],[Section]])),"No")</f>
        <v>No</v>
      </c>
    </row>
    <row r="3483" spans="1:13" x14ac:dyDescent="0.25">
      <c r="A3483" s="126" t="s">
        <v>1719</v>
      </c>
      <c r="B3483" s="126" t="s">
        <v>17222</v>
      </c>
      <c r="C3483" s="126" t="s">
        <v>98</v>
      </c>
      <c r="D3483" s="127">
        <v>0.78400000000000003</v>
      </c>
      <c r="E3483" s="128">
        <v>187</v>
      </c>
      <c r="F3483" s="128">
        <v>100</v>
      </c>
      <c r="G3483" s="126" t="s">
        <v>13711</v>
      </c>
      <c r="H3483" s="126" t="s">
        <v>20119</v>
      </c>
      <c r="I3483" s="126" t="s">
        <v>21054</v>
      </c>
      <c r="J3483" s="126" t="s">
        <v>26232</v>
      </c>
      <c r="K3483" s="9">
        <f>_xlfn.IFNA(VLOOKUP(Table5[[#This Row],[Section]],SubSill_Tier,2,FALSE),0)</f>
        <v>0</v>
      </c>
      <c r="L3483" s="9" t="str">
        <f t="shared" si="63"/>
        <v/>
      </c>
      <c r="M3483" s="205" t="str" cm="1">
        <f t="array" ref="M3483">_xlfn.IFS(NOT(ISERROR(VLOOKUP(Table5[[#This Row],[Section]],TB_notTB,1,FALSE))),"No",LEFT(Table5[[#This Row],[Section]],3)="ETB","PLS",LEFT(Table5[[#This Row],[Section]],1)="7","PDB",NOT(ISBLANK(Table5[[#This Row],[Section]])),"No")</f>
        <v>No</v>
      </c>
    </row>
    <row r="3484" spans="1:13" x14ac:dyDescent="0.25">
      <c r="A3484" s="126" t="s">
        <v>1720</v>
      </c>
      <c r="B3484" s="126" t="s">
        <v>17222</v>
      </c>
      <c r="C3484" s="126" t="s">
        <v>98</v>
      </c>
      <c r="D3484" s="127">
        <v>0.99399999999999999</v>
      </c>
      <c r="E3484" s="128">
        <v>237</v>
      </c>
      <c r="F3484" s="128">
        <v>100</v>
      </c>
      <c r="G3484" s="126" t="s">
        <v>13711</v>
      </c>
      <c r="H3484" s="126" t="s">
        <v>20119</v>
      </c>
      <c r="I3484" s="126" t="s">
        <v>21054</v>
      </c>
      <c r="J3484" s="126" t="s">
        <v>26232</v>
      </c>
      <c r="K3484" s="9">
        <f>_xlfn.IFNA(VLOOKUP(Table5[[#This Row],[Section]],SubSill_Tier,2,FALSE),0)</f>
        <v>0</v>
      </c>
      <c r="L3484" s="9" t="str">
        <f t="shared" si="63"/>
        <v/>
      </c>
      <c r="M3484" s="205" t="str" cm="1">
        <f t="array" ref="M3484">_xlfn.IFS(NOT(ISERROR(VLOOKUP(Table5[[#This Row],[Section]],TB_notTB,1,FALSE))),"No",LEFT(Table5[[#This Row],[Section]],3)="ETB","PLS",LEFT(Table5[[#This Row],[Section]],1)="7","PDB",NOT(ISBLANK(Table5[[#This Row],[Section]])),"No")</f>
        <v>No</v>
      </c>
    </row>
    <row r="3485" spans="1:13" x14ac:dyDescent="0.25">
      <c r="A3485" s="126" t="s">
        <v>1721</v>
      </c>
      <c r="B3485" s="126" t="s">
        <v>17222</v>
      </c>
      <c r="C3485" s="126" t="s">
        <v>98</v>
      </c>
      <c r="D3485" s="127">
        <v>0.36399999999999999</v>
      </c>
      <c r="E3485" s="128">
        <v>175</v>
      </c>
      <c r="F3485" s="128">
        <v>175</v>
      </c>
      <c r="G3485" s="126" t="s">
        <v>13711</v>
      </c>
      <c r="H3485" s="126" t="s">
        <v>20119</v>
      </c>
      <c r="I3485" s="126" t="s">
        <v>21054</v>
      </c>
      <c r="J3485" s="126" t="s">
        <v>26232</v>
      </c>
      <c r="K3485" s="9">
        <f>_xlfn.IFNA(VLOOKUP(Table5[[#This Row],[Section]],SubSill_Tier,2,FALSE),0)</f>
        <v>0</v>
      </c>
      <c r="L3485" s="9" t="str">
        <f t="shared" si="63"/>
        <v/>
      </c>
      <c r="M3485" s="205" t="str" cm="1">
        <f t="array" ref="M3485">_xlfn.IFS(NOT(ISERROR(VLOOKUP(Table5[[#This Row],[Section]],TB_notTB,1,FALSE))),"No",LEFT(Table5[[#This Row],[Section]],3)="ETB","PLS",LEFT(Table5[[#This Row],[Section]],1)="7","PDB",NOT(ISBLANK(Table5[[#This Row],[Section]])),"No")</f>
        <v>No</v>
      </c>
    </row>
    <row r="3486" spans="1:13" x14ac:dyDescent="0.25">
      <c r="A3486" s="126" t="s">
        <v>1722</v>
      </c>
      <c r="B3486" s="126" t="s">
        <v>17222</v>
      </c>
      <c r="C3486" s="126" t="s">
        <v>75</v>
      </c>
      <c r="D3486" s="127">
        <v>0.27700000000000002</v>
      </c>
      <c r="E3486" s="128">
        <v>129</v>
      </c>
      <c r="F3486" s="128">
        <v>100</v>
      </c>
      <c r="G3486" s="126" t="s">
        <v>13711</v>
      </c>
      <c r="H3486" s="126" t="s">
        <v>20119</v>
      </c>
      <c r="I3486" s="126" t="s">
        <v>21054</v>
      </c>
      <c r="J3486" s="126" t="s">
        <v>26232</v>
      </c>
      <c r="K3486" s="9">
        <f>_xlfn.IFNA(VLOOKUP(Table5[[#This Row],[Section]],SubSill_Tier,2,FALSE),0)</f>
        <v>0</v>
      </c>
      <c r="L3486" s="9" t="str">
        <f t="shared" si="63"/>
        <v/>
      </c>
      <c r="M3486" s="205" t="str" cm="1">
        <f t="array" ref="M3486">_xlfn.IFS(NOT(ISERROR(VLOOKUP(Table5[[#This Row],[Section]],TB_notTB,1,FALSE))),"No",LEFT(Table5[[#This Row],[Section]],3)="ETB","PLS",LEFT(Table5[[#This Row],[Section]],1)="7","PDB",NOT(ISBLANK(Table5[[#This Row],[Section]])),"No")</f>
        <v>No</v>
      </c>
    </row>
    <row r="3487" spans="1:13" x14ac:dyDescent="0.25">
      <c r="A3487" s="126" t="s">
        <v>7065</v>
      </c>
      <c r="B3487" s="126" t="s">
        <v>3598</v>
      </c>
      <c r="C3487" s="126" t="s">
        <v>98</v>
      </c>
      <c r="D3487" s="127">
        <v>1</v>
      </c>
      <c r="E3487" s="128">
        <v>250</v>
      </c>
      <c r="F3487" s="128">
        <v>131</v>
      </c>
      <c r="G3487" s="126" t="s">
        <v>13724</v>
      </c>
      <c r="H3487" s="126" t="s">
        <v>20186</v>
      </c>
      <c r="I3487" s="126" t="s">
        <v>22099</v>
      </c>
      <c r="J3487" s="126" t="s">
        <v>26234</v>
      </c>
      <c r="K3487" s="9">
        <f>_xlfn.IFNA(VLOOKUP(Table5[[#This Row],[Section]],SubSill_Tier,2,FALSE),0)</f>
        <v>0</v>
      </c>
      <c r="L3487" s="9" t="str">
        <f t="shared" si="63"/>
        <v/>
      </c>
      <c r="M3487" s="205" t="str" cm="1">
        <f t="array" ref="M3487">_xlfn.IFS(NOT(ISERROR(VLOOKUP(Table5[[#This Row],[Section]],TB_notTB,1,FALSE))),"No",LEFT(Table5[[#This Row],[Section]],3)="ETB","PLS",LEFT(Table5[[#This Row],[Section]],1)="7","PDB",NOT(ISBLANK(Table5[[#This Row],[Section]])),"No")</f>
        <v>No</v>
      </c>
    </row>
    <row r="3488" spans="1:13" x14ac:dyDescent="0.25">
      <c r="A3488" s="126" t="s">
        <v>1723</v>
      </c>
      <c r="B3488" s="126" t="s">
        <v>17222</v>
      </c>
      <c r="C3488" s="126" t="s">
        <v>98</v>
      </c>
      <c r="D3488" s="127">
        <v>0.27700000000000002</v>
      </c>
      <c r="E3488" s="128">
        <v>140</v>
      </c>
      <c r="F3488" s="128">
        <v>140</v>
      </c>
      <c r="G3488" s="126" t="s">
        <v>13711</v>
      </c>
      <c r="H3488" s="126" t="s">
        <v>20119</v>
      </c>
      <c r="I3488" s="126" t="s">
        <v>21054</v>
      </c>
      <c r="J3488" s="126" t="s">
        <v>26232</v>
      </c>
      <c r="K3488" s="9">
        <f>_xlfn.IFNA(VLOOKUP(Table5[[#This Row],[Section]],SubSill_Tier,2,FALSE),0)</f>
        <v>0</v>
      </c>
      <c r="L3488" s="9" t="str">
        <f t="shared" si="63"/>
        <v/>
      </c>
      <c r="M3488" s="205" t="str" cm="1">
        <f t="array" ref="M3488">_xlfn.IFS(NOT(ISERROR(VLOOKUP(Table5[[#This Row],[Section]],TB_notTB,1,FALSE))),"No",LEFT(Table5[[#This Row],[Section]],3)="ETB","PLS",LEFT(Table5[[#This Row],[Section]],1)="7","PDB",NOT(ISBLANK(Table5[[#This Row],[Section]])),"No")</f>
        <v>No</v>
      </c>
    </row>
    <row r="3489" spans="1:13" x14ac:dyDescent="0.25">
      <c r="A3489" s="126" t="s">
        <v>1724</v>
      </c>
      <c r="B3489" s="126" t="s">
        <v>17222</v>
      </c>
      <c r="C3489" s="126" t="s">
        <v>98</v>
      </c>
      <c r="D3489" s="127">
        <v>1.3979999999999999</v>
      </c>
      <c r="E3489" s="128">
        <v>190</v>
      </c>
      <c r="F3489" s="128">
        <v>190</v>
      </c>
      <c r="G3489" s="126" t="s">
        <v>13712</v>
      </c>
      <c r="H3489" s="126" t="s">
        <v>20120</v>
      </c>
      <c r="I3489" s="126" t="s">
        <v>21055</v>
      </c>
      <c r="J3489" s="126" t="s">
        <v>26232</v>
      </c>
      <c r="K3489" s="9">
        <f>_xlfn.IFNA(VLOOKUP(Table5[[#This Row],[Section]],SubSill_Tier,2,FALSE),0)</f>
        <v>0</v>
      </c>
      <c r="L3489" s="9" t="str">
        <f t="shared" si="63"/>
        <v/>
      </c>
      <c r="M3489" s="205" t="str" cm="1">
        <f t="array" ref="M3489">_xlfn.IFS(NOT(ISERROR(VLOOKUP(Table5[[#This Row],[Section]],TB_notTB,1,FALSE))),"No",LEFT(Table5[[#This Row],[Section]],3)="ETB","PLS",LEFT(Table5[[#This Row],[Section]],1)="7","PDB",NOT(ISBLANK(Table5[[#This Row],[Section]])),"No")</f>
        <v>No</v>
      </c>
    </row>
    <row r="3490" spans="1:13" x14ac:dyDescent="0.25">
      <c r="A3490" s="126" t="s">
        <v>1725</v>
      </c>
      <c r="B3490" s="126" t="s">
        <v>17222</v>
      </c>
      <c r="C3490" s="126" t="s">
        <v>98</v>
      </c>
      <c r="D3490" s="127">
        <v>1.3180000000000001</v>
      </c>
      <c r="E3490" s="128">
        <v>178</v>
      </c>
      <c r="F3490" s="128">
        <v>178</v>
      </c>
      <c r="G3490" s="126" t="s">
        <v>13712</v>
      </c>
      <c r="H3490" s="126" t="s">
        <v>20120</v>
      </c>
      <c r="I3490" s="126" t="s">
        <v>21055</v>
      </c>
      <c r="J3490" s="126" t="s">
        <v>26232</v>
      </c>
      <c r="K3490" s="9">
        <f>_xlfn.IFNA(VLOOKUP(Table5[[#This Row],[Section]],SubSill_Tier,2,FALSE),0)</f>
        <v>0</v>
      </c>
      <c r="L3490" s="9" t="str">
        <f t="shared" si="63"/>
        <v/>
      </c>
      <c r="M3490" s="205" t="str" cm="1">
        <f t="array" ref="M3490">_xlfn.IFS(NOT(ISERROR(VLOOKUP(Table5[[#This Row],[Section]],TB_notTB,1,FALSE))),"No",LEFT(Table5[[#This Row],[Section]],3)="ETB","PLS",LEFT(Table5[[#This Row],[Section]],1)="7","PDB",NOT(ISBLANK(Table5[[#This Row],[Section]])),"No")</f>
        <v>No</v>
      </c>
    </row>
    <row r="3491" spans="1:13" x14ac:dyDescent="0.25">
      <c r="A3491" s="126" t="s">
        <v>1726</v>
      </c>
      <c r="B3491" s="126" t="s">
        <v>17222</v>
      </c>
      <c r="C3491" s="126" t="s">
        <v>75</v>
      </c>
      <c r="D3491" s="127">
        <v>0.25</v>
      </c>
      <c r="E3491" s="128">
        <v>122</v>
      </c>
      <c r="F3491" s="128">
        <v>100</v>
      </c>
      <c r="G3491" s="126" t="s">
        <v>13711</v>
      </c>
      <c r="H3491" s="126" t="s">
        <v>20119</v>
      </c>
      <c r="I3491" s="126" t="s">
        <v>21054</v>
      </c>
      <c r="J3491" s="126" t="s">
        <v>26232</v>
      </c>
      <c r="K3491" s="9">
        <f>_xlfn.IFNA(VLOOKUP(Table5[[#This Row],[Section]],SubSill_Tier,2,FALSE),0)</f>
        <v>0</v>
      </c>
      <c r="L3491" s="9" t="str">
        <f t="shared" si="63"/>
        <v/>
      </c>
      <c r="M3491" s="205" t="str" cm="1">
        <f t="array" ref="M3491">_xlfn.IFS(NOT(ISERROR(VLOOKUP(Table5[[#This Row],[Section]],TB_notTB,1,FALSE))),"No",LEFT(Table5[[#This Row],[Section]],3)="ETB","PLS",LEFT(Table5[[#This Row],[Section]],1)="7","PDB",NOT(ISBLANK(Table5[[#This Row],[Section]])),"No")</f>
        <v>No</v>
      </c>
    </row>
    <row r="3492" spans="1:13" x14ac:dyDescent="0.25">
      <c r="A3492" s="126" t="s">
        <v>7066</v>
      </c>
      <c r="B3492" s="126" t="s">
        <v>3598</v>
      </c>
      <c r="C3492" s="126" t="s">
        <v>98</v>
      </c>
      <c r="D3492" s="127">
        <v>1.0580000000000001</v>
      </c>
      <c r="E3492" s="128">
        <v>233</v>
      </c>
      <c r="F3492" s="128">
        <v>150</v>
      </c>
      <c r="G3492" s="126" t="s">
        <v>13724</v>
      </c>
      <c r="H3492" s="126" t="s">
        <v>20186</v>
      </c>
      <c r="I3492" s="126" t="s">
        <v>22099</v>
      </c>
      <c r="J3492" s="126" t="s">
        <v>26234</v>
      </c>
      <c r="K3492" s="9">
        <f>_xlfn.IFNA(VLOOKUP(Table5[[#This Row],[Section]],SubSill_Tier,2,FALSE),0)</f>
        <v>0</v>
      </c>
      <c r="L3492" s="9" t="str">
        <f t="shared" si="63"/>
        <v/>
      </c>
      <c r="M3492" s="205" t="str" cm="1">
        <f t="array" ref="M3492">_xlfn.IFS(NOT(ISERROR(VLOOKUP(Table5[[#This Row],[Section]],TB_notTB,1,FALSE))),"No",LEFT(Table5[[#This Row],[Section]],3)="ETB","PLS",LEFT(Table5[[#This Row],[Section]],1)="7","PDB",NOT(ISBLANK(Table5[[#This Row],[Section]])),"No")</f>
        <v>No</v>
      </c>
    </row>
    <row r="3493" spans="1:13" x14ac:dyDescent="0.25">
      <c r="A3493" s="126" t="s">
        <v>7067</v>
      </c>
      <c r="B3493" s="126" t="s">
        <v>7068</v>
      </c>
      <c r="C3493" s="126" t="s">
        <v>75</v>
      </c>
      <c r="D3493" s="127">
        <v>1.3420000000000001</v>
      </c>
      <c r="E3493" s="128">
        <v>249</v>
      </c>
      <c r="F3493" s="128">
        <v>246</v>
      </c>
      <c r="G3493" s="126" t="s">
        <v>13750</v>
      </c>
      <c r="H3493" s="126" t="s">
        <v>21081</v>
      </c>
      <c r="I3493" s="126" t="s">
        <v>21082</v>
      </c>
      <c r="J3493" s="126" t="s">
        <v>26233</v>
      </c>
      <c r="K3493" s="9">
        <f>_xlfn.IFNA(VLOOKUP(Table5[[#This Row],[Section]],SubSill_Tier,2,FALSE),0)</f>
        <v>0</v>
      </c>
      <c r="L3493" s="9" t="str">
        <f t="shared" si="63"/>
        <v>Wall</v>
      </c>
      <c r="M3493" s="205" t="str" cm="1">
        <f t="array" ref="M3493">_xlfn.IFS(NOT(ISERROR(VLOOKUP(Table5[[#This Row],[Section]],TB_notTB,1,FALSE))),"No",LEFT(Table5[[#This Row],[Section]],3)="ETB","PLS",LEFT(Table5[[#This Row],[Section]],1)="7","PDB",NOT(ISBLANK(Table5[[#This Row],[Section]])),"No")</f>
        <v>No</v>
      </c>
    </row>
    <row r="3494" spans="1:13" x14ac:dyDescent="0.25">
      <c r="A3494" s="126" t="s">
        <v>7069</v>
      </c>
      <c r="B3494" s="126" t="s">
        <v>7070</v>
      </c>
      <c r="C3494" s="126" t="s">
        <v>75</v>
      </c>
      <c r="D3494" s="127">
        <v>0.65900000000000003</v>
      </c>
      <c r="E3494" s="128">
        <v>189</v>
      </c>
      <c r="F3494" s="128">
        <v>160</v>
      </c>
      <c r="G3494" s="126" t="s">
        <v>13750</v>
      </c>
      <c r="H3494" s="126" t="s">
        <v>21081</v>
      </c>
      <c r="I3494" s="126" t="s">
        <v>21082</v>
      </c>
      <c r="J3494" s="126" t="s">
        <v>26233</v>
      </c>
      <c r="K3494" s="9">
        <f>_xlfn.IFNA(VLOOKUP(Table5[[#This Row],[Section]],SubSill_Tier,2,FALSE),0)</f>
        <v>0</v>
      </c>
      <c r="L3494" s="9" t="str">
        <f t="shared" si="63"/>
        <v>Wall</v>
      </c>
      <c r="M3494" s="205" t="str" cm="1">
        <f t="array" ref="M3494">_xlfn.IFS(NOT(ISERROR(VLOOKUP(Table5[[#This Row],[Section]],TB_notTB,1,FALSE))),"No",LEFT(Table5[[#This Row],[Section]],3)="ETB","PLS",LEFT(Table5[[#This Row],[Section]],1)="7","PDB",NOT(ISBLANK(Table5[[#This Row],[Section]])),"No")</f>
        <v>No</v>
      </c>
    </row>
    <row r="3495" spans="1:13" x14ac:dyDescent="0.25">
      <c r="A3495" s="126" t="s">
        <v>13277</v>
      </c>
      <c r="B3495" s="126" t="s">
        <v>13278</v>
      </c>
      <c r="C3495" s="126" t="s">
        <v>75</v>
      </c>
      <c r="D3495" s="127">
        <v>1.0429999999999999</v>
      </c>
      <c r="E3495" s="128">
        <v>256</v>
      </c>
      <c r="F3495" s="128">
        <v>256</v>
      </c>
      <c r="G3495" s="126" t="s">
        <v>13750</v>
      </c>
      <c r="H3495" s="126" t="s">
        <v>21081</v>
      </c>
      <c r="I3495" s="126" t="s">
        <v>21082</v>
      </c>
      <c r="J3495" s="126" t="s">
        <v>26233</v>
      </c>
      <c r="K3495" s="9">
        <f>_xlfn.IFNA(VLOOKUP(Table5[[#This Row],[Section]],SubSill_Tier,2,FALSE),0)</f>
        <v>0</v>
      </c>
      <c r="L3495" s="9" t="str">
        <f t="shared" si="63"/>
        <v/>
      </c>
      <c r="M3495" s="205" t="str" cm="1">
        <f t="array" ref="M3495">_xlfn.IFS(NOT(ISERROR(VLOOKUP(Table5[[#This Row],[Section]],TB_notTB,1,FALSE))),"No",LEFT(Table5[[#This Row],[Section]],3)="ETB","PLS",LEFT(Table5[[#This Row],[Section]],1)="7","PDB",NOT(ISBLANK(Table5[[#This Row],[Section]])),"No")</f>
        <v>No</v>
      </c>
    </row>
    <row r="3496" spans="1:13" x14ac:dyDescent="0.25">
      <c r="A3496" s="126" t="s">
        <v>1727</v>
      </c>
      <c r="B3496" s="126" t="s">
        <v>17222</v>
      </c>
      <c r="C3496" s="126" t="s">
        <v>98</v>
      </c>
      <c r="D3496" s="127">
        <v>1.0229999999999999</v>
      </c>
      <c r="E3496" s="128">
        <v>328</v>
      </c>
      <c r="F3496" s="128">
        <v>100</v>
      </c>
      <c r="G3496" s="126" t="s">
        <v>13711</v>
      </c>
      <c r="H3496" s="126" t="s">
        <v>20119</v>
      </c>
      <c r="I3496" s="126" t="s">
        <v>21054</v>
      </c>
      <c r="J3496" s="126" t="s">
        <v>26232</v>
      </c>
      <c r="K3496" s="9">
        <f>_xlfn.IFNA(VLOOKUP(Table5[[#This Row],[Section]],SubSill_Tier,2,FALSE),0)</f>
        <v>0</v>
      </c>
      <c r="L3496" s="9" t="str">
        <f t="shared" si="63"/>
        <v/>
      </c>
      <c r="M3496" s="205" t="str" cm="1">
        <f t="array" ref="M3496">_xlfn.IFS(NOT(ISERROR(VLOOKUP(Table5[[#This Row],[Section]],TB_notTB,1,FALSE))),"No",LEFT(Table5[[#This Row],[Section]],3)="ETB","PLS",LEFT(Table5[[#This Row],[Section]],1)="7","PDB",NOT(ISBLANK(Table5[[#This Row],[Section]])),"No")</f>
        <v>No</v>
      </c>
    </row>
    <row r="3497" spans="1:13" x14ac:dyDescent="0.25">
      <c r="A3497" s="126" t="s">
        <v>1728</v>
      </c>
      <c r="B3497" s="126" t="s">
        <v>17222</v>
      </c>
      <c r="C3497" s="126" t="s">
        <v>98</v>
      </c>
      <c r="D3497" s="127">
        <v>0.96799999999999997</v>
      </c>
      <c r="E3497" s="128">
        <v>376</v>
      </c>
      <c r="F3497" s="128">
        <v>376</v>
      </c>
      <c r="G3497" s="126" t="s">
        <v>13711</v>
      </c>
      <c r="H3497" s="126" t="s">
        <v>20119</v>
      </c>
      <c r="I3497" s="126" t="s">
        <v>21054</v>
      </c>
      <c r="J3497" s="126" t="s">
        <v>26232</v>
      </c>
      <c r="K3497" s="9">
        <f>_xlfn.IFNA(VLOOKUP(Table5[[#This Row],[Section]],SubSill_Tier,2,FALSE),0)</f>
        <v>0</v>
      </c>
      <c r="L3497" s="9" t="str">
        <f t="shared" si="63"/>
        <v/>
      </c>
      <c r="M3497" s="205" t="str" cm="1">
        <f t="array" ref="M3497">_xlfn.IFS(NOT(ISERROR(VLOOKUP(Table5[[#This Row],[Section]],TB_notTB,1,FALSE))),"No",LEFT(Table5[[#This Row],[Section]],3)="ETB","PLS",LEFT(Table5[[#This Row],[Section]],1)="7","PDB",NOT(ISBLANK(Table5[[#This Row],[Section]])),"No")</f>
        <v>No</v>
      </c>
    </row>
    <row r="3498" spans="1:13" x14ac:dyDescent="0.25">
      <c r="A3498" s="126" t="s">
        <v>7071</v>
      </c>
      <c r="B3498" s="126" t="s">
        <v>3598</v>
      </c>
      <c r="C3498" s="126" t="s">
        <v>98</v>
      </c>
      <c r="D3498" s="127">
        <v>1.9750000000000001</v>
      </c>
      <c r="E3498" s="128">
        <v>135</v>
      </c>
      <c r="F3498" s="128">
        <v>135</v>
      </c>
      <c r="G3498" s="126" t="s">
        <v>13724</v>
      </c>
      <c r="H3498" s="126" t="s">
        <v>20186</v>
      </c>
      <c r="I3498" s="126" t="s">
        <v>22099</v>
      </c>
      <c r="J3498" s="126" t="s">
        <v>26234</v>
      </c>
      <c r="K3498" s="9">
        <f>_xlfn.IFNA(VLOOKUP(Table5[[#This Row],[Section]],SubSill_Tier,2,FALSE),0)</f>
        <v>0</v>
      </c>
      <c r="L3498" s="9" t="str">
        <f t="shared" si="63"/>
        <v/>
      </c>
      <c r="M3498" s="205" t="str" cm="1">
        <f t="array" ref="M3498">_xlfn.IFS(NOT(ISERROR(VLOOKUP(Table5[[#This Row],[Section]],TB_notTB,1,FALSE))),"No",LEFT(Table5[[#This Row],[Section]],3)="ETB","PLS",LEFT(Table5[[#This Row],[Section]],1)="7","PDB",NOT(ISBLANK(Table5[[#This Row],[Section]])),"No")</f>
        <v>No</v>
      </c>
    </row>
    <row r="3499" spans="1:13" x14ac:dyDescent="0.25">
      <c r="A3499" s="126" t="s">
        <v>7072</v>
      </c>
      <c r="B3499" s="126" t="s">
        <v>7073</v>
      </c>
      <c r="C3499" s="126" t="s">
        <v>75</v>
      </c>
      <c r="D3499" s="127">
        <v>0.34899999999999998</v>
      </c>
      <c r="E3499" s="128">
        <v>164</v>
      </c>
      <c r="F3499" s="128">
        <v>164</v>
      </c>
      <c r="G3499" s="126" t="s">
        <v>13714</v>
      </c>
      <c r="H3499" s="126" t="s">
        <v>20121</v>
      </c>
      <c r="I3499" s="126" t="s">
        <v>20122</v>
      </c>
      <c r="J3499" s="126" t="s">
        <v>26234</v>
      </c>
      <c r="K3499" s="9">
        <f>_xlfn.IFNA(VLOOKUP(Table5[[#This Row],[Section]],SubSill_Tier,2,FALSE),0)</f>
        <v>0</v>
      </c>
      <c r="L3499" s="9" t="str">
        <f t="shared" si="63"/>
        <v/>
      </c>
      <c r="M3499" s="205" t="str" cm="1">
        <f t="array" ref="M3499">_xlfn.IFS(NOT(ISERROR(VLOOKUP(Table5[[#This Row],[Section]],TB_notTB,1,FALSE))),"No",LEFT(Table5[[#This Row],[Section]],3)="ETB","PLS",LEFT(Table5[[#This Row],[Section]],1)="7","PDB",NOT(ISBLANK(Table5[[#This Row],[Section]])),"No")</f>
        <v>No</v>
      </c>
    </row>
    <row r="3500" spans="1:13" x14ac:dyDescent="0.25">
      <c r="A3500" s="126" t="s">
        <v>1729</v>
      </c>
      <c r="B3500" s="126" t="s">
        <v>17222</v>
      </c>
      <c r="C3500" s="126" t="s">
        <v>98</v>
      </c>
      <c r="D3500" s="127">
        <v>0.30499999999999999</v>
      </c>
      <c r="E3500" s="128">
        <v>163</v>
      </c>
      <c r="F3500" s="128">
        <v>100</v>
      </c>
      <c r="G3500" s="126" t="s">
        <v>13711</v>
      </c>
      <c r="H3500" s="126" t="s">
        <v>20119</v>
      </c>
      <c r="I3500" s="126" t="s">
        <v>21054</v>
      </c>
      <c r="J3500" s="126" t="s">
        <v>26232</v>
      </c>
      <c r="K3500" s="9">
        <f>_xlfn.IFNA(VLOOKUP(Table5[[#This Row],[Section]],SubSill_Tier,2,FALSE),0)</f>
        <v>0</v>
      </c>
      <c r="L3500" s="9" t="str">
        <f t="shared" si="63"/>
        <v/>
      </c>
      <c r="M3500" s="205" t="str" cm="1">
        <f t="array" ref="M3500">_xlfn.IFS(NOT(ISERROR(VLOOKUP(Table5[[#This Row],[Section]],TB_notTB,1,FALSE))),"No",LEFT(Table5[[#This Row],[Section]],3)="ETB","PLS",LEFT(Table5[[#This Row],[Section]],1)="7","PDB",NOT(ISBLANK(Table5[[#This Row],[Section]])),"No")</f>
        <v>No</v>
      </c>
    </row>
    <row r="3501" spans="1:13" x14ac:dyDescent="0.25">
      <c r="A3501" s="126" t="s">
        <v>1730</v>
      </c>
      <c r="B3501" s="126" t="s">
        <v>17222</v>
      </c>
      <c r="C3501" s="126" t="s">
        <v>98</v>
      </c>
      <c r="D3501" s="127">
        <v>1.448</v>
      </c>
      <c r="E3501" s="128">
        <v>527</v>
      </c>
      <c r="F3501" s="128">
        <v>190</v>
      </c>
      <c r="G3501" s="126" t="s">
        <v>13711</v>
      </c>
      <c r="H3501" s="126" t="s">
        <v>20119</v>
      </c>
      <c r="I3501" s="126" t="s">
        <v>21054</v>
      </c>
      <c r="J3501" s="126" t="s">
        <v>26232</v>
      </c>
      <c r="K3501" s="9">
        <f>_xlfn.IFNA(VLOOKUP(Table5[[#This Row],[Section]],SubSill_Tier,2,FALSE),0)</f>
        <v>0</v>
      </c>
      <c r="L3501" s="9" t="str">
        <f t="shared" si="63"/>
        <v/>
      </c>
      <c r="M3501" s="205" t="str" cm="1">
        <f t="array" ref="M3501">_xlfn.IFS(NOT(ISERROR(VLOOKUP(Table5[[#This Row],[Section]],TB_notTB,1,FALSE))),"No",LEFT(Table5[[#This Row],[Section]],3)="ETB","PLS",LEFT(Table5[[#This Row],[Section]],1)="7","PDB",NOT(ISBLANK(Table5[[#This Row],[Section]])),"No")</f>
        <v>No</v>
      </c>
    </row>
    <row r="3502" spans="1:13" x14ac:dyDescent="0.25">
      <c r="A3502" s="126" t="s">
        <v>11774</v>
      </c>
      <c r="B3502" s="126" t="s">
        <v>17222</v>
      </c>
      <c r="C3502" s="126" t="s">
        <v>98</v>
      </c>
      <c r="D3502" s="127">
        <v>0.71399999999999997</v>
      </c>
      <c r="E3502" s="128">
        <v>260</v>
      </c>
      <c r="F3502" s="128">
        <v>260</v>
      </c>
      <c r="G3502" s="126" t="s">
        <v>13758</v>
      </c>
      <c r="H3502" s="126" t="s">
        <v>20195</v>
      </c>
      <c r="I3502" s="126" t="s">
        <v>20196</v>
      </c>
      <c r="J3502" s="126" t="s">
        <v>26254</v>
      </c>
      <c r="K3502" s="9">
        <f>_xlfn.IFNA(VLOOKUP(Table5[[#This Row],[Section]],SubSill_Tier,2,FALSE),0)</f>
        <v>0</v>
      </c>
      <c r="L3502" s="9" t="str">
        <f t="shared" si="63"/>
        <v/>
      </c>
      <c r="M3502" s="205" t="str" cm="1">
        <f t="array" ref="M3502">_xlfn.IFS(NOT(ISERROR(VLOOKUP(Table5[[#This Row],[Section]],TB_notTB,1,FALSE))),"No",LEFT(Table5[[#This Row],[Section]],3)="ETB","PLS",LEFT(Table5[[#This Row],[Section]],1)="7","PDB",NOT(ISBLANK(Table5[[#This Row],[Section]])),"No")</f>
        <v>No</v>
      </c>
    </row>
    <row r="3503" spans="1:13" x14ac:dyDescent="0.25">
      <c r="A3503" s="126" t="s">
        <v>7074</v>
      </c>
      <c r="B3503" s="126" t="s">
        <v>17222</v>
      </c>
      <c r="C3503" s="126" t="s">
        <v>98</v>
      </c>
      <c r="D3503" s="127">
        <v>0.82</v>
      </c>
      <c r="E3503" s="128">
        <v>399</v>
      </c>
      <c r="F3503" s="128">
        <v>399</v>
      </c>
      <c r="G3503" s="126" t="s">
        <v>13716</v>
      </c>
      <c r="H3503" s="126" t="s">
        <v>20121</v>
      </c>
      <c r="I3503" s="126" t="s">
        <v>20122</v>
      </c>
      <c r="J3503" s="126" t="s">
        <v>26234</v>
      </c>
      <c r="K3503" s="9">
        <f>_xlfn.IFNA(VLOOKUP(Table5[[#This Row],[Section]],SubSill_Tier,2,FALSE),0)</f>
        <v>0</v>
      </c>
      <c r="L3503" s="9" t="str">
        <f t="shared" si="63"/>
        <v/>
      </c>
      <c r="M3503" s="205" t="str" cm="1">
        <f t="array" ref="M3503">_xlfn.IFS(NOT(ISERROR(VLOOKUP(Table5[[#This Row],[Section]],TB_notTB,1,FALSE))),"No",LEFT(Table5[[#This Row],[Section]],3)="ETB","PLS",LEFT(Table5[[#This Row],[Section]],1)="7","PDB",NOT(ISBLANK(Table5[[#This Row],[Section]])),"No")</f>
        <v>No</v>
      </c>
    </row>
    <row r="3504" spans="1:13" x14ac:dyDescent="0.25">
      <c r="A3504" s="126" t="s">
        <v>7075</v>
      </c>
      <c r="B3504" s="126" t="s">
        <v>3598</v>
      </c>
      <c r="C3504" s="126" t="s">
        <v>98</v>
      </c>
      <c r="D3504" s="127">
        <v>0.41899999999999998</v>
      </c>
      <c r="E3504" s="128">
        <v>100</v>
      </c>
      <c r="F3504" s="128">
        <v>100</v>
      </c>
      <c r="G3504" s="126" t="s">
        <v>13724</v>
      </c>
      <c r="H3504" s="126" t="s">
        <v>20186</v>
      </c>
      <c r="I3504" s="126" t="s">
        <v>22099</v>
      </c>
      <c r="J3504" s="126" t="s">
        <v>26234</v>
      </c>
      <c r="K3504" s="9">
        <f>_xlfn.IFNA(VLOOKUP(Table5[[#This Row],[Section]],SubSill_Tier,2,FALSE),0)</f>
        <v>0</v>
      </c>
      <c r="L3504" s="9" t="str">
        <f t="shared" si="63"/>
        <v/>
      </c>
      <c r="M3504" s="205" t="str" cm="1">
        <f t="array" ref="M3504">_xlfn.IFS(NOT(ISERROR(VLOOKUP(Table5[[#This Row],[Section]],TB_notTB,1,FALSE))),"No",LEFT(Table5[[#This Row],[Section]],3)="ETB","PLS",LEFT(Table5[[#This Row],[Section]],1)="7","PDB",NOT(ISBLANK(Table5[[#This Row],[Section]])),"No")</f>
        <v>No</v>
      </c>
    </row>
    <row r="3505" spans="1:13" x14ac:dyDescent="0.25">
      <c r="A3505" s="126" t="s">
        <v>1731</v>
      </c>
      <c r="B3505" s="126" t="s">
        <v>17222</v>
      </c>
      <c r="C3505" s="126" t="s">
        <v>98</v>
      </c>
      <c r="D3505" s="127">
        <v>1.46</v>
      </c>
      <c r="E3505" s="128">
        <v>123</v>
      </c>
      <c r="F3505" s="128">
        <v>123</v>
      </c>
      <c r="G3505" s="126" t="s">
        <v>13711</v>
      </c>
      <c r="H3505" s="126" t="s">
        <v>20119</v>
      </c>
      <c r="I3505" s="126" t="s">
        <v>21054</v>
      </c>
      <c r="J3505" s="126" t="s">
        <v>26232</v>
      </c>
      <c r="K3505" s="9">
        <f>_xlfn.IFNA(VLOOKUP(Table5[[#This Row],[Section]],SubSill_Tier,2,FALSE),0)</f>
        <v>0</v>
      </c>
      <c r="L3505" s="9" t="str">
        <f t="shared" si="63"/>
        <v/>
      </c>
      <c r="M3505" s="205" t="str" cm="1">
        <f t="array" ref="M3505">_xlfn.IFS(NOT(ISERROR(VLOOKUP(Table5[[#This Row],[Section]],TB_notTB,1,FALSE))),"No",LEFT(Table5[[#This Row],[Section]],3)="ETB","PLS",LEFT(Table5[[#This Row],[Section]],1)="7","PDB",NOT(ISBLANK(Table5[[#This Row],[Section]])),"No")</f>
        <v>No</v>
      </c>
    </row>
    <row r="3506" spans="1:13" x14ac:dyDescent="0.25">
      <c r="A3506" s="126" t="s">
        <v>7076</v>
      </c>
      <c r="B3506" s="126" t="s">
        <v>17222</v>
      </c>
      <c r="C3506" s="126" t="s">
        <v>98</v>
      </c>
      <c r="D3506" s="127">
        <v>0.22800000000000001</v>
      </c>
      <c r="E3506" s="128">
        <v>154</v>
      </c>
      <c r="F3506" s="128">
        <v>100</v>
      </c>
      <c r="G3506" s="126" t="s">
        <v>13714</v>
      </c>
      <c r="H3506" s="126" t="s">
        <v>20121</v>
      </c>
      <c r="I3506" s="126" t="s">
        <v>20122</v>
      </c>
      <c r="J3506" s="126" t="s">
        <v>26234</v>
      </c>
      <c r="K3506" s="9">
        <f>_xlfn.IFNA(VLOOKUP(Table5[[#This Row],[Section]],SubSill_Tier,2,FALSE),0)</f>
        <v>0</v>
      </c>
      <c r="L3506" s="9" t="str">
        <f t="shared" si="63"/>
        <v/>
      </c>
      <c r="M3506" s="205" t="str" cm="1">
        <f t="array" ref="M3506">_xlfn.IFS(NOT(ISERROR(VLOOKUP(Table5[[#This Row],[Section]],TB_notTB,1,FALSE))),"No",LEFT(Table5[[#This Row],[Section]],3)="ETB","PLS",LEFT(Table5[[#This Row],[Section]],1)="7","PDB",NOT(ISBLANK(Table5[[#This Row],[Section]])),"No")</f>
        <v>No</v>
      </c>
    </row>
    <row r="3507" spans="1:13" x14ac:dyDescent="0.25">
      <c r="A3507" s="126" t="s">
        <v>11775</v>
      </c>
      <c r="B3507" s="126" t="s">
        <v>17222</v>
      </c>
      <c r="C3507" s="126" t="s">
        <v>98</v>
      </c>
      <c r="D3507" s="127">
        <v>0.32700000000000001</v>
      </c>
      <c r="E3507" s="128">
        <v>138</v>
      </c>
      <c r="F3507" s="128">
        <v>138</v>
      </c>
      <c r="G3507" s="126" t="s">
        <v>13763</v>
      </c>
      <c r="H3507" s="126" t="s">
        <v>20195</v>
      </c>
      <c r="I3507" s="126" t="s">
        <v>20196</v>
      </c>
      <c r="J3507" s="126" t="s">
        <v>26254</v>
      </c>
      <c r="K3507" s="9">
        <f>_xlfn.IFNA(VLOOKUP(Table5[[#This Row],[Section]],SubSill_Tier,2,FALSE),0)</f>
        <v>0</v>
      </c>
      <c r="L3507" s="9" t="str">
        <f t="shared" si="63"/>
        <v/>
      </c>
      <c r="M3507" s="205" t="str" cm="1">
        <f t="array" ref="M3507">_xlfn.IFS(NOT(ISERROR(VLOOKUP(Table5[[#This Row],[Section]],TB_notTB,1,FALSE))),"No",LEFT(Table5[[#This Row],[Section]],3)="ETB","PLS",LEFT(Table5[[#This Row],[Section]],1)="7","PDB",NOT(ISBLANK(Table5[[#This Row],[Section]])),"No")</f>
        <v>No</v>
      </c>
    </row>
    <row r="3508" spans="1:13" x14ac:dyDescent="0.25">
      <c r="A3508" s="126" t="s">
        <v>7077</v>
      </c>
      <c r="B3508" s="126" t="s">
        <v>17222</v>
      </c>
      <c r="C3508" s="126" t="s">
        <v>98</v>
      </c>
      <c r="D3508" s="127">
        <v>0.28499999999999998</v>
      </c>
      <c r="E3508" s="128">
        <v>100</v>
      </c>
      <c r="F3508" s="128">
        <v>100</v>
      </c>
      <c r="G3508" s="126" t="s">
        <v>13716</v>
      </c>
      <c r="H3508" s="126" t="s">
        <v>20121</v>
      </c>
      <c r="I3508" s="126" t="s">
        <v>20122</v>
      </c>
      <c r="J3508" s="126" t="s">
        <v>26234</v>
      </c>
      <c r="K3508" s="9">
        <f>_xlfn.IFNA(VLOOKUP(Table5[[#This Row],[Section]],SubSill_Tier,2,FALSE),0)</f>
        <v>0</v>
      </c>
      <c r="L3508" s="9" t="str">
        <f t="shared" si="63"/>
        <v/>
      </c>
      <c r="M3508" s="205" t="str" cm="1">
        <f t="array" ref="M3508">_xlfn.IFS(NOT(ISERROR(VLOOKUP(Table5[[#This Row],[Section]],TB_notTB,1,FALSE))),"No",LEFT(Table5[[#This Row],[Section]],3)="ETB","PLS",LEFT(Table5[[#This Row],[Section]],1)="7","PDB",NOT(ISBLANK(Table5[[#This Row],[Section]])),"No")</f>
        <v>No</v>
      </c>
    </row>
    <row r="3509" spans="1:13" x14ac:dyDescent="0.25">
      <c r="A3509" s="126" t="s">
        <v>7078</v>
      </c>
      <c r="B3509" s="126" t="s">
        <v>17222</v>
      </c>
      <c r="C3509" s="126" t="s">
        <v>98</v>
      </c>
      <c r="D3509" s="127">
        <v>1.1990000000000001</v>
      </c>
      <c r="E3509" s="128">
        <v>159</v>
      </c>
      <c r="F3509" s="128">
        <v>159</v>
      </c>
      <c r="G3509" s="126" t="s">
        <v>13725</v>
      </c>
      <c r="H3509" s="126" t="s">
        <v>20134</v>
      </c>
      <c r="I3509" s="126" t="s">
        <v>20135</v>
      </c>
      <c r="J3509" s="126" t="s">
        <v>26236</v>
      </c>
      <c r="K3509" s="9">
        <f>_xlfn.IFNA(VLOOKUP(Table5[[#This Row],[Section]],SubSill_Tier,2,FALSE),0)</f>
        <v>0</v>
      </c>
      <c r="L3509" s="9" t="str">
        <f t="shared" si="63"/>
        <v/>
      </c>
      <c r="M3509" s="205" t="str" cm="1">
        <f t="array" ref="M3509">_xlfn.IFS(NOT(ISERROR(VLOOKUP(Table5[[#This Row],[Section]],TB_notTB,1,FALSE))),"No",LEFT(Table5[[#This Row],[Section]],3)="ETB","PLS",LEFT(Table5[[#This Row],[Section]],1)="7","PDB",NOT(ISBLANK(Table5[[#This Row],[Section]])),"No")</f>
        <v>No</v>
      </c>
    </row>
    <row r="3510" spans="1:13" x14ac:dyDescent="0.25">
      <c r="A3510" s="126" t="s">
        <v>14984</v>
      </c>
      <c r="B3510" s="126" t="s">
        <v>14985</v>
      </c>
      <c r="C3510" s="126" t="s">
        <v>98</v>
      </c>
      <c r="D3510" s="127">
        <v>0.63700000000000001</v>
      </c>
      <c r="E3510" s="128">
        <v>264</v>
      </c>
      <c r="F3510" s="128">
        <v>145</v>
      </c>
      <c r="G3510" s="126" t="s">
        <v>14831</v>
      </c>
      <c r="H3510" s="126" t="s">
        <v>20220</v>
      </c>
      <c r="I3510" s="126" t="s">
        <v>21133</v>
      </c>
      <c r="J3510" s="126" t="s">
        <v>26271</v>
      </c>
      <c r="K3510" s="9">
        <f>_xlfn.IFNA(VLOOKUP(Table5[[#This Row],[Section]],SubSill_Tier,2,FALSE),0)</f>
        <v>0</v>
      </c>
      <c r="L3510" s="9" t="str">
        <f t="shared" si="63"/>
        <v/>
      </c>
      <c r="M3510" s="205" t="str" cm="1">
        <f t="array" ref="M3510">_xlfn.IFS(NOT(ISERROR(VLOOKUP(Table5[[#This Row],[Section]],TB_notTB,1,FALSE))),"No",LEFT(Table5[[#This Row],[Section]],3)="ETB","PLS",LEFT(Table5[[#This Row],[Section]],1)="7","PDB",NOT(ISBLANK(Table5[[#This Row],[Section]])),"No")</f>
        <v>No</v>
      </c>
    </row>
    <row r="3511" spans="1:13" x14ac:dyDescent="0.25">
      <c r="A3511" s="126" t="s">
        <v>14986</v>
      </c>
      <c r="B3511" s="126" t="s">
        <v>17222</v>
      </c>
      <c r="C3511" s="126" t="s">
        <v>98</v>
      </c>
      <c r="D3511" s="127">
        <v>0.47499999999999998</v>
      </c>
      <c r="E3511" s="128">
        <v>236</v>
      </c>
      <c r="F3511" s="128">
        <v>125</v>
      </c>
      <c r="G3511" s="126" t="s">
        <v>14831</v>
      </c>
      <c r="H3511" s="126" t="s">
        <v>20220</v>
      </c>
      <c r="I3511" s="126" t="s">
        <v>21133</v>
      </c>
      <c r="J3511" s="126" t="s">
        <v>26271</v>
      </c>
      <c r="K3511" s="9">
        <f>_xlfn.IFNA(VLOOKUP(Table5[[#This Row],[Section]],SubSill_Tier,2,FALSE),0)</f>
        <v>0</v>
      </c>
      <c r="L3511" s="9" t="str">
        <f t="shared" si="63"/>
        <v/>
      </c>
      <c r="M3511" s="205" t="str" cm="1">
        <f t="array" ref="M3511">_xlfn.IFS(NOT(ISERROR(VLOOKUP(Table5[[#This Row],[Section]],TB_notTB,1,FALSE))),"No",LEFT(Table5[[#This Row],[Section]],3)="ETB","PLS",LEFT(Table5[[#This Row],[Section]],1)="7","PDB",NOT(ISBLANK(Table5[[#This Row],[Section]])),"No")</f>
        <v>No</v>
      </c>
    </row>
    <row r="3512" spans="1:13" x14ac:dyDescent="0.25">
      <c r="A3512" s="126" t="s">
        <v>14987</v>
      </c>
      <c r="B3512" s="126" t="s">
        <v>14988</v>
      </c>
      <c r="C3512" s="126" t="s">
        <v>98</v>
      </c>
      <c r="D3512" s="127">
        <v>0.39200000000000002</v>
      </c>
      <c r="E3512" s="128">
        <v>195</v>
      </c>
      <c r="F3512" s="128">
        <v>100</v>
      </c>
      <c r="G3512" s="126" t="s">
        <v>14831</v>
      </c>
      <c r="H3512" s="126" t="s">
        <v>20220</v>
      </c>
      <c r="I3512" s="126" t="s">
        <v>21133</v>
      </c>
      <c r="J3512" s="126" t="s">
        <v>26271</v>
      </c>
      <c r="K3512" s="9">
        <f>_xlfn.IFNA(VLOOKUP(Table5[[#This Row],[Section]],SubSill_Tier,2,FALSE),0)</f>
        <v>0</v>
      </c>
      <c r="L3512" s="9" t="str">
        <f t="shared" si="63"/>
        <v/>
      </c>
      <c r="M3512" s="205" t="str" cm="1">
        <f t="array" ref="M3512">_xlfn.IFS(NOT(ISERROR(VLOOKUP(Table5[[#This Row],[Section]],TB_notTB,1,FALSE))),"No",LEFT(Table5[[#This Row],[Section]],3)="ETB","PLS",LEFT(Table5[[#This Row],[Section]],1)="7","PDB",NOT(ISBLANK(Table5[[#This Row],[Section]])),"No")</f>
        <v>No</v>
      </c>
    </row>
    <row r="3513" spans="1:13" x14ac:dyDescent="0.25">
      <c r="A3513" s="126" t="s">
        <v>14989</v>
      </c>
      <c r="B3513" s="126" t="s">
        <v>17222</v>
      </c>
      <c r="C3513" s="126" t="s">
        <v>98</v>
      </c>
      <c r="D3513" s="127">
        <v>0.57899999999999996</v>
      </c>
      <c r="E3513" s="128">
        <v>301</v>
      </c>
      <c r="F3513" s="128">
        <v>150</v>
      </c>
      <c r="G3513" s="126" t="s">
        <v>14831</v>
      </c>
      <c r="H3513" s="126" t="s">
        <v>20220</v>
      </c>
      <c r="I3513" s="126" t="s">
        <v>21133</v>
      </c>
      <c r="J3513" s="126" t="s">
        <v>26271</v>
      </c>
      <c r="K3513" s="9">
        <f>_xlfn.IFNA(VLOOKUP(Table5[[#This Row],[Section]],SubSill_Tier,2,FALSE),0)</f>
        <v>0</v>
      </c>
      <c r="L3513" s="9" t="str">
        <f t="shared" si="63"/>
        <v/>
      </c>
      <c r="M3513" s="205" t="str" cm="1">
        <f t="array" ref="M3513">_xlfn.IFS(NOT(ISERROR(VLOOKUP(Table5[[#This Row],[Section]],TB_notTB,1,FALSE))),"No",LEFT(Table5[[#This Row],[Section]],3)="ETB","PLS",LEFT(Table5[[#This Row],[Section]],1)="7","PDB",NOT(ISBLANK(Table5[[#This Row],[Section]])),"No")</f>
        <v>No</v>
      </c>
    </row>
    <row r="3514" spans="1:13" x14ac:dyDescent="0.25">
      <c r="A3514" s="126" t="s">
        <v>1732</v>
      </c>
      <c r="B3514" s="126" t="s">
        <v>17222</v>
      </c>
      <c r="C3514" s="126" t="s">
        <v>98</v>
      </c>
      <c r="D3514" s="127">
        <v>1.03</v>
      </c>
      <c r="E3514" s="128">
        <v>140</v>
      </c>
      <c r="F3514" s="128">
        <v>140</v>
      </c>
      <c r="G3514" s="126" t="s">
        <v>13712</v>
      </c>
      <c r="H3514" s="126" t="s">
        <v>20120</v>
      </c>
      <c r="I3514" s="126" t="s">
        <v>21055</v>
      </c>
      <c r="J3514" s="126" t="s">
        <v>26232</v>
      </c>
      <c r="K3514" s="9">
        <f>_xlfn.IFNA(VLOOKUP(Table5[[#This Row],[Section]],SubSill_Tier,2,FALSE),0)</f>
        <v>0</v>
      </c>
      <c r="L3514" s="9" t="str">
        <f t="shared" si="63"/>
        <v/>
      </c>
      <c r="M3514" s="205" t="str" cm="1">
        <f t="array" ref="M3514">_xlfn.IFS(NOT(ISERROR(VLOOKUP(Table5[[#This Row],[Section]],TB_notTB,1,FALSE))),"No",LEFT(Table5[[#This Row],[Section]],3)="ETB","PLS",LEFT(Table5[[#This Row],[Section]],1)="7","PDB",NOT(ISBLANK(Table5[[#This Row],[Section]])),"No")</f>
        <v>No</v>
      </c>
    </row>
    <row r="3515" spans="1:13" x14ac:dyDescent="0.25">
      <c r="A3515" s="126" t="s">
        <v>7079</v>
      </c>
      <c r="B3515" s="126" t="s">
        <v>17222</v>
      </c>
      <c r="C3515" s="126" t="s">
        <v>98</v>
      </c>
      <c r="D3515" s="127">
        <v>1.171</v>
      </c>
      <c r="E3515" s="128">
        <v>157</v>
      </c>
      <c r="F3515" s="128">
        <v>157</v>
      </c>
      <c r="G3515" s="126" t="s">
        <v>13716</v>
      </c>
      <c r="H3515" s="126" t="s">
        <v>20121</v>
      </c>
      <c r="I3515" s="126" t="s">
        <v>20122</v>
      </c>
      <c r="J3515" s="126" t="s">
        <v>26234</v>
      </c>
      <c r="K3515" s="9">
        <f>_xlfn.IFNA(VLOOKUP(Table5[[#This Row],[Section]],SubSill_Tier,2,FALSE),0)</f>
        <v>0</v>
      </c>
      <c r="L3515" s="9" t="str">
        <f t="shared" si="63"/>
        <v/>
      </c>
      <c r="M3515" s="205" t="str" cm="1">
        <f t="array" ref="M3515">_xlfn.IFS(NOT(ISERROR(VLOOKUP(Table5[[#This Row],[Section]],TB_notTB,1,FALSE))),"No",LEFT(Table5[[#This Row],[Section]],3)="ETB","PLS",LEFT(Table5[[#This Row],[Section]],1)="7","PDB",NOT(ISBLANK(Table5[[#This Row],[Section]])),"No")</f>
        <v>No</v>
      </c>
    </row>
    <row r="3516" spans="1:13" x14ac:dyDescent="0.25">
      <c r="A3516" s="126" t="s">
        <v>7080</v>
      </c>
      <c r="B3516" s="126" t="s">
        <v>17222</v>
      </c>
      <c r="C3516" s="126" t="s">
        <v>98</v>
      </c>
      <c r="D3516" s="127">
        <v>1.8959999999999999</v>
      </c>
      <c r="E3516" s="128">
        <v>199</v>
      </c>
      <c r="F3516" s="128">
        <v>199</v>
      </c>
      <c r="G3516" s="126" t="s">
        <v>13714</v>
      </c>
      <c r="H3516" s="126" t="s">
        <v>20121</v>
      </c>
      <c r="I3516" s="126" t="s">
        <v>20122</v>
      </c>
      <c r="J3516" s="126" t="s">
        <v>26234</v>
      </c>
      <c r="K3516" s="9">
        <f>_xlfn.IFNA(VLOOKUP(Table5[[#This Row],[Section]],SubSill_Tier,2,FALSE),0)</f>
        <v>0</v>
      </c>
      <c r="L3516" s="9" t="str">
        <f t="shared" si="63"/>
        <v/>
      </c>
      <c r="M3516" s="205" t="str" cm="1">
        <f t="array" ref="M3516">_xlfn.IFS(NOT(ISERROR(VLOOKUP(Table5[[#This Row],[Section]],TB_notTB,1,FALSE))),"No",LEFT(Table5[[#This Row],[Section]],3)="ETB","PLS",LEFT(Table5[[#This Row],[Section]],1)="7","PDB",NOT(ISBLANK(Table5[[#This Row],[Section]])),"No")</f>
        <v>No</v>
      </c>
    </row>
    <row r="3517" spans="1:13" x14ac:dyDescent="0.25">
      <c r="A3517" s="126" t="s">
        <v>1733</v>
      </c>
      <c r="B3517" s="126" t="s">
        <v>17222</v>
      </c>
      <c r="C3517" s="126" t="s">
        <v>98</v>
      </c>
      <c r="D3517" s="127">
        <v>0.74</v>
      </c>
      <c r="E3517" s="128">
        <v>315</v>
      </c>
      <c r="F3517" s="128">
        <v>100</v>
      </c>
      <c r="G3517" s="126" t="s">
        <v>13730</v>
      </c>
      <c r="H3517" s="126" t="s">
        <v>20139</v>
      </c>
      <c r="I3517" s="126" t="s">
        <v>20140</v>
      </c>
      <c r="J3517" s="126" t="s">
        <v>26243</v>
      </c>
      <c r="K3517" s="9">
        <f>_xlfn.IFNA(VLOOKUP(Table5[[#This Row],[Section]],SubSill_Tier,2,FALSE),0)</f>
        <v>0</v>
      </c>
      <c r="L3517" s="9" t="str">
        <f t="shared" si="63"/>
        <v/>
      </c>
      <c r="M3517" s="205" t="str" cm="1">
        <f t="array" ref="M3517">_xlfn.IFS(NOT(ISERROR(VLOOKUP(Table5[[#This Row],[Section]],TB_notTB,1,FALSE))),"No",LEFT(Table5[[#This Row],[Section]],3)="ETB","PLS",LEFT(Table5[[#This Row],[Section]],1)="7","PDB",NOT(ISBLANK(Table5[[#This Row],[Section]])),"No")</f>
        <v>No</v>
      </c>
    </row>
    <row r="3518" spans="1:13" x14ac:dyDescent="0.25">
      <c r="A3518" s="126" t="s">
        <v>1734</v>
      </c>
      <c r="B3518" s="126" t="s">
        <v>17222</v>
      </c>
      <c r="C3518" s="126" t="s">
        <v>98</v>
      </c>
      <c r="D3518" s="127">
        <v>0.80900000000000005</v>
      </c>
      <c r="E3518" s="128">
        <v>178</v>
      </c>
      <c r="F3518" s="128">
        <v>178</v>
      </c>
      <c r="G3518" s="126" t="s">
        <v>13736</v>
      </c>
      <c r="H3518" s="126" t="s">
        <v>20148</v>
      </c>
      <c r="I3518" s="126" t="s">
        <v>21073</v>
      </c>
      <c r="J3518" s="126" t="s">
        <v>26232</v>
      </c>
      <c r="K3518" s="9">
        <f>_xlfn.IFNA(VLOOKUP(Table5[[#This Row],[Section]],SubSill_Tier,2,FALSE),0)</f>
        <v>0</v>
      </c>
      <c r="L3518" s="9" t="str">
        <f t="shared" si="63"/>
        <v/>
      </c>
      <c r="M3518" s="205" t="str" cm="1">
        <f t="array" ref="M3518">_xlfn.IFS(NOT(ISERROR(VLOOKUP(Table5[[#This Row],[Section]],TB_notTB,1,FALSE))),"No",LEFT(Table5[[#This Row],[Section]],3)="ETB","PLS",LEFT(Table5[[#This Row],[Section]],1)="7","PDB",NOT(ISBLANK(Table5[[#This Row],[Section]])),"No")</f>
        <v>No</v>
      </c>
    </row>
    <row r="3519" spans="1:13" x14ac:dyDescent="0.25">
      <c r="A3519" s="126" t="s">
        <v>12923</v>
      </c>
      <c r="B3519" s="126" t="s">
        <v>12924</v>
      </c>
      <c r="C3519" s="126" t="s">
        <v>75</v>
      </c>
      <c r="D3519" s="127">
        <v>1.956</v>
      </c>
      <c r="E3519" s="128">
        <v>361</v>
      </c>
      <c r="F3519" s="128">
        <v>332</v>
      </c>
      <c r="G3519" s="126" t="s">
        <v>13728</v>
      </c>
      <c r="H3519" s="126" t="s">
        <v>20137</v>
      </c>
      <c r="I3519" s="126" t="s">
        <v>21066</v>
      </c>
      <c r="J3519" s="126" t="s">
        <v>26232</v>
      </c>
      <c r="K3519" s="9">
        <f>_xlfn.IFNA(VLOOKUP(Table5[[#This Row],[Section]],SubSill_Tier,2,FALSE),0)</f>
        <v>0</v>
      </c>
      <c r="L3519" s="9" t="str">
        <f t="shared" si="63"/>
        <v/>
      </c>
      <c r="M3519" s="205" t="str" cm="1">
        <f t="array" ref="M3519">_xlfn.IFS(NOT(ISERROR(VLOOKUP(Table5[[#This Row],[Section]],TB_notTB,1,FALSE))),"No",LEFT(Table5[[#This Row],[Section]],3)="ETB","PLS",LEFT(Table5[[#This Row],[Section]],1)="7","PDB",NOT(ISBLANK(Table5[[#This Row],[Section]])),"No")</f>
        <v>No</v>
      </c>
    </row>
    <row r="3520" spans="1:13" x14ac:dyDescent="0.25">
      <c r="A3520" s="126" t="s">
        <v>1735</v>
      </c>
      <c r="B3520" s="126" t="s">
        <v>17222</v>
      </c>
      <c r="C3520" s="126" t="s">
        <v>98</v>
      </c>
      <c r="D3520" s="127">
        <v>0.83099999999999996</v>
      </c>
      <c r="E3520" s="128">
        <v>271</v>
      </c>
      <c r="F3520" s="128">
        <v>115</v>
      </c>
      <c r="G3520" s="126" t="s">
        <v>13748</v>
      </c>
      <c r="H3520" s="126" t="s">
        <v>20246</v>
      </c>
      <c r="I3520" s="126" t="s">
        <v>20247</v>
      </c>
      <c r="J3520" s="126" t="s">
        <v>26241</v>
      </c>
      <c r="K3520" s="9">
        <f>_xlfn.IFNA(VLOOKUP(Table5[[#This Row],[Section]],SubSill_Tier,2,FALSE),0)</f>
        <v>0</v>
      </c>
      <c r="L3520" s="9" t="str">
        <f t="shared" si="63"/>
        <v/>
      </c>
      <c r="M3520" s="205" t="str" cm="1">
        <f t="array" ref="M3520">_xlfn.IFS(NOT(ISERROR(VLOOKUP(Table5[[#This Row],[Section]],TB_notTB,1,FALSE))),"No",LEFT(Table5[[#This Row],[Section]],3)="ETB","PLS",LEFT(Table5[[#This Row],[Section]],1)="7","PDB",NOT(ISBLANK(Table5[[#This Row],[Section]])),"No")</f>
        <v>No</v>
      </c>
    </row>
    <row r="3521" spans="1:13" x14ac:dyDescent="0.25">
      <c r="A3521" s="126" t="s">
        <v>1736</v>
      </c>
      <c r="B3521" s="126" t="s">
        <v>17222</v>
      </c>
      <c r="C3521" s="126" t="s">
        <v>98</v>
      </c>
      <c r="D3521" s="127">
        <v>1.0640000000000001</v>
      </c>
      <c r="E3521" s="128">
        <v>545</v>
      </c>
      <c r="F3521" s="128">
        <v>100</v>
      </c>
      <c r="G3521" s="126" t="s">
        <v>13736</v>
      </c>
      <c r="H3521" s="126" t="s">
        <v>20148</v>
      </c>
      <c r="I3521" s="126" t="s">
        <v>21073</v>
      </c>
      <c r="J3521" s="126" t="s">
        <v>26232</v>
      </c>
      <c r="K3521" s="9">
        <f>_xlfn.IFNA(VLOOKUP(Table5[[#This Row],[Section]],SubSill_Tier,2,FALSE),0)</f>
        <v>0</v>
      </c>
      <c r="L3521" s="9" t="str">
        <f t="shared" si="63"/>
        <v/>
      </c>
      <c r="M3521" s="205" t="str" cm="1">
        <f t="array" ref="M3521">_xlfn.IFS(NOT(ISERROR(VLOOKUP(Table5[[#This Row],[Section]],TB_notTB,1,FALSE))),"No",LEFT(Table5[[#This Row],[Section]],3)="ETB","PLS",LEFT(Table5[[#This Row],[Section]],1)="7","PDB",NOT(ISBLANK(Table5[[#This Row],[Section]])),"No")</f>
        <v>No</v>
      </c>
    </row>
    <row r="3522" spans="1:13" x14ac:dyDescent="0.25">
      <c r="A3522" s="126" t="s">
        <v>1737</v>
      </c>
      <c r="B3522" s="126" t="s">
        <v>17222</v>
      </c>
      <c r="C3522" s="126" t="s">
        <v>98</v>
      </c>
      <c r="D3522" s="127">
        <v>0.95799999999999996</v>
      </c>
      <c r="E3522" s="128">
        <v>486</v>
      </c>
      <c r="F3522" s="128">
        <v>100</v>
      </c>
      <c r="G3522" s="126" t="s">
        <v>13736</v>
      </c>
      <c r="H3522" s="126" t="s">
        <v>20148</v>
      </c>
      <c r="I3522" s="126" t="s">
        <v>21073</v>
      </c>
      <c r="J3522" s="126" t="s">
        <v>26232</v>
      </c>
      <c r="K3522" s="9">
        <f>_xlfn.IFNA(VLOOKUP(Table5[[#This Row],[Section]],SubSill_Tier,2,FALSE),0)</f>
        <v>0</v>
      </c>
      <c r="L3522" s="9" t="str">
        <f t="shared" ref="L3522:L3585" si="64">IFERROR(IF(LEFT(G3522,2)="AI",IF(_xlfn.NUMBERVALUE(IFERROR(LEFT(IF(ISERROR(FIND("X",UPPER(B3522))),UPPER(B3522),RIGHT(UPPER(B3522),LEN(UPPER(B3522))-FIND("~",SUBSTITUTE(UPPER(B3522),"X","~",LEN(UPPER(B3522))-LEN(SUBSTITUTE(UPPER(B3522),"X","")))))),FIND(" ",IF(ISERROR(FIND("X",UPPER(B3522))),UPPER(B3522),RIGHT(UPPER(B3522),LEN(UPPER(B3522))-FIND("~",SUBSTITUTE(UPPER(B3522),"X","~",LEN(UPPER(B3522))-LEN(SUBSTITUTE(UPPER(B3522),"X","")))))),1)-1),IF(ISERROR(FIND("X",UPPER(B3522))),UPPER(B3522),RIGHT(UPPER(B3522),LEN(UPPER(B3522))-FIND("~",SUBSTITUTE(UPPER(B3522),"X","~",LEN(UPPER(B3522))-LEN(SUBSTITUTE(UPPER(B3522),"X",""))))))),".")&gt;=5,"Wall",""),""),"")</f>
        <v/>
      </c>
      <c r="M3522" s="205" t="str" cm="1">
        <f t="array" ref="M3522">_xlfn.IFS(NOT(ISERROR(VLOOKUP(Table5[[#This Row],[Section]],TB_notTB,1,FALSE))),"No",LEFT(Table5[[#This Row],[Section]],3)="ETB","PLS",LEFT(Table5[[#This Row],[Section]],1)="7","PDB",NOT(ISBLANK(Table5[[#This Row],[Section]])),"No")</f>
        <v>No</v>
      </c>
    </row>
    <row r="3523" spans="1:13" x14ac:dyDescent="0.25">
      <c r="A3523" s="126" t="s">
        <v>1738</v>
      </c>
      <c r="B3523" s="126" t="s">
        <v>17222</v>
      </c>
      <c r="C3523" s="126" t="s">
        <v>98</v>
      </c>
      <c r="D3523" s="127">
        <v>0.27800000000000002</v>
      </c>
      <c r="E3523" s="128">
        <v>166</v>
      </c>
      <c r="F3523" s="128">
        <v>166</v>
      </c>
      <c r="G3523" s="126" t="s">
        <v>13736</v>
      </c>
      <c r="H3523" s="126" t="s">
        <v>20148</v>
      </c>
      <c r="I3523" s="126" t="s">
        <v>21073</v>
      </c>
      <c r="J3523" s="126" t="s">
        <v>26232</v>
      </c>
      <c r="K3523" s="9">
        <f>_xlfn.IFNA(VLOOKUP(Table5[[#This Row],[Section]],SubSill_Tier,2,FALSE),0)</f>
        <v>0</v>
      </c>
      <c r="L3523" s="9" t="str">
        <f t="shared" si="64"/>
        <v/>
      </c>
      <c r="M3523" s="205" t="str" cm="1">
        <f t="array" ref="M3523">_xlfn.IFS(NOT(ISERROR(VLOOKUP(Table5[[#This Row],[Section]],TB_notTB,1,FALSE))),"No",LEFT(Table5[[#This Row],[Section]],3)="ETB","PLS",LEFT(Table5[[#This Row],[Section]],1)="7","PDB",NOT(ISBLANK(Table5[[#This Row],[Section]])),"No")</f>
        <v>No</v>
      </c>
    </row>
    <row r="3524" spans="1:13" x14ac:dyDescent="0.25">
      <c r="A3524" s="126" t="s">
        <v>1739</v>
      </c>
      <c r="B3524" s="126" t="s">
        <v>17222</v>
      </c>
      <c r="C3524" s="126" t="s">
        <v>98</v>
      </c>
      <c r="D3524" s="127">
        <v>0.22600000000000001</v>
      </c>
      <c r="E3524" s="128">
        <v>134</v>
      </c>
      <c r="F3524" s="128">
        <v>100</v>
      </c>
      <c r="G3524" s="126" t="s">
        <v>13736</v>
      </c>
      <c r="H3524" s="126" t="s">
        <v>20148</v>
      </c>
      <c r="I3524" s="126" t="s">
        <v>21073</v>
      </c>
      <c r="J3524" s="126" t="s">
        <v>26232</v>
      </c>
      <c r="K3524" s="9">
        <f>_xlfn.IFNA(VLOOKUP(Table5[[#This Row],[Section]],SubSill_Tier,2,FALSE),0)</f>
        <v>0</v>
      </c>
      <c r="L3524" s="9" t="str">
        <f t="shared" si="64"/>
        <v/>
      </c>
      <c r="M3524" s="205" t="str" cm="1">
        <f t="array" ref="M3524">_xlfn.IFS(NOT(ISERROR(VLOOKUP(Table5[[#This Row],[Section]],TB_notTB,1,FALSE))),"No",LEFT(Table5[[#This Row],[Section]],3)="ETB","PLS",LEFT(Table5[[#This Row],[Section]],1)="7","PDB",NOT(ISBLANK(Table5[[#This Row],[Section]])),"No")</f>
        <v>No</v>
      </c>
    </row>
    <row r="3525" spans="1:13" x14ac:dyDescent="0.25">
      <c r="A3525" s="126" t="s">
        <v>7081</v>
      </c>
      <c r="B3525" s="126" t="s">
        <v>17222</v>
      </c>
      <c r="C3525" s="126" t="s">
        <v>98</v>
      </c>
      <c r="D3525" s="127">
        <v>0.60099999999999998</v>
      </c>
      <c r="E3525" s="128">
        <v>100</v>
      </c>
      <c r="F3525" s="128">
        <v>100</v>
      </c>
      <c r="G3525" s="126" t="s">
        <v>13724</v>
      </c>
      <c r="H3525" s="126" t="s">
        <v>20186</v>
      </c>
      <c r="I3525" s="126" t="s">
        <v>22099</v>
      </c>
      <c r="J3525" s="126" t="s">
        <v>26234</v>
      </c>
      <c r="K3525" s="9">
        <f>_xlfn.IFNA(VLOOKUP(Table5[[#This Row],[Section]],SubSill_Tier,2,FALSE),0)</f>
        <v>0</v>
      </c>
      <c r="L3525" s="9" t="str">
        <f t="shared" si="64"/>
        <v/>
      </c>
      <c r="M3525" s="205" t="str" cm="1">
        <f t="array" ref="M3525">_xlfn.IFS(NOT(ISERROR(VLOOKUP(Table5[[#This Row],[Section]],TB_notTB,1,FALSE))),"No",LEFT(Table5[[#This Row],[Section]],3)="ETB","PLS",LEFT(Table5[[#This Row],[Section]],1)="7","PDB",NOT(ISBLANK(Table5[[#This Row],[Section]])),"No")</f>
        <v>No</v>
      </c>
    </row>
    <row r="3526" spans="1:13" x14ac:dyDescent="0.25">
      <c r="A3526" s="126" t="s">
        <v>7082</v>
      </c>
      <c r="B3526" s="126" t="s">
        <v>17222</v>
      </c>
      <c r="C3526" s="126" t="s">
        <v>75</v>
      </c>
      <c r="D3526" s="127">
        <v>2.6030000000000002</v>
      </c>
      <c r="E3526" s="128">
        <v>316</v>
      </c>
      <c r="F3526" s="128">
        <v>316</v>
      </c>
      <c r="G3526" s="126" t="s">
        <v>13714</v>
      </c>
      <c r="H3526" s="126" t="s">
        <v>20121</v>
      </c>
      <c r="I3526" s="126" t="s">
        <v>20122</v>
      </c>
      <c r="J3526" s="126" t="s">
        <v>26234</v>
      </c>
      <c r="K3526" s="9">
        <f>_xlfn.IFNA(VLOOKUP(Table5[[#This Row],[Section]],SubSill_Tier,2,FALSE),0)</f>
        <v>0</v>
      </c>
      <c r="L3526" s="9" t="str">
        <f t="shared" si="64"/>
        <v/>
      </c>
      <c r="M3526" s="205" t="str" cm="1">
        <f t="array" ref="M3526">_xlfn.IFS(NOT(ISERROR(VLOOKUP(Table5[[#This Row],[Section]],TB_notTB,1,FALSE))),"No",LEFT(Table5[[#This Row],[Section]],3)="ETB","PLS",LEFT(Table5[[#This Row],[Section]],1)="7","PDB",NOT(ISBLANK(Table5[[#This Row],[Section]])),"No")</f>
        <v>No</v>
      </c>
    </row>
    <row r="3527" spans="1:13" x14ac:dyDescent="0.25">
      <c r="A3527" s="126" t="s">
        <v>14990</v>
      </c>
      <c r="B3527" s="126" t="s">
        <v>14991</v>
      </c>
      <c r="C3527" s="126" t="s">
        <v>75</v>
      </c>
      <c r="D3527" s="127">
        <v>2.085</v>
      </c>
      <c r="E3527" s="128">
        <v>229</v>
      </c>
      <c r="F3527" s="128">
        <v>229</v>
      </c>
      <c r="G3527" s="126" t="s">
        <v>14800</v>
      </c>
      <c r="H3527" s="126" t="s">
        <v>20205</v>
      </c>
      <c r="I3527" s="126" t="s">
        <v>20206</v>
      </c>
      <c r="J3527" s="126" t="s">
        <v>26263</v>
      </c>
      <c r="K3527" s="9">
        <f>_xlfn.IFNA(VLOOKUP(Table5[[#This Row],[Section]],SubSill_Tier,2,FALSE),0)</f>
        <v>0</v>
      </c>
      <c r="L3527" s="9" t="str">
        <f t="shared" si="64"/>
        <v/>
      </c>
      <c r="M3527" s="205" t="str" cm="1">
        <f t="array" ref="M3527">_xlfn.IFS(NOT(ISERROR(VLOOKUP(Table5[[#This Row],[Section]],TB_notTB,1,FALSE))),"No",LEFT(Table5[[#This Row],[Section]],3)="ETB","PLS",LEFT(Table5[[#This Row],[Section]],1)="7","PDB",NOT(ISBLANK(Table5[[#This Row],[Section]])),"No")</f>
        <v>No</v>
      </c>
    </row>
    <row r="3528" spans="1:13" x14ac:dyDescent="0.25">
      <c r="A3528" s="126" t="s">
        <v>7083</v>
      </c>
      <c r="B3528" s="126" t="s">
        <v>3598</v>
      </c>
      <c r="C3528" s="126" t="s">
        <v>98</v>
      </c>
      <c r="D3528" s="127">
        <v>1.2669999999999999</v>
      </c>
      <c r="E3528" s="128">
        <v>328</v>
      </c>
      <c r="F3528" s="128">
        <v>243</v>
      </c>
      <c r="G3528" s="126" t="s">
        <v>13724</v>
      </c>
      <c r="H3528" s="126" t="s">
        <v>20186</v>
      </c>
      <c r="I3528" s="126" t="s">
        <v>22099</v>
      </c>
      <c r="J3528" s="126" t="s">
        <v>26234</v>
      </c>
      <c r="K3528" s="9">
        <f>_xlfn.IFNA(VLOOKUP(Table5[[#This Row],[Section]],SubSill_Tier,2,FALSE),0)</f>
        <v>0</v>
      </c>
      <c r="L3528" s="9" t="str">
        <f t="shared" si="64"/>
        <v/>
      </c>
      <c r="M3528" s="205" t="str" cm="1">
        <f t="array" ref="M3528">_xlfn.IFS(NOT(ISERROR(VLOOKUP(Table5[[#This Row],[Section]],TB_notTB,1,FALSE))),"No",LEFT(Table5[[#This Row],[Section]],3)="ETB","PLS",LEFT(Table5[[#This Row],[Section]],1)="7","PDB",NOT(ISBLANK(Table5[[#This Row],[Section]])),"No")</f>
        <v>No</v>
      </c>
    </row>
    <row r="3529" spans="1:13" x14ac:dyDescent="0.25">
      <c r="A3529" s="126" t="s">
        <v>7084</v>
      </c>
      <c r="B3529" s="126" t="s">
        <v>3598</v>
      </c>
      <c r="C3529" s="126" t="s">
        <v>98</v>
      </c>
      <c r="D3529" s="127">
        <v>0.78700000000000003</v>
      </c>
      <c r="E3529" s="128">
        <v>202</v>
      </c>
      <c r="F3529" s="128">
        <v>100</v>
      </c>
      <c r="G3529" s="126" t="s">
        <v>13724</v>
      </c>
      <c r="H3529" s="126" t="s">
        <v>20186</v>
      </c>
      <c r="I3529" s="126" t="s">
        <v>22099</v>
      </c>
      <c r="J3529" s="126" t="s">
        <v>26234</v>
      </c>
      <c r="K3529" s="9">
        <f>_xlfn.IFNA(VLOOKUP(Table5[[#This Row],[Section]],SubSill_Tier,2,FALSE),0)</f>
        <v>0</v>
      </c>
      <c r="L3529" s="9" t="str">
        <f t="shared" si="64"/>
        <v/>
      </c>
      <c r="M3529" s="205" t="str" cm="1">
        <f t="array" ref="M3529">_xlfn.IFS(NOT(ISERROR(VLOOKUP(Table5[[#This Row],[Section]],TB_notTB,1,FALSE))),"No",LEFT(Table5[[#This Row],[Section]],3)="ETB","PLS",LEFT(Table5[[#This Row],[Section]],1)="7","PDB",NOT(ISBLANK(Table5[[#This Row],[Section]])),"No")</f>
        <v>No</v>
      </c>
    </row>
    <row r="3530" spans="1:13" x14ac:dyDescent="0.25">
      <c r="A3530" s="126" t="s">
        <v>7085</v>
      </c>
      <c r="B3530" s="126" t="s">
        <v>3598</v>
      </c>
      <c r="C3530" s="126" t="s">
        <v>98</v>
      </c>
      <c r="D3530" s="127">
        <v>0.28499999999999998</v>
      </c>
      <c r="E3530" s="128">
        <v>100</v>
      </c>
      <c r="F3530" s="128">
        <v>100</v>
      </c>
      <c r="G3530" s="126" t="s">
        <v>13724</v>
      </c>
      <c r="H3530" s="126" t="s">
        <v>20186</v>
      </c>
      <c r="I3530" s="126" t="s">
        <v>22099</v>
      </c>
      <c r="J3530" s="126" t="s">
        <v>26234</v>
      </c>
      <c r="K3530" s="9">
        <f>_xlfn.IFNA(VLOOKUP(Table5[[#This Row],[Section]],SubSill_Tier,2,FALSE),0)</f>
        <v>0</v>
      </c>
      <c r="L3530" s="9" t="str">
        <f t="shared" si="64"/>
        <v/>
      </c>
      <c r="M3530" s="205" t="str" cm="1">
        <f t="array" ref="M3530">_xlfn.IFS(NOT(ISERROR(VLOOKUP(Table5[[#This Row],[Section]],TB_notTB,1,FALSE))),"No",LEFT(Table5[[#This Row],[Section]],3)="ETB","PLS",LEFT(Table5[[#This Row],[Section]],1)="7","PDB",NOT(ISBLANK(Table5[[#This Row],[Section]])),"No")</f>
        <v>No</v>
      </c>
    </row>
    <row r="3531" spans="1:13" x14ac:dyDescent="0.25">
      <c r="A3531" s="126" t="s">
        <v>7086</v>
      </c>
      <c r="B3531" s="126" t="s">
        <v>3598</v>
      </c>
      <c r="C3531" s="126" t="s">
        <v>98</v>
      </c>
      <c r="D3531" s="127">
        <v>0.91900000000000004</v>
      </c>
      <c r="E3531" s="128">
        <v>236</v>
      </c>
      <c r="F3531" s="128">
        <v>120</v>
      </c>
      <c r="G3531" s="126" t="s">
        <v>13724</v>
      </c>
      <c r="H3531" s="126" t="s">
        <v>20186</v>
      </c>
      <c r="I3531" s="126" t="s">
        <v>22099</v>
      </c>
      <c r="J3531" s="126" t="s">
        <v>26234</v>
      </c>
      <c r="K3531" s="9">
        <f>_xlfn.IFNA(VLOOKUP(Table5[[#This Row],[Section]],SubSill_Tier,2,FALSE),0)</f>
        <v>0</v>
      </c>
      <c r="L3531" s="9" t="str">
        <f t="shared" si="64"/>
        <v/>
      </c>
      <c r="M3531" s="205" t="str" cm="1">
        <f t="array" ref="M3531">_xlfn.IFS(NOT(ISERROR(VLOOKUP(Table5[[#This Row],[Section]],TB_notTB,1,FALSE))),"No",LEFT(Table5[[#This Row],[Section]],3)="ETB","PLS",LEFT(Table5[[#This Row],[Section]],1)="7","PDB",NOT(ISBLANK(Table5[[#This Row],[Section]])),"No")</f>
        <v>No</v>
      </c>
    </row>
    <row r="3532" spans="1:13" x14ac:dyDescent="0.25">
      <c r="A3532" s="126" t="s">
        <v>7087</v>
      </c>
      <c r="B3532" s="126" t="s">
        <v>3598</v>
      </c>
      <c r="C3532" s="126" t="s">
        <v>98</v>
      </c>
      <c r="D3532" s="127">
        <v>1.1100000000000001</v>
      </c>
      <c r="E3532" s="128">
        <v>261</v>
      </c>
      <c r="F3532" s="128">
        <v>261</v>
      </c>
      <c r="G3532" s="126" t="s">
        <v>13724</v>
      </c>
      <c r="H3532" s="126" t="s">
        <v>20186</v>
      </c>
      <c r="I3532" s="126" t="s">
        <v>22099</v>
      </c>
      <c r="J3532" s="126" t="s">
        <v>26234</v>
      </c>
      <c r="K3532" s="9">
        <f>_xlfn.IFNA(VLOOKUP(Table5[[#This Row],[Section]],SubSill_Tier,2,FALSE),0)</f>
        <v>0</v>
      </c>
      <c r="L3532" s="9" t="str">
        <f t="shared" si="64"/>
        <v/>
      </c>
      <c r="M3532" s="205" t="str" cm="1">
        <f t="array" ref="M3532">_xlfn.IFS(NOT(ISERROR(VLOOKUP(Table5[[#This Row],[Section]],TB_notTB,1,FALSE))),"No",LEFT(Table5[[#This Row],[Section]],3)="ETB","PLS",LEFT(Table5[[#This Row],[Section]],1)="7","PDB",NOT(ISBLANK(Table5[[#This Row],[Section]])),"No")</f>
        <v>No</v>
      </c>
    </row>
    <row r="3533" spans="1:13" x14ac:dyDescent="0.25">
      <c r="A3533" s="126" t="s">
        <v>1740</v>
      </c>
      <c r="B3533" s="126" t="s">
        <v>17222</v>
      </c>
      <c r="C3533" s="126" t="s">
        <v>98</v>
      </c>
      <c r="D3533" s="127">
        <v>0.64500000000000002</v>
      </c>
      <c r="E3533" s="128">
        <v>306</v>
      </c>
      <c r="F3533" s="128">
        <v>130</v>
      </c>
      <c r="G3533" s="126" t="s">
        <v>13736</v>
      </c>
      <c r="H3533" s="126" t="s">
        <v>20148</v>
      </c>
      <c r="I3533" s="126" t="s">
        <v>21073</v>
      </c>
      <c r="J3533" s="126" t="s">
        <v>26232</v>
      </c>
      <c r="K3533" s="9">
        <f>_xlfn.IFNA(VLOOKUP(Table5[[#This Row],[Section]],SubSill_Tier,2,FALSE),0)</f>
        <v>0</v>
      </c>
      <c r="L3533" s="9" t="str">
        <f t="shared" si="64"/>
        <v/>
      </c>
      <c r="M3533" s="205" t="str" cm="1">
        <f t="array" ref="M3533">_xlfn.IFS(NOT(ISERROR(VLOOKUP(Table5[[#This Row],[Section]],TB_notTB,1,FALSE))),"No",LEFT(Table5[[#This Row],[Section]],3)="ETB","PLS",LEFT(Table5[[#This Row],[Section]],1)="7","PDB",NOT(ISBLANK(Table5[[#This Row],[Section]])),"No")</f>
        <v>No</v>
      </c>
    </row>
    <row r="3534" spans="1:13" x14ac:dyDescent="0.25">
      <c r="A3534" s="126" t="s">
        <v>7088</v>
      </c>
      <c r="B3534" s="126" t="s">
        <v>17222</v>
      </c>
      <c r="C3534" s="126" t="s">
        <v>98</v>
      </c>
      <c r="D3534" s="127">
        <v>9.3490000000000002</v>
      </c>
      <c r="E3534" s="128">
        <v>878</v>
      </c>
      <c r="F3534" s="128">
        <v>878</v>
      </c>
      <c r="G3534" s="126" t="s">
        <v>13741</v>
      </c>
      <c r="H3534" s="126" t="s">
        <v>21079</v>
      </c>
      <c r="I3534" s="126" t="s">
        <v>21080</v>
      </c>
      <c r="J3534" s="126" t="s">
        <v>26245</v>
      </c>
      <c r="K3534" s="9">
        <f>_xlfn.IFNA(VLOOKUP(Table5[[#This Row],[Section]],SubSill_Tier,2,FALSE),0)</f>
        <v>0</v>
      </c>
      <c r="L3534" s="9" t="str">
        <f t="shared" si="64"/>
        <v/>
      </c>
      <c r="M3534" s="205" t="str" cm="1">
        <f t="array" ref="M3534">_xlfn.IFS(NOT(ISERROR(VLOOKUP(Table5[[#This Row],[Section]],TB_notTB,1,FALSE))),"No",LEFT(Table5[[#This Row],[Section]],3)="ETB","PLS",LEFT(Table5[[#This Row],[Section]],1)="7","PDB",NOT(ISBLANK(Table5[[#This Row],[Section]])),"No")</f>
        <v>No</v>
      </c>
    </row>
    <row r="3535" spans="1:13" x14ac:dyDescent="0.25">
      <c r="A3535" s="126" t="s">
        <v>1741</v>
      </c>
      <c r="B3535" s="126" t="s">
        <v>17222</v>
      </c>
      <c r="C3535" s="126" t="s">
        <v>98</v>
      </c>
      <c r="D3535" s="127">
        <v>1.0629999999999999</v>
      </c>
      <c r="E3535" s="128">
        <v>392</v>
      </c>
      <c r="F3535" s="128">
        <v>392</v>
      </c>
      <c r="G3535" s="126" t="s">
        <v>13711</v>
      </c>
      <c r="H3535" s="126" t="s">
        <v>20119</v>
      </c>
      <c r="I3535" s="126" t="s">
        <v>21054</v>
      </c>
      <c r="J3535" s="126" t="s">
        <v>26232</v>
      </c>
      <c r="K3535" s="9">
        <f>_xlfn.IFNA(VLOOKUP(Table5[[#This Row],[Section]],SubSill_Tier,2,FALSE),0)</f>
        <v>0</v>
      </c>
      <c r="L3535" s="9" t="str">
        <f t="shared" si="64"/>
        <v/>
      </c>
      <c r="M3535" s="205" t="str" cm="1">
        <f t="array" ref="M3535">_xlfn.IFS(NOT(ISERROR(VLOOKUP(Table5[[#This Row],[Section]],TB_notTB,1,FALSE))),"No",LEFT(Table5[[#This Row],[Section]],3)="ETB","PLS",LEFT(Table5[[#This Row],[Section]],1)="7","PDB",NOT(ISBLANK(Table5[[#This Row],[Section]])),"No")</f>
        <v>No</v>
      </c>
    </row>
    <row r="3536" spans="1:13" x14ac:dyDescent="0.25">
      <c r="A3536" s="126" t="s">
        <v>1742</v>
      </c>
      <c r="B3536" s="126" t="s">
        <v>17222</v>
      </c>
      <c r="C3536" s="126" t="s">
        <v>98</v>
      </c>
      <c r="D3536" s="127">
        <v>1.37</v>
      </c>
      <c r="E3536" s="128">
        <v>502</v>
      </c>
      <c r="F3536" s="128">
        <v>502</v>
      </c>
      <c r="G3536" s="126" t="s">
        <v>13711</v>
      </c>
      <c r="H3536" s="126" t="s">
        <v>20119</v>
      </c>
      <c r="I3536" s="126" t="s">
        <v>21054</v>
      </c>
      <c r="J3536" s="126" t="s">
        <v>26232</v>
      </c>
      <c r="K3536" s="9">
        <f>_xlfn.IFNA(VLOOKUP(Table5[[#This Row],[Section]],SubSill_Tier,2,FALSE),0)</f>
        <v>0</v>
      </c>
      <c r="L3536" s="9" t="str">
        <f t="shared" si="64"/>
        <v/>
      </c>
      <c r="M3536" s="205" t="str" cm="1">
        <f t="array" ref="M3536">_xlfn.IFS(NOT(ISERROR(VLOOKUP(Table5[[#This Row],[Section]],TB_notTB,1,FALSE))),"No",LEFT(Table5[[#This Row],[Section]],3)="ETB","PLS",LEFT(Table5[[#This Row],[Section]],1)="7","PDB",NOT(ISBLANK(Table5[[#This Row],[Section]])),"No")</f>
        <v>No</v>
      </c>
    </row>
    <row r="3537" spans="1:13" x14ac:dyDescent="0.25">
      <c r="A3537" s="126" t="s">
        <v>1743</v>
      </c>
      <c r="B3537" s="126" t="s">
        <v>17222</v>
      </c>
      <c r="C3537" s="126" t="s">
        <v>98</v>
      </c>
      <c r="D3537" s="127">
        <v>1.4970000000000001</v>
      </c>
      <c r="E3537" s="128">
        <v>555</v>
      </c>
      <c r="F3537" s="128">
        <v>555</v>
      </c>
      <c r="G3537" s="126" t="s">
        <v>13711</v>
      </c>
      <c r="H3537" s="126" t="s">
        <v>20119</v>
      </c>
      <c r="I3537" s="126" t="s">
        <v>21054</v>
      </c>
      <c r="J3537" s="126" t="s">
        <v>26232</v>
      </c>
      <c r="K3537" s="9">
        <f>_xlfn.IFNA(VLOOKUP(Table5[[#This Row],[Section]],SubSill_Tier,2,FALSE),0)</f>
        <v>0</v>
      </c>
      <c r="L3537" s="9" t="str">
        <f t="shared" si="64"/>
        <v/>
      </c>
      <c r="M3537" s="205" t="str" cm="1">
        <f t="array" ref="M3537">_xlfn.IFS(NOT(ISERROR(VLOOKUP(Table5[[#This Row],[Section]],TB_notTB,1,FALSE))),"No",LEFT(Table5[[#This Row],[Section]],3)="ETB","PLS",LEFT(Table5[[#This Row],[Section]],1)="7","PDB",NOT(ISBLANK(Table5[[#This Row],[Section]])),"No")</f>
        <v>No</v>
      </c>
    </row>
    <row r="3538" spans="1:13" x14ac:dyDescent="0.25">
      <c r="A3538" s="126" t="s">
        <v>1744</v>
      </c>
      <c r="B3538" s="126" t="s">
        <v>17222</v>
      </c>
      <c r="C3538" s="126" t="s">
        <v>98</v>
      </c>
      <c r="D3538" s="127">
        <v>0.83699999999999997</v>
      </c>
      <c r="E3538" s="128">
        <v>312</v>
      </c>
      <c r="F3538" s="128">
        <v>175</v>
      </c>
      <c r="G3538" s="126" t="s">
        <v>13736</v>
      </c>
      <c r="H3538" s="126" t="s">
        <v>20148</v>
      </c>
      <c r="I3538" s="126" t="s">
        <v>21073</v>
      </c>
      <c r="J3538" s="126" t="s">
        <v>26232</v>
      </c>
      <c r="K3538" s="9">
        <f>_xlfn.IFNA(VLOOKUP(Table5[[#This Row],[Section]],SubSill_Tier,2,FALSE),0)</f>
        <v>0</v>
      </c>
      <c r="L3538" s="9" t="str">
        <f t="shared" si="64"/>
        <v/>
      </c>
      <c r="M3538" s="205" t="str" cm="1">
        <f t="array" ref="M3538">_xlfn.IFS(NOT(ISERROR(VLOOKUP(Table5[[#This Row],[Section]],TB_notTB,1,FALSE))),"No",LEFT(Table5[[#This Row],[Section]],3)="ETB","PLS",LEFT(Table5[[#This Row],[Section]],1)="7","PDB",NOT(ISBLANK(Table5[[#This Row],[Section]])),"No")</f>
        <v>No</v>
      </c>
    </row>
    <row r="3539" spans="1:13" x14ac:dyDescent="0.25">
      <c r="A3539" s="126" t="s">
        <v>1745</v>
      </c>
      <c r="B3539" s="126" t="s">
        <v>17222</v>
      </c>
      <c r="C3539" s="126" t="s">
        <v>98</v>
      </c>
      <c r="D3539" s="127">
        <v>0.98799999999999999</v>
      </c>
      <c r="E3539" s="128">
        <v>367</v>
      </c>
      <c r="F3539" s="128">
        <v>175</v>
      </c>
      <c r="G3539" s="126" t="s">
        <v>13736</v>
      </c>
      <c r="H3539" s="126" t="s">
        <v>20148</v>
      </c>
      <c r="I3539" s="126" t="s">
        <v>21073</v>
      </c>
      <c r="J3539" s="126" t="s">
        <v>26232</v>
      </c>
      <c r="K3539" s="9">
        <f>_xlfn.IFNA(VLOOKUP(Table5[[#This Row],[Section]],SubSill_Tier,2,FALSE),0)</f>
        <v>0</v>
      </c>
      <c r="L3539" s="9" t="str">
        <f t="shared" si="64"/>
        <v/>
      </c>
      <c r="M3539" s="205" t="str" cm="1">
        <f t="array" ref="M3539">_xlfn.IFS(NOT(ISERROR(VLOOKUP(Table5[[#This Row],[Section]],TB_notTB,1,FALSE))),"No",LEFT(Table5[[#This Row],[Section]],3)="ETB","PLS",LEFT(Table5[[#This Row],[Section]],1)="7","PDB",NOT(ISBLANK(Table5[[#This Row],[Section]])),"No")</f>
        <v>No</v>
      </c>
    </row>
    <row r="3540" spans="1:13" x14ac:dyDescent="0.25">
      <c r="A3540" s="126" t="s">
        <v>7089</v>
      </c>
      <c r="B3540" s="126" t="s">
        <v>17222</v>
      </c>
      <c r="C3540" s="126" t="s">
        <v>98</v>
      </c>
      <c r="D3540" s="127">
        <v>0.66400000000000003</v>
      </c>
      <c r="E3540" s="128">
        <v>106</v>
      </c>
      <c r="F3540" s="128">
        <v>106</v>
      </c>
      <c r="G3540" s="126" t="s">
        <v>13750</v>
      </c>
      <c r="H3540" s="126" t="s">
        <v>20121</v>
      </c>
      <c r="I3540" s="126" t="s">
        <v>20122</v>
      </c>
      <c r="J3540" s="126" t="s">
        <v>26234</v>
      </c>
      <c r="K3540" s="9">
        <f>_xlfn.IFNA(VLOOKUP(Table5[[#This Row],[Section]],SubSill_Tier,2,FALSE),0)</f>
        <v>0</v>
      </c>
      <c r="L3540" s="9" t="str">
        <f t="shared" si="64"/>
        <v/>
      </c>
      <c r="M3540" s="205" t="str" cm="1">
        <f t="array" ref="M3540">_xlfn.IFS(NOT(ISERROR(VLOOKUP(Table5[[#This Row],[Section]],TB_notTB,1,FALSE))),"No",LEFT(Table5[[#This Row],[Section]],3)="ETB","PLS",LEFT(Table5[[#This Row],[Section]],1)="7","PDB",NOT(ISBLANK(Table5[[#This Row],[Section]])),"No")</f>
        <v>No</v>
      </c>
    </row>
    <row r="3541" spans="1:13" x14ac:dyDescent="0.25">
      <c r="A3541" s="126" t="s">
        <v>7090</v>
      </c>
      <c r="B3541" s="126" t="s">
        <v>17222</v>
      </c>
      <c r="C3541" s="126" t="s">
        <v>98</v>
      </c>
      <c r="D3541" s="127">
        <v>0.52500000000000002</v>
      </c>
      <c r="E3541" s="128">
        <v>100</v>
      </c>
      <c r="F3541" s="128">
        <v>100</v>
      </c>
      <c r="G3541" s="126" t="s">
        <v>13750</v>
      </c>
      <c r="H3541" s="126" t="s">
        <v>20121</v>
      </c>
      <c r="I3541" s="126" t="s">
        <v>20122</v>
      </c>
      <c r="J3541" s="126" t="s">
        <v>26234</v>
      </c>
      <c r="K3541" s="9">
        <f>_xlfn.IFNA(VLOOKUP(Table5[[#This Row],[Section]],SubSill_Tier,2,FALSE),0)</f>
        <v>0</v>
      </c>
      <c r="L3541" s="9" t="str">
        <f t="shared" si="64"/>
        <v/>
      </c>
      <c r="M3541" s="205" t="str" cm="1">
        <f t="array" ref="M3541">_xlfn.IFS(NOT(ISERROR(VLOOKUP(Table5[[#This Row],[Section]],TB_notTB,1,FALSE))),"No",LEFT(Table5[[#This Row],[Section]],3)="ETB","PLS",LEFT(Table5[[#This Row],[Section]],1)="7","PDB",NOT(ISBLANK(Table5[[#This Row],[Section]])),"No")</f>
        <v>No</v>
      </c>
    </row>
    <row r="3542" spans="1:13" x14ac:dyDescent="0.25">
      <c r="A3542" s="126" t="s">
        <v>11776</v>
      </c>
      <c r="B3542" s="126" t="s">
        <v>11777</v>
      </c>
      <c r="C3542" s="126" t="s">
        <v>75</v>
      </c>
      <c r="D3542" s="127">
        <v>0.159</v>
      </c>
      <c r="E3542" s="128">
        <v>100</v>
      </c>
      <c r="F3542" s="128">
        <v>100</v>
      </c>
      <c r="G3542" s="126" t="s">
        <v>13745</v>
      </c>
      <c r="H3542" s="126" t="s">
        <v>20185</v>
      </c>
      <c r="I3542" s="126" t="s">
        <v>21109</v>
      </c>
      <c r="J3542" s="126" t="s">
        <v>26254</v>
      </c>
      <c r="K3542" s="9">
        <f>_xlfn.IFNA(VLOOKUP(Table5[[#This Row],[Section]],SubSill_Tier,2,FALSE),0)</f>
        <v>0</v>
      </c>
      <c r="L3542" s="9" t="str">
        <f t="shared" si="64"/>
        <v/>
      </c>
      <c r="M3542" s="205" t="str" cm="1">
        <f t="array" ref="M3542">_xlfn.IFS(NOT(ISERROR(VLOOKUP(Table5[[#This Row],[Section]],TB_notTB,1,FALSE))),"No",LEFT(Table5[[#This Row],[Section]],3)="ETB","PLS",LEFT(Table5[[#This Row],[Section]],1)="7","PDB",NOT(ISBLANK(Table5[[#This Row],[Section]])),"No")</f>
        <v>No</v>
      </c>
    </row>
    <row r="3543" spans="1:13" x14ac:dyDescent="0.25">
      <c r="A3543" s="126" t="s">
        <v>14712</v>
      </c>
      <c r="B3543" s="126" t="s">
        <v>14713</v>
      </c>
      <c r="C3543" s="126" t="s">
        <v>75</v>
      </c>
      <c r="D3543" s="127">
        <v>4.5880000000000001</v>
      </c>
      <c r="E3543" s="128">
        <v>793</v>
      </c>
      <c r="F3543" s="128">
        <v>793</v>
      </c>
      <c r="G3543" s="126" t="s">
        <v>13724</v>
      </c>
      <c r="H3543" s="126" t="s">
        <v>21063</v>
      </c>
      <c r="I3543" s="126" t="s">
        <v>21064</v>
      </c>
      <c r="J3543" s="126" t="s">
        <v>26237</v>
      </c>
      <c r="K3543" s="9">
        <f>_xlfn.IFNA(VLOOKUP(Table5[[#This Row],[Section]],SubSill_Tier,2,FALSE),0)</f>
        <v>0</v>
      </c>
      <c r="L3543" s="9" t="str">
        <f t="shared" si="64"/>
        <v>Wall</v>
      </c>
      <c r="M3543" s="205" t="str" cm="1">
        <f t="array" ref="M3543">_xlfn.IFS(NOT(ISERROR(VLOOKUP(Table5[[#This Row],[Section]],TB_notTB,1,FALSE))),"No",LEFT(Table5[[#This Row],[Section]],3)="ETB","PLS",LEFT(Table5[[#This Row],[Section]],1)="7","PDB",NOT(ISBLANK(Table5[[#This Row],[Section]])),"No")</f>
        <v>No</v>
      </c>
    </row>
    <row r="3544" spans="1:13" x14ac:dyDescent="0.25">
      <c r="A3544" s="126" t="s">
        <v>7091</v>
      </c>
      <c r="B3544" s="126" t="s">
        <v>7092</v>
      </c>
      <c r="C3544" s="126" t="s">
        <v>75</v>
      </c>
      <c r="D3544" s="127">
        <v>3.5630000000000002</v>
      </c>
      <c r="E3544" s="128">
        <v>239</v>
      </c>
      <c r="F3544" s="128">
        <v>239</v>
      </c>
      <c r="G3544" s="126" t="s">
        <v>13740</v>
      </c>
      <c r="H3544" s="126" t="s">
        <v>20124</v>
      </c>
      <c r="I3544" s="126" t="s">
        <v>21059</v>
      </c>
      <c r="J3544" s="126" t="s">
        <v>26240</v>
      </c>
      <c r="K3544" s="9">
        <f>_xlfn.IFNA(VLOOKUP(Table5[[#This Row],[Section]],SubSill_Tier,2,FALSE),0)</f>
        <v>0</v>
      </c>
      <c r="L3544" s="9" t="str">
        <f t="shared" si="64"/>
        <v>Wall</v>
      </c>
      <c r="M3544" s="205" t="str" cm="1">
        <f t="array" ref="M3544">_xlfn.IFS(NOT(ISERROR(VLOOKUP(Table5[[#This Row],[Section]],TB_notTB,1,FALSE))),"No",LEFT(Table5[[#This Row],[Section]],3)="ETB","PLS",LEFT(Table5[[#This Row],[Section]],1)="7","PDB",NOT(ISBLANK(Table5[[#This Row],[Section]])),"No")</f>
        <v>No</v>
      </c>
    </row>
    <row r="3545" spans="1:13" x14ac:dyDescent="0.25">
      <c r="A3545" s="126" t="s">
        <v>7093</v>
      </c>
      <c r="B3545" s="126" t="s">
        <v>12572</v>
      </c>
      <c r="C3545" s="126" t="s">
        <v>75</v>
      </c>
      <c r="D3545" s="127">
        <v>1.0840000000000001</v>
      </c>
      <c r="E3545" s="128">
        <v>416</v>
      </c>
      <c r="F3545" s="128">
        <v>416</v>
      </c>
      <c r="G3545" s="126" t="s">
        <v>13724</v>
      </c>
      <c r="H3545" s="126" t="s">
        <v>21063</v>
      </c>
      <c r="I3545" s="126" t="s">
        <v>21064</v>
      </c>
      <c r="J3545" s="126" t="s">
        <v>26233</v>
      </c>
      <c r="K3545" s="9">
        <f>_xlfn.IFNA(VLOOKUP(Table5[[#This Row],[Section]],SubSill_Tier,2,FALSE),0)</f>
        <v>0</v>
      </c>
      <c r="L3545" s="9" t="str">
        <f t="shared" si="64"/>
        <v>Wall</v>
      </c>
      <c r="M3545" s="205" t="str" cm="1">
        <f t="array" ref="M3545">_xlfn.IFS(NOT(ISERROR(VLOOKUP(Table5[[#This Row],[Section]],TB_notTB,1,FALSE))),"No",LEFT(Table5[[#This Row],[Section]],3)="ETB","PLS",LEFT(Table5[[#This Row],[Section]],1)="7","PDB",NOT(ISBLANK(Table5[[#This Row],[Section]])),"No")</f>
        <v>No</v>
      </c>
    </row>
    <row r="3546" spans="1:13" x14ac:dyDescent="0.25">
      <c r="A3546" s="126" t="s">
        <v>1746</v>
      </c>
      <c r="B3546" s="126" t="s">
        <v>17222</v>
      </c>
      <c r="C3546" s="126" t="s">
        <v>98</v>
      </c>
      <c r="D3546" s="127">
        <v>0.74</v>
      </c>
      <c r="E3546" s="128">
        <v>353</v>
      </c>
      <c r="F3546" s="128">
        <v>170</v>
      </c>
      <c r="G3546" s="126" t="s">
        <v>13736</v>
      </c>
      <c r="H3546" s="126" t="s">
        <v>20148</v>
      </c>
      <c r="I3546" s="126" t="s">
        <v>21073</v>
      </c>
      <c r="J3546" s="126" t="s">
        <v>26232</v>
      </c>
      <c r="K3546" s="9">
        <f>_xlfn.IFNA(VLOOKUP(Table5[[#This Row],[Section]],SubSill_Tier,2,FALSE),0)</f>
        <v>0</v>
      </c>
      <c r="L3546" s="9" t="str">
        <f t="shared" si="64"/>
        <v/>
      </c>
      <c r="M3546" s="205" t="str" cm="1">
        <f t="array" ref="M3546">_xlfn.IFS(NOT(ISERROR(VLOOKUP(Table5[[#This Row],[Section]],TB_notTB,1,FALSE))),"No",LEFT(Table5[[#This Row],[Section]],3)="ETB","PLS",LEFT(Table5[[#This Row],[Section]],1)="7","PDB",NOT(ISBLANK(Table5[[#This Row],[Section]])),"No")</f>
        <v>No</v>
      </c>
    </row>
    <row r="3547" spans="1:13" x14ac:dyDescent="0.25">
      <c r="A3547" s="126" t="s">
        <v>1747</v>
      </c>
      <c r="B3547" s="126" t="s">
        <v>17222</v>
      </c>
      <c r="C3547" s="126" t="s">
        <v>98</v>
      </c>
      <c r="D3547" s="127">
        <v>0.56299999999999994</v>
      </c>
      <c r="E3547" s="128">
        <v>264</v>
      </c>
      <c r="F3547" s="128">
        <v>150</v>
      </c>
      <c r="G3547" s="126" t="s">
        <v>13736</v>
      </c>
      <c r="H3547" s="126" t="s">
        <v>20148</v>
      </c>
      <c r="I3547" s="126" t="s">
        <v>21073</v>
      </c>
      <c r="J3547" s="126" t="s">
        <v>26232</v>
      </c>
      <c r="K3547" s="9">
        <f>_xlfn.IFNA(VLOOKUP(Table5[[#This Row],[Section]],SubSill_Tier,2,FALSE),0)</f>
        <v>0</v>
      </c>
      <c r="L3547" s="9" t="str">
        <f t="shared" si="64"/>
        <v/>
      </c>
      <c r="M3547" s="205" t="str" cm="1">
        <f t="array" ref="M3547">_xlfn.IFS(NOT(ISERROR(VLOOKUP(Table5[[#This Row],[Section]],TB_notTB,1,FALSE))),"No",LEFT(Table5[[#This Row],[Section]],3)="ETB","PLS",LEFT(Table5[[#This Row],[Section]],1)="7","PDB",NOT(ISBLANK(Table5[[#This Row],[Section]])),"No")</f>
        <v>No</v>
      </c>
    </row>
    <row r="3548" spans="1:13" x14ac:dyDescent="0.25">
      <c r="A3548" s="126" t="s">
        <v>1748</v>
      </c>
      <c r="B3548" s="126" t="s">
        <v>17222</v>
      </c>
      <c r="C3548" s="126" t="s">
        <v>98</v>
      </c>
      <c r="D3548" s="127">
        <v>0.92100000000000004</v>
      </c>
      <c r="E3548" s="128">
        <v>336</v>
      </c>
      <c r="F3548" s="128">
        <v>100</v>
      </c>
      <c r="G3548" s="126" t="s">
        <v>13736</v>
      </c>
      <c r="H3548" s="126" t="s">
        <v>20148</v>
      </c>
      <c r="I3548" s="126" t="s">
        <v>21073</v>
      </c>
      <c r="J3548" s="126" t="s">
        <v>26232</v>
      </c>
      <c r="K3548" s="9">
        <f>_xlfn.IFNA(VLOOKUP(Table5[[#This Row],[Section]],SubSill_Tier,2,FALSE),0)</f>
        <v>0</v>
      </c>
      <c r="L3548" s="9" t="str">
        <f t="shared" si="64"/>
        <v/>
      </c>
      <c r="M3548" s="205" t="str" cm="1">
        <f t="array" ref="M3548">_xlfn.IFS(NOT(ISERROR(VLOOKUP(Table5[[#This Row],[Section]],TB_notTB,1,FALSE))),"No",LEFT(Table5[[#This Row],[Section]],3)="ETB","PLS",LEFT(Table5[[#This Row],[Section]],1)="7","PDB",NOT(ISBLANK(Table5[[#This Row],[Section]])),"No")</f>
        <v>No</v>
      </c>
    </row>
    <row r="3549" spans="1:13" x14ac:dyDescent="0.25">
      <c r="A3549" s="126" t="s">
        <v>7094</v>
      </c>
      <c r="B3549" s="126" t="s">
        <v>6577</v>
      </c>
      <c r="C3549" s="126" t="s">
        <v>98</v>
      </c>
      <c r="D3549" s="127">
        <v>0.42899999999999999</v>
      </c>
      <c r="E3549" s="128">
        <v>100</v>
      </c>
      <c r="F3549" s="128">
        <v>100</v>
      </c>
      <c r="G3549" s="126" t="s">
        <v>13740</v>
      </c>
      <c r="H3549" s="126" t="s">
        <v>20124</v>
      </c>
      <c r="I3549" s="126" t="s">
        <v>21059</v>
      </c>
      <c r="J3549" s="126" t="s">
        <v>26236</v>
      </c>
      <c r="K3549" s="9">
        <f>_xlfn.IFNA(VLOOKUP(Table5[[#This Row],[Section]],SubSill_Tier,2,FALSE),0)</f>
        <v>0</v>
      </c>
      <c r="L3549" s="9" t="str">
        <f t="shared" si="64"/>
        <v/>
      </c>
      <c r="M3549" s="205" t="str" cm="1">
        <f t="array" ref="M3549">_xlfn.IFS(NOT(ISERROR(VLOOKUP(Table5[[#This Row],[Section]],TB_notTB,1,FALSE))),"No",LEFT(Table5[[#This Row],[Section]],3)="ETB","PLS",LEFT(Table5[[#This Row],[Section]],1)="7","PDB",NOT(ISBLANK(Table5[[#This Row],[Section]])),"No")</f>
        <v>No</v>
      </c>
    </row>
    <row r="3550" spans="1:13" x14ac:dyDescent="0.25">
      <c r="A3550" s="126" t="s">
        <v>14992</v>
      </c>
      <c r="B3550" s="126" t="s">
        <v>22114</v>
      </c>
      <c r="C3550" s="126" t="s">
        <v>75</v>
      </c>
      <c r="D3550" s="127">
        <v>1.224</v>
      </c>
      <c r="E3550" s="128">
        <v>304</v>
      </c>
      <c r="F3550" s="128">
        <v>118</v>
      </c>
      <c r="G3550" s="126" t="s">
        <v>14979</v>
      </c>
      <c r="H3550" s="126" t="s">
        <v>21162</v>
      </c>
      <c r="I3550" s="126" t="s">
        <v>22110</v>
      </c>
      <c r="J3550" s="126" t="s">
        <v>26278</v>
      </c>
      <c r="K3550" s="9">
        <f>_xlfn.IFNA(VLOOKUP(Table5[[#This Row],[Section]],SubSill_Tier,2,FALSE),0)</f>
        <v>0</v>
      </c>
      <c r="L3550" s="9" t="str">
        <f t="shared" si="64"/>
        <v/>
      </c>
      <c r="M3550" s="205" t="str" cm="1">
        <f t="array" ref="M3550">_xlfn.IFS(NOT(ISERROR(VLOOKUP(Table5[[#This Row],[Section]],TB_notTB,1,FALSE))),"No",LEFT(Table5[[#This Row],[Section]],3)="ETB","PLS",LEFT(Table5[[#This Row],[Section]],1)="7","PDB",NOT(ISBLANK(Table5[[#This Row],[Section]])),"No")</f>
        <v>No</v>
      </c>
    </row>
    <row r="3551" spans="1:13" x14ac:dyDescent="0.25">
      <c r="A3551" s="126" t="s">
        <v>14993</v>
      </c>
      <c r="B3551" s="126" t="s">
        <v>22115</v>
      </c>
      <c r="C3551" s="126" t="s">
        <v>75</v>
      </c>
      <c r="D3551" s="127">
        <v>1.7749999999999999</v>
      </c>
      <c r="E3551" s="128">
        <v>612</v>
      </c>
      <c r="F3551" s="128">
        <v>443</v>
      </c>
      <c r="G3551" s="126" t="s">
        <v>14884</v>
      </c>
      <c r="H3551" s="126" t="s">
        <v>21146</v>
      </c>
      <c r="I3551" s="126" t="s">
        <v>22101</v>
      </c>
      <c r="J3551" s="126" t="s">
        <v>26278</v>
      </c>
      <c r="K3551" s="9">
        <f>_xlfn.IFNA(VLOOKUP(Table5[[#This Row],[Section]],SubSill_Tier,2,FALSE),0)</f>
        <v>0</v>
      </c>
      <c r="L3551" s="9" t="str">
        <f t="shared" si="64"/>
        <v/>
      </c>
      <c r="M3551" s="205" t="str" cm="1">
        <f t="array" ref="M3551">_xlfn.IFS(NOT(ISERROR(VLOOKUP(Table5[[#This Row],[Section]],TB_notTB,1,FALSE))),"No",LEFT(Table5[[#This Row],[Section]],3)="ETB","PLS",LEFT(Table5[[#This Row],[Section]],1)="7","PDB",NOT(ISBLANK(Table5[[#This Row],[Section]])),"No")</f>
        <v>No</v>
      </c>
    </row>
    <row r="3552" spans="1:13" x14ac:dyDescent="0.25">
      <c r="A3552" s="126" t="s">
        <v>7095</v>
      </c>
      <c r="B3552" s="126" t="s">
        <v>3598</v>
      </c>
      <c r="C3552" s="126" t="s">
        <v>98</v>
      </c>
      <c r="D3552" s="127">
        <v>1.474</v>
      </c>
      <c r="E3552" s="128">
        <v>297</v>
      </c>
      <c r="F3552" s="128">
        <v>100</v>
      </c>
      <c r="G3552" s="126" t="s">
        <v>13724</v>
      </c>
      <c r="H3552" s="126" t="s">
        <v>20186</v>
      </c>
      <c r="I3552" s="126" t="s">
        <v>22099</v>
      </c>
      <c r="J3552" s="126" t="s">
        <v>26234</v>
      </c>
      <c r="K3552" s="9">
        <f>_xlfn.IFNA(VLOOKUP(Table5[[#This Row],[Section]],SubSill_Tier,2,FALSE),0)</f>
        <v>0</v>
      </c>
      <c r="L3552" s="9" t="str">
        <f t="shared" si="64"/>
        <v/>
      </c>
      <c r="M3552" s="205" t="str" cm="1">
        <f t="array" ref="M3552">_xlfn.IFS(NOT(ISERROR(VLOOKUP(Table5[[#This Row],[Section]],TB_notTB,1,FALSE))),"No",LEFT(Table5[[#This Row],[Section]],3)="ETB","PLS",LEFT(Table5[[#This Row],[Section]],1)="7","PDB",NOT(ISBLANK(Table5[[#This Row],[Section]])),"No")</f>
        <v>No</v>
      </c>
    </row>
    <row r="3553" spans="1:13" x14ac:dyDescent="0.25">
      <c r="A3553" s="126" t="s">
        <v>7096</v>
      </c>
      <c r="B3553" s="126" t="s">
        <v>3598</v>
      </c>
      <c r="C3553" s="126" t="s">
        <v>98</v>
      </c>
      <c r="D3553" s="127">
        <v>0.72299999999999998</v>
      </c>
      <c r="E3553" s="128">
        <v>190</v>
      </c>
      <c r="F3553" s="128">
        <v>160</v>
      </c>
      <c r="G3553" s="126" t="s">
        <v>13724</v>
      </c>
      <c r="H3553" s="126" t="s">
        <v>20186</v>
      </c>
      <c r="I3553" s="126" t="s">
        <v>22099</v>
      </c>
      <c r="J3553" s="126" t="s">
        <v>26234</v>
      </c>
      <c r="K3553" s="9">
        <f>_xlfn.IFNA(VLOOKUP(Table5[[#This Row],[Section]],SubSill_Tier,2,FALSE),0)</f>
        <v>0</v>
      </c>
      <c r="L3553" s="9" t="str">
        <f t="shared" si="64"/>
        <v/>
      </c>
      <c r="M3553" s="205" t="str" cm="1">
        <f t="array" ref="M3553">_xlfn.IFS(NOT(ISERROR(VLOOKUP(Table5[[#This Row],[Section]],TB_notTB,1,FALSE))),"No",LEFT(Table5[[#This Row],[Section]],3)="ETB","PLS",LEFT(Table5[[#This Row],[Section]],1)="7","PDB",NOT(ISBLANK(Table5[[#This Row],[Section]])),"No")</f>
        <v>No</v>
      </c>
    </row>
    <row r="3554" spans="1:13" x14ac:dyDescent="0.25">
      <c r="A3554" s="126" t="s">
        <v>27446</v>
      </c>
      <c r="B3554" s="126" t="s">
        <v>27447</v>
      </c>
      <c r="C3554" s="126" t="s">
        <v>75</v>
      </c>
      <c r="D3554" s="127">
        <v>1.3149999999999999</v>
      </c>
      <c r="E3554" s="128">
        <v>529</v>
      </c>
      <c r="F3554" s="128">
        <v>250</v>
      </c>
      <c r="G3554" s="126" t="s">
        <v>13731</v>
      </c>
      <c r="H3554" s="126" t="s">
        <v>21911</v>
      </c>
      <c r="I3554" s="126" t="s">
        <v>21747</v>
      </c>
      <c r="J3554" s="126" t="s">
        <v>26233</v>
      </c>
      <c r="K3554" s="9">
        <f>_xlfn.IFNA(VLOOKUP(Table5[[#This Row],[Section]],SubSill_Tier,2,FALSE),0)</f>
        <v>0</v>
      </c>
      <c r="L3554" s="9" t="str">
        <f t="shared" si="64"/>
        <v/>
      </c>
      <c r="M3554" s="205" t="str" cm="1">
        <f t="array" ref="M3554">_xlfn.IFS(NOT(ISERROR(VLOOKUP(Table5[[#This Row],[Section]],TB_notTB,1,FALSE))),"No",LEFT(Table5[[#This Row],[Section]],3)="ETB","PLS",LEFT(Table5[[#This Row],[Section]],1)="7","PDB",NOT(ISBLANK(Table5[[#This Row],[Section]])),"No")</f>
        <v>No</v>
      </c>
    </row>
    <row r="3555" spans="1:13" x14ac:dyDescent="0.25">
      <c r="A3555" s="126" t="s">
        <v>7097</v>
      </c>
      <c r="B3555" s="126" t="s">
        <v>3598</v>
      </c>
      <c r="C3555" s="126" t="s">
        <v>98</v>
      </c>
      <c r="D3555" s="127">
        <v>1.546</v>
      </c>
      <c r="E3555" s="128">
        <v>274</v>
      </c>
      <c r="F3555" s="128">
        <v>274</v>
      </c>
      <c r="G3555" s="126" t="s">
        <v>13724</v>
      </c>
      <c r="H3555" s="126" t="s">
        <v>20186</v>
      </c>
      <c r="I3555" s="126" t="s">
        <v>22099</v>
      </c>
      <c r="J3555" s="126" t="s">
        <v>26234</v>
      </c>
      <c r="K3555" s="9">
        <f>_xlfn.IFNA(VLOOKUP(Table5[[#This Row],[Section]],SubSill_Tier,2,FALSE),0)</f>
        <v>0</v>
      </c>
      <c r="L3555" s="9" t="str">
        <f t="shared" si="64"/>
        <v/>
      </c>
      <c r="M3555" s="205" t="str" cm="1">
        <f t="array" ref="M3555">_xlfn.IFS(NOT(ISERROR(VLOOKUP(Table5[[#This Row],[Section]],TB_notTB,1,FALSE))),"No",LEFT(Table5[[#This Row],[Section]],3)="ETB","PLS",LEFT(Table5[[#This Row],[Section]],1)="7","PDB",NOT(ISBLANK(Table5[[#This Row],[Section]])),"No")</f>
        <v>No</v>
      </c>
    </row>
    <row r="3556" spans="1:13" x14ac:dyDescent="0.25">
      <c r="A3556" s="126" t="s">
        <v>1749</v>
      </c>
      <c r="B3556" s="126" t="s">
        <v>17222</v>
      </c>
      <c r="C3556" s="126" t="s">
        <v>98</v>
      </c>
      <c r="D3556" s="127">
        <v>0.79900000000000004</v>
      </c>
      <c r="E3556" s="128">
        <v>292</v>
      </c>
      <c r="F3556" s="128">
        <v>160</v>
      </c>
      <c r="G3556" s="126" t="s">
        <v>13736</v>
      </c>
      <c r="H3556" s="126" t="s">
        <v>20148</v>
      </c>
      <c r="I3556" s="126" t="s">
        <v>21073</v>
      </c>
      <c r="J3556" s="126" t="s">
        <v>26232</v>
      </c>
      <c r="K3556" s="9">
        <f>_xlfn.IFNA(VLOOKUP(Table5[[#This Row],[Section]],SubSill_Tier,2,FALSE),0)</f>
        <v>0</v>
      </c>
      <c r="L3556" s="9" t="str">
        <f t="shared" si="64"/>
        <v/>
      </c>
      <c r="M3556" s="205" t="str" cm="1">
        <f t="array" ref="M3556">_xlfn.IFS(NOT(ISERROR(VLOOKUP(Table5[[#This Row],[Section]],TB_notTB,1,FALSE))),"No",LEFT(Table5[[#This Row],[Section]],3)="ETB","PLS",LEFT(Table5[[#This Row],[Section]],1)="7","PDB",NOT(ISBLANK(Table5[[#This Row],[Section]])),"No")</f>
        <v>No</v>
      </c>
    </row>
    <row r="3557" spans="1:13" x14ac:dyDescent="0.25">
      <c r="A3557" s="126" t="s">
        <v>1750</v>
      </c>
      <c r="B3557" s="126" t="s">
        <v>17222</v>
      </c>
      <c r="C3557" s="126" t="s">
        <v>98</v>
      </c>
      <c r="D3557" s="127">
        <v>2.508</v>
      </c>
      <c r="E3557" s="128">
        <v>449</v>
      </c>
      <c r="F3557" s="128">
        <v>449</v>
      </c>
      <c r="G3557" s="126" t="s">
        <v>13736</v>
      </c>
      <c r="H3557" s="126" t="s">
        <v>20148</v>
      </c>
      <c r="I3557" s="126" t="s">
        <v>21073</v>
      </c>
      <c r="J3557" s="126" t="s">
        <v>26232</v>
      </c>
      <c r="K3557" s="9">
        <f>_xlfn.IFNA(VLOOKUP(Table5[[#This Row],[Section]],SubSill_Tier,2,FALSE),0)</f>
        <v>0</v>
      </c>
      <c r="L3557" s="9" t="str">
        <f t="shared" si="64"/>
        <v/>
      </c>
      <c r="M3557" s="205" t="str" cm="1">
        <f t="array" ref="M3557">_xlfn.IFS(NOT(ISERROR(VLOOKUP(Table5[[#This Row],[Section]],TB_notTB,1,FALSE))),"No",LEFT(Table5[[#This Row],[Section]],3)="ETB","PLS",LEFT(Table5[[#This Row],[Section]],1)="7","PDB",NOT(ISBLANK(Table5[[#This Row],[Section]])),"No")</f>
        <v>No</v>
      </c>
    </row>
    <row r="3558" spans="1:13" x14ac:dyDescent="0.25">
      <c r="A3558" s="126" t="s">
        <v>1751</v>
      </c>
      <c r="B3558" s="126" t="s">
        <v>17222</v>
      </c>
      <c r="C3558" s="126" t="s">
        <v>98</v>
      </c>
      <c r="D3558" s="127">
        <v>2.504</v>
      </c>
      <c r="E3558" s="128">
        <v>740</v>
      </c>
      <c r="F3558" s="128">
        <v>740</v>
      </c>
      <c r="G3558" s="126" t="s">
        <v>13712</v>
      </c>
      <c r="H3558" s="126" t="s">
        <v>20120</v>
      </c>
      <c r="I3558" s="126" t="s">
        <v>21055</v>
      </c>
      <c r="J3558" s="126" t="s">
        <v>26232</v>
      </c>
      <c r="K3558" s="9">
        <f>_xlfn.IFNA(VLOOKUP(Table5[[#This Row],[Section]],SubSill_Tier,2,FALSE),0)</f>
        <v>0</v>
      </c>
      <c r="L3558" s="9" t="str">
        <f t="shared" si="64"/>
        <v/>
      </c>
      <c r="M3558" s="205" t="str" cm="1">
        <f t="array" ref="M3558">_xlfn.IFS(NOT(ISERROR(VLOOKUP(Table5[[#This Row],[Section]],TB_notTB,1,FALSE))),"No",LEFT(Table5[[#This Row],[Section]],3)="ETB","PLS",LEFT(Table5[[#This Row],[Section]],1)="7","PDB",NOT(ISBLANK(Table5[[#This Row],[Section]])),"No")</f>
        <v>No</v>
      </c>
    </row>
    <row r="3559" spans="1:13" x14ac:dyDescent="0.25">
      <c r="A3559" s="126" t="s">
        <v>1752</v>
      </c>
      <c r="B3559" s="126" t="s">
        <v>17222</v>
      </c>
      <c r="C3559" s="126" t="s">
        <v>98</v>
      </c>
      <c r="D3559" s="127">
        <v>0.71899999999999997</v>
      </c>
      <c r="E3559" s="128">
        <v>231</v>
      </c>
      <c r="F3559" s="128">
        <v>231</v>
      </c>
      <c r="G3559" s="126" t="s">
        <v>13712</v>
      </c>
      <c r="H3559" s="126" t="s">
        <v>20120</v>
      </c>
      <c r="I3559" s="126" t="s">
        <v>21055</v>
      </c>
      <c r="J3559" s="126" t="s">
        <v>26232</v>
      </c>
      <c r="K3559" s="9">
        <f>_xlfn.IFNA(VLOOKUP(Table5[[#This Row],[Section]],SubSill_Tier,2,FALSE),0)</f>
        <v>0</v>
      </c>
      <c r="L3559" s="9" t="str">
        <f t="shared" si="64"/>
        <v/>
      </c>
      <c r="M3559" s="205" t="str" cm="1">
        <f t="array" ref="M3559">_xlfn.IFS(NOT(ISERROR(VLOOKUP(Table5[[#This Row],[Section]],TB_notTB,1,FALSE))),"No",LEFT(Table5[[#This Row],[Section]],3)="ETB","PLS",LEFT(Table5[[#This Row],[Section]],1)="7","PDB",NOT(ISBLANK(Table5[[#This Row],[Section]])),"No")</f>
        <v>No</v>
      </c>
    </row>
    <row r="3560" spans="1:13" x14ac:dyDescent="0.25">
      <c r="A3560" s="126" t="s">
        <v>7098</v>
      </c>
      <c r="B3560" s="126" t="s">
        <v>3598</v>
      </c>
      <c r="C3560" s="126" t="s">
        <v>98</v>
      </c>
      <c r="D3560" s="127">
        <v>2.2450000000000001</v>
      </c>
      <c r="E3560" s="128">
        <v>320</v>
      </c>
      <c r="F3560" s="128">
        <v>100</v>
      </c>
      <c r="G3560" s="126" t="s">
        <v>13724</v>
      </c>
      <c r="H3560" s="126" t="s">
        <v>20186</v>
      </c>
      <c r="I3560" s="126" t="s">
        <v>22099</v>
      </c>
      <c r="J3560" s="126" t="s">
        <v>26234</v>
      </c>
      <c r="K3560" s="9">
        <f>_xlfn.IFNA(VLOOKUP(Table5[[#This Row],[Section]],SubSill_Tier,2,FALSE),0)</f>
        <v>0</v>
      </c>
      <c r="L3560" s="9" t="str">
        <f t="shared" si="64"/>
        <v/>
      </c>
      <c r="M3560" s="205" t="str" cm="1">
        <f t="array" ref="M3560">_xlfn.IFS(NOT(ISERROR(VLOOKUP(Table5[[#This Row],[Section]],TB_notTB,1,FALSE))),"No",LEFT(Table5[[#This Row],[Section]],3)="ETB","PLS",LEFT(Table5[[#This Row],[Section]],1)="7","PDB",NOT(ISBLANK(Table5[[#This Row],[Section]])),"No")</f>
        <v>No</v>
      </c>
    </row>
    <row r="3561" spans="1:13" x14ac:dyDescent="0.25">
      <c r="A3561" s="126" t="s">
        <v>7099</v>
      </c>
      <c r="B3561" s="126" t="s">
        <v>3598</v>
      </c>
      <c r="C3561" s="126" t="s">
        <v>98</v>
      </c>
      <c r="D3561" s="127">
        <v>1.2789999999999999</v>
      </c>
      <c r="E3561" s="128">
        <v>264</v>
      </c>
      <c r="F3561" s="128">
        <v>100</v>
      </c>
      <c r="G3561" s="126" t="s">
        <v>13724</v>
      </c>
      <c r="H3561" s="126" t="s">
        <v>20186</v>
      </c>
      <c r="I3561" s="126" t="s">
        <v>22099</v>
      </c>
      <c r="J3561" s="126" t="s">
        <v>26234</v>
      </c>
      <c r="K3561" s="9">
        <f>_xlfn.IFNA(VLOOKUP(Table5[[#This Row],[Section]],SubSill_Tier,2,FALSE),0)</f>
        <v>0</v>
      </c>
      <c r="L3561" s="9" t="str">
        <f t="shared" si="64"/>
        <v/>
      </c>
      <c r="M3561" s="205" t="str" cm="1">
        <f t="array" ref="M3561">_xlfn.IFS(NOT(ISERROR(VLOOKUP(Table5[[#This Row],[Section]],TB_notTB,1,FALSE))),"No",LEFT(Table5[[#This Row],[Section]],3)="ETB","PLS",LEFT(Table5[[#This Row],[Section]],1)="7","PDB",NOT(ISBLANK(Table5[[#This Row],[Section]])),"No")</f>
        <v>No</v>
      </c>
    </row>
    <row r="3562" spans="1:13" x14ac:dyDescent="0.25">
      <c r="A3562" s="126" t="s">
        <v>7100</v>
      </c>
      <c r="B3562" s="126" t="s">
        <v>3598</v>
      </c>
      <c r="C3562" s="126" t="s">
        <v>98</v>
      </c>
      <c r="D3562" s="127">
        <v>1.4950000000000001</v>
      </c>
      <c r="E3562" s="128">
        <v>268</v>
      </c>
      <c r="F3562" s="128">
        <v>100</v>
      </c>
      <c r="G3562" s="126" t="s">
        <v>13724</v>
      </c>
      <c r="H3562" s="126" t="s">
        <v>20186</v>
      </c>
      <c r="I3562" s="126" t="s">
        <v>22099</v>
      </c>
      <c r="J3562" s="126" t="s">
        <v>26234</v>
      </c>
      <c r="K3562" s="9">
        <f>_xlfn.IFNA(VLOOKUP(Table5[[#This Row],[Section]],SubSill_Tier,2,FALSE),0)</f>
        <v>0</v>
      </c>
      <c r="L3562" s="9" t="str">
        <f t="shared" si="64"/>
        <v/>
      </c>
      <c r="M3562" s="205" t="str" cm="1">
        <f t="array" ref="M3562">_xlfn.IFS(NOT(ISERROR(VLOOKUP(Table5[[#This Row],[Section]],TB_notTB,1,FALSE))),"No",LEFT(Table5[[#This Row],[Section]],3)="ETB","PLS",LEFT(Table5[[#This Row],[Section]],1)="7","PDB",NOT(ISBLANK(Table5[[#This Row],[Section]])),"No")</f>
        <v>No</v>
      </c>
    </row>
    <row r="3563" spans="1:13" x14ac:dyDescent="0.25">
      <c r="A3563" s="126" t="s">
        <v>7101</v>
      </c>
      <c r="B3563" s="126" t="s">
        <v>27892</v>
      </c>
      <c r="C3563" s="126" t="s">
        <v>98</v>
      </c>
      <c r="D3563" s="127">
        <v>2.3109999999999999</v>
      </c>
      <c r="E3563" s="128">
        <v>359</v>
      </c>
      <c r="F3563" s="128">
        <v>359</v>
      </c>
      <c r="G3563" s="126" t="s">
        <v>13725</v>
      </c>
      <c r="H3563" s="126" t="s">
        <v>20134</v>
      </c>
      <c r="I3563" s="126" t="s">
        <v>20135</v>
      </c>
      <c r="J3563" s="126" t="s">
        <v>26236</v>
      </c>
      <c r="K3563" s="9">
        <f>_xlfn.IFNA(VLOOKUP(Table5[[#This Row],[Section]],SubSill_Tier,2,FALSE),0)</f>
        <v>0</v>
      </c>
      <c r="L3563" s="9" t="str">
        <f t="shared" si="64"/>
        <v/>
      </c>
      <c r="M3563" s="205" t="str" cm="1">
        <f t="array" ref="M3563">_xlfn.IFS(NOT(ISERROR(VLOOKUP(Table5[[#This Row],[Section]],TB_notTB,1,FALSE))),"No",LEFT(Table5[[#This Row],[Section]],3)="ETB","PLS",LEFT(Table5[[#This Row],[Section]],1)="7","PDB",NOT(ISBLANK(Table5[[#This Row],[Section]])),"No")</f>
        <v>No</v>
      </c>
    </row>
    <row r="3564" spans="1:13" x14ac:dyDescent="0.25">
      <c r="A3564" s="126" t="s">
        <v>7102</v>
      </c>
      <c r="B3564" s="126" t="s">
        <v>27893</v>
      </c>
      <c r="C3564" s="126" t="s">
        <v>98</v>
      </c>
      <c r="D3564" s="127">
        <v>4.6740000000000004</v>
      </c>
      <c r="E3564" s="128">
        <v>841</v>
      </c>
      <c r="F3564" s="128">
        <v>841</v>
      </c>
      <c r="G3564" s="126" t="s">
        <v>13720</v>
      </c>
      <c r="H3564" s="126" t="s">
        <v>20130</v>
      </c>
      <c r="I3564" s="126" t="s">
        <v>20131</v>
      </c>
      <c r="J3564" s="126" t="s">
        <v>26238</v>
      </c>
      <c r="K3564" s="9">
        <f>_xlfn.IFNA(VLOOKUP(Table5[[#This Row],[Section]],SubSill_Tier,2,FALSE),0)</f>
        <v>0</v>
      </c>
      <c r="L3564" s="9" t="str">
        <f t="shared" si="64"/>
        <v/>
      </c>
      <c r="M3564" s="205" t="str" cm="1">
        <f t="array" ref="M3564">_xlfn.IFS(NOT(ISERROR(VLOOKUP(Table5[[#This Row],[Section]],TB_notTB,1,FALSE))),"No",LEFT(Table5[[#This Row],[Section]],3)="ETB","PLS",LEFT(Table5[[#This Row],[Section]],1)="7","PDB",NOT(ISBLANK(Table5[[#This Row],[Section]])),"No")</f>
        <v>No</v>
      </c>
    </row>
    <row r="3565" spans="1:13" x14ac:dyDescent="0.25">
      <c r="A3565" s="126" t="s">
        <v>7103</v>
      </c>
      <c r="B3565" s="126" t="s">
        <v>17222</v>
      </c>
      <c r="C3565" s="126" t="s">
        <v>98</v>
      </c>
      <c r="D3565" s="127">
        <v>2.4729999999999999</v>
      </c>
      <c r="E3565" s="128">
        <v>416</v>
      </c>
      <c r="F3565" s="128">
        <v>210</v>
      </c>
      <c r="G3565" s="126" t="s">
        <v>13721</v>
      </c>
      <c r="H3565" s="126" t="s">
        <v>20121</v>
      </c>
      <c r="I3565" s="126" t="s">
        <v>20122</v>
      </c>
      <c r="J3565" s="126" t="s">
        <v>26234</v>
      </c>
      <c r="K3565" s="9">
        <f>_xlfn.IFNA(VLOOKUP(Table5[[#This Row],[Section]],SubSill_Tier,2,FALSE),0)</f>
        <v>0</v>
      </c>
      <c r="L3565" s="9" t="str">
        <f t="shared" si="64"/>
        <v/>
      </c>
      <c r="M3565" s="205" t="str" cm="1">
        <f t="array" ref="M3565">_xlfn.IFS(NOT(ISERROR(VLOOKUP(Table5[[#This Row],[Section]],TB_notTB,1,FALSE))),"No",LEFT(Table5[[#This Row],[Section]],3)="ETB","PLS",LEFT(Table5[[#This Row],[Section]],1)="7","PDB",NOT(ISBLANK(Table5[[#This Row],[Section]])),"No")</f>
        <v>No</v>
      </c>
    </row>
    <row r="3566" spans="1:13" x14ac:dyDescent="0.25">
      <c r="A3566" s="126" t="s">
        <v>1753</v>
      </c>
      <c r="B3566" s="126" t="s">
        <v>17222</v>
      </c>
      <c r="C3566" s="126" t="s">
        <v>98</v>
      </c>
      <c r="D3566" s="127">
        <v>1.919</v>
      </c>
      <c r="E3566" s="128">
        <v>326</v>
      </c>
      <c r="F3566" s="128">
        <v>326</v>
      </c>
      <c r="G3566" s="126" t="s">
        <v>13735</v>
      </c>
      <c r="H3566" s="126" t="s">
        <v>20146</v>
      </c>
      <c r="I3566" s="126" t="s">
        <v>20147</v>
      </c>
      <c r="J3566" s="126" t="s">
        <v>26234</v>
      </c>
      <c r="K3566" s="9">
        <f>_xlfn.IFNA(VLOOKUP(Table5[[#This Row],[Section]],SubSill_Tier,2,FALSE),0)</f>
        <v>0</v>
      </c>
      <c r="L3566" s="9" t="str">
        <f t="shared" si="64"/>
        <v/>
      </c>
      <c r="M3566" s="205" t="str" cm="1">
        <f t="array" ref="M3566">_xlfn.IFS(NOT(ISERROR(VLOOKUP(Table5[[#This Row],[Section]],TB_notTB,1,FALSE))),"No",LEFT(Table5[[#This Row],[Section]],3)="ETB","PLS",LEFT(Table5[[#This Row],[Section]],1)="7","PDB",NOT(ISBLANK(Table5[[#This Row],[Section]])),"No")</f>
        <v>No</v>
      </c>
    </row>
    <row r="3567" spans="1:13" x14ac:dyDescent="0.25">
      <c r="A3567" s="126" t="s">
        <v>1754</v>
      </c>
      <c r="B3567" s="126" t="s">
        <v>17222</v>
      </c>
      <c r="C3567" s="126" t="s">
        <v>98</v>
      </c>
      <c r="D3567" s="127">
        <v>1.111</v>
      </c>
      <c r="E3567" s="128">
        <v>371</v>
      </c>
      <c r="F3567" s="128">
        <v>371</v>
      </c>
      <c r="G3567" s="126" t="s">
        <v>13735</v>
      </c>
      <c r="H3567" s="126" t="s">
        <v>20146</v>
      </c>
      <c r="I3567" s="126" t="s">
        <v>20147</v>
      </c>
      <c r="J3567" s="126" t="s">
        <v>26234</v>
      </c>
      <c r="K3567" s="9">
        <f>_xlfn.IFNA(VLOOKUP(Table5[[#This Row],[Section]],SubSill_Tier,2,FALSE),0)</f>
        <v>0</v>
      </c>
      <c r="L3567" s="9" t="str">
        <f t="shared" si="64"/>
        <v/>
      </c>
      <c r="M3567" s="205" t="str" cm="1">
        <f t="array" ref="M3567">_xlfn.IFS(NOT(ISERROR(VLOOKUP(Table5[[#This Row],[Section]],TB_notTB,1,FALSE))),"No",LEFT(Table5[[#This Row],[Section]],3)="ETB","PLS",LEFT(Table5[[#This Row],[Section]],1)="7","PDB",NOT(ISBLANK(Table5[[#This Row],[Section]])),"No")</f>
        <v>No</v>
      </c>
    </row>
    <row r="3568" spans="1:13" x14ac:dyDescent="0.25">
      <c r="A3568" s="126" t="s">
        <v>1755</v>
      </c>
      <c r="B3568" s="126" t="s">
        <v>17222</v>
      </c>
      <c r="C3568" s="126" t="s">
        <v>98</v>
      </c>
      <c r="D3568" s="127">
        <v>1.048</v>
      </c>
      <c r="E3568" s="128">
        <v>352</v>
      </c>
      <c r="F3568" s="128">
        <v>352</v>
      </c>
      <c r="G3568" s="126" t="s">
        <v>13735</v>
      </c>
      <c r="H3568" s="126" t="s">
        <v>20146</v>
      </c>
      <c r="I3568" s="126" t="s">
        <v>20147</v>
      </c>
      <c r="J3568" s="126" t="s">
        <v>26234</v>
      </c>
      <c r="K3568" s="9">
        <f>_xlfn.IFNA(VLOOKUP(Table5[[#This Row],[Section]],SubSill_Tier,2,FALSE),0)</f>
        <v>0</v>
      </c>
      <c r="L3568" s="9" t="str">
        <f t="shared" si="64"/>
        <v/>
      </c>
      <c r="M3568" s="205" t="str" cm="1">
        <f t="array" ref="M3568">_xlfn.IFS(NOT(ISERROR(VLOOKUP(Table5[[#This Row],[Section]],TB_notTB,1,FALSE))),"No",LEFT(Table5[[#This Row],[Section]],3)="ETB","PLS",LEFT(Table5[[#This Row],[Section]],1)="7","PDB",NOT(ISBLANK(Table5[[#This Row],[Section]])),"No")</f>
        <v>No</v>
      </c>
    </row>
    <row r="3569" spans="1:13" x14ac:dyDescent="0.25">
      <c r="A3569" s="126" t="s">
        <v>14304</v>
      </c>
      <c r="B3569" s="126" t="s">
        <v>14305</v>
      </c>
      <c r="C3569" s="126" t="s">
        <v>75</v>
      </c>
      <c r="D3569" s="127">
        <v>2.113</v>
      </c>
      <c r="E3569" s="128">
        <v>756</v>
      </c>
      <c r="F3569" s="128">
        <v>389</v>
      </c>
      <c r="G3569" s="126" t="s">
        <v>13724</v>
      </c>
      <c r="H3569" s="126" t="s">
        <v>21063</v>
      </c>
      <c r="I3569" s="126" t="s">
        <v>21064</v>
      </c>
      <c r="J3569" s="126" t="s">
        <v>26233</v>
      </c>
      <c r="K3569" s="9">
        <f>_xlfn.IFNA(VLOOKUP(Table5[[#This Row],[Section]],SubSill_Tier,2,FALSE),0)</f>
        <v>0</v>
      </c>
      <c r="L3569" s="9" t="str">
        <f t="shared" si="64"/>
        <v/>
      </c>
      <c r="M3569" s="205" t="str" cm="1">
        <f t="array" ref="M3569">_xlfn.IFS(NOT(ISERROR(VLOOKUP(Table5[[#This Row],[Section]],TB_notTB,1,FALSE))),"No",LEFT(Table5[[#This Row],[Section]],3)="ETB","PLS",LEFT(Table5[[#This Row],[Section]],1)="7","PDB",NOT(ISBLANK(Table5[[#This Row],[Section]])),"No")</f>
        <v>No</v>
      </c>
    </row>
    <row r="3570" spans="1:13" x14ac:dyDescent="0.25">
      <c r="A3570" s="126" t="s">
        <v>14994</v>
      </c>
      <c r="B3570" s="126" t="s">
        <v>14995</v>
      </c>
      <c r="C3570" s="126" t="s">
        <v>75</v>
      </c>
      <c r="D3570" s="127">
        <v>3.0739999999999998</v>
      </c>
      <c r="E3570" s="128">
        <v>433</v>
      </c>
      <c r="F3570" s="128">
        <v>200</v>
      </c>
      <c r="G3570" s="126" t="s">
        <v>14800</v>
      </c>
      <c r="H3570" s="126" t="s">
        <v>20205</v>
      </c>
      <c r="I3570" s="126" t="s">
        <v>20206</v>
      </c>
      <c r="J3570" s="126" t="s">
        <v>26293</v>
      </c>
      <c r="K3570" s="9">
        <f>_xlfn.IFNA(VLOOKUP(Table5[[#This Row],[Section]],SubSill_Tier,2,FALSE),0)</f>
        <v>0</v>
      </c>
      <c r="L3570" s="9" t="str">
        <f t="shared" si="64"/>
        <v/>
      </c>
      <c r="M3570" s="205" t="str" cm="1">
        <f t="array" ref="M3570">_xlfn.IFS(NOT(ISERROR(VLOOKUP(Table5[[#This Row],[Section]],TB_notTB,1,FALSE))),"No",LEFT(Table5[[#This Row],[Section]],3)="ETB","PLS",LEFT(Table5[[#This Row],[Section]],1)="7","PDB",NOT(ISBLANK(Table5[[#This Row],[Section]])),"No")</f>
        <v>No</v>
      </c>
    </row>
    <row r="3571" spans="1:13" x14ac:dyDescent="0.25">
      <c r="A3571" s="126" t="s">
        <v>11778</v>
      </c>
      <c r="B3571" s="126" t="s">
        <v>17222</v>
      </c>
      <c r="C3571" s="126" t="s">
        <v>75</v>
      </c>
      <c r="D3571" s="127">
        <v>0.14599999999999999</v>
      </c>
      <c r="E3571" s="128">
        <v>100</v>
      </c>
      <c r="F3571" s="128">
        <v>100</v>
      </c>
      <c r="G3571" s="126" t="s">
        <v>13733</v>
      </c>
      <c r="H3571" s="126" t="s">
        <v>20143</v>
      </c>
      <c r="I3571" s="126" t="s">
        <v>20144</v>
      </c>
      <c r="J3571" s="126" t="s">
        <v>26246</v>
      </c>
      <c r="K3571" s="9">
        <f>_xlfn.IFNA(VLOOKUP(Table5[[#This Row],[Section]],SubSill_Tier,2,FALSE),0)</f>
        <v>0</v>
      </c>
      <c r="L3571" s="9" t="str">
        <f t="shared" si="64"/>
        <v/>
      </c>
      <c r="M3571" s="205" t="str" cm="1">
        <f t="array" ref="M3571">_xlfn.IFS(NOT(ISERROR(VLOOKUP(Table5[[#This Row],[Section]],TB_notTB,1,FALSE))),"No",LEFT(Table5[[#This Row],[Section]],3)="ETB","PLS",LEFT(Table5[[#This Row],[Section]],1)="7","PDB",NOT(ISBLANK(Table5[[#This Row],[Section]])),"No")</f>
        <v>No</v>
      </c>
    </row>
    <row r="3572" spans="1:13" x14ac:dyDescent="0.25">
      <c r="A3572" s="126" t="s">
        <v>7104</v>
      </c>
      <c r="B3572" s="126" t="s">
        <v>17222</v>
      </c>
      <c r="C3572" s="126" t="s">
        <v>98</v>
      </c>
      <c r="D3572" s="127">
        <v>0.56399999999999995</v>
      </c>
      <c r="E3572" s="128">
        <v>143</v>
      </c>
      <c r="F3572" s="128">
        <v>100</v>
      </c>
      <c r="G3572" s="126" t="s">
        <v>13714</v>
      </c>
      <c r="H3572" s="126" t="s">
        <v>20121</v>
      </c>
      <c r="I3572" s="126" t="s">
        <v>20122</v>
      </c>
      <c r="J3572" s="126" t="s">
        <v>26234</v>
      </c>
      <c r="K3572" s="9">
        <f>_xlfn.IFNA(VLOOKUP(Table5[[#This Row],[Section]],SubSill_Tier,2,FALSE),0)</f>
        <v>0</v>
      </c>
      <c r="L3572" s="9" t="str">
        <f t="shared" si="64"/>
        <v/>
      </c>
      <c r="M3572" s="205" t="str" cm="1">
        <f t="array" ref="M3572">_xlfn.IFS(NOT(ISERROR(VLOOKUP(Table5[[#This Row],[Section]],TB_notTB,1,FALSE))),"No",LEFT(Table5[[#This Row],[Section]],3)="ETB","PLS",LEFT(Table5[[#This Row],[Section]],1)="7","PDB",NOT(ISBLANK(Table5[[#This Row],[Section]])),"No")</f>
        <v>No</v>
      </c>
    </row>
    <row r="3573" spans="1:13" x14ac:dyDescent="0.25">
      <c r="A3573" s="126" t="s">
        <v>7105</v>
      </c>
      <c r="B3573" s="126" t="s">
        <v>17222</v>
      </c>
      <c r="C3573" s="126" t="s">
        <v>98</v>
      </c>
      <c r="D3573" s="127">
        <v>0.42299999999999999</v>
      </c>
      <c r="E3573" s="128">
        <v>178</v>
      </c>
      <c r="F3573" s="128">
        <v>120</v>
      </c>
      <c r="G3573" s="126" t="s">
        <v>13714</v>
      </c>
      <c r="H3573" s="126" t="s">
        <v>20121</v>
      </c>
      <c r="I3573" s="126" t="s">
        <v>20122</v>
      </c>
      <c r="J3573" s="126" t="s">
        <v>26234</v>
      </c>
      <c r="K3573" s="9">
        <f>_xlfn.IFNA(VLOOKUP(Table5[[#This Row],[Section]],SubSill_Tier,2,FALSE),0)</f>
        <v>0</v>
      </c>
      <c r="L3573" s="9" t="str">
        <f t="shared" si="64"/>
        <v/>
      </c>
      <c r="M3573" s="205" t="str" cm="1">
        <f t="array" ref="M3573">_xlfn.IFS(NOT(ISERROR(VLOOKUP(Table5[[#This Row],[Section]],TB_notTB,1,FALSE))),"No",LEFT(Table5[[#This Row],[Section]],3)="ETB","PLS",LEFT(Table5[[#This Row],[Section]],1)="7","PDB",NOT(ISBLANK(Table5[[#This Row],[Section]])),"No")</f>
        <v>No</v>
      </c>
    </row>
    <row r="3574" spans="1:13" x14ac:dyDescent="0.25">
      <c r="A3574" s="126" t="s">
        <v>7106</v>
      </c>
      <c r="B3574" s="126" t="s">
        <v>3598</v>
      </c>
      <c r="C3574" s="126" t="s">
        <v>98</v>
      </c>
      <c r="D3574" s="127">
        <v>3.1720000000000002</v>
      </c>
      <c r="E3574" s="128">
        <v>685</v>
      </c>
      <c r="F3574" s="128">
        <v>685</v>
      </c>
      <c r="G3574" s="126" t="s">
        <v>13724</v>
      </c>
      <c r="H3574" s="126" t="s">
        <v>21063</v>
      </c>
      <c r="I3574" s="126" t="s">
        <v>21064</v>
      </c>
      <c r="J3574" s="126" t="s">
        <v>26237</v>
      </c>
      <c r="K3574" s="9">
        <f>_xlfn.IFNA(VLOOKUP(Table5[[#This Row],[Section]],SubSill_Tier,2,FALSE),0)</f>
        <v>0</v>
      </c>
      <c r="L3574" s="9" t="str">
        <f t="shared" si="64"/>
        <v/>
      </c>
      <c r="M3574" s="205" t="str" cm="1">
        <f t="array" ref="M3574">_xlfn.IFS(NOT(ISERROR(VLOOKUP(Table5[[#This Row],[Section]],TB_notTB,1,FALSE))),"No",LEFT(Table5[[#This Row],[Section]],3)="ETB","PLS",LEFT(Table5[[#This Row],[Section]],1)="7","PDB",NOT(ISBLANK(Table5[[#This Row],[Section]])),"No")</f>
        <v>No</v>
      </c>
    </row>
    <row r="3575" spans="1:13" x14ac:dyDescent="0.25">
      <c r="A3575" s="126" t="s">
        <v>7107</v>
      </c>
      <c r="B3575" s="126" t="s">
        <v>17222</v>
      </c>
      <c r="C3575" s="126" t="s">
        <v>98</v>
      </c>
      <c r="D3575" s="127">
        <v>0.71399999999999997</v>
      </c>
      <c r="E3575" s="128">
        <v>272</v>
      </c>
      <c r="F3575" s="128">
        <v>155</v>
      </c>
      <c r="G3575" s="126" t="s">
        <v>13724</v>
      </c>
      <c r="H3575" s="126" t="s">
        <v>20186</v>
      </c>
      <c r="I3575" s="126" t="s">
        <v>22099</v>
      </c>
      <c r="J3575" s="126" t="s">
        <v>26234</v>
      </c>
      <c r="K3575" s="9">
        <f>_xlfn.IFNA(VLOOKUP(Table5[[#This Row],[Section]],SubSill_Tier,2,FALSE),0)</f>
        <v>0</v>
      </c>
      <c r="L3575" s="9" t="str">
        <f t="shared" si="64"/>
        <v/>
      </c>
      <c r="M3575" s="205" t="str" cm="1">
        <f t="array" ref="M3575">_xlfn.IFS(NOT(ISERROR(VLOOKUP(Table5[[#This Row],[Section]],TB_notTB,1,FALSE))),"No",LEFT(Table5[[#This Row],[Section]],3)="ETB","PLS",LEFT(Table5[[#This Row],[Section]],1)="7","PDB",NOT(ISBLANK(Table5[[#This Row],[Section]])),"No")</f>
        <v>No</v>
      </c>
    </row>
    <row r="3576" spans="1:13" x14ac:dyDescent="0.25">
      <c r="A3576" s="126" t="s">
        <v>7108</v>
      </c>
      <c r="B3576" s="126" t="s">
        <v>12573</v>
      </c>
      <c r="C3576" s="126" t="s">
        <v>75</v>
      </c>
      <c r="D3576" s="127">
        <v>3.8679999999999999</v>
      </c>
      <c r="E3576" s="128">
        <v>421</v>
      </c>
      <c r="F3576" s="128">
        <v>421</v>
      </c>
      <c r="G3576" s="126" t="s">
        <v>13731</v>
      </c>
      <c r="H3576" s="126" t="s">
        <v>20132</v>
      </c>
      <c r="I3576" s="126" t="s">
        <v>20133</v>
      </c>
      <c r="J3576" s="126" t="s">
        <v>26250</v>
      </c>
      <c r="K3576" s="9">
        <f>_xlfn.IFNA(VLOOKUP(Table5[[#This Row],[Section]],SubSill_Tier,2,FALSE),0)</f>
        <v>0</v>
      </c>
      <c r="L3576" s="9" t="str">
        <f t="shared" si="64"/>
        <v>Wall</v>
      </c>
      <c r="M3576" s="205" t="str" cm="1">
        <f t="array" ref="M3576">_xlfn.IFS(NOT(ISERROR(VLOOKUP(Table5[[#This Row],[Section]],TB_notTB,1,FALSE))),"No",LEFT(Table5[[#This Row],[Section]],3)="ETB","PLS",LEFT(Table5[[#This Row],[Section]],1)="7","PDB",NOT(ISBLANK(Table5[[#This Row],[Section]])),"No")</f>
        <v>No</v>
      </c>
    </row>
    <row r="3577" spans="1:13" x14ac:dyDescent="0.25">
      <c r="A3577" s="126" t="s">
        <v>1756</v>
      </c>
      <c r="B3577" s="126" t="s">
        <v>1757</v>
      </c>
      <c r="C3577" s="126" t="s">
        <v>98</v>
      </c>
      <c r="D3577" s="127">
        <v>1.7250000000000001</v>
      </c>
      <c r="E3577" s="128">
        <v>483</v>
      </c>
      <c r="F3577" s="128">
        <v>200</v>
      </c>
      <c r="G3577" s="126" t="s">
        <v>13778</v>
      </c>
      <c r="H3577" s="126" t="s">
        <v>20245</v>
      </c>
      <c r="I3577" s="126" t="s">
        <v>21158</v>
      </c>
      <c r="J3577" s="126" t="s">
        <v>26247</v>
      </c>
      <c r="K3577" s="9">
        <f>_xlfn.IFNA(VLOOKUP(Table5[[#This Row],[Section]],SubSill_Tier,2,FALSE),0)</f>
        <v>1</v>
      </c>
      <c r="L3577" s="9" t="str">
        <f t="shared" si="64"/>
        <v/>
      </c>
      <c r="M3577" s="205" t="str" cm="1">
        <f t="array" ref="M3577">_xlfn.IFS(NOT(ISERROR(VLOOKUP(Table5[[#This Row],[Section]],TB_notTB,1,FALSE))),"No",LEFT(Table5[[#This Row],[Section]],3)="ETB","PLS",LEFT(Table5[[#This Row],[Section]],1)="7","PDB",NOT(ISBLANK(Table5[[#This Row],[Section]])),"No")</f>
        <v>No</v>
      </c>
    </row>
    <row r="3578" spans="1:13" x14ac:dyDescent="0.25">
      <c r="A3578" s="126" t="s">
        <v>1758</v>
      </c>
      <c r="B3578" s="126" t="s">
        <v>1759</v>
      </c>
      <c r="C3578" s="126" t="s">
        <v>98</v>
      </c>
      <c r="D3578" s="127">
        <v>1.5880000000000001</v>
      </c>
      <c r="E3578" s="128">
        <v>461</v>
      </c>
      <c r="F3578" s="128">
        <v>240</v>
      </c>
      <c r="G3578" s="126" t="s">
        <v>13778</v>
      </c>
      <c r="H3578" s="126" t="s">
        <v>20245</v>
      </c>
      <c r="I3578" s="126" t="s">
        <v>21158</v>
      </c>
      <c r="J3578" s="126" t="s">
        <v>26247</v>
      </c>
      <c r="K3578" s="9">
        <f>_xlfn.IFNA(VLOOKUP(Table5[[#This Row],[Section]],SubSill_Tier,2,FALSE),0)</f>
        <v>0</v>
      </c>
      <c r="L3578" s="9" t="str">
        <f t="shared" si="64"/>
        <v/>
      </c>
      <c r="M3578" s="205" t="str" cm="1">
        <f t="array" ref="M3578">_xlfn.IFS(NOT(ISERROR(VLOOKUP(Table5[[#This Row],[Section]],TB_notTB,1,FALSE))),"No",LEFT(Table5[[#This Row],[Section]],3)="ETB","PLS",LEFT(Table5[[#This Row],[Section]],1)="7","PDB",NOT(ISBLANK(Table5[[#This Row],[Section]])),"No")</f>
        <v>No</v>
      </c>
    </row>
    <row r="3579" spans="1:13" x14ac:dyDescent="0.25">
      <c r="A3579" s="126" t="s">
        <v>1760</v>
      </c>
      <c r="B3579" s="126" t="s">
        <v>1761</v>
      </c>
      <c r="C3579" s="126" t="s">
        <v>98</v>
      </c>
      <c r="D3579" s="127">
        <v>1.603</v>
      </c>
      <c r="E3579" s="128">
        <v>528</v>
      </c>
      <c r="F3579" s="128">
        <v>110</v>
      </c>
      <c r="G3579" s="126" t="s">
        <v>13778</v>
      </c>
      <c r="H3579" s="126" t="s">
        <v>20245</v>
      </c>
      <c r="I3579" s="126" t="s">
        <v>21158</v>
      </c>
      <c r="J3579" s="126" t="s">
        <v>26247</v>
      </c>
      <c r="K3579" s="9">
        <f>_xlfn.IFNA(VLOOKUP(Table5[[#This Row],[Section]],SubSill_Tier,2,FALSE),0)</f>
        <v>0</v>
      </c>
      <c r="L3579" s="9" t="str">
        <f t="shared" si="64"/>
        <v/>
      </c>
      <c r="M3579" s="205" t="str" cm="1">
        <f t="array" ref="M3579">_xlfn.IFS(NOT(ISERROR(VLOOKUP(Table5[[#This Row],[Section]],TB_notTB,1,FALSE))),"No",LEFT(Table5[[#This Row],[Section]],3)="ETB","PLS",LEFT(Table5[[#This Row],[Section]],1)="7","PDB",NOT(ISBLANK(Table5[[#This Row],[Section]])),"No")</f>
        <v>No</v>
      </c>
    </row>
    <row r="3580" spans="1:13" x14ac:dyDescent="0.25">
      <c r="A3580" s="126" t="s">
        <v>1762</v>
      </c>
      <c r="B3580" s="126" t="s">
        <v>1763</v>
      </c>
      <c r="C3580" s="126" t="s">
        <v>98</v>
      </c>
      <c r="D3580" s="127">
        <v>0.629</v>
      </c>
      <c r="E3580" s="128">
        <v>263</v>
      </c>
      <c r="F3580" s="128">
        <v>125</v>
      </c>
      <c r="G3580" s="126" t="s">
        <v>13778</v>
      </c>
      <c r="H3580" s="126" t="s">
        <v>20245</v>
      </c>
      <c r="I3580" s="126" t="s">
        <v>21158</v>
      </c>
      <c r="J3580" s="126" t="s">
        <v>26247</v>
      </c>
      <c r="K3580" s="9">
        <f>_xlfn.IFNA(VLOOKUP(Table5[[#This Row],[Section]],SubSill_Tier,2,FALSE),0)</f>
        <v>0</v>
      </c>
      <c r="L3580" s="9" t="str">
        <f t="shared" si="64"/>
        <v/>
      </c>
      <c r="M3580" s="205" t="str" cm="1">
        <f t="array" ref="M3580">_xlfn.IFS(NOT(ISERROR(VLOOKUP(Table5[[#This Row],[Section]],TB_notTB,1,FALSE))),"No",LEFT(Table5[[#This Row],[Section]],3)="ETB","PLS",LEFT(Table5[[#This Row],[Section]],1)="7","PDB",NOT(ISBLANK(Table5[[#This Row],[Section]])),"No")</f>
        <v>No</v>
      </c>
    </row>
    <row r="3581" spans="1:13" x14ac:dyDescent="0.25">
      <c r="A3581" s="126" t="s">
        <v>7109</v>
      </c>
      <c r="B3581" s="126" t="s">
        <v>7110</v>
      </c>
      <c r="C3581" s="126" t="s">
        <v>98</v>
      </c>
      <c r="D3581" s="127">
        <v>0.86599999999999999</v>
      </c>
      <c r="E3581" s="128">
        <v>199</v>
      </c>
      <c r="F3581" s="128">
        <v>160</v>
      </c>
      <c r="G3581" s="126" t="s">
        <v>13740</v>
      </c>
      <c r="H3581" s="126" t="s">
        <v>20124</v>
      </c>
      <c r="I3581" s="126" t="s">
        <v>21059</v>
      </c>
      <c r="J3581" s="126" t="s">
        <v>26236</v>
      </c>
      <c r="K3581" s="9">
        <f>_xlfn.IFNA(VLOOKUP(Table5[[#This Row],[Section]],SubSill_Tier,2,FALSE),0)</f>
        <v>0</v>
      </c>
      <c r="L3581" s="9" t="str">
        <f t="shared" si="64"/>
        <v/>
      </c>
      <c r="M3581" s="205" t="str" cm="1">
        <f t="array" ref="M3581">_xlfn.IFS(NOT(ISERROR(VLOOKUP(Table5[[#This Row],[Section]],TB_notTB,1,FALSE))),"No",LEFT(Table5[[#This Row],[Section]],3)="ETB","PLS",LEFT(Table5[[#This Row],[Section]],1)="7","PDB",NOT(ISBLANK(Table5[[#This Row],[Section]])),"No")</f>
        <v>No</v>
      </c>
    </row>
    <row r="3582" spans="1:13" x14ac:dyDescent="0.25">
      <c r="A3582" s="126" t="s">
        <v>7111</v>
      </c>
      <c r="B3582" s="126" t="s">
        <v>3598</v>
      </c>
      <c r="C3582" s="126" t="s">
        <v>98</v>
      </c>
      <c r="D3582" s="127">
        <v>4.5810000000000004</v>
      </c>
      <c r="E3582" s="128">
        <v>792</v>
      </c>
      <c r="F3582" s="128">
        <v>450</v>
      </c>
      <c r="G3582" s="126" t="s">
        <v>13724</v>
      </c>
      <c r="H3582" s="126" t="s">
        <v>20182</v>
      </c>
      <c r="I3582" s="126" t="s">
        <v>22098</v>
      </c>
      <c r="J3582" s="126" t="s">
        <v>26234</v>
      </c>
      <c r="K3582" s="9">
        <f>_xlfn.IFNA(VLOOKUP(Table5[[#This Row],[Section]],SubSill_Tier,2,FALSE),0)</f>
        <v>0</v>
      </c>
      <c r="L3582" s="9" t="str">
        <f t="shared" si="64"/>
        <v/>
      </c>
      <c r="M3582" s="205" t="str" cm="1">
        <f t="array" ref="M3582">_xlfn.IFS(NOT(ISERROR(VLOOKUP(Table5[[#This Row],[Section]],TB_notTB,1,FALSE))),"No",LEFT(Table5[[#This Row],[Section]],3)="ETB","PLS",LEFT(Table5[[#This Row],[Section]],1)="7","PDB",NOT(ISBLANK(Table5[[#This Row],[Section]])),"No")</f>
        <v>No</v>
      </c>
    </row>
    <row r="3583" spans="1:13" x14ac:dyDescent="0.25">
      <c r="A3583" s="126" t="s">
        <v>7112</v>
      </c>
      <c r="B3583" s="126" t="s">
        <v>14306</v>
      </c>
      <c r="C3583" s="126" t="s">
        <v>75</v>
      </c>
      <c r="D3583" s="127">
        <v>1.2689999999999999</v>
      </c>
      <c r="E3583" s="128">
        <v>180</v>
      </c>
      <c r="F3583" s="128">
        <v>180</v>
      </c>
      <c r="G3583" s="126" t="s">
        <v>13750</v>
      </c>
      <c r="H3583" s="126" t="s">
        <v>21081</v>
      </c>
      <c r="I3583" s="126" t="s">
        <v>21082</v>
      </c>
      <c r="J3583" s="126" t="s">
        <v>26233</v>
      </c>
      <c r="K3583" s="9">
        <f>_xlfn.IFNA(VLOOKUP(Table5[[#This Row],[Section]],SubSill_Tier,2,FALSE),0)</f>
        <v>0</v>
      </c>
      <c r="L3583" s="9" t="str">
        <f t="shared" si="64"/>
        <v>Wall</v>
      </c>
      <c r="M3583" s="205" t="str" cm="1">
        <f t="array" ref="M3583">_xlfn.IFS(NOT(ISERROR(VLOOKUP(Table5[[#This Row],[Section]],TB_notTB,1,FALSE))),"No",LEFT(Table5[[#This Row],[Section]],3)="ETB","PLS",LEFT(Table5[[#This Row],[Section]],1)="7","PDB",NOT(ISBLANK(Table5[[#This Row],[Section]])),"No")</f>
        <v>No</v>
      </c>
    </row>
    <row r="3584" spans="1:13" x14ac:dyDescent="0.25">
      <c r="A3584" s="126" t="s">
        <v>7113</v>
      </c>
      <c r="B3584" s="126" t="s">
        <v>7114</v>
      </c>
      <c r="C3584" s="126" t="s">
        <v>75</v>
      </c>
      <c r="D3584" s="127">
        <v>3.762</v>
      </c>
      <c r="E3584" s="128">
        <v>239</v>
      </c>
      <c r="F3584" s="128">
        <v>239</v>
      </c>
      <c r="G3584" s="126" t="s">
        <v>13740</v>
      </c>
      <c r="H3584" s="126" t="s">
        <v>20124</v>
      </c>
      <c r="I3584" s="126" t="s">
        <v>21059</v>
      </c>
      <c r="J3584" s="126" t="s">
        <v>26238</v>
      </c>
      <c r="K3584" s="9">
        <f>_xlfn.IFNA(VLOOKUP(Table5[[#This Row],[Section]],SubSill_Tier,2,FALSE),0)</f>
        <v>0</v>
      </c>
      <c r="L3584" s="9" t="str">
        <f t="shared" si="64"/>
        <v>Wall</v>
      </c>
      <c r="M3584" s="205" t="str" cm="1">
        <f t="array" ref="M3584">_xlfn.IFS(NOT(ISERROR(VLOOKUP(Table5[[#This Row],[Section]],TB_notTB,1,FALSE))),"No",LEFT(Table5[[#This Row],[Section]],3)="ETB","PLS",LEFT(Table5[[#This Row],[Section]],1)="7","PDB",NOT(ISBLANK(Table5[[#This Row],[Section]])),"No")</f>
        <v>No</v>
      </c>
    </row>
    <row r="3585" spans="1:13" x14ac:dyDescent="0.25">
      <c r="A3585" s="126" t="s">
        <v>7115</v>
      </c>
      <c r="B3585" s="126" t="s">
        <v>17222</v>
      </c>
      <c r="C3585" s="126" t="s">
        <v>98</v>
      </c>
      <c r="D3585" s="127">
        <v>0.872</v>
      </c>
      <c r="E3585" s="128">
        <v>219</v>
      </c>
      <c r="F3585" s="128">
        <v>219</v>
      </c>
      <c r="G3585" s="126" t="s">
        <v>13714</v>
      </c>
      <c r="H3585" s="126" t="s">
        <v>20121</v>
      </c>
      <c r="I3585" s="126" t="s">
        <v>20122</v>
      </c>
      <c r="J3585" s="126" t="s">
        <v>26234</v>
      </c>
      <c r="K3585" s="9">
        <f>_xlfn.IFNA(VLOOKUP(Table5[[#This Row],[Section]],SubSill_Tier,2,FALSE),0)</f>
        <v>0</v>
      </c>
      <c r="L3585" s="9" t="str">
        <f t="shared" si="64"/>
        <v/>
      </c>
      <c r="M3585" s="205" t="str" cm="1">
        <f t="array" ref="M3585">_xlfn.IFS(NOT(ISERROR(VLOOKUP(Table5[[#This Row],[Section]],TB_notTB,1,FALSE))),"No",LEFT(Table5[[#This Row],[Section]],3)="ETB","PLS",LEFT(Table5[[#This Row],[Section]],1)="7","PDB",NOT(ISBLANK(Table5[[#This Row],[Section]])),"No")</f>
        <v>No</v>
      </c>
    </row>
    <row r="3586" spans="1:13" x14ac:dyDescent="0.25">
      <c r="A3586" s="126" t="s">
        <v>7116</v>
      </c>
      <c r="B3586" s="126" t="s">
        <v>10945</v>
      </c>
      <c r="C3586" s="126" t="s">
        <v>75</v>
      </c>
      <c r="D3586" s="127">
        <v>2.7480000000000002</v>
      </c>
      <c r="E3586" s="128">
        <v>188</v>
      </c>
      <c r="F3586" s="128">
        <v>188</v>
      </c>
      <c r="G3586" s="126" t="s">
        <v>13740</v>
      </c>
      <c r="H3586" s="126" t="s">
        <v>20124</v>
      </c>
      <c r="I3586" s="126" t="s">
        <v>21059</v>
      </c>
      <c r="J3586" s="126" t="s">
        <v>26236</v>
      </c>
      <c r="K3586" s="9">
        <f>_xlfn.IFNA(VLOOKUP(Table5[[#This Row],[Section]],SubSill_Tier,2,FALSE),0)</f>
        <v>0</v>
      </c>
      <c r="L3586" s="9" t="str">
        <f t="shared" ref="L3586:L3649" si="65">IFERROR(IF(LEFT(G3586,2)="AI",IF(_xlfn.NUMBERVALUE(IFERROR(LEFT(IF(ISERROR(FIND("X",UPPER(B3586))),UPPER(B3586),RIGHT(UPPER(B3586),LEN(UPPER(B3586))-FIND("~",SUBSTITUTE(UPPER(B3586),"X","~",LEN(UPPER(B3586))-LEN(SUBSTITUTE(UPPER(B3586),"X","")))))),FIND(" ",IF(ISERROR(FIND("X",UPPER(B3586))),UPPER(B3586),RIGHT(UPPER(B3586),LEN(UPPER(B3586))-FIND("~",SUBSTITUTE(UPPER(B3586),"X","~",LEN(UPPER(B3586))-LEN(SUBSTITUTE(UPPER(B3586),"X","")))))),1)-1),IF(ISERROR(FIND("X",UPPER(B3586))),UPPER(B3586),RIGHT(UPPER(B3586),LEN(UPPER(B3586))-FIND("~",SUBSTITUTE(UPPER(B3586),"X","~",LEN(UPPER(B3586))-LEN(SUBSTITUTE(UPPER(B3586),"X",""))))))),".")&gt;=5,"Wall",""),""),"")</f>
        <v>Wall</v>
      </c>
      <c r="M3586" s="205" t="str" cm="1">
        <f t="array" ref="M3586">_xlfn.IFS(NOT(ISERROR(VLOOKUP(Table5[[#This Row],[Section]],TB_notTB,1,FALSE))),"No",LEFT(Table5[[#This Row],[Section]],3)="ETB","PLS",LEFT(Table5[[#This Row],[Section]],1)="7","PDB",NOT(ISBLANK(Table5[[#This Row],[Section]])),"No")</f>
        <v>No</v>
      </c>
    </row>
    <row r="3587" spans="1:13" x14ac:dyDescent="0.25">
      <c r="A3587" s="126" t="s">
        <v>7117</v>
      </c>
      <c r="B3587" s="126" t="s">
        <v>7118</v>
      </c>
      <c r="C3587" s="126" t="s">
        <v>98</v>
      </c>
      <c r="D3587" s="127">
        <v>0.43</v>
      </c>
      <c r="E3587" s="128">
        <v>100</v>
      </c>
      <c r="F3587" s="128">
        <v>100</v>
      </c>
      <c r="G3587" s="126" t="s">
        <v>13740</v>
      </c>
      <c r="H3587" s="126" t="s">
        <v>20124</v>
      </c>
      <c r="I3587" s="126" t="s">
        <v>21059</v>
      </c>
      <c r="J3587" s="126" t="s">
        <v>26236</v>
      </c>
      <c r="K3587" s="9">
        <f>_xlfn.IFNA(VLOOKUP(Table5[[#This Row],[Section]],SubSill_Tier,2,FALSE),0)</f>
        <v>0</v>
      </c>
      <c r="L3587" s="9" t="str">
        <f t="shared" si="65"/>
        <v/>
      </c>
      <c r="M3587" s="205" t="str" cm="1">
        <f t="array" ref="M3587">_xlfn.IFS(NOT(ISERROR(VLOOKUP(Table5[[#This Row],[Section]],TB_notTB,1,FALSE))),"No",LEFT(Table5[[#This Row],[Section]],3)="ETB","PLS",LEFT(Table5[[#This Row],[Section]],1)="7","PDB",NOT(ISBLANK(Table5[[#This Row],[Section]])),"No")</f>
        <v>No</v>
      </c>
    </row>
    <row r="3588" spans="1:13" x14ac:dyDescent="0.25">
      <c r="A3588" s="126" t="s">
        <v>7119</v>
      </c>
      <c r="B3588" s="126" t="s">
        <v>7120</v>
      </c>
      <c r="C3588" s="126" t="s">
        <v>98</v>
      </c>
      <c r="D3588" s="127">
        <v>0.50900000000000001</v>
      </c>
      <c r="E3588" s="128">
        <v>101</v>
      </c>
      <c r="F3588" s="128">
        <v>101</v>
      </c>
      <c r="G3588" s="126" t="s">
        <v>13740</v>
      </c>
      <c r="H3588" s="126" t="s">
        <v>20124</v>
      </c>
      <c r="I3588" s="126" t="s">
        <v>21059</v>
      </c>
      <c r="J3588" s="126" t="s">
        <v>26236</v>
      </c>
      <c r="K3588" s="9">
        <f>_xlfn.IFNA(VLOOKUP(Table5[[#This Row],[Section]],SubSill_Tier,2,FALSE),0)</f>
        <v>0</v>
      </c>
      <c r="L3588" s="9" t="str">
        <f t="shared" si="65"/>
        <v/>
      </c>
      <c r="M3588" s="205" t="str" cm="1">
        <f t="array" ref="M3588">_xlfn.IFS(NOT(ISERROR(VLOOKUP(Table5[[#This Row],[Section]],TB_notTB,1,FALSE))),"No",LEFT(Table5[[#This Row],[Section]],3)="ETB","PLS",LEFT(Table5[[#This Row],[Section]],1)="7","PDB",NOT(ISBLANK(Table5[[#This Row],[Section]])),"No")</f>
        <v>No</v>
      </c>
    </row>
    <row r="3589" spans="1:13" x14ac:dyDescent="0.25">
      <c r="A3589" s="126" t="s">
        <v>7121</v>
      </c>
      <c r="B3589" s="126" t="s">
        <v>17222</v>
      </c>
      <c r="C3589" s="126" t="s">
        <v>98</v>
      </c>
      <c r="D3589" s="127">
        <v>1.1379999999999999</v>
      </c>
      <c r="E3589" s="128">
        <v>116</v>
      </c>
      <c r="F3589" s="128">
        <v>116</v>
      </c>
      <c r="G3589" s="126" t="s">
        <v>13721</v>
      </c>
      <c r="H3589" s="126" t="s">
        <v>20121</v>
      </c>
      <c r="I3589" s="126" t="s">
        <v>20122</v>
      </c>
      <c r="J3589" s="126" t="s">
        <v>26234</v>
      </c>
      <c r="K3589" s="9">
        <f>_xlfn.IFNA(VLOOKUP(Table5[[#This Row],[Section]],SubSill_Tier,2,FALSE),0)</f>
        <v>0</v>
      </c>
      <c r="L3589" s="9" t="str">
        <f t="shared" si="65"/>
        <v/>
      </c>
      <c r="M3589" s="205" t="str" cm="1">
        <f t="array" ref="M3589">_xlfn.IFS(NOT(ISERROR(VLOOKUP(Table5[[#This Row],[Section]],TB_notTB,1,FALSE))),"No",LEFT(Table5[[#This Row],[Section]],3)="ETB","PLS",LEFT(Table5[[#This Row],[Section]],1)="7","PDB",NOT(ISBLANK(Table5[[#This Row],[Section]])),"No")</f>
        <v>No</v>
      </c>
    </row>
    <row r="3590" spans="1:13" x14ac:dyDescent="0.25">
      <c r="A3590" s="126" t="s">
        <v>7122</v>
      </c>
      <c r="B3590" s="126" t="s">
        <v>7123</v>
      </c>
      <c r="C3590" s="126" t="s">
        <v>75</v>
      </c>
      <c r="D3590" s="127">
        <v>0.432</v>
      </c>
      <c r="E3590" s="128">
        <v>100</v>
      </c>
      <c r="F3590" s="128">
        <v>100</v>
      </c>
      <c r="G3590" s="126" t="s">
        <v>13725</v>
      </c>
      <c r="H3590" s="126" t="s">
        <v>20134</v>
      </c>
      <c r="I3590" s="126" t="s">
        <v>20135</v>
      </c>
      <c r="J3590" s="126" t="s">
        <v>26235</v>
      </c>
      <c r="K3590" s="9">
        <f>_xlfn.IFNA(VLOOKUP(Table5[[#This Row],[Section]],SubSill_Tier,2,FALSE),0)</f>
        <v>0</v>
      </c>
      <c r="L3590" s="9" t="str">
        <f t="shared" si="65"/>
        <v/>
      </c>
      <c r="M3590" s="205" t="str" cm="1">
        <f t="array" ref="M3590">_xlfn.IFS(NOT(ISERROR(VLOOKUP(Table5[[#This Row],[Section]],TB_notTB,1,FALSE))),"No",LEFT(Table5[[#This Row],[Section]],3)="ETB","PLS",LEFT(Table5[[#This Row],[Section]],1)="7","PDB",NOT(ISBLANK(Table5[[#This Row],[Section]])),"No")</f>
        <v>No</v>
      </c>
    </row>
    <row r="3591" spans="1:13" x14ac:dyDescent="0.25">
      <c r="A3591" s="126" t="s">
        <v>7124</v>
      </c>
      <c r="B3591" s="126" t="s">
        <v>3598</v>
      </c>
      <c r="C3591" s="126" t="s">
        <v>98</v>
      </c>
      <c r="D3591" s="127">
        <v>0.72599999999999998</v>
      </c>
      <c r="E3591" s="128">
        <v>182</v>
      </c>
      <c r="F3591" s="128">
        <v>100</v>
      </c>
      <c r="G3591" s="126" t="s">
        <v>13724</v>
      </c>
      <c r="H3591" s="126" t="s">
        <v>20186</v>
      </c>
      <c r="I3591" s="126" t="s">
        <v>22099</v>
      </c>
      <c r="J3591" s="126" t="s">
        <v>26234</v>
      </c>
      <c r="K3591" s="9">
        <f>_xlfn.IFNA(VLOOKUP(Table5[[#This Row],[Section]],SubSill_Tier,2,FALSE),0)</f>
        <v>0</v>
      </c>
      <c r="L3591" s="9" t="str">
        <f t="shared" si="65"/>
        <v/>
      </c>
      <c r="M3591" s="205" t="str" cm="1">
        <f t="array" ref="M3591">_xlfn.IFS(NOT(ISERROR(VLOOKUP(Table5[[#This Row],[Section]],TB_notTB,1,FALSE))),"No",LEFT(Table5[[#This Row],[Section]],3)="ETB","PLS",LEFT(Table5[[#This Row],[Section]],1)="7","PDB",NOT(ISBLANK(Table5[[#This Row],[Section]])),"No")</f>
        <v>No</v>
      </c>
    </row>
    <row r="3592" spans="1:13" x14ac:dyDescent="0.25">
      <c r="A3592" s="126" t="s">
        <v>7125</v>
      </c>
      <c r="B3592" s="126" t="s">
        <v>3598</v>
      </c>
      <c r="C3592" s="126" t="s">
        <v>98</v>
      </c>
      <c r="D3592" s="127">
        <v>1.093</v>
      </c>
      <c r="E3592" s="128">
        <v>213</v>
      </c>
      <c r="F3592" s="128">
        <v>115</v>
      </c>
      <c r="G3592" s="126" t="s">
        <v>13724</v>
      </c>
      <c r="H3592" s="126" t="s">
        <v>20186</v>
      </c>
      <c r="I3592" s="126" t="s">
        <v>22099</v>
      </c>
      <c r="J3592" s="126" t="s">
        <v>26234</v>
      </c>
      <c r="K3592" s="9">
        <f>_xlfn.IFNA(VLOOKUP(Table5[[#This Row],[Section]],SubSill_Tier,2,FALSE),0)</f>
        <v>0</v>
      </c>
      <c r="L3592" s="9" t="str">
        <f t="shared" si="65"/>
        <v/>
      </c>
      <c r="M3592" s="205" t="str" cm="1">
        <f t="array" ref="M3592">_xlfn.IFS(NOT(ISERROR(VLOOKUP(Table5[[#This Row],[Section]],TB_notTB,1,FALSE))),"No",LEFT(Table5[[#This Row],[Section]],3)="ETB","PLS",LEFT(Table5[[#This Row],[Section]],1)="7","PDB",NOT(ISBLANK(Table5[[#This Row],[Section]])),"No")</f>
        <v>No</v>
      </c>
    </row>
    <row r="3593" spans="1:13" x14ac:dyDescent="0.25">
      <c r="A3593" s="126" t="s">
        <v>7126</v>
      </c>
      <c r="B3593" s="126" t="s">
        <v>3598</v>
      </c>
      <c r="C3593" s="126" t="s">
        <v>98</v>
      </c>
      <c r="D3593" s="127">
        <v>1.5509999999999999</v>
      </c>
      <c r="E3593" s="128">
        <v>230</v>
      </c>
      <c r="F3593" s="128">
        <v>100</v>
      </c>
      <c r="G3593" s="126" t="s">
        <v>13724</v>
      </c>
      <c r="H3593" s="126" t="s">
        <v>20186</v>
      </c>
      <c r="I3593" s="126" t="s">
        <v>22099</v>
      </c>
      <c r="J3593" s="126" t="s">
        <v>26234</v>
      </c>
      <c r="K3593" s="9">
        <f>_xlfn.IFNA(VLOOKUP(Table5[[#This Row],[Section]],SubSill_Tier,2,FALSE),0)</f>
        <v>0</v>
      </c>
      <c r="L3593" s="9" t="str">
        <f t="shared" si="65"/>
        <v/>
      </c>
      <c r="M3593" s="205" t="str" cm="1">
        <f t="array" ref="M3593">_xlfn.IFS(NOT(ISERROR(VLOOKUP(Table5[[#This Row],[Section]],TB_notTB,1,FALSE))),"No",LEFT(Table5[[#This Row],[Section]],3)="ETB","PLS",LEFT(Table5[[#This Row],[Section]],1)="7","PDB",NOT(ISBLANK(Table5[[#This Row],[Section]])),"No")</f>
        <v>No</v>
      </c>
    </row>
    <row r="3594" spans="1:13" x14ac:dyDescent="0.25">
      <c r="A3594" s="126" t="s">
        <v>7127</v>
      </c>
      <c r="B3594" s="126" t="s">
        <v>3598</v>
      </c>
      <c r="C3594" s="126" t="s">
        <v>98</v>
      </c>
      <c r="D3594" s="127">
        <v>1.403</v>
      </c>
      <c r="E3594" s="128">
        <v>240</v>
      </c>
      <c r="F3594" s="128">
        <v>100</v>
      </c>
      <c r="G3594" s="126" t="s">
        <v>13724</v>
      </c>
      <c r="H3594" s="126" t="s">
        <v>20186</v>
      </c>
      <c r="I3594" s="126" t="s">
        <v>22099</v>
      </c>
      <c r="J3594" s="126" t="s">
        <v>26234</v>
      </c>
      <c r="K3594" s="9">
        <f>_xlfn.IFNA(VLOOKUP(Table5[[#This Row],[Section]],SubSill_Tier,2,FALSE),0)</f>
        <v>0</v>
      </c>
      <c r="L3594" s="9" t="str">
        <f t="shared" si="65"/>
        <v/>
      </c>
      <c r="M3594" s="205" t="str" cm="1">
        <f t="array" ref="M3594">_xlfn.IFS(NOT(ISERROR(VLOOKUP(Table5[[#This Row],[Section]],TB_notTB,1,FALSE))),"No",LEFT(Table5[[#This Row],[Section]],3)="ETB","PLS",LEFT(Table5[[#This Row],[Section]],1)="7","PDB",NOT(ISBLANK(Table5[[#This Row],[Section]])),"No")</f>
        <v>No</v>
      </c>
    </row>
    <row r="3595" spans="1:13" x14ac:dyDescent="0.25">
      <c r="A3595" s="126" t="s">
        <v>14418</v>
      </c>
      <c r="B3595" s="126" t="s">
        <v>14459</v>
      </c>
      <c r="C3595" s="126" t="s">
        <v>75</v>
      </c>
      <c r="D3595" s="127">
        <v>0.77700000000000002</v>
      </c>
      <c r="E3595" s="128">
        <v>176</v>
      </c>
      <c r="F3595" s="128">
        <v>176</v>
      </c>
      <c r="G3595" s="126" t="s">
        <v>13750</v>
      </c>
      <c r="H3595" s="126" t="s">
        <v>21081</v>
      </c>
      <c r="I3595" s="126" t="s">
        <v>21082</v>
      </c>
      <c r="J3595" s="126" t="s">
        <v>26233</v>
      </c>
      <c r="K3595" s="9">
        <f>_xlfn.IFNA(VLOOKUP(Table5[[#This Row],[Section]],SubSill_Tier,2,FALSE),0)</f>
        <v>0</v>
      </c>
      <c r="L3595" s="9" t="str">
        <f t="shared" si="65"/>
        <v/>
      </c>
      <c r="M3595" s="205" t="str" cm="1">
        <f t="array" ref="M3595">_xlfn.IFS(NOT(ISERROR(VLOOKUP(Table5[[#This Row],[Section]],TB_notTB,1,FALSE))),"No",LEFT(Table5[[#This Row],[Section]],3)="ETB","PLS",LEFT(Table5[[#This Row],[Section]],1)="7","PDB",NOT(ISBLANK(Table5[[#This Row],[Section]])),"No")</f>
        <v>No</v>
      </c>
    </row>
    <row r="3596" spans="1:13" x14ac:dyDescent="0.25">
      <c r="A3596" s="126" t="s">
        <v>17313</v>
      </c>
      <c r="B3596" s="126" t="s">
        <v>17314</v>
      </c>
      <c r="C3596" s="126" t="s">
        <v>75</v>
      </c>
      <c r="D3596" s="127">
        <v>0.53100000000000003</v>
      </c>
      <c r="E3596" s="128">
        <v>142</v>
      </c>
      <c r="F3596" s="128">
        <v>142</v>
      </c>
      <c r="G3596" s="126" t="s">
        <v>13750</v>
      </c>
      <c r="H3596" s="126" t="s">
        <v>21081</v>
      </c>
      <c r="I3596" s="126" t="s">
        <v>21082</v>
      </c>
      <c r="J3596" s="126" t="s">
        <v>26233</v>
      </c>
      <c r="K3596" s="9">
        <f>_xlfn.IFNA(VLOOKUP(Table5[[#This Row],[Section]],SubSill_Tier,2,FALSE),0)</f>
        <v>0</v>
      </c>
      <c r="L3596" s="9" t="str">
        <f t="shared" si="65"/>
        <v/>
      </c>
      <c r="M3596" s="205" t="str" cm="1">
        <f t="array" ref="M3596">_xlfn.IFS(NOT(ISERROR(VLOOKUP(Table5[[#This Row],[Section]],TB_notTB,1,FALSE))),"No",LEFT(Table5[[#This Row],[Section]],3)="ETB","PLS",LEFT(Table5[[#This Row],[Section]],1)="7","PDB",NOT(ISBLANK(Table5[[#This Row],[Section]])),"No")</f>
        <v>No</v>
      </c>
    </row>
    <row r="3597" spans="1:13" x14ac:dyDescent="0.25">
      <c r="A3597" s="126" t="s">
        <v>7128</v>
      </c>
      <c r="B3597" s="126" t="s">
        <v>3598</v>
      </c>
      <c r="C3597" s="126" t="s">
        <v>98</v>
      </c>
      <c r="D3597" s="127">
        <v>0.57599999999999996</v>
      </c>
      <c r="E3597" s="128">
        <v>198</v>
      </c>
      <c r="F3597" s="128">
        <v>155</v>
      </c>
      <c r="G3597" s="126" t="s">
        <v>13724</v>
      </c>
      <c r="H3597" s="126" t="s">
        <v>20186</v>
      </c>
      <c r="I3597" s="126" t="s">
        <v>22099</v>
      </c>
      <c r="J3597" s="126" t="s">
        <v>26234</v>
      </c>
      <c r="K3597" s="9">
        <f>_xlfn.IFNA(VLOOKUP(Table5[[#This Row],[Section]],SubSill_Tier,2,FALSE),0)</f>
        <v>0</v>
      </c>
      <c r="L3597" s="9" t="str">
        <f t="shared" si="65"/>
        <v/>
      </c>
      <c r="M3597" s="205" t="str" cm="1">
        <f t="array" ref="M3597">_xlfn.IFS(NOT(ISERROR(VLOOKUP(Table5[[#This Row],[Section]],TB_notTB,1,FALSE))),"No",LEFT(Table5[[#This Row],[Section]],3)="ETB","PLS",LEFT(Table5[[#This Row],[Section]],1)="7","PDB",NOT(ISBLANK(Table5[[#This Row],[Section]])),"No")</f>
        <v>No</v>
      </c>
    </row>
    <row r="3598" spans="1:13" x14ac:dyDescent="0.25">
      <c r="A3598" s="126" t="s">
        <v>7129</v>
      </c>
      <c r="B3598" s="126" t="s">
        <v>3598</v>
      </c>
      <c r="C3598" s="126" t="s">
        <v>98</v>
      </c>
      <c r="D3598" s="127">
        <v>0.63800000000000001</v>
      </c>
      <c r="E3598" s="128">
        <v>128</v>
      </c>
      <c r="F3598" s="128">
        <v>128</v>
      </c>
      <c r="G3598" s="126" t="s">
        <v>13724</v>
      </c>
      <c r="H3598" s="126" t="s">
        <v>20186</v>
      </c>
      <c r="I3598" s="126" t="s">
        <v>22099</v>
      </c>
      <c r="J3598" s="126" t="s">
        <v>26234</v>
      </c>
      <c r="K3598" s="9">
        <f>_xlfn.IFNA(VLOOKUP(Table5[[#This Row],[Section]],SubSill_Tier,2,FALSE),0)</f>
        <v>0</v>
      </c>
      <c r="L3598" s="9" t="str">
        <f t="shared" si="65"/>
        <v/>
      </c>
      <c r="M3598" s="205" t="str" cm="1">
        <f t="array" ref="M3598">_xlfn.IFS(NOT(ISERROR(VLOOKUP(Table5[[#This Row],[Section]],TB_notTB,1,FALSE))),"No",LEFT(Table5[[#This Row],[Section]],3)="ETB","PLS",LEFT(Table5[[#This Row],[Section]],1)="7","PDB",NOT(ISBLANK(Table5[[#This Row],[Section]])),"No")</f>
        <v>No</v>
      </c>
    </row>
    <row r="3599" spans="1:13" x14ac:dyDescent="0.25">
      <c r="A3599" s="126" t="s">
        <v>7130</v>
      </c>
      <c r="B3599" s="126" t="s">
        <v>17222</v>
      </c>
      <c r="C3599" s="126" t="s">
        <v>98</v>
      </c>
      <c r="D3599" s="127">
        <v>0.97699999999999998</v>
      </c>
      <c r="E3599" s="128">
        <v>424</v>
      </c>
      <c r="F3599" s="128">
        <v>424</v>
      </c>
      <c r="G3599" s="126" t="s">
        <v>13714</v>
      </c>
      <c r="H3599" s="126" t="s">
        <v>20121</v>
      </c>
      <c r="I3599" s="126" t="s">
        <v>20122</v>
      </c>
      <c r="J3599" s="126" t="s">
        <v>26234</v>
      </c>
      <c r="K3599" s="9">
        <f>_xlfn.IFNA(VLOOKUP(Table5[[#This Row],[Section]],SubSill_Tier,2,FALSE),0)</f>
        <v>0</v>
      </c>
      <c r="L3599" s="9" t="str">
        <f t="shared" si="65"/>
        <v/>
      </c>
      <c r="M3599" s="205" t="str" cm="1">
        <f t="array" ref="M3599">_xlfn.IFS(NOT(ISERROR(VLOOKUP(Table5[[#This Row],[Section]],TB_notTB,1,FALSE))),"No",LEFT(Table5[[#This Row],[Section]],3)="ETB","PLS",LEFT(Table5[[#This Row],[Section]],1)="7","PDB",NOT(ISBLANK(Table5[[#This Row],[Section]])),"No")</f>
        <v>No</v>
      </c>
    </row>
    <row r="3600" spans="1:13" x14ac:dyDescent="0.25">
      <c r="A3600" s="126" t="s">
        <v>7131</v>
      </c>
      <c r="B3600" s="126" t="s">
        <v>17222</v>
      </c>
      <c r="C3600" s="126" t="s">
        <v>98</v>
      </c>
      <c r="D3600" s="127">
        <v>0.124</v>
      </c>
      <c r="E3600" s="128">
        <v>100</v>
      </c>
      <c r="F3600" s="128">
        <v>100</v>
      </c>
      <c r="G3600" s="126" t="s">
        <v>13714</v>
      </c>
      <c r="H3600" s="126" t="s">
        <v>20121</v>
      </c>
      <c r="I3600" s="126" t="s">
        <v>20122</v>
      </c>
      <c r="J3600" s="126" t="s">
        <v>26234</v>
      </c>
      <c r="K3600" s="9">
        <f>_xlfn.IFNA(VLOOKUP(Table5[[#This Row],[Section]],SubSill_Tier,2,FALSE),0)</f>
        <v>0</v>
      </c>
      <c r="L3600" s="9" t="str">
        <f t="shared" si="65"/>
        <v/>
      </c>
      <c r="M3600" s="205" t="str" cm="1">
        <f t="array" ref="M3600">_xlfn.IFS(NOT(ISERROR(VLOOKUP(Table5[[#This Row],[Section]],TB_notTB,1,FALSE))),"No",LEFT(Table5[[#This Row],[Section]],3)="ETB","PLS",LEFT(Table5[[#This Row],[Section]],1)="7","PDB",NOT(ISBLANK(Table5[[#This Row],[Section]])),"No")</f>
        <v>No</v>
      </c>
    </row>
    <row r="3601" spans="1:13" x14ac:dyDescent="0.25">
      <c r="A3601" s="126" t="s">
        <v>7132</v>
      </c>
      <c r="B3601" s="126" t="s">
        <v>3598</v>
      </c>
      <c r="C3601" s="126" t="s">
        <v>98</v>
      </c>
      <c r="D3601" s="127">
        <v>0.95499999999999996</v>
      </c>
      <c r="E3601" s="128">
        <v>100</v>
      </c>
      <c r="F3601" s="128">
        <v>100</v>
      </c>
      <c r="G3601" s="126" t="s">
        <v>13724</v>
      </c>
      <c r="H3601" s="126" t="s">
        <v>20186</v>
      </c>
      <c r="I3601" s="126" t="s">
        <v>22099</v>
      </c>
      <c r="J3601" s="126" t="s">
        <v>26234</v>
      </c>
      <c r="K3601" s="9">
        <f>_xlfn.IFNA(VLOOKUP(Table5[[#This Row],[Section]],SubSill_Tier,2,FALSE),0)</f>
        <v>0</v>
      </c>
      <c r="L3601" s="9" t="str">
        <f t="shared" si="65"/>
        <v/>
      </c>
      <c r="M3601" s="205" t="str" cm="1">
        <f t="array" ref="M3601">_xlfn.IFS(NOT(ISERROR(VLOOKUP(Table5[[#This Row],[Section]],TB_notTB,1,FALSE))),"No",LEFT(Table5[[#This Row],[Section]],3)="ETB","PLS",LEFT(Table5[[#This Row],[Section]],1)="7","PDB",NOT(ISBLANK(Table5[[#This Row],[Section]])),"No")</f>
        <v>No</v>
      </c>
    </row>
    <row r="3602" spans="1:13" x14ac:dyDescent="0.25">
      <c r="A3602" s="126" t="s">
        <v>7133</v>
      </c>
      <c r="B3602" s="126" t="s">
        <v>3598</v>
      </c>
      <c r="C3602" s="126" t="s">
        <v>98</v>
      </c>
      <c r="D3602" s="127">
        <v>0.73499999999999999</v>
      </c>
      <c r="E3602" s="128">
        <v>203</v>
      </c>
      <c r="F3602" s="128">
        <v>100</v>
      </c>
      <c r="G3602" s="126" t="s">
        <v>13724</v>
      </c>
      <c r="H3602" s="126" t="s">
        <v>20186</v>
      </c>
      <c r="I3602" s="126" t="s">
        <v>22099</v>
      </c>
      <c r="J3602" s="126" t="s">
        <v>26234</v>
      </c>
      <c r="K3602" s="9">
        <f>_xlfn.IFNA(VLOOKUP(Table5[[#This Row],[Section]],SubSill_Tier,2,FALSE),0)</f>
        <v>0</v>
      </c>
      <c r="L3602" s="9" t="str">
        <f t="shared" si="65"/>
        <v/>
      </c>
      <c r="M3602" s="205" t="str" cm="1">
        <f t="array" ref="M3602">_xlfn.IFS(NOT(ISERROR(VLOOKUP(Table5[[#This Row],[Section]],TB_notTB,1,FALSE))),"No",LEFT(Table5[[#This Row],[Section]],3)="ETB","PLS",LEFT(Table5[[#This Row],[Section]],1)="7","PDB",NOT(ISBLANK(Table5[[#This Row],[Section]])),"No")</f>
        <v>No</v>
      </c>
    </row>
    <row r="3603" spans="1:13" x14ac:dyDescent="0.25">
      <c r="A3603" s="126" t="s">
        <v>7134</v>
      </c>
      <c r="B3603" s="126" t="s">
        <v>3598</v>
      </c>
      <c r="C3603" s="126" t="s">
        <v>98</v>
      </c>
      <c r="D3603" s="127">
        <v>0.69499999999999995</v>
      </c>
      <c r="E3603" s="128">
        <v>128</v>
      </c>
      <c r="F3603" s="128">
        <v>128</v>
      </c>
      <c r="G3603" s="126" t="s">
        <v>13724</v>
      </c>
      <c r="H3603" s="126" t="s">
        <v>20186</v>
      </c>
      <c r="I3603" s="126" t="s">
        <v>22099</v>
      </c>
      <c r="J3603" s="126" t="s">
        <v>26234</v>
      </c>
      <c r="K3603" s="9">
        <f>_xlfn.IFNA(VLOOKUP(Table5[[#This Row],[Section]],SubSill_Tier,2,FALSE),0)</f>
        <v>0</v>
      </c>
      <c r="L3603" s="9" t="str">
        <f t="shared" si="65"/>
        <v/>
      </c>
      <c r="M3603" s="205" t="str" cm="1">
        <f t="array" ref="M3603">_xlfn.IFS(NOT(ISERROR(VLOOKUP(Table5[[#This Row],[Section]],TB_notTB,1,FALSE))),"No",LEFT(Table5[[#This Row],[Section]],3)="ETB","PLS",LEFT(Table5[[#This Row],[Section]],1)="7","PDB",NOT(ISBLANK(Table5[[#This Row],[Section]])),"No")</f>
        <v>No</v>
      </c>
    </row>
    <row r="3604" spans="1:13" x14ac:dyDescent="0.25">
      <c r="A3604" s="126" t="s">
        <v>7135</v>
      </c>
      <c r="B3604" s="126" t="s">
        <v>3598</v>
      </c>
      <c r="C3604" s="126" t="s">
        <v>98</v>
      </c>
      <c r="D3604" s="127">
        <v>1.53</v>
      </c>
      <c r="E3604" s="128">
        <v>293</v>
      </c>
      <c r="F3604" s="128">
        <v>130</v>
      </c>
      <c r="G3604" s="126" t="s">
        <v>13724</v>
      </c>
      <c r="H3604" s="126" t="s">
        <v>20186</v>
      </c>
      <c r="I3604" s="126" t="s">
        <v>22099</v>
      </c>
      <c r="J3604" s="126" t="s">
        <v>26234</v>
      </c>
      <c r="K3604" s="9">
        <f>_xlfn.IFNA(VLOOKUP(Table5[[#This Row],[Section]],SubSill_Tier,2,FALSE),0)</f>
        <v>0</v>
      </c>
      <c r="L3604" s="9" t="str">
        <f t="shared" si="65"/>
        <v/>
      </c>
      <c r="M3604" s="205" t="str" cm="1">
        <f t="array" ref="M3604">_xlfn.IFS(NOT(ISERROR(VLOOKUP(Table5[[#This Row],[Section]],TB_notTB,1,FALSE))),"No",LEFT(Table5[[#This Row],[Section]],3)="ETB","PLS",LEFT(Table5[[#This Row],[Section]],1)="7","PDB",NOT(ISBLANK(Table5[[#This Row],[Section]])),"No")</f>
        <v>No</v>
      </c>
    </row>
    <row r="3605" spans="1:13" x14ac:dyDescent="0.25">
      <c r="A3605" s="126" t="s">
        <v>7136</v>
      </c>
      <c r="B3605" s="126" t="s">
        <v>3598</v>
      </c>
      <c r="C3605" s="126" t="s">
        <v>98</v>
      </c>
      <c r="D3605" s="127">
        <v>0.80600000000000005</v>
      </c>
      <c r="E3605" s="128">
        <v>196</v>
      </c>
      <c r="F3605" s="128">
        <v>155</v>
      </c>
      <c r="G3605" s="126" t="s">
        <v>13724</v>
      </c>
      <c r="H3605" s="126" t="s">
        <v>20186</v>
      </c>
      <c r="I3605" s="126" t="s">
        <v>22099</v>
      </c>
      <c r="J3605" s="126" t="s">
        <v>26234</v>
      </c>
      <c r="K3605" s="9">
        <f>_xlfn.IFNA(VLOOKUP(Table5[[#This Row],[Section]],SubSill_Tier,2,FALSE),0)</f>
        <v>0</v>
      </c>
      <c r="L3605" s="9" t="str">
        <f t="shared" si="65"/>
        <v/>
      </c>
      <c r="M3605" s="205" t="str" cm="1">
        <f t="array" ref="M3605">_xlfn.IFS(NOT(ISERROR(VLOOKUP(Table5[[#This Row],[Section]],TB_notTB,1,FALSE))),"No",LEFT(Table5[[#This Row],[Section]],3)="ETB","PLS",LEFT(Table5[[#This Row],[Section]],1)="7","PDB",NOT(ISBLANK(Table5[[#This Row],[Section]])),"No")</f>
        <v>No</v>
      </c>
    </row>
    <row r="3606" spans="1:13" x14ac:dyDescent="0.25">
      <c r="A3606" s="126" t="s">
        <v>7137</v>
      </c>
      <c r="B3606" s="126" t="s">
        <v>27894</v>
      </c>
      <c r="C3606" s="126" t="s">
        <v>98</v>
      </c>
      <c r="D3606" s="127">
        <v>1.2070000000000001</v>
      </c>
      <c r="E3606" s="128">
        <v>303</v>
      </c>
      <c r="F3606" s="128">
        <v>180</v>
      </c>
      <c r="G3606" s="126" t="s">
        <v>13720</v>
      </c>
      <c r="H3606" s="126" t="s">
        <v>20130</v>
      </c>
      <c r="I3606" s="126" t="s">
        <v>20131</v>
      </c>
      <c r="J3606" s="126" t="s">
        <v>26236</v>
      </c>
      <c r="K3606" s="9">
        <f>_xlfn.IFNA(VLOOKUP(Table5[[#This Row],[Section]],SubSill_Tier,2,FALSE),0)</f>
        <v>0</v>
      </c>
      <c r="L3606" s="9" t="str">
        <f t="shared" si="65"/>
        <v/>
      </c>
      <c r="M3606" s="205" t="str" cm="1">
        <f t="array" ref="M3606">_xlfn.IFS(NOT(ISERROR(VLOOKUP(Table5[[#This Row],[Section]],TB_notTB,1,FALSE))),"No",LEFT(Table5[[#This Row],[Section]],3)="ETB","PLS",LEFT(Table5[[#This Row],[Section]],1)="7","PDB",NOT(ISBLANK(Table5[[#This Row],[Section]])),"No")</f>
        <v>No</v>
      </c>
    </row>
    <row r="3607" spans="1:13" x14ac:dyDescent="0.25">
      <c r="A3607" s="126" t="s">
        <v>12874</v>
      </c>
      <c r="B3607" s="126" t="s">
        <v>19106</v>
      </c>
      <c r="C3607" s="126" t="s">
        <v>75</v>
      </c>
      <c r="D3607" s="127">
        <v>5.8209999999999997</v>
      </c>
      <c r="E3607" s="128">
        <v>726</v>
      </c>
      <c r="F3607" s="128">
        <v>726</v>
      </c>
      <c r="G3607" s="126" t="s">
        <v>13716</v>
      </c>
      <c r="H3607" s="126" t="s">
        <v>21094</v>
      </c>
      <c r="I3607" s="126" t="s">
        <v>21095</v>
      </c>
      <c r="J3607" s="126" t="s">
        <v>26245</v>
      </c>
      <c r="K3607" s="9">
        <f>_xlfn.IFNA(VLOOKUP(Table5[[#This Row],[Section]],SubSill_Tier,2,FALSE),0)</f>
        <v>0</v>
      </c>
      <c r="L3607" s="9" t="str">
        <f t="shared" si="65"/>
        <v>Wall</v>
      </c>
      <c r="M3607" s="205" t="str" cm="1">
        <f t="array" ref="M3607">_xlfn.IFS(NOT(ISERROR(VLOOKUP(Table5[[#This Row],[Section]],TB_notTB,1,FALSE))),"No",LEFT(Table5[[#This Row],[Section]],3)="ETB","PLS",LEFT(Table5[[#This Row],[Section]],1)="7","PDB",NOT(ISBLANK(Table5[[#This Row],[Section]])),"No")</f>
        <v>No</v>
      </c>
    </row>
    <row r="3608" spans="1:13" x14ac:dyDescent="0.25">
      <c r="A3608" s="126" t="s">
        <v>1764</v>
      </c>
      <c r="B3608" s="126" t="s">
        <v>17222</v>
      </c>
      <c r="C3608" s="126" t="s">
        <v>98</v>
      </c>
      <c r="D3608" s="127">
        <v>0.35299999999999998</v>
      </c>
      <c r="E3608" s="128">
        <v>145</v>
      </c>
      <c r="F3608" s="128">
        <v>100</v>
      </c>
      <c r="G3608" s="126" t="s">
        <v>13736</v>
      </c>
      <c r="H3608" s="126" t="s">
        <v>20148</v>
      </c>
      <c r="I3608" s="126" t="s">
        <v>21073</v>
      </c>
      <c r="J3608" s="126" t="s">
        <v>26232</v>
      </c>
      <c r="K3608" s="9">
        <f>_xlfn.IFNA(VLOOKUP(Table5[[#This Row],[Section]],SubSill_Tier,2,FALSE),0)</f>
        <v>0</v>
      </c>
      <c r="L3608" s="9" t="str">
        <f t="shared" si="65"/>
        <v/>
      </c>
      <c r="M3608" s="205" t="str" cm="1">
        <f t="array" ref="M3608">_xlfn.IFS(NOT(ISERROR(VLOOKUP(Table5[[#This Row],[Section]],TB_notTB,1,FALSE))),"No",LEFT(Table5[[#This Row],[Section]],3)="ETB","PLS",LEFT(Table5[[#This Row],[Section]],1)="7","PDB",NOT(ISBLANK(Table5[[#This Row],[Section]])),"No")</f>
        <v>No</v>
      </c>
    </row>
    <row r="3609" spans="1:13" x14ac:dyDescent="0.25">
      <c r="A3609" s="126" t="s">
        <v>1765</v>
      </c>
      <c r="B3609" s="126" t="s">
        <v>17222</v>
      </c>
      <c r="C3609" s="126" t="s">
        <v>98</v>
      </c>
      <c r="D3609" s="127">
        <v>0.14499999999999999</v>
      </c>
      <c r="E3609" s="128">
        <v>100</v>
      </c>
      <c r="F3609" s="128">
        <v>100</v>
      </c>
      <c r="G3609" s="126" t="s">
        <v>13736</v>
      </c>
      <c r="H3609" s="126" t="s">
        <v>20148</v>
      </c>
      <c r="I3609" s="126" t="s">
        <v>21073</v>
      </c>
      <c r="J3609" s="126" t="s">
        <v>26232</v>
      </c>
      <c r="K3609" s="9">
        <f>_xlfn.IFNA(VLOOKUP(Table5[[#This Row],[Section]],SubSill_Tier,2,FALSE),0)</f>
        <v>0</v>
      </c>
      <c r="L3609" s="9" t="str">
        <f t="shared" si="65"/>
        <v/>
      </c>
      <c r="M3609" s="205" t="str" cm="1">
        <f t="array" ref="M3609">_xlfn.IFS(NOT(ISERROR(VLOOKUP(Table5[[#This Row],[Section]],TB_notTB,1,FALSE))),"No",LEFT(Table5[[#This Row],[Section]],3)="ETB","PLS",LEFT(Table5[[#This Row],[Section]],1)="7","PDB",NOT(ISBLANK(Table5[[#This Row],[Section]])),"No")</f>
        <v>No</v>
      </c>
    </row>
    <row r="3610" spans="1:13" x14ac:dyDescent="0.25">
      <c r="A3610" s="126" t="s">
        <v>1766</v>
      </c>
      <c r="B3610" s="126" t="s">
        <v>17222</v>
      </c>
      <c r="C3610" s="126" t="s">
        <v>98</v>
      </c>
      <c r="D3610" s="127">
        <v>0.33400000000000002</v>
      </c>
      <c r="E3610" s="128">
        <v>195</v>
      </c>
      <c r="F3610" s="128">
        <v>100</v>
      </c>
      <c r="G3610" s="126" t="s">
        <v>13736</v>
      </c>
      <c r="H3610" s="126" t="s">
        <v>20148</v>
      </c>
      <c r="I3610" s="126" t="s">
        <v>21073</v>
      </c>
      <c r="J3610" s="126" t="s">
        <v>26232</v>
      </c>
      <c r="K3610" s="9">
        <f>_xlfn.IFNA(VLOOKUP(Table5[[#This Row],[Section]],SubSill_Tier,2,FALSE),0)</f>
        <v>0</v>
      </c>
      <c r="L3610" s="9" t="str">
        <f t="shared" si="65"/>
        <v/>
      </c>
      <c r="M3610" s="205" t="str" cm="1">
        <f t="array" ref="M3610">_xlfn.IFS(NOT(ISERROR(VLOOKUP(Table5[[#This Row],[Section]],TB_notTB,1,FALSE))),"No",LEFT(Table5[[#This Row],[Section]],3)="ETB","PLS",LEFT(Table5[[#This Row],[Section]],1)="7","PDB",NOT(ISBLANK(Table5[[#This Row],[Section]])),"No")</f>
        <v>No</v>
      </c>
    </row>
    <row r="3611" spans="1:13" x14ac:dyDescent="0.25">
      <c r="A3611" s="126" t="s">
        <v>1767</v>
      </c>
      <c r="B3611" s="126" t="s">
        <v>17222</v>
      </c>
      <c r="C3611" s="126" t="s">
        <v>98</v>
      </c>
      <c r="D3611" s="127">
        <v>0.184</v>
      </c>
      <c r="E3611" s="128">
        <v>107</v>
      </c>
      <c r="F3611" s="128">
        <v>100</v>
      </c>
      <c r="G3611" s="126" t="s">
        <v>13736</v>
      </c>
      <c r="H3611" s="126" t="s">
        <v>20148</v>
      </c>
      <c r="I3611" s="126" t="s">
        <v>21073</v>
      </c>
      <c r="J3611" s="126" t="s">
        <v>26232</v>
      </c>
      <c r="K3611" s="9">
        <f>_xlfn.IFNA(VLOOKUP(Table5[[#This Row],[Section]],SubSill_Tier,2,FALSE),0)</f>
        <v>0</v>
      </c>
      <c r="L3611" s="9" t="str">
        <f t="shared" si="65"/>
        <v/>
      </c>
      <c r="M3611" s="205" t="str" cm="1">
        <f t="array" ref="M3611">_xlfn.IFS(NOT(ISERROR(VLOOKUP(Table5[[#This Row],[Section]],TB_notTB,1,FALSE))),"No",LEFT(Table5[[#This Row],[Section]],3)="ETB","PLS",LEFT(Table5[[#This Row],[Section]],1)="7","PDB",NOT(ISBLANK(Table5[[#This Row],[Section]])),"No")</f>
        <v>No</v>
      </c>
    </row>
    <row r="3612" spans="1:13" x14ac:dyDescent="0.25">
      <c r="A3612" s="126" t="s">
        <v>1768</v>
      </c>
      <c r="B3612" s="126" t="s">
        <v>17222</v>
      </c>
      <c r="C3612" s="126" t="s">
        <v>98</v>
      </c>
      <c r="D3612" s="127">
        <v>2.0739999999999998</v>
      </c>
      <c r="E3612" s="128">
        <v>273</v>
      </c>
      <c r="F3612" s="128">
        <v>273</v>
      </c>
      <c r="G3612" s="126" t="s">
        <v>13712</v>
      </c>
      <c r="H3612" s="126" t="s">
        <v>20120</v>
      </c>
      <c r="I3612" s="126" t="s">
        <v>21055</v>
      </c>
      <c r="J3612" s="126" t="s">
        <v>26232</v>
      </c>
      <c r="K3612" s="9">
        <f>_xlfn.IFNA(VLOOKUP(Table5[[#This Row],[Section]],SubSill_Tier,2,FALSE),0)</f>
        <v>0</v>
      </c>
      <c r="L3612" s="9" t="str">
        <f t="shared" si="65"/>
        <v/>
      </c>
      <c r="M3612" s="205" t="str" cm="1">
        <f t="array" ref="M3612">_xlfn.IFS(NOT(ISERROR(VLOOKUP(Table5[[#This Row],[Section]],TB_notTB,1,FALSE))),"No",LEFT(Table5[[#This Row],[Section]],3)="ETB","PLS",LEFT(Table5[[#This Row],[Section]],1)="7","PDB",NOT(ISBLANK(Table5[[#This Row],[Section]])),"No")</f>
        <v>No</v>
      </c>
    </row>
    <row r="3613" spans="1:13" x14ac:dyDescent="0.25">
      <c r="A3613" s="126" t="s">
        <v>7138</v>
      </c>
      <c r="B3613" s="126" t="s">
        <v>27895</v>
      </c>
      <c r="C3613" s="126" t="s">
        <v>98</v>
      </c>
      <c r="D3613" s="127">
        <v>0.51400000000000001</v>
      </c>
      <c r="E3613" s="128">
        <v>143</v>
      </c>
      <c r="F3613" s="128">
        <v>143</v>
      </c>
      <c r="G3613" s="126" t="s">
        <v>13720</v>
      </c>
      <c r="H3613" s="126" t="s">
        <v>20130</v>
      </c>
      <c r="I3613" s="126" t="s">
        <v>20131</v>
      </c>
      <c r="J3613" s="126" t="s">
        <v>26236</v>
      </c>
      <c r="K3613" s="9">
        <f>_xlfn.IFNA(VLOOKUP(Table5[[#This Row],[Section]],SubSill_Tier,2,FALSE),0)</f>
        <v>0</v>
      </c>
      <c r="L3613" s="9" t="str">
        <f t="shared" si="65"/>
        <v/>
      </c>
      <c r="M3613" s="205" t="str" cm="1">
        <f t="array" ref="M3613">_xlfn.IFS(NOT(ISERROR(VLOOKUP(Table5[[#This Row],[Section]],TB_notTB,1,FALSE))),"No",LEFT(Table5[[#This Row],[Section]],3)="ETB","PLS",LEFT(Table5[[#This Row],[Section]],1)="7","PDB",NOT(ISBLANK(Table5[[#This Row],[Section]])),"No")</f>
        <v>No</v>
      </c>
    </row>
    <row r="3614" spans="1:13" x14ac:dyDescent="0.25">
      <c r="A3614" s="126" t="s">
        <v>1769</v>
      </c>
      <c r="B3614" s="126" t="s">
        <v>17222</v>
      </c>
      <c r="C3614" s="126" t="s">
        <v>98</v>
      </c>
      <c r="D3614" s="127">
        <v>0.50700000000000001</v>
      </c>
      <c r="E3614" s="128">
        <v>190</v>
      </c>
      <c r="F3614" s="128">
        <v>100</v>
      </c>
      <c r="G3614" s="126" t="s">
        <v>13712</v>
      </c>
      <c r="H3614" s="126" t="s">
        <v>20120</v>
      </c>
      <c r="I3614" s="126" t="s">
        <v>21055</v>
      </c>
      <c r="J3614" s="126" t="s">
        <v>26232</v>
      </c>
      <c r="K3614" s="9">
        <f>_xlfn.IFNA(VLOOKUP(Table5[[#This Row],[Section]],SubSill_Tier,2,FALSE),0)</f>
        <v>0</v>
      </c>
      <c r="L3614" s="9" t="str">
        <f t="shared" si="65"/>
        <v/>
      </c>
      <c r="M3614" s="205" t="str" cm="1">
        <f t="array" ref="M3614">_xlfn.IFS(NOT(ISERROR(VLOOKUP(Table5[[#This Row],[Section]],TB_notTB,1,FALSE))),"No",LEFT(Table5[[#This Row],[Section]],3)="ETB","PLS",LEFT(Table5[[#This Row],[Section]],1)="7","PDB",NOT(ISBLANK(Table5[[#This Row],[Section]])),"No")</f>
        <v>No</v>
      </c>
    </row>
    <row r="3615" spans="1:13" x14ac:dyDescent="0.25">
      <c r="A3615" s="126" t="s">
        <v>7139</v>
      </c>
      <c r="B3615" s="126" t="s">
        <v>17222</v>
      </c>
      <c r="C3615" s="126" t="s">
        <v>98</v>
      </c>
      <c r="D3615" s="127">
        <v>0.83799999999999997</v>
      </c>
      <c r="E3615" s="128">
        <v>130</v>
      </c>
      <c r="F3615" s="128">
        <v>130</v>
      </c>
      <c r="G3615" s="126" t="s">
        <v>13716</v>
      </c>
      <c r="H3615" s="126" t="s">
        <v>20121</v>
      </c>
      <c r="I3615" s="126" t="s">
        <v>20122</v>
      </c>
      <c r="J3615" s="126" t="s">
        <v>26234</v>
      </c>
      <c r="K3615" s="9">
        <f>_xlfn.IFNA(VLOOKUP(Table5[[#This Row],[Section]],SubSill_Tier,2,FALSE),0)</f>
        <v>0</v>
      </c>
      <c r="L3615" s="9" t="str">
        <f t="shared" si="65"/>
        <v/>
      </c>
      <c r="M3615" s="205" t="str" cm="1">
        <f t="array" ref="M3615">_xlfn.IFS(NOT(ISERROR(VLOOKUP(Table5[[#This Row],[Section]],TB_notTB,1,FALSE))),"No",LEFT(Table5[[#This Row],[Section]],3)="ETB","PLS",LEFT(Table5[[#This Row],[Section]],1)="7","PDB",NOT(ISBLANK(Table5[[#This Row],[Section]])),"No")</f>
        <v>No</v>
      </c>
    </row>
    <row r="3616" spans="1:13" x14ac:dyDescent="0.25">
      <c r="A3616" s="126" t="s">
        <v>1770</v>
      </c>
      <c r="B3616" s="126" t="s">
        <v>17222</v>
      </c>
      <c r="C3616" s="126" t="s">
        <v>98</v>
      </c>
      <c r="D3616" s="127">
        <v>2.4660000000000002</v>
      </c>
      <c r="E3616" s="128">
        <v>907</v>
      </c>
      <c r="F3616" s="128">
        <v>620</v>
      </c>
      <c r="G3616" s="126" t="s">
        <v>13712</v>
      </c>
      <c r="H3616" s="126" t="s">
        <v>20120</v>
      </c>
      <c r="I3616" s="126" t="s">
        <v>21055</v>
      </c>
      <c r="J3616" s="126" t="s">
        <v>26232</v>
      </c>
      <c r="K3616" s="9">
        <f>_xlfn.IFNA(VLOOKUP(Table5[[#This Row],[Section]],SubSill_Tier,2,FALSE),0)</f>
        <v>0</v>
      </c>
      <c r="L3616" s="9" t="str">
        <f t="shared" si="65"/>
        <v/>
      </c>
      <c r="M3616" s="205" t="str" cm="1">
        <f t="array" ref="M3616">_xlfn.IFS(NOT(ISERROR(VLOOKUP(Table5[[#This Row],[Section]],TB_notTB,1,FALSE))),"No",LEFT(Table5[[#This Row],[Section]],3)="ETB","PLS",LEFT(Table5[[#This Row],[Section]],1)="7","PDB",NOT(ISBLANK(Table5[[#This Row],[Section]])),"No")</f>
        <v>No</v>
      </c>
    </row>
    <row r="3617" spans="1:13" x14ac:dyDescent="0.25">
      <c r="A3617" s="126" t="s">
        <v>1771</v>
      </c>
      <c r="B3617" s="126" t="s">
        <v>17222</v>
      </c>
      <c r="C3617" s="126" t="s">
        <v>98</v>
      </c>
      <c r="D3617" s="127">
        <v>0.193</v>
      </c>
      <c r="E3617" s="128">
        <v>100</v>
      </c>
      <c r="F3617" s="128">
        <v>100</v>
      </c>
      <c r="G3617" s="126" t="s">
        <v>13711</v>
      </c>
      <c r="H3617" s="126" t="s">
        <v>20119</v>
      </c>
      <c r="I3617" s="126" t="s">
        <v>21054</v>
      </c>
      <c r="J3617" s="126" t="s">
        <v>26232</v>
      </c>
      <c r="K3617" s="9">
        <f>_xlfn.IFNA(VLOOKUP(Table5[[#This Row],[Section]],SubSill_Tier,2,FALSE),0)</f>
        <v>0</v>
      </c>
      <c r="L3617" s="9" t="str">
        <f t="shared" si="65"/>
        <v/>
      </c>
      <c r="M3617" s="205" t="str" cm="1">
        <f t="array" ref="M3617">_xlfn.IFS(NOT(ISERROR(VLOOKUP(Table5[[#This Row],[Section]],TB_notTB,1,FALSE))),"No",LEFT(Table5[[#This Row],[Section]],3)="ETB","PLS",LEFT(Table5[[#This Row],[Section]],1)="7","PDB",NOT(ISBLANK(Table5[[#This Row],[Section]])),"No")</f>
        <v>No</v>
      </c>
    </row>
    <row r="3618" spans="1:13" x14ac:dyDescent="0.25">
      <c r="A3618" s="126" t="s">
        <v>1772</v>
      </c>
      <c r="B3618" s="126" t="s">
        <v>17222</v>
      </c>
      <c r="C3618" s="126" t="s">
        <v>98</v>
      </c>
      <c r="D3618" s="127">
        <v>0.95599999999999996</v>
      </c>
      <c r="E3618" s="128">
        <v>355</v>
      </c>
      <c r="F3618" s="128">
        <v>233</v>
      </c>
      <c r="G3618" s="126" t="s">
        <v>13711</v>
      </c>
      <c r="H3618" s="126" t="s">
        <v>20119</v>
      </c>
      <c r="I3618" s="126" t="s">
        <v>21054</v>
      </c>
      <c r="J3618" s="126" t="s">
        <v>26232</v>
      </c>
      <c r="K3618" s="9">
        <f>_xlfn.IFNA(VLOOKUP(Table5[[#This Row],[Section]],SubSill_Tier,2,FALSE),0)</f>
        <v>0</v>
      </c>
      <c r="L3618" s="9" t="str">
        <f t="shared" si="65"/>
        <v/>
      </c>
      <c r="M3618" s="205" t="str" cm="1">
        <f t="array" ref="M3618">_xlfn.IFS(NOT(ISERROR(VLOOKUP(Table5[[#This Row],[Section]],TB_notTB,1,FALSE))),"No",LEFT(Table5[[#This Row],[Section]],3)="ETB","PLS",LEFT(Table5[[#This Row],[Section]],1)="7","PDB",NOT(ISBLANK(Table5[[#This Row],[Section]])),"No")</f>
        <v>No</v>
      </c>
    </row>
    <row r="3619" spans="1:13" x14ac:dyDescent="0.25">
      <c r="A3619" s="126" t="s">
        <v>1773</v>
      </c>
      <c r="B3619" s="126" t="s">
        <v>17222</v>
      </c>
      <c r="C3619" s="126" t="s">
        <v>98</v>
      </c>
      <c r="D3619" s="127">
        <v>0.94599999999999995</v>
      </c>
      <c r="E3619" s="128">
        <v>442</v>
      </c>
      <c r="F3619" s="128">
        <v>250</v>
      </c>
      <c r="G3619" s="126" t="s">
        <v>13711</v>
      </c>
      <c r="H3619" s="126" t="s">
        <v>20119</v>
      </c>
      <c r="I3619" s="126" t="s">
        <v>21054</v>
      </c>
      <c r="J3619" s="126" t="s">
        <v>26232</v>
      </c>
      <c r="K3619" s="9">
        <f>_xlfn.IFNA(VLOOKUP(Table5[[#This Row],[Section]],SubSill_Tier,2,FALSE),0)</f>
        <v>0</v>
      </c>
      <c r="L3619" s="9" t="str">
        <f t="shared" si="65"/>
        <v/>
      </c>
      <c r="M3619" s="205" t="str" cm="1">
        <f t="array" ref="M3619">_xlfn.IFS(NOT(ISERROR(VLOOKUP(Table5[[#This Row],[Section]],TB_notTB,1,FALSE))),"No",LEFT(Table5[[#This Row],[Section]],3)="ETB","PLS",LEFT(Table5[[#This Row],[Section]],1)="7","PDB",NOT(ISBLANK(Table5[[#This Row],[Section]])),"No")</f>
        <v>No</v>
      </c>
    </row>
    <row r="3620" spans="1:13" x14ac:dyDescent="0.25">
      <c r="A3620" s="126" t="s">
        <v>1774</v>
      </c>
      <c r="B3620" s="126" t="s">
        <v>17222</v>
      </c>
      <c r="C3620" s="126" t="s">
        <v>98</v>
      </c>
      <c r="D3620" s="127">
        <v>0.45600000000000002</v>
      </c>
      <c r="E3620" s="128">
        <v>152</v>
      </c>
      <c r="F3620" s="128">
        <v>152</v>
      </c>
      <c r="G3620" s="126" t="s">
        <v>13712</v>
      </c>
      <c r="H3620" s="126" t="s">
        <v>20120</v>
      </c>
      <c r="I3620" s="126" t="s">
        <v>21055</v>
      </c>
      <c r="J3620" s="126" t="s">
        <v>26232</v>
      </c>
      <c r="K3620" s="9">
        <f>_xlfn.IFNA(VLOOKUP(Table5[[#This Row],[Section]],SubSill_Tier,2,FALSE),0)</f>
        <v>0</v>
      </c>
      <c r="L3620" s="9" t="str">
        <f t="shared" si="65"/>
        <v/>
      </c>
      <c r="M3620" s="205" t="str" cm="1">
        <f t="array" ref="M3620">_xlfn.IFS(NOT(ISERROR(VLOOKUP(Table5[[#This Row],[Section]],TB_notTB,1,FALSE))),"No",LEFT(Table5[[#This Row],[Section]],3)="ETB","PLS",LEFT(Table5[[#This Row],[Section]],1)="7","PDB",NOT(ISBLANK(Table5[[#This Row],[Section]])),"No")</f>
        <v>No</v>
      </c>
    </row>
    <row r="3621" spans="1:13" x14ac:dyDescent="0.25">
      <c r="A3621" s="126" t="s">
        <v>7140</v>
      </c>
      <c r="B3621" s="126" t="s">
        <v>17222</v>
      </c>
      <c r="C3621" s="126" t="s">
        <v>98</v>
      </c>
      <c r="D3621" s="127">
        <v>1.962</v>
      </c>
      <c r="E3621" s="128">
        <v>363</v>
      </c>
      <c r="F3621" s="128">
        <v>250</v>
      </c>
      <c r="G3621" s="126" t="s">
        <v>13740</v>
      </c>
      <c r="H3621" s="126" t="s">
        <v>20124</v>
      </c>
      <c r="I3621" s="126" t="s">
        <v>21059</v>
      </c>
      <c r="J3621" s="126" t="s">
        <v>26236</v>
      </c>
      <c r="K3621" s="9">
        <f>_xlfn.IFNA(VLOOKUP(Table5[[#This Row],[Section]],SubSill_Tier,2,FALSE),0)</f>
        <v>0</v>
      </c>
      <c r="L3621" s="9" t="str">
        <f t="shared" si="65"/>
        <v/>
      </c>
      <c r="M3621" s="205" t="str" cm="1">
        <f t="array" ref="M3621">_xlfn.IFS(NOT(ISERROR(VLOOKUP(Table5[[#This Row],[Section]],TB_notTB,1,FALSE))),"No",LEFT(Table5[[#This Row],[Section]],3)="ETB","PLS",LEFT(Table5[[#This Row],[Section]],1)="7","PDB",NOT(ISBLANK(Table5[[#This Row],[Section]])),"No")</f>
        <v>No</v>
      </c>
    </row>
    <row r="3622" spans="1:13" x14ac:dyDescent="0.25">
      <c r="A3622" s="126" t="s">
        <v>7141</v>
      </c>
      <c r="B3622" s="126" t="s">
        <v>7142</v>
      </c>
      <c r="C3622" s="126" t="s">
        <v>98</v>
      </c>
      <c r="D3622" s="127">
        <v>0.75600000000000001</v>
      </c>
      <c r="E3622" s="128">
        <v>147</v>
      </c>
      <c r="F3622" s="128">
        <v>147</v>
      </c>
      <c r="G3622" s="126" t="s">
        <v>13715</v>
      </c>
      <c r="H3622" s="126" t="s">
        <v>20123</v>
      </c>
      <c r="I3622" s="126" t="s">
        <v>21058</v>
      </c>
      <c r="J3622" s="126" t="s">
        <v>26235</v>
      </c>
      <c r="K3622" s="9">
        <f>_xlfn.IFNA(VLOOKUP(Table5[[#This Row],[Section]],SubSill_Tier,2,FALSE),0)</f>
        <v>0</v>
      </c>
      <c r="L3622" s="9" t="str">
        <f t="shared" si="65"/>
        <v/>
      </c>
      <c r="M3622" s="205" t="str" cm="1">
        <f t="array" ref="M3622">_xlfn.IFS(NOT(ISERROR(VLOOKUP(Table5[[#This Row],[Section]],TB_notTB,1,FALSE))),"No",LEFT(Table5[[#This Row],[Section]],3)="ETB","PLS",LEFT(Table5[[#This Row],[Section]],1)="7","PDB",NOT(ISBLANK(Table5[[#This Row],[Section]])),"No")</f>
        <v>No</v>
      </c>
    </row>
    <row r="3623" spans="1:13" x14ac:dyDescent="0.25">
      <c r="A3623" s="126" t="s">
        <v>7143</v>
      </c>
      <c r="B3623" s="126" t="s">
        <v>27896</v>
      </c>
      <c r="C3623" s="126" t="s">
        <v>98</v>
      </c>
      <c r="D3623" s="127">
        <v>4.8739999999999997</v>
      </c>
      <c r="E3623" s="128">
        <v>319</v>
      </c>
      <c r="F3623" s="128">
        <v>220</v>
      </c>
      <c r="G3623" s="126" t="s">
        <v>13725</v>
      </c>
      <c r="H3623" s="126" t="s">
        <v>20134</v>
      </c>
      <c r="I3623" s="126" t="s">
        <v>20135</v>
      </c>
      <c r="J3623" s="126" t="s">
        <v>26238</v>
      </c>
      <c r="K3623" s="9">
        <f>_xlfn.IFNA(VLOOKUP(Table5[[#This Row],[Section]],SubSill_Tier,2,FALSE),0)</f>
        <v>0</v>
      </c>
      <c r="L3623" s="9" t="str">
        <f t="shared" si="65"/>
        <v/>
      </c>
      <c r="M3623" s="205" t="str" cm="1">
        <f t="array" ref="M3623">_xlfn.IFS(NOT(ISERROR(VLOOKUP(Table5[[#This Row],[Section]],TB_notTB,1,FALSE))),"No",LEFT(Table5[[#This Row],[Section]],3)="ETB","PLS",LEFT(Table5[[#This Row],[Section]],1)="7","PDB",NOT(ISBLANK(Table5[[#This Row],[Section]])),"No")</f>
        <v>No</v>
      </c>
    </row>
    <row r="3624" spans="1:13" x14ac:dyDescent="0.25">
      <c r="A3624" s="126" t="s">
        <v>1775</v>
      </c>
      <c r="B3624" s="126" t="s">
        <v>17222</v>
      </c>
      <c r="C3624" s="126" t="s">
        <v>98</v>
      </c>
      <c r="D3624" s="127">
        <v>4.0110000000000001</v>
      </c>
      <c r="E3624" s="128">
        <v>285</v>
      </c>
      <c r="F3624" s="128">
        <v>285</v>
      </c>
      <c r="G3624" s="126" t="s">
        <v>13712</v>
      </c>
      <c r="H3624" s="126" t="s">
        <v>20120</v>
      </c>
      <c r="I3624" s="126" t="s">
        <v>21055</v>
      </c>
      <c r="J3624" s="126" t="s">
        <v>26232</v>
      </c>
      <c r="K3624" s="9">
        <f>_xlfn.IFNA(VLOOKUP(Table5[[#This Row],[Section]],SubSill_Tier,2,FALSE),0)</f>
        <v>0</v>
      </c>
      <c r="L3624" s="9" t="str">
        <f t="shared" si="65"/>
        <v/>
      </c>
      <c r="M3624" s="205" t="str" cm="1">
        <f t="array" ref="M3624">_xlfn.IFS(NOT(ISERROR(VLOOKUP(Table5[[#This Row],[Section]],TB_notTB,1,FALSE))),"No",LEFT(Table5[[#This Row],[Section]],3)="ETB","PLS",LEFT(Table5[[#This Row],[Section]],1)="7","PDB",NOT(ISBLANK(Table5[[#This Row],[Section]])),"No")</f>
        <v>No</v>
      </c>
    </row>
    <row r="3625" spans="1:13" x14ac:dyDescent="0.25">
      <c r="A3625" s="126" t="s">
        <v>1776</v>
      </c>
      <c r="B3625" s="126" t="s">
        <v>1777</v>
      </c>
      <c r="C3625" s="126" t="s">
        <v>75</v>
      </c>
      <c r="D3625" s="127">
        <v>10.124000000000001</v>
      </c>
      <c r="E3625" s="128">
        <v>938</v>
      </c>
      <c r="F3625" s="128">
        <v>938</v>
      </c>
      <c r="G3625" s="126" t="s">
        <v>13808</v>
      </c>
      <c r="H3625" s="126" t="s">
        <v>21163</v>
      </c>
      <c r="I3625" s="126" t="s">
        <v>21164</v>
      </c>
      <c r="J3625" s="126" t="s">
        <v>26248</v>
      </c>
      <c r="K3625" s="9">
        <f>_xlfn.IFNA(VLOOKUP(Table5[[#This Row],[Section]],SubSill_Tier,2,FALSE),0)</f>
        <v>0</v>
      </c>
      <c r="L3625" s="9" t="str">
        <f t="shared" si="65"/>
        <v/>
      </c>
      <c r="M3625" s="205" t="str" cm="1">
        <f t="array" ref="M3625">_xlfn.IFS(NOT(ISERROR(VLOOKUP(Table5[[#This Row],[Section]],TB_notTB,1,FALSE))),"No",LEFT(Table5[[#This Row],[Section]],3)="ETB","PLS",LEFT(Table5[[#This Row],[Section]],1)="7","PDB",NOT(ISBLANK(Table5[[#This Row],[Section]])),"No")</f>
        <v>No</v>
      </c>
    </row>
    <row r="3626" spans="1:13" x14ac:dyDescent="0.25">
      <c r="A3626" s="126" t="s">
        <v>1778</v>
      </c>
      <c r="B3626" s="126" t="s">
        <v>17222</v>
      </c>
      <c r="C3626" s="126" t="s">
        <v>98</v>
      </c>
      <c r="D3626" s="127">
        <v>0.24399999999999999</v>
      </c>
      <c r="E3626" s="128">
        <v>141</v>
      </c>
      <c r="F3626" s="128">
        <v>141</v>
      </c>
      <c r="G3626" s="126" t="s">
        <v>13712</v>
      </c>
      <c r="H3626" s="126" t="s">
        <v>20120</v>
      </c>
      <c r="I3626" s="126" t="s">
        <v>21055</v>
      </c>
      <c r="J3626" s="126" t="s">
        <v>26232</v>
      </c>
      <c r="K3626" s="9">
        <f>_xlfn.IFNA(VLOOKUP(Table5[[#This Row],[Section]],SubSill_Tier,2,FALSE),0)</f>
        <v>0</v>
      </c>
      <c r="L3626" s="9" t="str">
        <f t="shared" si="65"/>
        <v/>
      </c>
      <c r="M3626" s="205" t="str" cm="1">
        <f t="array" ref="M3626">_xlfn.IFS(NOT(ISERROR(VLOOKUP(Table5[[#This Row],[Section]],TB_notTB,1,FALSE))),"No",LEFT(Table5[[#This Row],[Section]],3)="ETB","PLS",LEFT(Table5[[#This Row],[Section]],1)="7","PDB",NOT(ISBLANK(Table5[[#This Row],[Section]])),"No")</f>
        <v>No</v>
      </c>
    </row>
    <row r="3627" spans="1:13" x14ac:dyDescent="0.25">
      <c r="A3627" s="126" t="s">
        <v>1779</v>
      </c>
      <c r="B3627" s="126" t="s">
        <v>17222</v>
      </c>
      <c r="C3627" s="126" t="s">
        <v>98</v>
      </c>
      <c r="D3627" s="127">
        <v>0.219</v>
      </c>
      <c r="E3627" s="128">
        <v>125</v>
      </c>
      <c r="F3627" s="128">
        <v>125</v>
      </c>
      <c r="G3627" s="126" t="s">
        <v>13712</v>
      </c>
      <c r="H3627" s="126" t="s">
        <v>20120</v>
      </c>
      <c r="I3627" s="126" t="s">
        <v>21055</v>
      </c>
      <c r="J3627" s="126" t="s">
        <v>26232</v>
      </c>
      <c r="K3627" s="9">
        <f>_xlfn.IFNA(VLOOKUP(Table5[[#This Row],[Section]],SubSill_Tier,2,FALSE),0)</f>
        <v>0</v>
      </c>
      <c r="L3627" s="9" t="str">
        <f t="shared" si="65"/>
        <v/>
      </c>
      <c r="M3627" s="205" t="str" cm="1">
        <f t="array" ref="M3627">_xlfn.IFS(NOT(ISERROR(VLOOKUP(Table5[[#This Row],[Section]],TB_notTB,1,FALSE))),"No",LEFT(Table5[[#This Row],[Section]],3)="ETB","PLS",LEFT(Table5[[#This Row],[Section]],1)="7","PDB",NOT(ISBLANK(Table5[[#This Row],[Section]])),"No")</f>
        <v>No</v>
      </c>
    </row>
    <row r="3628" spans="1:13" x14ac:dyDescent="0.25">
      <c r="A3628" s="126" t="s">
        <v>7144</v>
      </c>
      <c r="B3628" s="126" t="s">
        <v>3598</v>
      </c>
      <c r="C3628" s="126" t="s">
        <v>98</v>
      </c>
      <c r="D3628" s="127">
        <v>0.23499999999999999</v>
      </c>
      <c r="E3628" s="128">
        <v>142</v>
      </c>
      <c r="F3628" s="128">
        <v>142</v>
      </c>
      <c r="G3628" s="126" t="s">
        <v>13721</v>
      </c>
      <c r="H3628" s="126" t="s">
        <v>20121</v>
      </c>
      <c r="I3628" s="126" t="s">
        <v>20122</v>
      </c>
      <c r="J3628" s="126" t="s">
        <v>26234</v>
      </c>
      <c r="K3628" s="9">
        <f>_xlfn.IFNA(VLOOKUP(Table5[[#This Row],[Section]],SubSill_Tier,2,FALSE),0)</f>
        <v>0</v>
      </c>
      <c r="L3628" s="9" t="str">
        <f t="shared" si="65"/>
        <v/>
      </c>
      <c r="M3628" s="205" t="str" cm="1">
        <f t="array" ref="M3628">_xlfn.IFS(NOT(ISERROR(VLOOKUP(Table5[[#This Row],[Section]],TB_notTB,1,FALSE))),"No",LEFT(Table5[[#This Row],[Section]],3)="ETB","PLS",LEFT(Table5[[#This Row],[Section]],1)="7","PDB",NOT(ISBLANK(Table5[[#This Row],[Section]])),"No")</f>
        <v>No</v>
      </c>
    </row>
    <row r="3629" spans="1:13" x14ac:dyDescent="0.25">
      <c r="A3629" s="126" t="s">
        <v>7145</v>
      </c>
      <c r="B3629" s="126" t="s">
        <v>3598</v>
      </c>
      <c r="C3629" s="126" t="s">
        <v>98</v>
      </c>
      <c r="D3629" s="127">
        <v>0.1</v>
      </c>
      <c r="E3629" s="128">
        <v>100</v>
      </c>
      <c r="F3629" s="128">
        <v>100</v>
      </c>
      <c r="G3629" s="126" t="s">
        <v>13714</v>
      </c>
      <c r="H3629" s="126" t="s">
        <v>20121</v>
      </c>
      <c r="I3629" s="126" t="s">
        <v>20122</v>
      </c>
      <c r="J3629" s="126" t="s">
        <v>26234</v>
      </c>
      <c r="K3629" s="9">
        <f>_xlfn.IFNA(VLOOKUP(Table5[[#This Row],[Section]],SubSill_Tier,2,FALSE),0)</f>
        <v>0</v>
      </c>
      <c r="L3629" s="9" t="str">
        <f t="shared" si="65"/>
        <v/>
      </c>
      <c r="M3629" s="205" t="str" cm="1">
        <f t="array" ref="M3629">_xlfn.IFS(NOT(ISERROR(VLOOKUP(Table5[[#This Row],[Section]],TB_notTB,1,FALSE))),"No",LEFT(Table5[[#This Row],[Section]],3)="ETB","PLS",LEFT(Table5[[#This Row],[Section]],1)="7","PDB",NOT(ISBLANK(Table5[[#This Row],[Section]])),"No")</f>
        <v>No</v>
      </c>
    </row>
    <row r="3630" spans="1:13" x14ac:dyDescent="0.25">
      <c r="A3630" s="126" t="s">
        <v>7146</v>
      </c>
      <c r="B3630" s="126" t="s">
        <v>27897</v>
      </c>
      <c r="C3630" s="126" t="s">
        <v>98</v>
      </c>
      <c r="D3630" s="127">
        <v>0.505</v>
      </c>
      <c r="E3630" s="128">
        <v>100</v>
      </c>
      <c r="F3630" s="128">
        <v>100</v>
      </c>
      <c r="G3630" s="126" t="s">
        <v>13715</v>
      </c>
      <c r="H3630" s="126" t="s">
        <v>20123</v>
      </c>
      <c r="I3630" s="126" t="s">
        <v>21058</v>
      </c>
      <c r="J3630" s="126" t="s">
        <v>26236</v>
      </c>
      <c r="K3630" s="9">
        <f>_xlfn.IFNA(VLOOKUP(Table5[[#This Row],[Section]],SubSill_Tier,2,FALSE),0)</f>
        <v>0</v>
      </c>
      <c r="L3630" s="9" t="str">
        <f t="shared" si="65"/>
        <v>Wall</v>
      </c>
      <c r="M3630" s="205" t="str" cm="1">
        <f t="array" ref="M3630">_xlfn.IFS(NOT(ISERROR(VLOOKUP(Table5[[#This Row],[Section]],TB_notTB,1,FALSE))),"No",LEFT(Table5[[#This Row],[Section]],3)="ETB","PLS",LEFT(Table5[[#This Row],[Section]],1)="7","PDB",NOT(ISBLANK(Table5[[#This Row],[Section]])),"No")</f>
        <v>No</v>
      </c>
    </row>
    <row r="3631" spans="1:13" x14ac:dyDescent="0.25">
      <c r="A3631" s="126" t="s">
        <v>7147</v>
      </c>
      <c r="B3631" s="126" t="s">
        <v>17222</v>
      </c>
      <c r="C3631" s="126" t="s">
        <v>98</v>
      </c>
      <c r="D3631" s="127">
        <v>5.3550000000000004</v>
      </c>
      <c r="E3631" s="128">
        <v>352</v>
      </c>
      <c r="F3631" s="128">
        <v>180</v>
      </c>
      <c r="G3631" s="126" t="s">
        <v>13714</v>
      </c>
      <c r="H3631" s="126" t="s">
        <v>20149</v>
      </c>
      <c r="I3631" s="126" t="s">
        <v>20150</v>
      </c>
      <c r="J3631" s="126" t="s">
        <v>26244</v>
      </c>
      <c r="K3631" s="9">
        <f>_xlfn.IFNA(VLOOKUP(Table5[[#This Row],[Section]],SubSill_Tier,2,FALSE),0)</f>
        <v>0</v>
      </c>
      <c r="L3631" s="9" t="str">
        <f t="shared" si="65"/>
        <v/>
      </c>
      <c r="M3631" s="205" t="str" cm="1">
        <f t="array" ref="M3631">_xlfn.IFS(NOT(ISERROR(VLOOKUP(Table5[[#This Row],[Section]],TB_notTB,1,FALSE))),"No",LEFT(Table5[[#This Row],[Section]],3)="ETB","PLS",LEFT(Table5[[#This Row],[Section]],1)="7","PDB",NOT(ISBLANK(Table5[[#This Row],[Section]])),"No")</f>
        <v>No</v>
      </c>
    </row>
    <row r="3632" spans="1:13" x14ac:dyDescent="0.25">
      <c r="A3632" s="126" t="s">
        <v>7148</v>
      </c>
      <c r="B3632" s="126" t="s">
        <v>3598</v>
      </c>
      <c r="C3632" s="126" t="s">
        <v>98</v>
      </c>
      <c r="D3632" s="127">
        <v>0.66300000000000003</v>
      </c>
      <c r="E3632" s="128">
        <v>132</v>
      </c>
      <c r="F3632" s="128">
        <v>100</v>
      </c>
      <c r="G3632" s="126" t="s">
        <v>13724</v>
      </c>
      <c r="H3632" s="126" t="s">
        <v>20186</v>
      </c>
      <c r="I3632" s="126" t="s">
        <v>22099</v>
      </c>
      <c r="J3632" s="126" t="s">
        <v>26234</v>
      </c>
      <c r="K3632" s="9">
        <f>_xlfn.IFNA(VLOOKUP(Table5[[#This Row],[Section]],SubSill_Tier,2,FALSE),0)</f>
        <v>0</v>
      </c>
      <c r="L3632" s="9" t="str">
        <f t="shared" si="65"/>
        <v/>
      </c>
      <c r="M3632" s="205" t="str" cm="1">
        <f t="array" ref="M3632">_xlfn.IFS(NOT(ISERROR(VLOOKUP(Table5[[#This Row],[Section]],TB_notTB,1,FALSE))),"No",LEFT(Table5[[#This Row],[Section]],3)="ETB","PLS",LEFT(Table5[[#This Row],[Section]],1)="7","PDB",NOT(ISBLANK(Table5[[#This Row],[Section]])),"No")</f>
        <v>No</v>
      </c>
    </row>
    <row r="3633" spans="1:13" x14ac:dyDescent="0.25">
      <c r="A3633" s="126" t="s">
        <v>7149</v>
      </c>
      <c r="B3633" s="126" t="s">
        <v>17222</v>
      </c>
      <c r="C3633" s="126" t="s">
        <v>98</v>
      </c>
      <c r="D3633" s="127">
        <v>1.9990000000000001</v>
      </c>
      <c r="E3633" s="128">
        <v>385</v>
      </c>
      <c r="F3633" s="128">
        <v>385</v>
      </c>
      <c r="G3633" s="126" t="s">
        <v>13721</v>
      </c>
      <c r="H3633" s="126" t="s">
        <v>20121</v>
      </c>
      <c r="I3633" s="126" t="s">
        <v>20122</v>
      </c>
      <c r="J3633" s="126" t="s">
        <v>26234</v>
      </c>
      <c r="K3633" s="9">
        <f>_xlfn.IFNA(VLOOKUP(Table5[[#This Row],[Section]],SubSill_Tier,2,FALSE),0)</f>
        <v>0</v>
      </c>
      <c r="L3633" s="9" t="str">
        <f t="shared" si="65"/>
        <v/>
      </c>
      <c r="M3633" s="205" t="str" cm="1">
        <f t="array" ref="M3633">_xlfn.IFS(NOT(ISERROR(VLOOKUP(Table5[[#This Row],[Section]],TB_notTB,1,FALSE))),"No",LEFT(Table5[[#This Row],[Section]],3)="ETB","PLS",LEFT(Table5[[#This Row],[Section]],1)="7","PDB",NOT(ISBLANK(Table5[[#This Row],[Section]])),"No")</f>
        <v>No</v>
      </c>
    </row>
    <row r="3634" spans="1:13" x14ac:dyDescent="0.25">
      <c r="A3634" s="126" t="s">
        <v>7150</v>
      </c>
      <c r="B3634" s="126" t="s">
        <v>27898</v>
      </c>
      <c r="C3634" s="126" t="s">
        <v>98</v>
      </c>
      <c r="D3634" s="127">
        <v>2.5979999999999999</v>
      </c>
      <c r="E3634" s="128">
        <v>392</v>
      </c>
      <c r="F3634" s="128">
        <v>392</v>
      </c>
      <c r="G3634" s="126" t="s">
        <v>13740</v>
      </c>
      <c r="H3634" s="126" t="s">
        <v>20124</v>
      </c>
      <c r="I3634" s="126" t="s">
        <v>21059</v>
      </c>
      <c r="J3634" s="126" t="s">
        <v>26236</v>
      </c>
      <c r="K3634" s="9">
        <f>_xlfn.IFNA(VLOOKUP(Table5[[#This Row],[Section]],SubSill_Tier,2,FALSE),0)</f>
        <v>0</v>
      </c>
      <c r="L3634" s="9" t="str">
        <f t="shared" si="65"/>
        <v/>
      </c>
      <c r="M3634" s="205" t="str" cm="1">
        <f t="array" ref="M3634">_xlfn.IFS(NOT(ISERROR(VLOOKUP(Table5[[#This Row],[Section]],TB_notTB,1,FALSE))),"No",LEFT(Table5[[#This Row],[Section]],3)="ETB","PLS",LEFT(Table5[[#This Row],[Section]],1)="7","PDB",NOT(ISBLANK(Table5[[#This Row],[Section]])),"No")</f>
        <v>No</v>
      </c>
    </row>
    <row r="3635" spans="1:13" x14ac:dyDescent="0.25">
      <c r="A3635" s="126" t="s">
        <v>7151</v>
      </c>
      <c r="B3635" s="126" t="s">
        <v>3598</v>
      </c>
      <c r="C3635" s="126" t="s">
        <v>98</v>
      </c>
      <c r="D3635" s="127">
        <v>0.78900000000000003</v>
      </c>
      <c r="E3635" s="128">
        <v>262</v>
      </c>
      <c r="F3635" s="128">
        <v>262</v>
      </c>
      <c r="G3635" s="126" t="s">
        <v>13724</v>
      </c>
      <c r="H3635" s="126" t="s">
        <v>20186</v>
      </c>
      <c r="I3635" s="126" t="s">
        <v>22099</v>
      </c>
      <c r="J3635" s="126" t="s">
        <v>26234</v>
      </c>
      <c r="K3635" s="9">
        <f>_xlfn.IFNA(VLOOKUP(Table5[[#This Row],[Section]],SubSill_Tier,2,FALSE),0)</f>
        <v>0</v>
      </c>
      <c r="L3635" s="9" t="str">
        <f t="shared" si="65"/>
        <v/>
      </c>
      <c r="M3635" s="205" t="str" cm="1">
        <f t="array" ref="M3635">_xlfn.IFS(NOT(ISERROR(VLOOKUP(Table5[[#This Row],[Section]],TB_notTB,1,FALSE))),"No",LEFT(Table5[[#This Row],[Section]],3)="ETB","PLS",LEFT(Table5[[#This Row],[Section]],1)="7","PDB",NOT(ISBLANK(Table5[[#This Row],[Section]])),"No")</f>
        <v>No</v>
      </c>
    </row>
    <row r="3636" spans="1:13" x14ac:dyDescent="0.25">
      <c r="A3636" s="126" t="s">
        <v>1780</v>
      </c>
      <c r="B3636" s="126" t="s">
        <v>17222</v>
      </c>
      <c r="C3636" s="126" t="s">
        <v>98</v>
      </c>
      <c r="D3636" s="127">
        <v>1.6559999999999999</v>
      </c>
      <c r="E3636" s="128">
        <v>414</v>
      </c>
      <c r="F3636" s="128">
        <v>414</v>
      </c>
      <c r="G3636" s="126" t="s">
        <v>13712</v>
      </c>
      <c r="H3636" s="126" t="s">
        <v>20120</v>
      </c>
      <c r="I3636" s="126" t="s">
        <v>21055</v>
      </c>
      <c r="J3636" s="126" t="s">
        <v>26232</v>
      </c>
      <c r="K3636" s="9">
        <f>_xlfn.IFNA(VLOOKUP(Table5[[#This Row],[Section]],SubSill_Tier,2,FALSE),0)</f>
        <v>0</v>
      </c>
      <c r="L3636" s="9" t="str">
        <f t="shared" si="65"/>
        <v/>
      </c>
      <c r="M3636" s="205" t="str" cm="1">
        <f t="array" ref="M3636">_xlfn.IFS(NOT(ISERROR(VLOOKUP(Table5[[#This Row],[Section]],TB_notTB,1,FALSE))),"No",LEFT(Table5[[#This Row],[Section]],3)="ETB","PLS",LEFT(Table5[[#This Row],[Section]],1)="7","PDB",NOT(ISBLANK(Table5[[#This Row],[Section]])),"No")</f>
        <v>No</v>
      </c>
    </row>
    <row r="3637" spans="1:13" x14ac:dyDescent="0.25">
      <c r="A3637" s="126" t="s">
        <v>1781</v>
      </c>
      <c r="B3637" s="126" t="s">
        <v>17222</v>
      </c>
      <c r="C3637" s="126" t="s">
        <v>98</v>
      </c>
      <c r="D3637" s="127">
        <v>0.16200000000000001</v>
      </c>
      <c r="E3637" s="128">
        <v>100</v>
      </c>
      <c r="F3637" s="128">
        <v>100</v>
      </c>
      <c r="G3637" s="126" t="s">
        <v>13712</v>
      </c>
      <c r="H3637" s="126" t="s">
        <v>20120</v>
      </c>
      <c r="I3637" s="126" t="s">
        <v>21055</v>
      </c>
      <c r="J3637" s="126" t="s">
        <v>26232</v>
      </c>
      <c r="K3637" s="9">
        <f>_xlfn.IFNA(VLOOKUP(Table5[[#This Row],[Section]],SubSill_Tier,2,FALSE),0)</f>
        <v>0</v>
      </c>
      <c r="L3637" s="9" t="str">
        <f t="shared" si="65"/>
        <v/>
      </c>
      <c r="M3637" s="205" t="str" cm="1">
        <f t="array" ref="M3637">_xlfn.IFS(NOT(ISERROR(VLOOKUP(Table5[[#This Row],[Section]],TB_notTB,1,FALSE))),"No",LEFT(Table5[[#This Row],[Section]],3)="ETB","PLS",LEFT(Table5[[#This Row],[Section]],1)="7","PDB",NOT(ISBLANK(Table5[[#This Row],[Section]])),"No")</f>
        <v>No</v>
      </c>
    </row>
    <row r="3638" spans="1:13" x14ac:dyDescent="0.25">
      <c r="A3638" s="126" t="s">
        <v>7152</v>
      </c>
      <c r="B3638" s="126" t="s">
        <v>3598</v>
      </c>
      <c r="C3638" s="126" t="s">
        <v>98</v>
      </c>
      <c r="D3638" s="127">
        <v>4.1449999999999996</v>
      </c>
      <c r="E3638" s="128">
        <v>621</v>
      </c>
      <c r="F3638" s="128">
        <v>621</v>
      </c>
      <c r="G3638" s="126" t="s">
        <v>13724</v>
      </c>
      <c r="H3638" s="126" t="s">
        <v>20182</v>
      </c>
      <c r="I3638" s="126" t="s">
        <v>22098</v>
      </c>
      <c r="J3638" s="126" t="s">
        <v>26234</v>
      </c>
      <c r="K3638" s="9">
        <f>_xlfn.IFNA(VLOOKUP(Table5[[#This Row],[Section]],SubSill_Tier,2,FALSE),0)</f>
        <v>0</v>
      </c>
      <c r="L3638" s="9" t="str">
        <f t="shared" si="65"/>
        <v/>
      </c>
      <c r="M3638" s="205" t="str" cm="1">
        <f t="array" ref="M3638">_xlfn.IFS(NOT(ISERROR(VLOOKUP(Table5[[#This Row],[Section]],TB_notTB,1,FALSE))),"No",LEFT(Table5[[#This Row],[Section]],3)="ETB","PLS",LEFT(Table5[[#This Row],[Section]],1)="7","PDB",NOT(ISBLANK(Table5[[#This Row],[Section]])),"No")</f>
        <v>No</v>
      </c>
    </row>
    <row r="3639" spans="1:13" x14ac:dyDescent="0.25">
      <c r="A3639" s="126" t="s">
        <v>7153</v>
      </c>
      <c r="B3639" s="126" t="s">
        <v>3598</v>
      </c>
      <c r="C3639" s="126" t="s">
        <v>98</v>
      </c>
      <c r="D3639" s="127">
        <v>1.1000000000000001</v>
      </c>
      <c r="E3639" s="128">
        <v>232</v>
      </c>
      <c r="F3639" s="128">
        <v>232</v>
      </c>
      <c r="G3639" s="126" t="s">
        <v>13724</v>
      </c>
      <c r="H3639" s="126" t="s">
        <v>20186</v>
      </c>
      <c r="I3639" s="126" t="s">
        <v>22099</v>
      </c>
      <c r="J3639" s="126" t="s">
        <v>26234</v>
      </c>
      <c r="K3639" s="9">
        <f>_xlfn.IFNA(VLOOKUP(Table5[[#This Row],[Section]],SubSill_Tier,2,FALSE),0)</f>
        <v>0</v>
      </c>
      <c r="L3639" s="9" t="str">
        <f t="shared" si="65"/>
        <v/>
      </c>
      <c r="M3639" s="205" t="str" cm="1">
        <f t="array" ref="M3639">_xlfn.IFS(NOT(ISERROR(VLOOKUP(Table5[[#This Row],[Section]],TB_notTB,1,FALSE))),"No",LEFT(Table5[[#This Row],[Section]],3)="ETB","PLS",LEFT(Table5[[#This Row],[Section]],1)="7","PDB",NOT(ISBLANK(Table5[[#This Row],[Section]])),"No")</f>
        <v>No</v>
      </c>
    </row>
    <row r="3640" spans="1:13" x14ac:dyDescent="0.25">
      <c r="A3640" s="126" t="s">
        <v>7154</v>
      </c>
      <c r="B3640" s="126" t="s">
        <v>7155</v>
      </c>
      <c r="C3640" s="126" t="s">
        <v>98</v>
      </c>
      <c r="D3640" s="127">
        <v>3.0630000000000002</v>
      </c>
      <c r="E3640" s="128">
        <v>1034</v>
      </c>
      <c r="F3640" s="128">
        <v>1034</v>
      </c>
      <c r="G3640" s="126" t="s">
        <v>13724</v>
      </c>
      <c r="H3640" s="126" t="s">
        <v>20132</v>
      </c>
      <c r="I3640" s="126" t="s">
        <v>20133</v>
      </c>
      <c r="J3640" s="126" t="s">
        <v>26250</v>
      </c>
      <c r="K3640" s="9">
        <f>_xlfn.IFNA(VLOOKUP(Table5[[#This Row],[Section]],SubSill_Tier,2,FALSE),0)</f>
        <v>0</v>
      </c>
      <c r="L3640" s="9" t="str">
        <f t="shared" si="65"/>
        <v/>
      </c>
      <c r="M3640" s="205" t="str" cm="1">
        <f t="array" ref="M3640">_xlfn.IFS(NOT(ISERROR(VLOOKUP(Table5[[#This Row],[Section]],TB_notTB,1,FALSE))),"No",LEFT(Table5[[#This Row],[Section]],3)="ETB","PLS",LEFT(Table5[[#This Row],[Section]],1)="7","PDB",NOT(ISBLANK(Table5[[#This Row],[Section]])),"No")</f>
        <v>No</v>
      </c>
    </row>
    <row r="3641" spans="1:13" x14ac:dyDescent="0.25">
      <c r="A3641" s="126" t="s">
        <v>7156</v>
      </c>
      <c r="B3641" s="126" t="s">
        <v>7157</v>
      </c>
      <c r="C3641" s="126" t="s">
        <v>98</v>
      </c>
      <c r="D3641" s="127">
        <v>1.901</v>
      </c>
      <c r="E3641" s="128">
        <v>426</v>
      </c>
      <c r="F3641" s="128">
        <v>426</v>
      </c>
      <c r="G3641" s="126" t="s">
        <v>13724</v>
      </c>
      <c r="H3641" s="126" t="s">
        <v>21063</v>
      </c>
      <c r="I3641" s="126" t="s">
        <v>21064</v>
      </c>
      <c r="J3641" s="126" t="s">
        <v>26233</v>
      </c>
      <c r="K3641" s="9">
        <f>_xlfn.IFNA(VLOOKUP(Table5[[#This Row],[Section]],SubSill_Tier,2,FALSE),0)</f>
        <v>0</v>
      </c>
      <c r="L3641" s="9" t="str">
        <f t="shared" si="65"/>
        <v>Wall</v>
      </c>
      <c r="M3641" s="205" t="str" cm="1">
        <f t="array" ref="M3641">_xlfn.IFS(NOT(ISERROR(VLOOKUP(Table5[[#This Row],[Section]],TB_notTB,1,FALSE))),"No",LEFT(Table5[[#This Row],[Section]],3)="ETB","PLS",LEFT(Table5[[#This Row],[Section]],1)="7","PDB",NOT(ISBLANK(Table5[[#This Row],[Section]])),"No")</f>
        <v>No</v>
      </c>
    </row>
    <row r="3642" spans="1:13" x14ac:dyDescent="0.25">
      <c r="A3642" s="126" t="s">
        <v>7158</v>
      </c>
      <c r="B3642" s="126" t="s">
        <v>7159</v>
      </c>
      <c r="C3642" s="126" t="s">
        <v>98</v>
      </c>
      <c r="D3642" s="127">
        <v>2.234</v>
      </c>
      <c r="E3642" s="128">
        <v>473</v>
      </c>
      <c r="F3642" s="128">
        <v>473</v>
      </c>
      <c r="G3642" s="126" t="s">
        <v>13724</v>
      </c>
      <c r="H3642" s="126" t="s">
        <v>20121</v>
      </c>
      <c r="I3642" s="126" t="s">
        <v>20122</v>
      </c>
      <c r="J3642" s="126" t="s">
        <v>26234</v>
      </c>
      <c r="K3642" s="9">
        <f>_xlfn.IFNA(VLOOKUP(Table5[[#This Row],[Section]],SubSill_Tier,2,FALSE),0)</f>
        <v>0</v>
      </c>
      <c r="L3642" s="9" t="str">
        <f t="shared" si="65"/>
        <v/>
      </c>
      <c r="M3642" s="205" t="str" cm="1">
        <f t="array" ref="M3642">_xlfn.IFS(NOT(ISERROR(VLOOKUP(Table5[[#This Row],[Section]],TB_notTB,1,FALSE))),"No",LEFT(Table5[[#This Row],[Section]],3)="ETB","PLS",LEFT(Table5[[#This Row],[Section]],1)="7","PDB",NOT(ISBLANK(Table5[[#This Row],[Section]])),"No")</f>
        <v>No</v>
      </c>
    </row>
    <row r="3643" spans="1:13" x14ac:dyDescent="0.25">
      <c r="A3643" s="126" t="s">
        <v>7160</v>
      </c>
      <c r="B3643" s="126" t="s">
        <v>7161</v>
      </c>
      <c r="C3643" s="126" t="s">
        <v>98</v>
      </c>
      <c r="D3643" s="127">
        <v>0.84099999999999997</v>
      </c>
      <c r="E3643" s="128">
        <v>161</v>
      </c>
      <c r="F3643" s="128">
        <v>161</v>
      </c>
      <c r="G3643" s="126" t="s">
        <v>13724</v>
      </c>
      <c r="H3643" s="126" t="s">
        <v>20186</v>
      </c>
      <c r="I3643" s="126" t="s">
        <v>22099</v>
      </c>
      <c r="J3643" s="126" t="s">
        <v>26234</v>
      </c>
      <c r="K3643" s="9">
        <f>_xlfn.IFNA(VLOOKUP(Table5[[#This Row],[Section]],SubSill_Tier,2,FALSE),0)</f>
        <v>0</v>
      </c>
      <c r="L3643" s="9" t="str">
        <f t="shared" si="65"/>
        <v/>
      </c>
      <c r="M3643" s="205" t="str" cm="1">
        <f t="array" ref="M3643">_xlfn.IFS(NOT(ISERROR(VLOOKUP(Table5[[#This Row],[Section]],TB_notTB,1,FALSE))),"No",LEFT(Table5[[#This Row],[Section]],3)="ETB","PLS",LEFT(Table5[[#This Row],[Section]],1)="7","PDB",NOT(ISBLANK(Table5[[#This Row],[Section]])),"No")</f>
        <v>No</v>
      </c>
    </row>
    <row r="3644" spans="1:13" x14ac:dyDescent="0.25">
      <c r="A3644" s="126" t="s">
        <v>7162</v>
      </c>
      <c r="B3644" s="126" t="s">
        <v>27899</v>
      </c>
      <c r="C3644" s="126" t="s">
        <v>98</v>
      </c>
      <c r="D3644" s="127">
        <v>2.589</v>
      </c>
      <c r="E3644" s="128">
        <v>391</v>
      </c>
      <c r="F3644" s="128">
        <v>391</v>
      </c>
      <c r="G3644" s="126" t="s">
        <v>13740</v>
      </c>
      <c r="H3644" s="126" t="s">
        <v>20124</v>
      </c>
      <c r="I3644" s="126" t="s">
        <v>21059</v>
      </c>
      <c r="J3644" s="126" t="s">
        <v>26235</v>
      </c>
      <c r="K3644" s="9">
        <f>_xlfn.IFNA(VLOOKUP(Table5[[#This Row],[Section]],SubSill_Tier,2,FALSE),0)</f>
        <v>0</v>
      </c>
      <c r="L3644" s="9" t="str">
        <f t="shared" si="65"/>
        <v/>
      </c>
      <c r="M3644" s="205" t="str" cm="1">
        <f t="array" ref="M3644">_xlfn.IFS(NOT(ISERROR(VLOOKUP(Table5[[#This Row],[Section]],TB_notTB,1,FALSE))),"No",LEFT(Table5[[#This Row],[Section]],3)="ETB","PLS",LEFT(Table5[[#This Row],[Section]],1)="7","PDB",NOT(ISBLANK(Table5[[#This Row],[Section]])),"No")</f>
        <v>No</v>
      </c>
    </row>
    <row r="3645" spans="1:13" x14ac:dyDescent="0.25">
      <c r="A3645" s="126" t="s">
        <v>7163</v>
      </c>
      <c r="B3645" s="126" t="s">
        <v>6039</v>
      </c>
      <c r="C3645" s="126" t="s">
        <v>98</v>
      </c>
      <c r="D3645" s="127">
        <v>0.46899999999999997</v>
      </c>
      <c r="E3645" s="128">
        <v>120</v>
      </c>
      <c r="F3645" s="128">
        <v>120</v>
      </c>
      <c r="G3645" s="126" t="s">
        <v>13720</v>
      </c>
      <c r="H3645" s="126" t="s">
        <v>20130</v>
      </c>
      <c r="I3645" s="126" t="s">
        <v>20131</v>
      </c>
      <c r="J3645" s="126" t="s">
        <v>26236</v>
      </c>
      <c r="K3645" s="9">
        <f>_xlfn.IFNA(VLOOKUP(Table5[[#This Row],[Section]],SubSill_Tier,2,FALSE),0)</f>
        <v>0</v>
      </c>
      <c r="L3645" s="9" t="str">
        <f t="shared" si="65"/>
        <v/>
      </c>
      <c r="M3645" s="205" t="str" cm="1">
        <f t="array" ref="M3645">_xlfn.IFS(NOT(ISERROR(VLOOKUP(Table5[[#This Row],[Section]],TB_notTB,1,FALSE))),"No",LEFT(Table5[[#This Row],[Section]],3)="ETB","PLS",LEFT(Table5[[#This Row],[Section]],1)="7","PDB",NOT(ISBLANK(Table5[[#This Row],[Section]])),"No")</f>
        <v>No</v>
      </c>
    </row>
    <row r="3646" spans="1:13" x14ac:dyDescent="0.25">
      <c r="A3646" s="126" t="s">
        <v>1782</v>
      </c>
      <c r="B3646" s="126" t="s">
        <v>17222</v>
      </c>
      <c r="C3646" s="126" t="s">
        <v>98</v>
      </c>
      <c r="D3646" s="127">
        <v>1.9770000000000001</v>
      </c>
      <c r="E3646" s="128">
        <v>662</v>
      </c>
      <c r="F3646" s="128">
        <v>330</v>
      </c>
      <c r="G3646" s="126" t="s">
        <v>13712</v>
      </c>
      <c r="H3646" s="126" t="s">
        <v>20120</v>
      </c>
      <c r="I3646" s="126" t="s">
        <v>21055</v>
      </c>
      <c r="J3646" s="126" t="s">
        <v>26232</v>
      </c>
      <c r="K3646" s="9">
        <f>_xlfn.IFNA(VLOOKUP(Table5[[#This Row],[Section]],SubSill_Tier,2,FALSE),0)</f>
        <v>0</v>
      </c>
      <c r="L3646" s="9" t="str">
        <f t="shared" si="65"/>
        <v/>
      </c>
      <c r="M3646" s="205" t="str" cm="1">
        <f t="array" ref="M3646">_xlfn.IFS(NOT(ISERROR(VLOOKUP(Table5[[#This Row],[Section]],TB_notTB,1,FALSE))),"No",LEFT(Table5[[#This Row],[Section]],3)="ETB","PLS",LEFT(Table5[[#This Row],[Section]],1)="7","PDB",NOT(ISBLANK(Table5[[#This Row],[Section]])),"No")</f>
        <v>No</v>
      </c>
    </row>
    <row r="3647" spans="1:13" x14ac:dyDescent="0.25">
      <c r="A3647" s="126" t="s">
        <v>7164</v>
      </c>
      <c r="B3647" s="126" t="s">
        <v>17222</v>
      </c>
      <c r="C3647" s="126" t="s">
        <v>98</v>
      </c>
      <c r="D3647" s="127">
        <v>0.879</v>
      </c>
      <c r="E3647" s="128">
        <v>209</v>
      </c>
      <c r="F3647" s="128">
        <v>209</v>
      </c>
      <c r="G3647" s="126" t="s">
        <v>13716</v>
      </c>
      <c r="H3647" s="126" t="s">
        <v>20121</v>
      </c>
      <c r="I3647" s="126" t="s">
        <v>20122</v>
      </c>
      <c r="J3647" s="126" t="s">
        <v>26234</v>
      </c>
      <c r="K3647" s="9">
        <f>_xlfn.IFNA(VLOOKUP(Table5[[#This Row],[Section]],SubSill_Tier,2,FALSE),0)</f>
        <v>0</v>
      </c>
      <c r="L3647" s="9" t="str">
        <f t="shared" si="65"/>
        <v/>
      </c>
      <c r="M3647" s="205" t="str" cm="1">
        <f t="array" ref="M3647">_xlfn.IFS(NOT(ISERROR(VLOOKUP(Table5[[#This Row],[Section]],TB_notTB,1,FALSE))),"No",LEFT(Table5[[#This Row],[Section]],3)="ETB","PLS",LEFT(Table5[[#This Row],[Section]],1)="7","PDB",NOT(ISBLANK(Table5[[#This Row],[Section]])),"No")</f>
        <v>No</v>
      </c>
    </row>
    <row r="3648" spans="1:13" x14ac:dyDescent="0.25">
      <c r="A3648" s="126" t="s">
        <v>7165</v>
      </c>
      <c r="B3648" s="126" t="s">
        <v>3598</v>
      </c>
      <c r="C3648" s="126" t="s">
        <v>98</v>
      </c>
      <c r="D3648" s="127">
        <v>1.159</v>
      </c>
      <c r="E3648" s="128">
        <v>254</v>
      </c>
      <c r="F3648" s="128">
        <v>254</v>
      </c>
      <c r="G3648" s="126" t="s">
        <v>13721</v>
      </c>
      <c r="H3648" s="126" t="s">
        <v>20121</v>
      </c>
      <c r="I3648" s="126" t="s">
        <v>20122</v>
      </c>
      <c r="J3648" s="126" t="s">
        <v>26234</v>
      </c>
      <c r="K3648" s="9">
        <f>_xlfn.IFNA(VLOOKUP(Table5[[#This Row],[Section]],SubSill_Tier,2,FALSE),0)</f>
        <v>0</v>
      </c>
      <c r="L3648" s="9" t="str">
        <f t="shared" si="65"/>
        <v/>
      </c>
      <c r="M3648" s="205" t="str" cm="1">
        <f t="array" ref="M3648">_xlfn.IFS(NOT(ISERROR(VLOOKUP(Table5[[#This Row],[Section]],TB_notTB,1,FALSE))),"No",LEFT(Table5[[#This Row],[Section]],3)="ETB","PLS",LEFT(Table5[[#This Row],[Section]],1)="7","PDB",NOT(ISBLANK(Table5[[#This Row],[Section]])),"No")</f>
        <v>No</v>
      </c>
    </row>
    <row r="3649" spans="1:13" x14ac:dyDescent="0.25">
      <c r="A3649" s="126" t="s">
        <v>7166</v>
      </c>
      <c r="B3649" s="126" t="s">
        <v>3598</v>
      </c>
      <c r="C3649" s="126" t="s">
        <v>98</v>
      </c>
      <c r="D3649" s="127">
        <v>0.66100000000000003</v>
      </c>
      <c r="E3649" s="128">
        <v>171</v>
      </c>
      <c r="F3649" s="128">
        <v>171</v>
      </c>
      <c r="G3649" s="126" t="s">
        <v>13721</v>
      </c>
      <c r="H3649" s="126" t="s">
        <v>20121</v>
      </c>
      <c r="I3649" s="126" t="s">
        <v>20122</v>
      </c>
      <c r="J3649" s="126" t="s">
        <v>26234</v>
      </c>
      <c r="K3649" s="9">
        <f>_xlfn.IFNA(VLOOKUP(Table5[[#This Row],[Section]],SubSill_Tier,2,FALSE),0)</f>
        <v>0</v>
      </c>
      <c r="L3649" s="9" t="str">
        <f t="shared" si="65"/>
        <v/>
      </c>
      <c r="M3649" s="205" t="str" cm="1">
        <f t="array" ref="M3649">_xlfn.IFS(NOT(ISERROR(VLOOKUP(Table5[[#This Row],[Section]],TB_notTB,1,FALSE))),"No",LEFT(Table5[[#This Row],[Section]],3)="ETB","PLS",LEFT(Table5[[#This Row],[Section]],1)="7","PDB",NOT(ISBLANK(Table5[[#This Row],[Section]])),"No")</f>
        <v>No</v>
      </c>
    </row>
    <row r="3650" spans="1:13" x14ac:dyDescent="0.25">
      <c r="A3650" s="126" t="s">
        <v>7167</v>
      </c>
      <c r="B3650" s="126" t="s">
        <v>3598</v>
      </c>
      <c r="C3650" s="126" t="s">
        <v>98</v>
      </c>
      <c r="D3650" s="127">
        <v>0.71099999999999997</v>
      </c>
      <c r="E3650" s="128">
        <v>194</v>
      </c>
      <c r="F3650" s="128">
        <v>194</v>
      </c>
      <c r="G3650" s="126" t="s">
        <v>13721</v>
      </c>
      <c r="H3650" s="126" t="s">
        <v>20121</v>
      </c>
      <c r="I3650" s="126" t="s">
        <v>20122</v>
      </c>
      <c r="J3650" s="126" t="s">
        <v>26234</v>
      </c>
      <c r="K3650" s="9">
        <f>_xlfn.IFNA(VLOOKUP(Table5[[#This Row],[Section]],SubSill_Tier,2,FALSE),0)</f>
        <v>0</v>
      </c>
      <c r="L3650" s="9" t="str">
        <f t="shared" ref="L3650:L3713" si="66">IFERROR(IF(LEFT(G3650,2)="AI",IF(_xlfn.NUMBERVALUE(IFERROR(LEFT(IF(ISERROR(FIND("X",UPPER(B3650))),UPPER(B3650),RIGHT(UPPER(B3650),LEN(UPPER(B3650))-FIND("~",SUBSTITUTE(UPPER(B3650),"X","~",LEN(UPPER(B3650))-LEN(SUBSTITUTE(UPPER(B3650),"X","")))))),FIND(" ",IF(ISERROR(FIND("X",UPPER(B3650))),UPPER(B3650),RIGHT(UPPER(B3650),LEN(UPPER(B3650))-FIND("~",SUBSTITUTE(UPPER(B3650),"X","~",LEN(UPPER(B3650))-LEN(SUBSTITUTE(UPPER(B3650),"X","")))))),1)-1),IF(ISERROR(FIND("X",UPPER(B3650))),UPPER(B3650),RIGHT(UPPER(B3650),LEN(UPPER(B3650))-FIND("~",SUBSTITUTE(UPPER(B3650),"X","~",LEN(UPPER(B3650))-LEN(SUBSTITUTE(UPPER(B3650),"X",""))))))),".")&gt;=5,"Wall",""),""),"")</f>
        <v/>
      </c>
      <c r="M3650" s="205" t="str" cm="1">
        <f t="array" ref="M3650">_xlfn.IFS(NOT(ISERROR(VLOOKUP(Table5[[#This Row],[Section]],TB_notTB,1,FALSE))),"No",LEFT(Table5[[#This Row],[Section]],3)="ETB","PLS",LEFT(Table5[[#This Row],[Section]],1)="7","PDB",NOT(ISBLANK(Table5[[#This Row],[Section]])),"No")</f>
        <v>No</v>
      </c>
    </row>
    <row r="3651" spans="1:13" x14ac:dyDescent="0.25">
      <c r="A3651" s="126" t="s">
        <v>7168</v>
      </c>
      <c r="B3651" s="126" t="s">
        <v>3598</v>
      </c>
      <c r="C3651" s="126" t="s">
        <v>98</v>
      </c>
      <c r="D3651" s="127">
        <v>1.1519999999999999</v>
      </c>
      <c r="E3651" s="128">
        <v>256</v>
      </c>
      <c r="F3651" s="128">
        <v>256</v>
      </c>
      <c r="G3651" s="126" t="s">
        <v>13721</v>
      </c>
      <c r="H3651" s="126" t="s">
        <v>20121</v>
      </c>
      <c r="I3651" s="126" t="s">
        <v>20122</v>
      </c>
      <c r="J3651" s="126" t="s">
        <v>26234</v>
      </c>
      <c r="K3651" s="9">
        <f>_xlfn.IFNA(VLOOKUP(Table5[[#This Row],[Section]],SubSill_Tier,2,FALSE),0)</f>
        <v>0</v>
      </c>
      <c r="L3651" s="9" t="str">
        <f t="shared" si="66"/>
        <v/>
      </c>
      <c r="M3651" s="205" t="str" cm="1">
        <f t="array" ref="M3651">_xlfn.IFS(NOT(ISERROR(VLOOKUP(Table5[[#This Row],[Section]],TB_notTB,1,FALSE))),"No",LEFT(Table5[[#This Row],[Section]],3)="ETB","PLS",LEFT(Table5[[#This Row],[Section]],1)="7","PDB",NOT(ISBLANK(Table5[[#This Row],[Section]])),"No")</f>
        <v>No</v>
      </c>
    </row>
    <row r="3652" spans="1:13" x14ac:dyDescent="0.25">
      <c r="A3652" s="126" t="s">
        <v>7169</v>
      </c>
      <c r="B3652" s="126" t="s">
        <v>17222</v>
      </c>
      <c r="C3652" s="126" t="s">
        <v>98</v>
      </c>
      <c r="D3652" s="127">
        <v>0.88700000000000001</v>
      </c>
      <c r="E3652" s="128">
        <v>195</v>
      </c>
      <c r="F3652" s="128">
        <v>195</v>
      </c>
      <c r="G3652" s="126" t="s">
        <v>13721</v>
      </c>
      <c r="H3652" s="126" t="s">
        <v>20121</v>
      </c>
      <c r="I3652" s="126" t="s">
        <v>20122</v>
      </c>
      <c r="J3652" s="126" t="s">
        <v>26234</v>
      </c>
      <c r="K3652" s="9">
        <f>_xlfn.IFNA(VLOOKUP(Table5[[#This Row],[Section]],SubSill_Tier,2,FALSE),0)</f>
        <v>0</v>
      </c>
      <c r="L3652" s="9" t="str">
        <f t="shared" si="66"/>
        <v/>
      </c>
      <c r="M3652" s="205" t="str" cm="1">
        <f t="array" ref="M3652">_xlfn.IFS(NOT(ISERROR(VLOOKUP(Table5[[#This Row],[Section]],TB_notTB,1,FALSE))),"No",LEFT(Table5[[#This Row],[Section]],3)="ETB","PLS",LEFT(Table5[[#This Row],[Section]],1)="7","PDB",NOT(ISBLANK(Table5[[#This Row],[Section]])),"No")</f>
        <v>No</v>
      </c>
    </row>
    <row r="3653" spans="1:13" x14ac:dyDescent="0.25">
      <c r="A3653" s="126" t="s">
        <v>7170</v>
      </c>
      <c r="B3653" s="126" t="s">
        <v>3598</v>
      </c>
      <c r="C3653" s="126" t="s">
        <v>98</v>
      </c>
      <c r="D3653" s="127">
        <v>0.93799999999999994</v>
      </c>
      <c r="E3653" s="128">
        <v>217</v>
      </c>
      <c r="F3653" s="128">
        <v>217</v>
      </c>
      <c r="G3653" s="126" t="s">
        <v>13721</v>
      </c>
      <c r="H3653" s="126" t="s">
        <v>20121</v>
      </c>
      <c r="I3653" s="126" t="s">
        <v>20122</v>
      </c>
      <c r="J3653" s="126" t="s">
        <v>26234</v>
      </c>
      <c r="K3653" s="9">
        <f>_xlfn.IFNA(VLOOKUP(Table5[[#This Row],[Section]],SubSill_Tier,2,FALSE),0)</f>
        <v>0</v>
      </c>
      <c r="L3653" s="9" t="str">
        <f t="shared" si="66"/>
        <v/>
      </c>
      <c r="M3653" s="205" t="str" cm="1">
        <f t="array" ref="M3653">_xlfn.IFS(NOT(ISERROR(VLOOKUP(Table5[[#This Row],[Section]],TB_notTB,1,FALSE))),"No",LEFT(Table5[[#This Row],[Section]],3)="ETB","PLS",LEFT(Table5[[#This Row],[Section]],1)="7","PDB",NOT(ISBLANK(Table5[[#This Row],[Section]])),"No")</f>
        <v>No</v>
      </c>
    </row>
    <row r="3654" spans="1:13" x14ac:dyDescent="0.25">
      <c r="A3654" s="126" t="s">
        <v>1783</v>
      </c>
      <c r="B3654" s="126" t="s">
        <v>17222</v>
      </c>
      <c r="C3654" s="126" t="s">
        <v>98</v>
      </c>
      <c r="D3654" s="127">
        <v>0.45</v>
      </c>
      <c r="E3654" s="128">
        <v>180</v>
      </c>
      <c r="F3654" s="128">
        <v>100</v>
      </c>
      <c r="G3654" s="126" t="s">
        <v>13730</v>
      </c>
      <c r="H3654" s="126" t="s">
        <v>20139</v>
      </c>
      <c r="I3654" s="126" t="s">
        <v>20140</v>
      </c>
      <c r="J3654" s="126" t="s">
        <v>26243</v>
      </c>
      <c r="K3654" s="9">
        <f>_xlfn.IFNA(VLOOKUP(Table5[[#This Row],[Section]],SubSill_Tier,2,FALSE),0)</f>
        <v>0</v>
      </c>
      <c r="L3654" s="9" t="str">
        <f t="shared" si="66"/>
        <v/>
      </c>
      <c r="M3654" s="205" t="str" cm="1">
        <f t="array" ref="M3654">_xlfn.IFS(NOT(ISERROR(VLOOKUP(Table5[[#This Row],[Section]],TB_notTB,1,FALSE))),"No",LEFT(Table5[[#This Row],[Section]],3)="ETB","PLS",LEFT(Table5[[#This Row],[Section]],1)="7","PDB",NOT(ISBLANK(Table5[[#This Row],[Section]])),"No")</f>
        <v>No</v>
      </c>
    </row>
    <row r="3655" spans="1:13" x14ac:dyDescent="0.25">
      <c r="A3655" s="126" t="s">
        <v>7171</v>
      </c>
      <c r="B3655" s="126" t="s">
        <v>3598</v>
      </c>
      <c r="C3655" s="126" t="s">
        <v>98</v>
      </c>
      <c r="D3655" s="127">
        <v>3.3119999999999998</v>
      </c>
      <c r="E3655" s="128">
        <v>560</v>
      </c>
      <c r="F3655" s="128">
        <v>560</v>
      </c>
      <c r="G3655" s="126" t="s">
        <v>13724</v>
      </c>
      <c r="H3655" s="126" t="s">
        <v>20182</v>
      </c>
      <c r="I3655" s="126" t="s">
        <v>22098</v>
      </c>
      <c r="J3655" s="126" t="s">
        <v>26234</v>
      </c>
      <c r="K3655" s="9">
        <f>_xlfn.IFNA(VLOOKUP(Table5[[#This Row],[Section]],SubSill_Tier,2,FALSE),0)</f>
        <v>0</v>
      </c>
      <c r="L3655" s="9" t="str">
        <f t="shared" si="66"/>
        <v/>
      </c>
      <c r="M3655" s="205" t="str" cm="1">
        <f t="array" ref="M3655">_xlfn.IFS(NOT(ISERROR(VLOOKUP(Table5[[#This Row],[Section]],TB_notTB,1,FALSE))),"No",LEFT(Table5[[#This Row],[Section]],3)="ETB","PLS",LEFT(Table5[[#This Row],[Section]],1)="7","PDB",NOT(ISBLANK(Table5[[#This Row],[Section]])),"No")</f>
        <v>No</v>
      </c>
    </row>
    <row r="3656" spans="1:13" x14ac:dyDescent="0.25">
      <c r="A3656" s="126" t="s">
        <v>7172</v>
      </c>
      <c r="B3656" s="126" t="s">
        <v>3598</v>
      </c>
      <c r="C3656" s="126" t="s">
        <v>98</v>
      </c>
      <c r="D3656" s="127">
        <v>1.6120000000000001</v>
      </c>
      <c r="E3656" s="128">
        <v>267</v>
      </c>
      <c r="F3656" s="128">
        <v>267</v>
      </c>
      <c r="G3656" s="126" t="s">
        <v>13724</v>
      </c>
      <c r="H3656" s="126" t="s">
        <v>20186</v>
      </c>
      <c r="I3656" s="126" t="s">
        <v>22099</v>
      </c>
      <c r="J3656" s="126" t="s">
        <v>26234</v>
      </c>
      <c r="K3656" s="9">
        <f>_xlfn.IFNA(VLOOKUP(Table5[[#This Row],[Section]],SubSill_Tier,2,FALSE),0)</f>
        <v>0</v>
      </c>
      <c r="L3656" s="9" t="str">
        <f t="shared" si="66"/>
        <v/>
      </c>
      <c r="M3656" s="205" t="str" cm="1">
        <f t="array" ref="M3656">_xlfn.IFS(NOT(ISERROR(VLOOKUP(Table5[[#This Row],[Section]],TB_notTB,1,FALSE))),"No",LEFT(Table5[[#This Row],[Section]],3)="ETB","PLS",LEFT(Table5[[#This Row],[Section]],1)="7","PDB",NOT(ISBLANK(Table5[[#This Row],[Section]])),"No")</f>
        <v>No</v>
      </c>
    </row>
    <row r="3657" spans="1:13" x14ac:dyDescent="0.25">
      <c r="A3657" s="126" t="s">
        <v>7173</v>
      </c>
      <c r="B3657" s="126" t="s">
        <v>3598</v>
      </c>
      <c r="C3657" s="126" t="s">
        <v>98</v>
      </c>
      <c r="D3657" s="127">
        <v>0.34200000000000003</v>
      </c>
      <c r="E3657" s="128">
        <v>100</v>
      </c>
      <c r="F3657" s="128">
        <v>100</v>
      </c>
      <c r="G3657" s="126" t="s">
        <v>13724</v>
      </c>
      <c r="H3657" s="126" t="s">
        <v>20186</v>
      </c>
      <c r="I3657" s="126" t="s">
        <v>22099</v>
      </c>
      <c r="J3657" s="126" t="s">
        <v>26234</v>
      </c>
      <c r="K3657" s="9">
        <f>_xlfn.IFNA(VLOOKUP(Table5[[#This Row],[Section]],SubSill_Tier,2,FALSE),0)</f>
        <v>0</v>
      </c>
      <c r="L3657" s="9" t="str">
        <f t="shared" si="66"/>
        <v/>
      </c>
      <c r="M3657" s="205" t="str" cm="1">
        <f t="array" ref="M3657">_xlfn.IFS(NOT(ISERROR(VLOOKUP(Table5[[#This Row],[Section]],TB_notTB,1,FALSE))),"No",LEFT(Table5[[#This Row],[Section]],3)="ETB","PLS",LEFT(Table5[[#This Row],[Section]],1)="7","PDB",NOT(ISBLANK(Table5[[#This Row],[Section]])),"No")</f>
        <v>No</v>
      </c>
    </row>
    <row r="3658" spans="1:13" x14ac:dyDescent="0.25">
      <c r="A3658" s="126" t="s">
        <v>7174</v>
      </c>
      <c r="B3658" s="126" t="s">
        <v>3598</v>
      </c>
      <c r="C3658" s="126" t="s">
        <v>98</v>
      </c>
      <c r="D3658" s="127">
        <v>1.718</v>
      </c>
      <c r="E3658" s="128">
        <v>375</v>
      </c>
      <c r="F3658" s="128">
        <v>375</v>
      </c>
      <c r="G3658" s="126" t="s">
        <v>13724</v>
      </c>
      <c r="H3658" s="126" t="s">
        <v>20186</v>
      </c>
      <c r="I3658" s="126" t="s">
        <v>22099</v>
      </c>
      <c r="J3658" s="126" t="s">
        <v>26234</v>
      </c>
      <c r="K3658" s="9">
        <f>_xlfn.IFNA(VLOOKUP(Table5[[#This Row],[Section]],SubSill_Tier,2,FALSE),0)</f>
        <v>0</v>
      </c>
      <c r="L3658" s="9" t="str">
        <f t="shared" si="66"/>
        <v/>
      </c>
      <c r="M3658" s="205" t="str" cm="1">
        <f t="array" ref="M3658">_xlfn.IFS(NOT(ISERROR(VLOOKUP(Table5[[#This Row],[Section]],TB_notTB,1,FALSE))),"No",LEFT(Table5[[#This Row],[Section]],3)="ETB","PLS",LEFT(Table5[[#This Row],[Section]],1)="7","PDB",NOT(ISBLANK(Table5[[#This Row],[Section]])),"No")</f>
        <v>No</v>
      </c>
    </row>
    <row r="3659" spans="1:13" x14ac:dyDescent="0.25">
      <c r="A3659" s="126" t="s">
        <v>1784</v>
      </c>
      <c r="B3659" s="126" t="s">
        <v>1785</v>
      </c>
      <c r="C3659" s="126" t="s">
        <v>75</v>
      </c>
      <c r="D3659" s="127">
        <v>0.76500000000000001</v>
      </c>
      <c r="E3659" s="128">
        <v>187</v>
      </c>
      <c r="F3659" s="128">
        <v>187</v>
      </c>
      <c r="G3659" s="126" t="s">
        <v>13778</v>
      </c>
      <c r="H3659" s="126" t="s">
        <v>20245</v>
      </c>
      <c r="I3659" s="126" t="s">
        <v>21158</v>
      </c>
      <c r="J3659" s="126" t="s">
        <v>26247</v>
      </c>
      <c r="K3659" s="9">
        <f>_xlfn.IFNA(VLOOKUP(Table5[[#This Row],[Section]],SubSill_Tier,2,FALSE),0)</f>
        <v>0</v>
      </c>
      <c r="L3659" s="9" t="str">
        <f t="shared" si="66"/>
        <v/>
      </c>
      <c r="M3659" s="205" t="str" cm="1">
        <f t="array" ref="M3659">_xlfn.IFS(NOT(ISERROR(VLOOKUP(Table5[[#This Row],[Section]],TB_notTB,1,FALSE))),"No",LEFT(Table5[[#This Row],[Section]],3)="ETB","PLS",LEFT(Table5[[#This Row],[Section]],1)="7","PDB",NOT(ISBLANK(Table5[[#This Row],[Section]])),"No")</f>
        <v>No</v>
      </c>
    </row>
    <row r="3660" spans="1:13" x14ac:dyDescent="0.25">
      <c r="A3660" s="126" t="s">
        <v>1786</v>
      </c>
      <c r="B3660" s="126" t="s">
        <v>1787</v>
      </c>
      <c r="C3660" s="126" t="s">
        <v>75</v>
      </c>
      <c r="D3660" s="127">
        <v>1.802</v>
      </c>
      <c r="E3660" s="128">
        <v>561</v>
      </c>
      <c r="F3660" s="128">
        <v>561</v>
      </c>
      <c r="G3660" s="126" t="s">
        <v>13778</v>
      </c>
      <c r="H3660" s="126" t="s">
        <v>20245</v>
      </c>
      <c r="I3660" s="126" t="s">
        <v>21158</v>
      </c>
      <c r="J3660" s="126" t="s">
        <v>26247</v>
      </c>
      <c r="K3660" s="9">
        <f>_xlfn.IFNA(VLOOKUP(Table5[[#This Row],[Section]],SubSill_Tier,2,FALSE),0)</f>
        <v>0</v>
      </c>
      <c r="L3660" s="9" t="str">
        <f t="shared" si="66"/>
        <v/>
      </c>
      <c r="M3660" s="205" t="str" cm="1">
        <f t="array" ref="M3660">_xlfn.IFS(NOT(ISERROR(VLOOKUP(Table5[[#This Row],[Section]],TB_notTB,1,FALSE))),"No",LEFT(Table5[[#This Row],[Section]],3)="ETB","PLS",LEFT(Table5[[#This Row],[Section]],1)="7","PDB",NOT(ISBLANK(Table5[[#This Row],[Section]])),"No")</f>
        <v>No</v>
      </c>
    </row>
    <row r="3661" spans="1:13" x14ac:dyDescent="0.25">
      <c r="A3661" s="126" t="s">
        <v>1788</v>
      </c>
      <c r="B3661" s="126" t="s">
        <v>1789</v>
      </c>
      <c r="C3661" s="126" t="s">
        <v>75</v>
      </c>
      <c r="D3661" s="127">
        <v>2.12</v>
      </c>
      <c r="E3661" s="128">
        <v>654</v>
      </c>
      <c r="F3661" s="128">
        <v>654</v>
      </c>
      <c r="G3661" s="126" t="s">
        <v>13778</v>
      </c>
      <c r="H3661" s="126" t="s">
        <v>20245</v>
      </c>
      <c r="I3661" s="126" t="s">
        <v>21158</v>
      </c>
      <c r="J3661" s="126" t="s">
        <v>26247</v>
      </c>
      <c r="K3661" s="9">
        <f>_xlfn.IFNA(VLOOKUP(Table5[[#This Row],[Section]],SubSill_Tier,2,FALSE),0)</f>
        <v>0</v>
      </c>
      <c r="L3661" s="9" t="str">
        <f t="shared" si="66"/>
        <v/>
      </c>
      <c r="M3661" s="205" t="str" cm="1">
        <f t="array" ref="M3661">_xlfn.IFS(NOT(ISERROR(VLOOKUP(Table5[[#This Row],[Section]],TB_notTB,1,FALSE))),"No",LEFT(Table5[[#This Row],[Section]],3)="ETB","PLS",LEFT(Table5[[#This Row],[Section]],1)="7","PDB",NOT(ISBLANK(Table5[[#This Row],[Section]])),"No")</f>
        <v>No</v>
      </c>
    </row>
    <row r="3662" spans="1:13" x14ac:dyDescent="0.25">
      <c r="A3662" s="126" t="s">
        <v>1790</v>
      </c>
      <c r="B3662" s="126" t="s">
        <v>17222</v>
      </c>
      <c r="C3662" s="126" t="s">
        <v>98</v>
      </c>
      <c r="D3662" s="127">
        <v>0.27300000000000002</v>
      </c>
      <c r="E3662" s="128">
        <v>125</v>
      </c>
      <c r="F3662" s="128">
        <v>125</v>
      </c>
      <c r="G3662" s="126" t="s">
        <v>13712</v>
      </c>
      <c r="H3662" s="126" t="s">
        <v>20120</v>
      </c>
      <c r="I3662" s="126" t="s">
        <v>21055</v>
      </c>
      <c r="J3662" s="126" t="s">
        <v>26232</v>
      </c>
      <c r="K3662" s="9">
        <f>_xlfn.IFNA(VLOOKUP(Table5[[#This Row],[Section]],SubSill_Tier,2,FALSE),0)</f>
        <v>0</v>
      </c>
      <c r="L3662" s="9" t="str">
        <f t="shared" si="66"/>
        <v/>
      </c>
      <c r="M3662" s="205" t="str" cm="1">
        <f t="array" ref="M3662">_xlfn.IFS(NOT(ISERROR(VLOOKUP(Table5[[#This Row],[Section]],TB_notTB,1,FALSE))),"No",LEFT(Table5[[#This Row],[Section]],3)="ETB","PLS",LEFT(Table5[[#This Row],[Section]],1)="7","PDB",NOT(ISBLANK(Table5[[#This Row],[Section]])),"No")</f>
        <v>No</v>
      </c>
    </row>
    <row r="3663" spans="1:13" x14ac:dyDescent="0.25">
      <c r="A3663" s="126" t="s">
        <v>1791</v>
      </c>
      <c r="B3663" s="126" t="s">
        <v>17222</v>
      </c>
      <c r="C3663" s="126" t="s">
        <v>98</v>
      </c>
      <c r="D3663" s="127">
        <v>0.60299999999999998</v>
      </c>
      <c r="E3663" s="128">
        <v>139</v>
      </c>
      <c r="F3663" s="128">
        <v>100</v>
      </c>
      <c r="G3663" s="126" t="s">
        <v>13712</v>
      </c>
      <c r="H3663" s="126" t="s">
        <v>20120</v>
      </c>
      <c r="I3663" s="126" t="s">
        <v>21055</v>
      </c>
      <c r="J3663" s="126" t="s">
        <v>26232</v>
      </c>
      <c r="K3663" s="9">
        <f>_xlfn.IFNA(VLOOKUP(Table5[[#This Row],[Section]],SubSill_Tier,2,FALSE),0)</f>
        <v>0</v>
      </c>
      <c r="L3663" s="9" t="str">
        <f t="shared" si="66"/>
        <v/>
      </c>
      <c r="M3663" s="205" t="str" cm="1">
        <f t="array" ref="M3663">_xlfn.IFS(NOT(ISERROR(VLOOKUP(Table5[[#This Row],[Section]],TB_notTB,1,FALSE))),"No",LEFT(Table5[[#This Row],[Section]],3)="ETB","PLS",LEFT(Table5[[#This Row],[Section]],1)="7","PDB",NOT(ISBLANK(Table5[[#This Row],[Section]])),"No")</f>
        <v>No</v>
      </c>
    </row>
    <row r="3664" spans="1:13" x14ac:dyDescent="0.25">
      <c r="A3664" s="126" t="s">
        <v>1792</v>
      </c>
      <c r="B3664" s="126" t="s">
        <v>17222</v>
      </c>
      <c r="C3664" s="126" t="s">
        <v>98</v>
      </c>
      <c r="D3664" s="127">
        <v>1.4910000000000001</v>
      </c>
      <c r="E3664" s="128">
        <v>265</v>
      </c>
      <c r="F3664" s="128">
        <v>110</v>
      </c>
      <c r="G3664" s="126" t="s">
        <v>13712</v>
      </c>
      <c r="H3664" s="126" t="s">
        <v>20120</v>
      </c>
      <c r="I3664" s="126" t="s">
        <v>21055</v>
      </c>
      <c r="J3664" s="126" t="s">
        <v>26232</v>
      </c>
      <c r="K3664" s="9">
        <f>_xlfn.IFNA(VLOOKUP(Table5[[#This Row],[Section]],SubSill_Tier,2,FALSE),0)</f>
        <v>0</v>
      </c>
      <c r="L3664" s="9" t="str">
        <f t="shared" si="66"/>
        <v/>
      </c>
      <c r="M3664" s="205" t="str" cm="1">
        <f t="array" ref="M3664">_xlfn.IFS(NOT(ISERROR(VLOOKUP(Table5[[#This Row],[Section]],TB_notTB,1,FALSE))),"No",LEFT(Table5[[#This Row],[Section]],3)="ETB","PLS",LEFT(Table5[[#This Row],[Section]],1)="7","PDB",NOT(ISBLANK(Table5[[#This Row],[Section]])),"No")</f>
        <v>No</v>
      </c>
    </row>
    <row r="3665" spans="1:13" x14ac:dyDescent="0.25">
      <c r="A3665" s="126" t="s">
        <v>1793</v>
      </c>
      <c r="B3665" s="126" t="s">
        <v>17222</v>
      </c>
      <c r="C3665" s="126" t="s">
        <v>98</v>
      </c>
      <c r="D3665" s="127">
        <v>3.6469999999999998</v>
      </c>
      <c r="E3665" s="128">
        <v>505</v>
      </c>
      <c r="F3665" s="128">
        <v>350</v>
      </c>
      <c r="G3665" s="126" t="s">
        <v>13712</v>
      </c>
      <c r="H3665" s="126" t="s">
        <v>20120</v>
      </c>
      <c r="I3665" s="126" t="s">
        <v>21055</v>
      </c>
      <c r="J3665" s="126" t="s">
        <v>26232</v>
      </c>
      <c r="K3665" s="9">
        <f>_xlfn.IFNA(VLOOKUP(Table5[[#This Row],[Section]],SubSill_Tier,2,FALSE),0)</f>
        <v>0</v>
      </c>
      <c r="L3665" s="9" t="str">
        <f t="shared" si="66"/>
        <v/>
      </c>
      <c r="M3665" s="205" t="str" cm="1">
        <f t="array" ref="M3665">_xlfn.IFS(NOT(ISERROR(VLOOKUP(Table5[[#This Row],[Section]],TB_notTB,1,FALSE))),"No",LEFT(Table5[[#This Row],[Section]],3)="ETB","PLS",LEFT(Table5[[#This Row],[Section]],1)="7","PDB",NOT(ISBLANK(Table5[[#This Row],[Section]])),"No")</f>
        <v>No</v>
      </c>
    </row>
    <row r="3666" spans="1:13" x14ac:dyDescent="0.25">
      <c r="A3666" s="126" t="s">
        <v>1794</v>
      </c>
      <c r="B3666" s="126" t="s">
        <v>17222</v>
      </c>
      <c r="C3666" s="126" t="s">
        <v>98</v>
      </c>
      <c r="D3666" s="127">
        <v>2.7440000000000002</v>
      </c>
      <c r="E3666" s="128">
        <v>571</v>
      </c>
      <c r="F3666" s="128">
        <v>300</v>
      </c>
      <c r="G3666" s="126" t="s">
        <v>13712</v>
      </c>
      <c r="H3666" s="126" t="s">
        <v>20120</v>
      </c>
      <c r="I3666" s="126" t="s">
        <v>21055</v>
      </c>
      <c r="J3666" s="126" t="s">
        <v>26232</v>
      </c>
      <c r="K3666" s="9">
        <f>_xlfn.IFNA(VLOOKUP(Table5[[#This Row],[Section]],SubSill_Tier,2,FALSE),0)</f>
        <v>0</v>
      </c>
      <c r="L3666" s="9" t="str">
        <f t="shared" si="66"/>
        <v/>
      </c>
      <c r="M3666" s="205" t="str" cm="1">
        <f t="array" ref="M3666">_xlfn.IFS(NOT(ISERROR(VLOOKUP(Table5[[#This Row],[Section]],TB_notTB,1,FALSE))),"No",LEFT(Table5[[#This Row],[Section]],3)="ETB","PLS",LEFT(Table5[[#This Row],[Section]],1)="7","PDB",NOT(ISBLANK(Table5[[#This Row],[Section]])),"No")</f>
        <v>No</v>
      </c>
    </row>
    <row r="3667" spans="1:13" x14ac:dyDescent="0.25">
      <c r="A3667" s="126" t="s">
        <v>1795</v>
      </c>
      <c r="B3667" s="126" t="s">
        <v>1796</v>
      </c>
      <c r="C3667" s="126" t="s">
        <v>75</v>
      </c>
      <c r="D3667" s="127">
        <v>0.19900000000000001</v>
      </c>
      <c r="E3667" s="128">
        <v>123</v>
      </c>
      <c r="F3667" s="128">
        <v>100</v>
      </c>
      <c r="G3667" s="126" t="s">
        <v>13726</v>
      </c>
      <c r="H3667" s="126" t="s">
        <v>20136</v>
      </c>
      <c r="I3667" s="126" t="s">
        <v>21065</v>
      </c>
      <c r="J3667" s="126" t="s">
        <v>26241</v>
      </c>
      <c r="K3667" s="9">
        <f>_xlfn.IFNA(VLOOKUP(Table5[[#This Row],[Section]],SubSill_Tier,2,FALSE),0)</f>
        <v>0</v>
      </c>
      <c r="L3667" s="9" t="str">
        <f t="shared" si="66"/>
        <v/>
      </c>
      <c r="M3667" s="205" t="str" cm="1">
        <f t="array" ref="M3667">_xlfn.IFS(NOT(ISERROR(VLOOKUP(Table5[[#This Row],[Section]],TB_notTB,1,FALSE))),"No",LEFT(Table5[[#This Row],[Section]],3)="ETB","PLS",LEFT(Table5[[#This Row],[Section]],1)="7","PDB",NOT(ISBLANK(Table5[[#This Row],[Section]])),"No")</f>
        <v>No</v>
      </c>
    </row>
    <row r="3668" spans="1:13" x14ac:dyDescent="0.25">
      <c r="A3668" s="126" t="s">
        <v>1797</v>
      </c>
      <c r="B3668" s="126" t="s">
        <v>17222</v>
      </c>
      <c r="C3668" s="126" t="s">
        <v>98</v>
      </c>
      <c r="D3668" s="127">
        <v>0.14099999999999999</v>
      </c>
      <c r="E3668" s="128">
        <v>100</v>
      </c>
      <c r="F3668" s="128">
        <v>100</v>
      </c>
      <c r="G3668" s="126" t="s">
        <v>13735</v>
      </c>
      <c r="H3668" s="126" t="s">
        <v>20146</v>
      </c>
      <c r="I3668" s="126" t="s">
        <v>20147</v>
      </c>
      <c r="J3668" s="126" t="s">
        <v>26234</v>
      </c>
      <c r="K3668" s="9">
        <f>_xlfn.IFNA(VLOOKUP(Table5[[#This Row],[Section]],SubSill_Tier,2,FALSE),0)</f>
        <v>0</v>
      </c>
      <c r="L3668" s="9" t="str">
        <f t="shared" si="66"/>
        <v/>
      </c>
      <c r="M3668" s="205" t="str" cm="1">
        <f t="array" ref="M3668">_xlfn.IFS(NOT(ISERROR(VLOOKUP(Table5[[#This Row],[Section]],TB_notTB,1,FALSE))),"No",LEFT(Table5[[#This Row],[Section]],3)="ETB","PLS",LEFT(Table5[[#This Row],[Section]],1)="7","PDB",NOT(ISBLANK(Table5[[#This Row],[Section]])),"No")</f>
        <v>No</v>
      </c>
    </row>
    <row r="3669" spans="1:13" x14ac:dyDescent="0.25">
      <c r="A3669" s="126" t="s">
        <v>1798</v>
      </c>
      <c r="B3669" s="126" t="s">
        <v>17222</v>
      </c>
      <c r="C3669" s="126" t="s">
        <v>98</v>
      </c>
      <c r="D3669" s="127">
        <v>0.42099999999999999</v>
      </c>
      <c r="E3669" s="128">
        <v>163</v>
      </c>
      <c r="F3669" s="128">
        <v>163</v>
      </c>
      <c r="G3669" s="126" t="s">
        <v>13735</v>
      </c>
      <c r="H3669" s="126" t="s">
        <v>21071</v>
      </c>
      <c r="I3669" s="126" t="s">
        <v>21072</v>
      </c>
      <c r="J3669" s="126" t="s">
        <v>26362</v>
      </c>
      <c r="K3669" s="9">
        <f>_xlfn.IFNA(VLOOKUP(Table5[[#This Row],[Section]],SubSill_Tier,2,FALSE),0)</f>
        <v>0</v>
      </c>
      <c r="L3669" s="9" t="str">
        <f t="shared" si="66"/>
        <v/>
      </c>
      <c r="M3669" s="205" t="str" cm="1">
        <f t="array" ref="M3669">_xlfn.IFS(NOT(ISERROR(VLOOKUP(Table5[[#This Row],[Section]],TB_notTB,1,FALSE))),"No",LEFT(Table5[[#This Row],[Section]],3)="ETB","PLS",LEFT(Table5[[#This Row],[Section]],1)="7","PDB",NOT(ISBLANK(Table5[[#This Row],[Section]])),"No")</f>
        <v>No</v>
      </c>
    </row>
    <row r="3670" spans="1:13" x14ac:dyDescent="0.25">
      <c r="A3670" s="126" t="s">
        <v>1799</v>
      </c>
      <c r="B3670" s="126" t="s">
        <v>17222</v>
      </c>
      <c r="C3670" s="126" t="s">
        <v>98</v>
      </c>
      <c r="D3670" s="127">
        <v>0.499</v>
      </c>
      <c r="E3670" s="128">
        <v>100</v>
      </c>
      <c r="F3670" s="128">
        <v>100</v>
      </c>
      <c r="G3670" s="126" t="s">
        <v>13735</v>
      </c>
      <c r="H3670" s="126" t="s">
        <v>20146</v>
      </c>
      <c r="I3670" s="126" t="s">
        <v>20147</v>
      </c>
      <c r="J3670" s="126" t="s">
        <v>26234</v>
      </c>
      <c r="K3670" s="9">
        <f>_xlfn.IFNA(VLOOKUP(Table5[[#This Row],[Section]],SubSill_Tier,2,FALSE),0)</f>
        <v>0</v>
      </c>
      <c r="L3670" s="9" t="str">
        <f t="shared" si="66"/>
        <v/>
      </c>
      <c r="M3670" s="205" t="str" cm="1">
        <f t="array" ref="M3670">_xlfn.IFS(NOT(ISERROR(VLOOKUP(Table5[[#This Row],[Section]],TB_notTB,1,FALSE))),"No",LEFT(Table5[[#This Row],[Section]],3)="ETB","PLS",LEFT(Table5[[#This Row],[Section]],1)="7","PDB",NOT(ISBLANK(Table5[[#This Row],[Section]])),"No")</f>
        <v>No</v>
      </c>
    </row>
    <row r="3671" spans="1:13" x14ac:dyDescent="0.25">
      <c r="A3671" s="126" t="s">
        <v>1800</v>
      </c>
      <c r="B3671" s="126" t="s">
        <v>17222</v>
      </c>
      <c r="C3671" s="126" t="s">
        <v>98</v>
      </c>
      <c r="D3671" s="127">
        <v>0.751</v>
      </c>
      <c r="E3671" s="128">
        <v>373</v>
      </c>
      <c r="F3671" s="128">
        <v>116</v>
      </c>
      <c r="G3671" s="126" t="s">
        <v>13736</v>
      </c>
      <c r="H3671" s="126" t="s">
        <v>20148</v>
      </c>
      <c r="I3671" s="126" t="s">
        <v>21073</v>
      </c>
      <c r="J3671" s="126" t="s">
        <v>26232</v>
      </c>
      <c r="K3671" s="9">
        <f>_xlfn.IFNA(VLOOKUP(Table5[[#This Row],[Section]],SubSill_Tier,2,FALSE),0)</f>
        <v>0</v>
      </c>
      <c r="L3671" s="9" t="str">
        <f t="shared" si="66"/>
        <v/>
      </c>
      <c r="M3671" s="205" t="str" cm="1">
        <f t="array" ref="M3671">_xlfn.IFS(NOT(ISERROR(VLOOKUP(Table5[[#This Row],[Section]],TB_notTB,1,FALSE))),"No",LEFT(Table5[[#This Row],[Section]],3)="ETB","PLS",LEFT(Table5[[#This Row],[Section]],1)="7","PDB",NOT(ISBLANK(Table5[[#This Row],[Section]])),"No")</f>
        <v>No</v>
      </c>
    </row>
    <row r="3672" spans="1:13" x14ac:dyDescent="0.25">
      <c r="A3672" s="126" t="s">
        <v>1801</v>
      </c>
      <c r="B3672" s="126" t="s">
        <v>17222</v>
      </c>
      <c r="C3672" s="126" t="s">
        <v>98</v>
      </c>
      <c r="D3672" s="127">
        <v>0.97899999999999998</v>
      </c>
      <c r="E3672" s="128">
        <v>458</v>
      </c>
      <c r="F3672" s="128">
        <v>118</v>
      </c>
      <c r="G3672" s="126" t="s">
        <v>13736</v>
      </c>
      <c r="H3672" s="126" t="s">
        <v>20148</v>
      </c>
      <c r="I3672" s="126" t="s">
        <v>21073</v>
      </c>
      <c r="J3672" s="126" t="s">
        <v>26239</v>
      </c>
      <c r="K3672" s="9">
        <f>_xlfn.IFNA(VLOOKUP(Table5[[#This Row],[Section]],SubSill_Tier,2,FALSE),0)</f>
        <v>0</v>
      </c>
      <c r="L3672" s="9" t="str">
        <f t="shared" si="66"/>
        <v/>
      </c>
      <c r="M3672" s="205" t="str" cm="1">
        <f t="array" ref="M3672">_xlfn.IFS(NOT(ISERROR(VLOOKUP(Table5[[#This Row],[Section]],TB_notTB,1,FALSE))),"No",LEFT(Table5[[#This Row],[Section]],3)="ETB","PLS",LEFT(Table5[[#This Row],[Section]],1)="7","PDB",NOT(ISBLANK(Table5[[#This Row],[Section]])),"No")</f>
        <v>No</v>
      </c>
    </row>
    <row r="3673" spans="1:13" x14ac:dyDescent="0.25">
      <c r="A3673" s="126" t="s">
        <v>1802</v>
      </c>
      <c r="B3673" s="126" t="s">
        <v>17222</v>
      </c>
      <c r="C3673" s="126" t="s">
        <v>98</v>
      </c>
      <c r="D3673" s="127">
        <v>0.188</v>
      </c>
      <c r="E3673" s="128">
        <v>100</v>
      </c>
      <c r="F3673" s="128">
        <v>100</v>
      </c>
      <c r="G3673" s="126" t="s">
        <v>13736</v>
      </c>
      <c r="H3673" s="126" t="s">
        <v>20148</v>
      </c>
      <c r="I3673" s="126" t="s">
        <v>21073</v>
      </c>
      <c r="J3673" s="126" t="s">
        <v>26232</v>
      </c>
      <c r="K3673" s="9">
        <f>_xlfn.IFNA(VLOOKUP(Table5[[#This Row],[Section]],SubSill_Tier,2,FALSE),0)</f>
        <v>0</v>
      </c>
      <c r="L3673" s="9" t="str">
        <f t="shared" si="66"/>
        <v/>
      </c>
      <c r="M3673" s="205" t="str" cm="1">
        <f t="array" ref="M3673">_xlfn.IFS(NOT(ISERROR(VLOOKUP(Table5[[#This Row],[Section]],TB_notTB,1,FALSE))),"No",LEFT(Table5[[#This Row],[Section]],3)="ETB","PLS",LEFT(Table5[[#This Row],[Section]],1)="7","PDB",NOT(ISBLANK(Table5[[#This Row],[Section]])),"No")</f>
        <v>No</v>
      </c>
    </row>
    <row r="3674" spans="1:13" x14ac:dyDescent="0.25">
      <c r="A3674" s="126" t="s">
        <v>7175</v>
      </c>
      <c r="B3674" s="126" t="s">
        <v>3598</v>
      </c>
      <c r="C3674" s="126" t="s">
        <v>98</v>
      </c>
      <c r="D3674" s="127">
        <v>2.5070000000000001</v>
      </c>
      <c r="E3674" s="128">
        <v>492</v>
      </c>
      <c r="F3674" s="128">
        <v>492</v>
      </c>
      <c r="G3674" s="126" t="s">
        <v>13724</v>
      </c>
      <c r="H3674" s="126" t="s">
        <v>20186</v>
      </c>
      <c r="I3674" s="126" t="s">
        <v>22099</v>
      </c>
      <c r="J3674" s="126" t="s">
        <v>26234</v>
      </c>
      <c r="K3674" s="9">
        <f>_xlfn.IFNA(VLOOKUP(Table5[[#This Row],[Section]],SubSill_Tier,2,FALSE),0)</f>
        <v>0</v>
      </c>
      <c r="L3674" s="9" t="str">
        <f t="shared" si="66"/>
        <v/>
      </c>
      <c r="M3674" s="205" t="str" cm="1">
        <f t="array" ref="M3674">_xlfn.IFS(NOT(ISERROR(VLOOKUP(Table5[[#This Row],[Section]],TB_notTB,1,FALSE))),"No",LEFT(Table5[[#This Row],[Section]],3)="ETB","PLS",LEFT(Table5[[#This Row],[Section]],1)="7","PDB",NOT(ISBLANK(Table5[[#This Row],[Section]])),"No")</f>
        <v>No</v>
      </c>
    </row>
    <row r="3675" spans="1:13" x14ac:dyDescent="0.25">
      <c r="A3675" s="126" t="s">
        <v>1803</v>
      </c>
      <c r="B3675" s="126" t="s">
        <v>17222</v>
      </c>
      <c r="C3675" s="126" t="s">
        <v>98</v>
      </c>
      <c r="D3675" s="127">
        <v>0.71399999999999997</v>
      </c>
      <c r="E3675" s="128">
        <v>222</v>
      </c>
      <c r="F3675" s="128">
        <v>222</v>
      </c>
      <c r="G3675" s="126" t="s">
        <v>13712</v>
      </c>
      <c r="H3675" s="126" t="s">
        <v>20120</v>
      </c>
      <c r="I3675" s="126" t="s">
        <v>21055</v>
      </c>
      <c r="J3675" s="126" t="s">
        <v>26232</v>
      </c>
      <c r="K3675" s="9">
        <f>_xlfn.IFNA(VLOOKUP(Table5[[#This Row],[Section]],SubSill_Tier,2,FALSE),0)</f>
        <v>0</v>
      </c>
      <c r="L3675" s="9" t="str">
        <f t="shared" si="66"/>
        <v/>
      </c>
      <c r="M3675" s="205" t="str" cm="1">
        <f t="array" ref="M3675">_xlfn.IFS(NOT(ISERROR(VLOOKUP(Table5[[#This Row],[Section]],TB_notTB,1,FALSE))),"No",LEFT(Table5[[#This Row],[Section]],3)="ETB","PLS",LEFT(Table5[[#This Row],[Section]],1)="7","PDB",NOT(ISBLANK(Table5[[#This Row],[Section]])),"No")</f>
        <v>No</v>
      </c>
    </row>
    <row r="3676" spans="1:13" x14ac:dyDescent="0.25">
      <c r="A3676" s="126" t="s">
        <v>1804</v>
      </c>
      <c r="B3676" s="126" t="s">
        <v>17222</v>
      </c>
      <c r="C3676" s="126" t="s">
        <v>98</v>
      </c>
      <c r="D3676" s="127">
        <v>1.3149999999999999</v>
      </c>
      <c r="E3676" s="128">
        <v>593</v>
      </c>
      <c r="F3676" s="128">
        <v>143</v>
      </c>
      <c r="G3676" s="126" t="s">
        <v>13736</v>
      </c>
      <c r="H3676" s="126" t="s">
        <v>20148</v>
      </c>
      <c r="I3676" s="126" t="s">
        <v>21073</v>
      </c>
      <c r="J3676" s="126" t="s">
        <v>26239</v>
      </c>
      <c r="K3676" s="9">
        <f>_xlfn.IFNA(VLOOKUP(Table5[[#This Row],[Section]],SubSill_Tier,2,FALSE),0)</f>
        <v>0</v>
      </c>
      <c r="L3676" s="9" t="str">
        <f t="shared" si="66"/>
        <v/>
      </c>
      <c r="M3676" s="205" t="str" cm="1">
        <f t="array" ref="M3676">_xlfn.IFS(NOT(ISERROR(VLOOKUP(Table5[[#This Row],[Section]],TB_notTB,1,FALSE))),"No",LEFT(Table5[[#This Row],[Section]],3)="ETB","PLS",LEFT(Table5[[#This Row],[Section]],1)="7","PDB",NOT(ISBLANK(Table5[[#This Row],[Section]])),"No")</f>
        <v>No</v>
      </c>
    </row>
    <row r="3677" spans="1:13" x14ac:dyDescent="0.25">
      <c r="A3677" s="126" t="s">
        <v>1805</v>
      </c>
      <c r="B3677" s="126" t="s">
        <v>17222</v>
      </c>
      <c r="C3677" s="126" t="s">
        <v>98</v>
      </c>
      <c r="D3677" s="127">
        <v>4.1050000000000004</v>
      </c>
      <c r="E3677" s="128">
        <v>483</v>
      </c>
      <c r="F3677" s="128">
        <v>483</v>
      </c>
      <c r="G3677" s="126" t="s">
        <v>13712</v>
      </c>
      <c r="H3677" s="126" t="s">
        <v>20120</v>
      </c>
      <c r="I3677" s="126" t="s">
        <v>21055</v>
      </c>
      <c r="J3677" s="126" t="s">
        <v>26294</v>
      </c>
      <c r="K3677" s="9">
        <f>_xlfn.IFNA(VLOOKUP(Table5[[#This Row],[Section]],SubSill_Tier,2,FALSE),0)</f>
        <v>0</v>
      </c>
      <c r="L3677" s="9" t="str">
        <f t="shared" si="66"/>
        <v/>
      </c>
      <c r="M3677" s="205" t="str" cm="1">
        <f t="array" ref="M3677">_xlfn.IFS(NOT(ISERROR(VLOOKUP(Table5[[#This Row],[Section]],TB_notTB,1,FALSE))),"No",LEFT(Table5[[#This Row],[Section]],3)="ETB","PLS",LEFT(Table5[[#This Row],[Section]],1)="7","PDB",NOT(ISBLANK(Table5[[#This Row],[Section]])),"No")</f>
        <v>No</v>
      </c>
    </row>
    <row r="3678" spans="1:13" x14ac:dyDescent="0.25">
      <c r="A3678" s="126" t="s">
        <v>7176</v>
      </c>
      <c r="B3678" s="126" t="s">
        <v>3598</v>
      </c>
      <c r="C3678" s="126" t="s">
        <v>98</v>
      </c>
      <c r="D3678" s="127">
        <v>2.6520000000000001</v>
      </c>
      <c r="E3678" s="128">
        <v>508</v>
      </c>
      <c r="F3678" s="128">
        <v>508</v>
      </c>
      <c r="G3678" s="126" t="s">
        <v>13764</v>
      </c>
      <c r="H3678" s="126" t="s">
        <v>20121</v>
      </c>
      <c r="I3678" s="126" t="s">
        <v>20122</v>
      </c>
      <c r="J3678" s="126" t="s">
        <v>26234</v>
      </c>
      <c r="K3678" s="9">
        <f>_xlfn.IFNA(VLOOKUP(Table5[[#This Row],[Section]],SubSill_Tier,2,FALSE),0)</f>
        <v>0</v>
      </c>
      <c r="L3678" s="9" t="str">
        <f t="shared" si="66"/>
        <v/>
      </c>
      <c r="M3678" s="205" t="str" cm="1">
        <f t="array" ref="M3678">_xlfn.IFS(NOT(ISERROR(VLOOKUP(Table5[[#This Row],[Section]],TB_notTB,1,FALSE))),"No",LEFT(Table5[[#This Row],[Section]],3)="ETB","PLS",LEFT(Table5[[#This Row],[Section]],1)="7","PDB",NOT(ISBLANK(Table5[[#This Row],[Section]])),"No")</f>
        <v>No</v>
      </c>
    </row>
    <row r="3679" spans="1:13" x14ac:dyDescent="0.25">
      <c r="A3679" s="126" t="s">
        <v>1806</v>
      </c>
      <c r="B3679" s="126" t="s">
        <v>17222</v>
      </c>
      <c r="C3679" s="126" t="s">
        <v>98</v>
      </c>
      <c r="D3679" s="127">
        <v>1.7949999999999999</v>
      </c>
      <c r="E3679" s="128">
        <v>345</v>
      </c>
      <c r="F3679" s="128">
        <v>201</v>
      </c>
      <c r="G3679" s="126" t="s">
        <v>13712</v>
      </c>
      <c r="H3679" s="126" t="s">
        <v>20120</v>
      </c>
      <c r="I3679" s="126" t="s">
        <v>21055</v>
      </c>
      <c r="J3679" s="126" t="s">
        <v>26232</v>
      </c>
      <c r="K3679" s="9">
        <f>_xlfn.IFNA(VLOOKUP(Table5[[#This Row],[Section]],SubSill_Tier,2,FALSE),0)</f>
        <v>0</v>
      </c>
      <c r="L3679" s="9" t="str">
        <f t="shared" si="66"/>
        <v/>
      </c>
      <c r="M3679" s="205" t="str" cm="1">
        <f t="array" ref="M3679">_xlfn.IFS(NOT(ISERROR(VLOOKUP(Table5[[#This Row],[Section]],TB_notTB,1,FALSE))),"No",LEFT(Table5[[#This Row],[Section]],3)="ETB","PLS",LEFT(Table5[[#This Row],[Section]],1)="7","PDB",NOT(ISBLANK(Table5[[#This Row],[Section]])),"No")</f>
        <v>No</v>
      </c>
    </row>
    <row r="3680" spans="1:13" x14ac:dyDescent="0.25">
      <c r="A3680" s="126" t="s">
        <v>7177</v>
      </c>
      <c r="B3680" s="126" t="s">
        <v>3598</v>
      </c>
      <c r="C3680" s="126" t="s">
        <v>98</v>
      </c>
      <c r="D3680" s="127">
        <v>0.92800000000000005</v>
      </c>
      <c r="E3680" s="128">
        <v>406</v>
      </c>
      <c r="F3680" s="128">
        <v>168</v>
      </c>
      <c r="G3680" s="126" t="s">
        <v>13721</v>
      </c>
      <c r="H3680" s="126" t="s">
        <v>20121</v>
      </c>
      <c r="I3680" s="126" t="s">
        <v>20122</v>
      </c>
      <c r="J3680" s="126" t="s">
        <v>26234</v>
      </c>
      <c r="K3680" s="9">
        <f>_xlfn.IFNA(VLOOKUP(Table5[[#This Row],[Section]],SubSill_Tier,2,FALSE),0)</f>
        <v>0</v>
      </c>
      <c r="L3680" s="9" t="str">
        <f t="shared" si="66"/>
        <v/>
      </c>
      <c r="M3680" s="205" t="str" cm="1">
        <f t="array" ref="M3680">_xlfn.IFS(NOT(ISERROR(VLOOKUP(Table5[[#This Row],[Section]],TB_notTB,1,FALSE))),"No",LEFT(Table5[[#This Row],[Section]],3)="ETB","PLS",LEFT(Table5[[#This Row],[Section]],1)="7","PDB",NOT(ISBLANK(Table5[[#This Row],[Section]])),"No")</f>
        <v>No</v>
      </c>
    </row>
    <row r="3681" spans="1:13" x14ac:dyDescent="0.25">
      <c r="A3681" s="126" t="s">
        <v>7178</v>
      </c>
      <c r="B3681" s="126" t="s">
        <v>3598</v>
      </c>
      <c r="C3681" s="126" t="s">
        <v>98</v>
      </c>
      <c r="D3681" s="127">
        <v>2.7269999999999999</v>
      </c>
      <c r="E3681" s="128">
        <v>560</v>
      </c>
      <c r="F3681" s="128">
        <v>560</v>
      </c>
      <c r="G3681" s="126" t="s">
        <v>13721</v>
      </c>
      <c r="H3681" s="126" t="s">
        <v>20121</v>
      </c>
      <c r="I3681" s="126" t="s">
        <v>20122</v>
      </c>
      <c r="J3681" s="126" t="s">
        <v>26234</v>
      </c>
      <c r="K3681" s="9">
        <f>_xlfn.IFNA(VLOOKUP(Table5[[#This Row],[Section]],SubSill_Tier,2,FALSE),0)</f>
        <v>0</v>
      </c>
      <c r="L3681" s="9" t="str">
        <f t="shared" si="66"/>
        <v/>
      </c>
      <c r="M3681" s="205" t="str" cm="1">
        <f t="array" ref="M3681">_xlfn.IFS(NOT(ISERROR(VLOOKUP(Table5[[#This Row],[Section]],TB_notTB,1,FALSE))),"No",LEFT(Table5[[#This Row],[Section]],3)="ETB","PLS",LEFT(Table5[[#This Row],[Section]],1)="7","PDB",NOT(ISBLANK(Table5[[#This Row],[Section]])),"No")</f>
        <v>No</v>
      </c>
    </row>
    <row r="3682" spans="1:13" x14ac:dyDescent="0.25">
      <c r="A3682" s="126" t="s">
        <v>11779</v>
      </c>
      <c r="B3682" s="126" t="s">
        <v>11780</v>
      </c>
      <c r="C3682" s="126" t="s">
        <v>98</v>
      </c>
      <c r="D3682" s="127">
        <v>0.39100000000000001</v>
      </c>
      <c r="E3682" s="128">
        <v>176</v>
      </c>
      <c r="F3682" s="128">
        <v>100</v>
      </c>
      <c r="G3682" s="126" t="s">
        <v>13761</v>
      </c>
      <c r="H3682" s="126" t="s">
        <v>20256</v>
      </c>
      <c r="I3682" s="126" t="s">
        <v>21097</v>
      </c>
      <c r="J3682" s="126" t="s">
        <v>26259</v>
      </c>
      <c r="K3682" s="9">
        <f>_xlfn.IFNA(VLOOKUP(Table5[[#This Row],[Section]],SubSill_Tier,2,FALSE),0)</f>
        <v>0</v>
      </c>
      <c r="L3682" s="9" t="str">
        <f t="shared" si="66"/>
        <v/>
      </c>
      <c r="M3682" s="205" t="str" cm="1">
        <f t="array" ref="M3682">_xlfn.IFS(NOT(ISERROR(VLOOKUP(Table5[[#This Row],[Section]],TB_notTB,1,FALSE))),"No",LEFT(Table5[[#This Row],[Section]],3)="ETB","PLS",LEFT(Table5[[#This Row],[Section]],1)="7","PDB",NOT(ISBLANK(Table5[[#This Row],[Section]])),"No")</f>
        <v>No</v>
      </c>
    </row>
    <row r="3683" spans="1:13" x14ac:dyDescent="0.25">
      <c r="A3683" s="126" t="s">
        <v>1807</v>
      </c>
      <c r="B3683" s="126" t="s">
        <v>17222</v>
      </c>
      <c r="C3683" s="126" t="s">
        <v>98</v>
      </c>
      <c r="D3683" s="127">
        <v>0.46600000000000003</v>
      </c>
      <c r="E3683" s="128">
        <v>227</v>
      </c>
      <c r="F3683" s="128">
        <v>227</v>
      </c>
      <c r="G3683" s="126" t="s">
        <v>13735</v>
      </c>
      <c r="H3683" s="126" t="s">
        <v>20146</v>
      </c>
      <c r="I3683" s="126" t="s">
        <v>20147</v>
      </c>
      <c r="J3683" s="126" t="s">
        <v>26234</v>
      </c>
      <c r="K3683" s="9">
        <f>_xlfn.IFNA(VLOOKUP(Table5[[#This Row],[Section]],SubSill_Tier,2,FALSE),0)</f>
        <v>0</v>
      </c>
      <c r="L3683" s="9" t="str">
        <f t="shared" si="66"/>
        <v/>
      </c>
      <c r="M3683" s="205" t="str" cm="1">
        <f t="array" ref="M3683">_xlfn.IFS(NOT(ISERROR(VLOOKUP(Table5[[#This Row],[Section]],TB_notTB,1,FALSE))),"No",LEFT(Table5[[#This Row],[Section]],3)="ETB","PLS",LEFT(Table5[[#This Row],[Section]],1)="7","PDB",NOT(ISBLANK(Table5[[#This Row],[Section]])),"No")</f>
        <v>No</v>
      </c>
    </row>
    <row r="3684" spans="1:13" x14ac:dyDescent="0.25">
      <c r="A3684" s="126" t="s">
        <v>7179</v>
      </c>
      <c r="B3684" s="126" t="s">
        <v>3598</v>
      </c>
      <c r="C3684" s="126" t="s">
        <v>98</v>
      </c>
      <c r="D3684" s="127">
        <v>5.1539999999999999</v>
      </c>
      <c r="E3684" s="128">
        <v>338</v>
      </c>
      <c r="F3684" s="128">
        <v>338</v>
      </c>
      <c r="G3684" s="126" t="s">
        <v>13724</v>
      </c>
      <c r="H3684" s="126" t="s">
        <v>20207</v>
      </c>
      <c r="I3684" s="126" t="s">
        <v>22100</v>
      </c>
      <c r="J3684" s="126" t="s">
        <v>26244</v>
      </c>
      <c r="K3684" s="9">
        <f>_xlfn.IFNA(VLOOKUP(Table5[[#This Row],[Section]],SubSill_Tier,2,FALSE),0)</f>
        <v>0</v>
      </c>
      <c r="L3684" s="9" t="str">
        <f t="shared" si="66"/>
        <v/>
      </c>
      <c r="M3684" s="205" t="str" cm="1">
        <f t="array" ref="M3684">_xlfn.IFS(NOT(ISERROR(VLOOKUP(Table5[[#This Row],[Section]],TB_notTB,1,FALSE))),"No",LEFT(Table5[[#This Row],[Section]],3)="ETB","PLS",LEFT(Table5[[#This Row],[Section]],1)="7","PDB",NOT(ISBLANK(Table5[[#This Row],[Section]])),"No")</f>
        <v>No</v>
      </c>
    </row>
    <row r="3685" spans="1:13" x14ac:dyDescent="0.25">
      <c r="A3685" s="126" t="s">
        <v>7180</v>
      </c>
      <c r="B3685" s="126" t="s">
        <v>3598</v>
      </c>
      <c r="C3685" s="126" t="s">
        <v>98</v>
      </c>
      <c r="D3685" s="127">
        <v>5.2229999999999999</v>
      </c>
      <c r="E3685" s="128">
        <v>544</v>
      </c>
      <c r="F3685" s="128">
        <v>544</v>
      </c>
      <c r="G3685" s="126" t="s">
        <v>13724</v>
      </c>
      <c r="H3685" s="126" t="s">
        <v>20207</v>
      </c>
      <c r="I3685" s="126" t="s">
        <v>22100</v>
      </c>
      <c r="J3685" s="126" t="s">
        <v>26244</v>
      </c>
      <c r="K3685" s="9">
        <f>_xlfn.IFNA(VLOOKUP(Table5[[#This Row],[Section]],SubSill_Tier,2,FALSE),0)</f>
        <v>0</v>
      </c>
      <c r="L3685" s="9" t="str">
        <f t="shared" si="66"/>
        <v/>
      </c>
      <c r="M3685" s="205" t="str" cm="1">
        <f t="array" ref="M3685">_xlfn.IFS(NOT(ISERROR(VLOOKUP(Table5[[#This Row],[Section]],TB_notTB,1,FALSE))),"No",LEFT(Table5[[#This Row],[Section]],3)="ETB","PLS",LEFT(Table5[[#This Row],[Section]],1)="7","PDB",NOT(ISBLANK(Table5[[#This Row],[Section]])),"No")</f>
        <v>No</v>
      </c>
    </row>
    <row r="3686" spans="1:13" x14ac:dyDescent="0.25">
      <c r="A3686" s="126" t="s">
        <v>7181</v>
      </c>
      <c r="B3686" s="126" t="s">
        <v>17222</v>
      </c>
      <c r="C3686" s="126" t="s">
        <v>98</v>
      </c>
      <c r="D3686" s="127">
        <v>3.4870000000000001</v>
      </c>
      <c r="E3686" s="128">
        <v>217</v>
      </c>
      <c r="F3686" s="128">
        <v>217</v>
      </c>
      <c r="G3686" s="126" t="s">
        <v>13750</v>
      </c>
      <c r="H3686" s="126" t="s">
        <v>20132</v>
      </c>
      <c r="I3686" s="126" t="s">
        <v>20133</v>
      </c>
      <c r="J3686" s="126" t="s">
        <v>26250</v>
      </c>
      <c r="K3686" s="9">
        <f>_xlfn.IFNA(VLOOKUP(Table5[[#This Row],[Section]],SubSill_Tier,2,FALSE),0)</f>
        <v>0</v>
      </c>
      <c r="L3686" s="9" t="str">
        <f t="shared" si="66"/>
        <v/>
      </c>
      <c r="M3686" s="205" t="str" cm="1">
        <f t="array" ref="M3686">_xlfn.IFS(NOT(ISERROR(VLOOKUP(Table5[[#This Row],[Section]],TB_notTB,1,FALSE))),"No",LEFT(Table5[[#This Row],[Section]],3)="ETB","PLS",LEFT(Table5[[#This Row],[Section]],1)="7","PDB",NOT(ISBLANK(Table5[[#This Row],[Section]])),"No")</f>
        <v>No</v>
      </c>
    </row>
    <row r="3687" spans="1:13" x14ac:dyDescent="0.25">
      <c r="A3687" s="126" t="s">
        <v>7182</v>
      </c>
      <c r="B3687" s="126" t="s">
        <v>3598</v>
      </c>
      <c r="C3687" s="126" t="s">
        <v>98</v>
      </c>
      <c r="D3687" s="127">
        <v>4.1440000000000001</v>
      </c>
      <c r="E3687" s="128">
        <v>368</v>
      </c>
      <c r="F3687" s="128">
        <v>368</v>
      </c>
      <c r="G3687" s="126" t="s">
        <v>13724</v>
      </c>
      <c r="H3687" s="126" t="s">
        <v>20182</v>
      </c>
      <c r="I3687" s="126" t="s">
        <v>22098</v>
      </c>
      <c r="J3687" s="126" t="s">
        <v>26234</v>
      </c>
      <c r="K3687" s="9">
        <f>_xlfn.IFNA(VLOOKUP(Table5[[#This Row],[Section]],SubSill_Tier,2,FALSE),0)</f>
        <v>0</v>
      </c>
      <c r="L3687" s="9" t="str">
        <f t="shared" si="66"/>
        <v/>
      </c>
      <c r="M3687" s="205" t="str" cm="1">
        <f t="array" ref="M3687">_xlfn.IFS(NOT(ISERROR(VLOOKUP(Table5[[#This Row],[Section]],TB_notTB,1,FALSE))),"No",LEFT(Table5[[#This Row],[Section]],3)="ETB","PLS",LEFT(Table5[[#This Row],[Section]],1)="7","PDB",NOT(ISBLANK(Table5[[#This Row],[Section]])),"No")</f>
        <v>No</v>
      </c>
    </row>
    <row r="3688" spans="1:13" x14ac:dyDescent="0.25">
      <c r="A3688" s="126" t="s">
        <v>7183</v>
      </c>
      <c r="B3688" s="126" t="s">
        <v>3598</v>
      </c>
      <c r="C3688" s="126" t="s">
        <v>98</v>
      </c>
      <c r="D3688" s="127">
        <v>5.1660000000000004</v>
      </c>
      <c r="E3688" s="128">
        <v>375</v>
      </c>
      <c r="F3688" s="128">
        <v>375</v>
      </c>
      <c r="G3688" s="126" t="s">
        <v>13724</v>
      </c>
      <c r="H3688" s="126" t="s">
        <v>20207</v>
      </c>
      <c r="I3688" s="126" t="s">
        <v>22100</v>
      </c>
      <c r="J3688" s="126" t="s">
        <v>26244</v>
      </c>
      <c r="K3688" s="9">
        <f>_xlfn.IFNA(VLOOKUP(Table5[[#This Row],[Section]],SubSill_Tier,2,FALSE),0)</f>
        <v>0</v>
      </c>
      <c r="L3688" s="9" t="str">
        <f t="shared" si="66"/>
        <v/>
      </c>
      <c r="M3688" s="205" t="str" cm="1">
        <f t="array" ref="M3688">_xlfn.IFS(NOT(ISERROR(VLOOKUP(Table5[[#This Row],[Section]],TB_notTB,1,FALSE))),"No",LEFT(Table5[[#This Row],[Section]],3)="ETB","PLS",LEFT(Table5[[#This Row],[Section]],1)="7","PDB",NOT(ISBLANK(Table5[[#This Row],[Section]])),"No")</f>
        <v>No</v>
      </c>
    </row>
    <row r="3689" spans="1:13" x14ac:dyDescent="0.25">
      <c r="A3689" s="126" t="s">
        <v>7184</v>
      </c>
      <c r="B3689" s="126" t="s">
        <v>3598</v>
      </c>
      <c r="C3689" s="126" t="s">
        <v>98</v>
      </c>
      <c r="D3689" s="127">
        <v>0.156</v>
      </c>
      <c r="E3689" s="128">
        <v>100</v>
      </c>
      <c r="F3689" s="128">
        <v>100</v>
      </c>
      <c r="G3689" s="126" t="s">
        <v>13724</v>
      </c>
      <c r="H3689" s="126" t="s">
        <v>20186</v>
      </c>
      <c r="I3689" s="126" t="s">
        <v>22099</v>
      </c>
      <c r="J3689" s="126" t="s">
        <v>26234</v>
      </c>
      <c r="K3689" s="9">
        <f>_xlfn.IFNA(VLOOKUP(Table5[[#This Row],[Section]],SubSill_Tier,2,FALSE),0)</f>
        <v>0</v>
      </c>
      <c r="L3689" s="9" t="str">
        <f t="shared" si="66"/>
        <v/>
      </c>
      <c r="M3689" s="205" t="str" cm="1">
        <f t="array" ref="M3689">_xlfn.IFS(NOT(ISERROR(VLOOKUP(Table5[[#This Row],[Section]],TB_notTB,1,FALSE))),"No",LEFT(Table5[[#This Row],[Section]],3)="ETB","PLS",LEFT(Table5[[#This Row],[Section]],1)="7","PDB",NOT(ISBLANK(Table5[[#This Row],[Section]])),"No")</f>
        <v>No</v>
      </c>
    </row>
    <row r="3690" spans="1:13" x14ac:dyDescent="0.25">
      <c r="A3690" s="126" t="s">
        <v>7185</v>
      </c>
      <c r="B3690" s="126" t="s">
        <v>12574</v>
      </c>
      <c r="C3690" s="126" t="s">
        <v>75</v>
      </c>
      <c r="D3690" s="127">
        <v>1.4410000000000001</v>
      </c>
      <c r="E3690" s="128">
        <v>151</v>
      </c>
      <c r="F3690" s="128">
        <v>151</v>
      </c>
      <c r="G3690" s="126" t="s">
        <v>13716</v>
      </c>
      <c r="H3690" s="126" t="s">
        <v>21094</v>
      </c>
      <c r="I3690" s="126" t="s">
        <v>21095</v>
      </c>
      <c r="J3690" s="126" t="s">
        <v>26233</v>
      </c>
      <c r="K3690" s="9">
        <f>_xlfn.IFNA(VLOOKUP(Table5[[#This Row],[Section]],SubSill_Tier,2,FALSE),0)</f>
        <v>0</v>
      </c>
      <c r="L3690" s="9" t="str">
        <f t="shared" si="66"/>
        <v>Wall</v>
      </c>
      <c r="M3690" s="205" t="str" cm="1">
        <f t="array" ref="M3690">_xlfn.IFS(NOT(ISERROR(VLOOKUP(Table5[[#This Row],[Section]],TB_notTB,1,FALSE))),"No",LEFT(Table5[[#This Row],[Section]],3)="ETB","PLS",LEFT(Table5[[#This Row],[Section]],1)="7","PDB",NOT(ISBLANK(Table5[[#This Row],[Section]])),"No")</f>
        <v>No</v>
      </c>
    </row>
    <row r="3691" spans="1:13" x14ac:dyDescent="0.25">
      <c r="A3691" s="126" t="s">
        <v>1808</v>
      </c>
      <c r="B3691" s="126" t="s">
        <v>17222</v>
      </c>
      <c r="C3691" s="126" t="s">
        <v>98</v>
      </c>
      <c r="D3691" s="127">
        <v>1.9950000000000001</v>
      </c>
      <c r="E3691" s="128">
        <v>446</v>
      </c>
      <c r="F3691" s="128">
        <v>330</v>
      </c>
      <c r="G3691" s="126" t="s">
        <v>13783</v>
      </c>
      <c r="H3691" s="126" t="s">
        <v>20273</v>
      </c>
      <c r="I3691" s="126" t="s">
        <v>21165</v>
      </c>
      <c r="J3691" s="126" t="s">
        <v>26241</v>
      </c>
      <c r="K3691" s="9">
        <f>_xlfn.IFNA(VLOOKUP(Table5[[#This Row],[Section]],SubSill_Tier,2,FALSE),0)</f>
        <v>0</v>
      </c>
      <c r="L3691" s="9" t="str">
        <f t="shared" si="66"/>
        <v/>
      </c>
      <c r="M3691" s="205" t="str" cm="1">
        <f t="array" ref="M3691">_xlfn.IFS(NOT(ISERROR(VLOOKUP(Table5[[#This Row],[Section]],TB_notTB,1,FALSE))),"No",LEFT(Table5[[#This Row],[Section]],3)="ETB","PLS",LEFT(Table5[[#This Row],[Section]],1)="7","PDB",NOT(ISBLANK(Table5[[#This Row],[Section]])),"No")</f>
        <v>No</v>
      </c>
    </row>
    <row r="3692" spans="1:13" x14ac:dyDescent="0.25">
      <c r="A3692" s="126" t="s">
        <v>1809</v>
      </c>
      <c r="B3692" s="126" t="s">
        <v>17222</v>
      </c>
      <c r="C3692" s="126" t="s">
        <v>98</v>
      </c>
      <c r="D3692" s="127">
        <v>2.165</v>
      </c>
      <c r="E3692" s="128">
        <v>473</v>
      </c>
      <c r="F3692" s="128">
        <v>241</v>
      </c>
      <c r="G3692" s="126" t="s">
        <v>13783</v>
      </c>
      <c r="H3692" s="126" t="s">
        <v>20273</v>
      </c>
      <c r="I3692" s="126" t="s">
        <v>21165</v>
      </c>
      <c r="J3692" s="126" t="s">
        <v>26241</v>
      </c>
      <c r="K3692" s="9">
        <f>_xlfn.IFNA(VLOOKUP(Table5[[#This Row],[Section]],SubSill_Tier,2,FALSE),0)</f>
        <v>0</v>
      </c>
      <c r="L3692" s="9" t="str">
        <f t="shared" si="66"/>
        <v/>
      </c>
      <c r="M3692" s="205" t="str" cm="1">
        <f t="array" ref="M3692">_xlfn.IFS(NOT(ISERROR(VLOOKUP(Table5[[#This Row],[Section]],TB_notTB,1,FALSE))),"No",LEFT(Table5[[#This Row],[Section]],3)="ETB","PLS",LEFT(Table5[[#This Row],[Section]],1)="7","PDB",NOT(ISBLANK(Table5[[#This Row],[Section]])),"No")</f>
        <v>No</v>
      </c>
    </row>
    <row r="3693" spans="1:13" x14ac:dyDescent="0.25">
      <c r="A3693" s="126" t="s">
        <v>1810</v>
      </c>
      <c r="B3693" s="126" t="s">
        <v>17222</v>
      </c>
      <c r="C3693" s="126" t="s">
        <v>98</v>
      </c>
      <c r="D3693" s="127">
        <v>1.7549999999999999</v>
      </c>
      <c r="E3693" s="128">
        <v>416</v>
      </c>
      <c r="F3693" s="128">
        <v>299</v>
      </c>
      <c r="G3693" s="126" t="s">
        <v>13783</v>
      </c>
      <c r="H3693" s="126" t="s">
        <v>20273</v>
      </c>
      <c r="I3693" s="126" t="s">
        <v>21165</v>
      </c>
      <c r="J3693" s="126" t="s">
        <v>26241</v>
      </c>
      <c r="K3693" s="9">
        <f>_xlfn.IFNA(VLOOKUP(Table5[[#This Row],[Section]],SubSill_Tier,2,FALSE),0)</f>
        <v>0</v>
      </c>
      <c r="L3693" s="9" t="str">
        <f t="shared" si="66"/>
        <v/>
      </c>
      <c r="M3693" s="205" t="str" cm="1">
        <f t="array" ref="M3693">_xlfn.IFS(NOT(ISERROR(VLOOKUP(Table5[[#This Row],[Section]],TB_notTB,1,FALSE))),"No",LEFT(Table5[[#This Row],[Section]],3)="ETB","PLS",LEFT(Table5[[#This Row],[Section]],1)="7","PDB",NOT(ISBLANK(Table5[[#This Row],[Section]])),"No")</f>
        <v>No</v>
      </c>
    </row>
    <row r="3694" spans="1:13" x14ac:dyDescent="0.25">
      <c r="A3694" s="126" t="s">
        <v>1811</v>
      </c>
      <c r="B3694" s="126" t="s">
        <v>17222</v>
      </c>
      <c r="C3694" s="126" t="s">
        <v>98</v>
      </c>
      <c r="D3694" s="127">
        <v>2.052</v>
      </c>
      <c r="E3694" s="128">
        <v>287</v>
      </c>
      <c r="F3694" s="128">
        <v>287</v>
      </c>
      <c r="G3694" s="126" t="s">
        <v>13784</v>
      </c>
      <c r="H3694" s="126" t="s">
        <v>20274</v>
      </c>
      <c r="I3694" s="126" t="s">
        <v>20275</v>
      </c>
      <c r="J3694" s="126" t="s">
        <v>26232</v>
      </c>
      <c r="K3694" s="9">
        <f>_xlfn.IFNA(VLOOKUP(Table5[[#This Row],[Section]],SubSill_Tier,2,FALSE),0)</f>
        <v>0</v>
      </c>
      <c r="L3694" s="9" t="str">
        <f t="shared" si="66"/>
        <v/>
      </c>
      <c r="M3694" s="205" t="str" cm="1">
        <f t="array" ref="M3694">_xlfn.IFS(NOT(ISERROR(VLOOKUP(Table5[[#This Row],[Section]],TB_notTB,1,FALSE))),"No",LEFT(Table5[[#This Row],[Section]],3)="ETB","PLS",LEFT(Table5[[#This Row],[Section]],1)="7","PDB",NOT(ISBLANK(Table5[[#This Row],[Section]])),"No")</f>
        <v>No</v>
      </c>
    </row>
    <row r="3695" spans="1:13" x14ac:dyDescent="0.25">
      <c r="A3695" s="126" t="s">
        <v>1812</v>
      </c>
      <c r="B3695" s="126" t="s">
        <v>17222</v>
      </c>
      <c r="C3695" s="126" t="s">
        <v>98</v>
      </c>
      <c r="D3695" s="127">
        <v>7.9000000000000001E-2</v>
      </c>
      <c r="E3695" s="128">
        <v>100</v>
      </c>
      <c r="F3695" s="128">
        <v>100</v>
      </c>
      <c r="G3695" s="126" t="s">
        <v>13712</v>
      </c>
      <c r="H3695" s="126" t="s">
        <v>20120</v>
      </c>
      <c r="I3695" s="126" t="s">
        <v>21055</v>
      </c>
      <c r="J3695" s="126" t="s">
        <v>26239</v>
      </c>
      <c r="K3695" s="9">
        <f>_xlfn.IFNA(VLOOKUP(Table5[[#This Row],[Section]],SubSill_Tier,2,FALSE),0)</f>
        <v>0</v>
      </c>
      <c r="L3695" s="9" t="str">
        <f t="shared" si="66"/>
        <v/>
      </c>
      <c r="M3695" s="205" t="str" cm="1">
        <f t="array" ref="M3695">_xlfn.IFS(NOT(ISERROR(VLOOKUP(Table5[[#This Row],[Section]],TB_notTB,1,FALSE))),"No",LEFT(Table5[[#This Row],[Section]],3)="ETB","PLS",LEFT(Table5[[#This Row],[Section]],1)="7","PDB",NOT(ISBLANK(Table5[[#This Row],[Section]])),"No")</f>
        <v>No</v>
      </c>
    </row>
    <row r="3696" spans="1:13" x14ac:dyDescent="0.25">
      <c r="A3696" s="126" t="s">
        <v>13514</v>
      </c>
      <c r="B3696" s="126" t="s">
        <v>13515</v>
      </c>
      <c r="C3696" s="126" t="s">
        <v>75</v>
      </c>
      <c r="D3696" s="127">
        <v>8.907</v>
      </c>
      <c r="E3696" s="128">
        <v>267</v>
      </c>
      <c r="F3696" s="128">
        <v>267</v>
      </c>
      <c r="G3696" s="126" t="s">
        <v>13740</v>
      </c>
      <c r="H3696" s="126" t="s">
        <v>20124</v>
      </c>
      <c r="I3696" s="126" t="s">
        <v>21059</v>
      </c>
      <c r="J3696" s="126" t="s">
        <v>26245</v>
      </c>
      <c r="K3696" s="9">
        <f>_xlfn.IFNA(VLOOKUP(Table5[[#This Row],[Section]],SubSill_Tier,2,FALSE),0)</f>
        <v>0</v>
      </c>
      <c r="L3696" s="9" t="str">
        <f t="shared" si="66"/>
        <v>Wall</v>
      </c>
      <c r="M3696" s="205" t="str" cm="1">
        <f t="array" ref="M3696">_xlfn.IFS(NOT(ISERROR(VLOOKUP(Table5[[#This Row],[Section]],TB_notTB,1,FALSE))),"No",LEFT(Table5[[#This Row],[Section]],3)="ETB","PLS",LEFT(Table5[[#This Row],[Section]],1)="7","PDB",NOT(ISBLANK(Table5[[#This Row],[Section]])),"No")</f>
        <v>No</v>
      </c>
    </row>
    <row r="3697" spans="1:13" x14ac:dyDescent="0.25">
      <c r="A3697" s="126" t="s">
        <v>7186</v>
      </c>
      <c r="B3697" s="126" t="s">
        <v>7187</v>
      </c>
      <c r="C3697" s="126" t="s">
        <v>75</v>
      </c>
      <c r="D3697" s="127">
        <v>0.23599999999999999</v>
      </c>
      <c r="E3697" s="128">
        <v>100</v>
      </c>
      <c r="F3697" s="128">
        <v>100</v>
      </c>
      <c r="G3697" s="126" t="s">
        <v>13713</v>
      </c>
      <c r="H3697" s="126" t="s">
        <v>20121</v>
      </c>
      <c r="I3697" s="126" t="s">
        <v>20122</v>
      </c>
      <c r="J3697" s="126" t="s">
        <v>26234</v>
      </c>
      <c r="K3697" s="9">
        <f>_xlfn.IFNA(VLOOKUP(Table5[[#This Row],[Section]],SubSill_Tier,2,FALSE),0)</f>
        <v>0</v>
      </c>
      <c r="L3697" s="9" t="str">
        <f t="shared" si="66"/>
        <v/>
      </c>
      <c r="M3697" s="205" t="str" cm="1">
        <f t="array" ref="M3697">_xlfn.IFS(NOT(ISERROR(VLOOKUP(Table5[[#This Row],[Section]],TB_notTB,1,FALSE))),"No",LEFT(Table5[[#This Row],[Section]],3)="ETB","PLS",LEFT(Table5[[#This Row],[Section]],1)="7","PDB",NOT(ISBLANK(Table5[[#This Row],[Section]])),"No")</f>
        <v>No</v>
      </c>
    </row>
    <row r="3698" spans="1:13" x14ac:dyDescent="0.25">
      <c r="A3698" s="126" t="s">
        <v>7188</v>
      </c>
      <c r="B3698" s="126" t="s">
        <v>7189</v>
      </c>
      <c r="C3698" s="126" t="s">
        <v>75</v>
      </c>
      <c r="D3698" s="127">
        <v>0.32300000000000001</v>
      </c>
      <c r="E3698" s="128">
        <v>100</v>
      </c>
      <c r="F3698" s="128">
        <v>100</v>
      </c>
      <c r="G3698" s="126" t="s">
        <v>13713</v>
      </c>
      <c r="H3698" s="126" t="s">
        <v>20121</v>
      </c>
      <c r="I3698" s="126" t="s">
        <v>20122</v>
      </c>
      <c r="J3698" s="126" t="s">
        <v>26234</v>
      </c>
      <c r="K3698" s="9">
        <f>_xlfn.IFNA(VLOOKUP(Table5[[#This Row],[Section]],SubSill_Tier,2,FALSE),0)</f>
        <v>0</v>
      </c>
      <c r="L3698" s="9" t="str">
        <f t="shared" si="66"/>
        <v/>
      </c>
      <c r="M3698" s="205" t="str" cm="1">
        <f t="array" ref="M3698">_xlfn.IFS(NOT(ISERROR(VLOOKUP(Table5[[#This Row],[Section]],TB_notTB,1,FALSE))),"No",LEFT(Table5[[#This Row],[Section]],3)="ETB","PLS",LEFT(Table5[[#This Row],[Section]],1)="7","PDB",NOT(ISBLANK(Table5[[#This Row],[Section]])),"No")</f>
        <v>No</v>
      </c>
    </row>
    <row r="3699" spans="1:13" x14ac:dyDescent="0.25">
      <c r="A3699" s="126" t="s">
        <v>7190</v>
      </c>
      <c r="B3699" s="126" t="s">
        <v>7191</v>
      </c>
      <c r="C3699" s="126" t="s">
        <v>75</v>
      </c>
      <c r="D3699" s="127">
        <v>0.1</v>
      </c>
      <c r="E3699" s="128">
        <v>100</v>
      </c>
      <c r="F3699" s="128">
        <v>100</v>
      </c>
      <c r="G3699" s="126" t="s">
        <v>13716</v>
      </c>
      <c r="H3699" s="126" t="s">
        <v>20167</v>
      </c>
      <c r="I3699" s="126" t="s">
        <v>20168</v>
      </c>
      <c r="J3699" s="126" t="s">
        <v>26236</v>
      </c>
      <c r="K3699" s="9">
        <f>_xlfn.IFNA(VLOOKUP(Table5[[#This Row],[Section]],SubSill_Tier,2,FALSE),0)</f>
        <v>0</v>
      </c>
      <c r="L3699" s="9" t="str">
        <f t="shared" si="66"/>
        <v/>
      </c>
      <c r="M3699" s="205" t="str" cm="1">
        <f t="array" ref="M3699">_xlfn.IFS(NOT(ISERROR(VLOOKUP(Table5[[#This Row],[Section]],TB_notTB,1,FALSE))),"No",LEFT(Table5[[#This Row],[Section]],3)="ETB","PLS",LEFT(Table5[[#This Row],[Section]],1)="7","PDB",NOT(ISBLANK(Table5[[#This Row],[Section]])),"No")</f>
        <v>No</v>
      </c>
    </row>
    <row r="3700" spans="1:13" x14ac:dyDescent="0.25">
      <c r="A3700" s="126" t="s">
        <v>7192</v>
      </c>
      <c r="B3700" s="126" t="s">
        <v>7193</v>
      </c>
      <c r="C3700" s="126" t="s">
        <v>75</v>
      </c>
      <c r="D3700" s="127">
        <v>1.046</v>
      </c>
      <c r="E3700" s="128">
        <v>100</v>
      </c>
      <c r="F3700" s="128">
        <v>100</v>
      </c>
      <c r="G3700" s="126" t="s">
        <v>13734</v>
      </c>
      <c r="H3700" s="126" t="s">
        <v>20145</v>
      </c>
      <c r="I3700" s="126" t="s">
        <v>21070</v>
      </c>
      <c r="J3700" s="126" t="s">
        <v>26236</v>
      </c>
      <c r="K3700" s="9">
        <f>_xlfn.IFNA(VLOOKUP(Table5[[#This Row],[Section]],SubSill_Tier,2,FALSE),0)</f>
        <v>0</v>
      </c>
      <c r="L3700" s="9" t="str">
        <f t="shared" si="66"/>
        <v/>
      </c>
      <c r="M3700" s="205" t="str" cm="1">
        <f t="array" ref="M3700">_xlfn.IFS(NOT(ISERROR(VLOOKUP(Table5[[#This Row],[Section]],TB_notTB,1,FALSE))),"No",LEFT(Table5[[#This Row],[Section]],3)="ETB","PLS",LEFT(Table5[[#This Row],[Section]],1)="7","PDB",NOT(ISBLANK(Table5[[#This Row],[Section]])),"No")</f>
        <v>No</v>
      </c>
    </row>
    <row r="3701" spans="1:13" x14ac:dyDescent="0.25">
      <c r="A3701" s="126" t="s">
        <v>7194</v>
      </c>
      <c r="B3701" s="126" t="s">
        <v>27900</v>
      </c>
      <c r="C3701" s="126" t="s">
        <v>75</v>
      </c>
      <c r="D3701" s="127">
        <v>3.0779999999999998</v>
      </c>
      <c r="E3701" s="128">
        <v>120</v>
      </c>
      <c r="F3701" s="128">
        <v>120</v>
      </c>
      <c r="G3701" s="126" t="s">
        <v>13734</v>
      </c>
      <c r="H3701" s="126" t="s">
        <v>20276</v>
      </c>
      <c r="I3701" s="126" t="s">
        <v>20277</v>
      </c>
      <c r="J3701" s="126" t="s">
        <v>26295</v>
      </c>
      <c r="K3701" s="9">
        <f>_xlfn.IFNA(VLOOKUP(Table5[[#This Row],[Section]],SubSill_Tier,2,FALSE),0)</f>
        <v>0</v>
      </c>
      <c r="L3701" s="9" t="str">
        <f t="shared" si="66"/>
        <v/>
      </c>
      <c r="M3701" s="205" t="str" cm="1">
        <f t="array" ref="M3701">_xlfn.IFS(NOT(ISERROR(VLOOKUP(Table5[[#This Row],[Section]],TB_notTB,1,FALSE))),"No",LEFT(Table5[[#This Row],[Section]],3)="ETB","PLS",LEFT(Table5[[#This Row],[Section]],1)="7","PDB",NOT(ISBLANK(Table5[[#This Row],[Section]])),"No")</f>
        <v>No</v>
      </c>
    </row>
    <row r="3702" spans="1:13" x14ac:dyDescent="0.25">
      <c r="A3702" s="126" t="s">
        <v>7195</v>
      </c>
      <c r="B3702" s="126" t="s">
        <v>27901</v>
      </c>
      <c r="C3702" s="126" t="s">
        <v>75</v>
      </c>
      <c r="D3702" s="127">
        <v>4.3559999999999999</v>
      </c>
      <c r="E3702" s="128">
        <v>235</v>
      </c>
      <c r="F3702" s="128">
        <v>235</v>
      </c>
      <c r="G3702" s="126" t="s">
        <v>13715</v>
      </c>
      <c r="H3702" s="126" t="s">
        <v>20123</v>
      </c>
      <c r="I3702" s="126" t="s">
        <v>21058</v>
      </c>
      <c r="J3702" s="126" t="s">
        <v>26240</v>
      </c>
      <c r="K3702" s="9">
        <f>_xlfn.IFNA(VLOOKUP(Table5[[#This Row],[Section]],SubSill_Tier,2,FALSE),0)</f>
        <v>0</v>
      </c>
      <c r="L3702" s="9" t="str">
        <f t="shared" si="66"/>
        <v>Wall</v>
      </c>
      <c r="M3702" s="205" t="str" cm="1">
        <f t="array" ref="M3702">_xlfn.IFS(NOT(ISERROR(VLOOKUP(Table5[[#This Row],[Section]],TB_notTB,1,FALSE))),"No",LEFT(Table5[[#This Row],[Section]],3)="ETB","PLS",LEFT(Table5[[#This Row],[Section]],1)="7","PDB",NOT(ISBLANK(Table5[[#This Row],[Section]])),"No")</f>
        <v>No</v>
      </c>
    </row>
    <row r="3703" spans="1:13" x14ac:dyDescent="0.25">
      <c r="A3703" s="126" t="s">
        <v>7196</v>
      </c>
      <c r="B3703" s="126" t="s">
        <v>7197</v>
      </c>
      <c r="C3703" s="126" t="s">
        <v>75</v>
      </c>
      <c r="D3703" s="127">
        <v>2.7320000000000002</v>
      </c>
      <c r="E3703" s="128">
        <v>159</v>
      </c>
      <c r="F3703" s="128">
        <v>159</v>
      </c>
      <c r="G3703" s="126" t="s">
        <v>13715</v>
      </c>
      <c r="H3703" s="126" t="s">
        <v>20123</v>
      </c>
      <c r="I3703" s="126" t="s">
        <v>21058</v>
      </c>
      <c r="J3703" s="126" t="s">
        <v>26235</v>
      </c>
      <c r="K3703" s="9">
        <f>_xlfn.IFNA(VLOOKUP(Table5[[#This Row],[Section]],SubSill_Tier,2,FALSE),0)</f>
        <v>0</v>
      </c>
      <c r="L3703" s="9" t="str">
        <f t="shared" si="66"/>
        <v>Wall</v>
      </c>
      <c r="M3703" s="205" t="str" cm="1">
        <f t="array" ref="M3703">_xlfn.IFS(NOT(ISERROR(VLOOKUP(Table5[[#This Row],[Section]],TB_notTB,1,FALSE))),"No",LEFT(Table5[[#This Row],[Section]],3)="ETB","PLS",LEFT(Table5[[#This Row],[Section]],1)="7","PDB",NOT(ISBLANK(Table5[[#This Row],[Section]])),"No")</f>
        <v>No</v>
      </c>
    </row>
    <row r="3704" spans="1:13" x14ac:dyDescent="0.25">
      <c r="A3704" s="126" t="s">
        <v>7198</v>
      </c>
      <c r="B3704" s="126" t="s">
        <v>12974</v>
      </c>
      <c r="C3704" s="126" t="s">
        <v>75</v>
      </c>
      <c r="D3704" s="127">
        <v>2.177</v>
      </c>
      <c r="E3704" s="128">
        <v>133</v>
      </c>
      <c r="F3704" s="128">
        <v>133</v>
      </c>
      <c r="G3704" s="126" t="s">
        <v>13715</v>
      </c>
      <c r="H3704" s="126" t="s">
        <v>20123</v>
      </c>
      <c r="I3704" s="126" t="s">
        <v>21058</v>
      </c>
      <c r="J3704" s="126" t="s">
        <v>26235</v>
      </c>
      <c r="K3704" s="9">
        <f>_xlfn.IFNA(VLOOKUP(Table5[[#This Row],[Section]],SubSill_Tier,2,FALSE),0)</f>
        <v>0</v>
      </c>
      <c r="L3704" s="9" t="str">
        <f t="shared" si="66"/>
        <v>Wall</v>
      </c>
      <c r="M3704" s="205" t="str" cm="1">
        <f t="array" ref="M3704">_xlfn.IFS(NOT(ISERROR(VLOOKUP(Table5[[#This Row],[Section]],TB_notTB,1,FALSE))),"No",LEFT(Table5[[#This Row],[Section]],3)="ETB","PLS",LEFT(Table5[[#This Row],[Section]],1)="7","PDB",NOT(ISBLANK(Table5[[#This Row],[Section]])),"No")</f>
        <v>No</v>
      </c>
    </row>
    <row r="3705" spans="1:13" x14ac:dyDescent="0.25">
      <c r="A3705" s="126" t="s">
        <v>7199</v>
      </c>
      <c r="B3705" s="126" t="s">
        <v>7200</v>
      </c>
      <c r="C3705" s="126" t="s">
        <v>75</v>
      </c>
      <c r="D3705" s="127">
        <v>0.28899999999999998</v>
      </c>
      <c r="E3705" s="128">
        <v>100</v>
      </c>
      <c r="F3705" s="128">
        <v>100</v>
      </c>
      <c r="G3705" s="126" t="s">
        <v>13713</v>
      </c>
      <c r="H3705" s="126" t="s">
        <v>21056</v>
      </c>
      <c r="I3705" s="126" t="s">
        <v>21057</v>
      </c>
      <c r="J3705" s="126" t="s">
        <v>26233</v>
      </c>
      <c r="K3705" s="9">
        <f>_xlfn.IFNA(VLOOKUP(Table5[[#This Row],[Section]],SubSill_Tier,2,FALSE),0)</f>
        <v>0</v>
      </c>
      <c r="L3705" s="9" t="str">
        <f t="shared" si="66"/>
        <v/>
      </c>
      <c r="M3705" s="205" t="str" cm="1">
        <f t="array" ref="M3705">_xlfn.IFS(NOT(ISERROR(VLOOKUP(Table5[[#This Row],[Section]],TB_notTB,1,FALSE))),"No",LEFT(Table5[[#This Row],[Section]],3)="ETB","PLS",LEFT(Table5[[#This Row],[Section]],1)="7","PDB",NOT(ISBLANK(Table5[[#This Row],[Section]])),"No")</f>
        <v>No</v>
      </c>
    </row>
    <row r="3706" spans="1:13" x14ac:dyDescent="0.25">
      <c r="A3706" s="126" t="s">
        <v>1813</v>
      </c>
      <c r="B3706" s="126" t="s">
        <v>1814</v>
      </c>
      <c r="C3706" s="126" t="s">
        <v>75</v>
      </c>
      <c r="D3706" s="127">
        <v>1.131</v>
      </c>
      <c r="E3706" s="128">
        <v>439</v>
      </c>
      <c r="F3706" s="128">
        <v>439</v>
      </c>
      <c r="G3706" s="126" t="s">
        <v>13756</v>
      </c>
      <c r="H3706" s="126" t="s">
        <v>20179</v>
      </c>
      <c r="I3706" s="126" t="s">
        <v>20180</v>
      </c>
      <c r="J3706" s="126" t="s">
        <v>26232</v>
      </c>
      <c r="K3706" s="9">
        <f>_xlfn.IFNA(VLOOKUP(Table5[[#This Row],[Section]],SubSill_Tier,2,FALSE),0)</f>
        <v>0</v>
      </c>
      <c r="L3706" s="9" t="str">
        <f t="shared" si="66"/>
        <v/>
      </c>
      <c r="M3706" s="205" t="str" cm="1">
        <f t="array" ref="M3706">_xlfn.IFS(NOT(ISERROR(VLOOKUP(Table5[[#This Row],[Section]],TB_notTB,1,FALSE))),"No",LEFT(Table5[[#This Row],[Section]],3)="ETB","PLS",LEFT(Table5[[#This Row],[Section]],1)="7","PDB",NOT(ISBLANK(Table5[[#This Row],[Section]])),"No")</f>
        <v>No</v>
      </c>
    </row>
    <row r="3707" spans="1:13" x14ac:dyDescent="0.25">
      <c r="A3707" s="126" t="s">
        <v>7201</v>
      </c>
      <c r="B3707" s="126" t="s">
        <v>7202</v>
      </c>
      <c r="C3707" s="126" t="s">
        <v>75</v>
      </c>
      <c r="D3707" s="127">
        <v>0.16200000000000001</v>
      </c>
      <c r="E3707" s="128">
        <v>100</v>
      </c>
      <c r="F3707" s="128">
        <v>100</v>
      </c>
      <c r="G3707" s="126" t="s">
        <v>13715</v>
      </c>
      <c r="H3707" s="126" t="s">
        <v>20123</v>
      </c>
      <c r="I3707" s="126" t="s">
        <v>21058</v>
      </c>
      <c r="J3707" s="126" t="s">
        <v>26235</v>
      </c>
      <c r="K3707" s="9">
        <f>_xlfn.IFNA(VLOOKUP(Table5[[#This Row],[Section]],SubSill_Tier,2,FALSE),0)</f>
        <v>0</v>
      </c>
      <c r="L3707" s="9" t="str">
        <f t="shared" si="66"/>
        <v/>
      </c>
      <c r="M3707" s="205" t="str" cm="1">
        <f t="array" ref="M3707">_xlfn.IFS(NOT(ISERROR(VLOOKUP(Table5[[#This Row],[Section]],TB_notTB,1,FALSE))),"No",LEFT(Table5[[#This Row],[Section]],3)="ETB","PLS",LEFT(Table5[[#This Row],[Section]],1)="7","PDB",NOT(ISBLANK(Table5[[#This Row],[Section]])),"No")</f>
        <v>No</v>
      </c>
    </row>
    <row r="3708" spans="1:13" x14ac:dyDescent="0.25">
      <c r="A3708" s="126" t="s">
        <v>7203</v>
      </c>
      <c r="B3708" s="126" t="s">
        <v>27902</v>
      </c>
      <c r="C3708" s="126" t="s">
        <v>75</v>
      </c>
      <c r="D3708" s="127">
        <v>1.2470000000000001</v>
      </c>
      <c r="E3708" s="128">
        <v>313</v>
      </c>
      <c r="F3708" s="128">
        <v>161</v>
      </c>
      <c r="G3708" s="126" t="s">
        <v>13720</v>
      </c>
      <c r="H3708" s="126" t="s">
        <v>20130</v>
      </c>
      <c r="I3708" s="126" t="s">
        <v>20131</v>
      </c>
      <c r="J3708" s="126" t="s">
        <v>26236</v>
      </c>
      <c r="K3708" s="9">
        <f>_xlfn.IFNA(VLOOKUP(Table5[[#This Row],[Section]],SubSill_Tier,2,FALSE),0)</f>
        <v>0</v>
      </c>
      <c r="L3708" s="9" t="str">
        <f t="shared" si="66"/>
        <v/>
      </c>
      <c r="M3708" s="205" t="str" cm="1">
        <f t="array" ref="M3708">_xlfn.IFS(NOT(ISERROR(VLOOKUP(Table5[[#This Row],[Section]],TB_notTB,1,FALSE))),"No",LEFT(Table5[[#This Row],[Section]],3)="ETB","PLS",LEFT(Table5[[#This Row],[Section]],1)="7","PDB",NOT(ISBLANK(Table5[[#This Row],[Section]])),"No")</f>
        <v>No</v>
      </c>
    </row>
    <row r="3709" spans="1:13" x14ac:dyDescent="0.25">
      <c r="A3709" s="126" t="s">
        <v>1815</v>
      </c>
      <c r="B3709" s="126" t="s">
        <v>1816</v>
      </c>
      <c r="C3709" s="126" t="s">
        <v>75</v>
      </c>
      <c r="D3709" s="127">
        <v>1.9550000000000001</v>
      </c>
      <c r="E3709" s="128">
        <v>699</v>
      </c>
      <c r="F3709" s="128">
        <v>206</v>
      </c>
      <c r="G3709" s="126" t="s">
        <v>13756</v>
      </c>
      <c r="H3709" s="126" t="s">
        <v>20179</v>
      </c>
      <c r="I3709" s="126" t="s">
        <v>20180</v>
      </c>
      <c r="J3709" s="126" t="s">
        <v>26232</v>
      </c>
      <c r="K3709" s="9">
        <f>_xlfn.IFNA(VLOOKUP(Table5[[#This Row],[Section]],SubSill_Tier,2,FALSE),0)</f>
        <v>0</v>
      </c>
      <c r="L3709" s="9" t="str">
        <f t="shared" si="66"/>
        <v/>
      </c>
      <c r="M3709" s="205" t="str" cm="1">
        <f t="array" ref="M3709">_xlfn.IFS(NOT(ISERROR(VLOOKUP(Table5[[#This Row],[Section]],TB_notTB,1,FALSE))),"No",LEFT(Table5[[#This Row],[Section]],3)="ETB","PLS",LEFT(Table5[[#This Row],[Section]],1)="7","PDB",NOT(ISBLANK(Table5[[#This Row],[Section]])),"No")</f>
        <v>No</v>
      </c>
    </row>
    <row r="3710" spans="1:13" x14ac:dyDescent="0.25">
      <c r="A3710" s="126" t="s">
        <v>7204</v>
      </c>
      <c r="B3710" s="126" t="s">
        <v>12575</v>
      </c>
      <c r="C3710" s="126" t="s">
        <v>75</v>
      </c>
      <c r="D3710" s="127">
        <v>2.7519999999999998</v>
      </c>
      <c r="E3710" s="128">
        <v>1008</v>
      </c>
      <c r="F3710" s="128">
        <v>1008</v>
      </c>
      <c r="G3710" s="126" t="s">
        <v>13713</v>
      </c>
      <c r="H3710" s="126" t="s">
        <v>21056</v>
      </c>
      <c r="I3710" s="126" t="s">
        <v>21057</v>
      </c>
      <c r="J3710" s="126" t="s">
        <v>26233</v>
      </c>
      <c r="K3710" s="9">
        <f>_xlfn.IFNA(VLOOKUP(Table5[[#This Row],[Section]],SubSill_Tier,2,FALSE),0)</f>
        <v>0</v>
      </c>
      <c r="L3710" s="9" t="str">
        <f t="shared" si="66"/>
        <v>Wall</v>
      </c>
      <c r="M3710" s="205" t="str" cm="1">
        <f t="array" ref="M3710">_xlfn.IFS(NOT(ISERROR(VLOOKUP(Table5[[#This Row],[Section]],TB_notTB,1,FALSE))),"No",LEFT(Table5[[#This Row],[Section]],3)="ETB","PLS",LEFT(Table5[[#This Row],[Section]],1)="7","PDB",NOT(ISBLANK(Table5[[#This Row],[Section]])),"No")</f>
        <v>No</v>
      </c>
    </row>
    <row r="3711" spans="1:13" x14ac:dyDescent="0.25">
      <c r="A3711" s="126" t="s">
        <v>7205</v>
      </c>
      <c r="B3711" s="126" t="s">
        <v>12576</v>
      </c>
      <c r="C3711" s="126" t="s">
        <v>75</v>
      </c>
      <c r="D3711" s="127">
        <v>0.53800000000000003</v>
      </c>
      <c r="E3711" s="128">
        <v>251</v>
      </c>
      <c r="F3711" s="128">
        <v>251</v>
      </c>
      <c r="G3711" s="126" t="s">
        <v>13721</v>
      </c>
      <c r="H3711" s="126" t="s">
        <v>21068</v>
      </c>
      <c r="I3711" s="126" t="s">
        <v>21069</v>
      </c>
      <c r="J3711" s="126" t="s">
        <v>26233</v>
      </c>
      <c r="K3711" s="9">
        <f>_xlfn.IFNA(VLOOKUP(Table5[[#This Row],[Section]],SubSill_Tier,2,FALSE),0)</f>
        <v>0</v>
      </c>
      <c r="L3711" s="9" t="str">
        <f t="shared" si="66"/>
        <v/>
      </c>
      <c r="M3711" s="205" t="str" cm="1">
        <f t="array" ref="M3711">_xlfn.IFS(NOT(ISERROR(VLOOKUP(Table5[[#This Row],[Section]],TB_notTB,1,FALSE))),"No",LEFT(Table5[[#This Row],[Section]],3)="ETB","PLS",LEFT(Table5[[#This Row],[Section]],1)="7","PDB",NOT(ISBLANK(Table5[[#This Row],[Section]])),"No")</f>
        <v>No</v>
      </c>
    </row>
    <row r="3712" spans="1:13" x14ac:dyDescent="0.25">
      <c r="A3712" s="126" t="s">
        <v>7206</v>
      </c>
      <c r="B3712" s="126" t="s">
        <v>7207</v>
      </c>
      <c r="C3712" s="126" t="s">
        <v>75</v>
      </c>
      <c r="D3712" s="127">
        <v>0.94099999999999995</v>
      </c>
      <c r="E3712" s="128">
        <v>100</v>
      </c>
      <c r="F3712" s="128">
        <v>100</v>
      </c>
      <c r="G3712" s="126" t="s">
        <v>13734</v>
      </c>
      <c r="H3712" s="126" t="s">
        <v>20145</v>
      </c>
      <c r="I3712" s="126" t="s">
        <v>21070</v>
      </c>
      <c r="J3712" s="126" t="s">
        <v>26235</v>
      </c>
      <c r="K3712" s="9">
        <f>_xlfn.IFNA(VLOOKUP(Table5[[#This Row],[Section]],SubSill_Tier,2,FALSE),0)</f>
        <v>0</v>
      </c>
      <c r="L3712" s="9" t="str">
        <f t="shared" si="66"/>
        <v/>
      </c>
      <c r="M3712" s="205" t="str" cm="1">
        <f t="array" ref="M3712">_xlfn.IFS(NOT(ISERROR(VLOOKUP(Table5[[#This Row],[Section]],TB_notTB,1,FALSE))),"No",LEFT(Table5[[#This Row],[Section]],3)="ETB","PLS",LEFT(Table5[[#This Row],[Section]],1)="7","PDB",NOT(ISBLANK(Table5[[#This Row],[Section]])),"No")</f>
        <v>No</v>
      </c>
    </row>
    <row r="3713" spans="1:13" x14ac:dyDescent="0.25">
      <c r="A3713" s="126" t="s">
        <v>12854</v>
      </c>
      <c r="B3713" s="126" t="s">
        <v>12855</v>
      </c>
      <c r="C3713" s="126" t="s">
        <v>75</v>
      </c>
      <c r="D3713" s="127">
        <v>1.54</v>
      </c>
      <c r="E3713" s="128">
        <v>473</v>
      </c>
      <c r="F3713" s="128">
        <v>473</v>
      </c>
      <c r="G3713" s="126" t="s">
        <v>21166</v>
      </c>
      <c r="H3713" s="126" t="s">
        <v>21167</v>
      </c>
      <c r="I3713" s="126" t="s">
        <v>21168</v>
      </c>
      <c r="J3713" s="126" t="s">
        <v>26362</v>
      </c>
      <c r="K3713" s="9">
        <f>_xlfn.IFNA(VLOOKUP(Table5[[#This Row],[Section]],SubSill_Tier,2,FALSE),0)</f>
        <v>0</v>
      </c>
      <c r="L3713" s="9" t="str">
        <f t="shared" si="66"/>
        <v/>
      </c>
      <c r="M3713" s="205" t="str" cm="1">
        <f t="array" ref="M3713">_xlfn.IFS(NOT(ISERROR(VLOOKUP(Table5[[#This Row],[Section]],TB_notTB,1,FALSE))),"No",LEFT(Table5[[#This Row],[Section]],3)="ETB","PLS",LEFT(Table5[[#This Row],[Section]],1)="7","PDB",NOT(ISBLANK(Table5[[#This Row],[Section]])),"No")</f>
        <v>No</v>
      </c>
    </row>
    <row r="3714" spans="1:13" x14ac:dyDescent="0.25">
      <c r="A3714" s="126" t="s">
        <v>7208</v>
      </c>
      <c r="B3714" s="126" t="s">
        <v>7209</v>
      </c>
      <c r="C3714" s="126" t="s">
        <v>75</v>
      </c>
      <c r="D3714" s="127">
        <v>0.36699999999999999</v>
      </c>
      <c r="E3714" s="128">
        <v>140</v>
      </c>
      <c r="F3714" s="128">
        <v>140</v>
      </c>
      <c r="G3714" s="126" t="s">
        <v>13719</v>
      </c>
      <c r="H3714" s="126" t="s">
        <v>20128</v>
      </c>
      <c r="I3714" s="126" t="s">
        <v>20129</v>
      </c>
      <c r="J3714" s="126" t="s">
        <v>26236</v>
      </c>
      <c r="K3714" s="9">
        <f>_xlfn.IFNA(VLOOKUP(Table5[[#This Row],[Section]],SubSill_Tier,2,FALSE),0)</f>
        <v>0</v>
      </c>
      <c r="L3714" s="9" t="str">
        <f t="shared" ref="L3714:L3777" si="67">IFERROR(IF(LEFT(G3714,2)="AI",IF(_xlfn.NUMBERVALUE(IFERROR(LEFT(IF(ISERROR(FIND("X",UPPER(B3714))),UPPER(B3714),RIGHT(UPPER(B3714),LEN(UPPER(B3714))-FIND("~",SUBSTITUTE(UPPER(B3714),"X","~",LEN(UPPER(B3714))-LEN(SUBSTITUTE(UPPER(B3714),"X","")))))),FIND(" ",IF(ISERROR(FIND("X",UPPER(B3714))),UPPER(B3714),RIGHT(UPPER(B3714),LEN(UPPER(B3714))-FIND("~",SUBSTITUTE(UPPER(B3714),"X","~",LEN(UPPER(B3714))-LEN(SUBSTITUTE(UPPER(B3714),"X","")))))),1)-1),IF(ISERROR(FIND("X",UPPER(B3714))),UPPER(B3714),RIGHT(UPPER(B3714),LEN(UPPER(B3714))-FIND("~",SUBSTITUTE(UPPER(B3714),"X","~",LEN(UPPER(B3714))-LEN(SUBSTITUTE(UPPER(B3714),"X",""))))))),".")&gt;=5,"Wall",""),""),"")</f>
        <v/>
      </c>
      <c r="M3714" s="205" t="str" cm="1">
        <f t="array" ref="M3714">_xlfn.IFS(NOT(ISERROR(VLOOKUP(Table5[[#This Row],[Section]],TB_notTB,1,FALSE))),"No",LEFT(Table5[[#This Row],[Section]],3)="ETB","PLS",LEFT(Table5[[#This Row],[Section]],1)="7","PDB",NOT(ISBLANK(Table5[[#This Row],[Section]])),"No")</f>
        <v>No</v>
      </c>
    </row>
    <row r="3715" spans="1:13" x14ac:dyDescent="0.25">
      <c r="A3715" s="126" t="s">
        <v>1817</v>
      </c>
      <c r="B3715" s="126" t="s">
        <v>1818</v>
      </c>
      <c r="C3715" s="126" t="s">
        <v>75</v>
      </c>
      <c r="D3715" s="127">
        <v>1.165</v>
      </c>
      <c r="E3715" s="128">
        <v>546</v>
      </c>
      <c r="F3715" s="128">
        <v>546</v>
      </c>
      <c r="G3715" s="126" t="s">
        <v>13756</v>
      </c>
      <c r="H3715" s="126" t="s">
        <v>20179</v>
      </c>
      <c r="I3715" s="126" t="s">
        <v>20180</v>
      </c>
      <c r="J3715" s="126" t="s">
        <v>26232</v>
      </c>
      <c r="K3715" s="9">
        <f>_xlfn.IFNA(VLOOKUP(Table5[[#This Row],[Section]],SubSill_Tier,2,FALSE),0)</f>
        <v>0</v>
      </c>
      <c r="L3715" s="9" t="str">
        <f t="shared" si="67"/>
        <v/>
      </c>
      <c r="M3715" s="205" t="str" cm="1">
        <f t="array" ref="M3715">_xlfn.IFS(NOT(ISERROR(VLOOKUP(Table5[[#This Row],[Section]],TB_notTB,1,FALSE))),"No",LEFT(Table5[[#This Row],[Section]],3)="ETB","PLS",LEFT(Table5[[#This Row],[Section]],1)="7","PDB",NOT(ISBLANK(Table5[[#This Row],[Section]])),"No")</f>
        <v>No</v>
      </c>
    </row>
    <row r="3716" spans="1:13" x14ac:dyDescent="0.25">
      <c r="A3716" s="126" t="s">
        <v>7210</v>
      </c>
      <c r="B3716" s="126" t="s">
        <v>12577</v>
      </c>
      <c r="C3716" s="126" t="s">
        <v>75</v>
      </c>
      <c r="D3716" s="127">
        <v>0.11</v>
      </c>
      <c r="E3716" s="128">
        <v>100</v>
      </c>
      <c r="F3716" s="128">
        <v>100</v>
      </c>
      <c r="G3716" s="126" t="s">
        <v>13713</v>
      </c>
      <c r="H3716" s="126" t="s">
        <v>21056</v>
      </c>
      <c r="I3716" s="126" t="s">
        <v>21057</v>
      </c>
      <c r="J3716" s="126" t="s">
        <v>26233</v>
      </c>
      <c r="K3716" s="9">
        <f>_xlfn.IFNA(VLOOKUP(Table5[[#This Row],[Section]],SubSill_Tier,2,FALSE),0)</f>
        <v>0</v>
      </c>
      <c r="L3716" s="9" t="str">
        <f t="shared" si="67"/>
        <v>Wall</v>
      </c>
      <c r="M3716" s="205" t="str" cm="1">
        <f t="array" ref="M3716">_xlfn.IFS(NOT(ISERROR(VLOOKUP(Table5[[#This Row],[Section]],TB_notTB,1,FALSE))),"No",LEFT(Table5[[#This Row],[Section]],3)="ETB","PLS",LEFT(Table5[[#This Row],[Section]],1)="7","PDB",NOT(ISBLANK(Table5[[#This Row],[Section]])),"No")</f>
        <v>No</v>
      </c>
    </row>
    <row r="3717" spans="1:13" x14ac:dyDescent="0.25">
      <c r="A3717" s="126" t="s">
        <v>7211</v>
      </c>
      <c r="B3717" s="126" t="s">
        <v>12578</v>
      </c>
      <c r="C3717" s="126" t="s">
        <v>75</v>
      </c>
      <c r="D3717" s="127">
        <v>0.20699999999999999</v>
      </c>
      <c r="E3717" s="128">
        <v>111</v>
      </c>
      <c r="F3717" s="128">
        <v>100</v>
      </c>
      <c r="G3717" s="126" t="s">
        <v>13713</v>
      </c>
      <c r="H3717" s="126" t="s">
        <v>21056</v>
      </c>
      <c r="I3717" s="126" t="s">
        <v>21057</v>
      </c>
      <c r="J3717" s="126" t="s">
        <v>26233</v>
      </c>
      <c r="K3717" s="9">
        <f>_xlfn.IFNA(VLOOKUP(Table5[[#This Row],[Section]],SubSill_Tier,2,FALSE),0)</f>
        <v>0</v>
      </c>
      <c r="L3717" s="9" t="str">
        <f t="shared" si="67"/>
        <v>Wall</v>
      </c>
      <c r="M3717" s="205" t="str" cm="1">
        <f t="array" ref="M3717">_xlfn.IFS(NOT(ISERROR(VLOOKUP(Table5[[#This Row],[Section]],TB_notTB,1,FALSE))),"No",LEFT(Table5[[#This Row],[Section]],3)="ETB","PLS",LEFT(Table5[[#This Row],[Section]],1)="7","PDB",NOT(ISBLANK(Table5[[#This Row],[Section]])),"No")</f>
        <v>No</v>
      </c>
    </row>
    <row r="3718" spans="1:13" x14ac:dyDescent="0.25">
      <c r="A3718" s="126" t="s">
        <v>7212</v>
      </c>
      <c r="B3718" s="126" t="s">
        <v>14307</v>
      </c>
      <c r="C3718" s="126" t="s">
        <v>75</v>
      </c>
      <c r="D3718" s="127">
        <v>0.98499999999999999</v>
      </c>
      <c r="E3718" s="128">
        <v>235</v>
      </c>
      <c r="F3718" s="128">
        <v>235</v>
      </c>
      <c r="G3718" s="126" t="s">
        <v>13750</v>
      </c>
      <c r="H3718" s="126" t="s">
        <v>21081</v>
      </c>
      <c r="I3718" s="126" t="s">
        <v>21082</v>
      </c>
      <c r="J3718" s="126" t="s">
        <v>26233</v>
      </c>
      <c r="K3718" s="9">
        <f>_xlfn.IFNA(VLOOKUP(Table5[[#This Row],[Section]],SubSill_Tier,2,FALSE),0)</f>
        <v>0</v>
      </c>
      <c r="L3718" s="9" t="str">
        <f t="shared" si="67"/>
        <v/>
      </c>
      <c r="M3718" s="205" t="str" cm="1">
        <f t="array" ref="M3718">_xlfn.IFS(NOT(ISERROR(VLOOKUP(Table5[[#This Row],[Section]],TB_notTB,1,FALSE))),"No",LEFT(Table5[[#This Row],[Section]],3)="ETB","PLS",LEFT(Table5[[#This Row],[Section]],1)="7","PDB",NOT(ISBLANK(Table5[[#This Row],[Section]])),"No")</f>
        <v>No</v>
      </c>
    </row>
    <row r="3719" spans="1:13" x14ac:dyDescent="0.25">
      <c r="A3719" s="126" t="s">
        <v>1819</v>
      </c>
      <c r="B3719" s="126" t="s">
        <v>1820</v>
      </c>
      <c r="C3719" s="126" t="s">
        <v>75</v>
      </c>
      <c r="D3719" s="127">
        <v>0.28399999999999997</v>
      </c>
      <c r="E3719" s="128">
        <v>195</v>
      </c>
      <c r="F3719" s="128">
        <v>195</v>
      </c>
      <c r="G3719" s="126" t="s">
        <v>13756</v>
      </c>
      <c r="H3719" s="126" t="s">
        <v>20179</v>
      </c>
      <c r="I3719" s="126" t="s">
        <v>20180</v>
      </c>
      <c r="J3719" s="126" t="s">
        <v>26232</v>
      </c>
      <c r="K3719" s="9">
        <f>_xlfn.IFNA(VLOOKUP(Table5[[#This Row],[Section]],SubSill_Tier,2,FALSE),0)</f>
        <v>0</v>
      </c>
      <c r="L3719" s="9" t="str">
        <f t="shared" si="67"/>
        <v/>
      </c>
      <c r="M3719" s="205" t="str" cm="1">
        <f t="array" ref="M3719">_xlfn.IFS(NOT(ISERROR(VLOOKUP(Table5[[#This Row],[Section]],TB_notTB,1,FALSE))),"No",LEFT(Table5[[#This Row],[Section]],3)="ETB","PLS",LEFT(Table5[[#This Row],[Section]],1)="7","PDB",NOT(ISBLANK(Table5[[#This Row],[Section]])),"No")</f>
        <v>No</v>
      </c>
    </row>
    <row r="3720" spans="1:13" x14ac:dyDescent="0.25">
      <c r="A3720" s="126" t="s">
        <v>7213</v>
      </c>
      <c r="B3720" s="126" t="s">
        <v>7265</v>
      </c>
      <c r="C3720" s="126" t="s">
        <v>75</v>
      </c>
      <c r="D3720" s="127">
        <v>1.415</v>
      </c>
      <c r="E3720" s="128">
        <v>527</v>
      </c>
      <c r="F3720" s="128">
        <v>527</v>
      </c>
      <c r="G3720" s="126" t="s">
        <v>13757</v>
      </c>
      <c r="H3720" s="126" t="s">
        <v>21122</v>
      </c>
      <c r="I3720" s="126" t="s">
        <v>21123</v>
      </c>
      <c r="J3720" s="126" t="s">
        <v>26233</v>
      </c>
      <c r="K3720" s="9">
        <f>_xlfn.IFNA(VLOOKUP(Table5[[#This Row],[Section]],SubSill_Tier,2,FALSE),0)</f>
        <v>0</v>
      </c>
      <c r="L3720" s="9" t="str">
        <f t="shared" si="67"/>
        <v>Wall</v>
      </c>
      <c r="M3720" s="205" t="str" cm="1">
        <f t="array" ref="M3720">_xlfn.IFS(NOT(ISERROR(VLOOKUP(Table5[[#This Row],[Section]],TB_notTB,1,FALSE))),"No",LEFT(Table5[[#This Row],[Section]],3)="ETB","PLS",LEFT(Table5[[#This Row],[Section]],1)="7","PDB",NOT(ISBLANK(Table5[[#This Row],[Section]])),"No")</f>
        <v>No</v>
      </c>
    </row>
    <row r="3721" spans="1:13" x14ac:dyDescent="0.25">
      <c r="A3721" s="126" t="s">
        <v>7214</v>
      </c>
      <c r="B3721" s="126" t="s">
        <v>12579</v>
      </c>
      <c r="C3721" s="126" t="s">
        <v>75</v>
      </c>
      <c r="D3721" s="127">
        <v>2.367</v>
      </c>
      <c r="E3721" s="128">
        <v>672</v>
      </c>
      <c r="F3721" s="128">
        <v>672</v>
      </c>
      <c r="G3721" s="126" t="s">
        <v>13757</v>
      </c>
      <c r="H3721" s="126" t="s">
        <v>21122</v>
      </c>
      <c r="I3721" s="126" t="s">
        <v>21123</v>
      </c>
      <c r="J3721" s="126" t="s">
        <v>26233</v>
      </c>
      <c r="K3721" s="9">
        <f>_xlfn.IFNA(VLOOKUP(Table5[[#This Row],[Section]],SubSill_Tier,2,FALSE),0)</f>
        <v>0</v>
      </c>
      <c r="L3721" s="9" t="str">
        <f t="shared" si="67"/>
        <v>Wall</v>
      </c>
      <c r="M3721" s="205" t="str" cm="1">
        <f t="array" ref="M3721">_xlfn.IFS(NOT(ISERROR(VLOOKUP(Table5[[#This Row],[Section]],TB_notTB,1,FALSE))),"No",LEFT(Table5[[#This Row],[Section]],3)="ETB","PLS",LEFT(Table5[[#This Row],[Section]],1)="7","PDB",NOT(ISBLANK(Table5[[#This Row],[Section]])),"No")</f>
        <v>No</v>
      </c>
    </row>
    <row r="3722" spans="1:13" x14ac:dyDescent="0.25">
      <c r="A3722" s="126" t="s">
        <v>7215</v>
      </c>
      <c r="B3722" s="126" t="s">
        <v>12580</v>
      </c>
      <c r="C3722" s="126" t="s">
        <v>75</v>
      </c>
      <c r="D3722" s="127">
        <v>1.2090000000000001</v>
      </c>
      <c r="E3722" s="128">
        <v>281</v>
      </c>
      <c r="F3722" s="128">
        <v>281</v>
      </c>
      <c r="G3722" s="126" t="s">
        <v>13724</v>
      </c>
      <c r="H3722" s="126" t="s">
        <v>21063</v>
      </c>
      <c r="I3722" s="126" t="s">
        <v>21064</v>
      </c>
      <c r="J3722" s="126" t="s">
        <v>26233</v>
      </c>
      <c r="K3722" s="9">
        <f>_xlfn.IFNA(VLOOKUP(Table5[[#This Row],[Section]],SubSill_Tier,2,FALSE),0)</f>
        <v>0</v>
      </c>
      <c r="L3722" s="9" t="str">
        <f t="shared" si="67"/>
        <v>Wall</v>
      </c>
      <c r="M3722" s="205" t="str" cm="1">
        <f t="array" ref="M3722">_xlfn.IFS(NOT(ISERROR(VLOOKUP(Table5[[#This Row],[Section]],TB_notTB,1,FALSE))),"No",LEFT(Table5[[#This Row],[Section]],3)="ETB","PLS",LEFT(Table5[[#This Row],[Section]],1)="7","PDB",NOT(ISBLANK(Table5[[#This Row],[Section]])),"No")</f>
        <v>No</v>
      </c>
    </row>
    <row r="3723" spans="1:13" x14ac:dyDescent="0.25">
      <c r="A3723" s="126" t="s">
        <v>7216</v>
      </c>
      <c r="B3723" s="126" t="s">
        <v>7217</v>
      </c>
      <c r="C3723" s="126" t="s">
        <v>75</v>
      </c>
      <c r="D3723" s="127">
        <v>1.282</v>
      </c>
      <c r="E3723" s="128">
        <v>275</v>
      </c>
      <c r="F3723" s="128">
        <v>275</v>
      </c>
      <c r="G3723" s="126" t="s">
        <v>13724</v>
      </c>
      <c r="H3723" s="126" t="s">
        <v>21063</v>
      </c>
      <c r="I3723" s="126" t="s">
        <v>21064</v>
      </c>
      <c r="J3723" s="126" t="s">
        <v>26233</v>
      </c>
      <c r="K3723" s="9">
        <f>_xlfn.IFNA(VLOOKUP(Table5[[#This Row],[Section]],SubSill_Tier,2,FALSE),0)</f>
        <v>0</v>
      </c>
      <c r="L3723" s="9" t="str">
        <f t="shared" si="67"/>
        <v>Wall</v>
      </c>
      <c r="M3723" s="205" t="str" cm="1">
        <f t="array" ref="M3723">_xlfn.IFS(NOT(ISERROR(VLOOKUP(Table5[[#This Row],[Section]],TB_notTB,1,FALSE))),"No",LEFT(Table5[[#This Row],[Section]],3)="ETB","PLS",LEFT(Table5[[#This Row],[Section]],1)="7","PDB",NOT(ISBLANK(Table5[[#This Row],[Section]])),"No")</f>
        <v>No</v>
      </c>
    </row>
    <row r="3724" spans="1:13" x14ac:dyDescent="0.25">
      <c r="A3724" s="126" t="s">
        <v>7218</v>
      </c>
      <c r="B3724" s="126" t="s">
        <v>12581</v>
      </c>
      <c r="C3724" s="126" t="s">
        <v>75</v>
      </c>
      <c r="D3724" s="127">
        <v>1.3460000000000001</v>
      </c>
      <c r="E3724" s="128">
        <v>513</v>
      </c>
      <c r="F3724" s="128">
        <v>513</v>
      </c>
      <c r="G3724" s="126" t="s">
        <v>13724</v>
      </c>
      <c r="H3724" s="126" t="s">
        <v>21063</v>
      </c>
      <c r="I3724" s="126" t="s">
        <v>21064</v>
      </c>
      <c r="J3724" s="126" t="s">
        <v>26233</v>
      </c>
      <c r="K3724" s="9">
        <f>_xlfn.IFNA(VLOOKUP(Table5[[#This Row],[Section]],SubSill_Tier,2,FALSE),0)</f>
        <v>0</v>
      </c>
      <c r="L3724" s="9" t="str">
        <f t="shared" si="67"/>
        <v>Wall</v>
      </c>
      <c r="M3724" s="205" t="str" cm="1">
        <f t="array" ref="M3724">_xlfn.IFS(NOT(ISERROR(VLOOKUP(Table5[[#This Row],[Section]],TB_notTB,1,FALSE))),"No",LEFT(Table5[[#This Row],[Section]],3)="ETB","PLS",LEFT(Table5[[#This Row],[Section]],1)="7","PDB",NOT(ISBLANK(Table5[[#This Row],[Section]])),"No")</f>
        <v>No</v>
      </c>
    </row>
    <row r="3725" spans="1:13" x14ac:dyDescent="0.25">
      <c r="A3725" s="126" t="s">
        <v>7219</v>
      </c>
      <c r="B3725" s="126" t="s">
        <v>7220</v>
      </c>
      <c r="C3725" s="126" t="s">
        <v>75</v>
      </c>
      <c r="D3725" s="127">
        <v>1.4470000000000001</v>
      </c>
      <c r="E3725" s="128">
        <v>510</v>
      </c>
      <c r="F3725" s="128">
        <v>510</v>
      </c>
      <c r="G3725" s="126" t="s">
        <v>13724</v>
      </c>
      <c r="H3725" s="126" t="s">
        <v>21063</v>
      </c>
      <c r="I3725" s="126" t="s">
        <v>21064</v>
      </c>
      <c r="J3725" s="126" t="s">
        <v>26233</v>
      </c>
      <c r="K3725" s="9">
        <f>_xlfn.IFNA(VLOOKUP(Table5[[#This Row],[Section]],SubSill_Tier,2,FALSE),0)</f>
        <v>0</v>
      </c>
      <c r="L3725" s="9" t="str">
        <f t="shared" si="67"/>
        <v>Wall</v>
      </c>
      <c r="M3725" s="205" t="str" cm="1">
        <f t="array" ref="M3725">_xlfn.IFS(NOT(ISERROR(VLOOKUP(Table5[[#This Row],[Section]],TB_notTB,1,FALSE))),"No",LEFT(Table5[[#This Row],[Section]],3)="ETB","PLS",LEFT(Table5[[#This Row],[Section]],1)="7","PDB",NOT(ISBLANK(Table5[[#This Row],[Section]])),"No")</f>
        <v>No</v>
      </c>
    </row>
    <row r="3726" spans="1:13" x14ac:dyDescent="0.25">
      <c r="A3726" s="126" t="s">
        <v>7221</v>
      </c>
      <c r="B3726" s="126" t="s">
        <v>12582</v>
      </c>
      <c r="C3726" s="126" t="s">
        <v>75</v>
      </c>
      <c r="D3726" s="127">
        <v>1.8640000000000001</v>
      </c>
      <c r="E3726" s="128">
        <v>624</v>
      </c>
      <c r="F3726" s="128">
        <v>624</v>
      </c>
      <c r="G3726" s="126" t="s">
        <v>13724</v>
      </c>
      <c r="H3726" s="126" t="s">
        <v>21063</v>
      </c>
      <c r="I3726" s="126" t="s">
        <v>21064</v>
      </c>
      <c r="J3726" s="126" t="s">
        <v>26233</v>
      </c>
      <c r="K3726" s="9">
        <f>_xlfn.IFNA(VLOOKUP(Table5[[#This Row],[Section]],SubSill_Tier,2,FALSE),0)</f>
        <v>0</v>
      </c>
      <c r="L3726" s="9" t="str">
        <f t="shared" si="67"/>
        <v>Wall</v>
      </c>
      <c r="M3726" s="205" t="str" cm="1">
        <f t="array" ref="M3726">_xlfn.IFS(NOT(ISERROR(VLOOKUP(Table5[[#This Row],[Section]],TB_notTB,1,FALSE))),"No",LEFT(Table5[[#This Row],[Section]],3)="ETB","PLS",LEFT(Table5[[#This Row],[Section]],1)="7","PDB",NOT(ISBLANK(Table5[[#This Row],[Section]])),"No")</f>
        <v>No</v>
      </c>
    </row>
    <row r="3727" spans="1:13" x14ac:dyDescent="0.25">
      <c r="A3727" s="126" t="s">
        <v>7222</v>
      </c>
      <c r="B3727" s="126" t="s">
        <v>12583</v>
      </c>
      <c r="C3727" s="126" t="s">
        <v>75</v>
      </c>
      <c r="D3727" s="127">
        <v>1.52</v>
      </c>
      <c r="E3727" s="128">
        <v>550</v>
      </c>
      <c r="F3727" s="128">
        <v>550</v>
      </c>
      <c r="G3727" s="126" t="s">
        <v>13724</v>
      </c>
      <c r="H3727" s="126" t="s">
        <v>21063</v>
      </c>
      <c r="I3727" s="126" t="s">
        <v>21064</v>
      </c>
      <c r="J3727" s="126" t="s">
        <v>26233</v>
      </c>
      <c r="K3727" s="9">
        <f>_xlfn.IFNA(VLOOKUP(Table5[[#This Row],[Section]],SubSill_Tier,2,FALSE),0)</f>
        <v>0</v>
      </c>
      <c r="L3727" s="9" t="str">
        <f t="shared" si="67"/>
        <v>Wall</v>
      </c>
      <c r="M3727" s="205" t="str" cm="1">
        <f t="array" ref="M3727">_xlfn.IFS(NOT(ISERROR(VLOOKUP(Table5[[#This Row],[Section]],TB_notTB,1,FALSE))),"No",LEFT(Table5[[#This Row],[Section]],3)="ETB","PLS",LEFT(Table5[[#This Row],[Section]],1)="7","PDB",NOT(ISBLANK(Table5[[#This Row],[Section]])),"No")</f>
        <v>No</v>
      </c>
    </row>
    <row r="3728" spans="1:13" x14ac:dyDescent="0.25">
      <c r="A3728" s="126" t="s">
        <v>1821</v>
      </c>
      <c r="B3728" s="126" t="s">
        <v>1822</v>
      </c>
      <c r="C3728" s="126" t="s">
        <v>75</v>
      </c>
      <c r="D3728" s="127">
        <v>0.82</v>
      </c>
      <c r="E3728" s="128">
        <v>212</v>
      </c>
      <c r="F3728" s="128">
        <v>212</v>
      </c>
      <c r="G3728" s="126" t="s">
        <v>13756</v>
      </c>
      <c r="H3728" s="126" t="s">
        <v>20179</v>
      </c>
      <c r="I3728" s="126" t="s">
        <v>20180</v>
      </c>
      <c r="J3728" s="126" t="s">
        <v>26232</v>
      </c>
      <c r="K3728" s="9">
        <f>_xlfn.IFNA(VLOOKUP(Table5[[#This Row],[Section]],SubSill_Tier,2,FALSE),0)</f>
        <v>0</v>
      </c>
      <c r="L3728" s="9" t="str">
        <f t="shared" si="67"/>
        <v/>
      </c>
      <c r="M3728" s="205" t="str" cm="1">
        <f t="array" ref="M3728">_xlfn.IFS(NOT(ISERROR(VLOOKUP(Table5[[#This Row],[Section]],TB_notTB,1,FALSE))),"No",LEFT(Table5[[#This Row],[Section]],3)="ETB","PLS",LEFT(Table5[[#This Row],[Section]],1)="7","PDB",NOT(ISBLANK(Table5[[#This Row],[Section]])),"No")</f>
        <v>No</v>
      </c>
    </row>
    <row r="3729" spans="1:13" x14ac:dyDescent="0.25">
      <c r="A3729" s="126" t="s">
        <v>1823</v>
      </c>
      <c r="B3729" s="126" t="s">
        <v>549</v>
      </c>
      <c r="C3729" s="126" t="s">
        <v>75</v>
      </c>
      <c r="D3729" s="127">
        <v>0.72199999999999998</v>
      </c>
      <c r="E3729" s="128">
        <v>188</v>
      </c>
      <c r="F3729" s="128">
        <v>188</v>
      </c>
      <c r="G3729" s="126" t="s">
        <v>13756</v>
      </c>
      <c r="H3729" s="126" t="s">
        <v>20179</v>
      </c>
      <c r="I3729" s="126" t="s">
        <v>20180</v>
      </c>
      <c r="J3729" s="126" t="s">
        <v>26232</v>
      </c>
      <c r="K3729" s="9">
        <f>_xlfn.IFNA(VLOOKUP(Table5[[#This Row],[Section]],SubSill_Tier,2,FALSE),0)</f>
        <v>0</v>
      </c>
      <c r="L3729" s="9" t="str">
        <f t="shared" si="67"/>
        <v/>
      </c>
      <c r="M3729" s="205" t="str" cm="1">
        <f t="array" ref="M3729">_xlfn.IFS(NOT(ISERROR(VLOOKUP(Table5[[#This Row],[Section]],TB_notTB,1,FALSE))),"No",LEFT(Table5[[#This Row],[Section]],3)="ETB","PLS",LEFT(Table5[[#This Row],[Section]],1)="7","PDB",NOT(ISBLANK(Table5[[#This Row],[Section]])),"No")</f>
        <v>No</v>
      </c>
    </row>
    <row r="3730" spans="1:13" x14ac:dyDescent="0.25">
      <c r="A3730" s="126" t="s">
        <v>7223</v>
      </c>
      <c r="B3730" s="126" t="s">
        <v>7224</v>
      </c>
      <c r="C3730" s="126" t="s">
        <v>75</v>
      </c>
      <c r="D3730" s="127">
        <v>0.58599999999999997</v>
      </c>
      <c r="E3730" s="128">
        <v>352</v>
      </c>
      <c r="F3730" s="128">
        <v>135</v>
      </c>
      <c r="G3730" s="126" t="s">
        <v>13713</v>
      </c>
      <c r="H3730" s="126" t="s">
        <v>21056</v>
      </c>
      <c r="I3730" s="126" t="s">
        <v>21057</v>
      </c>
      <c r="J3730" s="126" t="s">
        <v>26233</v>
      </c>
      <c r="K3730" s="9">
        <f>_xlfn.IFNA(VLOOKUP(Table5[[#This Row],[Section]],SubSill_Tier,2,FALSE),0)</f>
        <v>0</v>
      </c>
      <c r="L3730" s="9" t="str">
        <f t="shared" si="67"/>
        <v>Wall</v>
      </c>
      <c r="M3730" s="205" t="str" cm="1">
        <f t="array" ref="M3730">_xlfn.IFS(NOT(ISERROR(VLOOKUP(Table5[[#This Row],[Section]],TB_notTB,1,FALSE))),"No",LEFT(Table5[[#This Row],[Section]],3)="ETB","PLS",LEFT(Table5[[#This Row],[Section]],1)="7","PDB",NOT(ISBLANK(Table5[[#This Row],[Section]])),"No")</f>
        <v>No</v>
      </c>
    </row>
    <row r="3731" spans="1:13" x14ac:dyDescent="0.25">
      <c r="A3731" s="126" t="s">
        <v>7225</v>
      </c>
      <c r="B3731" s="126" t="s">
        <v>7226</v>
      </c>
      <c r="C3731" s="126" t="s">
        <v>75</v>
      </c>
      <c r="D3731" s="127">
        <v>0.54300000000000004</v>
      </c>
      <c r="E3731" s="128">
        <v>314</v>
      </c>
      <c r="F3731" s="128">
        <v>314</v>
      </c>
      <c r="G3731" s="126" t="s">
        <v>13713</v>
      </c>
      <c r="H3731" s="126" t="s">
        <v>21056</v>
      </c>
      <c r="I3731" s="126" t="s">
        <v>21057</v>
      </c>
      <c r="J3731" s="126" t="s">
        <v>26233</v>
      </c>
      <c r="K3731" s="9">
        <f>_xlfn.IFNA(VLOOKUP(Table5[[#This Row],[Section]],SubSill_Tier,2,FALSE),0)</f>
        <v>0</v>
      </c>
      <c r="L3731" s="9" t="str">
        <f t="shared" si="67"/>
        <v/>
      </c>
      <c r="M3731" s="205" t="str" cm="1">
        <f t="array" ref="M3731">_xlfn.IFS(NOT(ISERROR(VLOOKUP(Table5[[#This Row],[Section]],TB_notTB,1,FALSE))),"No",LEFT(Table5[[#This Row],[Section]],3)="ETB","PLS",LEFT(Table5[[#This Row],[Section]],1)="7","PDB",NOT(ISBLANK(Table5[[#This Row],[Section]])),"No")</f>
        <v>No</v>
      </c>
    </row>
    <row r="3732" spans="1:13" x14ac:dyDescent="0.25">
      <c r="A3732" s="126" t="s">
        <v>7227</v>
      </c>
      <c r="B3732" s="126" t="s">
        <v>7228</v>
      </c>
      <c r="C3732" s="126" t="s">
        <v>75</v>
      </c>
      <c r="D3732" s="127">
        <v>0.19800000000000001</v>
      </c>
      <c r="E3732" s="128">
        <v>124</v>
      </c>
      <c r="F3732" s="128">
        <v>124</v>
      </c>
      <c r="G3732" s="126" t="s">
        <v>13713</v>
      </c>
      <c r="H3732" s="126" t="s">
        <v>21056</v>
      </c>
      <c r="I3732" s="126" t="s">
        <v>21057</v>
      </c>
      <c r="J3732" s="126" t="s">
        <v>26233</v>
      </c>
      <c r="K3732" s="9">
        <f>_xlfn.IFNA(VLOOKUP(Table5[[#This Row],[Section]],SubSill_Tier,2,FALSE),0)</f>
        <v>0</v>
      </c>
      <c r="L3732" s="9" t="str">
        <f t="shared" si="67"/>
        <v>Wall</v>
      </c>
      <c r="M3732" s="205" t="str" cm="1">
        <f t="array" ref="M3732">_xlfn.IFS(NOT(ISERROR(VLOOKUP(Table5[[#This Row],[Section]],TB_notTB,1,FALSE))),"No",LEFT(Table5[[#This Row],[Section]],3)="ETB","PLS",LEFT(Table5[[#This Row],[Section]],1)="7","PDB",NOT(ISBLANK(Table5[[#This Row],[Section]])),"No")</f>
        <v>No</v>
      </c>
    </row>
    <row r="3733" spans="1:13" x14ac:dyDescent="0.25">
      <c r="A3733" s="126" t="s">
        <v>7229</v>
      </c>
      <c r="B3733" s="126" t="s">
        <v>7230</v>
      </c>
      <c r="C3733" s="126" t="s">
        <v>75</v>
      </c>
      <c r="D3733" s="127">
        <v>1.728</v>
      </c>
      <c r="E3733" s="128">
        <v>176</v>
      </c>
      <c r="F3733" s="128">
        <v>176</v>
      </c>
      <c r="G3733" s="126" t="s">
        <v>13715</v>
      </c>
      <c r="H3733" s="126" t="s">
        <v>20123</v>
      </c>
      <c r="I3733" s="126" t="s">
        <v>21058</v>
      </c>
      <c r="J3733" s="126" t="s">
        <v>26236</v>
      </c>
      <c r="K3733" s="9">
        <f>_xlfn.IFNA(VLOOKUP(Table5[[#This Row],[Section]],SubSill_Tier,2,FALSE),0)</f>
        <v>0</v>
      </c>
      <c r="L3733" s="9" t="str">
        <f t="shared" si="67"/>
        <v>Wall</v>
      </c>
      <c r="M3733" s="205" t="str" cm="1">
        <f t="array" ref="M3733">_xlfn.IFS(NOT(ISERROR(VLOOKUP(Table5[[#This Row],[Section]],TB_notTB,1,FALSE))),"No",LEFT(Table5[[#This Row],[Section]],3)="ETB","PLS",LEFT(Table5[[#This Row],[Section]],1)="7","PDB",NOT(ISBLANK(Table5[[#This Row],[Section]])),"No")</f>
        <v>No</v>
      </c>
    </row>
    <row r="3734" spans="1:13" x14ac:dyDescent="0.25">
      <c r="A3734" s="126" t="s">
        <v>14996</v>
      </c>
      <c r="B3734" s="126" t="s">
        <v>14997</v>
      </c>
      <c r="C3734" s="126" t="s">
        <v>75</v>
      </c>
      <c r="D3734" s="127">
        <v>0.245</v>
      </c>
      <c r="E3734" s="128">
        <v>113</v>
      </c>
      <c r="F3734" s="128">
        <v>113</v>
      </c>
      <c r="G3734" s="126" t="s">
        <v>14998</v>
      </c>
      <c r="H3734" s="126" t="s">
        <v>20278</v>
      </c>
      <c r="I3734" s="126" t="s">
        <v>21169</v>
      </c>
      <c r="J3734" s="126" t="s">
        <v>26296</v>
      </c>
      <c r="K3734" s="9">
        <f>_xlfn.IFNA(VLOOKUP(Table5[[#This Row],[Section]],SubSill_Tier,2,FALSE),0)</f>
        <v>0</v>
      </c>
      <c r="L3734" s="9" t="str">
        <f t="shared" si="67"/>
        <v/>
      </c>
      <c r="M3734" s="205" t="str" cm="1">
        <f t="array" ref="M3734">_xlfn.IFS(NOT(ISERROR(VLOOKUP(Table5[[#This Row],[Section]],TB_notTB,1,FALSE))),"No",LEFT(Table5[[#This Row],[Section]],3)="ETB","PLS",LEFT(Table5[[#This Row],[Section]],1)="7","PDB",NOT(ISBLANK(Table5[[#This Row],[Section]])),"No")</f>
        <v>No</v>
      </c>
    </row>
    <row r="3735" spans="1:13" x14ac:dyDescent="0.25">
      <c r="A3735" s="126" t="s">
        <v>7231</v>
      </c>
      <c r="B3735" s="126" t="s">
        <v>7232</v>
      </c>
      <c r="C3735" s="126" t="s">
        <v>75</v>
      </c>
      <c r="D3735" s="127">
        <v>5.1449999999999996</v>
      </c>
      <c r="E3735" s="128">
        <v>399</v>
      </c>
      <c r="F3735" s="128">
        <v>399</v>
      </c>
      <c r="G3735" s="126" t="s">
        <v>13719</v>
      </c>
      <c r="H3735" s="126" t="s">
        <v>20128</v>
      </c>
      <c r="I3735" s="126" t="s">
        <v>20129</v>
      </c>
      <c r="J3735" s="126" t="s">
        <v>26245</v>
      </c>
      <c r="K3735" s="9">
        <f>_xlfn.IFNA(VLOOKUP(Table5[[#This Row],[Section]],SubSill_Tier,2,FALSE),0)</f>
        <v>0</v>
      </c>
      <c r="L3735" s="9" t="str">
        <f t="shared" si="67"/>
        <v>Wall</v>
      </c>
      <c r="M3735" s="205" t="str" cm="1">
        <f t="array" ref="M3735">_xlfn.IFS(NOT(ISERROR(VLOOKUP(Table5[[#This Row],[Section]],TB_notTB,1,FALSE))),"No",LEFT(Table5[[#This Row],[Section]],3)="ETB","PLS",LEFT(Table5[[#This Row],[Section]],1)="7","PDB",NOT(ISBLANK(Table5[[#This Row],[Section]])),"No")</f>
        <v>No</v>
      </c>
    </row>
    <row r="3736" spans="1:13" x14ac:dyDescent="0.25">
      <c r="A3736" s="126" t="s">
        <v>7233</v>
      </c>
      <c r="B3736" s="126" t="s">
        <v>12584</v>
      </c>
      <c r="C3736" s="126" t="s">
        <v>75</v>
      </c>
      <c r="D3736" s="127">
        <v>0.252</v>
      </c>
      <c r="E3736" s="128">
        <v>122</v>
      </c>
      <c r="F3736" s="128">
        <v>122</v>
      </c>
      <c r="G3736" s="126" t="s">
        <v>13713</v>
      </c>
      <c r="H3736" s="126" t="s">
        <v>21056</v>
      </c>
      <c r="I3736" s="126" t="s">
        <v>21057</v>
      </c>
      <c r="J3736" s="126" t="s">
        <v>26233</v>
      </c>
      <c r="K3736" s="9">
        <f>_xlfn.IFNA(VLOOKUP(Table5[[#This Row],[Section]],SubSill_Tier,2,FALSE),0)</f>
        <v>0</v>
      </c>
      <c r="L3736" s="9" t="str">
        <f t="shared" si="67"/>
        <v>Wall</v>
      </c>
      <c r="M3736" s="205" t="str" cm="1">
        <f t="array" ref="M3736">_xlfn.IFS(NOT(ISERROR(VLOOKUP(Table5[[#This Row],[Section]],TB_notTB,1,FALSE))),"No",LEFT(Table5[[#This Row],[Section]],3)="ETB","PLS",LEFT(Table5[[#This Row],[Section]],1)="7","PDB",NOT(ISBLANK(Table5[[#This Row],[Section]])),"No")</f>
        <v>No</v>
      </c>
    </row>
    <row r="3737" spans="1:13" x14ac:dyDescent="0.25">
      <c r="A3737" s="126" t="s">
        <v>7234</v>
      </c>
      <c r="B3737" s="126" t="s">
        <v>27903</v>
      </c>
      <c r="C3737" s="126" t="s">
        <v>75</v>
      </c>
      <c r="D3737" s="127">
        <v>0.27700000000000002</v>
      </c>
      <c r="E3737" s="128">
        <v>159</v>
      </c>
      <c r="F3737" s="128">
        <v>159</v>
      </c>
      <c r="G3737" s="126" t="s">
        <v>13719</v>
      </c>
      <c r="H3737" s="126" t="s">
        <v>20128</v>
      </c>
      <c r="I3737" s="126" t="s">
        <v>20129</v>
      </c>
      <c r="J3737" s="126" t="s">
        <v>26235</v>
      </c>
      <c r="K3737" s="9">
        <f>_xlfn.IFNA(VLOOKUP(Table5[[#This Row],[Section]],SubSill_Tier,2,FALSE),0)</f>
        <v>0</v>
      </c>
      <c r="L3737" s="9" t="str">
        <f t="shared" si="67"/>
        <v/>
      </c>
      <c r="M3737" s="205" t="str" cm="1">
        <f t="array" ref="M3737">_xlfn.IFS(NOT(ISERROR(VLOOKUP(Table5[[#This Row],[Section]],TB_notTB,1,FALSE))),"No",LEFT(Table5[[#This Row],[Section]],3)="ETB","PLS",LEFT(Table5[[#This Row],[Section]],1)="7","PDB",NOT(ISBLANK(Table5[[#This Row],[Section]])),"No")</f>
        <v>No</v>
      </c>
    </row>
    <row r="3738" spans="1:13" x14ac:dyDescent="0.25">
      <c r="A3738" s="126" t="s">
        <v>7235</v>
      </c>
      <c r="B3738" s="126" t="s">
        <v>12585</v>
      </c>
      <c r="C3738" s="126" t="s">
        <v>75</v>
      </c>
      <c r="D3738" s="127">
        <v>0.16200000000000001</v>
      </c>
      <c r="E3738" s="128">
        <v>100</v>
      </c>
      <c r="F3738" s="128">
        <v>100</v>
      </c>
      <c r="G3738" s="126" t="s">
        <v>13713</v>
      </c>
      <c r="H3738" s="126" t="s">
        <v>21056</v>
      </c>
      <c r="I3738" s="126" t="s">
        <v>21057</v>
      </c>
      <c r="J3738" s="126" t="s">
        <v>26281</v>
      </c>
      <c r="K3738" s="9">
        <f>_xlfn.IFNA(VLOOKUP(Table5[[#This Row],[Section]],SubSill_Tier,2,FALSE),0)</f>
        <v>0</v>
      </c>
      <c r="L3738" s="9" t="str">
        <f t="shared" si="67"/>
        <v>Wall</v>
      </c>
      <c r="M3738" s="205" t="str" cm="1">
        <f t="array" ref="M3738">_xlfn.IFS(NOT(ISERROR(VLOOKUP(Table5[[#This Row],[Section]],TB_notTB,1,FALSE))),"No",LEFT(Table5[[#This Row],[Section]],3)="ETB","PLS",LEFT(Table5[[#This Row],[Section]],1)="7","PDB",NOT(ISBLANK(Table5[[#This Row],[Section]])),"No")</f>
        <v>No</v>
      </c>
    </row>
    <row r="3739" spans="1:13" x14ac:dyDescent="0.25">
      <c r="A3739" s="126" t="s">
        <v>7236</v>
      </c>
      <c r="B3739" s="126" t="s">
        <v>7237</v>
      </c>
      <c r="C3739" s="126" t="s">
        <v>75</v>
      </c>
      <c r="D3739" s="127">
        <v>0.439</v>
      </c>
      <c r="E3739" s="128">
        <v>220</v>
      </c>
      <c r="F3739" s="128">
        <v>220</v>
      </c>
      <c r="G3739" s="126" t="s">
        <v>13719</v>
      </c>
      <c r="H3739" s="126" t="s">
        <v>20128</v>
      </c>
      <c r="I3739" s="126" t="s">
        <v>20129</v>
      </c>
      <c r="J3739" s="126" t="s">
        <v>26236</v>
      </c>
      <c r="K3739" s="9">
        <f>_xlfn.IFNA(VLOOKUP(Table5[[#This Row],[Section]],SubSill_Tier,2,FALSE),0)</f>
        <v>0</v>
      </c>
      <c r="L3739" s="9" t="str">
        <f t="shared" si="67"/>
        <v/>
      </c>
      <c r="M3739" s="205" t="str" cm="1">
        <f t="array" ref="M3739">_xlfn.IFS(NOT(ISERROR(VLOOKUP(Table5[[#This Row],[Section]],TB_notTB,1,FALSE))),"No",LEFT(Table5[[#This Row],[Section]],3)="ETB","PLS",LEFT(Table5[[#This Row],[Section]],1)="7","PDB",NOT(ISBLANK(Table5[[#This Row],[Section]])),"No")</f>
        <v>No</v>
      </c>
    </row>
    <row r="3740" spans="1:13" x14ac:dyDescent="0.25">
      <c r="A3740" s="126" t="s">
        <v>7238</v>
      </c>
      <c r="B3740" s="126" t="s">
        <v>7239</v>
      </c>
      <c r="C3740" s="126" t="s">
        <v>75</v>
      </c>
      <c r="D3740" s="127">
        <v>1.218</v>
      </c>
      <c r="E3740" s="128">
        <v>161</v>
      </c>
      <c r="F3740" s="128">
        <v>161</v>
      </c>
      <c r="G3740" s="126" t="s">
        <v>13715</v>
      </c>
      <c r="H3740" s="126" t="s">
        <v>20123</v>
      </c>
      <c r="I3740" s="126" t="s">
        <v>21058</v>
      </c>
      <c r="J3740" s="126" t="s">
        <v>26235</v>
      </c>
      <c r="K3740" s="9">
        <f>_xlfn.IFNA(VLOOKUP(Table5[[#This Row],[Section]],SubSill_Tier,2,FALSE),0)</f>
        <v>0</v>
      </c>
      <c r="L3740" s="9" t="str">
        <f t="shared" si="67"/>
        <v>Wall</v>
      </c>
      <c r="M3740" s="205" t="str" cm="1">
        <f t="array" ref="M3740">_xlfn.IFS(NOT(ISERROR(VLOOKUP(Table5[[#This Row],[Section]],TB_notTB,1,FALSE))),"No",LEFT(Table5[[#This Row],[Section]],3)="ETB","PLS",LEFT(Table5[[#This Row],[Section]],1)="7","PDB",NOT(ISBLANK(Table5[[#This Row],[Section]])),"No")</f>
        <v>No</v>
      </c>
    </row>
    <row r="3741" spans="1:13" x14ac:dyDescent="0.25">
      <c r="A3741" s="126" t="s">
        <v>7240</v>
      </c>
      <c r="B3741" s="126" t="s">
        <v>7241</v>
      </c>
      <c r="C3741" s="126" t="s">
        <v>75</v>
      </c>
      <c r="D3741" s="127">
        <v>0.28499999999999998</v>
      </c>
      <c r="E3741" s="128">
        <v>152</v>
      </c>
      <c r="F3741" s="128">
        <v>152</v>
      </c>
      <c r="G3741" s="126" t="s">
        <v>13720</v>
      </c>
      <c r="H3741" s="126" t="s">
        <v>20130</v>
      </c>
      <c r="I3741" s="126" t="s">
        <v>20131</v>
      </c>
      <c r="J3741" s="126" t="s">
        <v>26235</v>
      </c>
      <c r="K3741" s="9">
        <f>_xlfn.IFNA(VLOOKUP(Table5[[#This Row],[Section]],SubSill_Tier,2,FALSE),0)</f>
        <v>0</v>
      </c>
      <c r="L3741" s="9" t="str">
        <f t="shared" si="67"/>
        <v/>
      </c>
      <c r="M3741" s="205" t="str" cm="1">
        <f t="array" ref="M3741">_xlfn.IFS(NOT(ISERROR(VLOOKUP(Table5[[#This Row],[Section]],TB_notTB,1,FALSE))),"No",LEFT(Table5[[#This Row],[Section]],3)="ETB","PLS",LEFT(Table5[[#This Row],[Section]],1)="7","PDB",NOT(ISBLANK(Table5[[#This Row],[Section]])),"No")</f>
        <v>No</v>
      </c>
    </row>
    <row r="3742" spans="1:13" x14ac:dyDescent="0.25">
      <c r="A3742" s="126" t="s">
        <v>7242</v>
      </c>
      <c r="B3742" s="126" t="s">
        <v>7243</v>
      </c>
      <c r="C3742" s="126" t="s">
        <v>75</v>
      </c>
      <c r="D3742" s="127">
        <v>0.20899999999999999</v>
      </c>
      <c r="E3742" s="128">
        <v>112</v>
      </c>
      <c r="F3742" s="128">
        <v>112</v>
      </c>
      <c r="G3742" s="126" t="s">
        <v>13720</v>
      </c>
      <c r="H3742" s="126" t="s">
        <v>20130</v>
      </c>
      <c r="I3742" s="126" t="s">
        <v>20131</v>
      </c>
      <c r="J3742" s="126" t="s">
        <v>26235</v>
      </c>
      <c r="K3742" s="9">
        <f>_xlfn.IFNA(VLOOKUP(Table5[[#This Row],[Section]],SubSill_Tier,2,FALSE),0)</f>
        <v>0</v>
      </c>
      <c r="L3742" s="9" t="str">
        <f t="shared" si="67"/>
        <v/>
      </c>
      <c r="M3742" s="205" t="str" cm="1">
        <f t="array" ref="M3742">_xlfn.IFS(NOT(ISERROR(VLOOKUP(Table5[[#This Row],[Section]],TB_notTB,1,FALSE))),"No",LEFT(Table5[[#This Row],[Section]],3)="ETB","PLS",LEFT(Table5[[#This Row],[Section]],1)="7","PDB",NOT(ISBLANK(Table5[[#This Row],[Section]])),"No")</f>
        <v>No</v>
      </c>
    </row>
    <row r="3743" spans="1:13" x14ac:dyDescent="0.25">
      <c r="A3743" s="126" t="s">
        <v>1824</v>
      </c>
      <c r="B3743" s="126" t="s">
        <v>1825</v>
      </c>
      <c r="C3743" s="126" t="s">
        <v>75</v>
      </c>
      <c r="D3743" s="127">
        <v>9.1999999999999998E-2</v>
      </c>
      <c r="E3743" s="128">
        <v>100</v>
      </c>
      <c r="F3743" s="128">
        <v>100</v>
      </c>
      <c r="G3743" s="126" t="s">
        <v>13771</v>
      </c>
      <c r="H3743" s="126" t="s">
        <v>20212</v>
      </c>
      <c r="I3743" s="126" t="s">
        <v>20213</v>
      </c>
      <c r="J3743" s="126" t="s">
        <v>26232</v>
      </c>
      <c r="K3743" s="9">
        <f>_xlfn.IFNA(VLOOKUP(Table5[[#This Row],[Section]],SubSill_Tier,2,FALSE),0)</f>
        <v>0</v>
      </c>
      <c r="L3743" s="9" t="str">
        <f t="shared" si="67"/>
        <v/>
      </c>
      <c r="M3743" s="205" t="str" cm="1">
        <f t="array" ref="M3743">_xlfn.IFS(NOT(ISERROR(VLOOKUP(Table5[[#This Row],[Section]],TB_notTB,1,FALSE))),"No",LEFT(Table5[[#This Row],[Section]],3)="ETB","PLS",LEFT(Table5[[#This Row],[Section]],1)="7","PDB",NOT(ISBLANK(Table5[[#This Row],[Section]])),"No")</f>
        <v>No</v>
      </c>
    </row>
    <row r="3744" spans="1:13" x14ac:dyDescent="0.25">
      <c r="A3744" s="126" t="s">
        <v>1826</v>
      </c>
      <c r="B3744" s="126" t="s">
        <v>1827</v>
      </c>
      <c r="C3744" s="126" t="s">
        <v>75</v>
      </c>
      <c r="D3744" s="127">
        <v>1.06</v>
      </c>
      <c r="E3744" s="128">
        <v>189</v>
      </c>
      <c r="F3744" s="128">
        <v>189</v>
      </c>
      <c r="G3744" s="126" t="s">
        <v>13756</v>
      </c>
      <c r="H3744" s="126" t="s">
        <v>20179</v>
      </c>
      <c r="I3744" s="126" t="s">
        <v>20180</v>
      </c>
      <c r="J3744" s="126" t="s">
        <v>26232</v>
      </c>
      <c r="K3744" s="9">
        <f>_xlfn.IFNA(VLOOKUP(Table5[[#This Row],[Section]],SubSill_Tier,2,FALSE),0)</f>
        <v>0</v>
      </c>
      <c r="L3744" s="9" t="str">
        <f t="shared" si="67"/>
        <v/>
      </c>
      <c r="M3744" s="205" t="str" cm="1">
        <f t="array" ref="M3744">_xlfn.IFS(NOT(ISERROR(VLOOKUP(Table5[[#This Row],[Section]],TB_notTB,1,FALSE))),"No",LEFT(Table5[[#This Row],[Section]],3)="ETB","PLS",LEFT(Table5[[#This Row],[Section]],1)="7","PDB",NOT(ISBLANK(Table5[[#This Row],[Section]])),"No")</f>
        <v>No</v>
      </c>
    </row>
    <row r="3745" spans="1:13" x14ac:dyDescent="0.25">
      <c r="A3745" s="126" t="s">
        <v>1828</v>
      </c>
      <c r="B3745" s="126" t="s">
        <v>1829</v>
      </c>
      <c r="C3745" s="126" t="s">
        <v>75</v>
      </c>
      <c r="D3745" s="127">
        <v>0.51600000000000001</v>
      </c>
      <c r="E3745" s="128">
        <v>225</v>
      </c>
      <c r="F3745" s="128">
        <v>225</v>
      </c>
      <c r="G3745" s="126" t="s">
        <v>13748</v>
      </c>
      <c r="H3745" s="126" t="s">
        <v>20246</v>
      </c>
      <c r="I3745" s="126" t="s">
        <v>20247</v>
      </c>
      <c r="J3745" s="126" t="s">
        <v>26247</v>
      </c>
      <c r="K3745" s="9">
        <f>_xlfn.IFNA(VLOOKUP(Table5[[#This Row],[Section]],SubSill_Tier,2,FALSE),0)</f>
        <v>0</v>
      </c>
      <c r="L3745" s="9" t="str">
        <f t="shared" si="67"/>
        <v/>
      </c>
      <c r="M3745" s="205" t="str" cm="1">
        <f t="array" ref="M3745">_xlfn.IFS(NOT(ISERROR(VLOOKUP(Table5[[#This Row],[Section]],TB_notTB,1,FALSE))),"No",LEFT(Table5[[#This Row],[Section]],3)="ETB","PLS",LEFT(Table5[[#This Row],[Section]],1)="7","PDB",NOT(ISBLANK(Table5[[#This Row],[Section]])),"No")</f>
        <v>No</v>
      </c>
    </row>
    <row r="3746" spans="1:13" x14ac:dyDescent="0.25">
      <c r="A3746" s="126" t="s">
        <v>1830</v>
      </c>
      <c r="B3746" s="126" t="s">
        <v>1831</v>
      </c>
      <c r="C3746" s="126" t="s">
        <v>75</v>
      </c>
      <c r="D3746" s="127">
        <v>0.48599999999999999</v>
      </c>
      <c r="E3746" s="128">
        <v>180</v>
      </c>
      <c r="F3746" s="128">
        <v>180</v>
      </c>
      <c r="G3746" s="126" t="s">
        <v>13736</v>
      </c>
      <c r="H3746" s="126" t="s">
        <v>20148</v>
      </c>
      <c r="I3746" s="126" t="s">
        <v>21073</v>
      </c>
      <c r="J3746" s="126" t="s">
        <v>26239</v>
      </c>
      <c r="K3746" s="9">
        <f>_xlfn.IFNA(VLOOKUP(Table5[[#This Row],[Section]],SubSill_Tier,2,FALSE),0)</f>
        <v>0</v>
      </c>
      <c r="L3746" s="9" t="str">
        <f t="shared" si="67"/>
        <v/>
      </c>
      <c r="M3746" s="205" t="str" cm="1">
        <f t="array" ref="M3746">_xlfn.IFS(NOT(ISERROR(VLOOKUP(Table5[[#This Row],[Section]],TB_notTB,1,FALSE))),"No",LEFT(Table5[[#This Row],[Section]],3)="ETB","PLS",LEFT(Table5[[#This Row],[Section]],1)="7","PDB",NOT(ISBLANK(Table5[[#This Row],[Section]])),"No")</f>
        <v>No</v>
      </c>
    </row>
    <row r="3747" spans="1:13" x14ac:dyDescent="0.25">
      <c r="A3747" s="126" t="s">
        <v>1832</v>
      </c>
      <c r="B3747" s="126" t="s">
        <v>1833</v>
      </c>
      <c r="C3747" s="126" t="s">
        <v>75</v>
      </c>
      <c r="D3747" s="127">
        <v>0.439</v>
      </c>
      <c r="E3747" s="128">
        <v>231</v>
      </c>
      <c r="F3747" s="128">
        <v>231</v>
      </c>
      <c r="G3747" s="126" t="s">
        <v>13736</v>
      </c>
      <c r="H3747" s="126" t="s">
        <v>20148</v>
      </c>
      <c r="I3747" s="126" t="s">
        <v>21073</v>
      </c>
      <c r="J3747" s="126" t="s">
        <v>26232</v>
      </c>
      <c r="K3747" s="9">
        <f>_xlfn.IFNA(VLOOKUP(Table5[[#This Row],[Section]],SubSill_Tier,2,FALSE),0)</f>
        <v>0</v>
      </c>
      <c r="L3747" s="9" t="str">
        <f t="shared" si="67"/>
        <v/>
      </c>
      <c r="M3747" s="205" t="str" cm="1">
        <f t="array" ref="M3747">_xlfn.IFS(NOT(ISERROR(VLOOKUP(Table5[[#This Row],[Section]],TB_notTB,1,FALSE))),"No",LEFT(Table5[[#This Row],[Section]],3)="ETB","PLS",LEFT(Table5[[#This Row],[Section]],1)="7","PDB",NOT(ISBLANK(Table5[[#This Row],[Section]])),"No")</f>
        <v>No</v>
      </c>
    </row>
    <row r="3748" spans="1:13" x14ac:dyDescent="0.25">
      <c r="A3748" s="126" t="s">
        <v>7244</v>
      </c>
      <c r="B3748" s="126" t="s">
        <v>27904</v>
      </c>
      <c r="C3748" s="126" t="s">
        <v>75</v>
      </c>
      <c r="D3748" s="127">
        <v>6.5490000000000004</v>
      </c>
      <c r="E3748" s="128">
        <v>603</v>
      </c>
      <c r="F3748" s="128">
        <v>603</v>
      </c>
      <c r="G3748" s="126" t="s">
        <v>13722</v>
      </c>
      <c r="H3748" s="126" t="s">
        <v>21061</v>
      </c>
      <c r="I3748" s="126" t="s">
        <v>21062</v>
      </c>
      <c r="J3748" s="126" t="s">
        <v>26245</v>
      </c>
      <c r="K3748" s="9">
        <f>_xlfn.IFNA(VLOOKUP(Table5[[#This Row],[Section]],SubSill_Tier,2,FALSE),0)</f>
        <v>0</v>
      </c>
      <c r="L3748" s="9" t="str">
        <f t="shared" si="67"/>
        <v/>
      </c>
      <c r="M3748" s="205" t="str" cm="1">
        <f t="array" ref="M3748">_xlfn.IFS(NOT(ISERROR(VLOOKUP(Table5[[#This Row],[Section]],TB_notTB,1,FALSE))),"No",LEFT(Table5[[#This Row],[Section]],3)="ETB","PLS",LEFT(Table5[[#This Row],[Section]],1)="7","PDB",NOT(ISBLANK(Table5[[#This Row],[Section]])),"No")</f>
        <v>No</v>
      </c>
    </row>
    <row r="3749" spans="1:13" x14ac:dyDescent="0.25">
      <c r="A3749" s="126" t="s">
        <v>7245</v>
      </c>
      <c r="B3749" s="126" t="s">
        <v>7246</v>
      </c>
      <c r="C3749" s="126" t="s">
        <v>75</v>
      </c>
      <c r="D3749" s="127">
        <v>1.5469999999999999</v>
      </c>
      <c r="E3749" s="128">
        <v>596</v>
      </c>
      <c r="F3749" s="128">
        <v>185</v>
      </c>
      <c r="G3749" s="126" t="s">
        <v>13724</v>
      </c>
      <c r="H3749" s="126" t="s">
        <v>21063</v>
      </c>
      <c r="I3749" s="126" t="s">
        <v>21064</v>
      </c>
      <c r="J3749" s="126" t="s">
        <v>26233</v>
      </c>
      <c r="K3749" s="9">
        <f>_xlfn.IFNA(VLOOKUP(Table5[[#This Row],[Section]],SubSill_Tier,2,FALSE),0)</f>
        <v>0</v>
      </c>
      <c r="L3749" s="9" t="str">
        <f t="shared" si="67"/>
        <v>Wall</v>
      </c>
      <c r="M3749" s="205" t="str" cm="1">
        <f t="array" ref="M3749">_xlfn.IFS(NOT(ISERROR(VLOOKUP(Table5[[#This Row],[Section]],TB_notTB,1,FALSE))),"No",LEFT(Table5[[#This Row],[Section]],3)="ETB","PLS",LEFT(Table5[[#This Row],[Section]],1)="7","PDB",NOT(ISBLANK(Table5[[#This Row],[Section]])),"No")</f>
        <v>No</v>
      </c>
    </row>
    <row r="3750" spans="1:13" x14ac:dyDescent="0.25">
      <c r="A3750" s="126" t="s">
        <v>7247</v>
      </c>
      <c r="B3750" s="126" t="s">
        <v>27905</v>
      </c>
      <c r="C3750" s="126" t="s">
        <v>75</v>
      </c>
      <c r="D3750" s="127">
        <v>2.0169999999999999</v>
      </c>
      <c r="E3750" s="128">
        <v>257</v>
      </c>
      <c r="F3750" s="128">
        <v>257</v>
      </c>
      <c r="G3750" s="126" t="s">
        <v>13719</v>
      </c>
      <c r="H3750" s="126" t="s">
        <v>20128</v>
      </c>
      <c r="I3750" s="126" t="s">
        <v>20129</v>
      </c>
      <c r="J3750" s="126" t="s">
        <v>26236</v>
      </c>
      <c r="K3750" s="9">
        <f>_xlfn.IFNA(VLOOKUP(Table5[[#This Row],[Section]],SubSill_Tier,2,FALSE),0)</f>
        <v>0</v>
      </c>
      <c r="L3750" s="9" t="str">
        <f t="shared" si="67"/>
        <v/>
      </c>
      <c r="M3750" s="205" t="str" cm="1">
        <f t="array" ref="M3750">_xlfn.IFS(NOT(ISERROR(VLOOKUP(Table5[[#This Row],[Section]],TB_notTB,1,FALSE))),"No",LEFT(Table5[[#This Row],[Section]],3)="ETB","PLS",LEFT(Table5[[#This Row],[Section]],1)="7","PDB",NOT(ISBLANK(Table5[[#This Row],[Section]])),"No")</f>
        <v>No</v>
      </c>
    </row>
    <row r="3751" spans="1:13" x14ac:dyDescent="0.25">
      <c r="A3751" s="126" t="s">
        <v>1834</v>
      </c>
      <c r="B3751" s="126" t="s">
        <v>1835</v>
      </c>
      <c r="C3751" s="126" t="s">
        <v>75</v>
      </c>
      <c r="D3751" s="127">
        <v>0.47499999999999998</v>
      </c>
      <c r="E3751" s="128">
        <v>198</v>
      </c>
      <c r="F3751" s="128">
        <v>100</v>
      </c>
      <c r="G3751" s="126" t="s">
        <v>13729</v>
      </c>
      <c r="H3751" s="126" t="s">
        <v>20138</v>
      </c>
      <c r="I3751" s="126" t="s">
        <v>21067</v>
      </c>
      <c r="J3751" s="126" t="s">
        <v>26232</v>
      </c>
      <c r="K3751" s="9">
        <f>_xlfn.IFNA(VLOOKUP(Table5[[#This Row],[Section]],SubSill_Tier,2,FALSE),0)</f>
        <v>0</v>
      </c>
      <c r="L3751" s="9" t="str">
        <f t="shared" si="67"/>
        <v/>
      </c>
      <c r="M3751" s="205" t="str" cm="1">
        <f t="array" ref="M3751">_xlfn.IFS(NOT(ISERROR(VLOOKUP(Table5[[#This Row],[Section]],TB_notTB,1,FALSE))),"No",LEFT(Table5[[#This Row],[Section]],3)="ETB","PLS",LEFT(Table5[[#This Row],[Section]],1)="7","PDB",NOT(ISBLANK(Table5[[#This Row],[Section]])),"No")</f>
        <v>No</v>
      </c>
    </row>
    <row r="3752" spans="1:13" x14ac:dyDescent="0.25">
      <c r="A3752" s="126" t="s">
        <v>11569</v>
      </c>
      <c r="B3752" s="126" t="s">
        <v>11570</v>
      </c>
      <c r="C3752" s="126" t="s">
        <v>75</v>
      </c>
      <c r="D3752" s="127">
        <v>0.308</v>
      </c>
      <c r="E3752" s="128">
        <v>150</v>
      </c>
      <c r="F3752" s="128">
        <v>100</v>
      </c>
      <c r="G3752" s="126" t="s">
        <v>13729</v>
      </c>
      <c r="H3752" s="126" t="s">
        <v>20138</v>
      </c>
      <c r="I3752" s="126" t="s">
        <v>21067</v>
      </c>
      <c r="J3752" s="126" t="s">
        <v>26232</v>
      </c>
      <c r="K3752" s="9">
        <f>_xlfn.IFNA(VLOOKUP(Table5[[#This Row],[Section]],SubSill_Tier,2,FALSE),0)</f>
        <v>0</v>
      </c>
      <c r="L3752" s="9" t="str">
        <f t="shared" si="67"/>
        <v/>
      </c>
      <c r="M3752" s="205" t="str" cm="1">
        <f t="array" ref="M3752">_xlfn.IFS(NOT(ISERROR(VLOOKUP(Table5[[#This Row],[Section]],TB_notTB,1,FALSE))),"No",LEFT(Table5[[#This Row],[Section]],3)="ETB","PLS",LEFT(Table5[[#This Row],[Section]],1)="7","PDB",NOT(ISBLANK(Table5[[#This Row],[Section]])),"No")</f>
        <v>No</v>
      </c>
    </row>
    <row r="3753" spans="1:13" x14ac:dyDescent="0.25">
      <c r="A3753" s="126" t="s">
        <v>1836</v>
      </c>
      <c r="B3753" s="126" t="s">
        <v>1837</v>
      </c>
      <c r="C3753" s="126" t="s">
        <v>75</v>
      </c>
      <c r="D3753" s="127">
        <v>0.83299999999999996</v>
      </c>
      <c r="E3753" s="128">
        <v>244</v>
      </c>
      <c r="F3753" s="128">
        <v>244</v>
      </c>
      <c r="G3753" s="126" t="s">
        <v>13729</v>
      </c>
      <c r="H3753" s="126" t="s">
        <v>20138</v>
      </c>
      <c r="I3753" s="126" t="s">
        <v>21067</v>
      </c>
      <c r="J3753" s="126" t="s">
        <v>26232</v>
      </c>
      <c r="K3753" s="9">
        <f>_xlfn.IFNA(VLOOKUP(Table5[[#This Row],[Section]],SubSill_Tier,2,FALSE),0)</f>
        <v>0</v>
      </c>
      <c r="L3753" s="9" t="str">
        <f t="shared" si="67"/>
        <v/>
      </c>
      <c r="M3753" s="205" t="str" cm="1">
        <f t="array" ref="M3753">_xlfn.IFS(NOT(ISERROR(VLOOKUP(Table5[[#This Row],[Section]],TB_notTB,1,FALSE))),"No",LEFT(Table5[[#This Row],[Section]],3)="ETB","PLS",LEFT(Table5[[#This Row],[Section]],1)="7","PDB",NOT(ISBLANK(Table5[[#This Row],[Section]])),"No")</f>
        <v>No</v>
      </c>
    </row>
    <row r="3754" spans="1:13" x14ac:dyDescent="0.25">
      <c r="A3754" s="126" t="s">
        <v>11571</v>
      </c>
      <c r="B3754" s="126" t="s">
        <v>11572</v>
      </c>
      <c r="C3754" s="126" t="s">
        <v>75</v>
      </c>
      <c r="D3754" s="127">
        <v>0.83799999999999997</v>
      </c>
      <c r="E3754" s="128">
        <v>302</v>
      </c>
      <c r="F3754" s="128">
        <v>212</v>
      </c>
      <c r="G3754" s="126" t="s">
        <v>13729</v>
      </c>
      <c r="H3754" s="126" t="s">
        <v>20138</v>
      </c>
      <c r="I3754" s="126" t="s">
        <v>21067</v>
      </c>
      <c r="J3754" s="126" t="s">
        <v>26232</v>
      </c>
      <c r="K3754" s="9">
        <f>_xlfn.IFNA(VLOOKUP(Table5[[#This Row],[Section]],SubSill_Tier,2,FALSE),0)</f>
        <v>0</v>
      </c>
      <c r="L3754" s="9" t="str">
        <f t="shared" si="67"/>
        <v/>
      </c>
      <c r="M3754" s="205" t="str" cm="1">
        <f t="array" ref="M3754">_xlfn.IFS(NOT(ISERROR(VLOOKUP(Table5[[#This Row],[Section]],TB_notTB,1,FALSE))),"No",LEFT(Table5[[#This Row],[Section]],3)="ETB","PLS",LEFT(Table5[[#This Row],[Section]],1)="7","PDB",NOT(ISBLANK(Table5[[#This Row],[Section]])),"No")</f>
        <v>No</v>
      </c>
    </row>
    <row r="3755" spans="1:13" x14ac:dyDescent="0.25">
      <c r="A3755" s="126" t="s">
        <v>1838</v>
      </c>
      <c r="B3755" s="126" t="s">
        <v>1839</v>
      </c>
      <c r="C3755" s="126" t="s">
        <v>75</v>
      </c>
      <c r="D3755" s="127">
        <v>0.92700000000000005</v>
      </c>
      <c r="E3755" s="128">
        <v>323</v>
      </c>
      <c r="F3755" s="128">
        <v>121</v>
      </c>
      <c r="G3755" s="126" t="s">
        <v>13729</v>
      </c>
      <c r="H3755" s="126" t="s">
        <v>20138</v>
      </c>
      <c r="I3755" s="126" t="s">
        <v>21067</v>
      </c>
      <c r="J3755" s="126" t="s">
        <v>26232</v>
      </c>
      <c r="K3755" s="9">
        <f>_xlfn.IFNA(VLOOKUP(Table5[[#This Row],[Section]],SubSill_Tier,2,FALSE),0)</f>
        <v>0</v>
      </c>
      <c r="L3755" s="9" t="str">
        <f t="shared" si="67"/>
        <v/>
      </c>
      <c r="M3755" s="205" t="str" cm="1">
        <f t="array" ref="M3755">_xlfn.IFS(NOT(ISERROR(VLOOKUP(Table5[[#This Row],[Section]],TB_notTB,1,FALSE))),"No",LEFT(Table5[[#This Row],[Section]],3)="ETB","PLS",LEFT(Table5[[#This Row],[Section]],1)="7","PDB",NOT(ISBLANK(Table5[[#This Row],[Section]])),"No")</f>
        <v>No</v>
      </c>
    </row>
    <row r="3756" spans="1:13" x14ac:dyDescent="0.25">
      <c r="A3756" s="126" t="s">
        <v>1840</v>
      </c>
      <c r="B3756" s="126" t="s">
        <v>1841</v>
      </c>
      <c r="C3756" s="126" t="s">
        <v>75</v>
      </c>
      <c r="D3756" s="127">
        <v>1.4830000000000001</v>
      </c>
      <c r="E3756" s="128">
        <v>317</v>
      </c>
      <c r="F3756" s="128">
        <v>317</v>
      </c>
      <c r="G3756" s="126" t="s">
        <v>13729</v>
      </c>
      <c r="H3756" s="126" t="s">
        <v>20138</v>
      </c>
      <c r="I3756" s="126" t="s">
        <v>21067</v>
      </c>
      <c r="J3756" s="126" t="s">
        <v>26232</v>
      </c>
      <c r="K3756" s="9">
        <f>_xlfn.IFNA(VLOOKUP(Table5[[#This Row],[Section]],SubSill_Tier,2,FALSE),0)</f>
        <v>0</v>
      </c>
      <c r="L3756" s="9" t="str">
        <f t="shared" si="67"/>
        <v/>
      </c>
      <c r="M3756" s="205" t="str" cm="1">
        <f t="array" ref="M3756">_xlfn.IFS(NOT(ISERROR(VLOOKUP(Table5[[#This Row],[Section]],TB_notTB,1,FALSE))),"No",LEFT(Table5[[#This Row],[Section]],3)="ETB","PLS",LEFT(Table5[[#This Row],[Section]],1)="7","PDB",NOT(ISBLANK(Table5[[#This Row],[Section]])),"No")</f>
        <v>No</v>
      </c>
    </row>
    <row r="3757" spans="1:13" x14ac:dyDescent="0.25">
      <c r="A3757" s="126" t="s">
        <v>7248</v>
      </c>
      <c r="B3757" s="126" t="s">
        <v>7249</v>
      </c>
      <c r="C3757" s="126" t="s">
        <v>75</v>
      </c>
      <c r="D3757" s="127">
        <v>0.80900000000000005</v>
      </c>
      <c r="E3757" s="128">
        <v>100</v>
      </c>
      <c r="F3757" s="128">
        <v>100</v>
      </c>
      <c r="G3757" s="126" t="s">
        <v>13734</v>
      </c>
      <c r="H3757" s="126" t="s">
        <v>20145</v>
      </c>
      <c r="I3757" s="126" t="s">
        <v>21070</v>
      </c>
      <c r="J3757" s="126" t="s">
        <v>26236</v>
      </c>
      <c r="K3757" s="9">
        <f>_xlfn.IFNA(VLOOKUP(Table5[[#This Row],[Section]],SubSill_Tier,2,FALSE),0)</f>
        <v>0</v>
      </c>
      <c r="L3757" s="9" t="str">
        <f t="shared" si="67"/>
        <v/>
      </c>
      <c r="M3757" s="205" t="str" cm="1">
        <f t="array" ref="M3757">_xlfn.IFS(NOT(ISERROR(VLOOKUP(Table5[[#This Row],[Section]],TB_notTB,1,FALSE))),"No",LEFT(Table5[[#This Row],[Section]],3)="ETB","PLS",LEFT(Table5[[#This Row],[Section]],1)="7","PDB",NOT(ISBLANK(Table5[[#This Row],[Section]])),"No")</f>
        <v>No</v>
      </c>
    </row>
    <row r="3758" spans="1:13" x14ac:dyDescent="0.25">
      <c r="A3758" s="126" t="s">
        <v>1842</v>
      </c>
      <c r="B3758" s="126" t="s">
        <v>1843</v>
      </c>
      <c r="C3758" s="126" t="s">
        <v>75</v>
      </c>
      <c r="D3758" s="127">
        <v>1.0309999999999999</v>
      </c>
      <c r="E3758" s="128">
        <v>398</v>
      </c>
      <c r="F3758" s="128">
        <v>398</v>
      </c>
      <c r="G3758" s="126" t="s">
        <v>13756</v>
      </c>
      <c r="H3758" s="126" t="s">
        <v>20179</v>
      </c>
      <c r="I3758" s="126" t="s">
        <v>20180</v>
      </c>
      <c r="J3758" s="126" t="s">
        <v>26232</v>
      </c>
      <c r="K3758" s="9">
        <f>_xlfn.IFNA(VLOOKUP(Table5[[#This Row],[Section]],SubSill_Tier,2,FALSE),0)</f>
        <v>1</v>
      </c>
      <c r="L3758" s="9" t="str">
        <f t="shared" si="67"/>
        <v/>
      </c>
      <c r="M3758" s="205" t="str" cm="1">
        <f t="array" ref="M3758">_xlfn.IFS(NOT(ISERROR(VLOOKUP(Table5[[#This Row],[Section]],TB_notTB,1,FALSE))),"No",LEFT(Table5[[#This Row],[Section]],3)="ETB","PLS",LEFT(Table5[[#This Row],[Section]],1)="7","PDB",NOT(ISBLANK(Table5[[#This Row],[Section]])),"No")</f>
        <v>No</v>
      </c>
    </row>
    <row r="3759" spans="1:13" x14ac:dyDescent="0.25">
      <c r="A3759" s="126" t="s">
        <v>7250</v>
      </c>
      <c r="B3759" s="126" t="s">
        <v>7251</v>
      </c>
      <c r="C3759" s="126" t="s">
        <v>75</v>
      </c>
      <c r="D3759" s="127">
        <v>2.08</v>
      </c>
      <c r="E3759" s="128">
        <v>151</v>
      </c>
      <c r="F3759" s="128">
        <v>151</v>
      </c>
      <c r="G3759" s="126" t="s">
        <v>13715</v>
      </c>
      <c r="H3759" s="126" t="s">
        <v>20123</v>
      </c>
      <c r="I3759" s="126" t="s">
        <v>21058</v>
      </c>
      <c r="J3759" s="126" t="s">
        <v>26235</v>
      </c>
      <c r="K3759" s="9">
        <f>_xlfn.IFNA(VLOOKUP(Table5[[#This Row],[Section]],SubSill_Tier,2,FALSE),0)</f>
        <v>0</v>
      </c>
      <c r="L3759" s="9" t="str">
        <f t="shared" si="67"/>
        <v>Wall</v>
      </c>
      <c r="M3759" s="205" t="str" cm="1">
        <f t="array" ref="M3759">_xlfn.IFS(NOT(ISERROR(VLOOKUP(Table5[[#This Row],[Section]],TB_notTB,1,FALSE))),"No",LEFT(Table5[[#This Row],[Section]],3)="ETB","PLS",LEFT(Table5[[#This Row],[Section]],1)="7","PDB",NOT(ISBLANK(Table5[[#This Row],[Section]])),"No")</f>
        <v>No</v>
      </c>
    </row>
    <row r="3760" spans="1:13" x14ac:dyDescent="0.25">
      <c r="A3760" s="126" t="s">
        <v>13568</v>
      </c>
      <c r="B3760" s="126" t="s">
        <v>13569</v>
      </c>
      <c r="C3760" s="126" t="s">
        <v>75</v>
      </c>
      <c r="D3760" s="127">
        <v>0.223</v>
      </c>
      <c r="E3760" s="128">
        <v>117</v>
      </c>
      <c r="F3760" s="128">
        <v>100</v>
      </c>
      <c r="G3760" s="126" t="s">
        <v>21170</v>
      </c>
      <c r="H3760" s="126" t="s">
        <v>21171</v>
      </c>
      <c r="I3760" s="126" t="s">
        <v>21172</v>
      </c>
      <c r="J3760" s="126" t="s">
        <v>26233</v>
      </c>
      <c r="K3760" s="9">
        <f>_xlfn.IFNA(VLOOKUP(Table5[[#This Row],[Section]],SubSill_Tier,2,FALSE),0)</f>
        <v>0</v>
      </c>
      <c r="L3760" s="9" t="str">
        <f t="shared" si="67"/>
        <v>Wall</v>
      </c>
      <c r="M3760" s="205" t="str" cm="1">
        <f t="array" ref="M3760">_xlfn.IFS(NOT(ISERROR(VLOOKUP(Table5[[#This Row],[Section]],TB_notTB,1,FALSE))),"No",LEFT(Table5[[#This Row],[Section]],3)="ETB","PLS",LEFT(Table5[[#This Row],[Section]],1)="7","PDB",NOT(ISBLANK(Table5[[#This Row],[Section]])),"No")</f>
        <v>No</v>
      </c>
    </row>
    <row r="3761" spans="1:13" x14ac:dyDescent="0.25">
      <c r="A3761" s="126" t="s">
        <v>13570</v>
      </c>
      <c r="B3761" s="126" t="s">
        <v>13571</v>
      </c>
      <c r="C3761" s="126" t="s">
        <v>75</v>
      </c>
      <c r="D3761" s="127">
        <v>0.27600000000000002</v>
      </c>
      <c r="E3761" s="128">
        <v>130</v>
      </c>
      <c r="F3761" s="128">
        <v>100</v>
      </c>
      <c r="G3761" s="126" t="s">
        <v>21170</v>
      </c>
      <c r="H3761" s="126" t="s">
        <v>21171</v>
      </c>
      <c r="I3761" s="126" t="s">
        <v>21172</v>
      </c>
      <c r="J3761" s="126" t="s">
        <v>26233</v>
      </c>
      <c r="K3761" s="9">
        <f>_xlfn.IFNA(VLOOKUP(Table5[[#This Row],[Section]],SubSill_Tier,2,FALSE),0)</f>
        <v>0</v>
      </c>
      <c r="L3761" s="9" t="str">
        <f t="shared" si="67"/>
        <v>Wall</v>
      </c>
      <c r="M3761" s="205" t="str" cm="1">
        <f t="array" ref="M3761">_xlfn.IFS(NOT(ISERROR(VLOOKUP(Table5[[#This Row],[Section]],TB_notTB,1,FALSE))),"No",LEFT(Table5[[#This Row],[Section]],3)="ETB","PLS",LEFT(Table5[[#This Row],[Section]],1)="7","PDB",NOT(ISBLANK(Table5[[#This Row],[Section]])),"No")</f>
        <v>No</v>
      </c>
    </row>
    <row r="3762" spans="1:13" x14ac:dyDescent="0.25">
      <c r="A3762" s="126" t="s">
        <v>7252</v>
      </c>
      <c r="B3762" s="126" t="s">
        <v>13047</v>
      </c>
      <c r="C3762" s="126" t="s">
        <v>75</v>
      </c>
      <c r="D3762" s="127">
        <v>0.77300000000000002</v>
      </c>
      <c r="E3762" s="128">
        <v>361</v>
      </c>
      <c r="F3762" s="128">
        <v>181</v>
      </c>
      <c r="G3762" s="126" t="s">
        <v>13721</v>
      </c>
      <c r="H3762" s="126" t="s">
        <v>21068</v>
      </c>
      <c r="I3762" s="126" t="s">
        <v>21069</v>
      </c>
      <c r="J3762" s="126" t="s">
        <v>26233</v>
      </c>
      <c r="K3762" s="9">
        <f>_xlfn.IFNA(VLOOKUP(Table5[[#This Row],[Section]],SubSill_Tier,2,FALSE),0)</f>
        <v>0</v>
      </c>
      <c r="L3762" s="9" t="str">
        <f t="shared" si="67"/>
        <v/>
      </c>
      <c r="M3762" s="205" t="str" cm="1">
        <f t="array" ref="M3762">_xlfn.IFS(NOT(ISERROR(VLOOKUP(Table5[[#This Row],[Section]],TB_notTB,1,FALSE))),"No",LEFT(Table5[[#This Row],[Section]],3)="ETB","PLS",LEFT(Table5[[#This Row],[Section]],1)="7","PDB",NOT(ISBLANK(Table5[[#This Row],[Section]])),"No")</f>
        <v>No</v>
      </c>
    </row>
    <row r="3763" spans="1:13" x14ac:dyDescent="0.25">
      <c r="A3763" s="126" t="s">
        <v>7253</v>
      </c>
      <c r="B3763" s="126" t="s">
        <v>7254</v>
      </c>
      <c r="C3763" s="126" t="s">
        <v>75</v>
      </c>
      <c r="D3763" s="127">
        <v>0.27200000000000002</v>
      </c>
      <c r="E3763" s="128">
        <v>100</v>
      </c>
      <c r="F3763" s="128">
        <v>100</v>
      </c>
      <c r="G3763" s="126" t="s">
        <v>13724</v>
      </c>
      <c r="H3763" s="126" t="s">
        <v>20121</v>
      </c>
      <c r="I3763" s="126" t="s">
        <v>20122</v>
      </c>
      <c r="J3763" s="126" t="s">
        <v>26234</v>
      </c>
      <c r="K3763" s="9">
        <f>_xlfn.IFNA(VLOOKUP(Table5[[#This Row],[Section]],SubSill_Tier,2,FALSE),0)</f>
        <v>0</v>
      </c>
      <c r="L3763" s="9" t="str">
        <f t="shared" si="67"/>
        <v/>
      </c>
      <c r="M3763" s="205" t="str" cm="1">
        <f t="array" ref="M3763">_xlfn.IFS(NOT(ISERROR(VLOOKUP(Table5[[#This Row],[Section]],TB_notTB,1,FALSE))),"No",LEFT(Table5[[#This Row],[Section]],3)="ETB","PLS",LEFT(Table5[[#This Row],[Section]],1)="7","PDB",NOT(ISBLANK(Table5[[#This Row],[Section]])),"No")</f>
        <v>No</v>
      </c>
    </row>
    <row r="3764" spans="1:13" x14ac:dyDescent="0.25">
      <c r="A3764" s="126" t="s">
        <v>1844</v>
      </c>
      <c r="B3764" s="126" t="s">
        <v>1845</v>
      </c>
      <c r="C3764" s="126" t="s">
        <v>75</v>
      </c>
      <c r="D3764" s="127">
        <v>0.19400000000000001</v>
      </c>
      <c r="E3764" s="128">
        <v>132</v>
      </c>
      <c r="F3764" s="128">
        <v>100</v>
      </c>
      <c r="G3764" s="126" t="s">
        <v>13767</v>
      </c>
      <c r="H3764" s="126" t="s">
        <v>20203</v>
      </c>
      <c r="I3764" s="126" t="s">
        <v>20204</v>
      </c>
      <c r="J3764" s="126" t="s">
        <v>26232</v>
      </c>
      <c r="K3764" s="9">
        <f>_xlfn.IFNA(VLOOKUP(Table5[[#This Row],[Section]],SubSill_Tier,2,FALSE),0)</f>
        <v>0</v>
      </c>
      <c r="L3764" s="9" t="str">
        <f t="shared" si="67"/>
        <v/>
      </c>
      <c r="M3764" s="205" t="str" cm="1">
        <f t="array" ref="M3764">_xlfn.IFS(NOT(ISERROR(VLOOKUP(Table5[[#This Row],[Section]],TB_notTB,1,FALSE))),"No",LEFT(Table5[[#This Row],[Section]],3)="ETB","PLS",LEFT(Table5[[#This Row],[Section]],1)="7","PDB",NOT(ISBLANK(Table5[[#This Row],[Section]])),"No")</f>
        <v>No</v>
      </c>
    </row>
    <row r="3765" spans="1:13" x14ac:dyDescent="0.25">
      <c r="A3765" s="126" t="s">
        <v>11573</v>
      </c>
      <c r="B3765" s="126" t="s">
        <v>11574</v>
      </c>
      <c r="C3765" s="126" t="s">
        <v>75</v>
      </c>
      <c r="D3765" s="127">
        <v>1.056</v>
      </c>
      <c r="E3765" s="128">
        <v>365</v>
      </c>
      <c r="F3765" s="128">
        <v>100</v>
      </c>
      <c r="G3765" s="126" t="s">
        <v>13729</v>
      </c>
      <c r="H3765" s="126" t="s">
        <v>20138</v>
      </c>
      <c r="I3765" s="126" t="s">
        <v>21067</v>
      </c>
      <c r="J3765" s="126" t="s">
        <v>26232</v>
      </c>
      <c r="K3765" s="9">
        <f>_xlfn.IFNA(VLOOKUP(Table5[[#This Row],[Section]],SubSill_Tier,2,FALSE),0)</f>
        <v>0</v>
      </c>
      <c r="L3765" s="9" t="str">
        <f t="shared" si="67"/>
        <v/>
      </c>
      <c r="M3765" s="205" t="str" cm="1">
        <f t="array" ref="M3765">_xlfn.IFS(NOT(ISERROR(VLOOKUP(Table5[[#This Row],[Section]],TB_notTB,1,FALSE))),"No",LEFT(Table5[[#This Row],[Section]],3)="ETB","PLS",LEFT(Table5[[#This Row],[Section]],1)="7","PDB",NOT(ISBLANK(Table5[[#This Row],[Section]])),"No")</f>
        <v>No</v>
      </c>
    </row>
    <row r="3766" spans="1:13" x14ac:dyDescent="0.25">
      <c r="A3766" s="126" t="s">
        <v>13572</v>
      </c>
      <c r="B3766" s="126" t="s">
        <v>13573</v>
      </c>
      <c r="C3766" s="126" t="s">
        <v>75</v>
      </c>
      <c r="D3766" s="127">
        <v>0.21299999999999999</v>
      </c>
      <c r="E3766" s="128">
        <v>123</v>
      </c>
      <c r="F3766" s="128">
        <v>100</v>
      </c>
      <c r="G3766" s="126" t="s">
        <v>21170</v>
      </c>
      <c r="H3766" s="126" t="s">
        <v>21171</v>
      </c>
      <c r="I3766" s="126" t="s">
        <v>21172</v>
      </c>
      <c r="J3766" s="126" t="s">
        <v>26233</v>
      </c>
      <c r="K3766" s="9">
        <f>_xlfn.IFNA(VLOOKUP(Table5[[#This Row],[Section]],SubSill_Tier,2,FALSE),0)</f>
        <v>0</v>
      </c>
      <c r="L3766" s="9" t="str">
        <f t="shared" si="67"/>
        <v>Wall</v>
      </c>
      <c r="M3766" s="205" t="str" cm="1">
        <f t="array" ref="M3766">_xlfn.IFS(NOT(ISERROR(VLOOKUP(Table5[[#This Row],[Section]],TB_notTB,1,FALSE))),"No",LEFT(Table5[[#This Row],[Section]],3)="ETB","PLS",LEFT(Table5[[#This Row],[Section]],1)="7","PDB",NOT(ISBLANK(Table5[[#This Row],[Section]])),"No")</f>
        <v>No</v>
      </c>
    </row>
    <row r="3767" spans="1:13" x14ac:dyDescent="0.25">
      <c r="A3767" s="126" t="s">
        <v>7255</v>
      </c>
      <c r="B3767" s="126" t="s">
        <v>27906</v>
      </c>
      <c r="C3767" s="126" t="s">
        <v>75</v>
      </c>
      <c r="D3767" s="127">
        <v>4.0819999999999999</v>
      </c>
      <c r="E3767" s="128">
        <v>515</v>
      </c>
      <c r="F3767" s="128">
        <v>515</v>
      </c>
      <c r="G3767" s="126" t="s">
        <v>13720</v>
      </c>
      <c r="H3767" s="126" t="s">
        <v>20130</v>
      </c>
      <c r="I3767" s="126" t="s">
        <v>20131</v>
      </c>
      <c r="J3767" s="126" t="s">
        <v>26238</v>
      </c>
      <c r="K3767" s="9">
        <f>_xlfn.IFNA(VLOOKUP(Table5[[#This Row],[Section]],SubSill_Tier,2,FALSE),0)</f>
        <v>0</v>
      </c>
      <c r="L3767" s="9" t="str">
        <f t="shared" si="67"/>
        <v/>
      </c>
      <c r="M3767" s="205" t="str" cm="1">
        <f t="array" ref="M3767">_xlfn.IFS(NOT(ISERROR(VLOOKUP(Table5[[#This Row],[Section]],TB_notTB,1,FALSE))),"No",LEFT(Table5[[#This Row],[Section]],3)="ETB","PLS",LEFT(Table5[[#This Row],[Section]],1)="7","PDB",NOT(ISBLANK(Table5[[#This Row],[Section]])),"No")</f>
        <v>No</v>
      </c>
    </row>
    <row r="3768" spans="1:13" x14ac:dyDescent="0.25">
      <c r="A3768" s="126" t="s">
        <v>7256</v>
      </c>
      <c r="B3768" s="126" t="s">
        <v>27907</v>
      </c>
      <c r="C3768" s="126" t="s">
        <v>75</v>
      </c>
      <c r="D3768" s="127">
        <v>4.05</v>
      </c>
      <c r="E3768" s="128">
        <v>319</v>
      </c>
      <c r="F3768" s="128">
        <v>319</v>
      </c>
      <c r="G3768" s="126" t="s">
        <v>13715</v>
      </c>
      <c r="H3768" s="126" t="s">
        <v>20123</v>
      </c>
      <c r="I3768" s="126" t="s">
        <v>21058</v>
      </c>
      <c r="J3768" s="126" t="s">
        <v>26240</v>
      </c>
      <c r="K3768" s="9">
        <f>_xlfn.IFNA(VLOOKUP(Table5[[#This Row],[Section]],SubSill_Tier,2,FALSE),0)</f>
        <v>0</v>
      </c>
      <c r="L3768" s="9" t="str">
        <f t="shared" si="67"/>
        <v>Wall</v>
      </c>
      <c r="M3768" s="205" t="str" cm="1">
        <f t="array" ref="M3768">_xlfn.IFS(NOT(ISERROR(VLOOKUP(Table5[[#This Row],[Section]],TB_notTB,1,FALSE))),"No",LEFT(Table5[[#This Row],[Section]],3)="ETB","PLS",LEFT(Table5[[#This Row],[Section]],1)="7","PDB",NOT(ISBLANK(Table5[[#This Row],[Section]])),"No")</f>
        <v>No</v>
      </c>
    </row>
    <row r="3769" spans="1:13" x14ac:dyDescent="0.25">
      <c r="A3769" s="126" t="s">
        <v>7257</v>
      </c>
      <c r="B3769" s="126" t="s">
        <v>7258</v>
      </c>
      <c r="C3769" s="126" t="s">
        <v>75</v>
      </c>
      <c r="D3769" s="127">
        <v>1.944</v>
      </c>
      <c r="E3769" s="128">
        <v>367</v>
      </c>
      <c r="F3769" s="128">
        <v>367</v>
      </c>
      <c r="G3769" s="126" t="s">
        <v>13715</v>
      </c>
      <c r="H3769" s="126" t="s">
        <v>20123</v>
      </c>
      <c r="I3769" s="126" t="s">
        <v>21058</v>
      </c>
      <c r="J3769" s="126" t="s">
        <v>26236</v>
      </c>
      <c r="K3769" s="9">
        <f>_xlfn.IFNA(VLOOKUP(Table5[[#This Row],[Section]],SubSill_Tier,2,FALSE),0)</f>
        <v>0</v>
      </c>
      <c r="L3769" s="9" t="str">
        <f t="shared" si="67"/>
        <v/>
      </c>
      <c r="M3769" s="205" t="str" cm="1">
        <f t="array" ref="M3769">_xlfn.IFS(NOT(ISERROR(VLOOKUP(Table5[[#This Row],[Section]],TB_notTB,1,FALSE))),"No",LEFT(Table5[[#This Row],[Section]],3)="ETB","PLS",LEFT(Table5[[#This Row],[Section]],1)="7","PDB",NOT(ISBLANK(Table5[[#This Row],[Section]])),"No")</f>
        <v>No</v>
      </c>
    </row>
    <row r="3770" spans="1:13" x14ac:dyDescent="0.25">
      <c r="A3770" s="126" t="s">
        <v>7259</v>
      </c>
      <c r="B3770" s="126" t="s">
        <v>7260</v>
      </c>
      <c r="C3770" s="126" t="s">
        <v>75</v>
      </c>
      <c r="D3770" s="127">
        <v>0.318</v>
      </c>
      <c r="E3770" s="128">
        <v>159</v>
      </c>
      <c r="F3770" s="128">
        <v>159</v>
      </c>
      <c r="G3770" s="126" t="s">
        <v>13719</v>
      </c>
      <c r="H3770" s="126" t="s">
        <v>20128</v>
      </c>
      <c r="I3770" s="126" t="s">
        <v>20129</v>
      </c>
      <c r="J3770" s="126" t="s">
        <v>26236</v>
      </c>
      <c r="K3770" s="9">
        <f>_xlfn.IFNA(VLOOKUP(Table5[[#This Row],[Section]],SubSill_Tier,2,FALSE),0)</f>
        <v>0</v>
      </c>
      <c r="L3770" s="9" t="str">
        <f t="shared" si="67"/>
        <v/>
      </c>
      <c r="M3770" s="205" t="str" cm="1">
        <f t="array" ref="M3770">_xlfn.IFS(NOT(ISERROR(VLOOKUP(Table5[[#This Row],[Section]],TB_notTB,1,FALSE))),"No",LEFT(Table5[[#This Row],[Section]],3)="ETB","PLS",LEFT(Table5[[#This Row],[Section]],1)="7","PDB",NOT(ISBLANK(Table5[[#This Row],[Section]])),"No")</f>
        <v>No</v>
      </c>
    </row>
    <row r="3771" spans="1:13" x14ac:dyDescent="0.25">
      <c r="A3771" s="126" t="s">
        <v>7261</v>
      </c>
      <c r="B3771" s="126" t="s">
        <v>7262</v>
      </c>
      <c r="C3771" s="126" t="s">
        <v>75</v>
      </c>
      <c r="D3771" s="127">
        <v>0.36799999999999999</v>
      </c>
      <c r="E3771" s="128">
        <v>184</v>
      </c>
      <c r="F3771" s="128">
        <v>184</v>
      </c>
      <c r="G3771" s="126" t="s">
        <v>13720</v>
      </c>
      <c r="H3771" s="126" t="s">
        <v>20130</v>
      </c>
      <c r="I3771" s="126" t="s">
        <v>20131</v>
      </c>
      <c r="J3771" s="126" t="s">
        <v>26235</v>
      </c>
      <c r="K3771" s="9">
        <f>_xlfn.IFNA(VLOOKUP(Table5[[#This Row],[Section]],SubSill_Tier,2,FALSE),0)</f>
        <v>0</v>
      </c>
      <c r="L3771" s="9" t="str">
        <f t="shared" si="67"/>
        <v/>
      </c>
      <c r="M3771" s="205" t="str" cm="1">
        <f t="array" ref="M3771">_xlfn.IFS(NOT(ISERROR(VLOOKUP(Table5[[#This Row],[Section]],TB_notTB,1,FALSE))),"No",LEFT(Table5[[#This Row],[Section]],3)="ETB","PLS",LEFT(Table5[[#This Row],[Section]],1)="7","PDB",NOT(ISBLANK(Table5[[#This Row],[Section]])),"No")</f>
        <v>No</v>
      </c>
    </row>
    <row r="3772" spans="1:13" x14ac:dyDescent="0.25">
      <c r="A3772" s="126" t="s">
        <v>7263</v>
      </c>
      <c r="B3772" s="126" t="s">
        <v>27908</v>
      </c>
      <c r="C3772" s="126" t="s">
        <v>75</v>
      </c>
      <c r="D3772" s="127">
        <v>4.0659999999999998</v>
      </c>
      <c r="E3772" s="128">
        <v>553</v>
      </c>
      <c r="F3772" s="128">
        <v>553</v>
      </c>
      <c r="G3772" s="126" t="s">
        <v>13724</v>
      </c>
      <c r="H3772" s="126" t="s">
        <v>21063</v>
      </c>
      <c r="I3772" s="126" t="s">
        <v>21064</v>
      </c>
      <c r="J3772" s="126" t="s">
        <v>26237</v>
      </c>
      <c r="K3772" s="9">
        <f>_xlfn.IFNA(VLOOKUP(Table5[[#This Row],[Section]],SubSill_Tier,2,FALSE),0)</f>
        <v>0</v>
      </c>
      <c r="L3772" s="9" t="str">
        <f t="shared" si="67"/>
        <v/>
      </c>
      <c r="M3772" s="205" t="str" cm="1">
        <f t="array" ref="M3772">_xlfn.IFS(NOT(ISERROR(VLOOKUP(Table5[[#This Row],[Section]],TB_notTB,1,FALSE))),"No",LEFT(Table5[[#This Row],[Section]],3)="ETB","PLS",LEFT(Table5[[#This Row],[Section]],1)="7","PDB",NOT(ISBLANK(Table5[[#This Row],[Section]])),"No")</f>
        <v>No</v>
      </c>
    </row>
    <row r="3773" spans="1:13" x14ac:dyDescent="0.25">
      <c r="A3773" s="126" t="s">
        <v>7264</v>
      </c>
      <c r="B3773" s="126" t="s">
        <v>7265</v>
      </c>
      <c r="C3773" s="126" t="s">
        <v>75</v>
      </c>
      <c r="D3773" s="127">
        <v>1.5589999999999999</v>
      </c>
      <c r="E3773" s="128">
        <v>525</v>
      </c>
      <c r="F3773" s="128">
        <v>525</v>
      </c>
      <c r="G3773" s="126" t="s">
        <v>13757</v>
      </c>
      <c r="H3773" s="126" t="s">
        <v>20121</v>
      </c>
      <c r="I3773" s="126" t="s">
        <v>20122</v>
      </c>
      <c r="J3773" s="126" t="s">
        <v>26234</v>
      </c>
      <c r="K3773" s="9">
        <f>_xlfn.IFNA(VLOOKUP(Table5[[#This Row],[Section]],SubSill_Tier,2,FALSE),0)</f>
        <v>0</v>
      </c>
      <c r="L3773" s="9" t="str">
        <f t="shared" si="67"/>
        <v>Wall</v>
      </c>
      <c r="M3773" s="205" t="str" cm="1">
        <f t="array" ref="M3773">_xlfn.IFS(NOT(ISERROR(VLOOKUP(Table5[[#This Row],[Section]],TB_notTB,1,FALSE))),"No",LEFT(Table5[[#This Row],[Section]],3)="ETB","PLS",LEFT(Table5[[#This Row],[Section]],1)="7","PDB",NOT(ISBLANK(Table5[[#This Row],[Section]])),"No")</f>
        <v>No</v>
      </c>
    </row>
    <row r="3774" spans="1:13" x14ac:dyDescent="0.25">
      <c r="A3774" s="126" t="s">
        <v>7266</v>
      </c>
      <c r="B3774" s="126" t="s">
        <v>7267</v>
      </c>
      <c r="C3774" s="126" t="s">
        <v>75</v>
      </c>
      <c r="D3774" s="127">
        <v>0.17599999999999999</v>
      </c>
      <c r="E3774" s="128">
        <v>100</v>
      </c>
      <c r="F3774" s="128">
        <v>100</v>
      </c>
      <c r="G3774" s="126" t="s">
        <v>13719</v>
      </c>
      <c r="H3774" s="126" t="s">
        <v>20128</v>
      </c>
      <c r="I3774" s="126" t="s">
        <v>20129</v>
      </c>
      <c r="J3774" s="126" t="s">
        <v>26235</v>
      </c>
      <c r="K3774" s="9">
        <f>_xlfn.IFNA(VLOOKUP(Table5[[#This Row],[Section]],SubSill_Tier,2,FALSE),0)</f>
        <v>0</v>
      </c>
      <c r="L3774" s="9" t="str">
        <f t="shared" si="67"/>
        <v/>
      </c>
      <c r="M3774" s="205" t="str" cm="1">
        <f t="array" ref="M3774">_xlfn.IFS(NOT(ISERROR(VLOOKUP(Table5[[#This Row],[Section]],TB_notTB,1,FALSE))),"No",LEFT(Table5[[#This Row],[Section]],3)="ETB","PLS",LEFT(Table5[[#This Row],[Section]],1)="7","PDB",NOT(ISBLANK(Table5[[#This Row],[Section]])),"No")</f>
        <v>No</v>
      </c>
    </row>
    <row r="3775" spans="1:13" x14ac:dyDescent="0.25">
      <c r="A3775" s="126" t="s">
        <v>7268</v>
      </c>
      <c r="B3775" s="126" t="s">
        <v>7269</v>
      </c>
      <c r="C3775" s="126" t="s">
        <v>75</v>
      </c>
      <c r="D3775" s="127">
        <v>0.66400000000000003</v>
      </c>
      <c r="E3775" s="128">
        <v>169</v>
      </c>
      <c r="F3775" s="128">
        <v>169</v>
      </c>
      <c r="G3775" s="126" t="s">
        <v>13719</v>
      </c>
      <c r="H3775" s="126" t="s">
        <v>20128</v>
      </c>
      <c r="I3775" s="126" t="s">
        <v>20129</v>
      </c>
      <c r="J3775" s="126" t="s">
        <v>26236</v>
      </c>
      <c r="K3775" s="9">
        <f>_xlfn.IFNA(VLOOKUP(Table5[[#This Row],[Section]],SubSill_Tier,2,FALSE),0)</f>
        <v>0</v>
      </c>
      <c r="L3775" s="9" t="str">
        <f t="shared" si="67"/>
        <v/>
      </c>
      <c r="M3775" s="205" t="str" cm="1">
        <f t="array" ref="M3775">_xlfn.IFS(NOT(ISERROR(VLOOKUP(Table5[[#This Row],[Section]],TB_notTB,1,FALSE))),"No",LEFT(Table5[[#This Row],[Section]],3)="ETB","PLS",LEFT(Table5[[#This Row],[Section]],1)="7","PDB",NOT(ISBLANK(Table5[[#This Row],[Section]])),"No")</f>
        <v>No</v>
      </c>
    </row>
    <row r="3776" spans="1:13" x14ac:dyDescent="0.25">
      <c r="A3776" s="126" t="s">
        <v>7270</v>
      </c>
      <c r="B3776" s="126" t="s">
        <v>7271</v>
      </c>
      <c r="C3776" s="126" t="s">
        <v>75</v>
      </c>
      <c r="D3776" s="127">
        <v>0.378</v>
      </c>
      <c r="E3776" s="128">
        <v>189</v>
      </c>
      <c r="F3776" s="128">
        <v>189</v>
      </c>
      <c r="G3776" s="126" t="s">
        <v>13719</v>
      </c>
      <c r="H3776" s="126" t="s">
        <v>20128</v>
      </c>
      <c r="I3776" s="126" t="s">
        <v>20129</v>
      </c>
      <c r="J3776" s="126" t="s">
        <v>26236</v>
      </c>
      <c r="K3776" s="9">
        <f>_xlfn.IFNA(VLOOKUP(Table5[[#This Row],[Section]],SubSill_Tier,2,FALSE),0)</f>
        <v>0</v>
      </c>
      <c r="L3776" s="9" t="str">
        <f t="shared" si="67"/>
        <v/>
      </c>
      <c r="M3776" s="205" t="str" cm="1">
        <f t="array" ref="M3776">_xlfn.IFS(NOT(ISERROR(VLOOKUP(Table5[[#This Row],[Section]],TB_notTB,1,FALSE))),"No",LEFT(Table5[[#This Row],[Section]],3)="ETB","PLS",LEFT(Table5[[#This Row],[Section]],1)="7","PDB",NOT(ISBLANK(Table5[[#This Row],[Section]])),"No")</f>
        <v>No</v>
      </c>
    </row>
    <row r="3777" spans="1:13" x14ac:dyDescent="0.25">
      <c r="A3777" s="126" t="s">
        <v>7272</v>
      </c>
      <c r="B3777" s="126" t="s">
        <v>27909</v>
      </c>
      <c r="C3777" s="126" t="s">
        <v>75</v>
      </c>
      <c r="D3777" s="127">
        <v>1.599</v>
      </c>
      <c r="E3777" s="128">
        <v>429</v>
      </c>
      <c r="F3777" s="128">
        <v>223</v>
      </c>
      <c r="G3777" s="126" t="s">
        <v>13720</v>
      </c>
      <c r="H3777" s="126" t="s">
        <v>20130</v>
      </c>
      <c r="I3777" s="126" t="s">
        <v>20131</v>
      </c>
      <c r="J3777" s="126" t="s">
        <v>26235</v>
      </c>
      <c r="K3777" s="9">
        <f>_xlfn.IFNA(VLOOKUP(Table5[[#This Row],[Section]],SubSill_Tier,2,FALSE),0)</f>
        <v>0</v>
      </c>
      <c r="L3777" s="9" t="str">
        <f t="shared" si="67"/>
        <v/>
      </c>
      <c r="M3777" s="205" t="str" cm="1">
        <f t="array" ref="M3777">_xlfn.IFS(NOT(ISERROR(VLOOKUP(Table5[[#This Row],[Section]],TB_notTB,1,FALSE))),"No",LEFT(Table5[[#This Row],[Section]],3)="ETB","PLS",LEFT(Table5[[#This Row],[Section]],1)="7","PDB",NOT(ISBLANK(Table5[[#This Row],[Section]])),"No")</f>
        <v>No</v>
      </c>
    </row>
    <row r="3778" spans="1:13" x14ac:dyDescent="0.25">
      <c r="A3778" s="126" t="s">
        <v>7273</v>
      </c>
      <c r="B3778" s="126" t="s">
        <v>7274</v>
      </c>
      <c r="C3778" s="126" t="s">
        <v>75</v>
      </c>
      <c r="D3778" s="127">
        <v>0.22800000000000001</v>
      </c>
      <c r="E3778" s="128">
        <v>100</v>
      </c>
      <c r="F3778" s="128">
        <v>100</v>
      </c>
      <c r="G3778" s="126" t="s">
        <v>13721</v>
      </c>
      <c r="H3778" s="126" t="s">
        <v>21068</v>
      </c>
      <c r="I3778" s="126" t="s">
        <v>21069</v>
      </c>
      <c r="J3778" s="126" t="s">
        <v>26233</v>
      </c>
      <c r="K3778" s="9">
        <f>_xlfn.IFNA(VLOOKUP(Table5[[#This Row],[Section]],SubSill_Tier,2,FALSE),0)</f>
        <v>0</v>
      </c>
      <c r="L3778" s="9" t="str">
        <f t="shared" ref="L3778:L3841" si="68">IFERROR(IF(LEFT(G3778,2)="AI",IF(_xlfn.NUMBERVALUE(IFERROR(LEFT(IF(ISERROR(FIND("X",UPPER(B3778))),UPPER(B3778),RIGHT(UPPER(B3778),LEN(UPPER(B3778))-FIND("~",SUBSTITUTE(UPPER(B3778),"X","~",LEN(UPPER(B3778))-LEN(SUBSTITUTE(UPPER(B3778),"X","")))))),FIND(" ",IF(ISERROR(FIND("X",UPPER(B3778))),UPPER(B3778),RIGHT(UPPER(B3778),LEN(UPPER(B3778))-FIND("~",SUBSTITUTE(UPPER(B3778),"X","~",LEN(UPPER(B3778))-LEN(SUBSTITUTE(UPPER(B3778),"X","")))))),1)-1),IF(ISERROR(FIND("X",UPPER(B3778))),UPPER(B3778),RIGHT(UPPER(B3778),LEN(UPPER(B3778))-FIND("~",SUBSTITUTE(UPPER(B3778),"X","~",LEN(UPPER(B3778))-LEN(SUBSTITUTE(UPPER(B3778),"X",""))))))),".")&gt;=5,"Wall",""),""),"")</f>
        <v>Wall</v>
      </c>
      <c r="M3778" s="205" t="str" cm="1">
        <f t="array" ref="M3778">_xlfn.IFS(NOT(ISERROR(VLOOKUP(Table5[[#This Row],[Section]],TB_notTB,1,FALSE))),"No",LEFT(Table5[[#This Row],[Section]],3)="ETB","PLS",LEFT(Table5[[#This Row],[Section]],1)="7","PDB",NOT(ISBLANK(Table5[[#This Row],[Section]])),"No")</f>
        <v>No</v>
      </c>
    </row>
    <row r="3779" spans="1:13" x14ac:dyDescent="0.25">
      <c r="A3779" s="126" t="s">
        <v>7275</v>
      </c>
      <c r="B3779" s="126" t="s">
        <v>7276</v>
      </c>
      <c r="C3779" s="126" t="s">
        <v>75</v>
      </c>
      <c r="D3779" s="127">
        <v>0.71899999999999997</v>
      </c>
      <c r="E3779" s="128">
        <v>349</v>
      </c>
      <c r="F3779" s="128">
        <v>145</v>
      </c>
      <c r="G3779" s="126" t="s">
        <v>13716</v>
      </c>
      <c r="H3779" s="126" t="s">
        <v>21094</v>
      </c>
      <c r="I3779" s="126" t="s">
        <v>21095</v>
      </c>
      <c r="J3779" s="126" t="s">
        <v>26233</v>
      </c>
      <c r="K3779" s="9">
        <f>_xlfn.IFNA(VLOOKUP(Table5[[#This Row],[Section]],SubSill_Tier,2,FALSE),0)</f>
        <v>0</v>
      </c>
      <c r="L3779" s="9" t="str">
        <f t="shared" si="68"/>
        <v>Wall</v>
      </c>
      <c r="M3779" s="205" t="str" cm="1">
        <f t="array" ref="M3779">_xlfn.IFS(NOT(ISERROR(VLOOKUP(Table5[[#This Row],[Section]],TB_notTB,1,FALSE))),"No",LEFT(Table5[[#This Row],[Section]],3)="ETB","PLS",LEFT(Table5[[#This Row],[Section]],1)="7","PDB",NOT(ISBLANK(Table5[[#This Row],[Section]])),"No")</f>
        <v>No</v>
      </c>
    </row>
    <row r="3780" spans="1:13" x14ac:dyDescent="0.25">
      <c r="A3780" s="126" t="s">
        <v>7277</v>
      </c>
      <c r="B3780" s="126" t="s">
        <v>12586</v>
      </c>
      <c r="C3780" s="126" t="s">
        <v>75</v>
      </c>
      <c r="D3780" s="127">
        <v>0.48199999999999998</v>
      </c>
      <c r="E3780" s="128">
        <v>243</v>
      </c>
      <c r="F3780" s="128">
        <v>119</v>
      </c>
      <c r="G3780" s="126" t="s">
        <v>13721</v>
      </c>
      <c r="H3780" s="126" t="s">
        <v>21068</v>
      </c>
      <c r="I3780" s="126" t="s">
        <v>21069</v>
      </c>
      <c r="J3780" s="126" t="s">
        <v>26233</v>
      </c>
      <c r="K3780" s="9">
        <f>_xlfn.IFNA(VLOOKUP(Table5[[#This Row],[Section]],SubSill_Tier,2,FALSE),0)</f>
        <v>0</v>
      </c>
      <c r="L3780" s="9" t="str">
        <f t="shared" si="68"/>
        <v>Wall</v>
      </c>
      <c r="M3780" s="205" t="str" cm="1">
        <f t="array" ref="M3780">_xlfn.IFS(NOT(ISERROR(VLOOKUP(Table5[[#This Row],[Section]],TB_notTB,1,FALSE))),"No",LEFT(Table5[[#This Row],[Section]],3)="ETB","PLS",LEFT(Table5[[#This Row],[Section]],1)="7","PDB",NOT(ISBLANK(Table5[[#This Row],[Section]])),"No")</f>
        <v>No</v>
      </c>
    </row>
    <row r="3781" spans="1:13" x14ac:dyDescent="0.25">
      <c r="A3781" s="126" t="s">
        <v>7278</v>
      </c>
      <c r="B3781" s="126" t="s">
        <v>7279</v>
      </c>
      <c r="C3781" s="126" t="s">
        <v>75</v>
      </c>
      <c r="D3781" s="127">
        <v>0.67300000000000004</v>
      </c>
      <c r="E3781" s="128">
        <v>110</v>
      </c>
      <c r="F3781" s="128">
        <v>110</v>
      </c>
      <c r="G3781" s="126" t="s">
        <v>13724</v>
      </c>
      <c r="H3781" s="126" t="s">
        <v>20121</v>
      </c>
      <c r="I3781" s="126" t="s">
        <v>20122</v>
      </c>
      <c r="J3781" s="126" t="s">
        <v>26234</v>
      </c>
      <c r="K3781" s="9">
        <f>_xlfn.IFNA(VLOOKUP(Table5[[#This Row],[Section]],SubSill_Tier,2,FALSE),0)</f>
        <v>0</v>
      </c>
      <c r="L3781" s="9" t="str">
        <f t="shared" si="68"/>
        <v/>
      </c>
      <c r="M3781" s="205" t="str" cm="1">
        <f t="array" ref="M3781">_xlfn.IFS(NOT(ISERROR(VLOOKUP(Table5[[#This Row],[Section]],TB_notTB,1,FALSE))),"No",LEFT(Table5[[#This Row],[Section]],3)="ETB","PLS",LEFT(Table5[[#This Row],[Section]],1)="7","PDB",NOT(ISBLANK(Table5[[#This Row],[Section]])),"No")</f>
        <v>No</v>
      </c>
    </row>
    <row r="3782" spans="1:13" x14ac:dyDescent="0.25">
      <c r="A3782" s="126" t="s">
        <v>7280</v>
      </c>
      <c r="B3782" s="126" t="s">
        <v>12587</v>
      </c>
      <c r="C3782" s="126" t="s">
        <v>75</v>
      </c>
      <c r="D3782" s="127">
        <v>0.79800000000000004</v>
      </c>
      <c r="E3782" s="128">
        <v>261</v>
      </c>
      <c r="F3782" s="128">
        <v>124</v>
      </c>
      <c r="G3782" s="126" t="s">
        <v>13721</v>
      </c>
      <c r="H3782" s="126" t="s">
        <v>21068</v>
      </c>
      <c r="I3782" s="126" t="s">
        <v>21069</v>
      </c>
      <c r="J3782" s="126" t="s">
        <v>26233</v>
      </c>
      <c r="K3782" s="9">
        <f>_xlfn.IFNA(VLOOKUP(Table5[[#This Row],[Section]],SubSill_Tier,2,FALSE),0)</f>
        <v>0</v>
      </c>
      <c r="L3782" s="9" t="str">
        <f t="shared" si="68"/>
        <v/>
      </c>
      <c r="M3782" s="205" t="str" cm="1">
        <f t="array" ref="M3782">_xlfn.IFS(NOT(ISERROR(VLOOKUP(Table5[[#This Row],[Section]],TB_notTB,1,FALSE))),"No",LEFT(Table5[[#This Row],[Section]],3)="ETB","PLS",LEFT(Table5[[#This Row],[Section]],1)="7","PDB",NOT(ISBLANK(Table5[[#This Row],[Section]])),"No")</f>
        <v>No</v>
      </c>
    </row>
    <row r="3783" spans="1:13" x14ac:dyDescent="0.25">
      <c r="A3783" s="126" t="s">
        <v>7281</v>
      </c>
      <c r="B3783" s="126" t="s">
        <v>12508</v>
      </c>
      <c r="C3783" s="126" t="s">
        <v>75</v>
      </c>
      <c r="D3783" s="127">
        <v>0.433</v>
      </c>
      <c r="E3783" s="128">
        <v>183</v>
      </c>
      <c r="F3783" s="128">
        <v>100</v>
      </c>
      <c r="G3783" s="126" t="s">
        <v>13721</v>
      </c>
      <c r="H3783" s="126" t="s">
        <v>21068</v>
      </c>
      <c r="I3783" s="126" t="s">
        <v>21069</v>
      </c>
      <c r="J3783" s="126" t="s">
        <v>26233</v>
      </c>
      <c r="K3783" s="9">
        <f>_xlfn.IFNA(VLOOKUP(Table5[[#This Row],[Section]],SubSill_Tier,2,FALSE),0)</f>
        <v>0</v>
      </c>
      <c r="L3783" s="9" t="str">
        <f t="shared" si="68"/>
        <v/>
      </c>
      <c r="M3783" s="205" t="str" cm="1">
        <f t="array" ref="M3783">_xlfn.IFS(NOT(ISERROR(VLOOKUP(Table5[[#This Row],[Section]],TB_notTB,1,FALSE))),"No",LEFT(Table5[[#This Row],[Section]],3)="ETB","PLS",LEFT(Table5[[#This Row],[Section]],1)="7","PDB",NOT(ISBLANK(Table5[[#This Row],[Section]])),"No")</f>
        <v>No</v>
      </c>
    </row>
    <row r="3784" spans="1:13" x14ac:dyDescent="0.25">
      <c r="A3784" s="126" t="s">
        <v>13105</v>
      </c>
      <c r="B3784" s="126" t="s">
        <v>13106</v>
      </c>
      <c r="C3784" s="126" t="s">
        <v>75</v>
      </c>
      <c r="D3784" s="127">
        <v>0.66</v>
      </c>
      <c r="E3784" s="128">
        <v>191</v>
      </c>
      <c r="F3784" s="128">
        <v>111</v>
      </c>
      <c r="G3784" s="126" t="s">
        <v>13713</v>
      </c>
      <c r="H3784" s="126" t="s">
        <v>21056</v>
      </c>
      <c r="I3784" s="126" t="s">
        <v>21057</v>
      </c>
      <c r="J3784" s="126" t="s">
        <v>26233</v>
      </c>
      <c r="K3784" s="9">
        <f>_xlfn.IFNA(VLOOKUP(Table5[[#This Row],[Section]],SubSill_Tier,2,FALSE),0)</f>
        <v>0</v>
      </c>
      <c r="L3784" s="9" t="str">
        <f t="shared" si="68"/>
        <v/>
      </c>
      <c r="M3784" s="205" t="str" cm="1">
        <f t="array" ref="M3784">_xlfn.IFS(NOT(ISERROR(VLOOKUP(Table5[[#This Row],[Section]],TB_notTB,1,FALSE))),"No",LEFT(Table5[[#This Row],[Section]],3)="ETB","PLS",LEFT(Table5[[#This Row],[Section]],1)="7","PDB",NOT(ISBLANK(Table5[[#This Row],[Section]])),"No")</f>
        <v>No</v>
      </c>
    </row>
    <row r="3785" spans="1:13" x14ac:dyDescent="0.25">
      <c r="A3785" s="126" t="s">
        <v>7282</v>
      </c>
      <c r="B3785" s="126" t="s">
        <v>7283</v>
      </c>
      <c r="C3785" s="126" t="s">
        <v>75</v>
      </c>
      <c r="D3785" s="127">
        <v>0.25800000000000001</v>
      </c>
      <c r="E3785" s="128">
        <v>100</v>
      </c>
      <c r="F3785" s="128">
        <v>100</v>
      </c>
      <c r="G3785" s="126" t="s">
        <v>13713</v>
      </c>
      <c r="H3785" s="126" t="s">
        <v>21056</v>
      </c>
      <c r="I3785" s="126" t="s">
        <v>21057</v>
      </c>
      <c r="J3785" s="126" t="s">
        <v>26281</v>
      </c>
      <c r="K3785" s="9">
        <f>_xlfn.IFNA(VLOOKUP(Table5[[#This Row],[Section]],SubSill_Tier,2,FALSE),0)</f>
        <v>0</v>
      </c>
      <c r="L3785" s="9" t="str">
        <f t="shared" si="68"/>
        <v>Wall</v>
      </c>
      <c r="M3785" s="205" t="str" cm="1">
        <f t="array" ref="M3785">_xlfn.IFS(NOT(ISERROR(VLOOKUP(Table5[[#This Row],[Section]],TB_notTB,1,FALSE))),"No",LEFT(Table5[[#This Row],[Section]],3)="ETB","PLS",LEFT(Table5[[#This Row],[Section]],1)="7","PDB",NOT(ISBLANK(Table5[[#This Row],[Section]])),"No")</f>
        <v>No</v>
      </c>
    </row>
    <row r="3786" spans="1:13" x14ac:dyDescent="0.25">
      <c r="A3786" s="126" t="s">
        <v>7284</v>
      </c>
      <c r="B3786" s="126" t="s">
        <v>7285</v>
      </c>
      <c r="C3786" s="126" t="s">
        <v>75</v>
      </c>
      <c r="D3786" s="127">
        <v>0.505</v>
      </c>
      <c r="E3786" s="128">
        <v>229</v>
      </c>
      <c r="F3786" s="128">
        <v>121</v>
      </c>
      <c r="G3786" s="126" t="s">
        <v>13721</v>
      </c>
      <c r="H3786" s="126" t="s">
        <v>20121</v>
      </c>
      <c r="I3786" s="126" t="s">
        <v>20122</v>
      </c>
      <c r="J3786" s="126" t="s">
        <v>26234</v>
      </c>
      <c r="K3786" s="9">
        <f>_xlfn.IFNA(VLOOKUP(Table5[[#This Row],[Section]],SubSill_Tier,2,FALSE),0)</f>
        <v>0</v>
      </c>
      <c r="L3786" s="9" t="str">
        <f t="shared" si="68"/>
        <v>Wall</v>
      </c>
      <c r="M3786" s="205" t="str" cm="1">
        <f t="array" ref="M3786">_xlfn.IFS(NOT(ISERROR(VLOOKUP(Table5[[#This Row],[Section]],TB_notTB,1,FALSE))),"No",LEFT(Table5[[#This Row],[Section]],3)="ETB","PLS",LEFT(Table5[[#This Row],[Section]],1)="7","PDB",NOT(ISBLANK(Table5[[#This Row],[Section]])),"No")</f>
        <v>No</v>
      </c>
    </row>
    <row r="3787" spans="1:13" x14ac:dyDescent="0.25">
      <c r="A3787" s="126" t="s">
        <v>7286</v>
      </c>
      <c r="B3787" s="126" t="s">
        <v>29121</v>
      </c>
      <c r="C3787" s="126" t="s">
        <v>75</v>
      </c>
      <c r="D3787" s="127">
        <v>0.86299999999999999</v>
      </c>
      <c r="E3787" s="128">
        <v>461</v>
      </c>
      <c r="F3787" s="128">
        <v>307</v>
      </c>
      <c r="G3787" s="126" t="s">
        <v>13721</v>
      </c>
      <c r="H3787" s="126" t="s">
        <v>21068</v>
      </c>
      <c r="I3787" s="126" t="s">
        <v>21069</v>
      </c>
      <c r="J3787" s="126" t="s">
        <v>26233</v>
      </c>
      <c r="K3787" s="9">
        <f>_xlfn.IFNA(VLOOKUP(Table5[[#This Row],[Section]],SubSill_Tier,2,FALSE),0)</f>
        <v>0</v>
      </c>
      <c r="L3787" s="9" t="str">
        <f t="shared" si="68"/>
        <v/>
      </c>
      <c r="M3787" s="205" t="str" cm="1">
        <f t="array" ref="M3787">_xlfn.IFS(NOT(ISERROR(VLOOKUP(Table5[[#This Row],[Section]],TB_notTB,1,FALSE))),"No",LEFT(Table5[[#This Row],[Section]],3)="ETB","PLS",LEFT(Table5[[#This Row],[Section]],1)="7","PDB",NOT(ISBLANK(Table5[[#This Row],[Section]])),"No")</f>
        <v>No</v>
      </c>
    </row>
    <row r="3788" spans="1:13" x14ac:dyDescent="0.25">
      <c r="A3788" s="126" t="s">
        <v>7287</v>
      </c>
      <c r="B3788" s="126" t="s">
        <v>7288</v>
      </c>
      <c r="C3788" s="126" t="s">
        <v>75</v>
      </c>
      <c r="D3788" s="127">
        <v>0.41799999999999998</v>
      </c>
      <c r="E3788" s="128">
        <v>123</v>
      </c>
      <c r="F3788" s="128">
        <v>100</v>
      </c>
      <c r="G3788" s="126" t="s">
        <v>13713</v>
      </c>
      <c r="H3788" s="126" t="s">
        <v>21056</v>
      </c>
      <c r="I3788" s="126" t="s">
        <v>21057</v>
      </c>
      <c r="J3788" s="126" t="s">
        <v>26233</v>
      </c>
      <c r="K3788" s="9">
        <f>_xlfn.IFNA(VLOOKUP(Table5[[#This Row],[Section]],SubSill_Tier,2,FALSE),0)</f>
        <v>0</v>
      </c>
      <c r="L3788" s="9" t="str">
        <f t="shared" si="68"/>
        <v>Wall</v>
      </c>
      <c r="M3788" s="205" t="str" cm="1">
        <f t="array" ref="M3788">_xlfn.IFS(NOT(ISERROR(VLOOKUP(Table5[[#This Row],[Section]],TB_notTB,1,FALSE))),"No",LEFT(Table5[[#This Row],[Section]],3)="ETB","PLS",LEFT(Table5[[#This Row],[Section]],1)="7","PDB",NOT(ISBLANK(Table5[[#This Row],[Section]])),"No")</f>
        <v>No</v>
      </c>
    </row>
    <row r="3789" spans="1:13" x14ac:dyDescent="0.25">
      <c r="A3789" s="126" t="s">
        <v>7289</v>
      </c>
      <c r="B3789" s="126" t="s">
        <v>27910</v>
      </c>
      <c r="C3789" s="126" t="s">
        <v>75</v>
      </c>
      <c r="D3789" s="127">
        <v>3.5449999999999999</v>
      </c>
      <c r="E3789" s="128">
        <v>474</v>
      </c>
      <c r="F3789" s="128">
        <v>474</v>
      </c>
      <c r="G3789" s="126" t="s">
        <v>13722</v>
      </c>
      <c r="H3789" s="126" t="s">
        <v>20132</v>
      </c>
      <c r="I3789" s="126" t="s">
        <v>20133</v>
      </c>
      <c r="J3789" s="126" t="s">
        <v>26250</v>
      </c>
      <c r="K3789" s="9">
        <f>_xlfn.IFNA(VLOOKUP(Table5[[#This Row],[Section]],SubSill_Tier,2,FALSE),0)</f>
        <v>0</v>
      </c>
      <c r="L3789" s="9" t="str">
        <f t="shared" si="68"/>
        <v/>
      </c>
      <c r="M3789" s="205" t="str" cm="1">
        <f t="array" ref="M3789">_xlfn.IFS(NOT(ISERROR(VLOOKUP(Table5[[#This Row],[Section]],TB_notTB,1,FALSE))),"No",LEFT(Table5[[#This Row],[Section]],3)="ETB","PLS",LEFT(Table5[[#This Row],[Section]],1)="7","PDB",NOT(ISBLANK(Table5[[#This Row],[Section]])),"No")</f>
        <v>No</v>
      </c>
    </row>
    <row r="3790" spans="1:13" x14ac:dyDescent="0.25">
      <c r="A3790" s="126" t="s">
        <v>7290</v>
      </c>
      <c r="B3790" s="126" t="s">
        <v>27911</v>
      </c>
      <c r="C3790" s="126" t="s">
        <v>75</v>
      </c>
      <c r="D3790" s="127">
        <v>0.253</v>
      </c>
      <c r="E3790" s="128">
        <v>127</v>
      </c>
      <c r="F3790" s="128">
        <v>127</v>
      </c>
      <c r="G3790" s="126" t="s">
        <v>13719</v>
      </c>
      <c r="H3790" s="126" t="s">
        <v>20128</v>
      </c>
      <c r="I3790" s="126" t="s">
        <v>20129</v>
      </c>
      <c r="J3790" s="126" t="s">
        <v>26235</v>
      </c>
      <c r="K3790" s="9">
        <f>_xlfn.IFNA(VLOOKUP(Table5[[#This Row],[Section]],SubSill_Tier,2,FALSE),0)</f>
        <v>0</v>
      </c>
      <c r="L3790" s="9" t="str">
        <f t="shared" si="68"/>
        <v/>
      </c>
      <c r="M3790" s="205" t="str" cm="1">
        <f t="array" ref="M3790">_xlfn.IFS(NOT(ISERROR(VLOOKUP(Table5[[#This Row],[Section]],TB_notTB,1,FALSE))),"No",LEFT(Table5[[#This Row],[Section]],3)="ETB","PLS",LEFT(Table5[[#This Row],[Section]],1)="7","PDB",NOT(ISBLANK(Table5[[#This Row],[Section]])),"No")</f>
        <v>No</v>
      </c>
    </row>
    <row r="3791" spans="1:13" x14ac:dyDescent="0.25">
      <c r="A3791" s="126" t="s">
        <v>7291</v>
      </c>
      <c r="B3791" s="126" t="s">
        <v>10073</v>
      </c>
      <c r="C3791" s="126" t="s">
        <v>75</v>
      </c>
      <c r="D3791" s="127">
        <v>0.156</v>
      </c>
      <c r="E3791" s="128">
        <v>100</v>
      </c>
      <c r="F3791" s="128">
        <v>100</v>
      </c>
      <c r="G3791" s="126" t="s">
        <v>13719</v>
      </c>
      <c r="H3791" s="126" t="s">
        <v>20128</v>
      </c>
      <c r="I3791" s="126" t="s">
        <v>20129</v>
      </c>
      <c r="J3791" s="126" t="s">
        <v>26235</v>
      </c>
      <c r="K3791" s="9">
        <f>_xlfn.IFNA(VLOOKUP(Table5[[#This Row],[Section]],SubSill_Tier,2,FALSE),0)</f>
        <v>0</v>
      </c>
      <c r="L3791" s="9" t="str">
        <f t="shared" si="68"/>
        <v/>
      </c>
      <c r="M3791" s="205" t="str" cm="1">
        <f t="array" ref="M3791">_xlfn.IFS(NOT(ISERROR(VLOOKUP(Table5[[#This Row],[Section]],TB_notTB,1,FALSE))),"No",LEFT(Table5[[#This Row],[Section]],3)="ETB","PLS",LEFT(Table5[[#This Row],[Section]],1)="7","PDB",NOT(ISBLANK(Table5[[#This Row],[Section]])),"No")</f>
        <v>No</v>
      </c>
    </row>
    <row r="3792" spans="1:13" x14ac:dyDescent="0.25">
      <c r="A3792" s="126" t="s">
        <v>7292</v>
      </c>
      <c r="B3792" s="126" t="s">
        <v>7293</v>
      </c>
      <c r="C3792" s="126" t="s">
        <v>75</v>
      </c>
      <c r="D3792" s="127">
        <v>3.24</v>
      </c>
      <c r="E3792" s="128">
        <v>489</v>
      </c>
      <c r="F3792" s="128">
        <v>489</v>
      </c>
      <c r="G3792" s="126" t="s">
        <v>13720</v>
      </c>
      <c r="H3792" s="126" t="s">
        <v>20130</v>
      </c>
      <c r="I3792" s="126" t="s">
        <v>20131</v>
      </c>
      <c r="J3792" s="126" t="s">
        <v>26240</v>
      </c>
      <c r="K3792" s="9">
        <f>_xlfn.IFNA(VLOOKUP(Table5[[#This Row],[Section]],SubSill_Tier,2,FALSE),0)</f>
        <v>0</v>
      </c>
      <c r="L3792" s="9" t="str">
        <f t="shared" si="68"/>
        <v>Wall</v>
      </c>
      <c r="M3792" s="205" t="str" cm="1">
        <f t="array" ref="M3792">_xlfn.IFS(NOT(ISERROR(VLOOKUP(Table5[[#This Row],[Section]],TB_notTB,1,FALSE))),"No",LEFT(Table5[[#This Row],[Section]],3)="ETB","PLS",LEFT(Table5[[#This Row],[Section]],1)="7","PDB",NOT(ISBLANK(Table5[[#This Row],[Section]])),"No")</f>
        <v>No</v>
      </c>
    </row>
    <row r="3793" spans="1:13" x14ac:dyDescent="0.25">
      <c r="A3793" s="126" t="s">
        <v>7294</v>
      </c>
      <c r="B3793" s="126" t="s">
        <v>7295</v>
      </c>
      <c r="C3793" s="126" t="s">
        <v>75</v>
      </c>
      <c r="D3793" s="127">
        <v>9.0999999999999998E-2</v>
      </c>
      <c r="E3793" s="128">
        <v>100</v>
      </c>
      <c r="F3793" s="128">
        <v>100</v>
      </c>
      <c r="G3793" s="126" t="s">
        <v>13719</v>
      </c>
      <c r="H3793" s="126" t="s">
        <v>20128</v>
      </c>
      <c r="I3793" s="126" t="s">
        <v>20129</v>
      </c>
      <c r="J3793" s="126" t="s">
        <v>26235</v>
      </c>
      <c r="K3793" s="9">
        <f>_xlfn.IFNA(VLOOKUP(Table5[[#This Row],[Section]],SubSill_Tier,2,FALSE),0)</f>
        <v>0</v>
      </c>
      <c r="L3793" s="9" t="str">
        <f t="shared" si="68"/>
        <v/>
      </c>
      <c r="M3793" s="205" t="str" cm="1">
        <f t="array" ref="M3793">_xlfn.IFS(NOT(ISERROR(VLOOKUP(Table5[[#This Row],[Section]],TB_notTB,1,FALSE))),"No",LEFT(Table5[[#This Row],[Section]],3)="ETB","PLS",LEFT(Table5[[#This Row],[Section]],1)="7","PDB",NOT(ISBLANK(Table5[[#This Row],[Section]])),"No")</f>
        <v>No</v>
      </c>
    </row>
    <row r="3794" spans="1:13" x14ac:dyDescent="0.25">
      <c r="A3794" s="126" t="s">
        <v>7296</v>
      </c>
      <c r="B3794" s="126" t="s">
        <v>7297</v>
      </c>
      <c r="C3794" s="126" t="s">
        <v>75</v>
      </c>
      <c r="D3794" s="127">
        <v>3.0779999999999998</v>
      </c>
      <c r="E3794" s="128">
        <v>247</v>
      </c>
      <c r="F3794" s="128">
        <v>247</v>
      </c>
      <c r="G3794" s="126" t="s">
        <v>13715</v>
      </c>
      <c r="H3794" s="126" t="s">
        <v>20123</v>
      </c>
      <c r="I3794" s="126" t="s">
        <v>21058</v>
      </c>
      <c r="J3794" s="126" t="s">
        <v>26238</v>
      </c>
      <c r="K3794" s="9">
        <f>_xlfn.IFNA(VLOOKUP(Table5[[#This Row],[Section]],SubSill_Tier,2,FALSE),0)</f>
        <v>0</v>
      </c>
      <c r="L3794" s="9" t="str">
        <f t="shared" si="68"/>
        <v>Wall</v>
      </c>
      <c r="M3794" s="205" t="str" cm="1">
        <f t="array" ref="M3794">_xlfn.IFS(NOT(ISERROR(VLOOKUP(Table5[[#This Row],[Section]],TB_notTB,1,FALSE))),"No",LEFT(Table5[[#This Row],[Section]],3)="ETB","PLS",LEFT(Table5[[#This Row],[Section]],1)="7","PDB",NOT(ISBLANK(Table5[[#This Row],[Section]])),"No")</f>
        <v>No</v>
      </c>
    </row>
    <row r="3795" spans="1:13" x14ac:dyDescent="0.25">
      <c r="A3795" s="126" t="s">
        <v>7298</v>
      </c>
      <c r="B3795" s="126" t="s">
        <v>7299</v>
      </c>
      <c r="C3795" s="126" t="s">
        <v>75</v>
      </c>
      <c r="D3795" s="127">
        <v>0.40899999999999997</v>
      </c>
      <c r="E3795" s="128">
        <v>204</v>
      </c>
      <c r="F3795" s="128">
        <v>117</v>
      </c>
      <c r="G3795" s="126" t="s">
        <v>13721</v>
      </c>
      <c r="H3795" s="126" t="s">
        <v>21068</v>
      </c>
      <c r="I3795" s="126" t="s">
        <v>21069</v>
      </c>
      <c r="J3795" s="126" t="s">
        <v>26233</v>
      </c>
      <c r="K3795" s="9">
        <f>_xlfn.IFNA(VLOOKUP(Table5[[#This Row],[Section]],SubSill_Tier,2,FALSE),0)</f>
        <v>0</v>
      </c>
      <c r="L3795" s="9" t="str">
        <f t="shared" si="68"/>
        <v>Wall</v>
      </c>
      <c r="M3795" s="205" t="str" cm="1">
        <f t="array" ref="M3795">_xlfn.IFS(NOT(ISERROR(VLOOKUP(Table5[[#This Row],[Section]],TB_notTB,1,FALSE))),"No",LEFT(Table5[[#This Row],[Section]],3)="ETB","PLS",LEFT(Table5[[#This Row],[Section]],1)="7","PDB",NOT(ISBLANK(Table5[[#This Row],[Section]])),"No")</f>
        <v>No</v>
      </c>
    </row>
    <row r="3796" spans="1:13" x14ac:dyDescent="0.25">
      <c r="A3796" s="126" t="s">
        <v>7300</v>
      </c>
      <c r="B3796" s="126" t="s">
        <v>7301</v>
      </c>
      <c r="C3796" s="126" t="s">
        <v>75</v>
      </c>
      <c r="D3796" s="127">
        <v>0.34499999999999997</v>
      </c>
      <c r="E3796" s="128">
        <v>163</v>
      </c>
      <c r="F3796" s="128">
        <v>163</v>
      </c>
      <c r="G3796" s="126" t="s">
        <v>13715</v>
      </c>
      <c r="H3796" s="126" t="s">
        <v>20123</v>
      </c>
      <c r="I3796" s="126" t="s">
        <v>21058</v>
      </c>
      <c r="J3796" s="126" t="s">
        <v>26235</v>
      </c>
      <c r="K3796" s="9">
        <f>_xlfn.IFNA(VLOOKUP(Table5[[#This Row],[Section]],SubSill_Tier,2,FALSE),0)</f>
        <v>0</v>
      </c>
      <c r="L3796" s="9" t="str">
        <f t="shared" si="68"/>
        <v/>
      </c>
      <c r="M3796" s="205" t="str" cm="1">
        <f t="array" ref="M3796">_xlfn.IFS(NOT(ISERROR(VLOOKUP(Table5[[#This Row],[Section]],TB_notTB,1,FALSE))),"No",LEFT(Table5[[#This Row],[Section]],3)="ETB","PLS",LEFT(Table5[[#This Row],[Section]],1)="7","PDB",NOT(ISBLANK(Table5[[#This Row],[Section]])),"No")</f>
        <v>No</v>
      </c>
    </row>
    <row r="3797" spans="1:13" x14ac:dyDescent="0.25">
      <c r="A3797" s="126" t="s">
        <v>7302</v>
      </c>
      <c r="B3797" s="126" t="s">
        <v>12588</v>
      </c>
      <c r="C3797" s="126" t="s">
        <v>75</v>
      </c>
      <c r="D3797" s="127">
        <v>0.38800000000000001</v>
      </c>
      <c r="E3797" s="128">
        <v>118</v>
      </c>
      <c r="F3797" s="128">
        <v>100</v>
      </c>
      <c r="G3797" s="126" t="s">
        <v>13721</v>
      </c>
      <c r="H3797" s="126" t="s">
        <v>21068</v>
      </c>
      <c r="I3797" s="126" t="s">
        <v>21069</v>
      </c>
      <c r="J3797" s="126" t="s">
        <v>26233</v>
      </c>
      <c r="K3797" s="9">
        <f>_xlfn.IFNA(VLOOKUP(Table5[[#This Row],[Section]],SubSill_Tier,2,FALSE),0)</f>
        <v>0</v>
      </c>
      <c r="L3797" s="9" t="str">
        <f t="shared" si="68"/>
        <v/>
      </c>
      <c r="M3797" s="205" t="str" cm="1">
        <f t="array" ref="M3797">_xlfn.IFS(NOT(ISERROR(VLOOKUP(Table5[[#This Row],[Section]],TB_notTB,1,FALSE))),"No",LEFT(Table5[[#This Row],[Section]],3)="ETB","PLS",LEFT(Table5[[#This Row],[Section]],1)="7","PDB",NOT(ISBLANK(Table5[[#This Row],[Section]])),"No")</f>
        <v>No</v>
      </c>
    </row>
    <row r="3798" spans="1:13" x14ac:dyDescent="0.25">
      <c r="A3798" s="126" t="s">
        <v>7303</v>
      </c>
      <c r="B3798" s="126" t="s">
        <v>27912</v>
      </c>
      <c r="C3798" s="126" t="s">
        <v>75</v>
      </c>
      <c r="D3798" s="127">
        <v>7.407</v>
      </c>
      <c r="E3798" s="128">
        <v>637</v>
      </c>
      <c r="F3798" s="128">
        <v>637</v>
      </c>
      <c r="G3798" s="126" t="s">
        <v>13720</v>
      </c>
      <c r="H3798" s="126" t="s">
        <v>20141</v>
      </c>
      <c r="I3798" s="126" t="s">
        <v>20142</v>
      </c>
      <c r="J3798" s="126" t="s">
        <v>26244</v>
      </c>
      <c r="K3798" s="9">
        <f>_xlfn.IFNA(VLOOKUP(Table5[[#This Row],[Section]],SubSill_Tier,2,FALSE),0)</f>
        <v>0</v>
      </c>
      <c r="L3798" s="9" t="str">
        <f t="shared" si="68"/>
        <v/>
      </c>
      <c r="M3798" s="205" t="str" cm="1">
        <f t="array" ref="M3798">_xlfn.IFS(NOT(ISERROR(VLOOKUP(Table5[[#This Row],[Section]],TB_notTB,1,FALSE))),"No",LEFT(Table5[[#This Row],[Section]],3)="ETB","PLS",LEFT(Table5[[#This Row],[Section]],1)="7","PDB",NOT(ISBLANK(Table5[[#This Row],[Section]])),"No")</f>
        <v>No</v>
      </c>
    </row>
    <row r="3799" spans="1:13" x14ac:dyDescent="0.25">
      <c r="A3799" s="126" t="s">
        <v>7304</v>
      </c>
      <c r="B3799" s="126" t="s">
        <v>7305</v>
      </c>
      <c r="C3799" s="126" t="s">
        <v>75</v>
      </c>
      <c r="D3799" s="127">
        <v>0.20399999999999999</v>
      </c>
      <c r="E3799" s="128">
        <v>134</v>
      </c>
      <c r="F3799" s="128">
        <v>100</v>
      </c>
      <c r="G3799" s="126" t="s">
        <v>13713</v>
      </c>
      <c r="H3799" s="126" t="s">
        <v>21056</v>
      </c>
      <c r="I3799" s="126" t="s">
        <v>21057</v>
      </c>
      <c r="J3799" s="126" t="s">
        <v>26233</v>
      </c>
      <c r="K3799" s="9">
        <f>_xlfn.IFNA(VLOOKUP(Table5[[#This Row],[Section]],SubSill_Tier,2,FALSE),0)</f>
        <v>0</v>
      </c>
      <c r="L3799" s="9" t="str">
        <f t="shared" si="68"/>
        <v>Wall</v>
      </c>
      <c r="M3799" s="205" t="str" cm="1">
        <f t="array" ref="M3799">_xlfn.IFS(NOT(ISERROR(VLOOKUP(Table5[[#This Row],[Section]],TB_notTB,1,FALSE))),"No",LEFT(Table5[[#This Row],[Section]],3)="ETB","PLS",LEFT(Table5[[#This Row],[Section]],1)="7","PDB",NOT(ISBLANK(Table5[[#This Row],[Section]])),"No")</f>
        <v>No</v>
      </c>
    </row>
    <row r="3800" spans="1:13" x14ac:dyDescent="0.25">
      <c r="A3800" s="126" t="s">
        <v>7306</v>
      </c>
      <c r="B3800" s="126" t="s">
        <v>12975</v>
      </c>
      <c r="C3800" s="126" t="s">
        <v>75</v>
      </c>
      <c r="D3800" s="127">
        <v>2.9350000000000001</v>
      </c>
      <c r="E3800" s="128">
        <v>470</v>
      </c>
      <c r="F3800" s="128">
        <v>320</v>
      </c>
      <c r="G3800" s="126" t="s">
        <v>13721</v>
      </c>
      <c r="H3800" s="126" t="s">
        <v>20121</v>
      </c>
      <c r="I3800" s="126" t="s">
        <v>20122</v>
      </c>
      <c r="J3800" s="126" t="s">
        <v>26234</v>
      </c>
      <c r="K3800" s="9">
        <f>_xlfn.IFNA(VLOOKUP(Table5[[#This Row],[Section]],SubSill_Tier,2,FALSE),0)</f>
        <v>0</v>
      </c>
      <c r="L3800" s="9" t="str">
        <f t="shared" si="68"/>
        <v>Wall</v>
      </c>
      <c r="M3800" s="205" t="str" cm="1">
        <f t="array" ref="M3800">_xlfn.IFS(NOT(ISERROR(VLOOKUP(Table5[[#This Row],[Section]],TB_notTB,1,FALSE))),"No",LEFT(Table5[[#This Row],[Section]],3)="ETB","PLS",LEFT(Table5[[#This Row],[Section]],1)="7","PDB",NOT(ISBLANK(Table5[[#This Row],[Section]])),"No")</f>
        <v>No</v>
      </c>
    </row>
    <row r="3801" spans="1:13" x14ac:dyDescent="0.25">
      <c r="A3801" s="126" t="s">
        <v>7307</v>
      </c>
      <c r="B3801" s="126" t="s">
        <v>27913</v>
      </c>
      <c r="C3801" s="126" t="s">
        <v>75</v>
      </c>
      <c r="D3801" s="127">
        <v>4.4870000000000001</v>
      </c>
      <c r="E3801" s="128">
        <v>145</v>
      </c>
      <c r="F3801" s="128">
        <v>145</v>
      </c>
      <c r="G3801" s="126" t="s">
        <v>13734</v>
      </c>
      <c r="H3801" s="126" t="s">
        <v>20276</v>
      </c>
      <c r="I3801" s="126" t="s">
        <v>20277</v>
      </c>
      <c r="J3801" s="126" t="s">
        <v>26295</v>
      </c>
      <c r="K3801" s="9">
        <f>_xlfn.IFNA(VLOOKUP(Table5[[#This Row],[Section]],SubSill_Tier,2,FALSE),0)</f>
        <v>0</v>
      </c>
      <c r="L3801" s="9" t="str">
        <f t="shared" si="68"/>
        <v/>
      </c>
      <c r="M3801" s="205" t="str" cm="1">
        <f t="array" ref="M3801">_xlfn.IFS(NOT(ISERROR(VLOOKUP(Table5[[#This Row],[Section]],TB_notTB,1,FALSE))),"No",LEFT(Table5[[#This Row],[Section]],3)="ETB","PLS",LEFT(Table5[[#This Row],[Section]],1)="7","PDB",NOT(ISBLANK(Table5[[#This Row],[Section]])),"No")</f>
        <v>No</v>
      </c>
    </row>
    <row r="3802" spans="1:13" x14ac:dyDescent="0.25">
      <c r="A3802" s="126" t="s">
        <v>7308</v>
      </c>
      <c r="B3802" s="126" t="s">
        <v>27914</v>
      </c>
      <c r="C3802" s="126" t="s">
        <v>75</v>
      </c>
      <c r="D3802" s="127">
        <v>2.903</v>
      </c>
      <c r="E3802" s="128">
        <v>116</v>
      </c>
      <c r="F3802" s="128">
        <v>116</v>
      </c>
      <c r="G3802" s="126" t="s">
        <v>13734</v>
      </c>
      <c r="H3802" s="126" t="s">
        <v>20145</v>
      </c>
      <c r="I3802" s="126" t="s">
        <v>21070</v>
      </c>
      <c r="J3802" s="126" t="s">
        <v>26235</v>
      </c>
      <c r="K3802" s="9">
        <f>_xlfn.IFNA(VLOOKUP(Table5[[#This Row],[Section]],SubSill_Tier,2,FALSE),0)</f>
        <v>0</v>
      </c>
      <c r="L3802" s="9" t="str">
        <f t="shared" si="68"/>
        <v/>
      </c>
      <c r="M3802" s="205" t="str" cm="1">
        <f t="array" ref="M3802">_xlfn.IFS(NOT(ISERROR(VLOOKUP(Table5[[#This Row],[Section]],TB_notTB,1,FALSE))),"No",LEFT(Table5[[#This Row],[Section]],3)="ETB","PLS",LEFT(Table5[[#This Row],[Section]],1)="7","PDB",NOT(ISBLANK(Table5[[#This Row],[Section]])),"No")</f>
        <v>No</v>
      </c>
    </row>
    <row r="3803" spans="1:13" x14ac:dyDescent="0.25">
      <c r="A3803" s="126" t="s">
        <v>7309</v>
      </c>
      <c r="B3803" s="126" t="s">
        <v>7310</v>
      </c>
      <c r="C3803" s="126" t="s">
        <v>75</v>
      </c>
      <c r="D3803" s="127">
        <v>5.7060000000000004</v>
      </c>
      <c r="E3803" s="128">
        <v>716</v>
      </c>
      <c r="F3803" s="128">
        <v>372</v>
      </c>
      <c r="G3803" s="126" t="s">
        <v>13724</v>
      </c>
      <c r="H3803" s="126" t="s">
        <v>20149</v>
      </c>
      <c r="I3803" s="126" t="s">
        <v>20150</v>
      </c>
      <c r="J3803" s="126" t="s">
        <v>26244</v>
      </c>
      <c r="K3803" s="9">
        <f>_xlfn.IFNA(VLOOKUP(Table5[[#This Row],[Section]],SubSill_Tier,2,FALSE),0)</f>
        <v>0</v>
      </c>
      <c r="L3803" s="9" t="str">
        <f t="shared" si="68"/>
        <v>Wall</v>
      </c>
      <c r="M3803" s="205" t="str" cm="1">
        <f t="array" ref="M3803">_xlfn.IFS(NOT(ISERROR(VLOOKUP(Table5[[#This Row],[Section]],TB_notTB,1,FALSE))),"No",LEFT(Table5[[#This Row],[Section]],3)="ETB","PLS",LEFT(Table5[[#This Row],[Section]],1)="7","PDB",NOT(ISBLANK(Table5[[#This Row],[Section]])),"No")</f>
        <v>No</v>
      </c>
    </row>
    <row r="3804" spans="1:13" x14ac:dyDescent="0.25">
      <c r="A3804" s="126" t="s">
        <v>7311</v>
      </c>
      <c r="B3804" s="126" t="s">
        <v>7312</v>
      </c>
      <c r="C3804" s="126" t="s">
        <v>75</v>
      </c>
      <c r="D3804" s="127">
        <v>0.623</v>
      </c>
      <c r="E3804" s="128">
        <v>310</v>
      </c>
      <c r="F3804" s="128">
        <v>310</v>
      </c>
      <c r="G3804" s="126" t="s">
        <v>13724</v>
      </c>
      <c r="H3804" s="126" t="s">
        <v>21063</v>
      </c>
      <c r="I3804" s="126" t="s">
        <v>21064</v>
      </c>
      <c r="J3804" s="126" t="s">
        <v>26233</v>
      </c>
      <c r="K3804" s="9">
        <f>_xlfn.IFNA(VLOOKUP(Table5[[#This Row],[Section]],SubSill_Tier,2,FALSE),0)</f>
        <v>0</v>
      </c>
      <c r="L3804" s="9" t="str">
        <f t="shared" si="68"/>
        <v/>
      </c>
      <c r="M3804" s="205" t="str" cm="1">
        <f t="array" ref="M3804">_xlfn.IFS(NOT(ISERROR(VLOOKUP(Table5[[#This Row],[Section]],TB_notTB,1,FALSE))),"No",LEFT(Table5[[#This Row],[Section]],3)="ETB","PLS",LEFT(Table5[[#This Row],[Section]],1)="7","PDB",NOT(ISBLANK(Table5[[#This Row],[Section]])),"No")</f>
        <v>No</v>
      </c>
    </row>
    <row r="3805" spans="1:13" x14ac:dyDescent="0.25">
      <c r="A3805" s="126" t="s">
        <v>7313</v>
      </c>
      <c r="B3805" s="126" t="s">
        <v>7314</v>
      </c>
      <c r="C3805" s="126" t="s">
        <v>75</v>
      </c>
      <c r="D3805" s="127">
        <v>0.39900000000000002</v>
      </c>
      <c r="E3805" s="128">
        <v>199</v>
      </c>
      <c r="F3805" s="128">
        <v>199</v>
      </c>
      <c r="G3805" s="126" t="s">
        <v>13719</v>
      </c>
      <c r="H3805" s="126" t="s">
        <v>20128</v>
      </c>
      <c r="I3805" s="126" t="s">
        <v>20129</v>
      </c>
      <c r="J3805" s="126" t="s">
        <v>26236</v>
      </c>
      <c r="K3805" s="9">
        <f>_xlfn.IFNA(VLOOKUP(Table5[[#This Row],[Section]],SubSill_Tier,2,FALSE),0)</f>
        <v>0</v>
      </c>
      <c r="L3805" s="9" t="str">
        <f t="shared" si="68"/>
        <v/>
      </c>
      <c r="M3805" s="205" t="str" cm="1">
        <f t="array" ref="M3805">_xlfn.IFS(NOT(ISERROR(VLOOKUP(Table5[[#This Row],[Section]],TB_notTB,1,FALSE))),"No",LEFT(Table5[[#This Row],[Section]],3)="ETB","PLS",LEFT(Table5[[#This Row],[Section]],1)="7","PDB",NOT(ISBLANK(Table5[[#This Row],[Section]])),"No")</f>
        <v>No</v>
      </c>
    </row>
    <row r="3806" spans="1:13" x14ac:dyDescent="0.25">
      <c r="A3806" s="126" t="s">
        <v>7315</v>
      </c>
      <c r="B3806" s="126" t="s">
        <v>13241</v>
      </c>
      <c r="C3806" s="126" t="s">
        <v>75</v>
      </c>
      <c r="D3806" s="127">
        <v>0.54700000000000004</v>
      </c>
      <c r="E3806" s="128">
        <v>100</v>
      </c>
      <c r="F3806" s="128">
        <v>100</v>
      </c>
      <c r="G3806" s="126" t="s">
        <v>13715</v>
      </c>
      <c r="H3806" s="126" t="s">
        <v>20123</v>
      </c>
      <c r="I3806" s="126" t="s">
        <v>21058</v>
      </c>
      <c r="J3806" s="126" t="s">
        <v>26235</v>
      </c>
      <c r="K3806" s="9">
        <f>_xlfn.IFNA(VLOOKUP(Table5[[#This Row],[Section]],SubSill_Tier,2,FALSE),0)</f>
        <v>0</v>
      </c>
      <c r="L3806" s="9" t="str">
        <f t="shared" si="68"/>
        <v>Wall</v>
      </c>
      <c r="M3806" s="205" t="str" cm="1">
        <f t="array" ref="M3806">_xlfn.IFS(NOT(ISERROR(VLOOKUP(Table5[[#This Row],[Section]],TB_notTB,1,FALSE))),"No",LEFT(Table5[[#This Row],[Section]],3)="ETB","PLS",LEFT(Table5[[#This Row],[Section]],1)="7","PDB",NOT(ISBLANK(Table5[[#This Row],[Section]])),"No")</f>
        <v>No</v>
      </c>
    </row>
    <row r="3807" spans="1:13" x14ac:dyDescent="0.25">
      <c r="A3807" s="126" t="s">
        <v>7316</v>
      </c>
      <c r="B3807" s="126" t="s">
        <v>7317</v>
      </c>
      <c r="C3807" s="126" t="s">
        <v>75</v>
      </c>
      <c r="D3807" s="127">
        <v>4.32</v>
      </c>
      <c r="E3807" s="128">
        <v>199</v>
      </c>
      <c r="F3807" s="128">
        <v>199</v>
      </c>
      <c r="G3807" s="126" t="s">
        <v>13715</v>
      </c>
      <c r="H3807" s="126" t="s">
        <v>20123</v>
      </c>
      <c r="I3807" s="126" t="s">
        <v>21058</v>
      </c>
      <c r="J3807" s="126" t="s">
        <v>26240</v>
      </c>
      <c r="K3807" s="9">
        <f>_xlfn.IFNA(VLOOKUP(Table5[[#This Row],[Section]],SubSill_Tier,2,FALSE),0)</f>
        <v>0</v>
      </c>
      <c r="L3807" s="9" t="str">
        <f t="shared" si="68"/>
        <v>Wall</v>
      </c>
      <c r="M3807" s="205" t="str" cm="1">
        <f t="array" ref="M3807">_xlfn.IFS(NOT(ISERROR(VLOOKUP(Table5[[#This Row],[Section]],TB_notTB,1,FALSE))),"No",LEFT(Table5[[#This Row],[Section]],3)="ETB","PLS",LEFT(Table5[[#This Row],[Section]],1)="7","PDB",NOT(ISBLANK(Table5[[#This Row],[Section]])),"No")</f>
        <v>No</v>
      </c>
    </row>
    <row r="3808" spans="1:13" x14ac:dyDescent="0.25">
      <c r="A3808" s="126" t="s">
        <v>7318</v>
      </c>
      <c r="B3808" s="126" t="s">
        <v>27915</v>
      </c>
      <c r="C3808" s="126" t="s">
        <v>75</v>
      </c>
      <c r="D3808" s="127">
        <v>0.61899999999999999</v>
      </c>
      <c r="E3808" s="128">
        <v>308</v>
      </c>
      <c r="F3808" s="128">
        <v>107</v>
      </c>
      <c r="G3808" s="126" t="s">
        <v>13722</v>
      </c>
      <c r="H3808" s="126" t="s">
        <v>21061</v>
      </c>
      <c r="I3808" s="126" t="s">
        <v>21062</v>
      </c>
      <c r="J3808" s="126" t="s">
        <v>26233</v>
      </c>
      <c r="K3808" s="9">
        <f>_xlfn.IFNA(VLOOKUP(Table5[[#This Row],[Section]],SubSill_Tier,2,FALSE),0)</f>
        <v>0</v>
      </c>
      <c r="L3808" s="9" t="str">
        <f t="shared" si="68"/>
        <v/>
      </c>
      <c r="M3808" s="205" t="str" cm="1">
        <f t="array" ref="M3808">_xlfn.IFS(NOT(ISERROR(VLOOKUP(Table5[[#This Row],[Section]],TB_notTB,1,FALSE))),"No",LEFT(Table5[[#This Row],[Section]],3)="ETB","PLS",LEFT(Table5[[#This Row],[Section]],1)="7","PDB",NOT(ISBLANK(Table5[[#This Row],[Section]])),"No")</f>
        <v>No</v>
      </c>
    </row>
    <row r="3809" spans="1:13" x14ac:dyDescent="0.25">
      <c r="A3809" s="126" t="s">
        <v>7319</v>
      </c>
      <c r="B3809" s="126" t="s">
        <v>5754</v>
      </c>
      <c r="C3809" s="126" t="s">
        <v>75</v>
      </c>
      <c r="D3809" s="127">
        <v>1.2789999999999999</v>
      </c>
      <c r="E3809" s="128">
        <v>305</v>
      </c>
      <c r="F3809" s="128">
        <v>305</v>
      </c>
      <c r="G3809" s="126" t="s">
        <v>13719</v>
      </c>
      <c r="H3809" s="126" t="s">
        <v>20128</v>
      </c>
      <c r="I3809" s="126" t="s">
        <v>20129</v>
      </c>
      <c r="J3809" s="126" t="s">
        <v>26236</v>
      </c>
      <c r="K3809" s="9">
        <f>_xlfn.IFNA(VLOOKUP(Table5[[#This Row],[Section]],SubSill_Tier,2,FALSE),0)</f>
        <v>0</v>
      </c>
      <c r="L3809" s="9" t="str">
        <f t="shared" si="68"/>
        <v/>
      </c>
      <c r="M3809" s="205" t="str" cm="1">
        <f t="array" ref="M3809">_xlfn.IFS(NOT(ISERROR(VLOOKUP(Table5[[#This Row],[Section]],TB_notTB,1,FALSE))),"No",LEFT(Table5[[#This Row],[Section]],3)="ETB","PLS",LEFT(Table5[[#This Row],[Section]],1)="7","PDB",NOT(ISBLANK(Table5[[#This Row],[Section]])),"No")</f>
        <v>No</v>
      </c>
    </row>
    <row r="3810" spans="1:13" x14ac:dyDescent="0.25">
      <c r="A3810" s="126" t="s">
        <v>7320</v>
      </c>
      <c r="B3810" s="126" t="s">
        <v>27916</v>
      </c>
      <c r="C3810" s="126" t="s">
        <v>75</v>
      </c>
      <c r="D3810" s="127">
        <v>0.96599999999999997</v>
      </c>
      <c r="E3810" s="128">
        <v>276</v>
      </c>
      <c r="F3810" s="128">
        <v>123</v>
      </c>
      <c r="G3810" s="126" t="s">
        <v>13720</v>
      </c>
      <c r="H3810" s="126" t="s">
        <v>20130</v>
      </c>
      <c r="I3810" s="126" t="s">
        <v>20131</v>
      </c>
      <c r="J3810" s="126" t="s">
        <v>26235</v>
      </c>
      <c r="K3810" s="9">
        <f>_xlfn.IFNA(VLOOKUP(Table5[[#This Row],[Section]],SubSill_Tier,2,FALSE),0)</f>
        <v>0</v>
      </c>
      <c r="L3810" s="9" t="str">
        <f t="shared" si="68"/>
        <v/>
      </c>
      <c r="M3810" s="205" t="str" cm="1">
        <f t="array" ref="M3810">_xlfn.IFS(NOT(ISERROR(VLOOKUP(Table5[[#This Row],[Section]],TB_notTB,1,FALSE))),"No",LEFT(Table5[[#This Row],[Section]],3)="ETB","PLS",LEFT(Table5[[#This Row],[Section]],1)="7","PDB",NOT(ISBLANK(Table5[[#This Row],[Section]])),"No")</f>
        <v>No</v>
      </c>
    </row>
    <row r="3811" spans="1:13" x14ac:dyDescent="0.25">
      <c r="A3811" s="126" t="s">
        <v>7321</v>
      </c>
      <c r="B3811" s="126" t="s">
        <v>27917</v>
      </c>
      <c r="C3811" s="126" t="s">
        <v>75</v>
      </c>
      <c r="D3811" s="127">
        <v>4.78</v>
      </c>
      <c r="E3811" s="128">
        <v>654</v>
      </c>
      <c r="F3811" s="128">
        <v>331</v>
      </c>
      <c r="G3811" s="126" t="s">
        <v>13720</v>
      </c>
      <c r="H3811" s="126" t="s">
        <v>20130</v>
      </c>
      <c r="I3811" s="126" t="s">
        <v>20131</v>
      </c>
      <c r="J3811" s="126" t="s">
        <v>26253</v>
      </c>
      <c r="K3811" s="9">
        <f>_xlfn.IFNA(VLOOKUP(Table5[[#This Row],[Section]],SubSill_Tier,2,FALSE),0)</f>
        <v>0</v>
      </c>
      <c r="L3811" s="9" t="str">
        <f t="shared" si="68"/>
        <v/>
      </c>
      <c r="M3811" s="205" t="str" cm="1">
        <f t="array" ref="M3811">_xlfn.IFS(NOT(ISERROR(VLOOKUP(Table5[[#This Row],[Section]],TB_notTB,1,FALSE))),"No",LEFT(Table5[[#This Row],[Section]],3)="ETB","PLS",LEFT(Table5[[#This Row],[Section]],1)="7","PDB",NOT(ISBLANK(Table5[[#This Row],[Section]])),"No")</f>
        <v>No</v>
      </c>
    </row>
    <row r="3812" spans="1:13" x14ac:dyDescent="0.25">
      <c r="A3812" s="126" t="s">
        <v>7322</v>
      </c>
      <c r="B3812" s="126" t="s">
        <v>27918</v>
      </c>
      <c r="C3812" s="126" t="s">
        <v>75</v>
      </c>
      <c r="D3812" s="127">
        <v>3.6829999999999998</v>
      </c>
      <c r="E3812" s="128">
        <v>300</v>
      </c>
      <c r="F3812" s="128">
        <v>300</v>
      </c>
      <c r="G3812" s="126" t="s">
        <v>13719</v>
      </c>
      <c r="H3812" s="126" t="s">
        <v>20128</v>
      </c>
      <c r="I3812" s="126" t="s">
        <v>20129</v>
      </c>
      <c r="J3812" s="126" t="s">
        <v>26240</v>
      </c>
      <c r="K3812" s="9">
        <f>_xlfn.IFNA(VLOOKUP(Table5[[#This Row],[Section]],SubSill_Tier,2,FALSE),0)</f>
        <v>0</v>
      </c>
      <c r="L3812" s="9" t="str">
        <f t="shared" si="68"/>
        <v/>
      </c>
      <c r="M3812" s="205" t="str" cm="1">
        <f t="array" ref="M3812">_xlfn.IFS(NOT(ISERROR(VLOOKUP(Table5[[#This Row],[Section]],TB_notTB,1,FALSE))),"No",LEFT(Table5[[#This Row],[Section]],3)="ETB","PLS",LEFT(Table5[[#This Row],[Section]],1)="7","PDB",NOT(ISBLANK(Table5[[#This Row],[Section]])),"No")</f>
        <v>No</v>
      </c>
    </row>
    <row r="3813" spans="1:13" x14ac:dyDescent="0.25">
      <c r="A3813" s="126" t="s">
        <v>7323</v>
      </c>
      <c r="B3813" s="126" t="s">
        <v>7324</v>
      </c>
      <c r="C3813" s="126" t="s">
        <v>75</v>
      </c>
      <c r="D3813" s="127">
        <v>0.28999999999999998</v>
      </c>
      <c r="E3813" s="128">
        <v>100</v>
      </c>
      <c r="F3813" s="128">
        <v>100</v>
      </c>
      <c r="G3813" s="126" t="s">
        <v>13713</v>
      </c>
      <c r="H3813" s="126" t="s">
        <v>21056</v>
      </c>
      <c r="I3813" s="126" t="s">
        <v>21057</v>
      </c>
      <c r="J3813" s="126" t="s">
        <v>26233</v>
      </c>
      <c r="K3813" s="9">
        <f>_xlfn.IFNA(VLOOKUP(Table5[[#This Row],[Section]],SubSill_Tier,2,FALSE),0)</f>
        <v>0</v>
      </c>
      <c r="L3813" s="9" t="str">
        <f t="shared" si="68"/>
        <v>Wall</v>
      </c>
      <c r="M3813" s="205" t="str" cm="1">
        <f t="array" ref="M3813">_xlfn.IFS(NOT(ISERROR(VLOOKUP(Table5[[#This Row],[Section]],TB_notTB,1,FALSE))),"No",LEFT(Table5[[#This Row],[Section]],3)="ETB","PLS",LEFT(Table5[[#This Row],[Section]],1)="7","PDB",NOT(ISBLANK(Table5[[#This Row],[Section]])),"No")</f>
        <v>No</v>
      </c>
    </row>
    <row r="3814" spans="1:13" x14ac:dyDescent="0.25">
      <c r="A3814" s="126" t="s">
        <v>7325</v>
      </c>
      <c r="B3814" s="126" t="s">
        <v>7326</v>
      </c>
      <c r="C3814" s="126" t="s">
        <v>75</v>
      </c>
      <c r="D3814" s="127">
        <v>1.929</v>
      </c>
      <c r="E3814" s="128">
        <v>100</v>
      </c>
      <c r="F3814" s="128">
        <v>100</v>
      </c>
      <c r="G3814" s="126" t="s">
        <v>13734</v>
      </c>
      <c r="H3814" s="126" t="s">
        <v>20145</v>
      </c>
      <c r="I3814" s="126" t="s">
        <v>21070</v>
      </c>
      <c r="J3814" s="126" t="s">
        <v>26236</v>
      </c>
      <c r="K3814" s="9">
        <f>_xlfn.IFNA(VLOOKUP(Table5[[#This Row],[Section]],SubSill_Tier,2,FALSE),0)</f>
        <v>0</v>
      </c>
      <c r="L3814" s="9" t="str">
        <f t="shared" si="68"/>
        <v/>
      </c>
      <c r="M3814" s="205" t="str" cm="1">
        <f t="array" ref="M3814">_xlfn.IFS(NOT(ISERROR(VLOOKUP(Table5[[#This Row],[Section]],TB_notTB,1,FALSE))),"No",LEFT(Table5[[#This Row],[Section]],3)="ETB","PLS",LEFT(Table5[[#This Row],[Section]],1)="7","PDB",NOT(ISBLANK(Table5[[#This Row],[Section]])),"No")</f>
        <v>No</v>
      </c>
    </row>
    <row r="3815" spans="1:13" x14ac:dyDescent="0.25">
      <c r="A3815" s="126" t="s">
        <v>7327</v>
      </c>
      <c r="B3815" s="126" t="s">
        <v>7328</v>
      </c>
      <c r="C3815" s="126" t="s">
        <v>75</v>
      </c>
      <c r="D3815" s="127">
        <v>0.29699999999999999</v>
      </c>
      <c r="E3815" s="128">
        <v>150</v>
      </c>
      <c r="F3815" s="128">
        <v>150</v>
      </c>
      <c r="G3815" s="126" t="s">
        <v>13719</v>
      </c>
      <c r="H3815" s="126" t="s">
        <v>20128</v>
      </c>
      <c r="I3815" s="126" t="s">
        <v>20129</v>
      </c>
      <c r="J3815" s="126" t="s">
        <v>26236</v>
      </c>
      <c r="K3815" s="9">
        <f>_xlfn.IFNA(VLOOKUP(Table5[[#This Row],[Section]],SubSill_Tier,2,FALSE),0)</f>
        <v>0</v>
      </c>
      <c r="L3815" s="9" t="str">
        <f t="shared" si="68"/>
        <v/>
      </c>
      <c r="M3815" s="205" t="str" cm="1">
        <f t="array" ref="M3815">_xlfn.IFS(NOT(ISERROR(VLOOKUP(Table5[[#This Row],[Section]],TB_notTB,1,FALSE))),"No",LEFT(Table5[[#This Row],[Section]],3)="ETB","PLS",LEFT(Table5[[#This Row],[Section]],1)="7","PDB",NOT(ISBLANK(Table5[[#This Row],[Section]])),"No")</f>
        <v>No</v>
      </c>
    </row>
    <row r="3816" spans="1:13" x14ac:dyDescent="0.25">
      <c r="A3816" s="126" t="s">
        <v>7329</v>
      </c>
      <c r="B3816" s="126" t="s">
        <v>7330</v>
      </c>
      <c r="C3816" s="126" t="s">
        <v>75</v>
      </c>
      <c r="D3816" s="127">
        <v>0.23699999999999999</v>
      </c>
      <c r="E3816" s="128">
        <v>119</v>
      </c>
      <c r="F3816" s="128">
        <v>119</v>
      </c>
      <c r="G3816" s="126" t="s">
        <v>13719</v>
      </c>
      <c r="H3816" s="126" t="s">
        <v>20128</v>
      </c>
      <c r="I3816" s="126" t="s">
        <v>20129</v>
      </c>
      <c r="J3816" s="126" t="s">
        <v>26235</v>
      </c>
      <c r="K3816" s="9">
        <f>_xlfn.IFNA(VLOOKUP(Table5[[#This Row],[Section]],SubSill_Tier,2,FALSE),0)</f>
        <v>0</v>
      </c>
      <c r="L3816" s="9" t="str">
        <f t="shared" si="68"/>
        <v/>
      </c>
      <c r="M3816" s="205" t="str" cm="1">
        <f t="array" ref="M3816">_xlfn.IFS(NOT(ISERROR(VLOOKUP(Table5[[#This Row],[Section]],TB_notTB,1,FALSE))),"No",LEFT(Table5[[#This Row],[Section]],3)="ETB","PLS",LEFT(Table5[[#This Row],[Section]],1)="7","PDB",NOT(ISBLANK(Table5[[#This Row],[Section]])),"No")</f>
        <v>No</v>
      </c>
    </row>
    <row r="3817" spans="1:13" x14ac:dyDescent="0.25">
      <c r="A3817" s="126" t="s">
        <v>7331</v>
      </c>
      <c r="B3817" s="126" t="s">
        <v>27919</v>
      </c>
      <c r="C3817" s="126" t="s">
        <v>75</v>
      </c>
      <c r="D3817" s="127">
        <v>1.1679999999999999</v>
      </c>
      <c r="E3817" s="128">
        <v>328</v>
      </c>
      <c r="F3817" s="128">
        <v>168</v>
      </c>
      <c r="G3817" s="126" t="s">
        <v>13720</v>
      </c>
      <c r="H3817" s="126" t="s">
        <v>20130</v>
      </c>
      <c r="I3817" s="126" t="s">
        <v>20131</v>
      </c>
      <c r="J3817" s="126" t="s">
        <v>26235</v>
      </c>
      <c r="K3817" s="9">
        <f>_xlfn.IFNA(VLOOKUP(Table5[[#This Row],[Section]],SubSill_Tier,2,FALSE),0)</f>
        <v>0</v>
      </c>
      <c r="L3817" s="9" t="str">
        <f t="shared" si="68"/>
        <v/>
      </c>
      <c r="M3817" s="205" t="str" cm="1">
        <f t="array" ref="M3817">_xlfn.IFS(NOT(ISERROR(VLOOKUP(Table5[[#This Row],[Section]],TB_notTB,1,FALSE))),"No",LEFT(Table5[[#This Row],[Section]],3)="ETB","PLS",LEFT(Table5[[#This Row],[Section]],1)="7","PDB",NOT(ISBLANK(Table5[[#This Row],[Section]])),"No")</f>
        <v>No</v>
      </c>
    </row>
    <row r="3818" spans="1:13" x14ac:dyDescent="0.25">
      <c r="A3818" s="126" t="s">
        <v>7332</v>
      </c>
      <c r="B3818" s="126" t="s">
        <v>12589</v>
      </c>
      <c r="C3818" s="126" t="s">
        <v>75</v>
      </c>
      <c r="D3818" s="127">
        <v>0.20699999999999999</v>
      </c>
      <c r="E3818" s="128">
        <v>139</v>
      </c>
      <c r="F3818" s="128">
        <v>100</v>
      </c>
      <c r="G3818" s="126" t="s">
        <v>13713</v>
      </c>
      <c r="H3818" s="126" t="s">
        <v>21056</v>
      </c>
      <c r="I3818" s="126" t="s">
        <v>21057</v>
      </c>
      <c r="J3818" s="126" t="s">
        <v>26281</v>
      </c>
      <c r="K3818" s="9">
        <f>_xlfn.IFNA(VLOOKUP(Table5[[#This Row],[Section]],SubSill_Tier,2,FALSE),0)</f>
        <v>0</v>
      </c>
      <c r="L3818" s="9" t="str">
        <f t="shared" si="68"/>
        <v>Wall</v>
      </c>
      <c r="M3818" s="205" t="str" cm="1">
        <f t="array" ref="M3818">_xlfn.IFS(NOT(ISERROR(VLOOKUP(Table5[[#This Row],[Section]],TB_notTB,1,FALSE))),"No",LEFT(Table5[[#This Row],[Section]],3)="ETB","PLS",LEFT(Table5[[#This Row],[Section]],1)="7","PDB",NOT(ISBLANK(Table5[[#This Row],[Section]])),"No")</f>
        <v>No</v>
      </c>
    </row>
    <row r="3819" spans="1:13" x14ac:dyDescent="0.25">
      <c r="A3819" s="126" t="s">
        <v>7333</v>
      </c>
      <c r="B3819" s="126" t="s">
        <v>7334</v>
      </c>
      <c r="C3819" s="126" t="s">
        <v>75</v>
      </c>
      <c r="D3819" s="127">
        <v>0.25700000000000001</v>
      </c>
      <c r="E3819" s="128">
        <v>129</v>
      </c>
      <c r="F3819" s="128">
        <v>129</v>
      </c>
      <c r="G3819" s="126" t="s">
        <v>13719</v>
      </c>
      <c r="H3819" s="126" t="s">
        <v>20128</v>
      </c>
      <c r="I3819" s="126" t="s">
        <v>20129</v>
      </c>
      <c r="J3819" s="126" t="s">
        <v>26236</v>
      </c>
      <c r="K3819" s="9">
        <f>_xlfn.IFNA(VLOOKUP(Table5[[#This Row],[Section]],SubSill_Tier,2,FALSE),0)</f>
        <v>0</v>
      </c>
      <c r="L3819" s="9" t="str">
        <f t="shared" si="68"/>
        <v/>
      </c>
      <c r="M3819" s="205" t="str" cm="1">
        <f t="array" ref="M3819">_xlfn.IFS(NOT(ISERROR(VLOOKUP(Table5[[#This Row],[Section]],TB_notTB,1,FALSE))),"No",LEFT(Table5[[#This Row],[Section]],3)="ETB","PLS",LEFT(Table5[[#This Row],[Section]],1)="7","PDB",NOT(ISBLANK(Table5[[#This Row],[Section]])),"No")</f>
        <v>No</v>
      </c>
    </row>
    <row r="3820" spans="1:13" x14ac:dyDescent="0.25">
      <c r="A3820" s="126" t="s">
        <v>7335</v>
      </c>
      <c r="B3820" s="126" t="s">
        <v>11077</v>
      </c>
      <c r="C3820" s="126" t="s">
        <v>75</v>
      </c>
      <c r="D3820" s="127">
        <v>0.115</v>
      </c>
      <c r="E3820" s="128">
        <v>100</v>
      </c>
      <c r="F3820" s="128">
        <v>100</v>
      </c>
      <c r="G3820" s="126" t="s">
        <v>13719</v>
      </c>
      <c r="H3820" s="126" t="s">
        <v>20128</v>
      </c>
      <c r="I3820" s="126" t="s">
        <v>20129</v>
      </c>
      <c r="J3820" s="126" t="s">
        <v>26235</v>
      </c>
      <c r="K3820" s="9">
        <f>_xlfn.IFNA(VLOOKUP(Table5[[#This Row],[Section]],SubSill_Tier,2,FALSE),0)</f>
        <v>0</v>
      </c>
      <c r="L3820" s="9" t="str">
        <f t="shared" si="68"/>
        <v/>
      </c>
      <c r="M3820" s="205" t="str" cm="1">
        <f t="array" ref="M3820">_xlfn.IFS(NOT(ISERROR(VLOOKUP(Table5[[#This Row],[Section]],TB_notTB,1,FALSE))),"No",LEFT(Table5[[#This Row],[Section]],3)="ETB","PLS",LEFT(Table5[[#This Row],[Section]],1)="7","PDB",NOT(ISBLANK(Table5[[#This Row],[Section]])),"No")</f>
        <v>No</v>
      </c>
    </row>
    <row r="3821" spans="1:13" x14ac:dyDescent="0.25">
      <c r="A3821" s="126" t="s">
        <v>7336</v>
      </c>
      <c r="B3821" s="126" t="s">
        <v>12590</v>
      </c>
      <c r="C3821" s="126" t="s">
        <v>75</v>
      </c>
      <c r="D3821" s="127">
        <v>0.63800000000000001</v>
      </c>
      <c r="E3821" s="128">
        <v>265</v>
      </c>
      <c r="F3821" s="128">
        <v>180</v>
      </c>
      <c r="G3821" s="126" t="s">
        <v>13721</v>
      </c>
      <c r="H3821" s="126" t="s">
        <v>21068</v>
      </c>
      <c r="I3821" s="126" t="s">
        <v>21069</v>
      </c>
      <c r="J3821" s="126" t="s">
        <v>26233</v>
      </c>
      <c r="K3821" s="9">
        <f>_xlfn.IFNA(VLOOKUP(Table5[[#This Row],[Section]],SubSill_Tier,2,FALSE),0)</f>
        <v>0</v>
      </c>
      <c r="L3821" s="9" t="str">
        <f t="shared" si="68"/>
        <v/>
      </c>
      <c r="M3821" s="205" t="str" cm="1">
        <f t="array" ref="M3821">_xlfn.IFS(NOT(ISERROR(VLOOKUP(Table5[[#This Row],[Section]],TB_notTB,1,FALSE))),"No",LEFT(Table5[[#This Row],[Section]],3)="ETB","PLS",LEFT(Table5[[#This Row],[Section]],1)="7","PDB",NOT(ISBLANK(Table5[[#This Row],[Section]])),"No")</f>
        <v>No</v>
      </c>
    </row>
    <row r="3822" spans="1:13" x14ac:dyDescent="0.25">
      <c r="A3822" s="126" t="s">
        <v>7337</v>
      </c>
      <c r="B3822" s="126" t="s">
        <v>12591</v>
      </c>
      <c r="C3822" s="126" t="s">
        <v>75</v>
      </c>
      <c r="D3822" s="127">
        <v>2.024</v>
      </c>
      <c r="E3822" s="128">
        <v>612</v>
      </c>
      <c r="F3822" s="128">
        <v>249</v>
      </c>
      <c r="G3822" s="126" t="s">
        <v>13757</v>
      </c>
      <c r="H3822" s="126" t="s">
        <v>21122</v>
      </c>
      <c r="I3822" s="126" t="s">
        <v>21123</v>
      </c>
      <c r="J3822" s="126" t="s">
        <v>26233</v>
      </c>
      <c r="K3822" s="9">
        <f>_xlfn.IFNA(VLOOKUP(Table5[[#This Row],[Section]],SubSill_Tier,2,FALSE),0)</f>
        <v>0</v>
      </c>
      <c r="L3822" s="9" t="str">
        <f t="shared" si="68"/>
        <v>Wall</v>
      </c>
      <c r="M3822" s="205" t="str" cm="1">
        <f t="array" ref="M3822">_xlfn.IFS(NOT(ISERROR(VLOOKUP(Table5[[#This Row],[Section]],TB_notTB,1,FALSE))),"No",LEFT(Table5[[#This Row],[Section]],3)="ETB","PLS",LEFT(Table5[[#This Row],[Section]],1)="7","PDB",NOT(ISBLANK(Table5[[#This Row],[Section]])),"No")</f>
        <v>No</v>
      </c>
    </row>
    <row r="3823" spans="1:13" x14ac:dyDescent="0.25">
      <c r="A3823" s="126" t="s">
        <v>7338</v>
      </c>
      <c r="B3823" s="126" t="s">
        <v>7339</v>
      </c>
      <c r="C3823" s="126" t="s">
        <v>75</v>
      </c>
      <c r="D3823" s="127">
        <v>0.14399999999999999</v>
      </c>
      <c r="E3823" s="128">
        <v>100</v>
      </c>
      <c r="F3823" s="128">
        <v>100</v>
      </c>
      <c r="G3823" s="126" t="s">
        <v>13719</v>
      </c>
      <c r="H3823" s="126" t="s">
        <v>20128</v>
      </c>
      <c r="I3823" s="126" t="s">
        <v>20129</v>
      </c>
      <c r="J3823" s="126" t="s">
        <v>26236</v>
      </c>
      <c r="K3823" s="9">
        <f>_xlfn.IFNA(VLOOKUP(Table5[[#This Row],[Section]],SubSill_Tier,2,FALSE),0)</f>
        <v>0</v>
      </c>
      <c r="L3823" s="9" t="str">
        <f t="shared" si="68"/>
        <v/>
      </c>
      <c r="M3823" s="205" t="str" cm="1">
        <f t="array" ref="M3823">_xlfn.IFS(NOT(ISERROR(VLOOKUP(Table5[[#This Row],[Section]],TB_notTB,1,FALSE))),"No",LEFT(Table5[[#This Row],[Section]],3)="ETB","PLS",LEFT(Table5[[#This Row],[Section]],1)="7","PDB",NOT(ISBLANK(Table5[[#This Row],[Section]])),"No")</f>
        <v>No</v>
      </c>
    </row>
    <row r="3824" spans="1:13" x14ac:dyDescent="0.25">
      <c r="A3824" s="126" t="s">
        <v>7340</v>
      </c>
      <c r="B3824" s="126" t="s">
        <v>12592</v>
      </c>
      <c r="C3824" s="126" t="s">
        <v>75</v>
      </c>
      <c r="D3824" s="127">
        <v>0.29599999999999999</v>
      </c>
      <c r="E3824" s="128">
        <v>131</v>
      </c>
      <c r="F3824" s="128">
        <v>100</v>
      </c>
      <c r="G3824" s="126" t="s">
        <v>13721</v>
      </c>
      <c r="H3824" s="126" t="s">
        <v>21068</v>
      </c>
      <c r="I3824" s="126" t="s">
        <v>21069</v>
      </c>
      <c r="J3824" s="126" t="s">
        <v>26233</v>
      </c>
      <c r="K3824" s="9">
        <f>_xlfn.IFNA(VLOOKUP(Table5[[#This Row],[Section]],SubSill_Tier,2,FALSE),0)</f>
        <v>0</v>
      </c>
      <c r="L3824" s="9" t="str">
        <f t="shared" si="68"/>
        <v>Wall</v>
      </c>
      <c r="M3824" s="205" t="str" cm="1">
        <f t="array" ref="M3824">_xlfn.IFS(NOT(ISERROR(VLOOKUP(Table5[[#This Row],[Section]],TB_notTB,1,FALSE))),"No",LEFT(Table5[[#This Row],[Section]],3)="ETB","PLS",LEFT(Table5[[#This Row],[Section]],1)="7","PDB",NOT(ISBLANK(Table5[[#This Row],[Section]])),"No")</f>
        <v>No</v>
      </c>
    </row>
    <row r="3825" spans="1:13" x14ac:dyDescent="0.25">
      <c r="A3825" s="126" t="s">
        <v>7341</v>
      </c>
      <c r="B3825" s="126" t="s">
        <v>12593</v>
      </c>
      <c r="C3825" s="126" t="s">
        <v>75</v>
      </c>
      <c r="D3825" s="127">
        <v>0.35399999999999998</v>
      </c>
      <c r="E3825" s="128">
        <v>206</v>
      </c>
      <c r="F3825" s="128">
        <v>106</v>
      </c>
      <c r="G3825" s="126" t="s">
        <v>13721</v>
      </c>
      <c r="H3825" s="126" t="s">
        <v>21068</v>
      </c>
      <c r="I3825" s="126" t="s">
        <v>21069</v>
      </c>
      <c r="J3825" s="126" t="s">
        <v>26233</v>
      </c>
      <c r="K3825" s="9">
        <f>_xlfn.IFNA(VLOOKUP(Table5[[#This Row],[Section]],SubSill_Tier,2,FALSE),0)</f>
        <v>0</v>
      </c>
      <c r="L3825" s="9" t="str">
        <f t="shared" si="68"/>
        <v>Wall</v>
      </c>
      <c r="M3825" s="205" t="str" cm="1">
        <f t="array" ref="M3825">_xlfn.IFS(NOT(ISERROR(VLOOKUP(Table5[[#This Row],[Section]],TB_notTB,1,FALSE))),"No",LEFT(Table5[[#This Row],[Section]],3)="ETB","PLS",LEFT(Table5[[#This Row],[Section]],1)="7","PDB",NOT(ISBLANK(Table5[[#This Row],[Section]])),"No")</f>
        <v>No</v>
      </c>
    </row>
    <row r="3826" spans="1:13" x14ac:dyDescent="0.25">
      <c r="A3826" s="126" t="s">
        <v>7343</v>
      </c>
      <c r="B3826" s="126" t="s">
        <v>8785</v>
      </c>
      <c r="C3826" s="126" t="s">
        <v>75</v>
      </c>
      <c r="D3826" s="127">
        <v>1.615</v>
      </c>
      <c r="E3826" s="128">
        <v>303</v>
      </c>
      <c r="F3826" s="128">
        <v>303</v>
      </c>
      <c r="G3826" s="126" t="s">
        <v>13721</v>
      </c>
      <c r="H3826" s="126" t="s">
        <v>21068</v>
      </c>
      <c r="I3826" s="126" t="s">
        <v>21069</v>
      </c>
      <c r="J3826" s="126" t="s">
        <v>26233</v>
      </c>
      <c r="K3826" s="9">
        <f>_xlfn.IFNA(VLOOKUP(Table5[[#This Row],[Section]],SubSill_Tier,2,FALSE),0)</f>
        <v>0</v>
      </c>
      <c r="L3826" s="9" t="str">
        <f t="shared" si="68"/>
        <v>Wall</v>
      </c>
      <c r="M3826" s="205" t="str" cm="1">
        <f t="array" ref="M3826">_xlfn.IFS(NOT(ISERROR(VLOOKUP(Table5[[#This Row],[Section]],TB_notTB,1,FALSE))),"No",LEFT(Table5[[#This Row],[Section]],3)="ETB","PLS",LEFT(Table5[[#This Row],[Section]],1)="7","PDB",NOT(ISBLANK(Table5[[#This Row],[Section]])),"No")</f>
        <v>No</v>
      </c>
    </row>
    <row r="3827" spans="1:13" x14ac:dyDescent="0.25">
      <c r="A3827" s="126" t="s">
        <v>7344</v>
      </c>
      <c r="B3827" s="126" t="s">
        <v>27920</v>
      </c>
      <c r="C3827" s="126" t="s">
        <v>75</v>
      </c>
      <c r="D3827" s="127">
        <v>2.4780000000000002</v>
      </c>
      <c r="E3827" s="128">
        <v>301</v>
      </c>
      <c r="F3827" s="128">
        <v>301</v>
      </c>
      <c r="G3827" s="126" t="s">
        <v>13719</v>
      </c>
      <c r="H3827" s="126" t="s">
        <v>20128</v>
      </c>
      <c r="I3827" s="126" t="s">
        <v>20129</v>
      </c>
      <c r="J3827" s="126" t="s">
        <v>26236</v>
      </c>
      <c r="K3827" s="9">
        <f>_xlfn.IFNA(VLOOKUP(Table5[[#This Row],[Section]],SubSill_Tier,2,FALSE),0)</f>
        <v>0</v>
      </c>
      <c r="L3827" s="9" t="str">
        <f t="shared" si="68"/>
        <v>Wall</v>
      </c>
      <c r="M3827" s="205" t="str" cm="1">
        <f t="array" ref="M3827">_xlfn.IFS(NOT(ISERROR(VLOOKUP(Table5[[#This Row],[Section]],TB_notTB,1,FALSE))),"No",LEFT(Table5[[#This Row],[Section]],3)="ETB","PLS",LEFT(Table5[[#This Row],[Section]],1)="7","PDB",NOT(ISBLANK(Table5[[#This Row],[Section]])),"No")</f>
        <v>No</v>
      </c>
    </row>
    <row r="3828" spans="1:13" x14ac:dyDescent="0.25">
      <c r="A3828" s="126" t="s">
        <v>7345</v>
      </c>
      <c r="B3828" s="126" t="s">
        <v>12594</v>
      </c>
      <c r="C3828" s="126" t="s">
        <v>75</v>
      </c>
      <c r="D3828" s="127">
        <v>0.60499999999999998</v>
      </c>
      <c r="E3828" s="128">
        <v>303</v>
      </c>
      <c r="F3828" s="128">
        <v>173</v>
      </c>
      <c r="G3828" s="126" t="s">
        <v>13721</v>
      </c>
      <c r="H3828" s="126" t="s">
        <v>21068</v>
      </c>
      <c r="I3828" s="126" t="s">
        <v>21069</v>
      </c>
      <c r="J3828" s="126" t="s">
        <v>26233</v>
      </c>
      <c r="K3828" s="9">
        <f>_xlfn.IFNA(VLOOKUP(Table5[[#This Row],[Section]],SubSill_Tier,2,FALSE),0)</f>
        <v>0</v>
      </c>
      <c r="L3828" s="9" t="str">
        <f t="shared" si="68"/>
        <v/>
      </c>
      <c r="M3828" s="205" t="str" cm="1">
        <f t="array" ref="M3828">_xlfn.IFS(NOT(ISERROR(VLOOKUP(Table5[[#This Row],[Section]],TB_notTB,1,FALSE))),"No",LEFT(Table5[[#This Row],[Section]],3)="ETB","PLS",LEFT(Table5[[#This Row],[Section]],1)="7","PDB",NOT(ISBLANK(Table5[[#This Row],[Section]])),"No")</f>
        <v>No</v>
      </c>
    </row>
    <row r="3829" spans="1:13" x14ac:dyDescent="0.25">
      <c r="A3829" s="126" t="s">
        <v>1846</v>
      </c>
      <c r="B3829" s="126" t="s">
        <v>1847</v>
      </c>
      <c r="C3829" s="126" t="s">
        <v>75</v>
      </c>
      <c r="D3829" s="127">
        <v>0.23400000000000001</v>
      </c>
      <c r="E3829" s="128">
        <v>150</v>
      </c>
      <c r="F3829" s="128">
        <v>150</v>
      </c>
      <c r="G3829" s="126" t="s">
        <v>13736</v>
      </c>
      <c r="H3829" s="126" t="s">
        <v>20148</v>
      </c>
      <c r="I3829" s="126" t="s">
        <v>21073</v>
      </c>
      <c r="J3829" s="126" t="s">
        <v>26239</v>
      </c>
      <c r="K3829" s="9">
        <f>_xlfn.IFNA(VLOOKUP(Table5[[#This Row],[Section]],SubSill_Tier,2,FALSE),0)</f>
        <v>0</v>
      </c>
      <c r="L3829" s="9" t="str">
        <f t="shared" si="68"/>
        <v/>
      </c>
      <c r="M3829" s="205" t="str" cm="1">
        <f t="array" ref="M3829">_xlfn.IFS(NOT(ISERROR(VLOOKUP(Table5[[#This Row],[Section]],TB_notTB,1,FALSE))),"No",LEFT(Table5[[#This Row],[Section]],3)="ETB","PLS",LEFT(Table5[[#This Row],[Section]],1)="7","PDB",NOT(ISBLANK(Table5[[#This Row],[Section]])),"No")</f>
        <v>No</v>
      </c>
    </row>
    <row r="3830" spans="1:13" x14ac:dyDescent="0.25">
      <c r="A3830" s="126" t="s">
        <v>7346</v>
      </c>
      <c r="B3830" s="126" t="s">
        <v>12595</v>
      </c>
      <c r="C3830" s="126" t="s">
        <v>75</v>
      </c>
      <c r="D3830" s="127">
        <v>0.221</v>
      </c>
      <c r="E3830" s="128">
        <v>117</v>
      </c>
      <c r="F3830" s="128">
        <v>117</v>
      </c>
      <c r="G3830" s="126" t="s">
        <v>13713</v>
      </c>
      <c r="H3830" s="126" t="s">
        <v>21056</v>
      </c>
      <c r="I3830" s="126" t="s">
        <v>21057</v>
      </c>
      <c r="J3830" s="126" t="s">
        <v>26233</v>
      </c>
      <c r="K3830" s="9">
        <f>_xlfn.IFNA(VLOOKUP(Table5[[#This Row],[Section]],SubSill_Tier,2,FALSE),0)</f>
        <v>0</v>
      </c>
      <c r="L3830" s="9" t="str">
        <f t="shared" si="68"/>
        <v>Wall</v>
      </c>
      <c r="M3830" s="205" t="str" cm="1">
        <f t="array" ref="M3830">_xlfn.IFS(NOT(ISERROR(VLOOKUP(Table5[[#This Row],[Section]],TB_notTB,1,FALSE))),"No",LEFT(Table5[[#This Row],[Section]],3)="ETB","PLS",LEFT(Table5[[#This Row],[Section]],1)="7","PDB",NOT(ISBLANK(Table5[[#This Row],[Section]])),"No")</f>
        <v>No</v>
      </c>
    </row>
    <row r="3831" spans="1:13" x14ac:dyDescent="0.25">
      <c r="A3831" s="126" t="s">
        <v>7347</v>
      </c>
      <c r="B3831" s="126" t="s">
        <v>29122</v>
      </c>
      <c r="C3831" s="126" t="s">
        <v>75</v>
      </c>
      <c r="D3831" s="127">
        <v>0.873</v>
      </c>
      <c r="E3831" s="128">
        <v>468</v>
      </c>
      <c r="F3831" s="128">
        <v>312</v>
      </c>
      <c r="G3831" s="126" t="s">
        <v>13721</v>
      </c>
      <c r="H3831" s="126" t="s">
        <v>21068</v>
      </c>
      <c r="I3831" s="126" t="s">
        <v>21069</v>
      </c>
      <c r="J3831" s="126" t="s">
        <v>26233</v>
      </c>
      <c r="K3831" s="9">
        <f>_xlfn.IFNA(VLOOKUP(Table5[[#This Row],[Section]],SubSill_Tier,2,FALSE),0)</f>
        <v>0</v>
      </c>
      <c r="L3831" s="9" t="str">
        <f t="shared" si="68"/>
        <v/>
      </c>
      <c r="M3831" s="205" t="str" cm="1">
        <f t="array" ref="M3831">_xlfn.IFS(NOT(ISERROR(VLOOKUP(Table5[[#This Row],[Section]],TB_notTB,1,FALSE))),"No",LEFT(Table5[[#This Row],[Section]],3)="ETB","PLS",LEFT(Table5[[#This Row],[Section]],1)="7","PDB",NOT(ISBLANK(Table5[[#This Row],[Section]])),"No")</f>
        <v>No</v>
      </c>
    </row>
    <row r="3832" spans="1:13" x14ac:dyDescent="0.25">
      <c r="A3832" s="126" t="s">
        <v>7348</v>
      </c>
      <c r="B3832" s="126" t="s">
        <v>12596</v>
      </c>
      <c r="C3832" s="126" t="s">
        <v>75</v>
      </c>
      <c r="D3832" s="127">
        <v>0.33700000000000002</v>
      </c>
      <c r="E3832" s="128">
        <v>100</v>
      </c>
      <c r="F3832" s="128">
        <v>100</v>
      </c>
      <c r="G3832" s="126" t="s">
        <v>13713</v>
      </c>
      <c r="H3832" s="126" t="s">
        <v>21056</v>
      </c>
      <c r="I3832" s="126" t="s">
        <v>21057</v>
      </c>
      <c r="J3832" s="126" t="s">
        <v>26233</v>
      </c>
      <c r="K3832" s="9">
        <f>_xlfn.IFNA(VLOOKUP(Table5[[#This Row],[Section]],SubSill_Tier,2,FALSE),0)</f>
        <v>0</v>
      </c>
      <c r="L3832" s="9" t="str">
        <f t="shared" si="68"/>
        <v>Wall</v>
      </c>
      <c r="M3832" s="205" t="str" cm="1">
        <f t="array" ref="M3832">_xlfn.IFS(NOT(ISERROR(VLOOKUP(Table5[[#This Row],[Section]],TB_notTB,1,FALSE))),"No",LEFT(Table5[[#This Row],[Section]],3)="ETB","PLS",LEFT(Table5[[#This Row],[Section]],1)="7","PDB",NOT(ISBLANK(Table5[[#This Row],[Section]])),"No")</f>
        <v>No</v>
      </c>
    </row>
    <row r="3833" spans="1:13" x14ac:dyDescent="0.25">
      <c r="A3833" s="126" t="s">
        <v>7349</v>
      </c>
      <c r="B3833" s="126" t="s">
        <v>7350</v>
      </c>
      <c r="C3833" s="126" t="s">
        <v>75</v>
      </c>
      <c r="D3833" s="127">
        <v>1.325</v>
      </c>
      <c r="E3833" s="128">
        <v>100</v>
      </c>
      <c r="F3833" s="128">
        <v>100</v>
      </c>
      <c r="G3833" s="126" t="s">
        <v>13734</v>
      </c>
      <c r="H3833" s="126" t="s">
        <v>20145</v>
      </c>
      <c r="I3833" s="126" t="s">
        <v>21070</v>
      </c>
      <c r="J3833" s="126" t="s">
        <v>26235</v>
      </c>
      <c r="K3833" s="9">
        <f>_xlfn.IFNA(VLOOKUP(Table5[[#This Row],[Section]],SubSill_Tier,2,FALSE),0)</f>
        <v>0</v>
      </c>
      <c r="L3833" s="9" t="str">
        <f t="shared" si="68"/>
        <v/>
      </c>
      <c r="M3833" s="205" t="str" cm="1">
        <f t="array" ref="M3833">_xlfn.IFS(NOT(ISERROR(VLOOKUP(Table5[[#This Row],[Section]],TB_notTB,1,FALSE))),"No",LEFT(Table5[[#This Row],[Section]],3)="ETB","PLS",LEFT(Table5[[#This Row],[Section]],1)="7","PDB",NOT(ISBLANK(Table5[[#This Row],[Section]])),"No")</f>
        <v>No</v>
      </c>
    </row>
    <row r="3834" spans="1:13" x14ac:dyDescent="0.25">
      <c r="A3834" s="126" t="s">
        <v>7351</v>
      </c>
      <c r="B3834" s="126" t="s">
        <v>7352</v>
      </c>
      <c r="C3834" s="126" t="s">
        <v>75</v>
      </c>
      <c r="D3834" s="127">
        <v>0.20399999999999999</v>
      </c>
      <c r="E3834" s="128">
        <v>103</v>
      </c>
      <c r="F3834" s="128">
        <v>103</v>
      </c>
      <c r="G3834" s="126" t="s">
        <v>13719</v>
      </c>
      <c r="H3834" s="126" t="s">
        <v>20128</v>
      </c>
      <c r="I3834" s="126" t="s">
        <v>20129</v>
      </c>
      <c r="J3834" s="126" t="s">
        <v>26238</v>
      </c>
      <c r="K3834" s="9">
        <f>_xlfn.IFNA(VLOOKUP(Table5[[#This Row],[Section]],SubSill_Tier,2,FALSE),0)</f>
        <v>0</v>
      </c>
      <c r="L3834" s="9" t="str">
        <f t="shared" si="68"/>
        <v/>
      </c>
      <c r="M3834" s="205" t="str" cm="1">
        <f t="array" ref="M3834">_xlfn.IFS(NOT(ISERROR(VLOOKUP(Table5[[#This Row],[Section]],TB_notTB,1,FALSE))),"No",LEFT(Table5[[#This Row],[Section]],3)="ETB","PLS",LEFT(Table5[[#This Row],[Section]],1)="7","PDB",NOT(ISBLANK(Table5[[#This Row],[Section]])),"No")</f>
        <v>No</v>
      </c>
    </row>
    <row r="3835" spans="1:13" x14ac:dyDescent="0.25">
      <c r="A3835" s="126" t="s">
        <v>7353</v>
      </c>
      <c r="B3835" s="126" t="s">
        <v>12597</v>
      </c>
      <c r="C3835" s="126" t="s">
        <v>75</v>
      </c>
      <c r="D3835" s="127">
        <v>1.76</v>
      </c>
      <c r="E3835" s="128">
        <v>392</v>
      </c>
      <c r="F3835" s="128">
        <v>197</v>
      </c>
      <c r="G3835" s="126" t="s">
        <v>13724</v>
      </c>
      <c r="H3835" s="126" t="s">
        <v>21063</v>
      </c>
      <c r="I3835" s="126" t="s">
        <v>21064</v>
      </c>
      <c r="J3835" s="126" t="s">
        <v>26233</v>
      </c>
      <c r="K3835" s="9">
        <f>_xlfn.IFNA(VLOOKUP(Table5[[#This Row],[Section]],SubSill_Tier,2,FALSE),0)</f>
        <v>0</v>
      </c>
      <c r="L3835" s="9" t="str">
        <f t="shared" si="68"/>
        <v/>
      </c>
      <c r="M3835" s="205" t="str" cm="1">
        <f t="array" ref="M3835">_xlfn.IFS(NOT(ISERROR(VLOOKUP(Table5[[#This Row],[Section]],TB_notTB,1,FALSE))),"No",LEFT(Table5[[#This Row],[Section]],3)="ETB","PLS",LEFT(Table5[[#This Row],[Section]],1)="7","PDB",NOT(ISBLANK(Table5[[#This Row],[Section]])),"No")</f>
        <v>No</v>
      </c>
    </row>
    <row r="3836" spans="1:13" x14ac:dyDescent="0.25">
      <c r="A3836" s="126" t="s">
        <v>7354</v>
      </c>
      <c r="B3836" s="126" t="s">
        <v>7355</v>
      </c>
      <c r="C3836" s="126" t="s">
        <v>75</v>
      </c>
      <c r="D3836" s="127">
        <v>0.70499999999999996</v>
      </c>
      <c r="E3836" s="128">
        <v>180</v>
      </c>
      <c r="F3836" s="128">
        <v>180</v>
      </c>
      <c r="G3836" s="126" t="s">
        <v>13719</v>
      </c>
      <c r="H3836" s="126" t="s">
        <v>20128</v>
      </c>
      <c r="I3836" s="126" t="s">
        <v>20129</v>
      </c>
      <c r="J3836" s="126" t="s">
        <v>26236</v>
      </c>
      <c r="K3836" s="9">
        <f>_xlfn.IFNA(VLOOKUP(Table5[[#This Row],[Section]],SubSill_Tier,2,FALSE),0)</f>
        <v>0</v>
      </c>
      <c r="L3836" s="9" t="str">
        <f t="shared" si="68"/>
        <v/>
      </c>
      <c r="M3836" s="205" t="str" cm="1">
        <f t="array" ref="M3836">_xlfn.IFS(NOT(ISERROR(VLOOKUP(Table5[[#This Row],[Section]],TB_notTB,1,FALSE))),"No",LEFT(Table5[[#This Row],[Section]],3)="ETB","PLS",LEFT(Table5[[#This Row],[Section]],1)="7","PDB",NOT(ISBLANK(Table5[[#This Row],[Section]])),"No")</f>
        <v>No</v>
      </c>
    </row>
    <row r="3837" spans="1:13" x14ac:dyDescent="0.25">
      <c r="A3837" s="126" t="s">
        <v>7356</v>
      </c>
      <c r="B3837" s="126" t="s">
        <v>12875</v>
      </c>
      <c r="C3837" s="126" t="s">
        <v>75</v>
      </c>
      <c r="D3837" s="127">
        <v>1.2669999999999999</v>
      </c>
      <c r="E3837" s="128">
        <v>526</v>
      </c>
      <c r="F3837" s="128">
        <v>262</v>
      </c>
      <c r="G3837" s="126" t="s">
        <v>13721</v>
      </c>
      <c r="H3837" s="126" t="s">
        <v>21068</v>
      </c>
      <c r="I3837" s="126" t="s">
        <v>21069</v>
      </c>
      <c r="J3837" s="126" t="s">
        <v>26233</v>
      </c>
      <c r="K3837" s="9">
        <f>_xlfn.IFNA(VLOOKUP(Table5[[#This Row],[Section]],SubSill_Tier,2,FALSE),0)</f>
        <v>0</v>
      </c>
      <c r="L3837" s="9" t="str">
        <f t="shared" si="68"/>
        <v/>
      </c>
      <c r="M3837" s="205" t="str" cm="1">
        <f t="array" ref="M3837">_xlfn.IFS(NOT(ISERROR(VLOOKUP(Table5[[#This Row],[Section]],TB_notTB,1,FALSE))),"No",LEFT(Table5[[#This Row],[Section]],3)="ETB","PLS",LEFT(Table5[[#This Row],[Section]],1)="7","PDB",NOT(ISBLANK(Table5[[#This Row],[Section]])),"No")</f>
        <v>No</v>
      </c>
    </row>
    <row r="3838" spans="1:13" x14ac:dyDescent="0.25">
      <c r="A3838" s="126" t="s">
        <v>7357</v>
      </c>
      <c r="B3838" s="126" t="s">
        <v>7358</v>
      </c>
      <c r="C3838" s="126" t="s">
        <v>75</v>
      </c>
      <c r="D3838" s="127">
        <v>1.728</v>
      </c>
      <c r="E3838" s="128">
        <v>327</v>
      </c>
      <c r="F3838" s="128">
        <v>327</v>
      </c>
      <c r="G3838" s="126" t="s">
        <v>13715</v>
      </c>
      <c r="H3838" s="126" t="s">
        <v>20123</v>
      </c>
      <c r="I3838" s="126" t="s">
        <v>21058</v>
      </c>
      <c r="J3838" s="126" t="s">
        <v>26235</v>
      </c>
      <c r="K3838" s="9">
        <f>_xlfn.IFNA(VLOOKUP(Table5[[#This Row],[Section]],SubSill_Tier,2,FALSE),0)</f>
        <v>0</v>
      </c>
      <c r="L3838" s="9" t="str">
        <f t="shared" si="68"/>
        <v/>
      </c>
      <c r="M3838" s="205" t="str" cm="1">
        <f t="array" ref="M3838">_xlfn.IFS(NOT(ISERROR(VLOOKUP(Table5[[#This Row],[Section]],TB_notTB,1,FALSE))),"No",LEFT(Table5[[#This Row],[Section]],3)="ETB","PLS",LEFT(Table5[[#This Row],[Section]],1)="7","PDB",NOT(ISBLANK(Table5[[#This Row],[Section]])),"No")</f>
        <v>No</v>
      </c>
    </row>
    <row r="3839" spans="1:13" x14ac:dyDescent="0.25">
      <c r="A3839" s="126" t="s">
        <v>7359</v>
      </c>
      <c r="B3839" s="126" t="s">
        <v>13242</v>
      </c>
      <c r="C3839" s="126" t="s">
        <v>75</v>
      </c>
      <c r="D3839" s="127">
        <v>3.0569999999999999</v>
      </c>
      <c r="E3839" s="128">
        <v>387</v>
      </c>
      <c r="F3839" s="128">
        <v>387</v>
      </c>
      <c r="G3839" s="126" t="s">
        <v>13715</v>
      </c>
      <c r="H3839" s="126" t="s">
        <v>20123</v>
      </c>
      <c r="I3839" s="126" t="s">
        <v>21058</v>
      </c>
      <c r="J3839" s="126" t="s">
        <v>26238</v>
      </c>
      <c r="K3839" s="9">
        <f>_xlfn.IFNA(VLOOKUP(Table5[[#This Row],[Section]],SubSill_Tier,2,FALSE),0)</f>
        <v>0</v>
      </c>
      <c r="L3839" s="9" t="str">
        <f t="shared" si="68"/>
        <v>Wall</v>
      </c>
      <c r="M3839" s="205" t="str" cm="1">
        <f t="array" ref="M3839">_xlfn.IFS(NOT(ISERROR(VLOOKUP(Table5[[#This Row],[Section]],TB_notTB,1,FALSE))),"No",LEFT(Table5[[#This Row],[Section]],3)="ETB","PLS",LEFT(Table5[[#This Row],[Section]],1)="7","PDB",NOT(ISBLANK(Table5[[#This Row],[Section]])),"No")</f>
        <v>No</v>
      </c>
    </row>
    <row r="3840" spans="1:13" x14ac:dyDescent="0.25">
      <c r="A3840" s="126" t="s">
        <v>7360</v>
      </c>
      <c r="B3840" s="126" t="s">
        <v>27921</v>
      </c>
      <c r="C3840" s="126" t="s">
        <v>75</v>
      </c>
      <c r="D3840" s="127">
        <v>4.0289999999999999</v>
      </c>
      <c r="E3840" s="128">
        <v>507</v>
      </c>
      <c r="F3840" s="128">
        <v>507</v>
      </c>
      <c r="G3840" s="126" t="s">
        <v>13715</v>
      </c>
      <c r="H3840" s="126" t="s">
        <v>20123</v>
      </c>
      <c r="I3840" s="126" t="s">
        <v>21058</v>
      </c>
      <c r="J3840" s="126" t="s">
        <v>26240</v>
      </c>
      <c r="K3840" s="9">
        <f>_xlfn.IFNA(VLOOKUP(Table5[[#This Row],[Section]],SubSill_Tier,2,FALSE),0)</f>
        <v>0</v>
      </c>
      <c r="L3840" s="9" t="str">
        <f t="shared" si="68"/>
        <v/>
      </c>
      <c r="M3840" s="205" t="str" cm="1">
        <f t="array" ref="M3840">_xlfn.IFS(NOT(ISERROR(VLOOKUP(Table5[[#This Row],[Section]],TB_notTB,1,FALSE))),"No",LEFT(Table5[[#This Row],[Section]],3)="ETB","PLS",LEFT(Table5[[#This Row],[Section]],1)="7","PDB",NOT(ISBLANK(Table5[[#This Row],[Section]])),"No")</f>
        <v>No</v>
      </c>
    </row>
    <row r="3841" spans="1:13" x14ac:dyDescent="0.25">
      <c r="A3841" s="126" t="s">
        <v>7361</v>
      </c>
      <c r="B3841" s="126" t="s">
        <v>7362</v>
      </c>
      <c r="C3841" s="126" t="s">
        <v>75</v>
      </c>
      <c r="D3841" s="127">
        <v>0.14799999999999999</v>
      </c>
      <c r="E3841" s="128">
        <v>100</v>
      </c>
      <c r="F3841" s="128">
        <v>100</v>
      </c>
      <c r="G3841" s="126" t="s">
        <v>13713</v>
      </c>
      <c r="H3841" s="126" t="s">
        <v>21056</v>
      </c>
      <c r="I3841" s="126" t="s">
        <v>21057</v>
      </c>
      <c r="J3841" s="126" t="s">
        <v>26233</v>
      </c>
      <c r="K3841" s="9">
        <f>_xlfn.IFNA(VLOOKUP(Table5[[#This Row],[Section]],SubSill_Tier,2,FALSE),0)</f>
        <v>0</v>
      </c>
      <c r="L3841" s="9" t="str">
        <f t="shared" si="68"/>
        <v>Wall</v>
      </c>
      <c r="M3841" s="205" t="str" cm="1">
        <f t="array" ref="M3841">_xlfn.IFS(NOT(ISERROR(VLOOKUP(Table5[[#This Row],[Section]],TB_notTB,1,FALSE))),"No",LEFT(Table5[[#This Row],[Section]],3)="ETB","PLS",LEFT(Table5[[#This Row],[Section]],1)="7","PDB",NOT(ISBLANK(Table5[[#This Row],[Section]])),"No")</f>
        <v>No</v>
      </c>
    </row>
    <row r="3842" spans="1:13" x14ac:dyDescent="0.25">
      <c r="A3842" s="126" t="s">
        <v>7363</v>
      </c>
      <c r="B3842" s="126" t="s">
        <v>7364</v>
      </c>
      <c r="C3842" s="126" t="s">
        <v>75</v>
      </c>
      <c r="D3842" s="127">
        <v>2.137</v>
      </c>
      <c r="E3842" s="128">
        <v>100</v>
      </c>
      <c r="F3842" s="128">
        <v>100</v>
      </c>
      <c r="G3842" s="126" t="s">
        <v>13734</v>
      </c>
      <c r="H3842" s="126" t="s">
        <v>20145</v>
      </c>
      <c r="I3842" s="126" t="s">
        <v>21070</v>
      </c>
      <c r="J3842" s="126" t="s">
        <v>26236</v>
      </c>
      <c r="K3842" s="9">
        <f>_xlfn.IFNA(VLOOKUP(Table5[[#This Row],[Section]],SubSill_Tier,2,FALSE),0)</f>
        <v>0</v>
      </c>
      <c r="L3842" s="9" t="str">
        <f t="shared" ref="L3842:L3905" si="69">IFERROR(IF(LEFT(G3842,2)="AI",IF(_xlfn.NUMBERVALUE(IFERROR(LEFT(IF(ISERROR(FIND("X",UPPER(B3842))),UPPER(B3842),RIGHT(UPPER(B3842),LEN(UPPER(B3842))-FIND("~",SUBSTITUTE(UPPER(B3842),"X","~",LEN(UPPER(B3842))-LEN(SUBSTITUTE(UPPER(B3842),"X","")))))),FIND(" ",IF(ISERROR(FIND("X",UPPER(B3842))),UPPER(B3842),RIGHT(UPPER(B3842),LEN(UPPER(B3842))-FIND("~",SUBSTITUTE(UPPER(B3842),"X","~",LEN(UPPER(B3842))-LEN(SUBSTITUTE(UPPER(B3842),"X","")))))),1)-1),IF(ISERROR(FIND("X",UPPER(B3842))),UPPER(B3842),RIGHT(UPPER(B3842),LEN(UPPER(B3842))-FIND("~",SUBSTITUTE(UPPER(B3842),"X","~",LEN(UPPER(B3842))-LEN(SUBSTITUTE(UPPER(B3842),"X",""))))))),".")&gt;=5,"Wall",""),""),"")</f>
        <v/>
      </c>
      <c r="M3842" s="205" t="str" cm="1">
        <f t="array" ref="M3842">_xlfn.IFS(NOT(ISERROR(VLOOKUP(Table5[[#This Row],[Section]],TB_notTB,1,FALSE))),"No",LEFT(Table5[[#This Row],[Section]],3)="ETB","PLS",LEFT(Table5[[#This Row],[Section]],1)="7","PDB",NOT(ISBLANK(Table5[[#This Row],[Section]])),"No")</f>
        <v>No</v>
      </c>
    </row>
    <row r="3843" spans="1:13" x14ac:dyDescent="0.25">
      <c r="A3843" s="126" t="s">
        <v>7365</v>
      </c>
      <c r="B3843" s="126" t="s">
        <v>12598</v>
      </c>
      <c r="C3843" s="126" t="s">
        <v>75</v>
      </c>
      <c r="D3843" s="127">
        <v>0.13900000000000001</v>
      </c>
      <c r="E3843" s="128">
        <v>100</v>
      </c>
      <c r="F3843" s="128">
        <v>100</v>
      </c>
      <c r="G3843" s="126" t="s">
        <v>13713</v>
      </c>
      <c r="H3843" s="126" t="s">
        <v>21056</v>
      </c>
      <c r="I3843" s="126" t="s">
        <v>21057</v>
      </c>
      <c r="J3843" s="126" t="s">
        <v>26281</v>
      </c>
      <c r="K3843" s="9">
        <f>_xlfn.IFNA(VLOOKUP(Table5[[#This Row],[Section]],SubSill_Tier,2,FALSE),0)</f>
        <v>0</v>
      </c>
      <c r="L3843" s="9" t="str">
        <f t="shared" si="69"/>
        <v>Wall</v>
      </c>
      <c r="M3843" s="205" t="str" cm="1">
        <f t="array" ref="M3843">_xlfn.IFS(NOT(ISERROR(VLOOKUP(Table5[[#This Row],[Section]],TB_notTB,1,FALSE))),"No",LEFT(Table5[[#This Row],[Section]],3)="ETB","PLS",LEFT(Table5[[#This Row],[Section]],1)="7","PDB",NOT(ISBLANK(Table5[[#This Row],[Section]])),"No")</f>
        <v>No</v>
      </c>
    </row>
    <row r="3844" spans="1:13" x14ac:dyDescent="0.25">
      <c r="A3844" s="126" t="s">
        <v>7366</v>
      </c>
      <c r="B3844" s="126" t="s">
        <v>12599</v>
      </c>
      <c r="C3844" s="126" t="s">
        <v>75</v>
      </c>
      <c r="D3844" s="127">
        <v>0.17799999999999999</v>
      </c>
      <c r="E3844" s="128">
        <v>100</v>
      </c>
      <c r="F3844" s="128">
        <v>100</v>
      </c>
      <c r="G3844" s="126" t="s">
        <v>13713</v>
      </c>
      <c r="H3844" s="126" t="s">
        <v>21056</v>
      </c>
      <c r="I3844" s="126" t="s">
        <v>21057</v>
      </c>
      <c r="J3844" s="126" t="s">
        <v>26233</v>
      </c>
      <c r="K3844" s="9">
        <f>_xlfn.IFNA(VLOOKUP(Table5[[#This Row],[Section]],SubSill_Tier,2,FALSE),0)</f>
        <v>0</v>
      </c>
      <c r="L3844" s="9" t="str">
        <f t="shared" si="69"/>
        <v/>
      </c>
      <c r="M3844" s="205" t="str" cm="1">
        <f t="array" ref="M3844">_xlfn.IFS(NOT(ISERROR(VLOOKUP(Table5[[#This Row],[Section]],TB_notTB,1,FALSE))),"No",LEFT(Table5[[#This Row],[Section]],3)="ETB","PLS",LEFT(Table5[[#This Row],[Section]],1)="7","PDB",NOT(ISBLANK(Table5[[#This Row],[Section]])),"No")</f>
        <v>No</v>
      </c>
    </row>
    <row r="3845" spans="1:13" x14ac:dyDescent="0.25">
      <c r="A3845" s="126" t="s">
        <v>14999</v>
      </c>
      <c r="B3845" s="126" t="s">
        <v>15000</v>
      </c>
      <c r="C3845" s="126" t="s">
        <v>75</v>
      </c>
      <c r="D3845" s="127">
        <v>0.27300000000000002</v>
      </c>
      <c r="E3845" s="128">
        <v>125</v>
      </c>
      <c r="F3845" s="128">
        <v>125</v>
      </c>
      <c r="G3845" s="126" t="s">
        <v>14891</v>
      </c>
      <c r="H3845" s="126" t="s">
        <v>20279</v>
      </c>
      <c r="I3845" s="126" t="s">
        <v>20280</v>
      </c>
      <c r="J3845" s="126" t="s">
        <v>26297</v>
      </c>
      <c r="K3845" s="9">
        <f>_xlfn.IFNA(VLOOKUP(Table5[[#This Row],[Section]],SubSill_Tier,2,FALSE),0)</f>
        <v>0</v>
      </c>
      <c r="L3845" s="9" t="str">
        <f t="shared" si="69"/>
        <v/>
      </c>
      <c r="M3845" s="205" t="str" cm="1">
        <f t="array" ref="M3845">_xlfn.IFS(NOT(ISERROR(VLOOKUP(Table5[[#This Row],[Section]],TB_notTB,1,FALSE))),"No",LEFT(Table5[[#This Row],[Section]],3)="ETB","PLS",LEFT(Table5[[#This Row],[Section]],1)="7","PDB",NOT(ISBLANK(Table5[[#This Row],[Section]])),"No")</f>
        <v>No</v>
      </c>
    </row>
    <row r="3846" spans="1:13" x14ac:dyDescent="0.25">
      <c r="A3846" s="126" t="s">
        <v>7367</v>
      </c>
      <c r="B3846" s="126" t="s">
        <v>12876</v>
      </c>
      <c r="C3846" s="126" t="s">
        <v>75</v>
      </c>
      <c r="D3846" s="127">
        <v>0.182</v>
      </c>
      <c r="E3846" s="128">
        <v>112</v>
      </c>
      <c r="F3846" s="128">
        <v>112</v>
      </c>
      <c r="G3846" s="126" t="s">
        <v>13731</v>
      </c>
      <c r="H3846" s="126" t="s">
        <v>20121</v>
      </c>
      <c r="I3846" s="126" t="s">
        <v>20122</v>
      </c>
      <c r="J3846" s="126" t="s">
        <v>26234</v>
      </c>
      <c r="K3846" s="9">
        <f>_xlfn.IFNA(VLOOKUP(Table5[[#This Row],[Section]],SubSill_Tier,2,FALSE),0)</f>
        <v>0</v>
      </c>
      <c r="L3846" s="9" t="str">
        <f t="shared" si="69"/>
        <v>Wall</v>
      </c>
      <c r="M3846" s="205" t="str" cm="1">
        <f t="array" ref="M3846">_xlfn.IFS(NOT(ISERROR(VLOOKUP(Table5[[#This Row],[Section]],TB_notTB,1,FALSE))),"No",LEFT(Table5[[#This Row],[Section]],3)="ETB","PLS",LEFT(Table5[[#This Row],[Section]],1)="7","PDB",NOT(ISBLANK(Table5[[#This Row],[Section]])),"No")</f>
        <v>No</v>
      </c>
    </row>
    <row r="3847" spans="1:13" x14ac:dyDescent="0.25">
      <c r="A3847" s="126" t="s">
        <v>7368</v>
      </c>
      <c r="B3847" s="126" t="s">
        <v>7369</v>
      </c>
      <c r="C3847" s="126" t="s">
        <v>75</v>
      </c>
      <c r="D3847" s="127">
        <v>0.109</v>
      </c>
      <c r="E3847" s="128">
        <v>100</v>
      </c>
      <c r="F3847" s="128">
        <v>100</v>
      </c>
      <c r="G3847" s="126" t="s">
        <v>13719</v>
      </c>
      <c r="H3847" s="126" t="s">
        <v>20128</v>
      </c>
      <c r="I3847" s="126" t="s">
        <v>20129</v>
      </c>
      <c r="J3847" s="126" t="s">
        <v>26236</v>
      </c>
      <c r="K3847" s="9">
        <f>_xlfn.IFNA(VLOOKUP(Table5[[#This Row],[Section]],SubSill_Tier,2,FALSE),0)</f>
        <v>0</v>
      </c>
      <c r="L3847" s="9" t="str">
        <f t="shared" si="69"/>
        <v/>
      </c>
      <c r="M3847" s="205" t="str" cm="1">
        <f t="array" ref="M3847">_xlfn.IFS(NOT(ISERROR(VLOOKUP(Table5[[#This Row],[Section]],TB_notTB,1,FALSE))),"No",LEFT(Table5[[#This Row],[Section]],3)="ETB","PLS",LEFT(Table5[[#This Row],[Section]],1)="7","PDB",NOT(ISBLANK(Table5[[#This Row],[Section]])),"No")</f>
        <v>No</v>
      </c>
    </row>
    <row r="3848" spans="1:13" x14ac:dyDescent="0.25">
      <c r="A3848" s="126" t="s">
        <v>7370</v>
      </c>
      <c r="B3848" s="126" t="s">
        <v>7371</v>
      </c>
      <c r="C3848" s="126" t="s">
        <v>75</v>
      </c>
      <c r="D3848" s="127">
        <v>0.54300000000000004</v>
      </c>
      <c r="E3848" s="128">
        <v>263</v>
      </c>
      <c r="F3848" s="128">
        <v>263</v>
      </c>
      <c r="G3848" s="126" t="s">
        <v>13721</v>
      </c>
      <c r="H3848" s="126" t="s">
        <v>21068</v>
      </c>
      <c r="I3848" s="126" t="s">
        <v>21069</v>
      </c>
      <c r="J3848" s="126" t="s">
        <v>26233</v>
      </c>
      <c r="K3848" s="9">
        <f>_xlfn.IFNA(VLOOKUP(Table5[[#This Row],[Section]],SubSill_Tier,2,FALSE),0)</f>
        <v>0</v>
      </c>
      <c r="L3848" s="9" t="str">
        <f t="shared" si="69"/>
        <v/>
      </c>
      <c r="M3848" s="205" t="str" cm="1">
        <f t="array" ref="M3848">_xlfn.IFS(NOT(ISERROR(VLOOKUP(Table5[[#This Row],[Section]],TB_notTB,1,FALSE))),"No",LEFT(Table5[[#This Row],[Section]],3)="ETB","PLS",LEFT(Table5[[#This Row],[Section]],1)="7","PDB",NOT(ISBLANK(Table5[[#This Row],[Section]])),"No")</f>
        <v>No</v>
      </c>
    </row>
    <row r="3849" spans="1:13" x14ac:dyDescent="0.25">
      <c r="A3849" s="126" t="s">
        <v>7372</v>
      </c>
      <c r="B3849" s="126" t="s">
        <v>7373</v>
      </c>
      <c r="C3849" s="126" t="s">
        <v>75</v>
      </c>
      <c r="D3849" s="127">
        <v>1.631</v>
      </c>
      <c r="E3849" s="128">
        <v>613</v>
      </c>
      <c r="F3849" s="128">
        <v>176</v>
      </c>
      <c r="G3849" s="126" t="s">
        <v>13713</v>
      </c>
      <c r="H3849" s="126" t="s">
        <v>21056</v>
      </c>
      <c r="I3849" s="126" t="s">
        <v>21057</v>
      </c>
      <c r="J3849" s="126" t="s">
        <v>26233</v>
      </c>
      <c r="K3849" s="9">
        <f>_xlfn.IFNA(VLOOKUP(Table5[[#This Row],[Section]],SubSill_Tier,2,FALSE),0)</f>
        <v>0</v>
      </c>
      <c r="L3849" s="9" t="str">
        <f t="shared" si="69"/>
        <v>Wall</v>
      </c>
      <c r="M3849" s="205" t="str" cm="1">
        <f t="array" ref="M3849">_xlfn.IFS(NOT(ISERROR(VLOOKUP(Table5[[#This Row],[Section]],TB_notTB,1,FALSE))),"No",LEFT(Table5[[#This Row],[Section]],3)="ETB","PLS",LEFT(Table5[[#This Row],[Section]],1)="7","PDB",NOT(ISBLANK(Table5[[#This Row],[Section]])),"No")</f>
        <v>No</v>
      </c>
    </row>
    <row r="3850" spans="1:13" x14ac:dyDescent="0.25">
      <c r="A3850" s="126" t="s">
        <v>21173</v>
      </c>
      <c r="B3850" s="126" t="s">
        <v>21174</v>
      </c>
      <c r="C3850" s="126" t="s">
        <v>75</v>
      </c>
      <c r="D3850" s="127">
        <v>0.09</v>
      </c>
      <c r="E3850" s="128">
        <v>100</v>
      </c>
      <c r="F3850" s="128">
        <v>100</v>
      </c>
      <c r="G3850" s="126" t="s">
        <v>13716</v>
      </c>
      <c r="H3850" s="126" t="s">
        <v>21094</v>
      </c>
      <c r="I3850" s="126" t="s">
        <v>21095</v>
      </c>
      <c r="J3850" s="126" t="s">
        <v>26233</v>
      </c>
      <c r="K3850" s="9">
        <f>_xlfn.IFNA(VLOOKUP(Table5[[#This Row],[Section]],SubSill_Tier,2,FALSE),0)</f>
        <v>0</v>
      </c>
      <c r="L3850" s="9" t="str">
        <f t="shared" si="69"/>
        <v/>
      </c>
      <c r="M3850" s="205" t="str" cm="1">
        <f t="array" ref="M3850">_xlfn.IFS(NOT(ISERROR(VLOOKUP(Table5[[#This Row],[Section]],TB_notTB,1,FALSE))),"No",LEFT(Table5[[#This Row],[Section]],3)="ETB","PLS",LEFT(Table5[[#This Row],[Section]],1)="7","PDB",NOT(ISBLANK(Table5[[#This Row],[Section]])),"No")</f>
        <v>No</v>
      </c>
    </row>
    <row r="3851" spans="1:13" x14ac:dyDescent="0.25">
      <c r="A3851" s="126" t="s">
        <v>7374</v>
      </c>
      <c r="B3851" s="126" t="s">
        <v>5981</v>
      </c>
      <c r="C3851" s="126" t="s">
        <v>75</v>
      </c>
      <c r="D3851" s="127">
        <v>0.93500000000000005</v>
      </c>
      <c r="E3851" s="128">
        <v>100</v>
      </c>
      <c r="F3851" s="128">
        <v>100</v>
      </c>
      <c r="G3851" s="126" t="s">
        <v>13769</v>
      </c>
      <c r="H3851" s="126" t="s">
        <v>20167</v>
      </c>
      <c r="I3851" s="126" t="s">
        <v>20168</v>
      </c>
      <c r="J3851" s="126" t="s">
        <v>26236</v>
      </c>
      <c r="K3851" s="9">
        <f>_xlfn.IFNA(VLOOKUP(Table5[[#This Row],[Section]],SubSill_Tier,2,FALSE),0)</f>
        <v>0</v>
      </c>
      <c r="L3851" s="9" t="str">
        <f t="shared" si="69"/>
        <v/>
      </c>
      <c r="M3851" s="205" t="str" cm="1">
        <f t="array" ref="M3851">_xlfn.IFS(NOT(ISERROR(VLOOKUP(Table5[[#This Row],[Section]],TB_notTB,1,FALSE))),"No",LEFT(Table5[[#This Row],[Section]],3)="ETB","PLS",LEFT(Table5[[#This Row],[Section]],1)="7","PDB",NOT(ISBLANK(Table5[[#This Row],[Section]])),"No")</f>
        <v>No</v>
      </c>
    </row>
    <row r="3852" spans="1:13" x14ac:dyDescent="0.25">
      <c r="A3852" s="126" t="s">
        <v>7375</v>
      </c>
      <c r="B3852" s="126" t="s">
        <v>7376</v>
      </c>
      <c r="C3852" s="126" t="s">
        <v>75</v>
      </c>
      <c r="D3852" s="127">
        <v>0.92900000000000005</v>
      </c>
      <c r="E3852" s="128">
        <v>179</v>
      </c>
      <c r="F3852" s="128">
        <v>179</v>
      </c>
      <c r="G3852" s="126" t="s">
        <v>13717</v>
      </c>
      <c r="H3852" s="126" t="s">
        <v>20125</v>
      </c>
      <c r="I3852" s="126" t="s">
        <v>20126</v>
      </c>
      <c r="J3852" s="126" t="s">
        <v>26235</v>
      </c>
      <c r="K3852" s="9">
        <f>_xlfn.IFNA(VLOOKUP(Table5[[#This Row],[Section]],SubSill_Tier,2,FALSE),0)</f>
        <v>0</v>
      </c>
      <c r="L3852" s="9" t="str">
        <f t="shared" si="69"/>
        <v/>
      </c>
      <c r="M3852" s="205" t="str" cm="1">
        <f t="array" ref="M3852">_xlfn.IFS(NOT(ISERROR(VLOOKUP(Table5[[#This Row],[Section]],TB_notTB,1,FALSE))),"No",LEFT(Table5[[#This Row],[Section]],3)="ETB","PLS",LEFT(Table5[[#This Row],[Section]],1)="7","PDB",NOT(ISBLANK(Table5[[#This Row],[Section]])),"No")</f>
        <v>No</v>
      </c>
    </row>
    <row r="3853" spans="1:13" x14ac:dyDescent="0.25">
      <c r="A3853" s="126" t="s">
        <v>7377</v>
      </c>
      <c r="B3853" s="126" t="s">
        <v>7378</v>
      </c>
      <c r="C3853" s="126" t="s">
        <v>75</v>
      </c>
      <c r="D3853" s="127">
        <v>1.1599999999999999</v>
      </c>
      <c r="E3853" s="128">
        <v>199</v>
      </c>
      <c r="F3853" s="128">
        <v>199</v>
      </c>
      <c r="G3853" s="126" t="s">
        <v>13719</v>
      </c>
      <c r="H3853" s="126" t="s">
        <v>20128</v>
      </c>
      <c r="I3853" s="126" t="s">
        <v>20129</v>
      </c>
      <c r="J3853" s="126" t="s">
        <v>26236</v>
      </c>
      <c r="K3853" s="9">
        <f>_xlfn.IFNA(VLOOKUP(Table5[[#This Row],[Section]],SubSill_Tier,2,FALSE),0)</f>
        <v>0</v>
      </c>
      <c r="L3853" s="9" t="str">
        <f t="shared" si="69"/>
        <v/>
      </c>
      <c r="M3853" s="205" t="str" cm="1">
        <f t="array" ref="M3853">_xlfn.IFS(NOT(ISERROR(VLOOKUP(Table5[[#This Row],[Section]],TB_notTB,1,FALSE))),"No",LEFT(Table5[[#This Row],[Section]],3)="ETB","PLS",LEFT(Table5[[#This Row],[Section]],1)="7","PDB",NOT(ISBLANK(Table5[[#This Row],[Section]])),"No")</f>
        <v>No</v>
      </c>
    </row>
    <row r="3854" spans="1:13" x14ac:dyDescent="0.25">
      <c r="A3854" s="126" t="s">
        <v>15001</v>
      </c>
      <c r="B3854" s="126" t="s">
        <v>15002</v>
      </c>
      <c r="C3854" s="126" t="s">
        <v>75</v>
      </c>
      <c r="D3854" s="127">
        <v>2.4849999999999999</v>
      </c>
      <c r="E3854" s="128">
        <v>454</v>
      </c>
      <c r="F3854" s="128">
        <v>454</v>
      </c>
      <c r="G3854" s="126" t="s">
        <v>14998</v>
      </c>
      <c r="H3854" s="126" t="s">
        <v>20278</v>
      </c>
      <c r="I3854" s="126" t="s">
        <v>21169</v>
      </c>
      <c r="J3854" s="126" t="s">
        <v>26296</v>
      </c>
      <c r="K3854" s="9">
        <f>_xlfn.IFNA(VLOOKUP(Table5[[#This Row],[Section]],SubSill_Tier,2,FALSE),0)</f>
        <v>0</v>
      </c>
      <c r="L3854" s="9" t="str">
        <f t="shared" si="69"/>
        <v/>
      </c>
      <c r="M3854" s="205" t="str" cm="1">
        <f t="array" ref="M3854">_xlfn.IFS(NOT(ISERROR(VLOOKUP(Table5[[#This Row],[Section]],TB_notTB,1,FALSE))),"No",LEFT(Table5[[#This Row],[Section]],3)="ETB","PLS",LEFT(Table5[[#This Row],[Section]],1)="7","PDB",NOT(ISBLANK(Table5[[#This Row],[Section]])),"No")</f>
        <v>No</v>
      </c>
    </row>
    <row r="3855" spans="1:13" x14ac:dyDescent="0.25">
      <c r="A3855" s="126" t="s">
        <v>15003</v>
      </c>
      <c r="B3855" s="126" t="s">
        <v>5598</v>
      </c>
      <c r="C3855" s="126" t="s">
        <v>75</v>
      </c>
      <c r="D3855" s="127">
        <v>1.0620000000000001</v>
      </c>
      <c r="E3855" s="128">
        <v>224</v>
      </c>
      <c r="F3855" s="128">
        <v>100</v>
      </c>
      <c r="G3855" s="126" t="s">
        <v>14998</v>
      </c>
      <c r="H3855" s="126" t="s">
        <v>20278</v>
      </c>
      <c r="I3855" s="126" t="s">
        <v>21169</v>
      </c>
      <c r="J3855" s="126" t="s">
        <v>26296</v>
      </c>
      <c r="K3855" s="9">
        <f>_xlfn.IFNA(VLOOKUP(Table5[[#This Row],[Section]],SubSill_Tier,2,FALSE),0)</f>
        <v>0</v>
      </c>
      <c r="L3855" s="9" t="str">
        <f t="shared" si="69"/>
        <v/>
      </c>
      <c r="M3855" s="205" t="str" cm="1">
        <f t="array" ref="M3855">_xlfn.IFS(NOT(ISERROR(VLOOKUP(Table5[[#This Row],[Section]],TB_notTB,1,FALSE))),"No",LEFT(Table5[[#This Row],[Section]],3)="ETB","PLS",LEFT(Table5[[#This Row],[Section]],1)="7","PDB",NOT(ISBLANK(Table5[[#This Row],[Section]])),"No")</f>
        <v>No</v>
      </c>
    </row>
    <row r="3856" spans="1:13" x14ac:dyDescent="0.25">
      <c r="A3856" s="126" t="s">
        <v>15004</v>
      </c>
      <c r="B3856" s="126" t="s">
        <v>15005</v>
      </c>
      <c r="C3856" s="126" t="s">
        <v>75</v>
      </c>
      <c r="D3856" s="127">
        <v>1.524</v>
      </c>
      <c r="E3856" s="128">
        <v>367</v>
      </c>
      <c r="F3856" s="128">
        <v>178</v>
      </c>
      <c r="G3856" s="126" t="s">
        <v>14998</v>
      </c>
      <c r="H3856" s="126" t="s">
        <v>20278</v>
      </c>
      <c r="I3856" s="126" t="s">
        <v>21169</v>
      </c>
      <c r="J3856" s="126" t="s">
        <v>26296</v>
      </c>
      <c r="K3856" s="9">
        <f>_xlfn.IFNA(VLOOKUP(Table5[[#This Row],[Section]],SubSill_Tier,2,FALSE),0)</f>
        <v>0</v>
      </c>
      <c r="L3856" s="9" t="str">
        <f t="shared" si="69"/>
        <v/>
      </c>
      <c r="M3856" s="205" t="str" cm="1">
        <f t="array" ref="M3856">_xlfn.IFS(NOT(ISERROR(VLOOKUP(Table5[[#This Row],[Section]],TB_notTB,1,FALSE))),"No",LEFT(Table5[[#This Row],[Section]],3)="ETB","PLS",LEFT(Table5[[#This Row],[Section]],1)="7","PDB",NOT(ISBLANK(Table5[[#This Row],[Section]])),"No")</f>
        <v>No</v>
      </c>
    </row>
    <row r="3857" spans="1:13" x14ac:dyDescent="0.25">
      <c r="A3857" s="126" t="s">
        <v>1848</v>
      </c>
      <c r="B3857" s="126" t="s">
        <v>1849</v>
      </c>
      <c r="C3857" s="126" t="s">
        <v>75</v>
      </c>
      <c r="D3857" s="127">
        <v>0.78600000000000003</v>
      </c>
      <c r="E3857" s="128">
        <v>382</v>
      </c>
      <c r="F3857" s="128">
        <v>382</v>
      </c>
      <c r="G3857" s="126" t="s">
        <v>13756</v>
      </c>
      <c r="H3857" s="126" t="s">
        <v>20179</v>
      </c>
      <c r="I3857" s="126" t="s">
        <v>20180</v>
      </c>
      <c r="J3857" s="126" t="s">
        <v>26232</v>
      </c>
      <c r="K3857" s="9">
        <f>_xlfn.IFNA(VLOOKUP(Table5[[#This Row],[Section]],SubSill_Tier,2,FALSE),0)</f>
        <v>0</v>
      </c>
      <c r="L3857" s="9" t="str">
        <f t="shared" si="69"/>
        <v/>
      </c>
      <c r="M3857" s="205" t="str" cm="1">
        <f t="array" ref="M3857">_xlfn.IFS(NOT(ISERROR(VLOOKUP(Table5[[#This Row],[Section]],TB_notTB,1,FALSE))),"No",LEFT(Table5[[#This Row],[Section]],3)="ETB","PLS",LEFT(Table5[[#This Row],[Section]],1)="7","PDB",NOT(ISBLANK(Table5[[#This Row],[Section]])),"No")</f>
        <v>No</v>
      </c>
    </row>
    <row r="3858" spans="1:13" x14ac:dyDescent="0.25">
      <c r="A3858" s="126" t="s">
        <v>5599</v>
      </c>
      <c r="B3858" s="126" t="s">
        <v>5600</v>
      </c>
      <c r="C3858" s="126" t="s">
        <v>75</v>
      </c>
      <c r="D3858" s="127">
        <v>1.26</v>
      </c>
      <c r="E3858" s="128">
        <v>269</v>
      </c>
      <c r="F3858" s="128">
        <v>130</v>
      </c>
      <c r="G3858" s="126" t="s">
        <v>13744</v>
      </c>
      <c r="H3858" s="126" t="s">
        <v>20161</v>
      </c>
      <c r="I3858" s="126" t="s">
        <v>21083</v>
      </c>
      <c r="J3858" s="126" t="s">
        <v>26241</v>
      </c>
      <c r="K3858" s="9">
        <f>_xlfn.IFNA(VLOOKUP(Table5[[#This Row],[Section]],SubSill_Tier,2,FALSE),0)</f>
        <v>0</v>
      </c>
      <c r="L3858" s="9" t="str">
        <f t="shared" si="69"/>
        <v/>
      </c>
      <c r="M3858" s="205" t="str" cm="1">
        <f t="array" ref="M3858">_xlfn.IFS(NOT(ISERROR(VLOOKUP(Table5[[#This Row],[Section]],TB_notTB,1,FALSE))),"No",LEFT(Table5[[#This Row],[Section]],3)="ETB","PLS",LEFT(Table5[[#This Row],[Section]],1)="7","PDB",NOT(ISBLANK(Table5[[#This Row],[Section]])),"No")</f>
        <v>No</v>
      </c>
    </row>
    <row r="3859" spans="1:13" x14ac:dyDescent="0.25">
      <c r="A3859" s="126" t="s">
        <v>5601</v>
      </c>
      <c r="B3859" s="126" t="s">
        <v>5598</v>
      </c>
      <c r="C3859" s="126" t="s">
        <v>75</v>
      </c>
      <c r="D3859" s="127">
        <v>1.0920000000000001</v>
      </c>
      <c r="E3859" s="128">
        <v>205</v>
      </c>
      <c r="F3859" s="128">
        <v>205</v>
      </c>
      <c r="G3859" s="126" t="s">
        <v>13744</v>
      </c>
      <c r="H3859" s="126" t="s">
        <v>20161</v>
      </c>
      <c r="I3859" s="126" t="s">
        <v>21083</v>
      </c>
      <c r="J3859" s="126" t="s">
        <v>26241</v>
      </c>
      <c r="K3859" s="9">
        <f>_xlfn.IFNA(VLOOKUP(Table5[[#This Row],[Section]],SubSill_Tier,2,FALSE),0)</f>
        <v>0</v>
      </c>
      <c r="L3859" s="9" t="str">
        <f t="shared" si="69"/>
        <v/>
      </c>
      <c r="M3859" s="205" t="str" cm="1">
        <f t="array" ref="M3859">_xlfn.IFS(NOT(ISERROR(VLOOKUP(Table5[[#This Row],[Section]],TB_notTB,1,FALSE))),"No",LEFT(Table5[[#This Row],[Section]],3)="ETB","PLS",LEFT(Table5[[#This Row],[Section]],1)="7","PDB",NOT(ISBLANK(Table5[[#This Row],[Section]])),"No")</f>
        <v>No</v>
      </c>
    </row>
    <row r="3860" spans="1:13" x14ac:dyDescent="0.25">
      <c r="A3860" s="126" t="s">
        <v>1850</v>
      </c>
      <c r="B3860" s="126" t="s">
        <v>92</v>
      </c>
      <c r="C3860" s="126" t="s">
        <v>75</v>
      </c>
      <c r="D3860" s="127">
        <v>0.20300000000000001</v>
      </c>
      <c r="E3860" s="128">
        <v>139</v>
      </c>
      <c r="F3860" s="128">
        <v>100</v>
      </c>
      <c r="G3860" s="126" t="s">
        <v>13712</v>
      </c>
      <c r="H3860" s="126" t="s">
        <v>20120</v>
      </c>
      <c r="I3860" s="126" t="s">
        <v>21055</v>
      </c>
      <c r="J3860" s="126" t="s">
        <v>26239</v>
      </c>
      <c r="K3860" s="9">
        <f>_xlfn.IFNA(VLOOKUP(Table5[[#This Row],[Section]],SubSill_Tier,2,FALSE),0)</f>
        <v>0</v>
      </c>
      <c r="L3860" s="9" t="str">
        <f t="shared" si="69"/>
        <v/>
      </c>
      <c r="M3860" s="205" t="str" cm="1">
        <f t="array" ref="M3860">_xlfn.IFS(NOT(ISERROR(VLOOKUP(Table5[[#This Row],[Section]],TB_notTB,1,FALSE))),"No",LEFT(Table5[[#This Row],[Section]],3)="ETB","PLS",LEFT(Table5[[#This Row],[Section]],1)="7","PDB",NOT(ISBLANK(Table5[[#This Row],[Section]])),"No")</f>
        <v>No</v>
      </c>
    </row>
    <row r="3861" spans="1:13" x14ac:dyDescent="0.25">
      <c r="A3861" s="126" t="s">
        <v>1851</v>
      </c>
      <c r="B3861" s="126" t="s">
        <v>92</v>
      </c>
      <c r="C3861" s="126" t="s">
        <v>75</v>
      </c>
      <c r="D3861" s="127">
        <v>0.129</v>
      </c>
      <c r="E3861" s="128">
        <v>100</v>
      </c>
      <c r="F3861" s="128">
        <v>100</v>
      </c>
      <c r="G3861" s="126" t="s">
        <v>13712</v>
      </c>
      <c r="H3861" s="126" t="s">
        <v>20120</v>
      </c>
      <c r="I3861" s="126" t="s">
        <v>21055</v>
      </c>
      <c r="J3861" s="126" t="s">
        <v>26239</v>
      </c>
      <c r="K3861" s="9">
        <f>_xlfn.IFNA(VLOOKUP(Table5[[#This Row],[Section]],SubSill_Tier,2,FALSE),0)</f>
        <v>0</v>
      </c>
      <c r="L3861" s="9" t="str">
        <f t="shared" si="69"/>
        <v/>
      </c>
      <c r="M3861" s="205" t="str" cm="1">
        <f t="array" ref="M3861">_xlfn.IFS(NOT(ISERROR(VLOOKUP(Table5[[#This Row],[Section]],TB_notTB,1,FALSE))),"No",LEFT(Table5[[#This Row],[Section]],3)="ETB","PLS",LEFT(Table5[[#This Row],[Section]],1)="7","PDB",NOT(ISBLANK(Table5[[#This Row],[Section]])),"No")</f>
        <v>No</v>
      </c>
    </row>
    <row r="3862" spans="1:13" x14ac:dyDescent="0.25">
      <c r="A3862" s="126" t="s">
        <v>7379</v>
      </c>
      <c r="B3862" s="126" t="s">
        <v>7380</v>
      </c>
      <c r="C3862" s="126" t="s">
        <v>75</v>
      </c>
      <c r="D3862" s="127">
        <v>0.36399999999999999</v>
      </c>
      <c r="E3862" s="128">
        <v>100</v>
      </c>
      <c r="F3862" s="128">
        <v>100</v>
      </c>
      <c r="G3862" s="126" t="s">
        <v>13713</v>
      </c>
      <c r="H3862" s="126" t="s">
        <v>21056</v>
      </c>
      <c r="I3862" s="126" t="s">
        <v>21057</v>
      </c>
      <c r="J3862" s="126" t="s">
        <v>26281</v>
      </c>
      <c r="K3862" s="9">
        <f>_xlfn.IFNA(VLOOKUP(Table5[[#This Row],[Section]],SubSill_Tier,2,FALSE),0)</f>
        <v>0</v>
      </c>
      <c r="L3862" s="9" t="str">
        <f t="shared" si="69"/>
        <v>Wall</v>
      </c>
      <c r="M3862" s="205" t="str" cm="1">
        <f t="array" ref="M3862">_xlfn.IFS(NOT(ISERROR(VLOOKUP(Table5[[#This Row],[Section]],TB_notTB,1,FALSE))),"No",LEFT(Table5[[#This Row],[Section]],3)="ETB","PLS",LEFT(Table5[[#This Row],[Section]],1)="7","PDB",NOT(ISBLANK(Table5[[#This Row],[Section]])),"No")</f>
        <v>No</v>
      </c>
    </row>
    <row r="3863" spans="1:13" x14ac:dyDescent="0.25">
      <c r="A3863" s="126" t="s">
        <v>7381</v>
      </c>
      <c r="B3863" s="126" t="s">
        <v>7382</v>
      </c>
      <c r="C3863" s="126" t="s">
        <v>75</v>
      </c>
      <c r="D3863" s="127">
        <v>2.0720000000000001</v>
      </c>
      <c r="E3863" s="128">
        <v>435</v>
      </c>
      <c r="F3863" s="128">
        <v>435</v>
      </c>
      <c r="G3863" s="126" t="s">
        <v>13724</v>
      </c>
      <c r="H3863" s="126" t="s">
        <v>21063</v>
      </c>
      <c r="I3863" s="126" t="s">
        <v>21064</v>
      </c>
      <c r="J3863" s="126" t="s">
        <v>26233</v>
      </c>
      <c r="K3863" s="9">
        <f>_xlfn.IFNA(VLOOKUP(Table5[[#This Row],[Section]],SubSill_Tier,2,FALSE),0)</f>
        <v>0</v>
      </c>
      <c r="L3863" s="9" t="str">
        <f t="shared" si="69"/>
        <v>Wall</v>
      </c>
      <c r="M3863" s="205" t="str" cm="1">
        <f t="array" ref="M3863">_xlfn.IFS(NOT(ISERROR(VLOOKUP(Table5[[#This Row],[Section]],TB_notTB,1,FALSE))),"No",LEFT(Table5[[#This Row],[Section]],3)="ETB","PLS",LEFT(Table5[[#This Row],[Section]],1)="7","PDB",NOT(ISBLANK(Table5[[#This Row],[Section]])),"No")</f>
        <v>No</v>
      </c>
    </row>
    <row r="3864" spans="1:13" x14ac:dyDescent="0.25">
      <c r="A3864" s="126" t="s">
        <v>7383</v>
      </c>
      <c r="B3864" s="126" t="s">
        <v>27922</v>
      </c>
      <c r="C3864" s="126" t="s">
        <v>75</v>
      </c>
      <c r="D3864" s="127">
        <v>0.91300000000000003</v>
      </c>
      <c r="E3864" s="128">
        <v>143</v>
      </c>
      <c r="F3864" s="128">
        <v>143</v>
      </c>
      <c r="G3864" s="126" t="s">
        <v>13725</v>
      </c>
      <c r="H3864" s="126" t="s">
        <v>20134</v>
      </c>
      <c r="I3864" s="126" t="s">
        <v>20135</v>
      </c>
      <c r="J3864" s="126" t="s">
        <v>26235</v>
      </c>
      <c r="K3864" s="9">
        <f>_xlfn.IFNA(VLOOKUP(Table5[[#This Row],[Section]],SubSill_Tier,2,FALSE),0)</f>
        <v>0</v>
      </c>
      <c r="L3864" s="9" t="str">
        <f t="shared" si="69"/>
        <v/>
      </c>
      <c r="M3864" s="205" t="str" cm="1">
        <f t="array" ref="M3864">_xlfn.IFS(NOT(ISERROR(VLOOKUP(Table5[[#This Row],[Section]],TB_notTB,1,FALSE))),"No",LEFT(Table5[[#This Row],[Section]],3)="ETB","PLS",LEFT(Table5[[#This Row],[Section]],1)="7","PDB",NOT(ISBLANK(Table5[[#This Row],[Section]])),"No")</f>
        <v>No</v>
      </c>
    </row>
    <row r="3865" spans="1:13" x14ac:dyDescent="0.25">
      <c r="A3865" s="126" t="s">
        <v>7384</v>
      </c>
      <c r="B3865" s="126" t="s">
        <v>27923</v>
      </c>
      <c r="C3865" s="126" t="s">
        <v>75</v>
      </c>
      <c r="D3865" s="127">
        <v>0.193</v>
      </c>
      <c r="E3865" s="128">
        <v>121</v>
      </c>
      <c r="F3865" s="128">
        <v>121</v>
      </c>
      <c r="G3865" s="126" t="s">
        <v>13720</v>
      </c>
      <c r="H3865" s="126" t="s">
        <v>20130</v>
      </c>
      <c r="I3865" s="126" t="s">
        <v>20131</v>
      </c>
      <c r="J3865" s="126" t="s">
        <v>26235</v>
      </c>
      <c r="K3865" s="9">
        <f>_xlfn.IFNA(VLOOKUP(Table5[[#This Row],[Section]],SubSill_Tier,2,FALSE),0)</f>
        <v>0</v>
      </c>
      <c r="L3865" s="9" t="str">
        <f t="shared" si="69"/>
        <v/>
      </c>
      <c r="M3865" s="205" t="str" cm="1">
        <f t="array" ref="M3865">_xlfn.IFS(NOT(ISERROR(VLOOKUP(Table5[[#This Row],[Section]],TB_notTB,1,FALSE))),"No",LEFT(Table5[[#This Row],[Section]],3)="ETB","PLS",LEFT(Table5[[#This Row],[Section]],1)="7","PDB",NOT(ISBLANK(Table5[[#This Row],[Section]])),"No")</f>
        <v>No</v>
      </c>
    </row>
    <row r="3866" spans="1:13" x14ac:dyDescent="0.25">
      <c r="A3866" s="126" t="s">
        <v>1852</v>
      </c>
      <c r="B3866" s="126" t="s">
        <v>1853</v>
      </c>
      <c r="C3866" s="126" t="s">
        <v>75</v>
      </c>
      <c r="D3866" s="127">
        <v>1.2889999999999999</v>
      </c>
      <c r="E3866" s="128">
        <v>531</v>
      </c>
      <c r="F3866" s="128">
        <v>531</v>
      </c>
      <c r="G3866" s="126" t="s">
        <v>13756</v>
      </c>
      <c r="H3866" s="126" t="s">
        <v>20179</v>
      </c>
      <c r="I3866" s="126" t="s">
        <v>20180</v>
      </c>
      <c r="J3866" s="126" t="s">
        <v>26232</v>
      </c>
      <c r="K3866" s="9">
        <f>_xlfn.IFNA(VLOOKUP(Table5[[#This Row],[Section]],SubSill_Tier,2,FALSE),0)</f>
        <v>0</v>
      </c>
      <c r="L3866" s="9" t="str">
        <f t="shared" si="69"/>
        <v/>
      </c>
      <c r="M3866" s="205" t="str" cm="1">
        <f t="array" ref="M3866">_xlfn.IFS(NOT(ISERROR(VLOOKUP(Table5[[#This Row],[Section]],TB_notTB,1,FALSE))),"No",LEFT(Table5[[#This Row],[Section]],3)="ETB","PLS",LEFT(Table5[[#This Row],[Section]],1)="7","PDB",NOT(ISBLANK(Table5[[#This Row],[Section]])),"No")</f>
        <v>No</v>
      </c>
    </row>
    <row r="3867" spans="1:13" x14ac:dyDescent="0.25">
      <c r="A3867" s="126" t="s">
        <v>7385</v>
      </c>
      <c r="B3867" s="126" t="s">
        <v>7386</v>
      </c>
      <c r="C3867" s="126" t="s">
        <v>98</v>
      </c>
      <c r="D3867" s="127">
        <v>0.50700000000000001</v>
      </c>
      <c r="E3867" s="128">
        <v>231</v>
      </c>
      <c r="F3867" s="128">
        <v>231</v>
      </c>
      <c r="G3867" s="126" t="s">
        <v>13785</v>
      </c>
      <c r="H3867" s="126" t="s">
        <v>20121</v>
      </c>
      <c r="I3867" s="126" t="s">
        <v>20122</v>
      </c>
      <c r="J3867" s="126" t="s">
        <v>26234</v>
      </c>
      <c r="K3867" s="9">
        <f>_xlfn.IFNA(VLOOKUP(Table5[[#This Row],[Section]],SubSill_Tier,2,FALSE),0)</f>
        <v>0</v>
      </c>
      <c r="L3867" s="9" t="str">
        <f t="shared" si="69"/>
        <v/>
      </c>
      <c r="M3867" s="205" t="str" cm="1">
        <f t="array" ref="M3867">_xlfn.IFS(NOT(ISERROR(VLOOKUP(Table5[[#This Row],[Section]],TB_notTB,1,FALSE))),"No",LEFT(Table5[[#This Row],[Section]],3)="ETB","PLS",LEFT(Table5[[#This Row],[Section]],1)="7","PDB",NOT(ISBLANK(Table5[[#This Row],[Section]])),"No")</f>
        <v>No</v>
      </c>
    </row>
    <row r="3868" spans="1:13" x14ac:dyDescent="0.25">
      <c r="A3868" s="126" t="s">
        <v>7387</v>
      </c>
      <c r="B3868" s="126" t="s">
        <v>7388</v>
      </c>
      <c r="C3868" s="126" t="s">
        <v>75</v>
      </c>
      <c r="D3868" s="127">
        <v>2.048</v>
      </c>
      <c r="E3868" s="128">
        <v>676</v>
      </c>
      <c r="F3868" s="128">
        <v>676</v>
      </c>
      <c r="G3868" s="126" t="s">
        <v>13724</v>
      </c>
      <c r="H3868" s="126" t="s">
        <v>20121</v>
      </c>
      <c r="I3868" s="126" t="s">
        <v>20122</v>
      </c>
      <c r="J3868" s="126" t="s">
        <v>26234</v>
      </c>
      <c r="K3868" s="9">
        <f>_xlfn.IFNA(VLOOKUP(Table5[[#This Row],[Section]],SubSill_Tier,2,FALSE),0)</f>
        <v>0</v>
      </c>
      <c r="L3868" s="9" t="str">
        <f t="shared" si="69"/>
        <v>Wall</v>
      </c>
      <c r="M3868" s="205" t="str" cm="1">
        <f t="array" ref="M3868">_xlfn.IFS(NOT(ISERROR(VLOOKUP(Table5[[#This Row],[Section]],TB_notTB,1,FALSE))),"No",LEFT(Table5[[#This Row],[Section]],3)="ETB","PLS",LEFT(Table5[[#This Row],[Section]],1)="7","PDB",NOT(ISBLANK(Table5[[#This Row],[Section]])),"No")</f>
        <v>No</v>
      </c>
    </row>
    <row r="3869" spans="1:13" x14ac:dyDescent="0.25">
      <c r="A3869" s="126" t="s">
        <v>1854</v>
      </c>
      <c r="B3869" s="126" t="s">
        <v>1855</v>
      </c>
      <c r="C3869" s="126" t="s">
        <v>75</v>
      </c>
      <c r="D3869" s="127">
        <v>1.917</v>
      </c>
      <c r="E3869" s="128">
        <v>608</v>
      </c>
      <c r="F3869" s="128">
        <v>307</v>
      </c>
      <c r="G3869" s="126" t="s">
        <v>13756</v>
      </c>
      <c r="H3869" s="126" t="s">
        <v>20179</v>
      </c>
      <c r="I3869" s="126" t="s">
        <v>20180</v>
      </c>
      <c r="J3869" s="126" t="s">
        <v>26232</v>
      </c>
      <c r="K3869" s="9">
        <f>_xlfn.IFNA(VLOOKUP(Table5[[#This Row],[Section]],SubSill_Tier,2,FALSE),0)</f>
        <v>0</v>
      </c>
      <c r="L3869" s="9" t="str">
        <f t="shared" si="69"/>
        <v/>
      </c>
      <c r="M3869" s="205" t="str" cm="1">
        <f t="array" ref="M3869">_xlfn.IFS(NOT(ISERROR(VLOOKUP(Table5[[#This Row],[Section]],TB_notTB,1,FALSE))),"No",LEFT(Table5[[#This Row],[Section]],3)="ETB","PLS",LEFT(Table5[[#This Row],[Section]],1)="7","PDB",NOT(ISBLANK(Table5[[#This Row],[Section]])),"No")</f>
        <v>No</v>
      </c>
    </row>
    <row r="3870" spans="1:13" x14ac:dyDescent="0.25">
      <c r="A3870" s="126" t="s">
        <v>7389</v>
      </c>
      <c r="B3870" s="126" t="s">
        <v>7390</v>
      </c>
      <c r="C3870" s="126" t="s">
        <v>75</v>
      </c>
      <c r="D3870" s="127">
        <v>0.16500000000000001</v>
      </c>
      <c r="E3870" s="128">
        <v>100</v>
      </c>
      <c r="F3870" s="128">
        <v>100</v>
      </c>
      <c r="G3870" s="126" t="s">
        <v>13719</v>
      </c>
      <c r="H3870" s="126" t="s">
        <v>20128</v>
      </c>
      <c r="I3870" s="126" t="s">
        <v>20129</v>
      </c>
      <c r="J3870" s="126" t="s">
        <v>26235</v>
      </c>
      <c r="K3870" s="9">
        <f>_xlfn.IFNA(VLOOKUP(Table5[[#This Row],[Section]],SubSill_Tier,2,FALSE),0)</f>
        <v>0</v>
      </c>
      <c r="L3870" s="9" t="str">
        <f t="shared" si="69"/>
        <v/>
      </c>
      <c r="M3870" s="205" t="str" cm="1">
        <f t="array" ref="M3870">_xlfn.IFS(NOT(ISERROR(VLOOKUP(Table5[[#This Row],[Section]],TB_notTB,1,FALSE))),"No",LEFT(Table5[[#This Row],[Section]],3)="ETB","PLS",LEFT(Table5[[#This Row],[Section]],1)="7","PDB",NOT(ISBLANK(Table5[[#This Row],[Section]])),"No")</f>
        <v>No</v>
      </c>
    </row>
    <row r="3871" spans="1:13" x14ac:dyDescent="0.25">
      <c r="A3871" s="126" t="s">
        <v>1856</v>
      </c>
      <c r="B3871" s="126" t="s">
        <v>1857</v>
      </c>
      <c r="C3871" s="126" t="s">
        <v>75</v>
      </c>
      <c r="D3871" s="127">
        <v>1.0920000000000001</v>
      </c>
      <c r="E3871" s="128">
        <v>205</v>
      </c>
      <c r="F3871" s="128">
        <v>140</v>
      </c>
      <c r="G3871" s="126" t="s">
        <v>13744</v>
      </c>
      <c r="H3871" s="126" t="s">
        <v>20161</v>
      </c>
      <c r="I3871" s="126" t="s">
        <v>21083</v>
      </c>
      <c r="J3871" s="126" t="s">
        <v>26241</v>
      </c>
      <c r="K3871" s="9">
        <f>_xlfn.IFNA(VLOOKUP(Table5[[#This Row],[Section]],SubSill_Tier,2,FALSE),0)</f>
        <v>0</v>
      </c>
      <c r="L3871" s="9" t="str">
        <f t="shared" si="69"/>
        <v/>
      </c>
      <c r="M3871" s="205" t="str" cm="1">
        <f t="array" ref="M3871">_xlfn.IFS(NOT(ISERROR(VLOOKUP(Table5[[#This Row],[Section]],TB_notTB,1,FALSE))),"No",LEFT(Table5[[#This Row],[Section]],3)="ETB","PLS",LEFT(Table5[[#This Row],[Section]],1)="7","PDB",NOT(ISBLANK(Table5[[#This Row],[Section]])),"No")</f>
        <v>No</v>
      </c>
    </row>
    <row r="3872" spans="1:13" x14ac:dyDescent="0.25">
      <c r="A3872" s="126" t="s">
        <v>15006</v>
      </c>
      <c r="B3872" s="126" t="s">
        <v>15007</v>
      </c>
      <c r="C3872" s="126" t="s">
        <v>75</v>
      </c>
      <c r="D3872" s="127">
        <v>2.1829999999999998</v>
      </c>
      <c r="E3872" s="128">
        <v>381</v>
      </c>
      <c r="F3872" s="128">
        <v>162</v>
      </c>
      <c r="G3872" s="126" t="s">
        <v>14800</v>
      </c>
      <c r="H3872" s="126" t="s">
        <v>20205</v>
      </c>
      <c r="I3872" s="126" t="s">
        <v>20206</v>
      </c>
      <c r="J3872" s="126" t="s">
        <v>26263</v>
      </c>
      <c r="K3872" s="9">
        <f>_xlfn.IFNA(VLOOKUP(Table5[[#This Row],[Section]],SubSill_Tier,2,FALSE),0)</f>
        <v>0</v>
      </c>
      <c r="L3872" s="9" t="str">
        <f t="shared" si="69"/>
        <v/>
      </c>
      <c r="M3872" s="205" t="str" cm="1">
        <f t="array" ref="M3872">_xlfn.IFS(NOT(ISERROR(VLOOKUP(Table5[[#This Row],[Section]],TB_notTB,1,FALSE))),"No",LEFT(Table5[[#This Row],[Section]],3)="ETB","PLS",LEFT(Table5[[#This Row],[Section]],1)="7","PDB",NOT(ISBLANK(Table5[[#This Row],[Section]])),"No")</f>
        <v>No</v>
      </c>
    </row>
    <row r="3873" spans="1:13" x14ac:dyDescent="0.25">
      <c r="A3873" s="126" t="s">
        <v>11781</v>
      </c>
      <c r="B3873" s="126" t="s">
        <v>11782</v>
      </c>
      <c r="C3873" s="126" t="s">
        <v>75</v>
      </c>
      <c r="D3873" s="127">
        <v>0.89700000000000002</v>
      </c>
      <c r="E3873" s="128">
        <v>225</v>
      </c>
      <c r="F3873" s="128">
        <v>225</v>
      </c>
      <c r="G3873" s="126" t="s">
        <v>13760</v>
      </c>
      <c r="H3873" s="126" t="s">
        <v>20195</v>
      </c>
      <c r="I3873" s="126" t="s">
        <v>20196</v>
      </c>
      <c r="J3873" s="126" t="s">
        <v>26254</v>
      </c>
      <c r="K3873" s="9">
        <f>_xlfn.IFNA(VLOOKUP(Table5[[#This Row],[Section]],SubSill_Tier,2,FALSE),0)</f>
        <v>0</v>
      </c>
      <c r="L3873" s="9" t="str">
        <f t="shared" si="69"/>
        <v/>
      </c>
      <c r="M3873" s="205" t="str" cm="1">
        <f t="array" ref="M3873">_xlfn.IFS(NOT(ISERROR(VLOOKUP(Table5[[#This Row],[Section]],TB_notTB,1,FALSE))),"No",LEFT(Table5[[#This Row],[Section]],3)="ETB","PLS",LEFT(Table5[[#This Row],[Section]],1)="7","PDB",NOT(ISBLANK(Table5[[#This Row],[Section]])),"No")</f>
        <v>No</v>
      </c>
    </row>
    <row r="3874" spans="1:13" x14ac:dyDescent="0.25">
      <c r="A3874" s="126" t="s">
        <v>13574</v>
      </c>
      <c r="B3874" s="126" t="s">
        <v>13575</v>
      </c>
      <c r="C3874" s="126" t="s">
        <v>75</v>
      </c>
      <c r="D3874" s="127">
        <v>0.18099999999999999</v>
      </c>
      <c r="E3874" s="128">
        <v>100</v>
      </c>
      <c r="F3874" s="128">
        <v>100</v>
      </c>
      <c r="G3874" s="126" t="s">
        <v>21170</v>
      </c>
      <c r="H3874" s="126" t="s">
        <v>21171</v>
      </c>
      <c r="I3874" s="126" t="s">
        <v>21172</v>
      </c>
      <c r="J3874" s="126" t="s">
        <v>26233</v>
      </c>
      <c r="K3874" s="9">
        <f>_xlfn.IFNA(VLOOKUP(Table5[[#This Row],[Section]],SubSill_Tier,2,FALSE),0)</f>
        <v>0</v>
      </c>
      <c r="L3874" s="9" t="str">
        <f t="shared" si="69"/>
        <v/>
      </c>
      <c r="M3874" s="205" t="str" cm="1">
        <f t="array" ref="M3874">_xlfn.IFS(NOT(ISERROR(VLOOKUP(Table5[[#This Row],[Section]],TB_notTB,1,FALSE))),"No",LEFT(Table5[[#This Row],[Section]],3)="ETB","PLS",LEFT(Table5[[#This Row],[Section]],1)="7","PDB",NOT(ISBLANK(Table5[[#This Row],[Section]])),"No")</f>
        <v>No</v>
      </c>
    </row>
    <row r="3875" spans="1:13" x14ac:dyDescent="0.25">
      <c r="A3875" s="126" t="s">
        <v>11783</v>
      </c>
      <c r="B3875" s="126" t="s">
        <v>11784</v>
      </c>
      <c r="C3875" s="126" t="s">
        <v>75</v>
      </c>
      <c r="D3875" s="127">
        <v>0.41799999999999998</v>
      </c>
      <c r="E3875" s="128">
        <v>201</v>
      </c>
      <c r="F3875" s="128">
        <v>105</v>
      </c>
      <c r="G3875" s="126" t="s">
        <v>13745</v>
      </c>
      <c r="H3875" s="126" t="s">
        <v>20195</v>
      </c>
      <c r="I3875" s="126" t="s">
        <v>20196</v>
      </c>
      <c r="J3875" s="126" t="s">
        <v>26254</v>
      </c>
      <c r="K3875" s="9">
        <f>_xlfn.IFNA(VLOOKUP(Table5[[#This Row],[Section]],SubSill_Tier,2,FALSE),0)</f>
        <v>0</v>
      </c>
      <c r="L3875" s="9" t="str">
        <f t="shared" si="69"/>
        <v/>
      </c>
      <c r="M3875" s="205" t="str" cm="1">
        <f t="array" ref="M3875">_xlfn.IFS(NOT(ISERROR(VLOOKUP(Table5[[#This Row],[Section]],TB_notTB,1,FALSE))),"No",LEFT(Table5[[#This Row],[Section]],3)="ETB","PLS",LEFT(Table5[[#This Row],[Section]],1)="7","PDB",NOT(ISBLANK(Table5[[#This Row],[Section]])),"No")</f>
        <v>No</v>
      </c>
    </row>
    <row r="3876" spans="1:13" x14ac:dyDescent="0.25">
      <c r="A3876" s="126" t="s">
        <v>11785</v>
      </c>
      <c r="B3876" s="126" t="s">
        <v>11786</v>
      </c>
      <c r="C3876" s="126" t="s">
        <v>75</v>
      </c>
      <c r="D3876" s="127">
        <v>0.18099999999999999</v>
      </c>
      <c r="E3876" s="128">
        <v>100</v>
      </c>
      <c r="F3876" s="128">
        <v>100</v>
      </c>
      <c r="G3876" s="126" t="s">
        <v>13745</v>
      </c>
      <c r="H3876" s="126" t="s">
        <v>20195</v>
      </c>
      <c r="I3876" s="126" t="s">
        <v>20196</v>
      </c>
      <c r="J3876" s="126" t="s">
        <v>26254</v>
      </c>
      <c r="K3876" s="9">
        <f>_xlfn.IFNA(VLOOKUP(Table5[[#This Row],[Section]],SubSill_Tier,2,FALSE),0)</f>
        <v>0</v>
      </c>
      <c r="L3876" s="9" t="str">
        <f t="shared" si="69"/>
        <v/>
      </c>
      <c r="M3876" s="205" t="str" cm="1">
        <f t="array" ref="M3876">_xlfn.IFS(NOT(ISERROR(VLOOKUP(Table5[[#This Row],[Section]],TB_notTB,1,FALSE))),"No",LEFT(Table5[[#This Row],[Section]],3)="ETB","PLS",LEFT(Table5[[#This Row],[Section]],1)="7","PDB",NOT(ISBLANK(Table5[[#This Row],[Section]])),"No")</f>
        <v>No</v>
      </c>
    </row>
    <row r="3877" spans="1:13" x14ac:dyDescent="0.25">
      <c r="A3877" s="126" t="s">
        <v>15008</v>
      </c>
      <c r="B3877" s="126" t="s">
        <v>15009</v>
      </c>
      <c r="C3877" s="126" t="s">
        <v>75</v>
      </c>
      <c r="D3877" s="127">
        <v>3.2890000000000001</v>
      </c>
      <c r="E3877" s="128">
        <v>765</v>
      </c>
      <c r="F3877" s="128">
        <v>379</v>
      </c>
      <c r="G3877" s="126" t="s">
        <v>14800</v>
      </c>
      <c r="H3877" s="126" t="s">
        <v>20205</v>
      </c>
      <c r="I3877" s="126" t="s">
        <v>20206</v>
      </c>
      <c r="J3877" s="126" t="s">
        <v>26293</v>
      </c>
      <c r="K3877" s="9">
        <f>_xlfn.IFNA(VLOOKUP(Table5[[#This Row],[Section]],SubSill_Tier,2,FALSE),0)</f>
        <v>0</v>
      </c>
      <c r="L3877" s="9" t="str">
        <f t="shared" si="69"/>
        <v/>
      </c>
      <c r="M3877" s="205" t="str" cm="1">
        <f t="array" ref="M3877">_xlfn.IFS(NOT(ISERROR(VLOOKUP(Table5[[#This Row],[Section]],TB_notTB,1,FALSE))),"No",LEFT(Table5[[#This Row],[Section]],3)="ETB","PLS",LEFT(Table5[[#This Row],[Section]],1)="7","PDB",NOT(ISBLANK(Table5[[#This Row],[Section]])),"No")</f>
        <v>No</v>
      </c>
    </row>
    <row r="3878" spans="1:13" x14ac:dyDescent="0.25">
      <c r="A3878" s="126" t="s">
        <v>7391</v>
      </c>
      <c r="B3878" s="126" t="s">
        <v>27924</v>
      </c>
      <c r="C3878" s="126" t="s">
        <v>75</v>
      </c>
      <c r="D3878" s="127">
        <v>0.46700000000000003</v>
      </c>
      <c r="E3878" s="128">
        <v>100</v>
      </c>
      <c r="F3878" s="128">
        <v>100</v>
      </c>
      <c r="G3878" s="126" t="s">
        <v>13715</v>
      </c>
      <c r="H3878" s="126" t="s">
        <v>20123</v>
      </c>
      <c r="I3878" s="126" t="s">
        <v>21058</v>
      </c>
      <c r="J3878" s="126" t="s">
        <v>26235</v>
      </c>
      <c r="K3878" s="9">
        <f>_xlfn.IFNA(VLOOKUP(Table5[[#This Row],[Section]],SubSill_Tier,2,FALSE),0)</f>
        <v>0</v>
      </c>
      <c r="L3878" s="9" t="str">
        <f t="shared" si="69"/>
        <v/>
      </c>
      <c r="M3878" s="205" t="str" cm="1">
        <f t="array" ref="M3878">_xlfn.IFS(NOT(ISERROR(VLOOKUP(Table5[[#This Row],[Section]],TB_notTB,1,FALSE))),"No",LEFT(Table5[[#This Row],[Section]],3)="ETB","PLS",LEFT(Table5[[#This Row],[Section]],1)="7","PDB",NOT(ISBLANK(Table5[[#This Row],[Section]])),"No")</f>
        <v>No</v>
      </c>
    </row>
    <row r="3879" spans="1:13" x14ac:dyDescent="0.25">
      <c r="A3879" s="126" t="s">
        <v>7392</v>
      </c>
      <c r="B3879" s="126" t="s">
        <v>12540</v>
      </c>
      <c r="C3879" s="126" t="s">
        <v>75</v>
      </c>
      <c r="D3879" s="127">
        <v>0.26800000000000002</v>
      </c>
      <c r="E3879" s="128">
        <v>133</v>
      </c>
      <c r="F3879" s="128">
        <v>133</v>
      </c>
      <c r="G3879" s="126" t="s">
        <v>13721</v>
      </c>
      <c r="H3879" s="126" t="s">
        <v>21068</v>
      </c>
      <c r="I3879" s="126" t="s">
        <v>21069</v>
      </c>
      <c r="J3879" s="126" t="s">
        <v>26233</v>
      </c>
      <c r="K3879" s="9">
        <f>_xlfn.IFNA(VLOOKUP(Table5[[#This Row],[Section]],SubSill_Tier,2,FALSE),0)</f>
        <v>0</v>
      </c>
      <c r="L3879" s="9" t="str">
        <f t="shared" si="69"/>
        <v/>
      </c>
      <c r="M3879" s="205" t="str" cm="1">
        <f t="array" ref="M3879">_xlfn.IFS(NOT(ISERROR(VLOOKUP(Table5[[#This Row],[Section]],TB_notTB,1,FALSE))),"No",LEFT(Table5[[#This Row],[Section]],3)="ETB","PLS",LEFT(Table5[[#This Row],[Section]],1)="7","PDB",NOT(ISBLANK(Table5[[#This Row],[Section]])),"No")</f>
        <v>No</v>
      </c>
    </row>
    <row r="3880" spans="1:13" x14ac:dyDescent="0.25">
      <c r="A3880" s="126" t="s">
        <v>7393</v>
      </c>
      <c r="B3880" s="126" t="s">
        <v>12600</v>
      </c>
      <c r="C3880" s="126" t="s">
        <v>75</v>
      </c>
      <c r="D3880" s="127">
        <v>0.29099999999999998</v>
      </c>
      <c r="E3880" s="128">
        <v>139</v>
      </c>
      <c r="F3880" s="128">
        <v>100</v>
      </c>
      <c r="G3880" s="126" t="s">
        <v>13721</v>
      </c>
      <c r="H3880" s="126" t="s">
        <v>21068</v>
      </c>
      <c r="I3880" s="126" t="s">
        <v>21069</v>
      </c>
      <c r="J3880" s="126" t="s">
        <v>26233</v>
      </c>
      <c r="K3880" s="9">
        <f>_xlfn.IFNA(VLOOKUP(Table5[[#This Row],[Section]],SubSill_Tier,2,FALSE),0)</f>
        <v>0</v>
      </c>
      <c r="L3880" s="9" t="str">
        <f t="shared" si="69"/>
        <v/>
      </c>
      <c r="M3880" s="205" t="str" cm="1">
        <f t="array" ref="M3880">_xlfn.IFS(NOT(ISERROR(VLOOKUP(Table5[[#This Row],[Section]],TB_notTB,1,FALSE))),"No",LEFT(Table5[[#This Row],[Section]],3)="ETB","PLS",LEFT(Table5[[#This Row],[Section]],1)="7","PDB",NOT(ISBLANK(Table5[[#This Row],[Section]])),"No")</f>
        <v>No</v>
      </c>
    </row>
    <row r="3881" spans="1:13" x14ac:dyDescent="0.25">
      <c r="A3881" s="126" t="s">
        <v>7394</v>
      </c>
      <c r="B3881" s="126" t="s">
        <v>13047</v>
      </c>
      <c r="C3881" s="126" t="s">
        <v>75</v>
      </c>
      <c r="D3881" s="127">
        <v>0.76900000000000002</v>
      </c>
      <c r="E3881" s="128">
        <v>362</v>
      </c>
      <c r="F3881" s="128">
        <v>189</v>
      </c>
      <c r="G3881" s="126" t="s">
        <v>13721</v>
      </c>
      <c r="H3881" s="126" t="s">
        <v>21068</v>
      </c>
      <c r="I3881" s="126" t="s">
        <v>21069</v>
      </c>
      <c r="J3881" s="126" t="s">
        <v>26233</v>
      </c>
      <c r="K3881" s="9">
        <f>_xlfn.IFNA(VLOOKUP(Table5[[#This Row],[Section]],SubSill_Tier,2,FALSE),0)</f>
        <v>0</v>
      </c>
      <c r="L3881" s="9" t="str">
        <f t="shared" si="69"/>
        <v/>
      </c>
      <c r="M3881" s="205" t="str" cm="1">
        <f t="array" ref="M3881">_xlfn.IFS(NOT(ISERROR(VLOOKUP(Table5[[#This Row],[Section]],TB_notTB,1,FALSE))),"No",LEFT(Table5[[#This Row],[Section]],3)="ETB","PLS",LEFT(Table5[[#This Row],[Section]],1)="7","PDB",NOT(ISBLANK(Table5[[#This Row],[Section]])),"No")</f>
        <v>No</v>
      </c>
    </row>
    <row r="3882" spans="1:13" x14ac:dyDescent="0.25">
      <c r="A3882" s="126" t="s">
        <v>7395</v>
      </c>
      <c r="B3882" s="126" t="s">
        <v>12601</v>
      </c>
      <c r="C3882" s="126" t="s">
        <v>75</v>
      </c>
      <c r="D3882" s="127">
        <v>0.97399999999999998</v>
      </c>
      <c r="E3882" s="128">
        <v>277</v>
      </c>
      <c r="F3882" s="128">
        <v>146</v>
      </c>
      <c r="G3882" s="126" t="s">
        <v>13721</v>
      </c>
      <c r="H3882" s="126" t="s">
        <v>21068</v>
      </c>
      <c r="I3882" s="126" t="s">
        <v>21069</v>
      </c>
      <c r="J3882" s="126" t="s">
        <v>26233</v>
      </c>
      <c r="K3882" s="9">
        <f>_xlfn.IFNA(VLOOKUP(Table5[[#This Row],[Section]],SubSill_Tier,2,FALSE),0)</f>
        <v>0</v>
      </c>
      <c r="L3882" s="9" t="str">
        <f t="shared" si="69"/>
        <v>Wall</v>
      </c>
      <c r="M3882" s="205" t="str" cm="1">
        <f t="array" ref="M3882">_xlfn.IFS(NOT(ISERROR(VLOOKUP(Table5[[#This Row],[Section]],TB_notTB,1,FALSE))),"No",LEFT(Table5[[#This Row],[Section]],3)="ETB","PLS",LEFT(Table5[[#This Row],[Section]],1)="7","PDB",NOT(ISBLANK(Table5[[#This Row],[Section]])),"No")</f>
        <v>No</v>
      </c>
    </row>
    <row r="3883" spans="1:13" x14ac:dyDescent="0.25">
      <c r="A3883" s="126" t="s">
        <v>7396</v>
      </c>
      <c r="B3883" s="126" t="s">
        <v>12602</v>
      </c>
      <c r="C3883" s="126" t="s">
        <v>75</v>
      </c>
      <c r="D3883" s="127">
        <v>1.194</v>
      </c>
      <c r="E3883" s="128">
        <v>328</v>
      </c>
      <c r="F3883" s="128">
        <v>169</v>
      </c>
      <c r="G3883" s="126" t="s">
        <v>13721</v>
      </c>
      <c r="H3883" s="126" t="s">
        <v>21068</v>
      </c>
      <c r="I3883" s="126" t="s">
        <v>21069</v>
      </c>
      <c r="J3883" s="126" t="s">
        <v>26233</v>
      </c>
      <c r="K3883" s="9">
        <f>_xlfn.IFNA(VLOOKUP(Table5[[#This Row],[Section]],SubSill_Tier,2,FALSE),0)</f>
        <v>0</v>
      </c>
      <c r="L3883" s="9" t="str">
        <f t="shared" si="69"/>
        <v>Wall</v>
      </c>
      <c r="M3883" s="205" t="str" cm="1">
        <f t="array" ref="M3883">_xlfn.IFS(NOT(ISERROR(VLOOKUP(Table5[[#This Row],[Section]],TB_notTB,1,FALSE))),"No",LEFT(Table5[[#This Row],[Section]],3)="ETB","PLS",LEFT(Table5[[#This Row],[Section]],1)="7","PDB",NOT(ISBLANK(Table5[[#This Row],[Section]])),"No")</f>
        <v>No</v>
      </c>
    </row>
    <row r="3884" spans="1:13" x14ac:dyDescent="0.25">
      <c r="A3884" s="126" t="s">
        <v>7397</v>
      </c>
      <c r="B3884" s="126" t="s">
        <v>29123</v>
      </c>
      <c r="C3884" s="126" t="s">
        <v>75</v>
      </c>
      <c r="D3884" s="127">
        <v>1.6319999999999999</v>
      </c>
      <c r="E3884" s="128">
        <v>430</v>
      </c>
      <c r="F3884" s="128">
        <v>219</v>
      </c>
      <c r="G3884" s="126" t="s">
        <v>13721</v>
      </c>
      <c r="H3884" s="126" t="s">
        <v>21068</v>
      </c>
      <c r="I3884" s="126" t="s">
        <v>21069</v>
      </c>
      <c r="J3884" s="126" t="s">
        <v>26233</v>
      </c>
      <c r="K3884" s="9">
        <f>_xlfn.IFNA(VLOOKUP(Table5[[#This Row],[Section]],SubSill_Tier,2,FALSE),0)</f>
        <v>0</v>
      </c>
      <c r="L3884" s="9" t="str">
        <f t="shared" si="69"/>
        <v/>
      </c>
      <c r="M3884" s="205" t="str" cm="1">
        <f t="array" ref="M3884">_xlfn.IFS(NOT(ISERROR(VLOOKUP(Table5[[#This Row],[Section]],TB_notTB,1,FALSE))),"No",LEFT(Table5[[#This Row],[Section]],3)="ETB","PLS",LEFT(Table5[[#This Row],[Section]],1)="7","PDB",NOT(ISBLANK(Table5[[#This Row],[Section]])),"No")</f>
        <v>No</v>
      </c>
    </row>
    <row r="3885" spans="1:13" x14ac:dyDescent="0.25">
      <c r="A3885" s="126" t="s">
        <v>7398</v>
      </c>
      <c r="B3885" s="126" t="s">
        <v>12877</v>
      </c>
      <c r="C3885" s="126" t="s">
        <v>75</v>
      </c>
      <c r="D3885" s="127">
        <v>0.437</v>
      </c>
      <c r="E3885" s="128">
        <v>219</v>
      </c>
      <c r="F3885" s="128">
        <v>219</v>
      </c>
      <c r="G3885" s="126" t="s">
        <v>13721</v>
      </c>
      <c r="H3885" s="126" t="s">
        <v>21068</v>
      </c>
      <c r="I3885" s="126" t="s">
        <v>21069</v>
      </c>
      <c r="J3885" s="126" t="s">
        <v>26281</v>
      </c>
      <c r="K3885" s="9">
        <f>_xlfn.IFNA(VLOOKUP(Table5[[#This Row],[Section]],SubSill_Tier,2,FALSE),0)</f>
        <v>0</v>
      </c>
      <c r="L3885" s="9" t="str">
        <f t="shared" si="69"/>
        <v/>
      </c>
      <c r="M3885" s="205" t="str" cm="1">
        <f t="array" ref="M3885">_xlfn.IFS(NOT(ISERROR(VLOOKUP(Table5[[#This Row],[Section]],TB_notTB,1,FALSE))),"No",LEFT(Table5[[#This Row],[Section]],3)="ETB","PLS",LEFT(Table5[[#This Row],[Section]],1)="7","PDB",NOT(ISBLANK(Table5[[#This Row],[Section]])),"No")</f>
        <v>No</v>
      </c>
    </row>
    <row r="3886" spans="1:13" x14ac:dyDescent="0.25">
      <c r="A3886" s="126" t="s">
        <v>7399</v>
      </c>
      <c r="B3886" s="126" t="s">
        <v>12878</v>
      </c>
      <c r="C3886" s="126" t="s">
        <v>75</v>
      </c>
      <c r="D3886" s="127">
        <v>0.314</v>
      </c>
      <c r="E3886" s="128">
        <v>160</v>
      </c>
      <c r="F3886" s="128">
        <v>160</v>
      </c>
      <c r="G3886" s="126" t="s">
        <v>13721</v>
      </c>
      <c r="H3886" s="126" t="s">
        <v>21068</v>
      </c>
      <c r="I3886" s="126" t="s">
        <v>21069</v>
      </c>
      <c r="J3886" s="126" t="s">
        <v>26233</v>
      </c>
      <c r="K3886" s="9">
        <f>_xlfn.IFNA(VLOOKUP(Table5[[#This Row],[Section]],SubSill_Tier,2,FALSE),0)</f>
        <v>0</v>
      </c>
      <c r="L3886" s="9" t="str">
        <f t="shared" si="69"/>
        <v/>
      </c>
      <c r="M3886" s="205" t="str" cm="1">
        <f t="array" ref="M3886">_xlfn.IFS(NOT(ISERROR(VLOOKUP(Table5[[#This Row],[Section]],TB_notTB,1,FALSE))),"No",LEFT(Table5[[#This Row],[Section]],3)="ETB","PLS",LEFT(Table5[[#This Row],[Section]],1)="7","PDB",NOT(ISBLANK(Table5[[#This Row],[Section]])),"No")</f>
        <v>No</v>
      </c>
    </row>
    <row r="3887" spans="1:13" x14ac:dyDescent="0.25">
      <c r="A3887" s="126" t="s">
        <v>7400</v>
      </c>
      <c r="B3887" s="126" t="s">
        <v>12603</v>
      </c>
      <c r="C3887" s="126" t="s">
        <v>75</v>
      </c>
      <c r="D3887" s="127">
        <v>0.19</v>
      </c>
      <c r="E3887" s="128">
        <v>100</v>
      </c>
      <c r="F3887" s="128">
        <v>100</v>
      </c>
      <c r="G3887" s="126" t="s">
        <v>13716</v>
      </c>
      <c r="H3887" s="126" t="s">
        <v>21094</v>
      </c>
      <c r="I3887" s="126" t="s">
        <v>21095</v>
      </c>
      <c r="J3887" s="126" t="s">
        <v>26233</v>
      </c>
      <c r="K3887" s="9">
        <f>_xlfn.IFNA(VLOOKUP(Table5[[#This Row],[Section]],SubSill_Tier,2,FALSE),0)</f>
        <v>0</v>
      </c>
      <c r="L3887" s="9" t="str">
        <f t="shared" si="69"/>
        <v/>
      </c>
      <c r="M3887" s="205" t="str" cm="1">
        <f t="array" ref="M3887">_xlfn.IFS(NOT(ISERROR(VLOOKUP(Table5[[#This Row],[Section]],TB_notTB,1,FALSE))),"No",LEFT(Table5[[#This Row],[Section]],3)="ETB","PLS",LEFT(Table5[[#This Row],[Section]],1)="7","PDB",NOT(ISBLANK(Table5[[#This Row],[Section]])),"No")</f>
        <v>No</v>
      </c>
    </row>
    <row r="3888" spans="1:13" x14ac:dyDescent="0.25">
      <c r="A3888" s="126" t="s">
        <v>7401</v>
      </c>
      <c r="B3888" s="126" t="s">
        <v>27925</v>
      </c>
      <c r="C3888" s="126" t="s">
        <v>75</v>
      </c>
      <c r="D3888" s="127">
        <v>0.69</v>
      </c>
      <c r="E3888" s="128">
        <v>259</v>
      </c>
      <c r="F3888" s="128">
        <v>259</v>
      </c>
      <c r="G3888" s="126" t="s">
        <v>13719</v>
      </c>
      <c r="H3888" s="126" t="s">
        <v>20128</v>
      </c>
      <c r="I3888" s="126" t="s">
        <v>20129</v>
      </c>
      <c r="J3888" s="126" t="s">
        <v>26235</v>
      </c>
      <c r="K3888" s="9">
        <f>_xlfn.IFNA(VLOOKUP(Table5[[#This Row],[Section]],SubSill_Tier,2,FALSE),0)</f>
        <v>0</v>
      </c>
      <c r="L3888" s="9" t="str">
        <f t="shared" si="69"/>
        <v/>
      </c>
      <c r="M3888" s="205" t="str" cm="1">
        <f t="array" ref="M3888">_xlfn.IFS(NOT(ISERROR(VLOOKUP(Table5[[#This Row],[Section]],TB_notTB,1,FALSE))),"No",LEFT(Table5[[#This Row],[Section]],3)="ETB","PLS",LEFT(Table5[[#This Row],[Section]],1)="7","PDB",NOT(ISBLANK(Table5[[#This Row],[Section]])),"No")</f>
        <v>No</v>
      </c>
    </row>
    <row r="3889" spans="1:13" x14ac:dyDescent="0.25">
      <c r="A3889" s="126" t="s">
        <v>1858</v>
      </c>
      <c r="B3889" s="126" t="s">
        <v>1859</v>
      </c>
      <c r="C3889" s="126" t="s">
        <v>75</v>
      </c>
      <c r="D3889" s="127">
        <v>0.34799999999999998</v>
      </c>
      <c r="E3889" s="128">
        <v>179</v>
      </c>
      <c r="F3889" s="128">
        <v>100</v>
      </c>
      <c r="G3889" s="126" t="s">
        <v>13712</v>
      </c>
      <c r="H3889" s="126" t="s">
        <v>20120</v>
      </c>
      <c r="I3889" s="126" t="s">
        <v>21055</v>
      </c>
      <c r="J3889" s="126" t="s">
        <v>26239</v>
      </c>
      <c r="K3889" s="9">
        <f>_xlfn.IFNA(VLOOKUP(Table5[[#This Row],[Section]],SubSill_Tier,2,FALSE),0)</f>
        <v>0</v>
      </c>
      <c r="L3889" s="9" t="str">
        <f t="shared" si="69"/>
        <v/>
      </c>
      <c r="M3889" s="205" t="str" cm="1">
        <f t="array" ref="M3889">_xlfn.IFS(NOT(ISERROR(VLOOKUP(Table5[[#This Row],[Section]],TB_notTB,1,FALSE))),"No",LEFT(Table5[[#This Row],[Section]],3)="ETB","PLS",LEFT(Table5[[#This Row],[Section]],1)="7","PDB",NOT(ISBLANK(Table5[[#This Row],[Section]])),"No")</f>
        <v>No</v>
      </c>
    </row>
    <row r="3890" spans="1:13" x14ac:dyDescent="0.25">
      <c r="A3890" s="126" t="s">
        <v>1860</v>
      </c>
      <c r="B3890" s="126" t="s">
        <v>1861</v>
      </c>
      <c r="C3890" s="126" t="s">
        <v>75</v>
      </c>
      <c r="D3890" s="127">
        <v>0.81599999999999995</v>
      </c>
      <c r="E3890" s="128">
        <v>322</v>
      </c>
      <c r="F3890" s="128">
        <v>100</v>
      </c>
      <c r="G3890" s="126" t="s">
        <v>13756</v>
      </c>
      <c r="H3890" s="126" t="s">
        <v>20179</v>
      </c>
      <c r="I3890" s="126" t="s">
        <v>20180</v>
      </c>
      <c r="J3890" s="126" t="s">
        <v>26232</v>
      </c>
      <c r="K3890" s="9">
        <f>_xlfn.IFNA(VLOOKUP(Table5[[#This Row],[Section]],SubSill_Tier,2,FALSE),0)</f>
        <v>0</v>
      </c>
      <c r="L3890" s="9" t="str">
        <f t="shared" si="69"/>
        <v/>
      </c>
      <c r="M3890" s="205" t="str" cm="1">
        <f t="array" ref="M3890">_xlfn.IFS(NOT(ISERROR(VLOOKUP(Table5[[#This Row],[Section]],TB_notTB,1,FALSE))),"No",LEFT(Table5[[#This Row],[Section]],3)="ETB","PLS",LEFT(Table5[[#This Row],[Section]],1)="7","PDB",NOT(ISBLANK(Table5[[#This Row],[Section]])),"No")</f>
        <v>No</v>
      </c>
    </row>
    <row r="3891" spans="1:13" x14ac:dyDescent="0.25">
      <c r="A3891" s="126" t="s">
        <v>1862</v>
      </c>
      <c r="B3891" s="126" t="s">
        <v>1863</v>
      </c>
      <c r="C3891" s="126" t="s">
        <v>75</v>
      </c>
      <c r="D3891" s="127">
        <v>0.58199999999999996</v>
      </c>
      <c r="E3891" s="128">
        <v>275</v>
      </c>
      <c r="F3891" s="128">
        <v>100</v>
      </c>
      <c r="G3891" s="126" t="s">
        <v>13756</v>
      </c>
      <c r="H3891" s="126" t="s">
        <v>20179</v>
      </c>
      <c r="I3891" s="126" t="s">
        <v>20180</v>
      </c>
      <c r="J3891" s="126" t="s">
        <v>26232</v>
      </c>
      <c r="K3891" s="9">
        <f>_xlfn.IFNA(VLOOKUP(Table5[[#This Row],[Section]],SubSill_Tier,2,FALSE),0)</f>
        <v>0</v>
      </c>
      <c r="L3891" s="9" t="str">
        <f t="shared" si="69"/>
        <v/>
      </c>
      <c r="M3891" s="205" t="str" cm="1">
        <f t="array" ref="M3891">_xlfn.IFS(NOT(ISERROR(VLOOKUP(Table5[[#This Row],[Section]],TB_notTB,1,FALSE))),"No",LEFT(Table5[[#This Row],[Section]],3)="ETB","PLS",LEFT(Table5[[#This Row],[Section]],1)="7","PDB",NOT(ISBLANK(Table5[[#This Row],[Section]])),"No")</f>
        <v>No</v>
      </c>
    </row>
    <row r="3892" spans="1:13" x14ac:dyDescent="0.25">
      <c r="A3892" s="126" t="s">
        <v>1864</v>
      </c>
      <c r="B3892" s="126" t="s">
        <v>1865</v>
      </c>
      <c r="C3892" s="126" t="s">
        <v>75</v>
      </c>
      <c r="D3892" s="127">
        <v>1.9159999999999999</v>
      </c>
      <c r="E3892" s="128">
        <v>708</v>
      </c>
      <c r="F3892" s="128">
        <v>206</v>
      </c>
      <c r="G3892" s="126" t="s">
        <v>13756</v>
      </c>
      <c r="H3892" s="126" t="s">
        <v>20179</v>
      </c>
      <c r="I3892" s="126" t="s">
        <v>20180</v>
      </c>
      <c r="J3892" s="126" t="s">
        <v>26232</v>
      </c>
      <c r="K3892" s="9">
        <f>_xlfn.IFNA(VLOOKUP(Table5[[#This Row],[Section]],SubSill_Tier,2,FALSE),0)</f>
        <v>0</v>
      </c>
      <c r="L3892" s="9" t="str">
        <f t="shared" si="69"/>
        <v/>
      </c>
      <c r="M3892" s="205" t="str" cm="1">
        <f t="array" ref="M3892">_xlfn.IFS(NOT(ISERROR(VLOOKUP(Table5[[#This Row],[Section]],TB_notTB,1,FALSE))),"No",LEFT(Table5[[#This Row],[Section]],3)="ETB","PLS",LEFT(Table5[[#This Row],[Section]],1)="7","PDB",NOT(ISBLANK(Table5[[#This Row],[Section]])),"No")</f>
        <v>No</v>
      </c>
    </row>
    <row r="3893" spans="1:13" x14ac:dyDescent="0.25">
      <c r="A3893" s="126" t="s">
        <v>15010</v>
      </c>
      <c r="B3893" s="126" t="s">
        <v>15011</v>
      </c>
      <c r="C3893" s="126" t="s">
        <v>75</v>
      </c>
      <c r="D3893" s="127">
        <v>0.114</v>
      </c>
      <c r="E3893" s="128">
        <v>100</v>
      </c>
      <c r="F3893" s="128">
        <v>100</v>
      </c>
      <c r="G3893" s="126" t="s">
        <v>14945</v>
      </c>
      <c r="H3893" s="126" t="s">
        <v>20255</v>
      </c>
      <c r="I3893" s="126" t="s">
        <v>21156</v>
      </c>
      <c r="J3893" s="126" t="s">
        <v>26278</v>
      </c>
      <c r="K3893" s="9">
        <f>_xlfn.IFNA(VLOOKUP(Table5[[#This Row],[Section]],SubSill_Tier,2,FALSE),0)</f>
        <v>0</v>
      </c>
      <c r="L3893" s="9" t="str">
        <f t="shared" si="69"/>
        <v/>
      </c>
      <c r="M3893" s="205" t="str" cm="1">
        <f t="array" ref="M3893">_xlfn.IFS(NOT(ISERROR(VLOOKUP(Table5[[#This Row],[Section]],TB_notTB,1,FALSE))),"No",LEFT(Table5[[#This Row],[Section]],3)="ETB","PLS",LEFT(Table5[[#This Row],[Section]],1)="7","PDB",NOT(ISBLANK(Table5[[#This Row],[Section]])),"No")</f>
        <v>No</v>
      </c>
    </row>
    <row r="3894" spans="1:13" x14ac:dyDescent="0.25">
      <c r="A3894" s="126" t="s">
        <v>1866</v>
      </c>
      <c r="B3894" s="126" t="s">
        <v>1867</v>
      </c>
      <c r="C3894" s="126" t="s">
        <v>75</v>
      </c>
      <c r="D3894" s="127">
        <v>2.1339999999999999</v>
      </c>
      <c r="E3894" s="128">
        <v>551</v>
      </c>
      <c r="F3894" s="128">
        <v>127</v>
      </c>
      <c r="G3894" s="126" t="s">
        <v>13756</v>
      </c>
      <c r="H3894" s="126" t="s">
        <v>20179</v>
      </c>
      <c r="I3894" s="126" t="s">
        <v>20180</v>
      </c>
      <c r="J3894" s="126" t="s">
        <v>26232</v>
      </c>
      <c r="K3894" s="9">
        <f>_xlfn.IFNA(VLOOKUP(Table5[[#This Row],[Section]],SubSill_Tier,2,FALSE),0)</f>
        <v>0</v>
      </c>
      <c r="L3894" s="9" t="str">
        <f t="shared" si="69"/>
        <v/>
      </c>
      <c r="M3894" s="205" t="str" cm="1">
        <f t="array" ref="M3894">_xlfn.IFS(NOT(ISERROR(VLOOKUP(Table5[[#This Row],[Section]],TB_notTB,1,FALSE))),"No",LEFT(Table5[[#This Row],[Section]],3)="ETB","PLS",LEFT(Table5[[#This Row],[Section]],1)="7","PDB",NOT(ISBLANK(Table5[[#This Row],[Section]])),"No")</f>
        <v>No</v>
      </c>
    </row>
    <row r="3895" spans="1:13" x14ac:dyDescent="0.25">
      <c r="A3895" s="126" t="s">
        <v>15012</v>
      </c>
      <c r="B3895" s="126" t="s">
        <v>15013</v>
      </c>
      <c r="C3895" s="126" t="s">
        <v>75</v>
      </c>
      <c r="D3895" s="127">
        <v>0.28100000000000003</v>
      </c>
      <c r="E3895" s="128">
        <v>164</v>
      </c>
      <c r="F3895" s="128">
        <v>100</v>
      </c>
      <c r="G3895" s="126" t="s">
        <v>14821</v>
      </c>
      <c r="H3895" s="126" t="s">
        <v>20211</v>
      </c>
      <c r="I3895" s="126" t="s">
        <v>21127</v>
      </c>
      <c r="J3895" s="126" t="s">
        <v>26269</v>
      </c>
      <c r="K3895" s="9">
        <f>_xlfn.IFNA(VLOOKUP(Table5[[#This Row],[Section]],SubSill_Tier,2,FALSE),0)</f>
        <v>0</v>
      </c>
      <c r="L3895" s="9" t="str">
        <f t="shared" si="69"/>
        <v/>
      </c>
      <c r="M3895" s="205" t="str" cm="1">
        <f t="array" ref="M3895">_xlfn.IFS(NOT(ISERROR(VLOOKUP(Table5[[#This Row],[Section]],TB_notTB,1,FALSE))),"No",LEFT(Table5[[#This Row],[Section]],3)="ETB","PLS",LEFT(Table5[[#This Row],[Section]],1)="7","PDB",NOT(ISBLANK(Table5[[#This Row],[Section]])),"No")</f>
        <v>No</v>
      </c>
    </row>
    <row r="3896" spans="1:13" x14ac:dyDescent="0.25">
      <c r="A3896" s="126" t="s">
        <v>7402</v>
      </c>
      <c r="B3896" s="126" t="s">
        <v>7403</v>
      </c>
      <c r="C3896" s="126" t="s">
        <v>75</v>
      </c>
      <c r="D3896" s="127">
        <v>1.056</v>
      </c>
      <c r="E3896" s="128">
        <v>397</v>
      </c>
      <c r="F3896" s="128">
        <v>116</v>
      </c>
      <c r="G3896" s="126" t="s">
        <v>13721</v>
      </c>
      <c r="H3896" s="126" t="s">
        <v>20121</v>
      </c>
      <c r="I3896" s="126" t="s">
        <v>20122</v>
      </c>
      <c r="J3896" s="126" t="s">
        <v>26234</v>
      </c>
      <c r="K3896" s="9">
        <f>_xlfn.IFNA(VLOOKUP(Table5[[#This Row],[Section]],SubSill_Tier,2,FALSE),0)</f>
        <v>0</v>
      </c>
      <c r="L3896" s="9" t="str">
        <f t="shared" si="69"/>
        <v/>
      </c>
      <c r="M3896" s="205" t="str" cm="1">
        <f t="array" ref="M3896">_xlfn.IFS(NOT(ISERROR(VLOOKUP(Table5[[#This Row],[Section]],TB_notTB,1,FALSE))),"No",LEFT(Table5[[#This Row],[Section]],3)="ETB","PLS",LEFT(Table5[[#This Row],[Section]],1)="7","PDB",NOT(ISBLANK(Table5[[#This Row],[Section]])),"No")</f>
        <v>No</v>
      </c>
    </row>
    <row r="3897" spans="1:13" x14ac:dyDescent="0.25">
      <c r="A3897" s="126" t="s">
        <v>7404</v>
      </c>
      <c r="B3897" s="126" t="s">
        <v>12604</v>
      </c>
      <c r="C3897" s="126" t="s">
        <v>75</v>
      </c>
      <c r="D3897" s="127">
        <v>1.393</v>
      </c>
      <c r="E3897" s="128">
        <v>498</v>
      </c>
      <c r="F3897" s="128">
        <v>160</v>
      </c>
      <c r="G3897" s="126" t="s">
        <v>13724</v>
      </c>
      <c r="H3897" s="126" t="s">
        <v>21063</v>
      </c>
      <c r="I3897" s="126" t="s">
        <v>21064</v>
      </c>
      <c r="J3897" s="126" t="s">
        <v>26233</v>
      </c>
      <c r="K3897" s="9">
        <f>_xlfn.IFNA(VLOOKUP(Table5[[#This Row],[Section]],SubSill_Tier,2,FALSE),0)</f>
        <v>0</v>
      </c>
      <c r="L3897" s="9" t="str">
        <f t="shared" si="69"/>
        <v>Wall</v>
      </c>
      <c r="M3897" s="205" t="str" cm="1">
        <f t="array" ref="M3897">_xlfn.IFS(NOT(ISERROR(VLOOKUP(Table5[[#This Row],[Section]],TB_notTB,1,FALSE))),"No",LEFT(Table5[[#This Row],[Section]],3)="ETB","PLS",LEFT(Table5[[#This Row],[Section]],1)="7","PDB",NOT(ISBLANK(Table5[[#This Row],[Section]])),"No")</f>
        <v>No</v>
      </c>
    </row>
    <row r="3898" spans="1:13" x14ac:dyDescent="0.25">
      <c r="A3898" s="126" t="s">
        <v>7405</v>
      </c>
      <c r="B3898" s="126" t="s">
        <v>7406</v>
      </c>
      <c r="C3898" s="126" t="s">
        <v>75</v>
      </c>
      <c r="D3898" s="127">
        <v>2.613</v>
      </c>
      <c r="E3898" s="128">
        <v>768</v>
      </c>
      <c r="F3898" s="128">
        <v>384</v>
      </c>
      <c r="G3898" s="126" t="s">
        <v>13724</v>
      </c>
      <c r="H3898" s="126" t="s">
        <v>21063</v>
      </c>
      <c r="I3898" s="126" t="s">
        <v>21064</v>
      </c>
      <c r="J3898" s="126" t="s">
        <v>26233</v>
      </c>
      <c r="K3898" s="9">
        <f>_xlfn.IFNA(VLOOKUP(Table5[[#This Row],[Section]],SubSill_Tier,2,FALSE),0)</f>
        <v>0</v>
      </c>
      <c r="L3898" s="9" t="str">
        <f t="shared" si="69"/>
        <v>Wall</v>
      </c>
      <c r="M3898" s="205" t="str" cm="1">
        <f t="array" ref="M3898">_xlfn.IFS(NOT(ISERROR(VLOOKUP(Table5[[#This Row],[Section]],TB_notTB,1,FALSE))),"No",LEFT(Table5[[#This Row],[Section]],3)="ETB","PLS",LEFT(Table5[[#This Row],[Section]],1)="7","PDB",NOT(ISBLANK(Table5[[#This Row],[Section]])),"No")</f>
        <v>No</v>
      </c>
    </row>
    <row r="3899" spans="1:13" x14ac:dyDescent="0.25">
      <c r="A3899" s="126" t="s">
        <v>7407</v>
      </c>
      <c r="B3899" s="126" t="s">
        <v>7408</v>
      </c>
      <c r="C3899" s="126" t="s">
        <v>75</v>
      </c>
      <c r="D3899" s="127">
        <v>1.9390000000000001</v>
      </c>
      <c r="E3899" s="128">
        <v>632</v>
      </c>
      <c r="F3899" s="128">
        <v>166</v>
      </c>
      <c r="G3899" s="126" t="s">
        <v>13724</v>
      </c>
      <c r="H3899" s="126" t="s">
        <v>21063</v>
      </c>
      <c r="I3899" s="126" t="s">
        <v>21064</v>
      </c>
      <c r="J3899" s="126" t="s">
        <v>26233</v>
      </c>
      <c r="K3899" s="9">
        <f>_xlfn.IFNA(VLOOKUP(Table5[[#This Row],[Section]],SubSill_Tier,2,FALSE),0)</f>
        <v>0</v>
      </c>
      <c r="L3899" s="9" t="str">
        <f t="shared" si="69"/>
        <v>Wall</v>
      </c>
      <c r="M3899" s="205" t="str" cm="1">
        <f t="array" ref="M3899">_xlfn.IFS(NOT(ISERROR(VLOOKUP(Table5[[#This Row],[Section]],TB_notTB,1,FALSE))),"No",LEFT(Table5[[#This Row],[Section]],3)="ETB","PLS",LEFT(Table5[[#This Row],[Section]],1)="7","PDB",NOT(ISBLANK(Table5[[#This Row],[Section]])),"No")</f>
        <v>No</v>
      </c>
    </row>
    <row r="3900" spans="1:13" x14ac:dyDescent="0.25">
      <c r="A3900" s="126" t="s">
        <v>7409</v>
      </c>
      <c r="B3900" s="126" t="s">
        <v>12605</v>
      </c>
      <c r="C3900" s="126" t="s">
        <v>75</v>
      </c>
      <c r="D3900" s="127">
        <v>1.4279999999999999</v>
      </c>
      <c r="E3900" s="128">
        <v>514</v>
      </c>
      <c r="F3900" s="128">
        <v>185</v>
      </c>
      <c r="G3900" s="126" t="s">
        <v>13724</v>
      </c>
      <c r="H3900" s="126" t="s">
        <v>21063</v>
      </c>
      <c r="I3900" s="126" t="s">
        <v>21064</v>
      </c>
      <c r="J3900" s="126" t="s">
        <v>26233</v>
      </c>
      <c r="K3900" s="9">
        <f>_xlfn.IFNA(VLOOKUP(Table5[[#This Row],[Section]],SubSill_Tier,2,FALSE),0)</f>
        <v>0</v>
      </c>
      <c r="L3900" s="9" t="str">
        <f t="shared" si="69"/>
        <v>Wall</v>
      </c>
      <c r="M3900" s="205" t="str" cm="1">
        <f t="array" ref="M3900">_xlfn.IFS(NOT(ISERROR(VLOOKUP(Table5[[#This Row],[Section]],TB_notTB,1,FALSE))),"No",LEFT(Table5[[#This Row],[Section]],3)="ETB","PLS",LEFT(Table5[[#This Row],[Section]],1)="7","PDB",NOT(ISBLANK(Table5[[#This Row],[Section]])),"No")</f>
        <v>No</v>
      </c>
    </row>
    <row r="3901" spans="1:13" x14ac:dyDescent="0.25">
      <c r="A3901" s="126" t="s">
        <v>7410</v>
      </c>
      <c r="B3901" s="126" t="s">
        <v>7411</v>
      </c>
      <c r="C3901" s="126" t="s">
        <v>75</v>
      </c>
      <c r="D3901" s="127">
        <v>1.24</v>
      </c>
      <c r="E3901" s="128">
        <v>291</v>
      </c>
      <c r="F3901" s="128">
        <v>100</v>
      </c>
      <c r="G3901" s="126" t="s">
        <v>13724</v>
      </c>
      <c r="H3901" s="126" t="s">
        <v>21063</v>
      </c>
      <c r="I3901" s="126" t="s">
        <v>21064</v>
      </c>
      <c r="J3901" s="126" t="s">
        <v>26233</v>
      </c>
      <c r="K3901" s="9">
        <f>_xlfn.IFNA(VLOOKUP(Table5[[#This Row],[Section]],SubSill_Tier,2,FALSE),0)</f>
        <v>0</v>
      </c>
      <c r="L3901" s="9" t="str">
        <f t="shared" si="69"/>
        <v>Wall</v>
      </c>
      <c r="M3901" s="205" t="str" cm="1">
        <f t="array" ref="M3901">_xlfn.IFS(NOT(ISERROR(VLOOKUP(Table5[[#This Row],[Section]],TB_notTB,1,FALSE))),"No",LEFT(Table5[[#This Row],[Section]],3)="ETB","PLS",LEFT(Table5[[#This Row],[Section]],1)="7","PDB",NOT(ISBLANK(Table5[[#This Row],[Section]])),"No")</f>
        <v>No</v>
      </c>
    </row>
    <row r="3902" spans="1:13" x14ac:dyDescent="0.25">
      <c r="A3902" s="126" t="s">
        <v>7412</v>
      </c>
      <c r="B3902" s="126" t="s">
        <v>7413</v>
      </c>
      <c r="C3902" s="126" t="s">
        <v>75</v>
      </c>
      <c r="D3902" s="127">
        <v>1.232</v>
      </c>
      <c r="E3902" s="128">
        <v>291</v>
      </c>
      <c r="F3902" s="128">
        <v>100</v>
      </c>
      <c r="G3902" s="126" t="s">
        <v>13724</v>
      </c>
      <c r="H3902" s="126" t="s">
        <v>21063</v>
      </c>
      <c r="I3902" s="126" t="s">
        <v>21064</v>
      </c>
      <c r="J3902" s="126" t="s">
        <v>26233</v>
      </c>
      <c r="K3902" s="9">
        <f>_xlfn.IFNA(VLOOKUP(Table5[[#This Row],[Section]],SubSill_Tier,2,FALSE),0)</f>
        <v>0</v>
      </c>
      <c r="L3902" s="9" t="str">
        <f t="shared" si="69"/>
        <v>Wall</v>
      </c>
      <c r="M3902" s="205" t="str" cm="1">
        <f t="array" ref="M3902">_xlfn.IFS(NOT(ISERROR(VLOOKUP(Table5[[#This Row],[Section]],TB_notTB,1,FALSE))),"No",LEFT(Table5[[#This Row],[Section]],3)="ETB","PLS",LEFT(Table5[[#This Row],[Section]],1)="7","PDB",NOT(ISBLANK(Table5[[#This Row],[Section]])),"No")</f>
        <v>No</v>
      </c>
    </row>
    <row r="3903" spans="1:13" x14ac:dyDescent="0.25">
      <c r="A3903" s="126" t="s">
        <v>7414</v>
      </c>
      <c r="B3903" s="126" t="s">
        <v>8729</v>
      </c>
      <c r="C3903" s="126" t="s">
        <v>75</v>
      </c>
      <c r="D3903" s="127">
        <v>1.054</v>
      </c>
      <c r="E3903" s="128">
        <v>202</v>
      </c>
      <c r="F3903" s="128">
        <v>202</v>
      </c>
      <c r="G3903" s="126" t="s">
        <v>13719</v>
      </c>
      <c r="H3903" s="126" t="s">
        <v>20128</v>
      </c>
      <c r="I3903" s="126" t="s">
        <v>20129</v>
      </c>
      <c r="J3903" s="126" t="s">
        <v>26242</v>
      </c>
      <c r="K3903" s="9">
        <f>_xlfn.IFNA(VLOOKUP(Table5[[#This Row],[Section]],SubSill_Tier,2,FALSE),0)</f>
        <v>0</v>
      </c>
      <c r="L3903" s="9" t="str">
        <f t="shared" si="69"/>
        <v/>
      </c>
      <c r="M3903" s="205" t="str" cm="1">
        <f t="array" ref="M3903">_xlfn.IFS(NOT(ISERROR(VLOOKUP(Table5[[#This Row],[Section]],TB_notTB,1,FALSE))),"No",LEFT(Table5[[#This Row],[Section]],3)="ETB","PLS",LEFT(Table5[[#This Row],[Section]],1)="7","PDB",NOT(ISBLANK(Table5[[#This Row],[Section]])),"No")</f>
        <v>No</v>
      </c>
    </row>
    <row r="3904" spans="1:13" x14ac:dyDescent="0.25">
      <c r="A3904" s="126" t="s">
        <v>7415</v>
      </c>
      <c r="B3904" s="126" t="s">
        <v>12606</v>
      </c>
      <c r="C3904" s="126" t="s">
        <v>75</v>
      </c>
      <c r="D3904" s="127">
        <v>1.149</v>
      </c>
      <c r="E3904" s="128">
        <v>368</v>
      </c>
      <c r="F3904" s="128">
        <v>145</v>
      </c>
      <c r="G3904" s="126" t="s">
        <v>13724</v>
      </c>
      <c r="H3904" s="126" t="s">
        <v>21063</v>
      </c>
      <c r="I3904" s="126" t="s">
        <v>21064</v>
      </c>
      <c r="J3904" s="126" t="s">
        <v>26233</v>
      </c>
      <c r="K3904" s="9">
        <f>_xlfn.IFNA(VLOOKUP(Table5[[#This Row],[Section]],SubSill_Tier,2,FALSE),0)</f>
        <v>0</v>
      </c>
      <c r="L3904" s="9" t="str">
        <f t="shared" si="69"/>
        <v>Wall</v>
      </c>
      <c r="M3904" s="205" t="str" cm="1">
        <f t="array" ref="M3904">_xlfn.IFS(NOT(ISERROR(VLOOKUP(Table5[[#This Row],[Section]],TB_notTB,1,FALSE))),"No",LEFT(Table5[[#This Row],[Section]],3)="ETB","PLS",LEFT(Table5[[#This Row],[Section]],1)="7","PDB",NOT(ISBLANK(Table5[[#This Row],[Section]])),"No")</f>
        <v>No</v>
      </c>
    </row>
    <row r="3905" spans="1:13" x14ac:dyDescent="0.25">
      <c r="A3905" s="126" t="s">
        <v>7416</v>
      </c>
      <c r="B3905" s="126" t="s">
        <v>7417</v>
      </c>
      <c r="C3905" s="126" t="s">
        <v>75</v>
      </c>
      <c r="D3905" s="127">
        <v>1.605</v>
      </c>
      <c r="E3905" s="128">
        <v>327</v>
      </c>
      <c r="F3905" s="128">
        <v>123</v>
      </c>
      <c r="G3905" s="126" t="s">
        <v>13724</v>
      </c>
      <c r="H3905" s="126" t="s">
        <v>21063</v>
      </c>
      <c r="I3905" s="126" t="s">
        <v>21064</v>
      </c>
      <c r="J3905" s="126" t="s">
        <v>26233</v>
      </c>
      <c r="K3905" s="9">
        <f>_xlfn.IFNA(VLOOKUP(Table5[[#This Row],[Section]],SubSill_Tier,2,FALSE),0)</f>
        <v>0</v>
      </c>
      <c r="L3905" s="9" t="str">
        <f t="shared" si="69"/>
        <v>Wall</v>
      </c>
      <c r="M3905" s="205" t="str" cm="1">
        <f t="array" ref="M3905">_xlfn.IFS(NOT(ISERROR(VLOOKUP(Table5[[#This Row],[Section]],TB_notTB,1,FALSE))),"No",LEFT(Table5[[#This Row],[Section]],3)="ETB","PLS",LEFT(Table5[[#This Row],[Section]],1)="7","PDB",NOT(ISBLANK(Table5[[#This Row],[Section]])),"No")</f>
        <v>No</v>
      </c>
    </row>
    <row r="3906" spans="1:13" x14ac:dyDescent="0.25">
      <c r="A3906" s="126" t="s">
        <v>7418</v>
      </c>
      <c r="B3906" s="126" t="s">
        <v>7419</v>
      </c>
      <c r="C3906" s="126" t="s">
        <v>75</v>
      </c>
      <c r="D3906" s="127">
        <v>1.7030000000000001</v>
      </c>
      <c r="E3906" s="128">
        <v>578</v>
      </c>
      <c r="F3906" s="128">
        <v>164</v>
      </c>
      <c r="G3906" s="126" t="s">
        <v>13724</v>
      </c>
      <c r="H3906" s="126" t="s">
        <v>21063</v>
      </c>
      <c r="I3906" s="126" t="s">
        <v>21064</v>
      </c>
      <c r="J3906" s="126" t="s">
        <v>26233</v>
      </c>
      <c r="K3906" s="9">
        <f>_xlfn.IFNA(VLOOKUP(Table5[[#This Row],[Section]],SubSill_Tier,2,FALSE),0)</f>
        <v>0</v>
      </c>
      <c r="L3906" s="9" t="str">
        <f t="shared" ref="L3906:L3969" si="70">IFERROR(IF(LEFT(G3906,2)="AI",IF(_xlfn.NUMBERVALUE(IFERROR(LEFT(IF(ISERROR(FIND("X",UPPER(B3906))),UPPER(B3906),RIGHT(UPPER(B3906),LEN(UPPER(B3906))-FIND("~",SUBSTITUTE(UPPER(B3906),"X","~",LEN(UPPER(B3906))-LEN(SUBSTITUTE(UPPER(B3906),"X","")))))),FIND(" ",IF(ISERROR(FIND("X",UPPER(B3906))),UPPER(B3906),RIGHT(UPPER(B3906),LEN(UPPER(B3906))-FIND("~",SUBSTITUTE(UPPER(B3906),"X","~",LEN(UPPER(B3906))-LEN(SUBSTITUTE(UPPER(B3906),"X","")))))),1)-1),IF(ISERROR(FIND("X",UPPER(B3906))),UPPER(B3906),RIGHT(UPPER(B3906),LEN(UPPER(B3906))-FIND("~",SUBSTITUTE(UPPER(B3906),"X","~",LEN(UPPER(B3906))-LEN(SUBSTITUTE(UPPER(B3906),"X",""))))))),".")&gt;=5,"Wall",""),""),"")</f>
        <v>Wall</v>
      </c>
      <c r="M3906" s="205" t="str" cm="1">
        <f t="array" ref="M3906">_xlfn.IFS(NOT(ISERROR(VLOOKUP(Table5[[#This Row],[Section]],TB_notTB,1,FALSE))),"No",LEFT(Table5[[#This Row],[Section]],3)="ETB","PLS",LEFT(Table5[[#This Row],[Section]],1)="7","PDB",NOT(ISBLANK(Table5[[#This Row],[Section]])),"No")</f>
        <v>No</v>
      </c>
    </row>
    <row r="3907" spans="1:13" x14ac:dyDescent="0.25">
      <c r="A3907" s="126" t="s">
        <v>7420</v>
      </c>
      <c r="B3907" s="126" t="s">
        <v>7421</v>
      </c>
      <c r="C3907" s="126" t="s">
        <v>75</v>
      </c>
      <c r="D3907" s="127">
        <v>2.4969999999999999</v>
      </c>
      <c r="E3907" s="128">
        <v>414</v>
      </c>
      <c r="F3907" s="128">
        <v>155</v>
      </c>
      <c r="G3907" s="126" t="s">
        <v>13724</v>
      </c>
      <c r="H3907" s="126" t="s">
        <v>21063</v>
      </c>
      <c r="I3907" s="126" t="s">
        <v>21064</v>
      </c>
      <c r="J3907" s="126" t="s">
        <v>26233</v>
      </c>
      <c r="K3907" s="9">
        <f>_xlfn.IFNA(VLOOKUP(Table5[[#This Row],[Section]],SubSill_Tier,2,FALSE),0)</f>
        <v>0</v>
      </c>
      <c r="L3907" s="9" t="str">
        <f t="shared" si="70"/>
        <v>Wall</v>
      </c>
      <c r="M3907" s="205" t="str" cm="1">
        <f t="array" ref="M3907">_xlfn.IFS(NOT(ISERROR(VLOOKUP(Table5[[#This Row],[Section]],TB_notTB,1,FALSE))),"No",LEFT(Table5[[#This Row],[Section]],3)="ETB","PLS",LEFT(Table5[[#This Row],[Section]],1)="7","PDB",NOT(ISBLANK(Table5[[#This Row],[Section]])),"No")</f>
        <v>No</v>
      </c>
    </row>
    <row r="3908" spans="1:13" x14ac:dyDescent="0.25">
      <c r="A3908" s="126" t="s">
        <v>7422</v>
      </c>
      <c r="B3908" s="126" t="s">
        <v>7423</v>
      </c>
      <c r="C3908" s="126" t="s">
        <v>75</v>
      </c>
      <c r="D3908" s="127">
        <v>2.9750000000000001</v>
      </c>
      <c r="E3908" s="128">
        <v>751</v>
      </c>
      <c r="F3908" s="128">
        <v>160</v>
      </c>
      <c r="G3908" s="126" t="s">
        <v>13724</v>
      </c>
      <c r="H3908" s="126" t="s">
        <v>21063</v>
      </c>
      <c r="I3908" s="126" t="s">
        <v>21064</v>
      </c>
      <c r="J3908" s="126" t="s">
        <v>26233</v>
      </c>
      <c r="K3908" s="9">
        <f>_xlfn.IFNA(VLOOKUP(Table5[[#This Row],[Section]],SubSill_Tier,2,FALSE),0)</f>
        <v>0</v>
      </c>
      <c r="L3908" s="9" t="str">
        <f t="shared" si="70"/>
        <v>Wall</v>
      </c>
      <c r="M3908" s="205" t="str" cm="1">
        <f t="array" ref="M3908">_xlfn.IFS(NOT(ISERROR(VLOOKUP(Table5[[#This Row],[Section]],TB_notTB,1,FALSE))),"No",LEFT(Table5[[#This Row],[Section]],3)="ETB","PLS",LEFT(Table5[[#This Row],[Section]],1)="7","PDB",NOT(ISBLANK(Table5[[#This Row],[Section]])),"No")</f>
        <v>No</v>
      </c>
    </row>
    <row r="3909" spans="1:13" x14ac:dyDescent="0.25">
      <c r="A3909" s="126" t="s">
        <v>7424</v>
      </c>
      <c r="B3909" s="126" t="s">
        <v>12607</v>
      </c>
      <c r="C3909" s="126" t="s">
        <v>75</v>
      </c>
      <c r="D3909" s="127">
        <v>1.115</v>
      </c>
      <c r="E3909" s="128">
        <v>273</v>
      </c>
      <c r="F3909" s="128">
        <v>100</v>
      </c>
      <c r="G3909" s="126" t="s">
        <v>13724</v>
      </c>
      <c r="H3909" s="126" t="s">
        <v>21063</v>
      </c>
      <c r="I3909" s="126" t="s">
        <v>21064</v>
      </c>
      <c r="J3909" s="126" t="s">
        <v>26233</v>
      </c>
      <c r="K3909" s="9">
        <f>_xlfn.IFNA(VLOOKUP(Table5[[#This Row],[Section]],SubSill_Tier,2,FALSE),0)</f>
        <v>0</v>
      </c>
      <c r="L3909" s="9" t="str">
        <f t="shared" si="70"/>
        <v>Wall</v>
      </c>
      <c r="M3909" s="205" t="str" cm="1">
        <f t="array" ref="M3909">_xlfn.IFS(NOT(ISERROR(VLOOKUP(Table5[[#This Row],[Section]],TB_notTB,1,FALSE))),"No",LEFT(Table5[[#This Row],[Section]],3)="ETB","PLS",LEFT(Table5[[#This Row],[Section]],1)="7","PDB",NOT(ISBLANK(Table5[[#This Row],[Section]])),"No")</f>
        <v>No</v>
      </c>
    </row>
    <row r="3910" spans="1:13" x14ac:dyDescent="0.25">
      <c r="A3910" s="126" t="s">
        <v>7425</v>
      </c>
      <c r="B3910" s="126" t="s">
        <v>12608</v>
      </c>
      <c r="C3910" s="126" t="s">
        <v>75</v>
      </c>
      <c r="D3910" s="127">
        <v>1.796</v>
      </c>
      <c r="E3910" s="128">
        <v>604</v>
      </c>
      <c r="F3910" s="128">
        <v>193</v>
      </c>
      <c r="G3910" s="126" t="s">
        <v>13724</v>
      </c>
      <c r="H3910" s="126" t="s">
        <v>21063</v>
      </c>
      <c r="I3910" s="126" t="s">
        <v>21064</v>
      </c>
      <c r="J3910" s="126" t="s">
        <v>26233</v>
      </c>
      <c r="K3910" s="9">
        <f>_xlfn.IFNA(VLOOKUP(Table5[[#This Row],[Section]],SubSill_Tier,2,FALSE),0)</f>
        <v>0</v>
      </c>
      <c r="L3910" s="9" t="str">
        <f t="shared" si="70"/>
        <v>Wall</v>
      </c>
      <c r="M3910" s="205" t="str" cm="1">
        <f t="array" ref="M3910">_xlfn.IFS(NOT(ISERROR(VLOOKUP(Table5[[#This Row],[Section]],TB_notTB,1,FALSE))),"No",LEFT(Table5[[#This Row],[Section]],3)="ETB","PLS",LEFT(Table5[[#This Row],[Section]],1)="7","PDB",NOT(ISBLANK(Table5[[#This Row],[Section]])),"No")</f>
        <v>No</v>
      </c>
    </row>
    <row r="3911" spans="1:13" x14ac:dyDescent="0.25">
      <c r="A3911" s="126" t="s">
        <v>7426</v>
      </c>
      <c r="B3911" s="126" t="s">
        <v>27926</v>
      </c>
      <c r="C3911" s="126" t="s">
        <v>75</v>
      </c>
      <c r="D3911" s="127">
        <v>1.2370000000000001</v>
      </c>
      <c r="E3911" s="128">
        <v>228</v>
      </c>
      <c r="F3911" s="128">
        <v>228</v>
      </c>
      <c r="G3911" s="126" t="s">
        <v>13720</v>
      </c>
      <c r="H3911" s="126" t="s">
        <v>20130</v>
      </c>
      <c r="I3911" s="126" t="s">
        <v>20131</v>
      </c>
      <c r="J3911" s="126" t="s">
        <v>26235</v>
      </c>
      <c r="K3911" s="9">
        <f>_xlfn.IFNA(VLOOKUP(Table5[[#This Row],[Section]],SubSill_Tier,2,FALSE),0)</f>
        <v>0</v>
      </c>
      <c r="L3911" s="9" t="str">
        <f t="shared" si="70"/>
        <v/>
      </c>
      <c r="M3911" s="205" t="str" cm="1">
        <f t="array" ref="M3911">_xlfn.IFS(NOT(ISERROR(VLOOKUP(Table5[[#This Row],[Section]],TB_notTB,1,FALSE))),"No",LEFT(Table5[[#This Row],[Section]],3)="ETB","PLS",LEFT(Table5[[#This Row],[Section]],1)="7","PDB",NOT(ISBLANK(Table5[[#This Row],[Section]])),"No")</f>
        <v>No</v>
      </c>
    </row>
    <row r="3912" spans="1:13" x14ac:dyDescent="0.25">
      <c r="A3912" s="126" t="s">
        <v>7427</v>
      </c>
      <c r="B3912" s="126" t="s">
        <v>12609</v>
      </c>
      <c r="C3912" s="126" t="s">
        <v>75</v>
      </c>
      <c r="D3912" s="127">
        <v>1.548</v>
      </c>
      <c r="E3912" s="128">
        <v>337</v>
      </c>
      <c r="F3912" s="128">
        <v>118</v>
      </c>
      <c r="G3912" s="126" t="s">
        <v>13724</v>
      </c>
      <c r="H3912" s="126" t="s">
        <v>21063</v>
      </c>
      <c r="I3912" s="126" t="s">
        <v>21064</v>
      </c>
      <c r="J3912" s="126" t="s">
        <v>26233</v>
      </c>
      <c r="K3912" s="9">
        <f>_xlfn.IFNA(VLOOKUP(Table5[[#This Row],[Section]],SubSill_Tier,2,FALSE),0)</f>
        <v>0</v>
      </c>
      <c r="L3912" s="9" t="str">
        <f t="shared" si="70"/>
        <v>Wall</v>
      </c>
      <c r="M3912" s="205" t="str" cm="1">
        <f t="array" ref="M3912">_xlfn.IFS(NOT(ISERROR(VLOOKUP(Table5[[#This Row],[Section]],TB_notTB,1,FALSE))),"No",LEFT(Table5[[#This Row],[Section]],3)="ETB","PLS",LEFT(Table5[[#This Row],[Section]],1)="7","PDB",NOT(ISBLANK(Table5[[#This Row],[Section]])),"No")</f>
        <v>No</v>
      </c>
    </row>
    <row r="3913" spans="1:13" x14ac:dyDescent="0.25">
      <c r="A3913" s="126" t="s">
        <v>7428</v>
      </c>
      <c r="B3913" s="126" t="s">
        <v>7429</v>
      </c>
      <c r="C3913" s="126" t="s">
        <v>75</v>
      </c>
      <c r="D3913" s="127">
        <v>1.2749999999999999</v>
      </c>
      <c r="E3913" s="128">
        <v>456</v>
      </c>
      <c r="F3913" s="128">
        <v>167</v>
      </c>
      <c r="G3913" s="126" t="s">
        <v>13724</v>
      </c>
      <c r="H3913" s="126" t="s">
        <v>21063</v>
      </c>
      <c r="I3913" s="126" t="s">
        <v>21064</v>
      </c>
      <c r="J3913" s="126" t="s">
        <v>26233</v>
      </c>
      <c r="K3913" s="9">
        <f>_xlfn.IFNA(VLOOKUP(Table5[[#This Row],[Section]],SubSill_Tier,2,FALSE),0)</f>
        <v>0</v>
      </c>
      <c r="L3913" s="9" t="str">
        <f t="shared" si="70"/>
        <v>Wall</v>
      </c>
      <c r="M3913" s="205" t="str" cm="1">
        <f t="array" ref="M3913">_xlfn.IFS(NOT(ISERROR(VLOOKUP(Table5[[#This Row],[Section]],TB_notTB,1,FALSE))),"No",LEFT(Table5[[#This Row],[Section]],3)="ETB","PLS",LEFT(Table5[[#This Row],[Section]],1)="7","PDB",NOT(ISBLANK(Table5[[#This Row],[Section]])),"No")</f>
        <v>No</v>
      </c>
    </row>
    <row r="3914" spans="1:13" x14ac:dyDescent="0.25">
      <c r="A3914" s="126" t="s">
        <v>7430</v>
      </c>
      <c r="B3914" s="126" t="s">
        <v>12610</v>
      </c>
      <c r="C3914" s="126" t="s">
        <v>75</v>
      </c>
      <c r="D3914" s="127">
        <v>0.871</v>
      </c>
      <c r="E3914" s="128">
        <v>308</v>
      </c>
      <c r="F3914" s="128">
        <v>111</v>
      </c>
      <c r="G3914" s="126" t="s">
        <v>13724</v>
      </c>
      <c r="H3914" s="126" t="s">
        <v>21063</v>
      </c>
      <c r="I3914" s="126" t="s">
        <v>21064</v>
      </c>
      <c r="J3914" s="126" t="s">
        <v>26233</v>
      </c>
      <c r="K3914" s="9">
        <f>_xlfn.IFNA(VLOOKUP(Table5[[#This Row],[Section]],SubSill_Tier,2,FALSE),0)</f>
        <v>0</v>
      </c>
      <c r="L3914" s="9" t="str">
        <f t="shared" si="70"/>
        <v>Wall</v>
      </c>
      <c r="M3914" s="205" t="str" cm="1">
        <f t="array" ref="M3914">_xlfn.IFS(NOT(ISERROR(VLOOKUP(Table5[[#This Row],[Section]],TB_notTB,1,FALSE))),"No",LEFT(Table5[[#This Row],[Section]],3)="ETB","PLS",LEFT(Table5[[#This Row],[Section]],1)="7","PDB",NOT(ISBLANK(Table5[[#This Row],[Section]])),"No")</f>
        <v>No</v>
      </c>
    </row>
    <row r="3915" spans="1:13" x14ac:dyDescent="0.25">
      <c r="A3915" s="126" t="s">
        <v>7431</v>
      </c>
      <c r="B3915" s="126" t="s">
        <v>12611</v>
      </c>
      <c r="C3915" s="126" t="s">
        <v>75</v>
      </c>
      <c r="D3915" s="127">
        <v>1.4510000000000001</v>
      </c>
      <c r="E3915" s="128">
        <v>441</v>
      </c>
      <c r="F3915" s="128">
        <v>100</v>
      </c>
      <c r="G3915" s="126" t="s">
        <v>13724</v>
      </c>
      <c r="H3915" s="126" t="s">
        <v>21063</v>
      </c>
      <c r="I3915" s="126" t="s">
        <v>21064</v>
      </c>
      <c r="J3915" s="126" t="s">
        <v>26233</v>
      </c>
      <c r="K3915" s="9">
        <f>_xlfn.IFNA(VLOOKUP(Table5[[#This Row],[Section]],SubSill_Tier,2,FALSE),0)</f>
        <v>0</v>
      </c>
      <c r="L3915" s="9" t="str">
        <f t="shared" si="70"/>
        <v>Wall</v>
      </c>
      <c r="M3915" s="205" t="str" cm="1">
        <f t="array" ref="M3915">_xlfn.IFS(NOT(ISERROR(VLOOKUP(Table5[[#This Row],[Section]],TB_notTB,1,FALSE))),"No",LEFT(Table5[[#This Row],[Section]],3)="ETB","PLS",LEFT(Table5[[#This Row],[Section]],1)="7","PDB",NOT(ISBLANK(Table5[[#This Row],[Section]])),"No")</f>
        <v>No</v>
      </c>
    </row>
    <row r="3916" spans="1:13" x14ac:dyDescent="0.25">
      <c r="A3916" s="126" t="s">
        <v>7432</v>
      </c>
      <c r="B3916" s="126" t="s">
        <v>7433</v>
      </c>
      <c r="C3916" s="126" t="s">
        <v>75</v>
      </c>
      <c r="D3916" s="127">
        <v>1.788</v>
      </c>
      <c r="E3916" s="128">
        <v>617</v>
      </c>
      <c r="F3916" s="128">
        <v>445</v>
      </c>
      <c r="G3916" s="126" t="s">
        <v>13724</v>
      </c>
      <c r="H3916" s="126" t="s">
        <v>21063</v>
      </c>
      <c r="I3916" s="126" t="s">
        <v>21064</v>
      </c>
      <c r="J3916" s="126" t="s">
        <v>26233</v>
      </c>
      <c r="K3916" s="9">
        <f>_xlfn.IFNA(VLOOKUP(Table5[[#This Row],[Section]],SubSill_Tier,2,FALSE),0)</f>
        <v>0</v>
      </c>
      <c r="L3916" s="9" t="str">
        <f t="shared" si="70"/>
        <v>Wall</v>
      </c>
      <c r="M3916" s="205" t="str" cm="1">
        <f t="array" ref="M3916">_xlfn.IFS(NOT(ISERROR(VLOOKUP(Table5[[#This Row],[Section]],TB_notTB,1,FALSE))),"No",LEFT(Table5[[#This Row],[Section]],3)="ETB","PLS",LEFT(Table5[[#This Row],[Section]],1)="7","PDB",NOT(ISBLANK(Table5[[#This Row],[Section]])),"No")</f>
        <v>No</v>
      </c>
    </row>
    <row r="3917" spans="1:13" x14ac:dyDescent="0.25">
      <c r="A3917" s="126" t="s">
        <v>7434</v>
      </c>
      <c r="B3917" s="126" t="s">
        <v>7435</v>
      </c>
      <c r="C3917" s="126" t="s">
        <v>75</v>
      </c>
      <c r="D3917" s="127">
        <v>1.1659999999999999</v>
      </c>
      <c r="E3917" s="128">
        <v>227</v>
      </c>
      <c r="F3917" s="128">
        <v>152</v>
      </c>
      <c r="G3917" s="126" t="s">
        <v>13724</v>
      </c>
      <c r="H3917" s="126" t="s">
        <v>21063</v>
      </c>
      <c r="I3917" s="126" t="s">
        <v>21064</v>
      </c>
      <c r="J3917" s="126" t="s">
        <v>26233</v>
      </c>
      <c r="K3917" s="9">
        <f>_xlfn.IFNA(VLOOKUP(Table5[[#This Row],[Section]],SubSill_Tier,2,FALSE),0)</f>
        <v>0</v>
      </c>
      <c r="L3917" s="9" t="str">
        <f t="shared" si="70"/>
        <v>Wall</v>
      </c>
      <c r="M3917" s="205" t="str" cm="1">
        <f t="array" ref="M3917">_xlfn.IFS(NOT(ISERROR(VLOOKUP(Table5[[#This Row],[Section]],TB_notTB,1,FALSE))),"No",LEFT(Table5[[#This Row],[Section]],3)="ETB","PLS",LEFT(Table5[[#This Row],[Section]],1)="7","PDB",NOT(ISBLANK(Table5[[#This Row],[Section]])),"No")</f>
        <v>No</v>
      </c>
    </row>
    <row r="3918" spans="1:13" x14ac:dyDescent="0.25">
      <c r="A3918" s="126" t="s">
        <v>7436</v>
      </c>
      <c r="B3918" s="126" t="s">
        <v>7437</v>
      </c>
      <c r="C3918" s="126" t="s">
        <v>75</v>
      </c>
      <c r="D3918" s="127">
        <v>1.1479999999999999</v>
      </c>
      <c r="E3918" s="128">
        <v>179</v>
      </c>
      <c r="F3918" s="128">
        <v>179</v>
      </c>
      <c r="G3918" s="126" t="s">
        <v>13724</v>
      </c>
      <c r="H3918" s="126" t="s">
        <v>21063</v>
      </c>
      <c r="I3918" s="126" t="s">
        <v>21064</v>
      </c>
      <c r="J3918" s="126" t="s">
        <v>26233</v>
      </c>
      <c r="K3918" s="9">
        <f>_xlfn.IFNA(VLOOKUP(Table5[[#This Row],[Section]],SubSill_Tier,2,FALSE),0)</f>
        <v>0</v>
      </c>
      <c r="L3918" s="9" t="str">
        <f t="shared" si="70"/>
        <v>Wall</v>
      </c>
      <c r="M3918" s="205" t="str" cm="1">
        <f t="array" ref="M3918">_xlfn.IFS(NOT(ISERROR(VLOOKUP(Table5[[#This Row],[Section]],TB_notTB,1,FALSE))),"No",LEFT(Table5[[#This Row],[Section]],3)="ETB","PLS",LEFT(Table5[[#This Row],[Section]],1)="7","PDB",NOT(ISBLANK(Table5[[#This Row],[Section]])),"No")</f>
        <v>No</v>
      </c>
    </row>
    <row r="3919" spans="1:13" x14ac:dyDescent="0.25">
      <c r="A3919" s="126" t="s">
        <v>7438</v>
      </c>
      <c r="B3919" s="126" t="s">
        <v>12612</v>
      </c>
      <c r="C3919" s="126" t="s">
        <v>75</v>
      </c>
      <c r="D3919" s="127">
        <v>0.28699999999999998</v>
      </c>
      <c r="E3919" s="128">
        <v>136</v>
      </c>
      <c r="F3919" s="128">
        <v>136</v>
      </c>
      <c r="G3919" s="126" t="s">
        <v>13713</v>
      </c>
      <c r="H3919" s="126" t="s">
        <v>21056</v>
      </c>
      <c r="I3919" s="126" t="s">
        <v>21057</v>
      </c>
      <c r="J3919" s="126" t="s">
        <v>26281</v>
      </c>
      <c r="K3919" s="9">
        <f>_xlfn.IFNA(VLOOKUP(Table5[[#This Row],[Section]],SubSill_Tier,2,FALSE),0)</f>
        <v>0</v>
      </c>
      <c r="L3919" s="9" t="str">
        <f t="shared" si="70"/>
        <v/>
      </c>
      <c r="M3919" s="205" t="str" cm="1">
        <f t="array" ref="M3919">_xlfn.IFS(NOT(ISERROR(VLOOKUP(Table5[[#This Row],[Section]],TB_notTB,1,FALSE))),"No",LEFT(Table5[[#This Row],[Section]],3)="ETB","PLS",LEFT(Table5[[#This Row],[Section]],1)="7","PDB",NOT(ISBLANK(Table5[[#This Row],[Section]])),"No")</f>
        <v>No</v>
      </c>
    </row>
    <row r="3920" spans="1:13" x14ac:dyDescent="0.25">
      <c r="A3920" s="126" t="s">
        <v>7439</v>
      </c>
      <c r="B3920" s="126" t="s">
        <v>12613</v>
      </c>
      <c r="C3920" s="126" t="s">
        <v>75</v>
      </c>
      <c r="D3920" s="127">
        <v>0.38</v>
      </c>
      <c r="E3920" s="128">
        <v>179</v>
      </c>
      <c r="F3920" s="128">
        <v>179</v>
      </c>
      <c r="G3920" s="126" t="s">
        <v>13713</v>
      </c>
      <c r="H3920" s="126" t="s">
        <v>21056</v>
      </c>
      <c r="I3920" s="126" t="s">
        <v>21057</v>
      </c>
      <c r="J3920" s="126" t="s">
        <v>26281</v>
      </c>
      <c r="K3920" s="9">
        <f>_xlfn.IFNA(VLOOKUP(Table5[[#This Row],[Section]],SubSill_Tier,2,FALSE),0)</f>
        <v>0</v>
      </c>
      <c r="L3920" s="9" t="str">
        <f t="shared" si="70"/>
        <v/>
      </c>
      <c r="M3920" s="205" t="str" cm="1">
        <f t="array" ref="M3920">_xlfn.IFS(NOT(ISERROR(VLOOKUP(Table5[[#This Row],[Section]],TB_notTB,1,FALSE))),"No",LEFT(Table5[[#This Row],[Section]],3)="ETB","PLS",LEFT(Table5[[#This Row],[Section]],1)="7","PDB",NOT(ISBLANK(Table5[[#This Row],[Section]])),"No")</f>
        <v>No</v>
      </c>
    </row>
    <row r="3921" spans="1:13" x14ac:dyDescent="0.25">
      <c r="A3921" s="126" t="s">
        <v>7440</v>
      </c>
      <c r="B3921" s="126" t="s">
        <v>27927</v>
      </c>
      <c r="C3921" s="126" t="s">
        <v>75</v>
      </c>
      <c r="D3921" s="127">
        <v>2.3460000000000001</v>
      </c>
      <c r="E3921" s="128">
        <v>366</v>
      </c>
      <c r="F3921" s="128">
        <v>366</v>
      </c>
      <c r="G3921" s="126" t="s">
        <v>13720</v>
      </c>
      <c r="H3921" s="126" t="s">
        <v>20130</v>
      </c>
      <c r="I3921" s="126" t="s">
        <v>20131</v>
      </c>
      <c r="J3921" s="126" t="s">
        <v>26235</v>
      </c>
      <c r="K3921" s="9">
        <f>_xlfn.IFNA(VLOOKUP(Table5[[#This Row],[Section]],SubSill_Tier,2,FALSE),0)</f>
        <v>0</v>
      </c>
      <c r="L3921" s="9" t="str">
        <f t="shared" si="70"/>
        <v/>
      </c>
      <c r="M3921" s="205" t="str" cm="1">
        <f t="array" ref="M3921">_xlfn.IFS(NOT(ISERROR(VLOOKUP(Table5[[#This Row],[Section]],TB_notTB,1,FALSE))),"No",LEFT(Table5[[#This Row],[Section]],3)="ETB","PLS",LEFT(Table5[[#This Row],[Section]],1)="7","PDB",NOT(ISBLANK(Table5[[#This Row],[Section]])),"No")</f>
        <v>No</v>
      </c>
    </row>
    <row r="3922" spans="1:13" x14ac:dyDescent="0.25">
      <c r="A3922" s="126" t="s">
        <v>7441</v>
      </c>
      <c r="B3922" s="126" t="s">
        <v>7442</v>
      </c>
      <c r="C3922" s="126" t="s">
        <v>75</v>
      </c>
      <c r="D3922" s="127">
        <v>0.20799999999999999</v>
      </c>
      <c r="E3922" s="128">
        <v>101</v>
      </c>
      <c r="F3922" s="128">
        <v>101</v>
      </c>
      <c r="G3922" s="126" t="s">
        <v>13719</v>
      </c>
      <c r="H3922" s="126" t="s">
        <v>20128</v>
      </c>
      <c r="I3922" s="126" t="s">
        <v>20129</v>
      </c>
      <c r="J3922" s="126" t="s">
        <v>26235</v>
      </c>
      <c r="K3922" s="9">
        <f>_xlfn.IFNA(VLOOKUP(Table5[[#This Row],[Section]],SubSill_Tier,2,FALSE),0)</f>
        <v>0</v>
      </c>
      <c r="L3922" s="9" t="str">
        <f t="shared" si="70"/>
        <v/>
      </c>
      <c r="M3922" s="205" t="str" cm="1">
        <f t="array" ref="M3922">_xlfn.IFS(NOT(ISERROR(VLOOKUP(Table5[[#This Row],[Section]],TB_notTB,1,FALSE))),"No",LEFT(Table5[[#This Row],[Section]],3)="ETB","PLS",LEFT(Table5[[#This Row],[Section]],1)="7","PDB",NOT(ISBLANK(Table5[[#This Row],[Section]])),"No")</f>
        <v>No</v>
      </c>
    </row>
    <row r="3923" spans="1:13" x14ac:dyDescent="0.25">
      <c r="A3923" s="126" t="s">
        <v>7443</v>
      </c>
      <c r="B3923" s="126" t="s">
        <v>7444</v>
      </c>
      <c r="C3923" s="126" t="s">
        <v>75</v>
      </c>
      <c r="D3923" s="127">
        <v>0.42399999999999999</v>
      </c>
      <c r="E3923" s="128">
        <v>159</v>
      </c>
      <c r="F3923" s="128">
        <v>100</v>
      </c>
      <c r="G3923" s="126" t="s">
        <v>13721</v>
      </c>
      <c r="H3923" s="126" t="s">
        <v>21068</v>
      </c>
      <c r="I3923" s="126" t="s">
        <v>21069</v>
      </c>
      <c r="J3923" s="126" t="s">
        <v>26233</v>
      </c>
      <c r="K3923" s="9">
        <f>_xlfn.IFNA(VLOOKUP(Table5[[#This Row],[Section]],SubSill_Tier,2,FALSE),0)</f>
        <v>0</v>
      </c>
      <c r="L3923" s="9" t="str">
        <f t="shared" si="70"/>
        <v>Wall</v>
      </c>
      <c r="M3923" s="205" t="str" cm="1">
        <f t="array" ref="M3923">_xlfn.IFS(NOT(ISERROR(VLOOKUP(Table5[[#This Row],[Section]],TB_notTB,1,FALSE))),"No",LEFT(Table5[[#This Row],[Section]],3)="ETB","PLS",LEFT(Table5[[#This Row],[Section]],1)="7","PDB",NOT(ISBLANK(Table5[[#This Row],[Section]])),"No")</f>
        <v>No</v>
      </c>
    </row>
    <row r="3924" spans="1:13" x14ac:dyDescent="0.25">
      <c r="A3924" s="126" t="s">
        <v>7445</v>
      </c>
      <c r="B3924" s="126" t="s">
        <v>7446</v>
      </c>
      <c r="C3924" s="126" t="s">
        <v>75</v>
      </c>
      <c r="D3924" s="127">
        <v>0.39300000000000002</v>
      </c>
      <c r="E3924" s="128">
        <v>187</v>
      </c>
      <c r="F3924" s="128">
        <v>100</v>
      </c>
      <c r="G3924" s="126" t="s">
        <v>13785</v>
      </c>
      <c r="H3924" s="126" t="s">
        <v>20121</v>
      </c>
      <c r="I3924" s="126" t="s">
        <v>20122</v>
      </c>
      <c r="J3924" s="126" t="s">
        <v>26234</v>
      </c>
      <c r="K3924" s="9">
        <f>_xlfn.IFNA(VLOOKUP(Table5[[#This Row],[Section]],SubSill_Tier,2,FALSE),0)</f>
        <v>0</v>
      </c>
      <c r="L3924" s="9" t="str">
        <f t="shared" si="70"/>
        <v>Wall</v>
      </c>
      <c r="M3924" s="205" t="str" cm="1">
        <f t="array" ref="M3924">_xlfn.IFS(NOT(ISERROR(VLOOKUP(Table5[[#This Row],[Section]],TB_notTB,1,FALSE))),"No",LEFT(Table5[[#This Row],[Section]],3)="ETB","PLS",LEFT(Table5[[#This Row],[Section]],1)="7","PDB",NOT(ISBLANK(Table5[[#This Row],[Section]])),"No")</f>
        <v>No</v>
      </c>
    </row>
    <row r="3925" spans="1:13" x14ac:dyDescent="0.25">
      <c r="A3925" s="126" t="s">
        <v>7447</v>
      </c>
      <c r="B3925" s="126" t="s">
        <v>7448</v>
      </c>
      <c r="C3925" s="126" t="s">
        <v>75</v>
      </c>
      <c r="D3925" s="127">
        <v>0.27300000000000002</v>
      </c>
      <c r="E3925" s="128">
        <v>123</v>
      </c>
      <c r="F3925" s="128">
        <v>100</v>
      </c>
      <c r="G3925" s="126" t="s">
        <v>13785</v>
      </c>
      <c r="H3925" s="126" t="s">
        <v>20121</v>
      </c>
      <c r="I3925" s="126" t="s">
        <v>20122</v>
      </c>
      <c r="J3925" s="126" t="s">
        <v>26234</v>
      </c>
      <c r="K3925" s="9">
        <f>_xlfn.IFNA(VLOOKUP(Table5[[#This Row],[Section]],SubSill_Tier,2,FALSE),0)</f>
        <v>0</v>
      </c>
      <c r="L3925" s="9" t="str">
        <f t="shared" si="70"/>
        <v/>
      </c>
      <c r="M3925" s="205" t="str" cm="1">
        <f t="array" ref="M3925">_xlfn.IFS(NOT(ISERROR(VLOOKUP(Table5[[#This Row],[Section]],TB_notTB,1,FALSE))),"No",LEFT(Table5[[#This Row],[Section]],3)="ETB","PLS",LEFT(Table5[[#This Row],[Section]],1)="7","PDB",NOT(ISBLANK(Table5[[#This Row],[Section]])),"No")</f>
        <v>No</v>
      </c>
    </row>
    <row r="3926" spans="1:13" x14ac:dyDescent="0.25">
      <c r="A3926" s="126" t="s">
        <v>7449</v>
      </c>
      <c r="B3926" s="126" t="s">
        <v>7450</v>
      </c>
      <c r="C3926" s="126" t="s">
        <v>75</v>
      </c>
      <c r="D3926" s="127">
        <v>0.38200000000000001</v>
      </c>
      <c r="E3926" s="128">
        <v>100</v>
      </c>
      <c r="F3926" s="128">
        <v>100</v>
      </c>
      <c r="G3926" s="126" t="s">
        <v>13716</v>
      </c>
      <c r="H3926" s="126" t="s">
        <v>21094</v>
      </c>
      <c r="I3926" s="126" t="s">
        <v>21095</v>
      </c>
      <c r="J3926" s="126" t="s">
        <v>26235</v>
      </c>
      <c r="K3926" s="9">
        <f>_xlfn.IFNA(VLOOKUP(Table5[[#This Row],[Section]],SubSill_Tier,2,FALSE),0)</f>
        <v>0</v>
      </c>
      <c r="L3926" s="9" t="str">
        <f t="shared" si="70"/>
        <v>Wall</v>
      </c>
      <c r="M3926" s="205" t="str" cm="1">
        <f t="array" ref="M3926">_xlfn.IFS(NOT(ISERROR(VLOOKUP(Table5[[#This Row],[Section]],TB_notTB,1,FALSE))),"No",LEFT(Table5[[#This Row],[Section]],3)="ETB","PLS",LEFT(Table5[[#This Row],[Section]],1)="7","PDB",NOT(ISBLANK(Table5[[#This Row],[Section]])),"No")</f>
        <v>No</v>
      </c>
    </row>
    <row r="3927" spans="1:13" x14ac:dyDescent="0.25">
      <c r="A3927" s="126" t="s">
        <v>7451</v>
      </c>
      <c r="B3927" s="126" t="s">
        <v>27928</v>
      </c>
      <c r="C3927" s="126" t="s">
        <v>75</v>
      </c>
      <c r="D3927" s="127">
        <v>2.4289999999999998</v>
      </c>
      <c r="E3927" s="128">
        <v>311</v>
      </c>
      <c r="F3927" s="128">
        <v>311</v>
      </c>
      <c r="G3927" s="126" t="s">
        <v>13715</v>
      </c>
      <c r="H3927" s="126" t="s">
        <v>20123</v>
      </c>
      <c r="I3927" s="126" t="s">
        <v>21058</v>
      </c>
      <c r="J3927" s="126" t="s">
        <v>26235</v>
      </c>
      <c r="K3927" s="9">
        <f>_xlfn.IFNA(VLOOKUP(Table5[[#This Row],[Section]],SubSill_Tier,2,FALSE),0)</f>
        <v>0</v>
      </c>
      <c r="L3927" s="9" t="str">
        <f t="shared" si="70"/>
        <v/>
      </c>
      <c r="M3927" s="205" t="str" cm="1">
        <f t="array" ref="M3927">_xlfn.IFS(NOT(ISERROR(VLOOKUP(Table5[[#This Row],[Section]],TB_notTB,1,FALSE))),"No",LEFT(Table5[[#This Row],[Section]],3)="ETB","PLS",LEFT(Table5[[#This Row],[Section]],1)="7","PDB",NOT(ISBLANK(Table5[[#This Row],[Section]])),"No")</f>
        <v>No</v>
      </c>
    </row>
    <row r="3928" spans="1:13" x14ac:dyDescent="0.25">
      <c r="A3928" s="126" t="s">
        <v>7452</v>
      </c>
      <c r="B3928" s="126" t="s">
        <v>7453</v>
      </c>
      <c r="C3928" s="126" t="s">
        <v>75</v>
      </c>
      <c r="D3928" s="127">
        <v>1.5760000000000001</v>
      </c>
      <c r="E3928" s="128">
        <v>299</v>
      </c>
      <c r="F3928" s="128">
        <v>299</v>
      </c>
      <c r="G3928" s="126" t="s">
        <v>13719</v>
      </c>
      <c r="H3928" s="126" t="s">
        <v>20128</v>
      </c>
      <c r="I3928" s="126" t="s">
        <v>20129</v>
      </c>
      <c r="J3928" s="126" t="s">
        <v>26236</v>
      </c>
      <c r="K3928" s="9">
        <f>_xlfn.IFNA(VLOOKUP(Table5[[#This Row],[Section]],SubSill_Tier,2,FALSE),0)</f>
        <v>0</v>
      </c>
      <c r="L3928" s="9" t="str">
        <f t="shared" si="70"/>
        <v/>
      </c>
      <c r="M3928" s="205" t="str" cm="1">
        <f t="array" ref="M3928">_xlfn.IFS(NOT(ISERROR(VLOOKUP(Table5[[#This Row],[Section]],TB_notTB,1,FALSE))),"No",LEFT(Table5[[#This Row],[Section]],3)="ETB","PLS",LEFT(Table5[[#This Row],[Section]],1)="7","PDB",NOT(ISBLANK(Table5[[#This Row],[Section]])),"No")</f>
        <v>No</v>
      </c>
    </row>
    <row r="3929" spans="1:13" x14ac:dyDescent="0.25">
      <c r="A3929" s="126" t="s">
        <v>7454</v>
      </c>
      <c r="B3929" s="126" t="s">
        <v>7455</v>
      </c>
      <c r="C3929" s="126" t="s">
        <v>75</v>
      </c>
      <c r="D3929" s="127">
        <v>0.19600000000000001</v>
      </c>
      <c r="E3929" s="128">
        <v>117</v>
      </c>
      <c r="F3929" s="128">
        <v>100</v>
      </c>
      <c r="G3929" s="126" t="s">
        <v>13713</v>
      </c>
      <c r="H3929" s="126" t="s">
        <v>21056</v>
      </c>
      <c r="I3929" s="126" t="s">
        <v>21057</v>
      </c>
      <c r="J3929" s="126" t="s">
        <v>26233</v>
      </c>
      <c r="K3929" s="9">
        <f>_xlfn.IFNA(VLOOKUP(Table5[[#This Row],[Section]],SubSill_Tier,2,FALSE),0)</f>
        <v>0</v>
      </c>
      <c r="L3929" s="9" t="str">
        <f t="shared" si="70"/>
        <v>Wall</v>
      </c>
      <c r="M3929" s="205" t="str" cm="1">
        <f t="array" ref="M3929">_xlfn.IFS(NOT(ISERROR(VLOOKUP(Table5[[#This Row],[Section]],TB_notTB,1,FALSE))),"No",LEFT(Table5[[#This Row],[Section]],3)="ETB","PLS",LEFT(Table5[[#This Row],[Section]],1)="7","PDB",NOT(ISBLANK(Table5[[#This Row],[Section]])),"No")</f>
        <v>No</v>
      </c>
    </row>
    <row r="3930" spans="1:13" x14ac:dyDescent="0.25">
      <c r="A3930" s="126" t="s">
        <v>1868</v>
      </c>
      <c r="B3930" s="126" t="s">
        <v>1869</v>
      </c>
      <c r="C3930" s="126" t="s">
        <v>75</v>
      </c>
      <c r="D3930" s="127">
        <v>1.1279999999999999</v>
      </c>
      <c r="E3930" s="128">
        <v>427</v>
      </c>
      <c r="F3930" s="128">
        <v>100</v>
      </c>
      <c r="G3930" s="126" t="s">
        <v>13729</v>
      </c>
      <c r="H3930" s="126" t="s">
        <v>20138</v>
      </c>
      <c r="I3930" s="126" t="s">
        <v>21067</v>
      </c>
      <c r="J3930" s="126" t="s">
        <v>26232</v>
      </c>
      <c r="K3930" s="9">
        <f>_xlfn.IFNA(VLOOKUP(Table5[[#This Row],[Section]],SubSill_Tier,2,FALSE),0)</f>
        <v>0</v>
      </c>
      <c r="L3930" s="9" t="str">
        <f t="shared" si="70"/>
        <v/>
      </c>
      <c r="M3930" s="205" t="str" cm="1">
        <f t="array" ref="M3930">_xlfn.IFS(NOT(ISERROR(VLOOKUP(Table5[[#This Row],[Section]],TB_notTB,1,FALSE))),"No",LEFT(Table5[[#This Row],[Section]],3)="ETB","PLS",LEFT(Table5[[#This Row],[Section]],1)="7","PDB",NOT(ISBLANK(Table5[[#This Row],[Section]])),"No")</f>
        <v>No</v>
      </c>
    </row>
    <row r="3931" spans="1:13" x14ac:dyDescent="0.25">
      <c r="A3931" s="126" t="s">
        <v>13576</v>
      </c>
      <c r="B3931" s="126" t="s">
        <v>13577</v>
      </c>
      <c r="C3931" s="126" t="s">
        <v>75</v>
      </c>
      <c r="D3931" s="127">
        <v>9.7000000000000003E-2</v>
      </c>
      <c r="E3931" s="128">
        <v>100</v>
      </c>
      <c r="F3931" s="128">
        <v>100</v>
      </c>
      <c r="G3931" s="126" t="s">
        <v>21170</v>
      </c>
      <c r="H3931" s="126" t="s">
        <v>21171</v>
      </c>
      <c r="I3931" s="126" t="s">
        <v>21172</v>
      </c>
      <c r="J3931" s="126" t="s">
        <v>26233</v>
      </c>
      <c r="K3931" s="9">
        <f>_xlfn.IFNA(VLOOKUP(Table5[[#This Row],[Section]],SubSill_Tier,2,FALSE),0)</f>
        <v>0</v>
      </c>
      <c r="L3931" s="9" t="str">
        <f t="shared" si="70"/>
        <v/>
      </c>
      <c r="M3931" s="205" t="str" cm="1">
        <f t="array" ref="M3931">_xlfn.IFS(NOT(ISERROR(VLOOKUP(Table5[[#This Row],[Section]],TB_notTB,1,FALSE))),"No",LEFT(Table5[[#This Row],[Section]],3)="ETB","PLS",LEFT(Table5[[#This Row],[Section]],1)="7","PDB",NOT(ISBLANK(Table5[[#This Row],[Section]])),"No")</f>
        <v>No</v>
      </c>
    </row>
    <row r="3932" spans="1:13" x14ac:dyDescent="0.25">
      <c r="A3932" s="126" t="s">
        <v>7456</v>
      </c>
      <c r="B3932" s="126" t="s">
        <v>27929</v>
      </c>
      <c r="C3932" s="126" t="s">
        <v>75</v>
      </c>
      <c r="D3932" s="127">
        <v>0.157</v>
      </c>
      <c r="E3932" s="128">
        <v>100</v>
      </c>
      <c r="F3932" s="128">
        <v>100</v>
      </c>
      <c r="G3932" s="126" t="s">
        <v>13715</v>
      </c>
      <c r="H3932" s="126" t="s">
        <v>20123</v>
      </c>
      <c r="I3932" s="126" t="s">
        <v>21058</v>
      </c>
      <c r="J3932" s="126" t="s">
        <v>26235</v>
      </c>
      <c r="K3932" s="9">
        <f>_xlfn.IFNA(VLOOKUP(Table5[[#This Row],[Section]],SubSill_Tier,2,FALSE),0)</f>
        <v>0</v>
      </c>
      <c r="L3932" s="9" t="str">
        <f t="shared" si="70"/>
        <v/>
      </c>
      <c r="M3932" s="205" t="str" cm="1">
        <f t="array" ref="M3932">_xlfn.IFS(NOT(ISERROR(VLOOKUP(Table5[[#This Row],[Section]],TB_notTB,1,FALSE))),"No",LEFT(Table5[[#This Row],[Section]],3)="ETB","PLS",LEFT(Table5[[#This Row],[Section]],1)="7","PDB",NOT(ISBLANK(Table5[[#This Row],[Section]])),"No")</f>
        <v>No</v>
      </c>
    </row>
    <row r="3933" spans="1:13" x14ac:dyDescent="0.25">
      <c r="A3933" s="126" t="s">
        <v>11787</v>
      </c>
      <c r="B3933" s="126" t="s">
        <v>11788</v>
      </c>
      <c r="C3933" s="126" t="s">
        <v>75</v>
      </c>
      <c r="D3933" s="127">
        <v>2.4460000000000002</v>
      </c>
      <c r="E3933" s="128">
        <v>169</v>
      </c>
      <c r="F3933" s="128">
        <v>169</v>
      </c>
      <c r="G3933" s="126" t="s">
        <v>13742</v>
      </c>
      <c r="H3933" s="126" t="s">
        <v>20157</v>
      </c>
      <c r="I3933" s="126" t="s">
        <v>20158</v>
      </c>
      <c r="J3933" s="126" t="s">
        <v>26262</v>
      </c>
      <c r="K3933" s="9">
        <f>_xlfn.IFNA(VLOOKUP(Table5[[#This Row],[Section]],SubSill_Tier,2,FALSE),0)</f>
        <v>0</v>
      </c>
      <c r="L3933" s="9" t="str">
        <f t="shared" si="70"/>
        <v/>
      </c>
      <c r="M3933" s="205" t="str" cm="1">
        <f t="array" ref="M3933">_xlfn.IFS(NOT(ISERROR(VLOOKUP(Table5[[#This Row],[Section]],TB_notTB,1,FALSE))),"No",LEFT(Table5[[#This Row],[Section]],3)="ETB","PLS",LEFT(Table5[[#This Row],[Section]],1)="7","PDB",NOT(ISBLANK(Table5[[#This Row],[Section]])),"No")</f>
        <v>No</v>
      </c>
    </row>
    <row r="3934" spans="1:13" x14ac:dyDescent="0.25">
      <c r="A3934" s="126" t="s">
        <v>11789</v>
      </c>
      <c r="B3934" s="126" t="s">
        <v>11790</v>
      </c>
      <c r="C3934" s="126" t="s">
        <v>98</v>
      </c>
      <c r="D3934" s="127">
        <v>2.6840000000000002</v>
      </c>
      <c r="E3934" s="128">
        <v>211</v>
      </c>
      <c r="F3934" s="128">
        <v>211</v>
      </c>
      <c r="G3934" s="126" t="s">
        <v>13742</v>
      </c>
      <c r="H3934" s="126" t="s">
        <v>20193</v>
      </c>
      <c r="I3934" s="126" t="s">
        <v>21096</v>
      </c>
      <c r="J3934" s="126" t="s">
        <v>26262</v>
      </c>
      <c r="K3934" s="9">
        <f>_xlfn.IFNA(VLOOKUP(Table5[[#This Row],[Section]],SubSill_Tier,2,FALSE),0)</f>
        <v>0</v>
      </c>
      <c r="L3934" s="9" t="str">
        <f t="shared" si="70"/>
        <v/>
      </c>
      <c r="M3934" s="205" t="str" cm="1">
        <f t="array" ref="M3934">_xlfn.IFS(NOT(ISERROR(VLOOKUP(Table5[[#This Row],[Section]],TB_notTB,1,FALSE))),"No",LEFT(Table5[[#This Row],[Section]],3)="ETB","PLS",LEFT(Table5[[#This Row],[Section]],1)="7","PDB",NOT(ISBLANK(Table5[[#This Row],[Section]])),"No")</f>
        <v>No</v>
      </c>
    </row>
    <row r="3935" spans="1:13" x14ac:dyDescent="0.25">
      <c r="A3935" s="126" t="s">
        <v>13578</v>
      </c>
      <c r="B3935" s="126" t="s">
        <v>13579</v>
      </c>
      <c r="C3935" s="126" t="s">
        <v>75</v>
      </c>
      <c r="D3935" s="127">
        <v>0.34200000000000003</v>
      </c>
      <c r="E3935" s="128">
        <v>190</v>
      </c>
      <c r="F3935" s="128">
        <v>190</v>
      </c>
      <c r="G3935" s="126" t="s">
        <v>21170</v>
      </c>
      <c r="H3935" s="126" t="s">
        <v>21171</v>
      </c>
      <c r="I3935" s="126" t="s">
        <v>21172</v>
      </c>
      <c r="J3935" s="126" t="s">
        <v>26233</v>
      </c>
      <c r="K3935" s="9">
        <f>_xlfn.IFNA(VLOOKUP(Table5[[#This Row],[Section]],SubSill_Tier,2,FALSE),0)</f>
        <v>0</v>
      </c>
      <c r="L3935" s="9" t="str">
        <f t="shared" si="70"/>
        <v>Wall</v>
      </c>
      <c r="M3935" s="205" t="str" cm="1">
        <f t="array" ref="M3935">_xlfn.IFS(NOT(ISERROR(VLOOKUP(Table5[[#This Row],[Section]],TB_notTB,1,FALSE))),"No",LEFT(Table5[[#This Row],[Section]],3)="ETB","PLS",LEFT(Table5[[#This Row],[Section]],1)="7","PDB",NOT(ISBLANK(Table5[[#This Row],[Section]])),"No")</f>
        <v>No</v>
      </c>
    </row>
    <row r="3936" spans="1:13" x14ac:dyDescent="0.25">
      <c r="A3936" s="126" t="s">
        <v>1870</v>
      </c>
      <c r="B3936" s="126" t="s">
        <v>1871</v>
      </c>
      <c r="C3936" s="126" t="s">
        <v>75</v>
      </c>
      <c r="D3936" s="127">
        <v>1.5189999999999999</v>
      </c>
      <c r="E3936" s="128">
        <v>562</v>
      </c>
      <c r="F3936" s="128">
        <v>194</v>
      </c>
      <c r="G3936" s="126" t="s">
        <v>13756</v>
      </c>
      <c r="H3936" s="126" t="s">
        <v>20179</v>
      </c>
      <c r="I3936" s="126" t="s">
        <v>20180</v>
      </c>
      <c r="J3936" s="126" t="s">
        <v>26232</v>
      </c>
      <c r="K3936" s="9">
        <f>_xlfn.IFNA(VLOOKUP(Table5[[#This Row],[Section]],SubSill_Tier,2,FALSE),0)</f>
        <v>0</v>
      </c>
      <c r="L3936" s="9" t="str">
        <f t="shared" si="70"/>
        <v/>
      </c>
      <c r="M3936" s="205" t="str" cm="1">
        <f t="array" ref="M3936">_xlfn.IFS(NOT(ISERROR(VLOOKUP(Table5[[#This Row],[Section]],TB_notTB,1,FALSE))),"No",LEFT(Table5[[#This Row],[Section]],3)="ETB","PLS",LEFT(Table5[[#This Row],[Section]],1)="7","PDB",NOT(ISBLANK(Table5[[#This Row],[Section]])),"No")</f>
        <v>No</v>
      </c>
    </row>
    <row r="3937" spans="1:13" x14ac:dyDescent="0.25">
      <c r="A3937" s="126" t="s">
        <v>1872</v>
      </c>
      <c r="B3937" s="126" t="s">
        <v>12407</v>
      </c>
      <c r="C3937" s="126" t="s">
        <v>75</v>
      </c>
      <c r="D3937" s="127">
        <v>1.214</v>
      </c>
      <c r="E3937" s="128">
        <v>434</v>
      </c>
      <c r="F3937" s="128">
        <v>127</v>
      </c>
      <c r="G3937" s="126" t="s">
        <v>13756</v>
      </c>
      <c r="H3937" s="126" t="s">
        <v>20179</v>
      </c>
      <c r="I3937" s="126" t="s">
        <v>20180</v>
      </c>
      <c r="J3937" s="126" t="s">
        <v>26232</v>
      </c>
      <c r="K3937" s="9">
        <f>_xlfn.IFNA(VLOOKUP(Table5[[#This Row],[Section]],SubSill_Tier,2,FALSE),0)</f>
        <v>0</v>
      </c>
      <c r="L3937" s="9" t="str">
        <f t="shared" si="70"/>
        <v/>
      </c>
      <c r="M3937" s="205" t="str" cm="1">
        <f t="array" ref="M3937">_xlfn.IFS(NOT(ISERROR(VLOOKUP(Table5[[#This Row],[Section]],TB_notTB,1,FALSE))),"No",LEFT(Table5[[#This Row],[Section]],3)="ETB","PLS",LEFT(Table5[[#This Row],[Section]],1)="7","PDB",NOT(ISBLANK(Table5[[#This Row],[Section]])),"No")</f>
        <v>No</v>
      </c>
    </row>
    <row r="3938" spans="1:13" x14ac:dyDescent="0.25">
      <c r="A3938" s="126" t="s">
        <v>1873</v>
      </c>
      <c r="B3938" s="126" t="s">
        <v>1874</v>
      </c>
      <c r="C3938" s="126" t="s">
        <v>75</v>
      </c>
      <c r="D3938" s="127">
        <v>1.867</v>
      </c>
      <c r="E3938" s="128">
        <v>646</v>
      </c>
      <c r="F3938" s="128">
        <v>195</v>
      </c>
      <c r="G3938" s="126" t="s">
        <v>13756</v>
      </c>
      <c r="H3938" s="126" t="s">
        <v>20179</v>
      </c>
      <c r="I3938" s="126" t="s">
        <v>20180</v>
      </c>
      <c r="J3938" s="126" t="s">
        <v>26232</v>
      </c>
      <c r="K3938" s="9">
        <f>_xlfn.IFNA(VLOOKUP(Table5[[#This Row],[Section]],SubSill_Tier,2,FALSE),0)</f>
        <v>0</v>
      </c>
      <c r="L3938" s="9" t="str">
        <f t="shared" si="70"/>
        <v/>
      </c>
      <c r="M3938" s="205" t="str" cm="1">
        <f t="array" ref="M3938">_xlfn.IFS(NOT(ISERROR(VLOOKUP(Table5[[#This Row],[Section]],TB_notTB,1,FALSE))),"No",LEFT(Table5[[#This Row],[Section]],3)="ETB","PLS",LEFT(Table5[[#This Row],[Section]],1)="7","PDB",NOT(ISBLANK(Table5[[#This Row],[Section]])),"No")</f>
        <v>No</v>
      </c>
    </row>
    <row r="3939" spans="1:13" x14ac:dyDescent="0.25">
      <c r="A3939" s="126" t="s">
        <v>1875</v>
      </c>
      <c r="B3939" s="126" t="s">
        <v>12408</v>
      </c>
      <c r="C3939" s="126" t="s">
        <v>75</v>
      </c>
      <c r="D3939" s="127">
        <v>1.2709999999999999</v>
      </c>
      <c r="E3939" s="128">
        <v>470</v>
      </c>
      <c r="F3939" s="128">
        <v>124</v>
      </c>
      <c r="G3939" s="126" t="s">
        <v>13756</v>
      </c>
      <c r="H3939" s="126" t="s">
        <v>20179</v>
      </c>
      <c r="I3939" s="126" t="s">
        <v>20180</v>
      </c>
      <c r="J3939" s="126" t="s">
        <v>26232</v>
      </c>
      <c r="K3939" s="9">
        <f>_xlfn.IFNA(VLOOKUP(Table5[[#This Row],[Section]],SubSill_Tier,2,FALSE),0)</f>
        <v>0</v>
      </c>
      <c r="L3939" s="9" t="str">
        <f t="shared" si="70"/>
        <v/>
      </c>
      <c r="M3939" s="205" t="str" cm="1">
        <f t="array" ref="M3939">_xlfn.IFS(NOT(ISERROR(VLOOKUP(Table5[[#This Row],[Section]],TB_notTB,1,FALSE))),"No",LEFT(Table5[[#This Row],[Section]],3)="ETB","PLS",LEFT(Table5[[#This Row],[Section]],1)="7","PDB",NOT(ISBLANK(Table5[[#This Row],[Section]])),"No")</f>
        <v>No</v>
      </c>
    </row>
    <row r="3940" spans="1:13" x14ac:dyDescent="0.25">
      <c r="A3940" s="126" t="s">
        <v>1876</v>
      </c>
      <c r="B3940" s="126" t="s">
        <v>1877</v>
      </c>
      <c r="C3940" s="126" t="s">
        <v>75</v>
      </c>
      <c r="D3940" s="127">
        <v>1.522</v>
      </c>
      <c r="E3940" s="128">
        <v>542</v>
      </c>
      <c r="F3940" s="128">
        <v>100</v>
      </c>
      <c r="G3940" s="126" t="s">
        <v>13756</v>
      </c>
      <c r="H3940" s="126" t="s">
        <v>20179</v>
      </c>
      <c r="I3940" s="126" t="s">
        <v>20180</v>
      </c>
      <c r="J3940" s="126" t="s">
        <v>26232</v>
      </c>
      <c r="K3940" s="9">
        <f>_xlfn.IFNA(VLOOKUP(Table5[[#This Row],[Section]],SubSill_Tier,2,FALSE),0)</f>
        <v>0</v>
      </c>
      <c r="L3940" s="9" t="str">
        <f t="shared" si="70"/>
        <v/>
      </c>
      <c r="M3940" s="205" t="str" cm="1">
        <f t="array" ref="M3940">_xlfn.IFS(NOT(ISERROR(VLOOKUP(Table5[[#This Row],[Section]],TB_notTB,1,FALSE))),"No",LEFT(Table5[[#This Row],[Section]],3)="ETB","PLS",LEFT(Table5[[#This Row],[Section]],1)="7","PDB",NOT(ISBLANK(Table5[[#This Row],[Section]])),"No")</f>
        <v>No</v>
      </c>
    </row>
    <row r="3941" spans="1:13" x14ac:dyDescent="0.25">
      <c r="A3941" s="126" t="s">
        <v>12409</v>
      </c>
      <c r="B3941" s="126" t="s">
        <v>12410</v>
      </c>
      <c r="C3941" s="126" t="s">
        <v>75</v>
      </c>
      <c r="D3941" s="127">
        <v>0.59899999999999998</v>
      </c>
      <c r="E3941" s="128">
        <v>263</v>
      </c>
      <c r="F3941" s="128">
        <v>100</v>
      </c>
      <c r="G3941" s="126" t="s">
        <v>13756</v>
      </c>
      <c r="H3941" s="126" t="s">
        <v>20179</v>
      </c>
      <c r="I3941" s="126" t="s">
        <v>20180</v>
      </c>
      <c r="J3941" s="126" t="s">
        <v>26232</v>
      </c>
      <c r="K3941" s="9">
        <f>_xlfn.IFNA(VLOOKUP(Table5[[#This Row],[Section]],SubSill_Tier,2,FALSE),0)</f>
        <v>0</v>
      </c>
      <c r="L3941" s="9" t="str">
        <f t="shared" si="70"/>
        <v/>
      </c>
      <c r="M3941" s="205" t="str" cm="1">
        <f t="array" ref="M3941">_xlfn.IFS(NOT(ISERROR(VLOOKUP(Table5[[#This Row],[Section]],TB_notTB,1,FALSE))),"No",LEFT(Table5[[#This Row],[Section]],3)="ETB","PLS",LEFT(Table5[[#This Row],[Section]],1)="7","PDB",NOT(ISBLANK(Table5[[#This Row],[Section]])),"No")</f>
        <v>No</v>
      </c>
    </row>
    <row r="3942" spans="1:13" x14ac:dyDescent="0.25">
      <c r="A3942" s="126" t="s">
        <v>1878</v>
      </c>
      <c r="B3942" s="126" t="s">
        <v>1879</v>
      </c>
      <c r="C3942" s="126" t="s">
        <v>75</v>
      </c>
      <c r="D3942" s="127">
        <v>0.36299999999999999</v>
      </c>
      <c r="E3942" s="128">
        <v>145</v>
      </c>
      <c r="F3942" s="128">
        <v>100</v>
      </c>
      <c r="G3942" s="126" t="s">
        <v>13756</v>
      </c>
      <c r="H3942" s="126" t="s">
        <v>20179</v>
      </c>
      <c r="I3942" s="126" t="s">
        <v>20180</v>
      </c>
      <c r="J3942" s="126" t="s">
        <v>26232</v>
      </c>
      <c r="K3942" s="9">
        <f>_xlfn.IFNA(VLOOKUP(Table5[[#This Row],[Section]],SubSill_Tier,2,FALSE),0)</f>
        <v>0</v>
      </c>
      <c r="L3942" s="9" t="str">
        <f t="shared" si="70"/>
        <v/>
      </c>
      <c r="M3942" s="205" t="str" cm="1">
        <f t="array" ref="M3942">_xlfn.IFS(NOT(ISERROR(VLOOKUP(Table5[[#This Row],[Section]],TB_notTB,1,FALSE))),"No",LEFT(Table5[[#This Row],[Section]],3)="ETB","PLS",LEFT(Table5[[#This Row],[Section]],1)="7","PDB",NOT(ISBLANK(Table5[[#This Row],[Section]])),"No")</f>
        <v>No</v>
      </c>
    </row>
    <row r="3943" spans="1:13" x14ac:dyDescent="0.25">
      <c r="A3943" s="126" t="s">
        <v>1880</v>
      </c>
      <c r="B3943" s="126" t="s">
        <v>1881</v>
      </c>
      <c r="C3943" s="126" t="s">
        <v>75</v>
      </c>
      <c r="D3943" s="127">
        <v>0.29499999999999998</v>
      </c>
      <c r="E3943" s="128">
        <v>106</v>
      </c>
      <c r="F3943" s="128">
        <v>100</v>
      </c>
      <c r="G3943" s="126" t="s">
        <v>13756</v>
      </c>
      <c r="H3943" s="126" t="s">
        <v>20179</v>
      </c>
      <c r="I3943" s="126" t="s">
        <v>20180</v>
      </c>
      <c r="J3943" s="126" t="s">
        <v>26232</v>
      </c>
      <c r="K3943" s="9">
        <f>_xlfn.IFNA(VLOOKUP(Table5[[#This Row],[Section]],SubSill_Tier,2,FALSE),0)</f>
        <v>0</v>
      </c>
      <c r="L3943" s="9" t="str">
        <f t="shared" si="70"/>
        <v/>
      </c>
      <c r="M3943" s="205" t="str" cm="1">
        <f t="array" ref="M3943">_xlfn.IFS(NOT(ISERROR(VLOOKUP(Table5[[#This Row],[Section]],TB_notTB,1,FALSE))),"No",LEFT(Table5[[#This Row],[Section]],3)="ETB","PLS",LEFT(Table5[[#This Row],[Section]],1)="7","PDB",NOT(ISBLANK(Table5[[#This Row],[Section]])),"No")</f>
        <v>No</v>
      </c>
    </row>
    <row r="3944" spans="1:13" x14ac:dyDescent="0.25">
      <c r="A3944" s="126" t="s">
        <v>1882</v>
      </c>
      <c r="B3944" s="126" t="s">
        <v>1883</v>
      </c>
      <c r="C3944" s="126" t="s">
        <v>75</v>
      </c>
      <c r="D3944" s="127">
        <v>1.7809999999999999</v>
      </c>
      <c r="E3944" s="128">
        <v>636</v>
      </c>
      <c r="F3944" s="128">
        <v>165</v>
      </c>
      <c r="G3944" s="126" t="s">
        <v>13756</v>
      </c>
      <c r="H3944" s="126" t="s">
        <v>20179</v>
      </c>
      <c r="I3944" s="126" t="s">
        <v>20180</v>
      </c>
      <c r="J3944" s="126" t="s">
        <v>26232</v>
      </c>
      <c r="K3944" s="9">
        <f>_xlfn.IFNA(VLOOKUP(Table5[[#This Row],[Section]],SubSill_Tier,2,FALSE),0)</f>
        <v>0</v>
      </c>
      <c r="L3944" s="9" t="str">
        <f t="shared" si="70"/>
        <v/>
      </c>
      <c r="M3944" s="205" t="str" cm="1">
        <f t="array" ref="M3944">_xlfn.IFS(NOT(ISERROR(VLOOKUP(Table5[[#This Row],[Section]],TB_notTB,1,FALSE))),"No",LEFT(Table5[[#This Row],[Section]],3)="ETB","PLS",LEFT(Table5[[#This Row],[Section]],1)="7","PDB",NOT(ISBLANK(Table5[[#This Row],[Section]])),"No")</f>
        <v>No</v>
      </c>
    </row>
    <row r="3945" spans="1:13" x14ac:dyDescent="0.25">
      <c r="A3945" s="126" t="s">
        <v>7457</v>
      </c>
      <c r="B3945" s="126" t="s">
        <v>7458</v>
      </c>
      <c r="C3945" s="126" t="s">
        <v>75</v>
      </c>
      <c r="D3945" s="127">
        <v>0.45600000000000002</v>
      </c>
      <c r="E3945" s="128">
        <v>215</v>
      </c>
      <c r="F3945" s="128">
        <v>215</v>
      </c>
      <c r="G3945" s="126" t="s">
        <v>13724</v>
      </c>
      <c r="H3945" s="126" t="s">
        <v>21063</v>
      </c>
      <c r="I3945" s="126" t="s">
        <v>21064</v>
      </c>
      <c r="J3945" s="126" t="s">
        <v>26233</v>
      </c>
      <c r="K3945" s="9">
        <f>_xlfn.IFNA(VLOOKUP(Table5[[#This Row],[Section]],SubSill_Tier,2,FALSE),0)</f>
        <v>0</v>
      </c>
      <c r="L3945" s="9" t="str">
        <f t="shared" si="70"/>
        <v>Wall</v>
      </c>
      <c r="M3945" s="205" t="str" cm="1">
        <f t="array" ref="M3945">_xlfn.IFS(NOT(ISERROR(VLOOKUP(Table5[[#This Row],[Section]],TB_notTB,1,FALSE))),"No",LEFT(Table5[[#This Row],[Section]],3)="ETB","PLS",LEFT(Table5[[#This Row],[Section]],1)="7","PDB",NOT(ISBLANK(Table5[[#This Row],[Section]])),"No")</f>
        <v>No</v>
      </c>
    </row>
    <row r="3946" spans="1:13" x14ac:dyDescent="0.25">
      <c r="A3946" s="126" t="s">
        <v>1884</v>
      </c>
      <c r="B3946" s="126" t="s">
        <v>1885</v>
      </c>
      <c r="C3946" s="126" t="s">
        <v>75</v>
      </c>
      <c r="D3946" s="127">
        <v>0.81799999999999995</v>
      </c>
      <c r="E3946" s="128">
        <v>328</v>
      </c>
      <c r="F3946" s="128">
        <v>134</v>
      </c>
      <c r="G3946" s="126" t="s">
        <v>13756</v>
      </c>
      <c r="H3946" s="126" t="s">
        <v>20179</v>
      </c>
      <c r="I3946" s="126" t="s">
        <v>20180</v>
      </c>
      <c r="J3946" s="126" t="s">
        <v>26232</v>
      </c>
      <c r="K3946" s="9">
        <f>_xlfn.IFNA(VLOOKUP(Table5[[#This Row],[Section]],SubSill_Tier,2,FALSE),0)</f>
        <v>0</v>
      </c>
      <c r="L3946" s="9" t="str">
        <f t="shared" si="70"/>
        <v/>
      </c>
      <c r="M3946" s="205" t="str" cm="1">
        <f t="array" ref="M3946">_xlfn.IFS(NOT(ISERROR(VLOOKUP(Table5[[#This Row],[Section]],TB_notTB,1,FALSE))),"No",LEFT(Table5[[#This Row],[Section]],3)="ETB","PLS",LEFT(Table5[[#This Row],[Section]],1)="7","PDB",NOT(ISBLANK(Table5[[#This Row],[Section]])),"No")</f>
        <v>No</v>
      </c>
    </row>
    <row r="3947" spans="1:13" x14ac:dyDescent="0.25">
      <c r="A3947" s="126" t="s">
        <v>1886</v>
      </c>
      <c r="B3947" s="126" t="s">
        <v>1887</v>
      </c>
      <c r="C3947" s="126" t="s">
        <v>75</v>
      </c>
      <c r="D3947" s="127">
        <v>0.82799999999999996</v>
      </c>
      <c r="E3947" s="128">
        <v>346</v>
      </c>
      <c r="F3947" s="128">
        <v>132</v>
      </c>
      <c r="G3947" s="126" t="s">
        <v>13756</v>
      </c>
      <c r="H3947" s="126" t="s">
        <v>20179</v>
      </c>
      <c r="I3947" s="126" t="s">
        <v>20180</v>
      </c>
      <c r="J3947" s="126" t="s">
        <v>26232</v>
      </c>
      <c r="K3947" s="9">
        <f>_xlfn.IFNA(VLOOKUP(Table5[[#This Row],[Section]],SubSill_Tier,2,FALSE),0)</f>
        <v>0</v>
      </c>
      <c r="L3947" s="9" t="str">
        <f t="shared" si="70"/>
        <v/>
      </c>
      <c r="M3947" s="205" t="str" cm="1">
        <f t="array" ref="M3947">_xlfn.IFS(NOT(ISERROR(VLOOKUP(Table5[[#This Row],[Section]],TB_notTB,1,FALSE))),"No",LEFT(Table5[[#This Row],[Section]],3)="ETB","PLS",LEFT(Table5[[#This Row],[Section]],1)="7","PDB",NOT(ISBLANK(Table5[[#This Row],[Section]])),"No")</f>
        <v>No</v>
      </c>
    </row>
    <row r="3948" spans="1:13" x14ac:dyDescent="0.25">
      <c r="A3948" s="126" t="s">
        <v>1888</v>
      </c>
      <c r="B3948" s="126" t="s">
        <v>1889</v>
      </c>
      <c r="C3948" s="126" t="s">
        <v>75</v>
      </c>
      <c r="D3948" s="127">
        <v>1.28</v>
      </c>
      <c r="E3948" s="128">
        <v>330</v>
      </c>
      <c r="F3948" s="128">
        <v>135</v>
      </c>
      <c r="G3948" s="126" t="s">
        <v>13756</v>
      </c>
      <c r="H3948" s="126" t="s">
        <v>20179</v>
      </c>
      <c r="I3948" s="126" t="s">
        <v>20180</v>
      </c>
      <c r="J3948" s="126" t="s">
        <v>26232</v>
      </c>
      <c r="K3948" s="9">
        <f>_xlfn.IFNA(VLOOKUP(Table5[[#This Row],[Section]],SubSill_Tier,2,FALSE),0)</f>
        <v>0</v>
      </c>
      <c r="L3948" s="9" t="str">
        <f t="shared" si="70"/>
        <v/>
      </c>
      <c r="M3948" s="205" t="str" cm="1">
        <f t="array" ref="M3948">_xlfn.IFS(NOT(ISERROR(VLOOKUP(Table5[[#This Row],[Section]],TB_notTB,1,FALSE))),"No",LEFT(Table5[[#This Row],[Section]],3)="ETB","PLS",LEFT(Table5[[#This Row],[Section]],1)="7","PDB",NOT(ISBLANK(Table5[[#This Row],[Section]])),"No")</f>
        <v>No</v>
      </c>
    </row>
    <row r="3949" spans="1:13" x14ac:dyDescent="0.25">
      <c r="A3949" s="126" t="s">
        <v>1890</v>
      </c>
      <c r="B3949" s="126" t="s">
        <v>1891</v>
      </c>
      <c r="C3949" s="126" t="s">
        <v>75</v>
      </c>
      <c r="D3949" s="127">
        <v>1.3979999999999999</v>
      </c>
      <c r="E3949" s="128">
        <v>513</v>
      </c>
      <c r="F3949" s="128">
        <v>127</v>
      </c>
      <c r="G3949" s="126" t="s">
        <v>13756</v>
      </c>
      <c r="H3949" s="126" t="s">
        <v>20179</v>
      </c>
      <c r="I3949" s="126" t="s">
        <v>20180</v>
      </c>
      <c r="J3949" s="126" t="s">
        <v>26232</v>
      </c>
      <c r="K3949" s="9">
        <f>_xlfn.IFNA(VLOOKUP(Table5[[#This Row],[Section]],SubSill_Tier,2,FALSE),0)</f>
        <v>0</v>
      </c>
      <c r="L3949" s="9" t="str">
        <f t="shared" si="70"/>
        <v/>
      </c>
      <c r="M3949" s="205" t="str" cm="1">
        <f t="array" ref="M3949">_xlfn.IFS(NOT(ISERROR(VLOOKUP(Table5[[#This Row],[Section]],TB_notTB,1,FALSE))),"No",LEFT(Table5[[#This Row],[Section]],3)="ETB","PLS",LEFT(Table5[[#This Row],[Section]],1)="7","PDB",NOT(ISBLANK(Table5[[#This Row],[Section]])),"No")</f>
        <v>No</v>
      </c>
    </row>
    <row r="3950" spans="1:13" x14ac:dyDescent="0.25">
      <c r="A3950" s="126" t="s">
        <v>1892</v>
      </c>
      <c r="B3950" s="126" t="s">
        <v>1893</v>
      </c>
      <c r="C3950" s="126" t="s">
        <v>75</v>
      </c>
      <c r="D3950" s="127">
        <v>0.187</v>
      </c>
      <c r="E3950" s="128">
        <v>109</v>
      </c>
      <c r="F3950" s="128">
        <v>100</v>
      </c>
      <c r="G3950" s="126" t="s">
        <v>13756</v>
      </c>
      <c r="H3950" s="126" t="s">
        <v>20179</v>
      </c>
      <c r="I3950" s="126" t="s">
        <v>20180</v>
      </c>
      <c r="J3950" s="126" t="s">
        <v>26232</v>
      </c>
      <c r="K3950" s="9">
        <f>_xlfn.IFNA(VLOOKUP(Table5[[#This Row],[Section]],SubSill_Tier,2,FALSE),0)</f>
        <v>0</v>
      </c>
      <c r="L3950" s="9" t="str">
        <f t="shared" si="70"/>
        <v/>
      </c>
      <c r="M3950" s="205" t="str" cm="1">
        <f t="array" ref="M3950">_xlfn.IFS(NOT(ISERROR(VLOOKUP(Table5[[#This Row],[Section]],TB_notTB,1,FALSE))),"No",LEFT(Table5[[#This Row],[Section]],3)="ETB","PLS",LEFT(Table5[[#This Row],[Section]],1)="7","PDB",NOT(ISBLANK(Table5[[#This Row],[Section]])),"No")</f>
        <v>No</v>
      </c>
    </row>
    <row r="3951" spans="1:13" x14ac:dyDescent="0.25">
      <c r="A3951" s="126" t="s">
        <v>1894</v>
      </c>
      <c r="B3951" s="126" t="s">
        <v>1895</v>
      </c>
      <c r="C3951" s="126" t="s">
        <v>75</v>
      </c>
      <c r="D3951" s="127">
        <v>1.891</v>
      </c>
      <c r="E3951" s="128">
        <v>446</v>
      </c>
      <c r="F3951" s="128">
        <v>127</v>
      </c>
      <c r="G3951" s="126" t="s">
        <v>13756</v>
      </c>
      <c r="H3951" s="126" t="s">
        <v>20179</v>
      </c>
      <c r="I3951" s="126" t="s">
        <v>20180</v>
      </c>
      <c r="J3951" s="126" t="s">
        <v>26232</v>
      </c>
      <c r="K3951" s="9">
        <f>_xlfn.IFNA(VLOOKUP(Table5[[#This Row],[Section]],SubSill_Tier,2,FALSE),0)</f>
        <v>0</v>
      </c>
      <c r="L3951" s="9" t="str">
        <f t="shared" si="70"/>
        <v/>
      </c>
      <c r="M3951" s="205" t="str" cm="1">
        <f t="array" ref="M3951">_xlfn.IFS(NOT(ISERROR(VLOOKUP(Table5[[#This Row],[Section]],TB_notTB,1,FALSE))),"No",LEFT(Table5[[#This Row],[Section]],3)="ETB","PLS",LEFT(Table5[[#This Row],[Section]],1)="7","PDB",NOT(ISBLANK(Table5[[#This Row],[Section]])),"No")</f>
        <v>No</v>
      </c>
    </row>
    <row r="3952" spans="1:13" x14ac:dyDescent="0.25">
      <c r="A3952" s="126" t="s">
        <v>7459</v>
      </c>
      <c r="B3952" s="126" t="s">
        <v>7460</v>
      </c>
      <c r="C3952" s="126" t="s">
        <v>75</v>
      </c>
      <c r="D3952" s="127">
        <v>0.52600000000000002</v>
      </c>
      <c r="E3952" s="128">
        <v>135</v>
      </c>
      <c r="F3952" s="128">
        <v>135</v>
      </c>
      <c r="G3952" s="126" t="s">
        <v>13715</v>
      </c>
      <c r="H3952" s="126" t="s">
        <v>20123</v>
      </c>
      <c r="I3952" s="126" t="s">
        <v>21058</v>
      </c>
      <c r="J3952" s="126" t="s">
        <v>26235</v>
      </c>
      <c r="K3952" s="9">
        <f>_xlfn.IFNA(VLOOKUP(Table5[[#This Row],[Section]],SubSill_Tier,2,FALSE),0)</f>
        <v>0</v>
      </c>
      <c r="L3952" s="9" t="str">
        <f t="shared" si="70"/>
        <v/>
      </c>
      <c r="M3952" s="205" t="str" cm="1">
        <f t="array" ref="M3952">_xlfn.IFS(NOT(ISERROR(VLOOKUP(Table5[[#This Row],[Section]],TB_notTB,1,FALSE))),"No",LEFT(Table5[[#This Row],[Section]],3)="ETB","PLS",LEFT(Table5[[#This Row],[Section]],1)="7","PDB",NOT(ISBLANK(Table5[[#This Row],[Section]])),"No")</f>
        <v>No</v>
      </c>
    </row>
    <row r="3953" spans="1:13" x14ac:dyDescent="0.25">
      <c r="A3953" s="126" t="s">
        <v>1896</v>
      </c>
      <c r="B3953" s="126" t="s">
        <v>1897</v>
      </c>
      <c r="C3953" s="126" t="s">
        <v>75</v>
      </c>
      <c r="D3953" s="127">
        <v>2.87</v>
      </c>
      <c r="E3953" s="128">
        <v>245</v>
      </c>
      <c r="F3953" s="128">
        <v>245</v>
      </c>
      <c r="G3953" s="126" t="s">
        <v>13756</v>
      </c>
      <c r="H3953" s="126" t="s">
        <v>20179</v>
      </c>
      <c r="I3953" s="126" t="s">
        <v>20180</v>
      </c>
      <c r="J3953" s="126" t="s">
        <v>26232</v>
      </c>
      <c r="K3953" s="9">
        <f>_xlfn.IFNA(VLOOKUP(Table5[[#This Row],[Section]],SubSill_Tier,2,FALSE),0)</f>
        <v>0</v>
      </c>
      <c r="L3953" s="9" t="str">
        <f t="shared" si="70"/>
        <v/>
      </c>
      <c r="M3953" s="205" t="str" cm="1">
        <f t="array" ref="M3953">_xlfn.IFS(NOT(ISERROR(VLOOKUP(Table5[[#This Row],[Section]],TB_notTB,1,FALSE))),"No",LEFT(Table5[[#This Row],[Section]],3)="ETB","PLS",LEFT(Table5[[#This Row],[Section]],1)="7","PDB",NOT(ISBLANK(Table5[[#This Row],[Section]])),"No")</f>
        <v>No</v>
      </c>
    </row>
    <row r="3954" spans="1:13" x14ac:dyDescent="0.25">
      <c r="A3954" s="126" t="s">
        <v>1898</v>
      </c>
      <c r="B3954" s="126" t="s">
        <v>1899</v>
      </c>
      <c r="C3954" s="126" t="s">
        <v>75</v>
      </c>
      <c r="D3954" s="127">
        <v>0.29899999999999999</v>
      </c>
      <c r="E3954" s="128">
        <v>139</v>
      </c>
      <c r="F3954" s="128">
        <v>100</v>
      </c>
      <c r="G3954" s="126" t="s">
        <v>13729</v>
      </c>
      <c r="H3954" s="126" t="s">
        <v>20138</v>
      </c>
      <c r="I3954" s="126" t="s">
        <v>21067</v>
      </c>
      <c r="J3954" s="126" t="s">
        <v>26232</v>
      </c>
      <c r="K3954" s="9">
        <f>_xlfn.IFNA(VLOOKUP(Table5[[#This Row],[Section]],SubSill_Tier,2,FALSE),0)</f>
        <v>0</v>
      </c>
      <c r="L3954" s="9" t="str">
        <f t="shared" si="70"/>
        <v/>
      </c>
      <c r="M3954" s="205" t="str" cm="1">
        <f t="array" ref="M3954">_xlfn.IFS(NOT(ISERROR(VLOOKUP(Table5[[#This Row],[Section]],TB_notTB,1,FALSE))),"No",LEFT(Table5[[#This Row],[Section]],3)="ETB","PLS",LEFT(Table5[[#This Row],[Section]],1)="7","PDB",NOT(ISBLANK(Table5[[#This Row],[Section]])),"No")</f>
        <v>No</v>
      </c>
    </row>
    <row r="3955" spans="1:13" x14ac:dyDescent="0.25">
      <c r="A3955" s="126" t="s">
        <v>1900</v>
      </c>
      <c r="B3955" s="126" t="s">
        <v>1901</v>
      </c>
      <c r="C3955" s="126" t="s">
        <v>75</v>
      </c>
      <c r="D3955" s="127">
        <v>0.51200000000000001</v>
      </c>
      <c r="E3955" s="128">
        <v>219</v>
      </c>
      <c r="F3955" s="128">
        <v>100</v>
      </c>
      <c r="G3955" s="126" t="s">
        <v>13756</v>
      </c>
      <c r="H3955" s="126" t="s">
        <v>20179</v>
      </c>
      <c r="I3955" s="126" t="s">
        <v>20180</v>
      </c>
      <c r="J3955" s="126" t="s">
        <v>26232</v>
      </c>
      <c r="K3955" s="9">
        <f>_xlfn.IFNA(VLOOKUP(Table5[[#This Row],[Section]],SubSill_Tier,2,FALSE),0)</f>
        <v>0</v>
      </c>
      <c r="L3955" s="9" t="str">
        <f t="shared" si="70"/>
        <v/>
      </c>
      <c r="M3955" s="205" t="str" cm="1">
        <f t="array" ref="M3955">_xlfn.IFS(NOT(ISERROR(VLOOKUP(Table5[[#This Row],[Section]],TB_notTB,1,FALSE))),"No",LEFT(Table5[[#This Row],[Section]],3)="ETB","PLS",LEFT(Table5[[#This Row],[Section]],1)="7","PDB",NOT(ISBLANK(Table5[[#This Row],[Section]])),"No")</f>
        <v>No</v>
      </c>
    </row>
    <row r="3956" spans="1:13" x14ac:dyDescent="0.25">
      <c r="A3956" s="126" t="s">
        <v>1902</v>
      </c>
      <c r="B3956" s="126" t="s">
        <v>1903</v>
      </c>
      <c r="C3956" s="126" t="s">
        <v>75</v>
      </c>
      <c r="D3956" s="127">
        <v>0.45300000000000001</v>
      </c>
      <c r="E3956" s="128">
        <v>211</v>
      </c>
      <c r="F3956" s="128">
        <v>100</v>
      </c>
      <c r="G3956" s="126" t="s">
        <v>13735</v>
      </c>
      <c r="H3956" s="126" t="s">
        <v>21071</v>
      </c>
      <c r="I3956" s="126" t="s">
        <v>21072</v>
      </c>
      <c r="J3956" s="126" t="s">
        <v>26362</v>
      </c>
      <c r="K3956" s="9">
        <f>_xlfn.IFNA(VLOOKUP(Table5[[#This Row],[Section]],SubSill_Tier,2,FALSE),0)</f>
        <v>0</v>
      </c>
      <c r="L3956" s="9" t="str">
        <f t="shared" si="70"/>
        <v/>
      </c>
      <c r="M3956" s="205" t="str" cm="1">
        <f t="array" ref="M3956">_xlfn.IFS(NOT(ISERROR(VLOOKUP(Table5[[#This Row],[Section]],TB_notTB,1,FALSE))),"No",LEFT(Table5[[#This Row],[Section]],3)="ETB","PLS",LEFT(Table5[[#This Row],[Section]],1)="7","PDB",NOT(ISBLANK(Table5[[#This Row],[Section]])),"No")</f>
        <v>No</v>
      </c>
    </row>
    <row r="3957" spans="1:13" x14ac:dyDescent="0.25">
      <c r="A3957" s="126" t="s">
        <v>1904</v>
      </c>
      <c r="B3957" s="126" t="s">
        <v>1905</v>
      </c>
      <c r="C3957" s="126" t="s">
        <v>75</v>
      </c>
      <c r="D3957" s="127">
        <v>0.55600000000000005</v>
      </c>
      <c r="E3957" s="128">
        <v>249</v>
      </c>
      <c r="F3957" s="128">
        <v>230</v>
      </c>
      <c r="G3957" s="126" t="s">
        <v>13735</v>
      </c>
      <c r="H3957" s="126" t="s">
        <v>20146</v>
      </c>
      <c r="I3957" s="126" t="s">
        <v>20147</v>
      </c>
      <c r="J3957" s="126" t="s">
        <v>26234</v>
      </c>
      <c r="K3957" s="9">
        <f>_xlfn.IFNA(VLOOKUP(Table5[[#This Row],[Section]],SubSill_Tier,2,FALSE),0)</f>
        <v>0</v>
      </c>
      <c r="L3957" s="9" t="str">
        <f t="shared" si="70"/>
        <v/>
      </c>
      <c r="M3957" s="205" t="str" cm="1">
        <f t="array" ref="M3957">_xlfn.IFS(NOT(ISERROR(VLOOKUP(Table5[[#This Row],[Section]],TB_notTB,1,FALSE))),"No",LEFT(Table5[[#This Row],[Section]],3)="ETB","PLS",LEFT(Table5[[#This Row],[Section]],1)="7","PDB",NOT(ISBLANK(Table5[[#This Row],[Section]])),"No")</f>
        <v>No</v>
      </c>
    </row>
    <row r="3958" spans="1:13" x14ac:dyDescent="0.25">
      <c r="A3958" s="126" t="s">
        <v>1906</v>
      </c>
      <c r="B3958" s="126" t="s">
        <v>1907</v>
      </c>
      <c r="C3958" s="126" t="s">
        <v>75</v>
      </c>
      <c r="D3958" s="127">
        <v>0.31</v>
      </c>
      <c r="E3958" s="128">
        <v>164</v>
      </c>
      <c r="F3958" s="128">
        <v>100</v>
      </c>
      <c r="G3958" s="126" t="s">
        <v>13756</v>
      </c>
      <c r="H3958" s="126" t="s">
        <v>20179</v>
      </c>
      <c r="I3958" s="126" t="s">
        <v>20180</v>
      </c>
      <c r="J3958" s="126" t="s">
        <v>26232</v>
      </c>
      <c r="K3958" s="9">
        <f>_xlfn.IFNA(VLOOKUP(Table5[[#This Row],[Section]],SubSill_Tier,2,FALSE),0)</f>
        <v>0</v>
      </c>
      <c r="L3958" s="9" t="str">
        <f t="shared" si="70"/>
        <v/>
      </c>
      <c r="M3958" s="205" t="str" cm="1">
        <f t="array" ref="M3958">_xlfn.IFS(NOT(ISERROR(VLOOKUP(Table5[[#This Row],[Section]],TB_notTB,1,FALSE))),"No",LEFT(Table5[[#This Row],[Section]],3)="ETB","PLS",LEFT(Table5[[#This Row],[Section]],1)="7","PDB",NOT(ISBLANK(Table5[[#This Row],[Section]])),"No")</f>
        <v>No</v>
      </c>
    </row>
    <row r="3959" spans="1:13" x14ac:dyDescent="0.25">
      <c r="A3959" s="126" t="s">
        <v>1908</v>
      </c>
      <c r="B3959" s="126" t="s">
        <v>1909</v>
      </c>
      <c r="C3959" s="126" t="s">
        <v>75</v>
      </c>
      <c r="D3959" s="127">
        <v>0.32700000000000001</v>
      </c>
      <c r="E3959" s="128">
        <v>172</v>
      </c>
      <c r="F3959" s="128">
        <v>100</v>
      </c>
      <c r="G3959" s="126" t="s">
        <v>13756</v>
      </c>
      <c r="H3959" s="126" t="s">
        <v>20179</v>
      </c>
      <c r="I3959" s="126" t="s">
        <v>20180</v>
      </c>
      <c r="J3959" s="126" t="s">
        <v>26232</v>
      </c>
      <c r="K3959" s="9">
        <f>_xlfn.IFNA(VLOOKUP(Table5[[#This Row],[Section]],SubSill_Tier,2,FALSE),0)</f>
        <v>0</v>
      </c>
      <c r="L3959" s="9" t="str">
        <f t="shared" si="70"/>
        <v/>
      </c>
      <c r="M3959" s="205" t="str" cm="1">
        <f t="array" ref="M3959">_xlfn.IFS(NOT(ISERROR(VLOOKUP(Table5[[#This Row],[Section]],TB_notTB,1,FALSE))),"No",LEFT(Table5[[#This Row],[Section]],3)="ETB","PLS",LEFT(Table5[[#This Row],[Section]],1)="7","PDB",NOT(ISBLANK(Table5[[#This Row],[Section]])),"No")</f>
        <v>No</v>
      </c>
    </row>
    <row r="3960" spans="1:13" x14ac:dyDescent="0.25">
      <c r="A3960" s="126" t="s">
        <v>7461</v>
      </c>
      <c r="B3960" s="126" t="s">
        <v>13046</v>
      </c>
      <c r="C3960" s="126" t="s">
        <v>75</v>
      </c>
      <c r="D3960" s="127">
        <v>0.66800000000000004</v>
      </c>
      <c r="E3960" s="128">
        <v>311</v>
      </c>
      <c r="F3960" s="128">
        <v>156</v>
      </c>
      <c r="G3960" s="126" t="s">
        <v>13721</v>
      </c>
      <c r="H3960" s="126" t="s">
        <v>21068</v>
      </c>
      <c r="I3960" s="126" t="s">
        <v>21069</v>
      </c>
      <c r="J3960" s="126" t="s">
        <v>26233</v>
      </c>
      <c r="K3960" s="9">
        <f>_xlfn.IFNA(VLOOKUP(Table5[[#This Row],[Section]],SubSill_Tier,2,FALSE),0)</f>
        <v>0</v>
      </c>
      <c r="L3960" s="9" t="str">
        <f t="shared" si="70"/>
        <v/>
      </c>
      <c r="M3960" s="205" t="str" cm="1">
        <f t="array" ref="M3960">_xlfn.IFS(NOT(ISERROR(VLOOKUP(Table5[[#This Row],[Section]],TB_notTB,1,FALSE))),"No",LEFT(Table5[[#This Row],[Section]],3)="ETB","PLS",LEFT(Table5[[#This Row],[Section]],1)="7","PDB",NOT(ISBLANK(Table5[[#This Row],[Section]])),"No")</f>
        <v>No</v>
      </c>
    </row>
    <row r="3961" spans="1:13" x14ac:dyDescent="0.25">
      <c r="A3961" s="126" t="s">
        <v>7462</v>
      </c>
      <c r="B3961" s="126" t="s">
        <v>7463</v>
      </c>
      <c r="C3961" s="126" t="s">
        <v>98</v>
      </c>
      <c r="D3961" s="127">
        <v>2.9980000000000002</v>
      </c>
      <c r="E3961" s="128">
        <v>342</v>
      </c>
      <c r="F3961" s="128">
        <v>100</v>
      </c>
      <c r="G3961" s="126" t="s">
        <v>13731</v>
      </c>
      <c r="H3961" s="126" t="s">
        <v>20121</v>
      </c>
      <c r="I3961" s="126" t="s">
        <v>20122</v>
      </c>
      <c r="J3961" s="126" t="s">
        <v>26234</v>
      </c>
      <c r="K3961" s="9">
        <f>_xlfn.IFNA(VLOOKUP(Table5[[#This Row],[Section]],SubSill_Tier,2,FALSE),0)</f>
        <v>0</v>
      </c>
      <c r="L3961" s="9" t="str">
        <f t="shared" si="70"/>
        <v>Wall</v>
      </c>
      <c r="M3961" s="205" t="str" cm="1">
        <f t="array" ref="M3961">_xlfn.IFS(NOT(ISERROR(VLOOKUP(Table5[[#This Row],[Section]],TB_notTB,1,FALSE))),"No",LEFT(Table5[[#This Row],[Section]],3)="ETB","PLS",LEFT(Table5[[#This Row],[Section]],1)="7","PDB",NOT(ISBLANK(Table5[[#This Row],[Section]])),"No")</f>
        <v>No</v>
      </c>
    </row>
    <row r="3962" spans="1:13" x14ac:dyDescent="0.25">
      <c r="A3962" s="126" t="s">
        <v>7464</v>
      </c>
      <c r="B3962" s="126" t="s">
        <v>7465</v>
      </c>
      <c r="C3962" s="126" t="s">
        <v>75</v>
      </c>
      <c r="D3962" s="127">
        <v>2.4940000000000002</v>
      </c>
      <c r="E3962" s="128">
        <v>319</v>
      </c>
      <c r="F3962" s="128">
        <v>319</v>
      </c>
      <c r="G3962" s="126" t="s">
        <v>13719</v>
      </c>
      <c r="H3962" s="126" t="s">
        <v>20128</v>
      </c>
      <c r="I3962" s="126" t="s">
        <v>20129</v>
      </c>
      <c r="J3962" s="126" t="s">
        <v>26236</v>
      </c>
      <c r="K3962" s="9">
        <f>_xlfn.IFNA(VLOOKUP(Table5[[#This Row],[Section]],SubSill_Tier,2,FALSE),0)</f>
        <v>0</v>
      </c>
      <c r="L3962" s="9" t="str">
        <f t="shared" si="70"/>
        <v>Wall</v>
      </c>
      <c r="M3962" s="205" t="str" cm="1">
        <f t="array" ref="M3962">_xlfn.IFS(NOT(ISERROR(VLOOKUP(Table5[[#This Row],[Section]],TB_notTB,1,FALSE))),"No",LEFT(Table5[[#This Row],[Section]],3)="ETB","PLS",LEFT(Table5[[#This Row],[Section]],1)="7","PDB",NOT(ISBLANK(Table5[[#This Row],[Section]])),"No")</f>
        <v>No</v>
      </c>
    </row>
    <row r="3963" spans="1:13" x14ac:dyDescent="0.25">
      <c r="A3963" s="126" t="s">
        <v>17464</v>
      </c>
      <c r="B3963" s="126" t="s">
        <v>17465</v>
      </c>
      <c r="C3963" s="126" t="s">
        <v>75</v>
      </c>
      <c r="D3963" s="127">
        <v>1.54</v>
      </c>
      <c r="E3963" s="128">
        <v>529</v>
      </c>
      <c r="F3963" s="128">
        <v>191</v>
      </c>
      <c r="G3963" s="126" t="s">
        <v>13724</v>
      </c>
      <c r="H3963" s="126" t="s">
        <v>21063</v>
      </c>
      <c r="I3963" s="126" t="s">
        <v>21064</v>
      </c>
      <c r="J3963" s="126" t="s">
        <v>26233</v>
      </c>
      <c r="K3963" s="9">
        <f>_xlfn.IFNA(VLOOKUP(Table5[[#This Row],[Section]],SubSill_Tier,2,FALSE),0)</f>
        <v>0</v>
      </c>
      <c r="L3963" s="9" t="str">
        <f t="shared" si="70"/>
        <v/>
      </c>
      <c r="M3963" s="205" t="str" cm="1">
        <f t="array" ref="M3963">_xlfn.IFS(NOT(ISERROR(VLOOKUP(Table5[[#This Row],[Section]],TB_notTB,1,FALSE))),"No",LEFT(Table5[[#This Row],[Section]],3)="ETB","PLS",LEFT(Table5[[#This Row],[Section]],1)="7","PDB",NOT(ISBLANK(Table5[[#This Row],[Section]])),"No")</f>
        <v>No</v>
      </c>
    </row>
    <row r="3964" spans="1:13" x14ac:dyDescent="0.25">
      <c r="A3964" s="126" t="s">
        <v>7466</v>
      </c>
      <c r="B3964" s="126" t="s">
        <v>7467</v>
      </c>
      <c r="C3964" s="126" t="s">
        <v>75</v>
      </c>
      <c r="D3964" s="127">
        <v>0.307</v>
      </c>
      <c r="E3964" s="128">
        <v>100</v>
      </c>
      <c r="F3964" s="128">
        <v>100</v>
      </c>
      <c r="G3964" s="126" t="s">
        <v>13715</v>
      </c>
      <c r="H3964" s="126" t="s">
        <v>20123</v>
      </c>
      <c r="I3964" s="126" t="s">
        <v>21058</v>
      </c>
      <c r="J3964" s="126" t="s">
        <v>26236</v>
      </c>
      <c r="K3964" s="9">
        <f>_xlfn.IFNA(VLOOKUP(Table5[[#This Row],[Section]],SubSill_Tier,2,FALSE),0)</f>
        <v>0</v>
      </c>
      <c r="L3964" s="9" t="str">
        <f t="shared" si="70"/>
        <v/>
      </c>
      <c r="M3964" s="205" t="str" cm="1">
        <f t="array" ref="M3964">_xlfn.IFS(NOT(ISERROR(VLOOKUP(Table5[[#This Row],[Section]],TB_notTB,1,FALSE))),"No",LEFT(Table5[[#This Row],[Section]],3)="ETB","PLS",LEFT(Table5[[#This Row],[Section]],1)="7","PDB",NOT(ISBLANK(Table5[[#This Row],[Section]])),"No")</f>
        <v>No</v>
      </c>
    </row>
    <row r="3965" spans="1:13" x14ac:dyDescent="0.25">
      <c r="A3965" s="126" t="s">
        <v>7468</v>
      </c>
      <c r="B3965" s="126" t="s">
        <v>12614</v>
      </c>
      <c r="C3965" s="126" t="s">
        <v>75</v>
      </c>
      <c r="D3965" s="127">
        <v>0.377</v>
      </c>
      <c r="E3965" s="128">
        <v>161</v>
      </c>
      <c r="F3965" s="128">
        <v>161</v>
      </c>
      <c r="G3965" s="126" t="s">
        <v>21170</v>
      </c>
      <c r="H3965" s="126" t="s">
        <v>21171</v>
      </c>
      <c r="I3965" s="126" t="s">
        <v>21172</v>
      </c>
      <c r="J3965" s="126" t="s">
        <v>26233</v>
      </c>
      <c r="K3965" s="9">
        <f>_xlfn.IFNA(VLOOKUP(Table5[[#This Row],[Section]],SubSill_Tier,2,FALSE),0)</f>
        <v>0</v>
      </c>
      <c r="L3965" s="9" t="str">
        <f t="shared" si="70"/>
        <v>Wall</v>
      </c>
      <c r="M3965" s="205" t="str" cm="1">
        <f t="array" ref="M3965">_xlfn.IFS(NOT(ISERROR(VLOOKUP(Table5[[#This Row],[Section]],TB_notTB,1,FALSE))),"No",LEFT(Table5[[#This Row],[Section]],3)="ETB","PLS",LEFT(Table5[[#This Row],[Section]],1)="7","PDB",NOT(ISBLANK(Table5[[#This Row],[Section]])),"No")</f>
        <v>No</v>
      </c>
    </row>
    <row r="3966" spans="1:13" x14ac:dyDescent="0.25">
      <c r="A3966" s="126" t="s">
        <v>7469</v>
      </c>
      <c r="B3966" s="126" t="s">
        <v>7470</v>
      </c>
      <c r="C3966" s="126" t="s">
        <v>75</v>
      </c>
      <c r="D3966" s="127">
        <v>0.51200000000000001</v>
      </c>
      <c r="E3966" s="128">
        <v>100</v>
      </c>
      <c r="F3966" s="128">
        <v>100</v>
      </c>
      <c r="G3966" s="126" t="s">
        <v>13715</v>
      </c>
      <c r="H3966" s="126" t="s">
        <v>20123</v>
      </c>
      <c r="I3966" s="126" t="s">
        <v>21058</v>
      </c>
      <c r="J3966" s="126" t="s">
        <v>26236</v>
      </c>
      <c r="K3966" s="9">
        <f>_xlfn.IFNA(VLOOKUP(Table5[[#This Row],[Section]],SubSill_Tier,2,FALSE),0)</f>
        <v>0</v>
      </c>
      <c r="L3966" s="9" t="str">
        <f t="shared" si="70"/>
        <v>Wall</v>
      </c>
      <c r="M3966" s="205" t="str" cm="1">
        <f t="array" ref="M3966">_xlfn.IFS(NOT(ISERROR(VLOOKUP(Table5[[#This Row],[Section]],TB_notTB,1,FALSE))),"No",LEFT(Table5[[#This Row],[Section]],3)="ETB","PLS",LEFT(Table5[[#This Row],[Section]],1)="7","PDB",NOT(ISBLANK(Table5[[#This Row],[Section]])),"No")</f>
        <v>No</v>
      </c>
    </row>
    <row r="3967" spans="1:13" x14ac:dyDescent="0.25">
      <c r="A3967" s="126" t="s">
        <v>13580</v>
      </c>
      <c r="B3967" s="126" t="s">
        <v>13581</v>
      </c>
      <c r="C3967" s="126" t="s">
        <v>75</v>
      </c>
      <c r="D3967" s="127">
        <v>9.1999999999999998E-2</v>
      </c>
      <c r="E3967" s="128">
        <v>100</v>
      </c>
      <c r="F3967" s="128">
        <v>100</v>
      </c>
      <c r="G3967" s="126" t="s">
        <v>21170</v>
      </c>
      <c r="H3967" s="126" t="s">
        <v>21171</v>
      </c>
      <c r="I3967" s="126" t="s">
        <v>21172</v>
      </c>
      <c r="J3967" s="126" t="s">
        <v>26233</v>
      </c>
      <c r="K3967" s="9">
        <f>_xlfn.IFNA(VLOOKUP(Table5[[#This Row],[Section]],SubSill_Tier,2,FALSE),0)</f>
        <v>0</v>
      </c>
      <c r="L3967" s="9" t="str">
        <f t="shared" si="70"/>
        <v>Wall</v>
      </c>
      <c r="M3967" s="205" t="str" cm="1">
        <f t="array" ref="M3967">_xlfn.IFS(NOT(ISERROR(VLOOKUP(Table5[[#This Row],[Section]],TB_notTB,1,FALSE))),"No",LEFT(Table5[[#This Row],[Section]],3)="ETB","PLS",LEFT(Table5[[#This Row],[Section]],1)="7","PDB",NOT(ISBLANK(Table5[[#This Row],[Section]])),"No")</f>
        <v>No</v>
      </c>
    </row>
    <row r="3968" spans="1:13" x14ac:dyDescent="0.25">
      <c r="A3968" s="126" t="s">
        <v>7471</v>
      </c>
      <c r="B3968" s="126" t="s">
        <v>27930</v>
      </c>
      <c r="C3968" s="126" t="s">
        <v>75</v>
      </c>
      <c r="D3968" s="127">
        <v>2.7330000000000001</v>
      </c>
      <c r="E3968" s="128">
        <v>286</v>
      </c>
      <c r="F3968" s="128">
        <v>286</v>
      </c>
      <c r="G3968" s="126" t="s">
        <v>13720</v>
      </c>
      <c r="H3968" s="126" t="s">
        <v>20130</v>
      </c>
      <c r="I3968" s="126" t="s">
        <v>20131</v>
      </c>
      <c r="J3968" s="126" t="s">
        <v>26236</v>
      </c>
      <c r="K3968" s="9">
        <f>_xlfn.IFNA(VLOOKUP(Table5[[#This Row],[Section]],SubSill_Tier,2,FALSE),0)</f>
        <v>0</v>
      </c>
      <c r="L3968" s="9" t="str">
        <f t="shared" si="70"/>
        <v/>
      </c>
      <c r="M3968" s="205" t="str" cm="1">
        <f t="array" ref="M3968">_xlfn.IFS(NOT(ISERROR(VLOOKUP(Table5[[#This Row],[Section]],TB_notTB,1,FALSE))),"No",LEFT(Table5[[#This Row],[Section]],3)="ETB","PLS",LEFT(Table5[[#This Row],[Section]],1)="7","PDB",NOT(ISBLANK(Table5[[#This Row],[Section]])),"No")</f>
        <v>No</v>
      </c>
    </row>
    <row r="3969" spans="1:13" x14ac:dyDescent="0.25">
      <c r="A3969" s="126" t="s">
        <v>7473</v>
      </c>
      <c r="B3969" s="126" t="s">
        <v>27931</v>
      </c>
      <c r="C3969" s="126" t="s">
        <v>75</v>
      </c>
      <c r="D3969" s="127">
        <v>0.63800000000000001</v>
      </c>
      <c r="E3969" s="128">
        <v>107</v>
      </c>
      <c r="F3969" s="128">
        <v>107</v>
      </c>
      <c r="G3969" s="126" t="s">
        <v>13715</v>
      </c>
      <c r="H3969" s="126" t="s">
        <v>20123</v>
      </c>
      <c r="I3969" s="126" t="s">
        <v>21058</v>
      </c>
      <c r="J3969" s="126" t="s">
        <v>26235</v>
      </c>
      <c r="K3969" s="9">
        <f>_xlfn.IFNA(VLOOKUP(Table5[[#This Row],[Section]],SubSill_Tier,2,FALSE),0)</f>
        <v>0</v>
      </c>
      <c r="L3969" s="9" t="str">
        <f t="shared" si="70"/>
        <v/>
      </c>
      <c r="M3969" s="205" t="str" cm="1">
        <f t="array" ref="M3969">_xlfn.IFS(NOT(ISERROR(VLOOKUP(Table5[[#This Row],[Section]],TB_notTB,1,FALSE))),"No",LEFT(Table5[[#This Row],[Section]],3)="ETB","PLS",LEFT(Table5[[#This Row],[Section]],1)="7","PDB",NOT(ISBLANK(Table5[[#This Row],[Section]])),"No")</f>
        <v>No</v>
      </c>
    </row>
    <row r="3970" spans="1:13" x14ac:dyDescent="0.25">
      <c r="A3970" s="126" t="s">
        <v>7474</v>
      </c>
      <c r="B3970" s="126" t="s">
        <v>27932</v>
      </c>
      <c r="C3970" s="126" t="s">
        <v>75</v>
      </c>
      <c r="D3970" s="127">
        <v>0.32100000000000001</v>
      </c>
      <c r="E3970" s="128">
        <v>100</v>
      </c>
      <c r="F3970" s="128">
        <v>100</v>
      </c>
      <c r="G3970" s="126" t="s">
        <v>13715</v>
      </c>
      <c r="H3970" s="126" t="s">
        <v>20123</v>
      </c>
      <c r="I3970" s="126" t="s">
        <v>21058</v>
      </c>
      <c r="J3970" s="126" t="s">
        <v>26235</v>
      </c>
      <c r="K3970" s="9">
        <f>_xlfn.IFNA(VLOOKUP(Table5[[#This Row],[Section]],SubSill_Tier,2,FALSE),0)</f>
        <v>0</v>
      </c>
      <c r="L3970" s="9" t="str">
        <f t="shared" ref="L3970:L4033" si="71">IFERROR(IF(LEFT(G3970,2)="AI",IF(_xlfn.NUMBERVALUE(IFERROR(LEFT(IF(ISERROR(FIND("X",UPPER(B3970))),UPPER(B3970),RIGHT(UPPER(B3970),LEN(UPPER(B3970))-FIND("~",SUBSTITUTE(UPPER(B3970),"X","~",LEN(UPPER(B3970))-LEN(SUBSTITUTE(UPPER(B3970),"X","")))))),FIND(" ",IF(ISERROR(FIND("X",UPPER(B3970))),UPPER(B3970),RIGHT(UPPER(B3970),LEN(UPPER(B3970))-FIND("~",SUBSTITUTE(UPPER(B3970),"X","~",LEN(UPPER(B3970))-LEN(SUBSTITUTE(UPPER(B3970),"X","")))))),1)-1),IF(ISERROR(FIND("X",UPPER(B3970))),UPPER(B3970),RIGHT(UPPER(B3970),LEN(UPPER(B3970))-FIND("~",SUBSTITUTE(UPPER(B3970),"X","~",LEN(UPPER(B3970))-LEN(SUBSTITUTE(UPPER(B3970),"X",""))))))),".")&gt;=5,"Wall",""),""),"")</f>
        <v/>
      </c>
      <c r="M3970" s="205" t="str" cm="1">
        <f t="array" ref="M3970">_xlfn.IFS(NOT(ISERROR(VLOOKUP(Table5[[#This Row],[Section]],TB_notTB,1,FALSE))),"No",LEFT(Table5[[#This Row],[Section]],3)="ETB","PLS",LEFT(Table5[[#This Row],[Section]],1)="7","PDB",NOT(ISBLANK(Table5[[#This Row],[Section]])),"No")</f>
        <v>No</v>
      </c>
    </row>
    <row r="3971" spans="1:13" x14ac:dyDescent="0.25">
      <c r="A3971" s="126" t="s">
        <v>7475</v>
      </c>
      <c r="B3971" s="126" t="s">
        <v>27933</v>
      </c>
      <c r="C3971" s="126" t="s">
        <v>75</v>
      </c>
      <c r="D3971" s="127">
        <v>0.40699999999999997</v>
      </c>
      <c r="E3971" s="128">
        <v>194</v>
      </c>
      <c r="F3971" s="128">
        <v>194</v>
      </c>
      <c r="G3971" s="126" t="s">
        <v>13722</v>
      </c>
      <c r="H3971" s="126" t="s">
        <v>21061</v>
      </c>
      <c r="I3971" s="126" t="s">
        <v>21062</v>
      </c>
      <c r="J3971" s="126" t="s">
        <v>26233</v>
      </c>
      <c r="K3971" s="9">
        <f>_xlfn.IFNA(VLOOKUP(Table5[[#This Row],[Section]],SubSill_Tier,2,FALSE),0)</f>
        <v>0</v>
      </c>
      <c r="L3971" s="9" t="str">
        <f t="shared" si="71"/>
        <v/>
      </c>
      <c r="M3971" s="205" t="str" cm="1">
        <f t="array" ref="M3971">_xlfn.IFS(NOT(ISERROR(VLOOKUP(Table5[[#This Row],[Section]],TB_notTB,1,FALSE))),"No",LEFT(Table5[[#This Row],[Section]],3)="ETB","PLS",LEFT(Table5[[#This Row],[Section]],1)="7","PDB",NOT(ISBLANK(Table5[[#This Row],[Section]])),"No")</f>
        <v>No</v>
      </c>
    </row>
    <row r="3972" spans="1:13" x14ac:dyDescent="0.25">
      <c r="A3972" s="126" t="s">
        <v>7476</v>
      </c>
      <c r="B3972" s="126" t="s">
        <v>7477</v>
      </c>
      <c r="C3972" s="126" t="s">
        <v>75</v>
      </c>
      <c r="D3972" s="127">
        <v>0.32500000000000001</v>
      </c>
      <c r="E3972" s="128">
        <v>174</v>
      </c>
      <c r="F3972" s="128">
        <v>174</v>
      </c>
      <c r="G3972" s="126" t="s">
        <v>13720</v>
      </c>
      <c r="H3972" s="126" t="s">
        <v>20130</v>
      </c>
      <c r="I3972" s="126" t="s">
        <v>20131</v>
      </c>
      <c r="J3972" s="126" t="s">
        <v>26235</v>
      </c>
      <c r="K3972" s="9">
        <f>_xlfn.IFNA(VLOOKUP(Table5[[#This Row],[Section]],SubSill_Tier,2,FALSE),0)</f>
        <v>0</v>
      </c>
      <c r="L3972" s="9" t="str">
        <f t="shared" si="71"/>
        <v/>
      </c>
      <c r="M3972" s="205" t="str" cm="1">
        <f t="array" ref="M3972">_xlfn.IFS(NOT(ISERROR(VLOOKUP(Table5[[#This Row],[Section]],TB_notTB,1,FALSE))),"No",LEFT(Table5[[#This Row],[Section]],3)="ETB","PLS",LEFT(Table5[[#This Row],[Section]],1)="7","PDB",NOT(ISBLANK(Table5[[#This Row],[Section]])),"No")</f>
        <v>No</v>
      </c>
    </row>
    <row r="3973" spans="1:13" x14ac:dyDescent="0.25">
      <c r="A3973" s="126" t="s">
        <v>1910</v>
      </c>
      <c r="B3973" s="126" t="s">
        <v>1911</v>
      </c>
      <c r="C3973" s="126" t="s">
        <v>75</v>
      </c>
      <c r="D3973" s="127">
        <v>0.58099999999999996</v>
      </c>
      <c r="E3973" s="128">
        <v>197</v>
      </c>
      <c r="F3973" s="128">
        <v>100</v>
      </c>
      <c r="G3973" s="126" t="s">
        <v>13736</v>
      </c>
      <c r="H3973" s="126" t="s">
        <v>20148</v>
      </c>
      <c r="I3973" s="126" t="s">
        <v>21073</v>
      </c>
      <c r="J3973" s="126" t="s">
        <v>26239</v>
      </c>
      <c r="K3973" s="9">
        <f>_xlfn.IFNA(VLOOKUP(Table5[[#This Row],[Section]],SubSill_Tier,2,FALSE),0)</f>
        <v>0</v>
      </c>
      <c r="L3973" s="9" t="str">
        <f t="shared" si="71"/>
        <v/>
      </c>
      <c r="M3973" s="205" t="str" cm="1">
        <f t="array" ref="M3973">_xlfn.IFS(NOT(ISERROR(VLOOKUP(Table5[[#This Row],[Section]],TB_notTB,1,FALSE))),"No",LEFT(Table5[[#This Row],[Section]],3)="ETB","PLS",LEFT(Table5[[#This Row],[Section]],1)="7","PDB",NOT(ISBLANK(Table5[[#This Row],[Section]])),"No")</f>
        <v>No</v>
      </c>
    </row>
    <row r="3974" spans="1:13" x14ac:dyDescent="0.25">
      <c r="A3974" s="126" t="s">
        <v>1912</v>
      </c>
      <c r="B3974" s="126" t="s">
        <v>1913</v>
      </c>
      <c r="C3974" s="126" t="s">
        <v>75</v>
      </c>
      <c r="D3974" s="127">
        <v>0.313</v>
      </c>
      <c r="E3974" s="128">
        <v>178</v>
      </c>
      <c r="F3974" s="128">
        <v>178</v>
      </c>
      <c r="G3974" s="126" t="s">
        <v>13736</v>
      </c>
      <c r="H3974" s="126" t="s">
        <v>20148</v>
      </c>
      <c r="I3974" s="126" t="s">
        <v>21073</v>
      </c>
      <c r="J3974" s="126" t="s">
        <v>26239</v>
      </c>
      <c r="K3974" s="9">
        <f>_xlfn.IFNA(VLOOKUP(Table5[[#This Row],[Section]],SubSill_Tier,2,FALSE),0)</f>
        <v>0</v>
      </c>
      <c r="L3974" s="9" t="str">
        <f t="shared" si="71"/>
        <v/>
      </c>
      <c r="M3974" s="205" t="str" cm="1">
        <f t="array" ref="M3974">_xlfn.IFS(NOT(ISERROR(VLOOKUP(Table5[[#This Row],[Section]],TB_notTB,1,FALSE))),"No",LEFT(Table5[[#This Row],[Section]],3)="ETB","PLS",LEFT(Table5[[#This Row],[Section]],1)="7","PDB",NOT(ISBLANK(Table5[[#This Row],[Section]])),"No")</f>
        <v>No</v>
      </c>
    </row>
    <row r="3975" spans="1:13" x14ac:dyDescent="0.25">
      <c r="A3975" s="126" t="s">
        <v>7478</v>
      </c>
      <c r="B3975" s="126" t="s">
        <v>7479</v>
      </c>
      <c r="C3975" s="126" t="s">
        <v>75</v>
      </c>
      <c r="D3975" s="127">
        <v>1.369</v>
      </c>
      <c r="E3975" s="128">
        <v>100</v>
      </c>
      <c r="F3975" s="128">
        <v>100</v>
      </c>
      <c r="G3975" s="126" t="s">
        <v>13734</v>
      </c>
      <c r="H3975" s="126" t="s">
        <v>20145</v>
      </c>
      <c r="I3975" s="126" t="s">
        <v>21070</v>
      </c>
      <c r="J3975" s="126" t="s">
        <v>26236</v>
      </c>
      <c r="K3975" s="9">
        <f>_xlfn.IFNA(VLOOKUP(Table5[[#This Row],[Section]],SubSill_Tier,2,FALSE),0)</f>
        <v>0</v>
      </c>
      <c r="L3975" s="9" t="str">
        <f t="shared" si="71"/>
        <v/>
      </c>
      <c r="M3975" s="205" t="str" cm="1">
        <f t="array" ref="M3975">_xlfn.IFS(NOT(ISERROR(VLOOKUP(Table5[[#This Row],[Section]],TB_notTB,1,FALSE))),"No",LEFT(Table5[[#This Row],[Section]],3)="ETB","PLS",LEFT(Table5[[#This Row],[Section]],1)="7","PDB",NOT(ISBLANK(Table5[[#This Row],[Section]])),"No")</f>
        <v>No</v>
      </c>
    </row>
    <row r="3976" spans="1:13" x14ac:dyDescent="0.25">
      <c r="A3976" s="126" t="s">
        <v>7480</v>
      </c>
      <c r="B3976" s="126" t="s">
        <v>7481</v>
      </c>
      <c r="C3976" s="126" t="s">
        <v>75</v>
      </c>
      <c r="D3976" s="127">
        <v>0.76900000000000002</v>
      </c>
      <c r="E3976" s="128">
        <v>100</v>
      </c>
      <c r="F3976" s="128">
        <v>100</v>
      </c>
      <c r="G3976" s="126" t="s">
        <v>13734</v>
      </c>
      <c r="H3976" s="126" t="s">
        <v>20145</v>
      </c>
      <c r="I3976" s="126" t="s">
        <v>21070</v>
      </c>
      <c r="J3976" s="126" t="s">
        <v>26235</v>
      </c>
      <c r="K3976" s="9">
        <f>_xlfn.IFNA(VLOOKUP(Table5[[#This Row],[Section]],SubSill_Tier,2,FALSE),0)</f>
        <v>0</v>
      </c>
      <c r="L3976" s="9" t="str">
        <f t="shared" si="71"/>
        <v/>
      </c>
      <c r="M3976" s="205" t="str" cm="1">
        <f t="array" ref="M3976">_xlfn.IFS(NOT(ISERROR(VLOOKUP(Table5[[#This Row],[Section]],TB_notTB,1,FALSE))),"No",LEFT(Table5[[#This Row],[Section]],3)="ETB","PLS",LEFT(Table5[[#This Row],[Section]],1)="7","PDB",NOT(ISBLANK(Table5[[#This Row],[Section]])),"No")</f>
        <v>No</v>
      </c>
    </row>
    <row r="3977" spans="1:13" x14ac:dyDescent="0.25">
      <c r="A3977" s="126" t="s">
        <v>7482</v>
      </c>
      <c r="B3977" s="126" t="s">
        <v>5812</v>
      </c>
      <c r="C3977" s="126" t="s">
        <v>75</v>
      </c>
      <c r="D3977" s="127">
        <v>0.308</v>
      </c>
      <c r="E3977" s="128">
        <v>147</v>
      </c>
      <c r="F3977" s="128">
        <v>100</v>
      </c>
      <c r="G3977" s="126" t="s">
        <v>13721</v>
      </c>
      <c r="H3977" s="126" t="s">
        <v>21068</v>
      </c>
      <c r="I3977" s="126" t="s">
        <v>21069</v>
      </c>
      <c r="J3977" s="126" t="s">
        <v>26233</v>
      </c>
      <c r="K3977" s="9">
        <f>_xlfn.IFNA(VLOOKUP(Table5[[#This Row],[Section]],SubSill_Tier,2,FALSE),0)</f>
        <v>0</v>
      </c>
      <c r="L3977" s="9" t="str">
        <f t="shared" si="71"/>
        <v>Wall</v>
      </c>
      <c r="M3977" s="205" t="str" cm="1">
        <f t="array" ref="M3977">_xlfn.IFS(NOT(ISERROR(VLOOKUP(Table5[[#This Row],[Section]],TB_notTB,1,FALSE))),"No",LEFT(Table5[[#This Row],[Section]],3)="ETB","PLS",LEFT(Table5[[#This Row],[Section]],1)="7","PDB",NOT(ISBLANK(Table5[[#This Row],[Section]])),"No")</f>
        <v>No</v>
      </c>
    </row>
    <row r="3978" spans="1:13" x14ac:dyDescent="0.25">
      <c r="A3978" s="126" t="s">
        <v>7483</v>
      </c>
      <c r="B3978" s="126" t="s">
        <v>7484</v>
      </c>
      <c r="C3978" s="126" t="s">
        <v>75</v>
      </c>
      <c r="D3978" s="127">
        <v>7.8380000000000001</v>
      </c>
      <c r="E3978" s="128">
        <v>344</v>
      </c>
      <c r="F3978" s="128">
        <v>344</v>
      </c>
      <c r="G3978" s="126" t="s">
        <v>13715</v>
      </c>
      <c r="H3978" s="126" t="s">
        <v>20141</v>
      </c>
      <c r="I3978" s="126" t="s">
        <v>20142</v>
      </c>
      <c r="J3978" s="126" t="s">
        <v>26244</v>
      </c>
      <c r="K3978" s="9">
        <f>_xlfn.IFNA(VLOOKUP(Table5[[#This Row],[Section]],SubSill_Tier,2,FALSE),0)</f>
        <v>0</v>
      </c>
      <c r="L3978" s="9" t="str">
        <f t="shared" si="71"/>
        <v>Wall</v>
      </c>
      <c r="M3978" s="205" t="str" cm="1">
        <f t="array" ref="M3978">_xlfn.IFS(NOT(ISERROR(VLOOKUP(Table5[[#This Row],[Section]],TB_notTB,1,FALSE))),"No",LEFT(Table5[[#This Row],[Section]],3)="ETB","PLS",LEFT(Table5[[#This Row],[Section]],1)="7","PDB",NOT(ISBLANK(Table5[[#This Row],[Section]])),"No")</f>
        <v>No</v>
      </c>
    </row>
    <row r="3979" spans="1:13" x14ac:dyDescent="0.25">
      <c r="A3979" s="126" t="s">
        <v>1914</v>
      </c>
      <c r="B3979" s="126" t="s">
        <v>1915</v>
      </c>
      <c r="C3979" s="126" t="s">
        <v>75</v>
      </c>
      <c r="D3979" s="127">
        <v>0.65300000000000002</v>
      </c>
      <c r="E3979" s="128">
        <v>215</v>
      </c>
      <c r="F3979" s="128">
        <v>215</v>
      </c>
      <c r="G3979" s="126" t="s">
        <v>13736</v>
      </c>
      <c r="H3979" s="126" t="s">
        <v>20148</v>
      </c>
      <c r="I3979" s="126" t="s">
        <v>21073</v>
      </c>
      <c r="J3979" s="126" t="s">
        <v>26239</v>
      </c>
      <c r="K3979" s="9">
        <f>_xlfn.IFNA(VLOOKUP(Table5[[#This Row],[Section]],SubSill_Tier,2,FALSE),0)</f>
        <v>0</v>
      </c>
      <c r="L3979" s="9" t="str">
        <f t="shared" si="71"/>
        <v/>
      </c>
      <c r="M3979" s="205" t="str" cm="1">
        <f t="array" ref="M3979">_xlfn.IFS(NOT(ISERROR(VLOOKUP(Table5[[#This Row],[Section]],TB_notTB,1,FALSE))),"No",LEFT(Table5[[#This Row],[Section]],3)="ETB","PLS",LEFT(Table5[[#This Row],[Section]],1)="7","PDB",NOT(ISBLANK(Table5[[#This Row],[Section]])),"No")</f>
        <v>No</v>
      </c>
    </row>
    <row r="3980" spans="1:13" x14ac:dyDescent="0.25">
      <c r="A3980" s="126" t="s">
        <v>7485</v>
      </c>
      <c r="B3980" s="126" t="s">
        <v>12615</v>
      </c>
      <c r="C3980" s="126" t="s">
        <v>75</v>
      </c>
      <c r="D3980" s="127">
        <v>0.92600000000000005</v>
      </c>
      <c r="E3980" s="128">
        <v>202</v>
      </c>
      <c r="F3980" s="128">
        <v>202</v>
      </c>
      <c r="G3980" s="126" t="s">
        <v>13750</v>
      </c>
      <c r="H3980" s="126" t="s">
        <v>21081</v>
      </c>
      <c r="I3980" s="126" t="s">
        <v>21082</v>
      </c>
      <c r="J3980" s="126" t="s">
        <v>26233</v>
      </c>
      <c r="K3980" s="9">
        <f>_xlfn.IFNA(VLOOKUP(Table5[[#This Row],[Section]],SubSill_Tier,2,FALSE),0)</f>
        <v>0</v>
      </c>
      <c r="L3980" s="9" t="str">
        <f t="shared" si="71"/>
        <v/>
      </c>
      <c r="M3980" s="205" t="str" cm="1">
        <f t="array" ref="M3980">_xlfn.IFS(NOT(ISERROR(VLOOKUP(Table5[[#This Row],[Section]],TB_notTB,1,FALSE))),"No",LEFT(Table5[[#This Row],[Section]],3)="ETB","PLS",LEFT(Table5[[#This Row],[Section]],1)="7","PDB",NOT(ISBLANK(Table5[[#This Row],[Section]])),"No")</f>
        <v>No</v>
      </c>
    </row>
    <row r="3981" spans="1:13" x14ac:dyDescent="0.25">
      <c r="A3981" s="126" t="s">
        <v>7486</v>
      </c>
      <c r="B3981" s="126" t="s">
        <v>14308</v>
      </c>
      <c r="C3981" s="126" t="s">
        <v>75</v>
      </c>
      <c r="D3981" s="127">
        <v>1.4</v>
      </c>
      <c r="E3981" s="128">
        <v>200</v>
      </c>
      <c r="F3981" s="128">
        <v>200</v>
      </c>
      <c r="G3981" s="126" t="s">
        <v>13750</v>
      </c>
      <c r="H3981" s="126" t="s">
        <v>21081</v>
      </c>
      <c r="I3981" s="126" t="s">
        <v>21082</v>
      </c>
      <c r="J3981" s="126" t="s">
        <v>26233</v>
      </c>
      <c r="K3981" s="9">
        <f>_xlfn.IFNA(VLOOKUP(Table5[[#This Row],[Section]],SubSill_Tier,2,FALSE),0)</f>
        <v>0</v>
      </c>
      <c r="L3981" s="9" t="str">
        <f t="shared" si="71"/>
        <v>Wall</v>
      </c>
      <c r="M3981" s="205" t="str" cm="1">
        <f t="array" ref="M3981">_xlfn.IFS(NOT(ISERROR(VLOOKUP(Table5[[#This Row],[Section]],TB_notTB,1,FALSE))),"No",LEFT(Table5[[#This Row],[Section]],3)="ETB","PLS",LEFT(Table5[[#This Row],[Section]],1)="7","PDB",NOT(ISBLANK(Table5[[#This Row],[Section]])),"No")</f>
        <v>No</v>
      </c>
    </row>
    <row r="3982" spans="1:13" x14ac:dyDescent="0.25">
      <c r="A3982" s="126" t="s">
        <v>13582</v>
      </c>
      <c r="B3982" s="126" t="s">
        <v>13583</v>
      </c>
      <c r="C3982" s="126" t="s">
        <v>75</v>
      </c>
      <c r="D3982" s="127">
        <v>0.193</v>
      </c>
      <c r="E3982" s="128">
        <v>100</v>
      </c>
      <c r="F3982" s="128">
        <v>100</v>
      </c>
      <c r="G3982" s="126" t="s">
        <v>21170</v>
      </c>
      <c r="H3982" s="126" t="s">
        <v>21171</v>
      </c>
      <c r="I3982" s="126" t="s">
        <v>21172</v>
      </c>
      <c r="J3982" s="126" t="s">
        <v>26233</v>
      </c>
      <c r="K3982" s="9">
        <f>_xlfn.IFNA(VLOOKUP(Table5[[#This Row],[Section]],SubSill_Tier,2,FALSE),0)</f>
        <v>0</v>
      </c>
      <c r="L3982" s="9" t="str">
        <f t="shared" si="71"/>
        <v>Wall</v>
      </c>
      <c r="M3982" s="205" t="str" cm="1">
        <f t="array" ref="M3982">_xlfn.IFS(NOT(ISERROR(VLOOKUP(Table5[[#This Row],[Section]],TB_notTB,1,FALSE))),"No",LEFT(Table5[[#This Row],[Section]],3)="ETB","PLS",LEFT(Table5[[#This Row],[Section]],1)="7","PDB",NOT(ISBLANK(Table5[[#This Row],[Section]])),"No")</f>
        <v>No</v>
      </c>
    </row>
    <row r="3983" spans="1:13" x14ac:dyDescent="0.25">
      <c r="A3983" s="126" t="s">
        <v>13516</v>
      </c>
      <c r="B3983" s="126" t="s">
        <v>13517</v>
      </c>
      <c r="C3983" s="126" t="s">
        <v>75</v>
      </c>
      <c r="D3983" s="127">
        <v>0.39600000000000002</v>
      </c>
      <c r="E3983" s="128">
        <v>181</v>
      </c>
      <c r="F3983" s="128">
        <v>100</v>
      </c>
      <c r="G3983" s="126" t="s">
        <v>21170</v>
      </c>
      <c r="H3983" s="126" t="s">
        <v>21171</v>
      </c>
      <c r="I3983" s="126" t="s">
        <v>21172</v>
      </c>
      <c r="J3983" s="126" t="s">
        <v>26233</v>
      </c>
      <c r="K3983" s="9">
        <f>_xlfn.IFNA(VLOOKUP(Table5[[#This Row],[Section]],SubSill_Tier,2,FALSE),0)</f>
        <v>0</v>
      </c>
      <c r="L3983" s="9" t="str">
        <f t="shared" si="71"/>
        <v>Wall</v>
      </c>
      <c r="M3983" s="205" t="str" cm="1">
        <f t="array" ref="M3983">_xlfn.IFS(NOT(ISERROR(VLOOKUP(Table5[[#This Row],[Section]],TB_notTB,1,FALSE))),"No",LEFT(Table5[[#This Row],[Section]],3)="ETB","PLS",LEFT(Table5[[#This Row],[Section]],1)="7","PDB",NOT(ISBLANK(Table5[[#This Row],[Section]])),"No")</f>
        <v>No</v>
      </c>
    </row>
    <row r="3984" spans="1:13" x14ac:dyDescent="0.25">
      <c r="A3984" s="126" t="s">
        <v>13584</v>
      </c>
      <c r="B3984" s="126" t="s">
        <v>13585</v>
      </c>
      <c r="C3984" s="126" t="s">
        <v>75</v>
      </c>
      <c r="D3984" s="127">
        <v>1.1930000000000001</v>
      </c>
      <c r="E3984" s="128">
        <v>429</v>
      </c>
      <c r="F3984" s="128">
        <v>194</v>
      </c>
      <c r="G3984" s="126" t="s">
        <v>21170</v>
      </c>
      <c r="H3984" s="126" t="s">
        <v>21171</v>
      </c>
      <c r="I3984" s="126" t="s">
        <v>21172</v>
      </c>
      <c r="J3984" s="126" t="s">
        <v>26233</v>
      </c>
      <c r="K3984" s="9">
        <f>_xlfn.IFNA(VLOOKUP(Table5[[#This Row],[Section]],SubSill_Tier,2,FALSE),0)</f>
        <v>0</v>
      </c>
      <c r="L3984" s="9" t="str">
        <f t="shared" si="71"/>
        <v>Wall</v>
      </c>
      <c r="M3984" s="205" t="str" cm="1">
        <f t="array" ref="M3984">_xlfn.IFS(NOT(ISERROR(VLOOKUP(Table5[[#This Row],[Section]],TB_notTB,1,FALSE))),"No",LEFT(Table5[[#This Row],[Section]],3)="ETB","PLS",LEFT(Table5[[#This Row],[Section]],1)="7","PDB",NOT(ISBLANK(Table5[[#This Row],[Section]])),"No")</f>
        <v>No</v>
      </c>
    </row>
    <row r="3985" spans="1:13" x14ac:dyDescent="0.25">
      <c r="A3985" s="126" t="s">
        <v>7487</v>
      </c>
      <c r="B3985" s="126" t="s">
        <v>7488</v>
      </c>
      <c r="C3985" s="126" t="s">
        <v>75</v>
      </c>
      <c r="D3985" s="127">
        <v>0.85</v>
      </c>
      <c r="E3985" s="128">
        <v>109</v>
      </c>
      <c r="F3985" s="128">
        <v>109</v>
      </c>
      <c r="G3985" s="126" t="s">
        <v>13715</v>
      </c>
      <c r="H3985" s="126" t="s">
        <v>20123</v>
      </c>
      <c r="I3985" s="126" t="s">
        <v>21058</v>
      </c>
      <c r="J3985" s="126" t="s">
        <v>26235</v>
      </c>
      <c r="K3985" s="9">
        <f>_xlfn.IFNA(VLOOKUP(Table5[[#This Row],[Section]],SubSill_Tier,2,FALSE),0)</f>
        <v>0</v>
      </c>
      <c r="L3985" s="9" t="str">
        <f t="shared" si="71"/>
        <v>Wall</v>
      </c>
      <c r="M3985" s="205" t="str" cm="1">
        <f t="array" ref="M3985">_xlfn.IFS(NOT(ISERROR(VLOOKUP(Table5[[#This Row],[Section]],TB_notTB,1,FALSE))),"No",LEFT(Table5[[#This Row],[Section]],3)="ETB","PLS",LEFT(Table5[[#This Row],[Section]],1)="7","PDB",NOT(ISBLANK(Table5[[#This Row],[Section]])),"No")</f>
        <v>No</v>
      </c>
    </row>
    <row r="3986" spans="1:13" x14ac:dyDescent="0.25">
      <c r="A3986" s="126" t="s">
        <v>7489</v>
      </c>
      <c r="B3986" s="126" t="s">
        <v>7490</v>
      </c>
      <c r="C3986" s="126" t="s">
        <v>75</v>
      </c>
      <c r="D3986" s="127">
        <v>0.22</v>
      </c>
      <c r="E3986" s="128">
        <v>100</v>
      </c>
      <c r="F3986" s="128">
        <v>100</v>
      </c>
      <c r="G3986" s="126" t="s">
        <v>13721</v>
      </c>
      <c r="H3986" s="126" t="s">
        <v>21068</v>
      </c>
      <c r="I3986" s="126" t="s">
        <v>21069</v>
      </c>
      <c r="J3986" s="126" t="s">
        <v>26233</v>
      </c>
      <c r="K3986" s="9">
        <f>_xlfn.IFNA(VLOOKUP(Table5[[#This Row],[Section]],SubSill_Tier,2,FALSE),0)</f>
        <v>0</v>
      </c>
      <c r="L3986" s="9" t="str">
        <f t="shared" si="71"/>
        <v>Wall</v>
      </c>
      <c r="M3986" s="205" t="str" cm="1">
        <f t="array" ref="M3986">_xlfn.IFS(NOT(ISERROR(VLOOKUP(Table5[[#This Row],[Section]],TB_notTB,1,FALSE))),"No",LEFT(Table5[[#This Row],[Section]],3)="ETB","PLS",LEFT(Table5[[#This Row],[Section]],1)="7","PDB",NOT(ISBLANK(Table5[[#This Row],[Section]])),"No")</f>
        <v>No</v>
      </c>
    </row>
    <row r="3987" spans="1:13" x14ac:dyDescent="0.25">
      <c r="A3987" s="126" t="s">
        <v>7491</v>
      </c>
      <c r="B3987" s="126" t="s">
        <v>7492</v>
      </c>
      <c r="C3987" s="126" t="s">
        <v>75</v>
      </c>
      <c r="D3987" s="127">
        <v>0.25700000000000001</v>
      </c>
      <c r="E3987" s="128">
        <v>124</v>
      </c>
      <c r="F3987" s="128">
        <v>124</v>
      </c>
      <c r="G3987" s="126" t="s">
        <v>13720</v>
      </c>
      <c r="H3987" s="126" t="s">
        <v>20130</v>
      </c>
      <c r="I3987" s="126" t="s">
        <v>20131</v>
      </c>
      <c r="J3987" s="126" t="s">
        <v>26236</v>
      </c>
      <c r="K3987" s="9">
        <f>_xlfn.IFNA(VLOOKUP(Table5[[#This Row],[Section]],SubSill_Tier,2,FALSE),0)</f>
        <v>0</v>
      </c>
      <c r="L3987" s="9" t="str">
        <f t="shared" si="71"/>
        <v/>
      </c>
      <c r="M3987" s="205" t="str" cm="1">
        <f t="array" ref="M3987">_xlfn.IFS(NOT(ISERROR(VLOOKUP(Table5[[#This Row],[Section]],TB_notTB,1,FALSE))),"No",LEFT(Table5[[#This Row],[Section]],3)="ETB","PLS",LEFT(Table5[[#This Row],[Section]],1)="7","PDB",NOT(ISBLANK(Table5[[#This Row],[Section]])),"No")</f>
        <v>No</v>
      </c>
    </row>
    <row r="3988" spans="1:13" x14ac:dyDescent="0.25">
      <c r="A3988" s="126" t="s">
        <v>7493</v>
      </c>
      <c r="B3988" s="126" t="s">
        <v>12616</v>
      </c>
      <c r="C3988" s="126" t="s">
        <v>75</v>
      </c>
      <c r="D3988" s="127">
        <v>1.248</v>
      </c>
      <c r="E3988" s="128">
        <v>293</v>
      </c>
      <c r="F3988" s="128">
        <v>293</v>
      </c>
      <c r="G3988" s="126" t="s">
        <v>13721</v>
      </c>
      <c r="H3988" s="126" t="s">
        <v>20121</v>
      </c>
      <c r="I3988" s="126" t="s">
        <v>20122</v>
      </c>
      <c r="J3988" s="126" t="s">
        <v>26234</v>
      </c>
      <c r="K3988" s="9">
        <f>_xlfn.IFNA(VLOOKUP(Table5[[#This Row],[Section]],SubSill_Tier,2,FALSE),0)</f>
        <v>0</v>
      </c>
      <c r="L3988" s="9" t="str">
        <f t="shared" si="71"/>
        <v>Wall</v>
      </c>
      <c r="M3988" s="205" t="str" cm="1">
        <f t="array" ref="M3988">_xlfn.IFS(NOT(ISERROR(VLOOKUP(Table5[[#This Row],[Section]],TB_notTB,1,FALSE))),"No",LEFT(Table5[[#This Row],[Section]],3)="ETB","PLS",LEFT(Table5[[#This Row],[Section]],1)="7","PDB",NOT(ISBLANK(Table5[[#This Row],[Section]])),"No")</f>
        <v>No</v>
      </c>
    </row>
    <row r="3989" spans="1:13" x14ac:dyDescent="0.25">
      <c r="A3989" s="126" t="s">
        <v>13586</v>
      </c>
      <c r="B3989" s="126" t="s">
        <v>13587</v>
      </c>
      <c r="C3989" s="126" t="s">
        <v>75</v>
      </c>
      <c r="D3989" s="127">
        <v>0.17799999999999999</v>
      </c>
      <c r="E3989" s="128">
        <v>100</v>
      </c>
      <c r="F3989" s="128">
        <v>100</v>
      </c>
      <c r="G3989" s="126" t="s">
        <v>21170</v>
      </c>
      <c r="H3989" s="126" t="s">
        <v>21171</v>
      </c>
      <c r="I3989" s="126" t="s">
        <v>21172</v>
      </c>
      <c r="J3989" s="126" t="s">
        <v>26233</v>
      </c>
      <c r="K3989" s="9">
        <f>_xlfn.IFNA(VLOOKUP(Table5[[#This Row],[Section]],SubSill_Tier,2,FALSE),0)</f>
        <v>0</v>
      </c>
      <c r="L3989" s="9" t="str">
        <f t="shared" si="71"/>
        <v>Wall</v>
      </c>
      <c r="M3989" s="205" t="str" cm="1">
        <f t="array" ref="M3989">_xlfn.IFS(NOT(ISERROR(VLOOKUP(Table5[[#This Row],[Section]],TB_notTB,1,FALSE))),"No",LEFT(Table5[[#This Row],[Section]],3)="ETB","PLS",LEFT(Table5[[#This Row],[Section]],1)="7","PDB",NOT(ISBLANK(Table5[[#This Row],[Section]])),"No")</f>
        <v>No</v>
      </c>
    </row>
    <row r="3990" spans="1:13" x14ac:dyDescent="0.25">
      <c r="A3990" s="126" t="s">
        <v>7494</v>
      </c>
      <c r="B3990" s="126" t="s">
        <v>27934</v>
      </c>
      <c r="C3990" s="126" t="s">
        <v>75</v>
      </c>
      <c r="D3990" s="127">
        <v>0.32400000000000001</v>
      </c>
      <c r="E3990" s="128">
        <v>100</v>
      </c>
      <c r="F3990" s="128">
        <v>100</v>
      </c>
      <c r="G3990" s="126" t="s">
        <v>13715</v>
      </c>
      <c r="H3990" s="126" t="s">
        <v>20123</v>
      </c>
      <c r="I3990" s="126" t="s">
        <v>21058</v>
      </c>
      <c r="J3990" s="126" t="s">
        <v>26236</v>
      </c>
      <c r="K3990" s="9">
        <f>_xlfn.IFNA(VLOOKUP(Table5[[#This Row],[Section]],SubSill_Tier,2,FALSE),0)</f>
        <v>0</v>
      </c>
      <c r="L3990" s="9" t="str">
        <f t="shared" si="71"/>
        <v>Wall</v>
      </c>
      <c r="M3990" s="205" t="str" cm="1">
        <f t="array" ref="M3990">_xlfn.IFS(NOT(ISERROR(VLOOKUP(Table5[[#This Row],[Section]],TB_notTB,1,FALSE))),"No",LEFT(Table5[[#This Row],[Section]],3)="ETB","PLS",LEFT(Table5[[#This Row],[Section]],1)="7","PDB",NOT(ISBLANK(Table5[[#This Row],[Section]])),"No")</f>
        <v>No</v>
      </c>
    </row>
    <row r="3991" spans="1:13" x14ac:dyDescent="0.25">
      <c r="A3991" s="126" t="s">
        <v>7495</v>
      </c>
      <c r="B3991" s="126" t="s">
        <v>7496</v>
      </c>
      <c r="C3991" s="126" t="s">
        <v>75</v>
      </c>
      <c r="D3991" s="127">
        <v>1.08</v>
      </c>
      <c r="E3991" s="128">
        <v>100</v>
      </c>
      <c r="F3991" s="128">
        <v>100</v>
      </c>
      <c r="G3991" s="126" t="s">
        <v>13715</v>
      </c>
      <c r="H3991" s="126" t="s">
        <v>20123</v>
      </c>
      <c r="I3991" s="126" t="s">
        <v>21058</v>
      </c>
      <c r="J3991" s="126" t="s">
        <v>26236</v>
      </c>
      <c r="K3991" s="9">
        <f>_xlfn.IFNA(VLOOKUP(Table5[[#This Row],[Section]],SubSill_Tier,2,FALSE),0)</f>
        <v>0</v>
      </c>
      <c r="L3991" s="9" t="str">
        <f t="shared" si="71"/>
        <v>Wall</v>
      </c>
      <c r="M3991" s="205" t="str" cm="1">
        <f t="array" ref="M3991">_xlfn.IFS(NOT(ISERROR(VLOOKUP(Table5[[#This Row],[Section]],TB_notTB,1,FALSE))),"No",LEFT(Table5[[#This Row],[Section]],3)="ETB","PLS",LEFT(Table5[[#This Row],[Section]],1)="7","PDB",NOT(ISBLANK(Table5[[#This Row],[Section]])),"No")</f>
        <v>No</v>
      </c>
    </row>
    <row r="3992" spans="1:13" x14ac:dyDescent="0.25">
      <c r="A3992" s="126" t="s">
        <v>7497</v>
      </c>
      <c r="B3992" s="126" t="s">
        <v>27935</v>
      </c>
      <c r="C3992" s="126" t="s">
        <v>75</v>
      </c>
      <c r="D3992" s="127">
        <v>2.16</v>
      </c>
      <c r="E3992" s="128">
        <v>120</v>
      </c>
      <c r="F3992" s="128">
        <v>120</v>
      </c>
      <c r="G3992" s="126" t="s">
        <v>13715</v>
      </c>
      <c r="H3992" s="126" t="s">
        <v>20123</v>
      </c>
      <c r="I3992" s="126" t="s">
        <v>21058</v>
      </c>
      <c r="J3992" s="126" t="s">
        <v>26235</v>
      </c>
      <c r="K3992" s="9">
        <f>_xlfn.IFNA(VLOOKUP(Table5[[#This Row],[Section]],SubSill_Tier,2,FALSE),0)</f>
        <v>0</v>
      </c>
      <c r="L3992" s="9" t="str">
        <f t="shared" si="71"/>
        <v>Wall</v>
      </c>
      <c r="M3992" s="205" t="str" cm="1">
        <f t="array" ref="M3992">_xlfn.IFS(NOT(ISERROR(VLOOKUP(Table5[[#This Row],[Section]],TB_notTB,1,FALSE))),"No",LEFT(Table5[[#This Row],[Section]],3)="ETB","PLS",LEFT(Table5[[#This Row],[Section]],1)="7","PDB",NOT(ISBLANK(Table5[[#This Row],[Section]])),"No")</f>
        <v>No</v>
      </c>
    </row>
    <row r="3993" spans="1:13" x14ac:dyDescent="0.25">
      <c r="A3993" s="126" t="s">
        <v>7498</v>
      </c>
      <c r="B3993" s="126" t="s">
        <v>7499</v>
      </c>
      <c r="C3993" s="126" t="s">
        <v>75</v>
      </c>
      <c r="D3993" s="127">
        <v>0.81</v>
      </c>
      <c r="E3993" s="128">
        <v>112</v>
      </c>
      <c r="F3993" s="128">
        <v>112</v>
      </c>
      <c r="G3993" s="126" t="s">
        <v>13715</v>
      </c>
      <c r="H3993" s="126" t="s">
        <v>20123</v>
      </c>
      <c r="I3993" s="126" t="s">
        <v>21058</v>
      </c>
      <c r="J3993" s="126" t="s">
        <v>26235</v>
      </c>
      <c r="K3993" s="9">
        <f>_xlfn.IFNA(VLOOKUP(Table5[[#This Row],[Section]],SubSill_Tier,2,FALSE),0)</f>
        <v>0</v>
      </c>
      <c r="L3993" s="9" t="str">
        <f t="shared" si="71"/>
        <v>Wall</v>
      </c>
      <c r="M3993" s="205" t="str" cm="1">
        <f t="array" ref="M3993">_xlfn.IFS(NOT(ISERROR(VLOOKUP(Table5[[#This Row],[Section]],TB_notTB,1,FALSE))),"No",LEFT(Table5[[#This Row],[Section]],3)="ETB","PLS",LEFT(Table5[[#This Row],[Section]],1)="7","PDB",NOT(ISBLANK(Table5[[#This Row],[Section]])),"No")</f>
        <v>No</v>
      </c>
    </row>
    <row r="3994" spans="1:13" x14ac:dyDescent="0.25">
      <c r="A3994" s="126" t="s">
        <v>7500</v>
      </c>
      <c r="B3994" s="126" t="s">
        <v>27936</v>
      </c>
      <c r="C3994" s="126" t="s">
        <v>75</v>
      </c>
      <c r="D3994" s="127">
        <v>0.13500000000000001</v>
      </c>
      <c r="E3994" s="128">
        <v>100</v>
      </c>
      <c r="F3994" s="128">
        <v>100</v>
      </c>
      <c r="G3994" s="126" t="s">
        <v>13734</v>
      </c>
      <c r="H3994" s="126" t="s">
        <v>20145</v>
      </c>
      <c r="I3994" s="126" t="s">
        <v>21070</v>
      </c>
      <c r="J3994" s="126" t="s">
        <v>26235</v>
      </c>
      <c r="K3994" s="9">
        <f>_xlfn.IFNA(VLOOKUP(Table5[[#This Row],[Section]],SubSill_Tier,2,FALSE),0)</f>
        <v>0</v>
      </c>
      <c r="L3994" s="9" t="str">
        <f t="shared" si="71"/>
        <v/>
      </c>
      <c r="M3994" s="205" t="str" cm="1">
        <f t="array" ref="M3994">_xlfn.IFS(NOT(ISERROR(VLOOKUP(Table5[[#This Row],[Section]],TB_notTB,1,FALSE))),"No",LEFT(Table5[[#This Row],[Section]],3)="ETB","PLS",LEFT(Table5[[#This Row],[Section]],1)="7","PDB",NOT(ISBLANK(Table5[[#This Row],[Section]])),"No")</f>
        <v>No</v>
      </c>
    </row>
    <row r="3995" spans="1:13" x14ac:dyDescent="0.25">
      <c r="A3995" s="126" t="s">
        <v>7501</v>
      </c>
      <c r="B3995" s="126" t="s">
        <v>7502</v>
      </c>
      <c r="C3995" s="126" t="s">
        <v>75</v>
      </c>
      <c r="D3995" s="127">
        <v>0.21199999999999999</v>
      </c>
      <c r="E3995" s="128">
        <v>100</v>
      </c>
      <c r="F3995" s="128">
        <v>100</v>
      </c>
      <c r="G3995" s="126" t="s">
        <v>13734</v>
      </c>
      <c r="H3995" s="126" t="s">
        <v>20145</v>
      </c>
      <c r="I3995" s="126" t="s">
        <v>21070</v>
      </c>
      <c r="J3995" s="126" t="s">
        <v>26236</v>
      </c>
      <c r="K3995" s="9">
        <f>_xlfn.IFNA(VLOOKUP(Table5[[#This Row],[Section]],SubSill_Tier,2,FALSE),0)</f>
        <v>0</v>
      </c>
      <c r="L3995" s="9" t="str">
        <f t="shared" si="71"/>
        <v/>
      </c>
      <c r="M3995" s="205" t="str" cm="1">
        <f t="array" ref="M3995">_xlfn.IFS(NOT(ISERROR(VLOOKUP(Table5[[#This Row],[Section]],TB_notTB,1,FALSE))),"No",LEFT(Table5[[#This Row],[Section]],3)="ETB","PLS",LEFT(Table5[[#This Row],[Section]],1)="7","PDB",NOT(ISBLANK(Table5[[#This Row],[Section]])),"No")</f>
        <v>No</v>
      </c>
    </row>
    <row r="3996" spans="1:13" x14ac:dyDescent="0.25">
      <c r="A3996" s="126" t="s">
        <v>7503</v>
      </c>
      <c r="B3996" s="126" t="s">
        <v>7504</v>
      </c>
      <c r="C3996" s="126" t="s">
        <v>75</v>
      </c>
      <c r="D3996" s="127">
        <v>0.30499999999999999</v>
      </c>
      <c r="E3996" s="128">
        <v>100</v>
      </c>
      <c r="F3996" s="128">
        <v>100</v>
      </c>
      <c r="G3996" s="126" t="s">
        <v>13734</v>
      </c>
      <c r="H3996" s="126" t="s">
        <v>20145</v>
      </c>
      <c r="I3996" s="126" t="s">
        <v>21070</v>
      </c>
      <c r="J3996" s="126" t="s">
        <v>26236</v>
      </c>
      <c r="K3996" s="9">
        <f>_xlfn.IFNA(VLOOKUP(Table5[[#This Row],[Section]],SubSill_Tier,2,FALSE),0)</f>
        <v>0</v>
      </c>
      <c r="L3996" s="9" t="str">
        <f t="shared" si="71"/>
        <v/>
      </c>
      <c r="M3996" s="205" t="str" cm="1">
        <f t="array" ref="M3996">_xlfn.IFS(NOT(ISERROR(VLOOKUP(Table5[[#This Row],[Section]],TB_notTB,1,FALSE))),"No",LEFT(Table5[[#This Row],[Section]],3)="ETB","PLS",LEFT(Table5[[#This Row],[Section]],1)="7","PDB",NOT(ISBLANK(Table5[[#This Row],[Section]])),"No")</f>
        <v>No</v>
      </c>
    </row>
    <row r="3997" spans="1:13" x14ac:dyDescent="0.25">
      <c r="A3997" s="126" t="s">
        <v>7505</v>
      </c>
      <c r="B3997" s="126" t="s">
        <v>7506</v>
      </c>
      <c r="C3997" s="126" t="s">
        <v>75</v>
      </c>
      <c r="D3997" s="127">
        <v>0.41599999999999998</v>
      </c>
      <c r="E3997" s="128">
        <v>100</v>
      </c>
      <c r="F3997" s="128">
        <v>100</v>
      </c>
      <c r="G3997" s="126" t="s">
        <v>13734</v>
      </c>
      <c r="H3997" s="126" t="s">
        <v>20145</v>
      </c>
      <c r="I3997" s="126" t="s">
        <v>21070</v>
      </c>
      <c r="J3997" s="126" t="s">
        <v>26236</v>
      </c>
      <c r="K3997" s="9">
        <f>_xlfn.IFNA(VLOOKUP(Table5[[#This Row],[Section]],SubSill_Tier,2,FALSE),0)</f>
        <v>0</v>
      </c>
      <c r="L3997" s="9" t="str">
        <f t="shared" si="71"/>
        <v/>
      </c>
      <c r="M3997" s="205" t="str" cm="1">
        <f t="array" ref="M3997">_xlfn.IFS(NOT(ISERROR(VLOOKUP(Table5[[#This Row],[Section]],TB_notTB,1,FALSE))),"No",LEFT(Table5[[#This Row],[Section]],3)="ETB","PLS",LEFT(Table5[[#This Row],[Section]],1)="7","PDB",NOT(ISBLANK(Table5[[#This Row],[Section]])),"No")</f>
        <v>No</v>
      </c>
    </row>
    <row r="3998" spans="1:13" x14ac:dyDescent="0.25">
      <c r="A3998" s="126" t="s">
        <v>7507</v>
      </c>
      <c r="B3998" s="126" t="s">
        <v>7508</v>
      </c>
      <c r="C3998" s="126" t="s">
        <v>75</v>
      </c>
      <c r="D3998" s="127">
        <v>0.54300000000000004</v>
      </c>
      <c r="E3998" s="128">
        <v>100</v>
      </c>
      <c r="F3998" s="128">
        <v>100</v>
      </c>
      <c r="G3998" s="126" t="s">
        <v>13734</v>
      </c>
      <c r="H3998" s="126" t="s">
        <v>20145</v>
      </c>
      <c r="I3998" s="126" t="s">
        <v>21070</v>
      </c>
      <c r="J3998" s="126" t="s">
        <v>26236</v>
      </c>
      <c r="K3998" s="9">
        <f>_xlfn.IFNA(VLOOKUP(Table5[[#This Row],[Section]],SubSill_Tier,2,FALSE),0)</f>
        <v>0</v>
      </c>
      <c r="L3998" s="9" t="str">
        <f t="shared" si="71"/>
        <v/>
      </c>
      <c r="M3998" s="205" t="str" cm="1">
        <f t="array" ref="M3998">_xlfn.IFS(NOT(ISERROR(VLOOKUP(Table5[[#This Row],[Section]],TB_notTB,1,FALSE))),"No",LEFT(Table5[[#This Row],[Section]],3)="ETB","PLS",LEFT(Table5[[#This Row],[Section]],1)="7","PDB",NOT(ISBLANK(Table5[[#This Row],[Section]])),"No")</f>
        <v>No</v>
      </c>
    </row>
    <row r="3999" spans="1:13" x14ac:dyDescent="0.25">
      <c r="A3999" s="126" t="s">
        <v>7509</v>
      </c>
      <c r="B3999" s="126" t="s">
        <v>27937</v>
      </c>
      <c r="C3999" s="126" t="s">
        <v>75</v>
      </c>
      <c r="D3999" s="127">
        <v>0.68600000000000005</v>
      </c>
      <c r="E3999" s="128">
        <v>100</v>
      </c>
      <c r="F3999" s="128">
        <v>100</v>
      </c>
      <c r="G3999" s="126" t="s">
        <v>13734</v>
      </c>
      <c r="H3999" s="126" t="s">
        <v>20276</v>
      </c>
      <c r="I3999" s="126" t="s">
        <v>20277</v>
      </c>
      <c r="J3999" s="126" t="s">
        <v>26298</v>
      </c>
      <c r="K3999" s="9">
        <f>_xlfn.IFNA(VLOOKUP(Table5[[#This Row],[Section]],SubSill_Tier,2,FALSE),0)</f>
        <v>0</v>
      </c>
      <c r="L3999" s="9" t="str">
        <f t="shared" si="71"/>
        <v/>
      </c>
      <c r="M3999" s="205" t="str" cm="1">
        <f t="array" ref="M3999">_xlfn.IFS(NOT(ISERROR(VLOOKUP(Table5[[#This Row],[Section]],TB_notTB,1,FALSE))),"No",LEFT(Table5[[#This Row],[Section]],3)="ETB","PLS",LEFT(Table5[[#This Row],[Section]],1)="7","PDB",NOT(ISBLANK(Table5[[#This Row],[Section]])),"No")</f>
        <v>No</v>
      </c>
    </row>
    <row r="4000" spans="1:13" x14ac:dyDescent="0.25">
      <c r="A4000" s="126" t="s">
        <v>7510</v>
      </c>
      <c r="B4000" s="126" t="s">
        <v>7511</v>
      </c>
      <c r="C4000" s="126" t="s">
        <v>75</v>
      </c>
      <c r="D4000" s="127">
        <v>0.84799999999999998</v>
      </c>
      <c r="E4000" s="128">
        <v>100</v>
      </c>
      <c r="F4000" s="128">
        <v>100</v>
      </c>
      <c r="G4000" s="126" t="s">
        <v>13734</v>
      </c>
      <c r="H4000" s="126" t="s">
        <v>20145</v>
      </c>
      <c r="I4000" s="126" t="s">
        <v>21070</v>
      </c>
      <c r="J4000" s="126" t="s">
        <v>26236</v>
      </c>
      <c r="K4000" s="9">
        <f>_xlfn.IFNA(VLOOKUP(Table5[[#This Row],[Section]],SubSill_Tier,2,FALSE),0)</f>
        <v>0</v>
      </c>
      <c r="L4000" s="9" t="str">
        <f t="shared" si="71"/>
        <v/>
      </c>
      <c r="M4000" s="205" t="str" cm="1">
        <f t="array" ref="M4000">_xlfn.IFS(NOT(ISERROR(VLOOKUP(Table5[[#This Row],[Section]],TB_notTB,1,FALSE))),"No",LEFT(Table5[[#This Row],[Section]],3)="ETB","PLS",LEFT(Table5[[#This Row],[Section]],1)="7","PDB",NOT(ISBLANK(Table5[[#This Row],[Section]])),"No")</f>
        <v>No</v>
      </c>
    </row>
    <row r="4001" spans="1:13" x14ac:dyDescent="0.25">
      <c r="A4001" s="126" t="s">
        <v>7512</v>
      </c>
      <c r="B4001" s="126" t="s">
        <v>7513</v>
      </c>
      <c r="C4001" s="126" t="s">
        <v>75</v>
      </c>
      <c r="D4001" s="127">
        <v>1.026</v>
      </c>
      <c r="E4001" s="128">
        <v>100</v>
      </c>
      <c r="F4001" s="128">
        <v>100</v>
      </c>
      <c r="G4001" s="126" t="s">
        <v>13734</v>
      </c>
      <c r="H4001" s="126" t="s">
        <v>20145</v>
      </c>
      <c r="I4001" s="126" t="s">
        <v>21070</v>
      </c>
      <c r="J4001" s="126" t="s">
        <v>26236</v>
      </c>
      <c r="K4001" s="9">
        <f>_xlfn.IFNA(VLOOKUP(Table5[[#This Row],[Section]],SubSill_Tier,2,FALSE),0)</f>
        <v>0</v>
      </c>
      <c r="L4001" s="9" t="str">
        <f t="shared" si="71"/>
        <v/>
      </c>
      <c r="M4001" s="205" t="str" cm="1">
        <f t="array" ref="M4001">_xlfn.IFS(NOT(ISERROR(VLOOKUP(Table5[[#This Row],[Section]],TB_notTB,1,FALSE))),"No",LEFT(Table5[[#This Row],[Section]],3)="ETB","PLS",LEFT(Table5[[#This Row],[Section]],1)="7","PDB",NOT(ISBLANK(Table5[[#This Row],[Section]])),"No")</f>
        <v>No</v>
      </c>
    </row>
    <row r="4002" spans="1:13" x14ac:dyDescent="0.25">
      <c r="A4002" s="126" t="s">
        <v>7514</v>
      </c>
      <c r="B4002" s="126" t="s">
        <v>7515</v>
      </c>
      <c r="C4002" s="126" t="s">
        <v>75</v>
      </c>
      <c r="D4002" s="127">
        <v>1.22</v>
      </c>
      <c r="E4002" s="128">
        <v>100</v>
      </c>
      <c r="F4002" s="128">
        <v>100</v>
      </c>
      <c r="G4002" s="126" t="s">
        <v>13734</v>
      </c>
      <c r="H4002" s="126" t="s">
        <v>20145</v>
      </c>
      <c r="I4002" s="126" t="s">
        <v>21070</v>
      </c>
      <c r="J4002" s="126" t="s">
        <v>26236</v>
      </c>
      <c r="K4002" s="9">
        <f>_xlfn.IFNA(VLOOKUP(Table5[[#This Row],[Section]],SubSill_Tier,2,FALSE),0)</f>
        <v>0</v>
      </c>
      <c r="L4002" s="9" t="str">
        <f t="shared" si="71"/>
        <v/>
      </c>
      <c r="M4002" s="205" t="str" cm="1">
        <f t="array" ref="M4002">_xlfn.IFS(NOT(ISERROR(VLOOKUP(Table5[[#This Row],[Section]],TB_notTB,1,FALSE))),"No",LEFT(Table5[[#This Row],[Section]],3)="ETB","PLS",LEFT(Table5[[#This Row],[Section]],1)="7","PDB",NOT(ISBLANK(Table5[[#This Row],[Section]])),"No")</f>
        <v>No</v>
      </c>
    </row>
    <row r="4003" spans="1:13" x14ac:dyDescent="0.25">
      <c r="A4003" s="126" t="s">
        <v>7516</v>
      </c>
      <c r="B4003" s="126" t="s">
        <v>7517</v>
      </c>
      <c r="C4003" s="126" t="s">
        <v>75</v>
      </c>
      <c r="D4003" s="127">
        <v>1.5449999999999999</v>
      </c>
      <c r="E4003" s="128">
        <v>100</v>
      </c>
      <c r="F4003" s="128">
        <v>100</v>
      </c>
      <c r="G4003" s="126" t="s">
        <v>13734</v>
      </c>
      <c r="H4003" s="126" t="s">
        <v>20145</v>
      </c>
      <c r="I4003" s="126" t="s">
        <v>21070</v>
      </c>
      <c r="J4003" s="126" t="s">
        <v>26236</v>
      </c>
      <c r="K4003" s="9">
        <f>_xlfn.IFNA(VLOOKUP(Table5[[#This Row],[Section]],SubSill_Tier,2,FALSE),0)</f>
        <v>0</v>
      </c>
      <c r="L4003" s="9" t="str">
        <f t="shared" si="71"/>
        <v/>
      </c>
      <c r="M4003" s="205" t="str" cm="1">
        <f t="array" ref="M4003">_xlfn.IFS(NOT(ISERROR(VLOOKUP(Table5[[#This Row],[Section]],TB_notTB,1,FALSE))),"No",LEFT(Table5[[#This Row],[Section]],3)="ETB","PLS",LEFT(Table5[[#This Row],[Section]],1)="7","PDB",NOT(ISBLANK(Table5[[#This Row],[Section]])),"No")</f>
        <v>No</v>
      </c>
    </row>
    <row r="4004" spans="1:13" x14ac:dyDescent="0.25">
      <c r="A4004" s="126" t="s">
        <v>7518</v>
      </c>
      <c r="B4004" s="126" t="s">
        <v>7519</v>
      </c>
      <c r="C4004" s="126" t="s">
        <v>75</v>
      </c>
      <c r="D4004" s="127">
        <v>2.3090000000000002</v>
      </c>
      <c r="E4004" s="128">
        <v>104</v>
      </c>
      <c r="F4004" s="128">
        <v>104</v>
      </c>
      <c r="G4004" s="126" t="s">
        <v>13734</v>
      </c>
      <c r="H4004" s="126" t="s">
        <v>20145</v>
      </c>
      <c r="I4004" s="126" t="s">
        <v>21070</v>
      </c>
      <c r="J4004" s="126" t="s">
        <v>26236</v>
      </c>
      <c r="K4004" s="9">
        <f>_xlfn.IFNA(VLOOKUP(Table5[[#This Row],[Section]],SubSill_Tier,2,FALSE),0)</f>
        <v>0</v>
      </c>
      <c r="L4004" s="9" t="str">
        <f t="shared" si="71"/>
        <v/>
      </c>
      <c r="M4004" s="205" t="str" cm="1">
        <f t="array" ref="M4004">_xlfn.IFS(NOT(ISERROR(VLOOKUP(Table5[[#This Row],[Section]],TB_notTB,1,FALSE))),"No",LEFT(Table5[[#This Row],[Section]],3)="ETB","PLS",LEFT(Table5[[#This Row],[Section]],1)="7","PDB",NOT(ISBLANK(Table5[[#This Row],[Section]])),"No")</f>
        <v>No</v>
      </c>
    </row>
    <row r="4005" spans="1:13" x14ac:dyDescent="0.25">
      <c r="A4005" s="126" t="s">
        <v>7520</v>
      </c>
      <c r="B4005" s="126" t="s">
        <v>7521</v>
      </c>
      <c r="C4005" s="126" t="s">
        <v>75</v>
      </c>
      <c r="D4005" s="127">
        <v>2.7490000000000001</v>
      </c>
      <c r="E4005" s="128">
        <v>113</v>
      </c>
      <c r="F4005" s="128">
        <v>113</v>
      </c>
      <c r="G4005" s="126" t="s">
        <v>13734</v>
      </c>
      <c r="H4005" s="126" t="s">
        <v>20145</v>
      </c>
      <c r="I4005" s="126" t="s">
        <v>21070</v>
      </c>
      <c r="J4005" s="126" t="s">
        <v>26236</v>
      </c>
      <c r="K4005" s="9">
        <f>_xlfn.IFNA(VLOOKUP(Table5[[#This Row],[Section]],SubSill_Tier,2,FALSE),0)</f>
        <v>0</v>
      </c>
      <c r="L4005" s="9" t="str">
        <f t="shared" si="71"/>
        <v/>
      </c>
      <c r="M4005" s="205" t="str" cm="1">
        <f t="array" ref="M4005">_xlfn.IFS(NOT(ISERROR(VLOOKUP(Table5[[#This Row],[Section]],TB_notTB,1,FALSE))),"No",LEFT(Table5[[#This Row],[Section]],3)="ETB","PLS",LEFT(Table5[[#This Row],[Section]],1)="7","PDB",NOT(ISBLANK(Table5[[#This Row],[Section]])),"No")</f>
        <v>No</v>
      </c>
    </row>
    <row r="4006" spans="1:13" x14ac:dyDescent="0.25">
      <c r="A4006" s="126" t="s">
        <v>7522</v>
      </c>
      <c r="B4006" s="126" t="s">
        <v>7523</v>
      </c>
      <c r="C4006" s="126" t="s">
        <v>75</v>
      </c>
      <c r="D4006" s="127">
        <v>4.2930000000000001</v>
      </c>
      <c r="E4006" s="128">
        <v>141</v>
      </c>
      <c r="F4006" s="128">
        <v>141</v>
      </c>
      <c r="G4006" s="126" t="s">
        <v>13734</v>
      </c>
      <c r="H4006" s="126" t="s">
        <v>20145</v>
      </c>
      <c r="I4006" s="126" t="s">
        <v>21070</v>
      </c>
      <c r="J4006" s="126" t="s">
        <v>26238</v>
      </c>
      <c r="K4006" s="9">
        <f>_xlfn.IFNA(VLOOKUP(Table5[[#This Row],[Section]],SubSill_Tier,2,FALSE),0)</f>
        <v>0</v>
      </c>
      <c r="L4006" s="9" t="str">
        <f t="shared" si="71"/>
        <v/>
      </c>
      <c r="M4006" s="205" t="str" cm="1">
        <f t="array" ref="M4006">_xlfn.IFS(NOT(ISERROR(VLOOKUP(Table5[[#This Row],[Section]],TB_notTB,1,FALSE))),"No",LEFT(Table5[[#This Row],[Section]],3)="ETB","PLS",LEFT(Table5[[#This Row],[Section]],1)="7","PDB",NOT(ISBLANK(Table5[[#This Row],[Section]])),"No")</f>
        <v>No</v>
      </c>
    </row>
    <row r="4007" spans="1:13" x14ac:dyDescent="0.25">
      <c r="A4007" s="126" t="s">
        <v>7524</v>
      </c>
      <c r="B4007" s="126" t="s">
        <v>7525</v>
      </c>
      <c r="C4007" s="126" t="s">
        <v>75</v>
      </c>
      <c r="D4007" s="127">
        <v>4.8869999999999996</v>
      </c>
      <c r="E4007" s="128">
        <v>151</v>
      </c>
      <c r="F4007" s="128">
        <v>151</v>
      </c>
      <c r="G4007" s="126" t="s">
        <v>13734</v>
      </c>
      <c r="H4007" s="126" t="s">
        <v>20145</v>
      </c>
      <c r="I4007" s="126" t="s">
        <v>21070</v>
      </c>
      <c r="J4007" s="126" t="s">
        <v>26240</v>
      </c>
      <c r="K4007" s="9">
        <f>_xlfn.IFNA(VLOOKUP(Table5[[#This Row],[Section]],SubSill_Tier,2,FALSE),0)</f>
        <v>0</v>
      </c>
      <c r="L4007" s="9" t="str">
        <f t="shared" si="71"/>
        <v/>
      </c>
      <c r="M4007" s="205" t="str" cm="1">
        <f t="array" ref="M4007">_xlfn.IFS(NOT(ISERROR(VLOOKUP(Table5[[#This Row],[Section]],TB_notTB,1,FALSE))),"No",LEFT(Table5[[#This Row],[Section]],3)="ETB","PLS",LEFT(Table5[[#This Row],[Section]],1)="7","PDB",NOT(ISBLANK(Table5[[#This Row],[Section]])),"No")</f>
        <v>No</v>
      </c>
    </row>
    <row r="4008" spans="1:13" x14ac:dyDescent="0.25">
      <c r="A4008" s="126" t="s">
        <v>7526</v>
      </c>
      <c r="B4008" s="126" t="s">
        <v>7527</v>
      </c>
      <c r="C4008" s="126" t="s">
        <v>75</v>
      </c>
      <c r="D4008" s="127">
        <v>6.415</v>
      </c>
      <c r="E4008" s="128">
        <v>173</v>
      </c>
      <c r="F4008" s="128">
        <v>173</v>
      </c>
      <c r="G4008" s="126" t="s">
        <v>13734</v>
      </c>
      <c r="H4008" s="126" t="s">
        <v>20149</v>
      </c>
      <c r="I4008" s="126" t="s">
        <v>20150</v>
      </c>
      <c r="J4008" s="126" t="s">
        <v>26244</v>
      </c>
      <c r="K4008" s="9">
        <f>_xlfn.IFNA(VLOOKUP(Table5[[#This Row],[Section]],SubSill_Tier,2,FALSE),0)</f>
        <v>0</v>
      </c>
      <c r="L4008" s="9" t="str">
        <f t="shared" si="71"/>
        <v/>
      </c>
      <c r="M4008" s="205" t="str" cm="1">
        <f t="array" ref="M4008">_xlfn.IFS(NOT(ISERROR(VLOOKUP(Table5[[#This Row],[Section]],TB_notTB,1,FALSE))),"No",LEFT(Table5[[#This Row],[Section]],3)="ETB","PLS",LEFT(Table5[[#This Row],[Section]],1)="7","PDB",NOT(ISBLANK(Table5[[#This Row],[Section]])),"No")</f>
        <v>No</v>
      </c>
    </row>
    <row r="4009" spans="1:13" x14ac:dyDescent="0.25">
      <c r="A4009" s="126" t="s">
        <v>7528</v>
      </c>
      <c r="B4009" s="126" t="s">
        <v>27938</v>
      </c>
      <c r="C4009" s="126" t="s">
        <v>75</v>
      </c>
      <c r="D4009" s="127">
        <v>9.7000000000000003E-2</v>
      </c>
      <c r="E4009" s="128">
        <v>100</v>
      </c>
      <c r="F4009" s="128">
        <v>100</v>
      </c>
      <c r="G4009" s="126" t="s">
        <v>13768</v>
      </c>
      <c r="H4009" s="126" t="s">
        <v>20223</v>
      </c>
      <c r="I4009" s="126" t="s">
        <v>21134</v>
      </c>
      <c r="J4009" s="126" t="s">
        <v>26236</v>
      </c>
      <c r="K4009" s="9">
        <f>_xlfn.IFNA(VLOOKUP(Table5[[#This Row],[Section]],SubSill_Tier,2,FALSE),0)</f>
        <v>0</v>
      </c>
      <c r="L4009" s="9" t="str">
        <f t="shared" si="71"/>
        <v/>
      </c>
      <c r="M4009" s="205" t="str" cm="1">
        <f t="array" ref="M4009">_xlfn.IFS(NOT(ISERROR(VLOOKUP(Table5[[#This Row],[Section]],TB_notTB,1,FALSE))),"No",LEFT(Table5[[#This Row],[Section]],3)="ETB","PLS",LEFT(Table5[[#This Row],[Section]],1)="7","PDB",NOT(ISBLANK(Table5[[#This Row],[Section]])),"No")</f>
        <v>No</v>
      </c>
    </row>
    <row r="4010" spans="1:13" x14ac:dyDescent="0.25">
      <c r="A4010" s="126" t="s">
        <v>7529</v>
      </c>
      <c r="B4010" s="126" t="s">
        <v>27939</v>
      </c>
      <c r="C4010" s="126" t="s">
        <v>75</v>
      </c>
      <c r="D4010" s="127">
        <v>0.27</v>
      </c>
      <c r="E4010" s="128">
        <v>100</v>
      </c>
      <c r="F4010" s="128">
        <v>100</v>
      </c>
      <c r="G4010" s="126" t="s">
        <v>13768</v>
      </c>
      <c r="H4010" s="126" t="s">
        <v>20223</v>
      </c>
      <c r="I4010" s="126" t="s">
        <v>21134</v>
      </c>
      <c r="J4010" s="126" t="s">
        <v>26236</v>
      </c>
      <c r="K4010" s="9">
        <f>_xlfn.IFNA(VLOOKUP(Table5[[#This Row],[Section]],SubSill_Tier,2,FALSE),0)</f>
        <v>0</v>
      </c>
      <c r="L4010" s="9" t="str">
        <f t="shared" si="71"/>
        <v/>
      </c>
      <c r="M4010" s="205" t="str" cm="1">
        <f t="array" ref="M4010">_xlfn.IFS(NOT(ISERROR(VLOOKUP(Table5[[#This Row],[Section]],TB_notTB,1,FALSE))),"No",LEFT(Table5[[#This Row],[Section]],3)="ETB","PLS",LEFT(Table5[[#This Row],[Section]],1)="7","PDB",NOT(ISBLANK(Table5[[#This Row],[Section]])),"No")</f>
        <v>No</v>
      </c>
    </row>
    <row r="4011" spans="1:13" x14ac:dyDescent="0.25">
      <c r="A4011" s="126" t="s">
        <v>7530</v>
      </c>
      <c r="B4011" s="126" t="s">
        <v>27940</v>
      </c>
      <c r="C4011" s="126" t="s">
        <v>75</v>
      </c>
      <c r="D4011" s="127">
        <v>0.38800000000000001</v>
      </c>
      <c r="E4011" s="128">
        <v>100</v>
      </c>
      <c r="F4011" s="128">
        <v>100</v>
      </c>
      <c r="G4011" s="126" t="s">
        <v>13768</v>
      </c>
      <c r="H4011" s="126" t="s">
        <v>20223</v>
      </c>
      <c r="I4011" s="126" t="s">
        <v>21134</v>
      </c>
      <c r="J4011" s="126" t="s">
        <v>26236</v>
      </c>
      <c r="K4011" s="9">
        <f>_xlfn.IFNA(VLOOKUP(Table5[[#This Row],[Section]],SubSill_Tier,2,FALSE),0)</f>
        <v>0</v>
      </c>
      <c r="L4011" s="9" t="str">
        <f t="shared" si="71"/>
        <v/>
      </c>
      <c r="M4011" s="205" t="str" cm="1">
        <f t="array" ref="M4011">_xlfn.IFS(NOT(ISERROR(VLOOKUP(Table5[[#This Row],[Section]],TB_notTB,1,FALSE))),"No",LEFT(Table5[[#This Row],[Section]],3)="ETB","PLS",LEFT(Table5[[#This Row],[Section]],1)="7","PDB",NOT(ISBLANK(Table5[[#This Row],[Section]])),"No")</f>
        <v>No</v>
      </c>
    </row>
    <row r="4012" spans="1:13" x14ac:dyDescent="0.25">
      <c r="A4012" s="126" t="s">
        <v>7531</v>
      </c>
      <c r="B4012" s="126" t="s">
        <v>27941</v>
      </c>
      <c r="C4012" s="126" t="s">
        <v>75</v>
      </c>
      <c r="D4012" s="127">
        <v>1.08</v>
      </c>
      <c r="E4012" s="128">
        <v>100</v>
      </c>
      <c r="F4012" s="128">
        <v>100</v>
      </c>
      <c r="G4012" s="126" t="s">
        <v>13768</v>
      </c>
      <c r="H4012" s="126" t="s">
        <v>20223</v>
      </c>
      <c r="I4012" s="126" t="s">
        <v>21134</v>
      </c>
      <c r="J4012" s="126" t="s">
        <v>26236</v>
      </c>
      <c r="K4012" s="9">
        <f>_xlfn.IFNA(VLOOKUP(Table5[[#This Row],[Section]],SubSill_Tier,2,FALSE),0)</f>
        <v>0</v>
      </c>
      <c r="L4012" s="9" t="str">
        <f t="shared" si="71"/>
        <v/>
      </c>
      <c r="M4012" s="205" t="str" cm="1">
        <f t="array" ref="M4012">_xlfn.IFS(NOT(ISERROR(VLOOKUP(Table5[[#This Row],[Section]],TB_notTB,1,FALSE))),"No",LEFT(Table5[[#This Row],[Section]],3)="ETB","PLS",LEFT(Table5[[#This Row],[Section]],1)="7","PDB",NOT(ISBLANK(Table5[[#This Row],[Section]])),"No")</f>
        <v>No</v>
      </c>
    </row>
    <row r="4013" spans="1:13" x14ac:dyDescent="0.25">
      <c r="A4013" s="126" t="s">
        <v>7532</v>
      </c>
      <c r="B4013" s="126" t="s">
        <v>27942</v>
      </c>
      <c r="C4013" s="126" t="s">
        <v>75</v>
      </c>
      <c r="D4013" s="127">
        <v>1.6879999999999999</v>
      </c>
      <c r="E4013" s="128">
        <v>100</v>
      </c>
      <c r="F4013" s="128">
        <v>100</v>
      </c>
      <c r="G4013" s="126" t="s">
        <v>13768</v>
      </c>
      <c r="H4013" s="126" t="s">
        <v>20223</v>
      </c>
      <c r="I4013" s="126" t="s">
        <v>21134</v>
      </c>
      <c r="J4013" s="126" t="s">
        <v>26236</v>
      </c>
      <c r="K4013" s="9">
        <f>_xlfn.IFNA(VLOOKUP(Table5[[#This Row],[Section]],SubSill_Tier,2,FALSE),0)</f>
        <v>0</v>
      </c>
      <c r="L4013" s="9" t="str">
        <f t="shared" si="71"/>
        <v/>
      </c>
      <c r="M4013" s="205" t="str" cm="1">
        <f t="array" ref="M4013">_xlfn.IFS(NOT(ISERROR(VLOOKUP(Table5[[#This Row],[Section]],TB_notTB,1,FALSE))),"No",LEFT(Table5[[#This Row],[Section]],3)="ETB","PLS",LEFT(Table5[[#This Row],[Section]],1)="7","PDB",NOT(ISBLANK(Table5[[#This Row],[Section]])),"No")</f>
        <v>No</v>
      </c>
    </row>
    <row r="4014" spans="1:13" x14ac:dyDescent="0.25">
      <c r="A4014" s="126" t="s">
        <v>7533</v>
      </c>
      <c r="B4014" s="126" t="s">
        <v>27943</v>
      </c>
      <c r="C4014" s="126" t="s">
        <v>75</v>
      </c>
      <c r="D4014" s="127">
        <v>4.2560000000000002</v>
      </c>
      <c r="E4014" s="128">
        <v>160</v>
      </c>
      <c r="F4014" s="128">
        <v>160</v>
      </c>
      <c r="G4014" s="126" t="s">
        <v>13768</v>
      </c>
      <c r="H4014" s="126" t="s">
        <v>20223</v>
      </c>
      <c r="I4014" s="126" t="s">
        <v>21134</v>
      </c>
      <c r="J4014" s="126" t="s">
        <v>26236</v>
      </c>
      <c r="K4014" s="9">
        <f>_xlfn.IFNA(VLOOKUP(Table5[[#This Row],[Section]],SubSill_Tier,2,FALSE),0)</f>
        <v>0</v>
      </c>
      <c r="L4014" s="9" t="str">
        <f t="shared" si="71"/>
        <v/>
      </c>
      <c r="M4014" s="205" t="str" cm="1">
        <f t="array" ref="M4014">_xlfn.IFS(NOT(ISERROR(VLOOKUP(Table5[[#This Row],[Section]],TB_notTB,1,FALSE))),"No",LEFT(Table5[[#This Row],[Section]],3)="ETB","PLS",LEFT(Table5[[#This Row],[Section]],1)="7","PDB",NOT(ISBLANK(Table5[[#This Row],[Section]])),"No")</f>
        <v>No</v>
      </c>
    </row>
    <row r="4015" spans="1:13" x14ac:dyDescent="0.25">
      <c r="A4015" s="126" t="s">
        <v>7534</v>
      </c>
      <c r="B4015" s="126" t="s">
        <v>7535</v>
      </c>
      <c r="C4015" s="126" t="s">
        <v>75</v>
      </c>
      <c r="D4015" s="127">
        <v>0.38300000000000001</v>
      </c>
      <c r="E4015" s="128">
        <v>100</v>
      </c>
      <c r="F4015" s="128">
        <v>100</v>
      </c>
      <c r="G4015" s="126" t="s">
        <v>13713</v>
      </c>
      <c r="H4015" s="126" t="s">
        <v>20123</v>
      </c>
      <c r="I4015" s="126" t="s">
        <v>21058</v>
      </c>
      <c r="J4015" s="126" t="s">
        <v>26236</v>
      </c>
      <c r="K4015" s="9">
        <f>_xlfn.IFNA(VLOOKUP(Table5[[#This Row],[Section]],SubSill_Tier,2,FALSE),0)</f>
        <v>0</v>
      </c>
      <c r="L4015" s="9" t="str">
        <f t="shared" si="71"/>
        <v>Wall</v>
      </c>
      <c r="M4015" s="205" t="str" cm="1">
        <f t="array" ref="M4015">_xlfn.IFS(NOT(ISERROR(VLOOKUP(Table5[[#This Row],[Section]],TB_notTB,1,FALSE))),"No",LEFT(Table5[[#This Row],[Section]],3)="ETB","PLS",LEFT(Table5[[#This Row],[Section]],1)="7","PDB",NOT(ISBLANK(Table5[[#This Row],[Section]])),"No")</f>
        <v>No</v>
      </c>
    </row>
    <row r="4016" spans="1:13" x14ac:dyDescent="0.25">
      <c r="A4016" s="126" t="s">
        <v>7536</v>
      </c>
      <c r="B4016" s="126" t="s">
        <v>27784</v>
      </c>
      <c r="C4016" s="126" t="s">
        <v>75</v>
      </c>
      <c r="D4016" s="127">
        <v>0.78800000000000003</v>
      </c>
      <c r="E4016" s="128">
        <v>107</v>
      </c>
      <c r="F4016" s="128">
        <v>107</v>
      </c>
      <c r="G4016" s="126" t="s">
        <v>13715</v>
      </c>
      <c r="H4016" s="126" t="s">
        <v>20123</v>
      </c>
      <c r="I4016" s="126" t="s">
        <v>21058</v>
      </c>
      <c r="J4016" s="126" t="s">
        <v>26236</v>
      </c>
      <c r="K4016" s="9">
        <f>_xlfn.IFNA(VLOOKUP(Table5[[#This Row],[Section]],SubSill_Tier,2,FALSE),0)</f>
        <v>0</v>
      </c>
      <c r="L4016" s="9" t="str">
        <f t="shared" si="71"/>
        <v/>
      </c>
      <c r="M4016" s="205" t="str" cm="1">
        <f t="array" ref="M4016">_xlfn.IFS(NOT(ISERROR(VLOOKUP(Table5[[#This Row],[Section]],TB_notTB,1,FALSE))),"No",LEFT(Table5[[#This Row],[Section]],3)="ETB","PLS",LEFT(Table5[[#This Row],[Section]],1)="7","PDB",NOT(ISBLANK(Table5[[#This Row],[Section]])),"No")</f>
        <v>No</v>
      </c>
    </row>
    <row r="4017" spans="1:13" x14ac:dyDescent="0.25">
      <c r="A4017" s="126" t="s">
        <v>7537</v>
      </c>
      <c r="B4017" s="126" t="s">
        <v>7538</v>
      </c>
      <c r="C4017" s="126" t="s">
        <v>75</v>
      </c>
      <c r="D4017" s="127">
        <v>9.6000000000000002E-2</v>
      </c>
      <c r="E4017" s="128">
        <v>100</v>
      </c>
      <c r="F4017" s="128">
        <v>100</v>
      </c>
      <c r="G4017" s="126" t="s">
        <v>13719</v>
      </c>
      <c r="H4017" s="126" t="s">
        <v>20128</v>
      </c>
      <c r="I4017" s="126" t="s">
        <v>20129</v>
      </c>
      <c r="J4017" s="126" t="s">
        <v>26236</v>
      </c>
      <c r="K4017" s="9">
        <f>_xlfn.IFNA(VLOOKUP(Table5[[#This Row],[Section]],SubSill_Tier,2,FALSE),0)</f>
        <v>0</v>
      </c>
      <c r="L4017" s="9" t="str">
        <f t="shared" si="71"/>
        <v/>
      </c>
      <c r="M4017" s="205" t="str" cm="1">
        <f t="array" ref="M4017">_xlfn.IFS(NOT(ISERROR(VLOOKUP(Table5[[#This Row],[Section]],TB_notTB,1,FALSE))),"No",LEFT(Table5[[#This Row],[Section]],3)="ETB","PLS",LEFT(Table5[[#This Row],[Section]],1)="7","PDB",NOT(ISBLANK(Table5[[#This Row],[Section]])),"No")</f>
        <v>No</v>
      </c>
    </row>
    <row r="4018" spans="1:13" x14ac:dyDescent="0.25">
      <c r="A4018" s="126" t="s">
        <v>7539</v>
      </c>
      <c r="B4018" s="126" t="s">
        <v>7540</v>
      </c>
      <c r="C4018" s="126" t="s">
        <v>75</v>
      </c>
      <c r="D4018" s="127">
        <v>0.23599999999999999</v>
      </c>
      <c r="E4018" s="128">
        <v>100</v>
      </c>
      <c r="F4018" s="128">
        <v>100</v>
      </c>
      <c r="G4018" s="126" t="s">
        <v>13719</v>
      </c>
      <c r="H4018" s="126" t="s">
        <v>20128</v>
      </c>
      <c r="I4018" s="126" t="s">
        <v>20129</v>
      </c>
      <c r="J4018" s="126" t="s">
        <v>26236</v>
      </c>
      <c r="K4018" s="9">
        <f>_xlfn.IFNA(VLOOKUP(Table5[[#This Row],[Section]],SubSill_Tier,2,FALSE),0)</f>
        <v>0</v>
      </c>
      <c r="L4018" s="9" t="str">
        <f t="shared" si="71"/>
        <v/>
      </c>
      <c r="M4018" s="205" t="str" cm="1">
        <f t="array" ref="M4018">_xlfn.IFS(NOT(ISERROR(VLOOKUP(Table5[[#This Row],[Section]],TB_notTB,1,FALSE))),"No",LEFT(Table5[[#This Row],[Section]],3)="ETB","PLS",LEFT(Table5[[#This Row],[Section]],1)="7","PDB",NOT(ISBLANK(Table5[[#This Row],[Section]])),"No")</f>
        <v>No</v>
      </c>
    </row>
    <row r="4019" spans="1:13" x14ac:dyDescent="0.25">
      <c r="A4019" s="126" t="s">
        <v>7541</v>
      </c>
      <c r="B4019" s="126" t="s">
        <v>7542</v>
      </c>
      <c r="C4019" s="126" t="s">
        <v>75</v>
      </c>
      <c r="D4019" s="127">
        <v>0.154</v>
      </c>
      <c r="E4019" s="128">
        <v>100</v>
      </c>
      <c r="F4019" s="128">
        <v>100</v>
      </c>
      <c r="G4019" s="126" t="s">
        <v>13719</v>
      </c>
      <c r="H4019" s="126" t="s">
        <v>20128</v>
      </c>
      <c r="I4019" s="126" t="s">
        <v>20129</v>
      </c>
      <c r="J4019" s="126" t="s">
        <v>26236</v>
      </c>
      <c r="K4019" s="9">
        <f>_xlfn.IFNA(VLOOKUP(Table5[[#This Row],[Section]],SubSill_Tier,2,FALSE),0)</f>
        <v>0</v>
      </c>
      <c r="L4019" s="9" t="str">
        <f t="shared" si="71"/>
        <v/>
      </c>
      <c r="M4019" s="205" t="str" cm="1">
        <f t="array" ref="M4019">_xlfn.IFS(NOT(ISERROR(VLOOKUP(Table5[[#This Row],[Section]],TB_notTB,1,FALSE))),"No",LEFT(Table5[[#This Row],[Section]],3)="ETB","PLS",LEFT(Table5[[#This Row],[Section]],1)="7","PDB",NOT(ISBLANK(Table5[[#This Row],[Section]])),"No")</f>
        <v>No</v>
      </c>
    </row>
    <row r="4020" spans="1:13" x14ac:dyDescent="0.25">
      <c r="A4020" s="126" t="s">
        <v>7543</v>
      </c>
      <c r="B4020" s="126" t="s">
        <v>7544</v>
      </c>
      <c r="C4020" s="126" t="s">
        <v>75</v>
      </c>
      <c r="D4020" s="127">
        <v>0.27500000000000002</v>
      </c>
      <c r="E4020" s="128">
        <v>100</v>
      </c>
      <c r="F4020" s="128">
        <v>100</v>
      </c>
      <c r="G4020" s="126" t="s">
        <v>13719</v>
      </c>
      <c r="H4020" s="126" t="s">
        <v>20128</v>
      </c>
      <c r="I4020" s="126" t="s">
        <v>20129</v>
      </c>
      <c r="J4020" s="126" t="s">
        <v>26236</v>
      </c>
      <c r="K4020" s="9">
        <f>_xlfn.IFNA(VLOOKUP(Table5[[#This Row],[Section]],SubSill_Tier,2,FALSE),0)</f>
        <v>0</v>
      </c>
      <c r="L4020" s="9" t="str">
        <f t="shared" si="71"/>
        <v/>
      </c>
      <c r="M4020" s="205" t="str" cm="1">
        <f t="array" ref="M4020">_xlfn.IFS(NOT(ISERROR(VLOOKUP(Table5[[#This Row],[Section]],TB_notTB,1,FALSE))),"No",LEFT(Table5[[#This Row],[Section]],3)="ETB","PLS",LEFT(Table5[[#This Row],[Section]],1)="7","PDB",NOT(ISBLANK(Table5[[#This Row],[Section]])),"No")</f>
        <v>No</v>
      </c>
    </row>
    <row r="4021" spans="1:13" x14ac:dyDescent="0.25">
      <c r="A4021" s="126" t="s">
        <v>7545</v>
      </c>
      <c r="B4021" s="126" t="s">
        <v>5983</v>
      </c>
      <c r="C4021" s="126" t="s">
        <v>75</v>
      </c>
      <c r="D4021" s="127">
        <v>0.218</v>
      </c>
      <c r="E4021" s="128">
        <v>104</v>
      </c>
      <c r="F4021" s="128">
        <v>104</v>
      </c>
      <c r="G4021" s="126" t="s">
        <v>13719</v>
      </c>
      <c r="H4021" s="126" t="s">
        <v>20128</v>
      </c>
      <c r="I4021" s="126" t="s">
        <v>20129</v>
      </c>
      <c r="J4021" s="126" t="s">
        <v>26236</v>
      </c>
      <c r="K4021" s="9">
        <f>_xlfn.IFNA(VLOOKUP(Table5[[#This Row],[Section]],SubSill_Tier,2,FALSE),0)</f>
        <v>0</v>
      </c>
      <c r="L4021" s="9" t="str">
        <f t="shared" si="71"/>
        <v/>
      </c>
      <c r="M4021" s="205" t="str" cm="1">
        <f t="array" ref="M4021">_xlfn.IFS(NOT(ISERROR(VLOOKUP(Table5[[#This Row],[Section]],TB_notTB,1,FALSE))),"No",LEFT(Table5[[#This Row],[Section]],3)="ETB","PLS",LEFT(Table5[[#This Row],[Section]],1)="7","PDB",NOT(ISBLANK(Table5[[#This Row],[Section]])),"No")</f>
        <v>No</v>
      </c>
    </row>
    <row r="4022" spans="1:13" x14ac:dyDescent="0.25">
      <c r="A4022" s="126" t="s">
        <v>7546</v>
      </c>
      <c r="B4022" s="126" t="s">
        <v>7547</v>
      </c>
      <c r="C4022" s="126" t="s">
        <v>75</v>
      </c>
      <c r="D4022" s="127">
        <v>0.39600000000000002</v>
      </c>
      <c r="E4022" s="128">
        <v>103</v>
      </c>
      <c r="F4022" s="128">
        <v>103</v>
      </c>
      <c r="G4022" s="126" t="s">
        <v>13719</v>
      </c>
      <c r="H4022" s="126" t="s">
        <v>20128</v>
      </c>
      <c r="I4022" s="126" t="s">
        <v>20129</v>
      </c>
      <c r="J4022" s="126" t="s">
        <v>26236</v>
      </c>
      <c r="K4022" s="9">
        <f>_xlfn.IFNA(VLOOKUP(Table5[[#This Row],[Section]],SubSill_Tier,2,FALSE),0)</f>
        <v>0</v>
      </c>
      <c r="L4022" s="9" t="str">
        <f t="shared" si="71"/>
        <v/>
      </c>
      <c r="M4022" s="205" t="str" cm="1">
        <f t="array" ref="M4022">_xlfn.IFS(NOT(ISERROR(VLOOKUP(Table5[[#This Row],[Section]],TB_notTB,1,FALSE))),"No",LEFT(Table5[[#This Row],[Section]],3)="ETB","PLS",LEFT(Table5[[#This Row],[Section]],1)="7","PDB",NOT(ISBLANK(Table5[[#This Row],[Section]])),"No")</f>
        <v>No</v>
      </c>
    </row>
    <row r="4023" spans="1:13" x14ac:dyDescent="0.25">
      <c r="A4023" s="126" t="s">
        <v>7548</v>
      </c>
      <c r="B4023" s="126" t="s">
        <v>7549</v>
      </c>
      <c r="C4023" s="126" t="s">
        <v>75</v>
      </c>
      <c r="D4023" s="127">
        <v>0.47799999999999998</v>
      </c>
      <c r="E4023" s="128">
        <v>124</v>
      </c>
      <c r="F4023" s="128">
        <v>124</v>
      </c>
      <c r="G4023" s="126" t="s">
        <v>13719</v>
      </c>
      <c r="H4023" s="126" t="s">
        <v>20128</v>
      </c>
      <c r="I4023" s="126" t="s">
        <v>20129</v>
      </c>
      <c r="J4023" s="126" t="s">
        <v>26236</v>
      </c>
      <c r="K4023" s="9">
        <f>_xlfn.IFNA(VLOOKUP(Table5[[#This Row],[Section]],SubSill_Tier,2,FALSE),0)</f>
        <v>0</v>
      </c>
      <c r="L4023" s="9" t="str">
        <f t="shared" si="71"/>
        <v/>
      </c>
      <c r="M4023" s="205" t="str" cm="1">
        <f t="array" ref="M4023">_xlfn.IFS(NOT(ISERROR(VLOOKUP(Table5[[#This Row],[Section]],TB_notTB,1,FALSE))),"No",LEFT(Table5[[#This Row],[Section]],3)="ETB","PLS",LEFT(Table5[[#This Row],[Section]],1)="7","PDB",NOT(ISBLANK(Table5[[#This Row],[Section]])),"No")</f>
        <v>No</v>
      </c>
    </row>
    <row r="4024" spans="1:13" x14ac:dyDescent="0.25">
      <c r="A4024" s="126" t="s">
        <v>7550</v>
      </c>
      <c r="B4024" s="126" t="s">
        <v>7551</v>
      </c>
      <c r="C4024" s="126" t="s">
        <v>75</v>
      </c>
      <c r="D4024" s="127">
        <v>0.13200000000000001</v>
      </c>
      <c r="E4024" s="128">
        <v>100</v>
      </c>
      <c r="F4024" s="128">
        <v>100</v>
      </c>
      <c r="G4024" s="126" t="s">
        <v>13719</v>
      </c>
      <c r="H4024" s="126" t="s">
        <v>20128</v>
      </c>
      <c r="I4024" s="126" t="s">
        <v>20129</v>
      </c>
      <c r="J4024" s="126" t="s">
        <v>26236</v>
      </c>
      <c r="K4024" s="9">
        <f>_xlfn.IFNA(VLOOKUP(Table5[[#This Row],[Section]],SubSill_Tier,2,FALSE),0)</f>
        <v>0</v>
      </c>
      <c r="L4024" s="9" t="str">
        <f t="shared" si="71"/>
        <v/>
      </c>
      <c r="M4024" s="205" t="str" cm="1">
        <f t="array" ref="M4024">_xlfn.IFS(NOT(ISERROR(VLOOKUP(Table5[[#This Row],[Section]],TB_notTB,1,FALSE))),"No",LEFT(Table5[[#This Row],[Section]],3)="ETB","PLS",LEFT(Table5[[#This Row],[Section]],1)="7","PDB",NOT(ISBLANK(Table5[[#This Row],[Section]])),"No")</f>
        <v>No</v>
      </c>
    </row>
    <row r="4025" spans="1:13" x14ac:dyDescent="0.25">
      <c r="A4025" s="126" t="s">
        <v>7552</v>
      </c>
      <c r="B4025" s="126" t="s">
        <v>7553</v>
      </c>
      <c r="C4025" s="126" t="s">
        <v>75</v>
      </c>
      <c r="D4025" s="127">
        <v>0.23499999999999999</v>
      </c>
      <c r="E4025" s="128">
        <v>100</v>
      </c>
      <c r="F4025" s="128">
        <v>100</v>
      </c>
      <c r="G4025" s="126" t="s">
        <v>13719</v>
      </c>
      <c r="H4025" s="126" t="s">
        <v>20128</v>
      </c>
      <c r="I4025" s="126" t="s">
        <v>20129</v>
      </c>
      <c r="J4025" s="126" t="s">
        <v>26236</v>
      </c>
      <c r="K4025" s="9">
        <f>_xlfn.IFNA(VLOOKUP(Table5[[#This Row],[Section]],SubSill_Tier,2,FALSE),0)</f>
        <v>0</v>
      </c>
      <c r="L4025" s="9" t="str">
        <f t="shared" si="71"/>
        <v/>
      </c>
      <c r="M4025" s="205" t="str" cm="1">
        <f t="array" ref="M4025">_xlfn.IFS(NOT(ISERROR(VLOOKUP(Table5[[#This Row],[Section]],TB_notTB,1,FALSE))),"No",LEFT(Table5[[#This Row],[Section]],3)="ETB","PLS",LEFT(Table5[[#This Row],[Section]],1)="7","PDB",NOT(ISBLANK(Table5[[#This Row],[Section]])),"No")</f>
        <v>No</v>
      </c>
    </row>
    <row r="4026" spans="1:13" x14ac:dyDescent="0.25">
      <c r="A4026" s="126" t="s">
        <v>7554</v>
      </c>
      <c r="B4026" s="126" t="s">
        <v>7555</v>
      </c>
      <c r="C4026" s="126" t="s">
        <v>75</v>
      </c>
      <c r="D4026" s="127">
        <v>0.16500000000000001</v>
      </c>
      <c r="E4026" s="128">
        <v>100</v>
      </c>
      <c r="F4026" s="128">
        <v>100</v>
      </c>
      <c r="G4026" s="126" t="s">
        <v>13719</v>
      </c>
      <c r="H4026" s="126" t="s">
        <v>20128</v>
      </c>
      <c r="I4026" s="126" t="s">
        <v>20129</v>
      </c>
      <c r="J4026" s="126" t="s">
        <v>26236</v>
      </c>
      <c r="K4026" s="9">
        <f>_xlfn.IFNA(VLOOKUP(Table5[[#This Row],[Section]],SubSill_Tier,2,FALSE),0)</f>
        <v>0</v>
      </c>
      <c r="L4026" s="9" t="str">
        <f t="shared" si="71"/>
        <v/>
      </c>
      <c r="M4026" s="205" t="str" cm="1">
        <f t="array" ref="M4026">_xlfn.IFS(NOT(ISERROR(VLOOKUP(Table5[[#This Row],[Section]],TB_notTB,1,FALSE))),"No",LEFT(Table5[[#This Row],[Section]],3)="ETB","PLS",LEFT(Table5[[#This Row],[Section]],1)="7","PDB",NOT(ISBLANK(Table5[[#This Row],[Section]])),"No")</f>
        <v>No</v>
      </c>
    </row>
    <row r="4027" spans="1:13" x14ac:dyDescent="0.25">
      <c r="A4027" s="126" t="s">
        <v>7556</v>
      </c>
      <c r="B4027" s="126" t="s">
        <v>7557</v>
      </c>
      <c r="C4027" s="126" t="s">
        <v>75</v>
      </c>
      <c r="D4027" s="127">
        <v>0.187</v>
      </c>
      <c r="E4027" s="128">
        <v>100</v>
      </c>
      <c r="F4027" s="128">
        <v>100</v>
      </c>
      <c r="G4027" s="126" t="s">
        <v>13719</v>
      </c>
      <c r="H4027" s="126" t="s">
        <v>20128</v>
      </c>
      <c r="I4027" s="126" t="s">
        <v>20129</v>
      </c>
      <c r="J4027" s="126" t="s">
        <v>26236</v>
      </c>
      <c r="K4027" s="9">
        <f>_xlfn.IFNA(VLOOKUP(Table5[[#This Row],[Section]],SubSill_Tier,2,FALSE),0)</f>
        <v>0</v>
      </c>
      <c r="L4027" s="9" t="str">
        <f t="shared" si="71"/>
        <v/>
      </c>
      <c r="M4027" s="205" t="str" cm="1">
        <f t="array" ref="M4027">_xlfn.IFS(NOT(ISERROR(VLOOKUP(Table5[[#This Row],[Section]],TB_notTB,1,FALSE))),"No",LEFT(Table5[[#This Row],[Section]],3)="ETB","PLS",LEFT(Table5[[#This Row],[Section]],1)="7","PDB",NOT(ISBLANK(Table5[[#This Row],[Section]])),"No")</f>
        <v>No</v>
      </c>
    </row>
    <row r="4028" spans="1:13" x14ac:dyDescent="0.25">
      <c r="A4028" s="126" t="s">
        <v>7558</v>
      </c>
      <c r="B4028" s="126" t="s">
        <v>7559</v>
      </c>
      <c r="C4028" s="126" t="s">
        <v>75</v>
      </c>
      <c r="D4028" s="127">
        <v>0.34</v>
      </c>
      <c r="E4028" s="128">
        <v>100</v>
      </c>
      <c r="F4028" s="128">
        <v>100</v>
      </c>
      <c r="G4028" s="126" t="s">
        <v>13719</v>
      </c>
      <c r="H4028" s="126" t="s">
        <v>20128</v>
      </c>
      <c r="I4028" s="126" t="s">
        <v>20129</v>
      </c>
      <c r="J4028" s="126" t="s">
        <v>26236</v>
      </c>
      <c r="K4028" s="9">
        <f>_xlfn.IFNA(VLOOKUP(Table5[[#This Row],[Section]],SubSill_Tier,2,FALSE),0)</f>
        <v>0</v>
      </c>
      <c r="L4028" s="9" t="str">
        <f t="shared" si="71"/>
        <v/>
      </c>
      <c r="M4028" s="205" t="str" cm="1">
        <f t="array" ref="M4028">_xlfn.IFS(NOT(ISERROR(VLOOKUP(Table5[[#This Row],[Section]],TB_notTB,1,FALSE))),"No",LEFT(Table5[[#This Row],[Section]],3)="ETB","PLS",LEFT(Table5[[#This Row],[Section]],1)="7","PDB",NOT(ISBLANK(Table5[[#This Row],[Section]])),"No")</f>
        <v>No</v>
      </c>
    </row>
    <row r="4029" spans="1:13" x14ac:dyDescent="0.25">
      <c r="A4029" s="126" t="s">
        <v>7560</v>
      </c>
      <c r="B4029" s="126" t="s">
        <v>7561</v>
      </c>
      <c r="C4029" s="126" t="s">
        <v>75</v>
      </c>
      <c r="D4029" s="127">
        <v>0.39600000000000002</v>
      </c>
      <c r="E4029" s="128">
        <v>103</v>
      </c>
      <c r="F4029" s="128">
        <v>103</v>
      </c>
      <c r="G4029" s="126" t="s">
        <v>13719</v>
      </c>
      <c r="H4029" s="126" t="s">
        <v>20128</v>
      </c>
      <c r="I4029" s="126" t="s">
        <v>20129</v>
      </c>
      <c r="J4029" s="126" t="s">
        <v>26236</v>
      </c>
      <c r="K4029" s="9">
        <f>_xlfn.IFNA(VLOOKUP(Table5[[#This Row],[Section]],SubSill_Tier,2,FALSE),0)</f>
        <v>0</v>
      </c>
      <c r="L4029" s="9" t="str">
        <f t="shared" si="71"/>
        <v/>
      </c>
      <c r="M4029" s="205" t="str" cm="1">
        <f t="array" ref="M4029">_xlfn.IFS(NOT(ISERROR(VLOOKUP(Table5[[#This Row],[Section]],TB_notTB,1,FALSE))),"No",LEFT(Table5[[#This Row],[Section]],3)="ETB","PLS",LEFT(Table5[[#This Row],[Section]],1)="7","PDB",NOT(ISBLANK(Table5[[#This Row],[Section]])),"No")</f>
        <v>No</v>
      </c>
    </row>
    <row r="4030" spans="1:13" x14ac:dyDescent="0.25">
      <c r="A4030" s="126" t="s">
        <v>7562</v>
      </c>
      <c r="B4030" s="126" t="s">
        <v>8368</v>
      </c>
      <c r="C4030" s="126" t="s">
        <v>75</v>
      </c>
      <c r="D4030" s="127">
        <v>0.252</v>
      </c>
      <c r="E4030" s="128">
        <v>120</v>
      </c>
      <c r="F4030" s="128">
        <v>120</v>
      </c>
      <c r="G4030" s="126" t="s">
        <v>13719</v>
      </c>
      <c r="H4030" s="126" t="s">
        <v>20128</v>
      </c>
      <c r="I4030" s="126" t="s">
        <v>20129</v>
      </c>
      <c r="J4030" s="126" t="s">
        <v>26236</v>
      </c>
      <c r="K4030" s="9">
        <f>_xlfn.IFNA(VLOOKUP(Table5[[#This Row],[Section]],SubSill_Tier,2,FALSE),0)</f>
        <v>0</v>
      </c>
      <c r="L4030" s="9" t="str">
        <f t="shared" si="71"/>
        <v/>
      </c>
      <c r="M4030" s="205" t="str" cm="1">
        <f t="array" ref="M4030">_xlfn.IFS(NOT(ISERROR(VLOOKUP(Table5[[#This Row],[Section]],TB_notTB,1,FALSE))),"No",LEFT(Table5[[#This Row],[Section]],3)="ETB","PLS",LEFT(Table5[[#This Row],[Section]],1)="7","PDB",NOT(ISBLANK(Table5[[#This Row],[Section]])),"No")</f>
        <v>No</v>
      </c>
    </row>
    <row r="4031" spans="1:13" x14ac:dyDescent="0.25">
      <c r="A4031" s="126" t="s">
        <v>7563</v>
      </c>
      <c r="B4031" s="126" t="s">
        <v>7564</v>
      </c>
      <c r="C4031" s="126" t="s">
        <v>75</v>
      </c>
      <c r="D4031" s="127">
        <v>0.46200000000000002</v>
      </c>
      <c r="E4031" s="128">
        <v>120</v>
      </c>
      <c r="F4031" s="128">
        <v>120</v>
      </c>
      <c r="G4031" s="126" t="s">
        <v>13719</v>
      </c>
      <c r="H4031" s="126" t="s">
        <v>20128</v>
      </c>
      <c r="I4031" s="126" t="s">
        <v>20129</v>
      </c>
      <c r="J4031" s="126" t="s">
        <v>26236</v>
      </c>
      <c r="K4031" s="9">
        <f>_xlfn.IFNA(VLOOKUP(Table5[[#This Row],[Section]],SubSill_Tier,2,FALSE),0)</f>
        <v>0</v>
      </c>
      <c r="L4031" s="9" t="str">
        <f t="shared" si="71"/>
        <v/>
      </c>
      <c r="M4031" s="205" t="str" cm="1">
        <f t="array" ref="M4031">_xlfn.IFS(NOT(ISERROR(VLOOKUP(Table5[[#This Row],[Section]],TB_notTB,1,FALSE))),"No",LEFT(Table5[[#This Row],[Section]],3)="ETB","PLS",LEFT(Table5[[#This Row],[Section]],1)="7","PDB",NOT(ISBLANK(Table5[[#This Row],[Section]])),"No")</f>
        <v>No</v>
      </c>
    </row>
    <row r="4032" spans="1:13" x14ac:dyDescent="0.25">
      <c r="A4032" s="126" t="s">
        <v>7565</v>
      </c>
      <c r="B4032" s="126" t="s">
        <v>7566</v>
      </c>
      <c r="C4032" s="126" t="s">
        <v>75</v>
      </c>
      <c r="D4032" s="127">
        <v>0.54300000000000004</v>
      </c>
      <c r="E4032" s="128">
        <v>140</v>
      </c>
      <c r="F4032" s="128">
        <v>140</v>
      </c>
      <c r="G4032" s="126" t="s">
        <v>13719</v>
      </c>
      <c r="H4032" s="126" t="s">
        <v>20128</v>
      </c>
      <c r="I4032" s="126" t="s">
        <v>20129</v>
      </c>
      <c r="J4032" s="126" t="s">
        <v>26236</v>
      </c>
      <c r="K4032" s="9">
        <f>_xlfn.IFNA(VLOOKUP(Table5[[#This Row],[Section]],SubSill_Tier,2,FALSE),0)</f>
        <v>0</v>
      </c>
      <c r="L4032" s="9" t="str">
        <f t="shared" si="71"/>
        <v/>
      </c>
      <c r="M4032" s="205" t="str" cm="1">
        <f t="array" ref="M4032">_xlfn.IFS(NOT(ISERROR(VLOOKUP(Table5[[#This Row],[Section]],TB_notTB,1,FALSE))),"No",LEFT(Table5[[#This Row],[Section]],3)="ETB","PLS",LEFT(Table5[[#This Row],[Section]],1)="7","PDB",NOT(ISBLANK(Table5[[#This Row],[Section]])),"No")</f>
        <v>No</v>
      </c>
    </row>
    <row r="4033" spans="1:13" x14ac:dyDescent="0.25">
      <c r="A4033" s="126" t="s">
        <v>7567</v>
      </c>
      <c r="B4033" s="126" t="s">
        <v>7568</v>
      </c>
      <c r="C4033" s="126" t="s">
        <v>75</v>
      </c>
      <c r="D4033" s="127">
        <v>0.78600000000000003</v>
      </c>
      <c r="E4033" s="128">
        <v>200</v>
      </c>
      <c r="F4033" s="128">
        <v>200</v>
      </c>
      <c r="G4033" s="126" t="s">
        <v>13719</v>
      </c>
      <c r="H4033" s="126" t="s">
        <v>20128</v>
      </c>
      <c r="I4033" s="126" t="s">
        <v>20129</v>
      </c>
      <c r="J4033" s="126" t="s">
        <v>26236</v>
      </c>
      <c r="K4033" s="9">
        <f>_xlfn.IFNA(VLOOKUP(Table5[[#This Row],[Section]],SubSill_Tier,2,FALSE),0)</f>
        <v>0</v>
      </c>
      <c r="L4033" s="9" t="str">
        <f t="shared" si="71"/>
        <v/>
      </c>
      <c r="M4033" s="205" t="str" cm="1">
        <f t="array" ref="M4033">_xlfn.IFS(NOT(ISERROR(VLOOKUP(Table5[[#This Row],[Section]],TB_notTB,1,FALSE))),"No",LEFT(Table5[[#This Row],[Section]],3)="ETB","PLS",LEFT(Table5[[#This Row],[Section]],1)="7","PDB",NOT(ISBLANK(Table5[[#This Row],[Section]])),"No")</f>
        <v>No</v>
      </c>
    </row>
    <row r="4034" spans="1:13" x14ac:dyDescent="0.25">
      <c r="A4034" s="126" t="s">
        <v>7569</v>
      </c>
      <c r="B4034" s="126" t="s">
        <v>7570</v>
      </c>
      <c r="C4034" s="126" t="s">
        <v>75</v>
      </c>
      <c r="D4034" s="127">
        <v>0.20799999999999999</v>
      </c>
      <c r="E4034" s="128">
        <v>100</v>
      </c>
      <c r="F4034" s="128">
        <v>100</v>
      </c>
      <c r="G4034" s="126" t="s">
        <v>13719</v>
      </c>
      <c r="H4034" s="126" t="s">
        <v>20128</v>
      </c>
      <c r="I4034" s="126" t="s">
        <v>20129</v>
      </c>
      <c r="J4034" s="126" t="s">
        <v>26236</v>
      </c>
      <c r="K4034" s="9">
        <f>_xlfn.IFNA(VLOOKUP(Table5[[#This Row],[Section]],SubSill_Tier,2,FALSE),0)</f>
        <v>0</v>
      </c>
      <c r="L4034" s="9" t="str">
        <f t="shared" ref="L4034:L4097" si="72">IFERROR(IF(LEFT(G4034,2)="AI",IF(_xlfn.NUMBERVALUE(IFERROR(LEFT(IF(ISERROR(FIND("X",UPPER(B4034))),UPPER(B4034),RIGHT(UPPER(B4034),LEN(UPPER(B4034))-FIND("~",SUBSTITUTE(UPPER(B4034),"X","~",LEN(UPPER(B4034))-LEN(SUBSTITUTE(UPPER(B4034),"X","")))))),FIND(" ",IF(ISERROR(FIND("X",UPPER(B4034))),UPPER(B4034),RIGHT(UPPER(B4034),LEN(UPPER(B4034))-FIND("~",SUBSTITUTE(UPPER(B4034),"X","~",LEN(UPPER(B4034))-LEN(SUBSTITUTE(UPPER(B4034),"X","")))))),1)-1),IF(ISERROR(FIND("X",UPPER(B4034))),UPPER(B4034),RIGHT(UPPER(B4034),LEN(UPPER(B4034))-FIND("~",SUBSTITUTE(UPPER(B4034),"X","~",LEN(UPPER(B4034))-LEN(SUBSTITUTE(UPPER(B4034),"X",""))))))),".")&gt;=5,"Wall",""),""),"")</f>
        <v/>
      </c>
      <c r="M4034" s="205" t="str" cm="1">
        <f t="array" ref="M4034">_xlfn.IFS(NOT(ISERROR(VLOOKUP(Table5[[#This Row],[Section]],TB_notTB,1,FALSE))),"No",LEFT(Table5[[#This Row],[Section]],3)="ETB","PLS",LEFT(Table5[[#This Row],[Section]],1)="7","PDB",NOT(ISBLANK(Table5[[#This Row],[Section]])),"No")</f>
        <v>No</v>
      </c>
    </row>
    <row r="4035" spans="1:13" x14ac:dyDescent="0.25">
      <c r="A4035" s="126" t="s">
        <v>7571</v>
      </c>
      <c r="B4035" s="126" t="s">
        <v>7572</v>
      </c>
      <c r="C4035" s="126" t="s">
        <v>75</v>
      </c>
      <c r="D4035" s="127">
        <v>0.38100000000000001</v>
      </c>
      <c r="E4035" s="128">
        <v>100</v>
      </c>
      <c r="F4035" s="128">
        <v>100</v>
      </c>
      <c r="G4035" s="126" t="s">
        <v>13719</v>
      </c>
      <c r="H4035" s="126" t="s">
        <v>20128</v>
      </c>
      <c r="I4035" s="126" t="s">
        <v>20129</v>
      </c>
      <c r="J4035" s="126" t="s">
        <v>26236</v>
      </c>
      <c r="K4035" s="9">
        <f>_xlfn.IFNA(VLOOKUP(Table5[[#This Row],[Section]],SubSill_Tier,2,FALSE),0)</f>
        <v>0</v>
      </c>
      <c r="L4035" s="9" t="str">
        <f t="shared" si="72"/>
        <v/>
      </c>
      <c r="M4035" s="205" t="str" cm="1">
        <f t="array" ref="M4035">_xlfn.IFS(NOT(ISERROR(VLOOKUP(Table5[[#This Row],[Section]],TB_notTB,1,FALSE))),"No",LEFT(Table5[[#This Row],[Section]],3)="ETB","PLS",LEFT(Table5[[#This Row],[Section]],1)="7","PDB",NOT(ISBLANK(Table5[[#This Row],[Section]])),"No")</f>
        <v>No</v>
      </c>
    </row>
    <row r="4036" spans="1:13" x14ac:dyDescent="0.25">
      <c r="A4036" s="126" t="s">
        <v>7573</v>
      </c>
      <c r="B4036" s="126" t="s">
        <v>7574</v>
      </c>
      <c r="C4036" s="126" t="s">
        <v>75</v>
      </c>
      <c r="D4036" s="127">
        <v>0.71199999999999997</v>
      </c>
      <c r="E4036" s="128">
        <v>100</v>
      </c>
      <c r="F4036" s="128">
        <v>100</v>
      </c>
      <c r="G4036" s="126" t="s">
        <v>13719</v>
      </c>
      <c r="H4036" s="126" t="s">
        <v>20128</v>
      </c>
      <c r="I4036" s="126" t="s">
        <v>20129</v>
      </c>
      <c r="J4036" s="126" t="s">
        <v>26236</v>
      </c>
      <c r="K4036" s="9">
        <f>_xlfn.IFNA(VLOOKUP(Table5[[#This Row],[Section]],SubSill_Tier,2,FALSE),0)</f>
        <v>0</v>
      </c>
      <c r="L4036" s="9" t="str">
        <f t="shared" si="72"/>
        <v>Wall</v>
      </c>
      <c r="M4036" s="205" t="str" cm="1">
        <f t="array" ref="M4036">_xlfn.IFS(NOT(ISERROR(VLOOKUP(Table5[[#This Row],[Section]],TB_notTB,1,FALSE))),"No",LEFT(Table5[[#This Row],[Section]],3)="ETB","PLS",LEFT(Table5[[#This Row],[Section]],1)="7","PDB",NOT(ISBLANK(Table5[[#This Row],[Section]])),"No")</f>
        <v>No</v>
      </c>
    </row>
    <row r="4037" spans="1:13" x14ac:dyDescent="0.25">
      <c r="A4037" s="126" t="s">
        <v>7575</v>
      </c>
      <c r="B4037" s="126" t="s">
        <v>7576</v>
      </c>
      <c r="C4037" s="126" t="s">
        <v>75</v>
      </c>
      <c r="D4037" s="127">
        <v>0.437</v>
      </c>
      <c r="E4037" s="128">
        <v>114</v>
      </c>
      <c r="F4037" s="128">
        <v>114</v>
      </c>
      <c r="G4037" s="126" t="s">
        <v>13719</v>
      </c>
      <c r="H4037" s="126" t="s">
        <v>20128</v>
      </c>
      <c r="I4037" s="126" t="s">
        <v>20129</v>
      </c>
      <c r="J4037" s="126" t="s">
        <v>26236</v>
      </c>
      <c r="K4037" s="9">
        <f>_xlfn.IFNA(VLOOKUP(Table5[[#This Row],[Section]],SubSill_Tier,2,FALSE),0)</f>
        <v>0</v>
      </c>
      <c r="L4037" s="9" t="str">
        <f t="shared" si="72"/>
        <v/>
      </c>
      <c r="M4037" s="205" t="str" cm="1">
        <f t="array" ref="M4037">_xlfn.IFS(NOT(ISERROR(VLOOKUP(Table5[[#This Row],[Section]],TB_notTB,1,FALSE))),"No",LEFT(Table5[[#This Row],[Section]],3)="ETB","PLS",LEFT(Table5[[#This Row],[Section]],1)="7","PDB",NOT(ISBLANK(Table5[[#This Row],[Section]])),"No")</f>
        <v>No</v>
      </c>
    </row>
    <row r="4038" spans="1:13" x14ac:dyDescent="0.25">
      <c r="A4038" s="126" t="s">
        <v>7577</v>
      </c>
      <c r="B4038" s="126" t="s">
        <v>8503</v>
      </c>
      <c r="C4038" s="126" t="s">
        <v>75</v>
      </c>
      <c r="D4038" s="127">
        <v>0.27300000000000002</v>
      </c>
      <c r="E4038" s="128">
        <v>130</v>
      </c>
      <c r="F4038" s="128">
        <v>130</v>
      </c>
      <c r="G4038" s="126" t="s">
        <v>13719</v>
      </c>
      <c r="H4038" s="126" t="s">
        <v>20128</v>
      </c>
      <c r="I4038" s="126" t="s">
        <v>20129</v>
      </c>
      <c r="J4038" s="126" t="s">
        <v>26236</v>
      </c>
      <c r="K4038" s="9">
        <f>_xlfn.IFNA(VLOOKUP(Table5[[#This Row],[Section]],SubSill_Tier,2,FALSE),0)</f>
        <v>0</v>
      </c>
      <c r="L4038" s="9" t="str">
        <f t="shared" si="72"/>
        <v/>
      </c>
      <c r="M4038" s="205" t="str" cm="1">
        <f t="array" ref="M4038">_xlfn.IFS(NOT(ISERROR(VLOOKUP(Table5[[#This Row],[Section]],TB_notTB,1,FALSE))),"No",LEFT(Table5[[#This Row],[Section]],3)="ETB","PLS",LEFT(Table5[[#This Row],[Section]],1)="7","PDB",NOT(ISBLANK(Table5[[#This Row],[Section]])),"No")</f>
        <v>No</v>
      </c>
    </row>
    <row r="4039" spans="1:13" x14ac:dyDescent="0.25">
      <c r="A4039" s="126" t="s">
        <v>7578</v>
      </c>
      <c r="B4039" s="126" t="s">
        <v>7579</v>
      </c>
      <c r="C4039" s="126" t="s">
        <v>75</v>
      </c>
      <c r="D4039" s="127">
        <v>0.502</v>
      </c>
      <c r="E4039" s="128">
        <v>129</v>
      </c>
      <c r="F4039" s="128">
        <v>129</v>
      </c>
      <c r="G4039" s="126" t="s">
        <v>13719</v>
      </c>
      <c r="H4039" s="126" t="s">
        <v>20128</v>
      </c>
      <c r="I4039" s="126" t="s">
        <v>20129</v>
      </c>
      <c r="J4039" s="126" t="s">
        <v>26236</v>
      </c>
      <c r="K4039" s="9">
        <f>_xlfn.IFNA(VLOOKUP(Table5[[#This Row],[Section]],SubSill_Tier,2,FALSE),0)</f>
        <v>0</v>
      </c>
      <c r="L4039" s="9" t="str">
        <f t="shared" si="72"/>
        <v/>
      </c>
      <c r="M4039" s="205" t="str" cm="1">
        <f t="array" ref="M4039">_xlfn.IFS(NOT(ISERROR(VLOOKUP(Table5[[#This Row],[Section]],TB_notTB,1,FALSE))),"No",LEFT(Table5[[#This Row],[Section]],3)="ETB","PLS",LEFT(Table5[[#This Row],[Section]],1)="7","PDB",NOT(ISBLANK(Table5[[#This Row],[Section]])),"No")</f>
        <v>No</v>
      </c>
    </row>
    <row r="4040" spans="1:13" x14ac:dyDescent="0.25">
      <c r="A4040" s="126" t="s">
        <v>7580</v>
      </c>
      <c r="B4040" s="126" t="s">
        <v>7581</v>
      </c>
      <c r="C4040" s="126" t="s">
        <v>75</v>
      </c>
      <c r="D4040" s="127">
        <v>0.317</v>
      </c>
      <c r="E4040" s="128">
        <v>149</v>
      </c>
      <c r="F4040" s="128">
        <v>149</v>
      </c>
      <c r="G4040" s="126" t="s">
        <v>13719</v>
      </c>
      <c r="H4040" s="126" t="s">
        <v>20128</v>
      </c>
      <c r="I4040" s="126" t="s">
        <v>20129</v>
      </c>
      <c r="J4040" s="126" t="s">
        <v>26236</v>
      </c>
      <c r="K4040" s="9">
        <f>_xlfn.IFNA(VLOOKUP(Table5[[#This Row],[Section]],SubSill_Tier,2,FALSE),0)</f>
        <v>0</v>
      </c>
      <c r="L4040" s="9" t="str">
        <f t="shared" si="72"/>
        <v/>
      </c>
      <c r="M4040" s="205" t="str" cm="1">
        <f t="array" ref="M4040">_xlfn.IFS(NOT(ISERROR(VLOOKUP(Table5[[#This Row],[Section]],TB_notTB,1,FALSE))),"No",LEFT(Table5[[#This Row],[Section]],3)="ETB","PLS",LEFT(Table5[[#This Row],[Section]],1)="7","PDB",NOT(ISBLANK(Table5[[#This Row],[Section]])),"No")</f>
        <v>No</v>
      </c>
    </row>
    <row r="4041" spans="1:13" x14ac:dyDescent="0.25">
      <c r="A4041" s="126" t="s">
        <v>7582</v>
      </c>
      <c r="B4041" s="126" t="s">
        <v>7583</v>
      </c>
      <c r="C4041" s="126" t="s">
        <v>75</v>
      </c>
      <c r="D4041" s="127">
        <v>0.58299999999999996</v>
      </c>
      <c r="E4041" s="128">
        <v>149</v>
      </c>
      <c r="F4041" s="128">
        <v>149</v>
      </c>
      <c r="G4041" s="126" t="s">
        <v>13719</v>
      </c>
      <c r="H4041" s="126" t="s">
        <v>20128</v>
      </c>
      <c r="I4041" s="126" t="s">
        <v>20129</v>
      </c>
      <c r="J4041" s="126" t="s">
        <v>26236</v>
      </c>
      <c r="K4041" s="9">
        <f>_xlfn.IFNA(VLOOKUP(Table5[[#This Row],[Section]],SubSill_Tier,2,FALSE),0)</f>
        <v>0</v>
      </c>
      <c r="L4041" s="9" t="str">
        <f t="shared" si="72"/>
        <v/>
      </c>
      <c r="M4041" s="205" t="str" cm="1">
        <f t="array" ref="M4041">_xlfn.IFS(NOT(ISERROR(VLOOKUP(Table5[[#This Row],[Section]],TB_notTB,1,FALSE))),"No",LEFT(Table5[[#This Row],[Section]],3)="ETB","PLS",LEFT(Table5[[#This Row],[Section]],1)="7","PDB",NOT(ISBLANK(Table5[[#This Row],[Section]])),"No")</f>
        <v>No</v>
      </c>
    </row>
    <row r="4042" spans="1:13" x14ac:dyDescent="0.25">
      <c r="A4042" s="126" t="s">
        <v>7584</v>
      </c>
      <c r="B4042" s="126" t="s">
        <v>7585</v>
      </c>
      <c r="C4042" s="126" t="s">
        <v>75</v>
      </c>
      <c r="D4042" s="127">
        <v>0.64800000000000002</v>
      </c>
      <c r="E4042" s="128">
        <v>128</v>
      </c>
      <c r="F4042" s="128">
        <v>128</v>
      </c>
      <c r="G4042" s="126" t="s">
        <v>13719</v>
      </c>
      <c r="H4042" s="126" t="s">
        <v>20128</v>
      </c>
      <c r="I4042" s="126" t="s">
        <v>20129</v>
      </c>
      <c r="J4042" s="126" t="s">
        <v>26236</v>
      </c>
      <c r="K4042" s="9">
        <f>_xlfn.IFNA(VLOOKUP(Table5[[#This Row],[Section]],SubSill_Tier,2,FALSE),0)</f>
        <v>0</v>
      </c>
      <c r="L4042" s="9" t="str">
        <f t="shared" si="72"/>
        <v/>
      </c>
      <c r="M4042" s="205" t="str" cm="1">
        <f t="array" ref="M4042">_xlfn.IFS(NOT(ISERROR(VLOOKUP(Table5[[#This Row],[Section]],TB_notTB,1,FALSE))),"No",LEFT(Table5[[#This Row],[Section]],3)="ETB","PLS",LEFT(Table5[[#This Row],[Section]],1)="7","PDB",NOT(ISBLANK(Table5[[#This Row],[Section]])),"No")</f>
        <v>No</v>
      </c>
    </row>
    <row r="4043" spans="1:13" x14ac:dyDescent="0.25">
      <c r="A4043" s="126" t="s">
        <v>7586</v>
      </c>
      <c r="B4043" s="126" t="s">
        <v>7587</v>
      </c>
      <c r="C4043" s="126" t="s">
        <v>75</v>
      </c>
      <c r="D4043" s="127">
        <v>0.33800000000000002</v>
      </c>
      <c r="E4043" s="128">
        <v>160</v>
      </c>
      <c r="F4043" s="128">
        <v>160</v>
      </c>
      <c r="G4043" s="126" t="s">
        <v>13719</v>
      </c>
      <c r="H4043" s="126" t="s">
        <v>20128</v>
      </c>
      <c r="I4043" s="126" t="s">
        <v>20129</v>
      </c>
      <c r="J4043" s="126" t="s">
        <v>26236</v>
      </c>
      <c r="K4043" s="9">
        <f>_xlfn.IFNA(VLOOKUP(Table5[[#This Row],[Section]],SubSill_Tier,2,FALSE),0)</f>
        <v>0</v>
      </c>
      <c r="L4043" s="9" t="str">
        <f t="shared" si="72"/>
        <v/>
      </c>
      <c r="M4043" s="205" t="str" cm="1">
        <f t="array" ref="M4043">_xlfn.IFS(NOT(ISERROR(VLOOKUP(Table5[[#This Row],[Section]],TB_notTB,1,FALSE))),"No",LEFT(Table5[[#This Row],[Section]],3)="ETB","PLS",LEFT(Table5[[#This Row],[Section]],1)="7","PDB",NOT(ISBLANK(Table5[[#This Row],[Section]])),"No")</f>
        <v>No</v>
      </c>
    </row>
    <row r="4044" spans="1:13" x14ac:dyDescent="0.25">
      <c r="A4044" s="126" t="s">
        <v>7588</v>
      </c>
      <c r="B4044" s="126" t="s">
        <v>7589</v>
      </c>
      <c r="C4044" s="126" t="s">
        <v>75</v>
      </c>
      <c r="D4044" s="127">
        <v>0.624</v>
      </c>
      <c r="E4044" s="128">
        <v>160</v>
      </c>
      <c r="F4044" s="128">
        <v>160</v>
      </c>
      <c r="G4044" s="126" t="s">
        <v>13719</v>
      </c>
      <c r="H4044" s="126" t="s">
        <v>20128</v>
      </c>
      <c r="I4044" s="126" t="s">
        <v>20129</v>
      </c>
      <c r="J4044" s="126" t="s">
        <v>26236</v>
      </c>
      <c r="K4044" s="9">
        <f>_xlfn.IFNA(VLOOKUP(Table5[[#This Row],[Section]],SubSill_Tier,2,FALSE),0)</f>
        <v>0</v>
      </c>
      <c r="L4044" s="9" t="str">
        <f t="shared" si="72"/>
        <v/>
      </c>
      <c r="M4044" s="205" t="str" cm="1">
        <f t="array" ref="M4044">_xlfn.IFS(NOT(ISERROR(VLOOKUP(Table5[[#This Row],[Section]],TB_notTB,1,FALSE))),"No",LEFT(Table5[[#This Row],[Section]],3)="ETB","PLS",LEFT(Table5[[#This Row],[Section]],1)="7","PDB",NOT(ISBLANK(Table5[[#This Row],[Section]])),"No")</f>
        <v>No</v>
      </c>
    </row>
    <row r="4045" spans="1:13" x14ac:dyDescent="0.25">
      <c r="A4045" s="126" t="s">
        <v>7590</v>
      </c>
      <c r="B4045" s="126" t="s">
        <v>7591</v>
      </c>
      <c r="C4045" s="126" t="s">
        <v>75</v>
      </c>
      <c r="D4045" s="127">
        <v>0.82099999999999995</v>
      </c>
      <c r="E4045" s="128">
        <v>160</v>
      </c>
      <c r="F4045" s="128">
        <v>160</v>
      </c>
      <c r="G4045" s="126" t="s">
        <v>13719</v>
      </c>
      <c r="H4045" s="126" t="s">
        <v>20128</v>
      </c>
      <c r="I4045" s="126" t="s">
        <v>20129</v>
      </c>
      <c r="J4045" s="126" t="s">
        <v>26236</v>
      </c>
      <c r="K4045" s="9">
        <f>_xlfn.IFNA(VLOOKUP(Table5[[#This Row],[Section]],SubSill_Tier,2,FALSE),0)</f>
        <v>0</v>
      </c>
      <c r="L4045" s="9" t="str">
        <f t="shared" si="72"/>
        <v/>
      </c>
      <c r="M4045" s="205" t="str" cm="1">
        <f t="array" ref="M4045">_xlfn.IFS(NOT(ISERROR(VLOOKUP(Table5[[#This Row],[Section]],TB_notTB,1,FALSE))),"No",LEFT(Table5[[#This Row],[Section]],3)="ETB","PLS",LEFT(Table5[[#This Row],[Section]],1)="7","PDB",NOT(ISBLANK(Table5[[#This Row],[Section]])),"No")</f>
        <v>No</v>
      </c>
    </row>
    <row r="4046" spans="1:13" x14ac:dyDescent="0.25">
      <c r="A4046" s="126" t="s">
        <v>7592</v>
      </c>
      <c r="B4046" s="126" t="s">
        <v>7593</v>
      </c>
      <c r="C4046" s="126" t="s">
        <v>75</v>
      </c>
      <c r="D4046" s="127">
        <v>0.78600000000000003</v>
      </c>
      <c r="E4046" s="128">
        <v>200</v>
      </c>
      <c r="F4046" s="128">
        <v>200</v>
      </c>
      <c r="G4046" s="126" t="s">
        <v>13719</v>
      </c>
      <c r="H4046" s="126" t="s">
        <v>20128</v>
      </c>
      <c r="I4046" s="126" t="s">
        <v>20129</v>
      </c>
      <c r="J4046" s="126" t="s">
        <v>26236</v>
      </c>
      <c r="K4046" s="9">
        <f>_xlfn.IFNA(VLOOKUP(Table5[[#This Row],[Section]],SubSill_Tier,2,FALSE),0)</f>
        <v>0</v>
      </c>
      <c r="L4046" s="9" t="str">
        <f t="shared" si="72"/>
        <v/>
      </c>
      <c r="M4046" s="205" t="str" cm="1">
        <f t="array" ref="M4046">_xlfn.IFS(NOT(ISERROR(VLOOKUP(Table5[[#This Row],[Section]],TB_notTB,1,FALSE))),"No",LEFT(Table5[[#This Row],[Section]],3)="ETB","PLS",LEFT(Table5[[#This Row],[Section]],1)="7","PDB",NOT(ISBLANK(Table5[[#This Row],[Section]])),"No")</f>
        <v>No</v>
      </c>
    </row>
    <row r="4047" spans="1:13" x14ac:dyDescent="0.25">
      <c r="A4047" s="126" t="s">
        <v>7594</v>
      </c>
      <c r="B4047" s="126" t="s">
        <v>5608</v>
      </c>
      <c r="C4047" s="126" t="s">
        <v>75</v>
      </c>
      <c r="D4047" s="127">
        <v>1.5229999999999999</v>
      </c>
      <c r="E4047" s="128">
        <v>200</v>
      </c>
      <c r="F4047" s="128">
        <v>200</v>
      </c>
      <c r="G4047" s="126" t="s">
        <v>13719</v>
      </c>
      <c r="H4047" s="126" t="s">
        <v>20128</v>
      </c>
      <c r="I4047" s="126" t="s">
        <v>20129</v>
      </c>
      <c r="J4047" s="126" t="s">
        <v>26236</v>
      </c>
      <c r="K4047" s="9">
        <f>_xlfn.IFNA(VLOOKUP(Table5[[#This Row],[Section]],SubSill_Tier,2,FALSE),0)</f>
        <v>0</v>
      </c>
      <c r="L4047" s="9" t="str">
        <f t="shared" si="72"/>
        <v>Wall</v>
      </c>
      <c r="M4047" s="205" t="str" cm="1">
        <f t="array" ref="M4047">_xlfn.IFS(NOT(ISERROR(VLOOKUP(Table5[[#This Row],[Section]],TB_notTB,1,FALSE))),"No",LEFT(Table5[[#This Row],[Section]],3)="ETB","PLS",LEFT(Table5[[#This Row],[Section]],1)="7","PDB",NOT(ISBLANK(Table5[[#This Row],[Section]])),"No")</f>
        <v>No</v>
      </c>
    </row>
    <row r="4048" spans="1:13" x14ac:dyDescent="0.25">
      <c r="A4048" s="126" t="s">
        <v>7595</v>
      </c>
      <c r="B4048" s="126" t="s">
        <v>7596</v>
      </c>
      <c r="C4048" s="126" t="s">
        <v>75</v>
      </c>
      <c r="D4048" s="127">
        <v>1.393</v>
      </c>
      <c r="E4048" s="128">
        <v>350</v>
      </c>
      <c r="F4048" s="128">
        <v>350</v>
      </c>
      <c r="G4048" s="126" t="s">
        <v>13719</v>
      </c>
      <c r="H4048" s="126" t="s">
        <v>20128</v>
      </c>
      <c r="I4048" s="126" t="s">
        <v>20129</v>
      </c>
      <c r="J4048" s="126" t="s">
        <v>26236</v>
      </c>
      <c r="K4048" s="9">
        <f>_xlfn.IFNA(VLOOKUP(Table5[[#This Row],[Section]],SubSill_Tier,2,FALSE),0)</f>
        <v>0</v>
      </c>
      <c r="L4048" s="9" t="str">
        <f t="shared" si="72"/>
        <v/>
      </c>
      <c r="M4048" s="205" t="str" cm="1">
        <f t="array" ref="M4048">_xlfn.IFS(NOT(ISERROR(VLOOKUP(Table5[[#This Row],[Section]],TB_notTB,1,FALSE))),"No",LEFT(Table5[[#This Row],[Section]],3)="ETB","PLS",LEFT(Table5[[#This Row],[Section]],1)="7","PDB",NOT(ISBLANK(Table5[[#This Row],[Section]])),"No")</f>
        <v>No</v>
      </c>
    </row>
    <row r="4049" spans="1:13" x14ac:dyDescent="0.25">
      <c r="A4049" s="126" t="s">
        <v>7597</v>
      </c>
      <c r="B4049" s="126" t="s">
        <v>7598</v>
      </c>
      <c r="C4049" s="126" t="s">
        <v>75</v>
      </c>
      <c r="D4049" s="127">
        <v>0.94799999999999995</v>
      </c>
      <c r="E4049" s="128">
        <v>240</v>
      </c>
      <c r="F4049" s="128">
        <v>240</v>
      </c>
      <c r="G4049" s="126" t="s">
        <v>13719</v>
      </c>
      <c r="H4049" s="126" t="s">
        <v>20128</v>
      </c>
      <c r="I4049" s="126" t="s">
        <v>20129</v>
      </c>
      <c r="J4049" s="126" t="s">
        <v>26236</v>
      </c>
      <c r="K4049" s="9">
        <f>_xlfn.IFNA(VLOOKUP(Table5[[#This Row],[Section]],SubSill_Tier,2,FALSE),0)</f>
        <v>0</v>
      </c>
      <c r="L4049" s="9" t="str">
        <f t="shared" si="72"/>
        <v/>
      </c>
      <c r="M4049" s="205" t="str" cm="1">
        <f t="array" ref="M4049">_xlfn.IFS(NOT(ISERROR(VLOOKUP(Table5[[#This Row],[Section]],TB_notTB,1,FALSE))),"No",LEFT(Table5[[#This Row],[Section]],3)="ETB","PLS",LEFT(Table5[[#This Row],[Section]],1)="7","PDB",NOT(ISBLANK(Table5[[#This Row],[Section]])),"No")</f>
        <v>No</v>
      </c>
    </row>
    <row r="4050" spans="1:13" x14ac:dyDescent="0.25">
      <c r="A4050" s="126" t="s">
        <v>7599</v>
      </c>
      <c r="B4050" s="126" t="s">
        <v>27944</v>
      </c>
      <c r="C4050" s="126" t="s">
        <v>75</v>
      </c>
      <c r="D4050" s="127">
        <v>1.847</v>
      </c>
      <c r="E4050" s="128">
        <v>240</v>
      </c>
      <c r="F4050" s="128">
        <v>240</v>
      </c>
      <c r="G4050" s="126" t="s">
        <v>13719</v>
      </c>
      <c r="H4050" s="126" t="s">
        <v>20128</v>
      </c>
      <c r="I4050" s="126" t="s">
        <v>20129</v>
      </c>
      <c r="J4050" s="126" t="s">
        <v>26236</v>
      </c>
      <c r="K4050" s="9">
        <f>_xlfn.IFNA(VLOOKUP(Table5[[#This Row],[Section]],SubSill_Tier,2,FALSE),0)</f>
        <v>0</v>
      </c>
      <c r="L4050" s="9" t="str">
        <f t="shared" si="72"/>
        <v>Wall</v>
      </c>
      <c r="M4050" s="205" t="str" cm="1">
        <f t="array" ref="M4050">_xlfn.IFS(NOT(ISERROR(VLOOKUP(Table5[[#This Row],[Section]],TB_notTB,1,FALSE))),"No",LEFT(Table5[[#This Row],[Section]],3)="ETB","PLS",LEFT(Table5[[#This Row],[Section]],1)="7","PDB",NOT(ISBLANK(Table5[[#This Row],[Section]])),"No")</f>
        <v>No</v>
      </c>
    </row>
    <row r="4051" spans="1:13" x14ac:dyDescent="0.25">
      <c r="A4051" s="126" t="s">
        <v>7600</v>
      </c>
      <c r="B4051" s="126" t="s">
        <v>7465</v>
      </c>
      <c r="C4051" s="126" t="s">
        <v>75</v>
      </c>
      <c r="D4051" s="127">
        <v>2.4940000000000002</v>
      </c>
      <c r="E4051" s="128">
        <v>319</v>
      </c>
      <c r="F4051" s="128">
        <v>319</v>
      </c>
      <c r="G4051" s="126" t="s">
        <v>13719</v>
      </c>
      <c r="H4051" s="126" t="s">
        <v>20128</v>
      </c>
      <c r="I4051" s="126" t="s">
        <v>20129</v>
      </c>
      <c r="J4051" s="126" t="s">
        <v>26236</v>
      </c>
      <c r="K4051" s="9">
        <f>_xlfn.IFNA(VLOOKUP(Table5[[#This Row],[Section]],SubSill_Tier,2,FALSE),0)</f>
        <v>0</v>
      </c>
      <c r="L4051" s="9" t="str">
        <f t="shared" si="72"/>
        <v>Wall</v>
      </c>
      <c r="M4051" s="205" t="str" cm="1">
        <f t="array" ref="M4051">_xlfn.IFS(NOT(ISERROR(VLOOKUP(Table5[[#This Row],[Section]],TB_notTB,1,FALSE))),"No",LEFT(Table5[[#This Row],[Section]],3)="ETB","PLS",LEFT(Table5[[#This Row],[Section]],1)="7","PDB",NOT(ISBLANK(Table5[[#This Row],[Section]])),"No")</f>
        <v>No</v>
      </c>
    </row>
    <row r="4052" spans="1:13" x14ac:dyDescent="0.25">
      <c r="A4052" s="126" t="s">
        <v>7601</v>
      </c>
      <c r="B4052" s="126" t="s">
        <v>7602</v>
      </c>
      <c r="C4052" s="126" t="s">
        <v>75</v>
      </c>
      <c r="D4052" s="127">
        <v>0.13200000000000001</v>
      </c>
      <c r="E4052" s="128">
        <v>100</v>
      </c>
      <c r="F4052" s="128">
        <v>100</v>
      </c>
      <c r="G4052" s="126" t="s">
        <v>13720</v>
      </c>
      <c r="H4052" s="126" t="s">
        <v>20130</v>
      </c>
      <c r="I4052" s="126" t="s">
        <v>20131</v>
      </c>
      <c r="J4052" s="126" t="s">
        <v>26235</v>
      </c>
      <c r="K4052" s="9">
        <f>_xlfn.IFNA(VLOOKUP(Table5[[#This Row],[Section]],SubSill_Tier,2,FALSE),0)</f>
        <v>0</v>
      </c>
      <c r="L4052" s="9" t="str">
        <f t="shared" si="72"/>
        <v/>
      </c>
      <c r="M4052" s="205" t="str" cm="1">
        <f t="array" ref="M4052">_xlfn.IFS(NOT(ISERROR(VLOOKUP(Table5[[#This Row],[Section]],TB_notTB,1,FALSE))),"No",LEFT(Table5[[#This Row],[Section]],3)="ETB","PLS",LEFT(Table5[[#This Row],[Section]],1)="7","PDB",NOT(ISBLANK(Table5[[#This Row],[Section]])),"No")</f>
        <v>No</v>
      </c>
    </row>
    <row r="4053" spans="1:13" x14ac:dyDescent="0.25">
      <c r="A4053" s="126" t="s">
        <v>15014</v>
      </c>
      <c r="B4053" s="126" t="s">
        <v>15015</v>
      </c>
      <c r="C4053" s="126" t="s">
        <v>75</v>
      </c>
      <c r="D4053" s="127">
        <v>1.57</v>
      </c>
      <c r="E4053" s="128">
        <v>392</v>
      </c>
      <c r="F4053" s="128">
        <v>392</v>
      </c>
      <c r="G4053" s="126" t="s">
        <v>14800</v>
      </c>
      <c r="H4053" s="126" t="s">
        <v>20205</v>
      </c>
      <c r="I4053" s="126" t="s">
        <v>20206</v>
      </c>
      <c r="J4053" s="126" t="s">
        <v>26263</v>
      </c>
      <c r="K4053" s="9">
        <f>_xlfn.IFNA(VLOOKUP(Table5[[#This Row],[Section]],SubSill_Tier,2,FALSE),0)</f>
        <v>0</v>
      </c>
      <c r="L4053" s="9" t="str">
        <f t="shared" si="72"/>
        <v/>
      </c>
      <c r="M4053" s="205" t="str" cm="1">
        <f t="array" ref="M4053">_xlfn.IFS(NOT(ISERROR(VLOOKUP(Table5[[#This Row],[Section]],TB_notTB,1,FALSE))),"No",LEFT(Table5[[#This Row],[Section]],3)="ETB","PLS",LEFT(Table5[[#This Row],[Section]],1)="7","PDB",NOT(ISBLANK(Table5[[#This Row],[Section]])),"No")</f>
        <v>No</v>
      </c>
    </row>
    <row r="4054" spans="1:13" x14ac:dyDescent="0.25">
      <c r="A4054" s="126" t="s">
        <v>7603</v>
      </c>
      <c r="B4054" s="126" t="s">
        <v>7604</v>
      </c>
      <c r="C4054" s="126" t="s">
        <v>75</v>
      </c>
      <c r="D4054" s="127">
        <v>0.16400000000000001</v>
      </c>
      <c r="E4054" s="128">
        <v>103</v>
      </c>
      <c r="F4054" s="128">
        <v>103</v>
      </c>
      <c r="G4054" s="126" t="s">
        <v>13719</v>
      </c>
      <c r="H4054" s="126" t="s">
        <v>20128</v>
      </c>
      <c r="I4054" s="126" t="s">
        <v>20129</v>
      </c>
      <c r="J4054" s="126" t="s">
        <v>26236</v>
      </c>
      <c r="K4054" s="9">
        <f>_xlfn.IFNA(VLOOKUP(Table5[[#This Row],[Section]],SubSill_Tier,2,FALSE),0)</f>
        <v>0</v>
      </c>
      <c r="L4054" s="9" t="str">
        <f t="shared" si="72"/>
        <v/>
      </c>
      <c r="M4054" s="205" t="str" cm="1">
        <f t="array" ref="M4054">_xlfn.IFS(NOT(ISERROR(VLOOKUP(Table5[[#This Row],[Section]],TB_notTB,1,FALSE))),"No",LEFT(Table5[[#This Row],[Section]],3)="ETB","PLS",LEFT(Table5[[#This Row],[Section]],1)="7","PDB",NOT(ISBLANK(Table5[[#This Row],[Section]])),"No")</f>
        <v>No</v>
      </c>
    </row>
    <row r="4055" spans="1:13" x14ac:dyDescent="0.25">
      <c r="A4055" s="126" t="s">
        <v>7605</v>
      </c>
      <c r="B4055" s="126" t="s">
        <v>27945</v>
      </c>
      <c r="C4055" s="126" t="s">
        <v>75</v>
      </c>
      <c r="D4055" s="127">
        <v>4.0709999999999997</v>
      </c>
      <c r="E4055" s="128">
        <v>317</v>
      </c>
      <c r="F4055" s="128">
        <v>317</v>
      </c>
      <c r="G4055" s="126" t="s">
        <v>13719</v>
      </c>
      <c r="H4055" s="126" t="s">
        <v>20128</v>
      </c>
      <c r="I4055" s="126" t="s">
        <v>20129</v>
      </c>
      <c r="J4055" s="126" t="s">
        <v>26238</v>
      </c>
      <c r="K4055" s="9">
        <f>_xlfn.IFNA(VLOOKUP(Table5[[#This Row],[Section]],SubSill_Tier,2,FALSE),0)</f>
        <v>0</v>
      </c>
      <c r="L4055" s="9" t="str">
        <f t="shared" si="72"/>
        <v/>
      </c>
      <c r="M4055" s="205" t="str" cm="1">
        <f t="array" ref="M4055">_xlfn.IFS(NOT(ISERROR(VLOOKUP(Table5[[#This Row],[Section]],TB_notTB,1,FALSE))),"No",LEFT(Table5[[#This Row],[Section]],3)="ETB","PLS",LEFT(Table5[[#This Row],[Section]],1)="7","PDB",NOT(ISBLANK(Table5[[#This Row],[Section]])),"No")</f>
        <v>No</v>
      </c>
    </row>
    <row r="4056" spans="1:13" x14ac:dyDescent="0.25">
      <c r="A4056" s="126" t="s">
        <v>7606</v>
      </c>
      <c r="B4056" s="126" t="s">
        <v>7607</v>
      </c>
      <c r="C4056" s="126" t="s">
        <v>75</v>
      </c>
      <c r="D4056" s="127">
        <v>5.8449999999999998</v>
      </c>
      <c r="E4056" s="128">
        <v>164</v>
      </c>
      <c r="F4056" s="128">
        <v>164</v>
      </c>
      <c r="G4056" s="126" t="s">
        <v>13734</v>
      </c>
      <c r="H4056" s="126" t="s">
        <v>20145</v>
      </c>
      <c r="I4056" s="126" t="s">
        <v>21070</v>
      </c>
      <c r="J4056" s="126" t="s">
        <v>26245</v>
      </c>
      <c r="K4056" s="9">
        <f>_xlfn.IFNA(VLOOKUP(Table5[[#This Row],[Section]],SubSill_Tier,2,FALSE),0)</f>
        <v>0</v>
      </c>
      <c r="L4056" s="9" t="str">
        <f t="shared" si="72"/>
        <v/>
      </c>
      <c r="M4056" s="205" t="str" cm="1">
        <f t="array" ref="M4056">_xlfn.IFS(NOT(ISERROR(VLOOKUP(Table5[[#This Row],[Section]],TB_notTB,1,FALSE))),"No",LEFT(Table5[[#This Row],[Section]],3)="ETB","PLS",LEFT(Table5[[#This Row],[Section]],1)="7","PDB",NOT(ISBLANK(Table5[[#This Row],[Section]])),"No")</f>
        <v>No</v>
      </c>
    </row>
    <row r="4057" spans="1:13" x14ac:dyDescent="0.25">
      <c r="A4057" s="126" t="s">
        <v>7608</v>
      </c>
      <c r="B4057" s="126" t="s">
        <v>27782</v>
      </c>
      <c r="C4057" s="126" t="s">
        <v>75</v>
      </c>
      <c r="D4057" s="127">
        <v>1.3360000000000001</v>
      </c>
      <c r="E4057" s="128">
        <v>167</v>
      </c>
      <c r="F4057" s="128">
        <v>167</v>
      </c>
      <c r="G4057" s="126" t="s">
        <v>13715</v>
      </c>
      <c r="H4057" s="126" t="s">
        <v>20123</v>
      </c>
      <c r="I4057" s="126" t="s">
        <v>21058</v>
      </c>
      <c r="J4057" s="126" t="s">
        <v>26236</v>
      </c>
      <c r="K4057" s="9">
        <f>_xlfn.IFNA(VLOOKUP(Table5[[#This Row],[Section]],SubSill_Tier,2,FALSE),0)</f>
        <v>0</v>
      </c>
      <c r="L4057" s="9" t="str">
        <f t="shared" si="72"/>
        <v/>
      </c>
      <c r="M4057" s="205" t="str" cm="1">
        <f t="array" ref="M4057">_xlfn.IFS(NOT(ISERROR(VLOOKUP(Table5[[#This Row],[Section]],TB_notTB,1,FALSE))),"No",LEFT(Table5[[#This Row],[Section]],3)="ETB","PLS",LEFT(Table5[[#This Row],[Section]],1)="7","PDB",NOT(ISBLANK(Table5[[#This Row],[Section]])),"No")</f>
        <v>No</v>
      </c>
    </row>
    <row r="4058" spans="1:13" x14ac:dyDescent="0.25">
      <c r="A4058" s="126" t="s">
        <v>7609</v>
      </c>
      <c r="B4058" s="126" t="s">
        <v>27946</v>
      </c>
      <c r="C4058" s="126" t="s">
        <v>75</v>
      </c>
      <c r="D4058" s="127">
        <v>2.4580000000000002</v>
      </c>
      <c r="E4058" s="128">
        <v>365</v>
      </c>
      <c r="F4058" s="128">
        <v>365</v>
      </c>
      <c r="G4058" s="126" t="s">
        <v>13720</v>
      </c>
      <c r="H4058" s="126" t="s">
        <v>20130</v>
      </c>
      <c r="I4058" s="126" t="s">
        <v>20131</v>
      </c>
      <c r="J4058" s="126" t="s">
        <v>26235</v>
      </c>
      <c r="K4058" s="9">
        <f>_xlfn.IFNA(VLOOKUP(Table5[[#This Row],[Section]],SubSill_Tier,2,FALSE),0)</f>
        <v>0</v>
      </c>
      <c r="L4058" s="9" t="str">
        <f t="shared" si="72"/>
        <v/>
      </c>
      <c r="M4058" s="205" t="str" cm="1">
        <f t="array" ref="M4058">_xlfn.IFS(NOT(ISERROR(VLOOKUP(Table5[[#This Row],[Section]],TB_notTB,1,FALSE))),"No",LEFT(Table5[[#This Row],[Section]],3)="ETB","PLS",LEFT(Table5[[#This Row],[Section]],1)="7","PDB",NOT(ISBLANK(Table5[[#This Row],[Section]])),"No")</f>
        <v>No</v>
      </c>
    </row>
    <row r="4059" spans="1:13" x14ac:dyDescent="0.25">
      <c r="A4059" s="126" t="s">
        <v>7610</v>
      </c>
      <c r="B4059" s="126" t="s">
        <v>27781</v>
      </c>
      <c r="C4059" s="126" t="s">
        <v>75</v>
      </c>
      <c r="D4059" s="127">
        <v>0.82699999999999996</v>
      </c>
      <c r="E4059" s="128">
        <v>107</v>
      </c>
      <c r="F4059" s="128">
        <v>107</v>
      </c>
      <c r="G4059" s="126" t="s">
        <v>13715</v>
      </c>
      <c r="H4059" s="126" t="s">
        <v>20123</v>
      </c>
      <c r="I4059" s="126" t="s">
        <v>21058</v>
      </c>
      <c r="J4059" s="126" t="s">
        <v>26236</v>
      </c>
      <c r="K4059" s="9">
        <f>_xlfn.IFNA(VLOOKUP(Table5[[#This Row],[Section]],SubSill_Tier,2,FALSE),0)</f>
        <v>0</v>
      </c>
      <c r="L4059" s="9" t="str">
        <f t="shared" si="72"/>
        <v/>
      </c>
      <c r="M4059" s="205" t="str" cm="1">
        <f t="array" ref="M4059">_xlfn.IFS(NOT(ISERROR(VLOOKUP(Table5[[#This Row],[Section]],TB_notTB,1,FALSE))),"No",LEFT(Table5[[#This Row],[Section]],3)="ETB","PLS",LEFT(Table5[[#This Row],[Section]],1)="7","PDB",NOT(ISBLANK(Table5[[#This Row],[Section]])),"No")</f>
        <v>No</v>
      </c>
    </row>
    <row r="4060" spans="1:13" x14ac:dyDescent="0.25">
      <c r="A4060" s="126" t="s">
        <v>13588</v>
      </c>
      <c r="B4060" s="126" t="s">
        <v>13589</v>
      </c>
      <c r="C4060" s="126" t="s">
        <v>75</v>
      </c>
      <c r="D4060" s="127">
        <v>0.16400000000000001</v>
      </c>
      <c r="E4060" s="128">
        <v>100</v>
      </c>
      <c r="F4060" s="128">
        <v>100</v>
      </c>
      <c r="G4060" s="126" t="s">
        <v>21170</v>
      </c>
      <c r="H4060" s="126" t="s">
        <v>21171</v>
      </c>
      <c r="I4060" s="126" t="s">
        <v>21172</v>
      </c>
      <c r="J4060" s="126" t="s">
        <v>26233</v>
      </c>
      <c r="K4060" s="9">
        <f>_xlfn.IFNA(VLOOKUP(Table5[[#This Row],[Section]],SubSill_Tier,2,FALSE),0)</f>
        <v>0</v>
      </c>
      <c r="L4060" s="9" t="str">
        <f t="shared" si="72"/>
        <v>Wall</v>
      </c>
      <c r="M4060" s="205" t="str" cm="1">
        <f t="array" ref="M4060">_xlfn.IFS(NOT(ISERROR(VLOOKUP(Table5[[#This Row],[Section]],TB_notTB,1,FALSE))),"No",LEFT(Table5[[#This Row],[Section]],3)="ETB","PLS",LEFT(Table5[[#This Row],[Section]],1)="7","PDB",NOT(ISBLANK(Table5[[#This Row],[Section]])),"No")</f>
        <v>No</v>
      </c>
    </row>
    <row r="4061" spans="1:13" x14ac:dyDescent="0.25">
      <c r="A4061" s="126" t="s">
        <v>13590</v>
      </c>
      <c r="B4061" s="126" t="s">
        <v>13591</v>
      </c>
      <c r="C4061" s="126" t="s">
        <v>75</v>
      </c>
      <c r="D4061" s="127">
        <v>1.083</v>
      </c>
      <c r="E4061" s="128">
        <v>330</v>
      </c>
      <c r="F4061" s="128">
        <v>163</v>
      </c>
      <c r="G4061" s="126" t="s">
        <v>21170</v>
      </c>
      <c r="H4061" s="126" t="s">
        <v>21171</v>
      </c>
      <c r="I4061" s="126" t="s">
        <v>21172</v>
      </c>
      <c r="J4061" s="126" t="s">
        <v>26233</v>
      </c>
      <c r="K4061" s="9">
        <f>_xlfn.IFNA(VLOOKUP(Table5[[#This Row],[Section]],SubSill_Tier,2,FALSE),0)</f>
        <v>0</v>
      </c>
      <c r="L4061" s="9" t="str">
        <f t="shared" si="72"/>
        <v>Wall</v>
      </c>
      <c r="M4061" s="205" t="str" cm="1">
        <f t="array" ref="M4061">_xlfn.IFS(NOT(ISERROR(VLOOKUP(Table5[[#This Row],[Section]],TB_notTB,1,FALSE))),"No",LEFT(Table5[[#This Row],[Section]],3)="ETB","PLS",LEFT(Table5[[#This Row],[Section]],1)="7","PDB",NOT(ISBLANK(Table5[[#This Row],[Section]])),"No")</f>
        <v>No</v>
      </c>
    </row>
    <row r="4062" spans="1:13" x14ac:dyDescent="0.25">
      <c r="A4062" s="126" t="s">
        <v>13592</v>
      </c>
      <c r="B4062" s="126" t="s">
        <v>13593</v>
      </c>
      <c r="C4062" s="126" t="s">
        <v>75</v>
      </c>
      <c r="D4062" s="127">
        <v>1.522</v>
      </c>
      <c r="E4062" s="128">
        <v>379</v>
      </c>
      <c r="F4062" s="128">
        <v>184</v>
      </c>
      <c r="G4062" s="126" t="s">
        <v>21170</v>
      </c>
      <c r="H4062" s="126" t="s">
        <v>21171</v>
      </c>
      <c r="I4062" s="126" t="s">
        <v>21172</v>
      </c>
      <c r="J4062" s="126" t="s">
        <v>26233</v>
      </c>
      <c r="K4062" s="9">
        <f>_xlfn.IFNA(VLOOKUP(Table5[[#This Row],[Section]],SubSill_Tier,2,FALSE),0)</f>
        <v>0</v>
      </c>
      <c r="L4062" s="9" t="str">
        <f t="shared" si="72"/>
        <v>Wall</v>
      </c>
      <c r="M4062" s="205" t="str" cm="1">
        <f t="array" ref="M4062">_xlfn.IFS(NOT(ISERROR(VLOOKUP(Table5[[#This Row],[Section]],TB_notTB,1,FALSE))),"No",LEFT(Table5[[#This Row],[Section]],3)="ETB","PLS",LEFT(Table5[[#This Row],[Section]],1)="7","PDB",NOT(ISBLANK(Table5[[#This Row],[Section]])),"No")</f>
        <v>No</v>
      </c>
    </row>
    <row r="4063" spans="1:13" x14ac:dyDescent="0.25">
      <c r="A4063" s="126" t="s">
        <v>7611</v>
      </c>
      <c r="B4063" s="126" t="s">
        <v>27947</v>
      </c>
      <c r="C4063" s="126" t="s">
        <v>75</v>
      </c>
      <c r="D4063" s="127">
        <v>0.65100000000000002</v>
      </c>
      <c r="E4063" s="128">
        <v>307</v>
      </c>
      <c r="F4063" s="128">
        <v>301</v>
      </c>
      <c r="G4063" s="126" t="s">
        <v>13722</v>
      </c>
      <c r="H4063" s="126" t="s">
        <v>20121</v>
      </c>
      <c r="I4063" s="126" t="s">
        <v>20122</v>
      </c>
      <c r="J4063" s="126" t="s">
        <v>26234</v>
      </c>
      <c r="K4063" s="9">
        <f>_xlfn.IFNA(VLOOKUP(Table5[[#This Row],[Section]],SubSill_Tier,2,FALSE),0)</f>
        <v>0</v>
      </c>
      <c r="L4063" s="9" t="str">
        <f t="shared" si="72"/>
        <v/>
      </c>
      <c r="M4063" s="205" t="str" cm="1">
        <f t="array" ref="M4063">_xlfn.IFS(NOT(ISERROR(VLOOKUP(Table5[[#This Row],[Section]],TB_notTB,1,FALSE))),"No",LEFT(Table5[[#This Row],[Section]],3)="ETB","PLS",LEFT(Table5[[#This Row],[Section]],1)="7","PDB",NOT(ISBLANK(Table5[[#This Row],[Section]])),"No")</f>
        <v>No</v>
      </c>
    </row>
    <row r="4064" spans="1:13" x14ac:dyDescent="0.25">
      <c r="A4064" s="126" t="s">
        <v>7612</v>
      </c>
      <c r="B4064" s="126" t="s">
        <v>27948</v>
      </c>
      <c r="C4064" s="126" t="s">
        <v>75</v>
      </c>
      <c r="D4064" s="127">
        <v>0.89400000000000002</v>
      </c>
      <c r="E4064" s="128">
        <v>226</v>
      </c>
      <c r="F4064" s="128">
        <v>226</v>
      </c>
      <c r="G4064" s="126" t="s">
        <v>13720</v>
      </c>
      <c r="H4064" s="126" t="s">
        <v>20130</v>
      </c>
      <c r="I4064" s="126" t="s">
        <v>20131</v>
      </c>
      <c r="J4064" s="126" t="s">
        <v>26236</v>
      </c>
      <c r="K4064" s="9">
        <f>_xlfn.IFNA(VLOOKUP(Table5[[#This Row],[Section]],SubSill_Tier,2,FALSE),0)</f>
        <v>0</v>
      </c>
      <c r="L4064" s="9" t="str">
        <f t="shared" si="72"/>
        <v/>
      </c>
      <c r="M4064" s="205" t="str" cm="1">
        <f t="array" ref="M4064">_xlfn.IFS(NOT(ISERROR(VLOOKUP(Table5[[#This Row],[Section]],TB_notTB,1,FALSE))),"No",LEFT(Table5[[#This Row],[Section]],3)="ETB","PLS",LEFT(Table5[[#This Row],[Section]],1)="7","PDB",NOT(ISBLANK(Table5[[#This Row],[Section]])),"No")</f>
        <v>No</v>
      </c>
    </row>
    <row r="4065" spans="1:13" x14ac:dyDescent="0.25">
      <c r="A4065" s="126" t="s">
        <v>7613</v>
      </c>
      <c r="B4065" s="126" t="s">
        <v>7614</v>
      </c>
      <c r="C4065" s="126" t="s">
        <v>75</v>
      </c>
      <c r="D4065" s="127">
        <v>1.278</v>
      </c>
      <c r="E4065" s="128">
        <v>187</v>
      </c>
      <c r="F4065" s="128">
        <v>187</v>
      </c>
      <c r="G4065" s="126" t="s">
        <v>13721</v>
      </c>
      <c r="H4065" s="126" t="s">
        <v>20121</v>
      </c>
      <c r="I4065" s="126" t="s">
        <v>20122</v>
      </c>
      <c r="J4065" s="126" t="s">
        <v>26234</v>
      </c>
      <c r="K4065" s="9">
        <f>_xlfn.IFNA(VLOOKUP(Table5[[#This Row],[Section]],SubSill_Tier,2,FALSE),0)</f>
        <v>0</v>
      </c>
      <c r="L4065" s="9" t="str">
        <f t="shared" si="72"/>
        <v/>
      </c>
      <c r="M4065" s="205" t="str" cm="1">
        <f t="array" ref="M4065">_xlfn.IFS(NOT(ISERROR(VLOOKUP(Table5[[#This Row],[Section]],TB_notTB,1,FALSE))),"No",LEFT(Table5[[#This Row],[Section]],3)="ETB","PLS",LEFT(Table5[[#This Row],[Section]],1)="7","PDB",NOT(ISBLANK(Table5[[#This Row],[Section]])),"No")</f>
        <v>No</v>
      </c>
    </row>
    <row r="4066" spans="1:13" x14ac:dyDescent="0.25">
      <c r="A4066" s="126" t="s">
        <v>7615</v>
      </c>
      <c r="B4066" s="126" t="s">
        <v>12508</v>
      </c>
      <c r="C4066" s="126" t="s">
        <v>75</v>
      </c>
      <c r="D4066" s="127">
        <v>0.47299999999999998</v>
      </c>
      <c r="E4066" s="128">
        <v>196</v>
      </c>
      <c r="F4066" s="128">
        <v>100</v>
      </c>
      <c r="G4066" s="126" t="s">
        <v>13721</v>
      </c>
      <c r="H4066" s="126" t="s">
        <v>21068</v>
      </c>
      <c r="I4066" s="126" t="s">
        <v>21069</v>
      </c>
      <c r="J4066" s="126" t="s">
        <v>26233</v>
      </c>
      <c r="K4066" s="9">
        <f>_xlfn.IFNA(VLOOKUP(Table5[[#This Row],[Section]],SubSill_Tier,2,FALSE),0)</f>
        <v>0</v>
      </c>
      <c r="L4066" s="9" t="str">
        <f t="shared" si="72"/>
        <v/>
      </c>
      <c r="M4066" s="205" t="str" cm="1">
        <f t="array" ref="M4066">_xlfn.IFS(NOT(ISERROR(VLOOKUP(Table5[[#This Row],[Section]],TB_notTB,1,FALSE))),"No",LEFT(Table5[[#This Row],[Section]],3)="ETB","PLS",LEFT(Table5[[#This Row],[Section]],1)="7","PDB",NOT(ISBLANK(Table5[[#This Row],[Section]])),"No")</f>
        <v>No</v>
      </c>
    </row>
    <row r="4067" spans="1:13" x14ac:dyDescent="0.25">
      <c r="A4067" s="126" t="s">
        <v>13594</v>
      </c>
      <c r="B4067" s="126" t="s">
        <v>13595</v>
      </c>
      <c r="C4067" s="126" t="s">
        <v>75</v>
      </c>
      <c r="D4067" s="127">
        <v>0.33</v>
      </c>
      <c r="E4067" s="128">
        <v>169</v>
      </c>
      <c r="F4067" s="128">
        <v>100</v>
      </c>
      <c r="G4067" s="126" t="s">
        <v>21170</v>
      </c>
      <c r="H4067" s="126" t="s">
        <v>21171</v>
      </c>
      <c r="I4067" s="126" t="s">
        <v>21172</v>
      </c>
      <c r="J4067" s="126" t="s">
        <v>26233</v>
      </c>
      <c r="K4067" s="9">
        <f>_xlfn.IFNA(VLOOKUP(Table5[[#This Row],[Section]],SubSill_Tier,2,FALSE),0)</f>
        <v>0</v>
      </c>
      <c r="L4067" s="9" t="str">
        <f t="shared" si="72"/>
        <v>Wall</v>
      </c>
      <c r="M4067" s="205" t="str" cm="1">
        <f t="array" ref="M4067">_xlfn.IFS(NOT(ISERROR(VLOOKUP(Table5[[#This Row],[Section]],TB_notTB,1,FALSE))),"No",LEFT(Table5[[#This Row],[Section]],3)="ETB","PLS",LEFT(Table5[[#This Row],[Section]],1)="7","PDB",NOT(ISBLANK(Table5[[#This Row],[Section]])),"No")</f>
        <v>No</v>
      </c>
    </row>
    <row r="4068" spans="1:13" x14ac:dyDescent="0.25">
      <c r="A4068" s="126" t="s">
        <v>13596</v>
      </c>
      <c r="B4068" s="126" t="s">
        <v>13597</v>
      </c>
      <c r="C4068" s="126" t="s">
        <v>75</v>
      </c>
      <c r="D4068" s="127">
        <v>0.27800000000000002</v>
      </c>
      <c r="E4068" s="128">
        <v>145</v>
      </c>
      <c r="F4068" s="128">
        <v>100</v>
      </c>
      <c r="G4068" s="126" t="s">
        <v>21170</v>
      </c>
      <c r="H4068" s="126" t="s">
        <v>21171</v>
      </c>
      <c r="I4068" s="126" t="s">
        <v>21172</v>
      </c>
      <c r="J4068" s="126" t="s">
        <v>26233</v>
      </c>
      <c r="K4068" s="9">
        <f>_xlfn.IFNA(VLOOKUP(Table5[[#This Row],[Section]],SubSill_Tier,2,FALSE),0)</f>
        <v>0</v>
      </c>
      <c r="L4068" s="9" t="str">
        <f t="shared" si="72"/>
        <v>Wall</v>
      </c>
      <c r="M4068" s="205" t="str" cm="1">
        <f t="array" ref="M4068">_xlfn.IFS(NOT(ISERROR(VLOOKUP(Table5[[#This Row],[Section]],TB_notTB,1,FALSE))),"No",LEFT(Table5[[#This Row],[Section]],3)="ETB","PLS",LEFT(Table5[[#This Row],[Section]],1)="7","PDB",NOT(ISBLANK(Table5[[#This Row],[Section]])),"No")</f>
        <v>No</v>
      </c>
    </row>
    <row r="4069" spans="1:13" x14ac:dyDescent="0.25">
      <c r="A4069" s="126" t="s">
        <v>13598</v>
      </c>
      <c r="B4069" s="126" t="s">
        <v>13599</v>
      </c>
      <c r="C4069" s="126" t="s">
        <v>75</v>
      </c>
      <c r="D4069" s="127">
        <v>0.14099999999999999</v>
      </c>
      <c r="E4069" s="128">
        <v>100</v>
      </c>
      <c r="F4069" s="128">
        <v>100</v>
      </c>
      <c r="G4069" s="126" t="s">
        <v>21170</v>
      </c>
      <c r="H4069" s="126" t="s">
        <v>21171</v>
      </c>
      <c r="I4069" s="126" t="s">
        <v>21172</v>
      </c>
      <c r="J4069" s="126" t="s">
        <v>26233</v>
      </c>
      <c r="K4069" s="9">
        <f>_xlfn.IFNA(VLOOKUP(Table5[[#This Row],[Section]],SubSill_Tier,2,FALSE),0)</f>
        <v>0</v>
      </c>
      <c r="L4069" s="9" t="str">
        <f t="shared" si="72"/>
        <v>Wall</v>
      </c>
      <c r="M4069" s="205" t="str" cm="1">
        <f t="array" ref="M4069">_xlfn.IFS(NOT(ISERROR(VLOOKUP(Table5[[#This Row],[Section]],TB_notTB,1,FALSE))),"No",LEFT(Table5[[#This Row],[Section]],3)="ETB","PLS",LEFT(Table5[[#This Row],[Section]],1)="7","PDB",NOT(ISBLANK(Table5[[#This Row],[Section]])),"No")</f>
        <v>No</v>
      </c>
    </row>
    <row r="4070" spans="1:13" x14ac:dyDescent="0.25">
      <c r="A4070" s="126" t="s">
        <v>7616</v>
      </c>
      <c r="B4070" s="126" t="s">
        <v>7617</v>
      </c>
      <c r="C4070" s="126" t="s">
        <v>75</v>
      </c>
      <c r="D4070" s="127">
        <v>0.61099999999999999</v>
      </c>
      <c r="E4070" s="128">
        <v>247</v>
      </c>
      <c r="F4070" s="128">
        <v>100</v>
      </c>
      <c r="G4070" s="126" t="s">
        <v>13724</v>
      </c>
      <c r="H4070" s="126" t="s">
        <v>21063</v>
      </c>
      <c r="I4070" s="126" t="s">
        <v>21064</v>
      </c>
      <c r="J4070" s="126" t="s">
        <v>26233</v>
      </c>
      <c r="K4070" s="9">
        <f>_xlfn.IFNA(VLOOKUP(Table5[[#This Row],[Section]],SubSill_Tier,2,FALSE),0)</f>
        <v>0</v>
      </c>
      <c r="L4070" s="9" t="str">
        <f t="shared" si="72"/>
        <v>Wall</v>
      </c>
      <c r="M4070" s="205" t="str" cm="1">
        <f t="array" ref="M4070">_xlfn.IFS(NOT(ISERROR(VLOOKUP(Table5[[#This Row],[Section]],TB_notTB,1,FALSE))),"No",LEFT(Table5[[#This Row],[Section]],3)="ETB","PLS",LEFT(Table5[[#This Row],[Section]],1)="7","PDB",NOT(ISBLANK(Table5[[#This Row],[Section]])),"No")</f>
        <v>No</v>
      </c>
    </row>
    <row r="4071" spans="1:13" x14ac:dyDescent="0.25">
      <c r="A4071" s="126" t="s">
        <v>15016</v>
      </c>
      <c r="B4071" s="126" t="s">
        <v>15017</v>
      </c>
      <c r="C4071" s="126" t="s">
        <v>98</v>
      </c>
      <c r="D4071" s="127">
        <v>0.10199999999999999</v>
      </c>
      <c r="E4071" s="128">
        <v>100</v>
      </c>
      <c r="F4071" s="128">
        <v>100</v>
      </c>
      <c r="G4071" s="126" t="s">
        <v>21076</v>
      </c>
      <c r="H4071" s="126" t="s">
        <v>21077</v>
      </c>
      <c r="I4071" s="126" t="s">
        <v>21078</v>
      </c>
      <c r="J4071" s="126" t="s">
        <v>26251</v>
      </c>
      <c r="K4071" s="9">
        <f>_xlfn.IFNA(VLOOKUP(Table5[[#This Row],[Section]],SubSill_Tier,2,FALSE),0)</f>
        <v>0</v>
      </c>
      <c r="L4071" s="9" t="str">
        <f t="shared" si="72"/>
        <v/>
      </c>
      <c r="M4071" s="205" t="str" cm="1">
        <f t="array" ref="M4071">_xlfn.IFS(NOT(ISERROR(VLOOKUP(Table5[[#This Row],[Section]],TB_notTB,1,FALSE))),"No",LEFT(Table5[[#This Row],[Section]],3)="ETB","PLS",LEFT(Table5[[#This Row],[Section]],1)="7","PDB",NOT(ISBLANK(Table5[[#This Row],[Section]])),"No")</f>
        <v>No</v>
      </c>
    </row>
    <row r="4072" spans="1:13" x14ac:dyDescent="0.25">
      <c r="A4072" s="126" t="s">
        <v>7618</v>
      </c>
      <c r="B4072" s="126" t="s">
        <v>7619</v>
      </c>
      <c r="C4072" s="126" t="s">
        <v>75</v>
      </c>
      <c r="D4072" s="127">
        <v>1.62</v>
      </c>
      <c r="E4072" s="128">
        <v>308</v>
      </c>
      <c r="F4072" s="128">
        <v>308</v>
      </c>
      <c r="G4072" s="126" t="s">
        <v>13715</v>
      </c>
      <c r="H4072" s="126" t="s">
        <v>20123</v>
      </c>
      <c r="I4072" s="126" t="s">
        <v>21058</v>
      </c>
      <c r="J4072" s="126" t="s">
        <v>26235</v>
      </c>
      <c r="K4072" s="9">
        <f>_xlfn.IFNA(VLOOKUP(Table5[[#This Row],[Section]],SubSill_Tier,2,FALSE),0)</f>
        <v>0</v>
      </c>
      <c r="L4072" s="9" t="str">
        <f t="shared" si="72"/>
        <v/>
      </c>
      <c r="M4072" s="205" t="str" cm="1">
        <f t="array" ref="M4072">_xlfn.IFS(NOT(ISERROR(VLOOKUP(Table5[[#This Row],[Section]],TB_notTB,1,FALSE))),"No",LEFT(Table5[[#This Row],[Section]],3)="ETB","PLS",LEFT(Table5[[#This Row],[Section]],1)="7","PDB",NOT(ISBLANK(Table5[[#This Row],[Section]])),"No")</f>
        <v>No</v>
      </c>
    </row>
    <row r="4073" spans="1:13" x14ac:dyDescent="0.25">
      <c r="A4073" s="126" t="s">
        <v>7620</v>
      </c>
      <c r="B4073" s="126" t="s">
        <v>27949</v>
      </c>
      <c r="C4073" s="126" t="s">
        <v>75</v>
      </c>
      <c r="D4073" s="127">
        <v>0.69299999999999995</v>
      </c>
      <c r="E4073" s="128">
        <v>255</v>
      </c>
      <c r="F4073" s="128">
        <v>255</v>
      </c>
      <c r="G4073" s="126" t="s">
        <v>13720</v>
      </c>
      <c r="H4073" s="126" t="s">
        <v>20130</v>
      </c>
      <c r="I4073" s="126" t="s">
        <v>20131</v>
      </c>
      <c r="J4073" s="126" t="s">
        <v>26235</v>
      </c>
      <c r="K4073" s="9">
        <f>_xlfn.IFNA(VLOOKUP(Table5[[#This Row],[Section]],SubSill_Tier,2,FALSE),0)</f>
        <v>0</v>
      </c>
      <c r="L4073" s="9" t="str">
        <f t="shared" si="72"/>
        <v/>
      </c>
      <c r="M4073" s="205" t="str" cm="1">
        <f t="array" ref="M4073">_xlfn.IFS(NOT(ISERROR(VLOOKUP(Table5[[#This Row],[Section]],TB_notTB,1,FALSE))),"No",LEFT(Table5[[#This Row],[Section]],3)="ETB","PLS",LEFT(Table5[[#This Row],[Section]],1)="7","PDB",NOT(ISBLANK(Table5[[#This Row],[Section]])),"No")</f>
        <v>No</v>
      </c>
    </row>
    <row r="4074" spans="1:13" x14ac:dyDescent="0.25">
      <c r="A4074" s="126" t="s">
        <v>13600</v>
      </c>
      <c r="B4074" s="126" t="s">
        <v>13601</v>
      </c>
      <c r="C4074" s="126" t="s">
        <v>75</v>
      </c>
      <c r="D4074" s="127">
        <v>0.44600000000000001</v>
      </c>
      <c r="E4074" s="128">
        <v>113</v>
      </c>
      <c r="F4074" s="128">
        <v>100</v>
      </c>
      <c r="G4074" s="126" t="s">
        <v>21170</v>
      </c>
      <c r="H4074" s="126" t="s">
        <v>21171</v>
      </c>
      <c r="I4074" s="126" t="s">
        <v>21172</v>
      </c>
      <c r="J4074" s="126" t="s">
        <v>26233</v>
      </c>
      <c r="K4074" s="9">
        <f>_xlfn.IFNA(VLOOKUP(Table5[[#This Row],[Section]],SubSill_Tier,2,FALSE),0)</f>
        <v>0</v>
      </c>
      <c r="L4074" s="9" t="str">
        <f t="shared" si="72"/>
        <v>Wall</v>
      </c>
      <c r="M4074" s="205" t="str" cm="1">
        <f t="array" ref="M4074">_xlfn.IFS(NOT(ISERROR(VLOOKUP(Table5[[#This Row],[Section]],TB_notTB,1,FALSE))),"No",LEFT(Table5[[#This Row],[Section]],3)="ETB","PLS",LEFT(Table5[[#This Row],[Section]],1)="7","PDB",NOT(ISBLANK(Table5[[#This Row],[Section]])),"No")</f>
        <v>No</v>
      </c>
    </row>
    <row r="4075" spans="1:13" x14ac:dyDescent="0.25">
      <c r="A4075" s="126" t="s">
        <v>15019</v>
      </c>
      <c r="B4075" s="126" t="s">
        <v>15020</v>
      </c>
      <c r="C4075" s="126" t="s">
        <v>75</v>
      </c>
      <c r="D4075" s="127">
        <v>0.40300000000000002</v>
      </c>
      <c r="E4075" s="128">
        <v>174</v>
      </c>
      <c r="F4075" s="128">
        <v>174</v>
      </c>
      <c r="G4075" s="126" t="s">
        <v>14918</v>
      </c>
      <c r="H4075" s="126" t="s">
        <v>20243</v>
      </c>
      <c r="I4075" s="126" t="s">
        <v>20244</v>
      </c>
      <c r="J4075" s="126" t="s">
        <v>26284</v>
      </c>
      <c r="K4075" s="9">
        <f>_xlfn.IFNA(VLOOKUP(Table5[[#This Row],[Section]],SubSill_Tier,2,FALSE),0)</f>
        <v>0</v>
      </c>
      <c r="L4075" s="9" t="str">
        <f t="shared" si="72"/>
        <v/>
      </c>
      <c r="M4075" s="205" t="str" cm="1">
        <f t="array" ref="M4075">_xlfn.IFS(NOT(ISERROR(VLOOKUP(Table5[[#This Row],[Section]],TB_notTB,1,FALSE))),"No",LEFT(Table5[[#This Row],[Section]],3)="ETB","PLS",LEFT(Table5[[#This Row],[Section]],1)="7","PDB",NOT(ISBLANK(Table5[[#This Row],[Section]])),"No")</f>
        <v>No</v>
      </c>
    </row>
    <row r="4076" spans="1:13" x14ac:dyDescent="0.25">
      <c r="A4076" s="126" t="s">
        <v>15021</v>
      </c>
      <c r="B4076" s="126" t="s">
        <v>15022</v>
      </c>
      <c r="C4076" s="126" t="s">
        <v>75</v>
      </c>
      <c r="D4076" s="127">
        <v>0.35199999999999998</v>
      </c>
      <c r="E4076" s="128">
        <v>163</v>
      </c>
      <c r="F4076" s="128">
        <v>163</v>
      </c>
      <c r="G4076" s="126" t="s">
        <v>14918</v>
      </c>
      <c r="H4076" s="126" t="s">
        <v>20243</v>
      </c>
      <c r="I4076" s="126" t="s">
        <v>20244</v>
      </c>
      <c r="J4076" s="126" t="s">
        <v>26284</v>
      </c>
      <c r="K4076" s="9">
        <f>_xlfn.IFNA(VLOOKUP(Table5[[#This Row],[Section]],SubSill_Tier,2,FALSE),0)</f>
        <v>0</v>
      </c>
      <c r="L4076" s="9" t="str">
        <f t="shared" si="72"/>
        <v/>
      </c>
      <c r="M4076" s="205" t="str" cm="1">
        <f t="array" ref="M4076">_xlfn.IFS(NOT(ISERROR(VLOOKUP(Table5[[#This Row],[Section]],TB_notTB,1,FALSE))),"No",LEFT(Table5[[#This Row],[Section]],3)="ETB","PLS",LEFT(Table5[[#This Row],[Section]],1)="7","PDB",NOT(ISBLANK(Table5[[#This Row],[Section]])),"No")</f>
        <v>No</v>
      </c>
    </row>
    <row r="4077" spans="1:13" x14ac:dyDescent="0.25">
      <c r="A4077" s="126" t="s">
        <v>7621</v>
      </c>
      <c r="B4077" s="126" t="s">
        <v>7622</v>
      </c>
      <c r="C4077" s="126" t="s">
        <v>75</v>
      </c>
      <c r="D4077" s="127">
        <v>1.08</v>
      </c>
      <c r="E4077" s="128">
        <v>116</v>
      </c>
      <c r="F4077" s="128">
        <v>116</v>
      </c>
      <c r="G4077" s="126" t="s">
        <v>13715</v>
      </c>
      <c r="H4077" s="126" t="s">
        <v>20123</v>
      </c>
      <c r="I4077" s="126" t="s">
        <v>21058</v>
      </c>
      <c r="J4077" s="126" t="s">
        <v>26235</v>
      </c>
      <c r="K4077" s="9">
        <f>_xlfn.IFNA(VLOOKUP(Table5[[#This Row],[Section]],SubSill_Tier,2,FALSE),0)</f>
        <v>0</v>
      </c>
      <c r="L4077" s="9" t="str">
        <f t="shared" si="72"/>
        <v>Wall</v>
      </c>
      <c r="M4077" s="205" t="str" cm="1">
        <f t="array" ref="M4077">_xlfn.IFS(NOT(ISERROR(VLOOKUP(Table5[[#This Row],[Section]],TB_notTB,1,FALSE))),"No",LEFT(Table5[[#This Row],[Section]],3)="ETB","PLS",LEFT(Table5[[#This Row],[Section]],1)="7","PDB",NOT(ISBLANK(Table5[[#This Row],[Section]])),"No")</f>
        <v>No</v>
      </c>
    </row>
    <row r="4078" spans="1:13" x14ac:dyDescent="0.25">
      <c r="A4078" s="126" t="s">
        <v>7623</v>
      </c>
      <c r="B4078" s="126" t="s">
        <v>7624</v>
      </c>
      <c r="C4078" s="126" t="s">
        <v>75</v>
      </c>
      <c r="D4078" s="127">
        <v>2.3650000000000002</v>
      </c>
      <c r="E4078" s="128">
        <v>304</v>
      </c>
      <c r="F4078" s="128">
        <v>304</v>
      </c>
      <c r="G4078" s="126" t="s">
        <v>13718</v>
      </c>
      <c r="H4078" s="126" t="s">
        <v>20127</v>
      </c>
      <c r="I4078" s="126" t="s">
        <v>21060</v>
      </c>
      <c r="J4078" s="126" t="s">
        <v>26235</v>
      </c>
      <c r="K4078" s="9">
        <f>_xlfn.IFNA(VLOOKUP(Table5[[#This Row],[Section]],SubSill_Tier,2,FALSE),0)</f>
        <v>0</v>
      </c>
      <c r="L4078" s="9" t="str">
        <f t="shared" si="72"/>
        <v>Wall</v>
      </c>
      <c r="M4078" s="205" t="str" cm="1">
        <f t="array" ref="M4078">_xlfn.IFS(NOT(ISERROR(VLOOKUP(Table5[[#This Row],[Section]],TB_notTB,1,FALSE))),"No",LEFT(Table5[[#This Row],[Section]],3)="ETB","PLS",LEFT(Table5[[#This Row],[Section]],1)="7","PDB",NOT(ISBLANK(Table5[[#This Row],[Section]])),"No")</f>
        <v>No</v>
      </c>
    </row>
    <row r="4079" spans="1:13" x14ac:dyDescent="0.25">
      <c r="A4079" s="126" t="s">
        <v>7625</v>
      </c>
      <c r="B4079" s="126" t="s">
        <v>27950</v>
      </c>
      <c r="C4079" s="126" t="s">
        <v>75</v>
      </c>
      <c r="D4079" s="127">
        <v>2.6070000000000002</v>
      </c>
      <c r="E4079" s="128">
        <v>385</v>
      </c>
      <c r="F4079" s="128">
        <v>257</v>
      </c>
      <c r="G4079" s="126" t="s">
        <v>13720</v>
      </c>
      <c r="H4079" s="126" t="s">
        <v>20130</v>
      </c>
      <c r="I4079" s="126" t="s">
        <v>20131</v>
      </c>
      <c r="J4079" s="126" t="s">
        <v>26235</v>
      </c>
      <c r="K4079" s="9">
        <f>_xlfn.IFNA(VLOOKUP(Table5[[#This Row],[Section]],SubSill_Tier,2,FALSE),0)</f>
        <v>0</v>
      </c>
      <c r="L4079" s="9" t="str">
        <f t="shared" si="72"/>
        <v/>
      </c>
      <c r="M4079" s="205" t="str" cm="1">
        <f t="array" ref="M4079">_xlfn.IFS(NOT(ISERROR(VLOOKUP(Table5[[#This Row],[Section]],TB_notTB,1,FALSE))),"No",LEFT(Table5[[#This Row],[Section]],3)="ETB","PLS",LEFT(Table5[[#This Row],[Section]],1)="7","PDB",NOT(ISBLANK(Table5[[#This Row],[Section]])),"No")</f>
        <v>No</v>
      </c>
    </row>
    <row r="4080" spans="1:13" x14ac:dyDescent="0.25">
      <c r="A4080" s="126" t="s">
        <v>7626</v>
      </c>
      <c r="B4080" s="126" t="s">
        <v>27951</v>
      </c>
      <c r="C4080" s="126" t="s">
        <v>75</v>
      </c>
      <c r="D4080" s="127">
        <v>1.3919999999999999</v>
      </c>
      <c r="E4080" s="128">
        <v>226</v>
      </c>
      <c r="F4080" s="128">
        <v>226</v>
      </c>
      <c r="G4080" s="126" t="s">
        <v>13720</v>
      </c>
      <c r="H4080" s="126" t="s">
        <v>20130</v>
      </c>
      <c r="I4080" s="126" t="s">
        <v>20131</v>
      </c>
      <c r="J4080" s="126" t="s">
        <v>26235</v>
      </c>
      <c r="K4080" s="9">
        <f>_xlfn.IFNA(VLOOKUP(Table5[[#This Row],[Section]],SubSill_Tier,2,FALSE),0)</f>
        <v>0</v>
      </c>
      <c r="L4080" s="9" t="str">
        <f t="shared" si="72"/>
        <v/>
      </c>
      <c r="M4080" s="205" t="str" cm="1">
        <f t="array" ref="M4080">_xlfn.IFS(NOT(ISERROR(VLOOKUP(Table5[[#This Row],[Section]],TB_notTB,1,FALSE))),"No",LEFT(Table5[[#This Row],[Section]],3)="ETB","PLS",LEFT(Table5[[#This Row],[Section]],1)="7","PDB",NOT(ISBLANK(Table5[[#This Row],[Section]])),"No")</f>
        <v>No</v>
      </c>
    </row>
    <row r="4081" spans="1:13" x14ac:dyDescent="0.25">
      <c r="A4081" s="126" t="s">
        <v>7627</v>
      </c>
      <c r="B4081" s="126" t="s">
        <v>7628</v>
      </c>
      <c r="C4081" s="126" t="s">
        <v>75</v>
      </c>
      <c r="D4081" s="127">
        <v>0.55700000000000005</v>
      </c>
      <c r="E4081" s="128">
        <v>244</v>
      </c>
      <c r="F4081" s="128">
        <v>244</v>
      </c>
      <c r="G4081" s="126" t="s">
        <v>13727</v>
      </c>
      <c r="H4081" s="126" t="s">
        <v>20121</v>
      </c>
      <c r="I4081" s="126" t="s">
        <v>20122</v>
      </c>
      <c r="J4081" s="126" t="s">
        <v>26234</v>
      </c>
      <c r="K4081" s="9">
        <f>_xlfn.IFNA(VLOOKUP(Table5[[#This Row],[Section]],SubSill_Tier,2,FALSE),0)</f>
        <v>0</v>
      </c>
      <c r="L4081" s="9" t="str">
        <f t="shared" si="72"/>
        <v>Wall</v>
      </c>
      <c r="M4081" s="205" t="str" cm="1">
        <f t="array" ref="M4081">_xlfn.IFS(NOT(ISERROR(VLOOKUP(Table5[[#This Row],[Section]],TB_notTB,1,FALSE))),"No",LEFT(Table5[[#This Row],[Section]],3)="ETB","PLS",LEFT(Table5[[#This Row],[Section]],1)="7","PDB",NOT(ISBLANK(Table5[[#This Row],[Section]])),"No")</f>
        <v>No</v>
      </c>
    </row>
    <row r="4082" spans="1:13" x14ac:dyDescent="0.25">
      <c r="A4082" s="126" t="s">
        <v>7629</v>
      </c>
      <c r="B4082" s="126" t="s">
        <v>7630</v>
      </c>
      <c r="C4082" s="126" t="s">
        <v>75</v>
      </c>
      <c r="D4082" s="127">
        <v>0.747</v>
      </c>
      <c r="E4082" s="128">
        <v>288</v>
      </c>
      <c r="F4082" s="128">
        <v>288</v>
      </c>
      <c r="G4082" s="126" t="s">
        <v>13727</v>
      </c>
      <c r="H4082" s="126" t="s">
        <v>21089</v>
      </c>
      <c r="I4082" s="126" t="s">
        <v>21090</v>
      </c>
      <c r="J4082" s="126" t="s">
        <v>26233</v>
      </c>
      <c r="K4082" s="9">
        <f>_xlfn.IFNA(VLOOKUP(Table5[[#This Row],[Section]],SubSill_Tier,2,FALSE),0)</f>
        <v>0</v>
      </c>
      <c r="L4082" s="9" t="str">
        <f t="shared" si="72"/>
        <v>Wall</v>
      </c>
      <c r="M4082" s="205" t="str" cm="1">
        <f t="array" ref="M4082">_xlfn.IFS(NOT(ISERROR(VLOOKUP(Table5[[#This Row],[Section]],TB_notTB,1,FALSE))),"No",LEFT(Table5[[#This Row],[Section]],3)="ETB","PLS",LEFT(Table5[[#This Row],[Section]],1)="7","PDB",NOT(ISBLANK(Table5[[#This Row],[Section]])),"No")</f>
        <v>No</v>
      </c>
    </row>
    <row r="4083" spans="1:13" x14ac:dyDescent="0.25">
      <c r="A4083" s="126" t="s">
        <v>1916</v>
      </c>
      <c r="B4083" s="126" t="s">
        <v>1917</v>
      </c>
      <c r="C4083" s="126" t="s">
        <v>75</v>
      </c>
      <c r="D4083" s="127">
        <v>1.1040000000000001</v>
      </c>
      <c r="E4083" s="128">
        <v>476</v>
      </c>
      <c r="F4083" s="128">
        <v>476</v>
      </c>
      <c r="G4083" s="126" t="s">
        <v>13756</v>
      </c>
      <c r="H4083" s="126" t="s">
        <v>20179</v>
      </c>
      <c r="I4083" s="126" t="s">
        <v>20180</v>
      </c>
      <c r="J4083" s="126" t="s">
        <v>26232</v>
      </c>
      <c r="K4083" s="9">
        <f>_xlfn.IFNA(VLOOKUP(Table5[[#This Row],[Section]],SubSill_Tier,2,FALSE),0)</f>
        <v>0</v>
      </c>
      <c r="L4083" s="9" t="str">
        <f t="shared" si="72"/>
        <v/>
      </c>
      <c r="M4083" s="205" t="str" cm="1">
        <f t="array" ref="M4083">_xlfn.IFS(NOT(ISERROR(VLOOKUP(Table5[[#This Row],[Section]],TB_notTB,1,FALSE))),"No",LEFT(Table5[[#This Row],[Section]],3)="ETB","PLS",LEFT(Table5[[#This Row],[Section]],1)="7","PDB",NOT(ISBLANK(Table5[[#This Row],[Section]])),"No")</f>
        <v>No</v>
      </c>
    </row>
    <row r="4084" spans="1:13" x14ac:dyDescent="0.25">
      <c r="A4084" s="126" t="s">
        <v>7631</v>
      </c>
      <c r="B4084" s="126" t="s">
        <v>13049</v>
      </c>
      <c r="C4084" s="126" t="s">
        <v>75</v>
      </c>
      <c r="D4084" s="127">
        <v>0.52200000000000002</v>
      </c>
      <c r="E4084" s="128">
        <v>228</v>
      </c>
      <c r="F4084" s="128">
        <v>120</v>
      </c>
      <c r="G4084" s="126" t="s">
        <v>13721</v>
      </c>
      <c r="H4084" s="126" t="s">
        <v>20121</v>
      </c>
      <c r="I4084" s="126" t="s">
        <v>20122</v>
      </c>
      <c r="J4084" s="126" t="s">
        <v>26234</v>
      </c>
      <c r="K4084" s="9">
        <f>_xlfn.IFNA(VLOOKUP(Table5[[#This Row],[Section]],SubSill_Tier,2,FALSE),0)</f>
        <v>0</v>
      </c>
      <c r="L4084" s="9" t="str">
        <f t="shared" si="72"/>
        <v/>
      </c>
      <c r="M4084" s="205" t="str" cm="1">
        <f t="array" ref="M4084">_xlfn.IFS(NOT(ISERROR(VLOOKUP(Table5[[#This Row],[Section]],TB_notTB,1,FALSE))),"No",LEFT(Table5[[#This Row],[Section]],3)="ETB","PLS",LEFT(Table5[[#This Row],[Section]],1)="7","PDB",NOT(ISBLANK(Table5[[#This Row],[Section]])),"No")</f>
        <v>No</v>
      </c>
    </row>
    <row r="4085" spans="1:13" x14ac:dyDescent="0.25">
      <c r="A4085" s="126" t="s">
        <v>13602</v>
      </c>
      <c r="B4085" s="126" t="s">
        <v>13603</v>
      </c>
      <c r="C4085" s="126" t="s">
        <v>75</v>
      </c>
      <c r="D4085" s="127">
        <v>0.373</v>
      </c>
      <c r="E4085" s="128">
        <v>178</v>
      </c>
      <c r="F4085" s="128">
        <v>178</v>
      </c>
      <c r="G4085" s="126" t="s">
        <v>21170</v>
      </c>
      <c r="H4085" s="126" t="s">
        <v>21171</v>
      </c>
      <c r="I4085" s="126" t="s">
        <v>21172</v>
      </c>
      <c r="J4085" s="126" t="s">
        <v>26233</v>
      </c>
      <c r="K4085" s="9">
        <f>_xlfn.IFNA(VLOOKUP(Table5[[#This Row],[Section]],SubSill_Tier,2,FALSE),0)</f>
        <v>0</v>
      </c>
      <c r="L4085" s="9" t="str">
        <f t="shared" si="72"/>
        <v>Wall</v>
      </c>
      <c r="M4085" s="205" t="str" cm="1">
        <f t="array" ref="M4085">_xlfn.IFS(NOT(ISERROR(VLOOKUP(Table5[[#This Row],[Section]],TB_notTB,1,FALSE))),"No",LEFT(Table5[[#This Row],[Section]],3)="ETB","PLS",LEFT(Table5[[#This Row],[Section]],1)="7","PDB",NOT(ISBLANK(Table5[[#This Row],[Section]])),"No")</f>
        <v>No</v>
      </c>
    </row>
    <row r="4086" spans="1:13" x14ac:dyDescent="0.25">
      <c r="A4086" s="126" t="s">
        <v>21175</v>
      </c>
      <c r="B4086" s="126" t="s">
        <v>27183</v>
      </c>
      <c r="C4086" s="126" t="s">
        <v>75</v>
      </c>
      <c r="D4086" s="127">
        <v>0.20799999999999999</v>
      </c>
      <c r="E4086" s="128">
        <v>126</v>
      </c>
      <c r="F4086" s="128">
        <v>126</v>
      </c>
      <c r="G4086" s="126" t="s">
        <v>13718</v>
      </c>
      <c r="H4086" s="126" t="s">
        <v>20127</v>
      </c>
      <c r="I4086" s="126" t="s">
        <v>21060</v>
      </c>
      <c r="J4086" s="126" t="s">
        <v>29489</v>
      </c>
      <c r="K4086" s="9">
        <f>_xlfn.IFNA(VLOOKUP(Table5[[#This Row],[Section]],SubSill_Tier,2,FALSE),0)</f>
        <v>0</v>
      </c>
      <c r="L4086" s="9" t="str">
        <f t="shared" si="72"/>
        <v/>
      </c>
      <c r="M4086" s="205" t="str" cm="1">
        <f t="array" ref="M4086">_xlfn.IFS(NOT(ISERROR(VLOOKUP(Table5[[#This Row],[Section]],TB_notTB,1,FALSE))),"No",LEFT(Table5[[#This Row],[Section]],3)="ETB","PLS",LEFT(Table5[[#This Row],[Section]],1)="7","PDB",NOT(ISBLANK(Table5[[#This Row],[Section]])),"No")</f>
        <v>No</v>
      </c>
    </row>
    <row r="4087" spans="1:13" x14ac:dyDescent="0.25">
      <c r="A4087" s="126" t="s">
        <v>15023</v>
      </c>
      <c r="B4087" s="126" t="s">
        <v>15024</v>
      </c>
      <c r="C4087" s="126" t="s">
        <v>75</v>
      </c>
      <c r="D4087" s="127">
        <v>0.59699999999999998</v>
      </c>
      <c r="E4087" s="128">
        <v>299</v>
      </c>
      <c r="F4087" s="128">
        <v>299</v>
      </c>
      <c r="G4087" s="126" t="s">
        <v>14998</v>
      </c>
      <c r="H4087" s="126" t="s">
        <v>20278</v>
      </c>
      <c r="I4087" s="126" t="s">
        <v>21169</v>
      </c>
      <c r="J4087" s="126" t="s">
        <v>26296</v>
      </c>
      <c r="K4087" s="9">
        <f>_xlfn.IFNA(VLOOKUP(Table5[[#This Row],[Section]],SubSill_Tier,2,FALSE),0)</f>
        <v>0</v>
      </c>
      <c r="L4087" s="9" t="str">
        <f t="shared" si="72"/>
        <v/>
      </c>
      <c r="M4087" s="205" t="str" cm="1">
        <f t="array" ref="M4087">_xlfn.IFS(NOT(ISERROR(VLOOKUP(Table5[[#This Row],[Section]],TB_notTB,1,FALSE))),"No",LEFT(Table5[[#This Row],[Section]],3)="ETB","PLS",LEFT(Table5[[#This Row],[Section]],1)="7","PDB",NOT(ISBLANK(Table5[[#This Row],[Section]])),"No")</f>
        <v>No</v>
      </c>
    </row>
    <row r="4088" spans="1:13" x14ac:dyDescent="0.25">
      <c r="A4088" s="126" t="s">
        <v>15025</v>
      </c>
      <c r="B4088" s="126" t="s">
        <v>15026</v>
      </c>
      <c r="C4088" s="126" t="s">
        <v>75</v>
      </c>
      <c r="D4088" s="127">
        <v>0.84099999999999997</v>
      </c>
      <c r="E4088" s="128">
        <v>409</v>
      </c>
      <c r="F4088" s="128">
        <v>409</v>
      </c>
      <c r="G4088" s="126" t="s">
        <v>14998</v>
      </c>
      <c r="H4088" s="126" t="s">
        <v>20278</v>
      </c>
      <c r="I4088" s="126" t="s">
        <v>21169</v>
      </c>
      <c r="J4088" s="126" t="s">
        <v>26296</v>
      </c>
      <c r="K4088" s="9">
        <f>_xlfn.IFNA(VLOOKUP(Table5[[#This Row],[Section]],SubSill_Tier,2,FALSE),0)</f>
        <v>0</v>
      </c>
      <c r="L4088" s="9" t="str">
        <f t="shared" si="72"/>
        <v/>
      </c>
      <c r="M4088" s="205" t="str" cm="1">
        <f t="array" ref="M4088">_xlfn.IFS(NOT(ISERROR(VLOOKUP(Table5[[#This Row],[Section]],TB_notTB,1,FALSE))),"No",LEFT(Table5[[#This Row],[Section]],3)="ETB","PLS",LEFT(Table5[[#This Row],[Section]],1)="7","PDB",NOT(ISBLANK(Table5[[#This Row],[Section]])),"No")</f>
        <v>No</v>
      </c>
    </row>
    <row r="4089" spans="1:13" x14ac:dyDescent="0.25">
      <c r="A4089" s="126" t="s">
        <v>7632</v>
      </c>
      <c r="B4089" s="126" t="s">
        <v>12617</v>
      </c>
      <c r="C4089" s="126" t="s">
        <v>75</v>
      </c>
      <c r="D4089" s="127">
        <v>0.312</v>
      </c>
      <c r="E4089" s="128">
        <v>144</v>
      </c>
      <c r="F4089" s="128">
        <v>144</v>
      </c>
      <c r="G4089" s="126" t="s">
        <v>21170</v>
      </c>
      <c r="H4089" s="126" t="s">
        <v>21171</v>
      </c>
      <c r="I4089" s="126" t="s">
        <v>21172</v>
      </c>
      <c r="J4089" s="126" t="s">
        <v>26233</v>
      </c>
      <c r="K4089" s="9">
        <f>_xlfn.IFNA(VLOOKUP(Table5[[#This Row],[Section]],SubSill_Tier,2,FALSE),0)</f>
        <v>0</v>
      </c>
      <c r="L4089" s="9" t="str">
        <f t="shared" si="72"/>
        <v/>
      </c>
      <c r="M4089" s="205" t="str" cm="1">
        <f t="array" ref="M4089">_xlfn.IFS(NOT(ISERROR(VLOOKUP(Table5[[#This Row],[Section]],TB_notTB,1,FALSE))),"No",LEFT(Table5[[#This Row],[Section]],3)="ETB","PLS",LEFT(Table5[[#This Row],[Section]],1)="7","PDB",NOT(ISBLANK(Table5[[#This Row],[Section]])),"No")</f>
        <v>No</v>
      </c>
    </row>
    <row r="4090" spans="1:13" x14ac:dyDescent="0.25">
      <c r="A4090" s="126" t="s">
        <v>1918</v>
      </c>
      <c r="B4090" s="126" t="s">
        <v>1919</v>
      </c>
      <c r="C4090" s="126" t="s">
        <v>75</v>
      </c>
      <c r="D4090" s="127">
        <v>0.49099999999999999</v>
      </c>
      <c r="E4090" s="128">
        <v>207</v>
      </c>
      <c r="F4090" s="128">
        <v>100</v>
      </c>
      <c r="G4090" s="126" t="s">
        <v>13756</v>
      </c>
      <c r="H4090" s="126" t="s">
        <v>20179</v>
      </c>
      <c r="I4090" s="126" t="s">
        <v>20180</v>
      </c>
      <c r="J4090" s="126" t="s">
        <v>26232</v>
      </c>
      <c r="K4090" s="9">
        <f>_xlfn.IFNA(VLOOKUP(Table5[[#This Row],[Section]],SubSill_Tier,2,FALSE),0)</f>
        <v>0</v>
      </c>
      <c r="L4090" s="9" t="str">
        <f t="shared" si="72"/>
        <v/>
      </c>
      <c r="M4090" s="205" t="str" cm="1">
        <f t="array" ref="M4090">_xlfn.IFS(NOT(ISERROR(VLOOKUP(Table5[[#This Row],[Section]],TB_notTB,1,FALSE))),"No",LEFT(Table5[[#This Row],[Section]],3)="ETB","PLS",LEFT(Table5[[#This Row],[Section]],1)="7","PDB",NOT(ISBLANK(Table5[[#This Row],[Section]])),"No")</f>
        <v>No</v>
      </c>
    </row>
    <row r="4091" spans="1:13" x14ac:dyDescent="0.25">
      <c r="A4091" s="126" t="s">
        <v>7633</v>
      </c>
      <c r="B4091" s="126" t="s">
        <v>6262</v>
      </c>
      <c r="C4091" s="126" t="s">
        <v>75</v>
      </c>
      <c r="D4091" s="127">
        <v>1.615</v>
      </c>
      <c r="E4091" s="128">
        <v>291</v>
      </c>
      <c r="F4091" s="128">
        <v>291</v>
      </c>
      <c r="G4091" s="126" t="s">
        <v>13721</v>
      </c>
      <c r="H4091" s="126" t="s">
        <v>21068</v>
      </c>
      <c r="I4091" s="126" t="s">
        <v>21069</v>
      </c>
      <c r="J4091" s="126" t="s">
        <v>26233</v>
      </c>
      <c r="K4091" s="9">
        <f>_xlfn.IFNA(VLOOKUP(Table5[[#This Row],[Section]],SubSill_Tier,2,FALSE),0)</f>
        <v>0</v>
      </c>
      <c r="L4091" s="9" t="str">
        <f t="shared" si="72"/>
        <v>Wall</v>
      </c>
      <c r="M4091" s="205" t="str" cm="1">
        <f t="array" ref="M4091">_xlfn.IFS(NOT(ISERROR(VLOOKUP(Table5[[#This Row],[Section]],TB_notTB,1,FALSE))),"No",LEFT(Table5[[#This Row],[Section]],3)="ETB","PLS",LEFT(Table5[[#This Row],[Section]],1)="7","PDB",NOT(ISBLANK(Table5[[#This Row],[Section]])),"No")</f>
        <v>No</v>
      </c>
    </row>
    <row r="4092" spans="1:13" x14ac:dyDescent="0.25">
      <c r="A4092" s="126" t="s">
        <v>13604</v>
      </c>
      <c r="B4092" s="126" t="s">
        <v>13605</v>
      </c>
      <c r="C4092" s="126" t="s">
        <v>75</v>
      </c>
      <c r="D4092" s="127">
        <v>0.14699999999999999</v>
      </c>
      <c r="E4092" s="128">
        <v>100</v>
      </c>
      <c r="F4092" s="128">
        <v>100</v>
      </c>
      <c r="G4092" s="126" t="s">
        <v>21170</v>
      </c>
      <c r="H4092" s="126" t="s">
        <v>21171</v>
      </c>
      <c r="I4092" s="126" t="s">
        <v>21172</v>
      </c>
      <c r="J4092" s="126" t="s">
        <v>26233</v>
      </c>
      <c r="K4092" s="9">
        <f>_xlfn.IFNA(VLOOKUP(Table5[[#This Row],[Section]],SubSill_Tier,2,FALSE),0)</f>
        <v>0</v>
      </c>
      <c r="L4092" s="9" t="str">
        <f t="shared" si="72"/>
        <v>Wall</v>
      </c>
      <c r="M4092" s="205" t="str" cm="1">
        <f t="array" ref="M4092">_xlfn.IFS(NOT(ISERROR(VLOOKUP(Table5[[#This Row],[Section]],TB_notTB,1,FALSE))),"No",LEFT(Table5[[#This Row],[Section]],3)="ETB","PLS",LEFT(Table5[[#This Row],[Section]],1)="7","PDB",NOT(ISBLANK(Table5[[#This Row],[Section]])),"No")</f>
        <v>No</v>
      </c>
    </row>
    <row r="4093" spans="1:13" x14ac:dyDescent="0.25">
      <c r="A4093" s="126" t="s">
        <v>7634</v>
      </c>
      <c r="B4093" s="126" t="s">
        <v>27952</v>
      </c>
      <c r="C4093" s="126" t="s">
        <v>75</v>
      </c>
      <c r="D4093" s="127">
        <v>0.72099999999999997</v>
      </c>
      <c r="E4093" s="128">
        <v>357</v>
      </c>
      <c r="F4093" s="128">
        <v>357</v>
      </c>
      <c r="G4093" s="126" t="s">
        <v>13722</v>
      </c>
      <c r="H4093" s="126" t="s">
        <v>20121</v>
      </c>
      <c r="I4093" s="126" t="s">
        <v>20122</v>
      </c>
      <c r="J4093" s="126" t="s">
        <v>26234</v>
      </c>
      <c r="K4093" s="9">
        <f>_xlfn.IFNA(VLOOKUP(Table5[[#This Row],[Section]],SubSill_Tier,2,FALSE),0)</f>
        <v>0</v>
      </c>
      <c r="L4093" s="9" t="str">
        <f t="shared" si="72"/>
        <v/>
      </c>
      <c r="M4093" s="205" t="str" cm="1">
        <f t="array" ref="M4093">_xlfn.IFS(NOT(ISERROR(VLOOKUP(Table5[[#This Row],[Section]],TB_notTB,1,FALSE))),"No",LEFT(Table5[[#This Row],[Section]],3)="ETB","PLS",LEFT(Table5[[#This Row],[Section]],1)="7","PDB",NOT(ISBLANK(Table5[[#This Row],[Section]])),"No")</f>
        <v>No</v>
      </c>
    </row>
    <row r="4094" spans="1:13" x14ac:dyDescent="0.25">
      <c r="A4094" s="126" t="s">
        <v>7635</v>
      </c>
      <c r="B4094" s="126" t="s">
        <v>27953</v>
      </c>
      <c r="C4094" s="126" t="s">
        <v>75</v>
      </c>
      <c r="D4094" s="127">
        <v>0.95099999999999996</v>
      </c>
      <c r="E4094" s="128">
        <v>127</v>
      </c>
      <c r="F4094" s="128">
        <v>127</v>
      </c>
      <c r="G4094" s="126" t="s">
        <v>13715</v>
      </c>
      <c r="H4094" s="126" t="s">
        <v>20123</v>
      </c>
      <c r="I4094" s="126" t="s">
        <v>21058</v>
      </c>
      <c r="J4094" s="126" t="s">
        <v>26235</v>
      </c>
      <c r="K4094" s="9">
        <f>_xlfn.IFNA(VLOOKUP(Table5[[#This Row],[Section]],SubSill_Tier,2,FALSE),0)</f>
        <v>0</v>
      </c>
      <c r="L4094" s="9" t="str">
        <f t="shared" si="72"/>
        <v/>
      </c>
      <c r="M4094" s="205" t="str" cm="1">
        <f t="array" ref="M4094">_xlfn.IFS(NOT(ISERROR(VLOOKUP(Table5[[#This Row],[Section]],TB_notTB,1,FALSE))),"No",LEFT(Table5[[#This Row],[Section]],3)="ETB","PLS",LEFT(Table5[[#This Row],[Section]],1)="7","PDB",NOT(ISBLANK(Table5[[#This Row],[Section]])),"No")</f>
        <v>No</v>
      </c>
    </row>
    <row r="4095" spans="1:13" x14ac:dyDescent="0.25">
      <c r="A4095" s="126" t="s">
        <v>7636</v>
      </c>
      <c r="B4095" s="126" t="s">
        <v>7637</v>
      </c>
      <c r="C4095" s="126" t="s">
        <v>75</v>
      </c>
      <c r="D4095" s="127">
        <v>2.5390000000000001</v>
      </c>
      <c r="E4095" s="128">
        <v>109</v>
      </c>
      <c r="F4095" s="128">
        <v>109</v>
      </c>
      <c r="G4095" s="126" t="s">
        <v>13734</v>
      </c>
      <c r="H4095" s="126" t="s">
        <v>20145</v>
      </c>
      <c r="I4095" s="126" t="s">
        <v>21070</v>
      </c>
      <c r="J4095" s="126" t="s">
        <v>26236</v>
      </c>
      <c r="K4095" s="9">
        <f>_xlfn.IFNA(VLOOKUP(Table5[[#This Row],[Section]],SubSill_Tier,2,FALSE),0)</f>
        <v>0</v>
      </c>
      <c r="L4095" s="9" t="str">
        <f t="shared" si="72"/>
        <v/>
      </c>
      <c r="M4095" s="205" t="str" cm="1">
        <f t="array" ref="M4095">_xlfn.IFS(NOT(ISERROR(VLOOKUP(Table5[[#This Row],[Section]],TB_notTB,1,FALSE))),"No",LEFT(Table5[[#This Row],[Section]],3)="ETB","PLS",LEFT(Table5[[#This Row],[Section]],1)="7","PDB",NOT(ISBLANK(Table5[[#This Row],[Section]])),"No")</f>
        <v>No</v>
      </c>
    </row>
    <row r="4096" spans="1:13" x14ac:dyDescent="0.25">
      <c r="A4096" s="126" t="s">
        <v>1920</v>
      </c>
      <c r="B4096" s="126" t="s">
        <v>1921</v>
      </c>
      <c r="C4096" s="126" t="s">
        <v>75</v>
      </c>
      <c r="D4096" s="127">
        <v>1.3939999999999999</v>
      </c>
      <c r="E4096" s="128">
        <v>504</v>
      </c>
      <c r="F4096" s="128">
        <v>139</v>
      </c>
      <c r="G4096" s="126" t="s">
        <v>13729</v>
      </c>
      <c r="H4096" s="126" t="s">
        <v>20138</v>
      </c>
      <c r="I4096" s="126" t="s">
        <v>21067</v>
      </c>
      <c r="J4096" s="126" t="s">
        <v>26232</v>
      </c>
      <c r="K4096" s="9">
        <f>_xlfn.IFNA(VLOOKUP(Table5[[#This Row],[Section]],SubSill_Tier,2,FALSE),0)</f>
        <v>0</v>
      </c>
      <c r="L4096" s="9" t="str">
        <f t="shared" si="72"/>
        <v/>
      </c>
      <c r="M4096" s="205" t="str" cm="1">
        <f t="array" ref="M4096">_xlfn.IFS(NOT(ISERROR(VLOOKUP(Table5[[#This Row],[Section]],TB_notTB,1,FALSE))),"No",LEFT(Table5[[#This Row],[Section]],3)="ETB","PLS",LEFT(Table5[[#This Row],[Section]],1)="7","PDB",NOT(ISBLANK(Table5[[#This Row],[Section]])),"No")</f>
        <v>No</v>
      </c>
    </row>
    <row r="4097" spans="1:13" x14ac:dyDescent="0.25">
      <c r="A4097" s="126" t="s">
        <v>1922</v>
      </c>
      <c r="B4097" s="126" t="s">
        <v>1923</v>
      </c>
      <c r="C4097" s="126" t="s">
        <v>75</v>
      </c>
      <c r="D4097" s="127">
        <v>0.33600000000000002</v>
      </c>
      <c r="E4097" s="128">
        <v>200</v>
      </c>
      <c r="F4097" s="128">
        <v>200</v>
      </c>
      <c r="G4097" s="126" t="s">
        <v>13756</v>
      </c>
      <c r="H4097" s="126" t="s">
        <v>20179</v>
      </c>
      <c r="I4097" s="126" t="s">
        <v>20180</v>
      </c>
      <c r="J4097" s="126" t="s">
        <v>26232</v>
      </c>
      <c r="K4097" s="9">
        <f>_xlfn.IFNA(VLOOKUP(Table5[[#This Row],[Section]],SubSill_Tier,2,FALSE),0)</f>
        <v>0</v>
      </c>
      <c r="L4097" s="9" t="str">
        <f t="shared" si="72"/>
        <v/>
      </c>
      <c r="M4097" s="205" t="str" cm="1">
        <f t="array" ref="M4097">_xlfn.IFS(NOT(ISERROR(VLOOKUP(Table5[[#This Row],[Section]],TB_notTB,1,FALSE))),"No",LEFT(Table5[[#This Row],[Section]],3)="ETB","PLS",LEFT(Table5[[#This Row],[Section]],1)="7","PDB",NOT(ISBLANK(Table5[[#This Row],[Section]])),"No")</f>
        <v>No</v>
      </c>
    </row>
    <row r="4098" spans="1:13" x14ac:dyDescent="0.25">
      <c r="A4098" s="126" t="s">
        <v>1924</v>
      </c>
      <c r="B4098" s="126" t="s">
        <v>1925</v>
      </c>
      <c r="C4098" s="126" t="s">
        <v>75</v>
      </c>
      <c r="D4098" s="127">
        <v>1.552</v>
      </c>
      <c r="E4098" s="128">
        <v>568</v>
      </c>
      <c r="F4098" s="128">
        <v>199</v>
      </c>
      <c r="G4098" s="126" t="s">
        <v>13729</v>
      </c>
      <c r="H4098" s="126" t="s">
        <v>20138</v>
      </c>
      <c r="I4098" s="126" t="s">
        <v>21067</v>
      </c>
      <c r="J4098" s="126" t="s">
        <v>26232</v>
      </c>
      <c r="K4098" s="9">
        <f>_xlfn.IFNA(VLOOKUP(Table5[[#This Row],[Section]],SubSill_Tier,2,FALSE),0)</f>
        <v>0</v>
      </c>
      <c r="L4098" s="9" t="str">
        <f t="shared" ref="L4098:L4161" si="73">IFERROR(IF(LEFT(G4098,2)="AI",IF(_xlfn.NUMBERVALUE(IFERROR(LEFT(IF(ISERROR(FIND("X",UPPER(B4098))),UPPER(B4098),RIGHT(UPPER(B4098),LEN(UPPER(B4098))-FIND("~",SUBSTITUTE(UPPER(B4098),"X","~",LEN(UPPER(B4098))-LEN(SUBSTITUTE(UPPER(B4098),"X","")))))),FIND(" ",IF(ISERROR(FIND("X",UPPER(B4098))),UPPER(B4098),RIGHT(UPPER(B4098),LEN(UPPER(B4098))-FIND("~",SUBSTITUTE(UPPER(B4098),"X","~",LEN(UPPER(B4098))-LEN(SUBSTITUTE(UPPER(B4098),"X","")))))),1)-1),IF(ISERROR(FIND("X",UPPER(B4098))),UPPER(B4098),RIGHT(UPPER(B4098),LEN(UPPER(B4098))-FIND("~",SUBSTITUTE(UPPER(B4098),"X","~",LEN(UPPER(B4098))-LEN(SUBSTITUTE(UPPER(B4098),"X",""))))))),".")&gt;=5,"Wall",""),""),"")</f>
        <v/>
      </c>
      <c r="M4098" s="205" t="str" cm="1">
        <f t="array" ref="M4098">_xlfn.IFS(NOT(ISERROR(VLOOKUP(Table5[[#This Row],[Section]],TB_notTB,1,FALSE))),"No",LEFT(Table5[[#This Row],[Section]],3)="ETB","PLS",LEFT(Table5[[#This Row],[Section]],1)="7","PDB",NOT(ISBLANK(Table5[[#This Row],[Section]])),"No")</f>
        <v>No</v>
      </c>
    </row>
    <row r="4099" spans="1:13" x14ac:dyDescent="0.25">
      <c r="A4099" s="126" t="s">
        <v>11575</v>
      </c>
      <c r="B4099" s="126" t="s">
        <v>11576</v>
      </c>
      <c r="C4099" s="126" t="s">
        <v>75</v>
      </c>
      <c r="D4099" s="127">
        <v>0.71199999999999997</v>
      </c>
      <c r="E4099" s="128">
        <v>292</v>
      </c>
      <c r="F4099" s="128">
        <v>100</v>
      </c>
      <c r="G4099" s="126" t="s">
        <v>13729</v>
      </c>
      <c r="H4099" s="126" t="s">
        <v>20138</v>
      </c>
      <c r="I4099" s="126" t="s">
        <v>21067</v>
      </c>
      <c r="J4099" s="126" t="s">
        <v>26232</v>
      </c>
      <c r="K4099" s="9">
        <f>_xlfn.IFNA(VLOOKUP(Table5[[#This Row],[Section]],SubSill_Tier,2,FALSE),0)</f>
        <v>0</v>
      </c>
      <c r="L4099" s="9" t="str">
        <f t="shared" si="73"/>
        <v/>
      </c>
      <c r="M4099" s="205" t="str" cm="1">
        <f t="array" ref="M4099">_xlfn.IFS(NOT(ISERROR(VLOOKUP(Table5[[#This Row],[Section]],TB_notTB,1,FALSE))),"No",LEFT(Table5[[#This Row],[Section]],3)="ETB","PLS",LEFT(Table5[[#This Row],[Section]],1)="7","PDB",NOT(ISBLANK(Table5[[#This Row],[Section]])),"No")</f>
        <v>No</v>
      </c>
    </row>
    <row r="4100" spans="1:13" x14ac:dyDescent="0.25">
      <c r="A4100" s="126" t="s">
        <v>7638</v>
      </c>
      <c r="B4100" s="126" t="s">
        <v>27954</v>
      </c>
      <c r="C4100" s="126" t="s">
        <v>75</v>
      </c>
      <c r="D4100" s="127">
        <v>0.45</v>
      </c>
      <c r="E4100" s="128">
        <v>100</v>
      </c>
      <c r="F4100" s="128">
        <v>100</v>
      </c>
      <c r="G4100" s="126" t="s">
        <v>13715</v>
      </c>
      <c r="H4100" s="126" t="s">
        <v>20123</v>
      </c>
      <c r="I4100" s="126" t="s">
        <v>21058</v>
      </c>
      <c r="J4100" s="126" t="s">
        <v>26235</v>
      </c>
      <c r="K4100" s="9">
        <f>_xlfn.IFNA(VLOOKUP(Table5[[#This Row],[Section]],SubSill_Tier,2,FALSE),0)</f>
        <v>0</v>
      </c>
      <c r="L4100" s="9" t="str">
        <f t="shared" si="73"/>
        <v/>
      </c>
      <c r="M4100" s="205" t="str" cm="1">
        <f t="array" ref="M4100">_xlfn.IFS(NOT(ISERROR(VLOOKUP(Table5[[#This Row],[Section]],TB_notTB,1,FALSE))),"No",LEFT(Table5[[#This Row],[Section]],3)="ETB","PLS",LEFT(Table5[[#This Row],[Section]],1)="7","PDB",NOT(ISBLANK(Table5[[#This Row],[Section]])),"No")</f>
        <v>No</v>
      </c>
    </row>
    <row r="4101" spans="1:13" x14ac:dyDescent="0.25">
      <c r="A4101" s="126" t="s">
        <v>7639</v>
      </c>
      <c r="B4101" s="126" t="s">
        <v>27955</v>
      </c>
      <c r="C4101" s="126" t="s">
        <v>75</v>
      </c>
      <c r="D4101" s="127">
        <v>3.51</v>
      </c>
      <c r="E4101" s="128">
        <v>170</v>
      </c>
      <c r="F4101" s="128">
        <v>170</v>
      </c>
      <c r="G4101" s="126" t="s">
        <v>13715</v>
      </c>
      <c r="H4101" s="126" t="s">
        <v>20123</v>
      </c>
      <c r="I4101" s="126" t="s">
        <v>21058</v>
      </c>
      <c r="J4101" s="126" t="s">
        <v>26240</v>
      </c>
      <c r="K4101" s="9">
        <f>_xlfn.IFNA(VLOOKUP(Table5[[#This Row],[Section]],SubSill_Tier,2,FALSE),0)</f>
        <v>0</v>
      </c>
      <c r="L4101" s="9" t="str">
        <f t="shared" si="73"/>
        <v>Wall</v>
      </c>
      <c r="M4101" s="205" t="str" cm="1">
        <f t="array" ref="M4101">_xlfn.IFS(NOT(ISERROR(VLOOKUP(Table5[[#This Row],[Section]],TB_notTB,1,FALSE))),"No",LEFT(Table5[[#This Row],[Section]],3)="ETB","PLS",LEFT(Table5[[#This Row],[Section]],1)="7","PDB",NOT(ISBLANK(Table5[[#This Row],[Section]])),"No")</f>
        <v>No</v>
      </c>
    </row>
    <row r="4102" spans="1:13" x14ac:dyDescent="0.25">
      <c r="A4102" s="126" t="s">
        <v>7640</v>
      </c>
      <c r="B4102" s="126" t="s">
        <v>12618</v>
      </c>
      <c r="C4102" s="126" t="s">
        <v>75</v>
      </c>
      <c r="D4102" s="127">
        <v>1.2589999999999999</v>
      </c>
      <c r="E4102" s="128">
        <v>327</v>
      </c>
      <c r="F4102" s="128">
        <v>327</v>
      </c>
      <c r="G4102" s="126" t="s">
        <v>13724</v>
      </c>
      <c r="H4102" s="126" t="s">
        <v>21063</v>
      </c>
      <c r="I4102" s="126" t="s">
        <v>21064</v>
      </c>
      <c r="J4102" s="126" t="s">
        <v>26233</v>
      </c>
      <c r="K4102" s="9">
        <f>_xlfn.IFNA(VLOOKUP(Table5[[#This Row],[Section]],SubSill_Tier,2,FALSE),0)</f>
        <v>0</v>
      </c>
      <c r="L4102" s="9" t="str">
        <f t="shared" si="73"/>
        <v>Wall</v>
      </c>
      <c r="M4102" s="205" t="str" cm="1">
        <f t="array" ref="M4102">_xlfn.IFS(NOT(ISERROR(VLOOKUP(Table5[[#This Row],[Section]],TB_notTB,1,FALSE))),"No",LEFT(Table5[[#This Row],[Section]],3)="ETB","PLS",LEFT(Table5[[#This Row],[Section]],1)="7","PDB",NOT(ISBLANK(Table5[[#This Row],[Section]])),"No")</f>
        <v>No</v>
      </c>
    </row>
    <row r="4103" spans="1:13" x14ac:dyDescent="0.25">
      <c r="A4103" s="126" t="s">
        <v>7641</v>
      </c>
      <c r="B4103" s="126" t="s">
        <v>7642</v>
      </c>
      <c r="C4103" s="126" t="s">
        <v>75</v>
      </c>
      <c r="D4103" s="127">
        <v>0.78200000000000003</v>
      </c>
      <c r="E4103" s="128">
        <v>312</v>
      </c>
      <c r="F4103" s="128">
        <v>105</v>
      </c>
      <c r="G4103" s="126" t="s">
        <v>13721</v>
      </c>
      <c r="H4103" s="126" t="s">
        <v>20121</v>
      </c>
      <c r="I4103" s="126" t="s">
        <v>20122</v>
      </c>
      <c r="J4103" s="126" t="s">
        <v>26234</v>
      </c>
      <c r="K4103" s="9">
        <f>_xlfn.IFNA(VLOOKUP(Table5[[#This Row],[Section]],SubSill_Tier,2,FALSE),0)</f>
        <v>0</v>
      </c>
      <c r="L4103" s="9" t="str">
        <f t="shared" si="73"/>
        <v>Wall</v>
      </c>
      <c r="M4103" s="205" t="str" cm="1">
        <f t="array" ref="M4103">_xlfn.IFS(NOT(ISERROR(VLOOKUP(Table5[[#This Row],[Section]],TB_notTB,1,FALSE))),"No",LEFT(Table5[[#This Row],[Section]],3)="ETB","PLS",LEFT(Table5[[#This Row],[Section]],1)="7","PDB",NOT(ISBLANK(Table5[[#This Row],[Section]])),"No")</f>
        <v>No</v>
      </c>
    </row>
    <row r="4104" spans="1:13" x14ac:dyDescent="0.25">
      <c r="A4104" s="126" t="s">
        <v>7643</v>
      </c>
      <c r="B4104" s="126" t="s">
        <v>12528</v>
      </c>
      <c r="C4104" s="126" t="s">
        <v>75</v>
      </c>
      <c r="D4104" s="127">
        <v>4.3339999999999996</v>
      </c>
      <c r="E4104" s="128">
        <v>567</v>
      </c>
      <c r="F4104" s="128">
        <v>567</v>
      </c>
      <c r="G4104" s="126" t="s">
        <v>13724</v>
      </c>
      <c r="H4104" s="126" t="s">
        <v>21063</v>
      </c>
      <c r="I4104" s="126" t="s">
        <v>21064</v>
      </c>
      <c r="J4104" s="126" t="s">
        <v>26237</v>
      </c>
      <c r="K4104" s="9">
        <f>_xlfn.IFNA(VLOOKUP(Table5[[#This Row],[Section]],SubSill_Tier,2,FALSE),0)</f>
        <v>0</v>
      </c>
      <c r="L4104" s="9" t="str">
        <f t="shared" si="73"/>
        <v>Wall</v>
      </c>
      <c r="M4104" s="205" t="str" cm="1">
        <f t="array" ref="M4104">_xlfn.IFS(NOT(ISERROR(VLOOKUP(Table5[[#This Row],[Section]],TB_notTB,1,FALSE))),"No",LEFT(Table5[[#This Row],[Section]],3)="ETB","PLS",LEFT(Table5[[#This Row],[Section]],1)="7","PDB",NOT(ISBLANK(Table5[[#This Row],[Section]])),"No")</f>
        <v>No</v>
      </c>
    </row>
    <row r="4105" spans="1:13" x14ac:dyDescent="0.25">
      <c r="A4105" s="126" t="s">
        <v>7644</v>
      </c>
      <c r="B4105" s="126" t="s">
        <v>12619</v>
      </c>
      <c r="C4105" s="126" t="s">
        <v>75</v>
      </c>
      <c r="D4105" s="127">
        <v>1.306</v>
      </c>
      <c r="E4105" s="128">
        <v>352</v>
      </c>
      <c r="F4105" s="128">
        <v>352</v>
      </c>
      <c r="G4105" s="126" t="s">
        <v>13757</v>
      </c>
      <c r="H4105" s="126" t="s">
        <v>21122</v>
      </c>
      <c r="I4105" s="126" t="s">
        <v>21123</v>
      </c>
      <c r="J4105" s="126" t="s">
        <v>26233</v>
      </c>
      <c r="K4105" s="9">
        <f>_xlfn.IFNA(VLOOKUP(Table5[[#This Row],[Section]],SubSill_Tier,2,FALSE),0)</f>
        <v>0</v>
      </c>
      <c r="L4105" s="9" t="str">
        <f t="shared" si="73"/>
        <v>Wall</v>
      </c>
      <c r="M4105" s="205" t="str" cm="1">
        <f t="array" ref="M4105">_xlfn.IFS(NOT(ISERROR(VLOOKUP(Table5[[#This Row],[Section]],TB_notTB,1,FALSE))),"No",LEFT(Table5[[#This Row],[Section]],3)="ETB","PLS",LEFT(Table5[[#This Row],[Section]],1)="7","PDB",NOT(ISBLANK(Table5[[#This Row],[Section]])),"No")</f>
        <v>No</v>
      </c>
    </row>
    <row r="4106" spans="1:13" x14ac:dyDescent="0.25">
      <c r="A4106" s="126" t="s">
        <v>7645</v>
      </c>
      <c r="B4106" s="126" t="s">
        <v>12879</v>
      </c>
      <c r="C4106" s="126" t="s">
        <v>75</v>
      </c>
      <c r="D4106" s="127">
        <v>0.83699999999999997</v>
      </c>
      <c r="E4106" s="128">
        <v>369</v>
      </c>
      <c r="F4106" s="128">
        <v>369</v>
      </c>
      <c r="G4106" s="126" t="s">
        <v>13716</v>
      </c>
      <c r="H4106" s="126" t="s">
        <v>21094</v>
      </c>
      <c r="I4106" s="126" t="s">
        <v>21095</v>
      </c>
      <c r="J4106" s="126" t="s">
        <v>26233</v>
      </c>
      <c r="K4106" s="9">
        <f>_xlfn.IFNA(VLOOKUP(Table5[[#This Row],[Section]],SubSill_Tier,2,FALSE),0)</f>
        <v>0</v>
      </c>
      <c r="L4106" s="9" t="str">
        <f t="shared" si="73"/>
        <v>Wall</v>
      </c>
      <c r="M4106" s="205" t="str" cm="1">
        <f t="array" ref="M4106">_xlfn.IFS(NOT(ISERROR(VLOOKUP(Table5[[#This Row],[Section]],TB_notTB,1,FALSE))),"No",LEFT(Table5[[#This Row],[Section]],3)="ETB","PLS",LEFT(Table5[[#This Row],[Section]],1)="7","PDB",NOT(ISBLANK(Table5[[#This Row],[Section]])),"No")</f>
        <v>No</v>
      </c>
    </row>
    <row r="4107" spans="1:13" x14ac:dyDescent="0.25">
      <c r="A4107" s="126" t="s">
        <v>7646</v>
      </c>
      <c r="B4107" s="126" t="s">
        <v>12620</v>
      </c>
      <c r="C4107" s="126" t="s">
        <v>75</v>
      </c>
      <c r="D4107" s="127">
        <v>1.367</v>
      </c>
      <c r="E4107" s="128">
        <v>171</v>
      </c>
      <c r="F4107" s="128">
        <v>171</v>
      </c>
      <c r="G4107" s="126" t="s">
        <v>13724</v>
      </c>
      <c r="H4107" s="126" t="s">
        <v>21063</v>
      </c>
      <c r="I4107" s="126" t="s">
        <v>21064</v>
      </c>
      <c r="J4107" s="126" t="s">
        <v>26233</v>
      </c>
      <c r="K4107" s="9">
        <f>_xlfn.IFNA(VLOOKUP(Table5[[#This Row],[Section]],SubSill_Tier,2,FALSE),0)</f>
        <v>0</v>
      </c>
      <c r="L4107" s="9" t="str">
        <f t="shared" si="73"/>
        <v>Wall</v>
      </c>
      <c r="M4107" s="205" t="str" cm="1">
        <f t="array" ref="M4107">_xlfn.IFS(NOT(ISERROR(VLOOKUP(Table5[[#This Row],[Section]],TB_notTB,1,FALSE))),"No",LEFT(Table5[[#This Row],[Section]],3)="ETB","PLS",LEFT(Table5[[#This Row],[Section]],1)="7","PDB",NOT(ISBLANK(Table5[[#This Row],[Section]])),"No")</f>
        <v>No</v>
      </c>
    </row>
    <row r="4108" spans="1:13" x14ac:dyDescent="0.25">
      <c r="A4108" s="126" t="s">
        <v>13606</v>
      </c>
      <c r="B4108" s="126" t="s">
        <v>13607</v>
      </c>
      <c r="C4108" s="126" t="s">
        <v>75</v>
      </c>
      <c r="D4108" s="127">
        <v>0.4</v>
      </c>
      <c r="E4108" s="128">
        <v>199</v>
      </c>
      <c r="F4108" s="128">
        <v>100</v>
      </c>
      <c r="G4108" s="126" t="s">
        <v>21170</v>
      </c>
      <c r="H4108" s="126" t="s">
        <v>21171</v>
      </c>
      <c r="I4108" s="126" t="s">
        <v>21172</v>
      </c>
      <c r="J4108" s="126" t="s">
        <v>26233</v>
      </c>
      <c r="K4108" s="9">
        <f>_xlfn.IFNA(VLOOKUP(Table5[[#This Row],[Section]],SubSill_Tier,2,FALSE),0)</f>
        <v>0</v>
      </c>
      <c r="L4108" s="9" t="str">
        <f t="shared" si="73"/>
        <v>Wall</v>
      </c>
      <c r="M4108" s="205" t="str" cm="1">
        <f t="array" ref="M4108">_xlfn.IFS(NOT(ISERROR(VLOOKUP(Table5[[#This Row],[Section]],TB_notTB,1,FALSE))),"No",LEFT(Table5[[#This Row],[Section]],3)="ETB","PLS",LEFT(Table5[[#This Row],[Section]],1)="7","PDB",NOT(ISBLANK(Table5[[#This Row],[Section]])),"No")</f>
        <v>No</v>
      </c>
    </row>
    <row r="4109" spans="1:13" x14ac:dyDescent="0.25">
      <c r="A4109" s="126" t="s">
        <v>13608</v>
      </c>
      <c r="B4109" s="126" t="s">
        <v>13609</v>
      </c>
      <c r="C4109" s="126" t="s">
        <v>75</v>
      </c>
      <c r="D4109" s="127">
        <v>0.34300000000000003</v>
      </c>
      <c r="E4109" s="128">
        <v>161</v>
      </c>
      <c r="F4109" s="128">
        <v>100</v>
      </c>
      <c r="G4109" s="126" t="s">
        <v>21170</v>
      </c>
      <c r="H4109" s="126" t="s">
        <v>21171</v>
      </c>
      <c r="I4109" s="126" t="s">
        <v>21172</v>
      </c>
      <c r="J4109" s="126" t="s">
        <v>26233</v>
      </c>
      <c r="K4109" s="9">
        <f>_xlfn.IFNA(VLOOKUP(Table5[[#This Row],[Section]],SubSill_Tier,2,FALSE),0)</f>
        <v>0</v>
      </c>
      <c r="L4109" s="9" t="str">
        <f t="shared" si="73"/>
        <v>Wall</v>
      </c>
      <c r="M4109" s="205" t="str" cm="1">
        <f t="array" ref="M4109">_xlfn.IFS(NOT(ISERROR(VLOOKUP(Table5[[#This Row],[Section]],TB_notTB,1,FALSE))),"No",LEFT(Table5[[#This Row],[Section]],3)="ETB","PLS",LEFT(Table5[[#This Row],[Section]],1)="7","PDB",NOT(ISBLANK(Table5[[#This Row],[Section]])),"No")</f>
        <v>No</v>
      </c>
    </row>
    <row r="4110" spans="1:13" x14ac:dyDescent="0.25">
      <c r="A4110" s="126" t="s">
        <v>7647</v>
      </c>
      <c r="B4110" s="126" t="s">
        <v>27956</v>
      </c>
      <c r="C4110" s="126" t="s">
        <v>75</v>
      </c>
      <c r="D4110" s="127">
        <v>6.4470000000000001</v>
      </c>
      <c r="E4110" s="128">
        <v>656</v>
      </c>
      <c r="F4110" s="128">
        <v>656</v>
      </c>
      <c r="G4110" s="126" t="s">
        <v>13720</v>
      </c>
      <c r="H4110" s="126" t="s">
        <v>20130</v>
      </c>
      <c r="I4110" s="126" t="s">
        <v>20131</v>
      </c>
      <c r="J4110" s="126" t="s">
        <v>26245</v>
      </c>
      <c r="K4110" s="9">
        <f>_xlfn.IFNA(VLOOKUP(Table5[[#This Row],[Section]],SubSill_Tier,2,FALSE),0)</f>
        <v>0</v>
      </c>
      <c r="L4110" s="9" t="str">
        <f t="shared" si="73"/>
        <v/>
      </c>
      <c r="M4110" s="205" t="str" cm="1">
        <f t="array" ref="M4110">_xlfn.IFS(NOT(ISERROR(VLOOKUP(Table5[[#This Row],[Section]],TB_notTB,1,FALSE))),"No",LEFT(Table5[[#This Row],[Section]],3)="ETB","PLS",LEFT(Table5[[#This Row],[Section]],1)="7","PDB",NOT(ISBLANK(Table5[[#This Row],[Section]])),"No")</f>
        <v>No</v>
      </c>
    </row>
    <row r="4111" spans="1:13" x14ac:dyDescent="0.25">
      <c r="A4111" s="126" t="s">
        <v>7648</v>
      </c>
      <c r="B4111" s="126" t="s">
        <v>12621</v>
      </c>
      <c r="C4111" s="126" t="s">
        <v>75</v>
      </c>
      <c r="D4111" s="127">
        <v>5.1870000000000003</v>
      </c>
      <c r="E4111" s="128">
        <v>688</v>
      </c>
      <c r="F4111" s="128">
        <v>688</v>
      </c>
      <c r="G4111" s="126" t="s">
        <v>13724</v>
      </c>
      <c r="H4111" s="126" t="s">
        <v>21063</v>
      </c>
      <c r="I4111" s="126" t="s">
        <v>21064</v>
      </c>
      <c r="J4111" s="126" t="s">
        <v>26245</v>
      </c>
      <c r="K4111" s="9">
        <f>_xlfn.IFNA(VLOOKUP(Table5[[#This Row],[Section]],SubSill_Tier,2,FALSE),0)</f>
        <v>0</v>
      </c>
      <c r="L4111" s="9" t="str">
        <f t="shared" si="73"/>
        <v/>
      </c>
      <c r="M4111" s="205" t="str" cm="1">
        <f t="array" ref="M4111">_xlfn.IFS(NOT(ISERROR(VLOOKUP(Table5[[#This Row],[Section]],TB_notTB,1,FALSE))),"No",LEFT(Table5[[#This Row],[Section]],3)="ETB","PLS",LEFT(Table5[[#This Row],[Section]],1)="7","PDB",NOT(ISBLANK(Table5[[#This Row],[Section]])),"No")</f>
        <v>No</v>
      </c>
    </row>
    <row r="4112" spans="1:13" x14ac:dyDescent="0.25">
      <c r="A4112" s="126" t="s">
        <v>7649</v>
      </c>
      <c r="B4112" s="126" t="s">
        <v>7650</v>
      </c>
      <c r="C4112" s="126" t="s">
        <v>75</v>
      </c>
      <c r="D4112" s="127">
        <v>4.7489999999999997</v>
      </c>
      <c r="E4112" s="128">
        <v>579</v>
      </c>
      <c r="F4112" s="128">
        <v>579</v>
      </c>
      <c r="G4112" s="126" t="s">
        <v>13724</v>
      </c>
      <c r="H4112" s="126" t="s">
        <v>20132</v>
      </c>
      <c r="I4112" s="126" t="s">
        <v>20133</v>
      </c>
      <c r="J4112" s="126" t="s">
        <v>26250</v>
      </c>
      <c r="K4112" s="9">
        <f>_xlfn.IFNA(VLOOKUP(Table5[[#This Row],[Section]],SubSill_Tier,2,FALSE),0)</f>
        <v>0</v>
      </c>
      <c r="L4112" s="9" t="str">
        <f t="shared" si="73"/>
        <v>Wall</v>
      </c>
      <c r="M4112" s="205" t="str" cm="1">
        <f t="array" ref="M4112">_xlfn.IFS(NOT(ISERROR(VLOOKUP(Table5[[#This Row],[Section]],TB_notTB,1,FALSE))),"No",LEFT(Table5[[#This Row],[Section]],3)="ETB","PLS",LEFT(Table5[[#This Row],[Section]],1)="7","PDB",NOT(ISBLANK(Table5[[#This Row],[Section]])),"No")</f>
        <v>No</v>
      </c>
    </row>
    <row r="4113" spans="1:13" x14ac:dyDescent="0.25">
      <c r="A4113" s="126" t="s">
        <v>1926</v>
      </c>
      <c r="B4113" s="126" t="s">
        <v>1927</v>
      </c>
      <c r="C4113" s="126" t="s">
        <v>75</v>
      </c>
      <c r="D4113" s="127">
        <v>0.91200000000000003</v>
      </c>
      <c r="E4113" s="128">
        <v>359</v>
      </c>
      <c r="F4113" s="128">
        <v>100</v>
      </c>
      <c r="G4113" s="126" t="s">
        <v>13729</v>
      </c>
      <c r="H4113" s="126" t="s">
        <v>20138</v>
      </c>
      <c r="I4113" s="126" t="s">
        <v>21067</v>
      </c>
      <c r="J4113" s="126" t="s">
        <v>26232</v>
      </c>
      <c r="K4113" s="9">
        <f>_xlfn.IFNA(VLOOKUP(Table5[[#This Row],[Section]],SubSill_Tier,2,FALSE),0)</f>
        <v>0</v>
      </c>
      <c r="L4113" s="9" t="str">
        <f t="shared" si="73"/>
        <v/>
      </c>
      <c r="M4113" s="205" t="str" cm="1">
        <f t="array" ref="M4113">_xlfn.IFS(NOT(ISERROR(VLOOKUP(Table5[[#This Row],[Section]],TB_notTB,1,FALSE))),"No",LEFT(Table5[[#This Row],[Section]],3)="ETB","PLS",LEFT(Table5[[#This Row],[Section]],1)="7","PDB",NOT(ISBLANK(Table5[[#This Row],[Section]])),"No")</f>
        <v>No</v>
      </c>
    </row>
    <row r="4114" spans="1:13" x14ac:dyDescent="0.25">
      <c r="A4114" s="126" t="s">
        <v>1928</v>
      </c>
      <c r="B4114" s="126" t="s">
        <v>1929</v>
      </c>
      <c r="C4114" s="126" t="s">
        <v>75</v>
      </c>
      <c r="D4114" s="127">
        <v>1.44</v>
      </c>
      <c r="E4114" s="128">
        <v>524</v>
      </c>
      <c r="F4114" s="128">
        <v>180</v>
      </c>
      <c r="G4114" s="126" t="s">
        <v>13729</v>
      </c>
      <c r="H4114" s="126" t="s">
        <v>20138</v>
      </c>
      <c r="I4114" s="126" t="s">
        <v>21067</v>
      </c>
      <c r="J4114" s="126" t="s">
        <v>26232</v>
      </c>
      <c r="K4114" s="9">
        <f>_xlfn.IFNA(VLOOKUP(Table5[[#This Row],[Section]],SubSill_Tier,2,FALSE),0)</f>
        <v>0</v>
      </c>
      <c r="L4114" s="9" t="str">
        <f t="shared" si="73"/>
        <v/>
      </c>
      <c r="M4114" s="205" t="str" cm="1">
        <f t="array" ref="M4114">_xlfn.IFS(NOT(ISERROR(VLOOKUP(Table5[[#This Row],[Section]],TB_notTB,1,FALSE))),"No",LEFT(Table5[[#This Row],[Section]],3)="ETB","PLS",LEFT(Table5[[#This Row],[Section]],1)="7","PDB",NOT(ISBLANK(Table5[[#This Row],[Section]])),"No")</f>
        <v>No</v>
      </c>
    </row>
    <row r="4115" spans="1:13" x14ac:dyDescent="0.25">
      <c r="A4115" s="126" t="s">
        <v>13610</v>
      </c>
      <c r="B4115" s="126" t="s">
        <v>13611</v>
      </c>
      <c r="C4115" s="126" t="s">
        <v>75</v>
      </c>
      <c r="D4115" s="127">
        <v>0.27100000000000002</v>
      </c>
      <c r="E4115" s="128">
        <v>143</v>
      </c>
      <c r="F4115" s="128">
        <v>100</v>
      </c>
      <c r="G4115" s="126" t="s">
        <v>21170</v>
      </c>
      <c r="H4115" s="126" t="s">
        <v>21171</v>
      </c>
      <c r="I4115" s="126" t="s">
        <v>21172</v>
      </c>
      <c r="J4115" s="126" t="s">
        <v>26233</v>
      </c>
      <c r="K4115" s="9">
        <f>_xlfn.IFNA(VLOOKUP(Table5[[#This Row],[Section]],SubSill_Tier,2,FALSE),0)</f>
        <v>0</v>
      </c>
      <c r="L4115" s="9" t="str">
        <f t="shared" si="73"/>
        <v>Wall</v>
      </c>
      <c r="M4115" s="205" t="str" cm="1">
        <f t="array" ref="M4115">_xlfn.IFS(NOT(ISERROR(VLOOKUP(Table5[[#This Row],[Section]],TB_notTB,1,FALSE))),"No",LEFT(Table5[[#This Row],[Section]],3)="ETB","PLS",LEFT(Table5[[#This Row],[Section]],1)="7","PDB",NOT(ISBLANK(Table5[[#This Row],[Section]])),"No")</f>
        <v>No</v>
      </c>
    </row>
    <row r="4116" spans="1:13" x14ac:dyDescent="0.25">
      <c r="A4116" s="126" t="s">
        <v>7651</v>
      </c>
      <c r="B4116" s="126" t="s">
        <v>7652</v>
      </c>
      <c r="C4116" s="126" t="s">
        <v>75</v>
      </c>
      <c r="D4116" s="127">
        <v>0.33700000000000002</v>
      </c>
      <c r="E4116" s="128">
        <v>181</v>
      </c>
      <c r="F4116" s="128">
        <v>181</v>
      </c>
      <c r="G4116" s="126" t="s">
        <v>13720</v>
      </c>
      <c r="H4116" s="126" t="s">
        <v>20130</v>
      </c>
      <c r="I4116" s="126" t="s">
        <v>20131</v>
      </c>
      <c r="J4116" s="126" t="s">
        <v>26236</v>
      </c>
      <c r="K4116" s="9">
        <f>_xlfn.IFNA(VLOOKUP(Table5[[#This Row],[Section]],SubSill_Tier,2,FALSE),0)</f>
        <v>0</v>
      </c>
      <c r="L4116" s="9" t="str">
        <f t="shared" si="73"/>
        <v/>
      </c>
      <c r="M4116" s="205" t="str" cm="1">
        <f t="array" ref="M4116">_xlfn.IFS(NOT(ISERROR(VLOOKUP(Table5[[#This Row],[Section]],TB_notTB,1,FALSE))),"No",LEFT(Table5[[#This Row],[Section]],3)="ETB","PLS",LEFT(Table5[[#This Row],[Section]],1)="7","PDB",NOT(ISBLANK(Table5[[#This Row],[Section]])),"No")</f>
        <v>No</v>
      </c>
    </row>
    <row r="4117" spans="1:13" x14ac:dyDescent="0.25">
      <c r="A4117" s="126" t="s">
        <v>7653</v>
      </c>
      <c r="B4117" s="126" t="s">
        <v>27957</v>
      </c>
      <c r="C4117" s="126" t="s">
        <v>75</v>
      </c>
      <c r="D4117" s="127">
        <v>3.9630000000000001</v>
      </c>
      <c r="E4117" s="128">
        <v>481</v>
      </c>
      <c r="F4117" s="128">
        <v>481</v>
      </c>
      <c r="G4117" s="126" t="s">
        <v>13722</v>
      </c>
      <c r="H4117" s="126" t="s">
        <v>20132</v>
      </c>
      <c r="I4117" s="126" t="s">
        <v>20133</v>
      </c>
      <c r="J4117" s="126" t="s">
        <v>26250</v>
      </c>
      <c r="K4117" s="9">
        <f>_xlfn.IFNA(VLOOKUP(Table5[[#This Row],[Section]],SubSill_Tier,2,FALSE),0)</f>
        <v>0</v>
      </c>
      <c r="L4117" s="9" t="str">
        <f t="shared" si="73"/>
        <v/>
      </c>
      <c r="M4117" s="205" t="str" cm="1">
        <f t="array" ref="M4117">_xlfn.IFS(NOT(ISERROR(VLOOKUP(Table5[[#This Row],[Section]],TB_notTB,1,FALSE))),"No",LEFT(Table5[[#This Row],[Section]],3)="ETB","PLS",LEFT(Table5[[#This Row],[Section]],1)="7","PDB",NOT(ISBLANK(Table5[[#This Row],[Section]])),"No")</f>
        <v>No</v>
      </c>
    </row>
    <row r="4118" spans="1:13" x14ac:dyDescent="0.25">
      <c r="A4118" s="126" t="s">
        <v>1930</v>
      </c>
      <c r="B4118" s="126" t="s">
        <v>1931</v>
      </c>
      <c r="C4118" s="126" t="s">
        <v>75</v>
      </c>
      <c r="D4118" s="127">
        <v>0.61399999999999999</v>
      </c>
      <c r="E4118" s="128">
        <v>285</v>
      </c>
      <c r="F4118" s="128">
        <v>285</v>
      </c>
      <c r="G4118" s="126" t="s">
        <v>13736</v>
      </c>
      <c r="H4118" s="126" t="s">
        <v>20148</v>
      </c>
      <c r="I4118" s="126" t="s">
        <v>21073</v>
      </c>
      <c r="J4118" s="126" t="s">
        <v>26232</v>
      </c>
      <c r="K4118" s="9">
        <f>_xlfn.IFNA(VLOOKUP(Table5[[#This Row],[Section]],SubSill_Tier,2,FALSE),0)</f>
        <v>0</v>
      </c>
      <c r="L4118" s="9" t="str">
        <f t="shared" si="73"/>
        <v/>
      </c>
      <c r="M4118" s="205" t="str" cm="1">
        <f t="array" ref="M4118">_xlfn.IFS(NOT(ISERROR(VLOOKUP(Table5[[#This Row],[Section]],TB_notTB,1,FALSE))),"No",LEFT(Table5[[#This Row],[Section]],3)="ETB","PLS",LEFT(Table5[[#This Row],[Section]],1)="7","PDB",NOT(ISBLANK(Table5[[#This Row],[Section]])),"No")</f>
        <v>No</v>
      </c>
    </row>
    <row r="4119" spans="1:13" x14ac:dyDescent="0.25">
      <c r="A4119" s="126" t="s">
        <v>1932</v>
      </c>
      <c r="B4119" s="126" t="s">
        <v>1933</v>
      </c>
      <c r="C4119" s="126" t="s">
        <v>75</v>
      </c>
      <c r="D4119" s="127">
        <v>0.27</v>
      </c>
      <c r="E4119" s="128">
        <v>132</v>
      </c>
      <c r="F4119" s="128">
        <v>132</v>
      </c>
      <c r="G4119" s="126" t="s">
        <v>13756</v>
      </c>
      <c r="H4119" s="126" t="s">
        <v>20179</v>
      </c>
      <c r="I4119" s="126" t="s">
        <v>20180</v>
      </c>
      <c r="J4119" s="126" t="s">
        <v>26232</v>
      </c>
      <c r="K4119" s="9">
        <f>_xlfn.IFNA(VLOOKUP(Table5[[#This Row],[Section]],SubSill_Tier,2,FALSE),0)</f>
        <v>0</v>
      </c>
      <c r="L4119" s="9" t="str">
        <f t="shared" si="73"/>
        <v/>
      </c>
      <c r="M4119" s="205" t="str" cm="1">
        <f t="array" ref="M4119">_xlfn.IFS(NOT(ISERROR(VLOOKUP(Table5[[#This Row],[Section]],TB_notTB,1,FALSE))),"No",LEFT(Table5[[#This Row],[Section]],3)="ETB","PLS",LEFT(Table5[[#This Row],[Section]],1)="7","PDB",NOT(ISBLANK(Table5[[#This Row],[Section]])),"No")</f>
        <v>No</v>
      </c>
    </row>
    <row r="4120" spans="1:13" x14ac:dyDescent="0.25">
      <c r="A4120" s="126" t="s">
        <v>7654</v>
      </c>
      <c r="B4120" s="126" t="s">
        <v>7246</v>
      </c>
      <c r="C4120" s="126" t="s">
        <v>75</v>
      </c>
      <c r="D4120" s="127">
        <v>1.4159999999999999</v>
      </c>
      <c r="E4120" s="128">
        <v>567</v>
      </c>
      <c r="F4120" s="128">
        <v>185</v>
      </c>
      <c r="G4120" s="126" t="s">
        <v>13724</v>
      </c>
      <c r="H4120" s="126" t="s">
        <v>21063</v>
      </c>
      <c r="I4120" s="126" t="s">
        <v>21064</v>
      </c>
      <c r="J4120" s="126" t="s">
        <v>26233</v>
      </c>
      <c r="K4120" s="9">
        <f>_xlfn.IFNA(VLOOKUP(Table5[[#This Row],[Section]],SubSill_Tier,2,FALSE),0)</f>
        <v>0</v>
      </c>
      <c r="L4120" s="9" t="str">
        <f t="shared" si="73"/>
        <v>Wall</v>
      </c>
      <c r="M4120" s="205" t="str" cm="1">
        <f t="array" ref="M4120">_xlfn.IFS(NOT(ISERROR(VLOOKUP(Table5[[#This Row],[Section]],TB_notTB,1,FALSE))),"No",LEFT(Table5[[#This Row],[Section]],3)="ETB","PLS",LEFT(Table5[[#This Row],[Section]],1)="7","PDB",NOT(ISBLANK(Table5[[#This Row],[Section]])),"No")</f>
        <v>No</v>
      </c>
    </row>
    <row r="4121" spans="1:13" x14ac:dyDescent="0.25">
      <c r="A4121" s="126" t="s">
        <v>7655</v>
      </c>
      <c r="B4121" s="126" t="s">
        <v>27958</v>
      </c>
      <c r="C4121" s="126" t="s">
        <v>75</v>
      </c>
      <c r="D4121" s="127">
        <v>0.43099999999999999</v>
      </c>
      <c r="E4121" s="128">
        <v>203</v>
      </c>
      <c r="F4121" s="128">
        <v>203</v>
      </c>
      <c r="G4121" s="126" t="s">
        <v>13715</v>
      </c>
      <c r="H4121" s="126" t="s">
        <v>20123</v>
      </c>
      <c r="I4121" s="126" t="s">
        <v>21058</v>
      </c>
      <c r="J4121" s="126" t="s">
        <v>26236</v>
      </c>
      <c r="K4121" s="9">
        <f>_xlfn.IFNA(VLOOKUP(Table5[[#This Row],[Section]],SubSill_Tier,2,FALSE),0)</f>
        <v>0</v>
      </c>
      <c r="L4121" s="9" t="str">
        <f t="shared" si="73"/>
        <v/>
      </c>
      <c r="M4121" s="205" t="str" cm="1">
        <f t="array" ref="M4121">_xlfn.IFS(NOT(ISERROR(VLOOKUP(Table5[[#This Row],[Section]],TB_notTB,1,FALSE))),"No",LEFT(Table5[[#This Row],[Section]],3)="ETB","PLS",LEFT(Table5[[#This Row],[Section]],1)="7","PDB",NOT(ISBLANK(Table5[[#This Row],[Section]])),"No")</f>
        <v>No</v>
      </c>
    </row>
    <row r="4122" spans="1:13" x14ac:dyDescent="0.25">
      <c r="A4122" s="126" t="s">
        <v>7656</v>
      </c>
      <c r="B4122" s="126" t="s">
        <v>7657</v>
      </c>
      <c r="C4122" s="126" t="s">
        <v>98</v>
      </c>
      <c r="D4122" s="127">
        <v>3.7549999999999999</v>
      </c>
      <c r="E4122" s="128">
        <v>498</v>
      </c>
      <c r="F4122" s="128">
        <v>498</v>
      </c>
      <c r="G4122" s="126" t="s">
        <v>13731</v>
      </c>
      <c r="H4122" s="126" t="s">
        <v>20132</v>
      </c>
      <c r="I4122" s="126" t="s">
        <v>20133</v>
      </c>
      <c r="J4122" s="126" t="s">
        <v>26250</v>
      </c>
      <c r="K4122" s="9">
        <f>_xlfn.IFNA(VLOOKUP(Table5[[#This Row],[Section]],SubSill_Tier,2,FALSE),0)</f>
        <v>0</v>
      </c>
      <c r="L4122" s="9" t="str">
        <f t="shared" si="73"/>
        <v>Wall</v>
      </c>
      <c r="M4122" s="205" t="str" cm="1">
        <f t="array" ref="M4122">_xlfn.IFS(NOT(ISERROR(VLOOKUP(Table5[[#This Row],[Section]],TB_notTB,1,FALSE))),"No",LEFT(Table5[[#This Row],[Section]],3)="ETB","PLS",LEFT(Table5[[#This Row],[Section]],1)="7","PDB",NOT(ISBLANK(Table5[[#This Row],[Section]])),"No")</f>
        <v>No</v>
      </c>
    </row>
    <row r="4123" spans="1:13" x14ac:dyDescent="0.25">
      <c r="A4123" s="126" t="s">
        <v>7658</v>
      </c>
      <c r="B4123" s="126" t="s">
        <v>7659</v>
      </c>
      <c r="C4123" s="126" t="s">
        <v>98</v>
      </c>
      <c r="D4123" s="127">
        <v>2.9449999999999998</v>
      </c>
      <c r="E4123" s="128">
        <v>398</v>
      </c>
      <c r="F4123" s="128">
        <v>100</v>
      </c>
      <c r="G4123" s="126" t="s">
        <v>13731</v>
      </c>
      <c r="H4123" s="126" t="s">
        <v>20121</v>
      </c>
      <c r="I4123" s="126" t="s">
        <v>20122</v>
      </c>
      <c r="J4123" s="126" t="s">
        <v>26234</v>
      </c>
      <c r="K4123" s="9">
        <f>_xlfn.IFNA(VLOOKUP(Table5[[#This Row],[Section]],SubSill_Tier,2,FALSE),0)</f>
        <v>0</v>
      </c>
      <c r="L4123" s="9" t="str">
        <f t="shared" si="73"/>
        <v>Wall</v>
      </c>
      <c r="M4123" s="205" t="str" cm="1">
        <f t="array" ref="M4123">_xlfn.IFS(NOT(ISERROR(VLOOKUP(Table5[[#This Row],[Section]],TB_notTB,1,FALSE))),"No",LEFT(Table5[[#This Row],[Section]],3)="ETB","PLS",LEFT(Table5[[#This Row],[Section]],1)="7","PDB",NOT(ISBLANK(Table5[[#This Row],[Section]])),"No")</f>
        <v>No</v>
      </c>
    </row>
    <row r="4124" spans="1:13" x14ac:dyDescent="0.25">
      <c r="A4124" s="126" t="s">
        <v>1934</v>
      </c>
      <c r="B4124" s="126" t="s">
        <v>1935</v>
      </c>
      <c r="C4124" s="126" t="s">
        <v>75</v>
      </c>
      <c r="D4124" s="127">
        <v>1.512</v>
      </c>
      <c r="E4124" s="128">
        <v>525</v>
      </c>
      <c r="F4124" s="128">
        <v>180</v>
      </c>
      <c r="G4124" s="126" t="s">
        <v>13756</v>
      </c>
      <c r="H4124" s="126" t="s">
        <v>20179</v>
      </c>
      <c r="I4124" s="126" t="s">
        <v>20180</v>
      </c>
      <c r="J4124" s="126" t="s">
        <v>26232</v>
      </c>
      <c r="K4124" s="9">
        <f>_xlfn.IFNA(VLOOKUP(Table5[[#This Row],[Section]],SubSill_Tier,2,FALSE),0)</f>
        <v>0</v>
      </c>
      <c r="L4124" s="9" t="str">
        <f t="shared" si="73"/>
        <v/>
      </c>
      <c r="M4124" s="205" t="str" cm="1">
        <f t="array" ref="M4124">_xlfn.IFS(NOT(ISERROR(VLOOKUP(Table5[[#This Row],[Section]],TB_notTB,1,FALSE))),"No",LEFT(Table5[[#This Row],[Section]],3)="ETB","PLS",LEFT(Table5[[#This Row],[Section]],1)="7","PDB",NOT(ISBLANK(Table5[[#This Row],[Section]])),"No")</f>
        <v>No</v>
      </c>
    </row>
    <row r="4125" spans="1:13" x14ac:dyDescent="0.25">
      <c r="A4125" s="126" t="s">
        <v>1936</v>
      </c>
      <c r="B4125" s="126" t="s">
        <v>1937</v>
      </c>
      <c r="C4125" s="126" t="s">
        <v>75</v>
      </c>
      <c r="D4125" s="127">
        <v>1.3080000000000001</v>
      </c>
      <c r="E4125" s="128">
        <v>453</v>
      </c>
      <c r="F4125" s="128">
        <v>100</v>
      </c>
      <c r="G4125" s="126" t="s">
        <v>13756</v>
      </c>
      <c r="H4125" s="126" t="s">
        <v>20179</v>
      </c>
      <c r="I4125" s="126" t="s">
        <v>20180</v>
      </c>
      <c r="J4125" s="126" t="s">
        <v>26232</v>
      </c>
      <c r="K4125" s="9">
        <f>_xlfn.IFNA(VLOOKUP(Table5[[#This Row],[Section]],SubSill_Tier,2,FALSE),0)</f>
        <v>0</v>
      </c>
      <c r="L4125" s="9" t="str">
        <f t="shared" si="73"/>
        <v/>
      </c>
      <c r="M4125" s="205" t="str" cm="1">
        <f t="array" ref="M4125">_xlfn.IFS(NOT(ISERROR(VLOOKUP(Table5[[#This Row],[Section]],TB_notTB,1,FALSE))),"No",LEFT(Table5[[#This Row],[Section]],3)="ETB","PLS",LEFT(Table5[[#This Row],[Section]],1)="7","PDB",NOT(ISBLANK(Table5[[#This Row],[Section]])),"No")</f>
        <v>No</v>
      </c>
    </row>
    <row r="4126" spans="1:13" x14ac:dyDescent="0.25">
      <c r="A4126" s="126" t="s">
        <v>1938</v>
      </c>
      <c r="B4126" s="126" t="s">
        <v>1939</v>
      </c>
      <c r="C4126" s="126" t="s">
        <v>75</v>
      </c>
      <c r="D4126" s="127">
        <v>0.78800000000000003</v>
      </c>
      <c r="E4126" s="128">
        <v>312</v>
      </c>
      <c r="F4126" s="128">
        <v>312</v>
      </c>
      <c r="G4126" s="126" t="s">
        <v>13756</v>
      </c>
      <c r="H4126" s="126" t="s">
        <v>20179</v>
      </c>
      <c r="I4126" s="126" t="s">
        <v>20180</v>
      </c>
      <c r="J4126" s="126" t="s">
        <v>26232</v>
      </c>
      <c r="K4126" s="9">
        <f>_xlfn.IFNA(VLOOKUP(Table5[[#This Row],[Section]],SubSill_Tier,2,FALSE),0)</f>
        <v>0</v>
      </c>
      <c r="L4126" s="9" t="str">
        <f t="shared" si="73"/>
        <v/>
      </c>
      <c r="M4126" s="205" t="str" cm="1">
        <f t="array" ref="M4126">_xlfn.IFS(NOT(ISERROR(VLOOKUP(Table5[[#This Row],[Section]],TB_notTB,1,FALSE))),"No",LEFT(Table5[[#This Row],[Section]],3)="ETB","PLS",LEFT(Table5[[#This Row],[Section]],1)="7","PDB",NOT(ISBLANK(Table5[[#This Row],[Section]])),"No")</f>
        <v>No</v>
      </c>
    </row>
    <row r="4127" spans="1:13" x14ac:dyDescent="0.25">
      <c r="A4127" s="126" t="s">
        <v>7660</v>
      </c>
      <c r="B4127" s="126" t="s">
        <v>12622</v>
      </c>
      <c r="C4127" s="126" t="s">
        <v>75</v>
      </c>
      <c r="D4127" s="127">
        <v>0.44</v>
      </c>
      <c r="E4127" s="128">
        <v>220</v>
      </c>
      <c r="F4127" s="128">
        <v>220</v>
      </c>
      <c r="G4127" s="126" t="s">
        <v>13721</v>
      </c>
      <c r="H4127" s="126" t="s">
        <v>21068</v>
      </c>
      <c r="I4127" s="126" t="s">
        <v>21069</v>
      </c>
      <c r="J4127" s="126" t="s">
        <v>26233</v>
      </c>
      <c r="K4127" s="9">
        <f>_xlfn.IFNA(VLOOKUP(Table5[[#This Row],[Section]],SubSill_Tier,2,FALSE),0)</f>
        <v>0</v>
      </c>
      <c r="L4127" s="9" t="str">
        <f t="shared" si="73"/>
        <v>Wall</v>
      </c>
      <c r="M4127" s="205" t="str" cm="1">
        <f t="array" ref="M4127">_xlfn.IFS(NOT(ISERROR(VLOOKUP(Table5[[#This Row],[Section]],TB_notTB,1,FALSE))),"No",LEFT(Table5[[#This Row],[Section]],3)="ETB","PLS",LEFT(Table5[[#This Row],[Section]],1)="7","PDB",NOT(ISBLANK(Table5[[#This Row],[Section]])),"No")</f>
        <v>No</v>
      </c>
    </row>
    <row r="4128" spans="1:13" x14ac:dyDescent="0.25">
      <c r="A4128" s="126" t="s">
        <v>7661</v>
      </c>
      <c r="B4128" s="126" t="s">
        <v>27959</v>
      </c>
      <c r="C4128" s="126" t="s">
        <v>75</v>
      </c>
      <c r="D4128" s="127">
        <v>3.3479999999999999</v>
      </c>
      <c r="E4128" s="128">
        <v>413</v>
      </c>
      <c r="F4128" s="128">
        <v>413</v>
      </c>
      <c r="G4128" s="126" t="s">
        <v>13722</v>
      </c>
      <c r="H4128" s="126" t="s">
        <v>21061</v>
      </c>
      <c r="I4128" s="126" t="s">
        <v>21062</v>
      </c>
      <c r="J4128" s="126" t="s">
        <v>26237</v>
      </c>
      <c r="K4128" s="9">
        <f>_xlfn.IFNA(VLOOKUP(Table5[[#This Row],[Section]],SubSill_Tier,2,FALSE),0)</f>
        <v>0</v>
      </c>
      <c r="L4128" s="9" t="str">
        <f t="shared" si="73"/>
        <v/>
      </c>
      <c r="M4128" s="205" t="str" cm="1">
        <f t="array" ref="M4128">_xlfn.IFS(NOT(ISERROR(VLOOKUP(Table5[[#This Row],[Section]],TB_notTB,1,FALSE))),"No",LEFT(Table5[[#This Row],[Section]],3)="ETB","PLS",LEFT(Table5[[#This Row],[Section]],1)="7","PDB",NOT(ISBLANK(Table5[[#This Row],[Section]])),"No")</f>
        <v>No</v>
      </c>
    </row>
    <row r="4129" spans="1:13" x14ac:dyDescent="0.25">
      <c r="A4129" s="126" t="s">
        <v>7662</v>
      </c>
      <c r="B4129" s="126" t="s">
        <v>29124</v>
      </c>
      <c r="C4129" s="126" t="s">
        <v>98</v>
      </c>
      <c r="D4129" s="127">
        <v>2.6269999999999998</v>
      </c>
      <c r="E4129" s="128">
        <v>297</v>
      </c>
      <c r="F4129" s="128">
        <v>297</v>
      </c>
      <c r="G4129" s="126" t="s">
        <v>13731</v>
      </c>
      <c r="H4129" s="126" t="s">
        <v>20121</v>
      </c>
      <c r="I4129" s="126" t="s">
        <v>20122</v>
      </c>
      <c r="J4129" s="126" t="s">
        <v>26234</v>
      </c>
      <c r="K4129" s="9">
        <f>_xlfn.IFNA(VLOOKUP(Table5[[#This Row],[Section]],SubSill_Tier,2,FALSE),0)</f>
        <v>0</v>
      </c>
      <c r="L4129" s="9" t="str">
        <f t="shared" si="73"/>
        <v/>
      </c>
      <c r="M4129" s="205" t="str" cm="1">
        <f t="array" ref="M4129">_xlfn.IFS(NOT(ISERROR(VLOOKUP(Table5[[#This Row],[Section]],TB_notTB,1,FALSE))),"No",LEFT(Table5[[#This Row],[Section]],3)="ETB","PLS",LEFT(Table5[[#This Row],[Section]],1)="7","PDB",NOT(ISBLANK(Table5[[#This Row],[Section]])),"No")</f>
        <v>No</v>
      </c>
    </row>
    <row r="4130" spans="1:13" x14ac:dyDescent="0.25">
      <c r="A4130" s="126" t="s">
        <v>7663</v>
      </c>
      <c r="B4130" s="126" t="s">
        <v>27960</v>
      </c>
      <c r="C4130" s="126" t="s">
        <v>75</v>
      </c>
      <c r="D4130" s="127">
        <v>1.421</v>
      </c>
      <c r="E4130" s="128">
        <v>241</v>
      </c>
      <c r="F4130" s="128">
        <v>241</v>
      </c>
      <c r="G4130" s="126" t="s">
        <v>13720</v>
      </c>
      <c r="H4130" s="126" t="s">
        <v>20130</v>
      </c>
      <c r="I4130" s="126" t="s">
        <v>20131</v>
      </c>
      <c r="J4130" s="126" t="s">
        <v>26235</v>
      </c>
      <c r="K4130" s="9">
        <f>_xlfn.IFNA(VLOOKUP(Table5[[#This Row],[Section]],SubSill_Tier,2,FALSE),0)</f>
        <v>0</v>
      </c>
      <c r="L4130" s="9" t="str">
        <f t="shared" si="73"/>
        <v/>
      </c>
      <c r="M4130" s="205" t="str" cm="1">
        <f t="array" ref="M4130">_xlfn.IFS(NOT(ISERROR(VLOOKUP(Table5[[#This Row],[Section]],TB_notTB,1,FALSE))),"No",LEFT(Table5[[#This Row],[Section]],3)="ETB","PLS",LEFT(Table5[[#This Row],[Section]],1)="7","PDB",NOT(ISBLANK(Table5[[#This Row],[Section]])),"No")</f>
        <v>No</v>
      </c>
    </row>
    <row r="4131" spans="1:13" x14ac:dyDescent="0.25">
      <c r="A4131" s="126" t="s">
        <v>7664</v>
      </c>
      <c r="B4131" s="126" t="s">
        <v>7665</v>
      </c>
      <c r="C4131" s="126" t="s">
        <v>75</v>
      </c>
      <c r="D4131" s="127">
        <v>0.75</v>
      </c>
      <c r="E4131" s="128">
        <v>316</v>
      </c>
      <c r="F4131" s="128">
        <v>143</v>
      </c>
      <c r="G4131" s="126" t="s">
        <v>21170</v>
      </c>
      <c r="H4131" s="126" t="s">
        <v>21171</v>
      </c>
      <c r="I4131" s="126" t="s">
        <v>21172</v>
      </c>
      <c r="J4131" s="126" t="s">
        <v>26233</v>
      </c>
      <c r="K4131" s="9">
        <f>_xlfn.IFNA(VLOOKUP(Table5[[#This Row],[Section]],SubSill_Tier,2,FALSE),0)</f>
        <v>0</v>
      </c>
      <c r="L4131" s="9" t="str">
        <f t="shared" si="73"/>
        <v>Wall</v>
      </c>
      <c r="M4131" s="205" t="str" cm="1">
        <f t="array" ref="M4131">_xlfn.IFS(NOT(ISERROR(VLOOKUP(Table5[[#This Row],[Section]],TB_notTB,1,FALSE))),"No",LEFT(Table5[[#This Row],[Section]],3)="ETB","PLS",LEFT(Table5[[#This Row],[Section]],1)="7","PDB",NOT(ISBLANK(Table5[[#This Row],[Section]])),"No")</f>
        <v>No</v>
      </c>
    </row>
    <row r="4132" spans="1:13" x14ac:dyDescent="0.25">
      <c r="A4132" s="126" t="s">
        <v>7666</v>
      </c>
      <c r="B4132" s="126" t="s">
        <v>7667</v>
      </c>
      <c r="C4132" s="126" t="s">
        <v>75</v>
      </c>
      <c r="D4132" s="127">
        <v>0.217</v>
      </c>
      <c r="E4132" s="128">
        <v>103</v>
      </c>
      <c r="F4132" s="128">
        <v>103</v>
      </c>
      <c r="G4132" s="126" t="s">
        <v>13719</v>
      </c>
      <c r="H4132" s="126" t="s">
        <v>20128</v>
      </c>
      <c r="I4132" s="126" t="s">
        <v>20129</v>
      </c>
      <c r="J4132" s="126" t="s">
        <v>26236</v>
      </c>
      <c r="K4132" s="9">
        <f>_xlfn.IFNA(VLOOKUP(Table5[[#This Row],[Section]],SubSill_Tier,2,FALSE),0)</f>
        <v>0</v>
      </c>
      <c r="L4132" s="9" t="str">
        <f t="shared" si="73"/>
        <v/>
      </c>
      <c r="M4132" s="205" t="str" cm="1">
        <f t="array" ref="M4132">_xlfn.IFS(NOT(ISERROR(VLOOKUP(Table5[[#This Row],[Section]],TB_notTB,1,FALSE))),"No",LEFT(Table5[[#This Row],[Section]],3)="ETB","PLS",LEFT(Table5[[#This Row],[Section]],1)="7","PDB",NOT(ISBLANK(Table5[[#This Row],[Section]])),"No")</f>
        <v>No</v>
      </c>
    </row>
    <row r="4133" spans="1:13" x14ac:dyDescent="0.25">
      <c r="A4133" s="126" t="s">
        <v>7668</v>
      </c>
      <c r="B4133" s="126" t="s">
        <v>6316</v>
      </c>
      <c r="C4133" s="126" t="s">
        <v>75</v>
      </c>
      <c r="D4133" s="127">
        <v>0.29399999999999998</v>
      </c>
      <c r="E4133" s="128">
        <v>140</v>
      </c>
      <c r="F4133" s="128">
        <v>140</v>
      </c>
      <c r="G4133" s="126" t="s">
        <v>13719</v>
      </c>
      <c r="H4133" s="126" t="s">
        <v>20128</v>
      </c>
      <c r="I4133" s="126" t="s">
        <v>20129</v>
      </c>
      <c r="J4133" s="126" t="s">
        <v>26236</v>
      </c>
      <c r="K4133" s="9">
        <f>_xlfn.IFNA(VLOOKUP(Table5[[#This Row],[Section]],SubSill_Tier,2,FALSE),0)</f>
        <v>0</v>
      </c>
      <c r="L4133" s="9" t="str">
        <f t="shared" si="73"/>
        <v/>
      </c>
      <c r="M4133" s="205" t="str" cm="1">
        <f t="array" ref="M4133">_xlfn.IFS(NOT(ISERROR(VLOOKUP(Table5[[#This Row],[Section]],TB_notTB,1,FALSE))),"No",LEFT(Table5[[#This Row],[Section]],3)="ETB","PLS",LEFT(Table5[[#This Row],[Section]],1)="7","PDB",NOT(ISBLANK(Table5[[#This Row],[Section]])),"No")</f>
        <v>No</v>
      </c>
    </row>
    <row r="4134" spans="1:13" x14ac:dyDescent="0.25">
      <c r="A4134" s="126" t="s">
        <v>7669</v>
      </c>
      <c r="B4134" s="126" t="s">
        <v>27961</v>
      </c>
      <c r="C4134" s="126" t="s">
        <v>75</v>
      </c>
      <c r="D4134" s="127">
        <v>4.4059999999999997</v>
      </c>
      <c r="E4134" s="128">
        <v>556</v>
      </c>
      <c r="F4134" s="128">
        <v>556</v>
      </c>
      <c r="G4134" s="126" t="s">
        <v>13720</v>
      </c>
      <c r="H4134" s="126" t="s">
        <v>20130</v>
      </c>
      <c r="I4134" s="126" t="s">
        <v>20131</v>
      </c>
      <c r="J4134" s="126" t="s">
        <v>26240</v>
      </c>
      <c r="K4134" s="9">
        <f>_xlfn.IFNA(VLOOKUP(Table5[[#This Row],[Section]],SubSill_Tier,2,FALSE),0)</f>
        <v>0</v>
      </c>
      <c r="L4134" s="9" t="str">
        <f t="shared" si="73"/>
        <v/>
      </c>
      <c r="M4134" s="205" t="str" cm="1">
        <f t="array" ref="M4134">_xlfn.IFS(NOT(ISERROR(VLOOKUP(Table5[[#This Row],[Section]],TB_notTB,1,FALSE))),"No",LEFT(Table5[[#This Row],[Section]],3)="ETB","PLS",LEFT(Table5[[#This Row],[Section]],1)="7","PDB",NOT(ISBLANK(Table5[[#This Row],[Section]])),"No")</f>
        <v>No</v>
      </c>
    </row>
    <row r="4135" spans="1:13" x14ac:dyDescent="0.25">
      <c r="A4135" s="126" t="s">
        <v>7670</v>
      </c>
      <c r="B4135" s="126" t="s">
        <v>7671</v>
      </c>
      <c r="C4135" s="126" t="s">
        <v>75</v>
      </c>
      <c r="D4135" s="127">
        <v>0.20100000000000001</v>
      </c>
      <c r="E4135" s="128">
        <v>129</v>
      </c>
      <c r="F4135" s="128">
        <v>100</v>
      </c>
      <c r="G4135" s="126" t="s">
        <v>13713</v>
      </c>
      <c r="H4135" s="126" t="s">
        <v>20121</v>
      </c>
      <c r="I4135" s="126" t="s">
        <v>20122</v>
      </c>
      <c r="J4135" s="126" t="s">
        <v>26234</v>
      </c>
      <c r="K4135" s="9">
        <f>_xlfn.IFNA(VLOOKUP(Table5[[#This Row],[Section]],SubSill_Tier,2,FALSE),0)</f>
        <v>0</v>
      </c>
      <c r="L4135" s="9" t="str">
        <f t="shared" si="73"/>
        <v>Wall</v>
      </c>
      <c r="M4135" s="205" t="str" cm="1">
        <f t="array" ref="M4135">_xlfn.IFS(NOT(ISERROR(VLOOKUP(Table5[[#This Row],[Section]],TB_notTB,1,FALSE))),"No",LEFT(Table5[[#This Row],[Section]],3)="ETB","PLS",LEFT(Table5[[#This Row],[Section]],1)="7","PDB",NOT(ISBLANK(Table5[[#This Row],[Section]])),"No")</f>
        <v>No</v>
      </c>
    </row>
    <row r="4136" spans="1:13" x14ac:dyDescent="0.25">
      <c r="A4136" s="126" t="s">
        <v>7672</v>
      </c>
      <c r="B4136" s="126" t="s">
        <v>12880</v>
      </c>
      <c r="C4136" s="126" t="s">
        <v>75</v>
      </c>
      <c r="D4136" s="127">
        <v>0.27800000000000002</v>
      </c>
      <c r="E4136" s="128">
        <v>100</v>
      </c>
      <c r="F4136" s="128">
        <v>100</v>
      </c>
      <c r="G4136" s="126" t="s">
        <v>13713</v>
      </c>
      <c r="H4136" s="126" t="s">
        <v>21056</v>
      </c>
      <c r="I4136" s="126" t="s">
        <v>21057</v>
      </c>
      <c r="J4136" s="126" t="s">
        <v>26233</v>
      </c>
      <c r="K4136" s="9">
        <f>_xlfn.IFNA(VLOOKUP(Table5[[#This Row],[Section]],SubSill_Tier,2,FALSE),0)</f>
        <v>0</v>
      </c>
      <c r="L4136" s="9" t="str">
        <f t="shared" si="73"/>
        <v>Wall</v>
      </c>
      <c r="M4136" s="205" t="str" cm="1">
        <f t="array" ref="M4136">_xlfn.IFS(NOT(ISERROR(VLOOKUP(Table5[[#This Row],[Section]],TB_notTB,1,FALSE))),"No",LEFT(Table5[[#This Row],[Section]],3)="ETB","PLS",LEFT(Table5[[#This Row],[Section]],1)="7","PDB",NOT(ISBLANK(Table5[[#This Row],[Section]])),"No")</f>
        <v>No</v>
      </c>
    </row>
    <row r="4137" spans="1:13" x14ac:dyDescent="0.25">
      <c r="A4137" s="126" t="s">
        <v>1940</v>
      </c>
      <c r="B4137" s="126" t="s">
        <v>1941</v>
      </c>
      <c r="C4137" s="126" t="s">
        <v>75</v>
      </c>
      <c r="D4137" s="127">
        <v>0.503</v>
      </c>
      <c r="E4137" s="128">
        <v>207</v>
      </c>
      <c r="F4137" s="128">
        <v>100</v>
      </c>
      <c r="G4137" s="126" t="s">
        <v>13756</v>
      </c>
      <c r="H4137" s="126" t="s">
        <v>20179</v>
      </c>
      <c r="I4137" s="126" t="s">
        <v>20180</v>
      </c>
      <c r="J4137" s="126" t="s">
        <v>26232</v>
      </c>
      <c r="K4137" s="9">
        <f>_xlfn.IFNA(VLOOKUP(Table5[[#This Row],[Section]],SubSill_Tier,2,FALSE),0)</f>
        <v>0</v>
      </c>
      <c r="L4137" s="9" t="str">
        <f t="shared" si="73"/>
        <v/>
      </c>
      <c r="M4137" s="205" t="str" cm="1">
        <f t="array" ref="M4137">_xlfn.IFS(NOT(ISERROR(VLOOKUP(Table5[[#This Row],[Section]],TB_notTB,1,FALSE))),"No",LEFT(Table5[[#This Row],[Section]],3)="ETB","PLS",LEFT(Table5[[#This Row],[Section]],1)="7","PDB",NOT(ISBLANK(Table5[[#This Row],[Section]])),"No")</f>
        <v>No</v>
      </c>
    </row>
    <row r="4138" spans="1:13" x14ac:dyDescent="0.25">
      <c r="A4138" s="126" t="s">
        <v>1942</v>
      </c>
      <c r="B4138" s="126" t="s">
        <v>1943</v>
      </c>
      <c r="C4138" s="126" t="s">
        <v>75</v>
      </c>
      <c r="D4138" s="127">
        <v>1.3740000000000001</v>
      </c>
      <c r="E4138" s="128">
        <v>477</v>
      </c>
      <c r="F4138" s="128">
        <v>123</v>
      </c>
      <c r="G4138" s="126" t="s">
        <v>13756</v>
      </c>
      <c r="H4138" s="126" t="s">
        <v>20179</v>
      </c>
      <c r="I4138" s="126" t="s">
        <v>20180</v>
      </c>
      <c r="J4138" s="126" t="s">
        <v>26232</v>
      </c>
      <c r="K4138" s="9">
        <f>_xlfn.IFNA(VLOOKUP(Table5[[#This Row],[Section]],SubSill_Tier,2,FALSE),0)</f>
        <v>0</v>
      </c>
      <c r="L4138" s="9" t="str">
        <f t="shared" si="73"/>
        <v/>
      </c>
      <c r="M4138" s="205" t="str" cm="1">
        <f t="array" ref="M4138">_xlfn.IFS(NOT(ISERROR(VLOOKUP(Table5[[#This Row],[Section]],TB_notTB,1,FALSE))),"No",LEFT(Table5[[#This Row],[Section]],3)="ETB","PLS",LEFT(Table5[[#This Row],[Section]],1)="7","PDB",NOT(ISBLANK(Table5[[#This Row],[Section]])),"No")</f>
        <v>No</v>
      </c>
    </row>
    <row r="4139" spans="1:13" x14ac:dyDescent="0.25">
      <c r="A4139" s="126" t="s">
        <v>1944</v>
      </c>
      <c r="B4139" s="126" t="s">
        <v>1945</v>
      </c>
      <c r="C4139" s="126" t="s">
        <v>75</v>
      </c>
      <c r="D4139" s="127">
        <v>0.35399999999999998</v>
      </c>
      <c r="E4139" s="128">
        <v>180</v>
      </c>
      <c r="F4139" s="128">
        <v>180</v>
      </c>
      <c r="G4139" s="126" t="s">
        <v>13756</v>
      </c>
      <c r="H4139" s="126" t="s">
        <v>20179</v>
      </c>
      <c r="I4139" s="126" t="s">
        <v>20180</v>
      </c>
      <c r="J4139" s="126" t="s">
        <v>26232</v>
      </c>
      <c r="K4139" s="9">
        <f>_xlfn.IFNA(VLOOKUP(Table5[[#This Row],[Section]],SubSill_Tier,2,FALSE),0)</f>
        <v>0</v>
      </c>
      <c r="L4139" s="9" t="str">
        <f t="shared" si="73"/>
        <v/>
      </c>
      <c r="M4139" s="205" t="str" cm="1">
        <f t="array" ref="M4139">_xlfn.IFS(NOT(ISERROR(VLOOKUP(Table5[[#This Row],[Section]],TB_notTB,1,FALSE))),"No",LEFT(Table5[[#This Row],[Section]],3)="ETB","PLS",LEFT(Table5[[#This Row],[Section]],1)="7","PDB",NOT(ISBLANK(Table5[[#This Row],[Section]])),"No")</f>
        <v>No</v>
      </c>
    </row>
    <row r="4140" spans="1:13" x14ac:dyDescent="0.25">
      <c r="A4140" s="126" t="s">
        <v>1946</v>
      </c>
      <c r="B4140" s="126" t="s">
        <v>1947</v>
      </c>
      <c r="C4140" s="126" t="s">
        <v>75</v>
      </c>
      <c r="D4140" s="127">
        <v>0.191</v>
      </c>
      <c r="E4140" s="128">
        <v>111</v>
      </c>
      <c r="F4140" s="128">
        <v>111</v>
      </c>
      <c r="G4140" s="126" t="s">
        <v>13756</v>
      </c>
      <c r="H4140" s="126" t="s">
        <v>20179</v>
      </c>
      <c r="I4140" s="126" t="s">
        <v>20180</v>
      </c>
      <c r="J4140" s="126" t="s">
        <v>26232</v>
      </c>
      <c r="K4140" s="9">
        <f>_xlfn.IFNA(VLOOKUP(Table5[[#This Row],[Section]],SubSill_Tier,2,FALSE),0)</f>
        <v>0</v>
      </c>
      <c r="L4140" s="9" t="str">
        <f t="shared" si="73"/>
        <v/>
      </c>
      <c r="M4140" s="205" t="str" cm="1">
        <f t="array" ref="M4140">_xlfn.IFS(NOT(ISERROR(VLOOKUP(Table5[[#This Row],[Section]],TB_notTB,1,FALSE))),"No",LEFT(Table5[[#This Row],[Section]],3)="ETB","PLS",LEFT(Table5[[#This Row],[Section]],1)="7","PDB",NOT(ISBLANK(Table5[[#This Row],[Section]])),"No")</f>
        <v>No</v>
      </c>
    </row>
    <row r="4141" spans="1:13" x14ac:dyDescent="0.25">
      <c r="A4141" s="126" t="s">
        <v>7673</v>
      </c>
      <c r="B4141" s="126" t="s">
        <v>7674</v>
      </c>
      <c r="C4141" s="126" t="s">
        <v>75</v>
      </c>
      <c r="D4141" s="127">
        <v>0.43099999999999999</v>
      </c>
      <c r="E4141" s="128">
        <v>100</v>
      </c>
      <c r="F4141" s="128">
        <v>100</v>
      </c>
      <c r="G4141" s="126" t="s">
        <v>13715</v>
      </c>
      <c r="H4141" s="126" t="s">
        <v>20123</v>
      </c>
      <c r="I4141" s="126" t="s">
        <v>21058</v>
      </c>
      <c r="J4141" s="126" t="s">
        <v>26236</v>
      </c>
      <c r="K4141" s="9">
        <f>_xlfn.IFNA(VLOOKUP(Table5[[#This Row],[Section]],SubSill_Tier,2,FALSE),0)</f>
        <v>0</v>
      </c>
      <c r="L4141" s="9" t="str">
        <f t="shared" si="73"/>
        <v>Wall</v>
      </c>
      <c r="M4141" s="205" t="str" cm="1">
        <f t="array" ref="M4141">_xlfn.IFS(NOT(ISERROR(VLOOKUP(Table5[[#This Row],[Section]],TB_notTB,1,FALSE))),"No",LEFT(Table5[[#This Row],[Section]],3)="ETB","PLS",LEFT(Table5[[#This Row],[Section]],1)="7","PDB",NOT(ISBLANK(Table5[[#This Row],[Section]])),"No")</f>
        <v>No</v>
      </c>
    </row>
    <row r="4142" spans="1:13" x14ac:dyDescent="0.25">
      <c r="A4142" s="126" t="s">
        <v>7675</v>
      </c>
      <c r="B4142" s="126" t="s">
        <v>7676</v>
      </c>
      <c r="C4142" s="126" t="s">
        <v>75</v>
      </c>
      <c r="D4142" s="127">
        <v>0.67500000000000004</v>
      </c>
      <c r="E4142" s="128">
        <v>110</v>
      </c>
      <c r="F4142" s="128">
        <v>110</v>
      </c>
      <c r="G4142" s="126" t="s">
        <v>13715</v>
      </c>
      <c r="H4142" s="126" t="s">
        <v>20123</v>
      </c>
      <c r="I4142" s="126" t="s">
        <v>21058</v>
      </c>
      <c r="J4142" s="126" t="s">
        <v>26236</v>
      </c>
      <c r="K4142" s="9">
        <f>_xlfn.IFNA(VLOOKUP(Table5[[#This Row],[Section]],SubSill_Tier,2,FALSE),0)</f>
        <v>0</v>
      </c>
      <c r="L4142" s="9" t="str">
        <f t="shared" si="73"/>
        <v>Wall</v>
      </c>
      <c r="M4142" s="205" t="str" cm="1">
        <f t="array" ref="M4142">_xlfn.IFS(NOT(ISERROR(VLOOKUP(Table5[[#This Row],[Section]],TB_notTB,1,FALSE))),"No",LEFT(Table5[[#This Row],[Section]],3)="ETB","PLS",LEFT(Table5[[#This Row],[Section]],1)="7","PDB",NOT(ISBLANK(Table5[[#This Row],[Section]])),"No")</f>
        <v>No</v>
      </c>
    </row>
    <row r="4143" spans="1:13" x14ac:dyDescent="0.25">
      <c r="A4143" s="126" t="s">
        <v>15027</v>
      </c>
      <c r="B4143" s="126" t="s">
        <v>15028</v>
      </c>
      <c r="C4143" s="126" t="s">
        <v>75</v>
      </c>
      <c r="D4143" s="127">
        <v>1.085</v>
      </c>
      <c r="E4143" s="128">
        <v>354</v>
      </c>
      <c r="F4143" s="128">
        <v>354</v>
      </c>
      <c r="G4143" s="126" t="s">
        <v>14800</v>
      </c>
      <c r="H4143" s="126" t="s">
        <v>20205</v>
      </c>
      <c r="I4143" s="126" t="s">
        <v>20206</v>
      </c>
      <c r="J4143" s="126" t="s">
        <v>26263</v>
      </c>
      <c r="K4143" s="9">
        <f>_xlfn.IFNA(VLOOKUP(Table5[[#This Row],[Section]],SubSill_Tier,2,FALSE),0)</f>
        <v>0</v>
      </c>
      <c r="L4143" s="9" t="str">
        <f t="shared" si="73"/>
        <v/>
      </c>
      <c r="M4143" s="205" t="str" cm="1">
        <f t="array" ref="M4143">_xlfn.IFS(NOT(ISERROR(VLOOKUP(Table5[[#This Row],[Section]],TB_notTB,1,FALSE))),"No",LEFT(Table5[[#This Row],[Section]],3)="ETB","PLS",LEFT(Table5[[#This Row],[Section]],1)="7","PDB",NOT(ISBLANK(Table5[[#This Row],[Section]])),"No")</f>
        <v>No</v>
      </c>
    </row>
    <row r="4144" spans="1:13" x14ac:dyDescent="0.25">
      <c r="A4144" s="126" t="s">
        <v>7677</v>
      </c>
      <c r="B4144" s="126" t="s">
        <v>7678</v>
      </c>
      <c r="C4144" s="126" t="s">
        <v>75</v>
      </c>
      <c r="D4144" s="127">
        <v>0.42499999999999999</v>
      </c>
      <c r="E4144" s="128">
        <v>200</v>
      </c>
      <c r="F4144" s="128">
        <v>200</v>
      </c>
      <c r="G4144" s="126" t="s">
        <v>13719</v>
      </c>
      <c r="H4144" s="126" t="s">
        <v>20128</v>
      </c>
      <c r="I4144" s="126" t="s">
        <v>20129</v>
      </c>
      <c r="J4144" s="126" t="s">
        <v>26236</v>
      </c>
      <c r="K4144" s="9">
        <f>_xlfn.IFNA(VLOOKUP(Table5[[#This Row],[Section]],SubSill_Tier,2,FALSE),0)</f>
        <v>0</v>
      </c>
      <c r="L4144" s="9" t="str">
        <f t="shared" si="73"/>
        <v/>
      </c>
      <c r="M4144" s="205" t="str" cm="1">
        <f t="array" ref="M4144">_xlfn.IFS(NOT(ISERROR(VLOOKUP(Table5[[#This Row],[Section]],TB_notTB,1,FALSE))),"No",LEFT(Table5[[#This Row],[Section]],3)="ETB","PLS",LEFT(Table5[[#This Row],[Section]],1)="7","PDB",NOT(ISBLANK(Table5[[#This Row],[Section]])),"No")</f>
        <v>No</v>
      </c>
    </row>
    <row r="4145" spans="1:13" x14ac:dyDescent="0.25">
      <c r="A4145" s="126" t="s">
        <v>1948</v>
      </c>
      <c r="B4145" s="126" t="s">
        <v>1949</v>
      </c>
      <c r="C4145" s="126" t="s">
        <v>75</v>
      </c>
      <c r="D4145" s="127">
        <v>0.29499999999999998</v>
      </c>
      <c r="E4145" s="128">
        <v>150</v>
      </c>
      <c r="F4145" s="128">
        <v>150</v>
      </c>
      <c r="G4145" s="126" t="s">
        <v>13756</v>
      </c>
      <c r="H4145" s="126" t="s">
        <v>20179</v>
      </c>
      <c r="I4145" s="126" t="s">
        <v>20180</v>
      </c>
      <c r="J4145" s="126" t="s">
        <v>26232</v>
      </c>
      <c r="K4145" s="9">
        <f>_xlfn.IFNA(VLOOKUP(Table5[[#This Row],[Section]],SubSill_Tier,2,FALSE),0)</f>
        <v>0</v>
      </c>
      <c r="L4145" s="9" t="str">
        <f t="shared" si="73"/>
        <v/>
      </c>
      <c r="M4145" s="205" t="str" cm="1">
        <f t="array" ref="M4145">_xlfn.IFS(NOT(ISERROR(VLOOKUP(Table5[[#This Row],[Section]],TB_notTB,1,FALSE))),"No",LEFT(Table5[[#This Row],[Section]],3)="ETB","PLS",LEFT(Table5[[#This Row],[Section]],1)="7","PDB",NOT(ISBLANK(Table5[[#This Row],[Section]])),"No")</f>
        <v>No</v>
      </c>
    </row>
    <row r="4146" spans="1:13" x14ac:dyDescent="0.25">
      <c r="A4146" s="126" t="s">
        <v>7679</v>
      </c>
      <c r="B4146" s="126" t="s">
        <v>27962</v>
      </c>
      <c r="C4146" s="126" t="s">
        <v>75</v>
      </c>
      <c r="D4146" s="127">
        <v>3.2429999999999999</v>
      </c>
      <c r="E4146" s="128">
        <v>254</v>
      </c>
      <c r="F4146" s="128">
        <v>254</v>
      </c>
      <c r="G4146" s="126" t="s">
        <v>13740</v>
      </c>
      <c r="H4146" s="126" t="s">
        <v>20124</v>
      </c>
      <c r="I4146" s="126" t="s">
        <v>21059</v>
      </c>
      <c r="J4146" s="126" t="s">
        <v>26238</v>
      </c>
      <c r="K4146" s="9">
        <f>_xlfn.IFNA(VLOOKUP(Table5[[#This Row],[Section]],SubSill_Tier,2,FALSE),0)</f>
        <v>0</v>
      </c>
      <c r="L4146" s="9" t="str">
        <f t="shared" si="73"/>
        <v>Wall</v>
      </c>
      <c r="M4146" s="205" t="str" cm="1">
        <f t="array" ref="M4146">_xlfn.IFS(NOT(ISERROR(VLOOKUP(Table5[[#This Row],[Section]],TB_notTB,1,FALSE))),"No",LEFT(Table5[[#This Row],[Section]],3)="ETB","PLS",LEFT(Table5[[#This Row],[Section]],1)="7","PDB",NOT(ISBLANK(Table5[[#This Row],[Section]])),"No")</f>
        <v>No</v>
      </c>
    </row>
    <row r="4147" spans="1:13" x14ac:dyDescent="0.25">
      <c r="A4147" s="126" t="s">
        <v>7680</v>
      </c>
      <c r="B4147" s="126" t="s">
        <v>7681</v>
      </c>
      <c r="C4147" s="126" t="s">
        <v>75</v>
      </c>
      <c r="D4147" s="127">
        <v>0.84799999999999998</v>
      </c>
      <c r="E4147" s="128">
        <v>100</v>
      </c>
      <c r="F4147" s="128">
        <v>100</v>
      </c>
      <c r="G4147" s="126" t="s">
        <v>13740</v>
      </c>
      <c r="H4147" s="126" t="s">
        <v>20124</v>
      </c>
      <c r="I4147" s="126" t="s">
        <v>21059</v>
      </c>
      <c r="J4147" s="126" t="s">
        <v>26235</v>
      </c>
      <c r="K4147" s="9">
        <f>_xlfn.IFNA(VLOOKUP(Table5[[#This Row],[Section]],SubSill_Tier,2,FALSE),0)</f>
        <v>0</v>
      </c>
      <c r="L4147" s="9" t="str">
        <f t="shared" si="73"/>
        <v>Wall</v>
      </c>
      <c r="M4147" s="205" t="str" cm="1">
        <f t="array" ref="M4147">_xlfn.IFS(NOT(ISERROR(VLOOKUP(Table5[[#This Row],[Section]],TB_notTB,1,FALSE))),"No",LEFT(Table5[[#This Row],[Section]],3)="ETB","PLS",LEFT(Table5[[#This Row],[Section]],1)="7","PDB",NOT(ISBLANK(Table5[[#This Row],[Section]])),"No")</f>
        <v>No</v>
      </c>
    </row>
    <row r="4148" spans="1:13" x14ac:dyDescent="0.25">
      <c r="A4148" s="126" t="s">
        <v>7682</v>
      </c>
      <c r="B4148" s="126" t="s">
        <v>7683</v>
      </c>
      <c r="C4148" s="126" t="s">
        <v>75</v>
      </c>
      <c r="D4148" s="127">
        <v>0.73799999999999999</v>
      </c>
      <c r="E4148" s="128">
        <v>100</v>
      </c>
      <c r="F4148" s="128">
        <v>100</v>
      </c>
      <c r="G4148" s="126" t="s">
        <v>13740</v>
      </c>
      <c r="H4148" s="126" t="s">
        <v>20124</v>
      </c>
      <c r="I4148" s="126" t="s">
        <v>21059</v>
      </c>
      <c r="J4148" s="126" t="s">
        <v>26235</v>
      </c>
      <c r="K4148" s="9">
        <f>_xlfn.IFNA(VLOOKUP(Table5[[#This Row],[Section]],SubSill_Tier,2,FALSE),0)</f>
        <v>0</v>
      </c>
      <c r="L4148" s="9" t="str">
        <f t="shared" si="73"/>
        <v>Wall</v>
      </c>
      <c r="M4148" s="205" t="str" cm="1">
        <f t="array" ref="M4148">_xlfn.IFS(NOT(ISERROR(VLOOKUP(Table5[[#This Row],[Section]],TB_notTB,1,FALSE))),"No",LEFT(Table5[[#This Row],[Section]],3)="ETB","PLS",LEFT(Table5[[#This Row],[Section]],1)="7","PDB",NOT(ISBLANK(Table5[[#This Row],[Section]])),"No")</f>
        <v>No</v>
      </c>
    </row>
    <row r="4149" spans="1:13" x14ac:dyDescent="0.25">
      <c r="A4149" s="126" t="s">
        <v>7684</v>
      </c>
      <c r="B4149" s="126" t="s">
        <v>7685</v>
      </c>
      <c r="C4149" s="126" t="s">
        <v>75</v>
      </c>
      <c r="D4149" s="127">
        <v>1.1990000000000001</v>
      </c>
      <c r="E4149" s="128">
        <v>152</v>
      </c>
      <c r="F4149" s="128">
        <v>152</v>
      </c>
      <c r="G4149" s="126" t="s">
        <v>13717</v>
      </c>
      <c r="H4149" s="126" t="s">
        <v>20125</v>
      </c>
      <c r="I4149" s="126" t="s">
        <v>20126</v>
      </c>
      <c r="J4149" s="126" t="s">
        <v>26235</v>
      </c>
      <c r="K4149" s="9">
        <f>_xlfn.IFNA(VLOOKUP(Table5[[#This Row],[Section]],SubSill_Tier,2,FALSE),0)</f>
        <v>0</v>
      </c>
      <c r="L4149" s="9" t="str">
        <f t="shared" si="73"/>
        <v/>
      </c>
      <c r="M4149" s="205" t="str" cm="1">
        <f t="array" ref="M4149">_xlfn.IFS(NOT(ISERROR(VLOOKUP(Table5[[#This Row],[Section]],TB_notTB,1,FALSE))),"No",LEFT(Table5[[#This Row],[Section]],3)="ETB","PLS",LEFT(Table5[[#This Row],[Section]],1)="7","PDB",NOT(ISBLANK(Table5[[#This Row],[Section]])),"No")</f>
        <v>No</v>
      </c>
    </row>
    <row r="4150" spans="1:13" x14ac:dyDescent="0.25">
      <c r="A4150" s="126" t="s">
        <v>7686</v>
      </c>
      <c r="B4150" s="126" t="s">
        <v>7687</v>
      </c>
      <c r="C4150" s="126" t="s">
        <v>75</v>
      </c>
      <c r="D4150" s="127">
        <v>1.4139999999999999</v>
      </c>
      <c r="E4150" s="128">
        <v>178</v>
      </c>
      <c r="F4150" s="128">
        <v>178</v>
      </c>
      <c r="G4150" s="126" t="s">
        <v>13725</v>
      </c>
      <c r="H4150" s="126" t="s">
        <v>20134</v>
      </c>
      <c r="I4150" s="126" t="s">
        <v>20135</v>
      </c>
      <c r="J4150" s="126" t="s">
        <v>26235</v>
      </c>
      <c r="K4150" s="9">
        <f>_xlfn.IFNA(VLOOKUP(Table5[[#This Row],[Section]],SubSill_Tier,2,FALSE),0)</f>
        <v>0</v>
      </c>
      <c r="L4150" s="9" t="str">
        <f t="shared" si="73"/>
        <v/>
      </c>
      <c r="M4150" s="205" t="str" cm="1">
        <f t="array" ref="M4150">_xlfn.IFS(NOT(ISERROR(VLOOKUP(Table5[[#This Row],[Section]],TB_notTB,1,FALSE))),"No",LEFT(Table5[[#This Row],[Section]],3)="ETB","PLS",LEFT(Table5[[#This Row],[Section]],1)="7","PDB",NOT(ISBLANK(Table5[[#This Row],[Section]])),"No")</f>
        <v>No</v>
      </c>
    </row>
    <row r="4151" spans="1:13" x14ac:dyDescent="0.25">
      <c r="A4151" s="126" t="s">
        <v>7688</v>
      </c>
      <c r="B4151" s="126" t="s">
        <v>7689</v>
      </c>
      <c r="C4151" s="126" t="s">
        <v>75</v>
      </c>
      <c r="D4151" s="127">
        <v>0.29799999999999999</v>
      </c>
      <c r="E4151" s="128">
        <v>100</v>
      </c>
      <c r="F4151" s="128">
        <v>100</v>
      </c>
      <c r="G4151" s="126" t="s">
        <v>13717</v>
      </c>
      <c r="H4151" s="126" t="s">
        <v>20125</v>
      </c>
      <c r="I4151" s="126" t="s">
        <v>20126</v>
      </c>
      <c r="J4151" s="126" t="s">
        <v>26235</v>
      </c>
      <c r="K4151" s="9">
        <f>_xlfn.IFNA(VLOOKUP(Table5[[#This Row],[Section]],SubSill_Tier,2,FALSE),0)</f>
        <v>0</v>
      </c>
      <c r="L4151" s="9" t="str">
        <f t="shared" si="73"/>
        <v/>
      </c>
      <c r="M4151" s="205" t="str" cm="1">
        <f t="array" ref="M4151">_xlfn.IFS(NOT(ISERROR(VLOOKUP(Table5[[#This Row],[Section]],TB_notTB,1,FALSE))),"No",LEFT(Table5[[#This Row],[Section]],3)="ETB","PLS",LEFT(Table5[[#This Row],[Section]],1)="7","PDB",NOT(ISBLANK(Table5[[#This Row],[Section]])),"No")</f>
        <v>No</v>
      </c>
    </row>
    <row r="4152" spans="1:13" x14ac:dyDescent="0.25">
      <c r="A4152" s="126" t="s">
        <v>7690</v>
      </c>
      <c r="B4152" s="126" t="s">
        <v>7691</v>
      </c>
      <c r="C4152" s="126" t="s">
        <v>75</v>
      </c>
      <c r="D4152" s="127">
        <v>0.98399999999999999</v>
      </c>
      <c r="E4152" s="128">
        <v>229</v>
      </c>
      <c r="F4152" s="128">
        <v>229</v>
      </c>
      <c r="G4152" s="126" t="s">
        <v>13717</v>
      </c>
      <c r="H4152" s="126" t="s">
        <v>20125</v>
      </c>
      <c r="I4152" s="126" t="s">
        <v>20126</v>
      </c>
      <c r="J4152" s="126" t="s">
        <v>26236</v>
      </c>
      <c r="K4152" s="9">
        <f>_xlfn.IFNA(VLOOKUP(Table5[[#This Row],[Section]],SubSill_Tier,2,FALSE),0)</f>
        <v>0</v>
      </c>
      <c r="L4152" s="9" t="str">
        <f t="shared" si="73"/>
        <v/>
      </c>
      <c r="M4152" s="205" t="str" cm="1">
        <f t="array" ref="M4152">_xlfn.IFS(NOT(ISERROR(VLOOKUP(Table5[[#This Row],[Section]],TB_notTB,1,FALSE))),"No",LEFT(Table5[[#This Row],[Section]],3)="ETB","PLS",LEFT(Table5[[#This Row],[Section]],1)="7","PDB",NOT(ISBLANK(Table5[[#This Row],[Section]])),"No")</f>
        <v>No</v>
      </c>
    </row>
    <row r="4153" spans="1:13" x14ac:dyDescent="0.25">
      <c r="A4153" s="126" t="s">
        <v>7692</v>
      </c>
      <c r="B4153" s="126" t="s">
        <v>7693</v>
      </c>
      <c r="C4153" s="126" t="s">
        <v>75</v>
      </c>
      <c r="D4153" s="127">
        <v>1.1970000000000001</v>
      </c>
      <c r="E4153" s="128">
        <v>279</v>
      </c>
      <c r="F4153" s="128">
        <v>279</v>
      </c>
      <c r="G4153" s="126" t="s">
        <v>13725</v>
      </c>
      <c r="H4153" s="126" t="s">
        <v>20134</v>
      </c>
      <c r="I4153" s="126" t="s">
        <v>20135</v>
      </c>
      <c r="J4153" s="126" t="s">
        <v>26236</v>
      </c>
      <c r="K4153" s="9">
        <f>_xlfn.IFNA(VLOOKUP(Table5[[#This Row],[Section]],SubSill_Tier,2,FALSE),0)</f>
        <v>0</v>
      </c>
      <c r="L4153" s="9" t="str">
        <f t="shared" si="73"/>
        <v/>
      </c>
      <c r="M4153" s="205" t="str" cm="1">
        <f t="array" ref="M4153">_xlfn.IFS(NOT(ISERROR(VLOOKUP(Table5[[#This Row],[Section]],TB_notTB,1,FALSE))),"No",LEFT(Table5[[#This Row],[Section]],3)="ETB","PLS",LEFT(Table5[[#This Row],[Section]],1)="7","PDB",NOT(ISBLANK(Table5[[#This Row],[Section]])),"No")</f>
        <v>No</v>
      </c>
    </row>
    <row r="4154" spans="1:13" x14ac:dyDescent="0.25">
      <c r="A4154" s="126" t="s">
        <v>7694</v>
      </c>
      <c r="B4154" s="126" t="s">
        <v>7695</v>
      </c>
      <c r="C4154" s="126" t="s">
        <v>75</v>
      </c>
      <c r="D4154" s="127">
        <v>3.8319999999999999</v>
      </c>
      <c r="E4154" s="128">
        <v>170</v>
      </c>
      <c r="F4154" s="128">
        <v>170</v>
      </c>
      <c r="G4154" s="126" t="s">
        <v>13740</v>
      </c>
      <c r="H4154" s="126" t="s">
        <v>20124</v>
      </c>
      <c r="I4154" s="126" t="s">
        <v>21059</v>
      </c>
      <c r="J4154" s="126" t="s">
        <v>26238</v>
      </c>
      <c r="K4154" s="9">
        <f>_xlfn.IFNA(VLOOKUP(Table5[[#This Row],[Section]],SubSill_Tier,2,FALSE),0)</f>
        <v>0</v>
      </c>
      <c r="L4154" s="9" t="str">
        <f t="shared" si="73"/>
        <v>Wall</v>
      </c>
      <c r="M4154" s="205" t="str" cm="1">
        <f t="array" ref="M4154">_xlfn.IFS(NOT(ISERROR(VLOOKUP(Table5[[#This Row],[Section]],TB_notTB,1,FALSE))),"No",LEFT(Table5[[#This Row],[Section]],3)="ETB","PLS",LEFT(Table5[[#This Row],[Section]],1)="7","PDB",NOT(ISBLANK(Table5[[#This Row],[Section]])),"No")</f>
        <v>No</v>
      </c>
    </row>
    <row r="4155" spans="1:13" x14ac:dyDescent="0.25">
      <c r="A4155" s="126" t="s">
        <v>7696</v>
      </c>
      <c r="B4155" s="126" t="s">
        <v>7697</v>
      </c>
      <c r="C4155" s="126" t="s">
        <v>75</v>
      </c>
      <c r="D4155" s="127">
        <v>1.554</v>
      </c>
      <c r="E4155" s="128">
        <v>105</v>
      </c>
      <c r="F4155" s="128">
        <v>105</v>
      </c>
      <c r="G4155" s="126" t="s">
        <v>13740</v>
      </c>
      <c r="H4155" s="126" t="s">
        <v>20124</v>
      </c>
      <c r="I4155" s="126" t="s">
        <v>21059</v>
      </c>
      <c r="J4155" s="126" t="s">
        <v>26235</v>
      </c>
      <c r="K4155" s="9">
        <f>_xlfn.IFNA(VLOOKUP(Table5[[#This Row],[Section]],SubSill_Tier,2,FALSE),0)</f>
        <v>0</v>
      </c>
      <c r="L4155" s="9" t="str">
        <f t="shared" si="73"/>
        <v>Wall</v>
      </c>
      <c r="M4155" s="205" t="str" cm="1">
        <f t="array" ref="M4155">_xlfn.IFS(NOT(ISERROR(VLOOKUP(Table5[[#This Row],[Section]],TB_notTB,1,FALSE))),"No",LEFT(Table5[[#This Row],[Section]],3)="ETB","PLS",LEFT(Table5[[#This Row],[Section]],1)="7","PDB",NOT(ISBLANK(Table5[[#This Row],[Section]])),"No")</f>
        <v>No</v>
      </c>
    </row>
    <row r="4156" spans="1:13" x14ac:dyDescent="0.25">
      <c r="A4156" s="126" t="s">
        <v>7698</v>
      </c>
      <c r="B4156" s="126" t="s">
        <v>27963</v>
      </c>
      <c r="C4156" s="126" t="s">
        <v>75</v>
      </c>
      <c r="D4156" s="127">
        <v>0.58799999999999997</v>
      </c>
      <c r="E4156" s="128">
        <v>100</v>
      </c>
      <c r="F4156" s="128">
        <v>100</v>
      </c>
      <c r="G4156" s="126" t="s">
        <v>13740</v>
      </c>
      <c r="H4156" s="126" t="s">
        <v>20124</v>
      </c>
      <c r="I4156" s="126" t="s">
        <v>21059</v>
      </c>
      <c r="J4156" s="126" t="s">
        <v>26235</v>
      </c>
      <c r="K4156" s="9">
        <f>_xlfn.IFNA(VLOOKUP(Table5[[#This Row],[Section]],SubSill_Tier,2,FALSE),0)</f>
        <v>0</v>
      </c>
      <c r="L4156" s="9" t="str">
        <f t="shared" si="73"/>
        <v/>
      </c>
      <c r="M4156" s="205" t="str" cm="1">
        <f t="array" ref="M4156">_xlfn.IFS(NOT(ISERROR(VLOOKUP(Table5[[#This Row],[Section]],TB_notTB,1,FALSE))),"No",LEFT(Table5[[#This Row],[Section]],3)="ETB","PLS",LEFT(Table5[[#This Row],[Section]],1)="7","PDB",NOT(ISBLANK(Table5[[#This Row],[Section]])),"No")</f>
        <v>No</v>
      </c>
    </row>
    <row r="4157" spans="1:13" x14ac:dyDescent="0.25">
      <c r="A4157" s="126" t="s">
        <v>7699</v>
      </c>
      <c r="B4157" s="126" t="s">
        <v>7700</v>
      </c>
      <c r="C4157" s="126" t="s">
        <v>75</v>
      </c>
      <c r="D4157" s="127">
        <v>1.073</v>
      </c>
      <c r="E4157" s="128">
        <v>100</v>
      </c>
      <c r="F4157" s="128">
        <v>100</v>
      </c>
      <c r="G4157" s="126" t="s">
        <v>13740</v>
      </c>
      <c r="H4157" s="126" t="s">
        <v>20124</v>
      </c>
      <c r="I4157" s="126" t="s">
        <v>21059</v>
      </c>
      <c r="J4157" s="126" t="s">
        <v>26235</v>
      </c>
      <c r="K4157" s="9">
        <f>_xlfn.IFNA(VLOOKUP(Table5[[#This Row],[Section]],SubSill_Tier,2,FALSE),0)</f>
        <v>0</v>
      </c>
      <c r="L4157" s="9" t="str">
        <f t="shared" si="73"/>
        <v>Wall</v>
      </c>
      <c r="M4157" s="205" t="str" cm="1">
        <f t="array" ref="M4157">_xlfn.IFS(NOT(ISERROR(VLOOKUP(Table5[[#This Row],[Section]],TB_notTB,1,FALSE))),"No",LEFT(Table5[[#This Row],[Section]],3)="ETB","PLS",LEFT(Table5[[#This Row],[Section]],1)="7","PDB",NOT(ISBLANK(Table5[[#This Row],[Section]])),"No")</f>
        <v>No</v>
      </c>
    </row>
    <row r="4158" spans="1:13" x14ac:dyDescent="0.25">
      <c r="A4158" s="126" t="s">
        <v>7701</v>
      </c>
      <c r="B4158" s="126" t="s">
        <v>27964</v>
      </c>
      <c r="C4158" s="126" t="s">
        <v>75</v>
      </c>
      <c r="D4158" s="127">
        <v>2.7850000000000001</v>
      </c>
      <c r="E4158" s="128">
        <v>145</v>
      </c>
      <c r="F4158" s="128">
        <v>145</v>
      </c>
      <c r="G4158" s="126" t="s">
        <v>13740</v>
      </c>
      <c r="H4158" s="126" t="s">
        <v>20124</v>
      </c>
      <c r="I4158" s="126" t="s">
        <v>21059</v>
      </c>
      <c r="J4158" s="126" t="s">
        <v>26235</v>
      </c>
      <c r="K4158" s="9">
        <f>_xlfn.IFNA(VLOOKUP(Table5[[#This Row],[Section]],SubSill_Tier,2,FALSE),0)</f>
        <v>0</v>
      </c>
      <c r="L4158" s="9" t="str">
        <f t="shared" si="73"/>
        <v>Wall</v>
      </c>
      <c r="M4158" s="205" t="str" cm="1">
        <f t="array" ref="M4158">_xlfn.IFS(NOT(ISERROR(VLOOKUP(Table5[[#This Row],[Section]],TB_notTB,1,FALSE))),"No",LEFT(Table5[[#This Row],[Section]],3)="ETB","PLS",LEFT(Table5[[#This Row],[Section]],1)="7","PDB",NOT(ISBLANK(Table5[[#This Row],[Section]])),"No")</f>
        <v>No</v>
      </c>
    </row>
    <row r="4159" spans="1:13" x14ac:dyDescent="0.25">
      <c r="A4159" s="126" t="s">
        <v>7702</v>
      </c>
      <c r="B4159" s="126" t="s">
        <v>27965</v>
      </c>
      <c r="C4159" s="126" t="s">
        <v>75</v>
      </c>
      <c r="D4159" s="127">
        <v>1.6839999999999999</v>
      </c>
      <c r="E4159" s="128">
        <v>105</v>
      </c>
      <c r="F4159" s="128">
        <v>105</v>
      </c>
      <c r="G4159" s="126" t="s">
        <v>13740</v>
      </c>
      <c r="H4159" s="126" t="s">
        <v>20124</v>
      </c>
      <c r="I4159" s="126" t="s">
        <v>21059</v>
      </c>
      <c r="J4159" s="126" t="s">
        <v>26235</v>
      </c>
      <c r="K4159" s="9">
        <f>_xlfn.IFNA(VLOOKUP(Table5[[#This Row],[Section]],SubSill_Tier,2,FALSE),0)</f>
        <v>0</v>
      </c>
      <c r="L4159" s="9" t="str">
        <f t="shared" si="73"/>
        <v>Wall</v>
      </c>
      <c r="M4159" s="205" t="str" cm="1">
        <f t="array" ref="M4159">_xlfn.IFS(NOT(ISERROR(VLOOKUP(Table5[[#This Row],[Section]],TB_notTB,1,FALSE))),"No",LEFT(Table5[[#This Row],[Section]],3)="ETB","PLS",LEFT(Table5[[#This Row],[Section]],1)="7","PDB",NOT(ISBLANK(Table5[[#This Row],[Section]])),"No")</f>
        <v>No</v>
      </c>
    </row>
    <row r="4160" spans="1:13" x14ac:dyDescent="0.25">
      <c r="A4160" s="126" t="s">
        <v>7703</v>
      </c>
      <c r="B4160" s="126" t="s">
        <v>12979</v>
      </c>
      <c r="C4160" s="126" t="s">
        <v>75</v>
      </c>
      <c r="D4160" s="127">
        <v>0.189</v>
      </c>
      <c r="E4160" s="128">
        <v>100</v>
      </c>
      <c r="F4160" s="128">
        <v>100</v>
      </c>
      <c r="G4160" s="126" t="s">
        <v>13717</v>
      </c>
      <c r="H4160" s="126" t="s">
        <v>20125</v>
      </c>
      <c r="I4160" s="126" t="s">
        <v>20126</v>
      </c>
      <c r="J4160" s="126" t="s">
        <v>26236</v>
      </c>
      <c r="K4160" s="9">
        <f>_xlfn.IFNA(VLOOKUP(Table5[[#This Row],[Section]],SubSill_Tier,2,FALSE),0)</f>
        <v>0</v>
      </c>
      <c r="L4160" s="9" t="str">
        <f t="shared" si="73"/>
        <v/>
      </c>
      <c r="M4160" s="205" t="str" cm="1">
        <f t="array" ref="M4160">_xlfn.IFS(NOT(ISERROR(VLOOKUP(Table5[[#This Row],[Section]],TB_notTB,1,FALSE))),"No",LEFT(Table5[[#This Row],[Section]],3)="ETB","PLS",LEFT(Table5[[#This Row],[Section]],1)="7","PDB",NOT(ISBLANK(Table5[[#This Row],[Section]])),"No")</f>
        <v>No</v>
      </c>
    </row>
    <row r="4161" spans="1:13" x14ac:dyDescent="0.25">
      <c r="A4161" s="126" t="s">
        <v>7704</v>
      </c>
      <c r="B4161" s="126" t="s">
        <v>27966</v>
      </c>
      <c r="C4161" s="126" t="s">
        <v>75</v>
      </c>
      <c r="D4161" s="127">
        <v>3.5179999999999998</v>
      </c>
      <c r="E4161" s="128">
        <v>157</v>
      </c>
      <c r="F4161" s="128">
        <v>157</v>
      </c>
      <c r="G4161" s="126" t="s">
        <v>13740</v>
      </c>
      <c r="H4161" s="126" t="s">
        <v>20124</v>
      </c>
      <c r="I4161" s="126" t="s">
        <v>21059</v>
      </c>
      <c r="J4161" s="126" t="s">
        <v>26240</v>
      </c>
      <c r="K4161" s="9">
        <f>_xlfn.IFNA(VLOOKUP(Table5[[#This Row],[Section]],SubSill_Tier,2,FALSE),0)</f>
        <v>0</v>
      </c>
      <c r="L4161" s="9" t="str">
        <f t="shared" si="73"/>
        <v>Wall</v>
      </c>
      <c r="M4161" s="205" t="str" cm="1">
        <f t="array" ref="M4161">_xlfn.IFS(NOT(ISERROR(VLOOKUP(Table5[[#This Row],[Section]],TB_notTB,1,FALSE))),"No",LEFT(Table5[[#This Row],[Section]],3)="ETB","PLS",LEFT(Table5[[#This Row],[Section]],1)="7","PDB",NOT(ISBLANK(Table5[[#This Row],[Section]])),"No")</f>
        <v>No</v>
      </c>
    </row>
    <row r="4162" spans="1:13" x14ac:dyDescent="0.25">
      <c r="A4162" s="126" t="s">
        <v>11791</v>
      </c>
      <c r="B4162" s="126" t="s">
        <v>11792</v>
      </c>
      <c r="C4162" s="126" t="s">
        <v>75</v>
      </c>
      <c r="D4162" s="127">
        <v>0.20200000000000001</v>
      </c>
      <c r="E4162" s="128">
        <v>142</v>
      </c>
      <c r="F4162" s="128">
        <v>100</v>
      </c>
      <c r="G4162" s="126" t="s">
        <v>13745</v>
      </c>
      <c r="H4162" s="126" t="s">
        <v>20195</v>
      </c>
      <c r="I4162" s="126" t="s">
        <v>20196</v>
      </c>
      <c r="J4162" s="126" t="s">
        <v>26254</v>
      </c>
      <c r="K4162" s="9">
        <f>_xlfn.IFNA(VLOOKUP(Table5[[#This Row],[Section]],SubSill_Tier,2,FALSE),0)</f>
        <v>0</v>
      </c>
      <c r="L4162" s="9" t="str">
        <f t="shared" ref="L4162:L4225" si="74">IFERROR(IF(LEFT(G4162,2)="AI",IF(_xlfn.NUMBERVALUE(IFERROR(LEFT(IF(ISERROR(FIND("X",UPPER(B4162))),UPPER(B4162),RIGHT(UPPER(B4162),LEN(UPPER(B4162))-FIND("~",SUBSTITUTE(UPPER(B4162),"X","~",LEN(UPPER(B4162))-LEN(SUBSTITUTE(UPPER(B4162),"X","")))))),FIND(" ",IF(ISERROR(FIND("X",UPPER(B4162))),UPPER(B4162),RIGHT(UPPER(B4162),LEN(UPPER(B4162))-FIND("~",SUBSTITUTE(UPPER(B4162),"X","~",LEN(UPPER(B4162))-LEN(SUBSTITUTE(UPPER(B4162),"X","")))))),1)-1),IF(ISERROR(FIND("X",UPPER(B4162))),UPPER(B4162),RIGHT(UPPER(B4162),LEN(UPPER(B4162))-FIND("~",SUBSTITUTE(UPPER(B4162),"X","~",LEN(UPPER(B4162))-LEN(SUBSTITUTE(UPPER(B4162),"X",""))))))),".")&gt;=5,"Wall",""),""),"")</f>
        <v/>
      </c>
      <c r="M4162" s="205" t="str" cm="1">
        <f t="array" ref="M4162">_xlfn.IFS(NOT(ISERROR(VLOOKUP(Table5[[#This Row],[Section]],TB_notTB,1,FALSE))),"No",LEFT(Table5[[#This Row],[Section]],3)="ETB","PLS",LEFT(Table5[[#This Row],[Section]],1)="7","PDB",NOT(ISBLANK(Table5[[#This Row],[Section]])),"No")</f>
        <v>No</v>
      </c>
    </row>
    <row r="4163" spans="1:13" x14ac:dyDescent="0.25">
      <c r="A4163" s="126" t="s">
        <v>7705</v>
      </c>
      <c r="B4163" s="126" t="s">
        <v>27967</v>
      </c>
      <c r="C4163" s="126" t="s">
        <v>75</v>
      </c>
      <c r="D4163" s="127">
        <v>1.647</v>
      </c>
      <c r="E4163" s="128">
        <v>462</v>
      </c>
      <c r="F4163" s="128">
        <v>462</v>
      </c>
      <c r="G4163" s="126" t="s">
        <v>13740</v>
      </c>
      <c r="H4163" s="126" t="s">
        <v>20124</v>
      </c>
      <c r="I4163" s="126" t="s">
        <v>21059</v>
      </c>
      <c r="J4163" s="126" t="s">
        <v>26236</v>
      </c>
      <c r="K4163" s="9">
        <f>_xlfn.IFNA(VLOOKUP(Table5[[#This Row],[Section]],SubSill_Tier,2,FALSE),0)</f>
        <v>0</v>
      </c>
      <c r="L4163" s="9" t="str">
        <f t="shared" si="74"/>
        <v/>
      </c>
      <c r="M4163" s="205" t="str" cm="1">
        <f t="array" ref="M4163">_xlfn.IFS(NOT(ISERROR(VLOOKUP(Table5[[#This Row],[Section]],TB_notTB,1,FALSE))),"No",LEFT(Table5[[#This Row],[Section]],3)="ETB","PLS",LEFT(Table5[[#This Row],[Section]],1)="7","PDB",NOT(ISBLANK(Table5[[#This Row],[Section]])),"No")</f>
        <v>No</v>
      </c>
    </row>
    <row r="4164" spans="1:13" x14ac:dyDescent="0.25">
      <c r="A4164" s="126" t="s">
        <v>7706</v>
      </c>
      <c r="B4164" s="126" t="s">
        <v>6494</v>
      </c>
      <c r="C4164" s="126" t="s">
        <v>75</v>
      </c>
      <c r="D4164" s="127">
        <v>0.78900000000000003</v>
      </c>
      <c r="E4164" s="128">
        <v>100</v>
      </c>
      <c r="F4164" s="128">
        <v>100</v>
      </c>
      <c r="G4164" s="126" t="s">
        <v>13740</v>
      </c>
      <c r="H4164" s="126" t="s">
        <v>20124</v>
      </c>
      <c r="I4164" s="126" t="s">
        <v>21059</v>
      </c>
      <c r="J4164" s="126" t="s">
        <v>26235</v>
      </c>
      <c r="K4164" s="9">
        <f>_xlfn.IFNA(VLOOKUP(Table5[[#This Row],[Section]],SubSill_Tier,2,FALSE),0)</f>
        <v>0</v>
      </c>
      <c r="L4164" s="9" t="str">
        <f t="shared" si="74"/>
        <v/>
      </c>
      <c r="M4164" s="205" t="str" cm="1">
        <f t="array" ref="M4164">_xlfn.IFS(NOT(ISERROR(VLOOKUP(Table5[[#This Row],[Section]],TB_notTB,1,FALSE))),"No",LEFT(Table5[[#This Row],[Section]],3)="ETB","PLS",LEFT(Table5[[#This Row],[Section]],1)="7","PDB",NOT(ISBLANK(Table5[[#This Row],[Section]])),"No")</f>
        <v>No</v>
      </c>
    </row>
    <row r="4165" spans="1:13" x14ac:dyDescent="0.25">
      <c r="A4165" s="126" t="s">
        <v>7707</v>
      </c>
      <c r="B4165" s="126" t="s">
        <v>7708</v>
      </c>
      <c r="C4165" s="126" t="s">
        <v>75</v>
      </c>
      <c r="D4165" s="127">
        <v>3.79</v>
      </c>
      <c r="E4165" s="128">
        <v>239</v>
      </c>
      <c r="F4165" s="128">
        <v>239</v>
      </c>
      <c r="G4165" s="126" t="s">
        <v>13740</v>
      </c>
      <c r="H4165" s="126" t="s">
        <v>20124</v>
      </c>
      <c r="I4165" s="126" t="s">
        <v>21059</v>
      </c>
      <c r="J4165" s="126" t="s">
        <v>26240</v>
      </c>
      <c r="K4165" s="9">
        <f>_xlfn.IFNA(VLOOKUP(Table5[[#This Row],[Section]],SubSill_Tier,2,FALSE),0)</f>
        <v>0</v>
      </c>
      <c r="L4165" s="9" t="str">
        <f t="shared" si="74"/>
        <v>Wall</v>
      </c>
      <c r="M4165" s="205" t="str" cm="1">
        <f t="array" ref="M4165">_xlfn.IFS(NOT(ISERROR(VLOOKUP(Table5[[#This Row],[Section]],TB_notTB,1,FALSE))),"No",LEFT(Table5[[#This Row],[Section]],3)="ETB","PLS",LEFT(Table5[[#This Row],[Section]],1)="7","PDB",NOT(ISBLANK(Table5[[#This Row],[Section]])),"No")</f>
        <v>No</v>
      </c>
    </row>
    <row r="4166" spans="1:13" x14ac:dyDescent="0.25">
      <c r="A4166" s="126" t="s">
        <v>7709</v>
      </c>
      <c r="B4166" s="126" t="s">
        <v>7710</v>
      </c>
      <c r="C4166" s="126" t="s">
        <v>75</v>
      </c>
      <c r="D4166" s="127">
        <v>2.6840000000000002</v>
      </c>
      <c r="E4166" s="128">
        <v>227</v>
      </c>
      <c r="F4166" s="128">
        <v>227</v>
      </c>
      <c r="G4166" s="126" t="s">
        <v>13740</v>
      </c>
      <c r="H4166" s="126" t="s">
        <v>20124</v>
      </c>
      <c r="I4166" s="126" t="s">
        <v>21059</v>
      </c>
      <c r="J4166" s="126" t="s">
        <v>26235</v>
      </c>
      <c r="K4166" s="9">
        <f>_xlfn.IFNA(VLOOKUP(Table5[[#This Row],[Section]],SubSill_Tier,2,FALSE),0)</f>
        <v>0</v>
      </c>
      <c r="L4166" s="9" t="str">
        <f t="shared" si="74"/>
        <v>Wall</v>
      </c>
      <c r="M4166" s="205" t="str" cm="1">
        <f t="array" ref="M4166">_xlfn.IFS(NOT(ISERROR(VLOOKUP(Table5[[#This Row],[Section]],TB_notTB,1,FALSE))),"No",LEFT(Table5[[#This Row],[Section]],3)="ETB","PLS",LEFT(Table5[[#This Row],[Section]],1)="7","PDB",NOT(ISBLANK(Table5[[#This Row],[Section]])),"No")</f>
        <v>No</v>
      </c>
    </row>
    <row r="4167" spans="1:13" x14ac:dyDescent="0.25">
      <c r="A4167" s="126" t="s">
        <v>7711</v>
      </c>
      <c r="B4167" s="126" t="s">
        <v>27968</v>
      </c>
      <c r="C4167" s="126" t="s">
        <v>75</v>
      </c>
      <c r="D4167" s="127">
        <v>0.98299999999999998</v>
      </c>
      <c r="E4167" s="128">
        <v>122</v>
      </c>
      <c r="F4167" s="128">
        <v>122</v>
      </c>
      <c r="G4167" s="126" t="s">
        <v>13725</v>
      </c>
      <c r="H4167" s="126" t="s">
        <v>20134</v>
      </c>
      <c r="I4167" s="126" t="s">
        <v>20135</v>
      </c>
      <c r="J4167" s="126" t="s">
        <v>26235</v>
      </c>
      <c r="K4167" s="9">
        <f>_xlfn.IFNA(VLOOKUP(Table5[[#This Row],[Section]],SubSill_Tier,2,FALSE),0)</f>
        <v>0</v>
      </c>
      <c r="L4167" s="9" t="str">
        <f t="shared" si="74"/>
        <v/>
      </c>
      <c r="M4167" s="205" t="str" cm="1">
        <f t="array" ref="M4167">_xlfn.IFS(NOT(ISERROR(VLOOKUP(Table5[[#This Row],[Section]],TB_notTB,1,FALSE))),"No",LEFT(Table5[[#This Row],[Section]],3)="ETB","PLS",LEFT(Table5[[#This Row],[Section]],1)="7","PDB",NOT(ISBLANK(Table5[[#This Row],[Section]])),"No")</f>
        <v>No</v>
      </c>
    </row>
    <row r="4168" spans="1:13" x14ac:dyDescent="0.25">
      <c r="A4168" s="126" t="s">
        <v>7712</v>
      </c>
      <c r="B4168" s="126" t="s">
        <v>27969</v>
      </c>
      <c r="C4168" s="126" t="s">
        <v>75</v>
      </c>
      <c r="D4168" s="127">
        <v>0.78</v>
      </c>
      <c r="E4168" s="128">
        <v>100</v>
      </c>
      <c r="F4168" s="128">
        <v>100</v>
      </c>
      <c r="G4168" s="126" t="s">
        <v>13717</v>
      </c>
      <c r="H4168" s="126" t="s">
        <v>20125</v>
      </c>
      <c r="I4168" s="126" t="s">
        <v>20126</v>
      </c>
      <c r="J4168" s="126" t="s">
        <v>26235</v>
      </c>
      <c r="K4168" s="9">
        <f>_xlfn.IFNA(VLOOKUP(Table5[[#This Row],[Section]],SubSill_Tier,2,FALSE),0)</f>
        <v>0</v>
      </c>
      <c r="L4168" s="9" t="str">
        <f t="shared" si="74"/>
        <v/>
      </c>
      <c r="M4168" s="205" t="str" cm="1">
        <f t="array" ref="M4168">_xlfn.IFS(NOT(ISERROR(VLOOKUP(Table5[[#This Row],[Section]],TB_notTB,1,FALSE))),"No",LEFT(Table5[[#This Row],[Section]],3)="ETB","PLS",LEFT(Table5[[#This Row],[Section]],1)="7","PDB",NOT(ISBLANK(Table5[[#This Row],[Section]])),"No")</f>
        <v>No</v>
      </c>
    </row>
    <row r="4169" spans="1:13" x14ac:dyDescent="0.25">
      <c r="A4169" s="126" t="s">
        <v>7713</v>
      </c>
      <c r="B4169" s="126" t="s">
        <v>27970</v>
      </c>
      <c r="C4169" s="126" t="s">
        <v>75</v>
      </c>
      <c r="D4169" s="127">
        <v>1.8740000000000001</v>
      </c>
      <c r="E4169" s="128">
        <v>348</v>
      </c>
      <c r="F4169" s="128">
        <v>348</v>
      </c>
      <c r="G4169" s="126" t="s">
        <v>13725</v>
      </c>
      <c r="H4169" s="126" t="s">
        <v>20134</v>
      </c>
      <c r="I4169" s="126" t="s">
        <v>20135</v>
      </c>
      <c r="J4169" s="126" t="s">
        <v>26235</v>
      </c>
      <c r="K4169" s="9">
        <f>_xlfn.IFNA(VLOOKUP(Table5[[#This Row],[Section]],SubSill_Tier,2,FALSE),0)</f>
        <v>0</v>
      </c>
      <c r="L4169" s="9" t="str">
        <f t="shared" si="74"/>
        <v/>
      </c>
      <c r="M4169" s="205" t="str" cm="1">
        <f t="array" ref="M4169">_xlfn.IFS(NOT(ISERROR(VLOOKUP(Table5[[#This Row],[Section]],TB_notTB,1,FALSE))),"No",LEFT(Table5[[#This Row],[Section]],3)="ETB","PLS",LEFT(Table5[[#This Row],[Section]],1)="7","PDB",NOT(ISBLANK(Table5[[#This Row],[Section]])),"No")</f>
        <v>No</v>
      </c>
    </row>
    <row r="4170" spans="1:13" x14ac:dyDescent="0.25">
      <c r="A4170" s="126" t="s">
        <v>7714</v>
      </c>
      <c r="B4170" s="126" t="s">
        <v>27971</v>
      </c>
      <c r="C4170" s="126" t="s">
        <v>75</v>
      </c>
      <c r="D4170" s="127">
        <v>1.9319999999999999</v>
      </c>
      <c r="E4170" s="128">
        <v>127</v>
      </c>
      <c r="F4170" s="128">
        <v>127</v>
      </c>
      <c r="G4170" s="126" t="s">
        <v>13740</v>
      </c>
      <c r="H4170" s="126" t="s">
        <v>20124</v>
      </c>
      <c r="I4170" s="126" t="s">
        <v>21059</v>
      </c>
      <c r="J4170" s="126" t="s">
        <v>26235</v>
      </c>
      <c r="K4170" s="9">
        <f>_xlfn.IFNA(VLOOKUP(Table5[[#This Row],[Section]],SubSill_Tier,2,FALSE),0)</f>
        <v>0</v>
      </c>
      <c r="L4170" s="9" t="str">
        <f t="shared" si="74"/>
        <v>Wall</v>
      </c>
      <c r="M4170" s="205" t="str" cm="1">
        <f t="array" ref="M4170">_xlfn.IFS(NOT(ISERROR(VLOOKUP(Table5[[#This Row],[Section]],TB_notTB,1,FALSE))),"No",LEFT(Table5[[#This Row],[Section]],3)="ETB","PLS",LEFT(Table5[[#This Row],[Section]],1)="7","PDB",NOT(ISBLANK(Table5[[#This Row],[Section]])),"No")</f>
        <v>No</v>
      </c>
    </row>
    <row r="4171" spans="1:13" x14ac:dyDescent="0.25">
      <c r="A4171" s="126" t="s">
        <v>7715</v>
      </c>
      <c r="B4171" s="126" t="s">
        <v>7716</v>
      </c>
      <c r="C4171" s="126" t="s">
        <v>75</v>
      </c>
      <c r="D4171" s="127">
        <v>3.5409999999999999</v>
      </c>
      <c r="E4171" s="128">
        <v>170</v>
      </c>
      <c r="F4171" s="128">
        <v>170</v>
      </c>
      <c r="G4171" s="126" t="s">
        <v>13740</v>
      </c>
      <c r="H4171" s="126" t="s">
        <v>20124</v>
      </c>
      <c r="I4171" s="126" t="s">
        <v>21059</v>
      </c>
      <c r="J4171" s="126" t="s">
        <v>26240</v>
      </c>
      <c r="K4171" s="9">
        <f>_xlfn.IFNA(VLOOKUP(Table5[[#This Row],[Section]],SubSill_Tier,2,FALSE),0)</f>
        <v>0</v>
      </c>
      <c r="L4171" s="9" t="str">
        <f t="shared" si="74"/>
        <v>Wall</v>
      </c>
      <c r="M4171" s="205" t="str" cm="1">
        <f t="array" ref="M4171">_xlfn.IFS(NOT(ISERROR(VLOOKUP(Table5[[#This Row],[Section]],TB_notTB,1,FALSE))),"No",LEFT(Table5[[#This Row],[Section]],3)="ETB","PLS",LEFT(Table5[[#This Row],[Section]],1)="7","PDB",NOT(ISBLANK(Table5[[#This Row],[Section]])),"No")</f>
        <v>No</v>
      </c>
    </row>
    <row r="4172" spans="1:13" x14ac:dyDescent="0.25">
      <c r="A4172" s="126" t="s">
        <v>7717</v>
      </c>
      <c r="B4172" s="126" t="s">
        <v>27972</v>
      </c>
      <c r="C4172" s="126" t="s">
        <v>75</v>
      </c>
      <c r="D4172" s="127">
        <v>0.64300000000000002</v>
      </c>
      <c r="E4172" s="128">
        <v>127</v>
      </c>
      <c r="F4172" s="128">
        <v>127</v>
      </c>
      <c r="G4172" s="126" t="s">
        <v>13717</v>
      </c>
      <c r="H4172" s="126" t="s">
        <v>20125</v>
      </c>
      <c r="I4172" s="126" t="s">
        <v>20126</v>
      </c>
      <c r="J4172" s="126" t="s">
        <v>26235</v>
      </c>
      <c r="K4172" s="9">
        <f>_xlfn.IFNA(VLOOKUP(Table5[[#This Row],[Section]],SubSill_Tier,2,FALSE),0)</f>
        <v>0</v>
      </c>
      <c r="L4172" s="9" t="str">
        <f t="shared" si="74"/>
        <v/>
      </c>
      <c r="M4172" s="205" t="str" cm="1">
        <f t="array" ref="M4172">_xlfn.IFS(NOT(ISERROR(VLOOKUP(Table5[[#This Row],[Section]],TB_notTB,1,FALSE))),"No",LEFT(Table5[[#This Row],[Section]],3)="ETB","PLS",LEFT(Table5[[#This Row],[Section]],1)="7","PDB",NOT(ISBLANK(Table5[[#This Row],[Section]])),"No")</f>
        <v>No</v>
      </c>
    </row>
    <row r="4173" spans="1:13" x14ac:dyDescent="0.25">
      <c r="A4173" s="126" t="s">
        <v>7718</v>
      </c>
      <c r="B4173" s="126" t="s">
        <v>7719</v>
      </c>
      <c r="C4173" s="126" t="s">
        <v>75</v>
      </c>
      <c r="D4173" s="127">
        <v>0.11</v>
      </c>
      <c r="E4173" s="128">
        <v>100</v>
      </c>
      <c r="F4173" s="128">
        <v>100</v>
      </c>
      <c r="G4173" s="126" t="s">
        <v>13740</v>
      </c>
      <c r="H4173" s="126" t="s">
        <v>20124</v>
      </c>
      <c r="I4173" s="126" t="s">
        <v>21059</v>
      </c>
      <c r="J4173" s="126" t="s">
        <v>26236</v>
      </c>
      <c r="K4173" s="9">
        <f>_xlfn.IFNA(VLOOKUP(Table5[[#This Row],[Section]],SubSill_Tier,2,FALSE),0)</f>
        <v>0</v>
      </c>
      <c r="L4173" s="9" t="str">
        <f t="shared" si="74"/>
        <v/>
      </c>
      <c r="M4173" s="205" t="str" cm="1">
        <f t="array" ref="M4173">_xlfn.IFS(NOT(ISERROR(VLOOKUP(Table5[[#This Row],[Section]],TB_notTB,1,FALSE))),"No",LEFT(Table5[[#This Row],[Section]],3)="ETB","PLS",LEFT(Table5[[#This Row],[Section]],1)="7","PDB",NOT(ISBLANK(Table5[[#This Row],[Section]])),"No")</f>
        <v>No</v>
      </c>
    </row>
    <row r="4174" spans="1:13" x14ac:dyDescent="0.25">
      <c r="A4174" s="126" t="s">
        <v>7720</v>
      </c>
      <c r="B4174" s="126" t="s">
        <v>27973</v>
      </c>
      <c r="C4174" s="126" t="s">
        <v>75</v>
      </c>
      <c r="D4174" s="127">
        <v>0.113</v>
      </c>
      <c r="E4174" s="128">
        <v>100</v>
      </c>
      <c r="F4174" s="128">
        <v>100</v>
      </c>
      <c r="G4174" s="126" t="s">
        <v>13740</v>
      </c>
      <c r="H4174" s="126" t="s">
        <v>20124</v>
      </c>
      <c r="I4174" s="126" t="s">
        <v>21059</v>
      </c>
      <c r="J4174" s="126" t="s">
        <v>26236</v>
      </c>
      <c r="K4174" s="9">
        <f>_xlfn.IFNA(VLOOKUP(Table5[[#This Row],[Section]],SubSill_Tier,2,FALSE),0)</f>
        <v>0</v>
      </c>
      <c r="L4174" s="9" t="str">
        <f t="shared" si="74"/>
        <v/>
      </c>
      <c r="M4174" s="205" t="str" cm="1">
        <f t="array" ref="M4174">_xlfn.IFS(NOT(ISERROR(VLOOKUP(Table5[[#This Row],[Section]],TB_notTB,1,FALSE))),"No",LEFT(Table5[[#This Row],[Section]],3)="ETB","PLS",LEFT(Table5[[#This Row],[Section]],1)="7","PDB",NOT(ISBLANK(Table5[[#This Row],[Section]])),"No")</f>
        <v>No</v>
      </c>
    </row>
    <row r="4175" spans="1:13" x14ac:dyDescent="0.25">
      <c r="A4175" s="126" t="s">
        <v>7721</v>
      </c>
      <c r="B4175" s="126" t="s">
        <v>7722</v>
      </c>
      <c r="C4175" s="126" t="s">
        <v>75</v>
      </c>
      <c r="D4175" s="127">
        <v>0.14099999999999999</v>
      </c>
      <c r="E4175" s="128">
        <v>100</v>
      </c>
      <c r="F4175" s="128">
        <v>100</v>
      </c>
      <c r="G4175" s="126" t="s">
        <v>13740</v>
      </c>
      <c r="H4175" s="126" t="s">
        <v>20124</v>
      </c>
      <c r="I4175" s="126" t="s">
        <v>21059</v>
      </c>
      <c r="J4175" s="126" t="s">
        <v>26236</v>
      </c>
      <c r="K4175" s="9">
        <f>_xlfn.IFNA(VLOOKUP(Table5[[#This Row],[Section]],SubSill_Tier,2,FALSE),0)</f>
        <v>0</v>
      </c>
      <c r="L4175" s="9" t="str">
        <f t="shared" si="74"/>
        <v/>
      </c>
      <c r="M4175" s="205" t="str" cm="1">
        <f t="array" ref="M4175">_xlfn.IFS(NOT(ISERROR(VLOOKUP(Table5[[#This Row],[Section]],TB_notTB,1,FALSE))),"No",LEFT(Table5[[#This Row],[Section]],3)="ETB","PLS",LEFT(Table5[[#This Row],[Section]],1)="7","PDB",NOT(ISBLANK(Table5[[#This Row],[Section]])),"No")</f>
        <v>No</v>
      </c>
    </row>
    <row r="4176" spans="1:13" x14ac:dyDescent="0.25">
      <c r="A4176" s="126" t="s">
        <v>7723</v>
      </c>
      <c r="B4176" s="126" t="s">
        <v>7120</v>
      </c>
      <c r="C4176" s="126" t="s">
        <v>75</v>
      </c>
      <c r="D4176" s="127">
        <v>0.50900000000000001</v>
      </c>
      <c r="E4176" s="128">
        <v>101</v>
      </c>
      <c r="F4176" s="128">
        <v>101</v>
      </c>
      <c r="G4176" s="126" t="s">
        <v>13740</v>
      </c>
      <c r="H4176" s="126" t="s">
        <v>20124</v>
      </c>
      <c r="I4176" s="126" t="s">
        <v>21059</v>
      </c>
      <c r="J4176" s="126" t="s">
        <v>26236</v>
      </c>
      <c r="K4176" s="9">
        <f>_xlfn.IFNA(VLOOKUP(Table5[[#This Row],[Section]],SubSill_Tier,2,FALSE),0)</f>
        <v>0</v>
      </c>
      <c r="L4176" s="9" t="str">
        <f t="shared" si="74"/>
        <v/>
      </c>
      <c r="M4176" s="205" t="str" cm="1">
        <f t="array" ref="M4176">_xlfn.IFS(NOT(ISERROR(VLOOKUP(Table5[[#This Row],[Section]],TB_notTB,1,FALSE))),"No",LEFT(Table5[[#This Row],[Section]],3)="ETB","PLS",LEFT(Table5[[#This Row],[Section]],1)="7","PDB",NOT(ISBLANK(Table5[[#This Row],[Section]])),"No")</f>
        <v>No</v>
      </c>
    </row>
    <row r="4177" spans="1:13" x14ac:dyDescent="0.25">
      <c r="A4177" s="126" t="s">
        <v>7724</v>
      </c>
      <c r="B4177" s="126" t="s">
        <v>7725</v>
      </c>
      <c r="C4177" s="126" t="s">
        <v>75</v>
      </c>
      <c r="D4177" s="127">
        <v>3.7320000000000002</v>
      </c>
      <c r="E4177" s="128">
        <v>170</v>
      </c>
      <c r="F4177" s="128">
        <v>170</v>
      </c>
      <c r="G4177" s="126" t="s">
        <v>13740</v>
      </c>
      <c r="H4177" s="126" t="s">
        <v>20124</v>
      </c>
      <c r="I4177" s="126" t="s">
        <v>21059</v>
      </c>
      <c r="J4177" s="126" t="s">
        <v>26240</v>
      </c>
      <c r="K4177" s="9">
        <f>_xlfn.IFNA(VLOOKUP(Table5[[#This Row],[Section]],SubSill_Tier,2,FALSE),0)</f>
        <v>0</v>
      </c>
      <c r="L4177" s="9" t="str">
        <f t="shared" si="74"/>
        <v>Wall</v>
      </c>
      <c r="M4177" s="205" t="str" cm="1">
        <f t="array" ref="M4177">_xlfn.IFS(NOT(ISERROR(VLOOKUP(Table5[[#This Row],[Section]],TB_notTB,1,FALSE))),"No",LEFT(Table5[[#This Row],[Section]],3)="ETB","PLS",LEFT(Table5[[#This Row],[Section]],1)="7","PDB",NOT(ISBLANK(Table5[[#This Row],[Section]])),"No")</f>
        <v>No</v>
      </c>
    </row>
    <row r="4178" spans="1:13" x14ac:dyDescent="0.25">
      <c r="A4178" s="126" t="s">
        <v>7726</v>
      </c>
      <c r="B4178" s="126" t="s">
        <v>27974</v>
      </c>
      <c r="C4178" s="126" t="s">
        <v>75</v>
      </c>
      <c r="D4178" s="127">
        <v>1.121</v>
      </c>
      <c r="E4178" s="128">
        <v>140</v>
      </c>
      <c r="F4178" s="128">
        <v>140</v>
      </c>
      <c r="G4178" s="126" t="s">
        <v>13740</v>
      </c>
      <c r="H4178" s="126" t="s">
        <v>20124</v>
      </c>
      <c r="I4178" s="126" t="s">
        <v>21059</v>
      </c>
      <c r="J4178" s="126" t="s">
        <v>26235</v>
      </c>
      <c r="K4178" s="9">
        <f>_xlfn.IFNA(VLOOKUP(Table5[[#This Row],[Section]],SubSill_Tier,2,FALSE),0)</f>
        <v>0</v>
      </c>
      <c r="L4178" s="9" t="str">
        <f t="shared" si="74"/>
        <v/>
      </c>
      <c r="M4178" s="205" t="str" cm="1">
        <f t="array" ref="M4178">_xlfn.IFS(NOT(ISERROR(VLOOKUP(Table5[[#This Row],[Section]],TB_notTB,1,FALSE))),"No",LEFT(Table5[[#This Row],[Section]],3)="ETB","PLS",LEFT(Table5[[#This Row],[Section]],1)="7","PDB",NOT(ISBLANK(Table5[[#This Row],[Section]])),"No")</f>
        <v>No</v>
      </c>
    </row>
    <row r="4179" spans="1:13" x14ac:dyDescent="0.25">
      <c r="A4179" s="126" t="s">
        <v>7727</v>
      </c>
      <c r="B4179" s="126" t="s">
        <v>7728</v>
      </c>
      <c r="C4179" s="126" t="s">
        <v>75</v>
      </c>
      <c r="D4179" s="127">
        <v>2.7360000000000002</v>
      </c>
      <c r="E4179" s="128">
        <v>180</v>
      </c>
      <c r="F4179" s="128">
        <v>180</v>
      </c>
      <c r="G4179" s="126" t="s">
        <v>13740</v>
      </c>
      <c r="H4179" s="126" t="s">
        <v>20124</v>
      </c>
      <c r="I4179" s="126" t="s">
        <v>21059</v>
      </c>
      <c r="J4179" s="126" t="s">
        <v>26235</v>
      </c>
      <c r="K4179" s="9">
        <f>_xlfn.IFNA(VLOOKUP(Table5[[#This Row],[Section]],SubSill_Tier,2,FALSE),0)</f>
        <v>0</v>
      </c>
      <c r="L4179" s="9" t="str">
        <f t="shared" si="74"/>
        <v>Wall</v>
      </c>
      <c r="M4179" s="205" t="str" cm="1">
        <f t="array" ref="M4179">_xlfn.IFS(NOT(ISERROR(VLOOKUP(Table5[[#This Row],[Section]],TB_notTB,1,FALSE))),"No",LEFT(Table5[[#This Row],[Section]],3)="ETB","PLS",LEFT(Table5[[#This Row],[Section]],1)="7","PDB",NOT(ISBLANK(Table5[[#This Row],[Section]])),"No")</f>
        <v>No</v>
      </c>
    </row>
    <row r="4180" spans="1:13" x14ac:dyDescent="0.25">
      <c r="A4180" s="126" t="s">
        <v>7729</v>
      </c>
      <c r="B4180" s="126" t="s">
        <v>7730</v>
      </c>
      <c r="C4180" s="126" t="s">
        <v>75</v>
      </c>
      <c r="D4180" s="127">
        <v>3.4119999999999999</v>
      </c>
      <c r="E4180" s="128">
        <v>160</v>
      </c>
      <c r="F4180" s="128">
        <v>160</v>
      </c>
      <c r="G4180" s="126" t="s">
        <v>13740</v>
      </c>
      <c r="H4180" s="126" t="s">
        <v>20124</v>
      </c>
      <c r="I4180" s="126" t="s">
        <v>21059</v>
      </c>
      <c r="J4180" s="126" t="s">
        <v>26240</v>
      </c>
      <c r="K4180" s="9">
        <f>_xlfn.IFNA(VLOOKUP(Table5[[#This Row],[Section]],SubSill_Tier,2,FALSE),0)</f>
        <v>0</v>
      </c>
      <c r="L4180" s="9" t="str">
        <f t="shared" si="74"/>
        <v>Wall</v>
      </c>
      <c r="M4180" s="205" t="str" cm="1">
        <f t="array" ref="M4180">_xlfn.IFS(NOT(ISERROR(VLOOKUP(Table5[[#This Row],[Section]],TB_notTB,1,FALSE))),"No",LEFT(Table5[[#This Row],[Section]],3)="ETB","PLS",LEFT(Table5[[#This Row],[Section]],1)="7","PDB",NOT(ISBLANK(Table5[[#This Row],[Section]])),"No")</f>
        <v>No</v>
      </c>
    </row>
    <row r="4181" spans="1:13" x14ac:dyDescent="0.25">
      <c r="A4181" s="126" t="s">
        <v>7731</v>
      </c>
      <c r="B4181" s="126" t="s">
        <v>7732</v>
      </c>
      <c r="C4181" s="126" t="s">
        <v>75</v>
      </c>
      <c r="D4181" s="127">
        <v>0.45800000000000002</v>
      </c>
      <c r="E4181" s="128">
        <v>109</v>
      </c>
      <c r="F4181" s="128">
        <v>109</v>
      </c>
      <c r="G4181" s="126" t="s">
        <v>13727</v>
      </c>
      <c r="H4181" s="126" t="s">
        <v>21089</v>
      </c>
      <c r="I4181" s="126" t="s">
        <v>21090</v>
      </c>
      <c r="J4181" s="126" t="s">
        <v>26233</v>
      </c>
      <c r="K4181" s="9">
        <f>_xlfn.IFNA(VLOOKUP(Table5[[#This Row],[Section]],SubSill_Tier,2,FALSE),0)</f>
        <v>0</v>
      </c>
      <c r="L4181" s="9" t="str">
        <f t="shared" si="74"/>
        <v/>
      </c>
      <c r="M4181" s="205" t="str" cm="1">
        <f t="array" ref="M4181">_xlfn.IFS(NOT(ISERROR(VLOOKUP(Table5[[#This Row],[Section]],TB_notTB,1,FALSE))),"No",LEFT(Table5[[#This Row],[Section]],3)="ETB","PLS",LEFT(Table5[[#This Row],[Section]],1)="7","PDB",NOT(ISBLANK(Table5[[#This Row],[Section]])),"No")</f>
        <v>No</v>
      </c>
    </row>
    <row r="4182" spans="1:13" x14ac:dyDescent="0.25">
      <c r="A4182" s="126" t="s">
        <v>7733</v>
      </c>
      <c r="B4182" s="126" t="s">
        <v>7118</v>
      </c>
      <c r="C4182" s="126" t="s">
        <v>75</v>
      </c>
      <c r="D4182" s="127">
        <v>0.43</v>
      </c>
      <c r="E4182" s="128">
        <v>100</v>
      </c>
      <c r="F4182" s="128">
        <v>100</v>
      </c>
      <c r="G4182" s="126" t="s">
        <v>13740</v>
      </c>
      <c r="H4182" s="126" t="s">
        <v>20124</v>
      </c>
      <c r="I4182" s="126" t="s">
        <v>21059</v>
      </c>
      <c r="J4182" s="126" t="s">
        <v>26235</v>
      </c>
      <c r="K4182" s="9">
        <f>_xlfn.IFNA(VLOOKUP(Table5[[#This Row],[Section]],SubSill_Tier,2,FALSE),0)</f>
        <v>0</v>
      </c>
      <c r="L4182" s="9" t="str">
        <f t="shared" si="74"/>
        <v/>
      </c>
      <c r="M4182" s="205" t="str" cm="1">
        <f t="array" ref="M4182">_xlfn.IFS(NOT(ISERROR(VLOOKUP(Table5[[#This Row],[Section]],TB_notTB,1,FALSE))),"No",LEFT(Table5[[#This Row],[Section]],3)="ETB","PLS",LEFT(Table5[[#This Row],[Section]],1)="7","PDB",NOT(ISBLANK(Table5[[#This Row],[Section]])),"No")</f>
        <v>No</v>
      </c>
    </row>
    <row r="4183" spans="1:13" x14ac:dyDescent="0.25">
      <c r="A4183" s="126" t="s">
        <v>15029</v>
      </c>
      <c r="B4183" s="126" t="s">
        <v>15030</v>
      </c>
      <c r="C4183" s="126" t="s">
        <v>75</v>
      </c>
      <c r="D4183" s="127">
        <v>0.54900000000000004</v>
      </c>
      <c r="E4183" s="128">
        <v>152</v>
      </c>
      <c r="F4183" s="128">
        <v>106</v>
      </c>
      <c r="G4183" s="126" t="s">
        <v>14998</v>
      </c>
      <c r="H4183" s="126" t="s">
        <v>20278</v>
      </c>
      <c r="I4183" s="126" t="s">
        <v>21169</v>
      </c>
      <c r="J4183" s="126" t="s">
        <v>26296</v>
      </c>
      <c r="K4183" s="9">
        <f>_xlfn.IFNA(VLOOKUP(Table5[[#This Row],[Section]],SubSill_Tier,2,FALSE),0)</f>
        <v>0</v>
      </c>
      <c r="L4183" s="9" t="str">
        <f t="shared" si="74"/>
        <v/>
      </c>
      <c r="M4183" s="205" t="str" cm="1">
        <f t="array" ref="M4183">_xlfn.IFS(NOT(ISERROR(VLOOKUP(Table5[[#This Row],[Section]],TB_notTB,1,FALSE))),"No",LEFT(Table5[[#This Row],[Section]],3)="ETB","PLS",LEFT(Table5[[#This Row],[Section]],1)="7","PDB",NOT(ISBLANK(Table5[[#This Row],[Section]])),"No")</f>
        <v>No</v>
      </c>
    </row>
    <row r="4184" spans="1:13" x14ac:dyDescent="0.25">
      <c r="A4184" s="126" t="s">
        <v>7734</v>
      </c>
      <c r="B4184" s="126" t="s">
        <v>27975</v>
      </c>
      <c r="C4184" s="126" t="s">
        <v>75</v>
      </c>
      <c r="D4184" s="127">
        <v>0.32900000000000001</v>
      </c>
      <c r="E4184" s="128">
        <v>100</v>
      </c>
      <c r="F4184" s="128">
        <v>100</v>
      </c>
      <c r="G4184" s="126" t="s">
        <v>13717</v>
      </c>
      <c r="H4184" s="126" t="s">
        <v>20125</v>
      </c>
      <c r="I4184" s="126" t="s">
        <v>20126</v>
      </c>
      <c r="J4184" s="126" t="s">
        <v>26235</v>
      </c>
      <c r="K4184" s="9">
        <f>_xlfn.IFNA(VLOOKUP(Table5[[#This Row],[Section]],SubSill_Tier,2,FALSE),0)</f>
        <v>0</v>
      </c>
      <c r="L4184" s="9" t="str">
        <f t="shared" si="74"/>
        <v/>
      </c>
      <c r="M4184" s="205" t="str" cm="1">
        <f t="array" ref="M4184">_xlfn.IFS(NOT(ISERROR(VLOOKUP(Table5[[#This Row],[Section]],TB_notTB,1,FALSE))),"No",LEFT(Table5[[#This Row],[Section]],3)="ETB","PLS",LEFT(Table5[[#This Row],[Section]],1)="7","PDB",NOT(ISBLANK(Table5[[#This Row],[Section]])),"No")</f>
        <v>No</v>
      </c>
    </row>
    <row r="4185" spans="1:13" x14ac:dyDescent="0.25">
      <c r="A4185" s="126" t="s">
        <v>7735</v>
      </c>
      <c r="B4185" s="126" t="s">
        <v>27976</v>
      </c>
      <c r="C4185" s="126" t="s">
        <v>75</v>
      </c>
      <c r="D4185" s="127">
        <v>0.35499999999999998</v>
      </c>
      <c r="E4185" s="128">
        <v>100</v>
      </c>
      <c r="F4185" s="128">
        <v>100</v>
      </c>
      <c r="G4185" s="126" t="s">
        <v>13725</v>
      </c>
      <c r="H4185" s="126" t="s">
        <v>20134</v>
      </c>
      <c r="I4185" s="126" t="s">
        <v>20135</v>
      </c>
      <c r="J4185" s="126" t="s">
        <v>26235</v>
      </c>
      <c r="K4185" s="9">
        <f>_xlfn.IFNA(VLOOKUP(Table5[[#This Row],[Section]],SubSill_Tier,2,FALSE),0)</f>
        <v>0</v>
      </c>
      <c r="L4185" s="9" t="str">
        <f t="shared" si="74"/>
        <v/>
      </c>
      <c r="M4185" s="205" t="str" cm="1">
        <f t="array" ref="M4185">_xlfn.IFS(NOT(ISERROR(VLOOKUP(Table5[[#This Row],[Section]],TB_notTB,1,FALSE))),"No",LEFT(Table5[[#This Row],[Section]],3)="ETB","PLS",LEFT(Table5[[#This Row],[Section]],1)="7","PDB",NOT(ISBLANK(Table5[[#This Row],[Section]])),"No")</f>
        <v>No</v>
      </c>
    </row>
    <row r="4186" spans="1:13" x14ac:dyDescent="0.25">
      <c r="A4186" s="126" t="s">
        <v>7736</v>
      </c>
      <c r="B4186" s="126" t="s">
        <v>7737</v>
      </c>
      <c r="C4186" s="126" t="s">
        <v>75</v>
      </c>
      <c r="D4186" s="127">
        <v>1.4930000000000001</v>
      </c>
      <c r="E4186" s="128">
        <v>283</v>
      </c>
      <c r="F4186" s="128">
        <v>283</v>
      </c>
      <c r="G4186" s="126" t="s">
        <v>13740</v>
      </c>
      <c r="H4186" s="126" t="s">
        <v>20124</v>
      </c>
      <c r="I4186" s="126" t="s">
        <v>21059</v>
      </c>
      <c r="J4186" s="126" t="s">
        <v>26236</v>
      </c>
      <c r="K4186" s="9">
        <f>_xlfn.IFNA(VLOOKUP(Table5[[#This Row],[Section]],SubSill_Tier,2,FALSE),0)</f>
        <v>0</v>
      </c>
      <c r="L4186" s="9" t="str">
        <f t="shared" si="74"/>
        <v/>
      </c>
      <c r="M4186" s="205" t="str" cm="1">
        <f t="array" ref="M4186">_xlfn.IFS(NOT(ISERROR(VLOOKUP(Table5[[#This Row],[Section]],TB_notTB,1,FALSE))),"No",LEFT(Table5[[#This Row],[Section]],3)="ETB","PLS",LEFT(Table5[[#This Row],[Section]],1)="7","PDB",NOT(ISBLANK(Table5[[#This Row],[Section]])),"No")</f>
        <v>No</v>
      </c>
    </row>
    <row r="4187" spans="1:13" x14ac:dyDescent="0.25">
      <c r="A4187" s="126" t="s">
        <v>7738</v>
      </c>
      <c r="B4187" s="126" t="s">
        <v>7739</v>
      </c>
      <c r="C4187" s="126" t="s">
        <v>75</v>
      </c>
      <c r="D4187" s="127">
        <v>1.19</v>
      </c>
      <c r="E4187" s="128">
        <v>299</v>
      </c>
      <c r="F4187" s="128">
        <v>299</v>
      </c>
      <c r="G4187" s="126" t="s">
        <v>13725</v>
      </c>
      <c r="H4187" s="126" t="s">
        <v>20134</v>
      </c>
      <c r="I4187" s="126" t="s">
        <v>20135</v>
      </c>
      <c r="J4187" s="126" t="s">
        <v>26235</v>
      </c>
      <c r="K4187" s="9">
        <f>_xlfn.IFNA(VLOOKUP(Table5[[#This Row],[Section]],SubSill_Tier,2,FALSE),0)</f>
        <v>0</v>
      </c>
      <c r="L4187" s="9" t="str">
        <f t="shared" si="74"/>
        <v/>
      </c>
      <c r="M4187" s="205" t="str" cm="1">
        <f t="array" ref="M4187">_xlfn.IFS(NOT(ISERROR(VLOOKUP(Table5[[#This Row],[Section]],TB_notTB,1,FALSE))),"No",LEFT(Table5[[#This Row],[Section]],3)="ETB","PLS",LEFT(Table5[[#This Row],[Section]],1)="7","PDB",NOT(ISBLANK(Table5[[#This Row],[Section]])),"No")</f>
        <v>No</v>
      </c>
    </row>
    <row r="4188" spans="1:13" x14ac:dyDescent="0.25">
      <c r="A4188" s="126" t="s">
        <v>7740</v>
      </c>
      <c r="B4188" s="126" t="s">
        <v>13243</v>
      </c>
      <c r="C4188" s="126" t="s">
        <v>75</v>
      </c>
      <c r="D4188" s="127">
        <v>0.52700000000000002</v>
      </c>
      <c r="E4188" s="128">
        <v>127</v>
      </c>
      <c r="F4188" s="128">
        <v>127</v>
      </c>
      <c r="G4188" s="126" t="s">
        <v>13717</v>
      </c>
      <c r="H4188" s="126" t="s">
        <v>20125</v>
      </c>
      <c r="I4188" s="126" t="s">
        <v>20126</v>
      </c>
      <c r="J4188" s="126" t="s">
        <v>26235</v>
      </c>
      <c r="K4188" s="9">
        <f>_xlfn.IFNA(VLOOKUP(Table5[[#This Row],[Section]],SubSill_Tier,2,FALSE),0)</f>
        <v>0</v>
      </c>
      <c r="L4188" s="9" t="str">
        <f t="shared" si="74"/>
        <v/>
      </c>
      <c r="M4188" s="205" t="str" cm="1">
        <f t="array" ref="M4188">_xlfn.IFS(NOT(ISERROR(VLOOKUP(Table5[[#This Row],[Section]],TB_notTB,1,FALSE))),"No",LEFT(Table5[[#This Row],[Section]],3)="ETB","PLS",LEFT(Table5[[#This Row],[Section]],1)="7","PDB",NOT(ISBLANK(Table5[[#This Row],[Section]])),"No")</f>
        <v>No</v>
      </c>
    </row>
    <row r="4189" spans="1:13" x14ac:dyDescent="0.25">
      <c r="A4189" s="126" t="s">
        <v>7741</v>
      </c>
      <c r="B4189" s="126" t="s">
        <v>7742</v>
      </c>
      <c r="C4189" s="126" t="s">
        <v>75</v>
      </c>
      <c r="D4189" s="127">
        <v>0.223</v>
      </c>
      <c r="E4189" s="128">
        <v>100</v>
      </c>
      <c r="F4189" s="128">
        <v>100</v>
      </c>
      <c r="G4189" s="126" t="s">
        <v>13717</v>
      </c>
      <c r="H4189" s="126" t="s">
        <v>20125</v>
      </c>
      <c r="I4189" s="126" t="s">
        <v>20126</v>
      </c>
      <c r="J4189" s="126" t="s">
        <v>26235</v>
      </c>
      <c r="K4189" s="9">
        <f>_xlfn.IFNA(VLOOKUP(Table5[[#This Row],[Section]],SubSill_Tier,2,FALSE),0)</f>
        <v>0</v>
      </c>
      <c r="L4189" s="9" t="str">
        <f t="shared" si="74"/>
        <v/>
      </c>
      <c r="M4189" s="205" t="str" cm="1">
        <f t="array" ref="M4189">_xlfn.IFS(NOT(ISERROR(VLOOKUP(Table5[[#This Row],[Section]],TB_notTB,1,FALSE))),"No",LEFT(Table5[[#This Row],[Section]],3)="ETB","PLS",LEFT(Table5[[#This Row],[Section]],1)="7","PDB",NOT(ISBLANK(Table5[[#This Row],[Section]])),"No")</f>
        <v>No</v>
      </c>
    </row>
    <row r="4190" spans="1:13" x14ac:dyDescent="0.25">
      <c r="A4190" s="126" t="s">
        <v>7743</v>
      </c>
      <c r="B4190" s="126" t="s">
        <v>27977</v>
      </c>
      <c r="C4190" s="126" t="s">
        <v>75</v>
      </c>
      <c r="D4190" s="127">
        <v>0.77800000000000002</v>
      </c>
      <c r="E4190" s="128">
        <v>123</v>
      </c>
      <c r="F4190" s="128">
        <v>123</v>
      </c>
      <c r="G4190" s="126" t="s">
        <v>13725</v>
      </c>
      <c r="H4190" s="126" t="s">
        <v>20134</v>
      </c>
      <c r="I4190" s="126" t="s">
        <v>20135</v>
      </c>
      <c r="J4190" s="126" t="s">
        <v>26235</v>
      </c>
      <c r="K4190" s="9">
        <f>_xlfn.IFNA(VLOOKUP(Table5[[#This Row],[Section]],SubSill_Tier,2,FALSE),0)</f>
        <v>0</v>
      </c>
      <c r="L4190" s="9" t="str">
        <f t="shared" si="74"/>
        <v/>
      </c>
      <c r="M4190" s="205" t="str" cm="1">
        <f t="array" ref="M4190">_xlfn.IFS(NOT(ISERROR(VLOOKUP(Table5[[#This Row],[Section]],TB_notTB,1,FALSE))),"No",LEFT(Table5[[#This Row],[Section]],3)="ETB","PLS",LEFT(Table5[[#This Row],[Section]],1)="7","PDB",NOT(ISBLANK(Table5[[#This Row],[Section]])),"No")</f>
        <v>No</v>
      </c>
    </row>
    <row r="4191" spans="1:13" x14ac:dyDescent="0.25">
      <c r="A4191" s="126" t="s">
        <v>1950</v>
      </c>
      <c r="B4191" s="126" t="s">
        <v>1951</v>
      </c>
      <c r="C4191" s="126" t="s">
        <v>75</v>
      </c>
      <c r="D4191" s="127">
        <v>0.754</v>
      </c>
      <c r="E4191" s="128">
        <v>239</v>
      </c>
      <c r="F4191" s="128">
        <v>239</v>
      </c>
      <c r="G4191" s="126" t="s">
        <v>13771</v>
      </c>
      <c r="H4191" s="126" t="s">
        <v>20212</v>
      </c>
      <c r="I4191" s="126" t="s">
        <v>20213</v>
      </c>
      <c r="J4191" s="126" t="s">
        <v>26232</v>
      </c>
      <c r="K4191" s="9">
        <f>_xlfn.IFNA(VLOOKUP(Table5[[#This Row],[Section]],SubSill_Tier,2,FALSE),0)</f>
        <v>0</v>
      </c>
      <c r="L4191" s="9" t="str">
        <f t="shared" si="74"/>
        <v/>
      </c>
      <c r="M4191" s="205" t="str" cm="1">
        <f t="array" ref="M4191">_xlfn.IFS(NOT(ISERROR(VLOOKUP(Table5[[#This Row],[Section]],TB_notTB,1,FALSE))),"No",LEFT(Table5[[#This Row],[Section]],3)="ETB","PLS",LEFT(Table5[[#This Row],[Section]],1)="7","PDB",NOT(ISBLANK(Table5[[#This Row],[Section]])),"No")</f>
        <v>No</v>
      </c>
    </row>
    <row r="4192" spans="1:13" x14ac:dyDescent="0.25">
      <c r="A4192" s="126" t="s">
        <v>1952</v>
      </c>
      <c r="B4192" s="126" t="s">
        <v>1953</v>
      </c>
      <c r="C4192" s="126" t="s">
        <v>75</v>
      </c>
      <c r="D4192" s="127">
        <v>0.84</v>
      </c>
      <c r="E4192" s="128">
        <v>247</v>
      </c>
      <c r="F4192" s="128">
        <v>134</v>
      </c>
      <c r="G4192" s="126" t="s">
        <v>13729</v>
      </c>
      <c r="H4192" s="126" t="s">
        <v>20138</v>
      </c>
      <c r="I4192" s="126" t="s">
        <v>21067</v>
      </c>
      <c r="J4192" s="126" t="s">
        <v>26232</v>
      </c>
      <c r="K4192" s="9">
        <f>_xlfn.IFNA(VLOOKUP(Table5[[#This Row],[Section]],SubSill_Tier,2,FALSE),0)</f>
        <v>0</v>
      </c>
      <c r="L4192" s="9" t="str">
        <f t="shared" si="74"/>
        <v/>
      </c>
      <c r="M4192" s="205" t="str" cm="1">
        <f t="array" ref="M4192">_xlfn.IFS(NOT(ISERROR(VLOOKUP(Table5[[#This Row],[Section]],TB_notTB,1,FALSE))),"No",LEFT(Table5[[#This Row],[Section]],3)="ETB","PLS",LEFT(Table5[[#This Row],[Section]],1)="7","PDB",NOT(ISBLANK(Table5[[#This Row],[Section]])),"No")</f>
        <v>No</v>
      </c>
    </row>
    <row r="4193" spans="1:13" x14ac:dyDescent="0.25">
      <c r="A4193" s="126" t="s">
        <v>7744</v>
      </c>
      <c r="B4193" s="126" t="s">
        <v>7745</v>
      </c>
      <c r="C4193" s="126" t="s">
        <v>75</v>
      </c>
      <c r="D4193" s="127">
        <v>2.0750000000000002</v>
      </c>
      <c r="E4193" s="128">
        <v>349</v>
      </c>
      <c r="F4193" s="128">
        <v>349</v>
      </c>
      <c r="G4193" s="126" t="s">
        <v>13740</v>
      </c>
      <c r="H4193" s="126" t="s">
        <v>20124</v>
      </c>
      <c r="I4193" s="126" t="s">
        <v>21059</v>
      </c>
      <c r="J4193" s="126" t="s">
        <v>26235</v>
      </c>
      <c r="K4193" s="9">
        <f>_xlfn.IFNA(VLOOKUP(Table5[[#This Row],[Section]],SubSill_Tier,2,FALSE),0)</f>
        <v>0</v>
      </c>
      <c r="L4193" s="9" t="str">
        <f t="shared" si="74"/>
        <v/>
      </c>
      <c r="M4193" s="205" t="str" cm="1">
        <f t="array" ref="M4193">_xlfn.IFS(NOT(ISERROR(VLOOKUP(Table5[[#This Row],[Section]],TB_notTB,1,FALSE))),"No",LEFT(Table5[[#This Row],[Section]],3)="ETB","PLS",LEFT(Table5[[#This Row],[Section]],1)="7","PDB",NOT(ISBLANK(Table5[[#This Row],[Section]])),"No")</f>
        <v>No</v>
      </c>
    </row>
    <row r="4194" spans="1:13" x14ac:dyDescent="0.25">
      <c r="A4194" s="126" t="s">
        <v>21176</v>
      </c>
      <c r="B4194" s="126" t="s">
        <v>21177</v>
      </c>
      <c r="C4194" s="126" t="s">
        <v>75</v>
      </c>
      <c r="D4194" s="127">
        <v>1.262</v>
      </c>
      <c r="E4194" s="128">
        <v>239</v>
      </c>
      <c r="F4194" s="128">
        <v>239</v>
      </c>
      <c r="G4194" s="126" t="s">
        <v>13740</v>
      </c>
      <c r="H4194" s="126" t="s">
        <v>20124</v>
      </c>
      <c r="I4194" s="126" t="s">
        <v>21059</v>
      </c>
      <c r="J4194" s="126" t="s">
        <v>26235</v>
      </c>
      <c r="K4194" s="9">
        <f>_xlfn.IFNA(VLOOKUP(Table5[[#This Row],[Section]],SubSill_Tier,2,FALSE),0)</f>
        <v>0</v>
      </c>
      <c r="L4194" s="9" t="str">
        <f t="shared" si="74"/>
        <v/>
      </c>
      <c r="M4194" s="205" t="str" cm="1">
        <f t="array" ref="M4194">_xlfn.IFS(NOT(ISERROR(VLOOKUP(Table5[[#This Row],[Section]],TB_notTB,1,FALSE))),"No",LEFT(Table5[[#This Row],[Section]],3)="ETB","PLS",LEFT(Table5[[#This Row],[Section]],1)="7","PDB",NOT(ISBLANK(Table5[[#This Row],[Section]])),"No")</f>
        <v>No</v>
      </c>
    </row>
    <row r="4195" spans="1:13" x14ac:dyDescent="0.25">
      <c r="A4195" s="126" t="s">
        <v>7746</v>
      </c>
      <c r="B4195" s="126" t="s">
        <v>27978</v>
      </c>
      <c r="C4195" s="126" t="s">
        <v>75</v>
      </c>
      <c r="D4195" s="127">
        <v>0.23</v>
      </c>
      <c r="E4195" s="128">
        <v>100</v>
      </c>
      <c r="F4195" s="128">
        <v>100</v>
      </c>
      <c r="G4195" s="126" t="s">
        <v>13717</v>
      </c>
      <c r="H4195" s="126" t="s">
        <v>20125</v>
      </c>
      <c r="I4195" s="126" t="s">
        <v>20126</v>
      </c>
      <c r="J4195" s="126" t="s">
        <v>26236</v>
      </c>
      <c r="K4195" s="9">
        <f>_xlfn.IFNA(VLOOKUP(Table5[[#This Row],[Section]],SubSill_Tier,2,FALSE),0)</f>
        <v>0</v>
      </c>
      <c r="L4195" s="9" t="str">
        <f t="shared" si="74"/>
        <v/>
      </c>
      <c r="M4195" s="205" t="str" cm="1">
        <f t="array" ref="M4195">_xlfn.IFS(NOT(ISERROR(VLOOKUP(Table5[[#This Row],[Section]],TB_notTB,1,FALSE))),"No",LEFT(Table5[[#This Row],[Section]],3)="ETB","PLS",LEFT(Table5[[#This Row],[Section]],1)="7","PDB",NOT(ISBLANK(Table5[[#This Row],[Section]])),"No")</f>
        <v>No</v>
      </c>
    </row>
    <row r="4196" spans="1:13" x14ac:dyDescent="0.25">
      <c r="A4196" s="126" t="s">
        <v>1954</v>
      </c>
      <c r="B4196" s="126" t="s">
        <v>1955</v>
      </c>
      <c r="C4196" s="126" t="s">
        <v>75</v>
      </c>
      <c r="D4196" s="127">
        <v>1.988</v>
      </c>
      <c r="E4196" s="128">
        <v>466</v>
      </c>
      <c r="F4196" s="128">
        <v>466</v>
      </c>
      <c r="G4196" s="126" t="s">
        <v>13756</v>
      </c>
      <c r="H4196" s="126" t="s">
        <v>20179</v>
      </c>
      <c r="I4196" s="126" t="s">
        <v>20180</v>
      </c>
      <c r="J4196" s="126" t="s">
        <v>26232</v>
      </c>
      <c r="K4196" s="9">
        <f>_xlfn.IFNA(VLOOKUP(Table5[[#This Row],[Section]],SubSill_Tier,2,FALSE),0)</f>
        <v>0</v>
      </c>
      <c r="L4196" s="9" t="str">
        <f t="shared" si="74"/>
        <v/>
      </c>
      <c r="M4196" s="205" t="str" cm="1">
        <f t="array" ref="M4196">_xlfn.IFS(NOT(ISERROR(VLOOKUP(Table5[[#This Row],[Section]],TB_notTB,1,FALSE))),"No",LEFT(Table5[[#This Row],[Section]],3)="ETB","PLS",LEFT(Table5[[#This Row],[Section]],1)="7","PDB",NOT(ISBLANK(Table5[[#This Row],[Section]])),"No")</f>
        <v>No</v>
      </c>
    </row>
    <row r="4197" spans="1:13" x14ac:dyDescent="0.25">
      <c r="A4197" s="126" t="s">
        <v>1956</v>
      </c>
      <c r="B4197" s="126" t="s">
        <v>1957</v>
      </c>
      <c r="C4197" s="126" t="s">
        <v>75</v>
      </c>
      <c r="D4197" s="127">
        <v>1.337</v>
      </c>
      <c r="E4197" s="128">
        <v>260</v>
      </c>
      <c r="F4197" s="128">
        <v>260</v>
      </c>
      <c r="G4197" s="126" t="s">
        <v>13756</v>
      </c>
      <c r="H4197" s="126" t="s">
        <v>20179</v>
      </c>
      <c r="I4197" s="126" t="s">
        <v>20180</v>
      </c>
      <c r="J4197" s="126" t="s">
        <v>26232</v>
      </c>
      <c r="K4197" s="9">
        <f>_xlfn.IFNA(VLOOKUP(Table5[[#This Row],[Section]],SubSill_Tier,2,FALSE),0)</f>
        <v>0</v>
      </c>
      <c r="L4197" s="9" t="str">
        <f t="shared" si="74"/>
        <v/>
      </c>
      <c r="M4197" s="205" t="str" cm="1">
        <f t="array" ref="M4197">_xlfn.IFS(NOT(ISERROR(VLOOKUP(Table5[[#This Row],[Section]],TB_notTB,1,FALSE))),"No",LEFT(Table5[[#This Row],[Section]],3)="ETB","PLS",LEFT(Table5[[#This Row],[Section]],1)="7","PDB",NOT(ISBLANK(Table5[[#This Row],[Section]])),"No")</f>
        <v>No</v>
      </c>
    </row>
    <row r="4198" spans="1:13" x14ac:dyDescent="0.25">
      <c r="A4198" s="126" t="s">
        <v>7747</v>
      </c>
      <c r="B4198" s="126" t="s">
        <v>7748</v>
      </c>
      <c r="C4198" s="126" t="s">
        <v>75</v>
      </c>
      <c r="D4198" s="127">
        <v>1.069</v>
      </c>
      <c r="E4198" s="128">
        <v>141</v>
      </c>
      <c r="F4198" s="128">
        <v>141</v>
      </c>
      <c r="G4198" s="126" t="s">
        <v>13740</v>
      </c>
      <c r="H4198" s="126" t="s">
        <v>20124</v>
      </c>
      <c r="I4198" s="126" t="s">
        <v>21059</v>
      </c>
      <c r="J4198" s="126" t="s">
        <v>26236</v>
      </c>
      <c r="K4198" s="9">
        <f>_xlfn.IFNA(VLOOKUP(Table5[[#This Row],[Section]],SubSill_Tier,2,FALSE),0)</f>
        <v>0</v>
      </c>
      <c r="L4198" s="9" t="str">
        <f t="shared" si="74"/>
        <v/>
      </c>
      <c r="M4198" s="205" t="str" cm="1">
        <f t="array" ref="M4198">_xlfn.IFS(NOT(ISERROR(VLOOKUP(Table5[[#This Row],[Section]],TB_notTB,1,FALSE))),"No",LEFT(Table5[[#This Row],[Section]],3)="ETB","PLS",LEFT(Table5[[#This Row],[Section]],1)="7","PDB",NOT(ISBLANK(Table5[[#This Row],[Section]])),"No")</f>
        <v>No</v>
      </c>
    </row>
    <row r="4199" spans="1:13" x14ac:dyDescent="0.25">
      <c r="A4199" s="126" t="s">
        <v>7749</v>
      </c>
      <c r="B4199" s="126" t="s">
        <v>7750</v>
      </c>
      <c r="C4199" s="126" t="s">
        <v>75</v>
      </c>
      <c r="D4199" s="127">
        <v>0.89300000000000002</v>
      </c>
      <c r="E4199" s="128">
        <v>120</v>
      </c>
      <c r="F4199" s="128">
        <v>120</v>
      </c>
      <c r="G4199" s="126" t="s">
        <v>13740</v>
      </c>
      <c r="H4199" s="126" t="s">
        <v>20124</v>
      </c>
      <c r="I4199" s="126" t="s">
        <v>21059</v>
      </c>
      <c r="J4199" s="126" t="s">
        <v>26235</v>
      </c>
      <c r="K4199" s="9">
        <f>_xlfn.IFNA(VLOOKUP(Table5[[#This Row],[Section]],SubSill_Tier,2,FALSE),0)</f>
        <v>0</v>
      </c>
      <c r="L4199" s="9" t="str">
        <f t="shared" si="74"/>
        <v/>
      </c>
      <c r="M4199" s="205" t="str" cm="1">
        <f t="array" ref="M4199">_xlfn.IFS(NOT(ISERROR(VLOOKUP(Table5[[#This Row],[Section]],TB_notTB,1,FALSE))),"No",LEFT(Table5[[#This Row],[Section]],3)="ETB","PLS",LEFT(Table5[[#This Row],[Section]],1)="7","PDB",NOT(ISBLANK(Table5[[#This Row],[Section]])),"No")</f>
        <v>No</v>
      </c>
    </row>
    <row r="4200" spans="1:13" x14ac:dyDescent="0.25">
      <c r="A4200" s="126" t="s">
        <v>7751</v>
      </c>
      <c r="B4200" s="126" t="s">
        <v>27979</v>
      </c>
      <c r="C4200" s="126" t="s">
        <v>75</v>
      </c>
      <c r="D4200" s="127">
        <v>4.3319999999999999</v>
      </c>
      <c r="E4200" s="128">
        <v>286</v>
      </c>
      <c r="F4200" s="128">
        <v>286</v>
      </c>
      <c r="G4200" s="126" t="s">
        <v>13725</v>
      </c>
      <c r="H4200" s="126" t="s">
        <v>20134</v>
      </c>
      <c r="I4200" s="126" t="s">
        <v>20135</v>
      </c>
      <c r="J4200" s="126" t="s">
        <v>26238</v>
      </c>
      <c r="K4200" s="9">
        <f>_xlfn.IFNA(VLOOKUP(Table5[[#This Row],[Section]],SubSill_Tier,2,FALSE),0)</f>
        <v>0</v>
      </c>
      <c r="L4200" s="9" t="str">
        <f t="shared" si="74"/>
        <v/>
      </c>
      <c r="M4200" s="205" t="str" cm="1">
        <f t="array" ref="M4200">_xlfn.IFS(NOT(ISERROR(VLOOKUP(Table5[[#This Row],[Section]],TB_notTB,1,FALSE))),"No",LEFT(Table5[[#This Row],[Section]],3)="ETB","PLS",LEFT(Table5[[#This Row],[Section]],1)="7","PDB",NOT(ISBLANK(Table5[[#This Row],[Section]])),"No")</f>
        <v>No</v>
      </c>
    </row>
    <row r="4201" spans="1:13" x14ac:dyDescent="0.25">
      <c r="A4201" s="126" t="s">
        <v>15031</v>
      </c>
      <c r="B4201" s="126" t="s">
        <v>15032</v>
      </c>
      <c r="C4201" s="126" t="s">
        <v>75</v>
      </c>
      <c r="D4201" s="127">
        <v>1.522</v>
      </c>
      <c r="E4201" s="128">
        <v>199</v>
      </c>
      <c r="F4201" s="128">
        <v>199</v>
      </c>
      <c r="G4201" s="126" t="s">
        <v>14800</v>
      </c>
      <c r="H4201" s="126" t="s">
        <v>20205</v>
      </c>
      <c r="I4201" s="126" t="s">
        <v>20206</v>
      </c>
      <c r="J4201" s="126" t="s">
        <v>26263</v>
      </c>
      <c r="K4201" s="9">
        <f>_xlfn.IFNA(VLOOKUP(Table5[[#This Row],[Section]],SubSill_Tier,2,FALSE),0)</f>
        <v>0</v>
      </c>
      <c r="L4201" s="9" t="str">
        <f t="shared" si="74"/>
        <v/>
      </c>
      <c r="M4201" s="205" t="str" cm="1">
        <f t="array" ref="M4201">_xlfn.IFS(NOT(ISERROR(VLOOKUP(Table5[[#This Row],[Section]],TB_notTB,1,FALSE))),"No",LEFT(Table5[[#This Row],[Section]],3)="ETB","PLS",LEFT(Table5[[#This Row],[Section]],1)="7","PDB",NOT(ISBLANK(Table5[[#This Row],[Section]])),"No")</f>
        <v>No</v>
      </c>
    </row>
    <row r="4202" spans="1:13" x14ac:dyDescent="0.25">
      <c r="A4202" s="126" t="s">
        <v>7752</v>
      </c>
      <c r="B4202" s="126" t="s">
        <v>7753</v>
      </c>
      <c r="C4202" s="126" t="s">
        <v>75</v>
      </c>
      <c r="D4202" s="127">
        <v>2.9260000000000002</v>
      </c>
      <c r="E4202" s="128">
        <v>199</v>
      </c>
      <c r="F4202" s="128">
        <v>199</v>
      </c>
      <c r="G4202" s="126" t="s">
        <v>13740</v>
      </c>
      <c r="H4202" s="126" t="s">
        <v>20124</v>
      </c>
      <c r="I4202" s="126" t="s">
        <v>21059</v>
      </c>
      <c r="J4202" s="126" t="s">
        <v>26236</v>
      </c>
      <c r="K4202" s="9">
        <f>_xlfn.IFNA(VLOOKUP(Table5[[#This Row],[Section]],SubSill_Tier,2,FALSE),0)</f>
        <v>0</v>
      </c>
      <c r="L4202" s="9" t="str">
        <f t="shared" si="74"/>
        <v>Wall</v>
      </c>
      <c r="M4202" s="205" t="str" cm="1">
        <f t="array" ref="M4202">_xlfn.IFS(NOT(ISERROR(VLOOKUP(Table5[[#This Row],[Section]],TB_notTB,1,FALSE))),"No",LEFT(Table5[[#This Row],[Section]],3)="ETB","PLS",LEFT(Table5[[#This Row],[Section]],1)="7","PDB",NOT(ISBLANK(Table5[[#This Row],[Section]])),"No")</f>
        <v>No</v>
      </c>
    </row>
    <row r="4203" spans="1:13" x14ac:dyDescent="0.25">
      <c r="A4203" s="126" t="s">
        <v>12976</v>
      </c>
      <c r="B4203" s="126" t="s">
        <v>12977</v>
      </c>
      <c r="C4203" s="126" t="s">
        <v>75</v>
      </c>
      <c r="D4203" s="127">
        <v>0.78300000000000003</v>
      </c>
      <c r="E4203" s="128">
        <v>125</v>
      </c>
      <c r="F4203" s="128">
        <v>125</v>
      </c>
      <c r="G4203" s="126" t="s">
        <v>13725</v>
      </c>
      <c r="H4203" s="126" t="s">
        <v>20134</v>
      </c>
      <c r="I4203" s="126" t="s">
        <v>20135</v>
      </c>
      <c r="J4203" s="126" t="s">
        <v>26235</v>
      </c>
      <c r="K4203" s="9">
        <f>_xlfn.IFNA(VLOOKUP(Table5[[#This Row],[Section]],SubSill_Tier,2,FALSE),0)</f>
        <v>0</v>
      </c>
      <c r="L4203" s="9" t="str">
        <f t="shared" si="74"/>
        <v/>
      </c>
      <c r="M4203" s="205" t="str" cm="1">
        <f t="array" ref="M4203">_xlfn.IFS(NOT(ISERROR(VLOOKUP(Table5[[#This Row],[Section]],TB_notTB,1,FALSE))),"No",LEFT(Table5[[#This Row],[Section]],3)="ETB","PLS",LEFT(Table5[[#This Row],[Section]],1)="7","PDB",NOT(ISBLANK(Table5[[#This Row],[Section]])),"No")</f>
        <v>No</v>
      </c>
    </row>
    <row r="4204" spans="1:13" x14ac:dyDescent="0.25">
      <c r="A4204" s="126" t="s">
        <v>7754</v>
      </c>
      <c r="B4204" s="126" t="s">
        <v>7755</v>
      </c>
      <c r="C4204" s="126" t="s">
        <v>75</v>
      </c>
      <c r="D4204" s="127">
        <v>0.50800000000000001</v>
      </c>
      <c r="E4204" s="128">
        <v>149</v>
      </c>
      <c r="F4204" s="128">
        <v>149</v>
      </c>
      <c r="G4204" s="126" t="s">
        <v>13725</v>
      </c>
      <c r="H4204" s="126" t="s">
        <v>20134</v>
      </c>
      <c r="I4204" s="126" t="s">
        <v>20135</v>
      </c>
      <c r="J4204" s="126" t="s">
        <v>26236</v>
      </c>
      <c r="K4204" s="9">
        <f>_xlfn.IFNA(VLOOKUP(Table5[[#This Row],[Section]],SubSill_Tier,2,FALSE),0)</f>
        <v>0</v>
      </c>
      <c r="L4204" s="9" t="str">
        <f t="shared" si="74"/>
        <v/>
      </c>
      <c r="M4204" s="205" t="str" cm="1">
        <f t="array" ref="M4204">_xlfn.IFS(NOT(ISERROR(VLOOKUP(Table5[[#This Row],[Section]],TB_notTB,1,FALSE))),"No",LEFT(Table5[[#This Row],[Section]],3)="ETB","PLS",LEFT(Table5[[#This Row],[Section]],1)="7","PDB",NOT(ISBLANK(Table5[[#This Row],[Section]])),"No")</f>
        <v>No</v>
      </c>
    </row>
    <row r="4205" spans="1:13" x14ac:dyDescent="0.25">
      <c r="A4205" s="126" t="s">
        <v>7756</v>
      </c>
      <c r="B4205" s="126" t="s">
        <v>7757</v>
      </c>
      <c r="C4205" s="126" t="s">
        <v>75</v>
      </c>
      <c r="D4205" s="127">
        <v>0.47199999999999998</v>
      </c>
      <c r="E4205" s="128">
        <v>100</v>
      </c>
      <c r="F4205" s="128">
        <v>100</v>
      </c>
      <c r="G4205" s="126" t="s">
        <v>13717</v>
      </c>
      <c r="H4205" s="126" t="s">
        <v>20125</v>
      </c>
      <c r="I4205" s="126" t="s">
        <v>20126</v>
      </c>
      <c r="J4205" s="126" t="s">
        <v>26235</v>
      </c>
      <c r="K4205" s="9">
        <f>_xlfn.IFNA(VLOOKUP(Table5[[#This Row],[Section]],SubSill_Tier,2,FALSE),0)</f>
        <v>0</v>
      </c>
      <c r="L4205" s="9" t="str">
        <f t="shared" si="74"/>
        <v/>
      </c>
      <c r="M4205" s="205" t="str" cm="1">
        <f t="array" ref="M4205">_xlfn.IFS(NOT(ISERROR(VLOOKUP(Table5[[#This Row],[Section]],TB_notTB,1,FALSE))),"No",LEFT(Table5[[#This Row],[Section]],3)="ETB","PLS",LEFT(Table5[[#This Row],[Section]],1)="7","PDB",NOT(ISBLANK(Table5[[#This Row],[Section]])),"No")</f>
        <v>No</v>
      </c>
    </row>
    <row r="4206" spans="1:13" x14ac:dyDescent="0.25">
      <c r="A4206" s="126" t="s">
        <v>7758</v>
      </c>
      <c r="B4206" s="126" t="s">
        <v>7759</v>
      </c>
      <c r="C4206" s="126" t="s">
        <v>75</v>
      </c>
      <c r="D4206" s="127">
        <v>3.7010000000000001</v>
      </c>
      <c r="E4206" s="128">
        <v>639</v>
      </c>
      <c r="F4206" s="128">
        <v>639</v>
      </c>
      <c r="G4206" s="126" t="s">
        <v>13727</v>
      </c>
      <c r="H4206" s="126" t="s">
        <v>20132</v>
      </c>
      <c r="I4206" s="126" t="s">
        <v>20133</v>
      </c>
      <c r="J4206" s="126" t="s">
        <v>26250</v>
      </c>
      <c r="K4206" s="9">
        <f>_xlfn.IFNA(VLOOKUP(Table5[[#This Row],[Section]],SubSill_Tier,2,FALSE),0)</f>
        <v>0</v>
      </c>
      <c r="L4206" s="9" t="str">
        <f t="shared" si="74"/>
        <v>Wall</v>
      </c>
      <c r="M4206" s="205" t="str" cm="1">
        <f t="array" ref="M4206">_xlfn.IFS(NOT(ISERROR(VLOOKUP(Table5[[#This Row],[Section]],TB_notTB,1,FALSE))),"No",LEFT(Table5[[#This Row],[Section]],3)="ETB","PLS",LEFT(Table5[[#This Row],[Section]],1)="7","PDB",NOT(ISBLANK(Table5[[#This Row],[Section]])),"No")</f>
        <v>No</v>
      </c>
    </row>
    <row r="4207" spans="1:13" x14ac:dyDescent="0.25">
      <c r="A4207" s="126" t="s">
        <v>7760</v>
      </c>
      <c r="B4207" s="126" t="s">
        <v>27980</v>
      </c>
      <c r="C4207" s="126" t="s">
        <v>75</v>
      </c>
      <c r="D4207" s="127">
        <v>0.875</v>
      </c>
      <c r="E4207" s="128">
        <v>120</v>
      </c>
      <c r="F4207" s="128">
        <v>120</v>
      </c>
      <c r="G4207" s="126" t="s">
        <v>13725</v>
      </c>
      <c r="H4207" s="126" t="s">
        <v>20134</v>
      </c>
      <c r="I4207" s="126" t="s">
        <v>20135</v>
      </c>
      <c r="J4207" s="126" t="s">
        <v>26236</v>
      </c>
      <c r="K4207" s="9">
        <f>_xlfn.IFNA(VLOOKUP(Table5[[#This Row],[Section]],SubSill_Tier,2,FALSE),0)</f>
        <v>0</v>
      </c>
      <c r="L4207" s="9" t="str">
        <f t="shared" si="74"/>
        <v/>
      </c>
      <c r="M4207" s="205" t="str" cm="1">
        <f t="array" ref="M4207">_xlfn.IFS(NOT(ISERROR(VLOOKUP(Table5[[#This Row],[Section]],TB_notTB,1,FALSE))),"No",LEFT(Table5[[#This Row],[Section]],3)="ETB","PLS",LEFT(Table5[[#This Row],[Section]],1)="7","PDB",NOT(ISBLANK(Table5[[#This Row],[Section]])),"No")</f>
        <v>No</v>
      </c>
    </row>
    <row r="4208" spans="1:13" x14ac:dyDescent="0.25">
      <c r="A4208" s="126" t="s">
        <v>29490</v>
      </c>
      <c r="B4208" s="126" t="s">
        <v>29491</v>
      </c>
      <c r="C4208" s="126" t="s">
        <v>75</v>
      </c>
      <c r="D4208" s="127">
        <v>0.74099999999999999</v>
      </c>
      <c r="E4208" s="128">
        <v>179</v>
      </c>
      <c r="F4208" s="128">
        <v>179</v>
      </c>
      <c r="G4208" s="126" t="s">
        <v>13716</v>
      </c>
      <c r="H4208" s="126" t="s">
        <v>21094</v>
      </c>
      <c r="I4208" s="126" t="s">
        <v>21095</v>
      </c>
      <c r="J4208" s="126" t="s">
        <v>26233</v>
      </c>
      <c r="K4208" s="9">
        <f>_xlfn.IFNA(VLOOKUP(Table5[[#This Row],[Section]],SubSill_Tier,2,FALSE),0)</f>
        <v>0</v>
      </c>
      <c r="L4208" s="9" t="str">
        <f t="shared" si="74"/>
        <v/>
      </c>
      <c r="M4208" s="205" t="str" cm="1">
        <f t="array" ref="M4208">_xlfn.IFS(NOT(ISERROR(VLOOKUP(Table5[[#This Row],[Section]],TB_notTB,1,FALSE))),"No",LEFT(Table5[[#This Row],[Section]],3)="ETB","PLS",LEFT(Table5[[#This Row],[Section]],1)="7","PDB",NOT(ISBLANK(Table5[[#This Row],[Section]])),"No")</f>
        <v>No</v>
      </c>
    </row>
    <row r="4209" spans="1:13" x14ac:dyDescent="0.25">
      <c r="A4209" s="126" t="s">
        <v>7761</v>
      </c>
      <c r="B4209" s="126" t="s">
        <v>27981</v>
      </c>
      <c r="C4209" s="126" t="s">
        <v>75</v>
      </c>
      <c r="D4209" s="127">
        <v>0.159</v>
      </c>
      <c r="E4209" s="128">
        <v>100</v>
      </c>
      <c r="F4209" s="128">
        <v>100</v>
      </c>
      <c r="G4209" s="126" t="s">
        <v>13740</v>
      </c>
      <c r="H4209" s="126" t="s">
        <v>20124</v>
      </c>
      <c r="I4209" s="126" t="s">
        <v>21059</v>
      </c>
      <c r="J4209" s="126" t="s">
        <v>26235</v>
      </c>
      <c r="K4209" s="9">
        <f>_xlfn.IFNA(VLOOKUP(Table5[[#This Row],[Section]],SubSill_Tier,2,FALSE),0)</f>
        <v>0</v>
      </c>
      <c r="L4209" s="9" t="str">
        <f t="shared" si="74"/>
        <v/>
      </c>
      <c r="M4209" s="205" t="str" cm="1">
        <f t="array" ref="M4209">_xlfn.IFS(NOT(ISERROR(VLOOKUP(Table5[[#This Row],[Section]],TB_notTB,1,FALSE))),"No",LEFT(Table5[[#This Row],[Section]],3)="ETB","PLS",LEFT(Table5[[#This Row],[Section]],1)="7","PDB",NOT(ISBLANK(Table5[[#This Row],[Section]])),"No")</f>
        <v>No</v>
      </c>
    </row>
    <row r="4210" spans="1:13" x14ac:dyDescent="0.25">
      <c r="A4210" s="126" t="s">
        <v>7762</v>
      </c>
      <c r="B4210" s="126" t="s">
        <v>12623</v>
      </c>
      <c r="C4210" s="126" t="s">
        <v>75</v>
      </c>
      <c r="D4210" s="127">
        <v>1.9490000000000001</v>
      </c>
      <c r="E4210" s="128">
        <v>413</v>
      </c>
      <c r="F4210" s="128">
        <v>413</v>
      </c>
      <c r="G4210" s="126" t="s">
        <v>13724</v>
      </c>
      <c r="H4210" s="126" t="s">
        <v>20121</v>
      </c>
      <c r="I4210" s="126" t="s">
        <v>20122</v>
      </c>
      <c r="J4210" s="126" t="s">
        <v>26234</v>
      </c>
      <c r="K4210" s="9">
        <f>_xlfn.IFNA(VLOOKUP(Table5[[#This Row],[Section]],SubSill_Tier,2,FALSE),0)</f>
        <v>0</v>
      </c>
      <c r="L4210" s="9" t="str">
        <f t="shared" si="74"/>
        <v>Wall</v>
      </c>
      <c r="M4210" s="205" t="str" cm="1">
        <f t="array" ref="M4210">_xlfn.IFS(NOT(ISERROR(VLOOKUP(Table5[[#This Row],[Section]],TB_notTB,1,FALSE))),"No",LEFT(Table5[[#This Row],[Section]],3)="ETB","PLS",LEFT(Table5[[#This Row],[Section]],1)="7","PDB",NOT(ISBLANK(Table5[[#This Row],[Section]])),"No")</f>
        <v>No</v>
      </c>
    </row>
    <row r="4211" spans="1:13" x14ac:dyDescent="0.25">
      <c r="A4211" s="126" t="s">
        <v>7763</v>
      </c>
      <c r="B4211" s="126" t="s">
        <v>27982</v>
      </c>
      <c r="C4211" s="126" t="s">
        <v>75</v>
      </c>
      <c r="D4211" s="127">
        <v>7.3970000000000002</v>
      </c>
      <c r="E4211" s="128">
        <v>368</v>
      </c>
      <c r="F4211" s="128">
        <v>368</v>
      </c>
      <c r="G4211" s="126" t="s">
        <v>13740</v>
      </c>
      <c r="H4211" s="126" t="s">
        <v>20124</v>
      </c>
      <c r="I4211" s="126" t="s">
        <v>21059</v>
      </c>
      <c r="J4211" s="126" t="s">
        <v>26245</v>
      </c>
      <c r="K4211" s="9">
        <f>_xlfn.IFNA(VLOOKUP(Table5[[#This Row],[Section]],SubSill_Tier,2,FALSE),0)</f>
        <v>0</v>
      </c>
      <c r="L4211" s="9" t="str">
        <f t="shared" si="74"/>
        <v>Wall</v>
      </c>
      <c r="M4211" s="205" t="str" cm="1">
        <f t="array" ref="M4211">_xlfn.IFS(NOT(ISERROR(VLOOKUP(Table5[[#This Row],[Section]],TB_notTB,1,FALSE))),"No",LEFT(Table5[[#This Row],[Section]],3)="ETB","PLS",LEFT(Table5[[#This Row],[Section]],1)="7","PDB",NOT(ISBLANK(Table5[[#This Row],[Section]])),"No")</f>
        <v>No</v>
      </c>
    </row>
    <row r="4212" spans="1:13" x14ac:dyDescent="0.25">
      <c r="A4212" s="126" t="s">
        <v>7764</v>
      </c>
      <c r="B4212" s="126" t="s">
        <v>7765</v>
      </c>
      <c r="C4212" s="126" t="s">
        <v>75</v>
      </c>
      <c r="D4212" s="127">
        <v>1.742</v>
      </c>
      <c r="E4212" s="128">
        <v>185</v>
      </c>
      <c r="F4212" s="128">
        <v>185</v>
      </c>
      <c r="G4212" s="126" t="s">
        <v>13785</v>
      </c>
      <c r="H4212" s="126" t="s">
        <v>20121</v>
      </c>
      <c r="I4212" s="126" t="s">
        <v>20122</v>
      </c>
      <c r="J4212" s="126" t="s">
        <v>26234</v>
      </c>
      <c r="K4212" s="9">
        <f>_xlfn.IFNA(VLOOKUP(Table5[[#This Row],[Section]],SubSill_Tier,2,FALSE),0)</f>
        <v>0</v>
      </c>
      <c r="L4212" s="9" t="str">
        <f t="shared" si="74"/>
        <v/>
      </c>
      <c r="M4212" s="205" t="str" cm="1">
        <f t="array" ref="M4212">_xlfn.IFS(NOT(ISERROR(VLOOKUP(Table5[[#This Row],[Section]],TB_notTB,1,FALSE))),"No",LEFT(Table5[[#This Row],[Section]],3)="ETB","PLS",LEFT(Table5[[#This Row],[Section]],1)="7","PDB",NOT(ISBLANK(Table5[[#This Row],[Section]])),"No")</f>
        <v>No</v>
      </c>
    </row>
    <row r="4213" spans="1:13" x14ac:dyDescent="0.25">
      <c r="A4213" s="126" t="s">
        <v>21178</v>
      </c>
      <c r="B4213" s="126" t="s">
        <v>3598</v>
      </c>
      <c r="C4213" s="126" t="s">
        <v>75</v>
      </c>
      <c r="D4213" s="127">
        <v>1.165</v>
      </c>
      <c r="E4213" s="128">
        <v>276</v>
      </c>
      <c r="F4213" s="128">
        <v>276</v>
      </c>
      <c r="G4213" s="126" t="s">
        <v>21170</v>
      </c>
      <c r="H4213" s="126" t="s">
        <v>21171</v>
      </c>
      <c r="I4213" s="126" t="s">
        <v>21172</v>
      </c>
      <c r="J4213" s="126" t="s">
        <v>26233</v>
      </c>
      <c r="K4213" s="9">
        <f>_xlfn.IFNA(VLOOKUP(Table5[[#This Row],[Section]],SubSill_Tier,2,FALSE),0)</f>
        <v>0</v>
      </c>
      <c r="L4213" s="9" t="str">
        <f t="shared" si="74"/>
        <v/>
      </c>
      <c r="M4213" s="205" t="str" cm="1">
        <f t="array" ref="M4213">_xlfn.IFS(NOT(ISERROR(VLOOKUP(Table5[[#This Row],[Section]],TB_notTB,1,FALSE))),"No",LEFT(Table5[[#This Row],[Section]],3)="ETB","PLS",LEFT(Table5[[#This Row],[Section]],1)="7","PDB",NOT(ISBLANK(Table5[[#This Row],[Section]])),"No")</f>
        <v>No</v>
      </c>
    </row>
    <row r="4214" spans="1:13" x14ac:dyDescent="0.25">
      <c r="A4214" s="126" t="s">
        <v>7766</v>
      </c>
      <c r="B4214" s="126" t="s">
        <v>7767</v>
      </c>
      <c r="C4214" s="126" t="s">
        <v>75</v>
      </c>
      <c r="D4214" s="127">
        <v>0.70899999999999996</v>
      </c>
      <c r="E4214" s="128">
        <v>170</v>
      </c>
      <c r="F4214" s="128">
        <v>170</v>
      </c>
      <c r="G4214" s="126" t="s">
        <v>13725</v>
      </c>
      <c r="H4214" s="126" t="s">
        <v>20134</v>
      </c>
      <c r="I4214" s="126" t="s">
        <v>20135</v>
      </c>
      <c r="J4214" s="126" t="s">
        <v>26235</v>
      </c>
      <c r="K4214" s="9">
        <f>_xlfn.IFNA(VLOOKUP(Table5[[#This Row],[Section]],SubSill_Tier,2,FALSE),0)</f>
        <v>0</v>
      </c>
      <c r="L4214" s="9" t="str">
        <f t="shared" si="74"/>
        <v/>
      </c>
      <c r="M4214" s="205" t="str" cm="1">
        <f t="array" ref="M4214">_xlfn.IFS(NOT(ISERROR(VLOOKUP(Table5[[#This Row],[Section]],TB_notTB,1,FALSE))),"No",LEFT(Table5[[#This Row],[Section]],3)="ETB","PLS",LEFT(Table5[[#This Row],[Section]],1)="7","PDB",NOT(ISBLANK(Table5[[#This Row],[Section]])),"No")</f>
        <v>No</v>
      </c>
    </row>
    <row r="4215" spans="1:13" x14ac:dyDescent="0.25">
      <c r="A4215" s="126" t="s">
        <v>7768</v>
      </c>
      <c r="B4215" s="126" t="s">
        <v>7769</v>
      </c>
      <c r="C4215" s="126" t="s">
        <v>75</v>
      </c>
      <c r="D4215" s="127">
        <v>0.221</v>
      </c>
      <c r="E4215" s="128">
        <v>100</v>
      </c>
      <c r="F4215" s="128">
        <v>100</v>
      </c>
      <c r="G4215" s="126" t="s">
        <v>13740</v>
      </c>
      <c r="H4215" s="126" t="s">
        <v>20124</v>
      </c>
      <c r="I4215" s="126" t="s">
        <v>21059</v>
      </c>
      <c r="J4215" s="126" t="s">
        <v>26236</v>
      </c>
      <c r="K4215" s="9">
        <f>_xlfn.IFNA(VLOOKUP(Table5[[#This Row],[Section]],SubSill_Tier,2,FALSE),0)</f>
        <v>0</v>
      </c>
      <c r="L4215" s="9" t="str">
        <f t="shared" si="74"/>
        <v/>
      </c>
      <c r="M4215" s="205" t="str" cm="1">
        <f t="array" ref="M4215">_xlfn.IFS(NOT(ISERROR(VLOOKUP(Table5[[#This Row],[Section]],TB_notTB,1,FALSE))),"No",LEFT(Table5[[#This Row],[Section]],3)="ETB","PLS",LEFT(Table5[[#This Row],[Section]],1)="7","PDB",NOT(ISBLANK(Table5[[#This Row],[Section]])),"No")</f>
        <v>No</v>
      </c>
    </row>
    <row r="4216" spans="1:13" x14ac:dyDescent="0.25">
      <c r="A4216" s="126" t="s">
        <v>7770</v>
      </c>
      <c r="B4216" s="126" t="s">
        <v>7771</v>
      </c>
      <c r="C4216" s="126" t="s">
        <v>75</v>
      </c>
      <c r="D4216" s="127">
        <v>0.83599999999999997</v>
      </c>
      <c r="E4216" s="128">
        <v>200</v>
      </c>
      <c r="F4216" s="128">
        <v>200</v>
      </c>
      <c r="G4216" s="126" t="s">
        <v>13725</v>
      </c>
      <c r="H4216" s="126" t="s">
        <v>20134</v>
      </c>
      <c r="I4216" s="126" t="s">
        <v>20135</v>
      </c>
      <c r="J4216" s="126" t="s">
        <v>26235</v>
      </c>
      <c r="K4216" s="9">
        <f>_xlfn.IFNA(VLOOKUP(Table5[[#This Row],[Section]],SubSill_Tier,2,FALSE),0)</f>
        <v>0</v>
      </c>
      <c r="L4216" s="9" t="str">
        <f t="shared" si="74"/>
        <v/>
      </c>
      <c r="M4216" s="205" t="str" cm="1">
        <f t="array" ref="M4216">_xlfn.IFS(NOT(ISERROR(VLOOKUP(Table5[[#This Row],[Section]],TB_notTB,1,FALSE))),"No",LEFT(Table5[[#This Row],[Section]],3)="ETB","PLS",LEFT(Table5[[#This Row],[Section]],1)="7","PDB",NOT(ISBLANK(Table5[[#This Row],[Section]])),"No")</f>
        <v>No</v>
      </c>
    </row>
    <row r="4217" spans="1:13" x14ac:dyDescent="0.25">
      <c r="A4217" s="126" t="s">
        <v>15033</v>
      </c>
      <c r="B4217" s="126" t="s">
        <v>15034</v>
      </c>
      <c r="C4217" s="126" t="s">
        <v>75</v>
      </c>
      <c r="D4217" s="127">
        <v>1.1739999999999999</v>
      </c>
      <c r="E4217" s="128">
        <v>219</v>
      </c>
      <c r="F4217" s="128">
        <v>219</v>
      </c>
      <c r="G4217" s="126" t="s">
        <v>14800</v>
      </c>
      <c r="H4217" s="126" t="s">
        <v>20205</v>
      </c>
      <c r="I4217" s="126" t="s">
        <v>20206</v>
      </c>
      <c r="J4217" s="126" t="s">
        <v>26263</v>
      </c>
      <c r="K4217" s="9">
        <f>_xlfn.IFNA(VLOOKUP(Table5[[#This Row],[Section]],SubSill_Tier,2,FALSE),0)</f>
        <v>0</v>
      </c>
      <c r="L4217" s="9" t="str">
        <f t="shared" si="74"/>
        <v/>
      </c>
      <c r="M4217" s="205" t="str" cm="1">
        <f t="array" ref="M4217">_xlfn.IFS(NOT(ISERROR(VLOOKUP(Table5[[#This Row],[Section]],TB_notTB,1,FALSE))),"No",LEFT(Table5[[#This Row],[Section]],3)="ETB","PLS",LEFT(Table5[[#This Row],[Section]],1)="7","PDB",NOT(ISBLANK(Table5[[#This Row],[Section]])),"No")</f>
        <v>No</v>
      </c>
    </row>
    <row r="4218" spans="1:13" x14ac:dyDescent="0.25">
      <c r="A4218" s="126" t="s">
        <v>15035</v>
      </c>
      <c r="B4218" s="126" t="s">
        <v>15036</v>
      </c>
      <c r="C4218" s="126" t="s">
        <v>75</v>
      </c>
      <c r="D4218" s="127">
        <v>0.61199999999999999</v>
      </c>
      <c r="E4218" s="128">
        <v>120</v>
      </c>
      <c r="F4218" s="128">
        <v>120</v>
      </c>
      <c r="G4218" s="126" t="s">
        <v>14800</v>
      </c>
      <c r="H4218" s="126" t="s">
        <v>20205</v>
      </c>
      <c r="I4218" s="126" t="s">
        <v>20206</v>
      </c>
      <c r="J4218" s="126" t="s">
        <v>26263</v>
      </c>
      <c r="K4218" s="9">
        <f>_xlfn.IFNA(VLOOKUP(Table5[[#This Row],[Section]],SubSill_Tier,2,FALSE),0)</f>
        <v>0</v>
      </c>
      <c r="L4218" s="9" t="str">
        <f t="shared" si="74"/>
        <v/>
      </c>
      <c r="M4218" s="205" t="str" cm="1">
        <f t="array" ref="M4218">_xlfn.IFS(NOT(ISERROR(VLOOKUP(Table5[[#This Row],[Section]],TB_notTB,1,FALSE))),"No",LEFT(Table5[[#This Row],[Section]],3)="ETB","PLS",LEFT(Table5[[#This Row],[Section]],1)="7","PDB",NOT(ISBLANK(Table5[[#This Row],[Section]])),"No")</f>
        <v>No</v>
      </c>
    </row>
    <row r="4219" spans="1:13" x14ac:dyDescent="0.25">
      <c r="A4219" s="126" t="s">
        <v>7772</v>
      </c>
      <c r="B4219" s="126" t="s">
        <v>27983</v>
      </c>
      <c r="C4219" s="126" t="s">
        <v>75</v>
      </c>
      <c r="D4219" s="127">
        <v>1.8819999999999999</v>
      </c>
      <c r="E4219" s="128">
        <v>355</v>
      </c>
      <c r="F4219" s="128">
        <v>355</v>
      </c>
      <c r="G4219" s="126" t="s">
        <v>13717</v>
      </c>
      <c r="H4219" s="126" t="s">
        <v>20125</v>
      </c>
      <c r="I4219" s="126" t="s">
        <v>20126</v>
      </c>
      <c r="J4219" s="126" t="s">
        <v>26235</v>
      </c>
      <c r="K4219" s="9">
        <f>_xlfn.IFNA(VLOOKUP(Table5[[#This Row],[Section]],SubSill_Tier,2,FALSE),0)</f>
        <v>0</v>
      </c>
      <c r="L4219" s="9" t="str">
        <f t="shared" si="74"/>
        <v/>
      </c>
      <c r="M4219" s="205" t="str" cm="1">
        <f t="array" ref="M4219">_xlfn.IFS(NOT(ISERROR(VLOOKUP(Table5[[#This Row],[Section]],TB_notTB,1,FALSE))),"No",LEFT(Table5[[#This Row],[Section]],3)="ETB","PLS",LEFT(Table5[[#This Row],[Section]],1)="7","PDB",NOT(ISBLANK(Table5[[#This Row],[Section]])),"No")</f>
        <v>No</v>
      </c>
    </row>
    <row r="4220" spans="1:13" x14ac:dyDescent="0.25">
      <c r="A4220" s="126" t="s">
        <v>1958</v>
      </c>
      <c r="B4220" s="126" t="s">
        <v>1959</v>
      </c>
      <c r="C4220" s="126" t="s">
        <v>75</v>
      </c>
      <c r="D4220" s="127">
        <v>1.4059999999999999</v>
      </c>
      <c r="E4220" s="128">
        <v>258</v>
      </c>
      <c r="F4220" s="128">
        <v>191</v>
      </c>
      <c r="G4220" s="126" t="s">
        <v>13756</v>
      </c>
      <c r="H4220" s="126" t="s">
        <v>20179</v>
      </c>
      <c r="I4220" s="126" t="s">
        <v>20180</v>
      </c>
      <c r="J4220" s="126" t="s">
        <v>26232</v>
      </c>
      <c r="K4220" s="9">
        <f>_xlfn.IFNA(VLOOKUP(Table5[[#This Row],[Section]],SubSill_Tier,2,FALSE),0)</f>
        <v>0</v>
      </c>
      <c r="L4220" s="9" t="str">
        <f t="shared" si="74"/>
        <v/>
      </c>
      <c r="M4220" s="205" t="str" cm="1">
        <f t="array" ref="M4220">_xlfn.IFS(NOT(ISERROR(VLOOKUP(Table5[[#This Row],[Section]],TB_notTB,1,FALSE))),"No",LEFT(Table5[[#This Row],[Section]],3)="ETB","PLS",LEFT(Table5[[#This Row],[Section]],1)="7","PDB",NOT(ISBLANK(Table5[[#This Row],[Section]])),"No")</f>
        <v>No</v>
      </c>
    </row>
    <row r="4221" spans="1:13" x14ac:dyDescent="0.25">
      <c r="A4221" s="126" t="s">
        <v>1960</v>
      </c>
      <c r="B4221" s="126" t="s">
        <v>1961</v>
      </c>
      <c r="C4221" s="126" t="s">
        <v>75</v>
      </c>
      <c r="D4221" s="127">
        <v>1.3420000000000001</v>
      </c>
      <c r="E4221" s="128">
        <v>267</v>
      </c>
      <c r="F4221" s="128">
        <v>185</v>
      </c>
      <c r="G4221" s="126" t="s">
        <v>13756</v>
      </c>
      <c r="H4221" s="126" t="s">
        <v>20179</v>
      </c>
      <c r="I4221" s="126" t="s">
        <v>20180</v>
      </c>
      <c r="J4221" s="126" t="s">
        <v>26232</v>
      </c>
      <c r="K4221" s="9">
        <f>_xlfn.IFNA(VLOOKUP(Table5[[#This Row],[Section]],SubSill_Tier,2,FALSE),0)</f>
        <v>0</v>
      </c>
      <c r="L4221" s="9" t="str">
        <f t="shared" si="74"/>
        <v/>
      </c>
      <c r="M4221" s="205" t="str" cm="1">
        <f t="array" ref="M4221">_xlfn.IFS(NOT(ISERROR(VLOOKUP(Table5[[#This Row],[Section]],TB_notTB,1,FALSE))),"No",LEFT(Table5[[#This Row],[Section]],3)="ETB","PLS",LEFT(Table5[[#This Row],[Section]],1)="7","PDB",NOT(ISBLANK(Table5[[#This Row],[Section]])),"No")</f>
        <v>No</v>
      </c>
    </row>
    <row r="4222" spans="1:13" x14ac:dyDescent="0.25">
      <c r="A4222" s="126" t="s">
        <v>11793</v>
      </c>
      <c r="B4222" s="126" t="s">
        <v>11794</v>
      </c>
      <c r="C4222" s="126" t="s">
        <v>75</v>
      </c>
      <c r="D4222" s="127">
        <v>0.30099999999999999</v>
      </c>
      <c r="E4222" s="128">
        <v>148</v>
      </c>
      <c r="F4222" s="128">
        <v>100</v>
      </c>
      <c r="G4222" s="126" t="s">
        <v>13763</v>
      </c>
      <c r="H4222" s="126" t="s">
        <v>20250</v>
      </c>
      <c r="I4222" s="126" t="s">
        <v>21155</v>
      </c>
      <c r="J4222" s="126" t="s">
        <v>26258</v>
      </c>
      <c r="K4222" s="9">
        <f>_xlfn.IFNA(VLOOKUP(Table5[[#This Row],[Section]],SubSill_Tier,2,FALSE),0)</f>
        <v>0</v>
      </c>
      <c r="L4222" s="9" t="str">
        <f t="shared" si="74"/>
        <v/>
      </c>
      <c r="M4222" s="205" t="str" cm="1">
        <f t="array" ref="M4222">_xlfn.IFS(NOT(ISERROR(VLOOKUP(Table5[[#This Row],[Section]],TB_notTB,1,FALSE))),"No",LEFT(Table5[[#This Row],[Section]],3)="ETB","PLS",LEFT(Table5[[#This Row],[Section]],1)="7","PDB",NOT(ISBLANK(Table5[[#This Row],[Section]])),"No")</f>
        <v>No</v>
      </c>
    </row>
    <row r="4223" spans="1:13" x14ac:dyDescent="0.25">
      <c r="A4223" s="126" t="s">
        <v>7773</v>
      </c>
      <c r="B4223" s="126" t="s">
        <v>6530</v>
      </c>
      <c r="C4223" s="126" t="s">
        <v>75</v>
      </c>
      <c r="D4223" s="127">
        <v>1.9950000000000001</v>
      </c>
      <c r="E4223" s="128">
        <v>199</v>
      </c>
      <c r="F4223" s="128">
        <v>199</v>
      </c>
      <c r="G4223" s="126" t="s">
        <v>13740</v>
      </c>
      <c r="H4223" s="126" t="s">
        <v>20124</v>
      </c>
      <c r="I4223" s="126" t="s">
        <v>21059</v>
      </c>
      <c r="J4223" s="126" t="s">
        <v>26236</v>
      </c>
      <c r="K4223" s="9">
        <f>_xlfn.IFNA(VLOOKUP(Table5[[#This Row],[Section]],SubSill_Tier,2,FALSE),0)</f>
        <v>0</v>
      </c>
      <c r="L4223" s="9" t="str">
        <f t="shared" si="74"/>
        <v/>
      </c>
      <c r="M4223" s="205" t="str" cm="1">
        <f t="array" ref="M4223">_xlfn.IFS(NOT(ISERROR(VLOOKUP(Table5[[#This Row],[Section]],TB_notTB,1,FALSE))),"No",LEFT(Table5[[#This Row],[Section]],3)="ETB","PLS",LEFT(Table5[[#This Row],[Section]],1)="7","PDB",NOT(ISBLANK(Table5[[#This Row],[Section]])),"No")</f>
        <v>No</v>
      </c>
    </row>
    <row r="4224" spans="1:13" x14ac:dyDescent="0.25">
      <c r="A4224" s="126" t="s">
        <v>7774</v>
      </c>
      <c r="B4224" s="126" t="s">
        <v>7775</v>
      </c>
      <c r="C4224" s="126" t="s">
        <v>75</v>
      </c>
      <c r="D4224" s="127">
        <v>2.6509999999999998</v>
      </c>
      <c r="E4224" s="128">
        <v>239</v>
      </c>
      <c r="F4224" s="128">
        <v>239</v>
      </c>
      <c r="G4224" s="126" t="s">
        <v>13740</v>
      </c>
      <c r="H4224" s="126" t="s">
        <v>20124</v>
      </c>
      <c r="I4224" s="126" t="s">
        <v>21059</v>
      </c>
      <c r="J4224" s="126" t="s">
        <v>26235</v>
      </c>
      <c r="K4224" s="9">
        <f>_xlfn.IFNA(VLOOKUP(Table5[[#This Row],[Section]],SubSill_Tier,2,FALSE),0)</f>
        <v>0</v>
      </c>
      <c r="L4224" s="9" t="str">
        <f t="shared" si="74"/>
        <v/>
      </c>
      <c r="M4224" s="205" t="str" cm="1">
        <f t="array" ref="M4224">_xlfn.IFS(NOT(ISERROR(VLOOKUP(Table5[[#This Row],[Section]],TB_notTB,1,FALSE))),"No",LEFT(Table5[[#This Row],[Section]],3)="ETB","PLS",LEFT(Table5[[#This Row],[Section]],1)="7","PDB",NOT(ISBLANK(Table5[[#This Row],[Section]])),"No")</f>
        <v>No</v>
      </c>
    </row>
    <row r="4225" spans="1:13" x14ac:dyDescent="0.25">
      <c r="A4225" s="126" t="s">
        <v>7776</v>
      </c>
      <c r="B4225" s="126" t="s">
        <v>13244</v>
      </c>
      <c r="C4225" s="126" t="s">
        <v>75</v>
      </c>
      <c r="D4225" s="127">
        <v>0.11</v>
      </c>
      <c r="E4225" s="128">
        <v>100</v>
      </c>
      <c r="F4225" s="128">
        <v>100</v>
      </c>
      <c r="G4225" s="126" t="s">
        <v>13786</v>
      </c>
      <c r="H4225" s="126" t="s">
        <v>20285</v>
      </c>
      <c r="I4225" s="126" t="s">
        <v>20286</v>
      </c>
      <c r="J4225" s="126" t="s">
        <v>26299</v>
      </c>
      <c r="K4225" s="9">
        <f>_xlfn.IFNA(VLOOKUP(Table5[[#This Row],[Section]],SubSill_Tier,2,FALSE),0)</f>
        <v>0</v>
      </c>
      <c r="L4225" s="9" t="str">
        <f t="shared" si="74"/>
        <v/>
      </c>
      <c r="M4225" s="205" t="str" cm="1">
        <f t="array" ref="M4225">_xlfn.IFS(NOT(ISERROR(VLOOKUP(Table5[[#This Row],[Section]],TB_notTB,1,FALSE))),"No",LEFT(Table5[[#This Row],[Section]],3)="ETB","PLS",LEFT(Table5[[#This Row],[Section]],1)="7","PDB",NOT(ISBLANK(Table5[[#This Row],[Section]])),"No")</f>
        <v>No</v>
      </c>
    </row>
    <row r="4226" spans="1:13" x14ac:dyDescent="0.25">
      <c r="A4226" s="126" t="s">
        <v>11795</v>
      </c>
      <c r="B4226" s="126" t="s">
        <v>11796</v>
      </c>
      <c r="C4226" s="126" t="s">
        <v>75</v>
      </c>
      <c r="D4226" s="127">
        <v>0.59599999999999997</v>
      </c>
      <c r="E4226" s="128">
        <v>230</v>
      </c>
      <c r="F4226" s="128">
        <v>230</v>
      </c>
      <c r="G4226" s="126" t="s">
        <v>13758</v>
      </c>
      <c r="H4226" s="126" t="s">
        <v>20181</v>
      </c>
      <c r="I4226" s="126" t="s">
        <v>13279</v>
      </c>
      <c r="J4226" s="126" t="s">
        <v>26258</v>
      </c>
      <c r="K4226" s="9">
        <f>_xlfn.IFNA(VLOOKUP(Table5[[#This Row],[Section]],SubSill_Tier,2,FALSE),0)</f>
        <v>0</v>
      </c>
      <c r="L4226" s="9" t="str">
        <f t="shared" ref="L4226:L4289" si="75">IFERROR(IF(LEFT(G4226,2)="AI",IF(_xlfn.NUMBERVALUE(IFERROR(LEFT(IF(ISERROR(FIND("X",UPPER(B4226))),UPPER(B4226),RIGHT(UPPER(B4226),LEN(UPPER(B4226))-FIND("~",SUBSTITUTE(UPPER(B4226),"X","~",LEN(UPPER(B4226))-LEN(SUBSTITUTE(UPPER(B4226),"X","")))))),FIND(" ",IF(ISERROR(FIND("X",UPPER(B4226))),UPPER(B4226),RIGHT(UPPER(B4226),LEN(UPPER(B4226))-FIND("~",SUBSTITUTE(UPPER(B4226),"X","~",LEN(UPPER(B4226))-LEN(SUBSTITUTE(UPPER(B4226),"X","")))))),1)-1),IF(ISERROR(FIND("X",UPPER(B4226))),UPPER(B4226),RIGHT(UPPER(B4226),LEN(UPPER(B4226))-FIND("~",SUBSTITUTE(UPPER(B4226),"X","~",LEN(UPPER(B4226))-LEN(SUBSTITUTE(UPPER(B4226),"X",""))))))),".")&gt;=5,"Wall",""),""),"")</f>
        <v/>
      </c>
      <c r="M4226" s="205" t="str" cm="1">
        <f t="array" ref="M4226">_xlfn.IFS(NOT(ISERROR(VLOOKUP(Table5[[#This Row],[Section]],TB_notTB,1,FALSE))),"No",LEFT(Table5[[#This Row],[Section]],3)="ETB","PLS",LEFT(Table5[[#This Row],[Section]],1)="7","PDB",NOT(ISBLANK(Table5[[#This Row],[Section]])),"No")</f>
        <v>No</v>
      </c>
    </row>
    <row r="4227" spans="1:13" x14ac:dyDescent="0.25">
      <c r="A4227" s="126" t="s">
        <v>1962</v>
      </c>
      <c r="B4227" s="126" t="s">
        <v>1963</v>
      </c>
      <c r="C4227" s="126" t="s">
        <v>75</v>
      </c>
      <c r="D4227" s="127">
        <v>1.6180000000000001</v>
      </c>
      <c r="E4227" s="128">
        <v>267</v>
      </c>
      <c r="F4227" s="128">
        <v>267</v>
      </c>
      <c r="G4227" s="126" t="s">
        <v>13756</v>
      </c>
      <c r="H4227" s="126" t="s">
        <v>20179</v>
      </c>
      <c r="I4227" s="126" t="s">
        <v>20180</v>
      </c>
      <c r="J4227" s="126" t="s">
        <v>26232</v>
      </c>
      <c r="K4227" s="9">
        <f>_xlfn.IFNA(VLOOKUP(Table5[[#This Row],[Section]],SubSill_Tier,2,FALSE),0)</f>
        <v>0</v>
      </c>
      <c r="L4227" s="9" t="str">
        <f t="shared" si="75"/>
        <v/>
      </c>
      <c r="M4227" s="205" t="str" cm="1">
        <f t="array" ref="M4227">_xlfn.IFS(NOT(ISERROR(VLOOKUP(Table5[[#This Row],[Section]],TB_notTB,1,FALSE))),"No",LEFT(Table5[[#This Row],[Section]],3)="ETB","PLS",LEFT(Table5[[#This Row],[Section]],1)="7","PDB",NOT(ISBLANK(Table5[[#This Row],[Section]])),"No")</f>
        <v>No</v>
      </c>
    </row>
    <row r="4228" spans="1:13" x14ac:dyDescent="0.25">
      <c r="A4228" s="126" t="s">
        <v>1964</v>
      </c>
      <c r="B4228" s="126" t="s">
        <v>1965</v>
      </c>
      <c r="C4228" s="126" t="s">
        <v>75</v>
      </c>
      <c r="D4228" s="127">
        <v>1.897</v>
      </c>
      <c r="E4228" s="128">
        <v>381</v>
      </c>
      <c r="F4228" s="128">
        <v>193</v>
      </c>
      <c r="G4228" s="126" t="s">
        <v>13756</v>
      </c>
      <c r="H4228" s="126" t="s">
        <v>20179</v>
      </c>
      <c r="I4228" s="126" t="s">
        <v>20180</v>
      </c>
      <c r="J4228" s="126" t="s">
        <v>26232</v>
      </c>
      <c r="K4228" s="9">
        <f>_xlfn.IFNA(VLOOKUP(Table5[[#This Row],[Section]],SubSill_Tier,2,FALSE),0)</f>
        <v>0</v>
      </c>
      <c r="L4228" s="9" t="str">
        <f t="shared" si="75"/>
        <v/>
      </c>
      <c r="M4228" s="205" t="str" cm="1">
        <f t="array" ref="M4228">_xlfn.IFS(NOT(ISERROR(VLOOKUP(Table5[[#This Row],[Section]],TB_notTB,1,FALSE))),"No",LEFT(Table5[[#This Row],[Section]],3)="ETB","PLS",LEFT(Table5[[#This Row],[Section]],1)="7","PDB",NOT(ISBLANK(Table5[[#This Row],[Section]])),"No")</f>
        <v>No</v>
      </c>
    </row>
    <row r="4229" spans="1:13" x14ac:dyDescent="0.25">
      <c r="A4229" s="126" t="s">
        <v>7777</v>
      </c>
      <c r="B4229" s="126" t="s">
        <v>27984</v>
      </c>
      <c r="C4229" s="126" t="s">
        <v>75</v>
      </c>
      <c r="D4229" s="127">
        <v>0.30499999999999999</v>
      </c>
      <c r="E4229" s="128">
        <v>100</v>
      </c>
      <c r="F4229" s="128">
        <v>100</v>
      </c>
      <c r="G4229" s="126" t="s">
        <v>13717</v>
      </c>
      <c r="H4229" s="126" t="s">
        <v>20125</v>
      </c>
      <c r="I4229" s="126" t="s">
        <v>20126</v>
      </c>
      <c r="J4229" s="126" t="s">
        <v>26235</v>
      </c>
      <c r="K4229" s="9">
        <f>_xlfn.IFNA(VLOOKUP(Table5[[#This Row],[Section]],SubSill_Tier,2,FALSE),0)</f>
        <v>0</v>
      </c>
      <c r="L4229" s="9" t="str">
        <f t="shared" si="75"/>
        <v/>
      </c>
      <c r="M4229" s="205" t="str" cm="1">
        <f t="array" ref="M4229">_xlfn.IFS(NOT(ISERROR(VLOOKUP(Table5[[#This Row],[Section]],TB_notTB,1,FALSE))),"No",LEFT(Table5[[#This Row],[Section]],3)="ETB","PLS",LEFT(Table5[[#This Row],[Section]],1)="7","PDB",NOT(ISBLANK(Table5[[#This Row],[Section]])),"No")</f>
        <v>No</v>
      </c>
    </row>
    <row r="4230" spans="1:13" x14ac:dyDescent="0.25">
      <c r="A4230" s="126" t="s">
        <v>1966</v>
      </c>
      <c r="B4230" s="126" t="s">
        <v>1967</v>
      </c>
      <c r="C4230" s="126" t="s">
        <v>75</v>
      </c>
      <c r="D4230" s="127">
        <v>1.2949999999999999</v>
      </c>
      <c r="E4230" s="128">
        <v>291</v>
      </c>
      <c r="F4230" s="128">
        <v>213</v>
      </c>
      <c r="G4230" s="126" t="s">
        <v>13756</v>
      </c>
      <c r="H4230" s="126" t="s">
        <v>20179</v>
      </c>
      <c r="I4230" s="126" t="s">
        <v>20180</v>
      </c>
      <c r="J4230" s="126" t="s">
        <v>26232</v>
      </c>
      <c r="K4230" s="9">
        <f>_xlfn.IFNA(VLOOKUP(Table5[[#This Row],[Section]],SubSill_Tier,2,FALSE),0)</f>
        <v>0</v>
      </c>
      <c r="L4230" s="9" t="str">
        <f t="shared" si="75"/>
        <v/>
      </c>
      <c r="M4230" s="205" t="str" cm="1">
        <f t="array" ref="M4230">_xlfn.IFS(NOT(ISERROR(VLOOKUP(Table5[[#This Row],[Section]],TB_notTB,1,FALSE))),"No",LEFT(Table5[[#This Row],[Section]],3)="ETB","PLS",LEFT(Table5[[#This Row],[Section]],1)="7","PDB",NOT(ISBLANK(Table5[[#This Row],[Section]])),"No")</f>
        <v>No</v>
      </c>
    </row>
    <row r="4231" spans="1:13" x14ac:dyDescent="0.25">
      <c r="A4231" s="126" t="s">
        <v>7778</v>
      </c>
      <c r="B4231" s="126" t="s">
        <v>7779</v>
      </c>
      <c r="C4231" s="126" t="s">
        <v>75</v>
      </c>
      <c r="D4231" s="127">
        <v>1.004</v>
      </c>
      <c r="E4231" s="128">
        <v>148</v>
      </c>
      <c r="F4231" s="128">
        <v>148</v>
      </c>
      <c r="G4231" s="126" t="s">
        <v>13740</v>
      </c>
      <c r="H4231" s="126" t="s">
        <v>20124</v>
      </c>
      <c r="I4231" s="126" t="s">
        <v>21059</v>
      </c>
      <c r="J4231" s="126" t="s">
        <v>26235</v>
      </c>
      <c r="K4231" s="9">
        <f>_xlfn.IFNA(VLOOKUP(Table5[[#This Row],[Section]],SubSill_Tier,2,FALSE),0)</f>
        <v>0</v>
      </c>
      <c r="L4231" s="9" t="str">
        <f t="shared" si="75"/>
        <v/>
      </c>
      <c r="M4231" s="205" t="str" cm="1">
        <f t="array" ref="M4231">_xlfn.IFS(NOT(ISERROR(VLOOKUP(Table5[[#This Row],[Section]],TB_notTB,1,FALSE))),"No",LEFT(Table5[[#This Row],[Section]],3)="ETB","PLS",LEFT(Table5[[#This Row],[Section]],1)="7","PDB",NOT(ISBLANK(Table5[[#This Row],[Section]])),"No")</f>
        <v>No</v>
      </c>
    </row>
    <row r="4232" spans="1:13" x14ac:dyDescent="0.25">
      <c r="A4232" s="126" t="s">
        <v>7780</v>
      </c>
      <c r="B4232" s="126" t="s">
        <v>5665</v>
      </c>
      <c r="C4232" s="126" t="s">
        <v>75</v>
      </c>
      <c r="D4232" s="127">
        <v>3.181</v>
      </c>
      <c r="E4232" s="128">
        <v>380</v>
      </c>
      <c r="F4232" s="128">
        <v>380</v>
      </c>
      <c r="G4232" s="126" t="s">
        <v>13725</v>
      </c>
      <c r="H4232" s="126" t="s">
        <v>20134</v>
      </c>
      <c r="I4232" s="126" t="s">
        <v>20135</v>
      </c>
      <c r="J4232" s="126" t="s">
        <v>26238</v>
      </c>
      <c r="K4232" s="9">
        <f>_xlfn.IFNA(VLOOKUP(Table5[[#This Row],[Section]],SubSill_Tier,2,FALSE),0)</f>
        <v>0</v>
      </c>
      <c r="L4232" s="9" t="str">
        <f t="shared" si="75"/>
        <v/>
      </c>
      <c r="M4232" s="205" t="str" cm="1">
        <f t="array" ref="M4232">_xlfn.IFS(NOT(ISERROR(VLOOKUP(Table5[[#This Row],[Section]],TB_notTB,1,FALSE))),"No",LEFT(Table5[[#This Row],[Section]],3)="ETB","PLS",LEFT(Table5[[#This Row],[Section]],1)="7","PDB",NOT(ISBLANK(Table5[[#This Row],[Section]])),"No")</f>
        <v>No</v>
      </c>
    </row>
    <row r="4233" spans="1:13" x14ac:dyDescent="0.25">
      <c r="A4233" s="126" t="s">
        <v>7781</v>
      </c>
      <c r="B4233" s="126" t="s">
        <v>12624</v>
      </c>
      <c r="C4233" s="126" t="s">
        <v>75</v>
      </c>
      <c r="D4233" s="127">
        <v>3.3180000000000001</v>
      </c>
      <c r="E4233" s="128">
        <v>323</v>
      </c>
      <c r="F4233" s="128">
        <v>323</v>
      </c>
      <c r="G4233" s="126" t="s">
        <v>13757</v>
      </c>
      <c r="H4233" s="126" t="s">
        <v>21122</v>
      </c>
      <c r="I4233" s="126" t="s">
        <v>21123</v>
      </c>
      <c r="J4233" s="126" t="s">
        <v>26237</v>
      </c>
      <c r="K4233" s="9">
        <f>_xlfn.IFNA(VLOOKUP(Table5[[#This Row],[Section]],SubSill_Tier,2,FALSE),0)</f>
        <v>0</v>
      </c>
      <c r="L4233" s="9" t="str">
        <f t="shared" si="75"/>
        <v>Wall</v>
      </c>
      <c r="M4233" s="205" t="str" cm="1">
        <f t="array" ref="M4233">_xlfn.IFS(NOT(ISERROR(VLOOKUP(Table5[[#This Row],[Section]],TB_notTB,1,FALSE))),"No",LEFT(Table5[[#This Row],[Section]],3)="ETB","PLS",LEFT(Table5[[#This Row],[Section]],1)="7","PDB",NOT(ISBLANK(Table5[[#This Row],[Section]])),"No")</f>
        <v>No</v>
      </c>
    </row>
    <row r="4234" spans="1:13" x14ac:dyDescent="0.25">
      <c r="A4234" s="126" t="s">
        <v>7782</v>
      </c>
      <c r="B4234" s="126" t="s">
        <v>12881</v>
      </c>
      <c r="C4234" s="126" t="s">
        <v>75</v>
      </c>
      <c r="D4234" s="127">
        <v>0.502</v>
      </c>
      <c r="E4234" s="128">
        <v>134</v>
      </c>
      <c r="F4234" s="128">
        <v>100</v>
      </c>
      <c r="G4234" s="126" t="s">
        <v>13716</v>
      </c>
      <c r="H4234" s="126" t="s">
        <v>21094</v>
      </c>
      <c r="I4234" s="126" t="s">
        <v>21095</v>
      </c>
      <c r="J4234" s="126" t="s">
        <v>26233</v>
      </c>
      <c r="K4234" s="9">
        <f>_xlfn.IFNA(VLOOKUP(Table5[[#This Row],[Section]],SubSill_Tier,2,FALSE),0)</f>
        <v>0</v>
      </c>
      <c r="L4234" s="9" t="str">
        <f t="shared" si="75"/>
        <v>Wall</v>
      </c>
      <c r="M4234" s="205" t="str" cm="1">
        <f t="array" ref="M4234">_xlfn.IFS(NOT(ISERROR(VLOOKUP(Table5[[#This Row],[Section]],TB_notTB,1,FALSE))),"No",LEFT(Table5[[#This Row],[Section]],3)="ETB","PLS",LEFT(Table5[[#This Row],[Section]],1)="7","PDB",NOT(ISBLANK(Table5[[#This Row],[Section]])),"No")</f>
        <v>No</v>
      </c>
    </row>
    <row r="4235" spans="1:13" x14ac:dyDescent="0.25">
      <c r="A4235" s="126" t="s">
        <v>29492</v>
      </c>
      <c r="B4235" s="126" t="s">
        <v>29493</v>
      </c>
      <c r="C4235" s="126" t="s">
        <v>75</v>
      </c>
      <c r="D4235" s="127">
        <v>0.40100000000000002</v>
      </c>
      <c r="E4235" s="128">
        <v>100</v>
      </c>
      <c r="F4235" s="128">
        <v>100</v>
      </c>
      <c r="G4235" s="126" t="s">
        <v>13716</v>
      </c>
      <c r="H4235" s="126" t="s">
        <v>21094</v>
      </c>
      <c r="I4235" s="126" t="s">
        <v>21095</v>
      </c>
      <c r="J4235" s="126" t="s">
        <v>26233</v>
      </c>
      <c r="K4235" s="9">
        <f>_xlfn.IFNA(VLOOKUP(Table5[[#This Row],[Section]],SubSill_Tier,2,FALSE),0)</f>
        <v>0</v>
      </c>
      <c r="L4235" s="9" t="str">
        <f t="shared" si="75"/>
        <v/>
      </c>
      <c r="M4235" s="205" t="str" cm="1">
        <f t="array" ref="M4235">_xlfn.IFS(NOT(ISERROR(VLOOKUP(Table5[[#This Row],[Section]],TB_notTB,1,FALSE))),"No",LEFT(Table5[[#This Row],[Section]],3)="ETB","PLS",LEFT(Table5[[#This Row],[Section]],1)="7","PDB",NOT(ISBLANK(Table5[[#This Row],[Section]])),"No")</f>
        <v>No</v>
      </c>
    </row>
    <row r="4236" spans="1:13" x14ac:dyDescent="0.25">
      <c r="A4236" s="126" t="s">
        <v>7783</v>
      </c>
      <c r="B4236" s="126" t="s">
        <v>7784</v>
      </c>
      <c r="C4236" s="126" t="s">
        <v>75</v>
      </c>
      <c r="D4236" s="127">
        <v>1.9139999999999999</v>
      </c>
      <c r="E4236" s="128">
        <v>314</v>
      </c>
      <c r="F4236" s="128">
        <v>314</v>
      </c>
      <c r="G4236" s="126" t="s">
        <v>13740</v>
      </c>
      <c r="H4236" s="126" t="s">
        <v>20124</v>
      </c>
      <c r="I4236" s="126" t="s">
        <v>21059</v>
      </c>
      <c r="J4236" s="126" t="s">
        <v>26235</v>
      </c>
      <c r="K4236" s="9">
        <f>_xlfn.IFNA(VLOOKUP(Table5[[#This Row],[Section]],SubSill_Tier,2,FALSE),0)</f>
        <v>0</v>
      </c>
      <c r="L4236" s="9" t="str">
        <f t="shared" si="75"/>
        <v/>
      </c>
      <c r="M4236" s="205" t="str" cm="1">
        <f t="array" ref="M4236">_xlfn.IFS(NOT(ISERROR(VLOOKUP(Table5[[#This Row],[Section]],TB_notTB,1,FALSE))),"No",LEFT(Table5[[#This Row],[Section]],3)="ETB","PLS",LEFT(Table5[[#This Row],[Section]],1)="7","PDB",NOT(ISBLANK(Table5[[#This Row],[Section]])),"No")</f>
        <v>No</v>
      </c>
    </row>
    <row r="4237" spans="1:13" x14ac:dyDescent="0.25">
      <c r="A4237" s="126" t="s">
        <v>7785</v>
      </c>
      <c r="B4237" s="126" t="s">
        <v>7786</v>
      </c>
      <c r="C4237" s="126" t="s">
        <v>75</v>
      </c>
      <c r="D4237" s="127">
        <v>0.23699999999999999</v>
      </c>
      <c r="E4237" s="128">
        <v>100</v>
      </c>
      <c r="F4237" s="128">
        <v>100</v>
      </c>
      <c r="G4237" s="126" t="s">
        <v>13740</v>
      </c>
      <c r="H4237" s="126" t="s">
        <v>20124</v>
      </c>
      <c r="I4237" s="126" t="s">
        <v>21059</v>
      </c>
      <c r="J4237" s="126" t="s">
        <v>26235</v>
      </c>
      <c r="K4237" s="9">
        <f>_xlfn.IFNA(VLOOKUP(Table5[[#This Row],[Section]],SubSill_Tier,2,FALSE),0)</f>
        <v>0</v>
      </c>
      <c r="L4237" s="9" t="str">
        <f t="shared" si="75"/>
        <v/>
      </c>
      <c r="M4237" s="205" t="str" cm="1">
        <f t="array" ref="M4237">_xlfn.IFS(NOT(ISERROR(VLOOKUP(Table5[[#This Row],[Section]],TB_notTB,1,FALSE))),"No",LEFT(Table5[[#This Row],[Section]],3)="ETB","PLS",LEFT(Table5[[#This Row],[Section]],1)="7","PDB",NOT(ISBLANK(Table5[[#This Row],[Section]])),"No")</f>
        <v>No</v>
      </c>
    </row>
    <row r="4238" spans="1:13" x14ac:dyDescent="0.25">
      <c r="A4238" s="126" t="s">
        <v>7787</v>
      </c>
      <c r="B4238" s="126" t="s">
        <v>6487</v>
      </c>
      <c r="C4238" s="126" t="s">
        <v>75</v>
      </c>
      <c r="D4238" s="127">
        <v>0.35699999999999998</v>
      </c>
      <c r="E4238" s="128">
        <v>100</v>
      </c>
      <c r="F4238" s="128">
        <v>100</v>
      </c>
      <c r="G4238" s="126" t="s">
        <v>13740</v>
      </c>
      <c r="H4238" s="126" t="s">
        <v>20124</v>
      </c>
      <c r="I4238" s="126" t="s">
        <v>21059</v>
      </c>
      <c r="J4238" s="126" t="s">
        <v>26235</v>
      </c>
      <c r="K4238" s="9">
        <f>_xlfn.IFNA(VLOOKUP(Table5[[#This Row],[Section]],SubSill_Tier,2,FALSE),0)</f>
        <v>0</v>
      </c>
      <c r="L4238" s="9" t="str">
        <f t="shared" si="75"/>
        <v/>
      </c>
      <c r="M4238" s="205" t="str" cm="1">
        <f t="array" ref="M4238">_xlfn.IFS(NOT(ISERROR(VLOOKUP(Table5[[#This Row],[Section]],TB_notTB,1,FALSE))),"No",LEFT(Table5[[#This Row],[Section]],3)="ETB","PLS",LEFT(Table5[[#This Row],[Section]],1)="7","PDB",NOT(ISBLANK(Table5[[#This Row],[Section]])),"No")</f>
        <v>No</v>
      </c>
    </row>
    <row r="4239" spans="1:13" x14ac:dyDescent="0.25">
      <c r="A4239" s="126" t="s">
        <v>7788</v>
      </c>
      <c r="B4239" s="126" t="s">
        <v>27985</v>
      </c>
      <c r="C4239" s="126" t="s">
        <v>75</v>
      </c>
      <c r="D4239" s="127">
        <v>0.29799999999999999</v>
      </c>
      <c r="E4239" s="128">
        <v>100</v>
      </c>
      <c r="F4239" s="128">
        <v>100</v>
      </c>
      <c r="G4239" s="126" t="s">
        <v>13740</v>
      </c>
      <c r="H4239" s="126" t="s">
        <v>20124</v>
      </c>
      <c r="I4239" s="126" t="s">
        <v>21059</v>
      </c>
      <c r="J4239" s="126" t="s">
        <v>26236</v>
      </c>
      <c r="K4239" s="9">
        <f>_xlfn.IFNA(VLOOKUP(Table5[[#This Row],[Section]],SubSill_Tier,2,FALSE),0)</f>
        <v>0</v>
      </c>
      <c r="L4239" s="9" t="str">
        <f t="shared" si="75"/>
        <v/>
      </c>
      <c r="M4239" s="205" t="str" cm="1">
        <f t="array" ref="M4239">_xlfn.IFS(NOT(ISERROR(VLOOKUP(Table5[[#This Row],[Section]],TB_notTB,1,FALSE))),"No",LEFT(Table5[[#This Row],[Section]],3)="ETB","PLS",LEFT(Table5[[#This Row],[Section]],1)="7","PDB",NOT(ISBLANK(Table5[[#This Row],[Section]])),"No")</f>
        <v>No</v>
      </c>
    </row>
    <row r="4240" spans="1:13" x14ac:dyDescent="0.25">
      <c r="A4240" s="126" t="s">
        <v>7789</v>
      </c>
      <c r="B4240" s="126" t="s">
        <v>7790</v>
      </c>
      <c r="C4240" s="126" t="s">
        <v>75</v>
      </c>
      <c r="D4240" s="127">
        <v>0.38700000000000001</v>
      </c>
      <c r="E4240" s="128">
        <v>100</v>
      </c>
      <c r="F4240" s="128">
        <v>100</v>
      </c>
      <c r="G4240" s="126" t="s">
        <v>13740</v>
      </c>
      <c r="H4240" s="126" t="s">
        <v>20124</v>
      </c>
      <c r="I4240" s="126" t="s">
        <v>21059</v>
      </c>
      <c r="J4240" s="126" t="s">
        <v>26236</v>
      </c>
      <c r="K4240" s="9">
        <f>_xlfn.IFNA(VLOOKUP(Table5[[#This Row],[Section]],SubSill_Tier,2,FALSE),0)</f>
        <v>0</v>
      </c>
      <c r="L4240" s="9" t="str">
        <f t="shared" si="75"/>
        <v/>
      </c>
      <c r="M4240" s="205" t="str" cm="1">
        <f t="array" ref="M4240">_xlfn.IFS(NOT(ISERROR(VLOOKUP(Table5[[#This Row],[Section]],TB_notTB,1,FALSE))),"No",LEFT(Table5[[#This Row],[Section]],3)="ETB","PLS",LEFT(Table5[[#This Row],[Section]],1)="7","PDB",NOT(ISBLANK(Table5[[#This Row],[Section]])),"No")</f>
        <v>No</v>
      </c>
    </row>
    <row r="4241" spans="1:13" x14ac:dyDescent="0.25">
      <c r="A4241" s="126" t="s">
        <v>7791</v>
      </c>
      <c r="B4241" s="126" t="s">
        <v>27986</v>
      </c>
      <c r="C4241" s="126" t="s">
        <v>75</v>
      </c>
      <c r="D4241" s="127">
        <v>3.105</v>
      </c>
      <c r="E4241" s="128">
        <v>393</v>
      </c>
      <c r="F4241" s="128">
        <v>393</v>
      </c>
      <c r="G4241" s="126" t="s">
        <v>13740</v>
      </c>
      <c r="H4241" s="126" t="s">
        <v>20124</v>
      </c>
      <c r="I4241" s="126" t="s">
        <v>21059</v>
      </c>
      <c r="J4241" s="126" t="s">
        <v>26240</v>
      </c>
      <c r="K4241" s="9">
        <f>_xlfn.IFNA(VLOOKUP(Table5[[#This Row],[Section]],SubSill_Tier,2,FALSE),0)</f>
        <v>0</v>
      </c>
      <c r="L4241" s="9" t="str">
        <f t="shared" si="75"/>
        <v/>
      </c>
      <c r="M4241" s="205" t="str" cm="1">
        <f t="array" ref="M4241">_xlfn.IFS(NOT(ISERROR(VLOOKUP(Table5[[#This Row],[Section]],TB_notTB,1,FALSE))),"No",LEFT(Table5[[#This Row],[Section]],3)="ETB","PLS",LEFT(Table5[[#This Row],[Section]],1)="7","PDB",NOT(ISBLANK(Table5[[#This Row],[Section]])),"No")</f>
        <v>No</v>
      </c>
    </row>
    <row r="4242" spans="1:13" x14ac:dyDescent="0.25">
      <c r="A4242" s="126" t="s">
        <v>7792</v>
      </c>
      <c r="B4242" s="126" t="s">
        <v>7793</v>
      </c>
      <c r="C4242" s="126" t="s">
        <v>75</v>
      </c>
      <c r="D4242" s="127">
        <v>2.327</v>
      </c>
      <c r="E4242" s="128">
        <v>238</v>
      </c>
      <c r="F4242" s="128">
        <v>238</v>
      </c>
      <c r="G4242" s="126" t="s">
        <v>13740</v>
      </c>
      <c r="H4242" s="126" t="s">
        <v>20124</v>
      </c>
      <c r="I4242" s="126" t="s">
        <v>21059</v>
      </c>
      <c r="J4242" s="126" t="s">
        <v>26235</v>
      </c>
      <c r="K4242" s="9">
        <f>_xlfn.IFNA(VLOOKUP(Table5[[#This Row],[Section]],SubSill_Tier,2,FALSE),0)</f>
        <v>0</v>
      </c>
      <c r="L4242" s="9" t="str">
        <f t="shared" si="75"/>
        <v/>
      </c>
      <c r="M4242" s="205" t="str" cm="1">
        <f t="array" ref="M4242">_xlfn.IFS(NOT(ISERROR(VLOOKUP(Table5[[#This Row],[Section]],TB_notTB,1,FALSE))),"No",LEFT(Table5[[#This Row],[Section]],3)="ETB","PLS",LEFT(Table5[[#This Row],[Section]],1)="7","PDB",NOT(ISBLANK(Table5[[#This Row],[Section]])),"No")</f>
        <v>No</v>
      </c>
    </row>
    <row r="4243" spans="1:13" x14ac:dyDescent="0.25">
      <c r="A4243" s="126" t="s">
        <v>15037</v>
      </c>
      <c r="B4243" s="126" t="s">
        <v>15038</v>
      </c>
      <c r="C4243" s="126" t="s">
        <v>75</v>
      </c>
      <c r="D4243" s="127">
        <v>1.581</v>
      </c>
      <c r="E4243" s="128">
        <v>353</v>
      </c>
      <c r="F4243" s="128">
        <v>353</v>
      </c>
      <c r="G4243" s="126" t="s">
        <v>14998</v>
      </c>
      <c r="H4243" s="126" t="s">
        <v>20278</v>
      </c>
      <c r="I4243" s="126" t="s">
        <v>21169</v>
      </c>
      <c r="J4243" s="126" t="s">
        <v>26296</v>
      </c>
      <c r="K4243" s="9">
        <f>_xlfn.IFNA(VLOOKUP(Table5[[#This Row],[Section]],SubSill_Tier,2,FALSE),0)</f>
        <v>0</v>
      </c>
      <c r="L4243" s="9" t="str">
        <f t="shared" si="75"/>
        <v/>
      </c>
      <c r="M4243" s="205" t="str" cm="1">
        <f t="array" ref="M4243">_xlfn.IFS(NOT(ISERROR(VLOOKUP(Table5[[#This Row],[Section]],TB_notTB,1,FALSE))),"No",LEFT(Table5[[#This Row],[Section]],3)="ETB","PLS",LEFT(Table5[[#This Row],[Section]],1)="7","PDB",NOT(ISBLANK(Table5[[#This Row],[Section]])),"No")</f>
        <v>No</v>
      </c>
    </row>
    <row r="4244" spans="1:13" x14ac:dyDescent="0.25">
      <c r="A4244" s="126" t="s">
        <v>7794</v>
      </c>
      <c r="B4244" s="126" t="s">
        <v>7795</v>
      </c>
      <c r="C4244" s="126" t="s">
        <v>75</v>
      </c>
      <c r="D4244" s="127">
        <v>0.79400000000000004</v>
      </c>
      <c r="E4244" s="128">
        <v>239</v>
      </c>
      <c r="F4244" s="128">
        <v>239</v>
      </c>
      <c r="G4244" s="126" t="s">
        <v>13740</v>
      </c>
      <c r="H4244" s="126" t="s">
        <v>20124</v>
      </c>
      <c r="I4244" s="126" t="s">
        <v>21059</v>
      </c>
      <c r="J4244" s="126" t="s">
        <v>26235</v>
      </c>
      <c r="K4244" s="9">
        <f>_xlfn.IFNA(VLOOKUP(Table5[[#This Row],[Section]],SubSill_Tier,2,FALSE),0)</f>
        <v>0</v>
      </c>
      <c r="L4244" s="9" t="str">
        <f t="shared" si="75"/>
        <v/>
      </c>
      <c r="M4244" s="205" t="str" cm="1">
        <f t="array" ref="M4244">_xlfn.IFS(NOT(ISERROR(VLOOKUP(Table5[[#This Row],[Section]],TB_notTB,1,FALSE))),"No",LEFT(Table5[[#This Row],[Section]],3)="ETB","PLS",LEFT(Table5[[#This Row],[Section]],1)="7","PDB",NOT(ISBLANK(Table5[[#This Row],[Section]])),"No")</f>
        <v>No</v>
      </c>
    </row>
    <row r="4245" spans="1:13" x14ac:dyDescent="0.25">
      <c r="A4245" s="126" t="s">
        <v>7796</v>
      </c>
      <c r="B4245" s="126" t="s">
        <v>7797</v>
      </c>
      <c r="C4245" s="126" t="s">
        <v>75</v>
      </c>
      <c r="D4245" s="127">
        <v>0.182</v>
      </c>
      <c r="E4245" s="128">
        <v>100</v>
      </c>
      <c r="F4245" s="128">
        <v>100</v>
      </c>
      <c r="G4245" s="126" t="s">
        <v>13717</v>
      </c>
      <c r="H4245" s="126" t="s">
        <v>20125</v>
      </c>
      <c r="I4245" s="126" t="s">
        <v>20126</v>
      </c>
      <c r="J4245" s="126" t="s">
        <v>26236</v>
      </c>
      <c r="K4245" s="9">
        <f>_xlfn.IFNA(VLOOKUP(Table5[[#This Row],[Section]],SubSill_Tier,2,FALSE),0)</f>
        <v>0</v>
      </c>
      <c r="L4245" s="9" t="str">
        <f t="shared" si="75"/>
        <v/>
      </c>
      <c r="M4245" s="205" t="str" cm="1">
        <f t="array" ref="M4245">_xlfn.IFS(NOT(ISERROR(VLOOKUP(Table5[[#This Row],[Section]],TB_notTB,1,FALSE))),"No",LEFT(Table5[[#This Row],[Section]],3)="ETB","PLS",LEFT(Table5[[#This Row],[Section]],1)="7","PDB",NOT(ISBLANK(Table5[[#This Row],[Section]])),"No")</f>
        <v>No</v>
      </c>
    </row>
    <row r="4246" spans="1:13" x14ac:dyDescent="0.25">
      <c r="A4246" s="126" t="s">
        <v>15039</v>
      </c>
      <c r="B4246" s="126" t="s">
        <v>15040</v>
      </c>
      <c r="C4246" s="126" t="s">
        <v>75</v>
      </c>
      <c r="D4246" s="127">
        <v>1.629</v>
      </c>
      <c r="E4246" s="128">
        <v>266</v>
      </c>
      <c r="F4246" s="128">
        <v>266</v>
      </c>
      <c r="G4246" s="126" t="s">
        <v>14998</v>
      </c>
      <c r="H4246" s="126" t="s">
        <v>20278</v>
      </c>
      <c r="I4246" s="126" t="s">
        <v>21169</v>
      </c>
      <c r="J4246" s="126" t="s">
        <v>26296</v>
      </c>
      <c r="K4246" s="9">
        <f>_xlfn.IFNA(VLOOKUP(Table5[[#This Row],[Section]],SubSill_Tier,2,FALSE),0)</f>
        <v>0</v>
      </c>
      <c r="L4246" s="9" t="str">
        <f t="shared" si="75"/>
        <v/>
      </c>
      <c r="M4246" s="205" t="str" cm="1">
        <f t="array" ref="M4246">_xlfn.IFS(NOT(ISERROR(VLOOKUP(Table5[[#This Row],[Section]],TB_notTB,1,FALSE))),"No",LEFT(Table5[[#This Row],[Section]],3)="ETB","PLS",LEFT(Table5[[#This Row],[Section]],1)="7","PDB",NOT(ISBLANK(Table5[[#This Row],[Section]])),"No")</f>
        <v>No</v>
      </c>
    </row>
    <row r="4247" spans="1:13" x14ac:dyDescent="0.25">
      <c r="A4247" s="126" t="s">
        <v>15041</v>
      </c>
      <c r="B4247" s="126" t="s">
        <v>15042</v>
      </c>
      <c r="C4247" s="126" t="s">
        <v>75</v>
      </c>
      <c r="D4247" s="127">
        <v>1.5389999999999999</v>
      </c>
      <c r="E4247" s="128">
        <v>260</v>
      </c>
      <c r="F4247" s="128">
        <v>260</v>
      </c>
      <c r="G4247" s="126" t="s">
        <v>14998</v>
      </c>
      <c r="H4247" s="126" t="s">
        <v>20278</v>
      </c>
      <c r="I4247" s="126" t="s">
        <v>21169</v>
      </c>
      <c r="J4247" s="126" t="s">
        <v>26296</v>
      </c>
      <c r="K4247" s="9">
        <f>_xlfn.IFNA(VLOOKUP(Table5[[#This Row],[Section]],SubSill_Tier,2,FALSE),0)</f>
        <v>0</v>
      </c>
      <c r="L4247" s="9" t="str">
        <f t="shared" si="75"/>
        <v/>
      </c>
      <c r="M4247" s="205" t="str" cm="1">
        <f t="array" ref="M4247">_xlfn.IFS(NOT(ISERROR(VLOOKUP(Table5[[#This Row],[Section]],TB_notTB,1,FALSE))),"No",LEFT(Table5[[#This Row],[Section]],3)="ETB","PLS",LEFT(Table5[[#This Row],[Section]],1)="7","PDB",NOT(ISBLANK(Table5[[#This Row],[Section]])),"No")</f>
        <v>No</v>
      </c>
    </row>
    <row r="4248" spans="1:13" x14ac:dyDescent="0.25">
      <c r="A4248" s="126" t="s">
        <v>15043</v>
      </c>
      <c r="B4248" s="126" t="s">
        <v>15044</v>
      </c>
      <c r="C4248" s="126" t="s">
        <v>75</v>
      </c>
      <c r="D4248" s="127">
        <v>2.0030000000000001</v>
      </c>
      <c r="E4248" s="128">
        <v>451</v>
      </c>
      <c r="F4248" s="128">
        <v>451</v>
      </c>
      <c r="G4248" s="126" t="s">
        <v>14998</v>
      </c>
      <c r="H4248" s="126" t="s">
        <v>20278</v>
      </c>
      <c r="I4248" s="126" t="s">
        <v>21169</v>
      </c>
      <c r="J4248" s="126" t="s">
        <v>26296</v>
      </c>
      <c r="K4248" s="9">
        <f>_xlfn.IFNA(VLOOKUP(Table5[[#This Row],[Section]],SubSill_Tier,2,FALSE),0)</f>
        <v>0</v>
      </c>
      <c r="L4248" s="9" t="str">
        <f t="shared" si="75"/>
        <v/>
      </c>
      <c r="M4248" s="205" t="str" cm="1">
        <f t="array" ref="M4248">_xlfn.IFS(NOT(ISERROR(VLOOKUP(Table5[[#This Row],[Section]],TB_notTB,1,FALSE))),"No",LEFT(Table5[[#This Row],[Section]],3)="ETB","PLS",LEFT(Table5[[#This Row],[Section]],1)="7","PDB",NOT(ISBLANK(Table5[[#This Row],[Section]])),"No")</f>
        <v>No</v>
      </c>
    </row>
    <row r="4249" spans="1:13" x14ac:dyDescent="0.25">
      <c r="A4249" s="126" t="s">
        <v>15045</v>
      </c>
      <c r="B4249" s="126" t="s">
        <v>15046</v>
      </c>
      <c r="C4249" s="126" t="s">
        <v>75</v>
      </c>
      <c r="D4249" s="127">
        <v>1.671</v>
      </c>
      <c r="E4249" s="128">
        <v>274</v>
      </c>
      <c r="F4249" s="128">
        <v>274</v>
      </c>
      <c r="G4249" s="126" t="s">
        <v>14998</v>
      </c>
      <c r="H4249" s="126" t="s">
        <v>20278</v>
      </c>
      <c r="I4249" s="126" t="s">
        <v>21169</v>
      </c>
      <c r="J4249" s="126" t="s">
        <v>26296</v>
      </c>
      <c r="K4249" s="9">
        <f>_xlfn.IFNA(VLOOKUP(Table5[[#This Row],[Section]],SubSill_Tier,2,FALSE),0)</f>
        <v>0</v>
      </c>
      <c r="L4249" s="9" t="str">
        <f t="shared" si="75"/>
        <v/>
      </c>
      <c r="M4249" s="205" t="str" cm="1">
        <f t="array" ref="M4249">_xlfn.IFS(NOT(ISERROR(VLOOKUP(Table5[[#This Row],[Section]],TB_notTB,1,FALSE))),"No",LEFT(Table5[[#This Row],[Section]],3)="ETB","PLS",LEFT(Table5[[#This Row],[Section]],1)="7","PDB",NOT(ISBLANK(Table5[[#This Row],[Section]])),"No")</f>
        <v>No</v>
      </c>
    </row>
    <row r="4250" spans="1:13" x14ac:dyDescent="0.25">
      <c r="A4250" s="126" t="s">
        <v>1968</v>
      </c>
      <c r="B4250" s="126" t="s">
        <v>1969</v>
      </c>
      <c r="C4250" s="126" t="s">
        <v>75</v>
      </c>
      <c r="D4250" s="127">
        <v>2.2999999999999998</v>
      </c>
      <c r="E4250" s="128">
        <v>407</v>
      </c>
      <c r="F4250" s="128">
        <v>407</v>
      </c>
      <c r="G4250" s="126" t="s">
        <v>13756</v>
      </c>
      <c r="H4250" s="126" t="s">
        <v>20179</v>
      </c>
      <c r="I4250" s="126" t="s">
        <v>20180</v>
      </c>
      <c r="J4250" s="126" t="s">
        <v>26232</v>
      </c>
      <c r="K4250" s="9">
        <f>_xlfn.IFNA(VLOOKUP(Table5[[#This Row],[Section]],SubSill_Tier,2,FALSE),0)</f>
        <v>0</v>
      </c>
      <c r="L4250" s="9" t="str">
        <f t="shared" si="75"/>
        <v/>
      </c>
      <c r="M4250" s="205" t="str" cm="1">
        <f t="array" ref="M4250">_xlfn.IFS(NOT(ISERROR(VLOOKUP(Table5[[#This Row],[Section]],TB_notTB,1,FALSE))),"No",LEFT(Table5[[#This Row],[Section]],3)="ETB","PLS",LEFT(Table5[[#This Row],[Section]],1)="7","PDB",NOT(ISBLANK(Table5[[#This Row],[Section]])),"No")</f>
        <v>No</v>
      </c>
    </row>
    <row r="4251" spans="1:13" x14ac:dyDescent="0.25">
      <c r="A4251" s="126" t="s">
        <v>7798</v>
      </c>
      <c r="B4251" s="126" t="s">
        <v>27987</v>
      </c>
      <c r="C4251" s="126" t="s">
        <v>75</v>
      </c>
      <c r="D4251" s="127">
        <v>2.4790000000000001</v>
      </c>
      <c r="E4251" s="128">
        <v>241</v>
      </c>
      <c r="F4251" s="128">
        <v>241</v>
      </c>
      <c r="G4251" s="126" t="s">
        <v>13725</v>
      </c>
      <c r="H4251" s="126" t="s">
        <v>20134</v>
      </c>
      <c r="I4251" s="126" t="s">
        <v>20135</v>
      </c>
      <c r="J4251" s="126" t="s">
        <v>26235</v>
      </c>
      <c r="K4251" s="9">
        <f>_xlfn.IFNA(VLOOKUP(Table5[[#This Row],[Section]],SubSill_Tier,2,FALSE),0)</f>
        <v>0</v>
      </c>
      <c r="L4251" s="9" t="str">
        <f t="shared" si="75"/>
        <v/>
      </c>
      <c r="M4251" s="205" t="str" cm="1">
        <f t="array" ref="M4251">_xlfn.IFS(NOT(ISERROR(VLOOKUP(Table5[[#This Row],[Section]],TB_notTB,1,FALSE))),"No",LEFT(Table5[[#This Row],[Section]],3)="ETB","PLS",LEFT(Table5[[#This Row],[Section]],1)="7","PDB",NOT(ISBLANK(Table5[[#This Row],[Section]])),"No")</f>
        <v>No</v>
      </c>
    </row>
    <row r="4252" spans="1:13" x14ac:dyDescent="0.25">
      <c r="A4252" s="126" t="s">
        <v>7799</v>
      </c>
      <c r="B4252" s="126" t="s">
        <v>27988</v>
      </c>
      <c r="C4252" s="126" t="s">
        <v>75</v>
      </c>
      <c r="D4252" s="127">
        <v>3.7349999999999999</v>
      </c>
      <c r="E4252" s="128">
        <v>291</v>
      </c>
      <c r="F4252" s="128">
        <v>291</v>
      </c>
      <c r="G4252" s="126" t="s">
        <v>13717</v>
      </c>
      <c r="H4252" s="126" t="s">
        <v>20125</v>
      </c>
      <c r="I4252" s="126" t="s">
        <v>20126</v>
      </c>
      <c r="J4252" s="126" t="s">
        <v>26240</v>
      </c>
      <c r="K4252" s="9">
        <f>_xlfn.IFNA(VLOOKUP(Table5[[#This Row],[Section]],SubSill_Tier,2,FALSE),0)</f>
        <v>0</v>
      </c>
      <c r="L4252" s="9" t="str">
        <f t="shared" si="75"/>
        <v/>
      </c>
      <c r="M4252" s="205" t="str" cm="1">
        <f t="array" ref="M4252">_xlfn.IFS(NOT(ISERROR(VLOOKUP(Table5[[#This Row],[Section]],TB_notTB,1,FALSE))),"No",LEFT(Table5[[#This Row],[Section]],3)="ETB","PLS",LEFT(Table5[[#This Row],[Section]],1)="7","PDB",NOT(ISBLANK(Table5[[#This Row],[Section]])),"No")</f>
        <v>No</v>
      </c>
    </row>
    <row r="4253" spans="1:13" x14ac:dyDescent="0.25">
      <c r="A4253" s="126" t="s">
        <v>7800</v>
      </c>
      <c r="B4253" s="126" t="s">
        <v>7801</v>
      </c>
      <c r="C4253" s="126" t="s">
        <v>75</v>
      </c>
      <c r="D4253" s="127">
        <v>2.887</v>
      </c>
      <c r="E4253" s="128">
        <v>239</v>
      </c>
      <c r="F4253" s="128">
        <v>239</v>
      </c>
      <c r="G4253" s="126" t="s">
        <v>13740</v>
      </c>
      <c r="H4253" s="126" t="s">
        <v>20124</v>
      </c>
      <c r="I4253" s="126" t="s">
        <v>21059</v>
      </c>
      <c r="J4253" s="126" t="s">
        <v>26236</v>
      </c>
      <c r="K4253" s="9">
        <f>_xlfn.IFNA(VLOOKUP(Table5[[#This Row],[Section]],SubSill_Tier,2,FALSE),0)</f>
        <v>0</v>
      </c>
      <c r="L4253" s="9" t="str">
        <f t="shared" si="75"/>
        <v/>
      </c>
      <c r="M4253" s="205" t="str" cm="1">
        <f t="array" ref="M4253">_xlfn.IFS(NOT(ISERROR(VLOOKUP(Table5[[#This Row],[Section]],TB_notTB,1,FALSE))),"No",LEFT(Table5[[#This Row],[Section]],3)="ETB","PLS",LEFT(Table5[[#This Row],[Section]],1)="7","PDB",NOT(ISBLANK(Table5[[#This Row],[Section]])),"No")</f>
        <v>No</v>
      </c>
    </row>
    <row r="4254" spans="1:13" x14ac:dyDescent="0.25">
      <c r="A4254" s="126" t="s">
        <v>7802</v>
      </c>
      <c r="B4254" s="126" t="s">
        <v>27989</v>
      </c>
      <c r="C4254" s="126" t="s">
        <v>75</v>
      </c>
      <c r="D4254" s="127">
        <v>2.1659999999999999</v>
      </c>
      <c r="E4254" s="128">
        <v>171</v>
      </c>
      <c r="F4254" s="128">
        <v>171</v>
      </c>
      <c r="G4254" s="126" t="s">
        <v>13725</v>
      </c>
      <c r="H4254" s="126" t="s">
        <v>20134</v>
      </c>
      <c r="I4254" s="126" t="s">
        <v>20135</v>
      </c>
      <c r="J4254" s="126" t="s">
        <v>26236</v>
      </c>
      <c r="K4254" s="9">
        <f>_xlfn.IFNA(VLOOKUP(Table5[[#This Row],[Section]],SubSill_Tier,2,FALSE),0)</f>
        <v>0</v>
      </c>
      <c r="L4254" s="9" t="str">
        <f t="shared" si="75"/>
        <v/>
      </c>
      <c r="M4254" s="205" t="str" cm="1">
        <f t="array" ref="M4254">_xlfn.IFS(NOT(ISERROR(VLOOKUP(Table5[[#This Row],[Section]],TB_notTB,1,FALSE))),"No",LEFT(Table5[[#This Row],[Section]],3)="ETB","PLS",LEFT(Table5[[#This Row],[Section]],1)="7","PDB",NOT(ISBLANK(Table5[[#This Row],[Section]])),"No")</f>
        <v>No</v>
      </c>
    </row>
    <row r="4255" spans="1:13" x14ac:dyDescent="0.25">
      <c r="A4255" s="126" t="s">
        <v>7803</v>
      </c>
      <c r="B4255" s="126" t="s">
        <v>7804</v>
      </c>
      <c r="C4255" s="126" t="s">
        <v>75</v>
      </c>
      <c r="D4255" s="127">
        <v>0.60899999999999999</v>
      </c>
      <c r="E4255" s="128">
        <v>100</v>
      </c>
      <c r="F4255" s="128">
        <v>100</v>
      </c>
      <c r="G4255" s="126" t="s">
        <v>13740</v>
      </c>
      <c r="H4255" s="126" t="s">
        <v>20124</v>
      </c>
      <c r="I4255" s="126" t="s">
        <v>21059</v>
      </c>
      <c r="J4255" s="126" t="s">
        <v>26236</v>
      </c>
      <c r="K4255" s="9">
        <f>_xlfn.IFNA(VLOOKUP(Table5[[#This Row],[Section]],SubSill_Tier,2,FALSE),0)</f>
        <v>0</v>
      </c>
      <c r="L4255" s="9" t="str">
        <f t="shared" si="75"/>
        <v/>
      </c>
      <c r="M4255" s="205" t="str" cm="1">
        <f t="array" ref="M4255">_xlfn.IFS(NOT(ISERROR(VLOOKUP(Table5[[#This Row],[Section]],TB_notTB,1,FALSE))),"No",LEFT(Table5[[#This Row],[Section]],3)="ETB","PLS",LEFT(Table5[[#This Row],[Section]],1)="7","PDB",NOT(ISBLANK(Table5[[#This Row],[Section]])),"No")</f>
        <v>No</v>
      </c>
    </row>
    <row r="4256" spans="1:13" x14ac:dyDescent="0.25">
      <c r="A4256" s="126" t="s">
        <v>21179</v>
      </c>
      <c r="B4256" s="126" t="s">
        <v>26456</v>
      </c>
      <c r="C4256" s="126" t="s">
        <v>75</v>
      </c>
      <c r="D4256" s="127">
        <v>1.026</v>
      </c>
      <c r="E4256" s="128">
        <v>196</v>
      </c>
      <c r="F4256" s="128">
        <v>196</v>
      </c>
      <c r="G4256" s="126" t="s">
        <v>21147</v>
      </c>
      <c r="H4256" s="126" t="s">
        <v>21148</v>
      </c>
      <c r="I4256" s="126" t="s">
        <v>21149</v>
      </c>
      <c r="J4256" s="126" t="s">
        <v>26233</v>
      </c>
      <c r="K4256" s="9">
        <f>_xlfn.IFNA(VLOOKUP(Table5[[#This Row],[Section]],SubSill_Tier,2,FALSE),0)</f>
        <v>0</v>
      </c>
      <c r="L4256" s="9" t="str">
        <f t="shared" si="75"/>
        <v/>
      </c>
      <c r="M4256" s="205" t="str" cm="1">
        <f t="array" ref="M4256">_xlfn.IFS(NOT(ISERROR(VLOOKUP(Table5[[#This Row],[Section]],TB_notTB,1,FALSE))),"No",LEFT(Table5[[#This Row],[Section]],3)="ETB","PLS",LEFT(Table5[[#This Row],[Section]],1)="7","PDB",NOT(ISBLANK(Table5[[#This Row],[Section]])),"No")</f>
        <v>No</v>
      </c>
    </row>
    <row r="4257" spans="1:13" x14ac:dyDescent="0.25">
      <c r="A4257" s="126" t="s">
        <v>1970</v>
      </c>
      <c r="B4257" s="126" t="s">
        <v>17222</v>
      </c>
      <c r="C4257" s="126" t="s">
        <v>75</v>
      </c>
      <c r="D4257" s="127">
        <v>0.89300000000000002</v>
      </c>
      <c r="E4257" s="128">
        <v>200</v>
      </c>
      <c r="F4257" s="128">
        <v>122</v>
      </c>
      <c r="G4257" s="126" t="s">
        <v>13765</v>
      </c>
      <c r="H4257" s="126" t="s">
        <v>20197</v>
      </c>
      <c r="I4257" s="126" t="s">
        <v>20198</v>
      </c>
      <c r="J4257" s="126" t="s">
        <v>26232</v>
      </c>
      <c r="K4257" s="9">
        <f>_xlfn.IFNA(VLOOKUP(Table5[[#This Row],[Section]],SubSill_Tier,2,FALSE),0)</f>
        <v>0</v>
      </c>
      <c r="L4257" s="9" t="str">
        <f t="shared" si="75"/>
        <v/>
      </c>
      <c r="M4257" s="205" t="str" cm="1">
        <f t="array" ref="M4257">_xlfn.IFS(NOT(ISERROR(VLOOKUP(Table5[[#This Row],[Section]],TB_notTB,1,FALSE))),"No",LEFT(Table5[[#This Row],[Section]],3)="ETB","PLS",LEFT(Table5[[#This Row],[Section]],1)="7","PDB",NOT(ISBLANK(Table5[[#This Row],[Section]])),"No")</f>
        <v>No</v>
      </c>
    </row>
    <row r="4258" spans="1:13" x14ac:dyDescent="0.25">
      <c r="A4258" s="126" t="s">
        <v>1971</v>
      </c>
      <c r="B4258" s="126" t="s">
        <v>17222</v>
      </c>
      <c r="C4258" s="126" t="s">
        <v>75</v>
      </c>
      <c r="D4258" s="127">
        <v>0.151</v>
      </c>
      <c r="E4258" s="128">
        <v>100</v>
      </c>
      <c r="F4258" s="128">
        <v>100</v>
      </c>
      <c r="G4258" s="126" t="s">
        <v>13765</v>
      </c>
      <c r="H4258" s="126" t="s">
        <v>20197</v>
      </c>
      <c r="I4258" s="126" t="s">
        <v>20198</v>
      </c>
      <c r="J4258" s="126" t="s">
        <v>26232</v>
      </c>
      <c r="K4258" s="9">
        <f>_xlfn.IFNA(VLOOKUP(Table5[[#This Row],[Section]],SubSill_Tier,2,FALSE),0)</f>
        <v>0</v>
      </c>
      <c r="L4258" s="9" t="str">
        <f t="shared" si="75"/>
        <v/>
      </c>
      <c r="M4258" s="205" t="str" cm="1">
        <f t="array" ref="M4258">_xlfn.IFS(NOT(ISERROR(VLOOKUP(Table5[[#This Row],[Section]],TB_notTB,1,FALSE))),"No",LEFT(Table5[[#This Row],[Section]],3)="ETB","PLS",LEFT(Table5[[#This Row],[Section]],1)="7","PDB",NOT(ISBLANK(Table5[[#This Row],[Section]])),"No")</f>
        <v>No</v>
      </c>
    </row>
    <row r="4259" spans="1:13" x14ac:dyDescent="0.25">
      <c r="A4259" s="126" t="s">
        <v>7805</v>
      </c>
      <c r="B4259" s="126" t="s">
        <v>7806</v>
      </c>
      <c r="C4259" s="126" t="s">
        <v>98</v>
      </c>
      <c r="D4259" s="127">
        <v>0.71</v>
      </c>
      <c r="E4259" s="128">
        <v>323</v>
      </c>
      <c r="F4259" s="128">
        <v>323</v>
      </c>
      <c r="G4259" s="126" t="s">
        <v>13713</v>
      </c>
      <c r="H4259" s="126" t="s">
        <v>21056</v>
      </c>
      <c r="I4259" s="126" t="s">
        <v>21057</v>
      </c>
      <c r="J4259" s="126" t="s">
        <v>26233</v>
      </c>
      <c r="K4259" s="9">
        <f>_xlfn.IFNA(VLOOKUP(Table5[[#This Row],[Section]],SubSill_Tier,2,FALSE),0)</f>
        <v>0</v>
      </c>
      <c r="L4259" s="9" t="str">
        <f t="shared" si="75"/>
        <v/>
      </c>
      <c r="M4259" s="205" t="str" cm="1">
        <f t="array" ref="M4259">_xlfn.IFS(NOT(ISERROR(VLOOKUP(Table5[[#This Row],[Section]],TB_notTB,1,FALSE))),"No",LEFT(Table5[[#This Row],[Section]],3)="ETB","PLS",LEFT(Table5[[#This Row],[Section]],1)="7","PDB",NOT(ISBLANK(Table5[[#This Row],[Section]])),"No")</f>
        <v>No</v>
      </c>
    </row>
    <row r="4260" spans="1:13" x14ac:dyDescent="0.25">
      <c r="A4260" s="126" t="s">
        <v>7807</v>
      </c>
      <c r="B4260" s="126" t="s">
        <v>13245</v>
      </c>
      <c r="C4260" s="126" t="s">
        <v>75</v>
      </c>
      <c r="D4260" s="127">
        <v>0.24399999999999999</v>
      </c>
      <c r="E4260" s="128">
        <v>100</v>
      </c>
      <c r="F4260" s="128">
        <v>100</v>
      </c>
      <c r="G4260" s="126" t="s">
        <v>13717</v>
      </c>
      <c r="H4260" s="126" t="s">
        <v>20125</v>
      </c>
      <c r="I4260" s="126" t="s">
        <v>20126</v>
      </c>
      <c r="J4260" s="126" t="s">
        <v>26235</v>
      </c>
      <c r="K4260" s="9">
        <f>_xlfn.IFNA(VLOOKUP(Table5[[#This Row],[Section]],SubSill_Tier,2,FALSE),0)</f>
        <v>0</v>
      </c>
      <c r="L4260" s="9" t="str">
        <f t="shared" si="75"/>
        <v/>
      </c>
      <c r="M4260" s="205" t="str" cm="1">
        <f t="array" ref="M4260">_xlfn.IFS(NOT(ISERROR(VLOOKUP(Table5[[#This Row],[Section]],TB_notTB,1,FALSE))),"No",LEFT(Table5[[#This Row],[Section]],3)="ETB","PLS",LEFT(Table5[[#This Row],[Section]],1)="7","PDB",NOT(ISBLANK(Table5[[#This Row],[Section]])),"No")</f>
        <v>No</v>
      </c>
    </row>
    <row r="4261" spans="1:13" x14ac:dyDescent="0.25">
      <c r="A4261" s="126" t="s">
        <v>7808</v>
      </c>
      <c r="B4261" s="126" t="s">
        <v>27990</v>
      </c>
      <c r="C4261" s="126" t="s">
        <v>75</v>
      </c>
      <c r="D4261" s="127">
        <v>1.0369999999999999</v>
      </c>
      <c r="E4261" s="128">
        <v>200</v>
      </c>
      <c r="F4261" s="128">
        <v>200</v>
      </c>
      <c r="G4261" s="126" t="s">
        <v>13717</v>
      </c>
      <c r="H4261" s="126" t="s">
        <v>20125</v>
      </c>
      <c r="I4261" s="126" t="s">
        <v>20126</v>
      </c>
      <c r="J4261" s="126" t="s">
        <v>26235</v>
      </c>
      <c r="K4261" s="9">
        <f>_xlfn.IFNA(VLOOKUP(Table5[[#This Row],[Section]],SubSill_Tier,2,FALSE),0)</f>
        <v>0</v>
      </c>
      <c r="L4261" s="9" t="str">
        <f t="shared" si="75"/>
        <v/>
      </c>
      <c r="M4261" s="205" t="str" cm="1">
        <f t="array" ref="M4261">_xlfn.IFS(NOT(ISERROR(VLOOKUP(Table5[[#This Row],[Section]],TB_notTB,1,FALSE))),"No",LEFT(Table5[[#This Row],[Section]],3)="ETB","PLS",LEFT(Table5[[#This Row],[Section]],1)="7","PDB",NOT(ISBLANK(Table5[[#This Row],[Section]])),"No")</f>
        <v>No</v>
      </c>
    </row>
    <row r="4262" spans="1:13" x14ac:dyDescent="0.25">
      <c r="A4262" s="126" t="s">
        <v>7809</v>
      </c>
      <c r="B4262" s="126" t="s">
        <v>27991</v>
      </c>
      <c r="C4262" s="126" t="s">
        <v>75</v>
      </c>
      <c r="D4262" s="127">
        <v>1.5229999999999999</v>
      </c>
      <c r="E4262" s="128">
        <v>200</v>
      </c>
      <c r="F4262" s="128">
        <v>200</v>
      </c>
      <c r="G4262" s="126" t="s">
        <v>13717</v>
      </c>
      <c r="H4262" s="126" t="s">
        <v>20125</v>
      </c>
      <c r="I4262" s="126" t="s">
        <v>20126</v>
      </c>
      <c r="J4262" s="126" t="s">
        <v>26235</v>
      </c>
      <c r="K4262" s="9">
        <f>_xlfn.IFNA(VLOOKUP(Table5[[#This Row],[Section]],SubSill_Tier,2,FALSE),0)</f>
        <v>0</v>
      </c>
      <c r="L4262" s="9" t="str">
        <f t="shared" si="75"/>
        <v/>
      </c>
      <c r="M4262" s="205" t="str" cm="1">
        <f t="array" ref="M4262">_xlfn.IFS(NOT(ISERROR(VLOOKUP(Table5[[#This Row],[Section]],TB_notTB,1,FALSE))),"No",LEFT(Table5[[#This Row],[Section]],3)="ETB","PLS",LEFT(Table5[[#This Row],[Section]],1)="7","PDB",NOT(ISBLANK(Table5[[#This Row],[Section]])),"No")</f>
        <v>No</v>
      </c>
    </row>
    <row r="4263" spans="1:13" x14ac:dyDescent="0.25">
      <c r="A4263" s="126" t="s">
        <v>7810</v>
      </c>
      <c r="B4263" s="126" t="s">
        <v>7811</v>
      </c>
      <c r="C4263" s="126" t="s">
        <v>75</v>
      </c>
      <c r="D4263" s="127">
        <v>0.81</v>
      </c>
      <c r="E4263" s="128">
        <v>130</v>
      </c>
      <c r="F4263" s="128">
        <v>130</v>
      </c>
      <c r="G4263" s="126" t="s">
        <v>13725</v>
      </c>
      <c r="H4263" s="126" t="s">
        <v>20134</v>
      </c>
      <c r="I4263" s="126" t="s">
        <v>20135</v>
      </c>
      <c r="J4263" s="126" t="s">
        <v>26235</v>
      </c>
      <c r="K4263" s="9">
        <f>_xlfn.IFNA(VLOOKUP(Table5[[#This Row],[Section]],SubSill_Tier,2,FALSE),0)</f>
        <v>0</v>
      </c>
      <c r="L4263" s="9" t="str">
        <f t="shared" si="75"/>
        <v/>
      </c>
      <c r="M4263" s="205" t="str" cm="1">
        <f t="array" ref="M4263">_xlfn.IFS(NOT(ISERROR(VLOOKUP(Table5[[#This Row],[Section]],TB_notTB,1,FALSE))),"No",LEFT(Table5[[#This Row],[Section]],3)="ETB","PLS",LEFT(Table5[[#This Row],[Section]],1)="7","PDB",NOT(ISBLANK(Table5[[#This Row],[Section]])),"No")</f>
        <v>No</v>
      </c>
    </row>
    <row r="4264" spans="1:13" x14ac:dyDescent="0.25">
      <c r="A4264" s="126" t="s">
        <v>7812</v>
      </c>
      <c r="B4264" s="126" t="s">
        <v>27992</v>
      </c>
      <c r="C4264" s="126" t="s">
        <v>75</v>
      </c>
      <c r="D4264" s="127">
        <v>2.819</v>
      </c>
      <c r="E4264" s="128">
        <v>360</v>
      </c>
      <c r="F4264" s="128">
        <v>360</v>
      </c>
      <c r="G4264" s="126" t="s">
        <v>13725</v>
      </c>
      <c r="H4264" s="126" t="s">
        <v>20134</v>
      </c>
      <c r="I4264" s="126" t="s">
        <v>20135</v>
      </c>
      <c r="J4264" s="126" t="s">
        <v>26235</v>
      </c>
      <c r="K4264" s="9">
        <f>_xlfn.IFNA(VLOOKUP(Table5[[#This Row],[Section]],SubSill_Tier,2,FALSE),0)</f>
        <v>0</v>
      </c>
      <c r="L4264" s="9" t="str">
        <f t="shared" si="75"/>
        <v/>
      </c>
      <c r="M4264" s="205" t="str" cm="1">
        <f t="array" ref="M4264">_xlfn.IFS(NOT(ISERROR(VLOOKUP(Table5[[#This Row],[Section]],TB_notTB,1,FALSE))),"No",LEFT(Table5[[#This Row],[Section]],3)="ETB","PLS",LEFT(Table5[[#This Row],[Section]],1)="7","PDB",NOT(ISBLANK(Table5[[#This Row],[Section]])),"No")</f>
        <v>No</v>
      </c>
    </row>
    <row r="4265" spans="1:13" x14ac:dyDescent="0.25">
      <c r="A4265" s="126" t="s">
        <v>7813</v>
      </c>
      <c r="B4265" s="126" t="s">
        <v>7814</v>
      </c>
      <c r="C4265" s="126" t="s">
        <v>75</v>
      </c>
      <c r="D4265" s="127">
        <v>1.456</v>
      </c>
      <c r="E4265" s="128">
        <v>180</v>
      </c>
      <c r="F4265" s="128">
        <v>180</v>
      </c>
      <c r="G4265" s="126" t="s">
        <v>13740</v>
      </c>
      <c r="H4265" s="126" t="s">
        <v>20124</v>
      </c>
      <c r="I4265" s="126" t="s">
        <v>21059</v>
      </c>
      <c r="J4265" s="126" t="s">
        <v>26235</v>
      </c>
      <c r="K4265" s="9">
        <f>_xlfn.IFNA(VLOOKUP(Table5[[#This Row],[Section]],SubSill_Tier,2,FALSE),0)</f>
        <v>0</v>
      </c>
      <c r="L4265" s="9" t="str">
        <f t="shared" si="75"/>
        <v/>
      </c>
      <c r="M4265" s="205" t="str" cm="1">
        <f t="array" ref="M4265">_xlfn.IFS(NOT(ISERROR(VLOOKUP(Table5[[#This Row],[Section]],TB_notTB,1,FALSE))),"No",LEFT(Table5[[#This Row],[Section]],3)="ETB","PLS",LEFT(Table5[[#This Row],[Section]],1)="7","PDB",NOT(ISBLANK(Table5[[#This Row],[Section]])),"No")</f>
        <v>No</v>
      </c>
    </row>
    <row r="4266" spans="1:13" x14ac:dyDescent="0.25">
      <c r="A4266" s="126" t="s">
        <v>7815</v>
      </c>
      <c r="B4266" s="126" t="s">
        <v>7816</v>
      </c>
      <c r="C4266" s="126" t="s">
        <v>75</v>
      </c>
      <c r="D4266" s="127">
        <v>4.2409999999999997</v>
      </c>
      <c r="E4266" s="128">
        <v>188</v>
      </c>
      <c r="F4266" s="128">
        <v>188</v>
      </c>
      <c r="G4266" s="126" t="s">
        <v>13740</v>
      </c>
      <c r="H4266" s="126" t="s">
        <v>20124</v>
      </c>
      <c r="I4266" s="126" t="s">
        <v>21059</v>
      </c>
      <c r="J4266" s="126" t="s">
        <v>26240</v>
      </c>
      <c r="K4266" s="9">
        <f>_xlfn.IFNA(VLOOKUP(Table5[[#This Row],[Section]],SubSill_Tier,2,FALSE),0)</f>
        <v>0</v>
      </c>
      <c r="L4266" s="9" t="str">
        <f t="shared" si="75"/>
        <v>Wall</v>
      </c>
      <c r="M4266" s="205" t="str" cm="1">
        <f t="array" ref="M4266">_xlfn.IFS(NOT(ISERROR(VLOOKUP(Table5[[#This Row],[Section]],TB_notTB,1,FALSE))),"No",LEFT(Table5[[#This Row],[Section]],3)="ETB","PLS",LEFT(Table5[[#This Row],[Section]],1)="7","PDB",NOT(ISBLANK(Table5[[#This Row],[Section]])),"No")</f>
        <v>No</v>
      </c>
    </row>
    <row r="4267" spans="1:13" x14ac:dyDescent="0.25">
      <c r="A4267" s="126" t="s">
        <v>7817</v>
      </c>
      <c r="B4267" s="126" t="s">
        <v>27993</v>
      </c>
      <c r="C4267" s="126" t="s">
        <v>75</v>
      </c>
      <c r="D4267" s="127">
        <v>4.7839999999999998</v>
      </c>
      <c r="E4267" s="128">
        <v>314</v>
      </c>
      <c r="F4267" s="128">
        <v>314</v>
      </c>
      <c r="G4267" s="126" t="s">
        <v>13740</v>
      </c>
      <c r="H4267" s="126" t="s">
        <v>20124</v>
      </c>
      <c r="I4267" s="126" t="s">
        <v>21059</v>
      </c>
      <c r="J4267" s="126" t="s">
        <v>26240</v>
      </c>
      <c r="K4267" s="9">
        <f>_xlfn.IFNA(VLOOKUP(Table5[[#This Row],[Section]],SubSill_Tier,2,FALSE),0)</f>
        <v>0</v>
      </c>
      <c r="L4267" s="9" t="str">
        <f t="shared" si="75"/>
        <v>Wall</v>
      </c>
      <c r="M4267" s="205" t="str" cm="1">
        <f t="array" ref="M4267">_xlfn.IFS(NOT(ISERROR(VLOOKUP(Table5[[#This Row],[Section]],TB_notTB,1,FALSE))),"No",LEFT(Table5[[#This Row],[Section]],3)="ETB","PLS",LEFT(Table5[[#This Row],[Section]],1)="7","PDB",NOT(ISBLANK(Table5[[#This Row],[Section]])),"No")</f>
        <v>No</v>
      </c>
    </row>
    <row r="4268" spans="1:13" x14ac:dyDescent="0.25">
      <c r="A4268" s="126" t="s">
        <v>1972</v>
      </c>
      <c r="B4268" s="126" t="s">
        <v>17222</v>
      </c>
      <c r="C4268" s="126" t="s">
        <v>75</v>
      </c>
      <c r="D4268" s="127">
        <v>0.55600000000000005</v>
      </c>
      <c r="E4268" s="128">
        <v>239</v>
      </c>
      <c r="F4268" s="128">
        <v>239</v>
      </c>
      <c r="G4268" s="126" t="s">
        <v>13756</v>
      </c>
      <c r="H4268" s="126" t="s">
        <v>20179</v>
      </c>
      <c r="I4268" s="126" t="s">
        <v>20180</v>
      </c>
      <c r="J4268" s="126" t="s">
        <v>26232</v>
      </c>
      <c r="K4268" s="9">
        <f>_xlfn.IFNA(VLOOKUP(Table5[[#This Row],[Section]],SubSill_Tier,2,FALSE),0)</f>
        <v>0</v>
      </c>
      <c r="L4268" s="9" t="str">
        <f t="shared" si="75"/>
        <v/>
      </c>
      <c r="M4268" s="205" t="str" cm="1">
        <f t="array" ref="M4268">_xlfn.IFS(NOT(ISERROR(VLOOKUP(Table5[[#This Row],[Section]],TB_notTB,1,FALSE))),"No",LEFT(Table5[[#This Row],[Section]],3)="ETB","PLS",LEFT(Table5[[#This Row],[Section]],1)="7","PDB",NOT(ISBLANK(Table5[[#This Row],[Section]])),"No")</f>
        <v>No</v>
      </c>
    </row>
    <row r="4269" spans="1:13" x14ac:dyDescent="0.25">
      <c r="A4269" s="126" t="s">
        <v>1973</v>
      </c>
      <c r="B4269" s="126" t="s">
        <v>17222</v>
      </c>
      <c r="C4269" s="126" t="s">
        <v>75</v>
      </c>
      <c r="D4269" s="127">
        <v>0.435</v>
      </c>
      <c r="E4269" s="128">
        <v>207</v>
      </c>
      <c r="F4269" s="128">
        <v>207</v>
      </c>
      <c r="G4269" s="126" t="s">
        <v>13756</v>
      </c>
      <c r="H4269" s="126" t="s">
        <v>20179</v>
      </c>
      <c r="I4269" s="126" t="s">
        <v>20180</v>
      </c>
      <c r="J4269" s="126" t="s">
        <v>26232</v>
      </c>
      <c r="K4269" s="9">
        <f>_xlfn.IFNA(VLOOKUP(Table5[[#This Row],[Section]],SubSill_Tier,2,FALSE),0)</f>
        <v>0</v>
      </c>
      <c r="L4269" s="9" t="str">
        <f t="shared" si="75"/>
        <v/>
      </c>
      <c r="M4269" s="205" t="str" cm="1">
        <f t="array" ref="M4269">_xlfn.IFS(NOT(ISERROR(VLOOKUP(Table5[[#This Row],[Section]],TB_notTB,1,FALSE))),"No",LEFT(Table5[[#This Row],[Section]],3)="ETB","PLS",LEFT(Table5[[#This Row],[Section]],1)="7","PDB",NOT(ISBLANK(Table5[[#This Row],[Section]])),"No")</f>
        <v>No</v>
      </c>
    </row>
    <row r="4270" spans="1:13" x14ac:dyDescent="0.25">
      <c r="A4270" s="126" t="s">
        <v>1974</v>
      </c>
      <c r="B4270" s="126" t="s">
        <v>17222</v>
      </c>
      <c r="C4270" s="126" t="s">
        <v>75</v>
      </c>
      <c r="D4270" s="127">
        <v>0.751</v>
      </c>
      <c r="E4270" s="128">
        <v>304</v>
      </c>
      <c r="F4270" s="128">
        <v>304</v>
      </c>
      <c r="G4270" s="126" t="s">
        <v>13748</v>
      </c>
      <c r="H4270" s="126" t="s">
        <v>20246</v>
      </c>
      <c r="I4270" s="126" t="s">
        <v>20247</v>
      </c>
      <c r="J4270" s="126" t="s">
        <v>26241</v>
      </c>
      <c r="K4270" s="9">
        <f>_xlfn.IFNA(VLOOKUP(Table5[[#This Row],[Section]],SubSill_Tier,2,FALSE),0)</f>
        <v>0</v>
      </c>
      <c r="L4270" s="9" t="str">
        <f t="shared" si="75"/>
        <v/>
      </c>
      <c r="M4270" s="205" t="str" cm="1">
        <f t="array" ref="M4270">_xlfn.IFS(NOT(ISERROR(VLOOKUP(Table5[[#This Row],[Section]],TB_notTB,1,FALSE))),"No",LEFT(Table5[[#This Row],[Section]],3)="ETB","PLS",LEFT(Table5[[#This Row],[Section]],1)="7","PDB",NOT(ISBLANK(Table5[[#This Row],[Section]])),"No")</f>
        <v>No</v>
      </c>
    </row>
    <row r="4271" spans="1:13" x14ac:dyDescent="0.25">
      <c r="A4271" s="126" t="s">
        <v>1975</v>
      </c>
      <c r="B4271" s="126" t="s">
        <v>1976</v>
      </c>
      <c r="C4271" s="126" t="s">
        <v>75</v>
      </c>
      <c r="D4271" s="127">
        <v>0.80400000000000005</v>
      </c>
      <c r="E4271" s="128">
        <v>183</v>
      </c>
      <c r="F4271" s="128">
        <v>143</v>
      </c>
      <c r="G4271" s="126" t="s">
        <v>13711</v>
      </c>
      <c r="H4271" s="126" t="s">
        <v>20119</v>
      </c>
      <c r="I4271" s="126" t="s">
        <v>21054</v>
      </c>
      <c r="J4271" s="126" t="s">
        <v>26232</v>
      </c>
      <c r="K4271" s="9">
        <f>_xlfn.IFNA(VLOOKUP(Table5[[#This Row],[Section]],SubSill_Tier,2,FALSE),0)</f>
        <v>0</v>
      </c>
      <c r="L4271" s="9" t="str">
        <f t="shared" si="75"/>
        <v/>
      </c>
      <c r="M4271" s="205" t="str" cm="1">
        <f t="array" ref="M4271">_xlfn.IFS(NOT(ISERROR(VLOOKUP(Table5[[#This Row],[Section]],TB_notTB,1,FALSE))),"No",LEFT(Table5[[#This Row],[Section]],3)="ETB","PLS",LEFT(Table5[[#This Row],[Section]],1)="7","PDB",NOT(ISBLANK(Table5[[#This Row],[Section]])),"No")</f>
        <v>No</v>
      </c>
    </row>
    <row r="4272" spans="1:13" x14ac:dyDescent="0.25">
      <c r="A4272" s="126" t="s">
        <v>1977</v>
      </c>
      <c r="B4272" s="126" t="s">
        <v>1978</v>
      </c>
      <c r="C4272" s="126" t="s">
        <v>75</v>
      </c>
      <c r="D4272" s="127">
        <v>0.83399999999999996</v>
      </c>
      <c r="E4272" s="128">
        <v>223</v>
      </c>
      <c r="F4272" s="128">
        <v>223</v>
      </c>
      <c r="G4272" s="126" t="s">
        <v>13711</v>
      </c>
      <c r="H4272" s="126" t="s">
        <v>20119</v>
      </c>
      <c r="I4272" s="126" t="s">
        <v>21054</v>
      </c>
      <c r="J4272" s="126" t="s">
        <v>26232</v>
      </c>
      <c r="K4272" s="9">
        <f>_xlfn.IFNA(VLOOKUP(Table5[[#This Row],[Section]],SubSill_Tier,2,FALSE),0)</f>
        <v>0</v>
      </c>
      <c r="L4272" s="9" t="str">
        <f t="shared" si="75"/>
        <v/>
      </c>
      <c r="M4272" s="205" t="str" cm="1">
        <f t="array" ref="M4272">_xlfn.IFS(NOT(ISERROR(VLOOKUP(Table5[[#This Row],[Section]],TB_notTB,1,FALSE))),"No",LEFT(Table5[[#This Row],[Section]],3)="ETB","PLS",LEFT(Table5[[#This Row],[Section]],1)="7","PDB",NOT(ISBLANK(Table5[[#This Row],[Section]])),"No")</f>
        <v>No</v>
      </c>
    </row>
    <row r="4273" spans="1:13" x14ac:dyDescent="0.25">
      <c r="A4273" s="126" t="s">
        <v>1979</v>
      </c>
      <c r="B4273" s="126" t="s">
        <v>1980</v>
      </c>
      <c r="C4273" s="126" t="s">
        <v>75</v>
      </c>
      <c r="D4273" s="127">
        <v>0.192</v>
      </c>
      <c r="E4273" s="128">
        <v>100</v>
      </c>
      <c r="F4273" s="128">
        <v>100</v>
      </c>
      <c r="G4273" s="126" t="s">
        <v>13711</v>
      </c>
      <c r="H4273" s="126" t="s">
        <v>20119</v>
      </c>
      <c r="I4273" s="126" t="s">
        <v>21054</v>
      </c>
      <c r="J4273" s="126" t="s">
        <v>26232</v>
      </c>
      <c r="K4273" s="9">
        <f>_xlfn.IFNA(VLOOKUP(Table5[[#This Row],[Section]],SubSill_Tier,2,FALSE),0)</f>
        <v>0</v>
      </c>
      <c r="L4273" s="9" t="str">
        <f t="shared" si="75"/>
        <v/>
      </c>
      <c r="M4273" s="205" t="str" cm="1">
        <f t="array" ref="M4273">_xlfn.IFS(NOT(ISERROR(VLOOKUP(Table5[[#This Row],[Section]],TB_notTB,1,FALSE))),"No",LEFT(Table5[[#This Row],[Section]],3)="ETB","PLS",LEFT(Table5[[#This Row],[Section]],1)="7","PDB",NOT(ISBLANK(Table5[[#This Row],[Section]])),"No")</f>
        <v>No</v>
      </c>
    </row>
    <row r="4274" spans="1:13" x14ac:dyDescent="0.25">
      <c r="A4274" s="126" t="s">
        <v>1981</v>
      </c>
      <c r="B4274" s="126" t="s">
        <v>17222</v>
      </c>
      <c r="C4274" s="126" t="s">
        <v>75</v>
      </c>
      <c r="D4274" s="127">
        <v>0.27100000000000002</v>
      </c>
      <c r="E4274" s="128">
        <v>137</v>
      </c>
      <c r="F4274" s="128">
        <v>100</v>
      </c>
      <c r="G4274" s="126" t="s">
        <v>13730</v>
      </c>
      <c r="H4274" s="126" t="s">
        <v>20139</v>
      </c>
      <c r="I4274" s="126" t="s">
        <v>20140</v>
      </c>
      <c r="J4274" s="126" t="s">
        <v>26243</v>
      </c>
      <c r="K4274" s="9">
        <f>_xlfn.IFNA(VLOOKUP(Table5[[#This Row],[Section]],SubSill_Tier,2,FALSE),0)</f>
        <v>0</v>
      </c>
      <c r="L4274" s="9" t="str">
        <f t="shared" si="75"/>
        <v/>
      </c>
      <c r="M4274" s="205" t="str" cm="1">
        <f t="array" ref="M4274">_xlfn.IFS(NOT(ISERROR(VLOOKUP(Table5[[#This Row],[Section]],TB_notTB,1,FALSE))),"No",LEFT(Table5[[#This Row],[Section]],3)="ETB","PLS",LEFT(Table5[[#This Row],[Section]],1)="7","PDB",NOT(ISBLANK(Table5[[#This Row],[Section]])),"No")</f>
        <v>No</v>
      </c>
    </row>
    <row r="4275" spans="1:13" x14ac:dyDescent="0.25">
      <c r="A4275" s="126" t="s">
        <v>1982</v>
      </c>
      <c r="B4275" s="126" t="s">
        <v>1983</v>
      </c>
      <c r="C4275" s="126" t="s">
        <v>75</v>
      </c>
      <c r="D4275" s="127">
        <v>0.372</v>
      </c>
      <c r="E4275" s="128">
        <v>186</v>
      </c>
      <c r="F4275" s="128">
        <v>100</v>
      </c>
      <c r="G4275" s="126" t="s">
        <v>13711</v>
      </c>
      <c r="H4275" s="126" t="s">
        <v>20119</v>
      </c>
      <c r="I4275" s="126" t="s">
        <v>21054</v>
      </c>
      <c r="J4275" s="126" t="s">
        <v>26232</v>
      </c>
      <c r="K4275" s="9">
        <f>_xlfn.IFNA(VLOOKUP(Table5[[#This Row],[Section]],SubSill_Tier,2,FALSE),0)</f>
        <v>0</v>
      </c>
      <c r="L4275" s="9" t="str">
        <f t="shared" si="75"/>
        <v/>
      </c>
      <c r="M4275" s="205" t="str" cm="1">
        <f t="array" ref="M4275">_xlfn.IFS(NOT(ISERROR(VLOOKUP(Table5[[#This Row],[Section]],TB_notTB,1,FALSE))),"No",LEFT(Table5[[#This Row],[Section]],3)="ETB","PLS",LEFT(Table5[[#This Row],[Section]],1)="7","PDB",NOT(ISBLANK(Table5[[#This Row],[Section]])),"No")</f>
        <v>No</v>
      </c>
    </row>
    <row r="4276" spans="1:13" x14ac:dyDescent="0.25">
      <c r="A4276" s="126" t="s">
        <v>1984</v>
      </c>
      <c r="B4276" s="126" t="s">
        <v>17222</v>
      </c>
      <c r="C4276" s="126" t="s">
        <v>75</v>
      </c>
      <c r="D4276" s="127">
        <v>1.5649999999999999</v>
      </c>
      <c r="E4276" s="128">
        <v>269</v>
      </c>
      <c r="F4276" s="128">
        <v>200</v>
      </c>
      <c r="G4276" s="126" t="s">
        <v>13748</v>
      </c>
      <c r="H4276" s="126" t="s">
        <v>20246</v>
      </c>
      <c r="I4276" s="126" t="s">
        <v>20247</v>
      </c>
      <c r="J4276" s="126" t="s">
        <v>26241</v>
      </c>
      <c r="K4276" s="9">
        <f>_xlfn.IFNA(VLOOKUP(Table5[[#This Row],[Section]],SubSill_Tier,2,FALSE),0)</f>
        <v>0</v>
      </c>
      <c r="L4276" s="9" t="str">
        <f t="shared" si="75"/>
        <v/>
      </c>
      <c r="M4276" s="205" t="str" cm="1">
        <f t="array" ref="M4276">_xlfn.IFS(NOT(ISERROR(VLOOKUP(Table5[[#This Row],[Section]],TB_notTB,1,FALSE))),"No",LEFT(Table5[[#This Row],[Section]],3)="ETB","PLS",LEFT(Table5[[#This Row],[Section]],1)="7","PDB",NOT(ISBLANK(Table5[[#This Row],[Section]])),"No")</f>
        <v>No</v>
      </c>
    </row>
    <row r="4277" spans="1:13" x14ac:dyDescent="0.25">
      <c r="A4277" s="126" t="s">
        <v>1985</v>
      </c>
      <c r="B4277" s="126" t="s">
        <v>1986</v>
      </c>
      <c r="C4277" s="126" t="s">
        <v>75</v>
      </c>
      <c r="D4277" s="127">
        <v>1.1930000000000001</v>
      </c>
      <c r="E4277" s="128">
        <v>391</v>
      </c>
      <c r="F4277" s="128">
        <v>197</v>
      </c>
      <c r="G4277" s="126" t="s">
        <v>13746</v>
      </c>
      <c r="H4277" s="126" t="s">
        <v>20164</v>
      </c>
      <c r="I4277" s="126" t="s">
        <v>21085</v>
      </c>
      <c r="J4277" s="126" t="s">
        <v>26232</v>
      </c>
      <c r="K4277" s="9">
        <f>_xlfn.IFNA(VLOOKUP(Table5[[#This Row],[Section]],SubSill_Tier,2,FALSE),0)</f>
        <v>0</v>
      </c>
      <c r="L4277" s="9" t="str">
        <f t="shared" si="75"/>
        <v/>
      </c>
      <c r="M4277" s="205" t="str" cm="1">
        <f t="array" ref="M4277">_xlfn.IFS(NOT(ISERROR(VLOOKUP(Table5[[#This Row],[Section]],TB_notTB,1,FALSE))),"No",LEFT(Table5[[#This Row],[Section]],3)="ETB","PLS",LEFT(Table5[[#This Row],[Section]],1)="7","PDB",NOT(ISBLANK(Table5[[#This Row],[Section]])),"No")</f>
        <v>No</v>
      </c>
    </row>
    <row r="4278" spans="1:13" x14ac:dyDescent="0.25">
      <c r="A4278" s="126" t="s">
        <v>1987</v>
      </c>
      <c r="B4278" s="126" t="s">
        <v>1988</v>
      </c>
      <c r="C4278" s="126" t="s">
        <v>75</v>
      </c>
      <c r="D4278" s="127">
        <v>0.60199999999999998</v>
      </c>
      <c r="E4278" s="128">
        <v>208</v>
      </c>
      <c r="F4278" s="128">
        <v>100</v>
      </c>
      <c r="G4278" s="126" t="s">
        <v>13746</v>
      </c>
      <c r="H4278" s="126" t="s">
        <v>20164</v>
      </c>
      <c r="I4278" s="126" t="s">
        <v>21085</v>
      </c>
      <c r="J4278" s="126" t="s">
        <v>26232</v>
      </c>
      <c r="K4278" s="9">
        <f>_xlfn.IFNA(VLOOKUP(Table5[[#This Row],[Section]],SubSill_Tier,2,FALSE),0)</f>
        <v>0</v>
      </c>
      <c r="L4278" s="9" t="str">
        <f t="shared" si="75"/>
        <v/>
      </c>
      <c r="M4278" s="205" t="str" cm="1">
        <f t="array" ref="M4278">_xlfn.IFS(NOT(ISERROR(VLOOKUP(Table5[[#This Row],[Section]],TB_notTB,1,FALSE))),"No",LEFT(Table5[[#This Row],[Section]],3)="ETB","PLS",LEFT(Table5[[#This Row],[Section]],1)="7","PDB",NOT(ISBLANK(Table5[[#This Row],[Section]])),"No")</f>
        <v>No</v>
      </c>
    </row>
    <row r="4279" spans="1:13" x14ac:dyDescent="0.25">
      <c r="A4279" s="126" t="s">
        <v>7818</v>
      </c>
      <c r="B4279" s="126" t="s">
        <v>27994</v>
      </c>
      <c r="C4279" s="126" t="s">
        <v>75</v>
      </c>
      <c r="D4279" s="127">
        <v>0.124</v>
      </c>
      <c r="E4279" s="128">
        <v>100</v>
      </c>
      <c r="F4279" s="128">
        <v>100</v>
      </c>
      <c r="G4279" s="126" t="s">
        <v>13715</v>
      </c>
      <c r="H4279" s="126" t="s">
        <v>20123</v>
      </c>
      <c r="I4279" s="126" t="s">
        <v>21058</v>
      </c>
      <c r="J4279" s="126" t="s">
        <v>26235</v>
      </c>
      <c r="K4279" s="9">
        <f>_xlfn.IFNA(VLOOKUP(Table5[[#This Row],[Section]],SubSill_Tier,2,FALSE),0)</f>
        <v>0</v>
      </c>
      <c r="L4279" s="9" t="str">
        <f t="shared" si="75"/>
        <v/>
      </c>
      <c r="M4279" s="205" t="str" cm="1">
        <f t="array" ref="M4279">_xlfn.IFS(NOT(ISERROR(VLOOKUP(Table5[[#This Row],[Section]],TB_notTB,1,FALSE))),"No",LEFT(Table5[[#This Row],[Section]],3)="ETB","PLS",LEFT(Table5[[#This Row],[Section]],1)="7","PDB",NOT(ISBLANK(Table5[[#This Row],[Section]])),"No")</f>
        <v>No</v>
      </c>
    </row>
    <row r="4280" spans="1:13" x14ac:dyDescent="0.25">
      <c r="A4280" s="126" t="s">
        <v>7819</v>
      </c>
      <c r="B4280" s="126" t="s">
        <v>17222</v>
      </c>
      <c r="C4280" s="126" t="s">
        <v>75</v>
      </c>
      <c r="D4280" s="127">
        <v>0.82599999999999996</v>
      </c>
      <c r="E4280" s="128">
        <v>107</v>
      </c>
      <c r="F4280" s="128">
        <v>107</v>
      </c>
      <c r="G4280" s="126" t="s">
        <v>13716</v>
      </c>
      <c r="H4280" s="126" t="s">
        <v>20167</v>
      </c>
      <c r="I4280" s="126" t="s">
        <v>20168</v>
      </c>
      <c r="J4280" s="126" t="s">
        <v>26236</v>
      </c>
      <c r="K4280" s="9">
        <f>_xlfn.IFNA(VLOOKUP(Table5[[#This Row],[Section]],SubSill_Tier,2,FALSE),0)</f>
        <v>0</v>
      </c>
      <c r="L4280" s="9" t="str">
        <f t="shared" si="75"/>
        <v/>
      </c>
      <c r="M4280" s="205" t="str" cm="1">
        <f t="array" ref="M4280">_xlfn.IFS(NOT(ISERROR(VLOOKUP(Table5[[#This Row],[Section]],TB_notTB,1,FALSE))),"No",LEFT(Table5[[#This Row],[Section]],3)="ETB","PLS",LEFT(Table5[[#This Row],[Section]],1)="7","PDB",NOT(ISBLANK(Table5[[#This Row],[Section]])),"No")</f>
        <v>No</v>
      </c>
    </row>
    <row r="4281" spans="1:13" x14ac:dyDescent="0.25">
      <c r="A4281" s="126" t="s">
        <v>7820</v>
      </c>
      <c r="B4281" s="126" t="s">
        <v>27782</v>
      </c>
      <c r="C4281" s="126" t="s">
        <v>75</v>
      </c>
      <c r="D4281" s="127">
        <v>1.3360000000000001</v>
      </c>
      <c r="E4281" s="128">
        <v>167</v>
      </c>
      <c r="F4281" s="128">
        <v>167</v>
      </c>
      <c r="G4281" s="126" t="s">
        <v>13715</v>
      </c>
      <c r="H4281" s="126" t="s">
        <v>20123</v>
      </c>
      <c r="I4281" s="126" t="s">
        <v>21058</v>
      </c>
      <c r="J4281" s="126" t="s">
        <v>26235</v>
      </c>
      <c r="K4281" s="9">
        <f>_xlfn.IFNA(VLOOKUP(Table5[[#This Row],[Section]],SubSill_Tier,2,FALSE),0)</f>
        <v>0</v>
      </c>
      <c r="L4281" s="9" t="str">
        <f t="shared" si="75"/>
        <v/>
      </c>
      <c r="M4281" s="205" t="str" cm="1">
        <f t="array" ref="M4281">_xlfn.IFS(NOT(ISERROR(VLOOKUP(Table5[[#This Row],[Section]],TB_notTB,1,FALSE))),"No",LEFT(Table5[[#This Row],[Section]],3)="ETB","PLS",LEFT(Table5[[#This Row],[Section]],1)="7","PDB",NOT(ISBLANK(Table5[[#This Row],[Section]])),"No")</f>
        <v>No</v>
      </c>
    </row>
    <row r="4282" spans="1:13" x14ac:dyDescent="0.25">
      <c r="A4282" s="126" t="s">
        <v>7821</v>
      </c>
      <c r="B4282" s="126" t="s">
        <v>27995</v>
      </c>
      <c r="C4282" s="126" t="s">
        <v>75</v>
      </c>
      <c r="D4282" s="127">
        <v>1.6759999999999999</v>
      </c>
      <c r="E4282" s="128">
        <v>207</v>
      </c>
      <c r="F4282" s="128">
        <v>207</v>
      </c>
      <c r="G4282" s="126" t="s">
        <v>13715</v>
      </c>
      <c r="H4282" s="126" t="s">
        <v>20123</v>
      </c>
      <c r="I4282" s="126" t="s">
        <v>21058</v>
      </c>
      <c r="J4282" s="126" t="s">
        <v>26235</v>
      </c>
      <c r="K4282" s="9">
        <f>_xlfn.IFNA(VLOOKUP(Table5[[#This Row],[Section]],SubSill_Tier,2,FALSE),0)</f>
        <v>0</v>
      </c>
      <c r="L4282" s="9" t="str">
        <f t="shared" si="75"/>
        <v/>
      </c>
      <c r="M4282" s="205" t="str" cm="1">
        <f t="array" ref="M4282">_xlfn.IFS(NOT(ISERROR(VLOOKUP(Table5[[#This Row],[Section]],TB_notTB,1,FALSE))),"No",LEFT(Table5[[#This Row],[Section]],3)="ETB","PLS",LEFT(Table5[[#This Row],[Section]],1)="7","PDB",NOT(ISBLANK(Table5[[#This Row],[Section]])),"No")</f>
        <v>No</v>
      </c>
    </row>
    <row r="4283" spans="1:13" x14ac:dyDescent="0.25">
      <c r="A4283" s="126" t="s">
        <v>1989</v>
      </c>
      <c r="B4283" s="126" t="s">
        <v>1990</v>
      </c>
      <c r="C4283" s="126" t="s">
        <v>75</v>
      </c>
      <c r="D4283" s="127">
        <v>1.32</v>
      </c>
      <c r="E4283" s="128">
        <v>445</v>
      </c>
      <c r="F4283" s="128">
        <v>190</v>
      </c>
      <c r="G4283" s="126" t="s">
        <v>13746</v>
      </c>
      <c r="H4283" s="126" t="s">
        <v>20164</v>
      </c>
      <c r="I4283" s="126" t="s">
        <v>21085</v>
      </c>
      <c r="J4283" s="126" t="s">
        <v>26232</v>
      </c>
      <c r="K4283" s="9">
        <f>_xlfn.IFNA(VLOOKUP(Table5[[#This Row],[Section]],SubSill_Tier,2,FALSE),0)</f>
        <v>0</v>
      </c>
      <c r="L4283" s="9" t="str">
        <f t="shared" si="75"/>
        <v/>
      </c>
      <c r="M4283" s="205" t="str" cm="1">
        <f t="array" ref="M4283">_xlfn.IFS(NOT(ISERROR(VLOOKUP(Table5[[#This Row],[Section]],TB_notTB,1,FALSE))),"No",LEFT(Table5[[#This Row],[Section]],3)="ETB","PLS",LEFT(Table5[[#This Row],[Section]],1)="7","PDB",NOT(ISBLANK(Table5[[#This Row],[Section]])),"No")</f>
        <v>No</v>
      </c>
    </row>
    <row r="4284" spans="1:13" x14ac:dyDescent="0.25">
      <c r="A4284" s="126" t="s">
        <v>1991</v>
      </c>
      <c r="B4284" s="126" t="s">
        <v>1992</v>
      </c>
      <c r="C4284" s="126" t="s">
        <v>75</v>
      </c>
      <c r="D4284" s="127">
        <v>0.60299999999999998</v>
      </c>
      <c r="E4284" s="128">
        <v>279</v>
      </c>
      <c r="F4284" s="128">
        <v>165</v>
      </c>
      <c r="G4284" s="126" t="s">
        <v>13746</v>
      </c>
      <c r="H4284" s="126" t="s">
        <v>20164</v>
      </c>
      <c r="I4284" s="126" t="s">
        <v>21085</v>
      </c>
      <c r="J4284" s="126" t="s">
        <v>26232</v>
      </c>
      <c r="K4284" s="9">
        <f>_xlfn.IFNA(VLOOKUP(Table5[[#This Row],[Section]],SubSill_Tier,2,FALSE),0)</f>
        <v>0</v>
      </c>
      <c r="L4284" s="9" t="str">
        <f t="shared" si="75"/>
        <v/>
      </c>
      <c r="M4284" s="205" t="str" cm="1">
        <f t="array" ref="M4284">_xlfn.IFS(NOT(ISERROR(VLOOKUP(Table5[[#This Row],[Section]],TB_notTB,1,FALSE))),"No",LEFT(Table5[[#This Row],[Section]],3)="ETB","PLS",LEFT(Table5[[#This Row],[Section]],1)="7","PDB",NOT(ISBLANK(Table5[[#This Row],[Section]])),"No")</f>
        <v>No</v>
      </c>
    </row>
    <row r="4285" spans="1:13" x14ac:dyDescent="0.25">
      <c r="A4285" s="126" t="s">
        <v>1993</v>
      </c>
      <c r="B4285" s="126" t="s">
        <v>17222</v>
      </c>
      <c r="C4285" s="126" t="s">
        <v>75</v>
      </c>
      <c r="D4285" s="127">
        <v>0.124</v>
      </c>
      <c r="E4285" s="128">
        <v>100</v>
      </c>
      <c r="F4285" s="128">
        <v>100</v>
      </c>
      <c r="G4285" s="126" t="s">
        <v>13712</v>
      </c>
      <c r="H4285" s="126" t="s">
        <v>20120</v>
      </c>
      <c r="I4285" s="126" t="s">
        <v>21055</v>
      </c>
      <c r="J4285" s="126" t="s">
        <v>26232</v>
      </c>
      <c r="K4285" s="9">
        <f>_xlfn.IFNA(VLOOKUP(Table5[[#This Row],[Section]],SubSill_Tier,2,FALSE),0)</f>
        <v>0</v>
      </c>
      <c r="L4285" s="9" t="str">
        <f t="shared" si="75"/>
        <v/>
      </c>
      <c r="M4285" s="205" t="str" cm="1">
        <f t="array" ref="M4285">_xlfn.IFS(NOT(ISERROR(VLOOKUP(Table5[[#This Row],[Section]],TB_notTB,1,FALSE))),"No",LEFT(Table5[[#This Row],[Section]],3)="ETB","PLS",LEFT(Table5[[#This Row],[Section]],1)="7","PDB",NOT(ISBLANK(Table5[[#This Row],[Section]])),"No")</f>
        <v>No</v>
      </c>
    </row>
    <row r="4286" spans="1:13" x14ac:dyDescent="0.25">
      <c r="A4286" s="126" t="s">
        <v>7822</v>
      </c>
      <c r="B4286" s="126" t="s">
        <v>27996</v>
      </c>
      <c r="C4286" s="126" t="s">
        <v>75</v>
      </c>
      <c r="D4286" s="127">
        <v>0.497</v>
      </c>
      <c r="E4286" s="128">
        <v>100</v>
      </c>
      <c r="F4286" s="128">
        <v>100</v>
      </c>
      <c r="G4286" s="126" t="s">
        <v>13719</v>
      </c>
      <c r="H4286" s="126" t="s">
        <v>20128</v>
      </c>
      <c r="I4286" s="126" t="s">
        <v>20129</v>
      </c>
      <c r="J4286" s="126" t="s">
        <v>26235</v>
      </c>
      <c r="K4286" s="9">
        <f>_xlfn.IFNA(VLOOKUP(Table5[[#This Row],[Section]],SubSill_Tier,2,FALSE),0)</f>
        <v>0</v>
      </c>
      <c r="L4286" s="9" t="str">
        <f t="shared" si="75"/>
        <v/>
      </c>
      <c r="M4286" s="205" t="str" cm="1">
        <f t="array" ref="M4286">_xlfn.IFS(NOT(ISERROR(VLOOKUP(Table5[[#This Row],[Section]],TB_notTB,1,FALSE))),"No",LEFT(Table5[[#This Row],[Section]],3)="ETB","PLS",LEFT(Table5[[#This Row],[Section]],1)="7","PDB",NOT(ISBLANK(Table5[[#This Row],[Section]])),"No")</f>
        <v>No</v>
      </c>
    </row>
    <row r="4287" spans="1:13" x14ac:dyDescent="0.25">
      <c r="A4287" s="126" t="s">
        <v>7823</v>
      </c>
      <c r="B4287" s="126" t="s">
        <v>7551</v>
      </c>
      <c r="C4287" s="126" t="s">
        <v>75</v>
      </c>
      <c r="D4287" s="127">
        <v>0.13200000000000001</v>
      </c>
      <c r="E4287" s="128">
        <v>100</v>
      </c>
      <c r="F4287" s="128">
        <v>100</v>
      </c>
      <c r="G4287" s="126" t="s">
        <v>13719</v>
      </c>
      <c r="H4287" s="126" t="s">
        <v>20128</v>
      </c>
      <c r="I4287" s="126" t="s">
        <v>20129</v>
      </c>
      <c r="J4287" s="126" t="s">
        <v>26235</v>
      </c>
      <c r="K4287" s="9">
        <f>_xlfn.IFNA(VLOOKUP(Table5[[#This Row],[Section]],SubSill_Tier,2,FALSE),0)</f>
        <v>0</v>
      </c>
      <c r="L4287" s="9" t="str">
        <f t="shared" si="75"/>
        <v/>
      </c>
      <c r="M4287" s="205" t="str" cm="1">
        <f t="array" ref="M4287">_xlfn.IFS(NOT(ISERROR(VLOOKUP(Table5[[#This Row],[Section]],TB_notTB,1,FALSE))),"No",LEFT(Table5[[#This Row],[Section]],3)="ETB","PLS",LEFT(Table5[[#This Row],[Section]],1)="7","PDB",NOT(ISBLANK(Table5[[#This Row],[Section]])),"No")</f>
        <v>No</v>
      </c>
    </row>
    <row r="4288" spans="1:13" x14ac:dyDescent="0.25">
      <c r="A4288" s="126" t="s">
        <v>7824</v>
      </c>
      <c r="B4288" s="126" t="s">
        <v>7825</v>
      </c>
      <c r="C4288" s="126" t="s">
        <v>75</v>
      </c>
      <c r="D4288" s="127">
        <v>0.27</v>
      </c>
      <c r="E4288" s="128">
        <v>128</v>
      </c>
      <c r="F4288" s="128">
        <v>128</v>
      </c>
      <c r="G4288" s="126" t="s">
        <v>13719</v>
      </c>
      <c r="H4288" s="126" t="s">
        <v>20128</v>
      </c>
      <c r="I4288" s="126" t="s">
        <v>20129</v>
      </c>
      <c r="J4288" s="126" t="s">
        <v>26235</v>
      </c>
      <c r="K4288" s="9">
        <f>_xlfn.IFNA(VLOOKUP(Table5[[#This Row],[Section]],SubSill_Tier,2,FALSE),0)</f>
        <v>0</v>
      </c>
      <c r="L4288" s="9" t="str">
        <f t="shared" si="75"/>
        <v/>
      </c>
      <c r="M4288" s="205" t="str" cm="1">
        <f t="array" ref="M4288">_xlfn.IFS(NOT(ISERROR(VLOOKUP(Table5[[#This Row],[Section]],TB_notTB,1,FALSE))),"No",LEFT(Table5[[#This Row],[Section]],3)="ETB","PLS",LEFT(Table5[[#This Row],[Section]],1)="7","PDB",NOT(ISBLANK(Table5[[#This Row],[Section]])),"No")</f>
        <v>No</v>
      </c>
    </row>
    <row r="4289" spans="1:13" x14ac:dyDescent="0.25">
      <c r="A4289" s="126" t="s">
        <v>7826</v>
      </c>
      <c r="B4289" s="126" t="s">
        <v>27997</v>
      </c>
      <c r="C4289" s="126" t="s">
        <v>75</v>
      </c>
      <c r="D4289" s="127">
        <v>0.38300000000000001</v>
      </c>
      <c r="E4289" s="128">
        <v>124</v>
      </c>
      <c r="F4289" s="128">
        <v>124</v>
      </c>
      <c r="G4289" s="126" t="s">
        <v>13719</v>
      </c>
      <c r="H4289" s="126" t="s">
        <v>20128</v>
      </c>
      <c r="I4289" s="126" t="s">
        <v>20129</v>
      </c>
      <c r="J4289" s="126" t="s">
        <v>26236</v>
      </c>
      <c r="K4289" s="9">
        <f>_xlfn.IFNA(VLOOKUP(Table5[[#This Row],[Section]],SubSill_Tier,2,FALSE),0)</f>
        <v>0</v>
      </c>
      <c r="L4289" s="9" t="str">
        <f t="shared" si="75"/>
        <v/>
      </c>
      <c r="M4289" s="205" t="str" cm="1">
        <f t="array" ref="M4289">_xlfn.IFS(NOT(ISERROR(VLOOKUP(Table5[[#This Row],[Section]],TB_notTB,1,FALSE))),"No",LEFT(Table5[[#This Row],[Section]],3)="ETB","PLS",LEFT(Table5[[#This Row],[Section]],1)="7","PDB",NOT(ISBLANK(Table5[[#This Row],[Section]])),"No")</f>
        <v>No</v>
      </c>
    </row>
    <row r="4290" spans="1:13" x14ac:dyDescent="0.25">
      <c r="A4290" s="126" t="s">
        <v>7827</v>
      </c>
      <c r="B4290" s="126" t="s">
        <v>12625</v>
      </c>
      <c r="C4290" s="126" t="s">
        <v>75</v>
      </c>
      <c r="D4290" s="127">
        <v>1.282</v>
      </c>
      <c r="E4290" s="128">
        <v>305</v>
      </c>
      <c r="F4290" s="128">
        <v>305</v>
      </c>
      <c r="G4290" s="126" t="s">
        <v>13719</v>
      </c>
      <c r="H4290" s="126" t="s">
        <v>20128</v>
      </c>
      <c r="I4290" s="126" t="s">
        <v>20129</v>
      </c>
      <c r="J4290" s="126" t="s">
        <v>26235</v>
      </c>
      <c r="K4290" s="9">
        <f>_xlfn.IFNA(VLOOKUP(Table5[[#This Row],[Section]],SubSill_Tier,2,FALSE),0)</f>
        <v>0</v>
      </c>
      <c r="L4290" s="9" t="str">
        <f t="shared" ref="L4290:L4353" si="76">IFERROR(IF(LEFT(G4290,2)="AI",IF(_xlfn.NUMBERVALUE(IFERROR(LEFT(IF(ISERROR(FIND("X",UPPER(B4290))),UPPER(B4290),RIGHT(UPPER(B4290),LEN(UPPER(B4290))-FIND("~",SUBSTITUTE(UPPER(B4290),"X","~",LEN(UPPER(B4290))-LEN(SUBSTITUTE(UPPER(B4290),"X","")))))),FIND(" ",IF(ISERROR(FIND("X",UPPER(B4290))),UPPER(B4290),RIGHT(UPPER(B4290),LEN(UPPER(B4290))-FIND("~",SUBSTITUTE(UPPER(B4290),"X","~",LEN(UPPER(B4290))-LEN(SUBSTITUTE(UPPER(B4290),"X","")))))),1)-1),IF(ISERROR(FIND("X",UPPER(B4290))),UPPER(B4290),RIGHT(UPPER(B4290),LEN(UPPER(B4290))-FIND("~",SUBSTITUTE(UPPER(B4290),"X","~",LEN(UPPER(B4290))-LEN(SUBSTITUTE(UPPER(B4290),"X",""))))))),".")&gt;=5,"Wall",""),""),"")</f>
        <v/>
      </c>
      <c r="M4290" s="205" t="str" cm="1">
        <f t="array" ref="M4290">_xlfn.IFS(NOT(ISERROR(VLOOKUP(Table5[[#This Row],[Section]],TB_notTB,1,FALSE))),"No",LEFT(Table5[[#This Row],[Section]],3)="ETB","PLS",LEFT(Table5[[#This Row],[Section]],1)="7","PDB",NOT(ISBLANK(Table5[[#This Row],[Section]])),"No")</f>
        <v>No</v>
      </c>
    </row>
    <row r="4291" spans="1:13" x14ac:dyDescent="0.25">
      <c r="A4291" s="126" t="s">
        <v>7828</v>
      </c>
      <c r="B4291" s="126" t="s">
        <v>7269</v>
      </c>
      <c r="C4291" s="126" t="s">
        <v>75</v>
      </c>
      <c r="D4291" s="127">
        <v>0.66400000000000003</v>
      </c>
      <c r="E4291" s="128">
        <v>169</v>
      </c>
      <c r="F4291" s="128">
        <v>169</v>
      </c>
      <c r="G4291" s="126" t="s">
        <v>13719</v>
      </c>
      <c r="H4291" s="126" t="s">
        <v>20128</v>
      </c>
      <c r="I4291" s="126" t="s">
        <v>20129</v>
      </c>
      <c r="J4291" s="126" t="s">
        <v>26235</v>
      </c>
      <c r="K4291" s="9">
        <f>_xlfn.IFNA(VLOOKUP(Table5[[#This Row],[Section]],SubSill_Tier,2,FALSE),0)</f>
        <v>0</v>
      </c>
      <c r="L4291" s="9" t="str">
        <f t="shared" si="76"/>
        <v/>
      </c>
      <c r="M4291" s="205" t="str" cm="1">
        <f t="array" ref="M4291">_xlfn.IFS(NOT(ISERROR(VLOOKUP(Table5[[#This Row],[Section]],TB_notTB,1,FALSE))),"No",LEFT(Table5[[#This Row],[Section]],3)="ETB","PLS",LEFT(Table5[[#This Row],[Section]],1)="7","PDB",NOT(ISBLANK(Table5[[#This Row],[Section]])),"No")</f>
        <v>No</v>
      </c>
    </row>
    <row r="4292" spans="1:13" x14ac:dyDescent="0.25">
      <c r="A4292" s="126" t="s">
        <v>7829</v>
      </c>
      <c r="B4292" s="126" t="s">
        <v>17222</v>
      </c>
      <c r="C4292" s="126" t="s">
        <v>75</v>
      </c>
      <c r="D4292" s="127">
        <v>0.33200000000000002</v>
      </c>
      <c r="E4292" s="128">
        <v>100</v>
      </c>
      <c r="F4292" s="128">
        <v>100</v>
      </c>
      <c r="G4292" s="126" t="s">
        <v>13719</v>
      </c>
      <c r="H4292" s="126" t="s">
        <v>20128</v>
      </c>
      <c r="I4292" s="126" t="s">
        <v>20129</v>
      </c>
      <c r="J4292" s="126" t="s">
        <v>26236</v>
      </c>
      <c r="K4292" s="9">
        <f>_xlfn.IFNA(VLOOKUP(Table5[[#This Row],[Section]],SubSill_Tier,2,FALSE),0)</f>
        <v>0</v>
      </c>
      <c r="L4292" s="9" t="str">
        <f t="shared" si="76"/>
        <v/>
      </c>
      <c r="M4292" s="205" t="str" cm="1">
        <f t="array" ref="M4292">_xlfn.IFS(NOT(ISERROR(VLOOKUP(Table5[[#This Row],[Section]],TB_notTB,1,FALSE))),"No",LEFT(Table5[[#This Row],[Section]],3)="ETB","PLS",LEFT(Table5[[#This Row],[Section]],1)="7","PDB",NOT(ISBLANK(Table5[[#This Row],[Section]])),"No")</f>
        <v>No</v>
      </c>
    </row>
    <row r="4293" spans="1:13" x14ac:dyDescent="0.25">
      <c r="A4293" s="126" t="s">
        <v>7830</v>
      </c>
      <c r="B4293" s="126" t="s">
        <v>7831</v>
      </c>
      <c r="C4293" s="126" t="s">
        <v>75</v>
      </c>
      <c r="D4293" s="127">
        <v>0.28599999999999998</v>
      </c>
      <c r="E4293" s="128">
        <v>100</v>
      </c>
      <c r="F4293" s="128">
        <v>100</v>
      </c>
      <c r="G4293" s="126" t="s">
        <v>13719</v>
      </c>
      <c r="H4293" s="126" t="s">
        <v>20128</v>
      </c>
      <c r="I4293" s="126" t="s">
        <v>20129</v>
      </c>
      <c r="J4293" s="126" t="s">
        <v>26235</v>
      </c>
      <c r="K4293" s="9">
        <f>_xlfn.IFNA(VLOOKUP(Table5[[#This Row],[Section]],SubSill_Tier,2,FALSE),0)</f>
        <v>0</v>
      </c>
      <c r="L4293" s="9" t="str">
        <f t="shared" si="76"/>
        <v/>
      </c>
      <c r="M4293" s="205" t="str" cm="1">
        <f t="array" ref="M4293">_xlfn.IFS(NOT(ISERROR(VLOOKUP(Table5[[#This Row],[Section]],TB_notTB,1,FALSE))),"No",LEFT(Table5[[#This Row],[Section]],3)="ETB","PLS",LEFT(Table5[[#This Row],[Section]],1)="7","PDB",NOT(ISBLANK(Table5[[#This Row],[Section]])),"No")</f>
        <v>No</v>
      </c>
    </row>
    <row r="4294" spans="1:13" x14ac:dyDescent="0.25">
      <c r="A4294" s="126" t="s">
        <v>7832</v>
      </c>
      <c r="B4294" s="126" t="s">
        <v>27998</v>
      </c>
      <c r="C4294" s="126" t="s">
        <v>75</v>
      </c>
      <c r="D4294" s="127">
        <v>0.25700000000000001</v>
      </c>
      <c r="E4294" s="128">
        <v>129</v>
      </c>
      <c r="F4294" s="128">
        <v>129</v>
      </c>
      <c r="G4294" s="126" t="s">
        <v>13719</v>
      </c>
      <c r="H4294" s="126" t="s">
        <v>20128</v>
      </c>
      <c r="I4294" s="126" t="s">
        <v>20129</v>
      </c>
      <c r="J4294" s="126" t="s">
        <v>26235</v>
      </c>
      <c r="K4294" s="9">
        <f>_xlfn.IFNA(VLOOKUP(Table5[[#This Row],[Section]],SubSill_Tier,2,FALSE),0)</f>
        <v>0</v>
      </c>
      <c r="L4294" s="9" t="str">
        <f t="shared" si="76"/>
        <v/>
      </c>
      <c r="M4294" s="205" t="str" cm="1">
        <f t="array" ref="M4294">_xlfn.IFS(NOT(ISERROR(VLOOKUP(Table5[[#This Row],[Section]],TB_notTB,1,FALSE))),"No",LEFT(Table5[[#This Row],[Section]],3)="ETB","PLS",LEFT(Table5[[#This Row],[Section]],1)="7","PDB",NOT(ISBLANK(Table5[[#This Row],[Section]])),"No")</f>
        <v>No</v>
      </c>
    </row>
    <row r="4295" spans="1:13" x14ac:dyDescent="0.25">
      <c r="A4295" s="126" t="s">
        <v>7833</v>
      </c>
      <c r="B4295" s="126" t="s">
        <v>27999</v>
      </c>
      <c r="C4295" s="126" t="s">
        <v>75</v>
      </c>
      <c r="D4295" s="127">
        <v>1.847</v>
      </c>
      <c r="E4295" s="128">
        <v>240</v>
      </c>
      <c r="F4295" s="128">
        <v>240</v>
      </c>
      <c r="G4295" s="126" t="s">
        <v>13719</v>
      </c>
      <c r="H4295" s="126" t="s">
        <v>20128</v>
      </c>
      <c r="I4295" s="126" t="s">
        <v>20129</v>
      </c>
      <c r="J4295" s="126" t="s">
        <v>26235</v>
      </c>
      <c r="K4295" s="9">
        <f>_xlfn.IFNA(VLOOKUP(Table5[[#This Row],[Section]],SubSill_Tier,2,FALSE),0)</f>
        <v>0</v>
      </c>
      <c r="L4295" s="9" t="str">
        <f t="shared" si="76"/>
        <v>Wall</v>
      </c>
      <c r="M4295" s="205" t="str" cm="1">
        <f t="array" ref="M4295">_xlfn.IFS(NOT(ISERROR(VLOOKUP(Table5[[#This Row],[Section]],TB_notTB,1,FALSE))),"No",LEFT(Table5[[#This Row],[Section]],3)="ETB","PLS",LEFT(Table5[[#This Row],[Section]],1)="7","PDB",NOT(ISBLANK(Table5[[#This Row],[Section]])),"No")</f>
        <v>No</v>
      </c>
    </row>
    <row r="4296" spans="1:13" x14ac:dyDescent="0.25">
      <c r="A4296" s="126" t="s">
        <v>7834</v>
      </c>
      <c r="B4296" s="126" t="s">
        <v>7835</v>
      </c>
      <c r="C4296" s="126" t="s">
        <v>75</v>
      </c>
      <c r="D4296" s="127">
        <v>0.33800000000000002</v>
      </c>
      <c r="E4296" s="128">
        <v>159</v>
      </c>
      <c r="F4296" s="128">
        <v>159</v>
      </c>
      <c r="G4296" s="126" t="s">
        <v>13719</v>
      </c>
      <c r="H4296" s="126" t="s">
        <v>20128</v>
      </c>
      <c r="I4296" s="126" t="s">
        <v>20129</v>
      </c>
      <c r="J4296" s="126" t="s">
        <v>26235</v>
      </c>
      <c r="K4296" s="9">
        <f>_xlfn.IFNA(VLOOKUP(Table5[[#This Row],[Section]],SubSill_Tier,2,FALSE),0)</f>
        <v>0</v>
      </c>
      <c r="L4296" s="9" t="str">
        <f t="shared" si="76"/>
        <v/>
      </c>
      <c r="M4296" s="205" t="str" cm="1">
        <f t="array" ref="M4296">_xlfn.IFS(NOT(ISERROR(VLOOKUP(Table5[[#This Row],[Section]],TB_notTB,1,FALSE))),"No",LEFT(Table5[[#This Row],[Section]],3)="ETB","PLS",LEFT(Table5[[#This Row],[Section]],1)="7","PDB",NOT(ISBLANK(Table5[[#This Row],[Section]])),"No")</f>
        <v>No</v>
      </c>
    </row>
    <row r="4297" spans="1:13" x14ac:dyDescent="0.25">
      <c r="A4297" s="126" t="s">
        <v>7836</v>
      </c>
      <c r="B4297" s="126" t="s">
        <v>28000</v>
      </c>
      <c r="C4297" s="126" t="s">
        <v>75</v>
      </c>
      <c r="D4297" s="127">
        <v>0.42399999999999999</v>
      </c>
      <c r="E4297" s="128">
        <v>199</v>
      </c>
      <c r="F4297" s="128">
        <v>199</v>
      </c>
      <c r="G4297" s="126" t="s">
        <v>13719</v>
      </c>
      <c r="H4297" s="126" t="s">
        <v>20128</v>
      </c>
      <c r="I4297" s="126" t="s">
        <v>20129</v>
      </c>
      <c r="J4297" s="126" t="s">
        <v>26236</v>
      </c>
      <c r="K4297" s="9">
        <f>_xlfn.IFNA(VLOOKUP(Table5[[#This Row],[Section]],SubSill_Tier,2,FALSE),0)</f>
        <v>0</v>
      </c>
      <c r="L4297" s="9" t="str">
        <f t="shared" si="76"/>
        <v/>
      </c>
      <c r="M4297" s="205" t="str" cm="1">
        <f t="array" ref="M4297">_xlfn.IFS(NOT(ISERROR(VLOOKUP(Table5[[#This Row],[Section]],TB_notTB,1,FALSE))),"No",LEFT(Table5[[#This Row],[Section]],3)="ETB","PLS",LEFT(Table5[[#This Row],[Section]],1)="7","PDB",NOT(ISBLANK(Table5[[#This Row],[Section]])),"No")</f>
        <v>No</v>
      </c>
    </row>
    <row r="4298" spans="1:13" x14ac:dyDescent="0.25">
      <c r="A4298" s="126" t="s">
        <v>7837</v>
      </c>
      <c r="B4298" s="126" t="s">
        <v>28001</v>
      </c>
      <c r="C4298" s="126" t="s">
        <v>75</v>
      </c>
      <c r="D4298" s="127">
        <v>0.17</v>
      </c>
      <c r="E4298" s="128">
        <v>100</v>
      </c>
      <c r="F4298" s="128">
        <v>100</v>
      </c>
      <c r="G4298" s="126" t="s">
        <v>13719</v>
      </c>
      <c r="H4298" s="126" t="s">
        <v>20128</v>
      </c>
      <c r="I4298" s="126" t="s">
        <v>20129</v>
      </c>
      <c r="J4298" s="126" t="s">
        <v>26235</v>
      </c>
      <c r="K4298" s="9">
        <f>_xlfn.IFNA(VLOOKUP(Table5[[#This Row],[Section]],SubSill_Tier,2,FALSE),0)</f>
        <v>0</v>
      </c>
      <c r="L4298" s="9" t="str">
        <f t="shared" si="76"/>
        <v/>
      </c>
      <c r="M4298" s="205" t="str" cm="1">
        <f t="array" ref="M4298">_xlfn.IFS(NOT(ISERROR(VLOOKUP(Table5[[#This Row],[Section]],TB_notTB,1,FALSE))),"No",LEFT(Table5[[#This Row],[Section]],3)="ETB","PLS",LEFT(Table5[[#This Row],[Section]],1)="7","PDB",NOT(ISBLANK(Table5[[#This Row],[Section]])),"No")</f>
        <v>No</v>
      </c>
    </row>
    <row r="4299" spans="1:13" x14ac:dyDescent="0.25">
      <c r="A4299" s="126" t="s">
        <v>1994</v>
      </c>
      <c r="B4299" s="126" t="s">
        <v>1995</v>
      </c>
      <c r="C4299" s="126" t="s">
        <v>75</v>
      </c>
      <c r="D4299" s="127">
        <v>0.70199999999999996</v>
      </c>
      <c r="E4299" s="128">
        <v>316</v>
      </c>
      <c r="F4299" s="128">
        <v>100</v>
      </c>
      <c r="G4299" s="126" t="s">
        <v>13746</v>
      </c>
      <c r="H4299" s="126" t="s">
        <v>20164</v>
      </c>
      <c r="I4299" s="126" t="s">
        <v>21085</v>
      </c>
      <c r="J4299" s="126" t="s">
        <v>26232</v>
      </c>
      <c r="K4299" s="9">
        <f>_xlfn.IFNA(VLOOKUP(Table5[[#This Row],[Section]],SubSill_Tier,2,FALSE),0)</f>
        <v>0</v>
      </c>
      <c r="L4299" s="9" t="str">
        <f t="shared" si="76"/>
        <v/>
      </c>
      <c r="M4299" s="205" t="str" cm="1">
        <f t="array" ref="M4299">_xlfn.IFS(NOT(ISERROR(VLOOKUP(Table5[[#This Row],[Section]],TB_notTB,1,FALSE))),"No",LEFT(Table5[[#This Row],[Section]],3)="ETB","PLS",LEFT(Table5[[#This Row],[Section]],1)="7","PDB",NOT(ISBLANK(Table5[[#This Row],[Section]])),"No")</f>
        <v>No</v>
      </c>
    </row>
    <row r="4300" spans="1:13" x14ac:dyDescent="0.25">
      <c r="A4300" s="126" t="s">
        <v>1996</v>
      </c>
      <c r="B4300" s="126" t="s">
        <v>1997</v>
      </c>
      <c r="C4300" s="126" t="s">
        <v>75</v>
      </c>
      <c r="D4300" s="127">
        <v>1.0649999999999999</v>
      </c>
      <c r="E4300" s="128">
        <v>350</v>
      </c>
      <c r="F4300" s="128">
        <v>120</v>
      </c>
      <c r="G4300" s="126" t="s">
        <v>13767</v>
      </c>
      <c r="H4300" s="126" t="s">
        <v>20203</v>
      </c>
      <c r="I4300" s="126" t="s">
        <v>20204</v>
      </c>
      <c r="J4300" s="126" t="s">
        <v>26232</v>
      </c>
      <c r="K4300" s="9">
        <f>_xlfn.IFNA(VLOOKUP(Table5[[#This Row],[Section]],SubSill_Tier,2,FALSE),0)</f>
        <v>0</v>
      </c>
      <c r="L4300" s="9" t="str">
        <f t="shared" si="76"/>
        <v/>
      </c>
      <c r="M4300" s="205" t="str" cm="1">
        <f t="array" ref="M4300">_xlfn.IFS(NOT(ISERROR(VLOOKUP(Table5[[#This Row],[Section]],TB_notTB,1,FALSE))),"No",LEFT(Table5[[#This Row],[Section]],3)="ETB","PLS",LEFT(Table5[[#This Row],[Section]],1)="7","PDB",NOT(ISBLANK(Table5[[#This Row],[Section]])),"No")</f>
        <v>No</v>
      </c>
    </row>
    <row r="4301" spans="1:13" x14ac:dyDescent="0.25">
      <c r="A4301" s="126" t="s">
        <v>7838</v>
      </c>
      <c r="B4301" s="126" t="s">
        <v>7839</v>
      </c>
      <c r="C4301" s="126" t="s">
        <v>75</v>
      </c>
      <c r="D4301" s="127">
        <v>0.19500000000000001</v>
      </c>
      <c r="E4301" s="128">
        <v>118</v>
      </c>
      <c r="F4301" s="128">
        <v>100</v>
      </c>
      <c r="G4301" s="126" t="s">
        <v>13718</v>
      </c>
      <c r="H4301" s="126" t="s">
        <v>20127</v>
      </c>
      <c r="I4301" s="126" t="s">
        <v>21060</v>
      </c>
      <c r="J4301" s="126" t="s">
        <v>26236</v>
      </c>
      <c r="K4301" s="9">
        <f>_xlfn.IFNA(VLOOKUP(Table5[[#This Row],[Section]],SubSill_Tier,2,FALSE),0)</f>
        <v>0</v>
      </c>
      <c r="L4301" s="9" t="str">
        <f t="shared" si="76"/>
        <v/>
      </c>
      <c r="M4301" s="205" t="str" cm="1">
        <f t="array" ref="M4301">_xlfn.IFS(NOT(ISERROR(VLOOKUP(Table5[[#This Row],[Section]],TB_notTB,1,FALSE))),"No",LEFT(Table5[[#This Row],[Section]],3)="ETB","PLS",LEFT(Table5[[#This Row],[Section]],1)="7","PDB",NOT(ISBLANK(Table5[[#This Row],[Section]])),"No")</f>
        <v>No</v>
      </c>
    </row>
    <row r="4302" spans="1:13" x14ac:dyDescent="0.25">
      <c r="A4302" s="126" t="s">
        <v>7840</v>
      </c>
      <c r="B4302" s="126" t="s">
        <v>7841</v>
      </c>
      <c r="C4302" s="126" t="s">
        <v>75</v>
      </c>
      <c r="D4302" s="127">
        <v>0.92700000000000005</v>
      </c>
      <c r="E4302" s="128">
        <v>222</v>
      </c>
      <c r="F4302" s="128">
        <v>222</v>
      </c>
      <c r="G4302" s="126" t="s">
        <v>13720</v>
      </c>
      <c r="H4302" s="126" t="s">
        <v>20130</v>
      </c>
      <c r="I4302" s="126" t="s">
        <v>20131</v>
      </c>
      <c r="J4302" s="126" t="s">
        <v>26236</v>
      </c>
      <c r="K4302" s="9">
        <f>_xlfn.IFNA(VLOOKUP(Table5[[#This Row],[Section]],SubSill_Tier,2,FALSE),0)</f>
        <v>0</v>
      </c>
      <c r="L4302" s="9" t="str">
        <f t="shared" si="76"/>
        <v/>
      </c>
      <c r="M4302" s="205" t="str" cm="1">
        <f t="array" ref="M4302">_xlfn.IFS(NOT(ISERROR(VLOOKUP(Table5[[#This Row],[Section]],TB_notTB,1,FALSE))),"No",LEFT(Table5[[#This Row],[Section]],3)="ETB","PLS",LEFT(Table5[[#This Row],[Section]],1)="7","PDB",NOT(ISBLANK(Table5[[#This Row],[Section]])),"No")</f>
        <v>No</v>
      </c>
    </row>
    <row r="4303" spans="1:13" x14ac:dyDescent="0.25">
      <c r="A4303" s="126" t="s">
        <v>7842</v>
      </c>
      <c r="B4303" s="126" t="s">
        <v>7843</v>
      </c>
      <c r="C4303" s="126" t="s">
        <v>75</v>
      </c>
      <c r="D4303" s="127">
        <v>0.23</v>
      </c>
      <c r="E4303" s="128">
        <v>111</v>
      </c>
      <c r="F4303" s="128">
        <v>111</v>
      </c>
      <c r="G4303" s="126" t="s">
        <v>13720</v>
      </c>
      <c r="H4303" s="126" t="s">
        <v>20130</v>
      </c>
      <c r="I4303" s="126" t="s">
        <v>20131</v>
      </c>
      <c r="J4303" s="126" t="s">
        <v>26235</v>
      </c>
      <c r="K4303" s="9">
        <f>_xlfn.IFNA(VLOOKUP(Table5[[#This Row],[Section]],SubSill_Tier,2,FALSE),0)</f>
        <v>0</v>
      </c>
      <c r="L4303" s="9" t="str">
        <f t="shared" si="76"/>
        <v/>
      </c>
      <c r="M4303" s="205" t="str" cm="1">
        <f t="array" ref="M4303">_xlfn.IFS(NOT(ISERROR(VLOOKUP(Table5[[#This Row],[Section]],TB_notTB,1,FALSE))),"No",LEFT(Table5[[#This Row],[Section]],3)="ETB","PLS",LEFT(Table5[[#This Row],[Section]],1)="7","PDB",NOT(ISBLANK(Table5[[#This Row],[Section]])),"No")</f>
        <v>No</v>
      </c>
    </row>
    <row r="4304" spans="1:13" x14ac:dyDescent="0.25">
      <c r="A4304" s="126" t="s">
        <v>7844</v>
      </c>
      <c r="B4304" s="126" t="s">
        <v>28002</v>
      </c>
      <c r="C4304" s="126" t="s">
        <v>75</v>
      </c>
      <c r="D4304" s="127">
        <v>4.8810000000000002</v>
      </c>
      <c r="E4304" s="128">
        <v>299</v>
      </c>
      <c r="F4304" s="128">
        <v>299</v>
      </c>
      <c r="G4304" s="126" t="s">
        <v>13717</v>
      </c>
      <c r="H4304" s="126" t="s">
        <v>20125</v>
      </c>
      <c r="I4304" s="126" t="s">
        <v>20126</v>
      </c>
      <c r="J4304" s="126" t="s">
        <v>26240</v>
      </c>
      <c r="K4304" s="9">
        <f>_xlfn.IFNA(VLOOKUP(Table5[[#This Row],[Section]],SubSill_Tier,2,FALSE),0)</f>
        <v>0</v>
      </c>
      <c r="L4304" s="9" t="str">
        <f t="shared" si="76"/>
        <v/>
      </c>
      <c r="M4304" s="205" t="str" cm="1">
        <f t="array" ref="M4304">_xlfn.IFS(NOT(ISERROR(VLOOKUP(Table5[[#This Row],[Section]],TB_notTB,1,FALSE))),"No",LEFT(Table5[[#This Row],[Section]],3)="ETB","PLS",LEFT(Table5[[#This Row],[Section]],1)="7","PDB",NOT(ISBLANK(Table5[[#This Row],[Section]])),"No")</f>
        <v>No</v>
      </c>
    </row>
    <row r="4305" spans="1:13" x14ac:dyDescent="0.25">
      <c r="A4305" s="126" t="s">
        <v>7845</v>
      </c>
      <c r="B4305" s="126" t="s">
        <v>12626</v>
      </c>
      <c r="C4305" s="126" t="s">
        <v>75</v>
      </c>
      <c r="D4305" s="127">
        <v>1.51</v>
      </c>
      <c r="E4305" s="128">
        <v>532</v>
      </c>
      <c r="F4305" s="128">
        <v>532</v>
      </c>
      <c r="G4305" s="126" t="s">
        <v>13724</v>
      </c>
      <c r="H4305" s="126" t="s">
        <v>21063</v>
      </c>
      <c r="I4305" s="126" t="s">
        <v>21064</v>
      </c>
      <c r="J4305" s="126" t="s">
        <v>26233</v>
      </c>
      <c r="K4305" s="9">
        <f>_xlfn.IFNA(VLOOKUP(Table5[[#This Row],[Section]],SubSill_Tier,2,FALSE),0)</f>
        <v>0</v>
      </c>
      <c r="L4305" s="9" t="str">
        <f t="shared" si="76"/>
        <v>Wall</v>
      </c>
      <c r="M4305" s="205" t="str" cm="1">
        <f t="array" ref="M4305">_xlfn.IFS(NOT(ISERROR(VLOOKUP(Table5[[#This Row],[Section]],TB_notTB,1,FALSE))),"No",LEFT(Table5[[#This Row],[Section]],3)="ETB","PLS",LEFT(Table5[[#This Row],[Section]],1)="7","PDB",NOT(ISBLANK(Table5[[#This Row],[Section]])),"No")</f>
        <v>No</v>
      </c>
    </row>
    <row r="4306" spans="1:13" x14ac:dyDescent="0.25">
      <c r="A4306" s="126" t="s">
        <v>7846</v>
      </c>
      <c r="B4306" s="126" t="s">
        <v>28003</v>
      </c>
      <c r="C4306" s="126" t="s">
        <v>75</v>
      </c>
      <c r="D4306" s="127">
        <v>1.571</v>
      </c>
      <c r="E4306" s="128">
        <v>394</v>
      </c>
      <c r="F4306" s="128">
        <v>394</v>
      </c>
      <c r="G4306" s="126" t="s">
        <v>13720</v>
      </c>
      <c r="H4306" s="126" t="s">
        <v>20130</v>
      </c>
      <c r="I4306" s="126" t="s">
        <v>20131</v>
      </c>
      <c r="J4306" s="126" t="s">
        <v>26235</v>
      </c>
      <c r="K4306" s="9">
        <f>_xlfn.IFNA(VLOOKUP(Table5[[#This Row],[Section]],SubSill_Tier,2,FALSE),0)</f>
        <v>0</v>
      </c>
      <c r="L4306" s="9" t="str">
        <f t="shared" si="76"/>
        <v/>
      </c>
      <c r="M4306" s="205" t="str" cm="1">
        <f t="array" ref="M4306">_xlfn.IFS(NOT(ISERROR(VLOOKUP(Table5[[#This Row],[Section]],TB_notTB,1,FALSE))),"No",LEFT(Table5[[#This Row],[Section]],3)="ETB","PLS",LEFT(Table5[[#This Row],[Section]],1)="7","PDB",NOT(ISBLANK(Table5[[#This Row],[Section]])),"No")</f>
        <v>No</v>
      </c>
    </row>
    <row r="4307" spans="1:13" x14ac:dyDescent="0.25">
      <c r="A4307" s="126" t="s">
        <v>7847</v>
      </c>
      <c r="B4307" s="126" t="s">
        <v>12627</v>
      </c>
      <c r="C4307" s="126" t="s">
        <v>75</v>
      </c>
      <c r="D4307" s="127">
        <v>1.0649999999999999</v>
      </c>
      <c r="E4307" s="128">
        <v>368</v>
      </c>
      <c r="F4307" s="128">
        <v>368</v>
      </c>
      <c r="G4307" s="126" t="s">
        <v>13724</v>
      </c>
      <c r="H4307" s="126" t="s">
        <v>21063</v>
      </c>
      <c r="I4307" s="126" t="s">
        <v>21064</v>
      </c>
      <c r="J4307" s="126" t="s">
        <v>26233</v>
      </c>
      <c r="K4307" s="9">
        <f>_xlfn.IFNA(VLOOKUP(Table5[[#This Row],[Section]],SubSill_Tier,2,FALSE),0)</f>
        <v>0</v>
      </c>
      <c r="L4307" s="9" t="str">
        <f t="shared" si="76"/>
        <v>Wall</v>
      </c>
      <c r="M4307" s="205" t="str" cm="1">
        <f t="array" ref="M4307">_xlfn.IFS(NOT(ISERROR(VLOOKUP(Table5[[#This Row],[Section]],TB_notTB,1,FALSE))),"No",LEFT(Table5[[#This Row],[Section]],3)="ETB","PLS",LEFT(Table5[[#This Row],[Section]],1)="7","PDB",NOT(ISBLANK(Table5[[#This Row],[Section]])),"No")</f>
        <v>No</v>
      </c>
    </row>
    <row r="4308" spans="1:13" x14ac:dyDescent="0.25">
      <c r="A4308" s="126" t="s">
        <v>7848</v>
      </c>
      <c r="B4308" s="126" t="s">
        <v>17222</v>
      </c>
      <c r="C4308" s="126" t="s">
        <v>75</v>
      </c>
      <c r="D4308" s="127">
        <v>1.2470000000000001</v>
      </c>
      <c r="E4308" s="128">
        <v>314</v>
      </c>
      <c r="F4308" s="128">
        <v>314</v>
      </c>
      <c r="G4308" s="126" t="s">
        <v>13720</v>
      </c>
      <c r="H4308" s="126" t="s">
        <v>20130</v>
      </c>
      <c r="I4308" s="126" t="s">
        <v>20131</v>
      </c>
      <c r="J4308" s="126" t="s">
        <v>26236</v>
      </c>
      <c r="K4308" s="9">
        <f>_xlfn.IFNA(VLOOKUP(Table5[[#This Row],[Section]],SubSill_Tier,2,FALSE),0)</f>
        <v>0</v>
      </c>
      <c r="L4308" s="9" t="str">
        <f t="shared" si="76"/>
        <v/>
      </c>
      <c r="M4308" s="205" t="str" cm="1">
        <f t="array" ref="M4308">_xlfn.IFS(NOT(ISERROR(VLOOKUP(Table5[[#This Row],[Section]],TB_notTB,1,FALSE))),"No",LEFT(Table5[[#This Row],[Section]],3)="ETB","PLS",LEFT(Table5[[#This Row],[Section]],1)="7","PDB",NOT(ISBLANK(Table5[[#This Row],[Section]])),"No")</f>
        <v>No</v>
      </c>
    </row>
    <row r="4309" spans="1:13" x14ac:dyDescent="0.25">
      <c r="A4309" s="126" t="s">
        <v>7849</v>
      </c>
      <c r="B4309" s="126" t="s">
        <v>6056</v>
      </c>
      <c r="C4309" s="126" t="s">
        <v>75</v>
      </c>
      <c r="D4309" s="127">
        <v>0.40500000000000003</v>
      </c>
      <c r="E4309" s="128">
        <v>203</v>
      </c>
      <c r="F4309" s="128">
        <v>103</v>
      </c>
      <c r="G4309" s="126" t="s">
        <v>13720</v>
      </c>
      <c r="H4309" s="126" t="s">
        <v>20214</v>
      </c>
      <c r="I4309" s="126" t="s">
        <v>22116</v>
      </c>
      <c r="J4309" s="126" t="s">
        <v>26232</v>
      </c>
      <c r="K4309" s="9">
        <f>_xlfn.IFNA(VLOOKUP(Table5[[#This Row],[Section]],SubSill_Tier,2,FALSE),0)</f>
        <v>0</v>
      </c>
      <c r="L4309" s="9" t="str">
        <f t="shared" si="76"/>
        <v/>
      </c>
      <c r="M4309" s="205" t="str" cm="1">
        <f t="array" ref="M4309">_xlfn.IFS(NOT(ISERROR(VLOOKUP(Table5[[#This Row],[Section]],TB_notTB,1,FALSE))),"No",LEFT(Table5[[#This Row],[Section]],3)="ETB","PLS",LEFT(Table5[[#This Row],[Section]],1)="7","PDB",NOT(ISBLANK(Table5[[#This Row],[Section]])),"No")</f>
        <v>No</v>
      </c>
    </row>
    <row r="4310" spans="1:13" x14ac:dyDescent="0.25">
      <c r="A4310" s="126" t="s">
        <v>7850</v>
      </c>
      <c r="B4310" s="126" t="s">
        <v>7851</v>
      </c>
      <c r="C4310" s="126" t="s">
        <v>75</v>
      </c>
      <c r="D4310" s="127">
        <v>2.431</v>
      </c>
      <c r="E4310" s="128">
        <v>340</v>
      </c>
      <c r="F4310" s="128">
        <v>340</v>
      </c>
      <c r="G4310" s="126" t="s">
        <v>13724</v>
      </c>
      <c r="H4310" s="126" t="s">
        <v>21063</v>
      </c>
      <c r="I4310" s="126" t="s">
        <v>21064</v>
      </c>
      <c r="J4310" s="126" t="s">
        <v>26233</v>
      </c>
      <c r="K4310" s="9">
        <f>_xlfn.IFNA(VLOOKUP(Table5[[#This Row],[Section]],SubSill_Tier,2,FALSE),0)</f>
        <v>0</v>
      </c>
      <c r="L4310" s="9" t="str">
        <f t="shared" si="76"/>
        <v>Wall</v>
      </c>
      <c r="M4310" s="205" t="str" cm="1">
        <f t="array" ref="M4310">_xlfn.IFS(NOT(ISERROR(VLOOKUP(Table5[[#This Row],[Section]],TB_notTB,1,FALSE))),"No",LEFT(Table5[[#This Row],[Section]],3)="ETB","PLS",LEFT(Table5[[#This Row],[Section]],1)="7","PDB",NOT(ISBLANK(Table5[[#This Row],[Section]])),"No")</f>
        <v>No</v>
      </c>
    </row>
    <row r="4311" spans="1:13" x14ac:dyDescent="0.25">
      <c r="A4311" s="126" t="s">
        <v>7852</v>
      </c>
      <c r="B4311" s="126" t="s">
        <v>28004</v>
      </c>
      <c r="C4311" s="126" t="s">
        <v>75</v>
      </c>
      <c r="D4311" s="127">
        <v>0.61299999999999999</v>
      </c>
      <c r="E4311" s="128">
        <v>185</v>
      </c>
      <c r="F4311" s="128">
        <v>185</v>
      </c>
      <c r="G4311" s="126" t="s">
        <v>13732</v>
      </c>
      <c r="H4311" s="126" t="s">
        <v>20121</v>
      </c>
      <c r="I4311" s="126" t="s">
        <v>20122</v>
      </c>
      <c r="J4311" s="126" t="s">
        <v>26234</v>
      </c>
      <c r="K4311" s="9">
        <f>_xlfn.IFNA(VLOOKUP(Table5[[#This Row],[Section]],SubSill_Tier,2,FALSE),0)</f>
        <v>0</v>
      </c>
      <c r="L4311" s="9" t="str">
        <f t="shared" si="76"/>
        <v/>
      </c>
      <c r="M4311" s="205" t="str" cm="1">
        <f t="array" ref="M4311">_xlfn.IFS(NOT(ISERROR(VLOOKUP(Table5[[#This Row],[Section]],TB_notTB,1,FALSE))),"No",LEFT(Table5[[#This Row],[Section]],3)="ETB","PLS",LEFT(Table5[[#This Row],[Section]],1)="7","PDB",NOT(ISBLANK(Table5[[#This Row],[Section]])),"No")</f>
        <v>No</v>
      </c>
    </row>
    <row r="4312" spans="1:13" x14ac:dyDescent="0.25">
      <c r="A4312" s="126" t="s">
        <v>7853</v>
      </c>
      <c r="B4312" s="126" t="s">
        <v>7854</v>
      </c>
      <c r="C4312" s="126" t="s">
        <v>75</v>
      </c>
      <c r="D4312" s="127">
        <v>0.41799999999999998</v>
      </c>
      <c r="E4312" s="128">
        <v>197</v>
      </c>
      <c r="F4312" s="128">
        <v>197</v>
      </c>
      <c r="G4312" s="126" t="s">
        <v>13720</v>
      </c>
      <c r="H4312" s="126" t="s">
        <v>20130</v>
      </c>
      <c r="I4312" s="126" t="s">
        <v>20131</v>
      </c>
      <c r="J4312" s="126" t="s">
        <v>26235</v>
      </c>
      <c r="K4312" s="9">
        <f>_xlfn.IFNA(VLOOKUP(Table5[[#This Row],[Section]],SubSill_Tier,2,FALSE),0)</f>
        <v>0</v>
      </c>
      <c r="L4312" s="9" t="str">
        <f t="shared" si="76"/>
        <v/>
      </c>
      <c r="M4312" s="205" t="str" cm="1">
        <f t="array" ref="M4312">_xlfn.IFS(NOT(ISERROR(VLOOKUP(Table5[[#This Row],[Section]],TB_notTB,1,FALSE))),"No",LEFT(Table5[[#This Row],[Section]],3)="ETB","PLS",LEFT(Table5[[#This Row],[Section]],1)="7","PDB",NOT(ISBLANK(Table5[[#This Row],[Section]])),"No")</f>
        <v>No</v>
      </c>
    </row>
    <row r="4313" spans="1:13" x14ac:dyDescent="0.25">
      <c r="A4313" s="126" t="s">
        <v>7855</v>
      </c>
      <c r="B4313" s="126" t="s">
        <v>12628</v>
      </c>
      <c r="C4313" s="126" t="s">
        <v>75</v>
      </c>
      <c r="D4313" s="127">
        <v>1.8120000000000001</v>
      </c>
      <c r="E4313" s="128">
        <v>328</v>
      </c>
      <c r="F4313" s="128">
        <v>328</v>
      </c>
      <c r="G4313" s="126" t="s">
        <v>13724</v>
      </c>
      <c r="H4313" s="126" t="s">
        <v>21063</v>
      </c>
      <c r="I4313" s="126" t="s">
        <v>21064</v>
      </c>
      <c r="J4313" s="126" t="s">
        <v>26233</v>
      </c>
      <c r="K4313" s="9">
        <f>_xlfn.IFNA(VLOOKUP(Table5[[#This Row],[Section]],SubSill_Tier,2,FALSE),0)</f>
        <v>0</v>
      </c>
      <c r="L4313" s="9" t="str">
        <f t="shared" si="76"/>
        <v>Wall</v>
      </c>
      <c r="M4313" s="205" t="str" cm="1">
        <f t="array" ref="M4313">_xlfn.IFS(NOT(ISERROR(VLOOKUP(Table5[[#This Row],[Section]],TB_notTB,1,FALSE))),"No",LEFT(Table5[[#This Row],[Section]],3)="ETB","PLS",LEFT(Table5[[#This Row],[Section]],1)="7","PDB",NOT(ISBLANK(Table5[[#This Row],[Section]])),"No")</f>
        <v>No</v>
      </c>
    </row>
    <row r="4314" spans="1:13" x14ac:dyDescent="0.25">
      <c r="A4314" s="126" t="s">
        <v>1998</v>
      </c>
      <c r="B4314" s="126" t="s">
        <v>17222</v>
      </c>
      <c r="C4314" s="126" t="s">
        <v>75</v>
      </c>
      <c r="D4314" s="127">
        <v>0.76600000000000001</v>
      </c>
      <c r="E4314" s="128">
        <v>343</v>
      </c>
      <c r="F4314" s="128">
        <v>343</v>
      </c>
      <c r="G4314" s="126" t="s">
        <v>13756</v>
      </c>
      <c r="H4314" s="126" t="s">
        <v>20179</v>
      </c>
      <c r="I4314" s="126" t="s">
        <v>20180</v>
      </c>
      <c r="J4314" s="126" t="s">
        <v>26232</v>
      </c>
      <c r="K4314" s="9">
        <f>_xlfn.IFNA(VLOOKUP(Table5[[#This Row],[Section]],SubSill_Tier,2,FALSE),0)</f>
        <v>0</v>
      </c>
      <c r="L4314" s="9" t="str">
        <f t="shared" si="76"/>
        <v/>
      </c>
      <c r="M4314" s="205" t="str" cm="1">
        <f t="array" ref="M4314">_xlfn.IFS(NOT(ISERROR(VLOOKUP(Table5[[#This Row],[Section]],TB_notTB,1,FALSE))),"No",LEFT(Table5[[#This Row],[Section]],3)="ETB","PLS",LEFT(Table5[[#This Row],[Section]],1)="7","PDB",NOT(ISBLANK(Table5[[#This Row],[Section]])),"No")</f>
        <v>No</v>
      </c>
    </row>
    <row r="4315" spans="1:13" x14ac:dyDescent="0.25">
      <c r="A4315" s="126" t="s">
        <v>7856</v>
      </c>
      <c r="B4315" s="126" t="s">
        <v>28005</v>
      </c>
      <c r="C4315" s="126" t="s">
        <v>75</v>
      </c>
      <c r="D4315" s="127">
        <v>0.93200000000000005</v>
      </c>
      <c r="E4315" s="128">
        <v>192</v>
      </c>
      <c r="F4315" s="128">
        <v>192</v>
      </c>
      <c r="G4315" s="126" t="s">
        <v>13717</v>
      </c>
      <c r="H4315" s="126" t="s">
        <v>20125</v>
      </c>
      <c r="I4315" s="126" t="s">
        <v>20126</v>
      </c>
      <c r="J4315" s="126" t="s">
        <v>26235</v>
      </c>
      <c r="K4315" s="9">
        <f>_xlfn.IFNA(VLOOKUP(Table5[[#This Row],[Section]],SubSill_Tier,2,FALSE),0)</f>
        <v>0</v>
      </c>
      <c r="L4315" s="9" t="str">
        <f t="shared" si="76"/>
        <v/>
      </c>
      <c r="M4315" s="205" t="str" cm="1">
        <f t="array" ref="M4315">_xlfn.IFS(NOT(ISERROR(VLOOKUP(Table5[[#This Row],[Section]],TB_notTB,1,FALSE))),"No",LEFT(Table5[[#This Row],[Section]],3)="ETB","PLS",LEFT(Table5[[#This Row],[Section]],1)="7","PDB",NOT(ISBLANK(Table5[[#This Row],[Section]])),"No")</f>
        <v>No</v>
      </c>
    </row>
    <row r="4316" spans="1:13" x14ac:dyDescent="0.25">
      <c r="A4316" s="126" t="s">
        <v>1999</v>
      </c>
      <c r="B4316" s="126" t="s">
        <v>2000</v>
      </c>
      <c r="C4316" s="126" t="s">
        <v>75</v>
      </c>
      <c r="D4316" s="127">
        <v>0.28000000000000003</v>
      </c>
      <c r="E4316" s="128">
        <v>156</v>
      </c>
      <c r="F4316" s="128">
        <v>100</v>
      </c>
      <c r="G4316" s="126" t="s">
        <v>13711</v>
      </c>
      <c r="H4316" s="126" t="s">
        <v>20119</v>
      </c>
      <c r="I4316" s="126" t="s">
        <v>21054</v>
      </c>
      <c r="J4316" s="126" t="s">
        <v>26232</v>
      </c>
      <c r="K4316" s="9">
        <f>_xlfn.IFNA(VLOOKUP(Table5[[#This Row],[Section]],SubSill_Tier,2,FALSE),0)</f>
        <v>0</v>
      </c>
      <c r="L4316" s="9" t="str">
        <f t="shared" si="76"/>
        <v/>
      </c>
      <c r="M4316" s="205" t="str" cm="1">
        <f t="array" ref="M4316">_xlfn.IFS(NOT(ISERROR(VLOOKUP(Table5[[#This Row],[Section]],TB_notTB,1,FALSE))),"No",LEFT(Table5[[#This Row],[Section]],3)="ETB","PLS",LEFT(Table5[[#This Row],[Section]],1)="7","PDB",NOT(ISBLANK(Table5[[#This Row],[Section]])),"No")</f>
        <v>No</v>
      </c>
    </row>
    <row r="4317" spans="1:13" x14ac:dyDescent="0.25">
      <c r="A4317" s="126" t="s">
        <v>2001</v>
      </c>
      <c r="B4317" s="126" t="s">
        <v>2002</v>
      </c>
      <c r="C4317" s="126" t="s">
        <v>75</v>
      </c>
      <c r="D4317" s="127">
        <v>3.2349999999999999</v>
      </c>
      <c r="E4317" s="128">
        <v>567</v>
      </c>
      <c r="F4317" s="128">
        <v>412</v>
      </c>
      <c r="G4317" s="126" t="s">
        <v>13728</v>
      </c>
      <c r="H4317" s="126" t="s">
        <v>20137</v>
      </c>
      <c r="I4317" s="126" t="s">
        <v>21066</v>
      </c>
      <c r="J4317" s="126" t="s">
        <v>26300</v>
      </c>
      <c r="K4317" s="9">
        <f>_xlfn.IFNA(VLOOKUP(Table5[[#This Row],[Section]],SubSill_Tier,2,FALSE),0)</f>
        <v>0</v>
      </c>
      <c r="L4317" s="9" t="str">
        <f t="shared" si="76"/>
        <v/>
      </c>
      <c r="M4317" s="205" t="str" cm="1">
        <f t="array" ref="M4317">_xlfn.IFS(NOT(ISERROR(VLOOKUP(Table5[[#This Row],[Section]],TB_notTB,1,FALSE))),"No",LEFT(Table5[[#This Row],[Section]],3)="ETB","PLS",LEFT(Table5[[#This Row],[Section]],1)="7","PDB",NOT(ISBLANK(Table5[[#This Row],[Section]])),"No")</f>
        <v>No</v>
      </c>
    </row>
    <row r="4318" spans="1:13" x14ac:dyDescent="0.25">
      <c r="A4318" s="126" t="s">
        <v>2003</v>
      </c>
      <c r="B4318" s="126" t="s">
        <v>17222</v>
      </c>
      <c r="C4318" s="126" t="s">
        <v>75</v>
      </c>
      <c r="D4318" s="127">
        <v>0.27200000000000002</v>
      </c>
      <c r="E4318" s="128">
        <v>100</v>
      </c>
      <c r="F4318" s="128">
        <v>100</v>
      </c>
      <c r="G4318" s="126" t="s">
        <v>13712</v>
      </c>
      <c r="H4318" s="126" t="s">
        <v>20120</v>
      </c>
      <c r="I4318" s="126" t="s">
        <v>21055</v>
      </c>
      <c r="J4318" s="126" t="s">
        <v>26232</v>
      </c>
      <c r="K4318" s="9">
        <f>_xlfn.IFNA(VLOOKUP(Table5[[#This Row],[Section]],SubSill_Tier,2,FALSE),0)</f>
        <v>0</v>
      </c>
      <c r="L4318" s="9" t="str">
        <f t="shared" si="76"/>
        <v/>
      </c>
      <c r="M4318" s="205" t="str" cm="1">
        <f t="array" ref="M4318">_xlfn.IFS(NOT(ISERROR(VLOOKUP(Table5[[#This Row],[Section]],TB_notTB,1,FALSE))),"No",LEFT(Table5[[#This Row],[Section]],3)="ETB","PLS",LEFT(Table5[[#This Row],[Section]],1)="7","PDB",NOT(ISBLANK(Table5[[#This Row],[Section]])),"No")</f>
        <v>No</v>
      </c>
    </row>
    <row r="4319" spans="1:13" x14ac:dyDescent="0.25">
      <c r="A4319" s="126" t="s">
        <v>2004</v>
      </c>
      <c r="B4319" s="126" t="s">
        <v>17222</v>
      </c>
      <c r="C4319" s="126" t="s">
        <v>75</v>
      </c>
      <c r="D4319" s="127">
        <v>0.32400000000000001</v>
      </c>
      <c r="E4319" s="128">
        <v>171</v>
      </c>
      <c r="F4319" s="128">
        <v>100</v>
      </c>
      <c r="G4319" s="126" t="s">
        <v>13712</v>
      </c>
      <c r="H4319" s="126" t="s">
        <v>20120</v>
      </c>
      <c r="I4319" s="126" t="s">
        <v>21055</v>
      </c>
      <c r="J4319" s="126" t="s">
        <v>26232</v>
      </c>
      <c r="K4319" s="9">
        <f>_xlfn.IFNA(VLOOKUP(Table5[[#This Row],[Section]],SubSill_Tier,2,FALSE),0)</f>
        <v>0</v>
      </c>
      <c r="L4319" s="9" t="str">
        <f t="shared" si="76"/>
        <v/>
      </c>
      <c r="M4319" s="205" t="str" cm="1">
        <f t="array" ref="M4319">_xlfn.IFS(NOT(ISERROR(VLOOKUP(Table5[[#This Row],[Section]],TB_notTB,1,FALSE))),"No",LEFT(Table5[[#This Row],[Section]],3)="ETB","PLS",LEFT(Table5[[#This Row],[Section]],1)="7","PDB",NOT(ISBLANK(Table5[[#This Row],[Section]])),"No")</f>
        <v>No</v>
      </c>
    </row>
    <row r="4320" spans="1:13" x14ac:dyDescent="0.25">
      <c r="A4320" s="126" t="s">
        <v>2005</v>
      </c>
      <c r="B4320" s="126" t="s">
        <v>19617</v>
      </c>
      <c r="C4320" s="126" t="s">
        <v>75</v>
      </c>
      <c r="D4320" s="127">
        <v>1.139</v>
      </c>
      <c r="E4320" s="128">
        <v>440</v>
      </c>
      <c r="F4320" s="128">
        <v>108</v>
      </c>
      <c r="G4320" s="126" t="s">
        <v>13746</v>
      </c>
      <c r="H4320" s="126" t="s">
        <v>20164</v>
      </c>
      <c r="I4320" s="126" t="s">
        <v>21085</v>
      </c>
      <c r="J4320" s="126" t="s">
        <v>26232</v>
      </c>
      <c r="K4320" s="9">
        <f>_xlfn.IFNA(VLOOKUP(Table5[[#This Row],[Section]],SubSill_Tier,2,FALSE),0)</f>
        <v>0</v>
      </c>
      <c r="L4320" s="9" t="str">
        <f t="shared" si="76"/>
        <v/>
      </c>
      <c r="M4320" s="205" t="str" cm="1">
        <f t="array" ref="M4320">_xlfn.IFS(NOT(ISERROR(VLOOKUP(Table5[[#This Row],[Section]],TB_notTB,1,FALSE))),"No",LEFT(Table5[[#This Row],[Section]],3)="ETB","PLS",LEFT(Table5[[#This Row],[Section]],1)="7","PDB",NOT(ISBLANK(Table5[[#This Row],[Section]])),"No")</f>
        <v>No</v>
      </c>
    </row>
    <row r="4321" spans="1:13" x14ac:dyDescent="0.25">
      <c r="A4321" s="126" t="s">
        <v>2006</v>
      </c>
      <c r="B4321" s="126" t="s">
        <v>12411</v>
      </c>
      <c r="C4321" s="126" t="s">
        <v>75</v>
      </c>
      <c r="D4321" s="127">
        <v>1.1279999999999999</v>
      </c>
      <c r="E4321" s="128">
        <v>357</v>
      </c>
      <c r="F4321" s="128">
        <v>164</v>
      </c>
      <c r="G4321" s="126" t="s">
        <v>13756</v>
      </c>
      <c r="H4321" s="126" t="s">
        <v>20179</v>
      </c>
      <c r="I4321" s="126" t="s">
        <v>20180</v>
      </c>
      <c r="J4321" s="126" t="s">
        <v>26232</v>
      </c>
      <c r="K4321" s="9">
        <f>_xlfn.IFNA(VLOOKUP(Table5[[#This Row],[Section]],SubSill_Tier,2,FALSE),0)</f>
        <v>0</v>
      </c>
      <c r="L4321" s="9" t="str">
        <f t="shared" si="76"/>
        <v/>
      </c>
      <c r="M4321" s="205" t="str" cm="1">
        <f t="array" ref="M4321">_xlfn.IFS(NOT(ISERROR(VLOOKUP(Table5[[#This Row],[Section]],TB_notTB,1,FALSE))),"No",LEFT(Table5[[#This Row],[Section]],3)="ETB","PLS",LEFT(Table5[[#This Row],[Section]],1)="7","PDB",NOT(ISBLANK(Table5[[#This Row],[Section]])),"No")</f>
        <v>No</v>
      </c>
    </row>
    <row r="4322" spans="1:13" x14ac:dyDescent="0.25">
      <c r="A4322" s="126" t="s">
        <v>2008</v>
      </c>
      <c r="B4322" s="126" t="s">
        <v>2009</v>
      </c>
      <c r="C4322" s="126" t="s">
        <v>75</v>
      </c>
      <c r="D4322" s="127">
        <v>2.3119999999999998</v>
      </c>
      <c r="E4322" s="128">
        <v>534</v>
      </c>
      <c r="F4322" s="128">
        <v>128</v>
      </c>
      <c r="G4322" s="126" t="s">
        <v>13746</v>
      </c>
      <c r="H4322" s="126" t="s">
        <v>20164</v>
      </c>
      <c r="I4322" s="126" t="s">
        <v>21085</v>
      </c>
      <c r="J4322" s="126" t="s">
        <v>26232</v>
      </c>
      <c r="K4322" s="9">
        <f>_xlfn.IFNA(VLOOKUP(Table5[[#This Row],[Section]],SubSill_Tier,2,FALSE),0)</f>
        <v>0</v>
      </c>
      <c r="L4322" s="9" t="str">
        <f t="shared" si="76"/>
        <v/>
      </c>
      <c r="M4322" s="205" t="str" cm="1">
        <f t="array" ref="M4322">_xlfn.IFS(NOT(ISERROR(VLOOKUP(Table5[[#This Row],[Section]],TB_notTB,1,FALSE))),"No",LEFT(Table5[[#This Row],[Section]],3)="ETB","PLS",LEFT(Table5[[#This Row],[Section]],1)="7","PDB",NOT(ISBLANK(Table5[[#This Row],[Section]])),"No")</f>
        <v>No</v>
      </c>
    </row>
    <row r="4323" spans="1:13" x14ac:dyDescent="0.25">
      <c r="A4323" s="126" t="s">
        <v>2010</v>
      </c>
      <c r="B4323" s="126" t="s">
        <v>2011</v>
      </c>
      <c r="C4323" s="126" t="s">
        <v>75</v>
      </c>
      <c r="D4323" s="127">
        <v>1.026</v>
      </c>
      <c r="E4323" s="128">
        <v>401</v>
      </c>
      <c r="F4323" s="128">
        <v>130</v>
      </c>
      <c r="G4323" s="126" t="s">
        <v>13787</v>
      </c>
      <c r="H4323" s="126" t="s">
        <v>20287</v>
      </c>
      <c r="I4323" s="126" t="s">
        <v>28006</v>
      </c>
      <c r="J4323" s="126" t="s">
        <v>26247</v>
      </c>
      <c r="K4323" s="9">
        <f>_xlfn.IFNA(VLOOKUP(Table5[[#This Row],[Section]],SubSill_Tier,2,FALSE),0)</f>
        <v>0</v>
      </c>
      <c r="L4323" s="9" t="str">
        <f t="shared" si="76"/>
        <v/>
      </c>
      <c r="M4323" s="205" t="str" cm="1">
        <f t="array" ref="M4323">_xlfn.IFS(NOT(ISERROR(VLOOKUP(Table5[[#This Row],[Section]],TB_notTB,1,FALSE))),"No",LEFT(Table5[[#This Row],[Section]],3)="ETB","PLS",LEFT(Table5[[#This Row],[Section]],1)="7","PDB",NOT(ISBLANK(Table5[[#This Row],[Section]])),"No")</f>
        <v>No</v>
      </c>
    </row>
    <row r="4324" spans="1:13" x14ac:dyDescent="0.25">
      <c r="A4324" s="126" t="s">
        <v>2012</v>
      </c>
      <c r="B4324" s="126" t="s">
        <v>17222</v>
      </c>
      <c r="C4324" s="126" t="s">
        <v>75</v>
      </c>
      <c r="D4324" s="127">
        <v>0.73799999999999999</v>
      </c>
      <c r="E4324" s="128">
        <v>274</v>
      </c>
      <c r="F4324" s="128">
        <v>100</v>
      </c>
      <c r="G4324" s="126" t="s">
        <v>13711</v>
      </c>
      <c r="H4324" s="126" t="s">
        <v>20119</v>
      </c>
      <c r="I4324" s="126" t="s">
        <v>21054</v>
      </c>
      <c r="J4324" s="126" t="s">
        <v>26232</v>
      </c>
      <c r="K4324" s="9">
        <f>_xlfn.IFNA(VLOOKUP(Table5[[#This Row],[Section]],SubSill_Tier,2,FALSE),0)</f>
        <v>0</v>
      </c>
      <c r="L4324" s="9" t="str">
        <f t="shared" si="76"/>
        <v/>
      </c>
      <c r="M4324" s="205" t="str" cm="1">
        <f t="array" ref="M4324">_xlfn.IFS(NOT(ISERROR(VLOOKUP(Table5[[#This Row],[Section]],TB_notTB,1,FALSE))),"No",LEFT(Table5[[#This Row],[Section]],3)="ETB","PLS",LEFT(Table5[[#This Row],[Section]],1)="7","PDB",NOT(ISBLANK(Table5[[#This Row],[Section]])),"No")</f>
        <v>No</v>
      </c>
    </row>
    <row r="4325" spans="1:13" x14ac:dyDescent="0.25">
      <c r="A4325" s="126" t="s">
        <v>7857</v>
      </c>
      <c r="B4325" s="126" t="s">
        <v>17222</v>
      </c>
      <c r="C4325" s="126" t="s">
        <v>75</v>
      </c>
      <c r="D4325" s="127">
        <v>0.52700000000000002</v>
      </c>
      <c r="E4325" s="128">
        <v>263</v>
      </c>
      <c r="F4325" s="128">
        <v>263</v>
      </c>
      <c r="G4325" s="126" t="s">
        <v>13716</v>
      </c>
      <c r="H4325" s="126" t="s">
        <v>20121</v>
      </c>
      <c r="I4325" s="126" t="s">
        <v>20122</v>
      </c>
      <c r="J4325" s="126" t="s">
        <v>26234</v>
      </c>
      <c r="K4325" s="9">
        <f>_xlfn.IFNA(VLOOKUP(Table5[[#This Row],[Section]],SubSill_Tier,2,FALSE),0)</f>
        <v>0</v>
      </c>
      <c r="L4325" s="9" t="str">
        <f t="shared" si="76"/>
        <v/>
      </c>
      <c r="M4325" s="205" t="str" cm="1">
        <f t="array" ref="M4325">_xlfn.IFS(NOT(ISERROR(VLOOKUP(Table5[[#This Row],[Section]],TB_notTB,1,FALSE))),"No",LEFT(Table5[[#This Row],[Section]],3)="ETB","PLS",LEFT(Table5[[#This Row],[Section]],1)="7","PDB",NOT(ISBLANK(Table5[[#This Row],[Section]])),"No")</f>
        <v>No</v>
      </c>
    </row>
    <row r="4326" spans="1:13" x14ac:dyDescent="0.25">
      <c r="A4326" s="126" t="s">
        <v>7858</v>
      </c>
      <c r="B4326" s="126" t="s">
        <v>17222</v>
      </c>
      <c r="C4326" s="126" t="s">
        <v>75</v>
      </c>
      <c r="D4326" s="127">
        <v>0.67</v>
      </c>
      <c r="E4326" s="128">
        <v>313</v>
      </c>
      <c r="F4326" s="128">
        <v>313</v>
      </c>
      <c r="G4326" s="126" t="s">
        <v>13714</v>
      </c>
      <c r="H4326" s="126" t="s">
        <v>20121</v>
      </c>
      <c r="I4326" s="126" t="s">
        <v>20122</v>
      </c>
      <c r="J4326" s="126" t="s">
        <v>26234</v>
      </c>
      <c r="K4326" s="9">
        <f>_xlfn.IFNA(VLOOKUP(Table5[[#This Row],[Section]],SubSill_Tier,2,FALSE),0)</f>
        <v>0</v>
      </c>
      <c r="L4326" s="9" t="str">
        <f t="shared" si="76"/>
        <v/>
      </c>
      <c r="M4326" s="205" t="str" cm="1">
        <f t="array" ref="M4326">_xlfn.IFS(NOT(ISERROR(VLOOKUP(Table5[[#This Row],[Section]],TB_notTB,1,FALSE))),"No",LEFT(Table5[[#This Row],[Section]],3)="ETB","PLS",LEFT(Table5[[#This Row],[Section]],1)="7","PDB",NOT(ISBLANK(Table5[[#This Row],[Section]])),"No")</f>
        <v>No</v>
      </c>
    </row>
    <row r="4327" spans="1:13" x14ac:dyDescent="0.25">
      <c r="A4327" s="126" t="s">
        <v>2013</v>
      </c>
      <c r="B4327" s="126" t="s">
        <v>17222</v>
      </c>
      <c r="C4327" s="126" t="s">
        <v>75</v>
      </c>
      <c r="D4327" s="127">
        <v>0.39900000000000002</v>
      </c>
      <c r="E4327" s="128">
        <v>189</v>
      </c>
      <c r="F4327" s="128">
        <v>189</v>
      </c>
      <c r="G4327" s="126" t="s">
        <v>13788</v>
      </c>
      <c r="H4327" s="126" t="s">
        <v>20288</v>
      </c>
      <c r="I4327" s="126" t="s">
        <v>20289</v>
      </c>
      <c r="J4327" s="126" t="s">
        <v>26232</v>
      </c>
      <c r="K4327" s="9">
        <f>_xlfn.IFNA(VLOOKUP(Table5[[#This Row],[Section]],SubSill_Tier,2,FALSE),0)</f>
        <v>0</v>
      </c>
      <c r="L4327" s="9" t="str">
        <f t="shared" si="76"/>
        <v/>
      </c>
      <c r="M4327" s="205" t="str" cm="1">
        <f t="array" ref="M4327">_xlfn.IFS(NOT(ISERROR(VLOOKUP(Table5[[#This Row],[Section]],TB_notTB,1,FALSE))),"No",LEFT(Table5[[#This Row],[Section]],3)="ETB","PLS",LEFT(Table5[[#This Row],[Section]],1)="7","PDB",NOT(ISBLANK(Table5[[#This Row],[Section]])),"No")</f>
        <v>No</v>
      </c>
    </row>
    <row r="4328" spans="1:13" x14ac:dyDescent="0.25">
      <c r="A4328" s="126" t="s">
        <v>2014</v>
      </c>
      <c r="B4328" s="126" t="s">
        <v>17222</v>
      </c>
      <c r="C4328" s="126" t="s">
        <v>75</v>
      </c>
      <c r="D4328" s="127">
        <v>0.48899999999999999</v>
      </c>
      <c r="E4328" s="128">
        <v>129</v>
      </c>
      <c r="F4328" s="128">
        <v>129</v>
      </c>
      <c r="G4328" s="126" t="s">
        <v>13788</v>
      </c>
      <c r="H4328" s="126" t="s">
        <v>20288</v>
      </c>
      <c r="I4328" s="126" t="s">
        <v>20289</v>
      </c>
      <c r="J4328" s="126" t="s">
        <v>26232</v>
      </c>
      <c r="K4328" s="9">
        <f>_xlfn.IFNA(VLOOKUP(Table5[[#This Row],[Section]],SubSill_Tier,2,FALSE),0)</f>
        <v>0</v>
      </c>
      <c r="L4328" s="9" t="str">
        <f t="shared" si="76"/>
        <v/>
      </c>
      <c r="M4328" s="205" t="str" cm="1">
        <f t="array" ref="M4328">_xlfn.IFS(NOT(ISERROR(VLOOKUP(Table5[[#This Row],[Section]],TB_notTB,1,FALSE))),"No",LEFT(Table5[[#This Row],[Section]],3)="ETB","PLS",LEFT(Table5[[#This Row],[Section]],1)="7","PDB",NOT(ISBLANK(Table5[[#This Row],[Section]])),"No")</f>
        <v>No</v>
      </c>
    </row>
    <row r="4329" spans="1:13" x14ac:dyDescent="0.25">
      <c r="A4329" s="126" t="s">
        <v>2015</v>
      </c>
      <c r="B4329" s="126" t="s">
        <v>17222</v>
      </c>
      <c r="C4329" s="126" t="s">
        <v>75</v>
      </c>
      <c r="D4329" s="127">
        <v>0.48599999999999999</v>
      </c>
      <c r="E4329" s="128">
        <v>168</v>
      </c>
      <c r="F4329" s="128">
        <v>168</v>
      </c>
      <c r="G4329" s="126" t="s">
        <v>13788</v>
      </c>
      <c r="H4329" s="126" t="s">
        <v>20288</v>
      </c>
      <c r="I4329" s="126" t="s">
        <v>20289</v>
      </c>
      <c r="J4329" s="126" t="s">
        <v>26232</v>
      </c>
      <c r="K4329" s="9">
        <f>_xlfn.IFNA(VLOOKUP(Table5[[#This Row],[Section]],SubSill_Tier,2,FALSE),0)</f>
        <v>0</v>
      </c>
      <c r="L4329" s="9" t="str">
        <f t="shared" si="76"/>
        <v/>
      </c>
      <c r="M4329" s="205" t="str" cm="1">
        <f t="array" ref="M4329">_xlfn.IFS(NOT(ISERROR(VLOOKUP(Table5[[#This Row],[Section]],TB_notTB,1,FALSE))),"No",LEFT(Table5[[#This Row],[Section]],3)="ETB","PLS",LEFT(Table5[[#This Row],[Section]],1)="7","PDB",NOT(ISBLANK(Table5[[#This Row],[Section]])),"No")</f>
        <v>No</v>
      </c>
    </row>
    <row r="4330" spans="1:13" x14ac:dyDescent="0.25">
      <c r="A4330" s="126" t="s">
        <v>7859</v>
      </c>
      <c r="B4330" s="126" t="s">
        <v>7860</v>
      </c>
      <c r="C4330" s="126" t="s">
        <v>75</v>
      </c>
      <c r="D4330" s="127">
        <v>0.88</v>
      </c>
      <c r="E4330" s="128">
        <v>221</v>
      </c>
      <c r="F4330" s="128">
        <v>221</v>
      </c>
      <c r="G4330" s="126" t="s">
        <v>21147</v>
      </c>
      <c r="H4330" s="126" t="s">
        <v>21148</v>
      </c>
      <c r="I4330" s="126" t="s">
        <v>21149</v>
      </c>
      <c r="J4330" s="126" t="s">
        <v>26233</v>
      </c>
      <c r="K4330" s="9">
        <f>_xlfn.IFNA(VLOOKUP(Table5[[#This Row],[Section]],SubSill_Tier,2,FALSE),0)</f>
        <v>0</v>
      </c>
      <c r="L4330" s="9" t="str">
        <f t="shared" si="76"/>
        <v>Wall</v>
      </c>
      <c r="M4330" s="205" t="str" cm="1">
        <f t="array" ref="M4330">_xlfn.IFS(NOT(ISERROR(VLOOKUP(Table5[[#This Row],[Section]],TB_notTB,1,FALSE))),"No",LEFT(Table5[[#This Row],[Section]],3)="ETB","PLS",LEFT(Table5[[#This Row],[Section]],1)="7","PDB",NOT(ISBLANK(Table5[[#This Row],[Section]])),"No")</f>
        <v>No</v>
      </c>
    </row>
    <row r="4331" spans="1:13" x14ac:dyDescent="0.25">
      <c r="A4331" s="126" t="s">
        <v>7861</v>
      </c>
      <c r="B4331" s="126" t="s">
        <v>17222</v>
      </c>
      <c r="C4331" s="126" t="s">
        <v>75</v>
      </c>
      <c r="D4331" s="127">
        <v>1.002</v>
      </c>
      <c r="E4331" s="128">
        <v>183</v>
      </c>
      <c r="F4331" s="128">
        <v>183</v>
      </c>
      <c r="G4331" s="126" t="s">
        <v>13731</v>
      </c>
      <c r="H4331" s="126" t="s">
        <v>20121</v>
      </c>
      <c r="I4331" s="126" t="s">
        <v>20122</v>
      </c>
      <c r="J4331" s="126" t="s">
        <v>26234</v>
      </c>
      <c r="K4331" s="9">
        <f>_xlfn.IFNA(VLOOKUP(Table5[[#This Row],[Section]],SubSill_Tier,2,FALSE),0)</f>
        <v>0</v>
      </c>
      <c r="L4331" s="9" t="str">
        <f t="shared" si="76"/>
        <v/>
      </c>
      <c r="M4331" s="205" t="str" cm="1">
        <f t="array" ref="M4331">_xlfn.IFS(NOT(ISERROR(VLOOKUP(Table5[[#This Row],[Section]],TB_notTB,1,FALSE))),"No",LEFT(Table5[[#This Row],[Section]],3)="ETB","PLS",LEFT(Table5[[#This Row],[Section]],1)="7","PDB",NOT(ISBLANK(Table5[[#This Row],[Section]])),"No")</f>
        <v>No</v>
      </c>
    </row>
    <row r="4332" spans="1:13" x14ac:dyDescent="0.25">
      <c r="A4332" s="126" t="s">
        <v>2016</v>
      </c>
      <c r="B4332" s="126" t="s">
        <v>17222</v>
      </c>
      <c r="C4332" s="126" t="s">
        <v>75</v>
      </c>
      <c r="D4332" s="127">
        <v>0.95299999999999996</v>
      </c>
      <c r="E4332" s="128">
        <v>309</v>
      </c>
      <c r="F4332" s="128">
        <v>309</v>
      </c>
      <c r="G4332" s="126" t="s">
        <v>13735</v>
      </c>
      <c r="H4332" s="126" t="s">
        <v>20146</v>
      </c>
      <c r="I4332" s="126" t="s">
        <v>20147</v>
      </c>
      <c r="J4332" s="126" t="s">
        <v>26234</v>
      </c>
      <c r="K4332" s="9">
        <f>_xlfn.IFNA(VLOOKUP(Table5[[#This Row],[Section]],SubSill_Tier,2,FALSE),0)</f>
        <v>0</v>
      </c>
      <c r="L4332" s="9" t="str">
        <f t="shared" si="76"/>
        <v/>
      </c>
      <c r="M4332" s="205" t="str" cm="1">
        <f t="array" ref="M4332">_xlfn.IFS(NOT(ISERROR(VLOOKUP(Table5[[#This Row],[Section]],TB_notTB,1,FALSE))),"No",LEFT(Table5[[#This Row],[Section]],3)="ETB","PLS",LEFT(Table5[[#This Row],[Section]],1)="7","PDB",NOT(ISBLANK(Table5[[#This Row],[Section]])),"No")</f>
        <v>No</v>
      </c>
    </row>
    <row r="4333" spans="1:13" x14ac:dyDescent="0.25">
      <c r="A4333" s="126" t="s">
        <v>7862</v>
      </c>
      <c r="B4333" s="126" t="s">
        <v>12629</v>
      </c>
      <c r="C4333" s="126" t="s">
        <v>75</v>
      </c>
      <c r="D4333" s="127">
        <v>2.2480000000000002</v>
      </c>
      <c r="E4333" s="128">
        <v>333</v>
      </c>
      <c r="F4333" s="128">
        <v>333</v>
      </c>
      <c r="G4333" s="126" t="s">
        <v>13757</v>
      </c>
      <c r="H4333" s="126" t="s">
        <v>21122</v>
      </c>
      <c r="I4333" s="126" t="s">
        <v>21123</v>
      </c>
      <c r="J4333" s="126" t="s">
        <v>26233</v>
      </c>
      <c r="K4333" s="9">
        <f>_xlfn.IFNA(VLOOKUP(Table5[[#This Row],[Section]],SubSill_Tier,2,FALSE),0)</f>
        <v>0</v>
      </c>
      <c r="L4333" s="9" t="str">
        <f t="shared" si="76"/>
        <v>Wall</v>
      </c>
      <c r="M4333" s="205" t="str" cm="1">
        <f t="array" ref="M4333">_xlfn.IFS(NOT(ISERROR(VLOOKUP(Table5[[#This Row],[Section]],TB_notTB,1,FALSE))),"No",LEFT(Table5[[#This Row],[Section]],3)="ETB","PLS",LEFT(Table5[[#This Row],[Section]],1)="7","PDB",NOT(ISBLANK(Table5[[#This Row],[Section]])),"No")</f>
        <v>No</v>
      </c>
    </row>
    <row r="4334" spans="1:13" x14ac:dyDescent="0.25">
      <c r="A4334" s="126" t="s">
        <v>7863</v>
      </c>
      <c r="B4334" s="126" t="s">
        <v>28007</v>
      </c>
      <c r="C4334" s="126" t="s">
        <v>75</v>
      </c>
      <c r="D4334" s="127">
        <v>0.72699999999999998</v>
      </c>
      <c r="E4334" s="128">
        <v>341</v>
      </c>
      <c r="F4334" s="128">
        <v>341</v>
      </c>
      <c r="G4334" s="126" t="s">
        <v>13732</v>
      </c>
      <c r="H4334" s="126" t="s">
        <v>20130</v>
      </c>
      <c r="I4334" s="126" t="s">
        <v>20131</v>
      </c>
      <c r="J4334" s="126" t="s">
        <v>26235</v>
      </c>
      <c r="K4334" s="9">
        <f>_xlfn.IFNA(VLOOKUP(Table5[[#This Row],[Section]],SubSill_Tier,2,FALSE),0)</f>
        <v>0</v>
      </c>
      <c r="L4334" s="9" t="str">
        <f t="shared" si="76"/>
        <v/>
      </c>
      <c r="M4334" s="205" t="str" cm="1">
        <f t="array" ref="M4334">_xlfn.IFS(NOT(ISERROR(VLOOKUP(Table5[[#This Row],[Section]],TB_notTB,1,FALSE))),"No",LEFT(Table5[[#This Row],[Section]],3)="ETB","PLS",LEFT(Table5[[#This Row],[Section]],1)="7","PDB",NOT(ISBLANK(Table5[[#This Row],[Section]])),"No")</f>
        <v>No</v>
      </c>
    </row>
    <row r="4335" spans="1:13" x14ac:dyDescent="0.25">
      <c r="A4335" s="126" t="s">
        <v>7864</v>
      </c>
      <c r="B4335" s="126" t="s">
        <v>17222</v>
      </c>
      <c r="C4335" s="126" t="s">
        <v>75</v>
      </c>
      <c r="D4335" s="127">
        <v>1.2809999999999999</v>
      </c>
      <c r="E4335" s="128">
        <v>380</v>
      </c>
      <c r="F4335" s="128">
        <v>380</v>
      </c>
      <c r="G4335" s="126" t="s">
        <v>13720</v>
      </c>
      <c r="H4335" s="126" t="s">
        <v>20130</v>
      </c>
      <c r="I4335" s="126" t="s">
        <v>20131</v>
      </c>
      <c r="J4335" s="126" t="s">
        <v>26236</v>
      </c>
      <c r="K4335" s="9">
        <f>_xlfn.IFNA(VLOOKUP(Table5[[#This Row],[Section]],SubSill_Tier,2,FALSE),0)</f>
        <v>0</v>
      </c>
      <c r="L4335" s="9" t="str">
        <f t="shared" si="76"/>
        <v/>
      </c>
      <c r="M4335" s="205" t="str" cm="1">
        <f t="array" ref="M4335">_xlfn.IFS(NOT(ISERROR(VLOOKUP(Table5[[#This Row],[Section]],TB_notTB,1,FALSE))),"No",LEFT(Table5[[#This Row],[Section]],3)="ETB","PLS",LEFT(Table5[[#This Row],[Section]],1)="7","PDB",NOT(ISBLANK(Table5[[#This Row],[Section]])),"No")</f>
        <v>No</v>
      </c>
    </row>
    <row r="4336" spans="1:13" x14ac:dyDescent="0.25">
      <c r="A4336" s="126" t="s">
        <v>2017</v>
      </c>
      <c r="B4336" s="126" t="s">
        <v>361</v>
      </c>
      <c r="C4336" s="126" t="s">
        <v>75</v>
      </c>
      <c r="D4336" s="127">
        <v>1.01</v>
      </c>
      <c r="E4336" s="128">
        <v>276</v>
      </c>
      <c r="F4336" s="128">
        <v>140</v>
      </c>
      <c r="G4336" s="126" t="s">
        <v>13766</v>
      </c>
      <c r="H4336" s="126" t="s">
        <v>20199</v>
      </c>
      <c r="I4336" s="126" t="s">
        <v>20200</v>
      </c>
      <c r="J4336" s="126" t="s">
        <v>26232</v>
      </c>
      <c r="K4336" s="9">
        <f>_xlfn.IFNA(VLOOKUP(Table5[[#This Row],[Section]],SubSill_Tier,2,FALSE),0)</f>
        <v>0</v>
      </c>
      <c r="L4336" s="9" t="str">
        <f t="shared" si="76"/>
        <v/>
      </c>
      <c r="M4336" s="205" t="str" cm="1">
        <f t="array" ref="M4336">_xlfn.IFS(NOT(ISERROR(VLOOKUP(Table5[[#This Row],[Section]],TB_notTB,1,FALSE))),"No",LEFT(Table5[[#This Row],[Section]],3)="ETB","PLS",LEFT(Table5[[#This Row],[Section]],1)="7","PDB",NOT(ISBLANK(Table5[[#This Row],[Section]])),"No")</f>
        <v>No</v>
      </c>
    </row>
    <row r="4337" spans="1:13" x14ac:dyDescent="0.25">
      <c r="A4337" s="126" t="s">
        <v>2018</v>
      </c>
      <c r="B4337" s="126" t="s">
        <v>359</v>
      </c>
      <c r="C4337" s="126" t="s">
        <v>75</v>
      </c>
      <c r="D4337" s="127">
        <v>0.54300000000000004</v>
      </c>
      <c r="E4337" s="128">
        <v>214</v>
      </c>
      <c r="F4337" s="128">
        <v>100</v>
      </c>
      <c r="G4337" s="126" t="s">
        <v>13766</v>
      </c>
      <c r="H4337" s="126" t="s">
        <v>20199</v>
      </c>
      <c r="I4337" s="126" t="s">
        <v>20200</v>
      </c>
      <c r="J4337" s="126" t="s">
        <v>26232</v>
      </c>
      <c r="K4337" s="9">
        <f>_xlfn.IFNA(VLOOKUP(Table5[[#This Row],[Section]],SubSill_Tier,2,FALSE),0)</f>
        <v>0</v>
      </c>
      <c r="L4337" s="9" t="str">
        <f t="shared" si="76"/>
        <v/>
      </c>
      <c r="M4337" s="205" t="str" cm="1">
        <f t="array" ref="M4337">_xlfn.IFS(NOT(ISERROR(VLOOKUP(Table5[[#This Row],[Section]],TB_notTB,1,FALSE))),"No",LEFT(Table5[[#This Row],[Section]],3)="ETB","PLS",LEFT(Table5[[#This Row],[Section]],1)="7","PDB",NOT(ISBLANK(Table5[[#This Row],[Section]])),"No")</f>
        <v>No</v>
      </c>
    </row>
    <row r="4338" spans="1:13" x14ac:dyDescent="0.25">
      <c r="A4338" s="126" t="s">
        <v>2019</v>
      </c>
      <c r="B4338" s="126" t="s">
        <v>357</v>
      </c>
      <c r="C4338" s="126" t="s">
        <v>75</v>
      </c>
      <c r="D4338" s="127">
        <v>1.6</v>
      </c>
      <c r="E4338" s="128">
        <v>414</v>
      </c>
      <c r="F4338" s="128">
        <v>100</v>
      </c>
      <c r="G4338" s="126" t="s">
        <v>13766</v>
      </c>
      <c r="H4338" s="126" t="s">
        <v>20199</v>
      </c>
      <c r="I4338" s="126" t="s">
        <v>20200</v>
      </c>
      <c r="J4338" s="126" t="s">
        <v>26232</v>
      </c>
      <c r="K4338" s="9">
        <f>_xlfn.IFNA(VLOOKUP(Table5[[#This Row],[Section]],SubSill_Tier,2,FALSE),0)</f>
        <v>0</v>
      </c>
      <c r="L4338" s="9" t="str">
        <f t="shared" si="76"/>
        <v/>
      </c>
      <c r="M4338" s="205" t="str" cm="1">
        <f t="array" ref="M4338">_xlfn.IFS(NOT(ISERROR(VLOOKUP(Table5[[#This Row],[Section]],TB_notTB,1,FALSE))),"No",LEFT(Table5[[#This Row],[Section]],3)="ETB","PLS",LEFT(Table5[[#This Row],[Section]],1)="7","PDB",NOT(ISBLANK(Table5[[#This Row],[Section]])),"No")</f>
        <v>No</v>
      </c>
    </row>
    <row r="4339" spans="1:13" x14ac:dyDescent="0.25">
      <c r="A4339" s="126" t="s">
        <v>2020</v>
      </c>
      <c r="B4339" s="126" t="s">
        <v>17222</v>
      </c>
      <c r="C4339" s="126" t="s">
        <v>75</v>
      </c>
      <c r="D4339" s="127">
        <v>0.63700000000000001</v>
      </c>
      <c r="E4339" s="128">
        <v>159</v>
      </c>
      <c r="F4339" s="128">
        <v>159</v>
      </c>
      <c r="G4339" s="126" t="s">
        <v>13712</v>
      </c>
      <c r="H4339" s="126" t="s">
        <v>20120</v>
      </c>
      <c r="I4339" s="126" t="s">
        <v>21055</v>
      </c>
      <c r="J4339" s="126" t="s">
        <v>26232</v>
      </c>
      <c r="K4339" s="9">
        <f>_xlfn.IFNA(VLOOKUP(Table5[[#This Row],[Section]],SubSill_Tier,2,FALSE),0)</f>
        <v>0</v>
      </c>
      <c r="L4339" s="9" t="str">
        <f t="shared" si="76"/>
        <v/>
      </c>
      <c r="M4339" s="205" t="str" cm="1">
        <f t="array" ref="M4339">_xlfn.IFS(NOT(ISERROR(VLOOKUP(Table5[[#This Row],[Section]],TB_notTB,1,FALSE))),"No",LEFT(Table5[[#This Row],[Section]],3)="ETB","PLS",LEFT(Table5[[#This Row],[Section]],1)="7","PDB",NOT(ISBLANK(Table5[[#This Row],[Section]])),"No")</f>
        <v>No</v>
      </c>
    </row>
    <row r="4340" spans="1:13" x14ac:dyDescent="0.25">
      <c r="A4340" s="126" t="s">
        <v>7865</v>
      </c>
      <c r="B4340" s="126" t="s">
        <v>17222</v>
      </c>
      <c r="C4340" s="126" t="s">
        <v>75</v>
      </c>
      <c r="D4340" s="127">
        <v>0.755</v>
      </c>
      <c r="E4340" s="128">
        <v>354</v>
      </c>
      <c r="F4340" s="128">
        <v>354</v>
      </c>
      <c r="G4340" s="126" t="s">
        <v>13723</v>
      </c>
      <c r="H4340" s="126" t="s">
        <v>20121</v>
      </c>
      <c r="I4340" s="126" t="s">
        <v>20122</v>
      </c>
      <c r="J4340" s="126" t="s">
        <v>26234</v>
      </c>
      <c r="K4340" s="9">
        <f>_xlfn.IFNA(VLOOKUP(Table5[[#This Row],[Section]],SubSill_Tier,2,FALSE),0)</f>
        <v>0</v>
      </c>
      <c r="L4340" s="9" t="str">
        <f t="shared" si="76"/>
        <v/>
      </c>
      <c r="M4340" s="205" t="str" cm="1">
        <f t="array" ref="M4340">_xlfn.IFS(NOT(ISERROR(VLOOKUP(Table5[[#This Row],[Section]],TB_notTB,1,FALSE))),"No",LEFT(Table5[[#This Row],[Section]],3)="ETB","PLS",LEFT(Table5[[#This Row],[Section]],1)="7","PDB",NOT(ISBLANK(Table5[[#This Row],[Section]])),"No")</f>
        <v>No</v>
      </c>
    </row>
    <row r="4341" spans="1:13" x14ac:dyDescent="0.25">
      <c r="A4341" s="126" t="s">
        <v>2021</v>
      </c>
      <c r="B4341" s="126" t="s">
        <v>14309</v>
      </c>
      <c r="C4341" s="126" t="s">
        <v>75</v>
      </c>
      <c r="D4341" s="127">
        <v>0.90300000000000002</v>
      </c>
      <c r="E4341" s="128">
        <v>312</v>
      </c>
      <c r="F4341" s="128">
        <v>312</v>
      </c>
      <c r="G4341" s="126" t="s">
        <v>13788</v>
      </c>
      <c r="H4341" s="126" t="s">
        <v>20288</v>
      </c>
      <c r="I4341" s="126" t="s">
        <v>20289</v>
      </c>
      <c r="J4341" s="126" t="s">
        <v>26232</v>
      </c>
      <c r="K4341" s="9">
        <f>_xlfn.IFNA(VLOOKUP(Table5[[#This Row],[Section]],SubSill_Tier,2,FALSE),0)</f>
        <v>0</v>
      </c>
      <c r="L4341" s="9" t="str">
        <f t="shared" si="76"/>
        <v/>
      </c>
      <c r="M4341" s="205" t="str" cm="1">
        <f t="array" ref="M4341">_xlfn.IFS(NOT(ISERROR(VLOOKUP(Table5[[#This Row],[Section]],TB_notTB,1,FALSE))),"No",LEFT(Table5[[#This Row],[Section]],3)="ETB","PLS",LEFT(Table5[[#This Row],[Section]],1)="7","PDB",NOT(ISBLANK(Table5[[#This Row],[Section]])),"No")</f>
        <v>No</v>
      </c>
    </row>
    <row r="4342" spans="1:13" x14ac:dyDescent="0.25">
      <c r="A4342" s="126" t="s">
        <v>2022</v>
      </c>
      <c r="B4342" s="126" t="s">
        <v>17222</v>
      </c>
      <c r="C4342" s="126" t="s">
        <v>75</v>
      </c>
      <c r="D4342" s="127">
        <v>1.3740000000000001</v>
      </c>
      <c r="E4342" s="128">
        <v>314</v>
      </c>
      <c r="F4342" s="128">
        <v>314</v>
      </c>
      <c r="G4342" s="126" t="s">
        <v>13712</v>
      </c>
      <c r="H4342" s="126" t="s">
        <v>20120</v>
      </c>
      <c r="I4342" s="126" t="s">
        <v>21055</v>
      </c>
      <c r="J4342" s="126" t="s">
        <v>26232</v>
      </c>
      <c r="K4342" s="9">
        <f>_xlfn.IFNA(VLOOKUP(Table5[[#This Row],[Section]],SubSill_Tier,2,FALSE),0)</f>
        <v>0</v>
      </c>
      <c r="L4342" s="9" t="str">
        <f t="shared" si="76"/>
        <v/>
      </c>
      <c r="M4342" s="205" t="str" cm="1">
        <f t="array" ref="M4342">_xlfn.IFS(NOT(ISERROR(VLOOKUP(Table5[[#This Row],[Section]],TB_notTB,1,FALSE))),"No",LEFT(Table5[[#This Row],[Section]],3)="ETB","PLS",LEFT(Table5[[#This Row],[Section]],1)="7","PDB",NOT(ISBLANK(Table5[[#This Row],[Section]])),"No")</f>
        <v>No</v>
      </c>
    </row>
    <row r="4343" spans="1:13" x14ac:dyDescent="0.25">
      <c r="A4343" s="126" t="s">
        <v>2023</v>
      </c>
      <c r="B4343" s="126" t="s">
        <v>17222</v>
      </c>
      <c r="C4343" s="126" t="s">
        <v>75</v>
      </c>
      <c r="D4343" s="127">
        <v>0.5</v>
      </c>
      <c r="E4343" s="128">
        <v>235</v>
      </c>
      <c r="F4343" s="128">
        <v>100</v>
      </c>
      <c r="G4343" s="126" t="s">
        <v>13735</v>
      </c>
      <c r="H4343" s="126" t="s">
        <v>20146</v>
      </c>
      <c r="I4343" s="126" t="s">
        <v>20147</v>
      </c>
      <c r="J4343" s="126" t="s">
        <v>26234</v>
      </c>
      <c r="K4343" s="9">
        <f>_xlfn.IFNA(VLOOKUP(Table5[[#This Row],[Section]],SubSill_Tier,2,FALSE),0)</f>
        <v>0</v>
      </c>
      <c r="L4343" s="9" t="str">
        <f t="shared" si="76"/>
        <v/>
      </c>
      <c r="M4343" s="205" t="str" cm="1">
        <f t="array" ref="M4343">_xlfn.IFS(NOT(ISERROR(VLOOKUP(Table5[[#This Row],[Section]],TB_notTB,1,FALSE))),"No",LEFT(Table5[[#This Row],[Section]],3)="ETB","PLS",LEFT(Table5[[#This Row],[Section]],1)="7","PDB",NOT(ISBLANK(Table5[[#This Row],[Section]])),"No")</f>
        <v>No</v>
      </c>
    </row>
    <row r="4344" spans="1:13" x14ac:dyDescent="0.25">
      <c r="A4344" s="126" t="s">
        <v>2024</v>
      </c>
      <c r="B4344" s="126" t="s">
        <v>17222</v>
      </c>
      <c r="C4344" s="126" t="s">
        <v>75</v>
      </c>
      <c r="D4344" s="127">
        <v>0.77800000000000002</v>
      </c>
      <c r="E4344" s="128">
        <v>314</v>
      </c>
      <c r="F4344" s="128">
        <v>314</v>
      </c>
      <c r="G4344" s="126" t="s">
        <v>13735</v>
      </c>
      <c r="H4344" s="126" t="s">
        <v>20146</v>
      </c>
      <c r="I4344" s="126" t="s">
        <v>20147</v>
      </c>
      <c r="J4344" s="126" t="s">
        <v>26234</v>
      </c>
      <c r="K4344" s="9">
        <f>_xlfn.IFNA(VLOOKUP(Table5[[#This Row],[Section]],SubSill_Tier,2,FALSE),0)</f>
        <v>0</v>
      </c>
      <c r="L4344" s="9" t="str">
        <f t="shared" si="76"/>
        <v/>
      </c>
      <c r="M4344" s="205" t="str" cm="1">
        <f t="array" ref="M4344">_xlfn.IFS(NOT(ISERROR(VLOOKUP(Table5[[#This Row],[Section]],TB_notTB,1,FALSE))),"No",LEFT(Table5[[#This Row],[Section]],3)="ETB","PLS",LEFT(Table5[[#This Row],[Section]],1)="7","PDB",NOT(ISBLANK(Table5[[#This Row],[Section]])),"No")</f>
        <v>No</v>
      </c>
    </row>
    <row r="4345" spans="1:13" x14ac:dyDescent="0.25">
      <c r="A4345" s="126" t="s">
        <v>2025</v>
      </c>
      <c r="B4345" s="126" t="s">
        <v>12412</v>
      </c>
      <c r="C4345" s="126" t="s">
        <v>75</v>
      </c>
      <c r="D4345" s="127">
        <v>0.56799999999999995</v>
      </c>
      <c r="E4345" s="128">
        <v>212</v>
      </c>
      <c r="F4345" s="128">
        <v>142</v>
      </c>
      <c r="G4345" s="126" t="s">
        <v>13735</v>
      </c>
      <c r="H4345" s="126" t="s">
        <v>21071</v>
      </c>
      <c r="I4345" s="126" t="s">
        <v>21072</v>
      </c>
      <c r="J4345" s="126" t="s">
        <v>26362</v>
      </c>
      <c r="K4345" s="9">
        <f>_xlfn.IFNA(VLOOKUP(Table5[[#This Row],[Section]],SubSill_Tier,2,FALSE),0)</f>
        <v>0</v>
      </c>
      <c r="L4345" s="9" t="str">
        <f t="shared" si="76"/>
        <v/>
      </c>
      <c r="M4345" s="205" t="str" cm="1">
        <f t="array" ref="M4345">_xlfn.IFS(NOT(ISERROR(VLOOKUP(Table5[[#This Row],[Section]],TB_notTB,1,FALSE))),"No",LEFT(Table5[[#This Row],[Section]],3)="ETB","PLS",LEFT(Table5[[#This Row],[Section]],1)="7","PDB",NOT(ISBLANK(Table5[[#This Row],[Section]])),"No")</f>
        <v>No</v>
      </c>
    </row>
    <row r="4346" spans="1:13" x14ac:dyDescent="0.25">
      <c r="A4346" s="126" t="s">
        <v>7866</v>
      </c>
      <c r="B4346" s="126" t="s">
        <v>28008</v>
      </c>
      <c r="C4346" s="126" t="s">
        <v>75</v>
      </c>
      <c r="D4346" s="127">
        <v>4.3319999999999999</v>
      </c>
      <c r="E4346" s="128">
        <v>286</v>
      </c>
      <c r="F4346" s="128">
        <v>286</v>
      </c>
      <c r="G4346" s="126" t="s">
        <v>13725</v>
      </c>
      <c r="H4346" s="126" t="s">
        <v>20134</v>
      </c>
      <c r="I4346" s="126" t="s">
        <v>20135</v>
      </c>
      <c r="J4346" s="126" t="s">
        <v>26240</v>
      </c>
      <c r="K4346" s="9">
        <f>_xlfn.IFNA(VLOOKUP(Table5[[#This Row],[Section]],SubSill_Tier,2,FALSE),0)</f>
        <v>0</v>
      </c>
      <c r="L4346" s="9" t="str">
        <f t="shared" si="76"/>
        <v/>
      </c>
      <c r="M4346" s="205" t="str" cm="1">
        <f t="array" ref="M4346">_xlfn.IFS(NOT(ISERROR(VLOOKUP(Table5[[#This Row],[Section]],TB_notTB,1,FALSE))),"No",LEFT(Table5[[#This Row],[Section]],3)="ETB","PLS",LEFT(Table5[[#This Row],[Section]],1)="7","PDB",NOT(ISBLANK(Table5[[#This Row],[Section]])),"No")</f>
        <v>No</v>
      </c>
    </row>
    <row r="4347" spans="1:13" x14ac:dyDescent="0.25">
      <c r="A4347" s="126" t="s">
        <v>11797</v>
      </c>
      <c r="B4347" s="126" t="s">
        <v>17222</v>
      </c>
      <c r="C4347" s="126" t="s">
        <v>75</v>
      </c>
      <c r="D4347" s="127">
        <v>0.222</v>
      </c>
      <c r="E4347" s="128">
        <v>100</v>
      </c>
      <c r="F4347" s="128">
        <v>100</v>
      </c>
      <c r="G4347" s="126" t="s">
        <v>13739</v>
      </c>
      <c r="H4347" s="126" t="s">
        <v>20143</v>
      </c>
      <c r="I4347" s="126" t="s">
        <v>20144</v>
      </c>
      <c r="J4347" s="126" t="s">
        <v>26246</v>
      </c>
      <c r="K4347" s="9">
        <f>_xlfn.IFNA(VLOOKUP(Table5[[#This Row],[Section]],SubSill_Tier,2,FALSE),0)</f>
        <v>0</v>
      </c>
      <c r="L4347" s="9" t="str">
        <f t="shared" si="76"/>
        <v/>
      </c>
      <c r="M4347" s="205" t="str" cm="1">
        <f t="array" ref="M4347">_xlfn.IFS(NOT(ISERROR(VLOOKUP(Table5[[#This Row],[Section]],TB_notTB,1,FALSE))),"No",LEFT(Table5[[#This Row],[Section]],3)="ETB","PLS",LEFT(Table5[[#This Row],[Section]],1)="7","PDB",NOT(ISBLANK(Table5[[#This Row],[Section]])),"No")</f>
        <v>No</v>
      </c>
    </row>
    <row r="4348" spans="1:13" x14ac:dyDescent="0.25">
      <c r="A4348" s="126" t="s">
        <v>2026</v>
      </c>
      <c r="B4348" s="126" t="s">
        <v>17222</v>
      </c>
      <c r="C4348" s="126" t="s">
        <v>75</v>
      </c>
      <c r="D4348" s="127">
        <v>0.27</v>
      </c>
      <c r="E4348" s="128">
        <v>153</v>
      </c>
      <c r="F4348" s="128">
        <v>100</v>
      </c>
      <c r="G4348" s="126" t="s">
        <v>13712</v>
      </c>
      <c r="H4348" s="126" t="s">
        <v>20120</v>
      </c>
      <c r="I4348" s="126" t="s">
        <v>21055</v>
      </c>
      <c r="J4348" s="126" t="s">
        <v>26232</v>
      </c>
      <c r="K4348" s="9">
        <f>_xlfn.IFNA(VLOOKUP(Table5[[#This Row],[Section]],SubSill_Tier,2,FALSE),0)</f>
        <v>0</v>
      </c>
      <c r="L4348" s="9" t="str">
        <f t="shared" si="76"/>
        <v/>
      </c>
      <c r="M4348" s="205" t="str" cm="1">
        <f t="array" ref="M4348">_xlfn.IFS(NOT(ISERROR(VLOOKUP(Table5[[#This Row],[Section]],TB_notTB,1,FALSE))),"No",LEFT(Table5[[#This Row],[Section]],3)="ETB","PLS",LEFT(Table5[[#This Row],[Section]],1)="7","PDB",NOT(ISBLANK(Table5[[#This Row],[Section]])),"No")</f>
        <v>No</v>
      </c>
    </row>
    <row r="4349" spans="1:13" x14ac:dyDescent="0.25">
      <c r="A4349" s="126" t="s">
        <v>2027</v>
      </c>
      <c r="B4349" s="126" t="s">
        <v>17222</v>
      </c>
      <c r="C4349" s="126" t="s">
        <v>75</v>
      </c>
      <c r="D4349" s="127">
        <v>1.0069999999999999</v>
      </c>
      <c r="E4349" s="128">
        <v>382</v>
      </c>
      <c r="F4349" s="128">
        <v>382</v>
      </c>
      <c r="G4349" s="126" t="s">
        <v>13771</v>
      </c>
      <c r="H4349" s="126" t="s">
        <v>20212</v>
      </c>
      <c r="I4349" s="126" t="s">
        <v>20213</v>
      </c>
      <c r="J4349" s="126" t="s">
        <v>26232</v>
      </c>
      <c r="K4349" s="9">
        <f>_xlfn.IFNA(VLOOKUP(Table5[[#This Row],[Section]],SubSill_Tier,2,FALSE),0)</f>
        <v>0</v>
      </c>
      <c r="L4349" s="9" t="str">
        <f t="shared" si="76"/>
        <v/>
      </c>
      <c r="M4349" s="205" t="str" cm="1">
        <f t="array" ref="M4349">_xlfn.IFS(NOT(ISERROR(VLOOKUP(Table5[[#This Row],[Section]],TB_notTB,1,FALSE))),"No",LEFT(Table5[[#This Row],[Section]],3)="ETB","PLS",LEFT(Table5[[#This Row],[Section]],1)="7","PDB",NOT(ISBLANK(Table5[[#This Row],[Section]])),"No")</f>
        <v>No</v>
      </c>
    </row>
    <row r="4350" spans="1:13" x14ac:dyDescent="0.25">
      <c r="A4350" s="126" t="s">
        <v>2028</v>
      </c>
      <c r="B4350" s="126" t="s">
        <v>2029</v>
      </c>
      <c r="C4350" s="126" t="s">
        <v>75</v>
      </c>
      <c r="D4350" s="127">
        <v>1.1120000000000001</v>
      </c>
      <c r="E4350" s="128">
        <v>398</v>
      </c>
      <c r="F4350" s="128">
        <v>100</v>
      </c>
      <c r="G4350" s="126" t="s">
        <v>13756</v>
      </c>
      <c r="H4350" s="126" t="s">
        <v>20179</v>
      </c>
      <c r="I4350" s="126" t="s">
        <v>20180</v>
      </c>
      <c r="J4350" s="126" t="s">
        <v>26232</v>
      </c>
      <c r="K4350" s="9">
        <f>_xlfn.IFNA(VLOOKUP(Table5[[#This Row],[Section]],SubSill_Tier,2,FALSE),0)</f>
        <v>0</v>
      </c>
      <c r="L4350" s="9" t="str">
        <f t="shared" si="76"/>
        <v/>
      </c>
      <c r="M4350" s="205" t="str" cm="1">
        <f t="array" ref="M4350">_xlfn.IFS(NOT(ISERROR(VLOOKUP(Table5[[#This Row],[Section]],TB_notTB,1,FALSE))),"No",LEFT(Table5[[#This Row],[Section]],3)="ETB","PLS",LEFT(Table5[[#This Row],[Section]],1)="7","PDB",NOT(ISBLANK(Table5[[#This Row],[Section]])),"No")</f>
        <v>No</v>
      </c>
    </row>
    <row r="4351" spans="1:13" x14ac:dyDescent="0.25">
      <c r="A4351" s="126" t="s">
        <v>2030</v>
      </c>
      <c r="B4351" s="126" t="s">
        <v>2031</v>
      </c>
      <c r="C4351" s="126" t="s">
        <v>75</v>
      </c>
      <c r="D4351" s="127">
        <v>1.131</v>
      </c>
      <c r="E4351" s="128">
        <v>407</v>
      </c>
      <c r="F4351" s="128">
        <v>100</v>
      </c>
      <c r="G4351" s="126" t="s">
        <v>13756</v>
      </c>
      <c r="H4351" s="126" t="s">
        <v>20179</v>
      </c>
      <c r="I4351" s="126" t="s">
        <v>20180</v>
      </c>
      <c r="J4351" s="126" t="s">
        <v>26232</v>
      </c>
      <c r="K4351" s="9">
        <f>_xlfn.IFNA(VLOOKUP(Table5[[#This Row],[Section]],SubSill_Tier,2,FALSE),0)</f>
        <v>0</v>
      </c>
      <c r="L4351" s="9" t="str">
        <f t="shared" si="76"/>
        <v/>
      </c>
      <c r="M4351" s="205" t="str" cm="1">
        <f t="array" ref="M4351">_xlfn.IFS(NOT(ISERROR(VLOOKUP(Table5[[#This Row],[Section]],TB_notTB,1,FALSE))),"No",LEFT(Table5[[#This Row],[Section]],3)="ETB","PLS",LEFT(Table5[[#This Row],[Section]],1)="7","PDB",NOT(ISBLANK(Table5[[#This Row],[Section]])),"No")</f>
        <v>No</v>
      </c>
    </row>
    <row r="4352" spans="1:13" x14ac:dyDescent="0.25">
      <c r="A4352" s="126" t="s">
        <v>7867</v>
      </c>
      <c r="B4352" s="126" t="s">
        <v>17222</v>
      </c>
      <c r="C4352" s="126" t="s">
        <v>75</v>
      </c>
      <c r="D4352" s="127">
        <v>0.55700000000000005</v>
      </c>
      <c r="E4352" s="128">
        <v>267</v>
      </c>
      <c r="F4352" s="128">
        <v>267</v>
      </c>
      <c r="G4352" s="126" t="s">
        <v>13716</v>
      </c>
      <c r="H4352" s="126" t="s">
        <v>20121</v>
      </c>
      <c r="I4352" s="126" t="s">
        <v>20122</v>
      </c>
      <c r="J4352" s="126" t="s">
        <v>26234</v>
      </c>
      <c r="K4352" s="9">
        <f>_xlfn.IFNA(VLOOKUP(Table5[[#This Row],[Section]],SubSill_Tier,2,FALSE),0)</f>
        <v>0</v>
      </c>
      <c r="L4352" s="9" t="str">
        <f t="shared" si="76"/>
        <v/>
      </c>
      <c r="M4352" s="205" t="str" cm="1">
        <f t="array" ref="M4352">_xlfn.IFS(NOT(ISERROR(VLOOKUP(Table5[[#This Row],[Section]],TB_notTB,1,FALSE))),"No",LEFT(Table5[[#This Row],[Section]],3)="ETB","PLS",LEFT(Table5[[#This Row],[Section]],1)="7","PDB",NOT(ISBLANK(Table5[[#This Row],[Section]])),"No")</f>
        <v>No</v>
      </c>
    </row>
    <row r="4353" spans="1:13" x14ac:dyDescent="0.25">
      <c r="A4353" s="126" t="s">
        <v>2032</v>
      </c>
      <c r="B4353" s="126" t="s">
        <v>17222</v>
      </c>
      <c r="C4353" s="126" t="s">
        <v>75</v>
      </c>
      <c r="D4353" s="127">
        <v>1.823</v>
      </c>
      <c r="E4353" s="128">
        <v>268</v>
      </c>
      <c r="F4353" s="128">
        <v>216</v>
      </c>
      <c r="G4353" s="126" t="s">
        <v>13711</v>
      </c>
      <c r="H4353" s="126" t="s">
        <v>20119</v>
      </c>
      <c r="I4353" s="126" t="s">
        <v>21054</v>
      </c>
      <c r="J4353" s="126" t="s">
        <v>26232</v>
      </c>
      <c r="K4353" s="9">
        <f>_xlfn.IFNA(VLOOKUP(Table5[[#This Row],[Section]],SubSill_Tier,2,FALSE),0)</f>
        <v>0</v>
      </c>
      <c r="L4353" s="9" t="str">
        <f t="shared" si="76"/>
        <v/>
      </c>
      <c r="M4353" s="205" t="str" cm="1">
        <f t="array" ref="M4353">_xlfn.IFS(NOT(ISERROR(VLOOKUP(Table5[[#This Row],[Section]],TB_notTB,1,FALSE))),"No",LEFT(Table5[[#This Row],[Section]],3)="ETB","PLS",LEFT(Table5[[#This Row],[Section]],1)="7","PDB",NOT(ISBLANK(Table5[[#This Row],[Section]])),"No")</f>
        <v>No</v>
      </c>
    </row>
    <row r="4354" spans="1:13" x14ac:dyDescent="0.25">
      <c r="A4354" s="126" t="s">
        <v>7868</v>
      </c>
      <c r="B4354" s="126" t="s">
        <v>12630</v>
      </c>
      <c r="C4354" s="126" t="s">
        <v>75</v>
      </c>
      <c r="D4354" s="127">
        <v>1.8109999999999999</v>
      </c>
      <c r="E4354" s="128">
        <v>621</v>
      </c>
      <c r="F4354" s="128">
        <v>621</v>
      </c>
      <c r="G4354" s="126" t="s">
        <v>13724</v>
      </c>
      <c r="H4354" s="126" t="s">
        <v>21063</v>
      </c>
      <c r="I4354" s="126" t="s">
        <v>21064</v>
      </c>
      <c r="J4354" s="126" t="s">
        <v>26233</v>
      </c>
      <c r="K4354" s="9">
        <f>_xlfn.IFNA(VLOOKUP(Table5[[#This Row],[Section]],SubSill_Tier,2,FALSE),0)</f>
        <v>0</v>
      </c>
      <c r="L4354" s="9" t="str">
        <f t="shared" ref="L4354:L4417" si="77">IFERROR(IF(LEFT(G4354,2)="AI",IF(_xlfn.NUMBERVALUE(IFERROR(LEFT(IF(ISERROR(FIND("X",UPPER(B4354))),UPPER(B4354),RIGHT(UPPER(B4354),LEN(UPPER(B4354))-FIND("~",SUBSTITUTE(UPPER(B4354),"X","~",LEN(UPPER(B4354))-LEN(SUBSTITUTE(UPPER(B4354),"X","")))))),FIND(" ",IF(ISERROR(FIND("X",UPPER(B4354))),UPPER(B4354),RIGHT(UPPER(B4354),LEN(UPPER(B4354))-FIND("~",SUBSTITUTE(UPPER(B4354),"X","~",LEN(UPPER(B4354))-LEN(SUBSTITUTE(UPPER(B4354),"X","")))))),1)-1),IF(ISERROR(FIND("X",UPPER(B4354))),UPPER(B4354),RIGHT(UPPER(B4354),LEN(UPPER(B4354))-FIND("~",SUBSTITUTE(UPPER(B4354),"X","~",LEN(UPPER(B4354))-LEN(SUBSTITUTE(UPPER(B4354),"X",""))))))),".")&gt;=5,"Wall",""),""),"")</f>
        <v>Wall</v>
      </c>
      <c r="M4354" s="205" t="str" cm="1">
        <f t="array" ref="M4354">_xlfn.IFS(NOT(ISERROR(VLOOKUP(Table5[[#This Row],[Section]],TB_notTB,1,FALSE))),"No",LEFT(Table5[[#This Row],[Section]],3)="ETB","PLS",LEFT(Table5[[#This Row],[Section]],1)="7","PDB",NOT(ISBLANK(Table5[[#This Row],[Section]])),"No")</f>
        <v>No</v>
      </c>
    </row>
    <row r="4355" spans="1:13" x14ac:dyDescent="0.25">
      <c r="A4355" s="126" t="s">
        <v>7869</v>
      </c>
      <c r="B4355" s="126" t="s">
        <v>12631</v>
      </c>
      <c r="C4355" s="126" t="s">
        <v>75</v>
      </c>
      <c r="D4355" s="127">
        <v>1.522</v>
      </c>
      <c r="E4355" s="128">
        <v>464</v>
      </c>
      <c r="F4355" s="128">
        <v>464</v>
      </c>
      <c r="G4355" s="126" t="s">
        <v>13724</v>
      </c>
      <c r="H4355" s="126" t="s">
        <v>21063</v>
      </c>
      <c r="I4355" s="126" t="s">
        <v>21064</v>
      </c>
      <c r="J4355" s="126" t="s">
        <v>26233</v>
      </c>
      <c r="K4355" s="9">
        <f>_xlfn.IFNA(VLOOKUP(Table5[[#This Row],[Section]],SubSill_Tier,2,FALSE),0)</f>
        <v>0</v>
      </c>
      <c r="L4355" s="9" t="str">
        <f t="shared" si="77"/>
        <v>Wall</v>
      </c>
      <c r="M4355" s="205" t="str" cm="1">
        <f t="array" ref="M4355">_xlfn.IFS(NOT(ISERROR(VLOOKUP(Table5[[#This Row],[Section]],TB_notTB,1,FALSE))),"No",LEFT(Table5[[#This Row],[Section]],3)="ETB","PLS",LEFT(Table5[[#This Row],[Section]],1)="7","PDB",NOT(ISBLANK(Table5[[#This Row],[Section]])),"No")</f>
        <v>No</v>
      </c>
    </row>
    <row r="4356" spans="1:13" x14ac:dyDescent="0.25">
      <c r="A4356" s="126" t="s">
        <v>7870</v>
      </c>
      <c r="B4356" s="126" t="s">
        <v>7871</v>
      </c>
      <c r="C4356" s="126" t="s">
        <v>75</v>
      </c>
      <c r="D4356" s="127">
        <v>0.55400000000000005</v>
      </c>
      <c r="E4356" s="128">
        <v>187</v>
      </c>
      <c r="F4356" s="128">
        <v>187</v>
      </c>
      <c r="G4356" s="126" t="s">
        <v>13724</v>
      </c>
      <c r="H4356" s="126" t="s">
        <v>21063</v>
      </c>
      <c r="I4356" s="126" t="s">
        <v>21064</v>
      </c>
      <c r="J4356" s="126" t="s">
        <v>26233</v>
      </c>
      <c r="K4356" s="9">
        <f>_xlfn.IFNA(VLOOKUP(Table5[[#This Row],[Section]],SubSill_Tier,2,FALSE),0)</f>
        <v>0</v>
      </c>
      <c r="L4356" s="9" t="str">
        <f t="shared" si="77"/>
        <v>Wall</v>
      </c>
      <c r="M4356" s="205" t="str" cm="1">
        <f t="array" ref="M4356">_xlfn.IFS(NOT(ISERROR(VLOOKUP(Table5[[#This Row],[Section]],TB_notTB,1,FALSE))),"No",LEFT(Table5[[#This Row],[Section]],3)="ETB","PLS",LEFT(Table5[[#This Row],[Section]],1)="7","PDB",NOT(ISBLANK(Table5[[#This Row],[Section]])),"No")</f>
        <v>No</v>
      </c>
    </row>
    <row r="4357" spans="1:13" x14ac:dyDescent="0.25">
      <c r="A4357" s="126" t="s">
        <v>7872</v>
      </c>
      <c r="B4357" s="126" t="s">
        <v>7406</v>
      </c>
      <c r="C4357" s="126" t="s">
        <v>75</v>
      </c>
      <c r="D4357" s="127">
        <v>2.613</v>
      </c>
      <c r="E4357" s="128">
        <v>768</v>
      </c>
      <c r="F4357" s="128">
        <v>768</v>
      </c>
      <c r="G4357" s="126" t="s">
        <v>13724</v>
      </c>
      <c r="H4357" s="126" t="s">
        <v>20121</v>
      </c>
      <c r="I4357" s="126" t="s">
        <v>20122</v>
      </c>
      <c r="J4357" s="126" t="s">
        <v>26234</v>
      </c>
      <c r="K4357" s="9">
        <f>_xlfn.IFNA(VLOOKUP(Table5[[#This Row],[Section]],SubSill_Tier,2,FALSE),0)</f>
        <v>0</v>
      </c>
      <c r="L4357" s="9" t="str">
        <f t="shared" si="77"/>
        <v>Wall</v>
      </c>
      <c r="M4357" s="205" t="str" cm="1">
        <f t="array" ref="M4357">_xlfn.IFS(NOT(ISERROR(VLOOKUP(Table5[[#This Row],[Section]],TB_notTB,1,FALSE))),"No",LEFT(Table5[[#This Row],[Section]],3)="ETB","PLS",LEFT(Table5[[#This Row],[Section]],1)="7","PDB",NOT(ISBLANK(Table5[[#This Row],[Section]])),"No")</f>
        <v>No</v>
      </c>
    </row>
    <row r="4358" spans="1:13" x14ac:dyDescent="0.25">
      <c r="A4358" s="126" t="s">
        <v>7873</v>
      </c>
      <c r="B4358" s="126" t="s">
        <v>7874</v>
      </c>
      <c r="C4358" s="126" t="s">
        <v>75</v>
      </c>
      <c r="D4358" s="127">
        <v>1.45</v>
      </c>
      <c r="E4358" s="128">
        <v>509</v>
      </c>
      <c r="F4358" s="128">
        <v>509</v>
      </c>
      <c r="G4358" s="126" t="s">
        <v>13724</v>
      </c>
      <c r="H4358" s="126" t="s">
        <v>20121</v>
      </c>
      <c r="I4358" s="126" t="s">
        <v>20122</v>
      </c>
      <c r="J4358" s="126" t="s">
        <v>26234</v>
      </c>
      <c r="K4358" s="9">
        <f>_xlfn.IFNA(VLOOKUP(Table5[[#This Row],[Section]],SubSill_Tier,2,FALSE),0)</f>
        <v>0</v>
      </c>
      <c r="L4358" s="9" t="str">
        <f t="shared" si="77"/>
        <v>Wall</v>
      </c>
      <c r="M4358" s="205" t="str" cm="1">
        <f t="array" ref="M4358">_xlfn.IFS(NOT(ISERROR(VLOOKUP(Table5[[#This Row],[Section]],TB_notTB,1,FALSE))),"No",LEFT(Table5[[#This Row],[Section]],3)="ETB","PLS",LEFT(Table5[[#This Row],[Section]],1)="7","PDB",NOT(ISBLANK(Table5[[#This Row],[Section]])),"No")</f>
        <v>No</v>
      </c>
    </row>
    <row r="4359" spans="1:13" x14ac:dyDescent="0.25">
      <c r="A4359" s="126" t="s">
        <v>7875</v>
      </c>
      <c r="B4359" s="126" t="s">
        <v>12582</v>
      </c>
      <c r="C4359" s="126" t="s">
        <v>75</v>
      </c>
      <c r="D4359" s="127">
        <v>1.857</v>
      </c>
      <c r="E4359" s="128">
        <v>625</v>
      </c>
      <c r="F4359" s="128">
        <v>625</v>
      </c>
      <c r="G4359" s="126" t="s">
        <v>13724</v>
      </c>
      <c r="H4359" s="126" t="s">
        <v>21063</v>
      </c>
      <c r="I4359" s="126" t="s">
        <v>21064</v>
      </c>
      <c r="J4359" s="126" t="s">
        <v>26233</v>
      </c>
      <c r="K4359" s="9">
        <f>_xlfn.IFNA(VLOOKUP(Table5[[#This Row],[Section]],SubSill_Tier,2,FALSE),0)</f>
        <v>0</v>
      </c>
      <c r="L4359" s="9" t="str">
        <f t="shared" si="77"/>
        <v>Wall</v>
      </c>
      <c r="M4359" s="205" t="str" cm="1">
        <f t="array" ref="M4359">_xlfn.IFS(NOT(ISERROR(VLOOKUP(Table5[[#This Row],[Section]],TB_notTB,1,FALSE))),"No",LEFT(Table5[[#This Row],[Section]],3)="ETB","PLS",LEFT(Table5[[#This Row],[Section]],1)="7","PDB",NOT(ISBLANK(Table5[[#This Row],[Section]])),"No")</f>
        <v>No</v>
      </c>
    </row>
    <row r="4360" spans="1:13" x14ac:dyDescent="0.25">
      <c r="A4360" s="126" t="s">
        <v>7876</v>
      </c>
      <c r="B4360" s="126" t="s">
        <v>12632</v>
      </c>
      <c r="C4360" s="126" t="s">
        <v>75</v>
      </c>
      <c r="D4360" s="127">
        <v>1.4690000000000001</v>
      </c>
      <c r="E4360" s="128">
        <v>307</v>
      </c>
      <c r="F4360" s="128">
        <v>307</v>
      </c>
      <c r="G4360" s="126" t="s">
        <v>13724</v>
      </c>
      <c r="H4360" s="126" t="s">
        <v>21063</v>
      </c>
      <c r="I4360" s="126" t="s">
        <v>21064</v>
      </c>
      <c r="J4360" s="126" t="s">
        <v>26233</v>
      </c>
      <c r="K4360" s="9">
        <f>_xlfn.IFNA(VLOOKUP(Table5[[#This Row],[Section]],SubSill_Tier,2,FALSE),0)</f>
        <v>0</v>
      </c>
      <c r="L4360" s="9" t="str">
        <f t="shared" si="77"/>
        <v>Wall</v>
      </c>
      <c r="M4360" s="205" t="str" cm="1">
        <f t="array" ref="M4360">_xlfn.IFS(NOT(ISERROR(VLOOKUP(Table5[[#This Row],[Section]],TB_notTB,1,FALSE))),"No",LEFT(Table5[[#This Row],[Section]],3)="ETB","PLS",LEFT(Table5[[#This Row],[Section]],1)="7","PDB",NOT(ISBLANK(Table5[[#This Row],[Section]])),"No")</f>
        <v>No</v>
      </c>
    </row>
    <row r="4361" spans="1:13" x14ac:dyDescent="0.25">
      <c r="A4361" s="126" t="s">
        <v>7877</v>
      </c>
      <c r="B4361" s="126" t="s">
        <v>17222</v>
      </c>
      <c r="C4361" s="126" t="s">
        <v>75</v>
      </c>
      <c r="D4361" s="127">
        <v>2.99</v>
      </c>
      <c r="E4361" s="128">
        <v>752</v>
      </c>
      <c r="F4361" s="128">
        <v>752</v>
      </c>
      <c r="G4361" s="126" t="s">
        <v>13724</v>
      </c>
      <c r="H4361" s="126" t="s">
        <v>20121</v>
      </c>
      <c r="I4361" s="126" t="s">
        <v>20122</v>
      </c>
      <c r="J4361" s="126" t="s">
        <v>26234</v>
      </c>
      <c r="K4361" s="9">
        <f>_xlfn.IFNA(VLOOKUP(Table5[[#This Row],[Section]],SubSill_Tier,2,FALSE),0)</f>
        <v>0</v>
      </c>
      <c r="L4361" s="9" t="str">
        <f t="shared" si="77"/>
        <v/>
      </c>
      <c r="M4361" s="205" t="str" cm="1">
        <f t="array" ref="M4361">_xlfn.IFS(NOT(ISERROR(VLOOKUP(Table5[[#This Row],[Section]],TB_notTB,1,FALSE))),"No",LEFT(Table5[[#This Row],[Section]],3)="ETB","PLS",LEFT(Table5[[#This Row],[Section]],1)="7","PDB",NOT(ISBLANK(Table5[[#This Row],[Section]])),"No")</f>
        <v>No</v>
      </c>
    </row>
    <row r="4362" spans="1:13" x14ac:dyDescent="0.25">
      <c r="A4362" s="126" t="s">
        <v>7878</v>
      </c>
      <c r="B4362" s="126" t="s">
        <v>12633</v>
      </c>
      <c r="C4362" s="126" t="s">
        <v>75</v>
      </c>
      <c r="D4362" s="127">
        <v>0.63800000000000001</v>
      </c>
      <c r="E4362" s="128">
        <v>171</v>
      </c>
      <c r="F4362" s="128">
        <v>171</v>
      </c>
      <c r="G4362" s="126" t="s">
        <v>13724</v>
      </c>
      <c r="H4362" s="126" t="s">
        <v>21063</v>
      </c>
      <c r="I4362" s="126" t="s">
        <v>21064</v>
      </c>
      <c r="J4362" s="126" t="s">
        <v>26281</v>
      </c>
      <c r="K4362" s="9">
        <f>_xlfn.IFNA(VLOOKUP(Table5[[#This Row],[Section]],SubSill_Tier,2,FALSE),0)</f>
        <v>0</v>
      </c>
      <c r="L4362" s="9" t="str">
        <f t="shared" si="77"/>
        <v>Wall</v>
      </c>
      <c r="M4362" s="205" t="str" cm="1">
        <f t="array" ref="M4362">_xlfn.IFS(NOT(ISERROR(VLOOKUP(Table5[[#This Row],[Section]],TB_notTB,1,FALSE))),"No",LEFT(Table5[[#This Row],[Section]],3)="ETB","PLS",LEFT(Table5[[#This Row],[Section]],1)="7","PDB",NOT(ISBLANK(Table5[[#This Row],[Section]])),"No")</f>
        <v>No</v>
      </c>
    </row>
    <row r="4363" spans="1:13" x14ac:dyDescent="0.25">
      <c r="A4363" s="126" t="s">
        <v>7879</v>
      </c>
      <c r="B4363" s="126" t="s">
        <v>17222</v>
      </c>
      <c r="C4363" s="126" t="s">
        <v>75</v>
      </c>
      <c r="D4363" s="127">
        <v>2.5779999999999998</v>
      </c>
      <c r="E4363" s="128">
        <v>416</v>
      </c>
      <c r="F4363" s="128">
        <v>416</v>
      </c>
      <c r="G4363" s="126" t="s">
        <v>13724</v>
      </c>
      <c r="H4363" s="126" t="s">
        <v>20121</v>
      </c>
      <c r="I4363" s="126" t="s">
        <v>20122</v>
      </c>
      <c r="J4363" s="126" t="s">
        <v>26234</v>
      </c>
      <c r="K4363" s="9">
        <f>_xlfn.IFNA(VLOOKUP(Table5[[#This Row],[Section]],SubSill_Tier,2,FALSE),0)</f>
        <v>0</v>
      </c>
      <c r="L4363" s="9" t="str">
        <f t="shared" si="77"/>
        <v/>
      </c>
      <c r="M4363" s="205" t="str" cm="1">
        <f t="array" ref="M4363">_xlfn.IFS(NOT(ISERROR(VLOOKUP(Table5[[#This Row],[Section]],TB_notTB,1,FALSE))),"No",LEFT(Table5[[#This Row],[Section]],3)="ETB","PLS",LEFT(Table5[[#This Row],[Section]],1)="7","PDB",NOT(ISBLANK(Table5[[#This Row],[Section]])),"No")</f>
        <v>No</v>
      </c>
    </row>
    <row r="4364" spans="1:13" x14ac:dyDescent="0.25">
      <c r="A4364" s="126" t="s">
        <v>7880</v>
      </c>
      <c r="B4364" s="126" t="s">
        <v>12634</v>
      </c>
      <c r="C4364" s="126" t="s">
        <v>75</v>
      </c>
      <c r="D4364" s="127">
        <v>1.042</v>
      </c>
      <c r="E4364" s="128">
        <v>248</v>
      </c>
      <c r="F4364" s="128">
        <v>248</v>
      </c>
      <c r="G4364" s="126" t="s">
        <v>13750</v>
      </c>
      <c r="H4364" s="126" t="s">
        <v>21081</v>
      </c>
      <c r="I4364" s="126" t="s">
        <v>21082</v>
      </c>
      <c r="J4364" s="126" t="s">
        <v>26233</v>
      </c>
      <c r="K4364" s="9">
        <f>_xlfn.IFNA(VLOOKUP(Table5[[#This Row],[Section]],SubSill_Tier,2,FALSE),0)</f>
        <v>0</v>
      </c>
      <c r="L4364" s="9" t="str">
        <f t="shared" si="77"/>
        <v/>
      </c>
      <c r="M4364" s="205" t="str" cm="1">
        <f t="array" ref="M4364">_xlfn.IFS(NOT(ISERROR(VLOOKUP(Table5[[#This Row],[Section]],TB_notTB,1,FALSE))),"No",LEFT(Table5[[#This Row],[Section]],3)="ETB","PLS",LEFT(Table5[[#This Row],[Section]],1)="7","PDB",NOT(ISBLANK(Table5[[#This Row],[Section]])),"No")</f>
        <v>No</v>
      </c>
    </row>
    <row r="4365" spans="1:13" x14ac:dyDescent="0.25">
      <c r="A4365" s="126" t="s">
        <v>7881</v>
      </c>
      <c r="B4365" s="126" t="s">
        <v>12635</v>
      </c>
      <c r="C4365" s="126" t="s">
        <v>75</v>
      </c>
      <c r="D4365" s="127">
        <v>0.70699999999999996</v>
      </c>
      <c r="E4365" s="128">
        <v>226</v>
      </c>
      <c r="F4365" s="128">
        <v>226</v>
      </c>
      <c r="G4365" s="126" t="s">
        <v>13750</v>
      </c>
      <c r="H4365" s="126" t="s">
        <v>21081</v>
      </c>
      <c r="I4365" s="126" t="s">
        <v>21082</v>
      </c>
      <c r="J4365" s="126" t="s">
        <v>26233</v>
      </c>
      <c r="K4365" s="9">
        <f>_xlfn.IFNA(VLOOKUP(Table5[[#This Row],[Section]],SubSill_Tier,2,FALSE),0)</f>
        <v>0</v>
      </c>
      <c r="L4365" s="9" t="str">
        <f t="shared" si="77"/>
        <v/>
      </c>
      <c r="M4365" s="205" t="str" cm="1">
        <f t="array" ref="M4365">_xlfn.IFS(NOT(ISERROR(VLOOKUP(Table5[[#This Row],[Section]],TB_notTB,1,FALSE))),"No",LEFT(Table5[[#This Row],[Section]],3)="ETB","PLS",LEFT(Table5[[#This Row],[Section]],1)="7","PDB",NOT(ISBLANK(Table5[[#This Row],[Section]])),"No")</f>
        <v>No</v>
      </c>
    </row>
    <row r="4366" spans="1:13" x14ac:dyDescent="0.25">
      <c r="A4366" s="126" t="s">
        <v>7882</v>
      </c>
      <c r="B4366" s="126" t="s">
        <v>7883</v>
      </c>
      <c r="C4366" s="126" t="s">
        <v>75</v>
      </c>
      <c r="D4366" s="127">
        <v>1.603</v>
      </c>
      <c r="E4366" s="128">
        <v>555</v>
      </c>
      <c r="F4366" s="128">
        <v>555</v>
      </c>
      <c r="G4366" s="126" t="s">
        <v>13724</v>
      </c>
      <c r="H4366" s="126" t="s">
        <v>21063</v>
      </c>
      <c r="I4366" s="126" t="s">
        <v>21064</v>
      </c>
      <c r="J4366" s="126" t="s">
        <v>26233</v>
      </c>
      <c r="K4366" s="9">
        <f>_xlfn.IFNA(VLOOKUP(Table5[[#This Row],[Section]],SubSill_Tier,2,FALSE),0)</f>
        <v>0</v>
      </c>
      <c r="L4366" s="9" t="str">
        <f t="shared" si="77"/>
        <v>Wall</v>
      </c>
      <c r="M4366" s="205" t="str" cm="1">
        <f t="array" ref="M4366">_xlfn.IFS(NOT(ISERROR(VLOOKUP(Table5[[#This Row],[Section]],TB_notTB,1,FALSE))),"No",LEFT(Table5[[#This Row],[Section]],3)="ETB","PLS",LEFT(Table5[[#This Row],[Section]],1)="7","PDB",NOT(ISBLANK(Table5[[#This Row],[Section]])),"No")</f>
        <v>No</v>
      </c>
    </row>
    <row r="4367" spans="1:13" x14ac:dyDescent="0.25">
      <c r="A4367" s="126" t="s">
        <v>2033</v>
      </c>
      <c r="B4367" s="126" t="s">
        <v>17222</v>
      </c>
      <c r="C4367" s="126" t="s">
        <v>98</v>
      </c>
      <c r="D4367" s="127">
        <v>0.42899999999999999</v>
      </c>
      <c r="E4367" s="128">
        <v>118</v>
      </c>
      <c r="F4367" s="128">
        <v>118</v>
      </c>
      <c r="G4367" s="126" t="s">
        <v>13736</v>
      </c>
      <c r="H4367" s="126" t="s">
        <v>20148</v>
      </c>
      <c r="I4367" s="126" t="s">
        <v>21073</v>
      </c>
      <c r="J4367" s="126" t="s">
        <v>26232</v>
      </c>
      <c r="K4367" s="9">
        <f>_xlfn.IFNA(VLOOKUP(Table5[[#This Row],[Section]],SubSill_Tier,2,FALSE),0)</f>
        <v>0</v>
      </c>
      <c r="L4367" s="9" t="str">
        <f t="shared" si="77"/>
        <v/>
      </c>
      <c r="M4367" s="205" t="str" cm="1">
        <f t="array" ref="M4367">_xlfn.IFS(NOT(ISERROR(VLOOKUP(Table5[[#This Row],[Section]],TB_notTB,1,FALSE))),"No",LEFT(Table5[[#This Row],[Section]],3)="ETB","PLS",LEFT(Table5[[#This Row],[Section]],1)="7","PDB",NOT(ISBLANK(Table5[[#This Row],[Section]])),"No")</f>
        <v>No</v>
      </c>
    </row>
    <row r="4368" spans="1:13" x14ac:dyDescent="0.25">
      <c r="A4368" s="126" t="s">
        <v>2034</v>
      </c>
      <c r="B4368" s="126" t="s">
        <v>17222</v>
      </c>
      <c r="C4368" s="126" t="s">
        <v>98</v>
      </c>
      <c r="D4368" s="127">
        <v>0.192</v>
      </c>
      <c r="E4368" s="128">
        <v>133</v>
      </c>
      <c r="F4368" s="128">
        <v>100</v>
      </c>
      <c r="G4368" s="126" t="s">
        <v>13711</v>
      </c>
      <c r="H4368" s="126" t="s">
        <v>20119</v>
      </c>
      <c r="I4368" s="126" t="s">
        <v>21054</v>
      </c>
      <c r="J4368" s="126" t="s">
        <v>26232</v>
      </c>
      <c r="K4368" s="9">
        <f>_xlfn.IFNA(VLOOKUP(Table5[[#This Row],[Section]],SubSill_Tier,2,FALSE),0)</f>
        <v>0</v>
      </c>
      <c r="L4368" s="9" t="str">
        <f t="shared" si="77"/>
        <v/>
      </c>
      <c r="M4368" s="205" t="str" cm="1">
        <f t="array" ref="M4368">_xlfn.IFS(NOT(ISERROR(VLOOKUP(Table5[[#This Row],[Section]],TB_notTB,1,FALSE))),"No",LEFT(Table5[[#This Row],[Section]],3)="ETB","PLS",LEFT(Table5[[#This Row],[Section]],1)="7","PDB",NOT(ISBLANK(Table5[[#This Row],[Section]])),"No")</f>
        <v>No</v>
      </c>
    </row>
    <row r="4369" spans="1:13" x14ac:dyDescent="0.25">
      <c r="A4369" s="126" t="s">
        <v>2035</v>
      </c>
      <c r="B4369" s="126" t="s">
        <v>17222</v>
      </c>
      <c r="C4369" s="126" t="s">
        <v>98</v>
      </c>
      <c r="D4369" s="127">
        <v>1.43</v>
      </c>
      <c r="E4369" s="128">
        <v>511</v>
      </c>
      <c r="F4369" s="128">
        <v>190</v>
      </c>
      <c r="G4369" s="126" t="s">
        <v>13711</v>
      </c>
      <c r="H4369" s="126" t="s">
        <v>20119</v>
      </c>
      <c r="I4369" s="126" t="s">
        <v>21054</v>
      </c>
      <c r="J4369" s="126" t="s">
        <v>26232</v>
      </c>
      <c r="K4369" s="9">
        <f>_xlfn.IFNA(VLOOKUP(Table5[[#This Row],[Section]],SubSill_Tier,2,FALSE),0)</f>
        <v>0</v>
      </c>
      <c r="L4369" s="9" t="str">
        <f t="shared" si="77"/>
        <v/>
      </c>
      <c r="M4369" s="205" t="str" cm="1">
        <f t="array" ref="M4369">_xlfn.IFS(NOT(ISERROR(VLOOKUP(Table5[[#This Row],[Section]],TB_notTB,1,FALSE))),"No",LEFT(Table5[[#This Row],[Section]],3)="ETB","PLS",LEFT(Table5[[#This Row],[Section]],1)="7","PDB",NOT(ISBLANK(Table5[[#This Row],[Section]])),"No")</f>
        <v>No</v>
      </c>
    </row>
    <row r="4370" spans="1:13" x14ac:dyDescent="0.25">
      <c r="A4370" s="126" t="s">
        <v>2036</v>
      </c>
      <c r="B4370" s="126" t="s">
        <v>17222</v>
      </c>
      <c r="C4370" s="126" t="s">
        <v>98</v>
      </c>
      <c r="D4370" s="127">
        <v>0.28499999999999998</v>
      </c>
      <c r="E4370" s="128">
        <v>100</v>
      </c>
      <c r="F4370" s="128">
        <v>100</v>
      </c>
      <c r="G4370" s="126" t="s">
        <v>13711</v>
      </c>
      <c r="H4370" s="126" t="s">
        <v>20119</v>
      </c>
      <c r="I4370" s="126" t="s">
        <v>21054</v>
      </c>
      <c r="J4370" s="126" t="s">
        <v>26232</v>
      </c>
      <c r="K4370" s="9">
        <f>_xlfn.IFNA(VLOOKUP(Table5[[#This Row],[Section]],SubSill_Tier,2,FALSE),0)</f>
        <v>0</v>
      </c>
      <c r="L4370" s="9" t="str">
        <f t="shared" si="77"/>
        <v/>
      </c>
      <c r="M4370" s="205" t="str" cm="1">
        <f t="array" ref="M4370">_xlfn.IFS(NOT(ISERROR(VLOOKUP(Table5[[#This Row],[Section]],TB_notTB,1,FALSE))),"No",LEFT(Table5[[#This Row],[Section]],3)="ETB","PLS",LEFT(Table5[[#This Row],[Section]],1)="7","PDB",NOT(ISBLANK(Table5[[#This Row],[Section]])),"No")</f>
        <v>No</v>
      </c>
    </row>
    <row r="4371" spans="1:13" x14ac:dyDescent="0.25">
      <c r="A4371" s="126" t="s">
        <v>2037</v>
      </c>
      <c r="B4371" s="126" t="s">
        <v>2038</v>
      </c>
      <c r="C4371" s="126" t="s">
        <v>75</v>
      </c>
      <c r="D4371" s="127">
        <v>2.3759999999999999</v>
      </c>
      <c r="E4371" s="128">
        <v>492</v>
      </c>
      <c r="F4371" s="128">
        <v>492</v>
      </c>
      <c r="G4371" s="126" t="s">
        <v>13728</v>
      </c>
      <c r="H4371" s="126" t="s">
        <v>20137</v>
      </c>
      <c r="I4371" s="126" t="s">
        <v>21066</v>
      </c>
      <c r="J4371" s="126" t="s">
        <v>26232</v>
      </c>
      <c r="K4371" s="9">
        <f>_xlfn.IFNA(VLOOKUP(Table5[[#This Row],[Section]],SubSill_Tier,2,FALSE),0)</f>
        <v>0</v>
      </c>
      <c r="L4371" s="9" t="str">
        <f t="shared" si="77"/>
        <v/>
      </c>
      <c r="M4371" s="205" t="str" cm="1">
        <f t="array" ref="M4371">_xlfn.IFS(NOT(ISERROR(VLOOKUP(Table5[[#This Row],[Section]],TB_notTB,1,FALSE))),"No",LEFT(Table5[[#This Row],[Section]],3)="ETB","PLS",LEFT(Table5[[#This Row],[Section]],1)="7","PDB",NOT(ISBLANK(Table5[[#This Row],[Section]])),"No")</f>
        <v>No</v>
      </c>
    </row>
    <row r="4372" spans="1:13" x14ac:dyDescent="0.25">
      <c r="A4372" s="126" t="s">
        <v>7884</v>
      </c>
      <c r="B4372" s="126" t="s">
        <v>7885</v>
      </c>
      <c r="C4372" s="126" t="s">
        <v>75</v>
      </c>
      <c r="D4372" s="127">
        <v>1.5189999999999999</v>
      </c>
      <c r="E4372" s="128">
        <v>326</v>
      </c>
      <c r="F4372" s="128">
        <v>137</v>
      </c>
      <c r="G4372" s="126" t="s">
        <v>13721</v>
      </c>
      <c r="H4372" s="126" t="s">
        <v>21068</v>
      </c>
      <c r="I4372" s="126" t="s">
        <v>21069</v>
      </c>
      <c r="J4372" s="126" t="s">
        <v>26233</v>
      </c>
      <c r="K4372" s="9">
        <f>_xlfn.IFNA(VLOOKUP(Table5[[#This Row],[Section]],SubSill_Tier,2,FALSE),0)</f>
        <v>0</v>
      </c>
      <c r="L4372" s="9" t="str">
        <f t="shared" si="77"/>
        <v>Wall</v>
      </c>
      <c r="M4372" s="205" t="str" cm="1">
        <f t="array" ref="M4372">_xlfn.IFS(NOT(ISERROR(VLOOKUP(Table5[[#This Row],[Section]],TB_notTB,1,FALSE))),"No",LEFT(Table5[[#This Row],[Section]],3)="ETB","PLS",LEFT(Table5[[#This Row],[Section]],1)="7","PDB",NOT(ISBLANK(Table5[[#This Row],[Section]])),"No")</f>
        <v>No</v>
      </c>
    </row>
    <row r="4373" spans="1:13" x14ac:dyDescent="0.25">
      <c r="A4373" s="126" t="s">
        <v>7886</v>
      </c>
      <c r="B4373" s="126" t="s">
        <v>7887</v>
      </c>
      <c r="C4373" s="126" t="s">
        <v>75</v>
      </c>
      <c r="D4373" s="127">
        <v>1.504</v>
      </c>
      <c r="E4373" s="128">
        <v>336</v>
      </c>
      <c r="F4373" s="128">
        <v>152</v>
      </c>
      <c r="G4373" s="126" t="s">
        <v>13721</v>
      </c>
      <c r="H4373" s="126" t="s">
        <v>21068</v>
      </c>
      <c r="I4373" s="126" t="s">
        <v>21069</v>
      </c>
      <c r="J4373" s="126" t="s">
        <v>26233</v>
      </c>
      <c r="K4373" s="9">
        <f>_xlfn.IFNA(VLOOKUP(Table5[[#This Row],[Section]],SubSill_Tier,2,FALSE),0)</f>
        <v>0</v>
      </c>
      <c r="L4373" s="9" t="str">
        <f t="shared" si="77"/>
        <v>Wall</v>
      </c>
      <c r="M4373" s="205" t="str" cm="1">
        <f t="array" ref="M4373">_xlfn.IFS(NOT(ISERROR(VLOOKUP(Table5[[#This Row],[Section]],TB_notTB,1,FALSE))),"No",LEFT(Table5[[#This Row],[Section]],3)="ETB","PLS",LEFT(Table5[[#This Row],[Section]],1)="7","PDB",NOT(ISBLANK(Table5[[#This Row],[Section]])),"No")</f>
        <v>No</v>
      </c>
    </row>
    <row r="4374" spans="1:13" x14ac:dyDescent="0.25">
      <c r="A4374" s="126" t="s">
        <v>2039</v>
      </c>
      <c r="B4374" s="126" t="s">
        <v>2040</v>
      </c>
      <c r="C4374" s="126" t="s">
        <v>75</v>
      </c>
      <c r="D4374" s="127">
        <v>1.4359999999999999</v>
      </c>
      <c r="E4374" s="128">
        <v>336</v>
      </c>
      <c r="F4374" s="128">
        <v>185</v>
      </c>
      <c r="G4374" s="126" t="s">
        <v>13712</v>
      </c>
      <c r="H4374" s="126" t="s">
        <v>20120</v>
      </c>
      <c r="I4374" s="126" t="s">
        <v>21055</v>
      </c>
      <c r="J4374" s="126" t="s">
        <v>26239</v>
      </c>
      <c r="K4374" s="9">
        <f>_xlfn.IFNA(VLOOKUP(Table5[[#This Row],[Section]],SubSill_Tier,2,FALSE),0)</f>
        <v>0</v>
      </c>
      <c r="L4374" s="9" t="str">
        <f t="shared" si="77"/>
        <v/>
      </c>
      <c r="M4374" s="205" t="str" cm="1">
        <f t="array" ref="M4374">_xlfn.IFS(NOT(ISERROR(VLOOKUP(Table5[[#This Row],[Section]],TB_notTB,1,FALSE))),"No",LEFT(Table5[[#This Row],[Section]],3)="ETB","PLS",LEFT(Table5[[#This Row],[Section]],1)="7","PDB",NOT(ISBLANK(Table5[[#This Row],[Section]])),"No")</f>
        <v>No</v>
      </c>
    </row>
    <row r="4375" spans="1:13" x14ac:dyDescent="0.25">
      <c r="A4375" s="126" t="s">
        <v>2041</v>
      </c>
      <c r="B4375" s="126" t="s">
        <v>17222</v>
      </c>
      <c r="C4375" s="126" t="s">
        <v>98</v>
      </c>
      <c r="D4375" s="127">
        <v>0.221</v>
      </c>
      <c r="E4375" s="128">
        <v>132</v>
      </c>
      <c r="F4375" s="128">
        <v>100</v>
      </c>
      <c r="G4375" s="126" t="s">
        <v>13711</v>
      </c>
      <c r="H4375" s="126" t="s">
        <v>20119</v>
      </c>
      <c r="I4375" s="126" t="s">
        <v>21054</v>
      </c>
      <c r="J4375" s="126" t="s">
        <v>26232</v>
      </c>
      <c r="K4375" s="9">
        <f>_xlfn.IFNA(VLOOKUP(Table5[[#This Row],[Section]],SubSill_Tier,2,FALSE),0)</f>
        <v>0</v>
      </c>
      <c r="L4375" s="9" t="str">
        <f t="shared" si="77"/>
        <v/>
      </c>
      <c r="M4375" s="205" t="str" cm="1">
        <f t="array" ref="M4375">_xlfn.IFS(NOT(ISERROR(VLOOKUP(Table5[[#This Row],[Section]],TB_notTB,1,FALSE))),"No",LEFT(Table5[[#This Row],[Section]],3)="ETB","PLS",LEFT(Table5[[#This Row],[Section]],1)="7","PDB",NOT(ISBLANK(Table5[[#This Row],[Section]])),"No")</f>
        <v>No</v>
      </c>
    </row>
    <row r="4376" spans="1:13" x14ac:dyDescent="0.25">
      <c r="A4376" s="126" t="s">
        <v>2042</v>
      </c>
      <c r="B4376" s="126" t="s">
        <v>17222</v>
      </c>
      <c r="C4376" s="126" t="s">
        <v>98</v>
      </c>
      <c r="D4376" s="127">
        <v>1.3180000000000001</v>
      </c>
      <c r="E4376" s="128">
        <v>362</v>
      </c>
      <c r="F4376" s="128">
        <v>159</v>
      </c>
      <c r="G4376" s="126" t="s">
        <v>13711</v>
      </c>
      <c r="H4376" s="126" t="s">
        <v>20119</v>
      </c>
      <c r="I4376" s="126" t="s">
        <v>21054</v>
      </c>
      <c r="J4376" s="126" t="s">
        <v>26232</v>
      </c>
      <c r="K4376" s="9">
        <f>_xlfn.IFNA(VLOOKUP(Table5[[#This Row],[Section]],SubSill_Tier,2,FALSE),0)</f>
        <v>0</v>
      </c>
      <c r="L4376" s="9" t="str">
        <f t="shared" si="77"/>
        <v/>
      </c>
      <c r="M4376" s="205" t="str" cm="1">
        <f t="array" ref="M4376">_xlfn.IFS(NOT(ISERROR(VLOOKUP(Table5[[#This Row],[Section]],TB_notTB,1,FALSE))),"No",LEFT(Table5[[#This Row],[Section]],3)="ETB","PLS",LEFT(Table5[[#This Row],[Section]],1)="7","PDB",NOT(ISBLANK(Table5[[#This Row],[Section]])),"No")</f>
        <v>No</v>
      </c>
    </row>
    <row r="4377" spans="1:13" x14ac:dyDescent="0.25">
      <c r="A4377" s="126" t="s">
        <v>11798</v>
      </c>
      <c r="B4377" s="126" t="s">
        <v>17222</v>
      </c>
      <c r="C4377" s="126" t="s">
        <v>98</v>
      </c>
      <c r="D4377" s="127">
        <v>0.73199999999999998</v>
      </c>
      <c r="E4377" s="128">
        <v>241</v>
      </c>
      <c r="F4377" s="128">
        <v>175</v>
      </c>
      <c r="G4377" s="126" t="s">
        <v>13758</v>
      </c>
      <c r="H4377" s="126" t="s">
        <v>20201</v>
      </c>
      <c r="I4377" s="126" t="s">
        <v>20202</v>
      </c>
      <c r="J4377" s="126" t="s">
        <v>26258</v>
      </c>
      <c r="K4377" s="9">
        <f>_xlfn.IFNA(VLOOKUP(Table5[[#This Row],[Section]],SubSill_Tier,2,FALSE),0)</f>
        <v>0</v>
      </c>
      <c r="L4377" s="9" t="str">
        <f t="shared" si="77"/>
        <v/>
      </c>
      <c r="M4377" s="205" t="str" cm="1">
        <f t="array" ref="M4377">_xlfn.IFS(NOT(ISERROR(VLOOKUP(Table5[[#This Row],[Section]],TB_notTB,1,FALSE))),"No",LEFT(Table5[[#This Row],[Section]],3)="ETB","PLS",LEFT(Table5[[#This Row],[Section]],1)="7","PDB",NOT(ISBLANK(Table5[[#This Row],[Section]])),"No")</f>
        <v>No</v>
      </c>
    </row>
    <row r="4378" spans="1:13" x14ac:dyDescent="0.25">
      <c r="A4378" s="126" t="s">
        <v>7888</v>
      </c>
      <c r="B4378" s="126" t="s">
        <v>3598</v>
      </c>
      <c r="C4378" s="126" t="s">
        <v>98</v>
      </c>
      <c r="D4378" s="127">
        <v>0.34599999999999997</v>
      </c>
      <c r="E4378" s="128">
        <v>117</v>
      </c>
      <c r="F4378" s="128">
        <v>117</v>
      </c>
      <c r="G4378" s="126" t="s">
        <v>13724</v>
      </c>
      <c r="H4378" s="126" t="s">
        <v>20186</v>
      </c>
      <c r="I4378" s="126" t="s">
        <v>22099</v>
      </c>
      <c r="J4378" s="126" t="s">
        <v>26234</v>
      </c>
      <c r="K4378" s="9">
        <f>_xlfn.IFNA(VLOOKUP(Table5[[#This Row],[Section]],SubSill_Tier,2,FALSE),0)</f>
        <v>0</v>
      </c>
      <c r="L4378" s="9" t="str">
        <f t="shared" si="77"/>
        <v/>
      </c>
      <c r="M4378" s="205" t="str" cm="1">
        <f t="array" ref="M4378">_xlfn.IFS(NOT(ISERROR(VLOOKUP(Table5[[#This Row],[Section]],TB_notTB,1,FALSE))),"No",LEFT(Table5[[#This Row],[Section]],3)="ETB","PLS",LEFT(Table5[[#This Row],[Section]],1)="7","PDB",NOT(ISBLANK(Table5[[#This Row],[Section]])),"No")</f>
        <v>No</v>
      </c>
    </row>
    <row r="4379" spans="1:13" x14ac:dyDescent="0.25">
      <c r="A4379" s="126" t="s">
        <v>7889</v>
      </c>
      <c r="B4379" s="126" t="s">
        <v>3598</v>
      </c>
      <c r="C4379" s="126" t="s">
        <v>98</v>
      </c>
      <c r="D4379" s="127">
        <v>1.9930000000000001</v>
      </c>
      <c r="E4379" s="128">
        <v>408</v>
      </c>
      <c r="F4379" s="128">
        <v>408</v>
      </c>
      <c r="G4379" s="126" t="s">
        <v>13724</v>
      </c>
      <c r="H4379" s="126" t="s">
        <v>20186</v>
      </c>
      <c r="I4379" s="126" t="s">
        <v>22099</v>
      </c>
      <c r="J4379" s="126" t="s">
        <v>26234</v>
      </c>
      <c r="K4379" s="9">
        <f>_xlfn.IFNA(VLOOKUP(Table5[[#This Row],[Section]],SubSill_Tier,2,FALSE),0)</f>
        <v>0</v>
      </c>
      <c r="L4379" s="9" t="str">
        <f t="shared" si="77"/>
        <v/>
      </c>
      <c r="M4379" s="205" t="str" cm="1">
        <f t="array" ref="M4379">_xlfn.IFS(NOT(ISERROR(VLOOKUP(Table5[[#This Row],[Section]],TB_notTB,1,FALSE))),"No",LEFT(Table5[[#This Row],[Section]],3)="ETB","PLS",LEFT(Table5[[#This Row],[Section]],1)="7","PDB",NOT(ISBLANK(Table5[[#This Row],[Section]])),"No")</f>
        <v>No</v>
      </c>
    </row>
    <row r="4380" spans="1:13" x14ac:dyDescent="0.25">
      <c r="A4380" s="126" t="s">
        <v>7890</v>
      </c>
      <c r="B4380" s="126" t="s">
        <v>3598</v>
      </c>
      <c r="C4380" s="126" t="s">
        <v>98</v>
      </c>
      <c r="D4380" s="127">
        <v>1.0980000000000001</v>
      </c>
      <c r="E4380" s="128">
        <v>275</v>
      </c>
      <c r="F4380" s="128">
        <v>275</v>
      </c>
      <c r="G4380" s="126" t="s">
        <v>13724</v>
      </c>
      <c r="H4380" s="126" t="s">
        <v>20186</v>
      </c>
      <c r="I4380" s="126" t="s">
        <v>22099</v>
      </c>
      <c r="J4380" s="126" t="s">
        <v>26234</v>
      </c>
      <c r="K4380" s="9">
        <f>_xlfn.IFNA(VLOOKUP(Table5[[#This Row],[Section]],SubSill_Tier,2,FALSE),0)</f>
        <v>0</v>
      </c>
      <c r="L4380" s="9" t="str">
        <f t="shared" si="77"/>
        <v/>
      </c>
      <c r="M4380" s="205" t="str" cm="1">
        <f t="array" ref="M4380">_xlfn.IFS(NOT(ISERROR(VLOOKUP(Table5[[#This Row],[Section]],TB_notTB,1,FALSE))),"No",LEFT(Table5[[#This Row],[Section]],3)="ETB","PLS",LEFT(Table5[[#This Row],[Section]],1)="7","PDB",NOT(ISBLANK(Table5[[#This Row],[Section]])),"No")</f>
        <v>No</v>
      </c>
    </row>
    <row r="4381" spans="1:13" x14ac:dyDescent="0.25">
      <c r="A4381" s="126" t="s">
        <v>7891</v>
      </c>
      <c r="B4381" s="126" t="s">
        <v>3598</v>
      </c>
      <c r="C4381" s="126" t="s">
        <v>98</v>
      </c>
      <c r="D4381" s="127">
        <v>1.3340000000000001</v>
      </c>
      <c r="E4381" s="128">
        <v>308</v>
      </c>
      <c r="F4381" s="128">
        <v>308</v>
      </c>
      <c r="G4381" s="126" t="s">
        <v>13724</v>
      </c>
      <c r="H4381" s="126" t="s">
        <v>20186</v>
      </c>
      <c r="I4381" s="126" t="s">
        <v>22099</v>
      </c>
      <c r="J4381" s="126" t="s">
        <v>26234</v>
      </c>
      <c r="K4381" s="9">
        <f>_xlfn.IFNA(VLOOKUP(Table5[[#This Row],[Section]],SubSill_Tier,2,FALSE),0)</f>
        <v>0</v>
      </c>
      <c r="L4381" s="9" t="str">
        <f t="shared" si="77"/>
        <v/>
      </c>
      <c r="M4381" s="205" t="str" cm="1">
        <f t="array" ref="M4381">_xlfn.IFS(NOT(ISERROR(VLOOKUP(Table5[[#This Row],[Section]],TB_notTB,1,FALSE))),"No",LEFT(Table5[[#This Row],[Section]],3)="ETB","PLS",LEFT(Table5[[#This Row],[Section]],1)="7","PDB",NOT(ISBLANK(Table5[[#This Row],[Section]])),"No")</f>
        <v>No</v>
      </c>
    </row>
    <row r="4382" spans="1:13" x14ac:dyDescent="0.25">
      <c r="A4382" s="126" t="s">
        <v>7892</v>
      </c>
      <c r="B4382" s="126" t="s">
        <v>3598</v>
      </c>
      <c r="C4382" s="126" t="s">
        <v>98</v>
      </c>
      <c r="D4382" s="127">
        <v>1.478</v>
      </c>
      <c r="E4382" s="128">
        <v>297</v>
      </c>
      <c r="F4382" s="128">
        <v>297</v>
      </c>
      <c r="G4382" s="126" t="s">
        <v>13724</v>
      </c>
      <c r="H4382" s="126" t="s">
        <v>20186</v>
      </c>
      <c r="I4382" s="126" t="s">
        <v>22099</v>
      </c>
      <c r="J4382" s="126" t="s">
        <v>26234</v>
      </c>
      <c r="K4382" s="9">
        <f>_xlfn.IFNA(VLOOKUP(Table5[[#This Row],[Section]],SubSill_Tier,2,FALSE),0)</f>
        <v>0</v>
      </c>
      <c r="L4382" s="9" t="str">
        <f t="shared" si="77"/>
        <v/>
      </c>
      <c r="M4382" s="205" t="str" cm="1">
        <f t="array" ref="M4382">_xlfn.IFS(NOT(ISERROR(VLOOKUP(Table5[[#This Row],[Section]],TB_notTB,1,FALSE))),"No",LEFT(Table5[[#This Row],[Section]],3)="ETB","PLS",LEFT(Table5[[#This Row],[Section]],1)="7","PDB",NOT(ISBLANK(Table5[[#This Row],[Section]])),"No")</f>
        <v>No</v>
      </c>
    </row>
    <row r="4383" spans="1:13" x14ac:dyDescent="0.25">
      <c r="A4383" s="126" t="s">
        <v>7893</v>
      </c>
      <c r="B4383" s="126" t="s">
        <v>3598</v>
      </c>
      <c r="C4383" s="126" t="s">
        <v>98</v>
      </c>
      <c r="D4383" s="127">
        <v>0.68600000000000005</v>
      </c>
      <c r="E4383" s="128">
        <v>174</v>
      </c>
      <c r="F4383" s="128">
        <v>174</v>
      </c>
      <c r="G4383" s="126" t="s">
        <v>13724</v>
      </c>
      <c r="H4383" s="126" t="s">
        <v>20186</v>
      </c>
      <c r="I4383" s="126" t="s">
        <v>22099</v>
      </c>
      <c r="J4383" s="126" t="s">
        <v>26234</v>
      </c>
      <c r="K4383" s="9">
        <f>_xlfn.IFNA(VLOOKUP(Table5[[#This Row],[Section]],SubSill_Tier,2,FALSE),0)</f>
        <v>0</v>
      </c>
      <c r="L4383" s="9" t="str">
        <f t="shared" si="77"/>
        <v/>
      </c>
      <c r="M4383" s="205" t="str" cm="1">
        <f t="array" ref="M4383">_xlfn.IFS(NOT(ISERROR(VLOOKUP(Table5[[#This Row],[Section]],TB_notTB,1,FALSE))),"No",LEFT(Table5[[#This Row],[Section]],3)="ETB","PLS",LEFT(Table5[[#This Row],[Section]],1)="7","PDB",NOT(ISBLANK(Table5[[#This Row],[Section]])),"No")</f>
        <v>No</v>
      </c>
    </row>
    <row r="4384" spans="1:13" x14ac:dyDescent="0.25">
      <c r="A4384" s="126" t="s">
        <v>7894</v>
      </c>
      <c r="B4384" s="126" t="s">
        <v>3598</v>
      </c>
      <c r="C4384" s="126" t="s">
        <v>98</v>
      </c>
      <c r="D4384" s="127">
        <v>1.35</v>
      </c>
      <c r="E4384" s="128">
        <v>342</v>
      </c>
      <c r="F4384" s="128">
        <v>342</v>
      </c>
      <c r="G4384" s="126" t="s">
        <v>13724</v>
      </c>
      <c r="H4384" s="126" t="s">
        <v>20186</v>
      </c>
      <c r="I4384" s="126" t="s">
        <v>22099</v>
      </c>
      <c r="J4384" s="126" t="s">
        <v>26234</v>
      </c>
      <c r="K4384" s="9">
        <f>_xlfn.IFNA(VLOOKUP(Table5[[#This Row],[Section]],SubSill_Tier,2,FALSE),0)</f>
        <v>0</v>
      </c>
      <c r="L4384" s="9" t="str">
        <f t="shared" si="77"/>
        <v/>
      </c>
      <c r="M4384" s="205" t="str" cm="1">
        <f t="array" ref="M4384">_xlfn.IFS(NOT(ISERROR(VLOOKUP(Table5[[#This Row],[Section]],TB_notTB,1,FALSE))),"No",LEFT(Table5[[#This Row],[Section]],3)="ETB","PLS",LEFT(Table5[[#This Row],[Section]],1)="7","PDB",NOT(ISBLANK(Table5[[#This Row],[Section]])),"No")</f>
        <v>No</v>
      </c>
    </row>
    <row r="4385" spans="1:13" x14ac:dyDescent="0.25">
      <c r="A4385" s="126" t="s">
        <v>2043</v>
      </c>
      <c r="B4385" s="126" t="s">
        <v>17222</v>
      </c>
      <c r="C4385" s="126" t="s">
        <v>98</v>
      </c>
      <c r="D4385" s="127">
        <v>0.432</v>
      </c>
      <c r="E4385" s="128">
        <v>100</v>
      </c>
      <c r="F4385" s="128">
        <v>100</v>
      </c>
      <c r="G4385" s="126" t="s">
        <v>13756</v>
      </c>
      <c r="H4385" s="126" t="s">
        <v>20214</v>
      </c>
      <c r="I4385" s="126" t="s">
        <v>22116</v>
      </c>
      <c r="J4385" s="126" t="s">
        <v>26232</v>
      </c>
      <c r="K4385" s="9">
        <f>_xlfn.IFNA(VLOOKUP(Table5[[#This Row],[Section]],SubSill_Tier,2,FALSE),0)</f>
        <v>0</v>
      </c>
      <c r="L4385" s="9" t="str">
        <f t="shared" si="77"/>
        <v/>
      </c>
      <c r="M4385" s="205" t="str" cm="1">
        <f t="array" ref="M4385">_xlfn.IFS(NOT(ISERROR(VLOOKUP(Table5[[#This Row],[Section]],TB_notTB,1,FALSE))),"No",LEFT(Table5[[#This Row],[Section]],3)="ETB","PLS",LEFT(Table5[[#This Row],[Section]],1)="7","PDB",NOT(ISBLANK(Table5[[#This Row],[Section]])),"No")</f>
        <v>No</v>
      </c>
    </row>
    <row r="4386" spans="1:13" x14ac:dyDescent="0.25">
      <c r="A4386" s="126" t="s">
        <v>7895</v>
      </c>
      <c r="B4386" s="126" t="s">
        <v>3598</v>
      </c>
      <c r="C4386" s="126" t="s">
        <v>98</v>
      </c>
      <c r="D4386" s="127">
        <v>1.7270000000000001</v>
      </c>
      <c r="E4386" s="128">
        <v>190</v>
      </c>
      <c r="F4386" s="128">
        <v>190</v>
      </c>
      <c r="G4386" s="126" t="s">
        <v>13724</v>
      </c>
      <c r="H4386" s="126" t="s">
        <v>20186</v>
      </c>
      <c r="I4386" s="126" t="s">
        <v>22099</v>
      </c>
      <c r="J4386" s="126" t="s">
        <v>26234</v>
      </c>
      <c r="K4386" s="9">
        <f>_xlfn.IFNA(VLOOKUP(Table5[[#This Row],[Section]],SubSill_Tier,2,FALSE),0)</f>
        <v>0</v>
      </c>
      <c r="L4386" s="9" t="str">
        <f t="shared" si="77"/>
        <v/>
      </c>
      <c r="M4386" s="205" t="str" cm="1">
        <f t="array" ref="M4386">_xlfn.IFS(NOT(ISERROR(VLOOKUP(Table5[[#This Row],[Section]],TB_notTB,1,FALSE))),"No",LEFT(Table5[[#This Row],[Section]],3)="ETB","PLS",LEFT(Table5[[#This Row],[Section]],1)="7","PDB",NOT(ISBLANK(Table5[[#This Row],[Section]])),"No")</f>
        <v>No</v>
      </c>
    </row>
    <row r="4387" spans="1:13" x14ac:dyDescent="0.25">
      <c r="A4387" s="126" t="s">
        <v>7896</v>
      </c>
      <c r="B4387" s="126" t="s">
        <v>3598</v>
      </c>
      <c r="C4387" s="126" t="s">
        <v>98</v>
      </c>
      <c r="D4387" s="127">
        <v>1.236</v>
      </c>
      <c r="E4387" s="128">
        <v>253</v>
      </c>
      <c r="F4387" s="128">
        <v>253</v>
      </c>
      <c r="G4387" s="126" t="s">
        <v>13724</v>
      </c>
      <c r="H4387" s="126" t="s">
        <v>20186</v>
      </c>
      <c r="I4387" s="126" t="s">
        <v>22099</v>
      </c>
      <c r="J4387" s="126" t="s">
        <v>26234</v>
      </c>
      <c r="K4387" s="9">
        <f>_xlfn.IFNA(VLOOKUP(Table5[[#This Row],[Section]],SubSill_Tier,2,FALSE),0)</f>
        <v>0</v>
      </c>
      <c r="L4387" s="9" t="str">
        <f t="shared" si="77"/>
        <v/>
      </c>
      <c r="M4387" s="205" t="str" cm="1">
        <f t="array" ref="M4387">_xlfn.IFS(NOT(ISERROR(VLOOKUP(Table5[[#This Row],[Section]],TB_notTB,1,FALSE))),"No",LEFT(Table5[[#This Row],[Section]],3)="ETB","PLS",LEFT(Table5[[#This Row],[Section]],1)="7","PDB",NOT(ISBLANK(Table5[[#This Row],[Section]])),"No")</f>
        <v>No</v>
      </c>
    </row>
    <row r="4388" spans="1:13" x14ac:dyDescent="0.25">
      <c r="A4388" s="126" t="s">
        <v>7897</v>
      </c>
      <c r="B4388" s="126" t="s">
        <v>3598</v>
      </c>
      <c r="C4388" s="126" t="s">
        <v>98</v>
      </c>
      <c r="D4388" s="127">
        <v>3.883</v>
      </c>
      <c r="E4388" s="128">
        <v>728</v>
      </c>
      <c r="F4388" s="128">
        <v>728</v>
      </c>
      <c r="G4388" s="126" t="s">
        <v>13724</v>
      </c>
      <c r="H4388" s="126" t="s">
        <v>20182</v>
      </c>
      <c r="I4388" s="126" t="s">
        <v>22098</v>
      </c>
      <c r="J4388" s="126" t="s">
        <v>26234</v>
      </c>
      <c r="K4388" s="9">
        <f>_xlfn.IFNA(VLOOKUP(Table5[[#This Row],[Section]],SubSill_Tier,2,FALSE),0)</f>
        <v>0</v>
      </c>
      <c r="L4388" s="9" t="str">
        <f t="shared" si="77"/>
        <v/>
      </c>
      <c r="M4388" s="205" t="str" cm="1">
        <f t="array" ref="M4388">_xlfn.IFS(NOT(ISERROR(VLOOKUP(Table5[[#This Row],[Section]],TB_notTB,1,FALSE))),"No",LEFT(Table5[[#This Row],[Section]],3)="ETB","PLS",LEFT(Table5[[#This Row],[Section]],1)="7","PDB",NOT(ISBLANK(Table5[[#This Row],[Section]])),"No")</f>
        <v>No</v>
      </c>
    </row>
    <row r="4389" spans="1:13" x14ac:dyDescent="0.25">
      <c r="A4389" s="126" t="s">
        <v>2044</v>
      </c>
      <c r="B4389" s="126" t="s">
        <v>17222</v>
      </c>
      <c r="C4389" s="126" t="s">
        <v>98</v>
      </c>
      <c r="D4389" s="127">
        <v>2.0960000000000001</v>
      </c>
      <c r="E4389" s="128">
        <v>487</v>
      </c>
      <c r="F4389" s="128">
        <v>487</v>
      </c>
      <c r="G4389" s="126" t="s">
        <v>13712</v>
      </c>
      <c r="H4389" s="126" t="s">
        <v>20120</v>
      </c>
      <c r="I4389" s="126" t="s">
        <v>21055</v>
      </c>
      <c r="J4389" s="126" t="s">
        <v>26232</v>
      </c>
      <c r="K4389" s="9">
        <f>_xlfn.IFNA(VLOOKUP(Table5[[#This Row],[Section]],SubSill_Tier,2,FALSE),0)</f>
        <v>0</v>
      </c>
      <c r="L4389" s="9" t="str">
        <f t="shared" si="77"/>
        <v/>
      </c>
      <c r="M4389" s="205" t="str" cm="1">
        <f t="array" ref="M4389">_xlfn.IFS(NOT(ISERROR(VLOOKUP(Table5[[#This Row],[Section]],TB_notTB,1,FALSE))),"No",LEFT(Table5[[#This Row],[Section]],3)="ETB","PLS",LEFT(Table5[[#This Row],[Section]],1)="7","PDB",NOT(ISBLANK(Table5[[#This Row],[Section]])),"No")</f>
        <v>No</v>
      </c>
    </row>
    <row r="4390" spans="1:13" x14ac:dyDescent="0.25">
      <c r="A4390" s="126" t="s">
        <v>7898</v>
      </c>
      <c r="B4390" s="126" t="s">
        <v>17222</v>
      </c>
      <c r="C4390" s="126" t="s">
        <v>98</v>
      </c>
      <c r="D4390" s="127">
        <v>1.879</v>
      </c>
      <c r="E4390" s="128">
        <v>581</v>
      </c>
      <c r="F4390" s="128">
        <v>581</v>
      </c>
      <c r="G4390" s="126" t="s">
        <v>13721</v>
      </c>
      <c r="H4390" s="126" t="s">
        <v>20121</v>
      </c>
      <c r="I4390" s="126" t="s">
        <v>20122</v>
      </c>
      <c r="J4390" s="126" t="s">
        <v>26234</v>
      </c>
      <c r="K4390" s="9">
        <f>_xlfn.IFNA(VLOOKUP(Table5[[#This Row],[Section]],SubSill_Tier,2,FALSE),0)</f>
        <v>0</v>
      </c>
      <c r="L4390" s="9" t="str">
        <f t="shared" si="77"/>
        <v/>
      </c>
      <c r="M4390" s="205" t="str" cm="1">
        <f t="array" ref="M4390">_xlfn.IFS(NOT(ISERROR(VLOOKUP(Table5[[#This Row],[Section]],TB_notTB,1,FALSE))),"No",LEFT(Table5[[#This Row],[Section]],3)="ETB","PLS",LEFT(Table5[[#This Row],[Section]],1)="7","PDB",NOT(ISBLANK(Table5[[#This Row],[Section]])),"No")</f>
        <v>No</v>
      </c>
    </row>
    <row r="4391" spans="1:13" x14ac:dyDescent="0.25">
      <c r="A4391" s="126" t="s">
        <v>2045</v>
      </c>
      <c r="B4391" s="126" t="s">
        <v>17222</v>
      </c>
      <c r="C4391" s="126" t="s">
        <v>98</v>
      </c>
      <c r="D4391" s="127">
        <v>0.65600000000000003</v>
      </c>
      <c r="E4391" s="128">
        <v>328</v>
      </c>
      <c r="F4391" s="128">
        <v>100</v>
      </c>
      <c r="G4391" s="126" t="s">
        <v>13730</v>
      </c>
      <c r="H4391" s="126" t="s">
        <v>20139</v>
      </c>
      <c r="I4391" s="126" t="s">
        <v>20140</v>
      </c>
      <c r="J4391" s="126" t="s">
        <v>26243</v>
      </c>
      <c r="K4391" s="9">
        <f>_xlfn.IFNA(VLOOKUP(Table5[[#This Row],[Section]],SubSill_Tier,2,FALSE),0)</f>
        <v>0</v>
      </c>
      <c r="L4391" s="9" t="str">
        <f t="shared" si="77"/>
        <v/>
      </c>
      <c r="M4391" s="205" t="str" cm="1">
        <f t="array" ref="M4391">_xlfn.IFS(NOT(ISERROR(VLOOKUP(Table5[[#This Row],[Section]],TB_notTB,1,FALSE))),"No",LEFT(Table5[[#This Row],[Section]],3)="ETB","PLS",LEFT(Table5[[#This Row],[Section]],1)="7","PDB",NOT(ISBLANK(Table5[[#This Row],[Section]])),"No")</f>
        <v>No</v>
      </c>
    </row>
    <row r="4392" spans="1:13" x14ac:dyDescent="0.25">
      <c r="A4392" s="126" t="s">
        <v>2046</v>
      </c>
      <c r="B4392" s="126" t="s">
        <v>17222</v>
      </c>
      <c r="C4392" s="126" t="s">
        <v>98</v>
      </c>
      <c r="D4392" s="127">
        <v>0.19</v>
      </c>
      <c r="E4392" s="128">
        <v>100</v>
      </c>
      <c r="F4392" s="128">
        <v>100</v>
      </c>
      <c r="G4392" s="126" t="s">
        <v>13712</v>
      </c>
      <c r="H4392" s="126" t="s">
        <v>20120</v>
      </c>
      <c r="I4392" s="126" t="s">
        <v>21055</v>
      </c>
      <c r="J4392" s="126" t="s">
        <v>26232</v>
      </c>
      <c r="K4392" s="9">
        <f>_xlfn.IFNA(VLOOKUP(Table5[[#This Row],[Section]],SubSill_Tier,2,FALSE),0)</f>
        <v>0</v>
      </c>
      <c r="L4392" s="9" t="str">
        <f t="shared" si="77"/>
        <v/>
      </c>
      <c r="M4392" s="205" t="str" cm="1">
        <f t="array" ref="M4392">_xlfn.IFS(NOT(ISERROR(VLOOKUP(Table5[[#This Row],[Section]],TB_notTB,1,FALSE))),"No",LEFT(Table5[[#This Row],[Section]],3)="ETB","PLS",LEFT(Table5[[#This Row],[Section]],1)="7","PDB",NOT(ISBLANK(Table5[[#This Row],[Section]])),"No")</f>
        <v>No</v>
      </c>
    </row>
    <row r="4393" spans="1:13" x14ac:dyDescent="0.25">
      <c r="A4393" s="126" t="s">
        <v>2047</v>
      </c>
      <c r="B4393" s="126" t="s">
        <v>17222</v>
      </c>
      <c r="C4393" s="126" t="s">
        <v>98</v>
      </c>
      <c r="D4393" s="127">
        <v>0.38900000000000001</v>
      </c>
      <c r="E4393" s="128">
        <v>153</v>
      </c>
      <c r="F4393" s="128">
        <v>100</v>
      </c>
      <c r="G4393" s="126" t="s">
        <v>13712</v>
      </c>
      <c r="H4393" s="126" t="s">
        <v>20120</v>
      </c>
      <c r="I4393" s="126" t="s">
        <v>21055</v>
      </c>
      <c r="J4393" s="126" t="s">
        <v>26232</v>
      </c>
      <c r="K4393" s="9">
        <f>_xlfn.IFNA(VLOOKUP(Table5[[#This Row],[Section]],SubSill_Tier,2,FALSE),0)</f>
        <v>0</v>
      </c>
      <c r="L4393" s="9" t="str">
        <f t="shared" si="77"/>
        <v/>
      </c>
      <c r="M4393" s="205" t="str" cm="1">
        <f t="array" ref="M4393">_xlfn.IFS(NOT(ISERROR(VLOOKUP(Table5[[#This Row],[Section]],TB_notTB,1,FALSE))),"No",LEFT(Table5[[#This Row],[Section]],3)="ETB","PLS",LEFT(Table5[[#This Row],[Section]],1)="7","PDB",NOT(ISBLANK(Table5[[#This Row],[Section]])),"No")</f>
        <v>No</v>
      </c>
    </row>
    <row r="4394" spans="1:13" x14ac:dyDescent="0.25">
      <c r="A4394" s="126" t="s">
        <v>2048</v>
      </c>
      <c r="B4394" s="126" t="s">
        <v>17222</v>
      </c>
      <c r="C4394" s="126" t="s">
        <v>98</v>
      </c>
      <c r="D4394" s="127">
        <v>0.19</v>
      </c>
      <c r="E4394" s="128">
        <v>100</v>
      </c>
      <c r="F4394" s="128">
        <v>100</v>
      </c>
      <c r="G4394" s="126" t="s">
        <v>13730</v>
      </c>
      <c r="H4394" s="126" t="s">
        <v>20139</v>
      </c>
      <c r="I4394" s="126" t="s">
        <v>20140</v>
      </c>
      <c r="J4394" s="126" t="s">
        <v>26243</v>
      </c>
      <c r="K4394" s="9">
        <f>_xlfn.IFNA(VLOOKUP(Table5[[#This Row],[Section]],SubSill_Tier,2,FALSE),0)</f>
        <v>0</v>
      </c>
      <c r="L4394" s="9" t="str">
        <f t="shared" si="77"/>
        <v/>
      </c>
      <c r="M4394" s="205" t="str" cm="1">
        <f t="array" ref="M4394">_xlfn.IFS(NOT(ISERROR(VLOOKUP(Table5[[#This Row],[Section]],TB_notTB,1,FALSE))),"No",LEFT(Table5[[#This Row],[Section]],3)="ETB","PLS",LEFT(Table5[[#This Row],[Section]],1)="7","PDB",NOT(ISBLANK(Table5[[#This Row],[Section]])),"No")</f>
        <v>No</v>
      </c>
    </row>
    <row r="4395" spans="1:13" x14ac:dyDescent="0.25">
      <c r="A4395" s="126" t="s">
        <v>21181</v>
      </c>
      <c r="B4395" s="126" t="s">
        <v>17222</v>
      </c>
      <c r="C4395" s="126" t="s">
        <v>75</v>
      </c>
      <c r="D4395" s="127">
        <v>0.98899999999999999</v>
      </c>
      <c r="E4395" s="128">
        <v>453</v>
      </c>
      <c r="F4395" s="128">
        <v>160</v>
      </c>
      <c r="G4395" s="126" t="s">
        <v>13716</v>
      </c>
      <c r="H4395" s="126" t="s">
        <v>21094</v>
      </c>
      <c r="I4395" s="126" t="s">
        <v>21095</v>
      </c>
      <c r="J4395" s="126" t="s">
        <v>26233</v>
      </c>
      <c r="K4395" s="9">
        <f>_xlfn.IFNA(VLOOKUP(Table5[[#This Row],[Section]],SubSill_Tier,2,FALSE),0)</f>
        <v>0</v>
      </c>
      <c r="L4395" s="9" t="str">
        <f t="shared" si="77"/>
        <v/>
      </c>
      <c r="M4395" s="205" t="str" cm="1">
        <f t="array" ref="M4395">_xlfn.IFS(NOT(ISERROR(VLOOKUP(Table5[[#This Row],[Section]],TB_notTB,1,FALSE))),"No",LEFT(Table5[[#This Row],[Section]],3)="ETB","PLS",LEFT(Table5[[#This Row],[Section]],1)="7","PDB",NOT(ISBLANK(Table5[[#This Row],[Section]])),"No")</f>
        <v>No</v>
      </c>
    </row>
    <row r="4396" spans="1:13" x14ac:dyDescent="0.25">
      <c r="A4396" s="126" t="s">
        <v>2049</v>
      </c>
      <c r="B4396" s="126" t="s">
        <v>17222</v>
      </c>
      <c r="C4396" s="126" t="s">
        <v>98</v>
      </c>
      <c r="D4396" s="127">
        <v>0.41099999999999998</v>
      </c>
      <c r="E4396" s="128">
        <v>177</v>
      </c>
      <c r="F4396" s="128">
        <v>100</v>
      </c>
      <c r="G4396" s="126" t="s">
        <v>13730</v>
      </c>
      <c r="H4396" s="126" t="s">
        <v>20139</v>
      </c>
      <c r="I4396" s="126" t="s">
        <v>20140</v>
      </c>
      <c r="J4396" s="126" t="s">
        <v>26243</v>
      </c>
      <c r="K4396" s="9">
        <f>_xlfn.IFNA(VLOOKUP(Table5[[#This Row],[Section]],SubSill_Tier,2,FALSE),0)</f>
        <v>0</v>
      </c>
      <c r="L4396" s="9" t="str">
        <f t="shared" si="77"/>
        <v/>
      </c>
      <c r="M4396" s="205" t="str" cm="1">
        <f t="array" ref="M4396">_xlfn.IFS(NOT(ISERROR(VLOOKUP(Table5[[#This Row],[Section]],TB_notTB,1,FALSE))),"No",LEFT(Table5[[#This Row],[Section]],3)="ETB","PLS",LEFT(Table5[[#This Row],[Section]],1)="7","PDB",NOT(ISBLANK(Table5[[#This Row],[Section]])),"No")</f>
        <v>No</v>
      </c>
    </row>
    <row r="4397" spans="1:13" x14ac:dyDescent="0.25">
      <c r="A4397" s="126" t="s">
        <v>2050</v>
      </c>
      <c r="B4397" s="126" t="s">
        <v>17222</v>
      </c>
      <c r="C4397" s="126" t="s">
        <v>98</v>
      </c>
      <c r="D4397" s="127">
        <v>0.57299999999999995</v>
      </c>
      <c r="E4397" s="128">
        <v>229</v>
      </c>
      <c r="F4397" s="128">
        <v>125</v>
      </c>
      <c r="G4397" s="126" t="s">
        <v>13730</v>
      </c>
      <c r="H4397" s="126" t="s">
        <v>20139</v>
      </c>
      <c r="I4397" s="126" t="s">
        <v>20140</v>
      </c>
      <c r="J4397" s="126" t="s">
        <v>26243</v>
      </c>
      <c r="K4397" s="9">
        <f>_xlfn.IFNA(VLOOKUP(Table5[[#This Row],[Section]],SubSill_Tier,2,FALSE),0)</f>
        <v>0</v>
      </c>
      <c r="L4397" s="9" t="str">
        <f t="shared" si="77"/>
        <v/>
      </c>
      <c r="M4397" s="205" t="str" cm="1">
        <f t="array" ref="M4397">_xlfn.IFS(NOT(ISERROR(VLOOKUP(Table5[[#This Row],[Section]],TB_notTB,1,FALSE))),"No",LEFT(Table5[[#This Row],[Section]],3)="ETB","PLS",LEFT(Table5[[#This Row],[Section]],1)="7","PDB",NOT(ISBLANK(Table5[[#This Row],[Section]])),"No")</f>
        <v>No</v>
      </c>
    </row>
    <row r="4398" spans="1:13" x14ac:dyDescent="0.25">
      <c r="A4398" s="126" t="s">
        <v>7899</v>
      </c>
      <c r="B4398" s="126" t="s">
        <v>28009</v>
      </c>
      <c r="C4398" s="126" t="s">
        <v>75</v>
      </c>
      <c r="D4398" s="127">
        <v>1.0900000000000001</v>
      </c>
      <c r="E4398" s="128">
        <v>177</v>
      </c>
      <c r="F4398" s="128">
        <v>177</v>
      </c>
      <c r="G4398" s="126" t="s">
        <v>13717</v>
      </c>
      <c r="H4398" s="126" t="s">
        <v>20125</v>
      </c>
      <c r="I4398" s="126" t="s">
        <v>20126</v>
      </c>
      <c r="J4398" s="126" t="s">
        <v>26235</v>
      </c>
      <c r="K4398" s="9">
        <f>_xlfn.IFNA(VLOOKUP(Table5[[#This Row],[Section]],SubSill_Tier,2,FALSE),0)</f>
        <v>0</v>
      </c>
      <c r="L4398" s="9" t="str">
        <f t="shared" si="77"/>
        <v/>
      </c>
      <c r="M4398" s="205" t="str" cm="1">
        <f t="array" ref="M4398">_xlfn.IFS(NOT(ISERROR(VLOOKUP(Table5[[#This Row],[Section]],TB_notTB,1,FALSE))),"No",LEFT(Table5[[#This Row],[Section]],3)="ETB","PLS",LEFT(Table5[[#This Row],[Section]],1)="7","PDB",NOT(ISBLANK(Table5[[#This Row],[Section]])),"No")</f>
        <v>No</v>
      </c>
    </row>
    <row r="4399" spans="1:13" x14ac:dyDescent="0.25">
      <c r="A4399" s="126" t="s">
        <v>7900</v>
      </c>
      <c r="B4399" s="126" t="s">
        <v>17222</v>
      </c>
      <c r="C4399" s="126" t="s">
        <v>98</v>
      </c>
      <c r="D4399" s="127">
        <v>0.95299999999999996</v>
      </c>
      <c r="E4399" s="128">
        <v>127</v>
      </c>
      <c r="F4399" s="128">
        <v>127</v>
      </c>
      <c r="G4399" s="126" t="s">
        <v>13716</v>
      </c>
      <c r="H4399" s="126" t="s">
        <v>20167</v>
      </c>
      <c r="I4399" s="126" t="s">
        <v>20168</v>
      </c>
      <c r="J4399" s="126" t="s">
        <v>26236</v>
      </c>
      <c r="K4399" s="9">
        <f>_xlfn.IFNA(VLOOKUP(Table5[[#This Row],[Section]],SubSill_Tier,2,FALSE),0)</f>
        <v>0</v>
      </c>
      <c r="L4399" s="9" t="str">
        <f t="shared" si="77"/>
        <v/>
      </c>
      <c r="M4399" s="205" t="str" cm="1">
        <f t="array" ref="M4399">_xlfn.IFS(NOT(ISERROR(VLOOKUP(Table5[[#This Row],[Section]],TB_notTB,1,FALSE))),"No",LEFT(Table5[[#This Row],[Section]],3)="ETB","PLS",LEFT(Table5[[#This Row],[Section]],1)="7","PDB",NOT(ISBLANK(Table5[[#This Row],[Section]])),"No")</f>
        <v>No</v>
      </c>
    </row>
    <row r="4400" spans="1:13" x14ac:dyDescent="0.25">
      <c r="A4400" s="126" t="s">
        <v>7901</v>
      </c>
      <c r="B4400" s="126" t="s">
        <v>3598</v>
      </c>
      <c r="C4400" s="126" t="s">
        <v>98</v>
      </c>
      <c r="D4400" s="127">
        <v>0.41499999999999998</v>
      </c>
      <c r="E4400" s="128">
        <v>137</v>
      </c>
      <c r="F4400" s="128">
        <v>137</v>
      </c>
      <c r="G4400" s="126" t="s">
        <v>13724</v>
      </c>
      <c r="H4400" s="126" t="s">
        <v>20186</v>
      </c>
      <c r="I4400" s="126" t="s">
        <v>22099</v>
      </c>
      <c r="J4400" s="126" t="s">
        <v>26234</v>
      </c>
      <c r="K4400" s="9">
        <f>_xlfn.IFNA(VLOOKUP(Table5[[#This Row],[Section]],SubSill_Tier,2,FALSE),0)</f>
        <v>0</v>
      </c>
      <c r="L4400" s="9" t="str">
        <f t="shared" si="77"/>
        <v/>
      </c>
      <c r="M4400" s="205" t="str" cm="1">
        <f t="array" ref="M4400">_xlfn.IFS(NOT(ISERROR(VLOOKUP(Table5[[#This Row],[Section]],TB_notTB,1,FALSE))),"No",LEFT(Table5[[#This Row],[Section]],3)="ETB","PLS",LEFT(Table5[[#This Row],[Section]],1)="7","PDB",NOT(ISBLANK(Table5[[#This Row],[Section]])),"No")</f>
        <v>No</v>
      </c>
    </row>
    <row r="4401" spans="1:13" x14ac:dyDescent="0.25">
      <c r="A4401" s="126" t="s">
        <v>7902</v>
      </c>
      <c r="B4401" s="126" t="s">
        <v>3598</v>
      </c>
      <c r="C4401" s="126" t="s">
        <v>98</v>
      </c>
      <c r="D4401" s="127">
        <v>3.6659999999999999</v>
      </c>
      <c r="E4401" s="128">
        <v>399</v>
      </c>
      <c r="F4401" s="128">
        <v>399</v>
      </c>
      <c r="G4401" s="126" t="s">
        <v>13724</v>
      </c>
      <c r="H4401" s="126" t="s">
        <v>20182</v>
      </c>
      <c r="I4401" s="126" t="s">
        <v>22098</v>
      </c>
      <c r="J4401" s="126" t="s">
        <v>26234</v>
      </c>
      <c r="K4401" s="9">
        <f>_xlfn.IFNA(VLOOKUP(Table5[[#This Row],[Section]],SubSill_Tier,2,FALSE),0)</f>
        <v>0</v>
      </c>
      <c r="L4401" s="9" t="str">
        <f t="shared" si="77"/>
        <v/>
      </c>
      <c r="M4401" s="205" t="str" cm="1">
        <f t="array" ref="M4401">_xlfn.IFS(NOT(ISERROR(VLOOKUP(Table5[[#This Row],[Section]],TB_notTB,1,FALSE))),"No",LEFT(Table5[[#This Row],[Section]],3)="ETB","PLS",LEFT(Table5[[#This Row],[Section]],1)="7","PDB",NOT(ISBLANK(Table5[[#This Row],[Section]])),"No")</f>
        <v>No</v>
      </c>
    </row>
    <row r="4402" spans="1:13" x14ac:dyDescent="0.25">
      <c r="A4402" s="126" t="s">
        <v>7903</v>
      </c>
      <c r="B4402" s="126" t="s">
        <v>3598</v>
      </c>
      <c r="C4402" s="126" t="s">
        <v>98</v>
      </c>
      <c r="D4402" s="127">
        <v>0.14000000000000001</v>
      </c>
      <c r="E4402" s="128">
        <v>100</v>
      </c>
      <c r="F4402" s="128">
        <v>100</v>
      </c>
      <c r="G4402" s="126" t="s">
        <v>13724</v>
      </c>
      <c r="H4402" s="126" t="s">
        <v>20186</v>
      </c>
      <c r="I4402" s="126" t="s">
        <v>22099</v>
      </c>
      <c r="J4402" s="126" t="s">
        <v>26234</v>
      </c>
      <c r="K4402" s="9">
        <f>_xlfn.IFNA(VLOOKUP(Table5[[#This Row],[Section]],SubSill_Tier,2,FALSE),0)</f>
        <v>0</v>
      </c>
      <c r="L4402" s="9" t="str">
        <f t="shared" si="77"/>
        <v/>
      </c>
      <c r="M4402" s="205" t="str" cm="1">
        <f t="array" ref="M4402">_xlfn.IFS(NOT(ISERROR(VLOOKUP(Table5[[#This Row],[Section]],TB_notTB,1,FALSE))),"No",LEFT(Table5[[#This Row],[Section]],3)="ETB","PLS",LEFT(Table5[[#This Row],[Section]],1)="7","PDB",NOT(ISBLANK(Table5[[#This Row],[Section]])),"No")</f>
        <v>No</v>
      </c>
    </row>
    <row r="4403" spans="1:13" x14ac:dyDescent="0.25">
      <c r="A4403" s="126" t="s">
        <v>2051</v>
      </c>
      <c r="B4403" s="126" t="s">
        <v>17222</v>
      </c>
      <c r="C4403" s="126" t="s">
        <v>98</v>
      </c>
      <c r="D4403" s="127">
        <v>0.252</v>
      </c>
      <c r="E4403" s="128">
        <v>126</v>
      </c>
      <c r="F4403" s="128">
        <v>126</v>
      </c>
      <c r="G4403" s="126" t="s">
        <v>13712</v>
      </c>
      <c r="H4403" s="126" t="s">
        <v>20120</v>
      </c>
      <c r="I4403" s="126" t="s">
        <v>21055</v>
      </c>
      <c r="J4403" s="126" t="s">
        <v>26232</v>
      </c>
      <c r="K4403" s="9">
        <f>_xlfn.IFNA(VLOOKUP(Table5[[#This Row],[Section]],SubSill_Tier,2,FALSE),0)</f>
        <v>0</v>
      </c>
      <c r="L4403" s="9" t="str">
        <f t="shared" si="77"/>
        <v/>
      </c>
      <c r="M4403" s="205" t="str" cm="1">
        <f t="array" ref="M4403">_xlfn.IFS(NOT(ISERROR(VLOOKUP(Table5[[#This Row],[Section]],TB_notTB,1,FALSE))),"No",LEFT(Table5[[#This Row],[Section]],3)="ETB","PLS",LEFT(Table5[[#This Row],[Section]],1)="7","PDB",NOT(ISBLANK(Table5[[#This Row],[Section]])),"No")</f>
        <v>No</v>
      </c>
    </row>
    <row r="4404" spans="1:13" x14ac:dyDescent="0.25">
      <c r="A4404" s="126" t="s">
        <v>7904</v>
      </c>
      <c r="B4404" s="126" t="s">
        <v>28010</v>
      </c>
      <c r="C4404" s="126" t="s">
        <v>98</v>
      </c>
      <c r="D4404" s="127">
        <v>0.23599999999999999</v>
      </c>
      <c r="E4404" s="128">
        <v>133</v>
      </c>
      <c r="F4404" s="128">
        <v>133</v>
      </c>
      <c r="G4404" s="126" t="s">
        <v>13719</v>
      </c>
      <c r="H4404" s="126" t="s">
        <v>20128</v>
      </c>
      <c r="I4404" s="126" t="s">
        <v>20129</v>
      </c>
      <c r="J4404" s="126" t="s">
        <v>26236</v>
      </c>
      <c r="K4404" s="9">
        <f>_xlfn.IFNA(VLOOKUP(Table5[[#This Row],[Section]],SubSill_Tier,2,FALSE),0)</f>
        <v>0</v>
      </c>
      <c r="L4404" s="9" t="str">
        <f t="shared" si="77"/>
        <v/>
      </c>
      <c r="M4404" s="205" t="str" cm="1">
        <f t="array" ref="M4404">_xlfn.IFS(NOT(ISERROR(VLOOKUP(Table5[[#This Row],[Section]],TB_notTB,1,FALSE))),"No",LEFT(Table5[[#This Row],[Section]],3)="ETB","PLS",LEFT(Table5[[#This Row],[Section]],1)="7","PDB",NOT(ISBLANK(Table5[[#This Row],[Section]])),"No")</f>
        <v>No</v>
      </c>
    </row>
    <row r="4405" spans="1:13" x14ac:dyDescent="0.25">
      <c r="A4405" s="126" t="s">
        <v>7905</v>
      </c>
      <c r="B4405" s="126" t="s">
        <v>14310</v>
      </c>
      <c r="C4405" s="126" t="s">
        <v>75</v>
      </c>
      <c r="D4405" s="127">
        <v>0.878</v>
      </c>
      <c r="E4405" s="128">
        <v>236</v>
      </c>
      <c r="F4405" s="128">
        <v>236</v>
      </c>
      <c r="G4405" s="126" t="s">
        <v>13750</v>
      </c>
      <c r="H4405" s="126" t="s">
        <v>21081</v>
      </c>
      <c r="I4405" s="126" t="s">
        <v>21082</v>
      </c>
      <c r="J4405" s="126" t="s">
        <v>26233</v>
      </c>
      <c r="K4405" s="9">
        <f>_xlfn.IFNA(VLOOKUP(Table5[[#This Row],[Section]],SubSill_Tier,2,FALSE),0)</f>
        <v>0</v>
      </c>
      <c r="L4405" s="9" t="str">
        <f t="shared" si="77"/>
        <v>Wall</v>
      </c>
      <c r="M4405" s="205" t="str" cm="1">
        <f t="array" ref="M4405">_xlfn.IFS(NOT(ISERROR(VLOOKUP(Table5[[#This Row],[Section]],TB_notTB,1,FALSE))),"No",LEFT(Table5[[#This Row],[Section]],3)="ETB","PLS",LEFT(Table5[[#This Row],[Section]],1)="7","PDB",NOT(ISBLANK(Table5[[#This Row],[Section]])),"No")</f>
        <v>No</v>
      </c>
    </row>
    <row r="4406" spans="1:13" x14ac:dyDescent="0.25">
      <c r="A4406" s="126" t="s">
        <v>2052</v>
      </c>
      <c r="B4406" s="126" t="s">
        <v>17222</v>
      </c>
      <c r="C4406" s="126" t="s">
        <v>98</v>
      </c>
      <c r="D4406" s="127">
        <v>0.254</v>
      </c>
      <c r="E4406" s="128">
        <v>100</v>
      </c>
      <c r="F4406" s="128">
        <v>100</v>
      </c>
      <c r="G4406" s="126" t="s">
        <v>13712</v>
      </c>
      <c r="H4406" s="126" t="s">
        <v>20120</v>
      </c>
      <c r="I4406" s="126" t="s">
        <v>21055</v>
      </c>
      <c r="J4406" s="126" t="s">
        <v>26232</v>
      </c>
      <c r="K4406" s="9">
        <f>_xlfn.IFNA(VLOOKUP(Table5[[#This Row],[Section]],SubSill_Tier,2,FALSE),0)</f>
        <v>0</v>
      </c>
      <c r="L4406" s="9" t="str">
        <f t="shared" si="77"/>
        <v/>
      </c>
      <c r="M4406" s="205" t="str" cm="1">
        <f t="array" ref="M4406">_xlfn.IFS(NOT(ISERROR(VLOOKUP(Table5[[#This Row],[Section]],TB_notTB,1,FALSE))),"No",LEFT(Table5[[#This Row],[Section]],3)="ETB","PLS",LEFT(Table5[[#This Row],[Section]],1)="7","PDB",NOT(ISBLANK(Table5[[#This Row],[Section]])),"No")</f>
        <v>No</v>
      </c>
    </row>
    <row r="4407" spans="1:13" x14ac:dyDescent="0.25">
      <c r="A4407" s="126" t="s">
        <v>29494</v>
      </c>
      <c r="B4407" s="126" t="s">
        <v>14364</v>
      </c>
      <c r="C4407" s="126" t="s">
        <v>75</v>
      </c>
      <c r="D4407" s="127">
        <v>1.4690000000000001</v>
      </c>
      <c r="E4407" s="128">
        <v>455</v>
      </c>
      <c r="F4407" s="128">
        <v>455</v>
      </c>
      <c r="G4407" s="126" t="s">
        <v>13716</v>
      </c>
      <c r="H4407" s="126" t="s">
        <v>21094</v>
      </c>
      <c r="I4407" s="126" t="s">
        <v>21095</v>
      </c>
      <c r="J4407" s="126" t="s">
        <v>26233</v>
      </c>
      <c r="K4407" s="9">
        <f>_xlfn.IFNA(VLOOKUP(Table5[[#This Row],[Section]],SubSill_Tier,2,FALSE),0)</f>
        <v>0</v>
      </c>
      <c r="L4407" s="9" t="str">
        <f t="shared" si="77"/>
        <v/>
      </c>
      <c r="M4407" s="205" t="str" cm="1">
        <f t="array" ref="M4407">_xlfn.IFS(NOT(ISERROR(VLOOKUP(Table5[[#This Row],[Section]],TB_notTB,1,FALSE))),"No",LEFT(Table5[[#This Row],[Section]],3)="ETB","PLS",LEFT(Table5[[#This Row],[Section]],1)="7","PDB",NOT(ISBLANK(Table5[[#This Row],[Section]])),"No")</f>
        <v>No</v>
      </c>
    </row>
    <row r="4408" spans="1:13" x14ac:dyDescent="0.25">
      <c r="A4408" s="126" t="s">
        <v>2053</v>
      </c>
      <c r="B4408" s="126" t="s">
        <v>17222</v>
      </c>
      <c r="C4408" s="126" t="s">
        <v>98</v>
      </c>
      <c r="D4408" s="127">
        <v>1.052</v>
      </c>
      <c r="E4408" s="128">
        <v>257</v>
      </c>
      <c r="F4408" s="128">
        <v>257</v>
      </c>
      <c r="G4408" s="126" t="s">
        <v>13730</v>
      </c>
      <c r="H4408" s="126" t="s">
        <v>20139</v>
      </c>
      <c r="I4408" s="126" t="s">
        <v>20140</v>
      </c>
      <c r="J4408" s="126" t="s">
        <v>26243</v>
      </c>
      <c r="K4408" s="9">
        <f>_xlfn.IFNA(VLOOKUP(Table5[[#This Row],[Section]],SubSill_Tier,2,FALSE),0)</f>
        <v>0</v>
      </c>
      <c r="L4408" s="9" t="str">
        <f t="shared" si="77"/>
        <v/>
      </c>
      <c r="M4408" s="205" t="str" cm="1">
        <f t="array" ref="M4408">_xlfn.IFS(NOT(ISERROR(VLOOKUP(Table5[[#This Row],[Section]],TB_notTB,1,FALSE))),"No",LEFT(Table5[[#This Row],[Section]],3)="ETB","PLS",LEFT(Table5[[#This Row],[Section]],1)="7","PDB",NOT(ISBLANK(Table5[[#This Row],[Section]])),"No")</f>
        <v>No</v>
      </c>
    </row>
    <row r="4409" spans="1:13" x14ac:dyDescent="0.25">
      <c r="A4409" s="126" t="s">
        <v>2054</v>
      </c>
      <c r="B4409" s="126" t="s">
        <v>17222</v>
      </c>
      <c r="C4409" s="126" t="s">
        <v>98</v>
      </c>
      <c r="D4409" s="127">
        <v>0.43</v>
      </c>
      <c r="E4409" s="128">
        <v>193</v>
      </c>
      <c r="F4409" s="128">
        <v>193</v>
      </c>
      <c r="G4409" s="126" t="s">
        <v>13730</v>
      </c>
      <c r="H4409" s="126" t="s">
        <v>20139</v>
      </c>
      <c r="I4409" s="126" t="s">
        <v>20140</v>
      </c>
      <c r="J4409" s="126" t="s">
        <v>26243</v>
      </c>
      <c r="K4409" s="9">
        <f>_xlfn.IFNA(VLOOKUP(Table5[[#This Row],[Section]],SubSill_Tier,2,FALSE),0)</f>
        <v>0</v>
      </c>
      <c r="L4409" s="9" t="str">
        <f t="shared" si="77"/>
        <v/>
      </c>
      <c r="M4409" s="205" t="str" cm="1">
        <f t="array" ref="M4409">_xlfn.IFS(NOT(ISERROR(VLOOKUP(Table5[[#This Row],[Section]],TB_notTB,1,FALSE))),"No",LEFT(Table5[[#This Row],[Section]],3)="ETB","PLS",LEFT(Table5[[#This Row],[Section]],1)="7","PDB",NOT(ISBLANK(Table5[[#This Row],[Section]])),"No")</f>
        <v>No</v>
      </c>
    </row>
    <row r="4410" spans="1:13" x14ac:dyDescent="0.25">
      <c r="A4410" s="126" t="s">
        <v>2055</v>
      </c>
      <c r="B4410" s="126" t="s">
        <v>17222</v>
      </c>
      <c r="C4410" s="126" t="s">
        <v>98</v>
      </c>
      <c r="D4410" s="127">
        <v>1.4870000000000001</v>
      </c>
      <c r="E4410" s="128">
        <v>607</v>
      </c>
      <c r="F4410" s="128">
        <v>100</v>
      </c>
      <c r="G4410" s="126" t="s">
        <v>13730</v>
      </c>
      <c r="H4410" s="126" t="s">
        <v>20139</v>
      </c>
      <c r="I4410" s="126" t="s">
        <v>20140</v>
      </c>
      <c r="J4410" s="126" t="s">
        <v>26243</v>
      </c>
      <c r="K4410" s="9">
        <f>_xlfn.IFNA(VLOOKUP(Table5[[#This Row],[Section]],SubSill_Tier,2,FALSE),0)</f>
        <v>0</v>
      </c>
      <c r="L4410" s="9" t="str">
        <f t="shared" si="77"/>
        <v/>
      </c>
      <c r="M4410" s="205" t="str" cm="1">
        <f t="array" ref="M4410">_xlfn.IFS(NOT(ISERROR(VLOOKUP(Table5[[#This Row],[Section]],TB_notTB,1,FALSE))),"No",LEFT(Table5[[#This Row],[Section]],3)="ETB","PLS",LEFT(Table5[[#This Row],[Section]],1)="7","PDB",NOT(ISBLANK(Table5[[#This Row],[Section]])),"No")</f>
        <v>No</v>
      </c>
    </row>
    <row r="4411" spans="1:13" x14ac:dyDescent="0.25">
      <c r="A4411" s="126" t="s">
        <v>7906</v>
      </c>
      <c r="B4411" s="126" t="s">
        <v>7907</v>
      </c>
      <c r="C4411" s="126" t="s">
        <v>75</v>
      </c>
      <c r="D4411" s="127">
        <v>0.621</v>
      </c>
      <c r="E4411" s="128">
        <v>130</v>
      </c>
      <c r="F4411" s="128">
        <v>130</v>
      </c>
      <c r="G4411" s="126" t="s">
        <v>13750</v>
      </c>
      <c r="H4411" s="126" t="s">
        <v>21081</v>
      </c>
      <c r="I4411" s="126" t="s">
        <v>21082</v>
      </c>
      <c r="J4411" s="126" t="s">
        <v>26233</v>
      </c>
      <c r="K4411" s="9">
        <f>_xlfn.IFNA(VLOOKUP(Table5[[#This Row],[Section]],SubSill_Tier,2,FALSE),0)</f>
        <v>0</v>
      </c>
      <c r="L4411" s="9" t="str">
        <f t="shared" si="77"/>
        <v>Wall</v>
      </c>
      <c r="M4411" s="205" t="str" cm="1">
        <f t="array" ref="M4411">_xlfn.IFS(NOT(ISERROR(VLOOKUP(Table5[[#This Row],[Section]],TB_notTB,1,FALSE))),"No",LEFT(Table5[[#This Row],[Section]],3)="ETB","PLS",LEFT(Table5[[#This Row],[Section]],1)="7","PDB",NOT(ISBLANK(Table5[[#This Row],[Section]])),"No")</f>
        <v>No</v>
      </c>
    </row>
    <row r="4412" spans="1:13" x14ac:dyDescent="0.25">
      <c r="A4412" s="126" t="s">
        <v>2056</v>
      </c>
      <c r="B4412" s="126" t="s">
        <v>17222</v>
      </c>
      <c r="C4412" s="126" t="s">
        <v>98</v>
      </c>
      <c r="D4412" s="127">
        <v>1.137</v>
      </c>
      <c r="E4412" s="128">
        <v>487</v>
      </c>
      <c r="F4412" s="128">
        <v>487</v>
      </c>
      <c r="G4412" s="126" t="s">
        <v>13712</v>
      </c>
      <c r="H4412" s="126" t="s">
        <v>20120</v>
      </c>
      <c r="I4412" s="126" t="s">
        <v>21055</v>
      </c>
      <c r="J4412" s="126" t="s">
        <v>26232</v>
      </c>
      <c r="K4412" s="9">
        <f>_xlfn.IFNA(VLOOKUP(Table5[[#This Row],[Section]],SubSill_Tier,2,FALSE),0)</f>
        <v>0</v>
      </c>
      <c r="L4412" s="9" t="str">
        <f t="shared" si="77"/>
        <v/>
      </c>
      <c r="M4412" s="205" t="str" cm="1">
        <f t="array" ref="M4412">_xlfn.IFS(NOT(ISERROR(VLOOKUP(Table5[[#This Row],[Section]],TB_notTB,1,FALSE))),"No",LEFT(Table5[[#This Row],[Section]],3)="ETB","PLS",LEFT(Table5[[#This Row],[Section]],1)="7","PDB",NOT(ISBLANK(Table5[[#This Row],[Section]])),"No")</f>
        <v>No</v>
      </c>
    </row>
    <row r="4413" spans="1:13" x14ac:dyDescent="0.25">
      <c r="A4413" s="126" t="s">
        <v>11799</v>
      </c>
      <c r="B4413" s="126" t="s">
        <v>11800</v>
      </c>
      <c r="C4413" s="126" t="s">
        <v>98</v>
      </c>
      <c r="D4413" s="127">
        <v>0.20300000000000001</v>
      </c>
      <c r="E4413" s="128">
        <v>100</v>
      </c>
      <c r="F4413" s="128">
        <v>100</v>
      </c>
      <c r="G4413" s="126" t="s">
        <v>13775</v>
      </c>
      <c r="H4413" s="126" t="s">
        <v>20221</v>
      </c>
      <c r="I4413" s="126" t="s">
        <v>20222</v>
      </c>
      <c r="J4413" s="126" t="s">
        <v>26272</v>
      </c>
      <c r="K4413" s="9">
        <f>_xlfn.IFNA(VLOOKUP(Table5[[#This Row],[Section]],SubSill_Tier,2,FALSE),0)</f>
        <v>0</v>
      </c>
      <c r="L4413" s="9" t="str">
        <f t="shared" si="77"/>
        <v/>
      </c>
      <c r="M4413" s="205" t="str" cm="1">
        <f t="array" ref="M4413">_xlfn.IFS(NOT(ISERROR(VLOOKUP(Table5[[#This Row],[Section]],TB_notTB,1,FALSE))),"No",LEFT(Table5[[#This Row],[Section]],3)="ETB","PLS",LEFT(Table5[[#This Row],[Section]],1)="7","PDB",NOT(ISBLANK(Table5[[#This Row],[Section]])),"No")</f>
        <v>No</v>
      </c>
    </row>
    <row r="4414" spans="1:13" x14ac:dyDescent="0.25">
      <c r="A4414" s="126" t="s">
        <v>11801</v>
      </c>
      <c r="B4414" s="126" t="s">
        <v>11802</v>
      </c>
      <c r="C4414" s="126" t="s">
        <v>98</v>
      </c>
      <c r="D4414" s="127">
        <v>0.193</v>
      </c>
      <c r="E4414" s="128">
        <v>100</v>
      </c>
      <c r="F4414" s="128">
        <v>100</v>
      </c>
      <c r="G4414" s="126" t="s">
        <v>13775</v>
      </c>
      <c r="H4414" s="126" t="s">
        <v>20221</v>
      </c>
      <c r="I4414" s="126" t="s">
        <v>20222</v>
      </c>
      <c r="J4414" s="126" t="s">
        <v>26272</v>
      </c>
      <c r="K4414" s="9">
        <f>_xlfn.IFNA(VLOOKUP(Table5[[#This Row],[Section]],SubSill_Tier,2,FALSE),0)</f>
        <v>0</v>
      </c>
      <c r="L4414" s="9" t="str">
        <f t="shared" si="77"/>
        <v/>
      </c>
      <c r="M4414" s="205" t="str" cm="1">
        <f t="array" ref="M4414">_xlfn.IFS(NOT(ISERROR(VLOOKUP(Table5[[#This Row],[Section]],TB_notTB,1,FALSE))),"No",LEFT(Table5[[#This Row],[Section]],3)="ETB","PLS",LEFT(Table5[[#This Row],[Section]],1)="7","PDB",NOT(ISBLANK(Table5[[#This Row],[Section]])),"No")</f>
        <v>No</v>
      </c>
    </row>
    <row r="4415" spans="1:13" x14ac:dyDescent="0.25">
      <c r="A4415" s="126" t="s">
        <v>7908</v>
      </c>
      <c r="B4415" s="126" t="s">
        <v>7909</v>
      </c>
      <c r="C4415" s="126" t="s">
        <v>75</v>
      </c>
      <c r="D4415" s="127">
        <v>0</v>
      </c>
      <c r="E4415" s="128">
        <v>0</v>
      </c>
      <c r="F4415" s="128">
        <v>0</v>
      </c>
      <c r="G4415" s="126" t="s">
        <v>13789</v>
      </c>
      <c r="H4415" s="126" t="s">
        <v>20290</v>
      </c>
      <c r="I4415" s="126" t="s">
        <v>20291</v>
      </c>
      <c r="J4415" s="126" t="s">
        <v>26301</v>
      </c>
      <c r="K4415" s="9">
        <f>_xlfn.IFNA(VLOOKUP(Table5[[#This Row],[Section]],SubSill_Tier,2,FALSE),0)</f>
        <v>0</v>
      </c>
      <c r="L4415" s="9" t="str">
        <f t="shared" si="77"/>
        <v/>
      </c>
      <c r="M4415" s="205" t="str" cm="1">
        <f t="array" ref="M4415">_xlfn.IFS(NOT(ISERROR(VLOOKUP(Table5[[#This Row],[Section]],TB_notTB,1,FALSE))),"No",LEFT(Table5[[#This Row],[Section]],3)="ETB","PLS",LEFT(Table5[[#This Row],[Section]],1)="7","PDB",NOT(ISBLANK(Table5[[#This Row],[Section]])),"No")</f>
        <v>No</v>
      </c>
    </row>
    <row r="4416" spans="1:13" x14ac:dyDescent="0.25">
      <c r="A4416" s="126" t="s">
        <v>7910</v>
      </c>
      <c r="B4416" s="126" t="s">
        <v>7911</v>
      </c>
      <c r="C4416" s="126" t="s">
        <v>75</v>
      </c>
      <c r="D4416" s="127">
        <v>0</v>
      </c>
      <c r="E4416" s="128">
        <v>0</v>
      </c>
      <c r="F4416" s="128">
        <v>0</v>
      </c>
      <c r="G4416" s="126" t="s">
        <v>13789</v>
      </c>
      <c r="H4416" s="126" t="s">
        <v>20290</v>
      </c>
      <c r="I4416" s="126" t="s">
        <v>20291</v>
      </c>
      <c r="J4416" s="126" t="s">
        <v>26301</v>
      </c>
      <c r="K4416" s="9">
        <f>_xlfn.IFNA(VLOOKUP(Table5[[#This Row],[Section]],SubSill_Tier,2,FALSE),0)</f>
        <v>0</v>
      </c>
      <c r="L4416" s="9" t="str">
        <f t="shared" si="77"/>
        <v/>
      </c>
      <c r="M4416" s="205" t="str" cm="1">
        <f t="array" ref="M4416">_xlfn.IFS(NOT(ISERROR(VLOOKUP(Table5[[#This Row],[Section]],TB_notTB,1,FALSE))),"No",LEFT(Table5[[#This Row],[Section]],3)="ETB","PLS",LEFT(Table5[[#This Row],[Section]],1)="7","PDB",NOT(ISBLANK(Table5[[#This Row],[Section]])),"No")</f>
        <v>No</v>
      </c>
    </row>
    <row r="4417" spans="1:13" x14ac:dyDescent="0.25">
      <c r="A4417" s="126" t="s">
        <v>7912</v>
      </c>
      <c r="B4417" s="126" t="s">
        <v>7913</v>
      </c>
      <c r="C4417" s="126" t="s">
        <v>75</v>
      </c>
      <c r="D4417" s="127">
        <v>0</v>
      </c>
      <c r="E4417" s="128">
        <v>0</v>
      </c>
      <c r="F4417" s="128">
        <v>0</v>
      </c>
      <c r="G4417" s="126" t="s">
        <v>13789</v>
      </c>
      <c r="H4417" s="126" t="s">
        <v>20290</v>
      </c>
      <c r="I4417" s="126" t="s">
        <v>20291</v>
      </c>
      <c r="J4417" s="126" t="s">
        <v>26301</v>
      </c>
      <c r="K4417" s="9">
        <f>_xlfn.IFNA(VLOOKUP(Table5[[#This Row],[Section]],SubSill_Tier,2,FALSE),0)</f>
        <v>0</v>
      </c>
      <c r="L4417" s="9" t="str">
        <f t="shared" si="77"/>
        <v/>
      </c>
      <c r="M4417" s="205" t="str" cm="1">
        <f t="array" ref="M4417">_xlfn.IFS(NOT(ISERROR(VLOOKUP(Table5[[#This Row],[Section]],TB_notTB,1,FALSE))),"No",LEFT(Table5[[#This Row],[Section]],3)="ETB","PLS",LEFT(Table5[[#This Row],[Section]],1)="7","PDB",NOT(ISBLANK(Table5[[#This Row],[Section]])),"No")</f>
        <v>No</v>
      </c>
    </row>
    <row r="4418" spans="1:13" x14ac:dyDescent="0.25">
      <c r="A4418" s="126" t="s">
        <v>2057</v>
      </c>
      <c r="B4418" s="126" t="s">
        <v>2058</v>
      </c>
      <c r="C4418" s="126" t="s">
        <v>75</v>
      </c>
      <c r="D4418" s="127">
        <v>0</v>
      </c>
      <c r="E4418" s="128">
        <v>0</v>
      </c>
      <c r="F4418" s="128">
        <v>0</v>
      </c>
      <c r="G4418" s="126" t="s">
        <v>13752</v>
      </c>
      <c r="H4418" s="126" t="s">
        <v>20172</v>
      </c>
      <c r="I4418" s="126" t="s">
        <v>20173</v>
      </c>
      <c r="J4418" s="126" t="s">
        <v>26232</v>
      </c>
      <c r="K4418" s="9">
        <f>_xlfn.IFNA(VLOOKUP(Table5[[#This Row],[Section]],SubSill_Tier,2,FALSE),0)</f>
        <v>0</v>
      </c>
      <c r="L4418" s="9" t="str">
        <f t="shared" ref="L4418:L4481" si="78">IFERROR(IF(LEFT(G4418,2)="AI",IF(_xlfn.NUMBERVALUE(IFERROR(LEFT(IF(ISERROR(FIND("X",UPPER(B4418))),UPPER(B4418),RIGHT(UPPER(B4418),LEN(UPPER(B4418))-FIND("~",SUBSTITUTE(UPPER(B4418),"X","~",LEN(UPPER(B4418))-LEN(SUBSTITUTE(UPPER(B4418),"X","")))))),FIND(" ",IF(ISERROR(FIND("X",UPPER(B4418))),UPPER(B4418),RIGHT(UPPER(B4418),LEN(UPPER(B4418))-FIND("~",SUBSTITUTE(UPPER(B4418),"X","~",LEN(UPPER(B4418))-LEN(SUBSTITUTE(UPPER(B4418),"X","")))))),1)-1),IF(ISERROR(FIND("X",UPPER(B4418))),UPPER(B4418),RIGHT(UPPER(B4418),LEN(UPPER(B4418))-FIND("~",SUBSTITUTE(UPPER(B4418),"X","~",LEN(UPPER(B4418))-LEN(SUBSTITUTE(UPPER(B4418),"X",""))))))),".")&gt;=5,"Wall",""),""),"")</f>
        <v/>
      </c>
      <c r="M4418" s="205" t="str" cm="1">
        <f t="array" ref="M4418">_xlfn.IFS(NOT(ISERROR(VLOOKUP(Table5[[#This Row],[Section]],TB_notTB,1,FALSE))),"No",LEFT(Table5[[#This Row],[Section]],3)="ETB","PLS",LEFT(Table5[[#This Row],[Section]],1)="7","PDB",NOT(ISBLANK(Table5[[#This Row],[Section]])),"No")</f>
        <v>No</v>
      </c>
    </row>
    <row r="4419" spans="1:13" x14ac:dyDescent="0.25">
      <c r="A4419" s="126" t="s">
        <v>2059</v>
      </c>
      <c r="B4419" s="126" t="s">
        <v>2060</v>
      </c>
      <c r="C4419" s="126" t="s">
        <v>75</v>
      </c>
      <c r="D4419" s="127">
        <v>0.308</v>
      </c>
      <c r="E4419" s="128">
        <v>100</v>
      </c>
      <c r="F4419" s="128">
        <v>100</v>
      </c>
      <c r="G4419" s="126" t="s">
        <v>13752</v>
      </c>
      <c r="H4419" s="126" t="s">
        <v>20172</v>
      </c>
      <c r="I4419" s="126" t="s">
        <v>20173</v>
      </c>
      <c r="J4419" s="126" t="s">
        <v>26232</v>
      </c>
      <c r="K4419" s="9">
        <f>_xlfn.IFNA(VLOOKUP(Table5[[#This Row],[Section]],SubSill_Tier,2,FALSE),0)</f>
        <v>0</v>
      </c>
      <c r="L4419" s="9" t="str">
        <f t="shared" si="78"/>
        <v/>
      </c>
      <c r="M4419" s="205" t="str" cm="1">
        <f t="array" ref="M4419">_xlfn.IFS(NOT(ISERROR(VLOOKUP(Table5[[#This Row],[Section]],TB_notTB,1,FALSE))),"No",LEFT(Table5[[#This Row],[Section]],3)="ETB","PLS",LEFT(Table5[[#This Row],[Section]],1)="7","PDB",NOT(ISBLANK(Table5[[#This Row],[Section]])),"No")</f>
        <v>No</v>
      </c>
    </row>
    <row r="4420" spans="1:13" x14ac:dyDescent="0.25">
      <c r="A4420" s="126" t="s">
        <v>15047</v>
      </c>
      <c r="B4420" s="126" t="s">
        <v>15048</v>
      </c>
      <c r="C4420" s="126" t="s">
        <v>75</v>
      </c>
      <c r="D4420" s="127">
        <v>8.6999999999999994E-2</v>
      </c>
      <c r="E4420" s="128">
        <v>100</v>
      </c>
      <c r="F4420" s="128">
        <v>100</v>
      </c>
      <c r="G4420" s="126" t="s">
        <v>14945</v>
      </c>
      <c r="H4420" s="126" t="s">
        <v>20255</v>
      </c>
      <c r="I4420" s="126" t="s">
        <v>21156</v>
      </c>
      <c r="J4420" s="126" t="s">
        <v>26287</v>
      </c>
      <c r="K4420" s="9">
        <f>_xlfn.IFNA(VLOOKUP(Table5[[#This Row],[Section]],SubSill_Tier,2,FALSE),0)</f>
        <v>0</v>
      </c>
      <c r="L4420" s="9" t="str">
        <f t="shared" si="78"/>
        <v/>
      </c>
      <c r="M4420" s="205" t="str" cm="1">
        <f t="array" ref="M4420">_xlfn.IFS(NOT(ISERROR(VLOOKUP(Table5[[#This Row],[Section]],TB_notTB,1,FALSE))),"No",LEFT(Table5[[#This Row],[Section]],3)="ETB","PLS",LEFT(Table5[[#This Row],[Section]],1)="7","PDB",NOT(ISBLANK(Table5[[#This Row],[Section]])),"No")</f>
        <v>No</v>
      </c>
    </row>
    <row r="4421" spans="1:13" x14ac:dyDescent="0.25">
      <c r="A4421" s="126" t="s">
        <v>7914</v>
      </c>
      <c r="B4421" s="126" t="s">
        <v>7915</v>
      </c>
      <c r="C4421" s="126" t="s">
        <v>75</v>
      </c>
      <c r="D4421" s="127">
        <v>0.20599999999999999</v>
      </c>
      <c r="E4421" s="128">
        <v>115</v>
      </c>
      <c r="F4421" s="128">
        <v>100</v>
      </c>
      <c r="G4421" s="126" t="s">
        <v>13790</v>
      </c>
      <c r="H4421" s="126" t="s">
        <v>20121</v>
      </c>
      <c r="I4421" s="126" t="s">
        <v>20122</v>
      </c>
      <c r="J4421" s="126" t="s">
        <v>26234</v>
      </c>
      <c r="K4421" s="9">
        <f>_xlfn.IFNA(VLOOKUP(Table5[[#This Row],[Section]],SubSill_Tier,2,FALSE),0)</f>
        <v>0</v>
      </c>
      <c r="L4421" s="9" t="str">
        <f t="shared" si="78"/>
        <v/>
      </c>
      <c r="M4421" s="205" t="str" cm="1">
        <f t="array" ref="M4421">_xlfn.IFS(NOT(ISERROR(VLOOKUP(Table5[[#This Row],[Section]],TB_notTB,1,FALSE))),"No",LEFT(Table5[[#This Row],[Section]],3)="ETB","PLS",LEFT(Table5[[#This Row],[Section]],1)="7","PDB",NOT(ISBLANK(Table5[[#This Row],[Section]])),"No")</f>
        <v>No</v>
      </c>
    </row>
    <row r="4422" spans="1:13" x14ac:dyDescent="0.25">
      <c r="A4422" s="126" t="s">
        <v>11803</v>
      </c>
      <c r="B4422" s="126" t="s">
        <v>21182</v>
      </c>
      <c r="C4422" s="126" t="s">
        <v>75</v>
      </c>
      <c r="D4422" s="127">
        <v>0.39500000000000002</v>
      </c>
      <c r="E4422" s="128">
        <v>145</v>
      </c>
      <c r="F4422" s="128">
        <v>118</v>
      </c>
      <c r="G4422" s="126" t="s">
        <v>21183</v>
      </c>
      <c r="H4422" s="126" t="s">
        <v>20248</v>
      </c>
      <c r="I4422" s="126" t="s">
        <v>21153</v>
      </c>
      <c r="J4422" s="126" t="s">
        <v>29125</v>
      </c>
      <c r="K4422" s="9">
        <f>_xlfn.IFNA(VLOOKUP(Table5[[#This Row],[Section]],SubSill_Tier,2,FALSE),0)</f>
        <v>0</v>
      </c>
      <c r="L4422" s="9" t="str">
        <f t="shared" si="78"/>
        <v/>
      </c>
      <c r="M4422" s="205" t="str" cm="1">
        <f t="array" ref="M4422">_xlfn.IFS(NOT(ISERROR(VLOOKUP(Table5[[#This Row],[Section]],TB_notTB,1,FALSE))),"No",LEFT(Table5[[#This Row],[Section]],3)="ETB","PLS",LEFT(Table5[[#This Row],[Section]],1)="7","PDB",NOT(ISBLANK(Table5[[#This Row],[Section]])),"No")</f>
        <v>No</v>
      </c>
    </row>
    <row r="4423" spans="1:13" x14ac:dyDescent="0.25">
      <c r="A4423" s="126" t="s">
        <v>15049</v>
      </c>
      <c r="B4423" s="126" t="s">
        <v>15050</v>
      </c>
      <c r="C4423" s="126" t="s">
        <v>75</v>
      </c>
      <c r="D4423" s="127">
        <v>0.34499999999999997</v>
      </c>
      <c r="E4423" s="128">
        <v>180</v>
      </c>
      <c r="F4423" s="128">
        <v>100</v>
      </c>
      <c r="G4423" s="126" t="s">
        <v>14945</v>
      </c>
      <c r="H4423" s="126" t="s">
        <v>20255</v>
      </c>
      <c r="I4423" s="126" t="s">
        <v>21156</v>
      </c>
      <c r="J4423" s="126" t="s">
        <v>26287</v>
      </c>
      <c r="K4423" s="9">
        <f>_xlfn.IFNA(VLOOKUP(Table5[[#This Row],[Section]],SubSill_Tier,2,FALSE),0)</f>
        <v>0</v>
      </c>
      <c r="L4423" s="9" t="str">
        <f t="shared" si="78"/>
        <v/>
      </c>
      <c r="M4423" s="205" t="str" cm="1">
        <f t="array" ref="M4423">_xlfn.IFS(NOT(ISERROR(VLOOKUP(Table5[[#This Row],[Section]],TB_notTB,1,FALSE))),"No",LEFT(Table5[[#This Row],[Section]],3)="ETB","PLS",LEFT(Table5[[#This Row],[Section]],1)="7","PDB",NOT(ISBLANK(Table5[[#This Row],[Section]])),"No")</f>
        <v>No</v>
      </c>
    </row>
    <row r="4424" spans="1:13" x14ac:dyDescent="0.25">
      <c r="A4424" s="126" t="s">
        <v>15051</v>
      </c>
      <c r="B4424" s="126" t="s">
        <v>15052</v>
      </c>
      <c r="C4424" s="126" t="s">
        <v>75</v>
      </c>
      <c r="D4424" s="127">
        <v>0.4</v>
      </c>
      <c r="E4424" s="128">
        <v>151</v>
      </c>
      <c r="F4424" s="128">
        <v>100</v>
      </c>
      <c r="G4424" s="126" t="s">
        <v>15053</v>
      </c>
      <c r="H4424" s="126" t="s">
        <v>20292</v>
      </c>
      <c r="I4424" s="126" t="s">
        <v>15680</v>
      </c>
      <c r="J4424" s="126" t="s">
        <v>26287</v>
      </c>
      <c r="K4424" s="9">
        <f>_xlfn.IFNA(VLOOKUP(Table5[[#This Row],[Section]],SubSill_Tier,2,FALSE),0)</f>
        <v>0</v>
      </c>
      <c r="L4424" s="9" t="str">
        <f t="shared" si="78"/>
        <v/>
      </c>
      <c r="M4424" s="205" t="str" cm="1">
        <f t="array" ref="M4424">_xlfn.IFS(NOT(ISERROR(VLOOKUP(Table5[[#This Row],[Section]],TB_notTB,1,FALSE))),"No",LEFT(Table5[[#This Row],[Section]],3)="ETB","PLS",LEFT(Table5[[#This Row],[Section]],1)="7","PDB",NOT(ISBLANK(Table5[[#This Row],[Section]])),"No")</f>
        <v>No</v>
      </c>
    </row>
    <row r="4425" spans="1:13" x14ac:dyDescent="0.25">
      <c r="A4425" s="126" t="s">
        <v>15054</v>
      </c>
      <c r="B4425" s="126" t="s">
        <v>15055</v>
      </c>
      <c r="C4425" s="126" t="s">
        <v>75</v>
      </c>
      <c r="D4425" s="127">
        <v>0.71899999999999997</v>
      </c>
      <c r="E4425" s="128">
        <v>205</v>
      </c>
      <c r="F4425" s="128">
        <v>100</v>
      </c>
      <c r="G4425" s="126" t="s">
        <v>14945</v>
      </c>
      <c r="H4425" s="126" t="s">
        <v>20255</v>
      </c>
      <c r="I4425" s="126" t="s">
        <v>21156</v>
      </c>
      <c r="J4425" s="126" t="s">
        <v>26287</v>
      </c>
      <c r="K4425" s="9">
        <f>_xlfn.IFNA(VLOOKUP(Table5[[#This Row],[Section]],SubSill_Tier,2,FALSE),0)</f>
        <v>0</v>
      </c>
      <c r="L4425" s="9" t="str">
        <f t="shared" si="78"/>
        <v/>
      </c>
      <c r="M4425" s="205" t="str" cm="1">
        <f t="array" ref="M4425">_xlfn.IFS(NOT(ISERROR(VLOOKUP(Table5[[#This Row],[Section]],TB_notTB,1,FALSE))),"No",LEFT(Table5[[#This Row],[Section]],3)="ETB","PLS",LEFT(Table5[[#This Row],[Section]],1)="7","PDB",NOT(ISBLANK(Table5[[#This Row],[Section]])),"No")</f>
        <v>No</v>
      </c>
    </row>
    <row r="4426" spans="1:13" x14ac:dyDescent="0.25">
      <c r="A4426" s="126" t="s">
        <v>15056</v>
      </c>
      <c r="B4426" s="126" t="s">
        <v>15057</v>
      </c>
      <c r="C4426" s="126" t="s">
        <v>75</v>
      </c>
      <c r="D4426" s="127">
        <v>0.77400000000000002</v>
      </c>
      <c r="E4426" s="128">
        <v>419</v>
      </c>
      <c r="F4426" s="128">
        <v>419</v>
      </c>
      <c r="G4426" s="126" t="s">
        <v>15058</v>
      </c>
      <c r="H4426" s="126" t="s">
        <v>20293</v>
      </c>
      <c r="I4426" s="126" t="s">
        <v>20294</v>
      </c>
      <c r="J4426" s="126" t="s">
        <v>26296</v>
      </c>
      <c r="K4426" s="9">
        <f>_xlfn.IFNA(VLOOKUP(Table5[[#This Row],[Section]],SubSill_Tier,2,FALSE),0)</f>
        <v>0</v>
      </c>
      <c r="L4426" s="9" t="str">
        <f t="shared" si="78"/>
        <v/>
      </c>
      <c r="M4426" s="205" t="str" cm="1">
        <f t="array" ref="M4426">_xlfn.IFS(NOT(ISERROR(VLOOKUP(Table5[[#This Row],[Section]],TB_notTB,1,FALSE))),"No",LEFT(Table5[[#This Row],[Section]],3)="ETB","PLS",LEFT(Table5[[#This Row],[Section]],1)="7","PDB",NOT(ISBLANK(Table5[[#This Row],[Section]])),"No")</f>
        <v>No</v>
      </c>
    </row>
    <row r="4427" spans="1:13" x14ac:dyDescent="0.25">
      <c r="A4427" s="126" t="s">
        <v>15059</v>
      </c>
      <c r="B4427" s="126" t="s">
        <v>15060</v>
      </c>
      <c r="C4427" s="126" t="s">
        <v>75</v>
      </c>
      <c r="D4427" s="127">
        <v>0.44800000000000001</v>
      </c>
      <c r="E4427" s="128">
        <v>182</v>
      </c>
      <c r="F4427" s="128">
        <v>110</v>
      </c>
      <c r="G4427" s="126" t="s">
        <v>15053</v>
      </c>
      <c r="H4427" s="126" t="s">
        <v>20292</v>
      </c>
      <c r="I4427" s="126" t="s">
        <v>15680</v>
      </c>
      <c r="J4427" s="126" t="s">
        <v>26287</v>
      </c>
      <c r="K4427" s="9">
        <f>_xlfn.IFNA(VLOOKUP(Table5[[#This Row],[Section]],SubSill_Tier,2,FALSE),0)</f>
        <v>0</v>
      </c>
      <c r="L4427" s="9" t="str">
        <f t="shared" si="78"/>
        <v/>
      </c>
      <c r="M4427" s="205" t="str" cm="1">
        <f t="array" ref="M4427">_xlfn.IFS(NOT(ISERROR(VLOOKUP(Table5[[#This Row],[Section]],TB_notTB,1,FALSE))),"No",LEFT(Table5[[#This Row],[Section]],3)="ETB","PLS",LEFT(Table5[[#This Row],[Section]],1)="7","PDB",NOT(ISBLANK(Table5[[#This Row],[Section]])),"No")</f>
        <v>No</v>
      </c>
    </row>
    <row r="4428" spans="1:13" x14ac:dyDescent="0.25">
      <c r="A4428" s="126" t="s">
        <v>15061</v>
      </c>
      <c r="B4428" s="126" t="s">
        <v>15062</v>
      </c>
      <c r="C4428" s="126" t="s">
        <v>75</v>
      </c>
      <c r="D4428" s="127">
        <v>0.40200000000000002</v>
      </c>
      <c r="E4428" s="128">
        <v>183</v>
      </c>
      <c r="F4428" s="128">
        <v>183</v>
      </c>
      <c r="G4428" s="126" t="s">
        <v>15063</v>
      </c>
      <c r="H4428" s="126" t="s">
        <v>20295</v>
      </c>
      <c r="I4428" s="126" t="s">
        <v>21184</v>
      </c>
      <c r="J4428" s="126" t="s">
        <v>26302</v>
      </c>
      <c r="K4428" s="9">
        <f>_xlfn.IFNA(VLOOKUP(Table5[[#This Row],[Section]],SubSill_Tier,2,FALSE),0)</f>
        <v>0</v>
      </c>
      <c r="L4428" s="9" t="str">
        <f t="shared" si="78"/>
        <v/>
      </c>
      <c r="M4428" s="205" t="str" cm="1">
        <f t="array" ref="M4428">_xlfn.IFS(NOT(ISERROR(VLOOKUP(Table5[[#This Row],[Section]],TB_notTB,1,FALSE))),"No",LEFT(Table5[[#This Row],[Section]],3)="ETB","PLS",LEFT(Table5[[#This Row],[Section]],1)="7","PDB",NOT(ISBLANK(Table5[[#This Row],[Section]])),"No")</f>
        <v>No</v>
      </c>
    </row>
    <row r="4429" spans="1:13" x14ac:dyDescent="0.25">
      <c r="A4429" s="126" t="s">
        <v>15064</v>
      </c>
      <c r="B4429" s="126" t="s">
        <v>15065</v>
      </c>
      <c r="C4429" s="126" t="s">
        <v>75</v>
      </c>
      <c r="D4429" s="127">
        <v>0.6</v>
      </c>
      <c r="E4429" s="128">
        <v>189</v>
      </c>
      <c r="F4429" s="128">
        <v>123</v>
      </c>
      <c r="G4429" s="126" t="s">
        <v>15063</v>
      </c>
      <c r="H4429" s="126" t="s">
        <v>20295</v>
      </c>
      <c r="I4429" s="126" t="s">
        <v>21184</v>
      </c>
      <c r="J4429" s="126" t="s">
        <v>26302</v>
      </c>
      <c r="K4429" s="9">
        <f>_xlfn.IFNA(VLOOKUP(Table5[[#This Row],[Section]],SubSill_Tier,2,FALSE),0)</f>
        <v>0</v>
      </c>
      <c r="L4429" s="9" t="str">
        <f t="shared" si="78"/>
        <v/>
      </c>
      <c r="M4429" s="205" t="str" cm="1">
        <f t="array" ref="M4429">_xlfn.IFS(NOT(ISERROR(VLOOKUP(Table5[[#This Row],[Section]],TB_notTB,1,FALSE))),"No",LEFT(Table5[[#This Row],[Section]],3)="ETB","PLS",LEFT(Table5[[#This Row],[Section]],1)="7","PDB",NOT(ISBLANK(Table5[[#This Row],[Section]])),"No")</f>
        <v>No</v>
      </c>
    </row>
    <row r="4430" spans="1:13" x14ac:dyDescent="0.25">
      <c r="A4430" s="126" t="s">
        <v>15066</v>
      </c>
      <c r="B4430" s="126" t="s">
        <v>15067</v>
      </c>
      <c r="C4430" s="126" t="s">
        <v>75</v>
      </c>
      <c r="D4430" s="127">
        <v>0.73399999999999999</v>
      </c>
      <c r="E4430" s="128">
        <v>258</v>
      </c>
      <c r="F4430" s="128">
        <v>191</v>
      </c>
      <c r="G4430" s="126" t="s">
        <v>15063</v>
      </c>
      <c r="H4430" s="126" t="s">
        <v>20295</v>
      </c>
      <c r="I4430" s="126" t="s">
        <v>21184</v>
      </c>
      <c r="J4430" s="126" t="s">
        <v>26302</v>
      </c>
      <c r="K4430" s="9">
        <f>_xlfn.IFNA(VLOOKUP(Table5[[#This Row],[Section]],SubSill_Tier,2,FALSE),0)</f>
        <v>0</v>
      </c>
      <c r="L4430" s="9" t="str">
        <f t="shared" si="78"/>
        <v/>
      </c>
      <c r="M4430" s="205" t="str" cm="1">
        <f t="array" ref="M4430">_xlfn.IFS(NOT(ISERROR(VLOOKUP(Table5[[#This Row],[Section]],TB_notTB,1,FALSE))),"No",LEFT(Table5[[#This Row],[Section]],3)="ETB","PLS",LEFT(Table5[[#This Row],[Section]],1)="7","PDB",NOT(ISBLANK(Table5[[#This Row],[Section]])),"No")</f>
        <v>No</v>
      </c>
    </row>
    <row r="4431" spans="1:13" x14ac:dyDescent="0.25">
      <c r="A4431" s="126" t="s">
        <v>15068</v>
      </c>
      <c r="B4431" s="126" t="s">
        <v>15069</v>
      </c>
      <c r="C4431" s="126" t="s">
        <v>75</v>
      </c>
      <c r="D4431" s="127">
        <v>0.81200000000000006</v>
      </c>
      <c r="E4431" s="128">
        <v>278</v>
      </c>
      <c r="F4431" s="128">
        <v>212</v>
      </c>
      <c r="G4431" s="126" t="s">
        <v>15063</v>
      </c>
      <c r="H4431" s="126" t="s">
        <v>20295</v>
      </c>
      <c r="I4431" s="126" t="s">
        <v>21184</v>
      </c>
      <c r="J4431" s="126" t="s">
        <v>26302</v>
      </c>
      <c r="K4431" s="9">
        <f>_xlfn.IFNA(VLOOKUP(Table5[[#This Row],[Section]],SubSill_Tier,2,FALSE),0)</f>
        <v>0</v>
      </c>
      <c r="L4431" s="9" t="str">
        <f t="shared" si="78"/>
        <v/>
      </c>
      <c r="M4431" s="205" t="str" cm="1">
        <f t="array" ref="M4431">_xlfn.IFS(NOT(ISERROR(VLOOKUP(Table5[[#This Row],[Section]],TB_notTB,1,FALSE))),"No",LEFT(Table5[[#This Row],[Section]],3)="ETB","PLS",LEFT(Table5[[#This Row],[Section]],1)="7","PDB",NOT(ISBLANK(Table5[[#This Row],[Section]])),"No")</f>
        <v>No</v>
      </c>
    </row>
    <row r="4432" spans="1:13" x14ac:dyDescent="0.25">
      <c r="A4432" s="126" t="s">
        <v>15070</v>
      </c>
      <c r="B4432" s="126" t="s">
        <v>15071</v>
      </c>
      <c r="C4432" s="126" t="s">
        <v>75</v>
      </c>
      <c r="D4432" s="127">
        <v>0.55000000000000004</v>
      </c>
      <c r="E4432" s="128">
        <v>256</v>
      </c>
      <c r="F4432" s="128">
        <v>100</v>
      </c>
      <c r="G4432" s="126" t="s">
        <v>15089</v>
      </c>
      <c r="H4432" s="126" t="s">
        <v>20296</v>
      </c>
      <c r="I4432" s="126" t="s">
        <v>21185</v>
      </c>
      <c r="J4432" s="126" t="s">
        <v>26303</v>
      </c>
      <c r="K4432" s="9">
        <f>_xlfn.IFNA(VLOOKUP(Table5[[#This Row],[Section]],SubSill_Tier,2,FALSE),0)</f>
        <v>0</v>
      </c>
      <c r="L4432" s="9" t="str">
        <f t="shared" si="78"/>
        <v/>
      </c>
      <c r="M4432" s="205" t="str" cm="1">
        <f t="array" ref="M4432">_xlfn.IFS(NOT(ISERROR(VLOOKUP(Table5[[#This Row],[Section]],TB_notTB,1,FALSE))),"No",LEFT(Table5[[#This Row],[Section]],3)="ETB","PLS",LEFT(Table5[[#This Row],[Section]],1)="7","PDB",NOT(ISBLANK(Table5[[#This Row],[Section]])),"No")</f>
        <v>No</v>
      </c>
    </row>
    <row r="4433" spans="1:13" x14ac:dyDescent="0.25">
      <c r="A4433" s="126" t="s">
        <v>15072</v>
      </c>
      <c r="B4433" s="126" t="s">
        <v>15073</v>
      </c>
      <c r="C4433" s="126" t="s">
        <v>75</v>
      </c>
      <c r="D4433" s="127">
        <v>0.83499999999999996</v>
      </c>
      <c r="E4433" s="128">
        <v>318</v>
      </c>
      <c r="F4433" s="128">
        <v>138</v>
      </c>
      <c r="G4433" s="126" t="s">
        <v>15089</v>
      </c>
      <c r="H4433" s="126" t="s">
        <v>20296</v>
      </c>
      <c r="I4433" s="126" t="s">
        <v>21185</v>
      </c>
      <c r="J4433" s="126" t="s">
        <v>26303</v>
      </c>
      <c r="K4433" s="9">
        <f>_xlfn.IFNA(VLOOKUP(Table5[[#This Row],[Section]],SubSill_Tier,2,FALSE),0)</f>
        <v>0</v>
      </c>
      <c r="L4433" s="9" t="str">
        <f t="shared" si="78"/>
        <v/>
      </c>
      <c r="M4433" s="205" t="str" cm="1">
        <f t="array" ref="M4433">_xlfn.IFS(NOT(ISERROR(VLOOKUP(Table5[[#This Row],[Section]],TB_notTB,1,FALSE))),"No",LEFT(Table5[[#This Row],[Section]],3)="ETB","PLS",LEFT(Table5[[#This Row],[Section]],1)="7","PDB",NOT(ISBLANK(Table5[[#This Row],[Section]])),"No")</f>
        <v>No</v>
      </c>
    </row>
    <row r="4434" spans="1:13" x14ac:dyDescent="0.25">
      <c r="A4434" s="126" t="s">
        <v>15074</v>
      </c>
      <c r="B4434" s="126" t="s">
        <v>15075</v>
      </c>
      <c r="C4434" s="126" t="s">
        <v>75</v>
      </c>
      <c r="D4434" s="127">
        <v>0.47199999999999998</v>
      </c>
      <c r="E4434" s="128">
        <v>269</v>
      </c>
      <c r="F4434" s="128">
        <v>110</v>
      </c>
      <c r="G4434" s="126" t="s">
        <v>15053</v>
      </c>
      <c r="H4434" s="126" t="s">
        <v>20292</v>
      </c>
      <c r="I4434" s="126" t="s">
        <v>15680</v>
      </c>
      <c r="J4434" s="126" t="s">
        <v>26287</v>
      </c>
      <c r="K4434" s="9">
        <f>_xlfn.IFNA(VLOOKUP(Table5[[#This Row],[Section]],SubSill_Tier,2,FALSE),0)</f>
        <v>0</v>
      </c>
      <c r="L4434" s="9" t="str">
        <f t="shared" si="78"/>
        <v/>
      </c>
      <c r="M4434" s="205" t="str" cm="1">
        <f t="array" ref="M4434">_xlfn.IFS(NOT(ISERROR(VLOOKUP(Table5[[#This Row],[Section]],TB_notTB,1,FALSE))),"No",LEFT(Table5[[#This Row],[Section]],3)="ETB","PLS",LEFT(Table5[[#This Row],[Section]],1)="7","PDB",NOT(ISBLANK(Table5[[#This Row],[Section]])),"No")</f>
        <v>No</v>
      </c>
    </row>
    <row r="4435" spans="1:13" x14ac:dyDescent="0.25">
      <c r="A4435" s="126" t="s">
        <v>15076</v>
      </c>
      <c r="B4435" s="126" t="s">
        <v>15077</v>
      </c>
      <c r="C4435" s="126" t="s">
        <v>75</v>
      </c>
      <c r="D4435" s="127">
        <v>0.46100000000000002</v>
      </c>
      <c r="E4435" s="128">
        <v>180</v>
      </c>
      <c r="F4435" s="128">
        <v>103</v>
      </c>
      <c r="G4435" s="126" t="s">
        <v>15053</v>
      </c>
      <c r="H4435" s="126" t="s">
        <v>20292</v>
      </c>
      <c r="I4435" s="126" t="s">
        <v>15680</v>
      </c>
      <c r="J4435" s="126" t="s">
        <v>26287</v>
      </c>
      <c r="K4435" s="9">
        <f>_xlfn.IFNA(VLOOKUP(Table5[[#This Row],[Section]],SubSill_Tier,2,FALSE),0)</f>
        <v>0</v>
      </c>
      <c r="L4435" s="9" t="str">
        <f t="shared" si="78"/>
        <v/>
      </c>
      <c r="M4435" s="205" t="str" cm="1">
        <f t="array" ref="M4435">_xlfn.IFS(NOT(ISERROR(VLOOKUP(Table5[[#This Row],[Section]],TB_notTB,1,FALSE))),"No",LEFT(Table5[[#This Row],[Section]],3)="ETB","PLS",LEFT(Table5[[#This Row],[Section]],1)="7","PDB",NOT(ISBLANK(Table5[[#This Row],[Section]])),"No")</f>
        <v>No</v>
      </c>
    </row>
    <row r="4436" spans="1:13" x14ac:dyDescent="0.25">
      <c r="A4436" s="126" t="s">
        <v>15078</v>
      </c>
      <c r="B4436" s="126" t="s">
        <v>15079</v>
      </c>
      <c r="C4436" s="126" t="s">
        <v>75</v>
      </c>
      <c r="D4436" s="127">
        <v>0.151</v>
      </c>
      <c r="E4436" s="128">
        <v>100</v>
      </c>
      <c r="F4436" s="128">
        <v>100</v>
      </c>
      <c r="G4436" s="126" t="s">
        <v>15053</v>
      </c>
      <c r="H4436" s="126" t="s">
        <v>20292</v>
      </c>
      <c r="I4436" s="126" t="s">
        <v>15680</v>
      </c>
      <c r="J4436" s="126" t="s">
        <v>26287</v>
      </c>
      <c r="K4436" s="9">
        <f>_xlfn.IFNA(VLOOKUP(Table5[[#This Row],[Section]],SubSill_Tier,2,FALSE),0)</f>
        <v>0</v>
      </c>
      <c r="L4436" s="9" t="str">
        <f t="shared" si="78"/>
        <v/>
      </c>
      <c r="M4436" s="205" t="str" cm="1">
        <f t="array" ref="M4436">_xlfn.IFS(NOT(ISERROR(VLOOKUP(Table5[[#This Row],[Section]],TB_notTB,1,FALSE))),"No",LEFT(Table5[[#This Row],[Section]],3)="ETB","PLS",LEFT(Table5[[#This Row],[Section]],1)="7","PDB",NOT(ISBLANK(Table5[[#This Row],[Section]])),"No")</f>
        <v>No</v>
      </c>
    </row>
    <row r="4437" spans="1:13" x14ac:dyDescent="0.25">
      <c r="A4437" s="126" t="s">
        <v>15080</v>
      </c>
      <c r="B4437" s="126" t="s">
        <v>15081</v>
      </c>
      <c r="C4437" s="126" t="s">
        <v>75</v>
      </c>
      <c r="D4437" s="127">
        <v>0.22500000000000001</v>
      </c>
      <c r="E4437" s="128">
        <v>118</v>
      </c>
      <c r="F4437" s="128">
        <v>100</v>
      </c>
      <c r="G4437" s="126" t="s">
        <v>15053</v>
      </c>
      <c r="H4437" s="126" t="s">
        <v>20292</v>
      </c>
      <c r="I4437" s="126" t="s">
        <v>15680</v>
      </c>
      <c r="J4437" s="126" t="s">
        <v>26287</v>
      </c>
      <c r="K4437" s="9">
        <f>_xlfn.IFNA(VLOOKUP(Table5[[#This Row],[Section]],SubSill_Tier,2,FALSE),0)</f>
        <v>0</v>
      </c>
      <c r="L4437" s="9" t="str">
        <f t="shared" si="78"/>
        <v/>
      </c>
      <c r="M4437" s="205" t="str" cm="1">
        <f t="array" ref="M4437">_xlfn.IFS(NOT(ISERROR(VLOOKUP(Table5[[#This Row],[Section]],TB_notTB,1,FALSE))),"No",LEFT(Table5[[#This Row],[Section]],3)="ETB","PLS",LEFT(Table5[[#This Row],[Section]],1)="7","PDB",NOT(ISBLANK(Table5[[#This Row],[Section]])),"No")</f>
        <v>No</v>
      </c>
    </row>
    <row r="4438" spans="1:13" x14ac:dyDescent="0.25">
      <c r="A4438" s="126" t="s">
        <v>15082</v>
      </c>
      <c r="B4438" s="126" t="s">
        <v>15083</v>
      </c>
      <c r="C4438" s="126" t="s">
        <v>75</v>
      </c>
      <c r="D4438" s="127">
        <v>0.77</v>
      </c>
      <c r="E4438" s="128">
        <v>415</v>
      </c>
      <c r="F4438" s="128">
        <v>232</v>
      </c>
      <c r="G4438" s="126" t="s">
        <v>15053</v>
      </c>
      <c r="H4438" s="126" t="s">
        <v>20292</v>
      </c>
      <c r="I4438" s="126" t="s">
        <v>15680</v>
      </c>
      <c r="J4438" s="126" t="s">
        <v>26287</v>
      </c>
      <c r="K4438" s="9">
        <f>_xlfn.IFNA(VLOOKUP(Table5[[#This Row],[Section]],SubSill_Tier,2,FALSE),0)</f>
        <v>0</v>
      </c>
      <c r="L4438" s="9" t="str">
        <f t="shared" si="78"/>
        <v/>
      </c>
      <c r="M4438" s="205" t="str" cm="1">
        <f t="array" ref="M4438">_xlfn.IFS(NOT(ISERROR(VLOOKUP(Table5[[#This Row],[Section]],TB_notTB,1,FALSE))),"No",LEFT(Table5[[#This Row],[Section]],3)="ETB","PLS",LEFT(Table5[[#This Row],[Section]],1)="7","PDB",NOT(ISBLANK(Table5[[#This Row],[Section]])),"No")</f>
        <v>No</v>
      </c>
    </row>
    <row r="4439" spans="1:13" x14ac:dyDescent="0.25">
      <c r="A4439" s="126" t="s">
        <v>15084</v>
      </c>
      <c r="B4439" s="126" t="s">
        <v>2007</v>
      </c>
      <c r="C4439" s="126" t="s">
        <v>75</v>
      </c>
      <c r="D4439" s="127">
        <v>0.72599999999999998</v>
      </c>
      <c r="E4439" s="128">
        <v>383</v>
      </c>
      <c r="F4439" s="128">
        <v>255</v>
      </c>
      <c r="G4439" s="126" t="s">
        <v>15053</v>
      </c>
      <c r="H4439" s="126" t="s">
        <v>20292</v>
      </c>
      <c r="I4439" s="126" t="s">
        <v>15680</v>
      </c>
      <c r="J4439" s="126" t="s">
        <v>26287</v>
      </c>
      <c r="K4439" s="9">
        <f>_xlfn.IFNA(VLOOKUP(Table5[[#This Row],[Section]],SubSill_Tier,2,FALSE),0)</f>
        <v>0</v>
      </c>
      <c r="L4439" s="9" t="str">
        <f t="shared" si="78"/>
        <v/>
      </c>
      <c r="M4439" s="205" t="str" cm="1">
        <f t="array" ref="M4439">_xlfn.IFS(NOT(ISERROR(VLOOKUP(Table5[[#This Row],[Section]],TB_notTB,1,FALSE))),"No",LEFT(Table5[[#This Row],[Section]],3)="ETB","PLS",LEFT(Table5[[#This Row],[Section]],1)="7","PDB",NOT(ISBLANK(Table5[[#This Row],[Section]])),"No")</f>
        <v>No</v>
      </c>
    </row>
    <row r="4440" spans="1:13" x14ac:dyDescent="0.25">
      <c r="A4440" s="126" t="s">
        <v>11804</v>
      </c>
      <c r="B4440" s="126" t="s">
        <v>11805</v>
      </c>
      <c r="C4440" s="126" t="s">
        <v>75</v>
      </c>
      <c r="D4440" s="127">
        <v>0.55200000000000005</v>
      </c>
      <c r="E4440" s="128">
        <v>274</v>
      </c>
      <c r="F4440" s="128">
        <v>153</v>
      </c>
      <c r="G4440" s="126" t="s">
        <v>13760</v>
      </c>
      <c r="H4440" s="126" t="s">
        <v>20184</v>
      </c>
      <c r="I4440" s="126" t="s">
        <v>21100</v>
      </c>
      <c r="J4440" s="126" t="s">
        <v>26254</v>
      </c>
      <c r="K4440" s="9">
        <f>_xlfn.IFNA(VLOOKUP(Table5[[#This Row],[Section]],SubSill_Tier,2,FALSE),0)</f>
        <v>0</v>
      </c>
      <c r="L4440" s="9" t="str">
        <f t="shared" si="78"/>
        <v/>
      </c>
      <c r="M4440" s="205" t="str" cm="1">
        <f t="array" ref="M4440">_xlfn.IFS(NOT(ISERROR(VLOOKUP(Table5[[#This Row],[Section]],TB_notTB,1,FALSE))),"No",LEFT(Table5[[#This Row],[Section]],3)="ETB","PLS",LEFT(Table5[[#This Row],[Section]],1)="7","PDB",NOT(ISBLANK(Table5[[#This Row],[Section]])),"No")</f>
        <v>No</v>
      </c>
    </row>
    <row r="4441" spans="1:13" x14ac:dyDescent="0.25">
      <c r="A4441" s="126" t="s">
        <v>11806</v>
      </c>
      <c r="B4441" s="126" t="s">
        <v>21186</v>
      </c>
      <c r="C4441" s="126" t="s">
        <v>75</v>
      </c>
      <c r="D4441" s="127">
        <v>0.122</v>
      </c>
      <c r="E4441" s="128">
        <v>100</v>
      </c>
      <c r="F4441" s="128">
        <v>100</v>
      </c>
      <c r="G4441" s="126" t="s">
        <v>13776</v>
      </c>
      <c r="H4441" s="126" t="s">
        <v>20231</v>
      </c>
      <c r="I4441" s="126" t="s">
        <v>21143</v>
      </c>
      <c r="J4441" s="126" t="s">
        <v>26256</v>
      </c>
      <c r="K4441" s="9">
        <f>_xlfn.IFNA(VLOOKUP(Table5[[#This Row],[Section]],SubSill_Tier,2,FALSE),0)</f>
        <v>0</v>
      </c>
      <c r="L4441" s="9" t="str">
        <f t="shared" si="78"/>
        <v/>
      </c>
      <c r="M4441" s="205" t="str" cm="1">
        <f t="array" ref="M4441">_xlfn.IFS(NOT(ISERROR(VLOOKUP(Table5[[#This Row],[Section]],TB_notTB,1,FALSE))),"No",LEFT(Table5[[#This Row],[Section]],3)="ETB","PLS",LEFT(Table5[[#This Row],[Section]],1)="7","PDB",NOT(ISBLANK(Table5[[#This Row],[Section]])),"No")</f>
        <v>No</v>
      </c>
    </row>
    <row r="4442" spans="1:13" x14ac:dyDescent="0.25">
      <c r="A4442" s="126" t="s">
        <v>15085</v>
      </c>
      <c r="B4442" s="126" t="s">
        <v>5419</v>
      </c>
      <c r="C4442" s="126" t="s">
        <v>75</v>
      </c>
      <c r="D4442" s="127">
        <v>1.083</v>
      </c>
      <c r="E4442" s="128">
        <v>521</v>
      </c>
      <c r="F4442" s="128">
        <v>317</v>
      </c>
      <c r="G4442" s="126" t="s">
        <v>15063</v>
      </c>
      <c r="H4442" s="126" t="s">
        <v>20295</v>
      </c>
      <c r="I4442" s="126" t="s">
        <v>21184</v>
      </c>
      <c r="J4442" s="126" t="s">
        <v>26302</v>
      </c>
      <c r="K4442" s="9">
        <f>_xlfn.IFNA(VLOOKUP(Table5[[#This Row],[Section]],SubSill_Tier,2,FALSE),0)</f>
        <v>0</v>
      </c>
      <c r="L4442" s="9" t="str">
        <f t="shared" si="78"/>
        <v/>
      </c>
      <c r="M4442" s="205" t="str" cm="1">
        <f t="array" ref="M4442">_xlfn.IFS(NOT(ISERROR(VLOOKUP(Table5[[#This Row],[Section]],TB_notTB,1,FALSE))),"No",LEFT(Table5[[#This Row],[Section]],3)="ETB","PLS",LEFT(Table5[[#This Row],[Section]],1)="7","PDB",NOT(ISBLANK(Table5[[#This Row],[Section]])),"No")</f>
        <v>No</v>
      </c>
    </row>
    <row r="4443" spans="1:13" x14ac:dyDescent="0.25">
      <c r="A4443" s="126" t="s">
        <v>15086</v>
      </c>
      <c r="B4443" s="126" t="s">
        <v>15083</v>
      </c>
      <c r="C4443" s="126" t="s">
        <v>75</v>
      </c>
      <c r="D4443" s="127">
        <v>0.99099999999999999</v>
      </c>
      <c r="E4443" s="128">
        <v>468</v>
      </c>
      <c r="F4443" s="128">
        <v>243</v>
      </c>
      <c r="G4443" s="126" t="s">
        <v>15063</v>
      </c>
      <c r="H4443" s="126" t="s">
        <v>20295</v>
      </c>
      <c r="I4443" s="126" t="s">
        <v>21184</v>
      </c>
      <c r="J4443" s="126" t="s">
        <v>26302</v>
      </c>
      <c r="K4443" s="9">
        <f>_xlfn.IFNA(VLOOKUP(Table5[[#This Row],[Section]],SubSill_Tier,2,FALSE),0)</f>
        <v>0</v>
      </c>
      <c r="L4443" s="9" t="str">
        <f t="shared" si="78"/>
        <v/>
      </c>
      <c r="M4443" s="205" t="str" cm="1">
        <f t="array" ref="M4443">_xlfn.IFS(NOT(ISERROR(VLOOKUP(Table5[[#This Row],[Section]],TB_notTB,1,FALSE))),"No",LEFT(Table5[[#This Row],[Section]],3)="ETB","PLS",LEFT(Table5[[#This Row],[Section]],1)="7","PDB",NOT(ISBLANK(Table5[[#This Row],[Section]])),"No")</f>
        <v>No</v>
      </c>
    </row>
    <row r="4444" spans="1:13" x14ac:dyDescent="0.25">
      <c r="A4444" s="126" t="s">
        <v>15087</v>
      </c>
      <c r="B4444" s="126" t="s">
        <v>15088</v>
      </c>
      <c r="C4444" s="126" t="s">
        <v>75</v>
      </c>
      <c r="D4444" s="127">
        <v>0.752</v>
      </c>
      <c r="E4444" s="128">
        <v>350</v>
      </c>
      <c r="F4444" s="128">
        <v>124</v>
      </c>
      <c r="G4444" s="126" t="s">
        <v>15089</v>
      </c>
      <c r="H4444" s="126" t="s">
        <v>20296</v>
      </c>
      <c r="I4444" s="126" t="s">
        <v>21185</v>
      </c>
      <c r="J4444" s="126" t="s">
        <v>26303</v>
      </c>
      <c r="K4444" s="9">
        <f>_xlfn.IFNA(VLOOKUP(Table5[[#This Row],[Section]],SubSill_Tier,2,FALSE),0)</f>
        <v>0</v>
      </c>
      <c r="L4444" s="9" t="str">
        <f t="shared" si="78"/>
        <v/>
      </c>
      <c r="M4444" s="205" t="str" cm="1">
        <f t="array" ref="M4444">_xlfn.IFS(NOT(ISERROR(VLOOKUP(Table5[[#This Row],[Section]],TB_notTB,1,FALSE))),"No",LEFT(Table5[[#This Row],[Section]],3)="ETB","PLS",LEFT(Table5[[#This Row],[Section]],1)="7","PDB",NOT(ISBLANK(Table5[[#This Row],[Section]])),"No")</f>
        <v>No</v>
      </c>
    </row>
    <row r="4445" spans="1:13" x14ac:dyDescent="0.25">
      <c r="A4445" s="126" t="s">
        <v>15090</v>
      </c>
      <c r="B4445" s="126" t="s">
        <v>15091</v>
      </c>
      <c r="C4445" s="126" t="s">
        <v>75</v>
      </c>
      <c r="D4445" s="127">
        <v>0.73399999999999999</v>
      </c>
      <c r="E4445" s="128">
        <v>331</v>
      </c>
      <c r="F4445" s="128">
        <v>124</v>
      </c>
      <c r="G4445" s="126" t="s">
        <v>15089</v>
      </c>
      <c r="H4445" s="126" t="s">
        <v>20296</v>
      </c>
      <c r="I4445" s="126" t="s">
        <v>21185</v>
      </c>
      <c r="J4445" s="126" t="s">
        <v>26303</v>
      </c>
      <c r="K4445" s="9">
        <f>_xlfn.IFNA(VLOOKUP(Table5[[#This Row],[Section]],SubSill_Tier,2,FALSE),0)</f>
        <v>0</v>
      </c>
      <c r="L4445" s="9" t="str">
        <f t="shared" si="78"/>
        <v/>
      </c>
      <c r="M4445" s="205" t="str" cm="1">
        <f t="array" ref="M4445">_xlfn.IFS(NOT(ISERROR(VLOOKUP(Table5[[#This Row],[Section]],TB_notTB,1,FALSE))),"No",LEFT(Table5[[#This Row],[Section]],3)="ETB","PLS",LEFT(Table5[[#This Row],[Section]],1)="7","PDB",NOT(ISBLANK(Table5[[#This Row],[Section]])),"No")</f>
        <v>No</v>
      </c>
    </row>
    <row r="4446" spans="1:13" x14ac:dyDescent="0.25">
      <c r="A4446" s="126" t="s">
        <v>15092</v>
      </c>
      <c r="B4446" s="126" t="s">
        <v>15093</v>
      </c>
      <c r="C4446" s="126" t="s">
        <v>75</v>
      </c>
      <c r="D4446" s="127">
        <v>0.16600000000000001</v>
      </c>
      <c r="E4446" s="128">
        <v>100</v>
      </c>
      <c r="F4446" s="128">
        <v>100</v>
      </c>
      <c r="G4446" s="126" t="s">
        <v>14945</v>
      </c>
      <c r="H4446" s="126" t="s">
        <v>20255</v>
      </c>
      <c r="I4446" s="126" t="s">
        <v>21156</v>
      </c>
      <c r="J4446" s="126" t="s">
        <v>26287</v>
      </c>
      <c r="K4446" s="9">
        <f>_xlfn.IFNA(VLOOKUP(Table5[[#This Row],[Section]],SubSill_Tier,2,FALSE),0)</f>
        <v>0</v>
      </c>
      <c r="L4446" s="9" t="str">
        <f t="shared" si="78"/>
        <v/>
      </c>
      <c r="M4446" s="205" t="str" cm="1">
        <f t="array" ref="M4446">_xlfn.IFS(NOT(ISERROR(VLOOKUP(Table5[[#This Row],[Section]],TB_notTB,1,FALSE))),"No",LEFT(Table5[[#This Row],[Section]],3)="ETB","PLS",LEFT(Table5[[#This Row],[Section]],1)="7","PDB",NOT(ISBLANK(Table5[[#This Row],[Section]])),"No")</f>
        <v>No</v>
      </c>
    </row>
    <row r="4447" spans="1:13" x14ac:dyDescent="0.25">
      <c r="A4447" s="126" t="s">
        <v>14572</v>
      </c>
      <c r="B4447" s="126" t="s">
        <v>14573</v>
      </c>
      <c r="C4447" s="126" t="s">
        <v>75</v>
      </c>
      <c r="D4447" s="127">
        <v>0.185</v>
      </c>
      <c r="E4447" s="128">
        <v>100</v>
      </c>
      <c r="F4447" s="128">
        <v>100</v>
      </c>
      <c r="G4447" s="126" t="s">
        <v>13719</v>
      </c>
      <c r="H4447" s="126" t="s">
        <v>20128</v>
      </c>
      <c r="I4447" s="126" t="s">
        <v>20129</v>
      </c>
      <c r="J4447" s="126" t="s">
        <v>26235</v>
      </c>
      <c r="K4447" s="9">
        <f>_xlfn.IFNA(VLOOKUP(Table5[[#This Row],[Section]],SubSill_Tier,2,FALSE),0)</f>
        <v>0</v>
      </c>
      <c r="L4447" s="9" t="str">
        <f t="shared" si="78"/>
        <v/>
      </c>
      <c r="M4447" s="205" t="str" cm="1">
        <f t="array" ref="M4447">_xlfn.IFS(NOT(ISERROR(VLOOKUP(Table5[[#This Row],[Section]],TB_notTB,1,FALSE))),"No",LEFT(Table5[[#This Row],[Section]],3)="ETB","PLS",LEFT(Table5[[#This Row],[Section]],1)="7","PDB",NOT(ISBLANK(Table5[[#This Row],[Section]])),"No")</f>
        <v>No</v>
      </c>
    </row>
    <row r="4448" spans="1:13" x14ac:dyDescent="0.25">
      <c r="A4448" s="126" t="s">
        <v>7916</v>
      </c>
      <c r="B4448" s="126" t="s">
        <v>28011</v>
      </c>
      <c r="C4448" s="126" t="s">
        <v>75</v>
      </c>
      <c r="D4448" s="127">
        <v>0.13</v>
      </c>
      <c r="E4448" s="128">
        <v>100</v>
      </c>
      <c r="F4448" s="128">
        <v>100</v>
      </c>
      <c r="G4448" s="126" t="s">
        <v>13719</v>
      </c>
      <c r="H4448" s="126" t="s">
        <v>20128</v>
      </c>
      <c r="I4448" s="126" t="s">
        <v>20129</v>
      </c>
      <c r="J4448" s="126" t="s">
        <v>26235</v>
      </c>
      <c r="K4448" s="9">
        <f>_xlfn.IFNA(VLOOKUP(Table5[[#This Row],[Section]],SubSill_Tier,2,FALSE),0)</f>
        <v>0</v>
      </c>
      <c r="L4448" s="9" t="str">
        <f t="shared" si="78"/>
        <v/>
      </c>
      <c r="M4448" s="205" t="str" cm="1">
        <f t="array" ref="M4448">_xlfn.IFS(NOT(ISERROR(VLOOKUP(Table5[[#This Row],[Section]],TB_notTB,1,FALSE))),"No",LEFT(Table5[[#This Row],[Section]],3)="ETB","PLS",LEFT(Table5[[#This Row],[Section]],1)="7","PDB",NOT(ISBLANK(Table5[[#This Row],[Section]])),"No")</f>
        <v>No</v>
      </c>
    </row>
    <row r="4449" spans="1:13" x14ac:dyDescent="0.25">
      <c r="A4449" s="126" t="s">
        <v>15094</v>
      </c>
      <c r="B4449" s="126" t="s">
        <v>5602</v>
      </c>
      <c r="C4449" s="126" t="s">
        <v>75</v>
      </c>
      <c r="D4449" s="127">
        <v>0.49099999999999999</v>
      </c>
      <c r="E4449" s="128">
        <v>226</v>
      </c>
      <c r="F4449" s="128">
        <v>226</v>
      </c>
      <c r="G4449" s="126" t="s">
        <v>15063</v>
      </c>
      <c r="H4449" s="126" t="s">
        <v>20295</v>
      </c>
      <c r="I4449" s="126" t="s">
        <v>21184</v>
      </c>
      <c r="J4449" s="126" t="s">
        <v>26302</v>
      </c>
      <c r="K4449" s="9">
        <f>_xlfn.IFNA(VLOOKUP(Table5[[#This Row],[Section]],SubSill_Tier,2,FALSE),0)</f>
        <v>0</v>
      </c>
      <c r="L4449" s="9" t="str">
        <f t="shared" si="78"/>
        <v/>
      </c>
      <c r="M4449" s="205" t="str" cm="1">
        <f t="array" ref="M4449">_xlfn.IFS(NOT(ISERROR(VLOOKUP(Table5[[#This Row],[Section]],TB_notTB,1,FALSE))),"No",LEFT(Table5[[#This Row],[Section]],3)="ETB","PLS",LEFT(Table5[[#This Row],[Section]],1)="7","PDB",NOT(ISBLANK(Table5[[#This Row],[Section]])),"No")</f>
        <v>No</v>
      </c>
    </row>
    <row r="4450" spans="1:13" x14ac:dyDescent="0.25">
      <c r="A4450" s="126" t="s">
        <v>15095</v>
      </c>
      <c r="B4450" s="126" t="s">
        <v>15096</v>
      </c>
      <c r="C4450" s="126" t="s">
        <v>75</v>
      </c>
      <c r="D4450" s="127">
        <v>0.51500000000000001</v>
      </c>
      <c r="E4450" s="128">
        <v>159</v>
      </c>
      <c r="F4450" s="128">
        <v>137</v>
      </c>
      <c r="G4450" s="126" t="s">
        <v>15063</v>
      </c>
      <c r="H4450" s="126" t="s">
        <v>20295</v>
      </c>
      <c r="I4450" s="126" t="s">
        <v>21184</v>
      </c>
      <c r="J4450" s="126" t="s">
        <v>26302</v>
      </c>
      <c r="K4450" s="9">
        <f>_xlfn.IFNA(VLOOKUP(Table5[[#This Row],[Section]],SubSill_Tier,2,FALSE),0)</f>
        <v>0</v>
      </c>
      <c r="L4450" s="9" t="str">
        <f t="shared" si="78"/>
        <v/>
      </c>
      <c r="M4450" s="205" t="str" cm="1">
        <f t="array" ref="M4450">_xlfn.IFS(NOT(ISERROR(VLOOKUP(Table5[[#This Row],[Section]],TB_notTB,1,FALSE))),"No",LEFT(Table5[[#This Row],[Section]],3)="ETB","PLS",LEFT(Table5[[#This Row],[Section]],1)="7","PDB",NOT(ISBLANK(Table5[[#This Row],[Section]])),"No")</f>
        <v>No</v>
      </c>
    </row>
    <row r="4451" spans="1:13" x14ac:dyDescent="0.25">
      <c r="A4451" s="126" t="s">
        <v>15097</v>
      </c>
      <c r="B4451" s="126" t="s">
        <v>15098</v>
      </c>
      <c r="C4451" s="126" t="s">
        <v>75</v>
      </c>
      <c r="D4451" s="127">
        <v>1.5249999999999999</v>
      </c>
      <c r="E4451" s="128">
        <v>361</v>
      </c>
      <c r="F4451" s="128">
        <v>220</v>
      </c>
      <c r="G4451" s="126" t="s">
        <v>15089</v>
      </c>
      <c r="H4451" s="126" t="s">
        <v>20296</v>
      </c>
      <c r="I4451" s="126" t="s">
        <v>21185</v>
      </c>
      <c r="J4451" s="126" t="s">
        <v>26303</v>
      </c>
      <c r="K4451" s="9">
        <f>_xlfn.IFNA(VLOOKUP(Table5[[#This Row],[Section]],SubSill_Tier,2,FALSE),0)</f>
        <v>0</v>
      </c>
      <c r="L4451" s="9" t="str">
        <f t="shared" si="78"/>
        <v/>
      </c>
      <c r="M4451" s="205" t="str" cm="1">
        <f t="array" ref="M4451">_xlfn.IFS(NOT(ISERROR(VLOOKUP(Table5[[#This Row],[Section]],TB_notTB,1,FALSE))),"No",LEFT(Table5[[#This Row],[Section]],3)="ETB","PLS",LEFT(Table5[[#This Row],[Section]],1)="7","PDB",NOT(ISBLANK(Table5[[#This Row],[Section]])),"No")</f>
        <v>No</v>
      </c>
    </row>
    <row r="4452" spans="1:13" x14ac:dyDescent="0.25">
      <c r="A4452" s="126" t="s">
        <v>15099</v>
      </c>
      <c r="B4452" s="126" t="s">
        <v>15100</v>
      </c>
      <c r="C4452" s="126" t="s">
        <v>75</v>
      </c>
      <c r="D4452" s="127">
        <v>0.40699999999999997</v>
      </c>
      <c r="E4452" s="128">
        <v>171</v>
      </c>
      <c r="F4452" s="128">
        <v>140</v>
      </c>
      <c r="G4452" s="126" t="s">
        <v>14945</v>
      </c>
      <c r="H4452" s="126" t="s">
        <v>20255</v>
      </c>
      <c r="I4452" s="126" t="s">
        <v>21156</v>
      </c>
      <c r="J4452" s="126" t="s">
        <v>26287</v>
      </c>
      <c r="K4452" s="9">
        <f>_xlfn.IFNA(VLOOKUP(Table5[[#This Row],[Section]],SubSill_Tier,2,FALSE),0)</f>
        <v>0</v>
      </c>
      <c r="L4452" s="9" t="str">
        <f t="shared" si="78"/>
        <v/>
      </c>
      <c r="M4452" s="205" t="str" cm="1">
        <f t="array" ref="M4452">_xlfn.IFS(NOT(ISERROR(VLOOKUP(Table5[[#This Row],[Section]],TB_notTB,1,FALSE))),"No",LEFT(Table5[[#This Row],[Section]],3)="ETB","PLS",LEFT(Table5[[#This Row],[Section]],1)="7","PDB",NOT(ISBLANK(Table5[[#This Row],[Section]])),"No")</f>
        <v>No</v>
      </c>
    </row>
    <row r="4453" spans="1:13" x14ac:dyDescent="0.25">
      <c r="A4453" s="126" t="s">
        <v>15101</v>
      </c>
      <c r="B4453" s="126" t="s">
        <v>15102</v>
      </c>
      <c r="C4453" s="126" t="s">
        <v>75</v>
      </c>
      <c r="D4453" s="127">
        <v>0.34399999999999997</v>
      </c>
      <c r="E4453" s="128">
        <v>163</v>
      </c>
      <c r="F4453" s="128">
        <v>131</v>
      </c>
      <c r="G4453" s="126" t="s">
        <v>14945</v>
      </c>
      <c r="H4453" s="126" t="s">
        <v>20255</v>
      </c>
      <c r="I4453" s="126" t="s">
        <v>21156</v>
      </c>
      <c r="J4453" s="126" t="s">
        <v>26287</v>
      </c>
      <c r="K4453" s="9">
        <f>_xlfn.IFNA(VLOOKUP(Table5[[#This Row],[Section]],SubSill_Tier,2,FALSE),0)</f>
        <v>0</v>
      </c>
      <c r="L4453" s="9" t="str">
        <f t="shared" si="78"/>
        <v/>
      </c>
      <c r="M4453" s="205" t="str" cm="1">
        <f t="array" ref="M4453">_xlfn.IFS(NOT(ISERROR(VLOOKUP(Table5[[#This Row],[Section]],TB_notTB,1,FALSE))),"No",LEFT(Table5[[#This Row],[Section]],3)="ETB","PLS",LEFT(Table5[[#This Row],[Section]],1)="7","PDB",NOT(ISBLANK(Table5[[#This Row],[Section]])),"No")</f>
        <v>No</v>
      </c>
    </row>
    <row r="4454" spans="1:13" x14ac:dyDescent="0.25">
      <c r="A4454" s="126" t="s">
        <v>15103</v>
      </c>
      <c r="B4454" s="126" t="s">
        <v>15104</v>
      </c>
      <c r="C4454" s="126" t="s">
        <v>75</v>
      </c>
      <c r="D4454" s="127">
        <v>0.10299999999999999</v>
      </c>
      <c r="E4454" s="128">
        <v>100</v>
      </c>
      <c r="F4454" s="128">
        <v>100</v>
      </c>
      <c r="G4454" s="126" t="s">
        <v>14945</v>
      </c>
      <c r="H4454" s="126" t="s">
        <v>20255</v>
      </c>
      <c r="I4454" s="126" t="s">
        <v>21156</v>
      </c>
      <c r="J4454" s="126" t="s">
        <v>26287</v>
      </c>
      <c r="K4454" s="9">
        <f>_xlfn.IFNA(VLOOKUP(Table5[[#This Row],[Section]],SubSill_Tier,2,FALSE),0)</f>
        <v>0</v>
      </c>
      <c r="L4454" s="9" t="str">
        <f t="shared" si="78"/>
        <v/>
      </c>
      <c r="M4454" s="205" t="str" cm="1">
        <f t="array" ref="M4454">_xlfn.IFS(NOT(ISERROR(VLOOKUP(Table5[[#This Row],[Section]],TB_notTB,1,FALSE))),"No",LEFT(Table5[[#This Row],[Section]],3)="ETB","PLS",LEFT(Table5[[#This Row],[Section]],1)="7","PDB",NOT(ISBLANK(Table5[[#This Row],[Section]])),"No")</f>
        <v>No</v>
      </c>
    </row>
    <row r="4455" spans="1:13" x14ac:dyDescent="0.25">
      <c r="A4455" s="126" t="s">
        <v>15105</v>
      </c>
      <c r="B4455" s="126" t="s">
        <v>15106</v>
      </c>
      <c r="C4455" s="126" t="s">
        <v>75</v>
      </c>
      <c r="D4455" s="127">
        <v>1.625</v>
      </c>
      <c r="E4455" s="128">
        <v>289</v>
      </c>
      <c r="F4455" s="128">
        <v>234</v>
      </c>
      <c r="G4455" s="126" t="s">
        <v>15063</v>
      </c>
      <c r="H4455" s="126" t="s">
        <v>20295</v>
      </c>
      <c r="I4455" s="126" t="s">
        <v>21184</v>
      </c>
      <c r="J4455" s="126" t="s">
        <v>26302</v>
      </c>
      <c r="K4455" s="9">
        <f>_xlfn.IFNA(VLOOKUP(Table5[[#This Row],[Section]],SubSill_Tier,2,FALSE),0)</f>
        <v>0</v>
      </c>
      <c r="L4455" s="9" t="str">
        <f t="shared" si="78"/>
        <v/>
      </c>
      <c r="M4455" s="205" t="str" cm="1">
        <f t="array" ref="M4455">_xlfn.IFS(NOT(ISERROR(VLOOKUP(Table5[[#This Row],[Section]],TB_notTB,1,FALSE))),"No",LEFT(Table5[[#This Row],[Section]],3)="ETB","PLS",LEFT(Table5[[#This Row],[Section]],1)="7","PDB",NOT(ISBLANK(Table5[[#This Row],[Section]])),"No")</f>
        <v>No</v>
      </c>
    </row>
    <row r="4456" spans="1:13" x14ac:dyDescent="0.25">
      <c r="A4456" s="126" t="s">
        <v>15107</v>
      </c>
      <c r="B4456" s="126" t="s">
        <v>14900</v>
      </c>
      <c r="C4456" s="126" t="s">
        <v>75</v>
      </c>
      <c r="D4456" s="127">
        <v>1.1539999999999999</v>
      </c>
      <c r="E4456" s="128">
        <v>399</v>
      </c>
      <c r="F4456" s="128">
        <v>100</v>
      </c>
      <c r="G4456" s="126" t="s">
        <v>15063</v>
      </c>
      <c r="H4456" s="126" t="s">
        <v>20295</v>
      </c>
      <c r="I4456" s="126" t="s">
        <v>21184</v>
      </c>
      <c r="J4456" s="126" t="s">
        <v>26302</v>
      </c>
      <c r="K4456" s="9">
        <f>_xlfn.IFNA(VLOOKUP(Table5[[#This Row],[Section]],SubSill_Tier,2,FALSE),0)</f>
        <v>0</v>
      </c>
      <c r="L4456" s="9" t="str">
        <f t="shared" si="78"/>
        <v/>
      </c>
      <c r="M4456" s="205" t="str" cm="1">
        <f t="array" ref="M4456">_xlfn.IFS(NOT(ISERROR(VLOOKUP(Table5[[#This Row],[Section]],TB_notTB,1,FALSE))),"No",LEFT(Table5[[#This Row],[Section]],3)="ETB","PLS",LEFT(Table5[[#This Row],[Section]],1)="7","PDB",NOT(ISBLANK(Table5[[#This Row],[Section]])),"No")</f>
        <v>No</v>
      </c>
    </row>
    <row r="4457" spans="1:13" x14ac:dyDescent="0.25">
      <c r="A4457" s="126" t="s">
        <v>15108</v>
      </c>
      <c r="B4457" s="126" t="s">
        <v>15109</v>
      </c>
      <c r="C4457" s="126" t="s">
        <v>75</v>
      </c>
      <c r="D4457" s="127">
        <v>0.41799999999999998</v>
      </c>
      <c r="E4457" s="128">
        <v>175</v>
      </c>
      <c r="F4457" s="128">
        <v>100</v>
      </c>
      <c r="G4457" s="126" t="s">
        <v>14945</v>
      </c>
      <c r="H4457" s="126" t="s">
        <v>20255</v>
      </c>
      <c r="I4457" s="126" t="s">
        <v>21156</v>
      </c>
      <c r="J4457" s="126" t="s">
        <v>26287</v>
      </c>
      <c r="K4457" s="9">
        <f>_xlfn.IFNA(VLOOKUP(Table5[[#This Row],[Section]],SubSill_Tier,2,FALSE),0)</f>
        <v>0</v>
      </c>
      <c r="L4457" s="9" t="str">
        <f t="shared" si="78"/>
        <v/>
      </c>
      <c r="M4457" s="205" t="str" cm="1">
        <f t="array" ref="M4457">_xlfn.IFS(NOT(ISERROR(VLOOKUP(Table5[[#This Row],[Section]],TB_notTB,1,FALSE))),"No",LEFT(Table5[[#This Row],[Section]],3)="ETB","PLS",LEFT(Table5[[#This Row],[Section]],1)="7","PDB",NOT(ISBLANK(Table5[[#This Row],[Section]])),"No")</f>
        <v>No</v>
      </c>
    </row>
    <row r="4458" spans="1:13" x14ac:dyDescent="0.25">
      <c r="A4458" s="126" t="s">
        <v>15110</v>
      </c>
      <c r="B4458" s="126" t="s">
        <v>15111</v>
      </c>
      <c r="C4458" s="126" t="s">
        <v>75</v>
      </c>
      <c r="D4458" s="127">
        <v>0.56699999999999995</v>
      </c>
      <c r="E4458" s="128">
        <v>305</v>
      </c>
      <c r="F4458" s="128">
        <v>115</v>
      </c>
      <c r="G4458" s="126" t="s">
        <v>15053</v>
      </c>
      <c r="H4458" s="126" t="s">
        <v>20292</v>
      </c>
      <c r="I4458" s="126" t="s">
        <v>15680</v>
      </c>
      <c r="J4458" s="126" t="s">
        <v>26287</v>
      </c>
      <c r="K4458" s="9">
        <f>_xlfn.IFNA(VLOOKUP(Table5[[#This Row],[Section]],SubSill_Tier,2,FALSE),0)</f>
        <v>0</v>
      </c>
      <c r="L4458" s="9" t="str">
        <f t="shared" si="78"/>
        <v/>
      </c>
      <c r="M4458" s="205" t="str" cm="1">
        <f t="array" ref="M4458">_xlfn.IFS(NOT(ISERROR(VLOOKUP(Table5[[#This Row],[Section]],TB_notTB,1,FALSE))),"No",LEFT(Table5[[#This Row],[Section]],3)="ETB","PLS",LEFT(Table5[[#This Row],[Section]],1)="7","PDB",NOT(ISBLANK(Table5[[#This Row],[Section]])),"No")</f>
        <v>No</v>
      </c>
    </row>
    <row r="4459" spans="1:13" x14ac:dyDescent="0.25">
      <c r="A4459" s="126" t="s">
        <v>15112</v>
      </c>
      <c r="B4459" s="126" t="s">
        <v>15113</v>
      </c>
      <c r="C4459" s="126" t="s">
        <v>75</v>
      </c>
      <c r="D4459" s="127">
        <v>1.69</v>
      </c>
      <c r="E4459" s="128">
        <v>288</v>
      </c>
      <c r="F4459" s="128">
        <v>251</v>
      </c>
      <c r="G4459" s="126" t="s">
        <v>15063</v>
      </c>
      <c r="H4459" s="126" t="s">
        <v>20295</v>
      </c>
      <c r="I4459" s="126" t="s">
        <v>21184</v>
      </c>
      <c r="J4459" s="126" t="s">
        <v>26302</v>
      </c>
      <c r="K4459" s="9">
        <f>_xlfn.IFNA(VLOOKUP(Table5[[#This Row],[Section]],SubSill_Tier,2,FALSE),0)</f>
        <v>0</v>
      </c>
      <c r="L4459" s="9" t="str">
        <f t="shared" si="78"/>
        <v/>
      </c>
      <c r="M4459" s="205" t="str" cm="1">
        <f t="array" ref="M4459">_xlfn.IFS(NOT(ISERROR(VLOOKUP(Table5[[#This Row],[Section]],TB_notTB,1,FALSE))),"No",LEFT(Table5[[#This Row],[Section]],3)="ETB","PLS",LEFT(Table5[[#This Row],[Section]],1)="7","PDB",NOT(ISBLANK(Table5[[#This Row],[Section]])),"No")</f>
        <v>No</v>
      </c>
    </row>
    <row r="4460" spans="1:13" x14ac:dyDescent="0.25">
      <c r="A4460" s="126" t="s">
        <v>15114</v>
      </c>
      <c r="B4460" s="126" t="s">
        <v>15115</v>
      </c>
      <c r="C4460" s="126" t="s">
        <v>75</v>
      </c>
      <c r="D4460" s="127">
        <v>0.64200000000000002</v>
      </c>
      <c r="E4460" s="128">
        <v>167</v>
      </c>
      <c r="F4460" s="128">
        <v>100</v>
      </c>
      <c r="G4460" s="126" t="s">
        <v>14945</v>
      </c>
      <c r="H4460" s="126" t="s">
        <v>20255</v>
      </c>
      <c r="I4460" s="126" t="s">
        <v>21156</v>
      </c>
      <c r="J4460" s="126" t="s">
        <v>26287</v>
      </c>
      <c r="K4460" s="9">
        <f>_xlfn.IFNA(VLOOKUP(Table5[[#This Row],[Section]],SubSill_Tier,2,FALSE),0)</f>
        <v>0</v>
      </c>
      <c r="L4460" s="9" t="str">
        <f t="shared" si="78"/>
        <v/>
      </c>
      <c r="M4460" s="205" t="str" cm="1">
        <f t="array" ref="M4460">_xlfn.IFS(NOT(ISERROR(VLOOKUP(Table5[[#This Row],[Section]],TB_notTB,1,FALSE))),"No",LEFT(Table5[[#This Row],[Section]],3)="ETB","PLS",LEFT(Table5[[#This Row],[Section]],1)="7","PDB",NOT(ISBLANK(Table5[[#This Row],[Section]])),"No")</f>
        <v>No</v>
      </c>
    </row>
    <row r="4461" spans="1:13" x14ac:dyDescent="0.25">
      <c r="A4461" s="126" t="s">
        <v>15116</v>
      </c>
      <c r="B4461" s="126" t="s">
        <v>15117</v>
      </c>
      <c r="C4461" s="126" t="s">
        <v>75</v>
      </c>
      <c r="D4461" s="127">
        <v>0.75800000000000001</v>
      </c>
      <c r="E4461" s="128">
        <v>216</v>
      </c>
      <c r="F4461" s="128">
        <v>138</v>
      </c>
      <c r="G4461" s="126" t="s">
        <v>14945</v>
      </c>
      <c r="H4461" s="126" t="s">
        <v>20255</v>
      </c>
      <c r="I4461" s="126" t="s">
        <v>21156</v>
      </c>
      <c r="J4461" s="126" t="s">
        <v>26287</v>
      </c>
      <c r="K4461" s="9">
        <f>_xlfn.IFNA(VLOOKUP(Table5[[#This Row],[Section]],SubSill_Tier,2,FALSE),0)</f>
        <v>0</v>
      </c>
      <c r="L4461" s="9" t="str">
        <f t="shared" si="78"/>
        <v/>
      </c>
      <c r="M4461" s="205" t="str" cm="1">
        <f t="array" ref="M4461">_xlfn.IFS(NOT(ISERROR(VLOOKUP(Table5[[#This Row],[Section]],TB_notTB,1,FALSE))),"No",LEFT(Table5[[#This Row],[Section]],3)="ETB","PLS",LEFT(Table5[[#This Row],[Section]],1)="7","PDB",NOT(ISBLANK(Table5[[#This Row],[Section]])),"No")</f>
        <v>No</v>
      </c>
    </row>
    <row r="4462" spans="1:13" x14ac:dyDescent="0.25">
      <c r="A4462" s="126" t="s">
        <v>15118</v>
      </c>
      <c r="B4462" s="126" t="s">
        <v>15119</v>
      </c>
      <c r="C4462" s="126" t="s">
        <v>75</v>
      </c>
      <c r="D4462" s="127">
        <v>2.363</v>
      </c>
      <c r="E4462" s="128">
        <v>571</v>
      </c>
      <c r="F4462" s="128">
        <v>571</v>
      </c>
      <c r="G4462" s="126" t="s">
        <v>15089</v>
      </c>
      <c r="H4462" s="126" t="s">
        <v>20296</v>
      </c>
      <c r="I4462" s="126" t="s">
        <v>21185</v>
      </c>
      <c r="J4462" s="126" t="s">
        <v>26303</v>
      </c>
      <c r="K4462" s="9">
        <f>_xlfn.IFNA(VLOOKUP(Table5[[#This Row],[Section]],SubSill_Tier,2,FALSE),0)</f>
        <v>0</v>
      </c>
      <c r="L4462" s="9" t="str">
        <f t="shared" si="78"/>
        <v/>
      </c>
      <c r="M4462" s="205" t="str" cm="1">
        <f t="array" ref="M4462">_xlfn.IFS(NOT(ISERROR(VLOOKUP(Table5[[#This Row],[Section]],TB_notTB,1,FALSE))),"No",LEFT(Table5[[#This Row],[Section]],3)="ETB","PLS",LEFT(Table5[[#This Row],[Section]],1)="7","PDB",NOT(ISBLANK(Table5[[#This Row],[Section]])),"No")</f>
        <v>No</v>
      </c>
    </row>
    <row r="4463" spans="1:13" x14ac:dyDescent="0.25">
      <c r="A4463" s="126" t="s">
        <v>15120</v>
      </c>
      <c r="B4463" s="126" t="s">
        <v>15121</v>
      </c>
      <c r="C4463" s="126" t="s">
        <v>75</v>
      </c>
      <c r="D4463" s="127">
        <v>0.20100000000000001</v>
      </c>
      <c r="E4463" s="128">
        <v>119</v>
      </c>
      <c r="F4463" s="128">
        <v>119</v>
      </c>
      <c r="G4463" s="126" t="s">
        <v>14945</v>
      </c>
      <c r="H4463" s="126" t="s">
        <v>20255</v>
      </c>
      <c r="I4463" s="126" t="s">
        <v>21156</v>
      </c>
      <c r="J4463" s="126" t="s">
        <v>26287</v>
      </c>
      <c r="K4463" s="9">
        <f>_xlfn.IFNA(VLOOKUP(Table5[[#This Row],[Section]],SubSill_Tier,2,FALSE),0)</f>
        <v>0</v>
      </c>
      <c r="L4463" s="9" t="str">
        <f t="shared" si="78"/>
        <v/>
      </c>
      <c r="M4463" s="205" t="str" cm="1">
        <f t="array" ref="M4463">_xlfn.IFS(NOT(ISERROR(VLOOKUP(Table5[[#This Row],[Section]],TB_notTB,1,FALSE))),"No",LEFT(Table5[[#This Row],[Section]],3)="ETB","PLS",LEFT(Table5[[#This Row],[Section]],1)="7","PDB",NOT(ISBLANK(Table5[[#This Row],[Section]])),"No")</f>
        <v>No</v>
      </c>
    </row>
    <row r="4464" spans="1:13" x14ac:dyDescent="0.25">
      <c r="A4464" s="126" t="s">
        <v>15122</v>
      </c>
      <c r="B4464" s="126" t="s">
        <v>15123</v>
      </c>
      <c r="C4464" s="126" t="s">
        <v>75</v>
      </c>
      <c r="D4464" s="127">
        <v>0.45700000000000002</v>
      </c>
      <c r="E4464" s="128">
        <v>195</v>
      </c>
      <c r="F4464" s="128">
        <v>100</v>
      </c>
      <c r="G4464" s="126" t="s">
        <v>15089</v>
      </c>
      <c r="H4464" s="126" t="s">
        <v>20296</v>
      </c>
      <c r="I4464" s="126" t="s">
        <v>21185</v>
      </c>
      <c r="J4464" s="126" t="s">
        <v>26303</v>
      </c>
      <c r="K4464" s="9">
        <f>_xlfn.IFNA(VLOOKUP(Table5[[#This Row],[Section]],SubSill_Tier,2,FALSE),0)</f>
        <v>0</v>
      </c>
      <c r="L4464" s="9" t="str">
        <f t="shared" si="78"/>
        <v/>
      </c>
      <c r="M4464" s="205" t="str" cm="1">
        <f t="array" ref="M4464">_xlfn.IFS(NOT(ISERROR(VLOOKUP(Table5[[#This Row],[Section]],TB_notTB,1,FALSE))),"No",LEFT(Table5[[#This Row],[Section]],3)="ETB","PLS",LEFT(Table5[[#This Row],[Section]],1)="7","PDB",NOT(ISBLANK(Table5[[#This Row],[Section]])),"No")</f>
        <v>No</v>
      </c>
    </row>
    <row r="4465" spans="1:13" x14ac:dyDescent="0.25">
      <c r="A4465" s="126" t="s">
        <v>15124</v>
      </c>
      <c r="B4465" s="126" t="s">
        <v>15125</v>
      </c>
      <c r="C4465" s="126" t="s">
        <v>75</v>
      </c>
      <c r="D4465" s="127">
        <v>0.17399999999999999</v>
      </c>
      <c r="E4465" s="128">
        <v>100</v>
      </c>
      <c r="F4465" s="128">
        <v>100</v>
      </c>
      <c r="G4465" s="126" t="s">
        <v>14945</v>
      </c>
      <c r="H4465" s="126" t="s">
        <v>20255</v>
      </c>
      <c r="I4465" s="126" t="s">
        <v>21156</v>
      </c>
      <c r="J4465" s="126" t="s">
        <v>26287</v>
      </c>
      <c r="K4465" s="9">
        <f>_xlfn.IFNA(VLOOKUP(Table5[[#This Row],[Section]],SubSill_Tier,2,FALSE),0)</f>
        <v>0</v>
      </c>
      <c r="L4465" s="9" t="str">
        <f t="shared" si="78"/>
        <v/>
      </c>
      <c r="M4465" s="205" t="str" cm="1">
        <f t="array" ref="M4465">_xlfn.IFS(NOT(ISERROR(VLOOKUP(Table5[[#This Row],[Section]],TB_notTB,1,FALSE))),"No",LEFT(Table5[[#This Row],[Section]],3)="ETB","PLS",LEFT(Table5[[#This Row],[Section]],1)="7","PDB",NOT(ISBLANK(Table5[[#This Row],[Section]])),"No")</f>
        <v>No</v>
      </c>
    </row>
    <row r="4466" spans="1:13" x14ac:dyDescent="0.25">
      <c r="A4466" s="126" t="s">
        <v>15126</v>
      </c>
      <c r="B4466" s="126" t="s">
        <v>15127</v>
      </c>
      <c r="C4466" s="126" t="s">
        <v>75</v>
      </c>
      <c r="D4466" s="127">
        <v>0.19600000000000001</v>
      </c>
      <c r="E4466" s="128">
        <v>131</v>
      </c>
      <c r="F4466" s="128">
        <v>100</v>
      </c>
      <c r="G4466" s="126" t="s">
        <v>14847</v>
      </c>
      <c r="H4466" s="126" t="s">
        <v>20227</v>
      </c>
      <c r="I4466" s="126" t="s">
        <v>20228</v>
      </c>
      <c r="J4466" s="126" t="s">
        <v>26275</v>
      </c>
      <c r="K4466" s="9">
        <f>_xlfn.IFNA(VLOOKUP(Table5[[#This Row],[Section]],SubSill_Tier,2,FALSE),0)</f>
        <v>0</v>
      </c>
      <c r="L4466" s="9" t="str">
        <f t="shared" si="78"/>
        <v/>
      </c>
      <c r="M4466" s="205" t="str" cm="1">
        <f t="array" ref="M4466">_xlfn.IFS(NOT(ISERROR(VLOOKUP(Table5[[#This Row],[Section]],TB_notTB,1,FALSE))),"No",LEFT(Table5[[#This Row],[Section]],3)="ETB","PLS",LEFT(Table5[[#This Row],[Section]],1)="7","PDB",NOT(ISBLANK(Table5[[#This Row],[Section]])),"No")</f>
        <v>No</v>
      </c>
    </row>
    <row r="4467" spans="1:13" x14ac:dyDescent="0.25">
      <c r="A4467" s="126" t="s">
        <v>15128</v>
      </c>
      <c r="B4467" s="126" t="s">
        <v>15129</v>
      </c>
      <c r="C4467" s="126" t="s">
        <v>75</v>
      </c>
      <c r="D4467" s="127">
        <v>0.62</v>
      </c>
      <c r="E4467" s="128">
        <v>280</v>
      </c>
      <c r="F4467" s="128">
        <v>100</v>
      </c>
      <c r="G4467" s="126" t="s">
        <v>14847</v>
      </c>
      <c r="H4467" s="126" t="s">
        <v>20227</v>
      </c>
      <c r="I4467" s="126" t="s">
        <v>20228</v>
      </c>
      <c r="J4467" s="126" t="s">
        <v>26275</v>
      </c>
      <c r="K4467" s="9">
        <f>_xlfn.IFNA(VLOOKUP(Table5[[#This Row],[Section]],SubSill_Tier,2,FALSE),0)</f>
        <v>0</v>
      </c>
      <c r="L4467" s="9" t="str">
        <f t="shared" si="78"/>
        <v/>
      </c>
      <c r="M4467" s="205" t="str" cm="1">
        <f t="array" ref="M4467">_xlfn.IFS(NOT(ISERROR(VLOOKUP(Table5[[#This Row],[Section]],TB_notTB,1,FALSE))),"No",LEFT(Table5[[#This Row],[Section]],3)="ETB","PLS",LEFT(Table5[[#This Row],[Section]],1)="7","PDB",NOT(ISBLANK(Table5[[#This Row],[Section]])),"No")</f>
        <v>No</v>
      </c>
    </row>
    <row r="4468" spans="1:13" x14ac:dyDescent="0.25">
      <c r="A4468" s="126" t="s">
        <v>15130</v>
      </c>
      <c r="B4468" s="126" t="s">
        <v>15131</v>
      </c>
      <c r="C4468" s="126" t="s">
        <v>75</v>
      </c>
      <c r="D4468" s="127">
        <v>0.39500000000000002</v>
      </c>
      <c r="E4468" s="128">
        <v>220</v>
      </c>
      <c r="F4468" s="128">
        <v>220</v>
      </c>
      <c r="G4468" s="126" t="s">
        <v>14847</v>
      </c>
      <c r="H4468" s="126" t="s">
        <v>20227</v>
      </c>
      <c r="I4468" s="126" t="s">
        <v>20228</v>
      </c>
      <c r="J4468" s="126" t="s">
        <v>26275</v>
      </c>
      <c r="K4468" s="9">
        <f>_xlfn.IFNA(VLOOKUP(Table5[[#This Row],[Section]],SubSill_Tier,2,FALSE),0)</f>
        <v>0</v>
      </c>
      <c r="L4468" s="9" t="str">
        <f t="shared" si="78"/>
        <v/>
      </c>
      <c r="M4468" s="205" t="str" cm="1">
        <f t="array" ref="M4468">_xlfn.IFS(NOT(ISERROR(VLOOKUP(Table5[[#This Row],[Section]],TB_notTB,1,FALSE))),"No",LEFT(Table5[[#This Row],[Section]],3)="ETB","PLS",LEFT(Table5[[#This Row],[Section]],1)="7","PDB",NOT(ISBLANK(Table5[[#This Row],[Section]])),"No")</f>
        <v>No</v>
      </c>
    </row>
    <row r="4469" spans="1:13" x14ac:dyDescent="0.25">
      <c r="A4469" s="126" t="s">
        <v>15132</v>
      </c>
      <c r="B4469" s="126" t="s">
        <v>15133</v>
      </c>
      <c r="C4469" s="126" t="s">
        <v>75</v>
      </c>
      <c r="D4469" s="127">
        <v>0.21</v>
      </c>
      <c r="E4469" s="128">
        <v>121</v>
      </c>
      <c r="F4469" s="128">
        <v>100</v>
      </c>
      <c r="G4469" s="126" t="s">
        <v>14847</v>
      </c>
      <c r="H4469" s="126" t="s">
        <v>20227</v>
      </c>
      <c r="I4469" s="126" t="s">
        <v>20228</v>
      </c>
      <c r="J4469" s="126" t="s">
        <v>26275</v>
      </c>
      <c r="K4469" s="9">
        <f>_xlfn.IFNA(VLOOKUP(Table5[[#This Row],[Section]],SubSill_Tier,2,FALSE),0)</f>
        <v>0</v>
      </c>
      <c r="L4469" s="9" t="str">
        <f t="shared" si="78"/>
        <v/>
      </c>
      <c r="M4469" s="205" t="str" cm="1">
        <f t="array" ref="M4469">_xlfn.IFS(NOT(ISERROR(VLOOKUP(Table5[[#This Row],[Section]],TB_notTB,1,FALSE))),"No",LEFT(Table5[[#This Row],[Section]],3)="ETB","PLS",LEFT(Table5[[#This Row],[Section]],1)="7","PDB",NOT(ISBLANK(Table5[[#This Row],[Section]])),"No")</f>
        <v>No</v>
      </c>
    </row>
    <row r="4470" spans="1:13" x14ac:dyDescent="0.25">
      <c r="A4470" s="126" t="s">
        <v>15134</v>
      </c>
      <c r="B4470" s="126" t="s">
        <v>15135</v>
      </c>
      <c r="C4470" s="126" t="s">
        <v>75</v>
      </c>
      <c r="D4470" s="127">
        <v>0.192</v>
      </c>
      <c r="E4470" s="128">
        <v>118</v>
      </c>
      <c r="F4470" s="128">
        <v>100</v>
      </c>
      <c r="G4470" s="126" t="s">
        <v>14847</v>
      </c>
      <c r="H4470" s="126" t="s">
        <v>20227</v>
      </c>
      <c r="I4470" s="126" t="s">
        <v>20228</v>
      </c>
      <c r="J4470" s="126" t="s">
        <v>26275</v>
      </c>
      <c r="K4470" s="9">
        <f>_xlfn.IFNA(VLOOKUP(Table5[[#This Row],[Section]],SubSill_Tier,2,FALSE),0)</f>
        <v>0</v>
      </c>
      <c r="L4470" s="9" t="str">
        <f t="shared" si="78"/>
        <v/>
      </c>
      <c r="M4470" s="205" t="str" cm="1">
        <f t="array" ref="M4470">_xlfn.IFS(NOT(ISERROR(VLOOKUP(Table5[[#This Row],[Section]],TB_notTB,1,FALSE))),"No",LEFT(Table5[[#This Row],[Section]],3)="ETB","PLS",LEFT(Table5[[#This Row],[Section]],1)="7","PDB",NOT(ISBLANK(Table5[[#This Row],[Section]])),"No")</f>
        <v>No</v>
      </c>
    </row>
    <row r="4471" spans="1:13" x14ac:dyDescent="0.25">
      <c r="A4471" s="126" t="s">
        <v>15136</v>
      </c>
      <c r="B4471" s="126" t="s">
        <v>15137</v>
      </c>
      <c r="C4471" s="126" t="s">
        <v>75</v>
      </c>
      <c r="D4471" s="127">
        <v>0.22500000000000001</v>
      </c>
      <c r="E4471" s="128">
        <v>136</v>
      </c>
      <c r="F4471" s="128">
        <v>100</v>
      </c>
      <c r="G4471" s="126" t="s">
        <v>14847</v>
      </c>
      <c r="H4471" s="126" t="s">
        <v>20227</v>
      </c>
      <c r="I4471" s="126" t="s">
        <v>20228</v>
      </c>
      <c r="J4471" s="126" t="s">
        <v>26275</v>
      </c>
      <c r="K4471" s="9">
        <f>_xlfn.IFNA(VLOOKUP(Table5[[#This Row],[Section]],SubSill_Tier,2,FALSE),0)</f>
        <v>0</v>
      </c>
      <c r="L4471" s="9" t="str">
        <f t="shared" si="78"/>
        <v/>
      </c>
      <c r="M4471" s="205" t="str" cm="1">
        <f t="array" ref="M4471">_xlfn.IFS(NOT(ISERROR(VLOOKUP(Table5[[#This Row],[Section]],TB_notTB,1,FALSE))),"No",LEFT(Table5[[#This Row],[Section]],3)="ETB","PLS",LEFT(Table5[[#This Row],[Section]],1)="7","PDB",NOT(ISBLANK(Table5[[#This Row],[Section]])),"No")</f>
        <v>No</v>
      </c>
    </row>
    <row r="4472" spans="1:13" x14ac:dyDescent="0.25">
      <c r="A4472" s="126" t="s">
        <v>15138</v>
      </c>
      <c r="B4472" s="126" t="s">
        <v>15139</v>
      </c>
      <c r="C4472" s="126" t="s">
        <v>75</v>
      </c>
      <c r="D4472" s="127">
        <v>0.84699999999999998</v>
      </c>
      <c r="E4472" s="128">
        <v>193</v>
      </c>
      <c r="F4472" s="128">
        <v>153</v>
      </c>
      <c r="G4472" s="126" t="s">
        <v>15063</v>
      </c>
      <c r="H4472" s="126" t="s">
        <v>20295</v>
      </c>
      <c r="I4472" s="126" t="s">
        <v>21184</v>
      </c>
      <c r="J4472" s="126" t="s">
        <v>26302</v>
      </c>
      <c r="K4472" s="9">
        <f>_xlfn.IFNA(VLOOKUP(Table5[[#This Row],[Section]],SubSill_Tier,2,FALSE),0)</f>
        <v>0</v>
      </c>
      <c r="L4472" s="9" t="str">
        <f t="shared" si="78"/>
        <v/>
      </c>
      <c r="M4472" s="205" t="str" cm="1">
        <f t="array" ref="M4472">_xlfn.IFS(NOT(ISERROR(VLOOKUP(Table5[[#This Row],[Section]],TB_notTB,1,FALSE))),"No",LEFT(Table5[[#This Row],[Section]],3)="ETB","PLS",LEFT(Table5[[#This Row],[Section]],1)="7","PDB",NOT(ISBLANK(Table5[[#This Row],[Section]])),"No")</f>
        <v>No</v>
      </c>
    </row>
    <row r="4473" spans="1:13" x14ac:dyDescent="0.25">
      <c r="A4473" s="126" t="s">
        <v>15140</v>
      </c>
      <c r="B4473" s="126" t="s">
        <v>15141</v>
      </c>
      <c r="C4473" s="126" t="s">
        <v>75</v>
      </c>
      <c r="D4473" s="127">
        <v>0.48799999999999999</v>
      </c>
      <c r="E4473" s="128">
        <v>144</v>
      </c>
      <c r="F4473" s="128">
        <v>121</v>
      </c>
      <c r="G4473" s="126" t="s">
        <v>14945</v>
      </c>
      <c r="H4473" s="126" t="s">
        <v>20255</v>
      </c>
      <c r="I4473" s="126" t="s">
        <v>21156</v>
      </c>
      <c r="J4473" s="126" t="s">
        <v>26287</v>
      </c>
      <c r="K4473" s="9">
        <f>_xlfn.IFNA(VLOOKUP(Table5[[#This Row],[Section]],SubSill_Tier,2,FALSE),0)</f>
        <v>0</v>
      </c>
      <c r="L4473" s="9" t="str">
        <f t="shared" si="78"/>
        <v/>
      </c>
      <c r="M4473" s="205" t="str" cm="1">
        <f t="array" ref="M4473">_xlfn.IFS(NOT(ISERROR(VLOOKUP(Table5[[#This Row],[Section]],TB_notTB,1,FALSE))),"No",LEFT(Table5[[#This Row],[Section]],3)="ETB","PLS",LEFT(Table5[[#This Row],[Section]],1)="7","PDB",NOT(ISBLANK(Table5[[#This Row],[Section]])),"No")</f>
        <v>No</v>
      </c>
    </row>
    <row r="4474" spans="1:13" x14ac:dyDescent="0.25">
      <c r="A4474" s="126" t="s">
        <v>15142</v>
      </c>
      <c r="B4474" s="126" t="s">
        <v>15143</v>
      </c>
      <c r="C4474" s="126" t="s">
        <v>75</v>
      </c>
      <c r="D4474" s="127">
        <v>0.65800000000000003</v>
      </c>
      <c r="E4474" s="128">
        <v>204</v>
      </c>
      <c r="F4474" s="128">
        <v>179</v>
      </c>
      <c r="G4474" s="126" t="s">
        <v>14945</v>
      </c>
      <c r="H4474" s="126" t="s">
        <v>20255</v>
      </c>
      <c r="I4474" s="126" t="s">
        <v>21156</v>
      </c>
      <c r="J4474" s="126" t="s">
        <v>26287</v>
      </c>
      <c r="K4474" s="9">
        <f>_xlfn.IFNA(VLOOKUP(Table5[[#This Row],[Section]],SubSill_Tier,2,FALSE),0)</f>
        <v>0</v>
      </c>
      <c r="L4474" s="9" t="str">
        <f t="shared" si="78"/>
        <v/>
      </c>
      <c r="M4474" s="205" t="str" cm="1">
        <f t="array" ref="M4474">_xlfn.IFS(NOT(ISERROR(VLOOKUP(Table5[[#This Row],[Section]],TB_notTB,1,FALSE))),"No",LEFT(Table5[[#This Row],[Section]],3)="ETB","PLS",LEFT(Table5[[#This Row],[Section]],1)="7","PDB",NOT(ISBLANK(Table5[[#This Row],[Section]])),"No")</f>
        <v>No</v>
      </c>
    </row>
    <row r="4475" spans="1:13" x14ac:dyDescent="0.25">
      <c r="A4475" s="126" t="s">
        <v>15144</v>
      </c>
      <c r="B4475" s="126" t="s">
        <v>5603</v>
      </c>
      <c r="C4475" s="126" t="s">
        <v>75</v>
      </c>
      <c r="D4475" s="127">
        <v>0.70099999999999996</v>
      </c>
      <c r="E4475" s="128">
        <v>348</v>
      </c>
      <c r="F4475" s="128">
        <v>288</v>
      </c>
      <c r="G4475" s="126" t="s">
        <v>14842</v>
      </c>
      <c r="H4475" s="126" t="s">
        <v>20224</v>
      </c>
      <c r="I4475" s="126" t="s">
        <v>21136</v>
      </c>
      <c r="J4475" s="126" t="s">
        <v>26273</v>
      </c>
      <c r="K4475" s="9">
        <f>_xlfn.IFNA(VLOOKUP(Table5[[#This Row],[Section]],SubSill_Tier,2,FALSE),0)</f>
        <v>0</v>
      </c>
      <c r="L4475" s="9" t="str">
        <f t="shared" si="78"/>
        <v/>
      </c>
      <c r="M4475" s="205" t="str" cm="1">
        <f t="array" ref="M4475">_xlfn.IFS(NOT(ISERROR(VLOOKUP(Table5[[#This Row],[Section]],TB_notTB,1,FALSE))),"No",LEFT(Table5[[#This Row],[Section]],3)="ETB","PLS",LEFT(Table5[[#This Row],[Section]],1)="7","PDB",NOT(ISBLANK(Table5[[#This Row],[Section]])),"No")</f>
        <v>No</v>
      </c>
    </row>
    <row r="4476" spans="1:13" x14ac:dyDescent="0.25">
      <c r="A4476" s="126" t="s">
        <v>15145</v>
      </c>
      <c r="B4476" s="126" t="s">
        <v>15146</v>
      </c>
      <c r="C4476" s="126" t="s">
        <v>75</v>
      </c>
      <c r="D4476" s="127">
        <v>0.57099999999999995</v>
      </c>
      <c r="E4476" s="128">
        <v>279</v>
      </c>
      <c r="F4476" s="128">
        <v>148</v>
      </c>
      <c r="G4476" s="126" t="s">
        <v>14842</v>
      </c>
      <c r="H4476" s="126" t="s">
        <v>20224</v>
      </c>
      <c r="I4476" s="126" t="s">
        <v>21136</v>
      </c>
      <c r="J4476" s="126" t="s">
        <v>26273</v>
      </c>
      <c r="K4476" s="9">
        <f>_xlfn.IFNA(VLOOKUP(Table5[[#This Row],[Section]],SubSill_Tier,2,FALSE),0)</f>
        <v>0</v>
      </c>
      <c r="L4476" s="9" t="str">
        <f t="shared" si="78"/>
        <v/>
      </c>
      <c r="M4476" s="205" t="str" cm="1">
        <f t="array" ref="M4476">_xlfn.IFS(NOT(ISERROR(VLOOKUP(Table5[[#This Row],[Section]],TB_notTB,1,FALSE))),"No",LEFT(Table5[[#This Row],[Section]],3)="ETB","PLS",LEFT(Table5[[#This Row],[Section]],1)="7","PDB",NOT(ISBLANK(Table5[[#This Row],[Section]])),"No")</f>
        <v>No</v>
      </c>
    </row>
    <row r="4477" spans="1:13" x14ac:dyDescent="0.25">
      <c r="A4477" s="126" t="s">
        <v>15147</v>
      </c>
      <c r="B4477" s="126" t="s">
        <v>15148</v>
      </c>
      <c r="C4477" s="126" t="s">
        <v>75</v>
      </c>
      <c r="D4477" s="127">
        <v>0.52400000000000002</v>
      </c>
      <c r="E4477" s="128">
        <v>217</v>
      </c>
      <c r="F4477" s="128">
        <v>107</v>
      </c>
      <c r="G4477" s="126" t="s">
        <v>15053</v>
      </c>
      <c r="H4477" s="126" t="s">
        <v>20292</v>
      </c>
      <c r="I4477" s="126" t="s">
        <v>15680</v>
      </c>
      <c r="J4477" s="126" t="s">
        <v>26287</v>
      </c>
      <c r="K4477" s="9">
        <f>_xlfn.IFNA(VLOOKUP(Table5[[#This Row],[Section]],SubSill_Tier,2,FALSE),0)</f>
        <v>0</v>
      </c>
      <c r="L4477" s="9" t="str">
        <f t="shared" si="78"/>
        <v/>
      </c>
      <c r="M4477" s="205" t="str" cm="1">
        <f t="array" ref="M4477">_xlfn.IFS(NOT(ISERROR(VLOOKUP(Table5[[#This Row],[Section]],TB_notTB,1,FALSE))),"No",LEFT(Table5[[#This Row],[Section]],3)="ETB","PLS",LEFT(Table5[[#This Row],[Section]],1)="7","PDB",NOT(ISBLANK(Table5[[#This Row],[Section]])),"No")</f>
        <v>No</v>
      </c>
    </row>
    <row r="4478" spans="1:13" x14ac:dyDescent="0.25">
      <c r="A4478" s="126" t="s">
        <v>15149</v>
      </c>
      <c r="B4478" s="126" t="s">
        <v>15150</v>
      </c>
      <c r="C4478" s="126" t="s">
        <v>75</v>
      </c>
      <c r="D4478" s="127">
        <v>0.496</v>
      </c>
      <c r="E4478" s="128">
        <v>253</v>
      </c>
      <c r="F4478" s="128">
        <v>120</v>
      </c>
      <c r="G4478" s="126" t="s">
        <v>14945</v>
      </c>
      <c r="H4478" s="126" t="s">
        <v>20255</v>
      </c>
      <c r="I4478" s="126" t="s">
        <v>21156</v>
      </c>
      <c r="J4478" s="126" t="s">
        <v>26287</v>
      </c>
      <c r="K4478" s="9">
        <f>_xlfn.IFNA(VLOOKUP(Table5[[#This Row],[Section]],SubSill_Tier,2,FALSE),0)</f>
        <v>0</v>
      </c>
      <c r="L4478" s="9" t="str">
        <f t="shared" si="78"/>
        <v/>
      </c>
      <c r="M4478" s="205" t="str" cm="1">
        <f t="array" ref="M4478">_xlfn.IFS(NOT(ISERROR(VLOOKUP(Table5[[#This Row],[Section]],TB_notTB,1,FALSE))),"No",LEFT(Table5[[#This Row],[Section]],3)="ETB","PLS",LEFT(Table5[[#This Row],[Section]],1)="7","PDB",NOT(ISBLANK(Table5[[#This Row],[Section]])),"No")</f>
        <v>No</v>
      </c>
    </row>
    <row r="4479" spans="1:13" x14ac:dyDescent="0.25">
      <c r="A4479" s="126" t="s">
        <v>15151</v>
      </c>
      <c r="B4479" s="126" t="s">
        <v>15152</v>
      </c>
      <c r="C4479" s="126" t="s">
        <v>75</v>
      </c>
      <c r="D4479" s="127">
        <v>0.124</v>
      </c>
      <c r="E4479" s="128">
        <v>100</v>
      </c>
      <c r="F4479" s="128">
        <v>100</v>
      </c>
      <c r="G4479" s="126" t="s">
        <v>14945</v>
      </c>
      <c r="H4479" s="126" t="s">
        <v>20255</v>
      </c>
      <c r="I4479" s="126" t="s">
        <v>21156</v>
      </c>
      <c r="J4479" s="126" t="s">
        <v>26287</v>
      </c>
      <c r="K4479" s="9">
        <f>_xlfn.IFNA(VLOOKUP(Table5[[#This Row],[Section]],SubSill_Tier,2,FALSE),0)</f>
        <v>0</v>
      </c>
      <c r="L4479" s="9" t="str">
        <f t="shared" si="78"/>
        <v/>
      </c>
      <c r="M4479" s="205" t="str" cm="1">
        <f t="array" ref="M4479">_xlfn.IFS(NOT(ISERROR(VLOOKUP(Table5[[#This Row],[Section]],TB_notTB,1,FALSE))),"No",LEFT(Table5[[#This Row],[Section]],3)="ETB","PLS",LEFT(Table5[[#This Row],[Section]],1)="7","PDB",NOT(ISBLANK(Table5[[#This Row],[Section]])),"No")</f>
        <v>No</v>
      </c>
    </row>
    <row r="4480" spans="1:13" x14ac:dyDescent="0.25">
      <c r="A4480" s="126" t="s">
        <v>15153</v>
      </c>
      <c r="B4480" s="126" t="s">
        <v>15154</v>
      </c>
      <c r="C4480" s="126" t="s">
        <v>75</v>
      </c>
      <c r="D4480" s="127">
        <v>0.42199999999999999</v>
      </c>
      <c r="E4480" s="128">
        <v>244</v>
      </c>
      <c r="F4480" s="128">
        <v>163</v>
      </c>
      <c r="G4480" s="126" t="s">
        <v>14945</v>
      </c>
      <c r="H4480" s="126" t="s">
        <v>20255</v>
      </c>
      <c r="I4480" s="126" t="s">
        <v>21156</v>
      </c>
      <c r="J4480" s="126" t="s">
        <v>26287</v>
      </c>
      <c r="K4480" s="9">
        <f>_xlfn.IFNA(VLOOKUP(Table5[[#This Row],[Section]],SubSill_Tier,2,FALSE),0)</f>
        <v>0</v>
      </c>
      <c r="L4480" s="9" t="str">
        <f t="shared" si="78"/>
        <v/>
      </c>
      <c r="M4480" s="205" t="str" cm="1">
        <f t="array" ref="M4480">_xlfn.IFS(NOT(ISERROR(VLOOKUP(Table5[[#This Row],[Section]],TB_notTB,1,FALSE))),"No",LEFT(Table5[[#This Row],[Section]],3)="ETB","PLS",LEFT(Table5[[#This Row],[Section]],1)="7","PDB",NOT(ISBLANK(Table5[[#This Row],[Section]])),"No")</f>
        <v>No</v>
      </c>
    </row>
    <row r="4481" spans="1:13" x14ac:dyDescent="0.25">
      <c r="A4481" s="126" t="s">
        <v>15155</v>
      </c>
      <c r="B4481" s="126" t="s">
        <v>15156</v>
      </c>
      <c r="C4481" s="126" t="s">
        <v>75</v>
      </c>
      <c r="D4481" s="127">
        <v>0.69</v>
      </c>
      <c r="E4481" s="128">
        <v>289</v>
      </c>
      <c r="F4481" s="128">
        <v>253</v>
      </c>
      <c r="G4481" s="126" t="s">
        <v>15063</v>
      </c>
      <c r="H4481" s="126" t="s">
        <v>20295</v>
      </c>
      <c r="I4481" s="126" t="s">
        <v>21184</v>
      </c>
      <c r="J4481" s="126" t="s">
        <v>26302</v>
      </c>
      <c r="K4481" s="9">
        <f>_xlfn.IFNA(VLOOKUP(Table5[[#This Row],[Section]],SubSill_Tier,2,FALSE),0)</f>
        <v>0</v>
      </c>
      <c r="L4481" s="9" t="str">
        <f t="shared" si="78"/>
        <v/>
      </c>
      <c r="M4481" s="205" t="str" cm="1">
        <f t="array" ref="M4481">_xlfn.IFS(NOT(ISERROR(VLOOKUP(Table5[[#This Row],[Section]],TB_notTB,1,FALSE))),"No",LEFT(Table5[[#This Row],[Section]],3)="ETB","PLS",LEFT(Table5[[#This Row],[Section]],1)="7","PDB",NOT(ISBLANK(Table5[[#This Row],[Section]])),"No")</f>
        <v>No</v>
      </c>
    </row>
    <row r="4482" spans="1:13" x14ac:dyDescent="0.25">
      <c r="A4482" s="126" t="s">
        <v>15157</v>
      </c>
      <c r="B4482" s="126" t="s">
        <v>5419</v>
      </c>
      <c r="C4482" s="126" t="s">
        <v>75</v>
      </c>
      <c r="D4482" s="127">
        <v>0.61399999999999999</v>
      </c>
      <c r="E4482" s="128">
        <v>360</v>
      </c>
      <c r="F4482" s="128">
        <v>222</v>
      </c>
      <c r="G4482" s="126" t="s">
        <v>15158</v>
      </c>
      <c r="H4482" s="126" t="s">
        <v>20297</v>
      </c>
      <c r="I4482" s="126" t="s">
        <v>21187</v>
      </c>
      <c r="J4482" s="126" t="s">
        <v>26304</v>
      </c>
      <c r="K4482" s="9">
        <f>_xlfn.IFNA(VLOOKUP(Table5[[#This Row],[Section]],SubSill_Tier,2,FALSE),0)</f>
        <v>0</v>
      </c>
      <c r="L4482" s="9" t="str">
        <f t="shared" ref="L4482:L4545" si="79">IFERROR(IF(LEFT(G4482,2)="AI",IF(_xlfn.NUMBERVALUE(IFERROR(LEFT(IF(ISERROR(FIND("X",UPPER(B4482))),UPPER(B4482),RIGHT(UPPER(B4482),LEN(UPPER(B4482))-FIND("~",SUBSTITUTE(UPPER(B4482),"X","~",LEN(UPPER(B4482))-LEN(SUBSTITUTE(UPPER(B4482),"X","")))))),FIND(" ",IF(ISERROR(FIND("X",UPPER(B4482))),UPPER(B4482),RIGHT(UPPER(B4482),LEN(UPPER(B4482))-FIND("~",SUBSTITUTE(UPPER(B4482),"X","~",LEN(UPPER(B4482))-LEN(SUBSTITUTE(UPPER(B4482),"X","")))))),1)-1),IF(ISERROR(FIND("X",UPPER(B4482))),UPPER(B4482),RIGHT(UPPER(B4482),LEN(UPPER(B4482))-FIND("~",SUBSTITUTE(UPPER(B4482),"X","~",LEN(UPPER(B4482))-LEN(SUBSTITUTE(UPPER(B4482),"X",""))))))),".")&gt;=5,"Wall",""),""),"")</f>
        <v/>
      </c>
      <c r="M4482" s="205" t="str" cm="1">
        <f t="array" ref="M4482">_xlfn.IFS(NOT(ISERROR(VLOOKUP(Table5[[#This Row],[Section]],TB_notTB,1,FALSE))),"No",LEFT(Table5[[#This Row],[Section]],3)="ETB","PLS",LEFT(Table5[[#This Row],[Section]],1)="7","PDB",NOT(ISBLANK(Table5[[#This Row],[Section]])),"No")</f>
        <v>No</v>
      </c>
    </row>
    <row r="4483" spans="1:13" x14ac:dyDescent="0.25">
      <c r="A4483" s="126" t="s">
        <v>15159</v>
      </c>
      <c r="B4483" s="126" t="s">
        <v>15160</v>
      </c>
      <c r="C4483" s="126" t="s">
        <v>75</v>
      </c>
      <c r="D4483" s="127">
        <v>0.75</v>
      </c>
      <c r="E4483" s="128">
        <v>420</v>
      </c>
      <c r="F4483" s="128">
        <v>186</v>
      </c>
      <c r="G4483" s="126" t="s">
        <v>15158</v>
      </c>
      <c r="H4483" s="126" t="s">
        <v>20297</v>
      </c>
      <c r="I4483" s="126" t="s">
        <v>21187</v>
      </c>
      <c r="J4483" s="126" t="s">
        <v>26304</v>
      </c>
      <c r="K4483" s="9">
        <f>_xlfn.IFNA(VLOOKUP(Table5[[#This Row],[Section]],SubSill_Tier,2,FALSE),0)</f>
        <v>0</v>
      </c>
      <c r="L4483" s="9" t="str">
        <f t="shared" si="79"/>
        <v/>
      </c>
      <c r="M4483" s="205" t="str" cm="1">
        <f t="array" ref="M4483">_xlfn.IFS(NOT(ISERROR(VLOOKUP(Table5[[#This Row],[Section]],TB_notTB,1,FALSE))),"No",LEFT(Table5[[#This Row],[Section]],3)="ETB","PLS",LEFT(Table5[[#This Row],[Section]],1)="7","PDB",NOT(ISBLANK(Table5[[#This Row],[Section]])),"No")</f>
        <v>No</v>
      </c>
    </row>
    <row r="4484" spans="1:13" x14ac:dyDescent="0.25">
      <c r="A4484" s="126" t="s">
        <v>15161</v>
      </c>
      <c r="B4484" s="126" t="s">
        <v>5407</v>
      </c>
      <c r="C4484" s="126" t="s">
        <v>75</v>
      </c>
      <c r="D4484" s="127">
        <v>0.47699999999999998</v>
      </c>
      <c r="E4484" s="128">
        <v>286</v>
      </c>
      <c r="F4484" s="128">
        <v>171</v>
      </c>
      <c r="G4484" s="126" t="s">
        <v>15158</v>
      </c>
      <c r="H4484" s="126" t="s">
        <v>20297</v>
      </c>
      <c r="I4484" s="126" t="s">
        <v>21187</v>
      </c>
      <c r="J4484" s="126" t="s">
        <v>26304</v>
      </c>
      <c r="K4484" s="9">
        <f>_xlfn.IFNA(VLOOKUP(Table5[[#This Row],[Section]],SubSill_Tier,2,FALSE),0)</f>
        <v>0</v>
      </c>
      <c r="L4484" s="9" t="str">
        <f t="shared" si="79"/>
        <v/>
      </c>
      <c r="M4484" s="205" t="str" cm="1">
        <f t="array" ref="M4484">_xlfn.IFS(NOT(ISERROR(VLOOKUP(Table5[[#This Row],[Section]],TB_notTB,1,FALSE))),"No",LEFT(Table5[[#This Row],[Section]],3)="ETB","PLS",LEFT(Table5[[#This Row],[Section]],1)="7","PDB",NOT(ISBLANK(Table5[[#This Row],[Section]])),"No")</f>
        <v>No</v>
      </c>
    </row>
    <row r="4485" spans="1:13" x14ac:dyDescent="0.25">
      <c r="A4485" s="126" t="s">
        <v>15162</v>
      </c>
      <c r="B4485" s="126" t="s">
        <v>15163</v>
      </c>
      <c r="C4485" s="126" t="s">
        <v>75</v>
      </c>
      <c r="D4485" s="127">
        <v>9.6000000000000002E-2</v>
      </c>
      <c r="E4485" s="128">
        <v>100</v>
      </c>
      <c r="F4485" s="128">
        <v>100</v>
      </c>
      <c r="G4485" s="126" t="s">
        <v>15158</v>
      </c>
      <c r="H4485" s="126" t="s">
        <v>20297</v>
      </c>
      <c r="I4485" s="126" t="s">
        <v>21187</v>
      </c>
      <c r="J4485" s="126" t="s">
        <v>26304</v>
      </c>
      <c r="K4485" s="9">
        <f>_xlfn.IFNA(VLOOKUP(Table5[[#This Row],[Section]],SubSill_Tier,2,FALSE),0)</f>
        <v>0</v>
      </c>
      <c r="L4485" s="9" t="str">
        <f t="shared" si="79"/>
        <v/>
      </c>
      <c r="M4485" s="205" t="str" cm="1">
        <f t="array" ref="M4485">_xlfn.IFS(NOT(ISERROR(VLOOKUP(Table5[[#This Row],[Section]],TB_notTB,1,FALSE))),"No",LEFT(Table5[[#This Row],[Section]],3)="ETB","PLS",LEFT(Table5[[#This Row],[Section]],1)="7","PDB",NOT(ISBLANK(Table5[[#This Row],[Section]])),"No")</f>
        <v>No</v>
      </c>
    </row>
    <row r="4486" spans="1:13" x14ac:dyDescent="0.25">
      <c r="A4486" s="126" t="s">
        <v>15164</v>
      </c>
      <c r="B4486" s="126" t="s">
        <v>15165</v>
      </c>
      <c r="C4486" s="126" t="s">
        <v>75</v>
      </c>
      <c r="D4486" s="127">
        <v>0.28999999999999998</v>
      </c>
      <c r="E4486" s="128">
        <v>157</v>
      </c>
      <c r="F4486" s="128">
        <v>120</v>
      </c>
      <c r="G4486" s="126" t="s">
        <v>15158</v>
      </c>
      <c r="H4486" s="126" t="s">
        <v>20297</v>
      </c>
      <c r="I4486" s="126" t="s">
        <v>21187</v>
      </c>
      <c r="J4486" s="126" t="s">
        <v>26304</v>
      </c>
      <c r="K4486" s="9">
        <f>_xlfn.IFNA(VLOOKUP(Table5[[#This Row],[Section]],SubSill_Tier,2,FALSE),0)</f>
        <v>0</v>
      </c>
      <c r="L4486" s="9" t="str">
        <f t="shared" si="79"/>
        <v/>
      </c>
      <c r="M4486" s="205" t="str" cm="1">
        <f t="array" ref="M4486">_xlfn.IFS(NOT(ISERROR(VLOOKUP(Table5[[#This Row],[Section]],TB_notTB,1,FALSE))),"No",LEFT(Table5[[#This Row],[Section]],3)="ETB","PLS",LEFT(Table5[[#This Row],[Section]],1)="7","PDB",NOT(ISBLANK(Table5[[#This Row],[Section]])),"No")</f>
        <v>No</v>
      </c>
    </row>
    <row r="4487" spans="1:13" x14ac:dyDescent="0.25">
      <c r="A4487" s="126" t="s">
        <v>15166</v>
      </c>
      <c r="B4487" s="126" t="s">
        <v>15167</v>
      </c>
      <c r="C4487" s="126" t="s">
        <v>75</v>
      </c>
      <c r="D4487" s="127">
        <v>1.3919999999999999</v>
      </c>
      <c r="E4487" s="128">
        <v>419</v>
      </c>
      <c r="F4487" s="128">
        <v>256</v>
      </c>
      <c r="G4487" s="126" t="s">
        <v>15158</v>
      </c>
      <c r="H4487" s="126" t="s">
        <v>20297</v>
      </c>
      <c r="I4487" s="126" t="s">
        <v>21187</v>
      </c>
      <c r="J4487" s="126" t="s">
        <v>26304</v>
      </c>
      <c r="K4487" s="9">
        <f>_xlfn.IFNA(VLOOKUP(Table5[[#This Row],[Section]],SubSill_Tier,2,FALSE),0)</f>
        <v>0</v>
      </c>
      <c r="L4487" s="9" t="str">
        <f t="shared" si="79"/>
        <v/>
      </c>
      <c r="M4487" s="205" t="str" cm="1">
        <f t="array" ref="M4487">_xlfn.IFS(NOT(ISERROR(VLOOKUP(Table5[[#This Row],[Section]],TB_notTB,1,FALSE))),"No",LEFT(Table5[[#This Row],[Section]],3)="ETB","PLS",LEFT(Table5[[#This Row],[Section]],1)="7","PDB",NOT(ISBLANK(Table5[[#This Row],[Section]])),"No")</f>
        <v>No</v>
      </c>
    </row>
    <row r="4488" spans="1:13" x14ac:dyDescent="0.25">
      <c r="A4488" s="126" t="s">
        <v>15168</v>
      </c>
      <c r="B4488" s="126" t="s">
        <v>15169</v>
      </c>
      <c r="C4488" s="126" t="s">
        <v>75</v>
      </c>
      <c r="D4488" s="127">
        <v>1.8220000000000001</v>
      </c>
      <c r="E4488" s="128">
        <v>534</v>
      </c>
      <c r="F4488" s="128">
        <v>354</v>
      </c>
      <c r="G4488" s="126" t="s">
        <v>15158</v>
      </c>
      <c r="H4488" s="126" t="s">
        <v>20297</v>
      </c>
      <c r="I4488" s="126" t="s">
        <v>21187</v>
      </c>
      <c r="J4488" s="126" t="s">
        <v>26304</v>
      </c>
      <c r="K4488" s="9">
        <f>_xlfn.IFNA(VLOOKUP(Table5[[#This Row],[Section]],SubSill_Tier,2,FALSE),0)</f>
        <v>0</v>
      </c>
      <c r="L4488" s="9" t="str">
        <f t="shared" si="79"/>
        <v/>
      </c>
      <c r="M4488" s="205" t="str" cm="1">
        <f t="array" ref="M4488">_xlfn.IFS(NOT(ISERROR(VLOOKUP(Table5[[#This Row],[Section]],TB_notTB,1,FALSE))),"No",LEFT(Table5[[#This Row],[Section]],3)="ETB","PLS",LEFT(Table5[[#This Row],[Section]],1)="7","PDB",NOT(ISBLANK(Table5[[#This Row],[Section]])),"No")</f>
        <v>No</v>
      </c>
    </row>
    <row r="4489" spans="1:13" x14ac:dyDescent="0.25">
      <c r="A4489" s="126" t="s">
        <v>15170</v>
      </c>
      <c r="B4489" s="126" t="s">
        <v>26791</v>
      </c>
      <c r="C4489" s="126" t="s">
        <v>75</v>
      </c>
      <c r="D4489" s="127">
        <v>0.19400000000000001</v>
      </c>
      <c r="E4489" s="128">
        <v>100</v>
      </c>
      <c r="F4489" s="128">
        <v>100</v>
      </c>
      <c r="G4489" s="126" t="s">
        <v>15158</v>
      </c>
      <c r="H4489" s="126" t="s">
        <v>20297</v>
      </c>
      <c r="I4489" s="126" t="s">
        <v>21187</v>
      </c>
      <c r="J4489" s="126" t="s">
        <v>26304</v>
      </c>
      <c r="K4489" s="9">
        <f>_xlfn.IFNA(VLOOKUP(Table5[[#This Row],[Section]],SubSill_Tier,2,FALSE),0)</f>
        <v>0</v>
      </c>
      <c r="L4489" s="9" t="str">
        <f t="shared" si="79"/>
        <v/>
      </c>
      <c r="M4489" s="205" t="str" cm="1">
        <f t="array" ref="M4489">_xlfn.IFS(NOT(ISERROR(VLOOKUP(Table5[[#This Row],[Section]],TB_notTB,1,FALSE))),"No",LEFT(Table5[[#This Row],[Section]],3)="ETB","PLS",LEFT(Table5[[#This Row],[Section]],1)="7","PDB",NOT(ISBLANK(Table5[[#This Row],[Section]])),"No")</f>
        <v>No</v>
      </c>
    </row>
    <row r="4490" spans="1:13" x14ac:dyDescent="0.25">
      <c r="A4490" s="126" t="s">
        <v>15171</v>
      </c>
      <c r="B4490" s="126" t="s">
        <v>15172</v>
      </c>
      <c r="C4490" s="126" t="s">
        <v>75</v>
      </c>
      <c r="D4490" s="127">
        <v>2.0169999999999999</v>
      </c>
      <c r="E4490" s="128">
        <v>596</v>
      </c>
      <c r="F4490" s="128">
        <v>416</v>
      </c>
      <c r="G4490" s="126" t="s">
        <v>15158</v>
      </c>
      <c r="H4490" s="126" t="s">
        <v>20297</v>
      </c>
      <c r="I4490" s="126" t="s">
        <v>21187</v>
      </c>
      <c r="J4490" s="126" t="s">
        <v>26304</v>
      </c>
      <c r="K4490" s="9">
        <f>_xlfn.IFNA(VLOOKUP(Table5[[#This Row],[Section]],SubSill_Tier,2,FALSE),0)</f>
        <v>0</v>
      </c>
      <c r="L4490" s="9" t="str">
        <f t="shared" si="79"/>
        <v/>
      </c>
      <c r="M4490" s="205" t="str" cm="1">
        <f t="array" ref="M4490">_xlfn.IFS(NOT(ISERROR(VLOOKUP(Table5[[#This Row],[Section]],TB_notTB,1,FALSE))),"No",LEFT(Table5[[#This Row],[Section]],3)="ETB","PLS",LEFT(Table5[[#This Row],[Section]],1)="7","PDB",NOT(ISBLANK(Table5[[#This Row],[Section]])),"No")</f>
        <v>No</v>
      </c>
    </row>
    <row r="4491" spans="1:13" x14ac:dyDescent="0.25">
      <c r="A4491" s="126" t="s">
        <v>15173</v>
      </c>
      <c r="B4491" s="126" t="s">
        <v>15115</v>
      </c>
      <c r="C4491" s="126" t="s">
        <v>75</v>
      </c>
      <c r="D4491" s="127">
        <v>0.80400000000000005</v>
      </c>
      <c r="E4491" s="128">
        <v>277</v>
      </c>
      <c r="F4491" s="128">
        <v>173</v>
      </c>
      <c r="G4491" s="126" t="s">
        <v>15158</v>
      </c>
      <c r="H4491" s="126" t="s">
        <v>20297</v>
      </c>
      <c r="I4491" s="126" t="s">
        <v>21187</v>
      </c>
      <c r="J4491" s="126" t="s">
        <v>26304</v>
      </c>
      <c r="K4491" s="9">
        <f>_xlfn.IFNA(VLOOKUP(Table5[[#This Row],[Section]],SubSill_Tier,2,FALSE),0)</f>
        <v>0</v>
      </c>
      <c r="L4491" s="9" t="str">
        <f t="shared" si="79"/>
        <v/>
      </c>
      <c r="M4491" s="205" t="str" cm="1">
        <f t="array" ref="M4491">_xlfn.IFS(NOT(ISERROR(VLOOKUP(Table5[[#This Row],[Section]],TB_notTB,1,FALSE))),"No",LEFT(Table5[[#This Row],[Section]],3)="ETB","PLS",LEFT(Table5[[#This Row],[Section]],1)="7","PDB",NOT(ISBLANK(Table5[[#This Row],[Section]])),"No")</f>
        <v>No</v>
      </c>
    </row>
    <row r="4492" spans="1:13" x14ac:dyDescent="0.25">
      <c r="A4492" s="126" t="s">
        <v>15174</v>
      </c>
      <c r="B4492" s="126" t="s">
        <v>15175</v>
      </c>
      <c r="C4492" s="126" t="s">
        <v>75</v>
      </c>
      <c r="D4492" s="127">
        <v>0.73399999999999999</v>
      </c>
      <c r="E4492" s="128">
        <v>296</v>
      </c>
      <c r="F4492" s="128">
        <v>257</v>
      </c>
      <c r="G4492" s="126" t="s">
        <v>15158</v>
      </c>
      <c r="H4492" s="126" t="s">
        <v>20297</v>
      </c>
      <c r="I4492" s="126" t="s">
        <v>21187</v>
      </c>
      <c r="J4492" s="126" t="s">
        <v>26304</v>
      </c>
      <c r="K4492" s="9">
        <f>_xlfn.IFNA(VLOOKUP(Table5[[#This Row],[Section]],SubSill_Tier,2,FALSE),0)</f>
        <v>0</v>
      </c>
      <c r="L4492" s="9" t="str">
        <f t="shared" si="79"/>
        <v/>
      </c>
      <c r="M4492" s="205" t="str" cm="1">
        <f t="array" ref="M4492">_xlfn.IFS(NOT(ISERROR(VLOOKUP(Table5[[#This Row],[Section]],TB_notTB,1,FALSE))),"No",LEFT(Table5[[#This Row],[Section]],3)="ETB","PLS",LEFT(Table5[[#This Row],[Section]],1)="7","PDB",NOT(ISBLANK(Table5[[#This Row],[Section]])),"No")</f>
        <v>No</v>
      </c>
    </row>
    <row r="4493" spans="1:13" x14ac:dyDescent="0.25">
      <c r="A4493" s="126" t="s">
        <v>15176</v>
      </c>
      <c r="B4493" s="126" t="s">
        <v>15177</v>
      </c>
      <c r="C4493" s="126" t="s">
        <v>75</v>
      </c>
      <c r="D4493" s="127">
        <v>1.006</v>
      </c>
      <c r="E4493" s="128">
        <v>460</v>
      </c>
      <c r="F4493" s="128">
        <v>242</v>
      </c>
      <c r="G4493" s="126" t="s">
        <v>15063</v>
      </c>
      <c r="H4493" s="126" t="s">
        <v>20295</v>
      </c>
      <c r="I4493" s="126" t="s">
        <v>21184</v>
      </c>
      <c r="J4493" s="126" t="s">
        <v>26302</v>
      </c>
      <c r="K4493" s="9">
        <f>_xlfn.IFNA(VLOOKUP(Table5[[#This Row],[Section]],SubSill_Tier,2,FALSE),0)</f>
        <v>0</v>
      </c>
      <c r="L4493" s="9" t="str">
        <f t="shared" si="79"/>
        <v/>
      </c>
      <c r="M4493" s="205" t="str" cm="1">
        <f t="array" ref="M4493">_xlfn.IFS(NOT(ISERROR(VLOOKUP(Table5[[#This Row],[Section]],TB_notTB,1,FALSE))),"No",LEFT(Table5[[#This Row],[Section]],3)="ETB","PLS",LEFT(Table5[[#This Row],[Section]],1)="7","PDB",NOT(ISBLANK(Table5[[#This Row],[Section]])),"No")</f>
        <v>No</v>
      </c>
    </row>
    <row r="4494" spans="1:13" x14ac:dyDescent="0.25">
      <c r="A4494" s="126" t="s">
        <v>15178</v>
      </c>
      <c r="B4494" s="126" t="s">
        <v>15179</v>
      </c>
      <c r="C4494" s="126" t="s">
        <v>75</v>
      </c>
      <c r="D4494" s="127">
        <v>1.0660000000000001</v>
      </c>
      <c r="E4494" s="128">
        <v>521</v>
      </c>
      <c r="F4494" s="128">
        <v>346</v>
      </c>
      <c r="G4494" s="126" t="s">
        <v>15063</v>
      </c>
      <c r="H4494" s="126" t="s">
        <v>20295</v>
      </c>
      <c r="I4494" s="126" t="s">
        <v>21184</v>
      </c>
      <c r="J4494" s="126" t="s">
        <v>26302</v>
      </c>
      <c r="K4494" s="9">
        <f>_xlfn.IFNA(VLOOKUP(Table5[[#This Row],[Section]],SubSill_Tier,2,FALSE),0)</f>
        <v>0</v>
      </c>
      <c r="L4494" s="9" t="str">
        <f t="shared" si="79"/>
        <v/>
      </c>
      <c r="M4494" s="205" t="str" cm="1">
        <f t="array" ref="M4494">_xlfn.IFS(NOT(ISERROR(VLOOKUP(Table5[[#This Row],[Section]],TB_notTB,1,FALSE))),"No",LEFT(Table5[[#This Row],[Section]],3)="ETB","PLS",LEFT(Table5[[#This Row],[Section]],1)="7","PDB",NOT(ISBLANK(Table5[[#This Row],[Section]])),"No")</f>
        <v>No</v>
      </c>
    </row>
    <row r="4495" spans="1:13" x14ac:dyDescent="0.25">
      <c r="A4495" s="126" t="s">
        <v>11807</v>
      </c>
      <c r="B4495" s="126" t="s">
        <v>29021</v>
      </c>
      <c r="C4495" s="126" t="s">
        <v>75</v>
      </c>
      <c r="D4495" s="127">
        <v>0.50700000000000001</v>
      </c>
      <c r="E4495" s="128">
        <v>164</v>
      </c>
      <c r="F4495" s="128">
        <v>147</v>
      </c>
      <c r="G4495" s="126" t="s">
        <v>21183</v>
      </c>
      <c r="H4495" s="126" t="s">
        <v>20248</v>
      </c>
      <c r="I4495" s="126" t="s">
        <v>21153</v>
      </c>
      <c r="J4495" s="126" t="s">
        <v>29125</v>
      </c>
      <c r="K4495" s="9">
        <f>_xlfn.IFNA(VLOOKUP(Table5[[#This Row],[Section]],SubSill_Tier,2,FALSE),0)</f>
        <v>0</v>
      </c>
      <c r="L4495" s="9" t="str">
        <f t="shared" si="79"/>
        <v/>
      </c>
      <c r="M4495" s="205" t="str" cm="1">
        <f t="array" ref="M4495">_xlfn.IFS(NOT(ISERROR(VLOOKUP(Table5[[#This Row],[Section]],TB_notTB,1,FALSE))),"No",LEFT(Table5[[#This Row],[Section]],3)="ETB","PLS",LEFT(Table5[[#This Row],[Section]],1)="7","PDB",NOT(ISBLANK(Table5[[#This Row],[Section]])),"No")</f>
        <v>No</v>
      </c>
    </row>
    <row r="4496" spans="1:13" x14ac:dyDescent="0.25">
      <c r="A4496" s="126" t="s">
        <v>11808</v>
      </c>
      <c r="B4496" s="126" t="s">
        <v>5602</v>
      </c>
      <c r="C4496" s="126" t="s">
        <v>75</v>
      </c>
      <c r="D4496" s="127">
        <v>0.46500000000000002</v>
      </c>
      <c r="E4496" s="128">
        <v>231</v>
      </c>
      <c r="F4496" s="128">
        <v>118</v>
      </c>
      <c r="G4496" s="126" t="s">
        <v>21183</v>
      </c>
      <c r="H4496" s="126" t="s">
        <v>20248</v>
      </c>
      <c r="I4496" s="126" t="s">
        <v>21153</v>
      </c>
      <c r="J4496" s="126" t="s">
        <v>29125</v>
      </c>
      <c r="K4496" s="9">
        <f>_xlfn.IFNA(VLOOKUP(Table5[[#This Row],[Section]],SubSill_Tier,2,FALSE),0)</f>
        <v>0</v>
      </c>
      <c r="L4496" s="9" t="str">
        <f t="shared" si="79"/>
        <v/>
      </c>
      <c r="M4496" s="205" t="str" cm="1">
        <f t="array" ref="M4496">_xlfn.IFS(NOT(ISERROR(VLOOKUP(Table5[[#This Row],[Section]],TB_notTB,1,FALSE))),"No",LEFT(Table5[[#This Row],[Section]],3)="ETB","PLS",LEFT(Table5[[#This Row],[Section]],1)="7","PDB",NOT(ISBLANK(Table5[[#This Row],[Section]])),"No")</f>
        <v>No</v>
      </c>
    </row>
    <row r="4497" spans="1:13" x14ac:dyDescent="0.25">
      <c r="A4497" s="126" t="s">
        <v>11809</v>
      </c>
      <c r="B4497" s="126" t="s">
        <v>21188</v>
      </c>
      <c r="C4497" s="126" t="s">
        <v>75</v>
      </c>
      <c r="D4497" s="127">
        <v>0.65400000000000003</v>
      </c>
      <c r="E4497" s="128">
        <v>226</v>
      </c>
      <c r="F4497" s="128">
        <v>170</v>
      </c>
      <c r="G4497" s="126" t="s">
        <v>13739</v>
      </c>
      <c r="H4497" s="126" t="s">
        <v>20181</v>
      </c>
      <c r="I4497" s="126" t="s">
        <v>13279</v>
      </c>
      <c r="J4497" s="126" t="s">
        <v>26258</v>
      </c>
      <c r="K4497" s="9">
        <f>_xlfn.IFNA(VLOOKUP(Table5[[#This Row],[Section]],SubSill_Tier,2,FALSE),0)</f>
        <v>0</v>
      </c>
      <c r="L4497" s="9" t="str">
        <f t="shared" si="79"/>
        <v/>
      </c>
      <c r="M4497" s="205" t="str" cm="1">
        <f t="array" ref="M4497">_xlfn.IFS(NOT(ISERROR(VLOOKUP(Table5[[#This Row],[Section]],TB_notTB,1,FALSE))),"No",LEFT(Table5[[#This Row],[Section]],3)="ETB","PLS",LEFT(Table5[[#This Row],[Section]],1)="7","PDB",NOT(ISBLANK(Table5[[#This Row],[Section]])),"No")</f>
        <v>No</v>
      </c>
    </row>
    <row r="4498" spans="1:13" x14ac:dyDescent="0.25">
      <c r="A4498" s="126" t="s">
        <v>11810</v>
      </c>
      <c r="B4498" s="126" t="s">
        <v>21189</v>
      </c>
      <c r="C4498" s="126" t="s">
        <v>75</v>
      </c>
      <c r="D4498" s="127">
        <v>0.70899999999999996</v>
      </c>
      <c r="E4498" s="128">
        <v>347</v>
      </c>
      <c r="F4498" s="128">
        <v>143</v>
      </c>
      <c r="G4498" s="126" t="s">
        <v>13739</v>
      </c>
      <c r="H4498" s="126" t="s">
        <v>20181</v>
      </c>
      <c r="I4498" s="126" t="s">
        <v>13279</v>
      </c>
      <c r="J4498" s="126" t="s">
        <v>26258</v>
      </c>
      <c r="K4498" s="9">
        <f>_xlfn.IFNA(VLOOKUP(Table5[[#This Row],[Section]],SubSill_Tier,2,FALSE),0)</f>
        <v>0</v>
      </c>
      <c r="L4498" s="9" t="str">
        <f t="shared" si="79"/>
        <v/>
      </c>
      <c r="M4498" s="205" t="str" cm="1">
        <f t="array" ref="M4498">_xlfn.IFS(NOT(ISERROR(VLOOKUP(Table5[[#This Row],[Section]],TB_notTB,1,FALSE))),"No",LEFT(Table5[[#This Row],[Section]],3)="ETB","PLS",LEFT(Table5[[#This Row],[Section]],1)="7","PDB",NOT(ISBLANK(Table5[[#This Row],[Section]])),"No")</f>
        <v>No</v>
      </c>
    </row>
    <row r="4499" spans="1:13" x14ac:dyDescent="0.25">
      <c r="A4499" s="126" t="s">
        <v>15180</v>
      </c>
      <c r="B4499" s="126" t="s">
        <v>15181</v>
      </c>
      <c r="C4499" s="126" t="s">
        <v>75</v>
      </c>
      <c r="D4499" s="127">
        <v>0.47399999999999998</v>
      </c>
      <c r="E4499" s="128">
        <v>218</v>
      </c>
      <c r="F4499" s="128">
        <v>100</v>
      </c>
      <c r="G4499" s="126" t="s">
        <v>14842</v>
      </c>
      <c r="H4499" s="126" t="s">
        <v>20224</v>
      </c>
      <c r="I4499" s="126" t="s">
        <v>21136</v>
      </c>
      <c r="J4499" s="126" t="s">
        <v>26273</v>
      </c>
      <c r="K4499" s="9">
        <f>_xlfn.IFNA(VLOOKUP(Table5[[#This Row],[Section]],SubSill_Tier,2,FALSE),0)</f>
        <v>0</v>
      </c>
      <c r="L4499" s="9" t="str">
        <f t="shared" si="79"/>
        <v/>
      </c>
      <c r="M4499" s="205" t="str" cm="1">
        <f t="array" ref="M4499">_xlfn.IFS(NOT(ISERROR(VLOOKUP(Table5[[#This Row],[Section]],TB_notTB,1,FALSE))),"No",LEFT(Table5[[#This Row],[Section]],3)="ETB","PLS",LEFT(Table5[[#This Row],[Section]],1)="7","PDB",NOT(ISBLANK(Table5[[#This Row],[Section]])),"No")</f>
        <v>No</v>
      </c>
    </row>
    <row r="4500" spans="1:13" x14ac:dyDescent="0.25">
      <c r="A4500" s="126" t="s">
        <v>15182</v>
      </c>
      <c r="B4500" s="126" t="s">
        <v>29022</v>
      </c>
      <c r="C4500" s="126" t="s">
        <v>75</v>
      </c>
      <c r="D4500" s="127">
        <v>0.17100000000000001</v>
      </c>
      <c r="E4500" s="128">
        <v>100</v>
      </c>
      <c r="F4500" s="128">
        <v>100</v>
      </c>
      <c r="G4500" s="126" t="s">
        <v>13720</v>
      </c>
      <c r="H4500" s="126" t="s">
        <v>20130</v>
      </c>
      <c r="I4500" s="126" t="s">
        <v>20131</v>
      </c>
      <c r="J4500" s="126" t="s">
        <v>26235</v>
      </c>
      <c r="K4500" s="9">
        <f>_xlfn.IFNA(VLOOKUP(Table5[[#This Row],[Section]],SubSill_Tier,2,FALSE),0)</f>
        <v>0</v>
      </c>
      <c r="L4500" s="9" t="str">
        <f t="shared" si="79"/>
        <v/>
      </c>
      <c r="M4500" s="205" t="str" cm="1">
        <f t="array" ref="M4500">_xlfn.IFS(NOT(ISERROR(VLOOKUP(Table5[[#This Row],[Section]],TB_notTB,1,FALSE))),"No",LEFT(Table5[[#This Row],[Section]],3)="ETB","PLS",LEFT(Table5[[#This Row],[Section]],1)="7","PDB",NOT(ISBLANK(Table5[[#This Row],[Section]])),"No")</f>
        <v>No</v>
      </c>
    </row>
    <row r="4501" spans="1:13" x14ac:dyDescent="0.25">
      <c r="A4501" s="126" t="s">
        <v>15183</v>
      </c>
      <c r="B4501" s="126" t="s">
        <v>15184</v>
      </c>
      <c r="C4501" s="126" t="s">
        <v>75</v>
      </c>
      <c r="D4501" s="127">
        <v>0.246</v>
      </c>
      <c r="E4501" s="128">
        <v>100</v>
      </c>
      <c r="F4501" s="128">
        <v>100</v>
      </c>
      <c r="G4501" s="126" t="s">
        <v>14821</v>
      </c>
      <c r="H4501" s="126" t="s">
        <v>20211</v>
      </c>
      <c r="I4501" s="126" t="s">
        <v>21127</v>
      </c>
      <c r="J4501" s="126" t="s">
        <v>26269</v>
      </c>
      <c r="K4501" s="9">
        <f>_xlfn.IFNA(VLOOKUP(Table5[[#This Row],[Section]],SubSill_Tier,2,FALSE),0)</f>
        <v>0</v>
      </c>
      <c r="L4501" s="9" t="str">
        <f t="shared" si="79"/>
        <v/>
      </c>
      <c r="M4501" s="205" t="str" cm="1">
        <f t="array" ref="M4501">_xlfn.IFS(NOT(ISERROR(VLOOKUP(Table5[[#This Row],[Section]],TB_notTB,1,FALSE))),"No",LEFT(Table5[[#This Row],[Section]],3)="ETB","PLS",LEFT(Table5[[#This Row],[Section]],1)="7","PDB",NOT(ISBLANK(Table5[[#This Row],[Section]])),"No")</f>
        <v>No</v>
      </c>
    </row>
    <row r="4502" spans="1:13" x14ac:dyDescent="0.25">
      <c r="A4502" s="126" t="s">
        <v>15185</v>
      </c>
      <c r="B4502" s="126" t="s">
        <v>15075</v>
      </c>
      <c r="C4502" s="126" t="s">
        <v>75</v>
      </c>
      <c r="D4502" s="127">
        <v>0.501</v>
      </c>
      <c r="E4502" s="128">
        <v>277</v>
      </c>
      <c r="F4502" s="128">
        <v>155</v>
      </c>
      <c r="G4502" s="126" t="s">
        <v>15186</v>
      </c>
      <c r="H4502" s="126" t="s">
        <v>20298</v>
      </c>
      <c r="I4502" s="126" t="s">
        <v>20299</v>
      </c>
      <c r="J4502" s="126" t="s">
        <v>26287</v>
      </c>
      <c r="K4502" s="9">
        <f>_xlfn.IFNA(VLOOKUP(Table5[[#This Row],[Section]],SubSill_Tier,2,FALSE),0)</f>
        <v>0</v>
      </c>
      <c r="L4502" s="9" t="str">
        <f t="shared" si="79"/>
        <v/>
      </c>
      <c r="M4502" s="205" t="str" cm="1">
        <f t="array" ref="M4502">_xlfn.IFS(NOT(ISERROR(VLOOKUP(Table5[[#This Row],[Section]],TB_notTB,1,FALSE))),"No",LEFT(Table5[[#This Row],[Section]],3)="ETB","PLS",LEFT(Table5[[#This Row],[Section]],1)="7","PDB",NOT(ISBLANK(Table5[[#This Row],[Section]])),"No")</f>
        <v>No</v>
      </c>
    </row>
    <row r="4503" spans="1:13" x14ac:dyDescent="0.25">
      <c r="A4503" s="126" t="s">
        <v>15187</v>
      </c>
      <c r="B4503" s="126" t="s">
        <v>15188</v>
      </c>
      <c r="C4503" s="126" t="s">
        <v>75</v>
      </c>
      <c r="D4503" s="127">
        <v>0.53900000000000003</v>
      </c>
      <c r="E4503" s="128">
        <v>309</v>
      </c>
      <c r="F4503" s="128">
        <v>200</v>
      </c>
      <c r="G4503" s="126" t="s">
        <v>15186</v>
      </c>
      <c r="H4503" s="126" t="s">
        <v>20298</v>
      </c>
      <c r="I4503" s="126" t="s">
        <v>20299</v>
      </c>
      <c r="J4503" s="126" t="s">
        <v>26287</v>
      </c>
      <c r="K4503" s="9">
        <f>_xlfn.IFNA(VLOOKUP(Table5[[#This Row],[Section]],SubSill_Tier,2,FALSE),0)</f>
        <v>0</v>
      </c>
      <c r="L4503" s="9" t="str">
        <f t="shared" si="79"/>
        <v/>
      </c>
      <c r="M4503" s="205" t="str" cm="1">
        <f t="array" ref="M4503">_xlfn.IFS(NOT(ISERROR(VLOOKUP(Table5[[#This Row],[Section]],TB_notTB,1,FALSE))),"No",LEFT(Table5[[#This Row],[Section]],3)="ETB","PLS",LEFT(Table5[[#This Row],[Section]],1)="7","PDB",NOT(ISBLANK(Table5[[#This Row],[Section]])),"No")</f>
        <v>No</v>
      </c>
    </row>
    <row r="4504" spans="1:13" x14ac:dyDescent="0.25">
      <c r="A4504" s="126" t="s">
        <v>15189</v>
      </c>
      <c r="B4504" s="126" t="s">
        <v>15190</v>
      </c>
      <c r="C4504" s="126" t="s">
        <v>75</v>
      </c>
      <c r="D4504" s="127">
        <v>0.16800000000000001</v>
      </c>
      <c r="E4504" s="128">
        <v>100</v>
      </c>
      <c r="F4504" s="128">
        <v>100</v>
      </c>
      <c r="G4504" s="126" t="s">
        <v>15186</v>
      </c>
      <c r="H4504" s="126" t="s">
        <v>20298</v>
      </c>
      <c r="I4504" s="126" t="s">
        <v>20299</v>
      </c>
      <c r="J4504" s="126" t="s">
        <v>26287</v>
      </c>
      <c r="K4504" s="9">
        <f>_xlfn.IFNA(VLOOKUP(Table5[[#This Row],[Section]],SubSill_Tier,2,FALSE),0)</f>
        <v>0</v>
      </c>
      <c r="L4504" s="9" t="str">
        <f t="shared" si="79"/>
        <v/>
      </c>
      <c r="M4504" s="205" t="str" cm="1">
        <f t="array" ref="M4504">_xlfn.IFS(NOT(ISERROR(VLOOKUP(Table5[[#This Row],[Section]],TB_notTB,1,FALSE))),"No",LEFT(Table5[[#This Row],[Section]],3)="ETB","PLS",LEFT(Table5[[#This Row],[Section]],1)="7","PDB",NOT(ISBLANK(Table5[[#This Row],[Section]])),"No")</f>
        <v>No</v>
      </c>
    </row>
    <row r="4505" spans="1:13" x14ac:dyDescent="0.25">
      <c r="A4505" s="126" t="s">
        <v>15191</v>
      </c>
      <c r="B4505" s="126" t="s">
        <v>26792</v>
      </c>
      <c r="C4505" s="126" t="s">
        <v>75</v>
      </c>
      <c r="D4505" s="127">
        <v>0.29199999999999998</v>
      </c>
      <c r="E4505" s="128">
        <v>145</v>
      </c>
      <c r="F4505" s="128">
        <v>115</v>
      </c>
      <c r="G4505" s="126" t="s">
        <v>15186</v>
      </c>
      <c r="H4505" s="126" t="s">
        <v>20298</v>
      </c>
      <c r="I4505" s="126" t="s">
        <v>20299</v>
      </c>
      <c r="J4505" s="126" t="s">
        <v>26287</v>
      </c>
      <c r="K4505" s="9">
        <f>_xlfn.IFNA(VLOOKUP(Table5[[#This Row],[Section]],SubSill_Tier,2,FALSE),0)</f>
        <v>0</v>
      </c>
      <c r="L4505" s="9" t="str">
        <f t="shared" si="79"/>
        <v/>
      </c>
      <c r="M4505" s="205" t="str" cm="1">
        <f t="array" ref="M4505">_xlfn.IFS(NOT(ISERROR(VLOOKUP(Table5[[#This Row],[Section]],TB_notTB,1,FALSE))),"No",LEFT(Table5[[#This Row],[Section]],3)="ETB","PLS",LEFT(Table5[[#This Row],[Section]],1)="7","PDB",NOT(ISBLANK(Table5[[#This Row],[Section]])),"No")</f>
        <v>No</v>
      </c>
    </row>
    <row r="4506" spans="1:13" x14ac:dyDescent="0.25">
      <c r="A4506" s="126" t="s">
        <v>15192</v>
      </c>
      <c r="B4506" s="126" t="s">
        <v>15083</v>
      </c>
      <c r="C4506" s="126" t="s">
        <v>75</v>
      </c>
      <c r="D4506" s="127">
        <v>0.34</v>
      </c>
      <c r="E4506" s="128">
        <v>206</v>
      </c>
      <c r="F4506" s="128">
        <v>117</v>
      </c>
      <c r="G4506" s="126" t="s">
        <v>15186</v>
      </c>
      <c r="H4506" s="126" t="s">
        <v>20298</v>
      </c>
      <c r="I4506" s="126" t="s">
        <v>20299</v>
      </c>
      <c r="J4506" s="126" t="s">
        <v>26287</v>
      </c>
      <c r="K4506" s="9">
        <f>_xlfn.IFNA(VLOOKUP(Table5[[#This Row],[Section]],SubSill_Tier,2,FALSE),0)</f>
        <v>0</v>
      </c>
      <c r="L4506" s="9" t="str">
        <f t="shared" si="79"/>
        <v/>
      </c>
      <c r="M4506" s="205" t="str" cm="1">
        <f t="array" ref="M4506">_xlfn.IFS(NOT(ISERROR(VLOOKUP(Table5[[#This Row],[Section]],TB_notTB,1,FALSE))),"No",LEFT(Table5[[#This Row],[Section]],3)="ETB","PLS",LEFT(Table5[[#This Row],[Section]],1)="7","PDB",NOT(ISBLANK(Table5[[#This Row],[Section]])),"No")</f>
        <v>No</v>
      </c>
    </row>
    <row r="4507" spans="1:13" x14ac:dyDescent="0.25">
      <c r="A4507" s="126" t="s">
        <v>15193</v>
      </c>
      <c r="B4507" s="126" t="s">
        <v>15194</v>
      </c>
      <c r="C4507" s="126" t="s">
        <v>75</v>
      </c>
      <c r="D4507" s="127">
        <v>0.32200000000000001</v>
      </c>
      <c r="E4507" s="128">
        <v>172</v>
      </c>
      <c r="F4507" s="128">
        <v>142</v>
      </c>
      <c r="G4507" s="126" t="s">
        <v>15186</v>
      </c>
      <c r="H4507" s="126" t="s">
        <v>20298</v>
      </c>
      <c r="I4507" s="126" t="s">
        <v>20299</v>
      </c>
      <c r="J4507" s="126" t="s">
        <v>26287</v>
      </c>
      <c r="K4507" s="9">
        <f>_xlfn.IFNA(VLOOKUP(Table5[[#This Row],[Section]],SubSill_Tier,2,FALSE),0)</f>
        <v>0</v>
      </c>
      <c r="L4507" s="9" t="str">
        <f t="shared" si="79"/>
        <v/>
      </c>
      <c r="M4507" s="205" t="str" cm="1">
        <f t="array" ref="M4507">_xlfn.IFS(NOT(ISERROR(VLOOKUP(Table5[[#This Row],[Section]],TB_notTB,1,FALSE))),"No",LEFT(Table5[[#This Row],[Section]],3)="ETB","PLS",LEFT(Table5[[#This Row],[Section]],1)="7","PDB",NOT(ISBLANK(Table5[[#This Row],[Section]])),"No")</f>
        <v>No</v>
      </c>
    </row>
    <row r="4508" spans="1:13" x14ac:dyDescent="0.25">
      <c r="A4508" s="126" t="s">
        <v>15195</v>
      </c>
      <c r="B4508" s="126" t="s">
        <v>2007</v>
      </c>
      <c r="C4508" s="126" t="s">
        <v>75</v>
      </c>
      <c r="D4508" s="127">
        <v>0.42199999999999999</v>
      </c>
      <c r="E4508" s="128">
        <v>231</v>
      </c>
      <c r="F4508" s="128">
        <v>184</v>
      </c>
      <c r="G4508" s="126" t="s">
        <v>15186</v>
      </c>
      <c r="H4508" s="126" t="s">
        <v>20298</v>
      </c>
      <c r="I4508" s="126" t="s">
        <v>20299</v>
      </c>
      <c r="J4508" s="126" t="s">
        <v>26287</v>
      </c>
      <c r="K4508" s="9">
        <f>_xlfn.IFNA(VLOOKUP(Table5[[#This Row],[Section]],SubSill_Tier,2,FALSE),0)</f>
        <v>0</v>
      </c>
      <c r="L4508" s="9" t="str">
        <f t="shared" si="79"/>
        <v/>
      </c>
      <c r="M4508" s="205" t="str" cm="1">
        <f t="array" ref="M4508">_xlfn.IFS(NOT(ISERROR(VLOOKUP(Table5[[#This Row],[Section]],TB_notTB,1,FALSE))),"No",LEFT(Table5[[#This Row],[Section]],3)="ETB","PLS",LEFT(Table5[[#This Row],[Section]],1)="7","PDB",NOT(ISBLANK(Table5[[#This Row],[Section]])),"No")</f>
        <v>No</v>
      </c>
    </row>
    <row r="4509" spans="1:13" x14ac:dyDescent="0.25">
      <c r="A4509" s="126" t="s">
        <v>15196</v>
      </c>
      <c r="B4509" s="126" t="s">
        <v>19311</v>
      </c>
      <c r="C4509" s="126" t="s">
        <v>75</v>
      </c>
      <c r="D4509" s="127">
        <v>0.19500000000000001</v>
      </c>
      <c r="E4509" s="128">
        <v>100</v>
      </c>
      <c r="F4509" s="128">
        <v>100</v>
      </c>
      <c r="G4509" s="126" t="s">
        <v>14851</v>
      </c>
      <c r="H4509" s="126" t="s">
        <v>21137</v>
      </c>
      <c r="I4509" s="126" t="s">
        <v>21138</v>
      </c>
      <c r="J4509" s="126" t="s">
        <v>26276</v>
      </c>
      <c r="K4509" s="9">
        <f>_xlfn.IFNA(VLOOKUP(Table5[[#This Row],[Section]],SubSill_Tier,2,FALSE),0)</f>
        <v>0</v>
      </c>
      <c r="L4509" s="9" t="str">
        <f t="shared" si="79"/>
        <v/>
      </c>
      <c r="M4509" s="205" t="str" cm="1">
        <f t="array" ref="M4509">_xlfn.IFS(NOT(ISERROR(VLOOKUP(Table5[[#This Row],[Section]],TB_notTB,1,FALSE))),"No",LEFT(Table5[[#This Row],[Section]],3)="ETB","PLS",LEFT(Table5[[#This Row],[Section]],1)="7","PDB",NOT(ISBLANK(Table5[[#This Row],[Section]])),"No")</f>
        <v>No</v>
      </c>
    </row>
    <row r="4510" spans="1:13" x14ac:dyDescent="0.25">
      <c r="A4510" s="126" t="s">
        <v>11811</v>
      </c>
      <c r="B4510" s="126" t="s">
        <v>11812</v>
      </c>
      <c r="C4510" s="126" t="s">
        <v>75</v>
      </c>
      <c r="D4510" s="127">
        <v>0.753</v>
      </c>
      <c r="E4510" s="128">
        <v>243</v>
      </c>
      <c r="F4510" s="128">
        <v>210</v>
      </c>
      <c r="G4510" s="126" t="s">
        <v>13739</v>
      </c>
      <c r="H4510" s="126" t="s">
        <v>20181</v>
      </c>
      <c r="I4510" s="126" t="s">
        <v>13279</v>
      </c>
      <c r="J4510" s="126" t="s">
        <v>26258</v>
      </c>
      <c r="K4510" s="9">
        <f>_xlfn.IFNA(VLOOKUP(Table5[[#This Row],[Section]],SubSill_Tier,2,FALSE),0)</f>
        <v>0</v>
      </c>
      <c r="L4510" s="9" t="str">
        <f t="shared" si="79"/>
        <v/>
      </c>
      <c r="M4510" s="205" t="str" cm="1">
        <f t="array" ref="M4510">_xlfn.IFS(NOT(ISERROR(VLOOKUP(Table5[[#This Row],[Section]],TB_notTB,1,FALSE))),"No",LEFT(Table5[[#This Row],[Section]],3)="ETB","PLS",LEFT(Table5[[#This Row],[Section]],1)="7","PDB",NOT(ISBLANK(Table5[[#This Row],[Section]])),"No")</f>
        <v>No</v>
      </c>
    </row>
    <row r="4511" spans="1:13" x14ac:dyDescent="0.25">
      <c r="A4511" s="126" t="s">
        <v>15197</v>
      </c>
      <c r="B4511" s="126" t="s">
        <v>15198</v>
      </c>
      <c r="C4511" s="126" t="s">
        <v>75</v>
      </c>
      <c r="D4511" s="127">
        <v>0.875</v>
      </c>
      <c r="E4511" s="128">
        <v>422</v>
      </c>
      <c r="F4511" s="128">
        <v>297</v>
      </c>
      <c r="G4511" s="126" t="s">
        <v>15158</v>
      </c>
      <c r="H4511" s="126" t="s">
        <v>20297</v>
      </c>
      <c r="I4511" s="126" t="s">
        <v>21187</v>
      </c>
      <c r="J4511" s="126" t="s">
        <v>26304</v>
      </c>
      <c r="K4511" s="9">
        <f>_xlfn.IFNA(VLOOKUP(Table5[[#This Row],[Section]],SubSill_Tier,2,FALSE),0)</f>
        <v>0</v>
      </c>
      <c r="L4511" s="9" t="str">
        <f t="shared" si="79"/>
        <v/>
      </c>
      <c r="M4511" s="205" t="str" cm="1">
        <f t="array" ref="M4511">_xlfn.IFS(NOT(ISERROR(VLOOKUP(Table5[[#This Row],[Section]],TB_notTB,1,FALSE))),"No",LEFT(Table5[[#This Row],[Section]],3)="ETB","PLS",LEFT(Table5[[#This Row],[Section]],1)="7","PDB",NOT(ISBLANK(Table5[[#This Row],[Section]])),"No")</f>
        <v>No</v>
      </c>
    </row>
    <row r="4512" spans="1:13" x14ac:dyDescent="0.25">
      <c r="A4512" s="126" t="s">
        <v>15199</v>
      </c>
      <c r="B4512" s="126" t="s">
        <v>15200</v>
      </c>
      <c r="C4512" s="126" t="s">
        <v>75</v>
      </c>
      <c r="D4512" s="127">
        <v>0.55900000000000005</v>
      </c>
      <c r="E4512" s="128">
        <v>293</v>
      </c>
      <c r="F4512" s="128">
        <v>213</v>
      </c>
      <c r="G4512" s="126" t="s">
        <v>15158</v>
      </c>
      <c r="H4512" s="126" t="s">
        <v>20297</v>
      </c>
      <c r="I4512" s="126" t="s">
        <v>21187</v>
      </c>
      <c r="J4512" s="126" t="s">
        <v>26304</v>
      </c>
      <c r="K4512" s="9">
        <f>_xlfn.IFNA(VLOOKUP(Table5[[#This Row],[Section]],SubSill_Tier,2,FALSE),0)</f>
        <v>0</v>
      </c>
      <c r="L4512" s="9" t="str">
        <f t="shared" si="79"/>
        <v/>
      </c>
      <c r="M4512" s="205" t="str" cm="1">
        <f t="array" ref="M4512">_xlfn.IFS(NOT(ISERROR(VLOOKUP(Table5[[#This Row],[Section]],TB_notTB,1,FALSE))),"No",LEFT(Table5[[#This Row],[Section]],3)="ETB","PLS",LEFT(Table5[[#This Row],[Section]],1)="7","PDB",NOT(ISBLANK(Table5[[#This Row],[Section]])),"No")</f>
        <v>No</v>
      </c>
    </row>
    <row r="4513" spans="1:13" x14ac:dyDescent="0.25">
      <c r="A4513" s="126" t="s">
        <v>15201</v>
      </c>
      <c r="B4513" s="126" t="s">
        <v>15202</v>
      </c>
      <c r="C4513" s="126" t="s">
        <v>75</v>
      </c>
      <c r="D4513" s="127">
        <v>0.75800000000000001</v>
      </c>
      <c r="E4513" s="128">
        <v>366</v>
      </c>
      <c r="F4513" s="128">
        <v>261</v>
      </c>
      <c r="G4513" s="126" t="s">
        <v>15158</v>
      </c>
      <c r="H4513" s="126" t="s">
        <v>20297</v>
      </c>
      <c r="I4513" s="126" t="s">
        <v>21187</v>
      </c>
      <c r="J4513" s="126" t="s">
        <v>26304</v>
      </c>
      <c r="K4513" s="9">
        <f>_xlfn.IFNA(VLOOKUP(Table5[[#This Row],[Section]],SubSill_Tier,2,FALSE),0)</f>
        <v>0</v>
      </c>
      <c r="L4513" s="9" t="str">
        <f t="shared" si="79"/>
        <v/>
      </c>
      <c r="M4513" s="205" t="str" cm="1">
        <f t="array" ref="M4513">_xlfn.IFS(NOT(ISERROR(VLOOKUP(Table5[[#This Row],[Section]],TB_notTB,1,FALSE))),"No",LEFT(Table5[[#This Row],[Section]],3)="ETB","PLS",LEFT(Table5[[#This Row],[Section]],1)="7","PDB",NOT(ISBLANK(Table5[[#This Row],[Section]])),"No")</f>
        <v>No</v>
      </c>
    </row>
    <row r="4514" spans="1:13" x14ac:dyDescent="0.25">
      <c r="A4514" s="126" t="s">
        <v>11813</v>
      </c>
      <c r="B4514" s="126" t="s">
        <v>11814</v>
      </c>
      <c r="C4514" s="126" t="s">
        <v>75</v>
      </c>
      <c r="D4514" s="127">
        <v>0.10199999999999999</v>
      </c>
      <c r="E4514" s="128">
        <v>100</v>
      </c>
      <c r="F4514" s="128">
        <v>100</v>
      </c>
      <c r="G4514" s="126" t="s">
        <v>13745</v>
      </c>
      <c r="H4514" s="126" t="s">
        <v>20195</v>
      </c>
      <c r="I4514" s="126" t="s">
        <v>20196</v>
      </c>
      <c r="J4514" s="126" t="s">
        <v>26254</v>
      </c>
      <c r="K4514" s="9">
        <f>_xlfn.IFNA(VLOOKUP(Table5[[#This Row],[Section]],SubSill_Tier,2,FALSE),0)</f>
        <v>0</v>
      </c>
      <c r="L4514" s="9" t="str">
        <f t="shared" si="79"/>
        <v/>
      </c>
      <c r="M4514" s="205" t="str" cm="1">
        <f t="array" ref="M4514">_xlfn.IFS(NOT(ISERROR(VLOOKUP(Table5[[#This Row],[Section]],TB_notTB,1,FALSE))),"No",LEFT(Table5[[#This Row],[Section]],3)="ETB","PLS",LEFT(Table5[[#This Row],[Section]],1)="7","PDB",NOT(ISBLANK(Table5[[#This Row],[Section]])),"No")</f>
        <v>No</v>
      </c>
    </row>
    <row r="4515" spans="1:13" x14ac:dyDescent="0.25">
      <c r="A4515" s="126" t="s">
        <v>15203</v>
      </c>
      <c r="B4515" s="126" t="s">
        <v>15204</v>
      </c>
      <c r="C4515" s="126" t="s">
        <v>75</v>
      </c>
      <c r="D4515" s="127">
        <v>0.45800000000000002</v>
      </c>
      <c r="E4515" s="128">
        <v>222</v>
      </c>
      <c r="F4515" s="128">
        <v>100</v>
      </c>
      <c r="G4515" s="126" t="s">
        <v>15158</v>
      </c>
      <c r="H4515" s="126" t="s">
        <v>20297</v>
      </c>
      <c r="I4515" s="126" t="s">
        <v>21187</v>
      </c>
      <c r="J4515" s="126" t="s">
        <v>26304</v>
      </c>
      <c r="K4515" s="9">
        <f>_xlfn.IFNA(VLOOKUP(Table5[[#This Row],[Section]],SubSill_Tier,2,FALSE),0)</f>
        <v>0</v>
      </c>
      <c r="L4515" s="9" t="str">
        <f t="shared" si="79"/>
        <v/>
      </c>
      <c r="M4515" s="205" t="str" cm="1">
        <f t="array" ref="M4515">_xlfn.IFS(NOT(ISERROR(VLOOKUP(Table5[[#This Row],[Section]],TB_notTB,1,FALSE))),"No",LEFT(Table5[[#This Row],[Section]],3)="ETB","PLS",LEFT(Table5[[#This Row],[Section]],1)="7","PDB",NOT(ISBLANK(Table5[[#This Row],[Section]])),"No")</f>
        <v>No</v>
      </c>
    </row>
    <row r="4516" spans="1:13" x14ac:dyDescent="0.25">
      <c r="A4516" s="126" t="s">
        <v>15205</v>
      </c>
      <c r="B4516" s="126" t="s">
        <v>15206</v>
      </c>
      <c r="C4516" s="126" t="s">
        <v>75</v>
      </c>
      <c r="D4516" s="127">
        <v>0.38100000000000001</v>
      </c>
      <c r="E4516" s="128">
        <v>203</v>
      </c>
      <c r="F4516" s="128">
        <v>100</v>
      </c>
      <c r="G4516" s="126" t="s">
        <v>15158</v>
      </c>
      <c r="H4516" s="126" t="s">
        <v>20297</v>
      </c>
      <c r="I4516" s="126" t="s">
        <v>21187</v>
      </c>
      <c r="J4516" s="126" t="s">
        <v>26304</v>
      </c>
      <c r="K4516" s="9">
        <f>_xlfn.IFNA(VLOOKUP(Table5[[#This Row],[Section]],SubSill_Tier,2,FALSE),0)</f>
        <v>0</v>
      </c>
      <c r="L4516" s="9" t="str">
        <f t="shared" si="79"/>
        <v/>
      </c>
      <c r="M4516" s="205" t="str" cm="1">
        <f t="array" ref="M4516">_xlfn.IFS(NOT(ISERROR(VLOOKUP(Table5[[#This Row],[Section]],TB_notTB,1,FALSE))),"No",LEFT(Table5[[#This Row],[Section]],3)="ETB","PLS",LEFT(Table5[[#This Row],[Section]],1)="7","PDB",NOT(ISBLANK(Table5[[#This Row],[Section]])),"No")</f>
        <v>No</v>
      </c>
    </row>
    <row r="4517" spans="1:13" x14ac:dyDescent="0.25">
      <c r="A4517" s="126" t="s">
        <v>15207</v>
      </c>
      <c r="B4517" s="126" t="s">
        <v>15208</v>
      </c>
      <c r="C4517" s="126" t="s">
        <v>75</v>
      </c>
      <c r="D4517" s="127">
        <v>0.1</v>
      </c>
      <c r="E4517" s="128">
        <v>100</v>
      </c>
      <c r="F4517" s="128">
        <v>100</v>
      </c>
      <c r="G4517" s="126" t="s">
        <v>15158</v>
      </c>
      <c r="H4517" s="126" t="s">
        <v>20297</v>
      </c>
      <c r="I4517" s="126" t="s">
        <v>21187</v>
      </c>
      <c r="J4517" s="126" t="s">
        <v>26304</v>
      </c>
      <c r="K4517" s="9">
        <f>_xlfn.IFNA(VLOOKUP(Table5[[#This Row],[Section]],SubSill_Tier,2,FALSE),0)</f>
        <v>0</v>
      </c>
      <c r="L4517" s="9" t="str">
        <f t="shared" si="79"/>
        <v/>
      </c>
      <c r="M4517" s="205" t="str" cm="1">
        <f t="array" ref="M4517">_xlfn.IFS(NOT(ISERROR(VLOOKUP(Table5[[#This Row],[Section]],TB_notTB,1,FALSE))),"No",LEFT(Table5[[#This Row],[Section]],3)="ETB","PLS",LEFT(Table5[[#This Row],[Section]],1)="7","PDB",NOT(ISBLANK(Table5[[#This Row],[Section]])),"No")</f>
        <v>No</v>
      </c>
    </row>
    <row r="4518" spans="1:13" x14ac:dyDescent="0.25">
      <c r="A4518" s="126" t="s">
        <v>15209</v>
      </c>
      <c r="B4518" s="126" t="s">
        <v>15210</v>
      </c>
      <c r="C4518" s="126" t="s">
        <v>75</v>
      </c>
      <c r="D4518" s="127">
        <v>0.79800000000000004</v>
      </c>
      <c r="E4518" s="128">
        <v>432</v>
      </c>
      <c r="F4518" s="128">
        <v>216</v>
      </c>
      <c r="G4518" s="126" t="s">
        <v>14945</v>
      </c>
      <c r="H4518" s="126" t="s">
        <v>20255</v>
      </c>
      <c r="I4518" s="126" t="s">
        <v>21156</v>
      </c>
      <c r="J4518" s="126" t="s">
        <v>26287</v>
      </c>
      <c r="K4518" s="9">
        <f>_xlfn.IFNA(VLOOKUP(Table5[[#This Row],[Section]],SubSill_Tier,2,FALSE),0)</f>
        <v>0</v>
      </c>
      <c r="L4518" s="9" t="str">
        <f t="shared" si="79"/>
        <v/>
      </c>
      <c r="M4518" s="205" t="str" cm="1">
        <f t="array" ref="M4518">_xlfn.IFS(NOT(ISERROR(VLOOKUP(Table5[[#This Row],[Section]],TB_notTB,1,FALSE))),"No",LEFT(Table5[[#This Row],[Section]],3)="ETB","PLS",LEFT(Table5[[#This Row],[Section]],1)="7","PDB",NOT(ISBLANK(Table5[[#This Row],[Section]])),"No")</f>
        <v>No</v>
      </c>
    </row>
    <row r="4519" spans="1:13" x14ac:dyDescent="0.25">
      <c r="A4519" s="126" t="s">
        <v>15211</v>
      </c>
      <c r="B4519" s="126" t="s">
        <v>15212</v>
      </c>
      <c r="C4519" s="126" t="s">
        <v>75</v>
      </c>
      <c r="D4519" s="127">
        <v>1.516</v>
      </c>
      <c r="E4519" s="128">
        <v>260</v>
      </c>
      <c r="F4519" s="128">
        <v>100</v>
      </c>
      <c r="G4519" s="126" t="s">
        <v>15213</v>
      </c>
      <c r="H4519" s="126" t="s">
        <v>20300</v>
      </c>
      <c r="I4519" s="126" t="s">
        <v>21190</v>
      </c>
      <c r="J4519" s="126" t="s">
        <v>26305</v>
      </c>
      <c r="K4519" s="9">
        <f>_xlfn.IFNA(VLOOKUP(Table5[[#This Row],[Section]],SubSill_Tier,2,FALSE),0)</f>
        <v>0</v>
      </c>
      <c r="L4519" s="9" t="str">
        <f t="shared" si="79"/>
        <v/>
      </c>
      <c r="M4519" s="205" t="str" cm="1">
        <f t="array" ref="M4519">_xlfn.IFS(NOT(ISERROR(VLOOKUP(Table5[[#This Row],[Section]],TB_notTB,1,FALSE))),"No",LEFT(Table5[[#This Row],[Section]],3)="ETB","PLS",LEFT(Table5[[#This Row],[Section]],1)="7","PDB",NOT(ISBLANK(Table5[[#This Row],[Section]])),"No")</f>
        <v>No</v>
      </c>
    </row>
    <row r="4520" spans="1:13" x14ac:dyDescent="0.25">
      <c r="A4520" s="126" t="s">
        <v>15214</v>
      </c>
      <c r="B4520" s="126" t="s">
        <v>15215</v>
      </c>
      <c r="C4520" s="126" t="s">
        <v>75</v>
      </c>
      <c r="D4520" s="127">
        <v>0.56899999999999995</v>
      </c>
      <c r="E4520" s="128">
        <v>350</v>
      </c>
      <c r="F4520" s="128">
        <v>186</v>
      </c>
      <c r="G4520" s="126" t="s">
        <v>14945</v>
      </c>
      <c r="H4520" s="126" t="s">
        <v>20255</v>
      </c>
      <c r="I4520" s="126" t="s">
        <v>21156</v>
      </c>
      <c r="J4520" s="126" t="s">
        <v>26287</v>
      </c>
      <c r="K4520" s="9">
        <f>_xlfn.IFNA(VLOOKUP(Table5[[#This Row],[Section]],SubSill_Tier,2,FALSE),0)</f>
        <v>0</v>
      </c>
      <c r="L4520" s="9" t="str">
        <f t="shared" si="79"/>
        <v/>
      </c>
      <c r="M4520" s="205" t="str" cm="1">
        <f t="array" ref="M4520">_xlfn.IFS(NOT(ISERROR(VLOOKUP(Table5[[#This Row],[Section]],TB_notTB,1,FALSE))),"No",LEFT(Table5[[#This Row],[Section]],3)="ETB","PLS",LEFT(Table5[[#This Row],[Section]],1)="7","PDB",NOT(ISBLANK(Table5[[#This Row],[Section]])),"No")</f>
        <v>No</v>
      </c>
    </row>
    <row r="4521" spans="1:13" x14ac:dyDescent="0.25">
      <c r="A4521" s="126" t="s">
        <v>15216</v>
      </c>
      <c r="B4521" s="126" t="s">
        <v>15217</v>
      </c>
      <c r="C4521" s="126" t="s">
        <v>75</v>
      </c>
      <c r="D4521" s="127">
        <v>0.46600000000000003</v>
      </c>
      <c r="E4521" s="128">
        <v>281</v>
      </c>
      <c r="F4521" s="128">
        <v>100</v>
      </c>
      <c r="G4521" s="126" t="s">
        <v>14945</v>
      </c>
      <c r="H4521" s="126" t="s">
        <v>20255</v>
      </c>
      <c r="I4521" s="126" t="s">
        <v>21156</v>
      </c>
      <c r="J4521" s="126" t="s">
        <v>26287</v>
      </c>
      <c r="K4521" s="9">
        <f>_xlfn.IFNA(VLOOKUP(Table5[[#This Row],[Section]],SubSill_Tier,2,FALSE),0)</f>
        <v>0</v>
      </c>
      <c r="L4521" s="9" t="str">
        <f t="shared" si="79"/>
        <v/>
      </c>
      <c r="M4521" s="205" t="str" cm="1">
        <f t="array" ref="M4521">_xlfn.IFS(NOT(ISERROR(VLOOKUP(Table5[[#This Row],[Section]],TB_notTB,1,FALSE))),"No",LEFT(Table5[[#This Row],[Section]],3)="ETB","PLS",LEFT(Table5[[#This Row],[Section]],1)="7","PDB",NOT(ISBLANK(Table5[[#This Row],[Section]])),"No")</f>
        <v>No</v>
      </c>
    </row>
    <row r="4522" spans="1:13" x14ac:dyDescent="0.25">
      <c r="A4522" s="126" t="s">
        <v>15218</v>
      </c>
      <c r="B4522" s="126" t="s">
        <v>15219</v>
      </c>
      <c r="C4522" s="126" t="s">
        <v>75</v>
      </c>
      <c r="D4522" s="127">
        <v>0.65600000000000003</v>
      </c>
      <c r="E4522" s="128">
        <v>382</v>
      </c>
      <c r="F4522" s="128">
        <v>200</v>
      </c>
      <c r="G4522" s="126" t="s">
        <v>14945</v>
      </c>
      <c r="H4522" s="126" t="s">
        <v>20255</v>
      </c>
      <c r="I4522" s="126" t="s">
        <v>21156</v>
      </c>
      <c r="J4522" s="126" t="s">
        <v>26287</v>
      </c>
      <c r="K4522" s="9">
        <f>_xlfn.IFNA(VLOOKUP(Table5[[#This Row],[Section]],SubSill_Tier,2,FALSE),0)</f>
        <v>0</v>
      </c>
      <c r="L4522" s="9" t="str">
        <f t="shared" si="79"/>
        <v/>
      </c>
      <c r="M4522" s="205" t="str" cm="1">
        <f t="array" ref="M4522">_xlfn.IFS(NOT(ISERROR(VLOOKUP(Table5[[#This Row],[Section]],TB_notTB,1,FALSE))),"No",LEFT(Table5[[#This Row],[Section]],3)="ETB","PLS",LEFT(Table5[[#This Row],[Section]],1)="7","PDB",NOT(ISBLANK(Table5[[#This Row],[Section]])),"No")</f>
        <v>No</v>
      </c>
    </row>
    <row r="4523" spans="1:13" x14ac:dyDescent="0.25">
      <c r="A4523" s="126" t="s">
        <v>15220</v>
      </c>
      <c r="B4523" s="126" t="s">
        <v>15221</v>
      </c>
      <c r="C4523" s="126" t="s">
        <v>75</v>
      </c>
      <c r="D4523" s="127">
        <v>0.71299999999999997</v>
      </c>
      <c r="E4523" s="128">
        <v>248</v>
      </c>
      <c r="F4523" s="128">
        <v>100</v>
      </c>
      <c r="G4523" s="126" t="s">
        <v>14945</v>
      </c>
      <c r="H4523" s="126" t="s">
        <v>20255</v>
      </c>
      <c r="I4523" s="126" t="s">
        <v>21156</v>
      </c>
      <c r="J4523" s="126" t="s">
        <v>26287</v>
      </c>
      <c r="K4523" s="9">
        <f>_xlfn.IFNA(VLOOKUP(Table5[[#This Row],[Section]],SubSill_Tier,2,FALSE),0)</f>
        <v>0</v>
      </c>
      <c r="L4523" s="9" t="str">
        <f t="shared" si="79"/>
        <v/>
      </c>
      <c r="M4523" s="205" t="str" cm="1">
        <f t="array" ref="M4523">_xlfn.IFS(NOT(ISERROR(VLOOKUP(Table5[[#This Row],[Section]],TB_notTB,1,FALSE))),"No",LEFT(Table5[[#This Row],[Section]],3)="ETB","PLS",LEFT(Table5[[#This Row],[Section]],1)="7","PDB",NOT(ISBLANK(Table5[[#This Row],[Section]])),"No")</f>
        <v>No</v>
      </c>
    </row>
    <row r="4524" spans="1:13" x14ac:dyDescent="0.25">
      <c r="A4524" s="126" t="s">
        <v>15222</v>
      </c>
      <c r="B4524" s="126" t="s">
        <v>26793</v>
      </c>
      <c r="C4524" s="126" t="s">
        <v>75</v>
      </c>
      <c r="D4524" s="127">
        <v>0.30299999999999999</v>
      </c>
      <c r="E4524" s="128">
        <v>108</v>
      </c>
      <c r="F4524" s="128">
        <v>100</v>
      </c>
      <c r="G4524" s="126" t="s">
        <v>14945</v>
      </c>
      <c r="H4524" s="126" t="s">
        <v>20255</v>
      </c>
      <c r="I4524" s="126" t="s">
        <v>21156</v>
      </c>
      <c r="J4524" s="126" t="s">
        <v>26287</v>
      </c>
      <c r="K4524" s="9">
        <f>_xlfn.IFNA(VLOOKUP(Table5[[#This Row],[Section]],SubSill_Tier,2,FALSE),0)</f>
        <v>0</v>
      </c>
      <c r="L4524" s="9" t="str">
        <f t="shared" si="79"/>
        <v/>
      </c>
      <c r="M4524" s="205" t="str" cm="1">
        <f t="array" ref="M4524">_xlfn.IFS(NOT(ISERROR(VLOOKUP(Table5[[#This Row],[Section]],TB_notTB,1,FALSE))),"No",LEFT(Table5[[#This Row],[Section]],3)="ETB","PLS",LEFT(Table5[[#This Row],[Section]],1)="7","PDB",NOT(ISBLANK(Table5[[#This Row],[Section]])),"No")</f>
        <v>No</v>
      </c>
    </row>
    <row r="4525" spans="1:13" x14ac:dyDescent="0.25">
      <c r="A4525" s="126" t="s">
        <v>15223</v>
      </c>
      <c r="B4525" s="126" t="s">
        <v>15224</v>
      </c>
      <c r="C4525" s="126" t="s">
        <v>75</v>
      </c>
      <c r="D4525" s="127">
        <v>0.98799999999999999</v>
      </c>
      <c r="E4525" s="128">
        <v>359</v>
      </c>
      <c r="F4525" s="128">
        <v>122</v>
      </c>
      <c r="G4525" s="126" t="s">
        <v>15158</v>
      </c>
      <c r="H4525" s="126" t="s">
        <v>20297</v>
      </c>
      <c r="I4525" s="126" t="s">
        <v>21187</v>
      </c>
      <c r="J4525" s="126" t="s">
        <v>26304</v>
      </c>
      <c r="K4525" s="9">
        <f>_xlfn.IFNA(VLOOKUP(Table5[[#This Row],[Section]],SubSill_Tier,2,FALSE),0)</f>
        <v>0</v>
      </c>
      <c r="L4525" s="9" t="str">
        <f t="shared" si="79"/>
        <v/>
      </c>
      <c r="M4525" s="205" t="str" cm="1">
        <f t="array" ref="M4525">_xlfn.IFS(NOT(ISERROR(VLOOKUP(Table5[[#This Row],[Section]],TB_notTB,1,FALSE))),"No",LEFT(Table5[[#This Row],[Section]],3)="ETB","PLS",LEFT(Table5[[#This Row],[Section]],1)="7","PDB",NOT(ISBLANK(Table5[[#This Row],[Section]])),"No")</f>
        <v>No</v>
      </c>
    </row>
    <row r="4526" spans="1:13" x14ac:dyDescent="0.25">
      <c r="A4526" s="126" t="s">
        <v>15225</v>
      </c>
      <c r="B4526" s="126" t="s">
        <v>15226</v>
      </c>
      <c r="C4526" s="126" t="s">
        <v>75</v>
      </c>
      <c r="D4526" s="127">
        <v>3.008</v>
      </c>
      <c r="E4526" s="128">
        <v>421</v>
      </c>
      <c r="F4526" s="128">
        <v>252</v>
      </c>
      <c r="G4526" s="126" t="s">
        <v>15158</v>
      </c>
      <c r="H4526" s="126" t="s">
        <v>20297</v>
      </c>
      <c r="I4526" s="126" t="s">
        <v>21187</v>
      </c>
      <c r="J4526" s="126" t="s">
        <v>26306</v>
      </c>
      <c r="K4526" s="9">
        <f>_xlfn.IFNA(VLOOKUP(Table5[[#This Row],[Section]],SubSill_Tier,2,FALSE),0)</f>
        <v>0</v>
      </c>
      <c r="L4526" s="9" t="str">
        <f t="shared" si="79"/>
        <v/>
      </c>
      <c r="M4526" s="205" t="str" cm="1">
        <f t="array" ref="M4526">_xlfn.IFS(NOT(ISERROR(VLOOKUP(Table5[[#This Row],[Section]],TB_notTB,1,FALSE))),"No",LEFT(Table5[[#This Row],[Section]],3)="ETB","PLS",LEFT(Table5[[#This Row],[Section]],1)="7","PDB",NOT(ISBLANK(Table5[[#This Row],[Section]])),"No")</f>
        <v>No</v>
      </c>
    </row>
    <row r="4527" spans="1:13" x14ac:dyDescent="0.25">
      <c r="A4527" s="126" t="s">
        <v>15227</v>
      </c>
      <c r="B4527" s="126" t="s">
        <v>19618</v>
      </c>
      <c r="C4527" s="126" t="s">
        <v>75</v>
      </c>
      <c r="D4527" s="127">
        <v>6.2E-2</v>
      </c>
      <c r="E4527" s="128">
        <v>100</v>
      </c>
      <c r="F4527" s="128">
        <v>100</v>
      </c>
      <c r="G4527" s="126" t="s">
        <v>14884</v>
      </c>
      <c r="H4527" s="126" t="s">
        <v>21146</v>
      </c>
      <c r="I4527" s="126" t="s">
        <v>22101</v>
      </c>
      <c r="J4527" s="126" t="s">
        <v>26278</v>
      </c>
      <c r="K4527" s="9">
        <f>_xlfn.IFNA(VLOOKUP(Table5[[#This Row],[Section]],SubSill_Tier,2,FALSE),0)</f>
        <v>0</v>
      </c>
      <c r="L4527" s="9" t="str">
        <f t="shared" si="79"/>
        <v/>
      </c>
      <c r="M4527" s="205" t="str" cm="1">
        <f t="array" ref="M4527">_xlfn.IFS(NOT(ISERROR(VLOOKUP(Table5[[#This Row],[Section]],TB_notTB,1,FALSE))),"No",LEFT(Table5[[#This Row],[Section]],3)="ETB","PLS",LEFT(Table5[[#This Row],[Section]],1)="7","PDB",NOT(ISBLANK(Table5[[#This Row],[Section]])),"No")</f>
        <v>No</v>
      </c>
    </row>
    <row r="4528" spans="1:13" x14ac:dyDescent="0.25">
      <c r="A4528" s="126" t="s">
        <v>15228</v>
      </c>
      <c r="B4528" s="126" t="s">
        <v>15229</v>
      </c>
      <c r="C4528" s="126" t="s">
        <v>75</v>
      </c>
      <c r="D4528" s="127">
        <v>0.19800000000000001</v>
      </c>
      <c r="E4528" s="128">
        <v>124</v>
      </c>
      <c r="F4528" s="128">
        <v>100</v>
      </c>
      <c r="G4528" s="126" t="s">
        <v>15158</v>
      </c>
      <c r="H4528" s="126" t="s">
        <v>20297</v>
      </c>
      <c r="I4528" s="126" t="s">
        <v>21187</v>
      </c>
      <c r="J4528" s="126" t="s">
        <v>26304</v>
      </c>
      <c r="K4528" s="9">
        <f>_xlfn.IFNA(VLOOKUP(Table5[[#This Row],[Section]],SubSill_Tier,2,FALSE),0)</f>
        <v>0</v>
      </c>
      <c r="L4528" s="9" t="str">
        <f t="shared" si="79"/>
        <v/>
      </c>
      <c r="M4528" s="205" t="str" cm="1">
        <f t="array" ref="M4528">_xlfn.IFS(NOT(ISERROR(VLOOKUP(Table5[[#This Row],[Section]],TB_notTB,1,FALSE))),"No",LEFT(Table5[[#This Row],[Section]],3)="ETB","PLS",LEFT(Table5[[#This Row],[Section]],1)="7","PDB",NOT(ISBLANK(Table5[[#This Row],[Section]])),"No")</f>
        <v>No</v>
      </c>
    </row>
    <row r="4529" spans="1:13" x14ac:dyDescent="0.25">
      <c r="A4529" s="126" t="s">
        <v>15230</v>
      </c>
      <c r="B4529" s="126" t="s">
        <v>19619</v>
      </c>
      <c r="C4529" s="126" t="s">
        <v>75</v>
      </c>
      <c r="D4529" s="127">
        <v>9.5000000000000001E-2</v>
      </c>
      <c r="E4529" s="128">
        <v>100</v>
      </c>
      <c r="F4529" s="128">
        <v>100</v>
      </c>
      <c r="G4529" s="126" t="s">
        <v>14884</v>
      </c>
      <c r="H4529" s="126" t="s">
        <v>21146</v>
      </c>
      <c r="I4529" s="126" t="s">
        <v>22101</v>
      </c>
      <c r="J4529" s="126" t="s">
        <v>26278</v>
      </c>
      <c r="K4529" s="9">
        <f>_xlfn.IFNA(VLOOKUP(Table5[[#This Row],[Section]],SubSill_Tier,2,FALSE),0)</f>
        <v>0</v>
      </c>
      <c r="L4529" s="9" t="str">
        <f t="shared" si="79"/>
        <v/>
      </c>
      <c r="M4529" s="205" t="str" cm="1">
        <f t="array" ref="M4529">_xlfn.IFS(NOT(ISERROR(VLOOKUP(Table5[[#This Row],[Section]],TB_notTB,1,FALSE))),"No",LEFT(Table5[[#This Row],[Section]],3)="ETB","PLS",LEFT(Table5[[#This Row],[Section]],1)="7","PDB",NOT(ISBLANK(Table5[[#This Row],[Section]])),"No")</f>
        <v>No</v>
      </c>
    </row>
    <row r="4530" spans="1:13" x14ac:dyDescent="0.25">
      <c r="A4530" s="126" t="s">
        <v>15231</v>
      </c>
      <c r="B4530" s="126" t="s">
        <v>15232</v>
      </c>
      <c r="C4530" s="126" t="s">
        <v>75</v>
      </c>
      <c r="D4530" s="127">
        <v>0.57699999999999996</v>
      </c>
      <c r="E4530" s="128">
        <v>320</v>
      </c>
      <c r="F4530" s="128">
        <v>100</v>
      </c>
      <c r="G4530" s="126" t="s">
        <v>14945</v>
      </c>
      <c r="H4530" s="126" t="s">
        <v>20255</v>
      </c>
      <c r="I4530" s="126" t="s">
        <v>21156</v>
      </c>
      <c r="J4530" s="126" t="s">
        <v>26287</v>
      </c>
      <c r="K4530" s="9">
        <f>_xlfn.IFNA(VLOOKUP(Table5[[#This Row],[Section]],SubSill_Tier,2,FALSE),0)</f>
        <v>0</v>
      </c>
      <c r="L4530" s="9" t="str">
        <f t="shared" si="79"/>
        <v/>
      </c>
      <c r="M4530" s="205" t="str" cm="1">
        <f t="array" ref="M4530">_xlfn.IFS(NOT(ISERROR(VLOOKUP(Table5[[#This Row],[Section]],TB_notTB,1,FALSE))),"No",LEFT(Table5[[#This Row],[Section]],3)="ETB","PLS",LEFT(Table5[[#This Row],[Section]],1)="7","PDB",NOT(ISBLANK(Table5[[#This Row],[Section]])),"No")</f>
        <v>No</v>
      </c>
    </row>
    <row r="4531" spans="1:13" x14ac:dyDescent="0.25">
      <c r="A4531" s="126" t="s">
        <v>15233</v>
      </c>
      <c r="B4531" s="126" t="s">
        <v>19620</v>
      </c>
      <c r="C4531" s="126" t="s">
        <v>75</v>
      </c>
      <c r="D4531" s="127">
        <v>0.62</v>
      </c>
      <c r="E4531" s="128">
        <v>300</v>
      </c>
      <c r="F4531" s="128">
        <v>144</v>
      </c>
      <c r="G4531" s="126" t="s">
        <v>14884</v>
      </c>
      <c r="H4531" s="126" t="s">
        <v>21146</v>
      </c>
      <c r="I4531" s="126" t="s">
        <v>22101</v>
      </c>
      <c r="J4531" s="126" t="s">
        <v>26278</v>
      </c>
      <c r="K4531" s="9">
        <f>_xlfn.IFNA(VLOOKUP(Table5[[#This Row],[Section]],SubSill_Tier,2,FALSE),0)</f>
        <v>0</v>
      </c>
      <c r="L4531" s="9" t="str">
        <f t="shared" si="79"/>
        <v/>
      </c>
      <c r="M4531" s="205" t="str" cm="1">
        <f t="array" ref="M4531">_xlfn.IFS(NOT(ISERROR(VLOOKUP(Table5[[#This Row],[Section]],TB_notTB,1,FALSE))),"No",LEFT(Table5[[#This Row],[Section]],3)="ETB","PLS",LEFT(Table5[[#This Row],[Section]],1)="7","PDB",NOT(ISBLANK(Table5[[#This Row],[Section]])),"No")</f>
        <v>No</v>
      </c>
    </row>
    <row r="4532" spans="1:13" x14ac:dyDescent="0.25">
      <c r="A4532" s="126" t="s">
        <v>15234</v>
      </c>
      <c r="B4532" s="126" t="s">
        <v>15235</v>
      </c>
      <c r="C4532" s="126" t="s">
        <v>75</v>
      </c>
      <c r="D4532" s="127">
        <v>0.53300000000000003</v>
      </c>
      <c r="E4532" s="128">
        <v>305</v>
      </c>
      <c r="F4532" s="128">
        <v>202</v>
      </c>
      <c r="G4532" s="126" t="s">
        <v>14945</v>
      </c>
      <c r="H4532" s="126" t="s">
        <v>20255</v>
      </c>
      <c r="I4532" s="126" t="s">
        <v>21156</v>
      </c>
      <c r="J4532" s="126" t="s">
        <v>26287</v>
      </c>
      <c r="K4532" s="9">
        <f>_xlfn.IFNA(VLOOKUP(Table5[[#This Row],[Section]],SubSill_Tier,2,FALSE),0)</f>
        <v>0</v>
      </c>
      <c r="L4532" s="9" t="str">
        <f t="shared" si="79"/>
        <v/>
      </c>
      <c r="M4532" s="205" t="str" cm="1">
        <f t="array" ref="M4532">_xlfn.IFS(NOT(ISERROR(VLOOKUP(Table5[[#This Row],[Section]],TB_notTB,1,FALSE))),"No",LEFT(Table5[[#This Row],[Section]],3)="ETB","PLS",LEFT(Table5[[#This Row],[Section]],1)="7","PDB",NOT(ISBLANK(Table5[[#This Row],[Section]])),"No")</f>
        <v>No</v>
      </c>
    </row>
    <row r="4533" spans="1:13" x14ac:dyDescent="0.25">
      <c r="A4533" s="126" t="s">
        <v>15236</v>
      </c>
      <c r="B4533" s="126" t="s">
        <v>15237</v>
      </c>
      <c r="C4533" s="126" t="s">
        <v>75</v>
      </c>
      <c r="D4533" s="127">
        <v>0.75800000000000001</v>
      </c>
      <c r="E4533" s="128">
        <v>403</v>
      </c>
      <c r="F4533" s="128">
        <v>243</v>
      </c>
      <c r="G4533" s="126" t="s">
        <v>14945</v>
      </c>
      <c r="H4533" s="126" t="s">
        <v>20255</v>
      </c>
      <c r="I4533" s="126" t="s">
        <v>21156</v>
      </c>
      <c r="J4533" s="126" t="s">
        <v>26287</v>
      </c>
      <c r="K4533" s="9">
        <f>_xlfn.IFNA(VLOOKUP(Table5[[#This Row],[Section]],SubSill_Tier,2,FALSE),0)</f>
        <v>0</v>
      </c>
      <c r="L4533" s="9" t="str">
        <f t="shared" si="79"/>
        <v/>
      </c>
      <c r="M4533" s="205" t="str" cm="1">
        <f t="array" ref="M4533">_xlfn.IFS(NOT(ISERROR(VLOOKUP(Table5[[#This Row],[Section]],TB_notTB,1,FALSE))),"No",LEFT(Table5[[#This Row],[Section]],3)="ETB","PLS",LEFT(Table5[[#This Row],[Section]],1)="7","PDB",NOT(ISBLANK(Table5[[#This Row],[Section]])),"No")</f>
        <v>No</v>
      </c>
    </row>
    <row r="4534" spans="1:13" x14ac:dyDescent="0.25">
      <c r="A4534" s="126" t="s">
        <v>15238</v>
      </c>
      <c r="B4534" s="126" t="s">
        <v>15239</v>
      </c>
      <c r="C4534" s="126" t="s">
        <v>75</v>
      </c>
      <c r="D4534" s="127">
        <v>0.65500000000000003</v>
      </c>
      <c r="E4534" s="128">
        <v>356</v>
      </c>
      <c r="F4534" s="128">
        <v>219</v>
      </c>
      <c r="G4534" s="126" t="s">
        <v>14945</v>
      </c>
      <c r="H4534" s="126" t="s">
        <v>20255</v>
      </c>
      <c r="I4534" s="126" t="s">
        <v>21156</v>
      </c>
      <c r="J4534" s="126" t="s">
        <v>26287</v>
      </c>
      <c r="K4534" s="9">
        <f>_xlfn.IFNA(VLOOKUP(Table5[[#This Row],[Section]],SubSill_Tier,2,FALSE),0)</f>
        <v>0</v>
      </c>
      <c r="L4534" s="9" t="str">
        <f t="shared" si="79"/>
        <v/>
      </c>
      <c r="M4534" s="205" t="str" cm="1">
        <f t="array" ref="M4534">_xlfn.IFS(NOT(ISERROR(VLOOKUP(Table5[[#This Row],[Section]],TB_notTB,1,FALSE))),"No",LEFT(Table5[[#This Row],[Section]],3)="ETB","PLS",LEFT(Table5[[#This Row],[Section]],1)="7","PDB",NOT(ISBLANK(Table5[[#This Row],[Section]])),"No")</f>
        <v>No</v>
      </c>
    </row>
    <row r="4535" spans="1:13" x14ac:dyDescent="0.25">
      <c r="A4535" s="126" t="s">
        <v>15240</v>
      </c>
      <c r="B4535" s="126" t="s">
        <v>19927</v>
      </c>
      <c r="C4535" s="126" t="s">
        <v>75</v>
      </c>
      <c r="D4535" s="127">
        <v>0.53900000000000003</v>
      </c>
      <c r="E4535" s="128">
        <v>289</v>
      </c>
      <c r="F4535" s="128">
        <v>120</v>
      </c>
      <c r="G4535" s="126" t="s">
        <v>14884</v>
      </c>
      <c r="H4535" s="126" t="s">
        <v>21146</v>
      </c>
      <c r="I4535" s="126" t="s">
        <v>22101</v>
      </c>
      <c r="J4535" s="126" t="s">
        <v>26278</v>
      </c>
      <c r="K4535" s="9">
        <f>_xlfn.IFNA(VLOOKUP(Table5[[#This Row],[Section]],SubSill_Tier,2,FALSE),0)</f>
        <v>0</v>
      </c>
      <c r="L4535" s="9" t="str">
        <f t="shared" si="79"/>
        <v/>
      </c>
      <c r="M4535" s="205" t="str" cm="1">
        <f t="array" ref="M4535">_xlfn.IFS(NOT(ISERROR(VLOOKUP(Table5[[#This Row],[Section]],TB_notTB,1,FALSE))),"No",LEFT(Table5[[#This Row],[Section]],3)="ETB","PLS",LEFT(Table5[[#This Row],[Section]],1)="7","PDB",NOT(ISBLANK(Table5[[#This Row],[Section]])),"No")</f>
        <v>No</v>
      </c>
    </row>
    <row r="4536" spans="1:13" x14ac:dyDescent="0.25">
      <c r="A4536" s="126" t="s">
        <v>15241</v>
      </c>
      <c r="B4536" s="126" t="s">
        <v>15242</v>
      </c>
      <c r="C4536" s="126" t="s">
        <v>75</v>
      </c>
      <c r="D4536" s="127">
        <v>0.65</v>
      </c>
      <c r="E4536" s="128">
        <v>284</v>
      </c>
      <c r="F4536" s="128">
        <v>100</v>
      </c>
      <c r="G4536" s="126" t="s">
        <v>14945</v>
      </c>
      <c r="H4536" s="126" t="s">
        <v>20255</v>
      </c>
      <c r="I4536" s="126" t="s">
        <v>21156</v>
      </c>
      <c r="J4536" s="126" t="s">
        <v>26287</v>
      </c>
      <c r="K4536" s="9">
        <f>_xlfn.IFNA(VLOOKUP(Table5[[#This Row],[Section]],SubSill_Tier,2,FALSE),0)</f>
        <v>0</v>
      </c>
      <c r="L4536" s="9" t="str">
        <f t="shared" si="79"/>
        <v/>
      </c>
      <c r="M4536" s="205" t="str" cm="1">
        <f t="array" ref="M4536">_xlfn.IFS(NOT(ISERROR(VLOOKUP(Table5[[#This Row],[Section]],TB_notTB,1,FALSE))),"No",LEFT(Table5[[#This Row],[Section]],3)="ETB","PLS",LEFT(Table5[[#This Row],[Section]],1)="7","PDB",NOT(ISBLANK(Table5[[#This Row],[Section]])),"No")</f>
        <v>No</v>
      </c>
    </row>
    <row r="4537" spans="1:13" x14ac:dyDescent="0.25">
      <c r="A4537" s="126" t="s">
        <v>15243</v>
      </c>
      <c r="B4537" s="126" t="s">
        <v>15188</v>
      </c>
      <c r="C4537" s="126" t="s">
        <v>75</v>
      </c>
      <c r="D4537" s="127">
        <v>0.61</v>
      </c>
      <c r="E4537" s="128">
        <v>321</v>
      </c>
      <c r="F4537" s="128">
        <v>144</v>
      </c>
      <c r="G4537" s="126" t="s">
        <v>15053</v>
      </c>
      <c r="H4537" s="126" t="s">
        <v>20292</v>
      </c>
      <c r="I4537" s="126" t="s">
        <v>15680</v>
      </c>
      <c r="J4537" s="126" t="s">
        <v>26287</v>
      </c>
      <c r="K4537" s="9">
        <f>_xlfn.IFNA(VLOOKUP(Table5[[#This Row],[Section]],SubSill_Tier,2,FALSE),0)</f>
        <v>0</v>
      </c>
      <c r="L4537" s="9" t="str">
        <f t="shared" si="79"/>
        <v/>
      </c>
      <c r="M4537" s="205" t="str" cm="1">
        <f t="array" ref="M4537">_xlfn.IFS(NOT(ISERROR(VLOOKUP(Table5[[#This Row],[Section]],TB_notTB,1,FALSE))),"No",LEFT(Table5[[#This Row],[Section]],3)="ETB","PLS",LEFT(Table5[[#This Row],[Section]],1)="7","PDB",NOT(ISBLANK(Table5[[#This Row],[Section]])),"No")</f>
        <v>No</v>
      </c>
    </row>
    <row r="4538" spans="1:13" x14ac:dyDescent="0.25">
      <c r="A4538" s="126" t="s">
        <v>15244</v>
      </c>
      <c r="B4538" s="126" t="s">
        <v>15245</v>
      </c>
      <c r="C4538" s="126" t="s">
        <v>75</v>
      </c>
      <c r="D4538" s="127">
        <v>1.1910000000000001</v>
      </c>
      <c r="E4538" s="128">
        <v>292</v>
      </c>
      <c r="F4538" s="128">
        <v>111</v>
      </c>
      <c r="G4538" s="126" t="s">
        <v>14945</v>
      </c>
      <c r="H4538" s="126" t="s">
        <v>20255</v>
      </c>
      <c r="I4538" s="126" t="s">
        <v>21156</v>
      </c>
      <c r="J4538" s="126" t="s">
        <v>26287</v>
      </c>
      <c r="K4538" s="9">
        <f>_xlfn.IFNA(VLOOKUP(Table5[[#This Row],[Section]],SubSill_Tier,2,FALSE),0)</f>
        <v>0</v>
      </c>
      <c r="L4538" s="9" t="str">
        <f t="shared" si="79"/>
        <v/>
      </c>
      <c r="M4538" s="205" t="str" cm="1">
        <f t="array" ref="M4538">_xlfn.IFS(NOT(ISERROR(VLOOKUP(Table5[[#This Row],[Section]],TB_notTB,1,FALSE))),"No",LEFT(Table5[[#This Row],[Section]],3)="ETB","PLS",LEFT(Table5[[#This Row],[Section]],1)="7","PDB",NOT(ISBLANK(Table5[[#This Row],[Section]])),"No")</f>
        <v>No</v>
      </c>
    </row>
    <row r="4539" spans="1:13" x14ac:dyDescent="0.25">
      <c r="A4539" s="126" t="s">
        <v>11815</v>
      </c>
      <c r="B4539" s="126" t="s">
        <v>21191</v>
      </c>
      <c r="C4539" s="126" t="s">
        <v>75</v>
      </c>
      <c r="D4539" s="127">
        <v>0.317</v>
      </c>
      <c r="E4539" s="128">
        <v>159</v>
      </c>
      <c r="F4539" s="128">
        <v>100</v>
      </c>
      <c r="G4539" s="126" t="s">
        <v>21140</v>
      </c>
      <c r="H4539" s="126" t="s">
        <v>21141</v>
      </c>
      <c r="I4539" s="126" t="s">
        <v>21142</v>
      </c>
      <c r="J4539" s="126" t="s">
        <v>26254</v>
      </c>
      <c r="K4539" s="9">
        <f>_xlfn.IFNA(VLOOKUP(Table5[[#This Row],[Section]],SubSill_Tier,2,FALSE),0)</f>
        <v>0</v>
      </c>
      <c r="L4539" s="9" t="str">
        <f t="shared" si="79"/>
        <v/>
      </c>
      <c r="M4539" s="205" t="str" cm="1">
        <f t="array" ref="M4539">_xlfn.IFS(NOT(ISERROR(VLOOKUP(Table5[[#This Row],[Section]],TB_notTB,1,FALSE))),"No",LEFT(Table5[[#This Row],[Section]],3)="ETB","PLS",LEFT(Table5[[#This Row],[Section]],1)="7","PDB",NOT(ISBLANK(Table5[[#This Row],[Section]])),"No")</f>
        <v>No</v>
      </c>
    </row>
    <row r="4540" spans="1:13" x14ac:dyDescent="0.25">
      <c r="A4540" s="126" t="s">
        <v>15246</v>
      </c>
      <c r="B4540" s="126" t="s">
        <v>15247</v>
      </c>
      <c r="C4540" s="126" t="s">
        <v>75</v>
      </c>
      <c r="D4540" s="127">
        <v>0.76600000000000001</v>
      </c>
      <c r="E4540" s="128">
        <v>355</v>
      </c>
      <c r="F4540" s="128">
        <v>148</v>
      </c>
      <c r="G4540" s="126" t="s">
        <v>15063</v>
      </c>
      <c r="H4540" s="126" t="s">
        <v>20295</v>
      </c>
      <c r="I4540" s="126" t="s">
        <v>21184</v>
      </c>
      <c r="J4540" s="126" t="s">
        <v>26302</v>
      </c>
      <c r="K4540" s="9">
        <f>_xlfn.IFNA(VLOOKUP(Table5[[#This Row],[Section]],SubSill_Tier,2,FALSE),0)</f>
        <v>0</v>
      </c>
      <c r="L4540" s="9" t="str">
        <f t="shared" si="79"/>
        <v/>
      </c>
      <c r="M4540" s="205" t="str" cm="1">
        <f t="array" ref="M4540">_xlfn.IFS(NOT(ISERROR(VLOOKUP(Table5[[#This Row],[Section]],TB_notTB,1,FALSE))),"No",LEFT(Table5[[#This Row],[Section]],3)="ETB","PLS",LEFT(Table5[[#This Row],[Section]],1)="7","PDB",NOT(ISBLANK(Table5[[#This Row],[Section]])),"No")</f>
        <v>No</v>
      </c>
    </row>
    <row r="4541" spans="1:13" x14ac:dyDescent="0.25">
      <c r="A4541" s="126" t="s">
        <v>15248</v>
      </c>
      <c r="B4541" s="126" t="s">
        <v>15249</v>
      </c>
      <c r="C4541" s="126" t="s">
        <v>75</v>
      </c>
      <c r="D4541" s="127">
        <v>0.73099999999999998</v>
      </c>
      <c r="E4541" s="128">
        <v>340</v>
      </c>
      <c r="F4541" s="128">
        <v>148</v>
      </c>
      <c r="G4541" s="126" t="s">
        <v>15063</v>
      </c>
      <c r="H4541" s="126" t="s">
        <v>20295</v>
      </c>
      <c r="I4541" s="126" t="s">
        <v>21184</v>
      </c>
      <c r="J4541" s="126" t="s">
        <v>26302</v>
      </c>
      <c r="K4541" s="9">
        <f>_xlfn.IFNA(VLOOKUP(Table5[[#This Row],[Section]],SubSill_Tier,2,FALSE),0)</f>
        <v>0</v>
      </c>
      <c r="L4541" s="9" t="str">
        <f t="shared" si="79"/>
        <v/>
      </c>
      <c r="M4541" s="205" t="str" cm="1">
        <f t="array" ref="M4541">_xlfn.IFS(NOT(ISERROR(VLOOKUP(Table5[[#This Row],[Section]],TB_notTB,1,FALSE))),"No",LEFT(Table5[[#This Row],[Section]],3)="ETB","PLS",LEFT(Table5[[#This Row],[Section]],1)="7","PDB",NOT(ISBLANK(Table5[[#This Row],[Section]])),"No")</f>
        <v>No</v>
      </c>
    </row>
    <row r="4542" spans="1:13" x14ac:dyDescent="0.25">
      <c r="A4542" s="126" t="s">
        <v>15250</v>
      </c>
      <c r="B4542" s="126" t="s">
        <v>15251</v>
      </c>
      <c r="C4542" s="126" t="s">
        <v>75</v>
      </c>
      <c r="D4542" s="127">
        <v>0.45300000000000001</v>
      </c>
      <c r="E4542" s="128">
        <v>236</v>
      </c>
      <c r="F4542" s="128">
        <v>141</v>
      </c>
      <c r="G4542" s="126" t="s">
        <v>14855</v>
      </c>
      <c r="H4542" s="126" t="s">
        <v>20229</v>
      </c>
      <c r="I4542" s="126" t="s">
        <v>20230</v>
      </c>
      <c r="J4542" s="126" t="s">
        <v>26277</v>
      </c>
      <c r="K4542" s="9">
        <f>_xlfn.IFNA(VLOOKUP(Table5[[#This Row],[Section]],SubSill_Tier,2,FALSE),0)</f>
        <v>0</v>
      </c>
      <c r="L4542" s="9" t="str">
        <f t="shared" si="79"/>
        <v/>
      </c>
      <c r="M4542" s="205" t="str" cm="1">
        <f t="array" ref="M4542">_xlfn.IFS(NOT(ISERROR(VLOOKUP(Table5[[#This Row],[Section]],TB_notTB,1,FALSE))),"No",LEFT(Table5[[#This Row],[Section]],3)="ETB","PLS",LEFT(Table5[[#This Row],[Section]],1)="7","PDB",NOT(ISBLANK(Table5[[#This Row],[Section]])),"No")</f>
        <v>No</v>
      </c>
    </row>
    <row r="4543" spans="1:13" x14ac:dyDescent="0.25">
      <c r="A4543" s="126" t="s">
        <v>15252</v>
      </c>
      <c r="B4543" s="126" t="s">
        <v>15253</v>
      </c>
      <c r="C4543" s="126" t="s">
        <v>75</v>
      </c>
      <c r="D4543" s="127">
        <v>0.38600000000000001</v>
      </c>
      <c r="E4543" s="128">
        <v>244</v>
      </c>
      <c r="F4543" s="128">
        <v>132</v>
      </c>
      <c r="G4543" s="126" t="s">
        <v>14855</v>
      </c>
      <c r="H4543" s="126" t="s">
        <v>20229</v>
      </c>
      <c r="I4543" s="126" t="s">
        <v>20230</v>
      </c>
      <c r="J4543" s="126" t="s">
        <v>26277</v>
      </c>
      <c r="K4543" s="9">
        <f>_xlfn.IFNA(VLOOKUP(Table5[[#This Row],[Section]],SubSill_Tier,2,FALSE),0)</f>
        <v>0</v>
      </c>
      <c r="L4543" s="9" t="str">
        <f t="shared" si="79"/>
        <v/>
      </c>
      <c r="M4543" s="205" t="str" cm="1">
        <f t="array" ref="M4543">_xlfn.IFS(NOT(ISERROR(VLOOKUP(Table5[[#This Row],[Section]],TB_notTB,1,FALSE))),"No",LEFT(Table5[[#This Row],[Section]],3)="ETB","PLS",LEFT(Table5[[#This Row],[Section]],1)="7","PDB",NOT(ISBLANK(Table5[[#This Row],[Section]])),"No")</f>
        <v>No</v>
      </c>
    </row>
    <row r="4544" spans="1:13" x14ac:dyDescent="0.25">
      <c r="A4544" s="126" t="s">
        <v>15254</v>
      </c>
      <c r="B4544" s="126" t="s">
        <v>19312</v>
      </c>
      <c r="C4544" s="126" t="s">
        <v>75</v>
      </c>
      <c r="D4544" s="127">
        <v>0.22500000000000001</v>
      </c>
      <c r="E4544" s="128">
        <v>130</v>
      </c>
      <c r="F4544" s="128">
        <v>100</v>
      </c>
      <c r="G4544" s="126" t="s">
        <v>15255</v>
      </c>
      <c r="H4544" s="126" t="s">
        <v>21192</v>
      </c>
      <c r="I4544" s="126" t="s">
        <v>21193</v>
      </c>
      <c r="J4544" s="126" t="s">
        <v>26277</v>
      </c>
      <c r="K4544" s="9">
        <f>_xlfn.IFNA(VLOOKUP(Table5[[#This Row],[Section]],SubSill_Tier,2,FALSE),0)</f>
        <v>0</v>
      </c>
      <c r="L4544" s="9" t="str">
        <f t="shared" si="79"/>
        <v/>
      </c>
      <c r="M4544" s="205" t="str" cm="1">
        <f t="array" ref="M4544">_xlfn.IFS(NOT(ISERROR(VLOOKUP(Table5[[#This Row],[Section]],TB_notTB,1,FALSE))),"No",LEFT(Table5[[#This Row],[Section]],3)="ETB","PLS",LEFT(Table5[[#This Row],[Section]],1)="7","PDB",NOT(ISBLANK(Table5[[#This Row],[Section]])),"No")</f>
        <v>No</v>
      </c>
    </row>
    <row r="4545" spans="1:13" x14ac:dyDescent="0.25">
      <c r="A4545" s="126" t="s">
        <v>15256</v>
      </c>
      <c r="B4545" s="126" t="s">
        <v>19313</v>
      </c>
      <c r="C4545" s="126" t="s">
        <v>75</v>
      </c>
      <c r="D4545" s="127">
        <v>0.159</v>
      </c>
      <c r="E4545" s="128">
        <v>100</v>
      </c>
      <c r="F4545" s="128">
        <v>100</v>
      </c>
      <c r="G4545" s="126" t="s">
        <v>15255</v>
      </c>
      <c r="H4545" s="126" t="s">
        <v>21192</v>
      </c>
      <c r="I4545" s="126" t="s">
        <v>21193</v>
      </c>
      <c r="J4545" s="126" t="s">
        <v>26277</v>
      </c>
      <c r="K4545" s="9">
        <f>_xlfn.IFNA(VLOOKUP(Table5[[#This Row],[Section]],SubSill_Tier,2,FALSE),0)</f>
        <v>0</v>
      </c>
      <c r="L4545" s="9" t="str">
        <f t="shared" si="79"/>
        <v/>
      </c>
      <c r="M4545" s="205" t="str" cm="1">
        <f t="array" ref="M4545">_xlfn.IFS(NOT(ISERROR(VLOOKUP(Table5[[#This Row],[Section]],TB_notTB,1,FALSE))),"No",LEFT(Table5[[#This Row],[Section]],3)="ETB","PLS",LEFT(Table5[[#This Row],[Section]],1)="7","PDB",NOT(ISBLANK(Table5[[#This Row],[Section]])),"No")</f>
        <v>No</v>
      </c>
    </row>
    <row r="4546" spans="1:13" x14ac:dyDescent="0.25">
      <c r="A4546" s="126" t="s">
        <v>15257</v>
      </c>
      <c r="B4546" s="126" t="s">
        <v>19314</v>
      </c>
      <c r="C4546" s="126" t="s">
        <v>75</v>
      </c>
      <c r="D4546" s="127">
        <v>0.19</v>
      </c>
      <c r="E4546" s="128">
        <v>106</v>
      </c>
      <c r="F4546" s="128">
        <v>100</v>
      </c>
      <c r="G4546" s="126" t="s">
        <v>15255</v>
      </c>
      <c r="H4546" s="126" t="s">
        <v>21192</v>
      </c>
      <c r="I4546" s="126" t="s">
        <v>21193</v>
      </c>
      <c r="J4546" s="126" t="s">
        <v>26277</v>
      </c>
      <c r="K4546" s="9">
        <f>_xlfn.IFNA(VLOOKUP(Table5[[#This Row],[Section]],SubSill_Tier,2,FALSE),0)</f>
        <v>0</v>
      </c>
      <c r="L4546" s="9" t="str">
        <f t="shared" ref="L4546:L4609" si="80">IFERROR(IF(LEFT(G4546,2)="AI",IF(_xlfn.NUMBERVALUE(IFERROR(LEFT(IF(ISERROR(FIND("X",UPPER(B4546))),UPPER(B4546),RIGHT(UPPER(B4546),LEN(UPPER(B4546))-FIND("~",SUBSTITUTE(UPPER(B4546),"X","~",LEN(UPPER(B4546))-LEN(SUBSTITUTE(UPPER(B4546),"X","")))))),FIND(" ",IF(ISERROR(FIND("X",UPPER(B4546))),UPPER(B4546),RIGHT(UPPER(B4546),LEN(UPPER(B4546))-FIND("~",SUBSTITUTE(UPPER(B4546),"X","~",LEN(UPPER(B4546))-LEN(SUBSTITUTE(UPPER(B4546),"X","")))))),1)-1),IF(ISERROR(FIND("X",UPPER(B4546))),UPPER(B4546),RIGHT(UPPER(B4546),LEN(UPPER(B4546))-FIND("~",SUBSTITUTE(UPPER(B4546),"X","~",LEN(UPPER(B4546))-LEN(SUBSTITUTE(UPPER(B4546),"X",""))))))),".")&gt;=5,"Wall",""),""),"")</f>
        <v/>
      </c>
      <c r="M4546" s="205" t="str" cm="1">
        <f t="array" ref="M4546">_xlfn.IFS(NOT(ISERROR(VLOOKUP(Table5[[#This Row],[Section]],TB_notTB,1,FALSE))),"No",LEFT(Table5[[#This Row],[Section]],3)="ETB","PLS",LEFT(Table5[[#This Row],[Section]],1)="7","PDB",NOT(ISBLANK(Table5[[#This Row],[Section]])),"No")</f>
        <v>No</v>
      </c>
    </row>
    <row r="4547" spans="1:13" x14ac:dyDescent="0.25">
      <c r="A4547" s="126" t="s">
        <v>15258</v>
      </c>
      <c r="B4547" s="126" t="s">
        <v>15259</v>
      </c>
      <c r="C4547" s="126" t="s">
        <v>75</v>
      </c>
      <c r="D4547" s="127">
        <v>0.627</v>
      </c>
      <c r="E4547" s="128">
        <v>165</v>
      </c>
      <c r="F4547" s="128">
        <v>100</v>
      </c>
      <c r="G4547" s="126" t="s">
        <v>14945</v>
      </c>
      <c r="H4547" s="126" t="s">
        <v>20255</v>
      </c>
      <c r="I4547" s="126" t="s">
        <v>21156</v>
      </c>
      <c r="J4547" s="126" t="s">
        <v>26287</v>
      </c>
      <c r="K4547" s="9">
        <f>_xlfn.IFNA(VLOOKUP(Table5[[#This Row],[Section]],SubSill_Tier,2,FALSE),0)</f>
        <v>0</v>
      </c>
      <c r="L4547" s="9" t="str">
        <f t="shared" si="80"/>
        <v/>
      </c>
      <c r="M4547" s="205" t="str" cm="1">
        <f t="array" ref="M4547">_xlfn.IFS(NOT(ISERROR(VLOOKUP(Table5[[#This Row],[Section]],TB_notTB,1,FALSE))),"No",LEFT(Table5[[#This Row],[Section]],3)="ETB","PLS",LEFT(Table5[[#This Row],[Section]],1)="7","PDB",NOT(ISBLANK(Table5[[#This Row],[Section]])),"No")</f>
        <v>No</v>
      </c>
    </row>
    <row r="4548" spans="1:13" x14ac:dyDescent="0.25">
      <c r="A4548" s="126" t="s">
        <v>15260</v>
      </c>
      <c r="B4548" s="126" t="s">
        <v>15261</v>
      </c>
      <c r="C4548" s="126" t="s">
        <v>75</v>
      </c>
      <c r="D4548" s="127">
        <v>0.70399999999999996</v>
      </c>
      <c r="E4548" s="128">
        <v>253</v>
      </c>
      <c r="F4548" s="128">
        <v>175</v>
      </c>
      <c r="G4548" s="126" t="s">
        <v>14945</v>
      </c>
      <c r="H4548" s="126" t="s">
        <v>20255</v>
      </c>
      <c r="I4548" s="126" t="s">
        <v>21156</v>
      </c>
      <c r="J4548" s="126" t="s">
        <v>26287</v>
      </c>
      <c r="K4548" s="9">
        <f>_xlfn.IFNA(VLOOKUP(Table5[[#This Row],[Section]],SubSill_Tier,2,FALSE),0)</f>
        <v>0</v>
      </c>
      <c r="L4548" s="9" t="str">
        <f t="shared" si="80"/>
        <v/>
      </c>
      <c r="M4548" s="205" t="str" cm="1">
        <f t="array" ref="M4548">_xlfn.IFS(NOT(ISERROR(VLOOKUP(Table5[[#This Row],[Section]],TB_notTB,1,FALSE))),"No",LEFT(Table5[[#This Row],[Section]],3)="ETB","PLS",LEFT(Table5[[#This Row],[Section]],1)="7","PDB",NOT(ISBLANK(Table5[[#This Row],[Section]])),"No")</f>
        <v>No</v>
      </c>
    </row>
    <row r="4549" spans="1:13" x14ac:dyDescent="0.25">
      <c r="A4549" s="126" t="s">
        <v>15262</v>
      </c>
      <c r="B4549" s="126" t="s">
        <v>15263</v>
      </c>
      <c r="C4549" s="126" t="s">
        <v>75</v>
      </c>
      <c r="D4549" s="127">
        <v>1.079</v>
      </c>
      <c r="E4549" s="128">
        <v>258</v>
      </c>
      <c r="F4549" s="128">
        <v>100</v>
      </c>
      <c r="G4549" s="126" t="s">
        <v>14847</v>
      </c>
      <c r="H4549" s="126" t="s">
        <v>20227</v>
      </c>
      <c r="I4549" s="126" t="s">
        <v>20228</v>
      </c>
      <c r="J4549" s="126" t="s">
        <v>26275</v>
      </c>
      <c r="K4549" s="9">
        <f>_xlfn.IFNA(VLOOKUP(Table5[[#This Row],[Section]],SubSill_Tier,2,FALSE),0)</f>
        <v>0</v>
      </c>
      <c r="L4549" s="9" t="str">
        <f t="shared" si="80"/>
        <v/>
      </c>
      <c r="M4549" s="205" t="str" cm="1">
        <f t="array" ref="M4549">_xlfn.IFS(NOT(ISERROR(VLOOKUP(Table5[[#This Row],[Section]],TB_notTB,1,FALSE))),"No",LEFT(Table5[[#This Row],[Section]],3)="ETB","PLS",LEFT(Table5[[#This Row],[Section]],1)="7","PDB",NOT(ISBLANK(Table5[[#This Row],[Section]])),"No")</f>
        <v>No</v>
      </c>
    </row>
    <row r="4550" spans="1:13" x14ac:dyDescent="0.25">
      <c r="A4550" s="126" t="s">
        <v>15264</v>
      </c>
      <c r="B4550" s="126" t="s">
        <v>15265</v>
      </c>
      <c r="C4550" s="126" t="s">
        <v>75</v>
      </c>
      <c r="D4550" s="127">
        <v>0.70499999999999996</v>
      </c>
      <c r="E4550" s="128">
        <v>241</v>
      </c>
      <c r="F4550" s="128">
        <v>137</v>
      </c>
      <c r="G4550" s="126" t="s">
        <v>15158</v>
      </c>
      <c r="H4550" s="126" t="s">
        <v>20297</v>
      </c>
      <c r="I4550" s="126" t="s">
        <v>21187</v>
      </c>
      <c r="J4550" s="126" t="s">
        <v>26304</v>
      </c>
      <c r="K4550" s="9">
        <f>_xlfn.IFNA(VLOOKUP(Table5[[#This Row],[Section]],SubSill_Tier,2,FALSE),0)</f>
        <v>0</v>
      </c>
      <c r="L4550" s="9" t="str">
        <f t="shared" si="80"/>
        <v/>
      </c>
      <c r="M4550" s="205" t="str" cm="1">
        <f t="array" ref="M4550">_xlfn.IFS(NOT(ISERROR(VLOOKUP(Table5[[#This Row],[Section]],TB_notTB,1,FALSE))),"No",LEFT(Table5[[#This Row],[Section]],3)="ETB","PLS",LEFT(Table5[[#This Row],[Section]],1)="7","PDB",NOT(ISBLANK(Table5[[#This Row],[Section]])),"No")</f>
        <v>No</v>
      </c>
    </row>
    <row r="4551" spans="1:13" x14ac:dyDescent="0.25">
      <c r="A4551" s="126" t="s">
        <v>15266</v>
      </c>
      <c r="B4551" s="126" t="s">
        <v>15267</v>
      </c>
      <c r="C4551" s="126" t="s">
        <v>75</v>
      </c>
      <c r="D4551" s="127">
        <v>0.36899999999999999</v>
      </c>
      <c r="E4551" s="128">
        <v>183</v>
      </c>
      <c r="F4551" s="128">
        <v>144</v>
      </c>
      <c r="G4551" s="126" t="s">
        <v>15158</v>
      </c>
      <c r="H4551" s="126" t="s">
        <v>20297</v>
      </c>
      <c r="I4551" s="126" t="s">
        <v>21187</v>
      </c>
      <c r="J4551" s="126" t="s">
        <v>26304</v>
      </c>
      <c r="K4551" s="9">
        <f>_xlfn.IFNA(VLOOKUP(Table5[[#This Row],[Section]],SubSill_Tier,2,FALSE),0)</f>
        <v>0</v>
      </c>
      <c r="L4551" s="9" t="str">
        <f t="shared" si="80"/>
        <v/>
      </c>
      <c r="M4551" s="205" t="str" cm="1">
        <f t="array" ref="M4551">_xlfn.IFS(NOT(ISERROR(VLOOKUP(Table5[[#This Row],[Section]],TB_notTB,1,FALSE))),"No",LEFT(Table5[[#This Row],[Section]],3)="ETB","PLS",LEFT(Table5[[#This Row],[Section]],1)="7","PDB",NOT(ISBLANK(Table5[[#This Row],[Section]])),"No")</f>
        <v>No</v>
      </c>
    </row>
    <row r="4552" spans="1:13" x14ac:dyDescent="0.25">
      <c r="A4552" s="126" t="s">
        <v>15268</v>
      </c>
      <c r="B4552" s="126" t="s">
        <v>15269</v>
      </c>
      <c r="C4552" s="126" t="s">
        <v>75</v>
      </c>
      <c r="D4552" s="127">
        <v>0.439</v>
      </c>
      <c r="E4552" s="128">
        <v>217</v>
      </c>
      <c r="F4552" s="128">
        <v>182</v>
      </c>
      <c r="G4552" s="126" t="s">
        <v>15158</v>
      </c>
      <c r="H4552" s="126" t="s">
        <v>20297</v>
      </c>
      <c r="I4552" s="126" t="s">
        <v>21187</v>
      </c>
      <c r="J4552" s="126" t="s">
        <v>26304</v>
      </c>
      <c r="K4552" s="9">
        <f>_xlfn.IFNA(VLOOKUP(Table5[[#This Row],[Section]],SubSill_Tier,2,FALSE),0)</f>
        <v>0</v>
      </c>
      <c r="L4552" s="9" t="str">
        <f t="shared" si="80"/>
        <v/>
      </c>
      <c r="M4552" s="205" t="str" cm="1">
        <f t="array" ref="M4552">_xlfn.IFS(NOT(ISERROR(VLOOKUP(Table5[[#This Row],[Section]],TB_notTB,1,FALSE))),"No",LEFT(Table5[[#This Row],[Section]],3)="ETB","PLS",LEFT(Table5[[#This Row],[Section]],1)="7","PDB",NOT(ISBLANK(Table5[[#This Row],[Section]])),"No")</f>
        <v>No</v>
      </c>
    </row>
    <row r="4553" spans="1:13" x14ac:dyDescent="0.25">
      <c r="A4553" s="126" t="s">
        <v>15270</v>
      </c>
      <c r="B4553" s="126" t="s">
        <v>15271</v>
      </c>
      <c r="C4553" s="126" t="s">
        <v>75</v>
      </c>
      <c r="D4553" s="127">
        <v>0.55000000000000004</v>
      </c>
      <c r="E4553" s="128">
        <v>246</v>
      </c>
      <c r="F4553" s="128">
        <v>207</v>
      </c>
      <c r="G4553" s="126" t="s">
        <v>15158</v>
      </c>
      <c r="H4553" s="126" t="s">
        <v>20297</v>
      </c>
      <c r="I4553" s="126" t="s">
        <v>21187</v>
      </c>
      <c r="J4553" s="126" t="s">
        <v>26304</v>
      </c>
      <c r="K4553" s="9">
        <f>_xlfn.IFNA(VLOOKUP(Table5[[#This Row],[Section]],SubSill_Tier,2,FALSE),0)</f>
        <v>0</v>
      </c>
      <c r="L4553" s="9" t="str">
        <f t="shared" si="80"/>
        <v/>
      </c>
      <c r="M4553" s="205" t="str" cm="1">
        <f t="array" ref="M4553">_xlfn.IFS(NOT(ISERROR(VLOOKUP(Table5[[#This Row],[Section]],TB_notTB,1,FALSE))),"No",LEFT(Table5[[#This Row],[Section]],3)="ETB","PLS",LEFT(Table5[[#This Row],[Section]],1)="7","PDB",NOT(ISBLANK(Table5[[#This Row],[Section]])),"No")</f>
        <v>No</v>
      </c>
    </row>
    <row r="4554" spans="1:13" x14ac:dyDescent="0.25">
      <c r="A4554" s="126" t="s">
        <v>15272</v>
      </c>
      <c r="B4554" s="126" t="s">
        <v>15273</v>
      </c>
      <c r="C4554" s="126" t="s">
        <v>75</v>
      </c>
      <c r="D4554" s="127">
        <v>1.744</v>
      </c>
      <c r="E4554" s="128">
        <v>410</v>
      </c>
      <c r="F4554" s="128">
        <v>248</v>
      </c>
      <c r="G4554" s="126" t="s">
        <v>14945</v>
      </c>
      <c r="H4554" s="126" t="s">
        <v>20255</v>
      </c>
      <c r="I4554" s="126" t="s">
        <v>21156</v>
      </c>
      <c r="J4554" s="126" t="s">
        <v>26287</v>
      </c>
      <c r="K4554" s="9">
        <f>_xlfn.IFNA(VLOOKUP(Table5[[#This Row],[Section]],SubSill_Tier,2,FALSE),0)</f>
        <v>0</v>
      </c>
      <c r="L4554" s="9" t="str">
        <f t="shared" si="80"/>
        <v/>
      </c>
      <c r="M4554" s="205" t="str" cm="1">
        <f t="array" ref="M4554">_xlfn.IFS(NOT(ISERROR(VLOOKUP(Table5[[#This Row],[Section]],TB_notTB,1,FALSE))),"No",LEFT(Table5[[#This Row],[Section]],3)="ETB","PLS",LEFT(Table5[[#This Row],[Section]],1)="7","PDB",NOT(ISBLANK(Table5[[#This Row],[Section]])),"No")</f>
        <v>No</v>
      </c>
    </row>
    <row r="4555" spans="1:13" x14ac:dyDescent="0.25">
      <c r="A4555" s="126" t="s">
        <v>15274</v>
      </c>
      <c r="B4555" s="126" t="s">
        <v>15275</v>
      </c>
      <c r="C4555" s="126" t="s">
        <v>75</v>
      </c>
      <c r="D4555" s="127">
        <v>1.0640000000000001</v>
      </c>
      <c r="E4555" s="128">
        <v>340</v>
      </c>
      <c r="F4555" s="128">
        <v>265</v>
      </c>
      <c r="G4555" s="126" t="s">
        <v>15158</v>
      </c>
      <c r="H4555" s="126" t="s">
        <v>20297</v>
      </c>
      <c r="I4555" s="126" t="s">
        <v>21187</v>
      </c>
      <c r="J4555" s="126" t="s">
        <v>26304</v>
      </c>
      <c r="K4555" s="9">
        <f>_xlfn.IFNA(VLOOKUP(Table5[[#This Row],[Section]],SubSill_Tier,2,FALSE),0)</f>
        <v>0</v>
      </c>
      <c r="L4555" s="9" t="str">
        <f t="shared" si="80"/>
        <v/>
      </c>
      <c r="M4555" s="205" t="str" cm="1">
        <f t="array" ref="M4555">_xlfn.IFS(NOT(ISERROR(VLOOKUP(Table5[[#This Row],[Section]],TB_notTB,1,FALSE))),"No",LEFT(Table5[[#This Row],[Section]],3)="ETB","PLS",LEFT(Table5[[#This Row],[Section]],1)="7","PDB",NOT(ISBLANK(Table5[[#This Row],[Section]])),"No")</f>
        <v>No</v>
      </c>
    </row>
    <row r="4556" spans="1:13" x14ac:dyDescent="0.25">
      <c r="A4556" s="126" t="s">
        <v>15276</v>
      </c>
      <c r="B4556" s="126" t="s">
        <v>15277</v>
      </c>
      <c r="C4556" s="126" t="s">
        <v>75</v>
      </c>
      <c r="D4556" s="127">
        <v>0.187</v>
      </c>
      <c r="E4556" s="128">
        <v>131</v>
      </c>
      <c r="F4556" s="128">
        <v>100</v>
      </c>
      <c r="G4556" s="126" t="s">
        <v>14847</v>
      </c>
      <c r="H4556" s="126" t="s">
        <v>20227</v>
      </c>
      <c r="I4556" s="126" t="s">
        <v>20228</v>
      </c>
      <c r="J4556" s="126" t="s">
        <v>26275</v>
      </c>
      <c r="K4556" s="9">
        <f>_xlfn.IFNA(VLOOKUP(Table5[[#This Row],[Section]],SubSill_Tier,2,FALSE),0)</f>
        <v>0</v>
      </c>
      <c r="L4556" s="9" t="str">
        <f t="shared" si="80"/>
        <v/>
      </c>
      <c r="M4556" s="205" t="str" cm="1">
        <f t="array" ref="M4556">_xlfn.IFS(NOT(ISERROR(VLOOKUP(Table5[[#This Row],[Section]],TB_notTB,1,FALSE))),"No",LEFT(Table5[[#This Row],[Section]],3)="ETB","PLS",LEFT(Table5[[#This Row],[Section]],1)="7","PDB",NOT(ISBLANK(Table5[[#This Row],[Section]])),"No")</f>
        <v>No</v>
      </c>
    </row>
    <row r="4557" spans="1:13" x14ac:dyDescent="0.25">
      <c r="A4557" s="126" t="s">
        <v>15278</v>
      </c>
      <c r="B4557" s="126" t="s">
        <v>15279</v>
      </c>
      <c r="C4557" s="126" t="s">
        <v>75</v>
      </c>
      <c r="D4557" s="127">
        <v>0.157</v>
      </c>
      <c r="E4557" s="128">
        <v>116</v>
      </c>
      <c r="F4557" s="128">
        <v>100</v>
      </c>
      <c r="G4557" s="126" t="s">
        <v>14847</v>
      </c>
      <c r="H4557" s="126" t="s">
        <v>20227</v>
      </c>
      <c r="I4557" s="126" t="s">
        <v>20228</v>
      </c>
      <c r="J4557" s="126" t="s">
        <v>26275</v>
      </c>
      <c r="K4557" s="9">
        <f>_xlfn.IFNA(VLOOKUP(Table5[[#This Row],[Section]],SubSill_Tier,2,FALSE),0)</f>
        <v>0</v>
      </c>
      <c r="L4557" s="9" t="str">
        <f t="shared" si="80"/>
        <v/>
      </c>
      <c r="M4557" s="205" t="str" cm="1">
        <f t="array" ref="M4557">_xlfn.IFS(NOT(ISERROR(VLOOKUP(Table5[[#This Row],[Section]],TB_notTB,1,FALSE))),"No",LEFT(Table5[[#This Row],[Section]],3)="ETB","PLS",LEFT(Table5[[#This Row],[Section]],1)="7","PDB",NOT(ISBLANK(Table5[[#This Row],[Section]])),"No")</f>
        <v>No</v>
      </c>
    </row>
    <row r="4558" spans="1:13" x14ac:dyDescent="0.25">
      <c r="A4558" s="126" t="s">
        <v>11816</v>
      </c>
      <c r="B4558" s="126" t="s">
        <v>11817</v>
      </c>
      <c r="C4558" s="126" t="s">
        <v>75</v>
      </c>
      <c r="D4558" s="127">
        <v>3.0779999999999998</v>
      </c>
      <c r="E4558" s="128">
        <v>516</v>
      </c>
      <c r="F4558" s="128">
        <v>516</v>
      </c>
      <c r="G4558" s="126" t="s">
        <v>13742</v>
      </c>
      <c r="H4558" s="126" t="s">
        <v>20193</v>
      </c>
      <c r="I4558" s="126" t="s">
        <v>21096</v>
      </c>
      <c r="J4558" s="126" t="s">
        <v>26262</v>
      </c>
      <c r="K4558" s="9">
        <f>_xlfn.IFNA(VLOOKUP(Table5[[#This Row],[Section]],SubSill_Tier,2,FALSE),0)</f>
        <v>0</v>
      </c>
      <c r="L4558" s="9" t="str">
        <f t="shared" si="80"/>
        <v/>
      </c>
      <c r="M4558" s="205" t="str" cm="1">
        <f t="array" ref="M4558">_xlfn.IFS(NOT(ISERROR(VLOOKUP(Table5[[#This Row],[Section]],TB_notTB,1,FALSE))),"No",LEFT(Table5[[#This Row],[Section]],3)="ETB","PLS",LEFT(Table5[[#This Row],[Section]],1)="7","PDB",NOT(ISBLANK(Table5[[#This Row],[Section]])),"No")</f>
        <v>No</v>
      </c>
    </row>
    <row r="4559" spans="1:13" x14ac:dyDescent="0.25">
      <c r="A4559" s="126" t="s">
        <v>15280</v>
      </c>
      <c r="B4559" s="126" t="s">
        <v>15281</v>
      </c>
      <c r="C4559" s="126" t="s">
        <v>75</v>
      </c>
      <c r="D4559" s="127">
        <v>0.65900000000000003</v>
      </c>
      <c r="E4559" s="128">
        <v>273</v>
      </c>
      <c r="F4559" s="128">
        <v>114</v>
      </c>
      <c r="G4559" s="126" t="s">
        <v>15089</v>
      </c>
      <c r="H4559" s="126" t="s">
        <v>20296</v>
      </c>
      <c r="I4559" s="126" t="s">
        <v>21185</v>
      </c>
      <c r="J4559" s="126" t="s">
        <v>26303</v>
      </c>
      <c r="K4559" s="9">
        <f>_xlfn.IFNA(VLOOKUP(Table5[[#This Row],[Section]],SubSill_Tier,2,FALSE),0)</f>
        <v>0</v>
      </c>
      <c r="L4559" s="9" t="str">
        <f t="shared" si="80"/>
        <v/>
      </c>
      <c r="M4559" s="205" t="str" cm="1">
        <f t="array" ref="M4559">_xlfn.IFS(NOT(ISERROR(VLOOKUP(Table5[[#This Row],[Section]],TB_notTB,1,FALSE))),"No",LEFT(Table5[[#This Row],[Section]],3)="ETB","PLS",LEFT(Table5[[#This Row],[Section]],1)="7","PDB",NOT(ISBLANK(Table5[[#This Row],[Section]])),"No")</f>
        <v>No</v>
      </c>
    </row>
    <row r="4560" spans="1:13" x14ac:dyDescent="0.25">
      <c r="A4560" s="126" t="s">
        <v>15282</v>
      </c>
      <c r="B4560" s="126" t="s">
        <v>5407</v>
      </c>
      <c r="C4560" s="126" t="s">
        <v>75</v>
      </c>
      <c r="D4560" s="127">
        <v>0.90200000000000002</v>
      </c>
      <c r="E4560" s="128">
        <v>436</v>
      </c>
      <c r="F4560" s="128">
        <v>243</v>
      </c>
      <c r="G4560" s="126" t="s">
        <v>15089</v>
      </c>
      <c r="H4560" s="126" t="s">
        <v>20296</v>
      </c>
      <c r="I4560" s="126" t="s">
        <v>21185</v>
      </c>
      <c r="J4560" s="126" t="s">
        <v>26303</v>
      </c>
      <c r="K4560" s="9">
        <f>_xlfn.IFNA(VLOOKUP(Table5[[#This Row],[Section]],SubSill_Tier,2,FALSE),0)</f>
        <v>0</v>
      </c>
      <c r="L4560" s="9" t="str">
        <f t="shared" si="80"/>
        <v/>
      </c>
      <c r="M4560" s="205" t="str" cm="1">
        <f t="array" ref="M4560">_xlfn.IFS(NOT(ISERROR(VLOOKUP(Table5[[#This Row],[Section]],TB_notTB,1,FALSE))),"No",LEFT(Table5[[#This Row],[Section]],3)="ETB","PLS",LEFT(Table5[[#This Row],[Section]],1)="7","PDB",NOT(ISBLANK(Table5[[#This Row],[Section]])),"No")</f>
        <v>No</v>
      </c>
    </row>
    <row r="4561" spans="1:13" x14ac:dyDescent="0.25">
      <c r="A4561" s="126" t="s">
        <v>15283</v>
      </c>
      <c r="B4561" s="126" t="s">
        <v>15284</v>
      </c>
      <c r="C4561" s="126" t="s">
        <v>75</v>
      </c>
      <c r="D4561" s="127">
        <v>1.169</v>
      </c>
      <c r="E4561" s="128">
        <v>559</v>
      </c>
      <c r="F4561" s="128">
        <v>348</v>
      </c>
      <c r="G4561" s="126" t="s">
        <v>15063</v>
      </c>
      <c r="H4561" s="126" t="s">
        <v>20295</v>
      </c>
      <c r="I4561" s="126" t="s">
        <v>21184</v>
      </c>
      <c r="J4561" s="126" t="s">
        <v>26302</v>
      </c>
      <c r="K4561" s="9">
        <f>_xlfn.IFNA(VLOOKUP(Table5[[#This Row],[Section]],SubSill_Tier,2,FALSE),0)</f>
        <v>0</v>
      </c>
      <c r="L4561" s="9" t="str">
        <f t="shared" si="80"/>
        <v/>
      </c>
      <c r="M4561" s="205" t="str" cm="1">
        <f t="array" ref="M4561">_xlfn.IFS(NOT(ISERROR(VLOOKUP(Table5[[#This Row],[Section]],TB_notTB,1,FALSE))),"No",LEFT(Table5[[#This Row],[Section]],3)="ETB","PLS",LEFT(Table5[[#This Row],[Section]],1)="7","PDB",NOT(ISBLANK(Table5[[#This Row],[Section]])),"No")</f>
        <v>No</v>
      </c>
    </row>
    <row r="4562" spans="1:13" x14ac:dyDescent="0.25">
      <c r="A4562" s="126" t="s">
        <v>15285</v>
      </c>
      <c r="B4562" s="126" t="s">
        <v>15286</v>
      </c>
      <c r="C4562" s="126" t="s">
        <v>75</v>
      </c>
      <c r="D4562" s="127">
        <v>0.63100000000000001</v>
      </c>
      <c r="E4562" s="128">
        <v>293</v>
      </c>
      <c r="F4562" s="128">
        <v>100</v>
      </c>
      <c r="G4562" s="126" t="s">
        <v>14945</v>
      </c>
      <c r="H4562" s="126" t="s">
        <v>20255</v>
      </c>
      <c r="I4562" s="126" t="s">
        <v>21156</v>
      </c>
      <c r="J4562" s="126" t="s">
        <v>26287</v>
      </c>
      <c r="K4562" s="9">
        <f>_xlfn.IFNA(VLOOKUP(Table5[[#This Row],[Section]],SubSill_Tier,2,FALSE),0)</f>
        <v>0</v>
      </c>
      <c r="L4562" s="9" t="str">
        <f t="shared" si="80"/>
        <v/>
      </c>
      <c r="M4562" s="205" t="str" cm="1">
        <f t="array" ref="M4562">_xlfn.IFS(NOT(ISERROR(VLOOKUP(Table5[[#This Row],[Section]],TB_notTB,1,FALSE))),"No",LEFT(Table5[[#This Row],[Section]],3)="ETB","PLS",LEFT(Table5[[#This Row],[Section]],1)="7","PDB",NOT(ISBLANK(Table5[[#This Row],[Section]])),"No")</f>
        <v>No</v>
      </c>
    </row>
    <row r="4563" spans="1:13" x14ac:dyDescent="0.25">
      <c r="A4563" s="126" t="s">
        <v>15287</v>
      </c>
      <c r="B4563" s="126" t="s">
        <v>15288</v>
      </c>
      <c r="C4563" s="126" t="s">
        <v>75</v>
      </c>
      <c r="D4563" s="127">
        <v>1.62</v>
      </c>
      <c r="E4563" s="128">
        <v>375</v>
      </c>
      <c r="F4563" s="128">
        <v>102</v>
      </c>
      <c r="G4563" s="126" t="s">
        <v>15063</v>
      </c>
      <c r="H4563" s="126" t="s">
        <v>20295</v>
      </c>
      <c r="I4563" s="126" t="s">
        <v>21184</v>
      </c>
      <c r="J4563" s="126" t="s">
        <v>26302</v>
      </c>
      <c r="K4563" s="9">
        <f>_xlfn.IFNA(VLOOKUP(Table5[[#This Row],[Section]],SubSill_Tier,2,FALSE),0)</f>
        <v>0</v>
      </c>
      <c r="L4563" s="9" t="str">
        <f t="shared" si="80"/>
        <v/>
      </c>
      <c r="M4563" s="205" t="str" cm="1">
        <f t="array" ref="M4563">_xlfn.IFS(NOT(ISERROR(VLOOKUP(Table5[[#This Row],[Section]],TB_notTB,1,FALSE))),"No",LEFT(Table5[[#This Row],[Section]],3)="ETB","PLS",LEFT(Table5[[#This Row],[Section]],1)="7","PDB",NOT(ISBLANK(Table5[[#This Row],[Section]])),"No")</f>
        <v>No</v>
      </c>
    </row>
    <row r="4564" spans="1:13" x14ac:dyDescent="0.25">
      <c r="A4564" s="126" t="s">
        <v>15289</v>
      </c>
      <c r="B4564" s="126" t="s">
        <v>15290</v>
      </c>
      <c r="C4564" s="126" t="s">
        <v>75</v>
      </c>
      <c r="D4564" s="127">
        <v>0.74299999999999999</v>
      </c>
      <c r="E4564" s="128">
        <v>207</v>
      </c>
      <c r="F4564" s="128">
        <v>131</v>
      </c>
      <c r="G4564" s="126" t="s">
        <v>14945</v>
      </c>
      <c r="H4564" s="126" t="s">
        <v>20255</v>
      </c>
      <c r="I4564" s="126" t="s">
        <v>21156</v>
      </c>
      <c r="J4564" s="126" t="s">
        <v>26287</v>
      </c>
      <c r="K4564" s="9">
        <f>_xlfn.IFNA(VLOOKUP(Table5[[#This Row],[Section]],SubSill_Tier,2,FALSE),0)</f>
        <v>0</v>
      </c>
      <c r="L4564" s="9" t="str">
        <f t="shared" si="80"/>
        <v/>
      </c>
      <c r="M4564" s="205" t="str" cm="1">
        <f t="array" ref="M4564">_xlfn.IFS(NOT(ISERROR(VLOOKUP(Table5[[#This Row],[Section]],TB_notTB,1,FALSE))),"No",LEFT(Table5[[#This Row],[Section]],3)="ETB","PLS",LEFT(Table5[[#This Row],[Section]],1)="7","PDB",NOT(ISBLANK(Table5[[#This Row],[Section]])),"No")</f>
        <v>No</v>
      </c>
    </row>
    <row r="4565" spans="1:13" x14ac:dyDescent="0.25">
      <c r="A4565" s="126" t="s">
        <v>15291</v>
      </c>
      <c r="B4565" s="126" t="s">
        <v>15292</v>
      </c>
      <c r="C4565" s="126" t="s">
        <v>75</v>
      </c>
      <c r="D4565" s="127">
        <v>0.26400000000000001</v>
      </c>
      <c r="E4565" s="128">
        <v>165</v>
      </c>
      <c r="F4565" s="128">
        <v>100</v>
      </c>
      <c r="G4565" s="126" t="s">
        <v>14945</v>
      </c>
      <c r="H4565" s="126" t="s">
        <v>20255</v>
      </c>
      <c r="I4565" s="126" t="s">
        <v>21156</v>
      </c>
      <c r="J4565" s="126" t="s">
        <v>26287</v>
      </c>
      <c r="K4565" s="9">
        <f>_xlfn.IFNA(VLOOKUP(Table5[[#This Row],[Section]],SubSill_Tier,2,FALSE),0)</f>
        <v>0</v>
      </c>
      <c r="L4565" s="9" t="str">
        <f t="shared" si="80"/>
        <v/>
      </c>
      <c r="M4565" s="205" t="str" cm="1">
        <f t="array" ref="M4565">_xlfn.IFS(NOT(ISERROR(VLOOKUP(Table5[[#This Row],[Section]],TB_notTB,1,FALSE))),"No",LEFT(Table5[[#This Row],[Section]],3)="ETB","PLS",LEFT(Table5[[#This Row],[Section]],1)="7","PDB",NOT(ISBLANK(Table5[[#This Row],[Section]])),"No")</f>
        <v>No</v>
      </c>
    </row>
    <row r="4566" spans="1:13" x14ac:dyDescent="0.25">
      <c r="A4566" s="126" t="s">
        <v>15293</v>
      </c>
      <c r="B4566" s="126" t="s">
        <v>15294</v>
      </c>
      <c r="C4566" s="126" t="s">
        <v>75</v>
      </c>
      <c r="D4566" s="127">
        <v>1.4259999999999999</v>
      </c>
      <c r="E4566" s="128">
        <v>522</v>
      </c>
      <c r="F4566" s="128">
        <v>433</v>
      </c>
      <c r="G4566" s="126" t="s">
        <v>15089</v>
      </c>
      <c r="H4566" s="126" t="s">
        <v>20296</v>
      </c>
      <c r="I4566" s="126" t="s">
        <v>21185</v>
      </c>
      <c r="J4566" s="126" t="s">
        <v>26303</v>
      </c>
      <c r="K4566" s="9">
        <f>_xlfn.IFNA(VLOOKUP(Table5[[#This Row],[Section]],SubSill_Tier,2,FALSE),0)</f>
        <v>0</v>
      </c>
      <c r="L4566" s="9" t="str">
        <f t="shared" si="80"/>
        <v/>
      </c>
      <c r="M4566" s="205" t="str" cm="1">
        <f t="array" ref="M4566">_xlfn.IFS(NOT(ISERROR(VLOOKUP(Table5[[#This Row],[Section]],TB_notTB,1,FALSE))),"No",LEFT(Table5[[#This Row],[Section]],3)="ETB","PLS",LEFT(Table5[[#This Row],[Section]],1)="7","PDB",NOT(ISBLANK(Table5[[#This Row],[Section]])),"No")</f>
        <v>No</v>
      </c>
    </row>
    <row r="4567" spans="1:13" x14ac:dyDescent="0.25">
      <c r="A4567" s="126" t="s">
        <v>15295</v>
      </c>
      <c r="B4567" s="126" t="s">
        <v>14944</v>
      </c>
      <c r="C4567" s="126" t="s">
        <v>75</v>
      </c>
      <c r="D4567" s="127">
        <v>8.4000000000000005E-2</v>
      </c>
      <c r="E4567" s="128">
        <v>100</v>
      </c>
      <c r="F4567" s="128">
        <v>100</v>
      </c>
      <c r="G4567" s="126" t="s">
        <v>14945</v>
      </c>
      <c r="H4567" s="126" t="s">
        <v>20214</v>
      </c>
      <c r="I4567" s="126" t="s">
        <v>22116</v>
      </c>
      <c r="J4567" s="126" t="s">
        <v>26232</v>
      </c>
      <c r="K4567" s="9">
        <f>_xlfn.IFNA(VLOOKUP(Table5[[#This Row],[Section]],SubSill_Tier,2,FALSE),0)</f>
        <v>0</v>
      </c>
      <c r="L4567" s="9" t="str">
        <f t="shared" si="80"/>
        <v/>
      </c>
      <c r="M4567" s="205" t="str" cm="1">
        <f t="array" ref="M4567">_xlfn.IFS(NOT(ISERROR(VLOOKUP(Table5[[#This Row],[Section]],TB_notTB,1,FALSE))),"No",LEFT(Table5[[#This Row],[Section]],3)="ETB","PLS",LEFT(Table5[[#This Row],[Section]],1)="7","PDB",NOT(ISBLANK(Table5[[#This Row],[Section]])),"No")</f>
        <v>No</v>
      </c>
    </row>
    <row r="4568" spans="1:13" x14ac:dyDescent="0.25">
      <c r="A4568" s="126" t="s">
        <v>15296</v>
      </c>
      <c r="B4568" s="126" t="s">
        <v>22117</v>
      </c>
      <c r="C4568" s="126" t="s">
        <v>75</v>
      </c>
      <c r="D4568" s="127">
        <v>1.0740000000000001</v>
      </c>
      <c r="E4568" s="128">
        <v>368</v>
      </c>
      <c r="F4568" s="128">
        <v>299</v>
      </c>
      <c r="G4568" s="126" t="s">
        <v>15089</v>
      </c>
      <c r="H4568" s="126" t="s">
        <v>20296</v>
      </c>
      <c r="I4568" s="126" t="s">
        <v>21185</v>
      </c>
      <c r="J4568" s="126" t="s">
        <v>26303</v>
      </c>
      <c r="K4568" s="9">
        <f>_xlfn.IFNA(VLOOKUP(Table5[[#This Row],[Section]],SubSill_Tier,2,FALSE),0)</f>
        <v>0</v>
      </c>
      <c r="L4568" s="9" t="str">
        <f t="shared" si="80"/>
        <v/>
      </c>
      <c r="M4568" s="205" t="str" cm="1">
        <f t="array" ref="M4568">_xlfn.IFS(NOT(ISERROR(VLOOKUP(Table5[[#This Row],[Section]],TB_notTB,1,FALSE))),"No",LEFT(Table5[[#This Row],[Section]],3)="ETB","PLS",LEFT(Table5[[#This Row],[Section]],1)="7","PDB",NOT(ISBLANK(Table5[[#This Row],[Section]])),"No")</f>
        <v>No</v>
      </c>
    </row>
    <row r="4569" spans="1:13" x14ac:dyDescent="0.25">
      <c r="A4569" s="126" t="s">
        <v>15297</v>
      </c>
      <c r="B4569" s="126" t="s">
        <v>22118</v>
      </c>
      <c r="C4569" s="126" t="s">
        <v>75</v>
      </c>
      <c r="D4569" s="127">
        <v>1.24</v>
      </c>
      <c r="E4569" s="128">
        <v>410</v>
      </c>
      <c r="F4569" s="128">
        <v>342</v>
      </c>
      <c r="G4569" s="126" t="s">
        <v>15089</v>
      </c>
      <c r="H4569" s="126" t="s">
        <v>20296</v>
      </c>
      <c r="I4569" s="126" t="s">
        <v>21185</v>
      </c>
      <c r="J4569" s="126" t="s">
        <v>26303</v>
      </c>
      <c r="K4569" s="9">
        <f>_xlfn.IFNA(VLOOKUP(Table5[[#This Row],[Section]],SubSill_Tier,2,FALSE),0)</f>
        <v>0</v>
      </c>
      <c r="L4569" s="9" t="str">
        <f t="shared" si="80"/>
        <v/>
      </c>
      <c r="M4569" s="205" t="str" cm="1">
        <f t="array" ref="M4569">_xlfn.IFS(NOT(ISERROR(VLOOKUP(Table5[[#This Row],[Section]],TB_notTB,1,FALSE))),"No",LEFT(Table5[[#This Row],[Section]],3)="ETB","PLS",LEFT(Table5[[#This Row],[Section]],1)="7","PDB",NOT(ISBLANK(Table5[[#This Row],[Section]])),"No")</f>
        <v>No</v>
      </c>
    </row>
    <row r="4570" spans="1:13" x14ac:dyDescent="0.25">
      <c r="A4570" s="126" t="s">
        <v>15298</v>
      </c>
      <c r="B4570" s="126" t="s">
        <v>22119</v>
      </c>
      <c r="C4570" s="126" t="s">
        <v>75</v>
      </c>
      <c r="D4570" s="127">
        <v>1.026</v>
      </c>
      <c r="E4570" s="128">
        <v>347</v>
      </c>
      <c r="F4570" s="128">
        <v>280</v>
      </c>
      <c r="G4570" s="126" t="s">
        <v>15089</v>
      </c>
      <c r="H4570" s="126" t="s">
        <v>20296</v>
      </c>
      <c r="I4570" s="126" t="s">
        <v>21185</v>
      </c>
      <c r="J4570" s="126" t="s">
        <v>26303</v>
      </c>
      <c r="K4570" s="9">
        <f>_xlfn.IFNA(VLOOKUP(Table5[[#This Row],[Section]],SubSill_Tier,2,FALSE),0)</f>
        <v>0</v>
      </c>
      <c r="L4570" s="9" t="str">
        <f t="shared" si="80"/>
        <v/>
      </c>
      <c r="M4570" s="205" t="str" cm="1">
        <f t="array" ref="M4570">_xlfn.IFS(NOT(ISERROR(VLOOKUP(Table5[[#This Row],[Section]],TB_notTB,1,FALSE))),"No",LEFT(Table5[[#This Row],[Section]],3)="ETB","PLS",LEFT(Table5[[#This Row],[Section]],1)="7","PDB",NOT(ISBLANK(Table5[[#This Row],[Section]])),"No")</f>
        <v>No</v>
      </c>
    </row>
    <row r="4571" spans="1:13" x14ac:dyDescent="0.25">
      <c r="A4571" s="126" t="s">
        <v>15299</v>
      </c>
      <c r="B4571" s="126" t="s">
        <v>22120</v>
      </c>
      <c r="C4571" s="126" t="s">
        <v>75</v>
      </c>
      <c r="D4571" s="127">
        <v>1.1919999999999999</v>
      </c>
      <c r="E4571" s="128">
        <v>389</v>
      </c>
      <c r="F4571" s="128">
        <v>322</v>
      </c>
      <c r="G4571" s="126" t="s">
        <v>15089</v>
      </c>
      <c r="H4571" s="126" t="s">
        <v>20296</v>
      </c>
      <c r="I4571" s="126" t="s">
        <v>21185</v>
      </c>
      <c r="J4571" s="126" t="s">
        <v>26303</v>
      </c>
      <c r="K4571" s="9">
        <f>_xlfn.IFNA(VLOOKUP(Table5[[#This Row],[Section]],SubSill_Tier,2,FALSE),0)</f>
        <v>0</v>
      </c>
      <c r="L4571" s="9" t="str">
        <f t="shared" si="80"/>
        <v/>
      </c>
      <c r="M4571" s="205" t="str" cm="1">
        <f t="array" ref="M4571">_xlfn.IFS(NOT(ISERROR(VLOOKUP(Table5[[#This Row],[Section]],TB_notTB,1,FALSE))),"No",LEFT(Table5[[#This Row],[Section]],3)="ETB","PLS",LEFT(Table5[[#This Row],[Section]],1)="7","PDB",NOT(ISBLANK(Table5[[#This Row],[Section]])),"No")</f>
        <v>No</v>
      </c>
    </row>
    <row r="4572" spans="1:13" x14ac:dyDescent="0.25">
      <c r="A4572" s="126" t="s">
        <v>15300</v>
      </c>
      <c r="B4572" s="126" t="s">
        <v>15301</v>
      </c>
      <c r="C4572" s="126" t="s">
        <v>75</v>
      </c>
      <c r="D4572" s="127">
        <v>0.57499999999999996</v>
      </c>
      <c r="E4572" s="128">
        <v>268</v>
      </c>
      <c r="F4572" s="128">
        <v>106</v>
      </c>
      <c r="G4572" s="126" t="s">
        <v>15158</v>
      </c>
      <c r="H4572" s="126" t="s">
        <v>20297</v>
      </c>
      <c r="I4572" s="126" t="s">
        <v>21187</v>
      </c>
      <c r="J4572" s="126" t="s">
        <v>26304</v>
      </c>
      <c r="K4572" s="9">
        <f>_xlfn.IFNA(VLOOKUP(Table5[[#This Row],[Section]],SubSill_Tier,2,FALSE),0)</f>
        <v>0</v>
      </c>
      <c r="L4572" s="9" t="str">
        <f t="shared" si="80"/>
        <v/>
      </c>
      <c r="M4572" s="205" t="str" cm="1">
        <f t="array" ref="M4572">_xlfn.IFS(NOT(ISERROR(VLOOKUP(Table5[[#This Row],[Section]],TB_notTB,1,FALSE))),"No",LEFT(Table5[[#This Row],[Section]],3)="ETB","PLS",LEFT(Table5[[#This Row],[Section]],1)="7","PDB",NOT(ISBLANK(Table5[[#This Row],[Section]])),"No")</f>
        <v>No</v>
      </c>
    </row>
    <row r="4573" spans="1:13" x14ac:dyDescent="0.25">
      <c r="A4573" s="126" t="s">
        <v>15302</v>
      </c>
      <c r="B4573" s="126" t="s">
        <v>15303</v>
      </c>
      <c r="C4573" s="126" t="s">
        <v>75</v>
      </c>
      <c r="D4573" s="127">
        <v>0.81499999999999995</v>
      </c>
      <c r="E4573" s="128">
        <v>389</v>
      </c>
      <c r="F4573" s="128">
        <v>180</v>
      </c>
      <c r="G4573" s="126" t="s">
        <v>15089</v>
      </c>
      <c r="H4573" s="126" t="s">
        <v>20296</v>
      </c>
      <c r="I4573" s="126" t="s">
        <v>21185</v>
      </c>
      <c r="J4573" s="126" t="s">
        <v>26303</v>
      </c>
      <c r="K4573" s="9">
        <f>_xlfn.IFNA(VLOOKUP(Table5[[#This Row],[Section]],SubSill_Tier,2,FALSE),0)</f>
        <v>0</v>
      </c>
      <c r="L4573" s="9" t="str">
        <f t="shared" si="80"/>
        <v/>
      </c>
      <c r="M4573" s="205" t="str" cm="1">
        <f t="array" ref="M4573">_xlfn.IFS(NOT(ISERROR(VLOOKUP(Table5[[#This Row],[Section]],TB_notTB,1,FALSE))),"No",LEFT(Table5[[#This Row],[Section]],3)="ETB","PLS",LEFT(Table5[[#This Row],[Section]],1)="7","PDB",NOT(ISBLANK(Table5[[#This Row],[Section]])),"No")</f>
        <v>No</v>
      </c>
    </row>
    <row r="4574" spans="1:13" x14ac:dyDescent="0.25">
      <c r="A4574" s="126" t="s">
        <v>15304</v>
      </c>
      <c r="B4574" s="126" t="s">
        <v>15249</v>
      </c>
      <c r="C4574" s="126" t="s">
        <v>75</v>
      </c>
      <c r="D4574" s="127">
        <v>0.78800000000000003</v>
      </c>
      <c r="E4574" s="128">
        <v>365</v>
      </c>
      <c r="F4574" s="128">
        <v>180</v>
      </c>
      <c r="G4574" s="126" t="s">
        <v>15089</v>
      </c>
      <c r="H4574" s="126" t="s">
        <v>20296</v>
      </c>
      <c r="I4574" s="126" t="s">
        <v>21185</v>
      </c>
      <c r="J4574" s="126" t="s">
        <v>26303</v>
      </c>
      <c r="K4574" s="9">
        <f>_xlfn.IFNA(VLOOKUP(Table5[[#This Row],[Section]],SubSill_Tier,2,FALSE),0)</f>
        <v>0</v>
      </c>
      <c r="L4574" s="9" t="str">
        <f t="shared" si="80"/>
        <v/>
      </c>
      <c r="M4574" s="205" t="str" cm="1">
        <f t="array" ref="M4574">_xlfn.IFS(NOT(ISERROR(VLOOKUP(Table5[[#This Row],[Section]],TB_notTB,1,FALSE))),"No",LEFT(Table5[[#This Row],[Section]],3)="ETB","PLS",LEFT(Table5[[#This Row],[Section]],1)="7","PDB",NOT(ISBLANK(Table5[[#This Row],[Section]])),"No")</f>
        <v>No</v>
      </c>
    </row>
    <row r="4575" spans="1:13" x14ac:dyDescent="0.25">
      <c r="A4575" s="126" t="s">
        <v>15305</v>
      </c>
      <c r="B4575" s="126" t="s">
        <v>15306</v>
      </c>
      <c r="C4575" s="126" t="s">
        <v>75</v>
      </c>
      <c r="D4575" s="127">
        <v>1.034</v>
      </c>
      <c r="E4575" s="128">
        <v>396</v>
      </c>
      <c r="F4575" s="128">
        <v>222</v>
      </c>
      <c r="G4575" s="126" t="s">
        <v>15089</v>
      </c>
      <c r="H4575" s="126" t="s">
        <v>20296</v>
      </c>
      <c r="I4575" s="126" t="s">
        <v>21185</v>
      </c>
      <c r="J4575" s="126" t="s">
        <v>26303</v>
      </c>
      <c r="K4575" s="9">
        <f>_xlfn.IFNA(VLOOKUP(Table5[[#This Row],[Section]],SubSill_Tier,2,FALSE),0)</f>
        <v>0</v>
      </c>
      <c r="L4575" s="9" t="str">
        <f t="shared" si="80"/>
        <v/>
      </c>
      <c r="M4575" s="205" t="str" cm="1">
        <f t="array" ref="M4575">_xlfn.IFS(NOT(ISERROR(VLOOKUP(Table5[[#This Row],[Section]],TB_notTB,1,FALSE))),"No",LEFT(Table5[[#This Row],[Section]],3)="ETB","PLS",LEFT(Table5[[#This Row],[Section]],1)="7","PDB",NOT(ISBLANK(Table5[[#This Row],[Section]])),"No")</f>
        <v>No</v>
      </c>
    </row>
    <row r="4576" spans="1:13" x14ac:dyDescent="0.25">
      <c r="A4576" s="126" t="s">
        <v>15307</v>
      </c>
      <c r="B4576" s="126" t="s">
        <v>15308</v>
      </c>
      <c r="C4576" s="126" t="s">
        <v>75</v>
      </c>
      <c r="D4576" s="127">
        <v>0.55300000000000005</v>
      </c>
      <c r="E4576" s="128">
        <v>212</v>
      </c>
      <c r="F4576" s="128">
        <v>100</v>
      </c>
      <c r="G4576" s="126" t="s">
        <v>14945</v>
      </c>
      <c r="H4576" s="126" t="s">
        <v>20255</v>
      </c>
      <c r="I4576" s="126" t="s">
        <v>21156</v>
      </c>
      <c r="J4576" s="126" t="s">
        <v>26287</v>
      </c>
      <c r="K4576" s="9">
        <f>_xlfn.IFNA(VLOOKUP(Table5[[#This Row],[Section]],SubSill_Tier,2,FALSE),0)</f>
        <v>0</v>
      </c>
      <c r="L4576" s="9" t="str">
        <f t="shared" si="80"/>
        <v/>
      </c>
      <c r="M4576" s="205" t="str" cm="1">
        <f t="array" ref="M4576">_xlfn.IFS(NOT(ISERROR(VLOOKUP(Table5[[#This Row],[Section]],TB_notTB,1,FALSE))),"No",LEFT(Table5[[#This Row],[Section]],3)="ETB","PLS",LEFT(Table5[[#This Row],[Section]],1)="7","PDB",NOT(ISBLANK(Table5[[#This Row],[Section]])),"No")</f>
        <v>No</v>
      </c>
    </row>
    <row r="4577" spans="1:13" x14ac:dyDescent="0.25">
      <c r="A4577" s="126" t="s">
        <v>15309</v>
      </c>
      <c r="B4577" s="126" t="s">
        <v>15310</v>
      </c>
      <c r="C4577" s="126" t="s">
        <v>75</v>
      </c>
      <c r="D4577" s="127">
        <v>0.73899999999999999</v>
      </c>
      <c r="E4577" s="128">
        <v>282</v>
      </c>
      <c r="F4577" s="128">
        <v>100</v>
      </c>
      <c r="G4577" s="126" t="s">
        <v>15063</v>
      </c>
      <c r="H4577" s="126" t="s">
        <v>20295</v>
      </c>
      <c r="I4577" s="126" t="s">
        <v>21184</v>
      </c>
      <c r="J4577" s="126" t="s">
        <v>26302</v>
      </c>
      <c r="K4577" s="9">
        <f>_xlfn.IFNA(VLOOKUP(Table5[[#This Row],[Section]],SubSill_Tier,2,FALSE),0)</f>
        <v>0</v>
      </c>
      <c r="L4577" s="9" t="str">
        <f t="shared" si="80"/>
        <v/>
      </c>
      <c r="M4577" s="205" t="str" cm="1">
        <f t="array" ref="M4577">_xlfn.IFS(NOT(ISERROR(VLOOKUP(Table5[[#This Row],[Section]],TB_notTB,1,FALSE))),"No",LEFT(Table5[[#This Row],[Section]],3)="ETB","PLS",LEFT(Table5[[#This Row],[Section]],1)="7","PDB",NOT(ISBLANK(Table5[[#This Row],[Section]])),"No")</f>
        <v>No</v>
      </c>
    </row>
    <row r="4578" spans="1:13" x14ac:dyDescent="0.25">
      <c r="A4578" s="126" t="s">
        <v>15311</v>
      </c>
      <c r="B4578" s="126" t="s">
        <v>15312</v>
      </c>
      <c r="C4578" s="126" t="s">
        <v>75</v>
      </c>
      <c r="D4578" s="127">
        <v>0.60499999999999998</v>
      </c>
      <c r="E4578" s="128">
        <v>199</v>
      </c>
      <c r="F4578" s="128">
        <v>130</v>
      </c>
      <c r="G4578" s="126" t="s">
        <v>15089</v>
      </c>
      <c r="H4578" s="126" t="s">
        <v>20296</v>
      </c>
      <c r="I4578" s="126" t="s">
        <v>21185</v>
      </c>
      <c r="J4578" s="126" t="s">
        <v>26303</v>
      </c>
      <c r="K4578" s="9">
        <f>_xlfn.IFNA(VLOOKUP(Table5[[#This Row],[Section]],SubSill_Tier,2,FALSE),0)</f>
        <v>0</v>
      </c>
      <c r="L4578" s="9" t="str">
        <f t="shared" si="80"/>
        <v/>
      </c>
      <c r="M4578" s="205" t="str" cm="1">
        <f t="array" ref="M4578">_xlfn.IFS(NOT(ISERROR(VLOOKUP(Table5[[#This Row],[Section]],TB_notTB,1,FALSE))),"No",LEFT(Table5[[#This Row],[Section]],3)="ETB","PLS",LEFT(Table5[[#This Row],[Section]],1)="7","PDB",NOT(ISBLANK(Table5[[#This Row],[Section]])),"No")</f>
        <v>No</v>
      </c>
    </row>
    <row r="4579" spans="1:13" x14ac:dyDescent="0.25">
      <c r="A4579" s="126" t="s">
        <v>12978</v>
      </c>
      <c r="B4579" s="126" t="s">
        <v>19621</v>
      </c>
      <c r="C4579" s="126" t="s">
        <v>75</v>
      </c>
      <c r="D4579" s="127">
        <v>0.25600000000000001</v>
      </c>
      <c r="E4579" s="128">
        <v>156</v>
      </c>
      <c r="F4579" s="128">
        <v>104</v>
      </c>
      <c r="G4579" s="126" t="s">
        <v>14884</v>
      </c>
      <c r="H4579" s="126" t="s">
        <v>21146</v>
      </c>
      <c r="I4579" s="126" t="s">
        <v>22101</v>
      </c>
      <c r="J4579" s="126" t="s">
        <v>26278</v>
      </c>
      <c r="K4579" s="9">
        <f>_xlfn.IFNA(VLOOKUP(Table5[[#This Row],[Section]],SubSill_Tier,2,FALSE),0)</f>
        <v>0</v>
      </c>
      <c r="L4579" s="9" t="str">
        <f t="shared" si="80"/>
        <v/>
      </c>
      <c r="M4579" s="205" t="str" cm="1">
        <f t="array" ref="M4579">_xlfn.IFS(NOT(ISERROR(VLOOKUP(Table5[[#This Row],[Section]],TB_notTB,1,FALSE))),"No",LEFT(Table5[[#This Row],[Section]],3)="ETB","PLS",LEFT(Table5[[#This Row],[Section]],1)="7","PDB",NOT(ISBLANK(Table5[[#This Row],[Section]])),"No")</f>
        <v>No</v>
      </c>
    </row>
    <row r="4580" spans="1:13" x14ac:dyDescent="0.25">
      <c r="A4580" s="126" t="s">
        <v>15313</v>
      </c>
      <c r="B4580" s="126" t="s">
        <v>15188</v>
      </c>
      <c r="C4580" s="126" t="s">
        <v>75</v>
      </c>
      <c r="D4580" s="127">
        <v>1.4470000000000001</v>
      </c>
      <c r="E4580" s="128">
        <v>572</v>
      </c>
      <c r="F4580" s="128">
        <v>389</v>
      </c>
      <c r="G4580" s="126" t="s">
        <v>15063</v>
      </c>
      <c r="H4580" s="126" t="s">
        <v>20295</v>
      </c>
      <c r="I4580" s="126" t="s">
        <v>21184</v>
      </c>
      <c r="J4580" s="126" t="s">
        <v>26302</v>
      </c>
      <c r="K4580" s="9">
        <f>_xlfn.IFNA(VLOOKUP(Table5[[#This Row],[Section]],SubSill_Tier,2,FALSE),0)</f>
        <v>0</v>
      </c>
      <c r="L4580" s="9" t="str">
        <f t="shared" si="80"/>
        <v/>
      </c>
      <c r="M4580" s="205" t="str" cm="1">
        <f t="array" ref="M4580">_xlfn.IFS(NOT(ISERROR(VLOOKUP(Table5[[#This Row],[Section]],TB_notTB,1,FALSE))),"No",LEFT(Table5[[#This Row],[Section]],3)="ETB","PLS",LEFT(Table5[[#This Row],[Section]],1)="7","PDB",NOT(ISBLANK(Table5[[#This Row],[Section]])),"No")</f>
        <v>No</v>
      </c>
    </row>
    <row r="4581" spans="1:13" x14ac:dyDescent="0.25">
      <c r="A4581" s="126" t="s">
        <v>15314</v>
      </c>
      <c r="B4581" s="126" t="s">
        <v>15315</v>
      </c>
      <c r="C4581" s="126" t="s">
        <v>75</v>
      </c>
      <c r="D4581" s="127">
        <v>1.05</v>
      </c>
      <c r="E4581" s="128">
        <v>295</v>
      </c>
      <c r="F4581" s="128">
        <v>100</v>
      </c>
      <c r="G4581" s="126" t="s">
        <v>15316</v>
      </c>
      <c r="H4581" s="126" t="s">
        <v>20303</v>
      </c>
      <c r="I4581" s="126" t="s">
        <v>20304</v>
      </c>
      <c r="J4581" s="126" t="s">
        <v>26307</v>
      </c>
      <c r="K4581" s="9">
        <f>_xlfn.IFNA(VLOOKUP(Table5[[#This Row],[Section]],SubSill_Tier,2,FALSE),0)</f>
        <v>0</v>
      </c>
      <c r="L4581" s="9" t="str">
        <f t="shared" si="80"/>
        <v/>
      </c>
      <c r="M4581" s="205" t="str" cm="1">
        <f t="array" ref="M4581">_xlfn.IFS(NOT(ISERROR(VLOOKUP(Table5[[#This Row],[Section]],TB_notTB,1,FALSE))),"No",LEFT(Table5[[#This Row],[Section]],3)="ETB","PLS",LEFT(Table5[[#This Row],[Section]],1)="7","PDB",NOT(ISBLANK(Table5[[#This Row],[Section]])),"No")</f>
        <v>No</v>
      </c>
    </row>
    <row r="4582" spans="1:13" x14ac:dyDescent="0.25">
      <c r="A4582" s="126" t="s">
        <v>15317</v>
      </c>
      <c r="B4582" s="126" t="s">
        <v>15318</v>
      </c>
      <c r="C4582" s="126" t="s">
        <v>75</v>
      </c>
      <c r="D4582" s="127">
        <v>0.86599999999999999</v>
      </c>
      <c r="E4582" s="128">
        <v>392</v>
      </c>
      <c r="F4582" s="128">
        <v>102</v>
      </c>
      <c r="G4582" s="126" t="s">
        <v>15316</v>
      </c>
      <c r="H4582" s="126" t="s">
        <v>20303</v>
      </c>
      <c r="I4582" s="126" t="s">
        <v>20304</v>
      </c>
      <c r="J4582" s="126" t="s">
        <v>26307</v>
      </c>
      <c r="K4582" s="9">
        <f>_xlfn.IFNA(VLOOKUP(Table5[[#This Row],[Section]],SubSill_Tier,2,FALSE),0)</f>
        <v>0</v>
      </c>
      <c r="L4582" s="9" t="str">
        <f t="shared" si="80"/>
        <v/>
      </c>
      <c r="M4582" s="205" t="str" cm="1">
        <f t="array" ref="M4582">_xlfn.IFS(NOT(ISERROR(VLOOKUP(Table5[[#This Row],[Section]],TB_notTB,1,FALSE))),"No",LEFT(Table5[[#This Row],[Section]],3)="ETB","PLS",LEFT(Table5[[#This Row],[Section]],1)="7","PDB",NOT(ISBLANK(Table5[[#This Row],[Section]])),"No")</f>
        <v>No</v>
      </c>
    </row>
    <row r="4583" spans="1:13" x14ac:dyDescent="0.25">
      <c r="A4583" s="126" t="s">
        <v>15319</v>
      </c>
      <c r="B4583" s="126" t="s">
        <v>15320</v>
      </c>
      <c r="C4583" s="126" t="s">
        <v>75</v>
      </c>
      <c r="D4583" s="127">
        <v>1.2709999999999999</v>
      </c>
      <c r="E4583" s="128">
        <v>280</v>
      </c>
      <c r="F4583" s="128">
        <v>110</v>
      </c>
      <c r="G4583" s="126" t="s">
        <v>15316</v>
      </c>
      <c r="H4583" s="126" t="s">
        <v>20303</v>
      </c>
      <c r="I4583" s="126" t="s">
        <v>20304</v>
      </c>
      <c r="J4583" s="126" t="s">
        <v>26307</v>
      </c>
      <c r="K4583" s="9">
        <f>_xlfn.IFNA(VLOOKUP(Table5[[#This Row],[Section]],SubSill_Tier,2,FALSE),0)</f>
        <v>0</v>
      </c>
      <c r="L4583" s="9" t="str">
        <f t="shared" si="80"/>
        <v/>
      </c>
      <c r="M4583" s="205" t="str" cm="1">
        <f t="array" ref="M4583">_xlfn.IFS(NOT(ISERROR(VLOOKUP(Table5[[#This Row],[Section]],TB_notTB,1,FALSE))),"No",LEFT(Table5[[#This Row],[Section]],3)="ETB","PLS",LEFT(Table5[[#This Row],[Section]],1)="7","PDB",NOT(ISBLANK(Table5[[#This Row],[Section]])),"No")</f>
        <v>No</v>
      </c>
    </row>
    <row r="4584" spans="1:13" x14ac:dyDescent="0.25">
      <c r="A4584" s="126" t="s">
        <v>15321</v>
      </c>
      <c r="B4584" s="126" t="s">
        <v>15322</v>
      </c>
      <c r="C4584" s="126" t="s">
        <v>75</v>
      </c>
      <c r="D4584" s="127">
        <v>1.3169999999999999</v>
      </c>
      <c r="E4584" s="128">
        <v>301</v>
      </c>
      <c r="F4584" s="128">
        <v>100</v>
      </c>
      <c r="G4584" s="126" t="s">
        <v>15316</v>
      </c>
      <c r="H4584" s="126" t="s">
        <v>20303</v>
      </c>
      <c r="I4584" s="126" t="s">
        <v>20304</v>
      </c>
      <c r="J4584" s="126" t="s">
        <v>26307</v>
      </c>
      <c r="K4584" s="9">
        <f>_xlfn.IFNA(VLOOKUP(Table5[[#This Row],[Section]],SubSill_Tier,2,FALSE),0)</f>
        <v>0</v>
      </c>
      <c r="L4584" s="9" t="str">
        <f t="shared" si="80"/>
        <v/>
      </c>
      <c r="M4584" s="205" t="str" cm="1">
        <f t="array" ref="M4584">_xlfn.IFS(NOT(ISERROR(VLOOKUP(Table5[[#This Row],[Section]],TB_notTB,1,FALSE))),"No",LEFT(Table5[[#This Row],[Section]],3)="ETB","PLS",LEFT(Table5[[#This Row],[Section]],1)="7","PDB",NOT(ISBLANK(Table5[[#This Row],[Section]])),"No")</f>
        <v>No</v>
      </c>
    </row>
    <row r="4585" spans="1:13" x14ac:dyDescent="0.25">
      <c r="A4585" s="126" t="s">
        <v>15323</v>
      </c>
      <c r="B4585" s="126" t="s">
        <v>15324</v>
      </c>
      <c r="C4585" s="126" t="s">
        <v>75</v>
      </c>
      <c r="D4585" s="127">
        <v>0.55100000000000005</v>
      </c>
      <c r="E4585" s="128">
        <v>251</v>
      </c>
      <c r="F4585" s="128">
        <v>100</v>
      </c>
      <c r="G4585" s="126" t="s">
        <v>15316</v>
      </c>
      <c r="H4585" s="126" t="s">
        <v>20303</v>
      </c>
      <c r="I4585" s="126" t="s">
        <v>20304</v>
      </c>
      <c r="J4585" s="126" t="s">
        <v>26307</v>
      </c>
      <c r="K4585" s="9">
        <f>_xlfn.IFNA(VLOOKUP(Table5[[#This Row],[Section]],SubSill_Tier,2,FALSE),0)</f>
        <v>0</v>
      </c>
      <c r="L4585" s="9" t="str">
        <f t="shared" si="80"/>
        <v/>
      </c>
      <c r="M4585" s="205" t="str" cm="1">
        <f t="array" ref="M4585">_xlfn.IFS(NOT(ISERROR(VLOOKUP(Table5[[#This Row],[Section]],TB_notTB,1,FALSE))),"No",LEFT(Table5[[#This Row],[Section]],3)="ETB","PLS",LEFT(Table5[[#This Row],[Section]],1)="7","PDB",NOT(ISBLANK(Table5[[#This Row],[Section]])),"No")</f>
        <v>No</v>
      </c>
    </row>
    <row r="4586" spans="1:13" x14ac:dyDescent="0.25">
      <c r="A4586" s="126" t="s">
        <v>15325</v>
      </c>
      <c r="B4586" s="126" t="s">
        <v>15326</v>
      </c>
      <c r="C4586" s="126" t="s">
        <v>75</v>
      </c>
      <c r="D4586" s="127">
        <v>1.151</v>
      </c>
      <c r="E4586" s="128">
        <v>397</v>
      </c>
      <c r="F4586" s="128">
        <v>250</v>
      </c>
      <c r="G4586" s="126" t="s">
        <v>15158</v>
      </c>
      <c r="H4586" s="126" t="s">
        <v>20297</v>
      </c>
      <c r="I4586" s="126" t="s">
        <v>21187</v>
      </c>
      <c r="J4586" s="126" t="s">
        <v>26304</v>
      </c>
      <c r="K4586" s="9">
        <f>_xlfn.IFNA(VLOOKUP(Table5[[#This Row],[Section]],SubSill_Tier,2,FALSE),0)</f>
        <v>0</v>
      </c>
      <c r="L4586" s="9" t="str">
        <f t="shared" si="80"/>
        <v/>
      </c>
      <c r="M4586" s="205" t="str" cm="1">
        <f t="array" ref="M4586">_xlfn.IFS(NOT(ISERROR(VLOOKUP(Table5[[#This Row],[Section]],TB_notTB,1,FALSE))),"No",LEFT(Table5[[#This Row],[Section]],3)="ETB","PLS",LEFT(Table5[[#This Row],[Section]],1)="7","PDB",NOT(ISBLANK(Table5[[#This Row],[Section]])),"No")</f>
        <v>No</v>
      </c>
    </row>
    <row r="4587" spans="1:13" x14ac:dyDescent="0.25">
      <c r="A4587" s="126" t="s">
        <v>15327</v>
      </c>
      <c r="B4587" s="126" t="s">
        <v>15328</v>
      </c>
      <c r="C4587" s="126" t="s">
        <v>75</v>
      </c>
      <c r="D4587" s="127">
        <v>1.665</v>
      </c>
      <c r="E4587" s="128">
        <v>415</v>
      </c>
      <c r="F4587" s="128">
        <v>223</v>
      </c>
      <c r="G4587" s="126" t="s">
        <v>15158</v>
      </c>
      <c r="H4587" s="126" t="s">
        <v>20297</v>
      </c>
      <c r="I4587" s="126" t="s">
        <v>21187</v>
      </c>
      <c r="J4587" s="126" t="s">
        <v>26304</v>
      </c>
      <c r="K4587" s="9">
        <f>_xlfn.IFNA(VLOOKUP(Table5[[#This Row],[Section]],SubSill_Tier,2,FALSE),0)</f>
        <v>0</v>
      </c>
      <c r="L4587" s="9" t="str">
        <f t="shared" si="80"/>
        <v/>
      </c>
      <c r="M4587" s="205" t="str" cm="1">
        <f t="array" ref="M4587">_xlfn.IFS(NOT(ISERROR(VLOOKUP(Table5[[#This Row],[Section]],TB_notTB,1,FALSE))),"No",LEFT(Table5[[#This Row],[Section]],3)="ETB","PLS",LEFT(Table5[[#This Row],[Section]],1)="7","PDB",NOT(ISBLANK(Table5[[#This Row],[Section]])),"No")</f>
        <v>No</v>
      </c>
    </row>
    <row r="4588" spans="1:13" x14ac:dyDescent="0.25">
      <c r="A4588" s="126" t="s">
        <v>15329</v>
      </c>
      <c r="B4588" s="126" t="s">
        <v>15330</v>
      </c>
      <c r="C4588" s="126" t="s">
        <v>75</v>
      </c>
      <c r="D4588" s="127">
        <v>0.72299999999999998</v>
      </c>
      <c r="E4588" s="128">
        <v>355</v>
      </c>
      <c r="F4588" s="128">
        <v>150</v>
      </c>
      <c r="G4588" s="126" t="s">
        <v>15063</v>
      </c>
      <c r="H4588" s="126" t="s">
        <v>20295</v>
      </c>
      <c r="I4588" s="126" t="s">
        <v>21184</v>
      </c>
      <c r="J4588" s="126" t="s">
        <v>26302</v>
      </c>
      <c r="K4588" s="9">
        <f>_xlfn.IFNA(VLOOKUP(Table5[[#This Row],[Section]],SubSill_Tier,2,FALSE),0)</f>
        <v>0</v>
      </c>
      <c r="L4588" s="9" t="str">
        <f t="shared" si="80"/>
        <v/>
      </c>
      <c r="M4588" s="205" t="str" cm="1">
        <f t="array" ref="M4588">_xlfn.IFS(NOT(ISERROR(VLOOKUP(Table5[[#This Row],[Section]],TB_notTB,1,FALSE))),"No",LEFT(Table5[[#This Row],[Section]],3)="ETB","PLS",LEFT(Table5[[#This Row],[Section]],1)="7","PDB",NOT(ISBLANK(Table5[[#This Row],[Section]])),"No")</f>
        <v>No</v>
      </c>
    </row>
    <row r="4589" spans="1:13" x14ac:dyDescent="0.25">
      <c r="A4589" s="126" t="s">
        <v>15331</v>
      </c>
      <c r="B4589" s="126" t="s">
        <v>15332</v>
      </c>
      <c r="C4589" s="126" t="s">
        <v>75</v>
      </c>
      <c r="D4589" s="127">
        <v>1.833</v>
      </c>
      <c r="E4589" s="128">
        <v>423</v>
      </c>
      <c r="F4589" s="128">
        <v>180</v>
      </c>
      <c r="G4589" s="126" t="s">
        <v>15063</v>
      </c>
      <c r="H4589" s="126" t="s">
        <v>20295</v>
      </c>
      <c r="I4589" s="126" t="s">
        <v>21184</v>
      </c>
      <c r="J4589" s="126" t="s">
        <v>26302</v>
      </c>
      <c r="K4589" s="9">
        <f>_xlfn.IFNA(VLOOKUP(Table5[[#This Row],[Section]],SubSill_Tier,2,FALSE),0)</f>
        <v>0</v>
      </c>
      <c r="L4589" s="9" t="str">
        <f t="shared" si="80"/>
        <v/>
      </c>
      <c r="M4589" s="205" t="str" cm="1">
        <f t="array" ref="M4589">_xlfn.IFS(NOT(ISERROR(VLOOKUP(Table5[[#This Row],[Section]],TB_notTB,1,FALSE))),"No",LEFT(Table5[[#This Row],[Section]],3)="ETB","PLS",LEFT(Table5[[#This Row],[Section]],1)="7","PDB",NOT(ISBLANK(Table5[[#This Row],[Section]])),"No")</f>
        <v>No</v>
      </c>
    </row>
    <row r="4590" spans="1:13" x14ac:dyDescent="0.25">
      <c r="A4590" s="126" t="s">
        <v>11818</v>
      </c>
      <c r="B4590" s="126" t="s">
        <v>11737</v>
      </c>
      <c r="C4590" s="126" t="s">
        <v>75</v>
      </c>
      <c r="D4590" s="127">
        <v>0.34100000000000003</v>
      </c>
      <c r="E4590" s="128">
        <v>174</v>
      </c>
      <c r="F4590" s="128">
        <v>100</v>
      </c>
      <c r="G4590" s="126" t="s">
        <v>13745</v>
      </c>
      <c r="H4590" s="126" t="s">
        <v>20195</v>
      </c>
      <c r="I4590" s="126" t="s">
        <v>20196</v>
      </c>
      <c r="J4590" s="126" t="s">
        <v>26254</v>
      </c>
      <c r="K4590" s="9">
        <f>_xlfn.IFNA(VLOOKUP(Table5[[#This Row],[Section]],SubSill_Tier,2,FALSE),0)</f>
        <v>0</v>
      </c>
      <c r="L4590" s="9" t="str">
        <f t="shared" si="80"/>
        <v/>
      </c>
      <c r="M4590" s="205" t="str" cm="1">
        <f t="array" ref="M4590">_xlfn.IFS(NOT(ISERROR(VLOOKUP(Table5[[#This Row],[Section]],TB_notTB,1,FALSE))),"No",LEFT(Table5[[#This Row],[Section]],3)="ETB","PLS",LEFT(Table5[[#This Row],[Section]],1)="7","PDB",NOT(ISBLANK(Table5[[#This Row],[Section]])),"No")</f>
        <v>No</v>
      </c>
    </row>
    <row r="4591" spans="1:13" x14ac:dyDescent="0.25">
      <c r="A4591" s="126" t="s">
        <v>15333</v>
      </c>
      <c r="B4591" s="126" t="s">
        <v>15334</v>
      </c>
      <c r="C4591" s="126" t="s">
        <v>75</v>
      </c>
      <c r="D4591" s="127">
        <v>0.49</v>
      </c>
      <c r="E4591" s="128">
        <v>174</v>
      </c>
      <c r="F4591" s="128">
        <v>100</v>
      </c>
      <c r="G4591" s="126" t="s">
        <v>14842</v>
      </c>
      <c r="H4591" s="126" t="s">
        <v>20224</v>
      </c>
      <c r="I4591" s="126" t="s">
        <v>21136</v>
      </c>
      <c r="J4591" s="126" t="s">
        <v>26273</v>
      </c>
      <c r="K4591" s="9">
        <f>_xlfn.IFNA(VLOOKUP(Table5[[#This Row],[Section]],SubSill_Tier,2,FALSE),0)</f>
        <v>0</v>
      </c>
      <c r="L4591" s="9" t="str">
        <f t="shared" si="80"/>
        <v/>
      </c>
      <c r="M4591" s="205" t="str" cm="1">
        <f t="array" ref="M4591">_xlfn.IFS(NOT(ISERROR(VLOOKUP(Table5[[#This Row],[Section]],TB_notTB,1,FALSE))),"No",LEFT(Table5[[#This Row],[Section]],3)="ETB","PLS",LEFT(Table5[[#This Row],[Section]],1)="7","PDB",NOT(ISBLANK(Table5[[#This Row],[Section]])),"No")</f>
        <v>No</v>
      </c>
    </row>
    <row r="4592" spans="1:13" x14ac:dyDescent="0.25">
      <c r="A4592" s="126" t="s">
        <v>15335</v>
      </c>
      <c r="B4592" s="126" t="s">
        <v>15336</v>
      </c>
      <c r="C4592" s="126" t="s">
        <v>75</v>
      </c>
      <c r="D4592" s="127">
        <v>0.39400000000000002</v>
      </c>
      <c r="E4592" s="128">
        <v>234</v>
      </c>
      <c r="F4592" s="128">
        <v>138</v>
      </c>
      <c r="G4592" s="126" t="s">
        <v>14855</v>
      </c>
      <c r="H4592" s="126" t="s">
        <v>20229</v>
      </c>
      <c r="I4592" s="126" t="s">
        <v>20230</v>
      </c>
      <c r="J4592" s="126" t="s">
        <v>26308</v>
      </c>
      <c r="K4592" s="9">
        <f>_xlfn.IFNA(VLOOKUP(Table5[[#This Row],[Section]],SubSill_Tier,2,FALSE),0)</f>
        <v>0</v>
      </c>
      <c r="L4592" s="9" t="str">
        <f t="shared" si="80"/>
        <v/>
      </c>
      <c r="M4592" s="205" t="str" cm="1">
        <f t="array" ref="M4592">_xlfn.IFS(NOT(ISERROR(VLOOKUP(Table5[[#This Row],[Section]],TB_notTB,1,FALSE))),"No",LEFT(Table5[[#This Row],[Section]],3)="ETB","PLS",LEFT(Table5[[#This Row],[Section]],1)="7","PDB",NOT(ISBLANK(Table5[[#This Row],[Section]])),"No")</f>
        <v>No</v>
      </c>
    </row>
    <row r="4593" spans="1:13" x14ac:dyDescent="0.25">
      <c r="A4593" s="126" t="s">
        <v>15337</v>
      </c>
      <c r="B4593" s="126" t="s">
        <v>15338</v>
      </c>
      <c r="C4593" s="126" t="s">
        <v>75</v>
      </c>
      <c r="D4593" s="127">
        <v>0.249</v>
      </c>
      <c r="E4593" s="128">
        <v>101</v>
      </c>
      <c r="F4593" s="128">
        <v>101</v>
      </c>
      <c r="G4593" s="126" t="s">
        <v>14855</v>
      </c>
      <c r="H4593" s="126" t="s">
        <v>20229</v>
      </c>
      <c r="I4593" s="126" t="s">
        <v>20230</v>
      </c>
      <c r="J4593" s="126" t="s">
        <v>26308</v>
      </c>
      <c r="K4593" s="9">
        <f>_xlfn.IFNA(VLOOKUP(Table5[[#This Row],[Section]],SubSill_Tier,2,FALSE),0)</f>
        <v>0</v>
      </c>
      <c r="L4593" s="9" t="str">
        <f t="shared" si="80"/>
        <v/>
      </c>
      <c r="M4593" s="205" t="str" cm="1">
        <f t="array" ref="M4593">_xlfn.IFS(NOT(ISERROR(VLOOKUP(Table5[[#This Row],[Section]],TB_notTB,1,FALSE))),"No",LEFT(Table5[[#This Row],[Section]],3)="ETB","PLS",LEFT(Table5[[#This Row],[Section]],1)="7","PDB",NOT(ISBLANK(Table5[[#This Row],[Section]])),"No")</f>
        <v>No</v>
      </c>
    </row>
    <row r="4594" spans="1:13" x14ac:dyDescent="0.25">
      <c r="A4594" s="126" t="s">
        <v>15339</v>
      </c>
      <c r="B4594" s="126" t="s">
        <v>15073</v>
      </c>
      <c r="C4594" s="126" t="s">
        <v>75</v>
      </c>
      <c r="D4594" s="127">
        <v>0.218</v>
      </c>
      <c r="E4594" s="128">
        <v>109</v>
      </c>
      <c r="F4594" s="128">
        <v>100</v>
      </c>
      <c r="G4594" s="126" t="s">
        <v>14844</v>
      </c>
      <c r="H4594" s="126" t="s">
        <v>20225</v>
      </c>
      <c r="I4594" s="126" t="s">
        <v>20226</v>
      </c>
      <c r="J4594" s="126" t="s">
        <v>26274</v>
      </c>
      <c r="K4594" s="9">
        <f>_xlfn.IFNA(VLOOKUP(Table5[[#This Row],[Section]],SubSill_Tier,2,FALSE),0)</f>
        <v>0</v>
      </c>
      <c r="L4594" s="9" t="str">
        <f t="shared" si="80"/>
        <v/>
      </c>
      <c r="M4594" s="205" t="str" cm="1">
        <f t="array" ref="M4594">_xlfn.IFS(NOT(ISERROR(VLOOKUP(Table5[[#This Row],[Section]],TB_notTB,1,FALSE))),"No",LEFT(Table5[[#This Row],[Section]],3)="ETB","PLS",LEFT(Table5[[#This Row],[Section]],1)="7","PDB",NOT(ISBLANK(Table5[[#This Row],[Section]])),"No")</f>
        <v>No</v>
      </c>
    </row>
    <row r="4595" spans="1:13" x14ac:dyDescent="0.25">
      <c r="A4595" s="126" t="s">
        <v>15340</v>
      </c>
      <c r="B4595" s="126" t="s">
        <v>15341</v>
      </c>
      <c r="C4595" s="126" t="s">
        <v>75</v>
      </c>
      <c r="D4595" s="127">
        <v>0.35399999999999998</v>
      </c>
      <c r="E4595" s="128">
        <v>155</v>
      </c>
      <c r="F4595" s="128">
        <v>100</v>
      </c>
      <c r="G4595" s="126" t="s">
        <v>14821</v>
      </c>
      <c r="H4595" s="126" t="s">
        <v>20211</v>
      </c>
      <c r="I4595" s="126" t="s">
        <v>21127</v>
      </c>
      <c r="J4595" s="126" t="s">
        <v>26269</v>
      </c>
      <c r="K4595" s="9">
        <f>_xlfn.IFNA(VLOOKUP(Table5[[#This Row],[Section]],SubSill_Tier,2,FALSE),0)</f>
        <v>0</v>
      </c>
      <c r="L4595" s="9" t="str">
        <f t="shared" si="80"/>
        <v/>
      </c>
      <c r="M4595" s="205" t="str" cm="1">
        <f t="array" ref="M4595">_xlfn.IFS(NOT(ISERROR(VLOOKUP(Table5[[#This Row],[Section]],TB_notTB,1,FALSE))),"No",LEFT(Table5[[#This Row],[Section]],3)="ETB","PLS",LEFT(Table5[[#This Row],[Section]],1)="7","PDB",NOT(ISBLANK(Table5[[#This Row],[Section]])),"No")</f>
        <v>No</v>
      </c>
    </row>
    <row r="4596" spans="1:13" x14ac:dyDescent="0.25">
      <c r="A4596" s="126" t="s">
        <v>15342</v>
      </c>
      <c r="B4596" s="126" t="s">
        <v>15343</v>
      </c>
      <c r="C4596" s="126" t="s">
        <v>75</v>
      </c>
      <c r="D4596" s="127">
        <v>0.27400000000000002</v>
      </c>
      <c r="E4596" s="128">
        <v>144</v>
      </c>
      <c r="F4596" s="128">
        <v>100</v>
      </c>
      <c r="G4596" s="126" t="s">
        <v>14821</v>
      </c>
      <c r="H4596" s="126" t="s">
        <v>20211</v>
      </c>
      <c r="I4596" s="126" t="s">
        <v>21127</v>
      </c>
      <c r="J4596" s="126" t="s">
        <v>26269</v>
      </c>
      <c r="K4596" s="9">
        <f>_xlfn.IFNA(VLOOKUP(Table5[[#This Row],[Section]],SubSill_Tier,2,FALSE),0)</f>
        <v>0</v>
      </c>
      <c r="L4596" s="9" t="str">
        <f t="shared" si="80"/>
        <v/>
      </c>
      <c r="M4596" s="205" t="str" cm="1">
        <f t="array" ref="M4596">_xlfn.IFS(NOT(ISERROR(VLOOKUP(Table5[[#This Row],[Section]],TB_notTB,1,FALSE))),"No",LEFT(Table5[[#This Row],[Section]],3)="ETB","PLS",LEFT(Table5[[#This Row],[Section]],1)="7","PDB",NOT(ISBLANK(Table5[[#This Row],[Section]])),"No")</f>
        <v>No</v>
      </c>
    </row>
    <row r="4597" spans="1:13" x14ac:dyDescent="0.25">
      <c r="A4597" s="126" t="s">
        <v>15344</v>
      </c>
      <c r="B4597" s="126" t="s">
        <v>15345</v>
      </c>
      <c r="C4597" s="126" t="s">
        <v>75</v>
      </c>
      <c r="D4597" s="127">
        <v>0.68799999999999994</v>
      </c>
      <c r="E4597" s="128">
        <v>387</v>
      </c>
      <c r="F4597" s="128">
        <v>309</v>
      </c>
      <c r="G4597" s="126" t="s">
        <v>14821</v>
      </c>
      <c r="H4597" s="126" t="s">
        <v>20211</v>
      </c>
      <c r="I4597" s="126" t="s">
        <v>21127</v>
      </c>
      <c r="J4597" s="126" t="s">
        <v>26269</v>
      </c>
      <c r="K4597" s="9">
        <f>_xlfn.IFNA(VLOOKUP(Table5[[#This Row],[Section]],SubSill_Tier,2,FALSE),0)</f>
        <v>0</v>
      </c>
      <c r="L4597" s="9" t="str">
        <f t="shared" si="80"/>
        <v/>
      </c>
      <c r="M4597" s="205" t="str" cm="1">
        <f t="array" ref="M4597">_xlfn.IFS(NOT(ISERROR(VLOOKUP(Table5[[#This Row],[Section]],TB_notTB,1,FALSE))),"No",LEFT(Table5[[#This Row],[Section]],3)="ETB","PLS",LEFT(Table5[[#This Row],[Section]],1)="7","PDB",NOT(ISBLANK(Table5[[#This Row],[Section]])),"No")</f>
        <v>No</v>
      </c>
    </row>
    <row r="4598" spans="1:13" x14ac:dyDescent="0.25">
      <c r="A4598" s="126" t="s">
        <v>15346</v>
      </c>
      <c r="B4598" s="126" t="s">
        <v>15347</v>
      </c>
      <c r="C4598" s="126" t="s">
        <v>75</v>
      </c>
      <c r="D4598" s="127">
        <v>0.54200000000000004</v>
      </c>
      <c r="E4598" s="128">
        <v>281</v>
      </c>
      <c r="F4598" s="128">
        <v>171</v>
      </c>
      <c r="G4598" s="126" t="s">
        <v>14821</v>
      </c>
      <c r="H4598" s="126" t="s">
        <v>20211</v>
      </c>
      <c r="I4598" s="126" t="s">
        <v>21127</v>
      </c>
      <c r="J4598" s="126" t="s">
        <v>26269</v>
      </c>
      <c r="K4598" s="9">
        <f>_xlfn.IFNA(VLOOKUP(Table5[[#This Row],[Section]],SubSill_Tier,2,FALSE),0)</f>
        <v>0</v>
      </c>
      <c r="L4598" s="9" t="str">
        <f t="shared" si="80"/>
        <v/>
      </c>
      <c r="M4598" s="205" t="str" cm="1">
        <f t="array" ref="M4598">_xlfn.IFS(NOT(ISERROR(VLOOKUP(Table5[[#This Row],[Section]],TB_notTB,1,FALSE))),"No",LEFT(Table5[[#This Row],[Section]],3)="ETB","PLS",LEFT(Table5[[#This Row],[Section]],1)="7","PDB",NOT(ISBLANK(Table5[[#This Row],[Section]])),"No")</f>
        <v>No</v>
      </c>
    </row>
    <row r="4599" spans="1:13" x14ac:dyDescent="0.25">
      <c r="A4599" s="126" t="s">
        <v>15348</v>
      </c>
      <c r="B4599" s="126" t="s">
        <v>15131</v>
      </c>
      <c r="C4599" s="126" t="s">
        <v>75</v>
      </c>
      <c r="D4599" s="127">
        <v>0.39800000000000002</v>
      </c>
      <c r="E4599" s="128">
        <v>226</v>
      </c>
      <c r="F4599" s="128">
        <v>146</v>
      </c>
      <c r="G4599" s="126" t="s">
        <v>14821</v>
      </c>
      <c r="H4599" s="126" t="s">
        <v>20211</v>
      </c>
      <c r="I4599" s="126" t="s">
        <v>21127</v>
      </c>
      <c r="J4599" s="126" t="s">
        <v>26269</v>
      </c>
      <c r="K4599" s="9">
        <f>_xlfn.IFNA(VLOOKUP(Table5[[#This Row],[Section]],SubSill_Tier,2,FALSE),0)</f>
        <v>0</v>
      </c>
      <c r="L4599" s="9" t="str">
        <f t="shared" si="80"/>
        <v/>
      </c>
      <c r="M4599" s="205" t="str" cm="1">
        <f t="array" ref="M4599">_xlfn.IFS(NOT(ISERROR(VLOOKUP(Table5[[#This Row],[Section]],TB_notTB,1,FALSE))),"No",LEFT(Table5[[#This Row],[Section]],3)="ETB","PLS",LEFT(Table5[[#This Row],[Section]],1)="7","PDB",NOT(ISBLANK(Table5[[#This Row],[Section]])),"No")</f>
        <v>No</v>
      </c>
    </row>
    <row r="4600" spans="1:13" x14ac:dyDescent="0.25">
      <c r="A4600" s="126" t="s">
        <v>15349</v>
      </c>
      <c r="B4600" s="126" t="s">
        <v>5596</v>
      </c>
      <c r="C4600" s="126" t="s">
        <v>75</v>
      </c>
      <c r="D4600" s="127">
        <v>0.53900000000000003</v>
      </c>
      <c r="E4600" s="128">
        <v>259</v>
      </c>
      <c r="F4600" s="128">
        <v>147</v>
      </c>
      <c r="G4600" s="126" t="s">
        <v>14821</v>
      </c>
      <c r="H4600" s="126" t="s">
        <v>20211</v>
      </c>
      <c r="I4600" s="126" t="s">
        <v>21127</v>
      </c>
      <c r="J4600" s="126" t="s">
        <v>26269</v>
      </c>
      <c r="K4600" s="9">
        <f>_xlfn.IFNA(VLOOKUP(Table5[[#This Row],[Section]],SubSill_Tier,2,FALSE),0)</f>
        <v>0</v>
      </c>
      <c r="L4600" s="9" t="str">
        <f t="shared" si="80"/>
        <v/>
      </c>
      <c r="M4600" s="205" t="str" cm="1">
        <f t="array" ref="M4600">_xlfn.IFS(NOT(ISERROR(VLOOKUP(Table5[[#This Row],[Section]],TB_notTB,1,FALSE))),"No",LEFT(Table5[[#This Row],[Section]],3)="ETB","PLS",LEFT(Table5[[#This Row],[Section]],1)="7","PDB",NOT(ISBLANK(Table5[[#This Row],[Section]])),"No")</f>
        <v>No</v>
      </c>
    </row>
    <row r="4601" spans="1:13" x14ac:dyDescent="0.25">
      <c r="A4601" s="126" t="s">
        <v>15350</v>
      </c>
      <c r="B4601" s="126" t="s">
        <v>15351</v>
      </c>
      <c r="C4601" s="126" t="s">
        <v>75</v>
      </c>
      <c r="D4601" s="127">
        <v>0.46400000000000002</v>
      </c>
      <c r="E4601" s="128">
        <v>122</v>
      </c>
      <c r="F4601" s="128">
        <v>100</v>
      </c>
      <c r="G4601" s="126" t="s">
        <v>14800</v>
      </c>
      <c r="H4601" s="126" t="s">
        <v>20205</v>
      </c>
      <c r="I4601" s="126" t="s">
        <v>20206</v>
      </c>
      <c r="J4601" s="126" t="s">
        <v>26263</v>
      </c>
      <c r="K4601" s="9">
        <f>_xlfn.IFNA(VLOOKUP(Table5[[#This Row],[Section]],SubSill_Tier,2,FALSE),0)</f>
        <v>0</v>
      </c>
      <c r="L4601" s="9" t="str">
        <f t="shared" si="80"/>
        <v/>
      </c>
      <c r="M4601" s="205" t="str" cm="1">
        <f t="array" ref="M4601">_xlfn.IFS(NOT(ISERROR(VLOOKUP(Table5[[#This Row],[Section]],TB_notTB,1,FALSE))),"No",LEFT(Table5[[#This Row],[Section]],3)="ETB","PLS",LEFT(Table5[[#This Row],[Section]],1)="7","PDB",NOT(ISBLANK(Table5[[#This Row],[Section]])),"No")</f>
        <v>No</v>
      </c>
    </row>
    <row r="4602" spans="1:13" x14ac:dyDescent="0.25">
      <c r="A4602" s="126" t="s">
        <v>15352</v>
      </c>
      <c r="B4602" s="126" t="s">
        <v>15353</v>
      </c>
      <c r="C4602" s="126" t="s">
        <v>75</v>
      </c>
      <c r="D4602" s="127">
        <v>0.75600000000000001</v>
      </c>
      <c r="E4602" s="128">
        <v>209</v>
      </c>
      <c r="F4602" s="128">
        <v>100</v>
      </c>
      <c r="G4602" s="126" t="s">
        <v>14800</v>
      </c>
      <c r="H4602" s="126" t="s">
        <v>20205</v>
      </c>
      <c r="I4602" s="126" t="s">
        <v>20206</v>
      </c>
      <c r="J4602" s="126" t="s">
        <v>26263</v>
      </c>
      <c r="K4602" s="9">
        <f>_xlfn.IFNA(VLOOKUP(Table5[[#This Row],[Section]],SubSill_Tier,2,FALSE),0)</f>
        <v>0</v>
      </c>
      <c r="L4602" s="9" t="str">
        <f t="shared" si="80"/>
        <v/>
      </c>
      <c r="M4602" s="205" t="str" cm="1">
        <f t="array" ref="M4602">_xlfn.IFS(NOT(ISERROR(VLOOKUP(Table5[[#This Row],[Section]],TB_notTB,1,FALSE))),"No",LEFT(Table5[[#This Row],[Section]],3)="ETB","PLS",LEFT(Table5[[#This Row],[Section]],1)="7","PDB",NOT(ISBLANK(Table5[[#This Row],[Section]])),"No")</f>
        <v>No</v>
      </c>
    </row>
    <row r="4603" spans="1:13" x14ac:dyDescent="0.25">
      <c r="A4603" s="126" t="s">
        <v>15354</v>
      </c>
      <c r="B4603" s="126" t="s">
        <v>15355</v>
      </c>
      <c r="C4603" s="126" t="s">
        <v>75</v>
      </c>
      <c r="D4603" s="127">
        <v>1.4710000000000001</v>
      </c>
      <c r="E4603" s="128">
        <v>672</v>
      </c>
      <c r="F4603" s="128">
        <v>220</v>
      </c>
      <c r="G4603" s="126" t="s">
        <v>14948</v>
      </c>
      <c r="H4603" s="126" t="s">
        <v>20257</v>
      </c>
      <c r="I4603" s="126" t="s">
        <v>22563</v>
      </c>
      <c r="J4603" s="126" t="s">
        <v>26288</v>
      </c>
      <c r="K4603" s="9">
        <f>_xlfn.IFNA(VLOOKUP(Table5[[#This Row],[Section]],SubSill_Tier,2,FALSE),0)</f>
        <v>0</v>
      </c>
      <c r="L4603" s="9" t="str">
        <f t="shared" si="80"/>
        <v/>
      </c>
      <c r="M4603" s="205" t="str" cm="1">
        <f t="array" ref="M4603">_xlfn.IFS(NOT(ISERROR(VLOOKUP(Table5[[#This Row],[Section]],TB_notTB,1,FALSE))),"No",LEFT(Table5[[#This Row],[Section]],3)="ETB","PLS",LEFT(Table5[[#This Row],[Section]],1)="7","PDB",NOT(ISBLANK(Table5[[#This Row],[Section]])),"No")</f>
        <v>No</v>
      </c>
    </row>
    <row r="4604" spans="1:13" x14ac:dyDescent="0.25">
      <c r="A4604" s="126" t="s">
        <v>15356</v>
      </c>
      <c r="B4604" s="126" t="s">
        <v>15357</v>
      </c>
      <c r="C4604" s="126" t="s">
        <v>75</v>
      </c>
      <c r="D4604" s="127">
        <v>1.1990000000000001</v>
      </c>
      <c r="E4604" s="128">
        <v>509</v>
      </c>
      <c r="F4604" s="128">
        <v>220</v>
      </c>
      <c r="G4604" s="126" t="s">
        <v>14948</v>
      </c>
      <c r="H4604" s="126" t="s">
        <v>20257</v>
      </c>
      <c r="I4604" s="126" t="s">
        <v>22563</v>
      </c>
      <c r="J4604" s="126" t="s">
        <v>26288</v>
      </c>
      <c r="K4604" s="9">
        <f>_xlfn.IFNA(VLOOKUP(Table5[[#This Row],[Section]],SubSill_Tier,2,FALSE),0)</f>
        <v>0</v>
      </c>
      <c r="L4604" s="9" t="str">
        <f t="shared" si="80"/>
        <v/>
      </c>
      <c r="M4604" s="205" t="str" cm="1">
        <f t="array" ref="M4604">_xlfn.IFS(NOT(ISERROR(VLOOKUP(Table5[[#This Row],[Section]],TB_notTB,1,FALSE))),"No",LEFT(Table5[[#This Row],[Section]],3)="ETB","PLS",LEFT(Table5[[#This Row],[Section]],1)="7","PDB",NOT(ISBLANK(Table5[[#This Row],[Section]])),"No")</f>
        <v>No</v>
      </c>
    </row>
    <row r="4605" spans="1:13" x14ac:dyDescent="0.25">
      <c r="A4605" s="126" t="s">
        <v>15358</v>
      </c>
      <c r="B4605" s="126" t="s">
        <v>15359</v>
      </c>
      <c r="C4605" s="126" t="s">
        <v>75</v>
      </c>
      <c r="D4605" s="127">
        <v>0.71099999999999997</v>
      </c>
      <c r="E4605" s="128">
        <v>242</v>
      </c>
      <c r="F4605" s="128">
        <v>130</v>
      </c>
      <c r="G4605" s="126" t="s">
        <v>14948</v>
      </c>
      <c r="H4605" s="126" t="s">
        <v>20257</v>
      </c>
      <c r="I4605" s="126" t="s">
        <v>22563</v>
      </c>
      <c r="J4605" s="126" t="s">
        <v>26288</v>
      </c>
      <c r="K4605" s="9">
        <f>_xlfn.IFNA(VLOOKUP(Table5[[#This Row],[Section]],SubSill_Tier,2,FALSE),0)</f>
        <v>0</v>
      </c>
      <c r="L4605" s="9" t="str">
        <f t="shared" si="80"/>
        <v/>
      </c>
      <c r="M4605" s="205" t="str" cm="1">
        <f t="array" ref="M4605">_xlfn.IFS(NOT(ISERROR(VLOOKUP(Table5[[#This Row],[Section]],TB_notTB,1,FALSE))),"No",LEFT(Table5[[#This Row],[Section]],3)="ETB","PLS",LEFT(Table5[[#This Row],[Section]],1)="7","PDB",NOT(ISBLANK(Table5[[#This Row],[Section]])),"No")</f>
        <v>No</v>
      </c>
    </row>
    <row r="4606" spans="1:13" x14ac:dyDescent="0.25">
      <c r="A4606" s="126" t="s">
        <v>15360</v>
      </c>
      <c r="B4606" s="126" t="s">
        <v>15361</v>
      </c>
      <c r="C4606" s="126" t="s">
        <v>75</v>
      </c>
      <c r="D4606" s="127">
        <v>0.64</v>
      </c>
      <c r="E4606" s="128">
        <v>283</v>
      </c>
      <c r="F4606" s="128">
        <v>110</v>
      </c>
      <c r="G4606" s="126" t="s">
        <v>14948</v>
      </c>
      <c r="H4606" s="126" t="s">
        <v>20257</v>
      </c>
      <c r="I4606" s="126" t="s">
        <v>22563</v>
      </c>
      <c r="J4606" s="126" t="s">
        <v>26288</v>
      </c>
      <c r="K4606" s="9">
        <f>_xlfn.IFNA(VLOOKUP(Table5[[#This Row],[Section]],SubSill_Tier,2,FALSE),0)</f>
        <v>0</v>
      </c>
      <c r="L4606" s="9" t="str">
        <f t="shared" si="80"/>
        <v/>
      </c>
      <c r="M4606" s="205" t="str" cm="1">
        <f t="array" ref="M4606">_xlfn.IFS(NOT(ISERROR(VLOOKUP(Table5[[#This Row],[Section]],TB_notTB,1,FALSE))),"No",LEFT(Table5[[#This Row],[Section]],3)="ETB","PLS",LEFT(Table5[[#This Row],[Section]],1)="7","PDB",NOT(ISBLANK(Table5[[#This Row],[Section]])),"No")</f>
        <v>No</v>
      </c>
    </row>
    <row r="4607" spans="1:13" x14ac:dyDescent="0.25">
      <c r="A4607" s="126" t="s">
        <v>15362</v>
      </c>
      <c r="B4607" s="126" t="s">
        <v>15363</v>
      </c>
      <c r="C4607" s="126" t="s">
        <v>75</v>
      </c>
      <c r="D4607" s="127">
        <v>0.56399999999999995</v>
      </c>
      <c r="E4607" s="128">
        <v>193</v>
      </c>
      <c r="F4607" s="128">
        <v>135</v>
      </c>
      <c r="G4607" s="126" t="s">
        <v>15364</v>
      </c>
      <c r="H4607" s="126" t="s">
        <v>20305</v>
      </c>
      <c r="I4607" s="126" t="s">
        <v>21194</v>
      </c>
      <c r="J4607" s="126" t="s">
        <v>26309</v>
      </c>
      <c r="K4607" s="9">
        <f>_xlfn.IFNA(VLOOKUP(Table5[[#This Row],[Section]],SubSill_Tier,2,FALSE),0)</f>
        <v>0</v>
      </c>
      <c r="L4607" s="9" t="str">
        <f t="shared" si="80"/>
        <v/>
      </c>
      <c r="M4607" s="205" t="str" cm="1">
        <f t="array" ref="M4607">_xlfn.IFS(NOT(ISERROR(VLOOKUP(Table5[[#This Row],[Section]],TB_notTB,1,FALSE))),"No",LEFT(Table5[[#This Row],[Section]],3)="ETB","PLS",LEFT(Table5[[#This Row],[Section]],1)="7","PDB",NOT(ISBLANK(Table5[[#This Row],[Section]])),"No")</f>
        <v>No</v>
      </c>
    </row>
    <row r="4608" spans="1:13" x14ac:dyDescent="0.25">
      <c r="A4608" s="126" t="s">
        <v>15365</v>
      </c>
      <c r="B4608" s="126" t="s">
        <v>15366</v>
      </c>
      <c r="C4608" s="126" t="s">
        <v>75</v>
      </c>
      <c r="D4608" s="127">
        <v>0.316</v>
      </c>
      <c r="E4608" s="128">
        <v>136</v>
      </c>
      <c r="F4608" s="128">
        <v>100</v>
      </c>
      <c r="G4608" s="126" t="s">
        <v>14948</v>
      </c>
      <c r="H4608" s="126" t="s">
        <v>20257</v>
      </c>
      <c r="I4608" s="126" t="s">
        <v>22563</v>
      </c>
      <c r="J4608" s="126" t="s">
        <v>26288</v>
      </c>
      <c r="K4608" s="9">
        <f>_xlfn.IFNA(VLOOKUP(Table5[[#This Row],[Section]],SubSill_Tier,2,FALSE),0)</f>
        <v>0</v>
      </c>
      <c r="L4608" s="9" t="str">
        <f t="shared" si="80"/>
        <v/>
      </c>
      <c r="M4608" s="205" t="str" cm="1">
        <f t="array" ref="M4608">_xlfn.IFS(NOT(ISERROR(VLOOKUP(Table5[[#This Row],[Section]],TB_notTB,1,FALSE))),"No",LEFT(Table5[[#This Row],[Section]],3)="ETB","PLS",LEFT(Table5[[#This Row],[Section]],1)="7","PDB",NOT(ISBLANK(Table5[[#This Row],[Section]])),"No")</f>
        <v>No</v>
      </c>
    </row>
    <row r="4609" spans="1:13" x14ac:dyDescent="0.25">
      <c r="A4609" s="126" t="s">
        <v>15367</v>
      </c>
      <c r="B4609" s="126" t="s">
        <v>15368</v>
      </c>
      <c r="C4609" s="126" t="s">
        <v>75</v>
      </c>
      <c r="D4609" s="127">
        <v>1.3959999999999999</v>
      </c>
      <c r="E4609" s="128">
        <v>224</v>
      </c>
      <c r="F4609" s="128">
        <v>162</v>
      </c>
      <c r="G4609" s="126" t="s">
        <v>14800</v>
      </c>
      <c r="H4609" s="126" t="s">
        <v>20205</v>
      </c>
      <c r="I4609" s="126" t="s">
        <v>20206</v>
      </c>
      <c r="J4609" s="126" t="s">
        <v>26263</v>
      </c>
      <c r="K4609" s="9">
        <f>_xlfn.IFNA(VLOOKUP(Table5[[#This Row],[Section]],SubSill_Tier,2,FALSE),0)</f>
        <v>0</v>
      </c>
      <c r="L4609" s="9" t="str">
        <f t="shared" si="80"/>
        <v/>
      </c>
      <c r="M4609" s="205" t="str" cm="1">
        <f t="array" ref="M4609">_xlfn.IFS(NOT(ISERROR(VLOOKUP(Table5[[#This Row],[Section]],TB_notTB,1,FALSE))),"No",LEFT(Table5[[#This Row],[Section]],3)="ETB","PLS",LEFT(Table5[[#This Row],[Section]],1)="7","PDB",NOT(ISBLANK(Table5[[#This Row],[Section]])),"No")</f>
        <v>No</v>
      </c>
    </row>
    <row r="4610" spans="1:13" x14ac:dyDescent="0.25">
      <c r="A4610" s="126" t="s">
        <v>15369</v>
      </c>
      <c r="B4610" s="126" t="s">
        <v>15370</v>
      </c>
      <c r="C4610" s="126" t="s">
        <v>75</v>
      </c>
      <c r="D4610" s="127">
        <v>0.68</v>
      </c>
      <c r="E4610" s="128">
        <v>174</v>
      </c>
      <c r="F4610" s="128">
        <v>100</v>
      </c>
      <c r="G4610" s="126" t="s">
        <v>14800</v>
      </c>
      <c r="H4610" s="126" t="s">
        <v>20205</v>
      </c>
      <c r="I4610" s="126" t="s">
        <v>20206</v>
      </c>
      <c r="J4610" s="126" t="s">
        <v>26263</v>
      </c>
      <c r="K4610" s="9">
        <f>_xlfn.IFNA(VLOOKUP(Table5[[#This Row],[Section]],SubSill_Tier,2,FALSE),0)</f>
        <v>0</v>
      </c>
      <c r="L4610" s="9" t="str">
        <f t="shared" ref="L4610:L4673" si="81">IFERROR(IF(LEFT(G4610,2)="AI",IF(_xlfn.NUMBERVALUE(IFERROR(LEFT(IF(ISERROR(FIND("X",UPPER(B4610))),UPPER(B4610),RIGHT(UPPER(B4610),LEN(UPPER(B4610))-FIND("~",SUBSTITUTE(UPPER(B4610),"X","~",LEN(UPPER(B4610))-LEN(SUBSTITUTE(UPPER(B4610),"X","")))))),FIND(" ",IF(ISERROR(FIND("X",UPPER(B4610))),UPPER(B4610),RIGHT(UPPER(B4610),LEN(UPPER(B4610))-FIND("~",SUBSTITUTE(UPPER(B4610),"X","~",LEN(UPPER(B4610))-LEN(SUBSTITUTE(UPPER(B4610),"X","")))))),1)-1),IF(ISERROR(FIND("X",UPPER(B4610))),UPPER(B4610),RIGHT(UPPER(B4610),LEN(UPPER(B4610))-FIND("~",SUBSTITUTE(UPPER(B4610),"X","~",LEN(UPPER(B4610))-LEN(SUBSTITUTE(UPPER(B4610),"X",""))))))),".")&gt;=5,"Wall",""),""),"")</f>
        <v/>
      </c>
      <c r="M4610" s="205" t="str" cm="1">
        <f t="array" ref="M4610">_xlfn.IFS(NOT(ISERROR(VLOOKUP(Table5[[#This Row],[Section]],TB_notTB,1,FALSE))),"No",LEFT(Table5[[#This Row],[Section]],3)="ETB","PLS",LEFT(Table5[[#This Row],[Section]],1)="7","PDB",NOT(ISBLANK(Table5[[#This Row],[Section]])),"No")</f>
        <v>No</v>
      </c>
    </row>
    <row r="4611" spans="1:13" x14ac:dyDescent="0.25">
      <c r="A4611" s="126" t="s">
        <v>15371</v>
      </c>
      <c r="B4611" s="126" t="s">
        <v>15036</v>
      </c>
      <c r="C4611" s="126" t="s">
        <v>75</v>
      </c>
      <c r="D4611" s="127">
        <v>0.61199999999999999</v>
      </c>
      <c r="E4611" s="128">
        <v>120</v>
      </c>
      <c r="F4611" s="128">
        <v>120</v>
      </c>
      <c r="G4611" s="126" t="s">
        <v>14800</v>
      </c>
      <c r="H4611" s="126" t="s">
        <v>20205</v>
      </c>
      <c r="I4611" s="126" t="s">
        <v>20206</v>
      </c>
      <c r="J4611" s="126" t="s">
        <v>26263</v>
      </c>
      <c r="K4611" s="9">
        <f>_xlfn.IFNA(VLOOKUP(Table5[[#This Row],[Section]],SubSill_Tier,2,FALSE),0)</f>
        <v>0</v>
      </c>
      <c r="L4611" s="9" t="str">
        <f t="shared" si="81"/>
        <v/>
      </c>
      <c r="M4611" s="205" t="str" cm="1">
        <f t="array" ref="M4611">_xlfn.IFS(NOT(ISERROR(VLOOKUP(Table5[[#This Row],[Section]],TB_notTB,1,FALSE))),"No",LEFT(Table5[[#This Row],[Section]],3)="ETB","PLS",LEFT(Table5[[#This Row],[Section]],1)="7","PDB",NOT(ISBLANK(Table5[[#This Row],[Section]])),"No")</f>
        <v>No</v>
      </c>
    </row>
    <row r="4612" spans="1:13" x14ac:dyDescent="0.25">
      <c r="A4612" s="126" t="s">
        <v>15372</v>
      </c>
      <c r="B4612" s="126" t="s">
        <v>15373</v>
      </c>
      <c r="C4612" s="126" t="s">
        <v>75</v>
      </c>
      <c r="D4612" s="127">
        <v>2.13</v>
      </c>
      <c r="E4612" s="128">
        <v>101</v>
      </c>
      <c r="F4612" s="128">
        <v>101</v>
      </c>
      <c r="G4612" s="126" t="s">
        <v>14800</v>
      </c>
      <c r="H4612" s="126" t="s">
        <v>20205</v>
      </c>
      <c r="I4612" s="126" t="s">
        <v>20206</v>
      </c>
      <c r="J4612" s="126" t="s">
        <v>26263</v>
      </c>
      <c r="K4612" s="9">
        <f>_xlfn.IFNA(VLOOKUP(Table5[[#This Row],[Section]],SubSill_Tier,2,FALSE),0)</f>
        <v>0</v>
      </c>
      <c r="L4612" s="9" t="str">
        <f t="shared" si="81"/>
        <v/>
      </c>
      <c r="M4612" s="205" t="str" cm="1">
        <f t="array" ref="M4612">_xlfn.IFS(NOT(ISERROR(VLOOKUP(Table5[[#This Row],[Section]],TB_notTB,1,FALSE))),"No",LEFT(Table5[[#This Row],[Section]],3)="ETB","PLS",LEFT(Table5[[#This Row],[Section]],1)="7","PDB",NOT(ISBLANK(Table5[[#This Row],[Section]])),"No")</f>
        <v>No</v>
      </c>
    </row>
    <row r="4613" spans="1:13" x14ac:dyDescent="0.25">
      <c r="A4613" s="126" t="s">
        <v>11819</v>
      </c>
      <c r="B4613" s="126" t="s">
        <v>11820</v>
      </c>
      <c r="C4613" s="126" t="s">
        <v>75</v>
      </c>
      <c r="D4613" s="127">
        <v>0.58799999999999997</v>
      </c>
      <c r="E4613" s="128">
        <v>228</v>
      </c>
      <c r="F4613" s="128">
        <v>182</v>
      </c>
      <c r="G4613" s="126" t="s">
        <v>13739</v>
      </c>
      <c r="H4613" s="126" t="s">
        <v>20181</v>
      </c>
      <c r="I4613" s="126" t="s">
        <v>13279</v>
      </c>
      <c r="J4613" s="126" t="s">
        <v>26258</v>
      </c>
      <c r="K4613" s="9">
        <f>_xlfn.IFNA(VLOOKUP(Table5[[#This Row],[Section]],SubSill_Tier,2,FALSE),0)</f>
        <v>0</v>
      </c>
      <c r="L4613" s="9" t="str">
        <f t="shared" si="81"/>
        <v/>
      </c>
      <c r="M4613" s="205" t="str" cm="1">
        <f t="array" ref="M4613">_xlfn.IFS(NOT(ISERROR(VLOOKUP(Table5[[#This Row],[Section]],TB_notTB,1,FALSE))),"No",LEFT(Table5[[#This Row],[Section]],3)="ETB","PLS",LEFT(Table5[[#This Row],[Section]],1)="7","PDB",NOT(ISBLANK(Table5[[#This Row],[Section]])),"No")</f>
        <v>No</v>
      </c>
    </row>
    <row r="4614" spans="1:13" x14ac:dyDescent="0.25">
      <c r="A4614" s="126" t="s">
        <v>11821</v>
      </c>
      <c r="B4614" s="126" t="s">
        <v>13279</v>
      </c>
      <c r="C4614" s="126" t="s">
        <v>75</v>
      </c>
      <c r="D4614" s="127">
        <v>0.56799999999999995</v>
      </c>
      <c r="E4614" s="128">
        <v>226</v>
      </c>
      <c r="F4614" s="128">
        <v>163</v>
      </c>
      <c r="G4614" s="126" t="s">
        <v>13739</v>
      </c>
      <c r="H4614" s="126" t="s">
        <v>20181</v>
      </c>
      <c r="I4614" s="126" t="s">
        <v>13279</v>
      </c>
      <c r="J4614" s="126" t="s">
        <v>26310</v>
      </c>
      <c r="K4614" s="9">
        <f>_xlfn.IFNA(VLOOKUP(Table5[[#This Row],[Section]],SubSill_Tier,2,FALSE),0)</f>
        <v>0</v>
      </c>
      <c r="L4614" s="9" t="str">
        <f t="shared" si="81"/>
        <v/>
      </c>
      <c r="M4614" s="205" t="str" cm="1">
        <f t="array" ref="M4614">_xlfn.IFS(NOT(ISERROR(VLOOKUP(Table5[[#This Row],[Section]],TB_notTB,1,FALSE))),"No",LEFT(Table5[[#This Row],[Section]],3)="ETB","PLS",LEFT(Table5[[#This Row],[Section]],1)="7","PDB",NOT(ISBLANK(Table5[[#This Row],[Section]])),"No")</f>
        <v>No</v>
      </c>
    </row>
    <row r="4615" spans="1:13" x14ac:dyDescent="0.25">
      <c r="A4615" s="126" t="s">
        <v>11822</v>
      </c>
      <c r="B4615" s="126" t="s">
        <v>13279</v>
      </c>
      <c r="C4615" s="126" t="s">
        <v>75</v>
      </c>
      <c r="D4615" s="127">
        <v>0.29099999999999998</v>
      </c>
      <c r="E4615" s="128">
        <v>134</v>
      </c>
      <c r="F4615" s="128">
        <v>100</v>
      </c>
      <c r="G4615" s="126" t="s">
        <v>13739</v>
      </c>
      <c r="H4615" s="126" t="s">
        <v>20181</v>
      </c>
      <c r="I4615" s="126" t="s">
        <v>13279</v>
      </c>
      <c r="J4615" s="126" t="s">
        <v>26258</v>
      </c>
      <c r="K4615" s="9">
        <f>_xlfn.IFNA(VLOOKUP(Table5[[#This Row],[Section]],SubSill_Tier,2,FALSE),0)</f>
        <v>0</v>
      </c>
      <c r="L4615" s="9" t="str">
        <f t="shared" si="81"/>
        <v/>
      </c>
      <c r="M4615" s="205" t="str" cm="1">
        <f t="array" ref="M4615">_xlfn.IFS(NOT(ISERROR(VLOOKUP(Table5[[#This Row],[Section]],TB_notTB,1,FALSE))),"No",LEFT(Table5[[#This Row],[Section]],3)="ETB","PLS",LEFT(Table5[[#This Row],[Section]],1)="7","PDB",NOT(ISBLANK(Table5[[#This Row],[Section]])),"No")</f>
        <v>No</v>
      </c>
    </row>
    <row r="4616" spans="1:13" x14ac:dyDescent="0.25">
      <c r="A4616" s="126" t="s">
        <v>15374</v>
      </c>
      <c r="B4616" s="126" t="s">
        <v>15375</v>
      </c>
      <c r="C4616" s="126" t="s">
        <v>75</v>
      </c>
      <c r="D4616" s="127">
        <v>0.57999999999999996</v>
      </c>
      <c r="E4616" s="128">
        <v>148</v>
      </c>
      <c r="F4616" s="128">
        <v>100</v>
      </c>
      <c r="G4616" s="126" t="s">
        <v>14800</v>
      </c>
      <c r="H4616" s="126" t="s">
        <v>20205</v>
      </c>
      <c r="I4616" s="126" t="s">
        <v>20206</v>
      </c>
      <c r="J4616" s="126" t="s">
        <v>26263</v>
      </c>
      <c r="K4616" s="9">
        <f>_xlfn.IFNA(VLOOKUP(Table5[[#This Row],[Section]],SubSill_Tier,2,FALSE),0)</f>
        <v>0</v>
      </c>
      <c r="L4616" s="9" t="str">
        <f t="shared" si="81"/>
        <v/>
      </c>
      <c r="M4616" s="205" t="str" cm="1">
        <f t="array" ref="M4616">_xlfn.IFS(NOT(ISERROR(VLOOKUP(Table5[[#This Row],[Section]],TB_notTB,1,FALSE))),"No",LEFT(Table5[[#This Row],[Section]],3)="ETB","PLS",LEFT(Table5[[#This Row],[Section]],1)="7","PDB",NOT(ISBLANK(Table5[[#This Row],[Section]])),"No")</f>
        <v>No</v>
      </c>
    </row>
    <row r="4617" spans="1:13" x14ac:dyDescent="0.25">
      <c r="A4617" s="126" t="s">
        <v>15376</v>
      </c>
      <c r="B4617" s="126" t="s">
        <v>15377</v>
      </c>
      <c r="C4617" s="126" t="s">
        <v>75</v>
      </c>
      <c r="D4617" s="127">
        <v>0.83199999999999996</v>
      </c>
      <c r="E4617" s="128">
        <v>224</v>
      </c>
      <c r="F4617" s="128">
        <v>100</v>
      </c>
      <c r="G4617" s="126" t="s">
        <v>14800</v>
      </c>
      <c r="H4617" s="126" t="s">
        <v>20205</v>
      </c>
      <c r="I4617" s="126" t="s">
        <v>20206</v>
      </c>
      <c r="J4617" s="126" t="s">
        <v>26263</v>
      </c>
      <c r="K4617" s="9">
        <f>_xlfn.IFNA(VLOOKUP(Table5[[#This Row],[Section]],SubSill_Tier,2,FALSE),0)</f>
        <v>0</v>
      </c>
      <c r="L4617" s="9" t="str">
        <f t="shared" si="81"/>
        <v/>
      </c>
      <c r="M4617" s="205" t="str" cm="1">
        <f t="array" ref="M4617">_xlfn.IFS(NOT(ISERROR(VLOOKUP(Table5[[#This Row],[Section]],TB_notTB,1,FALSE))),"No",LEFT(Table5[[#This Row],[Section]],3)="ETB","PLS",LEFT(Table5[[#This Row],[Section]],1)="7","PDB",NOT(ISBLANK(Table5[[#This Row],[Section]])),"No")</f>
        <v>No</v>
      </c>
    </row>
    <row r="4618" spans="1:13" x14ac:dyDescent="0.25">
      <c r="A4618" s="126" t="s">
        <v>13028</v>
      </c>
      <c r="B4618" s="126" t="s">
        <v>7508</v>
      </c>
      <c r="C4618" s="126" t="s">
        <v>75</v>
      </c>
      <c r="D4618" s="127">
        <v>0.54200000000000004</v>
      </c>
      <c r="E4618" s="128">
        <v>100</v>
      </c>
      <c r="F4618" s="128">
        <v>100</v>
      </c>
      <c r="G4618" s="126" t="s">
        <v>13734</v>
      </c>
      <c r="H4618" s="126" t="s">
        <v>20145</v>
      </c>
      <c r="I4618" s="126" t="s">
        <v>21070</v>
      </c>
      <c r="J4618" s="126" t="s">
        <v>26236</v>
      </c>
      <c r="K4618" s="9">
        <f>_xlfn.IFNA(VLOOKUP(Table5[[#This Row],[Section]],SubSill_Tier,2,FALSE),0)</f>
        <v>0</v>
      </c>
      <c r="L4618" s="9" t="str">
        <f t="shared" si="81"/>
        <v/>
      </c>
      <c r="M4618" s="205" t="str" cm="1">
        <f t="array" ref="M4618">_xlfn.IFS(NOT(ISERROR(VLOOKUP(Table5[[#This Row],[Section]],TB_notTB,1,FALSE))),"No",LEFT(Table5[[#This Row],[Section]],3)="ETB","PLS",LEFT(Table5[[#This Row],[Section]],1)="7","PDB",NOT(ISBLANK(Table5[[#This Row],[Section]])),"No")</f>
        <v>No</v>
      </c>
    </row>
    <row r="4619" spans="1:13" x14ac:dyDescent="0.25">
      <c r="A4619" s="126" t="s">
        <v>15378</v>
      </c>
      <c r="B4619" s="126" t="s">
        <v>15379</v>
      </c>
      <c r="C4619" s="126" t="s">
        <v>75</v>
      </c>
      <c r="D4619" s="127">
        <v>0.152</v>
      </c>
      <c r="E4619" s="128">
        <v>100</v>
      </c>
      <c r="F4619" s="128">
        <v>100</v>
      </c>
      <c r="G4619" s="126" t="s">
        <v>15380</v>
      </c>
      <c r="H4619" s="126" t="s">
        <v>20301</v>
      </c>
      <c r="I4619" s="126" t="s">
        <v>20302</v>
      </c>
      <c r="J4619" s="126" t="s">
        <v>26277</v>
      </c>
      <c r="K4619" s="9">
        <f>_xlfn.IFNA(VLOOKUP(Table5[[#This Row],[Section]],SubSill_Tier,2,FALSE),0)</f>
        <v>0</v>
      </c>
      <c r="L4619" s="9" t="str">
        <f t="shared" si="81"/>
        <v/>
      </c>
      <c r="M4619" s="205" t="str" cm="1">
        <f t="array" ref="M4619">_xlfn.IFS(NOT(ISERROR(VLOOKUP(Table5[[#This Row],[Section]],TB_notTB,1,FALSE))),"No",LEFT(Table5[[#This Row],[Section]],3)="ETB","PLS",LEFT(Table5[[#This Row],[Section]],1)="7","PDB",NOT(ISBLANK(Table5[[#This Row],[Section]])),"No")</f>
        <v>No</v>
      </c>
    </row>
    <row r="4620" spans="1:13" x14ac:dyDescent="0.25">
      <c r="A4620" s="126" t="s">
        <v>15381</v>
      </c>
      <c r="B4620" s="126" t="s">
        <v>15382</v>
      </c>
      <c r="C4620" s="126" t="s">
        <v>75</v>
      </c>
      <c r="D4620" s="127">
        <v>0.22700000000000001</v>
      </c>
      <c r="E4620" s="128">
        <v>101</v>
      </c>
      <c r="F4620" s="128">
        <v>101</v>
      </c>
      <c r="G4620" s="126" t="s">
        <v>15380</v>
      </c>
      <c r="H4620" s="126" t="s">
        <v>20301</v>
      </c>
      <c r="I4620" s="126" t="s">
        <v>20302</v>
      </c>
      <c r="J4620" s="126" t="s">
        <v>26277</v>
      </c>
      <c r="K4620" s="9">
        <f>_xlfn.IFNA(VLOOKUP(Table5[[#This Row],[Section]],SubSill_Tier,2,FALSE),0)</f>
        <v>0</v>
      </c>
      <c r="L4620" s="9" t="str">
        <f t="shared" si="81"/>
        <v/>
      </c>
      <c r="M4620" s="205" t="str" cm="1">
        <f t="array" ref="M4620">_xlfn.IFS(NOT(ISERROR(VLOOKUP(Table5[[#This Row],[Section]],TB_notTB,1,FALSE))),"No",LEFT(Table5[[#This Row],[Section]],3)="ETB","PLS",LEFT(Table5[[#This Row],[Section]],1)="7","PDB",NOT(ISBLANK(Table5[[#This Row],[Section]])),"No")</f>
        <v>No</v>
      </c>
    </row>
    <row r="4621" spans="1:13" x14ac:dyDescent="0.25">
      <c r="A4621" s="126" t="s">
        <v>15383</v>
      </c>
      <c r="B4621" s="126" t="s">
        <v>15384</v>
      </c>
      <c r="C4621" s="126" t="s">
        <v>75</v>
      </c>
      <c r="D4621" s="127">
        <v>0.159</v>
      </c>
      <c r="E4621" s="128">
        <v>117</v>
      </c>
      <c r="F4621" s="128">
        <v>100</v>
      </c>
      <c r="G4621" s="126" t="s">
        <v>15380</v>
      </c>
      <c r="H4621" s="126" t="s">
        <v>20301</v>
      </c>
      <c r="I4621" s="126" t="s">
        <v>20302</v>
      </c>
      <c r="J4621" s="126" t="s">
        <v>26277</v>
      </c>
      <c r="K4621" s="9">
        <f>_xlfn.IFNA(VLOOKUP(Table5[[#This Row],[Section]],SubSill_Tier,2,FALSE),0)</f>
        <v>0</v>
      </c>
      <c r="L4621" s="9" t="str">
        <f t="shared" si="81"/>
        <v/>
      </c>
      <c r="M4621" s="205" t="str" cm="1">
        <f t="array" ref="M4621">_xlfn.IFS(NOT(ISERROR(VLOOKUP(Table5[[#This Row],[Section]],TB_notTB,1,FALSE))),"No",LEFT(Table5[[#This Row],[Section]],3)="ETB","PLS",LEFT(Table5[[#This Row],[Section]],1)="7","PDB",NOT(ISBLANK(Table5[[#This Row],[Section]])),"No")</f>
        <v>No</v>
      </c>
    </row>
    <row r="4622" spans="1:13" x14ac:dyDescent="0.25">
      <c r="A4622" s="126" t="s">
        <v>15385</v>
      </c>
      <c r="B4622" s="126" t="s">
        <v>15386</v>
      </c>
      <c r="C4622" s="126" t="s">
        <v>75</v>
      </c>
      <c r="D4622" s="127">
        <v>1.077</v>
      </c>
      <c r="E4622" s="128">
        <v>517</v>
      </c>
      <c r="F4622" s="128">
        <v>100</v>
      </c>
      <c r="G4622" s="126" t="s">
        <v>15387</v>
      </c>
      <c r="H4622" s="126" t="s">
        <v>20306</v>
      </c>
      <c r="I4622" s="126" t="s">
        <v>20307</v>
      </c>
      <c r="J4622" s="126" t="s">
        <v>26311</v>
      </c>
      <c r="K4622" s="9">
        <f>_xlfn.IFNA(VLOOKUP(Table5[[#This Row],[Section]],SubSill_Tier,2,FALSE),0)</f>
        <v>0</v>
      </c>
      <c r="L4622" s="9" t="str">
        <f t="shared" si="81"/>
        <v/>
      </c>
      <c r="M4622" s="205" t="str" cm="1">
        <f t="array" ref="M4622">_xlfn.IFS(NOT(ISERROR(VLOOKUP(Table5[[#This Row],[Section]],TB_notTB,1,FALSE))),"No",LEFT(Table5[[#This Row],[Section]],3)="ETB","PLS",LEFT(Table5[[#This Row],[Section]],1)="7","PDB",NOT(ISBLANK(Table5[[#This Row],[Section]])),"No")</f>
        <v>No</v>
      </c>
    </row>
    <row r="4623" spans="1:13" x14ac:dyDescent="0.25">
      <c r="A4623" s="126" t="s">
        <v>15388</v>
      </c>
      <c r="B4623" s="126" t="s">
        <v>15389</v>
      </c>
      <c r="C4623" s="126" t="s">
        <v>75</v>
      </c>
      <c r="D4623" s="127">
        <v>1.6319999999999999</v>
      </c>
      <c r="E4623" s="128">
        <v>659</v>
      </c>
      <c r="F4623" s="128">
        <v>231</v>
      </c>
      <c r="G4623" s="126" t="s">
        <v>15390</v>
      </c>
      <c r="H4623" s="126" t="s">
        <v>20308</v>
      </c>
      <c r="I4623" s="126" t="s">
        <v>21195</v>
      </c>
      <c r="J4623" s="126" t="s">
        <v>26312</v>
      </c>
      <c r="K4623" s="9">
        <f>_xlfn.IFNA(VLOOKUP(Table5[[#This Row],[Section]],SubSill_Tier,2,FALSE),0)</f>
        <v>0</v>
      </c>
      <c r="L4623" s="9" t="str">
        <f t="shared" si="81"/>
        <v/>
      </c>
      <c r="M4623" s="205" t="str" cm="1">
        <f t="array" ref="M4623">_xlfn.IFS(NOT(ISERROR(VLOOKUP(Table5[[#This Row],[Section]],TB_notTB,1,FALSE))),"No",LEFT(Table5[[#This Row],[Section]],3)="ETB","PLS",LEFT(Table5[[#This Row],[Section]],1)="7","PDB",NOT(ISBLANK(Table5[[#This Row],[Section]])),"No")</f>
        <v>No</v>
      </c>
    </row>
    <row r="4624" spans="1:13" x14ac:dyDescent="0.25">
      <c r="A4624" s="126" t="s">
        <v>15391</v>
      </c>
      <c r="B4624" s="126" t="s">
        <v>15392</v>
      </c>
      <c r="C4624" s="126" t="s">
        <v>75</v>
      </c>
      <c r="D4624" s="127">
        <v>0.2</v>
      </c>
      <c r="E4624" s="128">
        <v>103</v>
      </c>
      <c r="F4624" s="128">
        <v>100</v>
      </c>
      <c r="G4624" s="126" t="s">
        <v>15364</v>
      </c>
      <c r="H4624" s="126" t="s">
        <v>20305</v>
      </c>
      <c r="I4624" s="126" t="s">
        <v>21194</v>
      </c>
      <c r="J4624" s="126" t="s">
        <v>26309</v>
      </c>
      <c r="K4624" s="9">
        <f>_xlfn.IFNA(VLOOKUP(Table5[[#This Row],[Section]],SubSill_Tier,2,FALSE),0)</f>
        <v>0</v>
      </c>
      <c r="L4624" s="9" t="str">
        <f t="shared" si="81"/>
        <v/>
      </c>
      <c r="M4624" s="205" t="str" cm="1">
        <f t="array" ref="M4624">_xlfn.IFS(NOT(ISERROR(VLOOKUP(Table5[[#This Row],[Section]],TB_notTB,1,FALSE))),"No",LEFT(Table5[[#This Row],[Section]],3)="ETB","PLS",LEFT(Table5[[#This Row],[Section]],1)="7","PDB",NOT(ISBLANK(Table5[[#This Row],[Section]])),"No")</f>
        <v>No</v>
      </c>
    </row>
    <row r="4625" spans="1:13" x14ac:dyDescent="0.25">
      <c r="A4625" s="126" t="s">
        <v>15393</v>
      </c>
      <c r="B4625" s="126" t="s">
        <v>15394</v>
      </c>
      <c r="C4625" s="126" t="s">
        <v>75</v>
      </c>
      <c r="D4625" s="127">
        <v>0.155</v>
      </c>
      <c r="E4625" s="128">
        <v>100</v>
      </c>
      <c r="F4625" s="128">
        <v>100</v>
      </c>
      <c r="G4625" s="126" t="s">
        <v>15364</v>
      </c>
      <c r="H4625" s="126" t="s">
        <v>20305</v>
      </c>
      <c r="I4625" s="126" t="s">
        <v>21194</v>
      </c>
      <c r="J4625" s="126" t="s">
        <v>26309</v>
      </c>
      <c r="K4625" s="9">
        <f>_xlfn.IFNA(VLOOKUP(Table5[[#This Row],[Section]],SubSill_Tier,2,FALSE),0)</f>
        <v>0</v>
      </c>
      <c r="L4625" s="9" t="str">
        <f t="shared" si="81"/>
        <v/>
      </c>
      <c r="M4625" s="205" t="str" cm="1">
        <f t="array" ref="M4625">_xlfn.IFS(NOT(ISERROR(VLOOKUP(Table5[[#This Row],[Section]],TB_notTB,1,FALSE))),"No",LEFT(Table5[[#This Row],[Section]],3)="ETB","PLS",LEFT(Table5[[#This Row],[Section]],1)="7","PDB",NOT(ISBLANK(Table5[[#This Row],[Section]])),"No")</f>
        <v>No</v>
      </c>
    </row>
    <row r="4626" spans="1:13" x14ac:dyDescent="0.25">
      <c r="A4626" s="126" t="s">
        <v>15395</v>
      </c>
      <c r="B4626" s="126" t="s">
        <v>15396</v>
      </c>
      <c r="C4626" s="126" t="s">
        <v>75</v>
      </c>
      <c r="D4626" s="127">
        <v>0.47299999999999998</v>
      </c>
      <c r="E4626" s="128">
        <v>219</v>
      </c>
      <c r="F4626" s="128">
        <v>100</v>
      </c>
      <c r="G4626" s="126" t="s">
        <v>15397</v>
      </c>
      <c r="H4626" s="126" t="s">
        <v>20309</v>
      </c>
      <c r="I4626" s="126" t="s">
        <v>20310</v>
      </c>
      <c r="J4626" s="126" t="s">
        <v>26276</v>
      </c>
      <c r="K4626" s="9">
        <f>_xlfn.IFNA(VLOOKUP(Table5[[#This Row],[Section]],SubSill_Tier,2,FALSE),0)</f>
        <v>0</v>
      </c>
      <c r="L4626" s="9" t="str">
        <f t="shared" si="81"/>
        <v/>
      </c>
      <c r="M4626" s="205" t="str" cm="1">
        <f t="array" ref="M4626">_xlfn.IFS(NOT(ISERROR(VLOOKUP(Table5[[#This Row],[Section]],TB_notTB,1,FALSE))),"No",LEFT(Table5[[#This Row],[Section]],3)="ETB","PLS",LEFT(Table5[[#This Row],[Section]],1)="7","PDB",NOT(ISBLANK(Table5[[#This Row],[Section]])),"No")</f>
        <v>No</v>
      </c>
    </row>
    <row r="4627" spans="1:13" x14ac:dyDescent="0.25">
      <c r="A4627" s="126" t="s">
        <v>15398</v>
      </c>
      <c r="B4627" s="126" t="s">
        <v>15399</v>
      </c>
      <c r="C4627" s="126" t="s">
        <v>75</v>
      </c>
      <c r="D4627" s="127">
        <v>0.51</v>
      </c>
      <c r="E4627" s="128">
        <v>125</v>
      </c>
      <c r="F4627" s="128">
        <v>100</v>
      </c>
      <c r="G4627" s="126" t="s">
        <v>15397</v>
      </c>
      <c r="H4627" s="126" t="s">
        <v>20309</v>
      </c>
      <c r="I4627" s="126" t="s">
        <v>20310</v>
      </c>
      <c r="J4627" s="126" t="s">
        <v>26276</v>
      </c>
      <c r="K4627" s="9">
        <f>_xlfn.IFNA(VLOOKUP(Table5[[#This Row],[Section]],SubSill_Tier,2,FALSE),0)</f>
        <v>0</v>
      </c>
      <c r="L4627" s="9" t="str">
        <f t="shared" si="81"/>
        <v/>
      </c>
      <c r="M4627" s="205" t="str" cm="1">
        <f t="array" ref="M4627">_xlfn.IFS(NOT(ISERROR(VLOOKUP(Table5[[#This Row],[Section]],TB_notTB,1,FALSE))),"No",LEFT(Table5[[#This Row],[Section]],3)="ETB","PLS",LEFT(Table5[[#This Row],[Section]],1)="7","PDB",NOT(ISBLANK(Table5[[#This Row],[Section]])),"No")</f>
        <v>No</v>
      </c>
    </row>
    <row r="4628" spans="1:13" x14ac:dyDescent="0.25">
      <c r="A4628" s="126" t="s">
        <v>15400</v>
      </c>
      <c r="B4628" s="126" t="s">
        <v>15401</v>
      </c>
      <c r="C4628" s="126" t="s">
        <v>75</v>
      </c>
      <c r="D4628" s="127">
        <v>0.55900000000000005</v>
      </c>
      <c r="E4628" s="128">
        <v>174</v>
      </c>
      <c r="F4628" s="128">
        <v>132</v>
      </c>
      <c r="G4628" s="126" t="s">
        <v>15402</v>
      </c>
      <c r="H4628" s="126" t="s">
        <v>20311</v>
      </c>
      <c r="I4628" s="126" t="s">
        <v>20312</v>
      </c>
      <c r="J4628" s="126" t="s">
        <v>26313</v>
      </c>
      <c r="K4628" s="9">
        <f>_xlfn.IFNA(VLOOKUP(Table5[[#This Row],[Section]],SubSill_Tier,2,FALSE),0)</f>
        <v>0</v>
      </c>
      <c r="L4628" s="9" t="str">
        <f t="shared" si="81"/>
        <v/>
      </c>
      <c r="M4628" s="205" t="str" cm="1">
        <f t="array" ref="M4628">_xlfn.IFS(NOT(ISERROR(VLOOKUP(Table5[[#This Row],[Section]],TB_notTB,1,FALSE))),"No",LEFT(Table5[[#This Row],[Section]],3)="ETB","PLS",LEFT(Table5[[#This Row],[Section]],1)="7","PDB",NOT(ISBLANK(Table5[[#This Row],[Section]])),"No")</f>
        <v>No</v>
      </c>
    </row>
    <row r="4629" spans="1:13" x14ac:dyDescent="0.25">
      <c r="A4629" s="126" t="s">
        <v>15403</v>
      </c>
      <c r="B4629" s="126" t="s">
        <v>15131</v>
      </c>
      <c r="C4629" s="126" t="s">
        <v>75</v>
      </c>
      <c r="D4629" s="127">
        <v>0.38</v>
      </c>
      <c r="E4629" s="128">
        <v>206</v>
      </c>
      <c r="F4629" s="128">
        <v>100</v>
      </c>
      <c r="G4629" s="126" t="s">
        <v>15402</v>
      </c>
      <c r="H4629" s="126" t="s">
        <v>20311</v>
      </c>
      <c r="I4629" s="126" t="s">
        <v>20312</v>
      </c>
      <c r="J4629" s="126" t="s">
        <v>26313</v>
      </c>
      <c r="K4629" s="9">
        <f>_xlfn.IFNA(VLOOKUP(Table5[[#This Row],[Section]],SubSill_Tier,2,FALSE),0)</f>
        <v>0</v>
      </c>
      <c r="L4629" s="9" t="str">
        <f t="shared" si="81"/>
        <v/>
      </c>
      <c r="M4629" s="205" t="str" cm="1">
        <f t="array" ref="M4629">_xlfn.IFS(NOT(ISERROR(VLOOKUP(Table5[[#This Row],[Section]],TB_notTB,1,FALSE))),"No",LEFT(Table5[[#This Row],[Section]],3)="ETB","PLS",LEFT(Table5[[#This Row],[Section]],1)="7","PDB",NOT(ISBLANK(Table5[[#This Row],[Section]])),"No")</f>
        <v>No</v>
      </c>
    </row>
    <row r="4630" spans="1:13" x14ac:dyDescent="0.25">
      <c r="A4630" s="126" t="s">
        <v>15404</v>
      </c>
      <c r="B4630" s="126" t="s">
        <v>19315</v>
      </c>
      <c r="C4630" s="126" t="s">
        <v>75</v>
      </c>
      <c r="D4630" s="127">
        <v>0.378</v>
      </c>
      <c r="E4630" s="128">
        <v>201</v>
      </c>
      <c r="F4630" s="128">
        <v>130</v>
      </c>
      <c r="G4630" s="126" t="s">
        <v>14851</v>
      </c>
      <c r="H4630" s="126" t="s">
        <v>21137</v>
      </c>
      <c r="I4630" s="126" t="s">
        <v>21138</v>
      </c>
      <c r="J4630" s="126" t="s">
        <v>26276</v>
      </c>
      <c r="K4630" s="9">
        <f>_xlfn.IFNA(VLOOKUP(Table5[[#This Row],[Section]],SubSill_Tier,2,FALSE),0)</f>
        <v>0</v>
      </c>
      <c r="L4630" s="9" t="str">
        <f t="shared" si="81"/>
        <v/>
      </c>
      <c r="M4630" s="205" t="str" cm="1">
        <f t="array" ref="M4630">_xlfn.IFS(NOT(ISERROR(VLOOKUP(Table5[[#This Row],[Section]],TB_notTB,1,FALSE))),"No",LEFT(Table5[[#This Row],[Section]],3)="ETB","PLS",LEFT(Table5[[#This Row],[Section]],1)="7","PDB",NOT(ISBLANK(Table5[[#This Row],[Section]])),"No")</f>
        <v>No</v>
      </c>
    </row>
    <row r="4631" spans="1:13" x14ac:dyDescent="0.25">
      <c r="A4631" s="126" t="s">
        <v>15405</v>
      </c>
      <c r="B4631" s="126" t="s">
        <v>19316</v>
      </c>
      <c r="C4631" s="126" t="s">
        <v>75</v>
      </c>
      <c r="D4631" s="127">
        <v>0.10299999999999999</v>
      </c>
      <c r="E4631" s="128">
        <v>100</v>
      </c>
      <c r="F4631" s="128">
        <v>100</v>
      </c>
      <c r="G4631" s="126" t="s">
        <v>15255</v>
      </c>
      <c r="H4631" s="126" t="s">
        <v>21192</v>
      </c>
      <c r="I4631" s="126" t="s">
        <v>21193</v>
      </c>
      <c r="J4631" s="126" t="s">
        <v>26277</v>
      </c>
      <c r="K4631" s="9">
        <f>_xlfn.IFNA(VLOOKUP(Table5[[#This Row],[Section]],SubSill_Tier,2,FALSE),0)</f>
        <v>0</v>
      </c>
      <c r="L4631" s="9" t="str">
        <f t="shared" si="81"/>
        <v/>
      </c>
      <c r="M4631" s="205" t="str" cm="1">
        <f t="array" ref="M4631">_xlfn.IFS(NOT(ISERROR(VLOOKUP(Table5[[#This Row],[Section]],TB_notTB,1,FALSE))),"No",LEFT(Table5[[#This Row],[Section]],3)="ETB","PLS",LEFT(Table5[[#This Row],[Section]],1)="7","PDB",NOT(ISBLANK(Table5[[#This Row],[Section]])),"No")</f>
        <v>No</v>
      </c>
    </row>
    <row r="4632" spans="1:13" x14ac:dyDescent="0.25">
      <c r="A4632" s="126" t="s">
        <v>15406</v>
      </c>
      <c r="B4632" s="126" t="s">
        <v>15407</v>
      </c>
      <c r="C4632" s="126" t="s">
        <v>75</v>
      </c>
      <c r="D4632" s="127">
        <v>0.28799999999999998</v>
      </c>
      <c r="E4632" s="128">
        <v>108</v>
      </c>
      <c r="F4632" s="128">
        <v>100</v>
      </c>
      <c r="G4632" s="126" t="s">
        <v>15397</v>
      </c>
      <c r="H4632" s="126" t="s">
        <v>20309</v>
      </c>
      <c r="I4632" s="126" t="s">
        <v>20310</v>
      </c>
      <c r="J4632" s="126" t="s">
        <v>26276</v>
      </c>
      <c r="K4632" s="9">
        <f>_xlfn.IFNA(VLOOKUP(Table5[[#This Row],[Section]],SubSill_Tier,2,FALSE),0)</f>
        <v>0</v>
      </c>
      <c r="L4632" s="9" t="str">
        <f t="shared" si="81"/>
        <v/>
      </c>
      <c r="M4632" s="205" t="str" cm="1">
        <f t="array" ref="M4632">_xlfn.IFS(NOT(ISERROR(VLOOKUP(Table5[[#This Row],[Section]],TB_notTB,1,FALSE))),"No",LEFT(Table5[[#This Row],[Section]],3)="ETB","PLS",LEFT(Table5[[#This Row],[Section]],1)="7","PDB",NOT(ISBLANK(Table5[[#This Row],[Section]])),"No")</f>
        <v>No</v>
      </c>
    </row>
    <row r="4633" spans="1:13" x14ac:dyDescent="0.25">
      <c r="A4633" s="126" t="s">
        <v>15408</v>
      </c>
      <c r="B4633" s="126" t="s">
        <v>15409</v>
      </c>
      <c r="C4633" s="126" t="s">
        <v>75</v>
      </c>
      <c r="D4633" s="127">
        <v>2.1659999999999999</v>
      </c>
      <c r="E4633" s="128">
        <v>629</v>
      </c>
      <c r="F4633" s="128">
        <v>629</v>
      </c>
      <c r="G4633" s="126" t="s">
        <v>15018</v>
      </c>
      <c r="H4633" s="126" t="s">
        <v>20281</v>
      </c>
      <c r="I4633" s="126" t="s">
        <v>20282</v>
      </c>
      <c r="J4633" s="126" t="s">
        <v>26291</v>
      </c>
      <c r="K4633" s="9">
        <f>_xlfn.IFNA(VLOOKUP(Table5[[#This Row],[Section]],SubSill_Tier,2,FALSE),0)</f>
        <v>0</v>
      </c>
      <c r="L4633" s="9" t="str">
        <f t="shared" si="81"/>
        <v/>
      </c>
      <c r="M4633" s="205" t="str" cm="1">
        <f t="array" ref="M4633">_xlfn.IFS(NOT(ISERROR(VLOOKUP(Table5[[#This Row],[Section]],TB_notTB,1,FALSE))),"No",LEFT(Table5[[#This Row],[Section]],3)="ETB","PLS",LEFT(Table5[[#This Row],[Section]],1)="7","PDB",NOT(ISBLANK(Table5[[#This Row],[Section]])),"No")</f>
        <v>No</v>
      </c>
    </row>
    <row r="4634" spans="1:13" x14ac:dyDescent="0.25">
      <c r="A4634" s="126" t="s">
        <v>15410</v>
      </c>
      <c r="B4634" s="126" t="s">
        <v>15411</v>
      </c>
      <c r="C4634" s="126" t="s">
        <v>98</v>
      </c>
      <c r="D4634" s="127">
        <v>1.732</v>
      </c>
      <c r="E4634" s="128">
        <v>554</v>
      </c>
      <c r="F4634" s="128">
        <v>160</v>
      </c>
      <c r="G4634" s="126" t="s">
        <v>15018</v>
      </c>
      <c r="H4634" s="126" t="s">
        <v>20281</v>
      </c>
      <c r="I4634" s="126" t="s">
        <v>20282</v>
      </c>
      <c r="J4634" s="126" t="s">
        <v>26291</v>
      </c>
      <c r="K4634" s="9">
        <f>_xlfn.IFNA(VLOOKUP(Table5[[#This Row],[Section]],SubSill_Tier,2,FALSE),0)</f>
        <v>0</v>
      </c>
      <c r="L4634" s="9" t="str">
        <f t="shared" si="81"/>
        <v/>
      </c>
      <c r="M4634" s="205" t="str" cm="1">
        <f t="array" ref="M4634">_xlfn.IFS(NOT(ISERROR(VLOOKUP(Table5[[#This Row],[Section]],TB_notTB,1,FALSE))),"No",LEFT(Table5[[#This Row],[Section]],3)="ETB","PLS",LEFT(Table5[[#This Row],[Section]],1)="7","PDB",NOT(ISBLANK(Table5[[#This Row],[Section]])),"No")</f>
        <v>No</v>
      </c>
    </row>
    <row r="4635" spans="1:13" x14ac:dyDescent="0.25">
      <c r="A4635" s="126" t="s">
        <v>15412</v>
      </c>
      <c r="B4635" s="126" t="s">
        <v>15413</v>
      </c>
      <c r="C4635" s="126" t="s">
        <v>75</v>
      </c>
      <c r="D4635" s="127">
        <v>1.93</v>
      </c>
      <c r="E4635" s="128">
        <v>617</v>
      </c>
      <c r="F4635" s="128">
        <v>617</v>
      </c>
      <c r="G4635" s="126" t="s">
        <v>15018</v>
      </c>
      <c r="H4635" s="126" t="s">
        <v>20281</v>
      </c>
      <c r="I4635" s="126" t="s">
        <v>20282</v>
      </c>
      <c r="J4635" s="126" t="s">
        <v>26291</v>
      </c>
      <c r="K4635" s="9">
        <f>_xlfn.IFNA(VLOOKUP(Table5[[#This Row],[Section]],SubSill_Tier,2,FALSE),0)</f>
        <v>0</v>
      </c>
      <c r="L4635" s="9" t="str">
        <f t="shared" si="81"/>
        <v/>
      </c>
      <c r="M4635" s="205" t="str" cm="1">
        <f t="array" ref="M4635">_xlfn.IFS(NOT(ISERROR(VLOOKUP(Table5[[#This Row],[Section]],TB_notTB,1,FALSE))),"No",LEFT(Table5[[#This Row],[Section]],3)="ETB","PLS",LEFT(Table5[[#This Row],[Section]],1)="7","PDB",NOT(ISBLANK(Table5[[#This Row],[Section]])),"No")</f>
        <v>No</v>
      </c>
    </row>
    <row r="4636" spans="1:13" x14ac:dyDescent="0.25">
      <c r="A4636" s="126" t="s">
        <v>15414</v>
      </c>
      <c r="B4636" s="126" t="s">
        <v>15415</v>
      </c>
      <c r="C4636" s="126" t="s">
        <v>75</v>
      </c>
      <c r="D4636" s="127">
        <v>0.95799999999999996</v>
      </c>
      <c r="E4636" s="128">
        <v>297</v>
      </c>
      <c r="F4636" s="128">
        <v>204</v>
      </c>
      <c r="G4636" s="126" t="s">
        <v>15364</v>
      </c>
      <c r="H4636" s="126" t="s">
        <v>20305</v>
      </c>
      <c r="I4636" s="126" t="s">
        <v>21194</v>
      </c>
      <c r="J4636" s="126" t="s">
        <v>26309</v>
      </c>
      <c r="K4636" s="9">
        <f>_xlfn.IFNA(VLOOKUP(Table5[[#This Row],[Section]],SubSill_Tier,2,FALSE),0)</f>
        <v>0</v>
      </c>
      <c r="L4636" s="9" t="str">
        <f t="shared" si="81"/>
        <v/>
      </c>
      <c r="M4636" s="205" t="str" cm="1">
        <f t="array" ref="M4636">_xlfn.IFS(NOT(ISERROR(VLOOKUP(Table5[[#This Row],[Section]],TB_notTB,1,FALSE))),"No",LEFT(Table5[[#This Row],[Section]],3)="ETB","PLS",LEFT(Table5[[#This Row],[Section]],1)="7","PDB",NOT(ISBLANK(Table5[[#This Row],[Section]])),"No")</f>
        <v>No</v>
      </c>
    </row>
    <row r="4637" spans="1:13" x14ac:dyDescent="0.25">
      <c r="A4637" s="126" t="s">
        <v>15416</v>
      </c>
      <c r="B4637" s="126" t="s">
        <v>15417</v>
      </c>
      <c r="C4637" s="126" t="s">
        <v>75</v>
      </c>
      <c r="D4637" s="127">
        <v>0.13900000000000001</v>
      </c>
      <c r="E4637" s="128">
        <v>100</v>
      </c>
      <c r="F4637" s="128">
        <v>100</v>
      </c>
      <c r="G4637" s="126" t="s">
        <v>14945</v>
      </c>
      <c r="H4637" s="126" t="s">
        <v>20255</v>
      </c>
      <c r="I4637" s="126" t="s">
        <v>21156</v>
      </c>
      <c r="J4637" s="126" t="s">
        <v>26287</v>
      </c>
      <c r="K4637" s="9">
        <f>_xlfn.IFNA(VLOOKUP(Table5[[#This Row],[Section]],SubSill_Tier,2,FALSE),0)</f>
        <v>0</v>
      </c>
      <c r="L4637" s="9" t="str">
        <f t="shared" si="81"/>
        <v/>
      </c>
      <c r="M4637" s="205" t="str" cm="1">
        <f t="array" ref="M4637">_xlfn.IFS(NOT(ISERROR(VLOOKUP(Table5[[#This Row],[Section]],TB_notTB,1,FALSE))),"No",LEFT(Table5[[#This Row],[Section]],3)="ETB","PLS",LEFT(Table5[[#This Row],[Section]],1)="7","PDB",NOT(ISBLANK(Table5[[#This Row],[Section]])),"No")</f>
        <v>No</v>
      </c>
    </row>
    <row r="4638" spans="1:13" x14ac:dyDescent="0.25">
      <c r="A4638" s="126" t="s">
        <v>15418</v>
      </c>
      <c r="B4638" s="126" t="s">
        <v>15419</v>
      </c>
      <c r="C4638" s="126" t="s">
        <v>75</v>
      </c>
      <c r="D4638" s="127">
        <v>1.99</v>
      </c>
      <c r="E4638" s="128">
        <v>597</v>
      </c>
      <c r="F4638" s="128">
        <v>597</v>
      </c>
      <c r="G4638" s="126" t="s">
        <v>15018</v>
      </c>
      <c r="H4638" s="126" t="s">
        <v>20281</v>
      </c>
      <c r="I4638" s="126" t="s">
        <v>20282</v>
      </c>
      <c r="J4638" s="126" t="s">
        <v>26291</v>
      </c>
      <c r="K4638" s="9">
        <f>_xlfn.IFNA(VLOOKUP(Table5[[#This Row],[Section]],SubSill_Tier,2,FALSE),0)</f>
        <v>0</v>
      </c>
      <c r="L4638" s="9" t="str">
        <f t="shared" si="81"/>
        <v/>
      </c>
      <c r="M4638" s="205" t="str" cm="1">
        <f t="array" ref="M4638">_xlfn.IFS(NOT(ISERROR(VLOOKUP(Table5[[#This Row],[Section]],TB_notTB,1,FALSE))),"No",LEFT(Table5[[#This Row],[Section]],3)="ETB","PLS",LEFT(Table5[[#This Row],[Section]],1)="7","PDB",NOT(ISBLANK(Table5[[#This Row],[Section]])),"No")</f>
        <v>No</v>
      </c>
    </row>
    <row r="4639" spans="1:13" x14ac:dyDescent="0.25">
      <c r="A4639" s="126" t="s">
        <v>11823</v>
      </c>
      <c r="B4639" s="126" t="s">
        <v>21196</v>
      </c>
      <c r="C4639" s="126" t="s">
        <v>98</v>
      </c>
      <c r="D4639" s="127">
        <v>0.51200000000000001</v>
      </c>
      <c r="E4639" s="128">
        <v>219</v>
      </c>
      <c r="F4639" s="128">
        <v>100</v>
      </c>
      <c r="G4639" s="126" t="s">
        <v>13791</v>
      </c>
      <c r="H4639" s="126" t="s">
        <v>20314</v>
      </c>
      <c r="I4639" s="126" t="s">
        <v>21197</v>
      </c>
      <c r="J4639" s="126" t="s">
        <v>26314</v>
      </c>
      <c r="K4639" s="9">
        <f>_xlfn.IFNA(VLOOKUP(Table5[[#This Row],[Section]],SubSill_Tier,2,FALSE),0)</f>
        <v>0</v>
      </c>
      <c r="L4639" s="9" t="str">
        <f t="shared" si="81"/>
        <v/>
      </c>
      <c r="M4639" s="205" t="str" cm="1">
        <f t="array" ref="M4639">_xlfn.IFS(NOT(ISERROR(VLOOKUP(Table5[[#This Row],[Section]],TB_notTB,1,FALSE))),"No",LEFT(Table5[[#This Row],[Section]],3)="ETB","PLS",LEFT(Table5[[#This Row],[Section]],1)="7","PDB",NOT(ISBLANK(Table5[[#This Row],[Section]])),"No")</f>
        <v>No</v>
      </c>
    </row>
    <row r="4640" spans="1:13" x14ac:dyDescent="0.25">
      <c r="A4640" s="126" t="s">
        <v>11824</v>
      </c>
      <c r="B4640" s="126" t="s">
        <v>11825</v>
      </c>
      <c r="C4640" s="126" t="s">
        <v>98</v>
      </c>
      <c r="D4640" s="127">
        <v>0.40200000000000002</v>
      </c>
      <c r="E4640" s="128">
        <v>150</v>
      </c>
      <c r="F4640" s="128">
        <v>100</v>
      </c>
      <c r="G4640" s="126" t="s">
        <v>21198</v>
      </c>
      <c r="H4640" s="126" t="s">
        <v>20313</v>
      </c>
      <c r="I4640" s="126" t="s">
        <v>21199</v>
      </c>
      <c r="J4640" s="126" t="s">
        <v>26314</v>
      </c>
      <c r="K4640" s="9">
        <f>_xlfn.IFNA(VLOOKUP(Table5[[#This Row],[Section]],SubSill_Tier,2,FALSE),0)</f>
        <v>0</v>
      </c>
      <c r="L4640" s="9" t="str">
        <f t="shared" si="81"/>
        <v/>
      </c>
      <c r="M4640" s="205" t="str" cm="1">
        <f t="array" ref="M4640">_xlfn.IFS(NOT(ISERROR(VLOOKUP(Table5[[#This Row],[Section]],TB_notTB,1,FALSE))),"No",LEFT(Table5[[#This Row],[Section]],3)="ETB","PLS",LEFT(Table5[[#This Row],[Section]],1)="7","PDB",NOT(ISBLANK(Table5[[#This Row],[Section]])),"No")</f>
        <v>No</v>
      </c>
    </row>
    <row r="4641" spans="1:13" x14ac:dyDescent="0.25">
      <c r="A4641" s="126" t="s">
        <v>11826</v>
      </c>
      <c r="B4641" s="126" t="s">
        <v>11827</v>
      </c>
      <c r="C4641" s="126" t="s">
        <v>98</v>
      </c>
      <c r="D4641" s="127">
        <v>0.39500000000000002</v>
      </c>
      <c r="E4641" s="128">
        <v>149</v>
      </c>
      <c r="F4641" s="128">
        <v>100</v>
      </c>
      <c r="G4641" s="126" t="s">
        <v>21198</v>
      </c>
      <c r="H4641" s="126" t="s">
        <v>20313</v>
      </c>
      <c r="I4641" s="126" t="s">
        <v>21199</v>
      </c>
      <c r="J4641" s="126" t="s">
        <v>26314</v>
      </c>
      <c r="K4641" s="9">
        <f>_xlfn.IFNA(VLOOKUP(Table5[[#This Row],[Section]],SubSill_Tier,2,FALSE),0)</f>
        <v>0</v>
      </c>
      <c r="L4641" s="9" t="str">
        <f t="shared" si="81"/>
        <v/>
      </c>
      <c r="M4641" s="205" t="str" cm="1">
        <f t="array" ref="M4641">_xlfn.IFS(NOT(ISERROR(VLOOKUP(Table5[[#This Row],[Section]],TB_notTB,1,FALSE))),"No",LEFT(Table5[[#This Row],[Section]],3)="ETB","PLS",LEFT(Table5[[#This Row],[Section]],1)="7","PDB",NOT(ISBLANK(Table5[[#This Row],[Section]])),"No")</f>
        <v>No</v>
      </c>
    </row>
    <row r="4642" spans="1:13" x14ac:dyDescent="0.25">
      <c r="A4642" s="126" t="s">
        <v>11828</v>
      </c>
      <c r="B4642" s="126" t="s">
        <v>11829</v>
      </c>
      <c r="C4642" s="126" t="s">
        <v>98</v>
      </c>
      <c r="D4642" s="127">
        <v>0.69599999999999995</v>
      </c>
      <c r="E4642" s="128">
        <v>235</v>
      </c>
      <c r="F4642" s="128">
        <v>176</v>
      </c>
      <c r="G4642" s="126" t="s">
        <v>13791</v>
      </c>
      <c r="H4642" s="126" t="s">
        <v>20314</v>
      </c>
      <c r="I4642" s="126" t="s">
        <v>21197</v>
      </c>
      <c r="J4642" s="126" t="s">
        <v>26314</v>
      </c>
      <c r="K4642" s="9">
        <f>_xlfn.IFNA(VLOOKUP(Table5[[#This Row],[Section]],SubSill_Tier,2,FALSE),0)</f>
        <v>0</v>
      </c>
      <c r="L4642" s="9" t="str">
        <f t="shared" si="81"/>
        <v/>
      </c>
      <c r="M4642" s="205" t="str" cm="1">
        <f t="array" ref="M4642">_xlfn.IFS(NOT(ISERROR(VLOOKUP(Table5[[#This Row],[Section]],TB_notTB,1,FALSE))),"No",LEFT(Table5[[#This Row],[Section]],3)="ETB","PLS",LEFT(Table5[[#This Row],[Section]],1)="7","PDB",NOT(ISBLANK(Table5[[#This Row],[Section]])),"No")</f>
        <v>No</v>
      </c>
    </row>
    <row r="4643" spans="1:13" x14ac:dyDescent="0.25">
      <c r="A4643" s="126" t="s">
        <v>11830</v>
      </c>
      <c r="B4643" s="126" t="s">
        <v>11831</v>
      </c>
      <c r="C4643" s="126" t="s">
        <v>75</v>
      </c>
      <c r="D4643" s="127">
        <v>0.71099999999999997</v>
      </c>
      <c r="E4643" s="128">
        <v>256</v>
      </c>
      <c r="F4643" s="128">
        <v>190</v>
      </c>
      <c r="G4643" s="126" t="s">
        <v>13739</v>
      </c>
      <c r="H4643" s="126" t="s">
        <v>20181</v>
      </c>
      <c r="I4643" s="126" t="s">
        <v>13279</v>
      </c>
      <c r="J4643" s="126" t="s">
        <v>26258</v>
      </c>
      <c r="K4643" s="9">
        <f>_xlfn.IFNA(VLOOKUP(Table5[[#This Row],[Section]],SubSill_Tier,2,FALSE),0)</f>
        <v>0</v>
      </c>
      <c r="L4643" s="9" t="str">
        <f t="shared" si="81"/>
        <v/>
      </c>
      <c r="M4643" s="205" t="str" cm="1">
        <f t="array" ref="M4643">_xlfn.IFS(NOT(ISERROR(VLOOKUP(Table5[[#This Row],[Section]],TB_notTB,1,FALSE))),"No",LEFT(Table5[[#This Row],[Section]],3)="ETB","PLS",LEFT(Table5[[#This Row],[Section]],1)="7","PDB",NOT(ISBLANK(Table5[[#This Row],[Section]])),"No")</f>
        <v>No</v>
      </c>
    </row>
    <row r="4644" spans="1:13" x14ac:dyDescent="0.25">
      <c r="A4644" s="126" t="s">
        <v>2061</v>
      </c>
      <c r="B4644" s="126" t="s">
        <v>2062</v>
      </c>
      <c r="C4644" s="126" t="s">
        <v>75</v>
      </c>
      <c r="D4644" s="127">
        <v>1.1259999999999999</v>
      </c>
      <c r="E4644" s="128">
        <v>454</v>
      </c>
      <c r="F4644" s="128">
        <v>142</v>
      </c>
      <c r="G4644" s="126" t="s">
        <v>13756</v>
      </c>
      <c r="H4644" s="126" t="s">
        <v>20179</v>
      </c>
      <c r="I4644" s="126" t="s">
        <v>20180</v>
      </c>
      <c r="J4644" s="126" t="s">
        <v>26232</v>
      </c>
      <c r="K4644" s="9">
        <f>_xlfn.IFNA(VLOOKUP(Table5[[#This Row],[Section]],SubSill_Tier,2,FALSE),0)</f>
        <v>0</v>
      </c>
      <c r="L4644" s="9" t="str">
        <f t="shared" si="81"/>
        <v/>
      </c>
      <c r="M4644" s="205" t="str" cm="1">
        <f t="array" ref="M4644">_xlfn.IFS(NOT(ISERROR(VLOOKUP(Table5[[#This Row],[Section]],TB_notTB,1,FALSE))),"No",LEFT(Table5[[#This Row],[Section]],3)="ETB","PLS",LEFT(Table5[[#This Row],[Section]],1)="7","PDB",NOT(ISBLANK(Table5[[#This Row],[Section]])),"No")</f>
        <v>No</v>
      </c>
    </row>
    <row r="4645" spans="1:13" x14ac:dyDescent="0.25">
      <c r="A4645" s="126" t="s">
        <v>2063</v>
      </c>
      <c r="B4645" s="126" t="s">
        <v>2064</v>
      </c>
      <c r="C4645" s="126" t="s">
        <v>75</v>
      </c>
      <c r="D4645" s="127">
        <v>1.046</v>
      </c>
      <c r="E4645" s="128">
        <v>453</v>
      </c>
      <c r="F4645" s="128">
        <v>118</v>
      </c>
      <c r="G4645" s="126" t="s">
        <v>13756</v>
      </c>
      <c r="H4645" s="126" t="s">
        <v>20179</v>
      </c>
      <c r="I4645" s="126" t="s">
        <v>20180</v>
      </c>
      <c r="J4645" s="126" t="s">
        <v>26232</v>
      </c>
      <c r="K4645" s="9">
        <f>_xlfn.IFNA(VLOOKUP(Table5[[#This Row],[Section]],SubSill_Tier,2,FALSE),0)</f>
        <v>0</v>
      </c>
      <c r="L4645" s="9" t="str">
        <f t="shared" si="81"/>
        <v/>
      </c>
      <c r="M4645" s="205" t="str" cm="1">
        <f t="array" ref="M4645">_xlfn.IFS(NOT(ISERROR(VLOOKUP(Table5[[#This Row],[Section]],TB_notTB,1,FALSE))),"No",LEFT(Table5[[#This Row],[Section]],3)="ETB","PLS",LEFT(Table5[[#This Row],[Section]],1)="7","PDB",NOT(ISBLANK(Table5[[#This Row],[Section]])),"No")</f>
        <v>No</v>
      </c>
    </row>
    <row r="4646" spans="1:13" x14ac:dyDescent="0.25">
      <c r="A4646" s="126" t="s">
        <v>2065</v>
      </c>
      <c r="B4646" s="126" t="s">
        <v>2066</v>
      </c>
      <c r="C4646" s="126" t="s">
        <v>75</v>
      </c>
      <c r="D4646" s="127">
        <v>1.2450000000000001</v>
      </c>
      <c r="E4646" s="128">
        <v>532</v>
      </c>
      <c r="F4646" s="128">
        <v>182</v>
      </c>
      <c r="G4646" s="126" t="s">
        <v>13756</v>
      </c>
      <c r="H4646" s="126" t="s">
        <v>20179</v>
      </c>
      <c r="I4646" s="126" t="s">
        <v>20180</v>
      </c>
      <c r="J4646" s="126" t="s">
        <v>26232</v>
      </c>
      <c r="K4646" s="9">
        <f>_xlfn.IFNA(VLOOKUP(Table5[[#This Row],[Section]],SubSill_Tier,2,FALSE),0)</f>
        <v>0</v>
      </c>
      <c r="L4646" s="9" t="str">
        <f t="shared" si="81"/>
        <v/>
      </c>
      <c r="M4646" s="205" t="str" cm="1">
        <f t="array" ref="M4646">_xlfn.IFS(NOT(ISERROR(VLOOKUP(Table5[[#This Row],[Section]],TB_notTB,1,FALSE))),"No",LEFT(Table5[[#This Row],[Section]],3)="ETB","PLS",LEFT(Table5[[#This Row],[Section]],1)="7","PDB",NOT(ISBLANK(Table5[[#This Row],[Section]])),"No")</f>
        <v>No</v>
      </c>
    </row>
    <row r="4647" spans="1:13" x14ac:dyDescent="0.25">
      <c r="A4647" s="126" t="s">
        <v>2067</v>
      </c>
      <c r="B4647" s="126" t="s">
        <v>2068</v>
      </c>
      <c r="C4647" s="126" t="s">
        <v>75</v>
      </c>
      <c r="D4647" s="127">
        <v>1.3720000000000001</v>
      </c>
      <c r="E4647" s="128">
        <v>268</v>
      </c>
      <c r="F4647" s="128">
        <v>268</v>
      </c>
      <c r="G4647" s="126" t="s">
        <v>13756</v>
      </c>
      <c r="H4647" s="126" t="s">
        <v>20179</v>
      </c>
      <c r="I4647" s="126" t="s">
        <v>20180</v>
      </c>
      <c r="J4647" s="126" t="s">
        <v>26232</v>
      </c>
      <c r="K4647" s="9">
        <f>_xlfn.IFNA(VLOOKUP(Table5[[#This Row],[Section]],SubSill_Tier,2,FALSE),0)</f>
        <v>0</v>
      </c>
      <c r="L4647" s="9" t="str">
        <f t="shared" si="81"/>
        <v/>
      </c>
      <c r="M4647" s="205" t="str" cm="1">
        <f t="array" ref="M4647">_xlfn.IFS(NOT(ISERROR(VLOOKUP(Table5[[#This Row],[Section]],TB_notTB,1,FALSE))),"No",LEFT(Table5[[#This Row],[Section]],3)="ETB","PLS",LEFT(Table5[[#This Row],[Section]],1)="7","PDB",NOT(ISBLANK(Table5[[#This Row],[Section]])),"No")</f>
        <v>No</v>
      </c>
    </row>
    <row r="4648" spans="1:13" x14ac:dyDescent="0.25">
      <c r="A4648" s="126" t="s">
        <v>2069</v>
      </c>
      <c r="B4648" s="126" t="s">
        <v>2070</v>
      </c>
      <c r="C4648" s="126" t="s">
        <v>75</v>
      </c>
      <c r="D4648" s="127">
        <v>1.2270000000000001</v>
      </c>
      <c r="E4648" s="128">
        <v>445</v>
      </c>
      <c r="F4648" s="128">
        <v>211</v>
      </c>
      <c r="G4648" s="126" t="s">
        <v>13756</v>
      </c>
      <c r="H4648" s="126" t="s">
        <v>20179</v>
      </c>
      <c r="I4648" s="126" t="s">
        <v>20180</v>
      </c>
      <c r="J4648" s="126" t="s">
        <v>26232</v>
      </c>
      <c r="K4648" s="9">
        <f>_xlfn.IFNA(VLOOKUP(Table5[[#This Row],[Section]],SubSill_Tier,2,FALSE),0)</f>
        <v>0</v>
      </c>
      <c r="L4648" s="9" t="str">
        <f t="shared" si="81"/>
        <v/>
      </c>
      <c r="M4648" s="205" t="str" cm="1">
        <f t="array" ref="M4648">_xlfn.IFS(NOT(ISERROR(VLOOKUP(Table5[[#This Row],[Section]],TB_notTB,1,FALSE))),"No",LEFT(Table5[[#This Row],[Section]],3)="ETB","PLS",LEFT(Table5[[#This Row],[Section]],1)="7","PDB",NOT(ISBLANK(Table5[[#This Row],[Section]])),"No")</f>
        <v>No</v>
      </c>
    </row>
    <row r="4649" spans="1:13" x14ac:dyDescent="0.25">
      <c r="A4649" s="126" t="s">
        <v>2071</v>
      </c>
      <c r="B4649" s="126" t="s">
        <v>2072</v>
      </c>
      <c r="C4649" s="126" t="s">
        <v>75</v>
      </c>
      <c r="D4649" s="127">
        <v>2.0979999999999999</v>
      </c>
      <c r="E4649" s="128">
        <v>528</v>
      </c>
      <c r="F4649" s="128">
        <v>271</v>
      </c>
      <c r="G4649" s="126" t="s">
        <v>13756</v>
      </c>
      <c r="H4649" s="126" t="s">
        <v>20179</v>
      </c>
      <c r="I4649" s="126" t="s">
        <v>20180</v>
      </c>
      <c r="J4649" s="126" t="s">
        <v>26232</v>
      </c>
      <c r="K4649" s="9">
        <f>_xlfn.IFNA(VLOOKUP(Table5[[#This Row],[Section]],SubSill_Tier,2,FALSE),0)</f>
        <v>0</v>
      </c>
      <c r="L4649" s="9" t="str">
        <f t="shared" si="81"/>
        <v/>
      </c>
      <c r="M4649" s="205" t="str" cm="1">
        <f t="array" ref="M4649">_xlfn.IFS(NOT(ISERROR(VLOOKUP(Table5[[#This Row],[Section]],TB_notTB,1,FALSE))),"No",LEFT(Table5[[#This Row],[Section]],3)="ETB","PLS",LEFT(Table5[[#This Row],[Section]],1)="7","PDB",NOT(ISBLANK(Table5[[#This Row],[Section]])),"No")</f>
        <v>No</v>
      </c>
    </row>
    <row r="4650" spans="1:13" x14ac:dyDescent="0.25">
      <c r="A4650" s="126" t="s">
        <v>2073</v>
      </c>
      <c r="B4650" s="126" t="s">
        <v>2074</v>
      </c>
      <c r="C4650" s="126" t="s">
        <v>75</v>
      </c>
      <c r="D4650" s="127">
        <v>1.0760000000000001</v>
      </c>
      <c r="E4650" s="128">
        <v>280</v>
      </c>
      <c r="F4650" s="128">
        <v>220</v>
      </c>
      <c r="G4650" s="126" t="s">
        <v>13756</v>
      </c>
      <c r="H4650" s="126" t="s">
        <v>20179</v>
      </c>
      <c r="I4650" s="126" t="s">
        <v>20180</v>
      </c>
      <c r="J4650" s="126" t="s">
        <v>26232</v>
      </c>
      <c r="K4650" s="9">
        <f>_xlfn.IFNA(VLOOKUP(Table5[[#This Row],[Section]],SubSill_Tier,2,FALSE),0)</f>
        <v>0</v>
      </c>
      <c r="L4650" s="9" t="str">
        <f t="shared" si="81"/>
        <v/>
      </c>
      <c r="M4650" s="205" t="str" cm="1">
        <f t="array" ref="M4650">_xlfn.IFS(NOT(ISERROR(VLOOKUP(Table5[[#This Row],[Section]],TB_notTB,1,FALSE))),"No",LEFT(Table5[[#This Row],[Section]],3)="ETB","PLS",LEFT(Table5[[#This Row],[Section]],1)="7","PDB",NOT(ISBLANK(Table5[[#This Row],[Section]])),"No")</f>
        <v>No</v>
      </c>
    </row>
    <row r="4651" spans="1:13" x14ac:dyDescent="0.25">
      <c r="A4651" s="126" t="s">
        <v>2075</v>
      </c>
      <c r="B4651" s="126" t="s">
        <v>2076</v>
      </c>
      <c r="C4651" s="126" t="s">
        <v>75</v>
      </c>
      <c r="D4651" s="127">
        <v>0.79400000000000004</v>
      </c>
      <c r="E4651" s="128">
        <v>334</v>
      </c>
      <c r="F4651" s="128">
        <v>148</v>
      </c>
      <c r="G4651" s="126" t="s">
        <v>13756</v>
      </c>
      <c r="H4651" s="126" t="s">
        <v>20179</v>
      </c>
      <c r="I4651" s="126" t="s">
        <v>20180</v>
      </c>
      <c r="J4651" s="126" t="s">
        <v>26232</v>
      </c>
      <c r="K4651" s="9">
        <f>_xlfn.IFNA(VLOOKUP(Table5[[#This Row],[Section]],SubSill_Tier,2,FALSE),0)</f>
        <v>0</v>
      </c>
      <c r="L4651" s="9" t="str">
        <f t="shared" si="81"/>
        <v/>
      </c>
      <c r="M4651" s="205" t="str" cm="1">
        <f t="array" ref="M4651">_xlfn.IFS(NOT(ISERROR(VLOOKUP(Table5[[#This Row],[Section]],TB_notTB,1,FALSE))),"No",LEFT(Table5[[#This Row],[Section]],3)="ETB","PLS",LEFT(Table5[[#This Row],[Section]],1)="7","PDB",NOT(ISBLANK(Table5[[#This Row],[Section]])),"No")</f>
        <v>No</v>
      </c>
    </row>
    <row r="4652" spans="1:13" x14ac:dyDescent="0.25">
      <c r="A4652" s="126" t="s">
        <v>15420</v>
      </c>
      <c r="B4652" s="126" t="s">
        <v>15421</v>
      </c>
      <c r="C4652" s="126" t="s">
        <v>75</v>
      </c>
      <c r="D4652" s="127">
        <v>1.0640000000000001</v>
      </c>
      <c r="E4652" s="128">
        <v>327</v>
      </c>
      <c r="F4652" s="128">
        <v>239</v>
      </c>
      <c r="G4652" s="126" t="s">
        <v>15158</v>
      </c>
      <c r="H4652" s="126" t="s">
        <v>20297</v>
      </c>
      <c r="I4652" s="126" t="s">
        <v>21187</v>
      </c>
      <c r="J4652" s="126" t="s">
        <v>26304</v>
      </c>
      <c r="K4652" s="9">
        <f>_xlfn.IFNA(VLOOKUP(Table5[[#This Row],[Section]],SubSill_Tier,2,FALSE),0)</f>
        <v>0</v>
      </c>
      <c r="L4652" s="9" t="str">
        <f t="shared" si="81"/>
        <v/>
      </c>
      <c r="M4652" s="205" t="str" cm="1">
        <f t="array" ref="M4652">_xlfn.IFS(NOT(ISERROR(VLOOKUP(Table5[[#This Row],[Section]],TB_notTB,1,FALSE))),"No",LEFT(Table5[[#This Row],[Section]],3)="ETB","PLS",LEFT(Table5[[#This Row],[Section]],1)="7","PDB",NOT(ISBLANK(Table5[[#This Row],[Section]])),"No")</f>
        <v>No</v>
      </c>
    </row>
    <row r="4653" spans="1:13" x14ac:dyDescent="0.25">
      <c r="A4653" s="126" t="s">
        <v>15422</v>
      </c>
      <c r="B4653" s="126" t="s">
        <v>15423</v>
      </c>
      <c r="C4653" s="126" t="s">
        <v>75</v>
      </c>
      <c r="D4653" s="127">
        <v>0.68600000000000005</v>
      </c>
      <c r="E4653" s="128">
        <v>201</v>
      </c>
      <c r="F4653" s="128">
        <v>169</v>
      </c>
      <c r="G4653" s="126" t="s">
        <v>15424</v>
      </c>
      <c r="H4653" s="126" t="s">
        <v>20315</v>
      </c>
      <c r="I4653" s="126" t="s">
        <v>21200</v>
      </c>
      <c r="J4653" s="126" t="s">
        <v>26287</v>
      </c>
      <c r="K4653" s="9">
        <f>_xlfn.IFNA(VLOOKUP(Table5[[#This Row],[Section]],SubSill_Tier,2,FALSE),0)</f>
        <v>0</v>
      </c>
      <c r="L4653" s="9" t="str">
        <f t="shared" si="81"/>
        <v/>
      </c>
      <c r="M4653" s="205" t="str" cm="1">
        <f t="array" ref="M4653">_xlfn.IFS(NOT(ISERROR(VLOOKUP(Table5[[#This Row],[Section]],TB_notTB,1,FALSE))),"No",LEFT(Table5[[#This Row],[Section]],3)="ETB","PLS",LEFT(Table5[[#This Row],[Section]],1)="7","PDB",NOT(ISBLANK(Table5[[#This Row],[Section]])),"No")</f>
        <v>No</v>
      </c>
    </row>
    <row r="4654" spans="1:13" x14ac:dyDescent="0.25">
      <c r="A4654" s="126" t="s">
        <v>7917</v>
      </c>
      <c r="B4654" s="126" t="s">
        <v>29126</v>
      </c>
      <c r="C4654" s="126" t="s">
        <v>75</v>
      </c>
      <c r="D4654" s="127">
        <v>0.76100000000000001</v>
      </c>
      <c r="E4654" s="128">
        <v>278</v>
      </c>
      <c r="F4654" s="128">
        <v>145</v>
      </c>
      <c r="G4654" s="126" t="s">
        <v>13721</v>
      </c>
      <c r="H4654" s="126" t="s">
        <v>21068</v>
      </c>
      <c r="I4654" s="126" t="s">
        <v>21069</v>
      </c>
      <c r="J4654" s="126" t="s">
        <v>26233</v>
      </c>
      <c r="K4654" s="9">
        <f>_xlfn.IFNA(VLOOKUP(Table5[[#This Row],[Section]],SubSill_Tier,2,FALSE),0)</f>
        <v>0</v>
      </c>
      <c r="L4654" s="9" t="str">
        <f t="shared" si="81"/>
        <v/>
      </c>
      <c r="M4654" s="205" t="str" cm="1">
        <f t="array" ref="M4654">_xlfn.IFS(NOT(ISERROR(VLOOKUP(Table5[[#This Row],[Section]],TB_notTB,1,FALSE))),"No",LEFT(Table5[[#This Row],[Section]],3)="ETB","PLS",LEFT(Table5[[#This Row],[Section]],1)="7","PDB",NOT(ISBLANK(Table5[[#This Row],[Section]])),"No")</f>
        <v>No</v>
      </c>
    </row>
    <row r="4655" spans="1:13" x14ac:dyDescent="0.25">
      <c r="A4655" s="126" t="s">
        <v>7918</v>
      </c>
      <c r="B4655" s="126" t="s">
        <v>29127</v>
      </c>
      <c r="C4655" s="126" t="s">
        <v>75</v>
      </c>
      <c r="D4655" s="127">
        <v>0.94499999999999995</v>
      </c>
      <c r="E4655" s="128">
        <v>327</v>
      </c>
      <c r="F4655" s="128">
        <v>170</v>
      </c>
      <c r="G4655" s="126" t="s">
        <v>13721</v>
      </c>
      <c r="H4655" s="126" t="s">
        <v>21068</v>
      </c>
      <c r="I4655" s="126" t="s">
        <v>21069</v>
      </c>
      <c r="J4655" s="126" t="s">
        <v>26233</v>
      </c>
      <c r="K4655" s="9">
        <f>_xlfn.IFNA(VLOOKUP(Table5[[#This Row],[Section]],SubSill_Tier,2,FALSE),0)</f>
        <v>0</v>
      </c>
      <c r="L4655" s="9" t="str">
        <f t="shared" si="81"/>
        <v/>
      </c>
      <c r="M4655" s="205" t="str" cm="1">
        <f t="array" ref="M4655">_xlfn.IFS(NOT(ISERROR(VLOOKUP(Table5[[#This Row],[Section]],TB_notTB,1,FALSE))),"No",LEFT(Table5[[#This Row],[Section]],3)="ETB","PLS",LEFT(Table5[[#This Row],[Section]],1)="7","PDB",NOT(ISBLANK(Table5[[#This Row],[Section]])),"No")</f>
        <v>No</v>
      </c>
    </row>
    <row r="4656" spans="1:13" x14ac:dyDescent="0.25">
      <c r="A4656" s="126" t="s">
        <v>7919</v>
      </c>
      <c r="B4656" s="126" t="s">
        <v>28012</v>
      </c>
      <c r="C4656" s="126" t="s">
        <v>75</v>
      </c>
      <c r="D4656" s="127">
        <v>1.3160000000000001</v>
      </c>
      <c r="E4656" s="128">
        <v>428</v>
      </c>
      <c r="F4656" s="128">
        <v>221</v>
      </c>
      <c r="G4656" s="126" t="s">
        <v>13720</v>
      </c>
      <c r="H4656" s="126" t="s">
        <v>20130</v>
      </c>
      <c r="I4656" s="126" t="s">
        <v>20131</v>
      </c>
      <c r="J4656" s="126" t="s">
        <v>26235</v>
      </c>
      <c r="K4656" s="9">
        <f>_xlfn.IFNA(VLOOKUP(Table5[[#This Row],[Section]],SubSill_Tier,2,FALSE),0)</f>
        <v>0</v>
      </c>
      <c r="L4656" s="9" t="str">
        <f t="shared" si="81"/>
        <v/>
      </c>
      <c r="M4656" s="205" t="str" cm="1">
        <f t="array" ref="M4656">_xlfn.IFS(NOT(ISERROR(VLOOKUP(Table5[[#This Row],[Section]],TB_notTB,1,FALSE))),"No",LEFT(Table5[[#This Row],[Section]],3)="ETB","PLS",LEFT(Table5[[#This Row],[Section]],1)="7","PDB",NOT(ISBLANK(Table5[[#This Row],[Section]])),"No")</f>
        <v>No</v>
      </c>
    </row>
    <row r="4657" spans="1:13" x14ac:dyDescent="0.25">
      <c r="A4657" s="126" t="s">
        <v>7920</v>
      </c>
      <c r="B4657" s="126" t="s">
        <v>13050</v>
      </c>
      <c r="C4657" s="126" t="s">
        <v>75</v>
      </c>
      <c r="D4657" s="127">
        <v>0.68100000000000005</v>
      </c>
      <c r="E4657" s="128">
        <v>303</v>
      </c>
      <c r="F4657" s="128">
        <v>154</v>
      </c>
      <c r="G4657" s="126" t="s">
        <v>13721</v>
      </c>
      <c r="H4657" s="126" t="s">
        <v>21068</v>
      </c>
      <c r="I4657" s="126" t="s">
        <v>21069</v>
      </c>
      <c r="J4657" s="126" t="s">
        <v>26233</v>
      </c>
      <c r="K4657" s="9">
        <f>_xlfn.IFNA(VLOOKUP(Table5[[#This Row],[Section]],SubSill_Tier,2,FALSE),0)</f>
        <v>0</v>
      </c>
      <c r="L4657" s="9" t="str">
        <f t="shared" si="81"/>
        <v/>
      </c>
      <c r="M4657" s="205" t="str" cm="1">
        <f t="array" ref="M4657">_xlfn.IFS(NOT(ISERROR(VLOOKUP(Table5[[#This Row],[Section]],TB_notTB,1,FALSE))),"No",LEFT(Table5[[#This Row],[Section]],3)="ETB","PLS",LEFT(Table5[[#This Row],[Section]],1)="7","PDB",NOT(ISBLANK(Table5[[#This Row],[Section]])),"No")</f>
        <v>No</v>
      </c>
    </row>
    <row r="4658" spans="1:13" x14ac:dyDescent="0.25">
      <c r="A4658" s="126" t="s">
        <v>11832</v>
      </c>
      <c r="B4658" s="126" t="s">
        <v>27184</v>
      </c>
      <c r="C4658" s="126" t="s">
        <v>75</v>
      </c>
      <c r="D4658" s="127">
        <v>0.15</v>
      </c>
      <c r="E4658" s="128">
        <v>100</v>
      </c>
      <c r="F4658" s="128">
        <v>100</v>
      </c>
      <c r="G4658" s="126" t="s">
        <v>21076</v>
      </c>
      <c r="H4658" s="126" t="s">
        <v>21077</v>
      </c>
      <c r="I4658" s="126" t="s">
        <v>21078</v>
      </c>
      <c r="J4658" s="126" t="s">
        <v>26251</v>
      </c>
      <c r="K4658" s="9">
        <f>_xlfn.IFNA(VLOOKUP(Table5[[#This Row],[Section]],SubSill_Tier,2,FALSE),0)</f>
        <v>0</v>
      </c>
      <c r="L4658" s="9" t="str">
        <f t="shared" si="81"/>
        <v/>
      </c>
      <c r="M4658" s="205" t="str" cm="1">
        <f t="array" ref="M4658">_xlfn.IFS(NOT(ISERROR(VLOOKUP(Table5[[#This Row],[Section]],TB_notTB,1,FALSE))),"No",LEFT(Table5[[#This Row],[Section]],3)="ETB","PLS",LEFT(Table5[[#This Row],[Section]],1)="7","PDB",NOT(ISBLANK(Table5[[#This Row],[Section]])),"No")</f>
        <v>No</v>
      </c>
    </row>
    <row r="4659" spans="1:13" x14ac:dyDescent="0.25">
      <c r="A4659" s="126" t="s">
        <v>11833</v>
      </c>
      <c r="B4659" s="126" t="s">
        <v>21201</v>
      </c>
      <c r="C4659" s="126" t="s">
        <v>75</v>
      </c>
      <c r="D4659" s="127">
        <v>0.129</v>
      </c>
      <c r="E4659" s="128">
        <v>100</v>
      </c>
      <c r="F4659" s="128">
        <v>100</v>
      </c>
      <c r="G4659" s="126" t="s">
        <v>21076</v>
      </c>
      <c r="H4659" s="126" t="s">
        <v>21077</v>
      </c>
      <c r="I4659" s="126" t="s">
        <v>21078</v>
      </c>
      <c r="J4659" s="126" t="s">
        <v>26251</v>
      </c>
      <c r="K4659" s="9">
        <f>_xlfn.IFNA(VLOOKUP(Table5[[#This Row],[Section]],SubSill_Tier,2,FALSE),0)</f>
        <v>0</v>
      </c>
      <c r="L4659" s="9" t="str">
        <f t="shared" si="81"/>
        <v/>
      </c>
      <c r="M4659" s="205" t="str" cm="1">
        <f t="array" ref="M4659">_xlfn.IFS(NOT(ISERROR(VLOOKUP(Table5[[#This Row],[Section]],TB_notTB,1,FALSE))),"No",LEFT(Table5[[#This Row],[Section]],3)="ETB","PLS",LEFT(Table5[[#This Row],[Section]],1)="7","PDB",NOT(ISBLANK(Table5[[#This Row],[Section]])),"No")</f>
        <v>No</v>
      </c>
    </row>
    <row r="4660" spans="1:13" x14ac:dyDescent="0.25">
      <c r="A4660" s="126" t="s">
        <v>15425</v>
      </c>
      <c r="B4660" s="126" t="s">
        <v>15426</v>
      </c>
      <c r="C4660" s="126" t="s">
        <v>75</v>
      </c>
      <c r="D4660" s="127">
        <v>0.60799999999999998</v>
      </c>
      <c r="E4660" s="128">
        <v>262</v>
      </c>
      <c r="F4660" s="128">
        <v>114</v>
      </c>
      <c r="G4660" s="126" t="s">
        <v>14742</v>
      </c>
      <c r="H4660" s="126" t="s">
        <v>20171</v>
      </c>
      <c r="I4660" s="126" t="s">
        <v>21088</v>
      </c>
      <c r="J4660" s="126" t="s">
        <v>26255</v>
      </c>
      <c r="K4660" s="9">
        <f>_xlfn.IFNA(VLOOKUP(Table5[[#This Row],[Section]],SubSill_Tier,2,FALSE),0)</f>
        <v>0</v>
      </c>
      <c r="L4660" s="9" t="str">
        <f t="shared" si="81"/>
        <v/>
      </c>
      <c r="M4660" s="205" t="str" cm="1">
        <f t="array" ref="M4660">_xlfn.IFS(NOT(ISERROR(VLOOKUP(Table5[[#This Row],[Section]],TB_notTB,1,FALSE))),"No",LEFT(Table5[[#This Row],[Section]],3)="ETB","PLS",LEFT(Table5[[#This Row],[Section]],1)="7","PDB",NOT(ISBLANK(Table5[[#This Row],[Section]])),"No")</f>
        <v>No</v>
      </c>
    </row>
    <row r="4661" spans="1:13" x14ac:dyDescent="0.25">
      <c r="A4661" s="126" t="s">
        <v>15427</v>
      </c>
      <c r="B4661" s="126" t="s">
        <v>15428</v>
      </c>
      <c r="C4661" s="126" t="s">
        <v>75</v>
      </c>
      <c r="D4661" s="127">
        <v>0.253</v>
      </c>
      <c r="E4661" s="128">
        <v>103</v>
      </c>
      <c r="F4661" s="128">
        <v>103</v>
      </c>
      <c r="G4661" s="126" t="s">
        <v>14742</v>
      </c>
      <c r="H4661" s="126" t="s">
        <v>20171</v>
      </c>
      <c r="I4661" s="126" t="s">
        <v>21088</v>
      </c>
      <c r="J4661" s="126" t="s">
        <v>26255</v>
      </c>
      <c r="K4661" s="9">
        <f>_xlfn.IFNA(VLOOKUP(Table5[[#This Row],[Section]],SubSill_Tier,2,FALSE),0)</f>
        <v>0</v>
      </c>
      <c r="L4661" s="9" t="str">
        <f t="shared" si="81"/>
        <v/>
      </c>
      <c r="M4661" s="205" t="str" cm="1">
        <f t="array" ref="M4661">_xlfn.IFS(NOT(ISERROR(VLOOKUP(Table5[[#This Row],[Section]],TB_notTB,1,FALSE))),"No",LEFT(Table5[[#This Row],[Section]],3)="ETB","PLS",LEFT(Table5[[#This Row],[Section]],1)="7","PDB",NOT(ISBLANK(Table5[[#This Row],[Section]])),"No")</f>
        <v>No</v>
      </c>
    </row>
    <row r="4662" spans="1:13" x14ac:dyDescent="0.25">
      <c r="A4662" s="126" t="s">
        <v>15429</v>
      </c>
      <c r="B4662" s="126" t="s">
        <v>15430</v>
      </c>
      <c r="C4662" s="126" t="s">
        <v>75</v>
      </c>
      <c r="D4662" s="127">
        <v>0.64</v>
      </c>
      <c r="E4662" s="128">
        <v>218</v>
      </c>
      <c r="F4662" s="128">
        <v>109</v>
      </c>
      <c r="G4662" s="126" t="s">
        <v>14742</v>
      </c>
      <c r="H4662" s="126" t="s">
        <v>20171</v>
      </c>
      <c r="I4662" s="126" t="s">
        <v>21088</v>
      </c>
      <c r="J4662" s="126" t="s">
        <v>26255</v>
      </c>
      <c r="K4662" s="9">
        <f>_xlfn.IFNA(VLOOKUP(Table5[[#This Row],[Section]],SubSill_Tier,2,FALSE),0)</f>
        <v>0</v>
      </c>
      <c r="L4662" s="9" t="str">
        <f t="shared" si="81"/>
        <v/>
      </c>
      <c r="M4662" s="205" t="str" cm="1">
        <f t="array" ref="M4662">_xlfn.IFS(NOT(ISERROR(VLOOKUP(Table5[[#This Row],[Section]],TB_notTB,1,FALSE))),"No",LEFT(Table5[[#This Row],[Section]],3)="ETB","PLS",LEFT(Table5[[#This Row],[Section]],1)="7","PDB",NOT(ISBLANK(Table5[[#This Row],[Section]])),"No")</f>
        <v>No</v>
      </c>
    </row>
    <row r="4663" spans="1:13" x14ac:dyDescent="0.25">
      <c r="A4663" s="126" t="s">
        <v>15431</v>
      </c>
      <c r="B4663" s="126" t="s">
        <v>15432</v>
      </c>
      <c r="C4663" s="126" t="s">
        <v>75</v>
      </c>
      <c r="D4663" s="127">
        <v>0.45800000000000002</v>
      </c>
      <c r="E4663" s="128">
        <v>242</v>
      </c>
      <c r="F4663" s="128">
        <v>162</v>
      </c>
      <c r="G4663" s="126" t="s">
        <v>14742</v>
      </c>
      <c r="H4663" s="126" t="s">
        <v>20171</v>
      </c>
      <c r="I4663" s="126" t="s">
        <v>21088</v>
      </c>
      <c r="J4663" s="126" t="s">
        <v>26255</v>
      </c>
      <c r="K4663" s="9">
        <f>_xlfn.IFNA(VLOOKUP(Table5[[#This Row],[Section]],SubSill_Tier,2,FALSE),0)</f>
        <v>0</v>
      </c>
      <c r="L4663" s="9" t="str">
        <f t="shared" si="81"/>
        <v/>
      </c>
      <c r="M4663" s="205" t="str" cm="1">
        <f t="array" ref="M4663">_xlfn.IFS(NOT(ISERROR(VLOOKUP(Table5[[#This Row],[Section]],TB_notTB,1,FALSE))),"No",LEFT(Table5[[#This Row],[Section]],3)="ETB","PLS",LEFT(Table5[[#This Row],[Section]],1)="7","PDB",NOT(ISBLANK(Table5[[#This Row],[Section]])),"No")</f>
        <v>No</v>
      </c>
    </row>
    <row r="4664" spans="1:13" x14ac:dyDescent="0.25">
      <c r="A4664" s="126" t="s">
        <v>15433</v>
      </c>
      <c r="B4664" s="126" t="s">
        <v>15434</v>
      </c>
      <c r="C4664" s="126" t="s">
        <v>75</v>
      </c>
      <c r="D4664" s="127">
        <v>0.13400000000000001</v>
      </c>
      <c r="E4664" s="128">
        <v>100</v>
      </c>
      <c r="F4664" s="128">
        <v>100</v>
      </c>
      <c r="G4664" s="126" t="s">
        <v>15390</v>
      </c>
      <c r="H4664" s="126" t="s">
        <v>20308</v>
      </c>
      <c r="I4664" s="126" t="s">
        <v>21195</v>
      </c>
      <c r="J4664" s="126" t="s">
        <v>26312</v>
      </c>
      <c r="K4664" s="9">
        <f>_xlfn.IFNA(VLOOKUP(Table5[[#This Row],[Section]],SubSill_Tier,2,FALSE),0)</f>
        <v>0</v>
      </c>
      <c r="L4664" s="9" t="str">
        <f t="shared" si="81"/>
        <v/>
      </c>
      <c r="M4664" s="205" t="str" cm="1">
        <f t="array" ref="M4664">_xlfn.IFS(NOT(ISERROR(VLOOKUP(Table5[[#This Row],[Section]],TB_notTB,1,FALSE))),"No",LEFT(Table5[[#This Row],[Section]],3)="ETB","PLS",LEFT(Table5[[#This Row],[Section]],1)="7","PDB",NOT(ISBLANK(Table5[[#This Row],[Section]])),"No")</f>
        <v>No</v>
      </c>
    </row>
    <row r="4665" spans="1:13" x14ac:dyDescent="0.25">
      <c r="A4665" s="126" t="s">
        <v>15435</v>
      </c>
      <c r="B4665" s="126" t="s">
        <v>15436</v>
      </c>
      <c r="C4665" s="126" t="s">
        <v>75</v>
      </c>
      <c r="D4665" s="127">
        <v>1.762</v>
      </c>
      <c r="E4665" s="128">
        <v>537</v>
      </c>
      <c r="F4665" s="128">
        <v>396</v>
      </c>
      <c r="G4665" s="126" t="s">
        <v>15158</v>
      </c>
      <c r="H4665" s="126" t="s">
        <v>20297</v>
      </c>
      <c r="I4665" s="126" t="s">
        <v>21187</v>
      </c>
      <c r="J4665" s="126" t="s">
        <v>26304</v>
      </c>
      <c r="K4665" s="9">
        <f>_xlfn.IFNA(VLOOKUP(Table5[[#This Row],[Section]],SubSill_Tier,2,FALSE),0)</f>
        <v>0</v>
      </c>
      <c r="L4665" s="9" t="str">
        <f t="shared" si="81"/>
        <v/>
      </c>
      <c r="M4665" s="205" t="str" cm="1">
        <f t="array" ref="M4665">_xlfn.IFS(NOT(ISERROR(VLOOKUP(Table5[[#This Row],[Section]],TB_notTB,1,FALSE))),"No",LEFT(Table5[[#This Row],[Section]],3)="ETB","PLS",LEFT(Table5[[#This Row],[Section]],1)="7","PDB",NOT(ISBLANK(Table5[[#This Row],[Section]])),"No")</f>
        <v>No</v>
      </c>
    </row>
    <row r="4666" spans="1:13" x14ac:dyDescent="0.25">
      <c r="A4666" s="126" t="s">
        <v>15437</v>
      </c>
      <c r="B4666" s="126" t="s">
        <v>15438</v>
      </c>
      <c r="C4666" s="126" t="s">
        <v>75</v>
      </c>
      <c r="D4666" s="127">
        <v>1.1220000000000001</v>
      </c>
      <c r="E4666" s="128">
        <v>460</v>
      </c>
      <c r="F4666" s="128">
        <v>237</v>
      </c>
      <c r="G4666" s="126" t="s">
        <v>15158</v>
      </c>
      <c r="H4666" s="126" t="s">
        <v>20297</v>
      </c>
      <c r="I4666" s="126" t="s">
        <v>21187</v>
      </c>
      <c r="J4666" s="126" t="s">
        <v>26304</v>
      </c>
      <c r="K4666" s="9">
        <f>_xlfn.IFNA(VLOOKUP(Table5[[#This Row],[Section]],SubSill_Tier,2,FALSE),0)</f>
        <v>0</v>
      </c>
      <c r="L4666" s="9" t="str">
        <f t="shared" si="81"/>
        <v/>
      </c>
      <c r="M4666" s="205" t="str" cm="1">
        <f t="array" ref="M4666">_xlfn.IFS(NOT(ISERROR(VLOOKUP(Table5[[#This Row],[Section]],TB_notTB,1,FALSE))),"No",LEFT(Table5[[#This Row],[Section]],3)="ETB","PLS",LEFT(Table5[[#This Row],[Section]],1)="7","PDB",NOT(ISBLANK(Table5[[#This Row],[Section]])),"No")</f>
        <v>No</v>
      </c>
    </row>
    <row r="4667" spans="1:13" x14ac:dyDescent="0.25">
      <c r="A4667" s="126" t="s">
        <v>15439</v>
      </c>
      <c r="B4667" s="126" t="s">
        <v>15202</v>
      </c>
      <c r="C4667" s="126" t="s">
        <v>75</v>
      </c>
      <c r="D4667" s="127">
        <v>0.71099999999999997</v>
      </c>
      <c r="E4667" s="128">
        <v>351</v>
      </c>
      <c r="F4667" s="128">
        <v>170</v>
      </c>
      <c r="G4667" s="126" t="s">
        <v>14742</v>
      </c>
      <c r="H4667" s="126" t="s">
        <v>20171</v>
      </c>
      <c r="I4667" s="126" t="s">
        <v>21088</v>
      </c>
      <c r="J4667" s="126" t="s">
        <v>26255</v>
      </c>
      <c r="K4667" s="9">
        <f>_xlfn.IFNA(VLOOKUP(Table5[[#This Row],[Section]],SubSill_Tier,2,FALSE),0)</f>
        <v>0</v>
      </c>
      <c r="L4667" s="9" t="str">
        <f t="shared" si="81"/>
        <v/>
      </c>
      <c r="M4667" s="205" t="str" cm="1">
        <f t="array" ref="M4667">_xlfn.IFS(NOT(ISERROR(VLOOKUP(Table5[[#This Row],[Section]],TB_notTB,1,FALSE))),"No",LEFT(Table5[[#This Row],[Section]],3)="ETB","PLS",LEFT(Table5[[#This Row],[Section]],1)="7","PDB",NOT(ISBLANK(Table5[[#This Row],[Section]])),"No")</f>
        <v>No</v>
      </c>
    </row>
    <row r="4668" spans="1:13" x14ac:dyDescent="0.25">
      <c r="A4668" s="126" t="s">
        <v>15440</v>
      </c>
      <c r="B4668" s="126" t="s">
        <v>15441</v>
      </c>
      <c r="C4668" s="126" t="s">
        <v>75</v>
      </c>
      <c r="D4668" s="127">
        <v>0.88100000000000001</v>
      </c>
      <c r="E4668" s="128">
        <v>381</v>
      </c>
      <c r="F4668" s="128">
        <v>220</v>
      </c>
      <c r="G4668" s="126" t="s">
        <v>14742</v>
      </c>
      <c r="H4668" s="126" t="s">
        <v>20171</v>
      </c>
      <c r="I4668" s="126" t="s">
        <v>21088</v>
      </c>
      <c r="J4668" s="126" t="s">
        <v>26255</v>
      </c>
      <c r="K4668" s="9">
        <f>_xlfn.IFNA(VLOOKUP(Table5[[#This Row],[Section]],SubSill_Tier,2,FALSE),0)</f>
        <v>0</v>
      </c>
      <c r="L4668" s="9" t="str">
        <f t="shared" si="81"/>
        <v/>
      </c>
      <c r="M4668" s="205" t="str" cm="1">
        <f t="array" ref="M4668">_xlfn.IFS(NOT(ISERROR(VLOOKUP(Table5[[#This Row],[Section]],TB_notTB,1,FALSE))),"No",LEFT(Table5[[#This Row],[Section]],3)="ETB","PLS",LEFT(Table5[[#This Row],[Section]],1)="7","PDB",NOT(ISBLANK(Table5[[#This Row],[Section]])),"No")</f>
        <v>No</v>
      </c>
    </row>
    <row r="4669" spans="1:13" x14ac:dyDescent="0.25">
      <c r="A4669" s="126" t="s">
        <v>15442</v>
      </c>
      <c r="B4669" s="126" t="s">
        <v>15443</v>
      </c>
      <c r="C4669" s="126" t="s">
        <v>75</v>
      </c>
      <c r="D4669" s="127">
        <v>0.51200000000000001</v>
      </c>
      <c r="E4669" s="128">
        <v>200</v>
      </c>
      <c r="F4669" s="128">
        <v>153</v>
      </c>
      <c r="G4669" s="126" t="s">
        <v>15444</v>
      </c>
      <c r="H4669" s="126" t="s">
        <v>20316</v>
      </c>
      <c r="I4669" s="126" t="s">
        <v>20317</v>
      </c>
      <c r="J4669" s="126" t="s">
        <v>26315</v>
      </c>
      <c r="K4669" s="9">
        <f>_xlfn.IFNA(VLOOKUP(Table5[[#This Row],[Section]],SubSill_Tier,2,FALSE),0)</f>
        <v>0</v>
      </c>
      <c r="L4669" s="9" t="str">
        <f t="shared" si="81"/>
        <v/>
      </c>
      <c r="M4669" s="205" t="str" cm="1">
        <f t="array" ref="M4669">_xlfn.IFS(NOT(ISERROR(VLOOKUP(Table5[[#This Row],[Section]],TB_notTB,1,FALSE))),"No",LEFT(Table5[[#This Row],[Section]],3)="ETB","PLS",LEFT(Table5[[#This Row],[Section]],1)="7","PDB",NOT(ISBLANK(Table5[[#This Row],[Section]])),"No")</f>
        <v>No</v>
      </c>
    </row>
    <row r="4670" spans="1:13" x14ac:dyDescent="0.25">
      <c r="A4670" s="126" t="s">
        <v>15445</v>
      </c>
      <c r="B4670" s="126" t="s">
        <v>15446</v>
      </c>
      <c r="C4670" s="126" t="s">
        <v>75</v>
      </c>
      <c r="D4670" s="127">
        <v>0.23799999999999999</v>
      </c>
      <c r="E4670" s="128">
        <v>126</v>
      </c>
      <c r="F4670" s="128">
        <v>100</v>
      </c>
      <c r="G4670" s="126" t="s">
        <v>15444</v>
      </c>
      <c r="H4670" s="126" t="s">
        <v>20316</v>
      </c>
      <c r="I4670" s="126" t="s">
        <v>20317</v>
      </c>
      <c r="J4670" s="126" t="s">
        <v>26315</v>
      </c>
      <c r="K4670" s="9">
        <f>_xlfn.IFNA(VLOOKUP(Table5[[#This Row],[Section]],SubSill_Tier,2,FALSE),0)</f>
        <v>0</v>
      </c>
      <c r="L4670" s="9" t="str">
        <f t="shared" si="81"/>
        <v/>
      </c>
      <c r="M4670" s="205" t="str" cm="1">
        <f t="array" ref="M4670">_xlfn.IFS(NOT(ISERROR(VLOOKUP(Table5[[#This Row],[Section]],TB_notTB,1,FALSE))),"No",LEFT(Table5[[#This Row],[Section]],3)="ETB","PLS",LEFT(Table5[[#This Row],[Section]],1)="7","PDB",NOT(ISBLANK(Table5[[#This Row],[Section]])),"No")</f>
        <v>No</v>
      </c>
    </row>
    <row r="4671" spans="1:13" x14ac:dyDescent="0.25">
      <c r="A4671" s="126" t="s">
        <v>15447</v>
      </c>
      <c r="B4671" s="126" t="s">
        <v>15448</v>
      </c>
      <c r="C4671" s="126" t="s">
        <v>75</v>
      </c>
      <c r="D4671" s="127">
        <v>0.38600000000000001</v>
      </c>
      <c r="E4671" s="128">
        <v>200</v>
      </c>
      <c r="F4671" s="128">
        <v>140</v>
      </c>
      <c r="G4671" s="126" t="s">
        <v>15444</v>
      </c>
      <c r="H4671" s="126" t="s">
        <v>20316</v>
      </c>
      <c r="I4671" s="126" t="s">
        <v>20317</v>
      </c>
      <c r="J4671" s="126" t="s">
        <v>26315</v>
      </c>
      <c r="K4671" s="9">
        <f>_xlfn.IFNA(VLOOKUP(Table5[[#This Row],[Section]],SubSill_Tier,2,FALSE),0)</f>
        <v>0</v>
      </c>
      <c r="L4671" s="9" t="str">
        <f t="shared" si="81"/>
        <v/>
      </c>
      <c r="M4671" s="205" t="str" cm="1">
        <f t="array" ref="M4671">_xlfn.IFS(NOT(ISERROR(VLOOKUP(Table5[[#This Row],[Section]],TB_notTB,1,FALSE))),"No",LEFT(Table5[[#This Row],[Section]],3)="ETB","PLS",LEFT(Table5[[#This Row],[Section]],1)="7","PDB",NOT(ISBLANK(Table5[[#This Row],[Section]])),"No")</f>
        <v>No</v>
      </c>
    </row>
    <row r="4672" spans="1:13" x14ac:dyDescent="0.25">
      <c r="A4672" s="126" t="s">
        <v>15449</v>
      </c>
      <c r="B4672" s="126" t="s">
        <v>15450</v>
      </c>
      <c r="C4672" s="126" t="s">
        <v>75</v>
      </c>
      <c r="D4672" s="127">
        <v>0.38100000000000001</v>
      </c>
      <c r="E4672" s="128">
        <v>228</v>
      </c>
      <c r="F4672" s="128">
        <v>168</v>
      </c>
      <c r="G4672" s="126" t="s">
        <v>15444</v>
      </c>
      <c r="H4672" s="126" t="s">
        <v>20316</v>
      </c>
      <c r="I4672" s="126" t="s">
        <v>20317</v>
      </c>
      <c r="J4672" s="126" t="s">
        <v>26315</v>
      </c>
      <c r="K4672" s="9">
        <f>_xlfn.IFNA(VLOOKUP(Table5[[#This Row],[Section]],SubSill_Tier,2,FALSE),0)</f>
        <v>0</v>
      </c>
      <c r="L4672" s="9" t="str">
        <f t="shared" si="81"/>
        <v/>
      </c>
      <c r="M4672" s="205" t="str" cm="1">
        <f t="array" ref="M4672">_xlfn.IFS(NOT(ISERROR(VLOOKUP(Table5[[#This Row],[Section]],TB_notTB,1,FALSE))),"No",LEFT(Table5[[#This Row],[Section]],3)="ETB","PLS",LEFT(Table5[[#This Row],[Section]],1)="7","PDB",NOT(ISBLANK(Table5[[#This Row],[Section]])),"No")</f>
        <v>No</v>
      </c>
    </row>
    <row r="4673" spans="1:13" x14ac:dyDescent="0.25">
      <c r="A4673" s="126" t="s">
        <v>15451</v>
      </c>
      <c r="B4673" s="126" t="s">
        <v>15452</v>
      </c>
      <c r="C4673" s="126" t="s">
        <v>75</v>
      </c>
      <c r="D4673" s="127">
        <v>1.649</v>
      </c>
      <c r="E4673" s="128">
        <v>395</v>
      </c>
      <c r="F4673" s="128">
        <v>292</v>
      </c>
      <c r="G4673" s="126" t="s">
        <v>15390</v>
      </c>
      <c r="H4673" s="126" t="s">
        <v>20308</v>
      </c>
      <c r="I4673" s="126" t="s">
        <v>21195</v>
      </c>
      <c r="J4673" s="126" t="s">
        <v>26312</v>
      </c>
      <c r="K4673" s="9">
        <f>_xlfn.IFNA(VLOOKUP(Table5[[#This Row],[Section]],SubSill_Tier,2,FALSE),0)</f>
        <v>0</v>
      </c>
      <c r="L4673" s="9" t="str">
        <f t="shared" si="81"/>
        <v/>
      </c>
      <c r="M4673" s="205" t="str" cm="1">
        <f t="array" ref="M4673">_xlfn.IFS(NOT(ISERROR(VLOOKUP(Table5[[#This Row],[Section]],TB_notTB,1,FALSE))),"No",LEFT(Table5[[#This Row],[Section]],3)="ETB","PLS",LEFT(Table5[[#This Row],[Section]],1)="7","PDB",NOT(ISBLANK(Table5[[#This Row],[Section]])),"No")</f>
        <v>No</v>
      </c>
    </row>
    <row r="4674" spans="1:13" x14ac:dyDescent="0.25">
      <c r="A4674" s="126" t="s">
        <v>11834</v>
      </c>
      <c r="B4674" s="126" t="s">
        <v>11835</v>
      </c>
      <c r="C4674" s="126" t="s">
        <v>98</v>
      </c>
      <c r="D4674" s="127">
        <v>0.44700000000000001</v>
      </c>
      <c r="E4674" s="128">
        <v>182</v>
      </c>
      <c r="F4674" s="128">
        <v>124</v>
      </c>
      <c r="G4674" s="126" t="s">
        <v>13763</v>
      </c>
      <c r="H4674" s="126" t="s">
        <v>20250</v>
      </c>
      <c r="I4674" s="126" t="s">
        <v>21155</v>
      </c>
      <c r="J4674" s="126" t="s">
        <v>26258</v>
      </c>
      <c r="K4674" s="9">
        <f>_xlfn.IFNA(VLOOKUP(Table5[[#This Row],[Section]],SubSill_Tier,2,FALSE),0)</f>
        <v>0</v>
      </c>
      <c r="L4674" s="9" t="str">
        <f t="shared" ref="L4674:L4737" si="82">IFERROR(IF(LEFT(G4674,2)="AI",IF(_xlfn.NUMBERVALUE(IFERROR(LEFT(IF(ISERROR(FIND("X",UPPER(B4674))),UPPER(B4674),RIGHT(UPPER(B4674),LEN(UPPER(B4674))-FIND("~",SUBSTITUTE(UPPER(B4674),"X","~",LEN(UPPER(B4674))-LEN(SUBSTITUTE(UPPER(B4674),"X","")))))),FIND(" ",IF(ISERROR(FIND("X",UPPER(B4674))),UPPER(B4674),RIGHT(UPPER(B4674),LEN(UPPER(B4674))-FIND("~",SUBSTITUTE(UPPER(B4674),"X","~",LEN(UPPER(B4674))-LEN(SUBSTITUTE(UPPER(B4674),"X","")))))),1)-1),IF(ISERROR(FIND("X",UPPER(B4674))),UPPER(B4674),RIGHT(UPPER(B4674),LEN(UPPER(B4674))-FIND("~",SUBSTITUTE(UPPER(B4674),"X","~",LEN(UPPER(B4674))-LEN(SUBSTITUTE(UPPER(B4674),"X",""))))))),".")&gt;=5,"Wall",""),""),"")</f>
        <v/>
      </c>
      <c r="M4674" s="205" t="str" cm="1">
        <f t="array" ref="M4674">_xlfn.IFS(NOT(ISERROR(VLOOKUP(Table5[[#This Row],[Section]],TB_notTB,1,FALSE))),"No",LEFT(Table5[[#This Row],[Section]],3)="ETB","PLS",LEFT(Table5[[#This Row],[Section]],1)="7","PDB",NOT(ISBLANK(Table5[[#This Row],[Section]])),"No")</f>
        <v>No</v>
      </c>
    </row>
    <row r="4675" spans="1:13" x14ac:dyDescent="0.25">
      <c r="A4675" s="126" t="s">
        <v>15453</v>
      </c>
      <c r="B4675" s="126" t="s">
        <v>15454</v>
      </c>
      <c r="C4675" s="126" t="s">
        <v>75</v>
      </c>
      <c r="D4675" s="127">
        <v>1.373</v>
      </c>
      <c r="E4675" s="128">
        <v>546</v>
      </c>
      <c r="F4675" s="128">
        <v>337</v>
      </c>
      <c r="G4675" s="126" t="s">
        <v>15455</v>
      </c>
      <c r="H4675" s="126" t="s">
        <v>20320</v>
      </c>
      <c r="I4675" s="126" t="s">
        <v>22565</v>
      </c>
      <c r="J4675" s="126" t="s">
        <v>26316</v>
      </c>
      <c r="K4675" s="9">
        <f>_xlfn.IFNA(VLOOKUP(Table5[[#This Row],[Section]],SubSill_Tier,2,FALSE),0)</f>
        <v>0</v>
      </c>
      <c r="L4675" s="9" t="str">
        <f t="shared" si="82"/>
        <v/>
      </c>
      <c r="M4675" s="205" t="str" cm="1">
        <f t="array" ref="M4675">_xlfn.IFS(NOT(ISERROR(VLOOKUP(Table5[[#This Row],[Section]],TB_notTB,1,FALSE))),"No",LEFT(Table5[[#This Row],[Section]],3)="ETB","PLS",LEFT(Table5[[#This Row],[Section]],1)="7","PDB",NOT(ISBLANK(Table5[[#This Row],[Section]])),"No")</f>
        <v>No</v>
      </c>
    </row>
    <row r="4676" spans="1:13" x14ac:dyDescent="0.25">
      <c r="A4676" s="126" t="s">
        <v>15456</v>
      </c>
      <c r="B4676" s="126" t="s">
        <v>15457</v>
      </c>
      <c r="C4676" s="126" t="s">
        <v>75</v>
      </c>
      <c r="D4676" s="127">
        <v>0.79600000000000004</v>
      </c>
      <c r="E4676" s="128">
        <v>225</v>
      </c>
      <c r="F4676" s="128">
        <v>192</v>
      </c>
      <c r="G4676" s="126" t="s">
        <v>15424</v>
      </c>
      <c r="H4676" s="126" t="s">
        <v>20315</v>
      </c>
      <c r="I4676" s="126" t="s">
        <v>21200</v>
      </c>
      <c r="J4676" s="126" t="s">
        <v>26287</v>
      </c>
      <c r="K4676" s="9">
        <f>_xlfn.IFNA(VLOOKUP(Table5[[#This Row],[Section]],SubSill_Tier,2,FALSE),0)</f>
        <v>0</v>
      </c>
      <c r="L4676" s="9" t="str">
        <f t="shared" si="82"/>
        <v/>
      </c>
      <c r="M4676" s="205" t="str" cm="1">
        <f t="array" ref="M4676">_xlfn.IFS(NOT(ISERROR(VLOOKUP(Table5[[#This Row],[Section]],TB_notTB,1,FALSE))),"No",LEFT(Table5[[#This Row],[Section]],3)="ETB","PLS",LEFT(Table5[[#This Row],[Section]],1)="7","PDB",NOT(ISBLANK(Table5[[#This Row],[Section]])),"No")</f>
        <v>No</v>
      </c>
    </row>
    <row r="4677" spans="1:13" x14ac:dyDescent="0.25">
      <c r="A4677" s="126" t="s">
        <v>15458</v>
      </c>
      <c r="B4677" s="126" t="s">
        <v>15459</v>
      </c>
      <c r="C4677" s="126" t="s">
        <v>75</v>
      </c>
      <c r="D4677" s="127">
        <v>0.84899999999999998</v>
      </c>
      <c r="E4677" s="128">
        <v>250</v>
      </c>
      <c r="F4677" s="128">
        <v>217</v>
      </c>
      <c r="G4677" s="126" t="s">
        <v>15424</v>
      </c>
      <c r="H4677" s="126" t="s">
        <v>20315</v>
      </c>
      <c r="I4677" s="126" t="s">
        <v>21200</v>
      </c>
      <c r="J4677" s="126" t="s">
        <v>26287</v>
      </c>
      <c r="K4677" s="9">
        <f>_xlfn.IFNA(VLOOKUP(Table5[[#This Row],[Section]],SubSill_Tier,2,FALSE),0)</f>
        <v>0</v>
      </c>
      <c r="L4677" s="9" t="str">
        <f t="shared" si="82"/>
        <v/>
      </c>
      <c r="M4677" s="205" t="str" cm="1">
        <f t="array" ref="M4677">_xlfn.IFS(NOT(ISERROR(VLOOKUP(Table5[[#This Row],[Section]],TB_notTB,1,FALSE))),"No",LEFT(Table5[[#This Row],[Section]],3)="ETB","PLS",LEFT(Table5[[#This Row],[Section]],1)="7","PDB",NOT(ISBLANK(Table5[[#This Row],[Section]])),"No")</f>
        <v>No</v>
      </c>
    </row>
    <row r="4678" spans="1:13" x14ac:dyDescent="0.25">
      <c r="A4678" s="126" t="s">
        <v>15460</v>
      </c>
      <c r="B4678" s="126" t="s">
        <v>15461</v>
      </c>
      <c r="C4678" s="126" t="s">
        <v>75</v>
      </c>
      <c r="D4678" s="127">
        <v>1.069</v>
      </c>
      <c r="E4678" s="128">
        <v>341</v>
      </c>
      <c r="F4678" s="128">
        <v>165</v>
      </c>
      <c r="G4678" s="126" t="s">
        <v>15364</v>
      </c>
      <c r="H4678" s="126" t="s">
        <v>20305</v>
      </c>
      <c r="I4678" s="126" t="s">
        <v>21194</v>
      </c>
      <c r="J4678" s="126" t="s">
        <v>26309</v>
      </c>
      <c r="K4678" s="9">
        <f>_xlfn.IFNA(VLOOKUP(Table5[[#This Row],[Section]],SubSill_Tier,2,FALSE),0)</f>
        <v>0</v>
      </c>
      <c r="L4678" s="9" t="str">
        <f t="shared" si="82"/>
        <v/>
      </c>
      <c r="M4678" s="205" t="str" cm="1">
        <f t="array" ref="M4678">_xlfn.IFS(NOT(ISERROR(VLOOKUP(Table5[[#This Row],[Section]],TB_notTB,1,FALSE))),"No",LEFT(Table5[[#This Row],[Section]],3)="ETB","PLS",LEFT(Table5[[#This Row],[Section]],1)="7","PDB",NOT(ISBLANK(Table5[[#This Row],[Section]])),"No")</f>
        <v>No</v>
      </c>
    </row>
    <row r="4679" spans="1:13" x14ac:dyDescent="0.25">
      <c r="A4679" s="126" t="s">
        <v>11836</v>
      </c>
      <c r="B4679" s="126" t="s">
        <v>11829</v>
      </c>
      <c r="C4679" s="126" t="s">
        <v>98</v>
      </c>
      <c r="D4679" s="127">
        <v>0.63900000000000001</v>
      </c>
      <c r="E4679" s="128">
        <v>234</v>
      </c>
      <c r="F4679" s="128">
        <v>180</v>
      </c>
      <c r="G4679" s="126" t="s">
        <v>13791</v>
      </c>
      <c r="H4679" s="126" t="s">
        <v>20314</v>
      </c>
      <c r="I4679" s="126" t="s">
        <v>21197</v>
      </c>
      <c r="J4679" s="126" t="s">
        <v>26314</v>
      </c>
      <c r="K4679" s="9">
        <f>_xlfn.IFNA(VLOOKUP(Table5[[#This Row],[Section]],SubSill_Tier,2,FALSE),0)</f>
        <v>0</v>
      </c>
      <c r="L4679" s="9" t="str">
        <f t="shared" si="82"/>
        <v/>
      </c>
      <c r="M4679" s="205" t="str" cm="1">
        <f t="array" ref="M4679">_xlfn.IFS(NOT(ISERROR(VLOOKUP(Table5[[#This Row],[Section]],TB_notTB,1,FALSE))),"No",LEFT(Table5[[#This Row],[Section]],3)="ETB","PLS",LEFT(Table5[[#This Row],[Section]],1)="7","PDB",NOT(ISBLANK(Table5[[#This Row],[Section]])),"No")</f>
        <v>No</v>
      </c>
    </row>
    <row r="4680" spans="1:13" x14ac:dyDescent="0.25">
      <c r="A4680" s="126" t="s">
        <v>11837</v>
      </c>
      <c r="B4680" s="126" t="s">
        <v>11838</v>
      </c>
      <c r="C4680" s="126" t="s">
        <v>98</v>
      </c>
      <c r="D4680" s="127">
        <v>0.34499999999999997</v>
      </c>
      <c r="E4680" s="128">
        <v>147</v>
      </c>
      <c r="F4680" s="128">
        <v>100</v>
      </c>
      <c r="G4680" s="126" t="s">
        <v>21198</v>
      </c>
      <c r="H4680" s="126" t="s">
        <v>20313</v>
      </c>
      <c r="I4680" s="126" t="s">
        <v>21199</v>
      </c>
      <c r="J4680" s="126" t="s">
        <v>26314</v>
      </c>
      <c r="K4680" s="9">
        <f>_xlfn.IFNA(VLOOKUP(Table5[[#This Row],[Section]],SubSill_Tier,2,FALSE),0)</f>
        <v>0</v>
      </c>
      <c r="L4680" s="9" t="str">
        <f t="shared" si="82"/>
        <v/>
      </c>
      <c r="M4680" s="205" t="str" cm="1">
        <f t="array" ref="M4680">_xlfn.IFS(NOT(ISERROR(VLOOKUP(Table5[[#This Row],[Section]],TB_notTB,1,FALSE))),"No",LEFT(Table5[[#This Row],[Section]],3)="ETB","PLS",LEFT(Table5[[#This Row],[Section]],1)="7","PDB",NOT(ISBLANK(Table5[[#This Row],[Section]])),"No")</f>
        <v>No</v>
      </c>
    </row>
    <row r="4681" spans="1:13" x14ac:dyDescent="0.25">
      <c r="A4681" s="126" t="s">
        <v>11839</v>
      </c>
      <c r="B4681" s="126" t="s">
        <v>11840</v>
      </c>
      <c r="C4681" s="126" t="s">
        <v>98</v>
      </c>
      <c r="D4681" s="127">
        <v>0.34</v>
      </c>
      <c r="E4681" s="128">
        <v>146</v>
      </c>
      <c r="F4681" s="128">
        <v>100</v>
      </c>
      <c r="G4681" s="126" t="s">
        <v>21198</v>
      </c>
      <c r="H4681" s="126" t="s">
        <v>20313</v>
      </c>
      <c r="I4681" s="126" t="s">
        <v>21199</v>
      </c>
      <c r="J4681" s="126" t="s">
        <v>26314</v>
      </c>
      <c r="K4681" s="9">
        <f>_xlfn.IFNA(VLOOKUP(Table5[[#This Row],[Section]],SubSill_Tier,2,FALSE),0)</f>
        <v>0</v>
      </c>
      <c r="L4681" s="9" t="str">
        <f t="shared" si="82"/>
        <v/>
      </c>
      <c r="M4681" s="205" t="str" cm="1">
        <f t="array" ref="M4681">_xlfn.IFS(NOT(ISERROR(VLOOKUP(Table5[[#This Row],[Section]],TB_notTB,1,FALSE))),"No",LEFT(Table5[[#This Row],[Section]],3)="ETB","PLS",LEFT(Table5[[#This Row],[Section]],1)="7","PDB",NOT(ISBLANK(Table5[[#This Row],[Section]])),"No")</f>
        <v>No</v>
      </c>
    </row>
    <row r="4682" spans="1:13" x14ac:dyDescent="0.25">
      <c r="A4682" s="126" t="s">
        <v>11841</v>
      </c>
      <c r="B4682" s="126" t="s">
        <v>11842</v>
      </c>
      <c r="C4682" s="126" t="s">
        <v>98</v>
      </c>
      <c r="D4682" s="127">
        <v>0.39900000000000002</v>
      </c>
      <c r="E4682" s="128">
        <v>213</v>
      </c>
      <c r="F4682" s="128">
        <v>100</v>
      </c>
      <c r="G4682" s="126" t="s">
        <v>13791</v>
      </c>
      <c r="H4682" s="126" t="s">
        <v>20314</v>
      </c>
      <c r="I4682" s="126" t="s">
        <v>21197</v>
      </c>
      <c r="J4682" s="126" t="s">
        <v>26314</v>
      </c>
      <c r="K4682" s="9">
        <f>_xlfn.IFNA(VLOOKUP(Table5[[#This Row],[Section]],SubSill_Tier,2,FALSE),0)</f>
        <v>0</v>
      </c>
      <c r="L4682" s="9" t="str">
        <f t="shared" si="82"/>
        <v/>
      </c>
      <c r="M4682" s="205" t="str" cm="1">
        <f t="array" ref="M4682">_xlfn.IFS(NOT(ISERROR(VLOOKUP(Table5[[#This Row],[Section]],TB_notTB,1,FALSE))),"No",LEFT(Table5[[#This Row],[Section]],3)="ETB","PLS",LEFT(Table5[[#This Row],[Section]],1)="7","PDB",NOT(ISBLANK(Table5[[#This Row],[Section]])),"No")</f>
        <v>No</v>
      </c>
    </row>
    <row r="4683" spans="1:13" x14ac:dyDescent="0.25">
      <c r="A4683" s="126" t="s">
        <v>15462</v>
      </c>
      <c r="B4683" s="126" t="s">
        <v>15463</v>
      </c>
      <c r="C4683" s="126" t="s">
        <v>75</v>
      </c>
      <c r="D4683" s="127">
        <v>0.437</v>
      </c>
      <c r="E4683" s="128">
        <v>217</v>
      </c>
      <c r="F4683" s="128">
        <v>100</v>
      </c>
      <c r="G4683" s="126" t="s">
        <v>14945</v>
      </c>
      <c r="H4683" s="126" t="s">
        <v>20255</v>
      </c>
      <c r="I4683" s="126" t="s">
        <v>21156</v>
      </c>
      <c r="J4683" s="126" t="s">
        <v>26287</v>
      </c>
      <c r="K4683" s="9">
        <f>_xlfn.IFNA(VLOOKUP(Table5[[#This Row],[Section]],SubSill_Tier,2,FALSE),0)</f>
        <v>0</v>
      </c>
      <c r="L4683" s="9" t="str">
        <f t="shared" si="82"/>
        <v/>
      </c>
      <c r="M4683" s="205" t="str" cm="1">
        <f t="array" ref="M4683">_xlfn.IFS(NOT(ISERROR(VLOOKUP(Table5[[#This Row],[Section]],TB_notTB,1,FALSE))),"No",LEFT(Table5[[#This Row],[Section]],3)="ETB","PLS",LEFT(Table5[[#This Row],[Section]],1)="7","PDB",NOT(ISBLANK(Table5[[#This Row],[Section]])),"No")</f>
        <v>No</v>
      </c>
    </row>
    <row r="4684" spans="1:13" x14ac:dyDescent="0.25">
      <c r="A4684" s="126" t="s">
        <v>11843</v>
      </c>
      <c r="B4684" s="126" t="s">
        <v>21202</v>
      </c>
      <c r="C4684" s="126" t="s">
        <v>75</v>
      </c>
      <c r="D4684" s="127">
        <v>0.36199999999999999</v>
      </c>
      <c r="E4684" s="128">
        <v>172</v>
      </c>
      <c r="F4684" s="128">
        <v>117</v>
      </c>
      <c r="G4684" s="126" t="s">
        <v>13763</v>
      </c>
      <c r="H4684" s="126" t="s">
        <v>20250</v>
      </c>
      <c r="I4684" s="126" t="s">
        <v>21155</v>
      </c>
      <c r="J4684" s="126" t="s">
        <v>26258</v>
      </c>
      <c r="K4684" s="9">
        <f>_xlfn.IFNA(VLOOKUP(Table5[[#This Row],[Section]],SubSill_Tier,2,FALSE),0)</f>
        <v>0</v>
      </c>
      <c r="L4684" s="9" t="str">
        <f t="shared" si="82"/>
        <v/>
      </c>
      <c r="M4684" s="205" t="str" cm="1">
        <f t="array" ref="M4684">_xlfn.IFS(NOT(ISERROR(VLOOKUP(Table5[[#This Row],[Section]],TB_notTB,1,FALSE))),"No",LEFT(Table5[[#This Row],[Section]],3)="ETB","PLS",LEFT(Table5[[#This Row],[Section]],1)="7","PDB",NOT(ISBLANK(Table5[[#This Row],[Section]])),"No")</f>
        <v>No</v>
      </c>
    </row>
    <row r="4685" spans="1:13" x14ac:dyDescent="0.25">
      <c r="A4685" s="126" t="s">
        <v>15464</v>
      </c>
      <c r="B4685" s="126" t="s">
        <v>15465</v>
      </c>
      <c r="C4685" s="126" t="s">
        <v>75</v>
      </c>
      <c r="D4685" s="127">
        <v>0.36199999999999999</v>
      </c>
      <c r="E4685" s="128">
        <v>163</v>
      </c>
      <c r="F4685" s="128">
        <v>100</v>
      </c>
      <c r="G4685" s="126" t="s">
        <v>14945</v>
      </c>
      <c r="H4685" s="126" t="s">
        <v>20255</v>
      </c>
      <c r="I4685" s="126" t="s">
        <v>21156</v>
      </c>
      <c r="J4685" s="126" t="s">
        <v>26287</v>
      </c>
      <c r="K4685" s="9">
        <f>_xlfn.IFNA(VLOOKUP(Table5[[#This Row],[Section]],SubSill_Tier,2,FALSE),0)</f>
        <v>0</v>
      </c>
      <c r="L4685" s="9" t="str">
        <f t="shared" si="82"/>
        <v/>
      </c>
      <c r="M4685" s="205" t="str" cm="1">
        <f t="array" ref="M4685">_xlfn.IFS(NOT(ISERROR(VLOOKUP(Table5[[#This Row],[Section]],TB_notTB,1,FALSE))),"No",LEFT(Table5[[#This Row],[Section]],3)="ETB","PLS",LEFT(Table5[[#This Row],[Section]],1)="7","PDB",NOT(ISBLANK(Table5[[#This Row],[Section]])),"No")</f>
        <v>No</v>
      </c>
    </row>
    <row r="4686" spans="1:13" x14ac:dyDescent="0.25">
      <c r="A4686" s="126" t="s">
        <v>15466</v>
      </c>
      <c r="B4686" s="126" t="s">
        <v>15467</v>
      </c>
      <c r="C4686" s="126" t="s">
        <v>75</v>
      </c>
      <c r="D4686" s="127">
        <v>1.161</v>
      </c>
      <c r="E4686" s="128">
        <v>472</v>
      </c>
      <c r="F4686" s="128">
        <v>226</v>
      </c>
      <c r="G4686" s="126" t="s">
        <v>14945</v>
      </c>
      <c r="H4686" s="126" t="s">
        <v>20255</v>
      </c>
      <c r="I4686" s="126" t="s">
        <v>21156</v>
      </c>
      <c r="J4686" s="126" t="s">
        <v>26287</v>
      </c>
      <c r="K4686" s="9">
        <f>_xlfn.IFNA(VLOOKUP(Table5[[#This Row],[Section]],SubSill_Tier,2,FALSE),0)</f>
        <v>0</v>
      </c>
      <c r="L4686" s="9" t="str">
        <f t="shared" si="82"/>
        <v/>
      </c>
      <c r="M4686" s="205" t="str" cm="1">
        <f t="array" ref="M4686">_xlfn.IFS(NOT(ISERROR(VLOOKUP(Table5[[#This Row],[Section]],TB_notTB,1,FALSE))),"No",LEFT(Table5[[#This Row],[Section]],3)="ETB","PLS",LEFT(Table5[[#This Row],[Section]],1)="7","PDB",NOT(ISBLANK(Table5[[#This Row],[Section]])),"No")</f>
        <v>No</v>
      </c>
    </row>
    <row r="4687" spans="1:13" x14ac:dyDescent="0.25">
      <c r="A4687" s="126" t="s">
        <v>15468</v>
      </c>
      <c r="B4687" s="126" t="s">
        <v>15469</v>
      </c>
      <c r="C4687" s="126" t="s">
        <v>75</v>
      </c>
      <c r="D4687" s="127">
        <v>1.06</v>
      </c>
      <c r="E4687" s="128">
        <v>268</v>
      </c>
      <c r="F4687" s="128">
        <v>268</v>
      </c>
      <c r="G4687" s="126" t="s">
        <v>15424</v>
      </c>
      <c r="H4687" s="126" t="s">
        <v>20315</v>
      </c>
      <c r="I4687" s="126" t="s">
        <v>21200</v>
      </c>
      <c r="J4687" s="126" t="s">
        <v>26287</v>
      </c>
      <c r="K4687" s="9">
        <f>_xlfn.IFNA(VLOOKUP(Table5[[#This Row],[Section]],SubSill_Tier,2,FALSE),0)</f>
        <v>0</v>
      </c>
      <c r="L4687" s="9" t="str">
        <f t="shared" si="82"/>
        <v/>
      </c>
      <c r="M4687" s="205" t="str" cm="1">
        <f t="array" ref="M4687">_xlfn.IFS(NOT(ISERROR(VLOOKUP(Table5[[#This Row],[Section]],TB_notTB,1,FALSE))),"No",LEFT(Table5[[#This Row],[Section]],3)="ETB","PLS",LEFT(Table5[[#This Row],[Section]],1)="7","PDB",NOT(ISBLANK(Table5[[#This Row],[Section]])),"No")</f>
        <v>No</v>
      </c>
    </row>
    <row r="4688" spans="1:13" x14ac:dyDescent="0.25">
      <c r="A4688" s="126" t="s">
        <v>15470</v>
      </c>
      <c r="B4688" s="126" t="s">
        <v>15471</v>
      </c>
      <c r="C4688" s="126" t="s">
        <v>75</v>
      </c>
      <c r="D4688" s="127">
        <v>0.97699999999999998</v>
      </c>
      <c r="E4688" s="128">
        <v>464</v>
      </c>
      <c r="F4688" s="128">
        <v>196</v>
      </c>
      <c r="G4688" s="126" t="s">
        <v>15472</v>
      </c>
      <c r="H4688" s="126" t="s">
        <v>20322</v>
      </c>
      <c r="I4688" s="126" t="s">
        <v>20323</v>
      </c>
      <c r="J4688" s="126" t="s">
        <v>26317</v>
      </c>
      <c r="K4688" s="9">
        <f>_xlfn.IFNA(VLOOKUP(Table5[[#This Row],[Section]],SubSill_Tier,2,FALSE),0)</f>
        <v>0</v>
      </c>
      <c r="L4688" s="9" t="str">
        <f t="shared" si="82"/>
        <v/>
      </c>
      <c r="M4688" s="205" t="str" cm="1">
        <f t="array" ref="M4688">_xlfn.IFS(NOT(ISERROR(VLOOKUP(Table5[[#This Row],[Section]],TB_notTB,1,FALSE))),"No",LEFT(Table5[[#This Row],[Section]],3)="ETB","PLS",LEFT(Table5[[#This Row],[Section]],1)="7","PDB",NOT(ISBLANK(Table5[[#This Row],[Section]])),"No")</f>
        <v>No</v>
      </c>
    </row>
    <row r="4689" spans="1:13" x14ac:dyDescent="0.25">
      <c r="A4689" s="126" t="s">
        <v>15473</v>
      </c>
      <c r="B4689" s="126" t="s">
        <v>15474</v>
      </c>
      <c r="C4689" s="126" t="s">
        <v>75</v>
      </c>
      <c r="D4689" s="127">
        <v>0.63700000000000001</v>
      </c>
      <c r="E4689" s="128">
        <v>288</v>
      </c>
      <c r="F4689" s="128">
        <v>146</v>
      </c>
      <c r="G4689" s="126" t="s">
        <v>15472</v>
      </c>
      <c r="H4689" s="126" t="s">
        <v>20322</v>
      </c>
      <c r="I4689" s="126" t="s">
        <v>20323</v>
      </c>
      <c r="J4689" s="126" t="s">
        <v>26317</v>
      </c>
      <c r="K4689" s="9">
        <f>_xlfn.IFNA(VLOOKUP(Table5[[#This Row],[Section]],SubSill_Tier,2,FALSE),0)</f>
        <v>0</v>
      </c>
      <c r="L4689" s="9" t="str">
        <f t="shared" si="82"/>
        <v/>
      </c>
      <c r="M4689" s="205" t="str" cm="1">
        <f t="array" ref="M4689">_xlfn.IFS(NOT(ISERROR(VLOOKUP(Table5[[#This Row],[Section]],TB_notTB,1,FALSE))),"No",LEFT(Table5[[#This Row],[Section]],3)="ETB","PLS",LEFT(Table5[[#This Row],[Section]],1)="7","PDB",NOT(ISBLANK(Table5[[#This Row],[Section]])),"No")</f>
        <v>No</v>
      </c>
    </row>
    <row r="4690" spans="1:13" x14ac:dyDescent="0.25">
      <c r="A4690" s="126" t="s">
        <v>15475</v>
      </c>
      <c r="B4690" s="126" t="s">
        <v>15476</v>
      </c>
      <c r="C4690" s="126" t="s">
        <v>75</v>
      </c>
      <c r="D4690" s="127">
        <v>0.32100000000000001</v>
      </c>
      <c r="E4690" s="128">
        <v>182</v>
      </c>
      <c r="F4690" s="128">
        <v>100</v>
      </c>
      <c r="G4690" s="126" t="s">
        <v>15477</v>
      </c>
      <c r="H4690" s="126" t="s">
        <v>20324</v>
      </c>
      <c r="I4690" s="126" t="s">
        <v>20325</v>
      </c>
      <c r="J4690" s="126" t="s">
        <v>26318</v>
      </c>
      <c r="K4690" s="9">
        <f>_xlfn.IFNA(VLOOKUP(Table5[[#This Row],[Section]],SubSill_Tier,2,FALSE),0)</f>
        <v>0</v>
      </c>
      <c r="L4690" s="9" t="str">
        <f t="shared" si="82"/>
        <v/>
      </c>
      <c r="M4690" s="205" t="str" cm="1">
        <f t="array" ref="M4690">_xlfn.IFS(NOT(ISERROR(VLOOKUP(Table5[[#This Row],[Section]],TB_notTB,1,FALSE))),"No",LEFT(Table5[[#This Row],[Section]],3)="ETB","PLS",LEFT(Table5[[#This Row],[Section]],1)="7","PDB",NOT(ISBLANK(Table5[[#This Row],[Section]])),"No")</f>
        <v>No</v>
      </c>
    </row>
    <row r="4691" spans="1:13" x14ac:dyDescent="0.25">
      <c r="A4691" s="126" t="s">
        <v>15478</v>
      </c>
      <c r="B4691" s="126" t="s">
        <v>15479</v>
      </c>
      <c r="C4691" s="126" t="s">
        <v>75</v>
      </c>
      <c r="D4691" s="127">
        <v>2.012</v>
      </c>
      <c r="E4691" s="128">
        <v>249</v>
      </c>
      <c r="F4691" s="128">
        <v>249</v>
      </c>
      <c r="G4691" s="126" t="s">
        <v>14800</v>
      </c>
      <c r="H4691" s="126" t="s">
        <v>20205</v>
      </c>
      <c r="I4691" s="126" t="s">
        <v>20206</v>
      </c>
      <c r="J4691" s="126" t="s">
        <v>26263</v>
      </c>
      <c r="K4691" s="9">
        <f>_xlfn.IFNA(VLOOKUP(Table5[[#This Row],[Section]],SubSill_Tier,2,FALSE),0)</f>
        <v>0</v>
      </c>
      <c r="L4691" s="9" t="str">
        <f t="shared" si="82"/>
        <v/>
      </c>
      <c r="M4691" s="205" t="str" cm="1">
        <f t="array" ref="M4691">_xlfn.IFS(NOT(ISERROR(VLOOKUP(Table5[[#This Row],[Section]],TB_notTB,1,FALSE))),"No",LEFT(Table5[[#This Row],[Section]],3)="ETB","PLS",LEFT(Table5[[#This Row],[Section]],1)="7","PDB",NOT(ISBLANK(Table5[[#This Row],[Section]])),"No")</f>
        <v>No</v>
      </c>
    </row>
    <row r="4692" spans="1:13" x14ac:dyDescent="0.25">
      <c r="A4692" s="126" t="s">
        <v>15480</v>
      </c>
      <c r="B4692" s="126" t="s">
        <v>15301</v>
      </c>
      <c r="C4692" s="126" t="s">
        <v>75</v>
      </c>
      <c r="D4692" s="127">
        <v>0.68300000000000005</v>
      </c>
      <c r="E4692" s="128">
        <v>306</v>
      </c>
      <c r="F4692" s="128">
        <v>140</v>
      </c>
      <c r="G4692" s="126" t="s">
        <v>15158</v>
      </c>
      <c r="H4692" s="126" t="s">
        <v>20297</v>
      </c>
      <c r="I4692" s="126" t="s">
        <v>21187</v>
      </c>
      <c r="J4692" s="126" t="s">
        <v>26304</v>
      </c>
      <c r="K4692" s="9">
        <f>_xlfn.IFNA(VLOOKUP(Table5[[#This Row],[Section]],SubSill_Tier,2,FALSE),0)</f>
        <v>0</v>
      </c>
      <c r="L4692" s="9" t="str">
        <f t="shared" si="82"/>
        <v/>
      </c>
      <c r="M4692" s="205" t="str" cm="1">
        <f t="array" ref="M4692">_xlfn.IFS(NOT(ISERROR(VLOOKUP(Table5[[#This Row],[Section]],TB_notTB,1,FALSE))),"No",LEFT(Table5[[#This Row],[Section]],3)="ETB","PLS",LEFT(Table5[[#This Row],[Section]],1)="7","PDB",NOT(ISBLANK(Table5[[#This Row],[Section]])),"No")</f>
        <v>No</v>
      </c>
    </row>
    <row r="4693" spans="1:13" x14ac:dyDescent="0.25">
      <c r="A4693" s="126" t="s">
        <v>15481</v>
      </c>
      <c r="B4693" s="126" t="s">
        <v>15482</v>
      </c>
      <c r="C4693" s="126" t="s">
        <v>75</v>
      </c>
      <c r="D4693" s="127">
        <v>0.27500000000000002</v>
      </c>
      <c r="E4693" s="128">
        <v>137</v>
      </c>
      <c r="F4693" s="128">
        <v>100</v>
      </c>
      <c r="G4693" s="126" t="s">
        <v>15158</v>
      </c>
      <c r="H4693" s="126" t="s">
        <v>20297</v>
      </c>
      <c r="I4693" s="126" t="s">
        <v>21187</v>
      </c>
      <c r="J4693" s="126" t="s">
        <v>26304</v>
      </c>
      <c r="K4693" s="9">
        <f>_xlfn.IFNA(VLOOKUP(Table5[[#This Row],[Section]],SubSill_Tier,2,FALSE),0)</f>
        <v>0</v>
      </c>
      <c r="L4693" s="9" t="str">
        <f t="shared" si="82"/>
        <v/>
      </c>
      <c r="M4693" s="205" t="str" cm="1">
        <f t="array" ref="M4693">_xlfn.IFS(NOT(ISERROR(VLOOKUP(Table5[[#This Row],[Section]],TB_notTB,1,FALSE))),"No",LEFT(Table5[[#This Row],[Section]],3)="ETB","PLS",LEFT(Table5[[#This Row],[Section]],1)="7","PDB",NOT(ISBLANK(Table5[[#This Row],[Section]])),"No")</f>
        <v>No</v>
      </c>
    </row>
    <row r="4694" spans="1:13" x14ac:dyDescent="0.25">
      <c r="A4694" s="126" t="s">
        <v>15483</v>
      </c>
      <c r="B4694" s="126" t="s">
        <v>15484</v>
      </c>
      <c r="C4694" s="126" t="s">
        <v>75</v>
      </c>
      <c r="D4694" s="127">
        <v>0.81299999999999994</v>
      </c>
      <c r="E4694" s="128">
        <v>279</v>
      </c>
      <c r="F4694" s="128">
        <v>160</v>
      </c>
      <c r="G4694" s="126" t="s">
        <v>15158</v>
      </c>
      <c r="H4694" s="126" t="s">
        <v>20297</v>
      </c>
      <c r="I4694" s="126" t="s">
        <v>21187</v>
      </c>
      <c r="J4694" s="126" t="s">
        <v>26304</v>
      </c>
      <c r="K4694" s="9">
        <f>_xlfn.IFNA(VLOOKUP(Table5[[#This Row],[Section]],SubSill_Tier,2,FALSE),0)</f>
        <v>0</v>
      </c>
      <c r="L4694" s="9" t="str">
        <f t="shared" si="82"/>
        <v/>
      </c>
      <c r="M4694" s="205" t="str" cm="1">
        <f t="array" ref="M4694">_xlfn.IFS(NOT(ISERROR(VLOOKUP(Table5[[#This Row],[Section]],TB_notTB,1,FALSE))),"No",LEFT(Table5[[#This Row],[Section]],3)="ETB","PLS",LEFT(Table5[[#This Row],[Section]],1)="7","PDB",NOT(ISBLANK(Table5[[#This Row],[Section]])),"No")</f>
        <v>No</v>
      </c>
    </row>
    <row r="4695" spans="1:13" x14ac:dyDescent="0.25">
      <c r="A4695" s="126" t="s">
        <v>15485</v>
      </c>
      <c r="B4695" s="126" t="s">
        <v>15486</v>
      </c>
      <c r="C4695" s="126" t="s">
        <v>75</v>
      </c>
      <c r="D4695" s="127">
        <v>0.52600000000000002</v>
      </c>
      <c r="E4695" s="128">
        <v>181</v>
      </c>
      <c r="F4695" s="128">
        <v>100</v>
      </c>
      <c r="G4695" s="126" t="s">
        <v>15158</v>
      </c>
      <c r="H4695" s="126" t="s">
        <v>20297</v>
      </c>
      <c r="I4695" s="126" t="s">
        <v>21187</v>
      </c>
      <c r="J4695" s="126" t="s">
        <v>26304</v>
      </c>
      <c r="K4695" s="9">
        <f>_xlfn.IFNA(VLOOKUP(Table5[[#This Row],[Section]],SubSill_Tier,2,FALSE),0)</f>
        <v>0</v>
      </c>
      <c r="L4695" s="9" t="str">
        <f t="shared" si="82"/>
        <v/>
      </c>
      <c r="M4695" s="205" t="str" cm="1">
        <f t="array" ref="M4695">_xlfn.IFS(NOT(ISERROR(VLOOKUP(Table5[[#This Row],[Section]],TB_notTB,1,FALSE))),"No",LEFT(Table5[[#This Row],[Section]],3)="ETB","PLS",LEFT(Table5[[#This Row],[Section]],1)="7","PDB",NOT(ISBLANK(Table5[[#This Row],[Section]])),"No")</f>
        <v>No</v>
      </c>
    </row>
    <row r="4696" spans="1:13" x14ac:dyDescent="0.25">
      <c r="A4696" s="126" t="s">
        <v>15487</v>
      </c>
      <c r="B4696" s="126" t="s">
        <v>15488</v>
      </c>
      <c r="C4696" s="126" t="s">
        <v>75</v>
      </c>
      <c r="D4696" s="127">
        <v>0.156</v>
      </c>
      <c r="E4696" s="128">
        <v>100</v>
      </c>
      <c r="F4696" s="128">
        <v>100</v>
      </c>
      <c r="G4696" s="126" t="s">
        <v>15489</v>
      </c>
      <c r="H4696" s="126" t="s">
        <v>20326</v>
      </c>
      <c r="I4696" s="126" t="s">
        <v>21203</v>
      </c>
      <c r="J4696" s="126" t="s">
        <v>26287</v>
      </c>
      <c r="K4696" s="9">
        <f>_xlfn.IFNA(VLOOKUP(Table5[[#This Row],[Section]],SubSill_Tier,2,FALSE),0)</f>
        <v>0</v>
      </c>
      <c r="L4696" s="9" t="str">
        <f t="shared" si="82"/>
        <v/>
      </c>
      <c r="M4696" s="205" t="str" cm="1">
        <f t="array" ref="M4696">_xlfn.IFS(NOT(ISERROR(VLOOKUP(Table5[[#This Row],[Section]],TB_notTB,1,FALSE))),"No",LEFT(Table5[[#This Row],[Section]],3)="ETB","PLS",LEFT(Table5[[#This Row],[Section]],1)="7","PDB",NOT(ISBLANK(Table5[[#This Row],[Section]])),"No")</f>
        <v>No</v>
      </c>
    </row>
    <row r="4697" spans="1:13" x14ac:dyDescent="0.25">
      <c r="A4697" s="126" t="s">
        <v>15490</v>
      </c>
      <c r="B4697" s="126" t="s">
        <v>19928</v>
      </c>
      <c r="C4697" s="126" t="s">
        <v>75</v>
      </c>
      <c r="D4697" s="127">
        <v>0.108</v>
      </c>
      <c r="E4697" s="128">
        <v>100</v>
      </c>
      <c r="F4697" s="128">
        <v>100</v>
      </c>
      <c r="G4697" s="126" t="s">
        <v>15489</v>
      </c>
      <c r="H4697" s="126" t="s">
        <v>20326</v>
      </c>
      <c r="I4697" s="126" t="s">
        <v>21203</v>
      </c>
      <c r="J4697" s="126" t="s">
        <v>26287</v>
      </c>
      <c r="K4697" s="9">
        <f>_xlfn.IFNA(VLOOKUP(Table5[[#This Row],[Section]],SubSill_Tier,2,FALSE),0)</f>
        <v>0</v>
      </c>
      <c r="L4697" s="9" t="str">
        <f t="shared" si="82"/>
        <v/>
      </c>
      <c r="M4697" s="205" t="str" cm="1">
        <f t="array" ref="M4697">_xlfn.IFS(NOT(ISERROR(VLOOKUP(Table5[[#This Row],[Section]],TB_notTB,1,FALSE))),"No",LEFT(Table5[[#This Row],[Section]],3)="ETB","PLS",LEFT(Table5[[#This Row],[Section]],1)="7","PDB",NOT(ISBLANK(Table5[[#This Row],[Section]])),"No")</f>
        <v>No</v>
      </c>
    </row>
    <row r="4698" spans="1:13" x14ac:dyDescent="0.25">
      <c r="A4698" s="126" t="s">
        <v>15491</v>
      </c>
      <c r="B4698" s="126" t="s">
        <v>15492</v>
      </c>
      <c r="C4698" s="126" t="s">
        <v>75</v>
      </c>
      <c r="D4698" s="127">
        <v>0.65</v>
      </c>
      <c r="E4698" s="128">
        <v>349</v>
      </c>
      <c r="F4698" s="128">
        <v>164</v>
      </c>
      <c r="G4698" s="126" t="s">
        <v>15489</v>
      </c>
      <c r="H4698" s="126" t="s">
        <v>20326</v>
      </c>
      <c r="I4698" s="126" t="s">
        <v>21203</v>
      </c>
      <c r="J4698" s="126" t="s">
        <v>26287</v>
      </c>
      <c r="K4698" s="9">
        <f>_xlfn.IFNA(VLOOKUP(Table5[[#This Row],[Section]],SubSill_Tier,2,FALSE),0)</f>
        <v>0</v>
      </c>
      <c r="L4698" s="9" t="str">
        <f t="shared" si="82"/>
        <v/>
      </c>
      <c r="M4698" s="205" t="str" cm="1">
        <f t="array" ref="M4698">_xlfn.IFS(NOT(ISERROR(VLOOKUP(Table5[[#This Row],[Section]],TB_notTB,1,FALSE))),"No",LEFT(Table5[[#This Row],[Section]],3)="ETB","PLS",LEFT(Table5[[#This Row],[Section]],1)="7","PDB",NOT(ISBLANK(Table5[[#This Row],[Section]])),"No")</f>
        <v>No</v>
      </c>
    </row>
    <row r="4699" spans="1:13" x14ac:dyDescent="0.25">
      <c r="A4699" s="126" t="s">
        <v>15493</v>
      </c>
      <c r="B4699" s="126" t="s">
        <v>15494</v>
      </c>
      <c r="C4699" s="126" t="s">
        <v>75</v>
      </c>
      <c r="D4699" s="127">
        <v>0.745</v>
      </c>
      <c r="E4699" s="128">
        <v>264</v>
      </c>
      <c r="F4699" s="128">
        <v>135</v>
      </c>
      <c r="G4699" s="126" t="s">
        <v>15489</v>
      </c>
      <c r="H4699" s="126" t="s">
        <v>20326</v>
      </c>
      <c r="I4699" s="126" t="s">
        <v>21203</v>
      </c>
      <c r="J4699" s="126" t="s">
        <v>26287</v>
      </c>
      <c r="K4699" s="9">
        <f>_xlfn.IFNA(VLOOKUP(Table5[[#This Row],[Section]],SubSill_Tier,2,FALSE),0)</f>
        <v>0</v>
      </c>
      <c r="L4699" s="9" t="str">
        <f t="shared" si="82"/>
        <v/>
      </c>
      <c r="M4699" s="205" t="str" cm="1">
        <f t="array" ref="M4699">_xlfn.IFS(NOT(ISERROR(VLOOKUP(Table5[[#This Row],[Section]],TB_notTB,1,FALSE))),"No",LEFT(Table5[[#This Row],[Section]],3)="ETB","PLS",LEFT(Table5[[#This Row],[Section]],1)="7","PDB",NOT(ISBLANK(Table5[[#This Row],[Section]])),"No")</f>
        <v>No</v>
      </c>
    </row>
    <row r="4700" spans="1:13" x14ac:dyDescent="0.25">
      <c r="A4700" s="126" t="s">
        <v>15495</v>
      </c>
      <c r="B4700" s="126" t="s">
        <v>15496</v>
      </c>
      <c r="C4700" s="126" t="s">
        <v>75</v>
      </c>
      <c r="D4700" s="127">
        <v>0.92900000000000005</v>
      </c>
      <c r="E4700" s="128">
        <v>410</v>
      </c>
      <c r="F4700" s="128">
        <v>220</v>
      </c>
      <c r="G4700" s="126" t="s">
        <v>15489</v>
      </c>
      <c r="H4700" s="126" t="s">
        <v>20326</v>
      </c>
      <c r="I4700" s="126" t="s">
        <v>21203</v>
      </c>
      <c r="J4700" s="126" t="s">
        <v>26287</v>
      </c>
      <c r="K4700" s="9">
        <f>_xlfn.IFNA(VLOOKUP(Table5[[#This Row],[Section]],SubSill_Tier,2,FALSE),0)</f>
        <v>0</v>
      </c>
      <c r="L4700" s="9" t="str">
        <f t="shared" si="82"/>
        <v/>
      </c>
      <c r="M4700" s="205" t="str" cm="1">
        <f t="array" ref="M4700">_xlfn.IFS(NOT(ISERROR(VLOOKUP(Table5[[#This Row],[Section]],TB_notTB,1,FALSE))),"No",LEFT(Table5[[#This Row],[Section]],3)="ETB","PLS",LEFT(Table5[[#This Row],[Section]],1)="7","PDB",NOT(ISBLANK(Table5[[#This Row],[Section]])),"No")</f>
        <v>No</v>
      </c>
    </row>
    <row r="4701" spans="1:13" x14ac:dyDescent="0.25">
      <c r="A4701" s="126" t="s">
        <v>15497</v>
      </c>
      <c r="B4701" s="126" t="s">
        <v>15498</v>
      </c>
      <c r="C4701" s="126" t="s">
        <v>75</v>
      </c>
      <c r="D4701" s="127">
        <v>0.51</v>
      </c>
      <c r="E4701" s="128">
        <v>294</v>
      </c>
      <c r="F4701" s="128">
        <v>136</v>
      </c>
      <c r="G4701" s="126" t="s">
        <v>15489</v>
      </c>
      <c r="H4701" s="126" t="s">
        <v>20326</v>
      </c>
      <c r="I4701" s="126" t="s">
        <v>21203</v>
      </c>
      <c r="J4701" s="126" t="s">
        <v>26287</v>
      </c>
      <c r="K4701" s="9">
        <f>_xlfn.IFNA(VLOOKUP(Table5[[#This Row],[Section]],SubSill_Tier,2,FALSE),0)</f>
        <v>0</v>
      </c>
      <c r="L4701" s="9" t="str">
        <f t="shared" si="82"/>
        <v/>
      </c>
      <c r="M4701" s="205" t="str" cm="1">
        <f t="array" ref="M4701">_xlfn.IFS(NOT(ISERROR(VLOOKUP(Table5[[#This Row],[Section]],TB_notTB,1,FALSE))),"No",LEFT(Table5[[#This Row],[Section]],3)="ETB","PLS",LEFT(Table5[[#This Row],[Section]],1)="7","PDB",NOT(ISBLANK(Table5[[#This Row],[Section]])),"No")</f>
        <v>No</v>
      </c>
    </row>
    <row r="4702" spans="1:13" x14ac:dyDescent="0.25">
      <c r="A4702" s="126" t="s">
        <v>15499</v>
      </c>
      <c r="B4702" s="126" t="s">
        <v>15500</v>
      </c>
      <c r="C4702" s="126" t="s">
        <v>75</v>
      </c>
      <c r="D4702" s="127">
        <v>0.67700000000000005</v>
      </c>
      <c r="E4702" s="128">
        <v>256</v>
      </c>
      <c r="F4702" s="128">
        <v>136</v>
      </c>
      <c r="G4702" s="126" t="s">
        <v>15489</v>
      </c>
      <c r="H4702" s="126" t="s">
        <v>20326</v>
      </c>
      <c r="I4702" s="126" t="s">
        <v>21203</v>
      </c>
      <c r="J4702" s="126" t="s">
        <v>26287</v>
      </c>
      <c r="K4702" s="9">
        <f>_xlfn.IFNA(VLOOKUP(Table5[[#This Row],[Section]],SubSill_Tier,2,FALSE),0)</f>
        <v>0</v>
      </c>
      <c r="L4702" s="9" t="str">
        <f t="shared" si="82"/>
        <v/>
      </c>
      <c r="M4702" s="205" t="str" cm="1">
        <f t="array" ref="M4702">_xlfn.IFS(NOT(ISERROR(VLOOKUP(Table5[[#This Row],[Section]],TB_notTB,1,FALSE))),"No",LEFT(Table5[[#This Row],[Section]],3)="ETB","PLS",LEFT(Table5[[#This Row],[Section]],1)="7","PDB",NOT(ISBLANK(Table5[[#This Row],[Section]])),"No")</f>
        <v>No</v>
      </c>
    </row>
    <row r="4703" spans="1:13" x14ac:dyDescent="0.25">
      <c r="A4703" s="126" t="s">
        <v>15501</v>
      </c>
      <c r="B4703" s="126" t="s">
        <v>15502</v>
      </c>
      <c r="C4703" s="126" t="s">
        <v>75</v>
      </c>
      <c r="D4703" s="127">
        <v>0.91500000000000004</v>
      </c>
      <c r="E4703" s="128">
        <v>177</v>
      </c>
      <c r="F4703" s="128">
        <v>177</v>
      </c>
      <c r="G4703" s="126" t="s">
        <v>15489</v>
      </c>
      <c r="H4703" s="126" t="s">
        <v>20326</v>
      </c>
      <c r="I4703" s="126" t="s">
        <v>21203</v>
      </c>
      <c r="J4703" s="126" t="s">
        <v>26319</v>
      </c>
      <c r="K4703" s="9">
        <f>_xlfn.IFNA(VLOOKUP(Table5[[#This Row],[Section]],SubSill_Tier,2,FALSE),0)</f>
        <v>0</v>
      </c>
      <c r="L4703" s="9" t="str">
        <f t="shared" si="82"/>
        <v/>
      </c>
      <c r="M4703" s="205" t="str" cm="1">
        <f t="array" ref="M4703">_xlfn.IFS(NOT(ISERROR(VLOOKUP(Table5[[#This Row],[Section]],TB_notTB,1,FALSE))),"No",LEFT(Table5[[#This Row],[Section]],3)="ETB","PLS",LEFT(Table5[[#This Row],[Section]],1)="7","PDB",NOT(ISBLANK(Table5[[#This Row],[Section]])),"No")</f>
        <v>No</v>
      </c>
    </row>
    <row r="4704" spans="1:13" x14ac:dyDescent="0.25">
      <c r="A4704" s="126" t="s">
        <v>15503</v>
      </c>
      <c r="B4704" s="126" t="s">
        <v>15504</v>
      </c>
      <c r="C4704" s="126" t="s">
        <v>75</v>
      </c>
      <c r="D4704" s="127">
        <v>0.83399999999999996</v>
      </c>
      <c r="E4704" s="128">
        <v>254</v>
      </c>
      <c r="F4704" s="128">
        <v>173</v>
      </c>
      <c r="G4704" s="126" t="s">
        <v>15489</v>
      </c>
      <c r="H4704" s="126" t="s">
        <v>20326</v>
      </c>
      <c r="I4704" s="126" t="s">
        <v>21203</v>
      </c>
      <c r="J4704" s="126" t="s">
        <v>26287</v>
      </c>
      <c r="K4704" s="9">
        <f>_xlfn.IFNA(VLOOKUP(Table5[[#This Row],[Section]],SubSill_Tier,2,FALSE),0)</f>
        <v>0</v>
      </c>
      <c r="L4704" s="9" t="str">
        <f t="shared" si="82"/>
        <v/>
      </c>
      <c r="M4704" s="205" t="str" cm="1">
        <f t="array" ref="M4704">_xlfn.IFS(NOT(ISERROR(VLOOKUP(Table5[[#This Row],[Section]],TB_notTB,1,FALSE))),"No",LEFT(Table5[[#This Row],[Section]],3)="ETB","PLS",LEFT(Table5[[#This Row],[Section]],1)="7","PDB",NOT(ISBLANK(Table5[[#This Row],[Section]])),"No")</f>
        <v>No</v>
      </c>
    </row>
    <row r="4705" spans="1:13" x14ac:dyDescent="0.25">
      <c r="A4705" s="126" t="s">
        <v>15505</v>
      </c>
      <c r="B4705" s="126" t="s">
        <v>15506</v>
      </c>
      <c r="C4705" s="126" t="s">
        <v>75</v>
      </c>
      <c r="D4705" s="127">
        <v>0.61799999999999999</v>
      </c>
      <c r="E4705" s="128">
        <v>332</v>
      </c>
      <c r="F4705" s="128">
        <v>136</v>
      </c>
      <c r="G4705" s="126" t="s">
        <v>15489</v>
      </c>
      <c r="H4705" s="126" t="s">
        <v>20326</v>
      </c>
      <c r="I4705" s="126" t="s">
        <v>21203</v>
      </c>
      <c r="J4705" s="126" t="s">
        <v>26287</v>
      </c>
      <c r="K4705" s="9">
        <f>_xlfn.IFNA(VLOOKUP(Table5[[#This Row],[Section]],SubSill_Tier,2,FALSE),0)</f>
        <v>0</v>
      </c>
      <c r="L4705" s="9" t="str">
        <f t="shared" si="82"/>
        <v/>
      </c>
      <c r="M4705" s="205" t="str" cm="1">
        <f t="array" ref="M4705">_xlfn.IFS(NOT(ISERROR(VLOOKUP(Table5[[#This Row],[Section]],TB_notTB,1,FALSE))),"No",LEFT(Table5[[#This Row],[Section]],3)="ETB","PLS",LEFT(Table5[[#This Row],[Section]],1)="7","PDB",NOT(ISBLANK(Table5[[#This Row],[Section]])),"No")</f>
        <v>No</v>
      </c>
    </row>
    <row r="4706" spans="1:13" x14ac:dyDescent="0.25">
      <c r="A4706" s="126" t="s">
        <v>15507</v>
      </c>
      <c r="B4706" s="126" t="s">
        <v>15508</v>
      </c>
      <c r="C4706" s="126" t="s">
        <v>75</v>
      </c>
      <c r="D4706" s="127">
        <v>0.17299999999999999</v>
      </c>
      <c r="E4706" s="128">
        <v>100</v>
      </c>
      <c r="F4706" s="128">
        <v>100</v>
      </c>
      <c r="G4706" s="126" t="s">
        <v>15489</v>
      </c>
      <c r="H4706" s="126" t="s">
        <v>20326</v>
      </c>
      <c r="I4706" s="126" t="s">
        <v>21203</v>
      </c>
      <c r="J4706" s="126" t="s">
        <v>26287</v>
      </c>
      <c r="K4706" s="9">
        <f>_xlfn.IFNA(VLOOKUP(Table5[[#This Row],[Section]],SubSill_Tier,2,FALSE),0)</f>
        <v>0</v>
      </c>
      <c r="L4706" s="9" t="str">
        <f t="shared" si="82"/>
        <v/>
      </c>
      <c r="M4706" s="205" t="str" cm="1">
        <f t="array" ref="M4706">_xlfn.IFS(NOT(ISERROR(VLOOKUP(Table5[[#This Row],[Section]],TB_notTB,1,FALSE))),"No",LEFT(Table5[[#This Row],[Section]],3)="ETB","PLS",LEFT(Table5[[#This Row],[Section]],1)="7","PDB",NOT(ISBLANK(Table5[[#This Row],[Section]])),"No")</f>
        <v>No</v>
      </c>
    </row>
    <row r="4707" spans="1:13" x14ac:dyDescent="0.25">
      <c r="A4707" s="126" t="s">
        <v>15509</v>
      </c>
      <c r="B4707" s="126" t="s">
        <v>17466</v>
      </c>
      <c r="C4707" s="126" t="s">
        <v>75</v>
      </c>
      <c r="D4707" s="127">
        <v>0.13700000000000001</v>
      </c>
      <c r="E4707" s="128">
        <v>100</v>
      </c>
      <c r="F4707" s="128">
        <v>100</v>
      </c>
      <c r="G4707" s="126" t="s">
        <v>14884</v>
      </c>
      <c r="H4707" s="126" t="s">
        <v>21146</v>
      </c>
      <c r="I4707" s="126" t="s">
        <v>22101</v>
      </c>
      <c r="J4707" s="126" t="s">
        <v>26278</v>
      </c>
      <c r="K4707" s="9">
        <f>_xlfn.IFNA(VLOOKUP(Table5[[#This Row],[Section]],SubSill_Tier,2,FALSE),0)</f>
        <v>0</v>
      </c>
      <c r="L4707" s="9" t="str">
        <f t="shared" si="82"/>
        <v/>
      </c>
      <c r="M4707" s="205" t="str" cm="1">
        <f t="array" ref="M4707">_xlfn.IFS(NOT(ISERROR(VLOOKUP(Table5[[#This Row],[Section]],TB_notTB,1,FALSE))),"No",LEFT(Table5[[#This Row],[Section]],3)="ETB","PLS",LEFT(Table5[[#This Row],[Section]],1)="7","PDB",NOT(ISBLANK(Table5[[#This Row],[Section]])),"No")</f>
        <v>No</v>
      </c>
    </row>
    <row r="4708" spans="1:13" x14ac:dyDescent="0.25">
      <c r="A4708" s="126" t="s">
        <v>15510</v>
      </c>
      <c r="B4708" s="126" t="s">
        <v>15511</v>
      </c>
      <c r="C4708" s="126" t="s">
        <v>75</v>
      </c>
      <c r="D4708" s="127">
        <v>0.92800000000000005</v>
      </c>
      <c r="E4708" s="128">
        <v>202</v>
      </c>
      <c r="F4708" s="128">
        <v>100</v>
      </c>
      <c r="G4708" s="126" t="s">
        <v>14800</v>
      </c>
      <c r="H4708" s="126" t="s">
        <v>20205</v>
      </c>
      <c r="I4708" s="126" t="s">
        <v>20206</v>
      </c>
      <c r="J4708" s="126" t="s">
        <v>26263</v>
      </c>
      <c r="K4708" s="9">
        <f>_xlfn.IFNA(VLOOKUP(Table5[[#This Row],[Section]],SubSill_Tier,2,FALSE),0)</f>
        <v>0</v>
      </c>
      <c r="L4708" s="9" t="str">
        <f t="shared" si="82"/>
        <v/>
      </c>
      <c r="M4708" s="205" t="str" cm="1">
        <f t="array" ref="M4708">_xlfn.IFS(NOT(ISERROR(VLOOKUP(Table5[[#This Row],[Section]],TB_notTB,1,FALSE))),"No",LEFT(Table5[[#This Row],[Section]],3)="ETB","PLS",LEFT(Table5[[#This Row],[Section]],1)="7","PDB",NOT(ISBLANK(Table5[[#This Row],[Section]])),"No")</f>
        <v>No</v>
      </c>
    </row>
    <row r="4709" spans="1:13" x14ac:dyDescent="0.25">
      <c r="A4709" s="126" t="s">
        <v>15512</v>
      </c>
      <c r="B4709" s="126" t="s">
        <v>19317</v>
      </c>
      <c r="C4709" s="126" t="s">
        <v>75</v>
      </c>
      <c r="D4709" s="127">
        <v>0.33800000000000002</v>
      </c>
      <c r="E4709" s="128">
        <v>185</v>
      </c>
      <c r="F4709" s="128">
        <v>100</v>
      </c>
      <c r="G4709" s="126" t="s">
        <v>14851</v>
      </c>
      <c r="H4709" s="126" t="s">
        <v>21137</v>
      </c>
      <c r="I4709" s="126" t="s">
        <v>21138</v>
      </c>
      <c r="J4709" s="126" t="s">
        <v>26276</v>
      </c>
      <c r="K4709" s="9">
        <f>_xlfn.IFNA(VLOOKUP(Table5[[#This Row],[Section]],SubSill_Tier,2,FALSE),0)</f>
        <v>0</v>
      </c>
      <c r="L4709" s="9" t="str">
        <f t="shared" si="82"/>
        <v/>
      </c>
      <c r="M4709" s="205" t="str" cm="1">
        <f t="array" ref="M4709">_xlfn.IFS(NOT(ISERROR(VLOOKUP(Table5[[#This Row],[Section]],TB_notTB,1,FALSE))),"No",LEFT(Table5[[#This Row],[Section]],3)="ETB","PLS",LEFT(Table5[[#This Row],[Section]],1)="7","PDB",NOT(ISBLANK(Table5[[#This Row],[Section]])),"No")</f>
        <v>No</v>
      </c>
    </row>
    <row r="4710" spans="1:13" x14ac:dyDescent="0.25">
      <c r="A4710" s="126" t="s">
        <v>15513</v>
      </c>
      <c r="B4710" s="126" t="s">
        <v>19318</v>
      </c>
      <c r="C4710" s="126" t="s">
        <v>75</v>
      </c>
      <c r="D4710" s="127">
        <v>0.28899999999999998</v>
      </c>
      <c r="E4710" s="128">
        <v>166</v>
      </c>
      <c r="F4710" s="128">
        <v>100</v>
      </c>
      <c r="G4710" s="126" t="s">
        <v>14851</v>
      </c>
      <c r="H4710" s="126" t="s">
        <v>21137</v>
      </c>
      <c r="I4710" s="126" t="s">
        <v>21138</v>
      </c>
      <c r="J4710" s="126" t="s">
        <v>26276</v>
      </c>
      <c r="K4710" s="9">
        <f>_xlfn.IFNA(VLOOKUP(Table5[[#This Row],[Section]],SubSill_Tier,2,FALSE),0)</f>
        <v>0</v>
      </c>
      <c r="L4710" s="9" t="str">
        <f t="shared" si="82"/>
        <v/>
      </c>
      <c r="M4710" s="205" t="str" cm="1">
        <f t="array" ref="M4710">_xlfn.IFS(NOT(ISERROR(VLOOKUP(Table5[[#This Row],[Section]],TB_notTB,1,FALSE))),"No",LEFT(Table5[[#This Row],[Section]],3)="ETB","PLS",LEFT(Table5[[#This Row],[Section]],1)="7","PDB",NOT(ISBLANK(Table5[[#This Row],[Section]])),"No")</f>
        <v>No</v>
      </c>
    </row>
    <row r="4711" spans="1:13" x14ac:dyDescent="0.25">
      <c r="A4711" s="126" t="s">
        <v>15514</v>
      </c>
      <c r="B4711" s="126" t="s">
        <v>15515</v>
      </c>
      <c r="C4711" s="126" t="s">
        <v>75</v>
      </c>
      <c r="D4711" s="127">
        <v>0.90400000000000003</v>
      </c>
      <c r="E4711" s="128">
        <v>412</v>
      </c>
      <c r="F4711" s="128">
        <v>138</v>
      </c>
      <c r="G4711" s="126" t="s">
        <v>15472</v>
      </c>
      <c r="H4711" s="126" t="s">
        <v>20322</v>
      </c>
      <c r="I4711" s="126" t="s">
        <v>20323</v>
      </c>
      <c r="J4711" s="126" t="s">
        <v>26317</v>
      </c>
      <c r="K4711" s="9">
        <f>_xlfn.IFNA(VLOOKUP(Table5[[#This Row],[Section]],SubSill_Tier,2,FALSE),0)</f>
        <v>0</v>
      </c>
      <c r="L4711" s="9" t="str">
        <f t="shared" si="82"/>
        <v/>
      </c>
      <c r="M4711" s="205" t="str" cm="1">
        <f t="array" ref="M4711">_xlfn.IFS(NOT(ISERROR(VLOOKUP(Table5[[#This Row],[Section]],TB_notTB,1,FALSE))),"No",LEFT(Table5[[#This Row],[Section]],3)="ETB","PLS",LEFT(Table5[[#This Row],[Section]],1)="7","PDB",NOT(ISBLANK(Table5[[#This Row],[Section]])),"No")</f>
        <v>No</v>
      </c>
    </row>
    <row r="4712" spans="1:13" x14ac:dyDescent="0.25">
      <c r="A4712" s="126" t="s">
        <v>15516</v>
      </c>
      <c r="B4712" s="126" t="s">
        <v>17222</v>
      </c>
      <c r="C4712" s="126" t="s">
        <v>75</v>
      </c>
      <c r="D4712" s="127">
        <v>0.56100000000000005</v>
      </c>
      <c r="E4712" s="128">
        <v>236</v>
      </c>
      <c r="F4712" s="128">
        <v>100</v>
      </c>
      <c r="G4712" s="126" t="s">
        <v>15472</v>
      </c>
      <c r="H4712" s="126" t="s">
        <v>20322</v>
      </c>
      <c r="I4712" s="126" t="s">
        <v>20323</v>
      </c>
      <c r="J4712" s="126" t="s">
        <v>26317</v>
      </c>
      <c r="K4712" s="9">
        <f>_xlfn.IFNA(VLOOKUP(Table5[[#This Row],[Section]],SubSill_Tier,2,FALSE),0)</f>
        <v>0</v>
      </c>
      <c r="L4712" s="9" t="str">
        <f t="shared" si="82"/>
        <v/>
      </c>
      <c r="M4712" s="205" t="str" cm="1">
        <f t="array" ref="M4712">_xlfn.IFS(NOT(ISERROR(VLOOKUP(Table5[[#This Row],[Section]],TB_notTB,1,FALSE))),"No",LEFT(Table5[[#This Row],[Section]],3)="ETB","PLS",LEFT(Table5[[#This Row],[Section]],1)="7","PDB",NOT(ISBLANK(Table5[[#This Row],[Section]])),"No")</f>
        <v>No</v>
      </c>
    </row>
    <row r="4713" spans="1:13" x14ac:dyDescent="0.25">
      <c r="A4713" s="126" t="s">
        <v>15517</v>
      </c>
      <c r="B4713" s="126" t="s">
        <v>15518</v>
      </c>
      <c r="C4713" s="126" t="s">
        <v>75</v>
      </c>
      <c r="D4713" s="127">
        <v>0.65800000000000003</v>
      </c>
      <c r="E4713" s="128">
        <v>177</v>
      </c>
      <c r="F4713" s="128">
        <v>100</v>
      </c>
      <c r="G4713" s="126" t="s">
        <v>14918</v>
      </c>
      <c r="H4713" s="126" t="s">
        <v>20243</v>
      </c>
      <c r="I4713" s="126" t="s">
        <v>20244</v>
      </c>
      <c r="J4713" s="126" t="s">
        <v>26284</v>
      </c>
      <c r="K4713" s="9">
        <f>_xlfn.IFNA(VLOOKUP(Table5[[#This Row],[Section]],SubSill_Tier,2,FALSE),0)</f>
        <v>0</v>
      </c>
      <c r="L4713" s="9" t="str">
        <f t="shared" si="82"/>
        <v/>
      </c>
      <c r="M4713" s="205" t="str" cm="1">
        <f t="array" ref="M4713">_xlfn.IFS(NOT(ISERROR(VLOOKUP(Table5[[#This Row],[Section]],TB_notTB,1,FALSE))),"No",LEFT(Table5[[#This Row],[Section]],3)="ETB","PLS",LEFT(Table5[[#This Row],[Section]],1)="7","PDB",NOT(ISBLANK(Table5[[#This Row],[Section]])),"No")</f>
        <v>No</v>
      </c>
    </row>
    <row r="4714" spans="1:13" x14ac:dyDescent="0.25">
      <c r="A4714" s="126" t="s">
        <v>15519</v>
      </c>
      <c r="B4714" s="126" t="s">
        <v>15520</v>
      </c>
      <c r="C4714" s="126" t="s">
        <v>75</v>
      </c>
      <c r="D4714" s="127">
        <v>0.13200000000000001</v>
      </c>
      <c r="E4714" s="128">
        <v>100</v>
      </c>
      <c r="F4714" s="128">
        <v>100</v>
      </c>
      <c r="G4714" s="126" t="s">
        <v>15063</v>
      </c>
      <c r="H4714" s="126" t="s">
        <v>20295</v>
      </c>
      <c r="I4714" s="126" t="s">
        <v>21184</v>
      </c>
      <c r="J4714" s="126" t="s">
        <v>26302</v>
      </c>
      <c r="K4714" s="9">
        <f>_xlfn.IFNA(VLOOKUP(Table5[[#This Row],[Section]],SubSill_Tier,2,FALSE),0)</f>
        <v>0</v>
      </c>
      <c r="L4714" s="9" t="str">
        <f t="shared" si="82"/>
        <v/>
      </c>
      <c r="M4714" s="205" t="str" cm="1">
        <f t="array" ref="M4714">_xlfn.IFS(NOT(ISERROR(VLOOKUP(Table5[[#This Row],[Section]],TB_notTB,1,FALSE))),"No",LEFT(Table5[[#This Row],[Section]],3)="ETB","PLS",LEFT(Table5[[#This Row],[Section]],1)="7","PDB",NOT(ISBLANK(Table5[[#This Row],[Section]])),"No")</f>
        <v>No</v>
      </c>
    </row>
    <row r="4715" spans="1:13" x14ac:dyDescent="0.25">
      <c r="A4715" s="126" t="s">
        <v>15521</v>
      </c>
      <c r="B4715" s="126" t="s">
        <v>15522</v>
      </c>
      <c r="C4715" s="126" t="s">
        <v>75</v>
      </c>
      <c r="D4715" s="127">
        <v>1.1180000000000001</v>
      </c>
      <c r="E4715" s="128">
        <v>441</v>
      </c>
      <c r="F4715" s="128">
        <v>279</v>
      </c>
      <c r="G4715" s="126" t="s">
        <v>15158</v>
      </c>
      <c r="H4715" s="126" t="s">
        <v>20297</v>
      </c>
      <c r="I4715" s="126" t="s">
        <v>21187</v>
      </c>
      <c r="J4715" s="126" t="s">
        <v>26304</v>
      </c>
      <c r="K4715" s="9">
        <f>_xlfn.IFNA(VLOOKUP(Table5[[#This Row],[Section]],SubSill_Tier,2,FALSE),0)</f>
        <v>0</v>
      </c>
      <c r="L4715" s="9" t="str">
        <f t="shared" si="82"/>
        <v/>
      </c>
      <c r="M4715" s="205" t="str" cm="1">
        <f t="array" ref="M4715">_xlfn.IFS(NOT(ISERROR(VLOOKUP(Table5[[#This Row],[Section]],TB_notTB,1,FALSE))),"No",LEFT(Table5[[#This Row],[Section]],3)="ETB","PLS",LEFT(Table5[[#This Row],[Section]],1)="7","PDB",NOT(ISBLANK(Table5[[#This Row],[Section]])),"No")</f>
        <v>No</v>
      </c>
    </row>
    <row r="4716" spans="1:13" x14ac:dyDescent="0.25">
      <c r="A4716" s="126" t="s">
        <v>15523</v>
      </c>
      <c r="B4716" s="126" t="s">
        <v>15524</v>
      </c>
      <c r="C4716" s="126" t="s">
        <v>75</v>
      </c>
      <c r="D4716" s="127">
        <v>1.155</v>
      </c>
      <c r="E4716" s="128">
        <v>334</v>
      </c>
      <c r="F4716" s="128">
        <v>110</v>
      </c>
      <c r="G4716" s="126" t="s">
        <v>15424</v>
      </c>
      <c r="H4716" s="126" t="s">
        <v>20315</v>
      </c>
      <c r="I4716" s="126" t="s">
        <v>21200</v>
      </c>
      <c r="J4716" s="126" t="s">
        <v>26287</v>
      </c>
      <c r="K4716" s="9">
        <f>_xlfn.IFNA(VLOOKUP(Table5[[#This Row],[Section]],SubSill_Tier,2,FALSE),0)</f>
        <v>0</v>
      </c>
      <c r="L4716" s="9" t="str">
        <f t="shared" si="82"/>
        <v/>
      </c>
      <c r="M4716" s="205" t="str" cm="1">
        <f t="array" ref="M4716">_xlfn.IFS(NOT(ISERROR(VLOOKUP(Table5[[#This Row],[Section]],TB_notTB,1,FALSE))),"No",LEFT(Table5[[#This Row],[Section]],3)="ETB","PLS",LEFT(Table5[[#This Row],[Section]],1)="7","PDB",NOT(ISBLANK(Table5[[#This Row],[Section]])),"No")</f>
        <v>No</v>
      </c>
    </row>
    <row r="4717" spans="1:13" x14ac:dyDescent="0.25">
      <c r="A4717" s="126" t="s">
        <v>15525</v>
      </c>
      <c r="B4717" s="126" t="s">
        <v>15526</v>
      </c>
      <c r="C4717" s="126" t="s">
        <v>75</v>
      </c>
      <c r="D4717" s="127">
        <v>0.39900000000000002</v>
      </c>
      <c r="E4717" s="128">
        <v>216</v>
      </c>
      <c r="F4717" s="128">
        <v>170</v>
      </c>
      <c r="G4717" s="126" t="s">
        <v>14844</v>
      </c>
      <c r="H4717" s="126" t="s">
        <v>20225</v>
      </c>
      <c r="I4717" s="126" t="s">
        <v>20226</v>
      </c>
      <c r="J4717" s="126" t="s">
        <v>26274</v>
      </c>
      <c r="K4717" s="9">
        <f>_xlfn.IFNA(VLOOKUP(Table5[[#This Row],[Section]],SubSill_Tier,2,FALSE),0)</f>
        <v>0</v>
      </c>
      <c r="L4717" s="9" t="str">
        <f t="shared" si="82"/>
        <v/>
      </c>
      <c r="M4717" s="205" t="str" cm="1">
        <f t="array" ref="M4717">_xlfn.IFS(NOT(ISERROR(VLOOKUP(Table5[[#This Row],[Section]],TB_notTB,1,FALSE))),"No",LEFT(Table5[[#This Row],[Section]],3)="ETB","PLS",LEFT(Table5[[#This Row],[Section]],1)="7","PDB",NOT(ISBLANK(Table5[[#This Row],[Section]])),"No")</f>
        <v>No</v>
      </c>
    </row>
    <row r="4718" spans="1:13" x14ac:dyDescent="0.25">
      <c r="A4718" s="126" t="s">
        <v>15527</v>
      </c>
      <c r="B4718" s="126" t="s">
        <v>15528</v>
      </c>
      <c r="C4718" s="126" t="s">
        <v>75</v>
      </c>
      <c r="D4718" s="127">
        <v>1.256</v>
      </c>
      <c r="E4718" s="128">
        <v>502</v>
      </c>
      <c r="F4718" s="128">
        <v>189</v>
      </c>
      <c r="G4718" s="126" t="s">
        <v>14948</v>
      </c>
      <c r="H4718" s="126" t="s">
        <v>20257</v>
      </c>
      <c r="I4718" s="126" t="s">
        <v>22563</v>
      </c>
      <c r="J4718" s="126" t="s">
        <v>26288</v>
      </c>
      <c r="K4718" s="9">
        <f>_xlfn.IFNA(VLOOKUP(Table5[[#This Row],[Section]],SubSill_Tier,2,FALSE),0)</f>
        <v>0</v>
      </c>
      <c r="L4718" s="9" t="str">
        <f t="shared" si="82"/>
        <v/>
      </c>
      <c r="M4718" s="205" t="str" cm="1">
        <f t="array" ref="M4718">_xlfn.IFS(NOT(ISERROR(VLOOKUP(Table5[[#This Row],[Section]],TB_notTB,1,FALSE))),"No",LEFT(Table5[[#This Row],[Section]],3)="ETB","PLS",LEFT(Table5[[#This Row],[Section]],1)="7","PDB",NOT(ISBLANK(Table5[[#This Row],[Section]])),"No")</f>
        <v>No</v>
      </c>
    </row>
    <row r="4719" spans="1:13" x14ac:dyDescent="0.25">
      <c r="A4719" s="126" t="s">
        <v>15529</v>
      </c>
      <c r="B4719" s="126" t="s">
        <v>15530</v>
      </c>
      <c r="C4719" s="126" t="s">
        <v>75</v>
      </c>
      <c r="D4719" s="127">
        <v>1.2909999999999999</v>
      </c>
      <c r="E4719" s="128">
        <v>516</v>
      </c>
      <c r="F4719" s="128">
        <v>213</v>
      </c>
      <c r="G4719" s="126" t="s">
        <v>14948</v>
      </c>
      <c r="H4719" s="126" t="s">
        <v>20257</v>
      </c>
      <c r="I4719" s="126" t="s">
        <v>22563</v>
      </c>
      <c r="J4719" s="126" t="s">
        <v>26288</v>
      </c>
      <c r="K4719" s="9">
        <f>_xlfn.IFNA(VLOOKUP(Table5[[#This Row],[Section]],SubSill_Tier,2,FALSE),0)</f>
        <v>0</v>
      </c>
      <c r="L4719" s="9" t="str">
        <f t="shared" si="82"/>
        <v/>
      </c>
      <c r="M4719" s="205" t="str" cm="1">
        <f t="array" ref="M4719">_xlfn.IFS(NOT(ISERROR(VLOOKUP(Table5[[#This Row],[Section]],TB_notTB,1,FALSE))),"No",LEFT(Table5[[#This Row],[Section]],3)="ETB","PLS",LEFT(Table5[[#This Row],[Section]],1)="7","PDB",NOT(ISBLANK(Table5[[#This Row],[Section]])),"No")</f>
        <v>No</v>
      </c>
    </row>
    <row r="4720" spans="1:13" x14ac:dyDescent="0.25">
      <c r="A4720" s="126" t="s">
        <v>15531</v>
      </c>
      <c r="B4720" s="126" t="s">
        <v>15532</v>
      </c>
      <c r="C4720" s="126" t="s">
        <v>75</v>
      </c>
      <c r="D4720" s="127">
        <v>1.6</v>
      </c>
      <c r="E4720" s="128">
        <v>642</v>
      </c>
      <c r="F4720" s="128">
        <v>208</v>
      </c>
      <c r="G4720" s="126" t="s">
        <v>14948</v>
      </c>
      <c r="H4720" s="126" t="s">
        <v>20257</v>
      </c>
      <c r="I4720" s="126" t="s">
        <v>22563</v>
      </c>
      <c r="J4720" s="126" t="s">
        <v>26288</v>
      </c>
      <c r="K4720" s="9">
        <f>_xlfn.IFNA(VLOOKUP(Table5[[#This Row],[Section]],SubSill_Tier,2,FALSE),0)</f>
        <v>0</v>
      </c>
      <c r="L4720" s="9" t="str">
        <f t="shared" si="82"/>
        <v/>
      </c>
      <c r="M4720" s="205" t="str" cm="1">
        <f t="array" ref="M4720">_xlfn.IFS(NOT(ISERROR(VLOOKUP(Table5[[#This Row],[Section]],TB_notTB,1,FALSE))),"No",LEFT(Table5[[#This Row],[Section]],3)="ETB","PLS",LEFT(Table5[[#This Row],[Section]],1)="7","PDB",NOT(ISBLANK(Table5[[#This Row],[Section]])),"No")</f>
        <v>No</v>
      </c>
    </row>
    <row r="4721" spans="1:13" x14ac:dyDescent="0.25">
      <c r="A4721" s="126" t="s">
        <v>15533</v>
      </c>
      <c r="B4721" s="126" t="s">
        <v>15534</v>
      </c>
      <c r="C4721" s="126" t="s">
        <v>75</v>
      </c>
      <c r="D4721" s="127">
        <v>1.107</v>
      </c>
      <c r="E4721" s="128">
        <v>451</v>
      </c>
      <c r="F4721" s="128">
        <v>190</v>
      </c>
      <c r="G4721" s="126" t="s">
        <v>14948</v>
      </c>
      <c r="H4721" s="126" t="s">
        <v>20257</v>
      </c>
      <c r="I4721" s="126" t="s">
        <v>22563</v>
      </c>
      <c r="J4721" s="126" t="s">
        <v>26288</v>
      </c>
      <c r="K4721" s="9">
        <f>_xlfn.IFNA(VLOOKUP(Table5[[#This Row],[Section]],SubSill_Tier,2,FALSE),0)</f>
        <v>0</v>
      </c>
      <c r="L4721" s="9" t="str">
        <f t="shared" si="82"/>
        <v/>
      </c>
      <c r="M4721" s="205" t="str" cm="1">
        <f t="array" ref="M4721">_xlfn.IFS(NOT(ISERROR(VLOOKUP(Table5[[#This Row],[Section]],TB_notTB,1,FALSE))),"No",LEFT(Table5[[#This Row],[Section]],3)="ETB","PLS",LEFT(Table5[[#This Row],[Section]],1)="7","PDB",NOT(ISBLANK(Table5[[#This Row],[Section]])),"No")</f>
        <v>No</v>
      </c>
    </row>
    <row r="4722" spans="1:13" x14ac:dyDescent="0.25">
      <c r="A4722" s="126" t="s">
        <v>15535</v>
      </c>
      <c r="B4722" s="126" t="s">
        <v>15536</v>
      </c>
      <c r="C4722" s="126" t="s">
        <v>75</v>
      </c>
      <c r="D4722" s="127">
        <v>0.48</v>
      </c>
      <c r="E4722" s="128">
        <v>254</v>
      </c>
      <c r="F4722" s="128">
        <v>105</v>
      </c>
      <c r="G4722" s="126" t="s">
        <v>14948</v>
      </c>
      <c r="H4722" s="126" t="s">
        <v>20257</v>
      </c>
      <c r="I4722" s="126" t="s">
        <v>22563</v>
      </c>
      <c r="J4722" s="126" t="s">
        <v>26288</v>
      </c>
      <c r="K4722" s="9">
        <f>_xlfn.IFNA(VLOOKUP(Table5[[#This Row],[Section]],SubSill_Tier,2,FALSE),0)</f>
        <v>0</v>
      </c>
      <c r="L4722" s="9" t="str">
        <f t="shared" si="82"/>
        <v/>
      </c>
      <c r="M4722" s="205" t="str" cm="1">
        <f t="array" ref="M4722">_xlfn.IFS(NOT(ISERROR(VLOOKUP(Table5[[#This Row],[Section]],TB_notTB,1,FALSE))),"No",LEFT(Table5[[#This Row],[Section]],3)="ETB","PLS",LEFT(Table5[[#This Row],[Section]],1)="7","PDB",NOT(ISBLANK(Table5[[#This Row],[Section]])),"No")</f>
        <v>No</v>
      </c>
    </row>
    <row r="4723" spans="1:13" x14ac:dyDescent="0.25">
      <c r="A4723" s="126" t="s">
        <v>15537</v>
      </c>
      <c r="B4723" s="126" t="s">
        <v>15079</v>
      </c>
      <c r="C4723" s="126" t="s">
        <v>75</v>
      </c>
      <c r="D4723" s="127">
        <v>0.39700000000000002</v>
      </c>
      <c r="E4723" s="128">
        <v>216</v>
      </c>
      <c r="F4723" s="128">
        <v>100</v>
      </c>
      <c r="G4723" s="126" t="s">
        <v>14948</v>
      </c>
      <c r="H4723" s="126" t="s">
        <v>20257</v>
      </c>
      <c r="I4723" s="126" t="s">
        <v>22563</v>
      </c>
      <c r="J4723" s="126" t="s">
        <v>26288</v>
      </c>
      <c r="K4723" s="9">
        <f>_xlfn.IFNA(VLOOKUP(Table5[[#This Row],[Section]],SubSill_Tier,2,FALSE),0)</f>
        <v>0</v>
      </c>
      <c r="L4723" s="9" t="str">
        <f t="shared" si="82"/>
        <v/>
      </c>
      <c r="M4723" s="205" t="str" cm="1">
        <f t="array" ref="M4723">_xlfn.IFS(NOT(ISERROR(VLOOKUP(Table5[[#This Row],[Section]],TB_notTB,1,FALSE))),"No",LEFT(Table5[[#This Row],[Section]],3)="ETB","PLS",LEFT(Table5[[#This Row],[Section]],1)="7","PDB",NOT(ISBLANK(Table5[[#This Row],[Section]])),"No")</f>
        <v>No</v>
      </c>
    </row>
    <row r="4724" spans="1:13" x14ac:dyDescent="0.25">
      <c r="A4724" s="126" t="s">
        <v>15538</v>
      </c>
      <c r="B4724" s="126" t="s">
        <v>15539</v>
      </c>
      <c r="C4724" s="126" t="s">
        <v>75</v>
      </c>
      <c r="D4724" s="127">
        <v>0.19700000000000001</v>
      </c>
      <c r="E4724" s="128">
        <v>113</v>
      </c>
      <c r="F4724" s="128">
        <v>100</v>
      </c>
      <c r="G4724" s="126" t="s">
        <v>14948</v>
      </c>
      <c r="H4724" s="126" t="s">
        <v>20257</v>
      </c>
      <c r="I4724" s="126" t="s">
        <v>22563</v>
      </c>
      <c r="J4724" s="126" t="s">
        <v>26288</v>
      </c>
      <c r="K4724" s="9">
        <f>_xlfn.IFNA(VLOOKUP(Table5[[#This Row],[Section]],SubSill_Tier,2,FALSE),0)</f>
        <v>0</v>
      </c>
      <c r="L4724" s="9" t="str">
        <f t="shared" si="82"/>
        <v/>
      </c>
      <c r="M4724" s="205" t="str" cm="1">
        <f t="array" ref="M4724">_xlfn.IFS(NOT(ISERROR(VLOOKUP(Table5[[#This Row],[Section]],TB_notTB,1,FALSE))),"No",LEFT(Table5[[#This Row],[Section]],3)="ETB","PLS",LEFT(Table5[[#This Row],[Section]],1)="7","PDB",NOT(ISBLANK(Table5[[#This Row],[Section]])),"No")</f>
        <v>No</v>
      </c>
    </row>
    <row r="4725" spans="1:13" x14ac:dyDescent="0.25">
      <c r="A4725" s="126" t="s">
        <v>15540</v>
      </c>
      <c r="B4725" s="126" t="s">
        <v>15407</v>
      </c>
      <c r="C4725" s="126" t="s">
        <v>75</v>
      </c>
      <c r="D4725" s="127">
        <v>1.585</v>
      </c>
      <c r="E4725" s="128">
        <v>313</v>
      </c>
      <c r="F4725" s="128">
        <v>255</v>
      </c>
      <c r="G4725" s="126" t="s">
        <v>14948</v>
      </c>
      <c r="H4725" s="126" t="s">
        <v>20257</v>
      </c>
      <c r="I4725" s="126" t="s">
        <v>22563</v>
      </c>
      <c r="J4725" s="126" t="s">
        <v>26288</v>
      </c>
      <c r="K4725" s="9">
        <f>_xlfn.IFNA(VLOOKUP(Table5[[#This Row],[Section]],SubSill_Tier,2,FALSE),0)</f>
        <v>0</v>
      </c>
      <c r="L4725" s="9" t="str">
        <f t="shared" si="82"/>
        <v/>
      </c>
      <c r="M4725" s="205" t="str" cm="1">
        <f t="array" ref="M4725">_xlfn.IFS(NOT(ISERROR(VLOOKUP(Table5[[#This Row],[Section]],TB_notTB,1,FALSE))),"No",LEFT(Table5[[#This Row],[Section]],3)="ETB","PLS",LEFT(Table5[[#This Row],[Section]],1)="7","PDB",NOT(ISBLANK(Table5[[#This Row],[Section]])),"No")</f>
        <v>No</v>
      </c>
    </row>
    <row r="4726" spans="1:13" x14ac:dyDescent="0.25">
      <c r="A4726" s="126" t="s">
        <v>15541</v>
      </c>
      <c r="B4726" s="126" t="s">
        <v>15542</v>
      </c>
      <c r="C4726" s="126" t="s">
        <v>75</v>
      </c>
      <c r="D4726" s="127">
        <v>1.339</v>
      </c>
      <c r="E4726" s="128">
        <v>308</v>
      </c>
      <c r="F4726" s="128">
        <v>225</v>
      </c>
      <c r="G4726" s="126" t="s">
        <v>14948</v>
      </c>
      <c r="H4726" s="126" t="s">
        <v>20257</v>
      </c>
      <c r="I4726" s="126" t="s">
        <v>22563</v>
      </c>
      <c r="J4726" s="126" t="s">
        <v>26288</v>
      </c>
      <c r="K4726" s="9">
        <f>_xlfn.IFNA(VLOOKUP(Table5[[#This Row],[Section]],SubSill_Tier,2,FALSE),0)</f>
        <v>0</v>
      </c>
      <c r="L4726" s="9" t="str">
        <f t="shared" si="82"/>
        <v/>
      </c>
      <c r="M4726" s="205" t="str" cm="1">
        <f t="array" ref="M4726">_xlfn.IFS(NOT(ISERROR(VLOOKUP(Table5[[#This Row],[Section]],TB_notTB,1,FALSE))),"No",LEFT(Table5[[#This Row],[Section]],3)="ETB","PLS",LEFT(Table5[[#This Row],[Section]],1)="7","PDB",NOT(ISBLANK(Table5[[#This Row],[Section]])),"No")</f>
        <v>No</v>
      </c>
    </row>
    <row r="4727" spans="1:13" x14ac:dyDescent="0.25">
      <c r="A4727" s="126" t="s">
        <v>15543</v>
      </c>
      <c r="B4727" s="126" t="s">
        <v>15544</v>
      </c>
      <c r="C4727" s="126" t="s">
        <v>75</v>
      </c>
      <c r="D4727" s="127">
        <v>1.2849999999999999</v>
      </c>
      <c r="E4727" s="128">
        <v>311</v>
      </c>
      <c r="F4727" s="128">
        <v>228</v>
      </c>
      <c r="G4727" s="126" t="s">
        <v>14948</v>
      </c>
      <c r="H4727" s="126" t="s">
        <v>20257</v>
      </c>
      <c r="I4727" s="126" t="s">
        <v>22563</v>
      </c>
      <c r="J4727" s="126" t="s">
        <v>26288</v>
      </c>
      <c r="K4727" s="9">
        <f>_xlfn.IFNA(VLOOKUP(Table5[[#This Row],[Section]],SubSill_Tier,2,FALSE),0)</f>
        <v>0</v>
      </c>
      <c r="L4727" s="9" t="str">
        <f t="shared" si="82"/>
        <v/>
      </c>
      <c r="M4727" s="205" t="str" cm="1">
        <f t="array" ref="M4727">_xlfn.IFS(NOT(ISERROR(VLOOKUP(Table5[[#This Row],[Section]],TB_notTB,1,FALSE))),"No",LEFT(Table5[[#This Row],[Section]],3)="ETB","PLS",LEFT(Table5[[#This Row],[Section]],1)="7","PDB",NOT(ISBLANK(Table5[[#This Row],[Section]])),"No")</f>
        <v>No</v>
      </c>
    </row>
    <row r="4728" spans="1:13" x14ac:dyDescent="0.25">
      <c r="A4728" s="126" t="s">
        <v>15545</v>
      </c>
      <c r="B4728" s="126" t="s">
        <v>15546</v>
      </c>
      <c r="C4728" s="126" t="s">
        <v>75</v>
      </c>
      <c r="D4728" s="127">
        <v>1.35</v>
      </c>
      <c r="E4728" s="128">
        <v>352</v>
      </c>
      <c r="F4728" s="128">
        <v>269</v>
      </c>
      <c r="G4728" s="126" t="s">
        <v>14948</v>
      </c>
      <c r="H4728" s="126" t="s">
        <v>20257</v>
      </c>
      <c r="I4728" s="126" t="s">
        <v>22563</v>
      </c>
      <c r="J4728" s="126" t="s">
        <v>26288</v>
      </c>
      <c r="K4728" s="9">
        <f>_xlfn.IFNA(VLOOKUP(Table5[[#This Row],[Section]],SubSill_Tier,2,FALSE),0)</f>
        <v>0</v>
      </c>
      <c r="L4728" s="9" t="str">
        <f t="shared" si="82"/>
        <v/>
      </c>
      <c r="M4728" s="205" t="str" cm="1">
        <f t="array" ref="M4728">_xlfn.IFS(NOT(ISERROR(VLOOKUP(Table5[[#This Row],[Section]],TB_notTB,1,FALSE))),"No",LEFT(Table5[[#This Row],[Section]],3)="ETB","PLS",LEFT(Table5[[#This Row],[Section]],1)="7","PDB",NOT(ISBLANK(Table5[[#This Row],[Section]])),"No")</f>
        <v>No</v>
      </c>
    </row>
    <row r="4729" spans="1:13" x14ac:dyDescent="0.25">
      <c r="A4729" s="126" t="s">
        <v>15547</v>
      </c>
      <c r="B4729" s="126" t="s">
        <v>15548</v>
      </c>
      <c r="C4729" s="126" t="s">
        <v>75</v>
      </c>
      <c r="D4729" s="127">
        <v>1.369</v>
      </c>
      <c r="E4729" s="128">
        <v>358</v>
      </c>
      <c r="F4729" s="128">
        <v>276</v>
      </c>
      <c r="G4729" s="126" t="s">
        <v>14948</v>
      </c>
      <c r="H4729" s="126" t="s">
        <v>20257</v>
      </c>
      <c r="I4729" s="126" t="s">
        <v>22563</v>
      </c>
      <c r="J4729" s="126" t="s">
        <v>26288</v>
      </c>
      <c r="K4729" s="9">
        <f>_xlfn.IFNA(VLOOKUP(Table5[[#This Row],[Section]],SubSill_Tier,2,FALSE),0)</f>
        <v>0</v>
      </c>
      <c r="L4729" s="9" t="str">
        <f t="shared" si="82"/>
        <v/>
      </c>
      <c r="M4729" s="205" t="str" cm="1">
        <f t="array" ref="M4729">_xlfn.IFS(NOT(ISERROR(VLOOKUP(Table5[[#This Row],[Section]],TB_notTB,1,FALSE))),"No",LEFT(Table5[[#This Row],[Section]],3)="ETB","PLS",LEFT(Table5[[#This Row],[Section]],1)="7","PDB",NOT(ISBLANK(Table5[[#This Row],[Section]])),"No")</f>
        <v>No</v>
      </c>
    </row>
    <row r="4730" spans="1:13" x14ac:dyDescent="0.25">
      <c r="A4730" s="126" t="s">
        <v>15549</v>
      </c>
      <c r="B4730" s="126" t="s">
        <v>15550</v>
      </c>
      <c r="C4730" s="126" t="s">
        <v>75</v>
      </c>
      <c r="D4730" s="127">
        <v>0.11799999999999999</v>
      </c>
      <c r="E4730" s="128">
        <v>100</v>
      </c>
      <c r="F4730" s="128">
        <v>100</v>
      </c>
      <c r="G4730" s="126" t="s">
        <v>14948</v>
      </c>
      <c r="H4730" s="126" t="s">
        <v>20257</v>
      </c>
      <c r="I4730" s="126" t="s">
        <v>22563</v>
      </c>
      <c r="J4730" s="126" t="s">
        <v>26288</v>
      </c>
      <c r="K4730" s="9">
        <f>_xlfn.IFNA(VLOOKUP(Table5[[#This Row],[Section]],SubSill_Tier,2,FALSE),0)</f>
        <v>0</v>
      </c>
      <c r="L4730" s="9" t="str">
        <f t="shared" si="82"/>
        <v/>
      </c>
      <c r="M4730" s="205" t="str" cm="1">
        <f t="array" ref="M4730">_xlfn.IFS(NOT(ISERROR(VLOOKUP(Table5[[#This Row],[Section]],TB_notTB,1,FALSE))),"No",LEFT(Table5[[#This Row],[Section]],3)="ETB","PLS",LEFT(Table5[[#This Row],[Section]],1)="7","PDB",NOT(ISBLANK(Table5[[#This Row],[Section]])),"No")</f>
        <v>No</v>
      </c>
    </row>
    <row r="4731" spans="1:13" x14ac:dyDescent="0.25">
      <c r="A4731" s="126" t="s">
        <v>15551</v>
      </c>
      <c r="B4731" s="126" t="s">
        <v>15552</v>
      </c>
      <c r="C4731" s="126" t="s">
        <v>75</v>
      </c>
      <c r="D4731" s="127">
        <v>0.375</v>
      </c>
      <c r="E4731" s="128">
        <v>176</v>
      </c>
      <c r="F4731" s="128">
        <v>100</v>
      </c>
      <c r="G4731" s="126" t="s">
        <v>15213</v>
      </c>
      <c r="H4731" s="126" t="s">
        <v>20300</v>
      </c>
      <c r="I4731" s="126" t="s">
        <v>21190</v>
      </c>
      <c r="J4731" s="126" t="s">
        <v>26305</v>
      </c>
      <c r="K4731" s="9">
        <f>_xlfn.IFNA(VLOOKUP(Table5[[#This Row],[Section]],SubSill_Tier,2,FALSE),0)</f>
        <v>0</v>
      </c>
      <c r="L4731" s="9" t="str">
        <f t="shared" si="82"/>
        <v/>
      </c>
      <c r="M4731" s="205" t="str" cm="1">
        <f t="array" ref="M4731">_xlfn.IFS(NOT(ISERROR(VLOOKUP(Table5[[#This Row],[Section]],TB_notTB,1,FALSE))),"No",LEFT(Table5[[#This Row],[Section]],3)="ETB","PLS",LEFT(Table5[[#This Row],[Section]],1)="7","PDB",NOT(ISBLANK(Table5[[#This Row],[Section]])),"No")</f>
        <v>No</v>
      </c>
    </row>
    <row r="4732" spans="1:13" x14ac:dyDescent="0.25">
      <c r="A4732" s="126" t="s">
        <v>15553</v>
      </c>
      <c r="B4732" s="126" t="s">
        <v>15554</v>
      </c>
      <c r="C4732" s="126" t="s">
        <v>75</v>
      </c>
      <c r="D4732" s="127">
        <v>0.36899999999999999</v>
      </c>
      <c r="E4732" s="128">
        <v>169</v>
      </c>
      <c r="F4732" s="128">
        <v>100</v>
      </c>
      <c r="G4732" s="126" t="s">
        <v>15213</v>
      </c>
      <c r="H4732" s="126" t="s">
        <v>20300</v>
      </c>
      <c r="I4732" s="126" t="s">
        <v>21190</v>
      </c>
      <c r="J4732" s="126" t="s">
        <v>26305</v>
      </c>
      <c r="K4732" s="9">
        <f>_xlfn.IFNA(VLOOKUP(Table5[[#This Row],[Section]],SubSill_Tier,2,FALSE),0)</f>
        <v>0</v>
      </c>
      <c r="L4732" s="9" t="str">
        <f t="shared" si="82"/>
        <v/>
      </c>
      <c r="M4732" s="205" t="str" cm="1">
        <f t="array" ref="M4732">_xlfn.IFS(NOT(ISERROR(VLOOKUP(Table5[[#This Row],[Section]],TB_notTB,1,FALSE))),"No",LEFT(Table5[[#This Row],[Section]],3)="ETB","PLS",LEFT(Table5[[#This Row],[Section]],1)="7","PDB",NOT(ISBLANK(Table5[[#This Row],[Section]])),"No")</f>
        <v>No</v>
      </c>
    </row>
    <row r="4733" spans="1:13" x14ac:dyDescent="0.25">
      <c r="A4733" s="126" t="s">
        <v>15555</v>
      </c>
      <c r="B4733" s="126" t="s">
        <v>15556</v>
      </c>
      <c r="C4733" s="126" t="s">
        <v>75</v>
      </c>
      <c r="D4733" s="127">
        <v>0.126</v>
      </c>
      <c r="E4733" s="128">
        <v>100</v>
      </c>
      <c r="F4733" s="128">
        <v>100</v>
      </c>
      <c r="G4733" s="126" t="s">
        <v>15213</v>
      </c>
      <c r="H4733" s="126" t="s">
        <v>20300</v>
      </c>
      <c r="I4733" s="126" t="s">
        <v>21190</v>
      </c>
      <c r="J4733" s="126" t="s">
        <v>26305</v>
      </c>
      <c r="K4733" s="9">
        <f>_xlfn.IFNA(VLOOKUP(Table5[[#This Row],[Section]],SubSill_Tier,2,FALSE),0)</f>
        <v>0</v>
      </c>
      <c r="L4733" s="9" t="str">
        <f t="shared" si="82"/>
        <v/>
      </c>
      <c r="M4733" s="205" t="str" cm="1">
        <f t="array" ref="M4733">_xlfn.IFS(NOT(ISERROR(VLOOKUP(Table5[[#This Row],[Section]],TB_notTB,1,FALSE))),"No",LEFT(Table5[[#This Row],[Section]],3)="ETB","PLS",LEFT(Table5[[#This Row],[Section]],1)="7","PDB",NOT(ISBLANK(Table5[[#This Row],[Section]])),"No")</f>
        <v>No</v>
      </c>
    </row>
    <row r="4734" spans="1:13" x14ac:dyDescent="0.25">
      <c r="A4734" s="126" t="s">
        <v>15557</v>
      </c>
      <c r="B4734" s="126" t="s">
        <v>15558</v>
      </c>
      <c r="C4734" s="126" t="s">
        <v>75</v>
      </c>
      <c r="D4734" s="127">
        <v>0.66400000000000003</v>
      </c>
      <c r="E4734" s="128">
        <v>200</v>
      </c>
      <c r="F4734" s="128">
        <v>131</v>
      </c>
      <c r="G4734" s="126" t="s">
        <v>15213</v>
      </c>
      <c r="H4734" s="126" t="s">
        <v>20300</v>
      </c>
      <c r="I4734" s="126" t="s">
        <v>21190</v>
      </c>
      <c r="J4734" s="126" t="s">
        <v>26305</v>
      </c>
      <c r="K4734" s="9">
        <f>_xlfn.IFNA(VLOOKUP(Table5[[#This Row],[Section]],SubSill_Tier,2,FALSE),0)</f>
        <v>0</v>
      </c>
      <c r="L4734" s="9" t="str">
        <f t="shared" si="82"/>
        <v/>
      </c>
      <c r="M4734" s="205" t="str" cm="1">
        <f t="array" ref="M4734">_xlfn.IFS(NOT(ISERROR(VLOOKUP(Table5[[#This Row],[Section]],TB_notTB,1,FALSE))),"No",LEFT(Table5[[#This Row],[Section]],3)="ETB","PLS",LEFT(Table5[[#This Row],[Section]],1)="7","PDB",NOT(ISBLANK(Table5[[#This Row],[Section]])),"No")</f>
        <v>No</v>
      </c>
    </row>
    <row r="4735" spans="1:13" x14ac:dyDescent="0.25">
      <c r="A4735" s="126" t="s">
        <v>15559</v>
      </c>
      <c r="B4735" s="126" t="s">
        <v>15560</v>
      </c>
      <c r="C4735" s="126" t="s">
        <v>75</v>
      </c>
      <c r="D4735" s="127">
        <v>0.437</v>
      </c>
      <c r="E4735" s="128">
        <v>157</v>
      </c>
      <c r="F4735" s="128">
        <v>100</v>
      </c>
      <c r="G4735" s="126" t="s">
        <v>15561</v>
      </c>
      <c r="H4735" s="126" t="s">
        <v>20327</v>
      </c>
      <c r="I4735" s="126" t="s">
        <v>20328</v>
      </c>
      <c r="J4735" s="126" t="s">
        <v>26320</v>
      </c>
      <c r="K4735" s="9">
        <f>_xlfn.IFNA(VLOOKUP(Table5[[#This Row],[Section]],SubSill_Tier,2,FALSE),0)</f>
        <v>0</v>
      </c>
      <c r="L4735" s="9" t="str">
        <f t="shared" si="82"/>
        <v/>
      </c>
      <c r="M4735" s="205" t="str" cm="1">
        <f t="array" ref="M4735">_xlfn.IFS(NOT(ISERROR(VLOOKUP(Table5[[#This Row],[Section]],TB_notTB,1,FALSE))),"No",LEFT(Table5[[#This Row],[Section]],3)="ETB","PLS",LEFT(Table5[[#This Row],[Section]],1)="7","PDB",NOT(ISBLANK(Table5[[#This Row],[Section]])),"No")</f>
        <v>No</v>
      </c>
    </row>
    <row r="4736" spans="1:13" x14ac:dyDescent="0.25">
      <c r="A4736" s="126" t="s">
        <v>15562</v>
      </c>
      <c r="B4736" s="126" t="s">
        <v>15334</v>
      </c>
      <c r="C4736" s="126" t="s">
        <v>75</v>
      </c>
      <c r="D4736" s="127">
        <v>0.39700000000000002</v>
      </c>
      <c r="E4736" s="128">
        <v>167</v>
      </c>
      <c r="F4736" s="128">
        <v>114</v>
      </c>
      <c r="G4736" s="126" t="s">
        <v>15561</v>
      </c>
      <c r="H4736" s="126" t="s">
        <v>20327</v>
      </c>
      <c r="I4736" s="126" t="s">
        <v>20328</v>
      </c>
      <c r="J4736" s="126" t="s">
        <v>26320</v>
      </c>
      <c r="K4736" s="9">
        <f>_xlfn.IFNA(VLOOKUP(Table5[[#This Row],[Section]],SubSill_Tier,2,FALSE),0)</f>
        <v>0</v>
      </c>
      <c r="L4736" s="9" t="str">
        <f t="shared" si="82"/>
        <v/>
      </c>
      <c r="M4736" s="205" t="str" cm="1">
        <f t="array" ref="M4736">_xlfn.IFS(NOT(ISERROR(VLOOKUP(Table5[[#This Row],[Section]],TB_notTB,1,FALSE))),"No",LEFT(Table5[[#This Row],[Section]],3)="ETB","PLS",LEFT(Table5[[#This Row],[Section]],1)="7","PDB",NOT(ISBLANK(Table5[[#This Row],[Section]])),"No")</f>
        <v>No</v>
      </c>
    </row>
    <row r="4737" spans="1:13" x14ac:dyDescent="0.25">
      <c r="A4737" s="126" t="s">
        <v>15563</v>
      </c>
      <c r="B4737" s="126" t="s">
        <v>15564</v>
      </c>
      <c r="C4737" s="126" t="s">
        <v>75</v>
      </c>
      <c r="D4737" s="127">
        <v>1.861</v>
      </c>
      <c r="E4737" s="128">
        <v>567</v>
      </c>
      <c r="F4737" s="128">
        <v>390</v>
      </c>
      <c r="G4737" s="126" t="s">
        <v>15089</v>
      </c>
      <c r="H4737" s="126" t="s">
        <v>20296</v>
      </c>
      <c r="I4737" s="126" t="s">
        <v>21185</v>
      </c>
      <c r="J4737" s="126" t="s">
        <v>26303</v>
      </c>
      <c r="K4737" s="9">
        <f>_xlfn.IFNA(VLOOKUP(Table5[[#This Row],[Section]],SubSill_Tier,2,FALSE),0)</f>
        <v>0</v>
      </c>
      <c r="L4737" s="9" t="str">
        <f t="shared" si="82"/>
        <v/>
      </c>
      <c r="M4737" s="205" t="str" cm="1">
        <f t="array" ref="M4737">_xlfn.IFS(NOT(ISERROR(VLOOKUP(Table5[[#This Row],[Section]],TB_notTB,1,FALSE))),"No",LEFT(Table5[[#This Row],[Section]],3)="ETB","PLS",LEFT(Table5[[#This Row],[Section]],1)="7","PDB",NOT(ISBLANK(Table5[[#This Row],[Section]])),"No")</f>
        <v>No</v>
      </c>
    </row>
    <row r="4738" spans="1:13" x14ac:dyDescent="0.25">
      <c r="A4738" s="126" t="s">
        <v>15565</v>
      </c>
      <c r="B4738" s="126" t="s">
        <v>15407</v>
      </c>
      <c r="C4738" s="126" t="s">
        <v>75</v>
      </c>
      <c r="D4738" s="127">
        <v>0.248</v>
      </c>
      <c r="E4738" s="128">
        <v>100</v>
      </c>
      <c r="F4738" s="128">
        <v>100</v>
      </c>
      <c r="G4738" s="126" t="s">
        <v>15566</v>
      </c>
      <c r="H4738" s="126" t="s">
        <v>20329</v>
      </c>
      <c r="I4738" s="126" t="s">
        <v>20330</v>
      </c>
      <c r="J4738" s="126" t="s">
        <v>26321</v>
      </c>
      <c r="K4738" s="9">
        <f>_xlfn.IFNA(VLOOKUP(Table5[[#This Row],[Section]],SubSill_Tier,2,FALSE),0)</f>
        <v>0</v>
      </c>
      <c r="L4738" s="9" t="str">
        <f t="shared" ref="L4738:L4801" si="83">IFERROR(IF(LEFT(G4738,2)="AI",IF(_xlfn.NUMBERVALUE(IFERROR(LEFT(IF(ISERROR(FIND("X",UPPER(B4738))),UPPER(B4738),RIGHT(UPPER(B4738),LEN(UPPER(B4738))-FIND("~",SUBSTITUTE(UPPER(B4738),"X","~",LEN(UPPER(B4738))-LEN(SUBSTITUTE(UPPER(B4738),"X","")))))),FIND(" ",IF(ISERROR(FIND("X",UPPER(B4738))),UPPER(B4738),RIGHT(UPPER(B4738),LEN(UPPER(B4738))-FIND("~",SUBSTITUTE(UPPER(B4738),"X","~",LEN(UPPER(B4738))-LEN(SUBSTITUTE(UPPER(B4738),"X","")))))),1)-1),IF(ISERROR(FIND("X",UPPER(B4738))),UPPER(B4738),RIGHT(UPPER(B4738),LEN(UPPER(B4738))-FIND("~",SUBSTITUTE(UPPER(B4738),"X","~",LEN(UPPER(B4738))-LEN(SUBSTITUTE(UPPER(B4738),"X",""))))))),".")&gt;=5,"Wall",""),""),"")</f>
        <v/>
      </c>
      <c r="M4738" s="205" t="str" cm="1">
        <f t="array" ref="M4738">_xlfn.IFS(NOT(ISERROR(VLOOKUP(Table5[[#This Row],[Section]],TB_notTB,1,FALSE))),"No",LEFT(Table5[[#This Row],[Section]],3)="ETB","PLS",LEFT(Table5[[#This Row],[Section]],1)="7","PDB",NOT(ISBLANK(Table5[[#This Row],[Section]])),"No")</f>
        <v>No</v>
      </c>
    </row>
    <row r="4739" spans="1:13" x14ac:dyDescent="0.25">
      <c r="A4739" s="126" t="s">
        <v>15567</v>
      </c>
      <c r="B4739" s="126" t="s">
        <v>15568</v>
      </c>
      <c r="C4739" s="126" t="s">
        <v>75</v>
      </c>
      <c r="D4739" s="127">
        <v>0.45900000000000002</v>
      </c>
      <c r="E4739" s="128">
        <v>109</v>
      </c>
      <c r="F4739" s="128">
        <v>100</v>
      </c>
      <c r="G4739" s="126" t="s">
        <v>15566</v>
      </c>
      <c r="H4739" s="126" t="s">
        <v>20329</v>
      </c>
      <c r="I4739" s="126" t="s">
        <v>20330</v>
      </c>
      <c r="J4739" s="126" t="s">
        <v>26321</v>
      </c>
      <c r="K4739" s="9">
        <f>_xlfn.IFNA(VLOOKUP(Table5[[#This Row],[Section]],SubSill_Tier,2,FALSE),0)</f>
        <v>0</v>
      </c>
      <c r="L4739" s="9" t="str">
        <f t="shared" si="83"/>
        <v/>
      </c>
      <c r="M4739" s="205" t="str" cm="1">
        <f t="array" ref="M4739">_xlfn.IFS(NOT(ISERROR(VLOOKUP(Table5[[#This Row],[Section]],TB_notTB,1,FALSE))),"No",LEFT(Table5[[#This Row],[Section]],3)="ETB","PLS",LEFT(Table5[[#This Row],[Section]],1)="7","PDB",NOT(ISBLANK(Table5[[#This Row],[Section]])),"No")</f>
        <v>No</v>
      </c>
    </row>
    <row r="4740" spans="1:13" x14ac:dyDescent="0.25">
      <c r="A4740" s="126" t="s">
        <v>15569</v>
      </c>
      <c r="B4740" s="126" t="s">
        <v>15570</v>
      </c>
      <c r="C4740" s="126" t="s">
        <v>75</v>
      </c>
      <c r="D4740" s="127">
        <v>0.34</v>
      </c>
      <c r="E4740" s="128">
        <v>157</v>
      </c>
      <c r="F4740" s="128">
        <v>100</v>
      </c>
      <c r="G4740" s="126" t="s">
        <v>15566</v>
      </c>
      <c r="H4740" s="126" t="s">
        <v>20329</v>
      </c>
      <c r="I4740" s="126" t="s">
        <v>20330</v>
      </c>
      <c r="J4740" s="126" t="s">
        <v>26321</v>
      </c>
      <c r="K4740" s="9">
        <f>_xlfn.IFNA(VLOOKUP(Table5[[#This Row],[Section]],SubSill_Tier,2,FALSE),0)</f>
        <v>0</v>
      </c>
      <c r="L4740" s="9" t="str">
        <f t="shared" si="83"/>
        <v/>
      </c>
      <c r="M4740" s="205" t="str" cm="1">
        <f t="array" ref="M4740">_xlfn.IFS(NOT(ISERROR(VLOOKUP(Table5[[#This Row],[Section]],TB_notTB,1,FALSE))),"No",LEFT(Table5[[#This Row],[Section]],3)="ETB","PLS",LEFT(Table5[[#This Row],[Section]],1)="7","PDB",NOT(ISBLANK(Table5[[#This Row],[Section]])),"No")</f>
        <v>No</v>
      </c>
    </row>
    <row r="4741" spans="1:13" x14ac:dyDescent="0.25">
      <c r="A4741" s="126" t="s">
        <v>15571</v>
      </c>
      <c r="B4741" s="126" t="s">
        <v>15572</v>
      </c>
      <c r="C4741" s="126" t="s">
        <v>75</v>
      </c>
      <c r="D4741" s="127">
        <v>0.313</v>
      </c>
      <c r="E4741" s="128">
        <v>184</v>
      </c>
      <c r="F4741" s="128">
        <v>100</v>
      </c>
      <c r="G4741" s="126" t="s">
        <v>15566</v>
      </c>
      <c r="H4741" s="126" t="s">
        <v>20329</v>
      </c>
      <c r="I4741" s="126" t="s">
        <v>20330</v>
      </c>
      <c r="J4741" s="126" t="s">
        <v>26321</v>
      </c>
      <c r="K4741" s="9">
        <f>_xlfn.IFNA(VLOOKUP(Table5[[#This Row],[Section]],SubSill_Tier,2,FALSE),0)</f>
        <v>0</v>
      </c>
      <c r="L4741" s="9" t="str">
        <f t="shared" si="83"/>
        <v/>
      </c>
      <c r="M4741" s="205" t="str" cm="1">
        <f t="array" ref="M4741">_xlfn.IFS(NOT(ISERROR(VLOOKUP(Table5[[#This Row],[Section]],TB_notTB,1,FALSE))),"No",LEFT(Table5[[#This Row],[Section]],3)="ETB","PLS",LEFT(Table5[[#This Row],[Section]],1)="7","PDB",NOT(ISBLANK(Table5[[#This Row],[Section]])),"No")</f>
        <v>No</v>
      </c>
    </row>
    <row r="4742" spans="1:13" x14ac:dyDescent="0.25">
      <c r="A4742" s="126" t="s">
        <v>15573</v>
      </c>
      <c r="B4742" s="126" t="s">
        <v>15574</v>
      </c>
      <c r="C4742" s="126" t="s">
        <v>75</v>
      </c>
      <c r="D4742" s="127">
        <v>0.52900000000000003</v>
      </c>
      <c r="E4742" s="128">
        <v>271</v>
      </c>
      <c r="F4742" s="128">
        <v>132</v>
      </c>
      <c r="G4742" s="126" t="s">
        <v>14821</v>
      </c>
      <c r="H4742" s="126" t="s">
        <v>20211</v>
      </c>
      <c r="I4742" s="126" t="s">
        <v>21127</v>
      </c>
      <c r="J4742" s="126" t="s">
        <v>26269</v>
      </c>
      <c r="K4742" s="9">
        <f>_xlfn.IFNA(VLOOKUP(Table5[[#This Row],[Section]],SubSill_Tier,2,FALSE),0)</f>
        <v>0</v>
      </c>
      <c r="L4742" s="9" t="str">
        <f t="shared" si="83"/>
        <v/>
      </c>
      <c r="M4742" s="205" t="str" cm="1">
        <f t="array" ref="M4742">_xlfn.IFS(NOT(ISERROR(VLOOKUP(Table5[[#This Row],[Section]],TB_notTB,1,FALSE))),"No",LEFT(Table5[[#This Row],[Section]],3)="ETB","PLS",LEFT(Table5[[#This Row],[Section]],1)="7","PDB",NOT(ISBLANK(Table5[[#This Row],[Section]])),"No")</f>
        <v>No</v>
      </c>
    </row>
    <row r="4743" spans="1:13" x14ac:dyDescent="0.25">
      <c r="A4743" s="126" t="s">
        <v>15575</v>
      </c>
      <c r="B4743" s="126" t="s">
        <v>15576</v>
      </c>
      <c r="C4743" s="126" t="s">
        <v>75</v>
      </c>
      <c r="D4743" s="127">
        <v>0.54500000000000004</v>
      </c>
      <c r="E4743" s="128">
        <v>288</v>
      </c>
      <c r="F4743" s="128">
        <v>124</v>
      </c>
      <c r="G4743" s="126" t="s">
        <v>15455</v>
      </c>
      <c r="H4743" s="126" t="s">
        <v>20320</v>
      </c>
      <c r="I4743" s="126" t="s">
        <v>22565</v>
      </c>
      <c r="J4743" s="126" t="s">
        <v>26316</v>
      </c>
      <c r="K4743" s="9">
        <f>_xlfn.IFNA(VLOOKUP(Table5[[#This Row],[Section]],SubSill_Tier,2,FALSE),0)</f>
        <v>0</v>
      </c>
      <c r="L4743" s="9" t="str">
        <f t="shared" si="83"/>
        <v/>
      </c>
      <c r="M4743" s="205" t="str" cm="1">
        <f t="array" ref="M4743">_xlfn.IFS(NOT(ISERROR(VLOOKUP(Table5[[#This Row],[Section]],TB_notTB,1,FALSE))),"No",LEFT(Table5[[#This Row],[Section]],3)="ETB","PLS",LEFT(Table5[[#This Row],[Section]],1)="7","PDB",NOT(ISBLANK(Table5[[#This Row],[Section]])),"No")</f>
        <v>No</v>
      </c>
    </row>
    <row r="4744" spans="1:13" x14ac:dyDescent="0.25">
      <c r="A4744" s="126" t="s">
        <v>15577</v>
      </c>
      <c r="B4744" s="126" t="s">
        <v>15578</v>
      </c>
      <c r="C4744" s="126" t="s">
        <v>75</v>
      </c>
      <c r="D4744" s="127">
        <v>0.48899999999999999</v>
      </c>
      <c r="E4744" s="128">
        <v>268</v>
      </c>
      <c r="F4744" s="128">
        <v>124</v>
      </c>
      <c r="G4744" s="126" t="s">
        <v>14945</v>
      </c>
      <c r="H4744" s="126" t="s">
        <v>20255</v>
      </c>
      <c r="I4744" s="126" t="s">
        <v>21156</v>
      </c>
      <c r="J4744" s="126" t="s">
        <v>26287</v>
      </c>
      <c r="K4744" s="9">
        <f>_xlfn.IFNA(VLOOKUP(Table5[[#This Row],[Section]],SubSill_Tier,2,FALSE),0)</f>
        <v>0</v>
      </c>
      <c r="L4744" s="9" t="str">
        <f t="shared" si="83"/>
        <v/>
      </c>
      <c r="M4744" s="205" t="str" cm="1">
        <f t="array" ref="M4744">_xlfn.IFS(NOT(ISERROR(VLOOKUP(Table5[[#This Row],[Section]],TB_notTB,1,FALSE))),"No",LEFT(Table5[[#This Row],[Section]],3)="ETB","PLS",LEFT(Table5[[#This Row],[Section]],1)="7","PDB",NOT(ISBLANK(Table5[[#This Row],[Section]])),"No")</f>
        <v>No</v>
      </c>
    </row>
    <row r="4745" spans="1:13" x14ac:dyDescent="0.25">
      <c r="A4745" s="126" t="s">
        <v>15579</v>
      </c>
      <c r="B4745" s="126" t="s">
        <v>19319</v>
      </c>
      <c r="C4745" s="126" t="s">
        <v>75</v>
      </c>
      <c r="D4745" s="127">
        <v>0.311</v>
      </c>
      <c r="E4745" s="128">
        <v>152</v>
      </c>
      <c r="F4745" s="128">
        <v>100</v>
      </c>
      <c r="G4745" s="126" t="s">
        <v>15255</v>
      </c>
      <c r="H4745" s="126" t="s">
        <v>21192</v>
      </c>
      <c r="I4745" s="126" t="s">
        <v>21193</v>
      </c>
      <c r="J4745" s="126" t="s">
        <v>26277</v>
      </c>
      <c r="K4745" s="9">
        <f>_xlfn.IFNA(VLOOKUP(Table5[[#This Row],[Section]],SubSill_Tier,2,FALSE),0)</f>
        <v>0</v>
      </c>
      <c r="L4745" s="9" t="str">
        <f t="shared" si="83"/>
        <v/>
      </c>
      <c r="M4745" s="205" t="str" cm="1">
        <f t="array" ref="M4745">_xlfn.IFS(NOT(ISERROR(VLOOKUP(Table5[[#This Row],[Section]],TB_notTB,1,FALSE))),"No",LEFT(Table5[[#This Row],[Section]],3)="ETB","PLS",LEFT(Table5[[#This Row],[Section]],1)="7","PDB",NOT(ISBLANK(Table5[[#This Row],[Section]])),"No")</f>
        <v>No</v>
      </c>
    </row>
    <row r="4746" spans="1:13" x14ac:dyDescent="0.25">
      <c r="A4746" s="126" t="s">
        <v>15580</v>
      </c>
      <c r="B4746" s="126" t="s">
        <v>15581</v>
      </c>
      <c r="C4746" s="126" t="s">
        <v>75</v>
      </c>
      <c r="D4746" s="127">
        <v>1.0580000000000001</v>
      </c>
      <c r="E4746" s="128">
        <v>427</v>
      </c>
      <c r="F4746" s="128">
        <v>117</v>
      </c>
      <c r="G4746" s="126" t="s">
        <v>14948</v>
      </c>
      <c r="H4746" s="126" t="s">
        <v>20257</v>
      </c>
      <c r="I4746" s="126" t="s">
        <v>22563</v>
      </c>
      <c r="J4746" s="126" t="s">
        <v>26288</v>
      </c>
      <c r="K4746" s="9">
        <f>_xlfn.IFNA(VLOOKUP(Table5[[#This Row],[Section]],SubSill_Tier,2,FALSE),0)</f>
        <v>0</v>
      </c>
      <c r="L4746" s="9" t="str">
        <f t="shared" si="83"/>
        <v/>
      </c>
      <c r="M4746" s="205" t="str" cm="1">
        <f t="array" ref="M4746">_xlfn.IFS(NOT(ISERROR(VLOOKUP(Table5[[#This Row],[Section]],TB_notTB,1,FALSE))),"No",LEFT(Table5[[#This Row],[Section]],3)="ETB","PLS",LEFT(Table5[[#This Row],[Section]],1)="7","PDB",NOT(ISBLANK(Table5[[#This Row],[Section]])),"No")</f>
        <v>No</v>
      </c>
    </row>
    <row r="4747" spans="1:13" x14ac:dyDescent="0.25">
      <c r="A4747" s="126" t="s">
        <v>15582</v>
      </c>
      <c r="B4747" s="126" t="s">
        <v>17227</v>
      </c>
      <c r="C4747" s="126" t="s">
        <v>75</v>
      </c>
      <c r="D4747" s="127">
        <v>1.0309999999999999</v>
      </c>
      <c r="E4747" s="128">
        <v>417</v>
      </c>
      <c r="F4747" s="128">
        <v>287</v>
      </c>
      <c r="G4747" s="126" t="s">
        <v>15089</v>
      </c>
      <c r="H4747" s="126" t="s">
        <v>20296</v>
      </c>
      <c r="I4747" s="126" t="s">
        <v>21185</v>
      </c>
      <c r="J4747" s="126" t="s">
        <v>26303</v>
      </c>
      <c r="K4747" s="9">
        <f>_xlfn.IFNA(VLOOKUP(Table5[[#This Row],[Section]],SubSill_Tier,2,FALSE),0)</f>
        <v>0</v>
      </c>
      <c r="L4747" s="9" t="str">
        <f t="shared" si="83"/>
        <v/>
      </c>
      <c r="M4747" s="205" t="str" cm="1">
        <f t="array" ref="M4747">_xlfn.IFS(NOT(ISERROR(VLOOKUP(Table5[[#This Row],[Section]],TB_notTB,1,FALSE))),"No",LEFT(Table5[[#This Row],[Section]],3)="ETB","PLS",LEFT(Table5[[#This Row],[Section]],1)="7","PDB",NOT(ISBLANK(Table5[[#This Row],[Section]])),"No")</f>
        <v>No</v>
      </c>
    </row>
    <row r="4748" spans="1:13" x14ac:dyDescent="0.25">
      <c r="A4748" s="126" t="s">
        <v>15583</v>
      </c>
      <c r="B4748" s="126" t="s">
        <v>15584</v>
      </c>
      <c r="C4748" s="126" t="s">
        <v>75</v>
      </c>
      <c r="D4748" s="127">
        <v>0.38300000000000001</v>
      </c>
      <c r="E4748" s="128">
        <v>195</v>
      </c>
      <c r="F4748" s="128">
        <v>100</v>
      </c>
      <c r="G4748" s="126" t="s">
        <v>15566</v>
      </c>
      <c r="H4748" s="126" t="s">
        <v>20329</v>
      </c>
      <c r="I4748" s="126" t="s">
        <v>20330</v>
      </c>
      <c r="J4748" s="126" t="s">
        <v>26321</v>
      </c>
      <c r="K4748" s="9">
        <f>_xlfn.IFNA(VLOOKUP(Table5[[#This Row],[Section]],SubSill_Tier,2,FALSE),0)</f>
        <v>0</v>
      </c>
      <c r="L4748" s="9" t="str">
        <f t="shared" si="83"/>
        <v/>
      </c>
      <c r="M4748" s="205" t="str" cm="1">
        <f t="array" ref="M4748">_xlfn.IFS(NOT(ISERROR(VLOOKUP(Table5[[#This Row],[Section]],TB_notTB,1,FALSE))),"No",LEFT(Table5[[#This Row],[Section]],3)="ETB","PLS",LEFT(Table5[[#This Row],[Section]],1)="7","PDB",NOT(ISBLANK(Table5[[#This Row],[Section]])),"No")</f>
        <v>No</v>
      </c>
    </row>
    <row r="4749" spans="1:13" x14ac:dyDescent="0.25">
      <c r="A4749" s="126" t="s">
        <v>15585</v>
      </c>
      <c r="B4749" s="126" t="s">
        <v>19320</v>
      </c>
      <c r="C4749" s="126" t="s">
        <v>75</v>
      </c>
      <c r="D4749" s="127">
        <v>0.33500000000000002</v>
      </c>
      <c r="E4749" s="128">
        <v>171</v>
      </c>
      <c r="F4749" s="128">
        <v>100</v>
      </c>
      <c r="G4749" s="126" t="s">
        <v>15255</v>
      </c>
      <c r="H4749" s="126" t="s">
        <v>21192</v>
      </c>
      <c r="I4749" s="126" t="s">
        <v>21193</v>
      </c>
      <c r="J4749" s="126" t="s">
        <v>26277</v>
      </c>
      <c r="K4749" s="9">
        <f>_xlfn.IFNA(VLOOKUP(Table5[[#This Row],[Section]],SubSill_Tier,2,FALSE),0)</f>
        <v>0</v>
      </c>
      <c r="L4749" s="9" t="str">
        <f t="shared" si="83"/>
        <v/>
      </c>
      <c r="M4749" s="205" t="str" cm="1">
        <f t="array" ref="M4749">_xlfn.IFS(NOT(ISERROR(VLOOKUP(Table5[[#This Row],[Section]],TB_notTB,1,FALSE))),"No",LEFT(Table5[[#This Row],[Section]],3)="ETB","PLS",LEFT(Table5[[#This Row],[Section]],1)="7","PDB",NOT(ISBLANK(Table5[[#This Row],[Section]])),"No")</f>
        <v>No</v>
      </c>
    </row>
    <row r="4750" spans="1:13" x14ac:dyDescent="0.25">
      <c r="A4750" s="126" t="s">
        <v>15586</v>
      </c>
      <c r="B4750" s="126" t="s">
        <v>15587</v>
      </c>
      <c r="C4750" s="126" t="s">
        <v>75</v>
      </c>
      <c r="D4750" s="127">
        <v>0.24299999999999999</v>
      </c>
      <c r="E4750" s="128">
        <v>148</v>
      </c>
      <c r="F4750" s="128">
        <v>100</v>
      </c>
      <c r="G4750" s="126" t="s">
        <v>15158</v>
      </c>
      <c r="H4750" s="126" t="s">
        <v>20297</v>
      </c>
      <c r="I4750" s="126" t="s">
        <v>21187</v>
      </c>
      <c r="J4750" s="126" t="s">
        <v>26304</v>
      </c>
      <c r="K4750" s="9">
        <f>_xlfn.IFNA(VLOOKUP(Table5[[#This Row],[Section]],SubSill_Tier,2,FALSE),0)</f>
        <v>0</v>
      </c>
      <c r="L4750" s="9" t="str">
        <f t="shared" si="83"/>
        <v/>
      </c>
      <c r="M4750" s="205" t="str" cm="1">
        <f t="array" ref="M4750">_xlfn.IFS(NOT(ISERROR(VLOOKUP(Table5[[#This Row],[Section]],TB_notTB,1,FALSE))),"No",LEFT(Table5[[#This Row],[Section]],3)="ETB","PLS",LEFT(Table5[[#This Row],[Section]],1)="7","PDB",NOT(ISBLANK(Table5[[#This Row],[Section]])),"No")</f>
        <v>No</v>
      </c>
    </row>
    <row r="4751" spans="1:13" x14ac:dyDescent="0.25">
      <c r="A4751" s="126" t="s">
        <v>15588</v>
      </c>
      <c r="B4751" s="126" t="s">
        <v>19321</v>
      </c>
      <c r="C4751" s="126" t="s">
        <v>75</v>
      </c>
      <c r="D4751" s="127">
        <v>0.47799999999999998</v>
      </c>
      <c r="E4751" s="128">
        <v>152</v>
      </c>
      <c r="F4751" s="128">
        <v>115</v>
      </c>
      <c r="G4751" s="126" t="s">
        <v>15255</v>
      </c>
      <c r="H4751" s="126" t="s">
        <v>21192</v>
      </c>
      <c r="I4751" s="126" t="s">
        <v>21193</v>
      </c>
      <c r="J4751" s="126" t="s">
        <v>26277</v>
      </c>
      <c r="K4751" s="9">
        <f>_xlfn.IFNA(VLOOKUP(Table5[[#This Row],[Section]],SubSill_Tier,2,FALSE),0)</f>
        <v>0</v>
      </c>
      <c r="L4751" s="9" t="str">
        <f t="shared" si="83"/>
        <v/>
      </c>
      <c r="M4751" s="205" t="str" cm="1">
        <f t="array" ref="M4751">_xlfn.IFS(NOT(ISERROR(VLOOKUP(Table5[[#This Row],[Section]],TB_notTB,1,FALSE))),"No",LEFT(Table5[[#This Row],[Section]],3)="ETB","PLS",LEFT(Table5[[#This Row],[Section]],1)="7","PDB",NOT(ISBLANK(Table5[[#This Row],[Section]])),"No")</f>
        <v>No</v>
      </c>
    </row>
    <row r="4752" spans="1:13" x14ac:dyDescent="0.25">
      <c r="A4752" s="126" t="s">
        <v>15589</v>
      </c>
      <c r="B4752" s="126" t="s">
        <v>19322</v>
      </c>
      <c r="C4752" s="126" t="s">
        <v>75</v>
      </c>
      <c r="D4752" s="127">
        <v>0.40799999999999997</v>
      </c>
      <c r="E4752" s="128">
        <v>221</v>
      </c>
      <c r="F4752" s="128">
        <v>104</v>
      </c>
      <c r="G4752" s="126" t="s">
        <v>15255</v>
      </c>
      <c r="H4752" s="126" t="s">
        <v>21192</v>
      </c>
      <c r="I4752" s="126" t="s">
        <v>21193</v>
      </c>
      <c r="J4752" s="126" t="s">
        <v>26277</v>
      </c>
      <c r="K4752" s="9">
        <f>_xlfn.IFNA(VLOOKUP(Table5[[#This Row],[Section]],SubSill_Tier,2,FALSE),0)</f>
        <v>0</v>
      </c>
      <c r="L4752" s="9" t="str">
        <f t="shared" si="83"/>
        <v/>
      </c>
      <c r="M4752" s="205" t="str" cm="1">
        <f t="array" ref="M4752">_xlfn.IFS(NOT(ISERROR(VLOOKUP(Table5[[#This Row],[Section]],TB_notTB,1,FALSE))),"No",LEFT(Table5[[#This Row],[Section]],3)="ETB","PLS",LEFT(Table5[[#This Row],[Section]],1)="7","PDB",NOT(ISBLANK(Table5[[#This Row],[Section]])),"No")</f>
        <v>No</v>
      </c>
    </row>
    <row r="4753" spans="1:13" x14ac:dyDescent="0.25">
      <c r="A4753" s="126" t="s">
        <v>15590</v>
      </c>
      <c r="B4753" s="126" t="s">
        <v>19323</v>
      </c>
      <c r="C4753" s="126" t="s">
        <v>75</v>
      </c>
      <c r="D4753" s="127">
        <v>0.25700000000000001</v>
      </c>
      <c r="E4753" s="128">
        <v>146</v>
      </c>
      <c r="F4753" s="128">
        <v>100</v>
      </c>
      <c r="G4753" s="126" t="s">
        <v>15255</v>
      </c>
      <c r="H4753" s="126" t="s">
        <v>21192</v>
      </c>
      <c r="I4753" s="126" t="s">
        <v>21193</v>
      </c>
      <c r="J4753" s="126" t="s">
        <v>26277</v>
      </c>
      <c r="K4753" s="9">
        <f>_xlfn.IFNA(VLOOKUP(Table5[[#This Row],[Section]],SubSill_Tier,2,FALSE),0)</f>
        <v>0</v>
      </c>
      <c r="L4753" s="9" t="str">
        <f t="shared" si="83"/>
        <v/>
      </c>
      <c r="M4753" s="205" t="str" cm="1">
        <f t="array" ref="M4753">_xlfn.IFS(NOT(ISERROR(VLOOKUP(Table5[[#This Row],[Section]],TB_notTB,1,FALSE))),"No",LEFT(Table5[[#This Row],[Section]],3)="ETB","PLS",LEFT(Table5[[#This Row],[Section]],1)="7","PDB",NOT(ISBLANK(Table5[[#This Row],[Section]])),"No")</f>
        <v>No</v>
      </c>
    </row>
    <row r="4754" spans="1:13" x14ac:dyDescent="0.25">
      <c r="A4754" s="126" t="s">
        <v>15591</v>
      </c>
      <c r="B4754" s="126" t="s">
        <v>19324</v>
      </c>
      <c r="C4754" s="126" t="s">
        <v>75</v>
      </c>
      <c r="D4754" s="127">
        <v>0.23799999999999999</v>
      </c>
      <c r="E4754" s="128">
        <v>144</v>
      </c>
      <c r="F4754" s="128">
        <v>139</v>
      </c>
      <c r="G4754" s="126" t="s">
        <v>15255</v>
      </c>
      <c r="H4754" s="126" t="s">
        <v>21192</v>
      </c>
      <c r="I4754" s="126" t="s">
        <v>21193</v>
      </c>
      <c r="J4754" s="126" t="s">
        <v>26277</v>
      </c>
      <c r="K4754" s="9">
        <f>_xlfn.IFNA(VLOOKUP(Table5[[#This Row],[Section]],SubSill_Tier,2,FALSE),0)</f>
        <v>0</v>
      </c>
      <c r="L4754" s="9" t="str">
        <f t="shared" si="83"/>
        <v/>
      </c>
      <c r="M4754" s="205" t="str" cm="1">
        <f t="array" ref="M4754">_xlfn.IFS(NOT(ISERROR(VLOOKUP(Table5[[#This Row],[Section]],TB_notTB,1,FALSE))),"No",LEFT(Table5[[#This Row],[Section]],3)="ETB","PLS",LEFT(Table5[[#This Row],[Section]],1)="7","PDB",NOT(ISBLANK(Table5[[#This Row],[Section]])),"No")</f>
        <v>No</v>
      </c>
    </row>
    <row r="4755" spans="1:13" x14ac:dyDescent="0.25">
      <c r="A4755" s="126" t="s">
        <v>15592</v>
      </c>
      <c r="B4755" s="126" t="s">
        <v>19325</v>
      </c>
      <c r="C4755" s="126" t="s">
        <v>75</v>
      </c>
      <c r="D4755" s="127">
        <v>0.45600000000000002</v>
      </c>
      <c r="E4755" s="128">
        <v>244</v>
      </c>
      <c r="F4755" s="128">
        <v>176</v>
      </c>
      <c r="G4755" s="126" t="s">
        <v>15255</v>
      </c>
      <c r="H4755" s="126" t="s">
        <v>21192</v>
      </c>
      <c r="I4755" s="126" t="s">
        <v>21193</v>
      </c>
      <c r="J4755" s="126" t="s">
        <v>26277</v>
      </c>
      <c r="K4755" s="9">
        <f>_xlfn.IFNA(VLOOKUP(Table5[[#This Row],[Section]],SubSill_Tier,2,FALSE),0)</f>
        <v>0</v>
      </c>
      <c r="L4755" s="9" t="str">
        <f t="shared" si="83"/>
        <v/>
      </c>
      <c r="M4755" s="205" t="str" cm="1">
        <f t="array" ref="M4755">_xlfn.IFS(NOT(ISERROR(VLOOKUP(Table5[[#This Row],[Section]],TB_notTB,1,FALSE))),"No",LEFT(Table5[[#This Row],[Section]],3)="ETB","PLS",LEFT(Table5[[#This Row],[Section]],1)="7","PDB",NOT(ISBLANK(Table5[[#This Row],[Section]])),"No")</f>
        <v>No</v>
      </c>
    </row>
    <row r="4756" spans="1:13" x14ac:dyDescent="0.25">
      <c r="A4756" s="126" t="s">
        <v>15593</v>
      </c>
      <c r="B4756" s="126" t="s">
        <v>19326</v>
      </c>
      <c r="C4756" s="126" t="s">
        <v>75</v>
      </c>
      <c r="D4756" s="127">
        <v>0.47</v>
      </c>
      <c r="E4756" s="128">
        <v>259</v>
      </c>
      <c r="F4756" s="128">
        <v>123</v>
      </c>
      <c r="G4756" s="126" t="s">
        <v>14851</v>
      </c>
      <c r="H4756" s="126" t="s">
        <v>21137</v>
      </c>
      <c r="I4756" s="126" t="s">
        <v>21138</v>
      </c>
      <c r="J4756" s="126" t="s">
        <v>26276</v>
      </c>
      <c r="K4756" s="9">
        <f>_xlfn.IFNA(VLOOKUP(Table5[[#This Row],[Section]],SubSill_Tier,2,FALSE),0)</f>
        <v>0</v>
      </c>
      <c r="L4756" s="9" t="str">
        <f t="shared" si="83"/>
        <v/>
      </c>
      <c r="M4756" s="205" t="str" cm="1">
        <f t="array" ref="M4756">_xlfn.IFS(NOT(ISERROR(VLOOKUP(Table5[[#This Row],[Section]],TB_notTB,1,FALSE))),"No",LEFT(Table5[[#This Row],[Section]],3)="ETB","PLS",LEFT(Table5[[#This Row],[Section]],1)="7","PDB",NOT(ISBLANK(Table5[[#This Row],[Section]])),"No")</f>
        <v>No</v>
      </c>
    </row>
    <row r="4757" spans="1:13" x14ac:dyDescent="0.25">
      <c r="A4757" s="126" t="s">
        <v>15594</v>
      </c>
      <c r="B4757" s="126" t="s">
        <v>15595</v>
      </c>
      <c r="C4757" s="126" t="s">
        <v>75</v>
      </c>
      <c r="D4757" s="127">
        <v>0.45100000000000001</v>
      </c>
      <c r="E4757" s="128">
        <v>251</v>
      </c>
      <c r="F4757" s="128">
        <v>115</v>
      </c>
      <c r="G4757" s="126" t="s">
        <v>15566</v>
      </c>
      <c r="H4757" s="126" t="s">
        <v>20329</v>
      </c>
      <c r="I4757" s="126" t="s">
        <v>20330</v>
      </c>
      <c r="J4757" s="126" t="s">
        <v>26321</v>
      </c>
      <c r="K4757" s="9">
        <f>_xlfn.IFNA(VLOOKUP(Table5[[#This Row],[Section]],SubSill_Tier,2,FALSE),0)</f>
        <v>0</v>
      </c>
      <c r="L4757" s="9" t="str">
        <f t="shared" si="83"/>
        <v/>
      </c>
      <c r="M4757" s="205" t="str" cm="1">
        <f t="array" ref="M4757">_xlfn.IFS(NOT(ISERROR(VLOOKUP(Table5[[#This Row],[Section]],TB_notTB,1,FALSE))),"No",LEFT(Table5[[#This Row],[Section]],3)="ETB","PLS",LEFT(Table5[[#This Row],[Section]],1)="7","PDB",NOT(ISBLANK(Table5[[#This Row],[Section]])),"No")</f>
        <v>No</v>
      </c>
    </row>
    <row r="4758" spans="1:13" x14ac:dyDescent="0.25">
      <c r="A4758" s="126" t="s">
        <v>15596</v>
      </c>
      <c r="B4758" s="126" t="s">
        <v>15597</v>
      </c>
      <c r="C4758" s="126" t="s">
        <v>75</v>
      </c>
      <c r="D4758" s="127">
        <v>0.29399999999999998</v>
      </c>
      <c r="E4758" s="128">
        <v>152</v>
      </c>
      <c r="F4758" s="128">
        <v>100</v>
      </c>
      <c r="G4758" s="126" t="s">
        <v>15444</v>
      </c>
      <c r="H4758" s="126" t="s">
        <v>20316</v>
      </c>
      <c r="I4758" s="126" t="s">
        <v>20317</v>
      </c>
      <c r="J4758" s="126" t="s">
        <v>26315</v>
      </c>
      <c r="K4758" s="9">
        <f>_xlfn.IFNA(VLOOKUP(Table5[[#This Row],[Section]],SubSill_Tier,2,FALSE),0)</f>
        <v>0</v>
      </c>
      <c r="L4758" s="9" t="str">
        <f t="shared" si="83"/>
        <v/>
      </c>
      <c r="M4758" s="205" t="str" cm="1">
        <f t="array" ref="M4758">_xlfn.IFS(NOT(ISERROR(VLOOKUP(Table5[[#This Row],[Section]],TB_notTB,1,FALSE))),"No",LEFT(Table5[[#This Row],[Section]],3)="ETB","PLS",LEFT(Table5[[#This Row],[Section]],1)="7","PDB",NOT(ISBLANK(Table5[[#This Row],[Section]])),"No")</f>
        <v>No</v>
      </c>
    </row>
    <row r="4759" spans="1:13" x14ac:dyDescent="0.25">
      <c r="A4759" s="126" t="s">
        <v>15598</v>
      </c>
      <c r="B4759" s="126" t="s">
        <v>15599</v>
      </c>
      <c r="C4759" s="126" t="s">
        <v>75</v>
      </c>
      <c r="D4759" s="127">
        <v>0.55600000000000005</v>
      </c>
      <c r="E4759" s="128">
        <v>222</v>
      </c>
      <c r="F4759" s="128">
        <v>172</v>
      </c>
      <c r="G4759" s="126" t="s">
        <v>15444</v>
      </c>
      <c r="H4759" s="126" t="s">
        <v>20316</v>
      </c>
      <c r="I4759" s="126" t="s">
        <v>20317</v>
      </c>
      <c r="J4759" s="126" t="s">
        <v>26315</v>
      </c>
      <c r="K4759" s="9">
        <f>_xlfn.IFNA(VLOOKUP(Table5[[#This Row],[Section]],SubSill_Tier,2,FALSE),0)</f>
        <v>0</v>
      </c>
      <c r="L4759" s="9" t="str">
        <f t="shared" si="83"/>
        <v/>
      </c>
      <c r="M4759" s="205" t="str" cm="1">
        <f t="array" ref="M4759">_xlfn.IFS(NOT(ISERROR(VLOOKUP(Table5[[#This Row],[Section]],TB_notTB,1,FALSE))),"No",LEFT(Table5[[#This Row],[Section]],3)="ETB","PLS",LEFT(Table5[[#This Row],[Section]],1)="7","PDB",NOT(ISBLANK(Table5[[#This Row],[Section]])),"No")</f>
        <v>No</v>
      </c>
    </row>
    <row r="4760" spans="1:13" x14ac:dyDescent="0.25">
      <c r="A4760" s="126" t="s">
        <v>15600</v>
      </c>
      <c r="B4760" s="126" t="s">
        <v>15526</v>
      </c>
      <c r="C4760" s="126" t="s">
        <v>75</v>
      </c>
      <c r="D4760" s="127">
        <v>0.36499999999999999</v>
      </c>
      <c r="E4760" s="128">
        <v>226</v>
      </c>
      <c r="F4760" s="128">
        <v>163</v>
      </c>
      <c r="G4760" s="126" t="s">
        <v>15444</v>
      </c>
      <c r="H4760" s="126" t="s">
        <v>20316</v>
      </c>
      <c r="I4760" s="126" t="s">
        <v>20317</v>
      </c>
      <c r="J4760" s="126" t="s">
        <v>26315</v>
      </c>
      <c r="K4760" s="9">
        <f>_xlfn.IFNA(VLOOKUP(Table5[[#This Row],[Section]],SubSill_Tier,2,FALSE),0)</f>
        <v>0</v>
      </c>
      <c r="L4760" s="9" t="str">
        <f t="shared" si="83"/>
        <v/>
      </c>
      <c r="M4760" s="205" t="str" cm="1">
        <f t="array" ref="M4760">_xlfn.IFS(NOT(ISERROR(VLOOKUP(Table5[[#This Row],[Section]],TB_notTB,1,FALSE))),"No",LEFT(Table5[[#This Row],[Section]],3)="ETB","PLS",LEFT(Table5[[#This Row],[Section]],1)="7","PDB",NOT(ISBLANK(Table5[[#This Row],[Section]])),"No")</f>
        <v>No</v>
      </c>
    </row>
    <row r="4761" spans="1:13" x14ac:dyDescent="0.25">
      <c r="A4761" s="126" t="s">
        <v>15601</v>
      </c>
      <c r="B4761" s="126" t="s">
        <v>15602</v>
      </c>
      <c r="C4761" s="126" t="s">
        <v>75</v>
      </c>
      <c r="D4761" s="127">
        <v>0.32900000000000001</v>
      </c>
      <c r="E4761" s="128">
        <v>156</v>
      </c>
      <c r="F4761" s="128">
        <v>100</v>
      </c>
      <c r="G4761" s="126" t="s">
        <v>15444</v>
      </c>
      <c r="H4761" s="126" t="s">
        <v>20316</v>
      </c>
      <c r="I4761" s="126" t="s">
        <v>20317</v>
      </c>
      <c r="J4761" s="126" t="s">
        <v>26315</v>
      </c>
      <c r="K4761" s="9">
        <f>_xlfn.IFNA(VLOOKUP(Table5[[#This Row],[Section]],SubSill_Tier,2,FALSE),0)</f>
        <v>0</v>
      </c>
      <c r="L4761" s="9" t="str">
        <f t="shared" si="83"/>
        <v/>
      </c>
      <c r="M4761" s="205" t="str" cm="1">
        <f t="array" ref="M4761">_xlfn.IFS(NOT(ISERROR(VLOOKUP(Table5[[#This Row],[Section]],TB_notTB,1,FALSE))),"No",LEFT(Table5[[#This Row],[Section]],3)="ETB","PLS",LEFT(Table5[[#This Row],[Section]],1)="7","PDB",NOT(ISBLANK(Table5[[#This Row],[Section]])),"No")</f>
        <v>No</v>
      </c>
    </row>
    <row r="4762" spans="1:13" x14ac:dyDescent="0.25">
      <c r="A4762" s="126" t="s">
        <v>15603</v>
      </c>
      <c r="B4762" s="126" t="s">
        <v>15604</v>
      </c>
      <c r="C4762" s="126" t="s">
        <v>75</v>
      </c>
      <c r="D4762" s="127">
        <v>0.40200000000000002</v>
      </c>
      <c r="E4762" s="128">
        <v>100</v>
      </c>
      <c r="F4762" s="128">
        <v>100</v>
      </c>
      <c r="G4762" s="126" t="s">
        <v>15444</v>
      </c>
      <c r="H4762" s="126" t="s">
        <v>20316</v>
      </c>
      <c r="I4762" s="126" t="s">
        <v>20317</v>
      </c>
      <c r="J4762" s="126" t="s">
        <v>26315</v>
      </c>
      <c r="K4762" s="9">
        <f>_xlfn.IFNA(VLOOKUP(Table5[[#This Row],[Section]],SubSill_Tier,2,FALSE),0)</f>
        <v>0</v>
      </c>
      <c r="L4762" s="9" t="str">
        <f t="shared" si="83"/>
        <v/>
      </c>
      <c r="M4762" s="205" t="str" cm="1">
        <f t="array" ref="M4762">_xlfn.IFS(NOT(ISERROR(VLOOKUP(Table5[[#This Row],[Section]],TB_notTB,1,FALSE))),"No",LEFT(Table5[[#This Row],[Section]],3)="ETB","PLS",LEFT(Table5[[#This Row],[Section]],1)="7","PDB",NOT(ISBLANK(Table5[[#This Row],[Section]])),"No")</f>
        <v>No</v>
      </c>
    </row>
    <row r="4763" spans="1:13" x14ac:dyDescent="0.25">
      <c r="A4763" s="126" t="s">
        <v>15605</v>
      </c>
      <c r="B4763" s="126" t="s">
        <v>15606</v>
      </c>
      <c r="C4763" s="126" t="s">
        <v>75</v>
      </c>
      <c r="D4763" s="127">
        <v>0.53500000000000003</v>
      </c>
      <c r="E4763" s="128">
        <v>150</v>
      </c>
      <c r="F4763" s="128">
        <v>123</v>
      </c>
      <c r="G4763" s="126" t="s">
        <v>15444</v>
      </c>
      <c r="H4763" s="126" t="s">
        <v>20316</v>
      </c>
      <c r="I4763" s="126" t="s">
        <v>20317</v>
      </c>
      <c r="J4763" s="126" t="s">
        <v>26315</v>
      </c>
      <c r="K4763" s="9">
        <f>_xlfn.IFNA(VLOOKUP(Table5[[#This Row],[Section]],SubSill_Tier,2,FALSE),0)</f>
        <v>0</v>
      </c>
      <c r="L4763" s="9" t="str">
        <f t="shared" si="83"/>
        <v/>
      </c>
      <c r="M4763" s="205" t="str" cm="1">
        <f t="array" ref="M4763">_xlfn.IFS(NOT(ISERROR(VLOOKUP(Table5[[#This Row],[Section]],TB_notTB,1,FALSE))),"No",LEFT(Table5[[#This Row],[Section]],3)="ETB","PLS",LEFT(Table5[[#This Row],[Section]],1)="7","PDB",NOT(ISBLANK(Table5[[#This Row],[Section]])),"No")</f>
        <v>No</v>
      </c>
    </row>
    <row r="4764" spans="1:13" x14ac:dyDescent="0.25">
      <c r="A4764" s="126" t="s">
        <v>15607</v>
      </c>
      <c r="B4764" s="126" t="s">
        <v>15608</v>
      </c>
      <c r="C4764" s="126" t="s">
        <v>75</v>
      </c>
      <c r="D4764" s="127">
        <v>0.30199999999999999</v>
      </c>
      <c r="E4764" s="128">
        <v>151</v>
      </c>
      <c r="F4764" s="128">
        <v>104</v>
      </c>
      <c r="G4764" s="126" t="s">
        <v>15444</v>
      </c>
      <c r="H4764" s="126" t="s">
        <v>20316</v>
      </c>
      <c r="I4764" s="126" t="s">
        <v>20317</v>
      </c>
      <c r="J4764" s="126" t="s">
        <v>26315</v>
      </c>
      <c r="K4764" s="9">
        <f>_xlfn.IFNA(VLOOKUP(Table5[[#This Row],[Section]],SubSill_Tier,2,FALSE),0)</f>
        <v>0</v>
      </c>
      <c r="L4764" s="9" t="str">
        <f t="shared" si="83"/>
        <v/>
      </c>
      <c r="M4764" s="205" t="str" cm="1">
        <f t="array" ref="M4764">_xlfn.IFS(NOT(ISERROR(VLOOKUP(Table5[[#This Row],[Section]],TB_notTB,1,FALSE))),"No",LEFT(Table5[[#This Row],[Section]],3)="ETB","PLS",LEFT(Table5[[#This Row],[Section]],1)="7","PDB",NOT(ISBLANK(Table5[[#This Row],[Section]])),"No")</f>
        <v>No</v>
      </c>
    </row>
    <row r="4765" spans="1:13" x14ac:dyDescent="0.25">
      <c r="A4765" s="126" t="s">
        <v>15609</v>
      </c>
      <c r="B4765" s="126" t="s">
        <v>15610</v>
      </c>
      <c r="C4765" s="126" t="s">
        <v>75</v>
      </c>
      <c r="D4765" s="127">
        <v>0.31900000000000001</v>
      </c>
      <c r="E4765" s="128">
        <v>180</v>
      </c>
      <c r="F4765" s="128">
        <v>100</v>
      </c>
      <c r="G4765" s="126" t="s">
        <v>15444</v>
      </c>
      <c r="H4765" s="126" t="s">
        <v>20316</v>
      </c>
      <c r="I4765" s="126" t="s">
        <v>20317</v>
      </c>
      <c r="J4765" s="126" t="s">
        <v>26315</v>
      </c>
      <c r="K4765" s="9">
        <f>_xlfn.IFNA(VLOOKUP(Table5[[#This Row],[Section]],SubSill_Tier,2,FALSE),0)</f>
        <v>0</v>
      </c>
      <c r="L4765" s="9" t="str">
        <f t="shared" si="83"/>
        <v/>
      </c>
      <c r="M4765" s="205" t="str" cm="1">
        <f t="array" ref="M4765">_xlfn.IFS(NOT(ISERROR(VLOOKUP(Table5[[#This Row],[Section]],TB_notTB,1,FALSE))),"No",LEFT(Table5[[#This Row],[Section]],3)="ETB","PLS",LEFT(Table5[[#This Row],[Section]],1)="7","PDB",NOT(ISBLANK(Table5[[#This Row],[Section]])),"No")</f>
        <v>No</v>
      </c>
    </row>
    <row r="4766" spans="1:13" x14ac:dyDescent="0.25">
      <c r="A4766" s="126" t="s">
        <v>15611</v>
      </c>
      <c r="B4766" s="126" t="s">
        <v>15612</v>
      </c>
      <c r="C4766" s="126" t="s">
        <v>75</v>
      </c>
      <c r="D4766" s="127">
        <v>1.841</v>
      </c>
      <c r="E4766" s="128">
        <v>771</v>
      </c>
      <c r="F4766" s="128">
        <v>493</v>
      </c>
      <c r="G4766" s="126" t="s">
        <v>15455</v>
      </c>
      <c r="H4766" s="126" t="s">
        <v>20320</v>
      </c>
      <c r="I4766" s="126" t="s">
        <v>22565</v>
      </c>
      <c r="J4766" s="126" t="s">
        <v>26316</v>
      </c>
      <c r="K4766" s="9">
        <f>_xlfn.IFNA(VLOOKUP(Table5[[#This Row],[Section]],SubSill_Tier,2,FALSE),0)</f>
        <v>0</v>
      </c>
      <c r="L4766" s="9" t="str">
        <f t="shared" si="83"/>
        <v/>
      </c>
      <c r="M4766" s="205" t="str" cm="1">
        <f t="array" ref="M4766">_xlfn.IFS(NOT(ISERROR(VLOOKUP(Table5[[#This Row],[Section]],TB_notTB,1,FALSE))),"No",LEFT(Table5[[#This Row],[Section]],3)="ETB","PLS",LEFT(Table5[[#This Row],[Section]],1)="7","PDB",NOT(ISBLANK(Table5[[#This Row],[Section]])),"No")</f>
        <v>No</v>
      </c>
    </row>
    <row r="4767" spans="1:13" x14ac:dyDescent="0.25">
      <c r="A4767" s="126" t="s">
        <v>15613</v>
      </c>
      <c r="B4767" s="126" t="s">
        <v>15614</v>
      </c>
      <c r="C4767" s="126" t="s">
        <v>75</v>
      </c>
      <c r="D4767" s="127">
        <v>1.538</v>
      </c>
      <c r="E4767" s="128">
        <v>670</v>
      </c>
      <c r="F4767" s="128">
        <v>429</v>
      </c>
      <c r="G4767" s="126" t="s">
        <v>15455</v>
      </c>
      <c r="H4767" s="126" t="s">
        <v>20320</v>
      </c>
      <c r="I4767" s="126" t="s">
        <v>22565</v>
      </c>
      <c r="J4767" s="126" t="s">
        <v>26316</v>
      </c>
      <c r="K4767" s="9">
        <f>_xlfn.IFNA(VLOOKUP(Table5[[#This Row],[Section]],SubSill_Tier,2,FALSE),0)</f>
        <v>0</v>
      </c>
      <c r="L4767" s="9" t="str">
        <f t="shared" si="83"/>
        <v/>
      </c>
      <c r="M4767" s="205" t="str" cm="1">
        <f t="array" ref="M4767">_xlfn.IFS(NOT(ISERROR(VLOOKUP(Table5[[#This Row],[Section]],TB_notTB,1,FALSE))),"No",LEFT(Table5[[#This Row],[Section]],3)="ETB","PLS",LEFT(Table5[[#This Row],[Section]],1)="7","PDB",NOT(ISBLANK(Table5[[#This Row],[Section]])),"No")</f>
        <v>No</v>
      </c>
    </row>
    <row r="4768" spans="1:13" x14ac:dyDescent="0.25">
      <c r="A4768" s="126" t="s">
        <v>15615</v>
      </c>
      <c r="B4768" s="126" t="s">
        <v>15616</v>
      </c>
      <c r="C4768" s="126" t="s">
        <v>75</v>
      </c>
      <c r="D4768" s="127">
        <v>1.18</v>
      </c>
      <c r="E4768" s="128">
        <v>465</v>
      </c>
      <c r="F4768" s="128">
        <v>275</v>
      </c>
      <c r="G4768" s="126" t="s">
        <v>15455</v>
      </c>
      <c r="H4768" s="126" t="s">
        <v>20320</v>
      </c>
      <c r="I4768" s="126" t="s">
        <v>22565</v>
      </c>
      <c r="J4768" s="126" t="s">
        <v>26316</v>
      </c>
      <c r="K4768" s="9">
        <f>_xlfn.IFNA(VLOOKUP(Table5[[#This Row],[Section]],SubSill_Tier,2,FALSE),0)</f>
        <v>0</v>
      </c>
      <c r="L4768" s="9" t="str">
        <f t="shared" si="83"/>
        <v/>
      </c>
      <c r="M4768" s="205" t="str" cm="1">
        <f t="array" ref="M4768">_xlfn.IFS(NOT(ISERROR(VLOOKUP(Table5[[#This Row],[Section]],TB_notTB,1,FALSE))),"No",LEFT(Table5[[#This Row],[Section]],3)="ETB","PLS",LEFT(Table5[[#This Row],[Section]],1)="7","PDB",NOT(ISBLANK(Table5[[#This Row],[Section]])),"No")</f>
        <v>No</v>
      </c>
    </row>
    <row r="4769" spans="1:13" x14ac:dyDescent="0.25">
      <c r="A4769" s="126" t="s">
        <v>15617</v>
      </c>
      <c r="B4769" s="126" t="s">
        <v>15618</v>
      </c>
      <c r="C4769" s="126" t="s">
        <v>75</v>
      </c>
      <c r="D4769" s="127">
        <v>1.585</v>
      </c>
      <c r="E4769" s="128">
        <v>674</v>
      </c>
      <c r="F4769" s="128">
        <v>325</v>
      </c>
      <c r="G4769" s="126" t="s">
        <v>15455</v>
      </c>
      <c r="H4769" s="126" t="s">
        <v>20320</v>
      </c>
      <c r="I4769" s="126" t="s">
        <v>22565</v>
      </c>
      <c r="J4769" s="126" t="s">
        <v>26316</v>
      </c>
      <c r="K4769" s="9">
        <f>_xlfn.IFNA(VLOOKUP(Table5[[#This Row],[Section]],SubSill_Tier,2,FALSE),0)</f>
        <v>0</v>
      </c>
      <c r="L4769" s="9" t="str">
        <f t="shared" si="83"/>
        <v/>
      </c>
      <c r="M4769" s="205" t="str" cm="1">
        <f t="array" ref="M4769">_xlfn.IFS(NOT(ISERROR(VLOOKUP(Table5[[#This Row],[Section]],TB_notTB,1,FALSE))),"No",LEFT(Table5[[#This Row],[Section]],3)="ETB","PLS",LEFT(Table5[[#This Row],[Section]],1)="7","PDB",NOT(ISBLANK(Table5[[#This Row],[Section]])),"No")</f>
        <v>No</v>
      </c>
    </row>
    <row r="4770" spans="1:13" x14ac:dyDescent="0.25">
      <c r="A4770" s="126" t="s">
        <v>15619</v>
      </c>
      <c r="B4770" s="126" t="s">
        <v>15620</v>
      </c>
      <c r="C4770" s="126" t="s">
        <v>75</v>
      </c>
      <c r="D4770" s="127">
        <v>1.0840000000000001</v>
      </c>
      <c r="E4770" s="128">
        <v>445</v>
      </c>
      <c r="F4770" s="128">
        <v>139</v>
      </c>
      <c r="G4770" s="126" t="s">
        <v>15455</v>
      </c>
      <c r="H4770" s="126" t="s">
        <v>20320</v>
      </c>
      <c r="I4770" s="126" t="s">
        <v>22565</v>
      </c>
      <c r="J4770" s="126" t="s">
        <v>26316</v>
      </c>
      <c r="K4770" s="9">
        <f>_xlfn.IFNA(VLOOKUP(Table5[[#This Row],[Section]],SubSill_Tier,2,FALSE),0)</f>
        <v>0</v>
      </c>
      <c r="L4770" s="9" t="str">
        <f t="shared" si="83"/>
        <v/>
      </c>
      <c r="M4770" s="205" t="str" cm="1">
        <f t="array" ref="M4770">_xlfn.IFS(NOT(ISERROR(VLOOKUP(Table5[[#This Row],[Section]],TB_notTB,1,FALSE))),"No",LEFT(Table5[[#This Row],[Section]],3)="ETB","PLS",LEFT(Table5[[#This Row],[Section]],1)="7","PDB",NOT(ISBLANK(Table5[[#This Row],[Section]])),"No")</f>
        <v>No</v>
      </c>
    </row>
    <row r="4771" spans="1:13" x14ac:dyDescent="0.25">
      <c r="A4771" s="126" t="s">
        <v>15621</v>
      </c>
      <c r="B4771" s="126" t="s">
        <v>15622</v>
      </c>
      <c r="C4771" s="126" t="s">
        <v>75</v>
      </c>
      <c r="D4771" s="127">
        <v>0.85</v>
      </c>
      <c r="E4771" s="128">
        <v>206</v>
      </c>
      <c r="F4771" s="128">
        <v>138</v>
      </c>
      <c r="G4771" s="126" t="s">
        <v>15455</v>
      </c>
      <c r="H4771" s="126" t="s">
        <v>20320</v>
      </c>
      <c r="I4771" s="126" t="s">
        <v>22565</v>
      </c>
      <c r="J4771" s="126" t="s">
        <v>26316</v>
      </c>
      <c r="K4771" s="9">
        <f>_xlfn.IFNA(VLOOKUP(Table5[[#This Row],[Section]],SubSill_Tier,2,FALSE),0)</f>
        <v>0</v>
      </c>
      <c r="L4771" s="9" t="str">
        <f t="shared" si="83"/>
        <v/>
      </c>
      <c r="M4771" s="205" t="str" cm="1">
        <f t="array" ref="M4771">_xlfn.IFS(NOT(ISERROR(VLOOKUP(Table5[[#This Row],[Section]],TB_notTB,1,FALSE))),"No",LEFT(Table5[[#This Row],[Section]],3)="ETB","PLS",LEFT(Table5[[#This Row],[Section]],1)="7","PDB",NOT(ISBLANK(Table5[[#This Row],[Section]])),"No")</f>
        <v>No</v>
      </c>
    </row>
    <row r="4772" spans="1:13" x14ac:dyDescent="0.25">
      <c r="A4772" s="126" t="s">
        <v>15623</v>
      </c>
      <c r="B4772" s="126" t="s">
        <v>15624</v>
      </c>
      <c r="C4772" s="126" t="s">
        <v>75</v>
      </c>
      <c r="D4772" s="127">
        <v>1.121</v>
      </c>
      <c r="E4772" s="128">
        <v>277</v>
      </c>
      <c r="F4772" s="128">
        <v>212</v>
      </c>
      <c r="G4772" s="126" t="s">
        <v>15455</v>
      </c>
      <c r="H4772" s="126" t="s">
        <v>20320</v>
      </c>
      <c r="I4772" s="126" t="s">
        <v>22565</v>
      </c>
      <c r="J4772" s="126" t="s">
        <v>26316</v>
      </c>
      <c r="K4772" s="9">
        <f>_xlfn.IFNA(VLOOKUP(Table5[[#This Row],[Section]],SubSill_Tier,2,FALSE),0)</f>
        <v>0</v>
      </c>
      <c r="L4772" s="9" t="str">
        <f t="shared" si="83"/>
        <v/>
      </c>
      <c r="M4772" s="205" t="str" cm="1">
        <f t="array" ref="M4772">_xlfn.IFS(NOT(ISERROR(VLOOKUP(Table5[[#This Row],[Section]],TB_notTB,1,FALSE))),"No",LEFT(Table5[[#This Row],[Section]],3)="ETB","PLS",LEFT(Table5[[#This Row],[Section]],1)="7","PDB",NOT(ISBLANK(Table5[[#This Row],[Section]])),"No")</f>
        <v>No</v>
      </c>
    </row>
    <row r="4773" spans="1:13" x14ac:dyDescent="0.25">
      <c r="A4773" s="126" t="s">
        <v>15625</v>
      </c>
      <c r="B4773" s="126" t="s">
        <v>15626</v>
      </c>
      <c r="C4773" s="126" t="s">
        <v>75</v>
      </c>
      <c r="D4773" s="127">
        <v>1.377</v>
      </c>
      <c r="E4773" s="128">
        <v>337</v>
      </c>
      <c r="F4773" s="128">
        <v>270</v>
      </c>
      <c r="G4773" s="126" t="s">
        <v>15455</v>
      </c>
      <c r="H4773" s="126" t="s">
        <v>20320</v>
      </c>
      <c r="I4773" s="126" t="s">
        <v>22565</v>
      </c>
      <c r="J4773" s="126" t="s">
        <v>26316</v>
      </c>
      <c r="K4773" s="9">
        <f>_xlfn.IFNA(VLOOKUP(Table5[[#This Row],[Section]],SubSill_Tier,2,FALSE),0)</f>
        <v>0</v>
      </c>
      <c r="L4773" s="9" t="str">
        <f t="shared" si="83"/>
        <v/>
      </c>
      <c r="M4773" s="205" t="str" cm="1">
        <f t="array" ref="M4773">_xlfn.IFS(NOT(ISERROR(VLOOKUP(Table5[[#This Row],[Section]],TB_notTB,1,FALSE))),"No",LEFT(Table5[[#This Row],[Section]],3)="ETB","PLS",LEFT(Table5[[#This Row],[Section]],1)="7","PDB",NOT(ISBLANK(Table5[[#This Row],[Section]])),"No")</f>
        <v>No</v>
      </c>
    </row>
    <row r="4774" spans="1:13" x14ac:dyDescent="0.25">
      <c r="A4774" s="126" t="s">
        <v>15627</v>
      </c>
      <c r="B4774" s="126" t="s">
        <v>15628</v>
      </c>
      <c r="C4774" s="126" t="s">
        <v>75</v>
      </c>
      <c r="D4774" s="127">
        <v>0.27500000000000002</v>
      </c>
      <c r="E4774" s="128">
        <v>145</v>
      </c>
      <c r="F4774" s="128">
        <v>100</v>
      </c>
      <c r="G4774" s="126" t="s">
        <v>15455</v>
      </c>
      <c r="H4774" s="126" t="s">
        <v>20320</v>
      </c>
      <c r="I4774" s="126" t="s">
        <v>22565</v>
      </c>
      <c r="J4774" s="126" t="s">
        <v>26316</v>
      </c>
      <c r="K4774" s="9">
        <f>_xlfn.IFNA(VLOOKUP(Table5[[#This Row],[Section]],SubSill_Tier,2,FALSE),0)</f>
        <v>0</v>
      </c>
      <c r="L4774" s="9" t="str">
        <f t="shared" si="83"/>
        <v/>
      </c>
      <c r="M4774" s="205" t="str" cm="1">
        <f t="array" ref="M4774">_xlfn.IFS(NOT(ISERROR(VLOOKUP(Table5[[#This Row],[Section]],TB_notTB,1,FALSE))),"No",LEFT(Table5[[#This Row],[Section]],3)="ETB","PLS",LEFT(Table5[[#This Row],[Section]],1)="7","PDB",NOT(ISBLANK(Table5[[#This Row],[Section]])),"No")</f>
        <v>No</v>
      </c>
    </row>
    <row r="4775" spans="1:13" x14ac:dyDescent="0.25">
      <c r="A4775" s="126" t="s">
        <v>15629</v>
      </c>
      <c r="B4775" s="126" t="s">
        <v>15630</v>
      </c>
      <c r="C4775" s="126" t="s">
        <v>75</v>
      </c>
      <c r="D4775" s="127">
        <v>0.97199999999999998</v>
      </c>
      <c r="E4775" s="128">
        <v>380</v>
      </c>
      <c r="F4775" s="128">
        <v>174</v>
      </c>
      <c r="G4775" s="126" t="s">
        <v>15455</v>
      </c>
      <c r="H4775" s="126" t="s">
        <v>20320</v>
      </c>
      <c r="I4775" s="126" t="s">
        <v>22565</v>
      </c>
      <c r="J4775" s="126" t="s">
        <v>26316</v>
      </c>
      <c r="K4775" s="9">
        <f>_xlfn.IFNA(VLOOKUP(Table5[[#This Row],[Section]],SubSill_Tier,2,FALSE),0)</f>
        <v>0</v>
      </c>
      <c r="L4775" s="9" t="str">
        <f t="shared" si="83"/>
        <v/>
      </c>
      <c r="M4775" s="205" t="str" cm="1">
        <f t="array" ref="M4775">_xlfn.IFS(NOT(ISERROR(VLOOKUP(Table5[[#This Row],[Section]],TB_notTB,1,FALSE))),"No",LEFT(Table5[[#This Row],[Section]],3)="ETB","PLS",LEFT(Table5[[#This Row],[Section]],1)="7","PDB",NOT(ISBLANK(Table5[[#This Row],[Section]])),"No")</f>
        <v>No</v>
      </c>
    </row>
    <row r="4776" spans="1:13" x14ac:dyDescent="0.25">
      <c r="A4776" s="126" t="s">
        <v>15631</v>
      </c>
      <c r="B4776" s="126" t="s">
        <v>15632</v>
      </c>
      <c r="C4776" s="126" t="s">
        <v>75</v>
      </c>
      <c r="D4776" s="127">
        <v>0.76200000000000001</v>
      </c>
      <c r="E4776" s="128">
        <v>315</v>
      </c>
      <c r="F4776" s="128">
        <v>210</v>
      </c>
      <c r="G4776" s="126" t="s">
        <v>15455</v>
      </c>
      <c r="H4776" s="126" t="s">
        <v>20320</v>
      </c>
      <c r="I4776" s="126" t="s">
        <v>22565</v>
      </c>
      <c r="J4776" s="126" t="s">
        <v>26316</v>
      </c>
      <c r="K4776" s="9">
        <f>_xlfn.IFNA(VLOOKUP(Table5[[#This Row],[Section]],SubSill_Tier,2,FALSE),0)</f>
        <v>0</v>
      </c>
      <c r="L4776" s="9" t="str">
        <f t="shared" si="83"/>
        <v/>
      </c>
      <c r="M4776" s="205" t="str" cm="1">
        <f t="array" ref="M4776">_xlfn.IFS(NOT(ISERROR(VLOOKUP(Table5[[#This Row],[Section]],TB_notTB,1,FALSE))),"No",LEFT(Table5[[#This Row],[Section]],3)="ETB","PLS",LEFT(Table5[[#This Row],[Section]],1)="7","PDB",NOT(ISBLANK(Table5[[#This Row],[Section]])),"No")</f>
        <v>No</v>
      </c>
    </row>
    <row r="4777" spans="1:13" x14ac:dyDescent="0.25">
      <c r="A4777" s="126" t="s">
        <v>15633</v>
      </c>
      <c r="B4777" s="126" t="s">
        <v>15634</v>
      </c>
      <c r="C4777" s="126" t="s">
        <v>75</v>
      </c>
      <c r="D4777" s="127">
        <v>0.42399999999999999</v>
      </c>
      <c r="E4777" s="128">
        <v>231</v>
      </c>
      <c r="F4777" s="128">
        <v>100</v>
      </c>
      <c r="G4777" s="126" t="s">
        <v>14948</v>
      </c>
      <c r="H4777" s="126" t="s">
        <v>20257</v>
      </c>
      <c r="I4777" s="126" t="s">
        <v>22563</v>
      </c>
      <c r="J4777" s="126" t="s">
        <v>26288</v>
      </c>
      <c r="K4777" s="9">
        <f>_xlfn.IFNA(VLOOKUP(Table5[[#This Row],[Section]],SubSill_Tier,2,FALSE),0)</f>
        <v>0</v>
      </c>
      <c r="L4777" s="9" t="str">
        <f t="shared" si="83"/>
        <v/>
      </c>
      <c r="M4777" s="205" t="str" cm="1">
        <f t="array" ref="M4777">_xlfn.IFS(NOT(ISERROR(VLOOKUP(Table5[[#This Row],[Section]],TB_notTB,1,FALSE))),"No",LEFT(Table5[[#This Row],[Section]],3)="ETB","PLS",LEFT(Table5[[#This Row],[Section]],1)="7","PDB",NOT(ISBLANK(Table5[[#This Row],[Section]])),"No")</f>
        <v>No</v>
      </c>
    </row>
    <row r="4778" spans="1:13" x14ac:dyDescent="0.25">
      <c r="A4778" s="126" t="s">
        <v>15635</v>
      </c>
      <c r="B4778" s="126" t="s">
        <v>15636</v>
      </c>
      <c r="C4778" s="126" t="s">
        <v>75</v>
      </c>
      <c r="D4778" s="127">
        <v>0.71</v>
      </c>
      <c r="E4778" s="128">
        <v>189</v>
      </c>
      <c r="F4778" s="128">
        <v>100</v>
      </c>
      <c r="G4778" s="126" t="s">
        <v>14906</v>
      </c>
      <c r="H4778" s="126" t="s">
        <v>20241</v>
      </c>
      <c r="I4778" s="126" t="s">
        <v>20242</v>
      </c>
      <c r="J4778" s="126" t="s">
        <v>26283</v>
      </c>
      <c r="K4778" s="9">
        <f>_xlfn.IFNA(VLOOKUP(Table5[[#This Row],[Section]],SubSill_Tier,2,FALSE),0)</f>
        <v>0</v>
      </c>
      <c r="L4778" s="9" t="str">
        <f t="shared" si="83"/>
        <v/>
      </c>
      <c r="M4778" s="205" t="str" cm="1">
        <f t="array" ref="M4778">_xlfn.IFS(NOT(ISERROR(VLOOKUP(Table5[[#This Row],[Section]],TB_notTB,1,FALSE))),"No",LEFT(Table5[[#This Row],[Section]],3)="ETB","PLS",LEFT(Table5[[#This Row],[Section]],1)="7","PDB",NOT(ISBLANK(Table5[[#This Row],[Section]])),"No")</f>
        <v>No</v>
      </c>
    </row>
    <row r="4779" spans="1:13" x14ac:dyDescent="0.25">
      <c r="A4779" s="126" t="s">
        <v>15637</v>
      </c>
      <c r="B4779" s="126" t="s">
        <v>15638</v>
      </c>
      <c r="C4779" s="126" t="s">
        <v>75</v>
      </c>
      <c r="D4779" s="127">
        <v>0.375</v>
      </c>
      <c r="E4779" s="128">
        <v>231</v>
      </c>
      <c r="F4779" s="128">
        <v>168</v>
      </c>
      <c r="G4779" s="126" t="s">
        <v>15444</v>
      </c>
      <c r="H4779" s="126" t="s">
        <v>20316</v>
      </c>
      <c r="I4779" s="126" t="s">
        <v>20317</v>
      </c>
      <c r="J4779" s="126" t="s">
        <v>26315</v>
      </c>
      <c r="K4779" s="9">
        <f>_xlfn.IFNA(VLOOKUP(Table5[[#This Row],[Section]],SubSill_Tier,2,FALSE),0)</f>
        <v>0</v>
      </c>
      <c r="L4779" s="9" t="str">
        <f t="shared" si="83"/>
        <v/>
      </c>
      <c r="M4779" s="205" t="str" cm="1">
        <f t="array" ref="M4779">_xlfn.IFS(NOT(ISERROR(VLOOKUP(Table5[[#This Row],[Section]],TB_notTB,1,FALSE))),"No",LEFT(Table5[[#This Row],[Section]],3)="ETB","PLS",LEFT(Table5[[#This Row],[Section]],1)="7","PDB",NOT(ISBLANK(Table5[[#This Row],[Section]])),"No")</f>
        <v>No</v>
      </c>
    </row>
    <row r="4780" spans="1:13" x14ac:dyDescent="0.25">
      <c r="A4780" s="126" t="s">
        <v>2077</v>
      </c>
      <c r="B4780" s="126" t="s">
        <v>2078</v>
      </c>
      <c r="C4780" s="126" t="s">
        <v>75</v>
      </c>
      <c r="D4780" s="127">
        <v>0.34799999999999998</v>
      </c>
      <c r="E4780" s="128">
        <v>180</v>
      </c>
      <c r="F4780" s="128">
        <v>100</v>
      </c>
      <c r="G4780" s="126" t="s">
        <v>13756</v>
      </c>
      <c r="H4780" s="126" t="s">
        <v>20179</v>
      </c>
      <c r="I4780" s="126" t="s">
        <v>20180</v>
      </c>
      <c r="J4780" s="126" t="s">
        <v>26232</v>
      </c>
      <c r="K4780" s="9">
        <f>_xlfn.IFNA(VLOOKUP(Table5[[#This Row],[Section]],SubSill_Tier,2,FALSE),0)</f>
        <v>0</v>
      </c>
      <c r="L4780" s="9" t="str">
        <f t="shared" si="83"/>
        <v/>
      </c>
      <c r="M4780" s="205" t="str" cm="1">
        <f t="array" ref="M4780">_xlfn.IFS(NOT(ISERROR(VLOOKUP(Table5[[#This Row],[Section]],TB_notTB,1,FALSE))),"No",LEFT(Table5[[#This Row],[Section]],3)="ETB","PLS",LEFT(Table5[[#This Row],[Section]],1)="7","PDB",NOT(ISBLANK(Table5[[#This Row],[Section]])),"No")</f>
        <v>No</v>
      </c>
    </row>
    <row r="4781" spans="1:13" x14ac:dyDescent="0.25">
      <c r="A4781" s="126" t="s">
        <v>2079</v>
      </c>
      <c r="B4781" s="126" t="s">
        <v>2080</v>
      </c>
      <c r="C4781" s="126" t="s">
        <v>75</v>
      </c>
      <c r="D4781" s="127">
        <v>0.29199999999999998</v>
      </c>
      <c r="E4781" s="128">
        <v>148</v>
      </c>
      <c r="F4781" s="128">
        <v>100</v>
      </c>
      <c r="G4781" s="126" t="s">
        <v>13756</v>
      </c>
      <c r="H4781" s="126" t="s">
        <v>20179</v>
      </c>
      <c r="I4781" s="126" t="s">
        <v>20180</v>
      </c>
      <c r="J4781" s="126" t="s">
        <v>26232</v>
      </c>
      <c r="K4781" s="9">
        <f>_xlfn.IFNA(VLOOKUP(Table5[[#This Row],[Section]],SubSill_Tier,2,FALSE),0)</f>
        <v>0</v>
      </c>
      <c r="L4781" s="9" t="str">
        <f t="shared" si="83"/>
        <v/>
      </c>
      <c r="M4781" s="205" t="str" cm="1">
        <f t="array" ref="M4781">_xlfn.IFS(NOT(ISERROR(VLOOKUP(Table5[[#This Row],[Section]],TB_notTB,1,FALSE))),"No",LEFT(Table5[[#This Row],[Section]],3)="ETB","PLS",LEFT(Table5[[#This Row],[Section]],1)="7","PDB",NOT(ISBLANK(Table5[[#This Row],[Section]])),"No")</f>
        <v>No</v>
      </c>
    </row>
    <row r="4782" spans="1:13" x14ac:dyDescent="0.25">
      <c r="A4782" s="126" t="s">
        <v>2081</v>
      </c>
      <c r="B4782" s="126" t="s">
        <v>2082</v>
      </c>
      <c r="C4782" s="126" t="s">
        <v>75</v>
      </c>
      <c r="D4782" s="127">
        <v>0.29099999999999998</v>
      </c>
      <c r="E4782" s="128">
        <v>156</v>
      </c>
      <c r="F4782" s="128">
        <v>62</v>
      </c>
      <c r="G4782" s="126" t="s">
        <v>13756</v>
      </c>
      <c r="H4782" s="126" t="s">
        <v>20179</v>
      </c>
      <c r="I4782" s="126" t="s">
        <v>20180</v>
      </c>
      <c r="J4782" s="126" t="s">
        <v>26232</v>
      </c>
      <c r="K4782" s="9">
        <f>_xlfn.IFNA(VLOOKUP(Table5[[#This Row],[Section]],SubSill_Tier,2,FALSE),0)</f>
        <v>0</v>
      </c>
      <c r="L4782" s="9" t="str">
        <f t="shared" si="83"/>
        <v/>
      </c>
      <c r="M4782" s="205" t="str" cm="1">
        <f t="array" ref="M4782">_xlfn.IFS(NOT(ISERROR(VLOOKUP(Table5[[#This Row],[Section]],TB_notTB,1,FALSE))),"No",LEFT(Table5[[#This Row],[Section]],3)="ETB","PLS",LEFT(Table5[[#This Row],[Section]],1)="7","PDB",NOT(ISBLANK(Table5[[#This Row],[Section]])),"No")</f>
        <v>No</v>
      </c>
    </row>
    <row r="4783" spans="1:13" x14ac:dyDescent="0.25">
      <c r="A4783" s="126" t="s">
        <v>2083</v>
      </c>
      <c r="B4783" s="126" t="s">
        <v>2084</v>
      </c>
      <c r="C4783" s="126" t="s">
        <v>75</v>
      </c>
      <c r="D4783" s="127">
        <v>0.81499999999999995</v>
      </c>
      <c r="E4783" s="128">
        <v>323</v>
      </c>
      <c r="F4783" s="128">
        <v>100</v>
      </c>
      <c r="G4783" s="126" t="s">
        <v>13756</v>
      </c>
      <c r="H4783" s="126" t="s">
        <v>20179</v>
      </c>
      <c r="I4783" s="126" t="s">
        <v>20180</v>
      </c>
      <c r="J4783" s="126" t="s">
        <v>26232</v>
      </c>
      <c r="K4783" s="9">
        <f>_xlfn.IFNA(VLOOKUP(Table5[[#This Row],[Section]],SubSill_Tier,2,FALSE),0)</f>
        <v>0</v>
      </c>
      <c r="L4783" s="9" t="str">
        <f t="shared" si="83"/>
        <v/>
      </c>
      <c r="M4783" s="205" t="str" cm="1">
        <f t="array" ref="M4783">_xlfn.IFS(NOT(ISERROR(VLOOKUP(Table5[[#This Row],[Section]],TB_notTB,1,FALSE))),"No",LEFT(Table5[[#This Row],[Section]],3)="ETB","PLS",LEFT(Table5[[#This Row],[Section]],1)="7","PDB",NOT(ISBLANK(Table5[[#This Row],[Section]])),"No")</f>
        <v>No</v>
      </c>
    </row>
    <row r="4784" spans="1:13" x14ac:dyDescent="0.25">
      <c r="A4784" s="126" t="s">
        <v>2085</v>
      </c>
      <c r="B4784" s="126" t="s">
        <v>2086</v>
      </c>
      <c r="C4784" s="126" t="s">
        <v>75</v>
      </c>
      <c r="D4784" s="127">
        <v>0.58099999999999996</v>
      </c>
      <c r="E4784" s="128">
        <v>276</v>
      </c>
      <c r="F4784" s="128">
        <v>101</v>
      </c>
      <c r="G4784" s="126" t="s">
        <v>13756</v>
      </c>
      <c r="H4784" s="126" t="s">
        <v>20179</v>
      </c>
      <c r="I4784" s="126" t="s">
        <v>20180</v>
      </c>
      <c r="J4784" s="126" t="s">
        <v>26232</v>
      </c>
      <c r="K4784" s="9">
        <f>_xlfn.IFNA(VLOOKUP(Table5[[#This Row],[Section]],SubSill_Tier,2,FALSE),0)</f>
        <v>0</v>
      </c>
      <c r="L4784" s="9" t="str">
        <f t="shared" si="83"/>
        <v/>
      </c>
      <c r="M4784" s="205" t="str" cm="1">
        <f t="array" ref="M4784">_xlfn.IFS(NOT(ISERROR(VLOOKUP(Table5[[#This Row],[Section]],TB_notTB,1,FALSE))),"No",LEFT(Table5[[#This Row],[Section]],3)="ETB","PLS",LEFT(Table5[[#This Row],[Section]],1)="7","PDB",NOT(ISBLANK(Table5[[#This Row],[Section]])),"No")</f>
        <v>No</v>
      </c>
    </row>
    <row r="4785" spans="1:13" x14ac:dyDescent="0.25">
      <c r="A4785" s="126" t="s">
        <v>2087</v>
      </c>
      <c r="B4785" s="126" t="s">
        <v>2088</v>
      </c>
      <c r="C4785" s="126" t="s">
        <v>75</v>
      </c>
      <c r="D4785" s="127">
        <v>1.657</v>
      </c>
      <c r="E4785" s="128">
        <v>516</v>
      </c>
      <c r="F4785" s="128">
        <v>145</v>
      </c>
      <c r="G4785" s="126" t="s">
        <v>13756</v>
      </c>
      <c r="H4785" s="126" t="s">
        <v>20179</v>
      </c>
      <c r="I4785" s="126" t="s">
        <v>20180</v>
      </c>
      <c r="J4785" s="126" t="s">
        <v>26232</v>
      </c>
      <c r="K4785" s="9">
        <f>_xlfn.IFNA(VLOOKUP(Table5[[#This Row],[Section]],SubSill_Tier,2,FALSE),0)</f>
        <v>1</v>
      </c>
      <c r="L4785" s="9" t="str">
        <f t="shared" si="83"/>
        <v/>
      </c>
      <c r="M4785" s="205" t="str" cm="1">
        <f t="array" ref="M4785">_xlfn.IFS(NOT(ISERROR(VLOOKUP(Table5[[#This Row],[Section]],TB_notTB,1,FALSE))),"No",LEFT(Table5[[#This Row],[Section]],3)="ETB","PLS",LEFT(Table5[[#This Row],[Section]],1)="7","PDB",NOT(ISBLANK(Table5[[#This Row],[Section]])),"No")</f>
        <v>No</v>
      </c>
    </row>
    <row r="4786" spans="1:13" x14ac:dyDescent="0.25">
      <c r="A4786" s="126" t="s">
        <v>15639</v>
      </c>
      <c r="B4786" s="126" t="s">
        <v>22121</v>
      </c>
      <c r="C4786" s="126" t="s">
        <v>75</v>
      </c>
      <c r="D4786" s="127">
        <v>0.34799999999999998</v>
      </c>
      <c r="E4786" s="128">
        <v>171</v>
      </c>
      <c r="F4786" s="128">
        <v>100</v>
      </c>
      <c r="G4786" s="126" t="s">
        <v>26794</v>
      </c>
      <c r="H4786" s="126" t="s">
        <v>26795</v>
      </c>
      <c r="I4786" s="126" t="s">
        <v>26796</v>
      </c>
      <c r="J4786" s="126" t="s">
        <v>26241</v>
      </c>
      <c r="K4786" s="9">
        <f>_xlfn.IFNA(VLOOKUP(Table5[[#This Row],[Section]],SubSill_Tier,2,FALSE),0)</f>
        <v>0</v>
      </c>
      <c r="L4786" s="9" t="str">
        <f t="shared" si="83"/>
        <v/>
      </c>
      <c r="M4786" s="205" t="str" cm="1">
        <f t="array" ref="M4786">_xlfn.IFS(NOT(ISERROR(VLOOKUP(Table5[[#This Row],[Section]],TB_notTB,1,FALSE))),"No",LEFT(Table5[[#This Row],[Section]],3)="ETB","PLS",LEFT(Table5[[#This Row],[Section]],1)="7","PDB",NOT(ISBLANK(Table5[[#This Row],[Section]])),"No")</f>
        <v>No</v>
      </c>
    </row>
    <row r="4787" spans="1:13" x14ac:dyDescent="0.25">
      <c r="A4787" s="126" t="s">
        <v>2089</v>
      </c>
      <c r="B4787" s="126" t="s">
        <v>1865</v>
      </c>
      <c r="C4787" s="126" t="s">
        <v>75</v>
      </c>
      <c r="D4787" s="127">
        <v>1.8859999999999999</v>
      </c>
      <c r="E4787" s="128">
        <v>712</v>
      </c>
      <c r="F4787" s="128">
        <v>210</v>
      </c>
      <c r="G4787" s="126" t="s">
        <v>13756</v>
      </c>
      <c r="H4787" s="126" t="s">
        <v>20179</v>
      </c>
      <c r="I4787" s="126" t="s">
        <v>20180</v>
      </c>
      <c r="J4787" s="126" t="s">
        <v>26232</v>
      </c>
      <c r="K4787" s="9">
        <f>_xlfn.IFNA(VLOOKUP(Table5[[#This Row],[Section]],SubSill_Tier,2,FALSE),0)</f>
        <v>0</v>
      </c>
      <c r="L4787" s="9" t="str">
        <f t="shared" si="83"/>
        <v/>
      </c>
      <c r="M4787" s="205" t="str" cm="1">
        <f t="array" ref="M4787">_xlfn.IFS(NOT(ISERROR(VLOOKUP(Table5[[#This Row],[Section]],TB_notTB,1,FALSE))),"No",LEFT(Table5[[#This Row],[Section]],3)="ETB","PLS",LEFT(Table5[[#This Row],[Section]],1)="7","PDB",NOT(ISBLANK(Table5[[#This Row],[Section]])),"No")</f>
        <v>No</v>
      </c>
    </row>
    <row r="4788" spans="1:13" x14ac:dyDescent="0.25">
      <c r="A4788" s="126" t="s">
        <v>2090</v>
      </c>
      <c r="B4788" s="126" t="s">
        <v>2091</v>
      </c>
      <c r="C4788" s="126" t="s">
        <v>75</v>
      </c>
      <c r="D4788" s="127">
        <v>1.409</v>
      </c>
      <c r="E4788" s="128">
        <v>260</v>
      </c>
      <c r="F4788" s="128">
        <v>199</v>
      </c>
      <c r="G4788" s="126" t="s">
        <v>13756</v>
      </c>
      <c r="H4788" s="126" t="s">
        <v>20179</v>
      </c>
      <c r="I4788" s="126" t="s">
        <v>20180</v>
      </c>
      <c r="J4788" s="126" t="s">
        <v>26232</v>
      </c>
      <c r="K4788" s="9">
        <f>_xlfn.IFNA(VLOOKUP(Table5[[#This Row],[Section]],SubSill_Tier,2,FALSE),0)</f>
        <v>0</v>
      </c>
      <c r="L4788" s="9" t="str">
        <f t="shared" si="83"/>
        <v/>
      </c>
      <c r="M4788" s="205" t="str" cm="1">
        <f t="array" ref="M4788">_xlfn.IFS(NOT(ISERROR(VLOOKUP(Table5[[#This Row],[Section]],TB_notTB,1,FALSE))),"No",LEFT(Table5[[#This Row],[Section]],3)="ETB","PLS",LEFT(Table5[[#This Row],[Section]],1)="7","PDB",NOT(ISBLANK(Table5[[#This Row],[Section]])),"No")</f>
        <v>No</v>
      </c>
    </row>
    <row r="4789" spans="1:13" x14ac:dyDescent="0.25">
      <c r="A4789" s="126" t="s">
        <v>2092</v>
      </c>
      <c r="B4789" s="126" t="s">
        <v>2093</v>
      </c>
      <c r="C4789" s="126" t="s">
        <v>75</v>
      </c>
      <c r="D4789" s="127">
        <v>1.347</v>
      </c>
      <c r="E4789" s="128">
        <v>269</v>
      </c>
      <c r="F4789" s="128">
        <v>208</v>
      </c>
      <c r="G4789" s="126" t="s">
        <v>13756</v>
      </c>
      <c r="H4789" s="126" t="s">
        <v>20179</v>
      </c>
      <c r="I4789" s="126" t="s">
        <v>20180</v>
      </c>
      <c r="J4789" s="126" t="s">
        <v>26232</v>
      </c>
      <c r="K4789" s="9">
        <f>_xlfn.IFNA(VLOOKUP(Table5[[#This Row],[Section]],SubSill_Tier,2,FALSE),0)</f>
        <v>0</v>
      </c>
      <c r="L4789" s="9" t="str">
        <f t="shared" si="83"/>
        <v/>
      </c>
      <c r="M4789" s="205" t="str" cm="1">
        <f t="array" ref="M4789">_xlfn.IFS(NOT(ISERROR(VLOOKUP(Table5[[#This Row],[Section]],TB_notTB,1,FALSE))),"No",LEFT(Table5[[#This Row],[Section]],3)="ETB","PLS",LEFT(Table5[[#This Row],[Section]],1)="7","PDB",NOT(ISBLANK(Table5[[#This Row],[Section]])),"No")</f>
        <v>No</v>
      </c>
    </row>
    <row r="4790" spans="1:13" x14ac:dyDescent="0.25">
      <c r="A4790" s="126" t="s">
        <v>2094</v>
      </c>
      <c r="B4790" s="126" t="s">
        <v>2095</v>
      </c>
      <c r="C4790" s="126" t="s">
        <v>75</v>
      </c>
      <c r="D4790" s="127">
        <v>1.4430000000000001</v>
      </c>
      <c r="E4790" s="128">
        <v>525</v>
      </c>
      <c r="F4790" s="128">
        <v>187</v>
      </c>
      <c r="G4790" s="126" t="s">
        <v>13756</v>
      </c>
      <c r="H4790" s="126" t="s">
        <v>20179</v>
      </c>
      <c r="I4790" s="126" t="s">
        <v>20180</v>
      </c>
      <c r="J4790" s="126" t="s">
        <v>26232</v>
      </c>
      <c r="K4790" s="9">
        <f>_xlfn.IFNA(VLOOKUP(Table5[[#This Row],[Section]],SubSill_Tier,2,FALSE),0)</f>
        <v>0</v>
      </c>
      <c r="L4790" s="9" t="str">
        <f t="shared" si="83"/>
        <v/>
      </c>
      <c r="M4790" s="205" t="str" cm="1">
        <f t="array" ref="M4790">_xlfn.IFS(NOT(ISERROR(VLOOKUP(Table5[[#This Row],[Section]],TB_notTB,1,FALSE))),"No",LEFT(Table5[[#This Row],[Section]],3)="ETB","PLS",LEFT(Table5[[#This Row],[Section]],1)="7","PDB",NOT(ISBLANK(Table5[[#This Row],[Section]])),"No")</f>
        <v>No</v>
      </c>
    </row>
    <row r="4791" spans="1:13" x14ac:dyDescent="0.25">
      <c r="A4791" s="126" t="s">
        <v>2096</v>
      </c>
      <c r="B4791" s="126" t="s">
        <v>2097</v>
      </c>
      <c r="C4791" s="126" t="s">
        <v>75</v>
      </c>
      <c r="D4791" s="127">
        <v>1.234</v>
      </c>
      <c r="E4791" s="128">
        <v>446</v>
      </c>
      <c r="F4791" s="128">
        <v>126</v>
      </c>
      <c r="G4791" s="126" t="s">
        <v>13756</v>
      </c>
      <c r="H4791" s="126" t="s">
        <v>20179</v>
      </c>
      <c r="I4791" s="126" t="s">
        <v>20180</v>
      </c>
      <c r="J4791" s="126" t="s">
        <v>26232</v>
      </c>
      <c r="K4791" s="9">
        <f>_xlfn.IFNA(VLOOKUP(Table5[[#This Row],[Section]],SubSill_Tier,2,FALSE),0)</f>
        <v>0</v>
      </c>
      <c r="L4791" s="9" t="str">
        <f t="shared" si="83"/>
        <v/>
      </c>
      <c r="M4791" s="205" t="str" cm="1">
        <f t="array" ref="M4791">_xlfn.IFS(NOT(ISERROR(VLOOKUP(Table5[[#This Row],[Section]],TB_notTB,1,FALSE))),"No",LEFT(Table5[[#This Row],[Section]],3)="ETB","PLS",LEFT(Table5[[#This Row],[Section]],1)="7","PDB",NOT(ISBLANK(Table5[[#This Row],[Section]])),"No")</f>
        <v>No</v>
      </c>
    </row>
    <row r="4792" spans="1:13" x14ac:dyDescent="0.25">
      <c r="A4792" s="126" t="s">
        <v>2098</v>
      </c>
      <c r="B4792" s="126" t="s">
        <v>2099</v>
      </c>
      <c r="C4792" s="126" t="s">
        <v>75</v>
      </c>
      <c r="D4792" s="127">
        <v>2.3759999999999999</v>
      </c>
      <c r="E4792" s="128">
        <v>521</v>
      </c>
      <c r="F4792" s="128">
        <v>127</v>
      </c>
      <c r="G4792" s="126" t="s">
        <v>13756</v>
      </c>
      <c r="H4792" s="126" t="s">
        <v>20179</v>
      </c>
      <c r="I4792" s="126" t="s">
        <v>20180</v>
      </c>
      <c r="J4792" s="126" t="s">
        <v>26232</v>
      </c>
      <c r="K4792" s="9">
        <f>_xlfn.IFNA(VLOOKUP(Table5[[#This Row],[Section]],SubSill_Tier,2,FALSE),0)</f>
        <v>0</v>
      </c>
      <c r="L4792" s="9" t="str">
        <f t="shared" si="83"/>
        <v/>
      </c>
      <c r="M4792" s="205" t="str" cm="1">
        <f t="array" ref="M4792">_xlfn.IFS(NOT(ISERROR(VLOOKUP(Table5[[#This Row],[Section]],TB_notTB,1,FALSE))),"No",LEFT(Table5[[#This Row],[Section]],3)="ETB","PLS",LEFT(Table5[[#This Row],[Section]],1)="7","PDB",NOT(ISBLANK(Table5[[#This Row],[Section]])),"No")</f>
        <v>No</v>
      </c>
    </row>
    <row r="4793" spans="1:13" x14ac:dyDescent="0.25">
      <c r="A4793" s="126" t="s">
        <v>2100</v>
      </c>
      <c r="B4793" s="126" t="s">
        <v>2099</v>
      </c>
      <c r="C4793" s="126" t="s">
        <v>75</v>
      </c>
      <c r="D4793" s="127">
        <v>1.2390000000000001</v>
      </c>
      <c r="E4793" s="128">
        <v>478</v>
      </c>
      <c r="F4793" s="128">
        <v>127</v>
      </c>
      <c r="G4793" s="126" t="s">
        <v>13756</v>
      </c>
      <c r="H4793" s="126" t="s">
        <v>20179</v>
      </c>
      <c r="I4793" s="126" t="s">
        <v>20180</v>
      </c>
      <c r="J4793" s="126" t="s">
        <v>26232</v>
      </c>
      <c r="K4793" s="9">
        <f>_xlfn.IFNA(VLOOKUP(Table5[[#This Row],[Section]],SubSill_Tier,2,FALSE),0)</f>
        <v>0</v>
      </c>
      <c r="L4793" s="9" t="str">
        <f t="shared" si="83"/>
        <v/>
      </c>
      <c r="M4793" s="205" t="str" cm="1">
        <f t="array" ref="M4793">_xlfn.IFS(NOT(ISERROR(VLOOKUP(Table5[[#This Row],[Section]],TB_notTB,1,FALSE))),"No",LEFT(Table5[[#This Row],[Section]],3)="ETB","PLS",LEFT(Table5[[#This Row],[Section]],1)="7","PDB",NOT(ISBLANK(Table5[[#This Row],[Section]])),"No")</f>
        <v>No</v>
      </c>
    </row>
    <row r="4794" spans="1:13" x14ac:dyDescent="0.25">
      <c r="A4794" s="126" t="s">
        <v>2101</v>
      </c>
      <c r="B4794" s="126" t="s">
        <v>2102</v>
      </c>
      <c r="C4794" s="126" t="s">
        <v>75</v>
      </c>
      <c r="D4794" s="127">
        <v>0.183</v>
      </c>
      <c r="E4794" s="128">
        <v>109</v>
      </c>
      <c r="F4794" s="128">
        <v>100</v>
      </c>
      <c r="G4794" s="126" t="s">
        <v>13756</v>
      </c>
      <c r="H4794" s="126" t="s">
        <v>20179</v>
      </c>
      <c r="I4794" s="126" t="s">
        <v>20180</v>
      </c>
      <c r="J4794" s="126" t="s">
        <v>26232</v>
      </c>
      <c r="K4794" s="9">
        <f>_xlfn.IFNA(VLOOKUP(Table5[[#This Row],[Section]],SubSill_Tier,2,FALSE),0)</f>
        <v>0</v>
      </c>
      <c r="L4794" s="9" t="str">
        <f t="shared" si="83"/>
        <v/>
      </c>
      <c r="M4794" s="205" t="str" cm="1">
        <f t="array" ref="M4794">_xlfn.IFS(NOT(ISERROR(VLOOKUP(Table5[[#This Row],[Section]],TB_notTB,1,FALSE))),"No",LEFT(Table5[[#This Row],[Section]],3)="ETB","PLS",LEFT(Table5[[#This Row],[Section]],1)="7","PDB",NOT(ISBLANK(Table5[[#This Row],[Section]])),"No")</f>
        <v>No</v>
      </c>
    </row>
    <row r="4795" spans="1:13" x14ac:dyDescent="0.25">
      <c r="A4795" s="126" t="s">
        <v>2103</v>
      </c>
      <c r="B4795" s="126" t="s">
        <v>2104</v>
      </c>
      <c r="C4795" s="126" t="s">
        <v>75</v>
      </c>
      <c r="D4795" s="127">
        <v>0.29299999999999998</v>
      </c>
      <c r="E4795" s="128">
        <v>151</v>
      </c>
      <c r="F4795" s="128">
        <v>44</v>
      </c>
      <c r="G4795" s="126" t="s">
        <v>13756</v>
      </c>
      <c r="H4795" s="126" t="s">
        <v>20179</v>
      </c>
      <c r="I4795" s="126" t="s">
        <v>20180</v>
      </c>
      <c r="J4795" s="126" t="s">
        <v>26232</v>
      </c>
      <c r="K4795" s="9">
        <f>_xlfn.IFNA(VLOOKUP(Table5[[#This Row],[Section]],SubSill_Tier,2,FALSE),0)</f>
        <v>0</v>
      </c>
      <c r="L4795" s="9" t="str">
        <f t="shared" si="83"/>
        <v/>
      </c>
      <c r="M4795" s="205" t="str" cm="1">
        <f t="array" ref="M4795">_xlfn.IFS(NOT(ISERROR(VLOOKUP(Table5[[#This Row],[Section]],TB_notTB,1,FALSE))),"No",LEFT(Table5[[#This Row],[Section]],3)="ETB","PLS",LEFT(Table5[[#This Row],[Section]],1)="7","PDB",NOT(ISBLANK(Table5[[#This Row],[Section]])),"No")</f>
        <v>No</v>
      </c>
    </row>
    <row r="4796" spans="1:13" x14ac:dyDescent="0.25">
      <c r="A4796" s="126" t="s">
        <v>2105</v>
      </c>
      <c r="B4796" s="126" t="s">
        <v>2106</v>
      </c>
      <c r="C4796" s="126" t="s">
        <v>75</v>
      </c>
      <c r="D4796" s="127">
        <v>0.29299999999999998</v>
      </c>
      <c r="E4796" s="128">
        <v>148</v>
      </c>
      <c r="F4796" s="128">
        <v>100</v>
      </c>
      <c r="G4796" s="126" t="s">
        <v>13756</v>
      </c>
      <c r="H4796" s="126" t="s">
        <v>20179</v>
      </c>
      <c r="I4796" s="126" t="s">
        <v>20180</v>
      </c>
      <c r="J4796" s="126" t="s">
        <v>26232</v>
      </c>
      <c r="K4796" s="9">
        <f>_xlfn.IFNA(VLOOKUP(Table5[[#This Row],[Section]],SubSill_Tier,2,FALSE),0)</f>
        <v>0</v>
      </c>
      <c r="L4796" s="9" t="str">
        <f t="shared" si="83"/>
        <v/>
      </c>
      <c r="M4796" s="205" t="str" cm="1">
        <f t="array" ref="M4796">_xlfn.IFS(NOT(ISERROR(VLOOKUP(Table5[[#This Row],[Section]],TB_notTB,1,FALSE))),"No",LEFT(Table5[[#This Row],[Section]],3)="ETB","PLS",LEFT(Table5[[#This Row],[Section]],1)="7","PDB",NOT(ISBLANK(Table5[[#This Row],[Section]])),"No")</f>
        <v>No</v>
      </c>
    </row>
    <row r="4797" spans="1:13" x14ac:dyDescent="0.25">
      <c r="A4797" s="126" t="s">
        <v>2107</v>
      </c>
      <c r="B4797" s="126" t="s">
        <v>2108</v>
      </c>
      <c r="C4797" s="126" t="s">
        <v>75</v>
      </c>
      <c r="D4797" s="127">
        <v>1.3720000000000001</v>
      </c>
      <c r="E4797" s="128">
        <v>455</v>
      </c>
      <c r="F4797" s="128">
        <v>147</v>
      </c>
      <c r="G4797" s="126" t="s">
        <v>13756</v>
      </c>
      <c r="H4797" s="126" t="s">
        <v>20179</v>
      </c>
      <c r="I4797" s="126" t="s">
        <v>20180</v>
      </c>
      <c r="J4797" s="126" t="s">
        <v>26232</v>
      </c>
      <c r="K4797" s="9">
        <f>_xlfn.IFNA(VLOOKUP(Table5[[#This Row],[Section]],SubSill_Tier,2,FALSE),0)</f>
        <v>0</v>
      </c>
      <c r="L4797" s="9" t="str">
        <f t="shared" si="83"/>
        <v/>
      </c>
      <c r="M4797" s="205" t="str" cm="1">
        <f t="array" ref="M4797">_xlfn.IFS(NOT(ISERROR(VLOOKUP(Table5[[#This Row],[Section]],TB_notTB,1,FALSE))),"No",LEFT(Table5[[#This Row],[Section]],3)="ETB","PLS",LEFT(Table5[[#This Row],[Section]],1)="7","PDB",NOT(ISBLANK(Table5[[#This Row],[Section]])),"No")</f>
        <v>No</v>
      </c>
    </row>
    <row r="4798" spans="1:13" x14ac:dyDescent="0.25">
      <c r="A4798" s="126" t="s">
        <v>2109</v>
      </c>
      <c r="B4798" s="126" t="s">
        <v>2110</v>
      </c>
      <c r="C4798" s="126" t="s">
        <v>75</v>
      </c>
      <c r="D4798" s="127">
        <v>0.48</v>
      </c>
      <c r="E4798" s="128">
        <v>229</v>
      </c>
      <c r="F4798" s="128">
        <v>117</v>
      </c>
      <c r="G4798" s="126" t="s">
        <v>13756</v>
      </c>
      <c r="H4798" s="126" t="s">
        <v>20179</v>
      </c>
      <c r="I4798" s="126" t="s">
        <v>20180</v>
      </c>
      <c r="J4798" s="126" t="s">
        <v>26232</v>
      </c>
      <c r="K4798" s="9">
        <f>_xlfn.IFNA(VLOOKUP(Table5[[#This Row],[Section]],SubSill_Tier,2,FALSE),0)</f>
        <v>0</v>
      </c>
      <c r="L4798" s="9" t="str">
        <f t="shared" si="83"/>
        <v/>
      </c>
      <c r="M4798" s="205" t="str" cm="1">
        <f t="array" ref="M4798">_xlfn.IFS(NOT(ISERROR(VLOOKUP(Table5[[#This Row],[Section]],TB_notTB,1,FALSE))),"No",LEFT(Table5[[#This Row],[Section]],3)="ETB","PLS",LEFT(Table5[[#This Row],[Section]],1)="7","PDB",NOT(ISBLANK(Table5[[#This Row],[Section]])),"No")</f>
        <v>No</v>
      </c>
    </row>
    <row r="4799" spans="1:13" x14ac:dyDescent="0.25">
      <c r="A4799" s="126" t="s">
        <v>2111</v>
      </c>
      <c r="B4799" s="126" t="s">
        <v>2112</v>
      </c>
      <c r="C4799" s="126" t="s">
        <v>75</v>
      </c>
      <c r="D4799" s="127">
        <v>1.502</v>
      </c>
      <c r="E4799" s="128">
        <v>449</v>
      </c>
      <c r="F4799" s="128">
        <v>225</v>
      </c>
      <c r="G4799" s="126" t="s">
        <v>13756</v>
      </c>
      <c r="H4799" s="126" t="s">
        <v>20179</v>
      </c>
      <c r="I4799" s="126" t="s">
        <v>20180</v>
      </c>
      <c r="J4799" s="126" t="s">
        <v>26232</v>
      </c>
      <c r="K4799" s="9">
        <f>_xlfn.IFNA(VLOOKUP(Table5[[#This Row],[Section]],SubSill_Tier,2,FALSE),0)</f>
        <v>0</v>
      </c>
      <c r="L4799" s="9" t="str">
        <f t="shared" si="83"/>
        <v/>
      </c>
      <c r="M4799" s="205" t="str" cm="1">
        <f t="array" ref="M4799">_xlfn.IFS(NOT(ISERROR(VLOOKUP(Table5[[#This Row],[Section]],TB_notTB,1,FALSE))),"No",LEFT(Table5[[#This Row],[Section]],3)="ETB","PLS",LEFT(Table5[[#This Row],[Section]],1)="7","PDB",NOT(ISBLANK(Table5[[#This Row],[Section]])),"No")</f>
        <v>No</v>
      </c>
    </row>
    <row r="4800" spans="1:13" x14ac:dyDescent="0.25">
      <c r="A4800" s="126" t="s">
        <v>2113</v>
      </c>
      <c r="B4800" s="126" t="s">
        <v>2114</v>
      </c>
      <c r="C4800" s="126" t="s">
        <v>75</v>
      </c>
      <c r="D4800" s="127">
        <v>1.099</v>
      </c>
      <c r="E4800" s="128">
        <v>383</v>
      </c>
      <c r="F4800" s="128">
        <v>180</v>
      </c>
      <c r="G4800" s="126" t="s">
        <v>13756</v>
      </c>
      <c r="H4800" s="126" t="s">
        <v>20179</v>
      </c>
      <c r="I4800" s="126" t="s">
        <v>20180</v>
      </c>
      <c r="J4800" s="126" t="s">
        <v>26232</v>
      </c>
      <c r="K4800" s="9">
        <f>_xlfn.IFNA(VLOOKUP(Table5[[#This Row],[Section]],SubSill_Tier,2,FALSE),0)</f>
        <v>0</v>
      </c>
      <c r="L4800" s="9" t="str">
        <f t="shared" si="83"/>
        <v/>
      </c>
      <c r="M4800" s="205" t="str" cm="1">
        <f t="array" ref="M4800">_xlfn.IFS(NOT(ISERROR(VLOOKUP(Table5[[#This Row],[Section]],TB_notTB,1,FALSE))),"No",LEFT(Table5[[#This Row],[Section]],3)="ETB","PLS",LEFT(Table5[[#This Row],[Section]],1)="7","PDB",NOT(ISBLANK(Table5[[#This Row],[Section]])),"No")</f>
        <v>No</v>
      </c>
    </row>
    <row r="4801" spans="1:13" x14ac:dyDescent="0.25">
      <c r="A4801" s="126" t="s">
        <v>2115</v>
      </c>
      <c r="B4801" s="126" t="s">
        <v>2116</v>
      </c>
      <c r="C4801" s="126" t="s">
        <v>75</v>
      </c>
      <c r="D4801" s="127">
        <v>1.5089999999999999</v>
      </c>
      <c r="E4801" s="128">
        <v>307</v>
      </c>
      <c r="F4801" s="128">
        <v>153</v>
      </c>
      <c r="G4801" s="126" t="s">
        <v>13756</v>
      </c>
      <c r="H4801" s="126" t="s">
        <v>20179</v>
      </c>
      <c r="I4801" s="126" t="s">
        <v>20180</v>
      </c>
      <c r="J4801" s="126" t="s">
        <v>26232</v>
      </c>
      <c r="K4801" s="9">
        <f>_xlfn.IFNA(VLOOKUP(Table5[[#This Row],[Section]],SubSill_Tier,2,FALSE),0)</f>
        <v>0</v>
      </c>
      <c r="L4801" s="9" t="str">
        <f t="shared" si="83"/>
        <v/>
      </c>
      <c r="M4801" s="205" t="str" cm="1">
        <f t="array" ref="M4801">_xlfn.IFS(NOT(ISERROR(VLOOKUP(Table5[[#This Row],[Section]],TB_notTB,1,FALSE))),"No",LEFT(Table5[[#This Row],[Section]],3)="ETB","PLS",LEFT(Table5[[#This Row],[Section]],1)="7","PDB",NOT(ISBLANK(Table5[[#This Row],[Section]])),"No")</f>
        <v>No</v>
      </c>
    </row>
    <row r="4802" spans="1:13" x14ac:dyDescent="0.25">
      <c r="A4802" s="126" t="s">
        <v>2117</v>
      </c>
      <c r="B4802" s="126" t="s">
        <v>2118</v>
      </c>
      <c r="C4802" s="126" t="s">
        <v>75</v>
      </c>
      <c r="D4802" s="127">
        <v>1.8959999999999999</v>
      </c>
      <c r="E4802" s="128">
        <v>436</v>
      </c>
      <c r="F4802" s="128">
        <v>217</v>
      </c>
      <c r="G4802" s="126" t="s">
        <v>13756</v>
      </c>
      <c r="H4802" s="126" t="s">
        <v>20179</v>
      </c>
      <c r="I4802" s="126" t="s">
        <v>20180</v>
      </c>
      <c r="J4802" s="126" t="s">
        <v>26232</v>
      </c>
      <c r="K4802" s="9">
        <f>_xlfn.IFNA(VLOOKUP(Table5[[#This Row],[Section]],SubSill_Tier,2,FALSE),0)</f>
        <v>0</v>
      </c>
      <c r="L4802" s="9" t="str">
        <f t="shared" ref="L4802:L4865" si="84">IFERROR(IF(LEFT(G4802,2)="AI",IF(_xlfn.NUMBERVALUE(IFERROR(LEFT(IF(ISERROR(FIND("X",UPPER(B4802))),UPPER(B4802),RIGHT(UPPER(B4802),LEN(UPPER(B4802))-FIND("~",SUBSTITUTE(UPPER(B4802),"X","~",LEN(UPPER(B4802))-LEN(SUBSTITUTE(UPPER(B4802),"X","")))))),FIND(" ",IF(ISERROR(FIND("X",UPPER(B4802))),UPPER(B4802),RIGHT(UPPER(B4802),LEN(UPPER(B4802))-FIND("~",SUBSTITUTE(UPPER(B4802),"X","~",LEN(UPPER(B4802))-LEN(SUBSTITUTE(UPPER(B4802),"X","")))))),1)-1),IF(ISERROR(FIND("X",UPPER(B4802))),UPPER(B4802),RIGHT(UPPER(B4802),LEN(UPPER(B4802))-FIND("~",SUBSTITUTE(UPPER(B4802),"X","~",LEN(UPPER(B4802))-LEN(SUBSTITUTE(UPPER(B4802),"X",""))))))),".")&gt;=5,"Wall",""),""),"")</f>
        <v/>
      </c>
      <c r="M4802" s="205" t="str" cm="1">
        <f t="array" ref="M4802">_xlfn.IFS(NOT(ISERROR(VLOOKUP(Table5[[#This Row],[Section]],TB_notTB,1,FALSE))),"No",LEFT(Table5[[#This Row],[Section]],3)="ETB","PLS",LEFT(Table5[[#This Row],[Section]],1)="7","PDB",NOT(ISBLANK(Table5[[#This Row],[Section]])),"No")</f>
        <v>No</v>
      </c>
    </row>
    <row r="4803" spans="1:13" x14ac:dyDescent="0.25">
      <c r="A4803" s="126" t="s">
        <v>2119</v>
      </c>
      <c r="B4803" s="126" t="s">
        <v>2120</v>
      </c>
      <c r="C4803" s="126" t="s">
        <v>75</v>
      </c>
      <c r="D4803" s="127">
        <v>2.121</v>
      </c>
      <c r="E4803" s="128">
        <v>492</v>
      </c>
      <c r="F4803" s="128">
        <v>311</v>
      </c>
      <c r="G4803" s="126" t="s">
        <v>13756</v>
      </c>
      <c r="H4803" s="126" t="s">
        <v>20179</v>
      </c>
      <c r="I4803" s="126" t="s">
        <v>20180</v>
      </c>
      <c r="J4803" s="126" t="s">
        <v>26232</v>
      </c>
      <c r="K4803" s="9">
        <f>_xlfn.IFNA(VLOOKUP(Table5[[#This Row],[Section]],SubSill_Tier,2,FALSE),0)</f>
        <v>0</v>
      </c>
      <c r="L4803" s="9" t="str">
        <f t="shared" si="84"/>
        <v/>
      </c>
      <c r="M4803" s="205" t="str" cm="1">
        <f t="array" ref="M4803">_xlfn.IFS(NOT(ISERROR(VLOOKUP(Table5[[#This Row],[Section]],TB_notTB,1,FALSE))),"No",LEFT(Table5[[#This Row],[Section]],3)="ETB","PLS",LEFT(Table5[[#This Row],[Section]],1)="7","PDB",NOT(ISBLANK(Table5[[#This Row],[Section]])),"No")</f>
        <v>No</v>
      </c>
    </row>
    <row r="4804" spans="1:13" x14ac:dyDescent="0.25">
      <c r="A4804" s="126" t="s">
        <v>2121</v>
      </c>
      <c r="B4804" s="126" t="s">
        <v>2122</v>
      </c>
      <c r="C4804" s="126" t="s">
        <v>75</v>
      </c>
      <c r="D4804" s="127">
        <v>3.0579999999999998</v>
      </c>
      <c r="E4804" s="128">
        <v>434</v>
      </c>
      <c r="F4804" s="128">
        <v>309</v>
      </c>
      <c r="G4804" s="126" t="s">
        <v>13756</v>
      </c>
      <c r="H4804" s="126" t="s">
        <v>20179</v>
      </c>
      <c r="I4804" s="126" t="s">
        <v>20180</v>
      </c>
      <c r="J4804" s="126" t="s">
        <v>26300</v>
      </c>
      <c r="K4804" s="9">
        <f>_xlfn.IFNA(VLOOKUP(Table5[[#This Row],[Section]],SubSill_Tier,2,FALSE),0)</f>
        <v>0</v>
      </c>
      <c r="L4804" s="9" t="str">
        <f t="shared" si="84"/>
        <v/>
      </c>
      <c r="M4804" s="205" t="str" cm="1">
        <f t="array" ref="M4804">_xlfn.IFS(NOT(ISERROR(VLOOKUP(Table5[[#This Row],[Section]],TB_notTB,1,FALSE))),"No",LEFT(Table5[[#This Row],[Section]],3)="ETB","PLS",LEFT(Table5[[#This Row],[Section]],1)="7","PDB",NOT(ISBLANK(Table5[[#This Row],[Section]])),"No")</f>
        <v>No</v>
      </c>
    </row>
    <row r="4805" spans="1:13" x14ac:dyDescent="0.25">
      <c r="A4805" s="126" t="s">
        <v>15640</v>
      </c>
      <c r="B4805" s="126" t="s">
        <v>15641</v>
      </c>
      <c r="C4805" s="126" t="s">
        <v>75</v>
      </c>
      <c r="D4805" s="127">
        <v>1.5109999999999999</v>
      </c>
      <c r="E4805" s="128">
        <v>589</v>
      </c>
      <c r="F4805" s="128">
        <v>189</v>
      </c>
      <c r="G4805" s="126" t="s">
        <v>14948</v>
      </c>
      <c r="H4805" s="126" t="s">
        <v>20257</v>
      </c>
      <c r="I4805" s="126" t="s">
        <v>22563</v>
      </c>
      <c r="J4805" s="126" t="s">
        <v>26288</v>
      </c>
      <c r="K4805" s="9">
        <f>_xlfn.IFNA(VLOOKUP(Table5[[#This Row],[Section]],SubSill_Tier,2,FALSE),0)</f>
        <v>0</v>
      </c>
      <c r="L4805" s="9" t="str">
        <f t="shared" si="84"/>
        <v/>
      </c>
      <c r="M4805" s="205" t="str" cm="1">
        <f t="array" ref="M4805">_xlfn.IFS(NOT(ISERROR(VLOOKUP(Table5[[#This Row],[Section]],TB_notTB,1,FALSE))),"No",LEFT(Table5[[#This Row],[Section]],3)="ETB","PLS",LEFT(Table5[[#This Row],[Section]],1)="7","PDB",NOT(ISBLANK(Table5[[#This Row],[Section]])),"No")</f>
        <v>No</v>
      </c>
    </row>
    <row r="4806" spans="1:13" x14ac:dyDescent="0.25">
      <c r="A4806" s="126" t="s">
        <v>15642</v>
      </c>
      <c r="B4806" s="126" t="s">
        <v>15643</v>
      </c>
      <c r="C4806" s="126" t="s">
        <v>75</v>
      </c>
      <c r="D4806" s="127">
        <v>1.1759999999999999</v>
      </c>
      <c r="E4806" s="128">
        <v>444</v>
      </c>
      <c r="F4806" s="128">
        <v>296</v>
      </c>
      <c r="G4806" s="126" t="s">
        <v>14948</v>
      </c>
      <c r="H4806" s="126" t="s">
        <v>20257</v>
      </c>
      <c r="I4806" s="126" t="s">
        <v>22563</v>
      </c>
      <c r="J4806" s="126" t="s">
        <v>26288</v>
      </c>
      <c r="K4806" s="9">
        <f>_xlfn.IFNA(VLOOKUP(Table5[[#This Row],[Section]],SubSill_Tier,2,FALSE),0)</f>
        <v>0</v>
      </c>
      <c r="L4806" s="9" t="str">
        <f t="shared" si="84"/>
        <v/>
      </c>
      <c r="M4806" s="205" t="str" cm="1">
        <f t="array" ref="M4806">_xlfn.IFS(NOT(ISERROR(VLOOKUP(Table5[[#This Row],[Section]],TB_notTB,1,FALSE))),"No",LEFT(Table5[[#This Row],[Section]],3)="ETB","PLS",LEFT(Table5[[#This Row],[Section]],1)="7","PDB",NOT(ISBLANK(Table5[[#This Row],[Section]])),"No")</f>
        <v>No</v>
      </c>
    </row>
    <row r="4807" spans="1:13" x14ac:dyDescent="0.25">
      <c r="A4807" s="126" t="s">
        <v>15644</v>
      </c>
      <c r="B4807" s="126" t="s">
        <v>15536</v>
      </c>
      <c r="C4807" s="126" t="s">
        <v>75</v>
      </c>
      <c r="D4807" s="127">
        <v>0.50800000000000001</v>
      </c>
      <c r="E4807" s="128">
        <v>270</v>
      </c>
      <c r="F4807" s="128">
        <v>109</v>
      </c>
      <c r="G4807" s="126" t="s">
        <v>14948</v>
      </c>
      <c r="H4807" s="126" t="s">
        <v>20257</v>
      </c>
      <c r="I4807" s="126" t="s">
        <v>22563</v>
      </c>
      <c r="J4807" s="126" t="s">
        <v>26288</v>
      </c>
      <c r="K4807" s="9">
        <f>_xlfn.IFNA(VLOOKUP(Table5[[#This Row],[Section]],SubSill_Tier,2,FALSE),0)</f>
        <v>0</v>
      </c>
      <c r="L4807" s="9" t="str">
        <f t="shared" si="84"/>
        <v/>
      </c>
      <c r="M4807" s="205" t="str" cm="1">
        <f t="array" ref="M4807">_xlfn.IFS(NOT(ISERROR(VLOOKUP(Table5[[#This Row],[Section]],TB_notTB,1,FALSE))),"No",LEFT(Table5[[#This Row],[Section]],3)="ETB","PLS",LEFT(Table5[[#This Row],[Section]],1)="7","PDB",NOT(ISBLANK(Table5[[#This Row],[Section]])),"No")</f>
        <v>No</v>
      </c>
    </row>
    <row r="4808" spans="1:13" x14ac:dyDescent="0.25">
      <c r="A4808" s="126" t="s">
        <v>15645</v>
      </c>
      <c r="B4808" s="126" t="s">
        <v>15646</v>
      </c>
      <c r="C4808" s="126" t="s">
        <v>75</v>
      </c>
      <c r="D4808" s="127">
        <v>0.39700000000000002</v>
      </c>
      <c r="E4808" s="128">
        <v>216</v>
      </c>
      <c r="F4808" s="128">
        <v>100</v>
      </c>
      <c r="G4808" s="126" t="s">
        <v>14948</v>
      </c>
      <c r="H4808" s="126" t="s">
        <v>20257</v>
      </c>
      <c r="I4808" s="126" t="s">
        <v>22563</v>
      </c>
      <c r="J4808" s="126" t="s">
        <v>26288</v>
      </c>
      <c r="K4808" s="9">
        <f>_xlfn.IFNA(VLOOKUP(Table5[[#This Row],[Section]],SubSill_Tier,2,FALSE),0)</f>
        <v>0</v>
      </c>
      <c r="L4808" s="9" t="str">
        <f t="shared" si="84"/>
        <v/>
      </c>
      <c r="M4808" s="205" t="str" cm="1">
        <f t="array" ref="M4808">_xlfn.IFS(NOT(ISERROR(VLOOKUP(Table5[[#This Row],[Section]],TB_notTB,1,FALSE))),"No",LEFT(Table5[[#This Row],[Section]],3)="ETB","PLS",LEFT(Table5[[#This Row],[Section]],1)="7","PDB",NOT(ISBLANK(Table5[[#This Row],[Section]])),"No")</f>
        <v>No</v>
      </c>
    </row>
    <row r="4809" spans="1:13" x14ac:dyDescent="0.25">
      <c r="A4809" s="126" t="s">
        <v>15647</v>
      </c>
      <c r="B4809" s="126" t="s">
        <v>15648</v>
      </c>
      <c r="C4809" s="126" t="s">
        <v>75</v>
      </c>
      <c r="D4809" s="127">
        <v>1.385</v>
      </c>
      <c r="E4809" s="128">
        <v>513</v>
      </c>
      <c r="F4809" s="128">
        <v>217</v>
      </c>
      <c r="G4809" s="126" t="s">
        <v>14948</v>
      </c>
      <c r="H4809" s="126" t="s">
        <v>20257</v>
      </c>
      <c r="I4809" s="126" t="s">
        <v>22563</v>
      </c>
      <c r="J4809" s="126" t="s">
        <v>26288</v>
      </c>
      <c r="K4809" s="9">
        <f>_xlfn.IFNA(VLOOKUP(Table5[[#This Row],[Section]],SubSill_Tier,2,FALSE),0)</f>
        <v>0</v>
      </c>
      <c r="L4809" s="9" t="str">
        <f t="shared" si="84"/>
        <v/>
      </c>
      <c r="M4809" s="205" t="str" cm="1">
        <f t="array" ref="M4809">_xlfn.IFS(NOT(ISERROR(VLOOKUP(Table5[[#This Row],[Section]],TB_notTB,1,FALSE))),"No",LEFT(Table5[[#This Row],[Section]],3)="ETB","PLS",LEFT(Table5[[#This Row],[Section]],1)="7","PDB",NOT(ISBLANK(Table5[[#This Row],[Section]])),"No")</f>
        <v>No</v>
      </c>
    </row>
    <row r="4810" spans="1:13" x14ac:dyDescent="0.25">
      <c r="A4810" s="126" t="s">
        <v>15649</v>
      </c>
      <c r="B4810" s="126" t="s">
        <v>15650</v>
      </c>
      <c r="C4810" s="126" t="s">
        <v>75</v>
      </c>
      <c r="D4810" s="127">
        <v>1.6259999999999999</v>
      </c>
      <c r="E4810" s="128">
        <v>475</v>
      </c>
      <c r="F4810" s="128">
        <v>317</v>
      </c>
      <c r="G4810" s="126" t="s">
        <v>14948</v>
      </c>
      <c r="H4810" s="126" t="s">
        <v>20257</v>
      </c>
      <c r="I4810" s="126" t="s">
        <v>22563</v>
      </c>
      <c r="J4810" s="126" t="s">
        <v>26288</v>
      </c>
      <c r="K4810" s="9">
        <f>_xlfn.IFNA(VLOOKUP(Table5[[#This Row],[Section]],SubSill_Tier,2,FALSE),0)</f>
        <v>0</v>
      </c>
      <c r="L4810" s="9" t="str">
        <f t="shared" si="84"/>
        <v/>
      </c>
      <c r="M4810" s="205" t="str" cm="1">
        <f t="array" ref="M4810">_xlfn.IFS(NOT(ISERROR(VLOOKUP(Table5[[#This Row],[Section]],TB_notTB,1,FALSE))),"No",LEFT(Table5[[#This Row],[Section]],3)="ETB","PLS",LEFT(Table5[[#This Row],[Section]],1)="7","PDB",NOT(ISBLANK(Table5[[#This Row],[Section]])),"No")</f>
        <v>No</v>
      </c>
    </row>
    <row r="4811" spans="1:13" x14ac:dyDescent="0.25">
      <c r="A4811" s="126" t="s">
        <v>15651</v>
      </c>
      <c r="B4811" s="126" t="s">
        <v>15652</v>
      </c>
      <c r="C4811" s="126" t="s">
        <v>75</v>
      </c>
      <c r="D4811" s="127">
        <v>0.77700000000000002</v>
      </c>
      <c r="E4811" s="128">
        <v>323</v>
      </c>
      <c r="F4811" s="128">
        <v>170</v>
      </c>
      <c r="G4811" s="126" t="s">
        <v>14948</v>
      </c>
      <c r="H4811" s="126" t="s">
        <v>20257</v>
      </c>
      <c r="I4811" s="126" t="s">
        <v>22563</v>
      </c>
      <c r="J4811" s="126" t="s">
        <v>26288</v>
      </c>
      <c r="K4811" s="9">
        <f>_xlfn.IFNA(VLOOKUP(Table5[[#This Row],[Section]],SubSill_Tier,2,FALSE),0)</f>
        <v>0</v>
      </c>
      <c r="L4811" s="9" t="str">
        <f t="shared" si="84"/>
        <v/>
      </c>
      <c r="M4811" s="205" t="str" cm="1">
        <f t="array" ref="M4811">_xlfn.IFS(NOT(ISERROR(VLOOKUP(Table5[[#This Row],[Section]],TB_notTB,1,FALSE))),"No",LEFT(Table5[[#This Row],[Section]],3)="ETB","PLS",LEFT(Table5[[#This Row],[Section]],1)="7","PDB",NOT(ISBLANK(Table5[[#This Row],[Section]])),"No")</f>
        <v>No</v>
      </c>
    </row>
    <row r="4812" spans="1:13" x14ac:dyDescent="0.25">
      <c r="A4812" s="126" t="s">
        <v>15653</v>
      </c>
      <c r="B4812" s="126" t="s">
        <v>15546</v>
      </c>
      <c r="C4812" s="126" t="s">
        <v>75</v>
      </c>
      <c r="D4812" s="127">
        <v>1.415</v>
      </c>
      <c r="E4812" s="128">
        <v>346</v>
      </c>
      <c r="F4812" s="128">
        <v>258</v>
      </c>
      <c r="G4812" s="126" t="s">
        <v>14948</v>
      </c>
      <c r="H4812" s="126" t="s">
        <v>20257</v>
      </c>
      <c r="I4812" s="126" t="s">
        <v>22563</v>
      </c>
      <c r="J4812" s="126" t="s">
        <v>26288</v>
      </c>
      <c r="K4812" s="9">
        <f>_xlfn.IFNA(VLOOKUP(Table5[[#This Row],[Section]],SubSill_Tier,2,FALSE),0)</f>
        <v>0</v>
      </c>
      <c r="L4812" s="9" t="str">
        <f t="shared" si="84"/>
        <v/>
      </c>
      <c r="M4812" s="205" t="str" cm="1">
        <f t="array" ref="M4812">_xlfn.IFS(NOT(ISERROR(VLOOKUP(Table5[[#This Row],[Section]],TB_notTB,1,FALSE))),"No",LEFT(Table5[[#This Row],[Section]],3)="ETB","PLS",LEFT(Table5[[#This Row],[Section]],1)="7","PDB",NOT(ISBLANK(Table5[[#This Row],[Section]])),"No")</f>
        <v>No</v>
      </c>
    </row>
    <row r="4813" spans="1:13" x14ac:dyDescent="0.25">
      <c r="A4813" s="126" t="s">
        <v>15654</v>
      </c>
      <c r="B4813" s="126" t="s">
        <v>15655</v>
      </c>
      <c r="C4813" s="126" t="s">
        <v>75</v>
      </c>
      <c r="D4813" s="127">
        <v>1.421</v>
      </c>
      <c r="E4813" s="128">
        <v>346</v>
      </c>
      <c r="F4813" s="128">
        <v>258</v>
      </c>
      <c r="G4813" s="126" t="s">
        <v>14948</v>
      </c>
      <c r="H4813" s="126" t="s">
        <v>20257</v>
      </c>
      <c r="I4813" s="126" t="s">
        <v>22563</v>
      </c>
      <c r="J4813" s="126" t="s">
        <v>26288</v>
      </c>
      <c r="K4813" s="9">
        <f>_xlfn.IFNA(VLOOKUP(Table5[[#This Row],[Section]],SubSill_Tier,2,FALSE),0)</f>
        <v>0</v>
      </c>
      <c r="L4813" s="9" t="str">
        <f t="shared" si="84"/>
        <v/>
      </c>
      <c r="M4813" s="205" t="str" cm="1">
        <f t="array" ref="M4813">_xlfn.IFS(NOT(ISERROR(VLOOKUP(Table5[[#This Row],[Section]],TB_notTB,1,FALSE))),"No",LEFT(Table5[[#This Row],[Section]],3)="ETB","PLS",LEFT(Table5[[#This Row],[Section]],1)="7","PDB",NOT(ISBLANK(Table5[[#This Row],[Section]])),"No")</f>
        <v>No</v>
      </c>
    </row>
    <row r="4814" spans="1:13" x14ac:dyDescent="0.25">
      <c r="A4814" s="126" t="s">
        <v>15656</v>
      </c>
      <c r="B4814" s="126" t="s">
        <v>15657</v>
      </c>
      <c r="C4814" s="126" t="s">
        <v>75</v>
      </c>
      <c r="D4814" s="127">
        <v>1.3120000000000001</v>
      </c>
      <c r="E4814" s="128">
        <v>318</v>
      </c>
      <c r="F4814" s="128">
        <v>235</v>
      </c>
      <c r="G4814" s="126" t="s">
        <v>14948</v>
      </c>
      <c r="H4814" s="126" t="s">
        <v>20257</v>
      </c>
      <c r="I4814" s="126" t="s">
        <v>22563</v>
      </c>
      <c r="J4814" s="126" t="s">
        <v>26288</v>
      </c>
      <c r="K4814" s="9">
        <f>_xlfn.IFNA(VLOOKUP(Table5[[#This Row],[Section]],SubSill_Tier,2,FALSE),0)</f>
        <v>0</v>
      </c>
      <c r="L4814" s="9" t="str">
        <f t="shared" si="84"/>
        <v/>
      </c>
      <c r="M4814" s="205" t="str" cm="1">
        <f t="array" ref="M4814">_xlfn.IFS(NOT(ISERROR(VLOOKUP(Table5[[#This Row],[Section]],TB_notTB,1,FALSE))),"No",LEFT(Table5[[#This Row],[Section]],3)="ETB","PLS",LEFT(Table5[[#This Row],[Section]],1)="7","PDB",NOT(ISBLANK(Table5[[#This Row],[Section]])),"No")</f>
        <v>No</v>
      </c>
    </row>
    <row r="4815" spans="1:13" x14ac:dyDescent="0.25">
      <c r="A4815" s="126" t="s">
        <v>15658</v>
      </c>
      <c r="B4815" s="126" t="s">
        <v>15407</v>
      </c>
      <c r="C4815" s="126" t="s">
        <v>75</v>
      </c>
      <c r="D4815" s="127">
        <v>1.5629999999999999</v>
      </c>
      <c r="E4815" s="128">
        <v>322</v>
      </c>
      <c r="F4815" s="128">
        <v>262</v>
      </c>
      <c r="G4815" s="126" t="s">
        <v>14948</v>
      </c>
      <c r="H4815" s="126" t="s">
        <v>20257</v>
      </c>
      <c r="I4815" s="126" t="s">
        <v>22563</v>
      </c>
      <c r="J4815" s="126" t="s">
        <v>26288</v>
      </c>
      <c r="K4815" s="9">
        <f>_xlfn.IFNA(VLOOKUP(Table5[[#This Row],[Section]],SubSill_Tier,2,FALSE),0)</f>
        <v>0</v>
      </c>
      <c r="L4815" s="9" t="str">
        <f t="shared" si="84"/>
        <v/>
      </c>
      <c r="M4815" s="205" t="str" cm="1">
        <f t="array" ref="M4815">_xlfn.IFS(NOT(ISERROR(VLOOKUP(Table5[[#This Row],[Section]],TB_notTB,1,FALSE))),"No",LEFT(Table5[[#This Row],[Section]],3)="ETB","PLS",LEFT(Table5[[#This Row],[Section]],1)="7","PDB",NOT(ISBLANK(Table5[[#This Row],[Section]])),"No")</f>
        <v>No</v>
      </c>
    </row>
    <row r="4816" spans="1:13" x14ac:dyDescent="0.25">
      <c r="A4816" s="126" t="s">
        <v>15659</v>
      </c>
      <c r="B4816" s="126" t="s">
        <v>15660</v>
      </c>
      <c r="C4816" s="126" t="s">
        <v>75</v>
      </c>
      <c r="D4816" s="127">
        <v>1.67</v>
      </c>
      <c r="E4816" s="128">
        <v>355</v>
      </c>
      <c r="F4816" s="128">
        <v>239</v>
      </c>
      <c r="G4816" s="126" t="s">
        <v>14948</v>
      </c>
      <c r="H4816" s="126" t="s">
        <v>20257</v>
      </c>
      <c r="I4816" s="126" t="s">
        <v>22563</v>
      </c>
      <c r="J4816" s="126" t="s">
        <v>26288</v>
      </c>
      <c r="K4816" s="9">
        <f>_xlfn.IFNA(VLOOKUP(Table5[[#This Row],[Section]],SubSill_Tier,2,FALSE),0)</f>
        <v>0</v>
      </c>
      <c r="L4816" s="9" t="str">
        <f t="shared" si="84"/>
        <v/>
      </c>
      <c r="M4816" s="205" t="str" cm="1">
        <f t="array" ref="M4816">_xlfn.IFS(NOT(ISERROR(VLOOKUP(Table5[[#This Row],[Section]],TB_notTB,1,FALSE))),"No",LEFT(Table5[[#This Row],[Section]],3)="ETB","PLS",LEFT(Table5[[#This Row],[Section]],1)="7","PDB",NOT(ISBLANK(Table5[[#This Row],[Section]])),"No")</f>
        <v>No</v>
      </c>
    </row>
    <row r="4817" spans="1:13" x14ac:dyDescent="0.25">
      <c r="A4817" s="126" t="s">
        <v>15661</v>
      </c>
      <c r="B4817" s="126" t="s">
        <v>15662</v>
      </c>
      <c r="C4817" s="126" t="s">
        <v>75</v>
      </c>
      <c r="D4817" s="127">
        <v>0.97699999999999998</v>
      </c>
      <c r="E4817" s="128">
        <v>407</v>
      </c>
      <c r="F4817" s="128">
        <v>128</v>
      </c>
      <c r="G4817" s="126" t="s">
        <v>14948</v>
      </c>
      <c r="H4817" s="126" t="s">
        <v>20257</v>
      </c>
      <c r="I4817" s="126" t="s">
        <v>22563</v>
      </c>
      <c r="J4817" s="126" t="s">
        <v>26288</v>
      </c>
      <c r="K4817" s="9">
        <f>_xlfn.IFNA(VLOOKUP(Table5[[#This Row],[Section]],SubSill_Tier,2,FALSE),0)</f>
        <v>0</v>
      </c>
      <c r="L4817" s="9" t="str">
        <f t="shared" si="84"/>
        <v/>
      </c>
      <c r="M4817" s="205" t="str" cm="1">
        <f t="array" ref="M4817">_xlfn.IFS(NOT(ISERROR(VLOOKUP(Table5[[#This Row],[Section]],TB_notTB,1,FALSE))),"No",LEFT(Table5[[#This Row],[Section]],3)="ETB","PLS",LEFT(Table5[[#This Row],[Section]],1)="7","PDB",NOT(ISBLANK(Table5[[#This Row],[Section]])),"No")</f>
        <v>No</v>
      </c>
    </row>
    <row r="4818" spans="1:13" x14ac:dyDescent="0.25">
      <c r="A4818" s="126" t="s">
        <v>15663</v>
      </c>
      <c r="B4818" s="126" t="s">
        <v>15664</v>
      </c>
      <c r="C4818" s="126" t="s">
        <v>75</v>
      </c>
      <c r="D4818" s="127">
        <v>1.002</v>
      </c>
      <c r="E4818" s="128">
        <v>414</v>
      </c>
      <c r="F4818" s="128">
        <v>114</v>
      </c>
      <c r="G4818" s="126" t="s">
        <v>14948</v>
      </c>
      <c r="H4818" s="126" t="s">
        <v>20257</v>
      </c>
      <c r="I4818" s="126" t="s">
        <v>22563</v>
      </c>
      <c r="J4818" s="126" t="s">
        <v>26288</v>
      </c>
      <c r="K4818" s="9">
        <f>_xlfn.IFNA(VLOOKUP(Table5[[#This Row],[Section]],SubSill_Tier,2,FALSE),0)</f>
        <v>0</v>
      </c>
      <c r="L4818" s="9" t="str">
        <f t="shared" si="84"/>
        <v/>
      </c>
      <c r="M4818" s="205" t="str" cm="1">
        <f t="array" ref="M4818">_xlfn.IFS(NOT(ISERROR(VLOOKUP(Table5[[#This Row],[Section]],TB_notTB,1,FALSE))),"No",LEFT(Table5[[#This Row],[Section]],3)="ETB","PLS",LEFT(Table5[[#This Row],[Section]],1)="7","PDB",NOT(ISBLANK(Table5[[#This Row],[Section]])),"No")</f>
        <v>No</v>
      </c>
    </row>
    <row r="4819" spans="1:13" x14ac:dyDescent="0.25">
      <c r="A4819" s="126" t="s">
        <v>15665</v>
      </c>
      <c r="B4819" s="126" t="s">
        <v>15666</v>
      </c>
      <c r="C4819" s="126" t="s">
        <v>75</v>
      </c>
      <c r="D4819" s="127">
        <v>0.99099999999999999</v>
      </c>
      <c r="E4819" s="128">
        <v>408</v>
      </c>
      <c r="F4819" s="128">
        <v>105</v>
      </c>
      <c r="G4819" s="126" t="s">
        <v>14948</v>
      </c>
      <c r="H4819" s="126" t="s">
        <v>20257</v>
      </c>
      <c r="I4819" s="126" t="s">
        <v>22563</v>
      </c>
      <c r="J4819" s="126" t="s">
        <v>26288</v>
      </c>
      <c r="K4819" s="9">
        <f>_xlfn.IFNA(VLOOKUP(Table5[[#This Row],[Section]],SubSill_Tier,2,FALSE),0)</f>
        <v>0</v>
      </c>
      <c r="L4819" s="9" t="str">
        <f t="shared" si="84"/>
        <v/>
      </c>
      <c r="M4819" s="205" t="str" cm="1">
        <f t="array" ref="M4819">_xlfn.IFS(NOT(ISERROR(VLOOKUP(Table5[[#This Row],[Section]],TB_notTB,1,FALSE))),"No",LEFT(Table5[[#This Row],[Section]],3)="ETB","PLS",LEFT(Table5[[#This Row],[Section]],1)="7","PDB",NOT(ISBLANK(Table5[[#This Row],[Section]])),"No")</f>
        <v>No</v>
      </c>
    </row>
    <row r="4820" spans="1:13" x14ac:dyDescent="0.25">
      <c r="A4820" s="126" t="s">
        <v>2123</v>
      </c>
      <c r="B4820" s="126" t="s">
        <v>2124</v>
      </c>
      <c r="C4820" s="126" t="s">
        <v>75</v>
      </c>
      <c r="D4820" s="127">
        <v>1.8580000000000001</v>
      </c>
      <c r="E4820" s="128">
        <v>101</v>
      </c>
      <c r="F4820" s="128">
        <v>101</v>
      </c>
      <c r="G4820" s="126" t="s">
        <v>13756</v>
      </c>
      <c r="H4820" s="126" t="s">
        <v>20179</v>
      </c>
      <c r="I4820" s="126" t="s">
        <v>20180</v>
      </c>
      <c r="J4820" s="126" t="s">
        <v>26232</v>
      </c>
      <c r="K4820" s="9">
        <f>_xlfn.IFNA(VLOOKUP(Table5[[#This Row],[Section]],SubSill_Tier,2,FALSE),0)</f>
        <v>0</v>
      </c>
      <c r="L4820" s="9" t="str">
        <f t="shared" si="84"/>
        <v/>
      </c>
      <c r="M4820" s="205" t="str" cm="1">
        <f t="array" ref="M4820">_xlfn.IFS(NOT(ISERROR(VLOOKUP(Table5[[#This Row],[Section]],TB_notTB,1,FALSE))),"No",LEFT(Table5[[#This Row],[Section]],3)="ETB","PLS",LEFT(Table5[[#This Row],[Section]],1)="7","PDB",NOT(ISBLANK(Table5[[#This Row],[Section]])),"No")</f>
        <v>No</v>
      </c>
    </row>
    <row r="4821" spans="1:13" x14ac:dyDescent="0.25">
      <c r="A4821" s="126" t="s">
        <v>2125</v>
      </c>
      <c r="B4821" s="126" t="s">
        <v>2126</v>
      </c>
      <c r="C4821" s="126" t="s">
        <v>75</v>
      </c>
      <c r="D4821" s="127">
        <v>0.53700000000000003</v>
      </c>
      <c r="E4821" s="128">
        <v>101</v>
      </c>
      <c r="F4821" s="128">
        <v>101</v>
      </c>
      <c r="G4821" s="126" t="s">
        <v>13756</v>
      </c>
      <c r="H4821" s="126" t="s">
        <v>20179</v>
      </c>
      <c r="I4821" s="126" t="s">
        <v>20180</v>
      </c>
      <c r="J4821" s="126" t="s">
        <v>26232</v>
      </c>
      <c r="K4821" s="9">
        <f>_xlfn.IFNA(VLOOKUP(Table5[[#This Row],[Section]],SubSill_Tier,2,FALSE),0)</f>
        <v>0</v>
      </c>
      <c r="L4821" s="9" t="str">
        <f t="shared" si="84"/>
        <v/>
      </c>
      <c r="M4821" s="205" t="str" cm="1">
        <f t="array" ref="M4821">_xlfn.IFS(NOT(ISERROR(VLOOKUP(Table5[[#This Row],[Section]],TB_notTB,1,FALSE))),"No",LEFT(Table5[[#This Row],[Section]],3)="ETB","PLS",LEFT(Table5[[#This Row],[Section]],1)="7","PDB",NOT(ISBLANK(Table5[[#This Row],[Section]])),"No")</f>
        <v>No</v>
      </c>
    </row>
    <row r="4822" spans="1:13" x14ac:dyDescent="0.25">
      <c r="A4822" s="126" t="s">
        <v>15667</v>
      </c>
      <c r="B4822" s="126" t="s">
        <v>15668</v>
      </c>
      <c r="C4822" s="126" t="s">
        <v>75</v>
      </c>
      <c r="D4822" s="127">
        <v>0.67400000000000004</v>
      </c>
      <c r="E4822" s="128">
        <v>306</v>
      </c>
      <c r="F4822" s="128">
        <v>104</v>
      </c>
      <c r="G4822" s="126" t="s">
        <v>15089</v>
      </c>
      <c r="H4822" s="126" t="s">
        <v>20296</v>
      </c>
      <c r="I4822" s="126" t="s">
        <v>21185</v>
      </c>
      <c r="J4822" s="126" t="s">
        <v>26303</v>
      </c>
      <c r="K4822" s="9">
        <f>_xlfn.IFNA(VLOOKUP(Table5[[#This Row],[Section]],SubSill_Tier,2,FALSE),0)</f>
        <v>0</v>
      </c>
      <c r="L4822" s="9" t="str">
        <f t="shared" si="84"/>
        <v/>
      </c>
      <c r="M4822" s="205" t="str" cm="1">
        <f t="array" ref="M4822">_xlfn.IFS(NOT(ISERROR(VLOOKUP(Table5[[#This Row],[Section]],TB_notTB,1,FALSE))),"No",LEFT(Table5[[#This Row],[Section]],3)="ETB","PLS",LEFT(Table5[[#This Row],[Section]],1)="7","PDB",NOT(ISBLANK(Table5[[#This Row],[Section]])),"No")</f>
        <v>No</v>
      </c>
    </row>
    <row r="4823" spans="1:13" x14ac:dyDescent="0.25">
      <c r="A4823" s="126" t="s">
        <v>15669</v>
      </c>
      <c r="B4823" s="126" t="s">
        <v>22122</v>
      </c>
      <c r="C4823" s="126" t="s">
        <v>75</v>
      </c>
      <c r="D4823" s="127">
        <v>0.54200000000000004</v>
      </c>
      <c r="E4823" s="128">
        <v>258</v>
      </c>
      <c r="F4823" s="128">
        <v>100</v>
      </c>
      <c r="G4823" s="126" t="s">
        <v>15670</v>
      </c>
      <c r="H4823" s="126" t="s">
        <v>21159</v>
      </c>
      <c r="I4823" s="126" t="s">
        <v>22103</v>
      </c>
      <c r="J4823" s="126" t="s">
        <v>26278</v>
      </c>
      <c r="K4823" s="9">
        <f>_xlfn.IFNA(VLOOKUP(Table5[[#This Row],[Section]],SubSill_Tier,2,FALSE),0)</f>
        <v>0</v>
      </c>
      <c r="L4823" s="9" t="str">
        <f t="shared" si="84"/>
        <v/>
      </c>
      <c r="M4823" s="205" t="str" cm="1">
        <f t="array" ref="M4823">_xlfn.IFS(NOT(ISERROR(VLOOKUP(Table5[[#This Row],[Section]],TB_notTB,1,FALSE))),"No",LEFT(Table5[[#This Row],[Section]],3)="ETB","PLS",LEFT(Table5[[#This Row],[Section]],1)="7","PDB",NOT(ISBLANK(Table5[[#This Row],[Section]])),"No")</f>
        <v>No</v>
      </c>
    </row>
    <row r="4824" spans="1:13" x14ac:dyDescent="0.25">
      <c r="A4824" s="126" t="s">
        <v>15671</v>
      </c>
      <c r="B4824" s="126" t="s">
        <v>15672</v>
      </c>
      <c r="C4824" s="126" t="s">
        <v>75</v>
      </c>
      <c r="D4824" s="127">
        <v>0.94099999999999995</v>
      </c>
      <c r="E4824" s="128">
        <v>431</v>
      </c>
      <c r="F4824" s="128">
        <v>227</v>
      </c>
      <c r="G4824" s="126" t="s">
        <v>15089</v>
      </c>
      <c r="H4824" s="126" t="s">
        <v>20296</v>
      </c>
      <c r="I4824" s="126" t="s">
        <v>21185</v>
      </c>
      <c r="J4824" s="126" t="s">
        <v>26303</v>
      </c>
      <c r="K4824" s="9">
        <f>_xlfn.IFNA(VLOOKUP(Table5[[#This Row],[Section]],SubSill_Tier,2,FALSE),0)</f>
        <v>0</v>
      </c>
      <c r="L4824" s="9" t="str">
        <f t="shared" si="84"/>
        <v/>
      </c>
      <c r="M4824" s="205" t="str" cm="1">
        <f t="array" ref="M4824">_xlfn.IFS(NOT(ISERROR(VLOOKUP(Table5[[#This Row],[Section]],TB_notTB,1,FALSE))),"No",LEFT(Table5[[#This Row],[Section]],3)="ETB","PLS",LEFT(Table5[[#This Row],[Section]],1)="7","PDB",NOT(ISBLANK(Table5[[#This Row],[Section]])),"No")</f>
        <v>No</v>
      </c>
    </row>
    <row r="4825" spans="1:13" x14ac:dyDescent="0.25">
      <c r="A4825" s="126" t="s">
        <v>15673</v>
      </c>
      <c r="B4825" s="126" t="s">
        <v>15674</v>
      </c>
      <c r="C4825" s="126" t="s">
        <v>75</v>
      </c>
      <c r="D4825" s="127">
        <v>0.47399999999999998</v>
      </c>
      <c r="E4825" s="128">
        <v>191</v>
      </c>
      <c r="F4825" s="128">
        <v>126</v>
      </c>
      <c r="G4825" s="126" t="s">
        <v>14847</v>
      </c>
      <c r="H4825" s="126" t="s">
        <v>20227</v>
      </c>
      <c r="I4825" s="126" t="s">
        <v>20228</v>
      </c>
      <c r="J4825" s="126" t="s">
        <v>26275</v>
      </c>
      <c r="K4825" s="9">
        <f>_xlfn.IFNA(VLOOKUP(Table5[[#This Row],[Section]],SubSill_Tier,2,FALSE),0)</f>
        <v>0</v>
      </c>
      <c r="L4825" s="9" t="str">
        <f t="shared" si="84"/>
        <v/>
      </c>
      <c r="M4825" s="205" t="str" cm="1">
        <f t="array" ref="M4825">_xlfn.IFS(NOT(ISERROR(VLOOKUP(Table5[[#This Row],[Section]],TB_notTB,1,FALSE))),"No",LEFT(Table5[[#This Row],[Section]],3)="ETB","PLS",LEFT(Table5[[#This Row],[Section]],1)="7","PDB",NOT(ISBLANK(Table5[[#This Row],[Section]])),"No")</f>
        <v>No</v>
      </c>
    </row>
    <row r="4826" spans="1:13" x14ac:dyDescent="0.25">
      <c r="A4826" s="126" t="s">
        <v>15675</v>
      </c>
      <c r="B4826" s="126" t="s">
        <v>15676</v>
      </c>
      <c r="C4826" s="126" t="s">
        <v>75</v>
      </c>
      <c r="D4826" s="127">
        <v>0.72</v>
      </c>
      <c r="E4826" s="128">
        <v>294</v>
      </c>
      <c r="F4826" s="128">
        <v>149</v>
      </c>
      <c r="G4826" s="126" t="s">
        <v>15455</v>
      </c>
      <c r="H4826" s="126" t="s">
        <v>20320</v>
      </c>
      <c r="I4826" s="126" t="s">
        <v>22565</v>
      </c>
      <c r="J4826" s="126" t="s">
        <v>26316</v>
      </c>
      <c r="K4826" s="9">
        <f>_xlfn.IFNA(VLOOKUP(Table5[[#This Row],[Section]],SubSill_Tier,2,FALSE),0)</f>
        <v>0</v>
      </c>
      <c r="L4826" s="9" t="str">
        <f t="shared" si="84"/>
        <v/>
      </c>
      <c r="M4826" s="205" t="str" cm="1">
        <f t="array" ref="M4826">_xlfn.IFS(NOT(ISERROR(VLOOKUP(Table5[[#This Row],[Section]],TB_notTB,1,FALSE))),"No",LEFT(Table5[[#This Row],[Section]],3)="ETB","PLS",LEFT(Table5[[#This Row],[Section]],1)="7","PDB",NOT(ISBLANK(Table5[[#This Row],[Section]])),"No")</f>
        <v>No</v>
      </c>
    </row>
    <row r="4827" spans="1:13" x14ac:dyDescent="0.25">
      <c r="A4827" s="126" t="s">
        <v>15677</v>
      </c>
      <c r="B4827" s="126" t="s">
        <v>15678</v>
      </c>
      <c r="C4827" s="126" t="s">
        <v>75</v>
      </c>
      <c r="D4827" s="127">
        <v>0.41799999999999998</v>
      </c>
      <c r="E4827" s="128">
        <v>216</v>
      </c>
      <c r="F4827" s="128">
        <v>153</v>
      </c>
      <c r="G4827" s="126" t="s">
        <v>15444</v>
      </c>
      <c r="H4827" s="126" t="s">
        <v>20316</v>
      </c>
      <c r="I4827" s="126" t="s">
        <v>20317</v>
      </c>
      <c r="J4827" s="126" t="s">
        <v>26315</v>
      </c>
      <c r="K4827" s="9">
        <f>_xlfn.IFNA(VLOOKUP(Table5[[#This Row],[Section]],SubSill_Tier,2,FALSE),0)</f>
        <v>0</v>
      </c>
      <c r="L4827" s="9" t="str">
        <f t="shared" si="84"/>
        <v/>
      </c>
      <c r="M4827" s="205" t="str" cm="1">
        <f t="array" ref="M4827">_xlfn.IFS(NOT(ISERROR(VLOOKUP(Table5[[#This Row],[Section]],TB_notTB,1,FALSE))),"No",LEFT(Table5[[#This Row],[Section]],3)="ETB","PLS",LEFT(Table5[[#This Row],[Section]],1)="7","PDB",NOT(ISBLANK(Table5[[#This Row],[Section]])),"No")</f>
        <v>No</v>
      </c>
    </row>
    <row r="4828" spans="1:13" x14ac:dyDescent="0.25">
      <c r="A4828" s="126" t="s">
        <v>15679</v>
      </c>
      <c r="B4828" s="126" t="s">
        <v>15680</v>
      </c>
      <c r="C4828" s="126" t="s">
        <v>98</v>
      </c>
      <c r="D4828" s="127">
        <v>0.28499999999999998</v>
      </c>
      <c r="E4828" s="128">
        <v>137</v>
      </c>
      <c r="F4828" s="128">
        <v>100</v>
      </c>
      <c r="G4828" s="126" t="s">
        <v>15681</v>
      </c>
      <c r="H4828" s="126" t="s">
        <v>20292</v>
      </c>
      <c r="I4828" s="126" t="s">
        <v>15680</v>
      </c>
      <c r="J4828" s="126" t="s">
        <v>26278</v>
      </c>
      <c r="K4828" s="9">
        <f>_xlfn.IFNA(VLOOKUP(Table5[[#This Row],[Section]],SubSill_Tier,2,FALSE),0)</f>
        <v>0</v>
      </c>
      <c r="L4828" s="9" t="str">
        <f t="shared" si="84"/>
        <v/>
      </c>
      <c r="M4828" s="205" t="str" cm="1">
        <f t="array" ref="M4828">_xlfn.IFS(NOT(ISERROR(VLOOKUP(Table5[[#This Row],[Section]],TB_notTB,1,FALSE))),"No",LEFT(Table5[[#This Row],[Section]],3)="ETB","PLS",LEFT(Table5[[#This Row],[Section]],1)="7","PDB",NOT(ISBLANK(Table5[[#This Row],[Section]])),"No")</f>
        <v>No</v>
      </c>
    </row>
    <row r="4829" spans="1:13" x14ac:dyDescent="0.25">
      <c r="A4829" s="126" t="s">
        <v>15682</v>
      </c>
      <c r="B4829" s="126" t="s">
        <v>15680</v>
      </c>
      <c r="C4829" s="126" t="s">
        <v>98</v>
      </c>
      <c r="D4829" s="127">
        <v>0.63600000000000001</v>
      </c>
      <c r="E4829" s="128">
        <v>327</v>
      </c>
      <c r="F4829" s="128">
        <v>202</v>
      </c>
      <c r="G4829" s="126" t="s">
        <v>15681</v>
      </c>
      <c r="H4829" s="126" t="s">
        <v>20292</v>
      </c>
      <c r="I4829" s="126" t="s">
        <v>15680</v>
      </c>
      <c r="J4829" s="126" t="s">
        <v>26278</v>
      </c>
      <c r="K4829" s="9">
        <f>_xlfn.IFNA(VLOOKUP(Table5[[#This Row],[Section]],SubSill_Tier,2,FALSE),0)</f>
        <v>0</v>
      </c>
      <c r="L4829" s="9" t="str">
        <f t="shared" si="84"/>
        <v/>
      </c>
      <c r="M4829" s="205" t="str" cm="1">
        <f t="array" ref="M4829">_xlfn.IFS(NOT(ISERROR(VLOOKUP(Table5[[#This Row],[Section]],TB_notTB,1,FALSE))),"No",LEFT(Table5[[#This Row],[Section]],3)="ETB","PLS",LEFT(Table5[[#This Row],[Section]],1)="7","PDB",NOT(ISBLANK(Table5[[#This Row],[Section]])),"No")</f>
        <v>No</v>
      </c>
    </row>
    <row r="4830" spans="1:13" x14ac:dyDescent="0.25">
      <c r="A4830" s="126" t="s">
        <v>15683</v>
      </c>
      <c r="B4830" s="126" t="s">
        <v>15684</v>
      </c>
      <c r="C4830" s="126" t="s">
        <v>98</v>
      </c>
      <c r="D4830" s="127">
        <v>1.056</v>
      </c>
      <c r="E4830" s="128">
        <v>472</v>
      </c>
      <c r="F4830" s="128">
        <v>472</v>
      </c>
      <c r="G4830" s="126" t="s">
        <v>15681</v>
      </c>
      <c r="H4830" s="126" t="s">
        <v>20292</v>
      </c>
      <c r="I4830" s="126" t="s">
        <v>15680</v>
      </c>
      <c r="J4830" s="126" t="s">
        <v>26278</v>
      </c>
      <c r="K4830" s="9">
        <f>_xlfn.IFNA(VLOOKUP(Table5[[#This Row],[Section]],SubSill_Tier,2,FALSE),0)</f>
        <v>0</v>
      </c>
      <c r="L4830" s="9" t="str">
        <f t="shared" si="84"/>
        <v/>
      </c>
      <c r="M4830" s="205" t="str" cm="1">
        <f t="array" ref="M4830">_xlfn.IFS(NOT(ISERROR(VLOOKUP(Table5[[#This Row],[Section]],TB_notTB,1,FALSE))),"No",LEFT(Table5[[#This Row],[Section]],3)="ETB","PLS",LEFT(Table5[[#This Row],[Section]],1)="7","PDB",NOT(ISBLANK(Table5[[#This Row],[Section]])),"No")</f>
        <v>No</v>
      </c>
    </row>
    <row r="4831" spans="1:13" x14ac:dyDescent="0.25">
      <c r="A4831" s="126" t="s">
        <v>15685</v>
      </c>
      <c r="B4831" s="126" t="s">
        <v>15680</v>
      </c>
      <c r="C4831" s="126" t="s">
        <v>98</v>
      </c>
      <c r="D4831" s="127">
        <v>0.64100000000000001</v>
      </c>
      <c r="E4831" s="128">
        <v>302</v>
      </c>
      <c r="F4831" s="128">
        <v>211</v>
      </c>
      <c r="G4831" s="126" t="s">
        <v>15681</v>
      </c>
      <c r="H4831" s="126" t="s">
        <v>20292</v>
      </c>
      <c r="I4831" s="126" t="s">
        <v>15680</v>
      </c>
      <c r="J4831" s="126" t="s">
        <v>26278</v>
      </c>
      <c r="K4831" s="9">
        <f>_xlfn.IFNA(VLOOKUP(Table5[[#This Row],[Section]],SubSill_Tier,2,FALSE),0)</f>
        <v>0</v>
      </c>
      <c r="L4831" s="9" t="str">
        <f t="shared" si="84"/>
        <v/>
      </c>
      <c r="M4831" s="205" t="str" cm="1">
        <f t="array" ref="M4831">_xlfn.IFS(NOT(ISERROR(VLOOKUP(Table5[[#This Row],[Section]],TB_notTB,1,FALSE))),"No",LEFT(Table5[[#This Row],[Section]],3)="ETB","PLS",LEFT(Table5[[#This Row],[Section]],1)="7","PDB",NOT(ISBLANK(Table5[[#This Row],[Section]])),"No")</f>
        <v>No</v>
      </c>
    </row>
    <row r="4832" spans="1:13" x14ac:dyDescent="0.25">
      <c r="A4832" s="126" t="s">
        <v>15686</v>
      </c>
      <c r="B4832" s="126" t="s">
        <v>15680</v>
      </c>
      <c r="C4832" s="126" t="s">
        <v>98</v>
      </c>
      <c r="D4832" s="127">
        <v>0.65300000000000002</v>
      </c>
      <c r="E4832" s="128">
        <v>307</v>
      </c>
      <c r="F4832" s="128">
        <v>144</v>
      </c>
      <c r="G4832" s="126" t="s">
        <v>15681</v>
      </c>
      <c r="H4832" s="126" t="s">
        <v>20292</v>
      </c>
      <c r="I4832" s="126" t="s">
        <v>15680</v>
      </c>
      <c r="J4832" s="126" t="s">
        <v>26278</v>
      </c>
      <c r="K4832" s="9">
        <f>_xlfn.IFNA(VLOOKUP(Table5[[#This Row],[Section]],SubSill_Tier,2,FALSE),0)</f>
        <v>0</v>
      </c>
      <c r="L4832" s="9" t="str">
        <f t="shared" si="84"/>
        <v/>
      </c>
      <c r="M4832" s="205" t="str" cm="1">
        <f t="array" ref="M4832">_xlfn.IFS(NOT(ISERROR(VLOOKUP(Table5[[#This Row],[Section]],TB_notTB,1,FALSE))),"No",LEFT(Table5[[#This Row],[Section]],3)="ETB","PLS",LEFT(Table5[[#This Row],[Section]],1)="7","PDB",NOT(ISBLANK(Table5[[#This Row],[Section]])),"No")</f>
        <v>No</v>
      </c>
    </row>
    <row r="4833" spans="1:13" x14ac:dyDescent="0.25">
      <c r="A4833" s="126" t="s">
        <v>15687</v>
      </c>
      <c r="B4833" s="126" t="s">
        <v>15680</v>
      </c>
      <c r="C4833" s="126" t="s">
        <v>98</v>
      </c>
      <c r="D4833" s="127">
        <v>0.59299999999999997</v>
      </c>
      <c r="E4833" s="128">
        <v>257</v>
      </c>
      <c r="F4833" s="128">
        <v>144</v>
      </c>
      <c r="G4833" s="126" t="s">
        <v>15681</v>
      </c>
      <c r="H4833" s="126" t="s">
        <v>20292</v>
      </c>
      <c r="I4833" s="126" t="s">
        <v>15680</v>
      </c>
      <c r="J4833" s="126" t="s">
        <v>26278</v>
      </c>
      <c r="K4833" s="9">
        <f>_xlfn.IFNA(VLOOKUP(Table5[[#This Row],[Section]],SubSill_Tier,2,FALSE),0)</f>
        <v>0</v>
      </c>
      <c r="L4833" s="9" t="str">
        <f t="shared" si="84"/>
        <v/>
      </c>
      <c r="M4833" s="205" t="str" cm="1">
        <f t="array" ref="M4833">_xlfn.IFS(NOT(ISERROR(VLOOKUP(Table5[[#This Row],[Section]],TB_notTB,1,FALSE))),"No",LEFT(Table5[[#This Row],[Section]],3)="ETB","PLS",LEFT(Table5[[#This Row],[Section]],1)="7","PDB",NOT(ISBLANK(Table5[[#This Row],[Section]])),"No")</f>
        <v>No</v>
      </c>
    </row>
    <row r="4834" spans="1:13" x14ac:dyDescent="0.25">
      <c r="A4834" s="126" t="s">
        <v>15688</v>
      </c>
      <c r="B4834" s="126" t="s">
        <v>15680</v>
      </c>
      <c r="C4834" s="126" t="s">
        <v>98</v>
      </c>
      <c r="D4834" s="127">
        <v>0.61899999999999999</v>
      </c>
      <c r="E4834" s="128">
        <v>257</v>
      </c>
      <c r="F4834" s="128">
        <v>166</v>
      </c>
      <c r="G4834" s="126" t="s">
        <v>15681</v>
      </c>
      <c r="H4834" s="126" t="s">
        <v>20292</v>
      </c>
      <c r="I4834" s="126" t="s">
        <v>15680</v>
      </c>
      <c r="J4834" s="126" t="s">
        <v>26278</v>
      </c>
      <c r="K4834" s="9">
        <f>_xlfn.IFNA(VLOOKUP(Table5[[#This Row],[Section]],SubSill_Tier,2,FALSE),0)</f>
        <v>0</v>
      </c>
      <c r="L4834" s="9" t="str">
        <f t="shared" si="84"/>
        <v/>
      </c>
      <c r="M4834" s="205" t="str" cm="1">
        <f t="array" ref="M4834">_xlfn.IFS(NOT(ISERROR(VLOOKUP(Table5[[#This Row],[Section]],TB_notTB,1,FALSE))),"No",LEFT(Table5[[#This Row],[Section]],3)="ETB","PLS",LEFT(Table5[[#This Row],[Section]],1)="7","PDB",NOT(ISBLANK(Table5[[#This Row],[Section]])),"No")</f>
        <v>No</v>
      </c>
    </row>
    <row r="4835" spans="1:13" x14ac:dyDescent="0.25">
      <c r="A4835" s="126" t="s">
        <v>15689</v>
      </c>
      <c r="B4835" s="126" t="s">
        <v>15680</v>
      </c>
      <c r="C4835" s="126" t="s">
        <v>98</v>
      </c>
      <c r="D4835" s="127">
        <v>0.69099999999999995</v>
      </c>
      <c r="E4835" s="128">
        <v>216</v>
      </c>
      <c r="F4835" s="128">
        <v>151</v>
      </c>
      <c r="G4835" s="126" t="s">
        <v>15681</v>
      </c>
      <c r="H4835" s="126" t="s">
        <v>20292</v>
      </c>
      <c r="I4835" s="126" t="s">
        <v>15680</v>
      </c>
      <c r="J4835" s="126" t="s">
        <v>26278</v>
      </c>
      <c r="K4835" s="9">
        <f>_xlfn.IFNA(VLOOKUP(Table5[[#This Row],[Section]],SubSill_Tier,2,FALSE),0)</f>
        <v>0</v>
      </c>
      <c r="L4835" s="9" t="str">
        <f t="shared" si="84"/>
        <v/>
      </c>
      <c r="M4835" s="205" t="str" cm="1">
        <f t="array" ref="M4835">_xlfn.IFS(NOT(ISERROR(VLOOKUP(Table5[[#This Row],[Section]],TB_notTB,1,FALSE))),"No",LEFT(Table5[[#This Row],[Section]],3)="ETB","PLS",LEFT(Table5[[#This Row],[Section]],1)="7","PDB",NOT(ISBLANK(Table5[[#This Row],[Section]])),"No")</f>
        <v>No</v>
      </c>
    </row>
    <row r="4836" spans="1:13" x14ac:dyDescent="0.25">
      <c r="A4836" s="126" t="s">
        <v>15690</v>
      </c>
      <c r="B4836" s="126" t="s">
        <v>15680</v>
      </c>
      <c r="C4836" s="126" t="s">
        <v>98</v>
      </c>
      <c r="D4836" s="127">
        <v>0.61199999999999999</v>
      </c>
      <c r="E4836" s="128">
        <v>166</v>
      </c>
      <c r="F4836" s="128">
        <v>111</v>
      </c>
      <c r="G4836" s="126" t="s">
        <v>15681</v>
      </c>
      <c r="H4836" s="126" t="s">
        <v>20292</v>
      </c>
      <c r="I4836" s="126" t="s">
        <v>15680</v>
      </c>
      <c r="J4836" s="126" t="s">
        <v>26278</v>
      </c>
      <c r="K4836" s="9">
        <f>_xlfn.IFNA(VLOOKUP(Table5[[#This Row],[Section]],SubSill_Tier,2,FALSE),0)</f>
        <v>0</v>
      </c>
      <c r="L4836" s="9" t="str">
        <f t="shared" si="84"/>
        <v/>
      </c>
      <c r="M4836" s="205" t="str" cm="1">
        <f t="array" ref="M4836">_xlfn.IFS(NOT(ISERROR(VLOOKUP(Table5[[#This Row],[Section]],TB_notTB,1,FALSE))),"No",LEFT(Table5[[#This Row],[Section]],3)="ETB","PLS",LEFT(Table5[[#This Row],[Section]],1)="7","PDB",NOT(ISBLANK(Table5[[#This Row],[Section]])),"No")</f>
        <v>No</v>
      </c>
    </row>
    <row r="4837" spans="1:13" x14ac:dyDescent="0.25">
      <c r="A4837" s="126" t="s">
        <v>15691</v>
      </c>
      <c r="B4837" s="126" t="s">
        <v>15692</v>
      </c>
      <c r="C4837" s="126" t="s">
        <v>98</v>
      </c>
      <c r="D4837" s="127">
        <v>0.315</v>
      </c>
      <c r="E4837" s="128">
        <v>155</v>
      </c>
      <c r="F4837" s="128">
        <v>100</v>
      </c>
      <c r="G4837" s="126" t="s">
        <v>15681</v>
      </c>
      <c r="H4837" s="126" t="s">
        <v>20292</v>
      </c>
      <c r="I4837" s="126" t="s">
        <v>15680</v>
      </c>
      <c r="J4837" s="126" t="s">
        <v>26278</v>
      </c>
      <c r="K4837" s="9">
        <f>_xlfn.IFNA(VLOOKUP(Table5[[#This Row],[Section]],SubSill_Tier,2,FALSE),0)</f>
        <v>0</v>
      </c>
      <c r="L4837" s="9" t="str">
        <f t="shared" si="84"/>
        <v/>
      </c>
      <c r="M4837" s="205" t="str" cm="1">
        <f t="array" ref="M4837">_xlfn.IFS(NOT(ISERROR(VLOOKUP(Table5[[#This Row],[Section]],TB_notTB,1,FALSE))),"No",LEFT(Table5[[#This Row],[Section]],3)="ETB","PLS",LEFT(Table5[[#This Row],[Section]],1)="7","PDB",NOT(ISBLANK(Table5[[#This Row],[Section]])),"No")</f>
        <v>No</v>
      </c>
    </row>
    <row r="4838" spans="1:13" x14ac:dyDescent="0.25">
      <c r="A4838" s="126" t="s">
        <v>15693</v>
      </c>
      <c r="B4838" s="126" t="s">
        <v>15694</v>
      </c>
      <c r="C4838" s="126" t="s">
        <v>98</v>
      </c>
      <c r="D4838" s="127">
        <v>0.44400000000000001</v>
      </c>
      <c r="E4838" s="128">
        <v>229</v>
      </c>
      <c r="F4838" s="128">
        <v>100</v>
      </c>
      <c r="G4838" s="126" t="s">
        <v>15681</v>
      </c>
      <c r="H4838" s="126" t="s">
        <v>20292</v>
      </c>
      <c r="I4838" s="126" t="s">
        <v>15680</v>
      </c>
      <c r="J4838" s="126" t="s">
        <v>26278</v>
      </c>
      <c r="K4838" s="9">
        <f>_xlfn.IFNA(VLOOKUP(Table5[[#This Row],[Section]],SubSill_Tier,2,FALSE),0)</f>
        <v>0</v>
      </c>
      <c r="L4838" s="9" t="str">
        <f t="shared" si="84"/>
        <v/>
      </c>
      <c r="M4838" s="205" t="str" cm="1">
        <f t="array" ref="M4838">_xlfn.IFS(NOT(ISERROR(VLOOKUP(Table5[[#This Row],[Section]],TB_notTB,1,FALSE))),"No",LEFT(Table5[[#This Row],[Section]],3)="ETB","PLS",LEFT(Table5[[#This Row],[Section]],1)="7","PDB",NOT(ISBLANK(Table5[[#This Row],[Section]])),"No")</f>
        <v>No</v>
      </c>
    </row>
    <row r="4839" spans="1:13" x14ac:dyDescent="0.25">
      <c r="A4839" s="126" t="s">
        <v>15695</v>
      </c>
      <c r="B4839" s="126" t="s">
        <v>15680</v>
      </c>
      <c r="C4839" s="126" t="s">
        <v>98</v>
      </c>
      <c r="D4839" s="127">
        <v>0.33200000000000002</v>
      </c>
      <c r="E4839" s="128">
        <v>176</v>
      </c>
      <c r="F4839" s="128">
        <v>100</v>
      </c>
      <c r="G4839" s="126" t="s">
        <v>15681</v>
      </c>
      <c r="H4839" s="126" t="s">
        <v>20292</v>
      </c>
      <c r="I4839" s="126" t="s">
        <v>15680</v>
      </c>
      <c r="J4839" s="126" t="s">
        <v>26278</v>
      </c>
      <c r="K4839" s="9">
        <f>_xlfn.IFNA(VLOOKUP(Table5[[#This Row],[Section]],SubSill_Tier,2,FALSE),0)</f>
        <v>0</v>
      </c>
      <c r="L4839" s="9" t="str">
        <f t="shared" si="84"/>
        <v/>
      </c>
      <c r="M4839" s="205" t="str" cm="1">
        <f t="array" ref="M4839">_xlfn.IFS(NOT(ISERROR(VLOOKUP(Table5[[#This Row],[Section]],TB_notTB,1,FALSE))),"No",LEFT(Table5[[#This Row],[Section]],3)="ETB","PLS",LEFT(Table5[[#This Row],[Section]],1)="7","PDB",NOT(ISBLANK(Table5[[#This Row],[Section]])),"No")</f>
        <v>No</v>
      </c>
    </row>
    <row r="4840" spans="1:13" x14ac:dyDescent="0.25">
      <c r="A4840" s="126" t="s">
        <v>15696</v>
      </c>
      <c r="B4840" s="126" t="s">
        <v>15680</v>
      </c>
      <c r="C4840" s="126" t="s">
        <v>98</v>
      </c>
      <c r="D4840" s="127">
        <v>8.7999999999999995E-2</v>
      </c>
      <c r="E4840" s="128">
        <v>100</v>
      </c>
      <c r="F4840" s="128">
        <v>100</v>
      </c>
      <c r="G4840" s="126" t="s">
        <v>15681</v>
      </c>
      <c r="H4840" s="126" t="s">
        <v>20292</v>
      </c>
      <c r="I4840" s="126" t="s">
        <v>15680</v>
      </c>
      <c r="J4840" s="126" t="s">
        <v>26278</v>
      </c>
      <c r="K4840" s="9">
        <f>_xlfn.IFNA(VLOOKUP(Table5[[#This Row],[Section]],SubSill_Tier,2,FALSE),0)</f>
        <v>0</v>
      </c>
      <c r="L4840" s="9" t="str">
        <f t="shared" si="84"/>
        <v/>
      </c>
      <c r="M4840" s="205" t="str" cm="1">
        <f t="array" ref="M4840">_xlfn.IFS(NOT(ISERROR(VLOOKUP(Table5[[#This Row],[Section]],TB_notTB,1,FALSE))),"No",LEFT(Table5[[#This Row],[Section]],3)="ETB","PLS",LEFT(Table5[[#This Row],[Section]],1)="7","PDB",NOT(ISBLANK(Table5[[#This Row],[Section]])),"No")</f>
        <v>No</v>
      </c>
    </row>
    <row r="4841" spans="1:13" x14ac:dyDescent="0.25">
      <c r="A4841" s="126" t="s">
        <v>15697</v>
      </c>
      <c r="B4841" s="126" t="s">
        <v>15680</v>
      </c>
      <c r="C4841" s="126" t="s">
        <v>98</v>
      </c>
      <c r="D4841" s="127">
        <v>0.80700000000000005</v>
      </c>
      <c r="E4841" s="128">
        <v>228</v>
      </c>
      <c r="F4841" s="128">
        <v>100</v>
      </c>
      <c r="G4841" s="126" t="s">
        <v>15681</v>
      </c>
      <c r="H4841" s="126" t="s">
        <v>20292</v>
      </c>
      <c r="I4841" s="126" t="s">
        <v>15680</v>
      </c>
      <c r="J4841" s="126" t="s">
        <v>26278</v>
      </c>
      <c r="K4841" s="9">
        <f>_xlfn.IFNA(VLOOKUP(Table5[[#This Row],[Section]],SubSill_Tier,2,FALSE),0)</f>
        <v>0</v>
      </c>
      <c r="L4841" s="9" t="str">
        <f t="shared" si="84"/>
        <v/>
      </c>
      <c r="M4841" s="205" t="str" cm="1">
        <f t="array" ref="M4841">_xlfn.IFS(NOT(ISERROR(VLOOKUP(Table5[[#This Row],[Section]],TB_notTB,1,FALSE))),"No",LEFT(Table5[[#This Row],[Section]],3)="ETB","PLS",LEFT(Table5[[#This Row],[Section]],1)="7","PDB",NOT(ISBLANK(Table5[[#This Row],[Section]])),"No")</f>
        <v>No</v>
      </c>
    </row>
    <row r="4842" spans="1:13" x14ac:dyDescent="0.25">
      <c r="A4842" s="126" t="s">
        <v>15698</v>
      </c>
      <c r="B4842" s="126" t="s">
        <v>15680</v>
      </c>
      <c r="C4842" s="126" t="s">
        <v>98</v>
      </c>
      <c r="D4842" s="127">
        <v>0.42299999999999999</v>
      </c>
      <c r="E4842" s="128">
        <v>114</v>
      </c>
      <c r="F4842" s="128">
        <v>100</v>
      </c>
      <c r="G4842" s="126" t="s">
        <v>15681</v>
      </c>
      <c r="H4842" s="126" t="s">
        <v>20292</v>
      </c>
      <c r="I4842" s="126" t="s">
        <v>15680</v>
      </c>
      <c r="J4842" s="126" t="s">
        <v>26278</v>
      </c>
      <c r="K4842" s="9">
        <f>_xlfn.IFNA(VLOOKUP(Table5[[#This Row],[Section]],SubSill_Tier,2,FALSE),0)</f>
        <v>0</v>
      </c>
      <c r="L4842" s="9" t="str">
        <f t="shared" si="84"/>
        <v/>
      </c>
      <c r="M4842" s="205" t="str" cm="1">
        <f t="array" ref="M4842">_xlfn.IFS(NOT(ISERROR(VLOOKUP(Table5[[#This Row],[Section]],TB_notTB,1,FALSE))),"No",LEFT(Table5[[#This Row],[Section]],3)="ETB","PLS",LEFT(Table5[[#This Row],[Section]],1)="7","PDB",NOT(ISBLANK(Table5[[#This Row],[Section]])),"No")</f>
        <v>No</v>
      </c>
    </row>
    <row r="4843" spans="1:13" x14ac:dyDescent="0.25">
      <c r="A4843" s="126" t="s">
        <v>15699</v>
      </c>
      <c r="B4843" s="126" t="s">
        <v>15700</v>
      </c>
      <c r="C4843" s="126" t="s">
        <v>98</v>
      </c>
      <c r="D4843" s="127">
        <v>1.343</v>
      </c>
      <c r="E4843" s="128">
        <v>522</v>
      </c>
      <c r="F4843" s="128">
        <v>262</v>
      </c>
      <c r="G4843" s="126" t="s">
        <v>15681</v>
      </c>
      <c r="H4843" s="126" t="s">
        <v>20292</v>
      </c>
      <c r="I4843" s="126" t="s">
        <v>15680</v>
      </c>
      <c r="J4843" s="126" t="s">
        <v>26278</v>
      </c>
      <c r="K4843" s="9">
        <f>_xlfn.IFNA(VLOOKUP(Table5[[#This Row],[Section]],SubSill_Tier,2,FALSE),0)</f>
        <v>0</v>
      </c>
      <c r="L4843" s="9" t="str">
        <f t="shared" si="84"/>
        <v/>
      </c>
      <c r="M4843" s="205" t="str" cm="1">
        <f t="array" ref="M4843">_xlfn.IFS(NOT(ISERROR(VLOOKUP(Table5[[#This Row],[Section]],TB_notTB,1,FALSE))),"No",LEFT(Table5[[#This Row],[Section]],3)="ETB","PLS",LEFT(Table5[[#This Row],[Section]],1)="7","PDB",NOT(ISBLANK(Table5[[#This Row],[Section]])),"No")</f>
        <v>No</v>
      </c>
    </row>
    <row r="4844" spans="1:13" x14ac:dyDescent="0.25">
      <c r="A4844" s="126" t="s">
        <v>15701</v>
      </c>
      <c r="B4844" s="126" t="s">
        <v>15702</v>
      </c>
      <c r="C4844" s="126" t="s">
        <v>75</v>
      </c>
      <c r="D4844" s="127">
        <v>0.26400000000000001</v>
      </c>
      <c r="E4844" s="128">
        <v>101</v>
      </c>
      <c r="F4844" s="128">
        <v>101</v>
      </c>
      <c r="G4844" s="126" t="s">
        <v>14945</v>
      </c>
      <c r="H4844" s="126" t="s">
        <v>20255</v>
      </c>
      <c r="I4844" s="126" t="s">
        <v>21156</v>
      </c>
      <c r="J4844" s="126" t="s">
        <v>26278</v>
      </c>
      <c r="K4844" s="9">
        <f>_xlfn.IFNA(VLOOKUP(Table5[[#This Row],[Section]],SubSill_Tier,2,FALSE),0)</f>
        <v>0</v>
      </c>
      <c r="L4844" s="9" t="str">
        <f t="shared" si="84"/>
        <v/>
      </c>
      <c r="M4844" s="205" t="str" cm="1">
        <f t="array" ref="M4844">_xlfn.IFS(NOT(ISERROR(VLOOKUP(Table5[[#This Row],[Section]],TB_notTB,1,FALSE))),"No",LEFT(Table5[[#This Row],[Section]],3)="ETB","PLS",LEFT(Table5[[#This Row],[Section]],1)="7","PDB",NOT(ISBLANK(Table5[[#This Row],[Section]])),"No")</f>
        <v>No</v>
      </c>
    </row>
    <row r="4845" spans="1:13" x14ac:dyDescent="0.25">
      <c r="A4845" s="126" t="s">
        <v>15703</v>
      </c>
      <c r="B4845" s="126" t="s">
        <v>15704</v>
      </c>
      <c r="C4845" s="126" t="s">
        <v>75</v>
      </c>
      <c r="D4845" s="127">
        <v>0.255</v>
      </c>
      <c r="E4845" s="128">
        <v>156</v>
      </c>
      <c r="F4845" s="128">
        <v>100</v>
      </c>
      <c r="G4845" s="126" t="s">
        <v>15158</v>
      </c>
      <c r="H4845" s="126" t="s">
        <v>20297</v>
      </c>
      <c r="I4845" s="126" t="s">
        <v>21187</v>
      </c>
      <c r="J4845" s="126" t="s">
        <v>26304</v>
      </c>
      <c r="K4845" s="9">
        <f>_xlfn.IFNA(VLOOKUP(Table5[[#This Row],[Section]],SubSill_Tier,2,FALSE),0)</f>
        <v>0</v>
      </c>
      <c r="L4845" s="9" t="str">
        <f t="shared" si="84"/>
        <v/>
      </c>
      <c r="M4845" s="205" t="str" cm="1">
        <f t="array" ref="M4845">_xlfn.IFS(NOT(ISERROR(VLOOKUP(Table5[[#This Row],[Section]],TB_notTB,1,FALSE))),"No",LEFT(Table5[[#This Row],[Section]],3)="ETB","PLS",LEFT(Table5[[#This Row],[Section]],1)="7","PDB",NOT(ISBLANK(Table5[[#This Row],[Section]])),"No")</f>
        <v>No</v>
      </c>
    </row>
    <row r="4846" spans="1:13" x14ac:dyDescent="0.25">
      <c r="A4846" s="126" t="s">
        <v>15705</v>
      </c>
      <c r="B4846" s="126" t="s">
        <v>15706</v>
      </c>
      <c r="C4846" s="126" t="s">
        <v>75</v>
      </c>
      <c r="D4846" s="127">
        <v>0.39300000000000002</v>
      </c>
      <c r="E4846" s="128">
        <v>229</v>
      </c>
      <c r="F4846" s="128">
        <v>172</v>
      </c>
      <c r="G4846" s="126" t="s">
        <v>15444</v>
      </c>
      <c r="H4846" s="126" t="s">
        <v>20316</v>
      </c>
      <c r="I4846" s="126" t="s">
        <v>20317</v>
      </c>
      <c r="J4846" s="126" t="s">
        <v>26315</v>
      </c>
      <c r="K4846" s="9">
        <f>_xlfn.IFNA(VLOOKUP(Table5[[#This Row],[Section]],SubSill_Tier,2,FALSE),0)</f>
        <v>0</v>
      </c>
      <c r="L4846" s="9" t="str">
        <f t="shared" si="84"/>
        <v/>
      </c>
      <c r="M4846" s="205" t="str" cm="1">
        <f t="array" ref="M4846">_xlfn.IFS(NOT(ISERROR(VLOOKUP(Table5[[#This Row],[Section]],TB_notTB,1,FALSE))),"No",LEFT(Table5[[#This Row],[Section]],3)="ETB","PLS",LEFT(Table5[[#This Row],[Section]],1)="7","PDB",NOT(ISBLANK(Table5[[#This Row],[Section]])),"No")</f>
        <v>No</v>
      </c>
    </row>
    <row r="4847" spans="1:13" x14ac:dyDescent="0.25">
      <c r="A4847" s="126" t="s">
        <v>15707</v>
      </c>
      <c r="B4847" s="126" t="s">
        <v>15708</v>
      </c>
      <c r="C4847" s="126" t="s">
        <v>75</v>
      </c>
      <c r="D4847" s="127">
        <v>0.47899999999999998</v>
      </c>
      <c r="E4847" s="128">
        <v>275</v>
      </c>
      <c r="F4847" s="128">
        <v>227</v>
      </c>
      <c r="G4847" s="126" t="s">
        <v>15444</v>
      </c>
      <c r="H4847" s="126" t="s">
        <v>20316</v>
      </c>
      <c r="I4847" s="126" t="s">
        <v>20317</v>
      </c>
      <c r="J4847" s="126" t="s">
        <v>26315</v>
      </c>
      <c r="K4847" s="9">
        <f>_xlfn.IFNA(VLOOKUP(Table5[[#This Row],[Section]],SubSill_Tier,2,FALSE),0)</f>
        <v>0</v>
      </c>
      <c r="L4847" s="9" t="str">
        <f t="shared" si="84"/>
        <v/>
      </c>
      <c r="M4847" s="205" t="str" cm="1">
        <f t="array" ref="M4847">_xlfn.IFS(NOT(ISERROR(VLOOKUP(Table5[[#This Row],[Section]],TB_notTB,1,FALSE))),"No",LEFT(Table5[[#This Row],[Section]],3)="ETB","PLS",LEFT(Table5[[#This Row],[Section]],1)="7","PDB",NOT(ISBLANK(Table5[[#This Row],[Section]])),"No")</f>
        <v>No</v>
      </c>
    </row>
    <row r="4848" spans="1:13" x14ac:dyDescent="0.25">
      <c r="A4848" s="126" t="s">
        <v>15709</v>
      </c>
      <c r="B4848" s="126" t="s">
        <v>15710</v>
      </c>
      <c r="C4848" s="126" t="s">
        <v>75</v>
      </c>
      <c r="D4848" s="127">
        <v>1.2470000000000001</v>
      </c>
      <c r="E4848" s="128">
        <v>308</v>
      </c>
      <c r="F4848" s="128">
        <v>210</v>
      </c>
      <c r="G4848" s="126" t="s">
        <v>14948</v>
      </c>
      <c r="H4848" s="126" t="s">
        <v>20257</v>
      </c>
      <c r="I4848" s="126" t="s">
        <v>22563</v>
      </c>
      <c r="J4848" s="126" t="s">
        <v>26288</v>
      </c>
      <c r="K4848" s="9">
        <f>_xlfn.IFNA(VLOOKUP(Table5[[#This Row],[Section]],SubSill_Tier,2,FALSE),0)</f>
        <v>0</v>
      </c>
      <c r="L4848" s="9" t="str">
        <f t="shared" si="84"/>
        <v/>
      </c>
      <c r="M4848" s="205" t="str" cm="1">
        <f t="array" ref="M4848">_xlfn.IFS(NOT(ISERROR(VLOOKUP(Table5[[#This Row],[Section]],TB_notTB,1,FALSE))),"No",LEFT(Table5[[#This Row],[Section]],3)="ETB","PLS",LEFT(Table5[[#This Row],[Section]],1)="7","PDB",NOT(ISBLANK(Table5[[#This Row],[Section]])),"No")</f>
        <v>No</v>
      </c>
    </row>
    <row r="4849" spans="1:13" x14ac:dyDescent="0.25">
      <c r="A4849" s="126" t="s">
        <v>15711</v>
      </c>
      <c r="B4849" s="126" t="s">
        <v>15712</v>
      </c>
      <c r="C4849" s="126" t="s">
        <v>75</v>
      </c>
      <c r="D4849" s="127">
        <v>1.214</v>
      </c>
      <c r="E4849" s="128">
        <v>317</v>
      </c>
      <c r="F4849" s="128">
        <v>220</v>
      </c>
      <c r="G4849" s="126" t="s">
        <v>14948</v>
      </c>
      <c r="H4849" s="126" t="s">
        <v>20257</v>
      </c>
      <c r="I4849" s="126" t="s">
        <v>22563</v>
      </c>
      <c r="J4849" s="126" t="s">
        <v>26288</v>
      </c>
      <c r="K4849" s="9">
        <f>_xlfn.IFNA(VLOOKUP(Table5[[#This Row],[Section]],SubSill_Tier,2,FALSE),0)</f>
        <v>0</v>
      </c>
      <c r="L4849" s="9" t="str">
        <f t="shared" si="84"/>
        <v/>
      </c>
      <c r="M4849" s="205" t="str" cm="1">
        <f t="array" ref="M4849">_xlfn.IFS(NOT(ISERROR(VLOOKUP(Table5[[#This Row],[Section]],TB_notTB,1,FALSE))),"No",LEFT(Table5[[#This Row],[Section]],3)="ETB","PLS",LEFT(Table5[[#This Row],[Section]],1)="7","PDB",NOT(ISBLANK(Table5[[#This Row],[Section]])),"No")</f>
        <v>No</v>
      </c>
    </row>
    <row r="4850" spans="1:13" x14ac:dyDescent="0.25">
      <c r="A4850" s="126" t="s">
        <v>15713</v>
      </c>
      <c r="B4850" s="126" t="s">
        <v>15714</v>
      </c>
      <c r="C4850" s="126" t="s">
        <v>75</v>
      </c>
      <c r="D4850" s="127">
        <v>1.657</v>
      </c>
      <c r="E4850" s="128">
        <v>364</v>
      </c>
      <c r="F4850" s="128">
        <v>274</v>
      </c>
      <c r="G4850" s="126" t="s">
        <v>14948</v>
      </c>
      <c r="H4850" s="126" t="s">
        <v>20257</v>
      </c>
      <c r="I4850" s="126" t="s">
        <v>22563</v>
      </c>
      <c r="J4850" s="126" t="s">
        <v>26288</v>
      </c>
      <c r="K4850" s="9">
        <f>_xlfn.IFNA(VLOOKUP(Table5[[#This Row],[Section]],SubSill_Tier,2,FALSE),0)</f>
        <v>0</v>
      </c>
      <c r="L4850" s="9" t="str">
        <f t="shared" si="84"/>
        <v/>
      </c>
      <c r="M4850" s="205" t="str" cm="1">
        <f t="array" ref="M4850">_xlfn.IFS(NOT(ISERROR(VLOOKUP(Table5[[#This Row],[Section]],TB_notTB,1,FALSE))),"No",LEFT(Table5[[#This Row],[Section]],3)="ETB","PLS",LEFT(Table5[[#This Row],[Section]],1)="7","PDB",NOT(ISBLANK(Table5[[#This Row],[Section]])),"No")</f>
        <v>No</v>
      </c>
    </row>
    <row r="4851" spans="1:13" x14ac:dyDescent="0.25">
      <c r="A4851" s="126" t="s">
        <v>15715</v>
      </c>
      <c r="B4851" s="126" t="s">
        <v>15716</v>
      </c>
      <c r="C4851" s="126" t="s">
        <v>75</v>
      </c>
      <c r="D4851" s="127">
        <v>1.323</v>
      </c>
      <c r="E4851" s="128">
        <v>344</v>
      </c>
      <c r="F4851" s="128">
        <v>247</v>
      </c>
      <c r="G4851" s="126" t="s">
        <v>14948</v>
      </c>
      <c r="H4851" s="126" t="s">
        <v>20257</v>
      </c>
      <c r="I4851" s="126" t="s">
        <v>22563</v>
      </c>
      <c r="J4851" s="126" t="s">
        <v>26288</v>
      </c>
      <c r="K4851" s="9">
        <f>_xlfn.IFNA(VLOOKUP(Table5[[#This Row],[Section]],SubSill_Tier,2,FALSE),0)</f>
        <v>0</v>
      </c>
      <c r="L4851" s="9" t="str">
        <f t="shared" si="84"/>
        <v/>
      </c>
      <c r="M4851" s="205" t="str" cm="1">
        <f t="array" ref="M4851">_xlfn.IFS(NOT(ISERROR(VLOOKUP(Table5[[#This Row],[Section]],TB_notTB,1,FALSE))),"No",LEFT(Table5[[#This Row],[Section]],3)="ETB","PLS",LEFT(Table5[[#This Row],[Section]],1)="7","PDB",NOT(ISBLANK(Table5[[#This Row],[Section]])),"No")</f>
        <v>No</v>
      </c>
    </row>
    <row r="4852" spans="1:13" x14ac:dyDescent="0.25">
      <c r="A4852" s="126" t="s">
        <v>15717</v>
      </c>
      <c r="B4852" s="126" t="s">
        <v>15718</v>
      </c>
      <c r="C4852" s="126" t="s">
        <v>75</v>
      </c>
      <c r="D4852" s="127">
        <v>1.77</v>
      </c>
      <c r="E4852" s="128">
        <v>444</v>
      </c>
      <c r="F4852" s="128">
        <v>264</v>
      </c>
      <c r="G4852" s="126" t="s">
        <v>14948</v>
      </c>
      <c r="H4852" s="126" t="s">
        <v>20257</v>
      </c>
      <c r="I4852" s="126" t="s">
        <v>22563</v>
      </c>
      <c r="J4852" s="126" t="s">
        <v>26288</v>
      </c>
      <c r="K4852" s="9">
        <f>_xlfn.IFNA(VLOOKUP(Table5[[#This Row],[Section]],SubSill_Tier,2,FALSE),0)</f>
        <v>0</v>
      </c>
      <c r="L4852" s="9" t="str">
        <f t="shared" si="84"/>
        <v/>
      </c>
      <c r="M4852" s="205" t="str" cm="1">
        <f t="array" ref="M4852">_xlfn.IFS(NOT(ISERROR(VLOOKUP(Table5[[#This Row],[Section]],TB_notTB,1,FALSE))),"No",LEFT(Table5[[#This Row],[Section]],3)="ETB","PLS",LEFT(Table5[[#This Row],[Section]],1)="7","PDB",NOT(ISBLANK(Table5[[#This Row],[Section]])),"No")</f>
        <v>No</v>
      </c>
    </row>
    <row r="4853" spans="1:13" x14ac:dyDescent="0.25">
      <c r="A4853" s="126" t="s">
        <v>15719</v>
      </c>
      <c r="B4853" s="126" t="s">
        <v>15720</v>
      </c>
      <c r="C4853" s="126" t="s">
        <v>75</v>
      </c>
      <c r="D4853" s="127">
        <v>1.9610000000000001</v>
      </c>
      <c r="E4853" s="128">
        <v>767</v>
      </c>
      <c r="F4853" s="128">
        <v>230</v>
      </c>
      <c r="G4853" s="126" t="s">
        <v>14948</v>
      </c>
      <c r="H4853" s="126" t="s">
        <v>20257</v>
      </c>
      <c r="I4853" s="126" t="s">
        <v>22563</v>
      </c>
      <c r="J4853" s="126" t="s">
        <v>26288</v>
      </c>
      <c r="K4853" s="9">
        <f>_xlfn.IFNA(VLOOKUP(Table5[[#This Row],[Section]],SubSill_Tier,2,FALSE),0)</f>
        <v>0</v>
      </c>
      <c r="L4853" s="9" t="str">
        <f t="shared" si="84"/>
        <v/>
      </c>
      <c r="M4853" s="205" t="str" cm="1">
        <f t="array" ref="M4853">_xlfn.IFS(NOT(ISERROR(VLOOKUP(Table5[[#This Row],[Section]],TB_notTB,1,FALSE))),"No",LEFT(Table5[[#This Row],[Section]],3)="ETB","PLS",LEFT(Table5[[#This Row],[Section]],1)="7","PDB",NOT(ISBLANK(Table5[[#This Row],[Section]])),"No")</f>
        <v>No</v>
      </c>
    </row>
    <row r="4854" spans="1:13" x14ac:dyDescent="0.25">
      <c r="A4854" s="126" t="s">
        <v>15721</v>
      </c>
      <c r="B4854" s="126" t="s">
        <v>15722</v>
      </c>
      <c r="C4854" s="126" t="s">
        <v>75</v>
      </c>
      <c r="D4854" s="127">
        <v>2.31</v>
      </c>
      <c r="E4854" s="128">
        <v>680</v>
      </c>
      <c r="F4854" s="128">
        <v>322</v>
      </c>
      <c r="G4854" s="126" t="s">
        <v>15390</v>
      </c>
      <c r="H4854" s="126" t="s">
        <v>20308</v>
      </c>
      <c r="I4854" s="126" t="s">
        <v>21195</v>
      </c>
      <c r="J4854" s="126" t="s">
        <v>26312</v>
      </c>
      <c r="K4854" s="9">
        <f>_xlfn.IFNA(VLOOKUP(Table5[[#This Row],[Section]],SubSill_Tier,2,FALSE),0)</f>
        <v>0</v>
      </c>
      <c r="L4854" s="9" t="str">
        <f t="shared" si="84"/>
        <v/>
      </c>
      <c r="M4854" s="205" t="str" cm="1">
        <f t="array" ref="M4854">_xlfn.IFS(NOT(ISERROR(VLOOKUP(Table5[[#This Row],[Section]],TB_notTB,1,FALSE))),"No",LEFT(Table5[[#This Row],[Section]],3)="ETB","PLS",LEFT(Table5[[#This Row],[Section]],1)="7","PDB",NOT(ISBLANK(Table5[[#This Row],[Section]])),"No")</f>
        <v>No</v>
      </c>
    </row>
    <row r="4855" spans="1:13" x14ac:dyDescent="0.25">
      <c r="A4855" s="126" t="s">
        <v>15723</v>
      </c>
      <c r="B4855" s="126" t="s">
        <v>15724</v>
      </c>
      <c r="C4855" s="126" t="s">
        <v>75</v>
      </c>
      <c r="D4855" s="127">
        <v>0.88100000000000001</v>
      </c>
      <c r="E4855" s="128">
        <v>355</v>
      </c>
      <c r="F4855" s="128">
        <v>100</v>
      </c>
      <c r="G4855" s="126" t="s">
        <v>15390</v>
      </c>
      <c r="H4855" s="126" t="s">
        <v>20308</v>
      </c>
      <c r="I4855" s="126" t="s">
        <v>21195</v>
      </c>
      <c r="J4855" s="126" t="s">
        <v>26312</v>
      </c>
      <c r="K4855" s="9">
        <f>_xlfn.IFNA(VLOOKUP(Table5[[#This Row],[Section]],SubSill_Tier,2,FALSE),0)</f>
        <v>1</v>
      </c>
      <c r="L4855" s="9" t="str">
        <f t="shared" si="84"/>
        <v/>
      </c>
      <c r="M4855" s="205" t="str" cm="1">
        <f t="array" ref="M4855">_xlfn.IFS(NOT(ISERROR(VLOOKUP(Table5[[#This Row],[Section]],TB_notTB,1,FALSE))),"No",LEFT(Table5[[#This Row],[Section]],3)="ETB","PLS",LEFT(Table5[[#This Row],[Section]],1)="7","PDB",NOT(ISBLANK(Table5[[#This Row],[Section]])),"No")</f>
        <v>No</v>
      </c>
    </row>
    <row r="4856" spans="1:13" x14ac:dyDescent="0.25">
      <c r="A4856" s="126" t="s">
        <v>15725</v>
      </c>
      <c r="B4856" s="126" t="s">
        <v>15726</v>
      </c>
      <c r="C4856" s="126" t="s">
        <v>75</v>
      </c>
      <c r="D4856" s="127">
        <v>1.649</v>
      </c>
      <c r="E4856" s="128">
        <v>403</v>
      </c>
      <c r="F4856" s="128">
        <v>308</v>
      </c>
      <c r="G4856" s="126" t="s">
        <v>15390</v>
      </c>
      <c r="H4856" s="126" t="s">
        <v>20308</v>
      </c>
      <c r="I4856" s="126" t="s">
        <v>21195</v>
      </c>
      <c r="J4856" s="126" t="s">
        <v>26312</v>
      </c>
      <c r="K4856" s="9">
        <f>_xlfn.IFNA(VLOOKUP(Table5[[#This Row],[Section]],SubSill_Tier,2,FALSE),0)</f>
        <v>0</v>
      </c>
      <c r="L4856" s="9" t="str">
        <f t="shared" si="84"/>
        <v/>
      </c>
      <c r="M4856" s="205" t="str" cm="1">
        <f t="array" ref="M4856">_xlfn.IFS(NOT(ISERROR(VLOOKUP(Table5[[#This Row],[Section]],TB_notTB,1,FALSE))),"No",LEFT(Table5[[#This Row],[Section]],3)="ETB","PLS",LEFT(Table5[[#This Row],[Section]],1)="7","PDB",NOT(ISBLANK(Table5[[#This Row],[Section]])),"No")</f>
        <v>No</v>
      </c>
    </row>
    <row r="4857" spans="1:13" x14ac:dyDescent="0.25">
      <c r="A4857" s="126" t="s">
        <v>15727</v>
      </c>
      <c r="B4857" s="126" t="s">
        <v>15728</v>
      </c>
      <c r="C4857" s="126" t="s">
        <v>75</v>
      </c>
      <c r="D4857" s="127">
        <v>0.214</v>
      </c>
      <c r="E4857" s="128">
        <v>100</v>
      </c>
      <c r="F4857" s="128">
        <v>100</v>
      </c>
      <c r="G4857" s="126" t="s">
        <v>15390</v>
      </c>
      <c r="H4857" s="126" t="s">
        <v>20308</v>
      </c>
      <c r="I4857" s="126" t="s">
        <v>21195</v>
      </c>
      <c r="J4857" s="126" t="s">
        <v>26312</v>
      </c>
      <c r="K4857" s="9">
        <f>_xlfn.IFNA(VLOOKUP(Table5[[#This Row],[Section]],SubSill_Tier,2,FALSE),0)</f>
        <v>0</v>
      </c>
      <c r="L4857" s="9" t="str">
        <f t="shared" si="84"/>
        <v/>
      </c>
      <c r="M4857" s="205" t="str" cm="1">
        <f t="array" ref="M4857">_xlfn.IFS(NOT(ISERROR(VLOOKUP(Table5[[#This Row],[Section]],TB_notTB,1,FALSE))),"No",LEFT(Table5[[#This Row],[Section]],3)="ETB","PLS",LEFT(Table5[[#This Row],[Section]],1)="7","PDB",NOT(ISBLANK(Table5[[#This Row],[Section]])),"No")</f>
        <v>No</v>
      </c>
    </row>
    <row r="4858" spans="1:13" x14ac:dyDescent="0.25">
      <c r="A4858" s="126" t="s">
        <v>15729</v>
      </c>
      <c r="B4858" s="126" t="s">
        <v>15730</v>
      </c>
      <c r="C4858" s="126" t="s">
        <v>75</v>
      </c>
      <c r="D4858" s="127">
        <v>0.69</v>
      </c>
      <c r="E4858" s="128">
        <v>261</v>
      </c>
      <c r="F4858" s="128">
        <v>100</v>
      </c>
      <c r="G4858" s="126" t="s">
        <v>15390</v>
      </c>
      <c r="H4858" s="126" t="s">
        <v>20308</v>
      </c>
      <c r="I4858" s="126" t="s">
        <v>21195</v>
      </c>
      <c r="J4858" s="126" t="s">
        <v>26312</v>
      </c>
      <c r="K4858" s="9">
        <f>_xlfn.IFNA(VLOOKUP(Table5[[#This Row],[Section]],SubSill_Tier,2,FALSE),0)</f>
        <v>0</v>
      </c>
      <c r="L4858" s="9" t="str">
        <f t="shared" si="84"/>
        <v/>
      </c>
      <c r="M4858" s="205" t="str" cm="1">
        <f t="array" ref="M4858">_xlfn.IFS(NOT(ISERROR(VLOOKUP(Table5[[#This Row],[Section]],TB_notTB,1,FALSE))),"No",LEFT(Table5[[#This Row],[Section]],3)="ETB","PLS",LEFT(Table5[[#This Row],[Section]],1)="7","PDB",NOT(ISBLANK(Table5[[#This Row],[Section]])),"No")</f>
        <v>No</v>
      </c>
    </row>
    <row r="4859" spans="1:13" x14ac:dyDescent="0.25">
      <c r="A4859" s="126" t="s">
        <v>15731</v>
      </c>
      <c r="B4859" s="126" t="s">
        <v>15732</v>
      </c>
      <c r="C4859" s="126" t="s">
        <v>75</v>
      </c>
      <c r="D4859" s="127">
        <v>0.79</v>
      </c>
      <c r="E4859" s="128">
        <v>101</v>
      </c>
      <c r="F4859" s="128">
        <v>101</v>
      </c>
      <c r="G4859" s="126" t="s">
        <v>15733</v>
      </c>
      <c r="H4859" s="126" t="s">
        <v>20331</v>
      </c>
      <c r="I4859" s="126" t="s">
        <v>20332</v>
      </c>
      <c r="J4859" s="126" t="s">
        <v>26322</v>
      </c>
      <c r="K4859" s="9">
        <f>_xlfn.IFNA(VLOOKUP(Table5[[#This Row],[Section]],SubSill_Tier,2,FALSE),0)</f>
        <v>0</v>
      </c>
      <c r="L4859" s="9" t="str">
        <f t="shared" si="84"/>
        <v/>
      </c>
      <c r="M4859" s="205" t="str" cm="1">
        <f t="array" ref="M4859">_xlfn.IFS(NOT(ISERROR(VLOOKUP(Table5[[#This Row],[Section]],TB_notTB,1,FALSE))),"No",LEFT(Table5[[#This Row],[Section]],3)="ETB","PLS",LEFT(Table5[[#This Row],[Section]],1)="7","PDB",NOT(ISBLANK(Table5[[#This Row],[Section]])),"No")</f>
        <v>No</v>
      </c>
    </row>
    <row r="4860" spans="1:13" x14ac:dyDescent="0.25">
      <c r="A4860" s="126" t="s">
        <v>15734</v>
      </c>
      <c r="B4860" s="126" t="s">
        <v>15735</v>
      </c>
      <c r="C4860" s="126" t="s">
        <v>75</v>
      </c>
      <c r="D4860" s="127">
        <v>0.81499999999999995</v>
      </c>
      <c r="E4860" s="128">
        <v>101</v>
      </c>
      <c r="F4860" s="128">
        <v>101</v>
      </c>
      <c r="G4860" s="126" t="s">
        <v>15733</v>
      </c>
      <c r="H4860" s="126" t="s">
        <v>20331</v>
      </c>
      <c r="I4860" s="126" t="s">
        <v>20332</v>
      </c>
      <c r="J4860" s="126" t="s">
        <v>26322</v>
      </c>
      <c r="K4860" s="9">
        <f>_xlfn.IFNA(VLOOKUP(Table5[[#This Row],[Section]],SubSill_Tier,2,FALSE),0)</f>
        <v>0</v>
      </c>
      <c r="L4860" s="9" t="str">
        <f t="shared" si="84"/>
        <v/>
      </c>
      <c r="M4860" s="205" t="str" cm="1">
        <f t="array" ref="M4860">_xlfn.IFS(NOT(ISERROR(VLOOKUP(Table5[[#This Row],[Section]],TB_notTB,1,FALSE))),"No",LEFT(Table5[[#This Row],[Section]],3)="ETB","PLS",LEFT(Table5[[#This Row],[Section]],1)="7","PDB",NOT(ISBLANK(Table5[[#This Row],[Section]])),"No")</f>
        <v>No</v>
      </c>
    </row>
    <row r="4861" spans="1:13" x14ac:dyDescent="0.25">
      <c r="A4861" s="126" t="s">
        <v>15736</v>
      </c>
      <c r="B4861" s="126" t="s">
        <v>15737</v>
      </c>
      <c r="C4861" s="126" t="s">
        <v>75</v>
      </c>
      <c r="D4861" s="127">
        <v>0.83599999999999997</v>
      </c>
      <c r="E4861" s="128">
        <v>101</v>
      </c>
      <c r="F4861" s="128">
        <v>101</v>
      </c>
      <c r="G4861" s="126" t="s">
        <v>15733</v>
      </c>
      <c r="H4861" s="126" t="s">
        <v>20331</v>
      </c>
      <c r="I4861" s="126" t="s">
        <v>20332</v>
      </c>
      <c r="J4861" s="126" t="s">
        <v>26322</v>
      </c>
      <c r="K4861" s="9">
        <f>_xlfn.IFNA(VLOOKUP(Table5[[#This Row],[Section]],SubSill_Tier,2,FALSE),0)</f>
        <v>0</v>
      </c>
      <c r="L4861" s="9" t="str">
        <f t="shared" si="84"/>
        <v/>
      </c>
      <c r="M4861" s="205" t="str" cm="1">
        <f t="array" ref="M4861">_xlfn.IFS(NOT(ISERROR(VLOOKUP(Table5[[#This Row],[Section]],TB_notTB,1,FALSE))),"No",LEFT(Table5[[#This Row],[Section]],3)="ETB","PLS",LEFT(Table5[[#This Row],[Section]],1)="7","PDB",NOT(ISBLANK(Table5[[#This Row],[Section]])),"No")</f>
        <v>No</v>
      </c>
    </row>
    <row r="4862" spans="1:13" x14ac:dyDescent="0.25">
      <c r="A4862" s="126" t="s">
        <v>15738</v>
      </c>
      <c r="B4862" s="126" t="s">
        <v>15739</v>
      </c>
      <c r="C4862" s="126" t="s">
        <v>75</v>
      </c>
      <c r="D4862" s="127">
        <v>0.20200000000000001</v>
      </c>
      <c r="E4862" s="128">
        <v>150</v>
      </c>
      <c r="F4862" s="128">
        <v>100</v>
      </c>
      <c r="G4862" s="126" t="s">
        <v>15472</v>
      </c>
      <c r="H4862" s="126" t="s">
        <v>20322</v>
      </c>
      <c r="I4862" s="126" t="s">
        <v>20323</v>
      </c>
      <c r="J4862" s="126" t="s">
        <v>26317</v>
      </c>
      <c r="K4862" s="9">
        <f>_xlfn.IFNA(VLOOKUP(Table5[[#This Row],[Section]],SubSill_Tier,2,FALSE),0)</f>
        <v>0</v>
      </c>
      <c r="L4862" s="9" t="str">
        <f t="shared" si="84"/>
        <v/>
      </c>
      <c r="M4862" s="205" t="str" cm="1">
        <f t="array" ref="M4862">_xlfn.IFS(NOT(ISERROR(VLOOKUP(Table5[[#This Row],[Section]],TB_notTB,1,FALSE))),"No",LEFT(Table5[[#This Row],[Section]],3)="ETB","PLS",LEFT(Table5[[#This Row],[Section]],1)="7","PDB",NOT(ISBLANK(Table5[[#This Row],[Section]])),"No")</f>
        <v>No</v>
      </c>
    </row>
    <row r="4863" spans="1:13" x14ac:dyDescent="0.25">
      <c r="A4863" s="126" t="s">
        <v>15740</v>
      </c>
      <c r="B4863" s="126" t="s">
        <v>15741</v>
      </c>
      <c r="C4863" s="126" t="s">
        <v>75</v>
      </c>
      <c r="D4863" s="127">
        <v>0.221</v>
      </c>
      <c r="E4863" s="128">
        <v>127</v>
      </c>
      <c r="F4863" s="128">
        <v>100</v>
      </c>
      <c r="G4863" s="126" t="s">
        <v>15424</v>
      </c>
      <c r="H4863" s="126" t="s">
        <v>20315</v>
      </c>
      <c r="I4863" s="126" t="s">
        <v>21200</v>
      </c>
      <c r="J4863" s="126" t="s">
        <v>26287</v>
      </c>
      <c r="K4863" s="9">
        <f>_xlfn.IFNA(VLOOKUP(Table5[[#This Row],[Section]],SubSill_Tier,2,FALSE),0)</f>
        <v>0</v>
      </c>
      <c r="L4863" s="9" t="str">
        <f t="shared" si="84"/>
        <v/>
      </c>
      <c r="M4863" s="205" t="str" cm="1">
        <f t="array" ref="M4863">_xlfn.IFS(NOT(ISERROR(VLOOKUP(Table5[[#This Row],[Section]],TB_notTB,1,FALSE))),"No",LEFT(Table5[[#This Row],[Section]],3)="ETB","PLS",LEFT(Table5[[#This Row],[Section]],1)="7","PDB",NOT(ISBLANK(Table5[[#This Row],[Section]])),"No")</f>
        <v>No</v>
      </c>
    </row>
    <row r="4864" spans="1:13" x14ac:dyDescent="0.25">
      <c r="A4864" s="126" t="s">
        <v>15742</v>
      </c>
      <c r="B4864" s="126" t="s">
        <v>15743</v>
      </c>
      <c r="C4864" s="126" t="s">
        <v>75</v>
      </c>
      <c r="D4864" s="127">
        <v>0.36599999999999999</v>
      </c>
      <c r="E4864" s="128">
        <v>104</v>
      </c>
      <c r="F4864" s="128">
        <v>100</v>
      </c>
      <c r="G4864" s="126" t="s">
        <v>14800</v>
      </c>
      <c r="H4864" s="126" t="s">
        <v>20205</v>
      </c>
      <c r="I4864" s="126" t="s">
        <v>20206</v>
      </c>
      <c r="J4864" s="126" t="s">
        <v>26323</v>
      </c>
      <c r="K4864" s="9">
        <f>_xlfn.IFNA(VLOOKUP(Table5[[#This Row],[Section]],SubSill_Tier,2,FALSE),0)</f>
        <v>0</v>
      </c>
      <c r="L4864" s="9" t="str">
        <f t="shared" si="84"/>
        <v/>
      </c>
      <c r="M4864" s="205" t="str" cm="1">
        <f t="array" ref="M4864">_xlfn.IFS(NOT(ISERROR(VLOOKUP(Table5[[#This Row],[Section]],TB_notTB,1,FALSE))),"No",LEFT(Table5[[#This Row],[Section]],3)="ETB","PLS",LEFT(Table5[[#This Row],[Section]],1)="7","PDB",NOT(ISBLANK(Table5[[#This Row],[Section]])),"No")</f>
        <v>No</v>
      </c>
    </row>
    <row r="4865" spans="1:13" x14ac:dyDescent="0.25">
      <c r="A4865" s="126" t="s">
        <v>15744</v>
      </c>
      <c r="B4865" s="126" t="s">
        <v>15745</v>
      </c>
      <c r="C4865" s="126" t="s">
        <v>75</v>
      </c>
      <c r="D4865" s="127">
        <v>0.69199999999999995</v>
      </c>
      <c r="E4865" s="128">
        <v>195</v>
      </c>
      <c r="F4865" s="128">
        <v>100</v>
      </c>
      <c r="G4865" s="126" t="s">
        <v>14800</v>
      </c>
      <c r="H4865" s="126" t="s">
        <v>20205</v>
      </c>
      <c r="I4865" s="126" t="s">
        <v>20206</v>
      </c>
      <c r="J4865" s="126" t="s">
        <v>26323</v>
      </c>
      <c r="K4865" s="9">
        <f>_xlfn.IFNA(VLOOKUP(Table5[[#This Row],[Section]],SubSill_Tier,2,FALSE),0)</f>
        <v>0</v>
      </c>
      <c r="L4865" s="9" t="str">
        <f t="shared" si="84"/>
        <v/>
      </c>
      <c r="M4865" s="205" t="str" cm="1">
        <f t="array" ref="M4865">_xlfn.IFS(NOT(ISERROR(VLOOKUP(Table5[[#This Row],[Section]],TB_notTB,1,FALSE))),"No",LEFT(Table5[[#This Row],[Section]],3)="ETB","PLS",LEFT(Table5[[#This Row],[Section]],1)="7","PDB",NOT(ISBLANK(Table5[[#This Row],[Section]])),"No")</f>
        <v>No</v>
      </c>
    </row>
    <row r="4866" spans="1:13" x14ac:dyDescent="0.25">
      <c r="A4866" s="126" t="s">
        <v>11845</v>
      </c>
      <c r="B4866" s="126" t="s">
        <v>11812</v>
      </c>
      <c r="C4866" s="126" t="s">
        <v>75</v>
      </c>
      <c r="D4866" s="127">
        <v>0.64100000000000001</v>
      </c>
      <c r="E4866" s="128">
        <v>249</v>
      </c>
      <c r="F4866" s="128">
        <v>180</v>
      </c>
      <c r="G4866" s="126" t="s">
        <v>13758</v>
      </c>
      <c r="H4866" s="126" t="s">
        <v>20201</v>
      </c>
      <c r="I4866" s="126" t="s">
        <v>20202</v>
      </c>
      <c r="J4866" s="126" t="s">
        <v>26258</v>
      </c>
      <c r="K4866" s="9">
        <f>_xlfn.IFNA(VLOOKUP(Table5[[#This Row],[Section]],SubSill_Tier,2,FALSE),0)</f>
        <v>0</v>
      </c>
      <c r="L4866" s="9" t="str">
        <f t="shared" ref="L4866:L4929" si="85">IFERROR(IF(LEFT(G4866,2)="AI",IF(_xlfn.NUMBERVALUE(IFERROR(LEFT(IF(ISERROR(FIND("X",UPPER(B4866))),UPPER(B4866),RIGHT(UPPER(B4866),LEN(UPPER(B4866))-FIND("~",SUBSTITUTE(UPPER(B4866),"X","~",LEN(UPPER(B4866))-LEN(SUBSTITUTE(UPPER(B4866),"X","")))))),FIND(" ",IF(ISERROR(FIND("X",UPPER(B4866))),UPPER(B4866),RIGHT(UPPER(B4866),LEN(UPPER(B4866))-FIND("~",SUBSTITUTE(UPPER(B4866),"X","~",LEN(UPPER(B4866))-LEN(SUBSTITUTE(UPPER(B4866),"X","")))))),1)-1),IF(ISERROR(FIND("X",UPPER(B4866))),UPPER(B4866),RIGHT(UPPER(B4866),LEN(UPPER(B4866))-FIND("~",SUBSTITUTE(UPPER(B4866),"X","~",LEN(UPPER(B4866))-LEN(SUBSTITUTE(UPPER(B4866),"X",""))))))),".")&gt;=5,"Wall",""),""),"")</f>
        <v/>
      </c>
      <c r="M4866" s="205" t="str" cm="1">
        <f t="array" ref="M4866">_xlfn.IFS(NOT(ISERROR(VLOOKUP(Table5[[#This Row],[Section]],TB_notTB,1,FALSE))),"No",LEFT(Table5[[#This Row],[Section]],3)="ETB","PLS",LEFT(Table5[[#This Row],[Section]],1)="7","PDB",NOT(ISBLANK(Table5[[#This Row],[Section]])),"No")</f>
        <v>No</v>
      </c>
    </row>
    <row r="4867" spans="1:13" x14ac:dyDescent="0.25">
      <c r="A4867" s="126" t="s">
        <v>11846</v>
      </c>
      <c r="B4867" s="126" t="s">
        <v>11847</v>
      </c>
      <c r="C4867" s="126" t="s">
        <v>75</v>
      </c>
      <c r="D4867" s="127">
        <v>0.33600000000000002</v>
      </c>
      <c r="E4867" s="128">
        <v>175</v>
      </c>
      <c r="F4867" s="128">
        <v>100</v>
      </c>
      <c r="G4867" s="126" t="s">
        <v>13763</v>
      </c>
      <c r="H4867" s="126" t="s">
        <v>20201</v>
      </c>
      <c r="I4867" s="126" t="s">
        <v>20202</v>
      </c>
      <c r="J4867" s="126" t="s">
        <v>26258</v>
      </c>
      <c r="K4867" s="9">
        <f>_xlfn.IFNA(VLOOKUP(Table5[[#This Row],[Section]],SubSill_Tier,2,FALSE),0)</f>
        <v>0</v>
      </c>
      <c r="L4867" s="9" t="str">
        <f t="shared" si="85"/>
        <v/>
      </c>
      <c r="M4867" s="205" t="str" cm="1">
        <f t="array" ref="M4867">_xlfn.IFS(NOT(ISERROR(VLOOKUP(Table5[[#This Row],[Section]],TB_notTB,1,FALSE))),"No",LEFT(Table5[[#This Row],[Section]],3)="ETB","PLS",LEFT(Table5[[#This Row],[Section]],1)="7","PDB",NOT(ISBLANK(Table5[[#This Row],[Section]])),"No")</f>
        <v>No</v>
      </c>
    </row>
    <row r="4868" spans="1:13" x14ac:dyDescent="0.25">
      <c r="A4868" s="126" t="s">
        <v>15746</v>
      </c>
      <c r="B4868" s="126" t="s">
        <v>15747</v>
      </c>
      <c r="C4868" s="126" t="s">
        <v>75</v>
      </c>
      <c r="D4868" s="127">
        <v>0.24199999999999999</v>
      </c>
      <c r="E4868" s="128">
        <v>114</v>
      </c>
      <c r="F4868" s="128">
        <v>100</v>
      </c>
      <c r="G4868" s="126" t="s">
        <v>14742</v>
      </c>
      <c r="H4868" s="126" t="s">
        <v>20171</v>
      </c>
      <c r="I4868" s="126" t="s">
        <v>21088</v>
      </c>
      <c r="J4868" s="126" t="s">
        <v>26255</v>
      </c>
      <c r="K4868" s="9">
        <f>_xlfn.IFNA(VLOOKUP(Table5[[#This Row],[Section]],SubSill_Tier,2,FALSE),0)</f>
        <v>0</v>
      </c>
      <c r="L4868" s="9" t="str">
        <f t="shared" si="85"/>
        <v/>
      </c>
      <c r="M4868" s="205" t="str" cm="1">
        <f t="array" ref="M4868">_xlfn.IFS(NOT(ISERROR(VLOOKUP(Table5[[#This Row],[Section]],TB_notTB,1,FALSE))),"No",LEFT(Table5[[#This Row],[Section]],3)="ETB","PLS",LEFT(Table5[[#This Row],[Section]],1)="7","PDB",NOT(ISBLANK(Table5[[#This Row],[Section]])),"No")</f>
        <v>No</v>
      </c>
    </row>
    <row r="4869" spans="1:13" x14ac:dyDescent="0.25">
      <c r="A4869" s="126" t="s">
        <v>15748</v>
      </c>
      <c r="B4869" s="126" t="s">
        <v>15749</v>
      </c>
      <c r="C4869" s="126" t="s">
        <v>75</v>
      </c>
      <c r="D4869" s="127">
        <v>0.14799999999999999</v>
      </c>
      <c r="E4869" s="128">
        <v>109</v>
      </c>
      <c r="F4869" s="128">
        <v>100</v>
      </c>
      <c r="G4869" s="126" t="s">
        <v>14742</v>
      </c>
      <c r="H4869" s="126" t="s">
        <v>20171</v>
      </c>
      <c r="I4869" s="126" t="s">
        <v>21088</v>
      </c>
      <c r="J4869" s="126" t="s">
        <v>26255</v>
      </c>
      <c r="K4869" s="9">
        <f>_xlfn.IFNA(VLOOKUP(Table5[[#This Row],[Section]],SubSill_Tier,2,FALSE),0)</f>
        <v>0</v>
      </c>
      <c r="L4869" s="9" t="str">
        <f t="shared" si="85"/>
        <v/>
      </c>
      <c r="M4869" s="205" t="str" cm="1">
        <f t="array" ref="M4869">_xlfn.IFS(NOT(ISERROR(VLOOKUP(Table5[[#This Row],[Section]],TB_notTB,1,FALSE))),"No",LEFT(Table5[[#This Row],[Section]],3)="ETB","PLS",LEFT(Table5[[#This Row],[Section]],1)="7","PDB",NOT(ISBLANK(Table5[[#This Row],[Section]])),"No")</f>
        <v>No</v>
      </c>
    </row>
    <row r="4870" spans="1:13" x14ac:dyDescent="0.25">
      <c r="A4870" s="126" t="s">
        <v>15750</v>
      </c>
      <c r="B4870" s="126" t="s">
        <v>15751</v>
      </c>
      <c r="C4870" s="126" t="s">
        <v>75</v>
      </c>
      <c r="D4870" s="127">
        <v>0.122</v>
      </c>
      <c r="E4870" s="128">
        <v>100</v>
      </c>
      <c r="F4870" s="128">
        <v>100</v>
      </c>
      <c r="G4870" s="126" t="s">
        <v>14742</v>
      </c>
      <c r="H4870" s="126" t="s">
        <v>20171</v>
      </c>
      <c r="I4870" s="126" t="s">
        <v>21088</v>
      </c>
      <c r="J4870" s="126" t="s">
        <v>26255</v>
      </c>
      <c r="K4870" s="9">
        <f>_xlfn.IFNA(VLOOKUP(Table5[[#This Row],[Section]],SubSill_Tier,2,FALSE),0)</f>
        <v>0</v>
      </c>
      <c r="L4870" s="9" t="str">
        <f t="shared" si="85"/>
        <v/>
      </c>
      <c r="M4870" s="205" t="str" cm="1">
        <f t="array" ref="M4870">_xlfn.IFS(NOT(ISERROR(VLOOKUP(Table5[[#This Row],[Section]],TB_notTB,1,FALSE))),"No",LEFT(Table5[[#This Row],[Section]],3)="ETB","PLS",LEFT(Table5[[#This Row],[Section]],1)="7","PDB",NOT(ISBLANK(Table5[[#This Row],[Section]])),"No")</f>
        <v>No</v>
      </c>
    </row>
    <row r="4871" spans="1:13" x14ac:dyDescent="0.25">
      <c r="A4871" s="126" t="s">
        <v>11848</v>
      </c>
      <c r="B4871" s="126" t="s">
        <v>11849</v>
      </c>
      <c r="C4871" s="126" t="s">
        <v>75</v>
      </c>
      <c r="D4871" s="127">
        <v>0.85599999999999998</v>
      </c>
      <c r="E4871" s="128">
        <v>316</v>
      </c>
      <c r="F4871" s="128">
        <v>117</v>
      </c>
      <c r="G4871" s="126" t="s">
        <v>21101</v>
      </c>
      <c r="H4871" s="126" t="s">
        <v>21102</v>
      </c>
      <c r="I4871" s="126" t="s">
        <v>20188</v>
      </c>
      <c r="J4871" s="126" t="s">
        <v>26324</v>
      </c>
      <c r="K4871" s="9">
        <f>_xlfn.IFNA(VLOOKUP(Table5[[#This Row],[Section]],SubSill_Tier,2,FALSE),0)</f>
        <v>0</v>
      </c>
      <c r="L4871" s="9" t="str">
        <f t="shared" si="85"/>
        <v/>
      </c>
      <c r="M4871" s="205" t="str" cm="1">
        <f t="array" ref="M4871">_xlfn.IFS(NOT(ISERROR(VLOOKUP(Table5[[#This Row],[Section]],TB_notTB,1,FALSE))),"No",LEFT(Table5[[#This Row],[Section]],3)="ETB","PLS",LEFT(Table5[[#This Row],[Section]],1)="7","PDB",NOT(ISBLANK(Table5[[#This Row],[Section]])),"No")</f>
        <v>No</v>
      </c>
    </row>
    <row r="4872" spans="1:13" x14ac:dyDescent="0.25">
      <c r="A4872" s="126" t="s">
        <v>11850</v>
      </c>
      <c r="B4872" s="126" t="s">
        <v>28013</v>
      </c>
      <c r="C4872" s="126" t="s">
        <v>75</v>
      </c>
      <c r="D4872" s="127">
        <v>0.61899999999999999</v>
      </c>
      <c r="E4872" s="128">
        <v>170</v>
      </c>
      <c r="F4872" s="128">
        <v>160</v>
      </c>
      <c r="G4872" s="126" t="s">
        <v>13761</v>
      </c>
      <c r="H4872" s="126" t="s">
        <v>20256</v>
      </c>
      <c r="I4872" s="126" t="s">
        <v>21097</v>
      </c>
      <c r="J4872" s="126" t="s">
        <v>26259</v>
      </c>
      <c r="K4872" s="9">
        <f>_xlfn.IFNA(VLOOKUP(Table5[[#This Row],[Section]],SubSill_Tier,2,FALSE),0)</f>
        <v>0</v>
      </c>
      <c r="L4872" s="9" t="str">
        <f t="shared" si="85"/>
        <v/>
      </c>
      <c r="M4872" s="205" t="str" cm="1">
        <f t="array" ref="M4872">_xlfn.IFS(NOT(ISERROR(VLOOKUP(Table5[[#This Row],[Section]],TB_notTB,1,FALSE))),"No",LEFT(Table5[[#This Row],[Section]],3)="ETB","PLS",LEFT(Table5[[#This Row],[Section]],1)="7","PDB",NOT(ISBLANK(Table5[[#This Row],[Section]])),"No")</f>
        <v>No</v>
      </c>
    </row>
    <row r="4873" spans="1:13" x14ac:dyDescent="0.25">
      <c r="A4873" s="126" t="s">
        <v>15752</v>
      </c>
      <c r="B4873" s="126" t="s">
        <v>15753</v>
      </c>
      <c r="C4873" s="126" t="s">
        <v>75</v>
      </c>
      <c r="D4873" s="127">
        <v>0.64400000000000002</v>
      </c>
      <c r="E4873" s="128">
        <v>339</v>
      </c>
      <c r="F4873" s="128">
        <v>177</v>
      </c>
      <c r="G4873" s="126" t="s">
        <v>14742</v>
      </c>
      <c r="H4873" s="126" t="s">
        <v>20171</v>
      </c>
      <c r="I4873" s="126" t="s">
        <v>21088</v>
      </c>
      <c r="J4873" s="126" t="s">
        <v>26255</v>
      </c>
      <c r="K4873" s="9">
        <f>_xlfn.IFNA(VLOOKUP(Table5[[#This Row],[Section]],SubSill_Tier,2,FALSE),0)</f>
        <v>0</v>
      </c>
      <c r="L4873" s="9" t="str">
        <f t="shared" si="85"/>
        <v/>
      </c>
      <c r="M4873" s="205" t="str" cm="1">
        <f t="array" ref="M4873">_xlfn.IFS(NOT(ISERROR(VLOOKUP(Table5[[#This Row],[Section]],TB_notTB,1,FALSE))),"No",LEFT(Table5[[#This Row],[Section]],3)="ETB","PLS",LEFT(Table5[[#This Row],[Section]],1)="7","PDB",NOT(ISBLANK(Table5[[#This Row],[Section]])),"No")</f>
        <v>No</v>
      </c>
    </row>
    <row r="4874" spans="1:13" x14ac:dyDescent="0.25">
      <c r="A4874" s="126" t="s">
        <v>11851</v>
      </c>
      <c r="B4874" s="126" t="s">
        <v>11852</v>
      </c>
      <c r="C4874" s="126" t="s">
        <v>75</v>
      </c>
      <c r="D4874" s="127">
        <v>0.58699999999999997</v>
      </c>
      <c r="E4874" s="128">
        <v>226</v>
      </c>
      <c r="F4874" s="128">
        <v>153</v>
      </c>
      <c r="G4874" s="126" t="s">
        <v>13739</v>
      </c>
      <c r="H4874" s="126" t="s">
        <v>20181</v>
      </c>
      <c r="I4874" s="126" t="s">
        <v>13279</v>
      </c>
      <c r="J4874" s="126" t="s">
        <v>26258</v>
      </c>
      <c r="K4874" s="9">
        <f>_xlfn.IFNA(VLOOKUP(Table5[[#This Row],[Section]],SubSill_Tier,2,FALSE),0)</f>
        <v>0</v>
      </c>
      <c r="L4874" s="9" t="str">
        <f t="shared" si="85"/>
        <v/>
      </c>
      <c r="M4874" s="205" t="str" cm="1">
        <f t="array" ref="M4874">_xlfn.IFS(NOT(ISERROR(VLOOKUP(Table5[[#This Row],[Section]],TB_notTB,1,FALSE))),"No",LEFT(Table5[[#This Row],[Section]],3)="ETB","PLS",LEFT(Table5[[#This Row],[Section]],1)="7","PDB",NOT(ISBLANK(Table5[[#This Row],[Section]])),"No")</f>
        <v>No</v>
      </c>
    </row>
    <row r="4875" spans="1:13" x14ac:dyDescent="0.25">
      <c r="A4875" s="126" t="s">
        <v>15754</v>
      </c>
      <c r="B4875" s="126" t="s">
        <v>15755</v>
      </c>
      <c r="C4875" s="126" t="s">
        <v>75</v>
      </c>
      <c r="D4875" s="127">
        <v>0.84899999999999998</v>
      </c>
      <c r="E4875" s="128">
        <v>432</v>
      </c>
      <c r="F4875" s="128">
        <v>262</v>
      </c>
      <c r="G4875" s="126" t="s">
        <v>14742</v>
      </c>
      <c r="H4875" s="126" t="s">
        <v>20171</v>
      </c>
      <c r="I4875" s="126" t="s">
        <v>21088</v>
      </c>
      <c r="J4875" s="126" t="s">
        <v>26255</v>
      </c>
      <c r="K4875" s="9">
        <f>_xlfn.IFNA(VLOOKUP(Table5[[#This Row],[Section]],SubSill_Tier,2,FALSE),0)</f>
        <v>0</v>
      </c>
      <c r="L4875" s="9" t="str">
        <f t="shared" si="85"/>
        <v/>
      </c>
      <c r="M4875" s="205" t="str" cm="1">
        <f t="array" ref="M4875">_xlfn.IFS(NOT(ISERROR(VLOOKUP(Table5[[#This Row],[Section]],TB_notTB,1,FALSE))),"No",LEFT(Table5[[#This Row],[Section]],3)="ETB","PLS",LEFT(Table5[[#This Row],[Section]],1)="7","PDB",NOT(ISBLANK(Table5[[#This Row],[Section]])),"No")</f>
        <v>No</v>
      </c>
    </row>
    <row r="4876" spans="1:13" x14ac:dyDescent="0.25">
      <c r="A4876" s="126" t="s">
        <v>11853</v>
      </c>
      <c r="B4876" s="126" t="s">
        <v>11656</v>
      </c>
      <c r="C4876" s="126" t="s">
        <v>98</v>
      </c>
      <c r="D4876" s="127">
        <v>0.51300000000000001</v>
      </c>
      <c r="E4876" s="128">
        <v>206</v>
      </c>
      <c r="F4876" s="128">
        <v>100</v>
      </c>
      <c r="G4876" s="126" t="s">
        <v>13775</v>
      </c>
      <c r="H4876" s="126" t="s">
        <v>20221</v>
      </c>
      <c r="I4876" s="126" t="s">
        <v>20222</v>
      </c>
      <c r="J4876" s="126" t="s">
        <v>26272</v>
      </c>
      <c r="K4876" s="9">
        <f>_xlfn.IFNA(VLOOKUP(Table5[[#This Row],[Section]],SubSill_Tier,2,FALSE),0)</f>
        <v>0</v>
      </c>
      <c r="L4876" s="9" t="str">
        <f t="shared" si="85"/>
        <v/>
      </c>
      <c r="M4876" s="205" t="str" cm="1">
        <f t="array" ref="M4876">_xlfn.IFS(NOT(ISERROR(VLOOKUP(Table5[[#This Row],[Section]],TB_notTB,1,FALSE))),"No",LEFT(Table5[[#This Row],[Section]],3)="ETB","PLS",LEFT(Table5[[#This Row],[Section]],1)="7","PDB",NOT(ISBLANK(Table5[[#This Row],[Section]])),"No")</f>
        <v>No</v>
      </c>
    </row>
    <row r="4877" spans="1:13" x14ac:dyDescent="0.25">
      <c r="A4877" s="126" t="s">
        <v>15756</v>
      </c>
      <c r="B4877" s="126" t="s">
        <v>15757</v>
      </c>
      <c r="C4877" s="126" t="s">
        <v>75</v>
      </c>
      <c r="D4877" s="127">
        <v>0.48799999999999999</v>
      </c>
      <c r="E4877" s="128">
        <v>239</v>
      </c>
      <c r="F4877" s="128">
        <v>100</v>
      </c>
      <c r="G4877" s="126" t="s">
        <v>14742</v>
      </c>
      <c r="H4877" s="126" t="s">
        <v>20171</v>
      </c>
      <c r="I4877" s="126" t="s">
        <v>21088</v>
      </c>
      <c r="J4877" s="126" t="s">
        <v>26255</v>
      </c>
      <c r="K4877" s="9">
        <f>_xlfn.IFNA(VLOOKUP(Table5[[#This Row],[Section]],SubSill_Tier,2,FALSE),0)</f>
        <v>0</v>
      </c>
      <c r="L4877" s="9" t="str">
        <f t="shared" si="85"/>
        <v/>
      </c>
      <c r="M4877" s="205" t="str" cm="1">
        <f t="array" ref="M4877">_xlfn.IFS(NOT(ISERROR(VLOOKUP(Table5[[#This Row],[Section]],TB_notTB,1,FALSE))),"No",LEFT(Table5[[#This Row],[Section]],3)="ETB","PLS",LEFT(Table5[[#This Row],[Section]],1)="7","PDB",NOT(ISBLANK(Table5[[#This Row],[Section]])),"No")</f>
        <v>No</v>
      </c>
    </row>
    <row r="4878" spans="1:13" x14ac:dyDescent="0.25">
      <c r="A4878" s="126" t="s">
        <v>15758</v>
      </c>
      <c r="B4878" s="126" t="s">
        <v>14915</v>
      </c>
      <c r="C4878" s="126" t="s">
        <v>75</v>
      </c>
      <c r="D4878" s="127">
        <v>0.745</v>
      </c>
      <c r="E4878" s="128">
        <v>367</v>
      </c>
      <c r="F4878" s="128">
        <v>228</v>
      </c>
      <c r="G4878" s="126" t="s">
        <v>14742</v>
      </c>
      <c r="H4878" s="126" t="s">
        <v>20171</v>
      </c>
      <c r="I4878" s="126" t="s">
        <v>21088</v>
      </c>
      <c r="J4878" s="126" t="s">
        <v>26255</v>
      </c>
      <c r="K4878" s="9">
        <f>_xlfn.IFNA(VLOOKUP(Table5[[#This Row],[Section]],SubSill_Tier,2,FALSE),0)</f>
        <v>0</v>
      </c>
      <c r="L4878" s="9" t="str">
        <f t="shared" si="85"/>
        <v/>
      </c>
      <c r="M4878" s="205" t="str" cm="1">
        <f t="array" ref="M4878">_xlfn.IFS(NOT(ISERROR(VLOOKUP(Table5[[#This Row],[Section]],TB_notTB,1,FALSE))),"No",LEFT(Table5[[#This Row],[Section]],3)="ETB","PLS",LEFT(Table5[[#This Row],[Section]],1)="7","PDB",NOT(ISBLANK(Table5[[#This Row],[Section]])),"No")</f>
        <v>No</v>
      </c>
    </row>
    <row r="4879" spans="1:13" x14ac:dyDescent="0.25">
      <c r="A4879" s="126" t="s">
        <v>15759</v>
      </c>
      <c r="B4879" s="126" t="s">
        <v>15753</v>
      </c>
      <c r="C4879" s="126" t="s">
        <v>75</v>
      </c>
      <c r="D4879" s="127">
        <v>0.629</v>
      </c>
      <c r="E4879" s="128">
        <v>326</v>
      </c>
      <c r="F4879" s="128">
        <v>200</v>
      </c>
      <c r="G4879" s="126" t="s">
        <v>14901</v>
      </c>
      <c r="H4879" s="126" t="s">
        <v>20240</v>
      </c>
      <c r="I4879" s="126" t="s">
        <v>20114</v>
      </c>
      <c r="J4879" s="126" t="s">
        <v>26282</v>
      </c>
      <c r="K4879" s="9">
        <f>_xlfn.IFNA(VLOOKUP(Table5[[#This Row],[Section]],SubSill_Tier,2,FALSE),0)</f>
        <v>0</v>
      </c>
      <c r="L4879" s="9" t="str">
        <f t="shared" si="85"/>
        <v/>
      </c>
      <c r="M4879" s="205" t="str" cm="1">
        <f t="array" ref="M4879">_xlfn.IFS(NOT(ISERROR(VLOOKUP(Table5[[#This Row],[Section]],TB_notTB,1,FALSE))),"No",LEFT(Table5[[#This Row],[Section]],3)="ETB","PLS",LEFT(Table5[[#This Row],[Section]],1)="7","PDB",NOT(ISBLANK(Table5[[#This Row],[Section]])),"No")</f>
        <v>No</v>
      </c>
    </row>
    <row r="4880" spans="1:13" x14ac:dyDescent="0.25">
      <c r="A4880" s="126" t="s">
        <v>15760</v>
      </c>
      <c r="B4880" s="126" t="s">
        <v>15761</v>
      </c>
      <c r="C4880" s="126" t="s">
        <v>98</v>
      </c>
      <c r="D4880" s="127">
        <v>0.38400000000000001</v>
      </c>
      <c r="E4880" s="128">
        <v>187</v>
      </c>
      <c r="F4880" s="128">
        <v>100</v>
      </c>
      <c r="G4880" s="126" t="s">
        <v>14901</v>
      </c>
      <c r="H4880" s="126" t="s">
        <v>20240</v>
      </c>
      <c r="I4880" s="126" t="s">
        <v>20114</v>
      </c>
      <c r="J4880" s="126" t="s">
        <v>26282</v>
      </c>
      <c r="K4880" s="9">
        <f>_xlfn.IFNA(VLOOKUP(Table5[[#This Row],[Section]],SubSill_Tier,2,FALSE),0)</f>
        <v>0</v>
      </c>
      <c r="L4880" s="9" t="str">
        <f t="shared" si="85"/>
        <v/>
      </c>
      <c r="M4880" s="205" t="str" cm="1">
        <f t="array" ref="M4880">_xlfn.IFS(NOT(ISERROR(VLOOKUP(Table5[[#This Row],[Section]],TB_notTB,1,FALSE))),"No",LEFT(Table5[[#This Row],[Section]],3)="ETB","PLS",LEFT(Table5[[#This Row],[Section]],1)="7","PDB",NOT(ISBLANK(Table5[[#This Row],[Section]])),"No")</f>
        <v>No</v>
      </c>
    </row>
    <row r="4881" spans="1:13" x14ac:dyDescent="0.25">
      <c r="A4881" s="126" t="s">
        <v>15762</v>
      </c>
      <c r="B4881" s="126" t="s">
        <v>15048</v>
      </c>
      <c r="C4881" s="126" t="s">
        <v>75</v>
      </c>
      <c r="D4881" s="127">
        <v>0.10299999999999999</v>
      </c>
      <c r="E4881" s="128">
        <v>100</v>
      </c>
      <c r="F4881" s="128">
        <v>100</v>
      </c>
      <c r="G4881" s="126" t="s">
        <v>14742</v>
      </c>
      <c r="H4881" s="126" t="s">
        <v>20171</v>
      </c>
      <c r="I4881" s="126" t="s">
        <v>21088</v>
      </c>
      <c r="J4881" s="126" t="s">
        <v>26255</v>
      </c>
      <c r="K4881" s="9">
        <f>_xlfn.IFNA(VLOOKUP(Table5[[#This Row],[Section]],SubSill_Tier,2,FALSE),0)</f>
        <v>0</v>
      </c>
      <c r="L4881" s="9" t="str">
        <f t="shared" si="85"/>
        <v/>
      </c>
      <c r="M4881" s="205" t="str" cm="1">
        <f t="array" ref="M4881">_xlfn.IFS(NOT(ISERROR(VLOOKUP(Table5[[#This Row],[Section]],TB_notTB,1,FALSE))),"No",LEFT(Table5[[#This Row],[Section]],3)="ETB","PLS",LEFT(Table5[[#This Row],[Section]],1)="7","PDB",NOT(ISBLANK(Table5[[#This Row],[Section]])),"No")</f>
        <v>No</v>
      </c>
    </row>
    <row r="4882" spans="1:13" x14ac:dyDescent="0.25">
      <c r="A4882" s="126" t="s">
        <v>11854</v>
      </c>
      <c r="B4882" s="126" t="s">
        <v>11814</v>
      </c>
      <c r="C4882" s="126" t="s">
        <v>75</v>
      </c>
      <c r="D4882" s="127">
        <v>0.108</v>
      </c>
      <c r="E4882" s="128">
        <v>100</v>
      </c>
      <c r="F4882" s="128">
        <v>100</v>
      </c>
      <c r="G4882" s="126" t="s">
        <v>13745</v>
      </c>
      <c r="H4882" s="126" t="s">
        <v>20195</v>
      </c>
      <c r="I4882" s="126" t="s">
        <v>20196</v>
      </c>
      <c r="J4882" s="126" t="s">
        <v>26254</v>
      </c>
      <c r="K4882" s="9">
        <f>_xlfn.IFNA(VLOOKUP(Table5[[#This Row],[Section]],SubSill_Tier,2,FALSE),0)</f>
        <v>0</v>
      </c>
      <c r="L4882" s="9" t="str">
        <f t="shared" si="85"/>
        <v/>
      </c>
      <c r="M4882" s="205" t="str" cm="1">
        <f t="array" ref="M4882">_xlfn.IFS(NOT(ISERROR(VLOOKUP(Table5[[#This Row],[Section]],TB_notTB,1,FALSE))),"No",LEFT(Table5[[#This Row],[Section]],3)="ETB","PLS",LEFT(Table5[[#This Row],[Section]],1)="7","PDB",NOT(ISBLANK(Table5[[#This Row],[Section]])),"No")</f>
        <v>No</v>
      </c>
    </row>
    <row r="4883" spans="1:13" x14ac:dyDescent="0.25">
      <c r="A4883" s="126" t="s">
        <v>15763</v>
      </c>
      <c r="B4883" s="126" t="s">
        <v>15764</v>
      </c>
      <c r="C4883" s="126" t="s">
        <v>75</v>
      </c>
      <c r="D4883" s="127">
        <v>6.8000000000000005E-2</v>
      </c>
      <c r="E4883" s="128">
        <v>100</v>
      </c>
      <c r="F4883" s="128">
        <v>100</v>
      </c>
      <c r="G4883" s="126" t="s">
        <v>14918</v>
      </c>
      <c r="H4883" s="126" t="s">
        <v>20243</v>
      </c>
      <c r="I4883" s="126" t="s">
        <v>20244</v>
      </c>
      <c r="J4883" s="126" t="s">
        <v>26284</v>
      </c>
      <c r="K4883" s="9">
        <f>_xlfn.IFNA(VLOOKUP(Table5[[#This Row],[Section]],SubSill_Tier,2,FALSE),0)</f>
        <v>0</v>
      </c>
      <c r="L4883" s="9" t="str">
        <f t="shared" si="85"/>
        <v/>
      </c>
      <c r="M4883" s="205" t="str" cm="1">
        <f t="array" ref="M4883">_xlfn.IFS(NOT(ISERROR(VLOOKUP(Table5[[#This Row],[Section]],TB_notTB,1,FALSE))),"No",LEFT(Table5[[#This Row],[Section]],3)="ETB","PLS",LEFT(Table5[[#This Row],[Section]],1)="7","PDB",NOT(ISBLANK(Table5[[#This Row],[Section]])),"No")</f>
        <v>No</v>
      </c>
    </row>
    <row r="4884" spans="1:13" x14ac:dyDescent="0.25">
      <c r="A4884" s="126" t="s">
        <v>15765</v>
      </c>
      <c r="B4884" s="126" t="s">
        <v>15766</v>
      </c>
      <c r="C4884" s="126" t="s">
        <v>75</v>
      </c>
      <c r="D4884" s="127">
        <v>1.42</v>
      </c>
      <c r="E4884" s="128">
        <v>290</v>
      </c>
      <c r="F4884" s="128">
        <v>229</v>
      </c>
      <c r="G4884" s="126" t="s">
        <v>14948</v>
      </c>
      <c r="H4884" s="126" t="s">
        <v>20257</v>
      </c>
      <c r="I4884" s="126" t="s">
        <v>22563</v>
      </c>
      <c r="J4884" s="126" t="s">
        <v>26288</v>
      </c>
      <c r="K4884" s="9">
        <f>_xlfn.IFNA(VLOOKUP(Table5[[#This Row],[Section]],SubSill_Tier,2,FALSE),0)</f>
        <v>0</v>
      </c>
      <c r="L4884" s="9" t="str">
        <f t="shared" si="85"/>
        <v/>
      </c>
      <c r="M4884" s="205" t="str" cm="1">
        <f t="array" ref="M4884">_xlfn.IFS(NOT(ISERROR(VLOOKUP(Table5[[#This Row],[Section]],TB_notTB,1,FALSE))),"No",LEFT(Table5[[#This Row],[Section]],3)="ETB","PLS",LEFT(Table5[[#This Row],[Section]],1)="7","PDB",NOT(ISBLANK(Table5[[#This Row],[Section]])),"No")</f>
        <v>No</v>
      </c>
    </row>
    <row r="4885" spans="1:13" x14ac:dyDescent="0.25">
      <c r="A4885" s="126" t="s">
        <v>15767</v>
      </c>
      <c r="B4885" s="126" t="s">
        <v>15768</v>
      </c>
      <c r="C4885" s="126" t="s">
        <v>75</v>
      </c>
      <c r="D4885" s="127">
        <v>0.115</v>
      </c>
      <c r="E4885" s="128">
        <v>100</v>
      </c>
      <c r="F4885" s="128">
        <v>100</v>
      </c>
      <c r="G4885" s="126" t="s">
        <v>14948</v>
      </c>
      <c r="H4885" s="126" t="s">
        <v>20257</v>
      </c>
      <c r="I4885" s="126" t="s">
        <v>22563</v>
      </c>
      <c r="J4885" s="126" t="s">
        <v>26288</v>
      </c>
      <c r="K4885" s="9">
        <f>_xlfn.IFNA(VLOOKUP(Table5[[#This Row],[Section]],SubSill_Tier,2,FALSE),0)</f>
        <v>0</v>
      </c>
      <c r="L4885" s="9" t="str">
        <f t="shared" si="85"/>
        <v/>
      </c>
      <c r="M4885" s="205" t="str" cm="1">
        <f t="array" ref="M4885">_xlfn.IFS(NOT(ISERROR(VLOOKUP(Table5[[#This Row],[Section]],TB_notTB,1,FALSE))),"No",LEFT(Table5[[#This Row],[Section]],3)="ETB","PLS",LEFT(Table5[[#This Row],[Section]],1)="7","PDB",NOT(ISBLANK(Table5[[#This Row],[Section]])),"No")</f>
        <v>No</v>
      </c>
    </row>
    <row r="4886" spans="1:13" x14ac:dyDescent="0.25">
      <c r="A4886" s="126" t="s">
        <v>15769</v>
      </c>
      <c r="B4886" s="126" t="s">
        <v>15770</v>
      </c>
      <c r="C4886" s="126" t="s">
        <v>75</v>
      </c>
      <c r="D4886" s="127">
        <v>1.5329999999999999</v>
      </c>
      <c r="E4886" s="128">
        <v>321</v>
      </c>
      <c r="F4886" s="128">
        <v>180</v>
      </c>
      <c r="G4886" s="126" t="s">
        <v>14948</v>
      </c>
      <c r="H4886" s="126" t="s">
        <v>20257</v>
      </c>
      <c r="I4886" s="126" t="s">
        <v>22563</v>
      </c>
      <c r="J4886" s="126" t="s">
        <v>26288</v>
      </c>
      <c r="K4886" s="9">
        <f>_xlfn.IFNA(VLOOKUP(Table5[[#This Row],[Section]],SubSill_Tier,2,FALSE),0)</f>
        <v>0</v>
      </c>
      <c r="L4886" s="9" t="str">
        <f t="shared" si="85"/>
        <v/>
      </c>
      <c r="M4886" s="205" t="str" cm="1">
        <f t="array" ref="M4886">_xlfn.IFS(NOT(ISERROR(VLOOKUP(Table5[[#This Row],[Section]],TB_notTB,1,FALSE))),"No",LEFT(Table5[[#This Row],[Section]],3)="ETB","PLS",LEFT(Table5[[#This Row],[Section]],1)="7","PDB",NOT(ISBLANK(Table5[[#This Row],[Section]])),"No")</f>
        <v>No</v>
      </c>
    </row>
    <row r="4887" spans="1:13" x14ac:dyDescent="0.25">
      <c r="A4887" s="126" t="s">
        <v>15771</v>
      </c>
      <c r="B4887" s="126" t="s">
        <v>15702</v>
      </c>
      <c r="C4887" s="126" t="s">
        <v>75</v>
      </c>
      <c r="D4887" s="127">
        <v>0.27300000000000002</v>
      </c>
      <c r="E4887" s="128">
        <v>163</v>
      </c>
      <c r="F4887" s="128">
        <v>100</v>
      </c>
      <c r="G4887" s="126" t="s">
        <v>14945</v>
      </c>
      <c r="H4887" s="126" t="s">
        <v>20255</v>
      </c>
      <c r="I4887" s="126" t="s">
        <v>21156</v>
      </c>
      <c r="J4887" s="126" t="s">
        <v>26287</v>
      </c>
      <c r="K4887" s="9">
        <f>_xlfn.IFNA(VLOOKUP(Table5[[#This Row],[Section]],SubSill_Tier,2,FALSE),0)</f>
        <v>0</v>
      </c>
      <c r="L4887" s="9" t="str">
        <f t="shared" si="85"/>
        <v/>
      </c>
      <c r="M4887" s="205" t="str" cm="1">
        <f t="array" ref="M4887">_xlfn.IFS(NOT(ISERROR(VLOOKUP(Table5[[#This Row],[Section]],TB_notTB,1,FALSE))),"No",LEFT(Table5[[#This Row],[Section]],3)="ETB","PLS",LEFT(Table5[[#This Row],[Section]],1)="7","PDB",NOT(ISBLANK(Table5[[#This Row],[Section]])),"No")</f>
        <v>No</v>
      </c>
    </row>
    <row r="4888" spans="1:13" x14ac:dyDescent="0.25">
      <c r="A4888" s="126" t="s">
        <v>15772</v>
      </c>
      <c r="B4888" s="126" t="s">
        <v>15459</v>
      </c>
      <c r="C4888" s="126" t="s">
        <v>75</v>
      </c>
      <c r="D4888" s="127">
        <v>0.84699999999999998</v>
      </c>
      <c r="E4888" s="128">
        <v>249</v>
      </c>
      <c r="F4888" s="128">
        <v>217</v>
      </c>
      <c r="G4888" s="126" t="s">
        <v>15424</v>
      </c>
      <c r="H4888" s="126" t="s">
        <v>20315</v>
      </c>
      <c r="I4888" s="126" t="s">
        <v>21200</v>
      </c>
      <c r="J4888" s="126" t="s">
        <v>26287</v>
      </c>
      <c r="K4888" s="9">
        <f>_xlfn.IFNA(VLOOKUP(Table5[[#This Row],[Section]],SubSill_Tier,2,FALSE),0)</f>
        <v>0</v>
      </c>
      <c r="L4888" s="9" t="str">
        <f t="shared" si="85"/>
        <v/>
      </c>
      <c r="M4888" s="205" t="str" cm="1">
        <f t="array" ref="M4888">_xlfn.IFS(NOT(ISERROR(VLOOKUP(Table5[[#This Row],[Section]],TB_notTB,1,FALSE))),"No",LEFT(Table5[[#This Row],[Section]],3)="ETB","PLS",LEFT(Table5[[#This Row],[Section]],1)="7","PDB",NOT(ISBLANK(Table5[[#This Row],[Section]])),"No")</f>
        <v>No</v>
      </c>
    </row>
    <row r="4889" spans="1:13" x14ac:dyDescent="0.25">
      <c r="A4889" s="126" t="s">
        <v>15773</v>
      </c>
      <c r="B4889" s="126" t="s">
        <v>15774</v>
      </c>
      <c r="C4889" s="126" t="s">
        <v>75</v>
      </c>
      <c r="D4889" s="127">
        <v>0.79500000000000004</v>
      </c>
      <c r="E4889" s="128">
        <v>224</v>
      </c>
      <c r="F4889" s="128">
        <v>192</v>
      </c>
      <c r="G4889" s="126" t="s">
        <v>15424</v>
      </c>
      <c r="H4889" s="126" t="s">
        <v>20315</v>
      </c>
      <c r="I4889" s="126" t="s">
        <v>21200</v>
      </c>
      <c r="J4889" s="126" t="s">
        <v>26287</v>
      </c>
      <c r="K4889" s="9">
        <f>_xlfn.IFNA(VLOOKUP(Table5[[#This Row],[Section]],SubSill_Tier,2,FALSE),0)</f>
        <v>0</v>
      </c>
      <c r="L4889" s="9" t="str">
        <f t="shared" si="85"/>
        <v/>
      </c>
      <c r="M4889" s="205" t="str" cm="1">
        <f t="array" ref="M4889">_xlfn.IFS(NOT(ISERROR(VLOOKUP(Table5[[#This Row],[Section]],TB_notTB,1,FALSE))),"No",LEFT(Table5[[#This Row],[Section]],3)="ETB","PLS",LEFT(Table5[[#This Row],[Section]],1)="7","PDB",NOT(ISBLANK(Table5[[#This Row],[Section]])),"No")</f>
        <v>No</v>
      </c>
    </row>
    <row r="4890" spans="1:13" x14ac:dyDescent="0.25">
      <c r="A4890" s="126" t="s">
        <v>15775</v>
      </c>
      <c r="B4890" s="126" t="s">
        <v>15776</v>
      </c>
      <c r="C4890" s="126" t="s">
        <v>75</v>
      </c>
      <c r="D4890" s="127">
        <v>0.221</v>
      </c>
      <c r="E4890" s="128">
        <v>127</v>
      </c>
      <c r="F4890" s="128">
        <v>100</v>
      </c>
      <c r="G4890" s="126" t="s">
        <v>15424</v>
      </c>
      <c r="H4890" s="126" t="s">
        <v>20315</v>
      </c>
      <c r="I4890" s="126" t="s">
        <v>21200</v>
      </c>
      <c r="J4890" s="126" t="s">
        <v>26287</v>
      </c>
      <c r="K4890" s="9">
        <f>_xlfn.IFNA(VLOOKUP(Table5[[#This Row],[Section]],SubSill_Tier,2,FALSE),0)</f>
        <v>0</v>
      </c>
      <c r="L4890" s="9" t="str">
        <f t="shared" si="85"/>
        <v/>
      </c>
      <c r="M4890" s="205" t="str" cm="1">
        <f t="array" ref="M4890">_xlfn.IFS(NOT(ISERROR(VLOOKUP(Table5[[#This Row],[Section]],TB_notTB,1,FALSE))),"No",LEFT(Table5[[#This Row],[Section]],3)="ETB","PLS",LEFT(Table5[[#This Row],[Section]],1)="7","PDB",NOT(ISBLANK(Table5[[#This Row],[Section]])),"No")</f>
        <v>No</v>
      </c>
    </row>
    <row r="4891" spans="1:13" x14ac:dyDescent="0.25">
      <c r="A4891" s="126" t="s">
        <v>15777</v>
      </c>
      <c r="B4891" s="126" t="s">
        <v>15778</v>
      </c>
      <c r="C4891" s="126" t="s">
        <v>75</v>
      </c>
      <c r="D4891" s="127">
        <v>1.401</v>
      </c>
      <c r="E4891" s="128">
        <v>431</v>
      </c>
      <c r="F4891" s="128">
        <v>156</v>
      </c>
      <c r="G4891" s="126" t="s">
        <v>15158</v>
      </c>
      <c r="H4891" s="126" t="s">
        <v>20297</v>
      </c>
      <c r="I4891" s="126" t="s">
        <v>21187</v>
      </c>
      <c r="J4891" s="126" t="s">
        <v>26304</v>
      </c>
      <c r="K4891" s="9">
        <f>_xlfn.IFNA(VLOOKUP(Table5[[#This Row],[Section]],SubSill_Tier,2,FALSE),0)</f>
        <v>1</v>
      </c>
      <c r="L4891" s="9" t="str">
        <f t="shared" si="85"/>
        <v/>
      </c>
      <c r="M4891" s="205" t="str" cm="1">
        <f t="array" ref="M4891">_xlfn.IFS(NOT(ISERROR(VLOOKUP(Table5[[#This Row],[Section]],TB_notTB,1,FALSE))),"No",LEFT(Table5[[#This Row],[Section]],3)="ETB","PLS",LEFT(Table5[[#This Row],[Section]],1)="7","PDB",NOT(ISBLANK(Table5[[#This Row],[Section]])),"No")</f>
        <v>No</v>
      </c>
    </row>
    <row r="4892" spans="1:13" x14ac:dyDescent="0.25">
      <c r="A4892" s="126" t="s">
        <v>15779</v>
      </c>
      <c r="B4892" s="126" t="s">
        <v>15780</v>
      </c>
      <c r="C4892" s="126" t="s">
        <v>75</v>
      </c>
      <c r="D4892" s="127">
        <v>0.91200000000000003</v>
      </c>
      <c r="E4892" s="128">
        <v>374</v>
      </c>
      <c r="F4892" s="128">
        <v>217</v>
      </c>
      <c r="G4892" s="126" t="s">
        <v>15158</v>
      </c>
      <c r="H4892" s="126" t="s">
        <v>20297</v>
      </c>
      <c r="I4892" s="126" t="s">
        <v>21187</v>
      </c>
      <c r="J4892" s="126" t="s">
        <v>26304</v>
      </c>
      <c r="K4892" s="9">
        <f>_xlfn.IFNA(VLOOKUP(Table5[[#This Row],[Section]],SubSill_Tier,2,FALSE),0)</f>
        <v>0</v>
      </c>
      <c r="L4892" s="9" t="str">
        <f t="shared" si="85"/>
        <v/>
      </c>
      <c r="M4892" s="205" t="str" cm="1">
        <f t="array" ref="M4892">_xlfn.IFS(NOT(ISERROR(VLOOKUP(Table5[[#This Row],[Section]],TB_notTB,1,FALSE))),"No",LEFT(Table5[[#This Row],[Section]],3)="ETB","PLS",LEFT(Table5[[#This Row],[Section]],1)="7","PDB",NOT(ISBLANK(Table5[[#This Row],[Section]])),"No")</f>
        <v>No</v>
      </c>
    </row>
    <row r="4893" spans="1:13" x14ac:dyDescent="0.25">
      <c r="A4893" s="126" t="s">
        <v>15781</v>
      </c>
      <c r="B4893" s="126" t="s">
        <v>15782</v>
      </c>
      <c r="C4893" s="126" t="s">
        <v>75</v>
      </c>
      <c r="D4893" s="127">
        <v>1.4850000000000001</v>
      </c>
      <c r="E4893" s="128">
        <v>334</v>
      </c>
      <c r="F4893" s="128">
        <v>224</v>
      </c>
      <c r="G4893" s="126" t="s">
        <v>14948</v>
      </c>
      <c r="H4893" s="126" t="s">
        <v>20257</v>
      </c>
      <c r="I4893" s="126" t="s">
        <v>22563</v>
      </c>
      <c r="J4893" s="126" t="s">
        <v>26288</v>
      </c>
      <c r="K4893" s="9">
        <f>_xlfn.IFNA(VLOOKUP(Table5[[#This Row],[Section]],SubSill_Tier,2,FALSE),0)</f>
        <v>0</v>
      </c>
      <c r="L4893" s="9" t="str">
        <f t="shared" si="85"/>
        <v/>
      </c>
      <c r="M4893" s="205" t="str" cm="1">
        <f t="array" ref="M4893">_xlfn.IFS(NOT(ISERROR(VLOOKUP(Table5[[#This Row],[Section]],TB_notTB,1,FALSE))),"No",LEFT(Table5[[#This Row],[Section]],3)="ETB","PLS",LEFT(Table5[[#This Row],[Section]],1)="7","PDB",NOT(ISBLANK(Table5[[#This Row],[Section]])),"No")</f>
        <v>No</v>
      </c>
    </row>
    <row r="4894" spans="1:13" x14ac:dyDescent="0.25">
      <c r="A4894" s="126" t="s">
        <v>15783</v>
      </c>
      <c r="B4894" s="126" t="s">
        <v>15784</v>
      </c>
      <c r="C4894" s="126" t="s">
        <v>75</v>
      </c>
      <c r="D4894" s="127">
        <v>1.847</v>
      </c>
      <c r="E4894" s="128">
        <v>530</v>
      </c>
      <c r="F4894" s="128">
        <v>344</v>
      </c>
      <c r="G4894" s="126" t="s">
        <v>15089</v>
      </c>
      <c r="H4894" s="126" t="s">
        <v>20296</v>
      </c>
      <c r="I4894" s="126" t="s">
        <v>21185</v>
      </c>
      <c r="J4894" s="126" t="s">
        <v>26303</v>
      </c>
      <c r="K4894" s="9">
        <f>_xlfn.IFNA(VLOOKUP(Table5[[#This Row],[Section]],SubSill_Tier,2,FALSE),0)</f>
        <v>0</v>
      </c>
      <c r="L4894" s="9" t="str">
        <f t="shared" si="85"/>
        <v/>
      </c>
      <c r="M4894" s="205" t="str" cm="1">
        <f t="array" ref="M4894">_xlfn.IFS(NOT(ISERROR(VLOOKUP(Table5[[#This Row],[Section]],TB_notTB,1,FALSE))),"No",LEFT(Table5[[#This Row],[Section]],3)="ETB","PLS",LEFT(Table5[[#This Row],[Section]],1)="7","PDB",NOT(ISBLANK(Table5[[#This Row],[Section]])),"No")</f>
        <v>No</v>
      </c>
    </row>
    <row r="4895" spans="1:13" x14ac:dyDescent="0.25">
      <c r="A4895" s="126" t="s">
        <v>15785</v>
      </c>
      <c r="B4895" s="126" t="s">
        <v>15786</v>
      </c>
      <c r="C4895" s="126" t="s">
        <v>75</v>
      </c>
      <c r="D4895" s="127">
        <v>2.028</v>
      </c>
      <c r="E4895" s="128">
        <v>619</v>
      </c>
      <c r="F4895" s="128">
        <v>433</v>
      </c>
      <c r="G4895" s="126" t="s">
        <v>15089</v>
      </c>
      <c r="H4895" s="126" t="s">
        <v>20296</v>
      </c>
      <c r="I4895" s="126" t="s">
        <v>21185</v>
      </c>
      <c r="J4895" s="126" t="s">
        <v>26303</v>
      </c>
      <c r="K4895" s="9">
        <f>_xlfn.IFNA(VLOOKUP(Table5[[#This Row],[Section]],SubSill_Tier,2,FALSE),0)</f>
        <v>0</v>
      </c>
      <c r="L4895" s="9" t="str">
        <f t="shared" si="85"/>
        <v/>
      </c>
      <c r="M4895" s="205" t="str" cm="1">
        <f t="array" ref="M4895">_xlfn.IFS(NOT(ISERROR(VLOOKUP(Table5[[#This Row],[Section]],TB_notTB,1,FALSE))),"No",LEFT(Table5[[#This Row],[Section]],3)="ETB","PLS",LEFT(Table5[[#This Row],[Section]],1)="7","PDB",NOT(ISBLANK(Table5[[#This Row],[Section]])),"No")</f>
        <v>No</v>
      </c>
    </row>
    <row r="4896" spans="1:13" x14ac:dyDescent="0.25">
      <c r="A4896" s="126" t="s">
        <v>15787</v>
      </c>
      <c r="B4896" s="126" t="s">
        <v>15788</v>
      </c>
      <c r="C4896" s="126" t="s">
        <v>98</v>
      </c>
      <c r="D4896" s="127">
        <v>0.438</v>
      </c>
      <c r="E4896" s="128">
        <v>167</v>
      </c>
      <c r="F4896" s="128">
        <v>100</v>
      </c>
      <c r="G4896" s="126" t="s">
        <v>14901</v>
      </c>
      <c r="H4896" s="126" t="s">
        <v>20240</v>
      </c>
      <c r="I4896" s="126" t="s">
        <v>20114</v>
      </c>
      <c r="J4896" s="126" t="s">
        <v>26282</v>
      </c>
      <c r="K4896" s="9">
        <f>_xlfn.IFNA(VLOOKUP(Table5[[#This Row],[Section]],SubSill_Tier,2,FALSE),0)</f>
        <v>0</v>
      </c>
      <c r="L4896" s="9" t="str">
        <f t="shared" si="85"/>
        <v/>
      </c>
      <c r="M4896" s="205" t="str" cm="1">
        <f t="array" ref="M4896">_xlfn.IFS(NOT(ISERROR(VLOOKUP(Table5[[#This Row],[Section]],TB_notTB,1,FALSE))),"No",LEFT(Table5[[#This Row],[Section]],3)="ETB","PLS",LEFT(Table5[[#This Row],[Section]],1)="7","PDB",NOT(ISBLANK(Table5[[#This Row],[Section]])),"No")</f>
        <v>No</v>
      </c>
    </row>
    <row r="4897" spans="1:13" x14ac:dyDescent="0.25">
      <c r="A4897" s="126" t="s">
        <v>15789</v>
      </c>
      <c r="B4897" s="126" t="s">
        <v>15790</v>
      </c>
      <c r="C4897" s="126" t="s">
        <v>98</v>
      </c>
      <c r="D4897" s="127">
        <v>0.49399999999999999</v>
      </c>
      <c r="E4897" s="128">
        <v>161</v>
      </c>
      <c r="F4897" s="128">
        <v>100</v>
      </c>
      <c r="G4897" s="126" t="s">
        <v>14901</v>
      </c>
      <c r="H4897" s="126" t="s">
        <v>20240</v>
      </c>
      <c r="I4897" s="126" t="s">
        <v>20114</v>
      </c>
      <c r="J4897" s="126" t="s">
        <v>26282</v>
      </c>
      <c r="K4897" s="9">
        <f>_xlfn.IFNA(VLOOKUP(Table5[[#This Row],[Section]],SubSill_Tier,2,FALSE),0)</f>
        <v>0</v>
      </c>
      <c r="L4897" s="9" t="str">
        <f t="shared" si="85"/>
        <v/>
      </c>
      <c r="M4897" s="205" t="str" cm="1">
        <f t="array" ref="M4897">_xlfn.IFS(NOT(ISERROR(VLOOKUP(Table5[[#This Row],[Section]],TB_notTB,1,FALSE))),"No",LEFT(Table5[[#This Row],[Section]],3)="ETB","PLS",LEFT(Table5[[#This Row],[Section]],1)="7","PDB",NOT(ISBLANK(Table5[[#This Row],[Section]])),"No")</f>
        <v>No</v>
      </c>
    </row>
    <row r="4898" spans="1:13" x14ac:dyDescent="0.25">
      <c r="A4898" s="126" t="s">
        <v>15791</v>
      </c>
      <c r="B4898" s="126" t="s">
        <v>15792</v>
      </c>
      <c r="C4898" s="126" t="s">
        <v>98</v>
      </c>
      <c r="D4898" s="127">
        <v>0.53700000000000003</v>
      </c>
      <c r="E4898" s="128">
        <v>195</v>
      </c>
      <c r="F4898" s="128">
        <v>100</v>
      </c>
      <c r="G4898" s="126" t="s">
        <v>14901</v>
      </c>
      <c r="H4898" s="126" t="s">
        <v>20240</v>
      </c>
      <c r="I4898" s="126" t="s">
        <v>20114</v>
      </c>
      <c r="J4898" s="126" t="s">
        <v>26282</v>
      </c>
      <c r="K4898" s="9">
        <f>_xlfn.IFNA(VLOOKUP(Table5[[#This Row],[Section]],SubSill_Tier,2,FALSE),0)</f>
        <v>0</v>
      </c>
      <c r="L4898" s="9" t="str">
        <f t="shared" si="85"/>
        <v/>
      </c>
      <c r="M4898" s="205" t="str" cm="1">
        <f t="array" ref="M4898">_xlfn.IFS(NOT(ISERROR(VLOOKUP(Table5[[#This Row],[Section]],TB_notTB,1,FALSE))),"No",LEFT(Table5[[#This Row],[Section]],3)="ETB","PLS",LEFT(Table5[[#This Row],[Section]],1)="7","PDB",NOT(ISBLANK(Table5[[#This Row],[Section]])),"No")</f>
        <v>No</v>
      </c>
    </row>
    <row r="4899" spans="1:13" x14ac:dyDescent="0.25">
      <c r="A4899" s="126" t="s">
        <v>15793</v>
      </c>
      <c r="B4899" s="126" t="s">
        <v>15117</v>
      </c>
      <c r="C4899" s="126" t="s">
        <v>98</v>
      </c>
      <c r="D4899" s="127">
        <v>1.119</v>
      </c>
      <c r="E4899" s="128">
        <v>398</v>
      </c>
      <c r="F4899" s="128">
        <v>101</v>
      </c>
      <c r="G4899" s="126" t="s">
        <v>14901</v>
      </c>
      <c r="H4899" s="126" t="s">
        <v>20240</v>
      </c>
      <c r="I4899" s="126" t="s">
        <v>20114</v>
      </c>
      <c r="J4899" s="126" t="s">
        <v>26282</v>
      </c>
      <c r="K4899" s="9">
        <f>_xlfn.IFNA(VLOOKUP(Table5[[#This Row],[Section]],SubSill_Tier,2,FALSE),0)</f>
        <v>0</v>
      </c>
      <c r="L4899" s="9" t="str">
        <f t="shared" si="85"/>
        <v/>
      </c>
      <c r="M4899" s="205" t="str" cm="1">
        <f t="array" ref="M4899">_xlfn.IFS(NOT(ISERROR(VLOOKUP(Table5[[#This Row],[Section]],TB_notTB,1,FALSE))),"No",LEFT(Table5[[#This Row],[Section]],3)="ETB","PLS",LEFT(Table5[[#This Row],[Section]],1)="7","PDB",NOT(ISBLANK(Table5[[#This Row],[Section]])),"No")</f>
        <v>No</v>
      </c>
    </row>
    <row r="4900" spans="1:13" x14ac:dyDescent="0.25">
      <c r="A4900" s="126" t="s">
        <v>11855</v>
      </c>
      <c r="B4900" s="126" t="s">
        <v>11856</v>
      </c>
      <c r="C4900" s="126" t="s">
        <v>75</v>
      </c>
      <c r="D4900" s="127">
        <v>1.0029999999999999</v>
      </c>
      <c r="E4900" s="128">
        <v>279</v>
      </c>
      <c r="F4900" s="128">
        <v>207</v>
      </c>
      <c r="G4900" s="126" t="s">
        <v>13760</v>
      </c>
      <c r="H4900" s="126" t="s">
        <v>20189</v>
      </c>
      <c r="I4900" s="126" t="s">
        <v>20190</v>
      </c>
      <c r="J4900" s="126" t="s">
        <v>26260</v>
      </c>
      <c r="K4900" s="9">
        <f>_xlfn.IFNA(VLOOKUP(Table5[[#This Row],[Section]],SubSill_Tier,2,FALSE),0)</f>
        <v>0</v>
      </c>
      <c r="L4900" s="9" t="str">
        <f t="shared" si="85"/>
        <v/>
      </c>
      <c r="M4900" s="205" t="str" cm="1">
        <f t="array" ref="M4900">_xlfn.IFS(NOT(ISERROR(VLOOKUP(Table5[[#This Row],[Section]],TB_notTB,1,FALSE))),"No",LEFT(Table5[[#This Row],[Section]],3)="ETB","PLS",LEFT(Table5[[#This Row],[Section]],1)="7","PDB",NOT(ISBLANK(Table5[[#This Row],[Section]])),"No")</f>
        <v>No</v>
      </c>
    </row>
    <row r="4901" spans="1:13" x14ac:dyDescent="0.25">
      <c r="A4901" s="126" t="s">
        <v>11857</v>
      </c>
      <c r="B4901" s="126" t="s">
        <v>11858</v>
      </c>
      <c r="C4901" s="126" t="s">
        <v>75</v>
      </c>
      <c r="D4901" s="127">
        <v>0.747</v>
      </c>
      <c r="E4901" s="128">
        <v>198</v>
      </c>
      <c r="F4901" s="128">
        <v>142</v>
      </c>
      <c r="G4901" s="126" t="s">
        <v>13760</v>
      </c>
      <c r="H4901" s="126" t="s">
        <v>20189</v>
      </c>
      <c r="I4901" s="126" t="s">
        <v>20190</v>
      </c>
      <c r="J4901" s="126" t="s">
        <v>26260</v>
      </c>
      <c r="K4901" s="9">
        <f>_xlfn.IFNA(VLOOKUP(Table5[[#This Row],[Section]],SubSill_Tier,2,FALSE),0)</f>
        <v>0</v>
      </c>
      <c r="L4901" s="9" t="str">
        <f t="shared" si="85"/>
        <v/>
      </c>
      <c r="M4901" s="205" t="str" cm="1">
        <f t="array" ref="M4901">_xlfn.IFS(NOT(ISERROR(VLOOKUP(Table5[[#This Row],[Section]],TB_notTB,1,FALSE))),"No",LEFT(Table5[[#This Row],[Section]],3)="ETB","PLS",LEFT(Table5[[#This Row],[Section]],1)="7","PDB",NOT(ISBLANK(Table5[[#This Row],[Section]])),"No")</f>
        <v>No</v>
      </c>
    </row>
    <row r="4902" spans="1:13" x14ac:dyDescent="0.25">
      <c r="A4902" s="126" t="s">
        <v>15794</v>
      </c>
      <c r="B4902" s="126" t="s">
        <v>15795</v>
      </c>
      <c r="C4902" s="126" t="s">
        <v>75</v>
      </c>
      <c r="D4902" s="127">
        <v>1.274</v>
      </c>
      <c r="E4902" s="128">
        <v>570</v>
      </c>
      <c r="F4902" s="128">
        <v>238</v>
      </c>
      <c r="G4902" s="126" t="s">
        <v>15796</v>
      </c>
      <c r="H4902" s="126" t="s">
        <v>20333</v>
      </c>
      <c r="I4902" s="126" t="s">
        <v>21204</v>
      </c>
      <c r="J4902" s="126" t="s">
        <v>26325</v>
      </c>
      <c r="K4902" s="9">
        <f>_xlfn.IFNA(VLOOKUP(Table5[[#This Row],[Section]],SubSill_Tier,2,FALSE),0)</f>
        <v>0</v>
      </c>
      <c r="L4902" s="9" t="str">
        <f t="shared" si="85"/>
        <v/>
      </c>
      <c r="M4902" s="205" t="str" cm="1">
        <f t="array" ref="M4902">_xlfn.IFS(NOT(ISERROR(VLOOKUP(Table5[[#This Row],[Section]],TB_notTB,1,FALSE))),"No",LEFT(Table5[[#This Row],[Section]],3)="ETB","PLS",LEFT(Table5[[#This Row],[Section]],1)="7","PDB",NOT(ISBLANK(Table5[[#This Row],[Section]])),"No")</f>
        <v>No</v>
      </c>
    </row>
    <row r="4903" spans="1:13" x14ac:dyDescent="0.25">
      <c r="A4903" s="126" t="s">
        <v>15797</v>
      </c>
      <c r="B4903" s="126" t="s">
        <v>15798</v>
      </c>
      <c r="C4903" s="126" t="s">
        <v>75</v>
      </c>
      <c r="D4903" s="127">
        <v>1.147</v>
      </c>
      <c r="E4903" s="128">
        <v>516</v>
      </c>
      <c r="F4903" s="128">
        <v>100</v>
      </c>
      <c r="G4903" s="126" t="s">
        <v>15796</v>
      </c>
      <c r="H4903" s="126" t="s">
        <v>20333</v>
      </c>
      <c r="I4903" s="126" t="s">
        <v>21204</v>
      </c>
      <c r="J4903" s="126" t="s">
        <v>26325</v>
      </c>
      <c r="K4903" s="9">
        <f>_xlfn.IFNA(VLOOKUP(Table5[[#This Row],[Section]],SubSill_Tier,2,FALSE),0)</f>
        <v>0</v>
      </c>
      <c r="L4903" s="9" t="str">
        <f t="shared" si="85"/>
        <v/>
      </c>
      <c r="M4903" s="205" t="str" cm="1">
        <f t="array" ref="M4903">_xlfn.IFS(NOT(ISERROR(VLOOKUP(Table5[[#This Row],[Section]],TB_notTB,1,FALSE))),"No",LEFT(Table5[[#This Row],[Section]],3)="ETB","PLS",LEFT(Table5[[#This Row],[Section]],1)="7","PDB",NOT(ISBLANK(Table5[[#This Row],[Section]])),"No")</f>
        <v>No</v>
      </c>
    </row>
    <row r="4904" spans="1:13" x14ac:dyDescent="0.25">
      <c r="A4904" s="126" t="s">
        <v>15799</v>
      </c>
      <c r="B4904" s="126" t="s">
        <v>15800</v>
      </c>
      <c r="C4904" s="126" t="s">
        <v>75</v>
      </c>
      <c r="D4904" s="127">
        <v>1.0289999999999999</v>
      </c>
      <c r="E4904" s="128">
        <v>461</v>
      </c>
      <c r="F4904" s="128">
        <v>100</v>
      </c>
      <c r="G4904" s="126" t="s">
        <v>15796</v>
      </c>
      <c r="H4904" s="126" t="s">
        <v>20333</v>
      </c>
      <c r="I4904" s="126" t="s">
        <v>21204</v>
      </c>
      <c r="J4904" s="126" t="s">
        <v>26325</v>
      </c>
      <c r="K4904" s="9">
        <f>_xlfn.IFNA(VLOOKUP(Table5[[#This Row],[Section]],SubSill_Tier,2,FALSE),0)</f>
        <v>0</v>
      </c>
      <c r="L4904" s="9" t="str">
        <f t="shared" si="85"/>
        <v/>
      </c>
      <c r="M4904" s="205" t="str" cm="1">
        <f t="array" ref="M4904">_xlfn.IFS(NOT(ISERROR(VLOOKUP(Table5[[#This Row],[Section]],TB_notTB,1,FALSE))),"No",LEFT(Table5[[#This Row],[Section]],3)="ETB","PLS",LEFT(Table5[[#This Row],[Section]],1)="7","PDB",NOT(ISBLANK(Table5[[#This Row],[Section]])),"No")</f>
        <v>No</v>
      </c>
    </row>
    <row r="4905" spans="1:13" x14ac:dyDescent="0.25">
      <c r="A4905" s="126" t="s">
        <v>15801</v>
      </c>
      <c r="B4905" s="126" t="s">
        <v>15802</v>
      </c>
      <c r="C4905" s="126" t="s">
        <v>75</v>
      </c>
      <c r="D4905" s="127">
        <v>0.443</v>
      </c>
      <c r="E4905" s="128">
        <v>253</v>
      </c>
      <c r="F4905" s="128">
        <v>100</v>
      </c>
      <c r="G4905" s="126" t="s">
        <v>15796</v>
      </c>
      <c r="H4905" s="126" t="s">
        <v>20333</v>
      </c>
      <c r="I4905" s="126" t="s">
        <v>21204</v>
      </c>
      <c r="J4905" s="126" t="s">
        <v>26325</v>
      </c>
      <c r="K4905" s="9">
        <f>_xlfn.IFNA(VLOOKUP(Table5[[#This Row],[Section]],SubSill_Tier,2,FALSE),0)</f>
        <v>0</v>
      </c>
      <c r="L4905" s="9" t="str">
        <f t="shared" si="85"/>
        <v/>
      </c>
      <c r="M4905" s="205" t="str" cm="1">
        <f t="array" ref="M4905">_xlfn.IFS(NOT(ISERROR(VLOOKUP(Table5[[#This Row],[Section]],TB_notTB,1,FALSE))),"No",LEFT(Table5[[#This Row],[Section]],3)="ETB","PLS",LEFT(Table5[[#This Row],[Section]],1)="7","PDB",NOT(ISBLANK(Table5[[#This Row],[Section]])),"No")</f>
        <v>No</v>
      </c>
    </row>
    <row r="4906" spans="1:13" x14ac:dyDescent="0.25">
      <c r="A4906" s="126" t="s">
        <v>15803</v>
      </c>
      <c r="B4906" s="126" t="s">
        <v>15804</v>
      </c>
      <c r="C4906" s="126" t="s">
        <v>75</v>
      </c>
      <c r="D4906" s="127">
        <v>0.67200000000000004</v>
      </c>
      <c r="E4906" s="128">
        <v>380</v>
      </c>
      <c r="F4906" s="128">
        <v>138</v>
      </c>
      <c r="G4906" s="126" t="s">
        <v>15796</v>
      </c>
      <c r="H4906" s="126" t="s">
        <v>20333</v>
      </c>
      <c r="I4906" s="126" t="s">
        <v>21204</v>
      </c>
      <c r="J4906" s="126" t="s">
        <v>26325</v>
      </c>
      <c r="K4906" s="9">
        <f>_xlfn.IFNA(VLOOKUP(Table5[[#This Row],[Section]],SubSill_Tier,2,FALSE),0)</f>
        <v>0</v>
      </c>
      <c r="L4906" s="9" t="str">
        <f t="shared" si="85"/>
        <v/>
      </c>
      <c r="M4906" s="205" t="str" cm="1">
        <f t="array" ref="M4906">_xlfn.IFS(NOT(ISERROR(VLOOKUP(Table5[[#This Row],[Section]],TB_notTB,1,FALSE))),"No",LEFT(Table5[[#This Row],[Section]],3)="ETB","PLS",LEFT(Table5[[#This Row],[Section]],1)="7","PDB",NOT(ISBLANK(Table5[[#This Row],[Section]])),"No")</f>
        <v>No</v>
      </c>
    </row>
    <row r="4907" spans="1:13" x14ac:dyDescent="0.25">
      <c r="A4907" s="126" t="s">
        <v>15805</v>
      </c>
      <c r="B4907" s="126" t="s">
        <v>15806</v>
      </c>
      <c r="C4907" s="126" t="s">
        <v>75</v>
      </c>
      <c r="D4907" s="127">
        <v>0.60599999999999998</v>
      </c>
      <c r="E4907" s="128">
        <v>311</v>
      </c>
      <c r="F4907" s="128">
        <v>139</v>
      </c>
      <c r="G4907" s="126" t="s">
        <v>15796</v>
      </c>
      <c r="H4907" s="126" t="s">
        <v>20333</v>
      </c>
      <c r="I4907" s="126" t="s">
        <v>21204</v>
      </c>
      <c r="J4907" s="126" t="s">
        <v>26325</v>
      </c>
      <c r="K4907" s="9">
        <f>_xlfn.IFNA(VLOOKUP(Table5[[#This Row],[Section]],SubSill_Tier,2,FALSE),0)</f>
        <v>0</v>
      </c>
      <c r="L4907" s="9" t="str">
        <f t="shared" si="85"/>
        <v/>
      </c>
      <c r="M4907" s="205" t="str" cm="1">
        <f t="array" ref="M4907">_xlfn.IFS(NOT(ISERROR(VLOOKUP(Table5[[#This Row],[Section]],TB_notTB,1,FALSE))),"No",LEFT(Table5[[#This Row],[Section]],3)="ETB","PLS",LEFT(Table5[[#This Row],[Section]],1)="7","PDB",NOT(ISBLANK(Table5[[#This Row],[Section]])),"No")</f>
        <v>No</v>
      </c>
    </row>
    <row r="4908" spans="1:13" x14ac:dyDescent="0.25">
      <c r="A4908" s="126" t="s">
        <v>15807</v>
      </c>
      <c r="B4908" s="126" t="s">
        <v>15808</v>
      </c>
      <c r="C4908" s="126" t="s">
        <v>75</v>
      </c>
      <c r="D4908" s="127">
        <v>0.41599999999999998</v>
      </c>
      <c r="E4908" s="128">
        <v>242</v>
      </c>
      <c r="F4908" s="128">
        <v>100</v>
      </c>
      <c r="G4908" s="126" t="s">
        <v>15796</v>
      </c>
      <c r="H4908" s="126" t="s">
        <v>20333</v>
      </c>
      <c r="I4908" s="126" t="s">
        <v>21204</v>
      </c>
      <c r="J4908" s="126" t="s">
        <v>26325</v>
      </c>
      <c r="K4908" s="9">
        <f>_xlfn.IFNA(VLOOKUP(Table5[[#This Row],[Section]],SubSill_Tier,2,FALSE),0)</f>
        <v>0</v>
      </c>
      <c r="L4908" s="9" t="str">
        <f t="shared" si="85"/>
        <v/>
      </c>
      <c r="M4908" s="205" t="str" cm="1">
        <f t="array" ref="M4908">_xlfn.IFS(NOT(ISERROR(VLOOKUP(Table5[[#This Row],[Section]],TB_notTB,1,FALSE))),"No",LEFT(Table5[[#This Row],[Section]],3)="ETB","PLS",LEFT(Table5[[#This Row],[Section]],1)="7","PDB",NOT(ISBLANK(Table5[[#This Row],[Section]])),"No")</f>
        <v>No</v>
      </c>
    </row>
    <row r="4909" spans="1:13" x14ac:dyDescent="0.25">
      <c r="A4909" s="126" t="s">
        <v>15809</v>
      </c>
      <c r="B4909" s="126" t="s">
        <v>15810</v>
      </c>
      <c r="C4909" s="126" t="s">
        <v>75</v>
      </c>
      <c r="D4909" s="127">
        <v>1.173</v>
      </c>
      <c r="E4909" s="128">
        <v>524</v>
      </c>
      <c r="F4909" s="128">
        <v>238</v>
      </c>
      <c r="G4909" s="126" t="s">
        <v>15796</v>
      </c>
      <c r="H4909" s="126" t="s">
        <v>20333</v>
      </c>
      <c r="I4909" s="126" t="s">
        <v>21204</v>
      </c>
      <c r="J4909" s="126" t="s">
        <v>26325</v>
      </c>
      <c r="K4909" s="9">
        <f>_xlfn.IFNA(VLOOKUP(Table5[[#This Row],[Section]],SubSill_Tier,2,FALSE),0)</f>
        <v>0</v>
      </c>
      <c r="L4909" s="9" t="str">
        <f t="shared" si="85"/>
        <v/>
      </c>
      <c r="M4909" s="205" t="str" cm="1">
        <f t="array" ref="M4909">_xlfn.IFS(NOT(ISERROR(VLOOKUP(Table5[[#This Row],[Section]],TB_notTB,1,FALSE))),"No",LEFT(Table5[[#This Row],[Section]],3)="ETB","PLS",LEFT(Table5[[#This Row],[Section]],1)="7","PDB",NOT(ISBLANK(Table5[[#This Row],[Section]])),"No")</f>
        <v>No</v>
      </c>
    </row>
    <row r="4910" spans="1:13" x14ac:dyDescent="0.25">
      <c r="A4910" s="126" t="s">
        <v>15811</v>
      </c>
      <c r="B4910" s="126" t="s">
        <v>15812</v>
      </c>
      <c r="C4910" s="126" t="s">
        <v>75</v>
      </c>
      <c r="D4910" s="127">
        <v>0.54300000000000004</v>
      </c>
      <c r="E4910" s="128">
        <v>100</v>
      </c>
      <c r="F4910" s="128">
        <v>100</v>
      </c>
      <c r="G4910" s="126" t="s">
        <v>15796</v>
      </c>
      <c r="H4910" s="126" t="s">
        <v>20333</v>
      </c>
      <c r="I4910" s="126" t="s">
        <v>21204</v>
      </c>
      <c r="J4910" s="126" t="s">
        <v>26325</v>
      </c>
      <c r="K4910" s="9">
        <f>_xlfn.IFNA(VLOOKUP(Table5[[#This Row],[Section]],SubSill_Tier,2,FALSE),0)</f>
        <v>0</v>
      </c>
      <c r="L4910" s="9" t="str">
        <f t="shared" si="85"/>
        <v/>
      </c>
      <c r="M4910" s="205" t="str" cm="1">
        <f t="array" ref="M4910">_xlfn.IFS(NOT(ISERROR(VLOOKUP(Table5[[#This Row],[Section]],TB_notTB,1,FALSE))),"No",LEFT(Table5[[#This Row],[Section]],3)="ETB","PLS",LEFT(Table5[[#This Row],[Section]],1)="7","PDB",NOT(ISBLANK(Table5[[#This Row],[Section]])),"No")</f>
        <v>No</v>
      </c>
    </row>
    <row r="4911" spans="1:13" x14ac:dyDescent="0.25">
      <c r="A4911" s="126" t="s">
        <v>15813</v>
      </c>
      <c r="B4911" s="126" t="s">
        <v>15814</v>
      </c>
      <c r="C4911" s="126" t="s">
        <v>75</v>
      </c>
      <c r="D4911" s="127">
        <v>1.4219999999999999</v>
      </c>
      <c r="E4911" s="128">
        <v>518</v>
      </c>
      <c r="F4911" s="128">
        <v>159</v>
      </c>
      <c r="G4911" s="126" t="s">
        <v>15089</v>
      </c>
      <c r="H4911" s="126" t="s">
        <v>20296</v>
      </c>
      <c r="I4911" s="126" t="s">
        <v>21185</v>
      </c>
      <c r="J4911" s="126" t="s">
        <v>26303</v>
      </c>
      <c r="K4911" s="9">
        <f>_xlfn.IFNA(VLOOKUP(Table5[[#This Row],[Section]],SubSill_Tier,2,FALSE),0)</f>
        <v>1</v>
      </c>
      <c r="L4911" s="9" t="str">
        <f t="shared" si="85"/>
        <v/>
      </c>
      <c r="M4911" s="205" t="str" cm="1">
        <f t="array" ref="M4911">_xlfn.IFS(NOT(ISERROR(VLOOKUP(Table5[[#This Row],[Section]],TB_notTB,1,FALSE))),"No",LEFT(Table5[[#This Row],[Section]],3)="ETB","PLS",LEFT(Table5[[#This Row],[Section]],1)="7","PDB",NOT(ISBLANK(Table5[[#This Row],[Section]])),"No")</f>
        <v>No</v>
      </c>
    </row>
    <row r="4912" spans="1:13" x14ac:dyDescent="0.25">
      <c r="A4912" s="126" t="s">
        <v>15815</v>
      </c>
      <c r="B4912" s="126" t="s">
        <v>21205</v>
      </c>
      <c r="C4912" s="126" t="s">
        <v>75</v>
      </c>
      <c r="D4912" s="127">
        <v>0.249</v>
      </c>
      <c r="E4912" s="128">
        <v>140</v>
      </c>
      <c r="F4912" s="128">
        <v>100</v>
      </c>
      <c r="G4912" s="126" t="s">
        <v>15796</v>
      </c>
      <c r="H4912" s="126" t="s">
        <v>20333</v>
      </c>
      <c r="I4912" s="126" t="s">
        <v>21204</v>
      </c>
      <c r="J4912" s="126" t="s">
        <v>26325</v>
      </c>
      <c r="K4912" s="9">
        <f>_xlfn.IFNA(VLOOKUP(Table5[[#This Row],[Section]],SubSill_Tier,2,FALSE),0)</f>
        <v>0</v>
      </c>
      <c r="L4912" s="9" t="str">
        <f t="shared" si="85"/>
        <v/>
      </c>
      <c r="M4912" s="205" t="str" cm="1">
        <f t="array" ref="M4912">_xlfn.IFS(NOT(ISERROR(VLOOKUP(Table5[[#This Row],[Section]],TB_notTB,1,FALSE))),"No",LEFT(Table5[[#This Row],[Section]],3)="ETB","PLS",LEFT(Table5[[#This Row],[Section]],1)="7","PDB",NOT(ISBLANK(Table5[[#This Row],[Section]])),"No")</f>
        <v>No</v>
      </c>
    </row>
    <row r="4913" spans="1:13" x14ac:dyDescent="0.25">
      <c r="A4913" s="126" t="s">
        <v>15816</v>
      </c>
      <c r="B4913" s="126" t="s">
        <v>15817</v>
      </c>
      <c r="C4913" s="126" t="s">
        <v>75</v>
      </c>
      <c r="D4913" s="127">
        <v>0.996</v>
      </c>
      <c r="E4913" s="128">
        <v>408</v>
      </c>
      <c r="F4913" s="128">
        <v>100</v>
      </c>
      <c r="G4913" s="126" t="s">
        <v>15796</v>
      </c>
      <c r="H4913" s="126" t="s">
        <v>20333</v>
      </c>
      <c r="I4913" s="126" t="s">
        <v>21204</v>
      </c>
      <c r="J4913" s="126" t="s">
        <v>26325</v>
      </c>
      <c r="K4913" s="9">
        <f>_xlfn.IFNA(VLOOKUP(Table5[[#This Row],[Section]],SubSill_Tier,2,FALSE),0)</f>
        <v>0</v>
      </c>
      <c r="L4913" s="9" t="str">
        <f t="shared" si="85"/>
        <v/>
      </c>
      <c r="M4913" s="205" t="str" cm="1">
        <f t="array" ref="M4913">_xlfn.IFS(NOT(ISERROR(VLOOKUP(Table5[[#This Row],[Section]],TB_notTB,1,FALSE))),"No",LEFT(Table5[[#This Row],[Section]],3)="ETB","PLS",LEFT(Table5[[#This Row],[Section]],1)="7","PDB",NOT(ISBLANK(Table5[[#This Row],[Section]])),"No")</f>
        <v>No</v>
      </c>
    </row>
    <row r="4914" spans="1:13" x14ac:dyDescent="0.25">
      <c r="A4914" s="126" t="s">
        <v>15818</v>
      </c>
      <c r="B4914" s="126" t="s">
        <v>15819</v>
      </c>
      <c r="C4914" s="126" t="s">
        <v>75</v>
      </c>
      <c r="D4914" s="127">
        <v>2.2320000000000002</v>
      </c>
      <c r="E4914" s="128">
        <v>434</v>
      </c>
      <c r="F4914" s="128">
        <v>369</v>
      </c>
      <c r="G4914" s="126" t="s">
        <v>15089</v>
      </c>
      <c r="H4914" s="126" t="s">
        <v>20296</v>
      </c>
      <c r="I4914" s="126" t="s">
        <v>21185</v>
      </c>
      <c r="J4914" s="126" t="s">
        <v>26303</v>
      </c>
      <c r="K4914" s="9">
        <f>_xlfn.IFNA(VLOOKUP(Table5[[#This Row],[Section]],SubSill_Tier,2,FALSE),0)</f>
        <v>0</v>
      </c>
      <c r="L4914" s="9" t="str">
        <f t="shared" si="85"/>
        <v/>
      </c>
      <c r="M4914" s="205" t="str" cm="1">
        <f t="array" ref="M4914">_xlfn.IFS(NOT(ISERROR(VLOOKUP(Table5[[#This Row],[Section]],TB_notTB,1,FALSE))),"No",LEFT(Table5[[#This Row],[Section]],3)="ETB","PLS",LEFT(Table5[[#This Row],[Section]],1)="7","PDB",NOT(ISBLANK(Table5[[#This Row],[Section]])),"No")</f>
        <v>No</v>
      </c>
    </row>
    <row r="4915" spans="1:13" x14ac:dyDescent="0.25">
      <c r="A4915" s="126" t="s">
        <v>15820</v>
      </c>
      <c r="B4915" s="126" t="s">
        <v>15821</v>
      </c>
      <c r="C4915" s="126" t="s">
        <v>75</v>
      </c>
      <c r="D4915" s="127">
        <v>0.61099999999999999</v>
      </c>
      <c r="E4915" s="128">
        <v>195</v>
      </c>
      <c r="F4915" s="128">
        <v>130</v>
      </c>
      <c r="G4915" s="126" t="s">
        <v>15089</v>
      </c>
      <c r="H4915" s="126" t="s">
        <v>20296</v>
      </c>
      <c r="I4915" s="126" t="s">
        <v>21185</v>
      </c>
      <c r="J4915" s="126" t="s">
        <v>26303</v>
      </c>
      <c r="K4915" s="9">
        <f>_xlfn.IFNA(VLOOKUP(Table5[[#This Row],[Section]],SubSill_Tier,2,FALSE),0)</f>
        <v>0</v>
      </c>
      <c r="L4915" s="9" t="str">
        <f t="shared" si="85"/>
        <v/>
      </c>
      <c r="M4915" s="205" t="str" cm="1">
        <f t="array" ref="M4915">_xlfn.IFS(NOT(ISERROR(VLOOKUP(Table5[[#This Row],[Section]],TB_notTB,1,FALSE))),"No",LEFT(Table5[[#This Row],[Section]],3)="ETB","PLS",LEFT(Table5[[#This Row],[Section]],1)="7","PDB",NOT(ISBLANK(Table5[[#This Row],[Section]])),"No")</f>
        <v>No</v>
      </c>
    </row>
    <row r="4916" spans="1:13" x14ac:dyDescent="0.25">
      <c r="A4916" s="126" t="s">
        <v>15822</v>
      </c>
      <c r="B4916" s="126" t="s">
        <v>15823</v>
      </c>
      <c r="C4916" s="126" t="s">
        <v>75</v>
      </c>
      <c r="D4916" s="127">
        <v>0.13900000000000001</v>
      </c>
      <c r="E4916" s="128">
        <v>100</v>
      </c>
      <c r="F4916" s="128">
        <v>100</v>
      </c>
      <c r="G4916" s="126" t="s">
        <v>15089</v>
      </c>
      <c r="H4916" s="126" t="s">
        <v>20296</v>
      </c>
      <c r="I4916" s="126" t="s">
        <v>21185</v>
      </c>
      <c r="J4916" s="126" t="s">
        <v>26303</v>
      </c>
      <c r="K4916" s="9">
        <f>_xlfn.IFNA(VLOOKUP(Table5[[#This Row],[Section]],SubSill_Tier,2,FALSE),0)</f>
        <v>0</v>
      </c>
      <c r="L4916" s="9" t="str">
        <f t="shared" si="85"/>
        <v/>
      </c>
      <c r="M4916" s="205" t="str" cm="1">
        <f t="array" ref="M4916">_xlfn.IFS(NOT(ISERROR(VLOOKUP(Table5[[#This Row],[Section]],TB_notTB,1,FALSE))),"No",LEFT(Table5[[#This Row],[Section]],3)="ETB","PLS",LEFT(Table5[[#This Row],[Section]],1)="7","PDB",NOT(ISBLANK(Table5[[#This Row],[Section]])),"No")</f>
        <v>No</v>
      </c>
    </row>
    <row r="4917" spans="1:13" x14ac:dyDescent="0.25">
      <c r="A4917" s="126" t="s">
        <v>15824</v>
      </c>
      <c r="B4917" s="126" t="s">
        <v>15825</v>
      </c>
      <c r="C4917" s="126" t="s">
        <v>75</v>
      </c>
      <c r="D4917" s="127">
        <v>1.1339999999999999</v>
      </c>
      <c r="E4917" s="128">
        <v>509</v>
      </c>
      <c r="F4917" s="128">
        <v>161</v>
      </c>
      <c r="G4917" s="126" t="s">
        <v>15796</v>
      </c>
      <c r="H4917" s="126" t="s">
        <v>20333</v>
      </c>
      <c r="I4917" s="126" t="s">
        <v>21204</v>
      </c>
      <c r="J4917" s="126" t="s">
        <v>26325</v>
      </c>
      <c r="K4917" s="9">
        <f>_xlfn.IFNA(VLOOKUP(Table5[[#This Row],[Section]],SubSill_Tier,2,FALSE),0)</f>
        <v>0</v>
      </c>
      <c r="L4917" s="9" t="str">
        <f t="shared" si="85"/>
        <v/>
      </c>
      <c r="M4917" s="205" t="str" cm="1">
        <f t="array" ref="M4917">_xlfn.IFS(NOT(ISERROR(VLOOKUP(Table5[[#This Row],[Section]],TB_notTB,1,FALSE))),"No",LEFT(Table5[[#This Row],[Section]],3)="ETB","PLS",LEFT(Table5[[#This Row],[Section]],1)="7","PDB",NOT(ISBLANK(Table5[[#This Row],[Section]])),"No")</f>
        <v>No</v>
      </c>
    </row>
    <row r="4918" spans="1:13" x14ac:dyDescent="0.25">
      <c r="A4918" s="126" t="s">
        <v>15826</v>
      </c>
      <c r="B4918" s="126" t="s">
        <v>15827</v>
      </c>
      <c r="C4918" s="126" t="s">
        <v>75</v>
      </c>
      <c r="D4918" s="127">
        <v>0.48799999999999999</v>
      </c>
      <c r="E4918" s="128">
        <v>221</v>
      </c>
      <c r="F4918" s="128">
        <v>100</v>
      </c>
      <c r="G4918" s="126" t="s">
        <v>15397</v>
      </c>
      <c r="H4918" s="126" t="s">
        <v>20309</v>
      </c>
      <c r="I4918" s="126" t="s">
        <v>20310</v>
      </c>
      <c r="J4918" s="126" t="s">
        <v>26276</v>
      </c>
      <c r="K4918" s="9">
        <f>_xlfn.IFNA(VLOOKUP(Table5[[#This Row],[Section]],SubSill_Tier,2,FALSE),0)</f>
        <v>0</v>
      </c>
      <c r="L4918" s="9" t="str">
        <f t="shared" si="85"/>
        <v/>
      </c>
      <c r="M4918" s="205" t="str" cm="1">
        <f t="array" ref="M4918">_xlfn.IFS(NOT(ISERROR(VLOOKUP(Table5[[#This Row],[Section]],TB_notTB,1,FALSE))),"No",LEFT(Table5[[#This Row],[Section]],3)="ETB","PLS",LEFT(Table5[[#This Row],[Section]],1)="7","PDB",NOT(ISBLANK(Table5[[#This Row],[Section]])),"No")</f>
        <v>No</v>
      </c>
    </row>
    <row r="4919" spans="1:13" x14ac:dyDescent="0.25">
      <c r="A4919" s="126" t="s">
        <v>15828</v>
      </c>
      <c r="B4919" s="126" t="s">
        <v>15829</v>
      </c>
      <c r="C4919" s="126" t="s">
        <v>75</v>
      </c>
      <c r="D4919" s="127">
        <v>0.47</v>
      </c>
      <c r="E4919" s="128">
        <v>117</v>
      </c>
      <c r="F4919" s="128">
        <v>100</v>
      </c>
      <c r="G4919" s="126" t="s">
        <v>15397</v>
      </c>
      <c r="H4919" s="126" t="s">
        <v>20309</v>
      </c>
      <c r="I4919" s="126" t="s">
        <v>20310</v>
      </c>
      <c r="J4919" s="126" t="s">
        <v>26276</v>
      </c>
      <c r="K4919" s="9">
        <f>_xlfn.IFNA(VLOOKUP(Table5[[#This Row],[Section]],SubSill_Tier,2,FALSE),0)</f>
        <v>0</v>
      </c>
      <c r="L4919" s="9" t="str">
        <f t="shared" si="85"/>
        <v/>
      </c>
      <c r="M4919" s="205" t="str" cm="1">
        <f t="array" ref="M4919">_xlfn.IFS(NOT(ISERROR(VLOOKUP(Table5[[#This Row],[Section]],TB_notTB,1,FALSE))),"No",LEFT(Table5[[#This Row],[Section]],3)="ETB","PLS",LEFT(Table5[[#This Row],[Section]],1)="7","PDB",NOT(ISBLANK(Table5[[#This Row],[Section]])),"No")</f>
        <v>No</v>
      </c>
    </row>
    <row r="4920" spans="1:13" x14ac:dyDescent="0.25">
      <c r="A4920" s="126" t="s">
        <v>11859</v>
      </c>
      <c r="B4920" s="126" t="s">
        <v>11860</v>
      </c>
      <c r="C4920" s="126" t="s">
        <v>75</v>
      </c>
      <c r="D4920" s="127">
        <v>0.312</v>
      </c>
      <c r="E4920" s="128">
        <v>154</v>
      </c>
      <c r="F4920" s="128">
        <v>100</v>
      </c>
      <c r="G4920" s="126" t="s">
        <v>13763</v>
      </c>
      <c r="H4920" s="126" t="s">
        <v>20201</v>
      </c>
      <c r="I4920" s="126" t="s">
        <v>20202</v>
      </c>
      <c r="J4920" s="126" t="s">
        <v>26258</v>
      </c>
      <c r="K4920" s="9">
        <f>_xlfn.IFNA(VLOOKUP(Table5[[#This Row],[Section]],SubSill_Tier,2,FALSE),0)</f>
        <v>0</v>
      </c>
      <c r="L4920" s="9" t="str">
        <f t="shared" si="85"/>
        <v/>
      </c>
      <c r="M4920" s="205" t="str" cm="1">
        <f t="array" ref="M4920">_xlfn.IFS(NOT(ISERROR(VLOOKUP(Table5[[#This Row],[Section]],TB_notTB,1,FALSE))),"No",LEFT(Table5[[#This Row],[Section]],3)="ETB","PLS",LEFT(Table5[[#This Row],[Section]],1)="7","PDB",NOT(ISBLANK(Table5[[#This Row],[Section]])),"No")</f>
        <v>No</v>
      </c>
    </row>
    <row r="4921" spans="1:13" x14ac:dyDescent="0.25">
      <c r="A4921" s="126" t="s">
        <v>15830</v>
      </c>
      <c r="B4921" s="126" t="s">
        <v>22123</v>
      </c>
      <c r="C4921" s="126" t="s">
        <v>75</v>
      </c>
      <c r="D4921" s="127">
        <v>0.47599999999999998</v>
      </c>
      <c r="E4921" s="128">
        <v>151</v>
      </c>
      <c r="F4921" s="128">
        <v>100</v>
      </c>
      <c r="G4921" s="126" t="s">
        <v>14974</v>
      </c>
      <c r="H4921" s="126" t="s">
        <v>21160</v>
      </c>
      <c r="I4921" s="126" t="s">
        <v>22105</v>
      </c>
      <c r="J4921" s="126" t="s">
        <v>26278</v>
      </c>
      <c r="K4921" s="9">
        <f>_xlfn.IFNA(VLOOKUP(Table5[[#This Row],[Section]],SubSill_Tier,2,FALSE),0)</f>
        <v>0</v>
      </c>
      <c r="L4921" s="9" t="str">
        <f t="shared" si="85"/>
        <v/>
      </c>
      <c r="M4921" s="205" t="str" cm="1">
        <f t="array" ref="M4921">_xlfn.IFS(NOT(ISERROR(VLOOKUP(Table5[[#This Row],[Section]],TB_notTB,1,FALSE))),"No",LEFT(Table5[[#This Row],[Section]],3)="ETB","PLS",LEFT(Table5[[#This Row],[Section]],1)="7","PDB",NOT(ISBLANK(Table5[[#This Row],[Section]])),"No")</f>
        <v>No</v>
      </c>
    </row>
    <row r="4922" spans="1:13" x14ac:dyDescent="0.25">
      <c r="A4922" s="126" t="s">
        <v>15831</v>
      </c>
      <c r="B4922" s="126" t="s">
        <v>22124</v>
      </c>
      <c r="C4922" s="126" t="s">
        <v>75</v>
      </c>
      <c r="D4922" s="127">
        <v>0.10100000000000001</v>
      </c>
      <c r="E4922" s="128">
        <v>100</v>
      </c>
      <c r="F4922" s="128">
        <v>100</v>
      </c>
      <c r="G4922" s="126" t="s">
        <v>14974</v>
      </c>
      <c r="H4922" s="126" t="s">
        <v>21160</v>
      </c>
      <c r="I4922" s="126" t="s">
        <v>22105</v>
      </c>
      <c r="J4922" s="126" t="s">
        <v>26278</v>
      </c>
      <c r="K4922" s="9">
        <f>_xlfn.IFNA(VLOOKUP(Table5[[#This Row],[Section]],SubSill_Tier,2,FALSE),0)</f>
        <v>0</v>
      </c>
      <c r="L4922" s="9" t="str">
        <f t="shared" si="85"/>
        <v/>
      </c>
      <c r="M4922" s="205" t="str" cm="1">
        <f t="array" ref="M4922">_xlfn.IFS(NOT(ISERROR(VLOOKUP(Table5[[#This Row],[Section]],TB_notTB,1,FALSE))),"No",LEFT(Table5[[#This Row],[Section]],3)="ETB","PLS",LEFT(Table5[[#This Row],[Section]],1)="7","PDB",NOT(ISBLANK(Table5[[#This Row],[Section]])),"No")</f>
        <v>No</v>
      </c>
    </row>
    <row r="4923" spans="1:13" x14ac:dyDescent="0.25">
      <c r="A4923" s="126" t="s">
        <v>11861</v>
      </c>
      <c r="B4923" s="126" t="s">
        <v>21206</v>
      </c>
      <c r="C4923" s="126" t="s">
        <v>75</v>
      </c>
      <c r="D4923" s="127">
        <v>0.217</v>
      </c>
      <c r="E4923" s="128">
        <v>109</v>
      </c>
      <c r="F4923" s="128">
        <v>100</v>
      </c>
      <c r="G4923" s="126" t="s">
        <v>21140</v>
      </c>
      <c r="H4923" s="126" t="s">
        <v>21141</v>
      </c>
      <c r="I4923" s="126" t="s">
        <v>21142</v>
      </c>
      <c r="J4923" s="126" t="s">
        <v>26254</v>
      </c>
      <c r="K4923" s="9">
        <f>_xlfn.IFNA(VLOOKUP(Table5[[#This Row],[Section]],SubSill_Tier,2,FALSE),0)</f>
        <v>0</v>
      </c>
      <c r="L4923" s="9" t="str">
        <f t="shared" si="85"/>
        <v/>
      </c>
      <c r="M4923" s="205" t="str" cm="1">
        <f t="array" ref="M4923">_xlfn.IFS(NOT(ISERROR(VLOOKUP(Table5[[#This Row],[Section]],TB_notTB,1,FALSE))),"No",LEFT(Table5[[#This Row],[Section]],3)="ETB","PLS",LEFT(Table5[[#This Row],[Section]],1)="7","PDB",NOT(ISBLANK(Table5[[#This Row],[Section]])),"No")</f>
        <v>No</v>
      </c>
    </row>
    <row r="4924" spans="1:13" x14ac:dyDescent="0.25">
      <c r="A4924" s="126" t="s">
        <v>11862</v>
      </c>
      <c r="B4924" s="126" t="s">
        <v>21207</v>
      </c>
      <c r="C4924" s="126" t="s">
        <v>75</v>
      </c>
      <c r="D4924" s="127">
        <v>0.54900000000000004</v>
      </c>
      <c r="E4924" s="128">
        <v>214</v>
      </c>
      <c r="F4924" s="128">
        <v>114</v>
      </c>
      <c r="G4924" s="126" t="s">
        <v>13745</v>
      </c>
      <c r="H4924" s="126" t="s">
        <v>20185</v>
      </c>
      <c r="I4924" s="126" t="s">
        <v>21109</v>
      </c>
      <c r="J4924" s="126" t="s">
        <v>26254</v>
      </c>
      <c r="K4924" s="9">
        <f>_xlfn.IFNA(VLOOKUP(Table5[[#This Row],[Section]],SubSill_Tier,2,FALSE),0)</f>
        <v>0</v>
      </c>
      <c r="L4924" s="9" t="str">
        <f t="shared" si="85"/>
        <v/>
      </c>
      <c r="M4924" s="205" t="str" cm="1">
        <f t="array" ref="M4924">_xlfn.IFS(NOT(ISERROR(VLOOKUP(Table5[[#This Row],[Section]],TB_notTB,1,FALSE))),"No",LEFT(Table5[[#This Row],[Section]],3)="ETB","PLS",LEFT(Table5[[#This Row],[Section]],1)="7","PDB",NOT(ISBLANK(Table5[[#This Row],[Section]])),"No")</f>
        <v>No</v>
      </c>
    </row>
    <row r="4925" spans="1:13" x14ac:dyDescent="0.25">
      <c r="A4925" s="126" t="s">
        <v>15832</v>
      </c>
      <c r="B4925" s="126" t="s">
        <v>15833</v>
      </c>
      <c r="C4925" s="126" t="s">
        <v>75</v>
      </c>
      <c r="D4925" s="127">
        <v>0.26800000000000002</v>
      </c>
      <c r="E4925" s="128">
        <v>139</v>
      </c>
      <c r="F4925" s="128">
        <v>100</v>
      </c>
      <c r="G4925" s="126" t="s">
        <v>15455</v>
      </c>
      <c r="H4925" s="126" t="s">
        <v>20320</v>
      </c>
      <c r="I4925" s="126" t="s">
        <v>22565</v>
      </c>
      <c r="J4925" s="126" t="s">
        <v>26316</v>
      </c>
      <c r="K4925" s="9">
        <f>_xlfn.IFNA(VLOOKUP(Table5[[#This Row],[Section]],SubSill_Tier,2,FALSE),0)</f>
        <v>0</v>
      </c>
      <c r="L4925" s="9" t="str">
        <f t="shared" si="85"/>
        <v/>
      </c>
      <c r="M4925" s="205" t="str" cm="1">
        <f t="array" ref="M4925">_xlfn.IFS(NOT(ISERROR(VLOOKUP(Table5[[#This Row],[Section]],TB_notTB,1,FALSE))),"No",LEFT(Table5[[#This Row],[Section]],3)="ETB","PLS",LEFT(Table5[[#This Row],[Section]],1)="7","PDB",NOT(ISBLANK(Table5[[#This Row],[Section]])),"No")</f>
        <v>No</v>
      </c>
    </row>
    <row r="4926" spans="1:13" x14ac:dyDescent="0.25">
      <c r="A4926" s="126" t="s">
        <v>11863</v>
      </c>
      <c r="B4926" s="126" t="s">
        <v>11864</v>
      </c>
      <c r="C4926" s="126" t="s">
        <v>75</v>
      </c>
      <c r="D4926" s="127">
        <v>0.63100000000000001</v>
      </c>
      <c r="E4926" s="128">
        <v>245</v>
      </c>
      <c r="F4926" s="128">
        <v>172</v>
      </c>
      <c r="G4926" s="126" t="s">
        <v>13739</v>
      </c>
      <c r="H4926" s="126" t="s">
        <v>20181</v>
      </c>
      <c r="I4926" s="126" t="s">
        <v>13279</v>
      </c>
      <c r="J4926" s="126" t="s">
        <v>26258</v>
      </c>
      <c r="K4926" s="9">
        <f>_xlfn.IFNA(VLOOKUP(Table5[[#This Row],[Section]],SubSill_Tier,2,FALSE),0)</f>
        <v>0</v>
      </c>
      <c r="L4926" s="9" t="str">
        <f t="shared" si="85"/>
        <v/>
      </c>
      <c r="M4926" s="205" t="str" cm="1">
        <f t="array" ref="M4926">_xlfn.IFS(NOT(ISERROR(VLOOKUP(Table5[[#This Row],[Section]],TB_notTB,1,FALSE))),"No",LEFT(Table5[[#This Row],[Section]],3)="ETB","PLS",LEFT(Table5[[#This Row],[Section]],1)="7","PDB",NOT(ISBLANK(Table5[[#This Row],[Section]])),"No")</f>
        <v>No</v>
      </c>
    </row>
    <row r="4927" spans="1:13" x14ac:dyDescent="0.25">
      <c r="A4927" s="126" t="s">
        <v>15834</v>
      </c>
      <c r="B4927" s="126" t="s">
        <v>15835</v>
      </c>
      <c r="C4927" s="126" t="s">
        <v>75</v>
      </c>
      <c r="D4927" s="127">
        <v>1.55</v>
      </c>
      <c r="E4927" s="128">
        <v>425</v>
      </c>
      <c r="F4927" s="128">
        <v>306</v>
      </c>
      <c r="G4927" s="126" t="s">
        <v>15455</v>
      </c>
      <c r="H4927" s="126" t="s">
        <v>20320</v>
      </c>
      <c r="I4927" s="126" t="s">
        <v>22565</v>
      </c>
      <c r="J4927" s="126" t="s">
        <v>26316</v>
      </c>
      <c r="K4927" s="9">
        <f>_xlfn.IFNA(VLOOKUP(Table5[[#This Row],[Section]],SubSill_Tier,2,FALSE),0)</f>
        <v>0</v>
      </c>
      <c r="L4927" s="9" t="str">
        <f t="shared" si="85"/>
        <v/>
      </c>
      <c r="M4927" s="205" t="str" cm="1">
        <f t="array" ref="M4927">_xlfn.IFS(NOT(ISERROR(VLOOKUP(Table5[[#This Row],[Section]],TB_notTB,1,FALSE))),"No",LEFT(Table5[[#This Row],[Section]],3)="ETB","PLS",LEFT(Table5[[#This Row],[Section]],1)="7","PDB",NOT(ISBLANK(Table5[[#This Row],[Section]])),"No")</f>
        <v>No</v>
      </c>
    </row>
    <row r="4928" spans="1:13" x14ac:dyDescent="0.25">
      <c r="A4928" s="126" t="s">
        <v>15836</v>
      </c>
      <c r="B4928" s="126" t="s">
        <v>15837</v>
      </c>
      <c r="C4928" s="126" t="s">
        <v>75</v>
      </c>
      <c r="D4928" s="127">
        <v>0.26300000000000001</v>
      </c>
      <c r="E4928" s="128">
        <v>139</v>
      </c>
      <c r="F4928" s="128">
        <v>100</v>
      </c>
      <c r="G4928" s="126" t="s">
        <v>15089</v>
      </c>
      <c r="H4928" s="126" t="s">
        <v>20296</v>
      </c>
      <c r="I4928" s="126" t="s">
        <v>21185</v>
      </c>
      <c r="J4928" s="126" t="s">
        <v>26303</v>
      </c>
      <c r="K4928" s="9">
        <f>_xlfn.IFNA(VLOOKUP(Table5[[#This Row],[Section]],SubSill_Tier,2,FALSE),0)</f>
        <v>0</v>
      </c>
      <c r="L4928" s="9" t="str">
        <f t="shared" si="85"/>
        <v/>
      </c>
      <c r="M4928" s="205" t="str" cm="1">
        <f t="array" ref="M4928">_xlfn.IFS(NOT(ISERROR(VLOOKUP(Table5[[#This Row],[Section]],TB_notTB,1,FALSE))),"No",LEFT(Table5[[#This Row],[Section]],3)="ETB","PLS",LEFT(Table5[[#This Row],[Section]],1)="7","PDB",NOT(ISBLANK(Table5[[#This Row],[Section]])),"No")</f>
        <v>No</v>
      </c>
    </row>
    <row r="4929" spans="1:13" x14ac:dyDescent="0.25">
      <c r="A4929" s="126" t="s">
        <v>15838</v>
      </c>
      <c r="B4929" s="126" t="s">
        <v>15556</v>
      </c>
      <c r="C4929" s="126" t="s">
        <v>75</v>
      </c>
      <c r="D4929" s="127">
        <v>0.214</v>
      </c>
      <c r="E4929" s="128">
        <v>108</v>
      </c>
      <c r="F4929" s="128">
        <v>100</v>
      </c>
      <c r="G4929" s="126" t="s">
        <v>15839</v>
      </c>
      <c r="H4929" s="126" t="s">
        <v>20334</v>
      </c>
      <c r="I4929" s="126" t="s">
        <v>21208</v>
      </c>
      <c r="J4929" s="126" t="s">
        <v>26326</v>
      </c>
      <c r="K4929" s="9">
        <f>_xlfn.IFNA(VLOOKUP(Table5[[#This Row],[Section]],SubSill_Tier,2,FALSE),0)</f>
        <v>0</v>
      </c>
      <c r="L4929" s="9" t="str">
        <f t="shared" si="85"/>
        <v/>
      </c>
      <c r="M4929" s="205" t="str" cm="1">
        <f t="array" ref="M4929">_xlfn.IFS(NOT(ISERROR(VLOOKUP(Table5[[#This Row],[Section]],TB_notTB,1,FALSE))),"No",LEFT(Table5[[#This Row],[Section]],3)="ETB","PLS",LEFT(Table5[[#This Row],[Section]],1)="7","PDB",NOT(ISBLANK(Table5[[#This Row],[Section]])),"No")</f>
        <v>No</v>
      </c>
    </row>
    <row r="4930" spans="1:13" x14ac:dyDescent="0.25">
      <c r="A4930" s="126" t="s">
        <v>15840</v>
      </c>
      <c r="B4930" s="126" t="s">
        <v>15841</v>
      </c>
      <c r="C4930" s="126" t="s">
        <v>75</v>
      </c>
      <c r="D4930" s="127">
        <v>0.222</v>
      </c>
      <c r="E4930" s="128">
        <v>135</v>
      </c>
      <c r="F4930" s="128">
        <v>100</v>
      </c>
      <c r="G4930" s="126" t="s">
        <v>15839</v>
      </c>
      <c r="H4930" s="126" t="s">
        <v>20334</v>
      </c>
      <c r="I4930" s="126" t="s">
        <v>21208</v>
      </c>
      <c r="J4930" s="126" t="s">
        <v>26326</v>
      </c>
      <c r="K4930" s="9">
        <f>_xlfn.IFNA(VLOOKUP(Table5[[#This Row],[Section]],SubSill_Tier,2,FALSE),0)</f>
        <v>0</v>
      </c>
      <c r="L4930" s="9" t="str">
        <f t="shared" ref="L4930:L4993" si="86">IFERROR(IF(LEFT(G4930,2)="AI",IF(_xlfn.NUMBERVALUE(IFERROR(LEFT(IF(ISERROR(FIND("X",UPPER(B4930))),UPPER(B4930),RIGHT(UPPER(B4930),LEN(UPPER(B4930))-FIND("~",SUBSTITUTE(UPPER(B4930),"X","~",LEN(UPPER(B4930))-LEN(SUBSTITUTE(UPPER(B4930),"X","")))))),FIND(" ",IF(ISERROR(FIND("X",UPPER(B4930))),UPPER(B4930),RIGHT(UPPER(B4930),LEN(UPPER(B4930))-FIND("~",SUBSTITUTE(UPPER(B4930),"X","~",LEN(UPPER(B4930))-LEN(SUBSTITUTE(UPPER(B4930),"X","")))))),1)-1),IF(ISERROR(FIND("X",UPPER(B4930))),UPPER(B4930),RIGHT(UPPER(B4930),LEN(UPPER(B4930))-FIND("~",SUBSTITUTE(UPPER(B4930),"X","~",LEN(UPPER(B4930))-LEN(SUBSTITUTE(UPPER(B4930),"X",""))))))),".")&gt;=5,"Wall",""),""),"")</f>
        <v/>
      </c>
      <c r="M4930" s="205" t="str" cm="1">
        <f t="array" ref="M4930">_xlfn.IFS(NOT(ISERROR(VLOOKUP(Table5[[#This Row],[Section]],TB_notTB,1,FALSE))),"No",LEFT(Table5[[#This Row],[Section]],3)="ETB","PLS",LEFT(Table5[[#This Row],[Section]],1)="7","PDB",NOT(ISBLANK(Table5[[#This Row],[Section]])),"No")</f>
        <v>No</v>
      </c>
    </row>
    <row r="4931" spans="1:13" x14ac:dyDescent="0.25">
      <c r="A4931" s="126" t="s">
        <v>15842</v>
      </c>
      <c r="B4931" s="126" t="s">
        <v>15843</v>
      </c>
      <c r="C4931" s="126" t="s">
        <v>75</v>
      </c>
      <c r="D4931" s="127">
        <v>0.38700000000000001</v>
      </c>
      <c r="E4931" s="128">
        <v>197</v>
      </c>
      <c r="F4931" s="128">
        <v>100</v>
      </c>
      <c r="G4931" s="126" t="s">
        <v>15839</v>
      </c>
      <c r="H4931" s="126" t="s">
        <v>20334</v>
      </c>
      <c r="I4931" s="126" t="s">
        <v>21208</v>
      </c>
      <c r="J4931" s="126" t="s">
        <v>26326</v>
      </c>
      <c r="K4931" s="9">
        <f>_xlfn.IFNA(VLOOKUP(Table5[[#This Row],[Section]],SubSill_Tier,2,FALSE),0)</f>
        <v>0</v>
      </c>
      <c r="L4931" s="9" t="str">
        <f t="shared" si="86"/>
        <v/>
      </c>
      <c r="M4931" s="205" t="str" cm="1">
        <f t="array" ref="M4931">_xlfn.IFS(NOT(ISERROR(VLOOKUP(Table5[[#This Row],[Section]],TB_notTB,1,FALSE))),"No",LEFT(Table5[[#This Row],[Section]],3)="ETB","PLS",LEFT(Table5[[#This Row],[Section]],1)="7","PDB",NOT(ISBLANK(Table5[[#This Row],[Section]])),"No")</f>
        <v>No</v>
      </c>
    </row>
    <row r="4932" spans="1:13" x14ac:dyDescent="0.25">
      <c r="A4932" s="126" t="s">
        <v>15844</v>
      </c>
      <c r="B4932" s="126" t="s">
        <v>15845</v>
      </c>
      <c r="C4932" s="126" t="s">
        <v>75</v>
      </c>
      <c r="D4932" s="127">
        <v>1.0469999999999999</v>
      </c>
      <c r="E4932" s="128">
        <v>463</v>
      </c>
      <c r="F4932" s="128">
        <v>169</v>
      </c>
      <c r="G4932" s="126" t="s">
        <v>15839</v>
      </c>
      <c r="H4932" s="126" t="s">
        <v>20334</v>
      </c>
      <c r="I4932" s="126" t="s">
        <v>21208</v>
      </c>
      <c r="J4932" s="126" t="s">
        <v>26326</v>
      </c>
      <c r="K4932" s="9">
        <f>_xlfn.IFNA(VLOOKUP(Table5[[#This Row],[Section]],SubSill_Tier,2,FALSE),0)</f>
        <v>0</v>
      </c>
      <c r="L4932" s="9" t="str">
        <f t="shared" si="86"/>
        <v/>
      </c>
      <c r="M4932" s="205" t="str" cm="1">
        <f t="array" ref="M4932">_xlfn.IFS(NOT(ISERROR(VLOOKUP(Table5[[#This Row],[Section]],TB_notTB,1,FALSE))),"No",LEFT(Table5[[#This Row],[Section]],3)="ETB","PLS",LEFT(Table5[[#This Row],[Section]],1)="7","PDB",NOT(ISBLANK(Table5[[#This Row],[Section]])),"No")</f>
        <v>No</v>
      </c>
    </row>
    <row r="4933" spans="1:13" x14ac:dyDescent="0.25">
      <c r="A4933" s="126" t="s">
        <v>15846</v>
      </c>
      <c r="B4933" s="126" t="s">
        <v>15847</v>
      </c>
      <c r="C4933" s="126" t="s">
        <v>75</v>
      </c>
      <c r="D4933" s="127">
        <v>0.114</v>
      </c>
      <c r="E4933" s="128">
        <v>100</v>
      </c>
      <c r="F4933" s="128">
        <v>100</v>
      </c>
      <c r="G4933" s="126" t="s">
        <v>15018</v>
      </c>
      <c r="H4933" s="126" t="s">
        <v>20281</v>
      </c>
      <c r="I4933" s="126" t="s">
        <v>20282</v>
      </c>
      <c r="J4933" s="126" t="s">
        <v>26291</v>
      </c>
      <c r="K4933" s="9">
        <f>_xlfn.IFNA(VLOOKUP(Table5[[#This Row],[Section]],SubSill_Tier,2,FALSE),0)</f>
        <v>0</v>
      </c>
      <c r="L4933" s="9" t="str">
        <f t="shared" si="86"/>
        <v/>
      </c>
      <c r="M4933" s="205" t="str" cm="1">
        <f t="array" ref="M4933">_xlfn.IFS(NOT(ISERROR(VLOOKUP(Table5[[#This Row],[Section]],TB_notTB,1,FALSE))),"No",LEFT(Table5[[#This Row],[Section]],3)="ETB","PLS",LEFT(Table5[[#This Row],[Section]],1)="7","PDB",NOT(ISBLANK(Table5[[#This Row],[Section]])),"No")</f>
        <v>No</v>
      </c>
    </row>
    <row r="4934" spans="1:13" x14ac:dyDescent="0.25">
      <c r="A4934" s="126" t="s">
        <v>15848</v>
      </c>
      <c r="B4934" s="126" t="s">
        <v>15849</v>
      </c>
      <c r="C4934" s="126" t="s">
        <v>75</v>
      </c>
      <c r="D4934" s="127">
        <v>0.47899999999999998</v>
      </c>
      <c r="E4934" s="128">
        <v>283</v>
      </c>
      <c r="F4934" s="128">
        <v>283</v>
      </c>
      <c r="G4934" s="126" t="s">
        <v>15018</v>
      </c>
      <c r="H4934" s="126" t="s">
        <v>20281</v>
      </c>
      <c r="I4934" s="126" t="s">
        <v>20282</v>
      </c>
      <c r="J4934" s="126" t="s">
        <v>26291</v>
      </c>
      <c r="K4934" s="9">
        <f>_xlfn.IFNA(VLOOKUP(Table5[[#This Row],[Section]],SubSill_Tier,2,FALSE),0)</f>
        <v>0</v>
      </c>
      <c r="L4934" s="9" t="str">
        <f t="shared" si="86"/>
        <v/>
      </c>
      <c r="M4934" s="205" t="str" cm="1">
        <f t="array" ref="M4934">_xlfn.IFS(NOT(ISERROR(VLOOKUP(Table5[[#This Row],[Section]],TB_notTB,1,FALSE))),"No",LEFT(Table5[[#This Row],[Section]],3)="ETB","PLS",LEFT(Table5[[#This Row],[Section]],1)="7","PDB",NOT(ISBLANK(Table5[[#This Row],[Section]])),"No")</f>
        <v>No</v>
      </c>
    </row>
    <row r="4935" spans="1:13" x14ac:dyDescent="0.25">
      <c r="A4935" s="126" t="s">
        <v>15850</v>
      </c>
      <c r="B4935" s="126" t="s">
        <v>15851</v>
      </c>
      <c r="C4935" s="126" t="s">
        <v>75</v>
      </c>
      <c r="D4935" s="127">
        <v>0.24299999999999999</v>
      </c>
      <c r="E4935" s="128">
        <v>148</v>
      </c>
      <c r="F4935" s="128">
        <v>148</v>
      </c>
      <c r="G4935" s="126" t="s">
        <v>15018</v>
      </c>
      <c r="H4935" s="126" t="s">
        <v>20281</v>
      </c>
      <c r="I4935" s="126" t="s">
        <v>20282</v>
      </c>
      <c r="J4935" s="126" t="s">
        <v>26291</v>
      </c>
      <c r="K4935" s="9">
        <f>_xlfn.IFNA(VLOOKUP(Table5[[#This Row],[Section]],SubSill_Tier,2,FALSE),0)</f>
        <v>0</v>
      </c>
      <c r="L4935" s="9" t="str">
        <f t="shared" si="86"/>
        <v/>
      </c>
      <c r="M4935" s="205" t="str" cm="1">
        <f t="array" ref="M4935">_xlfn.IFS(NOT(ISERROR(VLOOKUP(Table5[[#This Row],[Section]],TB_notTB,1,FALSE))),"No",LEFT(Table5[[#This Row],[Section]],3)="ETB","PLS",LEFT(Table5[[#This Row],[Section]],1)="7","PDB",NOT(ISBLANK(Table5[[#This Row],[Section]])),"No")</f>
        <v>No</v>
      </c>
    </row>
    <row r="4936" spans="1:13" x14ac:dyDescent="0.25">
      <c r="A4936" s="126" t="s">
        <v>15852</v>
      </c>
      <c r="B4936" s="126" t="s">
        <v>15853</v>
      </c>
      <c r="C4936" s="126" t="s">
        <v>75</v>
      </c>
      <c r="D4936" s="127">
        <v>0.505</v>
      </c>
      <c r="E4936" s="128">
        <v>215</v>
      </c>
      <c r="F4936" s="128">
        <v>215</v>
      </c>
      <c r="G4936" s="126" t="s">
        <v>15018</v>
      </c>
      <c r="H4936" s="126" t="s">
        <v>20281</v>
      </c>
      <c r="I4936" s="126" t="s">
        <v>20282</v>
      </c>
      <c r="J4936" s="126" t="s">
        <v>26291</v>
      </c>
      <c r="K4936" s="9">
        <f>_xlfn.IFNA(VLOOKUP(Table5[[#This Row],[Section]],SubSill_Tier,2,FALSE),0)</f>
        <v>0</v>
      </c>
      <c r="L4936" s="9" t="str">
        <f t="shared" si="86"/>
        <v/>
      </c>
      <c r="M4936" s="205" t="str" cm="1">
        <f t="array" ref="M4936">_xlfn.IFS(NOT(ISERROR(VLOOKUP(Table5[[#This Row],[Section]],TB_notTB,1,FALSE))),"No",LEFT(Table5[[#This Row],[Section]],3)="ETB","PLS",LEFT(Table5[[#This Row],[Section]],1)="7","PDB",NOT(ISBLANK(Table5[[#This Row],[Section]])),"No")</f>
        <v>No</v>
      </c>
    </row>
    <row r="4937" spans="1:13" x14ac:dyDescent="0.25">
      <c r="A4937" s="126" t="s">
        <v>11865</v>
      </c>
      <c r="B4937" s="126" t="s">
        <v>21209</v>
      </c>
      <c r="C4937" s="126" t="s">
        <v>98</v>
      </c>
      <c r="D4937" s="127">
        <v>0.504</v>
      </c>
      <c r="E4937" s="128">
        <v>250</v>
      </c>
      <c r="F4937" s="128">
        <v>157</v>
      </c>
      <c r="G4937" s="126" t="s">
        <v>18959</v>
      </c>
      <c r="H4937" s="126" t="s">
        <v>20335</v>
      </c>
      <c r="I4937" s="126" t="s">
        <v>21210</v>
      </c>
      <c r="J4937" s="126" t="s">
        <v>26327</v>
      </c>
      <c r="K4937" s="9">
        <f>_xlfn.IFNA(VLOOKUP(Table5[[#This Row],[Section]],SubSill_Tier,2,FALSE),0)</f>
        <v>0</v>
      </c>
      <c r="L4937" s="9" t="str">
        <f t="shared" si="86"/>
        <v/>
      </c>
      <c r="M4937" s="205" t="str" cm="1">
        <f t="array" ref="M4937">_xlfn.IFS(NOT(ISERROR(VLOOKUP(Table5[[#This Row],[Section]],TB_notTB,1,FALSE))),"No",LEFT(Table5[[#This Row],[Section]],3)="ETB","PLS",LEFT(Table5[[#This Row],[Section]],1)="7","PDB",NOT(ISBLANK(Table5[[#This Row],[Section]])),"No")</f>
        <v>No</v>
      </c>
    </row>
    <row r="4938" spans="1:13" x14ac:dyDescent="0.25">
      <c r="A4938" s="126" t="s">
        <v>11866</v>
      </c>
      <c r="B4938" s="126" t="s">
        <v>21211</v>
      </c>
      <c r="C4938" s="126" t="s">
        <v>98</v>
      </c>
      <c r="D4938" s="127">
        <v>0.30499999999999999</v>
      </c>
      <c r="E4938" s="128">
        <v>173</v>
      </c>
      <c r="F4938" s="128">
        <v>100</v>
      </c>
      <c r="G4938" s="126" t="s">
        <v>18959</v>
      </c>
      <c r="H4938" s="126" t="s">
        <v>20335</v>
      </c>
      <c r="I4938" s="126" t="s">
        <v>21210</v>
      </c>
      <c r="J4938" s="126" t="s">
        <v>26327</v>
      </c>
      <c r="K4938" s="9">
        <f>_xlfn.IFNA(VLOOKUP(Table5[[#This Row],[Section]],SubSill_Tier,2,FALSE),0)</f>
        <v>0</v>
      </c>
      <c r="L4938" s="9" t="str">
        <f t="shared" si="86"/>
        <v/>
      </c>
      <c r="M4938" s="205" t="str" cm="1">
        <f t="array" ref="M4938">_xlfn.IFS(NOT(ISERROR(VLOOKUP(Table5[[#This Row],[Section]],TB_notTB,1,FALSE))),"No",LEFT(Table5[[#This Row],[Section]],3)="ETB","PLS",LEFT(Table5[[#This Row],[Section]],1)="7","PDB",NOT(ISBLANK(Table5[[#This Row],[Section]])),"No")</f>
        <v>No</v>
      </c>
    </row>
    <row r="4939" spans="1:13" x14ac:dyDescent="0.25">
      <c r="A4939" s="126" t="s">
        <v>11867</v>
      </c>
      <c r="B4939" s="126" t="s">
        <v>21212</v>
      </c>
      <c r="C4939" s="126" t="s">
        <v>98</v>
      </c>
      <c r="D4939" s="127">
        <v>0.39800000000000002</v>
      </c>
      <c r="E4939" s="128">
        <v>220</v>
      </c>
      <c r="F4939" s="128">
        <v>100</v>
      </c>
      <c r="G4939" s="126" t="s">
        <v>18959</v>
      </c>
      <c r="H4939" s="126" t="s">
        <v>20335</v>
      </c>
      <c r="I4939" s="126" t="s">
        <v>21210</v>
      </c>
      <c r="J4939" s="126" t="s">
        <v>26327</v>
      </c>
      <c r="K4939" s="9">
        <f>_xlfn.IFNA(VLOOKUP(Table5[[#This Row],[Section]],SubSill_Tier,2,FALSE),0)</f>
        <v>0</v>
      </c>
      <c r="L4939" s="9" t="str">
        <f t="shared" si="86"/>
        <v/>
      </c>
      <c r="M4939" s="205" t="str" cm="1">
        <f t="array" ref="M4939">_xlfn.IFS(NOT(ISERROR(VLOOKUP(Table5[[#This Row],[Section]],TB_notTB,1,FALSE))),"No",LEFT(Table5[[#This Row],[Section]],3)="ETB","PLS",LEFT(Table5[[#This Row],[Section]],1)="7","PDB",NOT(ISBLANK(Table5[[#This Row],[Section]])),"No")</f>
        <v>No</v>
      </c>
    </row>
    <row r="4940" spans="1:13" x14ac:dyDescent="0.25">
      <c r="A4940" s="126" t="s">
        <v>11868</v>
      </c>
      <c r="B4940" s="126" t="s">
        <v>21213</v>
      </c>
      <c r="C4940" s="126" t="s">
        <v>98</v>
      </c>
      <c r="D4940" s="127">
        <v>0.32100000000000001</v>
      </c>
      <c r="E4940" s="128">
        <v>168</v>
      </c>
      <c r="F4940" s="128">
        <v>100</v>
      </c>
      <c r="G4940" s="126" t="s">
        <v>18959</v>
      </c>
      <c r="H4940" s="126" t="s">
        <v>20335</v>
      </c>
      <c r="I4940" s="126" t="s">
        <v>21210</v>
      </c>
      <c r="J4940" s="126" t="s">
        <v>26327</v>
      </c>
      <c r="K4940" s="9">
        <f>_xlfn.IFNA(VLOOKUP(Table5[[#This Row],[Section]],SubSill_Tier,2,FALSE),0)</f>
        <v>0</v>
      </c>
      <c r="L4940" s="9" t="str">
        <f t="shared" si="86"/>
        <v/>
      </c>
      <c r="M4940" s="205" t="str" cm="1">
        <f t="array" ref="M4940">_xlfn.IFS(NOT(ISERROR(VLOOKUP(Table5[[#This Row],[Section]],TB_notTB,1,FALSE))),"No",LEFT(Table5[[#This Row],[Section]],3)="ETB","PLS",LEFT(Table5[[#This Row],[Section]],1)="7","PDB",NOT(ISBLANK(Table5[[#This Row],[Section]])),"No")</f>
        <v>No</v>
      </c>
    </row>
    <row r="4941" spans="1:13" x14ac:dyDescent="0.25">
      <c r="A4941" s="126" t="s">
        <v>11869</v>
      </c>
      <c r="B4941" s="126" t="s">
        <v>21214</v>
      </c>
      <c r="C4941" s="126" t="s">
        <v>98</v>
      </c>
      <c r="D4941" s="127">
        <v>0.248</v>
      </c>
      <c r="E4941" s="128">
        <v>132</v>
      </c>
      <c r="F4941" s="128">
        <v>100</v>
      </c>
      <c r="G4941" s="126" t="s">
        <v>18959</v>
      </c>
      <c r="H4941" s="126" t="s">
        <v>20335</v>
      </c>
      <c r="I4941" s="126" t="s">
        <v>21210</v>
      </c>
      <c r="J4941" s="126" t="s">
        <v>26327</v>
      </c>
      <c r="K4941" s="9">
        <f>_xlfn.IFNA(VLOOKUP(Table5[[#This Row],[Section]],SubSill_Tier,2,FALSE),0)</f>
        <v>0</v>
      </c>
      <c r="L4941" s="9" t="str">
        <f t="shared" si="86"/>
        <v/>
      </c>
      <c r="M4941" s="205" t="str" cm="1">
        <f t="array" ref="M4941">_xlfn.IFS(NOT(ISERROR(VLOOKUP(Table5[[#This Row],[Section]],TB_notTB,1,FALSE))),"No",LEFT(Table5[[#This Row],[Section]],3)="ETB","PLS",LEFT(Table5[[#This Row],[Section]],1)="7","PDB",NOT(ISBLANK(Table5[[#This Row],[Section]])),"No")</f>
        <v>No</v>
      </c>
    </row>
    <row r="4942" spans="1:13" x14ac:dyDescent="0.25">
      <c r="A4942" s="126" t="s">
        <v>11870</v>
      </c>
      <c r="B4942" s="126" t="s">
        <v>21215</v>
      </c>
      <c r="C4942" s="126" t="s">
        <v>98</v>
      </c>
      <c r="D4942" s="127">
        <v>8.3000000000000004E-2</v>
      </c>
      <c r="E4942" s="128">
        <v>100</v>
      </c>
      <c r="F4942" s="128">
        <v>100</v>
      </c>
      <c r="G4942" s="126" t="s">
        <v>18959</v>
      </c>
      <c r="H4942" s="126" t="s">
        <v>20335</v>
      </c>
      <c r="I4942" s="126" t="s">
        <v>21210</v>
      </c>
      <c r="J4942" s="126" t="s">
        <v>26327</v>
      </c>
      <c r="K4942" s="9">
        <f>_xlfn.IFNA(VLOOKUP(Table5[[#This Row],[Section]],SubSill_Tier,2,FALSE),0)</f>
        <v>0</v>
      </c>
      <c r="L4942" s="9" t="str">
        <f t="shared" si="86"/>
        <v/>
      </c>
      <c r="M4942" s="205" t="str" cm="1">
        <f t="array" ref="M4942">_xlfn.IFS(NOT(ISERROR(VLOOKUP(Table5[[#This Row],[Section]],TB_notTB,1,FALSE))),"No",LEFT(Table5[[#This Row],[Section]],3)="ETB","PLS",LEFT(Table5[[#This Row],[Section]],1)="7","PDB",NOT(ISBLANK(Table5[[#This Row],[Section]])),"No")</f>
        <v>No</v>
      </c>
    </row>
    <row r="4943" spans="1:13" x14ac:dyDescent="0.25">
      <c r="A4943" s="126" t="s">
        <v>11871</v>
      </c>
      <c r="B4943" s="126" t="s">
        <v>21216</v>
      </c>
      <c r="C4943" s="126" t="s">
        <v>98</v>
      </c>
      <c r="D4943" s="127">
        <v>0.21199999999999999</v>
      </c>
      <c r="E4943" s="128">
        <v>100</v>
      </c>
      <c r="F4943" s="128">
        <v>100</v>
      </c>
      <c r="G4943" s="126" t="s">
        <v>18959</v>
      </c>
      <c r="H4943" s="126" t="s">
        <v>20335</v>
      </c>
      <c r="I4943" s="126" t="s">
        <v>21210</v>
      </c>
      <c r="J4943" s="126" t="s">
        <v>26327</v>
      </c>
      <c r="K4943" s="9">
        <f>_xlfn.IFNA(VLOOKUP(Table5[[#This Row],[Section]],SubSill_Tier,2,FALSE),0)</f>
        <v>0</v>
      </c>
      <c r="L4943" s="9" t="str">
        <f t="shared" si="86"/>
        <v/>
      </c>
      <c r="M4943" s="205" t="str" cm="1">
        <f t="array" ref="M4943">_xlfn.IFS(NOT(ISERROR(VLOOKUP(Table5[[#This Row],[Section]],TB_notTB,1,FALSE))),"No",LEFT(Table5[[#This Row],[Section]],3)="ETB","PLS",LEFT(Table5[[#This Row],[Section]],1)="7","PDB",NOT(ISBLANK(Table5[[#This Row],[Section]])),"No")</f>
        <v>No</v>
      </c>
    </row>
    <row r="4944" spans="1:13" x14ac:dyDescent="0.25">
      <c r="A4944" s="126" t="s">
        <v>11872</v>
      </c>
      <c r="B4944" s="126" t="s">
        <v>21217</v>
      </c>
      <c r="C4944" s="126" t="s">
        <v>98</v>
      </c>
      <c r="D4944" s="127">
        <v>0.40699999999999997</v>
      </c>
      <c r="E4944" s="128">
        <v>211</v>
      </c>
      <c r="F4944" s="128">
        <v>137</v>
      </c>
      <c r="G4944" s="126" t="s">
        <v>18959</v>
      </c>
      <c r="H4944" s="126" t="s">
        <v>20335</v>
      </c>
      <c r="I4944" s="126" t="s">
        <v>21210</v>
      </c>
      <c r="J4944" s="126" t="s">
        <v>26327</v>
      </c>
      <c r="K4944" s="9">
        <f>_xlfn.IFNA(VLOOKUP(Table5[[#This Row],[Section]],SubSill_Tier,2,FALSE),0)</f>
        <v>0</v>
      </c>
      <c r="L4944" s="9" t="str">
        <f t="shared" si="86"/>
        <v/>
      </c>
      <c r="M4944" s="205" t="str" cm="1">
        <f t="array" ref="M4944">_xlfn.IFS(NOT(ISERROR(VLOOKUP(Table5[[#This Row],[Section]],TB_notTB,1,FALSE))),"No",LEFT(Table5[[#This Row],[Section]],3)="ETB","PLS",LEFT(Table5[[#This Row],[Section]],1)="7","PDB",NOT(ISBLANK(Table5[[#This Row],[Section]])),"No")</f>
        <v>No</v>
      </c>
    </row>
    <row r="4945" spans="1:13" x14ac:dyDescent="0.25">
      <c r="A4945" s="126" t="s">
        <v>11873</v>
      </c>
      <c r="B4945" s="126" t="s">
        <v>21218</v>
      </c>
      <c r="C4945" s="126" t="s">
        <v>98</v>
      </c>
      <c r="D4945" s="127">
        <v>0.20300000000000001</v>
      </c>
      <c r="E4945" s="128">
        <v>101</v>
      </c>
      <c r="F4945" s="128">
        <v>100</v>
      </c>
      <c r="G4945" s="126" t="s">
        <v>18959</v>
      </c>
      <c r="H4945" s="126" t="s">
        <v>20335</v>
      </c>
      <c r="I4945" s="126" t="s">
        <v>21210</v>
      </c>
      <c r="J4945" s="126" t="s">
        <v>26327</v>
      </c>
      <c r="K4945" s="9">
        <f>_xlfn.IFNA(VLOOKUP(Table5[[#This Row],[Section]],SubSill_Tier,2,FALSE),0)</f>
        <v>0</v>
      </c>
      <c r="L4945" s="9" t="str">
        <f t="shared" si="86"/>
        <v/>
      </c>
      <c r="M4945" s="205" t="str" cm="1">
        <f t="array" ref="M4945">_xlfn.IFS(NOT(ISERROR(VLOOKUP(Table5[[#This Row],[Section]],TB_notTB,1,FALSE))),"No",LEFT(Table5[[#This Row],[Section]],3)="ETB","PLS",LEFT(Table5[[#This Row],[Section]],1)="7","PDB",NOT(ISBLANK(Table5[[#This Row],[Section]])),"No")</f>
        <v>No</v>
      </c>
    </row>
    <row r="4946" spans="1:13" x14ac:dyDescent="0.25">
      <c r="A4946" s="126" t="s">
        <v>11874</v>
      </c>
      <c r="B4946" s="126" t="s">
        <v>21219</v>
      </c>
      <c r="C4946" s="126" t="s">
        <v>98</v>
      </c>
      <c r="D4946" s="127">
        <v>0.29799999999999999</v>
      </c>
      <c r="E4946" s="128">
        <v>166</v>
      </c>
      <c r="F4946" s="128">
        <v>108</v>
      </c>
      <c r="G4946" s="126" t="s">
        <v>18959</v>
      </c>
      <c r="H4946" s="126" t="s">
        <v>20335</v>
      </c>
      <c r="I4946" s="126" t="s">
        <v>21210</v>
      </c>
      <c r="J4946" s="126" t="s">
        <v>26327</v>
      </c>
      <c r="K4946" s="9">
        <f>_xlfn.IFNA(VLOOKUP(Table5[[#This Row],[Section]],SubSill_Tier,2,FALSE),0)</f>
        <v>0</v>
      </c>
      <c r="L4946" s="9" t="str">
        <f t="shared" si="86"/>
        <v/>
      </c>
      <c r="M4946" s="205" t="str" cm="1">
        <f t="array" ref="M4946">_xlfn.IFS(NOT(ISERROR(VLOOKUP(Table5[[#This Row],[Section]],TB_notTB,1,FALSE))),"No",LEFT(Table5[[#This Row],[Section]],3)="ETB","PLS",LEFT(Table5[[#This Row],[Section]],1)="7","PDB",NOT(ISBLANK(Table5[[#This Row],[Section]])),"No")</f>
        <v>No</v>
      </c>
    </row>
    <row r="4947" spans="1:13" x14ac:dyDescent="0.25">
      <c r="A4947" s="126" t="s">
        <v>11875</v>
      </c>
      <c r="B4947" s="126" t="s">
        <v>11876</v>
      </c>
      <c r="C4947" s="126" t="s">
        <v>98</v>
      </c>
      <c r="D4947" s="127">
        <v>0.124</v>
      </c>
      <c r="E4947" s="128">
        <v>100</v>
      </c>
      <c r="F4947" s="128">
        <v>100</v>
      </c>
      <c r="G4947" s="126" t="s">
        <v>18959</v>
      </c>
      <c r="H4947" s="126" t="s">
        <v>20335</v>
      </c>
      <c r="I4947" s="126" t="s">
        <v>21210</v>
      </c>
      <c r="J4947" s="126" t="s">
        <v>26327</v>
      </c>
      <c r="K4947" s="9">
        <f>_xlfn.IFNA(VLOOKUP(Table5[[#This Row],[Section]],SubSill_Tier,2,FALSE),0)</f>
        <v>0</v>
      </c>
      <c r="L4947" s="9" t="str">
        <f t="shared" si="86"/>
        <v/>
      </c>
      <c r="M4947" s="205" t="str" cm="1">
        <f t="array" ref="M4947">_xlfn.IFS(NOT(ISERROR(VLOOKUP(Table5[[#This Row],[Section]],TB_notTB,1,FALSE))),"No",LEFT(Table5[[#This Row],[Section]],3)="ETB","PLS",LEFT(Table5[[#This Row],[Section]],1)="7","PDB",NOT(ISBLANK(Table5[[#This Row],[Section]])),"No")</f>
        <v>No</v>
      </c>
    </row>
    <row r="4948" spans="1:13" x14ac:dyDescent="0.25">
      <c r="A4948" s="126" t="s">
        <v>11877</v>
      </c>
      <c r="B4948" s="126" t="s">
        <v>2007</v>
      </c>
      <c r="C4948" s="126" t="s">
        <v>98</v>
      </c>
      <c r="D4948" s="127">
        <v>0.33800000000000002</v>
      </c>
      <c r="E4948" s="128">
        <v>100</v>
      </c>
      <c r="F4948" s="128">
        <v>100</v>
      </c>
      <c r="G4948" s="126" t="s">
        <v>13791</v>
      </c>
      <c r="H4948" s="126" t="s">
        <v>20336</v>
      </c>
      <c r="I4948" s="126" t="s">
        <v>20337</v>
      </c>
      <c r="J4948" s="126" t="s">
        <v>26327</v>
      </c>
      <c r="K4948" s="9">
        <f>_xlfn.IFNA(VLOOKUP(Table5[[#This Row],[Section]],SubSill_Tier,2,FALSE),0)</f>
        <v>0</v>
      </c>
      <c r="L4948" s="9" t="str">
        <f t="shared" si="86"/>
        <v/>
      </c>
      <c r="M4948" s="205" t="str" cm="1">
        <f t="array" ref="M4948">_xlfn.IFS(NOT(ISERROR(VLOOKUP(Table5[[#This Row],[Section]],TB_notTB,1,FALSE))),"No",LEFT(Table5[[#This Row],[Section]],3)="ETB","PLS",LEFT(Table5[[#This Row],[Section]],1)="7","PDB",NOT(ISBLANK(Table5[[#This Row],[Section]])),"No")</f>
        <v>No</v>
      </c>
    </row>
    <row r="4949" spans="1:13" x14ac:dyDescent="0.25">
      <c r="A4949" s="126" t="s">
        <v>11878</v>
      </c>
      <c r="B4949" s="126" t="s">
        <v>21220</v>
      </c>
      <c r="C4949" s="126" t="s">
        <v>98</v>
      </c>
      <c r="D4949" s="127">
        <v>0.38400000000000001</v>
      </c>
      <c r="E4949" s="128">
        <v>203</v>
      </c>
      <c r="F4949" s="128">
        <v>133</v>
      </c>
      <c r="G4949" s="126" t="s">
        <v>18959</v>
      </c>
      <c r="H4949" s="126" t="s">
        <v>20335</v>
      </c>
      <c r="I4949" s="126" t="s">
        <v>21210</v>
      </c>
      <c r="J4949" s="126" t="s">
        <v>26327</v>
      </c>
      <c r="K4949" s="9">
        <f>_xlfn.IFNA(VLOOKUP(Table5[[#This Row],[Section]],SubSill_Tier,2,FALSE),0)</f>
        <v>0</v>
      </c>
      <c r="L4949" s="9" t="str">
        <f t="shared" si="86"/>
        <v/>
      </c>
      <c r="M4949" s="205" t="str" cm="1">
        <f t="array" ref="M4949">_xlfn.IFS(NOT(ISERROR(VLOOKUP(Table5[[#This Row],[Section]],TB_notTB,1,FALSE))),"No",LEFT(Table5[[#This Row],[Section]],3)="ETB","PLS",LEFT(Table5[[#This Row],[Section]],1)="7","PDB",NOT(ISBLANK(Table5[[#This Row],[Section]])),"No")</f>
        <v>No</v>
      </c>
    </row>
    <row r="4950" spans="1:13" x14ac:dyDescent="0.25">
      <c r="A4950" s="126" t="s">
        <v>11879</v>
      </c>
      <c r="B4950" s="126" t="s">
        <v>21221</v>
      </c>
      <c r="C4950" s="126" t="s">
        <v>98</v>
      </c>
      <c r="D4950" s="127">
        <v>0.221</v>
      </c>
      <c r="E4950" s="128">
        <v>111</v>
      </c>
      <c r="F4950" s="128">
        <v>100</v>
      </c>
      <c r="G4950" s="126" t="s">
        <v>18959</v>
      </c>
      <c r="H4950" s="126" t="s">
        <v>20335</v>
      </c>
      <c r="I4950" s="126" t="s">
        <v>21210</v>
      </c>
      <c r="J4950" s="126" t="s">
        <v>26327</v>
      </c>
      <c r="K4950" s="9">
        <f>_xlfn.IFNA(VLOOKUP(Table5[[#This Row],[Section]],SubSill_Tier,2,FALSE),0)</f>
        <v>0</v>
      </c>
      <c r="L4950" s="9" t="str">
        <f t="shared" si="86"/>
        <v/>
      </c>
      <c r="M4950" s="205" t="str" cm="1">
        <f t="array" ref="M4950">_xlfn.IFS(NOT(ISERROR(VLOOKUP(Table5[[#This Row],[Section]],TB_notTB,1,FALSE))),"No",LEFT(Table5[[#This Row],[Section]],3)="ETB","PLS",LEFT(Table5[[#This Row],[Section]],1)="7","PDB",NOT(ISBLANK(Table5[[#This Row],[Section]])),"No")</f>
        <v>No</v>
      </c>
    </row>
    <row r="4951" spans="1:13" x14ac:dyDescent="0.25">
      <c r="A4951" s="126" t="s">
        <v>15854</v>
      </c>
      <c r="B4951" s="126" t="s">
        <v>15855</v>
      </c>
      <c r="C4951" s="126" t="s">
        <v>75</v>
      </c>
      <c r="D4951" s="127">
        <v>0.751</v>
      </c>
      <c r="E4951" s="128">
        <v>214</v>
      </c>
      <c r="F4951" s="128">
        <v>171</v>
      </c>
      <c r="G4951" s="126" t="s">
        <v>15213</v>
      </c>
      <c r="H4951" s="126" t="s">
        <v>20300</v>
      </c>
      <c r="I4951" s="126" t="s">
        <v>21190</v>
      </c>
      <c r="J4951" s="126" t="s">
        <v>26305</v>
      </c>
      <c r="K4951" s="9">
        <f>_xlfn.IFNA(VLOOKUP(Table5[[#This Row],[Section]],SubSill_Tier,2,FALSE),0)</f>
        <v>0</v>
      </c>
      <c r="L4951" s="9" t="str">
        <f t="shared" si="86"/>
        <v/>
      </c>
      <c r="M4951" s="205" t="str" cm="1">
        <f t="array" ref="M4951">_xlfn.IFS(NOT(ISERROR(VLOOKUP(Table5[[#This Row],[Section]],TB_notTB,1,FALSE))),"No",LEFT(Table5[[#This Row],[Section]],3)="ETB","PLS",LEFT(Table5[[#This Row],[Section]],1)="7","PDB",NOT(ISBLANK(Table5[[#This Row],[Section]])),"No")</f>
        <v>No</v>
      </c>
    </row>
    <row r="4952" spans="1:13" x14ac:dyDescent="0.25">
      <c r="A4952" s="126" t="s">
        <v>15856</v>
      </c>
      <c r="B4952" s="126" t="s">
        <v>15857</v>
      </c>
      <c r="C4952" s="126" t="s">
        <v>75</v>
      </c>
      <c r="D4952" s="127">
        <v>0.79600000000000004</v>
      </c>
      <c r="E4952" s="128">
        <v>249</v>
      </c>
      <c r="F4952" s="128">
        <v>166</v>
      </c>
      <c r="G4952" s="126" t="s">
        <v>15213</v>
      </c>
      <c r="H4952" s="126" t="s">
        <v>20300</v>
      </c>
      <c r="I4952" s="126" t="s">
        <v>21190</v>
      </c>
      <c r="J4952" s="126" t="s">
        <v>26305</v>
      </c>
      <c r="K4952" s="9">
        <f>_xlfn.IFNA(VLOOKUP(Table5[[#This Row],[Section]],SubSill_Tier,2,FALSE),0)</f>
        <v>0</v>
      </c>
      <c r="L4952" s="9" t="str">
        <f t="shared" si="86"/>
        <v/>
      </c>
      <c r="M4952" s="205" t="str" cm="1">
        <f t="array" ref="M4952">_xlfn.IFS(NOT(ISERROR(VLOOKUP(Table5[[#This Row],[Section]],TB_notTB,1,FALSE))),"No",LEFT(Table5[[#This Row],[Section]],3)="ETB","PLS",LEFT(Table5[[#This Row],[Section]],1)="7","PDB",NOT(ISBLANK(Table5[[#This Row],[Section]])),"No")</f>
        <v>No</v>
      </c>
    </row>
    <row r="4953" spans="1:13" x14ac:dyDescent="0.25">
      <c r="A4953" s="126" t="s">
        <v>15858</v>
      </c>
      <c r="B4953" s="126" t="s">
        <v>15859</v>
      </c>
      <c r="C4953" s="126" t="s">
        <v>75</v>
      </c>
      <c r="D4953" s="127">
        <v>1.4750000000000001</v>
      </c>
      <c r="E4953" s="128">
        <v>356</v>
      </c>
      <c r="F4953" s="128">
        <v>265</v>
      </c>
      <c r="G4953" s="126" t="s">
        <v>14948</v>
      </c>
      <c r="H4953" s="126" t="s">
        <v>20257</v>
      </c>
      <c r="I4953" s="126" t="s">
        <v>22563</v>
      </c>
      <c r="J4953" s="126" t="s">
        <v>26288</v>
      </c>
      <c r="K4953" s="9">
        <f>_xlfn.IFNA(VLOOKUP(Table5[[#This Row],[Section]],SubSill_Tier,2,FALSE),0)</f>
        <v>0</v>
      </c>
      <c r="L4953" s="9" t="str">
        <f t="shared" si="86"/>
        <v/>
      </c>
      <c r="M4953" s="205" t="str" cm="1">
        <f t="array" ref="M4953">_xlfn.IFS(NOT(ISERROR(VLOOKUP(Table5[[#This Row],[Section]],TB_notTB,1,FALSE))),"No",LEFT(Table5[[#This Row],[Section]],3)="ETB","PLS",LEFT(Table5[[#This Row],[Section]],1)="7","PDB",NOT(ISBLANK(Table5[[#This Row],[Section]])),"No")</f>
        <v>No</v>
      </c>
    </row>
    <row r="4954" spans="1:13" x14ac:dyDescent="0.25">
      <c r="A4954" s="126" t="s">
        <v>15860</v>
      </c>
      <c r="B4954" s="126" t="s">
        <v>15861</v>
      </c>
      <c r="C4954" s="126" t="s">
        <v>75</v>
      </c>
      <c r="D4954" s="127">
        <v>1.4690000000000001</v>
      </c>
      <c r="E4954" s="128">
        <v>356</v>
      </c>
      <c r="F4954" s="128">
        <v>266</v>
      </c>
      <c r="G4954" s="126" t="s">
        <v>14948</v>
      </c>
      <c r="H4954" s="126" t="s">
        <v>20257</v>
      </c>
      <c r="I4954" s="126" t="s">
        <v>22563</v>
      </c>
      <c r="J4954" s="126" t="s">
        <v>26288</v>
      </c>
      <c r="K4954" s="9">
        <f>_xlfn.IFNA(VLOOKUP(Table5[[#This Row],[Section]],SubSill_Tier,2,FALSE),0)</f>
        <v>0</v>
      </c>
      <c r="L4954" s="9" t="str">
        <f t="shared" si="86"/>
        <v/>
      </c>
      <c r="M4954" s="205" t="str" cm="1">
        <f t="array" ref="M4954">_xlfn.IFS(NOT(ISERROR(VLOOKUP(Table5[[#This Row],[Section]],TB_notTB,1,FALSE))),"No",LEFT(Table5[[#This Row],[Section]],3)="ETB","PLS",LEFT(Table5[[#This Row],[Section]],1)="7","PDB",NOT(ISBLANK(Table5[[#This Row],[Section]])),"No")</f>
        <v>No</v>
      </c>
    </row>
    <row r="4955" spans="1:13" x14ac:dyDescent="0.25">
      <c r="A4955" s="126" t="s">
        <v>15862</v>
      </c>
      <c r="B4955" s="126" t="s">
        <v>15863</v>
      </c>
      <c r="C4955" s="126" t="s">
        <v>75</v>
      </c>
      <c r="D4955" s="127">
        <v>1.155</v>
      </c>
      <c r="E4955" s="128">
        <v>555</v>
      </c>
      <c r="F4955" s="128">
        <v>349</v>
      </c>
      <c r="G4955" s="126" t="s">
        <v>15089</v>
      </c>
      <c r="H4955" s="126" t="s">
        <v>20296</v>
      </c>
      <c r="I4955" s="126" t="s">
        <v>21185</v>
      </c>
      <c r="J4955" s="126" t="s">
        <v>26303</v>
      </c>
      <c r="K4955" s="9">
        <f>_xlfn.IFNA(VLOOKUP(Table5[[#This Row],[Section]],SubSill_Tier,2,FALSE),0)</f>
        <v>0</v>
      </c>
      <c r="L4955" s="9" t="str">
        <f t="shared" si="86"/>
        <v/>
      </c>
      <c r="M4955" s="205" t="str" cm="1">
        <f t="array" ref="M4955">_xlfn.IFS(NOT(ISERROR(VLOOKUP(Table5[[#This Row],[Section]],TB_notTB,1,FALSE))),"No",LEFT(Table5[[#This Row],[Section]],3)="ETB","PLS",LEFT(Table5[[#This Row],[Section]],1)="7","PDB",NOT(ISBLANK(Table5[[#This Row],[Section]])),"No")</f>
        <v>No</v>
      </c>
    </row>
    <row r="4956" spans="1:13" x14ac:dyDescent="0.25">
      <c r="A4956" s="126" t="s">
        <v>15864</v>
      </c>
      <c r="B4956" s="126" t="s">
        <v>15865</v>
      </c>
      <c r="C4956" s="126" t="s">
        <v>75</v>
      </c>
      <c r="D4956" s="127">
        <v>0.65900000000000003</v>
      </c>
      <c r="E4956" s="128">
        <v>364</v>
      </c>
      <c r="F4956" s="128">
        <v>112</v>
      </c>
      <c r="G4956" s="126" t="s">
        <v>14742</v>
      </c>
      <c r="H4956" s="126" t="s">
        <v>20171</v>
      </c>
      <c r="I4956" s="126" t="s">
        <v>21088</v>
      </c>
      <c r="J4956" s="126" t="s">
        <v>26255</v>
      </c>
      <c r="K4956" s="9">
        <f>_xlfn.IFNA(VLOOKUP(Table5[[#This Row],[Section]],SubSill_Tier,2,FALSE),0)</f>
        <v>0</v>
      </c>
      <c r="L4956" s="9" t="str">
        <f t="shared" si="86"/>
        <v/>
      </c>
      <c r="M4956" s="205" t="str" cm="1">
        <f t="array" ref="M4956">_xlfn.IFS(NOT(ISERROR(VLOOKUP(Table5[[#This Row],[Section]],TB_notTB,1,FALSE))),"No",LEFT(Table5[[#This Row],[Section]],3)="ETB","PLS",LEFT(Table5[[#This Row],[Section]],1)="7","PDB",NOT(ISBLANK(Table5[[#This Row],[Section]])),"No")</f>
        <v>No</v>
      </c>
    </row>
    <row r="4957" spans="1:13" x14ac:dyDescent="0.25">
      <c r="A4957" s="126" t="s">
        <v>15866</v>
      </c>
      <c r="B4957" s="126" t="s">
        <v>15867</v>
      </c>
      <c r="C4957" s="126" t="s">
        <v>75</v>
      </c>
      <c r="D4957" s="127">
        <v>0.48499999999999999</v>
      </c>
      <c r="E4957" s="128">
        <v>287</v>
      </c>
      <c r="F4957" s="128">
        <v>163</v>
      </c>
      <c r="G4957" s="126" t="s">
        <v>14742</v>
      </c>
      <c r="H4957" s="126" t="s">
        <v>20171</v>
      </c>
      <c r="I4957" s="126" t="s">
        <v>21088</v>
      </c>
      <c r="J4957" s="126" t="s">
        <v>26255</v>
      </c>
      <c r="K4957" s="9">
        <f>_xlfn.IFNA(VLOOKUP(Table5[[#This Row],[Section]],SubSill_Tier,2,FALSE),0)</f>
        <v>0</v>
      </c>
      <c r="L4957" s="9" t="str">
        <f t="shared" si="86"/>
        <v/>
      </c>
      <c r="M4957" s="205" t="str" cm="1">
        <f t="array" ref="M4957">_xlfn.IFS(NOT(ISERROR(VLOOKUP(Table5[[#This Row],[Section]],TB_notTB,1,FALSE))),"No",LEFT(Table5[[#This Row],[Section]],3)="ETB","PLS",LEFT(Table5[[#This Row],[Section]],1)="7","PDB",NOT(ISBLANK(Table5[[#This Row],[Section]])),"No")</f>
        <v>No</v>
      </c>
    </row>
    <row r="4958" spans="1:13" x14ac:dyDescent="0.25">
      <c r="A4958" s="126" t="s">
        <v>15868</v>
      </c>
      <c r="B4958" s="126" t="s">
        <v>15869</v>
      </c>
      <c r="C4958" s="126" t="s">
        <v>75</v>
      </c>
      <c r="D4958" s="127">
        <v>0.76800000000000002</v>
      </c>
      <c r="E4958" s="128">
        <v>432</v>
      </c>
      <c r="F4958" s="128">
        <v>158</v>
      </c>
      <c r="G4958" s="126" t="s">
        <v>14742</v>
      </c>
      <c r="H4958" s="126" t="s">
        <v>20171</v>
      </c>
      <c r="I4958" s="126" t="s">
        <v>21088</v>
      </c>
      <c r="J4958" s="126" t="s">
        <v>26255</v>
      </c>
      <c r="K4958" s="9">
        <f>_xlfn.IFNA(VLOOKUP(Table5[[#This Row],[Section]],SubSill_Tier,2,FALSE),0)</f>
        <v>0</v>
      </c>
      <c r="L4958" s="9" t="str">
        <f t="shared" si="86"/>
        <v/>
      </c>
      <c r="M4958" s="205" t="str" cm="1">
        <f t="array" ref="M4958">_xlfn.IFS(NOT(ISERROR(VLOOKUP(Table5[[#This Row],[Section]],TB_notTB,1,FALSE))),"No",LEFT(Table5[[#This Row],[Section]],3)="ETB","PLS",LEFT(Table5[[#This Row],[Section]],1)="7","PDB",NOT(ISBLANK(Table5[[#This Row],[Section]])),"No")</f>
        <v>No</v>
      </c>
    </row>
    <row r="4959" spans="1:13" x14ac:dyDescent="0.25">
      <c r="A4959" s="126" t="s">
        <v>15870</v>
      </c>
      <c r="B4959" s="126" t="s">
        <v>19622</v>
      </c>
      <c r="C4959" s="126" t="s">
        <v>75</v>
      </c>
      <c r="D4959" s="127">
        <v>1.0680000000000001</v>
      </c>
      <c r="E4959" s="128">
        <v>407</v>
      </c>
      <c r="F4959" s="128">
        <v>272</v>
      </c>
      <c r="G4959" s="126" t="s">
        <v>14742</v>
      </c>
      <c r="H4959" s="126" t="s">
        <v>20171</v>
      </c>
      <c r="I4959" s="126" t="s">
        <v>21088</v>
      </c>
      <c r="J4959" s="126" t="s">
        <v>26255</v>
      </c>
      <c r="K4959" s="9">
        <f>_xlfn.IFNA(VLOOKUP(Table5[[#This Row],[Section]],SubSill_Tier,2,FALSE),0)</f>
        <v>0</v>
      </c>
      <c r="L4959" s="9" t="str">
        <f t="shared" si="86"/>
        <v/>
      </c>
      <c r="M4959" s="205" t="str" cm="1">
        <f t="array" ref="M4959">_xlfn.IFS(NOT(ISERROR(VLOOKUP(Table5[[#This Row],[Section]],TB_notTB,1,FALSE))),"No",LEFT(Table5[[#This Row],[Section]],3)="ETB","PLS",LEFT(Table5[[#This Row],[Section]],1)="7","PDB",NOT(ISBLANK(Table5[[#This Row],[Section]])),"No")</f>
        <v>No</v>
      </c>
    </row>
    <row r="4960" spans="1:13" x14ac:dyDescent="0.25">
      <c r="A4960" s="126" t="s">
        <v>15871</v>
      </c>
      <c r="B4960" s="126" t="s">
        <v>15872</v>
      </c>
      <c r="C4960" s="126" t="s">
        <v>98</v>
      </c>
      <c r="D4960" s="127">
        <v>2.403</v>
      </c>
      <c r="E4960" s="128">
        <v>410</v>
      </c>
      <c r="F4960" s="128">
        <v>410</v>
      </c>
      <c r="G4960" s="126" t="s">
        <v>15873</v>
      </c>
      <c r="H4960" s="126" t="s">
        <v>20338</v>
      </c>
      <c r="I4960" s="126" t="s">
        <v>20339</v>
      </c>
      <c r="J4960" s="126" t="s">
        <v>26328</v>
      </c>
      <c r="K4960" s="9">
        <f>_xlfn.IFNA(VLOOKUP(Table5[[#This Row],[Section]],SubSill_Tier,2,FALSE),0)</f>
        <v>0</v>
      </c>
      <c r="L4960" s="9" t="str">
        <f t="shared" si="86"/>
        <v/>
      </c>
      <c r="M4960" s="205" t="str" cm="1">
        <f t="array" ref="M4960">_xlfn.IFS(NOT(ISERROR(VLOOKUP(Table5[[#This Row],[Section]],TB_notTB,1,FALSE))),"No",LEFT(Table5[[#This Row],[Section]],3)="ETB","PLS",LEFT(Table5[[#This Row],[Section]],1)="7","PDB",NOT(ISBLANK(Table5[[#This Row],[Section]])),"No")</f>
        <v>No</v>
      </c>
    </row>
    <row r="4961" spans="1:13" x14ac:dyDescent="0.25">
      <c r="A4961" s="126" t="s">
        <v>15874</v>
      </c>
      <c r="B4961" s="126" t="s">
        <v>15875</v>
      </c>
      <c r="C4961" s="126" t="s">
        <v>75</v>
      </c>
      <c r="D4961" s="127">
        <v>0.96599999999999997</v>
      </c>
      <c r="E4961" s="128">
        <v>401</v>
      </c>
      <c r="F4961" s="128">
        <v>101</v>
      </c>
      <c r="G4961" s="126" t="s">
        <v>15089</v>
      </c>
      <c r="H4961" s="126" t="s">
        <v>20296</v>
      </c>
      <c r="I4961" s="126" t="s">
        <v>21185</v>
      </c>
      <c r="J4961" s="126" t="s">
        <v>26303</v>
      </c>
      <c r="K4961" s="9">
        <f>_xlfn.IFNA(VLOOKUP(Table5[[#This Row],[Section]],SubSill_Tier,2,FALSE),0)</f>
        <v>0</v>
      </c>
      <c r="L4961" s="9" t="str">
        <f t="shared" si="86"/>
        <v/>
      </c>
      <c r="M4961" s="205" t="str" cm="1">
        <f t="array" ref="M4961">_xlfn.IFS(NOT(ISERROR(VLOOKUP(Table5[[#This Row],[Section]],TB_notTB,1,FALSE))),"No",LEFT(Table5[[#This Row],[Section]],3)="ETB","PLS",LEFT(Table5[[#This Row],[Section]],1)="7","PDB",NOT(ISBLANK(Table5[[#This Row],[Section]])),"No")</f>
        <v>No</v>
      </c>
    </row>
    <row r="4962" spans="1:13" x14ac:dyDescent="0.25">
      <c r="A4962" s="126" t="s">
        <v>15876</v>
      </c>
      <c r="B4962" s="126" t="s">
        <v>15877</v>
      </c>
      <c r="C4962" s="126" t="s">
        <v>75</v>
      </c>
      <c r="D4962" s="127">
        <v>1.1639999999999999</v>
      </c>
      <c r="E4962" s="128">
        <v>424</v>
      </c>
      <c r="F4962" s="128">
        <v>120</v>
      </c>
      <c r="G4962" s="126" t="s">
        <v>15089</v>
      </c>
      <c r="H4962" s="126" t="s">
        <v>20296</v>
      </c>
      <c r="I4962" s="126" t="s">
        <v>21185</v>
      </c>
      <c r="J4962" s="126" t="s">
        <v>26303</v>
      </c>
      <c r="K4962" s="9">
        <f>_xlfn.IFNA(VLOOKUP(Table5[[#This Row],[Section]],SubSill_Tier,2,FALSE),0)</f>
        <v>1</v>
      </c>
      <c r="L4962" s="9" t="str">
        <f t="shared" si="86"/>
        <v/>
      </c>
      <c r="M4962" s="205" t="str" cm="1">
        <f t="array" ref="M4962">_xlfn.IFS(NOT(ISERROR(VLOOKUP(Table5[[#This Row],[Section]],TB_notTB,1,FALSE))),"No",LEFT(Table5[[#This Row],[Section]],3)="ETB","PLS",LEFT(Table5[[#This Row],[Section]],1)="7","PDB",NOT(ISBLANK(Table5[[#This Row],[Section]])),"No")</f>
        <v>No</v>
      </c>
    </row>
    <row r="4963" spans="1:13" x14ac:dyDescent="0.25">
      <c r="A4963" s="126" t="s">
        <v>15878</v>
      </c>
      <c r="B4963" s="126" t="s">
        <v>15879</v>
      </c>
      <c r="C4963" s="126" t="s">
        <v>75</v>
      </c>
      <c r="D4963" s="127">
        <v>1.5880000000000001</v>
      </c>
      <c r="E4963" s="128">
        <v>482</v>
      </c>
      <c r="F4963" s="128">
        <v>127</v>
      </c>
      <c r="G4963" s="126" t="s">
        <v>15839</v>
      </c>
      <c r="H4963" s="126" t="s">
        <v>20334</v>
      </c>
      <c r="I4963" s="126" t="s">
        <v>21208</v>
      </c>
      <c r="J4963" s="126" t="s">
        <v>26326</v>
      </c>
      <c r="K4963" s="9">
        <f>_xlfn.IFNA(VLOOKUP(Table5[[#This Row],[Section]],SubSill_Tier,2,FALSE),0)</f>
        <v>0</v>
      </c>
      <c r="L4963" s="9" t="str">
        <f t="shared" si="86"/>
        <v/>
      </c>
      <c r="M4963" s="205" t="str" cm="1">
        <f t="array" ref="M4963">_xlfn.IFS(NOT(ISERROR(VLOOKUP(Table5[[#This Row],[Section]],TB_notTB,1,FALSE))),"No",LEFT(Table5[[#This Row],[Section]],3)="ETB","PLS",LEFT(Table5[[#This Row],[Section]],1)="7","PDB",NOT(ISBLANK(Table5[[#This Row],[Section]])),"No")</f>
        <v>No</v>
      </c>
    </row>
    <row r="4964" spans="1:13" x14ac:dyDescent="0.25">
      <c r="A4964" s="126" t="s">
        <v>15880</v>
      </c>
      <c r="B4964" s="126" t="s">
        <v>22125</v>
      </c>
      <c r="C4964" s="126" t="s">
        <v>75</v>
      </c>
      <c r="D4964" s="127">
        <v>0.81899999999999995</v>
      </c>
      <c r="E4964" s="128">
        <v>380</v>
      </c>
      <c r="F4964" s="128">
        <v>123</v>
      </c>
      <c r="G4964" s="126" t="s">
        <v>15839</v>
      </c>
      <c r="H4964" s="126" t="s">
        <v>20334</v>
      </c>
      <c r="I4964" s="126" t="s">
        <v>21208</v>
      </c>
      <c r="J4964" s="126" t="s">
        <v>26326</v>
      </c>
      <c r="K4964" s="9">
        <f>_xlfn.IFNA(VLOOKUP(Table5[[#This Row],[Section]],SubSill_Tier,2,FALSE),0)</f>
        <v>0</v>
      </c>
      <c r="L4964" s="9" t="str">
        <f t="shared" si="86"/>
        <v/>
      </c>
      <c r="M4964" s="205" t="str" cm="1">
        <f t="array" ref="M4964">_xlfn.IFS(NOT(ISERROR(VLOOKUP(Table5[[#This Row],[Section]],TB_notTB,1,FALSE))),"No",LEFT(Table5[[#This Row],[Section]],3)="ETB","PLS",LEFT(Table5[[#This Row],[Section]],1)="7","PDB",NOT(ISBLANK(Table5[[#This Row],[Section]])),"No")</f>
        <v>No</v>
      </c>
    </row>
    <row r="4965" spans="1:13" x14ac:dyDescent="0.25">
      <c r="A4965" s="126" t="s">
        <v>15881</v>
      </c>
      <c r="B4965" s="126" t="s">
        <v>22126</v>
      </c>
      <c r="C4965" s="126" t="s">
        <v>75</v>
      </c>
      <c r="D4965" s="127">
        <v>1.405</v>
      </c>
      <c r="E4965" s="128">
        <v>261</v>
      </c>
      <c r="F4965" s="128">
        <v>177</v>
      </c>
      <c r="G4965" s="126" t="s">
        <v>15839</v>
      </c>
      <c r="H4965" s="126" t="s">
        <v>20334</v>
      </c>
      <c r="I4965" s="126" t="s">
        <v>21208</v>
      </c>
      <c r="J4965" s="126" t="s">
        <v>26326</v>
      </c>
      <c r="K4965" s="9">
        <f>_xlfn.IFNA(VLOOKUP(Table5[[#This Row],[Section]],SubSill_Tier,2,FALSE),0)</f>
        <v>0</v>
      </c>
      <c r="L4965" s="9" t="str">
        <f t="shared" si="86"/>
        <v/>
      </c>
      <c r="M4965" s="205" t="str" cm="1">
        <f t="array" ref="M4965">_xlfn.IFS(NOT(ISERROR(VLOOKUP(Table5[[#This Row],[Section]],TB_notTB,1,FALSE))),"No",LEFT(Table5[[#This Row],[Section]],3)="ETB","PLS",LEFT(Table5[[#This Row],[Section]],1)="7","PDB",NOT(ISBLANK(Table5[[#This Row],[Section]])),"No")</f>
        <v>No</v>
      </c>
    </row>
    <row r="4966" spans="1:13" x14ac:dyDescent="0.25">
      <c r="A4966" s="126" t="s">
        <v>15882</v>
      </c>
      <c r="B4966" s="126" t="s">
        <v>22127</v>
      </c>
      <c r="C4966" s="126" t="s">
        <v>75</v>
      </c>
      <c r="D4966" s="127">
        <v>0.27900000000000003</v>
      </c>
      <c r="E4966" s="128">
        <v>171</v>
      </c>
      <c r="F4966" s="128">
        <v>101</v>
      </c>
      <c r="G4966" s="126" t="s">
        <v>15839</v>
      </c>
      <c r="H4966" s="126" t="s">
        <v>20334</v>
      </c>
      <c r="I4966" s="126" t="s">
        <v>21208</v>
      </c>
      <c r="J4966" s="126" t="s">
        <v>26326</v>
      </c>
      <c r="K4966" s="9">
        <f>_xlfn.IFNA(VLOOKUP(Table5[[#This Row],[Section]],SubSill_Tier,2,FALSE),0)</f>
        <v>0</v>
      </c>
      <c r="L4966" s="9" t="str">
        <f t="shared" si="86"/>
        <v/>
      </c>
      <c r="M4966" s="205" t="str" cm="1">
        <f t="array" ref="M4966">_xlfn.IFS(NOT(ISERROR(VLOOKUP(Table5[[#This Row],[Section]],TB_notTB,1,FALSE))),"No",LEFT(Table5[[#This Row],[Section]],3)="ETB","PLS",LEFT(Table5[[#This Row],[Section]],1)="7","PDB",NOT(ISBLANK(Table5[[#This Row],[Section]])),"No")</f>
        <v>No</v>
      </c>
    </row>
    <row r="4967" spans="1:13" x14ac:dyDescent="0.25">
      <c r="A4967" s="126" t="s">
        <v>15883</v>
      </c>
      <c r="B4967" s="126" t="s">
        <v>22128</v>
      </c>
      <c r="C4967" s="126" t="s">
        <v>75</v>
      </c>
      <c r="D4967" s="127">
        <v>0.47199999999999998</v>
      </c>
      <c r="E4967" s="128">
        <v>214</v>
      </c>
      <c r="F4967" s="128">
        <v>100</v>
      </c>
      <c r="G4967" s="126" t="s">
        <v>15839</v>
      </c>
      <c r="H4967" s="126" t="s">
        <v>20334</v>
      </c>
      <c r="I4967" s="126" t="s">
        <v>21208</v>
      </c>
      <c r="J4967" s="126" t="s">
        <v>26326</v>
      </c>
      <c r="K4967" s="9">
        <f>_xlfn.IFNA(VLOOKUP(Table5[[#This Row],[Section]],SubSill_Tier,2,FALSE),0)</f>
        <v>0</v>
      </c>
      <c r="L4967" s="9" t="str">
        <f t="shared" si="86"/>
        <v/>
      </c>
      <c r="M4967" s="205" t="str" cm="1">
        <f t="array" ref="M4967">_xlfn.IFS(NOT(ISERROR(VLOOKUP(Table5[[#This Row],[Section]],TB_notTB,1,FALSE))),"No",LEFT(Table5[[#This Row],[Section]],3)="ETB","PLS",LEFT(Table5[[#This Row],[Section]],1)="7","PDB",NOT(ISBLANK(Table5[[#This Row],[Section]])),"No")</f>
        <v>No</v>
      </c>
    </row>
    <row r="4968" spans="1:13" x14ac:dyDescent="0.25">
      <c r="A4968" s="126" t="s">
        <v>15884</v>
      </c>
      <c r="B4968" s="126" t="s">
        <v>22129</v>
      </c>
      <c r="C4968" s="126" t="s">
        <v>75</v>
      </c>
      <c r="D4968" s="127">
        <v>0.33700000000000002</v>
      </c>
      <c r="E4968" s="128">
        <v>206</v>
      </c>
      <c r="F4968" s="128">
        <v>100</v>
      </c>
      <c r="G4968" s="126" t="s">
        <v>15839</v>
      </c>
      <c r="H4968" s="126" t="s">
        <v>20334</v>
      </c>
      <c r="I4968" s="126" t="s">
        <v>21208</v>
      </c>
      <c r="J4968" s="126" t="s">
        <v>26326</v>
      </c>
      <c r="K4968" s="9">
        <f>_xlfn.IFNA(VLOOKUP(Table5[[#This Row],[Section]],SubSill_Tier,2,FALSE),0)</f>
        <v>0</v>
      </c>
      <c r="L4968" s="9" t="str">
        <f t="shared" si="86"/>
        <v/>
      </c>
      <c r="M4968" s="205" t="str" cm="1">
        <f t="array" ref="M4968">_xlfn.IFS(NOT(ISERROR(VLOOKUP(Table5[[#This Row],[Section]],TB_notTB,1,FALSE))),"No",LEFT(Table5[[#This Row],[Section]],3)="ETB","PLS",LEFT(Table5[[#This Row],[Section]],1)="7","PDB",NOT(ISBLANK(Table5[[#This Row],[Section]])),"No")</f>
        <v>No</v>
      </c>
    </row>
    <row r="4969" spans="1:13" x14ac:dyDescent="0.25">
      <c r="A4969" s="126" t="s">
        <v>15885</v>
      </c>
      <c r="B4969" s="126" t="s">
        <v>22130</v>
      </c>
      <c r="C4969" s="126" t="s">
        <v>75</v>
      </c>
      <c r="D4969" s="127">
        <v>0.22800000000000001</v>
      </c>
      <c r="E4969" s="128">
        <v>138</v>
      </c>
      <c r="F4969" s="128">
        <v>100</v>
      </c>
      <c r="G4969" s="126" t="s">
        <v>15839</v>
      </c>
      <c r="H4969" s="126" t="s">
        <v>20334</v>
      </c>
      <c r="I4969" s="126" t="s">
        <v>21208</v>
      </c>
      <c r="J4969" s="126" t="s">
        <v>26326</v>
      </c>
      <c r="K4969" s="9">
        <f>_xlfn.IFNA(VLOOKUP(Table5[[#This Row],[Section]],SubSill_Tier,2,FALSE),0)</f>
        <v>0</v>
      </c>
      <c r="L4969" s="9" t="str">
        <f t="shared" si="86"/>
        <v/>
      </c>
      <c r="M4969" s="205" t="str" cm="1">
        <f t="array" ref="M4969">_xlfn.IFS(NOT(ISERROR(VLOOKUP(Table5[[#This Row],[Section]],TB_notTB,1,FALSE))),"No",LEFT(Table5[[#This Row],[Section]],3)="ETB","PLS",LEFT(Table5[[#This Row],[Section]],1)="7","PDB",NOT(ISBLANK(Table5[[#This Row],[Section]])),"No")</f>
        <v>No</v>
      </c>
    </row>
    <row r="4970" spans="1:13" x14ac:dyDescent="0.25">
      <c r="A4970" s="126" t="s">
        <v>15886</v>
      </c>
      <c r="B4970" s="126" t="s">
        <v>15887</v>
      </c>
      <c r="C4970" s="126" t="s">
        <v>75</v>
      </c>
      <c r="D4970" s="127">
        <v>0.187</v>
      </c>
      <c r="E4970" s="128">
        <v>113</v>
      </c>
      <c r="F4970" s="128">
        <v>100</v>
      </c>
      <c r="G4970" s="126" t="s">
        <v>15839</v>
      </c>
      <c r="H4970" s="126" t="s">
        <v>20334</v>
      </c>
      <c r="I4970" s="126" t="s">
        <v>21208</v>
      </c>
      <c r="J4970" s="126" t="s">
        <v>26326</v>
      </c>
      <c r="K4970" s="9">
        <f>_xlfn.IFNA(VLOOKUP(Table5[[#This Row],[Section]],SubSill_Tier,2,FALSE),0)</f>
        <v>0</v>
      </c>
      <c r="L4970" s="9" t="str">
        <f t="shared" si="86"/>
        <v/>
      </c>
      <c r="M4970" s="205" t="str" cm="1">
        <f t="array" ref="M4970">_xlfn.IFS(NOT(ISERROR(VLOOKUP(Table5[[#This Row],[Section]],TB_notTB,1,FALSE))),"No",LEFT(Table5[[#This Row],[Section]],3)="ETB","PLS",LEFT(Table5[[#This Row],[Section]],1)="7","PDB",NOT(ISBLANK(Table5[[#This Row],[Section]])),"No")</f>
        <v>No</v>
      </c>
    </row>
    <row r="4971" spans="1:13" x14ac:dyDescent="0.25">
      <c r="A4971" s="126" t="s">
        <v>15888</v>
      </c>
      <c r="B4971" s="126" t="s">
        <v>22131</v>
      </c>
      <c r="C4971" s="126" t="s">
        <v>75</v>
      </c>
      <c r="D4971" s="127">
        <v>0.129</v>
      </c>
      <c r="E4971" s="128">
        <v>100</v>
      </c>
      <c r="F4971" s="128">
        <v>100</v>
      </c>
      <c r="G4971" s="126" t="s">
        <v>15839</v>
      </c>
      <c r="H4971" s="126" t="s">
        <v>20334</v>
      </c>
      <c r="I4971" s="126" t="s">
        <v>21208</v>
      </c>
      <c r="J4971" s="126" t="s">
        <v>26326</v>
      </c>
      <c r="K4971" s="9">
        <f>_xlfn.IFNA(VLOOKUP(Table5[[#This Row],[Section]],SubSill_Tier,2,FALSE),0)</f>
        <v>0</v>
      </c>
      <c r="L4971" s="9" t="str">
        <f t="shared" si="86"/>
        <v/>
      </c>
      <c r="M4971" s="205" t="str" cm="1">
        <f t="array" ref="M4971">_xlfn.IFS(NOT(ISERROR(VLOOKUP(Table5[[#This Row],[Section]],TB_notTB,1,FALSE))),"No",LEFT(Table5[[#This Row],[Section]],3)="ETB","PLS",LEFT(Table5[[#This Row],[Section]],1)="7","PDB",NOT(ISBLANK(Table5[[#This Row],[Section]])),"No")</f>
        <v>No</v>
      </c>
    </row>
    <row r="4972" spans="1:13" x14ac:dyDescent="0.25">
      <c r="A4972" s="126" t="s">
        <v>15889</v>
      </c>
      <c r="B4972" s="126" t="s">
        <v>15890</v>
      </c>
      <c r="C4972" s="126" t="s">
        <v>75</v>
      </c>
      <c r="D4972" s="127">
        <v>0.60799999999999998</v>
      </c>
      <c r="E4972" s="128">
        <v>255</v>
      </c>
      <c r="F4972" s="128">
        <v>121</v>
      </c>
      <c r="G4972" s="126" t="s">
        <v>14847</v>
      </c>
      <c r="H4972" s="126" t="s">
        <v>20227</v>
      </c>
      <c r="I4972" s="126" t="s">
        <v>20228</v>
      </c>
      <c r="J4972" s="126" t="s">
        <v>26275</v>
      </c>
      <c r="K4972" s="9">
        <f>_xlfn.IFNA(VLOOKUP(Table5[[#This Row],[Section]],SubSill_Tier,2,FALSE),0)</f>
        <v>0</v>
      </c>
      <c r="L4972" s="9" t="str">
        <f t="shared" si="86"/>
        <v/>
      </c>
      <c r="M4972" s="205" t="str" cm="1">
        <f t="array" ref="M4972">_xlfn.IFS(NOT(ISERROR(VLOOKUP(Table5[[#This Row],[Section]],TB_notTB,1,FALSE))),"No",LEFT(Table5[[#This Row],[Section]],3)="ETB","PLS",LEFT(Table5[[#This Row],[Section]],1)="7","PDB",NOT(ISBLANK(Table5[[#This Row],[Section]])),"No")</f>
        <v>No</v>
      </c>
    </row>
    <row r="4973" spans="1:13" x14ac:dyDescent="0.25">
      <c r="A4973" s="126" t="s">
        <v>15891</v>
      </c>
      <c r="B4973" s="126" t="s">
        <v>15892</v>
      </c>
      <c r="C4973" s="126" t="s">
        <v>75</v>
      </c>
      <c r="D4973" s="127">
        <v>0.23100000000000001</v>
      </c>
      <c r="E4973" s="128">
        <v>132</v>
      </c>
      <c r="F4973" s="128">
        <v>100</v>
      </c>
      <c r="G4973" s="126" t="s">
        <v>15089</v>
      </c>
      <c r="H4973" s="126" t="s">
        <v>20296</v>
      </c>
      <c r="I4973" s="126" t="s">
        <v>21185</v>
      </c>
      <c r="J4973" s="126" t="s">
        <v>26303</v>
      </c>
      <c r="K4973" s="9">
        <f>_xlfn.IFNA(VLOOKUP(Table5[[#This Row],[Section]],SubSill_Tier,2,FALSE),0)</f>
        <v>0</v>
      </c>
      <c r="L4973" s="9" t="str">
        <f t="shared" si="86"/>
        <v/>
      </c>
      <c r="M4973" s="205" t="str" cm="1">
        <f t="array" ref="M4973">_xlfn.IFS(NOT(ISERROR(VLOOKUP(Table5[[#This Row],[Section]],TB_notTB,1,FALSE))),"No",LEFT(Table5[[#This Row],[Section]],3)="ETB","PLS",LEFT(Table5[[#This Row],[Section]],1)="7","PDB",NOT(ISBLANK(Table5[[#This Row],[Section]])),"No")</f>
        <v>No</v>
      </c>
    </row>
    <row r="4974" spans="1:13" x14ac:dyDescent="0.25">
      <c r="A4974" s="126" t="s">
        <v>15893</v>
      </c>
      <c r="B4974" s="126" t="s">
        <v>15894</v>
      </c>
      <c r="C4974" s="126" t="s">
        <v>75</v>
      </c>
      <c r="D4974" s="127">
        <v>0.252</v>
      </c>
      <c r="E4974" s="128">
        <v>120</v>
      </c>
      <c r="F4974" s="128">
        <v>100</v>
      </c>
      <c r="G4974" s="126" t="s">
        <v>14918</v>
      </c>
      <c r="H4974" s="126" t="s">
        <v>20243</v>
      </c>
      <c r="I4974" s="126" t="s">
        <v>20244</v>
      </c>
      <c r="J4974" s="126" t="s">
        <v>26284</v>
      </c>
      <c r="K4974" s="9">
        <f>_xlfn.IFNA(VLOOKUP(Table5[[#This Row],[Section]],SubSill_Tier,2,FALSE),0)</f>
        <v>0</v>
      </c>
      <c r="L4974" s="9" t="str">
        <f t="shared" si="86"/>
        <v/>
      </c>
      <c r="M4974" s="205" t="str" cm="1">
        <f t="array" ref="M4974">_xlfn.IFS(NOT(ISERROR(VLOOKUP(Table5[[#This Row],[Section]],TB_notTB,1,FALSE))),"No",LEFT(Table5[[#This Row],[Section]],3)="ETB","PLS",LEFT(Table5[[#This Row],[Section]],1)="7","PDB",NOT(ISBLANK(Table5[[#This Row],[Section]])),"No")</f>
        <v>No</v>
      </c>
    </row>
    <row r="4975" spans="1:13" x14ac:dyDescent="0.25">
      <c r="A4975" s="126" t="s">
        <v>15895</v>
      </c>
      <c r="B4975" s="126" t="s">
        <v>15896</v>
      </c>
      <c r="C4975" s="126" t="s">
        <v>75</v>
      </c>
      <c r="D4975" s="127">
        <v>1.925</v>
      </c>
      <c r="E4975" s="128">
        <v>805</v>
      </c>
      <c r="F4975" s="128">
        <v>528</v>
      </c>
      <c r="G4975" s="126" t="s">
        <v>15455</v>
      </c>
      <c r="H4975" s="126" t="s">
        <v>20320</v>
      </c>
      <c r="I4975" s="126" t="s">
        <v>22565</v>
      </c>
      <c r="J4975" s="126" t="s">
        <v>26316</v>
      </c>
      <c r="K4975" s="9">
        <f>_xlfn.IFNA(VLOOKUP(Table5[[#This Row],[Section]],SubSill_Tier,2,FALSE),0)</f>
        <v>0</v>
      </c>
      <c r="L4975" s="9" t="str">
        <f t="shared" si="86"/>
        <v/>
      </c>
      <c r="M4975" s="205" t="str" cm="1">
        <f t="array" ref="M4975">_xlfn.IFS(NOT(ISERROR(VLOOKUP(Table5[[#This Row],[Section]],TB_notTB,1,FALSE))),"No",LEFT(Table5[[#This Row],[Section]],3)="ETB","PLS",LEFT(Table5[[#This Row],[Section]],1)="7","PDB",NOT(ISBLANK(Table5[[#This Row],[Section]])),"No")</f>
        <v>No</v>
      </c>
    </row>
    <row r="4976" spans="1:13" x14ac:dyDescent="0.25">
      <c r="A4976" s="126" t="s">
        <v>15897</v>
      </c>
      <c r="B4976" s="126" t="s">
        <v>15898</v>
      </c>
      <c r="C4976" s="126" t="s">
        <v>75</v>
      </c>
      <c r="D4976" s="127">
        <v>1.669</v>
      </c>
      <c r="E4976" s="128">
        <v>705</v>
      </c>
      <c r="F4976" s="128">
        <v>361</v>
      </c>
      <c r="G4976" s="126" t="s">
        <v>15455</v>
      </c>
      <c r="H4976" s="126" t="s">
        <v>20320</v>
      </c>
      <c r="I4976" s="126" t="s">
        <v>22565</v>
      </c>
      <c r="J4976" s="126" t="s">
        <v>26316</v>
      </c>
      <c r="K4976" s="9">
        <f>_xlfn.IFNA(VLOOKUP(Table5[[#This Row],[Section]],SubSill_Tier,2,FALSE),0)</f>
        <v>0</v>
      </c>
      <c r="L4976" s="9" t="str">
        <f t="shared" si="86"/>
        <v/>
      </c>
      <c r="M4976" s="205" t="str" cm="1">
        <f t="array" ref="M4976">_xlfn.IFS(NOT(ISERROR(VLOOKUP(Table5[[#This Row],[Section]],TB_notTB,1,FALSE))),"No",LEFT(Table5[[#This Row],[Section]],3)="ETB","PLS",LEFT(Table5[[#This Row],[Section]],1)="7","PDB",NOT(ISBLANK(Table5[[#This Row],[Section]])),"No")</f>
        <v>No</v>
      </c>
    </row>
    <row r="4977" spans="1:13" x14ac:dyDescent="0.25">
      <c r="A4977" s="126" t="s">
        <v>15899</v>
      </c>
      <c r="B4977" s="126" t="s">
        <v>15900</v>
      </c>
      <c r="C4977" s="126" t="s">
        <v>75</v>
      </c>
      <c r="D4977" s="127">
        <v>0.54900000000000004</v>
      </c>
      <c r="E4977" s="128">
        <v>151</v>
      </c>
      <c r="F4977" s="128">
        <v>119</v>
      </c>
      <c r="G4977" s="126" t="s">
        <v>15213</v>
      </c>
      <c r="H4977" s="126" t="s">
        <v>20300</v>
      </c>
      <c r="I4977" s="126" t="s">
        <v>21190</v>
      </c>
      <c r="J4977" s="126" t="s">
        <v>26305</v>
      </c>
      <c r="K4977" s="9">
        <f>_xlfn.IFNA(VLOOKUP(Table5[[#This Row],[Section]],SubSill_Tier,2,FALSE),0)</f>
        <v>0</v>
      </c>
      <c r="L4977" s="9" t="str">
        <f t="shared" si="86"/>
        <v/>
      </c>
      <c r="M4977" s="205" t="str" cm="1">
        <f t="array" ref="M4977">_xlfn.IFS(NOT(ISERROR(VLOOKUP(Table5[[#This Row],[Section]],TB_notTB,1,FALSE))),"No",LEFT(Table5[[#This Row],[Section]],3)="ETB","PLS",LEFT(Table5[[#This Row],[Section]],1)="7","PDB",NOT(ISBLANK(Table5[[#This Row],[Section]])),"No")</f>
        <v>No</v>
      </c>
    </row>
    <row r="4978" spans="1:13" x14ac:dyDescent="0.25">
      <c r="A4978" s="126" t="s">
        <v>15901</v>
      </c>
      <c r="B4978" s="126" t="s">
        <v>15902</v>
      </c>
      <c r="C4978" s="126" t="s">
        <v>75</v>
      </c>
      <c r="D4978" s="127">
        <v>0.67300000000000004</v>
      </c>
      <c r="E4978" s="128">
        <v>203</v>
      </c>
      <c r="F4978" s="128">
        <v>203</v>
      </c>
      <c r="G4978" s="126" t="s">
        <v>14800</v>
      </c>
      <c r="H4978" s="126" t="s">
        <v>20205</v>
      </c>
      <c r="I4978" s="126" t="s">
        <v>20206</v>
      </c>
      <c r="J4978" s="126" t="s">
        <v>26263</v>
      </c>
      <c r="K4978" s="9">
        <f>_xlfn.IFNA(VLOOKUP(Table5[[#This Row],[Section]],SubSill_Tier,2,FALSE),0)</f>
        <v>0</v>
      </c>
      <c r="L4978" s="9" t="str">
        <f t="shared" si="86"/>
        <v/>
      </c>
      <c r="M4978" s="205" t="str" cm="1">
        <f t="array" ref="M4978">_xlfn.IFS(NOT(ISERROR(VLOOKUP(Table5[[#This Row],[Section]],TB_notTB,1,FALSE))),"No",LEFT(Table5[[#This Row],[Section]],3)="ETB","PLS",LEFT(Table5[[#This Row],[Section]],1)="7","PDB",NOT(ISBLANK(Table5[[#This Row],[Section]])),"No")</f>
        <v>No</v>
      </c>
    </row>
    <row r="4979" spans="1:13" x14ac:dyDescent="0.25">
      <c r="A4979" s="126" t="s">
        <v>15903</v>
      </c>
      <c r="B4979" s="126" t="s">
        <v>22132</v>
      </c>
      <c r="C4979" s="126" t="s">
        <v>75</v>
      </c>
      <c r="D4979" s="127">
        <v>0.71599999999999997</v>
      </c>
      <c r="E4979" s="128">
        <v>319</v>
      </c>
      <c r="F4979" s="128">
        <v>112</v>
      </c>
      <c r="G4979" s="126" t="s">
        <v>15670</v>
      </c>
      <c r="H4979" s="126" t="s">
        <v>21159</v>
      </c>
      <c r="I4979" s="126" t="s">
        <v>22103</v>
      </c>
      <c r="J4979" s="126" t="s">
        <v>26278</v>
      </c>
      <c r="K4979" s="9">
        <f>_xlfn.IFNA(VLOOKUP(Table5[[#This Row],[Section]],SubSill_Tier,2,FALSE),0)</f>
        <v>0</v>
      </c>
      <c r="L4979" s="9" t="str">
        <f t="shared" si="86"/>
        <v/>
      </c>
      <c r="M4979" s="205" t="str" cm="1">
        <f t="array" ref="M4979">_xlfn.IFS(NOT(ISERROR(VLOOKUP(Table5[[#This Row],[Section]],TB_notTB,1,FALSE))),"No",LEFT(Table5[[#This Row],[Section]],3)="ETB","PLS",LEFT(Table5[[#This Row],[Section]],1)="7","PDB",NOT(ISBLANK(Table5[[#This Row],[Section]])),"No")</f>
        <v>No</v>
      </c>
    </row>
    <row r="4980" spans="1:13" x14ac:dyDescent="0.25">
      <c r="A4980" s="126" t="s">
        <v>15904</v>
      </c>
      <c r="B4980" s="126" t="s">
        <v>15905</v>
      </c>
      <c r="C4980" s="126" t="s">
        <v>75</v>
      </c>
      <c r="D4980" s="127">
        <v>1.1539999999999999</v>
      </c>
      <c r="E4980" s="128">
        <v>554</v>
      </c>
      <c r="F4980" s="128">
        <v>349</v>
      </c>
      <c r="G4980" s="126" t="s">
        <v>15089</v>
      </c>
      <c r="H4980" s="126" t="s">
        <v>20296</v>
      </c>
      <c r="I4980" s="126" t="s">
        <v>21185</v>
      </c>
      <c r="J4980" s="126" t="s">
        <v>26303</v>
      </c>
      <c r="K4980" s="9">
        <f>_xlfn.IFNA(VLOOKUP(Table5[[#This Row],[Section]],SubSill_Tier,2,FALSE),0)</f>
        <v>0</v>
      </c>
      <c r="L4980" s="9" t="str">
        <f t="shared" si="86"/>
        <v/>
      </c>
      <c r="M4980" s="205" t="str" cm="1">
        <f t="array" ref="M4980">_xlfn.IFS(NOT(ISERROR(VLOOKUP(Table5[[#This Row],[Section]],TB_notTB,1,FALSE))),"No",LEFT(Table5[[#This Row],[Section]],3)="ETB","PLS",LEFT(Table5[[#This Row],[Section]],1)="7","PDB",NOT(ISBLANK(Table5[[#This Row],[Section]])),"No")</f>
        <v>No</v>
      </c>
    </row>
    <row r="4981" spans="1:13" x14ac:dyDescent="0.25">
      <c r="A4981" s="126" t="s">
        <v>15906</v>
      </c>
      <c r="B4981" s="126" t="s">
        <v>15907</v>
      </c>
      <c r="C4981" s="126" t="s">
        <v>75</v>
      </c>
      <c r="D4981" s="127">
        <v>0.96599999999999997</v>
      </c>
      <c r="E4981" s="128">
        <v>402</v>
      </c>
      <c r="F4981" s="128">
        <v>100</v>
      </c>
      <c r="G4981" s="126" t="s">
        <v>15089</v>
      </c>
      <c r="H4981" s="126" t="s">
        <v>20296</v>
      </c>
      <c r="I4981" s="126" t="s">
        <v>21185</v>
      </c>
      <c r="J4981" s="126" t="s">
        <v>26303</v>
      </c>
      <c r="K4981" s="9">
        <f>_xlfn.IFNA(VLOOKUP(Table5[[#This Row],[Section]],SubSill_Tier,2,FALSE),0)</f>
        <v>0</v>
      </c>
      <c r="L4981" s="9" t="str">
        <f t="shared" si="86"/>
        <v/>
      </c>
      <c r="M4981" s="205" t="str" cm="1">
        <f t="array" ref="M4981">_xlfn.IFS(NOT(ISERROR(VLOOKUP(Table5[[#This Row],[Section]],TB_notTB,1,FALSE))),"No",LEFT(Table5[[#This Row],[Section]],3)="ETB","PLS",LEFT(Table5[[#This Row],[Section]],1)="7","PDB",NOT(ISBLANK(Table5[[#This Row],[Section]])),"No")</f>
        <v>No</v>
      </c>
    </row>
    <row r="4982" spans="1:13" x14ac:dyDescent="0.25">
      <c r="A4982" s="126" t="s">
        <v>15908</v>
      </c>
      <c r="B4982" s="126" t="s">
        <v>22133</v>
      </c>
      <c r="C4982" s="126" t="s">
        <v>75</v>
      </c>
      <c r="D4982" s="127">
        <v>0.98099999999999998</v>
      </c>
      <c r="E4982" s="128">
        <v>453</v>
      </c>
      <c r="F4982" s="128">
        <v>238</v>
      </c>
      <c r="G4982" s="126" t="s">
        <v>15455</v>
      </c>
      <c r="H4982" s="126" t="s">
        <v>20320</v>
      </c>
      <c r="I4982" s="126" t="s">
        <v>22565</v>
      </c>
      <c r="J4982" s="126" t="s">
        <v>26316</v>
      </c>
      <c r="K4982" s="9">
        <f>_xlfn.IFNA(VLOOKUP(Table5[[#This Row],[Section]],SubSill_Tier,2,FALSE),0)</f>
        <v>0</v>
      </c>
      <c r="L4982" s="9" t="str">
        <f t="shared" si="86"/>
        <v/>
      </c>
      <c r="M4982" s="205" t="str" cm="1">
        <f t="array" ref="M4982">_xlfn.IFS(NOT(ISERROR(VLOOKUP(Table5[[#This Row],[Section]],TB_notTB,1,FALSE))),"No",LEFT(Table5[[#This Row],[Section]],3)="ETB","PLS",LEFT(Table5[[#This Row],[Section]],1)="7","PDB",NOT(ISBLANK(Table5[[#This Row],[Section]])),"No")</f>
        <v>No</v>
      </c>
    </row>
    <row r="4983" spans="1:13" x14ac:dyDescent="0.25">
      <c r="A4983" s="126" t="s">
        <v>15909</v>
      </c>
      <c r="B4983" s="126" t="s">
        <v>22134</v>
      </c>
      <c r="C4983" s="126" t="s">
        <v>75</v>
      </c>
      <c r="D4983" s="127">
        <v>0.61599999999999999</v>
      </c>
      <c r="E4983" s="128">
        <v>298</v>
      </c>
      <c r="F4983" s="128">
        <v>110</v>
      </c>
      <c r="G4983" s="126" t="s">
        <v>15455</v>
      </c>
      <c r="H4983" s="126" t="s">
        <v>20320</v>
      </c>
      <c r="I4983" s="126" t="s">
        <v>22565</v>
      </c>
      <c r="J4983" s="126" t="s">
        <v>26316</v>
      </c>
      <c r="K4983" s="9">
        <f>_xlfn.IFNA(VLOOKUP(Table5[[#This Row],[Section]],SubSill_Tier,2,FALSE),0)</f>
        <v>0</v>
      </c>
      <c r="L4983" s="9" t="str">
        <f t="shared" si="86"/>
        <v/>
      </c>
      <c r="M4983" s="205" t="str" cm="1">
        <f t="array" ref="M4983">_xlfn.IFS(NOT(ISERROR(VLOOKUP(Table5[[#This Row],[Section]],TB_notTB,1,FALSE))),"No",LEFT(Table5[[#This Row],[Section]],3)="ETB","PLS",LEFT(Table5[[#This Row],[Section]],1)="7","PDB",NOT(ISBLANK(Table5[[#This Row],[Section]])),"No")</f>
        <v>No</v>
      </c>
    </row>
    <row r="4984" spans="1:13" x14ac:dyDescent="0.25">
      <c r="A4984" s="126" t="s">
        <v>15910</v>
      </c>
      <c r="B4984" s="126" t="s">
        <v>22135</v>
      </c>
      <c r="C4984" s="126" t="s">
        <v>75</v>
      </c>
      <c r="D4984" s="127">
        <v>0.64</v>
      </c>
      <c r="E4984" s="128">
        <v>284</v>
      </c>
      <c r="F4984" s="128">
        <v>119</v>
      </c>
      <c r="G4984" s="126" t="s">
        <v>15455</v>
      </c>
      <c r="H4984" s="126" t="s">
        <v>20320</v>
      </c>
      <c r="I4984" s="126" t="s">
        <v>22565</v>
      </c>
      <c r="J4984" s="126" t="s">
        <v>26316</v>
      </c>
      <c r="K4984" s="9">
        <f>_xlfn.IFNA(VLOOKUP(Table5[[#This Row],[Section]],SubSill_Tier,2,FALSE),0)</f>
        <v>0</v>
      </c>
      <c r="L4984" s="9" t="str">
        <f t="shared" si="86"/>
        <v/>
      </c>
      <c r="M4984" s="205" t="str" cm="1">
        <f t="array" ref="M4984">_xlfn.IFS(NOT(ISERROR(VLOOKUP(Table5[[#This Row],[Section]],TB_notTB,1,FALSE))),"No",LEFT(Table5[[#This Row],[Section]],3)="ETB","PLS",LEFT(Table5[[#This Row],[Section]],1)="7","PDB",NOT(ISBLANK(Table5[[#This Row],[Section]])),"No")</f>
        <v>No</v>
      </c>
    </row>
    <row r="4985" spans="1:13" x14ac:dyDescent="0.25">
      <c r="A4985" s="126" t="s">
        <v>15911</v>
      </c>
      <c r="B4985" s="126" t="s">
        <v>15912</v>
      </c>
      <c r="C4985" s="126" t="s">
        <v>75</v>
      </c>
      <c r="D4985" s="127">
        <v>1.5449999999999999</v>
      </c>
      <c r="E4985" s="128">
        <v>451</v>
      </c>
      <c r="F4985" s="128">
        <v>451</v>
      </c>
      <c r="G4985" s="126" t="s">
        <v>14800</v>
      </c>
      <c r="H4985" s="126" t="s">
        <v>20205</v>
      </c>
      <c r="I4985" s="126" t="s">
        <v>20206</v>
      </c>
      <c r="J4985" s="126" t="s">
        <v>26323</v>
      </c>
      <c r="K4985" s="9">
        <f>_xlfn.IFNA(VLOOKUP(Table5[[#This Row],[Section]],SubSill_Tier,2,FALSE),0)</f>
        <v>0</v>
      </c>
      <c r="L4985" s="9" t="str">
        <f t="shared" si="86"/>
        <v/>
      </c>
      <c r="M4985" s="205" t="str" cm="1">
        <f t="array" ref="M4985">_xlfn.IFS(NOT(ISERROR(VLOOKUP(Table5[[#This Row],[Section]],TB_notTB,1,FALSE))),"No",LEFT(Table5[[#This Row],[Section]],3)="ETB","PLS",LEFT(Table5[[#This Row],[Section]],1)="7","PDB",NOT(ISBLANK(Table5[[#This Row],[Section]])),"No")</f>
        <v>No</v>
      </c>
    </row>
    <row r="4986" spans="1:13" x14ac:dyDescent="0.25">
      <c r="A4986" s="126" t="s">
        <v>11880</v>
      </c>
      <c r="B4986" s="126" t="s">
        <v>11881</v>
      </c>
      <c r="C4986" s="126" t="s">
        <v>75</v>
      </c>
      <c r="D4986" s="127">
        <v>0.67600000000000005</v>
      </c>
      <c r="E4986" s="128">
        <v>204</v>
      </c>
      <c r="F4986" s="128">
        <v>179</v>
      </c>
      <c r="G4986" s="126" t="s">
        <v>13739</v>
      </c>
      <c r="H4986" s="126" t="s">
        <v>20181</v>
      </c>
      <c r="I4986" s="126" t="s">
        <v>13279</v>
      </c>
      <c r="J4986" s="126" t="s">
        <v>26258</v>
      </c>
      <c r="K4986" s="9">
        <f>_xlfn.IFNA(VLOOKUP(Table5[[#This Row],[Section]],SubSill_Tier,2,FALSE),0)</f>
        <v>0</v>
      </c>
      <c r="L4986" s="9" t="str">
        <f t="shared" si="86"/>
        <v/>
      </c>
      <c r="M4986" s="205" t="str" cm="1">
        <f t="array" ref="M4986">_xlfn.IFS(NOT(ISERROR(VLOOKUP(Table5[[#This Row],[Section]],TB_notTB,1,FALSE))),"No",LEFT(Table5[[#This Row],[Section]],3)="ETB","PLS",LEFT(Table5[[#This Row],[Section]],1)="7","PDB",NOT(ISBLANK(Table5[[#This Row],[Section]])),"No")</f>
        <v>No</v>
      </c>
    </row>
    <row r="4987" spans="1:13" x14ac:dyDescent="0.25">
      <c r="A4987" s="126" t="s">
        <v>11882</v>
      </c>
      <c r="B4987" s="126" t="s">
        <v>11883</v>
      </c>
      <c r="C4987" s="126" t="s">
        <v>75</v>
      </c>
      <c r="D4987" s="127">
        <v>0.39500000000000002</v>
      </c>
      <c r="E4987" s="128">
        <v>116</v>
      </c>
      <c r="F4987" s="128">
        <v>100</v>
      </c>
      <c r="G4987" s="126" t="s">
        <v>13763</v>
      </c>
      <c r="H4987" s="126" t="s">
        <v>20250</v>
      </c>
      <c r="I4987" s="126" t="s">
        <v>21155</v>
      </c>
      <c r="J4987" s="126" t="s">
        <v>26258</v>
      </c>
      <c r="K4987" s="9">
        <f>_xlfn.IFNA(VLOOKUP(Table5[[#This Row],[Section]],SubSill_Tier,2,FALSE),0)</f>
        <v>0</v>
      </c>
      <c r="L4987" s="9" t="str">
        <f t="shared" si="86"/>
        <v/>
      </c>
      <c r="M4987" s="205" t="str" cm="1">
        <f t="array" ref="M4987">_xlfn.IFS(NOT(ISERROR(VLOOKUP(Table5[[#This Row],[Section]],TB_notTB,1,FALSE))),"No",LEFT(Table5[[#This Row],[Section]],3)="ETB","PLS",LEFT(Table5[[#This Row],[Section]],1)="7","PDB",NOT(ISBLANK(Table5[[#This Row],[Section]])),"No")</f>
        <v>No</v>
      </c>
    </row>
    <row r="4988" spans="1:13" x14ac:dyDescent="0.25">
      <c r="A4988" s="126" t="s">
        <v>11884</v>
      </c>
      <c r="B4988" s="126" t="s">
        <v>11885</v>
      </c>
      <c r="C4988" s="126" t="s">
        <v>75</v>
      </c>
      <c r="D4988" s="127">
        <v>0.38800000000000001</v>
      </c>
      <c r="E4988" s="128">
        <v>115</v>
      </c>
      <c r="F4988" s="128">
        <v>100</v>
      </c>
      <c r="G4988" s="126" t="s">
        <v>13763</v>
      </c>
      <c r="H4988" s="126" t="s">
        <v>20250</v>
      </c>
      <c r="I4988" s="126" t="s">
        <v>21155</v>
      </c>
      <c r="J4988" s="126" t="s">
        <v>26258</v>
      </c>
      <c r="K4988" s="9">
        <f>_xlfn.IFNA(VLOOKUP(Table5[[#This Row],[Section]],SubSill_Tier,2,FALSE),0)</f>
        <v>0</v>
      </c>
      <c r="L4988" s="9" t="str">
        <f t="shared" si="86"/>
        <v/>
      </c>
      <c r="M4988" s="205" t="str" cm="1">
        <f t="array" ref="M4988">_xlfn.IFS(NOT(ISERROR(VLOOKUP(Table5[[#This Row],[Section]],TB_notTB,1,FALSE))),"No",LEFT(Table5[[#This Row],[Section]],3)="ETB","PLS",LEFT(Table5[[#This Row],[Section]],1)="7","PDB",NOT(ISBLANK(Table5[[#This Row],[Section]])),"No")</f>
        <v>No</v>
      </c>
    </row>
    <row r="4989" spans="1:13" x14ac:dyDescent="0.25">
      <c r="A4989" s="126" t="s">
        <v>15913</v>
      </c>
      <c r="B4989" s="126" t="s">
        <v>15914</v>
      </c>
      <c r="C4989" s="126" t="s">
        <v>75</v>
      </c>
      <c r="D4989" s="127">
        <v>0.76800000000000002</v>
      </c>
      <c r="E4989" s="128">
        <v>225</v>
      </c>
      <c r="F4989" s="128">
        <v>132</v>
      </c>
      <c r="G4989" s="126" t="s">
        <v>14800</v>
      </c>
      <c r="H4989" s="126" t="s">
        <v>20205</v>
      </c>
      <c r="I4989" s="126" t="s">
        <v>20206</v>
      </c>
      <c r="J4989" s="126" t="s">
        <v>26263</v>
      </c>
      <c r="K4989" s="9">
        <f>_xlfn.IFNA(VLOOKUP(Table5[[#This Row],[Section]],SubSill_Tier,2,FALSE),0)</f>
        <v>0</v>
      </c>
      <c r="L4989" s="9" t="str">
        <f t="shared" si="86"/>
        <v/>
      </c>
      <c r="M4989" s="205" t="str" cm="1">
        <f t="array" ref="M4989">_xlfn.IFS(NOT(ISERROR(VLOOKUP(Table5[[#This Row],[Section]],TB_notTB,1,FALSE))),"No",LEFT(Table5[[#This Row],[Section]],3)="ETB","PLS",LEFT(Table5[[#This Row],[Section]],1)="7","PDB",NOT(ISBLANK(Table5[[#This Row],[Section]])),"No")</f>
        <v>No</v>
      </c>
    </row>
    <row r="4990" spans="1:13" x14ac:dyDescent="0.25">
      <c r="A4990" s="126" t="s">
        <v>15915</v>
      </c>
      <c r="B4990" s="126" t="s">
        <v>15916</v>
      </c>
      <c r="C4990" s="126" t="s">
        <v>75</v>
      </c>
      <c r="D4990" s="127">
        <v>0.65800000000000003</v>
      </c>
      <c r="E4990" s="128">
        <v>336</v>
      </c>
      <c r="F4990" s="128">
        <v>165</v>
      </c>
      <c r="G4990" s="126" t="s">
        <v>15796</v>
      </c>
      <c r="H4990" s="126" t="s">
        <v>20333</v>
      </c>
      <c r="I4990" s="126" t="s">
        <v>21204</v>
      </c>
      <c r="J4990" s="126" t="s">
        <v>26325</v>
      </c>
      <c r="K4990" s="9">
        <f>_xlfn.IFNA(VLOOKUP(Table5[[#This Row],[Section]],SubSill_Tier,2,FALSE),0)</f>
        <v>0</v>
      </c>
      <c r="L4990" s="9" t="str">
        <f t="shared" si="86"/>
        <v/>
      </c>
      <c r="M4990" s="205" t="str" cm="1">
        <f t="array" ref="M4990">_xlfn.IFS(NOT(ISERROR(VLOOKUP(Table5[[#This Row],[Section]],TB_notTB,1,FALSE))),"No",LEFT(Table5[[#This Row],[Section]],3)="ETB","PLS",LEFT(Table5[[#This Row],[Section]],1)="7","PDB",NOT(ISBLANK(Table5[[#This Row],[Section]])),"No")</f>
        <v>No</v>
      </c>
    </row>
    <row r="4991" spans="1:13" x14ac:dyDescent="0.25">
      <c r="A4991" s="126" t="s">
        <v>15917</v>
      </c>
      <c r="B4991" s="126" t="s">
        <v>15918</v>
      </c>
      <c r="C4991" s="126" t="s">
        <v>75</v>
      </c>
      <c r="D4991" s="127">
        <v>0.47599999999999998</v>
      </c>
      <c r="E4991" s="128">
        <v>191</v>
      </c>
      <c r="F4991" s="128">
        <v>151</v>
      </c>
      <c r="G4991" s="126" t="s">
        <v>15089</v>
      </c>
      <c r="H4991" s="126" t="s">
        <v>20296</v>
      </c>
      <c r="I4991" s="126" t="s">
        <v>21185</v>
      </c>
      <c r="J4991" s="126" t="s">
        <v>26303</v>
      </c>
      <c r="K4991" s="9">
        <f>_xlfn.IFNA(VLOOKUP(Table5[[#This Row],[Section]],SubSill_Tier,2,FALSE),0)</f>
        <v>0</v>
      </c>
      <c r="L4991" s="9" t="str">
        <f t="shared" si="86"/>
        <v/>
      </c>
      <c r="M4991" s="205" t="str" cm="1">
        <f t="array" ref="M4991">_xlfn.IFS(NOT(ISERROR(VLOOKUP(Table5[[#This Row],[Section]],TB_notTB,1,FALSE))),"No",LEFT(Table5[[#This Row],[Section]],3)="ETB","PLS",LEFT(Table5[[#This Row],[Section]],1)="7","PDB",NOT(ISBLANK(Table5[[#This Row],[Section]])),"No")</f>
        <v>No</v>
      </c>
    </row>
    <row r="4992" spans="1:13" x14ac:dyDescent="0.25">
      <c r="A4992" s="126" t="s">
        <v>15919</v>
      </c>
      <c r="B4992" s="126" t="s">
        <v>15920</v>
      </c>
      <c r="C4992" s="126" t="s">
        <v>75</v>
      </c>
      <c r="D4992" s="127">
        <v>0.74399999999999999</v>
      </c>
      <c r="E4992" s="128">
        <v>229</v>
      </c>
      <c r="F4992" s="128">
        <v>181</v>
      </c>
      <c r="G4992" s="126" t="s">
        <v>15424</v>
      </c>
      <c r="H4992" s="126" t="s">
        <v>20315</v>
      </c>
      <c r="I4992" s="126" t="s">
        <v>21200</v>
      </c>
      <c r="J4992" s="126" t="s">
        <v>26287</v>
      </c>
      <c r="K4992" s="9">
        <f>_xlfn.IFNA(VLOOKUP(Table5[[#This Row],[Section]],SubSill_Tier,2,FALSE),0)</f>
        <v>0</v>
      </c>
      <c r="L4992" s="9" t="str">
        <f t="shared" si="86"/>
        <v/>
      </c>
      <c r="M4992" s="205" t="str" cm="1">
        <f t="array" ref="M4992">_xlfn.IFS(NOT(ISERROR(VLOOKUP(Table5[[#This Row],[Section]],TB_notTB,1,FALSE))),"No",LEFT(Table5[[#This Row],[Section]],3)="ETB","PLS",LEFT(Table5[[#This Row],[Section]],1)="7","PDB",NOT(ISBLANK(Table5[[#This Row],[Section]])),"No")</f>
        <v>No</v>
      </c>
    </row>
    <row r="4993" spans="1:13" x14ac:dyDescent="0.25">
      <c r="A4993" s="126" t="s">
        <v>15921</v>
      </c>
      <c r="B4993" s="126" t="s">
        <v>15922</v>
      </c>
      <c r="C4993" s="126" t="s">
        <v>75</v>
      </c>
      <c r="D4993" s="127">
        <v>0.79700000000000004</v>
      </c>
      <c r="E4993" s="128">
        <v>255</v>
      </c>
      <c r="F4993" s="128">
        <v>209</v>
      </c>
      <c r="G4993" s="126" t="s">
        <v>15424</v>
      </c>
      <c r="H4993" s="126" t="s">
        <v>20315</v>
      </c>
      <c r="I4993" s="126" t="s">
        <v>21200</v>
      </c>
      <c r="J4993" s="126" t="s">
        <v>26287</v>
      </c>
      <c r="K4993" s="9">
        <f>_xlfn.IFNA(VLOOKUP(Table5[[#This Row],[Section]],SubSill_Tier,2,FALSE),0)</f>
        <v>0</v>
      </c>
      <c r="L4993" s="9" t="str">
        <f t="shared" si="86"/>
        <v/>
      </c>
      <c r="M4993" s="205" t="str" cm="1">
        <f t="array" ref="M4993">_xlfn.IFS(NOT(ISERROR(VLOOKUP(Table5[[#This Row],[Section]],TB_notTB,1,FALSE))),"No",LEFT(Table5[[#This Row],[Section]],3)="ETB","PLS",LEFT(Table5[[#This Row],[Section]],1)="7","PDB",NOT(ISBLANK(Table5[[#This Row],[Section]])),"No")</f>
        <v>No</v>
      </c>
    </row>
    <row r="4994" spans="1:13" x14ac:dyDescent="0.25">
      <c r="A4994" s="126" t="s">
        <v>11886</v>
      </c>
      <c r="B4994" s="126" t="s">
        <v>21222</v>
      </c>
      <c r="C4994" s="126" t="s">
        <v>98</v>
      </c>
      <c r="D4994" s="127">
        <v>0.751</v>
      </c>
      <c r="E4994" s="128">
        <v>238</v>
      </c>
      <c r="F4994" s="128">
        <v>179</v>
      </c>
      <c r="G4994" s="126" t="s">
        <v>13791</v>
      </c>
      <c r="H4994" s="126" t="s">
        <v>20314</v>
      </c>
      <c r="I4994" s="126" t="s">
        <v>21197</v>
      </c>
      <c r="J4994" s="126" t="s">
        <v>26314</v>
      </c>
      <c r="K4994" s="9">
        <f>_xlfn.IFNA(VLOOKUP(Table5[[#This Row],[Section]],SubSill_Tier,2,FALSE),0)</f>
        <v>0</v>
      </c>
      <c r="L4994" s="9" t="str">
        <f t="shared" ref="L4994:L5057" si="87">IFERROR(IF(LEFT(G4994,2)="AI",IF(_xlfn.NUMBERVALUE(IFERROR(LEFT(IF(ISERROR(FIND("X",UPPER(B4994))),UPPER(B4994),RIGHT(UPPER(B4994),LEN(UPPER(B4994))-FIND("~",SUBSTITUTE(UPPER(B4994),"X","~",LEN(UPPER(B4994))-LEN(SUBSTITUTE(UPPER(B4994),"X","")))))),FIND(" ",IF(ISERROR(FIND("X",UPPER(B4994))),UPPER(B4994),RIGHT(UPPER(B4994),LEN(UPPER(B4994))-FIND("~",SUBSTITUTE(UPPER(B4994),"X","~",LEN(UPPER(B4994))-LEN(SUBSTITUTE(UPPER(B4994),"X","")))))),1)-1),IF(ISERROR(FIND("X",UPPER(B4994))),UPPER(B4994),RIGHT(UPPER(B4994),LEN(UPPER(B4994))-FIND("~",SUBSTITUTE(UPPER(B4994),"X","~",LEN(UPPER(B4994))-LEN(SUBSTITUTE(UPPER(B4994),"X",""))))))),".")&gt;=5,"Wall",""),""),"")</f>
        <v/>
      </c>
      <c r="M4994" s="205" t="str" cm="1">
        <f t="array" ref="M4994">_xlfn.IFS(NOT(ISERROR(VLOOKUP(Table5[[#This Row],[Section]],TB_notTB,1,FALSE))),"No",LEFT(Table5[[#This Row],[Section]],3)="ETB","PLS",LEFT(Table5[[#This Row],[Section]],1)="7","PDB",NOT(ISBLANK(Table5[[#This Row],[Section]])),"No")</f>
        <v>No</v>
      </c>
    </row>
    <row r="4995" spans="1:13" x14ac:dyDescent="0.25">
      <c r="A4995" s="126" t="s">
        <v>2127</v>
      </c>
      <c r="B4995" s="126" t="s">
        <v>14509</v>
      </c>
      <c r="C4995" s="126" t="s">
        <v>75</v>
      </c>
      <c r="D4995" s="127">
        <v>1.3620000000000001</v>
      </c>
      <c r="E4995" s="128">
        <v>565</v>
      </c>
      <c r="F4995" s="128">
        <v>377</v>
      </c>
      <c r="G4995" s="126" t="s">
        <v>13793</v>
      </c>
      <c r="H4995" s="126" t="s">
        <v>21223</v>
      </c>
      <c r="I4995" s="126" t="s">
        <v>28014</v>
      </c>
      <c r="J4995" s="126" t="s">
        <v>26241</v>
      </c>
      <c r="K4995" s="9">
        <f>_xlfn.IFNA(VLOOKUP(Table5[[#This Row],[Section]],SubSill_Tier,2,FALSE),0)</f>
        <v>0</v>
      </c>
      <c r="L4995" s="9" t="str">
        <f t="shared" si="87"/>
        <v/>
      </c>
      <c r="M4995" s="205" t="str" cm="1">
        <f t="array" ref="M4995">_xlfn.IFS(NOT(ISERROR(VLOOKUP(Table5[[#This Row],[Section]],TB_notTB,1,FALSE))),"No",LEFT(Table5[[#This Row],[Section]],3)="ETB","PLS",LEFT(Table5[[#This Row],[Section]],1)="7","PDB",NOT(ISBLANK(Table5[[#This Row],[Section]])),"No")</f>
        <v>No</v>
      </c>
    </row>
    <row r="4996" spans="1:13" x14ac:dyDescent="0.25">
      <c r="A4996" s="126" t="s">
        <v>2128</v>
      </c>
      <c r="B4996" s="126" t="s">
        <v>2129</v>
      </c>
      <c r="C4996" s="126" t="s">
        <v>75</v>
      </c>
      <c r="D4996" s="127">
        <v>0.80700000000000005</v>
      </c>
      <c r="E4996" s="128">
        <v>337</v>
      </c>
      <c r="F4996" s="128">
        <v>254</v>
      </c>
      <c r="G4996" s="126" t="s">
        <v>13793</v>
      </c>
      <c r="H4996" s="126" t="s">
        <v>21223</v>
      </c>
      <c r="I4996" s="126" t="s">
        <v>28014</v>
      </c>
      <c r="J4996" s="126" t="s">
        <v>26241</v>
      </c>
      <c r="K4996" s="9">
        <f>_xlfn.IFNA(VLOOKUP(Table5[[#This Row],[Section]],SubSill_Tier,2,FALSE),0)</f>
        <v>0</v>
      </c>
      <c r="L4996" s="9" t="str">
        <f t="shared" si="87"/>
        <v/>
      </c>
      <c r="M4996" s="205" t="str" cm="1">
        <f t="array" ref="M4996">_xlfn.IFS(NOT(ISERROR(VLOOKUP(Table5[[#This Row],[Section]],TB_notTB,1,FALSE))),"No",LEFT(Table5[[#This Row],[Section]],3)="ETB","PLS",LEFT(Table5[[#This Row],[Section]],1)="7","PDB",NOT(ISBLANK(Table5[[#This Row],[Section]])),"No")</f>
        <v>No</v>
      </c>
    </row>
    <row r="4997" spans="1:13" x14ac:dyDescent="0.25">
      <c r="A4997" s="126" t="s">
        <v>2130</v>
      </c>
      <c r="B4997" s="126" t="s">
        <v>2131</v>
      </c>
      <c r="C4997" s="126" t="s">
        <v>75</v>
      </c>
      <c r="D4997" s="127">
        <v>0.78100000000000003</v>
      </c>
      <c r="E4997" s="128">
        <v>326</v>
      </c>
      <c r="F4997" s="128">
        <v>101</v>
      </c>
      <c r="G4997" s="126" t="s">
        <v>13793</v>
      </c>
      <c r="H4997" s="126" t="s">
        <v>21223</v>
      </c>
      <c r="I4997" s="126" t="s">
        <v>28014</v>
      </c>
      <c r="J4997" s="126" t="s">
        <v>26241</v>
      </c>
      <c r="K4997" s="9">
        <f>_xlfn.IFNA(VLOOKUP(Table5[[#This Row],[Section]],SubSill_Tier,2,FALSE),0)</f>
        <v>0</v>
      </c>
      <c r="L4997" s="9" t="str">
        <f t="shared" si="87"/>
        <v/>
      </c>
      <c r="M4997" s="205" t="str" cm="1">
        <f t="array" ref="M4997">_xlfn.IFS(NOT(ISERROR(VLOOKUP(Table5[[#This Row],[Section]],TB_notTB,1,FALSE))),"No",LEFT(Table5[[#This Row],[Section]],3)="ETB","PLS",LEFT(Table5[[#This Row],[Section]],1)="7","PDB",NOT(ISBLANK(Table5[[#This Row],[Section]])),"No")</f>
        <v>No</v>
      </c>
    </row>
    <row r="4998" spans="1:13" x14ac:dyDescent="0.25">
      <c r="A4998" s="126" t="s">
        <v>2132</v>
      </c>
      <c r="B4998" s="126" t="s">
        <v>2133</v>
      </c>
      <c r="C4998" s="126" t="s">
        <v>75</v>
      </c>
      <c r="D4998" s="127">
        <v>0.23499999999999999</v>
      </c>
      <c r="E4998" s="128">
        <v>104</v>
      </c>
      <c r="F4998" s="128">
        <v>100</v>
      </c>
      <c r="G4998" s="126" t="s">
        <v>13793</v>
      </c>
      <c r="H4998" s="126" t="s">
        <v>21223</v>
      </c>
      <c r="I4998" s="126" t="s">
        <v>28014</v>
      </c>
      <c r="J4998" s="126" t="s">
        <v>26241</v>
      </c>
      <c r="K4998" s="9">
        <f>_xlfn.IFNA(VLOOKUP(Table5[[#This Row],[Section]],SubSill_Tier,2,FALSE),0)</f>
        <v>0</v>
      </c>
      <c r="L4998" s="9" t="str">
        <f t="shared" si="87"/>
        <v/>
      </c>
      <c r="M4998" s="205" t="str" cm="1">
        <f t="array" ref="M4998">_xlfn.IFS(NOT(ISERROR(VLOOKUP(Table5[[#This Row],[Section]],TB_notTB,1,FALSE))),"No",LEFT(Table5[[#This Row],[Section]],3)="ETB","PLS",LEFT(Table5[[#This Row],[Section]],1)="7","PDB",NOT(ISBLANK(Table5[[#This Row],[Section]])),"No")</f>
        <v>No</v>
      </c>
    </row>
    <row r="4999" spans="1:13" x14ac:dyDescent="0.25">
      <c r="A4999" s="126" t="s">
        <v>2134</v>
      </c>
      <c r="B4999" s="126" t="s">
        <v>2135</v>
      </c>
      <c r="C4999" s="126" t="s">
        <v>75</v>
      </c>
      <c r="D4999" s="127">
        <v>0.56299999999999994</v>
      </c>
      <c r="E4999" s="128">
        <v>249</v>
      </c>
      <c r="F4999" s="128">
        <v>187</v>
      </c>
      <c r="G4999" s="126" t="s">
        <v>13793</v>
      </c>
      <c r="H4999" s="126" t="s">
        <v>21223</v>
      </c>
      <c r="I4999" s="126" t="s">
        <v>28014</v>
      </c>
      <c r="J4999" s="126" t="s">
        <v>26241</v>
      </c>
      <c r="K4999" s="9">
        <f>_xlfn.IFNA(VLOOKUP(Table5[[#This Row],[Section]],SubSill_Tier,2,FALSE),0)</f>
        <v>0</v>
      </c>
      <c r="L4999" s="9" t="str">
        <f t="shared" si="87"/>
        <v/>
      </c>
      <c r="M4999" s="205" t="str" cm="1">
        <f t="array" ref="M4999">_xlfn.IFS(NOT(ISERROR(VLOOKUP(Table5[[#This Row],[Section]],TB_notTB,1,FALSE))),"No",LEFT(Table5[[#This Row],[Section]],3)="ETB","PLS",LEFT(Table5[[#This Row],[Section]],1)="7","PDB",NOT(ISBLANK(Table5[[#This Row],[Section]])),"No")</f>
        <v>No</v>
      </c>
    </row>
    <row r="5000" spans="1:13" x14ac:dyDescent="0.25">
      <c r="A5000" s="126" t="s">
        <v>2136</v>
      </c>
      <c r="B5000" s="126" t="s">
        <v>2137</v>
      </c>
      <c r="C5000" s="126" t="s">
        <v>75</v>
      </c>
      <c r="D5000" s="127">
        <v>0.98099999999999998</v>
      </c>
      <c r="E5000" s="128">
        <v>403</v>
      </c>
      <c r="F5000" s="128">
        <v>166</v>
      </c>
      <c r="G5000" s="126" t="s">
        <v>13793</v>
      </c>
      <c r="H5000" s="126" t="s">
        <v>21223</v>
      </c>
      <c r="I5000" s="126" t="s">
        <v>28014</v>
      </c>
      <c r="J5000" s="126" t="s">
        <v>26241</v>
      </c>
      <c r="K5000" s="9">
        <f>_xlfn.IFNA(VLOOKUP(Table5[[#This Row],[Section]],SubSill_Tier,2,FALSE),0)</f>
        <v>0</v>
      </c>
      <c r="L5000" s="9" t="str">
        <f t="shared" si="87"/>
        <v/>
      </c>
      <c r="M5000" s="205" t="str" cm="1">
        <f t="array" ref="M5000">_xlfn.IFS(NOT(ISERROR(VLOOKUP(Table5[[#This Row],[Section]],TB_notTB,1,FALSE))),"No",LEFT(Table5[[#This Row],[Section]],3)="ETB","PLS",LEFT(Table5[[#This Row],[Section]],1)="7","PDB",NOT(ISBLANK(Table5[[#This Row],[Section]])),"No")</f>
        <v>No</v>
      </c>
    </row>
    <row r="5001" spans="1:13" x14ac:dyDescent="0.25">
      <c r="A5001" s="126" t="s">
        <v>2138</v>
      </c>
      <c r="B5001" s="126" t="s">
        <v>2139</v>
      </c>
      <c r="C5001" s="126" t="s">
        <v>75</v>
      </c>
      <c r="D5001" s="127">
        <v>0.94299999999999995</v>
      </c>
      <c r="E5001" s="128">
        <v>256</v>
      </c>
      <c r="F5001" s="128">
        <v>156</v>
      </c>
      <c r="G5001" s="126" t="s">
        <v>13793</v>
      </c>
      <c r="H5001" s="126" t="s">
        <v>21223</v>
      </c>
      <c r="I5001" s="126" t="s">
        <v>28014</v>
      </c>
      <c r="J5001" s="126" t="s">
        <v>26241</v>
      </c>
      <c r="K5001" s="9">
        <f>_xlfn.IFNA(VLOOKUP(Table5[[#This Row],[Section]],SubSill_Tier,2,FALSE),0)</f>
        <v>0</v>
      </c>
      <c r="L5001" s="9" t="str">
        <f t="shared" si="87"/>
        <v/>
      </c>
      <c r="M5001" s="205" t="str" cm="1">
        <f t="array" ref="M5001">_xlfn.IFS(NOT(ISERROR(VLOOKUP(Table5[[#This Row],[Section]],TB_notTB,1,FALSE))),"No",LEFT(Table5[[#This Row],[Section]],3)="ETB","PLS",LEFT(Table5[[#This Row],[Section]],1)="7","PDB",NOT(ISBLANK(Table5[[#This Row],[Section]])),"No")</f>
        <v>No</v>
      </c>
    </row>
    <row r="5002" spans="1:13" x14ac:dyDescent="0.25">
      <c r="A5002" s="126" t="s">
        <v>2140</v>
      </c>
      <c r="B5002" s="126" t="s">
        <v>2141</v>
      </c>
      <c r="C5002" s="126" t="s">
        <v>75</v>
      </c>
      <c r="D5002" s="127">
        <v>1.234</v>
      </c>
      <c r="E5002" s="128">
        <v>328</v>
      </c>
      <c r="F5002" s="128">
        <v>192</v>
      </c>
      <c r="G5002" s="126" t="s">
        <v>13793</v>
      </c>
      <c r="H5002" s="126" t="s">
        <v>21223</v>
      </c>
      <c r="I5002" s="126" t="s">
        <v>28014</v>
      </c>
      <c r="J5002" s="126" t="s">
        <v>26241</v>
      </c>
      <c r="K5002" s="9">
        <f>_xlfn.IFNA(VLOOKUP(Table5[[#This Row],[Section]],SubSill_Tier,2,FALSE),0)</f>
        <v>0</v>
      </c>
      <c r="L5002" s="9" t="str">
        <f t="shared" si="87"/>
        <v/>
      </c>
      <c r="M5002" s="205" t="str" cm="1">
        <f t="array" ref="M5002">_xlfn.IFS(NOT(ISERROR(VLOOKUP(Table5[[#This Row],[Section]],TB_notTB,1,FALSE))),"No",LEFT(Table5[[#This Row],[Section]],3)="ETB","PLS",LEFT(Table5[[#This Row],[Section]],1)="7","PDB",NOT(ISBLANK(Table5[[#This Row],[Section]])),"No")</f>
        <v>No</v>
      </c>
    </row>
    <row r="5003" spans="1:13" x14ac:dyDescent="0.25">
      <c r="A5003" s="126" t="s">
        <v>2142</v>
      </c>
      <c r="B5003" s="126" t="s">
        <v>2143</v>
      </c>
      <c r="C5003" s="126" t="s">
        <v>75</v>
      </c>
      <c r="D5003" s="127">
        <v>2.117</v>
      </c>
      <c r="E5003" s="128">
        <v>424</v>
      </c>
      <c r="F5003" s="128">
        <v>284</v>
      </c>
      <c r="G5003" s="126" t="s">
        <v>13793</v>
      </c>
      <c r="H5003" s="126" t="s">
        <v>21223</v>
      </c>
      <c r="I5003" s="126" t="s">
        <v>28014</v>
      </c>
      <c r="J5003" s="126" t="s">
        <v>26241</v>
      </c>
      <c r="K5003" s="9">
        <f>_xlfn.IFNA(VLOOKUP(Table5[[#This Row],[Section]],SubSill_Tier,2,FALSE),0)</f>
        <v>0</v>
      </c>
      <c r="L5003" s="9" t="str">
        <f t="shared" si="87"/>
        <v/>
      </c>
      <c r="M5003" s="205" t="str" cm="1">
        <f t="array" ref="M5003">_xlfn.IFS(NOT(ISERROR(VLOOKUP(Table5[[#This Row],[Section]],TB_notTB,1,FALSE))),"No",LEFT(Table5[[#This Row],[Section]],3)="ETB","PLS",LEFT(Table5[[#This Row],[Section]],1)="7","PDB",NOT(ISBLANK(Table5[[#This Row],[Section]])),"No")</f>
        <v>No</v>
      </c>
    </row>
    <row r="5004" spans="1:13" x14ac:dyDescent="0.25">
      <c r="A5004" s="126" t="s">
        <v>2144</v>
      </c>
      <c r="B5004" s="126" t="s">
        <v>2145</v>
      </c>
      <c r="C5004" s="126" t="s">
        <v>75</v>
      </c>
      <c r="D5004" s="127">
        <v>0.25700000000000001</v>
      </c>
      <c r="E5004" s="128">
        <v>143</v>
      </c>
      <c r="F5004" s="128">
        <v>100</v>
      </c>
      <c r="G5004" s="126" t="s">
        <v>13793</v>
      </c>
      <c r="H5004" s="126" t="s">
        <v>21223</v>
      </c>
      <c r="I5004" s="126" t="s">
        <v>28014</v>
      </c>
      <c r="J5004" s="126" t="s">
        <v>26241</v>
      </c>
      <c r="K5004" s="9">
        <f>_xlfn.IFNA(VLOOKUP(Table5[[#This Row],[Section]],SubSill_Tier,2,FALSE),0)</f>
        <v>0</v>
      </c>
      <c r="L5004" s="9" t="str">
        <f t="shared" si="87"/>
        <v/>
      </c>
      <c r="M5004" s="205" t="str" cm="1">
        <f t="array" ref="M5004">_xlfn.IFS(NOT(ISERROR(VLOOKUP(Table5[[#This Row],[Section]],TB_notTB,1,FALSE))),"No",LEFT(Table5[[#This Row],[Section]],3)="ETB","PLS",LEFT(Table5[[#This Row],[Section]],1)="7","PDB",NOT(ISBLANK(Table5[[#This Row],[Section]])),"No")</f>
        <v>No</v>
      </c>
    </row>
    <row r="5005" spans="1:13" x14ac:dyDescent="0.25">
      <c r="A5005" s="126" t="s">
        <v>2146</v>
      </c>
      <c r="B5005" s="126" t="s">
        <v>2147</v>
      </c>
      <c r="C5005" s="126" t="s">
        <v>75</v>
      </c>
      <c r="D5005" s="127">
        <v>0.30399999999999999</v>
      </c>
      <c r="E5005" s="128">
        <v>126</v>
      </c>
      <c r="F5005" s="128">
        <v>126</v>
      </c>
      <c r="G5005" s="126" t="s">
        <v>13793</v>
      </c>
      <c r="H5005" s="126" t="s">
        <v>21223</v>
      </c>
      <c r="I5005" s="126" t="s">
        <v>28014</v>
      </c>
      <c r="J5005" s="126" t="s">
        <v>26241</v>
      </c>
      <c r="K5005" s="9">
        <f>_xlfn.IFNA(VLOOKUP(Table5[[#This Row],[Section]],SubSill_Tier,2,FALSE),0)</f>
        <v>0</v>
      </c>
      <c r="L5005" s="9" t="str">
        <f t="shared" si="87"/>
        <v/>
      </c>
      <c r="M5005" s="205" t="str" cm="1">
        <f t="array" ref="M5005">_xlfn.IFS(NOT(ISERROR(VLOOKUP(Table5[[#This Row],[Section]],TB_notTB,1,FALSE))),"No",LEFT(Table5[[#This Row],[Section]],3)="ETB","PLS",LEFT(Table5[[#This Row],[Section]],1)="7","PDB",NOT(ISBLANK(Table5[[#This Row],[Section]])),"No")</f>
        <v>No</v>
      </c>
    </row>
    <row r="5006" spans="1:13" x14ac:dyDescent="0.25">
      <c r="A5006" s="126" t="s">
        <v>2148</v>
      </c>
      <c r="B5006" s="126" t="s">
        <v>2149</v>
      </c>
      <c r="C5006" s="126" t="s">
        <v>75</v>
      </c>
      <c r="D5006" s="127">
        <v>1.5960000000000001</v>
      </c>
      <c r="E5006" s="128">
        <v>389</v>
      </c>
      <c r="F5006" s="128">
        <v>249</v>
      </c>
      <c r="G5006" s="126" t="s">
        <v>13793</v>
      </c>
      <c r="H5006" s="126" t="s">
        <v>21223</v>
      </c>
      <c r="I5006" s="126" t="s">
        <v>28014</v>
      </c>
      <c r="J5006" s="126" t="s">
        <v>26241</v>
      </c>
      <c r="K5006" s="9">
        <f>_xlfn.IFNA(VLOOKUP(Table5[[#This Row],[Section]],SubSill_Tier,2,FALSE),0)</f>
        <v>0</v>
      </c>
      <c r="L5006" s="9" t="str">
        <f t="shared" si="87"/>
        <v/>
      </c>
      <c r="M5006" s="205" t="str" cm="1">
        <f t="array" ref="M5006">_xlfn.IFS(NOT(ISERROR(VLOOKUP(Table5[[#This Row],[Section]],TB_notTB,1,FALSE))),"No",LEFT(Table5[[#This Row],[Section]],3)="ETB","PLS",LEFT(Table5[[#This Row],[Section]],1)="7","PDB",NOT(ISBLANK(Table5[[#This Row],[Section]])),"No")</f>
        <v>No</v>
      </c>
    </row>
    <row r="5007" spans="1:13" x14ac:dyDescent="0.25">
      <c r="A5007" s="126" t="s">
        <v>2150</v>
      </c>
      <c r="B5007" s="126" t="s">
        <v>2151</v>
      </c>
      <c r="C5007" s="126" t="s">
        <v>75</v>
      </c>
      <c r="D5007" s="127">
        <v>0.27</v>
      </c>
      <c r="E5007" s="128">
        <v>152</v>
      </c>
      <c r="F5007" s="128">
        <v>100</v>
      </c>
      <c r="G5007" s="126" t="s">
        <v>13793</v>
      </c>
      <c r="H5007" s="126" t="s">
        <v>21223</v>
      </c>
      <c r="I5007" s="126" t="s">
        <v>28014</v>
      </c>
      <c r="J5007" s="126" t="s">
        <v>26241</v>
      </c>
      <c r="K5007" s="9">
        <f>_xlfn.IFNA(VLOOKUP(Table5[[#This Row],[Section]],SubSill_Tier,2,FALSE),0)</f>
        <v>0</v>
      </c>
      <c r="L5007" s="9" t="str">
        <f t="shared" si="87"/>
        <v/>
      </c>
      <c r="M5007" s="205" t="str" cm="1">
        <f t="array" ref="M5007">_xlfn.IFS(NOT(ISERROR(VLOOKUP(Table5[[#This Row],[Section]],TB_notTB,1,FALSE))),"No",LEFT(Table5[[#This Row],[Section]],3)="ETB","PLS",LEFT(Table5[[#This Row],[Section]],1)="7","PDB",NOT(ISBLANK(Table5[[#This Row],[Section]])),"No")</f>
        <v>No</v>
      </c>
    </row>
    <row r="5008" spans="1:13" x14ac:dyDescent="0.25">
      <c r="A5008" s="126" t="s">
        <v>2152</v>
      </c>
      <c r="B5008" s="126" t="s">
        <v>2153</v>
      </c>
      <c r="C5008" s="126" t="s">
        <v>75</v>
      </c>
      <c r="D5008" s="127">
        <v>0.879</v>
      </c>
      <c r="E5008" s="128">
        <v>359</v>
      </c>
      <c r="F5008" s="128">
        <v>150</v>
      </c>
      <c r="G5008" s="126" t="s">
        <v>13793</v>
      </c>
      <c r="H5008" s="126" t="s">
        <v>21223</v>
      </c>
      <c r="I5008" s="126" t="s">
        <v>28014</v>
      </c>
      <c r="J5008" s="126" t="s">
        <v>26241</v>
      </c>
      <c r="K5008" s="9">
        <f>_xlfn.IFNA(VLOOKUP(Table5[[#This Row],[Section]],SubSill_Tier,2,FALSE),0)</f>
        <v>0</v>
      </c>
      <c r="L5008" s="9" t="str">
        <f t="shared" si="87"/>
        <v/>
      </c>
      <c r="M5008" s="205" t="str" cm="1">
        <f t="array" ref="M5008">_xlfn.IFS(NOT(ISERROR(VLOOKUP(Table5[[#This Row],[Section]],TB_notTB,1,FALSE))),"No",LEFT(Table5[[#This Row],[Section]],3)="ETB","PLS",LEFT(Table5[[#This Row],[Section]],1)="7","PDB",NOT(ISBLANK(Table5[[#This Row],[Section]])),"No")</f>
        <v>No</v>
      </c>
    </row>
    <row r="5009" spans="1:13" x14ac:dyDescent="0.25">
      <c r="A5009" s="126" t="s">
        <v>2154</v>
      </c>
      <c r="B5009" s="126" t="s">
        <v>2155</v>
      </c>
      <c r="C5009" s="126" t="s">
        <v>75</v>
      </c>
      <c r="D5009" s="127">
        <v>0.61799999999999999</v>
      </c>
      <c r="E5009" s="128">
        <v>275</v>
      </c>
      <c r="F5009" s="128">
        <v>195</v>
      </c>
      <c r="G5009" s="126" t="s">
        <v>13793</v>
      </c>
      <c r="H5009" s="126" t="s">
        <v>21223</v>
      </c>
      <c r="I5009" s="126" t="s">
        <v>28014</v>
      </c>
      <c r="J5009" s="126" t="s">
        <v>26241</v>
      </c>
      <c r="K5009" s="9">
        <f>_xlfn.IFNA(VLOOKUP(Table5[[#This Row],[Section]],SubSill_Tier,2,FALSE),0)</f>
        <v>0</v>
      </c>
      <c r="L5009" s="9" t="str">
        <f t="shared" si="87"/>
        <v/>
      </c>
      <c r="M5009" s="205" t="str" cm="1">
        <f t="array" ref="M5009">_xlfn.IFS(NOT(ISERROR(VLOOKUP(Table5[[#This Row],[Section]],TB_notTB,1,FALSE))),"No",LEFT(Table5[[#This Row],[Section]],3)="ETB","PLS",LEFT(Table5[[#This Row],[Section]],1)="7","PDB",NOT(ISBLANK(Table5[[#This Row],[Section]])),"No")</f>
        <v>No</v>
      </c>
    </row>
    <row r="5010" spans="1:13" x14ac:dyDescent="0.25">
      <c r="A5010" s="126" t="s">
        <v>2156</v>
      </c>
      <c r="B5010" s="126" t="s">
        <v>2157</v>
      </c>
      <c r="C5010" s="126" t="s">
        <v>75</v>
      </c>
      <c r="D5010" s="127">
        <v>2.0880000000000001</v>
      </c>
      <c r="E5010" s="128">
        <v>373</v>
      </c>
      <c r="F5010" s="128">
        <v>269</v>
      </c>
      <c r="G5010" s="126" t="s">
        <v>13793</v>
      </c>
      <c r="H5010" s="126" t="s">
        <v>21223</v>
      </c>
      <c r="I5010" s="126" t="s">
        <v>28014</v>
      </c>
      <c r="J5010" s="126" t="s">
        <v>26241</v>
      </c>
      <c r="K5010" s="9">
        <f>_xlfn.IFNA(VLOOKUP(Table5[[#This Row],[Section]],SubSill_Tier,2,FALSE),0)</f>
        <v>0</v>
      </c>
      <c r="L5010" s="9" t="str">
        <f t="shared" si="87"/>
        <v/>
      </c>
      <c r="M5010" s="205" t="str" cm="1">
        <f t="array" ref="M5010">_xlfn.IFS(NOT(ISERROR(VLOOKUP(Table5[[#This Row],[Section]],TB_notTB,1,FALSE))),"No",LEFT(Table5[[#This Row],[Section]],3)="ETB","PLS",LEFT(Table5[[#This Row],[Section]],1)="7","PDB",NOT(ISBLANK(Table5[[#This Row],[Section]])),"No")</f>
        <v>No</v>
      </c>
    </row>
    <row r="5011" spans="1:13" x14ac:dyDescent="0.25">
      <c r="A5011" s="126" t="s">
        <v>2158</v>
      </c>
      <c r="B5011" s="126" t="s">
        <v>17467</v>
      </c>
      <c r="C5011" s="126" t="s">
        <v>75</v>
      </c>
      <c r="D5011" s="127">
        <v>2.0270000000000001</v>
      </c>
      <c r="E5011" s="128">
        <v>456</v>
      </c>
      <c r="F5011" s="128">
        <v>208</v>
      </c>
      <c r="G5011" s="126" t="s">
        <v>13793</v>
      </c>
      <c r="H5011" s="126" t="s">
        <v>21223</v>
      </c>
      <c r="I5011" s="126" t="s">
        <v>28014</v>
      </c>
      <c r="J5011" s="126" t="s">
        <v>26241</v>
      </c>
      <c r="K5011" s="9">
        <f>_xlfn.IFNA(VLOOKUP(Table5[[#This Row],[Section]],SubSill_Tier,2,FALSE),0)</f>
        <v>0</v>
      </c>
      <c r="L5011" s="9" t="str">
        <f t="shared" si="87"/>
        <v/>
      </c>
      <c r="M5011" s="205" t="str" cm="1">
        <f t="array" ref="M5011">_xlfn.IFS(NOT(ISERROR(VLOOKUP(Table5[[#This Row],[Section]],TB_notTB,1,FALSE))),"No",LEFT(Table5[[#This Row],[Section]],3)="ETB","PLS",LEFT(Table5[[#This Row],[Section]],1)="7","PDB",NOT(ISBLANK(Table5[[#This Row],[Section]])),"No")</f>
        <v>No</v>
      </c>
    </row>
    <row r="5012" spans="1:13" x14ac:dyDescent="0.25">
      <c r="A5012" s="126" t="s">
        <v>2159</v>
      </c>
      <c r="B5012" s="126" t="s">
        <v>2160</v>
      </c>
      <c r="C5012" s="126" t="s">
        <v>75</v>
      </c>
      <c r="D5012" s="127">
        <v>0.92200000000000004</v>
      </c>
      <c r="E5012" s="128">
        <v>391</v>
      </c>
      <c r="F5012" s="128">
        <v>100</v>
      </c>
      <c r="G5012" s="126" t="s">
        <v>13793</v>
      </c>
      <c r="H5012" s="126" t="s">
        <v>21223</v>
      </c>
      <c r="I5012" s="126" t="s">
        <v>28014</v>
      </c>
      <c r="J5012" s="126" t="s">
        <v>26241</v>
      </c>
      <c r="K5012" s="9">
        <f>_xlfn.IFNA(VLOOKUP(Table5[[#This Row],[Section]],SubSill_Tier,2,FALSE),0)</f>
        <v>0</v>
      </c>
      <c r="L5012" s="9" t="str">
        <f t="shared" si="87"/>
        <v/>
      </c>
      <c r="M5012" s="205" t="str" cm="1">
        <f t="array" ref="M5012">_xlfn.IFS(NOT(ISERROR(VLOOKUP(Table5[[#This Row],[Section]],TB_notTB,1,FALSE))),"No",LEFT(Table5[[#This Row],[Section]],3)="ETB","PLS",LEFT(Table5[[#This Row],[Section]],1)="7","PDB",NOT(ISBLANK(Table5[[#This Row],[Section]])),"No")</f>
        <v>No</v>
      </c>
    </row>
    <row r="5013" spans="1:13" x14ac:dyDescent="0.25">
      <c r="A5013" s="126" t="s">
        <v>11887</v>
      </c>
      <c r="B5013" s="126" t="s">
        <v>17228</v>
      </c>
      <c r="C5013" s="126" t="s">
        <v>75</v>
      </c>
      <c r="D5013" s="127">
        <v>0.19500000000000001</v>
      </c>
      <c r="E5013" s="128">
        <v>100</v>
      </c>
      <c r="F5013" s="128">
        <v>100</v>
      </c>
      <c r="G5013" s="126" t="s">
        <v>21076</v>
      </c>
      <c r="H5013" s="126" t="s">
        <v>21077</v>
      </c>
      <c r="I5013" s="126" t="s">
        <v>21078</v>
      </c>
      <c r="J5013" s="126" t="s">
        <v>26251</v>
      </c>
      <c r="K5013" s="9">
        <f>_xlfn.IFNA(VLOOKUP(Table5[[#This Row],[Section]],SubSill_Tier,2,FALSE),0)</f>
        <v>0</v>
      </c>
      <c r="L5013" s="9" t="str">
        <f t="shared" si="87"/>
        <v/>
      </c>
      <c r="M5013" s="205" t="str" cm="1">
        <f t="array" ref="M5013">_xlfn.IFS(NOT(ISERROR(VLOOKUP(Table5[[#This Row],[Section]],TB_notTB,1,FALSE))),"No",LEFT(Table5[[#This Row],[Section]],3)="ETB","PLS",LEFT(Table5[[#This Row],[Section]],1)="7","PDB",NOT(ISBLANK(Table5[[#This Row],[Section]])),"No")</f>
        <v>No</v>
      </c>
    </row>
    <row r="5014" spans="1:13" x14ac:dyDescent="0.25">
      <c r="A5014" s="126" t="s">
        <v>15923</v>
      </c>
      <c r="B5014" s="126" t="s">
        <v>15924</v>
      </c>
      <c r="C5014" s="126" t="s">
        <v>75</v>
      </c>
      <c r="D5014" s="127">
        <v>0.745</v>
      </c>
      <c r="E5014" s="128">
        <v>373</v>
      </c>
      <c r="F5014" s="128">
        <v>148</v>
      </c>
      <c r="G5014" s="126" t="s">
        <v>15213</v>
      </c>
      <c r="H5014" s="126" t="s">
        <v>20300</v>
      </c>
      <c r="I5014" s="126" t="s">
        <v>21190</v>
      </c>
      <c r="J5014" s="126" t="s">
        <v>26305</v>
      </c>
      <c r="K5014" s="9">
        <f>_xlfn.IFNA(VLOOKUP(Table5[[#This Row],[Section]],SubSill_Tier,2,FALSE),0)</f>
        <v>0</v>
      </c>
      <c r="L5014" s="9" t="str">
        <f t="shared" si="87"/>
        <v/>
      </c>
      <c r="M5014" s="205" t="str" cm="1">
        <f t="array" ref="M5014">_xlfn.IFS(NOT(ISERROR(VLOOKUP(Table5[[#This Row],[Section]],TB_notTB,1,FALSE))),"No",LEFT(Table5[[#This Row],[Section]],3)="ETB","PLS",LEFT(Table5[[#This Row],[Section]],1)="7","PDB",NOT(ISBLANK(Table5[[#This Row],[Section]])),"No")</f>
        <v>No</v>
      </c>
    </row>
    <row r="5015" spans="1:13" x14ac:dyDescent="0.25">
      <c r="A5015" s="126" t="s">
        <v>15925</v>
      </c>
      <c r="B5015" s="126" t="s">
        <v>15926</v>
      </c>
      <c r="C5015" s="126" t="s">
        <v>75</v>
      </c>
      <c r="D5015" s="127">
        <v>0.77800000000000002</v>
      </c>
      <c r="E5015" s="128">
        <v>386</v>
      </c>
      <c r="F5015" s="128">
        <v>142</v>
      </c>
      <c r="G5015" s="126" t="s">
        <v>15213</v>
      </c>
      <c r="H5015" s="126" t="s">
        <v>20300</v>
      </c>
      <c r="I5015" s="126" t="s">
        <v>21190</v>
      </c>
      <c r="J5015" s="126" t="s">
        <v>26305</v>
      </c>
      <c r="K5015" s="9">
        <f>_xlfn.IFNA(VLOOKUP(Table5[[#This Row],[Section]],SubSill_Tier,2,FALSE),0)</f>
        <v>0</v>
      </c>
      <c r="L5015" s="9" t="str">
        <f t="shared" si="87"/>
        <v/>
      </c>
      <c r="M5015" s="205" t="str" cm="1">
        <f t="array" ref="M5015">_xlfn.IFS(NOT(ISERROR(VLOOKUP(Table5[[#This Row],[Section]],TB_notTB,1,FALSE))),"No",LEFT(Table5[[#This Row],[Section]],3)="ETB","PLS",LEFT(Table5[[#This Row],[Section]],1)="7","PDB",NOT(ISBLANK(Table5[[#This Row],[Section]])),"No")</f>
        <v>No</v>
      </c>
    </row>
    <row r="5016" spans="1:13" x14ac:dyDescent="0.25">
      <c r="A5016" s="126" t="s">
        <v>15927</v>
      </c>
      <c r="B5016" s="126" t="s">
        <v>15928</v>
      </c>
      <c r="C5016" s="126" t="s">
        <v>75</v>
      </c>
      <c r="D5016" s="127">
        <v>0.61799999999999999</v>
      </c>
      <c r="E5016" s="128">
        <v>314</v>
      </c>
      <c r="F5016" s="128">
        <v>143</v>
      </c>
      <c r="G5016" s="126" t="s">
        <v>15213</v>
      </c>
      <c r="H5016" s="126" t="s">
        <v>20300</v>
      </c>
      <c r="I5016" s="126" t="s">
        <v>21190</v>
      </c>
      <c r="J5016" s="126" t="s">
        <v>26305</v>
      </c>
      <c r="K5016" s="9">
        <f>_xlfn.IFNA(VLOOKUP(Table5[[#This Row],[Section]],SubSill_Tier,2,FALSE),0)</f>
        <v>0</v>
      </c>
      <c r="L5016" s="9" t="str">
        <f t="shared" si="87"/>
        <v/>
      </c>
      <c r="M5016" s="205" t="str" cm="1">
        <f t="array" ref="M5016">_xlfn.IFS(NOT(ISERROR(VLOOKUP(Table5[[#This Row],[Section]],TB_notTB,1,FALSE))),"No",LEFT(Table5[[#This Row],[Section]],3)="ETB","PLS",LEFT(Table5[[#This Row],[Section]],1)="7","PDB",NOT(ISBLANK(Table5[[#This Row],[Section]])),"No")</f>
        <v>No</v>
      </c>
    </row>
    <row r="5017" spans="1:13" x14ac:dyDescent="0.25">
      <c r="A5017" s="126" t="s">
        <v>15929</v>
      </c>
      <c r="B5017" s="126" t="s">
        <v>15930</v>
      </c>
      <c r="C5017" s="126" t="s">
        <v>75</v>
      </c>
      <c r="D5017" s="127">
        <v>0.504</v>
      </c>
      <c r="E5017" s="128">
        <v>234</v>
      </c>
      <c r="F5017" s="128">
        <v>135</v>
      </c>
      <c r="G5017" s="126" t="s">
        <v>15213</v>
      </c>
      <c r="H5017" s="126" t="s">
        <v>20300</v>
      </c>
      <c r="I5017" s="126" t="s">
        <v>21190</v>
      </c>
      <c r="J5017" s="126" t="s">
        <v>26305</v>
      </c>
      <c r="K5017" s="9">
        <f>_xlfn.IFNA(VLOOKUP(Table5[[#This Row],[Section]],SubSill_Tier,2,FALSE),0)</f>
        <v>0</v>
      </c>
      <c r="L5017" s="9" t="str">
        <f t="shared" si="87"/>
        <v/>
      </c>
      <c r="M5017" s="205" t="str" cm="1">
        <f t="array" ref="M5017">_xlfn.IFS(NOT(ISERROR(VLOOKUP(Table5[[#This Row],[Section]],TB_notTB,1,FALSE))),"No",LEFT(Table5[[#This Row],[Section]],3)="ETB","PLS",LEFT(Table5[[#This Row],[Section]],1)="7","PDB",NOT(ISBLANK(Table5[[#This Row],[Section]])),"No")</f>
        <v>No</v>
      </c>
    </row>
    <row r="5018" spans="1:13" x14ac:dyDescent="0.25">
      <c r="A5018" s="126" t="s">
        <v>15931</v>
      </c>
      <c r="B5018" s="126" t="s">
        <v>15932</v>
      </c>
      <c r="C5018" s="126" t="s">
        <v>75</v>
      </c>
      <c r="D5018" s="127">
        <v>0.89500000000000002</v>
      </c>
      <c r="E5018" s="128">
        <v>246</v>
      </c>
      <c r="F5018" s="128">
        <v>192</v>
      </c>
      <c r="G5018" s="126" t="s">
        <v>15213</v>
      </c>
      <c r="H5018" s="126" t="s">
        <v>20300</v>
      </c>
      <c r="I5018" s="126" t="s">
        <v>21190</v>
      </c>
      <c r="J5018" s="126" t="s">
        <v>26305</v>
      </c>
      <c r="K5018" s="9">
        <f>_xlfn.IFNA(VLOOKUP(Table5[[#This Row],[Section]],SubSill_Tier,2,FALSE),0)</f>
        <v>0</v>
      </c>
      <c r="L5018" s="9" t="str">
        <f t="shared" si="87"/>
        <v/>
      </c>
      <c r="M5018" s="205" t="str" cm="1">
        <f t="array" ref="M5018">_xlfn.IFS(NOT(ISERROR(VLOOKUP(Table5[[#This Row],[Section]],TB_notTB,1,FALSE))),"No",LEFT(Table5[[#This Row],[Section]],3)="ETB","PLS",LEFT(Table5[[#This Row],[Section]],1)="7","PDB",NOT(ISBLANK(Table5[[#This Row],[Section]])),"No")</f>
        <v>No</v>
      </c>
    </row>
    <row r="5019" spans="1:13" x14ac:dyDescent="0.25">
      <c r="A5019" s="126" t="s">
        <v>15933</v>
      </c>
      <c r="B5019" s="126" t="s">
        <v>15934</v>
      </c>
      <c r="C5019" s="126" t="s">
        <v>75</v>
      </c>
      <c r="D5019" s="127">
        <v>0.71599999999999997</v>
      </c>
      <c r="E5019" s="128">
        <v>199</v>
      </c>
      <c r="F5019" s="128">
        <v>147</v>
      </c>
      <c r="G5019" s="126" t="s">
        <v>15213</v>
      </c>
      <c r="H5019" s="126" t="s">
        <v>20300</v>
      </c>
      <c r="I5019" s="126" t="s">
        <v>21190</v>
      </c>
      <c r="J5019" s="126" t="s">
        <v>26305</v>
      </c>
      <c r="K5019" s="9">
        <f>_xlfn.IFNA(VLOOKUP(Table5[[#This Row],[Section]],SubSill_Tier,2,FALSE),0)</f>
        <v>0</v>
      </c>
      <c r="L5019" s="9" t="str">
        <f t="shared" si="87"/>
        <v/>
      </c>
      <c r="M5019" s="205" t="str" cm="1">
        <f t="array" ref="M5019">_xlfn.IFS(NOT(ISERROR(VLOOKUP(Table5[[#This Row],[Section]],TB_notTB,1,FALSE))),"No",LEFT(Table5[[#This Row],[Section]],3)="ETB","PLS",LEFT(Table5[[#This Row],[Section]],1)="7","PDB",NOT(ISBLANK(Table5[[#This Row],[Section]])),"No")</f>
        <v>No</v>
      </c>
    </row>
    <row r="5020" spans="1:13" x14ac:dyDescent="0.25">
      <c r="A5020" s="126" t="s">
        <v>15935</v>
      </c>
      <c r="B5020" s="126" t="s">
        <v>15936</v>
      </c>
      <c r="C5020" s="126" t="s">
        <v>75</v>
      </c>
      <c r="D5020" s="127">
        <v>0.623</v>
      </c>
      <c r="E5020" s="128">
        <v>169</v>
      </c>
      <c r="F5020" s="128">
        <v>132</v>
      </c>
      <c r="G5020" s="126" t="s">
        <v>15213</v>
      </c>
      <c r="H5020" s="126" t="s">
        <v>20300</v>
      </c>
      <c r="I5020" s="126" t="s">
        <v>21190</v>
      </c>
      <c r="J5020" s="126" t="s">
        <v>26305</v>
      </c>
      <c r="K5020" s="9">
        <f>_xlfn.IFNA(VLOOKUP(Table5[[#This Row],[Section]],SubSill_Tier,2,FALSE),0)</f>
        <v>0</v>
      </c>
      <c r="L5020" s="9" t="str">
        <f t="shared" si="87"/>
        <v/>
      </c>
      <c r="M5020" s="205" t="str" cm="1">
        <f t="array" ref="M5020">_xlfn.IFS(NOT(ISERROR(VLOOKUP(Table5[[#This Row],[Section]],TB_notTB,1,FALSE))),"No",LEFT(Table5[[#This Row],[Section]],3)="ETB","PLS",LEFT(Table5[[#This Row],[Section]],1)="7","PDB",NOT(ISBLANK(Table5[[#This Row],[Section]])),"No")</f>
        <v>No</v>
      </c>
    </row>
    <row r="5021" spans="1:13" x14ac:dyDescent="0.25">
      <c r="A5021" s="126" t="s">
        <v>15937</v>
      </c>
      <c r="B5021" s="126" t="s">
        <v>15938</v>
      </c>
      <c r="C5021" s="126" t="s">
        <v>75</v>
      </c>
      <c r="D5021" s="127">
        <v>0.26</v>
      </c>
      <c r="E5021" s="128">
        <v>143</v>
      </c>
      <c r="F5021" s="128">
        <v>100</v>
      </c>
      <c r="G5021" s="126" t="s">
        <v>15213</v>
      </c>
      <c r="H5021" s="126" t="s">
        <v>20300</v>
      </c>
      <c r="I5021" s="126" t="s">
        <v>21190</v>
      </c>
      <c r="J5021" s="126" t="s">
        <v>26305</v>
      </c>
      <c r="K5021" s="9">
        <f>_xlfn.IFNA(VLOOKUP(Table5[[#This Row],[Section]],SubSill_Tier,2,FALSE),0)</f>
        <v>0</v>
      </c>
      <c r="L5021" s="9" t="str">
        <f t="shared" si="87"/>
        <v/>
      </c>
      <c r="M5021" s="205" t="str" cm="1">
        <f t="array" ref="M5021">_xlfn.IFS(NOT(ISERROR(VLOOKUP(Table5[[#This Row],[Section]],TB_notTB,1,FALSE))),"No",LEFT(Table5[[#This Row],[Section]],3)="ETB","PLS",LEFT(Table5[[#This Row],[Section]],1)="7","PDB",NOT(ISBLANK(Table5[[#This Row],[Section]])),"No")</f>
        <v>No</v>
      </c>
    </row>
    <row r="5022" spans="1:13" x14ac:dyDescent="0.25">
      <c r="A5022" s="126" t="s">
        <v>15939</v>
      </c>
      <c r="B5022" s="126" t="s">
        <v>15940</v>
      </c>
      <c r="C5022" s="126" t="s">
        <v>75</v>
      </c>
      <c r="D5022" s="127">
        <v>0.42899999999999999</v>
      </c>
      <c r="E5022" s="128">
        <v>215</v>
      </c>
      <c r="F5022" s="128">
        <v>100</v>
      </c>
      <c r="G5022" s="126" t="s">
        <v>15213</v>
      </c>
      <c r="H5022" s="126" t="s">
        <v>20300</v>
      </c>
      <c r="I5022" s="126" t="s">
        <v>21190</v>
      </c>
      <c r="J5022" s="126" t="s">
        <v>26305</v>
      </c>
      <c r="K5022" s="9">
        <f>_xlfn.IFNA(VLOOKUP(Table5[[#This Row],[Section]],SubSill_Tier,2,FALSE),0)</f>
        <v>0</v>
      </c>
      <c r="L5022" s="9" t="str">
        <f t="shared" si="87"/>
        <v/>
      </c>
      <c r="M5022" s="205" t="str" cm="1">
        <f t="array" ref="M5022">_xlfn.IFS(NOT(ISERROR(VLOOKUP(Table5[[#This Row],[Section]],TB_notTB,1,FALSE))),"No",LEFT(Table5[[#This Row],[Section]],3)="ETB","PLS",LEFT(Table5[[#This Row],[Section]],1)="7","PDB",NOT(ISBLANK(Table5[[#This Row],[Section]])),"No")</f>
        <v>No</v>
      </c>
    </row>
    <row r="5023" spans="1:13" x14ac:dyDescent="0.25">
      <c r="A5023" s="126" t="s">
        <v>15941</v>
      </c>
      <c r="B5023" s="126" t="s">
        <v>5605</v>
      </c>
      <c r="C5023" s="126" t="s">
        <v>75</v>
      </c>
      <c r="D5023" s="127">
        <v>0.48599999999999999</v>
      </c>
      <c r="E5023" s="128">
        <v>259</v>
      </c>
      <c r="F5023" s="128">
        <v>159</v>
      </c>
      <c r="G5023" s="126" t="s">
        <v>15942</v>
      </c>
      <c r="H5023" s="126" t="s">
        <v>20340</v>
      </c>
      <c r="I5023" s="126" t="s">
        <v>20341</v>
      </c>
      <c r="J5023" s="126" t="s">
        <v>26329</v>
      </c>
      <c r="K5023" s="9">
        <f>_xlfn.IFNA(VLOOKUP(Table5[[#This Row],[Section]],SubSill_Tier,2,FALSE),0)</f>
        <v>0</v>
      </c>
      <c r="L5023" s="9" t="str">
        <f t="shared" si="87"/>
        <v/>
      </c>
      <c r="M5023" s="205" t="str" cm="1">
        <f t="array" ref="M5023">_xlfn.IFS(NOT(ISERROR(VLOOKUP(Table5[[#This Row],[Section]],TB_notTB,1,FALSE))),"No",LEFT(Table5[[#This Row],[Section]],3)="ETB","PLS",LEFT(Table5[[#This Row],[Section]],1)="7","PDB",NOT(ISBLANK(Table5[[#This Row],[Section]])),"No")</f>
        <v>No</v>
      </c>
    </row>
    <row r="5024" spans="1:13" x14ac:dyDescent="0.25">
      <c r="A5024" s="126" t="s">
        <v>15943</v>
      </c>
      <c r="B5024" s="126" t="s">
        <v>15944</v>
      </c>
      <c r="C5024" s="126" t="s">
        <v>75</v>
      </c>
      <c r="D5024" s="127">
        <v>0.89500000000000002</v>
      </c>
      <c r="E5024" s="128">
        <v>441</v>
      </c>
      <c r="F5024" s="128">
        <v>152</v>
      </c>
      <c r="G5024" s="126" t="s">
        <v>15942</v>
      </c>
      <c r="H5024" s="126" t="s">
        <v>20340</v>
      </c>
      <c r="I5024" s="126" t="s">
        <v>20341</v>
      </c>
      <c r="J5024" s="126" t="s">
        <v>26329</v>
      </c>
      <c r="K5024" s="9">
        <f>_xlfn.IFNA(VLOOKUP(Table5[[#This Row],[Section]],SubSill_Tier,2,FALSE),0)</f>
        <v>0</v>
      </c>
      <c r="L5024" s="9" t="str">
        <f t="shared" si="87"/>
        <v/>
      </c>
      <c r="M5024" s="205" t="str" cm="1">
        <f t="array" ref="M5024">_xlfn.IFS(NOT(ISERROR(VLOOKUP(Table5[[#This Row],[Section]],TB_notTB,1,FALSE))),"No",LEFT(Table5[[#This Row],[Section]],3)="ETB","PLS",LEFT(Table5[[#This Row],[Section]],1)="7","PDB",NOT(ISBLANK(Table5[[#This Row],[Section]])),"No")</f>
        <v>No</v>
      </c>
    </row>
    <row r="5025" spans="1:13" x14ac:dyDescent="0.25">
      <c r="A5025" s="126" t="s">
        <v>15945</v>
      </c>
      <c r="B5025" s="126" t="s">
        <v>15932</v>
      </c>
      <c r="C5025" s="126" t="s">
        <v>75</v>
      </c>
      <c r="D5025" s="127">
        <v>0.91300000000000003</v>
      </c>
      <c r="E5025" s="128">
        <v>254</v>
      </c>
      <c r="F5025" s="128">
        <v>215</v>
      </c>
      <c r="G5025" s="126" t="s">
        <v>15942</v>
      </c>
      <c r="H5025" s="126" t="s">
        <v>20340</v>
      </c>
      <c r="I5025" s="126" t="s">
        <v>20341</v>
      </c>
      <c r="J5025" s="126" t="s">
        <v>26329</v>
      </c>
      <c r="K5025" s="9">
        <f>_xlfn.IFNA(VLOOKUP(Table5[[#This Row],[Section]],SubSill_Tier,2,FALSE),0)</f>
        <v>0</v>
      </c>
      <c r="L5025" s="9" t="str">
        <f t="shared" si="87"/>
        <v/>
      </c>
      <c r="M5025" s="205" t="str" cm="1">
        <f t="array" ref="M5025">_xlfn.IFS(NOT(ISERROR(VLOOKUP(Table5[[#This Row],[Section]],TB_notTB,1,FALSE))),"No",LEFT(Table5[[#This Row],[Section]],3)="ETB","PLS",LEFT(Table5[[#This Row],[Section]],1)="7","PDB",NOT(ISBLANK(Table5[[#This Row],[Section]])),"No")</f>
        <v>No</v>
      </c>
    </row>
    <row r="5026" spans="1:13" x14ac:dyDescent="0.25">
      <c r="A5026" s="126" t="s">
        <v>15946</v>
      </c>
      <c r="B5026" s="126" t="s">
        <v>14911</v>
      </c>
      <c r="C5026" s="126" t="s">
        <v>75</v>
      </c>
      <c r="D5026" s="127">
        <v>0.41299999999999998</v>
      </c>
      <c r="E5026" s="128">
        <v>220</v>
      </c>
      <c r="F5026" s="128">
        <v>100</v>
      </c>
      <c r="G5026" s="126" t="s">
        <v>15942</v>
      </c>
      <c r="H5026" s="126" t="s">
        <v>20340</v>
      </c>
      <c r="I5026" s="126" t="s">
        <v>20341</v>
      </c>
      <c r="J5026" s="126" t="s">
        <v>26329</v>
      </c>
      <c r="K5026" s="9">
        <f>_xlfn.IFNA(VLOOKUP(Table5[[#This Row],[Section]],SubSill_Tier,2,FALSE),0)</f>
        <v>0</v>
      </c>
      <c r="L5026" s="9" t="str">
        <f t="shared" si="87"/>
        <v/>
      </c>
      <c r="M5026" s="205" t="str" cm="1">
        <f t="array" ref="M5026">_xlfn.IFS(NOT(ISERROR(VLOOKUP(Table5[[#This Row],[Section]],TB_notTB,1,FALSE))),"No",LEFT(Table5[[#This Row],[Section]],3)="ETB","PLS",LEFT(Table5[[#This Row],[Section]],1)="7","PDB",NOT(ISBLANK(Table5[[#This Row],[Section]])),"No")</f>
        <v>No</v>
      </c>
    </row>
    <row r="5027" spans="1:13" x14ac:dyDescent="0.25">
      <c r="A5027" s="126" t="s">
        <v>15947</v>
      </c>
      <c r="B5027" s="126" t="s">
        <v>15060</v>
      </c>
      <c r="C5027" s="126" t="s">
        <v>75</v>
      </c>
      <c r="D5027" s="127">
        <v>0.61299999999999999</v>
      </c>
      <c r="E5027" s="128">
        <v>167</v>
      </c>
      <c r="F5027" s="128">
        <v>118</v>
      </c>
      <c r="G5027" s="126" t="s">
        <v>15942</v>
      </c>
      <c r="H5027" s="126" t="s">
        <v>20340</v>
      </c>
      <c r="I5027" s="126" t="s">
        <v>20341</v>
      </c>
      <c r="J5027" s="126" t="s">
        <v>26329</v>
      </c>
      <c r="K5027" s="9">
        <f>_xlfn.IFNA(VLOOKUP(Table5[[#This Row],[Section]],SubSill_Tier,2,FALSE),0)</f>
        <v>0</v>
      </c>
      <c r="L5027" s="9" t="str">
        <f t="shared" si="87"/>
        <v/>
      </c>
      <c r="M5027" s="205" t="str" cm="1">
        <f t="array" ref="M5027">_xlfn.IFS(NOT(ISERROR(VLOOKUP(Table5[[#This Row],[Section]],TB_notTB,1,FALSE))),"No",LEFT(Table5[[#This Row],[Section]],3)="ETB","PLS",LEFT(Table5[[#This Row],[Section]],1)="7","PDB",NOT(ISBLANK(Table5[[#This Row],[Section]])),"No")</f>
        <v>No</v>
      </c>
    </row>
    <row r="5028" spans="1:13" x14ac:dyDescent="0.25">
      <c r="A5028" s="126" t="s">
        <v>15948</v>
      </c>
      <c r="B5028" s="126" t="s">
        <v>15949</v>
      </c>
      <c r="C5028" s="126" t="s">
        <v>75</v>
      </c>
      <c r="D5028" s="127">
        <v>0.60299999999999998</v>
      </c>
      <c r="E5028" s="128">
        <v>158</v>
      </c>
      <c r="F5028" s="128">
        <v>110</v>
      </c>
      <c r="G5028" s="126" t="s">
        <v>15942</v>
      </c>
      <c r="H5028" s="126" t="s">
        <v>20340</v>
      </c>
      <c r="I5028" s="126" t="s">
        <v>20341</v>
      </c>
      <c r="J5028" s="126" t="s">
        <v>26329</v>
      </c>
      <c r="K5028" s="9">
        <f>_xlfn.IFNA(VLOOKUP(Table5[[#This Row],[Section]],SubSill_Tier,2,FALSE),0)</f>
        <v>0</v>
      </c>
      <c r="L5028" s="9" t="str">
        <f t="shared" si="87"/>
        <v/>
      </c>
      <c r="M5028" s="205" t="str" cm="1">
        <f t="array" ref="M5028">_xlfn.IFS(NOT(ISERROR(VLOOKUP(Table5[[#This Row],[Section]],TB_notTB,1,FALSE))),"No",LEFT(Table5[[#This Row],[Section]],3)="ETB","PLS",LEFT(Table5[[#This Row],[Section]],1)="7","PDB",NOT(ISBLANK(Table5[[#This Row],[Section]])),"No")</f>
        <v>No</v>
      </c>
    </row>
    <row r="5029" spans="1:13" x14ac:dyDescent="0.25">
      <c r="A5029" s="126" t="s">
        <v>15950</v>
      </c>
      <c r="B5029" s="126" t="s">
        <v>15951</v>
      </c>
      <c r="C5029" s="126" t="s">
        <v>75</v>
      </c>
      <c r="D5029" s="127">
        <v>0.74399999999999999</v>
      </c>
      <c r="E5029" s="128">
        <v>372</v>
      </c>
      <c r="F5029" s="128">
        <v>101</v>
      </c>
      <c r="G5029" s="126" t="s">
        <v>15213</v>
      </c>
      <c r="H5029" s="126" t="s">
        <v>20300</v>
      </c>
      <c r="I5029" s="126" t="s">
        <v>21190</v>
      </c>
      <c r="J5029" s="126" t="s">
        <v>26305</v>
      </c>
      <c r="K5029" s="9">
        <f>_xlfn.IFNA(VLOOKUP(Table5[[#This Row],[Section]],SubSill_Tier,2,FALSE),0)</f>
        <v>0</v>
      </c>
      <c r="L5029" s="9" t="str">
        <f t="shared" si="87"/>
        <v/>
      </c>
      <c r="M5029" s="205" t="str" cm="1">
        <f t="array" ref="M5029">_xlfn.IFS(NOT(ISERROR(VLOOKUP(Table5[[#This Row],[Section]],TB_notTB,1,FALSE))),"No",LEFT(Table5[[#This Row],[Section]],3)="ETB","PLS",LEFT(Table5[[#This Row],[Section]],1)="7","PDB",NOT(ISBLANK(Table5[[#This Row],[Section]])),"No")</f>
        <v>No</v>
      </c>
    </row>
    <row r="5030" spans="1:13" x14ac:dyDescent="0.25">
      <c r="A5030" s="126" t="s">
        <v>15952</v>
      </c>
      <c r="B5030" s="126" t="s">
        <v>15953</v>
      </c>
      <c r="C5030" s="126" t="s">
        <v>75</v>
      </c>
      <c r="D5030" s="127">
        <v>0.13300000000000001</v>
      </c>
      <c r="E5030" s="128">
        <v>100</v>
      </c>
      <c r="F5030" s="128">
        <v>100</v>
      </c>
      <c r="G5030" s="126" t="s">
        <v>15213</v>
      </c>
      <c r="H5030" s="126" t="s">
        <v>20300</v>
      </c>
      <c r="I5030" s="126" t="s">
        <v>21190</v>
      </c>
      <c r="J5030" s="126" t="s">
        <v>26305</v>
      </c>
      <c r="K5030" s="9">
        <f>_xlfn.IFNA(VLOOKUP(Table5[[#This Row],[Section]],SubSill_Tier,2,FALSE),0)</f>
        <v>0</v>
      </c>
      <c r="L5030" s="9" t="str">
        <f t="shared" si="87"/>
        <v/>
      </c>
      <c r="M5030" s="205" t="str" cm="1">
        <f t="array" ref="M5030">_xlfn.IFS(NOT(ISERROR(VLOOKUP(Table5[[#This Row],[Section]],TB_notTB,1,FALSE))),"No",LEFT(Table5[[#This Row],[Section]],3)="ETB","PLS",LEFT(Table5[[#This Row],[Section]],1)="7","PDB",NOT(ISBLANK(Table5[[#This Row],[Section]])),"No")</f>
        <v>No</v>
      </c>
    </row>
    <row r="5031" spans="1:13" x14ac:dyDescent="0.25">
      <c r="A5031" s="126" t="s">
        <v>15954</v>
      </c>
      <c r="B5031" s="126" t="s">
        <v>15955</v>
      </c>
      <c r="C5031" s="126" t="s">
        <v>75</v>
      </c>
      <c r="D5031" s="127">
        <v>0.19500000000000001</v>
      </c>
      <c r="E5031" s="128">
        <v>106</v>
      </c>
      <c r="F5031" s="128">
        <v>100</v>
      </c>
      <c r="G5031" s="126" t="s">
        <v>15942</v>
      </c>
      <c r="H5031" s="126" t="s">
        <v>20340</v>
      </c>
      <c r="I5031" s="126" t="s">
        <v>20341</v>
      </c>
      <c r="J5031" s="126" t="s">
        <v>26329</v>
      </c>
      <c r="K5031" s="9">
        <f>_xlfn.IFNA(VLOOKUP(Table5[[#This Row],[Section]],SubSill_Tier,2,FALSE),0)</f>
        <v>0</v>
      </c>
      <c r="L5031" s="9" t="str">
        <f t="shared" si="87"/>
        <v/>
      </c>
      <c r="M5031" s="205" t="str" cm="1">
        <f t="array" ref="M5031">_xlfn.IFS(NOT(ISERROR(VLOOKUP(Table5[[#This Row],[Section]],TB_notTB,1,FALSE))),"No",LEFT(Table5[[#This Row],[Section]],3)="ETB","PLS",LEFT(Table5[[#This Row],[Section]],1)="7","PDB",NOT(ISBLANK(Table5[[#This Row],[Section]])),"No")</f>
        <v>No</v>
      </c>
    </row>
    <row r="5032" spans="1:13" x14ac:dyDescent="0.25">
      <c r="A5032" s="126" t="s">
        <v>15956</v>
      </c>
      <c r="B5032" s="126" t="s">
        <v>15597</v>
      </c>
      <c r="C5032" s="126" t="s">
        <v>75</v>
      </c>
      <c r="D5032" s="127">
        <v>0.224</v>
      </c>
      <c r="E5032" s="128">
        <v>111</v>
      </c>
      <c r="F5032" s="128">
        <v>100</v>
      </c>
      <c r="G5032" s="126" t="s">
        <v>14844</v>
      </c>
      <c r="H5032" s="126" t="s">
        <v>20225</v>
      </c>
      <c r="I5032" s="126" t="s">
        <v>20226</v>
      </c>
      <c r="J5032" s="126" t="s">
        <v>26274</v>
      </c>
      <c r="K5032" s="9">
        <f>_xlfn.IFNA(VLOOKUP(Table5[[#This Row],[Section]],SubSill_Tier,2,FALSE),0)</f>
        <v>0</v>
      </c>
      <c r="L5032" s="9" t="str">
        <f t="shared" si="87"/>
        <v/>
      </c>
      <c r="M5032" s="205" t="str" cm="1">
        <f t="array" ref="M5032">_xlfn.IFS(NOT(ISERROR(VLOOKUP(Table5[[#This Row],[Section]],TB_notTB,1,FALSE))),"No",LEFT(Table5[[#This Row],[Section]],3)="ETB","PLS",LEFT(Table5[[#This Row],[Section]],1)="7","PDB",NOT(ISBLANK(Table5[[#This Row],[Section]])),"No")</f>
        <v>No</v>
      </c>
    </row>
    <row r="5033" spans="1:13" x14ac:dyDescent="0.25">
      <c r="A5033" s="126" t="s">
        <v>15957</v>
      </c>
      <c r="B5033" s="126" t="s">
        <v>15334</v>
      </c>
      <c r="C5033" s="126" t="s">
        <v>75</v>
      </c>
      <c r="D5033" s="127">
        <v>0.16500000000000001</v>
      </c>
      <c r="E5033" s="128">
        <v>100</v>
      </c>
      <c r="F5033" s="128">
        <v>100</v>
      </c>
      <c r="G5033" s="126" t="s">
        <v>14844</v>
      </c>
      <c r="H5033" s="126" t="s">
        <v>20225</v>
      </c>
      <c r="I5033" s="126" t="s">
        <v>20226</v>
      </c>
      <c r="J5033" s="126" t="s">
        <v>26274</v>
      </c>
      <c r="K5033" s="9">
        <f>_xlfn.IFNA(VLOOKUP(Table5[[#This Row],[Section]],SubSill_Tier,2,FALSE),0)</f>
        <v>0</v>
      </c>
      <c r="L5033" s="9" t="str">
        <f t="shared" si="87"/>
        <v/>
      </c>
      <c r="M5033" s="205" t="str" cm="1">
        <f t="array" ref="M5033">_xlfn.IFS(NOT(ISERROR(VLOOKUP(Table5[[#This Row],[Section]],TB_notTB,1,FALSE))),"No",LEFT(Table5[[#This Row],[Section]],3)="ETB","PLS",LEFT(Table5[[#This Row],[Section]],1)="7","PDB",NOT(ISBLANK(Table5[[#This Row],[Section]])),"No")</f>
        <v>No</v>
      </c>
    </row>
    <row r="5034" spans="1:13" x14ac:dyDescent="0.25">
      <c r="A5034" s="126" t="s">
        <v>15958</v>
      </c>
      <c r="B5034" s="126" t="s">
        <v>14900</v>
      </c>
      <c r="C5034" s="126" t="s">
        <v>75</v>
      </c>
      <c r="D5034" s="127">
        <v>0.45</v>
      </c>
      <c r="E5034" s="128">
        <v>223</v>
      </c>
      <c r="F5034" s="128">
        <v>139</v>
      </c>
      <c r="G5034" s="126" t="s">
        <v>14844</v>
      </c>
      <c r="H5034" s="126" t="s">
        <v>20225</v>
      </c>
      <c r="I5034" s="126" t="s">
        <v>20226</v>
      </c>
      <c r="J5034" s="126" t="s">
        <v>26274</v>
      </c>
      <c r="K5034" s="9">
        <f>_xlfn.IFNA(VLOOKUP(Table5[[#This Row],[Section]],SubSill_Tier,2,FALSE),0)</f>
        <v>0</v>
      </c>
      <c r="L5034" s="9" t="str">
        <f t="shared" si="87"/>
        <v/>
      </c>
      <c r="M5034" s="205" t="str" cm="1">
        <f t="array" ref="M5034">_xlfn.IFS(NOT(ISERROR(VLOOKUP(Table5[[#This Row],[Section]],TB_notTB,1,FALSE))),"No",LEFT(Table5[[#This Row],[Section]],3)="ETB","PLS",LEFT(Table5[[#This Row],[Section]],1)="7","PDB",NOT(ISBLANK(Table5[[#This Row],[Section]])),"No")</f>
        <v>No</v>
      </c>
    </row>
    <row r="5035" spans="1:13" x14ac:dyDescent="0.25">
      <c r="A5035" s="126" t="s">
        <v>15959</v>
      </c>
      <c r="B5035" s="126" t="s">
        <v>15127</v>
      </c>
      <c r="C5035" s="126" t="s">
        <v>75</v>
      </c>
      <c r="D5035" s="127">
        <v>0.222</v>
      </c>
      <c r="E5035" s="128">
        <v>103</v>
      </c>
      <c r="F5035" s="128">
        <v>100</v>
      </c>
      <c r="G5035" s="126" t="s">
        <v>14844</v>
      </c>
      <c r="H5035" s="126" t="s">
        <v>20225</v>
      </c>
      <c r="I5035" s="126" t="s">
        <v>20226</v>
      </c>
      <c r="J5035" s="126" t="s">
        <v>26274</v>
      </c>
      <c r="K5035" s="9">
        <f>_xlfn.IFNA(VLOOKUP(Table5[[#This Row],[Section]],SubSill_Tier,2,FALSE),0)</f>
        <v>0</v>
      </c>
      <c r="L5035" s="9" t="str">
        <f t="shared" si="87"/>
        <v/>
      </c>
      <c r="M5035" s="205" t="str" cm="1">
        <f t="array" ref="M5035">_xlfn.IFS(NOT(ISERROR(VLOOKUP(Table5[[#This Row],[Section]],TB_notTB,1,FALSE))),"No",LEFT(Table5[[#This Row],[Section]],3)="ETB","PLS",LEFT(Table5[[#This Row],[Section]],1)="7","PDB",NOT(ISBLANK(Table5[[#This Row],[Section]])),"No")</f>
        <v>No</v>
      </c>
    </row>
    <row r="5036" spans="1:13" x14ac:dyDescent="0.25">
      <c r="A5036" s="126" t="s">
        <v>7921</v>
      </c>
      <c r="B5036" s="126" t="s">
        <v>19623</v>
      </c>
      <c r="C5036" s="126" t="s">
        <v>98</v>
      </c>
      <c r="D5036" s="127">
        <v>9.09</v>
      </c>
      <c r="E5036" s="128">
        <v>478</v>
      </c>
      <c r="F5036" s="128">
        <v>478</v>
      </c>
      <c r="G5036" s="126" t="s">
        <v>13731</v>
      </c>
      <c r="H5036" s="126" t="s">
        <v>20149</v>
      </c>
      <c r="I5036" s="126" t="s">
        <v>20150</v>
      </c>
      <c r="J5036" s="126" t="s">
        <v>26245</v>
      </c>
      <c r="K5036" s="9">
        <f>_xlfn.IFNA(VLOOKUP(Table5[[#This Row],[Section]],SubSill_Tier,2,FALSE),0)</f>
        <v>0</v>
      </c>
      <c r="L5036" s="9" t="str">
        <f t="shared" si="87"/>
        <v/>
      </c>
      <c r="M5036" s="205" t="str" cm="1">
        <f t="array" ref="M5036">_xlfn.IFS(NOT(ISERROR(VLOOKUP(Table5[[#This Row],[Section]],TB_notTB,1,FALSE))),"No",LEFT(Table5[[#This Row],[Section]],3)="ETB","PLS",LEFT(Table5[[#This Row],[Section]],1)="7","PDB",NOT(ISBLANK(Table5[[#This Row],[Section]])),"No")</f>
        <v>No</v>
      </c>
    </row>
    <row r="5037" spans="1:13" x14ac:dyDescent="0.25">
      <c r="A5037" s="126" t="s">
        <v>11889</v>
      </c>
      <c r="B5037" s="126" t="s">
        <v>21225</v>
      </c>
      <c r="C5037" s="126" t="s">
        <v>75</v>
      </c>
      <c r="D5037" s="127">
        <v>0.312</v>
      </c>
      <c r="E5037" s="128">
        <v>140</v>
      </c>
      <c r="F5037" s="128">
        <v>100</v>
      </c>
      <c r="G5037" s="126" t="s">
        <v>13763</v>
      </c>
      <c r="H5037" s="126" t="s">
        <v>20250</v>
      </c>
      <c r="I5037" s="126" t="s">
        <v>21155</v>
      </c>
      <c r="J5037" s="126" t="s">
        <v>26258</v>
      </c>
      <c r="K5037" s="9">
        <f>_xlfn.IFNA(VLOOKUP(Table5[[#This Row],[Section]],SubSill_Tier,2,FALSE),0)</f>
        <v>0</v>
      </c>
      <c r="L5037" s="9" t="str">
        <f t="shared" si="87"/>
        <v/>
      </c>
      <c r="M5037" s="205" t="str" cm="1">
        <f t="array" ref="M5037">_xlfn.IFS(NOT(ISERROR(VLOOKUP(Table5[[#This Row],[Section]],TB_notTB,1,FALSE))),"No",LEFT(Table5[[#This Row],[Section]],3)="ETB","PLS",LEFT(Table5[[#This Row],[Section]],1)="7","PDB",NOT(ISBLANK(Table5[[#This Row],[Section]])),"No")</f>
        <v>No</v>
      </c>
    </row>
    <row r="5038" spans="1:13" x14ac:dyDescent="0.25">
      <c r="A5038" s="126" t="s">
        <v>15960</v>
      </c>
      <c r="B5038" s="126" t="s">
        <v>15961</v>
      </c>
      <c r="C5038" s="126" t="s">
        <v>75</v>
      </c>
      <c r="D5038" s="127">
        <v>0.23699999999999999</v>
      </c>
      <c r="E5038" s="128">
        <v>128</v>
      </c>
      <c r="F5038" s="128">
        <v>100</v>
      </c>
      <c r="G5038" s="126" t="s">
        <v>15158</v>
      </c>
      <c r="H5038" s="126" t="s">
        <v>20297</v>
      </c>
      <c r="I5038" s="126" t="s">
        <v>21187</v>
      </c>
      <c r="J5038" s="126" t="s">
        <v>26304</v>
      </c>
      <c r="K5038" s="9">
        <f>_xlfn.IFNA(VLOOKUP(Table5[[#This Row],[Section]],SubSill_Tier,2,FALSE),0)</f>
        <v>0</v>
      </c>
      <c r="L5038" s="9" t="str">
        <f t="shared" si="87"/>
        <v/>
      </c>
      <c r="M5038" s="205" t="str" cm="1">
        <f t="array" ref="M5038">_xlfn.IFS(NOT(ISERROR(VLOOKUP(Table5[[#This Row],[Section]],TB_notTB,1,FALSE))),"No",LEFT(Table5[[#This Row],[Section]],3)="ETB","PLS",LEFT(Table5[[#This Row],[Section]],1)="7","PDB",NOT(ISBLANK(Table5[[#This Row],[Section]])),"No")</f>
        <v>No</v>
      </c>
    </row>
    <row r="5039" spans="1:13" x14ac:dyDescent="0.25">
      <c r="A5039" s="126" t="s">
        <v>15962</v>
      </c>
      <c r="B5039" s="126" t="s">
        <v>15963</v>
      </c>
      <c r="C5039" s="126" t="s">
        <v>75</v>
      </c>
      <c r="D5039" s="127">
        <v>0.39400000000000002</v>
      </c>
      <c r="E5039" s="128">
        <v>182</v>
      </c>
      <c r="F5039" s="128">
        <v>100</v>
      </c>
      <c r="G5039" s="126" t="s">
        <v>15158</v>
      </c>
      <c r="H5039" s="126" t="s">
        <v>20297</v>
      </c>
      <c r="I5039" s="126" t="s">
        <v>21187</v>
      </c>
      <c r="J5039" s="126" t="s">
        <v>26304</v>
      </c>
      <c r="K5039" s="9">
        <f>_xlfn.IFNA(VLOOKUP(Table5[[#This Row],[Section]],SubSill_Tier,2,FALSE),0)</f>
        <v>0</v>
      </c>
      <c r="L5039" s="9" t="str">
        <f t="shared" si="87"/>
        <v/>
      </c>
      <c r="M5039" s="205" t="str" cm="1">
        <f t="array" ref="M5039">_xlfn.IFS(NOT(ISERROR(VLOOKUP(Table5[[#This Row],[Section]],TB_notTB,1,FALSE))),"No",LEFT(Table5[[#This Row],[Section]],3)="ETB","PLS",LEFT(Table5[[#This Row],[Section]],1)="7","PDB",NOT(ISBLANK(Table5[[#This Row],[Section]])),"No")</f>
        <v>No</v>
      </c>
    </row>
    <row r="5040" spans="1:13" x14ac:dyDescent="0.25">
      <c r="A5040" s="126" t="s">
        <v>15964</v>
      </c>
      <c r="B5040" s="126" t="s">
        <v>15965</v>
      </c>
      <c r="C5040" s="126" t="s">
        <v>75</v>
      </c>
      <c r="D5040" s="127">
        <v>1.1200000000000001</v>
      </c>
      <c r="E5040" s="128">
        <v>454</v>
      </c>
      <c r="F5040" s="128">
        <v>100</v>
      </c>
      <c r="G5040" s="126" t="s">
        <v>15089</v>
      </c>
      <c r="H5040" s="126" t="s">
        <v>20296</v>
      </c>
      <c r="I5040" s="126" t="s">
        <v>21185</v>
      </c>
      <c r="J5040" s="126" t="s">
        <v>26303</v>
      </c>
      <c r="K5040" s="9">
        <f>_xlfn.IFNA(VLOOKUP(Table5[[#This Row],[Section]],SubSill_Tier,2,FALSE),0)</f>
        <v>0</v>
      </c>
      <c r="L5040" s="9" t="str">
        <f t="shared" si="87"/>
        <v/>
      </c>
      <c r="M5040" s="205" t="str" cm="1">
        <f t="array" ref="M5040">_xlfn.IFS(NOT(ISERROR(VLOOKUP(Table5[[#This Row],[Section]],TB_notTB,1,FALSE))),"No",LEFT(Table5[[#This Row],[Section]],3)="ETB","PLS",LEFT(Table5[[#This Row],[Section]],1)="7","PDB",NOT(ISBLANK(Table5[[#This Row],[Section]])),"No")</f>
        <v>No</v>
      </c>
    </row>
    <row r="5041" spans="1:13" x14ac:dyDescent="0.25">
      <c r="A5041" s="126" t="s">
        <v>15966</v>
      </c>
      <c r="B5041" s="126" t="s">
        <v>5419</v>
      </c>
      <c r="C5041" s="126" t="s">
        <v>75</v>
      </c>
      <c r="D5041" s="127">
        <v>1.1479999999999999</v>
      </c>
      <c r="E5041" s="128">
        <v>553</v>
      </c>
      <c r="F5041" s="128">
        <v>346</v>
      </c>
      <c r="G5041" s="126" t="s">
        <v>15089</v>
      </c>
      <c r="H5041" s="126" t="s">
        <v>20296</v>
      </c>
      <c r="I5041" s="126" t="s">
        <v>21185</v>
      </c>
      <c r="J5041" s="126" t="s">
        <v>26303</v>
      </c>
      <c r="K5041" s="9">
        <f>_xlfn.IFNA(VLOOKUP(Table5[[#This Row],[Section]],SubSill_Tier,2,FALSE),0)</f>
        <v>0</v>
      </c>
      <c r="L5041" s="9" t="str">
        <f t="shared" si="87"/>
        <v/>
      </c>
      <c r="M5041" s="205" t="str" cm="1">
        <f t="array" ref="M5041">_xlfn.IFS(NOT(ISERROR(VLOOKUP(Table5[[#This Row],[Section]],TB_notTB,1,FALSE))),"No",LEFT(Table5[[#This Row],[Section]],3)="ETB","PLS",LEFT(Table5[[#This Row],[Section]],1)="7","PDB",NOT(ISBLANK(Table5[[#This Row],[Section]])),"No")</f>
        <v>No</v>
      </c>
    </row>
    <row r="5042" spans="1:13" x14ac:dyDescent="0.25">
      <c r="A5042" s="126" t="s">
        <v>15967</v>
      </c>
      <c r="B5042" s="126" t="s">
        <v>15968</v>
      </c>
      <c r="C5042" s="126" t="s">
        <v>75</v>
      </c>
      <c r="D5042" s="127">
        <v>0.73399999999999999</v>
      </c>
      <c r="E5042" s="128">
        <v>216</v>
      </c>
      <c r="F5042" s="128">
        <v>112</v>
      </c>
      <c r="G5042" s="126" t="s">
        <v>15089</v>
      </c>
      <c r="H5042" s="126" t="s">
        <v>20296</v>
      </c>
      <c r="I5042" s="126" t="s">
        <v>21185</v>
      </c>
      <c r="J5042" s="126" t="s">
        <v>26303</v>
      </c>
      <c r="K5042" s="9">
        <f>_xlfn.IFNA(VLOOKUP(Table5[[#This Row],[Section]],SubSill_Tier,2,FALSE),0)</f>
        <v>0</v>
      </c>
      <c r="L5042" s="9" t="str">
        <f t="shared" si="87"/>
        <v/>
      </c>
      <c r="M5042" s="205" t="str" cm="1">
        <f t="array" ref="M5042">_xlfn.IFS(NOT(ISERROR(VLOOKUP(Table5[[#This Row],[Section]],TB_notTB,1,FALSE))),"No",LEFT(Table5[[#This Row],[Section]],3)="ETB","PLS",LEFT(Table5[[#This Row],[Section]],1)="7","PDB",NOT(ISBLANK(Table5[[#This Row],[Section]])),"No")</f>
        <v>No</v>
      </c>
    </row>
    <row r="5043" spans="1:13" x14ac:dyDescent="0.25">
      <c r="A5043" s="126" t="s">
        <v>15969</v>
      </c>
      <c r="B5043" s="126" t="s">
        <v>15970</v>
      </c>
      <c r="C5043" s="126" t="s">
        <v>75</v>
      </c>
      <c r="D5043" s="127">
        <v>0.77800000000000002</v>
      </c>
      <c r="E5043" s="128">
        <v>256</v>
      </c>
      <c r="F5043" s="128">
        <v>195</v>
      </c>
      <c r="G5043" s="126" t="s">
        <v>15089</v>
      </c>
      <c r="H5043" s="126" t="s">
        <v>20296</v>
      </c>
      <c r="I5043" s="126" t="s">
        <v>21185</v>
      </c>
      <c r="J5043" s="126" t="s">
        <v>26303</v>
      </c>
      <c r="K5043" s="9">
        <f>_xlfn.IFNA(VLOOKUP(Table5[[#This Row],[Section]],SubSill_Tier,2,FALSE),0)</f>
        <v>0</v>
      </c>
      <c r="L5043" s="9" t="str">
        <f t="shared" si="87"/>
        <v/>
      </c>
      <c r="M5043" s="205" t="str" cm="1">
        <f t="array" ref="M5043">_xlfn.IFS(NOT(ISERROR(VLOOKUP(Table5[[#This Row],[Section]],TB_notTB,1,FALSE))),"No",LEFT(Table5[[#This Row],[Section]],3)="ETB","PLS",LEFT(Table5[[#This Row],[Section]],1)="7","PDB",NOT(ISBLANK(Table5[[#This Row],[Section]])),"No")</f>
        <v>No</v>
      </c>
    </row>
    <row r="5044" spans="1:13" x14ac:dyDescent="0.25">
      <c r="A5044" s="126" t="s">
        <v>11890</v>
      </c>
      <c r="B5044" s="126" t="s">
        <v>21226</v>
      </c>
      <c r="C5044" s="126" t="s">
        <v>75</v>
      </c>
      <c r="D5044" s="127">
        <v>0.32700000000000001</v>
      </c>
      <c r="E5044" s="128">
        <v>100</v>
      </c>
      <c r="F5044" s="128">
        <v>100</v>
      </c>
      <c r="G5044" s="126" t="s">
        <v>13776</v>
      </c>
      <c r="H5044" s="126" t="s">
        <v>20231</v>
      </c>
      <c r="I5044" s="126" t="s">
        <v>21143</v>
      </c>
      <c r="J5044" s="126" t="s">
        <v>26256</v>
      </c>
      <c r="K5044" s="9">
        <f>_xlfn.IFNA(VLOOKUP(Table5[[#This Row],[Section]],SubSill_Tier,2,FALSE),0)</f>
        <v>0</v>
      </c>
      <c r="L5044" s="9" t="str">
        <f t="shared" si="87"/>
        <v/>
      </c>
      <c r="M5044" s="205" t="str" cm="1">
        <f t="array" ref="M5044">_xlfn.IFS(NOT(ISERROR(VLOOKUP(Table5[[#This Row],[Section]],TB_notTB,1,FALSE))),"No",LEFT(Table5[[#This Row],[Section]],3)="ETB","PLS",LEFT(Table5[[#This Row],[Section]],1)="7","PDB",NOT(ISBLANK(Table5[[#This Row],[Section]])),"No")</f>
        <v>No</v>
      </c>
    </row>
    <row r="5045" spans="1:13" x14ac:dyDescent="0.25">
      <c r="A5045" s="126" t="s">
        <v>11891</v>
      </c>
      <c r="B5045" s="126" t="s">
        <v>21227</v>
      </c>
      <c r="C5045" s="126" t="s">
        <v>75</v>
      </c>
      <c r="D5045" s="127">
        <v>0.316</v>
      </c>
      <c r="E5045" s="128">
        <v>100</v>
      </c>
      <c r="F5045" s="128">
        <v>100</v>
      </c>
      <c r="G5045" s="126" t="s">
        <v>13776</v>
      </c>
      <c r="H5045" s="126" t="s">
        <v>20231</v>
      </c>
      <c r="I5045" s="126" t="s">
        <v>21143</v>
      </c>
      <c r="J5045" s="126" t="s">
        <v>26256</v>
      </c>
      <c r="K5045" s="9">
        <f>_xlfn.IFNA(VLOOKUP(Table5[[#This Row],[Section]],SubSill_Tier,2,FALSE),0)</f>
        <v>0</v>
      </c>
      <c r="L5045" s="9" t="str">
        <f t="shared" si="87"/>
        <v/>
      </c>
      <c r="M5045" s="205" t="str" cm="1">
        <f t="array" ref="M5045">_xlfn.IFS(NOT(ISERROR(VLOOKUP(Table5[[#This Row],[Section]],TB_notTB,1,FALSE))),"No",LEFT(Table5[[#This Row],[Section]],3)="ETB","PLS",LEFT(Table5[[#This Row],[Section]],1)="7","PDB",NOT(ISBLANK(Table5[[#This Row],[Section]])),"No")</f>
        <v>No</v>
      </c>
    </row>
    <row r="5046" spans="1:13" x14ac:dyDescent="0.25">
      <c r="A5046" s="126" t="s">
        <v>11892</v>
      </c>
      <c r="B5046" s="126" t="s">
        <v>21228</v>
      </c>
      <c r="C5046" s="126" t="s">
        <v>75</v>
      </c>
      <c r="D5046" s="127">
        <v>0.35099999999999998</v>
      </c>
      <c r="E5046" s="128">
        <v>106</v>
      </c>
      <c r="F5046" s="128">
        <v>100</v>
      </c>
      <c r="G5046" s="126" t="s">
        <v>13776</v>
      </c>
      <c r="H5046" s="126" t="s">
        <v>20231</v>
      </c>
      <c r="I5046" s="126" t="s">
        <v>21143</v>
      </c>
      <c r="J5046" s="126" t="s">
        <v>26256</v>
      </c>
      <c r="K5046" s="9">
        <f>_xlfn.IFNA(VLOOKUP(Table5[[#This Row],[Section]],SubSill_Tier,2,FALSE),0)</f>
        <v>0</v>
      </c>
      <c r="L5046" s="9" t="str">
        <f t="shared" si="87"/>
        <v/>
      </c>
      <c r="M5046" s="205" t="str" cm="1">
        <f t="array" ref="M5046">_xlfn.IFS(NOT(ISERROR(VLOOKUP(Table5[[#This Row],[Section]],TB_notTB,1,FALSE))),"No",LEFT(Table5[[#This Row],[Section]],3)="ETB","PLS",LEFT(Table5[[#This Row],[Section]],1)="7","PDB",NOT(ISBLANK(Table5[[#This Row],[Section]])),"No")</f>
        <v>No</v>
      </c>
    </row>
    <row r="5047" spans="1:13" x14ac:dyDescent="0.25">
      <c r="A5047" s="126" t="s">
        <v>15971</v>
      </c>
      <c r="B5047" s="126" t="s">
        <v>15972</v>
      </c>
      <c r="C5047" s="126" t="s">
        <v>75</v>
      </c>
      <c r="D5047" s="127">
        <v>0.58099999999999996</v>
      </c>
      <c r="E5047" s="128">
        <v>331</v>
      </c>
      <c r="F5047" s="128">
        <v>181</v>
      </c>
      <c r="G5047" s="126" t="s">
        <v>15424</v>
      </c>
      <c r="H5047" s="126" t="s">
        <v>20315</v>
      </c>
      <c r="I5047" s="126" t="s">
        <v>21200</v>
      </c>
      <c r="J5047" s="126" t="s">
        <v>26287</v>
      </c>
      <c r="K5047" s="9">
        <f>_xlfn.IFNA(VLOOKUP(Table5[[#This Row],[Section]],SubSill_Tier,2,FALSE),0)</f>
        <v>0</v>
      </c>
      <c r="L5047" s="9" t="str">
        <f t="shared" si="87"/>
        <v/>
      </c>
      <c r="M5047" s="205" t="str" cm="1">
        <f t="array" ref="M5047">_xlfn.IFS(NOT(ISERROR(VLOOKUP(Table5[[#This Row],[Section]],TB_notTB,1,FALSE))),"No",LEFT(Table5[[#This Row],[Section]],3)="ETB","PLS",LEFT(Table5[[#This Row],[Section]],1)="7","PDB",NOT(ISBLANK(Table5[[#This Row],[Section]])),"No")</f>
        <v>No</v>
      </c>
    </row>
    <row r="5048" spans="1:13" x14ac:dyDescent="0.25">
      <c r="A5048" s="126" t="s">
        <v>15973</v>
      </c>
      <c r="B5048" s="126" t="s">
        <v>15974</v>
      </c>
      <c r="C5048" s="126" t="s">
        <v>75</v>
      </c>
      <c r="D5048" s="127">
        <v>0.78600000000000003</v>
      </c>
      <c r="E5048" s="128">
        <v>374</v>
      </c>
      <c r="F5048" s="128">
        <v>174</v>
      </c>
      <c r="G5048" s="126" t="s">
        <v>15424</v>
      </c>
      <c r="H5048" s="126" t="s">
        <v>20315</v>
      </c>
      <c r="I5048" s="126" t="s">
        <v>21200</v>
      </c>
      <c r="J5048" s="126" t="s">
        <v>26287</v>
      </c>
      <c r="K5048" s="9">
        <f>_xlfn.IFNA(VLOOKUP(Table5[[#This Row],[Section]],SubSill_Tier,2,FALSE),0)</f>
        <v>0</v>
      </c>
      <c r="L5048" s="9" t="str">
        <f t="shared" si="87"/>
        <v/>
      </c>
      <c r="M5048" s="205" t="str" cm="1">
        <f t="array" ref="M5048">_xlfn.IFS(NOT(ISERROR(VLOOKUP(Table5[[#This Row],[Section]],TB_notTB,1,FALSE))),"No",LEFT(Table5[[#This Row],[Section]],3)="ETB","PLS",LEFT(Table5[[#This Row],[Section]],1)="7","PDB",NOT(ISBLANK(Table5[[#This Row],[Section]])),"No")</f>
        <v>No</v>
      </c>
    </row>
    <row r="5049" spans="1:13" x14ac:dyDescent="0.25">
      <c r="A5049" s="126" t="s">
        <v>15975</v>
      </c>
      <c r="B5049" s="126" t="s">
        <v>15976</v>
      </c>
      <c r="C5049" s="126" t="s">
        <v>75</v>
      </c>
      <c r="D5049" s="127">
        <v>0.624</v>
      </c>
      <c r="E5049" s="128">
        <v>242</v>
      </c>
      <c r="F5049" s="128">
        <v>150</v>
      </c>
      <c r="G5049" s="126" t="s">
        <v>15424</v>
      </c>
      <c r="H5049" s="126" t="s">
        <v>20315</v>
      </c>
      <c r="I5049" s="126" t="s">
        <v>21200</v>
      </c>
      <c r="J5049" s="126" t="s">
        <v>26287</v>
      </c>
      <c r="K5049" s="9">
        <f>_xlfn.IFNA(VLOOKUP(Table5[[#This Row],[Section]],SubSill_Tier,2,FALSE),0)</f>
        <v>0</v>
      </c>
      <c r="L5049" s="9" t="str">
        <f t="shared" si="87"/>
        <v/>
      </c>
      <c r="M5049" s="205" t="str" cm="1">
        <f t="array" ref="M5049">_xlfn.IFS(NOT(ISERROR(VLOOKUP(Table5[[#This Row],[Section]],TB_notTB,1,FALSE))),"No",LEFT(Table5[[#This Row],[Section]],3)="ETB","PLS",LEFT(Table5[[#This Row],[Section]],1)="7","PDB",NOT(ISBLANK(Table5[[#This Row],[Section]])),"No")</f>
        <v>No</v>
      </c>
    </row>
    <row r="5050" spans="1:13" x14ac:dyDescent="0.25">
      <c r="A5050" s="126" t="s">
        <v>15977</v>
      </c>
      <c r="B5050" s="126" t="s">
        <v>15978</v>
      </c>
      <c r="C5050" s="126" t="s">
        <v>75</v>
      </c>
      <c r="D5050" s="127">
        <v>0.76900000000000002</v>
      </c>
      <c r="E5050" s="128">
        <v>224</v>
      </c>
      <c r="F5050" s="128">
        <v>189</v>
      </c>
      <c r="G5050" s="126" t="s">
        <v>15424</v>
      </c>
      <c r="H5050" s="126" t="s">
        <v>20315</v>
      </c>
      <c r="I5050" s="126" t="s">
        <v>21200</v>
      </c>
      <c r="J5050" s="126" t="s">
        <v>26287</v>
      </c>
      <c r="K5050" s="9">
        <f>_xlfn.IFNA(VLOOKUP(Table5[[#This Row],[Section]],SubSill_Tier,2,FALSE),0)</f>
        <v>0</v>
      </c>
      <c r="L5050" s="9" t="str">
        <f t="shared" si="87"/>
        <v/>
      </c>
      <c r="M5050" s="205" t="str" cm="1">
        <f t="array" ref="M5050">_xlfn.IFS(NOT(ISERROR(VLOOKUP(Table5[[#This Row],[Section]],TB_notTB,1,FALSE))),"No",LEFT(Table5[[#This Row],[Section]],3)="ETB","PLS",LEFT(Table5[[#This Row],[Section]],1)="7","PDB",NOT(ISBLANK(Table5[[#This Row],[Section]])),"No")</f>
        <v>No</v>
      </c>
    </row>
    <row r="5051" spans="1:13" x14ac:dyDescent="0.25">
      <c r="A5051" s="126" t="s">
        <v>15979</v>
      </c>
      <c r="B5051" s="126" t="s">
        <v>15980</v>
      </c>
      <c r="C5051" s="126" t="s">
        <v>75</v>
      </c>
      <c r="D5051" s="127">
        <v>0.73399999999999999</v>
      </c>
      <c r="E5051" s="128">
        <v>203</v>
      </c>
      <c r="F5051" s="128">
        <v>173</v>
      </c>
      <c r="G5051" s="126" t="s">
        <v>15424</v>
      </c>
      <c r="H5051" s="126" t="s">
        <v>20315</v>
      </c>
      <c r="I5051" s="126" t="s">
        <v>21200</v>
      </c>
      <c r="J5051" s="126" t="s">
        <v>26287</v>
      </c>
      <c r="K5051" s="9">
        <f>_xlfn.IFNA(VLOOKUP(Table5[[#This Row],[Section]],SubSill_Tier,2,FALSE),0)</f>
        <v>0</v>
      </c>
      <c r="L5051" s="9" t="str">
        <f t="shared" si="87"/>
        <v/>
      </c>
      <c r="M5051" s="205" t="str" cm="1">
        <f t="array" ref="M5051">_xlfn.IFS(NOT(ISERROR(VLOOKUP(Table5[[#This Row],[Section]],TB_notTB,1,FALSE))),"No",LEFT(Table5[[#This Row],[Section]],3)="ETB","PLS",LEFT(Table5[[#This Row],[Section]],1)="7","PDB",NOT(ISBLANK(Table5[[#This Row],[Section]])),"No")</f>
        <v>No</v>
      </c>
    </row>
    <row r="5052" spans="1:13" x14ac:dyDescent="0.25">
      <c r="A5052" s="126" t="s">
        <v>15981</v>
      </c>
      <c r="B5052" s="126" t="s">
        <v>15982</v>
      </c>
      <c r="C5052" s="126" t="s">
        <v>75</v>
      </c>
      <c r="D5052" s="127">
        <v>0.18</v>
      </c>
      <c r="E5052" s="128">
        <v>118</v>
      </c>
      <c r="F5052" s="128">
        <v>100</v>
      </c>
      <c r="G5052" s="126" t="s">
        <v>15424</v>
      </c>
      <c r="H5052" s="126" t="s">
        <v>20315</v>
      </c>
      <c r="I5052" s="126" t="s">
        <v>21200</v>
      </c>
      <c r="J5052" s="126" t="s">
        <v>26287</v>
      </c>
      <c r="K5052" s="9">
        <f>_xlfn.IFNA(VLOOKUP(Table5[[#This Row],[Section]],SubSill_Tier,2,FALSE),0)</f>
        <v>0</v>
      </c>
      <c r="L5052" s="9" t="str">
        <f t="shared" si="87"/>
        <v/>
      </c>
      <c r="M5052" s="205" t="str" cm="1">
        <f t="array" ref="M5052">_xlfn.IFS(NOT(ISERROR(VLOOKUP(Table5[[#This Row],[Section]],TB_notTB,1,FALSE))),"No",LEFT(Table5[[#This Row],[Section]],3)="ETB","PLS",LEFT(Table5[[#This Row],[Section]],1)="7","PDB",NOT(ISBLANK(Table5[[#This Row],[Section]])),"No")</f>
        <v>No</v>
      </c>
    </row>
    <row r="5053" spans="1:13" x14ac:dyDescent="0.25">
      <c r="A5053" s="126" t="s">
        <v>15983</v>
      </c>
      <c r="B5053" s="126" t="s">
        <v>15984</v>
      </c>
      <c r="C5053" s="126" t="s">
        <v>75</v>
      </c>
      <c r="D5053" s="127">
        <v>0.56999999999999995</v>
      </c>
      <c r="E5053" s="128">
        <v>262</v>
      </c>
      <c r="F5053" s="128">
        <v>100</v>
      </c>
      <c r="G5053" s="126" t="s">
        <v>15063</v>
      </c>
      <c r="H5053" s="126" t="s">
        <v>20295</v>
      </c>
      <c r="I5053" s="126" t="s">
        <v>21184</v>
      </c>
      <c r="J5053" s="126" t="s">
        <v>26302</v>
      </c>
      <c r="K5053" s="9">
        <f>_xlfn.IFNA(VLOOKUP(Table5[[#This Row],[Section]],SubSill_Tier,2,FALSE),0)</f>
        <v>0</v>
      </c>
      <c r="L5053" s="9" t="str">
        <f t="shared" si="87"/>
        <v/>
      </c>
      <c r="M5053" s="205" t="str" cm="1">
        <f t="array" ref="M5053">_xlfn.IFS(NOT(ISERROR(VLOOKUP(Table5[[#This Row],[Section]],TB_notTB,1,FALSE))),"No",LEFT(Table5[[#This Row],[Section]],3)="ETB","PLS",LEFT(Table5[[#This Row],[Section]],1)="7","PDB",NOT(ISBLANK(Table5[[#This Row],[Section]])),"No")</f>
        <v>No</v>
      </c>
    </row>
    <row r="5054" spans="1:13" x14ac:dyDescent="0.25">
      <c r="A5054" s="126" t="s">
        <v>15985</v>
      </c>
      <c r="B5054" s="126" t="s">
        <v>15986</v>
      </c>
      <c r="C5054" s="126" t="s">
        <v>75</v>
      </c>
      <c r="D5054" s="127">
        <v>1.66</v>
      </c>
      <c r="E5054" s="128">
        <v>571</v>
      </c>
      <c r="F5054" s="128">
        <v>392</v>
      </c>
      <c r="G5054" s="126" t="s">
        <v>15158</v>
      </c>
      <c r="H5054" s="126" t="s">
        <v>20297</v>
      </c>
      <c r="I5054" s="126" t="s">
        <v>21187</v>
      </c>
      <c r="J5054" s="126" t="s">
        <v>26304</v>
      </c>
      <c r="K5054" s="9">
        <f>_xlfn.IFNA(VLOOKUP(Table5[[#This Row],[Section]],SubSill_Tier,2,FALSE),0)</f>
        <v>0</v>
      </c>
      <c r="L5054" s="9" t="str">
        <f t="shared" si="87"/>
        <v/>
      </c>
      <c r="M5054" s="205" t="str" cm="1">
        <f t="array" ref="M5054">_xlfn.IFS(NOT(ISERROR(VLOOKUP(Table5[[#This Row],[Section]],TB_notTB,1,FALSE))),"No",LEFT(Table5[[#This Row],[Section]],3)="ETB","PLS",LEFT(Table5[[#This Row],[Section]],1)="7","PDB",NOT(ISBLANK(Table5[[#This Row],[Section]])),"No")</f>
        <v>No</v>
      </c>
    </row>
    <row r="5055" spans="1:13" x14ac:dyDescent="0.25">
      <c r="A5055" s="126" t="s">
        <v>15987</v>
      </c>
      <c r="B5055" s="126" t="s">
        <v>15988</v>
      </c>
      <c r="C5055" s="126" t="s">
        <v>75</v>
      </c>
      <c r="D5055" s="127">
        <v>1.833</v>
      </c>
      <c r="E5055" s="128">
        <v>635</v>
      </c>
      <c r="F5055" s="128">
        <v>423</v>
      </c>
      <c r="G5055" s="126" t="s">
        <v>15158</v>
      </c>
      <c r="H5055" s="126" t="s">
        <v>20297</v>
      </c>
      <c r="I5055" s="126" t="s">
        <v>21187</v>
      </c>
      <c r="J5055" s="126" t="s">
        <v>26304</v>
      </c>
      <c r="K5055" s="9">
        <f>_xlfn.IFNA(VLOOKUP(Table5[[#This Row],[Section]],SubSill_Tier,2,FALSE),0)</f>
        <v>0</v>
      </c>
      <c r="L5055" s="9" t="str">
        <f t="shared" si="87"/>
        <v/>
      </c>
      <c r="M5055" s="205" t="str" cm="1">
        <f t="array" ref="M5055">_xlfn.IFS(NOT(ISERROR(VLOOKUP(Table5[[#This Row],[Section]],TB_notTB,1,FALSE))),"No",LEFT(Table5[[#This Row],[Section]],3)="ETB","PLS",LEFT(Table5[[#This Row],[Section]],1)="7","PDB",NOT(ISBLANK(Table5[[#This Row],[Section]])),"No")</f>
        <v>No</v>
      </c>
    </row>
    <row r="5056" spans="1:13" x14ac:dyDescent="0.25">
      <c r="A5056" s="126" t="s">
        <v>15989</v>
      </c>
      <c r="B5056" s="126" t="s">
        <v>15990</v>
      </c>
      <c r="C5056" s="126" t="s">
        <v>75</v>
      </c>
      <c r="D5056" s="127">
        <v>0.224</v>
      </c>
      <c r="E5056" s="128">
        <v>108</v>
      </c>
      <c r="F5056" s="128">
        <v>100</v>
      </c>
      <c r="G5056" s="126" t="s">
        <v>15158</v>
      </c>
      <c r="H5056" s="126" t="s">
        <v>20297</v>
      </c>
      <c r="I5056" s="126" t="s">
        <v>21187</v>
      </c>
      <c r="J5056" s="126" t="s">
        <v>26304</v>
      </c>
      <c r="K5056" s="9">
        <f>_xlfn.IFNA(VLOOKUP(Table5[[#This Row],[Section]],SubSill_Tier,2,FALSE),0)</f>
        <v>0</v>
      </c>
      <c r="L5056" s="9" t="str">
        <f t="shared" si="87"/>
        <v/>
      </c>
      <c r="M5056" s="205" t="str" cm="1">
        <f t="array" ref="M5056">_xlfn.IFS(NOT(ISERROR(VLOOKUP(Table5[[#This Row],[Section]],TB_notTB,1,FALSE))),"No",LEFT(Table5[[#This Row],[Section]],3)="ETB","PLS",LEFT(Table5[[#This Row],[Section]],1)="7","PDB",NOT(ISBLANK(Table5[[#This Row],[Section]])),"No")</f>
        <v>No</v>
      </c>
    </row>
    <row r="5057" spans="1:13" x14ac:dyDescent="0.25">
      <c r="A5057" s="126" t="s">
        <v>15991</v>
      </c>
      <c r="B5057" s="126" t="s">
        <v>15992</v>
      </c>
      <c r="C5057" s="126" t="s">
        <v>75</v>
      </c>
      <c r="D5057" s="127">
        <v>2.4649999999999999</v>
      </c>
      <c r="E5057" s="128">
        <v>348</v>
      </c>
      <c r="F5057" s="128">
        <v>120</v>
      </c>
      <c r="G5057" s="126" t="s">
        <v>15063</v>
      </c>
      <c r="H5057" s="126" t="s">
        <v>20295</v>
      </c>
      <c r="I5057" s="126" t="s">
        <v>21184</v>
      </c>
      <c r="J5057" s="126" t="s">
        <v>26302</v>
      </c>
      <c r="K5057" s="9">
        <f>_xlfn.IFNA(VLOOKUP(Table5[[#This Row],[Section]],SubSill_Tier,2,FALSE),0)</f>
        <v>0</v>
      </c>
      <c r="L5057" s="9" t="str">
        <f t="shared" si="87"/>
        <v/>
      </c>
      <c r="M5057" s="205" t="str" cm="1">
        <f t="array" ref="M5057">_xlfn.IFS(NOT(ISERROR(VLOOKUP(Table5[[#This Row],[Section]],TB_notTB,1,FALSE))),"No",LEFT(Table5[[#This Row],[Section]],3)="ETB","PLS",LEFT(Table5[[#This Row],[Section]],1)="7","PDB",NOT(ISBLANK(Table5[[#This Row],[Section]])),"No")</f>
        <v>No</v>
      </c>
    </row>
    <row r="5058" spans="1:13" x14ac:dyDescent="0.25">
      <c r="A5058" s="126" t="s">
        <v>15993</v>
      </c>
      <c r="B5058" s="126" t="s">
        <v>15994</v>
      </c>
      <c r="C5058" s="126" t="s">
        <v>75</v>
      </c>
      <c r="D5058" s="127">
        <v>0.78500000000000003</v>
      </c>
      <c r="E5058" s="128">
        <v>397</v>
      </c>
      <c r="F5058" s="128">
        <v>240</v>
      </c>
      <c r="G5058" s="126" t="s">
        <v>15158</v>
      </c>
      <c r="H5058" s="126" t="s">
        <v>20297</v>
      </c>
      <c r="I5058" s="126" t="s">
        <v>21187</v>
      </c>
      <c r="J5058" s="126" t="s">
        <v>26304</v>
      </c>
      <c r="K5058" s="9">
        <f>_xlfn.IFNA(VLOOKUP(Table5[[#This Row],[Section]],SubSill_Tier,2,FALSE),0)</f>
        <v>0</v>
      </c>
      <c r="L5058" s="9" t="str">
        <f t="shared" ref="L5058:L5121" si="88">IFERROR(IF(LEFT(G5058,2)="AI",IF(_xlfn.NUMBERVALUE(IFERROR(LEFT(IF(ISERROR(FIND("X",UPPER(B5058))),UPPER(B5058),RIGHT(UPPER(B5058),LEN(UPPER(B5058))-FIND("~",SUBSTITUTE(UPPER(B5058),"X","~",LEN(UPPER(B5058))-LEN(SUBSTITUTE(UPPER(B5058),"X","")))))),FIND(" ",IF(ISERROR(FIND("X",UPPER(B5058))),UPPER(B5058),RIGHT(UPPER(B5058),LEN(UPPER(B5058))-FIND("~",SUBSTITUTE(UPPER(B5058),"X","~",LEN(UPPER(B5058))-LEN(SUBSTITUTE(UPPER(B5058),"X","")))))),1)-1),IF(ISERROR(FIND("X",UPPER(B5058))),UPPER(B5058),RIGHT(UPPER(B5058),LEN(UPPER(B5058))-FIND("~",SUBSTITUTE(UPPER(B5058),"X","~",LEN(UPPER(B5058))-LEN(SUBSTITUTE(UPPER(B5058),"X",""))))))),".")&gt;=5,"Wall",""),""),"")</f>
        <v/>
      </c>
      <c r="M5058" s="205" t="str" cm="1">
        <f t="array" ref="M5058">_xlfn.IFS(NOT(ISERROR(VLOOKUP(Table5[[#This Row],[Section]],TB_notTB,1,FALSE))),"No",LEFT(Table5[[#This Row],[Section]],3)="ETB","PLS",LEFT(Table5[[#This Row],[Section]],1)="7","PDB",NOT(ISBLANK(Table5[[#This Row],[Section]])),"No")</f>
        <v>No</v>
      </c>
    </row>
    <row r="5059" spans="1:13" x14ac:dyDescent="0.25">
      <c r="A5059" s="126" t="s">
        <v>15995</v>
      </c>
      <c r="B5059" s="126" t="s">
        <v>15996</v>
      </c>
      <c r="C5059" s="126" t="s">
        <v>75</v>
      </c>
      <c r="D5059" s="127">
        <v>0.94499999999999995</v>
      </c>
      <c r="E5059" s="128">
        <v>485</v>
      </c>
      <c r="F5059" s="128">
        <v>165</v>
      </c>
      <c r="G5059" s="126" t="s">
        <v>15158</v>
      </c>
      <c r="H5059" s="126" t="s">
        <v>20297</v>
      </c>
      <c r="I5059" s="126" t="s">
        <v>21187</v>
      </c>
      <c r="J5059" s="126" t="s">
        <v>26304</v>
      </c>
      <c r="K5059" s="9">
        <f>_xlfn.IFNA(VLOOKUP(Table5[[#This Row],[Section]],SubSill_Tier,2,FALSE),0)</f>
        <v>0</v>
      </c>
      <c r="L5059" s="9" t="str">
        <f t="shared" si="88"/>
        <v/>
      </c>
      <c r="M5059" s="205" t="str" cm="1">
        <f t="array" ref="M5059">_xlfn.IFS(NOT(ISERROR(VLOOKUP(Table5[[#This Row],[Section]],TB_notTB,1,FALSE))),"No",LEFT(Table5[[#This Row],[Section]],3)="ETB","PLS",LEFT(Table5[[#This Row],[Section]],1)="7","PDB",NOT(ISBLANK(Table5[[#This Row],[Section]])),"No")</f>
        <v>No</v>
      </c>
    </row>
    <row r="5060" spans="1:13" x14ac:dyDescent="0.25">
      <c r="A5060" s="126" t="s">
        <v>15997</v>
      </c>
      <c r="B5060" s="126" t="s">
        <v>15998</v>
      </c>
      <c r="C5060" s="126" t="s">
        <v>75</v>
      </c>
      <c r="D5060" s="127">
        <v>0.65300000000000002</v>
      </c>
      <c r="E5060" s="128">
        <v>358</v>
      </c>
      <c r="F5060" s="128">
        <v>185</v>
      </c>
      <c r="G5060" s="126" t="s">
        <v>15158</v>
      </c>
      <c r="H5060" s="126" t="s">
        <v>20297</v>
      </c>
      <c r="I5060" s="126" t="s">
        <v>21187</v>
      </c>
      <c r="J5060" s="126" t="s">
        <v>26304</v>
      </c>
      <c r="K5060" s="9">
        <f>_xlfn.IFNA(VLOOKUP(Table5[[#This Row],[Section]],SubSill_Tier,2,FALSE),0)</f>
        <v>0</v>
      </c>
      <c r="L5060" s="9" t="str">
        <f t="shared" si="88"/>
        <v/>
      </c>
      <c r="M5060" s="205" t="str" cm="1">
        <f t="array" ref="M5060">_xlfn.IFS(NOT(ISERROR(VLOOKUP(Table5[[#This Row],[Section]],TB_notTB,1,FALSE))),"No",LEFT(Table5[[#This Row],[Section]],3)="ETB","PLS",LEFT(Table5[[#This Row],[Section]],1)="7","PDB",NOT(ISBLANK(Table5[[#This Row],[Section]])),"No")</f>
        <v>No</v>
      </c>
    </row>
    <row r="5061" spans="1:13" x14ac:dyDescent="0.25">
      <c r="A5061" s="126" t="s">
        <v>11893</v>
      </c>
      <c r="B5061" s="126" t="s">
        <v>21229</v>
      </c>
      <c r="C5061" s="126" t="s">
        <v>75</v>
      </c>
      <c r="D5061" s="127">
        <v>0.57299999999999995</v>
      </c>
      <c r="E5061" s="128">
        <v>231</v>
      </c>
      <c r="F5061" s="128">
        <v>178</v>
      </c>
      <c r="G5061" s="126" t="s">
        <v>13739</v>
      </c>
      <c r="H5061" s="126" t="s">
        <v>20181</v>
      </c>
      <c r="I5061" s="126" t="s">
        <v>13279</v>
      </c>
      <c r="J5061" s="126" t="s">
        <v>26258</v>
      </c>
      <c r="K5061" s="9">
        <f>_xlfn.IFNA(VLOOKUP(Table5[[#This Row],[Section]],SubSill_Tier,2,FALSE),0)</f>
        <v>0</v>
      </c>
      <c r="L5061" s="9" t="str">
        <f t="shared" si="88"/>
        <v/>
      </c>
      <c r="M5061" s="205" t="str" cm="1">
        <f t="array" ref="M5061">_xlfn.IFS(NOT(ISERROR(VLOOKUP(Table5[[#This Row],[Section]],TB_notTB,1,FALSE))),"No",LEFT(Table5[[#This Row],[Section]],3)="ETB","PLS",LEFT(Table5[[#This Row],[Section]],1)="7","PDB",NOT(ISBLANK(Table5[[#This Row],[Section]])),"No")</f>
        <v>No</v>
      </c>
    </row>
    <row r="5062" spans="1:13" x14ac:dyDescent="0.25">
      <c r="A5062" s="126" t="s">
        <v>11894</v>
      </c>
      <c r="B5062" s="126" t="s">
        <v>11895</v>
      </c>
      <c r="C5062" s="126" t="s">
        <v>75</v>
      </c>
      <c r="D5062" s="127">
        <v>0.57499999999999996</v>
      </c>
      <c r="E5062" s="128">
        <v>229</v>
      </c>
      <c r="F5062" s="128">
        <v>229</v>
      </c>
      <c r="G5062" s="126" t="s">
        <v>13758</v>
      </c>
      <c r="H5062" s="126" t="s">
        <v>20201</v>
      </c>
      <c r="I5062" s="126" t="s">
        <v>20202</v>
      </c>
      <c r="J5062" s="126" t="s">
        <v>26258</v>
      </c>
      <c r="K5062" s="9">
        <f>_xlfn.IFNA(VLOOKUP(Table5[[#This Row],[Section]],SubSill_Tier,2,FALSE),0)</f>
        <v>0</v>
      </c>
      <c r="L5062" s="9" t="str">
        <f t="shared" si="88"/>
        <v/>
      </c>
      <c r="M5062" s="205" t="str" cm="1">
        <f t="array" ref="M5062">_xlfn.IFS(NOT(ISERROR(VLOOKUP(Table5[[#This Row],[Section]],TB_notTB,1,FALSE))),"No",LEFT(Table5[[#This Row],[Section]],3)="ETB","PLS",LEFT(Table5[[#This Row],[Section]],1)="7","PDB",NOT(ISBLANK(Table5[[#This Row],[Section]])),"No")</f>
        <v>No</v>
      </c>
    </row>
    <row r="5063" spans="1:13" x14ac:dyDescent="0.25">
      <c r="A5063" s="126" t="s">
        <v>15999</v>
      </c>
      <c r="B5063" s="126" t="s">
        <v>16000</v>
      </c>
      <c r="C5063" s="126" t="s">
        <v>75</v>
      </c>
      <c r="D5063" s="127">
        <v>0.73399999999999999</v>
      </c>
      <c r="E5063" s="128">
        <v>210</v>
      </c>
      <c r="F5063" s="128">
        <v>180</v>
      </c>
      <c r="G5063" s="126" t="s">
        <v>15424</v>
      </c>
      <c r="H5063" s="126" t="s">
        <v>20315</v>
      </c>
      <c r="I5063" s="126" t="s">
        <v>21200</v>
      </c>
      <c r="J5063" s="126" t="s">
        <v>26287</v>
      </c>
      <c r="K5063" s="9">
        <f>_xlfn.IFNA(VLOOKUP(Table5[[#This Row],[Section]],SubSill_Tier,2,FALSE),0)</f>
        <v>0</v>
      </c>
      <c r="L5063" s="9" t="str">
        <f t="shared" si="88"/>
        <v/>
      </c>
      <c r="M5063" s="205" t="str" cm="1">
        <f t="array" ref="M5063">_xlfn.IFS(NOT(ISERROR(VLOOKUP(Table5[[#This Row],[Section]],TB_notTB,1,FALSE))),"No",LEFT(Table5[[#This Row],[Section]],3)="ETB","PLS",LEFT(Table5[[#This Row],[Section]],1)="7","PDB",NOT(ISBLANK(Table5[[#This Row],[Section]])),"No")</f>
        <v>No</v>
      </c>
    </row>
    <row r="5064" spans="1:13" x14ac:dyDescent="0.25">
      <c r="A5064" s="126" t="s">
        <v>16001</v>
      </c>
      <c r="B5064" s="126" t="s">
        <v>16002</v>
      </c>
      <c r="C5064" s="126" t="s">
        <v>75</v>
      </c>
      <c r="D5064" s="127">
        <v>0.75</v>
      </c>
      <c r="E5064" s="128">
        <v>212</v>
      </c>
      <c r="F5064" s="128">
        <v>172</v>
      </c>
      <c r="G5064" s="126" t="s">
        <v>15424</v>
      </c>
      <c r="H5064" s="126" t="s">
        <v>20315</v>
      </c>
      <c r="I5064" s="126" t="s">
        <v>21200</v>
      </c>
      <c r="J5064" s="126" t="s">
        <v>26287</v>
      </c>
      <c r="K5064" s="9">
        <f>_xlfn.IFNA(VLOOKUP(Table5[[#This Row],[Section]],SubSill_Tier,2,FALSE),0)</f>
        <v>0</v>
      </c>
      <c r="L5064" s="9" t="str">
        <f t="shared" si="88"/>
        <v/>
      </c>
      <c r="M5064" s="205" t="str" cm="1">
        <f t="array" ref="M5064">_xlfn.IFS(NOT(ISERROR(VLOOKUP(Table5[[#This Row],[Section]],TB_notTB,1,FALSE))),"No",LEFT(Table5[[#This Row],[Section]],3)="ETB","PLS",LEFT(Table5[[#This Row],[Section]],1)="7","PDB",NOT(ISBLANK(Table5[[#This Row],[Section]])),"No")</f>
        <v>No</v>
      </c>
    </row>
    <row r="5065" spans="1:13" x14ac:dyDescent="0.25">
      <c r="A5065" s="126" t="s">
        <v>16003</v>
      </c>
      <c r="B5065" s="126" t="s">
        <v>16004</v>
      </c>
      <c r="C5065" s="126" t="s">
        <v>75</v>
      </c>
      <c r="D5065" s="127">
        <v>0.29099999999999998</v>
      </c>
      <c r="E5065" s="128">
        <v>100</v>
      </c>
      <c r="F5065" s="128">
        <v>100</v>
      </c>
      <c r="G5065" s="126" t="s">
        <v>14948</v>
      </c>
      <c r="H5065" s="126" t="s">
        <v>20257</v>
      </c>
      <c r="I5065" s="126" t="s">
        <v>22563</v>
      </c>
      <c r="J5065" s="126" t="s">
        <v>26288</v>
      </c>
      <c r="K5065" s="9">
        <f>_xlfn.IFNA(VLOOKUP(Table5[[#This Row],[Section]],SubSill_Tier,2,FALSE),0)</f>
        <v>0</v>
      </c>
      <c r="L5065" s="9" t="str">
        <f t="shared" si="88"/>
        <v/>
      </c>
      <c r="M5065" s="205" t="str" cm="1">
        <f t="array" ref="M5065">_xlfn.IFS(NOT(ISERROR(VLOOKUP(Table5[[#This Row],[Section]],TB_notTB,1,FALSE))),"No",LEFT(Table5[[#This Row],[Section]],3)="ETB","PLS",LEFT(Table5[[#This Row],[Section]],1)="7","PDB",NOT(ISBLANK(Table5[[#This Row],[Section]])),"No")</f>
        <v>No</v>
      </c>
    </row>
    <row r="5066" spans="1:13" x14ac:dyDescent="0.25">
      <c r="A5066" s="126" t="s">
        <v>16005</v>
      </c>
      <c r="B5066" s="126" t="s">
        <v>16006</v>
      </c>
      <c r="C5066" s="126" t="s">
        <v>75</v>
      </c>
      <c r="D5066" s="127">
        <v>0.16400000000000001</v>
      </c>
      <c r="E5066" s="128">
        <v>100</v>
      </c>
      <c r="F5066" s="128">
        <v>100</v>
      </c>
      <c r="G5066" s="126" t="s">
        <v>14948</v>
      </c>
      <c r="H5066" s="126" t="s">
        <v>20257</v>
      </c>
      <c r="I5066" s="126" t="s">
        <v>22563</v>
      </c>
      <c r="J5066" s="126" t="s">
        <v>26288</v>
      </c>
      <c r="K5066" s="9">
        <f>_xlfn.IFNA(VLOOKUP(Table5[[#This Row],[Section]],SubSill_Tier,2,FALSE),0)</f>
        <v>0</v>
      </c>
      <c r="L5066" s="9" t="str">
        <f t="shared" si="88"/>
        <v/>
      </c>
      <c r="M5066" s="205" t="str" cm="1">
        <f t="array" ref="M5066">_xlfn.IFS(NOT(ISERROR(VLOOKUP(Table5[[#This Row],[Section]],TB_notTB,1,FALSE))),"No",LEFT(Table5[[#This Row],[Section]],3)="ETB","PLS",LEFT(Table5[[#This Row],[Section]],1)="7","PDB",NOT(ISBLANK(Table5[[#This Row],[Section]])),"No")</f>
        <v>No</v>
      </c>
    </row>
    <row r="5067" spans="1:13" x14ac:dyDescent="0.25">
      <c r="A5067" s="126" t="s">
        <v>2161</v>
      </c>
      <c r="B5067" s="126" t="s">
        <v>2162</v>
      </c>
      <c r="C5067" s="126" t="s">
        <v>75</v>
      </c>
      <c r="D5067" s="127">
        <v>1.417</v>
      </c>
      <c r="E5067" s="128">
        <v>626</v>
      </c>
      <c r="F5067" s="128">
        <v>270</v>
      </c>
      <c r="G5067" s="126" t="s">
        <v>13735</v>
      </c>
      <c r="H5067" s="126" t="s">
        <v>20146</v>
      </c>
      <c r="I5067" s="126" t="s">
        <v>20147</v>
      </c>
      <c r="J5067" s="126" t="s">
        <v>26234</v>
      </c>
      <c r="K5067" s="9">
        <f>_xlfn.IFNA(VLOOKUP(Table5[[#This Row],[Section]],SubSill_Tier,2,FALSE),0)</f>
        <v>0</v>
      </c>
      <c r="L5067" s="9" t="str">
        <f t="shared" si="88"/>
        <v/>
      </c>
      <c r="M5067" s="205" t="str" cm="1">
        <f t="array" ref="M5067">_xlfn.IFS(NOT(ISERROR(VLOOKUP(Table5[[#This Row],[Section]],TB_notTB,1,FALSE))),"No",LEFT(Table5[[#This Row],[Section]],3)="ETB","PLS",LEFT(Table5[[#This Row],[Section]],1)="7","PDB",NOT(ISBLANK(Table5[[#This Row],[Section]])),"No")</f>
        <v>No</v>
      </c>
    </row>
    <row r="5068" spans="1:13" x14ac:dyDescent="0.25">
      <c r="A5068" s="126" t="s">
        <v>16007</v>
      </c>
      <c r="B5068" s="126" t="s">
        <v>16008</v>
      </c>
      <c r="C5068" s="126" t="s">
        <v>75</v>
      </c>
      <c r="D5068" s="127">
        <v>0.23200000000000001</v>
      </c>
      <c r="E5068" s="128">
        <v>124</v>
      </c>
      <c r="F5068" s="128">
        <v>100</v>
      </c>
      <c r="G5068" s="126" t="s">
        <v>14945</v>
      </c>
      <c r="H5068" s="126" t="s">
        <v>20255</v>
      </c>
      <c r="I5068" s="126" t="s">
        <v>21156</v>
      </c>
      <c r="J5068" s="126" t="s">
        <v>26287</v>
      </c>
      <c r="K5068" s="9">
        <f>_xlfn.IFNA(VLOOKUP(Table5[[#This Row],[Section]],SubSill_Tier,2,FALSE),0)</f>
        <v>0</v>
      </c>
      <c r="L5068" s="9" t="str">
        <f t="shared" si="88"/>
        <v/>
      </c>
      <c r="M5068" s="205" t="str" cm="1">
        <f t="array" ref="M5068">_xlfn.IFS(NOT(ISERROR(VLOOKUP(Table5[[#This Row],[Section]],TB_notTB,1,FALSE))),"No",LEFT(Table5[[#This Row],[Section]],3)="ETB","PLS",LEFT(Table5[[#This Row],[Section]],1)="7","PDB",NOT(ISBLANK(Table5[[#This Row],[Section]])),"No")</f>
        <v>No</v>
      </c>
    </row>
    <row r="5069" spans="1:13" x14ac:dyDescent="0.25">
      <c r="A5069" s="126" t="s">
        <v>16009</v>
      </c>
      <c r="B5069" s="126" t="s">
        <v>16010</v>
      </c>
      <c r="C5069" s="126" t="s">
        <v>75</v>
      </c>
      <c r="D5069" s="127">
        <v>0.26</v>
      </c>
      <c r="E5069" s="128">
        <v>143</v>
      </c>
      <c r="F5069" s="128">
        <v>100</v>
      </c>
      <c r="G5069" s="126" t="s">
        <v>14945</v>
      </c>
      <c r="H5069" s="126" t="s">
        <v>20255</v>
      </c>
      <c r="I5069" s="126" t="s">
        <v>21156</v>
      </c>
      <c r="J5069" s="126" t="s">
        <v>26287</v>
      </c>
      <c r="K5069" s="9">
        <f>_xlfn.IFNA(VLOOKUP(Table5[[#This Row],[Section]],SubSill_Tier,2,FALSE),0)</f>
        <v>0</v>
      </c>
      <c r="L5069" s="9" t="str">
        <f t="shared" si="88"/>
        <v/>
      </c>
      <c r="M5069" s="205" t="str" cm="1">
        <f t="array" ref="M5069">_xlfn.IFS(NOT(ISERROR(VLOOKUP(Table5[[#This Row],[Section]],TB_notTB,1,FALSE))),"No",LEFT(Table5[[#This Row],[Section]],3)="ETB","PLS",LEFT(Table5[[#This Row],[Section]],1)="7","PDB",NOT(ISBLANK(Table5[[#This Row],[Section]])),"No")</f>
        <v>No</v>
      </c>
    </row>
    <row r="5070" spans="1:13" x14ac:dyDescent="0.25">
      <c r="A5070" s="126" t="s">
        <v>16011</v>
      </c>
      <c r="B5070" s="126" t="s">
        <v>16012</v>
      </c>
      <c r="C5070" s="126" t="s">
        <v>75</v>
      </c>
      <c r="D5070" s="127">
        <v>0.14000000000000001</v>
      </c>
      <c r="E5070" s="128">
        <v>100</v>
      </c>
      <c r="F5070" s="128">
        <v>100</v>
      </c>
      <c r="G5070" s="126" t="s">
        <v>14945</v>
      </c>
      <c r="H5070" s="126" t="s">
        <v>20255</v>
      </c>
      <c r="I5070" s="126" t="s">
        <v>21156</v>
      </c>
      <c r="J5070" s="126" t="s">
        <v>26287</v>
      </c>
      <c r="K5070" s="9">
        <f>_xlfn.IFNA(VLOOKUP(Table5[[#This Row],[Section]],SubSill_Tier,2,FALSE),0)</f>
        <v>0</v>
      </c>
      <c r="L5070" s="9" t="str">
        <f t="shared" si="88"/>
        <v/>
      </c>
      <c r="M5070" s="205" t="str" cm="1">
        <f t="array" ref="M5070">_xlfn.IFS(NOT(ISERROR(VLOOKUP(Table5[[#This Row],[Section]],TB_notTB,1,FALSE))),"No",LEFT(Table5[[#This Row],[Section]],3)="ETB","PLS",LEFT(Table5[[#This Row],[Section]],1)="7","PDB",NOT(ISBLANK(Table5[[#This Row],[Section]])),"No")</f>
        <v>No</v>
      </c>
    </row>
    <row r="5071" spans="1:13" x14ac:dyDescent="0.25">
      <c r="A5071" s="126" t="s">
        <v>16013</v>
      </c>
      <c r="B5071" s="126" t="s">
        <v>16014</v>
      </c>
      <c r="C5071" s="126" t="s">
        <v>75</v>
      </c>
      <c r="D5071" s="127">
        <v>0.14799999999999999</v>
      </c>
      <c r="E5071" s="128">
        <v>100</v>
      </c>
      <c r="F5071" s="128">
        <v>100</v>
      </c>
      <c r="G5071" s="126" t="s">
        <v>14945</v>
      </c>
      <c r="H5071" s="126" t="s">
        <v>20255</v>
      </c>
      <c r="I5071" s="126" t="s">
        <v>21156</v>
      </c>
      <c r="J5071" s="126" t="s">
        <v>26287</v>
      </c>
      <c r="K5071" s="9">
        <f>_xlfn.IFNA(VLOOKUP(Table5[[#This Row],[Section]],SubSill_Tier,2,FALSE),0)</f>
        <v>0</v>
      </c>
      <c r="L5071" s="9" t="str">
        <f t="shared" si="88"/>
        <v/>
      </c>
      <c r="M5071" s="205" t="str" cm="1">
        <f t="array" ref="M5071">_xlfn.IFS(NOT(ISERROR(VLOOKUP(Table5[[#This Row],[Section]],TB_notTB,1,FALSE))),"No",LEFT(Table5[[#This Row],[Section]],3)="ETB","PLS",LEFT(Table5[[#This Row],[Section]],1)="7","PDB",NOT(ISBLANK(Table5[[#This Row],[Section]])),"No")</f>
        <v>No</v>
      </c>
    </row>
    <row r="5072" spans="1:13" x14ac:dyDescent="0.25">
      <c r="A5072" s="126" t="s">
        <v>16015</v>
      </c>
      <c r="B5072" s="126" t="s">
        <v>16016</v>
      </c>
      <c r="C5072" s="126" t="s">
        <v>75</v>
      </c>
      <c r="D5072" s="127">
        <v>0.32400000000000001</v>
      </c>
      <c r="E5072" s="128">
        <v>132</v>
      </c>
      <c r="F5072" s="128">
        <v>100</v>
      </c>
      <c r="G5072" s="126" t="s">
        <v>14945</v>
      </c>
      <c r="H5072" s="126" t="s">
        <v>20255</v>
      </c>
      <c r="I5072" s="126" t="s">
        <v>21156</v>
      </c>
      <c r="J5072" s="126" t="s">
        <v>26287</v>
      </c>
      <c r="K5072" s="9">
        <f>_xlfn.IFNA(VLOOKUP(Table5[[#This Row],[Section]],SubSill_Tier,2,FALSE),0)</f>
        <v>0</v>
      </c>
      <c r="L5072" s="9" t="str">
        <f t="shared" si="88"/>
        <v/>
      </c>
      <c r="M5072" s="205" t="str" cm="1">
        <f t="array" ref="M5072">_xlfn.IFS(NOT(ISERROR(VLOOKUP(Table5[[#This Row],[Section]],TB_notTB,1,FALSE))),"No",LEFT(Table5[[#This Row],[Section]],3)="ETB","PLS",LEFT(Table5[[#This Row],[Section]],1)="7","PDB",NOT(ISBLANK(Table5[[#This Row],[Section]])),"No")</f>
        <v>No</v>
      </c>
    </row>
    <row r="5073" spans="1:13" x14ac:dyDescent="0.25">
      <c r="A5073" s="126" t="s">
        <v>16017</v>
      </c>
      <c r="B5073" s="126" t="s">
        <v>15160</v>
      </c>
      <c r="C5073" s="126" t="s">
        <v>75</v>
      </c>
      <c r="D5073" s="127">
        <v>0.71299999999999997</v>
      </c>
      <c r="E5073" s="128">
        <v>416</v>
      </c>
      <c r="F5073" s="128">
        <v>248</v>
      </c>
      <c r="G5073" s="126" t="s">
        <v>15158</v>
      </c>
      <c r="H5073" s="126" t="s">
        <v>20297</v>
      </c>
      <c r="I5073" s="126" t="s">
        <v>21187</v>
      </c>
      <c r="J5073" s="126" t="s">
        <v>26304</v>
      </c>
      <c r="K5073" s="9">
        <f>_xlfn.IFNA(VLOOKUP(Table5[[#This Row],[Section]],SubSill_Tier,2,FALSE),0)</f>
        <v>0</v>
      </c>
      <c r="L5073" s="9" t="str">
        <f t="shared" si="88"/>
        <v/>
      </c>
      <c r="M5073" s="205" t="str" cm="1">
        <f t="array" ref="M5073">_xlfn.IFS(NOT(ISERROR(VLOOKUP(Table5[[#This Row],[Section]],TB_notTB,1,FALSE))),"No",LEFT(Table5[[#This Row],[Section]],3)="ETB","PLS",LEFT(Table5[[#This Row],[Section]],1)="7","PDB",NOT(ISBLANK(Table5[[#This Row],[Section]])),"No")</f>
        <v>No</v>
      </c>
    </row>
    <row r="5074" spans="1:13" x14ac:dyDescent="0.25">
      <c r="A5074" s="126" t="s">
        <v>16018</v>
      </c>
      <c r="B5074" s="126" t="s">
        <v>16019</v>
      </c>
      <c r="C5074" s="126" t="s">
        <v>75</v>
      </c>
      <c r="D5074" s="127">
        <v>0.16700000000000001</v>
      </c>
      <c r="E5074" s="128">
        <v>103</v>
      </c>
      <c r="F5074" s="128">
        <v>100</v>
      </c>
      <c r="G5074" s="126" t="s">
        <v>14948</v>
      </c>
      <c r="H5074" s="126" t="s">
        <v>20257</v>
      </c>
      <c r="I5074" s="126" t="s">
        <v>22563</v>
      </c>
      <c r="J5074" s="126" t="s">
        <v>26288</v>
      </c>
      <c r="K5074" s="9">
        <f>_xlfn.IFNA(VLOOKUP(Table5[[#This Row],[Section]],SubSill_Tier,2,FALSE),0)</f>
        <v>0</v>
      </c>
      <c r="L5074" s="9" t="str">
        <f t="shared" si="88"/>
        <v/>
      </c>
      <c r="M5074" s="205" t="str" cm="1">
        <f t="array" ref="M5074">_xlfn.IFS(NOT(ISERROR(VLOOKUP(Table5[[#This Row],[Section]],TB_notTB,1,FALSE))),"No",LEFT(Table5[[#This Row],[Section]],3)="ETB","PLS",LEFT(Table5[[#This Row],[Section]],1)="7","PDB",NOT(ISBLANK(Table5[[#This Row],[Section]])),"No")</f>
        <v>No</v>
      </c>
    </row>
    <row r="5075" spans="1:13" x14ac:dyDescent="0.25">
      <c r="A5075" s="126" t="s">
        <v>16020</v>
      </c>
      <c r="B5075" s="126" t="s">
        <v>16021</v>
      </c>
      <c r="C5075" s="126" t="s">
        <v>75</v>
      </c>
      <c r="D5075" s="127">
        <v>0.437</v>
      </c>
      <c r="E5075" s="128">
        <v>214</v>
      </c>
      <c r="F5075" s="128">
        <v>100</v>
      </c>
      <c r="G5075" s="126" t="s">
        <v>15213</v>
      </c>
      <c r="H5075" s="126" t="s">
        <v>20300</v>
      </c>
      <c r="I5075" s="126" t="s">
        <v>21190</v>
      </c>
      <c r="J5075" s="126" t="s">
        <v>26305</v>
      </c>
      <c r="K5075" s="9">
        <f>_xlfn.IFNA(VLOOKUP(Table5[[#This Row],[Section]],SubSill_Tier,2,FALSE),0)</f>
        <v>0</v>
      </c>
      <c r="L5075" s="9" t="str">
        <f t="shared" si="88"/>
        <v/>
      </c>
      <c r="M5075" s="205" t="str" cm="1">
        <f t="array" ref="M5075">_xlfn.IFS(NOT(ISERROR(VLOOKUP(Table5[[#This Row],[Section]],TB_notTB,1,FALSE))),"No",LEFT(Table5[[#This Row],[Section]],3)="ETB","PLS",LEFT(Table5[[#This Row],[Section]],1)="7","PDB",NOT(ISBLANK(Table5[[#This Row],[Section]])),"No")</f>
        <v>No</v>
      </c>
    </row>
    <row r="5076" spans="1:13" x14ac:dyDescent="0.25">
      <c r="A5076" s="126" t="s">
        <v>16022</v>
      </c>
      <c r="B5076" s="126" t="s">
        <v>19327</v>
      </c>
      <c r="C5076" s="126" t="s">
        <v>75</v>
      </c>
      <c r="D5076" s="127">
        <v>0.53300000000000003</v>
      </c>
      <c r="E5076" s="128">
        <v>133</v>
      </c>
      <c r="F5076" s="128">
        <v>100</v>
      </c>
      <c r="G5076" s="126" t="s">
        <v>15255</v>
      </c>
      <c r="H5076" s="126" t="s">
        <v>21192</v>
      </c>
      <c r="I5076" s="126" t="s">
        <v>21193</v>
      </c>
      <c r="J5076" s="126" t="s">
        <v>26277</v>
      </c>
      <c r="K5076" s="9">
        <f>_xlfn.IFNA(VLOOKUP(Table5[[#This Row],[Section]],SubSill_Tier,2,FALSE),0)</f>
        <v>0</v>
      </c>
      <c r="L5076" s="9" t="str">
        <f t="shared" si="88"/>
        <v/>
      </c>
      <c r="M5076" s="205" t="str" cm="1">
        <f t="array" ref="M5076">_xlfn.IFS(NOT(ISERROR(VLOOKUP(Table5[[#This Row],[Section]],TB_notTB,1,FALSE))),"No",LEFT(Table5[[#This Row],[Section]],3)="ETB","PLS",LEFT(Table5[[#This Row],[Section]],1)="7","PDB",NOT(ISBLANK(Table5[[#This Row],[Section]])),"No")</f>
        <v>No</v>
      </c>
    </row>
    <row r="5077" spans="1:13" x14ac:dyDescent="0.25">
      <c r="A5077" s="126" t="s">
        <v>16023</v>
      </c>
      <c r="B5077" s="126" t="s">
        <v>19328</v>
      </c>
      <c r="C5077" s="126" t="s">
        <v>75</v>
      </c>
      <c r="D5077" s="127">
        <v>0.56100000000000005</v>
      </c>
      <c r="E5077" s="128">
        <v>152</v>
      </c>
      <c r="F5077" s="128">
        <v>100</v>
      </c>
      <c r="G5077" s="126" t="s">
        <v>15255</v>
      </c>
      <c r="H5077" s="126" t="s">
        <v>21192</v>
      </c>
      <c r="I5077" s="126" t="s">
        <v>21193</v>
      </c>
      <c r="J5077" s="126" t="s">
        <v>26277</v>
      </c>
      <c r="K5077" s="9">
        <f>_xlfn.IFNA(VLOOKUP(Table5[[#This Row],[Section]],SubSill_Tier,2,FALSE),0)</f>
        <v>0</v>
      </c>
      <c r="L5077" s="9" t="str">
        <f t="shared" si="88"/>
        <v/>
      </c>
      <c r="M5077" s="205" t="str" cm="1">
        <f t="array" ref="M5077">_xlfn.IFS(NOT(ISERROR(VLOOKUP(Table5[[#This Row],[Section]],TB_notTB,1,FALSE))),"No",LEFT(Table5[[#This Row],[Section]],3)="ETB","PLS",LEFT(Table5[[#This Row],[Section]],1)="7","PDB",NOT(ISBLANK(Table5[[#This Row],[Section]])),"No")</f>
        <v>No</v>
      </c>
    </row>
    <row r="5078" spans="1:13" x14ac:dyDescent="0.25">
      <c r="A5078" s="126" t="s">
        <v>16024</v>
      </c>
      <c r="B5078" s="126" t="s">
        <v>19329</v>
      </c>
      <c r="C5078" s="126" t="s">
        <v>75</v>
      </c>
      <c r="D5078" s="127">
        <v>0.26700000000000002</v>
      </c>
      <c r="E5078" s="128">
        <v>151</v>
      </c>
      <c r="F5078" s="128">
        <v>100</v>
      </c>
      <c r="G5078" s="126" t="s">
        <v>15255</v>
      </c>
      <c r="H5078" s="126" t="s">
        <v>21192</v>
      </c>
      <c r="I5078" s="126" t="s">
        <v>21193</v>
      </c>
      <c r="J5078" s="126" t="s">
        <v>26277</v>
      </c>
      <c r="K5078" s="9">
        <f>_xlfn.IFNA(VLOOKUP(Table5[[#This Row],[Section]],SubSill_Tier,2,FALSE),0)</f>
        <v>0</v>
      </c>
      <c r="L5078" s="9" t="str">
        <f t="shared" si="88"/>
        <v/>
      </c>
      <c r="M5078" s="205" t="str" cm="1">
        <f t="array" ref="M5078">_xlfn.IFS(NOT(ISERROR(VLOOKUP(Table5[[#This Row],[Section]],TB_notTB,1,FALSE))),"No",LEFT(Table5[[#This Row],[Section]],3)="ETB","PLS",LEFT(Table5[[#This Row],[Section]],1)="7","PDB",NOT(ISBLANK(Table5[[#This Row],[Section]])),"No")</f>
        <v>No</v>
      </c>
    </row>
    <row r="5079" spans="1:13" x14ac:dyDescent="0.25">
      <c r="A5079" s="126" t="s">
        <v>16025</v>
      </c>
      <c r="B5079" s="126" t="s">
        <v>19330</v>
      </c>
      <c r="C5079" s="126" t="s">
        <v>75</v>
      </c>
      <c r="D5079" s="127">
        <v>0.45</v>
      </c>
      <c r="E5079" s="128">
        <v>245</v>
      </c>
      <c r="F5079" s="128">
        <v>120</v>
      </c>
      <c r="G5079" s="126" t="s">
        <v>15255</v>
      </c>
      <c r="H5079" s="126" t="s">
        <v>21192</v>
      </c>
      <c r="I5079" s="126" t="s">
        <v>21193</v>
      </c>
      <c r="J5079" s="126" t="s">
        <v>26277</v>
      </c>
      <c r="K5079" s="9">
        <f>_xlfn.IFNA(VLOOKUP(Table5[[#This Row],[Section]],SubSill_Tier,2,FALSE),0)</f>
        <v>0</v>
      </c>
      <c r="L5079" s="9" t="str">
        <f t="shared" si="88"/>
        <v/>
      </c>
      <c r="M5079" s="205" t="str" cm="1">
        <f t="array" ref="M5079">_xlfn.IFS(NOT(ISERROR(VLOOKUP(Table5[[#This Row],[Section]],TB_notTB,1,FALSE))),"No",LEFT(Table5[[#This Row],[Section]],3)="ETB","PLS",LEFT(Table5[[#This Row],[Section]],1)="7","PDB",NOT(ISBLANK(Table5[[#This Row],[Section]])),"No")</f>
        <v>No</v>
      </c>
    </row>
    <row r="5080" spans="1:13" x14ac:dyDescent="0.25">
      <c r="A5080" s="126" t="s">
        <v>16026</v>
      </c>
      <c r="B5080" s="126" t="s">
        <v>19331</v>
      </c>
      <c r="C5080" s="126" t="s">
        <v>75</v>
      </c>
      <c r="D5080" s="127">
        <v>0.21099999999999999</v>
      </c>
      <c r="E5080" s="128">
        <v>123</v>
      </c>
      <c r="F5080" s="128">
        <v>100</v>
      </c>
      <c r="G5080" s="126" t="s">
        <v>15255</v>
      </c>
      <c r="H5080" s="126" t="s">
        <v>21192</v>
      </c>
      <c r="I5080" s="126" t="s">
        <v>21193</v>
      </c>
      <c r="J5080" s="126" t="s">
        <v>26277</v>
      </c>
      <c r="K5080" s="9">
        <f>_xlfn.IFNA(VLOOKUP(Table5[[#This Row],[Section]],SubSill_Tier,2,FALSE),0)</f>
        <v>0</v>
      </c>
      <c r="L5080" s="9" t="str">
        <f t="shared" si="88"/>
        <v/>
      </c>
      <c r="M5080" s="205" t="str" cm="1">
        <f t="array" ref="M5080">_xlfn.IFS(NOT(ISERROR(VLOOKUP(Table5[[#This Row],[Section]],TB_notTB,1,FALSE))),"No",LEFT(Table5[[#This Row],[Section]],3)="ETB","PLS",LEFT(Table5[[#This Row],[Section]],1)="7","PDB",NOT(ISBLANK(Table5[[#This Row],[Section]])),"No")</f>
        <v>No</v>
      </c>
    </row>
    <row r="5081" spans="1:13" x14ac:dyDescent="0.25">
      <c r="A5081" s="126" t="s">
        <v>16027</v>
      </c>
      <c r="B5081" s="126" t="s">
        <v>19332</v>
      </c>
      <c r="C5081" s="126" t="s">
        <v>75</v>
      </c>
      <c r="D5081" s="127">
        <v>0.35599999999999998</v>
      </c>
      <c r="E5081" s="128">
        <v>196</v>
      </c>
      <c r="F5081" s="128">
        <v>100</v>
      </c>
      <c r="G5081" s="126" t="s">
        <v>15255</v>
      </c>
      <c r="H5081" s="126" t="s">
        <v>21192</v>
      </c>
      <c r="I5081" s="126" t="s">
        <v>21193</v>
      </c>
      <c r="J5081" s="126" t="s">
        <v>26277</v>
      </c>
      <c r="K5081" s="9">
        <f>_xlfn.IFNA(VLOOKUP(Table5[[#This Row],[Section]],SubSill_Tier,2,FALSE),0)</f>
        <v>0</v>
      </c>
      <c r="L5081" s="9" t="str">
        <f t="shared" si="88"/>
        <v/>
      </c>
      <c r="M5081" s="205" t="str" cm="1">
        <f t="array" ref="M5081">_xlfn.IFS(NOT(ISERROR(VLOOKUP(Table5[[#This Row],[Section]],TB_notTB,1,FALSE))),"No",LEFT(Table5[[#This Row],[Section]],3)="ETB","PLS",LEFT(Table5[[#This Row],[Section]],1)="7","PDB",NOT(ISBLANK(Table5[[#This Row],[Section]])),"No")</f>
        <v>No</v>
      </c>
    </row>
    <row r="5082" spans="1:13" x14ac:dyDescent="0.25">
      <c r="A5082" s="126" t="s">
        <v>16028</v>
      </c>
      <c r="B5082" s="126" t="s">
        <v>16029</v>
      </c>
      <c r="C5082" s="126" t="s">
        <v>75</v>
      </c>
      <c r="D5082" s="127">
        <v>1.6040000000000001</v>
      </c>
      <c r="E5082" s="128">
        <v>400</v>
      </c>
      <c r="F5082" s="128">
        <v>230</v>
      </c>
      <c r="G5082" s="126" t="s">
        <v>15158</v>
      </c>
      <c r="H5082" s="126" t="s">
        <v>20297</v>
      </c>
      <c r="I5082" s="126" t="s">
        <v>21187</v>
      </c>
      <c r="J5082" s="126" t="s">
        <v>26304</v>
      </c>
      <c r="K5082" s="9">
        <f>_xlfn.IFNA(VLOOKUP(Table5[[#This Row],[Section]],SubSill_Tier,2,FALSE),0)</f>
        <v>0</v>
      </c>
      <c r="L5082" s="9" t="str">
        <f t="shared" si="88"/>
        <v/>
      </c>
      <c r="M5082" s="205" t="str" cm="1">
        <f t="array" ref="M5082">_xlfn.IFS(NOT(ISERROR(VLOOKUP(Table5[[#This Row],[Section]],TB_notTB,1,FALSE))),"No",LEFT(Table5[[#This Row],[Section]],3)="ETB","PLS",LEFT(Table5[[#This Row],[Section]],1)="7","PDB",NOT(ISBLANK(Table5[[#This Row],[Section]])),"No")</f>
        <v>No</v>
      </c>
    </row>
    <row r="5083" spans="1:13" x14ac:dyDescent="0.25">
      <c r="A5083" s="126" t="s">
        <v>16030</v>
      </c>
      <c r="B5083" s="126" t="s">
        <v>19333</v>
      </c>
      <c r="C5083" s="126" t="s">
        <v>75</v>
      </c>
      <c r="D5083" s="127">
        <v>0.4</v>
      </c>
      <c r="E5083" s="128">
        <v>218</v>
      </c>
      <c r="F5083" s="128">
        <v>120</v>
      </c>
      <c r="G5083" s="126" t="s">
        <v>15255</v>
      </c>
      <c r="H5083" s="126" t="s">
        <v>21192</v>
      </c>
      <c r="I5083" s="126" t="s">
        <v>21193</v>
      </c>
      <c r="J5083" s="126" t="s">
        <v>26277</v>
      </c>
      <c r="K5083" s="9">
        <f>_xlfn.IFNA(VLOOKUP(Table5[[#This Row],[Section]],SubSill_Tier,2,FALSE),0)</f>
        <v>0</v>
      </c>
      <c r="L5083" s="9" t="str">
        <f t="shared" si="88"/>
        <v/>
      </c>
      <c r="M5083" s="205" t="str" cm="1">
        <f t="array" ref="M5083">_xlfn.IFS(NOT(ISERROR(VLOOKUP(Table5[[#This Row],[Section]],TB_notTB,1,FALSE))),"No",LEFT(Table5[[#This Row],[Section]],3)="ETB","PLS",LEFT(Table5[[#This Row],[Section]],1)="7","PDB",NOT(ISBLANK(Table5[[#This Row],[Section]])),"No")</f>
        <v>No</v>
      </c>
    </row>
    <row r="5084" spans="1:13" x14ac:dyDescent="0.25">
      <c r="A5084" s="126" t="s">
        <v>16031</v>
      </c>
      <c r="B5084" s="126" t="s">
        <v>15131</v>
      </c>
      <c r="C5084" s="126" t="s">
        <v>75</v>
      </c>
      <c r="D5084" s="127">
        <v>0.36499999999999999</v>
      </c>
      <c r="E5084" s="128">
        <v>181</v>
      </c>
      <c r="F5084" s="128">
        <v>110</v>
      </c>
      <c r="G5084" s="126" t="s">
        <v>14844</v>
      </c>
      <c r="H5084" s="126" t="s">
        <v>20225</v>
      </c>
      <c r="I5084" s="126" t="s">
        <v>20226</v>
      </c>
      <c r="J5084" s="126" t="s">
        <v>26274</v>
      </c>
      <c r="K5084" s="9">
        <f>_xlfn.IFNA(VLOOKUP(Table5[[#This Row],[Section]],SubSill_Tier,2,FALSE),0)</f>
        <v>0</v>
      </c>
      <c r="L5084" s="9" t="str">
        <f t="shared" si="88"/>
        <v/>
      </c>
      <c r="M5084" s="205" t="str" cm="1">
        <f t="array" ref="M5084">_xlfn.IFS(NOT(ISERROR(VLOOKUP(Table5[[#This Row],[Section]],TB_notTB,1,FALSE))),"No",LEFT(Table5[[#This Row],[Section]],3)="ETB","PLS",LEFT(Table5[[#This Row],[Section]],1)="7","PDB",NOT(ISBLANK(Table5[[#This Row],[Section]])),"No")</f>
        <v>No</v>
      </c>
    </row>
    <row r="5085" spans="1:13" x14ac:dyDescent="0.25">
      <c r="A5085" s="126" t="s">
        <v>16032</v>
      </c>
      <c r="B5085" s="126" t="s">
        <v>16033</v>
      </c>
      <c r="C5085" s="126" t="s">
        <v>75</v>
      </c>
      <c r="D5085" s="127">
        <v>0.45300000000000001</v>
      </c>
      <c r="E5085" s="128">
        <v>232</v>
      </c>
      <c r="F5085" s="128">
        <v>165</v>
      </c>
      <c r="G5085" s="126" t="s">
        <v>14844</v>
      </c>
      <c r="H5085" s="126" t="s">
        <v>20225</v>
      </c>
      <c r="I5085" s="126" t="s">
        <v>20226</v>
      </c>
      <c r="J5085" s="126" t="s">
        <v>26274</v>
      </c>
      <c r="K5085" s="9">
        <f>_xlfn.IFNA(VLOOKUP(Table5[[#This Row],[Section]],SubSill_Tier,2,FALSE),0)</f>
        <v>0</v>
      </c>
      <c r="L5085" s="9" t="str">
        <f t="shared" si="88"/>
        <v/>
      </c>
      <c r="M5085" s="205" t="str" cm="1">
        <f t="array" ref="M5085">_xlfn.IFS(NOT(ISERROR(VLOOKUP(Table5[[#This Row],[Section]],TB_notTB,1,FALSE))),"No",LEFT(Table5[[#This Row],[Section]],3)="ETB","PLS",LEFT(Table5[[#This Row],[Section]],1)="7","PDB",NOT(ISBLANK(Table5[[#This Row],[Section]])),"No")</f>
        <v>No</v>
      </c>
    </row>
    <row r="5086" spans="1:13" x14ac:dyDescent="0.25">
      <c r="A5086" s="126" t="s">
        <v>16034</v>
      </c>
      <c r="B5086" s="126" t="s">
        <v>16035</v>
      </c>
      <c r="C5086" s="126" t="s">
        <v>75</v>
      </c>
      <c r="D5086" s="127">
        <v>0.45100000000000001</v>
      </c>
      <c r="E5086" s="128">
        <v>229</v>
      </c>
      <c r="F5086" s="128">
        <v>108</v>
      </c>
      <c r="G5086" s="126" t="s">
        <v>14844</v>
      </c>
      <c r="H5086" s="126" t="s">
        <v>20225</v>
      </c>
      <c r="I5086" s="126" t="s">
        <v>20226</v>
      </c>
      <c r="J5086" s="126" t="s">
        <v>26274</v>
      </c>
      <c r="K5086" s="9">
        <f>_xlfn.IFNA(VLOOKUP(Table5[[#This Row],[Section]],SubSill_Tier,2,FALSE),0)</f>
        <v>0</v>
      </c>
      <c r="L5086" s="9" t="str">
        <f t="shared" si="88"/>
        <v/>
      </c>
      <c r="M5086" s="205" t="str" cm="1">
        <f t="array" ref="M5086">_xlfn.IFS(NOT(ISERROR(VLOOKUP(Table5[[#This Row],[Section]],TB_notTB,1,FALSE))),"No",LEFT(Table5[[#This Row],[Section]],3)="ETB","PLS",LEFT(Table5[[#This Row],[Section]],1)="7","PDB",NOT(ISBLANK(Table5[[#This Row],[Section]])),"No")</f>
        <v>No</v>
      </c>
    </row>
    <row r="5087" spans="1:13" x14ac:dyDescent="0.25">
      <c r="A5087" s="126" t="s">
        <v>16036</v>
      </c>
      <c r="B5087" s="126" t="s">
        <v>19334</v>
      </c>
      <c r="C5087" s="126" t="s">
        <v>75</v>
      </c>
      <c r="D5087" s="127">
        <v>0.498</v>
      </c>
      <c r="E5087" s="128">
        <v>215</v>
      </c>
      <c r="F5087" s="128">
        <v>100</v>
      </c>
      <c r="G5087" s="126" t="s">
        <v>15255</v>
      </c>
      <c r="H5087" s="126" t="s">
        <v>21192</v>
      </c>
      <c r="I5087" s="126" t="s">
        <v>21193</v>
      </c>
      <c r="J5087" s="126" t="s">
        <v>26277</v>
      </c>
      <c r="K5087" s="9">
        <f>_xlfn.IFNA(VLOOKUP(Table5[[#This Row],[Section]],SubSill_Tier,2,FALSE),0)</f>
        <v>0</v>
      </c>
      <c r="L5087" s="9" t="str">
        <f t="shared" si="88"/>
        <v/>
      </c>
      <c r="M5087" s="205" t="str" cm="1">
        <f t="array" ref="M5087">_xlfn.IFS(NOT(ISERROR(VLOOKUP(Table5[[#This Row],[Section]],TB_notTB,1,FALSE))),"No",LEFT(Table5[[#This Row],[Section]],3)="ETB","PLS",LEFT(Table5[[#This Row],[Section]],1)="7","PDB",NOT(ISBLANK(Table5[[#This Row],[Section]])),"No")</f>
        <v>No</v>
      </c>
    </row>
    <row r="5088" spans="1:13" x14ac:dyDescent="0.25">
      <c r="A5088" s="126" t="s">
        <v>16037</v>
      </c>
      <c r="B5088" s="126" t="s">
        <v>19335</v>
      </c>
      <c r="C5088" s="126" t="s">
        <v>75</v>
      </c>
      <c r="D5088" s="127">
        <v>0.42399999999999999</v>
      </c>
      <c r="E5088" s="128">
        <v>198</v>
      </c>
      <c r="F5088" s="128">
        <v>100</v>
      </c>
      <c r="G5088" s="126" t="s">
        <v>15255</v>
      </c>
      <c r="H5088" s="126" t="s">
        <v>21192</v>
      </c>
      <c r="I5088" s="126" t="s">
        <v>21193</v>
      </c>
      <c r="J5088" s="126" t="s">
        <v>26277</v>
      </c>
      <c r="K5088" s="9">
        <f>_xlfn.IFNA(VLOOKUP(Table5[[#This Row],[Section]],SubSill_Tier,2,FALSE),0)</f>
        <v>0</v>
      </c>
      <c r="L5088" s="9" t="str">
        <f t="shared" si="88"/>
        <v/>
      </c>
      <c r="M5088" s="205" t="str" cm="1">
        <f t="array" ref="M5088">_xlfn.IFS(NOT(ISERROR(VLOOKUP(Table5[[#This Row],[Section]],TB_notTB,1,FALSE))),"No",LEFT(Table5[[#This Row],[Section]],3)="ETB","PLS",LEFT(Table5[[#This Row],[Section]],1)="7","PDB",NOT(ISBLANK(Table5[[#This Row],[Section]])),"No")</f>
        <v>No</v>
      </c>
    </row>
    <row r="5089" spans="1:13" x14ac:dyDescent="0.25">
      <c r="A5089" s="126" t="s">
        <v>16038</v>
      </c>
      <c r="B5089" s="126" t="s">
        <v>14900</v>
      </c>
      <c r="C5089" s="126" t="s">
        <v>75</v>
      </c>
      <c r="D5089" s="127">
        <v>0.32100000000000001</v>
      </c>
      <c r="E5089" s="128">
        <v>215</v>
      </c>
      <c r="F5089" s="128">
        <v>146</v>
      </c>
      <c r="G5089" s="126" t="s">
        <v>14847</v>
      </c>
      <c r="H5089" s="126" t="s">
        <v>20227</v>
      </c>
      <c r="I5089" s="126" t="s">
        <v>20228</v>
      </c>
      <c r="J5089" s="126" t="s">
        <v>26275</v>
      </c>
      <c r="K5089" s="9">
        <f>_xlfn.IFNA(VLOOKUP(Table5[[#This Row],[Section]],SubSill_Tier,2,FALSE),0)</f>
        <v>0</v>
      </c>
      <c r="L5089" s="9" t="str">
        <f t="shared" si="88"/>
        <v/>
      </c>
      <c r="M5089" s="205" t="str" cm="1">
        <f t="array" ref="M5089">_xlfn.IFS(NOT(ISERROR(VLOOKUP(Table5[[#This Row],[Section]],TB_notTB,1,FALSE))),"No",LEFT(Table5[[#This Row],[Section]],3)="ETB","PLS",LEFT(Table5[[#This Row],[Section]],1)="7","PDB",NOT(ISBLANK(Table5[[#This Row],[Section]])),"No")</f>
        <v>No</v>
      </c>
    </row>
    <row r="5090" spans="1:13" x14ac:dyDescent="0.25">
      <c r="A5090" s="126" t="s">
        <v>16039</v>
      </c>
      <c r="B5090" s="126" t="s">
        <v>15121</v>
      </c>
      <c r="C5090" s="126" t="s">
        <v>75</v>
      </c>
      <c r="D5090" s="127">
        <v>0.73099999999999998</v>
      </c>
      <c r="E5090" s="128">
        <v>388</v>
      </c>
      <c r="F5090" s="128">
        <v>202</v>
      </c>
      <c r="G5090" s="126" t="s">
        <v>14847</v>
      </c>
      <c r="H5090" s="126" t="s">
        <v>20227</v>
      </c>
      <c r="I5090" s="126" t="s">
        <v>20228</v>
      </c>
      <c r="J5090" s="126" t="s">
        <v>26275</v>
      </c>
      <c r="K5090" s="9">
        <f>_xlfn.IFNA(VLOOKUP(Table5[[#This Row],[Section]],SubSill_Tier,2,FALSE),0)</f>
        <v>0</v>
      </c>
      <c r="L5090" s="9" t="str">
        <f t="shared" si="88"/>
        <v/>
      </c>
      <c r="M5090" s="205" t="str" cm="1">
        <f t="array" ref="M5090">_xlfn.IFS(NOT(ISERROR(VLOOKUP(Table5[[#This Row],[Section]],TB_notTB,1,FALSE))),"No",LEFT(Table5[[#This Row],[Section]],3)="ETB","PLS",LEFT(Table5[[#This Row],[Section]],1)="7","PDB",NOT(ISBLANK(Table5[[#This Row],[Section]])),"No")</f>
        <v>No</v>
      </c>
    </row>
    <row r="5091" spans="1:13" x14ac:dyDescent="0.25">
      <c r="A5091" s="126" t="s">
        <v>16040</v>
      </c>
      <c r="B5091" s="126" t="s">
        <v>16041</v>
      </c>
      <c r="C5091" s="126" t="s">
        <v>75</v>
      </c>
      <c r="D5091" s="127">
        <v>0.49099999999999999</v>
      </c>
      <c r="E5091" s="128">
        <v>278</v>
      </c>
      <c r="F5091" s="128">
        <v>199</v>
      </c>
      <c r="G5091" s="126" t="s">
        <v>14847</v>
      </c>
      <c r="H5091" s="126" t="s">
        <v>20227</v>
      </c>
      <c r="I5091" s="126" t="s">
        <v>20228</v>
      </c>
      <c r="J5091" s="126" t="s">
        <v>26275</v>
      </c>
      <c r="K5091" s="9">
        <f>_xlfn.IFNA(VLOOKUP(Table5[[#This Row],[Section]],SubSill_Tier,2,FALSE),0)</f>
        <v>0</v>
      </c>
      <c r="L5091" s="9" t="str">
        <f t="shared" si="88"/>
        <v/>
      </c>
      <c r="M5091" s="205" t="str" cm="1">
        <f t="array" ref="M5091">_xlfn.IFS(NOT(ISERROR(VLOOKUP(Table5[[#This Row],[Section]],TB_notTB,1,FALSE))),"No",LEFT(Table5[[#This Row],[Section]],3)="ETB","PLS",LEFT(Table5[[#This Row],[Section]],1)="7","PDB",NOT(ISBLANK(Table5[[#This Row],[Section]])),"No")</f>
        <v>No</v>
      </c>
    </row>
    <row r="5092" spans="1:13" x14ac:dyDescent="0.25">
      <c r="A5092" s="126" t="s">
        <v>16042</v>
      </c>
      <c r="B5092" s="126" t="s">
        <v>16043</v>
      </c>
      <c r="C5092" s="126" t="s">
        <v>75</v>
      </c>
      <c r="D5092" s="127">
        <v>0.44</v>
      </c>
      <c r="E5092" s="128">
        <v>245</v>
      </c>
      <c r="F5092" s="128">
        <v>100</v>
      </c>
      <c r="G5092" s="126" t="s">
        <v>14847</v>
      </c>
      <c r="H5092" s="126" t="s">
        <v>20227</v>
      </c>
      <c r="I5092" s="126" t="s">
        <v>20228</v>
      </c>
      <c r="J5092" s="126" t="s">
        <v>26275</v>
      </c>
      <c r="K5092" s="9">
        <f>_xlfn.IFNA(VLOOKUP(Table5[[#This Row],[Section]],SubSill_Tier,2,FALSE),0)</f>
        <v>0</v>
      </c>
      <c r="L5092" s="9" t="str">
        <f t="shared" si="88"/>
        <v/>
      </c>
      <c r="M5092" s="205" t="str" cm="1">
        <f t="array" ref="M5092">_xlfn.IFS(NOT(ISERROR(VLOOKUP(Table5[[#This Row],[Section]],TB_notTB,1,FALSE))),"No",LEFT(Table5[[#This Row],[Section]],3)="ETB","PLS",LEFT(Table5[[#This Row],[Section]],1)="7","PDB",NOT(ISBLANK(Table5[[#This Row],[Section]])),"No")</f>
        <v>No</v>
      </c>
    </row>
    <row r="5093" spans="1:13" x14ac:dyDescent="0.25">
      <c r="A5093" s="126" t="s">
        <v>16044</v>
      </c>
      <c r="B5093" s="126" t="s">
        <v>17468</v>
      </c>
      <c r="C5093" s="126" t="s">
        <v>75</v>
      </c>
      <c r="D5093" s="127">
        <v>0.85</v>
      </c>
      <c r="E5093" s="128">
        <v>416</v>
      </c>
      <c r="F5093" s="128">
        <v>247</v>
      </c>
      <c r="G5093" s="126" t="s">
        <v>15089</v>
      </c>
      <c r="H5093" s="126" t="s">
        <v>20296</v>
      </c>
      <c r="I5093" s="126" t="s">
        <v>21185</v>
      </c>
      <c r="J5093" s="126" t="s">
        <v>26303</v>
      </c>
      <c r="K5093" s="9">
        <f>_xlfn.IFNA(VLOOKUP(Table5[[#This Row],[Section]],SubSill_Tier,2,FALSE),0)</f>
        <v>0</v>
      </c>
      <c r="L5093" s="9" t="str">
        <f t="shared" si="88"/>
        <v/>
      </c>
      <c r="M5093" s="205" t="str" cm="1">
        <f t="array" ref="M5093">_xlfn.IFS(NOT(ISERROR(VLOOKUP(Table5[[#This Row],[Section]],TB_notTB,1,FALSE))),"No",LEFT(Table5[[#This Row],[Section]],3)="ETB","PLS",LEFT(Table5[[#This Row],[Section]],1)="7","PDB",NOT(ISBLANK(Table5[[#This Row],[Section]])),"No")</f>
        <v>No</v>
      </c>
    </row>
    <row r="5094" spans="1:13" x14ac:dyDescent="0.25">
      <c r="A5094" s="126" t="s">
        <v>16045</v>
      </c>
      <c r="B5094" s="126" t="s">
        <v>17469</v>
      </c>
      <c r="C5094" s="126" t="s">
        <v>75</v>
      </c>
      <c r="D5094" s="127">
        <v>1.1419999999999999</v>
      </c>
      <c r="E5094" s="128">
        <v>546</v>
      </c>
      <c r="F5094" s="128">
        <v>380</v>
      </c>
      <c r="G5094" s="126" t="s">
        <v>15089</v>
      </c>
      <c r="H5094" s="126" t="s">
        <v>20296</v>
      </c>
      <c r="I5094" s="126" t="s">
        <v>21185</v>
      </c>
      <c r="J5094" s="126" t="s">
        <v>26303</v>
      </c>
      <c r="K5094" s="9">
        <f>_xlfn.IFNA(VLOOKUP(Table5[[#This Row],[Section]],SubSill_Tier,2,FALSE),0)</f>
        <v>0</v>
      </c>
      <c r="L5094" s="9" t="str">
        <f t="shared" si="88"/>
        <v/>
      </c>
      <c r="M5094" s="205" t="str" cm="1">
        <f t="array" ref="M5094">_xlfn.IFS(NOT(ISERROR(VLOOKUP(Table5[[#This Row],[Section]],TB_notTB,1,FALSE))),"No",LEFT(Table5[[#This Row],[Section]],3)="ETB","PLS",LEFT(Table5[[#This Row],[Section]],1)="7","PDB",NOT(ISBLANK(Table5[[#This Row],[Section]])),"No")</f>
        <v>No</v>
      </c>
    </row>
    <row r="5095" spans="1:13" x14ac:dyDescent="0.25">
      <c r="A5095" s="126" t="s">
        <v>16046</v>
      </c>
      <c r="B5095" s="126" t="s">
        <v>16047</v>
      </c>
      <c r="C5095" s="126" t="s">
        <v>75</v>
      </c>
      <c r="D5095" s="127">
        <v>1.1419999999999999</v>
      </c>
      <c r="E5095" s="128">
        <v>313</v>
      </c>
      <c r="F5095" s="128">
        <v>253</v>
      </c>
      <c r="G5095" s="126" t="s">
        <v>15089</v>
      </c>
      <c r="H5095" s="126" t="s">
        <v>20296</v>
      </c>
      <c r="I5095" s="126" t="s">
        <v>21185</v>
      </c>
      <c r="J5095" s="126" t="s">
        <v>26303</v>
      </c>
      <c r="K5095" s="9">
        <f>_xlfn.IFNA(VLOOKUP(Table5[[#This Row],[Section]],SubSill_Tier,2,FALSE),0)</f>
        <v>0</v>
      </c>
      <c r="L5095" s="9" t="str">
        <f t="shared" si="88"/>
        <v/>
      </c>
      <c r="M5095" s="205" t="str" cm="1">
        <f t="array" ref="M5095">_xlfn.IFS(NOT(ISERROR(VLOOKUP(Table5[[#This Row],[Section]],TB_notTB,1,FALSE))),"No",LEFT(Table5[[#This Row],[Section]],3)="ETB","PLS",LEFT(Table5[[#This Row],[Section]],1)="7","PDB",NOT(ISBLANK(Table5[[#This Row],[Section]])),"No")</f>
        <v>No</v>
      </c>
    </row>
    <row r="5096" spans="1:13" x14ac:dyDescent="0.25">
      <c r="A5096" s="126" t="s">
        <v>16048</v>
      </c>
      <c r="B5096" s="126" t="s">
        <v>16049</v>
      </c>
      <c r="C5096" s="126" t="s">
        <v>75</v>
      </c>
      <c r="D5096" s="127">
        <v>1.5980000000000001</v>
      </c>
      <c r="E5096" s="128">
        <v>343</v>
      </c>
      <c r="F5096" s="128">
        <v>282</v>
      </c>
      <c r="G5096" s="126" t="s">
        <v>15089</v>
      </c>
      <c r="H5096" s="126" t="s">
        <v>20296</v>
      </c>
      <c r="I5096" s="126" t="s">
        <v>21185</v>
      </c>
      <c r="J5096" s="126" t="s">
        <v>26303</v>
      </c>
      <c r="K5096" s="9">
        <f>_xlfn.IFNA(VLOOKUP(Table5[[#This Row],[Section]],SubSill_Tier,2,FALSE),0)</f>
        <v>0</v>
      </c>
      <c r="L5096" s="9" t="str">
        <f t="shared" si="88"/>
        <v/>
      </c>
      <c r="M5096" s="205" t="str" cm="1">
        <f t="array" ref="M5096">_xlfn.IFS(NOT(ISERROR(VLOOKUP(Table5[[#This Row],[Section]],TB_notTB,1,FALSE))),"No",LEFT(Table5[[#This Row],[Section]],3)="ETB","PLS",LEFT(Table5[[#This Row],[Section]],1)="7","PDB",NOT(ISBLANK(Table5[[#This Row],[Section]])),"No")</f>
        <v>No</v>
      </c>
    </row>
    <row r="5097" spans="1:13" x14ac:dyDescent="0.25">
      <c r="A5097" s="126" t="s">
        <v>16050</v>
      </c>
      <c r="B5097" s="126" t="s">
        <v>16051</v>
      </c>
      <c r="C5097" s="126" t="s">
        <v>75</v>
      </c>
      <c r="D5097" s="127">
        <v>2.0760000000000001</v>
      </c>
      <c r="E5097" s="128">
        <v>410</v>
      </c>
      <c r="F5097" s="128">
        <v>311</v>
      </c>
      <c r="G5097" s="126" t="s">
        <v>15089</v>
      </c>
      <c r="H5097" s="126" t="s">
        <v>20296</v>
      </c>
      <c r="I5097" s="126" t="s">
        <v>21185</v>
      </c>
      <c r="J5097" s="126" t="s">
        <v>26303</v>
      </c>
      <c r="K5097" s="9">
        <f>_xlfn.IFNA(VLOOKUP(Table5[[#This Row],[Section]],SubSill_Tier,2,FALSE),0)</f>
        <v>0</v>
      </c>
      <c r="L5097" s="9" t="str">
        <f t="shared" si="88"/>
        <v/>
      </c>
      <c r="M5097" s="205" t="str" cm="1">
        <f t="array" ref="M5097">_xlfn.IFS(NOT(ISERROR(VLOOKUP(Table5[[#This Row],[Section]],TB_notTB,1,FALSE))),"No",LEFT(Table5[[#This Row],[Section]],3)="ETB","PLS",LEFT(Table5[[#This Row],[Section]],1)="7","PDB",NOT(ISBLANK(Table5[[#This Row],[Section]])),"No")</f>
        <v>No</v>
      </c>
    </row>
    <row r="5098" spans="1:13" x14ac:dyDescent="0.25">
      <c r="A5098" s="126" t="s">
        <v>16052</v>
      </c>
      <c r="B5098" s="126" t="s">
        <v>16053</v>
      </c>
      <c r="C5098" s="126" t="s">
        <v>75</v>
      </c>
      <c r="D5098" s="127">
        <v>0.753</v>
      </c>
      <c r="E5098" s="128">
        <v>294</v>
      </c>
      <c r="F5098" s="128">
        <v>170</v>
      </c>
      <c r="G5098" s="126" t="s">
        <v>15158</v>
      </c>
      <c r="H5098" s="126" t="s">
        <v>20297</v>
      </c>
      <c r="I5098" s="126" t="s">
        <v>21187</v>
      </c>
      <c r="J5098" s="126" t="s">
        <v>26304</v>
      </c>
      <c r="K5098" s="9">
        <f>_xlfn.IFNA(VLOOKUP(Table5[[#This Row],[Section]],SubSill_Tier,2,FALSE),0)</f>
        <v>0</v>
      </c>
      <c r="L5098" s="9" t="str">
        <f t="shared" si="88"/>
        <v/>
      </c>
      <c r="M5098" s="205" t="str" cm="1">
        <f t="array" ref="M5098">_xlfn.IFS(NOT(ISERROR(VLOOKUP(Table5[[#This Row],[Section]],TB_notTB,1,FALSE))),"No",LEFT(Table5[[#This Row],[Section]],3)="ETB","PLS",LEFT(Table5[[#This Row],[Section]],1)="7","PDB",NOT(ISBLANK(Table5[[#This Row],[Section]])),"No")</f>
        <v>No</v>
      </c>
    </row>
    <row r="5099" spans="1:13" x14ac:dyDescent="0.25">
      <c r="A5099" s="126" t="s">
        <v>16054</v>
      </c>
      <c r="B5099" s="126" t="s">
        <v>16055</v>
      </c>
      <c r="C5099" s="126" t="s">
        <v>75</v>
      </c>
      <c r="D5099" s="127">
        <v>1.115</v>
      </c>
      <c r="E5099" s="128">
        <v>380</v>
      </c>
      <c r="F5099" s="128">
        <v>256</v>
      </c>
      <c r="G5099" s="126" t="s">
        <v>15158</v>
      </c>
      <c r="H5099" s="126" t="s">
        <v>20297</v>
      </c>
      <c r="I5099" s="126" t="s">
        <v>21187</v>
      </c>
      <c r="J5099" s="126" t="s">
        <v>26304</v>
      </c>
      <c r="K5099" s="9">
        <f>_xlfn.IFNA(VLOOKUP(Table5[[#This Row],[Section]],SubSill_Tier,2,FALSE),0)</f>
        <v>0</v>
      </c>
      <c r="L5099" s="9" t="str">
        <f t="shared" si="88"/>
        <v/>
      </c>
      <c r="M5099" s="205" t="str" cm="1">
        <f t="array" ref="M5099">_xlfn.IFS(NOT(ISERROR(VLOOKUP(Table5[[#This Row],[Section]],TB_notTB,1,FALSE))),"No",LEFT(Table5[[#This Row],[Section]],3)="ETB","PLS",LEFT(Table5[[#This Row],[Section]],1)="7","PDB",NOT(ISBLANK(Table5[[#This Row],[Section]])),"No")</f>
        <v>No</v>
      </c>
    </row>
    <row r="5100" spans="1:13" x14ac:dyDescent="0.25">
      <c r="A5100" s="126" t="s">
        <v>16056</v>
      </c>
      <c r="B5100" s="126" t="s">
        <v>16057</v>
      </c>
      <c r="C5100" s="126" t="s">
        <v>75</v>
      </c>
      <c r="D5100" s="127">
        <v>0.26600000000000001</v>
      </c>
      <c r="E5100" s="128">
        <v>144</v>
      </c>
      <c r="F5100" s="128">
        <v>100</v>
      </c>
      <c r="G5100" s="126" t="s">
        <v>15063</v>
      </c>
      <c r="H5100" s="126" t="s">
        <v>20295</v>
      </c>
      <c r="I5100" s="126" t="s">
        <v>21184</v>
      </c>
      <c r="J5100" s="126" t="s">
        <v>26302</v>
      </c>
      <c r="K5100" s="9">
        <f>_xlfn.IFNA(VLOOKUP(Table5[[#This Row],[Section]],SubSill_Tier,2,FALSE),0)</f>
        <v>0</v>
      </c>
      <c r="L5100" s="9" t="str">
        <f t="shared" si="88"/>
        <v/>
      </c>
      <c r="M5100" s="205" t="str" cm="1">
        <f t="array" ref="M5100">_xlfn.IFS(NOT(ISERROR(VLOOKUP(Table5[[#This Row],[Section]],TB_notTB,1,FALSE))),"No",LEFT(Table5[[#This Row],[Section]],3)="ETB","PLS",LEFT(Table5[[#This Row],[Section]],1)="7","PDB",NOT(ISBLANK(Table5[[#This Row],[Section]])),"No")</f>
        <v>No</v>
      </c>
    </row>
    <row r="5101" spans="1:13" x14ac:dyDescent="0.25">
      <c r="A5101" s="126" t="s">
        <v>16058</v>
      </c>
      <c r="B5101" s="126" t="s">
        <v>16059</v>
      </c>
      <c r="C5101" s="126" t="s">
        <v>75</v>
      </c>
      <c r="D5101" s="127">
        <v>0.33800000000000002</v>
      </c>
      <c r="E5101" s="128">
        <v>199</v>
      </c>
      <c r="F5101" s="128">
        <v>100</v>
      </c>
      <c r="G5101" s="126" t="s">
        <v>14855</v>
      </c>
      <c r="H5101" s="126" t="s">
        <v>20229</v>
      </c>
      <c r="I5101" s="126" t="s">
        <v>20230</v>
      </c>
      <c r="J5101" s="126" t="s">
        <v>26308</v>
      </c>
      <c r="K5101" s="9">
        <f>_xlfn.IFNA(VLOOKUP(Table5[[#This Row],[Section]],SubSill_Tier,2,FALSE),0)</f>
        <v>0</v>
      </c>
      <c r="L5101" s="9" t="str">
        <f t="shared" si="88"/>
        <v/>
      </c>
      <c r="M5101" s="205" t="str" cm="1">
        <f t="array" ref="M5101">_xlfn.IFS(NOT(ISERROR(VLOOKUP(Table5[[#This Row],[Section]],TB_notTB,1,FALSE))),"No",LEFT(Table5[[#This Row],[Section]],3)="ETB","PLS",LEFT(Table5[[#This Row],[Section]],1)="7","PDB",NOT(ISBLANK(Table5[[#This Row],[Section]])),"No")</f>
        <v>No</v>
      </c>
    </row>
    <row r="5102" spans="1:13" x14ac:dyDescent="0.25">
      <c r="A5102" s="126" t="s">
        <v>16060</v>
      </c>
      <c r="B5102" s="126" t="s">
        <v>15753</v>
      </c>
      <c r="C5102" s="126" t="s">
        <v>75</v>
      </c>
      <c r="D5102" s="127">
        <v>0.32700000000000001</v>
      </c>
      <c r="E5102" s="128">
        <v>187</v>
      </c>
      <c r="F5102" s="128">
        <v>100</v>
      </c>
      <c r="G5102" s="126" t="s">
        <v>16061</v>
      </c>
      <c r="H5102" s="126" t="s">
        <v>20342</v>
      </c>
      <c r="I5102" s="126" t="s">
        <v>20343</v>
      </c>
      <c r="J5102" s="126" t="s">
        <v>26330</v>
      </c>
      <c r="K5102" s="9">
        <f>_xlfn.IFNA(VLOOKUP(Table5[[#This Row],[Section]],SubSill_Tier,2,FALSE),0)</f>
        <v>0</v>
      </c>
      <c r="L5102" s="9" t="str">
        <f t="shared" si="88"/>
        <v/>
      </c>
      <c r="M5102" s="205" t="str" cm="1">
        <f t="array" ref="M5102">_xlfn.IFS(NOT(ISERROR(VLOOKUP(Table5[[#This Row],[Section]],TB_notTB,1,FALSE))),"No",LEFT(Table5[[#This Row],[Section]],3)="ETB","PLS",LEFT(Table5[[#This Row],[Section]],1)="7","PDB",NOT(ISBLANK(Table5[[#This Row],[Section]])),"No")</f>
        <v>No</v>
      </c>
    </row>
    <row r="5103" spans="1:13" x14ac:dyDescent="0.25">
      <c r="A5103" s="126" t="s">
        <v>16062</v>
      </c>
      <c r="B5103" s="126" t="s">
        <v>16063</v>
      </c>
      <c r="C5103" s="126" t="s">
        <v>75</v>
      </c>
      <c r="D5103" s="127">
        <v>1.075</v>
      </c>
      <c r="E5103" s="128">
        <v>268</v>
      </c>
      <c r="F5103" s="128">
        <v>118</v>
      </c>
      <c r="G5103" s="126" t="s">
        <v>15158</v>
      </c>
      <c r="H5103" s="126" t="s">
        <v>20297</v>
      </c>
      <c r="I5103" s="126" t="s">
        <v>21187</v>
      </c>
      <c r="J5103" s="126" t="s">
        <v>26304</v>
      </c>
      <c r="K5103" s="9">
        <f>_xlfn.IFNA(VLOOKUP(Table5[[#This Row],[Section]],SubSill_Tier,2,FALSE),0)</f>
        <v>0</v>
      </c>
      <c r="L5103" s="9" t="str">
        <f t="shared" si="88"/>
        <v/>
      </c>
      <c r="M5103" s="205" t="str" cm="1">
        <f t="array" ref="M5103">_xlfn.IFS(NOT(ISERROR(VLOOKUP(Table5[[#This Row],[Section]],TB_notTB,1,FALSE))),"No",LEFT(Table5[[#This Row],[Section]],3)="ETB","PLS",LEFT(Table5[[#This Row],[Section]],1)="7","PDB",NOT(ISBLANK(Table5[[#This Row],[Section]])),"No")</f>
        <v>No</v>
      </c>
    </row>
    <row r="5104" spans="1:13" x14ac:dyDescent="0.25">
      <c r="A5104" s="126" t="s">
        <v>16064</v>
      </c>
      <c r="B5104" s="126" t="s">
        <v>16065</v>
      </c>
      <c r="C5104" s="126" t="s">
        <v>75</v>
      </c>
      <c r="D5104" s="127">
        <v>1.3009999999999999</v>
      </c>
      <c r="E5104" s="128">
        <v>316</v>
      </c>
      <c r="F5104" s="128">
        <v>166</v>
      </c>
      <c r="G5104" s="126" t="s">
        <v>15158</v>
      </c>
      <c r="H5104" s="126" t="s">
        <v>20297</v>
      </c>
      <c r="I5104" s="126" t="s">
        <v>21187</v>
      </c>
      <c r="J5104" s="126" t="s">
        <v>26304</v>
      </c>
      <c r="K5104" s="9">
        <f>_xlfn.IFNA(VLOOKUP(Table5[[#This Row],[Section]],SubSill_Tier,2,FALSE),0)</f>
        <v>0</v>
      </c>
      <c r="L5104" s="9" t="str">
        <f t="shared" si="88"/>
        <v/>
      </c>
      <c r="M5104" s="205" t="str" cm="1">
        <f t="array" ref="M5104">_xlfn.IFS(NOT(ISERROR(VLOOKUP(Table5[[#This Row],[Section]],TB_notTB,1,FALSE))),"No",LEFT(Table5[[#This Row],[Section]],3)="ETB","PLS",LEFT(Table5[[#This Row],[Section]],1)="7","PDB",NOT(ISBLANK(Table5[[#This Row],[Section]])),"No")</f>
        <v>No</v>
      </c>
    </row>
    <row r="5105" spans="1:13" x14ac:dyDescent="0.25">
      <c r="A5105" s="126" t="s">
        <v>16066</v>
      </c>
      <c r="B5105" s="126" t="s">
        <v>15081</v>
      </c>
      <c r="C5105" s="126" t="s">
        <v>75</v>
      </c>
      <c r="D5105" s="127">
        <v>0.20499999999999999</v>
      </c>
      <c r="E5105" s="128">
        <v>150</v>
      </c>
      <c r="F5105" s="128">
        <v>100</v>
      </c>
      <c r="G5105" s="126" t="s">
        <v>16061</v>
      </c>
      <c r="H5105" s="126" t="s">
        <v>20342</v>
      </c>
      <c r="I5105" s="126" t="s">
        <v>20343</v>
      </c>
      <c r="J5105" s="126" t="s">
        <v>26330</v>
      </c>
      <c r="K5105" s="9">
        <f>_xlfn.IFNA(VLOOKUP(Table5[[#This Row],[Section]],SubSill_Tier,2,FALSE),0)</f>
        <v>0</v>
      </c>
      <c r="L5105" s="9" t="str">
        <f t="shared" si="88"/>
        <v/>
      </c>
      <c r="M5105" s="205" t="str" cm="1">
        <f t="array" ref="M5105">_xlfn.IFS(NOT(ISERROR(VLOOKUP(Table5[[#This Row],[Section]],TB_notTB,1,FALSE))),"No",LEFT(Table5[[#This Row],[Section]],3)="ETB","PLS",LEFT(Table5[[#This Row],[Section]],1)="7","PDB",NOT(ISBLANK(Table5[[#This Row],[Section]])),"No")</f>
        <v>No</v>
      </c>
    </row>
    <row r="5106" spans="1:13" x14ac:dyDescent="0.25">
      <c r="A5106" s="126" t="s">
        <v>16067</v>
      </c>
      <c r="B5106" s="126" t="s">
        <v>14915</v>
      </c>
      <c r="C5106" s="126" t="s">
        <v>75</v>
      </c>
      <c r="D5106" s="127">
        <v>0.48599999999999999</v>
      </c>
      <c r="E5106" s="128">
        <v>262</v>
      </c>
      <c r="F5106" s="128">
        <v>100</v>
      </c>
      <c r="G5106" s="126" t="s">
        <v>16061</v>
      </c>
      <c r="H5106" s="126" t="s">
        <v>20342</v>
      </c>
      <c r="I5106" s="126" t="s">
        <v>20343</v>
      </c>
      <c r="J5106" s="126" t="s">
        <v>26330</v>
      </c>
      <c r="K5106" s="9">
        <f>_xlfn.IFNA(VLOOKUP(Table5[[#This Row],[Section]],SubSill_Tier,2,FALSE),0)</f>
        <v>0</v>
      </c>
      <c r="L5106" s="9" t="str">
        <f t="shared" si="88"/>
        <v/>
      </c>
      <c r="M5106" s="205" t="str" cm="1">
        <f t="array" ref="M5106">_xlfn.IFS(NOT(ISERROR(VLOOKUP(Table5[[#This Row],[Section]],TB_notTB,1,FALSE))),"No",LEFT(Table5[[#This Row],[Section]],3)="ETB","PLS",LEFT(Table5[[#This Row],[Section]],1)="7","PDB",NOT(ISBLANK(Table5[[#This Row],[Section]])),"No")</f>
        <v>No</v>
      </c>
    </row>
    <row r="5107" spans="1:13" x14ac:dyDescent="0.25">
      <c r="A5107" s="126" t="s">
        <v>16068</v>
      </c>
      <c r="B5107" s="126" t="s">
        <v>14900</v>
      </c>
      <c r="C5107" s="126" t="s">
        <v>75</v>
      </c>
      <c r="D5107" s="127">
        <v>0.52400000000000002</v>
      </c>
      <c r="E5107" s="128">
        <v>283</v>
      </c>
      <c r="F5107" s="128">
        <v>100</v>
      </c>
      <c r="G5107" s="126" t="s">
        <v>16061</v>
      </c>
      <c r="H5107" s="126" t="s">
        <v>20342</v>
      </c>
      <c r="I5107" s="126" t="s">
        <v>20343</v>
      </c>
      <c r="J5107" s="126" t="s">
        <v>26330</v>
      </c>
      <c r="K5107" s="9">
        <f>_xlfn.IFNA(VLOOKUP(Table5[[#This Row],[Section]],SubSill_Tier,2,FALSE),0)</f>
        <v>0</v>
      </c>
      <c r="L5107" s="9" t="str">
        <f t="shared" si="88"/>
        <v/>
      </c>
      <c r="M5107" s="205" t="str" cm="1">
        <f t="array" ref="M5107">_xlfn.IFS(NOT(ISERROR(VLOOKUP(Table5[[#This Row],[Section]],TB_notTB,1,FALSE))),"No",LEFT(Table5[[#This Row],[Section]],3)="ETB","PLS",LEFT(Table5[[#This Row],[Section]],1)="7","PDB",NOT(ISBLANK(Table5[[#This Row],[Section]])),"No")</f>
        <v>No</v>
      </c>
    </row>
    <row r="5108" spans="1:13" x14ac:dyDescent="0.25">
      <c r="A5108" s="126" t="s">
        <v>16069</v>
      </c>
      <c r="B5108" s="126" t="s">
        <v>16070</v>
      </c>
      <c r="C5108" s="126" t="s">
        <v>75</v>
      </c>
      <c r="D5108" s="127">
        <v>1.38</v>
      </c>
      <c r="E5108" s="128">
        <v>358</v>
      </c>
      <c r="F5108" s="128">
        <v>150</v>
      </c>
      <c r="G5108" s="126" t="s">
        <v>15158</v>
      </c>
      <c r="H5108" s="126" t="s">
        <v>20297</v>
      </c>
      <c r="I5108" s="126" t="s">
        <v>21187</v>
      </c>
      <c r="J5108" s="126" t="s">
        <v>26304</v>
      </c>
      <c r="K5108" s="9">
        <f>_xlfn.IFNA(VLOOKUP(Table5[[#This Row],[Section]],SubSill_Tier,2,FALSE),0)</f>
        <v>0</v>
      </c>
      <c r="L5108" s="9" t="str">
        <f t="shared" si="88"/>
        <v/>
      </c>
      <c r="M5108" s="205" t="str" cm="1">
        <f t="array" ref="M5108">_xlfn.IFS(NOT(ISERROR(VLOOKUP(Table5[[#This Row],[Section]],TB_notTB,1,FALSE))),"No",LEFT(Table5[[#This Row],[Section]],3)="ETB","PLS",LEFT(Table5[[#This Row],[Section]],1)="7","PDB",NOT(ISBLANK(Table5[[#This Row],[Section]])),"No")</f>
        <v>No</v>
      </c>
    </row>
    <row r="5109" spans="1:13" x14ac:dyDescent="0.25">
      <c r="A5109" s="126" t="s">
        <v>16071</v>
      </c>
      <c r="B5109" s="126" t="s">
        <v>16072</v>
      </c>
      <c r="C5109" s="126" t="s">
        <v>75</v>
      </c>
      <c r="D5109" s="127">
        <v>0.74</v>
      </c>
      <c r="E5109" s="128">
        <v>219</v>
      </c>
      <c r="F5109" s="128">
        <v>195</v>
      </c>
      <c r="G5109" s="126" t="s">
        <v>15364</v>
      </c>
      <c r="H5109" s="126" t="s">
        <v>20305</v>
      </c>
      <c r="I5109" s="126" t="s">
        <v>21194</v>
      </c>
      <c r="J5109" s="126" t="s">
        <v>26309</v>
      </c>
      <c r="K5109" s="9">
        <f>_xlfn.IFNA(VLOOKUP(Table5[[#This Row],[Section]],SubSill_Tier,2,FALSE),0)</f>
        <v>0</v>
      </c>
      <c r="L5109" s="9" t="str">
        <f t="shared" si="88"/>
        <v/>
      </c>
      <c r="M5109" s="205" t="str" cm="1">
        <f t="array" ref="M5109">_xlfn.IFS(NOT(ISERROR(VLOOKUP(Table5[[#This Row],[Section]],TB_notTB,1,FALSE))),"No",LEFT(Table5[[#This Row],[Section]],3)="ETB","PLS",LEFT(Table5[[#This Row],[Section]],1)="7","PDB",NOT(ISBLANK(Table5[[#This Row],[Section]])),"No")</f>
        <v>No</v>
      </c>
    </row>
    <row r="5110" spans="1:13" x14ac:dyDescent="0.25">
      <c r="A5110" s="126" t="s">
        <v>16073</v>
      </c>
      <c r="B5110" s="126" t="s">
        <v>16074</v>
      </c>
      <c r="C5110" s="126" t="s">
        <v>75</v>
      </c>
      <c r="D5110" s="127">
        <v>0.73399999999999999</v>
      </c>
      <c r="E5110" s="128">
        <v>243</v>
      </c>
      <c r="F5110" s="128">
        <v>215</v>
      </c>
      <c r="G5110" s="126" t="s">
        <v>15364</v>
      </c>
      <c r="H5110" s="126" t="s">
        <v>20305</v>
      </c>
      <c r="I5110" s="126" t="s">
        <v>21194</v>
      </c>
      <c r="J5110" s="126" t="s">
        <v>26309</v>
      </c>
      <c r="K5110" s="9">
        <f>_xlfn.IFNA(VLOOKUP(Table5[[#This Row],[Section]],SubSill_Tier,2,FALSE),0)</f>
        <v>0</v>
      </c>
      <c r="L5110" s="9" t="str">
        <f t="shared" si="88"/>
        <v/>
      </c>
      <c r="M5110" s="205" t="str" cm="1">
        <f t="array" ref="M5110">_xlfn.IFS(NOT(ISERROR(VLOOKUP(Table5[[#This Row],[Section]],TB_notTB,1,FALSE))),"No",LEFT(Table5[[#This Row],[Section]],3)="ETB","PLS",LEFT(Table5[[#This Row],[Section]],1)="7","PDB",NOT(ISBLANK(Table5[[#This Row],[Section]])),"No")</f>
        <v>No</v>
      </c>
    </row>
    <row r="5111" spans="1:13" x14ac:dyDescent="0.25">
      <c r="A5111" s="126" t="s">
        <v>16075</v>
      </c>
      <c r="B5111" s="126" t="s">
        <v>16076</v>
      </c>
      <c r="C5111" s="126" t="s">
        <v>75</v>
      </c>
      <c r="D5111" s="127">
        <v>0.57199999999999995</v>
      </c>
      <c r="E5111" s="128">
        <v>312</v>
      </c>
      <c r="F5111" s="128">
        <v>160</v>
      </c>
      <c r="G5111" s="126" t="s">
        <v>15364</v>
      </c>
      <c r="H5111" s="126" t="s">
        <v>20305</v>
      </c>
      <c r="I5111" s="126" t="s">
        <v>21194</v>
      </c>
      <c r="J5111" s="126" t="s">
        <v>26309</v>
      </c>
      <c r="K5111" s="9">
        <f>_xlfn.IFNA(VLOOKUP(Table5[[#This Row],[Section]],SubSill_Tier,2,FALSE),0)</f>
        <v>0</v>
      </c>
      <c r="L5111" s="9" t="str">
        <f t="shared" si="88"/>
        <v/>
      </c>
      <c r="M5111" s="205" t="str" cm="1">
        <f t="array" ref="M5111">_xlfn.IFS(NOT(ISERROR(VLOOKUP(Table5[[#This Row],[Section]],TB_notTB,1,FALSE))),"No",LEFT(Table5[[#This Row],[Section]],3)="ETB","PLS",LEFT(Table5[[#This Row],[Section]],1)="7","PDB",NOT(ISBLANK(Table5[[#This Row],[Section]])),"No")</f>
        <v>No</v>
      </c>
    </row>
    <row r="5112" spans="1:13" x14ac:dyDescent="0.25">
      <c r="A5112" s="126" t="s">
        <v>16077</v>
      </c>
      <c r="B5112" s="126" t="s">
        <v>16078</v>
      </c>
      <c r="C5112" s="126" t="s">
        <v>75</v>
      </c>
      <c r="D5112" s="127">
        <v>0.51200000000000001</v>
      </c>
      <c r="E5112" s="128">
        <v>269</v>
      </c>
      <c r="F5112" s="128">
        <v>125</v>
      </c>
      <c r="G5112" s="126" t="s">
        <v>15364</v>
      </c>
      <c r="H5112" s="126" t="s">
        <v>20305</v>
      </c>
      <c r="I5112" s="126" t="s">
        <v>21194</v>
      </c>
      <c r="J5112" s="126" t="s">
        <v>26309</v>
      </c>
      <c r="K5112" s="9">
        <f>_xlfn.IFNA(VLOOKUP(Table5[[#This Row],[Section]],SubSill_Tier,2,FALSE),0)</f>
        <v>0</v>
      </c>
      <c r="L5112" s="9" t="str">
        <f t="shared" si="88"/>
        <v/>
      </c>
      <c r="M5112" s="205" t="str" cm="1">
        <f t="array" ref="M5112">_xlfn.IFS(NOT(ISERROR(VLOOKUP(Table5[[#This Row],[Section]],TB_notTB,1,FALSE))),"No",LEFT(Table5[[#This Row],[Section]],3)="ETB","PLS",LEFT(Table5[[#This Row],[Section]],1)="7","PDB",NOT(ISBLANK(Table5[[#This Row],[Section]])),"No")</f>
        <v>No</v>
      </c>
    </row>
    <row r="5113" spans="1:13" x14ac:dyDescent="0.25">
      <c r="A5113" s="126" t="s">
        <v>16079</v>
      </c>
      <c r="B5113" s="126" t="s">
        <v>16080</v>
      </c>
      <c r="C5113" s="126" t="s">
        <v>75</v>
      </c>
      <c r="D5113" s="127">
        <v>0.41199999999999998</v>
      </c>
      <c r="E5113" s="128">
        <v>235</v>
      </c>
      <c r="F5113" s="128">
        <v>110</v>
      </c>
      <c r="G5113" s="126" t="s">
        <v>15364</v>
      </c>
      <c r="H5113" s="126" t="s">
        <v>20305</v>
      </c>
      <c r="I5113" s="126" t="s">
        <v>21194</v>
      </c>
      <c r="J5113" s="126" t="s">
        <v>26309</v>
      </c>
      <c r="K5113" s="9">
        <f>_xlfn.IFNA(VLOOKUP(Table5[[#This Row],[Section]],SubSill_Tier,2,FALSE),0)</f>
        <v>0</v>
      </c>
      <c r="L5113" s="9" t="str">
        <f t="shared" si="88"/>
        <v/>
      </c>
      <c r="M5113" s="205" t="str" cm="1">
        <f t="array" ref="M5113">_xlfn.IFS(NOT(ISERROR(VLOOKUP(Table5[[#This Row],[Section]],TB_notTB,1,FALSE))),"No",LEFT(Table5[[#This Row],[Section]],3)="ETB","PLS",LEFT(Table5[[#This Row],[Section]],1)="7","PDB",NOT(ISBLANK(Table5[[#This Row],[Section]])),"No")</f>
        <v>No</v>
      </c>
    </row>
    <row r="5114" spans="1:13" x14ac:dyDescent="0.25">
      <c r="A5114" s="126" t="s">
        <v>16081</v>
      </c>
      <c r="B5114" s="126" t="s">
        <v>16082</v>
      </c>
      <c r="C5114" s="126" t="s">
        <v>75</v>
      </c>
      <c r="D5114" s="127">
        <v>0.115</v>
      </c>
      <c r="E5114" s="128">
        <v>100</v>
      </c>
      <c r="F5114" s="128">
        <v>100</v>
      </c>
      <c r="G5114" s="126" t="s">
        <v>15364</v>
      </c>
      <c r="H5114" s="126" t="s">
        <v>20305</v>
      </c>
      <c r="I5114" s="126" t="s">
        <v>21194</v>
      </c>
      <c r="J5114" s="126" t="s">
        <v>26309</v>
      </c>
      <c r="K5114" s="9">
        <f>_xlfn.IFNA(VLOOKUP(Table5[[#This Row],[Section]],SubSill_Tier,2,FALSE),0)</f>
        <v>0</v>
      </c>
      <c r="L5114" s="9" t="str">
        <f t="shared" si="88"/>
        <v/>
      </c>
      <c r="M5114" s="205" t="str" cm="1">
        <f t="array" ref="M5114">_xlfn.IFS(NOT(ISERROR(VLOOKUP(Table5[[#This Row],[Section]],TB_notTB,1,FALSE))),"No",LEFT(Table5[[#This Row],[Section]],3)="ETB","PLS",LEFT(Table5[[#This Row],[Section]],1)="7","PDB",NOT(ISBLANK(Table5[[#This Row],[Section]])),"No")</f>
        <v>No</v>
      </c>
    </row>
    <row r="5115" spans="1:13" x14ac:dyDescent="0.25">
      <c r="A5115" s="126" t="s">
        <v>16083</v>
      </c>
      <c r="B5115" s="126" t="s">
        <v>16084</v>
      </c>
      <c r="C5115" s="126" t="s">
        <v>75</v>
      </c>
      <c r="D5115" s="127">
        <v>0.64500000000000002</v>
      </c>
      <c r="E5115" s="128">
        <v>205</v>
      </c>
      <c r="F5115" s="128">
        <v>170</v>
      </c>
      <c r="G5115" s="126" t="s">
        <v>15364</v>
      </c>
      <c r="H5115" s="126" t="s">
        <v>20305</v>
      </c>
      <c r="I5115" s="126" t="s">
        <v>21194</v>
      </c>
      <c r="J5115" s="126" t="s">
        <v>26309</v>
      </c>
      <c r="K5115" s="9">
        <f>_xlfn.IFNA(VLOOKUP(Table5[[#This Row],[Section]],SubSill_Tier,2,FALSE),0)</f>
        <v>0</v>
      </c>
      <c r="L5115" s="9" t="str">
        <f t="shared" si="88"/>
        <v/>
      </c>
      <c r="M5115" s="205" t="str" cm="1">
        <f t="array" ref="M5115">_xlfn.IFS(NOT(ISERROR(VLOOKUP(Table5[[#This Row],[Section]],TB_notTB,1,FALSE))),"No",LEFT(Table5[[#This Row],[Section]],3)="ETB","PLS",LEFT(Table5[[#This Row],[Section]],1)="7","PDB",NOT(ISBLANK(Table5[[#This Row],[Section]])),"No")</f>
        <v>No</v>
      </c>
    </row>
    <row r="5116" spans="1:13" x14ac:dyDescent="0.25">
      <c r="A5116" s="126" t="s">
        <v>16085</v>
      </c>
      <c r="B5116" s="126" t="s">
        <v>16086</v>
      </c>
      <c r="C5116" s="126" t="s">
        <v>75</v>
      </c>
      <c r="D5116" s="127">
        <v>0.44</v>
      </c>
      <c r="E5116" s="128">
        <v>124</v>
      </c>
      <c r="F5116" s="128">
        <v>100</v>
      </c>
      <c r="G5116" s="126" t="s">
        <v>15364</v>
      </c>
      <c r="H5116" s="126" t="s">
        <v>20305</v>
      </c>
      <c r="I5116" s="126" t="s">
        <v>21194</v>
      </c>
      <c r="J5116" s="126" t="s">
        <v>26309</v>
      </c>
      <c r="K5116" s="9">
        <f>_xlfn.IFNA(VLOOKUP(Table5[[#This Row],[Section]],SubSill_Tier,2,FALSE),0)</f>
        <v>0</v>
      </c>
      <c r="L5116" s="9" t="str">
        <f t="shared" si="88"/>
        <v/>
      </c>
      <c r="M5116" s="205" t="str" cm="1">
        <f t="array" ref="M5116">_xlfn.IFS(NOT(ISERROR(VLOOKUP(Table5[[#This Row],[Section]],TB_notTB,1,FALSE))),"No",LEFT(Table5[[#This Row],[Section]],3)="ETB","PLS",LEFT(Table5[[#This Row],[Section]],1)="7","PDB",NOT(ISBLANK(Table5[[#This Row],[Section]])),"No")</f>
        <v>No</v>
      </c>
    </row>
    <row r="5117" spans="1:13" x14ac:dyDescent="0.25">
      <c r="A5117" s="126" t="s">
        <v>16087</v>
      </c>
      <c r="B5117" s="126" t="s">
        <v>16088</v>
      </c>
      <c r="C5117" s="126" t="s">
        <v>75</v>
      </c>
      <c r="D5117" s="127">
        <v>0.28599999999999998</v>
      </c>
      <c r="E5117" s="128">
        <v>157</v>
      </c>
      <c r="F5117" s="128">
        <v>122</v>
      </c>
      <c r="G5117" s="126" t="s">
        <v>15158</v>
      </c>
      <c r="H5117" s="126" t="s">
        <v>20297</v>
      </c>
      <c r="I5117" s="126" t="s">
        <v>21187</v>
      </c>
      <c r="J5117" s="126" t="s">
        <v>26304</v>
      </c>
      <c r="K5117" s="9">
        <f>_xlfn.IFNA(VLOOKUP(Table5[[#This Row],[Section]],SubSill_Tier,2,FALSE),0)</f>
        <v>0</v>
      </c>
      <c r="L5117" s="9" t="str">
        <f t="shared" si="88"/>
        <v/>
      </c>
      <c r="M5117" s="205" t="str" cm="1">
        <f t="array" ref="M5117">_xlfn.IFS(NOT(ISERROR(VLOOKUP(Table5[[#This Row],[Section]],TB_notTB,1,FALSE))),"No",LEFT(Table5[[#This Row],[Section]],3)="ETB","PLS",LEFT(Table5[[#This Row],[Section]],1)="7","PDB",NOT(ISBLANK(Table5[[#This Row],[Section]])),"No")</f>
        <v>No</v>
      </c>
    </row>
    <row r="5118" spans="1:13" x14ac:dyDescent="0.25">
      <c r="A5118" s="126" t="s">
        <v>16089</v>
      </c>
      <c r="B5118" s="126" t="s">
        <v>16090</v>
      </c>
      <c r="C5118" s="126" t="s">
        <v>75</v>
      </c>
      <c r="D5118" s="127">
        <v>0.745</v>
      </c>
      <c r="E5118" s="128">
        <v>268</v>
      </c>
      <c r="F5118" s="128">
        <v>233</v>
      </c>
      <c r="G5118" s="126" t="s">
        <v>15158</v>
      </c>
      <c r="H5118" s="126" t="s">
        <v>20297</v>
      </c>
      <c r="I5118" s="126" t="s">
        <v>21187</v>
      </c>
      <c r="J5118" s="126" t="s">
        <v>26304</v>
      </c>
      <c r="K5118" s="9">
        <f>_xlfn.IFNA(VLOOKUP(Table5[[#This Row],[Section]],SubSill_Tier,2,FALSE),0)</f>
        <v>0</v>
      </c>
      <c r="L5118" s="9" t="str">
        <f t="shared" si="88"/>
        <v/>
      </c>
      <c r="M5118" s="205" t="str" cm="1">
        <f t="array" ref="M5118">_xlfn.IFS(NOT(ISERROR(VLOOKUP(Table5[[#This Row],[Section]],TB_notTB,1,FALSE))),"No",LEFT(Table5[[#This Row],[Section]],3)="ETB","PLS",LEFT(Table5[[#This Row],[Section]],1)="7","PDB",NOT(ISBLANK(Table5[[#This Row],[Section]])),"No")</f>
        <v>No</v>
      </c>
    </row>
    <row r="5119" spans="1:13" x14ac:dyDescent="0.25">
      <c r="A5119" s="126" t="s">
        <v>16091</v>
      </c>
      <c r="B5119" s="126" t="s">
        <v>16092</v>
      </c>
      <c r="C5119" s="126" t="s">
        <v>75</v>
      </c>
      <c r="D5119" s="127">
        <v>0.435</v>
      </c>
      <c r="E5119" s="128">
        <v>257</v>
      </c>
      <c r="F5119" s="128">
        <v>152</v>
      </c>
      <c r="G5119" s="126" t="s">
        <v>14742</v>
      </c>
      <c r="H5119" s="126" t="s">
        <v>20171</v>
      </c>
      <c r="I5119" s="126" t="s">
        <v>21088</v>
      </c>
      <c r="J5119" s="126" t="s">
        <v>26255</v>
      </c>
      <c r="K5119" s="9">
        <f>_xlfn.IFNA(VLOOKUP(Table5[[#This Row],[Section]],SubSill_Tier,2,FALSE),0)</f>
        <v>0</v>
      </c>
      <c r="L5119" s="9" t="str">
        <f t="shared" si="88"/>
        <v/>
      </c>
      <c r="M5119" s="205" t="str" cm="1">
        <f t="array" ref="M5119">_xlfn.IFS(NOT(ISERROR(VLOOKUP(Table5[[#This Row],[Section]],TB_notTB,1,FALSE))),"No",LEFT(Table5[[#This Row],[Section]],3)="ETB","PLS",LEFT(Table5[[#This Row],[Section]],1)="7","PDB",NOT(ISBLANK(Table5[[#This Row],[Section]])),"No")</f>
        <v>No</v>
      </c>
    </row>
    <row r="5120" spans="1:13" x14ac:dyDescent="0.25">
      <c r="A5120" s="126" t="s">
        <v>11896</v>
      </c>
      <c r="B5120" s="126" t="s">
        <v>21230</v>
      </c>
      <c r="C5120" s="126" t="s">
        <v>98</v>
      </c>
      <c r="D5120" s="127">
        <v>0.71499999999999997</v>
      </c>
      <c r="E5120" s="128">
        <v>275</v>
      </c>
      <c r="F5120" s="128">
        <v>184</v>
      </c>
      <c r="G5120" s="126" t="s">
        <v>13739</v>
      </c>
      <c r="H5120" s="126" t="s">
        <v>20181</v>
      </c>
      <c r="I5120" s="126" t="s">
        <v>13279</v>
      </c>
      <c r="J5120" s="126" t="s">
        <v>26258</v>
      </c>
      <c r="K5120" s="9">
        <f>_xlfn.IFNA(VLOOKUP(Table5[[#This Row],[Section]],SubSill_Tier,2,FALSE),0)</f>
        <v>0</v>
      </c>
      <c r="L5120" s="9" t="str">
        <f t="shared" si="88"/>
        <v/>
      </c>
      <c r="M5120" s="205" t="str" cm="1">
        <f t="array" ref="M5120">_xlfn.IFS(NOT(ISERROR(VLOOKUP(Table5[[#This Row],[Section]],TB_notTB,1,FALSE))),"No",LEFT(Table5[[#This Row],[Section]],3)="ETB","PLS",LEFT(Table5[[#This Row],[Section]],1)="7","PDB",NOT(ISBLANK(Table5[[#This Row],[Section]])),"No")</f>
        <v>No</v>
      </c>
    </row>
    <row r="5121" spans="1:13" x14ac:dyDescent="0.25">
      <c r="A5121" s="126" t="s">
        <v>16093</v>
      </c>
      <c r="B5121" s="126" t="s">
        <v>16094</v>
      </c>
      <c r="C5121" s="126" t="s">
        <v>75</v>
      </c>
      <c r="D5121" s="127">
        <v>0.14899999999999999</v>
      </c>
      <c r="E5121" s="128">
        <v>100</v>
      </c>
      <c r="F5121" s="128">
        <v>100</v>
      </c>
      <c r="G5121" s="126" t="s">
        <v>15364</v>
      </c>
      <c r="H5121" s="126" t="s">
        <v>20305</v>
      </c>
      <c r="I5121" s="126" t="s">
        <v>21194</v>
      </c>
      <c r="J5121" s="126" t="s">
        <v>26309</v>
      </c>
      <c r="K5121" s="9">
        <f>_xlfn.IFNA(VLOOKUP(Table5[[#This Row],[Section]],SubSill_Tier,2,FALSE),0)</f>
        <v>0</v>
      </c>
      <c r="L5121" s="9" t="str">
        <f t="shared" si="88"/>
        <v/>
      </c>
      <c r="M5121" s="205" t="str" cm="1">
        <f t="array" ref="M5121">_xlfn.IFS(NOT(ISERROR(VLOOKUP(Table5[[#This Row],[Section]],TB_notTB,1,FALSE))),"No",LEFT(Table5[[#This Row],[Section]],3)="ETB","PLS",LEFT(Table5[[#This Row],[Section]],1)="7","PDB",NOT(ISBLANK(Table5[[#This Row],[Section]])),"No")</f>
        <v>No</v>
      </c>
    </row>
    <row r="5122" spans="1:13" x14ac:dyDescent="0.25">
      <c r="A5122" s="126" t="s">
        <v>16095</v>
      </c>
      <c r="B5122" s="126" t="s">
        <v>16096</v>
      </c>
      <c r="C5122" s="126" t="s">
        <v>75</v>
      </c>
      <c r="D5122" s="127">
        <v>0.68899999999999995</v>
      </c>
      <c r="E5122" s="128">
        <v>229</v>
      </c>
      <c r="F5122" s="128">
        <v>100</v>
      </c>
      <c r="G5122" s="126" t="s">
        <v>15158</v>
      </c>
      <c r="H5122" s="126" t="s">
        <v>20297</v>
      </c>
      <c r="I5122" s="126" t="s">
        <v>21187</v>
      </c>
      <c r="J5122" s="126" t="s">
        <v>26304</v>
      </c>
      <c r="K5122" s="9">
        <f>_xlfn.IFNA(VLOOKUP(Table5[[#This Row],[Section]],SubSill_Tier,2,FALSE),0)</f>
        <v>0</v>
      </c>
      <c r="L5122" s="9" t="str">
        <f t="shared" ref="L5122:L5185" si="89">IFERROR(IF(LEFT(G5122,2)="AI",IF(_xlfn.NUMBERVALUE(IFERROR(LEFT(IF(ISERROR(FIND("X",UPPER(B5122))),UPPER(B5122),RIGHT(UPPER(B5122),LEN(UPPER(B5122))-FIND("~",SUBSTITUTE(UPPER(B5122),"X","~",LEN(UPPER(B5122))-LEN(SUBSTITUTE(UPPER(B5122),"X","")))))),FIND(" ",IF(ISERROR(FIND("X",UPPER(B5122))),UPPER(B5122),RIGHT(UPPER(B5122),LEN(UPPER(B5122))-FIND("~",SUBSTITUTE(UPPER(B5122),"X","~",LEN(UPPER(B5122))-LEN(SUBSTITUTE(UPPER(B5122),"X","")))))),1)-1),IF(ISERROR(FIND("X",UPPER(B5122))),UPPER(B5122),RIGHT(UPPER(B5122),LEN(UPPER(B5122))-FIND("~",SUBSTITUTE(UPPER(B5122),"X","~",LEN(UPPER(B5122))-LEN(SUBSTITUTE(UPPER(B5122),"X",""))))))),".")&gt;=5,"Wall",""),""),"")</f>
        <v/>
      </c>
      <c r="M5122" s="205" t="str" cm="1">
        <f t="array" ref="M5122">_xlfn.IFS(NOT(ISERROR(VLOOKUP(Table5[[#This Row],[Section]],TB_notTB,1,FALSE))),"No",LEFT(Table5[[#This Row],[Section]],3)="ETB","PLS",LEFT(Table5[[#This Row],[Section]],1)="7","PDB",NOT(ISBLANK(Table5[[#This Row],[Section]])),"No")</f>
        <v>No</v>
      </c>
    </row>
    <row r="5123" spans="1:13" x14ac:dyDescent="0.25">
      <c r="A5123" s="126" t="s">
        <v>16097</v>
      </c>
      <c r="B5123" s="126" t="s">
        <v>16098</v>
      </c>
      <c r="C5123" s="126" t="s">
        <v>75</v>
      </c>
      <c r="D5123" s="127">
        <v>0.308</v>
      </c>
      <c r="E5123" s="128">
        <v>175</v>
      </c>
      <c r="F5123" s="128">
        <v>100</v>
      </c>
      <c r="G5123" s="126" t="s">
        <v>14821</v>
      </c>
      <c r="H5123" s="126" t="s">
        <v>20211</v>
      </c>
      <c r="I5123" s="126" t="s">
        <v>21127</v>
      </c>
      <c r="J5123" s="126" t="s">
        <v>26269</v>
      </c>
      <c r="K5123" s="9">
        <f>_xlfn.IFNA(VLOOKUP(Table5[[#This Row],[Section]],SubSill_Tier,2,FALSE),0)</f>
        <v>0</v>
      </c>
      <c r="L5123" s="9" t="str">
        <f t="shared" si="89"/>
        <v/>
      </c>
      <c r="M5123" s="205" t="str" cm="1">
        <f t="array" ref="M5123">_xlfn.IFS(NOT(ISERROR(VLOOKUP(Table5[[#This Row],[Section]],TB_notTB,1,FALSE))),"No",LEFT(Table5[[#This Row],[Section]],3)="ETB","PLS",LEFT(Table5[[#This Row],[Section]],1)="7","PDB",NOT(ISBLANK(Table5[[#This Row],[Section]])),"No")</f>
        <v>No</v>
      </c>
    </row>
    <row r="5124" spans="1:13" x14ac:dyDescent="0.25">
      <c r="A5124" s="126" t="s">
        <v>16099</v>
      </c>
      <c r="B5124" s="126" t="s">
        <v>19336</v>
      </c>
      <c r="C5124" s="126" t="s">
        <v>75</v>
      </c>
      <c r="D5124" s="127">
        <v>0.122</v>
      </c>
      <c r="E5124" s="128">
        <v>100</v>
      </c>
      <c r="F5124" s="128">
        <v>100</v>
      </c>
      <c r="G5124" s="126" t="s">
        <v>15255</v>
      </c>
      <c r="H5124" s="126" t="s">
        <v>21192</v>
      </c>
      <c r="I5124" s="126" t="s">
        <v>21193</v>
      </c>
      <c r="J5124" s="126" t="s">
        <v>26277</v>
      </c>
      <c r="K5124" s="9">
        <f>_xlfn.IFNA(VLOOKUP(Table5[[#This Row],[Section]],SubSill_Tier,2,FALSE),0)</f>
        <v>0</v>
      </c>
      <c r="L5124" s="9" t="str">
        <f t="shared" si="89"/>
        <v/>
      </c>
      <c r="M5124" s="205" t="str" cm="1">
        <f t="array" ref="M5124">_xlfn.IFS(NOT(ISERROR(VLOOKUP(Table5[[#This Row],[Section]],TB_notTB,1,FALSE))),"No",LEFT(Table5[[#This Row],[Section]],3)="ETB","PLS",LEFT(Table5[[#This Row],[Section]],1)="7","PDB",NOT(ISBLANK(Table5[[#This Row],[Section]])),"No")</f>
        <v>No</v>
      </c>
    </row>
    <row r="5125" spans="1:13" x14ac:dyDescent="0.25">
      <c r="A5125" s="126" t="s">
        <v>16100</v>
      </c>
      <c r="B5125" s="126" t="s">
        <v>16101</v>
      </c>
      <c r="C5125" s="126" t="s">
        <v>75</v>
      </c>
      <c r="D5125" s="127">
        <v>0.16200000000000001</v>
      </c>
      <c r="E5125" s="128">
        <v>102</v>
      </c>
      <c r="F5125" s="128">
        <v>100</v>
      </c>
      <c r="G5125" s="126" t="s">
        <v>15158</v>
      </c>
      <c r="H5125" s="126" t="s">
        <v>20297</v>
      </c>
      <c r="I5125" s="126" t="s">
        <v>21187</v>
      </c>
      <c r="J5125" s="126" t="s">
        <v>26304</v>
      </c>
      <c r="K5125" s="9">
        <f>_xlfn.IFNA(VLOOKUP(Table5[[#This Row],[Section]],SubSill_Tier,2,FALSE),0)</f>
        <v>0</v>
      </c>
      <c r="L5125" s="9" t="str">
        <f t="shared" si="89"/>
        <v/>
      </c>
      <c r="M5125" s="205" t="str" cm="1">
        <f t="array" ref="M5125">_xlfn.IFS(NOT(ISERROR(VLOOKUP(Table5[[#This Row],[Section]],TB_notTB,1,FALSE))),"No",LEFT(Table5[[#This Row],[Section]],3)="ETB","PLS",LEFT(Table5[[#This Row],[Section]],1)="7","PDB",NOT(ISBLANK(Table5[[#This Row],[Section]])),"No")</f>
        <v>No</v>
      </c>
    </row>
    <row r="5126" spans="1:13" x14ac:dyDescent="0.25">
      <c r="A5126" s="126" t="s">
        <v>16102</v>
      </c>
      <c r="B5126" s="126" t="s">
        <v>16103</v>
      </c>
      <c r="C5126" s="126" t="s">
        <v>75</v>
      </c>
      <c r="D5126" s="127">
        <v>0.46800000000000003</v>
      </c>
      <c r="E5126" s="128">
        <v>164</v>
      </c>
      <c r="F5126" s="128">
        <v>127</v>
      </c>
      <c r="G5126" s="126" t="s">
        <v>15053</v>
      </c>
      <c r="H5126" s="126" t="s">
        <v>20292</v>
      </c>
      <c r="I5126" s="126" t="s">
        <v>15680</v>
      </c>
      <c r="J5126" s="126" t="s">
        <v>26287</v>
      </c>
      <c r="K5126" s="9">
        <f>_xlfn.IFNA(VLOOKUP(Table5[[#This Row],[Section]],SubSill_Tier,2,FALSE),0)</f>
        <v>0</v>
      </c>
      <c r="L5126" s="9" t="str">
        <f t="shared" si="89"/>
        <v/>
      </c>
      <c r="M5126" s="205" t="str" cm="1">
        <f t="array" ref="M5126">_xlfn.IFS(NOT(ISERROR(VLOOKUP(Table5[[#This Row],[Section]],TB_notTB,1,FALSE))),"No",LEFT(Table5[[#This Row],[Section]],3)="ETB","PLS",LEFT(Table5[[#This Row],[Section]],1)="7","PDB",NOT(ISBLANK(Table5[[#This Row],[Section]])),"No")</f>
        <v>No</v>
      </c>
    </row>
    <row r="5127" spans="1:13" x14ac:dyDescent="0.25">
      <c r="A5127" s="126" t="s">
        <v>16104</v>
      </c>
      <c r="B5127" s="126" t="s">
        <v>19329</v>
      </c>
      <c r="C5127" s="126" t="s">
        <v>75</v>
      </c>
      <c r="D5127" s="127">
        <v>0.49399999999999999</v>
      </c>
      <c r="E5127" s="128">
        <v>265</v>
      </c>
      <c r="F5127" s="128">
        <v>198</v>
      </c>
      <c r="G5127" s="126" t="s">
        <v>15255</v>
      </c>
      <c r="H5127" s="126" t="s">
        <v>21192</v>
      </c>
      <c r="I5127" s="126" t="s">
        <v>21193</v>
      </c>
      <c r="J5127" s="126" t="s">
        <v>26277</v>
      </c>
      <c r="K5127" s="9">
        <f>_xlfn.IFNA(VLOOKUP(Table5[[#This Row],[Section]],SubSill_Tier,2,FALSE),0)</f>
        <v>0</v>
      </c>
      <c r="L5127" s="9" t="str">
        <f t="shared" si="89"/>
        <v/>
      </c>
      <c r="M5127" s="205" t="str" cm="1">
        <f t="array" ref="M5127">_xlfn.IFS(NOT(ISERROR(VLOOKUP(Table5[[#This Row],[Section]],TB_notTB,1,FALSE))),"No",LEFT(Table5[[#This Row],[Section]],3)="ETB","PLS",LEFT(Table5[[#This Row],[Section]],1)="7","PDB",NOT(ISBLANK(Table5[[#This Row],[Section]])),"No")</f>
        <v>No</v>
      </c>
    </row>
    <row r="5128" spans="1:13" x14ac:dyDescent="0.25">
      <c r="A5128" s="126" t="s">
        <v>16105</v>
      </c>
      <c r="B5128" s="126" t="s">
        <v>16106</v>
      </c>
      <c r="C5128" s="126" t="s">
        <v>75</v>
      </c>
      <c r="D5128" s="127">
        <v>0.32400000000000001</v>
      </c>
      <c r="E5128" s="128">
        <v>175</v>
      </c>
      <c r="F5128" s="128">
        <v>100</v>
      </c>
      <c r="G5128" s="126" t="s">
        <v>15364</v>
      </c>
      <c r="H5128" s="126" t="s">
        <v>20305</v>
      </c>
      <c r="I5128" s="126" t="s">
        <v>21194</v>
      </c>
      <c r="J5128" s="126" t="s">
        <v>26309</v>
      </c>
      <c r="K5128" s="9">
        <f>_xlfn.IFNA(VLOOKUP(Table5[[#This Row],[Section]],SubSill_Tier,2,FALSE),0)</f>
        <v>0</v>
      </c>
      <c r="L5128" s="9" t="str">
        <f t="shared" si="89"/>
        <v/>
      </c>
      <c r="M5128" s="205" t="str" cm="1">
        <f t="array" ref="M5128">_xlfn.IFS(NOT(ISERROR(VLOOKUP(Table5[[#This Row],[Section]],TB_notTB,1,FALSE))),"No",LEFT(Table5[[#This Row],[Section]],3)="ETB","PLS",LEFT(Table5[[#This Row],[Section]],1)="7","PDB",NOT(ISBLANK(Table5[[#This Row],[Section]])),"No")</f>
        <v>No</v>
      </c>
    </row>
    <row r="5129" spans="1:13" x14ac:dyDescent="0.25">
      <c r="A5129" s="126" t="s">
        <v>16107</v>
      </c>
      <c r="B5129" s="126" t="s">
        <v>16108</v>
      </c>
      <c r="C5129" s="126" t="s">
        <v>75</v>
      </c>
      <c r="D5129" s="127">
        <v>0.90100000000000002</v>
      </c>
      <c r="E5129" s="128">
        <v>310</v>
      </c>
      <c r="F5129" s="128">
        <v>230</v>
      </c>
      <c r="G5129" s="126" t="s">
        <v>15364</v>
      </c>
      <c r="H5129" s="126" t="s">
        <v>20305</v>
      </c>
      <c r="I5129" s="126" t="s">
        <v>21194</v>
      </c>
      <c r="J5129" s="126" t="s">
        <v>26309</v>
      </c>
      <c r="K5129" s="9">
        <f>_xlfn.IFNA(VLOOKUP(Table5[[#This Row],[Section]],SubSill_Tier,2,FALSE),0)</f>
        <v>0</v>
      </c>
      <c r="L5129" s="9" t="str">
        <f t="shared" si="89"/>
        <v/>
      </c>
      <c r="M5129" s="205" t="str" cm="1">
        <f t="array" ref="M5129">_xlfn.IFS(NOT(ISERROR(VLOOKUP(Table5[[#This Row],[Section]],TB_notTB,1,FALSE))),"No",LEFT(Table5[[#This Row],[Section]],3)="ETB","PLS",LEFT(Table5[[#This Row],[Section]],1)="7","PDB",NOT(ISBLANK(Table5[[#This Row],[Section]])),"No")</f>
        <v>No</v>
      </c>
    </row>
    <row r="5130" spans="1:13" x14ac:dyDescent="0.25">
      <c r="A5130" s="126" t="s">
        <v>16109</v>
      </c>
      <c r="B5130" s="126" t="s">
        <v>16110</v>
      </c>
      <c r="C5130" s="126" t="s">
        <v>75</v>
      </c>
      <c r="D5130" s="127">
        <v>1.1850000000000001</v>
      </c>
      <c r="E5130" s="128">
        <v>378</v>
      </c>
      <c r="F5130" s="128">
        <v>300</v>
      </c>
      <c r="G5130" s="126" t="s">
        <v>15213</v>
      </c>
      <c r="H5130" s="126" t="s">
        <v>20300</v>
      </c>
      <c r="I5130" s="126" t="s">
        <v>21190</v>
      </c>
      <c r="J5130" s="126" t="s">
        <v>26305</v>
      </c>
      <c r="K5130" s="9">
        <f>_xlfn.IFNA(VLOOKUP(Table5[[#This Row],[Section]],SubSill_Tier,2,FALSE),0)</f>
        <v>0</v>
      </c>
      <c r="L5130" s="9" t="str">
        <f t="shared" si="89"/>
        <v/>
      </c>
      <c r="M5130" s="205" t="str" cm="1">
        <f t="array" ref="M5130">_xlfn.IFS(NOT(ISERROR(VLOOKUP(Table5[[#This Row],[Section]],TB_notTB,1,FALSE))),"No",LEFT(Table5[[#This Row],[Section]],3)="ETB","PLS",LEFT(Table5[[#This Row],[Section]],1)="7","PDB",NOT(ISBLANK(Table5[[#This Row],[Section]])),"No")</f>
        <v>No</v>
      </c>
    </row>
    <row r="5131" spans="1:13" x14ac:dyDescent="0.25">
      <c r="A5131" s="126" t="s">
        <v>16111</v>
      </c>
      <c r="B5131" s="126" t="s">
        <v>16112</v>
      </c>
      <c r="C5131" s="126" t="s">
        <v>75</v>
      </c>
      <c r="D5131" s="127">
        <v>0.73699999999999999</v>
      </c>
      <c r="E5131" s="128">
        <v>254</v>
      </c>
      <c r="F5131" s="128">
        <v>200</v>
      </c>
      <c r="G5131" s="126" t="s">
        <v>15364</v>
      </c>
      <c r="H5131" s="126" t="s">
        <v>20305</v>
      </c>
      <c r="I5131" s="126" t="s">
        <v>21194</v>
      </c>
      <c r="J5131" s="126" t="s">
        <v>26309</v>
      </c>
      <c r="K5131" s="9">
        <f>_xlfn.IFNA(VLOOKUP(Table5[[#This Row],[Section]],SubSill_Tier,2,FALSE),0)</f>
        <v>0</v>
      </c>
      <c r="L5131" s="9" t="str">
        <f t="shared" si="89"/>
        <v/>
      </c>
      <c r="M5131" s="205" t="str" cm="1">
        <f t="array" ref="M5131">_xlfn.IFS(NOT(ISERROR(VLOOKUP(Table5[[#This Row],[Section]],TB_notTB,1,FALSE))),"No",LEFT(Table5[[#This Row],[Section]],3)="ETB","PLS",LEFT(Table5[[#This Row],[Section]],1)="7","PDB",NOT(ISBLANK(Table5[[#This Row],[Section]])),"No")</f>
        <v>No</v>
      </c>
    </row>
    <row r="5132" spans="1:13" x14ac:dyDescent="0.25">
      <c r="A5132" s="126" t="s">
        <v>16113</v>
      </c>
      <c r="B5132" s="126" t="s">
        <v>16114</v>
      </c>
      <c r="C5132" s="126" t="s">
        <v>75</v>
      </c>
      <c r="D5132" s="127">
        <v>0.44800000000000001</v>
      </c>
      <c r="E5132" s="128">
        <v>231</v>
      </c>
      <c r="F5132" s="128">
        <v>116</v>
      </c>
      <c r="G5132" s="126" t="s">
        <v>14821</v>
      </c>
      <c r="H5132" s="126" t="s">
        <v>20211</v>
      </c>
      <c r="I5132" s="126" t="s">
        <v>21127</v>
      </c>
      <c r="J5132" s="126" t="s">
        <v>26269</v>
      </c>
      <c r="K5132" s="9">
        <f>_xlfn.IFNA(VLOOKUP(Table5[[#This Row],[Section]],SubSill_Tier,2,FALSE),0)</f>
        <v>0</v>
      </c>
      <c r="L5132" s="9" t="str">
        <f t="shared" si="89"/>
        <v/>
      </c>
      <c r="M5132" s="205" t="str" cm="1">
        <f t="array" ref="M5132">_xlfn.IFS(NOT(ISERROR(VLOOKUP(Table5[[#This Row],[Section]],TB_notTB,1,FALSE))),"No",LEFT(Table5[[#This Row],[Section]],3)="ETB","PLS",LEFT(Table5[[#This Row],[Section]],1)="7","PDB",NOT(ISBLANK(Table5[[#This Row],[Section]])),"No")</f>
        <v>No</v>
      </c>
    </row>
    <row r="5133" spans="1:13" x14ac:dyDescent="0.25">
      <c r="A5133" s="126" t="s">
        <v>16115</v>
      </c>
      <c r="B5133" s="126" t="s">
        <v>16116</v>
      </c>
      <c r="C5133" s="126" t="s">
        <v>75</v>
      </c>
      <c r="D5133" s="127">
        <v>1.1659999999999999</v>
      </c>
      <c r="E5133" s="128">
        <v>413</v>
      </c>
      <c r="F5133" s="128">
        <v>275</v>
      </c>
      <c r="G5133" s="126" t="s">
        <v>14855</v>
      </c>
      <c r="H5133" s="126" t="s">
        <v>20229</v>
      </c>
      <c r="I5133" s="126" t="s">
        <v>20230</v>
      </c>
      <c r="J5133" s="126" t="s">
        <v>26308</v>
      </c>
      <c r="K5133" s="9">
        <f>_xlfn.IFNA(VLOOKUP(Table5[[#This Row],[Section]],SubSill_Tier,2,FALSE),0)</f>
        <v>0</v>
      </c>
      <c r="L5133" s="9" t="str">
        <f t="shared" si="89"/>
        <v/>
      </c>
      <c r="M5133" s="205" t="str" cm="1">
        <f t="array" ref="M5133">_xlfn.IFS(NOT(ISERROR(VLOOKUP(Table5[[#This Row],[Section]],TB_notTB,1,FALSE))),"No",LEFT(Table5[[#This Row],[Section]],3)="ETB","PLS",LEFT(Table5[[#This Row],[Section]],1)="7","PDB",NOT(ISBLANK(Table5[[#This Row],[Section]])),"No")</f>
        <v>No</v>
      </c>
    </row>
    <row r="5134" spans="1:13" x14ac:dyDescent="0.25">
      <c r="A5134" s="126" t="s">
        <v>16117</v>
      </c>
      <c r="B5134" s="126" t="s">
        <v>16118</v>
      </c>
      <c r="C5134" s="126" t="s">
        <v>75</v>
      </c>
      <c r="D5134" s="127">
        <v>1.139</v>
      </c>
      <c r="E5134" s="128">
        <v>222</v>
      </c>
      <c r="F5134" s="128">
        <v>200</v>
      </c>
      <c r="G5134" s="126" t="s">
        <v>14948</v>
      </c>
      <c r="H5134" s="126" t="s">
        <v>20257</v>
      </c>
      <c r="I5134" s="126" t="s">
        <v>22563</v>
      </c>
      <c r="J5134" s="126" t="s">
        <v>26288</v>
      </c>
      <c r="K5134" s="9">
        <f>_xlfn.IFNA(VLOOKUP(Table5[[#This Row],[Section]],SubSill_Tier,2,FALSE),0)</f>
        <v>0</v>
      </c>
      <c r="L5134" s="9" t="str">
        <f t="shared" si="89"/>
        <v/>
      </c>
      <c r="M5134" s="205" t="str" cm="1">
        <f t="array" ref="M5134">_xlfn.IFS(NOT(ISERROR(VLOOKUP(Table5[[#This Row],[Section]],TB_notTB,1,FALSE))),"No",LEFT(Table5[[#This Row],[Section]],3)="ETB","PLS",LEFT(Table5[[#This Row],[Section]],1)="7","PDB",NOT(ISBLANK(Table5[[#This Row],[Section]])),"No")</f>
        <v>No</v>
      </c>
    </row>
    <row r="5135" spans="1:13" x14ac:dyDescent="0.25">
      <c r="A5135" s="126" t="s">
        <v>16119</v>
      </c>
      <c r="B5135" s="126" t="s">
        <v>16120</v>
      </c>
      <c r="C5135" s="126" t="s">
        <v>75</v>
      </c>
      <c r="D5135" s="127">
        <v>0.84199999999999997</v>
      </c>
      <c r="E5135" s="128">
        <v>223</v>
      </c>
      <c r="F5135" s="128">
        <v>195</v>
      </c>
      <c r="G5135" s="126" t="s">
        <v>15424</v>
      </c>
      <c r="H5135" s="126" t="s">
        <v>20315</v>
      </c>
      <c r="I5135" s="126" t="s">
        <v>21200</v>
      </c>
      <c r="J5135" s="126" t="s">
        <v>26287</v>
      </c>
      <c r="K5135" s="9">
        <f>_xlfn.IFNA(VLOOKUP(Table5[[#This Row],[Section]],SubSill_Tier,2,FALSE),0)</f>
        <v>0</v>
      </c>
      <c r="L5135" s="9" t="str">
        <f t="shared" si="89"/>
        <v/>
      </c>
      <c r="M5135" s="205" t="str" cm="1">
        <f t="array" ref="M5135">_xlfn.IFS(NOT(ISERROR(VLOOKUP(Table5[[#This Row],[Section]],TB_notTB,1,FALSE))),"No",LEFT(Table5[[#This Row],[Section]],3)="ETB","PLS",LEFT(Table5[[#This Row],[Section]],1)="7","PDB",NOT(ISBLANK(Table5[[#This Row],[Section]])),"No")</f>
        <v>No</v>
      </c>
    </row>
    <row r="5136" spans="1:13" x14ac:dyDescent="0.25">
      <c r="A5136" s="126" t="s">
        <v>16121</v>
      </c>
      <c r="B5136" s="126" t="s">
        <v>16122</v>
      </c>
      <c r="C5136" s="126" t="s">
        <v>75</v>
      </c>
      <c r="D5136" s="127">
        <v>0.308</v>
      </c>
      <c r="E5136" s="128">
        <v>169</v>
      </c>
      <c r="F5136" s="128">
        <v>100</v>
      </c>
      <c r="G5136" s="126" t="s">
        <v>15158</v>
      </c>
      <c r="H5136" s="126" t="s">
        <v>20297</v>
      </c>
      <c r="I5136" s="126" t="s">
        <v>21187</v>
      </c>
      <c r="J5136" s="126" t="s">
        <v>26304</v>
      </c>
      <c r="K5136" s="9">
        <f>_xlfn.IFNA(VLOOKUP(Table5[[#This Row],[Section]],SubSill_Tier,2,FALSE),0)</f>
        <v>0</v>
      </c>
      <c r="L5136" s="9" t="str">
        <f t="shared" si="89"/>
        <v/>
      </c>
      <c r="M5136" s="205" t="str" cm="1">
        <f t="array" ref="M5136">_xlfn.IFS(NOT(ISERROR(VLOOKUP(Table5[[#This Row],[Section]],TB_notTB,1,FALSE))),"No",LEFT(Table5[[#This Row],[Section]],3)="ETB","PLS",LEFT(Table5[[#This Row],[Section]],1)="7","PDB",NOT(ISBLANK(Table5[[#This Row],[Section]])),"No")</f>
        <v>No</v>
      </c>
    </row>
    <row r="5137" spans="1:13" x14ac:dyDescent="0.25">
      <c r="A5137" s="126" t="s">
        <v>16123</v>
      </c>
      <c r="B5137" s="126" t="s">
        <v>16124</v>
      </c>
      <c r="C5137" s="126" t="s">
        <v>75</v>
      </c>
      <c r="D5137" s="127">
        <v>0.85299999999999998</v>
      </c>
      <c r="E5137" s="128">
        <v>327</v>
      </c>
      <c r="F5137" s="128">
        <v>288</v>
      </c>
      <c r="G5137" s="126" t="s">
        <v>14945</v>
      </c>
      <c r="H5137" s="126" t="s">
        <v>20255</v>
      </c>
      <c r="I5137" s="126" t="s">
        <v>21156</v>
      </c>
      <c r="J5137" s="126" t="s">
        <v>26287</v>
      </c>
      <c r="K5137" s="9">
        <f>_xlfn.IFNA(VLOOKUP(Table5[[#This Row],[Section]],SubSill_Tier,2,FALSE),0)</f>
        <v>0</v>
      </c>
      <c r="L5137" s="9" t="str">
        <f t="shared" si="89"/>
        <v/>
      </c>
      <c r="M5137" s="205" t="str" cm="1">
        <f t="array" ref="M5137">_xlfn.IFS(NOT(ISERROR(VLOOKUP(Table5[[#This Row],[Section]],TB_notTB,1,FALSE))),"No",LEFT(Table5[[#This Row],[Section]],3)="ETB","PLS",LEFT(Table5[[#This Row],[Section]],1)="7","PDB",NOT(ISBLANK(Table5[[#This Row],[Section]])),"No")</f>
        <v>No</v>
      </c>
    </row>
    <row r="5138" spans="1:13" x14ac:dyDescent="0.25">
      <c r="A5138" s="126" t="s">
        <v>16125</v>
      </c>
      <c r="B5138" s="126" t="s">
        <v>16126</v>
      </c>
      <c r="C5138" s="126" t="s">
        <v>75</v>
      </c>
      <c r="D5138" s="127">
        <v>0.47199999999999998</v>
      </c>
      <c r="E5138" s="128">
        <v>248</v>
      </c>
      <c r="F5138" s="128">
        <v>160</v>
      </c>
      <c r="G5138" s="126" t="s">
        <v>15364</v>
      </c>
      <c r="H5138" s="126" t="s">
        <v>20305</v>
      </c>
      <c r="I5138" s="126" t="s">
        <v>21194</v>
      </c>
      <c r="J5138" s="126" t="s">
        <v>26309</v>
      </c>
      <c r="K5138" s="9">
        <f>_xlfn.IFNA(VLOOKUP(Table5[[#This Row],[Section]],SubSill_Tier,2,FALSE),0)</f>
        <v>0</v>
      </c>
      <c r="L5138" s="9" t="str">
        <f t="shared" si="89"/>
        <v/>
      </c>
      <c r="M5138" s="205" t="str" cm="1">
        <f t="array" ref="M5138">_xlfn.IFS(NOT(ISERROR(VLOOKUP(Table5[[#This Row],[Section]],TB_notTB,1,FALSE))),"No",LEFT(Table5[[#This Row],[Section]],3)="ETB","PLS",LEFT(Table5[[#This Row],[Section]],1)="7","PDB",NOT(ISBLANK(Table5[[#This Row],[Section]])),"No")</f>
        <v>No</v>
      </c>
    </row>
    <row r="5139" spans="1:13" x14ac:dyDescent="0.25">
      <c r="A5139" s="126" t="s">
        <v>16127</v>
      </c>
      <c r="B5139" s="126" t="s">
        <v>16128</v>
      </c>
      <c r="C5139" s="126" t="s">
        <v>75</v>
      </c>
      <c r="D5139" s="127">
        <v>1.155</v>
      </c>
      <c r="E5139" s="128">
        <v>329</v>
      </c>
      <c r="F5139" s="128">
        <v>116</v>
      </c>
      <c r="G5139" s="126" t="s">
        <v>15158</v>
      </c>
      <c r="H5139" s="126" t="s">
        <v>20297</v>
      </c>
      <c r="I5139" s="126" t="s">
        <v>21187</v>
      </c>
      <c r="J5139" s="126" t="s">
        <v>26304</v>
      </c>
      <c r="K5139" s="9">
        <f>_xlfn.IFNA(VLOOKUP(Table5[[#This Row],[Section]],SubSill_Tier,2,FALSE),0)</f>
        <v>0</v>
      </c>
      <c r="L5139" s="9" t="str">
        <f t="shared" si="89"/>
        <v/>
      </c>
      <c r="M5139" s="205" t="str" cm="1">
        <f t="array" ref="M5139">_xlfn.IFS(NOT(ISERROR(VLOOKUP(Table5[[#This Row],[Section]],TB_notTB,1,FALSE))),"No",LEFT(Table5[[#This Row],[Section]],3)="ETB","PLS",LEFT(Table5[[#This Row],[Section]],1)="7","PDB",NOT(ISBLANK(Table5[[#This Row],[Section]])),"No")</f>
        <v>No</v>
      </c>
    </row>
    <row r="5140" spans="1:13" x14ac:dyDescent="0.25">
      <c r="A5140" s="126" t="s">
        <v>16129</v>
      </c>
      <c r="B5140" s="126" t="s">
        <v>15755</v>
      </c>
      <c r="C5140" s="126" t="s">
        <v>75</v>
      </c>
      <c r="D5140" s="127">
        <v>0.159</v>
      </c>
      <c r="E5140" s="128">
        <v>100</v>
      </c>
      <c r="F5140" s="128">
        <v>100</v>
      </c>
      <c r="G5140" s="126" t="s">
        <v>15089</v>
      </c>
      <c r="H5140" s="126" t="s">
        <v>20296</v>
      </c>
      <c r="I5140" s="126" t="s">
        <v>21185</v>
      </c>
      <c r="J5140" s="126" t="s">
        <v>26303</v>
      </c>
      <c r="K5140" s="9">
        <f>_xlfn.IFNA(VLOOKUP(Table5[[#This Row],[Section]],SubSill_Tier,2,FALSE),0)</f>
        <v>0</v>
      </c>
      <c r="L5140" s="9" t="str">
        <f t="shared" si="89"/>
        <v/>
      </c>
      <c r="M5140" s="205" t="str" cm="1">
        <f t="array" ref="M5140">_xlfn.IFS(NOT(ISERROR(VLOOKUP(Table5[[#This Row],[Section]],TB_notTB,1,FALSE))),"No",LEFT(Table5[[#This Row],[Section]],3)="ETB","PLS",LEFT(Table5[[#This Row],[Section]],1)="7","PDB",NOT(ISBLANK(Table5[[#This Row],[Section]])),"No")</f>
        <v>No</v>
      </c>
    </row>
    <row r="5141" spans="1:13" x14ac:dyDescent="0.25">
      <c r="A5141" s="126" t="s">
        <v>16130</v>
      </c>
      <c r="B5141" s="126" t="s">
        <v>16131</v>
      </c>
      <c r="C5141" s="126" t="s">
        <v>75</v>
      </c>
      <c r="D5141" s="127">
        <v>0.23200000000000001</v>
      </c>
      <c r="E5141" s="128">
        <v>140</v>
      </c>
      <c r="F5141" s="128">
        <v>100</v>
      </c>
      <c r="G5141" s="126" t="s">
        <v>15089</v>
      </c>
      <c r="H5141" s="126" t="s">
        <v>20296</v>
      </c>
      <c r="I5141" s="126" t="s">
        <v>21185</v>
      </c>
      <c r="J5141" s="126" t="s">
        <v>26303</v>
      </c>
      <c r="K5141" s="9">
        <f>_xlfn.IFNA(VLOOKUP(Table5[[#This Row],[Section]],SubSill_Tier,2,FALSE),0)</f>
        <v>0</v>
      </c>
      <c r="L5141" s="9" t="str">
        <f t="shared" si="89"/>
        <v/>
      </c>
      <c r="M5141" s="205" t="str" cm="1">
        <f t="array" ref="M5141">_xlfn.IFS(NOT(ISERROR(VLOOKUP(Table5[[#This Row],[Section]],TB_notTB,1,FALSE))),"No",LEFT(Table5[[#This Row],[Section]],3)="ETB","PLS",LEFT(Table5[[#This Row],[Section]],1)="7","PDB",NOT(ISBLANK(Table5[[#This Row],[Section]])),"No")</f>
        <v>No</v>
      </c>
    </row>
    <row r="5142" spans="1:13" x14ac:dyDescent="0.25">
      <c r="A5142" s="126" t="s">
        <v>16132</v>
      </c>
      <c r="B5142" s="126" t="s">
        <v>16133</v>
      </c>
      <c r="C5142" s="126" t="s">
        <v>75</v>
      </c>
      <c r="D5142" s="127">
        <v>0.14599999999999999</v>
      </c>
      <c r="E5142" s="128">
        <v>100</v>
      </c>
      <c r="F5142" s="128">
        <v>100</v>
      </c>
      <c r="G5142" s="126" t="s">
        <v>14945</v>
      </c>
      <c r="H5142" s="126" t="s">
        <v>20255</v>
      </c>
      <c r="I5142" s="126" t="s">
        <v>21156</v>
      </c>
      <c r="J5142" s="126" t="s">
        <v>26287</v>
      </c>
      <c r="K5142" s="9">
        <f>_xlfn.IFNA(VLOOKUP(Table5[[#This Row],[Section]],SubSill_Tier,2,FALSE),0)</f>
        <v>0</v>
      </c>
      <c r="L5142" s="9" t="str">
        <f t="shared" si="89"/>
        <v/>
      </c>
      <c r="M5142" s="205" t="str" cm="1">
        <f t="array" ref="M5142">_xlfn.IFS(NOT(ISERROR(VLOOKUP(Table5[[#This Row],[Section]],TB_notTB,1,FALSE))),"No",LEFT(Table5[[#This Row],[Section]],3)="ETB","PLS",LEFT(Table5[[#This Row],[Section]],1)="7","PDB",NOT(ISBLANK(Table5[[#This Row],[Section]])),"No")</f>
        <v>No</v>
      </c>
    </row>
    <row r="5143" spans="1:13" x14ac:dyDescent="0.25">
      <c r="A5143" s="126" t="s">
        <v>16134</v>
      </c>
      <c r="B5143" s="126" t="s">
        <v>16135</v>
      </c>
      <c r="C5143" s="126" t="s">
        <v>75</v>
      </c>
      <c r="D5143" s="127">
        <v>0.219</v>
      </c>
      <c r="E5143" s="128">
        <v>144</v>
      </c>
      <c r="F5143" s="128">
        <v>100</v>
      </c>
      <c r="G5143" s="126" t="s">
        <v>14945</v>
      </c>
      <c r="H5143" s="126" t="s">
        <v>20255</v>
      </c>
      <c r="I5143" s="126" t="s">
        <v>21156</v>
      </c>
      <c r="J5143" s="126" t="s">
        <v>26287</v>
      </c>
      <c r="K5143" s="9">
        <f>_xlfn.IFNA(VLOOKUP(Table5[[#This Row],[Section]],SubSill_Tier,2,FALSE),0)</f>
        <v>0</v>
      </c>
      <c r="L5143" s="9" t="str">
        <f t="shared" si="89"/>
        <v/>
      </c>
      <c r="M5143" s="205" t="str" cm="1">
        <f t="array" ref="M5143">_xlfn.IFS(NOT(ISERROR(VLOOKUP(Table5[[#This Row],[Section]],TB_notTB,1,FALSE))),"No",LEFT(Table5[[#This Row],[Section]],3)="ETB","PLS",LEFT(Table5[[#This Row],[Section]],1)="7","PDB",NOT(ISBLANK(Table5[[#This Row],[Section]])),"No")</f>
        <v>No</v>
      </c>
    </row>
    <row r="5144" spans="1:13" x14ac:dyDescent="0.25">
      <c r="A5144" s="126" t="s">
        <v>16136</v>
      </c>
      <c r="B5144" s="126" t="s">
        <v>16137</v>
      </c>
      <c r="C5144" s="126" t="s">
        <v>75</v>
      </c>
      <c r="D5144" s="127">
        <v>0.21099999999999999</v>
      </c>
      <c r="E5144" s="128">
        <v>135</v>
      </c>
      <c r="F5144" s="128">
        <v>100</v>
      </c>
      <c r="G5144" s="126" t="s">
        <v>14945</v>
      </c>
      <c r="H5144" s="126" t="s">
        <v>20255</v>
      </c>
      <c r="I5144" s="126" t="s">
        <v>21156</v>
      </c>
      <c r="J5144" s="126" t="s">
        <v>26287</v>
      </c>
      <c r="K5144" s="9">
        <f>_xlfn.IFNA(VLOOKUP(Table5[[#This Row],[Section]],SubSill_Tier,2,FALSE),0)</f>
        <v>0</v>
      </c>
      <c r="L5144" s="9" t="str">
        <f t="shared" si="89"/>
        <v/>
      </c>
      <c r="M5144" s="205" t="str" cm="1">
        <f t="array" ref="M5144">_xlfn.IFS(NOT(ISERROR(VLOOKUP(Table5[[#This Row],[Section]],TB_notTB,1,FALSE))),"No",LEFT(Table5[[#This Row],[Section]],3)="ETB","PLS",LEFT(Table5[[#This Row],[Section]],1)="7","PDB",NOT(ISBLANK(Table5[[#This Row],[Section]])),"No")</f>
        <v>No</v>
      </c>
    </row>
    <row r="5145" spans="1:13" x14ac:dyDescent="0.25">
      <c r="A5145" s="126" t="s">
        <v>16138</v>
      </c>
      <c r="B5145" s="126" t="s">
        <v>16139</v>
      </c>
      <c r="C5145" s="126" t="s">
        <v>75</v>
      </c>
      <c r="D5145" s="127">
        <v>0.33500000000000002</v>
      </c>
      <c r="E5145" s="128">
        <v>101</v>
      </c>
      <c r="F5145" s="128">
        <v>101</v>
      </c>
      <c r="G5145" s="126" t="s">
        <v>14945</v>
      </c>
      <c r="H5145" s="126" t="s">
        <v>20255</v>
      </c>
      <c r="I5145" s="126" t="s">
        <v>21156</v>
      </c>
      <c r="J5145" s="126" t="s">
        <v>26278</v>
      </c>
      <c r="K5145" s="9">
        <f>_xlfn.IFNA(VLOOKUP(Table5[[#This Row],[Section]],SubSill_Tier,2,FALSE),0)</f>
        <v>0</v>
      </c>
      <c r="L5145" s="9" t="str">
        <f t="shared" si="89"/>
        <v/>
      </c>
      <c r="M5145" s="205" t="str" cm="1">
        <f t="array" ref="M5145">_xlfn.IFS(NOT(ISERROR(VLOOKUP(Table5[[#This Row],[Section]],TB_notTB,1,FALSE))),"No",LEFT(Table5[[#This Row],[Section]],3)="ETB","PLS",LEFT(Table5[[#This Row],[Section]],1)="7","PDB",NOT(ISBLANK(Table5[[#This Row],[Section]])),"No")</f>
        <v>No</v>
      </c>
    </row>
    <row r="5146" spans="1:13" x14ac:dyDescent="0.25">
      <c r="A5146" s="126" t="s">
        <v>16140</v>
      </c>
      <c r="B5146" s="126" t="s">
        <v>16141</v>
      </c>
      <c r="C5146" s="126" t="s">
        <v>75</v>
      </c>
      <c r="D5146" s="127">
        <v>0.48299999999999998</v>
      </c>
      <c r="E5146" s="128">
        <v>265</v>
      </c>
      <c r="F5146" s="128">
        <v>118</v>
      </c>
      <c r="G5146" s="126" t="s">
        <v>14821</v>
      </c>
      <c r="H5146" s="126" t="s">
        <v>20211</v>
      </c>
      <c r="I5146" s="126" t="s">
        <v>21127</v>
      </c>
      <c r="J5146" s="126" t="s">
        <v>26269</v>
      </c>
      <c r="K5146" s="9">
        <f>_xlfn.IFNA(VLOOKUP(Table5[[#This Row],[Section]],SubSill_Tier,2,FALSE),0)</f>
        <v>0</v>
      </c>
      <c r="L5146" s="9" t="str">
        <f t="shared" si="89"/>
        <v/>
      </c>
      <c r="M5146" s="205" t="str" cm="1">
        <f t="array" ref="M5146">_xlfn.IFS(NOT(ISERROR(VLOOKUP(Table5[[#This Row],[Section]],TB_notTB,1,FALSE))),"No",LEFT(Table5[[#This Row],[Section]],3)="ETB","PLS",LEFT(Table5[[#This Row],[Section]],1)="7","PDB",NOT(ISBLANK(Table5[[#This Row],[Section]])),"No")</f>
        <v>No</v>
      </c>
    </row>
    <row r="5147" spans="1:13" x14ac:dyDescent="0.25">
      <c r="A5147" s="126" t="s">
        <v>16142</v>
      </c>
      <c r="B5147" s="126" t="s">
        <v>16143</v>
      </c>
      <c r="C5147" s="126" t="s">
        <v>75</v>
      </c>
      <c r="D5147" s="127">
        <v>1.107</v>
      </c>
      <c r="E5147" s="128">
        <v>465</v>
      </c>
      <c r="F5147" s="128">
        <v>239</v>
      </c>
      <c r="G5147" s="126" t="s">
        <v>15158</v>
      </c>
      <c r="H5147" s="126" t="s">
        <v>20297</v>
      </c>
      <c r="I5147" s="126" t="s">
        <v>21187</v>
      </c>
      <c r="J5147" s="126" t="s">
        <v>26304</v>
      </c>
      <c r="K5147" s="9">
        <f>_xlfn.IFNA(VLOOKUP(Table5[[#This Row],[Section]],SubSill_Tier,2,FALSE),0)</f>
        <v>0</v>
      </c>
      <c r="L5147" s="9" t="str">
        <f t="shared" si="89"/>
        <v/>
      </c>
      <c r="M5147" s="205" t="str" cm="1">
        <f t="array" ref="M5147">_xlfn.IFS(NOT(ISERROR(VLOOKUP(Table5[[#This Row],[Section]],TB_notTB,1,FALSE))),"No",LEFT(Table5[[#This Row],[Section]],3)="ETB","PLS",LEFT(Table5[[#This Row],[Section]],1)="7","PDB",NOT(ISBLANK(Table5[[#This Row],[Section]])),"No")</f>
        <v>No</v>
      </c>
    </row>
    <row r="5148" spans="1:13" x14ac:dyDescent="0.25">
      <c r="A5148" s="126" t="s">
        <v>16144</v>
      </c>
      <c r="B5148" s="126" t="s">
        <v>16145</v>
      </c>
      <c r="C5148" s="126" t="s">
        <v>75</v>
      </c>
      <c r="D5148" s="127">
        <v>0.41299999999999998</v>
      </c>
      <c r="E5148" s="128">
        <v>115</v>
      </c>
      <c r="F5148" s="128">
        <v>100</v>
      </c>
      <c r="G5148" s="126" t="s">
        <v>15477</v>
      </c>
      <c r="H5148" s="126" t="s">
        <v>20324</v>
      </c>
      <c r="I5148" s="126" t="s">
        <v>20325</v>
      </c>
      <c r="J5148" s="126" t="s">
        <v>26318</v>
      </c>
      <c r="K5148" s="9">
        <f>_xlfn.IFNA(VLOOKUP(Table5[[#This Row],[Section]],SubSill_Tier,2,FALSE),0)</f>
        <v>0</v>
      </c>
      <c r="L5148" s="9" t="str">
        <f t="shared" si="89"/>
        <v/>
      </c>
      <c r="M5148" s="205" t="str" cm="1">
        <f t="array" ref="M5148">_xlfn.IFS(NOT(ISERROR(VLOOKUP(Table5[[#This Row],[Section]],TB_notTB,1,FALSE))),"No",LEFT(Table5[[#This Row],[Section]],3)="ETB","PLS",LEFT(Table5[[#This Row],[Section]],1)="7","PDB",NOT(ISBLANK(Table5[[#This Row],[Section]])),"No")</f>
        <v>No</v>
      </c>
    </row>
    <row r="5149" spans="1:13" x14ac:dyDescent="0.25">
      <c r="A5149" s="126" t="s">
        <v>16146</v>
      </c>
      <c r="B5149" s="126" t="s">
        <v>16147</v>
      </c>
      <c r="C5149" s="126" t="s">
        <v>75</v>
      </c>
      <c r="D5149" s="127">
        <v>0.95</v>
      </c>
      <c r="E5149" s="128">
        <v>277</v>
      </c>
      <c r="F5149" s="128">
        <v>248</v>
      </c>
      <c r="G5149" s="126" t="s">
        <v>15364</v>
      </c>
      <c r="H5149" s="126" t="s">
        <v>20305</v>
      </c>
      <c r="I5149" s="126" t="s">
        <v>21194</v>
      </c>
      <c r="J5149" s="126" t="s">
        <v>26309</v>
      </c>
      <c r="K5149" s="9">
        <f>_xlfn.IFNA(VLOOKUP(Table5[[#This Row],[Section]],SubSill_Tier,2,FALSE),0)</f>
        <v>0</v>
      </c>
      <c r="L5149" s="9" t="str">
        <f t="shared" si="89"/>
        <v/>
      </c>
      <c r="M5149" s="205" t="str" cm="1">
        <f t="array" ref="M5149">_xlfn.IFS(NOT(ISERROR(VLOOKUP(Table5[[#This Row],[Section]],TB_notTB,1,FALSE))),"No",LEFT(Table5[[#This Row],[Section]],3)="ETB","PLS",LEFT(Table5[[#This Row],[Section]],1)="7","PDB",NOT(ISBLANK(Table5[[#This Row],[Section]])),"No")</f>
        <v>No</v>
      </c>
    </row>
    <row r="5150" spans="1:13" x14ac:dyDescent="0.25">
      <c r="A5150" s="126" t="s">
        <v>16148</v>
      </c>
      <c r="B5150" s="126" t="s">
        <v>16149</v>
      </c>
      <c r="C5150" s="126" t="s">
        <v>75</v>
      </c>
      <c r="D5150" s="127">
        <v>0.95599999999999996</v>
      </c>
      <c r="E5150" s="128">
        <v>252</v>
      </c>
      <c r="F5150" s="128">
        <v>223</v>
      </c>
      <c r="G5150" s="126" t="s">
        <v>15364</v>
      </c>
      <c r="H5150" s="126" t="s">
        <v>20305</v>
      </c>
      <c r="I5150" s="126" t="s">
        <v>21194</v>
      </c>
      <c r="J5150" s="126" t="s">
        <v>26309</v>
      </c>
      <c r="K5150" s="9">
        <f>_xlfn.IFNA(VLOOKUP(Table5[[#This Row],[Section]],SubSill_Tier,2,FALSE),0)</f>
        <v>0</v>
      </c>
      <c r="L5150" s="9" t="str">
        <f t="shared" si="89"/>
        <v/>
      </c>
      <c r="M5150" s="205" t="str" cm="1">
        <f t="array" ref="M5150">_xlfn.IFS(NOT(ISERROR(VLOOKUP(Table5[[#This Row],[Section]],TB_notTB,1,FALSE))),"No",LEFT(Table5[[#This Row],[Section]],3)="ETB","PLS",LEFT(Table5[[#This Row],[Section]],1)="7","PDB",NOT(ISBLANK(Table5[[#This Row],[Section]])),"No")</f>
        <v>No</v>
      </c>
    </row>
    <row r="5151" spans="1:13" x14ac:dyDescent="0.25">
      <c r="A5151" s="126" t="s">
        <v>16150</v>
      </c>
      <c r="B5151" s="126" t="s">
        <v>16151</v>
      </c>
      <c r="C5151" s="126" t="s">
        <v>75</v>
      </c>
      <c r="D5151" s="127">
        <v>0.108</v>
      </c>
      <c r="E5151" s="128">
        <v>100</v>
      </c>
      <c r="F5151" s="128">
        <v>100</v>
      </c>
      <c r="G5151" s="126" t="s">
        <v>14945</v>
      </c>
      <c r="H5151" s="126" t="s">
        <v>20255</v>
      </c>
      <c r="I5151" s="126" t="s">
        <v>21156</v>
      </c>
      <c r="J5151" s="126" t="s">
        <v>26287</v>
      </c>
      <c r="K5151" s="9">
        <f>_xlfn.IFNA(VLOOKUP(Table5[[#This Row],[Section]],SubSill_Tier,2,FALSE),0)</f>
        <v>0</v>
      </c>
      <c r="L5151" s="9" t="str">
        <f t="shared" si="89"/>
        <v/>
      </c>
      <c r="M5151" s="205" t="str" cm="1">
        <f t="array" ref="M5151">_xlfn.IFS(NOT(ISERROR(VLOOKUP(Table5[[#This Row],[Section]],TB_notTB,1,FALSE))),"No",LEFT(Table5[[#This Row],[Section]],3)="ETB","PLS",LEFT(Table5[[#This Row],[Section]],1)="7","PDB",NOT(ISBLANK(Table5[[#This Row],[Section]])),"No")</f>
        <v>No</v>
      </c>
    </row>
    <row r="5152" spans="1:13" x14ac:dyDescent="0.25">
      <c r="A5152" s="126" t="s">
        <v>16152</v>
      </c>
      <c r="B5152" s="126" t="s">
        <v>16153</v>
      </c>
      <c r="C5152" s="126" t="s">
        <v>75</v>
      </c>
      <c r="D5152" s="127">
        <v>0.224</v>
      </c>
      <c r="E5152" s="128">
        <v>137</v>
      </c>
      <c r="F5152" s="128">
        <v>100</v>
      </c>
      <c r="G5152" s="126" t="s">
        <v>15364</v>
      </c>
      <c r="H5152" s="126" t="s">
        <v>20305</v>
      </c>
      <c r="I5152" s="126" t="s">
        <v>21194</v>
      </c>
      <c r="J5152" s="126" t="s">
        <v>26309</v>
      </c>
      <c r="K5152" s="9">
        <f>_xlfn.IFNA(VLOOKUP(Table5[[#This Row],[Section]],SubSill_Tier,2,FALSE),0)</f>
        <v>0</v>
      </c>
      <c r="L5152" s="9" t="str">
        <f t="shared" si="89"/>
        <v/>
      </c>
      <c r="M5152" s="205" t="str" cm="1">
        <f t="array" ref="M5152">_xlfn.IFS(NOT(ISERROR(VLOOKUP(Table5[[#This Row],[Section]],TB_notTB,1,FALSE))),"No",LEFT(Table5[[#This Row],[Section]],3)="ETB","PLS",LEFT(Table5[[#This Row],[Section]],1)="7","PDB",NOT(ISBLANK(Table5[[#This Row],[Section]])),"No")</f>
        <v>No</v>
      </c>
    </row>
    <row r="5153" spans="1:13" x14ac:dyDescent="0.25">
      <c r="A5153" s="126" t="s">
        <v>16154</v>
      </c>
      <c r="B5153" s="126" t="s">
        <v>16155</v>
      </c>
      <c r="C5153" s="126" t="s">
        <v>75</v>
      </c>
      <c r="D5153" s="127">
        <v>0.318</v>
      </c>
      <c r="E5153" s="128">
        <v>193</v>
      </c>
      <c r="F5153" s="128">
        <v>100</v>
      </c>
      <c r="G5153" s="126" t="s">
        <v>15364</v>
      </c>
      <c r="H5153" s="126" t="s">
        <v>20305</v>
      </c>
      <c r="I5153" s="126" t="s">
        <v>21194</v>
      </c>
      <c r="J5153" s="126" t="s">
        <v>26309</v>
      </c>
      <c r="K5153" s="9">
        <f>_xlfn.IFNA(VLOOKUP(Table5[[#This Row],[Section]],SubSill_Tier,2,FALSE),0)</f>
        <v>0</v>
      </c>
      <c r="L5153" s="9" t="str">
        <f t="shared" si="89"/>
        <v/>
      </c>
      <c r="M5153" s="205" t="str" cm="1">
        <f t="array" ref="M5153">_xlfn.IFS(NOT(ISERROR(VLOOKUP(Table5[[#This Row],[Section]],TB_notTB,1,FALSE))),"No",LEFT(Table5[[#This Row],[Section]],3)="ETB","PLS",LEFT(Table5[[#This Row],[Section]],1)="7","PDB",NOT(ISBLANK(Table5[[#This Row],[Section]])),"No")</f>
        <v>No</v>
      </c>
    </row>
    <row r="5154" spans="1:13" x14ac:dyDescent="0.25">
      <c r="A5154" s="126" t="s">
        <v>16156</v>
      </c>
      <c r="B5154" s="126" t="s">
        <v>16157</v>
      </c>
      <c r="C5154" s="126" t="s">
        <v>75</v>
      </c>
      <c r="D5154" s="127">
        <v>0.375</v>
      </c>
      <c r="E5154" s="128">
        <v>206</v>
      </c>
      <c r="F5154" s="128">
        <v>115</v>
      </c>
      <c r="G5154" s="126" t="s">
        <v>15158</v>
      </c>
      <c r="H5154" s="126" t="s">
        <v>20297</v>
      </c>
      <c r="I5154" s="126" t="s">
        <v>21187</v>
      </c>
      <c r="J5154" s="126" t="s">
        <v>26304</v>
      </c>
      <c r="K5154" s="9">
        <f>_xlfn.IFNA(VLOOKUP(Table5[[#This Row],[Section]],SubSill_Tier,2,FALSE),0)</f>
        <v>0</v>
      </c>
      <c r="L5154" s="9" t="str">
        <f t="shared" si="89"/>
        <v/>
      </c>
      <c r="M5154" s="205" t="str" cm="1">
        <f t="array" ref="M5154">_xlfn.IFS(NOT(ISERROR(VLOOKUP(Table5[[#This Row],[Section]],TB_notTB,1,FALSE))),"No",LEFT(Table5[[#This Row],[Section]],3)="ETB","PLS",LEFT(Table5[[#This Row],[Section]],1)="7","PDB",NOT(ISBLANK(Table5[[#This Row],[Section]])),"No")</f>
        <v>No</v>
      </c>
    </row>
    <row r="5155" spans="1:13" x14ac:dyDescent="0.25">
      <c r="A5155" s="126" t="s">
        <v>16158</v>
      </c>
      <c r="B5155" s="126" t="s">
        <v>16159</v>
      </c>
      <c r="C5155" s="126" t="s">
        <v>75</v>
      </c>
      <c r="D5155" s="127">
        <v>0.105</v>
      </c>
      <c r="E5155" s="128">
        <v>100</v>
      </c>
      <c r="F5155" s="128">
        <v>100</v>
      </c>
      <c r="G5155" s="126" t="s">
        <v>14945</v>
      </c>
      <c r="H5155" s="126" t="s">
        <v>20255</v>
      </c>
      <c r="I5155" s="126" t="s">
        <v>21156</v>
      </c>
      <c r="J5155" s="126" t="s">
        <v>26287</v>
      </c>
      <c r="K5155" s="9">
        <f>_xlfn.IFNA(VLOOKUP(Table5[[#This Row],[Section]],SubSill_Tier,2,FALSE),0)</f>
        <v>0</v>
      </c>
      <c r="L5155" s="9" t="str">
        <f t="shared" si="89"/>
        <v/>
      </c>
      <c r="M5155" s="205" t="str" cm="1">
        <f t="array" ref="M5155">_xlfn.IFS(NOT(ISERROR(VLOOKUP(Table5[[#This Row],[Section]],TB_notTB,1,FALSE))),"No",LEFT(Table5[[#This Row],[Section]],3)="ETB","PLS",LEFT(Table5[[#This Row],[Section]],1)="7","PDB",NOT(ISBLANK(Table5[[#This Row],[Section]])),"No")</f>
        <v>No</v>
      </c>
    </row>
    <row r="5156" spans="1:13" x14ac:dyDescent="0.25">
      <c r="A5156" s="126" t="s">
        <v>16160</v>
      </c>
      <c r="B5156" s="126" t="s">
        <v>16161</v>
      </c>
      <c r="C5156" s="126" t="s">
        <v>75</v>
      </c>
      <c r="D5156" s="127">
        <v>0.67500000000000004</v>
      </c>
      <c r="E5156" s="128">
        <v>372</v>
      </c>
      <c r="F5156" s="128">
        <v>100</v>
      </c>
      <c r="G5156" s="126" t="s">
        <v>14945</v>
      </c>
      <c r="H5156" s="126" t="s">
        <v>20255</v>
      </c>
      <c r="I5156" s="126" t="s">
        <v>21156</v>
      </c>
      <c r="J5156" s="126" t="s">
        <v>26287</v>
      </c>
      <c r="K5156" s="9">
        <f>_xlfn.IFNA(VLOOKUP(Table5[[#This Row],[Section]],SubSill_Tier,2,FALSE),0)</f>
        <v>0</v>
      </c>
      <c r="L5156" s="9" t="str">
        <f t="shared" si="89"/>
        <v/>
      </c>
      <c r="M5156" s="205" t="str" cm="1">
        <f t="array" ref="M5156">_xlfn.IFS(NOT(ISERROR(VLOOKUP(Table5[[#This Row],[Section]],TB_notTB,1,FALSE))),"No",LEFT(Table5[[#This Row],[Section]],3)="ETB","PLS",LEFT(Table5[[#This Row],[Section]],1)="7","PDB",NOT(ISBLANK(Table5[[#This Row],[Section]])),"No")</f>
        <v>No</v>
      </c>
    </row>
    <row r="5157" spans="1:13" x14ac:dyDescent="0.25">
      <c r="A5157" s="126" t="s">
        <v>16162</v>
      </c>
      <c r="B5157" s="126" t="s">
        <v>16163</v>
      </c>
      <c r="C5157" s="126" t="s">
        <v>75</v>
      </c>
      <c r="D5157" s="127">
        <v>0.78500000000000003</v>
      </c>
      <c r="E5157" s="128">
        <v>291</v>
      </c>
      <c r="F5157" s="128">
        <v>100</v>
      </c>
      <c r="G5157" s="126" t="s">
        <v>14945</v>
      </c>
      <c r="H5157" s="126" t="s">
        <v>20255</v>
      </c>
      <c r="I5157" s="126" t="s">
        <v>21156</v>
      </c>
      <c r="J5157" s="126" t="s">
        <v>26287</v>
      </c>
      <c r="K5157" s="9">
        <f>_xlfn.IFNA(VLOOKUP(Table5[[#This Row],[Section]],SubSill_Tier,2,FALSE),0)</f>
        <v>0</v>
      </c>
      <c r="L5157" s="9" t="str">
        <f t="shared" si="89"/>
        <v/>
      </c>
      <c r="M5157" s="205" t="str" cm="1">
        <f t="array" ref="M5157">_xlfn.IFS(NOT(ISERROR(VLOOKUP(Table5[[#This Row],[Section]],TB_notTB,1,FALSE))),"No",LEFT(Table5[[#This Row],[Section]],3)="ETB","PLS",LEFT(Table5[[#This Row],[Section]],1)="7","PDB",NOT(ISBLANK(Table5[[#This Row],[Section]])),"No")</f>
        <v>No</v>
      </c>
    </row>
    <row r="5158" spans="1:13" x14ac:dyDescent="0.25">
      <c r="A5158" s="126" t="s">
        <v>16164</v>
      </c>
      <c r="B5158" s="126" t="s">
        <v>16165</v>
      </c>
      <c r="C5158" s="126" t="s">
        <v>75</v>
      </c>
      <c r="D5158" s="127">
        <v>0.79700000000000004</v>
      </c>
      <c r="E5158" s="128">
        <v>410</v>
      </c>
      <c r="F5158" s="128">
        <v>155</v>
      </c>
      <c r="G5158" s="126" t="s">
        <v>14945</v>
      </c>
      <c r="H5158" s="126" t="s">
        <v>20255</v>
      </c>
      <c r="I5158" s="126" t="s">
        <v>21156</v>
      </c>
      <c r="J5158" s="126" t="s">
        <v>26287</v>
      </c>
      <c r="K5158" s="9">
        <f>_xlfn.IFNA(VLOOKUP(Table5[[#This Row],[Section]],SubSill_Tier,2,FALSE),0)</f>
        <v>0</v>
      </c>
      <c r="L5158" s="9" t="str">
        <f t="shared" si="89"/>
        <v/>
      </c>
      <c r="M5158" s="205" t="str" cm="1">
        <f t="array" ref="M5158">_xlfn.IFS(NOT(ISERROR(VLOOKUP(Table5[[#This Row],[Section]],TB_notTB,1,FALSE))),"No",LEFT(Table5[[#This Row],[Section]],3)="ETB","PLS",LEFT(Table5[[#This Row],[Section]],1)="7","PDB",NOT(ISBLANK(Table5[[#This Row],[Section]])),"No")</f>
        <v>No</v>
      </c>
    </row>
    <row r="5159" spans="1:13" x14ac:dyDescent="0.25">
      <c r="A5159" s="126" t="s">
        <v>16166</v>
      </c>
      <c r="B5159" s="126" t="s">
        <v>16167</v>
      </c>
      <c r="C5159" s="126" t="s">
        <v>75</v>
      </c>
      <c r="D5159" s="127">
        <v>0.65600000000000003</v>
      </c>
      <c r="E5159" s="128">
        <v>334</v>
      </c>
      <c r="F5159" s="128">
        <v>155</v>
      </c>
      <c r="G5159" s="126" t="s">
        <v>14945</v>
      </c>
      <c r="H5159" s="126" t="s">
        <v>20255</v>
      </c>
      <c r="I5159" s="126" t="s">
        <v>21156</v>
      </c>
      <c r="J5159" s="126" t="s">
        <v>26287</v>
      </c>
      <c r="K5159" s="9">
        <f>_xlfn.IFNA(VLOOKUP(Table5[[#This Row],[Section]],SubSill_Tier,2,FALSE),0)</f>
        <v>0</v>
      </c>
      <c r="L5159" s="9" t="str">
        <f t="shared" si="89"/>
        <v/>
      </c>
      <c r="M5159" s="205" t="str" cm="1">
        <f t="array" ref="M5159">_xlfn.IFS(NOT(ISERROR(VLOOKUP(Table5[[#This Row],[Section]],TB_notTB,1,FALSE))),"No",LEFT(Table5[[#This Row],[Section]],3)="ETB","PLS",LEFT(Table5[[#This Row],[Section]],1)="7","PDB",NOT(ISBLANK(Table5[[#This Row],[Section]])),"No")</f>
        <v>No</v>
      </c>
    </row>
    <row r="5160" spans="1:13" x14ac:dyDescent="0.25">
      <c r="A5160" s="126" t="s">
        <v>16168</v>
      </c>
      <c r="B5160" s="126" t="s">
        <v>16169</v>
      </c>
      <c r="C5160" s="126" t="s">
        <v>75</v>
      </c>
      <c r="D5160" s="127">
        <v>0.53800000000000003</v>
      </c>
      <c r="E5160" s="128">
        <v>283</v>
      </c>
      <c r="F5160" s="128">
        <v>140</v>
      </c>
      <c r="G5160" s="126" t="s">
        <v>14945</v>
      </c>
      <c r="H5160" s="126" t="s">
        <v>20255</v>
      </c>
      <c r="I5160" s="126" t="s">
        <v>21156</v>
      </c>
      <c r="J5160" s="126" t="s">
        <v>26287</v>
      </c>
      <c r="K5160" s="9">
        <f>_xlfn.IFNA(VLOOKUP(Table5[[#This Row],[Section]],SubSill_Tier,2,FALSE),0)</f>
        <v>0</v>
      </c>
      <c r="L5160" s="9" t="str">
        <f t="shared" si="89"/>
        <v/>
      </c>
      <c r="M5160" s="205" t="str" cm="1">
        <f t="array" ref="M5160">_xlfn.IFS(NOT(ISERROR(VLOOKUP(Table5[[#This Row],[Section]],TB_notTB,1,FALSE))),"No",LEFT(Table5[[#This Row],[Section]],3)="ETB","PLS",LEFT(Table5[[#This Row],[Section]],1)="7","PDB",NOT(ISBLANK(Table5[[#This Row],[Section]])),"No")</f>
        <v>No</v>
      </c>
    </row>
    <row r="5161" spans="1:13" x14ac:dyDescent="0.25">
      <c r="A5161" s="126" t="s">
        <v>16170</v>
      </c>
      <c r="B5161" s="126" t="s">
        <v>16171</v>
      </c>
      <c r="C5161" s="126" t="s">
        <v>75</v>
      </c>
      <c r="D5161" s="127">
        <v>0.83899999999999997</v>
      </c>
      <c r="E5161" s="128">
        <v>443</v>
      </c>
      <c r="F5161" s="128">
        <v>205</v>
      </c>
      <c r="G5161" s="126" t="s">
        <v>15158</v>
      </c>
      <c r="H5161" s="126" t="s">
        <v>20297</v>
      </c>
      <c r="I5161" s="126" t="s">
        <v>21187</v>
      </c>
      <c r="J5161" s="126" t="s">
        <v>26304</v>
      </c>
      <c r="K5161" s="9">
        <f>_xlfn.IFNA(VLOOKUP(Table5[[#This Row],[Section]],SubSill_Tier,2,FALSE),0)</f>
        <v>0</v>
      </c>
      <c r="L5161" s="9" t="str">
        <f t="shared" si="89"/>
        <v/>
      </c>
      <c r="M5161" s="205" t="str" cm="1">
        <f t="array" ref="M5161">_xlfn.IFS(NOT(ISERROR(VLOOKUP(Table5[[#This Row],[Section]],TB_notTB,1,FALSE))),"No",LEFT(Table5[[#This Row],[Section]],3)="ETB","PLS",LEFT(Table5[[#This Row],[Section]],1)="7","PDB",NOT(ISBLANK(Table5[[#This Row],[Section]])),"No")</f>
        <v>No</v>
      </c>
    </row>
    <row r="5162" spans="1:13" x14ac:dyDescent="0.25">
      <c r="A5162" s="126" t="s">
        <v>16172</v>
      </c>
      <c r="B5162" s="126" t="s">
        <v>16173</v>
      </c>
      <c r="C5162" s="126" t="s">
        <v>75</v>
      </c>
      <c r="D5162" s="127">
        <v>1.393</v>
      </c>
      <c r="E5162" s="128">
        <v>568</v>
      </c>
      <c r="F5162" s="128">
        <v>365</v>
      </c>
      <c r="G5162" s="126" t="s">
        <v>15089</v>
      </c>
      <c r="H5162" s="126" t="s">
        <v>20296</v>
      </c>
      <c r="I5162" s="126" t="s">
        <v>21185</v>
      </c>
      <c r="J5162" s="126" t="s">
        <v>26303</v>
      </c>
      <c r="K5162" s="9">
        <f>_xlfn.IFNA(VLOOKUP(Table5[[#This Row],[Section]],SubSill_Tier,2,FALSE),0)</f>
        <v>0</v>
      </c>
      <c r="L5162" s="9" t="str">
        <f t="shared" si="89"/>
        <v/>
      </c>
      <c r="M5162" s="205" t="str" cm="1">
        <f t="array" ref="M5162">_xlfn.IFS(NOT(ISERROR(VLOOKUP(Table5[[#This Row],[Section]],TB_notTB,1,FALSE))),"No",LEFT(Table5[[#This Row],[Section]],3)="ETB","PLS",LEFT(Table5[[#This Row],[Section]],1)="7","PDB",NOT(ISBLANK(Table5[[#This Row],[Section]])),"No")</f>
        <v>No</v>
      </c>
    </row>
    <row r="5163" spans="1:13" x14ac:dyDescent="0.25">
      <c r="A5163" s="126" t="s">
        <v>16174</v>
      </c>
      <c r="B5163" s="126" t="s">
        <v>19329</v>
      </c>
      <c r="C5163" s="126" t="s">
        <v>75</v>
      </c>
      <c r="D5163" s="127">
        <v>0.3</v>
      </c>
      <c r="E5163" s="128">
        <v>203</v>
      </c>
      <c r="F5163" s="128">
        <v>140</v>
      </c>
      <c r="G5163" s="126" t="s">
        <v>14851</v>
      </c>
      <c r="H5163" s="126" t="s">
        <v>21137</v>
      </c>
      <c r="I5163" s="126" t="s">
        <v>21138</v>
      </c>
      <c r="J5163" s="126" t="s">
        <v>26276</v>
      </c>
      <c r="K5163" s="9">
        <f>_xlfn.IFNA(VLOOKUP(Table5[[#This Row],[Section]],SubSill_Tier,2,FALSE),0)</f>
        <v>0</v>
      </c>
      <c r="L5163" s="9" t="str">
        <f t="shared" si="89"/>
        <v/>
      </c>
      <c r="M5163" s="205" t="str" cm="1">
        <f t="array" ref="M5163">_xlfn.IFS(NOT(ISERROR(VLOOKUP(Table5[[#This Row],[Section]],TB_notTB,1,FALSE))),"No",LEFT(Table5[[#This Row],[Section]],3)="ETB","PLS",LEFT(Table5[[#This Row],[Section]],1)="7","PDB",NOT(ISBLANK(Table5[[#This Row],[Section]])),"No")</f>
        <v>No</v>
      </c>
    </row>
    <row r="5164" spans="1:13" x14ac:dyDescent="0.25">
      <c r="A5164" s="126" t="s">
        <v>16175</v>
      </c>
      <c r="B5164" s="126" t="s">
        <v>16176</v>
      </c>
      <c r="C5164" s="126" t="s">
        <v>75</v>
      </c>
      <c r="D5164" s="127">
        <v>1.05</v>
      </c>
      <c r="E5164" s="128">
        <v>393</v>
      </c>
      <c r="F5164" s="128">
        <v>154</v>
      </c>
      <c r="G5164" s="126" t="s">
        <v>15158</v>
      </c>
      <c r="H5164" s="126" t="s">
        <v>20297</v>
      </c>
      <c r="I5164" s="126" t="s">
        <v>21187</v>
      </c>
      <c r="J5164" s="126" t="s">
        <v>26304</v>
      </c>
      <c r="K5164" s="9">
        <f>_xlfn.IFNA(VLOOKUP(Table5[[#This Row],[Section]],SubSill_Tier,2,FALSE),0)</f>
        <v>0</v>
      </c>
      <c r="L5164" s="9" t="str">
        <f t="shared" si="89"/>
        <v/>
      </c>
      <c r="M5164" s="205" t="str" cm="1">
        <f t="array" ref="M5164">_xlfn.IFS(NOT(ISERROR(VLOOKUP(Table5[[#This Row],[Section]],TB_notTB,1,FALSE))),"No",LEFT(Table5[[#This Row],[Section]],3)="ETB","PLS",LEFT(Table5[[#This Row],[Section]],1)="7","PDB",NOT(ISBLANK(Table5[[#This Row],[Section]])),"No")</f>
        <v>No</v>
      </c>
    </row>
    <row r="5165" spans="1:13" x14ac:dyDescent="0.25">
      <c r="A5165" s="126" t="s">
        <v>11897</v>
      </c>
      <c r="B5165" s="126" t="s">
        <v>21231</v>
      </c>
      <c r="C5165" s="126" t="s">
        <v>75</v>
      </c>
      <c r="D5165" s="127">
        <v>0.75600000000000001</v>
      </c>
      <c r="E5165" s="128">
        <v>281</v>
      </c>
      <c r="F5165" s="128">
        <v>210</v>
      </c>
      <c r="G5165" s="126" t="s">
        <v>13739</v>
      </c>
      <c r="H5165" s="126" t="s">
        <v>20181</v>
      </c>
      <c r="I5165" s="126" t="s">
        <v>13279</v>
      </c>
      <c r="J5165" s="126" t="s">
        <v>26258</v>
      </c>
      <c r="K5165" s="9">
        <f>_xlfn.IFNA(VLOOKUP(Table5[[#This Row],[Section]],SubSill_Tier,2,FALSE),0)</f>
        <v>0</v>
      </c>
      <c r="L5165" s="9" t="str">
        <f t="shared" si="89"/>
        <v/>
      </c>
      <c r="M5165" s="205" t="str" cm="1">
        <f t="array" ref="M5165">_xlfn.IFS(NOT(ISERROR(VLOOKUP(Table5[[#This Row],[Section]],TB_notTB,1,FALSE))),"No",LEFT(Table5[[#This Row],[Section]],3)="ETB","PLS",LEFT(Table5[[#This Row],[Section]],1)="7","PDB",NOT(ISBLANK(Table5[[#This Row],[Section]])),"No")</f>
        <v>No</v>
      </c>
    </row>
    <row r="5166" spans="1:13" x14ac:dyDescent="0.25">
      <c r="A5166" s="126" t="s">
        <v>11898</v>
      </c>
      <c r="B5166" s="126" t="s">
        <v>11899</v>
      </c>
      <c r="C5166" s="126" t="s">
        <v>75</v>
      </c>
      <c r="D5166" s="127">
        <v>0.30199999999999999</v>
      </c>
      <c r="E5166" s="128">
        <v>110</v>
      </c>
      <c r="F5166" s="128">
        <v>110</v>
      </c>
      <c r="G5166" s="126" t="s">
        <v>13761</v>
      </c>
      <c r="H5166" s="126" t="s">
        <v>20256</v>
      </c>
      <c r="I5166" s="126" t="s">
        <v>21097</v>
      </c>
      <c r="J5166" s="126" t="s">
        <v>26259</v>
      </c>
      <c r="K5166" s="9">
        <f>_xlfn.IFNA(VLOOKUP(Table5[[#This Row],[Section]],SubSill_Tier,2,FALSE),0)</f>
        <v>0</v>
      </c>
      <c r="L5166" s="9" t="str">
        <f t="shared" si="89"/>
        <v/>
      </c>
      <c r="M5166" s="205" t="str" cm="1">
        <f t="array" ref="M5166">_xlfn.IFS(NOT(ISERROR(VLOOKUP(Table5[[#This Row],[Section]],TB_notTB,1,FALSE))),"No",LEFT(Table5[[#This Row],[Section]],3)="ETB","PLS",LEFT(Table5[[#This Row],[Section]],1)="7","PDB",NOT(ISBLANK(Table5[[#This Row],[Section]])),"No")</f>
        <v>No</v>
      </c>
    </row>
    <row r="5167" spans="1:13" x14ac:dyDescent="0.25">
      <c r="A5167" s="126" t="s">
        <v>16177</v>
      </c>
      <c r="B5167" s="126" t="s">
        <v>16178</v>
      </c>
      <c r="C5167" s="126" t="s">
        <v>75</v>
      </c>
      <c r="D5167" s="127">
        <v>0.52600000000000002</v>
      </c>
      <c r="E5167" s="128">
        <v>292</v>
      </c>
      <c r="F5167" s="128">
        <v>195</v>
      </c>
      <c r="G5167" s="126" t="s">
        <v>15364</v>
      </c>
      <c r="H5167" s="126" t="s">
        <v>20305</v>
      </c>
      <c r="I5167" s="126" t="s">
        <v>21194</v>
      </c>
      <c r="J5167" s="126" t="s">
        <v>26309</v>
      </c>
      <c r="K5167" s="9">
        <f>_xlfn.IFNA(VLOOKUP(Table5[[#This Row],[Section]],SubSill_Tier,2,FALSE),0)</f>
        <v>0</v>
      </c>
      <c r="L5167" s="9" t="str">
        <f t="shared" si="89"/>
        <v/>
      </c>
      <c r="M5167" s="205" t="str" cm="1">
        <f t="array" ref="M5167">_xlfn.IFS(NOT(ISERROR(VLOOKUP(Table5[[#This Row],[Section]],TB_notTB,1,FALSE))),"No",LEFT(Table5[[#This Row],[Section]],3)="ETB","PLS",LEFT(Table5[[#This Row],[Section]],1)="7","PDB",NOT(ISBLANK(Table5[[#This Row],[Section]])),"No")</f>
        <v>No</v>
      </c>
    </row>
    <row r="5168" spans="1:13" x14ac:dyDescent="0.25">
      <c r="A5168" s="126" t="s">
        <v>16179</v>
      </c>
      <c r="B5168" s="126" t="s">
        <v>16180</v>
      </c>
      <c r="C5168" s="126" t="s">
        <v>75</v>
      </c>
      <c r="D5168" s="127">
        <v>0.46700000000000003</v>
      </c>
      <c r="E5168" s="128">
        <v>161</v>
      </c>
      <c r="F5168" s="128">
        <v>100</v>
      </c>
      <c r="G5168" s="126" t="s">
        <v>15364</v>
      </c>
      <c r="H5168" s="126" t="s">
        <v>20305</v>
      </c>
      <c r="I5168" s="126" t="s">
        <v>21194</v>
      </c>
      <c r="J5168" s="126" t="s">
        <v>26309</v>
      </c>
      <c r="K5168" s="9">
        <f>_xlfn.IFNA(VLOOKUP(Table5[[#This Row],[Section]],SubSill_Tier,2,FALSE),0)</f>
        <v>0</v>
      </c>
      <c r="L5168" s="9" t="str">
        <f t="shared" si="89"/>
        <v/>
      </c>
      <c r="M5168" s="205" t="str" cm="1">
        <f t="array" ref="M5168">_xlfn.IFS(NOT(ISERROR(VLOOKUP(Table5[[#This Row],[Section]],TB_notTB,1,FALSE))),"No",LEFT(Table5[[#This Row],[Section]],3)="ETB","PLS",LEFT(Table5[[#This Row],[Section]],1)="7","PDB",NOT(ISBLANK(Table5[[#This Row],[Section]])),"No")</f>
        <v>No</v>
      </c>
    </row>
    <row r="5169" spans="1:13" x14ac:dyDescent="0.25">
      <c r="A5169" s="126" t="s">
        <v>7922</v>
      </c>
      <c r="B5169" s="126" t="s">
        <v>17222</v>
      </c>
      <c r="C5169" s="126" t="s">
        <v>75</v>
      </c>
      <c r="D5169" s="127">
        <v>0.2</v>
      </c>
      <c r="E5169" s="128">
        <v>100</v>
      </c>
      <c r="F5169" s="128">
        <v>100</v>
      </c>
      <c r="G5169" s="126" t="s">
        <v>13714</v>
      </c>
      <c r="H5169" s="126" t="s">
        <v>20121</v>
      </c>
      <c r="I5169" s="126" t="s">
        <v>20122</v>
      </c>
      <c r="J5169" s="126" t="s">
        <v>26234</v>
      </c>
      <c r="K5169" s="9">
        <f>_xlfn.IFNA(VLOOKUP(Table5[[#This Row],[Section]],SubSill_Tier,2,FALSE),0)</f>
        <v>0</v>
      </c>
      <c r="L5169" s="9" t="str">
        <f t="shared" si="89"/>
        <v/>
      </c>
      <c r="M5169" s="205" t="str" cm="1">
        <f t="array" ref="M5169">_xlfn.IFS(NOT(ISERROR(VLOOKUP(Table5[[#This Row],[Section]],TB_notTB,1,FALSE))),"No",LEFT(Table5[[#This Row],[Section]],3)="ETB","PLS",LEFT(Table5[[#This Row],[Section]],1)="7","PDB",NOT(ISBLANK(Table5[[#This Row],[Section]])),"No")</f>
        <v>No</v>
      </c>
    </row>
    <row r="5170" spans="1:13" x14ac:dyDescent="0.25">
      <c r="A5170" s="126" t="s">
        <v>7923</v>
      </c>
      <c r="B5170" s="126" t="s">
        <v>17222</v>
      </c>
      <c r="C5170" s="126" t="s">
        <v>75</v>
      </c>
      <c r="D5170" s="127">
        <v>3.7690000000000001</v>
      </c>
      <c r="E5170" s="128">
        <v>220</v>
      </c>
      <c r="F5170" s="128">
        <v>220</v>
      </c>
      <c r="G5170" s="126" t="s">
        <v>13724</v>
      </c>
      <c r="H5170" s="126" t="s">
        <v>20132</v>
      </c>
      <c r="I5170" s="126" t="s">
        <v>20133</v>
      </c>
      <c r="J5170" s="126" t="s">
        <v>26234</v>
      </c>
      <c r="K5170" s="9">
        <f>_xlfn.IFNA(VLOOKUP(Table5[[#This Row],[Section]],SubSill_Tier,2,FALSE),0)</f>
        <v>0</v>
      </c>
      <c r="L5170" s="9" t="str">
        <f t="shared" si="89"/>
        <v/>
      </c>
      <c r="M5170" s="205" t="str" cm="1">
        <f t="array" ref="M5170">_xlfn.IFS(NOT(ISERROR(VLOOKUP(Table5[[#This Row],[Section]],TB_notTB,1,FALSE))),"No",LEFT(Table5[[#This Row],[Section]],3)="ETB","PLS",LEFT(Table5[[#This Row],[Section]],1)="7","PDB",NOT(ISBLANK(Table5[[#This Row],[Section]])),"No")</f>
        <v>No</v>
      </c>
    </row>
    <row r="5171" spans="1:13" x14ac:dyDescent="0.25">
      <c r="A5171" s="126" t="s">
        <v>7924</v>
      </c>
      <c r="B5171" s="126" t="s">
        <v>17222</v>
      </c>
      <c r="C5171" s="126" t="s">
        <v>75</v>
      </c>
      <c r="D5171" s="127">
        <v>1.2150000000000001</v>
      </c>
      <c r="E5171" s="128">
        <v>150</v>
      </c>
      <c r="F5171" s="128">
        <v>150</v>
      </c>
      <c r="G5171" s="126" t="s">
        <v>13719</v>
      </c>
      <c r="H5171" s="126" t="s">
        <v>20128</v>
      </c>
      <c r="I5171" s="126" t="s">
        <v>20129</v>
      </c>
      <c r="J5171" s="126" t="s">
        <v>26236</v>
      </c>
      <c r="K5171" s="9">
        <f>_xlfn.IFNA(VLOOKUP(Table5[[#This Row],[Section]],SubSill_Tier,2,FALSE),0)</f>
        <v>0</v>
      </c>
      <c r="L5171" s="9" t="str">
        <f t="shared" si="89"/>
        <v/>
      </c>
      <c r="M5171" s="205" t="str" cm="1">
        <f t="array" ref="M5171">_xlfn.IFS(NOT(ISERROR(VLOOKUP(Table5[[#This Row],[Section]],TB_notTB,1,FALSE))),"No",LEFT(Table5[[#This Row],[Section]],3)="ETB","PLS",LEFT(Table5[[#This Row],[Section]],1)="7","PDB",NOT(ISBLANK(Table5[[#This Row],[Section]])),"No")</f>
        <v>No</v>
      </c>
    </row>
    <row r="5172" spans="1:13" x14ac:dyDescent="0.25">
      <c r="A5172" s="126" t="s">
        <v>7925</v>
      </c>
      <c r="B5172" s="126" t="s">
        <v>17222</v>
      </c>
      <c r="C5172" s="126" t="s">
        <v>75</v>
      </c>
      <c r="D5172" s="127">
        <v>0.76800000000000002</v>
      </c>
      <c r="E5172" s="128">
        <v>125</v>
      </c>
      <c r="F5172" s="128">
        <v>125</v>
      </c>
      <c r="G5172" s="126" t="s">
        <v>13719</v>
      </c>
      <c r="H5172" s="126" t="s">
        <v>20128</v>
      </c>
      <c r="I5172" s="126" t="s">
        <v>20129</v>
      </c>
      <c r="J5172" s="126" t="s">
        <v>26236</v>
      </c>
      <c r="K5172" s="9">
        <f>_xlfn.IFNA(VLOOKUP(Table5[[#This Row],[Section]],SubSill_Tier,2,FALSE),0)</f>
        <v>0</v>
      </c>
      <c r="L5172" s="9" t="str">
        <f t="shared" si="89"/>
        <v/>
      </c>
      <c r="M5172" s="205" t="str" cm="1">
        <f t="array" ref="M5172">_xlfn.IFS(NOT(ISERROR(VLOOKUP(Table5[[#This Row],[Section]],TB_notTB,1,FALSE))),"No",LEFT(Table5[[#This Row],[Section]],3)="ETB","PLS",LEFT(Table5[[#This Row],[Section]],1)="7","PDB",NOT(ISBLANK(Table5[[#This Row],[Section]])),"No")</f>
        <v>No</v>
      </c>
    </row>
    <row r="5173" spans="1:13" x14ac:dyDescent="0.25">
      <c r="A5173" s="126" t="s">
        <v>7926</v>
      </c>
      <c r="B5173" s="126" t="s">
        <v>17222</v>
      </c>
      <c r="C5173" s="126" t="s">
        <v>75</v>
      </c>
      <c r="D5173" s="127">
        <v>0.27500000000000002</v>
      </c>
      <c r="E5173" s="128">
        <v>100</v>
      </c>
      <c r="F5173" s="128">
        <v>100</v>
      </c>
      <c r="G5173" s="126" t="s">
        <v>13714</v>
      </c>
      <c r="H5173" s="126" t="s">
        <v>20121</v>
      </c>
      <c r="I5173" s="126" t="s">
        <v>20122</v>
      </c>
      <c r="J5173" s="126" t="s">
        <v>26234</v>
      </c>
      <c r="K5173" s="9">
        <f>_xlfn.IFNA(VLOOKUP(Table5[[#This Row],[Section]],SubSill_Tier,2,FALSE),0)</f>
        <v>0</v>
      </c>
      <c r="L5173" s="9" t="str">
        <f t="shared" si="89"/>
        <v/>
      </c>
      <c r="M5173" s="205" t="str" cm="1">
        <f t="array" ref="M5173">_xlfn.IFS(NOT(ISERROR(VLOOKUP(Table5[[#This Row],[Section]],TB_notTB,1,FALSE))),"No",LEFT(Table5[[#This Row],[Section]],3)="ETB","PLS",LEFT(Table5[[#This Row],[Section]],1)="7","PDB",NOT(ISBLANK(Table5[[#This Row],[Section]])),"No")</f>
        <v>No</v>
      </c>
    </row>
    <row r="5174" spans="1:13" x14ac:dyDescent="0.25">
      <c r="A5174" s="126" t="s">
        <v>7927</v>
      </c>
      <c r="B5174" s="126" t="s">
        <v>17222</v>
      </c>
      <c r="C5174" s="126" t="s">
        <v>75</v>
      </c>
      <c r="D5174" s="127">
        <v>0.40699999999999997</v>
      </c>
      <c r="E5174" s="128">
        <v>100</v>
      </c>
      <c r="F5174" s="128">
        <v>100</v>
      </c>
      <c r="G5174" s="126" t="s">
        <v>13714</v>
      </c>
      <c r="H5174" s="126" t="s">
        <v>20121</v>
      </c>
      <c r="I5174" s="126" t="s">
        <v>20122</v>
      </c>
      <c r="J5174" s="126" t="s">
        <v>26234</v>
      </c>
      <c r="K5174" s="9">
        <f>_xlfn.IFNA(VLOOKUP(Table5[[#This Row],[Section]],SubSill_Tier,2,FALSE),0)</f>
        <v>0</v>
      </c>
      <c r="L5174" s="9" t="str">
        <f t="shared" si="89"/>
        <v/>
      </c>
      <c r="M5174" s="205" t="str" cm="1">
        <f t="array" ref="M5174">_xlfn.IFS(NOT(ISERROR(VLOOKUP(Table5[[#This Row],[Section]],TB_notTB,1,FALSE))),"No",LEFT(Table5[[#This Row],[Section]],3)="ETB","PLS",LEFT(Table5[[#This Row],[Section]],1)="7","PDB",NOT(ISBLANK(Table5[[#This Row],[Section]])),"No")</f>
        <v>No</v>
      </c>
    </row>
    <row r="5175" spans="1:13" x14ac:dyDescent="0.25">
      <c r="A5175" s="126" t="s">
        <v>7928</v>
      </c>
      <c r="B5175" s="126" t="s">
        <v>17222</v>
      </c>
      <c r="C5175" s="126" t="s">
        <v>75</v>
      </c>
      <c r="D5175" s="127">
        <v>2.4020000000000001</v>
      </c>
      <c r="E5175" s="128">
        <v>356</v>
      </c>
      <c r="F5175" s="128">
        <v>356</v>
      </c>
      <c r="G5175" s="126" t="s">
        <v>13714</v>
      </c>
      <c r="H5175" s="126" t="s">
        <v>20121</v>
      </c>
      <c r="I5175" s="126" t="s">
        <v>20122</v>
      </c>
      <c r="J5175" s="126" t="s">
        <v>26234</v>
      </c>
      <c r="K5175" s="9">
        <f>_xlfn.IFNA(VLOOKUP(Table5[[#This Row],[Section]],SubSill_Tier,2,FALSE),0)</f>
        <v>0</v>
      </c>
      <c r="L5175" s="9" t="str">
        <f t="shared" si="89"/>
        <v/>
      </c>
      <c r="M5175" s="205" t="str" cm="1">
        <f t="array" ref="M5175">_xlfn.IFS(NOT(ISERROR(VLOOKUP(Table5[[#This Row],[Section]],TB_notTB,1,FALSE))),"No",LEFT(Table5[[#This Row],[Section]],3)="ETB","PLS",LEFT(Table5[[#This Row],[Section]],1)="7","PDB",NOT(ISBLANK(Table5[[#This Row],[Section]])),"No")</f>
        <v>No</v>
      </c>
    </row>
    <row r="5176" spans="1:13" x14ac:dyDescent="0.25">
      <c r="A5176" s="126" t="s">
        <v>7929</v>
      </c>
      <c r="B5176" s="126" t="s">
        <v>12636</v>
      </c>
      <c r="C5176" s="126" t="s">
        <v>75</v>
      </c>
      <c r="D5176" s="127">
        <v>0.42</v>
      </c>
      <c r="E5176" s="128">
        <v>123</v>
      </c>
      <c r="F5176" s="128">
        <v>123</v>
      </c>
      <c r="G5176" s="126" t="s">
        <v>13713</v>
      </c>
      <c r="H5176" s="126" t="s">
        <v>21056</v>
      </c>
      <c r="I5176" s="126" t="s">
        <v>21057</v>
      </c>
      <c r="J5176" s="126" t="s">
        <v>26233</v>
      </c>
      <c r="K5176" s="9">
        <f>_xlfn.IFNA(VLOOKUP(Table5[[#This Row],[Section]],SubSill_Tier,2,FALSE),0)</f>
        <v>0</v>
      </c>
      <c r="L5176" s="9" t="str">
        <f t="shared" si="89"/>
        <v>Wall</v>
      </c>
      <c r="M5176" s="205" t="str" cm="1">
        <f t="array" ref="M5176">_xlfn.IFS(NOT(ISERROR(VLOOKUP(Table5[[#This Row],[Section]],TB_notTB,1,FALSE))),"No",LEFT(Table5[[#This Row],[Section]],3)="ETB","PLS",LEFT(Table5[[#This Row],[Section]],1)="7","PDB",NOT(ISBLANK(Table5[[#This Row],[Section]])),"No")</f>
        <v>No</v>
      </c>
    </row>
    <row r="5177" spans="1:13" x14ac:dyDescent="0.25">
      <c r="A5177" s="126" t="s">
        <v>2163</v>
      </c>
      <c r="B5177" s="126" t="s">
        <v>17222</v>
      </c>
      <c r="C5177" s="126" t="s">
        <v>75</v>
      </c>
      <c r="D5177" s="127">
        <v>0.313</v>
      </c>
      <c r="E5177" s="128">
        <v>100</v>
      </c>
      <c r="F5177" s="128">
        <v>100</v>
      </c>
      <c r="G5177" s="126" t="s">
        <v>13756</v>
      </c>
      <c r="H5177" s="126" t="s">
        <v>20179</v>
      </c>
      <c r="I5177" s="126" t="s">
        <v>20180</v>
      </c>
      <c r="J5177" s="126" t="s">
        <v>26232</v>
      </c>
      <c r="K5177" s="9">
        <f>_xlfn.IFNA(VLOOKUP(Table5[[#This Row],[Section]],SubSill_Tier,2,FALSE),0)</f>
        <v>0</v>
      </c>
      <c r="L5177" s="9" t="str">
        <f t="shared" si="89"/>
        <v/>
      </c>
      <c r="M5177" s="205" t="str" cm="1">
        <f t="array" ref="M5177">_xlfn.IFS(NOT(ISERROR(VLOOKUP(Table5[[#This Row],[Section]],TB_notTB,1,FALSE))),"No",LEFT(Table5[[#This Row],[Section]],3)="ETB","PLS",LEFT(Table5[[#This Row],[Section]],1)="7","PDB",NOT(ISBLANK(Table5[[#This Row],[Section]])),"No")</f>
        <v>No</v>
      </c>
    </row>
    <row r="5178" spans="1:13" x14ac:dyDescent="0.25">
      <c r="A5178" s="126" t="s">
        <v>2164</v>
      </c>
      <c r="B5178" s="126" t="s">
        <v>17222</v>
      </c>
      <c r="C5178" s="126" t="s">
        <v>75</v>
      </c>
      <c r="D5178" s="127">
        <v>0.75900000000000001</v>
      </c>
      <c r="E5178" s="128">
        <v>100</v>
      </c>
      <c r="F5178" s="128">
        <v>100</v>
      </c>
      <c r="G5178" s="126" t="s">
        <v>13712</v>
      </c>
      <c r="H5178" s="126" t="s">
        <v>20120</v>
      </c>
      <c r="I5178" s="126" t="s">
        <v>21055</v>
      </c>
      <c r="J5178" s="126" t="s">
        <v>26232</v>
      </c>
      <c r="K5178" s="9">
        <f>_xlfn.IFNA(VLOOKUP(Table5[[#This Row],[Section]],SubSill_Tier,2,FALSE),0)</f>
        <v>0</v>
      </c>
      <c r="L5178" s="9" t="str">
        <f t="shared" si="89"/>
        <v/>
      </c>
      <c r="M5178" s="205" t="str" cm="1">
        <f t="array" ref="M5178">_xlfn.IFS(NOT(ISERROR(VLOOKUP(Table5[[#This Row],[Section]],TB_notTB,1,FALSE))),"No",LEFT(Table5[[#This Row],[Section]],3)="ETB","PLS",LEFT(Table5[[#This Row],[Section]],1)="7","PDB",NOT(ISBLANK(Table5[[#This Row],[Section]])),"No")</f>
        <v>No</v>
      </c>
    </row>
    <row r="5179" spans="1:13" x14ac:dyDescent="0.25">
      <c r="A5179" s="126" t="s">
        <v>7930</v>
      </c>
      <c r="B5179" s="126" t="s">
        <v>28015</v>
      </c>
      <c r="C5179" s="126" t="s">
        <v>75</v>
      </c>
      <c r="D5179" s="127">
        <v>1.4350000000000001</v>
      </c>
      <c r="E5179" s="128">
        <v>259</v>
      </c>
      <c r="F5179" s="128">
        <v>259</v>
      </c>
      <c r="G5179" s="126" t="s">
        <v>13742</v>
      </c>
      <c r="H5179" s="126" t="s">
        <v>20193</v>
      </c>
      <c r="I5179" s="126" t="s">
        <v>21096</v>
      </c>
      <c r="J5179" s="126" t="s">
        <v>26262</v>
      </c>
      <c r="K5179" s="9">
        <f>_xlfn.IFNA(VLOOKUP(Table5[[#This Row],[Section]],SubSill_Tier,2,FALSE),0)</f>
        <v>0</v>
      </c>
      <c r="L5179" s="9" t="str">
        <f t="shared" si="89"/>
        <v/>
      </c>
      <c r="M5179" s="205" t="str" cm="1">
        <f t="array" ref="M5179">_xlfn.IFS(NOT(ISERROR(VLOOKUP(Table5[[#This Row],[Section]],TB_notTB,1,FALSE))),"No",LEFT(Table5[[#This Row],[Section]],3)="ETB","PLS",LEFT(Table5[[#This Row],[Section]],1)="7","PDB",NOT(ISBLANK(Table5[[#This Row],[Section]])),"No")</f>
        <v>No</v>
      </c>
    </row>
    <row r="5180" spans="1:13" x14ac:dyDescent="0.25">
      <c r="A5180" s="126" t="s">
        <v>7931</v>
      </c>
      <c r="B5180" s="126" t="s">
        <v>12637</v>
      </c>
      <c r="C5180" s="126" t="s">
        <v>75</v>
      </c>
      <c r="D5180" s="127">
        <v>0.35499999999999998</v>
      </c>
      <c r="E5180" s="128">
        <v>103</v>
      </c>
      <c r="F5180" s="128">
        <v>103</v>
      </c>
      <c r="G5180" s="126" t="s">
        <v>13724</v>
      </c>
      <c r="H5180" s="126" t="s">
        <v>21063</v>
      </c>
      <c r="I5180" s="126" t="s">
        <v>21064</v>
      </c>
      <c r="J5180" s="126" t="s">
        <v>26233</v>
      </c>
      <c r="K5180" s="9">
        <f>_xlfn.IFNA(VLOOKUP(Table5[[#This Row],[Section]],SubSill_Tier,2,FALSE),0)</f>
        <v>0</v>
      </c>
      <c r="L5180" s="9" t="str">
        <f t="shared" si="89"/>
        <v>Wall</v>
      </c>
      <c r="M5180" s="205" t="str" cm="1">
        <f t="array" ref="M5180">_xlfn.IFS(NOT(ISERROR(VLOOKUP(Table5[[#This Row],[Section]],TB_notTB,1,FALSE))),"No",LEFT(Table5[[#This Row],[Section]],3)="ETB","PLS",LEFT(Table5[[#This Row],[Section]],1)="7","PDB",NOT(ISBLANK(Table5[[#This Row],[Section]])),"No")</f>
        <v>No</v>
      </c>
    </row>
    <row r="5181" spans="1:13" x14ac:dyDescent="0.25">
      <c r="A5181" s="126" t="s">
        <v>7932</v>
      </c>
      <c r="B5181" s="126" t="s">
        <v>7933</v>
      </c>
      <c r="C5181" s="126" t="s">
        <v>75</v>
      </c>
      <c r="D5181" s="127">
        <v>0.29199999999999998</v>
      </c>
      <c r="E5181" s="128">
        <v>100</v>
      </c>
      <c r="F5181" s="128">
        <v>100</v>
      </c>
      <c r="G5181" s="126" t="s">
        <v>13713</v>
      </c>
      <c r="H5181" s="126" t="s">
        <v>21056</v>
      </c>
      <c r="I5181" s="126" t="s">
        <v>21057</v>
      </c>
      <c r="J5181" s="126" t="s">
        <v>26233</v>
      </c>
      <c r="K5181" s="9">
        <f>_xlfn.IFNA(VLOOKUP(Table5[[#This Row],[Section]],SubSill_Tier,2,FALSE),0)</f>
        <v>0</v>
      </c>
      <c r="L5181" s="9" t="str">
        <f t="shared" si="89"/>
        <v>Wall</v>
      </c>
      <c r="M5181" s="205" t="str" cm="1">
        <f t="array" ref="M5181">_xlfn.IFS(NOT(ISERROR(VLOOKUP(Table5[[#This Row],[Section]],TB_notTB,1,FALSE))),"No",LEFT(Table5[[#This Row],[Section]],3)="ETB","PLS",LEFT(Table5[[#This Row],[Section]],1)="7","PDB",NOT(ISBLANK(Table5[[#This Row],[Section]])),"No")</f>
        <v>No</v>
      </c>
    </row>
    <row r="5182" spans="1:13" x14ac:dyDescent="0.25">
      <c r="A5182" s="126" t="s">
        <v>7934</v>
      </c>
      <c r="B5182" s="126" t="s">
        <v>17222</v>
      </c>
      <c r="C5182" s="126" t="s">
        <v>75</v>
      </c>
      <c r="D5182" s="127">
        <v>1.2749999999999999</v>
      </c>
      <c r="E5182" s="128">
        <v>200</v>
      </c>
      <c r="F5182" s="128">
        <v>200</v>
      </c>
      <c r="G5182" s="126" t="s">
        <v>13719</v>
      </c>
      <c r="H5182" s="126" t="s">
        <v>20128</v>
      </c>
      <c r="I5182" s="126" t="s">
        <v>20129</v>
      </c>
      <c r="J5182" s="126" t="s">
        <v>26236</v>
      </c>
      <c r="K5182" s="9">
        <f>_xlfn.IFNA(VLOOKUP(Table5[[#This Row],[Section]],SubSill_Tier,2,FALSE),0)</f>
        <v>0</v>
      </c>
      <c r="L5182" s="9" t="str">
        <f t="shared" si="89"/>
        <v/>
      </c>
      <c r="M5182" s="205" t="str" cm="1">
        <f t="array" ref="M5182">_xlfn.IFS(NOT(ISERROR(VLOOKUP(Table5[[#This Row],[Section]],TB_notTB,1,FALSE))),"No",LEFT(Table5[[#This Row],[Section]],3)="ETB","PLS",LEFT(Table5[[#This Row],[Section]],1)="7","PDB",NOT(ISBLANK(Table5[[#This Row],[Section]])),"No")</f>
        <v>No</v>
      </c>
    </row>
    <row r="5183" spans="1:13" x14ac:dyDescent="0.25">
      <c r="A5183" s="126" t="s">
        <v>7935</v>
      </c>
      <c r="B5183" s="126" t="s">
        <v>8090</v>
      </c>
      <c r="C5183" s="126" t="s">
        <v>75</v>
      </c>
      <c r="D5183" s="127">
        <v>0.93400000000000005</v>
      </c>
      <c r="E5183" s="128">
        <v>150</v>
      </c>
      <c r="F5183" s="128">
        <v>150</v>
      </c>
      <c r="G5183" s="126" t="s">
        <v>13719</v>
      </c>
      <c r="H5183" s="126" t="s">
        <v>20128</v>
      </c>
      <c r="I5183" s="126" t="s">
        <v>20129</v>
      </c>
      <c r="J5183" s="126" t="s">
        <v>26235</v>
      </c>
      <c r="K5183" s="9">
        <f>_xlfn.IFNA(VLOOKUP(Table5[[#This Row],[Section]],SubSill_Tier,2,FALSE),0)</f>
        <v>0</v>
      </c>
      <c r="L5183" s="9" t="str">
        <f t="shared" si="89"/>
        <v/>
      </c>
      <c r="M5183" s="205" t="str" cm="1">
        <f t="array" ref="M5183">_xlfn.IFS(NOT(ISERROR(VLOOKUP(Table5[[#This Row],[Section]],TB_notTB,1,FALSE))),"No",LEFT(Table5[[#This Row],[Section]],3)="ETB","PLS",LEFT(Table5[[#This Row],[Section]],1)="7","PDB",NOT(ISBLANK(Table5[[#This Row],[Section]])),"No")</f>
        <v>No</v>
      </c>
    </row>
    <row r="5184" spans="1:13" x14ac:dyDescent="0.25">
      <c r="A5184" s="126" t="s">
        <v>7936</v>
      </c>
      <c r="B5184" s="126" t="s">
        <v>13029</v>
      </c>
      <c r="C5184" s="126" t="s">
        <v>75</v>
      </c>
      <c r="D5184" s="127">
        <v>1.2769999999999999</v>
      </c>
      <c r="E5184" s="128">
        <v>293</v>
      </c>
      <c r="F5184" s="128">
        <v>293</v>
      </c>
      <c r="G5184" s="126" t="s">
        <v>13713</v>
      </c>
      <c r="H5184" s="126" t="s">
        <v>21056</v>
      </c>
      <c r="I5184" s="126" t="s">
        <v>21057</v>
      </c>
      <c r="J5184" s="126" t="s">
        <v>26233</v>
      </c>
      <c r="K5184" s="9">
        <f>_xlfn.IFNA(VLOOKUP(Table5[[#This Row],[Section]],SubSill_Tier,2,FALSE),0)</f>
        <v>0</v>
      </c>
      <c r="L5184" s="9" t="str">
        <f t="shared" si="89"/>
        <v>Wall</v>
      </c>
      <c r="M5184" s="205" t="str" cm="1">
        <f t="array" ref="M5184">_xlfn.IFS(NOT(ISERROR(VLOOKUP(Table5[[#This Row],[Section]],TB_notTB,1,FALSE))),"No",LEFT(Table5[[#This Row],[Section]],3)="ETB","PLS",LEFT(Table5[[#This Row],[Section]],1)="7","PDB",NOT(ISBLANK(Table5[[#This Row],[Section]])),"No")</f>
        <v>No</v>
      </c>
    </row>
    <row r="5185" spans="1:13" x14ac:dyDescent="0.25">
      <c r="A5185" s="126" t="s">
        <v>7937</v>
      </c>
      <c r="B5185" s="126" t="s">
        <v>17222</v>
      </c>
      <c r="C5185" s="126" t="s">
        <v>75</v>
      </c>
      <c r="D5185" s="127">
        <v>0.10299999999999999</v>
      </c>
      <c r="E5185" s="128">
        <v>100</v>
      </c>
      <c r="F5185" s="128">
        <v>100</v>
      </c>
      <c r="G5185" s="126" t="s">
        <v>13715</v>
      </c>
      <c r="H5185" s="126" t="s">
        <v>20123</v>
      </c>
      <c r="I5185" s="126" t="s">
        <v>21058</v>
      </c>
      <c r="J5185" s="126" t="s">
        <v>26236</v>
      </c>
      <c r="K5185" s="9">
        <f>_xlfn.IFNA(VLOOKUP(Table5[[#This Row],[Section]],SubSill_Tier,2,FALSE),0)</f>
        <v>0</v>
      </c>
      <c r="L5185" s="9" t="str">
        <f t="shared" si="89"/>
        <v/>
      </c>
      <c r="M5185" s="205" t="str" cm="1">
        <f t="array" ref="M5185">_xlfn.IFS(NOT(ISERROR(VLOOKUP(Table5[[#This Row],[Section]],TB_notTB,1,FALSE))),"No",LEFT(Table5[[#This Row],[Section]],3)="ETB","PLS",LEFT(Table5[[#This Row],[Section]],1)="7","PDB",NOT(ISBLANK(Table5[[#This Row],[Section]])),"No")</f>
        <v>No</v>
      </c>
    </row>
    <row r="5186" spans="1:13" x14ac:dyDescent="0.25">
      <c r="A5186" s="126" t="s">
        <v>7938</v>
      </c>
      <c r="B5186" s="126" t="s">
        <v>28016</v>
      </c>
      <c r="C5186" s="126" t="s">
        <v>75</v>
      </c>
      <c r="D5186" s="127">
        <v>1.9039999999999999</v>
      </c>
      <c r="E5186" s="128">
        <v>229</v>
      </c>
      <c r="F5186" s="128">
        <v>229</v>
      </c>
      <c r="G5186" s="126" t="s">
        <v>13725</v>
      </c>
      <c r="H5186" s="126" t="s">
        <v>20134</v>
      </c>
      <c r="I5186" s="126" t="s">
        <v>20135</v>
      </c>
      <c r="J5186" s="126" t="s">
        <v>26235</v>
      </c>
      <c r="K5186" s="9">
        <f>_xlfn.IFNA(VLOOKUP(Table5[[#This Row],[Section]],SubSill_Tier,2,FALSE),0)</f>
        <v>0</v>
      </c>
      <c r="L5186" s="9" t="str">
        <f t="shared" ref="L5186:L5249" si="90">IFERROR(IF(LEFT(G5186,2)="AI",IF(_xlfn.NUMBERVALUE(IFERROR(LEFT(IF(ISERROR(FIND("X",UPPER(B5186))),UPPER(B5186),RIGHT(UPPER(B5186),LEN(UPPER(B5186))-FIND("~",SUBSTITUTE(UPPER(B5186),"X","~",LEN(UPPER(B5186))-LEN(SUBSTITUTE(UPPER(B5186),"X","")))))),FIND(" ",IF(ISERROR(FIND("X",UPPER(B5186))),UPPER(B5186),RIGHT(UPPER(B5186),LEN(UPPER(B5186))-FIND("~",SUBSTITUTE(UPPER(B5186),"X","~",LEN(UPPER(B5186))-LEN(SUBSTITUTE(UPPER(B5186),"X","")))))),1)-1),IF(ISERROR(FIND("X",UPPER(B5186))),UPPER(B5186),RIGHT(UPPER(B5186),LEN(UPPER(B5186))-FIND("~",SUBSTITUTE(UPPER(B5186),"X","~",LEN(UPPER(B5186))-LEN(SUBSTITUTE(UPPER(B5186),"X",""))))))),".")&gt;=5,"Wall",""),""),"")</f>
        <v/>
      </c>
      <c r="M5186" s="205" t="str" cm="1">
        <f t="array" ref="M5186">_xlfn.IFS(NOT(ISERROR(VLOOKUP(Table5[[#This Row],[Section]],TB_notTB,1,FALSE))),"No",LEFT(Table5[[#This Row],[Section]],3)="ETB","PLS",LEFT(Table5[[#This Row],[Section]],1)="7","PDB",NOT(ISBLANK(Table5[[#This Row],[Section]])),"No")</f>
        <v>No</v>
      </c>
    </row>
    <row r="5187" spans="1:13" x14ac:dyDescent="0.25">
      <c r="A5187" s="126" t="s">
        <v>7939</v>
      </c>
      <c r="B5187" s="126" t="s">
        <v>28017</v>
      </c>
      <c r="C5187" s="126" t="s">
        <v>75</v>
      </c>
      <c r="D5187" s="127">
        <v>1.4410000000000001</v>
      </c>
      <c r="E5187" s="128">
        <v>178</v>
      </c>
      <c r="F5187" s="128">
        <v>178</v>
      </c>
      <c r="G5187" s="126" t="s">
        <v>13725</v>
      </c>
      <c r="H5187" s="126" t="s">
        <v>20134</v>
      </c>
      <c r="I5187" s="126" t="s">
        <v>20135</v>
      </c>
      <c r="J5187" s="126" t="s">
        <v>26235</v>
      </c>
      <c r="K5187" s="9">
        <f>_xlfn.IFNA(VLOOKUP(Table5[[#This Row],[Section]],SubSill_Tier,2,FALSE),0)</f>
        <v>0</v>
      </c>
      <c r="L5187" s="9" t="str">
        <f t="shared" si="90"/>
        <v/>
      </c>
      <c r="M5187" s="205" t="str" cm="1">
        <f t="array" ref="M5187">_xlfn.IFS(NOT(ISERROR(VLOOKUP(Table5[[#This Row],[Section]],TB_notTB,1,FALSE))),"No",LEFT(Table5[[#This Row],[Section]],3)="ETB","PLS",LEFT(Table5[[#This Row],[Section]],1)="7","PDB",NOT(ISBLANK(Table5[[#This Row],[Section]])),"No")</f>
        <v>No</v>
      </c>
    </row>
    <row r="5188" spans="1:13" x14ac:dyDescent="0.25">
      <c r="A5188" s="126" t="s">
        <v>2165</v>
      </c>
      <c r="B5188" s="126" t="s">
        <v>2166</v>
      </c>
      <c r="C5188" s="126" t="s">
        <v>75</v>
      </c>
      <c r="D5188" s="127">
        <v>0.187</v>
      </c>
      <c r="E5188" s="128">
        <v>100</v>
      </c>
      <c r="F5188" s="128">
        <v>100</v>
      </c>
      <c r="G5188" s="126" t="s">
        <v>13787</v>
      </c>
      <c r="H5188" s="126" t="s">
        <v>20287</v>
      </c>
      <c r="I5188" s="126" t="s">
        <v>28006</v>
      </c>
      <c r="J5188" s="126" t="s">
        <v>26247</v>
      </c>
      <c r="K5188" s="9">
        <f>_xlfn.IFNA(VLOOKUP(Table5[[#This Row],[Section]],SubSill_Tier,2,FALSE),0)</f>
        <v>0</v>
      </c>
      <c r="L5188" s="9" t="str">
        <f t="shared" si="90"/>
        <v/>
      </c>
      <c r="M5188" s="205" t="str" cm="1">
        <f t="array" ref="M5188">_xlfn.IFS(NOT(ISERROR(VLOOKUP(Table5[[#This Row],[Section]],TB_notTB,1,FALSE))),"No",LEFT(Table5[[#This Row],[Section]],3)="ETB","PLS",LEFT(Table5[[#This Row],[Section]],1)="7","PDB",NOT(ISBLANK(Table5[[#This Row],[Section]])),"No")</f>
        <v>No</v>
      </c>
    </row>
    <row r="5189" spans="1:13" x14ac:dyDescent="0.25">
      <c r="A5189" s="126" t="s">
        <v>7940</v>
      </c>
      <c r="B5189" s="126" t="s">
        <v>17222</v>
      </c>
      <c r="C5189" s="126" t="s">
        <v>75</v>
      </c>
      <c r="D5189" s="127">
        <v>0.122</v>
      </c>
      <c r="E5189" s="128">
        <v>100</v>
      </c>
      <c r="F5189" s="128">
        <v>100</v>
      </c>
      <c r="G5189" s="126" t="s">
        <v>13724</v>
      </c>
      <c r="H5189" s="126" t="s">
        <v>20121</v>
      </c>
      <c r="I5189" s="126" t="s">
        <v>20122</v>
      </c>
      <c r="J5189" s="126" t="s">
        <v>26234</v>
      </c>
      <c r="K5189" s="9">
        <f>_xlfn.IFNA(VLOOKUP(Table5[[#This Row],[Section]],SubSill_Tier,2,FALSE),0)</f>
        <v>0</v>
      </c>
      <c r="L5189" s="9" t="str">
        <f t="shared" si="90"/>
        <v/>
      </c>
      <c r="M5189" s="205" t="str" cm="1">
        <f t="array" ref="M5189">_xlfn.IFS(NOT(ISERROR(VLOOKUP(Table5[[#This Row],[Section]],TB_notTB,1,FALSE))),"No",LEFT(Table5[[#This Row],[Section]],3)="ETB","PLS",LEFT(Table5[[#This Row],[Section]],1)="7","PDB",NOT(ISBLANK(Table5[[#This Row],[Section]])),"No")</f>
        <v>No</v>
      </c>
    </row>
    <row r="5190" spans="1:13" x14ac:dyDescent="0.25">
      <c r="A5190" s="126" t="s">
        <v>7941</v>
      </c>
      <c r="B5190" s="126" t="s">
        <v>12638</v>
      </c>
      <c r="C5190" s="126" t="s">
        <v>75</v>
      </c>
      <c r="D5190" s="127">
        <v>0.69299999999999995</v>
      </c>
      <c r="E5190" s="128">
        <v>318</v>
      </c>
      <c r="F5190" s="128">
        <v>318</v>
      </c>
      <c r="G5190" s="126" t="s">
        <v>13724</v>
      </c>
      <c r="H5190" s="126" t="s">
        <v>21063</v>
      </c>
      <c r="I5190" s="126" t="s">
        <v>21064</v>
      </c>
      <c r="J5190" s="126" t="s">
        <v>26233</v>
      </c>
      <c r="K5190" s="9">
        <f>_xlfn.IFNA(VLOOKUP(Table5[[#This Row],[Section]],SubSill_Tier,2,FALSE),0)</f>
        <v>0</v>
      </c>
      <c r="L5190" s="9" t="str">
        <f t="shared" si="90"/>
        <v>Wall</v>
      </c>
      <c r="M5190" s="205" t="str" cm="1">
        <f t="array" ref="M5190">_xlfn.IFS(NOT(ISERROR(VLOOKUP(Table5[[#This Row],[Section]],TB_notTB,1,FALSE))),"No",LEFT(Table5[[#This Row],[Section]],3)="ETB","PLS",LEFT(Table5[[#This Row],[Section]],1)="7","PDB",NOT(ISBLANK(Table5[[#This Row],[Section]])),"No")</f>
        <v>No</v>
      </c>
    </row>
    <row r="5191" spans="1:13" x14ac:dyDescent="0.25">
      <c r="A5191" s="126" t="s">
        <v>7942</v>
      </c>
      <c r="B5191" s="126" t="s">
        <v>12639</v>
      </c>
      <c r="C5191" s="126" t="s">
        <v>75</v>
      </c>
      <c r="D5191" s="127">
        <v>0.48399999999999999</v>
      </c>
      <c r="E5191" s="128">
        <v>119</v>
      </c>
      <c r="F5191" s="128">
        <v>100</v>
      </c>
      <c r="G5191" s="126" t="s">
        <v>13750</v>
      </c>
      <c r="H5191" s="126" t="s">
        <v>21081</v>
      </c>
      <c r="I5191" s="126" t="s">
        <v>21082</v>
      </c>
      <c r="J5191" s="126" t="s">
        <v>26233</v>
      </c>
      <c r="K5191" s="9">
        <f>_xlfn.IFNA(VLOOKUP(Table5[[#This Row],[Section]],SubSill_Tier,2,FALSE),0)</f>
        <v>0</v>
      </c>
      <c r="L5191" s="9" t="str">
        <f t="shared" si="90"/>
        <v/>
      </c>
      <c r="M5191" s="205" t="str" cm="1">
        <f t="array" ref="M5191">_xlfn.IFS(NOT(ISERROR(VLOOKUP(Table5[[#This Row],[Section]],TB_notTB,1,FALSE))),"No",LEFT(Table5[[#This Row],[Section]],3)="ETB","PLS",LEFT(Table5[[#This Row],[Section]],1)="7","PDB",NOT(ISBLANK(Table5[[#This Row],[Section]])),"No")</f>
        <v>No</v>
      </c>
    </row>
    <row r="5192" spans="1:13" x14ac:dyDescent="0.25">
      <c r="A5192" s="126" t="s">
        <v>7943</v>
      </c>
      <c r="B5192" s="126" t="s">
        <v>12640</v>
      </c>
      <c r="C5192" s="126" t="s">
        <v>75</v>
      </c>
      <c r="D5192" s="127">
        <v>0.26400000000000001</v>
      </c>
      <c r="E5192" s="128">
        <v>100</v>
      </c>
      <c r="F5192" s="128">
        <v>100</v>
      </c>
      <c r="G5192" s="126" t="s">
        <v>13750</v>
      </c>
      <c r="H5192" s="126" t="s">
        <v>21081</v>
      </c>
      <c r="I5192" s="126" t="s">
        <v>21082</v>
      </c>
      <c r="J5192" s="126" t="s">
        <v>26233</v>
      </c>
      <c r="K5192" s="9">
        <f>_xlfn.IFNA(VLOOKUP(Table5[[#This Row],[Section]],SubSill_Tier,2,FALSE),0)</f>
        <v>0</v>
      </c>
      <c r="L5192" s="9" t="str">
        <f t="shared" si="90"/>
        <v/>
      </c>
      <c r="M5192" s="205" t="str" cm="1">
        <f t="array" ref="M5192">_xlfn.IFS(NOT(ISERROR(VLOOKUP(Table5[[#This Row],[Section]],TB_notTB,1,FALSE))),"No",LEFT(Table5[[#This Row],[Section]],3)="ETB","PLS",LEFT(Table5[[#This Row],[Section]],1)="7","PDB",NOT(ISBLANK(Table5[[#This Row],[Section]])),"No")</f>
        <v>No</v>
      </c>
    </row>
    <row r="5193" spans="1:13" x14ac:dyDescent="0.25">
      <c r="A5193" s="126" t="s">
        <v>7944</v>
      </c>
      <c r="B5193" s="126" t="s">
        <v>29495</v>
      </c>
      <c r="C5193" s="126" t="s">
        <v>75</v>
      </c>
      <c r="D5193" s="127">
        <v>0.28599999999999998</v>
      </c>
      <c r="E5193" s="128">
        <v>138</v>
      </c>
      <c r="F5193" s="128">
        <v>138</v>
      </c>
      <c r="G5193" s="126" t="s">
        <v>13720</v>
      </c>
      <c r="H5193" s="126" t="s">
        <v>20130</v>
      </c>
      <c r="I5193" s="126" t="s">
        <v>20131</v>
      </c>
      <c r="J5193" s="126" t="s">
        <v>26235</v>
      </c>
      <c r="K5193" s="9">
        <f>_xlfn.IFNA(VLOOKUP(Table5[[#This Row],[Section]],SubSill_Tier,2,FALSE),0)</f>
        <v>0</v>
      </c>
      <c r="L5193" s="9" t="str">
        <f t="shared" si="90"/>
        <v/>
      </c>
      <c r="M5193" s="205" t="str" cm="1">
        <f t="array" ref="M5193">_xlfn.IFS(NOT(ISERROR(VLOOKUP(Table5[[#This Row],[Section]],TB_notTB,1,FALSE))),"No",LEFT(Table5[[#This Row],[Section]],3)="ETB","PLS",LEFT(Table5[[#This Row],[Section]],1)="7","PDB",NOT(ISBLANK(Table5[[#This Row],[Section]])),"No")</f>
        <v>No</v>
      </c>
    </row>
    <row r="5194" spans="1:13" x14ac:dyDescent="0.25">
      <c r="A5194" s="126" t="s">
        <v>7945</v>
      </c>
      <c r="B5194" s="126" t="s">
        <v>17222</v>
      </c>
      <c r="C5194" s="126" t="s">
        <v>75</v>
      </c>
      <c r="D5194" s="127">
        <v>0.14399999999999999</v>
      </c>
      <c r="E5194" s="128">
        <v>100</v>
      </c>
      <c r="F5194" s="128">
        <v>100</v>
      </c>
      <c r="G5194" s="126" t="s">
        <v>13720</v>
      </c>
      <c r="H5194" s="126" t="s">
        <v>20130</v>
      </c>
      <c r="I5194" s="126" t="s">
        <v>20131</v>
      </c>
      <c r="J5194" s="126" t="s">
        <v>26236</v>
      </c>
      <c r="K5194" s="9">
        <f>_xlfn.IFNA(VLOOKUP(Table5[[#This Row],[Section]],SubSill_Tier,2,FALSE),0)</f>
        <v>0</v>
      </c>
      <c r="L5194" s="9" t="str">
        <f t="shared" si="90"/>
        <v/>
      </c>
      <c r="M5194" s="205" t="str" cm="1">
        <f t="array" ref="M5194">_xlfn.IFS(NOT(ISERROR(VLOOKUP(Table5[[#This Row],[Section]],TB_notTB,1,FALSE))),"No",LEFT(Table5[[#This Row],[Section]],3)="ETB","PLS",LEFT(Table5[[#This Row],[Section]],1)="7","PDB",NOT(ISBLANK(Table5[[#This Row],[Section]])),"No")</f>
        <v>No</v>
      </c>
    </row>
    <row r="5195" spans="1:13" x14ac:dyDescent="0.25">
      <c r="A5195" s="126" t="s">
        <v>11900</v>
      </c>
      <c r="B5195" s="126" t="s">
        <v>5604</v>
      </c>
      <c r="C5195" s="126" t="s">
        <v>75</v>
      </c>
      <c r="D5195" s="127">
        <v>0.23400000000000001</v>
      </c>
      <c r="E5195" s="128">
        <v>134</v>
      </c>
      <c r="F5195" s="128">
        <v>134</v>
      </c>
      <c r="G5195" s="126" t="s">
        <v>13761</v>
      </c>
      <c r="H5195" s="126" t="s">
        <v>20130</v>
      </c>
      <c r="I5195" s="126" t="s">
        <v>20131</v>
      </c>
      <c r="J5195" s="126" t="s">
        <v>26236</v>
      </c>
      <c r="K5195" s="9">
        <f>_xlfn.IFNA(VLOOKUP(Table5[[#This Row],[Section]],SubSill_Tier,2,FALSE),0)</f>
        <v>0</v>
      </c>
      <c r="L5195" s="9" t="str">
        <f t="shared" si="90"/>
        <v/>
      </c>
      <c r="M5195" s="205" t="str" cm="1">
        <f t="array" ref="M5195">_xlfn.IFS(NOT(ISERROR(VLOOKUP(Table5[[#This Row],[Section]],TB_notTB,1,FALSE))),"No",LEFT(Table5[[#This Row],[Section]],3)="ETB","PLS",LEFT(Table5[[#This Row],[Section]],1)="7","PDB",NOT(ISBLANK(Table5[[#This Row],[Section]])),"No")</f>
        <v>No</v>
      </c>
    </row>
    <row r="5196" spans="1:13" x14ac:dyDescent="0.25">
      <c r="A5196" s="126" t="s">
        <v>7946</v>
      </c>
      <c r="B5196" s="126" t="s">
        <v>28018</v>
      </c>
      <c r="C5196" s="126" t="s">
        <v>75</v>
      </c>
      <c r="D5196" s="127">
        <v>0.80200000000000005</v>
      </c>
      <c r="E5196" s="128">
        <v>248</v>
      </c>
      <c r="F5196" s="128">
        <v>248</v>
      </c>
      <c r="G5196" s="126" t="s">
        <v>13720</v>
      </c>
      <c r="H5196" s="126" t="s">
        <v>20130</v>
      </c>
      <c r="I5196" s="126" t="s">
        <v>20131</v>
      </c>
      <c r="J5196" s="126" t="s">
        <v>26236</v>
      </c>
      <c r="K5196" s="9">
        <f>_xlfn.IFNA(VLOOKUP(Table5[[#This Row],[Section]],SubSill_Tier,2,FALSE),0)</f>
        <v>0</v>
      </c>
      <c r="L5196" s="9" t="str">
        <f t="shared" si="90"/>
        <v/>
      </c>
      <c r="M5196" s="205" t="str" cm="1">
        <f t="array" ref="M5196">_xlfn.IFS(NOT(ISERROR(VLOOKUP(Table5[[#This Row],[Section]],TB_notTB,1,FALSE))),"No",LEFT(Table5[[#This Row],[Section]],3)="ETB","PLS",LEFT(Table5[[#This Row],[Section]],1)="7","PDB",NOT(ISBLANK(Table5[[#This Row],[Section]])),"No")</f>
        <v>No</v>
      </c>
    </row>
    <row r="5197" spans="1:13" x14ac:dyDescent="0.25">
      <c r="A5197" s="126" t="s">
        <v>7947</v>
      </c>
      <c r="B5197" s="126" t="s">
        <v>17222</v>
      </c>
      <c r="C5197" s="126" t="s">
        <v>75</v>
      </c>
      <c r="D5197" s="127">
        <v>0.40100000000000002</v>
      </c>
      <c r="E5197" s="128">
        <v>121</v>
      </c>
      <c r="F5197" s="128">
        <v>121</v>
      </c>
      <c r="G5197" s="126" t="s">
        <v>13720</v>
      </c>
      <c r="H5197" s="126" t="s">
        <v>20130</v>
      </c>
      <c r="I5197" s="126" t="s">
        <v>20131</v>
      </c>
      <c r="J5197" s="126" t="s">
        <v>26236</v>
      </c>
      <c r="K5197" s="9">
        <f>_xlfn.IFNA(VLOOKUP(Table5[[#This Row],[Section]],SubSill_Tier,2,FALSE),0)</f>
        <v>0</v>
      </c>
      <c r="L5197" s="9" t="str">
        <f t="shared" si="90"/>
        <v/>
      </c>
      <c r="M5197" s="205" t="str" cm="1">
        <f t="array" ref="M5197">_xlfn.IFS(NOT(ISERROR(VLOOKUP(Table5[[#This Row],[Section]],TB_notTB,1,FALSE))),"No",LEFT(Table5[[#This Row],[Section]],3)="ETB","PLS",LEFT(Table5[[#This Row],[Section]],1)="7","PDB",NOT(ISBLANK(Table5[[#This Row],[Section]])),"No")</f>
        <v>No</v>
      </c>
    </row>
    <row r="5198" spans="1:13" x14ac:dyDescent="0.25">
      <c r="A5198" s="126" t="s">
        <v>7948</v>
      </c>
      <c r="B5198" s="126" t="s">
        <v>17222</v>
      </c>
      <c r="C5198" s="126" t="s">
        <v>75</v>
      </c>
      <c r="D5198" s="127">
        <v>1.3640000000000001</v>
      </c>
      <c r="E5198" s="128">
        <v>324</v>
      </c>
      <c r="F5198" s="128">
        <v>324</v>
      </c>
      <c r="G5198" s="126" t="s">
        <v>13720</v>
      </c>
      <c r="H5198" s="126" t="s">
        <v>20130</v>
      </c>
      <c r="I5198" s="126" t="s">
        <v>20131</v>
      </c>
      <c r="J5198" s="126" t="s">
        <v>26236</v>
      </c>
      <c r="K5198" s="9">
        <f>_xlfn.IFNA(VLOOKUP(Table5[[#This Row],[Section]],SubSill_Tier,2,FALSE),0)</f>
        <v>0</v>
      </c>
      <c r="L5198" s="9" t="str">
        <f t="shared" si="90"/>
        <v/>
      </c>
      <c r="M5198" s="205" t="str" cm="1">
        <f t="array" ref="M5198">_xlfn.IFS(NOT(ISERROR(VLOOKUP(Table5[[#This Row],[Section]],TB_notTB,1,FALSE))),"No",LEFT(Table5[[#This Row],[Section]],3)="ETB","PLS",LEFT(Table5[[#This Row],[Section]],1)="7","PDB",NOT(ISBLANK(Table5[[#This Row],[Section]])),"No")</f>
        <v>No</v>
      </c>
    </row>
    <row r="5199" spans="1:13" x14ac:dyDescent="0.25">
      <c r="A5199" s="126" t="s">
        <v>7949</v>
      </c>
      <c r="B5199" s="126" t="s">
        <v>7950</v>
      </c>
      <c r="C5199" s="126" t="s">
        <v>75</v>
      </c>
      <c r="D5199" s="127">
        <v>0.76300000000000001</v>
      </c>
      <c r="E5199" s="128">
        <v>184</v>
      </c>
      <c r="F5199" s="128">
        <v>184</v>
      </c>
      <c r="G5199" s="126" t="s">
        <v>13720</v>
      </c>
      <c r="H5199" s="126" t="s">
        <v>20130</v>
      </c>
      <c r="I5199" s="126" t="s">
        <v>20131</v>
      </c>
      <c r="J5199" s="126" t="s">
        <v>26235</v>
      </c>
      <c r="K5199" s="9">
        <f>_xlfn.IFNA(VLOOKUP(Table5[[#This Row],[Section]],SubSill_Tier,2,FALSE),0)</f>
        <v>0</v>
      </c>
      <c r="L5199" s="9" t="str">
        <f t="shared" si="90"/>
        <v/>
      </c>
      <c r="M5199" s="205" t="str" cm="1">
        <f t="array" ref="M5199">_xlfn.IFS(NOT(ISERROR(VLOOKUP(Table5[[#This Row],[Section]],TB_notTB,1,FALSE))),"No",LEFT(Table5[[#This Row],[Section]],3)="ETB","PLS",LEFT(Table5[[#This Row],[Section]],1)="7","PDB",NOT(ISBLANK(Table5[[#This Row],[Section]])),"No")</f>
        <v>No</v>
      </c>
    </row>
    <row r="5200" spans="1:13" x14ac:dyDescent="0.25">
      <c r="A5200" s="126" t="s">
        <v>7951</v>
      </c>
      <c r="B5200" s="126" t="s">
        <v>17222</v>
      </c>
      <c r="C5200" s="126" t="s">
        <v>75</v>
      </c>
      <c r="D5200" s="127">
        <v>0.63800000000000001</v>
      </c>
      <c r="E5200" s="128">
        <v>299</v>
      </c>
      <c r="F5200" s="128">
        <v>299</v>
      </c>
      <c r="G5200" s="126" t="s">
        <v>13714</v>
      </c>
      <c r="H5200" s="126" t="s">
        <v>20121</v>
      </c>
      <c r="I5200" s="126" t="s">
        <v>20122</v>
      </c>
      <c r="J5200" s="126" t="s">
        <v>26234</v>
      </c>
      <c r="K5200" s="9">
        <f>_xlfn.IFNA(VLOOKUP(Table5[[#This Row],[Section]],SubSill_Tier,2,FALSE),0)</f>
        <v>0</v>
      </c>
      <c r="L5200" s="9" t="str">
        <f t="shared" si="90"/>
        <v/>
      </c>
      <c r="M5200" s="205" t="str" cm="1">
        <f t="array" ref="M5200">_xlfn.IFS(NOT(ISERROR(VLOOKUP(Table5[[#This Row],[Section]],TB_notTB,1,FALSE))),"No",LEFT(Table5[[#This Row],[Section]],3)="ETB","PLS",LEFT(Table5[[#This Row],[Section]],1)="7","PDB",NOT(ISBLANK(Table5[[#This Row],[Section]])),"No")</f>
        <v>No</v>
      </c>
    </row>
    <row r="5201" spans="1:13" x14ac:dyDescent="0.25">
      <c r="A5201" s="126" t="s">
        <v>7952</v>
      </c>
      <c r="B5201" s="126" t="s">
        <v>7953</v>
      </c>
      <c r="C5201" s="126" t="s">
        <v>75</v>
      </c>
      <c r="D5201" s="127">
        <v>0.106</v>
      </c>
      <c r="E5201" s="128">
        <v>100</v>
      </c>
      <c r="F5201" s="128">
        <v>100</v>
      </c>
      <c r="G5201" s="126" t="s">
        <v>13713</v>
      </c>
      <c r="H5201" s="126" t="s">
        <v>21056</v>
      </c>
      <c r="I5201" s="126" t="s">
        <v>21057</v>
      </c>
      <c r="J5201" s="126" t="s">
        <v>26233</v>
      </c>
      <c r="K5201" s="9">
        <f>_xlfn.IFNA(VLOOKUP(Table5[[#This Row],[Section]],SubSill_Tier,2,FALSE),0)</f>
        <v>0</v>
      </c>
      <c r="L5201" s="9" t="str">
        <f t="shared" si="90"/>
        <v>Wall</v>
      </c>
      <c r="M5201" s="205" t="str" cm="1">
        <f t="array" ref="M5201">_xlfn.IFS(NOT(ISERROR(VLOOKUP(Table5[[#This Row],[Section]],TB_notTB,1,FALSE))),"No",LEFT(Table5[[#This Row],[Section]],3)="ETB","PLS",LEFT(Table5[[#This Row],[Section]],1)="7","PDB",NOT(ISBLANK(Table5[[#This Row],[Section]])),"No")</f>
        <v>No</v>
      </c>
    </row>
    <row r="5202" spans="1:13" x14ac:dyDescent="0.25">
      <c r="A5202" s="126" t="s">
        <v>7954</v>
      </c>
      <c r="B5202" s="126" t="s">
        <v>7955</v>
      </c>
      <c r="C5202" s="126" t="s">
        <v>75</v>
      </c>
      <c r="D5202" s="127">
        <v>8.4000000000000005E-2</v>
      </c>
      <c r="E5202" s="128">
        <v>100</v>
      </c>
      <c r="F5202" s="128">
        <v>100</v>
      </c>
      <c r="G5202" s="126" t="s">
        <v>13731</v>
      </c>
      <c r="H5202" s="126" t="s">
        <v>20121</v>
      </c>
      <c r="I5202" s="126" t="s">
        <v>20122</v>
      </c>
      <c r="J5202" s="126" t="s">
        <v>26234</v>
      </c>
      <c r="K5202" s="9">
        <f>_xlfn.IFNA(VLOOKUP(Table5[[#This Row],[Section]],SubSill_Tier,2,FALSE),0)</f>
        <v>0</v>
      </c>
      <c r="L5202" s="9" t="str">
        <f t="shared" si="90"/>
        <v/>
      </c>
      <c r="M5202" s="205" t="str" cm="1">
        <f t="array" ref="M5202">_xlfn.IFS(NOT(ISERROR(VLOOKUP(Table5[[#This Row],[Section]],TB_notTB,1,FALSE))),"No",LEFT(Table5[[#This Row],[Section]],3)="ETB","PLS",LEFT(Table5[[#This Row],[Section]],1)="7","PDB",NOT(ISBLANK(Table5[[#This Row],[Section]])),"No")</f>
        <v>No</v>
      </c>
    </row>
    <row r="5203" spans="1:13" x14ac:dyDescent="0.25">
      <c r="A5203" s="126" t="s">
        <v>2167</v>
      </c>
      <c r="B5203" s="126" t="s">
        <v>17222</v>
      </c>
      <c r="C5203" s="126" t="s">
        <v>75</v>
      </c>
      <c r="D5203" s="127">
        <v>0.98799999999999999</v>
      </c>
      <c r="E5203" s="128">
        <v>2921</v>
      </c>
      <c r="F5203" s="128">
        <v>2921</v>
      </c>
      <c r="G5203" s="126" t="s">
        <v>13771</v>
      </c>
      <c r="H5203" s="126" t="s">
        <v>20212</v>
      </c>
      <c r="I5203" s="126" t="s">
        <v>20213</v>
      </c>
      <c r="J5203" s="126" t="s">
        <v>26232</v>
      </c>
      <c r="K5203" s="9">
        <f>_xlfn.IFNA(VLOOKUP(Table5[[#This Row],[Section]],SubSill_Tier,2,FALSE),0)</f>
        <v>0</v>
      </c>
      <c r="L5203" s="9" t="str">
        <f t="shared" si="90"/>
        <v/>
      </c>
      <c r="M5203" s="205" t="str" cm="1">
        <f t="array" ref="M5203">_xlfn.IFS(NOT(ISERROR(VLOOKUP(Table5[[#This Row],[Section]],TB_notTB,1,FALSE))),"No",LEFT(Table5[[#This Row],[Section]],3)="ETB","PLS",LEFT(Table5[[#This Row],[Section]],1)="7","PDB",NOT(ISBLANK(Table5[[#This Row],[Section]])),"No")</f>
        <v>No</v>
      </c>
    </row>
    <row r="5204" spans="1:13" x14ac:dyDescent="0.25">
      <c r="A5204" s="126" t="s">
        <v>2168</v>
      </c>
      <c r="B5204" s="126" t="s">
        <v>17222</v>
      </c>
      <c r="C5204" s="126" t="s">
        <v>75</v>
      </c>
      <c r="D5204" s="127">
        <v>0.61</v>
      </c>
      <c r="E5204" s="128">
        <v>159</v>
      </c>
      <c r="F5204" s="128">
        <v>159</v>
      </c>
      <c r="G5204" s="126" t="s">
        <v>13771</v>
      </c>
      <c r="H5204" s="126" t="s">
        <v>20212</v>
      </c>
      <c r="I5204" s="126" t="s">
        <v>20213</v>
      </c>
      <c r="J5204" s="126" t="s">
        <v>26232</v>
      </c>
      <c r="K5204" s="9">
        <f>_xlfn.IFNA(VLOOKUP(Table5[[#This Row],[Section]],SubSill_Tier,2,FALSE),0)</f>
        <v>0</v>
      </c>
      <c r="L5204" s="9" t="str">
        <f t="shared" si="90"/>
        <v/>
      </c>
      <c r="M5204" s="205" t="str" cm="1">
        <f t="array" ref="M5204">_xlfn.IFS(NOT(ISERROR(VLOOKUP(Table5[[#This Row],[Section]],TB_notTB,1,FALSE))),"No",LEFT(Table5[[#This Row],[Section]],3)="ETB","PLS",LEFT(Table5[[#This Row],[Section]],1)="7","PDB",NOT(ISBLANK(Table5[[#This Row],[Section]])),"No")</f>
        <v>No</v>
      </c>
    </row>
    <row r="5205" spans="1:13" x14ac:dyDescent="0.25">
      <c r="A5205" s="126" t="s">
        <v>11901</v>
      </c>
      <c r="B5205" s="126" t="s">
        <v>11902</v>
      </c>
      <c r="C5205" s="126" t="s">
        <v>75</v>
      </c>
      <c r="D5205" s="127">
        <v>0.32600000000000001</v>
      </c>
      <c r="E5205" s="128">
        <v>161</v>
      </c>
      <c r="F5205" s="128">
        <v>161</v>
      </c>
      <c r="G5205" s="126" t="s">
        <v>13745</v>
      </c>
      <c r="H5205" s="126" t="s">
        <v>20195</v>
      </c>
      <c r="I5205" s="126" t="s">
        <v>20196</v>
      </c>
      <c r="J5205" s="126" t="s">
        <v>26254</v>
      </c>
      <c r="K5205" s="9">
        <f>_xlfn.IFNA(VLOOKUP(Table5[[#This Row],[Section]],SubSill_Tier,2,FALSE),0)</f>
        <v>0</v>
      </c>
      <c r="L5205" s="9" t="str">
        <f t="shared" si="90"/>
        <v/>
      </c>
      <c r="M5205" s="205" t="str" cm="1">
        <f t="array" ref="M5205">_xlfn.IFS(NOT(ISERROR(VLOOKUP(Table5[[#This Row],[Section]],TB_notTB,1,FALSE))),"No",LEFT(Table5[[#This Row],[Section]],3)="ETB","PLS",LEFT(Table5[[#This Row],[Section]],1)="7","PDB",NOT(ISBLANK(Table5[[#This Row],[Section]])),"No")</f>
        <v>No</v>
      </c>
    </row>
    <row r="5206" spans="1:13" x14ac:dyDescent="0.25">
      <c r="A5206" s="126" t="s">
        <v>7956</v>
      </c>
      <c r="B5206" s="126" t="s">
        <v>28019</v>
      </c>
      <c r="C5206" s="126" t="s">
        <v>75</v>
      </c>
      <c r="D5206" s="127">
        <v>2.29</v>
      </c>
      <c r="E5206" s="128">
        <v>279</v>
      </c>
      <c r="F5206" s="128">
        <v>279</v>
      </c>
      <c r="G5206" s="126" t="s">
        <v>13725</v>
      </c>
      <c r="H5206" s="126" t="s">
        <v>20134</v>
      </c>
      <c r="I5206" s="126" t="s">
        <v>20135</v>
      </c>
      <c r="J5206" s="126" t="s">
        <v>26235</v>
      </c>
      <c r="K5206" s="9">
        <f>_xlfn.IFNA(VLOOKUP(Table5[[#This Row],[Section]],SubSill_Tier,2,FALSE),0)</f>
        <v>0</v>
      </c>
      <c r="L5206" s="9" t="str">
        <f t="shared" si="90"/>
        <v/>
      </c>
      <c r="M5206" s="205" t="str" cm="1">
        <f t="array" ref="M5206">_xlfn.IFS(NOT(ISERROR(VLOOKUP(Table5[[#This Row],[Section]],TB_notTB,1,FALSE))),"No",LEFT(Table5[[#This Row],[Section]],3)="ETB","PLS",LEFT(Table5[[#This Row],[Section]],1)="7","PDB",NOT(ISBLANK(Table5[[#This Row],[Section]])),"No")</f>
        <v>No</v>
      </c>
    </row>
    <row r="5207" spans="1:13" x14ac:dyDescent="0.25">
      <c r="A5207" s="126" t="s">
        <v>7957</v>
      </c>
      <c r="B5207" s="126" t="s">
        <v>12641</v>
      </c>
      <c r="C5207" s="126" t="s">
        <v>75</v>
      </c>
      <c r="D5207" s="127">
        <v>0.41899999999999998</v>
      </c>
      <c r="E5207" s="128">
        <v>120</v>
      </c>
      <c r="F5207" s="128">
        <v>100</v>
      </c>
      <c r="G5207" s="126" t="s">
        <v>13724</v>
      </c>
      <c r="H5207" s="126" t="s">
        <v>21063</v>
      </c>
      <c r="I5207" s="126" t="s">
        <v>21064</v>
      </c>
      <c r="J5207" s="126" t="s">
        <v>26233</v>
      </c>
      <c r="K5207" s="9">
        <f>_xlfn.IFNA(VLOOKUP(Table5[[#This Row],[Section]],SubSill_Tier,2,FALSE),0)</f>
        <v>0</v>
      </c>
      <c r="L5207" s="9" t="str">
        <f t="shared" si="90"/>
        <v>Wall</v>
      </c>
      <c r="M5207" s="205" t="str" cm="1">
        <f t="array" ref="M5207">_xlfn.IFS(NOT(ISERROR(VLOOKUP(Table5[[#This Row],[Section]],TB_notTB,1,FALSE))),"No",LEFT(Table5[[#This Row],[Section]],3)="ETB","PLS",LEFT(Table5[[#This Row],[Section]],1)="7","PDB",NOT(ISBLANK(Table5[[#This Row],[Section]])),"No")</f>
        <v>No</v>
      </c>
    </row>
    <row r="5208" spans="1:13" x14ac:dyDescent="0.25">
      <c r="A5208" s="126" t="s">
        <v>7958</v>
      </c>
      <c r="B5208" s="126" t="s">
        <v>7959</v>
      </c>
      <c r="C5208" s="126" t="s">
        <v>75</v>
      </c>
      <c r="D5208" s="127">
        <v>0.78600000000000003</v>
      </c>
      <c r="E5208" s="128">
        <v>190</v>
      </c>
      <c r="F5208" s="128">
        <v>190</v>
      </c>
      <c r="G5208" s="126" t="s">
        <v>13724</v>
      </c>
      <c r="H5208" s="126" t="s">
        <v>20121</v>
      </c>
      <c r="I5208" s="126" t="s">
        <v>20122</v>
      </c>
      <c r="J5208" s="126" t="s">
        <v>26234</v>
      </c>
      <c r="K5208" s="9">
        <f>_xlfn.IFNA(VLOOKUP(Table5[[#This Row],[Section]],SubSill_Tier,2,FALSE),0)</f>
        <v>0</v>
      </c>
      <c r="L5208" s="9" t="str">
        <f t="shared" si="90"/>
        <v/>
      </c>
      <c r="M5208" s="205" t="str" cm="1">
        <f t="array" ref="M5208">_xlfn.IFS(NOT(ISERROR(VLOOKUP(Table5[[#This Row],[Section]],TB_notTB,1,FALSE))),"No",LEFT(Table5[[#This Row],[Section]],3)="ETB","PLS",LEFT(Table5[[#This Row],[Section]],1)="7","PDB",NOT(ISBLANK(Table5[[#This Row],[Section]])),"No")</f>
        <v>No</v>
      </c>
    </row>
    <row r="5209" spans="1:13" x14ac:dyDescent="0.25">
      <c r="A5209" s="126" t="s">
        <v>7960</v>
      </c>
      <c r="B5209" s="126" t="s">
        <v>17222</v>
      </c>
      <c r="C5209" s="126" t="s">
        <v>75</v>
      </c>
      <c r="D5209" s="127">
        <v>1.454</v>
      </c>
      <c r="E5209" s="128">
        <v>227</v>
      </c>
      <c r="F5209" s="128">
        <v>227</v>
      </c>
      <c r="G5209" s="126" t="s">
        <v>13724</v>
      </c>
      <c r="H5209" s="126" t="s">
        <v>20121</v>
      </c>
      <c r="I5209" s="126" t="s">
        <v>20122</v>
      </c>
      <c r="J5209" s="126" t="s">
        <v>26234</v>
      </c>
      <c r="K5209" s="9">
        <f>_xlfn.IFNA(VLOOKUP(Table5[[#This Row],[Section]],SubSill_Tier,2,FALSE),0)</f>
        <v>0</v>
      </c>
      <c r="L5209" s="9" t="str">
        <f t="shared" si="90"/>
        <v/>
      </c>
      <c r="M5209" s="205" t="str" cm="1">
        <f t="array" ref="M5209">_xlfn.IFS(NOT(ISERROR(VLOOKUP(Table5[[#This Row],[Section]],TB_notTB,1,FALSE))),"No",LEFT(Table5[[#This Row],[Section]],3)="ETB","PLS",LEFT(Table5[[#This Row],[Section]],1)="7","PDB",NOT(ISBLANK(Table5[[#This Row],[Section]])),"No")</f>
        <v>No</v>
      </c>
    </row>
    <row r="5210" spans="1:13" x14ac:dyDescent="0.25">
      <c r="A5210" s="126" t="s">
        <v>2169</v>
      </c>
      <c r="B5210" s="126" t="s">
        <v>17222</v>
      </c>
      <c r="C5210" s="126" t="s">
        <v>75</v>
      </c>
      <c r="D5210" s="127">
        <v>1.2589999999999999</v>
      </c>
      <c r="E5210" s="128">
        <v>201</v>
      </c>
      <c r="F5210" s="128">
        <v>201</v>
      </c>
      <c r="G5210" s="126" t="s">
        <v>13712</v>
      </c>
      <c r="H5210" s="126" t="s">
        <v>20120</v>
      </c>
      <c r="I5210" s="126" t="s">
        <v>21055</v>
      </c>
      <c r="J5210" s="126" t="s">
        <v>26232</v>
      </c>
      <c r="K5210" s="9">
        <f>_xlfn.IFNA(VLOOKUP(Table5[[#This Row],[Section]],SubSill_Tier,2,FALSE),0)</f>
        <v>0</v>
      </c>
      <c r="L5210" s="9" t="str">
        <f t="shared" si="90"/>
        <v/>
      </c>
      <c r="M5210" s="205" t="str" cm="1">
        <f t="array" ref="M5210">_xlfn.IFS(NOT(ISERROR(VLOOKUP(Table5[[#This Row],[Section]],TB_notTB,1,FALSE))),"No",LEFT(Table5[[#This Row],[Section]],3)="ETB","PLS",LEFT(Table5[[#This Row],[Section]],1)="7","PDB",NOT(ISBLANK(Table5[[#This Row],[Section]])),"No")</f>
        <v>No</v>
      </c>
    </row>
    <row r="5211" spans="1:13" x14ac:dyDescent="0.25">
      <c r="A5211" s="126" t="s">
        <v>7961</v>
      </c>
      <c r="B5211" s="126" t="s">
        <v>7962</v>
      </c>
      <c r="C5211" s="126" t="s">
        <v>75</v>
      </c>
      <c r="D5211" s="127">
        <v>0.16700000000000001</v>
      </c>
      <c r="E5211" s="128">
        <v>100</v>
      </c>
      <c r="F5211" s="128">
        <v>100</v>
      </c>
      <c r="G5211" s="126" t="s">
        <v>13713</v>
      </c>
      <c r="H5211" s="126" t="s">
        <v>20121</v>
      </c>
      <c r="I5211" s="126" t="s">
        <v>20122</v>
      </c>
      <c r="J5211" s="126" t="s">
        <v>26234</v>
      </c>
      <c r="K5211" s="9">
        <f>_xlfn.IFNA(VLOOKUP(Table5[[#This Row],[Section]],SubSill_Tier,2,FALSE),0)</f>
        <v>0</v>
      </c>
      <c r="L5211" s="9" t="str">
        <f t="shared" si="90"/>
        <v/>
      </c>
      <c r="M5211" s="205" t="str" cm="1">
        <f t="array" ref="M5211">_xlfn.IFS(NOT(ISERROR(VLOOKUP(Table5[[#This Row],[Section]],TB_notTB,1,FALSE))),"No",LEFT(Table5[[#This Row],[Section]],3)="ETB","PLS",LEFT(Table5[[#This Row],[Section]],1)="7","PDB",NOT(ISBLANK(Table5[[#This Row],[Section]])),"No")</f>
        <v>No</v>
      </c>
    </row>
    <row r="5212" spans="1:13" x14ac:dyDescent="0.25">
      <c r="A5212" s="126" t="s">
        <v>7963</v>
      </c>
      <c r="B5212" s="126" t="s">
        <v>17222</v>
      </c>
      <c r="C5212" s="126" t="s">
        <v>75</v>
      </c>
      <c r="D5212" s="127">
        <v>2.5350000000000001</v>
      </c>
      <c r="E5212" s="128">
        <v>301</v>
      </c>
      <c r="F5212" s="128">
        <v>301</v>
      </c>
      <c r="G5212" s="126" t="s">
        <v>13719</v>
      </c>
      <c r="H5212" s="126" t="s">
        <v>20128</v>
      </c>
      <c r="I5212" s="126" t="s">
        <v>20129</v>
      </c>
      <c r="J5212" s="126" t="s">
        <v>26236</v>
      </c>
      <c r="K5212" s="9">
        <f>_xlfn.IFNA(VLOOKUP(Table5[[#This Row],[Section]],SubSill_Tier,2,FALSE),0)</f>
        <v>0</v>
      </c>
      <c r="L5212" s="9" t="str">
        <f t="shared" si="90"/>
        <v/>
      </c>
      <c r="M5212" s="205" t="str" cm="1">
        <f t="array" ref="M5212">_xlfn.IFS(NOT(ISERROR(VLOOKUP(Table5[[#This Row],[Section]],TB_notTB,1,FALSE))),"No",LEFT(Table5[[#This Row],[Section]],3)="ETB","PLS",LEFT(Table5[[#This Row],[Section]],1)="7","PDB",NOT(ISBLANK(Table5[[#This Row],[Section]])),"No")</f>
        <v>No</v>
      </c>
    </row>
    <row r="5213" spans="1:13" x14ac:dyDescent="0.25">
      <c r="A5213" s="126" t="s">
        <v>7964</v>
      </c>
      <c r="B5213" s="126" t="s">
        <v>17222</v>
      </c>
      <c r="C5213" s="126" t="s">
        <v>75</v>
      </c>
      <c r="D5213" s="127">
        <v>1.0049999999999999</v>
      </c>
      <c r="E5213" s="128">
        <v>164</v>
      </c>
      <c r="F5213" s="128">
        <v>164</v>
      </c>
      <c r="G5213" s="126" t="s">
        <v>13718</v>
      </c>
      <c r="H5213" s="126" t="s">
        <v>20127</v>
      </c>
      <c r="I5213" s="126" t="s">
        <v>21060</v>
      </c>
      <c r="J5213" s="126" t="s">
        <v>26236</v>
      </c>
      <c r="K5213" s="9">
        <f>_xlfn.IFNA(VLOOKUP(Table5[[#This Row],[Section]],SubSill_Tier,2,FALSE),0)</f>
        <v>0</v>
      </c>
      <c r="L5213" s="9" t="str">
        <f t="shared" si="90"/>
        <v/>
      </c>
      <c r="M5213" s="205" t="str" cm="1">
        <f t="array" ref="M5213">_xlfn.IFS(NOT(ISERROR(VLOOKUP(Table5[[#This Row],[Section]],TB_notTB,1,FALSE))),"No",LEFT(Table5[[#This Row],[Section]],3)="ETB","PLS",LEFT(Table5[[#This Row],[Section]],1)="7","PDB",NOT(ISBLANK(Table5[[#This Row],[Section]])),"No")</f>
        <v>No</v>
      </c>
    </row>
    <row r="5214" spans="1:13" x14ac:dyDescent="0.25">
      <c r="A5214" s="126" t="s">
        <v>7965</v>
      </c>
      <c r="B5214" s="126" t="s">
        <v>17222</v>
      </c>
      <c r="C5214" s="126" t="s">
        <v>75</v>
      </c>
      <c r="D5214" s="127">
        <v>0.34399999999999997</v>
      </c>
      <c r="E5214" s="128">
        <v>100</v>
      </c>
      <c r="F5214" s="128">
        <v>100</v>
      </c>
      <c r="G5214" s="126" t="s">
        <v>13719</v>
      </c>
      <c r="H5214" s="126" t="s">
        <v>20128</v>
      </c>
      <c r="I5214" s="126" t="s">
        <v>20129</v>
      </c>
      <c r="J5214" s="126" t="s">
        <v>26236</v>
      </c>
      <c r="K5214" s="9">
        <f>_xlfn.IFNA(VLOOKUP(Table5[[#This Row],[Section]],SubSill_Tier,2,FALSE),0)</f>
        <v>0</v>
      </c>
      <c r="L5214" s="9" t="str">
        <f t="shared" si="90"/>
        <v/>
      </c>
      <c r="M5214" s="205" t="str" cm="1">
        <f t="array" ref="M5214">_xlfn.IFS(NOT(ISERROR(VLOOKUP(Table5[[#This Row],[Section]],TB_notTB,1,FALSE))),"No",LEFT(Table5[[#This Row],[Section]],3)="ETB","PLS",LEFT(Table5[[#This Row],[Section]],1)="7","PDB",NOT(ISBLANK(Table5[[#This Row],[Section]])),"No")</f>
        <v>No</v>
      </c>
    </row>
    <row r="5215" spans="1:13" x14ac:dyDescent="0.25">
      <c r="A5215" s="126" t="s">
        <v>7966</v>
      </c>
      <c r="B5215" s="126" t="s">
        <v>17222</v>
      </c>
      <c r="C5215" s="126" t="s">
        <v>75</v>
      </c>
      <c r="D5215" s="127">
        <v>0.311</v>
      </c>
      <c r="E5215" s="128">
        <v>101</v>
      </c>
      <c r="F5215" s="128">
        <v>101</v>
      </c>
      <c r="G5215" s="126" t="s">
        <v>13714</v>
      </c>
      <c r="H5215" s="126" t="s">
        <v>20121</v>
      </c>
      <c r="I5215" s="126" t="s">
        <v>20122</v>
      </c>
      <c r="J5215" s="126" t="s">
        <v>26234</v>
      </c>
      <c r="K5215" s="9">
        <f>_xlfn.IFNA(VLOOKUP(Table5[[#This Row],[Section]],SubSill_Tier,2,FALSE),0)</f>
        <v>0</v>
      </c>
      <c r="L5215" s="9" t="str">
        <f t="shared" si="90"/>
        <v/>
      </c>
      <c r="M5215" s="205" t="str" cm="1">
        <f t="array" ref="M5215">_xlfn.IFS(NOT(ISERROR(VLOOKUP(Table5[[#This Row],[Section]],TB_notTB,1,FALSE))),"No",LEFT(Table5[[#This Row],[Section]],3)="ETB","PLS",LEFT(Table5[[#This Row],[Section]],1)="7","PDB",NOT(ISBLANK(Table5[[#This Row],[Section]])),"No")</f>
        <v>No</v>
      </c>
    </row>
    <row r="5216" spans="1:13" x14ac:dyDescent="0.25">
      <c r="A5216" s="126" t="s">
        <v>7967</v>
      </c>
      <c r="B5216" s="126" t="s">
        <v>17222</v>
      </c>
      <c r="C5216" s="126" t="s">
        <v>75</v>
      </c>
      <c r="D5216" s="127">
        <v>0.52500000000000002</v>
      </c>
      <c r="E5216" s="128">
        <v>100</v>
      </c>
      <c r="F5216" s="128">
        <v>100</v>
      </c>
      <c r="G5216" s="126" t="s">
        <v>13724</v>
      </c>
      <c r="H5216" s="126" t="s">
        <v>20121</v>
      </c>
      <c r="I5216" s="126" t="s">
        <v>20122</v>
      </c>
      <c r="J5216" s="126" t="s">
        <v>26234</v>
      </c>
      <c r="K5216" s="9">
        <f>_xlfn.IFNA(VLOOKUP(Table5[[#This Row],[Section]],SubSill_Tier,2,FALSE),0)</f>
        <v>0</v>
      </c>
      <c r="L5216" s="9" t="str">
        <f t="shared" si="90"/>
        <v/>
      </c>
      <c r="M5216" s="205" t="str" cm="1">
        <f t="array" ref="M5216">_xlfn.IFS(NOT(ISERROR(VLOOKUP(Table5[[#This Row],[Section]],TB_notTB,1,FALSE))),"No",LEFT(Table5[[#This Row],[Section]],3)="ETB","PLS",LEFT(Table5[[#This Row],[Section]],1)="7","PDB",NOT(ISBLANK(Table5[[#This Row],[Section]])),"No")</f>
        <v>No</v>
      </c>
    </row>
    <row r="5217" spans="1:13" x14ac:dyDescent="0.25">
      <c r="A5217" s="126" t="s">
        <v>7968</v>
      </c>
      <c r="B5217" s="126" t="s">
        <v>29128</v>
      </c>
      <c r="C5217" s="126" t="s">
        <v>75</v>
      </c>
      <c r="D5217" s="127">
        <v>0.77700000000000002</v>
      </c>
      <c r="E5217" s="128">
        <v>100</v>
      </c>
      <c r="F5217" s="128">
        <v>100</v>
      </c>
      <c r="G5217" s="126" t="s">
        <v>13717</v>
      </c>
      <c r="H5217" s="126" t="s">
        <v>20125</v>
      </c>
      <c r="I5217" s="126" t="s">
        <v>20126</v>
      </c>
      <c r="J5217" s="126" t="s">
        <v>26235</v>
      </c>
      <c r="K5217" s="9">
        <f>_xlfn.IFNA(VLOOKUP(Table5[[#This Row],[Section]],SubSill_Tier,2,FALSE),0)</f>
        <v>0</v>
      </c>
      <c r="L5217" s="9" t="str">
        <f t="shared" si="90"/>
        <v/>
      </c>
      <c r="M5217" s="205" t="str" cm="1">
        <f t="array" ref="M5217">_xlfn.IFS(NOT(ISERROR(VLOOKUP(Table5[[#This Row],[Section]],TB_notTB,1,FALSE))),"No",LEFT(Table5[[#This Row],[Section]],3)="ETB","PLS",LEFT(Table5[[#This Row],[Section]],1)="7","PDB",NOT(ISBLANK(Table5[[#This Row],[Section]])),"No")</f>
        <v>No</v>
      </c>
    </row>
    <row r="5218" spans="1:13" x14ac:dyDescent="0.25">
      <c r="A5218" s="126" t="s">
        <v>7969</v>
      </c>
      <c r="B5218" s="126" t="s">
        <v>28020</v>
      </c>
      <c r="C5218" s="126" t="s">
        <v>75</v>
      </c>
      <c r="D5218" s="127">
        <v>1.4159999999999999</v>
      </c>
      <c r="E5218" s="128">
        <v>127</v>
      </c>
      <c r="F5218" s="128">
        <v>127</v>
      </c>
      <c r="G5218" s="126" t="s">
        <v>13717</v>
      </c>
      <c r="H5218" s="126" t="s">
        <v>20125</v>
      </c>
      <c r="I5218" s="126" t="s">
        <v>20126</v>
      </c>
      <c r="J5218" s="126" t="s">
        <v>26235</v>
      </c>
      <c r="K5218" s="9">
        <f>_xlfn.IFNA(VLOOKUP(Table5[[#This Row],[Section]],SubSill_Tier,2,FALSE),0)</f>
        <v>0</v>
      </c>
      <c r="L5218" s="9" t="str">
        <f t="shared" si="90"/>
        <v/>
      </c>
      <c r="M5218" s="205" t="str" cm="1">
        <f t="array" ref="M5218">_xlfn.IFS(NOT(ISERROR(VLOOKUP(Table5[[#This Row],[Section]],TB_notTB,1,FALSE))),"No",LEFT(Table5[[#This Row],[Section]],3)="ETB","PLS",LEFT(Table5[[#This Row],[Section]],1)="7","PDB",NOT(ISBLANK(Table5[[#This Row],[Section]])),"No")</f>
        <v>No</v>
      </c>
    </row>
    <row r="5219" spans="1:13" x14ac:dyDescent="0.25">
      <c r="A5219" s="126" t="s">
        <v>7970</v>
      </c>
      <c r="B5219" s="126" t="s">
        <v>17222</v>
      </c>
      <c r="C5219" s="126" t="s">
        <v>75</v>
      </c>
      <c r="D5219" s="127">
        <v>4.3840000000000003</v>
      </c>
      <c r="E5219" s="128">
        <v>352</v>
      </c>
      <c r="F5219" s="128">
        <v>352</v>
      </c>
      <c r="G5219" s="126" t="s">
        <v>13719</v>
      </c>
      <c r="H5219" s="126" t="s">
        <v>20128</v>
      </c>
      <c r="I5219" s="126" t="s">
        <v>20129</v>
      </c>
      <c r="J5219" s="126" t="s">
        <v>26238</v>
      </c>
      <c r="K5219" s="9">
        <f>_xlfn.IFNA(VLOOKUP(Table5[[#This Row],[Section]],SubSill_Tier,2,FALSE),0)</f>
        <v>0</v>
      </c>
      <c r="L5219" s="9" t="str">
        <f t="shared" si="90"/>
        <v/>
      </c>
      <c r="M5219" s="205" t="str" cm="1">
        <f t="array" ref="M5219">_xlfn.IFS(NOT(ISERROR(VLOOKUP(Table5[[#This Row],[Section]],TB_notTB,1,FALSE))),"No",LEFT(Table5[[#This Row],[Section]],3)="ETB","PLS",LEFT(Table5[[#This Row],[Section]],1)="7","PDB",NOT(ISBLANK(Table5[[#This Row],[Section]])),"No")</f>
        <v>No</v>
      </c>
    </row>
    <row r="5220" spans="1:13" x14ac:dyDescent="0.25">
      <c r="A5220" s="126" t="s">
        <v>7971</v>
      </c>
      <c r="B5220" s="126" t="s">
        <v>28021</v>
      </c>
      <c r="C5220" s="126" t="s">
        <v>75</v>
      </c>
      <c r="D5220" s="127">
        <v>2.5739999999999998</v>
      </c>
      <c r="E5220" s="128">
        <v>251</v>
      </c>
      <c r="F5220" s="128">
        <v>251</v>
      </c>
      <c r="G5220" s="126" t="s">
        <v>13719</v>
      </c>
      <c r="H5220" s="126" t="s">
        <v>20128</v>
      </c>
      <c r="I5220" s="126" t="s">
        <v>20129</v>
      </c>
      <c r="J5220" s="126" t="s">
        <v>26235</v>
      </c>
      <c r="K5220" s="9">
        <f>_xlfn.IFNA(VLOOKUP(Table5[[#This Row],[Section]],SubSill_Tier,2,FALSE),0)</f>
        <v>0</v>
      </c>
      <c r="L5220" s="9" t="str">
        <f t="shared" si="90"/>
        <v/>
      </c>
      <c r="M5220" s="205" t="str" cm="1">
        <f t="array" ref="M5220">_xlfn.IFS(NOT(ISERROR(VLOOKUP(Table5[[#This Row],[Section]],TB_notTB,1,FALSE))),"No",LEFT(Table5[[#This Row],[Section]],3)="ETB","PLS",LEFT(Table5[[#This Row],[Section]],1)="7","PDB",NOT(ISBLANK(Table5[[#This Row],[Section]])),"No")</f>
        <v>No</v>
      </c>
    </row>
    <row r="5221" spans="1:13" x14ac:dyDescent="0.25">
      <c r="A5221" s="126" t="s">
        <v>2170</v>
      </c>
      <c r="B5221" s="126" t="s">
        <v>2171</v>
      </c>
      <c r="C5221" s="126" t="s">
        <v>75</v>
      </c>
      <c r="D5221" s="127">
        <v>0.13200000000000001</v>
      </c>
      <c r="E5221" s="128">
        <v>100</v>
      </c>
      <c r="F5221" s="128">
        <v>100</v>
      </c>
      <c r="G5221" s="126" t="s">
        <v>21232</v>
      </c>
      <c r="H5221" s="126" t="s">
        <v>21233</v>
      </c>
      <c r="I5221" s="126" t="s">
        <v>21234</v>
      </c>
      <c r="J5221" s="126" t="s">
        <v>26362</v>
      </c>
      <c r="K5221" s="9">
        <f>_xlfn.IFNA(VLOOKUP(Table5[[#This Row],[Section]],SubSill_Tier,2,FALSE),0)</f>
        <v>0</v>
      </c>
      <c r="L5221" s="9" t="str">
        <f t="shared" si="90"/>
        <v/>
      </c>
      <c r="M5221" s="205" t="str" cm="1">
        <f t="array" ref="M5221">_xlfn.IFS(NOT(ISERROR(VLOOKUP(Table5[[#This Row],[Section]],TB_notTB,1,FALSE))),"No",LEFT(Table5[[#This Row],[Section]],3)="ETB","PLS",LEFT(Table5[[#This Row],[Section]],1)="7","PDB",NOT(ISBLANK(Table5[[#This Row],[Section]])),"No")</f>
        <v>No</v>
      </c>
    </row>
    <row r="5222" spans="1:13" x14ac:dyDescent="0.25">
      <c r="A5222" s="126" t="s">
        <v>7972</v>
      </c>
      <c r="B5222" s="126" t="s">
        <v>17222</v>
      </c>
      <c r="C5222" s="126" t="s">
        <v>75</v>
      </c>
      <c r="D5222" s="127">
        <v>0.1</v>
      </c>
      <c r="E5222" s="128">
        <v>100</v>
      </c>
      <c r="F5222" s="128">
        <v>100</v>
      </c>
      <c r="G5222" s="126" t="s">
        <v>13719</v>
      </c>
      <c r="H5222" s="126" t="s">
        <v>20128</v>
      </c>
      <c r="I5222" s="126" t="s">
        <v>20129</v>
      </c>
      <c r="J5222" s="126" t="s">
        <v>26236</v>
      </c>
      <c r="K5222" s="9">
        <f>_xlfn.IFNA(VLOOKUP(Table5[[#This Row],[Section]],SubSill_Tier,2,FALSE),0)</f>
        <v>0</v>
      </c>
      <c r="L5222" s="9" t="str">
        <f t="shared" si="90"/>
        <v/>
      </c>
      <c r="M5222" s="205" t="str" cm="1">
        <f t="array" ref="M5222">_xlfn.IFS(NOT(ISERROR(VLOOKUP(Table5[[#This Row],[Section]],TB_notTB,1,FALSE))),"No",LEFT(Table5[[#This Row],[Section]],3)="ETB","PLS",LEFT(Table5[[#This Row],[Section]],1)="7","PDB",NOT(ISBLANK(Table5[[#This Row],[Section]])),"No")</f>
        <v>No</v>
      </c>
    </row>
    <row r="5223" spans="1:13" x14ac:dyDescent="0.25">
      <c r="A5223" s="126" t="s">
        <v>7973</v>
      </c>
      <c r="B5223" s="126" t="s">
        <v>7974</v>
      </c>
      <c r="C5223" s="126" t="s">
        <v>75</v>
      </c>
      <c r="D5223" s="127">
        <v>0.80100000000000005</v>
      </c>
      <c r="E5223" s="128">
        <v>127</v>
      </c>
      <c r="F5223" s="128">
        <v>127</v>
      </c>
      <c r="G5223" s="126" t="s">
        <v>13725</v>
      </c>
      <c r="H5223" s="126" t="s">
        <v>20134</v>
      </c>
      <c r="I5223" s="126" t="s">
        <v>20135</v>
      </c>
      <c r="J5223" s="126" t="s">
        <v>26235</v>
      </c>
      <c r="K5223" s="9">
        <f>_xlfn.IFNA(VLOOKUP(Table5[[#This Row],[Section]],SubSill_Tier,2,FALSE),0)</f>
        <v>0</v>
      </c>
      <c r="L5223" s="9" t="str">
        <f t="shared" si="90"/>
        <v/>
      </c>
      <c r="M5223" s="205" t="str" cm="1">
        <f t="array" ref="M5223">_xlfn.IFS(NOT(ISERROR(VLOOKUP(Table5[[#This Row],[Section]],TB_notTB,1,FALSE))),"No",LEFT(Table5[[#This Row],[Section]],3)="ETB","PLS",LEFT(Table5[[#This Row],[Section]],1)="7","PDB",NOT(ISBLANK(Table5[[#This Row],[Section]])),"No")</f>
        <v>No</v>
      </c>
    </row>
    <row r="5224" spans="1:13" x14ac:dyDescent="0.25">
      <c r="A5224" s="126" t="s">
        <v>2172</v>
      </c>
      <c r="B5224" s="126" t="s">
        <v>17222</v>
      </c>
      <c r="C5224" s="126" t="s">
        <v>75</v>
      </c>
      <c r="D5224" s="127">
        <v>0.54400000000000004</v>
      </c>
      <c r="E5224" s="128">
        <v>131</v>
      </c>
      <c r="F5224" s="128">
        <v>131</v>
      </c>
      <c r="G5224" s="126" t="s">
        <v>13730</v>
      </c>
      <c r="H5224" s="126" t="s">
        <v>20139</v>
      </c>
      <c r="I5224" s="126" t="s">
        <v>20140</v>
      </c>
      <c r="J5224" s="126" t="s">
        <v>26243</v>
      </c>
      <c r="K5224" s="9">
        <f>_xlfn.IFNA(VLOOKUP(Table5[[#This Row],[Section]],SubSill_Tier,2,FALSE),0)</f>
        <v>0</v>
      </c>
      <c r="L5224" s="9" t="str">
        <f t="shared" si="90"/>
        <v/>
      </c>
      <c r="M5224" s="205" t="str" cm="1">
        <f t="array" ref="M5224">_xlfn.IFS(NOT(ISERROR(VLOOKUP(Table5[[#This Row],[Section]],TB_notTB,1,FALSE))),"No",LEFT(Table5[[#This Row],[Section]],3)="ETB","PLS",LEFT(Table5[[#This Row],[Section]],1)="7","PDB",NOT(ISBLANK(Table5[[#This Row],[Section]])),"No")</f>
        <v>No</v>
      </c>
    </row>
    <row r="5225" spans="1:13" x14ac:dyDescent="0.25">
      <c r="A5225" s="126" t="s">
        <v>7975</v>
      </c>
      <c r="B5225" s="126" t="s">
        <v>12642</v>
      </c>
      <c r="C5225" s="126" t="s">
        <v>75</v>
      </c>
      <c r="D5225" s="127">
        <v>0.13100000000000001</v>
      </c>
      <c r="E5225" s="128">
        <v>100</v>
      </c>
      <c r="F5225" s="128">
        <v>100</v>
      </c>
      <c r="G5225" s="126" t="s">
        <v>13713</v>
      </c>
      <c r="H5225" s="126" t="s">
        <v>21056</v>
      </c>
      <c r="I5225" s="126" t="s">
        <v>21057</v>
      </c>
      <c r="J5225" s="126" t="s">
        <v>26233</v>
      </c>
      <c r="K5225" s="9">
        <f>_xlfn.IFNA(VLOOKUP(Table5[[#This Row],[Section]],SubSill_Tier,2,FALSE),0)</f>
        <v>0</v>
      </c>
      <c r="L5225" s="9" t="str">
        <f t="shared" si="90"/>
        <v>Wall</v>
      </c>
      <c r="M5225" s="205" t="str" cm="1">
        <f t="array" ref="M5225">_xlfn.IFS(NOT(ISERROR(VLOOKUP(Table5[[#This Row],[Section]],TB_notTB,1,FALSE))),"No",LEFT(Table5[[#This Row],[Section]],3)="ETB","PLS",LEFT(Table5[[#This Row],[Section]],1)="7","PDB",NOT(ISBLANK(Table5[[#This Row],[Section]])),"No")</f>
        <v>No</v>
      </c>
    </row>
    <row r="5226" spans="1:13" x14ac:dyDescent="0.25">
      <c r="A5226" s="126" t="s">
        <v>16181</v>
      </c>
      <c r="B5226" s="126" t="s">
        <v>16182</v>
      </c>
      <c r="C5226" s="126" t="s">
        <v>75</v>
      </c>
      <c r="D5226" s="127">
        <v>0.27800000000000002</v>
      </c>
      <c r="E5226" s="128">
        <v>138</v>
      </c>
      <c r="F5226" s="128">
        <v>138</v>
      </c>
      <c r="G5226" s="126" t="s">
        <v>14942</v>
      </c>
      <c r="H5226" s="126" t="s">
        <v>20251</v>
      </c>
      <c r="I5226" s="126" t="s">
        <v>27881</v>
      </c>
      <c r="J5226" s="126" t="s">
        <v>26286</v>
      </c>
      <c r="K5226" s="9">
        <f>_xlfn.IFNA(VLOOKUP(Table5[[#This Row],[Section]],SubSill_Tier,2,FALSE),0)</f>
        <v>0</v>
      </c>
      <c r="L5226" s="9" t="str">
        <f t="shared" si="90"/>
        <v/>
      </c>
      <c r="M5226" s="205" t="str" cm="1">
        <f t="array" ref="M5226">_xlfn.IFS(NOT(ISERROR(VLOOKUP(Table5[[#This Row],[Section]],TB_notTB,1,FALSE))),"No",LEFT(Table5[[#This Row],[Section]],3)="ETB","PLS",LEFT(Table5[[#This Row],[Section]],1)="7","PDB",NOT(ISBLANK(Table5[[#This Row],[Section]])),"No")</f>
        <v>No</v>
      </c>
    </row>
    <row r="5227" spans="1:13" x14ac:dyDescent="0.25">
      <c r="A5227" s="126" t="s">
        <v>7976</v>
      </c>
      <c r="B5227" s="126" t="s">
        <v>17222</v>
      </c>
      <c r="C5227" s="126" t="s">
        <v>75</v>
      </c>
      <c r="D5227" s="127">
        <v>2.6139999999999999</v>
      </c>
      <c r="E5227" s="128">
        <v>226</v>
      </c>
      <c r="F5227" s="128">
        <v>226</v>
      </c>
      <c r="G5227" s="126" t="s">
        <v>13724</v>
      </c>
      <c r="H5227" s="126" t="s">
        <v>20121</v>
      </c>
      <c r="I5227" s="126" t="s">
        <v>20122</v>
      </c>
      <c r="J5227" s="126" t="s">
        <v>26234</v>
      </c>
      <c r="K5227" s="9">
        <f>_xlfn.IFNA(VLOOKUP(Table5[[#This Row],[Section]],SubSill_Tier,2,FALSE),0)</f>
        <v>0</v>
      </c>
      <c r="L5227" s="9" t="str">
        <f t="shared" si="90"/>
        <v/>
      </c>
      <c r="M5227" s="205" t="str" cm="1">
        <f t="array" ref="M5227">_xlfn.IFS(NOT(ISERROR(VLOOKUP(Table5[[#This Row],[Section]],TB_notTB,1,FALSE))),"No",LEFT(Table5[[#This Row],[Section]],3)="ETB","PLS",LEFT(Table5[[#This Row],[Section]],1)="7","PDB",NOT(ISBLANK(Table5[[#This Row],[Section]])),"No")</f>
        <v>No</v>
      </c>
    </row>
    <row r="5228" spans="1:13" x14ac:dyDescent="0.25">
      <c r="A5228" s="126" t="s">
        <v>7977</v>
      </c>
      <c r="B5228" s="126" t="s">
        <v>7978</v>
      </c>
      <c r="C5228" s="126" t="s">
        <v>75</v>
      </c>
      <c r="D5228" s="127">
        <v>2.133</v>
      </c>
      <c r="E5228" s="128">
        <v>678</v>
      </c>
      <c r="F5228" s="128">
        <v>678</v>
      </c>
      <c r="G5228" s="126" t="s">
        <v>13724</v>
      </c>
      <c r="H5228" s="126" t="s">
        <v>21063</v>
      </c>
      <c r="I5228" s="126" t="s">
        <v>21064</v>
      </c>
      <c r="J5228" s="126" t="s">
        <v>26233</v>
      </c>
      <c r="K5228" s="9">
        <f>_xlfn.IFNA(VLOOKUP(Table5[[#This Row],[Section]],SubSill_Tier,2,FALSE),0)</f>
        <v>0</v>
      </c>
      <c r="L5228" s="9" t="str">
        <f t="shared" si="90"/>
        <v>Wall</v>
      </c>
      <c r="M5228" s="205" t="str" cm="1">
        <f t="array" ref="M5228">_xlfn.IFS(NOT(ISERROR(VLOOKUP(Table5[[#This Row],[Section]],TB_notTB,1,FALSE))),"No",LEFT(Table5[[#This Row],[Section]],3)="ETB","PLS",LEFT(Table5[[#This Row],[Section]],1)="7","PDB",NOT(ISBLANK(Table5[[#This Row],[Section]])),"No")</f>
        <v>No</v>
      </c>
    </row>
    <row r="5229" spans="1:13" x14ac:dyDescent="0.25">
      <c r="A5229" s="126" t="s">
        <v>7979</v>
      </c>
      <c r="B5229" s="126" t="s">
        <v>17222</v>
      </c>
      <c r="C5229" s="126" t="s">
        <v>98</v>
      </c>
      <c r="D5229" s="127">
        <v>0.17100000000000001</v>
      </c>
      <c r="E5229" s="128">
        <v>100</v>
      </c>
      <c r="F5229" s="128">
        <v>100</v>
      </c>
      <c r="G5229" s="126" t="s">
        <v>13721</v>
      </c>
      <c r="H5229" s="126" t="s">
        <v>20121</v>
      </c>
      <c r="I5229" s="126" t="s">
        <v>20122</v>
      </c>
      <c r="J5229" s="126" t="s">
        <v>26234</v>
      </c>
      <c r="K5229" s="9">
        <f>_xlfn.IFNA(VLOOKUP(Table5[[#This Row],[Section]],SubSill_Tier,2,FALSE),0)</f>
        <v>0</v>
      </c>
      <c r="L5229" s="9" t="str">
        <f t="shared" si="90"/>
        <v/>
      </c>
      <c r="M5229" s="205" t="str" cm="1">
        <f t="array" ref="M5229">_xlfn.IFS(NOT(ISERROR(VLOOKUP(Table5[[#This Row],[Section]],TB_notTB,1,FALSE))),"No",LEFT(Table5[[#This Row],[Section]],3)="ETB","PLS",LEFT(Table5[[#This Row],[Section]],1)="7","PDB",NOT(ISBLANK(Table5[[#This Row],[Section]])),"No")</f>
        <v>No</v>
      </c>
    </row>
    <row r="5230" spans="1:13" x14ac:dyDescent="0.25">
      <c r="A5230" s="126" t="s">
        <v>7980</v>
      </c>
      <c r="B5230" s="126" t="s">
        <v>28022</v>
      </c>
      <c r="C5230" s="126" t="s">
        <v>75</v>
      </c>
      <c r="D5230" s="127">
        <v>1.133</v>
      </c>
      <c r="E5230" s="128">
        <v>152</v>
      </c>
      <c r="F5230" s="128">
        <v>152</v>
      </c>
      <c r="G5230" s="126" t="s">
        <v>13717</v>
      </c>
      <c r="H5230" s="126" t="s">
        <v>20125</v>
      </c>
      <c r="I5230" s="126" t="s">
        <v>20126</v>
      </c>
      <c r="J5230" s="126" t="s">
        <v>26235</v>
      </c>
      <c r="K5230" s="9">
        <f>_xlfn.IFNA(VLOOKUP(Table5[[#This Row],[Section]],SubSill_Tier,2,FALSE),0)</f>
        <v>0</v>
      </c>
      <c r="L5230" s="9" t="str">
        <f t="shared" si="90"/>
        <v/>
      </c>
      <c r="M5230" s="205" t="str" cm="1">
        <f t="array" ref="M5230">_xlfn.IFS(NOT(ISERROR(VLOOKUP(Table5[[#This Row],[Section]],TB_notTB,1,FALSE))),"No",LEFT(Table5[[#This Row],[Section]],3)="ETB","PLS",LEFT(Table5[[#This Row],[Section]],1)="7","PDB",NOT(ISBLANK(Table5[[#This Row],[Section]])),"No")</f>
        <v>No</v>
      </c>
    </row>
    <row r="5231" spans="1:13" x14ac:dyDescent="0.25">
      <c r="A5231" s="126" t="s">
        <v>7981</v>
      </c>
      <c r="B5231" s="126" t="s">
        <v>7982</v>
      </c>
      <c r="C5231" s="126" t="s">
        <v>75</v>
      </c>
      <c r="D5231" s="127">
        <v>0.60099999999999998</v>
      </c>
      <c r="E5231" s="128">
        <v>146</v>
      </c>
      <c r="F5231" s="128">
        <v>146</v>
      </c>
      <c r="G5231" s="126" t="s">
        <v>13714</v>
      </c>
      <c r="H5231" s="126" t="s">
        <v>20121</v>
      </c>
      <c r="I5231" s="126" t="s">
        <v>20122</v>
      </c>
      <c r="J5231" s="126" t="s">
        <v>26234</v>
      </c>
      <c r="K5231" s="9">
        <f>_xlfn.IFNA(VLOOKUP(Table5[[#This Row],[Section]],SubSill_Tier,2,FALSE),0)</f>
        <v>0</v>
      </c>
      <c r="L5231" s="9" t="str">
        <f t="shared" si="90"/>
        <v/>
      </c>
      <c r="M5231" s="205" t="str" cm="1">
        <f t="array" ref="M5231">_xlfn.IFS(NOT(ISERROR(VLOOKUP(Table5[[#This Row],[Section]],TB_notTB,1,FALSE))),"No",LEFT(Table5[[#This Row],[Section]],3)="ETB","PLS",LEFT(Table5[[#This Row],[Section]],1)="7","PDB",NOT(ISBLANK(Table5[[#This Row],[Section]])),"No")</f>
        <v>No</v>
      </c>
    </row>
    <row r="5232" spans="1:13" x14ac:dyDescent="0.25">
      <c r="A5232" s="126" t="s">
        <v>7983</v>
      </c>
      <c r="B5232" s="126" t="s">
        <v>13280</v>
      </c>
      <c r="C5232" s="126" t="s">
        <v>75</v>
      </c>
      <c r="D5232" s="127">
        <v>0.251</v>
      </c>
      <c r="E5232" s="128">
        <v>146</v>
      </c>
      <c r="F5232" s="128">
        <v>100</v>
      </c>
      <c r="G5232" s="126" t="s">
        <v>13737</v>
      </c>
      <c r="H5232" s="126" t="s">
        <v>21074</v>
      </c>
      <c r="I5232" s="126" t="s">
        <v>21075</v>
      </c>
      <c r="J5232" s="126" t="s">
        <v>26233</v>
      </c>
      <c r="K5232" s="9">
        <f>_xlfn.IFNA(VLOOKUP(Table5[[#This Row],[Section]],SubSill_Tier,2,FALSE),0)</f>
        <v>0</v>
      </c>
      <c r="L5232" s="9" t="str">
        <f t="shared" si="90"/>
        <v/>
      </c>
      <c r="M5232" s="205" t="str" cm="1">
        <f t="array" ref="M5232">_xlfn.IFS(NOT(ISERROR(VLOOKUP(Table5[[#This Row],[Section]],TB_notTB,1,FALSE))),"No",LEFT(Table5[[#This Row],[Section]],3)="ETB","PLS",LEFT(Table5[[#This Row],[Section]],1)="7","PDB",NOT(ISBLANK(Table5[[#This Row],[Section]])),"No")</f>
        <v>No</v>
      </c>
    </row>
    <row r="5233" spans="1:13" x14ac:dyDescent="0.25">
      <c r="A5233" s="126" t="s">
        <v>7984</v>
      </c>
      <c r="B5233" s="126" t="s">
        <v>17222</v>
      </c>
      <c r="C5233" s="126" t="s">
        <v>75</v>
      </c>
      <c r="D5233" s="127">
        <v>0.16</v>
      </c>
      <c r="E5233" s="128">
        <v>100</v>
      </c>
      <c r="F5233" s="128">
        <v>100</v>
      </c>
      <c r="G5233" s="126" t="s">
        <v>13715</v>
      </c>
      <c r="H5233" s="126" t="s">
        <v>20123</v>
      </c>
      <c r="I5233" s="126" t="s">
        <v>21058</v>
      </c>
      <c r="J5233" s="126" t="s">
        <v>26236</v>
      </c>
      <c r="K5233" s="9">
        <f>_xlfn.IFNA(VLOOKUP(Table5[[#This Row],[Section]],SubSill_Tier,2,FALSE),0)</f>
        <v>0</v>
      </c>
      <c r="L5233" s="9" t="str">
        <f t="shared" si="90"/>
        <v/>
      </c>
      <c r="M5233" s="205" t="str" cm="1">
        <f t="array" ref="M5233">_xlfn.IFS(NOT(ISERROR(VLOOKUP(Table5[[#This Row],[Section]],TB_notTB,1,FALSE))),"No",LEFT(Table5[[#This Row],[Section]],3)="ETB","PLS",LEFT(Table5[[#This Row],[Section]],1)="7","PDB",NOT(ISBLANK(Table5[[#This Row],[Section]])),"No")</f>
        <v>No</v>
      </c>
    </row>
    <row r="5234" spans="1:13" x14ac:dyDescent="0.25">
      <c r="A5234" s="126" t="s">
        <v>7985</v>
      </c>
      <c r="B5234" s="126" t="s">
        <v>17222</v>
      </c>
      <c r="C5234" s="126" t="s">
        <v>75</v>
      </c>
      <c r="D5234" s="127">
        <v>0.26</v>
      </c>
      <c r="E5234" s="128">
        <v>116</v>
      </c>
      <c r="F5234" s="128">
        <v>116</v>
      </c>
      <c r="G5234" s="126" t="s">
        <v>13721</v>
      </c>
      <c r="H5234" s="126" t="s">
        <v>20121</v>
      </c>
      <c r="I5234" s="126" t="s">
        <v>20122</v>
      </c>
      <c r="J5234" s="126" t="s">
        <v>26234</v>
      </c>
      <c r="K5234" s="9">
        <f>_xlfn.IFNA(VLOOKUP(Table5[[#This Row],[Section]],SubSill_Tier,2,FALSE),0)</f>
        <v>0</v>
      </c>
      <c r="L5234" s="9" t="str">
        <f t="shared" si="90"/>
        <v/>
      </c>
      <c r="M5234" s="205" t="str" cm="1">
        <f t="array" ref="M5234">_xlfn.IFS(NOT(ISERROR(VLOOKUP(Table5[[#This Row],[Section]],TB_notTB,1,FALSE))),"No",LEFT(Table5[[#This Row],[Section]],3)="ETB","PLS",LEFT(Table5[[#This Row],[Section]],1)="7","PDB",NOT(ISBLANK(Table5[[#This Row],[Section]])),"No")</f>
        <v>No</v>
      </c>
    </row>
    <row r="5235" spans="1:13" x14ac:dyDescent="0.25">
      <c r="A5235" s="126" t="s">
        <v>7986</v>
      </c>
      <c r="B5235" s="126" t="s">
        <v>17222</v>
      </c>
      <c r="C5235" s="126" t="s">
        <v>75</v>
      </c>
      <c r="D5235" s="127">
        <v>0.17599999999999999</v>
      </c>
      <c r="E5235" s="128">
        <v>117</v>
      </c>
      <c r="F5235" s="128">
        <v>117</v>
      </c>
      <c r="G5235" s="126" t="s">
        <v>13719</v>
      </c>
      <c r="H5235" s="126" t="s">
        <v>20128</v>
      </c>
      <c r="I5235" s="126" t="s">
        <v>20129</v>
      </c>
      <c r="J5235" s="126" t="s">
        <v>26236</v>
      </c>
      <c r="K5235" s="9">
        <f>_xlfn.IFNA(VLOOKUP(Table5[[#This Row],[Section]],SubSill_Tier,2,FALSE),0)</f>
        <v>0</v>
      </c>
      <c r="L5235" s="9" t="str">
        <f t="shared" si="90"/>
        <v/>
      </c>
      <c r="M5235" s="205" t="str" cm="1">
        <f t="array" ref="M5235">_xlfn.IFS(NOT(ISERROR(VLOOKUP(Table5[[#This Row],[Section]],TB_notTB,1,FALSE))),"No",LEFT(Table5[[#This Row],[Section]],3)="ETB","PLS",LEFT(Table5[[#This Row],[Section]],1)="7","PDB",NOT(ISBLANK(Table5[[#This Row],[Section]])),"No")</f>
        <v>No</v>
      </c>
    </row>
    <row r="5236" spans="1:13" x14ac:dyDescent="0.25">
      <c r="A5236" s="126" t="s">
        <v>7987</v>
      </c>
      <c r="B5236" s="126" t="s">
        <v>28023</v>
      </c>
      <c r="C5236" s="126" t="s">
        <v>75</v>
      </c>
      <c r="D5236" s="127">
        <v>0.98099999999999998</v>
      </c>
      <c r="E5236" s="128">
        <v>127</v>
      </c>
      <c r="F5236" s="128">
        <v>127</v>
      </c>
      <c r="G5236" s="126" t="s">
        <v>13717</v>
      </c>
      <c r="H5236" s="126" t="s">
        <v>20125</v>
      </c>
      <c r="I5236" s="126" t="s">
        <v>20126</v>
      </c>
      <c r="J5236" s="126" t="s">
        <v>26235</v>
      </c>
      <c r="K5236" s="9">
        <f>_xlfn.IFNA(VLOOKUP(Table5[[#This Row],[Section]],SubSill_Tier,2,FALSE),0)</f>
        <v>0</v>
      </c>
      <c r="L5236" s="9" t="str">
        <f t="shared" si="90"/>
        <v/>
      </c>
      <c r="M5236" s="205" t="str" cm="1">
        <f t="array" ref="M5236">_xlfn.IFS(NOT(ISERROR(VLOOKUP(Table5[[#This Row],[Section]],TB_notTB,1,FALSE))),"No",LEFT(Table5[[#This Row],[Section]],3)="ETB","PLS",LEFT(Table5[[#This Row],[Section]],1)="7","PDB",NOT(ISBLANK(Table5[[#This Row],[Section]])),"No")</f>
        <v>No</v>
      </c>
    </row>
    <row r="5237" spans="1:13" x14ac:dyDescent="0.25">
      <c r="A5237" s="126" t="s">
        <v>7988</v>
      </c>
      <c r="B5237" s="126" t="s">
        <v>17222</v>
      </c>
      <c r="C5237" s="126" t="s">
        <v>75</v>
      </c>
      <c r="D5237" s="127">
        <v>0.60399999999999998</v>
      </c>
      <c r="E5237" s="128">
        <v>100</v>
      </c>
      <c r="F5237" s="128">
        <v>100</v>
      </c>
      <c r="G5237" s="126" t="s">
        <v>13719</v>
      </c>
      <c r="H5237" s="126" t="s">
        <v>20128</v>
      </c>
      <c r="I5237" s="126" t="s">
        <v>20129</v>
      </c>
      <c r="J5237" s="126" t="s">
        <v>26236</v>
      </c>
      <c r="K5237" s="9">
        <f>_xlfn.IFNA(VLOOKUP(Table5[[#This Row],[Section]],SubSill_Tier,2,FALSE),0)</f>
        <v>0</v>
      </c>
      <c r="L5237" s="9" t="str">
        <f t="shared" si="90"/>
        <v/>
      </c>
      <c r="M5237" s="205" t="str" cm="1">
        <f t="array" ref="M5237">_xlfn.IFS(NOT(ISERROR(VLOOKUP(Table5[[#This Row],[Section]],TB_notTB,1,FALSE))),"No",LEFT(Table5[[#This Row],[Section]],3)="ETB","PLS",LEFT(Table5[[#This Row],[Section]],1)="7","PDB",NOT(ISBLANK(Table5[[#This Row],[Section]])),"No")</f>
        <v>No</v>
      </c>
    </row>
    <row r="5238" spans="1:13" x14ac:dyDescent="0.25">
      <c r="A5238" s="126" t="s">
        <v>7989</v>
      </c>
      <c r="B5238" s="126" t="s">
        <v>7990</v>
      </c>
      <c r="C5238" s="126" t="s">
        <v>98</v>
      </c>
      <c r="D5238" s="127">
        <v>0.50900000000000001</v>
      </c>
      <c r="E5238" s="128">
        <v>158</v>
      </c>
      <c r="F5238" s="128">
        <v>158</v>
      </c>
      <c r="G5238" s="126" t="s">
        <v>13713</v>
      </c>
      <c r="H5238" s="126" t="s">
        <v>21056</v>
      </c>
      <c r="I5238" s="126" t="s">
        <v>21057</v>
      </c>
      <c r="J5238" s="126" t="s">
        <v>26233</v>
      </c>
      <c r="K5238" s="9">
        <f>_xlfn.IFNA(VLOOKUP(Table5[[#This Row],[Section]],SubSill_Tier,2,FALSE),0)</f>
        <v>0</v>
      </c>
      <c r="L5238" s="9" t="str">
        <f t="shared" si="90"/>
        <v/>
      </c>
      <c r="M5238" s="205" t="str" cm="1">
        <f t="array" ref="M5238">_xlfn.IFS(NOT(ISERROR(VLOOKUP(Table5[[#This Row],[Section]],TB_notTB,1,FALSE))),"No",LEFT(Table5[[#This Row],[Section]],3)="ETB","PLS",LEFT(Table5[[#This Row],[Section]],1)="7","PDB",NOT(ISBLANK(Table5[[#This Row],[Section]])),"No")</f>
        <v>No</v>
      </c>
    </row>
    <row r="5239" spans="1:13" x14ac:dyDescent="0.25">
      <c r="A5239" s="126" t="s">
        <v>7991</v>
      </c>
      <c r="B5239" s="126" t="s">
        <v>17222</v>
      </c>
      <c r="C5239" s="126" t="s">
        <v>75</v>
      </c>
      <c r="D5239" s="127">
        <v>0.51500000000000001</v>
      </c>
      <c r="E5239" s="128">
        <v>100</v>
      </c>
      <c r="F5239" s="128">
        <v>100</v>
      </c>
      <c r="G5239" s="126" t="s">
        <v>13719</v>
      </c>
      <c r="H5239" s="126" t="s">
        <v>20128</v>
      </c>
      <c r="I5239" s="126" t="s">
        <v>20129</v>
      </c>
      <c r="J5239" s="126" t="s">
        <v>26236</v>
      </c>
      <c r="K5239" s="9">
        <f>_xlfn.IFNA(VLOOKUP(Table5[[#This Row],[Section]],SubSill_Tier,2,FALSE),0)</f>
        <v>0</v>
      </c>
      <c r="L5239" s="9" t="str">
        <f t="shared" si="90"/>
        <v/>
      </c>
      <c r="M5239" s="205" t="str" cm="1">
        <f t="array" ref="M5239">_xlfn.IFS(NOT(ISERROR(VLOOKUP(Table5[[#This Row],[Section]],TB_notTB,1,FALSE))),"No",LEFT(Table5[[#This Row],[Section]],3)="ETB","PLS",LEFT(Table5[[#This Row],[Section]],1)="7","PDB",NOT(ISBLANK(Table5[[#This Row],[Section]])),"No")</f>
        <v>No</v>
      </c>
    </row>
    <row r="5240" spans="1:13" x14ac:dyDescent="0.25">
      <c r="A5240" s="126" t="s">
        <v>7992</v>
      </c>
      <c r="B5240" s="126" t="s">
        <v>17222</v>
      </c>
      <c r="C5240" s="126" t="s">
        <v>75</v>
      </c>
      <c r="D5240" s="127">
        <v>2.8239999999999998</v>
      </c>
      <c r="E5240" s="128">
        <v>767</v>
      </c>
      <c r="F5240" s="128">
        <v>767</v>
      </c>
      <c r="G5240" s="126" t="s">
        <v>13724</v>
      </c>
      <c r="H5240" s="126" t="s">
        <v>20121</v>
      </c>
      <c r="I5240" s="126" t="s">
        <v>20122</v>
      </c>
      <c r="J5240" s="126" t="s">
        <v>26234</v>
      </c>
      <c r="K5240" s="9">
        <f>_xlfn.IFNA(VLOOKUP(Table5[[#This Row],[Section]],SubSill_Tier,2,FALSE),0)</f>
        <v>0</v>
      </c>
      <c r="L5240" s="9" t="str">
        <f t="shared" si="90"/>
        <v/>
      </c>
      <c r="M5240" s="205" t="str" cm="1">
        <f t="array" ref="M5240">_xlfn.IFS(NOT(ISERROR(VLOOKUP(Table5[[#This Row],[Section]],TB_notTB,1,FALSE))),"No",LEFT(Table5[[#This Row],[Section]],3)="ETB","PLS",LEFT(Table5[[#This Row],[Section]],1)="7","PDB",NOT(ISBLANK(Table5[[#This Row],[Section]])),"No")</f>
        <v>No</v>
      </c>
    </row>
    <row r="5241" spans="1:13" x14ac:dyDescent="0.25">
      <c r="A5241" s="126" t="s">
        <v>2173</v>
      </c>
      <c r="B5241" s="126" t="s">
        <v>17222</v>
      </c>
      <c r="C5241" s="126" t="s">
        <v>98</v>
      </c>
      <c r="D5241" s="127">
        <v>0.436</v>
      </c>
      <c r="E5241" s="128">
        <v>107</v>
      </c>
      <c r="F5241" s="128">
        <v>107</v>
      </c>
      <c r="G5241" s="126" t="s">
        <v>13730</v>
      </c>
      <c r="H5241" s="126" t="s">
        <v>20139</v>
      </c>
      <c r="I5241" s="126" t="s">
        <v>20140</v>
      </c>
      <c r="J5241" s="126" t="s">
        <v>26243</v>
      </c>
      <c r="K5241" s="9">
        <f>_xlfn.IFNA(VLOOKUP(Table5[[#This Row],[Section]],SubSill_Tier,2,FALSE),0)</f>
        <v>0</v>
      </c>
      <c r="L5241" s="9" t="str">
        <f t="shared" si="90"/>
        <v/>
      </c>
      <c r="M5241" s="205" t="str" cm="1">
        <f t="array" ref="M5241">_xlfn.IFS(NOT(ISERROR(VLOOKUP(Table5[[#This Row],[Section]],TB_notTB,1,FALSE))),"No",LEFT(Table5[[#This Row],[Section]],3)="ETB","PLS",LEFT(Table5[[#This Row],[Section]],1)="7","PDB",NOT(ISBLANK(Table5[[#This Row],[Section]])),"No")</f>
        <v>No</v>
      </c>
    </row>
    <row r="5242" spans="1:13" x14ac:dyDescent="0.25">
      <c r="A5242" s="126" t="s">
        <v>2174</v>
      </c>
      <c r="B5242" s="126" t="s">
        <v>17222</v>
      </c>
      <c r="C5242" s="126" t="s">
        <v>75</v>
      </c>
      <c r="D5242" s="127">
        <v>1.6080000000000001</v>
      </c>
      <c r="E5242" s="128">
        <v>206</v>
      </c>
      <c r="F5242" s="128">
        <v>163</v>
      </c>
      <c r="G5242" s="126" t="s">
        <v>13748</v>
      </c>
      <c r="H5242" s="126" t="s">
        <v>20246</v>
      </c>
      <c r="I5242" s="126" t="s">
        <v>20247</v>
      </c>
      <c r="J5242" s="126" t="s">
        <v>26241</v>
      </c>
      <c r="K5242" s="9">
        <f>_xlfn.IFNA(VLOOKUP(Table5[[#This Row],[Section]],SubSill_Tier,2,FALSE),0)</f>
        <v>0</v>
      </c>
      <c r="L5242" s="9" t="str">
        <f t="shared" si="90"/>
        <v/>
      </c>
      <c r="M5242" s="205" t="str" cm="1">
        <f t="array" ref="M5242">_xlfn.IFS(NOT(ISERROR(VLOOKUP(Table5[[#This Row],[Section]],TB_notTB,1,FALSE))),"No",LEFT(Table5[[#This Row],[Section]],3)="ETB","PLS",LEFT(Table5[[#This Row],[Section]],1)="7","PDB",NOT(ISBLANK(Table5[[#This Row],[Section]])),"No")</f>
        <v>No</v>
      </c>
    </row>
    <row r="5243" spans="1:13" x14ac:dyDescent="0.25">
      <c r="A5243" s="126" t="s">
        <v>7993</v>
      </c>
      <c r="B5243" s="126" t="s">
        <v>17222</v>
      </c>
      <c r="C5243" s="126" t="s">
        <v>75</v>
      </c>
      <c r="D5243" s="127">
        <v>0.73699999999999999</v>
      </c>
      <c r="E5243" s="128">
        <v>177</v>
      </c>
      <c r="F5243" s="128">
        <v>177</v>
      </c>
      <c r="G5243" s="126" t="s">
        <v>13724</v>
      </c>
      <c r="H5243" s="126" t="s">
        <v>20121</v>
      </c>
      <c r="I5243" s="126" t="s">
        <v>20122</v>
      </c>
      <c r="J5243" s="126" t="s">
        <v>26234</v>
      </c>
      <c r="K5243" s="9">
        <f>_xlfn.IFNA(VLOOKUP(Table5[[#This Row],[Section]],SubSill_Tier,2,FALSE),0)</f>
        <v>0</v>
      </c>
      <c r="L5243" s="9" t="str">
        <f t="shared" si="90"/>
        <v/>
      </c>
      <c r="M5243" s="205" t="str" cm="1">
        <f t="array" ref="M5243">_xlfn.IFS(NOT(ISERROR(VLOOKUP(Table5[[#This Row],[Section]],TB_notTB,1,FALSE))),"No",LEFT(Table5[[#This Row],[Section]],3)="ETB","PLS",LEFT(Table5[[#This Row],[Section]],1)="7","PDB",NOT(ISBLANK(Table5[[#This Row],[Section]])),"No")</f>
        <v>No</v>
      </c>
    </row>
    <row r="5244" spans="1:13" x14ac:dyDescent="0.25">
      <c r="A5244" s="126" t="s">
        <v>7994</v>
      </c>
      <c r="B5244" s="126" t="s">
        <v>7995</v>
      </c>
      <c r="C5244" s="126" t="s">
        <v>75</v>
      </c>
      <c r="D5244" s="127">
        <v>2.395</v>
      </c>
      <c r="E5244" s="128">
        <v>292</v>
      </c>
      <c r="F5244" s="128">
        <v>292</v>
      </c>
      <c r="G5244" s="126" t="s">
        <v>13725</v>
      </c>
      <c r="H5244" s="126" t="s">
        <v>20134</v>
      </c>
      <c r="I5244" s="126" t="s">
        <v>20135</v>
      </c>
      <c r="J5244" s="126" t="s">
        <v>26236</v>
      </c>
      <c r="K5244" s="9">
        <f>_xlfn.IFNA(VLOOKUP(Table5[[#This Row],[Section]],SubSill_Tier,2,FALSE),0)</f>
        <v>0</v>
      </c>
      <c r="L5244" s="9" t="str">
        <f t="shared" si="90"/>
        <v/>
      </c>
      <c r="M5244" s="205" t="str" cm="1">
        <f t="array" ref="M5244">_xlfn.IFS(NOT(ISERROR(VLOOKUP(Table5[[#This Row],[Section]],TB_notTB,1,FALSE))),"No",LEFT(Table5[[#This Row],[Section]],3)="ETB","PLS",LEFT(Table5[[#This Row],[Section]],1)="7","PDB",NOT(ISBLANK(Table5[[#This Row],[Section]])),"No")</f>
        <v>No</v>
      </c>
    </row>
    <row r="5245" spans="1:13" x14ac:dyDescent="0.25">
      <c r="A5245" s="126" t="s">
        <v>7996</v>
      </c>
      <c r="B5245" s="126" t="s">
        <v>28024</v>
      </c>
      <c r="C5245" s="126" t="s">
        <v>75</v>
      </c>
      <c r="D5245" s="127">
        <v>1.9470000000000001</v>
      </c>
      <c r="E5245" s="128">
        <v>229</v>
      </c>
      <c r="F5245" s="128">
        <v>229</v>
      </c>
      <c r="G5245" s="126" t="s">
        <v>13725</v>
      </c>
      <c r="H5245" s="126" t="s">
        <v>20134</v>
      </c>
      <c r="I5245" s="126" t="s">
        <v>20135</v>
      </c>
      <c r="J5245" s="126" t="s">
        <v>26235</v>
      </c>
      <c r="K5245" s="9">
        <f>_xlfn.IFNA(VLOOKUP(Table5[[#This Row],[Section]],SubSill_Tier,2,FALSE),0)</f>
        <v>0</v>
      </c>
      <c r="L5245" s="9" t="str">
        <f t="shared" si="90"/>
        <v/>
      </c>
      <c r="M5245" s="205" t="str" cm="1">
        <f t="array" ref="M5245">_xlfn.IFS(NOT(ISERROR(VLOOKUP(Table5[[#This Row],[Section]],TB_notTB,1,FALSE))),"No",LEFT(Table5[[#This Row],[Section]],3)="ETB","PLS",LEFT(Table5[[#This Row],[Section]],1)="7","PDB",NOT(ISBLANK(Table5[[#This Row],[Section]])),"No")</f>
        <v>No</v>
      </c>
    </row>
    <row r="5246" spans="1:13" x14ac:dyDescent="0.25">
      <c r="A5246" s="126" t="s">
        <v>2175</v>
      </c>
      <c r="B5246" s="126" t="s">
        <v>17222</v>
      </c>
      <c r="C5246" s="126" t="s">
        <v>75</v>
      </c>
      <c r="D5246" s="127">
        <v>1.145</v>
      </c>
      <c r="E5246" s="128">
        <v>419</v>
      </c>
      <c r="F5246" s="128">
        <v>419</v>
      </c>
      <c r="G5246" s="126" t="s">
        <v>13712</v>
      </c>
      <c r="H5246" s="126" t="s">
        <v>20120</v>
      </c>
      <c r="I5246" s="126" t="s">
        <v>21055</v>
      </c>
      <c r="J5246" s="126" t="s">
        <v>26232</v>
      </c>
      <c r="K5246" s="9">
        <f>_xlfn.IFNA(VLOOKUP(Table5[[#This Row],[Section]],SubSill_Tier,2,FALSE),0)</f>
        <v>0</v>
      </c>
      <c r="L5246" s="9" t="str">
        <f t="shared" si="90"/>
        <v/>
      </c>
      <c r="M5246" s="205" t="str" cm="1">
        <f t="array" ref="M5246">_xlfn.IFS(NOT(ISERROR(VLOOKUP(Table5[[#This Row],[Section]],TB_notTB,1,FALSE))),"No",LEFT(Table5[[#This Row],[Section]],3)="ETB","PLS",LEFT(Table5[[#This Row],[Section]],1)="7","PDB",NOT(ISBLANK(Table5[[#This Row],[Section]])),"No")</f>
        <v>No</v>
      </c>
    </row>
    <row r="5247" spans="1:13" x14ac:dyDescent="0.25">
      <c r="A5247" s="126" t="s">
        <v>2176</v>
      </c>
      <c r="B5247" s="126" t="s">
        <v>17222</v>
      </c>
      <c r="C5247" s="126" t="s">
        <v>75</v>
      </c>
      <c r="D5247" s="127">
        <v>1.0860000000000001</v>
      </c>
      <c r="E5247" s="128">
        <v>319</v>
      </c>
      <c r="F5247" s="128">
        <v>319</v>
      </c>
      <c r="G5247" s="126" t="s">
        <v>13735</v>
      </c>
      <c r="H5247" s="126" t="s">
        <v>20146</v>
      </c>
      <c r="I5247" s="126" t="s">
        <v>20147</v>
      </c>
      <c r="J5247" s="126" t="s">
        <v>26234</v>
      </c>
      <c r="K5247" s="9">
        <f>_xlfn.IFNA(VLOOKUP(Table5[[#This Row],[Section]],SubSill_Tier,2,FALSE),0)</f>
        <v>0</v>
      </c>
      <c r="L5247" s="9" t="str">
        <f t="shared" si="90"/>
        <v/>
      </c>
      <c r="M5247" s="205" t="str" cm="1">
        <f t="array" ref="M5247">_xlfn.IFS(NOT(ISERROR(VLOOKUP(Table5[[#This Row],[Section]],TB_notTB,1,FALSE))),"No",LEFT(Table5[[#This Row],[Section]],3)="ETB","PLS",LEFT(Table5[[#This Row],[Section]],1)="7","PDB",NOT(ISBLANK(Table5[[#This Row],[Section]])),"No")</f>
        <v>No</v>
      </c>
    </row>
    <row r="5248" spans="1:13" x14ac:dyDescent="0.25">
      <c r="A5248" s="126" t="s">
        <v>7998</v>
      </c>
      <c r="B5248" s="126" t="s">
        <v>17222</v>
      </c>
      <c r="C5248" s="126" t="s">
        <v>75</v>
      </c>
      <c r="D5248" s="127">
        <v>0.54500000000000004</v>
      </c>
      <c r="E5248" s="128">
        <v>133</v>
      </c>
      <c r="F5248" s="128">
        <v>133</v>
      </c>
      <c r="G5248" s="126" t="s">
        <v>13720</v>
      </c>
      <c r="H5248" s="126" t="s">
        <v>20130</v>
      </c>
      <c r="I5248" s="126" t="s">
        <v>20131</v>
      </c>
      <c r="J5248" s="126" t="s">
        <v>26236</v>
      </c>
      <c r="K5248" s="9">
        <f>_xlfn.IFNA(VLOOKUP(Table5[[#This Row],[Section]],SubSill_Tier,2,FALSE),0)</f>
        <v>0</v>
      </c>
      <c r="L5248" s="9" t="str">
        <f t="shared" si="90"/>
        <v/>
      </c>
      <c r="M5248" s="205" t="str" cm="1">
        <f t="array" ref="M5248">_xlfn.IFS(NOT(ISERROR(VLOOKUP(Table5[[#This Row],[Section]],TB_notTB,1,FALSE))),"No",LEFT(Table5[[#This Row],[Section]],3)="ETB","PLS",LEFT(Table5[[#This Row],[Section]],1)="7","PDB",NOT(ISBLANK(Table5[[#This Row],[Section]])),"No")</f>
        <v>No</v>
      </c>
    </row>
    <row r="5249" spans="1:13" x14ac:dyDescent="0.25">
      <c r="A5249" s="126" t="s">
        <v>7999</v>
      </c>
      <c r="B5249" s="126" t="s">
        <v>17222</v>
      </c>
      <c r="C5249" s="126" t="s">
        <v>98</v>
      </c>
      <c r="D5249" s="127">
        <v>8.4000000000000005E-2</v>
      </c>
      <c r="E5249" s="128">
        <v>100</v>
      </c>
      <c r="F5249" s="128">
        <v>100</v>
      </c>
      <c r="G5249" s="126" t="s">
        <v>13721</v>
      </c>
      <c r="H5249" s="126" t="s">
        <v>20121</v>
      </c>
      <c r="I5249" s="126" t="s">
        <v>20122</v>
      </c>
      <c r="J5249" s="126" t="s">
        <v>26234</v>
      </c>
      <c r="K5249" s="9">
        <f>_xlfn.IFNA(VLOOKUP(Table5[[#This Row],[Section]],SubSill_Tier,2,FALSE),0)</f>
        <v>0</v>
      </c>
      <c r="L5249" s="9" t="str">
        <f t="shared" si="90"/>
        <v/>
      </c>
      <c r="M5249" s="205" t="str" cm="1">
        <f t="array" ref="M5249">_xlfn.IFS(NOT(ISERROR(VLOOKUP(Table5[[#This Row],[Section]],TB_notTB,1,FALSE))),"No",LEFT(Table5[[#This Row],[Section]],3)="ETB","PLS",LEFT(Table5[[#This Row],[Section]],1)="7","PDB",NOT(ISBLANK(Table5[[#This Row],[Section]])),"No")</f>
        <v>No</v>
      </c>
    </row>
    <row r="5250" spans="1:13" x14ac:dyDescent="0.25">
      <c r="A5250" s="126" t="s">
        <v>2177</v>
      </c>
      <c r="B5250" s="126" t="s">
        <v>17222</v>
      </c>
      <c r="C5250" s="126" t="s">
        <v>75</v>
      </c>
      <c r="D5250" s="127">
        <v>0.35699999999999998</v>
      </c>
      <c r="E5250" s="128">
        <v>107</v>
      </c>
      <c r="F5250" s="128">
        <v>100</v>
      </c>
      <c r="G5250" s="126" t="s">
        <v>13730</v>
      </c>
      <c r="H5250" s="126" t="s">
        <v>20139</v>
      </c>
      <c r="I5250" s="126" t="s">
        <v>20140</v>
      </c>
      <c r="J5250" s="126" t="s">
        <v>26243</v>
      </c>
      <c r="K5250" s="9">
        <f>_xlfn.IFNA(VLOOKUP(Table5[[#This Row],[Section]],SubSill_Tier,2,FALSE),0)</f>
        <v>0</v>
      </c>
      <c r="L5250" s="9" t="str">
        <f t="shared" ref="L5250:L5313" si="91">IFERROR(IF(LEFT(G5250,2)="AI",IF(_xlfn.NUMBERVALUE(IFERROR(LEFT(IF(ISERROR(FIND("X",UPPER(B5250))),UPPER(B5250),RIGHT(UPPER(B5250),LEN(UPPER(B5250))-FIND("~",SUBSTITUTE(UPPER(B5250),"X","~",LEN(UPPER(B5250))-LEN(SUBSTITUTE(UPPER(B5250),"X","")))))),FIND(" ",IF(ISERROR(FIND("X",UPPER(B5250))),UPPER(B5250),RIGHT(UPPER(B5250),LEN(UPPER(B5250))-FIND("~",SUBSTITUTE(UPPER(B5250),"X","~",LEN(UPPER(B5250))-LEN(SUBSTITUTE(UPPER(B5250),"X","")))))),1)-1),IF(ISERROR(FIND("X",UPPER(B5250))),UPPER(B5250),RIGHT(UPPER(B5250),LEN(UPPER(B5250))-FIND("~",SUBSTITUTE(UPPER(B5250),"X","~",LEN(UPPER(B5250))-LEN(SUBSTITUTE(UPPER(B5250),"X",""))))))),".")&gt;=5,"Wall",""),""),"")</f>
        <v/>
      </c>
      <c r="M5250" s="205" t="str" cm="1">
        <f t="array" ref="M5250">_xlfn.IFS(NOT(ISERROR(VLOOKUP(Table5[[#This Row],[Section]],TB_notTB,1,FALSE))),"No",LEFT(Table5[[#This Row],[Section]],3)="ETB","PLS",LEFT(Table5[[#This Row],[Section]],1)="7","PDB",NOT(ISBLANK(Table5[[#This Row],[Section]])),"No")</f>
        <v>No</v>
      </c>
    </row>
    <row r="5251" spans="1:13" x14ac:dyDescent="0.25">
      <c r="A5251" s="126" t="s">
        <v>8000</v>
      </c>
      <c r="B5251" s="126" t="s">
        <v>28025</v>
      </c>
      <c r="C5251" s="126" t="s">
        <v>75</v>
      </c>
      <c r="D5251" s="127">
        <v>2.1019999999999999</v>
      </c>
      <c r="E5251" s="128">
        <v>346</v>
      </c>
      <c r="F5251" s="128">
        <v>346</v>
      </c>
      <c r="G5251" s="126" t="s">
        <v>13725</v>
      </c>
      <c r="H5251" s="126" t="s">
        <v>20134</v>
      </c>
      <c r="I5251" s="126" t="s">
        <v>20135</v>
      </c>
      <c r="J5251" s="126" t="s">
        <v>26235</v>
      </c>
      <c r="K5251" s="9">
        <f>_xlfn.IFNA(VLOOKUP(Table5[[#This Row],[Section]],SubSill_Tier,2,FALSE),0)</f>
        <v>0</v>
      </c>
      <c r="L5251" s="9" t="str">
        <f t="shared" si="91"/>
        <v/>
      </c>
      <c r="M5251" s="205" t="str" cm="1">
        <f t="array" ref="M5251">_xlfn.IFS(NOT(ISERROR(VLOOKUP(Table5[[#This Row],[Section]],TB_notTB,1,FALSE))),"No",LEFT(Table5[[#This Row],[Section]],3)="ETB","PLS",LEFT(Table5[[#This Row],[Section]],1)="7","PDB",NOT(ISBLANK(Table5[[#This Row],[Section]])),"No")</f>
        <v>No</v>
      </c>
    </row>
    <row r="5252" spans="1:13" x14ac:dyDescent="0.25">
      <c r="A5252" s="126" t="s">
        <v>8001</v>
      </c>
      <c r="B5252" s="126" t="s">
        <v>28026</v>
      </c>
      <c r="C5252" s="126" t="s">
        <v>75</v>
      </c>
      <c r="D5252" s="127">
        <v>0.313</v>
      </c>
      <c r="E5252" s="128">
        <v>100</v>
      </c>
      <c r="F5252" s="128">
        <v>100</v>
      </c>
      <c r="G5252" s="126" t="s">
        <v>13725</v>
      </c>
      <c r="H5252" s="126" t="s">
        <v>20134</v>
      </c>
      <c r="I5252" s="126" t="s">
        <v>20135</v>
      </c>
      <c r="J5252" s="126" t="s">
        <v>26235</v>
      </c>
      <c r="K5252" s="9">
        <f>_xlfn.IFNA(VLOOKUP(Table5[[#This Row],[Section]],SubSill_Tier,2,FALSE),0)</f>
        <v>0</v>
      </c>
      <c r="L5252" s="9" t="str">
        <f t="shared" si="91"/>
        <v/>
      </c>
      <c r="M5252" s="205" t="str" cm="1">
        <f t="array" ref="M5252">_xlfn.IFS(NOT(ISERROR(VLOOKUP(Table5[[#This Row],[Section]],TB_notTB,1,FALSE))),"No",LEFT(Table5[[#This Row],[Section]],3)="ETB","PLS",LEFT(Table5[[#This Row],[Section]],1)="7","PDB",NOT(ISBLANK(Table5[[#This Row],[Section]])),"No")</f>
        <v>No</v>
      </c>
    </row>
    <row r="5253" spans="1:13" x14ac:dyDescent="0.25">
      <c r="A5253" s="126" t="s">
        <v>8002</v>
      </c>
      <c r="B5253" s="126" t="s">
        <v>8003</v>
      </c>
      <c r="C5253" s="126" t="s">
        <v>75</v>
      </c>
      <c r="D5253" s="127">
        <v>12.315</v>
      </c>
      <c r="E5253" s="128">
        <v>992</v>
      </c>
      <c r="F5253" s="128">
        <v>992</v>
      </c>
      <c r="G5253" s="126" t="s">
        <v>13724</v>
      </c>
      <c r="H5253" s="126" t="s">
        <v>21063</v>
      </c>
      <c r="I5253" s="126" t="s">
        <v>21064</v>
      </c>
      <c r="J5253" s="126" t="s">
        <v>26248</v>
      </c>
      <c r="K5253" s="9">
        <f>_xlfn.IFNA(VLOOKUP(Table5[[#This Row],[Section]],SubSill_Tier,2,FALSE),0)</f>
        <v>0</v>
      </c>
      <c r="L5253" s="9" t="str">
        <f t="shared" si="91"/>
        <v>Wall</v>
      </c>
      <c r="M5253" s="205" t="str" cm="1">
        <f t="array" ref="M5253">_xlfn.IFS(NOT(ISERROR(VLOOKUP(Table5[[#This Row],[Section]],TB_notTB,1,FALSE))),"No",LEFT(Table5[[#This Row],[Section]],3)="ETB","PLS",LEFT(Table5[[#This Row],[Section]],1)="7","PDB",NOT(ISBLANK(Table5[[#This Row],[Section]])),"No")</f>
        <v>No</v>
      </c>
    </row>
    <row r="5254" spans="1:13" x14ac:dyDescent="0.25">
      <c r="A5254" s="126" t="s">
        <v>11903</v>
      </c>
      <c r="B5254" s="126" t="s">
        <v>17222</v>
      </c>
      <c r="C5254" s="126" t="s">
        <v>75</v>
      </c>
      <c r="D5254" s="127">
        <v>0.33900000000000002</v>
      </c>
      <c r="E5254" s="128">
        <v>100</v>
      </c>
      <c r="F5254" s="128">
        <v>100</v>
      </c>
      <c r="G5254" s="126" t="s">
        <v>13733</v>
      </c>
      <c r="H5254" s="126" t="s">
        <v>20143</v>
      </c>
      <c r="I5254" s="126" t="s">
        <v>20144</v>
      </c>
      <c r="J5254" s="126" t="s">
        <v>26246</v>
      </c>
      <c r="K5254" s="9">
        <f>_xlfn.IFNA(VLOOKUP(Table5[[#This Row],[Section]],SubSill_Tier,2,FALSE),0)</f>
        <v>0</v>
      </c>
      <c r="L5254" s="9" t="str">
        <f t="shared" si="91"/>
        <v/>
      </c>
      <c r="M5254" s="205" t="str" cm="1">
        <f t="array" ref="M5254">_xlfn.IFS(NOT(ISERROR(VLOOKUP(Table5[[#This Row],[Section]],TB_notTB,1,FALSE))),"No",LEFT(Table5[[#This Row],[Section]],3)="ETB","PLS",LEFT(Table5[[#This Row],[Section]],1)="7","PDB",NOT(ISBLANK(Table5[[#This Row],[Section]])),"No")</f>
        <v>No</v>
      </c>
    </row>
    <row r="5255" spans="1:13" x14ac:dyDescent="0.25">
      <c r="A5255" s="126" t="s">
        <v>8004</v>
      </c>
      <c r="B5255" s="126" t="s">
        <v>8005</v>
      </c>
      <c r="C5255" s="126" t="s">
        <v>75</v>
      </c>
      <c r="D5255" s="127">
        <v>1.546</v>
      </c>
      <c r="E5255" s="128">
        <v>296</v>
      </c>
      <c r="F5255" s="128">
        <v>296</v>
      </c>
      <c r="G5255" s="126" t="s">
        <v>13720</v>
      </c>
      <c r="H5255" s="126" t="s">
        <v>20130</v>
      </c>
      <c r="I5255" s="126" t="s">
        <v>20131</v>
      </c>
      <c r="J5255" s="126" t="s">
        <v>26235</v>
      </c>
      <c r="K5255" s="9">
        <f>_xlfn.IFNA(VLOOKUP(Table5[[#This Row],[Section]],SubSill_Tier,2,FALSE),0)</f>
        <v>0</v>
      </c>
      <c r="L5255" s="9" t="str">
        <f t="shared" si="91"/>
        <v/>
      </c>
      <c r="M5255" s="205" t="str" cm="1">
        <f t="array" ref="M5255">_xlfn.IFS(NOT(ISERROR(VLOOKUP(Table5[[#This Row],[Section]],TB_notTB,1,FALSE))),"No",LEFT(Table5[[#This Row],[Section]],3)="ETB","PLS",LEFT(Table5[[#This Row],[Section]],1)="7","PDB",NOT(ISBLANK(Table5[[#This Row],[Section]])),"No")</f>
        <v>No</v>
      </c>
    </row>
    <row r="5256" spans="1:13" x14ac:dyDescent="0.25">
      <c r="A5256" s="126" t="s">
        <v>8006</v>
      </c>
      <c r="B5256" s="126" t="s">
        <v>29129</v>
      </c>
      <c r="C5256" s="126" t="s">
        <v>75</v>
      </c>
      <c r="D5256" s="127">
        <v>0.34</v>
      </c>
      <c r="E5256" s="128">
        <v>100</v>
      </c>
      <c r="F5256" s="128">
        <v>100</v>
      </c>
      <c r="G5256" s="126" t="s">
        <v>13717</v>
      </c>
      <c r="H5256" s="126" t="s">
        <v>20125</v>
      </c>
      <c r="I5256" s="126" t="s">
        <v>20126</v>
      </c>
      <c r="J5256" s="126" t="s">
        <v>26235</v>
      </c>
      <c r="K5256" s="9">
        <f>_xlfn.IFNA(VLOOKUP(Table5[[#This Row],[Section]],SubSill_Tier,2,FALSE),0)</f>
        <v>0</v>
      </c>
      <c r="L5256" s="9" t="str">
        <f t="shared" si="91"/>
        <v/>
      </c>
      <c r="M5256" s="205" t="str" cm="1">
        <f t="array" ref="M5256">_xlfn.IFS(NOT(ISERROR(VLOOKUP(Table5[[#This Row],[Section]],TB_notTB,1,FALSE))),"No",LEFT(Table5[[#This Row],[Section]],3)="ETB","PLS",LEFT(Table5[[#This Row],[Section]],1)="7","PDB",NOT(ISBLANK(Table5[[#This Row],[Section]])),"No")</f>
        <v>No</v>
      </c>
    </row>
    <row r="5257" spans="1:13" x14ac:dyDescent="0.25">
      <c r="A5257" s="126" t="s">
        <v>8007</v>
      </c>
      <c r="B5257" s="126" t="s">
        <v>28027</v>
      </c>
      <c r="C5257" s="126" t="s">
        <v>75</v>
      </c>
      <c r="D5257" s="127">
        <v>3.1589999999999998</v>
      </c>
      <c r="E5257" s="128">
        <v>378</v>
      </c>
      <c r="F5257" s="128">
        <v>378</v>
      </c>
      <c r="G5257" s="126" t="s">
        <v>13725</v>
      </c>
      <c r="H5257" s="126" t="s">
        <v>20134</v>
      </c>
      <c r="I5257" s="126" t="s">
        <v>20135</v>
      </c>
      <c r="J5257" s="126" t="s">
        <v>26240</v>
      </c>
      <c r="K5257" s="9">
        <f>_xlfn.IFNA(VLOOKUP(Table5[[#This Row],[Section]],SubSill_Tier,2,FALSE),0)</f>
        <v>0</v>
      </c>
      <c r="L5257" s="9" t="str">
        <f t="shared" si="91"/>
        <v/>
      </c>
      <c r="M5257" s="205" t="str" cm="1">
        <f t="array" ref="M5257">_xlfn.IFS(NOT(ISERROR(VLOOKUP(Table5[[#This Row],[Section]],TB_notTB,1,FALSE))),"No",LEFT(Table5[[#This Row],[Section]],3)="ETB","PLS",LEFT(Table5[[#This Row],[Section]],1)="7","PDB",NOT(ISBLANK(Table5[[#This Row],[Section]])),"No")</f>
        <v>No</v>
      </c>
    </row>
    <row r="5258" spans="1:13" x14ac:dyDescent="0.25">
      <c r="A5258" s="126" t="s">
        <v>8008</v>
      </c>
      <c r="B5258" s="126" t="s">
        <v>17222</v>
      </c>
      <c r="C5258" s="126" t="s">
        <v>75</v>
      </c>
      <c r="D5258" s="127">
        <v>1.5409999999999999</v>
      </c>
      <c r="E5258" s="128">
        <v>492</v>
      </c>
      <c r="F5258" s="128">
        <v>492</v>
      </c>
      <c r="G5258" s="126" t="s">
        <v>13757</v>
      </c>
      <c r="H5258" s="126" t="s">
        <v>20121</v>
      </c>
      <c r="I5258" s="126" t="s">
        <v>20122</v>
      </c>
      <c r="J5258" s="126" t="s">
        <v>26234</v>
      </c>
      <c r="K5258" s="9">
        <f>_xlfn.IFNA(VLOOKUP(Table5[[#This Row],[Section]],SubSill_Tier,2,FALSE),0)</f>
        <v>0</v>
      </c>
      <c r="L5258" s="9" t="str">
        <f t="shared" si="91"/>
        <v/>
      </c>
      <c r="M5258" s="205" t="str" cm="1">
        <f t="array" ref="M5258">_xlfn.IFS(NOT(ISERROR(VLOOKUP(Table5[[#This Row],[Section]],TB_notTB,1,FALSE))),"No",LEFT(Table5[[#This Row],[Section]],3)="ETB","PLS",LEFT(Table5[[#This Row],[Section]],1)="7","PDB",NOT(ISBLANK(Table5[[#This Row],[Section]])),"No")</f>
        <v>No</v>
      </c>
    </row>
    <row r="5259" spans="1:13" x14ac:dyDescent="0.25">
      <c r="A5259" s="126" t="s">
        <v>8009</v>
      </c>
      <c r="B5259" s="126" t="s">
        <v>17222</v>
      </c>
      <c r="C5259" s="126" t="s">
        <v>75</v>
      </c>
      <c r="D5259" s="127">
        <v>0.57799999999999996</v>
      </c>
      <c r="E5259" s="128">
        <v>142</v>
      </c>
      <c r="F5259" s="128">
        <v>100</v>
      </c>
      <c r="G5259" s="126" t="s">
        <v>13720</v>
      </c>
      <c r="H5259" s="126" t="s">
        <v>20130</v>
      </c>
      <c r="I5259" s="126" t="s">
        <v>20131</v>
      </c>
      <c r="J5259" s="126" t="s">
        <v>26236</v>
      </c>
      <c r="K5259" s="9">
        <f>_xlfn.IFNA(VLOOKUP(Table5[[#This Row],[Section]],SubSill_Tier,2,FALSE),0)</f>
        <v>0</v>
      </c>
      <c r="L5259" s="9" t="str">
        <f t="shared" si="91"/>
        <v/>
      </c>
      <c r="M5259" s="205" t="str" cm="1">
        <f t="array" ref="M5259">_xlfn.IFS(NOT(ISERROR(VLOOKUP(Table5[[#This Row],[Section]],TB_notTB,1,FALSE))),"No",LEFT(Table5[[#This Row],[Section]],3)="ETB","PLS",LEFT(Table5[[#This Row],[Section]],1)="7","PDB",NOT(ISBLANK(Table5[[#This Row],[Section]])),"No")</f>
        <v>No</v>
      </c>
    </row>
    <row r="5260" spans="1:13" x14ac:dyDescent="0.25">
      <c r="A5260" s="126" t="s">
        <v>8010</v>
      </c>
      <c r="B5260" s="126" t="s">
        <v>8011</v>
      </c>
      <c r="C5260" s="126" t="s">
        <v>75</v>
      </c>
      <c r="D5260" s="127">
        <v>7.5999999999999998E-2</v>
      </c>
      <c r="E5260" s="128">
        <v>100</v>
      </c>
      <c r="F5260" s="128">
        <v>100</v>
      </c>
      <c r="G5260" s="126" t="s">
        <v>13713</v>
      </c>
      <c r="H5260" s="126" t="s">
        <v>21056</v>
      </c>
      <c r="I5260" s="126" t="s">
        <v>21057</v>
      </c>
      <c r="J5260" s="126" t="s">
        <v>26233</v>
      </c>
      <c r="K5260" s="9">
        <f>_xlfn.IFNA(VLOOKUP(Table5[[#This Row],[Section]],SubSill_Tier,2,FALSE),0)</f>
        <v>0</v>
      </c>
      <c r="L5260" s="9" t="str">
        <f t="shared" si="91"/>
        <v/>
      </c>
      <c r="M5260" s="205" t="str" cm="1">
        <f t="array" ref="M5260">_xlfn.IFS(NOT(ISERROR(VLOOKUP(Table5[[#This Row],[Section]],TB_notTB,1,FALSE))),"No",LEFT(Table5[[#This Row],[Section]],3)="ETB","PLS",LEFT(Table5[[#This Row],[Section]],1)="7","PDB",NOT(ISBLANK(Table5[[#This Row],[Section]])),"No")</f>
        <v>No</v>
      </c>
    </row>
    <row r="5261" spans="1:13" x14ac:dyDescent="0.25">
      <c r="A5261" s="126" t="s">
        <v>8012</v>
      </c>
      <c r="B5261" s="126" t="s">
        <v>28028</v>
      </c>
      <c r="C5261" s="126" t="s">
        <v>75</v>
      </c>
      <c r="D5261" s="127">
        <v>5.0309999999999997</v>
      </c>
      <c r="E5261" s="128">
        <v>402</v>
      </c>
      <c r="F5261" s="128">
        <v>402</v>
      </c>
      <c r="G5261" s="126" t="s">
        <v>13719</v>
      </c>
      <c r="H5261" s="126" t="s">
        <v>20128</v>
      </c>
      <c r="I5261" s="126" t="s">
        <v>20129</v>
      </c>
      <c r="J5261" s="126" t="s">
        <v>26245</v>
      </c>
      <c r="K5261" s="9">
        <f>_xlfn.IFNA(VLOOKUP(Table5[[#This Row],[Section]],SubSill_Tier,2,FALSE),0)</f>
        <v>0</v>
      </c>
      <c r="L5261" s="9" t="str">
        <f t="shared" si="91"/>
        <v/>
      </c>
      <c r="M5261" s="205" t="str" cm="1">
        <f t="array" ref="M5261">_xlfn.IFS(NOT(ISERROR(VLOOKUP(Table5[[#This Row],[Section]],TB_notTB,1,FALSE))),"No",LEFT(Table5[[#This Row],[Section]],3)="ETB","PLS",LEFT(Table5[[#This Row],[Section]],1)="7","PDB",NOT(ISBLANK(Table5[[#This Row],[Section]])),"No")</f>
        <v>No</v>
      </c>
    </row>
    <row r="5262" spans="1:13" x14ac:dyDescent="0.25">
      <c r="A5262" s="126" t="s">
        <v>8013</v>
      </c>
      <c r="B5262" s="126" t="s">
        <v>28029</v>
      </c>
      <c r="C5262" s="126" t="s">
        <v>75</v>
      </c>
      <c r="D5262" s="127">
        <v>4.0410000000000004</v>
      </c>
      <c r="E5262" s="128">
        <v>326</v>
      </c>
      <c r="F5262" s="128">
        <v>326</v>
      </c>
      <c r="G5262" s="126" t="s">
        <v>13719</v>
      </c>
      <c r="H5262" s="126" t="s">
        <v>20128</v>
      </c>
      <c r="I5262" s="126" t="s">
        <v>20129</v>
      </c>
      <c r="J5262" s="126" t="s">
        <v>26240</v>
      </c>
      <c r="K5262" s="9">
        <f>_xlfn.IFNA(VLOOKUP(Table5[[#This Row],[Section]],SubSill_Tier,2,FALSE),0)</f>
        <v>0</v>
      </c>
      <c r="L5262" s="9" t="str">
        <f t="shared" si="91"/>
        <v/>
      </c>
      <c r="M5262" s="205" t="str" cm="1">
        <f t="array" ref="M5262">_xlfn.IFS(NOT(ISERROR(VLOOKUP(Table5[[#This Row],[Section]],TB_notTB,1,FALSE))),"No",LEFT(Table5[[#This Row],[Section]],3)="ETB","PLS",LEFT(Table5[[#This Row],[Section]],1)="7","PDB",NOT(ISBLANK(Table5[[#This Row],[Section]])),"No")</f>
        <v>No</v>
      </c>
    </row>
    <row r="5263" spans="1:13" x14ac:dyDescent="0.25">
      <c r="A5263" s="126" t="s">
        <v>8014</v>
      </c>
      <c r="B5263" s="126" t="s">
        <v>28030</v>
      </c>
      <c r="C5263" s="126" t="s">
        <v>75</v>
      </c>
      <c r="D5263" s="127">
        <v>2.7669999999999999</v>
      </c>
      <c r="E5263" s="128">
        <v>326</v>
      </c>
      <c r="F5263" s="128">
        <v>326</v>
      </c>
      <c r="G5263" s="126" t="s">
        <v>13719</v>
      </c>
      <c r="H5263" s="126" t="s">
        <v>20128</v>
      </c>
      <c r="I5263" s="126" t="s">
        <v>20129</v>
      </c>
      <c r="J5263" s="126" t="s">
        <v>26235</v>
      </c>
      <c r="K5263" s="9">
        <f>_xlfn.IFNA(VLOOKUP(Table5[[#This Row],[Section]],SubSill_Tier,2,FALSE),0)</f>
        <v>0</v>
      </c>
      <c r="L5263" s="9" t="str">
        <f t="shared" si="91"/>
        <v/>
      </c>
      <c r="M5263" s="205" t="str" cm="1">
        <f t="array" ref="M5263">_xlfn.IFS(NOT(ISERROR(VLOOKUP(Table5[[#This Row],[Section]],TB_notTB,1,FALSE))),"No",LEFT(Table5[[#This Row],[Section]],3)="ETB","PLS",LEFT(Table5[[#This Row],[Section]],1)="7","PDB",NOT(ISBLANK(Table5[[#This Row],[Section]])),"No")</f>
        <v>No</v>
      </c>
    </row>
    <row r="5264" spans="1:13" x14ac:dyDescent="0.25">
      <c r="A5264" s="126" t="s">
        <v>8015</v>
      </c>
      <c r="B5264" s="126" t="s">
        <v>28031</v>
      </c>
      <c r="C5264" s="126" t="s">
        <v>75</v>
      </c>
      <c r="D5264" s="127">
        <v>3.7069999999999999</v>
      </c>
      <c r="E5264" s="128">
        <v>302</v>
      </c>
      <c r="F5264" s="128">
        <v>302</v>
      </c>
      <c r="G5264" s="126" t="s">
        <v>13719</v>
      </c>
      <c r="H5264" s="126" t="s">
        <v>20128</v>
      </c>
      <c r="I5264" s="126" t="s">
        <v>20129</v>
      </c>
      <c r="J5264" s="126" t="s">
        <v>26240</v>
      </c>
      <c r="K5264" s="9">
        <f>_xlfn.IFNA(VLOOKUP(Table5[[#This Row],[Section]],SubSill_Tier,2,FALSE),0)</f>
        <v>0</v>
      </c>
      <c r="L5264" s="9" t="str">
        <f t="shared" si="91"/>
        <v>Wall</v>
      </c>
      <c r="M5264" s="205" t="str" cm="1">
        <f t="array" ref="M5264">_xlfn.IFS(NOT(ISERROR(VLOOKUP(Table5[[#This Row],[Section]],TB_notTB,1,FALSE))),"No",LEFT(Table5[[#This Row],[Section]],3)="ETB","PLS",LEFT(Table5[[#This Row],[Section]],1)="7","PDB",NOT(ISBLANK(Table5[[#This Row],[Section]])),"No")</f>
        <v>No</v>
      </c>
    </row>
    <row r="5265" spans="1:13" x14ac:dyDescent="0.25">
      <c r="A5265" s="126" t="s">
        <v>8016</v>
      </c>
      <c r="B5265" s="126" t="s">
        <v>28032</v>
      </c>
      <c r="C5265" s="126" t="s">
        <v>75</v>
      </c>
      <c r="D5265" s="127">
        <v>2.5379999999999998</v>
      </c>
      <c r="E5265" s="128">
        <v>301</v>
      </c>
      <c r="F5265" s="128">
        <v>301</v>
      </c>
      <c r="G5265" s="126" t="s">
        <v>13719</v>
      </c>
      <c r="H5265" s="126" t="s">
        <v>20128</v>
      </c>
      <c r="I5265" s="126" t="s">
        <v>20129</v>
      </c>
      <c r="J5265" s="126" t="s">
        <v>26235</v>
      </c>
      <c r="K5265" s="9">
        <f>_xlfn.IFNA(VLOOKUP(Table5[[#This Row],[Section]],SubSill_Tier,2,FALSE),0)</f>
        <v>0</v>
      </c>
      <c r="L5265" s="9" t="str">
        <f t="shared" si="91"/>
        <v>Wall</v>
      </c>
      <c r="M5265" s="205" t="str" cm="1">
        <f t="array" ref="M5265">_xlfn.IFS(NOT(ISERROR(VLOOKUP(Table5[[#This Row],[Section]],TB_notTB,1,FALSE))),"No",LEFT(Table5[[#This Row],[Section]],3)="ETB","PLS",LEFT(Table5[[#This Row],[Section]],1)="7","PDB",NOT(ISBLANK(Table5[[#This Row],[Section]])),"No")</f>
        <v>No</v>
      </c>
    </row>
    <row r="5266" spans="1:13" x14ac:dyDescent="0.25">
      <c r="A5266" s="126" t="s">
        <v>8017</v>
      </c>
      <c r="B5266" s="126" t="s">
        <v>28033</v>
      </c>
      <c r="C5266" s="126" t="s">
        <v>75</v>
      </c>
      <c r="D5266" s="127">
        <v>2.0950000000000002</v>
      </c>
      <c r="E5266" s="128">
        <v>251</v>
      </c>
      <c r="F5266" s="128">
        <v>251</v>
      </c>
      <c r="G5266" s="126" t="s">
        <v>13719</v>
      </c>
      <c r="H5266" s="126" t="s">
        <v>20128</v>
      </c>
      <c r="I5266" s="126" t="s">
        <v>20129</v>
      </c>
      <c r="J5266" s="126" t="s">
        <v>26235</v>
      </c>
      <c r="K5266" s="9">
        <f>_xlfn.IFNA(VLOOKUP(Table5[[#This Row],[Section]],SubSill_Tier,2,FALSE),0)</f>
        <v>0</v>
      </c>
      <c r="L5266" s="9" t="str">
        <f t="shared" si="91"/>
        <v/>
      </c>
      <c r="M5266" s="205" t="str" cm="1">
        <f t="array" ref="M5266">_xlfn.IFS(NOT(ISERROR(VLOOKUP(Table5[[#This Row],[Section]],TB_notTB,1,FALSE))),"No",LEFT(Table5[[#This Row],[Section]],3)="ETB","PLS",LEFT(Table5[[#This Row],[Section]],1)="7","PDB",NOT(ISBLANK(Table5[[#This Row],[Section]])),"No")</f>
        <v>No</v>
      </c>
    </row>
    <row r="5267" spans="1:13" x14ac:dyDescent="0.25">
      <c r="A5267" s="126" t="s">
        <v>8018</v>
      </c>
      <c r="B5267" s="126" t="s">
        <v>17222</v>
      </c>
      <c r="C5267" s="126" t="s">
        <v>75</v>
      </c>
      <c r="D5267" s="127">
        <v>3.06</v>
      </c>
      <c r="E5267" s="128">
        <v>251</v>
      </c>
      <c r="F5267" s="128">
        <v>251</v>
      </c>
      <c r="G5267" s="126" t="s">
        <v>13724</v>
      </c>
      <c r="H5267" s="126" t="s">
        <v>20132</v>
      </c>
      <c r="I5267" s="126" t="s">
        <v>20133</v>
      </c>
      <c r="J5267" s="126" t="s">
        <v>26234</v>
      </c>
      <c r="K5267" s="9">
        <f>_xlfn.IFNA(VLOOKUP(Table5[[#This Row],[Section]],SubSill_Tier,2,FALSE),0)</f>
        <v>0</v>
      </c>
      <c r="L5267" s="9" t="str">
        <f t="shared" si="91"/>
        <v/>
      </c>
      <c r="M5267" s="205" t="str" cm="1">
        <f t="array" ref="M5267">_xlfn.IFS(NOT(ISERROR(VLOOKUP(Table5[[#This Row],[Section]],TB_notTB,1,FALSE))),"No",LEFT(Table5[[#This Row],[Section]],3)="ETB","PLS",LEFT(Table5[[#This Row],[Section]],1)="7","PDB",NOT(ISBLANK(Table5[[#This Row],[Section]])),"No")</f>
        <v>No</v>
      </c>
    </row>
    <row r="5268" spans="1:13" x14ac:dyDescent="0.25">
      <c r="A5268" s="126" t="s">
        <v>8019</v>
      </c>
      <c r="B5268" s="126" t="s">
        <v>28034</v>
      </c>
      <c r="C5268" s="126" t="s">
        <v>75</v>
      </c>
      <c r="D5268" s="127">
        <v>2.0960000000000001</v>
      </c>
      <c r="E5268" s="128">
        <v>251</v>
      </c>
      <c r="F5268" s="128">
        <v>251</v>
      </c>
      <c r="G5268" s="126" t="s">
        <v>13719</v>
      </c>
      <c r="H5268" s="126" t="s">
        <v>20128</v>
      </c>
      <c r="I5268" s="126" t="s">
        <v>20129</v>
      </c>
      <c r="J5268" s="126" t="s">
        <v>26235</v>
      </c>
      <c r="K5268" s="9">
        <f>_xlfn.IFNA(VLOOKUP(Table5[[#This Row],[Section]],SubSill_Tier,2,FALSE),0)</f>
        <v>0</v>
      </c>
      <c r="L5268" s="9" t="str">
        <f t="shared" si="91"/>
        <v/>
      </c>
      <c r="M5268" s="205" t="str" cm="1">
        <f t="array" ref="M5268">_xlfn.IFS(NOT(ISERROR(VLOOKUP(Table5[[#This Row],[Section]],TB_notTB,1,FALSE))),"No",LEFT(Table5[[#This Row],[Section]],3)="ETB","PLS",LEFT(Table5[[#This Row],[Section]],1)="7","PDB",NOT(ISBLANK(Table5[[#This Row],[Section]])),"No")</f>
        <v>No</v>
      </c>
    </row>
    <row r="5269" spans="1:13" x14ac:dyDescent="0.25">
      <c r="A5269" s="126" t="s">
        <v>8020</v>
      </c>
      <c r="B5269" s="126" t="s">
        <v>17222</v>
      </c>
      <c r="C5269" s="126" t="s">
        <v>75</v>
      </c>
      <c r="D5269" s="127">
        <v>1.879</v>
      </c>
      <c r="E5269" s="128">
        <v>225</v>
      </c>
      <c r="F5269" s="128">
        <v>225</v>
      </c>
      <c r="G5269" s="126" t="s">
        <v>13724</v>
      </c>
      <c r="H5269" s="126" t="s">
        <v>20121</v>
      </c>
      <c r="I5269" s="126" t="s">
        <v>20122</v>
      </c>
      <c r="J5269" s="126" t="s">
        <v>26234</v>
      </c>
      <c r="K5269" s="9">
        <f>_xlfn.IFNA(VLOOKUP(Table5[[#This Row],[Section]],SubSill_Tier,2,FALSE),0)</f>
        <v>0</v>
      </c>
      <c r="L5269" s="9" t="str">
        <f t="shared" si="91"/>
        <v/>
      </c>
      <c r="M5269" s="205" t="str" cm="1">
        <f t="array" ref="M5269">_xlfn.IFS(NOT(ISERROR(VLOOKUP(Table5[[#This Row],[Section]],TB_notTB,1,FALSE))),"No",LEFT(Table5[[#This Row],[Section]],3)="ETB","PLS",LEFT(Table5[[#This Row],[Section]],1)="7","PDB",NOT(ISBLANK(Table5[[#This Row],[Section]])),"No")</f>
        <v>No</v>
      </c>
    </row>
    <row r="5270" spans="1:13" x14ac:dyDescent="0.25">
      <c r="A5270" s="126" t="s">
        <v>8021</v>
      </c>
      <c r="B5270" s="126" t="s">
        <v>17222</v>
      </c>
      <c r="C5270" s="126" t="s">
        <v>75</v>
      </c>
      <c r="D5270" s="127">
        <v>1.4410000000000001</v>
      </c>
      <c r="E5270" s="128">
        <v>225</v>
      </c>
      <c r="F5270" s="128">
        <v>225</v>
      </c>
      <c r="G5270" s="126" t="s">
        <v>13719</v>
      </c>
      <c r="H5270" s="126" t="s">
        <v>20128</v>
      </c>
      <c r="I5270" s="126" t="s">
        <v>20129</v>
      </c>
      <c r="J5270" s="126" t="s">
        <v>26236</v>
      </c>
      <c r="K5270" s="9">
        <f>_xlfn.IFNA(VLOOKUP(Table5[[#This Row],[Section]],SubSill_Tier,2,FALSE),0)</f>
        <v>0</v>
      </c>
      <c r="L5270" s="9" t="str">
        <f t="shared" si="91"/>
        <v/>
      </c>
      <c r="M5270" s="205" t="str" cm="1">
        <f t="array" ref="M5270">_xlfn.IFS(NOT(ISERROR(VLOOKUP(Table5[[#This Row],[Section]],TB_notTB,1,FALSE))),"No",LEFT(Table5[[#This Row],[Section]],3)="ETB","PLS",LEFT(Table5[[#This Row],[Section]],1)="7","PDB",NOT(ISBLANK(Table5[[#This Row],[Section]])),"No")</f>
        <v>No</v>
      </c>
    </row>
    <row r="5271" spans="1:13" x14ac:dyDescent="0.25">
      <c r="A5271" s="126" t="s">
        <v>8022</v>
      </c>
      <c r="B5271" s="126" t="s">
        <v>28035</v>
      </c>
      <c r="C5271" s="126" t="s">
        <v>75</v>
      </c>
      <c r="D5271" s="127">
        <v>1.655</v>
      </c>
      <c r="E5271" s="128">
        <v>201</v>
      </c>
      <c r="F5271" s="128">
        <v>201</v>
      </c>
      <c r="G5271" s="126" t="s">
        <v>13719</v>
      </c>
      <c r="H5271" s="126" t="s">
        <v>20128</v>
      </c>
      <c r="I5271" s="126" t="s">
        <v>20129</v>
      </c>
      <c r="J5271" s="126" t="s">
        <v>26235</v>
      </c>
      <c r="K5271" s="9">
        <f>_xlfn.IFNA(VLOOKUP(Table5[[#This Row],[Section]],SubSill_Tier,2,FALSE),0)</f>
        <v>0</v>
      </c>
      <c r="L5271" s="9" t="str">
        <f t="shared" si="91"/>
        <v/>
      </c>
      <c r="M5271" s="205" t="str" cm="1">
        <f t="array" ref="M5271">_xlfn.IFS(NOT(ISERROR(VLOOKUP(Table5[[#This Row],[Section]],TB_notTB,1,FALSE))),"No",LEFT(Table5[[#This Row],[Section]],3)="ETB","PLS",LEFT(Table5[[#This Row],[Section]],1)="7","PDB",NOT(ISBLANK(Table5[[#This Row],[Section]])),"No")</f>
        <v>No</v>
      </c>
    </row>
    <row r="5272" spans="1:13" x14ac:dyDescent="0.25">
      <c r="A5272" s="126" t="s">
        <v>8023</v>
      </c>
      <c r="B5272" s="126" t="s">
        <v>28036</v>
      </c>
      <c r="C5272" s="126" t="s">
        <v>75</v>
      </c>
      <c r="D5272" s="127">
        <v>0.999</v>
      </c>
      <c r="E5272" s="128">
        <v>160</v>
      </c>
      <c r="F5272" s="128">
        <v>160</v>
      </c>
      <c r="G5272" s="126" t="s">
        <v>13719</v>
      </c>
      <c r="H5272" s="126" t="s">
        <v>20128</v>
      </c>
      <c r="I5272" s="126" t="s">
        <v>20129</v>
      </c>
      <c r="J5272" s="126" t="s">
        <v>26235</v>
      </c>
      <c r="K5272" s="9">
        <f>_xlfn.IFNA(VLOOKUP(Table5[[#This Row],[Section]],SubSill_Tier,2,FALSE),0)</f>
        <v>0</v>
      </c>
      <c r="L5272" s="9" t="str">
        <f t="shared" si="91"/>
        <v/>
      </c>
      <c r="M5272" s="205" t="str" cm="1">
        <f t="array" ref="M5272">_xlfn.IFS(NOT(ISERROR(VLOOKUP(Table5[[#This Row],[Section]],TB_notTB,1,FALSE))),"No",LEFT(Table5[[#This Row],[Section]],3)="ETB","PLS",LEFT(Table5[[#This Row],[Section]],1)="7","PDB",NOT(ISBLANK(Table5[[#This Row],[Section]])),"No")</f>
        <v>No</v>
      </c>
    </row>
    <row r="5273" spans="1:13" x14ac:dyDescent="0.25">
      <c r="A5273" s="126" t="s">
        <v>8024</v>
      </c>
      <c r="B5273" s="126" t="s">
        <v>28037</v>
      </c>
      <c r="C5273" s="126" t="s">
        <v>75</v>
      </c>
      <c r="D5273" s="127">
        <v>0.42099999999999999</v>
      </c>
      <c r="E5273" s="128">
        <v>100</v>
      </c>
      <c r="F5273" s="128">
        <v>100</v>
      </c>
      <c r="G5273" s="126" t="s">
        <v>13719</v>
      </c>
      <c r="H5273" s="126" t="s">
        <v>20128</v>
      </c>
      <c r="I5273" s="126" t="s">
        <v>20129</v>
      </c>
      <c r="J5273" s="126" t="s">
        <v>26236</v>
      </c>
      <c r="K5273" s="9">
        <f>_xlfn.IFNA(VLOOKUP(Table5[[#This Row],[Section]],SubSill_Tier,2,FALSE),0)</f>
        <v>0</v>
      </c>
      <c r="L5273" s="9" t="str">
        <f t="shared" si="91"/>
        <v/>
      </c>
      <c r="M5273" s="205" t="str" cm="1">
        <f t="array" ref="M5273">_xlfn.IFS(NOT(ISERROR(VLOOKUP(Table5[[#This Row],[Section]],TB_notTB,1,FALSE))),"No",LEFT(Table5[[#This Row],[Section]],3)="ETB","PLS",LEFT(Table5[[#This Row],[Section]],1)="7","PDB",NOT(ISBLANK(Table5[[#This Row],[Section]])),"No")</f>
        <v>No</v>
      </c>
    </row>
    <row r="5274" spans="1:13" x14ac:dyDescent="0.25">
      <c r="A5274" s="126" t="s">
        <v>8025</v>
      </c>
      <c r="B5274" s="126" t="s">
        <v>17222</v>
      </c>
      <c r="C5274" s="126" t="s">
        <v>75</v>
      </c>
      <c r="D5274" s="127">
        <v>0.311</v>
      </c>
      <c r="E5274" s="128">
        <v>100</v>
      </c>
      <c r="F5274" s="128">
        <v>100</v>
      </c>
      <c r="G5274" s="126" t="s">
        <v>13719</v>
      </c>
      <c r="H5274" s="126" t="s">
        <v>20128</v>
      </c>
      <c r="I5274" s="126" t="s">
        <v>20129</v>
      </c>
      <c r="J5274" s="126" t="s">
        <v>26236</v>
      </c>
      <c r="K5274" s="9">
        <f>_xlfn.IFNA(VLOOKUP(Table5[[#This Row],[Section]],SubSill_Tier,2,FALSE),0)</f>
        <v>0</v>
      </c>
      <c r="L5274" s="9" t="str">
        <f t="shared" si="91"/>
        <v/>
      </c>
      <c r="M5274" s="205" t="str" cm="1">
        <f t="array" ref="M5274">_xlfn.IFS(NOT(ISERROR(VLOOKUP(Table5[[#This Row],[Section]],TB_notTB,1,FALSE))),"No",LEFT(Table5[[#This Row],[Section]],3)="ETB","PLS",LEFT(Table5[[#This Row],[Section]],1)="7","PDB",NOT(ISBLANK(Table5[[#This Row],[Section]])),"No")</f>
        <v>No</v>
      </c>
    </row>
    <row r="5275" spans="1:13" x14ac:dyDescent="0.25">
      <c r="A5275" s="126" t="s">
        <v>11904</v>
      </c>
      <c r="B5275" s="126" t="s">
        <v>17222</v>
      </c>
      <c r="C5275" s="126" t="s">
        <v>75</v>
      </c>
      <c r="D5275" s="127">
        <v>0.16500000000000001</v>
      </c>
      <c r="E5275" s="128">
        <v>100</v>
      </c>
      <c r="F5275" s="128">
        <v>100</v>
      </c>
      <c r="G5275" s="126" t="s">
        <v>13739</v>
      </c>
      <c r="H5275" s="126" t="s">
        <v>20143</v>
      </c>
      <c r="I5275" s="126" t="s">
        <v>20144</v>
      </c>
      <c r="J5275" s="126" t="s">
        <v>26246</v>
      </c>
      <c r="K5275" s="9">
        <f>_xlfn.IFNA(VLOOKUP(Table5[[#This Row],[Section]],SubSill_Tier,2,FALSE),0)</f>
        <v>0</v>
      </c>
      <c r="L5275" s="9" t="str">
        <f t="shared" si="91"/>
        <v/>
      </c>
      <c r="M5275" s="205" t="str" cm="1">
        <f t="array" ref="M5275">_xlfn.IFS(NOT(ISERROR(VLOOKUP(Table5[[#This Row],[Section]],TB_notTB,1,FALSE))),"No",LEFT(Table5[[#This Row],[Section]],3)="ETB","PLS",LEFT(Table5[[#This Row],[Section]],1)="7","PDB",NOT(ISBLANK(Table5[[#This Row],[Section]])),"No")</f>
        <v>No</v>
      </c>
    </row>
    <row r="5276" spans="1:13" x14ac:dyDescent="0.25">
      <c r="A5276" s="126" t="s">
        <v>8026</v>
      </c>
      <c r="B5276" s="126" t="s">
        <v>27912</v>
      </c>
      <c r="C5276" s="126" t="s">
        <v>75</v>
      </c>
      <c r="D5276" s="127">
        <v>7.407</v>
      </c>
      <c r="E5276" s="128">
        <v>637</v>
      </c>
      <c r="F5276" s="128">
        <v>425</v>
      </c>
      <c r="G5276" s="126" t="s">
        <v>13720</v>
      </c>
      <c r="H5276" s="126" t="s">
        <v>20130</v>
      </c>
      <c r="I5276" s="126" t="s">
        <v>20131</v>
      </c>
      <c r="J5276" s="126" t="s">
        <v>26245</v>
      </c>
      <c r="K5276" s="9">
        <f>_xlfn.IFNA(VLOOKUP(Table5[[#This Row],[Section]],SubSill_Tier,2,FALSE),0)</f>
        <v>0</v>
      </c>
      <c r="L5276" s="9" t="str">
        <f t="shared" si="91"/>
        <v/>
      </c>
      <c r="M5276" s="205" t="str" cm="1">
        <f t="array" ref="M5276">_xlfn.IFS(NOT(ISERROR(VLOOKUP(Table5[[#This Row],[Section]],TB_notTB,1,FALSE))),"No",LEFT(Table5[[#This Row],[Section]],3)="ETB","PLS",LEFT(Table5[[#This Row],[Section]],1)="7","PDB",NOT(ISBLANK(Table5[[#This Row],[Section]])),"No")</f>
        <v>No</v>
      </c>
    </row>
    <row r="5277" spans="1:13" x14ac:dyDescent="0.25">
      <c r="A5277" s="126" t="s">
        <v>8027</v>
      </c>
      <c r="B5277" s="126" t="s">
        <v>28038</v>
      </c>
      <c r="C5277" s="126" t="s">
        <v>75</v>
      </c>
      <c r="D5277" s="127">
        <v>5.1920000000000002</v>
      </c>
      <c r="E5277" s="128">
        <v>537</v>
      </c>
      <c r="F5277" s="128">
        <v>537</v>
      </c>
      <c r="G5277" s="126" t="s">
        <v>13720</v>
      </c>
      <c r="H5277" s="126" t="s">
        <v>20130</v>
      </c>
      <c r="I5277" s="126" t="s">
        <v>20131</v>
      </c>
      <c r="J5277" s="126" t="s">
        <v>26245</v>
      </c>
      <c r="K5277" s="9">
        <f>_xlfn.IFNA(VLOOKUP(Table5[[#This Row],[Section]],SubSill_Tier,2,FALSE),0)</f>
        <v>0</v>
      </c>
      <c r="L5277" s="9" t="str">
        <f t="shared" si="91"/>
        <v/>
      </c>
      <c r="M5277" s="205" t="str" cm="1">
        <f t="array" ref="M5277">_xlfn.IFS(NOT(ISERROR(VLOOKUP(Table5[[#This Row],[Section]],TB_notTB,1,FALSE))),"No",LEFT(Table5[[#This Row],[Section]],3)="ETB","PLS",LEFT(Table5[[#This Row],[Section]],1)="7","PDB",NOT(ISBLANK(Table5[[#This Row],[Section]])),"No")</f>
        <v>No</v>
      </c>
    </row>
    <row r="5278" spans="1:13" x14ac:dyDescent="0.25">
      <c r="A5278" s="126" t="s">
        <v>8028</v>
      </c>
      <c r="B5278" s="126" t="s">
        <v>28039</v>
      </c>
      <c r="C5278" s="126" t="s">
        <v>75</v>
      </c>
      <c r="D5278" s="127">
        <v>5.25</v>
      </c>
      <c r="E5278" s="128">
        <v>485</v>
      </c>
      <c r="F5278" s="128">
        <v>485</v>
      </c>
      <c r="G5278" s="126" t="s">
        <v>13720</v>
      </c>
      <c r="H5278" s="126" t="s">
        <v>20130</v>
      </c>
      <c r="I5278" s="126" t="s">
        <v>20131</v>
      </c>
      <c r="J5278" s="126" t="s">
        <v>26245</v>
      </c>
      <c r="K5278" s="9">
        <f>_xlfn.IFNA(VLOOKUP(Table5[[#This Row],[Section]],SubSill_Tier,2,FALSE),0)</f>
        <v>0</v>
      </c>
      <c r="L5278" s="9" t="str">
        <f t="shared" si="91"/>
        <v/>
      </c>
      <c r="M5278" s="205" t="str" cm="1">
        <f t="array" ref="M5278">_xlfn.IFS(NOT(ISERROR(VLOOKUP(Table5[[#This Row],[Section]],TB_notTB,1,FALSE))),"No",LEFT(Table5[[#This Row],[Section]],3)="ETB","PLS",LEFT(Table5[[#This Row],[Section]],1)="7","PDB",NOT(ISBLANK(Table5[[#This Row],[Section]])),"No")</f>
        <v>No</v>
      </c>
    </row>
    <row r="5279" spans="1:13" x14ac:dyDescent="0.25">
      <c r="A5279" s="126" t="s">
        <v>8029</v>
      </c>
      <c r="B5279" s="126" t="s">
        <v>28040</v>
      </c>
      <c r="C5279" s="126" t="s">
        <v>75</v>
      </c>
      <c r="D5279" s="127">
        <v>3.742</v>
      </c>
      <c r="E5279" s="128">
        <v>385</v>
      </c>
      <c r="F5279" s="128">
        <v>385</v>
      </c>
      <c r="G5279" s="126" t="s">
        <v>13720</v>
      </c>
      <c r="H5279" s="126" t="s">
        <v>20130</v>
      </c>
      <c r="I5279" s="126" t="s">
        <v>20131</v>
      </c>
      <c r="J5279" s="126" t="s">
        <v>26240</v>
      </c>
      <c r="K5279" s="9">
        <f>_xlfn.IFNA(VLOOKUP(Table5[[#This Row],[Section]],SubSill_Tier,2,FALSE),0)</f>
        <v>0</v>
      </c>
      <c r="L5279" s="9" t="str">
        <f t="shared" si="91"/>
        <v/>
      </c>
      <c r="M5279" s="205" t="str" cm="1">
        <f t="array" ref="M5279">_xlfn.IFS(NOT(ISERROR(VLOOKUP(Table5[[#This Row],[Section]],TB_notTB,1,FALSE))),"No",LEFT(Table5[[#This Row],[Section]],3)="ETB","PLS",LEFT(Table5[[#This Row],[Section]],1)="7","PDB",NOT(ISBLANK(Table5[[#This Row],[Section]])),"No")</f>
        <v>No</v>
      </c>
    </row>
    <row r="5280" spans="1:13" x14ac:dyDescent="0.25">
      <c r="A5280" s="126" t="s">
        <v>8030</v>
      </c>
      <c r="B5280" s="126" t="s">
        <v>27930</v>
      </c>
      <c r="C5280" s="126" t="s">
        <v>75</v>
      </c>
      <c r="D5280" s="127">
        <v>2.7330000000000001</v>
      </c>
      <c r="E5280" s="128">
        <v>286</v>
      </c>
      <c r="F5280" s="128">
        <v>286</v>
      </c>
      <c r="G5280" s="126" t="s">
        <v>13720</v>
      </c>
      <c r="H5280" s="126" t="s">
        <v>20130</v>
      </c>
      <c r="I5280" s="126" t="s">
        <v>20131</v>
      </c>
      <c r="J5280" s="126" t="s">
        <v>26235</v>
      </c>
      <c r="K5280" s="9">
        <f>_xlfn.IFNA(VLOOKUP(Table5[[#This Row],[Section]],SubSill_Tier,2,FALSE),0)</f>
        <v>0</v>
      </c>
      <c r="L5280" s="9" t="str">
        <f t="shared" si="91"/>
        <v/>
      </c>
      <c r="M5280" s="205" t="str" cm="1">
        <f t="array" ref="M5280">_xlfn.IFS(NOT(ISERROR(VLOOKUP(Table5[[#This Row],[Section]],TB_notTB,1,FALSE))),"No",LEFT(Table5[[#This Row],[Section]],3)="ETB","PLS",LEFT(Table5[[#This Row],[Section]],1)="7","PDB",NOT(ISBLANK(Table5[[#This Row],[Section]])),"No")</f>
        <v>No</v>
      </c>
    </row>
    <row r="5281" spans="1:13" x14ac:dyDescent="0.25">
      <c r="A5281" s="126" t="s">
        <v>8031</v>
      </c>
      <c r="B5281" s="126" t="s">
        <v>17222</v>
      </c>
      <c r="C5281" s="126" t="s">
        <v>98</v>
      </c>
      <c r="D5281" s="127">
        <v>3.74</v>
      </c>
      <c r="E5281" s="128">
        <v>348</v>
      </c>
      <c r="F5281" s="128">
        <v>348</v>
      </c>
      <c r="G5281" s="126" t="s">
        <v>13718</v>
      </c>
      <c r="H5281" s="126" t="s">
        <v>20127</v>
      </c>
      <c r="I5281" s="126" t="s">
        <v>21060</v>
      </c>
      <c r="J5281" s="126" t="s">
        <v>26238</v>
      </c>
      <c r="K5281" s="9">
        <f>_xlfn.IFNA(VLOOKUP(Table5[[#This Row],[Section]],SubSill_Tier,2,FALSE),0)</f>
        <v>0</v>
      </c>
      <c r="L5281" s="9" t="str">
        <f t="shared" si="91"/>
        <v/>
      </c>
      <c r="M5281" s="205" t="str" cm="1">
        <f t="array" ref="M5281">_xlfn.IFS(NOT(ISERROR(VLOOKUP(Table5[[#This Row],[Section]],TB_notTB,1,FALSE))),"No",LEFT(Table5[[#This Row],[Section]],3)="ETB","PLS",LEFT(Table5[[#This Row],[Section]],1)="7","PDB",NOT(ISBLANK(Table5[[#This Row],[Section]])),"No")</f>
        <v>No</v>
      </c>
    </row>
    <row r="5282" spans="1:13" x14ac:dyDescent="0.25">
      <c r="A5282" s="126" t="s">
        <v>8032</v>
      </c>
      <c r="B5282" s="126" t="s">
        <v>28041</v>
      </c>
      <c r="C5282" s="126" t="s">
        <v>75</v>
      </c>
      <c r="D5282" s="127">
        <v>3.7429999999999999</v>
      </c>
      <c r="E5282" s="128">
        <v>298</v>
      </c>
      <c r="F5282" s="128">
        <v>199</v>
      </c>
      <c r="G5282" s="126" t="s">
        <v>13718</v>
      </c>
      <c r="H5282" s="126" t="s">
        <v>20127</v>
      </c>
      <c r="I5282" s="126" t="s">
        <v>21060</v>
      </c>
      <c r="J5282" s="126" t="s">
        <v>26240</v>
      </c>
      <c r="K5282" s="9">
        <f>_xlfn.IFNA(VLOOKUP(Table5[[#This Row],[Section]],SubSill_Tier,2,FALSE),0)</f>
        <v>0</v>
      </c>
      <c r="L5282" s="9" t="str">
        <f t="shared" si="91"/>
        <v/>
      </c>
      <c r="M5282" s="205" t="str" cm="1">
        <f t="array" ref="M5282">_xlfn.IFS(NOT(ISERROR(VLOOKUP(Table5[[#This Row],[Section]],TB_notTB,1,FALSE))),"No",LEFT(Table5[[#This Row],[Section]],3)="ETB","PLS",LEFT(Table5[[#This Row],[Section]],1)="7","PDB",NOT(ISBLANK(Table5[[#This Row],[Section]])),"No")</f>
        <v>No</v>
      </c>
    </row>
    <row r="5283" spans="1:13" x14ac:dyDescent="0.25">
      <c r="A5283" s="126" t="s">
        <v>8033</v>
      </c>
      <c r="B5283" s="126" t="s">
        <v>28042</v>
      </c>
      <c r="C5283" s="126" t="s">
        <v>75</v>
      </c>
      <c r="D5283" s="127">
        <v>1.4350000000000001</v>
      </c>
      <c r="E5283" s="128">
        <v>175</v>
      </c>
      <c r="F5283" s="128">
        <v>175</v>
      </c>
      <c r="G5283" s="126" t="s">
        <v>13719</v>
      </c>
      <c r="H5283" s="126" t="s">
        <v>20128</v>
      </c>
      <c r="I5283" s="126" t="s">
        <v>20129</v>
      </c>
      <c r="J5283" s="126" t="s">
        <v>26235</v>
      </c>
      <c r="K5283" s="9">
        <f>_xlfn.IFNA(VLOOKUP(Table5[[#This Row],[Section]],SubSill_Tier,2,FALSE),0)</f>
        <v>0</v>
      </c>
      <c r="L5283" s="9" t="str">
        <f t="shared" si="91"/>
        <v/>
      </c>
      <c r="M5283" s="205" t="str" cm="1">
        <f t="array" ref="M5283">_xlfn.IFS(NOT(ISERROR(VLOOKUP(Table5[[#This Row],[Section]],TB_notTB,1,FALSE))),"No",LEFT(Table5[[#This Row],[Section]],3)="ETB","PLS",LEFT(Table5[[#This Row],[Section]],1)="7","PDB",NOT(ISBLANK(Table5[[#This Row],[Section]])),"No")</f>
        <v>No</v>
      </c>
    </row>
    <row r="5284" spans="1:13" x14ac:dyDescent="0.25">
      <c r="A5284" s="126" t="s">
        <v>8034</v>
      </c>
      <c r="B5284" s="126" t="s">
        <v>28043</v>
      </c>
      <c r="C5284" s="126" t="s">
        <v>75</v>
      </c>
      <c r="D5284" s="127">
        <v>2.1230000000000002</v>
      </c>
      <c r="E5284" s="128">
        <v>248</v>
      </c>
      <c r="F5284" s="128">
        <v>248</v>
      </c>
      <c r="G5284" s="126" t="s">
        <v>13718</v>
      </c>
      <c r="H5284" s="126" t="s">
        <v>20127</v>
      </c>
      <c r="I5284" s="126" t="s">
        <v>21060</v>
      </c>
      <c r="J5284" s="126" t="s">
        <v>26235</v>
      </c>
      <c r="K5284" s="9">
        <f>_xlfn.IFNA(VLOOKUP(Table5[[#This Row],[Section]],SubSill_Tier,2,FALSE),0)</f>
        <v>0</v>
      </c>
      <c r="L5284" s="9" t="str">
        <f t="shared" si="91"/>
        <v/>
      </c>
      <c r="M5284" s="205" t="str" cm="1">
        <f t="array" ref="M5284">_xlfn.IFS(NOT(ISERROR(VLOOKUP(Table5[[#This Row],[Section]],TB_notTB,1,FALSE))),"No",LEFT(Table5[[#This Row],[Section]],3)="ETB","PLS",LEFT(Table5[[#This Row],[Section]],1)="7","PDB",NOT(ISBLANK(Table5[[#This Row],[Section]])),"No")</f>
        <v>No</v>
      </c>
    </row>
    <row r="5285" spans="1:13" x14ac:dyDescent="0.25">
      <c r="A5285" s="126" t="s">
        <v>8035</v>
      </c>
      <c r="B5285" s="126" t="s">
        <v>28044</v>
      </c>
      <c r="C5285" s="126" t="s">
        <v>75</v>
      </c>
      <c r="D5285" s="127">
        <v>1.6759999999999999</v>
      </c>
      <c r="E5285" s="128">
        <v>198</v>
      </c>
      <c r="F5285" s="128">
        <v>198</v>
      </c>
      <c r="G5285" s="126" t="s">
        <v>13718</v>
      </c>
      <c r="H5285" s="126" t="s">
        <v>20127</v>
      </c>
      <c r="I5285" s="126" t="s">
        <v>21060</v>
      </c>
      <c r="J5285" s="126" t="s">
        <v>26235</v>
      </c>
      <c r="K5285" s="9">
        <f>_xlfn.IFNA(VLOOKUP(Table5[[#This Row],[Section]],SubSill_Tier,2,FALSE),0)</f>
        <v>0</v>
      </c>
      <c r="L5285" s="9" t="str">
        <f t="shared" si="91"/>
        <v/>
      </c>
      <c r="M5285" s="205" t="str" cm="1">
        <f t="array" ref="M5285">_xlfn.IFS(NOT(ISERROR(VLOOKUP(Table5[[#This Row],[Section]],TB_notTB,1,FALSE))),"No",LEFT(Table5[[#This Row],[Section]],3)="ETB","PLS",LEFT(Table5[[#This Row],[Section]],1)="7","PDB",NOT(ISBLANK(Table5[[#This Row],[Section]])),"No")</f>
        <v>No</v>
      </c>
    </row>
    <row r="5286" spans="1:13" x14ac:dyDescent="0.25">
      <c r="A5286" s="126" t="s">
        <v>8036</v>
      </c>
      <c r="B5286" s="126" t="s">
        <v>17222</v>
      </c>
      <c r="C5286" s="126" t="s">
        <v>75</v>
      </c>
      <c r="D5286" s="127">
        <v>0.41299999999999998</v>
      </c>
      <c r="E5286" s="128">
        <v>100</v>
      </c>
      <c r="F5286" s="128">
        <v>100</v>
      </c>
      <c r="G5286" s="126" t="s">
        <v>13715</v>
      </c>
      <c r="H5286" s="126" t="s">
        <v>20123</v>
      </c>
      <c r="I5286" s="126" t="s">
        <v>21058</v>
      </c>
      <c r="J5286" s="126" t="s">
        <v>26236</v>
      </c>
      <c r="K5286" s="9">
        <f>_xlfn.IFNA(VLOOKUP(Table5[[#This Row],[Section]],SubSill_Tier,2,FALSE),0)</f>
        <v>0</v>
      </c>
      <c r="L5286" s="9" t="str">
        <f t="shared" si="91"/>
        <v/>
      </c>
      <c r="M5286" s="205" t="str" cm="1">
        <f t="array" ref="M5286">_xlfn.IFS(NOT(ISERROR(VLOOKUP(Table5[[#This Row],[Section]],TB_notTB,1,FALSE))),"No",LEFT(Table5[[#This Row],[Section]],3)="ETB","PLS",LEFT(Table5[[#This Row],[Section]],1)="7","PDB",NOT(ISBLANK(Table5[[#This Row],[Section]])),"No")</f>
        <v>No</v>
      </c>
    </row>
    <row r="5287" spans="1:13" x14ac:dyDescent="0.25">
      <c r="A5287" s="126" t="s">
        <v>8037</v>
      </c>
      <c r="B5287" s="126" t="s">
        <v>17222</v>
      </c>
      <c r="C5287" s="126" t="s">
        <v>75</v>
      </c>
      <c r="D5287" s="127">
        <v>0.1</v>
      </c>
      <c r="E5287" s="128">
        <v>100</v>
      </c>
      <c r="F5287" s="128">
        <v>100</v>
      </c>
      <c r="G5287" s="126" t="s">
        <v>13713</v>
      </c>
      <c r="H5287" s="126" t="s">
        <v>20121</v>
      </c>
      <c r="I5287" s="126" t="s">
        <v>20122</v>
      </c>
      <c r="J5287" s="126" t="s">
        <v>26234</v>
      </c>
      <c r="K5287" s="9">
        <f>_xlfn.IFNA(VLOOKUP(Table5[[#This Row],[Section]],SubSill_Tier,2,FALSE),0)</f>
        <v>0</v>
      </c>
      <c r="L5287" s="9" t="str">
        <f t="shared" si="91"/>
        <v/>
      </c>
      <c r="M5287" s="205" t="str" cm="1">
        <f t="array" ref="M5287">_xlfn.IFS(NOT(ISERROR(VLOOKUP(Table5[[#This Row],[Section]],TB_notTB,1,FALSE))),"No",LEFT(Table5[[#This Row],[Section]],3)="ETB","PLS",LEFT(Table5[[#This Row],[Section]],1)="7","PDB",NOT(ISBLANK(Table5[[#This Row],[Section]])),"No")</f>
        <v>No</v>
      </c>
    </row>
    <row r="5288" spans="1:13" x14ac:dyDescent="0.25">
      <c r="A5288" s="126" t="s">
        <v>8038</v>
      </c>
      <c r="B5288" s="126" t="s">
        <v>8039</v>
      </c>
      <c r="C5288" s="126" t="s">
        <v>75</v>
      </c>
      <c r="D5288" s="127">
        <v>0.122</v>
      </c>
      <c r="E5288" s="128">
        <v>100</v>
      </c>
      <c r="F5288" s="128">
        <v>100</v>
      </c>
      <c r="G5288" s="126" t="s">
        <v>13713</v>
      </c>
      <c r="H5288" s="126" t="s">
        <v>21056</v>
      </c>
      <c r="I5288" s="126" t="s">
        <v>21057</v>
      </c>
      <c r="J5288" s="126" t="s">
        <v>26233</v>
      </c>
      <c r="K5288" s="9">
        <f>_xlfn.IFNA(VLOOKUP(Table5[[#This Row],[Section]],SubSill_Tier,2,FALSE),0)</f>
        <v>0</v>
      </c>
      <c r="L5288" s="9" t="str">
        <f t="shared" si="91"/>
        <v/>
      </c>
      <c r="M5288" s="205" t="str" cm="1">
        <f t="array" ref="M5288">_xlfn.IFS(NOT(ISERROR(VLOOKUP(Table5[[#This Row],[Section]],TB_notTB,1,FALSE))),"No",LEFT(Table5[[#This Row],[Section]],3)="ETB","PLS",LEFT(Table5[[#This Row],[Section]],1)="7","PDB",NOT(ISBLANK(Table5[[#This Row],[Section]])),"No")</f>
        <v>No</v>
      </c>
    </row>
    <row r="5289" spans="1:13" x14ac:dyDescent="0.25">
      <c r="A5289" s="126" t="s">
        <v>8040</v>
      </c>
      <c r="B5289" s="126" t="s">
        <v>7187</v>
      </c>
      <c r="C5289" s="126" t="s">
        <v>75</v>
      </c>
      <c r="D5289" s="127">
        <v>0.246</v>
      </c>
      <c r="E5289" s="128">
        <v>100</v>
      </c>
      <c r="F5289" s="128">
        <v>100</v>
      </c>
      <c r="G5289" s="126" t="s">
        <v>13713</v>
      </c>
      <c r="H5289" s="126" t="s">
        <v>21056</v>
      </c>
      <c r="I5289" s="126" t="s">
        <v>21057</v>
      </c>
      <c r="J5289" s="126" t="s">
        <v>26233</v>
      </c>
      <c r="K5289" s="9">
        <f>_xlfn.IFNA(VLOOKUP(Table5[[#This Row],[Section]],SubSill_Tier,2,FALSE),0)</f>
        <v>0</v>
      </c>
      <c r="L5289" s="9" t="str">
        <f t="shared" si="91"/>
        <v/>
      </c>
      <c r="M5289" s="205" t="str" cm="1">
        <f t="array" ref="M5289">_xlfn.IFS(NOT(ISERROR(VLOOKUP(Table5[[#This Row],[Section]],TB_notTB,1,FALSE))),"No",LEFT(Table5[[#This Row],[Section]],3)="ETB","PLS",LEFT(Table5[[#This Row],[Section]],1)="7","PDB",NOT(ISBLANK(Table5[[#This Row],[Section]])),"No")</f>
        <v>No</v>
      </c>
    </row>
    <row r="5290" spans="1:13" x14ac:dyDescent="0.25">
      <c r="A5290" s="126" t="s">
        <v>8041</v>
      </c>
      <c r="B5290" s="126" t="s">
        <v>8042</v>
      </c>
      <c r="C5290" s="126" t="s">
        <v>75</v>
      </c>
      <c r="D5290" s="127">
        <v>0.187</v>
      </c>
      <c r="E5290" s="128">
        <v>100</v>
      </c>
      <c r="F5290" s="128">
        <v>100</v>
      </c>
      <c r="G5290" s="126" t="s">
        <v>13713</v>
      </c>
      <c r="H5290" s="126" t="s">
        <v>21056</v>
      </c>
      <c r="I5290" s="126" t="s">
        <v>21057</v>
      </c>
      <c r="J5290" s="126" t="s">
        <v>26233</v>
      </c>
      <c r="K5290" s="9">
        <f>_xlfn.IFNA(VLOOKUP(Table5[[#This Row],[Section]],SubSill_Tier,2,FALSE),0)</f>
        <v>0</v>
      </c>
      <c r="L5290" s="9" t="str">
        <f t="shared" si="91"/>
        <v/>
      </c>
      <c r="M5290" s="205" t="str" cm="1">
        <f t="array" ref="M5290">_xlfn.IFS(NOT(ISERROR(VLOOKUP(Table5[[#This Row],[Section]],TB_notTB,1,FALSE))),"No",LEFT(Table5[[#This Row],[Section]],3)="ETB","PLS",LEFT(Table5[[#This Row],[Section]],1)="7","PDB",NOT(ISBLANK(Table5[[#This Row],[Section]])),"No")</f>
        <v>No</v>
      </c>
    </row>
    <row r="5291" spans="1:13" x14ac:dyDescent="0.25">
      <c r="A5291" s="126" t="s">
        <v>8043</v>
      </c>
      <c r="B5291" s="126" t="s">
        <v>17222</v>
      </c>
      <c r="C5291" s="126" t="s">
        <v>75</v>
      </c>
      <c r="D5291" s="127">
        <v>0.438</v>
      </c>
      <c r="E5291" s="128">
        <v>115</v>
      </c>
      <c r="F5291" s="128">
        <v>115</v>
      </c>
      <c r="G5291" s="126" t="s">
        <v>13714</v>
      </c>
      <c r="H5291" s="126" t="s">
        <v>20121</v>
      </c>
      <c r="I5291" s="126" t="s">
        <v>20122</v>
      </c>
      <c r="J5291" s="126" t="s">
        <v>26234</v>
      </c>
      <c r="K5291" s="9">
        <f>_xlfn.IFNA(VLOOKUP(Table5[[#This Row],[Section]],SubSill_Tier,2,FALSE),0)</f>
        <v>0</v>
      </c>
      <c r="L5291" s="9" t="str">
        <f t="shared" si="91"/>
        <v/>
      </c>
      <c r="M5291" s="205" t="str" cm="1">
        <f t="array" ref="M5291">_xlfn.IFS(NOT(ISERROR(VLOOKUP(Table5[[#This Row],[Section]],TB_notTB,1,FALSE))),"No",LEFT(Table5[[#This Row],[Section]],3)="ETB","PLS",LEFT(Table5[[#This Row],[Section]],1)="7","PDB",NOT(ISBLANK(Table5[[#This Row],[Section]])),"No")</f>
        <v>No</v>
      </c>
    </row>
    <row r="5292" spans="1:13" x14ac:dyDescent="0.25">
      <c r="A5292" s="126" t="s">
        <v>8044</v>
      </c>
      <c r="B5292" s="126" t="s">
        <v>8045</v>
      </c>
      <c r="C5292" s="126" t="s">
        <v>75</v>
      </c>
      <c r="D5292" s="127">
        <v>0.154</v>
      </c>
      <c r="E5292" s="128">
        <v>100</v>
      </c>
      <c r="F5292" s="128">
        <v>100</v>
      </c>
      <c r="G5292" s="126" t="s">
        <v>13713</v>
      </c>
      <c r="H5292" s="126" t="s">
        <v>21056</v>
      </c>
      <c r="I5292" s="126" t="s">
        <v>21057</v>
      </c>
      <c r="J5292" s="126" t="s">
        <v>26233</v>
      </c>
      <c r="K5292" s="9">
        <f>_xlfn.IFNA(VLOOKUP(Table5[[#This Row],[Section]],SubSill_Tier,2,FALSE),0)</f>
        <v>0</v>
      </c>
      <c r="L5292" s="9" t="str">
        <f t="shared" si="91"/>
        <v>Wall</v>
      </c>
      <c r="M5292" s="205" t="str" cm="1">
        <f t="array" ref="M5292">_xlfn.IFS(NOT(ISERROR(VLOOKUP(Table5[[#This Row],[Section]],TB_notTB,1,FALSE))),"No",LEFT(Table5[[#This Row],[Section]],3)="ETB","PLS",LEFT(Table5[[#This Row],[Section]],1)="7","PDB",NOT(ISBLANK(Table5[[#This Row],[Section]])),"No")</f>
        <v>No</v>
      </c>
    </row>
    <row r="5293" spans="1:13" x14ac:dyDescent="0.25">
      <c r="A5293" s="126" t="s">
        <v>8046</v>
      </c>
      <c r="B5293" s="126" t="s">
        <v>28045</v>
      </c>
      <c r="C5293" s="126" t="s">
        <v>75</v>
      </c>
      <c r="D5293" s="127">
        <v>0.17799999999999999</v>
      </c>
      <c r="E5293" s="128">
        <v>100</v>
      </c>
      <c r="F5293" s="128">
        <v>100</v>
      </c>
      <c r="G5293" s="126" t="s">
        <v>13719</v>
      </c>
      <c r="H5293" s="126" t="s">
        <v>20128</v>
      </c>
      <c r="I5293" s="126" t="s">
        <v>20129</v>
      </c>
      <c r="J5293" s="126" t="s">
        <v>26236</v>
      </c>
      <c r="K5293" s="9">
        <f>_xlfn.IFNA(VLOOKUP(Table5[[#This Row],[Section]],SubSill_Tier,2,FALSE),0)</f>
        <v>0</v>
      </c>
      <c r="L5293" s="9" t="str">
        <f t="shared" si="91"/>
        <v/>
      </c>
      <c r="M5293" s="205" t="str" cm="1">
        <f t="array" ref="M5293">_xlfn.IFS(NOT(ISERROR(VLOOKUP(Table5[[#This Row],[Section]],TB_notTB,1,FALSE))),"No",LEFT(Table5[[#This Row],[Section]],3)="ETB","PLS",LEFT(Table5[[#This Row],[Section]],1)="7","PDB",NOT(ISBLANK(Table5[[#This Row],[Section]])),"No")</f>
        <v>No</v>
      </c>
    </row>
    <row r="5294" spans="1:13" x14ac:dyDescent="0.25">
      <c r="A5294" s="126" t="s">
        <v>8047</v>
      </c>
      <c r="B5294" s="126" t="s">
        <v>29130</v>
      </c>
      <c r="C5294" s="126" t="s">
        <v>75</v>
      </c>
      <c r="D5294" s="127">
        <v>0.23200000000000001</v>
      </c>
      <c r="E5294" s="128">
        <v>106</v>
      </c>
      <c r="F5294" s="128">
        <v>100</v>
      </c>
      <c r="G5294" s="126" t="s">
        <v>13713</v>
      </c>
      <c r="H5294" s="126" t="s">
        <v>21056</v>
      </c>
      <c r="I5294" s="126" t="s">
        <v>21057</v>
      </c>
      <c r="J5294" s="126" t="s">
        <v>26281</v>
      </c>
      <c r="K5294" s="9">
        <f>_xlfn.IFNA(VLOOKUP(Table5[[#This Row],[Section]],SubSill_Tier,2,FALSE),0)</f>
        <v>0</v>
      </c>
      <c r="L5294" s="9" t="str">
        <f t="shared" si="91"/>
        <v/>
      </c>
      <c r="M5294" s="205" t="str" cm="1">
        <f t="array" ref="M5294">_xlfn.IFS(NOT(ISERROR(VLOOKUP(Table5[[#This Row],[Section]],TB_notTB,1,FALSE))),"No",LEFT(Table5[[#This Row],[Section]],3)="ETB","PLS",LEFT(Table5[[#This Row],[Section]],1)="7","PDB",NOT(ISBLANK(Table5[[#This Row],[Section]])),"No")</f>
        <v>No</v>
      </c>
    </row>
    <row r="5295" spans="1:13" x14ac:dyDescent="0.25">
      <c r="A5295" s="126" t="s">
        <v>8048</v>
      </c>
      <c r="B5295" s="126" t="s">
        <v>28046</v>
      </c>
      <c r="C5295" s="126" t="s">
        <v>75</v>
      </c>
      <c r="D5295" s="127">
        <v>3.9580000000000002</v>
      </c>
      <c r="E5295" s="128">
        <v>482</v>
      </c>
      <c r="F5295" s="128">
        <v>482</v>
      </c>
      <c r="G5295" s="126" t="s">
        <v>13722</v>
      </c>
      <c r="H5295" s="126" t="s">
        <v>21061</v>
      </c>
      <c r="I5295" s="126" t="s">
        <v>21062</v>
      </c>
      <c r="J5295" s="126" t="s">
        <v>26237</v>
      </c>
      <c r="K5295" s="9">
        <f>_xlfn.IFNA(VLOOKUP(Table5[[#This Row],[Section]],SubSill_Tier,2,FALSE),0)</f>
        <v>0</v>
      </c>
      <c r="L5295" s="9" t="str">
        <f t="shared" si="91"/>
        <v/>
      </c>
      <c r="M5295" s="205" t="str" cm="1">
        <f t="array" ref="M5295">_xlfn.IFS(NOT(ISERROR(VLOOKUP(Table5[[#This Row],[Section]],TB_notTB,1,FALSE))),"No",LEFT(Table5[[#This Row],[Section]],3)="ETB","PLS",LEFT(Table5[[#This Row],[Section]],1)="7","PDB",NOT(ISBLANK(Table5[[#This Row],[Section]])),"No")</f>
        <v>No</v>
      </c>
    </row>
    <row r="5296" spans="1:13" x14ac:dyDescent="0.25">
      <c r="A5296" s="126" t="s">
        <v>8049</v>
      </c>
      <c r="B5296" s="126" t="s">
        <v>28047</v>
      </c>
      <c r="C5296" s="126" t="s">
        <v>75</v>
      </c>
      <c r="D5296" s="127">
        <v>10.263</v>
      </c>
      <c r="E5296" s="128">
        <v>777</v>
      </c>
      <c r="F5296" s="128">
        <v>777</v>
      </c>
      <c r="G5296" s="126" t="s">
        <v>13722</v>
      </c>
      <c r="H5296" s="126" t="s">
        <v>21061</v>
      </c>
      <c r="I5296" s="126" t="s">
        <v>21062</v>
      </c>
      <c r="J5296" s="126" t="s">
        <v>26248</v>
      </c>
      <c r="K5296" s="9">
        <f>_xlfn.IFNA(VLOOKUP(Table5[[#This Row],[Section]],SubSill_Tier,2,FALSE),0)</f>
        <v>0</v>
      </c>
      <c r="L5296" s="9" t="str">
        <f t="shared" si="91"/>
        <v/>
      </c>
      <c r="M5296" s="205" t="str" cm="1">
        <f t="array" ref="M5296">_xlfn.IFS(NOT(ISERROR(VLOOKUP(Table5[[#This Row],[Section]],TB_notTB,1,FALSE))),"No",LEFT(Table5[[#This Row],[Section]],3)="ETB","PLS",LEFT(Table5[[#This Row],[Section]],1)="7","PDB",NOT(ISBLANK(Table5[[#This Row],[Section]])),"No")</f>
        <v>No</v>
      </c>
    </row>
    <row r="5297" spans="1:13" x14ac:dyDescent="0.25">
      <c r="A5297" s="126" t="s">
        <v>8050</v>
      </c>
      <c r="B5297" s="126" t="s">
        <v>17222</v>
      </c>
      <c r="C5297" s="126" t="s">
        <v>75</v>
      </c>
      <c r="D5297" s="127">
        <v>0.23300000000000001</v>
      </c>
      <c r="E5297" s="128">
        <v>100</v>
      </c>
      <c r="F5297" s="128">
        <v>100</v>
      </c>
      <c r="G5297" s="126" t="s">
        <v>13714</v>
      </c>
      <c r="H5297" s="126" t="s">
        <v>20121</v>
      </c>
      <c r="I5297" s="126" t="s">
        <v>20122</v>
      </c>
      <c r="J5297" s="126" t="s">
        <v>26234</v>
      </c>
      <c r="K5297" s="9">
        <f>_xlfn.IFNA(VLOOKUP(Table5[[#This Row],[Section]],SubSill_Tier,2,FALSE),0)</f>
        <v>0</v>
      </c>
      <c r="L5297" s="9" t="str">
        <f t="shared" si="91"/>
        <v/>
      </c>
      <c r="M5297" s="205" t="str" cm="1">
        <f t="array" ref="M5297">_xlfn.IFS(NOT(ISERROR(VLOOKUP(Table5[[#This Row],[Section]],TB_notTB,1,FALSE))),"No",LEFT(Table5[[#This Row],[Section]],3)="ETB","PLS",LEFT(Table5[[#This Row],[Section]],1)="7","PDB",NOT(ISBLANK(Table5[[#This Row],[Section]])),"No")</f>
        <v>No</v>
      </c>
    </row>
    <row r="5298" spans="1:13" x14ac:dyDescent="0.25">
      <c r="A5298" s="126" t="s">
        <v>2178</v>
      </c>
      <c r="B5298" s="126" t="s">
        <v>17222</v>
      </c>
      <c r="C5298" s="126" t="s">
        <v>75</v>
      </c>
      <c r="D5298" s="127">
        <v>0.74299999999999999</v>
      </c>
      <c r="E5298" s="128">
        <v>177</v>
      </c>
      <c r="F5298" s="128">
        <v>177</v>
      </c>
      <c r="G5298" s="126" t="s">
        <v>13712</v>
      </c>
      <c r="H5298" s="126" t="s">
        <v>20120</v>
      </c>
      <c r="I5298" s="126" t="s">
        <v>21055</v>
      </c>
      <c r="J5298" s="126" t="s">
        <v>26232</v>
      </c>
      <c r="K5298" s="9">
        <f>_xlfn.IFNA(VLOOKUP(Table5[[#This Row],[Section]],SubSill_Tier,2,FALSE),0)</f>
        <v>0</v>
      </c>
      <c r="L5298" s="9" t="str">
        <f t="shared" si="91"/>
        <v/>
      </c>
      <c r="M5298" s="205" t="str" cm="1">
        <f t="array" ref="M5298">_xlfn.IFS(NOT(ISERROR(VLOOKUP(Table5[[#This Row],[Section]],TB_notTB,1,FALSE))),"No",LEFT(Table5[[#This Row],[Section]],3)="ETB","PLS",LEFT(Table5[[#This Row],[Section]],1)="7","PDB",NOT(ISBLANK(Table5[[#This Row],[Section]])),"No")</f>
        <v>No</v>
      </c>
    </row>
    <row r="5299" spans="1:13" x14ac:dyDescent="0.25">
      <c r="A5299" s="126" t="s">
        <v>8051</v>
      </c>
      <c r="B5299" s="126" t="s">
        <v>28048</v>
      </c>
      <c r="C5299" s="126" t="s">
        <v>75</v>
      </c>
      <c r="D5299" s="127">
        <v>3.8780000000000001</v>
      </c>
      <c r="E5299" s="128">
        <v>407</v>
      </c>
      <c r="F5299" s="128">
        <v>407</v>
      </c>
      <c r="G5299" s="126" t="s">
        <v>13725</v>
      </c>
      <c r="H5299" s="126" t="s">
        <v>20134</v>
      </c>
      <c r="I5299" s="126" t="s">
        <v>20135</v>
      </c>
      <c r="J5299" s="126" t="s">
        <v>26240</v>
      </c>
      <c r="K5299" s="9">
        <f>_xlfn.IFNA(VLOOKUP(Table5[[#This Row],[Section]],SubSill_Tier,2,FALSE),0)</f>
        <v>0</v>
      </c>
      <c r="L5299" s="9" t="str">
        <f t="shared" si="91"/>
        <v/>
      </c>
      <c r="M5299" s="205" t="str" cm="1">
        <f t="array" ref="M5299">_xlfn.IFS(NOT(ISERROR(VLOOKUP(Table5[[#This Row],[Section]],TB_notTB,1,FALSE))),"No",LEFT(Table5[[#This Row],[Section]],3)="ETB","PLS",LEFT(Table5[[#This Row],[Section]],1)="7","PDB",NOT(ISBLANK(Table5[[#This Row],[Section]])),"No")</f>
        <v>No</v>
      </c>
    </row>
    <row r="5300" spans="1:13" x14ac:dyDescent="0.25">
      <c r="A5300" s="126" t="s">
        <v>8052</v>
      </c>
      <c r="B5300" s="126" t="s">
        <v>28049</v>
      </c>
      <c r="C5300" s="126" t="s">
        <v>75</v>
      </c>
      <c r="D5300" s="127">
        <v>0.60399999999999998</v>
      </c>
      <c r="E5300" s="128">
        <v>151</v>
      </c>
      <c r="F5300" s="128">
        <v>151</v>
      </c>
      <c r="G5300" s="126" t="s">
        <v>13717</v>
      </c>
      <c r="H5300" s="126" t="s">
        <v>20125</v>
      </c>
      <c r="I5300" s="126" t="s">
        <v>20126</v>
      </c>
      <c r="J5300" s="126" t="s">
        <v>26235</v>
      </c>
      <c r="K5300" s="9">
        <f>_xlfn.IFNA(VLOOKUP(Table5[[#This Row],[Section]],SubSill_Tier,2,FALSE),0)</f>
        <v>0</v>
      </c>
      <c r="L5300" s="9" t="str">
        <f t="shared" si="91"/>
        <v/>
      </c>
      <c r="M5300" s="205" t="str" cm="1">
        <f t="array" ref="M5300">_xlfn.IFS(NOT(ISERROR(VLOOKUP(Table5[[#This Row],[Section]],TB_notTB,1,FALSE))),"No",LEFT(Table5[[#This Row],[Section]],3)="ETB","PLS",LEFT(Table5[[#This Row],[Section]],1)="7","PDB",NOT(ISBLANK(Table5[[#This Row],[Section]])),"No")</f>
        <v>No</v>
      </c>
    </row>
    <row r="5301" spans="1:13" x14ac:dyDescent="0.25">
      <c r="A5301" s="126" t="s">
        <v>8053</v>
      </c>
      <c r="B5301" s="126" t="s">
        <v>17222</v>
      </c>
      <c r="C5301" s="126" t="s">
        <v>75</v>
      </c>
      <c r="D5301" s="127">
        <v>9.6000000000000002E-2</v>
      </c>
      <c r="E5301" s="128">
        <v>100</v>
      </c>
      <c r="F5301" s="128">
        <v>100</v>
      </c>
      <c r="G5301" s="126" t="s">
        <v>13715</v>
      </c>
      <c r="H5301" s="126" t="s">
        <v>20123</v>
      </c>
      <c r="I5301" s="126" t="s">
        <v>21058</v>
      </c>
      <c r="J5301" s="126" t="s">
        <v>26236</v>
      </c>
      <c r="K5301" s="9">
        <f>_xlfn.IFNA(VLOOKUP(Table5[[#This Row],[Section]],SubSill_Tier,2,FALSE),0)</f>
        <v>0</v>
      </c>
      <c r="L5301" s="9" t="str">
        <f t="shared" si="91"/>
        <v/>
      </c>
      <c r="M5301" s="205" t="str" cm="1">
        <f t="array" ref="M5301">_xlfn.IFS(NOT(ISERROR(VLOOKUP(Table5[[#This Row],[Section]],TB_notTB,1,FALSE))),"No",LEFT(Table5[[#This Row],[Section]],3)="ETB","PLS",LEFT(Table5[[#This Row],[Section]],1)="7","PDB",NOT(ISBLANK(Table5[[#This Row],[Section]])),"No")</f>
        <v>No</v>
      </c>
    </row>
    <row r="5302" spans="1:13" x14ac:dyDescent="0.25">
      <c r="A5302" s="126" t="s">
        <v>8054</v>
      </c>
      <c r="B5302" s="126" t="s">
        <v>8055</v>
      </c>
      <c r="C5302" s="126" t="s">
        <v>75</v>
      </c>
      <c r="D5302" s="127">
        <v>2.508</v>
      </c>
      <c r="E5302" s="128">
        <v>305</v>
      </c>
      <c r="F5302" s="128">
        <v>305</v>
      </c>
      <c r="G5302" s="126" t="s">
        <v>13725</v>
      </c>
      <c r="H5302" s="126" t="s">
        <v>20134</v>
      </c>
      <c r="I5302" s="126" t="s">
        <v>20135</v>
      </c>
      <c r="J5302" s="126" t="s">
        <v>26235</v>
      </c>
      <c r="K5302" s="9">
        <f>_xlfn.IFNA(VLOOKUP(Table5[[#This Row],[Section]],SubSill_Tier,2,FALSE),0)</f>
        <v>0</v>
      </c>
      <c r="L5302" s="9" t="str">
        <f t="shared" si="91"/>
        <v/>
      </c>
      <c r="M5302" s="205" t="str" cm="1">
        <f t="array" ref="M5302">_xlfn.IFS(NOT(ISERROR(VLOOKUP(Table5[[#This Row],[Section]],TB_notTB,1,FALSE))),"No",LEFT(Table5[[#This Row],[Section]],3)="ETB","PLS",LEFT(Table5[[#This Row],[Section]],1)="7","PDB",NOT(ISBLANK(Table5[[#This Row],[Section]])),"No")</f>
        <v>No</v>
      </c>
    </row>
    <row r="5303" spans="1:13" x14ac:dyDescent="0.25">
      <c r="A5303" s="126" t="s">
        <v>2179</v>
      </c>
      <c r="B5303" s="126" t="s">
        <v>17222</v>
      </c>
      <c r="C5303" s="126" t="s">
        <v>75</v>
      </c>
      <c r="D5303" s="127">
        <v>4.6520000000000001</v>
      </c>
      <c r="E5303" s="128">
        <v>423</v>
      </c>
      <c r="F5303" s="128">
        <v>423</v>
      </c>
      <c r="G5303" s="126" t="s">
        <v>13756</v>
      </c>
      <c r="H5303" s="126" t="s">
        <v>20179</v>
      </c>
      <c r="I5303" s="126" t="s">
        <v>20180</v>
      </c>
      <c r="J5303" s="126" t="s">
        <v>26300</v>
      </c>
      <c r="K5303" s="9">
        <f>_xlfn.IFNA(VLOOKUP(Table5[[#This Row],[Section]],SubSill_Tier,2,FALSE),0)</f>
        <v>0</v>
      </c>
      <c r="L5303" s="9" t="str">
        <f t="shared" si="91"/>
        <v/>
      </c>
      <c r="M5303" s="205" t="str" cm="1">
        <f t="array" ref="M5303">_xlfn.IFS(NOT(ISERROR(VLOOKUP(Table5[[#This Row],[Section]],TB_notTB,1,FALSE))),"No",LEFT(Table5[[#This Row],[Section]],3)="ETB","PLS",LEFT(Table5[[#This Row],[Section]],1)="7","PDB",NOT(ISBLANK(Table5[[#This Row],[Section]])),"No")</f>
        <v>No</v>
      </c>
    </row>
    <row r="5304" spans="1:13" x14ac:dyDescent="0.25">
      <c r="A5304" s="126" t="s">
        <v>8056</v>
      </c>
      <c r="B5304" s="126" t="s">
        <v>12643</v>
      </c>
      <c r="C5304" s="126" t="s">
        <v>75</v>
      </c>
      <c r="D5304" s="127">
        <v>1.82</v>
      </c>
      <c r="E5304" s="128">
        <v>541</v>
      </c>
      <c r="F5304" s="128">
        <v>280</v>
      </c>
      <c r="G5304" s="126" t="s">
        <v>13770</v>
      </c>
      <c r="H5304" s="126" t="s">
        <v>21118</v>
      </c>
      <c r="I5304" s="126" t="s">
        <v>21119</v>
      </c>
      <c r="J5304" s="126" t="s">
        <v>26233</v>
      </c>
      <c r="K5304" s="9">
        <f>_xlfn.IFNA(VLOOKUP(Table5[[#This Row],[Section]],SubSill_Tier,2,FALSE),0)</f>
        <v>0</v>
      </c>
      <c r="L5304" s="9" t="str">
        <f t="shared" si="91"/>
        <v/>
      </c>
      <c r="M5304" s="205" t="str" cm="1">
        <f t="array" ref="M5304">_xlfn.IFS(NOT(ISERROR(VLOOKUP(Table5[[#This Row],[Section]],TB_notTB,1,FALSE))),"No",LEFT(Table5[[#This Row],[Section]],3)="ETB","PLS",LEFT(Table5[[#This Row],[Section]],1)="7","PDB",NOT(ISBLANK(Table5[[#This Row],[Section]])),"No")</f>
        <v>No</v>
      </c>
    </row>
    <row r="5305" spans="1:13" x14ac:dyDescent="0.25">
      <c r="A5305" s="126" t="s">
        <v>8057</v>
      </c>
      <c r="B5305" s="126" t="s">
        <v>28050</v>
      </c>
      <c r="C5305" s="126" t="s">
        <v>75</v>
      </c>
      <c r="D5305" s="127">
        <v>1.7470000000000001</v>
      </c>
      <c r="E5305" s="128">
        <v>517</v>
      </c>
      <c r="F5305" s="128">
        <v>345</v>
      </c>
      <c r="G5305" s="126" t="s">
        <v>13732</v>
      </c>
      <c r="H5305" s="126" t="s">
        <v>20130</v>
      </c>
      <c r="I5305" s="126" t="s">
        <v>20131</v>
      </c>
      <c r="J5305" s="126" t="s">
        <v>26235</v>
      </c>
      <c r="K5305" s="9">
        <f>_xlfn.IFNA(VLOOKUP(Table5[[#This Row],[Section]],SubSill_Tier,2,FALSE),0)</f>
        <v>0</v>
      </c>
      <c r="L5305" s="9" t="str">
        <f t="shared" si="91"/>
        <v/>
      </c>
      <c r="M5305" s="205" t="str" cm="1">
        <f t="array" ref="M5305">_xlfn.IFS(NOT(ISERROR(VLOOKUP(Table5[[#This Row],[Section]],TB_notTB,1,FALSE))),"No",LEFT(Table5[[#This Row],[Section]],3)="ETB","PLS",LEFT(Table5[[#This Row],[Section]],1)="7","PDB",NOT(ISBLANK(Table5[[#This Row],[Section]])),"No")</f>
        <v>No</v>
      </c>
    </row>
    <row r="5306" spans="1:13" x14ac:dyDescent="0.25">
      <c r="A5306" s="126" t="s">
        <v>8058</v>
      </c>
      <c r="B5306" s="126" t="s">
        <v>17222</v>
      </c>
      <c r="C5306" s="126" t="s">
        <v>75</v>
      </c>
      <c r="D5306" s="127">
        <v>2.7269999999999999</v>
      </c>
      <c r="E5306" s="128">
        <v>225</v>
      </c>
      <c r="F5306" s="128">
        <v>225</v>
      </c>
      <c r="G5306" s="126" t="s">
        <v>13721</v>
      </c>
      <c r="H5306" s="126" t="s">
        <v>20121</v>
      </c>
      <c r="I5306" s="126" t="s">
        <v>20122</v>
      </c>
      <c r="J5306" s="126" t="s">
        <v>26234</v>
      </c>
      <c r="K5306" s="9">
        <f>_xlfn.IFNA(VLOOKUP(Table5[[#This Row],[Section]],SubSill_Tier,2,FALSE),0)</f>
        <v>0</v>
      </c>
      <c r="L5306" s="9" t="str">
        <f t="shared" si="91"/>
        <v/>
      </c>
      <c r="M5306" s="205" t="str" cm="1">
        <f t="array" ref="M5306">_xlfn.IFS(NOT(ISERROR(VLOOKUP(Table5[[#This Row],[Section]],TB_notTB,1,FALSE))),"No",LEFT(Table5[[#This Row],[Section]],3)="ETB","PLS",LEFT(Table5[[#This Row],[Section]],1)="7","PDB",NOT(ISBLANK(Table5[[#This Row],[Section]])),"No")</f>
        <v>No</v>
      </c>
    </row>
    <row r="5307" spans="1:13" x14ac:dyDescent="0.25">
      <c r="A5307" s="126" t="s">
        <v>2180</v>
      </c>
      <c r="B5307" s="126" t="s">
        <v>17222</v>
      </c>
      <c r="C5307" s="126" t="s">
        <v>75</v>
      </c>
      <c r="D5307" s="127">
        <v>0.13300000000000001</v>
      </c>
      <c r="E5307" s="128">
        <v>100</v>
      </c>
      <c r="F5307" s="128">
        <v>100</v>
      </c>
      <c r="G5307" s="126" t="s">
        <v>13748</v>
      </c>
      <c r="H5307" s="126" t="s">
        <v>20246</v>
      </c>
      <c r="I5307" s="126" t="s">
        <v>20247</v>
      </c>
      <c r="J5307" s="126" t="s">
        <v>26241</v>
      </c>
      <c r="K5307" s="9">
        <f>_xlfn.IFNA(VLOOKUP(Table5[[#This Row],[Section]],SubSill_Tier,2,FALSE),0)</f>
        <v>0</v>
      </c>
      <c r="L5307" s="9" t="str">
        <f t="shared" si="91"/>
        <v/>
      </c>
      <c r="M5307" s="205" t="str" cm="1">
        <f t="array" ref="M5307">_xlfn.IFS(NOT(ISERROR(VLOOKUP(Table5[[#This Row],[Section]],TB_notTB,1,FALSE))),"No",LEFT(Table5[[#This Row],[Section]],3)="ETB","PLS",LEFT(Table5[[#This Row],[Section]],1)="7","PDB",NOT(ISBLANK(Table5[[#This Row],[Section]])),"No")</f>
        <v>No</v>
      </c>
    </row>
    <row r="5308" spans="1:13" x14ac:dyDescent="0.25">
      <c r="A5308" s="126" t="s">
        <v>8059</v>
      </c>
      <c r="B5308" s="126" t="s">
        <v>28051</v>
      </c>
      <c r="C5308" s="126" t="s">
        <v>75</v>
      </c>
      <c r="D5308" s="127">
        <v>6.2519999999999998</v>
      </c>
      <c r="E5308" s="128">
        <v>384</v>
      </c>
      <c r="F5308" s="128">
        <v>384</v>
      </c>
      <c r="G5308" s="126" t="s">
        <v>13717</v>
      </c>
      <c r="H5308" s="126" t="s">
        <v>20125</v>
      </c>
      <c r="I5308" s="126" t="s">
        <v>20126</v>
      </c>
      <c r="J5308" s="126" t="s">
        <v>26245</v>
      </c>
      <c r="K5308" s="9">
        <f>_xlfn.IFNA(VLOOKUP(Table5[[#This Row],[Section]],SubSill_Tier,2,FALSE),0)</f>
        <v>0</v>
      </c>
      <c r="L5308" s="9" t="str">
        <f t="shared" si="91"/>
        <v/>
      </c>
      <c r="M5308" s="205" t="str" cm="1">
        <f t="array" ref="M5308">_xlfn.IFS(NOT(ISERROR(VLOOKUP(Table5[[#This Row],[Section]],TB_notTB,1,FALSE))),"No",LEFT(Table5[[#This Row],[Section]],3)="ETB","PLS",LEFT(Table5[[#This Row],[Section]],1)="7","PDB",NOT(ISBLANK(Table5[[#This Row],[Section]])),"No")</f>
        <v>No</v>
      </c>
    </row>
    <row r="5309" spans="1:13" x14ac:dyDescent="0.25">
      <c r="A5309" s="126" t="s">
        <v>8060</v>
      </c>
      <c r="B5309" s="126" t="s">
        <v>17222</v>
      </c>
      <c r="C5309" s="126" t="s">
        <v>75</v>
      </c>
      <c r="D5309" s="127">
        <v>0.46400000000000002</v>
      </c>
      <c r="E5309" s="128">
        <v>114</v>
      </c>
      <c r="F5309" s="128">
        <v>114</v>
      </c>
      <c r="G5309" s="126" t="s">
        <v>13719</v>
      </c>
      <c r="H5309" s="126" t="s">
        <v>20128</v>
      </c>
      <c r="I5309" s="126" t="s">
        <v>20129</v>
      </c>
      <c r="J5309" s="126" t="s">
        <v>26236</v>
      </c>
      <c r="K5309" s="9">
        <f>_xlfn.IFNA(VLOOKUP(Table5[[#This Row],[Section]],SubSill_Tier,2,FALSE),0)</f>
        <v>0</v>
      </c>
      <c r="L5309" s="9" t="str">
        <f t="shared" si="91"/>
        <v/>
      </c>
      <c r="M5309" s="205" t="str" cm="1">
        <f t="array" ref="M5309">_xlfn.IFS(NOT(ISERROR(VLOOKUP(Table5[[#This Row],[Section]],TB_notTB,1,FALSE))),"No",LEFT(Table5[[#This Row],[Section]],3)="ETB","PLS",LEFT(Table5[[#This Row],[Section]],1)="7","PDB",NOT(ISBLANK(Table5[[#This Row],[Section]])),"No")</f>
        <v>No</v>
      </c>
    </row>
    <row r="5310" spans="1:13" x14ac:dyDescent="0.25">
      <c r="A5310" s="126" t="s">
        <v>8061</v>
      </c>
      <c r="B5310" s="126" t="s">
        <v>17222</v>
      </c>
      <c r="C5310" s="126" t="s">
        <v>75</v>
      </c>
      <c r="D5310" s="127">
        <v>0.154</v>
      </c>
      <c r="E5310" s="128">
        <v>100</v>
      </c>
      <c r="F5310" s="128">
        <v>100</v>
      </c>
      <c r="G5310" s="126" t="s">
        <v>13731</v>
      </c>
      <c r="H5310" s="126" t="s">
        <v>20121</v>
      </c>
      <c r="I5310" s="126" t="s">
        <v>20122</v>
      </c>
      <c r="J5310" s="126" t="s">
        <v>26234</v>
      </c>
      <c r="K5310" s="9">
        <f>_xlfn.IFNA(VLOOKUP(Table5[[#This Row],[Section]],SubSill_Tier,2,FALSE),0)</f>
        <v>0</v>
      </c>
      <c r="L5310" s="9" t="str">
        <f t="shared" si="91"/>
        <v/>
      </c>
      <c r="M5310" s="205" t="str" cm="1">
        <f t="array" ref="M5310">_xlfn.IFS(NOT(ISERROR(VLOOKUP(Table5[[#This Row],[Section]],TB_notTB,1,FALSE))),"No",LEFT(Table5[[#This Row],[Section]],3)="ETB","PLS",LEFT(Table5[[#This Row],[Section]],1)="7","PDB",NOT(ISBLANK(Table5[[#This Row],[Section]])),"No")</f>
        <v>No</v>
      </c>
    </row>
    <row r="5311" spans="1:13" x14ac:dyDescent="0.25">
      <c r="A5311" s="126" t="s">
        <v>11905</v>
      </c>
      <c r="B5311" s="126" t="s">
        <v>11906</v>
      </c>
      <c r="C5311" s="126" t="s">
        <v>75</v>
      </c>
      <c r="D5311" s="127">
        <v>1.4470000000000001</v>
      </c>
      <c r="E5311" s="128">
        <v>256</v>
      </c>
      <c r="F5311" s="128">
        <v>256</v>
      </c>
      <c r="G5311" s="126" t="s">
        <v>13742</v>
      </c>
      <c r="H5311" s="126" t="s">
        <v>20193</v>
      </c>
      <c r="I5311" s="126" t="s">
        <v>21096</v>
      </c>
      <c r="J5311" s="126" t="s">
        <v>26262</v>
      </c>
      <c r="K5311" s="9">
        <f>_xlfn.IFNA(VLOOKUP(Table5[[#This Row],[Section]],SubSill_Tier,2,FALSE),0)</f>
        <v>0</v>
      </c>
      <c r="L5311" s="9" t="str">
        <f t="shared" si="91"/>
        <v/>
      </c>
      <c r="M5311" s="205" t="str" cm="1">
        <f t="array" ref="M5311">_xlfn.IFS(NOT(ISERROR(VLOOKUP(Table5[[#This Row],[Section]],TB_notTB,1,FALSE))),"No",LEFT(Table5[[#This Row],[Section]],3)="ETB","PLS",LEFT(Table5[[#This Row],[Section]],1)="7","PDB",NOT(ISBLANK(Table5[[#This Row],[Section]])),"No")</f>
        <v>No</v>
      </c>
    </row>
    <row r="5312" spans="1:13" x14ac:dyDescent="0.25">
      <c r="A5312" s="126" t="s">
        <v>8062</v>
      </c>
      <c r="B5312" s="126" t="s">
        <v>17222</v>
      </c>
      <c r="C5312" s="126" t="s">
        <v>75</v>
      </c>
      <c r="D5312" s="127">
        <v>0.628</v>
      </c>
      <c r="E5312" s="128">
        <v>151</v>
      </c>
      <c r="F5312" s="128">
        <v>151</v>
      </c>
      <c r="G5312" s="126" t="s">
        <v>13720</v>
      </c>
      <c r="H5312" s="126" t="s">
        <v>20130</v>
      </c>
      <c r="I5312" s="126" t="s">
        <v>20131</v>
      </c>
      <c r="J5312" s="126" t="s">
        <v>26236</v>
      </c>
      <c r="K5312" s="9">
        <f>_xlfn.IFNA(VLOOKUP(Table5[[#This Row],[Section]],SubSill_Tier,2,FALSE),0)</f>
        <v>0</v>
      </c>
      <c r="L5312" s="9" t="str">
        <f t="shared" si="91"/>
        <v/>
      </c>
      <c r="M5312" s="205" t="str" cm="1">
        <f t="array" ref="M5312">_xlfn.IFS(NOT(ISERROR(VLOOKUP(Table5[[#This Row],[Section]],TB_notTB,1,FALSE))),"No",LEFT(Table5[[#This Row],[Section]],3)="ETB","PLS",LEFT(Table5[[#This Row],[Section]],1)="7","PDB",NOT(ISBLANK(Table5[[#This Row],[Section]])),"No")</f>
        <v>No</v>
      </c>
    </row>
    <row r="5313" spans="1:13" x14ac:dyDescent="0.25">
      <c r="A5313" s="126" t="s">
        <v>16183</v>
      </c>
      <c r="B5313" s="126" t="s">
        <v>16184</v>
      </c>
      <c r="C5313" s="126" t="s">
        <v>75</v>
      </c>
      <c r="D5313" s="127">
        <v>1.3049999999999999</v>
      </c>
      <c r="E5313" s="128">
        <v>322</v>
      </c>
      <c r="F5313" s="128">
        <v>322</v>
      </c>
      <c r="G5313" s="126" t="s">
        <v>14942</v>
      </c>
      <c r="H5313" s="126" t="s">
        <v>20251</v>
      </c>
      <c r="I5313" s="126" t="s">
        <v>27881</v>
      </c>
      <c r="J5313" s="126" t="s">
        <v>26286</v>
      </c>
      <c r="K5313" s="9">
        <f>_xlfn.IFNA(VLOOKUP(Table5[[#This Row],[Section]],SubSill_Tier,2,FALSE),0)</f>
        <v>0</v>
      </c>
      <c r="L5313" s="9" t="str">
        <f t="shared" si="91"/>
        <v/>
      </c>
      <c r="M5313" s="205" t="str" cm="1">
        <f t="array" ref="M5313">_xlfn.IFS(NOT(ISERROR(VLOOKUP(Table5[[#This Row],[Section]],TB_notTB,1,FALSE))),"No",LEFT(Table5[[#This Row],[Section]],3)="ETB","PLS",LEFT(Table5[[#This Row],[Section]],1)="7","PDB",NOT(ISBLANK(Table5[[#This Row],[Section]])),"No")</f>
        <v>No</v>
      </c>
    </row>
    <row r="5314" spans="1:13" x14ac:dyDescent="0.25">
      <c r="A5314" s="126" t="s">
        <v>8063</v>
      </c>
      <c r="B5314" s="126" t="s">
        <v>17222</v>
      </c>
      <c r="C5314" s="126" t="s">
        <v>75</v>
      </c>
      <c r="D5314" s="127">
        <v>1.736</v>
      </c>
      <c r="E5314" s="128">
        <v>333</v>
      </c>
      <c r="F5314" s="128">
        <v>333</v>
      </c>
      <c r="G5314" s="126" t="s">
        <v>13714</v>
      </c>
      <c r="H5314" s="126" t="s">
        <v>20121</v>
      </c>
      <c r="I5314" s="126" t="s">
        <v>20122</v>
      </c>
      <c r="J5314" s="126" t="s">
        <v>26234</v>
      </c>
      <c r="K5314" s="9">
        <f>_xlfn.IFNA(VLOOKUP(Table5[[#This Row],[Section]],SubSill_Tier,2,FALSE),0)</f>
        <v>0</v>
      </c>
      <c r="L5314" s="9" t="str">
        <f t="shared" ref="L5314:L5377" si="92">IFERROR(IF(LEFT(G5314,2)="AI",IF(_xlfn.NUMBERVALUE(IFERROR(LEFT(IF(ISERROR(FIND("X",UPPER(B5314))),UPPER(B5314),RIGHT(UPPER(B5314),LEN(UPPER(B5314))-FIND("~",SUBSTITUTE(UPPER(B5314),"X","~",LEN(UPPER(B5314))-LEN(SUBSTITUTE(UPPER(B5314),"X","")))))),FIND(" ",IF(ISERROR(FIND("X",UPPER(B5314))),UPPER(B5314),RIGHT(UPPER(B5314),LEN(UPPER(B5314))-FIND("~",SUBSTITUTE(UPPER(B5314),"X","~",LEN(UPPER(B5314))-LEN(SUBSTITUTE(UPPER(B5314),"X","")))))),1)-1),IF(ISERROR(FIND("X",UPPER(B5314))),UPPER(B5314),RIGHT(UPPER(B5314),LEN(UPPER(B5314))-FIND("~",SUBSTITUTE(UPPER(B5314),"X","~",LEN(UPPER(B5314))-LEN(SUBSTITUTE(UPPER(B5314),"X",""))))))),".")&gt;=5,"Wall",""),""),"")</f>
        <v/>
      </c>
      <c r="M5314" s="205" t="str" cm="1">
        <f t="array" ref="M5314">_xlfn.IFS(NOT(ISERROR(VLOOKUP(Table5[[#This Row],[Section]],TB_notTB,1,FALSE))),"No",LEFT(Table5[[#This Row],[Section]],3)="ETB","PLS",LEFT(Table5[[#This Row],[Section]],1)="7","PDB",NOT(ISBLANK(Table5[[#This Row],[Section]])),"No")</f>
        <v>No</v>
      </c>
    </row>
    <row r="5315" spans="1:13" x14ac:dyDescent="0.25">
      <c r="A5315" s="126" t="s">
        <v>8064</v>
      </c>
      <c r="B5315" s="126" t="s">
        <v>28052</v>
      </c>
      <c r="C5315" s="126" t="s">
        <v>75</v>
      </c>
      <c r="D5315" s="127">
        <v>1.4239999999999999</v>
      </c>
      <c r="E5315" s="128">
        <v>241</v>
      </c>
      <c r="F5315" s="128">
        <v>241</v>
      </c>
      <c r="G5315" s="126" t="s">
        <v>13720</v>
      </c>
      <c r="H5315" s="126" t="s">
        <v>20130</v>
      </c>
      <c r="I5315" s="126" t="s">
        <v>20131</v>
      </c>
      <c r="J5315" s="126" t="s">
        <v>26242</v>
      </c>
      <c r="K5315" s="9">
        <f>_xlfn.IFNA(VLOOKUP(Table5[[#This Row],[Section]],SubSill_Tier,2,FALSE),0)</f>
        <v>0</v>
      </c>
      <c r="L5315" s="9" t="str">
        <f t="shared" si="92"/>
        <v/>
      </c>
      <c r="M5315" s="205" t="str" cm="1">
        <f t="array" ref="M5315">_xlfn.IFS(NOT(ISERROR(VLOOKUP(Table5[[#This Row],[Section]],TB_notTB,1,FALSE))),"No",LEFT(Table5[[#This Row],[Section]],3)="ETB","PLS",LEFT(Table5[[#This Row],[Section]],1)="7","PDB",NOT(ISBLANK(Table5[[#This Row],[Section]])),"No")</f>
        <v>No</v>
      </c>
    </row>
    <row r="5316" spans="1:13" x14ac:dyDescent="0.25">
      <c r="A5316" s="126" t="s">
        <v>8065</v>
      </c>
      <c r="B5316" s="126" t="s">
        <v>28053</v>
      </c>
      <c r="C5316" s="126" t="s">
        <v>75</v>
      </c>
      <c r="D5316" s="127">
        <v>5.9770000000000003</v>
      </c>
      <c r="E5316" s="128">
        <v>530</v>
      </c>
      <c r="F5316" s="128">
        <v>530</v>
      </c>
      <c r="G5316" s="126" t="s">
        <v>13722</v>
      </c>
      <c r="H5316" s="126" t="s">
        <v>21061</v>
      </c>
      <c r="I5316" s="126" t="s">
        <v>21062</v>
      </c>
      <c r="J5316" s="126" t="s">
        <v>26245</v>
      </c>
      <c r="K5316" s="9">
        <f>_xlfn.IFNA(VLOOKUP(Table5[[#This Row],[Section]],SubSill_Tier,2,FALSE),0)</f>
        <v>0</v>
      </c>
      <c r="L5316" s="9" t="str">
        <f t="shared" si="92"/>
        <v/>
      </c>
      <c r="M5316" s="205" t="str" cm="1">
        <f t="array" ref="M5316">_xlfn.IFS(NOT(ISERROR(VLOOKUP(Table5[[#This Row],[Section]],TB_notTB,1,FALSE))),"No",LEFT(Table5[[#This Row],[Section]],3)="ETB","PLS",LEFT(Table5[[#This Row],[Section]],1)="7","PDB",NOT(ISBLANK(Table5[[#This Row],[Section]])),"No")</f>
        <v>No</v>
      </c>
    </row>
    <row r="5317" spans="1:13" x14ac:dyDescent="0.25">
      <c r="A5317" s="126" t="s">
        <v>8066</v>
      </c>
      <c r="B5317" s="126" t="s">
        <v>28054</v>
      </c>
      <c r="C5317" s="126" t="s">
        <v>75</v>
      </c>
      <c r="D5317" s="127">
        <v>0.36</v>
      </c>
      <c r="E5317" s="128">
        <v>100</v>
      </c>
      <c r="F5317" s="128">
        <v>100</v>
      </c>
      <c r="G5317" s="126" t="s">
        <v>13715</v>
      </c>
      <c r="H5317" s="126" t="s">
        <v>20123</v>
      </c>
      <c r="I5317" s="126" t="s">
        <v>21058</v>
      </c>
      <c r="J5317" s="126" t="s">
        <v>26236</v>
      </c>
      <c r="K5317" s="9">
        <f>_xlfn.IFNA(VLOOKUP(Table5[[#This Row],[Section]],SubSill_Tier,2,FALSE),0)</f>
        <v>0</v>
      </c>
      <c r="L5317" s="9" t="str">
        <f t="shared" si="92"/>
        <v/>
      </c>
      <c r="M5317" s="205" t="str" cm="1">
        <f t="array" ref="M5317">_xlfn.IFS(NOT(ISERROR(VLOOKUP(Table5[[#This Row],[Section]],TB_notTB,1,FALSE))),"No",LEFT(Table5[[#This Row],[Section]],3)="ETB","PLS",LEFT(Table5[[#This Row],[Section]],1)="7","PDB",NOT(ISBLANK(Table5[[#This Row],[Section]])),"No")</f>
        <v>No</v>
      </c>
    </row>
    <row r="5318" spans="1:13" x14ac:dyDescent="0.25">
      <c r="A5318" s="126" t="s">
        <v>8067</v>
      </c>
      <c r="B5318" s="126" t="s">
        <v>28055</v>
      </c>
      <c r="C5318" s="126" t="s">
        <v>75</v>
      </c>
      <c r="D5318" s="127">
        <v>0.28999999999999998</v>
      </c>
      <c r="E5318" s="128">
        <v>100</v>
      </c>
      <c r="F5318" s="128">
        <v>100</v>
      </c>
      <c r="G5318" s="126" t="s">
        <v>13717</v>
      </c>
      <c r="H5318" s="126" t="s">
        <v>20125</v>
      </c>
      <c r="I5318" s="126" t="s">
        <v>20126</v>
      </c>
      <c r="J5318" s="126" t="s">
        <v>26235</v>
      </c>
      <c r="K5318" s="9">
        <f>_xlfn.IFNA(VLOOKUP(Table5[[#This Row],[Section]],SubSill_Tier,2,FALSE),0)</f>
        <v>0</v>
      </c>
      <c r="L5318" s="9" t="str">
        <f t="shared" si="92"/>
        <v/>
      </c>
      <c r="M5318" s="205" t="str" cm="1">
        <f t="array" ref="M5318">_xlfn.IFS(NOT(ISERROR(VLOOKUP(Table5[[#This Row],[Section]],TB_notTB,1,FALSE))),"No",LEFT(Table5[[#This Row],[Section]],3)="ETB","PLS",LEFT(Table5[[#This Row],[Section]],1)="7","PDB",NOT(ISBLANK(Table5[[#This Row],[Section]])),"No")</f>
        <v>No</v>
      </c>
    </row>
    <row r="5319" spans="1:13" x14ac:dyDescent="0.25">
      <c r="A5319" s="126" t="s">
        <v>8068</v>
      </c>
      <c r="B5319" s="126" t="s">
        <v>17222</v>
      </c>
      <c r="C5319" s="126" t="s">
        <v>75</v>
      </c>
      <c r="D5319" s="127">
        <v>0.97199999999999998</v>
      </c>
      <c r="E5319" s="128">
        <v>226</v>
      </c>
      <c r="F5319" s="128">
        <v>226</v>
      </c>
      <c r="G5319" s="126" t="s">
        <v>13721</v>
      </c>
      <c r="H5319" s="126" t="s">
        <v>20121</v>
      </c>
      <c r="I5319" s="126" t="s">
        <v>20122</v>
      </c>
      <c r="J5319" s="126" t="s">
        <v>26234</v>
      </c>
      <c r="K5319" s="9">
        <f>_xlfn.IFNA(VLOOKUP(Table5[[#This Row],[Section]],SubSill_Tier,2,FALSE),0)</f>
        <v>0</v>
      </c>
      <c r="L5319" s="9" t="str">
        <f t="shared" si="92"/>
        <v/>
      </c>
      <c r="M5319" s="205" t="str" cm="1">
        <f t="array" ref="M5319">_xlfn.IFS(NOT(ISERROR(VLOOKUP(Table5[[#This Row],[Section]],TB_notTB,1,FALSE))),"No",LEFT(Table5[[#This Row],[Section]],3)="ETB","PLS",LEFT(Table5[[#This Row],[Section]],1)="7","PDB",NOT(ISBLANK(Table5[[#This Row],[Section]])),"No")</f>
        <v>No</v>
      </c>
    </row>
    <row r="5320" spans="1:13" x14ac:dyDescent="0.25">
      <c r="A5320" s="126" t="s">
        <v>8069</v>
      </c>
      <c r="B5320" s="126" t="s">
        <v>28056</v>
      </c>
      <c r="C5320" s="126" t="s">
        <v>75</v>
      </c>
      <c r="D5320" s="127">
        <v>3.1669999999999998</v>
      </c>
      <c r="E5320" s="128">
        <v>496</v>
      </c>
      <c r="F5320" s="128">
        <v>496</v>
      </c>
      <c r="G5320" s="126" t="s">
        <v>13720</v>
      </c>
      <c r="H5320" s="126" t="s">
        <v>20130</v>
      </c>
      <c r="I5320" s="126" t="s">
        <v>20131</v>
      </c>
      <c r="J5320" s="126" t="s">
        <v>26240</v>
      </c>
      <c r="K5320" s="9">
        <f>_xlfn.IFNA(VLOOKUP(Table5[[#This Row],[Section]],SubSill_Tier,2,FALSE),0)</f>
        <v>0</v>
      </c>
      <c r="L5320" s="9" t="str">
        <f t="shared" si="92"/>
        <v/>
      </c>
      <c r="M5320" s="205" t="str" cm="1">
        <f t="array" ref="M5320">_xlfn.IFS(NOT(ISERROR(VLOOKUP(Table5[[#This Row],[Section]],TB_notTB,1,FALSE))),"No",LEFT(Table5[[#This Row],[Section]],3)="ETB","PLS",LEFT(Table5[[#This Row],[Section]],1)="7","PDB",NOT(ISBLANK(Table5[[#This Row],[Section]])),"No")</f>
        <v>No</v>
      </c>
    </row>
    <row r="5321" spans="1:13" x14ac:dyDescent="0.25">
      <c r="A5321" s="126" t="s">
        <v>8070</v>
      </c>
      <c r="B5321" s="126" t="s">
        <v>8071</v>
      </c>
      <c r="C5321" s="126" t="s">
        <v>75</v>
      </c>
      <c r="D5321" s="127">
        <v>0.439</v>
      </c>
      <c r="E5321" s="128">
        <v>188</v>
      </c>
      <c r="F5321" s="128">
        <v>188</v>
      </c>
      <c r="G5321" s="126" t="s">
        <v>13716</v>
      </c>
      <c r="H5321" s="126" t="s">
        <v>20121</v>
      </c>
      <c r="I5321" s="126" t="s">
        <v>20122</v>
      </c>
      <c r="J5321" s="126" t="s">
        <v>26234</v>
      </c>
      <c r="K5321" s="9">
        <f>_xlfn.IFNA(VLOOKUP(Table5[[#This Row],[Section]],SubSill_Tier,2,FALSE),0)</f>
        <v>0</v>
      </c>
      <c r="L5321" s="9" t="str">
        <f t="shared" si="92"/>
        <v/>
      </c>
      <c r="M5321" s="205" t="str" cm="1">
        <f t="array" ref="M5321">_xlfn.IFS(NOT(ISERROR(VLOOKUP(Table5[[#This Row],[Section]],TB_notTB,1,FALSE))),"No",LEFT(Table5[[#This Row],[Section]],3)="ETB","PLS",LEFT(Table5[[#This Row],[Section]],1)="7","PDB",NOT(ISBLANK(Table5[[#This Row],[Section]])),"No")</f>
        <v>No</v>
      </c>
    </row>
    <row r="5322" spans="1:13" x14ac:dyDescent="0.25">
      <c r="A5322" s="126" t="s">
        <v>8072</v>
      </c>
      <c r="B5322" s="126" t="s">
        <v>8073</v>
      </c>
      <c r="C5322" s="126" t="s">
        <v>75</v>
      </c>
      <c r="D5322" s="127">
        <v>0.224</v>
      </c>
      <c r="E5322" s="128">
        <v>100</v>
      </c>
      <c r="F5322" s="128">
        <v>100</v>
      </c>
      <c r="G5322" s="126" t="s">
        <v>13716</v>
      </c>
      <c r="H5322" s="126" t="s">
        <v>20121</v>
      </c>
      <c r="I5322" s="126" t="s">
        <v>20122</v>
      </c>
      <c r="J5322" s="126" t="s">
        <v>26234</v>
      </c>
      <c r="K5322" s="9">
        <f>_xlfn.IFNA(VLOOKUP(Table5[[#This Row],[Section]],SubSill_Tier,2,FALSE),0)</f>
        <v>0</v>
      </c>
      <c r="L5322" s="9" t="str">
        <f t="shared" si="92"/>
        <v/>
      </c>
      <c r="M5322" s="205" t="str" cm="1">
        <f t="array" ref="M5322">_xlfn.IFS(NOT(ISERROR(VLOOKUP(Table5[[#This Row],[Section]],TB_notTB,1,FALSE))),"No",LEFT(Table5[[#This Row],[Section]],3)="ETB","PLS",LEFT(Table5[[#This Row],[Section]],1)="7","PDB",NOT(ISBLANK(Table5[[#This Row],[Section]])),"No")</f>
        <v>No</v>
      </c>
    </row>
    <row r="5323" spans="1:13" x14ac:dyDescent="0.25">
      <c r="A5323" s="126" t="s">
        <v>2181</v>
      </c>
      <c r="B5323" s="126" t="s">
        <v>2182</v>
      </c>
      <c r="C5323" s="126" t="s">
        <v>75</v>
      </c>
      <c r="D5323" s="127">
        <v>0.122</v>
      </c>
      <c r="E5323" s="128">
        <v>100</v>
      </c>
      <c r="F5323" s="128">
        <v>100</v>
      </c>
      <c r="G5323" s="126" t="s">
        <v>13712</v>
      </c>
      <c r="H5323" s="126" t="s">
        <v>20120</v>
      </c>
      <c r="I5323" s="126" t="s">
        <v>21055</v>
      </c>
      <c r="J5323" s="126" t="s">
        <v>26239</v>
      </c>
      <c r="K5323" s="9">
        <f>_xlfn.IFNA(VLOOKUP(Table5[[#This Row],[Section]],SubSill_Tier,2,FALSE),0)</f>
        <v>0</v>
      </c>
      <c r="L5323" s="9" t="str">
        <f t="shared" si="92"/>
        <v/>
      </c>
      <c r="M5323" s="205" t="str" cm="1">
        <f t="array" ref="M5323">_xlfn.IFS(NOT(ISERROR(VLOOKUP(Table5[[#This Row],[Section]],TB_notTB,1,FALSE))),"No",LEFT(Table5[[#This Row],[Section]],3)="ETB","PLS",LEFT(Table5[[#This Row],[Section]],1)="7","PDB",NOT(ISBLANK(Table5[[#This Row],[Section]])),"No")</f>
        <v>No</v>
      </c>
    </row>
    <row r="5324" spans="1:13" x14ac:dyDescent="0.25">
      <c r="A5324" s="126" t="s">
        <v>8074</v>
      </c>
      <c r="B5324" s="126" t="s">
        <v>17222</v>
      </c>
      <c r="C5324" s="126" t="s">
        <v>75</v>
      </c>
      <c r="D5324" s="127">
        <v>0.626</v>
      </c>
      <c r="E5324" s="128">
        <v>152</v>
      </c>
      <c r="F5324" s="128">
        <v>152</v>
      </c>
      <c r="G5324" s="126" t="s">
        <v>13719</v>
      </c>
      <c r="H5324" s="126" t="s">
        <v>20128</v>
      </c>
      <c r="I5324" s="126" t="s">
        <v>20129</v>
      </c>
      <c r="J5324" s="126" t="s">
        <v>26236</v>
      </c>
      <c r="K5324" s="9">
        <f>_xlfn.IFNA(VLOOKUP(Table5[[#This Row],[Section]],SubSill_Tier,2,FALSE),0)</f>
        <v>0</v>
      </c>
      <c r="L5324" s="9" t="str">
        <f t="shared" si="92"/>
        <v/>
      </c>
      <c r="M5324" s="205" t="str" cm="1">
        <f t="array" ref="M5324">_xlfn.IFS(NOT(ISERROR(VLOOKUP(Table5[[#This Row],[Section]],TB_notTB,1,FALSE))),"No",LEFT(Table5[[#This Row],[Section]],3)="ETB","PLS",LEFT(Table5[[#This Row],[Section]],1)="7","PDB",NOT(ISBLANK(Table5[[#This Row],[Section]])),"No")</f>
        <v>No</v>
      </c>
    </row>
    <row r="5325" spans="1:13" x14ac:dyDescent="0.25">
      <c r="A5325" s="126" t="s">
        <v>8075</v>
      </c>
      <c r="B5325" s="126" t="s">
        <v>17222</v>
      </c>
      <c r="C5325" s="126" t="s">
        <v>75</v>
      </c>
      <c r="D5325" s="127">
        <v>0.11600000000000001</v>
      </c>
      <c r="E5325" s="128">
        <v>100</v>
      </c>
      <c r="F5325" s="128">
        <v>100</v>
      </c>
      <c r="G5325" s="126" t="s">
        <v>13719</v>
      </c>
      <c r="H5325" s="126" t="s">
        <v>20128</v>
      </c>
      <c r="I5325" s="126" t="s">
        <v>20129</v>
      </c>
      <c r="J5325" s="126" t="s">
        <v>26236</v>
      </c>
      <c r="K5325" s="9">
        <f>_xlfn.IFNA(VLOOKUP(Table5[[#This Row],[Section]],SubSill_Tier,2,FALSE),0)</f>
        <v>0</v>
      </c>
      <c r="L5325" s="9" t="str">
        <f t="shared" si="92"/>
        <v/>
      </c>
      <c r="M5325" s="205" t="str" cm="1">
        <f t="array" ref="M5325">_xlfn.IFS(NOT(ISERROR(VLOOKUP(Table5[[#This Row],[Section]],TB_notTB,1,FALSE))),"No",LEFT(Table5[[#This Row],[Section]],3)="ETB","PLS",LEFT(Table5[[#This Row],[Section]],1)="7","PDB",NOT(ISBLANK(Table5[[#This Row],[Section]])),"No")</f>
        <v>No</v>
      </c>
    </row>
    <row r="5326" spans="1:13" x14ac:dyDescent="0.25">
      <c r="A5326" s="126" t="s">
        <v>8076</v>
      </c>
      <c r="B5326" s="126" t="s">
        <v>8077</v>
      </c>
      <c r="C5326" s="126" t="s">
        <v>75</v>
      </c>
      <c r="D5326" s="127">
        <v>1.2649999999999999</v>
      </c>
      <c r="E5326" s="128">
        <v>304</v>
      </c>
      <c r="F5326" s="128">
        <v>304</v>
      </c>
      <c r="G5326" s="126" t="s">
        <v>13725</v>
      </c>
      <c r="H5326" s="126" t="s">
        <v>20134</v>
      </c>
      <c r="I5326" s="126" t="s">
        <v>20135</v>
      </c>
      <c r="J5326" s="126" t="s">
        <v>26235</v>
      </c>
      <c r="K5326" s="9">
        <f>_xlfn.IFNA(VLOOKUP(Table5[[#This Row],[Section]],SubSill_Tier,2,FALSE),0)</f>
        <v>0</v>
      </c>
      <c r="L5326" s="9" t="str">
        <f t="shared" si="92"/>
        <v/>
      </c>
      <c r="M5326" s="205" t="str" cm="1">
        <f t="array" ref="M5326">_xlfn.IFS(NOT(ISERROR(VLOOKUP(Table5[[#This Row],[Section]],TB_notTB,1,FALSE))),"No",LEFT(Table5[[#This Row],[Section]],3)="ETB","PLS",LEFT(Table5[[#This Row],[Section]],1)="7","PDB",NOT(ISBLANK(Table5[[#This Row],[Section]])),"No")</f>
        <v>No</v>
      </c>
    </row>
    <row r="5327" spans="1:13" x14ac:dyDescent="0.25">
      <c r="A5327" s="126" t="s">
        <v>2183</v>
      </c>
      <c r="B5327" s="126" t="s">
        <v>17222</v>
      </c>
      <c r="C5327" s="126" t="s">
        <v>98</v>
      </c>
      <c r="D5327" s="127">
        <v>0.441</v>
      </c>
      <c r="E5327" s="128">
        <v>197</v>
      </c>
      <c r="F5327" s="128">
        <v>197</v>
      </c>
      <c r="G5327" s="126" t="s">
        <v>13736</v>
      </c>
      <c r="H5327" s="126" t="s">
        <v>20148</v>
      </c>
      <c r="I5327" s="126" t="s">
        <v>21073</v>
      </c>
      <c r="J5327" s="126" t="s">
        <v>26232</v>
      </c>
      <c r="K5327" s="9">
        <f>_xlfn.IFNA(VLOOKUP(Table5[[#This Row],[Section]],SubSill_Tier,2,FALSE),0)</f>
        <v>0</v>
      </c>
      <c r="L5327" s="9" t="str">
        <f t="shared" si="92"/>
        <v/>
      </c>
      <c r="M5327" s="205" t="str" cm="1">
        <f t="array" ref="M5327">_xlfn.IFS(NOT(ISERROR(VLOOKUP(Table5[[#This Row],[Section]],TB_notTB,1,FALSE))),"No",LEFT(Table5[[#This Row],[Section]],3)="ETB","PLS",LEFT(Table5[[#This Row],[Section]],1)="7","PDB",NOT(ISBLANK(Table5[[#This Row],[Section]])),"No")</f>
        <v>No</v>
      </c>
    </row>
    <row r="5328" spans="1:13" x14ac:dyDescent="0.25">
      <c r="A5328" s="126" t="s">
        <v>2184</v>
      </c>
      <c r="B5328" s="126" t="s">
        <v>17222</v>
      </c>
      <c r="C5328" s="126" t="s">
        <v>75</v>
      </c>
      <c r="D5328" s="127">
        <v>1.92</v>
      </c>
      <c r="E5328" s="128">
        <v>125</v>
      </c>
      <c r="F5328" s="128">
        <v>125</v>
      </c>
      <c r="G5328" s="126" t="s">
        <v>13712</v>
      </c>
      <c r="H5328" s="126" t="s">
        <v>20120</v>
      </c>
      <c r="I5328" s="126" t="s">
        <v>21055</v>
      </c>
      <c r="J5328" s="126" t="s">
        <v>26232</v>
      </c>
      <c r="K5328" s="9">
        <f>_xlfn.IFNA(VLOOKUP(Table5[[#This Row],[Section]],SubSill_Tier,2,FALSE),0)</f>
        <v>0</v>
      </c>
      <c r="L5328" s="9" t="str">
        <f t="shared" si="92"/>
        <v/>
      </c>
      <c r="M5328" s="205" t="str" cm="1">
        <f t="array" ref="M5328">_xlfn.IFS(NOT(ISERROR(VLOOKUP(Table5[[#This Row],[Section]],TB_notTB,1,FALSE))),"No",LEFT(Table5[[#This Row],[Section]],3)="ETB","PLS",LEFT(Table5[[#This Row],[Section]],1)="7","PDB",NOT(ISBLANK(Table5[[#This Row],[Section]])),"No")</f>
        <v>No</v>
      </c>
    </row>
    <row r="5329" spans="1:13" x14ac:dyDescent="0.25">
      <c r="A5329" s="126" t="s">
        <v>8078</v>
      </c>
      <c r="B5329" s="126" t="s">
        <v>28057</v>
      </c>
      <c r="C5329" s="126" t="s">
        <v>75</v>
      </c>
      <c r="D5329" s="127">
        <v>0.20899999999999999</v>
      </c>
      <c r="E5329" s="128">
        <v>101</v>
      </c>
      <c r="F5329" s="128">
        <v>101</v>
      </c>
      <c r="G5329" s="126" t="s">
        <v>13719</v>
      </c>
      <c r="H5329" s="126" t="s">
        <v>20128</v>
      </c>
      <c r="I5329" s="126" t="s">
        <v>20129</v>
      </c>
      <c r="J5329" s="126" t="s">
        <v>26235</v>
      </c>
      <c r="K5329" s="9">
        <f>_xlfn.IFNA(VLOOKUP(Table5[[#This Row],[Section]],SubSill_Tier,2,FALSE),0)</f>
        <v>0</v>
      </c>
      <c r="L5329" s="9" t="str">
        <f t="shared" si="92"/>
        <v/>
      </c>
      <c r="M5329" s="205" t="str" cm="1">
        <f t="array" ref="M5329">_xlfn.IFS(NOT(ISERROR(VLOOKUP(Table5[[#This Row],[Section]],TB_notTB,1,FALSE))),"No",LEFT(Table5[[#This Row],[Section]],3)="ETB","PLS",LEFT(Table5[[#This Row],[Section]],1)="7","PDB",NOT(ISBLANK(Table5[[#This Row],[Section]])),"No")</f>
        <v>No</v>
      </c>
    </row>
    <row r="5330" spans="1:13" x14ac:dyDescent="0.25">
      <c r="A5330" s="126" t="s">
        <v>8079</v>
      </c>
      <c r="B5330" s="126" t="s">
        <v>17222</v>
      </c>
      <c r="C5330" s="126" t="s">
        <v>75</v>
      </c>
      <c r="D5330" s="127">
        <v>0.2</v>
      </c>
      <c r="E5330" s="128">
        <v>100</v>
      </c>
      <c r="F5330" s="128">
        <v>100</v>
      </c>
      <c r="G5330" s="126" t="s">
        <v>13720</v>
      </c>
      <c r="H5330" s="126" t="s">
        <v>20130</v>
      </c>
      <c r="I5330" s="126" t="s">
        <v>20131</v>
      </c>
      <c r="J5330" s="126" t="s">
        <v>26236</v>
      </c>
      <c r="K5330" s="9">
        <f>_xlfn.IFNA(VLOOKUP(Table5[[#This Row],[Section]],SubSill_Tier,2,FALSE),0)</f>
        <v>0</v>
      </c>
      <c r="L5330" s="9" t="str">
        <f t="shared" si="92"/>
        <v/>
      </c>
      <c r="M5330" s="205" t="str" cm="1">
        <f t="array" ref="M5330">_xlfn.IFS(NOT(ISERROR(VLOOKUP(Table5[[#This Row],[Section]],TB_notTB,1,FALSE))),"No",LEFT(Table5[[#This Row],[Section]],3)="ETB","PLS",LEFT(Table5[[#This Row],[Section]],1)="7","PDB",NOT(ISBLANK(Table5[[#This Row],[Section]])),"No")</f>
        <v>No</v>
      </c>
    </row>
    <row r="5331" spans="1:13" x14ac:dyDescent="0.25">
      <c r="A5331" s="126" t="s">
        <v>8080</v>
      </c>
      <c r="B5331" s="126" t="s">
        <v>13281</v>
      </c>
      <c r="C5331" s="126" t="s">
        <v>75</v>
      </c>
      <c r="D5331" s="127">
        <v>0.29699999999999999</v>
      </c>
      <c r="E5331" s="128">
        <v>138</v>
      </c>
      <c r="F5331" s="128">
        <v>138</v>
      </c>
      <c r="G5331" s="126" t="s">
        <v>13737</v>
      </c>
      <c r="H5331" s="126" t="s">
        <v>21074</v>
      </c>
      <c r="I5331" s="126" t="s">
        <v>21075</v>
      </c>
      <c r="J5331" s="126" t="s">
        <v>26233</v>
      </c>
      <c r="K5331" s="9">
        <f>_xlfn.IFNA(VLOOKUP(Table5[[#This Row],[Section]],SubSill_Tier,2,FALSE),0)</f>
        <v>0</v>
      </c>
      <c r="L5331" s="9" t="str">
        <f t="shared" si="92"/>
        <v/>
      </c>
      <c r="M5331" s="205" t="str" cm="1">
        <f t="array" ref="M5331">_xlfn.IFS(NOT(ISERROR(VLOOKUP(Table5[[#This Row],[Section]],TB_notTB,1,FALSE))),"No",LEFT(Table5[[#This Row],[Section]],3)="ETB","PLS",LEFT(Table5[[#This Row],[Section]],1)="7","PDB",NOT(ISBLANK(Table5[[#This Row],[Section]])),"No")</f>
        <v>No</v>
      </c>
    </row>
    <row r="5332" spans="1:13" x14ac:dyDescent="0.25">
      <c r="A5332" s="126" t="s">
        <v>2185</v>
      </c>
      <c r="B5332" s="126" t="s">
        <v>17222</v>
      </c>
      <c r="C5332" s="126" t="s">
        <v>75</v>
      </c>
      <c r="D5332" s="127">
        <v>0.155</v>
      </c>
      <c r="E5332" s="128">
        <v>100</v>
      </c>
      <c r="F5332" s="128">
        <v>100</v>
      </c>
      <c r="G5332" s="126" t="s">
        <v>13756</v>
      </c>
      <c r="H5332" s="126" t="s">
        <v>20179</v>
      </c>
      <c r="I5332" s="126" t="s">
        <v>20180</v>
      </c>
      <c r="J5332" s="126" t="s">
        <v>26232</v>
      </c>
      <c r="K5332" s="9">
        <f>_xlfn.IFNA(VLOOKUP(Table5[[#This Row],[Section]],SubSill_Tier,2,FALSE),0)</f>
        <v>0</v>
      </c>
      <c r="L5332" s="9" t="str">
        <f t="shared" si="92"/>
        <v/>
      </c>
      <c r="M5332" s="205" t="str" cm="1">
        <f t="array" ref="M5332">_xlfn.IFS(NOT(ISERROR(VLOOKUP(Table5[[#This Row],[Section]],TB_notTB,1,FALSE))),"No",LEFT(Table5[[#This Row],[Section]],3)="ETB","PLS",LEFT(Table5[[#This Row],[Section]],1)="7","PDB",NOT(ISBLANK(Table5[[#This Row],[Section]])),"No")</f>
        <v>No</v>
      </c>
    </row>
    <row r="5333" spans="1:13" x14ac:dyDescent="0.25">
      <c r="A5333" s="126" t="s">
        <v>8081</v>
      </c>
      <c r="B5333" s="126" t="s">
        <v>28058</v>
      </c>
      <c r="C5333" s="126" t="s">
        <v>75</v>
      </c>
      <c r="D5333" s="127">
        <v>0.61799999999999999</v>
      </c>
      <c r="E5333" s="128">
        <v>152</v>
      </c>
      <c r="F5333" s="128">
        <v>152</v>
      </c>
      <c r="G5333" s="126" t="s">
        <v>13717</v>
      </c>
      <c r="H5333" s="126" t="s">
        <v>20125</v>
      </c>
      <c r="I5333" s="126" t="s">
        <v>20126</v>
      </c>
      <c r="J5333" s="126" t="s">
        <v>26235</v>
      </c>
      <c r="K5333" s="9">
        <f>_xlfn.IFNA(VLOOKUP(Table5[[#This Row],[Section]],SubSill_Tier,2,FALSE),0)</f>
        <v>0</v>
      </c>
      <c r="L5333" s="9" t="str">
        <f t="shared" si="92"/>
        <v/>
      </c>
      <c r="M5333" s="205" t="str" cm="1">
        <f t="array" ref="M5333">_xlfn.IFS(NOT(ISERROR(VLOOKUP(Table5[[#This Row],[Section]],TB_notTB,1,FALSE))),"No",LEFT(Table5[[#This Row],[Section]],3)="ETB","PLS",LEFT(Table5[[#This Row],[Section]],1)="7","PDB",NOT(ISBLANK(Table5[[#This Row],[Section]])),"No")</f>
        <v>No</v>
      </c>
    </row>
    <row r="5334" spans="1:13" x14ac:dyDescent="0.25">
      <c r="A5334" s="126" t="s">
        <v>2186</v>
      </c>
      <c r="B5334" s="126" t="s">
        <v>17222</v>
      </c>
      <c r="C5334" s="126" t="s">
        <v>75</v>
      </c>
      <c r="D5334" s="127">
        <v>0.13800000000000001</v>
      </c>
      <c r="E5334" s="128">
        <v>113</v>
      </c>
      <c r="F5334" s="128">
        <v>113</v>
      </c>
      <c r="G5334" s="126" t="s">
        <v>13712</v>
      </c>
      <c r="H5334" s="126" t="s">
        <v>20120</v>
      </c>
      <c r="I5334" s="126" t="s">
        <v>21055</v>
      </c>
      <c r="J5334" s="126" t="s">
        <v>26232</v>
      </c>
      <c r="K5334" s="9">
        <f>_xlfn.IFNA(VLOOKUP(Table5[[#This Row],[Section]],SubSill_Tier,2,FALSE),0)</f>
        <v>0</v>
      </c>
      <c r="L5334" s="9" t="str">
        <f t="shared" si="92"/>
        <v/>
      </c>
      <c r="M5334" s="205" t="str" cm="1">
        <f t="array" ref="M5334">_xlfn.IFS(NOT(ISERROR(VLOOKUP(Table5[[#This Row],[Section]],TB_notTB,1,FALSE))),"No",LEFT(Table5[[#This Row],[Section]],3)="ETB","PLS",LEFT(Table5[[#This Row],[Section]],1)="7","PDB",NOT(ISBLANK(Table5[[#This Row],[Section]])),"No")</f>
        <v>No</v>
      </c>
    </row>
    <row r="5335" spans="1:13" x14ac:dyDescent="0.25">
      <c r="A5335" s="126" t="s">
        <v>8083</v>
      </c>
      <c r="B5335" s="126" t="s">
        <v>8084</v>
      </c>
      <c r="C5335" s="126" t="s">
        <v>75</v>
      </c>
      <c r="D5335" s="127">
        <v>9.1999999999999998E-2</v>
      </c>
      <c r="E5335" s="128">
        <v>100</v>
      </c>
      <c r="F5335" s="128">
        <v>100</v>
      </c>
      <c r="G5335" s="126" t="s">
        <v>13713</v>
      </c>
      <c r="H5335" s="126" t="s">
        <v>21056</v>
      </c>
      <c r="I5335" s="126" t="s">
        <v>21057</v>
      </c>
      <c r="J5335" s="126" t="s">
        <v>26233</v>
      </c>
      <c r="K5335" s="9">
        <f>_xlfn.IFNA(VLOOKUP(Table5[[#This Row],[Section]],SubSill_Tier,2,FALSE),0)</f>
        <v>0</v>
      </c>
      <c r="L5335" s="9" t="str">
        <f t="shared" si="92"/>
        <v/>
      </c>
      <c r="M5335" s="205" t="str" cm="1">
        <f t="array" ref="M5335">_xlfn.IFS(NOT(ISERROR(VLOOKUP(Table5[[#This Row],[Section]],TB_notTB,1,FALSE))),"No",LEFT(Table5[[#This Row],[Section]],3)="ETB","PLS",LEFT(Table5[[#This Row],[Section]],1)="7","PDB",NOT(ISBLANK(Table5[[#This Row],[Section]])),"No")</f>
        <v>No</v>
      </c>
    </row>
    <row r="5336" spans="1:13" x14ac:dyDescent="0.25">
      <c r="A5336" s="126" t="s">
        <v>2187</v>
      </c>
      <c r="B5336" s="126" t="s">
        <v>17222</v>
      </c>
      <c r="C5336" s="126" t="s">
        <v>75</v>
      </c>
      <c r="D5336" s="127">
        <v>0.14099999999999999</v>
      </c>
      <c r="E5336" s="128">
        <v>101</v>
      </c>
      <c r="F5336" s="128">
        <v>101</v>
      </c>
      <c r="G5336" s="126" t="s">
        <v>13736</v>
      </c>
      <c r="H5336" s="126" t="s">
        <v>20148</v>
      </c>
      <c r="I5336" s="126" t="s">
        <v>21073</v>
      </c>
      <c r="J5336" s="126" t="s">
        <v>26232</v>
      </c>
      <c r="K5336" s="9">
        <f>_xlfn.IFNA(VLOOKUP(Table5[[#This Row],[Section]],SubSill_Tier,2,FALSE),0)</f>
        <v>0</v>
      </c>
      <c r="L5336" s="9" t="str">
        <f t="shared" si="92"/>
        <v/>
      </c>
      <c r="M5336" s="205" t="str" cm="1">
        <f t="array" ref="M5336">_xlfn.IFS(NOT(ISERROR(VLOOKUP(Table5[[#This Row],[Section]],TB_notTB,1,FALSE))),"No",LEFT(Table5[[#This Row],[Section]],3)="ETB","PLS",LEFT(Table5[[#This Row],[Section]],1)="7","PDB",NOT(ISBLANK(Table5[[#This Row],[Section]])),"No")</f>
        <v>No</v>
      </c>
    </row>
    <row r="5337" spans="1:13" x14ac:dyDescent="0.25">
      <c r="A5337" s="126" t="s">
        <v>8085</v>
      </c>
      <c r="B5337" s="126" t="s">
        <v>14311</v>
      </c>
      <c r="C5337" s="126" t="s">
        <v>75</v>
      </c>
      <c r="D5337" s="127">
        <v>0.26600000000000001</v>
      </c>
      <c r="E5337" s="128">
        <v>100</v>
      </c>
      <c r="F5337" s="128">
        <v>100</v>
      </c>
      <c r="G5337" s="126" t="s">
        <v>13713</v>
      </c>
      <c r="H5337" s="126" t="s">
        <v>21056</v>
      </c>
      <c r="I5337" s="126" t="s">
        <v>21057</v>
      </c>
      <c r="J5337" s="126" t="s">
        <v>26233</v>
      </c>
      <c r="K5337" s="9">
        <f>_xlfn.IFNA(VLOOKUP(Table5[[#This Row],[Section]],SubSill_Tier,2,FALSE),0)</f>
        <v>0</v>
      </c>
      <c r="L5337" s="9" t="str">
        <f t="shared" si="92"/>
        <v>Wall</v>
      </c>
      <c r="M5337" s="205" t="str" cm="1">
        <f t="array" ref="M5337">_xlfn.IFS(NOT(ISERROR(VLOOKUP(Table5[[#This Row],[Section]],TB_notTB,1,FALSE))),"No",LEFT(Table5[[#This Row],[Section]],3)="ETB","PLS",LEFT(Table5[[#This Row],[Section]],1)="7","PDB",NOT(ISBLANK(Table5[[#This Row],[Section]])),"No")</f>
        <v>No</v>
      </c>
    </row>
    <row r="5338" spans="1:13" x14ac:dyDescent="0.25">
      <c r="A5338" s="126" t="s">
        <v>8086</v>
      </c>
      <c r="B5338" s="126" t="s">
        <v>17222</v>
      </c>
      <c r="C5338" s="126" t="s">
        <v>75</v>
      </c>
      <c r="D5338" s="127">
        <v>0.54500000000000004</v>
      </c>
      <c r="E5338" s="128">
        <v>133</v>
      </c>
      <c r="F5338" s="128">
        <v>133</v>
      </c>
      <c r="G5338" s="126" t="s">
        <v>13720</v>
      </c>
      <c r="H5338" s="126" t="s">
        <v>20130</v>
      </c>
      <c r="I5338" s="126" t="s">
        <v>20131</v>
      </c>
      <c r="J5338" s="126" t="s">
        <v>26236</v>
      </c>
      <c r="K5338" s="9">
        <f>_xlfn.IFNA(VLOOKUP(Table5[[#This Row],[Section]],SubSill_Tier,2,FALSE),0)</f>
        <v>0</v>
      </c>
      <c r="L5338" s="9" t="str">
        <f t="shared" si="92"/>
        <v/>
      </c>
      <c r="M5338" s="205" t="str" cm="1">
        <f t="array" ref="M5338">_xlfn.IFS(NOT(ISERROR(VLOOKUP(Table5[[#This Row],[Section]],TB_notTB,1,FALSE))),"No",LEFT(Table5[[#This Row],[Section]],3)="ETB","PLS",LEFT(Table5[[#This Row],[Section]],1)="7","PDB",NOT(ISBLANK(Table5[[#This Row],[Section]])),"No")</f>
        <v>No</v>
      </c>
    </row>
    <row r="5339" spans="1:13" x14ac:dyDescent="0.25">
      <c r="A5339" s="126" t="s">
        <v>8087</v>
      </c>
      <c r="B5339" s="126" t="s">
        <v>8088</v>
      </c>
      <c r="C5339" s="126" t="s">
        <v>75</v>
      </c>
      <c r="D5339" s="127">
        <v>1.198</v>
      </c>
      <c r="E5339" s="128">
        <v>152</v>
      </c>
      <c r="F5339" s="128">
        <v>152</v>
      </c>
      <c r="G5339" s="126" t="s">
        <v>13719</v>
      </c>
      <c r="H5339" s="126" t="s">
        <v>20128</v>
      </c>
      <c r="I5339" s="126" t="s">
        <v>20129</v>
      </c>
      <c r="J5339" s="126" t="s">
        <v>26235</v>
      </c>
      <c r="K5339" s="9">
        <f>_xlfn.IFNA(VLOOKUP(Table5[[#This Row],[Section]],SubSill_Tier,2,FALSE),0)</f>
        <v>0</v>
      </c>
      <c r="L5339" s="9" t="str">
        <f t="shared" si="92"/>
        <v>Wall</v>
      </c>
      <c r="M5339" s="205" t="str" cm="1">
        <f t="array" ref="M5339">_xlfn.IFS(NOT(ISERROR(VLOOKUP(Table5[[#This Row],[Section]],TB_notTB,1,FALSE))),"No",LEFT(Table5[[#This Row],[Section]],3)="ETB","PLS",LEFT(Table5[[#This Row],[Section]],1)="7","PDB",NOT(ISBLANK(Table5[[#This Row],[Section]])),"No")</f>
        <v>No</v>
      </c>
    </row>
    <row r="5340" spans="1:13" x14ac:dyDescent="0.25">
      <c r="A5340" s="126" t="s">
        <v>8089</v>
      </c>
      <c r="B5340" s="126" t="s">
        <v>8090</v>
      </c>
      <c r="C5340" s="126" t="s">
        <v>75</v>
      </c>
      <c r="D5340" s="127">
        <v>0.91600000000000004</v>
      </c>
      <c r="E5340" s="128">
        <v>152</v>
      </c>
      <c r="F5340" s="128">
        <v>152</v>
      </c>
      <c r="G5340" s="126" t="s">
        <v>13719</v>
      </c>
      <c r="H5340" s="126" t="s">
        <v>20128</v>
      </c>
      <c r="I5340" s="126" t="s">
        <v>20129</v>
      </c>
      <c r="J5340" s="126" t="s">
        <v>26235</v>
      </c>
      <c r="K5340" s="9">
        <f>_xlfn.IFNA(VLOOKUP(Table5[[#This Row],[Section]],SubSill_Tier,2,FALSE),0)</f>
        <v>0</v>
      </c>
      <c r="L5340" s="9" t="str">
        <f t="shared" si="92"/>
        <v/>
      </c>
      <c r="M5340" s="205" t="str" cm="1">
        <f t="array" ref="M5340">_xlfn.IFS(NOT(ISERROR(VLOOKUP(Table5[[#This Row],[Section]],TB_notTB,1,FALSE))),"No",LEFT(Table5[[#This Row],[Section]],3)="ETB","PLS",LEFT(Table5[[#This Row],[Section]],1)="7","PDB",NOT(ISBLANK(Table5[[#This Row],[Section]])),"No")</f>
        <v>No</v>
      </c>
    </row>
    <row r="5341" spans="1:13" x14ac:dyDescent="0.25">
      <c r="A5341" s="126" t="s">
        <v>8091</v>
      </c>
      <c r="B5341" s="126" t="s">
        <v>8092</v>
      </c>
      <c r="C5341" s="126" t="s">
        <v>75</v>
      </c>
      <c r="D5341" s="127">
        <v>0.53300000000000003</v>
      </c>
      <c r="E5341" s="128">
        <v>220</v>
      </c>
      <c r="F5341" s="128">
        <v>220</v>
      </c>
      <c r="G5341" s="126" t="s">
        <v>13716</v>
      </c>
      <c r="H5341" s="126" t="s">
        <v>20121</v>
      </c>
      <c r="I5341" s="126" t="s">
        <v>20122</v>
      </c>
      <c r="J5341" s="126" t="s">
        <v>26234</v>
      </c>
      <c r="K5341" s="9">
        <f>_xlfn.IFNA(VLOOKUP(Table5[[#This Row],[Section]],SubSill_Tier,2,FALSE),0)</f>
        <v>0</v>
      </c>
      <c r="L5341" s="9" t="str">
        <f t="shared" si="92"/>
        <v/>
      </c>
      <c r="M5341" s="205" t="str" cm="1">
        <f t="array" ref="M5341">_xlfn.IFS(NOT(ISERROR(VLOOKUP(Table5[[#This Row],[Section]],TB_notTB,1,FALSE))),"No",LEFT(Table5[[#This Row],[Section]],3)="ETB","PLS",LEFT(Table5[[#This Row],[Section]],1)="7","PDB",NOT(ISBLANK(Table5[[#This Row],[Section]])),"No")</f>
        <v>No</v>
      </c>
    </row>
    <row r="5342" spans="1:13" x14ac:dyDescent="0.25">
      <c r="A5342" s="126" t="s">
        <v>8093</v>
      </c>
      <c r="B5342" s="126" t="s">
        <v>17222</v>
      </c>
      <c r="C5342" s="126" t="s">
        <v>98</v>
      </c>
      <c r="D5342" s="127">
        <v>0.105</v>
      </c>
      <c r="E5342" s="128">
        <v>100</v>
      </c>
      <c r="F5342" s="128">
        <v>100</v>
      </c>
      <c r="G5342" s="126" t="s">
        <v>13716</v>
      </c>
      <c r="H5342" s="126" t="s">
        <v>20121</v>
      </c>
      <c r="I5342" s="126" t="s">
        <v>20122</v>
      </c>
      <c r="J5342" s="126" t="s">
        <v>26234</v>
      </c>
      <c r="K5342" s="9">
        <f>_xlfn.IFNA(VLOOKUP(Table5[[#This Row],[Section]],SubSill_Tier,2,FALSE),0)</f>
        <v>0</v>
      </c>
      <c r="L5342" s="9" t="str">
        <f t="shared" si="92"/>
        <v/>
      </c>
      <c r="M5342" s="205" t="str" cm="1">
        <f t="array" ref="M5342">_xlfn.IFS(NOT(ISERROR(VLOOKUP(Table5[[#This Row],[Section]],TB_notTB,1,FALSE))),"No",LEFT(Table5[[#This Row],[Section]],3)="ETB","PLS",LEFT(Table5[[#This Row],[Section]],1)="7","PDB",NOT(ISBLANK(Table5[[#This Row],[Section]])),"No")</f>
        <v>No</v>
      </c>
    </row>
    <row r="5343" spans="1:13" x14ac:dyDescent="0.25">
      <c r="A5343" s="126" t="s">
        <v>2188</v>
      </c>
      <c r="B5343" s="126" t="s">
        <v>17222</v>
      </c>
      <c r="C5343" s="126" t="s">
        <v>98</v>
      </c>
      <c r="D5343" s="127">
        <v>0.55500000000000005</v>
      </c>
      <c r="E5343" s="128">
        <v>212</v>
      </c>
      <c r="F5343" s="128">
        <v>212</v>
      </c>
      <c r="G5343" s="126" t="s">
        <v>13736</v>
      </c>
      <c r="H5343" s="126" t="s">
        <v>20148</v>
      </c>
      <c r="I5343" s="126" t="s">
        <v>21073</v>
      </c>
      <c r="J5343" s="126" t="s">
        <v>26232</v>
      </c>
      <c r="K5343" s="9">
        <f>_xlfn.IFNA(VLOOKUP(Table5[[#This Row],[Section]],SubSill_Tier,2,FALSE),0)</f>
        <v>0</v>
      </c>
      <c r="L5343" s="9" t="str">
        <f t="shared" si="92"/>
        <v/>
      </c>
      <c r="M5343" s="205" t="str" cm="1">
        <f t="array" ref="M5343">_xlfn.IFS(NOT(ISERROR(VLOOKUP(Table5[[#This Row],[Section]],TB_notTB,1,FALSE))),"No",LEFT(Table5[[#This Row],[Section]],3)="ETB","PLS",LEFT(Table5[[#This Row],[Section]],1)="7","PDB",NOT(ISBLANK(Table5[[#This Row],[Section]])),"No")</f>
        <v>No</v>
      </c>
    </row>
    <row r="5344" spans="1:13" x14ac:dyDescent="0.25">
      <c r="A5344" s="126" t="s">
        <v>2189</v>
      </c>
      <c r="B5344" s="126" t="s">
        <v>17222</v>
      </c>
      <c r="C5344" s="126" t="s">
        <v>75</v>
      </c>
      <c r="D5344" s="127">
        <v>0.60499999999999998</v>
      </c>
      <c r="E5344" s="128">
        <v>215</v>
      </c>
      <c r="F5344" s="128">
        <v>100</v>
      </c>
      <c r="G5344" s="126" t="s">
        <v>13755</v>
      </c>
      <c r="H5344" s="126" t="s">
        <v>20148</v>
      </c>
      <c r="I5344" s="126" t="s">
        <v>21073</v>
      </c>
      <c r="J5344" s="126" t="s">
        <v>26232</v>
      </c>
      <c r="K5344" s="9">
        <f>_xlfn.IFNA(VLOOKUP(Table5[[#This Row],[Section]],SubSill_Tier,2,FALSE),0)</f>
        <v>0</v>
      </c>
      <c r="L5344" s="9" t="str">
        <f t="shared" si="92"/>
        <v/>
      </c>
      <c r="M5344" s="205" t="str" cm="1">
        <f t="array" ref="M5344">_xlfn.IFS(NOT(ISERROR(VLOOKUP(Table5[[#This Row],[Section]],TB_notTB,1,FALSE))),"No",LEFT(Table5[[#This Row],[Section]],3)="ETB","PLS",LEFT(Table5[[#This Row],[Section]],1)="7","PDB",NOT(ISBLANK(Table5[[#This Row],[Section]])),"No")</f>
        <v>No</v>
      </c>
    </row>
    <row r="5345" spans="1:13" x14ac:dyDescent="0.25">
      <c r="A5345" s="126" t="s">
        <v>8094</v>
      </c>
      <c r="B5345" s="126" t="s">
        <v>8095</v>
      </c>
      <c r="C5345" s="126" t="s">
        <v>75</v>
      </c>
      <c r="D5345" s="127">
        <v>0.1</v>
      </c>
      <c r="E5345" s="128">
        <v>100</v>
      </c>
      <c r="F5345" s="128">
        <v>100</v>
      </c>
      <c r="G5345" s="126" t="s">
        <v>13713</v>
      </c>
      <c r="H5345" s="126" t="s">
        <v>21056</v>
      </c>
      <c r="I5345" s="126" t="s">
        <v>21057</v>
      </c>
      <c r="J5345" s="126" t="s">
        <v>26233</v>
      </c>
      <c r="K5345" s="9">
        <f>_xlfn.IFNA(VLOOKUP(Table5[[#This Row],[Section]],SubSill_Tier,2,FALSE),0)</f>
        <v>0</v>
      </c>
      <c r="L5345" s="9" t="str">
        <f t="shared" si="92"/>
        <v>Wall</v>
      </c>
      <c r="M5345" s="205" t="str" cm="1">
        <f t="array" ref="M5345">_xlfn.IFS(NOT(ISERROR(VLOOKUP(Table5[[#This Row],[Section]],TB_notTB,1,FALSE))),"No",LEFT(Table5[[#This Row],[Section]],3)="ETB","PLS",LEFT(Table5[[#This Row],[Section]],1)="7","PDB",NOT(ISBLANK(Table5[[#This Row],[Section]])),"No")</f>
        <v>No</v>
      </c>
    </row>
    <row r="5346" spans="1:13" x14ac:dyDescent="0.25">
      <c r="A5346" s="126" t="s">
        <v>8096</v>
      </c>
      <c r="B5346" s="126" t="s">
        <v>12644</v>
      </c>
      <c r="C5346" s="126" t="s">
        <v>75</v>
      </c>
      <c r="D5346" s="127">
        <v>2.5449999999999999</v>
      </c>
      <c r="E5346" s="128">
        <v>436</v>
      </c>
      <c r="F5346" s="128">
        <v>436</v>
      </c>
      <c r="G5346" s="126" t="s">
        <v>13757</v>
      </c>
      <c r="H5346" s="126" t="s">
        <v>21122</v>
      </c>
      <c r="I5346" s="126" t="s">
        <v>21123</v>
      </c>
      <c r="J5346" s="126" t="s">
        <v>26233</v>
      </c>
      <c r="K5346" s="9">
        <f>_xlfn.IFNA(VLOOKUP(Table5[[#This Row],[Section]],SubSill_Tier,2,FALSE),0)</f>
        <v>0</v>
      </c>
      <c r="L5346" s="9" t="str">
        <f t="shared" si="92"/>
        <v>Wall</v>
      </c>
      <c r="M5346" s="205" t="str" cm="1">
        <f t="array" ref="M5346">_xlfn.IFS(NOT(ISERROR(VLOOKUP(Table5[[#This Row],[Section]],TB_notTB,1,FALSE))),"No",LEFT(Table5[[#This Row],[Section]],3)="ETB","PLS",LEFT(Table5[[#This Row],[Section]],1)="7","PDB",NOT(ISBLANK(Table5[[#This Row],[Section]])),"No")</f>
        <v>No</v>
      </c>
    </row>
    <row r="5347" spans="1:13" x14ac:dyDescent="0.25">
      <c r="A5347" s="126" t="s">
        <v>8097</v>
      </c>
      <c r="B5347" s="126" t="s">
        <v>17222</v>
      </c>
      <c r="C5347" s="126" t="s">
        <v>75</v>
      </c>
      <c r="D5347" s="127">
        <v>0.35499999999999998</v>
      </c>
      <c r="E5347" s="128">
        <v>100</v>
      </c>
      <c r="F5347" s="128">
        <v>100</v>
      </c>
      <c r="G5347" s="126" t="s">
        <v>13719</v>
      </c>
      <c r="H5347" s="126" t="s">
        <v>20128</v>
      </c>
      <c r="I5347" s="126" t="s">
        <v>20129</v>
      </c>
      <c r="J5347" s="126" t="s">
        <v>26236</v>
      </c>
      <c r="K5347" s="9">
        <f>_xlfn.IFNA(VLOOKUP(Table5[[#This Row],[Section]],SubSill_Tier,2,FALSE),0)</f>
        <v>0</v>
      </c>
      <c r="L5347" s="9" t="str">
        <f t="shared" si="92"/>
        <v/>
      </c>
      <c r="M5347" s="205" t="str" cm="1">
        <f t="array" ref="M5347">_xlfn.IFS(NOT(ISERROR(VLOOKUP(Table5[[#This Row],[Section]],TB_notTB,1,FALSE))),"No",LEFT(Table5[[#This Row],[Section]],3)="ETB","PLS",LEFT(Table5[[#This Row],[Section]],1)="7","PDB",NOT(ISBLANK(Table5[[#This Row],[Section]])),"No")</f>
        <v>No</v>
      </c>
    </row>
    <row r="5348" spans="1:13" x14ac:dyDescent="0.25">
      <c r="A5348" s="126" t="s">
        <v>8098</v>
      </c>
      <c r="B5348" s="126" t="s">
        <v>17222</v>
      </c>
      <c r="C5348" s="126" t="s">
        <v>75</v>
      </c>
      <c r="D5348" s="127">
        <v>1.246</v>
      </c>
      <c r="E5348" s="128">
        <v>202</v>
      </c>
      <c r="F5348" s="128">
        <v>202</v>
      </c>
      <c r="G5348" s="126" t="s">
        <v>13719</v>
      </c>
      <c r="H5348" s="126" t="s">
        <v>20128</v>
      </c>
      <c r="I5348" s="126" t="s">
        <v>20129</v>
      </c>
      <c r="J5348" s="126" t="s">
        <v>26236</v>
      </c>
      <c r="K5348" s="9">
        <f>_xlfn.IFNA(VLOOKUP(Table5[[#This Row],[Section]],SubSill_Tier,2,FALSE),0)</f>
        <v>0</v>
      </c>
      <c r="L5348" s="9" t="str">
        <f t="shared" si="92"/>
        <v/>
      </c>
      <c r="M5348" s="205" t="str" cm="1">
        <f t="array" ref="M5348">_xlfn.IFS(NOT(ISERROR(VLOOKUP(Table5[[#This Row],[Section]],TB_notTB,1,FALSE))),"No",LEFT(Table5[[#This Row],[Section]],3)="ETB","PLS",LEFT(Table5[[#This Row],[Section]],1)="7","PDB",NOT(ISBLANK(Table5[[#This Row],[Section]])),"No")</f>
        <v>No</v>
      </c>
    </row>
    <row r="5349" spans="1:13" x14ac:dyDescent="0.25">
      <c r="A5349" s="126" t="s">
        <v>8099</v>
      </c>
      <c r="B5349" s="126" t="s">
        <v>17222</v>
      </c>
      <c r="C5349" s="126" t="s">
        <v>75</v>
      </c>
      <c r="D5349" s="127">
        <v>0.81699999999999995</v>
      </c>
      <c r="E5349" s="128">
        <v>196</v>
      </c>
      <c r="F5349" s="128">
        <v>196</v>
      </c>
      <c r="G5349" s="126" t="s">
        <v>13720</v>
      </c>
      <c r="H5349" s="126" t="s">
        <v>20130</v>
      </c>
      <c r="I5349" s="126" t="s">
        <v>20131</v>
      </c>
      <c r="J5349" s="126" t="s">
        <v>26236</v>
      </c>
      <c r="K5349" s="9">
        <f>_xlfn.IFNA(VLOOKUP(Table5[[#This Row],[Section]],SubSill_Tier,2,FALSE),0)</f>
        <v>0</v>
      </c>
      <c r="L5349" s="9" t="str">
        <f t="shared" si="92"/>
        <v/>
      </c>
      <c r="M5349" s="205" t="str" cm="1">
        <f t="array" ref="M5349">_xlfn.IFS(NOT(ISERROR(VLOOKUP(Table5[[#This Row],[Section]],TB_notTB,1,FALSE))),"No",LEFT(Table5[[#This Row],[Section]],3)="ETB","PLS",LEFT(Table5[[#This Row],[Section]],1)="7","PDB",NOT(ISBLANK(Table5[[#This Row],[Section]])),"No")</f>
        <v>No</v>
      </c>
    </row>
    <row r="5350" spans="1:13" x14ac:dyDescent="0.25">
      <c r="A5350" s="126" t="s">
        <v>8100</v>
      </c>
      <c r="B5350" s="126" t="s">
        <v>12979</v>
      </c>
      <c r="C5350" s="126" t="s">
        <v>75</v>
      </c>
      <c r="D5350" s="127">
        <v>0.189</v>
      </c>
      <c r="E5350" s="128">
        <v>100</v>
      </c>
      <c r="F5350" s="128">
        <v>100</v>
      </c>
      <c r="G5350" s="126" t="s">
        <v>13717</v>
      </c>
      <c r="H5350" s="126" t="s">
        <v>20125</v>
      </c>
      <c r="I5350" s="126" t="s">
        <v>20126</v>
      </c>
      <c r="J5350" s="126" t="s">
        <v>26235</v>
      </c>
      <c r="K5350" s="9">
        <f>_xlfn.IFNA(VLOOKUP(Table5[[#This Row],[Section]],SubSill_Tier,2,FALSE),0)</f>
        <v>0</v>
      </c>
      <c r="L5350" s="9" t="str">
        <f t="shared" si="92"/>
        <v/>
      </c>
      <c r="M5350" s="205" t="str" cm="1">
        <f t="array" ref="M5350">_xlfn.IFS(NOT(ISERROR(VLOOKUP(Table5[[#This Row],[Section]],TB_notTB,1,FALSE))),"No",LEFT(Table5[[#This Row],[Section]],3)="ETB","PLS",LEFT(Table5[[#This Row],[Section]],1)="7","PDB",NOT(ISBLANK(Table5[[#This Row],[Section]])),"No")</f>
        <v>No</v>
      </c>
    </row>
    <row r="5351" spans="1:13" x14ac:dyDescent="0.25">
      <c r="A5351" s="126" t="s">
        <v>8101</v>
      </c>
      <c r="B5351" s="126" t="s">
        <v>28059</v>
      </c>
      <c r="C5351" s="126" t="s">
        <v>75</v>
      </c>
      <c r="D5351" s="127">
        <v>0.122</v>
      </c>
      <c r="E5351" s="128">
        <v>100</v>
      </c>
      <c r="F5351" s="128">
        <v>100</v>
      </c>
      <c r="G5351" s="126" t="s">
        <v>13720</v>
      </c>
      <c r="H5351" s="126" t="s">
        <v>20130</v>
      </c>
      <c r="I5351" s="126" t="s">
        <v>20131</v>
      </c>
      <c r="J5351" s="126" t="s">
        <v>26236</v>
      </c>
      <c r="K5351" s="9">
        <f>_xlfn.IFNA(VLOOKUP(Table5[[#This Row],[Section]],SubSill_Tier,2,FALSE),0)</f>
        <v>0</v>
      </c>
      <c r="L5351" s="9" t="str">
        <f t="shared" si="92"/>
        <v/>
      </c>
      <c r="M5351" s="205" t="str" cm="1">
        <f t="array" ref="M5351">_xlfn.IFS(NOT(ISERROR(VLOOKUP(Table5[[#This Row],[Section]],TB_notTB,1,FALSE))),"No",LEFT(Table5[[#This Row],[Section]],3)="ETB","PLS",LEFT(Table5[[#This Row],[Section]],1)="7","PDB",NOT(ISBLANK(Table5[[#This Row],[Section]])),"No")</f>
        <v>No</v>
      </c>
    </row>
    <row r="5352" spans="1:13" x14ac:dyDescent="0.25">
      <c r="A5352" s="126" t="s">
        <v>8102</v>
      </c>
      <c r="B5352" s="126" t="s">
        <v>8103</v>
      </c>
      <c r="C5352" s="126" t="s">
        <v>75</v>
      </c>
      <c r="D5352" s="127">
        <v>9.1999999999999998E-2</v>
      </c>
      <c r="E5352" s="128">
        <v>100</v>
      </c>
      <c r="F5352" s="128">
        <v>100</v>
      </c>
      <c r="G5352" s="126" t="s">
        <v>13713</v>
      </c>
      <c r="H5352" s="126" t="s">
        <v>21056</v>
      </c>
      <c r="I5352" s="126" t="s">
        <v>21057</v>
      </c>
      <c r="J5352" s="126" t="s">
        <v>26233</v>
      </c>
      <c r="K5352" s="9">
        <f>_xlfn.IFNA(VLOOKUP(Table5[[#This Row],[Section]],SubSill_Tier,2,FALSE),0)</f>
        <v>0</v>
      </c>
      <c r="L5352" s="9" t="str">
        <f t="shared" si="92"/>
        <v>Wall</v>
      </c>
      <c r="M5352" s="205" t="str" cm="1">
        <f t="array" ref="M5352">_xlfn.IFS(NOT(ISERROR(VLOOKUP(Table5[[#This Row],[Section]],TB_notTB,1,FALSE))),"No",LEFT(Table5[[#This Row],[Section]],3)="ETB","PLS",LEFT(Table5[[#This Row],[Section]],1)="7","PDB",NOT(ISBLANK(Table5[[#This Row],[Section]])),"No")</f>
        <v>No</v>
      </c>
    </row>
    <row r="5353" spans="1:13" x14ac:dyDescent="0.25">
      <c r="A5353" s="126" t="s">
        <v>8104</v>
      </c>
      <c r="B5353" s="126" t="s">
        <v>17222</v>
      </c>
      <c r="C5353" s="126" t="s">
        <v>75</v>
      </c>
      <c r="D5353" s="127">
        <v>0.11600000000000001</v>
      </c>
      <c r="E5353" s="128">
        <v>100</v>
      </c>
      <c r="F5353" s="128">
        <v>100</v>
      </c>
      <c r="G5353" s="126" t="s">
        <v>13714</v>
      </c>
      <c r="H5353" s="126" t="s">
        <v>20121</v>
      </c>
      <c r="I5353" s="126" t="s">
        <v>20122</v>
      </c>
      <c r="J5353" s="126" t="s">
        <v>26234</v>
      </c>
      <c r="K5353" s="9">
        <f>_xlfn.IFNA(VLOOKUP(Table5[[#This Row],[Section]],SubSill_Tier,2,FALSE),0)</f>
        <v>0</v>
      </c>
      <c r="L5353" s="9" t="str">
        <f t="shared" si="92"/>
        <v/>
      </c>
      <c r="M5353" s="205" t="str" cm="1">
        <f t="array" ref="M5353">_xlfn.IFS(NOT(ISERROR(VLOOKUP(Table5[[#This Row],[Section]],TB_notTB,1,FALSE))),"No",LEFT(Table5[[#This Row],[Section]],3)="ETB","PLS",LEFT(Table5[[#This Row],[Section]],1)="7","PDB",NOT(ISBLANK(Table5[[#This Row],[Section]])),"No")</f>
        <v>No</v>
      </c>
    </row>
    <row r="5354" spans="1:13" x14ac:dyDescent="0.25">
      <c r="A5354" s="126" t="s">
        <v>8105</v>
      </c>
      <c r="B5354" s="126" t="s">
        <v>17222</v>
      </c>
      <c r="C5354" s="126" t="s">
        <v>75</v>
      </c>
      <c r="D5354" s="127">
        <v>1.8939999999999999</v>
      </c>
      <c r="E5354" s="128">
        <v>305</v>
      </c>
      <c r="F5354" s="128">
        <v>305</v>
      </c>
      <c r="G5354" s="126" t="s">
        <v>13719</v>
      </c>
      <c r="H5354" s="126" t="s">
        <v>20128</v>
      </c>
      <c r="I5354" s="126" t="s">
        <v>20129</v>
      </c>
      <c r="J5354" s="126" t="s">
        <v>26236</v>
      </c>
      <c r="K5354" s="9">
        <f>_xlfn.IFNA(VLOOKUP(Table5[[#This Row],[Section]],SubSill_Tier,2,FALSE),0)</f>
        <v>0</v>
      </c>
      <c r="L5354" s="9" t="str">
        <f t="shared" si="92"/>
        <v/>
      </c>
      <c r="M5354" s="205" t="str" cm="1">
        <f t="array" ref="M5354">_xlfn.IFS(NOT(ISERROR(VLOOKUP(Table5[[#This Row],[Section]],TB_notTB,1,FALSE))),"No",LEFT(Table5[[#This Row],[Section]],3)="ETB","PLS",LEFT(Table5[[#This Row],[Section]],1)="7","PDB",NOT(ISBLANK(Table5[[#This Row],[Section]])),"No")</f>
        <v>No</v>
      </c>
    </row>
    <row r="5355" spans="1:13" x14ac:dyDescent="0.25">
      <c r="A5355" s="126" t="s">
        <v>8106</v>
      </c>
      <c r="B5355" s="126" t="s">
        <v>8107</v>
      </c>
      <c r="C5355" s="126" t="s">
        <v>75</v>
      </c>
      <c r="D5355" s="127">
        <v>0.627</v>
      </c>
      <c r="E5355" s="128">
        <v>152</v>
      </c>
      <c r="F5355" s="128">
        <v>152</v>
      </c>
      <c r="G5355" s="126" t="s">
        <v>13718</v>
      </c>
      <c r="H5355" s="126" t="s">
        <v>20127</v>
      </c>
      <c r="I5355" s="126" t="s">
        <v>21060</v>
      </c>
      <c r="J5355" s="126" t="s">
        <v>26235</v>
      </c>
      <c r="K5355" s="9">
        <f>_xlfn.IFNA(VLOOKUP(Table5[[#This Row],[Section]],SubSill_Tier,2,FALSE),0)</f>
        <v>0</v>
      </c>
      <c r="L5355" s="9" t="str">
        <f t="shared" si="92"/>
        <v/>
      </c>
      <c r="M5355" s="205" t="str" cm="1">
        <f t="array" ref="M5355">_xlfn.IFS(NOT(ISERROR(VLOOKUP(Table5[[#This Row],[Section]],TB_notTB,1,FALSE))),"No",LEFT(Table5[[#This Row],[Section]],3)="ETB","PLS",LEFT(Table5[[#This Row],[Section]],1)="7","PDB",NOT(ISBLANK(Table5[[#This Row],[Section]])),"No")</f>
        <v>No</v>
      </c>
    </row>
    <row r="5356" spans="1:13" x14ac:dyDescent="0.25">
      <c r="A5356" s="126" t="s">
        <v>8108</v>
      </c>
      <c r="B5356" s="126" t="s">
        <v>8109</v>
      </c>
      <c r="C5356" s="126" t="s">
        <v>75</v>
      </c>
      <c r="D5356" s="127">
        <v>0.88300000000000001</v>
      </c>
      <c r="E5356" s="128">
        <v>173</v>
      </c>
      <c r="F5356" s="128">
        <v>173</v>
      </c>
      <c r="G5356" s="126" t="s">
        <v>13718</v>
      </c>
      <c r="H5356" s="126" t="s">
        <v>20127</v>
      </c>
      <c r="I5356" s="126" t="s">
        <v>21060</v>
      </c>
      <c r="J5356" s="126" t="s">
        <v>26236</v>
      </c>
      <c r="K5356" s="9">
        <f>_xlfn.IFNA(VLOOKUP(Table5[[#This Row],[Section]],SubSill_Tier,2,FALSE),0)</f>
        <v>0</v>
      </c>
      <c r="L5356" s="9" t="str">
        <f t="shared" si="92"/>
        <v/>
      </c>
      <c r="M5356" s="205" t="str" cm="1">
        <f t="array" ref="M5356">_xlfn.IFS(NOT(ISERROR(VLOOKUP(Table5[[#This Row],[Section]],TB_notTB,1,FALSE))),"No",LEFT(Table5[[#This Row],[Section]],3)="ETB","PLS",LEFT(Table5[[#This Row],[Section]],1)="7","PDB",NOT(ISBLANK(Table5[[#This Row],[Section]])),"No")</f>
        <v>No</v>
      </c>
    </row>
    <row r="5357" spans="1:13" x14ac:dyDescent="0.25">
      <c r="A5357" s="126" t="s">
        <v>8110</v>
      </c>
      <c r="B5357" s="126" t="s">
        <v>17222</v>
      </c>
      <c r="C5357" s="126" t="s">
        <v>75</v>
      </c>
      <c r="D5357" s="127">
        <v>1.137</v>
      </c>
      <c r="E5357" s="128">
        <v>220</v>
      </c>
      <c r="F5357" s="128">
        <v>220</v>
      </c>
      <c r="G5357" s="126" t="s">
        <v>13721</v>
      </c>
      <c r="H5357" s="126" t="s">
        <v>20121</v>
      </c>
      <c r="I5357" s="126" t="s">
        <v>20122</v>
      </c>
      <c r="J5357" s="126" t="s">
        <v>26234</v>
      </c>
      <c r="K5357" s="9">
        <f>_xlfn.IFNA(VLOOKUP(Table5[[#This Row],[Section]],SubSill_Tier,2,FALSE),0)</f>
        <v>0</v>
      </c>
      <c r="L5357" s="9" t="str">
        <f t="shared" si="92"/>
        <v/>
      </c>
      <c r="M5357" s="205" t="str" cm="1">
        <f t="array" ref="M5357">_xlfn.IFS(NOT(ISERROR(VLOOKUP(Table5[[#This Row],[Section]],TB_notTB,1,FALSE))),"No",LEFT(Table5[[#This Row],[Section]],3)="ETB","PLS",LEFT(Table5[[#This Row],[Section]],1)="7","PDB",NOT(ISBLANK(Table5[[#This Row],[Section]])),"No")</f>
        <v>No</v>
      </c>
    </row>
    <row r="5358" spans="1:13" x14ac:dyDescent="0.25">
      <c r="A5358" s="126" t="s">
        <v>8111</v>
      </c>
      <c r="B5358" s="126" t="s">
        <v>17222</v>
      </c>
      <c r="C5358" s="126" t="s">
        <v>75</v>
      </c>
      <c r="D5358" s="127">
        <v>0.29599999999999999</v>
      </c>
      <c r="E5358" s="128">
        <v>100</v>
      </c>
      <c r="F5358" s="128">
        <v>100</v>
      </c>
      <c r="G5358" s="126" t="s">
        <v>13717</v>
      </c>
      <c r="H5358" s="126" t="s">
        <v>20125</v>
      </c>
      <c r="I5358" s="126" t="s">
        <v>20126</v>
      </c>
      <c r="J5358" s="126" t="s">
        <v>26236</v>
      </c>
      <c r="K5358" s="9">
        <f>_xlfn.IFNA(VLOOKUP(Table5[[#This Row],[Section]],SubSill_Tier,2,FALSE),0)</f>
        <v>0</v>
      </c>
      <c r="L5358" s="9" t="str">
        <f t="shared" si="92"/>
        <v/>
      </c>
      <c r="M5358" s="205" t="str" cm="1">
        <f t="array" ref="M5358">_xlfn.IFS(NOT(ISERROR(VLOOKUP(Table5[[#This Row],[Section]],TB_notTB,1,FALSE))),"No",LEFT(Table5[[#This Row],[Section]],3)="ETB","PLS",LEFT(Table5[[#This Row],[Section]],1)="7","PDB",NOT(ISBLANK(Table5[[#This Row],[Section]])),"No")</f>
        <v>No</v>
      </c>
    </row>
    <row r="5359" spans="1:13" x14ac:dyDescent="0.25">
      <c r="A5359" s="126" t="s">
        <v>8112</v>
      </c>
      <c r="B5359" s="126" t="s">
        <v>8113</v>
      </c>
      <c r="C5359" s="126" t="s">
        <v>75</v>
      </c>
      <c r="D5359" s="127">
        <v>0.84499999999999997</v>
      </c>
      <c r="E5359" s="128">
        <v>111</v>
      </c>
      <c r="F5359" s="128">
        <v>111</v>
      </c>
      <c r="G5359" s="126" t="s">
        <v>13725</v>
      </c>
      <c r="H5359" s="126" t="s">
        <v>20134</v>
      </c>
      <c r="I5359" s="126" t="s">
        <v>20135</v>
      </c>
      <c r="J5359" s="126" t="s">
        <v>26235</v>
      </c>
      <c r="K5359" s="9">
        <f>_xlfn.IFNA(VLOOKUP(Table5[[#This Row],[Section]],SubSill_Tier,2,FALSE),0)</f>
        <v>0</v>
      </c>
      <c r="L5359" s="9" t="str">
        <f t="shared" si="92"/>
        <v/>
      </c>
      <c r="M5359" s="205" t="str" cm="1">
        <f t="array" ref="M5359">_xlfn.IFS(NOT(ISERROR(VLOOKUP(Table5[[#This Row],[Section]],TB_notTB,1,FALSE))),"No",LEFT(Table5[[#This Row],[Section]],3)="ETB","PLS",LEFT(Table5[[#This Row],[Section]],1)="7","PDB",NOT(ISBLANK(Table5[[#This Row],[Section]])),"No")</f>
        <v>No</v>
      </c>
    </row>
    <row r="5360" spans="1:13" x14ac:dyDescent="0.25">
      <c r="A5360" s="126" t="s">
        <v>8114</v>
      </c>
      <c r="B5360" s="126" t="s">
        <v>8115</v>
      </c>
      <c r="C5360" s="126" t="s">
        <v>75</v>
      </c>
      <c r="D5360" s="127">
        <v>1.069</v>
      </c>
      <c r="E5360" s="128">
        <v>203</v>
      </c>
      <c r="F5360" s="128">
        <v>203</v>
      </c>
      <c r="G5360" s="126" t="s">
        <v>13717</v>
      </c>
      <c r="H5360" s="126" t="s">
        <v>20125</v>
      </c>
      <c r="I5360" s="126" t="s">
        <v>20126</v>
      </c>
      <c r="J5360" s="126" t="s">
        <v>26235</v>
      </c>
      <c r="K5360" s="9">
        <f>_xlfn.IFNA(VLOOKUP(Table5[[#This Row],[Section]],SubSill_Tier,2,FALSE),0)</f>
        <v>0</v>
      </c>
      <c r="L5360" s="9" t="str">
        <f t="shared" si="92"/>
        <v/>
      </c>
      <c r="M5360" s="205" t="str" cm="1">
        <f t="array" ref="M5360">_xlfn.IFS(NOT(ISERROR(VLOOKUP(Table5[[#This Row],[Section]],TB_notTB,1,FALSE))),"No",LEFT(Table5[[#This Row],[Section]],3)="ETB","PLS",LEFT(Table5[[#This Row],[Section]],1)="7","PDB",NOT(ISBLANK(Table5[[#This Row],[Section]])),"No")</f>
        <v>No</v>
      </c>
    </row>
    <row r="5361" spans="1:13" x14ac:dyDescent="0.25">
      <c r="A5361" s="126" t="s">
        <v>8116</v>
      </c>
      <c r="B5361" s="126" t="s">
        <v>8117</v>
      </c>
      <c r="C5361" s="126" t="s">
        <v>75</v>
      </c>
      <c r="D5361" s="127">
        <v>2.0680000000000001</v>
      </c>
      <c r="E5361" s="128">
        <v>253</v>
      </c>
      <c r="F5361" s="128">
        <v>253</v>
      </c>
      <c r="G5361" s="126" t="s">
        <v>13725</v>
      </c>
      <c r="H5361" s="126" t="s">
        <v>20134</v>
      </c>
      <c r="I5361" s="126" t="s">
        <v>20135</v>
      </c>
      <c r="J5361" s="126" t="s">
        <v>26235</v>
      </c>
      <c r="K5361" s="9">
        <f>_xlfn.IFNA(VLOOKUP(Table5[[#This Row],[Section]],SubSill_Tier,2,FALSE),0)</f>
        <v>0</v>
      </c>
      <c r="L5361" s="9" t="str">
        <f t="shared" si="92"/>
        <v/>
      </c>
      <c r="M5361" s="205" t="str" cm="1">
        <f t="array" ref="M5361">_xlfn.IFS(NOT(ISERROR(VLOOKUP(Table5[[#This Row],[Section]],TB_notTB,1,FALSE))),"No",LEFT(Table5[[#This Row],[Section]],3)="ETB","PLS",LEFT(Table5[[#This Row],[Section]],1)="7","PDB",NOT(ISBLANK(Table5[[#This Row],[Section]])),"No")</f>
        <v>No</v>
      </c>
    </row>
    <row r="5362" spans="1:13" x14ac:dyDescent="0.25">
      <c r="A5362" s="126" t="s">
        <v>8118</v>
      </c>
      <c r="B5362" s="126" t="s">
        <v>29496</v>
      </c>
      <c r="C5362" s="126" t="s">
        <v>75</v>
      </c>
      <c r="D5362" s="127">
        <v>1.411</v>
      </c>
      <c r="E5362" s="128">
        <v>417</v>
      </c>
      <c r="F5362" s="128">
        <v>278</v>
      </c>
      <c r="G5362" s="126" t="s">
        <v>13732</v>
      </c>
      <c r="H5362" s="126" t="s">
        <v>20130</v>
      </c>
      <c r="I5362" s="126" t="s">
        <v>20131</v>
      </c>
      <c r="J5362" s="126" t="s">
        <v>29497</v>
      </c>
      <c r="K5362" s="9">
        <f>_xlfn.IFNA(VLOOKUP(Table5[[#This Row],[Section]],SubSill_Tier,2,FALSE),0)</f>
        <v>0</v>
      </c>
      <c r="L5362" s="9" t="str">
        <f t="shared" si="92"/>
        <v/>
      </c>
      <c r="M5362" s="205" t="str" cm="1">
        <f t="array" ref="M5362">_xlfn.IFS(NOT(ISERROR(VLOOKUP(Table5[[#This Row],[Section]],TB_notTB,1,FALSE))),"No",LEFT(Table5[[#This Row],[Section]],3)="ETB","PLS",LEFT(Table5[[#This Row],[Section]],1)="7","PDB",NOT(ISBLANK(Table5[[#This Row],[Section]])),"No")</f>
        <v>No</v>
      </c>
    </row>
    <row r="5363" spans="1:13" x14ac:dyDescent="0.25">
      <c r="A5363" s="126" t="s">
        <v>8119</v>
      </c>
      <c r="B5363" s="126" t="s">
        <v>8120</v>
      </c>
      <c r="C5363" s="126" t="s">
        <v>75</v>
      </c>
      <c r="D5363" s="127">
        <v>0.29699999999999999</v>
      </c>
      <c r="E5363" s="128">
        <v>100</v>
      </c>
      <c r="F5363" s="128">
        <v>100</v>
      </c>
      <c r="G5363" s="126" t="s">
        <v>13713</v>
      </c>
      <c r="H5363" s="126" t="s">
        <v>21056</v>
      </c>
      <c r="I5363" s="126" t="s">
        <v>21057</v>
      </c>
      <c r="J5363" s="126" t="s">
        <v>26233</v>
      </c>
      <c r="K5363" s="9">
        <f>_xlfn.IFNA(VLOOKUP(Table5[[#This Row],[Section]],SubSill_Tier,2,FALSE),0)</f>
        <v>0</v>
      </c>
      <c r="L5363" s="9" t="str">
        <f t="shared" si="92"/>
        <v/>
      </c>
      <c r="M5363" s="205" t="str" cm="1">
        <f t="array" ref="M5363">_xlfn.IFS(NOT(ISERROR(VLOOKUP(Table5[[#This Row],[Section]],TB_notTB,1,FALSE))),"No",LEFT(Table5[[#This Row],[Section]],3)="ETB","PLS",LEFT(Table5[[#This Row],[Section]],1)="7","PDB",NOT(ISBLANK(Table5[[#This Row],[Section]])),"No")</f>
        <v>No</v>
      </c>
    </row>
    <row r="5364" spans="1:13" x14ac:dyDescent="0.25">
      <c r="A5364" s="126" t="s">
        <v>8121</v>
      </c>
      <c r="B5364" s="126" t="s">
        <v>12645</v>
      </c>
      <c r="C5364" s="126" t="s">
        <v>75</v>
      </c>
      <c r="D5364" s="127">
        <v>0.114</v>
      </c>
      <c r="E5364" s="128">
        <v>100</v>
      </c>
      <c r="F5364" s="128">
        <v>100</v>
      </c>
      <c r="G5364" s="126" t="s">
        <v>13713</v>
      </c>
      <c r="H5364" s="126" t="s">
        <v>21056</v>
      </c>
      <c r="I5364" s="126" t="s">
        <v>21057</v>
      </c>
      <c r="J5364" s="126" t="s">
        <v>26233</v>
      </c>
      <c r="K5364" s="9">
        <f>_xlfn.IFNA(VLOOKUP(Table5[[#This Row],[Section]],SubSill_Tier,2,FALSE),0)</f>
        <v>0</v>
      </c>
      <c r="L5364" s="9" t="str">
        <f t="shared" si="92"/>
        <v>Wall</v>
      </c>
      <c r="M5364" s="205" t="str" cm="1">
        <f t="array" ref="M5364">_xlfn.IFS(NOT(ISERROR(VLOOKUP(Table5[[#This Row],[Section]],TB_notTB,1,FALSE))),"No",LEFT(Table5[[#This Row],[Section]],3)="ETB","PLS",LEFT(Table5[[#This Row],[Section]],1)="7","PDB",NOT(ISBLANK(Table5[[#This Row],[Section]])),"No")</f>
        <v>No</v>
      </c>
    </row>
    <row r="5365" spans="1:13" x14ac:dyDescent="0.25">
      <c r="A5365" s="126" t="s">
        <v>8122</v>
      </c>
      <c r="B5365" s="126" t="s">
        <v>8123</v>
      </c>
      <c r="C5365" s="126" t="s">
        <v>75</v>
      </c>
      <c r="D5365" s="127">
        <v>8.6999999999999994E-2</v>
      </c>
      <c r="E5365" s="128">
        <v>100</v>
      </c>
      <c r="F5365" s="128">
        <v>100</v>
      </c>
      <c r="G5365" s="126" t="s">
        <v>13713</v>
      </c>
      <c r="H5365" s="126" t="s">
        <v>21056</v>
      </c>
      <c r="I5365" s="126" t="s">
        <v>21057</v>
      </c>
      <c r="J5365" s="126" t="s">
        <v>26233</v>
      </c>
      <c r="K5365" s="9">
        <f>_xlfn.IFNA(VLOOKUP(Table5[[#This Row],[Section]],SubSill_Tier,2,FALSE),0)</f>
        <v>0</v>
      </c>
      <c r="L5365" s="9" t="str">
        <f t="shared" si="92"/>
        <v>Wall</v>
      </c>
      <c r="M5365" s="205" t="str" cm="1">
        <f t="array" ref="M5365">_xlfn.IFS(NOT(ISERROR(VLOOKUP(Table5[[#This Row],[Section]],TB_notTB,1,FALSE))),"No",LEFT(Table5[[#This Row],[Section]],3)="ETB","PLS",LEFT(Table5[[#This Row],[Section]],1)="7","PDB",NOT(ISBLANK(Table5[[#This Row],[Section]])),"No")</f>
        <v>No</v>
      </c>
    </row>
    <row r="5366" spans="1:13" x14ac:dyDescent="0.25">
      <c r="A5366" s="126" t="s">
        <v>2190</v>
      </c>
      <c r="B5366" s="126" t="s">
        <v>17222</v>
      </c>
      <c r="C5366" s="126" t="s">
        <v>75</v>
      </c>
      <c r="D5366" s="127">
        <v>0.51800000000000002</v>
      </c>
      <c r="E5366" s="128">
        <v>127</v>
      </c>
      <c r="F5366" s="128">
        <v>127</v>
      </c>
      <c r="G5366" s="126" t="s">
        <v>13712</v>
      </c>
      <c r="H5366" s="126" t="s">
        <v>20120</v>
      </c>
      <c r="I5366" s="126" t="s">
        <v>21055</v>
      </c>
      <c r="J5366" s="126" t="s">
        <v>26232</v>
      </c>
      <c r="K5366" s="9">
        <f>_xlfn.IFNA(VLOOKUP(Table5[[#This Row],[Section]],SubSill_Tier,2,FALSE),0)</f>
        <v>0</v>
      </c>
      <c r="L5366" s="9" t="str">
        <f t="shared" si="92"/>
        <v/>
      </c>
      <c r="M5366" s="205" t="str" cm="1">
        <f t="array" ref="M5366">_xlfn.IFS(NOT(ISERROR(VLOOKUP(Table5[[#This Row],[Section]],TB_notTB,1,FALSE))),"No",LEFT(Table5[[#This Row],[Section]],3)="ETB","PLS",LEFT(Table5[[#This Row],[Section]],1)="7","PDB",NOT(ISBLANK(Table5[[#This Row],[Section]])),"No")</f>
        <v>No</v>
      </c>
    </row>
    <row r="5367" spans="1:13" x14ac:dyDescent="0.25">
      <c r="A5367" s="126" t="s">
        <v>2191</v>
      </c>
      <c r="B5367" s="126" t="s">
        <v>17222</v>
      </c>
      <c r="C5367" s="126" t="s">
        <v>98</v>
      </c>
      <c r="D5367" s="127">
        <v>0.184</v>
      </c>
      <c r="E5367" s="128">
        <v>115</v>
      </c>
      <c r="F5367" s="128">
        <v>100</v>
      </c>
      <c r="G5367" s="126" t="s">
        <v>13712</v>
      </c>
      <c r="H5367" s="126" t="s">
        <v>20120</v>
      </c>
      <c r="I5367" s="126" t="s">
        <v>21055</v>
      </c>
      <c r="J5367" s="126" t="s">
        <v>26232</v>
      </c>
      <c r="K5367" s="9">
        <f>_xlfn.IFNA(VLOOKUP(Table5[[#This Row],[Section]],SubSill_Tier,2,FALSE),0)</f>
        <v>0</v>
      </c>
      <c r="L5367" s="9" t="str">
        <f t="shared" si="92"/>
        <v/>
      </c>
      <c r="M5367" s="205" t="str" cm="1">
        <f t="array" ref="M5367">_xlfn.IFS(NOT(ISERROR(VLOOKUP(Table5[[#This Row],[Section]],TB_notTB,1,FALSE))),"No",LEFT(Table5[[#This Row],[Section]],3)="ETB","PLS",LEFT(Table5[[#This Row],[Section]],1)="7","PDB",NOT(ISBLANK(Table5[[#This Row],[Section]])),"No")</f>
        <v>No</v>
      </c>
    </row>
    <row r="5368" spans="1:13" x14ac:dyDescent="0.25">
      <c r="A5368" s="126" t="s">
        <v>2192</v>
      </c>
      <c r="B5368" s="126" t="s">
        <v>17222</v>
      </c>
      <c r="C5368" s="126" t="s">
        <v>75</v>
      </c>
      <c r="D5368" s="127">
        <v>0.157</v>
      </c>
      <c r="E5368" s="128">
        <v>105</v>
      </c>
      <c r="F5368" s="128">
        <v>100</v>
      </c>
      <c r="G5368" s="126" t="s">
        <v>13712</v>
      </c>
      <c r="H5368" s="126" t="s">
        <v>20120</v>
      </c>
      <c r="I5368" s="126" t="s">
        <v>21055</v>
      </c>
      <c r="J5368" s="126" t="s">
        <v>26232</v>
      </c>
      <c r="K5368" s="9">
        <f>_xlfn.IFNA(VLOOKUP(Table5[[#This Row],[Section]],SubSill_Tier,2,FALSE),0)</f>
        <v>0</v>
      </c>
      <c r="L5368" s="9" t="str">
        <f t="shared" si="92"/>
        <v/>
      </c>
      <c r="M5368" s="205" t="str" cm="1">
        <f t="array" ref="M5368">_xlfn.IFS(NOT(ISERROR(VLOOKUP(Table5[[#This Row],[Section]],TB_notTB,1,FALSE))),"No",LEFT(Table5[[#This Row],[Section]],3)="ETB","PLS",LEFT(Table5[[#This Row],[Section]],1)="7","PDB",NOT(ISBLANK(Table5[[#This Row],[Section]])),"No")</f>
        <v>No</v>
      </c>
    </row>
    <row r="5369" spans="1:13" x14ac:dyDescent="0.25">
      <c r="A5369" s="126" t="s">
        <v>2193</v>
      </c>
      <c r="B5369" s="126" t="s">
        <v>17222</v>
      </c>
      <c r="C5369" s="126" t="s">
        <v>75</v>
      </c>
      <c r="D5369" s="127">
        <v>0.184</v>
      </c>
      <c r="E5369" s="128">
        <v>128</v>
      </c>
      <c r="F5369" s="128">
        <v>100</v>
      </c>
      <c r="G5369" s="126" t="s">
        <v>13712</v>
      </c>
      <c r="H5369" s="126" t="s">
        <v>20120</v>
      </c>
      <c r="I5369" s="126" t="s">
        <v>21055</v>
      </c>
      <c r="J5369" s="126" t="s">
        <v>26232</v>
      </c>
      <c r="K5369" s="9">
        <f>_xlfn.IFNA(VLOOKUP(Table5[[#This Row],[Section]],SubSill_Tier,2,FALSE),0)</f>
        <v>0</v>
      </c>
      <c r="L5369" s="9" t="str">
        <f t="shared" si="92"/>
        <v/>
      </c>
      <c r="M5369" s="205" t="str" cm="1">
        <f t="array" ref="M5369">_xlfn.IFS(NOT(ISERROR(VLOOKUP(Table5[[#This Row],[Section]],TB_notTB,1,FALSE))),"No",LEFT(Table5[[#This Row],[Section]],3)="ETB","PLS",LEFT(Table5[[#This Row],[Section]],1)="7","PDB",NOT(ISBLANK(Table5[[#This Row],[Section]])),"No")</f>
        <v>No</v>
      </c>
    </row>
    <row r="5370" spans="1:13" x14ac:dyDescent="0.25">
      <c r="A5370" s="126" t="s">
        <v>2194</v>
      </c>
      <c r="B5370" s="126" t="s">
        <v>17222</v>
      </c>
      <c r="C5370" s="126" t="s">
        <v>75</v>
      </c>
      <c r="D5370" s="127">
        <v>0.192</v>
      </c>
      <c r="E5370" s="128">
        <v>129</v>
      </c>
      <c r="F5370" s="128">
        <v>100</v>
      </c>
      <c r="G5370" s="126" t="s">
        <v>13712</v>
      </c>
      <c r="H5370" s="126" t="s">
        <v>20120</v>
      </c>
      <c r="I5370" s="126" t="s">
        <v>21055</v>
      </c>
      <c r="J5370" s="126" t="s">
        <v>26232</v>
      </c>
      <c r="K5370" s="9">
        <f>_xlfn.IFNA(VLOOKUP(Table5[[#This Row],[Section]],SubSill_Tier,2,FALSE),0)</f>
        <v>0</v>
      </c>
      <c r="L5370" s="9" t="str">
        <f t="shared" si="92"/>
        <v/>
      </c>
      <c r="M5370" s="205" t="str" cm="1">
        <f t="array" ref="M5370">_xlfn.IFS(NOT(ISERROR(VLOOKUP(Table5[[#This Row],[Section]],TB_notTB,1,FALSE))),"No",LEFT(Table5[[#This Row],[Section]],3)="ETB","PLS",LEFT(Table5[[#This Row],[Section]],1)="7","PDB",NOT(ISBLANK(Table5[[#This Row],[Section]])),"No")</f>
        <v>No</v>
      </c>
    </row>
    <row r="5371" spans="1:13" x14ac:dyDescent="0.25">
      <c r="A5371" s="126" t="s">
        <v>8124</v>
      </c>
      <c r="B5371" s="126" t="s">
        <v>28060</v>
      </c>
      <c r="C5371" s="126" t="s">
        <v>75</v>
      </c>
      <c r="D5371" s="127">
        <v>6.9770000000000003</v>
      </c>
      <c r="E5371" s="128">
        <v>507</v>
      </c>
      <c r="F5371" s="128">
        <v>507</v>
      </c>
      <c r="G5371" s="126" t="s">
        <v>13725</v>
      </c>
      <c r="H5371" s="126" t="s">
        <v>20134</v>
      </c>
      <c r="I5371" s="126" t="s">
        <v>20135</v>
      </c>
      <c r="J5371" s="126" t="s">
        <v>26245</v>
      </c>
      <c r="K5371" s="9">
        <f>_xlfn.IFNA(VLOOKUP(Table5[[#This Row],[Section]],SubSill_Tier,2,FALSE),0)</f>
        <v>0</v>
      </c>
      <c r="L5371" s="9" t="str">
        <f t="shared" si="92"/>
        <v/>
      </c>
      <c r="M5371" s="205" t="str" cm="1">
        <f t="array" ref="M5371">_xlfn.IFS(NOT(ISERROR(VLOOKUP(Table5[[#This Row],[Section]],TB_notTB,1,FALSE))),"No",LEFT(Table5[[#This Row],[Section]],3)="ETB","PLS",LEFT(Table5[[#This Row],[Section]],1)="7","PDB",NOT(ISBLANK(Table5[[#This Row],[Section]])),"No")</f>
        <v>No</v>
      </c>
    </row>
    <row r="5372" spans="1:13" x14ac:dyDescent="0.25">
      <c r="A5372" s="126" t="s">
        <v>8125</v>
      </c>
      <c r="B5372" s="126" t="s">
        <v>8126</v>
      </c>
      <c r="C5372" s="126" t="s">
        <v>75</v>
      </c>
      <c r="D5372" s="127">
        <v>0.71799999999999997</v>
      </c>
      <c r="E5372" s="128">
        <v>178</v>
      </c>
      <c r="F5372" s="128">
        <v>178</v>
      </c>
      <c r="G5372" s="126" t="s">
        <v>13750</v>
      </c>
      <c r="H5372" s="126" t="s">
        <v>21081</v>
      </c>
      <c r="I5372" s="126" t="s">
        <v>21082</v>
      </c>
      <c r="J5372" s="126" t="s">
        <v>26233</v>
      </c>
      <c r="K5372" s="9">
        <f>_xlfn.IFNA(VLOOKUP(Table5[[#This Row],[Section]],SubSill_Tier,2,FALSE),0)</f>
        <v>0</v>
      </c>
      <c r="L5372" s="9" t="str">
        <f t="shared" si="92"/>
        <v>Wall</v>
      </c>
      <c r="M5372" s="205" t="str" cm="1">
        <f t="array" ref="M5372">_xlfn.IFS(NOT(ISERROR(VLOOKUP(Table5[[#This Row],[Section]],TB_notTB,1,FALSE))),"No",LEFT(Table5[[#This Row],[Section]],3)="ETB","PLS",LEFT(Table5[[#This Row],[Section]],1)="7","PDB",NOT(ISBLANK(Table5[[#This Row],[Section]])),"No")</f>
        <v>No</v>
      </c>
    </row>
    <row r="5373" spans="1:13" x14ac:dyDescent="0.25">
      <c r="A5373" s="126" t="s">
        <v>11907</v>
      </c>
      <c r="B5373" s="126" t="s">
        <v>17229</v>
      </c>
      <c r="C5373" s="126" t="s">
        <v>75</v>
      </c>
      <c r="D5373" s="127">
        <v>0.22500000000000001</v>
      </c>
      <c r="E5373" s="128">
        <v>108</v>
      </c>
      <c r="F5373" s="128">
        <v>100</v>
      </c>
      <c r="G5373" s="126" t="s">
        <v>21076</v>
      </c>
      <c r="H5373" s="126" t="s">
        <v>21077</v>
      </c>
      <c r="I5373" s="126" t="s">
        <v>21078</v>
      </c>
      <c r="J5373" s="126" t="s">
        <v>26251</v>
      </c>
      <c r="K5373" s="9">
        <f>_xlfn.IFNA(VLOOKUP(Table5[[#This Row],[Section]],SubSill_Tier,2,FALSE),0)</f>
        <v>0</v>
      </c>
      <c r="L5373" s="9" t="str">
        <f t="shared" si="92"/>
        <v/>
      </c>
      <c r="M5373" s="205" t="str" cm="1">
        <f t="array" ref="M5373">_xlfn.IFS(NOT(ISERROR(VLOOKUP(Table5[[#This Row],[Section]],TB_notTB,1,FALSE))),"No",LEFT(Table5[[#This Row],[Section]],3)="ETB","PLS",LEFT(Table5[[#This Row],[Section]],1)="7","PDB",NOT(ISBLANK(Table5[[#This Row],[Section]])),"No")</f>
        <v>No</v>
      </c>
    </row>
    <row r="5374" spans="1:13" x14ac:dyDescent="0.25">
      <c r="A5374" s="126" t="s">
        <v>2195</v>
      </c>
      <c r="B5374" s="126" t="s">
        <v>17222</v>
      </c>
      <c r="C5374" s="126" t="s">
        <v>75</v>
      </c>
      <c r="D5374" s="127">
        <v>0.14899999999999999</v>
      </c>
      <c r="E5374" s="128">
        <v>108</v>
      </c>
      <c r="F5374" s="128">
        <v>108</v>
      </c>
      <c r="G5374" s="126" t="s">
        <v>13712</v>
      </c>
      <c r="H5374" s="126" t="s">
        <v>20120</v>
      </c>
      <c r="I5374" s="126" t="s">
        <v>21055</v>
      </c>
      <c r="J5374" s="126" t="s">
        <v>26232</v>
      </c>
      <c r="K5374" s="9">
        <f>_xlfn.IFNA(VLOOKUP(Table5[[#This Row],[Section]],SubSill_Tier,2,FALSE),0)</f>
        <v>0</v>
      </c>
      <c r="L5374" s="9" t="str">
        <f t="shared" si="92"/>
        <v/>
      </c>
      <c r="M5374" s="205" t="str" cm="1">
        <f t="array" ref="M5374">_xlfn.IFS(NOT(ISERROR(VLOOKUP(Table5[[#This Row],[Section]],TB_notTB,1,FALSE))),"No",LEFT(Table5[[#This Row],[Section]],3)="ETB","PLS",LEFT(Table5[[#This Row],[Section]],1)="7","PDB",NOT(ISBLANK(Table5[[#This Row],[Section]])),"No")</f>
        <v>No</v>
      </c>
    </row>
    <row r="5375" spans="1:13" x14ac:dyDescent="0.25">
      <c r="A5375" s="126" t="s">
        <v>11908</v>
      </c>
      <c r="B5375" s="126" t="s">
        <v>11909</v>
      </c>
      <c r="C5375" s="126" t="s">
        <v>75</v>
      </c>
      <c r="D5375" s="127">
        <v>3.0209999999999999</v>
      </c>
      <c r="E5375" s="128">
        <v>254</v>
      </c>
      <c r="F5375" s="128">
        <v>254</v>
      </c>
      <c r="G5375" s="126" t="s">
        <v>13742</v>
      </c>
      <c r="H5375" s="126" t="s">
        <v>20193</v>
      </c>
      <c r="I5375" s="126" t="s">
        <v>21096</v>
      </c>
      <c r="J5375" s="126" t="s">
        <v>26262</v>
      </c>
      <c r="K5375" s="9">
        <f>_xlfn.IFNA(VLOOKUP(Table5[[#This Row],[Section]],SubSill_Tier,2,FALSE),0)</f>
        <v>0</v>
      </c>
      <c r="L5375" s="9" t="str">
        <f t="shared" si="92"/>
        <v/>
      </c>
      <c r="M5375" s="205" t="str" cm="1">
        <f t="array" ref="M5375">_xlfn.IFS(NOT(ISERROR(VLOOKUP(Table5[[#This Row],[Section]],TB_notTB,1,FALSE))),"No",LEFT(Table5[[#This Row],[Section]],3)="ETB","PLS",LEFT(Table5[[#This Row],[Section]],1)="7","PDB",NOT(ISBLANK(Table5[[#This Row],[Section]])),"No")</f>
        <v>No</v>
      </c>
    </row>
    <row r="5376" spans="1:13" x14ac:dyDescent="0.25">
      <c r="A5376" s="126" t="s">
        <v>11910</v>
      </c>
      <c r="B5376" s="126" t="s">
        <v>17222</v>
      </c>
      <c r="C5376" s="126" t="s">
        <v>75</v>
      </c>
      <c r="D5376" s="127">
        <v>1.39</v>
      </c>
      <c r="E5376" s="128">
        <v>313</v>
      </c>
      <c r="F5376" s="128">
        <v>313</v>
      </c>
      <c r="G5376" s="126" t="s">
        <v>13745</v>
      </c>
      <c r="H5376" s="126" t="s">
        <v>20189</v>
      </c>
      <c r="I5376" s="126" t="s">
        <v>20190</v>
      </c>
      <c r="J5376" s="126" t="s">
        <v>26260</v>
      </c>
      <c r="K5376" s="9">
        <f>_xlfn.IFNA(VLOOKUP(Table5[[#This Row],[Section]],SubSill_Tier,2,FALSE),0)</f>
        <v>0</v>
      </c>
      <c r="L5376" s="9" t="str">
        <f t="shared" si="92"/>
        <v/>
      </c>
      <c r="M5376" s="205" t="str" cm="1">
        <f t="array" ref="M5376">_xlfn.IFS(NOT(ISERROR(VLOOKUP(Table5[[#This Row],[Section]],TB_notTB,1,FALSE))),"No",LEFT(Table5[[#This Row],[Section]],3)="ETB","PLS",LEFT(Table5[[#This Row],[Section]],1)="7","PDB",NOT(ISBLANK(Table5[[#This Row],[Section]])),"No")</f>
        <v>No</v>
      </c>
    </row>
    <row r="5377" spans="1:13" x14ac:dyDescent="0.25">
      <c r="A5377" s="126" t="s">
        <v>8127</v>
      </c>
      <c r="B5377" s="126" t="s">
        <v>28061</v>
      </c>
      <c r="C5377" s="126" t="s">
        <v>75</v>
      </c>
      <c r="D5377" s="127">
        <v>2.1389999999999998</v>
      </c>
      <c r="E5377" s="128">
        <v>292</v>
      </c>
      <c r="F5377" s="128">
        <v>292</v>
      </c>
      <c r="G5377" s="126" t="s">
        <v>13720</v>
      </c>
      <c r="H5377" s="126" t="s">
        <v>20130</v>
      </c>
      <c r="I5377" s="126" t="s">
        <v>20131</v>
      </c>
      <c r="J5377" s="126" t="s">
        <v>26236</v>
      </c>
      <c r="K5377" s="9">
        <f>_xlfn.IFNA(VLOOKUP(Table5[[#This Row],[Section]],SubSill_Tier,2,FALSE),0)</f>
        <v>0</v>
      </c>
      <c r="L5377" s="9" t="str">
        <f t="shared" si="92"/>
        <v/>
      </c>
      <c r="M5377" s="205" t="str" cm="1">
        <f t="array" ref="M5377">_xlfn.IFS(NOT(ISERROR(VLOOKUP(Table5[[#This Row],[Section]],TB_notTB,1,FALSE))),"No",LEFT(Table5[[#This Row],[Section]],3)="ETB","PLS",LEFT(Table5[[#This Row],[Section]],1)="7","PDB",NOT(ISBLANK(Table5[[#This Row],[Section]])),"No")</f>
        <v>No</v>
      </c>
    </row>
    <row r="5378" spans="1:13" x14ac:dyDescent="0.25">
      <c r="A5378" s="126" t="s">
        <v>8128</v>
      </c>
      <c r="B5378" s="126" t="s">
        <v>17222</v>
      </c>
      <c r="C5378" s="126" t="s">
        <v>75</v>
      </c>
      <c r="D5378" s="127">
        <v>0.745</v>
      </c>
      <c r="E5378" s="128">
        <v>219</v>
      </c>
      <c r="F5378" s="128">
        <v>219</v>
      </c>
      <c r="G5378" s="126" t="s">
        <v>13714</v>
      </c>
      <c r="H5378" s="126" t="s">
        <v>20121</v>
      </c>
      <c r="I5378" s="126" t="s">
        <v>20122</v>
      </c>
      <c r="J5378" s="126" t="s">
        <v>26234</v>
      </c>
      <c r="K5378" s="9">
        <f>_xlfn.IFNA(VLOOKUP(Table5[[#This Row],[Section]],SubSill_Tier,2,FALSE),0)</f>
        <v>0</v>
      </c>
      <c r="L5378" s="9" t="str">
        <f t="shared" ref="L5378:L5441" si="93">IFERROR(IF(LEFT(G5378,2)="AI",IF(_xlfn.NUMBERVALUE(IFERROR(LEFT(IF(ISERROR(FIND("X",UPPER(B5378))),UPPER(B5378),RIGHT(UPPER(B5378),LEN(UPPER(B5378))-FIND("~",SUBSTITUTE(UPPER(B5378),"X","~",LEN(UPPER(B5378))-LEN(SUBSTITUTE(UPPER(B5378),"X","")))))),FIND(" ",IF(ISERROR(FIND("X",UPPER(B5378))),UPPER(B5378),RIGHT(UPPER(B5378),LEN(UPPER(B5378))-FIND("~",SUBSTITUTE(UPPER(B5378),"X","~",LEN(UPPER(B5378))-LEN(SUBSTITUTE(UPPER(B5378),"X","")))))),1)-1),IF(ISERROR(FIND("X",UPPER(B5378))),UPPER(B5378),RIGHT(UPPER(B5378),LEN(UPPER(B5378))-FIND("~",SUBSTITUTE(UPPER(B5378),"X","~",LEN(UPPER(B5378))-LEN(SUBSTITUTE(UPPER(B5378),"X",""))))))),".")&gt;=5,"Wall",""),""),"")</f>
        <v/>
      </c>
      <c r="M5378" s="205" t="str" cm="1">
        <f t="array" ref="M5378">_xlfn.IFS(NOT(ISERROR(VLOOKUP(Table5[[#This Row],[Section]],TB_notTB,1,FALSE))),"No",LEFT(Table5[[#This Row],[Section]],3)="ETB","PLS",LEFT(Table5[[#This Row],[Section]],1)="7","PDB",NOT(ISBLANK(Table5[[#This Row],[Section]])),"No")</f>
        <v>No</v>
      </c>
    </row>
    <row r="5379" spans="1:13" x14ac:dyDescent="0.25">
      <c r="A5379" s="126" t="s">
        <v>8129</v>
      </c>
      <c r="B5379" s="126" t="s">
        <v>8130</v>
      </c>
      <c r="C5379" s="126" t="s">
        <v>75</v>
      </c>
      <c r="D5379" s="127">
        <v>1.5580000000000001</v>
      </c>
      <c r="E5379" s="128">
        <v>254</v>
      </c>
      <c r="F5379" s="128">
        <v>254</v>
      </c>
      <c r="G5379" s="126" t="s">
        <v>13725</v>
      </c>
      <c r="H5379" s="126" t="s">
        <v>20134</v>
      </c>
      <c r="I5379" s="126" t="s">
        <v>20135</v>
      </c>
      <c r="J5379" s="126" t="s">
        <v>26236</v>
      </c>
      <c r="K5379" s="9">
        <f>_xlfn.IFNA(VLOOKUP(Table5[[#This Row],[Section]],SubSill_Tier,2,FALSE),0)</f>
        <v>0</v>
      </c>
      <c r="L5379" s="9" t="str">
        <f t="shared" si="93"/>
        <v/>
      </c>
      <c r="M5379" s="205" t="str" cm="1">
        <f t="array" ref="M5379">_xlfn.IFS(NOT(ISERROR(VLOOKUP(Table5[[#This Row],[Section]],TB_notTB,1,FALSE))),"No",LEFT(Table5[[#This Row],[Section]],3)="ETB","PLS",LEFT(Table5[[#This Row],[Section]],1)="7","PDB",NOT(ISBLANK(Table5[[#This Row],[Section]])),"No")</f>
        <v>No</v>
      </c>
    </row>
    <row r="5380" spans="1:13" x14ac:dyDescent="0.25">
      <c r="A5380" s="126" t="s">
        <v>8131</v>
      </c>
      <c r="B5380" s="126" t="s">
        <v>19929</v>
      </c>
      <c r="C5380" s="126" t="s">
        <v>75</v>
      </c>
      <c r="D5380" s="127">
        <v>0.317</v>
      </c>
      <c r="E5380" s="128">
        <v>100</v>
      </c>
      <c r="F5380" s="128">
        <v>100</v>
      </c>
      <c r="G5380" s="126" t="s">
        <v>13794</v>
      </c>
      <c r="H5380" s="126" t="s">
        <v>21235</v>
      </c>
      <c r="I5380" s="126" t="s">
        <v>20345</v>
      </c>
      <c r="J5380" s="126" t="s">
        <v>26233</v>
      </c>
      <c r="K5380" s="9">
        <f>_xlfn.IFNA(VLOOKUP(Table5[[#This Row],[Section]],SubSill_Tier,2,FALSE),0)</f>
        <v>0</v>
      </c>
      <c r="L5380" s="9" t="str">
        <f t="shared" si="93"/>
        <v/>
      </c>
      <c r="M5380" s="205" t="str" cm="1">
        <f t="array" ref="M5380">_xlfn.IFS(NOT(ISERROR(VLOOKUP(Table5[[#This Row],[Section]],TB_notTB,1,FALSE))),"No",LEFT(Table5[[#This Row],[Section]],3)="ETB","PLS",LEFT(Table5[[#This Row],[Section]],1)="7","PDB",NOT(ISBLANK(Table5[[#This Row],[Section]])),"No")</f>
        <v>No</v>
      </c>
    </row>
    <row r="5381" spans="1:13" x14ac:dyDescent="0.25">
      <c r="A5381" s="126" t="s">
        <v>2196</v>
      </c>
      <c r="B5381" s="126" t="s">
        <v>11751</v>
      </c>
      <c r="C5381" s="126" t="s">
        <v>75</v>
      </c>
      <c r="D5381" s="127">
        <v>0.27</v>
      </c>
      <c r="E5381" s="128">
        <v>163</v>
      </c>
      <c r="F5381" s="128">
        <v>109</v>
      </c>
      <c r="G5381" s="126" t="s">
        <v>13712</v>
      </c>
      <c r="H5381" s="126" t="s">
        <v>20120</v>
      </c>
      <c r="I5381" s="126" t="s">
        <v>21055</v>
      </c>
      <c r="J5381" s="126" t="s">
        <v>26232</v>
      </c>
      <c r="K5381" s="9">
        <f>_xlfn.IFNA(VLOOKUP(Table5[[#This Row],[Section]],SubSill_Tier,2,FALSE),0)</f>
        <v>0</v>
      </c>
      <c r="L5381" s="9" t="str">
        <f t="shared" si="93"/>
        <v/>
      </c>
      <c r="M5381" s="205" t="str" cm="1">
        <f t="array" ref="M5381">_xlfn.IFS(NOT(ISERROR(VLOOKUP(Table5[[#This Row],[Section]],TB_notTB,1,FALSE))),"No",LEFT(Table5[[#This Row],[Section]],3)="ETB","PLS",LEFT(Table5[[#This Row],[Section]],1)="7","PDB",NOT(ISBLANK(Table5[[#This Row],[Section]])),"No")</f>
        <v>No</v>
      </c>
    </row>
    <row r="5382" spans="1:13" x14ac:dyDescent="0.25">
      <c r="A5382" s="126" t="s">
        <v>2197</v>
      </c>
      <c r="B5382" s="126" t="s">
        <v>17222</v>
      </c>
      <c r="C5382" s="126" t="s">
        <v>75</v>
      </c>
      <c r="D5382" s="127">
        <v>7.5999999999999998E-2</v>
      </c>
      <c r="E5382" s="128">
        <v>100</v>
      </c>
      <c r="F5382" s="128">
        <v>100</v>
      </c>
      <c r="G5382" s="126" t="s">
        <v>13712</v>
      </c>
      <c r="H5382" s="126" t="s">
        <v>20120</v>
      </c>
      <c r="I5382" s="126" t="s">
        <v>21055</v>
      </c>
      <c r="J5382" s="126" t="s">
        <v>26232</v>
      </c>
      <c r="K5382" s="9">
        <f>_xlfn.IFNA(VLOOKUP(Table5[[#This Row],[Section]],SubSill_Tier,2,FALSE),0)</f>
        <v>0</v>
      </c>
      <c r="L5382" s="9" t="str">
        <f t="shared" si="93"/>
        <v/>
      </c>
      <c r="M5382" s="205" t="str" cm="1">
        <f t="array" ref="M5382">_xlfn.IFS(NOT(ISERROR(VLOOKUP(Table5[[#This Row],[Section]],TB_notTB,1,FALSE))),"No",LEFT(Table5[[#This Row],[Section]],3)="ETB","PLS",LEFT(Table5[[#This Row],[Section]],1)="7","PDB",NOT(ISBLANK(Table5[[#This Row],[Section]])),"No")</f>
        <v>No</v>
      </c>
    </row>
    <row r="5383" spans="1:13" x14ac:dyDescent="0.25">
      <c r="A5383" s="126" t="s">
        <v>8132</v>
      </c>
      <c r="B5383" s="126" t="s">
        <v>28062</v>
      </c>
      <c r="C5383" s="126" t="s">
        <v>75</v>
      </c>
      <c r="D5383" s="127">
        <v>0.67400000000000004</v>
      </c>
      <c r="E5383" s="128">
        <v>100</v>
      </c>
      <c r="F5383" s="128">
        <v>100</v>
      </c>
      <c r="G5383" s="126" t="s">
        <v>13715</v>
      </c>
      <c r="H5383" s="126" t="s">
        <v>20123</v>
      </c>
      <c r="I5383" s="126" t="s">
        <v>21058</v>
      </c>
      <c r="J5383" s="126" t="s">
        <v>26236</v>
      </c>
      <c r="K5383" s="9">
        <f>_xlfn.IFNA(VLOOKUP(Table5[[#This Row],[Section]],SubSill_Tier,2,FALSE),0)</f>
        <v>0</v>
      </c>
      <c r="L5383" s="9" t="str">
        <f t="shared" si="93"/>
        <v/>
      </c>
      <c r="M5383" s="205" t="str" cm="1">
        <f t="array" ref="M5383">_xlfn.IFS(NOT(ISERROR(VLOOKUP(Table5[[#This Row],[Section]],TB_notTB,1,FALSE))),"No",LEFT(Table5[[#This Row],[Section]],3)="ETB","PLS",LEFT(Table5[[#This Row],[Section]],1)="7","PDB",NOT(ISBLANK(Table5[[#This Row],[Section]])),"No")</f>
        <v>No</v>
      </c>
    </row>
    <row r="5384" spans="1:13" x14ac:dyDescent="0.25">
      <c r="A5384" s="126" t="s">
        <v>8133</v>
      </c>
      <c r="B5384" s="126" t="s">
        <v>8134</v>
      </c>
      <c r="C5384" s="126" t="s">
        <v>75</v>
      </c>
      <c r="D5384" s="127">
        <v>0.28899999999999998</v>
      </c>
      <c r="E5384" s="128">
        <v>140</v>
      </c>
      <c r="F5384" s="128">
        <v>140</v>
      </c>
      <c r="G5384" s="126" t="s">
        <v>13719</v>
      </c>
      <c r="H5384" s="126" t="s">
        <v>20128</v>
      </c>
      <c r="I5384" s="126" t="s">
        <v>20129</v>
      </c>
      <c r="J5384" s="126" t="s">
        <v>26235</v>
      </c>
      <c r="K5384" s="9">
        <f>_xlfn.IFNA(VLOOKUP(Table5[[#This Row],[Section]],SubSill_Tier,2,FALSE),0)</f>
        <v>0</v>
      </c>
      <c r="L5384" s="9" t="str">
        <f t="shared" si="93"/>
        <v/>
      </c>
      <c r="M5384" s="205" t="str" cm="1">
        <f t="array" ref="M5384">_xlfn.IFS(NOT(ISERROR(VLOOKUP(Table5[[#This Row],[Section]],TB_notTB,1,FALSE))),"No",LEFT(Table5[[#This Row],[Section]],3)="ETB","PLS",LEFT(Table5[[#This Row],[Section]],1)="7","PDB",NOT(ISBLANK(Table5[[#This Row],[Section]])),"No")</f>
        <v>No</v>
      </c>
    </row>
    <row r="5385" spans="1:13" x14ac:dyDescent="0.25">
      <c r="A5385" s="126" t="s">
        <v>2198</v>
      </c>
      <c r="B5385" s="126" t="s">
        <v>17222</v>
      </c>
      <c r="C5385" s="126" t="s">
        <v>75</v>
      </c>
      <c r="D5385" s="127">
        <v>0.154</v>
      </c>
      <c r="E5385" s="128">
        <v>100</v>
      </c>
      <c r="F5385" s="128">
        <v>100</v>
      </c>
      <c r="G5385" s="126" t="s">
        <v>13730</v>
      </c>
      <c r="H5385" s="126" t="s">
        <v>20139</v>
      </c>
      <c r="I5385" s="126" t="s">
        <v>20140</v>
      </c>
      <c r="J5385" s="126" t="s">
        <v>26243</v>
      </c>
      <c r="K5385" s="9">
        <f>_xlfn.IFNA(VLOOKUP(Table5[[#This Row],[Section]],SubSill_Tier,2,FALSE),0)</f>
        <v>0</v>
      </c>
      <c r="L5385" s="9" t="str">
        <f t="shared" si="93"/>
        <v/>
      </c>
      <c r="M5385" s="205" t="str" cm="1">
        <f t="array" ref="M5385">_xlfn.IFS(NOT(ISERROR(VLOOKUP(Table5[[#This Row],[Section]],TB_notTB,1,FALSE))),"No",LEFT(Table5[[#This Row],[Section]],3)="ETB","PLS",LEFT(Table5[[#This Row],[Section]],1)="7","PDB",NOT(ISBLANK(Table5[[#This Row],[Section]])),"No")</f>
        <v>No</v>
      </c>
    </row>
    <row r="5386" spans="1:13" x14ac:dyDescent="0.25">
      <c r="A5386" s="126" t="s">
        <v>8135</v>
      </c>
      <c r="B5386" s="126" t="s">
        <v>17222</v>
      </c>
      <c r="C5386" s="126" t="s">
        <v>75</v>
      </c>
      <c r="D5386" s="127">
        <v>4.2930000000000001</v>
      </c>
      <c r="E5386" s="128">
        <v>537</v>
      </c>
      <c r="F5386" s="128">
        <v>537</v>
      </c>
      <c r="G5386" s="126" t="s">
        <v>13721</v>
      </c>
      <c r="H5386" s="126" t="s">
        <v>20132</v>
      </c>
      <c r="I5386" s="126" t="s">
        <v>20133</v>
      </c>
      <c r="J5386" s="126" t="s">
        <v>26250</v>
      </c>
      <c r="K5386" s="9">
        <f>_xlfn.IFNA(VLOOKUP(Table5[[#This Row],[Section]],SubSill_Tier,2,FALSE),0)</f>
        <v>0</v>
      </c>
      <c r="L5386" s="9" t="str">
        <f t="shared" si="93"/>
        <v/>
      </c>
      <c r="M5386" s="205" t="str" cm="1">
        <f t="array" ref="M5386">_xlfn.IFS(NOT(ISERROR(VLOOKUP(Table5[[#This Row],[Section]],TB_notTB,1,FALSE))),"No",LEFT(Table5[[#This Row],[Section]],3)="ETB","PLS",LEFT(Table5[[#This Row],[Section]],1)="7","PDB",NOT(ISBLANK(Table5[[#This Row],[Section]])),"No")</f>
        <v>No</v>
      </c>
    </row>
    <row r="5387" spans="1:13" x14ac:dyDescent="0.25">
      <c r="A5387" s="126" t="s">
        <v>11911</v>
      </c>
      <c r="B5387" s="126" t="s">
        <v>17222</v>
      </c>
      <c r="C5387" s="126" t="s">
        <v>75</v>
      </c>
      <c r="D5387" s="127">
        <v>3.1509999999999998</v>
      </c>
      <c r="E5387" s="128">
        <v>367</v>
      </c>
      <c r="F5387" s="128">
        <v>367</v>
      </c>
      <c r="G5387" s="126" t="s">
        <v>13742</v>
      </c>
      <c r="H5387" s="126" t="s">
        <v>20193</v>
      </c>
      <c r="I5387" s="126" t="s">
        <v>21096</v>
      </c>
      <c r="J5387" s="126" t="s">
        <v>26262</v>
      </c>
      <c r="K5387" s="9">
        <f>_xlfn.IFNA(VLOOKUP(Table5[[#This Row],[Section]],SubSill_Tier,2,FALSE),0)</f>
        <v>0</v>
      </c>
      <c r="L5387" s="9" t="str">
        <f t="shared" si="93"/>
        <v/>
      </c>
      <c r="M5387" s="205" t="str" cm="1">
        <f t="array" ref="M5387">_xlfn.IFS(NOT(ISERROR(VLOOKUP(Table5[[#This Row],[Section]],TB_notTB,1,FALSE))),"No",LEFT(Table5[[#This Row],[Section]],3)="ETB","PLS",LEFT(Table5[[#This Row],[Section]],1)="7","PDB",NOT(ISBLANK(Table5[[#This Row],[Section]])),"No")</f>
        <v>No</v>
      </c>
    </row>
    <row r="5388" spans="1:13" x14ac:dyDescent="0.25">
      <c r="A5388" s="126" t="s">
        <v>8136</v>
      </c>
      <c r="B5388" s="126" t="s">
        <v>28063</v>
      </c>
      <c r="C5388" s="126" t="s">
        <v>75</v>
      </c>
      <c r="D5388" s="127">
        <v>0.38500000000000001</v>
      </c>
      <c r="E5388" s="128">
        <v>181</v>
      </c>
      <c r="F5388" s="128">
        <v>181</v>
      </c>
      <c r="G5388" s="126" t="s">
        <v>13720</v>
      </c>
      <c r="H5388" s="126" t="s">
        <v>20130</v>
      </c>
      <c r="I5388" s="126" t="s">
        <v>20131</v>
      </c>
      <c r="J5388" s="126" t="s">
        <v>26235</v>
      </c>
      <c r="K5388" s="9">
        <f>_xlfn.IFNA(VLOOKUP(Table5[[#This Row],[Section]],SubSill_Tier,2,FALSE),0)</f>
        <v>0</v>
      </c>
      <c r="L5388" s="9" t="str">
        <f t="shared" si="93"/>
        <v/>
      </c>
      <c r="M5388" s="205" t="str" cm="1">
        <f t="array" ref="M5388">_xlfn.IFS(NOT(ISERROR(VLOOKUP(Table5[[#This Row],[Section]],TB_notTB,1,FALSE))),"No",LEFT(Table5[[#This Row],[Section]],3)="ETB","PLS",LEFT(Table5[[#This Row],[Section]],1)="7","PDB",NOT(ISBLANK(Table5[[#This Row],[Section]])),"No")</f>
        <v>No</v>
      </c>
    </row>
    <row r="5389" spans="1:13" x14ac:dyDescent="0.25">
      <c r="A5389" s="126" t="s">
        <v>8137</v>
      </c>
      <c r="B5389" s="126" t="s">
        <v>28064</v>
      </c>
      <c r="C5389" s="126" t="s">
        <v>75</v>
      </c>
      <c r="D5389" s="127">
        <v>0.31900000000000001</v>
      </c>
      <c r="E5389" s="128">
        <v>174</v>
      </c>
      <c r="F5389" s="128">
        <v>116</v>
      </c>
      <c r="G5389" s="126" t="s">
        <v>13720</v>
      </c>
      <c r="H5389" s="126" t="s">
        <v>20130</v>
      </c>
      <c r="I5389" s="126" t="s">
        <v>20131</v>
      </c>
      <c r="J5389" s="126" t="s">
        <v>26235</v>
      </c>
      <c r="K5389" s="9">
        <f>_xlfn.IFNA(VLOOKUP(Table5[[#This Row],[Section]],SubSill_Tier,2,FALSE),0)</f>
        <v>0</v>
      </c>
      <c r="L5389" s="9" t="str">
        <f t="shared" si="93"/>
        <v/>
      </c>
      <c r="M5389" s="205" t="str" cm="1">
        <f t="array" ref="M5389">_xlfn.IFS(NOT(ISERROR(VLOOKUP(Table5[[#This Row],[Section]],TB_notTB,1,FALSE))),"No",LEFT(Table5[[#This Row],[Section]],3)="ETB","PLS",LEFT(Table5[[#This Row],[Section]],1)="7","PDB",NOT(ISBLANK(Table5[[#This Row],[Section]])),"No")</f>
        <v>No</v>
      </c>
    </row>
    <row r="5390" spans="1:13" x14ac:dyDescent="0.25">
      <c r="A5390" s="126" t="s">
        <v>2199</v>
      </c>
      <c r="B5390" s="126" t="s">
        <v>17222</v>
      </c>
      <c r="C5390" s="126" t="s">
        <v>75</v>
      </c>
      <c r="D5390" s="127">
        <v>1.641</v>
      </c>
      <c r="E5390" s="128">
        <v>501</v>
      </c>
      <c r="F5390" s="128">
        <v>501</v>
      </c>
      <c r="G5390" s="126" t="s">
        <v>13735</v>
      </c>
      <c r="H5390" s="126" t="s">
        <v>20146</v>
      </c>
      <c r="I5390" s="126" t="s">
        <v>20147</v>
      </c>
      <c r="J5390" s="126" t="s">
        <v>26234</v>
      </c>
      <c r="K5390" s="9">
        <f>_xlfn.IFNA(VLOOKUP(Table5[[#This Row],[Section]],SubSill_Tier,2,FALSE),0)</f>
        <v>0</v>
      </c>
      <c r="L5390" s="9" t="str">
        <f t="shared" si="93"/>
        <v/>
      </c>
      <c r="M5390" s="205" t="str" cm="1">
        <f t="array" ref="M5390">_xlfn.IFS(NOT(ISERROR(VLOOKUP(Table5[[#This Row],[Section]],TB_notTB,1,FALSE))),"No",LEFT(Table5[[#This Row],[Section]],3)="ETB","PLS",LEFT(Table5[[#This Row],[Section]],1)="7","PDB",NOT(ISBLANK(Table5[[#This Row],[Section]])),"No")</f>
        <v>No</v>
      </c>
    </row>
    <row r="5391" spans="1:13" x14ac:dyDescent="0.25">
      <c r="A5391" s="126" t="s">
        <v>8138</v>
      </c>
      <c r="B5391" s="126" t="s">
        <v>17222</v>
      </c>
      <c r="C5391" s="126" t="s">
        <v>75</v>
      </c>
      <c r="D5391" s="127">
        <v>0.79300000000000004</v>
      </c>
      <c r="E5391" s="128">
        <v>236</v>
      </c>
      <c r="F5391" s="128">
        <v>236</v>
      </c>
      <c r="G5391" s="126" t="s">
        <v>13721</v>
      </c>
      <c r="H5391" s="126" t="s">
        <v>20121</v>
      </c>
      <c r="I5391" s="126" t="s">
        <v>20122</v>
      </c>
      <c r="J5391" s="126" t="s">
        <v>26234</v>
      </c>
      <c r="K5391" s="9">
        <f>_xlfn.IFNA(VLOOKUP(Table5[[#This Row],[Section]],SubSill_Tier,2,FALSE),0)</f>
        <v>0</v>
      </c>
      <c r="L5391" s="9" t="str">
        <f t="shared" si="93"/>
        <v/>
      </c>
      <c r="M5391" s="205" t="str" cm="1">
        <f t="array" ref="M5391">_xlfn.IFS(NOT(ISERROR(VLOOKUP(Table5[[#This Row],[Section]],TB_notTB,1,FALSE))),"No",LEFT(Table5[[#This Row],[Section]],3)="ETB","PLS",LEFT(Table5[[#This Row],[Section]],1)="7","PDB",NOT(ISBLANK(Table5[[#This Row],[Section]])),"No")</f>
        <v>No</v>
      </c>
    </row>
    <row r="5392" spans="1:13" x14ac:dyDescent="0.25">
      <c r="A5392" s="126" t="s">
        <v>2200</v>
      </c>
      <c r="B5392" s="126" t="s">
        <v>17222</v>
      </c>
      <c r="C5392" s="126" t="s">
        <v>75</v>
      </c>
      <c r="D5392" s="127">
        <v>1.0669999999999999</v>
      </c>
      <c r="E5392" s="128">
        <v>345</v>
      </c>
      <c r="F5392" s="128">
        <v>181</v>
      </c>
      <c r="G5392" s="126" t="s">
        <v>13748</v>
      </c>
      <c r="H5392" s="126" t="s">
        <v>20246</v>
      </c>
      <c r="I5392" s="126" t="s">
        <v>20247</v>
      </c>
      <c r="J5392" s="126" t="s">
        <v>26241</v>
      </c>
      <c r="K5392" s="9">
        <f>_xlfn.IFNA(VLOOKUP(Table5[[#This Row],[Section]],SubSill_Tier,2,FALSE),0)</f>
        <v>0</v>
      </c>
      <c r="L5392" s="9" t="str">
        <f t="shared" si="93"/>
        <v/>
      </c>
      <c r="M5392" s="205" t="str" cm="1">
        <f t="array" ref="M5392">_xlfn.IFS(NOT(ISERROR(VLOOKUP(Table5[[#This Row],[Section]],TB_notTB,1,FALSE))),"No",LEFT(Table5[[#This Row],[Section]],3)="ETB","PLS",LEFT(Table5[[#This Row],[Section]],1)="7","PDB",NOT(ISBLANK(Table5[[#This Row],[Section]])),"No")</f>
        <v>No</v>
      </c>
    </row>
    <row r="5393" spans="1:13" x14ac:dyDescent="0.25">
      <c r="A5393" s="126" t="s">
        <v>11912</v>
      </c>
      <c r="B5393" s="126" t="s">
        <v>11913</v>
      </c>
      <c r="C5393" s="126" t="s">
        <v>75</v>
      </c>
      <c r="D5393" s="127">
        <v>1.1160000000000001</v>
      </c>
      <c r="E5393" s="128">
        <v>172</v>
      </c>
      <c r="F5393" s="128">
        <v>172</v>
      </c>
      <c r="G5393" s="126" t="s">
        <v>13742</v>
      </c>
      <c r="H5393" s="126" t="s">
        <v>20193</v>
      </c>
      <c r="I5393" s="126" t="s">
        <v>21096</v>
      </c>
      <c r="J5393" s="126" t="s">
        <v>26262</v>
      </c>
      <c r="K5393" s="9">
        <f>_xlfn.IFNA(VLOOKUP(Table5[[#This Row],[Section]],SubSill_Tier,2,FALSE),0)</f>
        <v>0</v>
      </c>
      <c r="L5393" s="9" t="str">
        <f t="shared" si="93"/>
        <v/>
      </c>
      <c r="M5393" s="205" t="str" cm="1">
        <f t="array" ref="M5393">_xlfn.IFS(NOT(ISERROR(VLOOKUP(Table5[[#This Row],[Section]],TB_notTB,1,FALSE))),"No",LEFT(Table5[[#This Row],[Section]],3)="ETB","PLS",LEFT(Table5[[#This Row],[Section]],1)="7","PDB",NOT(ISBLANK(Table5[[#This Row],[Section]])),"No")</f>
        <v>No</v>
      </c>
    </row>
    <row r="5394" spans="1:13" x14ac:dyDescent="0.25">
      <c r="A5394" s="126" t="s">
        <v>8139</v>
      </c>
      <c r="B5394" s="126" t="s">
        <v>8140</v>
      </c>
      <c r="C5394" s="126" t="s">
        <v>75</v>
      </c>
      <c r="D5394" s="127">
        <v>1.3180000000000001</v>
      </c>
      <c r="E5394" s="128">
        <v>222</v>
      </c>
      <c r="F5394" s="128">
        <v>222</v>
      </c>
      <c r="G5394" s="126" t="s">
        <v>13725</v>
      </c>
      <c r="H5394" s="126" t="s">
        <v>20134</v>
      </c>
      <c r="I5394" s="126" t="s">
        <v>20135</v>
      </c>
      <c r="J5394" s="126" t="s">
        <v>26235</v>
      </c>
      <c r="K5394" s="9">
        <f>_xlfn.IFNA(VLOOKUP(Table5[[#This Row],[Section]],SubSill_Tier,2,FALSE),0)</f>
        <v>0</v>
      </c>
      <c r="L5394" s="9" t="str">
        <f t="shared" si="93"/>
        <v/>
      </c>
      <c r="M5394" s="205" t="str" cm="1">
        <f t="array" ref="M5394">_xlfn.IFS(NOT(ISERROR(VLOOKUP(Table5[[#This Row],[Section]],TB_notTB,1,FALSE))),"No",LEFT(Table5[[#This Row],[Section]],3)="ETB","PLS",LEFT(Table5[[#This Row],[Section]],1)="7","PDB",NOT(ISBLANK(Table5[[#This Row],[Section]])),"No")</f>
        <v>No</v>
      </c>
    </row>
    <row r="5395" spans="1:13" x14ac:dyDescent="0.25">
      <c r="A5395" s="126" t="s">
        <v>8141</v>
      </c>
      <c r="B5395" s="126" t="s">
        <v>17222</v>
      </c>
      <c r="C5395" s="126" t="s">
        <v>75</v>
      </c>
      <c r="D5395" s="127">
        <v>1.69</v>
      </c>
      <c r="E5395" s="128">
        <v>400</v>
      </c>
      <c r="F5395" s="128">
        <v>400</v>
      </c>
      <c r="G5395" s="126" t="s">
        <v>13720</v>
      </c>
      <c r="H5395" s="126" t="s">
        <v>20130</v>
      </c>
      <c r="I5395" s="126" t="s">
        <v>20131</v>
      </c>
      <c r="J5395" s="126" t="s">
        <v>26236</v>
      </c>
      <c r="K5395" s="9">
        <f>_xlfn.IFNA(VLOOKUP(Table5[[#This Row],[Section]],SubSill_Tier,2,FALSE),0)</f>
        <v>0</v>
      </c>
      <c r="L5395" s="9" t="str">
        <f t="shared" si="93"/>
        <v/>
      </c>
      <c r="M5395" s="205" t="str" cm="1">
        <f t="array" ref="M5395">_xlfn.IFS(NOT(ISERROR(VLOOKUP(Table5[[#This Row],[Section]],TB_notTB,1,FALSE))),"No",LEFT(Table5[[#This Row],[Section]],3)="ETB","PLS",LEFT(Table5[[#This Row],[Section]],1)="7","PDB",NOT(ISBLANK(Table5[[#This Row],[Section]])),"No")</f>
        <v>No</v>
      </c>
    </row>
    <row r="5396" spans="1:13" x14ac:dyDescent="0.25">
      <c r="A5396" s="126" t="s">
        <v>8142</v>
      </c>
      <c r="B5396" s="126" t="s">
        <v>17222</v>
      </c>
      <c r="C5396" s="126" t="s">
        <v>75</v>
      </c>
      <c r="D5396" s="127">
        <v>0.38200000000000001</v>
      </c>
      <c r="E5396" s="128">
        <v>100</v>
      </c>
      <c r="F5396" s="128">
        <v>100</v>
      </c>
      <c r="G5396" s="126" t="s">
        <v>13720</v>
      </c>
      <c r="H5396" s="126" t="s">
        <v>20130</v>
      </c>
      <c r="I5396" s="126" t="s">
        <v>20131</v>
      </c>
      <c r="J5396" s="126" t="s">
        <v>26236</v>
      </c>
      <c r="K5396" s="9">
        <f>_xlfn.IFNA(VLOOKUP(Table5[[#This Row],[Section]],SubSill_Tier,2,FALSE),0)</f>
        <v>0</v>
      </c>
      <c r="L5396" s="9" t="str">
        <f t="shared" si="93"/>
        <v/>
      </c>
      <c r="M5396" s="205" t="str" cm="1">
        <f t="array" ref="M5396">_xlfn.IFS(NOT(ISERROR(VLOOKUP(Table5[[#This Row],[Section]],TB_notTB,1,FALSE))),"No",LEFT(Table5[[#This Row],[Section]],3)="ETB","PLS",LEFT(Table5[[#This Row],[Section]],1)="7","PDB",NOT(ISBLANK(Table5[[#This Row],[Section]])),"No")</f>
        <v>No</v>
      </c>
    </row>
    <row r="5397" spans="1:13" x14ac:dyDescent="0.25">
      <c r="A5397" s="126" t="s">
        <v>8143</v>
      </c>
      <c r="B5397" s="126" t="s">
        <v>28065</v>
      </c>
      <c r="C5397" s="126" t="s">
        <v>75</v>
      </c>
      <c r="D5397" s="127">
        <v>0.25700000000000001</v>
      </c>
      <c r="E5397" s="128">
        <v>100</v>
      </c>
      <c r="F5397" s="128">
        <v>100</v>
      </c>
      <c r="G5397" s="126" t="s">
        <v>13720</v>
      </c>
      <c r="H5397" s="126" t="s">
        <v>20130</v>
      </c>
      <c r="I5397" s="126" t="s">
        <v>20131</v>
      </c>
      <c r="J5397" s="126" t="s">
        <v>26236</v>
      </c>
      <c r="K5397" s="9">
        <f>_xlfn.IFNA(VLOOKUP(Table5[[#This Row],[Section]],SubSill_Tier,2,FALSE),0)</f>
        <v>0</v>
      </c>
      <c r="L5397" s="9" t="str">
        <f t="shared" si="93"/>
        <v/>
      </c>
      <c r="M5397" s="205" t="str" cm="1">
        <f t="array" ref="M5397">_xlfn.IFS(NOT(ISERROR(VLOOKUP(Table5[[#This Row],[Section]],TB_notTB,1,FALSE))),"No",LEFT(Table5[[#This Row],[Section]],3)="ETB","PLS",LEFT(Table5[[#This Row],[Section]],1)="7","PDB",NOT(ISBLANK(Table5[[#This Row],[Section]])),"No")</f>
        <v>No</v>
      </c>
    </row>
    <row r="5398" spans="1:13" x14ac:dyDescent="0.25">
      <c r="A5398" s="126" t="s">
        <v>2201</v>
      </c>
      <c r="B5398" s="126" t="s">
        <v>17222</v>
      </c>
      <c r="C5398" s="126" t="s">
        <v>75</v>
      </c>
      <c r="D5398" s="127">
        <v>0.54700000000000004</v>
      </c>
      <c r="E5398" s="128">
        <v>132</v>
      </c>
      <c r="F5398" s="128">
        <v>132</v>
      </c>
      <c r="G5398" s="126" t="s">
        <v>13754</v>
      </c>
      <c r="H5398" s="126" t="s">
        <v>20175</v>
      </c>
      <c r="I5398" s="126" t="s">
        <v>20176</v>
      </c>
      <c r="J5398" s="126" t="s">
        <v>26241</v>
      </c>
      <c r="K5398" s="9">
        <f>_xlfn.IFNA(VLOOKUP(Table5[[#This Row],[Section]],SubSill_Tier,2,FALSE),0)</f>
        <v>0</v>
      </c>
      <c r="L5398" s="9" t="str">
        <f t="shared" si="93"/>
        <v/>
      </c>
      <c r="M5398" s="205" t="str" cm="1">
        <f t="array" ref="M5398">_xlfn.IFS(NOT(ISERROR(VLOOKUP(Table5[[#This Row],[Section]],TB_notTB,1,FALSE))),"No",LEFT(Table5[[#This Row],[Section]],3)="ETB","PLS",LEFT(Table5[[#This Row],[Section]],1)="7","PDB",NOT(ISBLANK(Table5[[#This Row],[Section]])),"No")</f>
        <v>No</v>
      </c>
    </row>
    <row r="5399" spans="1:13" x14ac:dyDescent="0.25">
      <c r="A5399" s="126" t="s">
        <v>8144</v>
      </c>
      <c r="B5399" s="126" t="s">
        <v>28066</v>
      </c>
      <c r="C5399" s="126" t="s">
        <v>75</v>
      </c>
      <c r="D5399" s="127">
        <v>1.284</v>
      </c>
      <c r="E5399" s="128">
        <v>304</v>
      </c>
      <c r="F5399" s="128">
        <v>304</v>
      </c>
      <c r="G5399" s="126" t="s">
        <v>13719</v>
      </c>
      <c r="H5399" s="126" t="s">
        <v>20128</v>
      </c>
      <c r="I5399" s="126" t="s">
        <v>20129</v>
      </c>
      <c r="J5399" s="126" t="s">
        <v>26235</v>
      </c>
      <c r="K5399" s="9">
        <f>_xlfn.IFNA(VLOOKUP(Table5[[#This Row],[Section]],SubSill_Tier,2,FALSE),0)</f>
        <v>0</v>
      </c>
      <c r="L5399" s="9" t="str">
        <f t="shared" si="93"/>
        <v/>
      </c>
      <c r="M5399" s="205" t="str" cm="1">
        <f t="array" ref="M5399">_xlfn.IFS(NOT(ISERROR(VLOOKUP(Table5[[#This Row],[Section]],TB_notTB,1,FALSE))),"No",LEFT(Table5[[#This Row],[Section]],3)="ETB","PLS",LEFT(Table5[[#This Row],[Section]],1)="7","PDB",NOT(ISBLANK(Table5[[#This Row],[Section]])),"No")</f>
        <v>No</v>
      </c>
    </row>
    <row r="5400" spans="1:13" x14ac:dyDescent="0.25">
      <c r="A5400" s="126" t="s">
        <v>2202</v>
      </c>
      <c r="B5400" s="126" t="s">
        <v>17222</v>
      </c>
      <c r="C5400" s="126" t="s">
        <v>75</v>
      </c>
      <c r="D5400" s="127">
        <v>0.28599999999999998</v>
      </c>
      <c r="E5400" s="128">
        <v>131</v>
      </c>
      <c r="F5400" s="128">
        <v>100</v>
      </c>
      <c r="G5400" s="126" t="s">
        <v>13712</v>
      </c>
      <c r="H5400" s="126" t="s">
        <v>20120</v>
      </c>
      <c r="I5400" s="126" t="s">
        <v>21055</v>
      </c>
      <c r="J5400" s="126" t="s">
        <v>26232</v>
      </c>
      <c r="K5400" s="9">
        <f>_xlfn.IFNA(VLOOKUP(Table5[[#This Row],[Section]],SubSill_Tier,2,FALSE),0)</f>
        <v>0</v>
      </c>
      <c r="L5400" s="9" t="str">
        <f t="shared" si="93"/>
        <v/>
      </c>
      <c r="M5400" s="205" t="str" cm="1">
        <f t="array" ref="M5400">_xlfn.IFS(NOT(ISERROR(VLOOKUP(Table5[[#This Row],[Section]],TB_notTB,1,FALSE))),"No",LEFT(Table5[[#This Row],[Section]],3)="ETB","PLS",LEFT(Table5[[#This Row],[Section]],1)="7","PDB",NOT(ISBLANK(Table5[[#This Row],[Section]])),"No")</f>
        <v>No</v>
      </c>
    </row>
    <row r="5401" spans="1:13" x14ac:dyDescent="0.25">
      <c r="A5401" s="126" t="s">
        <v>11914</v>
      </c>
      <c r="B5401" s="126" t="s">
        <v>7042</v>
      </c>
      <c r="C5401" s="126" t="s">
        <v>75</v>
      </c>
      <c r="D5401" s="127">
        <v>1.595</v>
      </c>
      <c r="E5401" s="128">
        <v>302</v>
      </c>
      <c r="F5401" s="128">
        <v>302</v>
      </c>
      <c r="G5401" s="126" t="s">
        <v>13742</v>
      </c>
      <c r="H5401" s="126" t="s">
        <v>20193</v>
      </c>
      <c r="I5401" s="126" t="s">
        <v>21096</v>
      </c>
      <c r="J5401" s="126" t="s">
        <v>26262</v>
      </c>
      <c r="K5401" s="9">
        <f>_xlfn.IFNA(VLOOKUP(Table5[[#This Row],[Section]],SubSill_Tier,2,FALSE),0)</f>
        <v>0</v>
      </c>
      <c r="L5401" s="9" t="str">
        <f t="shared" si="93"/>
        <v/>
      </c>
      <c r="M5401" s="205" t="str" cm="1">
        <f t="array" ref="M5401">_xlfn.IFS(NOT(ISERROR(VLOOKUP(Table5[[#This Row],[Section]],TB_notTB,1,FALSE))),"No",LEFT(Table5[[#This Row],[Section]],3)="ETB","PLS",LEFT(Table5[[#This Row],[Section]],1)="7","PDB",NOT(ISBLANK(Table5[[#This Row],[Section]])),"No")</f>
        <v>No</v>
      </c>
    </row>
    <row r="5402" spans="1:13" x14ac:dyDescent="0.25">
      <c r="A5402" s="126" t="s">
        <v>8145</v>
      </c>
      <c r="B5402" s="126" t="s">
        <v>17222</v>
      </c>
      <c r="C5402" s="126" t="s">
        <v>75</v>
      </c>
      <c r="D5402" s="127">
        <v>0.48099999999999998</v>
      </c>
      <c r="E5402" s="128">
        <v>105</v>
      </c>
      <c r="F5402" s="128">
        <v>100</v>
      </c>
      <c r="G5402" s="126" t="s">
        <v>13713</v>
      </c>
      <c r="H5402" s="126" t="s">
        <v>20121</v>
      </c>
      <c r="I5402" s="126" t="s">
        <v>20122</v>
      </c>
      <c r="J5402" s="126" t="s">
        <v>26234</v>
      </c>
      <c r="K5402" s="9">
        <f>_xlfn.IFNA(VLOOKUP(Table5[[#This Row],[Section]],SubSill_Tier,2,FALSE),0)</f>
        <v>0</v>
      </c>
      <c r="L5402" s="9" t="str">
        <f t="shared" si="93"/>
        <v/>
      </c>
      <c r="M5402" s="205" t="str" cm="1">
        <f t="array" ref="M5402">_xlfn.IFS(NOT(ISERROR(VLOOKUP(Table5[[#This Row],[Section]],TB_notTB,1,FALSE))),"No",LEFT(Table5[[#This Row],[Section]],3)="ETB","PLS",LEFT(Table5[[#This Row],[Section]],1)="7","PDB",NOT(ISBLANK(Table5[[#This Row],[Section]])),"No")</f>
        <v>No</v>
      </c>
    </row>
    <row r="5403" spans="1:13" x14ac:dyDescent="0.25">
      <c r="A5403" s="126" t="s">
        <v>2203</v>
      </c>
      <c r="B5403" s="126" t="s">
        <v>17222</v>
      </c>
      <c r="C5403" s="126" t="s">
        <v>75</v>
      </c>
      <c r="D5403" s="127">
        <v>0.32400000000000001</v>
      </c>
      <c r="E5403" s="128">
        <v>100</v>
      </c>
      <c r="F5403" s="128">
        <v>100</v>
      </c>
      <c r="G5403" s="126" t="s">
        <v>13712</v>
      </c>
      <c r="H5403" s="126" t="s">
        <v>20120</v>
      </c>
      <c r="I5403" s="126" t="s">
        <v>21055</v>
      </c>
      <c r="J5403" s="126" t="s">
        <v>26232</v>
      </c>
      <c r="K5403" s="9">
        <f>_xlfn.IFNA(VLOOKUP(Table5[[#This Row],[Section]],SubSill_Tier,2,FALSE),0)</f>
        <v>0</v>
      </c>
      <c r="L5403" s="9" t="str">
        <f t="shared" si="93"/>
        <v/>
      </c>
      <c r="M5403" s="205" t="str" cm="1">
        <f t="array" ref="M5403">_xlfn.IFS(NOT(ISERROR(VLOOKUP(Table5[[#This Row],[Section]],TB_notTB,1,FALSE))),"No",LEFT(Table5[[#This Row],[Section]],3)="ETB","PLS",LEFT(Table5[[#This Row],[Section]],1)="7","PDB",NOT(ISBLANK(Table5[[#This Row],[Section]])),"No")</f>
        <v>No</v>
      </c>
    </row>
    <row r="5404" spans="1:13" x14ac:dyDescent="0.25">
      <c r="A5404" s="126" t="s">
        <v>8146</v>
      </c>
      <c r="B5404" s="126" t="s">
        <v>12646</v>
      </c>
      <c r="C5404" s="126" t="s">
        <v>75</v>
      </c>
      <c r="D5404" s="127">
        <v>1.9059999999999999</v>
      </c>
      <c r="E5404" s="128">
        <v>627</v>
      </c>
      <c r="F5404" s="128">
        <v>627</v>
      </c>
      <c r="G5404" s="126" t="s">
        <v>13724</v>
      </c>
      <c r="H5404" s="126" t="s">
        <v>21063</v>
      </c>
      <c r="I5404" s="126" t="s">
        <v>21064</v>
      </c>
      <c r="J5404" s="126" t="s">
        <v>26233</v>
      </c>
      <c r="K5404" s="9">
        <f>_xlfn.IFNA(VLOOKUP(Table5[[#This Row],[Section]],SubSill_Tier,2,FALSE),0)</f>
        <v>0</v>
      </c>
      <c r="L5404" s="9" t="str">
        <f t="shared" si="93"/>
        <v>Wall</v>
      </c>
      <c r="M5404" s="205" t="str" cm="1">
        <f t="array" ref="M5404">_xlfn.IFS(NOT(ISERROR(VLOOKUP(Table5[[#This Row],[Section]],TB_notTB,1,FALSE))),"No",LEFT(Table5[[#This Row],[Section]],3)="ETB","PLS",LEFT(Table5[[#This Row],[Section]],1)="7","PDB",NOT(ISBLANK(Table5[[#This Row],[Section]])),"No")</f>
        <v>No</v>
      </c>
    </row>
    <row r="5405" spans="1:13" x14ac:dyDescent="0.25">
      <c r="A5405" s="126" t="s">
        <v>8147</v>
      </c>
      <c r="B5405" s="126" t="s">
        <v>12647</v>
      </c>
      <c r="C5405" s="126" t="s">
        <v>75</v>
      </c>
      <c r="D5405" s="127">
        <v>0.52700000000000002</v>
      </c>
      <c r="E5405" s="128">
        <v>145</v>
      </c>
      <c r="F5405" s="128">
        <v>145</v>
      </c>
      <c r="G5405" s="126" t="s">
        <v>13724</v>
      </c>
      <c r="H5405" s="126" t="s">
        <v>21063</v>
      </c>
      <c r="I5405" s="126" t="s">
        <v>21064</v>
      </c>
      <c r="J5405" s="126" t="s">
        <v>26233</v>
      </c>
      <c r="K5405" s="9">
        <f>_xlfn.IFNA(VLOOKUP(Table5[[#This Row],[Section]],SubSill_Tier,2,FALSE),0)</f>
        <v>0</v>
      </c>
      <c r="L5405" s="9" t="str">
        <f t="shared" si="93"/>
        <v>Wall</v>
      </c>
      <c r="M5405" s="205" t="str" cm="1">
        <f t="array" ref="M5405">_xlfn.IFS(NOT(ISERROR(VLOOKUP(Table5[[#This Row],[Section]],TB_notTB,1,FALSE))),"No",LEFT(Table5[[#This Row],[Section]],3)="ETB","PLS",LEFT(Table5[[#This Row],[Section]],1)="7","PDB",NOT(ISBLANK(Table5[[#This Row],[Section]])),"No")</f>
        <v>No</v>
      </c>
    </row>
    <row r="5406" spans="1:13" x14ac:dyDescent="0.25">
      <c r="A5406" s="126" t="s">
        <v>2204</v>
      </c>
      <c r="B5406" s="126" t="s">
        <v>17222</v>
      </c>
      <c r="C5406" s="126" t="s">
        <v>98</v>
      </c>
      <c r="D5406" s="127">
        <v>0.14099999999999999</v>
      </c>
      <c r="E5406" s="128">
        <v>100</v>
      </c>
      <c r="F5406" s="128">
        <v>100</v>
      </c>
      <c r="G5406" s="126" t="s">
        <v>13711</v>
      </c>
      <c r="H5406" s="126" t="s">
        <v>20119</v>
      </c>
      <c r="I5406" s="126" t="s">
        <v>21054</v>
      </c>
      <c r="J5406" s="126" t="s">
        <v>26232</v>
      </c>
      <c r="K5406" s="9">
        <f>_xlfn.IFNA(VLOOKUP(Table5[[#This Row],[Section]],SubSill_Tier,2,FALSE),0)</f>
        <v>0</v>
      </c>
      <c r="L5406" s="9" t="str">
        <f t="shared" si="93"/>
        <v/>
      </c>
      <c r="M5406" s="205" t="str" cm="1">
        <f t="array" ref="M5406">_xlfn.IFS(NOT(ISERROR(VLOOKUP(Table5[[#This Row],[Section]],TB_notTB,1,FALSE))),"No",LEFT(Table5[[#This Row],[Section]],3)="ETB","PLS",LEFT(Table5[[#This Row],[Section]],1)="7","PDB",NOT(ISBLANK(Table5[[#This Row],[Section]])),"No")</f>
        <v>No</v>
      </c>
    </row>
    <row r="5407" spans="1:13" x14ac:dyDescent="0.25">
      <c r="A5407" s="126" t="s">
        <v>2205</v>
      </c>
      <c r="B5407" s="126" t="s">
        <v>17222</v>
      </c>
      <c r="C5407" s="126" t="s">
        <v>75</v>
      </c>
      <c r="D5407" s="127">
        <v>1.151</v>
      </c>
      <c r="E5407" s="128">
        <v>376</v>
      </c>
      <c r="F5407" s="128">
        <v>171</v>
      </c>
      <c r="G5407" s="126" t="s">
        <v>13730</v>
      </c>
      <c r="H5407" s="126" t="s">
        <v>20139</v>
      </c>
      <c r="I5407" s="126" t="s">
        <v>20140</v>
      </c>
      <c r="J5407" s="126" t="s">
        <v>26243</v>
      </c>
      <c r="K5407" s="9">
        <f>_xlfn.IFNA(VLOOKUP(Table5[[#This Row],[Section]],SubSill_Tier,2,FALSE),0)</f>
        <v>0</v>
      </c>
      <c r="L5407" s="9" t="str">
        <f t="shared" si="93"/>
        <v/>
      </c>
      <c r="M5407" s="205" t="str" cm="1">
        <f t="array" ref="M5407">_xlfn.IFS(NOT(ISERROR(VLOOKUP(Table5[[#This Row],[Section]],TB_notTB,1,FALSE))),"No",LEFT(Table5[[#This Row],[Section]],3)="ETB","PLS",LEFT(Table5[[#This Row],[Section]],1)="7","PDB",NOT(ISBLANK(Table5[[#This Row],[Section]])),"No")</f>
        <v>No</v>
      </c>
    </row>
    <row r="5408" spans="1:13" x14ac:dyDescent="0.25">
      <c r="A5408" s="126" t="s">
        <v>8148</v>
      </c>
      <c r="B5408" s="126" t="s">
        <v>8149</v>
      </c>
      <c r="C5408" s="126" t="s">
        <v>75</v>
      </c>
      <c r="D5408" s="127">
        <v>1.1910000000000001</v>
      </c>
      <c r="E5408" s="128">
        <v>230</v>
      </c>
      <c r="F5408" s="128">
        <v>137</v>
      </c>
      <c r="G5408" s="126" t="s">
        <v>13721</v>
      </c>
      <c r="H5408" s="126" t="s">
        <v>20121</v>
      </c>
      <c r="I5408" s="126" t="s">
        <v>20122</v>
      </c>
      <c r="J5408" s="126" t="s">
        <v>26234</v>
      </c>
      <c r="K5408" s="9">
        <f>_xlfn.IFNA(VLOOKUP(Table5[[#This Row],[Section]],SubSill_Tier,2,FALSE),0)</f>
        <v>0</v>
      </c>
      <c r="L5408" s="9" t="str">
        <f t="shared" si="93"/>
        <v/>
      </c>
      <c r="M5408" s="205" t="str" cm="1">
        <f t="array" ref="M5408">_xlfn.IFS(NOT(ISERROR(VLOOKUP(Table5[[#This Row],[Section]],TB_notTB,1,FALSE))),"No",LEFT(Table5[[#This Row],[Section]],3)="ETB","PLS",LEFT(Table5[[#This Row],[Section]],1)="7","PDB",NOT(ISBLANK(Table5[[#This Row],[Section]])),"No")</f>
        <v>No</v>
      </c>
    </row>
    <row r="5409" spans="1:13" x14ac:dyDescent="0.25">
      <c r="A5409" s="126" t="s">
        <v>8150</v>
      </c>
      <c r="B5409" s="126" t="s">
        <v>17222</v>
      </c>
      <c r="C5409" s="126" t="s">
        <v>98</v>
      </c>
      <c r="D5409" s="127">
        <v>0.72599999999999998</v>
      </c>
      <c r="E5409" s="128">
        <v>113</v>
      </c>
      <c r="F5409" s="128">
        <v>113</v>
      </c>
      <c r="G5409" s="126" t="s">
        <v>13716</v>
      </c>
      <c r="H5409" s="126" t="s">
        <v>20121</v>
      </c>
      <c r="I5409" s="126" t="s">
        <v>20122</v>
      </c>
      <c r="J5409" s="126" t="s">
        <v>26234</v>
      </c>
      <c r="K5409" s="9">
        <f>_xlfn.IFNA(VLOOKUP(Table5[[#This Row],[Section]],SubSill_Tier,2,FALSE),0)</f>
        <v>0</v>
      </c>
      <c r="L5409" s="9" t="str">
        <f t="shared" si="93"/>
        <v/>
      </c>
      <c r="M5409" s="205" t="str" cm="1">
        <f t="array" ref="M5409">_xlfn.IFS(NOT(ISERROR(VLOOKUP(Table5[[#This Row],[Section]],TB_notTB,1,FALSE))),"No",LEFT(Table5[[#This Row],[Section]],3)="ETB","PLS",LEFT(Table5[[#This Row],[Section]],1)="7","PDB",NOT(ISBLANK(Table5[[#This Row],[Section]])),"No")</f>
        <v>No</v>
      </c>
    </row>
    <row r="5410" spans="1:13" x14ac:dyDescent="0.25">
      <c r="A5410" s="126" t="s">
        <v>2206</v>
      </c>
      <c r="B5410" s="126" t="s">
        <v>17222</v>
      </c>
      <c r="C5410" s="126" t="s">
        <v>75</v>
      </c>
      <c r="D5410" s="127">
        <v>0.13</v>
      </c>
      <c r="E5410" s="128">
        <v>100</v>
      </c>
      <c r="F5410" s="128">
        <v>100</v>
      </c>
      <c r="G5410" s="126" t="s">
        <v>13712</v>
      </c>
      <c r="H5410" s="126" t="s">
        <v>20120</v>
      </c>
      <c r="I5410" s="126" t="s">
        <v>21055</v>
      </c>
      <c r="J5410" s="126" t="s">
        <v>26232</v>
      </c>
      <c r="K5410" s="9">
        <f>_xlfn.IFNA(VLOOKUP(Table5[[#This Row],[Section]],SubSill_Tier,2,FALSE),0)</f>
        <v>0</v>
      </c>
      <c r="L5410" s="9" t="str">
        <f t="shared" si="93"/>
        <v/>
      </c>
      <c r="M5410" s="205" t="str" cm="1">
        <f t="array" ref="M5410">_xlfn.IFS(NOT(ISERROR(VLOOKUP(Table5[[#This Row],[Section]],TB_notTB,1,FALSE))),"No",LEFT(Table5[[#This Row],[Section]],3)="ETB","PLS",LEFT(Table5[[#This Row],[Section]],1)="7","PDB",NOT(ISBLANK(Table5[[#This Row],[Section]])),"No")</f>
        <v>No</v>
      </c>
    </row>
    <row r="5411" spans="1:13" x14ac:dyDescent="0.25">
      <c r="A5411" s="126" t="s">
        <v>2207</v>
      </c>
      <c r="B5411" s="126" t="s">
        <v>2208</v>
      </c>
      <c r="C5411" s="126" t="s">
        <v>75</v>
      </c>
      <c r="D5411" s="127">
        <v>0.16500000000000001</v>
      </c>
      <c r="E5411" s="128">
        <v>114</v>
      </c>
      <c r="F5411" s="128">
        <v>100</v>
      </c>
      <c r="G5411" s="126" t="s">
        <v>13712</v>
      </c>
      <c r="H5411" s="126" t="s">
        <v>20120</v>
      </c>
      <c r="I5411" s="126" t="s">
        <v>21055</v>
      </c>
      <c r="J5411" s="126" t="s">
        <v>26239</v>
      </c>
      <c r="K5411" s="9">
        <f>_xlfn.IFNA(VLOOKUP(Table5[[#This Row],[Section]],SubSill_Tier,2,FALSE),0)</f>
        <v>0</v>
      </c>
      <c r="L5411" s="9" t="str">
        <f t="shared" si="93"/>
        <v/>
      </c>
      <c r="M5411" s="205" t="str" cm="1">
        <f t="array" ref="M5411">_xlfn.IFS(NOT(ISERROR(VLOOKUP(Table5[[#This Row],[Section]],TB_notTB,1,FALSE))),"No",LEFT(Table5[[#This Row],[Section]],3)="ETB","PLS",LEFT(Table5[[#This Row],[Section]],1)="7","PDB",NOT(ISBLANK(Table5[[#This Row],[Section]])),"No")</f>
        <v>No</v>
      </c>
    </row>
    <row r="5412" spans="1:13" x14ac:dyDescent="0.25">
      <c r="A5412" s="126" t="s">
        <v>8151</v>
      </c>
      <c r="B5412" s="126" t="s">
        <v>28067</v>
      </c>
      <c r="C5412" s="126" t="s">
        <v>75</v>
      </c>
      <c r="D5412" s="127">
        <v>3.38</v>
      </c>
      <c r="E5412" s="128">
        <v>406</v>
      </c>
      <c r="F5412" s="128">
        <v>406</v>
      </c>
      <c r="G5412" s="126" t="s">
        <v>13725</v>
      </c>
      <c r="H5412" s="126" t="s">
        <v>20134</v>
      </c>
      <c r="I5412" s="126" t="s">
        <v>20135</v>
      </c>
      <c r="J5412" s="126" t="s">
        <v>26238</v>
      </c>
      <c r="K5412" s="9">
        <f>_xlfn.IFNA(VLOOKUP(Table5[[#This Row],[Section]],SubSill_Tier,2,FALSE),0)</f>
        <v>0</v>
      </c>
      <c r="L5412" s="9" t="str">
        <f t="shared" si="93"/>
        <v/>
      </c>
      <c r="M5412" s="205" t="str" cm="1">
        <f t="array" ref="M5412">_xlfn.IFS(NOT(ISERROR(VLOOKUP(Table5[[#This Row],[Section]],TB_notTB,1,FALSE))),"No",LEFT(Table5[[#This Row],[Section]],3)="ETB","PLS",LEFT(Table5[[#This Row],[Section]],1)="7","PDB",NOT(ISBLANK(Table5[[#This Row],[Section]])),"No")</f>
        <v>No</v>
      </c>
    </row>
    <row r="5413" spans="1:13" x14ac:dyDescent="0.25">
      <c r="A5413" s="126" t="s">
        <v>8152</v>
      </c>
      <c r="B5413" s="126" t="s">
        <v>12556</v>
      </c>
      <c r="C5413" s="126" t="s">
        <v>75</v>
      </c>
      <c r="D5413" s="127">
        <v>1.383</v>
      </c>
      <c r="E5413" s="128">
        <v>329</v>
      </c>
      <c r="F5413" s="128">
        <v>329</v>
      </c>
      <c r="G5413" s="126" t="s">
        <v>13757</v>
      </c>
      <c r="H5413" s="126" t="s">
        <v>21122</v>
      </c>
      <c r="I5413" s="126" t="s">
        <v>21123</v>
      </c>
      <c r="J5413" s="126" t="s">
        <v>26233</v>
      </c>
      <c r="K5413" s="9">
        <f>_xlfn.IFNA(VLOOKUP(Table5[[#This Row],[Section]],SubSill_Tier,2,FALSE),0)</f>
        <v>0</v>
      </c>
      <c r="L5413" s="9" t="str">
        <f t="shared" si="93"/>
        <v>Wall</v>
      </c>
      <c r="M5413" s="205" t="str" cm="1">
        <f t="array" ref="M5413">_xlfn.IFS(NOT(ISERROR(VLOOKUP(Table5[[#This Row],[Section]],TB_notTB,1,FALSE))),"No",LEFT(Table5[[#This Row],[Section]],3)="ETB","PLS",LEFT(Table5[[#This Row],[Section]],1)="7","PDB",NOT(ISBLANK(Table5[[#This Row],[Section]])),"No")</f>
        <v>No</v>
      </c>
    </row>
    <row r="5414" spans="1:13" x14ac:dyDescent="0.25">
      <c r="A5414" s="126" t="s">
        <v>8153</v>
      </c>
      <c r="B5414" s="126" t="s">
        <v>8154</v>
      </c>
      <c r="C5414" s="126" t="s">
        <v>75</v>
      </c>
      <c r="D5414" s="127">
        <v>0.23</v>
      </c>
      <c r="E5414" s="128">
        <v>100</v>
      </c>
      <c r="F5414" s="128">
        <v>100</v>
      </c>
      <c r="G5414" s="126" t="s">
        <v>13724</v>
      </c>
      <c r="H5414" s="126" t="s">
        <v>21063</v>
      </c>
      <c r="I5414" s="126" t="s">
        <v>21064</v>
      </c>
      <c r="J5414" s="126" t="s">
        <v>26233</v>
      </c>
      <c r="K5414" s="9">
        <f>_xlfn.IFNA(VLOOKUP(Table5[[#This Row],[Section]],SubSill_Tier,2,FALSE),0)</f>
        <v>0</v>
      </c>
      <c r="L5414" s="9" t="str">
        <f t="shared" si="93"/>
        <v>Wall</v>
      </c>
      <c r="M5414" s="205" t="str" cm="1">
        <f t="array" ref="M5414">_xlfn.IFS(NOT(ISERROR(VLOOKUP(Table5[[#This Row],[Section]],TB_notTB,1,FALSE))),"No",LEFT(Table5[[#This Row],[Section]],3)="ETB","PLS",LEFT(Table5[[#This Row],[Section]],1)="7","PDB",NOT(ISBLANK(Table5[[#This Row],[Section]])),"No")</f>
        <v>No</v>
      </c>
    </row>
    <row r="5415" spans="1:13" x14ac:dyDescent="0.25">
      <c r="A5415" s="126" t="s">
        <v>8155</v>
      </c>
      <c r="B5415" s="126" t="s">
        <v>8156</v>
      </c>
      <c r="C5415" s="126" t="s">
        <v>75</v>
      </c>
      <c r="D5415" s="127">
        <v>7.54</v>
      </c>
      <c r="E5415" s="128">
        <v>927</v>
      </c>
      <c r="F5415" s="128">
        <v>927</v>
      </c>
      <c r="G5415" s="126" t="s">
        <v>13741</v>
      </c>
      <c r="H5415" s="126" t="s">
        <v>20149</v>
      </c>
      <c r="I5415" s="126" t="s">
        <v>20150</v>
      </c>
      <c r="J5415" s="126" t="s">
        <v>26244</v>
      </c>
      <c r="K5415" s="9">
        <f>_xlfn.IFNA(VLOOKUP(Table5[[#This Row],[Section]],SubSill_Tier,2,FALSE),0)</f>
        <v>0</v>
      </c>
      <c r="L5415" s="9" t="str">
        <f t="shared" si="93"/>
        <v>Wall</v>
      </c>
      <c r="M5415" s="205" t="str" cm="1">
        <f t="array" ref="M5415">_xlfn.IFS(NOT(ISERROR(VLOOKUP(Table5[[#This Row],[Section]],TB_notTB,1,FALSE))),"No",LEFT(Table5[[#This Row],[Section]],3)="ETB","PLS",LEFT(Table5[[#This Row],[Section]],1)="7","PDB",NOT(ISBLANK(Table5[[#This Row],[Section]])),"No")</f>
        <v>No</v>
      </c>
    </row>
    <row r="5416" spans="1:13" x14ac:dyDescent="0.25">
      <c r="A5416" s="126" t="s">
        <v>8157</v>
      </c>
      <c r="B5416" s="126" t="s">
        <v>12648</v>
      </c>
      <c r="C5416" s="126" t="s">
        <v>75</v>
      </c>
      <c r="D5416" s="127">
        <v>1.135</v>
      </c>
      <c r="E5416" s="128">
        <v>273</v>
      </c>
      <c r="F5416" s="128">
        <v>138</v>
      </c>
      <c r="G5416" s="126" t="s">
        <v>13757</v>
      </c>
      <c r="H5416" s="126" t="s">
        <v>21122</v>
      </c>
      <c r="I5416" s="126" t="s">
        <v>21123</v>
      </c>
      <c r="J5416" s="126" t="s">
        <v>26233</v>
      </c>
      <c r="K5416" s="9">
        <f>_xlfn.IFNA(VLOOKUP(Table5[[#This Row],[Section]],SubSill_Tier,2,FALSE),0)</f>
        <v>0</v>
      </c>
      <c r="L5416" s="9" t="str">
        <f t="shared" si="93"/>
        <v>Wall</v>
      </c>
      <c r="M5416" s="205" t="str" cm="1">
        <f t="array" ref="M5416">_xlfn.IFS(NOT(ISERROR(VLOOKUP(Table5[[#This Row],[Section]],TB_notTB,1,FALSE))),"No",LEFT(Table5[[#This Row],[Section]],3)="ETB","PLS",LEFT(Table5[[#This Row],[Section]],1)="7","PDB",NOT(ISBLANK(Table5[[#This Row],[Section]])),"No")</f>
        <v>No</v>
      </c>
    </row>
    <row r="5417" spans="1:13" x14ac:dyDescent="0.25">
      <c r="A5417" s="126" t="s">
        <v>8158</v>
      </c>
      <c r="B5417" s="126" t="s">
        <v>12649</v>
      </c>
      <c r="C5417" s="126" t="s">
        <v>75</v>
      </c>
      <c r="D5417" s="127">
        <v>1.19</v>
      </c>
      <c r="E5417" s="128">
        <v>294</v>
      </c>
      <c r="F5417" s="128">
        <v>152</v>
      </c>
      <c r="G5417" s="126" t="s">
        <v>13757</v>
      </c>
      <c r="H5417" s="126" t="s">
        <v>21122</v>
      </c>
      <c r="I5417" s="126" t="s">
        <v>21123</v>
      </c>
      <c r="J5417" s="126" t="s">
        <v>26233</v>
      </c>
      <c r="K5417" s="9">
        <f>_xlfn.IFNA(VLOOKUP(Table5[[#This Row],[Section]],SubSill_Tier,2,FALSE),0)</f>
        <v>0</v>
      </c>
      <c r="L5417" s="9" t="str">
        <f t="shared" si="93"/>
        <v>Wall</v>
      </c>
      <c r="M5417" s="205" t="str" cm="1">
        <f t="array" ref="M5417">_xlfn.IFS(NOT(ISERROR(VLOOKUP(Table5[[#This Row],[Section]],TB_notTB,1,FALSE))),"No",LEFT(Table5[[#This Row],[Section]],3)="ETB","PLS",LEFT(Table5[[#This Row],[Section]],1)="7","PDB",NOT(ISBLANK(Table5[[#This Row],[Section]])),"No")</f>
        <v>No</v>
      </c>
    </row>
    <row r="5418" spans="1:13" x14ac:dyDescent="0.25">
      <c r="A5418" s="126" t="s">
        <v>8159</v>
      </c>
      <c r="B5418" s="126" t="s">
        <v>17222</v>
      </c>
      <c r="C5418" s="126" t="s">
        <v>75</v>
      </c>
      <c r="D5418" s="127">
        <v>0.17100000000000001</v>
      </c>
      <c r="E5418" s="128">
        <v>102</v>
      </c>
      <c r="F5418" s="128">
        <v>102</v>
      </c>
      <c r="G5418" s="126" t="s">
        <v>13718</v>
      </c>
      <c r="H5418" s="126" t="s">
        <v>20127</v>
      </c>
      <c r="I5418" s="126" t="s">
        <v>21060</v>
      </c>
      <c r="J5418" s="126" t="s">
        <v>26236</v>
      </c>
      <c r="K5418" s="9">
        <f>_xlfn.IFNA(VLOOKUP(Table5[[#This Row],[Section]],SubSill_Tier,2,FALSE),0)</f>
        <v>0</v>
      </c>
      <c r="L5418" s="9" t="str">
        <f t="shared" si="93"/>
        <v/>
      </c>
      <c r="M5418" s="205" t="str" cm="1">
        <f t="array" ref="M5418">_xlfn.IFS(NOT(ISERROR(VLOOKUP(Table5[[#This Row],[Section]],TB_notTB,1,FALSE))),"No",LEFT(Table5[[#This Row],[Section]],3)="ETB","PLS",LEFT(Table5[[#This Row],[Section]],1)="7","PDB",NOT(ISBLANK(Table5[[#This Row],[Section]])),"No")</f>
        <v>No</v>
      </c>
    </row>
    <row r="5419" spans="1:13" x14ac:dyDescent="0.25">
      <c r="A5419" s="126" t="s">
        <v>2209</v>
      </c>
      <c r="B5419" s="126" t="s">
        <v>17222</v>
      </c>
      <c r="C5419" s="126" t="s">
        <v>98</v>
      </c>
      <c r="D5419" s="127">
        <v>0.28399999999999997</v>
      </c>
      <c r="E5419" s="128">
        <v>137</v>
      </c>
      <c r="F5419" s="128">
        <v>137</v>
      </c>
      <c r="G5419" s="126" t="s">
        <v>13712</v>
      </c>
      <c r="H5419" s="126" t="s">
        <v>20120</v>
      </c>
      <c r="I5419" s="126" t="s">
        <v>21055</v>
      </c>
      <c r="J5419" s="126" t="s">
        <v>26232</v>
      </c>
      <c r="K5419" s="9">
        <f>_xlfn.IFNA(VLOOKUP(Table5[[#This Row],[Section]],SubSill_Tier,2,FALSE),0)</f>
        <v>0</v>
      </c>
      <c r="L5419" s="9" t="str">
        <f t="shared" si="93"/>
        <v/>
      </c>
      <c r="M5419" s="205" t="str" cm="1">
        <f t="array" ref="M5419">_xlfn.IFS(NOT(ISERROR(VLOOKUP(Table5[[#This Row],[Section]],TB_notTB,1,FALSE))),"No",LEFT(Table5[[#This Row],[Section]],3)="ETB","PLS",LEFT(Table5[[#This Row],[Section]],1)="7","PDB",NOT(ISBLANK(Table5[[#This Row],[Section]])),"No")</f>
        <v>No</v>
      </c>
    </row>
    <row r="5420" spans="1:13" x14ac:dyDescent="0.25">
      <c r="A5420" s="126" t="s">
        <v>11915</v>
      </c>
      <c r="B5420" s="126" t="s">
        <v>17222</v>
      </c>
      <c r="C5420" s="126" t="s">
        <v>75</v>
      </c>
      <c r="D5420" s="127">
        <v>0.69899999999999995</v>
      </c>
      <c r="E5420" s="128">
        <v>186</v>
      </c>
      <c r="F5420" s="128">
        <v>153</v>
      </c>
      <c r="G5420" s="126" t="s">
        <v>13739</v>
      </c>
      <c r="H5420" s="126" t="s">
        <v>20143</v>
      </c>
      <c r="I5420" s="126" t="s">
        <v>20144</v>
      </c>
      <c r="J5420" s="126" t="s">
        <v>26246</v>
      </c>
      <c r="K5420" s="9">
        <f>_xlfn.IFNA(VLOOKUP(Table5[[#This Row],[Section]],SubSill_Tier,2,FALSE),0)</f>
        <v>0</v>
      </c>
      <c r="L5420" s="9" t="str">
        <f t="shared" si="93"/>
        <v/>
      </c>
      <c r="M5420" s="205" t="str" cm="1">
        <f t="array" ref="M5420">_xlfn.IFS(NOT(ISERROR(VLOOKUP(Table5[[#This Row],[Section]],TB_notTB,1,FALSE))),"No",LEFT(Table5[[#This Row],[Section]],3)="ETB","PLS",LEFT(Table5[[#This Row],[Section]],1)="7","PDB",NOT(ISBLANK(Table5[[#This Row],[Section]])),"No")</f>
        <v>No</v>
      </c>
    </row>
    <row r="5421" spans="1:13" x14ac:dyDescent="0.25">
      <c r="A5421" s="126" t="s">
        <v>11916</v>
      </c>
      <c r="B5421" s="126" t="s">
        <v>11917</v>
      </c>
      <c r="C5421" s="126" t="s">
        <v>75</v>
      </c>
      <c r="D5421" s="127">
        <v>0.33600000000000002</v>
      </c>
      <c r="E5421" s="128">
        <v>167</v>
      </c>
      <c r="F5421" s="128">
        <v>100</v>
      </c>
      <c r="G5421" s="126" t="s">
        <v>21183</v>
      </c>
      <c r="H5421" s="126" t="s">
        <v>20248</v>
      </c>
      <c r="I5421" s="126" t="s">
        <v>21153</v>
      </c>
      <c r="J5421" s="126" t="s">
        <v>29125</v>
      </c>
      <c r="K5421" s="9">
        <f>_xlfn.IFNA(VLOOKUP(Table5[[#This Row],[Section]],SubSill_Tier,2,FALSE),0)</f>
        <v>0</v>
      </c>
      <c r="L5421" s="9" t="str">
        <f t="shared" si="93"/>
        <v/>
      </c>
      <c r="M5421" s="205" t="str" cm="1">
        <f t="array" ref="M5421">_xlfn.IFS(NOT(ISERROR(VLOOKUP(Table5[[#This Row],[Section]],TB_notTB,1,FALSE))),"No",LEFT(Table5[[#This Row],[Section]],3)="ETB","PLS",LEFT(Table5[[#This Row],[Section]],1)="7","PDB",NOT(ISBLANK(Table5[[#This Row],[Section]])),"No")</f>
        <v>No</v>
      </c>
    </row>
    <row r="5422" spans="1:13" x14ac:dyDescent="0.25">
      <c r="A5422" s="126" t="s">
        <v>2210</v>
      </c>
      <c r="B5422" s="126" t="s">
        <v>17222</v>
      </c>
      <c r="C5422" s="126" t="s">
        <v>75</v>
      </c>
      <c r="D5422" s="127">
        <v>0.63700000000000001</v>
      </c>
      <c r="E5422" s="128">
        <v>213</v>
      </c>
      <c r="F5422" s="128">
        <v>213</v>
      </c>
      <c r="G5422" s="126" t="s">
        <v>13736</v>
      </c>
      <c r="H5422" s="126" t="s">
        <v>20148</v>
      </c>
      <c r="I5422" s="126" t="s">
        <v>21073</v>
      </c>
      <c r="J5422" s="126" t="s">
        <v>26232</v>
      </c>
      <c r="K5422" s="9">
        <f>_xlfn.IFNA(VLOOKUP(Table5[[#This Row],[Section]],SubSill_Tier,2,FALSE),0)</f>
        <v>0</v>
      </c>
      <c r="L5422" s="9" t="str">
        <f t="shared" si="93"/>
        <v/>
      </c>
      <c r="M5422" s="205" t="str" cm="1">
        <f t="array" ref="M5422">_xlfn.IFS(NOT(ISERROR(VLOOKUP(Table5[[#This Row],[Section]],TB_notTB,1,FALSE))),"No",LEFT(Table5[[#This Row],[Section]],3)="ETB","PLS",LEFT(Table5[[#This Row],[Section]],1)="7","PDB",NOT(ISBLANK(Table5[[#This Row],[Section]])),"No")</f>
        <v>No</v>
      </c>
    </row>
    <row r="5423" spans="1:13" x14ac:dyDescent="0.25">
      <c r="A5423" s="126" t="s">
        <v>2211</v>
      </c>
      <c r="B5423" s="126" t="s">
        <v>17222</v>
      </c>
      <c r="C5423" s="126" t="s">
        <v>75</v>
      </c>
      <c r="D5423" s="127">
        <v>0.318</v>
      </c>
      <c r="E5423" s="128">
        <v>184</v>
      </c>
      <c r="F5423" s="128">
        <v>184</v>
      </c>
      <c r="G5423" s="126" t="s">
        <v>13736</v>
      </c>
      <c r="H5423" s="126" t="s">
        <v>20148</v>
      </c>
      <c r="I5423" s="126" t="s">
        <v>21073</v>
      </c>
      <c r="J5423" s="126" t="s">
        <v>26232</v>
      </c>
      <c r="K5423" s="9">
        <f>_xlfn.IFNA(VLOOKUP(Table5[[#This Row],[Section]],SubSill_Tier,2,FALSE),0)</f>
        <v>0</v>
      </c>
      <c r="L5423" s="9" t="str">
        <f t="shared" si="93"/>
        <v/>
      </c>
      <c r="M5423" s="205" t="str" cm="1">
        <f t="array" ref="M5423">_xlfn.IFS(NOT(ISERROR(VLOOKUP(Table5[[#This Row],[Section]],TB_notTB,1,FALSE))),"No",LEFT(Table5[[#This Row],[Section]],3)="ETB","PLS",LEFT(Table5[[#This Row],[Section]],1)="7","PDB",NOT(ISBLANK(Table5[[#This Row],[Section]])),"No")</f>
        <v>No</v>
      </c>
    </row>
    <row r="5424" spans="1:13" x14ac:dyDescent="0.25">
      <c r="A5424" s="126" t="s">
        <v>8160</v>
      </c>
      <c r="B5424" s="126" t="s">
        <v>12650</v>
      </c>
      <c r="C5424" s="126" t="s">
        <v>75</v>
      </c>
      <c r="D5424" s="127">
        <v>1.242</v>
      </c>
      <c r="E5424" s="128">
        <v>374</v>
      </c>
      <c r="F5424" s="128">
        <v>374</v>
      </c>
      <c r="G5424" s="126" t="s">
        <v>13724</v>
      </c>
      <c r="H5424" s="126" t="s">
        <v>21063</v>
      </c>
      <c r="I5424" s="126" t="s">
        <v>21064</v>
      </c>
      <c r="J5424" s="126" t="s">
        <v>26233</v>
      </c>
      <c r="K5424" s="9">
        <f>_xlfn.IFNA(VLOOKUP(Table5[[#This Row],[Section]],SubSill_Tier,2,FALSE),0)</f>
        <v>0</v>
      </c>
      <c r="L5424" s="9" t="str">
        <f t="shared" si="93"/>
        <v>Wall</v>
      </c>
      <c r="M5424" s="205" t="str" cm="1">
        <f t="array" ref="M5424">_xlfn.IFS(NOT(ISERROR(VLOOKUP(Table5[[#This Row],[Section]],TB_notTB,1,FALSE))),"No",LEFT(Table5[[#This Row],[Section]],3)="ETB","PLS",LEFT(Table5[[#This Row],[Section]],1)="7","PDB",NOT(ISBLANK(Table5[[#This Row],[Section]])),"No")</f>
        <v>No</v>
      </c>
    </row>
    <row r="5425" spans="1:13" x14ac:dyDescent="0.25">
      <c r="A5425" s="126" t="s">
        <v>8161</v>
      </c>
      <c r="B5425" s="126" t="s">
        <v>28068</v>
      </c>
      <c r="C5425" s="126" t="s">
        <v>75</v>
      </c>
      <c r="D5425" s="127">
        <v>3.9849999999999999</v>
      </c>
      <c r="E5425" s="128">
        <v>541</v>
      </c>
      <c r="F5425" s="128">
        <v>541</v>
      </c>
      <c r="G5425" s="126" t="s">
        <v>13732</v>
      </c>
      <c r="H5425" s="126" t="s">
        <v>20130</v>
      </c>
      <c r="I5425" s="126" t="s">
        <v>20131</v>
      </c>
      <c r="J5425" s="126" t="s">
        <v>26253</v>
      </c>
      <c r="K5425" s="9">
        <f>_xlfn.IFNA(VLOOKUP(Table5[[#This Row],[Section]],SubSill_Tier,2,FALSE),0)</f>
        <v>0</v>
      </c>
      <c r="L5425" s="9" t="str">
        <f t="shared" si="93"/>
        <v/>
      </c>
      <c r="M5425" s="205" t="str" cm="1">
        <f t="array" ref="M5425">_xlfn.IFS(NOT(ISERROR(VLOOKUP(Table5[[#This Row],[Section]],TB_notTB,1,FALSE))),"No",LEFT(Table5[[#This Row],[Section]],3)="ETB","PLS",LEFT(Table5[[#This Row],[Section]],1)="7","PDB",NOT(ISBLANK(Table5[[#This Row],[Section]])),"No")</f>
        <v>No</v>
      </c>
    </row>
    <row r="5426" spans="1:13" x14ac:dyDescent="0.25">
      <c r="A5426" s="126" t="s">
        <v>8162</v>
      </c>
      <c r="B5426" s="126" t="s">
        <v>8163</v>
      </c>
      <c r="C5426" s="126" t="s">
        <v>75</v>
      </c>
      <c r="D5426" s="127">
        <v>0.35199999999999998</v>
      </c>
      <c r="E5426" s="128">
        <v>100</v>
      </c>
      <c r="F5426" s="128">
        <v>100</v>
      </c>
      <c r="G5426" s="126" t="s">
        <v>13727</v>
      </c>
      <c r="H5426" s="126" t="s">
        <v>21089</v>
      </c>
      <c r="I5426" s="126" t="s">
        <v>21090</v>
      </c>
      <c r="J5426" s="126" t="s">
        <v>26233</v>
      </c>
      <c r="K5426" s="9">
        <f>_xlfn.IFNA(VLOOKUP(Table5[[#This Row],[Section]],SubSill_Tier,2,FALSE),0)</f>
        <v>0</v>
      </c>
      <c r="L5426" s="9" t="str">
        <f t="shared" si="93"/>
        <v/>
      </c>
      <c r="M5426" s="205" t="str" cm="1">
        <f t="array" ref="M5426">_xlfn.IFS(NOT(ISERROR(VLOOKUP(Table5[[#This Row],[Section]],TB_notTB,1,FALSE))),"No",LEFT(Table5[[#This Row],[Section]],3)="ETB","PLS",LEFT(Table5[[#This Row],[Section]],1)="7","PDB",NOT(ISBLANK(Table5[[#This Row],[Section]])),"No")</f>
        <v>No</v>
      </c>
    </row>
    <row r="5427" spans="1:13" x14ac:dyDescent="0.25">
      <c r="A5427" s="126" t="s">
        <v>2212</v>
      </c>
      <c r="B5427" s="126" t="s">
        <v>17222</v>
      </c>
      <c r="C5427" s="126" t="s">
        <v>75</v>
      </c>
      <c r="D5427" s="127">
        <v>3.6850000000000001</v>
      </c>
      <c r="E5427" s="128">
        <v>352</v>
      </c>
      <c r="F5427" s="128">
        <v>352</v>
      </c>
      <c r="G5427" s="126" t="s">
        <v>13712</v>
      </c>
      <c r="H5427" s="126" t="s">
        <v>20120</v>
      </c>
      <c r="I5427" s="126" t="s">
        <v>21055</v>
      </c>
      <c r="J5427" s="126" t="s">
        <v>26232</v>
      </c>
      <c r="K5427" s="9">
        <f>_xlfn.IFNA(VLOOKUP(Table5[[#This Row],[Section]],SubSill_Tier,2,FALSE),0)</f>
        <v>0</v>
      </c>
      <c r="L5427" s="9" t="str">
        <f t="shared" si="93"/>
        <v/>
      </c>
      <c r="M5427" s="205" t="str" cm="1">
        <f t="array" ref="M5427">_xlfn.IFS(NOT(ISERROR(VLOOKUP(Table5[[#This Row],[Section]],TB_notTB,1,FALSE))),"No",LEFT(Table5[[#This Row],[Section]],3)="ETB","PLS",LEFT(Table5[[#This Row],[Section]],1)="7","PDB",NOT(ISBLANK(Table5[[#This Row],[Section]])),"No")</f>
        <v>No</v>
      </c>
    </row>
    <row r="5428" spans="1:13" x14ac:dyDescent="0.25">
      <c r="A5428" s="126" t="s">
        <v>2213</v>
      </c>
      <c r="B5428" s="126" t="s">
        <v>17222</v>
      </c>
      <c r="C5428" s="126" t="s">
        <v>98</v>
      </c>
      <c r="D5428" s="127">
        <v>0.28899999999999998</v>
      </c>
      <c r="E5428" s="128">
        <v>158</v>
      </c>
      <c r="F5428" s="128">
        <v>100</v>
      </c>
      <c r="G5428" s="126" t="s">
        <v>13712</v>
      </c>
      <c r="H5428" s="126" t="s">
        <v>20120</v>
      </c>
      <c r="I5428" s="126" t="s">
        <v>21055</v>
      </c>
      <c r="J5428" s="126" t="s">
        <v>26232</v>
      </c>
      <c r="K5428" s="9">
        <f>_xlfn.IFNA(VLOOKUP(Table5[[#This Row],[Section]],SubSill_Tier,2,FALSE),0)</f>
        <v>0</v>
      </c>
      <c r="L5428" s="9" t="str">
        <f t="shared" si="93"/>
        <v/>
      </c>
      <c r="M5428" s="205" t="str" cm="1">
        <f t="array" ref="M5428">_xlfn.IFS(NOT(ISERROR(VLOOKUP(Table5[[#This Row],[Section]],TB_notTB,1,FALSE))),"No",LEFT(Table5[[#This Row],[Section]],3)="ETB","PLS",LEFT(Table5[[#This Row],[Section]],1)="7","PDB",NOT(ISBLANK(Table5[[#This Row],[Section]])),"No")</f>
        <v>No</v>
      </c>
    </row>
    <row r="5429" spans="1:13" x14ac:dyDescent="0.25">
      <c r="A5429" s="126" t="s">
        <v>2214</v>
      </c>
      <c r="B5429" s="126" t="s">
        <v>17222</v>
      </c>
      <c r="C5429" s="126" t="s">
        <v>75</v>
      </c>
      <c r="D5429" s="127">
        <v>0.75</v>
      </c>
      <c r="E5429" s="128">
        <v>211</v>
      </c>
      <c r="F5429" s="128">
        <v>211</v>
      </c>
      <c r="G5429" s="126" t="s">
        <v>13711</v>
      </c>
      <c r="H5429" s="126" t="s">
        <v>20119</v>
      </c>
      <c r="I5429" s="126" t="s">
        <v>21054</v>
      </c>
      <c r="J5429" s="126" t="s">
        <v>26232</v>
      </c>
      <c r="K5429" s="9">
        <f>_xlfn.IFNA(VLOOKUP(Table5[[#This Row],[Section]],SubSill_Tier,2,FALSE),0)</f>
        <v>0</v>
      </c>
      <c r="L5429" s="9" t="str">
        <f t="shared" si="93"/>
        <v/>
      </c>
      <c r="M5429" s="205" t="str" cm="1">
        <f t="array" ref="M5429">_xlfn.IFS(NOT(ISERROR(VLOOKUP(Table5[[#This Row],[Section]],TB_notTB,1,FALSE))),"No",LEFT(Table5[[#This Row],[Section]],3)="ETB","PLS",LEFT(Table5[[#This Row],[Section]],1)="7","PDB",NOT(ISBLANK(Table5[[#This Row],[Section]])),"No")</f>
        <v>No</v>
      </c>
    </row>
    <row r="5430" spans="1:13" x14ac:dyDescent="0.25">
      <c r="A5430" s="126" t="s">
        <v>2215</v>
      </c>
      <c r="B5430" s="126" t="s">
        <v>17222</v>
      </c>
      <c r="C5430" s="126" t="s">
        <v>98</v>
      </c>
      <c r="D5430" s="127">
        <v>0.78300000000000003</v>
      </c>
      <c r="E5430" s="128">
        <v>297</v>
      </c>
      <c r="F5430" s="128">
        <v>297</v>
      </c>
      <c r="G5430" s="126" t="s">
        <v>13736</v>
      </c>
      <c r="H5430" s="126" t="s">
        <v>20148</v>
      </c>
      <c r="I5430" s="126" t="s">
        <v>21073</v>
      </c>
      <c r="J5430" s="126" t="s">
        <v>26232</v>
      </c>
      <c r="K5430" s="9">
        <f>_xlfn.IFNA(VLOOKUP(Table5[[#This Row],[Section]],SubSill_Tier,2,FALSE),0)</f>
        <v>0</v>
      </c>
      <c r="L5430" s="9" t="str">
        <f t="shared" si="93"/>
        <v/>
      </c>
      <c r="M5430" s="205" t="str" cm="1">
        <f t="array" ref="M5430">_xlfn.IFS(NOT(ISERROR(VLOOKUP(Table5[[#This Row],[Section]],TB_notTB,1,FALSE))),"No",LEFT(Table5[[#This Row],[Section]],3)="ETB","PLS",LEFT(Table5[[#This Row],[Section]],1)="7","PDB",NOT(ISBLANK(Table5[[#This Row],[Section]])),"No")</f>
        <v>No</v>
      </c>
    </row>
    <row r="5431" spans="1:13" x14ac:dyDescent="0.25">
      <c r="A5431" s="126" t="s">
        <v>2216</v>
      </c>
      <c r="B5431" s="126" t="s">
        <v>17222</v>
      </c>
      <c r="C5431" s="126" t="s">
        <v>98</v>
      </c>
      <c r="D5431" s="127">
        <v>0.81299999999999994</v>
      </c>
      <c r="E5431" s="128">
        <v>203</v>
      </c>
      <c r="F5431" s="128">
        <v>203</v>
      </c>
      <c r="G5431" s="126" t="s">
        <v>13736</v>
      </c>
      <c r="H5431" s="126" t="s">
        <v>20148</v>
      </c>
      <c r="I5431" s="126" t="s">
        <v>21073</v>
      </c>
      <c r="J5431" s="126" t="s">
        <v>26232</v>
      </c>
      <c r="K5431" s="9">
        <f>_xlfn.IFNA(VLOOKUP(Table5[[#This Row],[Section]],SubSill_Tier,2,FALSE),0)</f>
        <v>0</v>
      </c>
      <c r="L5431" s="9" t="str">
        <f t="shared" si="93"/>
        <v/>
      </c>
      <c r="M5431" s="205" t="str" cm="1">
        <f t="array" ref="M5431">_xlfn.IFS(NOT(ISERROR(VLOOKUP(Table5[[#This Row],[Section]],TB_notTB,1,FALSE))),"No",LEFT(Table5[[#This Row],[Section]],3)="ETB","PLS",LEFT(Table5[[#This Row],[Section]],1)="7","PDB",NOT(ISBLANK(Table5[[#This Row],[Section]])),"No")</f>
        <v>No</v>
      </c>
    </row>
    <row r="5432" spans="1:13" x14ac:dyDescent="0.25">
      <c r="A5432" s="126" t="s">
        <v>11918</v>
      </c>
      <c r="B5432" s="126" t="s">
        <v>17222</v>
      </c>
      <c r="C5432" s="126" t="s">
        <v>75</v>
      </c>
      <c r="D5432" s="127">
        <v>0.22500000000000001</v>
      </c>
      <c r="E5432" s="128">
        <v>100</v>
      </c>
      <c r="F5432" s="128">
        <v>100</v>
      </c>
      <c r="G5432" s="126" t="s">
        <v>13739</v>
      </c>
      <c r="H5432" s="126" t="s">
        <v>20143</v>
      </c>
      <c r="I5432" s="126" t="s">
        <v>20144</v>
      </c>
      <c r="J5432" s="126" t="s">
        <v>26246</v>
      </c>
      <c r="K5432" s="9">
        <f>_xlfn.IFNA(VLOOKUP(Table5[[#This Row],[Section]],SubSill_Tier,2,FALSE),0)</f>
        <v>0</v>
      </c>
      <c r="L5432" s="9" t="str">
        <f t="shared" si="93"/>
        <v/>
      </c>
      <c r="M5432" s="205" t="str" cm="1">
        <f t="array" ref="M5432">_xlfn.IFS(NOT(ISERROR(VLOOKUP(Table5[[#This Row],[Section]],TB_notTB,1,FALSE))),"No",LEFT(Table5[[#This Row],[Section]],3)="ETB","PLS",LEFT(Table5[[#This Row],[Section]],1)="7","PDB",NOT(ISBLANK(Table5[[#This Row],[Section]])),"No")</f>
        <v>No</v>
      </c>
    </row>
    <row r="5433" spans="1:13" x14ac:dyDescent="0.25">
      <c r="A5433" s="126" t="s">
        <v>2217</v>
      </c>
      <c r="B5433" s="126" t="s">
        <v>17222</v>
      </c>
      <c r="C5433" s="126" t="s">
        <v>75</v>
      </c>
      <c r="D5433" s="127">
        <v>1.0940000000000001</v>
      </c>
      <c r="E5433" s="128">
        <v>313</v>
      </c>
      <c r="F5433" s="128">
        <v>313</v>
      </c>
      <c r="G5433" s="126" t="s">
        <v>13767</v>
      </c>
      <c r="H5433" s="126" t="s">
        <v>20203</v>
      </c>
      <c r="I5433" s="126" t="s">
        <v>20204</v>
      </c>
      <c r="J5433" s="126" t="s">
        <v>26232</v>
      </c>
      <c r="K5433" s="9">
        <f>_xlfn.IFNA(VLOOKUP(Table5[[#This Row],[Section]],SubSill_Tier,2,FALSE),0)</f>
        <v>0</v>
      </c>
      <c r="L5433" s="9" t="str">
        <f t="shared" si="93"/>
        <v/>
      </c>
      <c r="M5433" s="205" t="str" cm="1">
        <f t="array" ref="M5433">_xlfn.IFS(NOT(ISERROR(VLOOKUP(Table5[[#This Row],[Section]],TB_notTB,1,FALSE))),"No",LEFT(Table5[[#This Row],[Section]],3)="ETB","PLS",LEFT(Table5[[#This Row],[Section]],1)="7","PDB",NOT(ISBLANK(Table5[[#This Row],[Section]])),"No")</f>
        <v>No</v>
      </c>
    </row>
    <row r="5434" spans="1:13" x14ac:dyDescent="0.25">
      <c r="A5434" s="126" t="s">
        <v>11919</v>
      </c>
      <c r="B5434" s="126" t="s">
        <v>11608</v>
      </c>
      <c r="C5434" s="126" t="s">
        <v>75</v>
      </c>
      <c r="D5434" s="127">
        <v>0.317</v>
      </c>
      <c r="E5434" s="128">
        <v>100</v>
      </c>
      <c r="F5434" s="128">
        <v>100</v>
      </c>
      <c r="G5434" s="126" t="s">
        <v>13739</v>
      </c>
      <c r="H5434" s="126" t="s">
        <v>20143</v>
      </c>
      <c r="I5434" s="126" t="s">
        <v>20144</v>
      </c>
      <c r="J5434" s="126" t="s">
        <v>26246</v>
      </c>
      <c r="K5434" s="9">
        <f>_xlfn.IFNA(VLOOKUP(Table5[[#This Row],[Section]],SubSill_Tier,2,FALSE),0)</f>
        <v>0</v>
      </c>
      <c r="L5434" s="9" t="str">
        <f t="shared" si="93"/>
        <v/>
      </c>
      <c r="M5434" s="205" t="str" cm="1">
        <f t="array" ref="M5434">_xlfn.IFS(NOT(ISERROR(VLOOKUP(Table5[[#This Row],[Section]],TB_notTB,1,FALSE))),"No",LEFT(Table5[[#This Row],[Section]],3)="ETB","PLS",LEFT(Table5[[#This Row],[Section]],1)="7","PDB",NOT(ISBLANK(Table5[[#This Row],[Section]])),"No")</f>
        <v>No</v>
      </c>
    </row>
    <row r="5435" spans="1:13" x14ac:dyDescent="0.25">
      <c r="A5435" s="126" t="s">
        <v>11920</v>
      </c>
      <c r="B5435" s="126" t="s">
        <v>17222</v>
      </c>
      <c r="C5435" s="126" t="s">
        <v>75</v>
      </c>
      <c r="D5435" s="127">
        <v>1.4430000000000001</v>
      </c>
      <c r="E5435" s="128">
        <v>369</v>
      </c>
      <c r="F5435" s="128">
        <v>369</v>
      </c>
      <c r="G5435" s="126" t="s">
        <v>13739</v>
      </c>
      <c r="H5435" s="126" t="s">
        <v>20143</v>
      </c>
      <c r="I5435" s="126" t="s">
        <v>20144</v>
      </c>
      <c r="J5435" s="126" t="s">
        <v>26246</v>
      </c>
      <c r="K5435" s="9">
        <f>_xlfn.IFNA(VLOOKUP(Table5[[#This Row],[Section]],SubSill_Tier,2,FALSE),0)</f>
        <v>0</v>
      </c>
      <c r="L5435" s="9" t="str">
        <f t="shared" si="93"/>
        <v/>
      </c>
      <c r="M5435" s="205" t="str" cm="1">
        <f t="array" ref="M5435">_xlfn.IFS(NOT(ISERROR(VLOOKUP(Table5[[#This Row],[Section]],TB_notTB,1,FALSE))),"No",LEFT(Table5[[#This Row],[Section]],3)="ETB","PLS",LEFT(Table5[[#This Row],[Section]],1)="7","PDB",NOT(ISBLANK(Table5[[#This Row],[Section]])),"No")</f>
        <v>No</v>
      </c>
    </row>
    <row r="5436" spans="1:13" x14ac:dyDescent="0.25">
      <c r="A5436" s="126" t="s">
        <v>2218</v>
      </c>
      <c r="B5436" s="126" t="s">
        <v>2219</v>
      </c>
      <c r="C5436" s="126" t="s">
        <v>75</v>
      </c>
      <c r="D5436" s="127">
        <v>0.97399999999999998</v>
      </c>
      <c r="E5436" s="128">
        <v>211</v>
      </c>
      <c r="F5436" s="128">
        <v>102</v>
      </c>
      <c r="G5436" s="126" t="s">
        <v>13767</v>
      </c>
      <c r="H5436" s="126" t="s">
        <v>20203</v>
      </c>
      <c r="I5436" s="126" t="s">
        <v>20204</v>
      </c>
      <c r="J5436" s="126" t="s">
        <v>26232</v>
      </c>
      <c r="K5436" s="9">
        <f>_xlfn.IFNA(VLOOKUP(Table5[[#This Row],[Section]],SubSill_Tier,2,FALSE),0)</f>
        <v>0</v>
      </c>
      <c r="L5436" s="9" t="str">
        <f t="shared" si="93"/>
        <v/>
      </c>
      <c r="M5436" s="205" t="str" cm="1">
        <f t="array" ref="M5436">_xlfn.IFS(NOT(ISERROR(VLOOKUP(Table5[[#This Row],[Section]],TB_notTB,1,FALSE))),"No",LEFT(Table5[[#This Row],[Section]],3)="ETB","PLS",LEFT(Table5[[#This Row],[Section]],1)="7","PDB",NOT(ISBLANK(Table5[[#This Row],[Section]])),"No")</f>
        <v>No</v>
      </c>
    </row>
    <row r="5437" spans="1:13" x14ac:dyDescent="0.25">
      <c r="A5437" s="126" t="s">
        <v>11921</v>
      </c>
      <c r="B5437" s="126" t="s">
        <v>17222</v>
      </c>
      <c r="C5437" s="126" t="s">
        <v>75</v>
      </c>
      <c r="D5437" s="127">
        <v>8.5999999999999993E-2</v>
      </c>
      <c r="E5437" s="128">
        <v>100</v>
      </c>
      <c r="F5437" s="128">
        <v>100</v>
      </c>
      <c r="G5437" s="126" t="s">
        <v>13733</v>
      </c>
      <c r="H5437" s="126" t="s">
        <v>20143</v>
      </c>
      <c r="I5437" s="126" t="s">
        <v>20144</v>
      </c>
      <c r="J5437" s="126" t="s">
        <v>26246</v>
      </c>
      <c r="K5437" s="9">
        <f>_xlfn.IFNA(VLOOKUP(Table5[[#This Row],[Section]],SubSill_Tier,2,FALSE),0)</f>
        <v>0</v>
      </c>
      <c r="L5437" s="9" t="str">
        <f t="shared" si="93"/>
        <v/>
      </c>
      <c r="M5437" s="205" t="str" cm="1">
        <f t="array" ref="M5437">_xlfn.IFS(NOT(ISERROR(VLOOKUP(Table5[[#This Row],[Section]],TB_notTB,1,FALSE))),"No",LEFT(Table5[[#This Row],[Section]],3)="ETB","PLS",LEFT(Table5[[#This Row],[Section]],1)="7","PDB",NOT(ISBLANK(Table5[[#This Row],[Section]])),"No")</f>
        <v>No</v>
      </c>
    </row>
    <row r="5438" spans="1:13" x14ac:dyDescent="0.25">
      <c r="A5438" s="126" t="s">
        <v>8164</v>
      </c>
      <c r="B5438" s="126" t="s">
        <v>12651</v>
      </c>
      <c r="C5438" s="126" t="s">
        <v>75</v>
      </c>
      <c r="D5438" s="127">
        <v>0.11700000000000001</v>
      </c>
      <c r="E5438" s="128">
        <v>100</v>
      </c>
      <c r="F5438" s="128">
        <v>100</v>
      </c>
      <c r="G5438" s="126" t="s">
        <v>13713</v>
      </c>
      <c r="H5438" s="126" t="s">
        <v>21056</v>
      </c>
      <c r="I5438" s="126" t="s">
        <v>21057</v>
      </c>
      <c r="J5438" s="126" t="s">
        <v>26233</v>
      </c>
      <c r="K5438" s="9">
        <f>_xlfn.IFNA(VLOOKUP(Table5[[#This Row],[Section]],SubSill_Tier,2,FALSE),0)</f>
        <v>0</v>
      </c>
      <c r="L5438" s="9" t="str">
        <f t="shared" si="93"/>
        <v>Wall</v>
      </c>
      <c r="M5438" s="205" t="str" cm="1">
        <f t="array" ref="M5438">_xlfn.IFS(NOT(ISERROR(VLOOKUP(Table5[[#This Row],[Section]],TB_notTB,1,FALSE))),"No",LEFT(Table5[[#This Row],[Section]],3)="ETB","PLS",LEFT(Table5[[#This Row],[Section]],1)="7","PDB",NOT(ISBLANK(Table5[[#This Row],[Section]])),"No")</f>
        <v>No</v>
      </c>
    </row>
    <row r="5439" spans="1:13" x14ac:dyDescent="0.25">
      <c r="A5439" s="126" t="s">
        <v>8165</v>
      </c>
      <c r="B5439" s="126" t="s">
        <v>28069</v>
      </c>
      <c r="C5439" s="126" t="s">
        <v>75</v>
      </c>
      <c r="D5439" s="127">
        <v>0.84699999999999998</v>
      </c>
      <c r="E5439" s="128">
        <v>109</v>
      </c>
      <c r="F5439" s="128">
        <v>109</v>
      </c>
      <c r="G5439" s="126" t="s">
        <v>13715</v>
      </c>
      <c r="H5439" s="126" t="s">
        <v>20123</v>
      </c>
      <c r="I5439" s="126" t="s">
        <v>21058</v>
      </c>
      <c r="J5439" s="126" t="s">
        <v>26235</v>
      </c>
      <c r="K5439" s="9">
        <f>_xlfn.IFNA(VLOOKUP(Table5[[#This Row],[Section]],SubSill_Tier,2,FALSE),0)</f>
        <v>0</v>
      </c>
      <c r="L5439" s="9" t="str">
        <f t="shared" si="93"/>
        <v/>
      </c>
      <c r="M5439" s="205" t="str" cm="1">
        <f t="array" ref="M5439">_xlfn.IFS(NOT(ISERROR(VLOOKUP(Table5[[#This Row],[Section]],TB_notTB,1,FALSE))),"No",LEFT(Table5[[#This Row],[Section]],3)="ETB","PLS",LEFT(Table5[[#This Row],[Section]],1)="7","PDB",NOT(ISBLANK(Table5[[#This Row],[Section]])),"No")</f>
        <v>No</v>
      </c>
    </row>
    <row r="5440" spans="1:13" x14ac:dyDescent="0.25">
      <c r="A5440" s="126" t="s">
        <v>8166</v>
      </c>
      <c r="B5440" s="126" t="s">
        <v>17222</v>
      </c>
      <c r="C5440" s="126" t="s">
        <v>75</v>
      </c>
      <c r="D5440" s="127">
        <v>0.92700000000000005</v>
      </c>
      <c r="E5440" s="128">
        <v>222</v>
      </c>
      <c r="F5440" s="128">
        <v>222</v>
      </c>
      <c r="G5440" s="126" t="s">
        <v>13720</v>
      </c>
      <c r="H5440" s="126" t="s">
        <v>20130</v>
      </c>
      <c r="I5440" s="126" t="s">
        <v>20131</v>
      </c>
      <c r="J5440" s="126" t="s">
        <v>26236</v>
      </c>
      <c r="K5440" s="9">
        <f>_xlfn.IFNA(VLOOKUP(Table5[[#This Row],[Section]],SubSill_Tier,2,FALSE),0)</f>
        <v>0</v>
      </c>
      <c r="L5440" s="9" t="str">
        <f t="shared" si="93"/>
        <v/>
      </c>
      <c r="M5440" s="205" t="str" cm="1">
        <f t="array" ref="M5440">_xlfn.IFS(NOT(ISERROR(VLOOKUP(Table5[[#This Row],[Section]],TB_notTB,1,FALSE))),"No",LEFT(Table5[[#This Row],[Section]],3)="ETB","PLS",LEFT(Table5[[#This Row],[Section]],1)="7","PDB",NOT(ISBLANK(Table5[[#This Row],[Section]])),"No")</f>
        <v>No</v>
      </c>
    </row>
    <row r="5441" spans="1:13" x14ac:dyDescent="0.25">
      <c r="A5441" s="126" t="s">
        <v>8167</v>
      </c>
      <c r="B5441" s="126" t="s">
        <v>12652</v>
      </c>
      <c r="C5441" s="126" t="s">
        <v>75</v>
      </c>
      <c r="D5441" s="127">
        <v>1.3919999999999999</v>
      </c>
      <c r="E5441" s="128">
        <v>182</v>
      </c>
      <c r="F5441" s="128">
        <v>182</v>
      </c>
      <c r="G5441" s="126" t="s">
        <v>13750</v>
      </c>
      <c r="H5441" s="126" t="s">
        <v>21081</v>
      </c>
      <c r="I5441" s="126" t="s">
        <v>21082</v>
      </c>
      <c r="J5441" s="126" t="s">
        <v>26233</v>
      </c>
      <c r="K5441" s="9">
        <f>_xlfn.IFNA(VLOOKUP(Table5[[#This Row],[Section]],SubSill_Tier,2,FALSE),0)</f>
        <v>0</v>
      </c>
      <c r="L5441" s="9" t="str">
        <f t="shared" si="93"/>
        <v>Wall</v>
      </c>
      <c r="M5441" s="205" t="str" cm="1">
        <f t="array" ref="M5441">_xlfn.IFS(NOT(ISERROR(VLOOKUP(Table5[[#This Row],[Section]],TB_notTB,1,FALSE))),"No",LEFT(Table5[[#This Row],[Section]],3)="ETB","PLS",LEFT(Table5[[#This Row],[Section]],1)="7","PDB",NOT(ISBLANK(Table5[[#This Row],[Section]])),"No")</f>
        <v>No</v>
      </c>
    </row>
    <row r="5442" spans="1:13" x14ac:dyDescent="0.25">
      <c r="A5442" s="126" t="s">
        <v>16185</v>
      </c>
      <c r="B5442" s="126" t="s">
        <v>16186</v>
      </c>
      <c r="C5442" s="126" t="s">
        <v>75</v>
      </c>
      <c r="D5442" s="127">
        <v>0.40899999999999997</v>
      </c>
      <c r="E5442" s="128">
        <v>230</v>
      </c>
      <c r="F5442" s="128">
        <v>230</v>
      </c>
      <c r="G5442" s="126" t="s">
        <v>14891</v>
      </c>
      <c r="H5442" s="126" t="s">
        <v>20279</v>
      </c>
      <c r="I5442" s="126" t="s">
        <v>20280</v>
      </c>
      <c r="J5442" s="126" t="s">
        <v>26297</v>
      </c>
      <c r="K5442" s="9">
        <f>_xlfn.IFNA(VLOOKUP(Table5[[#This Row],[Section]],SubSill_Tier,2,FALSE),0)</f>
        <v>0</v>
      </c>
      <c r="L5442" s="9" t="str">
        <f t="shared" ref="L5442:L5505" si="94">IFERROR(IF(LEFT(G5442,2)="AI",IF(_xlfn.NUMBERVALUE(IFERROR(LEFT(IF(ISERROR(FIND("X",UPPER(B5442))),UPPER(B5442),RIGHT(UPPER(B5442),LEN(UPPER(B5442))-FIND("~",SUBSTITUTE(UPPER(B5442),"X","~",LEN(UPPER(B5442))-LEN(SUBSTITUTE(UPPER(B5442),"X","")))))),FIND(" ",IF(ISERROR(FIND("X",UPPER(B5442))),UPPER(B5442),RIGHT(UPPER(B5442),LEN(UPPER(B5442))-FIND("~",SUBSTITUTE(UPPER(B5442),"X","~",LEN(UPPER(B5442))-LEN(SUBSTITUTE(UPPER(B5442),"X","")))))),1)-1),IF(ISERROR(FIND("X",UPPER(B5442))),UPPER(B5442),RIGHT(UPPER(B5442),LEN(UPPER(B5442))-FIND("~",SUBSTITUTE(UPPER(B5442),"X","~",LEN(UPPER(B5442))-LEN(SUBSTITUTE(UPPER(B5442),"X",""))))))),".")&gt;=5,"Wall",""),""),"")</f>
        <v/>
      </c>
      <c r="M5442" s="205" t="str" cm="1">
        <f t="array" ref="M5442">_xlfn.IFS(NOT(ISERROR(VLOOKUP(Table5[[#This Row],[Section]],TB_notTB,1,FALSE))),"No",LEFT(Table5[[#This Row],[Section]],3)="ETB","PLS",LEFT(Table5[[#This Row],[Section]],1)="7","PDB",NOT(ISBLANK(Table5[[#This Row],[Section]])),"No")</f>
        <v>No</v>
      </c>
    </row>
    <row r="5443" spans="1:13" x14ac:dyDescent="0.25">
      <c r="A5443" s="126" t="s">
        <v>16187</v>
      </c>
      <c r="B5443" s="126" t="s">
        <v>16188</v>
      </c>
      <c r="C5443" s="126" t="s">
        <v>75</v>
      </c>
      <c r="D5443" s="127">
        <v>0.189</v>
      </c>
      <c r="E5443" s="128">
        <v>115</v>
      </c>
      <c r="F5443" s="128">
        <v>115</v>
      </c>
      <c r="G5443" s="126" t="s">
        <v>14821</v>
      </c>
      <c r="H5443" s="126" t="s">
        <v>20211</v>
      </c>
      <c r="I5443" s="126" t="s">
        <v>21127</v>
      </c>
      <c r="J5443" s="126" t="s">
        <v>26269</v>
      </c>
      <c r="K5443" s="9">
        <f>_xlfn.IFNA(VLOOKUP(Table5[[#This Row],[Section]],SubSill_Tier,2,FALSE),0)</f>
        <v>0</v>
      </c>
      <c r="L5443" s="9" t="str">
        <f t="shared" si="94"/>
        <v/>
      </c>
      <c r="M5443" s="205" t="str" cm="1">
        <f t="array" ref="M5443">_xlfn.IFS(NOT(ISERROR(VLOOKUP(Table5[[#This Row],[Section]],TB_notTB,1,FALSE))),"No",LEFT(Table5[[#This Row],[Section]],3)="ETB","PLS",LEFT(Table5[[#This Row],[Section]],1)="7","PDB",NOT(ISBLANK(Table5[[#This Row],[Section]])),"No")</f>
        <v>No</v>
      </c>
    </row>
    <row r="5444" spans="1:13" x14ac:dyDescent="0.25">
      <c r="A5444" s="126" t="s">
        <v>16189</v>
      </c>
      <c r="B5444" s="126" t="s">
        <v>16190</v>
      </c>
      <c r="C5444" s="126" t="s">
        <v>75</v>
      </c>
      <c r="D5444" s="127">
        <v>0.251</v>
      </c>
      <c r="E5444" s="128">
        <v>112</v>
      </c>
      <c r="F5444" s="128">
        <v>112</v>
      </c>
      <c r="G5444" s="126" t="s">
        <v>14891</v>
      </c>
      <c r="H5444" s="126" t="s">
        <v>20279</v>
      </c>
      <c r="I5444" s="126" t="s">
        <v>20280</v>
      </c>
      <c r="J5444" s="126" t="s">
        <v>26297</v>
      </c>
      <c r="K5444" s="9">
        <f>_xlfn.IFNA(VLOOKUP(Table5[[#This Row],[Section]],SubSill_Tier,2,FALSE),0)</f>
        <v>0</v>
      </c>
      <c r="L5444" s="9" t="str">
        <f t="shared" si="94"/>
        <v/>
      </c>
      <c r="M5444" s="205" t="str" cm="1">
        <f t="array" ref="M5444">_xlfn.IFS(NOT(ISERROR(VLOOKUP(Table5[[#This Row],[Section]],TB_notTB,1,FALSE))),"No",LEFT(Table5[[#This Row],[Section]],3)="ETB","PLS",LEFT(Table5[[#This Row],[Section]],1)="7","PDB",NOT(ISBLANK(Table5[[#This Row],[Section]])),"No")</f>
        <v>No</v>
      </c>
    </row>
    <row r="5445" spans="1:13" x14ac:dyDescent="0.25">
      <c r="A5445" s="126" t="s">
        <v>2220</v>
      </c>
      <c r="B5445" s="126" t="s">
        <v>2221</v>
      </c>
      <c r="C5445" s="126" t="s">
        <v>75</v>
      </c>
      <c r="D5445" s="127">
        <v>0.90800000000000003</v>
      </c>
      <c r="E5445" s="128">
        <v>387</v>
      </c>
      <c r="F5445" s="128">
        <v>387</v>
      </c>
      <c r="G5445" s="126" t="s">
        <v>13729</v>
      </c>
      <c r="H5445" s="126" t="s">
        <v>20138</v>
      </c>
      <c r="I5445" s="126" t="s">
        <v>21067</v>
      </c>
      <c r="J5445" s="126" t="s">
        <v>26232</v>
      </c>
      <c r="K5445" s="9">
        <f>_xlfn.IFNA(VLOOKUP(Table5[[#This Row],[Section]],SubSill_Tier,2,FALSE),0)</f>
        <v>0</v>
      </c>
      <c r="L5445" s="9" t="str">
        <f t="shared" si="94"/>
        <v/>
      </c>
      <c r="M5445" s="205" t="str" cm="1">
        <f t="array" ref="M5445">_xlfn.IFS(NOT(ISERROR(VLOOKUP(Table5[[#This Row],[Section]],TB_notTB,1,FALSE))),"No",LEFT(Table5[[#This Row],[Section]],3)="ETB","PLS",LEFT(Table5[[#This Row],[Section]],1)="7","PDB",NOT(ISBLANK(Table5[[#This Row],[Section]])),"No")</f>
        <v>No</v>
      </c>
    </row>
    <row r="5446" spans="1:13" x14ac:dyDescent="0.25">
      <c r="A5446" s="126" t="s">
        <v>2222</v>
      </c>
      <c r="B5446" s="126" t="s">
        <v>2223</v>
      </c>
      <c r="C5446" s="126" t="s">
        <v>75</v>
      </c>
      <c r="D5446" s="127">
        <v>0.51</v>
      </c>
      <c r="E5446" s="128">
        <v>221</v>
      </c>
      <c r="F5446" s="128">
        <v>221</v>
      </c>
      <c r="G5446" s="126" t="s">
        <v>13729</v>
      </c>
      <c r="H5446" s="126" t="s">
        <v>20138</v>
      </c>
      <c r="I5446" s="126" t="s">
        <v>21067</v>
      </c>
      <c r="J5446" s="126" t="s">
        <v>26232</v>
      </c>
      <c r="K5446" s="9">
        <f>_xlfn.IFNA(VLOOKUP(Table5[[#This Row],[Section]],SubSill_Tier,2,FALSE),0)</f>
        <v>0</v>
      </c>
      <c r="L5446" s="9" t="str">
        <f t="shared" si="94"/>
        <v/>
      </c>
      <c r="M5446" s="205" t="str" cm="1">
        <f t="array" ref="M5446">_xlfn.IFS(NOT(ISERROR(VLOOKUP(Table5[[#This Row],[Section]],TB_notTB,1,FALSE))),"No",LEFT(Table5[[#This Row],[Section]],3)="ETB","PLS",LEFT(Table5[[#This Row],[Section]],1)="7","PDB",NOT(ISBLANK(Table5[[#This Row],[Section]])),"No")</f>
        <v>No</v>
      </c>
    </row>
    <row r="5447" spans="1:13" x14ac:dyDescent="0.25">
      <c r="A5447" s="126" t="s">
        <v>2224</v>
      </c>
      <c r="B5447" s="126" t="s">
        <v>2225</v>
      </c>
      <c r="C5447" s="126" t="s">
        <v>75</v>
      </c>
      <c r="D5447" s="127">
        <v>1.615</v>
      </c>
      <c r="E5447" s="128">
        <v>412</v>
      </c>
      <c r="F5447" s="128">
        <v>412</v>
      </c>
      <c r="G5447" s="126" t="s">
        <v>13729</v>
      </c>
      <c r="H5447" s="126" t="s">
        <v>20138</v>
      </c>
      <c r="I5447" s="126" t="s">
        <v>21067</v>
      </c>
      <c r="J5447" s="126" t="s">
        <v>26232</v>
      </c>
      <c r="K5447" s="9">
        <f>_xlfn.IFNA(VLOOKUP(Table5[[#This Row],[Section]],SubSill_Tier,2,FALSE),0)</f>
        <v>0</v>
      </c>
      <c r="L5447" s="9" t="str">
        <f t="shared" si="94"/>
        <v/>
      </c>
      <c r="M5447" s="205" t="str" cm="1">
        <f t="array" ref="M5447">_xlfn.IFS(NOT(ISERROR(VLOOKUP(Table5[[#This Row],[Section]],TB_notTB,1,FALSE))),"No",LEFT(Table5[[#This Row],[Section]],3)="ETB","PLS",LEFT(Table5[[#This Row],[Section]],1)="7","PDB",NOT(ISBLANK(Table5[[#This Row],[Section]])),"No")</f>
        <v>No</v>
      </c>
    </row>
    <row r="5448" spans="1:13" x14ac:dyDescent="0.25">
      <c r="A5448" s="126" t="s">
        <v>2226</v>
      </c>
      <c r="B5448" s="126" t="s">
        <v>2227</v>
      </c>
      <c r="C5448" s="126" t="s">
        <v>75</v>
      </c>
      <c r="D5448" s="127">
        <v>0.54500000000000004</v>
      </c>
      <c r="E5448" s="128">
        <v>214</v>
      </c>
      <c r="F5448" s="128">
        <v>214</v>
      </c>
      <c r="G5448" s="126" t="s">
        <v>13729</v>
      </c>
      <c r="H5448" s="126" t="s">
        <v>20138</v>
      </c>
      <c r="I5448" s="126" t="s">
        <v>21067</v>
      </c>
      <c r="J5448" s="126" t="s">
        <v>26232</v>
      </c>
      <c r="K5448" s="9">
        <f>_xlfn.IFNA(VLOOKUP(Table5[[#This Row],[Section]],SubSill_Tier,2,FALSE),0)</f>
        <v>0</v>
      </c>
      <c r="L5448" s="9" t="str">
        <f t="shared" si="94"/>
        <v/>
      </c>
      <c r="M5448" s="205" t="str" cm="1">
        <f t="array" ref="M5448">_xlfn.IFS(NOT(ISERROR(VLOOKUP(Table5[[#This Row],[Section]],TB_notTB,1,FALSE))),"No",LEFT(Table5[[#This Row],[Section]],3)="ETB","PLS",LEFT(Table5[[#This Row],[Section]],1)="7","PDB",NOT(ISBLANK(Table5[[#This Row],[Section]])),"No")</f>
        <v>No</v>
      </c>
    </row>
    <row r="5449" spans="1:13" x14ac:dyDescent="0.25">
      <c r="A5449" s="126" t="s">
        <v>2228</v>
      </c>
      <c r="B5449" s="126" t="s">
        <v>2229</v>
      </c>
      <c r="C5449" s="126" t="s">
        <v>75</v>
      </c>
      <c r="D5449" s="127">
        <v>1.0129999999999999</v>
      </c>
      <c r="E5449" s="128">
        <v>276</v>
      </c>
      <c r="F5449" s="128">
        <v>276</v>
      </c>
      <c r="G5449" s="126" t="s">
        <v>13729</v>
      </c>
      <c r="H5449" s="126" t="s">
        <v>20138</v>
      </c>
      <c r="I5449" s="126" t="s">
        <v>21067</v>
      </c>
      <c r="J5449" s="126" t="s">
        <v>26232</v>
      </c>
      <c r="K5449" s="9">
        <f>_xlfn.IFNA(VLOOKUP(Table5[[#This Row],[Section]],SubSill_Tier,2,FALSE),0)</f>
        <v>0</v>
      </c>
      <c r="L5449" s="9" t="str">
        <f t="shared" si="94"/>
        <v/>
      </c>
      <c r="M5449" s="205" t="str" cm="1">
        <f t="array" ref="M5449">_xlfn.IFS(NOT(ISERROR(VLOOKUP(Table5[[#This Row],[Section]],TB_notTB,1,FALSE))),"No",LEFT(Table5[[#This Row],[Section]],3)="ETB","PLS",LEFT(Table5[[#This Row],[Section]],1)="7","PDB",NOT(ISBLANK(Table5[[#This Row],[Section]])),"No")</f>
        <v>No</v>
      </c>
    </row>
    <row r="5450" spans="1:13" x14ac:dyDescent="0.25">
      <c r="A5450" s="126" t="s">
        <v>2230</v>
      </c>
      <c r="B5450" s="126" t="s">
        <v>2231</v>
      </c>
      <c r="C5450" s="126" t="s">
        <v>75</v>
      </c>
      <c r="D5450" s="127">
        <v>0.996</v>
      </c>
      <c r="E5450" s="128">
        <v>448</v>
      </c>
      <c r="F5450" s="128">
        <v>448</v>
      </c>
      <c r="G5450" s="126" t="s">
        <v>13729</v>
      </c>
      <c r="H5450" s="126" t="s">
        <v>20138</v>
      </c>
      <c r="I5450" s="126" t="s">
        <v>21067</v>
      </c>
      <c r="J5450" s="126" t="s">
        <v>26232</v>
      </c>
      <c r="K5450" s="9">
        <f>_xlfn.IFNA(VLOOKUP(Table5[[#This Row],[Section]],SubSill_Tier,2,FALSE),0)</f>
        <v>0</v>
      </c>
      <c r="L5450" s="9" t="str">
        <f t="shared" si="94"/>
        <v/>
      </c>
      <c r="M5450" s="205" t="str" cm="1">
        <f t="array" ref="M5450">_xlfn.IFS(NOT(ISERROR(VLOOKUP(Table5[[#This Row],[Section]],TB_notTB,1,FALSE))),"No",LEFT(Table5[[#This Row],[Section]],3)="ETB","PLS",LEFT(Table5[[#This Row],[Section]],1)="7","PDB",NOT(ISBLANK(Table5[[#This Row],[Section]])),"No")</f>
        <v>No</v>
      </c>
    </row>
    <row r="5451" spans="1:13" x14ac:dyDescent="0.25">
      <c r="A5451" s="126" t="s">
        <v>16191</v>
      </c>
      <c r="B5451" s="126" t="s">
        <v>16192</v>
      </c>
      <c r="C5451" s="126" t="s">
        <v>75</v>
      </c>
      <c r="D5451" s="127">
        <v>0.32</v>
      </c>
      <c r="E5451" s="128">
        <v>101</v>
      </c>
      <c r="F5451" s="128">
        <v>101</v>
      </c>
      <c r="G5451" s="126" t="s">
        <v>14800</v>
      </c>
      <c r="H5451" s="126" t="s">
        <v>20205</v>
      </c>
      <c r="I5451" s="126" t="s">
        <v>20206</v>
      </c>
      <c r="J5451" s="126" t="s">
        <v>26263</v>
      </c>
      <c r="K5451" s="9">
        <f>_xlfn.IFNA(VLOOKUP(Table5[[#This Row],[Section]],SubSill_Tier,2,FALSE),0)</f>
        <v>0</v>
      </c>
      <c r="L5451" s="9" t="str">
        <f t="shared" si="94"/>
        <v/>
      </c>
      <c r="M5451" s="205" t="str" cm="1">
        <f t="array" ref="M5451">_xlfn.IFS(NOT(ISERROR(VLOOKUP(Table5[[#This Row],[Section]],TB_notTB,1,FALSE))),"No",LEFT(Table5[[#This Row],[Section]],3)="ETB","PLS",LEFT(Table5[[#This Row],[Section]],1)="7","PDB",NOT(ISBLANK(Table5[[#This Row],[Section]])),"No")</f>
        <v>No</v>
      </c>
    </row>
    <row r="5452" spans="1:13" x14ac:dyDescent="0.25">
      <c r="A5452" s="126" t="s">
        <v>11922</v>
      </c>
      <c r="B5452" s="126" t="s">
        <v>11923</v>
      </c>
      <c r="C5452" s="126" t="s">
        <v>75</v>
      </c>
      <c r="D5452" s="127">
        <v>0.57799999999999996</v>
      </c>
      <c r="E5452" s="128">
        <v>233</v>
      </c>
      <c r="F5452" s="128">
        <v>233</v>
      </c>
      <c r="G5452" s="126" t="s">
        <v>13758</v>
      </c>
      <c r="H5452" s="126" t="s">
        <v>20201</v>
      </c>
      <c r="I5452" s="126" t="s">
        <v>20202</v>
      </c>
      <c r="J5452" s="126" t="s">
        <v>26258</v>
      </c>
      <c r="K5452" s="9">
        <f>_xlfn.IFNA(VLOOKUP(Table5[[#This Row],[Section]],SubSill_Tier,2,FALSE),0)</f>
        <v>0</v>
      </c>
      <c r="L5452" s="9" t="str">
        <f t="shared" si="94"/>
        <v/>
      </c>
      <c r="M5452" s="205" t="str" cm="1">
        <f t="array" ref="M5452">_xlfn.IFS(NOT(ISERROR(VLOOKUP(Table5[[#This Row],[Section]],TB_notTB,1,FALSE))),"No",LEFT(Table5[[#This Row],[Section]],3)="ETB","PLS",LEFT(Table5[[#This Row],[Section]],1)="7","PDB",NOT(ISBLANK(Table5[[#This Row],[Section]])),"No")</f>
        <v>No</v>
      </c>
    </row>
    <row r="5453" spans="1:13" x14ac:dyDescent="0.25">
      <c r="A5453" s="126" t="s">
        <v>8168</v>
      </c>
      <c r="B5453" s="126" t="s">
        <v>27931</v>
      </c>
      <c r="C5453" s="126" t="s">
        <v>75</v>
      </c>
      <c r="D5453" s="127">
        <v>0.63800000000000001</v>
      </c>
      <c r="E5453" s="128">
        <v>107</v>
      </c>
      <c r="F5453" s="128">
        <v>107</v>
      </c>
      <c r="G5453" s="126" t="s">
        <v>13715</v>
      </c>
      <c r="H5453" s="126" t="s">
        <v>20123</v>
      </c>
      <c r="I5453" s="126" t="s">
        <v>21058</v>
      </c>
      <c r="J5453" s="126" t="s">
        <v>26235</v>
      </c>
      <c r="K5453" s="9">
        <f>_xlfn.IFNA(VLOOKUP(Table5[[#This Row],[Section]],SubSill_Tier,2,FALSE),0)</f>
        <v>0</v>
      </c>
      <c r="L5453" s="9" t="str">
        <f t="shared" si="94"/>
        <v/>
      </c>
      <c r="M5453" s="205" t="str" cm="1">
        <f t="array" ref="M5453">_xlfn.IFS(NOT(ISERROR(VLOOKUP(Table5[[#This Row],[Section]],TB_notTB,1,FALSE))),"No",LEFT(Table5[[#This Row],[Section]],3)="ETB","PLS",LEFT(Table5[[#This Row],[Section]],1)="7","PDB",NOT(ISBLANK(Table5[[#This Row],[Section]])),"No")</f>
        <v>No</v>
      </c>
    </row>
    <row r="5454" spans="1:13" x14ac:dyDescent="0.25">
      <c r="A5454" s="126" t="s">
        <v>8169</v>
      </c>
      <c r="B5454" s="126" t="s">
        <v>28070</v>
      </c>
      <c r="C5454" s="126" t="s">
        <v>75</v>
      </c>
      <c r="D5454" s="127">
        <v>0.53500000000000003</v>
      </c>
      <c r="E5454" s="128">
        <v>106</v>
      </c>
      <c r="F5454" s="128">
        <v>106</v>
      </c>
      <c r="G5454" s="126" t="s">
        <v>13715</v>
      </c>
      <c r="H5454" s="126" t="s">
        <v>20123</v>
      </c>
      <c r="I5454" s="126" t="s">
        <v>21058</v>
      </c>
      <c r="J5454" s="126" t="s">
        <v>26235</v>
      </c>
      <c r="K5454" s="9">
        <f>_xlfn.IFNA(VLOOKUP(Table5[[#This Row],[Section]],SubSill_Tier,2,FALSE),0)</f>
        <v>0</v>
      </c>
      <c r="L5454" s="9" t="str">
        <f t="shared" si="94"/>
        <v/>
      </c>
      <c r="M5454" s="205" t="str" cm="1">
        <f t="array" ref="M5454">_xlfn.IFS(NOT(ISERROR(VLOOKUP(Table5[[#This Row],[Section]],TB_notTB,1,FALSE))),"No",LEFT(Table5[[#This Row],[Section]],3)="ETB","PLS",LEFT(Table5[[#This Row],[Section]],1)="7","PDB",NOT(ISBLANK(Table5[[#This Row],[Section]])),"No")</f>
        <v>No</v>
      </c>
    </row>
    <row r="5455" spans="1:13" x14ac:dyDescent="0.25">
      <c r="A5455" s="126" t="s">
        <v>8170</v>
      </c>
      <c r="B5455" s="126" t="s">
        <v>17222</v>
      </c>
      <c r="C5455" s="126" t="s">
        <v>98</v>
      </c>
      <c r="D5455" s="127">
        <v>0.46899999999999997</v>
      </c>
      <c r="E5455" s="128">
        <v>213</v>
      </c>
      <c r="F5455" s="128">
        <v>213</v>
      </c>
      <c r="G5455" s="126" t="s">
        <v>13724</v>
      </c>
      <c r="H5455" s="126" t="s">
        <v>20186</v>
      </c>
      <c r="I5455" s="126" t="s">
        <v>22099</v>
      </c>
      <c r="J5455" s="126" t="s">
        <v>26234</v>
      </c>
      <c r="K5455" s="9">
        <f>_xlfn.IFNA(VLOOKUP(Table5[[#This Row],[Section]],SubSill_Tier,2,FALSE),0)</f>
        <v>0</v>
      </c>
      <c r="L5455" s="9" t="str">
        <f t="shared" si="94"/>
        <v/>
      </c>
      <c r="M5455" s="205" t="str" cm="1">
        <f t="array" ref="M5455">_xlfn.IFS(NOT(ISERROR(VLOOKUP(Table5[[#This Row],[Section]],TB_notTB,1,FALSE))),"No",LEFT(Table5[[#This Row],[Section]],3)="ETB","PLS",LEFT(Table5[[#This Row],[Section]],1)="7","PDB",NOT(ISBLANK(Table5[[#This Row],[Section]])),"No")</f>
        <v>No</v>
      </c>
    </row>
    <row r="5456" spans="1:13" x14ac:dyDescent="0.25">
      <c r="A5456" s="126" t="s">
        <v>8171</v>
      </c>
      <c r="B5456" s="126" t="s">
        <v>8172</v>
      </c>
      <c r="C5456" s="126" t="s">
        <v>75</v>
      </c>
      <c r="D5456" s="127">
        <v>0.51800000000000002</v>
      </c>
      <c r="E5456" s="128">
        <v>127</v>
      </c>
      <c r="F5456" s="128">
        <v>127</v>
      </c>
      <c r="G5456" s="126" t="s">
        <v>13718</v>
      </c>
      <c r="H5456" s="126" t="s">
        <v>20127</v>
      </c>
      <c r="I5456" s="126" t="s">
        <v>21060</v>
      </c>
      <c r="J5456" s="126" t="s">
        <v>26236</v>
      </c>
      <c r="K5456" s="9">
        <f>_xlfn.IFNA(VLOOKUP(Table5[[#This Row],[Section]],SubSill_Tier,2,FALSE),0)</f>
        <v>0</v>
      </c>
      <c r="L5456" s="9" t="str">
        <f t="shared" si="94"/>
        <v/>
      </c>
      <c r="M5456" s="205" t="str" cm="1">
        <f t="array" ref="M5456">_xlfn.IFS(NOT(ISERROR(VLOOKUP(Table5[[#This Row],[Section]],TB_notTB,1,FALSE))),"No",LEFT(Table5[[#This Row],[Section]],3)="ETB","PLS",LEFT(Table5[[#This Row],[Section]],1)="7","PDB",NOT(ISBLANK(Table5[[#This Row],[Section]])),"No")</f>
        <v>No</v>
      </c>
    </row>
    <row r="5457" spans="1:13" x14ac:dyDescent="0.25">
      <c r="A5457" s="126" t="s">
        <v>2232</v>
      </c>
      <c r="B5457" s="126" t="s">
        <v>17222</v>
      </c>
      <c r="C5457" s="126" t="s">
        <v>98</v>
      </c>
      <c r="D5457" s="127">
        <v>0.69799999999999995</v>
      </c>
      <c r="E5457" s="128">
        <v>178</v>
      </c>
      <c r="F5457" s="128">
        <v>178</v>
      </c>
      <c r="G5457" s="126" t="s">
        <v>13736</v>
      </c>
      <c r="H5457" s="126" t="s">
        <v>20148</v>
      </c>
      <c r="I5457" s="126" t="s">
        <v>21073</v>
      </c>
      <c r="J5457" s="126" t="s">
        <v>26232</v>
      </c>
      <c r="K5457" s="9">
        <f>_xlfn.IFNA(VLOOKUP(Table5[[#This Row],[Section]],SubSill_Tier,2,FALSE),0)</f>
        <v>0</v>
      </c>
      <c r="L5457" s="9" t="str">
        <f t="shared" si="94"/>
        <v/>
      </c>
      <c r="M5457" s="205" t="str" cm="1">
        <f t="array" ref="M5457">_xlfn.IFS(NOT(ISERROR(VLOOKUP(Table5[[#This Row],[Section]],TB_notTB,1,FALSE))),"No",LEFT(Table5[[#This Row],[Section]],3)="ETB","PLS",LEFT(Table5[[#This Row],[Section]],1)="7","PDB",NOT(ISBLANK(Table5[[#This Row],[Section]])),"No")</f>
        <v>No</v>
      </c>
    </row>
    <row r="5458" spans="1:13" x14ac:dyDescent="0.25">
      <c r="A5458" s="126" t="s">
        <v>8173</v>
      </c>
      <c r="B5458" s="126" t="s">
        <v>8174</v>
      </c>
      <c r="C5458" s="126" t="s">
        <v>75</v>
      </c>
      <c r="D5458" s="127">
        <v>7.2999999999999995E-2</v>
      </c>
      <c r="E5458" s="128">
        <v>100</v>
      </c>
      <c r="F5458" s="128">
        <v>100</v>
      </c>
      <c r="G5458" s="126" t="s">
        <v>13713</v>
      </c>
      <c r="H5458" s="126" t="s">
        <v>21056</v>
      </c>
      <c r="I5458" s="126" t="s">
        <v>21057</v>
      </c>
      <c r="J5458" s="126" t="s">
        <v>26233</v>
      </c>
      <c r="K5458" s="9">
        <f>_xlfn.IFNA(VLOOKUP(Table5[[#This Row],[Section]],SubSill_Tier,2,FALSE),0)</f>
        <v>0</v>
      </c>
      <c r="L5458" s="9" t="str">
        <f t="shared" si="94"/>
        <v/>
      </c>
      <c r="M5458" s="205" t="str" cm="1">
        <f t="array" ref="M5458">_xlfn.IFS(NOT(ISERROR(VLOOKUP(Table5[[#This Row],[Section]],TB_notTB,1,FALSE))),"No",LEFT(Table5[[#This Row],[Section]],3)="ETB","PLS",LEFT(Table5[[#This Row],[Section]],1)="7","PDB",NOT(ISBLANK(Table5[[#This Row],[Section]])),"No")</f>
        <v>No</v>
      </c>
    </row>
    <row r="5459" spans="1:13" x14ac:dyDescent="0.25">
      <c r="A5459" s="126" t="s">
        <v>8175</v>
      </c>
      <c r="B5459" s="126" t="s">
        <v>8176</v>
      </c>
      <c r="C5459" s="126" t="s">
        <v>75</v>
      </c>
      <c r="D5459" s="127">
        <v>0.23100000000000001</v>
      </c>
      <c r="E5459" s="128">
        <v>100</v>
      </c>
      <c r="F5459" s="128">
        <v>100</v>
      </c>
      <c r="G5459" s="126" t="s">
        <v>13717</v>
      </c>
      <c r="H5459" s="126" t="s">
        <v>20125</v>
      </c>
      <c r="I5459" s="126" t="s">
        <v>20126</v>
      </c>
      <c r="J5459" s="126" t="s">
        <v>26235</v>
      </c>
      <c r="K5459" s="9">
        <f>_xlfn.IFNA(VLOOKUP(Table5[[#This Row],[Section]],SubSill_Tier,2,FALSE),0)</f>
        <v>0</v>
      </c>
      <c r="L5459" s="9" t="str">
        <f t="shared" si="94"/>
        <v/>
      </c>
      <c r="M5459" s="205" t="str" cm="1">
        <f t="array" ref="M5459">_xlfn.IFS(NOT(ISERROR(VLOOKUP(Table5[[#This Row],[Section]],TB_notTB,1,FALSE))),"No",LEFT(Table5[[#This Row],[Section]],3)="ETB","PLS",LEFT(Table5[[#This Row],[Section]],1)="7","PDB",NOT(ISBLANK(Table5[[#This Row],[Section]])),"No")</f>
        <v>No</v>
      </c>
    </row>
    <row r="5460" spans="1:13" x14ac:dyDescent="0.25">
      <c r="A5460" s="126" t="s">
        <v>8177</v>
      </c>
      <c r="B5460" s="126" t="s">
        <v>28071</v>
      </c>
      <c r="C5460" s="126" t="s">
        <v>75</v>
      </c>
      <c r="D5460" s="127">
        <v>1.0189999999999999</v>
      </c>
      <c r="E5460" s="128">
        <v>192</v>
      </c>
      <c r="F5460" s="128">
        <v>192</v>
      </c>
      <c r="G5460" s="126" t="s">
        <v>13717</v>
      </c>
      <c r="H5460" s="126" t="s">
        <v>20125</v>
      </c>
      <c r="I5460" s="126" t="s">
        <v>20126</v>
      </c>
      <c r="J5460" s="126" t="s">
        <v>26235</v>
      </c>
      <c r="K5460" s="9">
        <f>_xlfn.IFNA(VLOOKUP(Table5[[#This Row],[Section]],SubSill_Tier,2,FALSE),0)</f>
        <v>0</v>
      </c>
      <c r="L5460" s="9" t="str">
        <f t="shared" si="94"/>
        <v/>
      </c>
      <c r="M5460" s="205" t="str" cm="1">
        <f t="array" ref="M5460">_xlfn.IFS(NOT(ISERROR(VLOOKUP(Table5[[#This Row],[Section]],TB_notTB,1,FALSE))),"No",LEFT(Table5[[#This Row],[Section]],3)="ETB","PLS",LEFT(Table5[[#This Row],[Section]],1)="7","PDB",NOT(ISBLANK(Table5[[#This Row],[Section]])),"No")</f>
        <v>No</v>
      </c>
    </row>
    <row r="5461" spans="1:13" x14ac:dyDescent="0.25">
      <c r="A5461" s="126" t="s">
        <v>2233</v>
      </c>
      <c r="B5461" s="126" t="s">
        <v>17222</v>
      </c>
      <c r="C5461" s="126" t="s">
        <v>98</v>
      </c>
      <c r="D5461" s="127">
        <v>0.52800000000000002</v>
      </c>
      <c r="E5461" s="128">
        <v>235</v>
      </c>
      <c r="F5461" s="128">
        <v>126</v>
      </c>
      <c r="G5461" s="126" t="s">
        <v>13730</v>
      </c>
      <c r="H5461" s="126" t="s">
        <v>20139</v>
      </c>
      <c r="I5461" s="126" t="s">
        <v>20140</v>
      </c>
      <c r="J5461" s="126" t="s">
        <v>26243</v>
      </c>
      <c r="K5461" s="9">
        <f>_xlfn.IFNA(VLOOKUP(Table5[[#This Row],[Section]],SubSill_Tier,2,FALSE),0)</f>
        <v>0</v>
      </c>
      <c r="L5461" s="9" t="str">
        <f t="shared" si="94"/>
        <v/>
      </c>
      <c r="M5461" s="205" t="str" cm="1">
        <f t="array" ref="M5461">_xlfn.IFS(NOT(ISERROR(VLOOKUP(Table5[[#This Row],[Section]],TB_notTB,1,FALSE))),"No",LEFT(Table5[[#This Row],[Section]],3)="ETB","PLS",LEFT(Table5[[#This Row],[Section]],1)="7","PDB",NOT(ISBLANK(Table5[[#This Row],[Section]])),"No")</f>
        <v>No</v>
      </c>
    </row>
    <row r="5462" spans="1:13" x14ac:dyDescent="0.25">
      <c r="A5462" s="126" t="s">
        <v>8178</v>
      </c>
      <c r="B5462" s="126" t="s">
        <v>17222</v>
      </c>
      <c r="C5462" s="126" t="s">
        <v>75</v>
      </c>
      <c r="D5462" s="127">
        <v>3.0619999999999998</v>
      </c>
      <c r="E5462" s="128">
        <v>1134</v>
      </c>
      <c r="F5462" s="128">
        <v>1134</v>
      </c>
      <c r="G5462" s="126" t="s">
        <v>13724</v>
      </c>
      <c r="H5462" s="126" t="s">
        <v>20132</v>
      </c>
      <c r="I5462" s="126" t="s">
        <v>20133</v>
      </c>
      <c r="J5462" s="126" t="s">
        <v>26234</v>
      </c>
      <c r="K5462" s="9">
        <f>_xlfn.IFNA(VLOOKUP(Table5[[#This Row],[Section]],SubSill_Tier,2,FALSE),0)</f>
        <v>0</v>
      </c>
      <c r="L5462" s="9" t="str">
        <f t="shared" si="94"/>
        <v/>
      </c>
      <c r="M5462" s="205" t="str" cm="1">
        <f t="array" ref="M5462">_xlfn.IFS(NOT(ISERROR(VLOOKUP(Table5[[#This Row],[Section]],TB_notTB,1,FALSE))),"No",LEFT(Table5[[#This Row],[Section]],3)="ETB","PLS",LEFT(Table5[[#This Row],[Section]],1)="7","PDB",NOT(ISBLANK(Table5[[#This Row],[Section]])),"No")</f>
        <v>No</v>
      </c>
    </row>
    <row r="5463" spans="1:13" x14ac:dyDescent="0.25">
      <c r="A5463" s="126" t="s">
        <v>8179</v>
      </c>
      <c r="B5463" s="126" t="s">
        <v>17222</v>
      </c>
      <c r="C5463" s="126" t="s">
        <v>98</v>
      </c>
      <c r="D5463" s="127">
        <v>2.6869999999999998</v>
      </c>
      <c r="E5463" s="128">
        <v>513</v>
      </c>
      <c r="F5463" s="128">
        <v>513</v>
      </c>
      <c r="G5463" s="126" t="s">
        <v>13724</v>
      </c>
      <c r="H5463" s="126" t="s">
        <v>20186</v>
      </c>
      <c r="I5463" s="126" t="s">
        <v>22099</v>
      </c>
      <c r="J5463" s="126" t="s">
        <v>26234</v>
      </c>
      <c r="K5463" s="9">
        <f>_xlfn.IFNA(VLOOKUP(Table5[[#This Row],[Section]],SubSill_Tier,2,FALSE),0)</f>
        <v>0</v>
      </c>
      <c r="L5463" s="9" t="str">
        <f t="shared" si="94"/>
        <v/>
      </c>
      <c r="M5463" s="205" t="str" cm="1">
        <f t="array" ref="M5463">_xlfn.IFS(NOT(ISERROR(VLOOKUP(Table5[[#This Row],[Section]],TB_notTB,1,FALSE))),"No",LEFT(Table5[[#This Row],[Section]],3)="ETB","PLS",LEFT(Table5[[#This Row],[Section]],1)="7","PDB",NOT(ISBLANK(Table5[[#This Row],[Section]])),"No")</f>
        <v>No</v>
      </c>
    </row>
    <row r="5464" spans="1:13" x14ac:dyDescent="0.25">
      <c r="A5464" s="126" t="s">
        <v>8180</v>
      </c>
      <c r="B5464" s="126" t="s">
        <v>8181</v>
      </c>
      <c r="C5464" s="126" t="s">
        <v>75</v>
      </c>
      <c r="D5464" s="127">
        <v>4.22</v>
      </c>
      <c r="E5464" s="128">
        <v>475</v>
      </c>
      <c r="F5464" s="128">
        <v>475</v>
      </c>
      <c r="G5464" s="126" t="s">
        <v>13724</v>
      </c>
      <c r="H5464" s="126" t="s">
        <v>21063</v>
      </c>
      <c r="I5464" s="126" t="s">
        <v>21064</v>
      </c>
      <c r="J5464" s="126" t="s">
        <v>26237</v>
      </c>
      <c r="K5464" s="9">
        <f>_xlfn.IFNA(VLOOKUP(Table5[[#This Row],[Section]],SubSill_Tier,2,FALSE),0)</f>
        <v>0</v>
      </c>
      <c r="L5464" s="9" t="str">
        <f t="shared" si="94"/>
        <v>Wall</v>
      </c>
      <c r="M5464" s="205" t="str" cm="1">
        <f t="array" ref="M5464">_xlfn.IFS(NOT(ISERROR(VLOOKUP(Table5[[#This Row],[Section]],TB_notTB,1,FALSE))),"No",LEFT(Table5[[#This Row],[Section]],3)="ETB","PLS",LEFT(Table5[[#This Row],[Section]],1)="7","PDB",NOT(ISBLANK(Table5[[#This Row],[Section]])),"No")</f>
        <v>No</v>
      </c>
    </row>
    <row r="5465" spans="1:13" x14ac:dyDescent="0.25">
      <c r="A5465" s="126" t="s">
        <v>2234</v>
      </c>
      <c r="B5465" s="126" t="s">
        <v>17222</v>
      </c>
      <c r="C5465" s="126" t="s">
        <v>98</v>
      </c>
      <c r="D5465" s="127">
        <v>0.41199999999999998</v>
      </c>
      <c r="E5465" s="128">
        <v>191</v>
      </c>
      <c r="F5465" s="128">
        <v>100</v>
      </c>
      <c r="G5465" s="126" t="s">
        <v>13730</v>
      </c>
      <c r="H5465" s="126" t="s">
        <v>20139</v>
      </c>
      <c r="I5465" s="126" t="s">
        <v>20140</v>
      </c>
      <c r="J5465" s="126" t="s">
        <v>26243</v>
      </c>
      <c r="K5465" s="9">
        <f>_xlfn.IFNA(VLOOKUP(Table5[[#This Row],[Section]],SubSill_Tier,2,FALSE),0)</f>
        <v>0</v>
      </c>
      <c r="L5465" s="9" t="str">
        <f t="shared" si="94"/>
        <v/>
      </c>
      <c r="M5465" s="205" t="str" cm="1">
        <f t="array" ref="M5465">_xlfn.IFS(NOT(ISERROR(VLOOKUP(Table5[[#This Row],[Section]],TB_notTB,1,FALSE))),"No",LEFT(Table5[[#This Row],[Section]],3)="ETB","PLS",LEFT(Table5[[#This Row],[Section]],1)="7","PDB",NOT(ISBLANK(Table5[[#This Row],[Section]])),"No")</f>
        <v>No</v>
      </c>
    </row>
    <row r="5466" spans="1:13" x14ac:dyDescent="0.25">
      <c r="A5466" s="126" t="s">
        <v>8182</v>
      </c>
      <c r="B5466" s="126" t="s">
        <v>3598</v>
      </c>
      <c r="C5466" s="126" t="s">
        <v>98</v>
      </c>
      <c r="D5466" s="127">
        <v>1.1100000000000001</v>
      </c>
      <c r="E5466" s="128">
        <v>139</v>
      </c>
      <c r="F5466" s="128">
        <v>139</v>
      </c>
      <c r="G5466" s="126" t="s">
        <v>13750</v>
      </c>
      <c r="H5466" s="126" t="s">
        <v>20121</v>
      </c>
      <c r="I5466" s="126" t="s">
        <v>20122</v>
      </c>
      <c r="J5466" s="126" t="s">
        <v>26234</v>
      </c>
      <c r="K5466" s="9">
        <f>_xlfn.IFNA(VLOOKUP(Table5[[#This Row],[Section]],SubSill_Tier,2,FALSE),0)</f>
        <v>0</v>
      </c>
      <c r="L5466" s="9" t="str">
        <f t="shared" si="94"/>
        <v/>
      </c>
      <c r="M5466" s="205" t="str" cm="1">
        <f t="array" ref="M5466">_xlfn.IFS(NOT(ISERROR(VLOOKUP(Table5[[#This Row],[Section]],TB_notTB,1,FALSE))),"No",LEFT(Table5[[#This Row],[Section]],3)="ETB","PLS",LEFT(Table5[[#This Row],[Section]],1)="7","PDB",NOT(ISBLANK(Table5[[#This Row],[Section]])),"No")</f>
        <v>No</v>
      </c>
    </row>
    <row r="5467" spans="1:13" x14ac:dyDescent="0.25">
      <c r="A5467" s="126" t="s">
        <v>2235</v>
      </c>
      <c r="B5467" s="126" t="s">
        <v>17222</v>
      </c>
      <c r="C5467" s="126" t="s">
        <v>75</v>
      </c>
      <c r="D5467" s="127">
        <v>0.78300000000000003</v>
      </c>
      <c r="E5467" s="128">
        <v>269</v>
      </c>
      <c r="F5467" s="128">
        <v>100</v>
      </c>
      <c r="G5467" s="126" t="s">
        <v>13748</v>
      </c>
      <c r="H5467" s="126" t="s">
        <v>20246</v>
      </c>
      <c r="I5467" s="126" t="s">
        <v>20247</v>
      </c>
      <c r="J5467" s="126" t="s">
        <v>26247</v>
      </c>
      <c r="K5467" s="9">
        <f>_xlfn.IFNA(VLOOKUP(Table5[[#This Row],[Section]],SubSill_Tier,2,FALSE),0)</f>
        <v>0</v>
      </c>
      <c r="L5467" s="9" t="str">
        <f t="shared" si="94"/>
        <v/>
      </c>
      <c r="M5467" s="205" t="str" cm="1">
        <f t="array" ref="M5467">_xlfn.IFS(NOT(ISERROR(VLOOKUP(Table5[[#This Row],[Section]],TB_notTB,1,FALSE))),"No",LEFT(Table5[[#This Row],[Section]],3)="ETB","PLS",LEFT(Table5[[#This Row],[Section]],1)="7","PDB",NOT(ISBLANK(Table5[[#This Row],[Section]])),"No")</f>
        <v>No</v>
      </c>
    </row>
    <row r="5468" spans="1:13" x14ac:dyDescent="0.25">
      <c r="A5468" s="126" t="s">
        <v>2236</v>
      </c>
      <c r="B5468" s="126" t="s">
        <v>17222</v>
      </c>
      <c r="C5468" s="126" t="s">
        <v>75</v>
      </c>
      <c r="D5468" s="127">
        <v>0.41199999999999998</v>
      </c>
      <c r="E5468" s="128">
        <v>186</v>
      </c>
      <c r="F5468" s="128">
        <v>100</v>
      </c>
      <c r="G5468" s="126" t="s">
        <v>13748</v>
      </c>
      <c r="H5468" s="126" t="s">
        <v>20246</v>
      </c>
      <c r="I5468" s="126" t="s">
        <v>20247</v>
      </c>
      <c r="J5468" s="126" t="s">
        <v>26247</v>
      </c>
      <c r="K5468" s="9">
        <f>_xlfn.IFNA(VLOOKUP(Table5[[#This Row],[Section]],SubSill_Tier,2,FALSE),0)</f>
        <v>0</v>
      </c>
      <c r="L5468" s="9" t="str">
        <f t="shared" si="94"/>
        <v/>
      </c>
      <c r="M5468" s="205" t="str" cm="1">
        <f t="array" ref="M5468">_xlfn.IFS(NOT(ISERROR(VLOOKUP(Table5[[#This Row],[Section]],TB_notTB,1,FALSE))),"No",LEFT(Table5[[#This Row],[Section]],3)="ETB","PLS",LEFT(Table5[[#This Row],[Section]],1)="7","PDB",NOT(ISBLANK(Table5[[#This Row],[Section]])),"No")</f>
        <v>No</v>
      </c>
    </row>
    <row r="5469" spans="1:13" x14ac:dyDescent="0.25">
      <c r="A5469" s="126" t="s">
        <v>2237</v>
      </c>
      <c r="B5469" s="126" t="s">
        <v>2238</v>
      </c>
      <c r="C5469" s="126" t="s">
        <v>75</v>
      </c>
      <c r="D5469" s="127">
        <v>0.45400000000000001</v>
      </c>
      <c r="E5469" s="128">
        <v>211</v>
      </c>
      <c r="F5469" s="128">
        <v>100</v>
      </c>
      <c r="G5469" s="126" t="s">
        <v>13748</v>
      </c>
      <c r="H5469" s="126" t="s">
        <v>20246</v>
      </c>
      <c r="I5469" s="126" t="s">
        <v>20247</v>
      </c>
      <c r="J5469" s="126" t="s">
        <v>26247</v>
      </c>
      <c r="K5469" s="9">
        <f>_xlfn.IFNA(VLOOKUP(Table5[[#This Row],[Section]],SubSill_Tier,2,FALSE),0)</f>
        <v>0</v>
      </c>
      <c r="L5469" s="9" t="str">
        <f t="shared" si="94"/>
        <v/>
      </c>
      <c r="M5469" s="205" t="str" cm="1">
        <f t="array" ref="M5469">_xlfn.IFS(NOT(ISERROR(VLOOKUP(Table5[[#This Row],[Section]],TB_notTB,1,FALSE))),"No",LEFT(Table5[[#This Row],[Section]],3)="ETB","PLS",LEFT(Table5[[#This Row],[Section]],1)="7","PDB",NOT(ISBLANK(Table5[[#This Row],[Section]])),"No")</f>
        <v>No</v>
      </c>
    </row>
    <row r="5470" spans="1:13" x14ac:dyDescent="0.25">
      <c r="A5470" s="126" t="s">
        <v>8183</v>
      </c>
      <c r="B5470" s="126" t="s">
        <v>28072</v>
      </c>
      <c r="C5470" s="126" t="s">
        <v>75</v>
      </c>
      <c r="D5470" s="127">
        <v>1.282</v>
      </c>
      <c r="E5470" s="128">
        <v>160</v>
      </c>
      <c r="F5470" s="128">
        <v>160</v>
      </c>
      <c r="G5470" s="126" t="s">
        <v>13715</v>
      </c>
      <c r="H5470" s="126" t="s">
        <v>20123</v>
      </c>
      <c r="I5470" s="126" t="s">
        <v>21058</v>
      </c>
      <c r="J5470" s="126" t="s">
        <v>26235</v>
      </c>
      <c r="K5470" s="9">
        <f>_xlfn.IFNA(VLOOKUP(Table5[[#This Row],[Section]],SubSill_Tier,2,FALSE),0)</f>
        <v>0</v>
      </c>
      <c r="L5470" s="9" t="str">
        <f t="shared" si="94"/>
        <v/>
      </c>
      <c r="M5470" s="205" t="str" cm="1">
        <f t="array" ref="M5470">_xlfn.IFS(NOT(ISERROR(VLOOKUP(Table5[[#This Row],[Section]],TB_notTB,1,FALSE))),"No",LEFT(Table5[[#This Row],[Section]],3)="ETB","PLS",LEFT(Table5[[#This Row],[Section]],1)="7","PDB",NOT(ISBLANK(Table5[[#This Row],[Section]])),"No")</f>
        <v>No</v>
      </c>
    </row>
    <row r="5471" spans="1:13" x14ac:dyDescent="0.25">
      <c r="A5471" s="126" t="s">
        <v>8184</v>
      </c>
      <c r="B5471" s="126" t="s">
        <v>8185</v>
      </c>
      <c r="C5471" s="126" t="s">
        <v>75</v>
      </c>
      <c r="D5471" s="127">
        <v>0.63</v>
      </c>
      <c r="E5471" s="128">
        <v>100</v>
      </c>
      <c r="F5471" s="128">
        <v>100</v>
      </c>
      <c r="G5471" s="126" t="s">
        <v>13715</v>
      </c>
      <c r="H5471" s="126" t="s">
        <v>20123</v>
      </c>
      <c r="I5471" s="126" t="s">
        <v>21058</v>
      </c>
      <c r="J5471" s="126" t="s">
        <v>26236</v>
      </c>
      <c r="K5471" s="9">
        <f>_xlfn.IFNA(VLOOKUP(Table5[[#This Row],[Section]],SubSill_Tier,2,FALSE),0)</f>
        <v>0</v>
      </c>
      <c r="L5471" s="9" t="str">
        <f t="shared" si="94"/>
        <v>Wall</v>
      </c>
      <c r="M5471" s="205" t="str" cm="1">
        <f t="array" ref="M5471">_xlfn.IFS(NOT(ISERROR(VLOOKUP(Table5[[#This Row],[Section]],TB_notTB,1,FALSE))),"No",LEFT(Table5[[#This Row],[Section]],3)="ETB","PLS",LEFT(Table5[[#This Row],[Section]],1)="7","PDB",NOT(ISBLANK(Table5[[#This Row],[Section]])),"No")</f>
        <v>No</v>
      </c>
    </row>
    <row r="5472" spans="1:13" x14ac:dyDescent="0.25">
      <c r="A5472" s="126" t="s">
        <v>2239</v>
      </c>
      <c r="B5472" s="126" t="s">
        <v>17222</v>
      </c>
      <c r="C5472" s="126" t="s">
        <v>75</v>
      </c>
      <c r="D5472" s="127">
        <v>0.308</v>
      </c>
      <c r="E5472" s="128">
        <v>102</v>
      </c>
      <c r="F5472" s="128">
        <v>102</v>
      </c>
      <c r="G5472" s="126" t="s">
        <v>13712</v>
      </c>
      <c r="H5472" s="126" t="s">
        <v>20120</v>
      </c>
      <c r="I5472" s="126" t="s">
        <v>21055</v>
      </c>
      <c r="J5472" s="126" t="s">
        <v>26232</v>
      </c>
      <c r="K5472" s="9">
        <f>_xlfn.IFNA(VLOOKUP(Table5[[#This Row],[Section]],SubSill_Tier,2,FALSE),0)</f>
        <v>0</v>
      </c>
      <c r="L5472" s="9" t="str">
        <f t="shared" si="94"/>
        <v/>
      </c>
      <c r="M5472" s="205" t="str" cm="1">
        <f t="array" ref="M5472">_xlfn.IFS(NOT(ISERROR(VLOOKUP(Table5[[#This Row],[Section]],TB_notTB,1,FALSE))),"No",LEFT(Table5[[#This Row],[Section]],3)="ETB","PLS",LEFT(Table5[[#This Row],[Section]],1)="7","PDB",NOT(ISBLANK(Table5[[#This Row],[Section]])),"No")</f>
        <v>No</v>
      </c>
    </row>
    <row r="5473" spans="1:13" x14ac:dyDescent="0.25">
      <c r="A5473" s="126" t="s">
        <v>2240</v>
      </c>
      <c r="B5473" s="126" t="s">
        <v>17222</v>
      </c>
      <c r="C5473" s="126" t="s">
        <v>98</v>
      </c>
      <c r="D5473" s="127">
        <v>0.47399999999999998</v>
      </c>
      <c r="E5473" s="128">
        <v>246</v>
      </c>
      <c r="F5473" s="128">
        <v>100</v>
      </c>
      <c r="G5473" s="126" t="s">
        <v>13736</v>
      </c>
      <c r="H5473" s="126" t="s">
        <v>20148</v>
      </c>
      <c r="I5473" s="126" t="s">
        <v>21073</v>
      </c>
      <c r="J5473" s="126" t="s">
        <v>26232</v>
      </c>
      <c r="K5473" s="9">
        <f>_xlfn.IFNA(VLOOKUP(Table5[[#This Row],[Section]],SubSill_Tier,2,FALSE),0)</f>
        <v>0</v>
      </c>
      <c r="L5473" s="9" t="str">
        <f t="shared" si="94"/>
        <v/>
      </c>
      <c r="M5473" s="205" t="str" cm="1">
        <f t="array" ref="M5473">_xlfn.IFS(NOT(ISERROR(VLOOKUP(Table5[[#This Row],[Section]],TB_notTB,1,FALSE))),"No",LEFT(Table5[[#This Row],[Section]],3)="ETB","PLS",LEFT(Table5[[#This Row],[Section]],1)="7","PDB",NOT(ISBLANK(Table5[[#This Row],[Section]])),"No")</f>
        <v>No</v>
      </c>
    </row>
    <row r="5474" spans="1:13" x14ac:dyDescent="0.25">
      <c r="A5474" s="126" t="s">
        <v>8186</v>
      </c>
      <c r="B5474" s="126" t="s">
        <v>8187</v>
      </c>
      <c r="C5474" s="126" t="s">
        <v>98</v>
      </c>
      <c r="D5474" s="127">
        <v>1.47</v>
      </c>
      <c r="E5474" s="128">
        <v>323</v>
      </c>
      <c r="F5474" s="128">
        <v>233</v>
      </c>
      <c r="G5474" s="126" t="s">
        <v>13741</v>
      </c>
      <c r="H5474" s="126" t="s">
        <v>21079</v>
      </c>
      <c r="I5474" s="126" t="s">
        <v>21080</v>
      </c>
      <c r="J5474" s="126" t="s">
        <v>26233</v>
      </c>
      <c r="K5474" s="9">
        <f>_xlfn.IFNA(VLOOKUP(Table5[[#This Row],[Section]],SubSill_Tier,2,FALSE),0)</f>
        <v>0</v>
      </c>
      <c r="L5474" s="9" t="str">
        <f t="shared" si="94"/>
        <v>Wall</v>
      </c>
      <c r="M5474" s="205" t="str" cm="1">
        <f t="array" ref="M5474">_xlfn.IFS(NOT(ISERROR(VLOOKUP(Table5[[#This Row],[Section]],TB_notTB,1,FALSE))),"No",LEFT(Table5[[#This Row],[Section]],3)="ETB","PLS",LEFT(Table5[[#This Row],[Section]],1)="7","PDB",NOT(ISBLANK(Table5[[#This Row],[Section]])),"No")</f>
        <v>No</v>
      </c>
    </row>
    <row r="5475" spans="1:13" x14ac:dyDescent="0.25">
      <c r="A5475" s="126" t="s">
        <v>8188</v>
      </c>
      <c r="B5475" s="126" t="s">
        <v>8189</v>
      </c>
      <c r="C5475" s="126" t="s">
        <v>75</v>
      </c>
      <c r="D5475" s="127">
        <v>1.042</v>
      </c>
      <c r="E5475" s="128">
        <v>236</v>
      </c>
      <c r="F5475" s="128">
        <v>236</v>
      </c>
      <c r="G5475" s="126" t="s">
        <v>13741</v>
      </c>
      <c r="H5475" s="126" t="s">
        <v>20121</v>
      </c>
      <c r="I5475" s="126" t="s">
        <v>20122</v>
      </c>
      <c r="J5475" s="126" t="s">
        <v>26234</v>
      </c>
      <c r="K5475" s="9">
        <f>_xlfn.IFNA(VLOOKUP(Table5[[#This Row],[Section]],SubSill_Tier,2,FALSE),0)</f>
        <v>0</v>
      </c>
      <c r="L5475" s="9" t="str">
        <f t="shared" si="94"/>
        <v>Wall</v>
      </c>
      <c r="M5475" s="205" t="str" cm="1">
        <f t="array" ref="M5475">_xlfn.IFS(NOT(ISERROR(VLOOKUP(Table5[[#This Row],[Section]],TB_notTB,1,FALSE))),"No",LEFT(Table5[[#This Row],[Section]],3)="ETB","PLS",LEFT(Table5[[#This Row],[Section]],1)="7","PDB",NOT(ISBLANK(Table5[[#This Row],[Section]])),"No")</f>
        <v>No</v>
      </c>
    </row>
    <row r="5476" spans="1:13" x14ac:dyDescent="0.25">
      <c r="A5476" s="126" t="s">
        <v>8190</v>
      </c>
      <c r="B5476" s="126" t="s">
        <v>8191</v>
      </c>
      <c r="C5476" s="126" t="s">
        <v>75</v>
      </c>
      <c r="D5476" s="127">
        <v>1.0720000000000001</v>
      </c>
      <c r="E5476" s="128">
        <v>277</v>
      </c>
      <c r="F5476" s="128">
        <v>277</v>
      </c>
      <c r="G5476" s="126" t="s">
        <v>13741</v>
      </c>
      <c r="H5476" s="126" t="s">
        <v>21079</v>
      </c>
      <c r="I5476" s="126" t="s">
        <v>21080</v>
      </c>
      <c r="J5476" s="126" t="s">
        <v>26233</v>
      </c>
      <c r="K5476" s="9">
        <f>_xlfn.IFNA(VLOOKUP(Table5[[#This Row],[Section]],SubSill_Tier,2,FALSE),0)</f>
        <v>0</v>
      </c>
      <c r="L5476" s="9" t="str">
        <f t="shared" si="94"/>
        <v/>
      </c>
      <c r="M5476" s="205" t="str" cm="1">
        <f t="array" ref="M5476">_xlfn.IFS(NOT(ISERROR(VLOOKUP(Table5[[#This Row],[Section]],TB_notTB,1,FALSE))),"No",LEFT(Table5[[#This Row],[Section]],3)="ETB","PLS",LEFT(Table5[[#This Row],[Section]],1)="7","PDB",NOT(ISBLANK(Table5[[#This Row],[Section]])),"No")</f>
        <v>No</v>
      </c>
    </row>
    <row r="5477" spans="1:13" x14ac:dyDescent="0.25">
      <c r="A5477" s="126" t="s">
        <v>8192</v>
      </c>
      <c r="B5477" s="126" t="s">
        <v>12653</v>
      </c>
      <c r="C5477" s="126" t="s">
        <v>75</v>
      </c>
      <c r="D5477" s="127">
        <v>0.13700000000000001</v>
      </c>
      <c r="E5477" s="128">
        <v>100</v>
      </c>
      <c r="F5477" s="128">
        <v>100</v>
      </c>
      <c r="G5477" s="126" t="s">
        <v>13713</v>
      </c>
      <c r="H5477" s="126" t="s">
        <v>21056</v>
      </c>
      <c r="I5477" s="126" t="s">
        <v>21057</v>
      </c>
      <c r="J5477" s="126" t="s">
        <v>26233</v>
      </c>
      <c r="K5477" s="9">
        <f>_xlfn.IFNA(VLOOKUP(Table5[[#This Row],[Section]],SubSill_Tier,2,FALSE),0)</f>
        <v>0</v>
      </c>
      <c r="L5477" s="9" t="str">
        <f t="shared" si="94"/>
        <v/>
      </c>
      <c r="M5477" s="205" t="str" cm="1">
        <f t="array" ref="M5477">_xlfn.IFS(NOT(ISERROR(VLOOKUP(Table5[[#This Row],[Section]],TB_notTB,1,FALSE))),"No",LEFT(Table5[[#This Row],[Section]],3)="ETB","PLS",LEFT(Table5[[#This Row],[Section]],1)="7","PDB",NOT(ISBLANK(Table5[[#This Row],[Section]])),"No")</f>
        <v>No</v>
      </c>
    </row>
    <row r="5478" spans="1:13" x14ac:dyDescent="0.25">
      <c r="A5478" s="126" t="s">
        <v>8193</v>
      </c>
      <c r="B5478" s="126" t="s">
        <v>12654</v>
      </c>
      <c r="C5478" s="126" t="s">
        <v>75</v>
      </c>
      <c r="D5478" s="127">
        <v>0.12</v>
      </c>
      <c r="E5478" s="128">
        <v>100</v>
      </c>
      <c r="F5478" s="128">
        <v>100</v>
      </c>
      <c r="G5478" s="126" t="s">
        <v>13713</v>
      </c>
      <c r="H5478" s="126" t="s">
        <v>21056</v>
      </c>
      <c r="I5478" s="126" t="s">
        <v>21057</v>
      </c>
      <c r="J5478" s="126" t="s">
        <v>26233</v>
      </c>
      <c r="K5478" s="9">
        <f>_xlfn.IFNA(VLOOKUP(Table5[[#This Row],[Section]],SubSill_Tier,2,FALSE),0)</f>
        <v>0</v>
      </c>
      <c r="L5478" s="9" t="str">
        <f t="shared" si="94"/>
        <v/>
      </c>
      <c r="M5478" s="205" t="str" cm="1">
        <f t="array" ref="M5478">_xlfn.IFS(NOT(ISERROR(VLOOKUP(Table5[[#This Row],[Section]],TB_notTB,1,FALSE))),"No",LEFT(Table5[[#This Row],[Section]],3)="ETB","PLS",LEFT(Table5[[#This Row],[Section]],1)="7","PDB",NOT(ISBLANK(Table5[[#This Row],[Section]])),"No")</f>
        <v>No</v>
      </c>
    </row>
    <row r="5479" spans="1:13" x14ac:dyDescent="0.25">
      <c r="A5479" s="126" t="s">
        <v>8194</v>
      </c>
      <c r="B5479" s="126" t="s">
        <v>12655</v>
      </c>
      <c r="C5479" s="126" t="s">
        <v>75</v>
      </c>
      <c r="D5479" s="127">
        <v>5.8000000000000003E-2</v>
      </c>
      <c r="E5479" s="128">
        <v>100</v>
      </c>
      <c r="F5479" s="128">
        <v>100</v>
      </c>
      <c r="G5479" s="126" t="s">
        <v>13713</v>
      </c>
      <c r="H5479" s="126" t="s">
        <v>21056</v>
      </c>
      <c r="I5479" s="126" t="s">
        <v>21057</v>
      </c>
      <c r="J5479" s="126" t="s">
        <v>26233</v>
      </c>
      <c r="K5479" s="9">
        <f>_xlfn.IFNA(VLOOKUP(Table5[[#This Row],[Section]],SubSill_Tier,2,FALSE),0)</f>
        <v>0</v>
      </c>
      <c r="L5479" s="9" t="str">
        <f t="shared" si="94"/>
        <v/>
      </c>
      <c r="M5479" s="205" t="str" cm="1">
        <f t="array" ref="M5479">_xlfn.IFS(NOT(ISERROR(VLOOKUP(Table5[[#This Row],[Section]],TB_notTB,1,FALSE))),"No",LEFT(Table5[[#This Row],[Section]],3)="ETB","PLS",LEFT(Table5[[#This Row],[Section]],1)="7","PDB",NOT(ISBLANK(Table5[[#This Row],[Section]])),"No")</f>
        <v>No</v>
      </c>
    </row>
    <row r="5480" spans="1:13" x14ac:dyDescent="0.25">
      <c r="A5480" s="126" t="s">
        <v>16193</v>
      </c>
      <c r="B5480" s="126" t="s">
        <v>17222</v>
      </c>
      <c r="C5480" s="126" t="s">
        <v>75</v>
      </c>
      <c r="D5480" s="127">
        <v>0.747</v>
      </c>
      <c r="E5480" s="128">
        <v>196</v>
      </c>
      <c r="F5480" s="128">
        <v>119</v>
      </c>
      <c r="G5480" s="126" t="s">
        <v>14884</v>
      </c>
      <c r="H5480" s="126" t="s">
        <v>20232</v>
      </c>
      <c r="I5480" s="126" t="s">
        <v>20262</v>
      </c>
      <c r="J5480" s="126" t="s">
        <v>26291</v>
      </c>
      <c r="K5480" s="9">
        <f>_xlfn.IFNA(VLOOKUP(Table5[[#This Row],[Section]],SubSill_Tier,2,FALSE),0)</f>
        <v>0</v>
      </c>
      <c r="L5480" s="9" t="str">
        <f t="shared" si="94"/>
        <v/>
      </c>
      <c r="M5480" s="205" t="str" cm="1">
        <f t="array" ref="M5480">_xlfn.IFS(NOT(ISERROR(VLOOKUP(Table5[[#This Row],[Section]],TB_notTB,1,FALSE))),"No",LEFT(Table5[[#This Row],[Section]],3)="ETB","PLS",LEFT(Table5[[#This Row],[Section]],1)="7","PDB",NOT(ISBLANK(Table5[[#This Row],[Section]])),"No")</f>
        <v>No</v>
      </c>
    </row>
    <row r="5481" spans="1:13" x14ac:dyDescent="0.25">
      <c r="A5481" s="126" t="s">
        <v>2241</v>
      </c>
      <c r="B5481" s="126" t="s">
        <v>17222</v>
      </c>
      <c r="C5481" s="126" t="s">
        <v>98</v>
      </c>
      <c r="D5481" s="127">
        <v>0.80400000000000005</v>
      </c>
      <c r="E5481" s="128">
        <v>222</v>
      </c>
      <c r="F5481" s="128">
        <v>175</v>
      </c>
      <c r="G5481" s="126" t="s">
        <v>13711</v>
      </c>
      <c r="H5481" s="126" t="s">
        <v>20119</v>
      </c>
      <c r="I5481" s="126" t="s">
        <v>21054</v>
      </c>
      <c r="J5481" s="126" t="s">
        <v>26232</v>
      </c>
      <c r="K5481" s="9">
        <f>_xlfn.IFNA(VLOOKUP(Table5[[#This Row],[Section]],SubSill_Tier,2,FALSE),0)</f>
        <v>0</v>
      </c>
      <c r="L5481" s="9" t="str">
        <f t="shared" si="94"/>
        <v/>
      </c>
      <c r="M5481" s="205" t="str" cm="1">
        <f t="array" ref="M5481">_xlfn.IFS(NOT(ISERROR(VLOOKUP(Table5[[#This Row],[Section]],TB_notTB,1,FALSE))),"No",LEFT(Table5[[#This Row],[Section]],3)="ETB","PLS",LEFT(Table5[[#This Row],[Section]],1)="7","PDB",NOT(ISBLANK(Table5[[#This Row],[Section]])),"No")</f>
        <v>No</v>
      </c>
    </row>
    <row r="5482" spans="1:13" x14ac:dyDescent="0.25">
      <c r="A5482" s="126" t="s">
        <v>8195</v>
      </c>
      <c r="B5482" s="126" t="s">
        <v>17222</v>
      </c>
      <c r="C5482" s="126" t="s">
        <v>75</v>
      </c>
      <c r="D5482" s="127">
        <v>0.32800000000000001</v>
      </c>
      <c r="E5482" s="128">
        <v>162</v>
      </c>
      <c r="F5482" s="128">
        <v>162</v>
      </c>
      <c r="G5482" s="126" t="s">
        <v>13720</v>
      </c>
      <c r="H5482" s="126" t="s">
        <v>20130</v>
      </c>
      <c r="I5482" s="126" t="s">
        <v>20131</v>
      </c>
      <c r="J5482" s="126" t="s">
        <v>26236</v>
      </c>
      <c r="K5482" s="9">
        <f>_xlfn.IFNA(VLOOKUP(Table5[[#This Row],[Section]],SubSill_Tier,2,FALSE),0)</f>
        <v>0</v>
      </c>
      <c r="L5482" s="9" t="str">
        <f t="shared" si="94"/>
        <v/>
      </c>
      <c r="M5482" s="205" t="str" cm="1">
        <f t="array" ref="M5482">_xlfn.IFS(NOT(ISERROR(VLOOKUP(Table5[[#This Row],[Section]],TB_notTB,1,FALSE))),"No",LEFT(Table5[[#This Row],[Section]],3)="ETB","PLS",LEFT(Table5[[#This Row],[Section]],1)="7","PDB",NOT(ISBLANK(Table5[[#This Row],[Section]])),"No")</f>
        <v>No</v>
      </c>
    </row>
    <row r="5483" spans="1:13" x14ac:dyDescent="0.25">
      <c r="A5483" s="126" t="s">
        <v>2242</v>
      </c>
      <c r="B5483" s="126" t="s">
        <v>17222</v>
      </c>
      <c r="C5483" s="126" t="s">
        <v>75</v>
      </c>
      <c r="D5483" s="127">
        <v>1.056</v>
      </c>
      <c r="E5483" s="128">
        <v>249</v>
      </c>
      <c r="F5483" s="128">
        <v>249</v>
      </c>
      <c r="G5483" s="126" t="s">
        <v>13712</v>
      </c>
      <c r="H5483" s="126" t="s">
        <v>20120</v>
      </c>
      <c r="I5483" s="126" t="s">
        <v>21055</v>
      </c>
      <c r="J5483" s="126" t="s">
        <v>26232</v>
      </c>
      <c r="K5483" s="9">
        <f>_xlfn.IFNA(VLOOKUP(Table5[[#This Row],[Section]],SubSill_Tier,2,FALSE),0)</f>
        <v>0</v>
      </c>
      <c r="L5483" s="9" t="str">
        <f t="shared" si="94"/>
        <v/>
      </c>
      <c r="M5483" s="205" t="str" cm="1">
        <f t="array" ref="M5483">_xlfn.IFS(NOT(ISERROR(VLOOKUP(Table5[[#This Row],[Section]],TB_notTB,1,FALSE))),"No",LEFT(Table5[[#This Row],[Section]],3)="ETB","PLS",LEFT(Table5[[#This Row],[Section]],1)="7","PDB",NOT(ISBLANK(Table5[[#This Row],[Section]])),"No")</f>
        <v>No</v>
      </c>
    </row>
    <row r="5484" spans="1:13" x14ac:dyDescent="0.25">
      <c r="A5484" s="126" t="s">
        <v>2243</v>
      </c>
      <c r="B5484" s="126" t="s">
        <v>17222</v>
      </c>
      <c r="C5484" s="126" t="s">
        <v>98</v>
      </c>
      <c r="D5484" s="127">
        <v>0.47899999999999998</v>
      </c>
      <c r="E5484" s="128">
        <v>249</v>
      </c>
      <c r="F5484" s="128">
        <v>249</v>
      </c>
      <c r="G5484" s="126" t="s">
        <v>13712</v>
      </c>
      <c r="H5484" s="126" t="s">
        <v>20120</v>
      </c>
      <c r="I5484" s="126" t="s">
        <v>21055</v>
      </c>
      <c r="J5484" s="126" t="s">
        <v>26232</v>
      </c>
      <c r="K5484" s="9">
        <f>_xlfn.IFNA(VLOOKUP(Table5[[#This Row],[Section]],SubSill_Tier,2,FALSE),0)</f>
        <v>0</v>
      </c>
      <c r="L5484" s="9" t="str">
        <f t="shared" si="94"/>
        <v/>
      </c>
      <c r="M5484" s="205" t="str" cm="1">
        <f t="array" ref="M5484">_xlfn.IFS(NOT(ISERROR(VLOOKUP(Table5[[#This Row],[Section]],TB_notTB,1,FALSE))),"No",LEFT(Table5[[#This Row],[Section]],3)="ETB","PLS",LEFT(Table5[[#This Row],[Section]],1)="7","PDB",NOT(ISBLANK(Table5[[#This Row],[Section]])),"No")</f>
        <v>No</v>
      </c>
    </row>
    <row r="5485" spans="1:13" x14ac:dyDescent="0.25">
      <c r="A5485" s="126" t="s">
        <v>8196</v>
      </c>
      <c r="B5485" s="126" t="s">
        <v>17222</v>
      </c>
      <c r="C5485" s="126" t="s">
        <v>98</v>
      </c>
      <c r="D5485" s="127">
        <v>5.2530000000000001</v>
      </c>
      <c r="E5485" s="128">
        <v>345</v>
      </c>
      <c r="F5485" s="128">
        <v>345</v>
      </c>
      <c r="G5485" s="126" t="s">
        <v>13724</v>
      </c>
      <c r="H5485" s="126" t="s">
        <v>20207</v>
      </c>
      <c r="I5485" s="126" t="s">
        <v>22100</v>
      </c>
      <c r="J5485" s="126" t="s">
        <v>26244</v>
      </c>
      <c r="K5485" s="9">
        <f>_xlfn.IFNA(VLOOKUP(Table5[[#This Row],[Section]],SubSill_Tier,2,FALSE),0)</f>
        <v>0</v>
      </c>
      <c r="L5485" s="9" t="str">
        <f t="shared" si="94"/>
        <v/>
      </c>
      <c r="M5485" s="205" t="str" cm="1">
        <f t="array" ref="M5485">_xlfn.IFS(NOT(ISERROR(VLOOKUP(Table5[[#This Row],[Section]],TB_notTB,1,FALSE))),"No",LEFT(Table5[[#This Row],[Section]],3)="ETB","PLS",LEFT(Table5[[#This Row],[Section]],1)="7","PDB",NOT(ISBLANK(Table5[[#This Row],[Section]])),"No")</f>
        <v>No</v>
      </c>
    </row>
    <row r="5486" spans="1:13" x14ac:dyDescent="0.25">
      <c r="A5486" s="126" t="s">
        <v>8197</v>
      </c>
      <c r="B5486" s="126" t="s">
        <v>17222</v>
      </c>
      <c r="C5486" s="126" t="s">
        <v>98</v>
      </c>
      <c r="D5486" s="127">
        <v>2.8239999999999998</v>
      </c>
      <c r="E5486" s="128">
        <v>270</v>
      </c>
      <c r="F5486" s="128">
        <v>270</v>
      </c>
      <c r="G5486" s="126" t="s">
        <v>13724</v>
      </c>
      <c r="H5486" s="126" t="s">
        <v>20186</v>
      </c>
      <c r="I5486" s="126" t="s">
        <v>22099</v>
      </c>
      <c r="J5486" s="126" t="s">
        <v>26234</v>
      </c>
      <c r="K5486" s="9">
        <f>_xlfn.IFNA(VLOOKUP(Table5[[#This Row],[Section]],SubSill_Tier,2,FALSE),0)</f>
        <v>0</v>
      </c>
      <c r="L5486" s="9" t="str">
        <f t="shared" si="94"/>
        <v/>
      </c>
      <c r="M5486" s="205" t="str" cm="1">
        <f t="array" ref="M5486">_xlfn.IFS(NOT(ISERROR(VLOOKUP(Table5[[#This Row],[Section]],TB_notTB,1,FALSE))),"No",LEFT(Table5[[#This Row],[Section]],3)="ETB","PLS",LEFT(Table5[[#This Row],[Section]],1)="7","PDB",NOT(ISBLANK(Table5[[#This Row],[Section]])),"No")</f>
        <v>No</v>
      </c>
    </row>
    <row r="5487" spans="1:13" x14ac:dyDescent="0.25">
      <c r="A5487" s="126" t="s">
        <v>8198</v>
      </c>
      <c r="B5487" s="126" t="s">
        <v>12656</v>
      </c>
      <c r="C5487" s="126" t="s">
        <v>75</v>
      </c>
      <c r="D5487" s="127">
        <v>4.8570000000000002</v>
      </c>
      <c r="E5487" s="128">
        <v>628</v>
      </c>
      <c r="F5487" s="128">
        <v>628</v>
      </c>
      <c r="G5487" s="126" t="s">
        <v>13724</v>
      </c>
      <c r="H5487" s="126" t="s">
        <v>21063</v>
      </c>
      <c r="I5487" s="126" t="s">
        <v>21064</v>
      </c>
      <c r="J5487" s="126" t="s">
        <v>26237</v>
      </c>
      <c r="K5487" s="9">
        <f>_xlfn.IFNA(VLOOKUP(Table5[[#This Row],[Section]],SubSill_Tier,2,FALSE),0)</f>
        <v>0</v>
      </c>
      <c r="L5487" s="9" t="str">
        <f t="shared" si="94"/>
        <v>Wall</v>
      </c>
      <c r="M5487" s="205" t="str" cm="1">
        <f t="array" ref="M5487">_xlfn.IFS(NOT(ISERROR(VLOOKUP(Table5[[#This Row],[Section]],TB_notTB,1,FALSE))),"No",LEFT(Table5[[#This Row],[Section]],3)="ETB","PLS",LEFT(Table5[[#This Row],[Section]],1)="7","PDB",NOT(ISBLANK(Table5[[#This Row],[Section]])),"No")</f>
        <v>No</v>
      </c>
    </row>
    <row r="5488" spans="1:13" x14ac:dyDescent="0.25">
      <c r="A5488" s="126" t="s">
        <v>8199</v>
      </c>
      <c r="B5488" s="126" t="s">
        <v>17222</v>
      </c>
      <c r="C5488" s="126" t="s">
        <v>75</v>
      </c>
      <c r="D5488" s="127">
        <v>0.49</v>
      </c>
      <c r="E5488" s="128">
        <v>138</v>
      </c>
      <c r="F5488" s="128">
        <v>138</v>
      </c>
      <c r="G5488" s="126" t="s">
        <v>13714</v>
      </c>
      <c r="H5488" s="126" t="s">
        <v>20121</v>
      </c>
      <c r="I5488" s="126" t="s">
        <v>20122</v>
      </c>
      <c r="J5488" s="126" t="s">
        <v>26234</v>
      </c>
      <c r="K5488" s="9">
        <f>_xlfn.IFNA(VLOOKUP(Table5[[#This Row],[Section]],SubSill_Tier,2,FALSE),0)</f>
        <v>0</v>
      </c>
      <c r="L5488" s="9" t="str">
        <f t="shared" si="94"/>
        <v/>
      </c>
      <c r="M5488" s="205" t="str" cm="1">
        <f t="array" ref="M5488">_xlfn.IFS(NOT(ISERROR(VLOOKUP(Table5[[#This Row],[Section]],TB_notTB,1,FALSE))),"No",LEFT(Table5[[#This Row],[Section]],3)="ETB","PLS",LEFT(Table5[[#This Row],[Section]],1)="7","PDB",NOT(ISBLANK(Table5[[#This Row],[Section]])),"No")</f>
        <v>No</v>
      </c>
    </row>
    <row r="5489" spans="1:13" x14ac:dyDescent="0.25">
      <c r="A5489" s="126" t="s">
        <v>8200</v>
      </c>
      <c r="B5489" s="126" t="s">
        <v>17222</v>
      </c>
      <c r="C5489" s="126" t="s">
        <v>75</v>
      </c>
      <c r="D5489" s="127">
        <v>2.38</v>
      </c>
      <c r="E5489" s="128">
        <v>497</v>
      </c>
      <c r="F5489" s="128">
        <v>497</v>
      </c>
      <c r="G5489" s="126" t="s">
        <v>13714</v>
      </c>
      <c r="H5489" s="126" t="s">
        <v>20121</v>
      </c>
      <c r="I5489" s="126" t="s">
        <v>20122</v>
      </c>
      <c r="J5489" s="126" t="s">
        <v>26234</v>
      </c>
      <c r="K5489" s="9">
        <f>_xlfn.IFNA(VLOOKUP(Table5[[#This Row],[Section]],SubSill_Tier,2,FALSE),0)</f>
        <v>0</v>
      </c>
      <c r="L5489" s="9" t="str">
        <f t="shared" si="94"/>
        <v/>
      </c>
      <c r="M5489" s="205" t="str" cm="1">
        <f t="array" ref="M5489">_xlfn.IFS(NOT(ISERROR(VLOOKUP(Table5[[#This Row],[Section]],TB_notTB,1,FALSE))),"No",LEFT(Table5[[#This Row],[Section]],3)="ETB","PLS",LEFT(Table5[[#This Row],[Section]],1)="7","PDB",NOT(ISBLANK(Table5[[#This Row],[Section]])),"No")</f>
        <v>No</v>
      </c>
    </row>
    <row r="5490" spans="1:13" x14ac:dyDescent="0.25">
      <c r="A5490" s="126" t="s">
        <v>8201</v>
      </c>
      <c r="B5490" s="126" t="s">
        <v>28073</v>
      </c>
      <c r="C5490" s="126" t="s">
        <v>75</v>
      </c>
      <c r="D5490" s="127">
        <v>2.0569999999999999</v>
      </c>
      <c r="E5490" s="128">
        <v>252</v>
      </c>
      <c r="F5490" s="128">
        <v>252</v>
      </c>
      <c r="G5490" s="126" t="s">
        <v>13720</v>
      </c>
      <c r="H5490" s="126" t="s">
        <v>20130</v>
      </c>
      <c r="I5490" s="126" t="s">
        <v>20131</v>
      </c>
      <c r="J5490" s="126" t="s">
        <v>26235</v>
      </c>
      <c r="K5490" s="9">
        <f>_xlfn.IFNA(VLOOKUP(Table5[[#This Row],[Section]],SubSill_Tier,2,FALSE),0)</f>
        <v>0</v>
      </c>
      <c r="L5490" s="9" t="str">
        <f t="shared" si="94"/>
        <v/>
      </c>
      <c r="M5490" s="205" t="str" cm="1">
        <f t="array" ref="M5490">_xlfn.IFS(NOT(ISERROR(VLOOKUP(Table5[[#This Row],[Section]],TB_notTB,1,FALSE))),"No",LEFT(Table5[[#This Row],[Section]],3)="ETB","PLS",LEFT(Table5[[#This Row],[Section]],1)="7","PDB",NOT(ISBLANK(Table5[[#This Row],[Section]])),"No")</f>
        <v>No</v>
      </c>
    </row>
    <row r="5491" spans="1:13" x14ac:dyDescent="0.25">
      <c r="A5491" s="126" t="s">
        <v>11924</v>
      </c>
      <c r="B5491" s="126" t="s">
        <v>11925</v>
      </c>
      <c r="C5491" s="126" t="s">
        <v>75</v>
      </c>
      <c r="D5491" s="127">
        <v>0.10299999999999999</v>
      </c>
      <c r="E5491" s="128">
        <v>100</v>
      </c>
      <c r="F5491" s="128">
        <v>100</v>
      </c>
      <c r="G5491" s="126" t="s">
        <v>13792</v>
      </c>
      <c r="H5491" s="126" t="s">
        <v>20162</v>
      </c>
      <c r="I5491" s="126" t="s">
        <v>27711</v>
      </c>
      <c r="J5491" s="126" t="s">
        <v>26254</v>
      </c>
      <c r="K5491" s="9">
        <f>_xlfn.IFNA(VLOOKUP(Table5[[#This Row],[Section]],SubSill_Tier,2,FALSE),0)</f>
        <v>0</v>
      </c>
      <c r="L5491" s="9" t="str">
        <f t="shared" si="94"/>
        <v/>
      </c>
      <c r="M5491" s="205" t="str" cm="1">
        <f t="array" ref="M5491">_xlfn.IFS(NOT(ISERROR(VLOOKUP(Table5[[#This Row],[Section]],TB_notTB,1,FALSE))),"No",LEFT(Table5[[#This Row],[Section]],3)="ETB","PLS",LEFT(Table5[[#This Row],[Section]],1)="7","PDB",NOT(ISBLANK(Table5[[#This Row],[Section]])),"No")</f>
        <v>No</v>
      </c>
    </row>
    <row r="5492" spans="1:13" x14ac:dyDescent="0.25">
      <c r="A5492" s="126" t="s">
        <v>2244</v>
      </c>
      <c r="B5492" s="126" t="s">
        <v>2245</v>
      </c>
      <c r="C5492" s="126" t="s">
        <v>75</v>
      </c>
      <c r="D5492" s="127">
        <v>0.46600000000000003</v>
      </c>
      <c r="E5492" s="128">
        <v>214</v>
      </c>
      <c r="F5492" s="128">
        <v>214</v>
      </c>
      <c r="G5492" s="126" t="s">
        <v>13748</v>
      </c>
      <c r="H5492" s="126" t="s">
        <v>20246</v>
      </c>
      <c r="I5492" s="126" t="s">
        <v>20247</v>
      </c>
      <c r="J5492" s="126" t="s">
        <v>26247</v>
      </c>
      <c r="K5492" s="9">
        <f>_xlfn.IFNA(VLOOKUP(Table5[[#This Row],[Section]],SubSill_Tier,2,FALSE),0)</f>
        <v>0</v>
      </c>
      <c r="L5492" s="9" t="str">
        <f t="shared" si="94"/>
        <v/>
      </c>
      <c r="M5492" s="205" t="str" cm="1">
        <f t="array" ref="M5492">_xlfn.IFS(NOT(ISERROR(VLOOKUP(Table5[[#This Row],[Section]],TB_notTB,1,FALSE))),"No",LEFT(Table5[[#This Row],[Section]],3)="ETB","PLS",LEFT(Table5[[#This Row],[Section]],1)="7","PDB",NOT(ISBLANK(Table5[[#This Row],[Section]])),"No")</f>
        <v>No</v>
      </c>
    </row>
    <row r="5493" spans="1:13" x14ac:dyDescent="0.25">
      <c r="A5493" s="126" t="s">
        <v>2246</v>
      </c>
      <c r="B5493" s="126" t="s">
        <v>17222</v>
      </c>
      <c r="C5493" s="126" t="s">
        <v>98</v>
      </c>
      <c r="D5493" s="127">
        <v>0.40600000000000003</v>
      </c>
      <c r="E5493" s="128">
        <v>194</v>
      </c>
      <c r="F5493" s="128">
        <v>194</v>
      </c>
      <c r="G5493" s="126" t="s">
        <v>13736</v>
      </c>
      <c r="H5493" s="126" t="s">
        <v>20148</v>
      </c>
      <c r="I5493" s="126" t="s">
        <v>21073</v>
      </c>
      <c r="J5493" s="126" t="s">
        <v>26232</v>
      </c>
      <c r="K5493" s="9">
        <f>_xlfn.IFNA(VLOOKUP(Table5[[#This Row],[Section]],SubSill_Tier,2,FALSE),0)</f>
        <v>0</v>
      </c>
      <c r="L5493" s="9" t="str">
        <f t="shared" si="94"/>
        <v/>
      </c>
      <c r="M5493" s="205" t="str" cm="1">
        <f t="array" ref="M5493">_xlfn.IFS(NOT(ISERROR(VLOOKUP(Table5[[#This Row],[Section]],TB_notTB,1,FALSE))),"No",LEFT(Table5[[#This Row],[Section]],3)="ETB","PLS",LEFT(Table5[[#This Row],[Section]],1)="7","PDB",NOT(ISBLANK(Table5[[#This Row],[Section]])),"No")</f>
        <v>No</v>
      </c>
    </row>
    <row r="5494" spans="1:13" x14ac:dyDescent="0.25">
      <c r="A5494" s="126" t="s">
        <v>2247</v>
      </c>
      <c r="B5494" s="126" t="s">
        <v>17222</v>
      </c>
      <c r="C5494" s="126" t="s">
        <v>98</v>
      </c>
      <c r="D5494" s="127">
        <v>0.33500000000000002</v>
      </c>
      <c r="E5494" s="128">
        <v>151</v>
      </c>
      <c r="F5494" s="128">
        <v>151</v>
      </c>
      <c r="G5494" s="126" t="s">
        <v>13736</v>
      </c>
      <c r="H5494" s="126" t="s">
        <v>20148</v>
      </c>
      <c r="I5494" s="126" t="s">
        <v>21073</v>
      </c>
      <c r="J5494" s="126" t="s">
        <v>26232</v>
      </c>
      <c r="K5494" s="9">
        <f>_xlfn.IFNA(VLOOKUP(Table5[[#This Row],[Section]],SubSill_Tier,2,FALSE),0)</f>
        <v>0</v>
      </c>
      <c r="L5494" s="9" t="str">
        <f t="shared" si="94"/>
        <v/>
      </c>
      <c r="M5494" s="205" t="str" cm="1">
        <f t="array" ref="M5494">_xlfn.IFS(NOT(ISERROR(VLOOKUP(Table5[[#This Row],[Section]],TB_notTB,1,FALSE))),"No",LEFT(Table5[[#This Row],[Section]],3)="ETB","PLS",LEFT(Table5[[#This Row],[Section]],1)="7","PDB",NOT(ISBLANK(Table5[[#This Row],[Section]])),"No")</f>
        <v>No</v>
      </c>
    </row>
    <row r="5495" spans="1:13" x14ac:dyDescent="0.25">
      <c r="A5495" s="126" t="s">
        <v>2248</v>
      </c>
      <c r="B5495" s="126" t="s">
        <v>17222</v>
      </c>
      <c r="C5495" s="126" t="s">
        <v>98</v>
      </c>
      <c r="D5495" s="127">
        <v>0.14899999999999999</v>
      </c>
      <c r="E5495" s="128">
        <v>100</v>
      </c>
      <c r="F5495" s="128">
        <v>100</v>
      </c>
      <c r="G5495" s="126" t="s">
        <v>13736</v>
      </c>
      <c r="H5495" s="126" t="s">
        <v>20148</v>
      </c>
      <c r="I5495" s="126" t="s">
        <v>21073</v>
      </c>
      <c r="J5495" s="126" t="s">
        <v>26232</v>
      </c>
      <c r="K5495" s="9">
        <f>_xlfn.IFNA(VLOOKUP(Table5[[#This Row],[Section]],SubSill_Tier,2,FALSE),0)</f>
        <v>0</v>
      </c>
      <c r="L5495" s="9" t="str">
        <f t="shared" si="94"/>
        <v/>
      </c>
      <c r="M5495" s="205" t="str" cm="1">
        <f t="array" ref="M5495">_xlfn.IFS(NOT(ISERROR(VLOOKUP(Table5[[#This Row],[Section]],TB_notTB,1,FALSE))),"No",LEFT(Table5[[#This Row],[Section]],3)="ETB","PLS",LEFT(Table5[[#This Row],[Section]],1)="7","PDB",NOT(ISBLANK(Table5[[#This Row],[Section]])),"No")</f>
        <v>No</v>
      </c>
    </row>
    <row r="5496" spans="1:13" x14ac:dyDescent="0.25">
      <c r="A5496" s="126" t="s">
        <v>2249</v>
      </c>
      <c r="B5496" s="126" t="s">
        <v>17222</v>
      </c>
      <c r="C5496" s="126" t="s">
        <v>98</v>
      </c>
      <c r="D5496" s="127">
        <v>0.26800000000000002</v>
      </c>
      <c r="E5496" s="128">
        <v>130</v>
      </c>
      <c r="F5496" s="128">
        <v>130</v>
      </c>
      <c r="G5496" s="126" t="s">
        <v>13736</v>
      </c>
      <c r="H5496" s="126" t="s">
        <v>20148</v>
      </c>
      <c r="I5496" s="126" t="s">
        <v>21073</v>
      </c>
      <c r="J5496" s="126" t="s">
        <v>26232</v>
      </c>
      <c r="K5496" s="9">
        <f>_xlfn.IFNA(VLOOKUP(Table5[[#This Row],[Section]],SubSill_Tier,2,FALSE),0)</f>
        <v>0</v>
      </c>
      <c r="L5496" s="9" t="str">
        <f t="shared" si="94"/>
        <v/>
      </c>
      <c r="M5496" s="205" t="str" cm="1">
        <f t="array" ref="M5496">_xlfn.IFS(NOT(ISERROR(VLOOKUP(Table5[[#This Row],[Section]],TB_notTB,1,FALSE))),"No",LEFT(Table5[[#This Row],[Section]],3)="ETB","PLS",LEFT(Table5[[#This Row],[Section]],1)="7","PDB",NOT(ISBLANK(Table5[[#This Row],[Section]])),"No")</f>
        <v>No</v>
      </c>
    </row>
    <row r="5497" spans="1:13" x14ac:dyDescent="0.25">
      <c r="A5497" s="126" t="s">
        <v>2250</v>
      </c>
      <c r="B5497" s="126" t="s">
        <v>17222</v>
      </c>
      <c r="C5497" s="126" t="s">
        <v>98</v>
      </c>
      <c r="D5497" s="127">
        <v>0.26800000000000002</v>
      </c>
      <c r="E5497" s="128">
        <v>134</v>
      </c>
      <c r="F5497" s="128">
        <v>134</v>
      </c>
      <c r="G5497" s="126" t="s">
        <v>13736</v>
      </c>
      <c r="H5497" s="126" t="s">
        <v>20148</v>
      </c>
      <c r="I5497" s="126" t="s">
        <v>21073</v>
      </c>
      <c r="J5497" s="126" t="s">
        <v>26232</v>
      </c>
      <c r="K5497" s="9">
        <f>_xlfn.IFNA(VLOOKUP(Table5[[#This Row],[Section]],SubSill_Tier,2,FALSE),0)</f>
        <v>0</v>
      </c>
      <c r="L5497" s="9" t="str">
        <f t="shared" si="94"/>
        <v/>
      </c>
      <c r="M5497" s="205" t="str" cm="1">
        <f t="array" ref="M5497">_xlfn.IFS(NOT(ISERROR(VLOOKUP(Table5[[#This Row],[Section]],TB_notTB,1,FALSE))),"No",LEFT(Table5[[#This Row],[Section]],3)="ETB","PLS",LEFT(Table5[[#This Row],[Section]],1)="7","PDB",NOT(ISBLANK(Table5[[#This Row],[Section]])),"No")</f>
        <v>No</v>
      </c>
    </row>
    <row r="5498" spans="1:13" x14ac:dyDescent="0.25">
      <c r="A5498" s="126" t="s">
        <v>2251</v>
      </c>
      <c r="B5498" s="126" t="s">
        <v>17222</v>
      </c>
      <c r="C5498" s="126" t="s">
        <v>98</v>
      </c>
      <c r="D5498" s="127">
        <v>0.54</v>
      </c>
      <c r="E5498" s="128">
        <v>241</v>
      </c>
      <c r="F5498" s="128">
        <v>241</v>
      </c>
      <c r="G5498" s="126" t="s">
        <v>13736</v>
      </c>
      <c r="H5498" s="126" t="s">
        <v>20148</v>
      </c>
      <c r="I5498" s="126" t="s">
        <v>21073</v>
      </c>
      <c r="J5498" s="126" t="s">
        <v>26232</v>
      </c>
      <c r="K5498" s="9">
        <f>_xlfn.IFNA(VLOOKUP(Table5[[#This Row],[Section]],SubSill_Tier,2,FALSE),0)</f>
        <v>0</v>
      </c>
      <c r="L5498" s="9" t="str">
        <f t="shared" si="94"/>
        <v/>
      </c>
      <c r="M5498" s="205" t="str" cm="1">
        <f t="array" ref="M5498">_xlfn.IFS(NOT(ISERROR(VLOOKUP(Table5[[#This Row],[Section]],TB_notTB,1,FALSE))),"No",LEFT(Table5[[#This Row],[Section]],3)="ETB","PLS",LEFT(Table5[[#This Row],[Section]],1)="7","PDB",NOT(ISBLANK(Table5[[#This Row],[Section]])),"No")</f>
        <v>No</v>
      </c>
    </row>
    <row r="5499" spans="1:13" x14ac:dyDescent="0.25">
      <c r="A5499" s="126" t="s">
        <v>2252</v>
      </c>
      <c r="B5499" s="126" t="s">
        <v>17222</v>
      </c>
      <c r="C5499" s="126" t="s">
        <v>98</v>
      </c>
      <c r="D5499" s="127">
        <v>0.23499999999999999</v>
      </c>
      <c r="E5499" s="128">
        <v>110</v>
      </c>
      <c r="F5499" s="128">
        <v>110</v>
      </c>
      <c r="G5499" s="126" t="s">
        <v>13736</v>
      </c>
      <c r="H5499" s="126" t="s">
        <v>20148</v>
      </c>
      <c r="I5499" s="126" t="s">
        <v>21073</v>
      </c>
      <c r="J5499" s="126" t="s">
        <v>26232</v>
      </c>
      <c r="K5499" s="9">
        <f>_xlfn.IFNA(VLOOKUP(Table5[[#This Row],[Section]],SubSill_Tier,2,FALSE),0)</f>
        <v>0</v>
      </c>
      <c r="L5499" s="9" t="str">
        <f t="shared" si="94"/>
        <v/>
      </c>
      <c r="M5499" s="205" t="str" cm="1">
        <f t="array" ref="M5499">_xlfn.IFS(NOT(ISERROR(VLOOKUP(Table5[[#This Row],[Section]],TB_notTB,1,FALSE))),"No",LEFT(Table5[[#This Row],[Section]],3)="ETB","PLS",LEFT(Table5[[#This Row],[Section]],1)="7","PDB",NOT(ISBLANK(Table5[[#This Row],[Section]])),"No")</f>
        <v>No</v>
      </c>
    </row>
    <row r="5500" spans="1:13" x14ac:dyDescent="0.25">
      <c r="A5500" s="126" t="s">
        <v>2253</v>
      </c>
      <c r="B5500" s="126" t="s">
        <v>17222</v>
      </c>
      <c r="C5500" s="126" t="s">
        <v>98</v>
      </c>
      <c r="D5500" s="127">
        <v>0.32900000000000001</v>
      </c>
      <c r="E5500" s="128">
        <v>149</v>
      </c>
      <c r="F5500" s="128">
        <v>149</v>
      </c>
      <c r="G5500" s="126" t="s">
        <v>13736</v>
      </c>
      <c r="H5500" s="126" t="s">
        <v>20148</v>
      </c>
      <c r="I5500" s="126" t="s">
        <v>21073</v>
      </c>
      <c r="J5500" s="126" t="s">
        <v>26232</v>
      </c>
      <c r="K5500" s="9">
        <f>_xlfn.IFNA(VLOOKUP(Table5[[#This Row],[Section]],SubSill_Tier,2,FALSE),0)</f>
        <v>0</v>
      </c>
      <c r="L5500" s="9" t="str">
        <f t="shared" si="94"/>
        <v/>
      </c>
      <c r="M5500" s="205" t="str" cm="1">
        <f t="array" ref="M5500">_xlfn.IFS(NOT(ISERROR(VLOOKUP(Table5[[#This Row],[Section]],TB_notTB,1,FALSE))),"No",LEFT(Table5[[#This Row],[Section]],3)="ETB","PLS",LEFT(Table5[[#This Row],[Section]],1)="7","PDB",NOT(ISBLANK(Table5[[#This Row],[Section]])),"No")</f>
        <v>No</v>
      </c>
    </row>
    <row r="5501" spans="1:13" x14ac:dyDescent="0.25">
      <c r="A5501" s="126" t="s">
        <v>2254</v>
      </c>
      <c r="B5501" s="126" t="s">
        <v>17222</v>
      </c>
      <c r="C5501" s="126" t="s">
        <v>98</v>
      </c>
      <c r="D5501" s="127">
        <v>0.308</v>
      </c>
      <c r="E5501" s="128">
        <v>142</v>
      </c>
      <c r="F5501" s="128">
        <v>142</v>
      </c>
      <c r="G5501" s="126" t="s">
        <v>13736</v>
      </c>
      <c r="H5501" s="126" t="s">
        <v>20148</v>
      </c>
      <c r="I5501" s="126" t="s">
        <v>21073</v>
      </c>
      <c r="J5501" s="126" t="s">
        <v>26232</v>
      </c>
      <c r="K5501" s="9">
        <f>_xlfn.IFNA(VLOOKUP(Table5[[#This Row],[Section]],SubSill_Tier,2,FALSE),0)</f>
        <v>0</v>
      </c>
      <c r="L5501" s="9" t="str">
        <f t="shared" si="94"/>
        <v/>
      </c>
      <c r="M5501" s="205" t="str" cm="1">
        <f t="array" ref="M5501">_xlfn.IFS(NOT(ISERROR(VLOOKUP(Table5[[#This Row],[Section]],TB_notTB,1,FALSE))),"No",LEFT(Table5[[#This Row],[Section]],3)="ETB","PLS",LEFT(Table5[[#This Row],[Section]],1)="7","PDB",NOT(ISBLANK(Table5[[#This Row],[Section]])),"No")</f>
        <v>No</v>
      </c>
    </row>
    <row r="5502" spans="1:13" x14ac:dyDescent="0.25">
      <c r="A5502" s="126" t="s">
        <v>2255</v>
      </c>
      <c r="B5502" s="126" t="s">
        <v>17222</v>
      </c>
      <c r="C5502" s="126" t="s">
        <v>98</v>
      </c>
      <c r="D5502" s="127">
        <v>0.437</v>
      </c>
      <c r="E5502" s="128">
        <v>205</v>
      </c>
      <c r="F5502" s="128">
        <v>205</v>
      </c>
      <c r="G5502" s="126" t="s">
        <v>13736</v>
      </c>
      <c r="H5502" s="126" t="s">
        <v>20148</v>
      </c>
      <c r="I5502" s="126" t="s">
        <v>21073</v>
      </c>
      <c r="J5502" s="126" t="s">
        <v>26232</v>
      </c>
      <c r="K5502" s="9">
        <f>_xlfn.IFNA(VLOOKUP(Table5[[#This Row],[Section]],SubSill_Tier,2,FALSE),0)</f>
        <v>0</v>
      </c>
      <c r="L5502" s="9" t="str">
        <f t="shared" si="94"/>
        <v/>
      </c>
      <c r="M5502" s="205" t="str" cm="1">
        <f t="array" ref="M5502">_xlfn.IFS(NOT(ISERROR(VLOOKUP(Table5[[#This Row],[Section]],TB_notTB,1,FALSE))),"No",LEFT(Table5[[#This Row],[Section]],3)="ETB","PLS",LEFT(Table5[[#This Row],[Section]],1)="7","PDB",NOT(ISBLANK(Table5[[#This Row],[Section]])),"No")</f>
        <v>No</v>
      </c>
    </row>
    <row r="5503" spans="1:13" x14ac:dyDescent="0.25">
      <c r="A5503" s="126" t="s">
        <v>2256</v>
      </c>
      <c r="B5503" s="126" t="s">
        <v>17222</v>
      </c>
      <c r="C5503" s="126" t="s">
        <v>98</v>
      </c>
      <c r="D5503" s="127">
        <v>0.39400000000000002</v>
      </c>
      <c r="E5503" s="128">
        <v>201</v>
      </c>
      <c r="F5503" s="128">
        <v>201</v>
      </c>
      <c r="G5503" s="126" t="s">
        <v>13736</v>
      </c>
      <c r="H5503" s="126" t="s">
        <v>20148</v>
      </c>
      <c r="I5503" s="126" t="s">
        <v>21073</v>
      </c>
      <c r="J5503" s="126" t="s">
        <v>26232</v>
      </c>
      <c r="K5503" s="9">
        <f>_xlfn.IFNA(VLOOKUP(Table5[[#This Row],[Section]],SubSill_Tier,2,FALSE),0)</f>
        <v>0</v>
      </c>
      <c r="L5503" s="9" t="str">
        <f t="shared" si="94"/>
        <v/>
      </c>
      <c r="M5503" s="205" t="str" cm="1">
        <f t="array" ref="M5503">_xlfn.IFS(NOT(ISERROR(VLOOKUP(Table5[[#This Row],[Section]],TB_notTB,1,FALSE))),"No",LEFT(Table5[[#This Row],[Section]],3)="ETB","PLS",LEFT(Table5[[#This Row],[Section]],1)="7","PDB",NOT(ISBLANK(Table5[[#This Row],[Section]])),"No")</f>
        <v>No</v>
      </c>
    </row>
    <row r="5504" spans="1:13" x14ac:dyDescent="0.25">
      <c r="A5504" s="126" t="s">
        <v>2257</v>
      </c>
      <c r="B5504" s="126" t="s">
        <v>17222</v>
      </c>
      <c r="C5504" s="126" t="s">
        <v>98</v>
      </c>
      <c r="D5504" s="127">
        <v>0.66600000000000004</v>
      </c>
      <c r="E5504" s="128">
        <v>279</v>
      </c>
      <c r="F5504" s="128">
        <v>279</v>
      </c>
      <c r="G5504" s="126" t="s">
        <v>13736</v>
      </c>
      <c r="H5504" s="126" t="s">
        <v>20148</v>
      </c>
      <c r="I5504" s="126" t="s">
        <v>21073</v>
      </c>
      <c r="J5504" s="126" t="s">
        <v>26232</v>
      </c>
      <c r="K5504" s="9">
        <f>_xlfn.IFNA(VLOOKUP(Table5[[#This Row],[Section]],SubSill_Tier,2,FALSE),0)</f>
        <v>0</v>
      </c>
      <c r="L5504" s="9" t="str">
        <f t="shared" si="94"/>
        <v/>
      </c>
      <c r="M5504" s="205" t="str" cm="1">
        <f t="array" ref="M5504">_xlfn.IFS(NOT(ISERROR(VLOOKUP(Table5[[#This Row],[Section]],TB_notTB,1,FALSE))),"No",LEFT(Table5[[#This Row],[Section]],3)="ETB","PLS",LEFT(Table5[[#This Row],[Section]],1)="7","PDB",NOT(ISBLANK(Table5[[#This Row],[Section]])),"No")</f>
        <v>No</v>
      </c>
    </row>
    <row r="5505" spans="1:13" x14ac:dyDescent="0.25">
      <c r="A5505" s="126" t="s">
        <v>2258</v>
      </c>
      <c r="B5505" s="126" t="s">
        <v>17222</v>
      </c>
      <c r="C5505" s="126" t="s">
        <v>98</v>
      </c>
      <c r="D5505" s="127">
        <v>0.83399999999999996</v>
      </c>
      <c r="E5505" s="128">
        <v>231</v>
      </c>
      <c r="F5505" s="128">
        <v>231</v>
      </c>
      <c r="G5505" s="126" t="s">
        <v>13736</v>
      </c>
      <c r="H5505" s="126" t="s">
        <v>20148</v>
      </c>
      <c r="I5505" s="126" t="s">
        <v>21073</v>
      </c>
      <c r="J5505" s="126" t="s">
        <v>26232</v>
      </c>
      <c r="K5505" s="9">
        <f>_xlfn.IFNA(VLOOKUP(Table5[[#This Row],[Section]],SubSill_Tier,2,FALSE),0)</f>
        <v>0</v>
      </c>
      <c r="L5505" s="9" t="str">
        <f t="shared" si="94"/>
        <v/>
      </c>
      <c r="M5505" s="205" t="str" cm="1">
        <f t="array" ref="M5505">_xlfn.IFS(NOT(ISERROR(VLOOKUP(Table5[[#This Row],[Section]],TB_notTB,1,FALSE))),"No",LEFT(Table5[[#This Row],[Section]],3)="ETB","PLS",LEFT(Table5[[#This Row],[Section]],1)="7","PDB",NOT(ISBLANK(Table5[[#This Row],[Section]])),"No")</f>
        <v>No</v>
      </c>
    </row>
    <row r="5506" spans="1:13" x14ac:dyDescent="0.25">
      <c r="A5506" s="126" t="s">
        <v>2259</v>
      </c>
      <c r="B5506" s="126" t="s">
        <v>2260</v>
      </c>
      <c r="C5506" s="126" t="s">
        <v>75</v>
      </c>
      <c r="D5506" s="127">
        <v>0.09</v>
      </c>
      <c r="E5506" s="128">
        <v>100</v>
      </c>
      <c r="F5506" s="128">
        <v>100</v>
      </c>
      <c r="G5506" s="126" t="s">
        <v>13787</v>
      </c>
      <c r="H5506" s="126" t="s">
        <v>20287</v>
      </c>
      <c r="I5506" s="126" t="s">
        <v>28006</v>
      </c>
      <c r="J5506" s="126" t="s">
        <v>26247</v>
      </c>
      <c r="K5506" s="9">
        <f>_xlfn.IFNA(VLOOKUP(Table5[[#This Row],[Section]],SubSill_Tier,2,FALSE),0)</f>
        <v>0</v>
      </c>
      <c r="L5506" s="9" t="str">
        <f t="shared" ref="L5506:L5569" si="95">IFERROR(IF(LEFT(G5506,2)="AI",IF(_xlfn.NUMBERVALUE(IFERROR(LEFT(IF(ISERROR(FIND("X",UPPER(B5506))),UPPER(B5506),RIGHT(UPPER(B5506),LEN(UPPER(B5506))-FIND("~",SUBSTITUTE(UPPER(B5506),"X","~",LEN(UPPER(B5506))-LEN(SUBSTITUTE(UPPER(B5506),"X","")))))),FIND(" ",IF(ISERROR(FIND("X",UPPER(B5506))),UPPER(B5506),RIGHT(UPPER(B5506),LEN(UPPER(B5506))-FIND("~",SUBSTITUTE(UPPER(B5506),"X","~",LEN(UPPER(B5506))-LEN(SUBSTITUTE(UPPER(B5506),"X","")))))),1)-1),IF(ISERROR(FIND("X",UPPER(B5506))),UPPER(B5506),RIGHT(UPPER(B5506),LEN(UPPER(B5506))-FIND("~",SUBSTITUTE(UPPER(B5506),"X","~",LEN(UPPER(B5506))-LEN(SUBSTITUTE(UPPER(B5506),"X",""))))))),".")&gt;=5,"Wall",""),""),"")</f>
        <v/>
      </c>
      <c r="M5506" s="205" t="str" cm="1">
        <f t="array" ref="M5506">_xlfn.IFS(NOT(ISERROR(VLOOKUP(Table5[[#This Row],[Section]],TB_notTB,1,FALSE))),"No",LEFT(Table5[[#This Row],[Section]],3)="ETB","PLS",LEFT(Table5[[#This Row],[Section]],1)="7","PDB",NOT(ISBLANK(Table5[[#This Row],[Section]])),"No")</f>
        <v>No</v>
      </c>
    </row>
    <row r="5507" spans="1:13" x14ac:dyDescent="0.25">
      <c r="A5507" s="126" t="s">
        <v>2261</v>
      </c>
      <c r="B5507" s="126" t="s">
        <v>12413</v>
      </c>
      <c r="C5507" s="126" t="s">
        <v>75</v>
      </c>
      <c r="D5507" s="127">
        <v>0.67500000000000004</v>
      </c>
      <c r="E5507" s="128">
        <v>207</v>
      </c>
      <c r="F5507" s="128">
        <v>100</v>
      </c>
      <c r="G5507" s="126" t="s">
        <v>21150</v>
      </c>
      <c r="H5507" s="126" t="s">
        <v>21151</v>
      </c>
      <c r="I5507" s="126" t="s">
        <v>21152</v>
      </c>
      <c r="J5507" s="126" t="s">
        <v>26362</v>
      </c>
      <c r="K5507" s="9">
        <f>_xlfn.IFNA(VLOOKUP(Table5[[#This Row],[Section]],SubSill_Tier,2,FALSE),0)</f>
        <v>0</v>
      </c>
      <c r="L5507" s="9" t="str">
        <f t="shared" si="95"/>
        <v/>
      </c>
      <c r="M5507" s="205" t="str" cm="1">
        <f t="array" ref="M5507">_xlfn.IFS(NOT(ISERROR(VLOOKUP(Table5[[#This Row],[Section]],TB_notTB,1,FALSE))),"No",LEFT(Table5[[#This Row],[Section]],3)="ETB","PLS",LEFT(Table5[[#This Row],[Section]],1)="7","PDB",NOT(ISBLANK(Table5[[#This Row],[Section]])),"No")</f>
        <v>No</v>
      </c>
    </row>
    <row r="5508" spans="1:13" x14ac:dyDescent="0.25">
      <c r="A5508" s="126" t="s">
        <v>2262</v>
      </c>
      <c r="B5508" s="126" t="s">
        <v>2263</v>
      </c>
      <c r="C5508" s="126" t="s">
        <v>75</v>
      </c>
      <c r="D5508" s="127">
        <v>1.393</v>
      </c>
      <c r="E5508" s="128">
        <v>269</v>
      </c>
      <c r="F5508" s="128">
        <v>135</v>
      </c>
      <c r="G5508" s="126" t="s">
        <v>13744</v>
      </c>
      <c r="H5508" s="126" t="s">
        <v>20161</v>
      </c>
      <c r="I5508" s="126" t="s">
        <v>21083</v>
      </c>
      <c r="J5508" s="126" t="s">
        <v>26241</v>
      </c>
      <c r="K5508" s="9">
        <f>_xlfn.IFNA(VLOOKUP(Table5[[#This Row],[Section]],SubSill_Tier,2,FALSE),0)</f>
        <v>0</v>
      </c>
      <c r="L5508" s="9" t="str">
        <f t="shared" si="95"/>
        <v/>
      </c>
      <c r="M5508" s="205" t="str" cm="1">
        <f t="array" ref="M5508">_xlfn.IFS(NOT(ISERROR(VLOOKUP(Table5[[#This Row],[Section]],TB_notTB,1,FALSE))),"No",LEFT(Table5[[#This Row],[Section]],3)="ETB","PLS",LEFT(Table5[[#This Row],[Section]],1)="7","PDB",NOT(ISBLANK(Table5[[#This Row],[Section]])),"No")</f>
        <v>No</v>
      </c>
    </row>
    <row r="5509" spans="1:13" x14ac:dyDescent="0.25">
      <c r="A5509" s="126" t="s">
        <v>2264</v>
      </c>
      <c r="B5509" s="126" t="s">
        <v>2265</v>
      </c>
      <c r="C5509" s="126" t="s">
        <v>75</v>
      </c>
      <c r="D5509" s="127">
        <v>1.6850000000000001</v>
      </c>
      <c r="E5509" s="128">
        <v>367</v>
      </c>
      <c r="F5509" s="128">
        <v>195</v>
      </c>
      <c r="G5509" s="126" t="s">
        <v>13744</v>
      </c>
      <c r="H5509" s="126" t="s">
        <v>20161</v>
      </c>
      <c r="I5509" s="126" t="s">
        <v>21083</v>
      </c>
      <c r="J5509" s="126" t="s">
        <v>26241</v>
      </c>
      <c r="K5509" s="9">
        <f>_xlfn.IFNA(VLOOKUP(Table5[[#This Row],[Section]],SubSill_Tier,2,FALSE),0)</f>
        <v>0</v>
      </c>
      <c r="L5509" s="9" t="str">
        <f t="shared" si="95"/>
        <v/>
      </c>
      <c r="M5509" s="205" t="str" cm="1">
        <f t="array" ref="M5509">_xlfn.IFS(NOT(ISERROR(VLOOKUP(Table5[[#This Row],[Section]],TB_notTB,1,FALSE))),"No",LEFT(Table5[[#This Row],[Section]],3)="ETB","PLS",LEFT(Table5[[#This Row],[Section]],1)="7","PDB",NOT(ISBLANK(Table5[[#This Row],[Section]])),"No")</f>
        <v>No</v>
      </c>
    </row>
    <row r="5510" spans="1:13" x14ac:dyDescent="0.25">
      <c r="A5510" s="126" t="s">
        <v>2266</v>
      </c>
      <c r="B5510" s="126" t="s">
        <v>2267</v>
      </c>
      <c r="C5510" s="126" t="s">
        <v>75</v>
      </c>
      <c r="D5510" s="127">
        <v>0.374</v>
      </c>
      <c r="E5510" s="128">
        <v>132</v>
      </c>
      <c r="F5510" s="128">
        <v>100</v>
      </c>
      <c r="G5510" s="126" t="s">
        <v>13744</v>
      </c>
      <c r="H5510" s="126" t="s">
        <v>20161</v>
      </c>
      <c r="I5510" s="126" t="s">
        <v>21083</v>
      </c>
      <c r="J5510" s="126" t="s">
        <v>26241</v>
      </c>
      <c r="K5510" s="9">
        <f>_xlfn.IFNA(VLOOKUP(Table5[[#This Row],[Section]],SubSill_Tier,2,FALSE),0)</f>
        <v>0</v>
      </c>
      <c r="L5510" s="9" t="str">
        <f t="shared" si="95"/>
        <v/>
      </c>
      <c r="M5510" s="205" t="str" cm="1">
        <f t="array" ref="M5510">_xlfn.IFS(NOT(ISERROR(VLOOKUP(Table5[[#This Row],[Section]],TB_notTB,1,FALSE))),"No",LEFT(Table5[[#This Row],[Section]],3)="ETB","PLS",LEFT(Table5[[#This Row],[Section]],1)="7","PDB",NOT(ISBLANK(Table5[[#This Row],[Section]])),"No")</f>
        <v>No</v>
      </c>
    </row>
    <row r="5511" spans="1:13" x14ac:dyDescent="0.25">
      <c r="A5511" s="126" t="s">
        <v>2268</v>
      </c>
      <c r="B5511" s="126" t="s">
        <v>21784</v>
      </c>
      <c r="C5511" s="126" t="s">
        <v>75</v>
      </c>
      <c r="D5511" s="127">
        <v>9.6000000000000002E-2</v>
      </c>
      <c r="E5511" s="128">
        <v>100</v>
      </c>
      <c r="F5511" s="128">
        <v>100</v>
      </c>
      <c r="G5511" s="126" t="s">
        <v>13726</v>
      </c>
      <c r="H5511" s="126" t="s">
        <v>20136</v>
      </c>
      <c r="I5511" s="126" t="s">
        <v>21065</v>
      </c>
      <c r="J5511" s="126" t="s">
        <v>26241</v>
      </c>
      <c r="K5511" s="9">
        <f>_xlfn.IFNA(VLOOKUP(Table5[[#This Row],[Section]],SubSill_Tier,2,FALSE),0)</f>
        <v>0</v>
      </c>
      <c r="L5511" s="9" t="str">
        <f t="shared" si="95"/>
        <v/>
      </c>
      <c r="M5511" s="205" t="str" cm="1">
        <f t="array" ref="M5511">_xlfn.IFS(NOT(ISERROR(VLOOKUP(Table5[[#This Row],[Section]],TB_notTB,1,FALSE))),"No",LEFT(Table5[[#This Row],[Section]],3)="ETB","PLS",LEFT(Table5[[#This Row],[Section]],1)="7","PDB",NOT(ISBLANK(Table5[[#This Row],[Section]])),"No")</f>
        <v>No</v>
      </c>
    </row>
    <row r="5512" spans="1:13" x14ac:dyDescent="0.25">
      <c r="A5512" s="126" t="s">
        <v>2269</v>
      </c>
      <c r="B5512" s="126" t="s">
        <v>29498</v>
      </c>
      <c r="C5512" s="126" t="s">
        <v>75</v>
      </c>
      <c r="D5512" s="127">
        <v>0.20699999999999999</v>
      </c>
      <c r="E5512" s="128">
        <v>107</v>
      </c>
      <c r="F5512" s="128">
        <v>100</v>
      </c>
      <c r="G5512" s="126" t="s">
        <v>13726</v>
      </c>
      <c r="H5512" s="126" t="s">
        <v>20136</v>
      </c>
      <c r="I5512" s="126" t="s">
        <v>21065</v>
      </c>
      <c r="J5512" s="126" t="s">
        <v>26241</v>
      </c>
      <c r="K5512" s="9">
        <f>_xlfn.IFNA(VLOOKUP(Table5[[#This Row],[Section]],SubSill_Tier,2,FALSE),0)</f>
        <v>0</v>
      </c>
      <c r="L5512" s="9" t="str">
        <f t="shared" si="95"/>
        <v/>
      </c>
      <c r="M5512" s="205" t="str" cm="1">
        <f t="array" ref="M5512">_xlfn.IFS(NOT(ISERROR(VLOOKUP(Table5[[#This Row],[Section]],TB_notTB,1,FALSE))),"No",LEFT(Table5[[#This Row],[Section]],3)="ETB","PLS",LEFT(Table5[[#This Row],[Section]],1)="7","PDB",NOT(ISBLANK(Table5[[#This Row],[Section]])),"No")</f>
        <v>No</v>
      </c>
    </row>
    <row r="5513" spans="1:13" x14ac:dyDescent="0.25">
      <c r="A5513" s="126" t="s">
        <v>2270</v>
      </c>
      <c r="B5513" s="126" t="s">
        <v>17222</v>
      </c>
      <c r="C5513" s="126" t="s">
        <v>75</v>
      </c>
      <c r="D5513" s="127">
        <v>0.47499999999999998</v>
      </c>
      <c r="E5513" s="128">
        <v>178</v>
      </c>
      <c r="F5513" s="128">
        <v>178</v>
      </c>
      <c r="G5513" s="126" t="s">
        <v>13712</v>
      </c>
      <c r="H5513" s="126" t="s">
        <v>20120</v>
      </c>
      <c r="I5513" s="126" t="s">
        <v>21055</v>
      </c>
      <c r="J5513" s="126" t="s">
        <v>26232</v>
      </c>
      <c r="K5513" s="9">
        <f>_xlfn.IFNA(VLOOKUP(Table5[[#This Row],[Section]],SubSill_Tier,2,FALSE),0)</f>
        <v>0</v>
      </c>
      <c r="L5513" s="9" t="str">
        <f t="shared" si="95"/>
        <v/>
      </c>
      <c r="M5513" s="205" t="str" cm="1">
        <f t="array" ref="M5513">_xlfn.IFS(NOT(ISERROR(VLOOKUP(Table5[[#This Row],[Section]],TB_notTB,1,FALSE))),"No",LEFT(Table5[[#This Row],[Section]],3)="ETB","PLS",LEFT(Table5[[#This Row],[Section]],1)="7","PDB",NOT(ISBLANK(Table5[[#This Row],[Section]])),"No")</f>
        <v>No</v>
      </c>
    </row>
    <row r="5514" spans="1:13" x14ac:dyDescent="0.25">
      <c r="A5514" s="126" t="s">
        <v>2271</v>
      </c>
      <c r="B5514" s="126" t="s">
        <v>2272</v>
      </c>
      <c r="C5514" s="126" t="s">
        <v>75</v>
      </c>
      <c r="D5514" s="127">
        <v>0.63500000000000001</v>
      </c>
      <c r="E5514" s="128">
        <v>207</v>
      </c>
      <c r="F5514" s="128">
        <v>100</v>
      </c>
      <c r="G5514" s="126" t="s">
        <v>13726</v>
      </c>
      <c r="H5514" s="126" t="s">
        <v>20136</v>
      </c>
      <c r="I5514" s="126" t="s">
        <v>21065</v>
      </c>
      <c r="J5514" s="126" t="s">
        <v>26241</v>
      </c>
      <c r="K5514" s="9">
        <f>_xlfn.IFNA(VLOOKUP(Table5[[#This Row],[Section]],SubSill_Tier,2,FALSE),0)</f>
        <v>0</v>
      </c>
      <c r="L5514" s="9" t="str">
        <f t="shared" si="95"/>
        <v/>
      </c>
      <c r="M5514" s="205" t="str" cm="1">
        <f t="array" ref="M5514">_xlfn.IFS(NOT(ISERROR(VLOOKUP(Table5[[#This Row],[Section]],TB_notTB,1,FALSE))),"No",LEFT(Table5[[#This Row],[Section]],3)="ETB","PLS",LEFT(Table5[[#This Row],[Section]],1)="7","PDB",NOT(ISBLANK(Table5[[#This Row],[Section]])),"No")</f>
        <v>No</v>
      </c>
    </row>
    <row r="5515" spans="1:13" x14ac:dyDescent="0.25">
      <c r="A5515" s="126" t="s">
        <v>8202</v>
      </c>
      <c r="B5515" s="126" t="s">
        <v>8203</v>
      </c>
      <c r="C5515" s="126" t="s">
        <v>75</v>
      </c>
      <c r="D5515" s="127">
        <v>1.073</v>
      </c>
      <c r="E5515" s="128">
        <v>178</v>
      </c>
      <c r="F5515" s="128">
        <v>178</v>
      </c>
      <c r="G5515" s="126" t="s">
        <v>13717</v>
      </c>
      <c r="H5515" s="126" t="s">
        <v>20125</v>
      </c>
      <c r="I5515" s="126" t="s">
        <v>20126</v>
      </c>
      <c r="J5515" s="126" t="s">
        <v>26235</v>
      </c>
      <c r="K5515" s="9">
        <f>_xlfn.IFNA(VLOOKUP(Table5[[#This Row],[Section]],SubSill_Tier,2,FALSE),0)</f>
        <v>0</v>
      </c>
      <c r="L5515" s="9" t="str">
        <f t="shared" si="95"/>
        <v/>
      </c>
      <c r="M5515" s="205" t="str" cm="1">
        <f t="array" ref="M5515">_xlfn.IFS(NOT(ISERROR(VLOOKUP(Table5[[#This Row],[Section]],TB_notTB,1,FALSE))),"No",LEFT(Table5[[#This Row],[Section]],3)="ETB","PLS",LEFT(Table5[[#This Row],[Section]],1)="7","PDB",NOT(ISBLANK(Table5[[#This Row],[Section]])),"No")</f>
        <v>No</v>
      </c>
    </row>
    <row r="5516" spans="1:13" x14ac:dyDescent="0.25">
      <c r="A5516" s="126" t="s">
        <v>8204</v>
      </c>
      <c r="B5516" s="126" t="s">
        <v>8205</v>
      </c>
      <c r="C5516" s="126" t="s">
        <v>75</v>
      </c>
      <c r="D5516" s="127">
        <v>0.26300000000000001</v>
      </c>
      <c r="E5516" s="128">
        <v>127</v>
      </c>
      <c r="F5516" s="128">
        <v>127</v>
      </c>
      <c r="G5516" s="126" t="s">
        <v>13719</v>
      </c>
      <c r="H5516" s="126" t="s">
        <v>20128</v>
      </c>
      <c r="I5516" s="126" t="s">
        <v>20129</v>
      </c>
      <c r="J5516" s="126" t="s">
        <v>26235</v>
      </c>
      <c r="K5516" s="9">
        <f>_xlfn.IFNA(VLOOKUP(Table5[[#This Row],[Section]],SubSill_Tier,2,FALSE),0)</f>
        <v>0</v>
      </c>
      <c r="L5516" s="9" t="str">
        <f t="shared" si="95"/>
        <v/>
      </c>
      <c r="M5516" s="205" t="str" cm="1">
        <f t="array" ref="M5516">_xlfn.IFS(NOT(ISERROR(VLOOKUP(Table5[[#This Row],[Section]],TB_notTB,1,FALSE))),"No",LEFT(Table5[[#This Row],[Section]],3)="ETB","PLS",LEFT(Table5[[#This Row],[Section]],1)="7","PDB",NOT(ISBLANK(Table5[[#This Row],[Section]])),"No")</f>
        <v>No</v>
      </c>
    </row>
    <row r="5517" spans="1:13" x14ac:dyDescent="0.25">
      <c r="A5517" s="126" t="s">
        <v>2273</v>
      </c>
      <c r="B5517" s="126" t="s">
        <v>2274</v>
      </c>
      <c r="C5517" s="126" t="s">
        <v>75</v>
      </c>
      <c r="D5517" s="127">
        <v>1.1890000000000001</v>
      </c>
      <c r="E5517" s="128">
        <v>379</v>
      </c>
      <c r="F5517" s="128">
        <v>195</v>
      </c>
      <c r="G5517" s="126" t="s">
        <v>13726</v>
      </c>
      <c r="H5517" s="126" t="s">
        <v>20136</v>
      </c>
      <c r="I5517" s="126" t="s">
        <v>21065</v>
      </c>
      <c r="J5517" s="126" t="s">
        <v>26241</v>
      </c>
      <c r="K5517" s="9">
        <f>_xlfn.IFNA(VLOOKUP(Table5[[#This Row],[Section]],SubSill_Tier,2,FALSE),0)</f>
        <v>0</v>
      </c>
      <c r="L5517" s="9" t="str">
        <f t="shared" si="95"/>
        <v/>
      </c>
      <c r="M5517" s="205" t="str" cm="1">
        <f t="array" ref="M5517">_xlfn.IFS(NOT(ISERROR(VLOOKUP(Table5[[#This Row],[Section]],TB_notTB,1,FALSE))),"No",LEFT(Table5[[#This Row],[Section]],3)="ETB","PLS",LEFT(Table5[[#This Row],[Section]],1)="7","PDB",NOT(ISBLANK(Table5[[#This Row],[Section]])),"No")</f>
        <v>No</v>
      </c>
    </row>
    <row r="5518" spans="1:13" x14ac:dyDescent="0.25">
      <c r="A5518" s="126" t="s">
        <v>2275</v>
      </c>
      <c r="B5518" s="126" t="s">
        <v>2276</v>
      </c>
      <c r="C5518" s="126" t="s">
        <v>75</v>
      </c>
      <c r="D5518" s="127">
        <v>0.621</v>
      </c>
      <c r="E5518" s="128">
        <v>248</v>
      </c>
      <c r="F5518" s="128">
        <v>100</v>
      </c>
      <c r="G5518" s="126" t="s">
        <v>13788</v>
      </c>
      <c r="H5518" s="126" t="s">
        <v>20288</v>
      </c>
      <c r="I5518" s="126" t="s">
        <v>20289</v>
      </c>
      <c r="J5518" s="126" t="s">
        <v>26232</v>
      </c>
      <c r="K5518" s="9">
        <f>_xlfn.IFNA(VLOOKUP(Table5[[#This Row],[Section]],SubSill_Tier,2,FALSE),0)</f>
        <v>0</v>
      </c>
      <c r="L5518" s="9" t="str">
        <f t="shared" si="95"/>
        <v/>
      </c>
      <c r="M5518" s="205" t="str" cm="1">
        <f t="array" ref="M5518">_xlfn.IFS(NOT(ISERROR(VLOOKUP(Table5[[#This Row],[Section]],TB_notTB,1,FALSE))),"No",LEFT(Table5[[#This Row],[Section]],3)="ETB","PLS",LEFT(Table5[[#This Row],[Section]],1)="7","PDB",NOT(ISBLANK(Table5[[#This Row],[Section]])),"No")</f>
        <v>No</v>
      </c>
    </row>
    <row r="5519" spans="1:13" x14ac:dyDescent="0.25">
      <c r="A5519" s="126" t="s">
        <v>2277</v>
      </c>
      <c r="B5519" s="126" t="s">
        <v>2278</v>
      </c>
      <c r="C5519" s="126" t="s">
        <v>75</v>
      </c>
      <c r="D5519" s="127">
        <v>0.79700000000000004</v>
      </c>
      <c r="E5519" s="128">
        <v>214</v>
      </c>
      <c r="F5519" s="128">
        <v>100</v>
      </c>
      <c r="G5519" s="126" t="s">
        <v>13788</v>
      </c>
      <c r="H5519" s="126" t="s">
        <v>20288</v>
      </c>
      <c r="I5519" s="126" t="s">
        <v>20289</v>
      </c>
      <c r="J5519" s="126" t="s">
        <v>26232</v>
      </c>
      <c r="K5519" s="9">
        <f>_xlfn.IFNA(VLOOKUP(Table5[[#This Row],[Section]],SubSill_Tier,2,FALSE),0)</f>
        <v>0</v>
      </c>
      <c r="L5519" s="9" t="str">
        <f t="shared" si="95"/>
        <v/>
      </c>
      <c r="M5519" s="205" t="str" cm="1">
        <f t="array" ref="M5519">_xlfn.IFS(NOT(ISERROR(VLOOKUP(Table5[[#This Row],[Section]],TB_notTB,1,FALSE))),"No",LEFT(Table5[[#This Row],[Section]],3)="ETB","PLS",LEFT(Table5[[#This Row],[Section]],1)="7","PDB",NOT(ISBLANK(Table5[[#This Row],[Section]])),"No")</f>
        <v>No</v>
      </c>
    </row>
    <row r="5520" spans="1:13" x14ac:dyDescent="0.25">
      <c r="A5520" s="126" t="s">
        <v>2279</v>
      </c>
      <c r="B5520" s="126" t="s">
        <v>2280</v>
      </c>
      <c r="C5520" s="126" t="s">
        <v>75</v>
      </c>
      <c r="D5520" s="127">
        <v>0.16700000000000001</v>
      </c>
      <c r="E5520" s="128">
        <v>121</v>
      </c>
      <c r="F5520" s="128">
        <v>100</v>
      </c>
      <c r="G5520" s="126" t="s">
        <v>13788</v>
      </c>
      <c r="H5520" s="126" t="s">
        <v>20288</v>
      </c>
      <c r="I5520" s="126" t="s">
        <v>20289</v>
      </c>
      <c r="J5520" s="126" t="s">
        <v>26232</v>
      </c>
      <c r="K5520" s="9">
        <f>_xlfn.IFNA(VLOOKUP(Table5[[#This Row],[Section]],SubSill_Tier,2,FALSE),0)</f>
        <v>0</v>
      </c>
      <c r="L5520" s="9" t="str">
        <f t="shared" si="95"/>
        <v/>
      </c>
      <c r="M5520" s="205" t="str" cm="1">
        <f t="array" ref="M5520">_xlfn.IFS(NOT(ISERROR(VLOOKUP(Table5[[#This Row],[Section]],TB_notTB,1,FALSE))),"No",LEFT(Table5[[#This Row],[Section]],3)="ETB","PLS",LEFT(Table5[[#This Row],[Section]],1)="7","PDB",NOT(ISBLANK(Table5[[#This Row],[Section]])),"No")</f>
        <v>No</v>
      </c>
    </row>
    <row r="5521" spans="1:13" x14ac:dyDescent="0.25">
      <c r="A5521" s="126" t="s">
        <v>2281</v>
      </c>
      <c r="B5521" s="126" t="s">
        <v>12414</v>
      </c>
      <c r="C5521" s="126" t="s">
        <v>75</v>
      </c>
      <c r="D5521" s="127">
        <v>1.274</v>
      </c>
      <c r="E5521" s="128">
        <v>444</v>
      </c>
      <c r="F5521" s="128">
        <v>358</v>
      </c>
      <c r="G5521" s="126" t="s">
        <v>13735</v>
      </c>
      <c r="H5521" s="126" t="s">
        <v>21071</v>
      </c>
      <c r="I5521" s="126" t="s">
        <v>21072</v>
      </c>
      <c r="J5521" s="126" t="s">
        <v>26362</v>
      </c>
      <c r="K5521" s="9">
        <f>_xlfn.IFNA(VLOOKUP(Table5[[#This Row],[Section]],SubSill_Tier,2,FALSE),0)</f>
        <v>0</v>
      </c>
      <c r="L5521" s="9" t="str">
        <f t="shared" si="95"/>
        <v/>
      </c>
      <c r="M5521" s="205" t="str" cm="1">
        <f t="array" ref="M5521">_xlfn.IFS(NOT(ISERROR(VLOOKUP(Table5[[#This Row],[Section]],TB_notTB,1,FALSE))),"No",LEFT(Table5[[#This Row],[Section]],3)="ETB","PLS",LEFT(Table5[[#This Row],[Section]],1)="7","PDB",NOT(ISBLANK(Table5[[#This Row],[Section]])),"No")</f>
        <v>No</v>
      </c>
    </row>
    <row r="5522" spans="1:13" x14ac:dyDescent="0.25">
      <c r="A5522" s="126" t="s">
        <v>8206</v>
      </c>
      <c r="B5522" s="126" t="s">
        <v>8207</v>
      </c>
      <c r="C5522" s="126" t="s">
        <v>98</v>
      </c>
      <c r="D5522" s="127">
        <v>0.29799999999999999</v>
      </c>
      <c r="E5522" s="128">
        <v>139</v>
      </c>
      <c r="F5522" s="128">
        <v>139</v>
      </c>
      <c r="G5522" s="126" t="s">
        <v>13716</v>
      </c>
      <c r="H5522" s="126" t="s">
        <v>20121</v>
      </c>
      <c r="I5522" s="126" t="s">
        <v>20122</v>
      </c>
      <c r="J5522" s="126" t="s">
        <v>26234</v>
      </c>
      <c r="K5522" s="9">
        <f>_xlfn.IFNA(VLOOKUP(Table5[[#This Row],[Section]],SubSill_Tier,2,FALSE),0)</f>
        <v>0</v>
      </c>
      <c r="L5522" s="9" t="str">
        <f t="shared" si="95"/>
        <v/>
      </c>
      <c r="M5522" s="205" t="str" cm="1">
        <f t="array" ref="M5522">_xlfn.IFS(NOT(ISERROR(VLOOKUP(Table5[[#This Row],[Section]],TB_notTB,1,FALSE))),"No",LEFT(Table5[[#This Row],[Section]],3)="ETB","PLS",LEFT(Table5[[#This Row],[Section]],1)="7","PDB",NOT(ISBLANK(Table5[[#This Row],[Section]])),"No")</f>
        <v>No</v>
      </c>
    </row>
    <row r="5523" spans="1:13" x14ac:dyDescent="0.25">
      <c r="A5523" s="126" t="s">
        <v>2282</v>
      </c>
      <c r="B5523" s="126" t="s">
        <v>17222</v>
      </c>
      <c r="C5523" s="126" t="s">
        <v>98</v>
      </c>
      <c r="D5523" s="127">
        <v>0.47699999999999998</v>
      </c>
      <c r="E5523" s="128">
        <v>223</v>
      </c>
      <c r="F5523" s="128">
        <v>223</v>
      </c>
      <c r="G5523" s="126" t="s">
        <v>13736</v>
      </c>
      <c r="H5523" s="126" t="s">
        <v>20148</v>
      </c>
      <c r="I5523" s="126" t="s">
        <v>21073</v>
      </c>
      <c r="J5523" s="126" t="s">
        <v>26232</v>
      </c>
      <c r="K5523" s="9">
        <f>_xlfn.IFNA(VLOOKUP(Table5[[#This Row],[Section]],SubSill_Tier,2,FALSE),0)</f>
        <v>0</v>
      </c>
      <c r="L5523" s="9" t="str">
        <f t="shared" si="95"/>
        <v/>
      </c>
      <c r="M5523" s="205" t="str" cm="1">
        <f t="array" ref="M5523">_xlfn.IFS(NOT(ISERROR(VLOOKUP(Table5[[#This Row],[Section]],TB_notTB,1,FALSE))),"No",LEFT(Table5[[#This Row],[Section]],3)="ETB","PLS",LEFT(Table5[[#This Row],[Section]],1)="7","PDB",NOT(ISBLANK(Table5[[#This Row],[Section]])),"No")</f>
        <v>No</v>
      </c>
    </row>
    <row r="5524" spans="1:13" x14ac:dyDescent="0.25">
      <c r="A5524" s="126" t="s">
        <v>2283</v>
      </c>
      <c r="B5524" s="126" t="s">
        <v>2284</v>
      </c>
      <c r="C5524" s="126" t="s">
        <v>75</v>
      </c>
      <c r="D5524" s="127">
        <v>1.831</v>
      </c>
      <c r="E5524" s="128">
        <v>292</v>
      </c>
      <c r="F5524" s="128">
        <v>292</v>
      </c>
      <c r="G5524" s="126" t="s">
        <v>13744</v>
      </c>
      <c r="H5524" s="126" t="s">
        <v>20161</v>
      </c>
      <c r="I5524" s="126" t="s">
        <v>21083</v>
      </c>
      <c r="J5524" s="126" t="s">
        <v>26241</v>
      </c>
      <c r="K5524" s="9">
        <f>_xlfn.IFNA(VLOOKUP(Table5[[#This Row],[Section]],SubSill_Tier,2,FALSE),0)</f>
        <v>0</v>
      </c>
      <c r="L5524" s="9" t="str">
        <f t="shared" si="95"/>
        <v/>
      </c>
      <c r="M5524" s="205" t="str" cm="1">
        <f t="array" ref="M5524">_xlfn.IFS(NOT(ISERROR(VLOOKUP(Table5[[#This Row],[Section]],TB_notTB,1,FALSE))),"No",LEFT(Table5[[#This Row],[Section]],3)="ETB","PLS",LEFT(Table5[[#This Row],[Section]],1)="7","PDB",NOT(ISBLANK(Table5[[#This Row],[Section]])),"No")</f>
        <v>No</v>
      </c>
    </row>
    <row r="5525" spans="1:13" x14ac:dyDescent="0.25">
      <c r="A5525" s="126" t="s">
        <v>2285</v>
      </c>
      <c r="B5525" s="126" t="s">
        <v>2286</v>
      </c>
      <c r="C5525" s="126" t="s">
        <v>75</v>
      </c>
      <c r="D5525" s="127">
        <v>1.5029999999999999</v>
      </c>
      <c r="E5525" s="128">
        <v>263</v>
      </c>
      <c r="F5525" s="128">
        <v>263</v>
      </c>
      <c r="G5525" s="126" t="s">
        <v>14511</v>
      </c>
      <c r="H5525" s="126" t="s">
        <v>21236</v>
      </c>
      <c r="I5525" s="126" t="s">
        <v>21237</v>
      </c>
      <c r="J5525" s="126" t="s">
        <v>26241</v>
      </c>
      <c r="K5525" s="9">
        <f>_xlfn.IFNA(VLOOKUP(Table5[[#This Row],[Section]],SubSill_Tier,2,FALSE),0)</f>
        <v>0</v>
      </c>
      <c r="L5525" s="9" t="str">
        <f t="shared" si="95"/>
        <v/>
      </c>
      <c r="M5525" s="205" t="str" cm="1">
        <f t="array" ref="M5525">_xlfn.IFS(NOT(ISERROR(VLOOKUP(Table5[[#This Row],[Section]],TB_notTB,1,FALSE))),"No",LEFT(Table5[[#This Row],[Section]],3)="ETB","PLS",LEFT(Table5[[#This Row],[Section]],1)="7","PDB",NOT(ISBLANK(Table5[[#This Row],[Section]])),"No")</f>
        <v>No</v>
      </c>
    </row>
    <row r="5526" spans="1:13" x14ac:dyDescent="0.25">
      <c r="A5526" s="126" t="s">
        <v>8208</v>
      </c>
      <c r="B5526" s="126" t="s">
        <v>8209</v>
      </c>
      <c r="C5526" s="126" t="s">
        <v>75</v>
      </c>
      <c r="D5526" s="127">
        <v>10.635999999999999</v>
      </c>
      <c r="E5526" s="128">
        <v>460</v>
      </c>
      <c r="F5526" s="128">
        <v>460</v>
      </c>
      <c r="G5526" s="126" t="s">
        <v>13731</v>
      </c>
      <c r="H5526" s="126" t="s">
        <v>20151</v>
      </c>
      <c r="I5526" s="126" t="s">
        <v>20152</v>
      </c>
      <c r="J5526" s="126" t="s">
        <v>26280</v>
      </c>
      <c r="K5526" s="9">
        <f>_xlfn.IFNA(VLOOKUP(Table5[[#This Row],[Section]],SubSill_Tier,2,FALSE),0)</f>
        <v>0</v>
      </c>
      <c r="L5526" s="9" t="str">
        <f t="shared" si="95"/>
        <v>Wall</v>
      </c>
      <c r="M5526" s="205" t="str" cm="1">
        <f t="array" ref="M5526">_xlfn.IFS(NOT(ISERROR(VLOOKUP(Table5[[#This Row],[Section]],TB_notTB,1,FALSE))),"No",LEFT(Table5[[#This Row],[Section]],3)="ETB","PLS",LEFT(Table5[[#This Row],[Section]],1)="7","PDB",NOT(ISBLANK(Table5[[#This Row],[Section]])),"No")</f>
        <v>No</v>
      </c>
    </row>
    <row r="5527" spans="1:13" x14ac:dyDescent="0.25">
      <c r="A5527" s="126" t="s">
        <v>2287</v>
      </c>
      <c r="B5527" s="126" t="s">
        <v>17222</v>
      </c>
      <c r="C5527" s="126" t="s">
        <v>98</v>
      </c>
      <c r="D5527" s="127">
        <v>1.232</v>
      </c>
      <c r="E5527" s="128">
        <v>332</v>
      </c>
      <c r="F5527" s="128">
        <v>332</v>
      </c>
      <c r="G5527" s="126" t="s">
        <v>13712</v>
      </c>
      <c r="H5527" s="126" t="s">
        <v>20120</v>
      </c>
      <c r="I5527" s="126" t="s">
        <v>21055</v>
      </c>
      <c r="J5527" s="126" t="s">
        <v>26232</v>
      </c>
      <c r="K5527" s="9">
        <f>_xlfn.IFNA(VLOOKUP(Table5[[#This Row],[Section]],SubSill_Tier,2,FALSE),0)</f>
        <v>0</v>
      </c>
      <c r="L5527" s="9" t="str">
        <f t="shared" si="95"/>
        <v/>
      </c>
      <c r="M5527" s="205" t="str" cm="1">
        <f t="array" ref="M5527">_xlfn.IFS(NOT(ISERROR(VLOOKUP(Table5[[#This Row],[Section]],TB_notTB,1,FALSE))),"No",LEFT(Table5[[#This Row],[Section]],3)="ETB","PLS",LEFT(Table5[[#This Row],[Section]],1)="7","PDB",NOT(ISBLANK(Table5[[#This Row],[Section]])),"No")</f>
        <v>No</v>
      </c>
    </row>
    <row r="5528" spans="1:13" x14ac:dyDescent="0.25">
      <c r="A5528" s="126" t="s">
        <v>8210</v>
      </c>
      <c r="B5528" s="126" t="s">
        <v>12657</v>
      </c>
      <c r="C5528" s="126" t="s">
        <v>75</v>
      </c>
      <c r="D5528" s="127">
        <v>1.917</v>
      </c>
      <c r="E5528" s="128">
        <v>320</v>
      </c>
      <c r="F5528" s="128">
        <v>320</v>
      </c>
      <c r="G5528" s="126" t="s">
        <v>13724</v>
      </c>
      <c r="H5528" s="126" t="s">
        <v>21063</v>
      </c>
      <c r="I5528" s="126" t="s">
        <v>21064</v>
      </c>
      <c r="J5528" s="126" t="s">
        <v>26233</v>
      </c>
      <c r="K5528" s="9">
        <f>_xlfn.IFNA(VLOOKUP(Table5[[#This Row],[Section]],SubSill_Tier,2,FALSE),0)</f>
        <v>0</v>
      </c>
      <c r="L5528" s="9" t="str">
        <f t="shared" si="95"/>
        <v>Wall</v>
      </c>
      <c r="M5528" s="205" t="str" cm="1">
        <f t="array" ref="M5528">_xlfn.IFS(NOT(ISERROR(VLOOKUP(Table5[[#This Row],[Section]],TB_notTB,1,FALSE))),"No",LEFT(Table5[[#This Row],[Section]],3)="ETB","PLS",LEFT(Table5[[#This Row],[Section]],1)="7","PDB",NOT(ISBLANK(Table5[[#This Row],[Section]])),"No")</f>
        <v>No</v>
      </c>
    </row>
    <row r="5529" spans="1:13" x14ac:dyDescent="0.25">
      <c r="A5529" s="126" t="s">
        <v>2288</v>
      </c>
      <c r="B5529" s="126" t="s">
        <v>2289</v>
      </c>
      <c r="C5529" s="126" t="s">
        <v>75</v>
      </c>
      <c r="D5529" s="127">
        <v>1.08</v>
      </c>
      <c r="E5529" s="128">
        <v>322</v>
      </c>
      <c r="F5529" s="128">
        <v>190</v>
      </c>
      <c r="G5529" s="126" t="s">
        <v>13795</v>
      </c>
      <c r="H5529" s="126" t="s">
        <v>20347</v>
      </c>
      <c r="I5529" s="126" t="s">
        <v>28074</v>
      </c>
      <c r="J5529" s="126" t="s">
        <v>26247</v>
      </c>
      <c r="K5529" s="9">
        <f>_xlfn.IFNA(VLOOKUP(Table5[[#This Row],[Section]],SubSill_Tier,2,FALSE),0)</f>
        <v>0</v>
      </c>
      <c r="L5529" s="9" t="str">
        <f t="shared" si="95"/>
        <v/>
      </c>
      <c r="M5529" s="205" t="str" cm="1">
        <f t="array" ref="M5529">_xlfn.IFS(NOT(ISERROR(VLOOKUP(Table5[[#This Row],[Section]],TB_notTB,1,FALSE))),"No",LEFT(Table5[[#This Row],[Section]],3)="ETB","PLS",LEFT(Table5[[#This Row],[Section]],1)="7","PDB",NOT(ISBLANK(Table5[[#This Row],[Section]])),"No")</f>
        <v>No</v>
      </c>
    </row>
    <row r="5530" spans="1:13" x14ac:dyDescent="0.25">
      <c r="A5530" s="126" t="s">
        <v>2290</v>
      </c>
      <c r="B5530" s="126" t="s">
        <v>2291</v>
      </c>
      <c r="C5530" s="126" t="s">
        <v>75</v>
      </c>
      <c r="D5530" s="127">
        <v>0.86199999999999999</v>
      </c>
      <c r="E5530" s="128">
        <v>275</v>
      </c>
      <c r="F5530" s="128">
        <v>100</v>
      </c>
      <c r="G5530" s="126" t="s">
        <v>13795</v>
      </c>
      <c r="H5530" s="126" t="s">
        <v>20347</v>
      </c>
      <c r="I5530" s="126" t="s">
        <v>28074</v>
      </c>
      <c r="J5530" s="126" t="s">
        <v>26247</v>
      </c>
      <c r="K5530" s="9">
        <f>_xlfn.IFNA(VLOOKUP(Table5[[#This Row],[Section]],SubSill_Tier,2,FALSE),0)</f>
        <v>0</v>
      </c>
      <c r="L5530" s="9" t="str">
        <f t="shared" si="95"/>
        <v/>
      </c>
      <c r="M5530" s="205" t="str" cm="1">
        <f t="array" ref="M5530">_xlfn.IFS(NOT(ISERROR(VLOOKUP(Table5[[#This Row],[Section]],TB_notTB,1,FALSE))),"No",LEFT(Table5[[#This Row],[Section]],3)="ETB","PLS",LEFT(Table5[[#This Row],[Section]],1)="7","PDB",NOT(ISBLANK(Table5[[#This Row],[Section]])),"No")</f>
        <v>No</v>
      </c>
    </row>
    <row r="5531" spans="1:13" x14ac:dyDescent="0.25">
      <c r="A5531" s="126" t="s">
        <v>2292</v>
      </c>
      <c r="B5531" s="126" t="s">
        <v>17222</v>
      </c>
      <c r="C5531" s="126" t="s">
        <v>98</v>
      </c>
      <c r="D5531" s="127">
        <v>0.84499999999999997</v>
      </c>
      <c r="E5531" s="128">
        <v>394</v>
      </c>
      <c r="F5531" s="128">
        <v>100</v>
      </c>
      <c r="G5531" s="126" t="s">
        <v>13711</v>
      </c>
      <c r="H5531" s="126" t="s">
        <v>20119</v>
      </c>
      <c r="I5531" s="126" t="s">
        <v>21054</v>
      </c>
      <c r="J5531" s="126" t="s">
        <v>26232</v>
      </c>
      <c r="K5531" s="9">
        <f>_xlfn.IFNA(VLOOKUP(Table5[[#This Row],[Section]],SubSill_Tier,2,FALSE),0)</f>
        <v>0</v>
      </c>
      <c r="L5531" s="9" t="str">
        <f t="shared" si="95"/>
        <v/>
      </c>
      <c r="M5531" s="205" t="str" cm="1">
        <f t="array" ref="M5531">_xlfn.IFS(NOT(ISERROR(VLOOKUP(Table5[[#This Row],[Section]],TB_notTB,1,FALSE))),"No",LEFT(Table5[[#This Row],[Section]],3)="ETB","PLS",LEFT(Table5[[#This Row],[Section]],1)="7","PDB",NOT(ISBLANK(Table5[[#This Row],[Section]])),"No")</f>
        <v>No</v>
      </c>
    </row>
    <row r="5532" spans="1:13" x14ac:dyDescent="0.25">
      <c r="A5532" s="126" t="s">
        <v>2293</v>
      </c>
      <c r="B5532" s="126" t="s">
        <v>17222</v>
      </c>
      <c r="C5532" s="126" t="s">
        <v>98</v>
      </c>
      <c r="D5532" s="127">
        <v>0.97699999999999998</v>
      </c>
      <c r="E5532" s="128">
        <v>288</v>
      </c>
      <c r="F5532" s="128">
        <v>100</v>
      </c>
      <c r="G5532" s="126" t="s">
        <v>13748</v>
      </c>
      <c r="H5532" s="126" t="s">
        <v>20246</v>
      </c>
      <c r="I5532" s="126" t="s">
        <v>20247</v>
      </c>
      <c r="J5532" s="126" t="s">
        <v>26241</v>
      </c>
      <c r="K5532" s="9">
        <f>_xlfn.IFNA(VLOOKUP(Table5[[#This Row],[Section]],SubSill_Tier,2,FALSE),0)</f>
        <v>0</v>
      </c>
      <c r="L5532" s="9" t="str">
        <f t="shared" si="95"/>
        <v/>
      </c>
      <c r="M5532" s="205" t="str" cm="1">
        <f t="array" ref="M5532">_xlfn.IFS(NOT(ISERROR(VLOOKUP(Table5[[#This Row],[Section]],TB_notTB,1,FALSE))),"No",LEFT(Table5[[#This Row],[Section]],3)="ETB","PLS",LEFT(Table5[[#This Row],[Section]],1)="7","PDB",NOT(ISBLANK(Table5[[#This Row],[Section]])),"No")</f>
        <v>No</v>
      </c>
    </row>
    <row r="5533" spans="1:13" x14ac:dyDescent="0.25">
      <c r="A5533" s="126" t="s">
        <v>2294</v>
      </c>
      <c r="B5533" s="126" t="s">
        <v>17222</v>
      </c>
      <c r="C5533" s="126" t="s">
        <v>98</v>
      </c>
      <c r="D5533" s="127">
        <v>0.314</v>
      </c>
      <c r="E5533" s="128">
        <v>163</v>
      </c>
      <c r="F5533" s="128">
        <v>100</v>
      </c>
      <c r="G5533" s="126" t="s">
        <v>13736</v>
      </c>
      <c r="H5533" s="126" t="s">
        <v>20148</v>
      </c>
      <c r="I5533" s="126" t="s">
        <v>21073</v>
      </c>
      <c r="J5533" s="126" t="s">
        <v>26232</v>
      </c>
      <c r="K5533" s="9">
        <f>_xlfn.IFNA(VLOOKUP(Table5[[#This Row],[Section]],SubSill_Tier,2,FALSE),0)</f>
        <v>0</v>
      </c>
      <c r="L5533" s="9" t="str">
        <f t="shared" si="95"/>
        <v/>
      </c>
      <c r="M5533" s="205" t="str" cm="1">
        <f t="array" ref="M5533">_xlfn.IFS(NOT(ISERROR(VLOOKUP(Table5[[#This Row],[Section]],TB_notTB,1,FALSE))),"No",LEFT(Table5[[#This Row],[Section]],3)="ETB","PLS",LEFT(Table5[[#This Row],[Section]],1)="7","PDB",NOT(ISBLANK(Table5[[#This Row],[Section]])),"No")</f>
        <v>No</v>
      </c>
    </row>
    <row r="5534" spans="1:13" x14ac:dyDescent="0.25">
      <c r="A5534" s="126" t="s">
        <v>11926</v>
      </c>
      <c r="B5534" s="126" t="s">
        <v>17222</v>
      </c>
      <c r="C5534" s="126" t="s">
        <v>98</v>
      </c>
      <c r="D5534" s="127">
        <v>0.90700000000000003</v>
      </c>
      <c r="E5534" s="128">
        <v>377</v>
      </c>
      <c r="F5534" s="128">
        <v>377</v>
      </c>
      <c r="G5534" s="126" t="s">
        <v>13745</v>
      </c>
      <c r="H5534" s="126" t="s">
        <v>20189</v>
      </c>
      <c r="I5534" s="126" t="s">
        <v>20190</v>
      </c>
      <c r="J5534" s="126" t="s">
        <v>26260</v>
      </c>
      <c r="K5534" s="9">
        <f>_xlfn.IFNA(VLOOKUP(Table5[[#This Row],[Section]],SubSill_Tier,2,FALSE),0)</f>
        <v>0</v>
      </c>
      <c r="L5534" s="9" t="str">
        <f t="shared" si="95"/>
        <v/>
      </c>
      <c r="M5534" s="205" t="str" cm="1">
        <f t="array" ref="M5534">_xlfn.IFS(NOT(ISERROR(VLOOKUP(Table5[[#This Row],[Section]],TB_notTB,1,FALSE))),"No",LEFT(Table5[[#This Row],[Section]],3)="ETB","PLS",LEFT(Table5[[#This Row],[Section]],1)="7","PDB",NOT(ISBLANK(Table5[[#This Row],[Section]])),"No")</f>
        <v>No</v>
      </c>
    </row>
    <row r="5535" spans="1:13" x14ac:dyDescent="0.25">
      <c r="A5535" s="126" t="s">
        <v>2295</v>
      </c>
      <c r="B5535" s="126" t="s">
        <v>17222</v>
      </c>
      <c r="C5535" s="126" t="s">
        <v>98</v>
      </c>
      <c r="D5535" s="127">
        <v>0.61199999999999999</v>
      </c>
      <c r="E5535" s="128">
        <v>335</v>
      </c>
      <c r="F5535" s="128">
        <v>120</v>
      </c>
      <c r="G5535" s="126" t="s">
        <v>13711</v>
      </c>
      <c r="H5535" s="126" t="s">
        <v>20119</v>
      </c>
      <c r="I5535" s="126" t="s">
        <v>21054</v>
      </c>
      <c r="J5535" s="126" t="s">
        <v>26232</v>
      </c>
      <c r="K5535" s="9">
        <f>_xlfn.IFNA(VLOOKUP(Table5[[#This Row],[Section]],SubSill_Tier,2,FALSE),0)</f>
        <v>0</v>
      </c>
      <c r="L5535" s="9" t="str">
        <f t="shared" si="95"/>
        <v/>
      </c>
      <c r="M5535" s="205" t="str" cm="1">
        <f t="array" ref="M5535">_xlfn.IFS(NOT(ISERROR(VLOOKUP(Table5[[#This Row],[Section]],TB_notTB,1,FALSE))),"No",LEFT(Table5[[#This Row],[Section]],3)="ETB","PLS",LEFT(Table5[[#This Row],[Section]],1)="7","PDB",NOT(ISBLANK(Table5[[#This Row],[Section]])),"No")</f>
        <v>No</v>
      </c>
    </row>
    <row r="5536" spans="1:13" x14ac:dyDescent="0.25">
      <c r="A5536" s="126" t="s">
        <v>2296</v>
      </c>
      <c r="B5536" s="126" t="s">
        <v>17222</v>
      </c>
      <c r="C5536" s="126" t="s">
        <v>98</v>
      </c>
      <c r="D5536" s="127">
        <v>0.78500000000000003</v>
      </c>
      <c r="E5536" s="128">
        <v>459</v>
      </c>
      <c r="F5536" s="128">
        <v>206</v>
      </c>
      <c r="G5536" s="126" t="s">
        <v>13711</v>
      </c>
      <c r="H5536" s="126" t="s">
        <v>20119</v>
      </c>
      <c r="I5536" s="126" t="s">
        <v>21054</v>
      </c>
      <c r="J5536" s="126" t="s">
        <v>26232</v>
      </c>
      <c r="K5536" s="9">
        <f>_xlfn.IFNA(VLOOKUP(Table5[[#This Row],[Section]],SubSill_Tier,2,FALSE),0)</f>
        <v>0</v>
      </c>
      <c r="L5536" s="9" t="str">
        <f t="shared" si="95"/>
        <v/>
      </c>
      <c r="M5536" s="205" t="str" cm="1">
        <f t="array" ref="M5536">_xlfn.IFS(NOT(ISERROR(VLOOKUP(Table5[[#This Row],[Section]],TB_notTB,1,FALSE))),"No",LEFT(Table5[[#This Row],[Section]],3)="ETB","PLS",LEFT(Table5[[#This Row],[Section]],1)="7","PDB",NOT(ISBLANK(Table5[[#This Row],[Section]])),"No")</f>
        <v>No</v>
      </c>
    </row>
    <row r="5537" spans="1:13" x14ac:dyDescent="0.25">
      <c r="A5537" s="126" t="s">
        <v>8211</v>
      </c>
      <c r="B5537" s="126" t="s">
        <v>12658</v>
      </c>
      <c r="C5537" s="126" t="s">
        <v>75</v>
      </c>
      <c r="D5537" s="127">
        <v>7</v>
      </c>
      <c r="E5537" s="128">
        <v>670</v>
      </c>
      <c r="F5537" s="128">
        <v>446</v>
      </c>
      <c r="G5537" s="126" t="s">
        <v>13724</v>
      </c>
      <c r="H5537" s="126" t="s">
        <v>21063</v>
      </c>
      <c r="I5537" s="126" t="s">
        <v>21064</v>
      </c>
      <c r="J5537" s="126" t="s">
        <v>26245</v>
      </c>
      <c r="K5537" s="9">
        <f>_xlfn.IFNA(VLOOKUP(Table5[[#This Row],[Section]],SubSill_Tier,2,FALSE),0)</f>
        <v>0</v>
      </c>
      <c r="L5537" s="9" t="str">
        <f t="shared" si="95"/>
        <v>Wall</v>
      </c>
      <c r="M5537" s="205" t="str" cm="1">
        <f t="array" ref="M5537">_xlfn.IFS(NOT(ISERROR(VLOOKUP(Table5[[#This Row],[Section]],TB_notTB,1,FALSE))),"No",LEFT(Table5[[#This Row],[Section]],3)="ETB","PLS",LEFT(Table5[[#This Row],[Section]],1)="7","PDB",NOT(ISBLANK(Table5[[#This Row],[Section]])),"No")</f>
        <v>No</v>
      </c>
    </row>
    <row r="5538" spans="1:13" x14ac:dyDescent="0.25">
      <c r="A5538" s="126" t="s">
        <v>8212</v>
      </c>
      <c r="B5538" s="126" t="s">
        <v>12659</v>
      </c>
      <c r="C5538" s="126" t="s">
        <v>75</v>
      </c>
      <c r="D5538" s="127">
        <v>11.648</v>
      </c>
      <c r="E5538" s="128">
        <v>982</v>
      </c>
      <c r="F5538" s="128">
        <v>982</v>
      </c>
      <c r="G5538" s="126" t="s">
        <v>13724</v>
      </c>
      <c r="H5538" s="126" t="s">
        <v>21063</v>
      </c>
      <c r="I5538" s="126" t="s">
        <v>21064</v>
      </c>
      <c r="J5538" s="126" t="s">
        <v>26248</v>
      </c>
      <c r="K5538" s="9">
        <f>_xlfn.IFNA(VLOOKUP(Table5[[#This Row],[Section]],SubSill_Tier,2,FALSE),0)</f>
        <v>0</v>
      </c>
      <c r="L5538" s="9" t="str">
        <f t="shared" si="95"/>
        <v>Wall</v>
      </c>
      <c r="M5538" s="205" t="str" cm="1">
        <f t="array" ref="M5538">_xlfn.IFS(NOT(ISERROR(VLOOKUP(Table5[[#This Row],[Section]],TB_notTB,1,FALSE))),"No",LEFT(Table5[[#This Row],[Section]],3)="ETB","PLS",LEFT(Table5[[#This Row],[Section]],1)="7","PDB",NOT(ISBLANK(Table5[[#This Row],[Section]])),"No")</f>
        <v>No</v>
      </c>
    </row>
    <row r="5539" spans="1:13" x14ac:dyDescent="0.25">
      <c r="A5539" s="126" t="s">
        <v>11927</v>
      </c>
      <c r="B5539" s="126" t="s">
        <v>11928</v>
      </c>
      <c r="C5539" s="126" t="s">
        <v>75</v>
      </c>
      <c r="D5539" s="127">
        <v>0.58199999999999996</v>
      </c>
      <c r="E5539" s="128">
        <v>284</v>
      </c>
      <c r="F5539" s="128">
        <v>232</v>
      </c>
      <c r="G5539" s="126" t="s">
        <v>21183</v>
      </c>
      <c r="H5539" s="126" t="s">
        <v>20248</v>
      </c>
      <c r="I5539" s="126" t="s">
        <v>21153</v>
      </c>
      <c r="J5539" s="126" t="s">
        <v>29125</v>
      </c>
      <c r="K5539" s="9">
        <f>_xlfn.IFNA(VLOOKUP(Table5[[#This Row],[Section]],SubSill_Tier,2,FALSE),0)</f>
        <v>0</v>
      </c>
      <c r="L5539" s="9" t="str">
        <f t="shared" si="95"/>
        <v/>
      </c>
      <c r="M5539" s="205" t="str" cm="1">
        <f t="array" ref="M5539">_xlfn.IFS(NOT(ISERROR(VLOOKUP(Table5[[#This Row],[Section]],TB_notTB,1,FALSE))),"No",LEFT(Table5[[#This Row],[Section]],3)="ETB","PLS",LEFT(Table5[[#This Row],[Section]],1)="7","PDB",NOT(ISBLANK(Table5[[#This Row],[Section]])),"No")</f>
        <v>No</v>
      </c>
    </row>
    <row r="5540" spans="1:13" x14ac:dyDescent="0.25">
      <c r="A5540" s="126" t="s">
        <v>11929</v>
      </c>
      <c r="B5540" s="126" t="s">
        <v>17222</v>
      </c>
      <c r="C5540" s="126" t="s">
        <v>98</v>
      </c>
      <c r="D5540" s="127">
        <v>0.24299999999999999</v>
      </c>
      <c r="E5540" s="128">
        <v>155</v>
      </c>
      <c r="F5540" s="128">
        <v>100</v>
      </c>
      <c r="G5540" s="126" t="s">
        <v>13745</v>
      </c>
      <c r="H5540" s="126" t="s">
        <v>20189</v>
      </c>
      <c r="I5540" s="126" t="s">
        <v>20190</v>
      </c>
      <c r="J5540" s="126" t="s">
        <v>26260</v>
      </c>
      <c r="K5540" s="9">
        <f>_xlfn.IFNA(VLOOKUP(Table5[[#This Row],[Section]],SubSill_Tier,2,FALSE),0)</f>
        <v>0</v>
      </c>
      <c r="L5540" s="9" t="str">
        <f t="shared" si="95"/>
        <v/>
      </c>
      <c r="M5540" s="205" t="str" cm="1">
        <f t="array" ref="M5540">_xlfn.IFS(NOT(ISERROR(VLOOKUP(Table5[[#This Row],[Section]],TB_notTB,1,FALSE))),"No",LEFT(Table5[[#This Row],[Section]],3)="ETB","PLS",LEFT(Table5[[#This Row],[Section]],1)="7","PDB",NOT(ISBLANK(Table5[[#This Row],[Section]])),"No")</f>
        <v>No</v>
      </c>
    </row>
    <row r="5541" spans="1:13" x14ac:dyDescent="0.25">
      <c r="A5541" s="126" t="s">
        <v>11930</v>
      </c>
      <c r="B5541" s="126" t="s">
        <v>17222</v>
      </c>
      <c r="C5541" s="126" t="s">
        <v>75</v>
      </c>
      <c r="D5541" s="127">
        <v>0.20300000000000001</v>
      </c>
      <c r="E5541" s="128">
        <v>121</v>
      </c>
      <c r="F5541" s="128">
        <v>100</v>
      </c>
      <c r="G5541" s="126" t="s">
        <v>13739</v>
      </c>
      <c r="H5541" s="126" t="s">
        <v>20143</v>
      </c>
      <c r="I5541" s="126" t="s">
        <v>20144</v>
      </c>
      <c r="J5541" s="126" t="s">
        <v>26246</v>
      </c>
      <c r="K5541" s="9">
        <f>_xlfn.IFNA(VLOOKUP(Table5[[#This Row],[Section]],SubSill_Tier,2,FALSE),0)</f>
        <v>0</v>
      </c>
      <c r="L5541" s="9" t="str">
        <f t="shared" si="95"/>
        <v/>
      </c>
      <c r="M5541" s="205" t="str" cm="1">
        <f t="array" ref="M5541">_xlfn.IFS(NOT(ISERROR(VLOOKUP(Table5[[#This Row],[Section]],TB_notTB,1,FALSE))),"No",LEFT(Table5[[#This Row],[Section]],3)="ETB","PLS",LEFT(Table5[[#This Row],[Section]],1)="7","PDB",NOT(ISBLANK(Table5[[#This Row],[Section]])),"No")</f>
        <v>No</v>
      </c>
    </row>
    <row r="5542" spans="1:13" x14ac:dyDescent="0.25">
      <c r="A5542" s="126" t="s">
        <v>11931</v>
      </c>
      <c r="B5542" s="126" t="s">
        <v>21239</v>
      </c>
      <c r="C5542" s="126" t="s">
        <v>75</v>
      </c>
      <c r="D5542" s="127">
        <v>0.753</v>
      </c>
      <c r="E5542" s="128">
        <v>372</v>
      </c>
      <c r="F5542" s="128">
        <v>333</v>
      </c>
      <c r="G5542" s="126" t="s">
        <v>13739</v>
      </c>
      <c r="H5542" s="126" t="s">
        <v>20181</v>
      </c>
      <c r="I5542" s="126" t="s">
        <v>13279</v>
      </c>
      <c r="J5542" s="126" t="s">
        <v>26258</v>
      </c>
      <c r="K5542" s="9">
        <f>_xlfn.IFNA(VLOOKUP(Table5[[#This Row],[Section]],SubSill_Tier,2,FALSE),0)</f>
        <v>0</v>
      </c>
      <c r="L5542" s="9" t="str">
        <f t="shared" si="95"/>
        <v/>
      </c>
      <c r="M5542" s="205" t="str" cm="1">
        <f t="array" ref="M5542">_xlfn.IFS(NOT(ISERROR(VLOOKUP(Table5[[#This Row],[Section]],TB_notTB,1,FALSE))),"No",LEFT(Table5[[#This Row],[Section]],3)="ETB","PLS",LEFT(Table5[[#This Row],[Section]],1)="7","PDB",NOT(ISBLANK(Table5[[#This Row],[Section]])),"No")</f>
        <v>No</v>
      </c>
    </row>
    <row r="5543" spans="1:13" x14ac:dyDescent="0.25">
      <c r="A5543" s="126" t="s">
        <v>8213</v>
      </c>
      <c r="B5543" s="126" t="s">
        <v>12660</v>
      </c>
      <c r="C5543" s="126" t="s">
        <v>75</v>
      </c>
      <c r="D5543" s="127">
        <v>0.59</v>
      </c>
      <c r="E5543" s="128">
        <v>216</v>
      </c>
      <c r="F5543" s="128">
        <v>216</v>
      </c>
      <c r="G5543" s="126" t="s">
        <v>13721</v>
      </c>
      <c r="H5543" s="126" t="s">
        <v>21068</v>
      </c>
      <c r="I5543" s="126" t="s">
        <v>21069</v>
      </c>
      <c r="J5543" s="126" t="s">
        <v>26233</v>
      </c>
      <c r="K5543" s="9">
        <f>_xlfn.IFNA(VLOOKUP(Table5[[#This Row],[Section]],SubSill_Tier,2,FALSE),0)</f>
        <v>0</v>
      </c>
      <c r="L5543" s="9" t="str">
        <f t="shared" si="95"/>
        <v>Wall</v>
      </c>
      <c r="M5543" s="205" t="str" cm="1">
        <f t="array" ref="M5543">_xlfn.IFS(NOT(ISERROR(VLOOKUP(Table5[[#This Row],[Section]],TB_notTB,1,FALSE))),"No",LEFT(Table5[[#This Row],[Section]],3)="ETB","PLS",LEFT(Table5[[#This Row],[Section]],1)="7","PDB",NOT(ISBLANK(Table5[[#This Row],[Section]])),"No")</f>
        <v>No</v>
      </c>
    </row>
    <row r="5544" spans="1:13" x14ac:dyDescent="0.25">
      <c r="A5544" s="126" t="s">
        <v>2297</v>
      </c>
      <c r="B5544" s="126" t="s">
        <v>2298</v>
      </c>
      <c r="C5544" s="126" t="s">
        <v>75</v>
      </c>
      <c r="D5544" s="127">
        <v>1.069</v>
      </c>
      <c r="E5544" s="128">
        <v>440</v>
      </c>
      <c r="F5544" s="128">
        <v>154</v>
      </c>
      <c r="G5544" s="126" t="s">
        <v>13796</v>
      </c>
      <c r="H5544" s="126" t="s">
        <v>20348</v>
      </c>
      <c r="I5544" s="126" t="s">
        <v>20349</v>
      </c>
      <c r="J5544" s="126" t="s">
        <v>26232</v>
      </c>
      <c r="K5544" s="9">
        <f>_xlfn.IFNA(VLOOKUP(Table5[[#This Row],[Section]],SubSill_Tier,2,FALSE),0)</f>
        <v>0</v>
      </c>
      <c r="L5544" s="9" t="str">
        <f t="shared" si="95"/>
        <v/>
      </c>
      <c r="M5544" s="205" t="str" cm="1">
        <f t="array" ref="M5544">_xlfn.IFS(NOT(ISERROR(VLOOKUP(Table5[[#This Row],[Section]],TB_notTB,1,FALSE))),"No",LEFT(Table5[[#This Row],[Section]],3)="ETB","PLS",LEFT(Table5[[#This Row],[Section]],1)="7","PDB",NOT(ISBLANK(Table5[[#This Row],[Section]])),"No")</f>
        <v>No</v>
      </c>
    </row>
    <row r="5545" spans="1:13" x14ac:dyDescent="0.25">
      <c r="A5545" s="126" t="s">
        <v>2299</v>
      </c>
      <c r="B5545" s="126" t="s">
        <v>12415</v>
      </c>
      <c r="C5545" s="126" t="s">
        <v>75</v>
      </c>
      <c r="D5545" s="127">
        <v>1.05</v>
      </c>
      <c r="E5545" s="128">
        <v>392</v>
      </c>
      <c r="F5545" s="128">
        <v>167</v>
      </c>
      <c r="G5545" s="126" t="s">
        <v>21150</v>
      </c>
      <c r="H5545" s="126" t="s">
        <v>21151</v>
      </c>
      <c r="I5545" s="126" t="s">
        <v>21152</v>
      </c>
      <c r="J5545" s="126" t="s">
        <v>26362</v>
      </c>
      <c r="K5545" s="9">
        <f>_xlfn.IFNA(VLOOKUP(Table5[[#This Row],[Section]],SubSill_Tier,2,FALSE),0)</f>
        <v>0</v>
      </c>
      <c r="L5545" s="9" t="str">
        <f t="shared" si="95"/>
        <v/>
      </c>
      <c r="M5545" s="205" t="str" cm="1">
        <f t="array" ref="M5545">_xlfn.IFS(NOT(ISERROR(VLOOKUP(Table5[[#This Row],[Section]],TB_notTB,1,FALSE))),"No",LEFT(Table5[[#This Row],[Section]],3)="ETB","PLS",LEFT(Table5[[#This Row],[Section]],1)="7","PDB",NOT(ISBLANK(Table5[[#This Row],[Section]])),"No")</f>
        <v>No</v>
      </c>
    </row>
    <row r="5546" spans="1:13" x14ac:dyDescent="0.25">
      <c r="A5546" s="126" t="s">
        <v>12925</v>
      </c>
      <c r="B5546" s="126" t="s">
        <v>12926</v>
      </c>
      <c r="C5546" s="126" t="s">
        <v>75</v>
      </c>
      <c r="D5546" s="127">
        <v>0.65</v>
      </c>
      <c r="E5546" s="128">
        <v>250</v>
      </c>
      <c r="F5546" s="128">
        <v>100</v>
      </c>
      <c r="G5546" s="126" t="s">
        <v>13796</v>
      </c>
      <c r="H5546" s="126" t="s">
        <v>20348</v>
      </c>
      <c r="I5546" s="126" t="s">
        <v>20349</v>
      </c>
      <c r="J5546" s="126" t="s">
        <v>26232</v>
      </c>
      <c r="K5546" s="9">
        <f>_xlfn.IFNA(VLOOKUP(Table5[[#This Row],[Section]],SubSill_Tier,2,FALSE),0)</f>
        <v>0</v>
      </c>
      <c r="L5546" s="9" t="str">
        <f t="shared" si="95"/>
        <v/>
      </c>
      <c r="M5546" s="205" t="str" cm="1">
        <f t="array" ref="M5546">_xlfn.IFS(NOT(ISERROR(VLOOKUP(Table5[[#This Row],[Section]],TB_notTB,1,FALSE))),"No",LEFT(Table5[[#This Row],[Section]],3)="ETB","PLS",LEFT(Table5[[#This Row],[Section]],1)="7","PDB",NOT(ISBLANK(Table5[[#This Row],[Section]])),"No")</f>
        <v>No</v>
      </c>
    </row>
    <row r="5547" spans="1:13" x14ac:dyDescent="0.25">
      <c r="A5547" s="126" t="s">
        <v>11932</v>
      </c>
      <c r="B5547" s="126" t="s">
        <v>21240</v>
      </c>
      <c r="C5547" s="126" t="s">
        <v>75</v>
      </c>
      <c r="D5547" s="127">
        <v>0.32900000000000001</v>
      </c>
      <c r="E5547" s="128">
        <v>124</v>
      </c>
      <c r="F5547" s="128">
        <v>100</v>
      </c>
      <c r="G5547" s="126" t="s">
        <v>13733</v>
      </c>
      <c r="H5547" s="126" t="s">
        <v>21098</v>
      </c>
      <c r="I5547" s="126" t="s">
        <v>21099</v>
      </c>
      <c r="J5547" s="126" t="s">
        <v>26254</v>
      </c>
      <c r="K5547" s="9">
        <f>_xlfn.IFNA(VLOOKUP(Table5[[#This Row],[Section]],SubSill_Tier,2,FALSE),0)</f>
        <v>0</v>
      </c>
      <c r="L5547" s="9" t="str">
        <f t="shared" si="95"/>
        <v/>
      </c>
      <c r="M5547" s="205" t="str" cm="1">
        <f t="array" ref="M5547">_xlfn.IFS(NOT(ISERROR(VLOOKUP(Table5[[#This Row],[Section]],TB_notTB,1,FALSE))),"No",LEFT(Table5[[#This Row],[Section]],3)="ETB","PLS",LEFT(Table5[[#This Row],[Section]],1)="7","PDB",NOT(ISBLANK(Table5[[#This Row],[Section]])),"No")</f>
        <v>No</v>
      </c>
    </row>
    <row r="5548" spans="1:13" x14ac:dyDescent="0.25">
      <c r="A5548" s="126" t="s">
        <v>8214</v>
      </c>
      <c r="B5548" s="126" t="s">
        <v>17222</v>
      </c>
      <c r="C5548" s="126" t="s">
        <v>98</v>
      </c>
      <c r="D5548" s="127">
        <v>1.6919999999999999</v>
      </c>
      <c r="E5548" s="128">
        <v>420</v>
      </c>
      <c r="F5548" s="128">
        <v>420</v>
      </c>
      <c r="G5548" s="126" t="s">
        <v>13724</v>
      </c>
      <c r="H5548" s="126" t="s">
        <v>20186</v>
      </c>
      <c r="I5548" s="126" t="s">
        <v>22099</v>
      </c>
      <c r="J5548" s="126" t="s">
        <v>26234</v>
      </c>
      <c r="K5548" s="9">
        <f>_xlfn.IFNA(VLOOKUP(Table5[[#This Row],[Section]],SubSill_Tier,2,FALSE),0)</f>
        <v>0</v>
      </c>
      <c r="L5548" s="9" t="str">
        <f t="shared" si="95"/>
        <v/>
      </c>
      <c r="M5548" s="205" t="str" cm="1">
        <f t="array" ref="M5548">_xlfn.IFS(NOT(ISERROR(VLOOKUP(Table5[[#This Row],[Section]],TB_notTB,1,FALSE))),"No",LEFT(Table5[[#This Row],[Section]],3)="ETB","PLS",LEFT(Table5[[#This Row],[Section]],1)="7","PDB",NOT(ISBLANK(Table5[[#This Row],[Section]])),"No")</f>
        <v>No</v>
      </c>
    </row>
    <row r="5549" spans="1:13" x14ac:dyDescent="0.25">
      <c r="A5549" s="126" t="s">
        <v>2300</v>
      </c>
      <c r="B5549" s="126" t="s">
        <v>22566</v>
      </c>
      <c r="C5549" s="126" t="s">
        <v>98</v>
      </c>
      <c r="D5549" s="127">
        <v>0.45</v>
      </c>
      <c r="E5549" s="128">
        <v>194</v>
      </c>
      <c r="F5549" s="128">
        <v>100</v>
      </c>
      <c r="G5549" s="126" t="s">
        <v>13712</v>
      </c>
      <c r="H5549" s="126" t="s">
        <v>20120</v>
      </c>
      <c r="I5549" s="126" t="s">
        <v>21055</v>
      </c>
      <c r="J5549" s="126" t="s">
        <v>26239</v>
      </c>
      <c r="K5549" s="9">
        <f>_xlfn.IFNA(VLOOKUP(Table5[[#This Row],[Section]],SubSill_Tier,2,FALSE),0)</f>
        <v>0</v>
      </c>
      <c r="L5549" s="9" t="str">
        <f t="shared" si="95"/>
        <v/>
      </c>
      <c r="M5549" s="205" t="str" cm="1">
        <f t="array" ref="M5549">_xlfn.IFS(NOT(ISERROR(VLOOKUP(Table5[[#This Row],[Section]],TB_notTB,1,FALSE))),"No",LEFT(Table5[[#This Row],[Section]],3)="ETB","PLS",LEFT(Table5[[#This Row],[Section]],1)="7","PDB",NOT(ISBLANK(Table5[[#This Row],[Section]])),"No")</f>
        <v>No</v>
      </c>
    </row>
    <row r="5550" spans="1:13" x14ac:dyDescent="0.25">
      <c r="A5550" s="126" t="s">
        <v>8215</v>
      </c>
      <c r="B5550" s="126" t="s">
        <v>17222</v>
      </c>
      <c r="C5550" s="126" t="s">
        <v>98</v>
      </c>
      <c r="D5550" s="127">
        <v>0.626</v>
      </c>
      <c r="E5550" s="128">
        <v>265</v>
      </c>
      <c r="F5550" s="128">
        <v>265</v>
      </c>
      <c r="G5550" s="126" t="s">
        <v>13727</v>
      </c>
      <c r="H5550" s="126" t="s">
        <v>20121</v>
      </c>
      <c r="I5550" s="126" t="s">
        <v>20122</v>
      </c>
      <c r="J5550" s="126" t="s">
        <v>26234</v>
      </c>
      <c r="K5550" s="9">
        <f>_xlfn.IFNA(VLOOKUP(Table5[[#This Row],[Section]],SubSill_Tier,2,FALSE),0)</f>
        <v>0</v>
      </c>
      <c r="L5550" s="9" t="str">
        <f t="shared" si="95"/>
        <v/>
      </c>
      <c r="M5550" s="205" t="str" cm="1">
        <f t="array" ref="M5550">_xlfn.IFS(NOT(ISERROR(VLOOKUP(Table5[[#This Row],[Section]],TB_notTB,1,FALSE))),"No",LEFT(Table5[[#This Row],[Section]],3)="ETB","PLS",LEFT(Table5[[#This Row],[Section]],1)="7","PDB",NOT(ISBLANK(Table5[[#This Row],[Section]])),"No")</f>
        <v>No</v>
      </c>
    </row>
    <row r="5551" spans="1:13" x14ac:dyDescent="0.25">
      <c r="A5551" s="126" t="s">
        <v>8216</v>
      </c>
      <c r="B5551" s="126" t="s">
        <v>3598</v>
      </c>
      <c r="C5551" s="126" t="s">
        <v>98</v>
      </c>
      <c r="D5551" s="127">
        <v>0.78</v>
      </c>
      <c r="E5551" s="128">
        <v>372</v>
      </c>
      <c r="F5551" s="128">
        <v>372</v>
      </c>
      <c r="G5551" s="126" t="s">
        <v>13727</v>
      </c>
      <c r="H5551" s="126" t="s">
        <v>20121</v>
      </c>
      <c r="I5551" s="126" t="s">
        <v>20122</v>
      </c>
      <c r="J5551" s="126" t="s">
        <v>26234</v>
      </c>
      <c r="K5551" s="9">
        <f>_xlfn.IFNA(VLOOKUP(Table5[[#This Row],[Section]],SubSill_Tier,2,FALSE),0)</f>
        <v>0</v>
      </c>
      <c r="L5551" s="9" t="str">
        <f t="shared" si="95"/>
        <v/>
      </c>
      <c r="M5551" s="205" t="str" cm="1">
        <f t="array" ref="M5551">_xlfn.IFS(NOT(ISERROR(VLOOKUP(Table5[[#This Row],[Section]],TB_notTB,1,FALSE))),"No",LEFT(Table5[[#This Row],[Section]],3)="ETB","PLS",LEFT(Table5[[#This Row],[Section]],1)="7","PDB",NOT(ISBLANK(Table5[[#This Row],[Section]])),"No")</f>
        <v>No</v>
      </c>
    </row>
    <row r="5552" spans="1:13" x14ac:dyDescent="0.25">
      <c r="A5552" s="126" t="s">
        <v>2301</v>
      </c>
      <c r="B5552" s="126" t="s">
        <v>19337</v>
      </c>
      <c r="C5552" s="126" t="s">
        <v>75</v>
      </c>
      <c r="D5552" s="127">
        <v>0.21199999999999999</v>
      </c>
      <c r="E5552" s="128">
        <v>137</v>
      </c>
      <c r="F5552" s="128">
        <v>100</v>
      </c>
      <c r="G5552" s="126" t="s">
        <v>13726</v>
      </c>
      <c r="H5552" s="126" t="s">
        <v>20136</v>
      </c>
      <c r="I5552" s="126" t="s">
        <v>21065</v>
      </c>
      <c r="J5552" s="126" t="s">
        <v>26241</v>
      </c>
      <c r="K5552" s="9">
        <f>_xlfn.IFNA(VLOOKUP(Table5[[#This Row],[Section]],SubSill_Tier,2,FALSE),0)</f>
        <v>0</v>
      </c>
      <c r="L5552" s="9" t="str">
        <f t="shared" si="95"/>
        <v/>
      </c>
      <c r="M5552" s="205" t="str" cm="1">
        <f t="array" ref="M5552">_xlfn.IFS(NOT(ISERROR(VLOOKUP(Table5[[#This Row],[Section]],TB_notTB,1,FALSE))),"No",LEFT(Table5[[#This Row],[Section]],3)="ETB","PLS",LEFT(Table5[[#This Row],[Section]],1)="7","PDB",NOT(ISBLANK(Table5[[#This Row],[Section]])),"No")</f>
        <v>No</v>
      </c>
    </row>
    <row r="5553" spans="1:13" x14ac:dyDescent="0.25">
      <c r="A5553" s="126" t="s">
        <v>2302</v>
      </c>
      <c r="B5553" s="126" t="s">
        <v>2303</v>
      </c>
      <c r="C5553" s="126" t="s">
        <v>75</v>
      </c>
      <c r="D5553" s="127">
        <v>1.21</v>
      </c>
      <c r="E5553" s="128">
        <v>215</v>
      </c>
      <c r="F5553" s="128">
        <v>138</v>
      </c>
      <c r="G5553" s="126" t="s">
        <v>13744</v>
      </c>
      <c r="H5553" s="126" t="s">
        <v>20161</v>
      </c>
      <c r="I5553" s="126" t="s">
        <v>21083</v>
      </c>
      <c r="J5553" s="126" t="s">
        <v>26241</v>
      </c>
      <c r="K5553" s="9">
        <f>_xlfn.IFNA(VLOOKUP(Table5[[#This Row],[Section]],SubSill_Tier,2,FALSE),0)</f>
        <v>0</v>
      </c>
      <c r="L5553" s="9" t="str">
        <f t="shared" si="95"/>
        <v/>
      </c>
      <c r="M5553" s="205" t="str" cm="1">
        <f t="array" ref="M5553">_xlfn.IFS(NOT(ISERROR(VLOOKUP(Table5[[#This Row],[Section]],TB_notTB,1,FALSE))),"No",LEFT(Table5[[#This Row],[Section]],3)="ETB","PLS",LEFT(Table5[[#This Row],[Section]],1)="7","PDB",NOT(ISBLANK(Table5[[#This Row],[Section]])),"No")</f>
        <v>No</v>
      </c>
    </row>
    <row r="5554" spans="1:13" x14ac:dyDescent="0.25">
      <c r="A5554" s="126" t="s">
        <v>2304</v>
      </c>
      <c r="B5554" s="126" t="s">
        <v>2305</v>
      </c>
      <c r="C5554" s="126" t="s">
        <v>75</v>
      </c>
      <c r="D5554" s="127">
        <v>1.2170000000000001</v>
      </c>
      <c r="E5554" s="128">
        <v>225</v>
      </c>
      <c r="F5554" s="128">
        <v>130</v>
      </c>
      <c r="G5554" s="126" t="s">
        <v>13744</v>
      </c>
      <c r="H5554" s="126" t="s">
        <v>20161</v>
      </c>
      <c r="I5554" s="126" t="s">
        <v>21083</v>
      </c>
      <c r="J5554" s="126" t="s">
        <v>26241</v>
      </c>
      <c r="K5554" s="9">
        <f>_xlfn.IFNA(VLOOKUP(Table5[[#This Row],[Section]],SubSill_Tier,2,FALSE),0)</f>
        <v>0</v>
      </c>
      <c r="L5554" s="9" t="str">
        <f t="shared" si="95"/>
        <v/>
      </c>
      <c r="M5554" s="205" t="str" cm="1">
        <f t="array" ref="M5554">_xlfn.IFS(NOT(ISERROR(VLOOKUP(Table5[[#This Row],[Section]],TB_notTB,1,FALSE))),"No",LEFT(Table5[[#This Row],[Section]],3)="ETB","PLS",LEFT(Table5[[#This Row],[Section]],1)="7","PDB",NOT(ISBLANK(Table5[[#This Row],[Section]])),"No")</f>
        <v>No</v>
      </c>
    </row>
    <row r="5555" spans="1:13" x14ac:dyDescent="0.25">
      <c r="A5555" s="126" t="s">
        <v>2306</v>
      </c>
      <c r="B5555" s="126" t="s">
        <v>2307</v>
      </c>
      <c r="C5555" s="126" t="s">
        <v>75</v>
      </c>
      <c r="D5555" s="127">
        <v>1.3120000000000001</v>
      </c>
      <c r="E5555" s="128">
        <v>371</v>
      </c>
      <c r="F5555" s="128">
        <v>325</v>
      </c>
      <c r="G5555" s="126" t="s">
        <v>13766</v>
      </c>
      <c r="H5555" s="126" t="s">
        <v>20199</v>
      </c>
      <c r="I5555" s="126" t="s">
        <v>20200</v>
      </c>
      <c r="J5555" s="126" t="s">
        <v>26232</v>
      </c>
      <c r="K5555" s="9">
        <f>_xlfn.IFNA(VLOOKUP(Table5[[#This Row],[Section]],SubSill_Tier,2,FALSE),0)</f>
        <v>0</v>
      </c>
      <c r="L5555" s="9" t="str">
        <f t="shared" si="95"/>
        <v/>
      </c>
      <c r="M5555" s="205" t="str" cm="1">
        <f t="array" ref="M5555">_xlfn.IFS(NOT(ISERROR(VLOOKUP(Table5[[#This Row],[Section]],TB_notTB,1,FALSE))),"No",LEFT(Table5[[#This Row],[Section]],3)="ETB","PLS",LEFT(Table5[[#This Row],[Section]],1)="7","PDB",NOT(ISBLANK(Table5[[#This Row],[Section]])),"No")</f>
        <v>No</v>
      </c>
    </row>
    <row r="5556" spans="1:13" x14ac:dyDescent="0.25">
      <c r="A5556" s="126" t="s">
        <v>8217</v>
      </c>
      <c r="B5556" s="126" t="s">
        <v>8218</v>
      </c>
      <c r="C5556" s="126" t="s">
        <v>75</v>
      </c>
      <c r="D5556" s="127">
        <v>1.3620000000000001</v>
      </c>
      <c r="E5556" s="128">
        <v>316</v>
      </c>
      <c r="F5556" s="128">
        <v>316</v>
      </c>
      <c r="G5556" s="126" t="s">
        <v>13716</v>
      </c>
      <c r="H5556" s="126" t="s">
        <v>20121</v>
      </c>
      <c r="I5556" s="126" t="s">
        <v>20122</v>
      </c>
      <c r="J5556" s="126" t="s">
        <v>26234</v>
      </c>
      <c r="K5556" s="9">
        <f>_xlfn.IFNA(VLOOKUP(Table5[[#This Row],[Section]],SubSill_Tier,2,FALSE),0)</f>
        <v>0</v>
      </c>
      <c r="L5556" s="9" t="str">
        <f t="shared" si="95"/>
        <v/>
      </c>
      <c r="M5556" s="205" t="str" cm="1">
        <f t="array" ref="M5556">_xlfn.IFS(NOT(ISERROR(VLOOKUP(Table5[[#This Row],[Section]],TB_notTB,1,FALSE))),"No",LEFT(Table5[[#This Row],[Section]],3)="ETB","PLS",LEFT(Table5[[#This Row],[Section]],1)="7","PDB",NOT(ISBLANK(Table5[[#This Row],[Section]])),"No")</f>
        <v>No</v>
      </c>
    </row>
    <row r="5557" spans="1:13" x14ac:dyDescent="0.25">
      <c r="A5557" s="126" t="s">
        <v>2308</v>
      </c>
      <c r="B5557" s="126" t="s">
        <v>17222</v>
      </c>
      <c r="C5557" s="126" t="s">
        <v>98</v>
      </c>
      <c r="D5557" s="127">
        <v>0.78300000000000003</v>
      </c>
      <c r="E5557" s="128">
        <v>173</v>
      </c>
      <c r="F5557" s="128">
        <v>100</v>
      </c>
      <c r="G5557" s="126" t="s">
        <v>13711</v>
      </c>
      <c r="H5557" s="126" t="s">
        <v>20119</v>
      </c>
      <c r="I5557" s="126" t="s">
        <v>21054</v>
      </c>
      <c r="J5557" s="126" t="s">
        <v>26232</v>
      </c>
      <c r="K5557" s="9">
        <f>_xlfn.IFNA(VLOOKUP(Table5[[#This Row],[Section]],SubSill_Tier,2,FALSE),0)</f>
        <v>0</v>
      </c>
      <c r="L5557" s="9" t="str">
        <f t="shared" si="95"/>
        <v/>
      </c>
      <c r="M5557" s="205" t="str" cm="1">
        <f t="array" ref="M5557">_xlfn.IFS(NOT(ISERROR(VLOOKUP(Table5[[#This Row],[Section]],TB_notTB,1,FALSE))),"No",LEFT(Table5[[#This Row],[Section]],3)="ETB","PLS",LEFT(Table5[[#This Row],[Section]],1)="7","PDB",NOT(ISBLANK(Table5[[#This Row],[Section]])),"No")</f>
        <v>No</v>
      </c>
    </row>
    <row r="5558" spans="1:13" x14ac:dyDescent="0.25">
      <c r="A5558" s="126" t="s">
        <v>8219</v>
      </c>
      <c r="B5558" s="126" t="s">
        <v>28075</v>
      </c>
      <c r="C5558" s="126" t="s">
        <v>75</v>
      </c>
      <c r="D5558" s="127">
        <v>0.26300000000000001</v>
      </c>
      <c r="E5558" s="128">
        <v>127</v>
      </c>
      <c r="F5558" s="128">
        <v>127</v>
      </c>
      <c r="G5558" s="126" t="s">
        <v>13719</v>
      </c>
      <c r="H5558" s="126" t="s">
        <v>20128</v>
      </c>
      <c r="I5558" s="126" t="s">
        <v>20129</v>
      </c>
      <c r="J5558" s="126" t="s">
        <v>26235</v>
      </c>
      <c r="K5558" s="9">
        <f>_xlfn.IFNA(VLOOKUP(Table5[[#This Row],[Section]],SubSill_Tier,2,FALSE),0)</f>
        <v>0</v>
      </c>
      <c r="L5558" s="9" t="str">
        <f t="shared" si="95"/>
        <v/>
      </c>
      <c r="M5558" s="205" t="str" cm="1">
        <f t="array" ref="M5558">_xlfn.IFS(NOT(ISERROR(VLOOKUP(Table5[[#This Row],[Section]],TB_notTB,1,FALSE))),"No",LEFT(Table5[[#This Row],[Section]],3)="ETB","PLS",LEFT(Table5[[#This Row],[Section]],1)="7","PDB",NOT(ISBLANK(Table5[[#This Row],[Section]])),"No")</f>
        <v>No</v>
      </c>
    </row>
    <row r="5559" spans="1:13" x14ac:dyDescent="0.25">
      <c r="A5559" s="126" t="s">
        <v>2309</v>
      </c>
      <c r="B5559" s="126" t="s">
        <v>17222</v>
      </c>
      <c r="C5559" s="126" t="s">
        <v>98</v>
      </c>
      <c r="D5559" s="127">
        <v>1.1259999999999999</v>
      </c>
      <c r="E5559" s="128">
        <v>495</v>
      </c>
      <c r="F5559" s="128">
        <v>209</v>
      </c>
      <c r="G5559" s="126" t="s">
        <v>13736</v>
      </c>
      <c r="H5559" s="126" t="s">
        <v>20148</v>
      </c>
      <c r="I5559" s="126" t="s">
        <v>21073</v>
      </c>
      <c r="J5559" s="126" t="s">
        <v>26232</v>
      </c>
      <c r="K5559" s="9">
        <f>_xlfn.IFNA(VLOOKUP(Table5[[#This Row],[Section]],SubSill_Tier,2,FALSE),0)</f>
        <v>0</v>
      </c>
      <c r="L5559" s="9" t="str">
        <f t="shared" si="95"/>
        <v/>
      </c>
      <c r="M5559" s="205" t="str" cm="1">
        <f t="array" ref="M5559">_xlfn.IFS(NOT(ISERROR(VLOOKUP(Table5[[#This Row],[Section]],TB_notTB,1,FALSE))),"No",LEFT(Table5[[#This Row],[Section]],3)="ETB","PLS",LEFT(Table5[[#This Row],[Section]],1)="7","PDB",NOT(ISBLANK(Table5[[#This Row],[Section]])),"No")</f>
        <v>No</v>
      </c>
    </row>
    <row r="5560" spans="1:13" x14ac:dyDescent="0.25">
      <c r="A5560" s="126" t="s">
        <v>2310</v>
      </c>
      <c r="B5560" s="126" t="s">
        <v>2311</v>
      </c>
      <c r="C5560" s="126" t="s">
        <v>75</v>
      </c>
      <c r="D5560" s="127">
        <v>0.157</v>
      </c>
      <c r="E5560" s="128">
        <v>109</v>
      </c>
      <c r="F5560" s="128">
        <v>100</v>
      </c>
      <c r="G5560" s="126" t="s">
        <v>13712</v>
      </c>
      <c r="H5560" s="126" t="s">
        <v>20120</v>
      </c>
      <c r="I5560" s="126" t="s">
        <v>21055</v>
      </c>
      <c r="J5560" s="126" t="s">
        <v>26239</v>
      </c>
      <c r="K5560" s="9">
        <f>_xlfn.IFNA(VLOOKUP(Table5[[#This Row],[Section]],SubSill_Tier,2,FALSE),0)</f>
        <v>0</v>
      </c>
      <c r="L5560" s="9" t="str">
        <f t="shared" si="95"/>
        <v/>
      </c>
      <c r="M5560" s="205" t="str" cm="1">
        <f t="array" ref="M5560">_xlfn.IFS(NOT(ISERROR(VLOOKUP(Table5[[#This Row],[Section]],TB_notTB,1,FALSE))),"No",LEFT(Table5[[#This Row],[Section]],3)="ETB","PLS",LEFT(Table5[[#This Row],[Section]],1)="7","PDB",NOT(ISBLANK(Table5[[#This Row],[Section]])),"No")</f>
        <v>No</v>
      </c>
    </row>
    <row r="5561" spans="1:13" x14ac:dyDescent="0.25">
      <c r="A5561" s="126" t="s">
        <v>2312</v>
      </c>
      <c r="B5561" s="126" t="s">
        <v>2313</v>
      </c>
      <c r="C5561" s="126" t="s">
        <v>75</v>
      </c>
      <c r="D5561" s="127">
        <v>2.282</v>
      </c>
      <c r="E5561" s="128">
        <v>484</v>
      </c>
      <c r="F5561" s="128">
        <v>253</v>
      </c>
      <c r="G5561" s="126" t="s">
        <v>13766</v>
      </c>
      <c r="H5561" s="126" t="s">
        <v>20199</v>
      </c>
      <c r="I5561" s="126" t="s">
        <v>20200</v>
      </c>
      <c r="J5561" s="126" t="s">
        <v>26232</v>
      </c>
      <c r="K5561" s="9">
        <f>_xlfn.IFNA(VLOOKUP(Table5[[#This Row],[Section]],SubSill_Tier,2,FALSE),0)</f>
        <v>0</v>
      </c>
      <c r="L5561" s="9" t="str">
        <f t="shared" si="95"/>
        <v/>
      </c>
      <c r="M5561" s="205" t="str" cm="1">
        <f t="array" ref="M5561">_xlfn.IFS(NOT(ISERROR(VLOOKUP(Table5[[#This Row],[Section]],TB_notTB,1,FALSE))),"No",LEFT(Table5[[#This Row],[Section]],3)="ETB","PLS",LEFT(Table5[[#This Row],[Section]],1)="7","PDB",NOT(ISBLANK(Table5[[#This Row],[Section]])),"No")</f>
        <v>No</v>
      </c>
    </row>
    <row r="5562" spans="1:13" x14ac:dyDescent="0.25">
      <c r="A5562" s="126" t="s">
        <v>2314</v>
      </c>
      <c r="B5562" s="126" t="s">
        <v>2315</v>
      </c>
      <c r="C5562" s="126" t="s">
        <v>75</v>
      </c>
      <c r="D5562" s="127">
        <v>0.98699999999999999</v>
      </c>
      <c r="E5562" s="128">
        <v>306</v>
      </c>
      <c r="F5562" s="128">
        <v>127</v>
      </c>
      <c r="G5562" s="126" t="s">
        <v>13766</v>
      </c>
      <c r="H5562" s="126" t="s">
        <v>20199</v>
      </c>
      <c r="I5562" s="126" t="s">
        <v>20200</v>
      </c>
      <c r="J5562" s="126" t="s">
        <v>26232</v>
      </c>
      <c r="K5562" s="9">
        <f>_xlfn.IFNA(VLOOKUP(Table5[[#This Row],[Section]],SubSill_Tier,2,FALSE),0)</f>
        <v>0</v>
      </c>
      <c r="L5562" s="9" t="str">
        <f t="shared" si="95"/>
        <v/>
      </c>
      <c r="M5562" s="205" t="str" cm="1">
        <f t="array" ref="M5562">_xlfn.IFS(NOT(ISERROR(VLOOKUP(Table5[[#This Row],[Section]],TB_notTB,1,FALSE))),"No",LEFT(Table5[[#This Row],[Section]],3)="ETB","PLS",LEFT(Table5[[#This Row],[Section]],1)="7","PDB",NOT(ISBLANK(Table5[[#This Row],[Section]])),"No")</f>
        <v>No</v>
      </c>
    </row>
    <row r="5563" spans="1:13" x14ac:dyDescent="0.25">
      <c r="A5563" s="126" t="s">
        <v>2316</v>
      </c>
      <c r="B5563" s="126" t="s">
        <v>2317</v>
      </c>
      <c r="C5563" s="126" t="s">
        <v>75</v>
      </c>
      <c r="D5563" s="127">
        <v>1.2310000000000001</v>
      </c>
      <c r="E5563" s="128">
        <v>205</v>
      </c>
      <c r="F5563" s="128">
        <v>140</v>
      </c>
      <c r="G5563" s="126" t="s">
        <v>13744</v>
      </c>
      <c r="H5563" s="126" t="s">
        <v>20161</v>
      </c>
      <c r="I5563" s="126" t="s">
        <v>21083</v>
      </c>
      <c r="J5563" s="126" t="s">
        <v>26241</v>
      </c>
      <c r="K5563" s="9">
        <f>_xlfn.IFNA(VLOOKUP(Table5[[#This Row],[Section]],SubSill_Tier,2,FALSE),0)</f>
        <v>0</v>
      </c>
      <c r="L5563" s="9" t="str">
        <f t="shared" si="95"/>
        <v/>
      </c>
      <c r="M5563" s="205" t="str" cm="1">
        <f t="array" ref="M5563">_xlfn.IFS(NOT(ISERROR(VLOOKUP(Table5[[#This Row],[Section]],TB_notTB,1,FALSE))),"No",LEFT(Table5[[#This Row],[Section]],3)="ETB","PLS",LEFT(Table5[[#This Row],[Section]],1)="7","PDB",NOT(ISBLANK(Table5[[#This Row],[Section]])),"No")</f>
        <v>No</v>
      </c>
    </row>
    <row r="5564" spans="1:13" x14ac:dyDescent="0.25">
      <c r="A5564" s="126" t="s">
        <v>8220</v>
      </c>
      <c r="B5564" s="126" t="s">
        <v>17222</v>
      </c>
      <c r="C5564" s="126" t="s">
        <v>75</v>
      </c>
      <c r="D5564" s="127">
        <v>1.444</v>
      </c>
      <c r="E5564" s="128">
        <v>345</v>
      </c>
      <c r="F5564" s="128">
        <v>345</v>
      </c>
      <c r="G5564" s="126" t="s">
        <v>13740</v>
      </c>
      <c r="H5564" s="126" t="s">
        <v>20124</v>
      </c>
      <c r="I5564" s="126" t="s">
        <v>21059</v>
      </c>
      <c r="J5564" s="126" t="s">
        <v>26236</v>
      </c>
      <c r="K5564" s="9">
        <f>_xlfn.IFNA(VLOOKUP(Table5[[#This Row],[Section]],SubSill_Tier,2,FALSE),0)</f>
        <v>0</v>
      </c>
      <c r="L5564" s="9" t="str">
        <f t="shared" si="95"/>
        <v/>
      </c>
      <c r="M5564" s="205" t="str" cm="1">
        <f t="array" ref="M5564">_xlfn.IFS(NOT(ISERROR(VLOOKUP(Table5[[#This Row],[Section]],TB_notTB,1,FALSE))),"No",LEFT(Table5[[#This Row],[Section]],3)="ETB","PLS",LEFT(Table5[[#This Row],[Section]],1)="7","PDB",NOT(ISBLANK(Table5[[#This Row],[Section]])),"No")</f>
        <v>No</v>
      </c>
    </row>
    <row r="5565" spans="1:13" x14ac:dyDescent="0.25">
      <c r="A5565" s="126" t="s">
        <v>8221</v>
      </c>
      <c r="B5565" s="126" t="s">
        <v>17222</v>
      </c>
      <c r="C5565" s="126" t="s">
        <v>98</v>
      </c>
      <c r="D5565" s="127">
        <v>4.6849999999999996</v>
      </c>
      <c r="E5565" s="128">
        <v>566</v>
      </c>
      <c r="F5565" s="128">
        <v>566</v>
      </c>
      <c r="G5565" s="126" t="s">
        <v>13724</v>
      </c>
      <c r="H5565" s="126" t="s">
        <v>20182</v>
      </c>
      <c r="I5565" s="126" t="s">
        <v>22098</v>
      </c>
      <c r="J5565" s="126" t="s">
        <v>26234</v>
      </c>
      <c r="K5565" s="9">
        <f>_xlfn.IFNA(VLOOKUP(Table5[[#This Row],[Section]],SubSill_Tier,2,FALSE),0)</f>
        <v>0</v>
      </c>
      <c r="L5565" s="9" t="str">
        <f t="shared" si="95"/>
        <v/>
      </c>
      <c r="M5565" s="205" t="str" cm="1">
        <f t="array" ref="M5565">_xlfn.IFS(NOT(ISERROR(VLOOKUP(Table5[[#This Row],[Section]],TB_notTB,1,FALSE))),"No",LEFT(Table5[[#This Row],[Section]],3)="ETB","PLS",LEFT(Table5[[#This Row],[Section]],1)="7","PDB",NOT(ISBLANK(Table5[[#This Row],[Section]])),"No")</f>
        <v>No</v>
      </c>
    </row>
    <row r="5566" spans="1:13" x14ac:dyDescent="0.25">
      <c r="A5566" s="126" t="s">
        <v>11933</v>
      </c>
      <c r="B5566" s="126" t="s">
        <v>11934</v>
      </c>
      <c r="C5566" s="126" t="s">
        <v>75</v>
      </c>
      <c r="D5566" s="127">
        <v>0.28499999999999998</v>
      </c>
      <c r="E5566" s="128">
        <v>153</v>
      </c>
      <c r="F5566" s="128">
        <v>153</v>
      </c>
      <c r="G5566" s="126" t="s">
        <v>13760</v>
      </c>
      <c r="H5566" s="126" t="s">
        <v>20234</v>
      </c>
      <c r="I5566" s="126" t="s">
        <v>20235</v>
      </c>
      <c r="J5566" s="126" t="s">
        <v>26261</v>
      </c>
      <c r="K5566" s="9">
        <f>_xlfn.IFNA(VLOOKUP(Table5[[#This Row],[Section]],SubSill_Tier,2,FALSE),0)</f>
        <v>0</v>
      </c>
      <c r="L5566" s="9" t="str">
        <f t="shared" si="95"/>
        <v/>
      </c>
      <c r="M5566" s="205" t="str" cm="1">
        <f t="array" ref="M5566">_xlfn.IFS(NOT(ISERROR(VLOOKUP(Table5[[#This Row],[Section]],TB_notTB,1,FALSE))),"No",LEFT(Table5[[#This Row],[Section]],3)="ETB","PLS",LEFT(Table5[[#This Row],[Section]],1)="7","PDB",NOT(ISBLANK(Table5[[#This Row],[Section]])),"No")</f>
        <v>No</v>
      </c>
    </row>
    <row r="5567" spans="1:13" x14ac:dyDescent="0.25">
      <c r="A5567" s="126" t="s">
        <v>2318</v>
      </c>
      <c r="B5567" s="126" t="s">
        <v>17222</v>
      </c>
      <c r="C5567" s="126" t="s">
        <v>75</v>
      </c>
      <c r="D5567" s="127">
        <v>0.33500000000000002</v>
      </c>
      <c r="E5567" s="128">
        <v>171</v>
      </c>
      <c r="F5567" s="128">
        <v>100</v>
      </c>
      <c r="G5567" s="126" t="s">
        <v>13712</v>
      </c>
      <c r="H5567" s="126" t="s">
        <v>20120</v>
      </c>
      <c r="I5567" s="126" t="s">
        <v>21055</v>
      </c>
      <c r="J5567" s="126" t="s">
        <v>26232</v>
      </c>
      <c r="K5567" s="9">
        <f>_xlfn.IFNA(VLOOKUP(Table5[[#This Row],[Section]],SubSill_Tier,2,FALSE),0)</f>
        <v>0</v>
      </c>
      <c r="L5567" s="9" t="str">
        <f t="shared" si="95"/>
        <v/>
      </c>
      <c r="M5567" s="205" t="str" cm="1">
        <f t="array" ref="M5567">_xlfn.IFS(NOT(ISERROR(VLOOKUP(Table5[[#This Row],[Section]],TB_notTB,1,FALSE))),"No",LEFT(Table5[[#This Row],[Section]],3)="ETB","PLS",LEFT(Table5[[#This Row],[Section]],1)="7","PDB",NOT(ISBLANK(Table5[[#This Row],[Section]])),"No")</f>
        <v>No</v>
      </c>
    </row>
    <row r="5568" spans="1:13" x14ac:dyDescent="0.25">
      <c r="A5568" s="126" t="s">
        <v>11935</v>
      </c>
      <c r="B5568" s="126" t="s">
        <v>11936</v>
      </c>
      <c r="C5568" s="126" t="s">
        <v>75</v>
      </c>
      <c r="D5568" s="127">
        <v>0.19900000000000001</v>
      </c>
      <c r="E5568" s="128">
        <v>100</v>
      </c>
      <c r="F5568" s="128">
        <v>100</v>
      </c>
      <c r="G5568" s="126" t="s">
        <v>13760</v>
      </c>
      <c r="H5568" s="126" t="s">
        <v>20234</v>
      </c>
      <c r="I5568" s="126" t="s">
        <v>20235</v>
      </c>
      <c r="J5568" s="126" t="s">
        <v>26261</v>
      </c>
      <c r="K5568" s="9">
        <f>_xlfn.IFNA(VLOOKUP(Table5[[#This Row],[Section]],SubSill_Tier,2,FALSE),0)</f>
        <v>0</v>
      </c>
      <c r="L5568" s="9" t="str">
        <f t="shared" si="95"/>
        <v/>
      </c>
      <c r="M5568" s="205" t="str" cm="1">
        <f t="array" ref="M5568">_xlfn.IFS(NOT(ISERROR(VLOOKUP(Table5[[#This Row],[Section]],TB_notTB,1,FALSE))),"No",LEFT(Table5[[#This Row],[Section]],3)="ETB","PLS",LEFT(Table5[[#This Row],[Section]],1)="7","PDB",NOT(ISBLANK(Table5[[#This Row],[Section]])),"No")</f>
        <v>No</v>
      </c>
    </row>
    <row r="5569" spans="1:13" x14ac:dyDescent="0.25">
      <c r="A5569" s="126" t="s">
        <v>2319</v>
      </c>
      <c r="B5569" s="126" t="s">
        <v>17222</v>
      </c>
      <c r="C5569" s="126" t="s">
        <v>98</v>
      </c>
      <c r="D5569" s="127">
        <v>0.95</v>
      </c>
      <c r="E5569" s="128">
        <v>415</v>
      </c>
      <c r="F5569" s="128">
        <v>380</v>
      </c>
      <c r="G5569" s="126" t="s">
        <v>13735</v>
      </c>
      <c r="H5569" s="126" t="s">
        <v>20146</v>
      </c>
      <c r="I5569" s="126" t="s">
        <v>20147</v>
      </c>
      <c r="J5569" s="126" t="s">
        <v>26234</v>
      </c>
      <c r="K5569" s="9">
        <f>_xlfn.IFNA(VLOOKUP(Table5[[#This Row],[Section]],SubSill_Tier,2,FALSE),0)</f>
        <v>0</v>
      </c>
      <c r="L5569" s="9" t="str">
        <f t="shared" si="95"/>
        <v/>
      </c>
      <c r="M5569" s="205" t="str" cm="1">
        <f t="array" ref="M5569">_xlfn.IFS(NOT(ISERROR(VLOOKUP(Table5[[#This Row],[Section]],TB_notTB,1,FALSE))),"No",LEFT(Table5[[#This Row],[Section]],3)="ETB","PLS",LEFT(Table5[[#This Row],[Section]],1)="7","PDB",NOT(ISBLANK(Table5[[#This Row],[Section]])),"No")</f>
        <v>No</v>
      </c>
    </row>
    <row r="5570" spans="1:13" x14ac:dyDescent="0.25">
      <c r="A5570" s="126" t="s">
        <v>11937</v>
      </c>
      <c r="B5570" s="126" t="s">
        <v>11938</v>
      </c>
      <c r="C5570" s="126" t="s">
        <v>75</v>
      </c>
      <c r="D5570" s="127">
        <v>0.158</v>
      </c>
      <c r="E5570" s="128">
        <v>100</v>
      </c>
      <c r="F5570" s="128">
        <v>100</v>
      </c>
      <c r="G5570" s="126" t="s">
        <v>13776</v>
      </c>
      <c r="H5570" s="126" t="s">
        <v>20350</v>
      </c>
      <c r="I5570" s="126" t="s">
        <v>20351</v>
      </c>
      <c r="J5570" s="126" t="s">
        <v>26261</v>
      </c>
      <c r="K5570" s="9">
        <f>_xlfn.IFNA(VLOOKUP(Table5[[#This Row],[Section]],SubSill_Tier,2,FALSE),0)</f>
        <v>0</v>
      </c>
      <c r="L5570" s="9" t="str">
        <f t="shared" ref="L5570:L5633" si="96">IFERROR(IF(LEFT(G5570,2)="AI",IF(_xlfn.NUMBERVALUE(IFERROR(LEFT(IF(ISERROR(FIND("X",UPPER(B5570))),UPPER(B5570),RIGHT(UPPER(B5570),LEN(UPPER(B5570))-FIND("~",SUBSTITUTE(UPPER(B5570),"X","~",LEN(UPPER(B5570))-LEN(SUBSTITUTE(UPPER(B5570),"X","")))))),FIND(" ",IF(ISERROR(FIND("X",UPPER(B5570))),UPPER(B5570),RIGHT(UPPER(B5570),LEN(UPPER(B5570))-FIND("~",SUBSTITUTE(UPPER(B5570),"X","~",LEN(UPPER(B5570))-LEN(SUBSTITUTE(UPPER(B5570),"X","")))))),1)-1),IF(ISERROR(FIND("X",UPPER(B5570))),UPPER(B5570),RIGHT(UPPER(B5570),LEN(UPPER(B5570))-FIND("~",SUBSTITUTE(UPPER(B5570),"X","~",LEN(UPPER(B5570))-LEN(SUBSTITUTE(UPPER(B5570),"X",""))))))),".")&gt;=5,"Wall",""),""),"")</f>
        <v/>
      </c>
      <c r="M5570" s="205" t="str" cm="1">
        <f t="array" ref="M5570">_xlfn.IFS(NOT(ISERROR(VLOOKUP(Table5[[#This Row],[Section]],TB_notTB,1,FALSE))),"No",LEFT(Table5[[#This Row],[Section]],3)="ETB","PLS",LEFT(Table5[[#This Row],[Section]],1)="7","PDB",NOT(ISBLANK(Table5[[#This Row],[Section]])),"No")</f>
        <v>No</v>
      </c>
    </row>
    <row r="5571" spans="1:13" x14ac:dyDescent="0.25">
      <c r="A5571" s="126" t="s">
        <v>11939</v>
      </c>
      <c r="B5571" s="126" t="s">
        <v>11940</v>
      </c>
      <c r="C5571" s="126" t="s">
        <v>75</v>
      </c>
      <c r="D5571" s="127">
        <v>0.106</v>
      </c>
      <c r="E5571" s="128">
        <v>100</v>
      </c>
      <c r="F5571" s="128">
        <v>153</v>
      </c>
      <c r="G5571" s="126" t="s">
        <v>13776</v>
      </c>
      <c r="H5571" s="126" t="s">
        <v>20195</v>
      </c>
      <c r="I5571" s="126" t="s">
        <v>20196</v>
      </c>
      <c r="J5571" s="126" t="s">
        <v>26254</v>
      </c>
      <c r="K5571" s="9">
        <f>_xlfn.IFNA(VLOOKUP(Table5[[#This Row],[Section]],SubSill_Tier,2,FALSE),0)</f>
        <v>0</v>
      </c>
      <c r="L5571" s="9" t="str">
        <f t="shared" si="96"/>
        <v/>
      </c>
      <c r="M5571" s="205" t="str" cm="1">
        <f t="array" ref="M5571">_xlfn.IFS(NOT(ISERROR(VLOOKUP(Table5[[#This Row],[Section]],TB_notTB,1,FALSE))),"No",LEFT(Table5[[#This Row],[Section]],3)="ETB","PLS",LEFT(Table5[[#This Row],[Section]],1)="7","PDB",NOT(ISBLANK(Table5[[#This Row],[Section]])),"No")</f>
        <v>No</v>
      </c>
    </row>
    <row r="5572" spans="1:13" x14ac:dyDescent="0.25">
      <c r="A5572" s="126" t="s">
        <v>11941</v>
      </c>
      <c r="B5572" s="126" t="s">
        <v>11942</v>
      </c>
      <c r="C5572" s="126" t="s">
        <v>75</v>
      </c>
      <c r="D5572" s="127">
        <v>0.11600000000000001</v>
      </c>
      <c r="E5572" s="128">
        <v>100</v>
      </c>
      <c r="F5572" s="128">
        <v>100</v>
      </c>
      <c r="G5572" s="126" t="s">
        <v>13776</v>
      </c>
      <c r="H5572" s="126" t="s">
        <v>20350</v>
      </c>
      <c r="I5572" s="126" t="s">
        <v>20351</v>
      </c>
      <c r="J5572" s="126" t="s">
        <v>26261</v>
      </c>
      <c r="K5572" s="9">
        <f>_xlfn.IFNA(VLOOKUP(Table5[[#This Row],[Section]],SubSill_Tier,2,FALSE),0)</f>
        <v>0</v>
      </c>
      <c r="L5572" s="9" t="str">
        <f t="shared" si="96"/>
        <v/>
      </c>
      <c r="M5572" s="205" t="str" cm="1">
        <f t="array" ref="M5572">_xlfn.IFS(NOT(ISERROR(VLOOKUP(Table5[[#This Row],[Section]],TB_notTB,1,FALSE))),"No",LEFT(Table5[[#This Row],[Section]],3)="ETB","PLS",LEFT(Table5[[#This Row],[Section]],1)="7","PDB",NOT(ISBLANK(Table5[[#This Row],[Section]])),"No")</f>
        <v>No</v>
      </c>
    </row>
    <row r="5573" spans="1:13" x14ac:dyDescent="0.25">
      <c r="A5573" s="126" t="s">
        <v>11943</v>
      </c>
      <c r="B5573" s="126" t="s">
        <v>26797</v>
      </c>
      <c r="C5573" s="126" t="s">
        <v>75</v>
      </c>
      <c r="D5573" s="127">
        <v>0.57399999999999995</v>
      </c>
      <c r="E5573" s="128">
        <v>176</v>
      </c>
      <c r="F5573" s="128">
        <v>143</v>
      </c>
      <c r="G5573" s="126" t="s">
        <v>13739</v>
      </c>
      <c r="H5573" s="126" t="s">
        <v>20181</v>
      </c>
      <c r="I5573" s="126" t="s">
        <v>13279</v>
      </c>
      <c r="J5573" s="126" t="s">
        <v>26258</v>
      </c>
      <c r="K5573" s="9">
        <f>_xlfn.IFNA(VLOOKUP(Table5[[#This Row],[Section]],SubSill_Tier,2,FALSE),0)</f>
        <v>0</v>
      </c>
      <c r="L5573" s="9" t="str">
        <f t="shared" si="96"/>
        <v/>
      </c>
      <c r="M5573" s="205" t="str" cm="1">
        <f t="array" ref="M5573">_xlfn.IFS(NOT(ISERROR(VLOOKUP(Table5[[#This Row],[Section]],TB_notTB,1,FALSE))),"No",LEFT(Table5[[#This Row],[Section]],3)="ETB","PLS",LEFT(Table5[[#This Row],[Section]],1)="7","PDB",NOT(ISBLANK(Table5[[#This Row],[Section]])),"No")</f>
        <v>No</v>
      </c>
    </row>
    <row r="5574" spans="1:13" x14ac:dyDescent="0.25">
      <c r="A5574" s="126" t="s">
        <v>2320</v>
      </c>
      <c r="B5574" s="126" t="s">
        <v>17222</v>
      </c>
      <c r="C5574" s="126" t="s">
        <v>75</v>
      </c>
      <c r="D5574" s="127">
        <v>0.16800000000000001</v>
      </c>
      <c r="E5574" s="128">
        <v>115</v>
      </c>
      <c r="F5574" s="128">
        <v>100</v>
      </c>
      <c r="G5574" s="126" t="s">
        <v>13712</v>
      </c>
      <c r="H5574" s="126" t="s">
        <v>20120</v>
      </c>
      <c r="I5574" s="126" t="s">
        <v>21055</v>
      </c>
      <c r="J5574" s="126" t="s">
        <v>26232</v>
      </c>
      <c r="K5574" s="9">
        <f>_xlfn.IFNA(VLOOKUP(Table5[[#This Row],[Section]],SubSill_Tier,2,FALSE),0)</f>
        <v>0</v>
      </c>
      <c r="L5574" s="9" t="str">
        <f t="shared" si="96"/>
        <v/>
      </c>
      <c r="M5574" s="205" t="str" cm="1">
        <f t="array" ref="M5574">_xlfn.IFS(NOT(ISERROR(VLOOKUP(Table5[[#This Row],[Section]],TB_notTB,1,FALSE))),"No",LEFT(Table5[[#This Row],[Section]],3)="ETB","PLS",LEFT(Table5[[#This Row],[Section]],1)="7","PDB",NOT(ISBLANK(Table5[[#This Row],[Section]])),"No")</f>
        <v>No</v>
      </c>
    </row>
    <row r="5575" spans="1:13" x14ac:dyDescent="0.25">
      <c r="A5575" s="126" t="s">
        <v>2321</v>
      </c>
      <c r="B5575" s="126" t="s">
        <v>17222</v>
      </c>
      <c r="C5575" s="126" t="s">
        <v>75</v>
      </c>
      <c r="D5575" s="127">
        <v>1.7050000000000001</v>
      </c>
      <c r="E5575" s="128">
        <v>466</v>
      </c>
      <c r="F5575" s="128">
        <v>196</v>
      </c>
      <c r="G5575" s="126" t="s">
        <v>13767</v>
      </c>
      <c r="H5575" s="126" t="s">
        <v>20203</v>
      </c>
      <c r="I5575" s="126" t="s">
        <v>20204</v>
      </c>
      <c r="J5575" s="126" t="s">
        <v>26232</v>
      </c>
      <c r="K5575" s="9">
        <f>_xlfn.IFNA(VLOOKUP(Table5[[#This Row],[Section]],SubSill_Tier,2,FALSE),0)</f>
        <v>0</v>
      </c>
      <c r="L5575" s="9" t="str">
        <f t="shared" si="96"/>
        <v/>
      </c>
      <c r="M5575" s="205" t="str" cm="1">
        <f t="array" ref="M5575">_xlfn.IFS(NOT(ISERROR(VLOOKUP(Table5[[#This Row],[Section]],TB_notTB,1,FALSE))),"No",LEFT(Table5[[#This Row],[Section]],3)="ETB","PLS",LEFT(Table5[[#This Row],[Section]],1)="7","PDB",NOT(ISBLANK(Table5[[#This Row],[Section]])),"No")</f>
        <v>No</v>
      </c>
    </row>
    <row r="5576" spans="1:13" x14ac:dyDescent="0.25">
      <c r="A5576" s="126" t="s">
        <v>8222</v>
      </c>
      <c r="B5576" s="126" t="s">
        <v>17222</v>
      </c>
      <c r="C5576" s="126" t="s">
        <v>75</v>
      </c>
      <c r="D5576" s="127">
        <v>2.1</v>
      </c>
      <c r="E5576" s="128">
        <v>551</v>
      </c>
      <c r="F5576" s="128">
        <v>551</v>
      </c>
      <c r="G5576" s="126" t="s">
        <v>13724</v>
      </c>
      <c r="H5576" s="126" t="s">
        <v>20121</v>
      </c>
      <c r="I5576" s="126" t="s">
        <v>20122</v>
      </c>
      <c r="J5576" s="126" t="s">
        <v>26234</v>
      </c>
      <c r="K5576" s="9">
        <f>_xlfn.IFNA(VLOOKUP(Table5[[#This Row],[Section]],SubSill_Tier,2,FALSE),0)</f>
        <v>0</v>
      </c>
      <c r="L5576" s="9" t="str">
        <f t="shared" si="96"/>
        <v/>
      </c>
      <c r="M5576" s="205" t="str" cm="1">
        <f t="array" ref="M5576">_xlfn.IFS(NOT(ISERROR(VLOOKUP(Table5[[#This Row],[Section]],TB_notTB,1,FALSE))),"No",LEFT(Table5[[#This Row],[Section]],3)="ETB","PLS",LEFT(Table5[[#This Row],[Section]],1)="7","PDB",NOT(ISBLANK(Table5[[#This Row],[Section]])),"No")</f>
        <v>No</v>
      </c>
    </row>
    <row r="5577" spans="1:13" x14ac:dyDescent="0.25">
      <c r="A5577" s="126" t="s">
        <v>8223</v>
      </c>
      <c r="B5577" s="126" t="s">
        <v>17222</v>
      </c>
      <c r="C5577" s="126" t="s">
        <v>75</v>
      </c>
      <c r="D5577" s="127">
        <v>2.0950000000000002</v>
      </c>
      <c r="E5577" s="128">
        <v>449</v>
      </c>
      <c r="F5577" s="128">
        <v>449</v>
      </c>
      <c r="G5577" s="126" t="s">
        <v>13724</v>
      </c>
      <c r="H5577" s="126" t="s">
        <v>20121</v>
      </c>
      <c r="I5577" s="126" t="s">
        <v>20122</v>
      </c>
      <c r="J5577" s="126" t="s">
        <v>26234</v>
      </c>
      <c r="K5577" s="9">
        <f>_xlfn.IFNA(VLOOKUP(Table5[[#This Row],[Section]],SubSill_Tier,2,FALSE),0)</f>
        <v>0</v>
      </c>
      <c r="L5577" s="9" t="str">
        <f t="shared" si="96"/>
        <v/>
      </c>
      <c r="M5577" s="205" t="str" cm="1">
        <f t="array" ref="M5577">_xlfn.IFS(NOT(ISERROR(VLOOKUP(Table5[[#This Row],[Section]],TB_notTB,1,FALSE))),"No",LEFT(Table5[[#This Row],[Section]],3)="ETB","PLS",LEFT(Table5[[#This Row],[Section]],1)="7","PDB",NOT(ISBLANK(Table5[[#This Row],[Section]])),"No")</f>
        <v>No</v>
      </c>
    </row>
    <row r="5578" spans="1:13" x14ac:dyDescent="0.25">
      <c r="A5578" s="126" t="s">
        <v>8224</v>
      </c>
      <c r="B5578" s="126" t="s">
        <v>12661</v>
      </c>
      <c r="C5578" s="126" t="s">
        <v>75</v>
      </c>
      <c r="D5578" s="127">
        <v>1.65</v>
      </c>
      <c r="E5578" s="128">
        <v>273</v>
      </c>
      <c r="F5578" s="128">
        <v>273</v>
      </c>
      <c r="G5578" s="126" t="s">
        <v>13724</v>
      </c>
      <c r="H5578" s="126" t="s">
        <v>21063</v>
      </c>
      <c r="I5578" s="126" t="s">
        <v>21064</v>
      </c>
      <c r="J5578" s="126" t="s">
        <v>26233</v>
      </c>
      <c r="K5578" s="9">
        <f>_xlfn.IFNA(VLOOKUP(Table5[[#This Row],[Section]],SubSill_Tier,2,FALSE),0)</f>
        <v>0</v>
      </c>
      <c r="L5578" s="9" t="str">
        <f t="shared" si="96"/>
        <v>Wall</v>
      </c>
      <c r="M5578" s="205" t="str" cm="1">
        <f t="array" ref="M5578">_xlfn.IFS(NOT(ISERROR(VLOOKUP(Table5[[#This Row],[Section]],TB_notTB,1,FALSE))),"No",LEFT(Table5[[#This Row],[Section]],3)="ETB","PLS",LEFT(Table5[[#This Row],[Section]],1)="7","PDB",NOT(ISBLANK(Table5[[#This Row],[Section]])),"No")</f>
        <v>No</v>
      </c>
    </row>
    <row r="5579" spans="1:13" x14ac:dyDescent="0.25">
      <c r="A5579" s="126" t="s">
        <v>8225</v>
      </c>
      <c r="B5579" s="126" t="s">
        <v>17222</v>
      </c>
      <c r="C5579" s="126" t="s">
        <v>75</v>
      </c>
      <c r="D5579" s="127">
        <v>2.516</v>
      </c>
      <c r="E5579" s="128">
        <v>374</v>
      </c>
      <c r="F5579" s="128">
        <v>374</v>
      </c>
      <c r="G5579" s="126" t="s">
        <v>13724</v>
      </c>
      <c r="H5579" s="126" t="s">
        <v>20121</v>
      </c>
      <c r="I5579" s="126" t="s">
        <v>20122</v>
      </c>
      <c r="J5579" s="126" t="s">
        <v>26234</v>
      </c>
      <c r="K5579" s="9">
        <f>_xlfn.IFNA(VLOOKUP(Table5[[#This Row],[Section]],SubSill_Tier,2,FALSE),0)</f>
        <v>0</v>
      </c>
      <c r="L5579" s="9" t="str">
        <f t="shared" si="96"/>
        <v/>
      </c>
      <c r="M5579" s="205" t="str" cm="1">
        <f t="array" ref="M5579">_xlfn.IFS(NOT(ISERROR(VLOOKUP(Table5[[#This Row],[Section]],TB_notTB,1,FALSE))),"No",LEFT(Table5[[#This Row],[Section]],3)="ETB","PLS",LEFT(Table5[[#This Row],[Section]],1)="7","PDB",NOT(ISBLANK(Table5[[#This Row],[Section]])),"No")</f>
        <v>No</v>
      </c>
    </row>
    <row r="5580" spans="1:13" x14ac:dyDescent="0.25">
      <c r="A5580" s="126" t="s">
        <v>8226</v>
      </c>
      <c r="B5580" s="126" t="s">
        <v>17222</v>
      </c>
      <c r="C5580" s="126" t="s">
        <v>98</v>
      </c>
      <c r="D5580" s="127">
        <v>1.415</v>
      </c>
      <c r="E5580" s="128">
        <v>145</v>
      </c>
      <c r="F5580" s="128">
        <v>145</v>
      </c>
      <c r="G5580" s="126" t="s">
        <v>13716</v>
      </c>
      <c r="H5580" s="126" t="s">
        <v>20121</v>
      </c>
      <c r="I5580" s="126" t="s">
        <v>20122</v>
      </c>
      <c r="J5580" s="126" t="s">
        <v>26234</v>
      </c>
      <c r="K5580" s="9">
        <f>_xlfn.IFNA(VLOOKUP(Table5[[#This Row],[Section]],SubSill_Tier,2,FALSE),0)</f>
        <v>0</v>
      </c>
      <c r="L5580" s="9" t="str">
        <f t="shared" si="96"/>
        <v/>
      </c>
      <c r="M5580" s="205" t="str" cm="1">
        <f t="array" ref="M5580">_xlfn.IFS(NOT(ISERROR(VLOOKUP(Table5[[#This Row],[Section]],TB_notTB,1,FALSE))),"No",LEFT(Table5[[#This Row],[Section]],3)="ETB","PLS",LEFT(Table5[[#This Row],[Section]],1)="7","PDB",NOT(ISBLANK(Table5[[#This Row],[Section]])),"No")</f>
        <v>No</v>
      </c>
    </row>
    <row r="5581" spans="1:13" x14ac:dyDescent="0.25">
      <c r="A5581" s="126" t="s">
        <v>2322</v>
      </c>
      <c r="B5581" s="126" t="s">
        <v>17222</v>
      </c>
      <c r="C5581" s="126" t="s">
        <v>98</v>
      </c>
      <c r="D5581" s="127">
        <v>0.999</v>
      </c>
      <c r="E5581" s="128">
        <v>314</v>
      </c>
      <c r="F5581" s="128">
        <v>140</v>
      </c>
      <c r="G5581" s="126" t="s">
        <v>13748</v>
      </c>
      <c r="H5581" s="126" t="s">
        <v>20246</v>
      </c>
      <c r="I5581" s="126" t="s">
        <v>20247</v>
      </c>
      <c r="J5581" s="126" t="s">
        <v>26241</v>
      </c>
      <c r="K5581" s="9">
        <f>_xlfn.IFNA(VLOOKUP(Table5[[#This Row],[Section]],SubSill_Tier,2,FALSE),0)</f>
        <v>0</v>
      </c>
      <c r="L5581" s="9" t="str">
        <f t="shared" si="96"/>
        <v/>
      </c>
      <c r="M5581" s="205" t="str" cm="1">
        <f t="array" ref="M5581">_xlfn.IFS(NOT(ISERROR(VLOOKUP(Table5[[#This Row],[Section]],TB_notTB,1,FALSE))),"No",LEFT(Table5[[#This Row],[Section]],3)="ETB","PLS",LEFT(Table5[[#This Row],[Section]],1)="7","PDB",NOT(ISBLANK(Table5[[#This Row],[Section]])),"No")</f>
        <v>No</v>
      </c>
    </row>
    <row r="5582" spans="1:13" x14ac:dyDescent="0.25">
      <c r="A5582" s="126" t="s">
        <v>8227</v>
      </c>
      <c r="B5582" s="126" t="s">
        <v>17222</v>
      </c>
      <c r="C5582" s="126" t="s">
        <v>75</v>
      </c>
      <c r="D5582" s="127">
        <v>3.23</v>
      </c>
      <c r="E5582" s="128">
        <v>525</v>
      </c>
      <c r="F5582" s="128">
        <v>525</v>
      </c>
      <c r="G5582" s="126" t="s">
        <v>13724</v>
      </c>
      <c r="H5582" s="126" t="s">
        <v>20132</v>
      </c>
      <c r="I5582" s="126" t="s">
        <v>20133</v>
      </c>
      <c r="J5582" s="126" t="s">
        <v>26234</v>
      </c>
      <c r="K5582" s="9">
        <f>_xlfn.IFNA(VLOOKUP(Table5[[#This Row],[Section]],SubSill_Tier,2,FALSE),0)</f>
        <v>0</v>
      </c>
      <c r="L5582" s="9" t="str">
        <f t="shared" si="96"/>
        <v/>
      </c>
      <c r="M5582" s="205" t="str" cm="1">
        <f t="array" ref="M5582">_xlfn.IFS(NOT(ISERROR(VLOOKUP(Table5[[#This Row],[Section]],TB_notTB,1,FALSE))),"No",LEFT(Table5[[#This Row],[Section]],3)="ETB","PLS",LEFT(Table5[[#This Row],[Section]],1)="7","PDB",NOT(ISBLANK(Table5[[#This Row],[Section]])),"No")</f>
        <v>No</v>
      </c>
    </row>
    <row r="5583" spans="1:13" x14ac:dyDescent="0.25">
      <c r="A5583" s="126" t="s">
        <v>2323</v>
      </c>
      <c r="B5583" s="126" t="s">
        <v>2324</v>
      </c>
      <c r="C5583" s="126" t="s">
        <v>75</v>
      </c>
      <c r="D5583" s="127">
        <v>1.05</v>
      </c>
      <c r="E5583" s="128">
        <v>256</v>
      </c>
      <c r="F5583" s="128">
        <v>104</v>
      </c>
      <c r="G5583" s="126" t="s">
        <v>13766</v>
      </c>
      <c r="H5583" s="126" t="s">
        <v>20199</v>
      </c>
      <c r="I5583" s="126" t="s">
        <v>20200</v>
      </c>
      <c r="J5583" s="126" t="s">
        <v>26232</v>
      </c>
      <c r="K5583" s="9">
        <f>_xlfn.IFNA(VLOOKUP(Table5[[#This Row],[Section]],SubSill_Tier,2,FALSE),0)</f>
        <v>0</v>
      </c>
      <c r="L5583" s="9" t="str">
        <f t="shared" si="96"/>
        <v/>
      </c>
      <c r="M5583" s="205" t="str" cm="1">
        <f t="array" ref="M5583">_xlfn.IFS(NOT(ISERROR(VLOOKUP(Table5[[#This Row],[Section]],TB_notTB,1,FALSE))),"No",LEFT(Table5[[#This Row],[Section]],3)="ETB","PLS",LEFT(Table5[[#This Row],[Section]],1)="7","PDB",NOT(ISBLANK(Table5[[#This Row],[Section]])),"No")</f>
        <v>No</v>
      </c>
    </row>
    <row r="5584" spans="1:13" x14ac:dyDescent="0.25">
      <c r="A5584" s="126" t="s">
        <v>2325</v>
      </c>
      <c r="B5584" s="126" t="s">
        <v>17222</v>
      </c>
      <c r="C5584" s="126" t="s">
        <v>98</v>
      </c>
      <c r="D5584" s="127">
        <v>0.36799999999999999</v>
      </c>
      <c r="E5584" s="128">
        <v>100</v>
      </c>
      <c r="F5584" s="128">
        <v>100</v>
      </c>
      <c r="G5584" s="126" t="s">
        <v>13766</v>
      </c>
      <c r="H5584" s="126" t="s">
        <v>20199</v>
      </c>
      <c r="I5584" s="126" t="s">
        <v>20200</v>
      </c>
      <c r="J5584" s="126" t="s">
        <v>26232</v>
      </c>
      <c r="K5584" s="9">
        <f>_xlfn.IFNA(VLOOKUP(Table5[[#This Row],[Section]],SubSill_Tier,2,FALSE),0)</f>
        <v>0</v>
      </c>
      <c r="L5584" s="9" t="str">
        <f t="shared" si="96"/>
        <v/>
      </c>
      <c r="M5584" s="205" t="str" cm="1">
        <f t="array" ref="M5584">_xlfn.IFS(NOT(ISERROR(VLOOKUP(Table5[[#This Row],[Section]],TB_notTB,1,FALSE))),"No",LEFT(Table5[[#This Row],[Section]],3)="ETB","PLS",LEFT(Table5[[#This Row],[Section]],1)="7","PDB",NOT(ISBLANK(Table5[[#This Row],[Section]])),"No")</f>
        <v>No</v>
      </c>
    </row>
    <row r="5585" spans="1:13" x14ac:dyDescent="0.25">
      <c r="A5585" s="126" t="s">
        <v>2326</v>
      </c>
      <c r="B5585" s="126" t="s">
        <v>17222</v>
      </c>
      <c r="C5585" s="126" t="s">
        <v>75</v>
      </c>
      <c r="D5585" s="127">
        <v>0.34100000000000003</v>
      </c>
      <c r="E5585" s="128">
        <v>174</v>
      </c>
      <c r="F5585" s="128">
        <v>174</v>
      </c>
      <c r="G5585" s="126" t="s">
        <v>13735</v>
      </c>
      <c r="H5585" s="126" t="s">
        <v>20146</v>
      </c>
      <c r="I5585" s="126" t="s">
        <v>20147</v>
      </c>
      <c r="J5585" s="126" t="s">
        <v>26234</v>
      </c>
      <c r="K5585" s="9">
        <f>_xlfn.IFNA(VLOOKUP(Table5[[#This Row],[Section]],SubSill_Tier,2,FALSE),0)</f>
        <v>0</v>
      </c>
      <c r="L5585" s="9" t="str">
        <f t="shared" si="96"/>
        <v/>
      </c>
      <c r="M5585" s="205" t="str" cm="1">
        <f t="array" ref="M5585">_xlfn.IFS(NOT(ISERROR(VLOOKUP(Table5[[#This Row],[Section]],TB_notTB,1,FALSE))),"No",LEFT(Table5[[#This Row],[Section]],3)="ETB","PLS",LEFT(Table5[[#This Row],[Section]],1)="7","PDB",NOT(ISBLANK(Table5[[#This Row],[Section]])),"No")</f>
        <v>No</v>
      </c>
    </row>
    <row r="5586" spans="1:13" x14ac:dyDescent="0.25">
      <c r="A5586" s="126" t="s">
        <v>8228</v>
      </c>
      <c r="B5586" s="126" t="s">
        <v>17222</v>
      </c>
      <c r="C5586" s="126" t="s">
        <v>75</v>
      </c>
      <c r="D5586" s="127">
        <v>1.738</v>
      </c>
      <c r="E5586" s="128">
        <v>629</v>
      </c>
      <c r="F5586" s="128">
        <v>305</v>
      </c>
      <c r="G5586" s="126" t="s">
        <v>13721</v>
      </c>
      <c r="H5586" s="126" t="s">
        <v>20121</v>
      </c>
      <c r="I5586" s="126" t="s">
        <v>20122</v>
      </c>
      <c r="J5586" s="126" t="s">
        <v>26234</v>
      </c>
      <c r="K5586" s="9">
        <f>_xlfn.IFNA(VLOOKUP(Table5[[#This Row],[Section]],SubSill_Tier,2,FALSE),0)</f>
        <v>0</v>
      </c>
      <c r="L5586" s="9" t="str">
        <f t="shared" si="96"/>
        <v/>
      </c>
      <c r="M5586" s="205" t="str" cm="1">
        <f t="array" ref="M5586">_xlfn.IFS(NOT(ISERROR(VLOOKUP(Table5[[#This Row],[Section]],TB_notTB,1,FALSE))),"No",LEFT(Table5[[#This Row],[Section]],3)="ETB","PLS",LEFT(Table5[[#This Row],[Section]],1)="7","PDB",NOT(ISBLANK(Table5[[#This Row],[Section]])),"No")</f>
        <v>No</v>
      </c>
    </row>
    <row r="5587" spans="1:13" x14ac:dyDescent="0.25">
      <c r="A5587" s="126" t="s">
        <v>8229</v>
      </c>
      <c r="B5587" s="126" t="s">
        <v>17222</v>
      </c>
      <c r="C5587" s="126" t="s">
        <v>98</v>
      </c>
      <c r="D5587" s="127">
        <v>5.4109999999999996</v>
      </c>
      <c r="E5587" s="128">
        <v>198</v>
      </c>
      <c r="F5587" s="128">
        <v>198</v>
      </c>
      <c r="G5587" s="126" t="s">
        <v>13721</v>
      </c>
      <c r="H5587" s="126" t="s">
        <v>20149</v>
      </c>
      <c r="I5587" s="126" t="s">
        <v>20150</v>
      </c>
      <c r="J5587" s="126" t="s">
        <v>26244</v>
      </c>
      <c r="K5587" s="9">
        <f>_xlfn.IFNA(VLOOKUP(Table5[[#This Row],[Section]],SubSill_Tier,2,FALSE),0)</f>
        <v>0</v>
      </c>
      <c r="L5587" s="9" t="str">
        <f t="shared" si="96"/>
        <v/>
      </c>
      <c r="M5587" s="205" t="str" cm="1">
        <f t="array" ref="M5587">_xlfn.IFS(NOT(ISERROR(VLOOKUP(Table5[[#This Row],[Section]],TB_notTB,1,FALSE))),"No",LEFT(Table5[[#This Row],[Section]],3)="ETB","PLS",LEFT(Table5[[#This Row],[Section]],1)="7","PDB",NOT(ISBLANK(Table5[[#This Row],[Section]])),"No")</f>
        <v>No</v>
      </c>
    </row>
    <row r="5588" spans="1:13" x14ac:dyDescent="0.25">
      <c r="A5588" s="126" t="s">
        <v>8230</v>
      </c>
      <c r="B5588" s="126" t="s">
        <v>17222</v>
      </c>
      <c r="C5588" s="126" t="s">
        <v>75</v>
      </c>
      <c r="D5588" s="127">
        <v>2.117</v>
      </c>
      <c r="E5588" s="128">
        <v>459</v>
      </c>
      <c r="F5588" s="128">
        <v>459</v>
      </c>
      <c r="G5588" s="126" t="s">
        <v>13724</v>
      </c>
      <c r="H5588" s="126" t="s">
        <v>20121</v>
      </c>
      <c r="I5588" s="126" t="s">
        <v>20122</v>
      </c>
      <c r="J5588" s="126" t="s">
        <v>26234</v>
      </c>
      <c r="K5588" s="9">
        <f>_xlfn.IFNA(VLOOKUP(Table5[[#This Row],[Section]],SubSill_Tier,2,FALSE),0)</f>
        <v>0</v>
      </c>
      <c r="L5588" s="9" t="str">
        <f t="shared" si="96"/>
        <v/>
      </c>
      <c r="M5588" s="205" t="str" cm="1">
        <f t="array" ref="M5588">_xlfn.IFS(NOT(ISERROR(VLOOKUP(Table5[[#This Row],[Section]],TB_notTB,1,FALSE))),"No",LEFT(Table5[[#This Row],[Section]],3)="ETB","PLS",LEFT(Table5[[#This Row],[Section]],1)="7","PDB",NOT(ISBLANK(Table5[[#This Row],[Section]])),"No")</f>
        <v>No</v>
      </c>
    </row>
    <row r="5589" spans="1:13" x14ac:dyDescent="0.25">
      <c r="A5589" s="126" t="s">
        <v>8231</v>
      </c>
      <c r="B5589" s="126" t="s">
        <v>8232</v>
      </c>
      <c r="C5589" s="126" t="s">
        <v>75</v>
      </c>
      <c r="D5589" s="127">
        <v>2.9809999999999999</v>
      </c>
      <c r="E5589" s="128">
        <v>518</v>
      </c>
      <c r="F5589" s="128">
        <v>518</v>
      </c>
      <c r="G5589" s="126" t="s">
        <v>13724</v>
      </c>
      <c r="H5589" s="126" t="s">
        <v>20121</v>
      </c>
      <c r="I5589" s="126" t="s">
        <v>20122</v>
      </c>
      <c r="J5589" s="126" t="s">
        <v>26234</v>
      </c>
      <c r="K5589" s="9">
        <f>_xlfn.IFNA(VLOOKUP(Table5[[#This Row],[Section]],SubSill_Tier,2,FALSE),0)</f>
        <v>0</v>
      </c>
      <c r="L5589" s="9" t="str">
        <f t="shared" si="96"/>
        <v/>
      </c>
      <c r="M5589" s="205" t="str" cm="1">
        <f t="array" ref="M5589">_xlfn.IFS(NOT(ISERROR(VLOOKUP(Table5[[#This Row],[Section]],TB_notTB,1,FALSE))),"No",LEFT(Table5[[#This Row],[Section]],3)="ETB","PLS",LEFT(Table5[[#This Row],[Section]],1)="7","PDB",NOT(ISBLANK(Table5[[#This Row],[Section]])),"No")</f>
        <v>No</v>
      </c>
    </row>
    <row r="5590" spans="1:13" x14ac:dyDescent="0.25">
      <c r="A5590" s="126" t="s">
        <v>8233</v>
      </c>
      <c r="B5590" s="126" t="s">
        <v>8234</v>
      </c>
      <c r="C5590" s="126" t="s">
        <v>75</v>
      </c>
      <c r="D5590" s="127">
        <v>2.625</v>
      </c>
      <c r="E5590" s="128">
        <v>339</v>
      </c>
      <c r="F5590" s="128">
        <v>339</v>
      </c>
      <c r="G5590" s="126" t="s">
        <v>13724</v>
      </c>
      <c r="H5590" s="126" t="s">
        <v>21063</v>
      </c>
      <c r="I5590" s="126" t="s">
        <v>21064</v>
      </c>
      <c r="J5590" s="126" t="s">
        <v>26233</v>
      </c>
      <c r="K5590" s="9">
        <f>_xlfn.IFNA(VLOOKUP(Table5[[#This Row],[Section]],SubSill_Tier,2,FALSE),0)</f>
        <v>0</v>
      </c>
      <c r="L5590" s="9" t="str">
        <f t="shared" si="96"/>
        <v>Wall</v>
      </c>
      <c r="M5590" s="205" t="str" cm="1">
        <f t="array" ref="M5590">_xlfn.IFS(NOT(ISERROR(VLOOKUP(Table5[[#This Row],[Section]],TB_notTB,1,FALSE))),"No",LEFT(Table5[[#This Row],[Section]],3)="ETB","PLS",LEFT(Table5[[#This Row],[Section]],1)="7","PDB",NOT(ISBLANK(Table5[[#This Row],[Section]])),"No")</f>
        <v>No</v>
      </c>
    </row>
    <row r="5591" spans="1:13" x14ac:dyDescent="0.25">
      <c r="A5591" s="126" t="s">
        <v>2327</v>
      </c>
      <c r="B5591" s="126" t="s">
        <v>2328</v>
      </c>
      <c r="C5591" s="126" t="s">
        <v>75</v>
      </c>
      <c r="D5591" s="127">
        <v>0.26300000000000001</v>
      </c>
      <c r="E5591" s="128">
        <v>126</v>
      </c>
      <c r="F5591" s="128">
        <v>100</v>
      </c>
      <c r="G5591" s="126" t="s">
        <v>13712</v>
      </c>
      <c r="H5591" s="126" t="s">
        <v>20120</v>
      </c>
      <c r="I5591" s="126" t="s">
        <v>21055</v>
      </c>
      <c r="J5591" s="126" t="s">
        <v>26239</v>
      </c>
      <c r="K5591" s="9">
        <f>_xlfn.IFNA(VLOOKUP(Table5[[#This Row],[Section]],SubSill_Tier,2,FALSE),0)</f>
        <v>0</v>
      </c>
      <c r="L5591" s="9" t="str">
        <f t="shared" si="96"/>
        <v/>
      </c>
      <c r="M5591" s="205" t="str" cm="1">
        <f t="array" ref="M5591">_xlfn.IFS(NOT(ISERROR(VLOOKUP(Table5[[#This Row],[Section]],TB_notTB,1,FALSE))),"No",LEFT(Table5[[#This Row],[Section]],3)="ETB","PLS",LEFT(Table5[[#This Row],[Section]],1)="7","PDB",NOT(ISBLANK(Table5[[#This Row],[Section]])),"No")</f>
        <v>No</v>
      </c>
    </row>
    <row r="5592" spans="1:13" x14ac:dyDescent="0.25">
      <c r="A5592" s="126" t="s">
        <v>8235</v>
      </c>
      <c r="B5592" s="126" t="s">
        <v>8236</v>
      </c>
      <c r="C5592" s="126" t="s">
        <v>75</v>
      </c>
      <c r="D5592" s="127">
        <v>0.55900000000000005</v>
      </c>
      <c r="E5592" s="128">
        <v>108</v>
      </c>
      <c r="F5592" s="128">
        <v>108</v>
      </c>
      <c r="G5592" s="126" t="s">
        <v>13741</v>
      </c>
      <c r="H5592" s="126" t="s">
        <v>21079</v>
      </c>
      <c r="I5592" s="126" t="s">
        <v>21080</v>
      </c>
      <c r="J5592" s="126" t="s">
        <v>26233</v>
      </c>
      <c r="K5592" s="9">
        <f>_xlfn.IFNA(VLOOKUP(Table5[[#This Row],[Section]],SubSill_Tier,2,FALSE),0)</f>
        <v>0</v>
      </c>
      <c r="L5592" s="9" t="str">
        <f t="shared" si="96"/>
        <v/>
      </c>
      <c r="M5592" s="205" t="str" cm="1">
        <f t="array" ref="M5592">_xlfn.IFS(NOT(ISERROR(VLOOKUP(Table5[[#This Row],[Section]],TB_notTB,1,FALSE))),"No",LEFT(Table5[[#This Row],[Section]],3)="ETB","PLS",LEFT(Table5[[#This Row],[Section]],1)="7","PDB",NOT(ISBLANK(Table5[[#This Row],[Section]])),"No")</f>
        <v>No</v>
      </c>
    </row>
    <row r="5593" spans="1:13" x14ac:dyDescent="0.25">
      <c r="A5593" s="126" t="s">
        <v>2329</v>
      </c>
      <c r="B5593" s="126" t="s">
        <v>17222</v>
      </c>
      <c r="C5593" s="126" t="s">
        <v>98</v>
      </c>
      <c r="D5593" s="127">
        <v>1.1890000000000001</v>
      </c>
      <c r="E5593" s="128">
        <v>497</v>
      </c>
      <c r="F5593" s="128">
        <v>100</v>
      </c>
      <c r="G5593" s="126" t="s">
        <v>13711</v>
      </c>
      <c r="H5593" s="126" t="s">
        <v>20119</v>
      </c>
      <c r="I5593" s="126" t="s">
        <v>21054</v>
      </c>
      <c r="J5593" s="126" t="s">
        <v>26232</v>
      </c>
      <c r="K5593" s="9">
        <f>_xlfn.IFNA(VLOOKUP(Table5[[#This Row],[Section]],SubSill_Tier,2,FALSE),0)</f>
        <v>0</v>
      </c>
      <c r="L5593" s="9" t="str">
        <f t="shared" si="96"/>
        <v/>
      </c>
      <c r="M5593" s="205" t="str" cm="1">
        <f t="array" ref="M5593">_xlfn.IFS(NOT(ISERROR(VLOOKUP(Table5[[#This Row],[Section]],TB_notTB,1,FALSE))),"No",LEFT(Table5[[#This Row],[Section]],3)="ETB","PLS",LEFT(Table5[[#This Row],[Section]],1)="7","PDB",NOT(ISBLANK(Table5[[#This Row],[Section]])),"No")</f>
        <v>No</v>
      </c>
    </row>
    <row r="5594" spans="1:13" x14ac:dyDescent="0.25">
      <c r="A5594" s="126" t="s">
        <v>8237</v>
      </c>
      <c r="B5594" s="126" t="s">
        <v>12500</v>
      </c>
      <c r="C5594" s="126" t="s">
        <v>75</v>
      </c>
      <c r="D5594" s="127">
        <v>0.69399999999999995</v>
      </c>
      <c r="E5594" s="128">
        <v>186</v>
      </c>
      <c r="F5594" s="128">
        <v>100</v>
      </c>
      <c r="G5594" s="126" t="s">
        <v>13757</v>
      </c>
      <c r="H5594" s="126" t="s">
        <v>21122</v>
      </c>
      <c r="I5594" s="126" t="s">
        <v>21123</v>
      </c>
      <c r="J5594" s="126" t="s">
        <v>26233</v>
      </c>
      <c r="K5594" s="9">
        <f>_xlfn.IFNA(VLOOKUP(Table5[[#This Row],[Section]],SubSill_Tier,2,FALSE),0)</f>
        <v>0</v>
      </c>
      <c r="L5594" s="9" t="str">
        <f t="shared" si="96"/>
        <v>Wall</v>
      </c>
      <c r="M5594" s="205" t="str" cm="1">
        <f t="array" ref="M5594">_xlfn.IFS(NOT(ISERROR(VLOOKUP(Table5[[#This Row],[Section]],TB_notTB,1,FALSE))),"No",LEFT(Table5[[#This Row],[Section]],3)="ETB","PLS",LEFT(Table5[[#This Row],[Section]],1)="7","PDB",NOT(ISBLANK(Table5[[#This Row],[Section]])),"No")</f>
        <v>No</v>
      </c>
    </row>
    <row r="5595" spans="1:13" x14ac:dyDescent="0.25">
      <c r="A5595" s="126" t="s">
        <v>8238</v>
      </c>
      <c r="B5595" s="126" t="s">
        <v>17222</v>
      </c>
      <c r="C5595" s="126" t="s">
        <v>75</v>
      </c>
      <c r="D5595" s="127">
        <v>2.3330000000000002</v>
      </c>
      <c r="E5595" s="128">
        <v>389</v>
      </c>
      <c r="F5595" s="128">
        <v>389</v>
      </c>
      <c r="G5595" s="126" t="s">
        <v>13724</v>
      </c>
      <c r="H5595" s="126" t="s">
        <v>20121</v>
      </c>
      <c r="I5595" s="126" t="s">
        <v>20122</v>
      </c>
      <c r="J5595" s="126" t="s">
        <v>26234</v>
      </c>
      <c r="K5595" s="9">
        <f>_xlfn.IFNA(VLOOKUP(Table5[[#This Row],[Section]],SubSill_Tier,2,FALSE),0)</f>
        <v>0</v>
      </c>
      <c r="L5595" s="9" t="str">
        <f t="shared" si="96"/>
        <v/>
      </c>
      <c r="M5595" s="205" t="str" cm="1">
        <f t="array" ref="M5595">_xlfn.IFS(NOT(ISERROR(VLOOKUP(Table5[[#This Row],[Section]],TB_notTB,1,FALSE))),"No",LEFT(Table5[[#This Row],[Section]],3)="ETB","PLS",LEFT(Table5[[#This Row],[Section]],1)="7","PDB",NOT(ISBLANK(Table5[[#This Row],[Section]])),"No")</f>
        <v>No</v>
      </c>
    </row>
    <row r="5596" spans="1:13" x14ac:dyDescent="0.25">
      <c r="A5596" s="126" t="s">
        <v>8239</v>
      </c>
      <c r="B5596" s="126" t="s">
        <v>17222</v>
      </c>
      <c r="C5596" s="126" t="s">
        <v>98</v>
      </c>
      <c r="D5596" s="127">
        <v>4.1349999999999998</v>
      </c>
      <c r="E5596" s="128">
        <v>337</v>
      </c>
      <c r="F5596" s="128">
        <v>337</v>
      </c>
      <c r="G5596" s="126" t="s">
        <v>13721</v>
      </c>
      <c r="H5596" s="126" t="s">
        <v>20132</v>
      </c>
      <c r="I5596" s="126" t="s">
        <v>20133</v>
      </c>
      <c r="J5596" s="126" t="s">
        <v>26250</v>
      </c>
      <c r="K5596" s="9">
        <f>_xlfn.IFNA(VLOOKUP(Table5[[#This Row],[Section]],SubSill_Tier,2,FALSE),0)</f>
        <v>0</v>
      </c>
      <c r="L5596" s="9" t="str">
        <f t="shared" si="96"/>
        <v/>
      </c>
      <c r="M5596" s="205" t="str" cm="1">
        <f t="array" ref="M5596">_xlfn.IFS(NOT(ISERROR(VLOOKUP(Table5[[#This Row],[Section]],TB_notTB,1,FALSE))),"No",LEFT(Table5[[#This Row],[Section]],3)="ETB","PLS",LEFT(Table5[[#This Row],[Section]],1)="7","PDB",NOT(ISBLANK(Table5[[#This Row],[Section]])),"No")</f>
        <v>No</v>
      </c>
    </row>
    <row r="5597" spans="1:13" x14ac:dyDescent="0.25">
      <c r="A5597" s="126" t="s">
        <v>8240</v>
      </c>
      <c r="B5597" s="126" t="s">
        <v>12662</v>
      </c>
      <c r="C5597" s="126" t="s">
        <v>75</v>
      </c>
      <c r="D5597" s="127">
        <v>1.7649999999999999</v>
      </c>
      <c r="E5597" s="128">
        <v>424</v>
      </c>
      <c r="F5597" s="128">
        <v>424</v>
      </c>
      <c r="G5597" s="126" t="s">
        <v>13757</v>
      </c>
      <c r="H5597" s="126" t="s">
        <v>20121</v>
      </c>
      <c r="I5597" s="126" t="s">
        <v>20122</v>
      </c>
      <c r="J5597" s="126" t="s">
        <v>26234</v>
      </c>
      <c r="K5597" s="9">
        <f>_xlfn.IFNA(VLOOKUP(Table5[[#This Row],[Section]],SubSill_Tier,2,FALSE),0)</f>
        <v>0</v>
      </c>
      <c r="L5597" s="9" t="str">
        <f t="shared" si="96"/>
        <v>Wall</v>
      </c>
      <c r="M5597" s="205" t="str" cm="1">
        <f t="array" ref="M5597">_xlfn.IFS(NOT(ISERROR(VLOOKUP(Table5[[#This Row],[Section]],TB_notTB,1,FALSE))),"No",LEFT(Table5[[#This Row],[Section]],3)="ETB","PLS",LEFT(Table5[[#This Row],[Section]],1)="7","PDB",NOT(ISBLANK(Table5[[#This Row],[Section]])),"No")</f>
        <v>No</v>
      </c>
    </row>
    <row r="5598" spans="1:13" x14ac:dyDescent="0.25">
      <c r="A5598" s="126" t="s">
        <v>2330</v>
      </c>
      <c r="B5598" s="126" t="s">
        <v>2331</v>
      </c>
      <c r="C5598" s="126" t="s">
        <v>75</v>
      </c>
      <c r="D5598" s="127">
        <v>1.7709999999999999</v>
      </c>
      <c r="E5598" s="128">
        <v>284</v>
      </c>
      <c r="F5598" s="128">
        <v>284</v>
      </c>
      <c r="G5598" s="126" t="s">
        <v>13795</v>
      </c>
      <c r="H5598" s="126" t="s">
        <v>20347</v>
      </c>
      <c r="I5598" s="126" t="s">
        <v>28074</v>
      </c>
      <c r="J5598" s="126" t="s">
        <v>26247</v>
      </c>
      <c r="K5598" s="9">
        <f>_xlfn.IFNA(VLOOKUP(Table5[[#This Row],[Section]],SubSill_Tier,2,FALSE),0)</f>
        <v>0</v>
      </c>
      <c r="L5598" s="9" t="str">
        <f t="shared" si="96"/>
        <v/>
      </c>
      <c r="M5598" s="205" t="str" cm="1">
        <f t="array" ref="M5598">_xlfn.IFS(NOT(ISERROR(VLOOKUP(Table5[[#This Row],[Section]],TB_notTB,1,FALSE))),"No",LEFT(Table5[[#This Row],[Section]],3)="ETB","PLS",LEFT(Table5[[#This Row],[Section]],1)="7","PDB",NOT(ISBLANK(Table5[[#This Row],[Section]])),"No")</f>
        <v>No</v>
      </c>
    </row>
    <row r="5599" spans="1:13" x14ac:dyDescent="0.25">
      <c r="A5599" s="126" t="s">
        <v>11944</v>
      </c>
      <c r="B5599" s="126" t="s">
        <v>11945</v>
      </c>
      <c r="C5599" s="126" t="s">
        <v>75</v>
      </c>
      <c r="D5599" s="127">
        <v>0.12</v>
      </c>
      <c r="E5599" s="128">
        <v>100</v>
      </c>
      <c r="F5599" s="128">
        <v>100</v>
      </c>
      <c r="G5599" s="126" t="s">
        <v>13776</v>
      </c>
      <c r="H5599" s="126" t="s">
        <v>20350</v>
      </c>
      <c r="I5599" s="126" t="s">
        <v>20351</v>
      </c>
      <c r="J5599" s="126" t="s">
        <v>26261</v>
      </c>
      <c r="K5599" s="9">
        <f>_xlfn.IFNA(VLOOKUP(Table5[[#This Row],[Section]],SubSill_Tier,2,FALSE),0)</f>
        <v>0</v>
      </c>
      <c r="L5599" s="9" t="str">
        <f t="shared" si="96"/>
        <v/>
      </c>
      <c r="M5599" s="205" t="str" cm="1">
        <f t="array" ref="M5599">_xlfn.IFS(NOT(ISERROR(VLOOKUP(Table5[[#This Row],[Section]],TB_notTB,1,FALSE))),"No",LEFT(Table5[[#This Row],[Section]],3)="ETB","PLS",LEFT(Table5[[#This Row],[Section]],1)="7","PDB",NOT(ISBLANK(Table5[[#This Row],[Section]])),"No")</f>
        <v>No</v>
      </c>
    </row>
    <row r="5600" spans="1:13" x14ac:dyDescent="0.25">
      <c r="A5600" s="126" t="s">
        <v>2332</v>
      </c>
      <c r="B5600" s="126" t="s">
        <v>2333</v>
      </c>
      <c r="C5600" s="126" t="s">
        <v>75</v>
      </c>
      <c r="D5600" s="127">
        <v>1.9390000000000001</v>
      </c>
      <c r="E5600" s="128">
        <v>458</v>
      </c>
      <c r="F5600" s="128">
        <v>458</v>
      </c>
      <c r="G5600" s="126" t="s">
        <v>13766</v>
      </c>
      <c r="H5600" s="126" t="s">
        <v>20199</v>
      </c>
      <c r="I5600" s="126" t="s">
        <v>20200</v>
      </c>
      <c r="J5600" s="126" t="s">
        <v>26232</v>
      </c>
      <c r="K5600" s="9">
        <f>_xlfn.IFNA(VLOOKUP(Table5[[#This Row],[Section]],SubSill_Tier,2,FALSE),0)</f>
        <v>0</v>
      </c>
      <c r="L5600" s="9" t="str">
        <f t="shared" si="96"/>
        <v/>
      </c>
      <c r="M5600" s="205" t="str" cm="1">
        <f t="array" ref="M5600">_xlfn.IFS(NOT(ISERROR(VLOOKUP(Table5[[#This Row],[Section]],TB_notTB,1,FALSE))),"No",LEFT(Table5[[#This Row],[Section]],3)="ETB","PLS",LEFT(Table5[[#This Row],[Section]],1)="7","PDB",NOT(ISBLANK(Table5[[#This Row],[Section]])),"No")</f>
        <v>No</v>
      </c>
    </row>
    <row r="5601" spans="1:13" x14ac:dyDescent="0.25">
      <c r="A5601" s="126" t="s">
        <v>2334</v>
      </c>
      <c r="B5601" s="126" t="s">
        <v>17222</v>
      </c>
      <c r="C5601" s="126" t="s">
        <v>98</v>
      </c>
      <c r="D5601" s="127">
        <v>0.57899999999999996</v>
      </c>
      <c r="E5601" s="128">
        <v>181</v>
      </c>
      <c r="F5601" s="128">
        <v>109</v>
      </c>
      <c r="G5601" s="126" t="s">
        <v>13711</v>
      </c>
      <c r="H5601" s="126" t="s">
        <v>20119</v>
      </c>
      <c r="I5601" s="126" t="s">
        <v>21054</v>
      </c>
      <c r="J5601" s="126" t="s">
        <v>26232</v>
      </c>
      <c r="K5601" s="9">
        <f>_xlfn.IFNA(VLOOKUP(Table5[[#This Row],[Section]],SubSill_Tier,2,FALSE),0)</f>
        <v>0</v>
      </c>
      <c r="L5601" s="9" t="str">
        <f t="shared" si="96"/>
        <v/>
      </c>
      <c r="M5601" s="205" t="str" cm="1">
        <f t="array" ref="M5601">_xlfn.IFS(NOT(ISERROR(VLOOKUP(Table5[[#This Row],[Section]],TB_notTB,1,FALSE))),"No",LEFT(Table5[[#This Row],[Section]],3)="ETB","PLS",LEFT(Table5[[#This Row],[Section]],1)="7","PDB",NOT(ISBLANK(Table5[[#This Row],[Section]])),"No")</f>
        <v>No</v>
      </c>
    </row>
    <row r="5602" spans="1:13" x14ac:dyDescent="0.25">
      <c r="A5602" s="126" t="s">
        <v>8241</v>
      </c>
      <c r="B5602" s="126" t="s">
        <v>7538</v>
      </c>
      <c r="C5602" s="126" t="s">
        <v>75</v>
      </c>
      <c r="D5602" s="127">
        <v>9.6000000000000002E-2</v>
      </c>
      <c r="E5602" s="128">
        <v>100</v>
      </c>
      <c r="F5602" s="128">
        <v>100</v>
      </c>
      <c r="G5602" s="126" t="s">
        <v>13719</v>
      </c>
      <c r="H5602" s="126" t="s">
        <v>20128</v>
      </c>
      <c r="I5602" s="126" t="s">
        <v>20129</v>
      </c>
      <c r="J5602" s="126" t="s">
        <v>26235</v>
      </c>
      <c r="K5602" s="9">
        <f>_xlfn.IFNA(VLOOKUP(Table5[[#This Row],[Section]],SubSill_Tier,2,FALSE),0)</f>
        <v>0</v>
      </c>
      <c r="L5602" s="9" t="str">
        <f t="shared" si="96"/>
        <v/>
      </c>
      <c r="M5602" s="205" t="str" cm="1">
        <f t="array" ref="M5602">_xlfn.IFS(NOT(ISERROR(VLOOKUP(Table5[[#This Row],[Section]],TB_notTB,1,FALSE))),"No",LEFT(Table5[[#This Row],[Section]],3)="ETB","PLS",LEFT(Table5[[#This Row],[Section]],1)="7","PDB",NOT(ISBLANK(Table5[[#This Row],[Section]])),"No")</f>
        <v>No</v>
      </c>
    </row>
    <row r="5603" spans="1:13" x14ac:dyDescent="0.25">
      <c r="A5603" s="126" t="s">
        <v>8242</v>
      </c>
      <c r="B5603" s="126" t="s">
        <v>28076</v>
      </c>
      <c r="C5603" s="126" t="s">
        <v>75</v>
      </c>
      <c r="D5603" s="127">
        <v>0.17</v>
      </c>
      <c r="E5603" s="128">
        <v>100</v>
      </c>
      <c r="F5603" s="128">
        <v>100</v>
      </c>
      <c r="G5603" s="126" t="s">
        <v>13719</v>
      </c>
      <c r="H5603" s="126" t="s">
        <v>20128</v>
      </c>
      <c r="I5603" s="126" t="s">
        <v>20129</v>
      </c>
      <c r="J5603" s="126" t="s">
        <v>26235</v>
      </c>
      <c r="K5603" s="9">
        <f>_xlfn.IFNA(VLOOKUP(Table5[[#This Row],[Section]],SubSill_Tier,2,FALSE),0)</f>
        <v>0</v>
      </c>
      <c r="L5603" s="9" t="str">
        <f t="shared" si="96"/>
        <v/>
      </c>
      <c r="M5603" s="205" t="str" cm="1">
        <f t="array" ref="M5603">_xlfn.IFS(NOT(ISERROR(VLOOKUP(Table5[[#This Row],[Section]],TB_notTB,1,FALSE))),"No",LEFT(Table5[[#This Row],[Section]],3)="ETB","PLS",LEFT(Table5[[#This Row],[Section]],1)="7","PDB",NOT(ISBLANK(Table5[[#This Row],[Section]])),"No")</f>
        <v>No</v>
      </c>
    </row>
    <row r="5604" spans="1:13" x14ac:dyDescent="0.25">
      <c r="A5604" s="126" t="s">
        <v>8243</v>
      </c>
      <c r="B5604" s="126" t="s">
        <v>7553</v>
      </c>
      <c r="C5604" s="126" t="s">
        <v>75</v>
      </c>
      <c r="D5604" s="127">
        <v>0.23499999999999999</v>
      </c>
      <c r="E5604" s="128">
        <v>100</v>
      </c>
      <c r="F5604" s="128">
        <v>100</v>
      </c>
      <c r="G5604" s="126" t="s">
        <v>13719</v>
      </c>
      <c r="H5604" s="126" t="s">
        <v>20128</v>
      </c>
      <c r="I5604" s="126" t="s">
        <v>20129</v>
      </c>
      <c r="J5604" s="126" t="s">
        <v>26235</v>
      </c>
      <c r="K5604" s="9">
        <f>_xlfn.IFNA(VLOOKUP(Table5[[#This Row],[Section]],SubSill_Tier,2,FALSE),0)</f>
        <v>0</v>
      </c>
      <c r="L5604" s="9" t="str">
        <f t="shared" si="96"/>
        <v/>
      </c>
      <c r="M5604" s="205" t="str" cm="1">
        <f t="array" ref="M5604">_xlfn.IFS(NOT(ISERROR(VLOOKUP(Table5[[#This Row],[Section]],TB_notTB,1,FALSE))),"No",LEFT(Table5[[#This Row],[Section]],3)="ETB","PLS",LEFT(Table5[[#This Row],[Section]],1)="7","PDB",NOT(ISBLANK(Table5[[#This Row],[Section]])),"No")</f>
        <v>No</v>
      </c>
    </row>
    <row r="5605" spans="1:13" x14ac:dyDescent="0.25">
      <c r="A5605" s="126" t="s">
        <v>8244</v>
      </c>
      <c r="B5605" s="126" t="s">
        <v>14117</v>
      </c>
      <c r="C5605" s="126" t="s">
        <v>75</v>
      </c>
      <c r="D5605" s="127">
        <v>0.13100000000000001</v>
      </c>
      <c r="E5605" s="128">
        <v>100</v>
      </c>
      <c r="F5605" s="128">
        <v>100</v>
      </c>
      <c r="G5605" s="126" t="s">
        <v>13719</v>
      </c>
      <c r="H5605" s="126" t="s">
        <v>20128</v>
      </c>
      <c r="I5605" s="126" t="s">
        <v>20129</v>
      </c>
      <c r="J5605" s="126" t="s">
        <v>26235</v>
      </c>
      <c r="K5605" s="9">
        <f>_xlfn.IFNA(VLOOKUP(Table5[[#This Row],[Section]],SubSill_Tier,2,FALSE),0)</f>
        <v>0</v>
      </c>
      <c r="L5605" s="9" t="str">
        <f t="shared" si="96"/>
        <v/>
      </c>
      <c r="M5605" s="205" t="str" cm="1">
        <f t="array" ref="M5605">_xlfn.IFS(NOT(ISERROR(VLOOKUP(Table5[[#This Row],[Section]],TB_notTB,1,FALSE))),"No",LEFT(Table5[[#This Row],[Section]],3)="ETB","PLS",LEFT(Table5[[#This Row],[Section]],1)="7","PDB",NOT(ISBLANK(Table5[[#This Row],[Section]])),"No")</f>
        <v>No</v>
      </c>
    </row>
    <row r="5606" spans="1:13" x14ac:dyDescent="0.25">
      <c r="A5606" s="126" t="s">
        <v>8245</v>
      </c>
      <c r="B5606" s="126" t="s">
        <v>7540</v>
      </c>
      <c r="C5606" s="126" t="s">
        <v>75</v>
      </c>
      <c r="D5606" s="127">
        <v>0.23499999999999999</v>
      </c>
      <c r="E5606" s="128">
        <v>100</v>
      </c>
      <c r="F5606" s="128">
        <v>100</v>
      </c>
      <c r="G5606" s="126" t="s">
        <v>13719</v>
      </c>
      <c r="H5606" s="126" t="s">
        <v>20128</v>
      </c>
      <c r="I5606" s="126" t="s">
        <v>20129</v>
      </c>
      <c r="J5606" s="126" t="s">
        <v>26235</v>
      </c>
      <c r="K5606" s="9">
        <f>_xlfn.IFNA(VLOOKUP(Table5[[#This Row],[Section]],SubSill_Tier,2,FALSE),0)</f>
        <v>0</v>
      </c>
      <c r="L5606" s="9" t="str">
        <f t="shared" si="96"/>
        <v/>
      </c>
      <c r="M5606" s="205" t="str" cm="1">
        <f t="array" ref="M5606">_xlfn.IFS(NOT(ISERROR(VLOOKUP(Table5[[#This Row],[Section]],TB_notTB,1,FALSE))),"No",LEFT(Table5[[#This Row],[Section]],3)="ETB","PLS",LEFT(Table5[[#This Row],[Section]],1)="7","PDB",NOT(ISBLANK(Table5[[#This Row],[Section]])),"No")</f>
        <v>No</v>
      </c>
    </row>
    <row r="5607" spans="1:13" x14ac:dyDescent="0.25">
      <c r="A5607" s="126" t="s">
        <v>8246</v>
      </c>
      <c r="B5607" s="126" t="s">
        <v>7555</v>
      </c>
      <c r="C5607" s="126" t="s">
        <v>75</v>
      </c>
      <c r="D5607" s="127">
        <v>0.16500000000000001</v>
      </c>
      <c r="E5607" s="128">
        <v>100</v>
      </c>
      <c r="F5607" s="128">
        <v>100</v>
      </c>
      <c r="G5607" s="126" t="s">
        <v>13719</v>
      </c>
      <c r="H5607" s="126" t="s">
        <v>20128</v>
      </c>
      <c r="I5607" s="126" t="s">
        <v>20129</v>
      </c>
      <c r="J5607" s="126" t="s">
        <v>26235</v>
      </c>
      <c r="K5607" s="9">
        <f>_xlfn.IFNA(VLOOKUP(Table5[[#This Row],[Section]],SubSill_Tier,2,FALSE),0)</f>
        <v>0</v>
      </c>
      <c r="L5607" s="9" t="str">
        <f t="shared" si="96"/>
        <v/>
      </c>
      <c r="M5607" s="205" t="str" cm="1">
        <f t="array" ref="M5607">_xlfn.IFS(NOT(ISERROR(VLOOKUP(Table5[[#This Row],[Section]],TB_notTB,1,FALSE))),"No",LEFT(Table5[[#This Row],[Section]],3)="ETB","PLS",LEFT(Table5[[#This Row],[Section]],1)="7","PDB",NOT(ISBLANK(Table5[[#This Row],[Section]])),"No")</f>
        <v>No</v>
      </c>
    </row>
    <row r="5608" spans="1:13" x14ac:dyDescent="0.25">
      <c r="A5608" s="126" t="s">
        <v>8247</v>
      </c>
      <c r="B5608" s="126" t="s">
        <v>28077</v>
      </c>
      <c r="C5608" s="126" t="s">
        <v>75</v>
      </c>
      <c r="D5608" s="127">
        <v>0.3</v>
      </c>
      <c r="E5608" s="128">
        <v>100</v>
      </c>
      <c r="F5608" s="128">
        <v>100</v>
      </c>
      <c r="G5608" s="126" t="s">
        <v>13719</v>
      </c>
      <c r="H5608" s="126" t="s">
        <v>20128</v>
      </c>
      <c r="I5608" s="126" t="s">
        <v>20129</v>
      </c>
      <c r="J5608" s="126" t="s">
        <v>26235</v>
      </c>
      <c r="K5608" s="9">
        <f>_xlfn.IFNA(VLOOKUP(Table5[[#This Row],[Section]],SubSill_Tier,2,FALSE),0)</f>
        <v>0</v>
      </c>
      <c r="L5608" s="9" t="str">
        <f t="shared" si="96"/>
        <v/>
      </c>
      <c r="M5608" s="205" t="str" cm="1">
        <f t="array" ref="M5608">_xlfn.IFS(NOT(ISERROR(VLOOKUP(Table5[[#This Row],[Section]],TB_notTB,1,FALSE))),"No",LEFT(Table5[[#This Row],[Section]],3)="ETB","PLS",LEFT(Table5[[#This Row],[Section]],1)="7","PDB",NOT(ISBLANK(Table5[[#This Row],[Section]])),"No")</f>
        <v>No</v>
      </c>
    </row>
    <row r="5609" spans="1:13" x14ac:dyDescent="0.25">
      <c r="A5609" s="126" t="s">
        <v>8248</v>
      </c>
      <c r="B5609" s="126" t="s">
        <v>7542</v>
      </c>
      <c r="C5609" s="126" t="s">
        <v>75</v>
      </c>
      <c r="D5609" s="127">
        <v>0.153</v>
      </c>
      <c r="E5609" s="128">
        <v>100</v>
      </c>
      <c r="F5609" s="128">
        <v>100</v>
      </c>
      <c r="G5609" s="126" t="s">
        <v>13719</v>
      </c>
      <c r="H5609" s="126" t="s">
        <v>20128</v>
      </c>
      <c r="I5609" s="126" t="s">
        <v>20129</v>
      </c>
      <c r="J5609" s="126" t="s">
        <v>26235</v>
      </c>
      <c r="K5609" s="9">
        <f>_xlfn.IFNA(VLOOKUP(Table5[[#This Row],[Section]],SubSill_Tier,2,FALSE),0)</f>
        <v>0</v>
      </c>
      <c r="L5609" s="9" t="str">
        <f t="shared" si="96"/>
        <v/>
      </c>
      <c r="M5609" s="205" t="str" cm="1">
        <f t="array" ref="M5609">_xlfn.IFS(NOT(ISERROR(VLOOKUP(Table5[[#This Row],[Section]],TB_notTB,1,FALSE))),"No",LEFT(Table5[[#This Row],[Section]],3)="ETB","PLS",LEFT(Table5[[#This Row],[Section]],1)="7","PDB",NOT(ISBLANK(Table5[[#This Row],[Section]])),"No")</f>
        <v>No</v>
      </c>
    </row>
    <row r="5610" spans="1:13" x14ac:dyDescent="0.25">
      <c r="A5610" s="126" t="s">
        <v>8249</v>
      </c>
      <c r="B5610" s="126" t="s">
        <v>7544</v>
      </c>
      <c r="C5610" s="126" t="s">
        <v>75</v>
      </c>
      <c r="D5610" s="127">
        <v>0.27500000000000002</v>
      </c>
      <c r="E5610" s="128">
        <v>100</v>
      </c>
      <c r="F5610" s="128">
        <v>100</v>
      </c>
      <c r="G5610" s="126" t="s">
        <v>13719</v>
      </c>
      <c r="H5610" s="126" t="s">
        <v>20128</v>
      </c>
      <c r="I5610" s="126" t="s">
        <v>20129</v>
      </c>
      <c r="J5610" s="126" t="s">
        <v>26235</v>
      </c>
      <c r="K5610" s="9">
        <f>_xlfn.IFNA(VLOOKUP(Table5[[#This Row],[Section]],SubSill_Tier,2,FALSE),0)</f>
        <v>0</v>
      </c>
      <c r="L5610" s="9" t="str">
        <f t="shared" si="96"/>
        <v/>
      </c>
      <c r="M5610" s="205" t="str" cm="1">
        <f t="array" ref="M5610">_xlfn.IFS(NOT(ISERROR(VLOOKUP(Table5[[#This Row],[Section]],TB_notTB,1,FALSE))),"No",LEFT(Table5[[#This Row],[Section]],3)="ETB","PLS",LEFT(Table5[[#This Row],[Section]],1)="7","PDB",NOT(ISBLANK(Table5[[#This Row],[Section]])),"No")</f>
        <v>No</v>
      </c>
    </row>
    <row r="5611" spans="1:13" x14ac:dyDescent="0.25">
      <c r="A5611" s="126" t="s">
        <v>8250</v>
      </c>
      <c r="B5611" s="126" t="s">
        <v>7557</v>
      </c>
      <c r="C5611" s="126" t="s">
        <v>75</v>
      </c>
      <c r="D5611" s="127">
        <v>0.187</v>
      </c>
      <c r="E5611" s="128">
        <v>100</v>
      </c>
      <c r="F5611" s="128">
        <v>100</v>
      </c>
      <c r="G5611" s="126" t="s">
        <v>13719</v>
      </c>
      <c r="H5611" s="126" t="s">
        <v>20128</v>
      </c>
      <c r="I5611" s="126" t="s">
        <v>20129</v>
      </c>
      <c r="J5611" s="126" t="s">
        <v>26235</v>
      </c>
      <c r="K5611" s="9">
        <f>_xlfn.IFNA(VLOOKUP(Table5[[#This Row],[Section]],SubSill_Tier,2,FALSE),0)</f>
        <v>0</v>
      </c>
      <c r="L5611" s="9" t="str">
        <f t="shared" si="96"/>
        <v/>
      </c>
      <c r="M5611" s="205" t="str" cm="1">
        <f t="array" ref="M5611">_xlfn.IFS(NOT(ISERROR(VLOOKUP(Table5[[#This Row],[Section]],TB_notTB,1,FALSE))),"No",LEFT(Table5[[#This Row],[Section]],3)="ETB","PLS",LEFT(Table5[[#This Row],[Section]],1)="7","PDB",NOT(ISBLANK(Table5[[#This Row],[Section]])),"No")</f>
        <v>No</v>
      </c>
    </row>
    <row r="5612" spans="1:13" x14ac:dyDescent="0.25">
      <c r="A5612" s="126" t="s">
        <v>8251</v>
      </c>
      <c r="B5612" s="126" t="s">
        <v>7559</v>
      </c>
      <c r="C5612" s="126" t="s">
        <v>75</v>
      </c>
      <c r="D5612" s="127">
        <v>0.34</v>
      </c>
      <c r="E5612" s="128">
        <v>100</v>
      </c>
      <c r="F5612" s="128">
        <v>100</v>
      </c>
      <c r="G5612" s="126" t="s">
        <v>13719</v>
      </c>
      <c r="H5612" s="126" t="s">
        <v>20128</v>
      </c>
      <c r="I5612" s="126" t="s">
        <v>20129</v>
      </c>
      <c r="J5612" s="126" t="s">
        <v>26235</v>
      </c>
      <c r="K5612" s="9">
        <f>_xlfn.IFNA(VLOOKUP(Table5[[#This Row],[Section]],SubSill_Tier,2,FALSE),0)</f>
        <v>0</v>
      </c>
      <c r="L5612" s="9" t="str">
        <f t="shared" si="96"/>
        <v/>
      </c>
      <c r="M5612" s="205" t="str" cm="1">
        <f t="array" ref="M5612">_xlfn.IFS(NOT(ISERROR(VLOOKUP(Table5[[#This Row],[Section]],TB_notTB,1,FALSE))),"No",LEFT(Table5[[#This Row],[Section]],3)="ETB","PLS",LEFT(Table5[[#This Row],[Section]],1)="7","PDB",NOT(ISBLANK(Table5[[#This Row],[Section]])),"No")</f>
        <v>No</v>
      </c>
    </row>
    <row r="5613" spans="1:13" x14ac:dyDescent="0.25">
      <c r="A5613" s="126" t="s">
        <v>8252</v>
      </c>
      <c r="B5613" s="126" t="s">
        <v>7604</v>
      </c>
      <c r="C5613" s="126" t="s">
        <v>75</v>
      </c>
      <c r="D5613" s="127">
        <v>0.16400000000000001</v>
      </c>
      <c r="E5613" s="128">
        <v>103</v>
      </c>
      <c r="F5613" s="128">
        <v>103</v>
      </c>
      <c r="G5613" s="126" t="s">
        <v>13719</v>
      </c>
      <c r="H5613" s="126" t="s">
        <v>20128</v>
      </c>
      <c r="I5613" s="126" t="s">
        <v>20129</v>
      </c>
      <c r="J5613" s="126" t="s">
        <v>26235</v>
      </c>
      <c r="K5613" s="9">
        <f>_xlfn.IFNA(VLOOKUP(Table5[[#This Row],[Section]],SubSill_Tier,2,FALSE),0)</f>
        <v>0</v>
      </c>
      <c r="L5613" s="9" t="str">
        <f t="shared" si="96"/>
        <v/>
      </c>
      <c r="M5613" s="205" t="str" cm="1">
        <f t="array" ref="M5613">_xlfn.IFS(NOT(ISERROR(VLOOKUP(Table5[[#This Row],[Section]],TB_notTB,1,FALSE))),"No",LEFT(Table5[[#This Row],[Section]],3)="ETB","PLS",LEFT(Table5[[#This Row],[Section]],1)="7","PDB",NOT(ISBLANK(Table5[[#This Row],[Section]])),"No")</f>
        <v>No</v>
      </c>
    </row>
    <row r="5614" spans="1:13" x14ac:dyDescent="0.25">
      <c r="A5614" s="126" t="s">
        <v>8253</v>
      </c>
      <c r="B5614" s="126" t="s">
        <v>7667</v>
      </c>
      <c r="C5614" s="126" t="s">
        <v>75</v>
      </c>
      <c r="D5614" s="127">
        <v>0.218</v>
      </c>
      <c r="E5614" s="128">
        <v>104</v>
      </c>
      <c r="F5614" s="128">
        <v>104</v>
      </c>
      <c r="G5614" s="126" t="s">
        <v>13719</v>
      </c>
      <c r="H5614" s="126" t="s">
        <v>20128</v>
      </c>
      <c r="I5614" s="126" t="s">
        <v>20129</v>
      </c>
      <c r="J5614" s="126" t="s">
        <v>26235</v>
      </c>
      <c r="K5614" s="9">
        <f>_xlfn.IFNA(VLOOKUP(Table5[[#This Row],[Section]],SubSill_Tier,2,FALSE),0)</f>
        <v>0</v>
      </c>
      <c r="L5614" s="9" t="str">
        <f t="shared" si="96"/>
        <v/>
      </c>
      <c r="M5614" s="205" t="str" cm="1">
        <f t="array" ref="M5614">_xlfn.IFS(NOT(ISERROR(VLOOKUP(Table5[[#This Row],[Section]],TB_notTB,1,FALSE))),"No",LEFT(Table5[[#This Row],[Section]],3)="ETB","PLS",LEFT(Table5[[#This Row],[Section]],1)="7","PDB",NOT(ISBLANK(Table5[[#This Row],[Section]])),"No")</f>
        <v>No</v>
      </c>
    </row>
    <row r="5615" spans="1:13" x14ac:dyDescent="0.25">
      <c r="A5615" s="126" t="s">
        <v>8254</v>
      </c>
      <c r="B5615" s="126" t="s">
        <v>28078</v>
      </c>
      <c r="C5615" s="126" t="s">
        <v>75</v>
      </c>
      <c r="D5615" s="127">
        <v>0.33400000000000002</v>
      </c>
      <c r="E5615" s="128">
        <v>104</v>
      </c>
      <c r="F5615" s="128">
        <v>104</v>
      </c>
      <c r="G5615" s="126" t="s">
        <v>13719</v>
      </c>
      <c r="H5615" s="126" t="s">
        <v>20128</v>
      </c>
      <c r="I5615" s="126" t="s">
        <v>20129</v>
      </c>
      <c r="J5615" s="126" t="s">
        <v>26235</v>
      </c>
      <c r="K5615" s="9">
        <f>_xlfn.IFNA(VLOOKUP(Table5[[#This Row],[Section]],SubSill_Tier,2,FALSE),0)</f>
        <v>0</v>
      </c>
      <c r="L5615" s="9" t="str">
        <f t="shared" si="96"/>
        <v/>
      </c>
      <c r="M5615" s="205" t="str" cm="1">
        <f t="array" ref="M5615">_xlfn.IFS(NOT(ISERROR(VLOOKUP(Table5[[#This Row],[Section]],TB_notTB,1,FALSE))),"No",LEFT(Table5[[#This Row],[Section]],3)="ETB","PLS",LEFT(Table5[[#This Row],[Section]],1)="7","PDB",NOT(ISBLANK(Table5[[#This Row],[Section]])),"No")</f>
        <v>No</v>
      </c>
    </row>
    <row r="5616" spans="1:13" x14ac:dyDescent="0.25">
      <c r="A5616" s="126" t="s">
        <v>8256</v>
      </c>
      <c r="B5616" s="126" t="s">
        <v>7561</v>
      </c>
      <c r="C5616" s="126" t="s">
        <v>75</v>
      </c>
      <c r="D5616" s="127">
        <v>0.39700000000000002</v>
      </c>
      <c r="E5616" s="128">
        <v>103</v>
      </c>
      <c r="F5616" s="128">
        <v>103</v>
      </c>
      <c r="G5616" s="126" t="s">
        <v>13719</v>
      </c>
      <c r="H5616" s="126" t="s">
        <v>20128</v>
      </c>
      <c r="I5616" s="126" t="s">
        <v>20129</v>
      </c>
      <c r="J5616" s="126" t="s">
        <v>26235</v>
      </c>
      <c r="K5616" s="9">
        <f>_xlfn.IFNA(VLOOKUP(Table5[[#This Row],[Section]],SubSill_Tier,2,FALSE),0)</f>
        <v>0</v>
      </c>
      <c r="L5616" s="9" t="str">
        <f t="shared" si="96"/>
        <v/>
      </c>
      <c r="M5616" s="205" t="str" cm="1">
        <f t="array" ref="M5616">_xlfn.IFS(NOT(ISERROR(VLOOKUP(Table5[[#This Row],[Section]],TB_notTB,1,FALSE))),"No",LEFT(Table5[[#This Row],[Section]],3)="ETB","PLS",LEFT(Table5[[#This Row],[Section]],1)="7","PDB",NOT(ISBLANK(Table5[[#This Row],[Section]])),"No")</f>
        <v>No</v>
      </c>
    </row>
    <row r="5617" spans="1:13" x14ac:dyDescent="0.25">
      <c r="A5617" s="126" t="s">
        <v>8257</v>
      </c>
      <c r="B5617" s="126" t="s">
        <v>7576</v>
      </c>
      <c r="C5617" s="126" t="s">
        <v>75</v>
      </c>
      <c r="D5617" s="127">
        <v>0.437</v>
      </c>
      <c r="E5617" s="128">
        <v>114</v>
      </c>
      <c r="F5617" s="128">
        <v>114</v>
      </c>
      <c r="G5617" s="126" t="s">
        <v>13719</v>
      </c>
      <c r="H5617" s="126" t="s">
        <v>20128</v>
      </c>
      <c r="I5617" s="126" t="s">
        <v>20129</v>
      </c>
      <c r="J5617" s="126" t="s">
        <v>26235</v>
      </c>
      <c r="K5617" s="9">
        <f>_xlfn.IFNA(VLOOKUP(Table5[[#This Row],[Section]],SubSill_Tier,2,FALSE),0)</f>
        <v>0</v>
      </c>
      <c r="L5617" s="9" t="str">
        <f t="shared" si="96"/>
        <v/>
      </c>
      <c r="M5617" s="205" t="str" cm="1">
        <f t="array" ref="M5617">_xlfn.IFS(NOT(ISERROR(VLOOKUP(Table5[[#This Row],[Section]],TB_notTB,1,FALSE))),"No",LEFT(Table5[[#This Row],[Section]],3)="ETB","PLS",LEFT(Table5[[#This Row],[Section]],1)="7","PDB",NOT(ISBLANK(Table5[[#This Row],[Section]])),"No")</f>
        <v>No</v>
      </c>
    </row>
    <row r="5618" spans="1:13" x14ac:dyDescent="0.25">
      <c r="A5618" s="126" t="s">
        <v>8258</v>
      </c>
      <c r="B5618" s="126" t="s">
        <v>28079</v>
      </c>
      <c r="C5618" s="126" t="s">
        <v>75</v>
      </c>
      <c r="D5618" s="127">
        <v>0.49399999999999999</v>
      </c>
      <c r="E5618" s="128">
        <v>128</v>
      </c>
      <c r="F5618" s="128">
        <v>128</v>
      </c>
      <c r="G5618" s="126" t="s">
        <v>13719</v>
      </c>
      <c r="H5618" s="126" t="s">
        <v>20128</v>
      </c>
      <c r="I5618" s="126" t="s">
        <v>20129</v>
      </c>
      <c r="J5618" s="126" t="s">
        <v>26235</v>
      </c>
      <c r="K5618" s="9">
        <f>_xlfn.IFNA(VLOOKUP(Table5[[#This Row],[Section]],SubSill_Tier,2,FALSE),0)</f>
        <v>0</v>
      </c>
      <c r="L5618" s="9" t="str">
        <f t="shared" si="96"/>
        <v/>
      </c>
      <c r="M5618" s="205" t="str" cm="1">
        <f t="array" ref="M5618">_xlfn.IFS(NOT(ISERROR(VLOOKUP(Table5[[#This Row],[Section]],TB_notTB,1,FALSE))),"No",LEFT(Table5[[#This Row],[Section]],3)="ETB","PLS",LEFT(Table5[[#This Row],[Section]],1)="7","PDB",NOT(ISBLANK(Table5[[#This Row],[Section]])),"No")</f>
        <v>No</v>
      </c>
    </row>
    <row r="5619" spans="1:13" x14ac:dyDescent="0.25">
      <c r="A5619" s="126" t="s">
        <v>8259</v>
      </c>
      <c r="B5619" s="126" t="s">
        <v>7585</v>
      </c>
      <c r="C5619" s="126" t="s">
        <v>75</v>
      </c>
      <c r="D5619" s="127">
        <v>0.64800000000000002</v>
      </c>
      <c r="E5619" s="128">
        <v>128</v>
      </c>
      <c r="F5619" s="128">
        <v>128</v>
      </c>
      <c r="G5619" s="126" t="s">
        <v>13719</v>
      </c>
      <c r="H5619" s="126" t="s">
        <v>20128</v>
      </c>
      <c r="I5619" s="126" t="s">
        <v>20129</v>
      </c>
      <c r="J5619" s="126" t="s">
        <v>26235</v>
      </c>
      <c r="K5619" s="9">
        <f>_xlfn.IFNA(VLOOKUP(Table5[[#This Row],[Section]],SubSill_Tier,2,FALSE),0)</f>
        <v>0</v>
      </c>
      <c r="L5619" s="9" t="str">
        <f t="shared" si="96"/>
        <v/>
      </c>
      <c r="M5619" s="205" t="str" cm="1">
        <f t="array" ref="M5619">_xlfn.IFS(NOT(ISERROR(VLOOKUP(Table5[[#This Row],[Section]],TB_notTB,1,FALSE))),"No",LEFT(Table5[[#This Row],[Section]],3)="ETB","PLS",LEFT(Table5[[#This Row],[Section]],1)="7","PDB",NOT(ISBLANK(Table5[[#This Row],[Section]])),"No")</f>
        <v>No</v>
      </c>
    </row>
    <row r="5620" spans="1:13" x14ac:dyDescent="0.25">
      <c r="A5620" s="126" t="s">
        <v>8260</v>
      </c>
      <c r="B5620" s="126" t="s">
        <v>7547</v>
      </c>
      <c r="C5620" s="126" t="s">
        <v>75</v>
      </c>
      <c r="D5620" s="127">
        <v>0.39700000000000002</v>
      </c>
      <c r="E5620" s="128">
        <v>103</v>
      </c>
      <c r="F5620" s="128">
        <v>103</v>
      </c>
      <c r="G5620" s="126" t="s">
        <v>13719</v>
      </c>
      <c r="H5620" s="126" t="s">
        <v>20128</v>
      </c>
      <c r="I5620" s="126" t="s">
        <v>20129</v>
      </c>
      <c r="J5620" s="126" t="s">
        <v>26235</v>
      </c>
      <c r="K5620" s="9">
        <f>_xlfn.IFNA(VLOOKUP(Table5[[#This Row],[Section]],SubSill_Tier,2,FALSE),0)</f>
        <v>0</v>
      </c>
      <c r="L5620" s="9" t="str">
        <f t="shared" si="96"/>
        <v/>
      </c>
      <c r="M5620" s="205" t="str" cm="1">
        <f t="array" ref="M5620">_xlfn.IFS(NOT(ISERROR(VLOOKUP(Table5[[#This Row],[Section]],TB_notTB,1,FALSE))),"No",LEFT(Table5[[#This Row],[Section]],3)="ETB","PLS",LEFT(Table5[[#This Row],[Section]],1)="7","PDB",NOT(ISBLANK(Table5[[#This Row],[Section]])),"No")</f>
        <v>No</v>
      </c>
    </row>
    <row r="5621" spans="1:13" x14ac:dyDescent="0.25">
      <c r="A5621" s="126" t="s">
        <v>8261</v>
      </c>
      <c r="B5621" s="126" t="s">
        <v>7564</v>
      </c>
      <c r="C5621" s="126" t="s">
        <v>75</v>
      </c>
      <c r="D5621" s="127">
        <v>0.46200000000000002</v>
      </c>
      <c r="E5621" s="128">
        <v>119</v>
      </c>
      <c r="F5621" s="128">
        <v>119</v>
      </c>
      <c r="G5621" s="126" t="s">
        <v>13719</v>
      </c>
      <c r="H5621" s="126" t="s">
        <v>20128</v>
      </c>
      <c r="I5621" s="126" t="s">
        <v>20129</v>
      </c>
      <c r="J5621" s="126" t="s">
        <v>26235</v>
      </c>
      <c r="K5621" s="9">
        <f>_xlfn.IFNA(VLOOKUP(Table5[[#This Row],[Section]],SubSill_Tier,2,FALSE),0)</f>
        <v>0</v>
      </c>
      <c r="L5621" s="9" t="str">
        <f t="shared" si="96"/>
        <v/>
      </c>
      <c r="M5621" s="205" t="str" cm="1">
        <f t="array" ref="M5621">_xlfn.IFS(NOT(ISERROR(VLOOKUP(Table5[[#This Row],[Section]],TB_notTB,1,FALSE))),"No",LEFT(Table5[[#This Row],[Section]],3)="ETB","PLS",LEFT(Table5[[#This Row],[Section]],1)="7","PDB",NOT(ISBLANK(Table5[[#This Row],[Section]])),"No")</f>
        <v>No</v>
      </c>
    </row>
    <row r="5622" spans="1:13" x14ac:dyDescent="0.25">
      <c r="A5622" s="126" t="s">
        <v>8262</v>
      </c>
      <c r="B5622" s="126" t="s">
        <v>7579</v>
      </c>
      <c r="C5622" s="126" t="s">
        <v>75</v>
      </c>
      <c r="D5622" s="127">
        <v>0.502</v>
      </c>
      <c r="E5622" s="128">
        <v>130</v>
      </c>
      <c r="F5622" s="128">
        <v>130</v>
      </c>
      <c r="G5622" s="126" t="s">
        <v>13719</v>
      </c>
      <c r="H5622" s="126" t="s">
        <v>20128</v>
      </c>
      <c r="I5622" s="126" t="s">
        <v>20129</v>
      </c>
      <c r="J5622" s="126" t="s">
        <v>26235</v>
      </c>
      <c r="K5622" s="9">
        <f>_xlfn.IFNA(VLOOKUP(Table5[[#This Row],[Section]],SubSill_Tier,2,FALSE),0)</f>
        <v>0</v>
      </c>
      <c r="L5622" s="9" t="str">
        <f t="shared" si="96"/>
        <v/>
      </c>
      <c r="M5622" s="205" t="str" cm="1">
        <f t="array" ref="M5622">_xlfn.IFS(NOT(ISERROR(VLOOKUP(Table5[[#This Row],[Section]],TB_notTB,1,FALSE))),"No",LEFT(Table5[[#This Row],[Section]],3)="ETB","PLS",LEFT(Table5[[#This Row],[Section]],1)="7","PDB",NOT(ISBLANK(Table5[[#This Row],[Section]])),"No")</f>
        <v>No</v>
      </c>
    </row>
    <row r="5623" spans="1:13" x14ac:dyDescent="0.25">
      <c r="A5623" s="126" t="s">
        <v>8263</v>
      </c>
      <c r="B5623" s="126" t="s">
        <v>7587</v>
      </c>
      <c r="C5623" s="126" t="s">
        <v>75</v>
      </c>
      <c r="D5623" s="127">
        <v>0.33900000000000002</v>
      </c>
      <c r="E5623" s="128">
        <v>160</v>
      </c>
      <c r="F5623" s="128">
        <v>160</v>
      </c>
      <c r="G5623" s="126" t="s">
        <v>13719</v>
      </c>
      <c r="H5623" s="126" t="s">
        <v>20128</v>
      </c>
      <c r="I5623" s="126" t="s">
        <v>20129</v>
      </c>
      <c r="J5623" s="126" t="s">
        <v>26235</v>
      </c>
      <c r="K5623" s="9">
        <f>_xlfn.IFNA(VLOOKUP(Table5[[#This Row],[Section]],SubSill_Tier,2,FALSE),0)</f>
        <v>0</v>
      </c>
      <c r="L5623" s="9" t="str">
        <f t="shared" si="96"/>
        <v/>
      </c>
      <c r="M5623" s="205" t="str" cm="1">
        <f t="array" ref="M5623">_xlfn.IFS(NOT(ISERROR(VLOOKUP(Table5[[#This Row],[Section]],TB_notTB,1,FALSE))),"No",LEFT(Table5[[#This Row],[Section]],3)="ETB","PLS",LEFT(Table5[[#This Row],[Section]],1)="7","PDB",NOT(ISBLANK(Table5[[#This Row],[Section]])),"No")</f>
        <v>No</v>
      </c>
    </row>
    <row r="5624" spans="1:13" x14ac:dyDescent="0.25">
      <c r="A5624" s="126" t="s">
        <v>8264</v>
      </c>
      <c r="B5624" s="126" t="s">
        <v>7589</v>
      </c>
      <c r="C5624" s="126" t="s">
        <v>75</v>
      </c>
      <c r="D5624" s="127">
        <v>0.624</v>
      </c>
      <c r="E5624" s="128">
        <v>160</v>
      </c>
      <c r="F5624" s="128">
        <v>160</v>
      </c>
      <c r="G5624" s="126" t="s">
        <v>13719</v>
      </c>
      <c r="H5624" s="126" t="s">
        <v>20128</v>
      </c>
      <c r="I5624" s="126" t="s">
        <v>20129</v>
      </c>
      <c r="J5624" s="126" t="s">
        <v>26235</v>
      </c>
      <c r="K5624" s="9">
        <f>_xlfn.IFNA(VLOOKUP(Table5[[#This Row],[Section]],SubSill_Tier,2,FALSE),0)</f>
        <v>0</v>
      </c>
      <c r="L5624" s="9" t="str">
        <f t="shared" si="96"/>
        <v/>
      </c>
      <c r="M5624" s="205" t="str" cm="1">
        <f t="array" ref="M5624">_xlfn.IFS(NOT(ISERROR(VLOOKUP(Table5[[#This Row],[Section]],TB_notTB,1,FALSE))),"No",LEFT(Table5[[#This Row],[Section]],3)="ETB","PLS",LEFT(Table5[[#This Row],[Section]],1)="7","PDB",NOT(ISBLANK(Table5[[#This Row],[Section]])),"No")</f>
        <v>No</v>
      </c>
    </row>
    <row r="5625" spans="1:13" x14ac:dyDescent="0.25">
      <c r="A5625" s="126" t="s">
        <v>8265</v>
      </c>
      <c r="B5625" s="126" t="s">
        <v>7591</v>
      </c>
      <c r="C5625" s="126" t="s">
        <v>75</v>
      </c>
      <c r="D5625" s="127">
        <v>0.82099999999999995</v>
      </c>
      <c r="E5625" s="128">
        <v>160</v>
      </c>
      <c r="F5625" s="128">
        <v>160</v>
      </c>
      <c r="G5625" s="126" t="s">
        <v>13719</v>
      </c>
      <c r="H5625" s="126" t="s">
        <v>20128</v>
      </c>
      <c r="I5625" s="126" t="s">
        <v>20129</v>
      </c>
      <c r="J5625" s="126" t="s">
        <v>26235</v>
      </c>
      <c r="K5625" s="9">
        <f>_xlfn.IFNA(VLOOKUP(Table5[[#This Row],[Section]],SubSill_Tier,2,FALSE),0)</f>
        <v>0</v>
      </c>
      <c r="L5625" s="9" t="str">
        <f t="shared" si="96"/>
        <v/>
      </c>
      <c r="M5625" s="205" t="str" cm="1">
        <f t="array" ref="M5625">_xlfn.IFS(NOT(ISERROR(VLOOKUP(Table5[[#This Row],[Section]],TB_notTB,1,FALSE))),"No",LEFT(Table5[[#This Row],[Section]],3)="ETB","PLS",LEFT(Table5[[#This Row],[Section]],1)="7","PDB",NOT(ISBLANK(Table5[[#This Row],[Section]])),"No")</f>
        <v>No</v>
      </c>
    </row>
    <row r="5626" spans="1:13" x14ac:dyDescent="0.25">
      <c r="A5626" s="126" t="s">
        <v>8266</v>
      </c>
      <c r="B5626" s="126" t="s">
        <v>27756</v>
      </c>
      <c r="C5626" s="126" t="s">
        <v>75</v>
      </c>
      <c r="D5626" s="127">
        <v>1.1990000000000001</v>
      </c>
      <c r="E5626" s="128">
        <v>160</v>
      </c>
      <c r="F5626" s="128">
        <v>160</v>
      </c>
      <c r="G5626" s="126" t="s">
        <v>13719</v>
      </c>
      <c r="H5626" s="126" t="s">
        <v>20128</v>
      </c>
      <c r="I5626" s="126" t="s">
        <v>20129</v>
      </c>
      <c r="J5626" s="126" t="s">
        <v>26235</v>
      </c>
      <c r="K5626" s="9">
        <f>_xlfn.IFNA(VLOOKUP(Table5[[#This Row],[Section]],SubSill_Tier,2,FALSE),0)</f>
        <v>0</v>
      </c>
      <c r="L5626" s="9" t="str">
        <f t="shared" si="96"/>
        <v>Wall</v>
      </c>
      <c r="M5626" s="205" t="str" cm="1">
        <f t="array" ref="M5626">_xlfn.IFS(NOT(ISERROR(VLOOKUP(Table5[[#This Row],[Section]],TB_notTB,1,FALSE))),"No",LEFT(Table5[[#This Row],[Section]],3)="ETB","PLS",LEFT(Table5[[#This Row],[Section]],1)="7","PDB",NOT(ISBLANK(Table5[[#This Row],[Section]])),"No")</f>
        <v>No</v>
      </c>
    </row>
    <row r="5627" spans="1:13" x14ac:dyDescent="0.25">
      <c r="A5627" s="126" t="s">
        <v>8267</v>
      </c>
      <c r="B5627" s="126" t="s">
        <v>7549</v>
      </c>
      <c r="C5627" s="126" t="s">
        <v>75</v>
      </c>
      <c r="D5627" s="127">
        <v>0.47799999999999998</v>
      </c>
      <c r="E5627" s="128">
        <v>124</v>
      </c>
      <c r="F5627" s="128">
        <v>124</v>
      </c>
      <c r="G5627" s="126" t="s">
        <v>13719</v>
      </c>
      <c r="H5627" s="126" t="s">
        <v>20128</v>
      </c>
      <c r="I5627" s="126" t="s">
        <v>20129</v>
      </c>
      <c r="J5627" s="126" t="s">
        <v>26235</v>
      </c>
      <c r="K5627" s="9">
        <f>_xlfn.IFNA(VLOOKUP(Table5[[#This Row],[Section]],SubSill_Tier,2,FALSE),0)</f>
        <v>0</v>
      </c>
      <c r="L5627" s="9" t="str">
        <f t="shared" si="96"/>
        <v/>
      </c>
      <c r="M5627" s="205" t="str" cm="1">
        <f t="array" ref="M5627">_xlfn.IFS(NOT(ISERROR(VLOOKUP(Table5[[#This Row],[Section]],TB_notTB,1,FALSE))),"No",LEFT(Table5[[#This Row],[Section]],3)="ETB","PLS",LEFT(Table5[[#This Row],[Section]],1)="7","PDB",NOT(ISBLANK(Table5[[#This Row],[Section]])),"No")</f>
        <v>No</v>
      </c>
    </row>
    <row r="5628" spans="1:13" x14ac:dyDescent="0.25">
      <c r="A5628" s="126" t="s">
        <v>8268</v>
      </c>
      <c r="B5628" s="126" t="s">
        <v>7566</v>
      </c>
      <c r="C5628" s="126" t="s">
        <v>75</v>
      </c>
      <c r="D5628" s="127">
        <v>0.54300000000000004</v>
      </c>
      <c r="E5628" s="128">
        <v>140</v>
      </c>
      <c r="F5628" s="128">
        <v>140</v>
      </c>
      <c r="G5628" s="126" t="s">
        <v>13719</v>
      </c>
      <c r="H5628" s="126" t="s">
        <v>20128</v>
      </c>
      <c r="I5628" s="126" t="s">
        <v>20129</v>
      </c>
      <c r="J5628" s="126" t="s">
        <v>26235</v>
      </c>
      <c r="K5628" s="9">
        <f>_xlfn.IFNA(VLOOKUP(Table5[[#This Row],[Section]],SubSill_Tier,2,FALSE),0)</f>
        <v>0</v>
      </c>
      <c r="L5628" s="9" t="str">
        <f t="shared" si="96"/>
        <v/>
      </c>
      <c r="M5628" s="205" t="str" cm="1">
        <f t="array" ref="M5628">_xlfn.IFS(NOT(ISERROR(VLOOKUP(Table5[[#This Row],[Section]],TB_notTB,1,FALSE))),"No",LEFT(Table5[[#This Row],[Section]],3)="ETB","PLS",LEFT(Table5[[#This Row],[Section]],1)="7","PDB",NOT(ISBLANK(Table5[[#This Row],[Section]])),"No")</f>
        <v>No</v>
      </c>
    </row>
    <row r="5629" spans="1:13" x14ac:dyDescent="0.25">
      <c r="A5629" s="126" t="s">
        <v>8269</v>
      </c>
      <c r="B5629" s="126" t="s">
        <v>7581</v>
      </c>
      <c r="C5629" s="126" t="s">
        <v>75</v>
      </c>
      <c r="D5629" s="127">
        <v>0.317</v>
      </c>
      <c r="E5629" s="128">
        <v>149</v>
      </c>
      <c r="F5629" s="128">
        <v>149</v>
      </c>
      <c r="G5629" s="126" t="s">
        <v>13719</v>
      </c>
      <c r="H5629" s="126" t="s">
        <v>20128</v>
      </c>
      <c r="I5629" s="126" t="s">
        <v>20129</v>
      </c>
      <c r="J5629" s="126" t="s">
        <v>26235</v>
      </c>
      <c r="K5629" s="9">
        <f>_xlfn.IFNA(VLOOKUP(Table5[[#This Row],[Section]],SubSill_Tier,2,FALSE),0)</f>
        <v>0</v>
      </c>
      <c r="L5629" s="9" t="str">
        <f t="shared" si="96"/>
        <v/>
      </c>
      <c r="M5629" s="205" t="str" cm="1">
        <f t="array" ref="M5629">_xlfn.IFS(NOT(ISERROR(VLOOKUP(Table5[[#This Row],[Section]],TB_notTB,1,FALSE))),"No",LEFT(Table5[[#This Row],[Section]],3)="ETB","PLS",LEFT(Table5[[#This Row],[Section]],1)="7","PDB",NOT(ISBLANK(Table5[[#This Row],[Section]])),"No")</f>
        <v>No</v>
      </c>
    </row>
    <row r="5630" spans="1:13" x14ac:dyDescent="0.25">
      <c r="A5630" s="126" t="s">
        <v>8270</v>
      </c>
      <c r="B5630" s="126" t="s">
        <v>7583</v>
      </c>
      <c r="C5630" s="126" t="s">
        <v>75</v>
      </c>
      <c r="D5630" s="127">
        <v>0.58299999999999996</v>
      </c>
      <c r="E5630" s="128">
        <v>150</v>
      </c>
      <c r="F5630" s="128">
        <v>150</v>
      </c>
      <c r="G5630" s="126" t="s">
        <v>13719</v>
      </c>
      <c r="H5630" s="126" t="s">
        <v>20128</v>
      </c>
      <c r="I5630" s="126" t="s">
        <v>20129</v>
      </c>
      <c r="J5630" s="126" t="s">
        <v>26235</v>
      </c>
      <c r="K5630" s="9">
        <f>_xlfn.IFNA(VLOOKUP(Table5[[#This Row],[Section]],SubSill_Tier,2,FALSE),0)</f>
        <v>0</v>
      </c>
      <c r="L5630" s="9" t="str">
        <f t="shared" si="96"/>
        <v/>
      </c>
      <c r="M5630" s="205" t="str" cm="1">
        <f t="array" ref="M5630">_xlfn.IFS(NOT(ISERROR(VLOOKUP(Table5[[#This Row],[Section]],TB_notTB,1,FALSE))),"No",LEFT(Table5[[#This Row],[Section]],3)="ETB","PLS",LEFT(Table5[[#This Row],[Section]],1)="7","PDB",NOT(ISBLANK(Table5[[#This Row],[Section]])),"No")</f>
        <v>No</v>
      </c>
    </row>
    <row r="5631" spans="1:13" x14ac:dyDescent="0.25">
      <c r="A5631" s="126" t="s">
        <v>8271</v>
      </c>
      <c r="B5631" s="126" t="s">
        <v>7355</v>
      </c>
      <c r="C5631" s="126" t="s">
        <v>75</v>
      </c>
      <c r="D5631" s="127">
        <v>0.70499999999999996</v>
      </c>
      <c r="E5631" s="128">
        <v>180</v>
      </c>
      <c r="F5631" s="128">
        <v>180</v>
      </c>
      <c r="G5631" s="126" t="s">
        <v>13719</v>
      </c>
      <c r="H5631" s="126" t="s">
        <v>20128</v>
      </c>
      <c r="I5631" s="126" t="s">
        <v>20129</v>
      </c>
      <c r="J5631" s="126" t="s">
        <v>26235</v>
      </c>
      <c r="K5631" s="9">
        <f>_xlfn.IFNA(VLOOKUP(Table5[[#This Row],[Section]],SubSill_Tier,2,FALSE),0)</f>
        <v>0</v>
      </c>
      <c r="L5631" s="9" t="str">
        <f t="shared" si="96"/>
        <v/>
      </c>
      <c r="M5631" s="205" t="str" cm="1">
        <f t="array" ref="M5631">_xlfn.IFS(NOT(ISERROR(VLOOKUP(Table5[[#This Row],[Section]],TB_notTB,1,FALSE))),"No",LEFT(Table5[[#This Row],[Section]],3)="ETB","PLS",LEFT(Table5[[#This Row],[Section]],1)="7","PDB",NOT(ISBLANK(Table5[[#This Row],[Section]])),"No")</f>
        <v>No</v>
      </c>
    </row>
    <row r="5632" spans="1:13" x14ac:dyDescent="0.25">
      <c r="A5632" s="126" t="s">
        <v>8272</v>
      </c>
      <c r="B5632" s="126" t="s">
        <v>7593</v>
      </c>
      <c r="C5632" s="126" t="s">
        <v>75</v>
      </c>
      <c r="D5632" s="127">
        <v>0.78600000000000003</v>
      </c>
      <c r="E5632" s="128">
        <v>200</v>
      </c>
      <c r="F5632" s="128">
        <v>200</v>
      </c>
      <c r="G5632" s="126" t="s">
        <v>13719</v>
      </c>
      <c r="H5632" s="126" t="s">
        <v>20128</v>
      </c>
      <c r="I5632" s="126" t="s">
        <v>20129</v>
      </c>
      <c r="J5632" s="126" t="s">
        <v>26235</v>
      </c>
      <c r="K5632" s="9">
        <f>_xlfn.IFNA(VLOOKUP(Table5[[#This Row],[Section]],SubSill_Tier,2,FALSE),0)</f>
        <v>0</v>
      </c>
      <c r="L5632" s="9" t="str">
        <f t="shared" si="96"/>
        <v/>
      </c>
      <c r="M5632" s="205" t="str" cm="1">
        <f t="array" ref="M5632">_xlfn.IFS(NOT(ISERROR(VLOOKUP(Table5[[#This Row],[Section]],TB_notTB,1,FALSE))),"No",LEFT(Table5[[#This Row],[Section]],3)="ETB","PLS",LEFT(Table5[[#This Row],[Section]],1)="7","PDB",NOT(ISBLANK(Table5[[#This Row],[Section]])),"No")</f>
        <v>No</v>
      </c>
    </row>
    <row r="5633" spans="1:13" x14ac:dyDescent="0.25">
      <c r="A5633" s="126" t="s">
        <v>8273</v>
      </c>
      <c r="B5633" s="126" t="s">
        <v>28080</v>
      </c>
      <c r="C5633" s="126" t="s">
        <v>75</v>
      </c>
      <c r="D5633" s="127">
        <v>1.0369999999999999</v>
      </c>
      <c r="E5633" s="128">
        <v>200</v>
      </c>
      <c r="F5633" s="128">
        <v>200</v>
      </c>
      <c r="G5633" s="126" t="s">
        <v>13719</v>
      </c>
      <c r="H5633" s="126" t="s">
        <v>20128</v>
      </c>
      <c r="I5633" s="126" t="s">
        <v>20129</v>
      </c>
      <c r="J5633" s="126" t="s">
        <v>26235</v>
      </c>
      <c r="K5633" s="9">
        <f>_xlfn.IFNA(VLOOKUP(Table5[[#This Row],[Section]],SubSill_Tier,2,FALSE),0)</f>
        <v>0</v>
      </c>
      <c r="L5633" s="9" t="str">
        <f t="shared" si="96"/>
        <v/>
      </c>
      <c r="M5633" s="205" t="str" cm="1">
        <f t="array" ref="M5633">_xlfn.IFS(NOT(ISERROR(VLOOKUP(Table5[[#This Row],[Section]],TB_notTB,1,FALSE))),"No",LEFT(Table5[[#This Row],[Section]],3)="ETB","PLS",LEFT(Table5[[#This Row],[Section]],1)="7","PDB",NOT(ISBLANK(Table5[[#This Row],[Section]])),"No")</f>
        <v>No</v>
      </c>
    </row>
    <row r="5634" spans="1:13" x14ac:dyDescent="0.25">
      <c r="A5634" s="126" t="s">
        <v>8274</v>
      </c>
      <c r="B5634" s="126" t="s">
        <v>5608</v>
      </c>
      <c r="C5634" s="126" t="s">
        <v>75</v>
      </c>
      <c r="D5634" s="127">
        <v>1.5229999999999999</v>
      </c>
      <c r="E5634" s="128">
        <v>200</v>
      </c>
      <c r="F5634" s="128">
        <v>200</v>
      </c>
      <c r="G5634" s="126" t="s">
        <v>13719</v>
      </c>
      <c r="H5634" s="126" t="s">
        <v>20128</v>
      </c>
      <c r="I5634" s="126" t="s">
        <v>20129</v>
      </c>
      <c r="J5634" s="126" t="s">
        <v>26235</v>
      </c>
      <c r="K5634" s="9">
        <f>_xlfn.IFNA(VLOOKUP(Table5[[#This Row],[Section]],SubSill_Tier,2,FALSE),0)</f>
        <v>0</v>
      </c>
      <c r="L5634" s="9" t="str">
        <f t="shared" ref="L5634:L5697" si="97">IFERROR(IF(LEFT(G5634,2)="AI",IF(_xlfn.NUMBERVALUE(IFERROR(LEFT(IF(ISERROR(FIND("X",UPPER(B5634))),UPPER(B5634),RIGHT(UPPER(B5634),LEN(UPPER(B5634))-FIND("~",SUBSTITUTE(UPPER(B5634),"X","~",LEN(UPPER(B5634))-LEN(SUBSTITUTE(UPPER(B5634),"X","")))))),FIND(" ",IF(ISERROR(FIND("X",UPPER(B5634))),UPPER(B5634),RIGHT(UPPER(B5634),LEN(UPPER(B5634))-FIND("~",SUBSTITUTE(UPPER(B5634),"X","~",LEN(UPPER(B5634))-LEN(SUBSTITUTE(UPPER(B5634),"X","")))))),1)-1),IF(ISERROR(FIND("X",UPPER(B5634))),UPPER(B5634),RIGHT(UPPER(B5634),LEN(UPPER(B5634))-FIND("~",SUBSTITUTE(UPPER(B5634),"X","~",LEN(UPPER(B5634))-LEN(SUBSTITUTE(UPPER(B5634),"X",""))))))),".")&gt;=5,"Wall",""),""),"")</f>
        <v>Wall</v>
      </c>
      <c r="M5634" s="205" t="str" cm="1">
        <f t="array" ref="M5634">_xlfn.IFS(NOT(ISERROR(VLOOKUP(Table5[[#This Row],[Section]],TB_notTB,1,FALSE))),"No",LEFT(Table5[[#This Row],[Section]],3)="ETB","PLS",LEFT(Table5[[#This Row],[Section]],1)="7","PDB",NOT(ISBLANK(Table5[[#This Row],[Section]])),"No")</f>
        <v>No</v>
      </c>
    </row>
    <row r="5635" spans="1:13" x14ac:dyDescent="0.25">
      <c r="A5635" s="126" t="s">
        <v>8275</v>
      </c>
      <c r="B5635" s="126" t="s">
        <v>7598</v>
      </c>
      <c r="C5635" s="126" t="s">
        <v>75</v>
      </c>
      <c r="D5635" s="127">
        <v>0.94799999999999995</v>
      </c>
      <c r="E5635" s="128">
        <v>240</v>
      </c>
      <c r="F5635" s="128">
        <v>240</v>
      </c>
      <c r="G5635" s="126" t="s">
        <v>13719</v>
      </c>
      <c r="H5635" s="126" t="s">
        <v>20128</v>
      </c>
      <c r="I5635" s="126" t="s">
        <v>20129</v>
      </c>
      <c r="J5635" s="126" t="s">
        <v>26235</v>
      </c>
      <c r="K5635" s="9">
        <f>_xlfn.IFNA(VLOOKUP(Table5[[#This Row],[Section]],SubSill_Tier,2,FALSE),0)</f>
        <v>0</v>
      </c>
      <c r="L5635" s="9" t="str">
        <f t="shared" si="97"/>
        <v/>
      </c>
      <c r="M5635" s="205" t="str" cm="1">
        <f t="array" ref="M5635">_xlfn.IFS(NOT(ISERROR(VLOOKUP(Table5[[#This Row],[Section]],TB_notTB,1,FALSE))),"No",LEFT(Table5[[#This Row],[Section]],3)="ETB","PLS",LEFT(Table5[[#This Row],[Section]],1)="7","PDB",NOT(ISBLANK(Table5[[#This Row],[Section]])),"No")</f>
        <v>No</v>
      </c>
    </row>
    <row r="5636" spans="1:13" x14ac:dyDescent="0.25">
      <c r="A5636" s="126" t="s">
        <v>8276</v>
      </c>
      <c r="B5636" s="126" t="s">
        <v>27944</v>
      </c>
      <c r="C5636" s="126" t="s">
        <v>75</v>
      </c>
      <c r="D5636" s="127">
        <v>1.847</v>
      </c>
      <c r="E5636" s="128">
        <v>240</v>
      </c>
      <c r="F5636" s="128">
        <v>240</v>
      </c>
      <c r="G5636" s="126" t="s">
        <v>13719</v>
      </c>
      <c r="H5636" s="126" t="s">
        <v>20128</v>
      </c>
      <c r="I5636" s="126" t="s">
        <v>20129</v>
      </c>
      <c r="J5636" s="126" t="s">
        <v>26235</v>
      </c>
      <c r="K5636" s="9">
        <f>_xlfn.IFNA(VLOOKUP(Table5[[#This Row],[Section]],SubSill_Tier,2,FALSE),0)</f>
        <v>0</v>
      </c>
      <c r="L5636" s="9" t="str">
        <f t="shared" si="97"/>
        <v>Wall</v>
      </c>
      <c r="M5636" s="205" t="str" cm="1">
        <f t="array" ref="M5636">_xlfn.IFS(NOT(ISERROR(VLOOKUP(Table5[[#This Row],[Section]],TB_notTB,1,FALSE))),"No",LEFT(Table5[[#This Row],[Section]],3)="ETB","PLS",LEFT(Table5[[#This Row],[Section]],1)="7","PDB",NOT(ISBLANK(Table5[[#This Row],[Section]])),"No")</f>
        <v>No</v>
      </c>
    </row>
    <row r="5637" spans="1:13" x14ac:dyDescent="0.25">
      <c r="A5637" s="126" t="s">
        <v>8277</v>
      </c>
      <c r="B5637" s="126" t="s">
        <v>7568</v>
      </c>
      <c r="C5637" s="126" t="s">
        <v>75</v>
      </c>
      <c r="D5637" s="127">
        <v>0.78500000000000003</v>
      </c>
      <c r="E5637" s="128">
        <v>199</v>
      </c>
      <c r="F5637" s="128">
        <v>199</v>
      </c>
      <c r="G5637" s="126" t="s">
        <v>13719</v>
      </c>
      <c r="H5637" s="126" t="s">
        <v>20128</v>
      </c>
      <c r="I5637" s="126" t="s">
        <v>20129</v>
      </c>
      <c r="J5637" s="126" t="s">
        <v>26235</v>
      </c>
      <c r="K5637" s="9">
        <f>_xlfn.IFNA(VLOOKUP(Table5[[#This Row],[Section]],SubSill_Tier,2,FALSE),0)</f>
        <v>0</v>
      </c>
      <c r="L5637" s="9" t="str">
        <f t="shared" si="97"/>
        <v/>
      </c>
      <c r="M5637" s="205" t="str" cm="1">
        <f t="array" ref="M5637">_xlfn.IFS(NOT(ISERROR(VLOOKUP(Table5[[#This Row],[Section]],TB_notTB,1,FALSE))),"No",LEFT(Table5[[#This Row],[Section]],3)="ETB","PLS",LEFT(Table5[[#This Row],[Section]],1)="7","PDB",NOT(ISBLANK(Table5[[#This Row],[Section]])),"No")</f>
        <v>No</v>
      </c>
    </row>
    <row r="5638" spans="1:13" x14ac:dyDescent="0.25">
      <c r="A5638" s="126" t="s">
        <v>8278</v>
      </c>
      <c r="B5638" s="126" t="s">
        <v>7465</v>
      </c>
      <c r="C5638" s="126" t="s">
        <v>75</v>
      </c>
      <c r="D5638" s="127">
        <v>2.4940000000000002</v>
      </c>
      <c r="E5638" s="128">
        <v>319</v>
      </c>
      <c r="F5638" s="128">
        <v>319</v>
      </c>
      <c r="G5638" s="126" t="s">
        <v>13719</v>
      </c>
      <c r="H5638" s="126" t="s">
        <v>20128</v>
      </c>
      <c r="I5638" s="126" t="s">
        <v>20129</v>
      </c>
      <c r="J5638" s="126" t="s">
        <v>26235</v>
      </c>
      <c r="K5638" s="9">
        <f>_xlfn.IFNA(VLOOKUP(Table5[[#This Row],[Section]],SubSill_Tier,2,FALSE),0)</f>
        <v>0</v>
      </c>
      <c r="L5638" s="9" t="str">
        <f t="shared" si="97"/>
        <v>Wall</v>
      </c>
      <c r="M5638" s="205" t="str" cm="1">
        <f t="array" ref="M5638">_xlfn.IFS(NOT(ISERROR(VLOOKUP(Table5[[#This Row],[Section]],TB_notTB,1,FALSE))),"No",LEFT(Table5[[#This Row],[Section]],3)="ETB","PLS",LEFT(Table5[[#This Row],[Section]],1)="7","PDB",NOT(ISBLANK(Table5[[#This Row],[Section]])),"No")</f>
        <v>No</v>
      </c>
    </row>
    <row r="5639" spans="1:13" x14ac:dyDescent="0.25">
      <c r="A5639" s="126" t="s">
        <v>8279</v>
      </c>
      <c r="B5639" s="126" t="s">
        <v>7596</v>
      </c>
      <c r="C5639" s="126" t="s">
        <v>75</v>
      </c>
      <c r="D5639" s="127">
        <v>1.393</v>
      </c>
      <c r="E5639" s="128">
        <v>350</v>
      </c>
      <c r="F5639" s="128">
        <v>350</v>
      </c>
      <c r="G5639" s="126" t="s">
        <v>13719</v>
      </c>
      <c r="H5639" s="126" t="s">
        <v>20128</v>
      </c>
      <c r="I5639" s="126" t="s">
        <v>20129</v>
      </c>
      <c r="J5639" s="126" t="s">
        <v>26235</v>
      </c>
      <c r="K5639" s="9">
        <f>_xlfn.IFNA(VLOOKUP(Table5[[#This Row],[Section]],SubSill_Tier,2,FALSE),0)</f>
        <v>0</v>
      </c>
      <c r="L5639" s="9" t="str">
        <f t="shared" si="97"/>
        <v/>
      </c>
      <c r="M5639" s="205" t="str" cm="1">
        <f t="array" ref="M5639">_xlfn.IFS(NOT(ISERROR(VLOOKUP(Table5[[#This Row],[Section]],TB_notTB,1,FALSE))),"No",LEFT(Table5[[#This Row],[Section]],3)="ETB","PLS",LEFT(Table5[[#This Row],[Section]],1)="7","PDB",NOT(ISBLANK(Table5[[#This Row],[Section]])),"No")</f>
        <v>No</v>
      </c>
    </row>
    <row r="5640" spans="1:13" x14ac:dyDescent="0.25">
      <c r="A5640" s="126" t="s">
        <v>8280</v>
      </c>
      <c r="B5640" s="126" t="s">
        <v>8281</v>
      </c>
      <c r="C5640" s="126" t="s">
        <v>75</v>
      </c>
      <c r="D5640" s="127">
        <v>0.16600000000000001</v>
      </c>
      <c r="E5640" s="128">
        <v>100</v>
      </c>
      <c r="F5640" s="128">
        <v>100</v>
      </c>
      <c r="G5640" s="126" t="s">
        <v>13718</v>
      </c>
      <c r="H5640" s="126" t="s">
        <v>20127</v>
      </c>
      <c r="I5640" s="126" t="s">
        <v>21060</v>
      </c>
      <c r="J5640" s="126" t="s">
        <v>26235</v>
      </c>
      <c r="K5640" s="9">
        <f>_xlfn.IFNA(VLOOKUP(Table5[[#This Row],[Section]],SubSill_Tier,2,FALSE),0)</f>
        <v>0</v>
      </c>
      <c r="L5640" s="9" t="str">
        <f t="shared" si="97"/>
        <v/>
      </c>
      <c r="M5640" s="205" t="str" cm="1">
        <f t="array" ref="M5640">_xlfn.IFS(NOT(ISERROR(VLOOKUP(Table5[[#This Row],[Section]],TB_notTB,1,FALSE))),"No",LEFT(Table5[[#This Row],[Section]],3)="ETB","PLS",LEFT(Table5[[#This Row],[Section]],1)="7","PDB",NOT(ISBLANK(Table5[[#This Row],[Section]])),"No")</f>
        <v>No</v>
      </c>
    </row>
    <row r="5641" spans="1:13" x14ac:dyDescent="0.25">
      <c r="A5641" s="126" t="s">
        <v>8282</v>
      </c>
      <c r="B5641" s="126" t="s">
        <v>28081</v>
      </c>
      <c r="C5641" s="126" t="s">
        <v>75</v>
      </c>
      <c r="D5641" s="127">
        <v>0.3</v>
      </c>
      <c r="E5641" s="128">
        <v>100</v>
      </c>
      <c r="F5641" s="128">
        <v>100</v>
      </c>
      <c r="G5641" s="126" t="s">
        <v>13718</v>
      </c>
      <c r="H5641" s="126" t="s">
        <v>20127</v>
      </c>
      <c r="I5641" s="126" t="s">
        <v>21060</v>
      </c>
      <c r="J5641" s="126" t="s">
        <v>26235</v>
      </c>
      <c r="K5641" s="9">
        <f>_xlfn.IFNA(VLOOKUP(Table5[[#This Row],[Section]],SubSill_Tier,2,FALSE),0)</f>
        <v>0</v>
      </c>
      <c r="L5641" s="9" t="str">
        <f t="shared" si="97"/>
        <v/>
      </c>
      <c r="M5641" s="205" t="str" cm="1">
        <f t="array" ref="M5641">_xlfn.IFS(NOT(ISERROR(VLOOKUP(Table5[[#This Row],[Section]],TB_notTB,1,FALSE))),"No",LEFT(Table5[[#This Row],[Section]],3)="ETB","PLS",LEFT(Table5[[#This Row],[Section]],1)="7","PDB",NOT(ISBLANK(Table5[[#This Row],[Section]])),"No")</f>
        <v>No</v>
      </c>
    </row>
    <row r="5642" spans="1:13" x14ac:dyDescent="0.25">
      <c r="A5642" s="126" t="s">
        <v>8283</v>
      </c>
      <c r="B5642" s="126" t="s">
        <v>8284</v>
      </c>
      <c r="C5642" s="126" t="s">
        <v>75</v>
      </c>
      <c r="D5642" s="127">
        <v>0.20899999999999999</v>
      </c>
      <c r="E5642" s="128">
        <v>100</v>
      </c>
      <c r="F5642" s="128">
        <v>100</v>
      </c>
      <c r="G5642" s="126" t="s">
        <v>13718</v>
      </c>
      <c r="H5642" s="126" t="s">
        <v>20127</v>
      </c>
      <c r="I5642" s="126" t="s">
        <v>21060</v>
      </c>
      <c r="J5642" s="126" t="s">
        <v>26235</v>
      </c>
      <c r="K5642" s="9">
        <f>_xlfn.IFNA(VLOOKUP(Table5[[#This Row],[Section]],SubSill_Tier,2,FALSE),0)</f>
        <v>0</v>
      </c>
      <c r="L5642" s="9" t="str">
        <f t="shared" si="97"/>
        <v/>
      </c>
      <c r="M5642" s="205" t="str" cm="1">
        <f t="array" ref="M5642">_xlfn.IFS(NOT(ISERROR(VLOOKUP(Table5[[#This Row],[Section]],TB_notTB,1,FALSE))),"No",LEFT(Table5[[#This Row],[Section]],3)="ETB","PLS",LEFT(Table5[[#This Row],[Section]],1)="7","PDB",NOT(ISBLANK(Table5[[#This Row],[Section]])),"No")</f>
        <v>No</v>
      </c>
    </row>
    <row r="5643" spans="1:13" x14ac:dyDescent="0.25">
      <c r="A5643" s="126" t="s">
        <v>8285</v>
      </c>
      <c r="B5643" s="126" t="s">
        <v>28082</v>
      </c>
      <c r="C5643" s="126" t="s">
        <v>75</v>
      </c>
      <c r="D5643" s="127">
        <v>0.38100000000000001</v>
      </c>
      <c r="E5643" s="128">
        <v>100</v>
      </c>
      <c r="F5643" s="128">
        <v>100</v>
      </c>
      <c r="G5643" s="126" t="s">
        <v>13718</v>
      </c>
      <c r="H5643" s="126" t="s">
        <v>20127</v>
      </c>
      <c r="I5643" s="126" t="s">
        <v>21060</v>
      </c>
      <c r="J5643" s="126" t="s">
        <v>26235</v>
      </c>
      <c r="K5643" s="9">
        <f>_xlfn.IFNA(VLOOKUP(Table5[[#This Row],[Section]],SubSill_Tier,2,FALSE),0)</f>
        <v>0</v>
      </c>
      <c r="L5643" s="9" t="str">
        <f t="shared" si="97"/>
        <v/>
      </c>
      <c r="M5643" s="205" t="str" cm="1">
        <f t="array" ref="M5643">_xlfn.IFS(NOT(ISERROR(VLOOKUP(Table5[[#This Row],[Section]],TB_notTB,1,FALSE))),"No",LEFT(Table5[[#This Row],[Section]],3)="ETB","PLS",LEFT(Table5[[#This Row],[Section]],1)="7","PDB",NOT(ISBLANK(Table5[[#This Row],[Section]])),"No")</f>
        <v>No</v>
      </c>
    </row>
    <row r="5644" spans="1:13" x14ac:dyDescent="0.25">
      <c r="A5644" s="126" t="s">
        <v>8286</v>
      </c>
      <c r="B5644" s="126" t="s">
        <v>28083</v>
      </c>
      <c r="C5644" s="126" t="s">
        <v>75</v>
      </c>
      <c r="D5644" s="127">
        <v>0.624</v>
      </c>
      <c r="E5644" s="128">
        <v>160</v>
      </c>
      <c r="F5644" s="128">
        <v>160</v>
      </c>
      <c r="G5644" s="126" t="s">
        <v>13718</v>
      </c>
      <c r="H5644" s="126" t="s">
        <v>20127</v>
      </c>
      <c r="I5644" s="126" t="s">
        <v>21060</v>
      </c>
      <c r="J5644" s="126" t="s">
        <v>26235</v>
      </c>
      <c r="K5644" s="9">
        <f>_xlfn.IFNA(VLOOKUP(Table5[[#This Row],[Section]],SubSill_Tier,2,FALSE),0)</f>
        <v>0</v>
      </c>
      <c r="L5644" s="9" t="str">
        <f t="shared" si="97"/>
        <v/>
      </c>
      <c r="M5644" s="205" t="str" cm="1">
        <f t="array" ref="M5644">_xlfn.IFS(NOT(ISERROR(VLOOKUP(Table5[[#This Row],[Section]],TB_notTB,1,FALSE))),"No",LEFT(Table5[[#This Row],[Section]],3)="ETB","PLS",LEFT(Table5[[#This Row],[Section]],1)="7","PDB",NOT(ISBLANK(Table5[[#This Row],[Section]])),"No")</f>
        <v>No</v>
      </c>
    </row>
    <row r="5645" spans="1:13" x14ac:dyDescent="0.25">
      <c r="A5645" s="126" t="s">
        <v>8287</v>
      </c>
      <c r="B5645" s="126" t="s">
        <v>28084</v>
      </c>
      <c r="C5645" s="126" t="s">
        <v>75</v>
      </c>
      <c r="D5645" s="127">
        <v>0.82099999999999995</v>
      </c>
      <c r="E5645" s="128">
        <v>160</v>
      </c>
      <c r="F5645" s="128">
        <v>160</v>
      </c>
      <c r="G5645" s="126" t="s">
        <v>13718</v>
      </c>
      <c r="H5645" s="126" t="s">
        <v>20127</v>
      </c>
      <c r="I5645" s="126" t="s">
        <v>21060</v>
      </c>
      <c r="J5645" s="126" t="s">
        <v>26235</v>
      </c>
      <c r="K5645" s="9">
        <f>_xlfn.IFNA(VLOOKUP(Table5[[#This Row],[Section]],SubSill_Tier,2,FALSE),0)</f>
        <v>0</v>
      </c>
      <c r="L5645" s="9" t="str">
        <f t="shared" si="97"/>
        <v/>
      </c>
      <c r="M5645" s="205" t="str" cm="1">
        <f t="array" ref="M5645">_xlfn.IFS(NOT(ISERROR(VLOOKUP(Table5[[#This Row],[Section]],TB_notTB,1,FALSE))),"No",LEFT(Table5[[#This Row],[Section]],3)="ETB","PLS",LEFT(Table5[[#This Row],[Section]],1)="7","PDB",NOT(ISBLANK(Table5[[#This Row],[Section]])),"No")</f>
        <v>No</v>
      </c>
    </row>
    <row r="5646" spans="1:13" x14ac:dyDescent="0.25">
      <c r="A5646" s="126" t="s">
        <v>8288</v>
      </c>
      <c r="B5646" s="126" t="s">
        <v>8289</v>
      </c>
      <c r="C5646" s="126" t="s">
        <v>75</v>
      </c>
      <c r="D5646" s="127">
        <v>0.11600000000000001</v>
      </c>
      <c r="E5646" s="128">
        <v>100</v>
      </c>
      <c r="F5646" s="128">
        <v>100</v>
      </c>
      <c r="G5646" s="126" t="s">
        <v>13720</v>
      </c>
      <c r="H5646" s="126" t="s">
        <v>20130</v>
      </c>
      <c r="I5646" s="126" t="s">
        <v>20131</v>
      </c>
      <c r="J5646" s="126" t="s">
        <v>26235</v>
      </c>
      <c r="K5646" s="9">
        <f>_xlfn.IFNA(VLOOKUP(Table5[[#This Row],[Section]],SubSill_Tier,2,FALSE),0)</f>
        <v>0</v>
      </c>
      <c r="L5646" s="9" t="str">
        <f t="shared" si="97"/>
        <v/>
      </c>
      <c r="M5646" s="205" t="str" cm="1">
        <f t="array" ref="M5646">_xlfn.IFS(NOT(ISERROR(VLOOKUP(Table5[[#This Row],[Section]],TB_notTB,1,FALSE))),"No",LEFT(Table5[[#This Row],[Section]],3)="ETB","PLS",LEFT(Table5[[#This Row],[Section]],1)="7","PDB",NOT(ISBLANK(Table5[[#This Row],[Section]])),"No")</f>
        <v>No</v>
      </c>
    </row>
    <row r="5647" spans="1:13" x14ac:dyDescent="0.25">
      <c r="A5647" s="126" t="s">
        <v>8290</v>
      </c>
      <c r="B5647" s="126" t="s">
        <v>28085</v>
      </c>
      <c r="C5647" s="126" t="s">
        <v>75</v>
      </c>
      <c r="D5647" s="127">
        <v>0.13300000000000001</v>
      </c>
      <c r="E5647" s="128">
        <v>100</v>
      </c>
      <c r="F5647" s="128">
        <v>100</v>
      </c>
      <c r="G5647" s="126" t="s">
        <v>13720</v>
      </c>
      <c r="H5647" s="126" t="s">
        <v>20130</v>
      </c>
      <c r="I5647" s="126" t="s">
        <v>20131</v>
      </c>
      <c r="J5647" s="126" t="s">
        <v>26235</v>
      </c>
      <c r="K5647" s="9">
        <f>_xlfn.IFNA(VLOOKUP(Table5[[#This Row],[Section]],SubSill_Tier,2,FALSE),0)</f>
        <v>0</v>
      </c>
      <c r="L5647" s="9" t="str">
        <f t="shared" si="97"/>
        <v/>
      </c>
      <c r="M5647" s="205" t="str" cm="1">
        <f t="array" ref="M5647">_xlfn.IFS(NOT(ISERROR(VLOOKUP(Table5[[#This Row],[Section]],TB_notTB,1,FALSE))),"No",LEFT(Table5[[#This Row],[Section]],3)="ETB","PLS",LEFT(Table5[[#This Row],[Section]],1)="7","PDB",NOT(ISBLANK(Table5[[#This Row],[Section]])),"No")</f>
        <v>No</v>
      </c>
    </row>
    <row r="5648" spans="1:13" x14ac:dyDescent="0.25">
      <c r="A5648" s="126" t="s">
        <v>8291</v>
      </c>
      <c r="B5648" s="126" t="s">
        <v>8292</v>
      </c>
      <c r="C5648" s="126" t="s">
        <v>75</v>
      </c>
      <c r="D5648" s="127">
        <v>0.124</v>
      </c>
      <c r="E5648" s="128">
        <v>100</v>
      </c>
      <c r="F5648" s="128">
        <v>100</v>
      </c>
      <c r="G5648" s="126" t="s">
        <v>13720</v>
      </c>
      <c r="H5648" s="126" t="s">
        <v>20130</v>
      </c>
      <c r="I5648" s="126" t="s">
        <v>20131</v>
      </c>
      <c r="J5648" s="126" t="s">
        <v>26235</v>
      </c>
      <c r="K5648" s="9">
        <f>_xlfn.IFNA(VLOOKUP(Table5[[#This Row],[Section]],SubSill_Tier,2,FALSE),0)</f>
        <v>0</v>
      </c>
      <c r="L5648" s="9" t="str">
        <f t="shared" si="97"/>
        <v/>
      </c>
      <c r="M5648" s="205" t="str" cm="1">
        <f t="array" ref="M5648">_xlfn.IFS(NOT(ISERROR(VLOOKUP(Table5[[#This Row],[Section]],TB_notTB,1,FALSE))),"No",LEFT(Table5[[#This Row],[Section]],3)="ETB","PLS",LEFT(Table5[[#This Row],[Section]],1)="7","PDB",NOT(ISBLANK(Table5[[#This Row],[Section]])),"No")</f>
        <v>No</v>
      </c>
    </row>
    <row r="5649" spans="1:13" x14ac:dyDescent="0.25">
      <c r="A5649" s="126" t="s">
        <v>8293</v>
      </c>
      <c r="B5649" s="126" t="s">
        <v>28086</v>
      </c>
      <c r="C5649" s="126" t="s">
        <v>75</v>
      </c>
      <c r="D5649" s="127">
        <v>0.14099999999999999</v>
      </c>
      <c r="E5649" s="128">
        <v>100</v>
      </c>
      <c r="F5649" s="128">
        <v>100</v>
      </c>
      <c r="G5649" s="126" t="s">
        <v>13720</v>
      </c>
      <c r="H5649" s="126" t="s">
        <v>20130</v>
      </c>
      <c r="I5649" s="126" t="s">
        <v>20131</v>
      </c>
      <c r="J5649" s="126" t="s">
        <v>26235</v>
      </c>
      <c r="K5649" s="9">
        <f>_xlfn.IFNA(VLOOKUP(Table5[[#This Row],[Section]],SubSill_Tier,2,FALSE),0)</f>
        <v>0</v>
      </c>
      <c r="L5649" s="9" t="str">
        <f t="shared" si="97"/>
        <v/>
      </c>
      <c r="M5649" s="205" t="str" cm="1">
        <f t="array" ref="M5649">_xlfn.IFS(NOT(ISERROR(VLOOKUP(Table5[[#This Row],[Section]],TB_notTB,1,FALSE))),"No",LEFT(Table5[[#This Row],[Section]],3)="ETB","PLS",LEFT(Table5[[#This Row],[Section]],1)="7","PDB",NOT(ISBLANK(Table5[[#This Row],[Section]])),"No")</f>
        <v>No</v>
      </c>
    </row>
    <row r="5650" spans="1:13" x14ac:dyDescent="0.25">
      <c r="A5650" s="126" t="s">
        <v>8294</v>
      </c>
      <c r="B5650" s="126" t="s">
        <v>8295</v>
      </c>
      <c r="C5650" s="126" t="s">
        <v>75</v>
      </c>
      <c r="D5650" s="127">
        <v>0.20899999999999999</v>
      </c>
      <c r="E5650" s="128">
        <v>100</v>
      </c>
      <c r="F5650" s="128">
        <v>100</v>
      </c>
      <c r="G5650" s="126" t="s">
        <v>13720</v>
      </c>
      <c r="H5650" s="126" t="s">
        <v>20130</v>
      </c>
      <c r="I5650" s="126" t="s">
        <v>20131</v>
      </c>
      <c r="J5650" s="126" t="s">
        <v>26236</v>
      </c>
      <c r="K5650" s="9">
        <f>_xlfn.IFNA(VLOOKUP(Table5[[#This Row],[Section]],SubSill_Tier,2,FALSE),0)</f>
        <v>0</v>
      </c>
      <c r="L5650" s="9" t="str">
        <f t="shared" si="97"/>
        <v/>
      </c>
      <c r="M5650" s="205" t="str" cm="1">
        <f t="array" ref="M5650">_xlfn.IFS(NOT(ISERROR(VLOOKUP(Table5[[#This Row],[Section]],TB_notTB,1,FALSE))),"No",LEFT(Table5[[#This Row],[Section]],3)="ETB","PLS",LEFT(Table5[[#This Row],[Section]],1)="7","PDB",NOT(ISBLANK(Table5[[#This Row],[Section]])),"No")</f>
        <v>No</v>
      </c>
    </row>
    <row r="5651" spans="1:13" x14ac:dyDescent="0.25">
      <c r="A5651" s="126" t="s">
        <v>8296</v>
      </c>
      <c r="B5651" s="126" t="s">
        <v>8297</v>
      </c>
      <c r="C5651" s="126" t="s">
        <v>75</v>
      </c>
      <c r="D5651" s="127">
        <v>0.317</v>
      </c>
      <c r="E5651" s="128">
        <v>100</v>
      </c>
      <c r="F5651" s="128">
        <v>100</v>
      </c>
      <c r="G5651" s="126" t="s">
        <v>13720</v>
      </c>
      <c r="H5651" s="126" t="s">
        <v>20130</v>
      </c>
      <c r="I5651" s="126" t="s">
        <v>20131</v>
      </c>
      <c r="J5651" s="126" t="s">
        <v>26235</v>
      </c>
      <c r="K5651" s="9">
        <f>_xlfn.IFNA(VLOOKUP(Table5[[#This Row],[Section]],SubSill_Tier,2,FALSE),0)</f>
        <v>0</v>
      </c>
      <c r="L5651" s="9" t="str">
        <f t="shared" si="97"/>
        <v/>
      </c>
      <c r="M5651" s="205" t="str" cm="1">
        <f t="array" ref="M5651">_xlfn.IFS(NOT(ISERROR(VLOOKUP(Table5[[#This Row],[Section]],TB_notTB,1,FALSE))),"No",LEFT(Table5[[#This Row],[Section]],3)="ETB","PLS",LEFT(Table5[[#This Row],[Section]],1)="7","PDB",NOT(ISBLANK(Table5[[#This Row],[Section]])),"No")</f>
        <v>No</v>
      </c>
    </row>
    <row r="5652" spans="1:13" x14ac:dyDescent="0.25">
      <c r="A5652" s="126" t="s">
        <v>8298</v>
      </c>
      <c r="B5652" s="126" t="s">
        <v>8299</v>
      </c>
      <c r="C5652" s="126" t="s">
        <v>75</v>
      </c>
      <c r="D5652" s="127">
        <v>0.19400000000000001</v>
      </c>
      <c r="E5652" s="128">
        <v>100</v>
      </c>
      <c r="F5652" s="128">
        <v>100</v>
      </c>
      <c r="G5652" s="126" t="s">
        <v>13720</v>
      </c>
      <c r="H5652" s="126" t="s">
        <v>20130</v>
      </c>
      <c r="I5652" s="126" t="s">
        <v>20131</v>
      </c>
      <c r="J5652" s="126" t="s">
        <v>26235</v>
      </c>
      <c r="K5652" s="9">
        <f>_xlfn.IFNA(VLOOKUP(Table5[[#This Row],[Section]],SubSill_Tier,2,FALSE),0)</f>
        <v>0</v>
      </c>
      <c r="L5652" s="9" t="str">
        <f t="shared" si="97"/>
        <v/>
      </c>
      <c r="M5652" s="205" t="str" cm="1">
        <f t="array" ref="M5652">_xlfn.IFS(NOT(ISERROR(VLOOKUP(Table5[[#This Row],[Section]],TB_notTB,1,FALSE))),"No",LEFT(Table5[[#This Row],[Section]],3)="ETB","PLS",LEFT(Table5[[#This Row],[Section]],1)="7","PDB",NOT(ISBLANK(Table5[[#This Row],[Section]])),"No")</f>
        <v>No</v>
      </c>
    </row>
    <row r="5653" spans="1:13" x14ac:dyDescent="0.25">
      <c r="A5653" s="126" t="s">
        <v>8300</v>
      </c>
      <c r="B5653" s="126" t="s">
        <v>8301</v>
      </c>
      <c r="C5653" s="126" t="s">
        <v>75</v>
      </c>
      <c r="D5653" s="127">
        <v>0.21099999999999999</v>
      </c>
      <c r="E5653" s="128">
        <v>100</v>
      </c>
      <c r="F5653" s="128">
        <v>100</v>
      </c>
      <c r="G5653" s="126" t="s">
        <v>13720</v>
      </c>
      <c r="H5653" s="126" t="s">
        <v>20130</v>
      </c>
      <c r="I5653" s="126" t="s">
        <v>20131</v>
      </c>
      <c r="J5653" s="126" t="s">
        <v>26235</v>
      </c>
      <c r="K5653" s="9">
        <f>_xlfn.IFNA(VLOOKUP(Table5[[#This Row],[Section]],SubSill_Tier,2,FALSE),0)</f>
        <v>0</v>
      </c>
      <c r="L5653" s="9" t="str">
        <f t="shared" si="97"/>
        <v/>
      </c>
      <c r="M5653" s="205" t="str" cm="1">
        <f t="array" ref="M5653">_xlfn.IFS(NOT(ISERROR(VLOOKUP(Table5[[#This Row],[Section]],TB_notTB,1,FALSE))),"No",LEFT(Table5[[#This Row],[Section]],3)="ETB","PLS",LEFT(Table5[[#This Row],[Section]],1)="7","PDB",NOT(ISBLANK(Table5[[#This Row],[Section]])),"No")</f>
        <v>No</v>
      </c>
    </row>
    <row r="5654" spans="1:13" x14ac:dyDescent="0.25">
      <c r="A5654" s="126" t="s">
        <v>8302</v>
      </c>
      <c r="B5654" s="126" t="s">
        <v>8303</v>
      </c>
      <c r="C5654" s="126" t="s">
        <v>75</v>
      </c>
      <c r="D5654" s="127">
        <v>0.371</v>
      </c>
      <c r="E5654" s="128">
        <v>115</v>
      </c>
      <c r="F5654" s="128">
        <v>115</v>
      </c>
      <c r="G5654" s="126" t="s">
        <v>13720</v>
      </c>
      <c r="H5654" s="126" t="s">
        <v>20130</v>
      </c>
      <c r="I5654" s="126" t="s">
        <v>20131</v>
      </c>
      <c r="J5654" s="126" t="s">
        <v>26235</v>
      </c>
      <c r="K5654" s="9">
        <f>_xlfn.IFNA(VLOOKUP(Table5[[#This Row],[Section]],SubSill_Tier,2,FALSE),0)</f>
        <v>0</v>
      </c>
      <c r="L5654" s="9" t="str">
        <f t="shared" si="97"/>
        <v/>
      </c>
      <c r="M5654" s="205" t="str" cm="1">
        <f t="array" ref="M5654">_xlfn.IFS(NOT(ISERROR(VLOOKUP(Table5[[#This Row],[Section]],TB_notTB,1,FALSE))),"No",LEFT(Table5[[#This Row],[Section]],3)="ETB","PLS",LEFT(Table5[[#This Row],[Section]],1)="7","PDB",NOT(ISBLANK(Table5[[#This Row],[Section]])),"No")</f>
        <v>No</v>
      </c>
    </row>
    <row r="5655" spans="1:13" x14ac:dyDescent="0.25">
      <c r="A5655" s="126" t="s">
        <v>8304</v>
      </c>
      <c r="B5655" s="126" t="s">
        <v>28087</v>
      </c>
      <c r="C5655" s="126" t="s">
        <v>75</v>
      </c>
      <c r="D5655" s="127">
        <v>0.437</v>
      </c>
      <c r="E5655" s="128">
        <v>114</v>
      </c>
      <c r="F5655" s="128">
        <v>114</v>
      </c>
      <c r="G5655" s="126" t="s">
        <v>13720</v>
      </c>
      <c r="H5655" s="126" t="s">
        <v>20130</v>
      </c>
      <c r="I5655" s="126" t="s">
        <v>20131</v>
      </c>
      <c r="J5655" s="126" t="s">
        <v>26235</v>
      </c>
      <c r="K5655" s="9">
        <f>_xlfn.IFNA(VLOOKUP(Table5[[#This Row],[Section]],SubSill_Tier,2,FALSE),0)</f>
        <v>0</v>
      </c>
      <c r="L5655" s="9" t="str">
        <f t="shared" si="97"/>
        <v/>
      </c>
      <c r="M5655" s="205" t="str" cm="1">
        <f t="array" ref="M5655">_xlfn.IFS(NOT(ISERROR(VLOOKUP(Table5[[#This Row],[Section]],TB_notTB,1,FALSE))),"No",LEFT(Table5[[#This Row],[Section]],3)="ETB","PLS",LEFT(Table5[[#This Row],[Section]],1)="7","PDB",NOT(ISBLANK(Table5[[#This Row],[Section]])),"No")</f>
        <v>No</v>
      </c>
    </row>
    <row r="5656" spans="1:13" x14ac:dyDescent="0.25">
      <c r="A5656" s="126" t="s">
        <v>8305</v>
      </c>
      <c r="B5656" s="126" t="s">
        <v>28088</v>
      </c>
      <c r="C5656" s="126" t="s">
        <v>75</v>
      </c>
      <c r="D5656" s="127">
        <v>0.34799999999999998</v>
      </c>
      <c r="E5656" s="128">
        <v>100</v>
      </c>
      <c r="F5656" s="128">
        <v>100</v>
      </c>
      <c r="G5656" s="126" t="s">
        <v>13720</v>
      </c>
      <c r="H5656" s="126" t="s">
        <v>20130</v>
      </c>
      <c r="I5656" s="126" t="s">
        <v>20131</v>
      </c>
      <c r="J5656" s="126" t="s">
        <v>26235</v>
      </c>
      <c r="K5656" s="9">
        <f>_xlfn.IFNA(VLOOKUP(Table5[[#This Row],[Section]],SubSill_Tier,2,FALSE),0)</f>
        <v>0</v>
      </c>
      <c r="L5656" s="9" t="str">
        <f t="shared" si="97"/>
        <v/>
      </c>
      <c r="M5656" s="205" t="str" cm="1">
        <f t="array" ref="M5656">_xlfn.IFS(NOT(ISERROR(VLOOKUP(Table5[[#This Row],[Section]],TB_notTB,1,FALSE))),"No",LEFT(Table5[[#This Row],[Section]],3)="ETB","PLS",LEFT(Table5[[#This Row],[Section]],1)="7","PDB",NOT(ISBLANK(Table5[[#This Row],[Section]])),"No")</f>
        <v>No</v>
      </c>
    </row>
    <row r="5657" spans="1:13" x14ac:dyDescent="0.25">
      <c r="A5657" s="126" t="s">
        <v>8306</v>
      </c>
      <c r="B5657" s="126" t="s">
        <v>8307</v>
      </c>
      <c r="C5657" s="126" t="s">
        <v>75</v>
      </c>
      <c r="D5657" s="127">
        <v>0.40500000000000003</v>
      </c>
      <c r="E5657" s="128">
        <v>124</v>
      </c>
      <c r="F5657" s="128">
        <v>124</v>
      </c>
      <c r="G5657" s="126" t="s">
        <v>13720</v>
      </c>
      <c r="H5657" s="126" t="s">
        <v>20130</v>
      </c>
      <c r="I5657" s="126" t="s">
        <v>20131</v>
      </c>
      <c r="J5657" s="126" t="s">
        <v>26235</v>
      </c>
      <c r="K5657" s="9">
        <f>_xlfn.IFNA(VLOOKUP(Table5[[#This Row],[Section]],SubSill_Tier,2,FALSE),0)</f>
        <v>0</v>
      </c>
      <c r="L5657" s="9" t="str">
        <f t="shared" si="97"/>
        <v/>
      </c>
      <c r="M5657" s="205" t="str" cm="1">
        <f t="array" ref="M5657">_xlfn.IFS(NOT(ISERROR(VLOOKUP(Table5[[#This Row],[Section]],TB_notTB,1,FALSE))),"No",LEFT(Table5[[#This Row],[Section]],3)="ETB","PLS",LEFT(Table5[[#This Row],[Section]],1)="7","PDB",NOT(ISBLANK(Table5[[#This Row],[Section]])),"No")</f>
        <v>No</v>
      </c>
    </row>
    <row r="5658" spans="1:13" x14ac:dyDescent="0.25">
      <c r="A5658" s="126" t="s">
        <v>8308</v>
      </c>
      <c r="B5658" s="126" t="s">
        <v>28089</v>
      </c>
      <c r="C5658" s="126" t="s">
        <v>75</v>
      </c>
      <c r="D5658" s="127">
        <v>0.55800000000000005</v>
      </c>
      <c r="E5658" s="128">
        <v>143</v>
      </c>
      <c r="F5658" s="128">
        <v>143</v>
      </c>
      <c r="G5658" s="126" t="s">
        <v>13720</v>
      </c>
      <c r="H5658" s="126" t="s">
        <v>20130</v>
      </c>
      <c r="I5658" s="126" t="s">
        <v>20131</v>
      </c>
      <c r="J5658" s="126" t="s">
        <v>26235</v>
      </c>
      <c r="K5658" s="9">
        <f>_xlfn.IFNA(VLOOKUP(Table5[[#This Row],[Section]],SubSill_Tier,2,FALSE),0)</f>
        <v>0</v>
      </c>
      <c r="L5658" s="9" t="str">
        <f t="shared" si="97"/>
        <v/>
      </c>
      <c r="M5658" s="205" t="str" cm="1">
        <f t="array" ref="M5658">_xlfn.IFS(NOT(ISERROR(VLOOKUP(Table5[[#This Row],[Section]],TB_notTB,1,FALSE))),"No",LEFT(Table5[[#This Row],[Section]],3)="ETB","PLS",LEFT(Table5[[#This Row],[Section]],1)="7","PDB",NOT(ISBLANK(Table5[[#This Row],[Section]])),"No")</f>
        <v>No</v>
      </c>
    </row>
    <row r="5659" spans="1:13" x14ac:dyDescent="0.25">
      <c r="A5659" s="126" t="s">
        <v>8309</v>
      </c>
      <c r="B5659" s="126" t="s">
        <v>28090</v>
      </c>
      <c r="C5659" s="126" t="s">
        <v>75</v>
      </c>
      <c r="D5659" s="127">
        <v>0.80200000000000005</v>
      </c>
      <c r="E5659" s="128">
        <v>203</v>
      </c>
      <c r="F5659" s="128">
        <v>105</v>
      </c>
      <c r="G5659" s="126" t="s">
        <v>13720</v>
      </c>
      <c r="H5659" s="126" t="s">
        <v>20130</v>
      </c>
      <c r="I5659" s="126" t="s">
        <v>20131</v>
      </c>
      <c r="J5659" s="126" t="s">
        <v>26235</v>
      </c>
      <c r="K5659" s="9">
        <f>_xlfn.IFNA(VLOOKUP(Table5[[#This Row],[Section]],SubSill_Tier,2,FALSE),0)</f>
        <v>0</v>
      </c>
      <c r="L5659" s="9" t="str">
        <f t="shared" si="97"/>
        <v/>
      </c>
      <c r="M5659" s="205" t="str" cm="1">
        <f t="array" ref="M5659">_xlfn.IFS(NOT(ISERROR(VLOOKUP(Table5[[#This Row],[Section]],TB_notTB,1,FALSE))),"No",LEFT(Table5[[#This Row],[Section]],3)="ETB","PLS",LEFT(Table5[[#This Row],[Section]],1)="7","PDB",NOT(ISBLANK(Table5[[#This Row],[Section]])),"No")</f>
        <v>No</v>
      </c>
    </row>
    <row r="5660" spans="1:13" x14ac:dyDescent="0.25">
      <c r="A5660" s="126" t="s">
        <v>8310</v>
      </c>
      <c r="B5660" s="126" t="s">
        <v>28091</v>
      </c>
      <c r="C5660" s="126" t="s">
        <v>75</v>
      </c>
      <c r="D5660" s="127">
        <v>0.61599999999999999</v>
      </c>
      <c r="E5660" s="128">
        <v>158</v>
      </c>
      <c r="F5660" s="128">
        <v>158</v>
      </c>
      <c r="G5660" s="126" t="s">
        <v>13720</v>
      </c>
      <c r="H5660" s="126" t="s">
        <v>20130</v>
      </c>
      <c r="I5660" s="126" t="s">
        <v>20131</v>
      </c>
      <c r="J5660" s="126" t="s">
        <v>26235</v>
      </c>
      <c r="K5660" s="9">
        <f>_xlfn.IFNA(VLOOKUP(Table5[[#This Row],[Section]],SubSill_Tier,2,FALSE),0)</f>
        <v>0</v>
      </c>
      <c r="L5660" s="9" t="str">
        <f t="shared" si="97"/>
        <v/>
      </c>
      <c r="M5660" s="205" t="str" cm="1">
        <f t="array" ref="M5660">_xlfn.IFS(NOT(ISERROR(VLOOKUP(Table5[[#This Row],[Section]],TB_notTB,1,FALSE))),"No",LEFT(Table5[[#This Row],[Section]],3)="ETB","PLS",LEFT(Table5[[#This Row],[Section]],1)="7","PDB",NOT(ISBLANK(Table5[[#This Row],[Section]])),"No")</f>
        <v>No</v>
      </c>
    </row>
    <row r="5661" spans="1:13" x14ac:dyDescent="0.25">
      <c r="A5661" s="126" t="s">
        <v>8311</v>
      </c>
      <c r="B5661" s="126" t="s">
        <v>28092</v>
      </c>
      <c r="C5661" s="126" t="s">
        <v>75</v>
      </c>
      <c r="D5661" s="127">
        <v>0.59899999999999998</v>
      </c>
      <c r="E5661" s="128">
        <v>153</v>
      </c>
      <c r="F5661" s="128">
        <v>153</v>
      </c>
      <c r="G5661" s="126" t="s">
        <v>13720</v>
      </c>
      <c r="H5661" s="126" t="s">
        <v>20130</v>
      </c>
      <c r="I5661" s="126" t="s">
        <v>20131</v>
      </c>
      <c r="J5661" s="126" t="s">
        <v>26235</v>
      </c>
      <c r="K5661" s="9">
        <f>_xlfn.IFNA(VLOOKUP(Table5[[#This Row],[Section]],SubSill_Tier,2,FALSE),0)</f>
        <v>0</v>
      </c>
      <c r="L5661" s="9" t="str">
        <f t="shared" si="97"/>
        <v/>
      </c>
      <c r="M5661" s="205" t="str" cm="1">
        <f t="array" ref="M5661">_xlfn.IFS(NOT(ISERROR(VLOOKUP(Table5[[#This Row],[Section]],TB_notTB,1,FALSE))),"No",LEFT(Table5[[#This Row],[Section]],3)="ETB","PLS",LEFT(Table5[[#This Row],[Section]],1)="7","PDB",NOT(ISBLANK(Table5[[#This Row],[Section]])),"No")</f>
        <v>No</v>
      </c>
    </row>
    <row r="5662" spans="1:13" x14ac:dyDescent="0.25">
      <c r="A5662" s="126" t="s">
        <v>8312</v>
      </c>
      <c r="B5662" s="126" t="s">
        <v>28093</v>
      </c>
      <c r="C5662" s="126" t="s">
        <v>75</v>
      </c>
      <c r="D5662" s="127">
        <v>0.68</v>
      </c>
      <c r="E5662" s="128">
        <v>174</v>
      </c>
      <c r="F5662" s="128">
        <v>174</v>
      </c>
      <c r="G5662" s="126" t="s">
        <v>13720</v>
      </c>
      <c r="H5662" s="126" t="s">
        <v>20130</v>
      </c>
      <c r="I5662" s="126" t="s">
        <v>20131</v>
      </c>
      <c r="J5662" s="126" t="s">
        <v>26235</v>
      </c>
      <c r="K5662" s="9">
        <f>_xlfn.IFNA(VLOOKUP(Table5[[#This Row],[Section]],SubSill_Tier,2,FALSE),0)</f>
        <v>0</v>
      </c>
      <c r="L5662" s="9" t="str">
        <f t="shared" si="97"/>
        <v/>
      </c>
      <c r="M5662" s="205" t="str" cm="1">
        <f t="array" ref="M5662">_xlfn.IFS(NOT(ISERROR(VLOOKUP(Table5[[#This Row],[Section]],TB_notTB,1,FALSE))),"No",LEFT(Table5[[#This Row],[Section]],3)="ETB","PLS",LEFT(Table5[[#This Row],[Section]],1)="7","PDB",NOT(ISBLANK(Table5[[#This Row],[Section]])),"No")</f>
        <v>No</v>
      </c>
    </row>
    <row r="5663" spans="1:13" x14ac:dyDescent="0.25">
      <c r="A5663" s="126" t="s">
        <v>8313</v>
      </c>
      <c r="B5663" s="126" t="s">
        <v>28094</v>
      </c>
      <c r="C5663" s="126" t="s">
        <v>75</v>
      </c>
      <c r="D5663" s="127">
        <v>1.1659999999999999</v>
      </c>
      <c r="E5663" s="128">
        <v>294</v>
      </c>
      <c r="F5663" s="128">
        <v>294</v>
      </c>
      <c r="G5663" s="126" t="s">
        <v>13720</v>
      </c>
      <c r="H5663" s="126" t="s">
        <v>20130</v>
      </c>
      <c r="I5663" s="126" t="s">
        <v>20131</v>
      </c>
      <c r="J5663" s="126" t="s">
        <v>26235</v>
      </c>
      <c r="K5663" s="9">
        <f>_xlfn.IFNA(VLOOKUP(Table5[[#This Row],[Section]],SubSill_Tier,2,FALSE),0)</f>
        <v>0</v>
      </c>
      <c r="L5663" s="9" t="str">
        <f t="shared" si="97"/>
        <v/>
      </c>
      <c r="M5663" s="205" t="str" cm="1">
        <f t="array" ref="M5663">_xlfn.IFS(NOT(ISERROR(VLOOKUP(Table5[[#This Row],[Section]],TB_notTB,1,FALSE))),"No",LEFT(Table5[[#This Row],[Section]],3)="ETB","PLS",LEFT(Table5[[#This Row],[Section]],1)="7","PDB",NOT(ISBLANK(Table5[[#This Row],[Section]])),"No")</f>
        <v>No</v>
      </c>
    </row>
    <row r="5664" spans="1:13" x14ac:dyDescent="0.25">
      <c r="A5664" s="126" t="s">
        <v>8314</v>
      </c>
      <c r="B5664" s="126" t="s">
        <v>28095</v>
      </c>
      <c r="C5664" s="126" t="s">
        <v>75</v>
      </c>
      <c r="D5664" s="127">
        <v>0.95499999999999996</v>
      </c>
      <c r="E5664" s="128">
        <v>240</v>
      </c>
      <c r="F5664" s="128">
        <v>240</v>
      </c>
      <c r="G5664" s="126" t="s">
        <v>13720</v>
      </c>
      <c r="H5664" s="126" t="s">
        <v>20130</v>
      </c>
      <c r="I5664" s="126" t="s">
        <v>20131</v>
      </c>
      <c r="J5664" s="126" t="s">
        <v>26235</v>
      </c>
      <c r="K5664" s="9">
        <f>_xlfn.IFNA(VLOOKUP(Table5[[#This Row],[Section]],SubSill_Tier,2,FALSE),0)</f>
        <v>0</v>
      </c>
      <c r="L5664" s="9" t="str">
        <f t="shared" si="97"/>
        <v/>
      </c>
      <c r="M5664" s="205" t="str" cm="1">
        <f t="array" ref="M5664">_xlfn.IFS(NOT(ISERROR(VLOOKUP(Table5[[#This Row],[Section]],TB_notTB,1,FALSE))),"No",LEFT(Table5[[#This Row],[Section]],3)="ETB","PLS",LEFT(Table5[[#This Row],[Section]],1)="7","PDB",NOT(ISBLANK(Table5[[#This Row],[Section]])),"No")</f>
        <v>No</v>
      </c>
    </row>
    <row r="5665" spans="1:13" x14ac:dyDescent="0.25">
      <c r="A5665" s="126" t="s">
        <v>8315</v>
      </c>
      <c r="B5665" s="126" t="s">
        <v>28096</v>
      </c>
      <c r="C5665" s="126" t="s">
        <v>75</v>
      </c>
      <c r="D5665" s="127">
        <v>1.004</v>
      </c>
      <c r="E5665" s="128">
        <v>253</v>
      </c>
      <c r="F5665" s="128">
        <v>253</v>
      </c>
      <c r="G5665" s="126" t="s">
        <v>13720</v>
      </c>
      <c r="H5665" s="126" t="s">
        <v>20130</v>
      </c>
      <c r="I5665" s="126" t="s">
        <v>20131</v>
      </c>
      <c r="J5665" s="126" t="s">
        <v>26235</v>
      </c>
      <c r="K5665" s="9">
        <f>_xlfn.IFNA(VLOOKUP(Table5[[#This Row],[Section]],SubSill_Tier,2,FALSE),0)</f>
        <v>0</v>
      </c>
      <c r="L5665" s="9" t="str">
        <f t="shared" si="97"/>
        <v/>
      </c>
      <c r="M5665" s="205" t="str" cm="1">
        <f t="array" ref="M5665">_xlfn.IFS(NOT(ISERROR(VLOOKUP(Table5[[#This Row],[Section]],TB_notTB,1,FALSE))),"No",LEFT(Table5[[#This Row],[Section]],3)="ETB","PLS",LEFT(Table5[[#This Row],[Section]],1)="7","PDB",NOT(ISBLANK(Table5[[#This Row],[Section]])),"No")</f>
        <v>No</v>
      </c>
    </row>
    <row r="5666" spans="1:13" x14ac:dyDescent="0.25">
      <c r="A5666" s="126" t="s">
        <v>8316</v>
      </c>
      <c r="B5666" s="126" t="s">
        <v>28097</v>
      </c>
      <c r="C5666" s="126" t="s">
        <v>75</v>
      </c>
      <c r="D5666" s="127">
        <v>1.6419999999999999</v>
      </c>
      <c r="E5666" s="128">
        <v>312</v>
      </c>
      <c r="F5666" s="128">
        <v>312</v>
      </c>
      <c r="G5666" s="126" t="s">
        <v>13720</v>
      </c>
      <c r="H5666" s="126" t="s">
        <v>20130</v>
      </c>
      <c r="I5666" s="126" t="s">
        <v>20131</v>
      </c>
      <c r="J5666" s="126" t="s">
        <v>26235</v>
      </c>
      <c r="K5666" s="9">
        <f>_xlfn.IFNA(VLOOKUP(Table5[[#This Row],[Section]],SubSill_Tier,2,FALSE),0)</f>
        <v>0</v>
      </c>
      <c r="L5666" s="9" t="str">
        <f t="shared" si="97"/>
        <v/>
      </c>
      <c r="M5666" s="205" t="str" cm="1">
        <f t="array" ref="M5666">_xlfn.IFS(NOT(ISERROR(VLOOKUP(Table5[[#This Row],[Section]],TB_notTB,1,FALSE))),"No",LEFT(Table5[[#This Row],[Section]],3)="ETB","PLS",LEFT(Table5[[#This Row],[Section]],1)="7","PDB",NOT(ISBLANK(Table5[[#This Row],[Section]])),"No")</f>
        <v>No</v>
      </c>
    </row>
    <row r="5667" spans="1:13" x14ac:dyDescent="0.25">
      <c r="A5667" s="126" t="s">
        <v>8317</v>
      </c>
      <c r="B5667" s="126" t="s">
        <v>28098</v>
      </c>
      <c r="C5667" s="126" t="s">
        <v>75</v>
      </c>
      <c r="D5667" s="127">
        <v>1.1659999999999999</v>
      </c>
      <c r="E5667" s="128">
        <v>294</v>
      </c>
      <c r="F5667" s="128">
        <v>294</v>
      </c>
      <c r="G5667" s="126" t="s">
        <v>13720</v>
      </c>
      <c r="H5667" s="126" t="s">
        <v>20130</v>
      </c>
      <c r="I5667" s="126" t="s">
        <v>20131</v>
      </c>
      <c r="J5667" s="126" t="s">
        <v>26235</v>
      </c>
      <c r="K5667" s="9">
        <f>_xlfn.IFNA(VLOOKUP(Table5[[#This Row],[Section]],SubSill_Tier,2,FALSE),0)</f>
        <v>0</v>
      </c>
      <c r="L5667" s="9" t="str">
        <f t="shared" si="97"/>
        <v/>
      </c>
      <c r="M5667" s="205" t="str" cm="1">
        <f t="array" ref="M5667">_xlfn.IFS(NOT(ISERROR(VLOOKUP(Table5[[#This Row],[Section]],TB_notTB,1,FALSE))),"No",LEFT(Table5[[#This Row],[Section]],3)="ETB","PLS",LEFT(Table5[[#This Row],[Section]],1)="7","PDB",NOT(ISBLANK(Table5[[#This Row],[Section]])),"No")</f>
        <v>No</v>
      </c>
    </row>
    <row r="5668" spans="1:13" x14ac:dyDescent="0.25">
      <c r="A5668" s="126" t="s">
        <v>8318</v>
      </c>
      <c r="B5668" s="126" t="s">
        <v>28099</v>
      </c>
      <c r="C5668" s="126" t="s">
        <v>75</v>
      </c>
      <c r="D5668" s="127">
        <v>1.409</v>
      </c>
      <c r="E5668" s="128">
        <v>354</v>
      </c>
      <c r="F5668" s="128">
        <v>354</v>
      </c>
      <c r="G5668" s="126" t="s">
        <v>13720</v>
      </c>
      <c r="H5668" s="126" t="s">
        <v>20130</v>
      </c>
      <c r="I5668" s="126" t="s">
        <v>20131</v>
      </c>
      <c r="J5668" s="126" t="s">
        <v>26235</v>
      </c>
      <c r="K5668" s="9">
        <f>_xlfn.IFNA(VLOOKUP(Table5[[#This Row],[Section]],SubSill_Tier,2,FALSE),0)</f>
        <v>0</v>
      </c>
      <c r="L5668" s="9" t="str">
        <f t="shared" si="97"/>
        <v/>
      </c>
      <c r="M5668" s="205" t="str" cm="1">
        <f t="array" ref="M5668">_xlfn.IFS(NOT(ISERROR(VLOOKUP(Table5[[#This Row],[Section]],TB_notTB,1,FALSE))),"No",LEFT(Table5[[#This Row],[Section]],3)="ETB","PLS",LEFT(Table5[[#This Row],[Section]],1)="7","PDB",NOT(ISBLANK(Table5[[#This Row],[Section]])),"No")</f>
        <v>No</v>
      </c>
    </row>
    <row r="5669" spans="1:13" x14ac:dyDescent="0.25">
      <c r="A5669" s="126" t="s">
        <v>8319</v>
      </c>
      <c r="B5669" s="126" t="s">
        <v>28100</v>
      </c>
      <c r="C5669" s="126" t="s">
        <v>75</v>
      </c>
      <c r="D5669" s="127">
        <v>0.76100000000000001</v>
      </c>
      <c r="E5669" s="128">
        <v>194</v>
      </c>
      <c r="F5669" s="128">
        <v>194</v>
      </c>
      <c r="G5669" s="126" t="s">
        <v>13720</v>
      </c>
      <c r="H5669" s="126" t="s">
        <v>20130</v>
      </c>
      <c r="I5669" s="126" t="s">
        <v>20131</v>
      </c>
      <c r="J5669" s="126" t="s">
        <v>26235</v>
      </c>
      <c r="K5669" s="9">
        <f>_xlfn.IFNA(VLOOKUP(Table5[[#This Row],[Section]],SubSill_Tier,2,FALSE),0)</f>
        <v>0</v>
      </c>
      <c r="L5669" s="9" t="str">
        <f t="shared" si="97"/>
        <v/>
      </c>
      <c r="M5669" s="205" t="str" cm="1">
        <f t="array" ref="M5669">_xlfn.IFS(NOT(ISERROR(VLOOKUP(Table5[[#This Row],[Section]],TB_notTB,1,FALSE))),"No",LEFT(Table5[[#This Row],[Section]],3)="ETB","PLS",LEFT(Table5[[#This Row],[Section]],1)="7","PDB",NOT(ISBLANK(Table5[[#This Row],[Section]])),"No")</f>
        <v>No</v>
      </c>
    </row>
    <row r="5670" spans="1:13" x14ac:dyDescent="0.25">
      <c r="A5670" s="126" t="s">
        <v>8320</v>
      </c>
      <c r="B5670" s="126" t="s">
        <v>7570</v>
      </c>
      <c r="C5670" s="126" t="s">
        <v>75</v>
      </c>
      <c r="D5670" s="127">
        <v>0.20899999999999999</v>
      </c>
      <c r="E5670" s="128">
        <v>100</v>
      </c>
      <c r="F5670" s="128">
        <v>100</v>
      </c>
      <c r="G5670" s="126" t="s">
        <v>13719</v>
      </c>
      <c r="H5670" s="126" t="s">
        <v>20128</v>
      </c>
      <c r="I5670" s="126" t="s">
        <v>20129</v>
      </c>
      <c r="J5670" s="126" t="s">
        <v>26235</v>
      </c>
      <c r="K5670" s="9">
        <f>_xlfn.IFNA(VLOOKUP(Table5[[#This Row],[Section]],SubSill_Tier,2,FALSE),0)</f>
        <v>0</v>
      </c>
      <c r="L5670" s="9" t="str">
        <f t="shared" si="97"/>
        <v/>
      </c>
      <c r="M5670" s="205" t="str" cm="1">
        <f t="array" ref="M5670">_xlfn.IFS(NOT(ISERROR(VLOOKUP(Table5[[#This Row],[Section]],TB_notTB,1,FALSE))),"No",LEFT(Table5[[#This Row],[Section]],3)="ETB","PLS",LEFT(Table5[[#This Row],[Section]],1)="7","PDB",NOT(ISBLANK(Table5[[#This Row],[Section]])),"No")</f>
        <v>No</v>
      </c>
    </row>
    <row r="5671" spans="1:13" x14ac:dyDescent="0.25">
      <c r="A5671" s="126" t="s">
        <v>8321</v>
      </c>
      <c r="B5671" s="126" t="s">
        <v>7572</v>
      </c>
      <c r="C5671" s="126" t="s">
        <v>75</v>
      </c>
      <c r="D5671" s="127">
        <v>0.38100000000000001</v>
      </c>
      <c r="E5671" s="128">
        <v>100</v>
      </c>
      <c r="F5671" s="128">
        <v>100</v>
      </c>
      <c r="G5671" s="126" t="s">
        <v>13719</v>
      </c>
      <c r="H5671" s="126" t="s">
        <v>20128</v>
      </c>
      <c r="I5671" s="126" t="s">
        <v>20129</v>
      </c>
      <c r="J5671" s="126" t="s">
        <v>26235</v>
      </c>
      <c r="K5671" s="9">
        <f>_xlfn.IFNA(VLOOKUP(Table5[[#This Row],[Section]],SubSill_Tier,2,FALSE),0)</f>
        <v>0</v>
      </c>
      <c r="L5671" s="9" t="str">
        <f t="shared" si="97"/>
        <v/>
      </c>
      <c r="M5671" s="205" t="str" cm="1">
        <f t="array" ref="M5671">_xlfn.IFS(NOT(ISERROR(VLOOKUP(Table5[[#This Row],[Section]],TB_notTB,1,FALSE))),"No",LEFT(Table5[[#This Row],[Section]],3)="ETB","PLS",LEFT(Table5[[#This Row],[Section]],1)="7","PDB",NOT(ISBLANK(Table5[[#This Row],[Section]])),"No")</f>
        <v>No</v>
      </c>
    </row>
    <row r="5672" spans="1:13" x14ac:dyDescent="0.25">
      <c r="A5672" s="126" t="s">
        <v>2335</v>
      </c>
      <c r="B5672" s="126" t="s">
        <v>17222</v>
      </c>
      <c r="C5672" s="126" t="s">
        <v>98</v>
      </c>
      <c r="D5672" s="127">
        <v>0.374</v>
      </c>
      <c r="E5672" s="128">
        <v>169</v>
      </c>
      <c r="F5672" s="128">
        <v>100</v>
      </c>
      <c r="G5672" s="126" t="s">
        <v>13711</v>
      </c>
      <c r="H5672" s="126" t="s">
        <v>20119</v>
      </c>
      <c r="I5672" s="126" t="s">
        <v>21054</v>
      </c>
      <c r="J5672" s="126" t="s">
        <v>26232</v>
      </c>
      <c r="K5672" s="9">
        <f>_xlfn.IFNA(VLOOKUP(Table5[[#This Row],[Section]],SubSill_Tier,2,FALSE),0)</f>
        <v>0</v>
      </c>
      <c r="L5672" s="9" t="str">
        <f t="shared" si="97"/>
        <v/>
      </c>
      <c r="M5672" s="205" t="str" cm="1">
        <f t="array" ref="M5672">_xlfn.IFS(NOT(ISERROR(VLOOKUP(Table5[[#This Row],[Section]],TB_notTB,1,FALSE))),"No",LEFT(Table5[[#This Row],[Section]],3)="ETB","PLS",LEFT(Table5[[#This Row],[Section]],1)="7","PDB",NOT(ISBLANK(Table5[[#This Row],[Section]])),"No")</f>
        <v>No</v>
      </c>
    </row>
    <row r="5673" spans="1:13" x14ac:dyDescent="0.25">
      <c r="A5673" s="126" t="s">
        <v>11946</v>
      </c>
      <c r="B5673" s="126" t="s">
        <v>11947</v>
      </c>
      <c r="C5673" s="126" t="s">
        <v>75</v>
      </c>
      <c r="D5673" s="127">
        <v>0.20499999999999999</v>
      </c>
      <c r="E5673" s="128">
        <v>100</v>
      </c>
      <c r="F5673" s="128">
        <v>100</v>
      </c>
      <c r="G5673" s="126" t="s">
        <v>13739</v>
      </c>
      <c r="H5673" s="126" t="s">
        <v>20248</v>
      </c>
      <c r="I5673" s="126" t="s">
        <v>21153</v>
      </c>
      <c r="J5673" s="126" t="s">
        <v>26256</v>
      </c>
      <c r="K5673" s="9">
        <f>_xlfn.IFNA(VLOOKUP(Table5[[#This Row],[Section]],SubSill_Tier,2,FALSE),0)</f>
        <v>0</v>
      </c>
      <c r="L5673" s="9" t="str">
        <f t="shared" si="97"/>
        <v/>
      </c>
      <c r="M5673" s="205" t="str" cm="1">
        <f t="array" ref="M5673">_xlfn.IFS(NOT(ISERROR(VLOOKUP(Table5[[#This Row],[Section]],TB_notTB,1,FALSE))),"No",LEFT(Table5[[#This Row],[Section]],3)="ETB","PLS",LEFT(Table5[[#This Row],[Section]],1)="7","PDB",NOT(ISBLANK(Table5[[#This Row],[Section]])),"No")</f>
        <v>No</v>
      </c>
    </row>
    <row r="5674" spans="1:13" x14ac:dyDescent="0.25">
      <c r="A5674" s="126" t="s">
        <v>8322</v>
      </c>
      <c r="B5674" s="126" t="s">
        <v>17222</v>
      </c>
      <c r="C5674" s="126" t="s">
        <v>98</v>
      </c>
      <c r="D5674" s="127">
        <v>1.165</v>
      </c>
      <c r="E5674" s="128">
        <v>222</v>
      </c>
      <c r="F5674" s="128">
        <v>222</v>
      </c>
      <c r="G5674" s="126" t="s">
        <v>13750</v>
      </c>
      <c r="H5674" s="126" t="s">
        <v>20121</v>
      </c>
      <c r="I5674" s="126" t="s">
        <v>20122</v>
      </c>
      <c r="J5674" s="126" t="s">
        <v>26234</v>
      </c>
      <c r="K5674" s="9">
        <f>_xlfn.IFNA(VLOOKUP(Table5[[#This Row],[Section]],SubSill_Tier,2,FALSE),0)</f>
        <v>0</v>
      </c>
      <c r="L5674" s="9" t="str">
        <f t="shared" si="97"/>
        <v/>
      </c>
      <c r="M5674" s="205" t="str" cm="1">
        <f t="array" ref="M5674">_xlfn.IFS(NOT(ISERROR(VLOOKUP(Table5[[#This Row],[Section]],TB_notTB,1,FALSE))),"No",LEFT(Table5[[#This Row],[Section]],3)="ETB","PLS",LEFT(Table5[[#This Row],[Section]],1)="7","PDB",NOT(ISBLANK(Table5[[#This Row],[Section]])),"No")</f>
        <v>No</v>
      </c>
    </row>
    <row r="5675" spans="1:13" x14ac:dyDescent="0.25">
      <c r="A5675" s="126" t="s">
        <v>8323</v>
      </c>
      <c r="B5675" s="126" t="s">
        <v>17222</v>
      </c>
      <c r="C5675" s="126" t="s">
        <v>98</v>
      </c>
      <c r="D5675" s="127">
        <v>2.0979999999999999</v>
      </c>
      <c r="E5675" s="128">
        <v>286</v>
      </c>
      <c r="F5675" s="128">
        <v>286</v>
      </c>
      <c r="G5675" s="126" t="s">
        <v>13750</v>
      </c>
      <c r="H5675" s="126" t="s">
        <v>20121</v>
      </c>
      <c r="I5675" s="126" t="s">
        <v>20122</v>
      </c>
      <c r="J5675" s="126" t="s">
        <v>26234</v>
      </c>
      <c r="K5675" s="9">
        <f>_xlfn.IFNA(VLOOKUP(Table5[[#This Row],[Section]],SubSill_Tier,2,FALSE),0)</f>
        <v>0</v>
      </c>
      <c r="L5675" s="9" t="str">
        <f t="shared" si="97"/>
        <v/>
      </c>
      <c r="M5675" s="205" t="str" cm="1">
        <f t="array" ref="M5675">_xlfn.IFS(NOT(ISERROR(VLOOKUP(Table5[[#This Row],[Section]],TB_notTB,1,FALSE))),"No",LEFT(Table5[[#This Row],[Section]],3)="ETB","PLS",LEFT(Table5[[#This Row],[Section]],1)="7","PDB",NOT(ISBLANK(Table5[[#This Row],[Section]])),"No")</f>
        <v>No</v>
      </c>
    </row>
    <row r="5676" spans="1:13" x14ac:dyDescent="0.25">
      <c r="A5676" s="126" t="s">
        <v>2336</v>
      </c>
      <c r="B5676" s="126" t="s">
        <v>2337</v>
      </c>
      <c r="C5676" s="126" t="s">
        <v>75</v>
      </c>
      <c r="D5676" s="127">
        <v>1.887</v>
      </c>
      <c r="E5676" s="128">
        <v>258</v>
      </c>
      <c r="F5676" s="128">
        <v>172</v>
      </c>
      <c r="G5676" s="126" t="s">
        <v>13766</v>
      </c>
      <c r="H5676" s="126" t="s">
        <v>20199</v>
      </c>
      <c r="I5676" s="126" t="s">
        <v>20200</v>
      </c>
      <c r="J5676" s="126" t="s">
        <v>26232</v>
      </c>
      <c r="K5676" s="9">
        <f>_xlfn.IFNA(VLOOKUP(Table5[[#This Row],[Section]],SubSill_Tier,2,FALSE),0)</f>
        <v>0</v>
      </c>
      <c r="L5676" s="9" t="str">
        <f t="shared" si="97"/>
        <v/>
      </c>
      <c r="M5676" s="205" t="str" cm="1">
        <f t="array" ref="M5676">_xlfn.IFS(NOT(ISERROR(VLOOKUP(Table5[[#This Row],[Section]],TB_notTB,1,FALSE))),"No",LEFT(Table5[[#This Row],[Section]],3)="ETB","PLS",LEFT(Table5[[#This Row],[Section]],1)="7","PDB",NOT(ISBLANK(Table5[[#This Row],[Section]])),"No")</f>
        <v>No</v>
      </c>
    </row>
    <row r="5677" spans="1:13" x14ac:dyDescent="0.25">
      <c r="A5677" s="126" t="s">
        <v>2338</v>
      </c>
      <c r="B5677" s="126" t="s">
        <v>17222</v>
      </c>
      <c r="C5677" s="126" t="s">
        <v>98</v>
      </c>
      <c r="D5677" s="127">
        <v>0.69699999999999995</v>
      </c>
      <c r="E5677" s="128">
        <v>178</v>
      </c>
      <c r="F5677" s="128">
        <v>178</v>
      </c>
      <c r="G5677" s="126" t="s">
        <v>13730</v>
      </c>
      <c r="H5677" s="126" t="s">
        <v>20139</v>
      </c>
      <c r="I5677" s="126" t="s">
        <v>20140</v>
      </c>
      <c r="J5677" s="126" t="s">
        <v>26243</v>
      </c>
      <c r="K5677" s="9">
        <f>_xlfn.IFNA(VLOOKUP(Table5[[#This Row],[Section]],SubSill_Tier,2,FALSE),0)</f>
        <v>0</v>
      </c>
      <c r="L5677" s="9" t="str">
        <f t="shared" si="97"/>
        <v/>
      </c>
      <c r="M5677" s="205" t="str" cm="1">
        <f t="array" ref="M5677">_xlfn.IFS(NOT(ISERROR(VLOOKUP(Table5[[#This Row],[Section]],TB_notTB,1,FALSE))),"No",LEFT(Table5[[#This Row],[Section]],3)="ETB","PLS",LEFT(Table5[[#This Row],[Section]],1)="7","PDB",NOT(ISBLANK(Table5[[#This Row],[Section]])),"No")</f>
        <v>No</v>
      </c>
    </row>
    <row r="5678" spans="1:13" x14ac:dyDescent="0.25">
      <c r="A5678" s="126" t="s">
        <v>2339</v>
      </c>
      <c r="B5678" s="126" t="s">
        <v>17222</v>
      </c>
      <c r="C5678" s="126" t="s">
        <v>75</v>
      </c>
      <c r="D5678" s="127">
        <v>2.3220000000000001</v>
      </c>
      <c r="E5678" s="128">
        <v>569</v>
      </c>
      <c r="F5678" s="128">
        <v>454</v>
      </c>
      <c r="G5678" s="126" t="s">
        <v>13712</v>
      </c>
      <c r="H5678" s="126" t="s">
        <v>20120</v>
      </c>
      <c r="I5678" s="126" t="s">
        <v>21055</v>
      </c>
      <c r="J5678" s="126" t="s">
        <v>26232</v>
      </c>
      <c r="K5678" s="9">
        <f>_xlfn.IFNA(VLOOKUP(Table5[[#This Row],[Section]],SubSill_Tier,2,FALSE),0)</f>
        <v>0</v>
      </c>
      <c r="L5678" s="9" t="str">
        <f t="shared" si="97"/>
        <v/>
      </c>
      <c r="M5678" s="205" t="str" cm="1">
        <f t="array" ref="M5678">_xlfn.IFS(NOT(ISERROR(VLOOKUP(Table5[[#This Row],[Section]],TB_notTB,1,FALSE))),"No",LEFT(Table5[[#This Row],[Section]],3)="ETB","PLS",LEFT(Table5[[#This Row],[Section]],1)="7","PDB",NOT(ISBLANK(Table5[[#This Row],[Section]])),"No")</f>
        <v>No</v>
      </c>
    </row>
    <row r="5679" spans="1:13" x14ac:dyDescent="0.25">
      <c r="A5679" s="126" t="s">
        <v>11948</v>
      </c>
      <c r="B5679" s="126" t="s">
        <v>21241</v>
      </c>
      <c r="C5679" s="126" t="s">
        <v>75</v>
      </c>
      <c r="D5679" s="127">
        <v>0.57899999999999996</v>
      </c>
      <c r="E5679" s="128">
        <v>229</v>
      </c>
      <c r="F5679" s="128">
        <v>165</v>
      </c>
      <c r="G5679" s="126" t="s">
        <v>13739</v>
      </c>
      <c r="H5679" s="126" t="s">
        <v>20181</v>
      </c>
      <c r="I5679" s="126" t="s">
        <v>13279</v>
      </c>
      <c r="J5679" s="126" t="s">
        <v>26258</v>
      </c>
      <c r="K5679" s="9">
        <f>_xlfn.IFNA(VLOOKUP(Table5[[#This Row],[Section]],SubSill_Tier,2,FALSE),0)</f>
        <v>0</v>
      </c>
      <c r="L5679" s="9" t="str">
        <f t="shared" si="97"/>
        <v/>
      </c>
      <c r="M5679" s="205" t="str" cm="1">
        <f t="array" ref="M5679">_xlfn.IFS(NOT(ISERROR(VLOOKUP(Table5[[#This Row],[Section]],TB_notTB,1,FALSE))),"No",LEFT(Table5[[#This Row],[Section]],3)="ETB","PLS",LEFT(Table5[[#This Row],[Section]],1)="7","PDB",NOT(ISBLANK(Table5[[#This Row],[Section]])),"No")</f>
        <v>No</v>
      </c>
    </row>
    <row r="5680" spans="1:13" x14ac:dyDescent="0.25">
      <c r="A5680" s="126" t="s">
        <v>8324</v>
      </c>
      <c r="B5680" s="126" t="s">
        <v>17222</v>
      </c>
      <c r="C5680" s="126" t="s">
        <v>98</v>
      </c>
      <c r="D5680" s="127">
        <v>0.22700000000000001</v>
      </c>
      <c r="E5680" s="128">
        <v>100</v>
      </c>
      <c r="F5680" s="128">
        <v>100</v>
      </c>
      <c r="G5680" s="126" t="s">
        <v>13716</v>
      </c>
      <c r="H5680" s="126" t="s">
        <v>20167</v>
      </c>
      <c r="I5680" s="126" t="s">
        <v>20168</v>
      </c>
      <c r="J5680" s="126" t="s">
        <v>26236</v>
      </c>
      <c r="K5680" s="9">
        <f>_xlfn.IFNA(VLOOKUP(Table5[[#This Row],[Section]],SubSill_Tier,2,FALSE),0)</f>
        <v>0</v>
      </c>
      <c r="L5680" s="9" t="str">
        <f t="shared" si="97"/>
        <v/>
      </c>
      <c r="M5680" s="205" t="str" cm="1">
        <f t="array" ref="M5680">_xlfn.IFS(NOT(ISERROR(VLOOKUP(Table5[[#This Row],[Section]],TB_notTB,1,FALSE))),"No",LEFT(Table5[[#This Row],[Section]],3)="ETB","PLS",LEFT(Table5[[#This Row],[Section]],1)="7","PDB",NOT(ISBLANK(Table5[[#This Row],[Section]])),"No")</f>
        <v>No</v>
      </c>
    </row>
    <row r="5681" spans="1:13" x14ac:dyDescent="0.25">
      <c r="A5681" s="126" t="s">
        <v>8325</v>
      </c>
      <c r="B5681" s="126" t="s">
        <v>17222</v>
      </c>
      <c r="C5681" s="126" t="s">
        <v>98</v>
      </c>
      <c r="D5681" s="127">
        <v>0.89400000000000002</v>
      </c>
      <c r="E5681" s="128">
        <v>171</v>
      </c>
      <c r="F5681" s="128">
        <v>171</v>
      </c>
      <c r="G5681" s="126" t="s">
        <v>13750</v>
      </c>
      <c r="H5681" s="126" t="s">
        <v>20121</v>
      </c>
      <c r="I5681" s="126" t="s">
        <v>20122</v>
      </c>
      <c r="J5681" s="126" t="s">
        <v>26234</v>
      </c>
      <c r="K5681" s="9">
        <f>_xlfn.IFNA(VLOOKUP(Table5[[#This Row],[Section]],SubSill_Tier,2,FALSE),0)</f>
        <v>0</v>
      </c>
      <c r="L5681" s="9" t="str">
        <f t="shared" si="97"/>
        <v/>
      </c>
      <c r="M5681" s="205" t="str" cm="1">
        <f t="array" ref="M5681">_xlfn.IFS(NOT(ISERROR(VLOOKUP(Table5[[#This Row],[Section]],TB_notTB,1,FALSE))),"No",LEFT(Table5[[#This Row],[Section]],3)="ETB","PLS",LEFT(Table5[[#This Row],[Section]],1)="7","PDB",NOT(ISBLANK(Table5[[#This Row],[Section]])),"No")</f>
        <v>No</v>
      </c>
    </row>
    <row r="5682" spans="1:13" x14ac:dyDescent="0.25">
      <c r="A5682" s="126" t="s">
        <v>8326</v>
      </c>
      <c r="B5682" s="126" t="s">
        <v>3598</v>
      </c>
      <c r="C5682" s="126" t="s">
        <v>98</v>
      </c>
      <c r="D5682" s="127">
        <v>0.20599999999999999</v>
      </c>
      <c r="E5682" s="128">
        <v>100</v>
      </c>
      <c r="F5682" s="128">
        <v>100</v>
      </c>
      <c r="G5682" s="126" t="s">
        <v>13724</v>
      </c>
      <c r="H5682" s="126" t="s">
        <v>20186</v>
      </c>
      <c r="I5682" s="126" t="s">
        <v>22099</v>
      </c>
      <c r="J5682" s="126" t="s">
        <v>26234</v>
      </c>
      <c r="K5682" s="9">
        <f>_xlfn.IFNA(VLOOKUP(Table5[[#This Row],[Section]],SubSill_Tier,2,FALSE),0)</f>
        <v>0</v>
      </c>
      <c r="L5682" s="9" t="str">
        <f t="shared" si="97"/>
        <v/>
      </c>
      <c r="M5682" s="205" t="str" cm="1">
        <f t="array" ref="M5682">_xlfn.IFS(NOT(ISERROR(VLOOKUP(Table5[[#This Row],[Section]],TB_notTB,1,FALSE))),"No",LEFT(Table5[[#This Row],[Section]],3)="ETB","PLS",LEFT(Table5[[#This Row],[Section]],1)="7","PDB",NOT(ISBLANK(Table5[[#This Row],[Section]])),"No")</f>
        <v>No</v>
      </c>
    </row>
    <row r="5683" spans="1:13" x14ac:dyDescent="0.25">
      <c r="A5683" s="126" t="s">
        <v>8327</v>
      </c>
      <c r="B5683" s="126" t="s">
        <v>3598</v>
      </c>
      <c r="C5683" s="126" t="s">
        <v>98</v>
      </c>
      <c r="D5683" s="127">
        <v>0.32500000000000001</v>
      </c>
      <c r="E5683" s="128">
        <v>161</v>
      </c>
      <c r="F5683" s="128">
        <v>161</v>
      </c>
      <c r="G5683" s="126" t="s">
        <v>13724</v>
      </c>
      <c r="H5683" s="126" t="s">
        <v>20186</v>
      </c>
      <c r="I5683" s="126" t="s">
        <v>22099</v>
      </c>
      <c r="J5683" s="126" t="s">
        <v>26234</v>
      </c>
      <c r="K5683" s="9">
        <f>_xlfn.IFNA(VLOOKUP(Table5[[#This Row],[Section]],SubSill_Tier,2,FALSE),0)</f>
        <v>0</v>
      </c>
      <c r="L5683" s="9" t="str">
        <f t="shared" si="97"/>
        <v/>
      </c>
      <c r="M5683" s="205" t="str" cm="1">
        <f t="array" ref="M5683">_xlfn.IFS(NOT(ISERROR(VLOOKUP(Table5[[#This Row],[Section]],TB_notTB,1,FALSE))),"No",LEFT(Table5[[#This Row],[Section]],3)="ETB","PLS",LEFT(Table5[[#This Row],[Section]],1)="7","PDB",NOT(ISBLANK(Table5[[#This Row],[Section]])),"No")</f>
        <v>No</v>
      </c>
    </row>
    <row r="5684" spans="1:13" x14ac:dyDescent="0.25">
      <c r="A5684" s="126" t="s">
        <v>8328</v>
      </c>
      <c r="B5684" s="126" t="s">
        <v>3598</v>
      </c>
      <c r="C5684" s="126" t="s">
        <v>98</v>
      </c>
      <c r="D5684" s="127">
        <v>0.32800000000000001</v>
      </c>
      <c r="E5684" s="128">
        <v>152</v>
      </c>
      <c r="F5684" s="128">
        <v>100</v>
      </c>
      <c r="G5684" s="126" t="s">
        <v>13724</v>
      </c>
      <c r="H5684" s="126" t="s">
        <v>20186</v>
      </c>
      <c r="I5684" s="126" t="s">
        <v>22099</v>
      </c>
      <c r="J5684" s="126" t="s">
        <v>26234</v>
      </c>
      <c r="K5684" s="9">
        <f>_xlfn.IFNA(VLOOKUP(Table5[[#This Row],[Section]],SubSill_Tier,2,FALSE),0)</f>
        <v>0</v>
      </c>
      <c r="L5684" s="9" t="str">
        <f t="shared" si="97"/>
        <v/>
      </c>
      <c r="M5684" s="205" t="str" cm="1">
        <f t="array" ref="M5684">_xlfn.IFS(NOT(ISERROR(VLOOKUP(Table5[[#This Row],[Section]],TB_notTB,1,FALSE))),"No",LEFT(Table5[[#This Row],[Section]],3)="ETB","PLS",LEFT(Table5[[#This Row],[Section]],1)="7","PDB",NOT(ISBLANK(Table5[[#This Row],[Section]])),"No")</f>
        <v>No</v>
      </c>
    </row>
    <row r="5685" spans="1:13" x14ac:dyDescent="0.25">
      <c r="A5685" s="126" t="s">
        <v>8329</v>
      </c>
      <c r="B5685" s="126" t="s">
        <v>3598</v>
      </c>
      <c r="C5685" s="126" t="s">
        <v>98</v>
      </c>
      <c r="D5685" s="127">
        <v>2.8029999999999999</v>
      </c>
      <c r="E5685" s="128">
        <v>467</v>
      </c>
      <c r="F5685" s="128">
        <v>467</v>
      </c>
      <c r="G5685" s="126" t="s">
        <v>13724</v>
      </c>
      <c r="H5685" s="126" t="s">
        <v>20186</v>
      </c>
      <c r="I5685" s="126" t="s">
        <v>22099</v>
      </c>
      <c r="J5685" s="126" t="s">
        <v>26234</v>
      </c>
      <c r="K5685" s="9">
        <f>_xlfn.IFNA(VLOOKUP(Table5[[#This Row],[Section]],SubSill_Tier,2,FALSE),0)</f>
        <v>0</v>
      </c>
      <c r="L5685" s="9" t="str">
        <f t="shared" si="97"/>
        <v/>
      </c>
      <c r="M5685" s="205" t="str" cm="1">
        <f t="array" ref="M5685">_xlfn.IFS(NOT(ISERROR(VLOOKUP(Table5[[#This Row],[Section]],TB_notTB,1,FALSE))),"No",LEFT(Table5[[#This Row],[Section]],3)="ETB","PLS",LEFT(Table5[[#This Row],[Section]],1)="7","PDB",NOT(ISBLANK(Table5[[#This Row],[Section]])),"No")</f>
        <v>No</v>
      </c>
    </row>
    <row r="5686" spans="1:13" x14ac:dyDescent="0.25">
      <c r="A5686" s="126" t="s">
        <v>8330</v>
      </c>
      <c r="B5686" s="126" t="s">
        <v>17222</v>
      </c>
      <c r="C5686" s="126" t="s">
        <v>98</v>
      </c>
      <c r="D5686" s="127">
        <v>1.68</v>
      </c>
      <c r="E5686" s="128">
        <v>350</v>
      </c>
      <c r="F5686" s="128">
        <v>350</v>
      </c>
      <c r="G5686" s="126" t="s">
        <v>13750</v>
      </c>
      <c r="H5686" s="126" t="s">
        <v>20121</v>
      </c>
      <c r="I5686" s="126" t="s">
        <v>20122</v>
      </c>
      <c r="J5686" s="126" t="s">
        <v>26234</v>
      </c>
      <c r="K5686" s="9">
        <f>_xlfn.IFNA(VLOOKUP(Table5[[#This Row],[Section]],SubSill_Tier,2,FALSE),0)</f>
        <v>0</v>
      </c>
      <c r="L5686" s="9" t="str">
        <f t="shared" si="97"/>
        <v/>
      </c>
      <c r="M5686" s="205" t="str" cm="1">
        <f t="array" ref="M5686">_xlfn.IFS(NOT(ISERROR(VLOOKUP(Table5[[#This Row],[Section]],TB_notTB,1,FALSE))),"No",LEFT(Table5[[#This Row],[Section]],3)="ETB","PLS",LEFT(Table5[[#This Row],[Section]],1)="7","PDB",NOT(ISBLANK(Table5[[#This Row],[Section]])),"No")</f>
        <v>No</v>
      </c>
    </row>
    <row r="5687" spans="1:13" x14ac:dyDescent="0.25">
      <c r="A5687" s="126" t="s">
        <v>8331</v>
      </c>
      <c r="B5687" s="126" t="s">
        <v>17222</v>
      </c>
      <c r="C5687" s="126" t="s">
        <v>98</v>
      </c>
      <c r="D5687" s="127">
        <v>4.4569999999999999</v>
      </c>
      <c r="E5687" s="128">
        <v>464</v>
      </c>
      <c r="F5687" s="128">
        <v>464</v>
      </c>
      <c r="G5687" s="126" t="s">
        <v>13750</v>
      </c>
      <c r="H5687" s="126" t="s">
        <v>20132</v>
      </c>
      <c r="I5687" s="126" t="s">
        <v>20133</v>
      </c>
      <c r="J5687" s="126" t="s">
        <v>26250</v>
      </c>
      <c r="K5687" s="9">
        <f>_xlfn.IFNA(VLOOKUP(Table5[[#This Row],[Section]],SubSill_Tier,2,FALSE),0)</f>
        <v>0</v>
      </c>
      <c r="L5687" s="9" t="str">
        <f t="shared" si="97"/>
        <v/>
      </c>
      <c r="M5687" s="205" t="str" cm="1">
        <f t="array" ref="M5687">_xlfn.IFS(NOT(ISERROR(VLOOKUP(Table5[[#This Row],[Section]],TB_notTB,1,FALSE))),"No",LEFT(Table5[[#This Row],[Section]],3)="ETB","PLS",LEFT(Table5[[#This Row],[Section]],1)="7","PDB",NOT(ISBLANK(Table5[[#This Row],[Section]])),"No")</f>
        <v>No</v>
      </c>
    </row>
    <row r="5688" spans="1:13" x14ac:dyDescent="0.25">
      <c r="A5688" s="126" t="s">
        <v>2340</v>
      </c>
      <c r="B5688" s="126" t="s">
        <v>17222</v>
      </c>
      <c r="C5688" s="126" t="s">
        <v>75</v>
      </c>
      <c r="D5688" s="127">
        <v>0.84799999999999998</v>
      </c>
      <c r="E5688" s="128">
        <v>203</v>
      </c>
      <c r="F5688" s="128">
        <v>203</v>
      </c>
      <c r="G5688" s="126" t="s">
        <v>13712</v>
      </c>
      <c r="H5688" s="126" t="s">
        <v>20120</v>
      </c>
      <c r="I5688" s="126" t="s">
        <v>21055</v>
      </c>
      <c r="J5688" s="126" t="s">
        <v>26232</v>
      </c>
      <c r="K5688" s="9">
        <f>_xlfn.IFNA(VLOOKUP(Table5[[#This Row],[Section]],SubSill_Tier,2,FALSE),0)</f>
        <v>0</v>
      </c>
      <c r="L5688" s="9" t="str">
        <f t="shared" si="97"/>
        <v/>
      </c>
      <c r="M5688" s="205" t="str" cm="1">
        <f t="array" ref="M5688">_xlfn.IFS(NOT(ISERROR(VLOOKUP(Table5[[#This Row],[Section]],TB_notTB,1,FALSE))),"No",LEFT(Table5[[#This Row],[Section]],3)="ETB","PLS",LEFT(Table5[[#This Row],[Section]],1)="7","PDB",NOT(ISBLANK(Table5[[#This Row],[Section]])),"No")</f>
        <v>No</v>
      </c>
    </row>
    <row r="5689" spans="1:13" x14ac:dyDescent="0.25">
      <c r="A5689" s="126" t="s">
        <v>2341</v>
      </c>
      <c r="B5689" s="126" t="s">
        <v>17222</v>
      </c>
      <c r="C5689" s="126" t="s">
        <v>75</v>
      </c>
      <c r="D5689" s="127">
        <v>0.88</v>
      </c>
      <c r="E5689" s="128">
        <v>221</v>
      </c>
      <c r="F5689" s="128">
        <v>221</v>
      </c>
      <c r="G5689" s="126" t="s">
        <v>13730</v>
      </c>
      <c r="H5689" s="126" t="s">
        <v>20139</v>
      </c>
      <c r="I5689" s="126" t="s">
        <v>20140</v>
      </c>
      <c r="J5689" s="126" t="s">
        <v>26243</v>
      </c>
      <c r="K5689" s="9">
        <f>_xlfn.IFNA(VLOOKUP(Table5[[#This Row],[Section]],SubSill_Tier,2,FALSE),0)</f>
        <v>0</v>
      </c>
      <c r="L5689" s="9" t="str">
        <f t="shared" si="97"/>
        <v/>
      </c>
      <c r="M5689" s="205" t="str" cm="1">
        <f t="array" ref="M5689">_xlfn.IFS(NOT(ISERROR(VLOOKUP(Table5[[#This Row],[Section]],TB_notTB,1,FALSE))),"No",LEFT(Table5[[#This Row],[Section]],3)="ETB","PLS",LEFT(Table5[[#This Row],[Section]],1)="7","PDB",NOT(ISBLANK(Table5[[#This Row],[Section]])),"No")</f>
        <v>No</v>
      </c>
    </row>
    <row r="5690" spans="1:13" x14ac:dyDescent="0.25">
      <c r="A5690" s="126" t="s">
        <v>8332</v>
      </c>
      <c r="B5690" s="126" t="s">
        <v>17222</v>
      </c>
      <c r="C5690" s="126" t="s">
        <v>98</v>
      </c>
      <c r="D5690" s="127">
        <v>0.41899999999999998</v>
      </c>
      <c r="E5690" s="128">
        <v>112</v>
      </c>
      <c r="F5690" s="128">
        <v>112</v>
      </c>
      <c r="G5690" s="126" t="s">
        <v>13750</v>
      </c>
      <c r="H5690" s="126" t="s">
        <v>20121</v>
      </c>
      <c r="I5690" s="126" t="s">
        <v>20122</v>
      </c>
      <c r="J5690" s="126" t="s">
        <v>26234</v>
      </c>
      <c r="K5690" s="9">
        <f>_xlfn.IFNA(VLOOKUP(Table5[[#This Row],[Section]],SubSill_Tier,2,FALSE),0)</f>
        <v>0</v>
      </c>
      <c r="L5690" s="9" t="str">
        <f t="shared" si="97"/>
        <v/>
      </c>
      <c r="M5690" s="205" t="str" cm="1">
        <f t="array" ref="M5690">_xlfn.IFS(NOT(ISERROR(VLOOKUP(Table5[[#This Row],[Section]],TB_notTB,1,FALSE))),"No",LEFT(Table5[[#This Row],[Section]],3)="ETB","PLS",LEFT(Table5[[#This Row],[Section]],1)="7","PDB",NOT(ISBLANK(Table5[[#This Row],[Section]])),"No")</f>
        <v>No</v>
      </c>
    </row>
    <row r="5691" spans="1:13" x14ac:dyDescent="0.25">
      <c r="A5691" s="126" t="s">
        <v>8333</v>
      </c>
      <c r="B5691" s="126" t="s">
        <v>17222</v>
      </c>
      <c r="C5691" s="126" t="s">
        <v>98</v>
      </c>
      <c r="D5691" s="127">
        <v>0.83399999999999996</v>
      </c>
      <c r="E5691" s="128">
        <v>256</v>
      </c>
      <c r="F5691" s="128">
        <v>256</v>
      </c>
      <c r="G5691" s="126" t="s">
        <v>13727</v>
      </c>
      <c r="H5691" s="126" t="s">
        <v>20121</v>
      </c>
      <c r="I5691" s="126" t="s">
        <v>20122</v>
      </c>
      <c r="J5691" s="126" t="s">
        <v>26234</v>
      </c>
      <c r="K5691" s="9">
        <f>_xlfn.IFNA(VLOOKUP(Table5[[#This Row],[Section]],SubSill_Tier,2,FALSE),0)</f>
        <v>0</v>
      </c>
      <c r="L5691" s="9" t="str">
        <f t="shared" si="97"/>
        <v/>
      </c>
      <c r="M5691" s="205" t="str" cm="1">
        <f t="array" ref="M5691">_xlfn.IFS(NOT(ISERROR(VLOOKUP(Table5[[#This Row],[Section]],TB_notTB,1,FALSE))),"No",LEFT(Table5[[#This Row],[Section]],3)="ETB","PLS",LEFT(Table5[[#This Row],[Section]],1)="7","PDB",NOT(ISBLANK(Table5[[#This Row],[Section]])),"No")</f>
        <v>No</v>
      </c>
    </row>
    <row r="5692" spans="1:13" x14ac:dyDescent="0.25">
      <c r="A5692" s="126" t="s">
        <v>8334</v>
      </c>
      <c r="B5692" s="126" t="s">
        <v>17222</v>
      </c>
      <c r="C5692" s="126" t="s">
        <v>98</v>
      </c>
      <c r="D5692" s="127">
        <v>0.33800000000000002</v>
      </c>
      <c r="E5692" s="128">
        <v>141</v>
      </c>
      <c r="F5692" s="128">
        <v>141</v>
      </c>
      <c r="G5692" s="126" t="s">
        <v>13721</v>
      </c>
      <c r="H5692" s="126" t="s">
        <v>20121</v>
      </c>
      <c r="I5692" s="126" t="s">
        <v>20122</v>
      </c>
      <c r="J5692" s="126" t="s">
        <v>26234</v>
      </c>
      <c r="K5692" s="9">
        <f>_xlfn.IFNA(VLOOKUP(Table5[[#This Row],[Section]],SubSill_Tier,2,FALSE),0)</f>
        <v>0</v>
      </c>
      <c r="L5692" s="9" t="str">
        <f t="shared" si="97"/>
        <v/>
      </c>
      <c r="M5692" s="205" t="str" cm="1">
        <f t="array" ref="M5692">_xlfn.IFS(NOT(ISERROR(VLOOKUP(Table5[[#This Row],[Section]],TB_notTB,1,FALSE))),"No",LEFT(Table5[[#This Row],[Section]],3)="ETB","PLS",LEFT(Table5[[#This Row],[Section]],1)="7","PDB",NOT(ISBLANK(Table5[[#This Row],[Section]])),"No")</f>
        <v>No</v>
      </c>
    </row>
    <row r="5693" spans="1:13" x14ac:dyDescent="0.25">
      <c r="A5693" s="126" t="s">
        <v>8335</v>
      </c>
      <c r="B5693" s="126" t="s">
        <v>12663</v>
      </c>
      <c r="C5693" s="126" t="s">
        <v>75</v>
      </c>
      <c r="D5693" s="127">
        <v>0.77600000000000002</v>
      </c>
      <c r="E5693" s="128">
        <v>105</v>
      </c>
      <c r="F5693" s="128">
        <v>105</v>
      </c>
      <c r="G5693" s="126" t="s">
        <v>13713</v>
      </c>
      <c r="H5693" s="126" t="s">
        <v>21056</v>
      </c>
      <c r="I5693" s="126" t="s">
        <v>21057</v>
      </c>
      <c r="J5693" s="126" t="s">
        <v>26233</v>
      </c>
      <c r="K5693" s="9">
        <f>_xlfn.IFNA(VLOOKUP(Table5[[#This Row],[Section]],SubSill_Tier,2,FALSE),0)</f>
        <v>0</v>
      </c>
      <c r="L5693" s="9" t="str">
        <f t="shared" si="97"/>
        <v/>
      </c>
      <c r="M5693" s="205" t="str" cm="1">
        <f t="array" ref="M5693">_xlfn.IFS(NOT(ISERROR(VLOOKUP(Table5[[#This Row],[Section]],TB_notTB,1,FALSE))),"No",LEFT(Table5[[#This Row],[Section]],3)="ETB","PLS",LEFT(Table5[[#This Row],[Section]],1)="7","PDB",NOT(ISBLANK(Table5[[#This Row],[Section]])),"No")</f>
        <v>No</v>
      </c>
    </row>
    <row r="5694" spans="1:13" x14ac:dyDescent="0.25">
      <c r="A5694" s="126" t="s">
        <v>8336</v>
      </c>
      <c r="B5694" s="126" t="s">
        <v>17222</v>
      </c>
      <c r="C5694" s="126" t="s">
        <v>98</v>
      </c>
      <c r="D5694" s="127">
        <v>5.7679999999999998</v>
      </c>
      <c r="E5694" s="128">
        <v>351</v>
      </c>
      <c r="F5694" s="128">
        <v>351</v>
      </c>
      <c r="G5694" s="126" t="s">
        <v>13750</v>
      </c>
      <c r="H5694" s="126" t="s">
        <v>20149</v>
      </c>
      <c r="I5694" s="126" t="s">
        <v>20150</v>
      </c>
      <c r="J5694" s="126" t="s">
        <v>26244</v>
      </c>
      <c r="K5694" s="9">
        <f>_xlfn.IFNA(VLOOKUP(Table5[[#This Row],[Section]],SubSill_Tier,2,FALSE),0)</f>
        <v>0</v>
      </c>
      <c r="L5694" s="9" t="str">
        <f t="shared" si="97"/>
        <v/>
      </c>
      <c r="M5694" s="205" t="str" cm="1">
        <f t="array" ref="M5694">_xlfn.IFS(NOT(ISERROR(VLOOKUP(Table5[[#This Row],[Section]],TB_notTB,1,FALSE))),"No",LEFT(Table5[[#This Row],[Section]],3)="ETB","PLS",LEFT(Table5[[#This Row],[Section]],1)="7","PDB",NOT(ISBLANK(Table5[[#This Row],[Section]])),"No")</f>
        <v>No</v>
      </c>
    </row>
    <row r="5695" spans="1:13" x14ac:dyDescent="0.25">
      <c r="A5695" s="126" t="s">
        <v>8337</v>
      </c>
      <c r="B5695" s="126" t="s">
        <v>17222</v>
      </c>
      <c r="C5695" s="126" t="s">
        <v>75</v>
      </c>
      <c r="D5695" s="127">
        <v>0.55300000000000005</v>
      </c>
      <c r="E5695" s="128">
        <v>270</v>
      </c>
      <c r="F5695" s="128">
        <v>270</v>
      </c>
      <c r="G5695" s="126" t="s">
        <v>13721</v>
      </c>
      <c r="H5695" s="126" t="s">
        <v>20121</v>
      </c>
      <c r="I5695" s="126" t="s">
        <v>20122</v>
      </c>
      <c r="J5695" s="126" t="s">
        <v>26234</v>
      </c>
      <c r="K5695" s="9">
        <f>_xlfn.IFNA(VLOOKUP(Table5[[#This Row],[Section]],SubSill_Tier,2,FALSE),0)</f>
        <v>0</v>
      </c>
      <c r="L5695" s="9" t="str">
        <f t="shared" si="97"/>
        <v/>
      </c>
      <c r="M5695" s="205" t="str" cm="1">
        <f t="array" ref="M5695">_xlfn.IFS(NOT(ISERROR(VLOOKUP(Table5[[#This Row],[Section]],TB_notTB,1,FALSE))),"No",LEFT(Table5[[#This Row],[Section]],3)="ETB","PLS",LEFT(Table5[[#This Row],[Section]],1)="7","PDB",NOT(ISBLANK(Table5[[#This Row],[Section]])),"No")</f>
        <v>No</v>
      </c>
    </row>
    <row r="5696" spans="1:13" x14ac:dyDescent="0.25">
      <c r="A5696" s="126" t="s">
        <v>2342</v>
      </c>
      <c r="B5696" s="126" t="s">
        <v>12416</v>
      </c>
      <c r="C5696" s="126" t="s">
        <v>75</v>
      </c>
      <c r="D5696" s="127">
        <v>1.1379999999999999</v>
      </c>
      <c r="E5696" s="128">
        <v>346</v>
      </c>
      <c r="F5696" s="128">
        <v>311</v>
      </c>
      <c r="G5696" s="126" t="s">
        <v>13735</v>
      </c>
      <c r="H5696" s="126" t="s">
        <v>21071</v>
      </c>
      <c r="I5696" s="126" t="s">
        <v>21072</v>
      </c>
      <c r="J5696" s="126" t="s">
        <v>26362</v>
      </c>
      <c r="K5696" s="9">
        <f>_xlfn.IFNA(VLOOKUP(Table5[[#This Row],[Section]],SubSill_Tier,2,FALSE),0)</f>
        <v>0</v>
      </c>
      <c r="L5696" s="9" t="str">
        <f t="shared" si="97"/>
        <v/>
      </c>
      <c r="M5696" s="205" t="str" cm="1">
        <f t="array" ref="M5696">_xlfn.IFS(NOT(ISERROR(VLOOKUP(Table5[[#This Row],[Section]],TB_notTB,1,FALSE))),"No",LEFT(Table5[[#This Row],[Section]],3)="ETB","PLS",LEFT(Table5[[#This Row],[Section]],1)="7","PDB",NOT(ISBLANK(Table5[[#This Row],[Section]])),"No")</f>
        <v>No</v>
      </c>
    </row>
    <row r="5697" spans="1:13" x14ac:dyDescent="0.25">
      <c r="A5697" s="126" t="s">
        <v>8338</v>
      </c>
      <c r="B5697" s="126" t="s">
        <v>8339</v>
      </c>
      <c r="C5697" s="126" t="s">
        <v>75</v>
      </c>
      <c r="D5697" s="127">
        <v>0.245</v>
      </c>
      <c r="E5697" s="128">
        <v>116</v>
      </c>
      <c r="F5697" s="128">
        <v>116</v>
      </c>
      <c r="G5697" s="126" t="s">
        <v>13720</v>
      </c>
      <c r="H5697" s="126" t="s">
        <v>20130</v>
      </c>
      <c r="I5697" s="126" t="s">
        <v>20131</v>
      </c>
      <c r="J5697" s="126" t="s">
        <v>26235</v>
      </c>
      <c r="K5697" s="9">
        <f>_xlfn.IFNA(VLOOKUP(Table5[[#This Row],[Section]],SubSill_Tier,2,FALSE),0)</f>
        <v>0</v>
      </c>
      <c r="L5697" s="9" t="str">
        <f t="shared" si="97"/>
        <v/>
      </c>
      <c r="M5697" s="205" t="str" cm="1">
        <f t="array" ref="M5697">_xlfn.IFS(NOT(ISERROR(VLOOKUP(Table5[[#This Row],[Section]],TB_notTB,1,FALSE))),"No",LEFT(Table5[[#This Row],[Section]],3)="ETB","PLS",LEFT(Table5[[#This Row],[Section]],1)="7","PDB",NOT(ISBLANK(Table5[[#This Row],[Section]])),"No")</f>
        <v>No</v>
      </c>
    </row>
    <row r="5698" spans="1:13" x14ac:dyDescent="0.25">
      <c r="A5698" s="126" t="s">
        <v>8340</v>
      </c>
      <c r="B5698" s="126" t="s">
        <v>8341</v>
      </c>
      <c r="C5698" s="126" t="s">
        <v>75</v>
      </c>
      <c r="D5698" s="127">
        <v>0.26700000000000002</v>
      </c>
      <c r="E5698" s="128">
        <v>127</v>
      </c>
      <c r="F5698" s="128">
        <v>127</v>
      </c>
      <c r="G5698" s="126" t="s">
        <v>13720</v>
      </c>
      <c r="H5698" s="126" t="s">
        <v>20130</v>
      </c>
      <c r="I5698" s="126" t="s">
        <v>20131</v>
      </c>
      <c r="J5698" s="126" t="s">
        <v>26235</v>
      </c>
      <c r="K5698" s="9">
        <f>_xlfn.IFNA(VLOOKUP(Table5[[#This Row],[Section]],SubSill_Tier,2,FALSE),0)</f>
        <v>0</v>
      </c>
      <c r="L5698" s="9" t="str">
        <f t="shared" ref="L5698:L5761" si="98">IFERROR(IF(LEFT(G5698,2)="AI",IF(_xlfn.NUMBERVALUE(IFERROR(LEFT(IF(ISERROR(FIND("X",UPPER(B5698))),UPPER(B5698),RIGHT(UPPER(B5698),LEN(UPPER(B5698))-FIND("~",SUBSTITUTE(UPPER(B5698),"X","~",LEN(UPPER(B5698))-LEN(SUBSTITUTE(UPPER(B5698),"X","")))))),FIND(" ",IF(ISERROR(FIND("X",UPPER(B5698))),UPPER(B5698),RIGHT(UPPER(B5698),LEN(UPPER(B5698))-FIND("~",SUBSTITUTE(UPPER(B5698),"X","~",LEN(UPPER(B5698))-LEN(SUBSTITUTE(UPPER(B5698),"X","")))))),1)-1),IF(ISERROR(FIND("X",UPPER(B5698))),UPPER(B5698),RIGHT(UPPER(B5698),LEN(UPPER(B5698))-FIND("~",SUBSTITUTE(UPPER(B5698),"X","~",LEN(UPPER(B5698))-LEN(SUBSTITUTE(UPPER(B5698),"X",""))))))),".")&gt;=5,"Wall",""),""),"")</f>
        <v/>
      </c>
      <c r="M5698" s="205" t="str" cm="1">
        <f t="array" ref="M5698">_xlfn.IFS(NOT(ISERROR(VLOOKUP(Table5[[#This Row],[Section]],TB_notTB,1,FALSE))),"No",LEFT(Table5[[#This Row],[Section]],3)="ETB","PLS",LEFT(Table5[[#This Row],[Section]],1)="7","PDB",NOT(ISBLANK(Table5[[#This Row],[Section]])),"No")</f>
        <v>No</v>
      </c>
    </row>
    <row r="5699" spans="1:13" x14ac:dyDescent="0.25">
      <c r="A5699" s="126" t="s">
        <v>8342</v>
      </c>
      <c r="B5699" s="126" t="s">
        <v>8343</v>
      </c>
      <c r="C5699" s="126" t="s">
        <v>75</v>
      </c>
      <c r="D5699" s="127">
        <v>2.944</v>
      </c>
      <c r="E5699" s="128">
        <v>424</v>
      </c>
      <c r="F5699" s="128">
        <v>424</v>
      </c>
      <c r="G5699" s="126" t="s">
        <v>13741</v>
      </c>
      <c r="H5699" s="126" t="s">
        <v>21079</v>
      </c>
      <c r="I5699" s="126" t="s">
        <v>21080</v>
      </c>
      <c r="J5699" s="126" t="s">
        <v>26233</v>
      </c>
      <c r="K5699" s="9">
        <f>_xlfn.IFNA(VLOOKUP(Table5[[#This Row],[Section]],SubSill_Tier,2,FALSE),0)</f>
        <v>0</v>
      </c>
      <c r="L5699" s="9" t="str">
        <f t="shared" si="98"/>
        <v/>
      </c>
      <c r="M5699" s="205" t="str" cm="1">
        <f t="array" ref="M5699">_xlfn.IFS(NOT(ISERROR(VLOOKUP(Table5[[#This Row],[Section]],TB_notTB,1,FALSE))),"No",LEFT(Table5[[#This Row],[Section]],3)="ETB","PLS",LEFT(Table5[[#This Row],[Section]],1)="7","PDB",NOT(ISBLANK(Table5[[#This Row],[Section]])),"No")</f>
        <v>No</v>
      </c>
    </row>
    <row r="5700" spans="1:13" x14ac:dyDescent="0.25">
      <c r="A5700" s="126" t="s">
        <v>8344</v>
      </c>
      <c r="B5700" s="126" t="s">
        <v>8345</v>
      </c>
      <c r="C5700" s="126" t="s">
        <v>75</v>
      </c>
      <c r="D5700" s="127">
        <v>1.659</v>
      </c>
      <c r="E5700" s="128">
        <v>386</v>
      </c>
      <c r="F5700" s="128">
        <v>386</v>
      </c>
      <c r="G5700" s="126" t="s">
        <v>13741</v>
      </c>
      <c r="H5700" s="126" t="s">
        <v>21079</v>
      </c>
      <c r="I5700" s="126" t="s">
        <v>21080</v>
      </c>
      <c r="J5700" s="126" t="s">
        <v>26233</v>
      </c>
      <c r="K5700" s="9">
        <f>_xlfn.IFNA(VLOOKUP(Table5[[#This Row],[Section]],SubSill_Tier,2,FALSE),0)</f>
        <v>0</v>
      </c>
      <c r="L5700" s="9" t="str">
        <f t="shared" si="98"/>
        <v/>
      </c>
      <c r="M5700" s="205" t="str" cm="1">
        <f t="array" ref="M5700">_xlfn.IFS(NOT(ISERROR(VLOOKUP(Table5[[#This Row],[Section]],TB_notTB,1,FALSE))),"No",LEFT(Table5[[#This Row],[Section]],3)="ETB","PLS",LEFT(Table5[[#This Row],[Section]],1)="7","PDB",NOT(ISBLANK(Table5[[#This Row],[Section]])),"No")</f>
        <v>No</v>
      </c>
    </row>
    <row r="5701" spans="1:13" x14ac:dyDescent="0.25">
      <c r="A5701" s="126" t="s">
        <v>2343</v>
      </c>
      <c r="B5701" s="126" t="s">
        <v>12417</v>
      </c>
      <c r="C5701" s="126" t="s">
        <v>75</v>
      </c>
      <c r="D5701" s="127">
        <v>0.70899999999999996</v>
      </c>
      <c r="E5701" s="128">
        <v>302</v>
      </c>
      <c r="F5701" s="128">
        <v>277</v>
      </c>
      <c r="G5701" s="126" t="s">
        <v>13735</v>
      </c>
      <c r="H5701" s="126" t="s">
        <v>21071</v>
      </c>
      <c r="I5701" s="126" t="s">
        <v>21072</v>
      </c>
      <c r="J5701" s="126" t="s">
        <v>26362</v>
      </c>
      <c r="K5701" s="9">
        <f>_xlfn.IFNA(VLOOKUP(Table5[[#This Row],[Section]],SubSill_Tier,2,FALSE),0)</f>
        <v>0</v>
      </c>
      <c r="L5701" s="9" t="str">
        <f t="shared" si="98"/>
        <v/>
      </c>
      <c r="M5701" s="205" t="str" cm="1">
        <f t="array" ref="M5701">_xlfn.IFS(NOT(ISERROR(VLOOKUP(Table5[[#This Row],[Section]],TB_notTB,1,FALSE))),"No",LEFT(Table5[[#This Row],[Section]],3)="ETB","PLS",LEFT(Table5[[#This Row],[Section]],1)="7","PDB",NOT(ISBLANK(Table5[[#This Row],[Section]])),"No")</f>
        <v>No</v>
      </c>
    </row>
    <row r="5702" spans="1:13" x14ac:dyDescent="0.25">
      <c r="A5702" s="126" t="s">
        <v>2344</v>
      </c>
      <c r="B5702" s="126" t="s">
        <v>2345</v>
      </c>
      <c r="C5702" s="126" t="s">
        <v>75</v>
      </c>
      <c r="D5702" s="127">
        <v>1.1719999999999999</v>
      </c>
      <c r="E5702" s="128">
        <v>239</v>
      </c>
      <c r="F5702" s="128">
        <v>100</v>
      </c>
      <c r="G5702" s="126" t="s">
        <v>13795</v>
      </c>
      <c r="H5702" s="126" t="s">
        <v>20347</v>
      </c>
      <c r="I5702" s="126" t="s">
        <v>28074</v>
      </c>
      <c r="J5702" s="126" t="s">
        <v>26247</v>
      </c>
      <c r="K5702" s="9">
        <f>_xlfn.IFNA(VLOOKUP(Table5[[#This Row],[Section]],SubSill_Tier,2,FALSE),0)</f>
        <v>0</v>
      </c>
      <c r="L5702" s="9" t="str">
        <f t="shared" si="98"/>
        <v/>
      </c>
      <c r="M5702" s="205" t="str" cm="1">
        <f t="array" ref="M5702">_xlfn.IFS(NOT(ISERROR(VLOOKUP(Table5[[#This Row],[Section]],TB_notTB,1,FALSE))),"No",LEFT(Table5[[#This Row],[Section]],3)="ETB","PLS",LEFT(Table5[[#This Row],[Section]],1)="7","PDB",NOT(ISBLANK(Table5[[#This Row],[Section]])),"No")</f>
        <v>No</v>
      </c>
    </row>
    <row r="5703" spans="1:13" x14ac:dyDescent="0.25">
      <c r="A5703" s="126" t="s">
        <v>2346</v>
      </c>
      <c r="B5703" s="126" t="s">
        <v>2347</v>
      </c>
      <c r="C5703" s="126" t="s">
        <v>75</v>
      </c>
      <c r="D5703" s="127">
        <v>0.91</v>
      </c>
      <c r="E5703" s="128">
        <v>278</v>
      </c>
      <c r="F5703" s="128">
        <v>100</v>
      </c>
      <c r="G5703" s="126" t="s">
        <v>13795</v>
      </c>
      <c r="H5703" s="126" t="s">
        <v>20347</v>
      </c>
      <c r="I5703" s="126" t="s">
        <v>28074</v>
      </c>
      <c r="J5703" s="126" t="s">
        <v>26247</v>
      </c>
      <c r="K5703" s="9">
        <f>_xlfn.IFNA(VLOOKUP(Table5[[#This Row],[Section]],SubSill_Tier,2,FALSE),0)</f>
        <v>0</v>
      </c>
      <c r="L5703" s="9" t="str">
        <f t="shared" si="98"/>
        <v/>
      </c>
      <c r="M5703" s="205" t="str" cm="1">
        <f t="array" ref="M5703">_xlfn.IFS(NOT(ISERROR(VLOOKUP(Table5[[#This Row],[Section]],TB_notTB,1,FALSE))),"No",LEFT(Table5[[#This Row],[Section]],3)="ETB","PLS",LEFT(Table5[[#This Row],[Section]],1)="7","PDB",NOT(ISBLANK(Table5[[#This Row],[Section]])),"No")</f>
        <v>No</v>
      </c>
    </row>
    <row r="5704" spans="1:13" x14ac:dyDescent="0.25">
      <c r="A5704" s="126" t="s">
        <v>2348</v>
      </c>
      <c r="B5704" s="126" t="s">
        <v>2349</v>
      </c>
      <c r="C5704" s="126" t="s">
        <v>75</v>
      </c>
      <c r="D5704" s="127">
        <v>0.81</v>
      </c>
      <c r="E5704" s="128">
        <v>245</v>
      </c>
      <c r="F5704" s="128">
        <v>100</v>
      </c>
      <c r="G5704" s="126" t="s">
        <v>13795</v>
      </c>
      <c r="H5704" s="126" t="s">
        <v>20347</v>
      </c>
      <c r="I5704" s="126" t="s">
        <v>28074</v>
      </c>
      <c r="J5704" s="126" t="s">
        <v>26247</v>
      </c>
      <c r="K5704" s="9">
        <f>_xlfn.IFNA(VLOOKUP(Table5[[#This Row],[Section]],SubSill_Tier,2,FALSE),0)</f>
        <v>0</v>
      </c>
      <c r="L5704" s="9" t="str">
        <f t="shared" si="98"/>
        <v/>
      </c>
      <c r="M5704" s="205" t="str" cm="1">
        <f t="array" ref="M5704">_xlfn.IFS(NOT(ISERROR(VLOOKUP(Table5[[#This Row],[Section]],TB_notTB,1,FALSE))),"No",LEFT(Table5[[#This Row],[Section]],3)="ETB","PLS",LEFT(Table5[[#This Row],[Section]],1)="7","PDB",NOT(ISBLANK(Table5[[#This Row],[Section]])),"No")</f>
        <v>No</v>
      </c>
    </row>
    <row r="5705" spans="1:13" x14ac:dyDescent="0.25">
      <c r="A5705" s="126" t="s">
        <v>2350</v>
      </c>
      <c r="B5705" s="126" t="s">
        <v>2351</v>
      </c>
      <c r="C5705" s="126" t="s">
        <v>75</v>
      </c>
      <c r="D5705" s="127">
        <v>1.8740000000000001</v>
      </c>
      <c r="E5705" s="128">
        <v>363</v>
      </c>
      <c r="F5705" s="128">
        <v>161</v>
      </c>
      <c r="G5705" s="126" t="s">
        <v>13795</v>
      </c>
      <c r="H5705" s="126" t="s">
        <v>20347</v>
      </c>
      <c r="I5705" s="126" t="s">
        <v>28074</v>
      </c>
      <c r="J5705" s="126" t="s">
        <v>26247</v>
      </c>
      <c r="K5705" s="9">
        <f>_xlfn.IFNA(VLOOKUP(Table5[[#This Row],[Section]],SubSill_Tier,2,FALSE),0)</f>
        <v>0</v>
      </c>
      <c r="L5705" s="9" t="str">
        <f t="shared" si="98"/>
        <v/>
      </c>
      <c r="M5705" s="205" t="str" cm="1">
        <f t="array" ref="M5705">_xlfn.IFS(NOT(ISERROR(VLOOKUP(Table5[[#This Row],[Section]],TB_notTB,1,FALSE))),"No",LEFT(Table5[[#This Row],[Section]],3)="ETB","PLS",LEFT(Table5[[#This Row],[Section]],1)="7","PDB",NOT(ISBLANK(Table5[[#This Row],[Section]])),"No")</f>
        <v>No</v>
      </c>
    </row>
    <row r="5706" spans="1:13" x14ac:dyDescent="0.25">
      <c r="A5706" s="126" t="s">
        <v>2352</v>
      </c>
      <c r="B5706" s="126" t="s">
        <v>17222</v>
      </c>
      <c r="C5706" s="126" t="s">
        <v>98</v>
      </c>
      <c r="D5706" s="127">
        <v>1.044</v>
      </c>
      <c r="E5706" s="128">
        <v>317</v>
      </c>
      <c r="F5706" s="128">
        <v>133</v>
      </c>
      <c r="G5706" s="126" t="s">
        <v>13795</v>
      </c>
      <c r="H5706" s="126" t="s">
        <v>20347</v>
      </c>
      <c r="I5706" s="126" t="s">
        <v>28074</v>
      </c>
      <c r="J5706" s="126" t="s">
        <v>26247</v>
      </c>
      <c r="K5706" s="9">
        <f>_xlfn.IFNA(VLOOKUP(Table5[[#This Row],[Section]],SubSill_Tier,2,FALSE),0)</f>
        <v>0</v>
      </c>
      <c r="L5706" s="9" t="str">
        <f t="shared" si="98"/>
        <v/>
      </c>
      <c r="M5706" s="205" t="str" cm="1">
        <f t="array" ref="M5706">_xlfn.IFS(NOT(ISERROR(VLOOKUP(Table5[[#This Row],[Section]],TB_notTB,1,FALSE))),"No",LEFT(Table5[[#This Row],[Section]],3)="ETB","PLS",LEFT(Table5[[#This Row],[Section]],1)="7","PDB",NOT(ISBLANK(Table5[[#This Row],[Section]])),"No")</f>
        <v>No</v>
      </c>
    </row>
    <row r="5707" spans="1:13" x14ac:dyDescent="0.25">
      <c r="A5707" s="126" t="s">
        <v>2353</v>
      </c>
      <c r="B5707" s="126" t="s">
        <v>17222</v>
      </c>
      <c r="C5707" s="126" t="s">
        <v>98</v>
      </c>
      <c r="D5707" s="127">
        <v>0.78800000000000003</v>
      </c>
      <c r="E5707" s="128">
        <v>241</v>
      </c>
      <c r="F5707" s="128">
        <v>101</v>
      </c>
      <c r="G5707" s="126" t="s">
        <v>13795</v>
      </c>
      <c r="H5707" s="126" t="s">
        <v>20347</v>
      </c>
      <c r="I5707" s="126" t="s">
        <v>28074</v>
      </c>
      <c r="J5707" s="126" t="s">
        <v>26247</v>
      </c>
      <c r="K5707" s="9">
        <f>_xlfn.IFNA(VLOOKUP(Table5[[#This Row],[Section]],SubSill_Tier,2,FALSE),0)</f>
        <v>0</v>
      </c>
      <c r="L5707" s="9" t="str">
        <f t="shared" si="98"/>
        <v/>
      </c>
      <c r="M5707" s="205" t="str" cm="1">
        <f t="array" ref="M5707">_xlfn.IFS(NOT(ISERROR(VLOOKUP(Table5[[#This Row],[Section]],TB_notTB,1,FALSE))),"No",LEFT(Table5[[#This Row],[Section]],3)="ETB","PLS",LEFT(Table5[[#This Row],[Section]],1)="7","PDB",NOT(ISBLANK(Table5[[#This Row],[Section]])),"No")</f>
        <v>No</v>
      </c>
    </row>
    <row r="5708" spans="1:13" x14ac:dyDescent="0.25">
      <c r="A5708" s="126" t="s">
        <v>2354</v>
      </c>
      <c r="B5708" s="126" t="s">
        <v>2355</v>
      </c>
      <c r="C5708" s="126" t="s">
        <v>75</v>
      </c>
      <c r="D5708" s="127">
        <v>0.19600000000000001</v>
      </c>
      <c r="E5708" s="128">
        <v>141</v>
      </c>
      <c r="F5708" s="128">
        <v>100</v>
      </c>
      <c r="G5708" s="126" t="s">
        <v>13795</v>
      </c>
      <c r="H5708" s="126" t="s">
        <v>20347</v>
      </c>
      <c r="I5708" s="126" t="s">
        <v>28074</v>
      </c>
      <c r="J5708" s="126" t="s">
        <v>26247</v>
      </c>
      <c r="K5708" s="9">
        <f>_xlfn.IFNA(VLOOKUP(Table5[[#This Row],[Section]],SubSill_Tier,2,FALSE),0)</f>
        <v>0</v>
      </c>
      <c r="L5708" s="9" t="str">
        <f t="shared" si="98"/>
        <v/>
      </c>
      <c r="M5708" s="205" t="str" cm="1">
        <f t="array" ref="M5708">_xlfn.IFS(NOT(ISERROR(VLOOKUP(Table5[[#This Row],[Section]],TB_notTB,1,FALSE))),"No",LEFT(Table5[[#This Row],[Section]],3)="ETB","PLS",LEFT(Table5[[#This Row],[Section]],1)="7","PDB",NOT(ISBLANK(Table5[[#This Row],[Section]])),"No")</f>
        <v>No</v>
      </c>
    </row>
    <row r="5709" spans="1:13" x14ac:dyDescent="0.25">
      <c r="A5709" s="126" t="s">
        <v>2356</v>
      </c>
      <c r="B5709" s="126" t="s">
        <v>2357</v>
      </c>
      <c r="C5709" s="126" t="s">
        <v>75</v>
      </c>
      <c r="D5709" s="127">
        <v>0.27600000000000002</v>
      </c>
      <c r="E5709" s="128">
        <v>147</v>
      </c>
      <c r="F5709" s="128">
        <v>100</v>
      </c>
      <c r="G5709" s="126" t="s">
        <v>13795</v>
      </c>
      <c r="H5709" s="126" t="s">
        <v>20347</v>
      </c>
      <c r="I5709" s="126" t="s">
        <v>28074</v>
      </c>
      <c r="J5709" s="126" t="s">
        <v>26247</v>
      </c>
      <c r="K5709" s="9">
        <f>_xlfn.IFNA(VLOOKUP(Table5[[#This Row],[Section]],SubSill_Tier,2,FALSE),0)</f>
        <v>0</v>
      </c>
      <c r="L5709" s="9" t="str">
        <f t="shared" si="98"/>
        <v/>
      </c>
      <c r="M5709" s="205" t="str" cm="1">
        <f t="array" ref="M5709">_xlfn.IFS(NOT(ISERROR(VLOOKUP(Table5[[#This Row],[Section]],TB_notTB,1,FALSE))),"No",LEFT(Table5[[#This Row],[Section]],3)="ETB","PLS",LEFT(Table5[[#This Row],[Section]],1)="7","PDB",NOT(ISBLANK(Table5[[#This Row],[Section]])),"No")</f>
        <v>No</v>
      </c>
    </row>
    <row r="5710" spans="1:13" x14ac:dyDescent="0.25">
      <c r="A5710" s="126" t="s">
        <v>2358</v>
      </c>
      <c r="B5710" s="126" t="s">
        <v>2359</v>
      </c>
      <c r="C5710" s="126" t="s">
        <v>75</v>
      </c>
      <c r="D5710" s="127">
        <v>0.67</v>
      </c>
      <c r="E5710" s="128">
        <v>238</v>
      </c>
      <c r="F5710" s="128">
        <v>188</v>
      </c>
      <c r="G5710" s="126" t="s">
        <v>13795</v>
      </c>
      <c r="H5710" s="126" t="s">
        <v>20347</v>
      </c>
      <c r="I5710" s="126" t="s">
        <v>28074</v>
      </c>
      <c r="J5710" s="126" t="s">
        <v>26247</v>
      </c>
      <c r="K5710" s="9">
        <f>_xlfn.IFNA(VLOOKUP(Table5[[#This Row],[Section]],SubSill_Tier,2,FALSE),0)</f>
        <v>0</v>
      </c>
      <c r="L5710" s="9" t="str">
        <f t="shared" si="98"/>
        <v/>
      </c>
      <c r="M5710" s="205" t="str" cm="1">
        <f t="array" ref="M5710">_xlfn.IFS(NOT(ISERROR(VLOOKUP(Table5[[#This Row],[Section]],TB_notTB,1,FALSE))),"No",LEFT(Table5[[#This Row],[Section]],3)="ETB","PLS",LEFT(Table5[[#This Row],[Section]],1)="7","PDB",NOT(ISBLANK(Table5[[#This Row],[Section]])),"No")</f>
        <v>No</v>
      </c>
    </row>
    <row r="5711" spans="1:13" x14ac:dyDescent="0.25">
      <c r="A5711" s="126" t="s">
        <v>2360</v>
      </c>
      <c r="B5711" s="126" t="s">
        <v>2361</v>
      </c>
      <c r="C5711" s="126" t="s">
        <v>75</v>
      </c>
      <c r="D5711" s="127">
        <v>1.288</v>
      </c>
      <c r="E5711" s="128">
        <v>283</v>
      </c>
      <c r="F5711" s="128">
        <v>100</v>
      </c>
      <c r="G5711" s="126" t="s">
        <v>13795</v>
      </c>
      <c r="H5711" s="126" t="s">
        <v>20347</v>
      </c>
      <c r="I5711" s="126" t="s">
        <v>28074</v>
      </c>
      <c r="J5711" s="126" t="s">
        <v>26247</v>
      </c>
      <c r="K5711" s="9">
        <f>_xlfn.IFNA(VLOOKUP(Table5[[#This Row],[Section]],SubSill_Tier,2,FALSE),0)</f>
        <v>0</v>
      </c>
      <c r="L5711" s="9" t="str">
        <f t="shared" si="98"/>
        <v/>
      </c>
      <c r="M5711" s="205" t="str" cm="1">
        <f t="array" ref="M5711">_xlfn.IFS(NOT(ISERROR(VLOOKUP(Table5[[#This Row],[Section]],TB_notTB,1,FALSE))),"No",LEFT(Table5[[#This Row],[Section]],3)="ETB","PLS",LEFT(Table5[[#This Row],[Section]],1)="7","PDB",NOT(ISBLANK(Table5[[#This Row],[Section]])),"No")</f>
        <v>No</v>
      </c>
    </row>
    <row r="5712" spans="1:13" x14ac:dyDescent="0.25">
      <c r="A5712" s="126" t="s">
        <v>2362</v>
      </c>
      <c r="B5712" s="126" t="s">
        <v>2363</v>
      </c>
      <c r="C5712" s="126" t="s">
        <v>75</v>
      </c>
      <c r="D5712" s="127">
        <v>3.153</v>
      </c>
      <c r="E5712" s="128">
        <v>423</v>
      </c>
      <c r="F5712" s="128">
        <v>138</v>
      </c>
      <c r="G5712" s="126" t="s">
        <v>13795</v>
      </c>
      <c r="H5712" s="126" t="s">
        <v>20347</v>
      </c>
      <c r="I5712" s="126" t="s">
        <v>28074</v>
      </c>
      <c r="J5712" s="126" t="s">
        <v>26331</v>
      </c>
      <c r="K5712" s="9">
        <f>_xlfn.IFNA(VLOOKUP(Table5[[#This Row],[Section]],SubSill_Tier,2,FALSE),0)</f>
        <v>0</v>
      </c>
      <c r="L5712" s="9" t="str">
        <f t="shared" si="98"/>
        <v/>
      </c>
      <c r="M5712" s="205" t="str" cm="1">
        <f t="array" ref="M5712">_xlfn.IFS(NOT(ISERROR(VLOOKUP(Table5[[#This Row],[Section]],TB_notTB,1,FALSE))),"No",LEFT(Table5[[#This Row],[Section]],3)="ETB","PLS",LEFT(Table5[[#This Row],[Section]],1)="7","PDB",NOT(ISBLANK(Table5[[#This Row],[Section]])),"No")</f>
        <v>No</v>
      </c>
    </row>
    <row r="5713" spans="1:13" x14ac:dyDescent="0.25">
      <c r="A5713" s="126" t="s">
        <v>2364</v>
      </c>
      <c r="B5713" s="126" t="s">
        <v>17222</v>
      </c>
      <c r="C5713" s="126" t="s">
        <v>98</v>
      </c>
      <c r="D5713" s="127">
        <v>1.927</v>
      </c>
      <c r="E5713" s="128">
        <v>435</v>
      </c>
      <c r="F5713" s="128">
        <v>138</v>
      </c>
      <c r="G5713" s="126" t="s">
        <v>13795</v>
      </c>
      <c r="H5713" s="126" t="s">
        <v>20347</v>
      </c>
      <c r="I5713" s="126" t="s">
        <v>28074</v>
      </c>
      <c r="J5713" s="126" t="s">
        <v>26247</v>
      </c>
      <c r="K5713" s="9">
        <f>_xlfn.IFNA(VLOOKUP(Table5[[#This Row],[Section]],SubSill_Tier,2,FALSE),0)</f>
        <v>0</v>
      </c>
      <c r="L5713" s="9" t="str">
        <f t="shared" si="98"/>
        <v/>
      </c>
      <c r="M5713" s="205" t="str" cm="1">
        <f t="array" ref="M5713">_xlfn.IFS(NOT(ISERROR(VLOOKUP(Table5[[#This Row],[Section]],TB_notTB,1,FALSE))),"No",LEFT(Table5[[#This Row],[Section]],3)="ETB","PLS",LEFT(Table5[[#This Row],[Section]],1)="7","PDB",NOT(ISBLANK(Table5[[#This Row],[Section]])),"No")</f>
        <v>No</v>
      </c>
    </row>
    <row r="5714" spans="1:13" x14ac:dyDescent="0.25">
      <c r="A5714" s="126" t="s">
        <v>2365</v>
      </c>
      <c r="B5714" s="126" t="s">
        <v>2366</v>
      </c>
      <c r="C5714" s="126" t="s">
        <v>75</v>
      </c>
      <c r="D5714" s="127">
        <v>3.1840000000000002</v>
      </c>
      <c r="E5714" s="128">
        <v>304</v>
      </c>
      <c r="F5714" s="128">
        <v>304</v>
      </c>
      <c r="G5714" s="126" t="s">
        <v>13795</v>
      </c>
      <c r="H5714" s="126" t="s">
        <v>20347</v>
      </c>
      <c r="I5714" s="126" t="s">
        <v>28074</v>
      </c>
      <c r="J5714" s="126" t="s">
        <v>26331</v>
      </c>
      <c r="K5714" s="9">
        <f>_xlfn.IFNA(VLOOKUP(Table5[[#This Row],[Section]],SubSill_Tier,2,FALSE),0)</f>
        <v>0</v>
      </c>
      <c r="L5714" s="9" t="str">
        <f t="shared" si="98"/>
        <v/>
      </c>
      <c r="M5714" s="205" t="str" cm="1">
        <f t="array" ref="M5714">_xlfn.IFS(NOT(ISERROR(VLOOKUP(Table5[[#This Row],[Section]],TB_notTB,1,FALSE))),"No",LEFT(Table5[[#This Row],[Section]],3)="ETB","PLS",LEFT(Table5[[#This Row],[Section]],1)="7","PDB",NOT(ISBLANK(Table5[[#This Row],[Section]])),"No")</f>
        <v>No</v>
      </c>
    </row>
    <row r="5715" spans="1:13" x14ac:dyDescent="0.25">
      <c r="A5715" s="126" t="s">
        <v>2367</v>
      </c>
      <c r="B5715" s="126" t="s">
        <v>12412</v>
      </c>
      <c r="C5715" s="126" t="s">
        <v>75</v>
      </c>
      <c r="D5715" s="127">
        <v>0.60799999999999998</v>
      </c>
      <c r="E5715" s="128">
        <v>217</v>
      </c>
      <c r="F5715" s="128">
        <v>171</v>
      </c>
      <c r="G5715" s="126" t="s">
        <v>13735</v>
      </c>
      <c r="H5715" s="126" t="s">
        <v>21071</v>
      </c>
      <c r="I5715" s="126" t="s">
        <v>21072</v>
      </c>
      <c r="J5715" s="126" t="s">
        <v>26362</v>
      </c>
      <c r="K5715" s="9">
        <f>_xlfn.IFNA(VLOOKUP(Table5[[#This Row],[Section]],SubSill_Tier,2,FALSE),0)</f>
        <v>0</v>
      </c>
      <c r="L5715" s="9" t="str">
        <f t="shared" si="98"/>
        <v/>
      </c>
      <c r="M5715" s="205" t="str" cm="1">
        <f t="array" ref="M5715">_xlfn.IFS(NOT(ISERROR(VLOOKUP(Table5[[#This Row],[Section]],TB_notTB,1,FALSE))),"No",LEFT(Table5[[#This Row],[Section]],3)="ETB","PLS",LEFT(Table5[[#This Row],[Section]],1)="7","PDB",NOT(ISBLANK(Table5[[#This Row],[Section]])),"No")</f>
        <v>No</v>
      </c>
    </row>
    <row r="5716" spans="1:13" x14ac:dyDescent="0.25">
      <c r="A5716" s="126" t="s">
        <v>11949</v>
      </c>
      <c r="B5716" s="126" t="s">
        <v>17222</v>
      </c>
      <c r="C5716" s="126" t="s">
        <v>75</v>
      </c>
      <c r="D5716" s="127">
        <v>0.18099999999999999</v>
      </c>
      <c r="E5716" s="128">
        <v>100</v>
      </c>
      <c r="F5716" s="128">
        <v>100</v>
      </c>
      <c r="G5716" s="126" t="s">
        <v>13763</v>
      </c>
      <c r="H5716" s="126" t="s">
        <v>20181</v>
      </c>
      <c r="I5716" s="126" t="s">
        <v>13279</v>
      </c>
      <c r="J5716" s="126" t="s">
        <v>26258</v>
      </c>
      <c r="K5716" s="9">
        <f>_xlfn.IFNA(VLOOKUP(Table5[[#This Row],[Section]],SubSill_Tier,2,FALSE),0)</f>
        <v>0</v>
      </c>
      <c r="L5716" s="9" t="str">
        <f t="shared" si="98"/>
        <v/>
      </c>
      <c r="M5716" s="205" t="str" cm="1">
        <f t="array" ref="M5716">_xlfn.IFS(NOT(ISERROR(VLOOKUP(Table5[[#This Row],[Section]],TB_notTB,1,FALSE))),"No",LEFT(Table5[[#This Row],[Section]],3)="ETB","PLS",LEFT(Table5[[#This Row],[Section]],1)="7","PDB",NOT(ISBLANK(Table5[[#This Row],[Section]])),"No")</f>
        <v>No</v>
      </c>
    </row>
    <row r="5717" spans="1:13" x14ac:dyDescent="0.25">
      <c r="A5717" s="126" t="s">
        <v>11950</v>
      </c>
      <c r="B5717" s="126" t="s">
        <v>11951</v>
      </c>
      <c r="C5717" s="126" t="s">
        <v>75</v>
      </c>
      <c r="D5717" s="127">
        <v>0.29699999999999999</v>
      </c>
      <c r="E5717" s="128">
        <v>161</v>
      </c>
      <c r="F5717" s="128">
        <v>100</v>
      </c>
      <c r="G5717" s="126" t="s">
        <v>13739</v>
      </c>
      <c r="H5717" s="126" t="s">
        <v>20143</v>
      </c>
      <c r="I5717" s="126" t="s">
        <v>20144</v>
      </c>
      <c r="J5717" s="126" t="s">
        <v>26246</v>
      </c>
      <c r="K5717" s="9">
        <f>_xlfn.IFNA(VLOOKUP(Table5[[#This Row],[Section]],SubSill_Tier,2,FALSE),0)</f>
        <v>0</v>
      </c>
      <c r="L5717" s="9" t="str">
        <f t="shared" si="98"/>
        <v/>
      </c>
      <c r="M5717" s="205" t="str" cm="1">
        <f t="array" ref="M5717">_xlfn.IFS(NOT(ISERROR(VLOOKUP(Table5[[#This Row],[Section]],TB_notTB,1,FALSE))),"No",LEFT(Table5[[#This Row],[Section]],3)="ETB","PLS",LEFT(Table5[[#This Row],[Section]],1)="7","PDB",NOT(ISBLANK(Table5[[#This Row],[Section]])),"No")</f>
        <v>No</v>
      </c>
    </row>
    <row r="5718" spans="1:13" x14ac:dyDescent="0.25">
      <c r="A5718" s="126" t="s">
        <v>11952</v>
      </c>
      <c r="B5718" s="126" t="s">
        <v>17222</v>
      </c>
      <c r="C5718" s="126" t="s">
        <v>75</v>
      </c>
      <c r="D5718" s="127">
        <v>0.32300000000000001</v>
      </c>
      <c r="E5718" s="128">
        <v>153</v>
      </c>
      <c r="F5718" s="128">
        <v>100</v>
      </c>
      <c r="G5718" s="126" t="s">
        <v>13758</v>
      </c>
      <c r="H5718" s="126" t="s">
        <v>20195</v>
      </c>
      <c r="I5718" s="126" t="s">
        <v>20196</v>
      </c>
      <c r="J5718" s="126" t="s">
        <v>26254</v>
      </c>
      <c r="K5718" s="9">
        <f>_xlfn.IFNA(VLOOKUP(Table5[[#This Row],[Section]],SubSill_Tier,2,FALSE),0)</f>
        <v>0</v>
      </c>
      <c r="L5718" s="9" t="str">
        <f t="shared" si="98"/>
        <v/>
      </c>
      <c r="M5718" s="205" t="str" cm="1">
        <f t="array" ref="M5718">_xlfn.IFS(NOT(ISERROR(VLOOKUP(Table5[[#This Row],[Section]],TB_notTB,1,FALSE))),"No",LEFT(Table5[[#This Row],[Section]],3)="ETB","PLS",LEFT(Table5[[#This Row],[Section]],1)="7","PDB",NOT(ISBLANK(Table5[[#This Row],[Section]])),"No")</f>
        <v>No</v>
      </c>
    </row>
    <row r="5719" spans="1:13" x14ac:dyDescent="0.25">
      <c r="A5719" s="126" t="s">
        <v>2368</v>
      </c>
      <c r="B5719" s="126" t="s">
        <v>17222</v>
      </c>
      <c r="C5719" s="126" t="s">
        <v>98</v>
      </c>
      <c r="D5719" s="127">
        <v>0.20699999999999999</v>
      </c>
      <c r="E5719" s="128">
        <v>100</v>
      </c>
      <c r="F5719" s="128">
        <v>100</v>
      </c>
      <c r="G5719" s="126" t="s">
        <v>13795</v>
      </c>
      <c r="H5719" s="126" t="s">
        <v>20347</v>
      </c>
      <c r="I5719" s="126" t="s">
        <v>28074</v>
      </c>
      <c r="J5719" s="126" t="s">
        <v>26247</v>
      </c>
      <c r="K5719" s="9">
        <f>_xlfn.IFNA(VLOOKUP(Table5[[#This Row],[Section]],SubSill_Tier,2,FALSE),0)</f>
        <v>0</v>
      </c>
      <c r="L5719" s="9" t="str">
        <f t="shared" si="98"/>
        <v/>
      </c>
      <c r="M5719" s="205" t="str" cm="1">
        <f t="array" ref="M5719">_xlfn.IFS(NOT(ISERROR(VLOOKUP(Table5[[#This Row],[Section]],TB_notTB,1,FALSE))),"No",LEFT(Table5[[#This Row],[Section]],3)="ETB","PLS",LEFT(Table5[[#This Row],[Section]],1)="7","PDB",NOT(ISBLANK(Table5[[#This Row],[Section]])),"No")</f>
        <v>No</v>
      </c>
    </row>
    <row r="5720" spans="1:13" x14ac:dyDescent="0.25">
      <c r="A5720" s="126" t="s">
        <v>11953</v>
      </c>
      <c r="B5720" s="126" t="s">
        <v>11954</v>
      </c>
      <c r="C5720" s="126" t="s">
        <v>75</v>
      </c>
      <c r="D5720" s="127">
        <v>0.40799999999999997</v>
      </c>
      <c r="E5720" s="128">
        <v>174</v>
      </c>
      <c r="F5720" s="128">
        <v>118</v>
      </c>
      <c r="G5720" s="126" t="s">
        <v>13763</v>
      </c>
      <c r="H5720" s="126" t="s">
        <v>20250</v>
      </c>
      <c r="I5720" s="126" t="s">
        <v>21155</v>
      </c>
      <c r="J5720" s="126" t="s">
        <v>26258</v>
      </c>
      <c r="K5720" s="9">
        <f>_xlfn.IFNA(VLOOKUP(Table5[[#This Row],[Section]],SubSill_Tier,2,FALSE),0)</f>
        <v>0</v>
      </c>
      <c r="L5720" s="9" t="str">
        <f t="shared" si="98"/>
        <v/>
      </c>
      <c r="M5720" s="205" t="str" cm="1">
        <f t="array" ref="M5720">_xlfn.IFS(NOT(ISERROR(VLOOKUP(Table5[[#This Row],[Section]],TB_notTB,1,FALSE))),"No",LEFT(Table5[[#This Row],[Section]],3)="ETB","PLS",LEFT(Table5[[#This Row],[Section]],1)="7","PDB",NOT(ISBLANK(Table5[[#This Row],[Section]])),"No")</f>
        <v>No</v>
      </c>
    </row>
    <row r="5721" spans="1:13" x14ac:dyDescent="0.25">
      <c r="A5721" s="126" t="s">
        <v>8346</v>
      </c>
      <c r="B5721" s="126" t="s">
        <v>28101</v>
      </c>
      <c r="C5721" s="126" t="s">
        <v>75</v>
      </c>
      <c r="D5721" s="127">
        <v>0.55100000000000005</v>
      </c>
      <c r="E5721" s="128">
        <v>100</v>
      </c>
      <c r="F5721" s="128">
        <v>100</v>
      </c>
      <c r="G5721" s="126" t="s">
        <v>13717</v>
      </c>
      <c r="H5721" s="126" t="s">
        <v>20125</v>
      </c>
      <c r="I5721" s="126" t="s">
        <v>20126</v>
      </c>
      <c r="J5721" s="126" t="s">
        <v>26235</v>
      </c>
      <c r="K5721" s="9">
        <f>_xlfn.IFNA(VLOOKUP(Table5[[#This Row],[Section]],SubSill_Tier,2,FALSE),0)</f>
        <v>0</v>
      </c>
      <c r="L5721" s="9" t="str">
        <f t="shared" si="98"/>
        <v/>
      </c>
      <c r="M5721" s="205" t="str" cm="1">
        <f t="array" ref="M5721">_xlfn.IFS(NOT(ISERROR(VLOOKUP(Table5[[#This Row],[Section]],TB_notTB,1,FALSE))),"No",LEFT(Table5[[#This Row],[Section]],3)="ETB","PLS",LEFT(Table5[[#This Row],[Section]],1)="7","PDB",NOT(ISBLANK(Table5[[#This Row],[Section]])),"No")</f>
        <v>No</v>
      </c>
    </row>
    <row r="5722" spans="1:13" x14ac:dyDescent="0.25">
      <c r="A5722" s="126" t="s">
        <v>2369</v>
      </c>
      <c r="B5722" s="126" t="s">
        <v>17222</v>
      </c>
      <c r="C5722" s="126" t="s">
        <v>98</v>
      </c>
      <c r="D5722" s="127">
        <v>0.71299999999999997</v>
      </c>
      <c r="E5722" s="128">
        <v>339</v>
      </c>
      <c r="F5722" s="128">
        <v>339</v>
      </c>
      <c r="G5722" s="126" t="s">
        <v>13711</v>
      </c>
      <c r="H5722" s="126" t="s">
        <v>20119</v>
      </c>
      <c r="I5722" s="126" t="s">
        <v>21054</v>
      </c>
      <c r="J5722" s="126" t="s">
        <v>26232</v>
      </c>
      <c r="K5722" s="9">
        <f>_xlfn.IFNA(VLOOKUP(Table5[[#This Row],[Section]],SubSill_Tier,2,FALSE),0)</f>
        <v>0</v>
      </c>
      <c r="L5722" s="9" t="str">
        <f t="shared" si="98"/>
        <v/>
      </c>
      <c r="M5722" s="205" t="str" cm="1">
        <f t="array" ref="M5722">_xlfn.IFS(NOT(ISERROR(VLOOKUP(Table5[[#This Row],[Section]],TB_notTB,1,FALSE))),"No",LEFT(Table5[[#This Row],[Section]],3)="ETB","PLS",LEFT(Table5[[#This Row],[Section]],1)="7","PDB",NOT(ISBLANK(Table5[[#This Row],[Section]])),"No")</f>
        <v>No</v>
      </c>
    </row>
    <row r="5723" spans="1:13" x14ac:dyDescent="0.25">
      <c r="A5723" s="126" t="s">
        <v>2370</v>
      </c>
      <c r="B5723" s="126" t="s">
        <v>17222</v>
      </c>
      <c r="C5723" s="126" t="s">
        <v>98</v>
      </c>
      <c r="D5723" s="127">
        <v>0.89400000000000002</v>
      </c>
      <c r="E5723" s="128">
        <v>414</v>
      </c>
      <c r="F5723" s="128">
        <v>230</v>
      </c>
      <c r="G5723" s="126" t="s">
        <v>13711</v>
      </c>
      <c r="H5723" s="126" t="s">
        <v>20119</v>
      </c>
      <c r="I5723" s="126" t="s">
        <v>21054</v>
      </c>
      <c r="J5723" s="126" t="s">
        <v>26232</v>
      </c>
      <c r="K5723" s="9">
        <f>_xlfn.IFNA(VLOOKUP(Table5[[#This Row],[Section]],SubSill_Tier,2,FALSE),0)</f>
        <v>0</v>
      </c>
      <c r="L5723" s="9" t="str">
        <f t="shared" si="98"/>
        <v/>
      </c>
      <c r="M5723" s="205" t="str" cm="1">
        <f t="array" ref="M5723">_xlfn.IFS(NOT(ISERROR(VLOOKUP(Table5[[#This Row],[Section]],TB_notTB,1,FALSE))),"No",LEFT(Table5[[#This Row],[Section]],3)="ETB","PLS",LEFT(Table5[[#This Row],[Section]],1)="7","PDB",NOT(ISBLANK(Table5[[#This Row],[Section]])),"No")</f>
        <v>No</v>
      </c>
    </row>
    <row r="5724" spans="1:13" x14ac:dyDescent="0.25">
      <c r="A5724" s="126" t="s">
        <v>8347</v>
      </c>
      <c r="B5724" s="126" t="s">
        <v>8348</v>
      </c>
      <c r="C5724" s="126" t="s">
        <v>75</v>
      </c>
      <c r="D5724" s="127">
        <v>2.7759999999999998</v>
      </c>
      <c r="E5724" s="128">
        <v>796</v>
      </c>
      <c r="F5724" s="128">
        <v>365</v>
      </c>
      <c r="G5724" s="126" t="s">
        <v>13738</v>
      </c>
      <c r="H5724" s="126" t="s">
        <v>21103</v>
      </c>
      <c r="I5724" s="126" t="s">
        <v>21104</v>
      </c>
      <c r="J5724" s="126" t="s">
        <v>26233</v>
      </c>
      <c r="K5724" s="9">
        <f>_xlfn.IFNA(VLOOKUP(Table5[[#This Row],[Section]],SubSill_Tier,2,FALSE),0)</f>
        <v>0</v>
      </c>
      <c r="L5724" s="9" t="str">
        <f t="shared" si="98"/>
        <v/>
      </c>
      <c r="M5724" s="205" t="str" cm="1">
        <f t="array" ref="M5724">_xlfn.IFS(NOT(ISERROR(VLOOKUP(Table5[[#This Row],[Section]],TB_notTB,1,FALSE))),"No",LEFT(Table5[[#This Row],[Section]],3)="ETB","PLS",LEFT(Table5[[#This Row],[Section]],1)="7","PDB",NOT(ISBLANK(Table5[[#This Row],[Section]])),"No")</f>
        <v>No</v>
      </c>
    </row>
    <row r="5725" spans="1:13" x14ac:dyDescent="0.25">
      <c r="A5725" s="126" t="s">
        <v>2371</v>
      </c>
      <c r="B5725" s="126" t="s">
        <v>17222</v>
      </c>
      <c r="C5725" s="126" t="s">
        <v>98</v>
      </c>
      <c r="D5725" s="127">
        <v>0.56599999999999995</v>
      </c>
      <c r="E5725" s="128">
        <v>292</v>
      </c>
      <c r="F5725" s="128">
        <v>195</v>
      </c>
      <c r="G5725" s="126" t="s">
        <v>13711</v>
      </c>
      <c r="H5725" s="126" t="s">
        <v>20119</v>
      </c>
      <c r="I5725" s="126" t="s">
        <v>21054</v>
      </c>
      <c r="J5725" s="126" t="s">
        <v>26232</v>
      </c>
      <c r="K5725" s="9">
        <f>_xlfn.IFNA(VLOOKUP(Table5[[#This Row],[Section]],SubSill_Tier,2,FALSE),0)</f>
        <v>0</v>
      </c>
      <c r="L5725" s="9" t="str">
        <f t="shared" si="98"/>
        <v/>
      </c>
      <c r="M5725" s="205" t="str" cm="1">
        <f t="array" ref="M5725">_xlfn.IFS(NOT(ISERROR(VLOOKUP(Table5[[#This Row],[Section]],TB_notTB,1,FALSE))),"No",LEFT(Table5[[#This Row],[Section]],3)="ETB","PLS",LEFT(Table5[[#This Row],[Section]],1)="7","PDB",NOT(ISBLANK(Table5[[#This Row],[Section]])),"No")</f>
        <v>No</v>
      </c>
    </row>
    <row r="5726" spans="1:13" x14ac:dyDescent="0.25">
      <c r="A5726" s="126" t="s">
        <v>2372</v>
      </c>
      <c r="B5726" s="126" t="s">
        <v>17222</v>
      </c>
      <c r="C5726" s="126" t="s">
        <v>98</v>
      </c>
      <c r="D5726" s="127">
        <v>0.72299999999999998</v>
      </c>
      <c r="E5726" s="128">
        <v>372</v>
      </c>
      <c r="F5726" s="128">
        <v>191</v>
      </c>
      <c r="G5726" s="126" t="s">
        <v>13711</v>
      </c>
      <c r="H5726" s="126" t="s">
        <v>20119</v>
      </c>
      <c r="I5726" s="126" t="s">
        <v>21054</v>
      </c>
      <c r="J5726" s="126" t="s">
        <v>26232</v>
      </c>
      <c r="K5726" s="9">
        <f>_xlfn.IFNA(VLOOKUP(Table5[[#This Row],[Section]],SubSill_Tier,2,FALSE),0)</f>
        <v>0</v>
      </c>
      <c r="L5726" s="9" t="str">
        <f t="shared" si="98"/>
        <v/>
      </c>
      <c r="M5726" s="205" t="str" cm="1">
        <f t="array" ref="M5726">_xlfn.IFS(NOT(ISERROR(VLOOKUP(Table5[[#This Row],[Section]],TB_notTB,1,FALSE))),"No",LEFT(Table5[[#This Row],[Section]],3)="ETB","PLS",LEFT(Table5[[#This Row],[Section]],1)="7","PDB",NOT(ISBLANK(Table5[[#This Row],[Section]])),"No")</f>
        <v>No</v>
      </c>
    </row>
    <row r="5727" spans="1:13" x14ac:dyDescent="0.25">
      <c r="A5727" s="126" t="s">
        <v>2373</v>
      </c>
      <c r="B5727" s="126" t="s">
        <v>17222</v>
      </c>
      <c r="C5727" s="126" t="s">
        <v>98</v>
      </c>
      <c r="D5727" s="127">
        <v>0.84199999999999997</v>
      </c>
      <c r="E5727" s="128">
        <v>393</v>
      </c>
      <c r="F5727" s="128">
        <v>350</v>
      </c>
      <c r="G5727" s="126" t="s">
        <v>13711</v>
      </c>
      <c r="H5727" s="126" t="s">
        <v>20119</v>
      </c>
      <c r="I5727" s="126" t="s">
        <v>21054</v>
      </c>
      <c r="J5727" s="126" t="s">
        <v>26232</v>
      </c>
      <c r="K5727" s="9">
        <f>_xlfn.IFNA(VLOOKUP(Table5[[#This Row],[Section]],SubSill_Tier,2,FALSE),0)</f>
        <v>0</v>
      </c>
      <c r="L5727" s="9" t="str">
        <f t="shared" si="98"/>
        <v/>
      </c>
      <c r="M5727" s="205" t="str" cm="1">
        <f t="array" ref="M5727">_xlfn.IFS(NOT(ISERROR(VLOOKUP(Table5[[#This Row],[Section]],TB_notTB,1,FALSE))),"No",LEFT(Table5[[#This Row],[Section]],3)="ETB","PLS",LEFT(Table5[[#This Row],[Section]],1)="7","PDB",NOT(ISBLANK(Table5[[#This Row],[Section]])),"No")</f>
        <v>No</v>
      </c>
    </row>
    <row r="5728" spans="1:13" x14ac:dyDescent="0.25">
      <c r="A5728" s="126" t="s">
        <v>2374</v>
      </c>
      <c r="B5728" s="126" t="s">
        <v>17222</v>
      </c>
      <c r="C5728" s="126" t="s">
        <v>98</v>
      </c>
      <c r="D5728" s="127">
        <v>0.27900000000000003</v>
      </c>
      <c r="E5728" s="128">
        <v>148</v>
      </c>
      <c r="F5728" s="128">
        <v>100</v>
      </c>
      <c r="G5728" s="126" t="s">
        <v>13711</v>
      </c>
      <c r="H5728" s="126" t="s">
        <v>20119</v>
      </c>
      <c r="I5728" s="126" t="s">
        <v>21054</v>
      </c>
      <c r="J5728" s="126" t="s">
        <v>26232</v>
      </c>
      <c r="K5728" s="9">
        <f>_xlfn.IFNA(VLOOKUP(Table5[[#This Row],[Section]],SubSill_Tier,2,FALSE),0)</f>
        <v>0</v>
      </c>
      <c r="L5728" s="9" t="str">
        <f t="shared" si="98"/>
        <v/>
      </c>
      <c r="M5728" s="205" t="str" cm="1">
        <f t="array" ref="M5728">_xlfn.IFS(NOT(ISERROR(VLOOKUP(Table5[[#This Row],[Section]],TB_notTB,1,FALSE))),"No",LEFT(Table5[[#This Row],[Section]],3)="ETB","PLS",LEFT(Table5[[#This Row],[Section]],1)="7","PDB",NOT(ISBLANK(Table5[[#This Row],[Section]])),"No")</f>
        <v>No</v>
      </c>
    </row>
    <row r="5729" spans="1:13" x14ac:dyDescent="0.25">
      <c r="A5729" s="126" t="s">
        <v>11955</v>
      </c>
      <c r="B5729" s="126" t="s">
        <v>21242</v>
      </c>
      <c r="C5729" s="126" t="s">
        <v>75</v>
      </c>
      <c r="D5729" s="127">
        <v>0.248</v>
      </c>
      <c r="E5729" s="128">
        <v>153</v>
      </c>
      <c r="F5729" s="128">
        <v>125</v>
      </c>
      <c r="G5729" s="126" t="s">
        <v>21076</v>
      </c>
      <c r="H5729" s="126" t="s">
        <v>21077</v>
      </c>
      <c r="I5729" s="126" t="s">
        <v>21078</v>
      </c>
      <c r="J5729" s="126" t="s">
        <v>26251</v>
      </c>
      <c r="K5729" s="9">
        <f>_xlfn.IFNA(VLOOKUP(Table5[[#This Row],[Section]],SubSill_Tier,2,FALSE),0)</f>
        <v>0</v>
      </c>
      <c r="L5729" s="9" t="str">
        <f t="shared" si="98"/>
        <v/>
      </c>
      <c r="M5729" s="205" t="str" cm="1">
        <f t="array" ref="M5729">_xlfn.IFS(NOT(ISERROR(VLOOKUP(Table5[[#This Row],[Section]],TB_notTB,1,FALSE))),"No",LEFT(Table5[[#This Row],[Section]],3)="ETB","PLS",LEFT(Table5[[#This Row],[Section]],1)="7","PDB",NOT(ISBLANK(Table5[[#This Row],[Section]])),"No")</f>
        <v>No</v>
      </c>
    </row>
    <row r="5730" spans="1:13" x14ac:dyDescent="0.25">
      <c r="A5730" s="126" t="s">
        <v>11956</v>
      </c>
      <c r="B5730" s="126" t="s">
        <v>21243</v>
      </c>
      <c r="C5730" s="126" t="s">
        <v>75</v>
      </c>
      <c r="D5730" s="127">
        <v>0.224</v>
      </c>
      <c r="E5730" s="128">
        <v>132</v>
      </c>
      <c r="F5730" s="128">
        <v>100</v>
      </c>
      <c r="G5730" s="126" t="s">
        <v>21076</v>
      </c>
      <c r="H5730" s="126" t="s">
        <v>21077</v>
      </c>
      <c r="I5730" s="126" t="s">
        <v>21078</v>
      </c>
      <c r="J5730" s="126" t="s">
        <v>26251</v>
      </c>
      <c r="K5730" s="9">
        <f>_xlfn.IFNA(VLOOKUP(Table5[[#This Row],[Section]],SubSill_Tier,2,FALSE),0)</f>
        <v>0</v>
      </c>
      <c r="L5730" s="9" t="str">
        <f t="shared" si="98"/>
        <v/>
      </c>
      <c r="M5730" s="205" t="str" cm="1">
        <f t="array" ref="M5730">_xlfn.IFS(NOT(ISERROR(VLOOKUP(Table5[[#This Row],[Section]],TB_notTB,1,FALSE))),"No",LEFT(Table5[[#This Row],[Section]],3)="ETB","PLS",LEFT(Table5[[#This Row],[Section]],1)="7","PDB",NOT(ISBLANK(Table5[[#This Row],[Section]])),"No")</f>
        <v>No</v>
      </c>
    </row>
    <row r="5731" spans="1:13" x14ac:dyDescent="0.25">
      <c r="A5731" s="126" t="s">
        <v>8349</v>
      </c>
      <c r="B5731" s="126" t="s">
        <v>17222</v>
      </c>
      <c r="C5731" s="126" t="s">
        <v>98</v>
      </c>
      <c r="D5731" s="127">
        <v>0.46700000000000003</v>
      </c>
      <c r="E5731" s="128">
        <v>105</v>
      </c>
      <c r="F5731" s="128">
        <v>105</v>
      </c>
      <c r="G5731" s="126" t="s">
        <v>13750</v>
      </c>
      <c r="H5731" s="126" t="s">
        <v>20121</v>
      </c>
      <c r="I5731" s="126" t="s">
        <v>20122</v>
      </c>
      <c r="J5731" s="126" t="s">
        <v>26234</v>
      </c>
      <c r="K5731" s="9">
        <f>_xlfn.IFNA(VLOOKUP(Table5[[#This Row],[Section]],SubSill_Tier,2,FALSE),0)</f>
        <v>0</v>
      </c>
      <c r="L5731" s="9" t="str">
        <f t="shared" si="98"/>
        <v/>
      </c>
      <c r="M5731" s="205" t="str" cm="1">
        <f t="array" ref="M5731">_xlfn.IFS(NOT(ISERROR(VLOOKUP(Table5[[#This Row],[Section]],TB_notTB,1,FALSE))),"No",LEFT(Table5[[#This Row],[Section]],3)="ETB","PLS",LEFT(Table5[[#This Row],[Section]],1)="7","PDB",NOT(ISBLANK(Table5[[#This Row],[Section]])),"No")</f>
        <v>No</v>
      </c>
    </row>
    <row r="5732" spans="1:13" x14ac:dyDescent="0.25">
      <c r="A5732" s="126" t="s">
        <v>2375</v>
      </c>
      <c r="B5732" s="126" t="s">
        <v>17222</v>
      </c>
      <c r="C5732" s="126" t="s">
        <v>98</v>
      </c>
      <c r="D5732" s="127">
        <v>2.927</v>
      </c>
      <c r="E5732" s="128">
        <v>761</v>
      </c>
      <c r="F5732" s="128">
        <v>761</v>
      </c>
      <c r="G5732" s="126" t="s">
        <v>13712</v>
      </c>
      <c r="H5732" s="126" t="s">
        <v>20120</v>
      </c>
      <c r="I5732" s="126" t="s">
        <v>21055</v>
      </c>
      <c r="J5732" s="126" t="s">
        <v>26232</v>
      </c>
      <c r="K5732" s="9">
        <f>_xlfn.IFNA(VLOOKUP(Table5[[#This Row],[Section]],SubSill_Tier,2,FALSE),0)</f>
        <v>0</v>
      </c>
      <c r="L5732" s="9" t="str">
        <f t="shared" si="98"/>
        <v/>
      </c>
      <c r="M5732" s="205" t="str" cm="1">
        <f t="array" ref="M5732">_xlfn.IFS(NOT(ISERROR(VLOOKUP(Table5[[#This Row],[Section]],TB_notTB,1,FALSE))),"No",LEFT(Table5[[#This Row],[Section]],3)="ETB","PLS",LEFT(Table5[[#This Row],[Section]],1)="7","PDB",NOT(ISBLANK(Table5[[#This Row],[Section]])),"No")</f>
        <v>No</v>
      </c>
    </row>
    <row r="5733" spans="1:13" x14ac:dyDescent="0.25">
      <c r="A5733" s="126" t="s">
        <v>2376</v>
      </c>
      <c r="B5733" s="126" t="s">
        <v>17222</v>
      </c>
      <c r="C5733" s="126" t="s">
        <v>98</v>
      </c>
      <c r="D5733" s="127">
        <v>2.9079999999999999</v>
      </c>
      <c r="E5733" s="128">
        <v>819</v>
      </c>
      <c r="F5733" s="128">
        <v>819</v>
      </c>
      <c r="G5733" s="126" t="s">
        <v>13712</v>
      </c>
      <c r="H5733" s="126" t="s">
        <v>20120</v>
      </c>
      <c r="I5733" s="126" t="s">
        <v>21055</v>
      </c>
      <c r="J5733" s="126" t="s">
        <v>26232</v>
      </c>
      <c r="K5733" s="9">
        <f>_xlfn.IFNA(VLOOKUP(Table5[[#This Row],[Section]],SubSill_Tier,2,FALSE),0)</f>
        <v>0</v>
      </c>
      <c r="L5733" s="9" t="str">
        <f t="shared" si="98"/>
        <v/>
      </c>
      <c r="M5733" s="205" t="str" cm="1">
        <f t="array" ref="M5733">_xlfn.IFS(NOT(ISERROR(VLOOKUP(Table5[[#This Row],[Section]],TB_notTB,1,FALSE))),"No",LEFT(Table5[[#This Row],[Section]],3)="ETB","PLS",LEFT(Table5[[#This Row],[Section]],1)="7","PDB",NOT(ISBLANK(Table5[[#This Row],[Section]])),"No")</f>
        <v>No</v>
      </c>
    </row>
    <row r="5734" spans="1:13" x14ac:dyDescent="0.25">
      <c r="A5734" s="126" t="s">
        <v>2377</v>
      </c>
      <c r="B5734" s="126" t="s">
        <v>17222</v>
      </c>
      <c r="C5734" s="126" t="s">
        <v>98</v>
      </c>
      <c r="D5734" s="127">
        <v>3.3450000000000002</v>
      </c>
      <c r="E5734" s="128">
        <v>940</v>
      </c>
      <c r="F5734" s="128">
        <v>940</v>
      </c>
      <c r="G5734" s="126" t="s">
        <v>13712</v>
      </c>
      <c r="H5734" s="126" t="s">
        <v>20120</v>
      </c>
      <c r="I5734" s="126" t="s">
        <v>21055</v>
      </c>
      <c r="J5734" s="126" t="s">
        <v>26232</v>
      </c>
      <c r="K5734" s="9">
        <f>_xlfn.IFNA(VLOOKUP(Table5[[#This Row],[Section]],SubSill_Tier,2,FALSE),0)</f>
        <v>0</v>
      </c>
      <c r="L5734" s="9" t="str">
        <f t="shared" si="98"/>
        <v/>
      </c>
      <c r="M5734" s="205" t="str" cm="1">
        <f t="array" ref="M5734">_xlfn.IFS(NOT(ISERROR(VLOOKUP(Table5[[#This Row],[Section]],TB_notTB,1,FALSE))),"No",LEFT(Table5[[#This Row],[Section]],3)="ETB","PLS",LEFT(Table5[[#This Row],[Section]],1)="7","PDB",NOT(ISBLANK(Table5[[#This Row],[Section]])),"No")</f>
        <v>No</v>
      </c>
    </row>
    <row r="5735" spans="1:13" x14ac:dyDescent="0.25">
      <c r="A5735" s="126" t="s">
        <v>8350</v>
      </c>
      <c r="B5735" s="126" t="s">
        <v>17222</v>
      </c>
      <c r="C5735" s="126" t="s">
        <v>75</v>
      </c>
      <c r="D5735" s="127">
        <v>3.0649999999999999</v>
      </c>
      <c r="E5735" s="128">
        <v>298</v>
      </c>
      <c r="F5735" s="128">
        <v>298</v>
      </c>
      <c r="G5735" s="126" t="s">
        <v>13719</v>
      </c>
      <c r="H5735" s="126" t="s">
        <v>20128</v>
      </c>
      <c r="I5735" s="126" t="s">
        <v>20129</v>
      </c>
      <c r="J5735" s="126" t="s">
        <v>26238</v>
      </c>
      <c r="K5735" s="9">
        <f>_xlfn.IFNA(VLOOKUP(Table5[[#This Row],[Section]],SubSill_Tier,2,FALSE),0)</f>
        <v>0</v>
      </c>
      <c r="L5735" s="9" t="str">
        <f t="shared" si="98"/>
        <v/>
      </c>
      <c r="M5735" s="205" t="str" cm="1">
        <f t="array" ref="M5735">_xlfn.IFS(NOT(ISERROR(VLOOKUP(Table5[[#This Row],[Section]],TB_notTB,1,FALSE))),"No",LEFT(Table5[[#This Row],[Section]],3)="ETB","PLS",LEFT(Table5[[#This Row],[Section]],1)="7","PDB",NOT(ISBLANK(Table5[[#This Row],[Section]])),"No")</f>
        <v>No</v>
      </c>
    </row>
    <row r="5736" spans="1:13" x14ac:dyDescent="0.25">
      <c r="A5736" s="126" t="s">
        <v>8351</v>
      </c>
      <c r="B5736" s="126" t="s">
        <v>28102</v>
      </c>
      <c r="C5736" s="126" t="s">
        <v>75</v>
      </c>
      <c r="D5736" s="127">
        <v>4.1470000000000002</v>
      </c>
      <c r="E5736" s="128">
        <v>400</v>
      </c>
      <c r="F5736" s="128">
        <v>400</v>
      </c>
      <c r="G5736" s="126" t="s">
        <v>13719</v>
      </c>
      <c r="H5736" s="126" t="s">
        <v>20128</v>
      </c>
      <c r="I5736" s="126" t="s">
        <v>20129</v>
      </c>
      <c r="J5736" s="126" t="s">
        <v>26240</v>
      </c>
      <c r="K5736" s="9">
        <f>_xlfn.IFNA(VLOOKUP(Table5[[#This Row],[Section]],SubSill_Tier,2,FALSE),0)</f>
        <v>0</v>
      </c>
      <c r="L5736" s="9" t="str">
        <f t="shared" si="98"/>
        <v>Wall</v>
      </c>
      <c r="M5736" s="205" t="str" cm="1">
        <f t="array" ref="M5736">_xlfn.IFS(NOT(ISERROR(VLOOKUP(Table5[[#This Row],[Section]],TB_notTB,1,FALSE))),"No",LEFT(Table5[[#This Row],[Section]],3)="ETB","PLS",LEFT(Table5[[#This Row],[Section]],1)="7","PDB",NOT(ISBLANK(Table5[[#This Row],[Section]])),"No")</f>
        <v>No</v>
      </c>
    </row>
    <row r="5737" spans="1:13" x14ac:dyDescent="0.25">
      <c r="A5737" s="126" t="s">
        <v>8352</v>
      </c>
      <c r="B5737" s="126" t="s">
        <v>28103</v>
      </c>
      <c r="C5737" s="126" t="s">
        <v>75</v>
      </c>
      <c r="D5737" s="127">
        <v>0.159</v>
      </c>
      <c r="E5737" s="128">
        <v>100</v>
      </c>
      <c r="F5737" s="128">
        <v>100</v>
      </c>
      <c r="G5737" s="126" t="s">
        <v>13715</v>
      </c>
      <c r="H5737" s="126" t="s">
        <v>20123</v>
      </c>
      <c r="I5737" s="126" t="s">
        <v>21058</v>
      </c>
      <c r="J5737" s="126" t="s">
        <v>26236</v>
      </c>
      <c r="K5737" s="9">
        <f>_xlfn.IFNA(VLOOKUP(Table5[[#This Row],[Section]],SubSill_Tier,2,FALSE),0)</f>
        <v>0</v>
      </c>
      <c r="L5737" s="9" t="str">
        <f t="shared" si="98"/>
        <v/>
      </c>
      <c r="M5737" s="205" t="str" cm="1">
        <f t="array" ref="M5737">_xlfn.IFS(NOT(ISERROR(VLOOKUP(Table5[[#This Row],[Section]],TB_notTB,1,FALSE))),"No",LEFT(Table5[[#This Row],[Section]],3)="ETB","PLS",LEFT(Table5[[#This Row],[Section]],1)="7","PDB",NOT(ISBLANK(Table5[[#This Row],[Section]])),"No")</f>
        <v>No</v>
      </c>
    </row>
    <row r="5738" spans="1:13" x14ac:dyDescent="0.25">
      <c r="A5738" s="126" t="s">
        <v>8353</v>
      </c>
      <c r="B5738" s="126" t="s">
        <v>17222</v>
      </c>
      <c r="C5738" s="126" t="s">
        <v>75</v>
      </c>
      <c r="D5738" s="127">
        <v>0.20300000000000001</v>
      </c>
      <c r="E5738" s="128">
        <v>101</v>
      </c>
      <c r="F5738" s="128">
        <v>101</v>
      </c>
      <c r="G5738" s="126" t="s">
        <v>13750</v>
      </c>
      <c r="H5738" s="126" t="s">
        <v>20121</v>
      </c>
      <c r="I5738" s="126" t="s">
        <v>20122</v>
      </c>
      <c r="J5738" s="126" t="s">
        <v>26234</v>
      </c>
      <c r="K5738" s="9">
        <f>_xlfn.IFNA(VLOOKUP(Table5[[#This Row],[Section]],SubSill_Tier,2,FALSE),0)</f>
        <v>0</v>
      </c>
      <c r="L5738" s="9" t="str">
        <f t="shared" si="98"/>
        <v/>
      </c>
      <c r="M5738" s="205" t="str" cm="1">
        <f t="array" ref="M5738">_xlfn.IFS(NOT(ISERROR(VLOOKUP(Table5[[#This Row],[Section]],TB_notTB,1,FALSE))),"No",LEFT(Table5[[#This Row],[Section]],3)="ETB","PLS",LEFT(Table5[[#This Row],[Section]],1)="7","PDB",NOT(ISBLANK(Table5[[#This Row],[Section]])),"No")</f>
        <v>No</v>
      </c>
    </row>
    <row r="5739" spans="1:13" x14ac:dyDescent="0.25">
      <c r="A5739" s="126" t="s">
        <v>8354</v>
      </c>
      <c r="B5739" s="126" t="s">
        <v>12664</v>
      </c>
      <c r="C5739" s="126" t="s">
        <v>75</v>
      </c>
      <c r="D5739" s="127">
        <v>0.28699999999999998</v>
      </c>
      <c r="E5739" s="128">
        <v>106</v>
      </c>
      <c r="F5739" s="128">
        <v>106</v>
      </c>
      <c r="G5739" s="126" t="s">
        <v>13713</v>
      </c>
      <c r="H5739" s="126" t="s">
        <v>21056</v>
      </c>
      <c r="I5739" s="126" t="s">
        <v>21057</v>
      </c>
      <c r="J5739" s="126" t="s">
        <v>26233</v>
      </c>
      <c r="K5739" s="9">
        <f>_xlfn.IFNA(VLOOKUP(Table5[[#This Row],[Section]],SubSill_Tier,2,FALSE),0)</f>
        <v>0</v>
      </c>
      <c r="L5739" s="9" t="str">
        <f t="shared" si="98"/>
        <v>Wall</v>
      </c>
      <c r="M5739" s="205" t="str" cm="1">
        <f t="array" ref="M5739">_xlfn.IFS(NOT(ISERROR(VLOOKUP(Table5[[#This Row],[Section]],TB_notTB,1,FALSE))),"No",LEFT(Table5[[#This Row],[Section]],3)="ETB","PLS",LEFT(Table5[[#This Row],[Section]],1)="7","PDB",NOT(ISBLANK(Table5[[#This Row],[Section]])),"No")</f>
        <v>No</v>
      </c>
    </row>
    <row r="5740" spans="1:13" x14ac:dyDescent="0.25">
      <c r="A5740" s="126" t="s">
        <v>2378</v>
      </c>
      <c r="B5740" s="126" t="s">
        <v>17222</v>
      </c>
      <c r="C5740" s="126" t="s">
        <v>75</v>
      </c>
      <c r="D5740" s="127">
        <v>0.34599999999999997</v>
      </c>
      <c r="E5740" s="128">
        <v>210</v>
      </c>
      <c r="F5740" s="128">
        <v>210</v>
      </c>
      <c r="G5740" s="126" t="s">
        <v>13736</v>
      </c>
      <c r="H5740" s="126" t="s">
        <v>20148</v>
      </c>
      <c r="I5740" s="126" t="s">
        <v>21073</v>
      </c>
      <c r="J5740" s="126" t="s">
        <v>26232</v>
      </c>
      <c r="K5740" s="9">
        <f>_xlfn.IFNA(VLOOKUP(Table5[[#This Row],[Section]],SubSill_Tier,2,FALSE),0)</f>
        <v>0</v>
      </c>
      <c r="L5740" s="9" t="str">
        <f t="shared" si="98"/>
        <v/>
      </c>
      <c r="M5740" s="205" t="str" cm="1">
        <f t="array" ref="M5740">_xlfn.IFS(NOT(ISERROR(VLOOKUP(Table5[[#This Row],[Section]],TB_notTB,1,FALSE))),"No",LEFT(Table5[[#This Row],[Section]],3)="ETB","PLS",LEFT(Table5[[#This Row],[Section]],1)="7","PDB",NOT(ISBLANK(Table5[[#This Row],[Section]])),"No")</f>
        <v>No</v>
      </c>
    </row>
    <row r="5741" spans="1:13" x14ac:dyDescent="0.25">
      <c r="A5741" s="126" t="s">
        <v>8355</v>
      </c>
      <c r="B5741" s="126" t="s">
        <v>17222</v>
      </c>
      <c r="C5741" s="126" t="s">
        <v>98</v>
      </c>
      <c r="D5741" s="127">
        <v>0.68500000000000005</v>
      </c>
      <c r="E5741" s="128">
        <v>171</v>
      </c>
      <c r="F5741" s="128">
        <v>171</v>
      </c>
      <c r="G5741" s="126" t="s">
        <v>13721</v>
      </c>
      <c r="H5741" s="126" t="s">
        <v>20121</v>
      </c>
      <c r="I5741" s="126" t="s">
        <v>20122</v>
      </c>
      <c r="J5741" s="126" t="s">
        <v>26234</v>
      </c>
      <c r="K5741" s="9">
        <f>_xlfn.IFNA(VLOOKUP(Table5[[#This Row],[Section]],SubSill_Tier,2,FALSE),0)</f>
        <v>0</v>
      </c>
      <c r="L5741" s="9" t="str">
        <f t="shared" si="98"/>
        <v/>
      </c>
      <c r="M5741" s="205" t="str" cm="1">
        <f t="array" ref="M5741">_xlfn.IFS(NOT(ISERROR(VLOOKUP(Table5[[#This Row],[Section]],TB_notTB,1,FALSE))),"No",LEFT(Table5[[#This Row],[Section]],3)="ETB","PLS",LEFT(Table5[[#This Row],[Section]],1)="7","PDB",NOT(ISBLANK(Table5[[#This Row],[Section]])),"No")</f>
        <v>No</v>
      </c>
    </row>
    <row r="5742" spans="1:13" x14ac:dyDescent="0.25">
      <c r="A5742" s="126" t="s">
        <v>8356</v>
      </c>
      <c r="B5742" s="126" t="s">
        <v>17222</v>
      </c>
      <c r="C5742" s="126" t="s">
        <v>98</v>
      </c>
      <c r="D5742" s="127">
        <v>0.81</v>
      </c>
      <c r="E5742" s="128">
        <v>202</v>
      </c>
      <c r="F5742" s="128">
        <v>202</v>
      </c>
      <c r="G5742" s="126" t="s">
        <v>13721</v>
      </c>
      <c r="H5742" s="126" t="s">
        <v>20121</v>
      </c>
      <c r="I5742" s="126" t="s">
        <v>20122</v>
      </c>
      <c r="J5742" s="126" t="s">
        <v>26234</v>
      </c>
      <c r="K5742" s="9">
        <f>_xlfn.IFNA(VLOOKUP(Table5[[#This Row],[Section]],SubSill_Tier,2,FALSE),0)</f>
        <v>0</v>
      </c>
      <c r="L5742" s="9" t="str">
        <f t="shared" si="98"/>
        <v/>
      </c>
      <c r="M5742" s="205" t="str" cm="1">
        <f t="array" ref="M5742">_xlfn.IFS(NOT(ISERROR(VLOOKUP(Table5[[#This Row],[Section]],TB_notTB,1,FALSE))),"No",LEFT(Table5[[#This Row],[Section]],3)="ETB","PLS",LEFT(Table5[[#This Row],[Section]],1)="7","PDB",NOT(ISBLANK(Table5[[#This Row],[Section]])),"No")</f>
        <v>No</v>
      </c>
    </row>
    <row r="5743" spans="1:13" x14ac:dyDescent="0.25">
      <c r="A5743" s="126" t="s">
        <v>8357</v>
      </c>
      <c r="B5743" s="126" t="s">
        <v>17222</v>
      </c>
      <c r="C5743" s="126" t="s">
        <v>98</v>
      </c>
      <c r="D5743" s="127">
        <v>0.93700000000000006</v>
      </c>
      <c r="E5743" s="128">
        <v>233</v>
      </c>
      <c r="F5743" s="128">
        <v>233</v>
      </c>
      <c r="G5743" s="126" t="s">
        <v>13721</v>
      </c>
      <c r="H5743" s="126" t="s">
        <v>20121</v>
      </c>
      <c r="I5743" s="126" t="s">
        <v>20122</v>
      </c>
      <c r="J5743" s="126" t="s">
        <v>26234</v>
      </c>
      <c r="K5743" s="9">
        <f>_xlfn.IFNA(VLOOKUP(Table5[[#This Row],[Section]],SubSill_Tier,2,FALSE),0)</f>
        <v>0</v>
      </c>
      <c r="L5743" s="9" t="str">
        <f t="shared" si="98"/>
        <v/>
      </c>
      <c r="M5743" s="205" t="str" cm="1">
        <f t="array" ref="M5743">_xlfn.IFS(NOT(ISERROR(VLOOKUP(Table5[[#This Row],[Section]],TB_notTB,1,FALSE))),"No",LEFT(Table5[[#This Row],[Section]],3)="ETB","PLS",LEFT(Table5[[#This Row],[Section]],1)="7","PDB",NOT(ISBLANK(Table5[[#This Row],[Section]])),"No")</f>
        <v>No</v>
      </c>
    </row>
    <row r="5744" spans="1:13" x14ac:dyDescent="0.25">
      <c r="A5744" s="126" t="s">
        <v>2379</v>
      </c>
      <c r="B5744" s="126" t="s">
        <v>2380</v>
      </c>
      <c r="C5744" s="126" t="s">
        <v>75</v>
      </c>
      <c r="D5744" s="127">
        <v>2.2160000000000002</v>
      </c>
      <c r="E5744" s="128">
        <v>439</v>
      </c>
      <c r="F5744" s="128">
        <v>290</v>
      </c>
      <c r="G5744" s="126" t="s">
        <v>13744</v>
      </c>
      <c r="H5744" s="126" t="s">
        <v>20161</v>
      </c>
      <c r="I5744" s="126" t="s">
        <v>21083</v>
      </c>
      <c r="J5744" s="126" t="s">
        <v>26241</v>
      </c>
      <c r="K5744" s="9">
        <f>_xlfn.IFNA(VLOOKUP(Table5[[#This Row],[Section]],SubSill_Tier,2,FALSE),0)</f>
        <v>0</v>
      </c>
      <c r="L5744" s="9" t="str">
        <f t="shared" si="98"/>
        <v/>
      </c>
      <c r="M5744" s="205" t="str" cm="1">
        <f t="array" ref="M5744">_xlfn.IFS(NOT(ISERROR(VLOOKUP(Table5[[#This Row],[Section]],TB_notTB,1,FALSE))),"No",LEFT(Table5[[#This Row],[Section]],3)="ETB","PLS",LEFT(Table5[[#This Row],[Section]],1)="7","PDB",NOT(ISBLANK(Table5[[#This Row],[Section]])),"No")</f>
        <v>No</v>
      </c>
    </row>
    <row r="5745" spans="1:13" x14ac:dyDescent="0.25">
      <c r="A5745" s="126" t="s">
        <v>8358</v>
      </c>
      <c r="B5745" s="126" t="s">
        <v>8359</v>
      </c>
      <c r="C5745" s="126" t="s">
        <v>75</v>
      </c>
      <c r="D5745" s="127">
        <v>0.70799999999999996</v>
      </c>
      <c r="E5745" s="128">
        <v>157</v>
      </c>
      <c r="F5745" s="128">
        <v>100</v>
      </c>
      <c r="G5745" s="126" t="s">
        <v>13741</v>
      </c>
      <c r="H5745" s="126" t="s">
        <v>21079</v>
      </c>
      <c r="I5745" s="126" t="s">
        <v>21080</v>
      </c>
      <c r="J5745" s="126" t="s">
        <v>26233</v>
      </c>
      <c r="K5745" s="9">
        <f>_xlfn.IFNA(VLOOKUP(Table5[[#This Row],[Section]],SubSill_Tier,2,FALSE),0)</f>
        <v>0</v>
      </c>
      <c r="L5745" s="9" t="str">
        <f t="shared" si="98"/>
        <v/>
      </c>
      <c r="M5745" s="205" t="str" cm="1">
        <f t="array" ref="M5745">_xlfn.IFS(NOT(ISERROR(VLOOKUP(Table5[[#This Row],[Section]],TB_notTB,1,FALSE))),"No",LEFT(Table5[[#This Row],[Section]],3)="ETB","PLS",LEFT(Table5[[#This Row],[Section]],1)="7","PDB",NOT(ISBLANK(Table5[[#This Row],[Section]])),"No")</f>
        <v>No</v>
      </c>
    </row>
    <row r="5746" spans="1:13" x14ac:dyDescent="0.25">
      <c r="A5746" s="126" t="s">
        <v>8360</v>
      </c>
      <c r="B5746" s="126" t="s">
        <v>17222</v>
      </c>
      <c r="C5746" s="126" t="s">
        <v>98</v>
      </c>
      <c r="D5746" s="127">
        <v>1.5469999999999999</v>
      </c>
      <c r="E5746" s="128">
        <v>562</v>
      </c>
      <c r="F5746" s="128">
        <v>562</v>
      </c>
      <c r="G5746" s="126" t="s">
        <v>13721</v>
      </c>
      <c r="H5746" s="126" t="s">
        <v>20121</v>
      </c>
      <c r="I5746" s="126" t="s">
        <v>20122</v>
      </c>
      <c r="J5746" s="126" t="s">
        <v>26234</v>
      </c>
      <c r="K5746" s="9">
        <f>_xlfn.IFNA(VLOOKUP(Table5[[#This Row],[Section]],SubSill_Tier,2,FALSE),0)</f>
        <v>0</v>
      </c>
      <c r="L5746" s="9" t="str">
        <f t="shared" si="98"/>
        <v/>
      </c>
      <c r="M5746" s="205" t="str" cm="1">
        <f t="array" ref="M5746">_xlfn.IFS(NOT(ISERROR(VLOOKUP(Table5[[#This Row],[Section]],TB_notTB,1,FALSE))),"No",LEFT(Table5[[#This Row],[Section]],3)="ETB","PLS",LEFT(Table5[[#This Row],[Section]],1)="7","PDB",NOT(ISBLANK(Table5[[#This Row],[Section]])),"No")</f>
        <v>No</v>
      </c>
    </row>
    <row r="5747" spans="1:13" x14ac:dyDescent="0.25">
      <c r="A5747" s="126" t="s">
        <v>2381</v>
      </c>
      <c r="B5747" s="126" t="s">
        <v>17222</v>
      </c>
      <c r="C5747" s="126" t="s">
        <v>98</v>
      </c>
      <c r="D5747" s="127">
        <v>0.55800000000000005</v>
      </c>
      <c r="E5747" s="128">
        <v>256</v>
      </c>
      <c r="F5747" s="128">
        <v>100</v>
      </c>
      <c r="G5747" s="126" t="s">
        <v>13711</v>
      </c>
      <c r="H5747" s="126" t="s">
        <v>20119</v>
      </c>
      <c r="I5747" s="126" t="s">
        <v>21054</v>
      </c>
      <c r="J5747" s="126" t="s">
        <v>26232</v>
      </c>
      <c r="K5747" s="9">
        <f>_xlfn.IFNA(VLOOKUP(Table5[[#This Row],[Section]],SubSill_Tier,2,FALSE),0)</f>
        <v>0</v>
      </c>
      <c r="L5747" s="9" t="str">
        <f t="shared" si="98"/>
        <v/>
      </c>
      <c r="M5747" s="205" t="str" cm="1">
        <f t="array" ref="M5747">_xlfn.IFS(NOT(ISERROR(VLOOKUP(Table5[[#This Row],[Section]],TB_notTB,1,FALSE))),"No",LEFT(Table5[[#This Row],[Section]],3)="ETB","PLS",LEFT(Table5[[#This Row],[Section]],1)="7","PDB",NOT(ISBLANK(Table5[[#This Row],[Section]])),"No")</f>
        <v>No</v>
      </c>
    </row>
    <row r="5748" spans="1:13" x14ac:dyDescent="0.25">
      <c r="A5748" s="126" t="s">
        <v>2382</v>
      </c>
      <c r="B5748" s="126" t="s">
        <v>17222</v>
      </c>
      <c r="C5748" s="126" t="s">
        <v>98</v>
      </c>
      <c r="D5748" s="127">
        <v>0.53100000000000003</v>
      </c>
      <c r="E5748" s="128">
        <v>149</v>
      </c>
      <c r="F5748" s="128">
        <v>100</v>
      </c>
      <c r="G5748" s="126" t="s">
        <v>13711</v>
      </c>
      <c r="H5748" s="126" t="s">
        <v>20119</v>
      </c>
      <c r="I5748" s="126" t="s">
        <v>21054</v>
      </c>
      <c r="J5748" s="126" t="s">
        <v>26232</v>
      </c>
      <c r="K5748" s="9">
        <f>_xlfn.IFNA(VLOOKUP(Table5[[#This Row],[Section]],SubSill_Tier,2,FALSE),0)</f>
        <v>0</v>
      </c>
      <c r="L5748" s="9" t="str">
        <f t="shared" si="98"/>
        <v/>
      </c>
      <c r="M5748" s="205" t="str" cm="1">
        <f t="array" ref="M5748">_xlfn.IFS(NOT(ISERROR(VLOOKUP(Table5[[#This Row],[Section]],TB_notTB,1,FALSE))),"No",LEFT(Table5[[#This Row],[Section]],3)="ETB","PLS",LEFT(Table5[[#This Row],[Section]],1)="7","PDB",NOT(ISBLANK(Table5[[#This Row],[Section]])),"No")</f>
        <v>No</v>
      </c>
    </row>
    <row r="5749" spans="1:13" x14ac:dyDescent="0.25">
      <c r="A5749" s="126" t="s">
        <v>2383</v>
      </c>
      <c r="B5749" s="126" t="s">
        <v>17222</v>
      </c>
      <c r="C5749" s="126" t="s">
        <v>98</v>
      </c>
      <c r="D5749" s="127">
        <v>0.371</v>
      </c>
      <c r="E5749" s="128">
        <v>174</v>
      </c>
      <c r="F5749" s="128">
        <v>100</v>
      </c>
      <c r="G5749" s="126" t="s">
        <v>13711</v>
      </c>
      <c r="H5749" s="126" t="s">
        <v>20119</v>
      </c>
      <c r="I5749" s="126" t="s">
        <v>21054</v>
      </c>
      <c r="J5749" s="126" t="s">
        <v>26232</v>
      </c>
      <c r="K5749" s="9">
        <f>_xlfn.IFNA(VLOOKUP(Table5[[#This Row],[Section]],SubSill_Tier,2,FALSE),0)</f>
        <v>0</v>
      </c>
      <c r="L5749" s="9" t="str">
        <f t="shared" si="98"/>
        <v/>
      </c>
      <c r="M5749" s="205" t="str" cm="1">
        <f t="array" ref="M5749">_xlfn.IFS(NOT(ISERROR(VLOOKUP(Table5[[#This Row],[Section]],TB_notTB,1,FALSE))),"No",LEFT(Table5[[#This Row],[Section]],3)="ETB","PLS",LEFT(Table5[[#This Row],[Section]],1)="7","PDB",NOT(ISBLANK(Table5[[#This Row],[Section]])),"No")</f>
        <v>No</v>
      </c>
    </row>
    <row r="5750" spans="1:13" x14ac:dyDescent="0.25">
      <c r="A5750" s="126" t="s">
        <v>2384</v>
      </c>
      <c r="B5750" s="126" t="s">
        <v>17222</v>
      </c>
      <c r="C5750" s="126" t="s">
        <v>98</v>
      </c>
      <c r="D5750" s="127">
        <v>0.69899999999999995</v>
      </c>
      <c r="E5750" s="128">
        <v>325</v>
      </c>
      <c r="F5750" s="128">
        <v>325</v>
      </c>
      <c r="G5750" s="126" t="s">
        <v>13711</v>
      </c>
      <c r="H5750" s="126" t="s">
        <v>20119</v>
      </c>
      <c r="I5750" s="126" t="s">
        <v>21054</v>
      </c>
      <c r="J5750" s="126" t="s">
        <v>26232</v>
      </c>
      <c r="K5750" s="9">
        <f>_xlfn.IFNA(VLOOKUP(Table5[[#This Row],[Section]],SubSill_Tier,2,FALSE),0)</f>
        <v>0</v>
      </c>
      <c r="L5750" s="9" t="str">
        <f t="shared" si="98"/>
        <v/>
      </c>
      <c r="M5750" s="205" t="str" cm="1">
        <f t="array" ref="M5750">_xlfn.IFS(NOT(ISERROR(VLOOKUP(Table5[[#This Row],[Section]],TB_notTB,1,FALSE))),"No",LEFT(Table5[[#This Row],[Section]],3)="ETB","PLS",LEFT(Table5[[#This Row],[Section]],1)="7","PDB",NOT(ISBLANK(Table5[[#This Row],[Section]])),"No")</f>
        <v>No</v>
      </c>
    </row>
    <row r="5751" spans="1:13" x14ac:dyDescent="0.25">
      <c r="A5751" s="126" t="s">
        <v>2385</v>
      </c>
      <c r="B5751" s="126" t="s">
        <v>17222</v>
      </c>
      <c r="C5751" s="126" t="s">
        <v>98</v>
      </c>
      <c r="D5751" s="127">
        <v>1.169</v>
      </c>
      <c r="E5751" s="128">
        <v>296</v>
      </c>
      <c r="F5751" s="128">
        <v>225</v>
      </c>
      <c r="G5751" s="126" t="s">
        <v>13711</v>
      </c>
      <c r="H5751" s="126" t="s">
        <v>20119</v>
      </c>
      <c r="I5751" s="126" t="s">
        <v>21054</v>
      </c>
      <c r="J5751" s="126" t="s">
        <v>26232</v>
      </c>
      <c r="K5751" s="9">
        <f>_xlfn.IFNA(VLOOKUP(Table5[[#This Row],[Section]],SubSill_Tier,2,FALSE),0)</f>
        <v>0</v>
      </c>
      <c r="L5751" s="9" t="str">
        <f t="shared" si="98"/>
        <v/>
      </c>
      <c r="M5751" s="205" t="str" cm="1">
        <f t="array" ref="M5751">_xlfn.IFS(NOT(ISERROR(VLOOKUP(Table5[[#This Row],[Section]],TB_notTB,1,FALSE))),"No",LEFT(Table5[[#This Row],[Section]],3)="ETB","PLS",LEFT(Table5[[#This Row],[Section]],1)="7","PDB",NOT(ISBLANK(Table5[[#This Row],[Section]])),"No")</f>
        <v>No</v>
      </c>
    </row>
    <row r="5752" spans="1:13" x14ac:dyDescent="0.25">
      <c r="A5752" s="126" t="s">
        <v>2386</v>
      </c>
      <c r="B5752" s="126" t="s">
        <v>17222</v>
      </c>
      <c r="C5752" s="126" t="s">
        <v>98</v>
      </c>
      <c r="D5752" s="127">
        <v>0.443</v>
      </c>
      <c r="E5752" s="128">
        <v>268</v>
      </c>
      <c r="F5752" s="128">
        <v>268</v>
      </c>
      <c r="G5752" s="126" t="s">
        <v>13736</v>
      </c>
      <c r="H5752" s="126" t="s">
        <v>20148</v>
      </c>
      <c r="I5752" s="126" t="s">
        <v>21073</v>
      </c>
      <c r="J5752" s="126" t="s">
        <v>26232</v>
      </c>
      <c r="K5752" s="9">
        <f>_xlfn.IFNA(VLOOKUP(Table5[[#This Row],[Section]],SubSill_Tier,2,FALSE),0)</f>
        <v>0</v>
      </c>
      <c r="L5752" s="9" t="str">
        <f t="shared" si="98"/>
        <v/>
      </c>
      <c r="M5752" s="205" t="str" cm="1">
        <f t="array" ref="M5752">_xlfn.IFS(NOT(ISERROR(VLOOKUP(Table5[[#This Row],[Section]],TB_notTB,1,FALSE))),"No",LEFT(Table5[[#This Row],[Section]],3)="ETB","PLS",LEFT(Table5[[#This Row],[Section]],1)="7","PDB",NOT(ISBLANK(Table5[[#This Row],[Section]])),"No")</f>
        <v>No</v>
      </c>
    </row>
    <row r="5753" spans="1:13" x14ac:dyDescent="0.25">
      <c r="A5753" s="126" t="s">
        <v>8361</v>
      </c>
      <c r="B5753" s="126" t="s">
        <v>8362</v>
      </c>
      <c r="C5753" s="126" t="s">
        <v>75</v>
      </c>
      <c r="D5753" s="127">
        <v>1.7370000000000001</v>
      </c>
      <c r="E5753" s="128">
        <v>598</v>
      </c>
      <c r="F5753" s="128">
        <v>598</v>
      </c>
      <c r="G5753" s="126" t="s">
        <v>13738</v>
      </c>
      <c r="H5753" s="126" t="s">
        <v>21103</v>
      </c>
      <c r="I5753" s="126" t="s">
        <v>21104</v>
      </c>
      <c r="J5753" s="126" t="s">
        <v>26233</v>
      </c>
      <c r="K5753" s="9">
        <f>_xlfn.IFNA(VLOOKUP(Table5[[#This Row],[Section]],SubSill_Tier,2,FALSE),0)</f>
        <v>0</v>
      </c>
      <c r="L5753" s="9" t="str">
        <f t="shared" si="98"/>
        <v/>
      </c>
      <c r="M5753" s="205" t="str" cm="1">
        <f t="array" ref="M5753">_xlfn.IFS(NOT(ISERROR(VLOOKUP(Table5[[#This Row],[Section]],TB_notTB,1,FALSE))),"No",LEFT(Table5[[#This Row],[Section]],3)="ETB","PLS",LEFT(Table5[[#This Row],[Section]],1)="7","PDB",NOT(ISBLANK(Table5[[#This Row],[Section]])),"No")</f>
        <v>No</v>
      </c>
    </row>
    <row r="5754" spans="1:13" x14ac:dyDescent="0.25">
      <c r="A5754" s="126" t="s">
        <v>11957</v>
      </c>
      <c r="B5754" s="126" t="s">
        <v>17222</v>
      </c>
      <c r="C5754" s="126" t="s">
        <v>75</v>
      </c>
      <c r="D5754" s="127">
        <v>0.30099999999999999</v>
      </c>
      <c r="E5754" s="128">
        <v>156</v>
      </c>
      <c r="F5754" s="128">
        <v>100</v>
      </c>
      <c r="G5754" s="126" t="s">
        <v>13763</v>
      </c>
      <c r="H5754" s="126" t="s">
        <v>20195</v>
      </c>
      <c r="I5754" s="126" t="s">
        <v>20196</v>
      </c>
      <c r="J5754" s="126" t="s">
        <v>26254</v>
      </c>
      <c r="K5754" s="9">
        <f>_xlfn.IFNA(VLOOKUP(Table5[[#This Row],[Section]],SubSill_Tier,2,FALSE),0)</f>
        <v>0</v>
      </c>
      <c r="L5754" s="9" t="str">
        <f t="shared" si="98"/>
        <v/>
      </c>
      <c r="M5754" s="205" t="str" cm="1">
        <f t="array" ref="M5754">_xlfn.IFS(NOT(ISERROR(VLOOKUP(Table5[[#This Row],[Section]],TB_notTB,1,FALSE))),"No",LEFT(Table5[[#This Row],[Section]],3)="ETB","PLS",LEFT(Table5[[#This Row],[Section]],1)="7","PDB",NOT(ISBLANK(Table5[[#This Row],[Section]])),"No")</f>
        <v>No</v>
      </c>
    </row>
    <row r="5755" spans="1:13" x14ac:dyDescent="0.25">
      <c r="A5755" s="126" t="s">
        <v>8363</v>
      </c>
      <c r="B5755" s="126" t="s">
        <v>3598</v>
      </c>
      <c r="C5755" s="126" t="s">
        <v>98</v>
      </c>
      <c r="D5755" s="127">
        <v>1.0640000000000001</v>
      </c>
      <c r="E5755" s="128">
        <v>148</v>
      </c>
      <c r="F5755" s="128">
        <v>148</v>
      </c>
      <c r="G5755" s="126" t="s">
        <v>13750</v>
      </c>
      <c r="H5755" s="126" t="s">
        <v>20121</v>
      </c>
      <c r="I5755" s="126" t="s">
        <v>20122</v>
      </c>
      <c r="J5755" s="126" t="s">
        <v>26234</v>
      </c>
      <c r="K5755" s="9">
        <f>_xlfn.IFNA(VLOOKUP(Table5[[#This Row],[Section]],SubSill_Tier,2,FALSE),0)</f>
        <v>0</v>
      </c>
      <c r="L5755" s="9" t="str">
        <f t="shared" si="98"/>
        <v/>
      </c>
      <c r="M5755" s="205" t="str" cm="1">
        <f t="array" ref="M5755">_xlfn.IFS(NOT(ISERROR(VLOOKUP(Table5[[#This Row],[Section]],TB_notTB,1,FALSE))),"No",LEFT(Table5[[#This Row],[Section]],3)="ETB","PLS",LEFT(Table5[[#This Row],[Section]],1)="7","PDB",NOT(ISBLANK(Table5[[#This Row],[Section]])),"No")</f>
        <v>No</v>
      </c>
    </row>
    <row r="5756" spans="1:13" x14ac:dyDescent="0.25">
      <c r="A5756" s="126" t="s">
        <v>8364</v>
      </c>
      <c r="B5756" s="126" t="s">
        <v>8365</v>
      </c>
      <c r="C5756" s="126" t="s">
        <v>98</v>
      </c>
      <c r="D5756" s="127">
        <v>3.94</v>
      </c>
      <c r="E5756" s="128">
        <v>468</v>
      </c>
      <c r="F5756" s="128">
        <v>468</v>
      </c>
      <c r="G5756" s="126" t="s">
        <v>13759</v>
      </c>
      <c r="H5756" s="126" t="s">
        <v>20132</v>
      </c>
      <c r="I5756" s="126" t="s">
        <v>20133</v>
      </c>
      <c r="J5756" s="126" t="s">
        <v>26250</v>
      </c>
      <c r="K5756" s="9">
        <f>_xlfn.IFNA(VLOOKUP(Table5[[#This Row],[Section]],SubSill_Tier,2,FALSE),0)</f>
        <v>0</v>
      </c>
      <c r="L5756" s="9" t="str">
        <f t="shared" si="98"/>
        <v/>
      </c>
      <c r="M5756" s="205" t="str" cm="1">
        <f t="array" ref="M5756">_xlfn.IFS(NOT(ISERROR(VLOOKUP(Table5[[#This Row],[Section]],TB_notTB,1,FALSE))),"No",LEFT(Table5[[#This Row],[Section]],3)="ETB","PLS",LEFT(Table5[[#This Row],[Section]],1)="7","PDB",NOT(ISBLANK(Table5[[#This Row],[Section]])),"No")</f>
        <v>No</v>
      </c>
    </row>
    <row r="5757" spans="1:13" x14ac:dyDescent="0.25">
      <c r="A5757" s="126" t="s">
        <v>8366</v>
      </c>
      <c r="B5757" s="126" t="s">
        <v>17222</v>
      </c>
      <c r="C5757" s="126" t="s">
        <v>98</v>
      </c>
      <c r="D5757" s="127">
        <v>1.0149999999999999</v>
      </c>
      <c r="E5757" s="128">
        <v>100</v>
      </c>
      <c r="F5757" s="128">
        <v>100</v>
      </c>
      <c r="G5757" s="126" t="s">
        <v>13750</v>
      </c>
      <c r="H5757" s="126" t="s">
        <v>20121</v>
      </c>
      <c r="I5757" s="126" t="s">
        <v>20122</v>
      </c>
      <c r="J5757" s="126" t="s">
        <v>26234</v>
      </c>
      <c r="K5757" s="9">
        <f>_xlfn.IFNA(VLOOKUP(Table5[[#This Row],[Section]],SubSill_Tier,2,FALSE),0)</f>
        <v>0</v>
      </c>
      <c r="L5757" s="9" t="str">
        <f t="shared" si="98"/>
        <v/>
      </c>
      <c r="M5757" s="205" t="str" cm="1">
        <f t="array" ref="M5757">_xlfn.IFS(NOT(ISERROR(VLOOKUP(Table5[[#This Row],[Section]],TB_notTB,1,FALSE))),"No",LEFT(Table5[[#This Row],[Section]],3)="ETB","PLS",LEFT(Table5[[#This Row],[Section]],1)="7","PDB",NOT(ISBLANK(Table5[[#This Row],[Section]])),"No")</f>
        <v>No</v>
      </c>
    </row>
    <row r="5758" spans="1:13" x14ac:dyDescent="0.25">
      <c r="A5758" s="126" t="s">
        <v>2387</v>
      </c>
      <c r="B5758" s="126" t="s">
        <v>17222</v>
      </c>
      <c r="C5758" s="126" t="s">
        <v>98</v>
      </c>
      <c r="D5758" s="127">
        <v>0.72599999999999998</v>
      </c>
      <c r="E5758" s="128">
        <v>387</v>
      </c>
      <c r="F5758" s="128">
        <v>110</v>
      </c>
      <c r="G5758" s="126" t="s">
        <v>13711</v>
      </c>
      <c r="H5758" s="126" t="s">
        <v>20119</v>
      </c>
      <c r="I5758" s="126" t="s">
        <v>21054</v>
      </c>
      <c r="J5758" s="126" t="s">
        <v>26232</v>
      </c>
      <c r="K5758" s="9">
        <f>_xlfn.IFNA(VLOOKUP(Table5[[#This Row],[Section]],SubSill_Tier,2,FALSE),0)</f>
        <v>0</v>
      </c>
      <c r="L5758" s="9" t="str">
        <f t="shared" si="98"/>
        <v/>
      </c>
      <c r="M5758" s="205" t="str" cm="1">
        <f t="array" ref="M5758">_xlfn.IFS(NOT(ISERROR(VLOOKUP(Table5[[#This Row],[Section]],TB_notTB,1,FALSE))),"No",LEFT(Table5[[#This Row],[Section]],3)="ETB","PLS",LEFT(Table5[[#This Row],[Section]],1)="7","PDB",NOT(ISBLANK(Table5[[#This Row],[Section]])),"No")</f>
        <v>No</v>
      </c>
    </row>
    <row r="5759" spans="1:13" x14ac:dyDescent="0.25">
      <c r="A5759" s="126" t="s">
        <v>8367</v>
      </c>
      <c r="B5759" s="126" t="s">
        <v>8368</v>
      </c>
      <c r="C5759" s="126" t="s">
        <v>75</v>
      </c>
      <c r="D5759" s="127">
        <v>0.252</v>
      </c>
      <c r="E5759" s="128">
        <v>119</v>
      </c>
      <c r="F5759" s="128">
        <v>119</v>
      </c>
      <c r="G5759" s="126" t="s">
        <v>13719</v>
      </c>
      <c r="H5759" s="126" t="s">
        <v>20128</v>
      </c>
      <c r="I5759" s="126" t="s">
        <v>20129</v>
      </c>
      <c r="J5759" s="126" t="s">
        <v>26235</v>
      </c>
      <c r="K5759" s="9">
        <f>_xlfn.IFNA(VLOOKUP(Table5[[#This Row],[Section]],SubSill_Tier,2,FALSE),0)</f>
        <v>0</v>
      </c>
      <c r="L5759" s="9" t="str">
        <f t="shared" si="98"/>
        <v/>
      </c>
      <c r="M5759" s="205" t="str" cm="1">
        <f t="array" ref="M5759">_xlfn.IFS(NOT(ISERROR(VLOOKUP(Table5[[#This Row],[Section]],TB_notTB,1,FALSE))),"No",LEFT(Table5[[#This Row],[Section]],3)="ETB","PLS",LEFT(Table5[[#This Row],[Section]],1)="7","PDB",NOT(ISBLANK(Table5[[#This Row],[Section]])),"No")</f>
        <v>No</v>
      </c>
    </row>
    <row r="5760" spans="1:13" x14ac:dyDescent="0.25">
      <c r="A5760" s="126" t="s">
        <v>8369</v>
      </c>
      <c r="B5760" s="126" t="s">
        <v>12665</v>
      </c>
      <c r="C5760" s="126" t="s">
        <v>75</v>
      </c>
      <c r="D5760" s="127">
        <v>0.28399999999999997</v>
      </c>
      <c r="E5760" s="128">
        <v>129</v>
      </c>
      <c r="F5760" s="128">
        <v>100</v>
      </c>
      <c r="G5760" s="126" t="s">
        <v>13724</v>
      </c>
      <c r="H5760" s="126" t="s">
        <v>21063</v>
      </c>
      <c r="I5760" s="126" t="s">
        <v>21064</v>
      </c>
      <c r="J5760" s="126" t="s">
        <v>26233</v>
      </c>
      <c r="K5760" s="9">
        <f>_xlfn.IFNA(VLOOKUP(Table5[[#This Row],[Section]],SubSill_Tier,2,FALSE),0)</f>
        <v>0</v>
      </c>
      <c r="L5760" s="9" t="str">
        <f t="shared" si="98"/>
        <v>Wall</v>
      </c>
      <c r="M5760" s="205" t="str" cm="1">
        <f t="array" ref="M5760">_xlfn.IFS(NOT(ISERROR(VLOOKUP(Table5[[#This Row],[Section]],TB_notTB,1,FALSE))),"No",LEFT(Table5[[#This Row],[Section]],3)="ETB","PLS",LEFT(Table5[[#This Row],[Section]],1)="7","PDB",NOT(ISBLANK(Table5[[#This Row],[Section]])),"No")</f>
        <v>No</v>
      </c>
    </row>
    <row r="5761" spans="1:13" x14ac:dyDescent="0.25">
      <c r="A5761" s="126" t="s">
        <v>2388</v>
      </c>
      <c r="B5761" s="126" t="s">
        <v>2389</v>
      </c>
      <c r="C5761" s="126" t="s">
        <v>75</v>
      </c>
      <c r="D5761" s="127">
        <v>0.48399999999999999</v>
      </c>
      <c r="E5761" s="128">
        <v>284</v>
      </c>
      <c r="F5761" s="128">
        <v>284</v>
      </c>
      <c r="G5761" s="126" t="s">
        <v>13795</v>
      </c>
      <c r="H5761" s="126" t="s">
        <v>20347</v>
      </c>
      <c r="I5761" s="126" t="s">
        <v>28074</v>
      </c>
      <c r="J5761" s="126" t="s">
        <v>26247</v>
      </c>
      <c r="K5761" s="9">
        <f>_xlfn.IFNA(VLOOKUP(Table5[[#This Row],[Section]],SubSill_Tier,2,FALSE),0)</f>
        <v>0</v>
      </c>
      <c r="L5761" s="9" t="str">
        <f t="shared" si="98"/>
        <v/>
      </c>
      <c r="M5761" s="205" t="str" cm="1">
        <f t="array" ref="M5761">_xlfn.IFS(NOT(ISERROR(VLOOKUP(Table5[[#This Row],[Section]],TB_notTB,1,FALSE))),"No",LEFT(Table5[[#This Row],[Section]],3)="ETB","PLS",LEFT(Table5[[#This Row],[Section]],1)="7","PDB",NOT(ISBLANK(Table5[[#This Row],[Section]])),"No")</f>
        <v>No</v>
      </c>
    </row>
    <row r="5762" spans="1:13" x14ac:dyDescent="0.25">
      <c r="A5762" s="126" t="s">
        <v>8370</v>
      </c>
      <c r="B5762" s="126" t="s">
        <v>17222</v>
      </c>
      <c r="C5762" s="126" t="s">
        <v>98</v>
      </c>
      <c r="D5762" s="127">
        <v>0.4</v>
      </c>
      <c r="E5762" s="128">
        <v>100</v>
      </c>
      <c r="F5762" s="128">
        <v>100</v>
      </c>
      <c r="G5762" s="126" t="s">
        <v>13721</v>
      </c>
      <c r="H5762" s="126" t="s">
        <v>20121</v>
      </c>
      <c r="I5762" s="126" t="s">
        <v>20122</v>
      </c>
      <c r="J5762" s="126" t="s">
        <v>26234</v>
      </c>
      <c r="K5762" s="9">
        <f>_xlfn.IFNA(VLOOKUP(Table5[[#This Row],[Section]],SubSill_Tier,2,FALSE),0)</f>
        <v>0</v>
      </c>
      <c r="L5762" s="9" t="str">
        <f t="shared" ref="L5762:L5825" si="99">IFERROR(IF(LEFT(G5762,2)="AI",IF(_xlfn.NUMBERVALUE(IFERROR(LEFT(IF(ISERROR(FIND("X",UPPER(B5762))),UPPER(B5762),RIGHT(UPPER(B5762),LEN(UPPER(B5762))-FIND("~",SUBSTITUTE(UPPER(B5762),"X","~",LEN(UPPER(B5762))-LEN(SUBSTITUTE(UPPER(B5762),"X","")))))),FIND(" ",IF(ISERROR(FIND("X",UPPER(B5762))),UPPER(B5762),RIGHT(UPPER(B5762),LEN(UPPER(B5762))-FIND("~",SUBSTITUTE(UPPER(B5762),"X","~",LEN(UPPER(B5762))-LEN(SUBSTITUTE(UPPER(B5762),"X","")))))),1)-1),IF(ISERROR(FIND("X",UPPER(B5762))),UPPER(B5762),RIGHT(UPPER(B5762),LEN(UPPER(B5762))-FIND("~",SUBSTITUTE(UPPER(B5762),"X","~",LEN(UPPER(B5762))-LEN(SUBSTITUTE(UPPER(B5762),"X",""))))))),".")&gt;=5,"Wall",""),""),"")</f>
        <v/>
      </c>
      <c r="M5762" s="205" t="str" cm="1">
        <f t="array" ref="M5762">_xlfn.IFS(NOT(ISERROR(VLOOKUP(Table5[[#This Row],[Section]],TB_notTB,1,FALSE))),"No",LEFT(Table5[[#This Row],[Section]],3)="ETB","PLS",LEFT(Table5[[#This Row],[Section]],1)="7","PDB",NOT(ISBLANK(Table5[[#This Row],[Section]])),"No")</f>
        <v>No</v>
      </c>
    </row>
    <row r="5763" spans="1:13" x14ac:dyDescent="0.25">
      <c r="A5763" s="126" t="s">
        <v>2390</v>
      </c>
      <c r="B5763" s="126" t="s">
        <v>17222</v>
      </c>
      <c r="C5763" s="126" t="s">
        <v>98</v>
      </c>
      <c r="D5763" s="127">
        <v>0.879</v>
      </c>
      <c r="E5763" s="128">
        <v>397</v>
      </c>
      <c r="F5763" s="128">
        <v>115</v>
      </c>
      <c r="G5763" s="126" t="s">
        <v>13711</v>
      </c>
      <c r="H5763" s="126" t="s">
        <v>20119</v>
      </c>
      <c r="I5763" s="126" t="s">
        <v>21054</v>
      </c>
      <c r="J5763" s="126" t="s">
        <v>26232</v>
      </c>
      <c r="K5763" s="9">
        <f>_xlfn.IFNA(VLOOKUP(Table5[[#This Row],[Section]],SubSill_Tier,2,FALSE),0)</f>
        <v>0</v>
      </c>
      <c r="L5763" s="9" t="str">
        <f t="shared" si="99"/>
        <v/>
      </c>
      <c r="M5763" s="205" t="str" cm="1">
        <f t="array" ref="M5763">_xlfn.IFS(NOT(ISERROR(VLOOKUP(Table5[[#This Row],[Section]],TB_notTB,1,FALSE))),"No",LEFT(Table5[[#This Row],[Section]],3)="ETB","PLS",LEFT(Table5[[#This Row],[Section]],1)="7","PDB",NOT(ISBLANK(Table5[[#This Row],[Section]])),"No")</f>
        <v>No</v>
      </c>
    </row>
    <row r="5764" spans="1:13" x14ac:dyDescent="0.25">
      <c r="A5764" s="126" t="s">
        <v>11958</v>
      </c>
      <c r="B5764" s="126" t="s">
        <v>21244</v>
      </c>
      <c r="C5764" s="126" t="s">
        <v>75</v>
      </c>
      <c r="D5764" s="127">
        <v>0.13300000000000001</v>
      </c>
      <c r="E5764" s="128">
        <v>100</v>
      </c>
      <c r="F5764" s="128">
        <v>100</v>
      </c>
      <c r="G5764" s="126" t="s">
        <v>21076</v>
      </c>
      <c r="H5764" s="126" t="s">
        <v>21077</v>
      </c>
      <c r="I5764" s="126" t="s">
        <v>21078</v>
      </c>
      <c r="J5764" s="126" t="s">
        <v>26251</v>
      </c>
      <c r="K5764" s="9">
        <f>_xlfn.IFNA(VLOOKUP(Table5[[#This Row],[Section]],SubSill_Tier,2,FALSE),0)</f>
        <v>0</v>
      </c>
      <c r="L5764" s="9" t="str">
        <f t="shared" si="99"/>
        <v/>
      </c>
      <c r="M5764" s="205" t="str" cm="1">
        <f t="array" ref="M5764">_xlfn.IFS(NOT(ISERROR(VLOOKUP(Table5[[#This Row],[Section]],TB_notTB,1,FALSE))),"No",LEFT(Table5[[#This Row],[Section]],3)="ETB","PLS",LEFT(Table5[[#This Row],[Section]],1)="7","PDB",NOT(ISBLANK(Table5[[#This Row],[Section]])),"No")</f>
        <v>No</v>
      </c>
    </row>
    <row r="5765" spans="1:13" x14ac:dyDescent="0.25">
      <c r="A5765" s="126" t="s">
        <v>11959</v>
      </c>
      <c r="B5765" s="126" t="s">
        <v>21245</v>
      </c>
      <c r="C5765" s="126" t="s">
        <v>75</v>
      </c>
      <c r="D5765" s="127">
        <v>0.158</v>
      </c>
      <c r="E5765" s="128">
        <v>100</v>
      </c>
      <c r="F5765" s="128">
        <v>100</v>
      </c>
      <c r="G5765" s="126" t="s">
        <v>21076</v>
      </c>
      <c r="H5765" s="126" t="s">
        <v>21077</v>
      </c>
      <c r="I5765" s="126" t="s">
        <v>21078</v>
      </c>
      <c r="J5765" s="126" t="s">
        <v>26251</v>
      </c>
      <c r="K5765" s="9">
        <f>_xlfn.IFNA(VLOOKUP(Table5[[#This Row],[Section]],SubSill_Tier,2,FALSE),0)</f>
        <v>0</v>
      </c>
      <c r="L5765" s="9" t="str">
        <f t="shared" si="99"/>
        <v/>
      </c>
      <c r="M5765" s="205" t="str" cm="1">
        <f t="array" ref="M5765">_xlfn.IFS(NOT(ISERROR(VLOOKUP(Table5[[#This Row],[Section]],TB_notTB,1,FALSE))),"No",LEFT(Table5[[#This Row],[Section]],3)="ETB","PLS",LEFT(Table5[[#This Row],[Section]],1)="7","PDB",NOT(ISBLANK(Table5[[#This Row],[Section]])),"No")</f>
        <v>No</v>
      </c>
    </row>
    <row r="5766" spans="1:13" x14ac:dyDescent="0.25">
      <c r="A5766" s="126" t="s">
        <v>8371</v>
      </c>
      <c r="B5766" s="126" t="s">
        <v>17222</v>
      </c>
      <c r="C5766" s="126" t="s">
        <v>98</v>
      </c>
      <c r="D5766" s="127">
        <v>1.627</v>
      </c>
      <c r="E5766" s="128">
        <v>384</v>
      </c>
      <c r="F5766" s="128">
        <v>384</v>
      </c>
      <c r="G5766" s="126" t="s">
        <v>13714</v>
      </c>
      <c r="H5766" s="126" t="s">
        <v>20121</v>
      </c>
      <c r="I5766" s="126" t="s">
        <v>20122</v>
      </c>
      <c r="J5766" s="126" t="s">
        <v>26234</v>
      </c>
      <c r="K5766" s="9">
        <f>_xlfn.IFNA(VLOOKUP(Table5[[#This Row],[Section]],SubSill_Tier,2,FALSE),0)</f>
        <v>0</v>
      </c>
      <c r="L5766" s="9" t="str">
        <f t="shared" si="99"/>
        <v/>
      </c>
      <c r="M5766" s="205" t="str" cm="1">
        <f t="array" ref="M5766">_xlfn.IFS(NOT(ISERROR(VLOOKUP(Table5[[#This Row],[Section]],TB_notTB,1,FALSE))),"No",LEFT(Table5[[#This Row],[Section]],3)="ETB","PLS",LEFT(Table5[[#This Row],[Section]],1)="7","PDB",NOT(ISBLANK(Table5[[#This Row],[Section]])),"No")</f>
        <v>No</v>
      </c>
    </row>
    <row r="5767" spans="1:13" x14ac:dyDescent="0.25">
      <c r="A5767" s="126" t="s">
        <v>2391</v>
      </c>
      <c r="B5767" s="126" t="s">
        <v>17222</v>
      </c>
      <c r="C5767" s="126" t="s">
        <v>98</v>
      </c>
      <c r="D5767" s="127">
        <v>0.623</v>
      </c>
      <c r="E5767" s="128">
        <v>272</v>
      </c>
      <c r="F5767" s="128">
        <v>100</v>
      </c>
      <c r="G5767" s="126" t="s">
        <v>13711</v>
      </c>
      <c r="H5767" s="126" t="s">
        <v>20119</v>
      </c>
      <c r="I5767" s="126" t="s">
        <v>21054</v>
      </c>
      <c r="J5767" s="126" t="s">
        <v>26232</v>
      </c>
      <c r="K5767" s="9">
        <f>_xlfn.IFNA(VLOOKUP(Table5[[#This Row],[Section]],SubSill_Tier,2,FALSE),0)</f>
        <v>0</v>
      </c>
      <c r="L5767" s="9" t="str">
        <f t="shared" si="99"/>
        <v/>
      </c>
      <c r="M5767" s="205" t="str" cm="1">
        <f t="array" ref="M5767">_xlfn.IFS(NOT(ISERROR(VLOOKUP(Table5[[#This Row],[Section]],TB_notTB,1,FALSE))),"No",LEFT(Table5[[#This Row],[Section]],3)="ETB","PLS",LEFT(Table5[[#This Row],[Section]],1)="7","PDB",NOT(ISBLANK(Table5[[#This Row],[Section]])),"No")</f>
        <v>No</v>
      </c>
    </row>
    <row r="5768" spans="1:13" x14ac:dyDescent="0.25">
      <c r="A5768" s="126" t="s">
        <v>8372</v>
      </c>
      <c r="B5768" s="126" t="s">
        <v>3598</v>
      </c>
      <c r="C5768" s="126" t="s">
        <v>98</v>
      </c>
      <c r="D5768" s="127">
        <v>1.855</v>
      </c>
      <c r="E5768" s="128">
        <v>404</v>
      </c>
      <c r="F5768" s="128">
        <v>404</v>
      </c>
      <c r="G5768" s="126" t="s">
        <v>13724</v>
      </c>
      <c r="H5768" s="126" t="s">
        <v>20186</v>
      </c>
      <c r="I5768" s="126" t="s">
        <v>22099</v>
      </c>
      <c r="J5768" s="126" t="s">
        <v>26234</v>
      </c>
      <c r="K5768" s="9">
        <f>_xlfn.IFNA(VLOOKUP(Table5[[#This Row],[Section]],SubSill_Tier,2,FALSE),0)</f>
        <v>0</v>
      </c>
      <c r="L5768" s="9" t="str">
        <f t="shared" si="99"/>
        <v/>
      </c>
      <c r="M5768" s="205" t="str" cm="1">
        <f t="array" ref="M5768">_xlfn.IFS(NOT(ISERROR(VLOOKUP(Table5[[#This Row],[Section]],TB_notTB,1,FALSE))),"No",LEFT(Table5[[#This Row],[Section]],3)="ETB","PLS",LEFT(Table5[[#This Row],[Section]],1)="7","PDB",NOT(ISBLANK(Table5[[#This Row],[Section]])),"No")</f>
        <v>No</v>
      </c>
    </row>
    <row r="5769" spans="1:13" x14ac:dyDescent="0.25">
      <c r="A5769" s="126" t="s">
        <v>11960</v>
      </c>
      <c r="B5769" s="126" t="s">
        <v>11961</v>
      </c>
      <c r="C5769" s="126" t="s">
        <v>75</v>
      </c>
      <c r="D5769" s="127">
        <v>0.28399999999999997</v>
      </c>
      <c r="E5769" s="128">
        <v>138</v>
      </c>
      <c r="F5769" s="128">
        <v>100</v>
      </c>
      <c r="G5769" s="126" t="s">
        <v>13763</v>
      </c>
      <c r="H5769" s="126" t="s">
        <v>20250</v>
      </c>
      <c r="I5769" s="126" t="s">
        <v>21155</v>
      </c>
      <c r="J5769" s="126" t="s">
        <v>26258</v>
      </c>
      <c r="K5769" s="9">
        <f>_xlfn.IFNA(VLOOKUP(Table5[[#This Row],[Section]],SubSill_Tier,2,FALSE),0)</f>
        <v>0</v>
      </c>
      <c r="L5769" s="9" t="str">
        <f t="shared" si="99"/>
        <v/>
      </c>
      <c r="M5769" s="205" t="str" cm="1">
        <f t="array" ref="M5769">_xlfn.IFS(NOT(ISERROR(VLOOKUP(Table5[[#This Row],[Section]],TB_notTB,1,FALSE))),"No",LEFT(Table5[[#This Row],[Section]],3)="ETB","PLS",LEFT(Table5[[#This Row],[Section]],1)="7","PDB",NOT(ISBLANK(Table5[[#This Row],[Section]])),"No")</f>
        <v>No</v>
      </c>
    </row>
    <row r="5770" spans="1:13" x14ac:dyDescent="0.25">
      <c r="A5770" s="126" t="s">
        <v>11962</v>
      </c>
      <c r="B5770" s="126" t="s">
        <v>11963</v>
      </c>
      <c r="C5770" s="126" t="s">
        <v>75</v>
      </c>
      <c r="D5770" s="127">
        <v>0.16700000000000001</v>
      </c>
      <c r="E5770" s="128">
        <v>100</v>
      </c>
      <c r="F5770" s="128">
        <v>100</v>
      </c>
      <c r="G5770" s="126" t="s">
        <v>13739</v>
      </c>
      <c r="H5770" s="126" t="s">
        <v>20181</v>
      </c>
      <c r="I5770" s="126" t="s">
        <v>13279</v>
      </c>
      <c r="J5770" s="126" t="s">
        <v>26258</v>
      </c>
      <c r="K5770" s="9">
        <f>_xlfn.IFNA(VLOOKUP(Table5[[#This Row],[Section]],SubSill_Tier,2,FALSE),0)</f>
        <v>0</v>
      </c>
      <c r="L5770" s="9" t="str">
        <f t="shared" si="99"/>
        <v/>
      </c>
      <c r="M5770" s="205" t="str" cm="1">
        <f t="array" ref="M5770">_xlfn.IFS(NOT(ISERROR(VLOOKUP(Table5[[#This Row],[Section]],TB_notTB,1,FALSE))),"No",LEFT(Table5[[#This Row],[Section]],3)="ETB","PLS",LEFT(Table5[[#This Row],[Section]],1)="7","PDB",NOT(ISBLANK(Table5[[#This Row],[Section]])),"No")</f>
        <v>No</v>
      </c>
    </row>
    <row r="5771" spans="1:13" x14ac:dyDescent="0.25">
      <c r="A5771" s="126" t="s">
        <v>2392</v>
      </c>
      <c r="B5771" s="126" t="s">
        <v>17222</v>
      </c>
      <c r="C5771" s="126" t="s">
        <v>98</v>
      </c>
      <c r="D5771" s="127">
        <v>0.16300000000000001</v>
      </c>
      <c r="E5771" s="128">
        <v>111</v>
      </c>
      <c r="F5771" s="128">
        <v>100</v>
      </c>
      <c r="G5771" s="126" t="s">
        <v>13711</v>
      </c>
      <c r="H5771" s="126" t="s">
        <v>20119</v>
      </c>
      <c r="I5771" s="126" t="s">
        <v>21054</v>
      </c>
      <c r="J5771" s="126" t="s">
        <v>26232</v>
      </c>
      <c r="K5771" s="9">
        <f>_xlfn.IFNA(VLOOKUP(Table5[[#This Row],[Section]],SubSill_Tier,2,FALSE),0)</f>
        <v>0</v>
      </c>
      <c r="L5771" s="9" t="str">
        <f t="shared" si="99"/>
        <v/>
      </c>
      <c r="M5771" s="205" t="str" cm="1">
        <f t="array" ref="M5771">_xlfn.IFS(NOT(ISERROR(VLOOKUP(Table5[[#This Row],[Section]],TB_notTB,1,FALSE))),"No",LEFT(Table5[[#This Row],[Section]],3)="ETB","PLS",LEFT(Table5[[#This Row],[Section]],1)="7","PDB",NOT(ISBLANK(Table5[[#This Row],[Section]])),"No")</f>
        <v>No</v>
      </c>
    </row>
    <row r="5772" spans="1:13" x14ac:dyDescent="0.25">
      <c r="A5772" s="126" t="s">
        <v>2393</v>
      </c>
      <c r="B5772" s="126" t="s">
        <v>17222</v>
      </c>
      <c r="C5772" s="126" t="s">
        <v>98</v>
      </c>
      <c r="D5772" s="127">
        <v>0.18099999999999999</v>
      </c>
      <c r="E5772" s="128">
        <v>122</v>
      </c>
      <c r="F5772" s="128">
        <v>100</v>
      </c>
      <c r="G5772" s="126" t="s">
        <v>13711</v>
      </c>
      <c r="H5772" s="126" t="s">
        <v>20119</v>
      </c>
      <c r="I5772" s="126" t="s">
        <v>21054</v>
      </c>
      <c r="J5772" s="126" t="s">
        <v>26232</v>
      </c>
      <c r="K5772" s="9">
        <f>_xlfn.IFNA(VLOOKUP(Table5[[#This Row],[Section]],SubSill_Tier,2,FALSE),0)</f>
        <v>0</v>
      </c>
      <c r="L5772" s="9" t="str">
        <f t="shared" si="99"/>
        <v/>
      </c>
      <c r="M5772" s="205" t="str" cm="1">
        <f t="array" ref="M5772">_xlfn.IFS(NOT(ISERROR(VLOOKUP(Table5[[#This Row],[Section]],TB_notTB,1,FALSE))),"No",LEFT(Table5[[#This Row],[Section]],3)="ETB","PLS",LEFT(Table5[[#This Row],[Section]],1)="7","PDB",NOT(ISBLANK(Table5[[#This Row],[Section]])),"No")</f>
        <v>No</v>
      </c>
    </row>
    <row r="5773" spans="1:13" x14ac:dyDescent="0.25">
      <c r="A5773" s="126" t="s">
        <v>2394</v>
      </c>
      <c r="B5773" s="126" t="s">
        <v>17222</v>
      </c>
      <c r="C5773" s="126" t="s">
        <v>98</v>
      </c>
      <c r="D5773" s="127">
        <v>0.51</v>
      </c>
      <c r="E5773" s="128">
        <v>262</v>
      </c>
      <c r="F5773" s="128">
        <v>167</v>
      </c>
      <c r="G5773" s="126" t="s">
        <v>13711</v>
      </c>
      <c r="H5773" s="126" t="s">
        <v>20119</v>
      </c>
      <c r="I5773" s="126" t="s">
        <v>21054</v>
      </c>
      <c r="J5773" s="126" t="s">
        <v>26232</v>
      </c>
      <c r="K5773" s="9">
        <f>_xlfn.IFNA(VLOOKUP(Table5[[#This Row],[Section]],SubSill_Tier,2,FALSE),0)</f>
        <v>0</v>
      </c>
      <c r="L5773" s="9" t="str">
        <f t="shared" si="99"/>
        <v/>
      </c>
      <c r="M5773" s="205" t="str" cm="1">
        <f t="array" ref="M5773">_xlfn.IFS(NOT(ISERROR(VLOOKUP(Table5[[#This Row],[Section]],TB_notTB,1,FALSE))),"No",LEFT(Table5[[#This Row],[Section]],3)="ETB","PLS",LEFT(Table5[[#This Row],[Section]],1)="7","PDB",NOT(ISBLANK(Table5[[#This Row],[Section]])),"No")</f>
        <v>No</v>
      </c>
    </row>
    <row r="5774" spans="1:13" x14ac:dyDescent="0.25">
      <c r="A5774" s="126" t="s">
        <v>2395</v>
      </c>
      <c r="B5774" s="126" t="s">
        <v>17222</v>
      </c>
      <c r="C5774" s="126" t="s">
        <v>98</v>
      </c>
      <c r="D5774" s="127">
        <v>1.177</v>
      </c>
      <c r="E5774" s="128">
        <v>479</v>
      </c>
      <c r="F5774" s="128">
        <v>159</v>
      </c>
      <c r="G5774" s="126" t="s">
        <v>13711</v>
      </c>
      <c r="H5774" s="126" t="s">
        <v>20119</v>
      </c>
      <c r="I5774" s="126" t="s">
        <v>21054</v>
      </c>
      <c r="J5774" s="126" t="s">
        <v>26232</v>
      </c>
      <c r="K5774" s="9">
        <f>_xlfn.IFNA(VLOOKUP(Table5[[#This Row],[Section]],SubSill_Tier,2,FALSE),0)</f>
        <v>0</v>
      </c>
      <c r="L5774" s="9" t="str">
        <f t="shared" si="99"/>
        <v/>
      </c>
      <c r="M5774" s="205" t="str" cm="1">
        <f t="array" ref="M5774">_xlfn.IFS(NOT(ISERROR(VLOOKUP(Table5[[#This Row],[Section]],TB_notTB,1,FALSE))),"No",LEFT(Table5[[#This Row],[Section]],3)="ETB","PLS",LEFT(Table5[[#This Row],[Section]],1)="7","PDB",NOT(ISBLANK(Table5[[#This Row],[Section]])),"No")</f>
        <v>No</v>
      </c>
    </row>
    <row r="5775" spans="1:13" x14ac:dyDescent="0.25">
      <c r="A5775" s="126" t="s">
        <v>2396</v>
      </c>
      <c r="B5775" s="126" t="s">
        <v>17222</v>
      </c>
      <c r="C5775" s="126" t="s">
        <v>98</v>
      </c>
      <c r="D5775" s="127">
        <v>1.2989999999999999</v>
      </c>
      <c r="E5775" s="128">
        <v>256</v>
      </c>
      <c r="F5775" s="128">
        <v>185</v>
      </c>
      <c r="G5775" s="126" t="s">
        <v>13711</v>
      </c>
      <c r="H5775" s="126" t="s">
        <v>20119</v>
      </c>
      <c r="I5775" s="126" t="s">
        <v>21054</v>
      </c>
      <c r="J5775" s="126" t="s">
        <v>26232</v>
      </c>
      <c r="K5775" s="9">
        <f>_xlfn.IFNA(VLOOKUP(Table5[[#This Row],[Section]],SubSill_Tier,2,FALSE),0)</f>
        <v>0</v>
      </c>
      <c r="L5775" s="9" t="str">
        <f t="shared" si="99"/>
        <v/>
      </c>
      <c r="M5775" s="205" t="str" cm="1">
        <f t="array" ref="M5775">_xlfn.IFS(NOT(ISERROR(VLOOKUP(Table5[[#This Row],[Section]],TB_notTB,1,FALSE))),"No",LEFT(Table5[[#This Row],[Section]],3)="ETB","PLS",LEFT(Table5[[#This Row],[Section]],1)="7","PDB",NOT(ISBLANK(Table5[[#This Row],[Section]])),"No")</f>
        <v>No</v>
      </c>
    </row>
    <row r="5776" spans="1:13" x14ac:dyDescent="0.25">
      <c r="A5776" s="126" t="s">
        <v>8373</v>
      </c>
      <c r="B5776" s="126" t="s">
        <v>3598</v>
      </c>
      <c r="C5776" s="126" t="s">
        <v>98</v>
      </c>
      <c r="D5776" s="127">
        <v>3.657</v>
      </c>
      <c r="E5776" s="128">
        <v>446</v>
      </c>
      <c r="F5776" s="128">
        <v>446</v>
      </c>
      <c r="G5776" s="126" t="s">
        <v>13741</v>
      </c>
      <c r="H5776" s="126" t="s">
        <v>21079</v>
      </c>
      <c r="I5776" s="126" t="s">
        <v>21080</v>
      </c>
      <c r="J5776" s="126" t="s">
        <v>26237</v>
      </c>
      <c r="K5776" s="9">
        <f>_xlfn.IFNA(VLOOKUP(Table5[[#This Row],[Section]],SubSill_Tier,2,FALSE),0)</f>
        <v>0</v>
      </c>
      <c r="L5776" s="9" t="str">
        <f t="shared" si="99"/>
        <v/>
      </c>
      <c r="M5776" s="205" t="str" cm="1">
        <f t="array" ref="M5776">_xlfn.IFS(NOT(ISERROR(VLOOKUP(Table5[[#This Row],[Section]],TB_notTB,1,FALSE))),"No",LEFT(Table5[[#This Row],[Section]],3)="ETB","PLS",LEFT(Table5[[#This Row],[Section]],1)="7","PDB",NOT(ISBLANK(Table5[[#This Row],[Section]])),"No")</f>
        <v>No</v>
      </c>
    </row>
    <row r="5777" spans="1:13" x14ac:dyDescent="0.25">
      <c r="A5777" s="126" t="s">
        <v>8374</v>
      </c>
      <c r="B5777" s="126" t="s">
        <v>3598</v>
      </c>
      <c r="C5777" s="126" t="s">
        <v>98</v>
      </c>
      <c r="D5777" s="127">
        <v>4.3620000000000001</v>
      </c>
      <c r="E5777" s="128">
        <v>526</v>
      </c>
      <c r="F5777" s="128">
        <v>526</v>
      </c>
      <c r="G5777" s="126" t="s">
        <v>13741</v>
      </c>
      <c r="H5777" s="126" t="s">
        <v>21079</v>
      </c>
      <c r="I5777" s="126" t="s">
        <v>21080</v>
      </c>
      <c r="J5777" s="126" t="s">
        <v>26237</v>
      </c>
      <c r="K5777" s="9">
        <f>_xlfn.IFNA(VLOOKUP(Table5[[#This Row],[Section]],SubSill_Tier,2,FALSE),0)</f>
        <v>0</v>
      </c>
      <c r="L5777" s="9" t="str">
        <f t="shared" si="99"/>
        <v/>
      </c>
      <c r="M5777" s="205" t="str" cm="1">
        <f t="array" ref="M5777">_xlfn.IFS(NOT(ISERROR(VLOOKUP(Table5[[#This Row],[Section]],TB_notTB,1,FALSE))),"No",LEFT(Table5[[#This Row],[Section]],3)="ETB","PLS",LEFT(Table5[[#This Row],[Section]],1)="7","PDB",NOT(ISBLANK(Table5[[#This Row],[Section]])),"No")</f>
        <v>No</v>
      </c>
    </row>
    <row r="5778" spans="1:13" x14ac:dyDescent="0.25">
      <c r="A5778" s="126" t="s">
        <v>2397</v>
      </c>
      <c r="B5778" s="126" t="s">
        <v>2398</v>
      </c>
      <c r="C5778" s="126" t="s">
        <v>75</v>
      </c>
      <c r="D5778" s="127">
        <v>1.161</v>
      </c>
      <c r="E5778" s="128">
        <v>224</v>
      </c>
      <c r="F5778" s="128">
        <v>224</v>
      </c>
      <c r="G5778" s="126" t="s">
        <v>13762</v>
      </c>
      <c r="H5778" s="126" t="s">
        <v>20194</v>
      </c>
      <c r="I5778" s="126" t="s">
        <v>21110</v>
      </c>
      <c r="J5778" s="126" t="s">
        <v>26241</v>
      </c>
      <c r="K5778" s="9">
        <f>_xlfn.IFNA(VLOOKUP(Table5[[#This Row],[Section]],SubSill_Tier,2,FALSE),0)</f>
        <v>0</v>
      </c>
      <c r="L5778" s="9" t="str">
        <f t="shared" si="99"/>
        <v/>
      </c>
      <c r="M5778" s="205" t="str" cm="1">
        <f t="array" ref="M5778">_xlfn.IFS(NOT(ISERROR(VLOOKUP(Table5[[#This Row],[Section]],TB_notTB,1,FALSE))),"No",LEFT(Table5[[#This Row],[Section]],3)="ETB","PLS",LEFT(Table5[[#This Row],[Section]],1)="7","PDB",NOT(ISBLANK(Table5[[#This Row],[Section]])),"No")</f>
        <v>No</v>
      </c>
    </row>
    <row r="5779" spans="1:13" x14ac:dyDescent="0.25">
      <c r="A5779" s="126" t="s">
        <v>2399</v>
      </c>
      <c r="B5779" s="126" t="s">
        <v>2400</v>
      </c>
      <c r="C5779" s="126" t="s">
        <v>75</v>
      </c>
      <c r="D5779" s="127">
        <v>1.0449999999999999</v>
      </c>
      <c r="E5779" s="128">
        <v>326</v>
      </c>
      <c r="F5779" s="128">
        <v>177</v>
      </c>
      <c r="G5779" s="126" t="s">
        <v>13795</v>
      </c>
      <c r="H5779" s="126" t="s">
        <v>20347</v>
      </c>
      <c r="I5779" s="126" t="s">
        <v>28074</v>
      </c>
      <c r="J5779" s="126" t="s">
        <v>26247</v>
      </c>
      <c r="K5779" s="9">
        <f>_xlfn.IFNA(VLOOKUP(Table5[[#This Row],[Section]],SubSill_Tier,2,FALSE),0)</f>
        <v>0</v>
      </c>
      <c r="L5779" s="9" t="str">
        <f t="shared" si="99"/>
        <v/>
      </c>
      <c r="M5779" s="205" t="str" cm="1">
        <f t="array" ref="M5779">_xlfn.IFS(NOT(ISERROR(VLOOKUP(Table5[[#This Row],[Section]],TB_notTB,1,FALSE))),"No",LEFT(Table5[[#This Row],[Section]],3)="ETB","PLS",LEFT(Table5[[#This Row],[Section]],1)="7","PDB",NOT(ISBLANK(Table5[[#This Row],[Section]])),"No")</f>
        <v>No</v>
      </c>
    </row>
    <row r="5780" spans="1:13" x14ac:dyDescent="0.25">
      <c r="A5780" s="126" t="s">
        <v>2401</v>
      </c>
      <c r="B5780" s="126" t="s">
        <v>2402</v>
      </c>
      <c r="C5780" s="126" t="s">
        <v>75</v>
      </c>
      <c r="D5780" s="127">
        <v>1.2130000000000001</v>
      </c>
      <c r="E5780" s="128">
        <v>291</v>
      </c>
      <c r="F5780" s="128">
        <v>162</v>
      </c>
      <c r="G5780" s="126" t="s">
        <v>13795</v>
      </c>
      <c r="H5780" s="126" t="s">
        <v>20347</v>
      </c>
      <c r="I5780" s="126" t="s">
        <v>28074</v>
      </c>
      <c r="J5780" s="126" t="s">
        <v>26247</v>
      </c>
      <c r="K5780" s="9">
        <f>_xlfn.IFNA(VLOOKUP(Table5[[#This Row],[Section]],SubSill_Tier,2,FALSE),0)</f>
        <v>0</v>
      </c>
      <c r="L5780" s="9" t="str">
        <f t="shared" si="99"/>
        <v/>
      </c>
      <c r="M5780" s="205" t="str" cm="1">
        <f t="array" ref="M5780">_xlfn.IFS(NOT(ISERROR(VLOOKUP(Table5[[#This Row],[Section]],TB_notTB,1,FALSE))),"No",LEFT(Table5[[#This Row],[Section]],3)="ETB","PLS",LEFT(Table5[[#This Row],[Section]],1)="7","PDB",NOT(ISBLANK(Table5[[#This Row],[Section]])),"No")</f>
        <v>No</v>
      </c>
    </row>
    <row r="5781" spans="1:13" x14ac:dyDescent="0.25">
      <c r="A5781" s="126" t="s">
        <v>2403</v>
      </c>
      <c r="B5781" s="126" t="s">
        <v>2404</v>
      </c>
      <c r="C5781" s="126" t="s">
        <v>75</v>
      </c>
      <c r="D5781" s="127">
        <v>0.59699999999999998</v>
      </c>
      <c r="E5781" s="128">
        <v>177</v>
      </c>
      <c r="F5781" s="128">
        <v>100</v>
      </c>
      <c r="G5781" s="126" t="s">
        <v>13795</v>
      </c>
      <c r="H5781" s="126" t="s">
        <v>20347</v>
      </c>
      <c r="I5781" s="126" t="s">
        <v>28074</v>
      </c>
      <c r="J5781" s="126" t="s">
        <v>26247</v>
      </c>
      <c r="K5781" s="9">
        <f>_xlfn.IFNA(VLOOKUP(Table5[[#This Row],[Section]],SubSill_Tier,2,FALSE),0)</f>
        <v>0</v>
      </c>
      <c r="L5781" s="9" t="str">
        <f t="shared" si="99"/>
        <v/>
      </c>
      <c r="M5781" s="205" t="str" cm="1">
        <f t="array" ref="M5781">_xlfn.IFS(NOT(ISERROR(VLOOKUP(Table5[[#This Row],[Section]],TB_notTB,1,FALSE))),"No",LEFT(Table5[[#This Row],[Section]],3)="ETB","PLS",LEFT(Table5[[#This Row],[Section]],1)="7","PDB",NOT(ISBLANK(Table5[[#This Row],[Section]])),"No")</f>
        <v>No</v>
      </c>
    </row>
    <row r="5782" spans="1:13" x14ac:dyDescent="0.25">
      <c r="A5782" s="126" t="s">
        <v>2405</v>
      </c>
      <c r="B5782" s="126" t="s">
        <v>17222</v>
      </c>
      <c r="C5782" s="126" t="s">
        <v>98</v>
      </c>
      <c r="D5782" s="127">
        <v>1.5620000000000001</v>
      </c>
      <c r="E5782" s="128">
        <v>4902</v>
      </c>
      <c r="F5782" s="128">
        <v>4902</v>
      </c>
      <c r="G5782" s="126" t="s">
        <v>13711</v>
      </c>
      <c r="H5782" s="126" t="s">
        <v>20119</v>
      </c>
      <c r="I5782" s="126" t="s">
        <v>21054</v>
      </c>
      <c r="J5782" s="126" t="s">
        <v>26232</v>
      </c>
      <c r="K5782" s="9">
        <f>_xlfn.IFNA(VLOOKUP(Table5[[#This Row],[Section]],SubSill_Tier,2,FALSE),0)</f>
        <v>0</v>
      </c>
      <c r="L5782" s="9" t="str">
        <f t="shared" si="99"/>
        <v/>
      </c>
      <c r="M5782" s="205" t="str" cm="1">
        <f t="array" ref="M5782">_xlfn.IFS(NOT(ISERROR(VLOOKUP(Table5[[#This Row],[Section]],TB_notTB,1,FALSE))),"No",LEFT(Table5[[#This Row],[Section]],3)="ETB","PLS",LEFT(Table5[[#This Row],[Section]],1)="7","PDB",NOT(ISBLANK(Table5[[#This Row],[Section]])),"No")</f>
        <v>No</v>
      </c>
    </row>
    <row r="5783" spans="1:13" x14ac:dyDescent="0.25">
      <c r="A5783" s="126" t="s">
        <v>8375</v>
      </c>
      <c r="B5783" s="126" t="s">
        <v>17222</v>
      </c>
      <c r="C5783" s="126" t="s">
        <v>98</v>
      </c>
      <c r="D5783" s="127">
        <v>1.538</v>
      </c>
      <c r="E5783" s="128">
        <v>271</v>
      </c>
      <c r="F5783" s="128">
        <v>271</v>
      </c>
      <c r="G5783" s="126" t="s">
        <v>13750</v>
      </c>
      <c r="H5783" s="126" t="s">
        <v>20121</v>
      </c>
      <c r="I5783" s="126" t="s">
        <v>20122</v>
      </c>
      <c r="J5783" s="126" t="s">
        <v>26234</v>
      </c>
      <c r="K5783" s="9">
        <f>_xlfn.IFNA(VLOOKUP(Table5[[#This Row],[Section]],SubSill_Tier,2,FALSE),0)</f>
        <v>0</v>
      </c>
      <c r="L5783" s="9" t="str">
        <f t="shared" si="99"/>
        <v/>
      </c>
      <c r="M5783" s="205" t="str" cm="1">
        <f t="array" ref="M5783">_xlfn.IFS(NOT(ISERROR(VLOOKUP(Table5[[#This Row],[Section]],TB_notTB,1,FALSE))),"No",LEFT(Table5[[#This Row],[Section]],3)="ETB","PLS",LEFT(Table5[[#This Row],[Section]],1)="7","PDB",NOT(ISBLANK(Table5[[#This Row],[Section]])),"No")</f>
        <v>No</v>
      </c>
    </row>
    <row r="5784" spans="1:13" x14ac:dyDescent="0.25">
      <c r="A5784" s="126" t="s">
        <v>2406</v>
      </c>
      <c r="B5784" s="126" t="s">
        <v>17222</v>
      </c>
      <c r="C5784" s="126" t="s">
        <v>98</v>
      </c>
      <c r="D5784" s="127">
        <v>0.59</v>
      </c>
      <c r="E5784" s="128">
        <v>295</v>
      </c>
      <c r="F5784" s="128">
        <v>151</v>
      </c>
      <c r="G5784" s="126" t="s">
        <v>13711</v>
      </c>
      <c r="H5784" s="126" t="s">
        <v>20119</v>
      </c>
      <c r="I5784" s="126" t="s">
        <v>21054</v>
      </c>
      <c r="J5784" s="126" t="s">
        <v>26232</v>
      </c>
      <c r="K5784" s="9">
        <f>_xlfn.IFNA(VLOOKUP(Table5[[#This Row],[Section]],SubSill_Tier,2,FALSE),0)</f>
        <v>0</v>
      </c>
      <c r="L5784" s="9" t="str">
        <f t="shared" si="99"/>
        <v/>
      </c>
      <c r="M5784" s="205" t="str" cm="1">
        <f t="array" ref="M5784">_xlfn.IFS(NOT(ISERROR(VLOOKUP(Table5[[#This Row],[Section]],TB_notTB,1,FALSE))),"No",LEFT(Table5[[#This Row],[Section]],3)="ETB","PLS",LEFT(Table5[[#This Row],[Section]],1)="7","PDB",NOT(ISBLANK(Table5[[#This Row],[Section]])),"No")</f>
        <v>No</v>
      </c>
    </row>
    <row r="5785" spans="1:13" x14ac:dyDescent="0.25">
      <c r="A5785" s="126" t="s">
        <v>8376</v>
      </c>
      <c r="B5785" s="126" t="s">
        <v>8377</v>
      </c>
      <c r="C5785" s="126" t="s">
        <v>98</v>
      </c>
      <c r="D5785" s="127">
        <v>4.5949999999999998</v>
      </c>
      <c r="E5785" s="128">
        <v>516</v>
      </c>
      <c r="F5785" s="128">
        <v>516</v>
      </c>
      <c r="G5785" s="126" t="s">
        <v>13759</v>
      </c>
      <c r="H5785" s="126" t="s">
        <v>20132</v>
      </c>
      <c r="I5785" s="126" t="s">
        <v>20133</v>
      </c>
      <c r="J5785" s="126" t="s">
        <v>26250</v>
      </c>
      <c r="K5785" s="9">
        <f>_xlfn.IFNA(VLOOKUP(Table5[[#This Row],[Section]],SubSill_Tier,2,FALSE),0)</f>
        <v>0</v>
      </c>
      <c r="L5785" s="9" t="str">
        <f t="shared" si="99"/>
        <v/>
      </c>
      <c r="M5785" s="205" t="str" cm="1">
        <f t="array" ref="M5785">_xlfn.IFS(NOT(ISERROR(VLOOKUP(Table5[[#This Row],[Section]],TB_notTB,1,FALSE))),"No",LEFT(Table5[[#This Row],[Section]],3)="ETB","PLS",LEFT(Table5[[#This Row],[Section]],1)="7","PDB",NOT(ISBLANK(Table5[[#This Row],[Section]])),"No")</f>
        <v>No</v>
      </c>
    </row>
    <row r="5786" spans="1:13" x14ac:dyDescent="0.25">
      <c r="A5786" s="126" t="s">
        <v>2407</v>
      </c>
      <c r="B5786" s="126" t="s">
        <v>12418</v>
      </c>
      <c r="C5786" s="126" t="s">
        <v>75</v>
      </c>
      <c r="D5786" s="127">
        <v>1.806</v>
      </c>
      <c r="E5786" s="128">
        <v>537</v>
      </c>
      <c r="F5786" s="128">
        <v>510</v>
      </c>
      <c r="G5786" s="126" t="s">
        <v>13735</v>
      </c>
      <c r="H5786" s="126" t="s">
        <v>21071</v>
      </c>
      <c r="I5786" s="126" t="s">
        <v>21072</v>
      </c>
      <c r="J5786" s="126" t="s">
        <v>26362</v>
      </c>
      <c r="K5786" s="9">
        <f>_xlfn.IFNA(VLOOKUP(Table5[[#This Row],[Section]],SubSill_Tier,2,FALSE),0)</f>
        <v>0</v>
      </c>
      <c r="L5786" s="9" t="str">
        <f t="shared" si="99"/>
        <v/>
      </c>
      <c r="M5786" s="205" t="str" cm="1">
        <f t="array" ref="M5786">_xlfn.IFS(NOT(ISERROR(VLOOKUP(Table5[[#This Row],[Section]],TB_notTB,1,FALSE))),"No",LEFT(Table5[[#This Row],[Section]],3)="ETB","PLS",LEFT(Table5[[#This Row],[Section]],1)="7","PDB",NOT(ISBLANK(Table5[[#This Row],[Section]])),"No")</f>
        <v>No</v>
      </c>
    </row>
    <row r="5787" spans="1:13" x14ac:dyDescent="0.25">
      <c r="A5787" s="126" t="s">
        <v>2408</v>
      </c>
      <c r="B5787" s="126" t="s">
        <v>17222</v>
      </c>
      <c r="C5787" s="126" t="s">
        <v>98</v>
      </c>
      <c r="D5787" s="127">
        <v>0.80100000000000005</v>
      </c>
      <c r="E5787" s="128">
        <v>276</v>
      </c>
      <c r="F5787" s="128">
        <v>100</v>
      </c>
      <c r="G5787" s="126" t="s">
        <v>13748</v>
      </c>
      <c r="H5787" s="126" t="s">
        <v>20246</v>
      </c>
      <c r="I5787" s="126" t="s">
        <v>20247</v>
      </c>
      <c r="J5787" s="126" t="s">
        <v>26241</v>
      </c>
      <c r="K5787" s="9">
        <f>_xlfn.IFNA(VLOOKUP(Table5[[#This Row],[Section]],SubSill_Tier,2,FALSE),0)</f>
        <v>0</v>
      </c>
      <c r="L5787" s="9" t="str">
        <f t="shared" si="99"/>
        <v/>
      </c>
      <c r="M5787" s="205" t="str" cm="1">
        <f t="array" ref="M5787">_xlfn.IFS(NOT(ISERROR(VLOOKUP(Table5[[#This Row],[Section]],TB_notTB,1,FALSE))),"No",LEFT(Table5[[#This Row],[Section]],3)="ETB","PLS",LEFT(Table5[[#This Row],[Section]],1)="7","PDB",NOT(ISBLANK(Table5[[#This Row],[Section]])),"No")</f>
        <v>No</v>
      </c>
    </row>
    <row r="5788" spans="1:13" x14ac:dyDescent="0.25">
      <c r="A5788" s="126" t="s">
        <v>2409</v>
      </c>
      <c r="B5788" s="126" t="s">
        <v>29499</v>
      </c>
      <c r="C5788" s="126" t="s">
        <v>75</v>
      </c>
      <c r="D5788" s="127">
        <v>0.20899999999999999</v>
      </c>
      <c r="E5788" s="128">
        <v>108</v>
      </c>
      <c r="F5788" s="128">
        <v>100</v>
      </c>
      <c r="G5788" s="126" t="s">
        <v>13726</v>
      </c>
      <c r="H5788" s="126" t="s">
        <v>20136</v>
      </c>
      <c r="I5788" s="126" t="s">
        <v>21065</v>
      </c>
      <c r="J5788" s="126" t="s">
        <v>26241</v>
      </c>
      <c r="K5788" s="9">
        <f>_xlfn.IFNA(VLOOKUP(Table5[[#This Row],[Section]],SubSill_Tier,2,FALSE),0)</f>
        <v>0</v>
      </c>
      <c r="L5788" s="9" t="str">
        <f t="shared" si="99"/>
        <v/>
      </c>
      <c r="M5788" s="205" t="str" cm="1">
        <f t="array" ref="M5788">_xlfn.IFS(NOT(ISERROR(VLOOKUP(Table5[[#This Row],[Section]],TB_notTB,1,FALSE))),"No",LEFT(Table5[[#This Row],[Section]],3)="ETB","PLS",LEFT(Table5[[#This Row],[Section]],1)="7","PDB",NOT(ISBLANK(Table5[[#This Row],[Section]])),"No")</f>
        <v>No</v>
      </c>
    </row>
    <row r="5789" spans="1:13" x14ac:dyDescent="0.25">
      <c r="A5789" s="126" t="s">
        <v>2410</v>
      </c>
      <c r="B5789" s="126" t="s">
        <v>2411</v>
      </c>
      <c r="C5789" s="126" t="s">
        <v>75</v>
      </c>
      <c r="D5789" s="127">
        <v>1.0940000000000001</v>
      </c>
      <c r="E5789" s="128">
        <v>230</v>
      </c>
      <c r="F5789" s="128">
        <v>100</v>
      </c>
      <c r="G5789" s="126" t="s">
        <v>13744</v>
      </c>
      <c r="H5789" s="126" t="s">
        <v>20161</v>
      </c>
      <c r="I5789" s="126" t="s">
        <v>21083</v>
      </c>
      <c r="J5789" s="126" t="s">
        <v>26241</v>
      </c>
      <c r="K5789" s="9">
        <f>_xlfn.IFNA(VLOOKUP(Table5[[#This Row],[Section]],SubSill_Tier,2,FALSE),0)</f>
        <v>0</v>
      </c>
      <c r="L5789" s="9" t="str">
        <f t="shared" si="99"/>
        <v/>
      </c>
      <c r="M5789" s="205" t="str" cm="1">
        <f t="array" ref="M5789">_xlfn.IFS(NOT(ISERROR(VLOOKUP(Table5[[#This Row],[Section]],TB_notTB,1,FALSE))),"No",LEFT(Table5[[#This Row],[Section]],3)="ETB","PLS",LEFT(Table5[[#This Row],[Section]],1)="7","PDB",NOT(ISBLANK(Table5[[#This Row],[Section]])),"No")</f>
        <v>No</v>
      </c>
    </row>
    <row r="5790" spans="1:13" x14ac:dyDescent="0.25">
      <c r="A5790" s="126" t="s">
        <v>2412</v>
      </c>
      <c r="B5790" s="126" t="s">
        <v>17222</v>
      </c>
      <c r="C5790" s="126" t="s">
        <v>98</v>
      </c>
      <c r="D5790" s="127">
        <v>0.57399999999999995</v>
      </c>
      <c r="E5790" s="128">
        <v>219</v>
      </c>
      <c r="F5790" s="128">
        <v>219</v>
      </c>
      <c r="G5790" s="126" t="s">
        <v>13711</v>
      </c>
      <c r="H5790" s="126" t="s">
        <v>20119</v>
      </c>
      <c r="I5790" s="126" t="s">
        <v>21054</v>
      </c>
      <c r="J5790" s="126" t="s">
        <v>26232</v>
      </c>
      <c r="K5790" s="9">
        <f>_xlfn.IFNA(VLOOKUP(Table5[[#This Row],[Section]],SubSill_Tier,2,FALSE),0)</f>
        <v>0</v>
      </c>
      <c r="L5790" s="9" t="str">
        <f t="shared" si="99"/>
        <v/>
      </c>
      <c r="M5790" s="205" t="str" cm="1">
        <f t="array" ref="M5790">_xlfn.IFS(NOT(ISERROR(VLOOKUP(Table5[[#This Row],[Section]],TB_notTB,1,FALSE))),"No",LEFT(Table5[[#This Row],[Section]],3)="ETB","PLS",LEFT(Table5[[#This Row],[Section]],1)="7","PDB",NOT(ISBLANK(Table5[[#This Row],[Section]])),"No")</f>
        <v>No</v>
      </c>
    </row>
    <row r="5791" spans="1:13" x14ac:dyDescent="0.25">
      <c r="A5791" s="126" t="s">
        <v>2413</v>
      </c>
      <c r="B5791" s="126" t="s">
        <v>2414</v>
      </c>
      <c r="C5791" s="126" t="s">
        <v>75</v>
      </c>
      <c r="D5791" s="127">
        <v>0.52500000000000002</v>
      </c>
      <c r="E5791" s="128">
        <v>241</v>
      </c>
      <c r="F5791" s="128">
        <v>132</v>
      </c>
      <c r="G5791" s="126" t="s">
        <v>13787</v>
      </c>
      <c r="H5791" s="126" t="s">
        <v>20287</v>
      </c>
      <c r="I5791" s="126" t="s">
        <v>28006</v>
      </c>
      <c r="J5791" s="126" t="s">
        <v>26247</v>
      </c>
      <c r="K5791" s="9">
        <f>_xlfn.IFNA(VLOOKUP(Table5[[#This Row],[Section]],SubSill_Tier,2,FALSE),0)</f>
        <v>0</v>
      </c>
      <c r="L5791" s="9" t="str">
        <f t="shared" si="99"/>
        <v/>
      </c>
      <c r="M5791" s="205" t="str" cm="1">
        <f t="array" ref="M5791">_xlfn.IFS(NOT(ISERROR(VLOOKUP(Table5[[#This Row],[Section]],TB_notTB,1,FALSE))),"No",LEFT(Table5[[#This Row],[Section]],3)="ETB","PLS",LEFT(Table5[[#This Row],[Section]],1)="7","PDB",NOT(ISBLANK(Table5[[#This Row],[Section]])),"No")</f>
        <v>No</v>
      </c>
    </row>
    <row r="5792" spans="1:13" x14ac:dyDescent="0.25">
      <c r="A5792" s="126" t="s">
        <v>2415</v>
      </c>
      <c r="B5792" s="126" t="s">
        <v>2416</v>
      </c>
      <c r="C5792" s="126" t="s">
        <v>75</v>
      </c>
      <c r="D5792" s="127">
        <v>0.52100000000000002</v>
      </c>
      <c r="E5792" s="128">
        <v>251</v>
      </c>
      <c r="F5792" s="128">
        <v>133</v>
      </c>
      <c r="G5792" s="126" t="s">
        <v>13787</v>
      </c>
      <c r="H5792" s="126" t="s">
        <v>20287</v>
      </c>
      <c r="I5792" s="126" t="s">
        <v>28006</v>
      </c>
      <c r="J5792" s="126" t="s">
        <v>26247</v>
      </c>
      <c r="K5792" s="9">
        <f>_xlfn.IFNA(VLOOKUP(Table5[[#This Row],[Section]],SubSill_Tier,2,FALSE),0)</f>
        <v>0</v>
      </c>
      <c r="L5792" s="9" t="str">
        <f t="shared" si="99"/>
        <v/>
      </c>
      <c r="M5792" s="205" t="str" cm="1">
        <f t="array" ref="M5792">_xlfn.IFS(NOT(ISERROR(VLOOKUP(Table5[[#This Row],[Section]],TB_notTB,1,FALSE))),"No",LEFT(Table5[[#This Row],[Section]],3)="ETB","PLS",LEFT(Table5[[#This Row],[Section]],1)="7","PDB",NOT(ISBLANK(Table5[[#This Row],[Section]])),"No")</f>
        <v>No</v>
      </c>
    </row>
    <row r="5793" spans="1:13" x14ac:dyDescent="0.25">
      <c r="A5793" s="126" t="s">
        <v>2417</v>
      </c>
      <c r="B5793" s="126" t="s">
        <v>2418</v>
      </c>
      <c r="C5793" s="126" t="s">
        <v>75</v>
      </c>
      <c r="D5793" s="127">
        <v>0.92800000000000005</v>
      </c>
      <c r="E5793" s="128">
        <v>239</v>
      </c>
      <c r="F5793" s="128">
        <v>230</v>
      </c>
      <c r="G5793" s="126" t="s">
        <v>13787</v>
      </c>
      <c r="H5793" s="126" t="s">
        <v>20287</v>
      </c>
      <c r="I5793" s="126" t="s">
        <v>28006</v>
      </c>
      <c r="J5793" s="126" t="s">
        <v>26247</v>
      </c>
      <c r="K5793" s="9">
        <f>_xlfn.IFNA(VLOOKUP(Table5[[#This Row],[Section]],SubSill_Tier,2,FALSE),0)</f>
        <v>0</v>
      </c>
      <c r="L5793" s="9" t="str">
        <f t="shared" si="99"/>
        <v/>
      </c>
      <c r="M5793" s="205" t="str" cm="1">
        <f t="array" ref="M5793">_xlfn.IFS(NOT(ISERROR(VLOOKUP(Table5[[#This Row],[Section]],TB_notTB,1,FALSE))),"No",LEFT(Table5[[#This Row],[Section]],3)="ETB","PLS",LEFT(Table5[[#This Row],[Section]],1)="7","PDB",NOT(ISBLANK(Table5[[#This Row],[Section]])),"No")</f>
        <v>No</v>
      </c>
    </row>
    <row r="5794" spans="1:13" x14ac:dyDescent="0.25">
      <c r="A5794" s="126" t="s">
        <v>2419</v>
      </c>
      <c r="B5794" s="126" t="s">
        <v>2420</v>
      </c>
      <c r="C5794" s="126" t="s">
        <v>75</v>
      </c>
      <c r="D5794" s="127">
        <v>0.68500000000000005</v>
      </c>
      <c r="E5794" s="128">
        <v>219</v>
      </c>
      <c r="F5794" s="128">
        <v>134</v>
      </c>
      <c r="G5794" s="126" t="s">
        <v>13787</v>
      </c>
      <c r="H5794" s="126" t="s">
        <v>20287</v>
      </c>
      <c r="I5794" s="126" t="s">
        <v>28006</v>
      </c>
      <c r="J5794" s="126" t="s">
        <v>26247</v>
      </c>
      <c r="K5794" s="9">
        <f>_xlfn.IFNA(VLOOKUP(Table5[[#This Row],[Section]],SubSill_Tier,2,FALSE),0)</f>
        <v>0</v>
      </c>
      <c r="L5794" s="9" t="str">
        <f t="shared" si="99"/>
        <v/>
      </c>
      <c r="M5794" s="205" t="str" cm="1">
        <f t="array" ref="M5794">_xlfn.IFS(NOT(ISERROR(VLOOKUP(Table5[[#This Row],[Section]],TB_notTB,1,FALSE))),"No",LEFT(Table5[[#This Row],[Section]],3)="ETB","PLS",LEFT(Table5[[#This Row],[Section]],1)="7","PDB",NOT(ISBLANK(Table5[[#This Row],[Section]])),"No")</f>
        <v>No</v>
      </c>
    </row>
    <row r="5795" spans="1:13" x14ac:dyDescent="0.25">
      <c r="A5795" s="126" t="s">
        <v>2421</v>
      </c>
      <c r="B5795" s="126" t="s">
        <v>2422</v>
      </c>
      <c r="C5795" s="126" t="s">
        <v>75</v>
      </c>
      <c r="D5795" s="127">
        <v>0.68600000000000005</v>
      </c>
      <c r="E5795" s="128">
        <v>321</v>
      </c>
      <c r="F5795" s="128">
        <v>170</v>
      </c>
      <c r="G5795" s="126" t="s">
        <v>13787</v>
      </c>
      <c r="H5795" s="126" t="s">
        <v>20287</v>
      </c>
      <c r="I5795" s="126" t="s">
        <v>28006</v>
      </c>
      <c r="J5795" s="126" t="s">
        <v>26247</v>
      </c>
      <c r="K5795" s="9">
        <f>_xlfn.IFNA(VLOOKUP(Table5[[#This Row],[Section]],SubSill_Tier,2,FALSE),0)</f>
        <v>0</v>
      </c>
      <c r="L5795" s="9" t="str">
        <f t="shared" si="99"/>
        <v/>
      </c>
      <c r="M5795" s="205" t="str" cm="1">
        <f t="array" ref="M5795">_xlfn.IFS(NOT(ISERROR(VLOOKUP(Table5[[#This Row],[Section]],TB_notTB,1,FALSE))),"No",LEFT(Table5[[#This Row],[Section]],3)="ETB","PLS",LEFT(Table5[[#This Row],[Section]],1)="7","PDB",NOT(ISBLANK(Table5[[#This Row],[Section]])),"No")</f>
        <v>No</v>
      </c>
    </row>
    <row r="5796" spans="1:13" x14ac:dyDescent="0.25">
      <c r="A5796" s="126" t="s">
        <v>2423</v>
      </c>
      <c r="B5796" s="126" t="s">
        <v>2424</v>
      </c>
      <c r="C5796" s="126" t="s">
        <v>75</v>
      </c>
      <c r="D5796" s="127">
        <v>0.67</v>
      </c>
      <c r="E5796" s="128">
        <v>322</v>
      </c>
      <c r="F5796" s="128">
        <v>162</v>
      </c>
      <c r="G5796" s="126" t="s">
        <v>13787</v>
      </c>
      <c r="H5796" s="126" t="s">
        <v>20287</v>
      </c>
      <c r="I5796" s="126" t="s">
        <v>28006</v>
      </c>
      <c r="J5796" s="126" t="s">
        <v>26247</v>
      </c>
      <c r="K5796" s="9">
        <f>_xlfn.IFNA(VLOOKUP(Table5[[#This Row],[Section]],SubSill_Tier,2,FALSE),0)</f>
        <v>0</v>
      </c>
      <c r="L5796" s="9" t="str">
        <f t="shared" si="99"/>
        <v/>
      </c>
      <c r="M5796" s="205" t="str" cm="1">
        <f t="array" ref="M5796">_xlfn.IFS(NOT(ISERROR(VLOOKUP(Table5[[#This Row],[Section]],TB_notTB,1,FALSE))),"No",LEFT(Table5[[#This Row],[Section]],3)="ETB","PLS",LEFT(Table5[[#This Row],[Section]],1)="7","PDB",NOT(ISBLANK(Table5[[#This Row],[Section]])),"No")</f>
        <v>No</v>
      </c>
    </row>
    <row r="5797" spans="1:13" x14ac:dyDescent="0.25">
      <c r="A5797" s="126" t="s">
        <v>2425</v>
      </c>
      <c r="B5797" s="126" t="s">
        <v>13005</v>
      </c>
      <c r="C5797" s="126" t="s">
        <v>75</v>
      </c>
      <c r="D5797" s="127">
        <v>1.125</v>
      </c>
      <c r="E5797" s="128">
        <v>339</v>
      </c>
      <c r="F5797" s="128">
        <v>100</v>
      </c>
      <c r="G5797" s="126" t="s">
        <v>13787</v>
      </c>
      <c r="H5797" s="126" t="s">
        <v>20287</v>
      </c>
      <c r="I5797" s="126" t="s">
        <v>28006</v>
      </c>
      <c r="J5797" s="126" t="s">
        <v>26247</v>
      </c>
      <c r="K5797" s="9">
        <f>_xlfn.IFNA(VLOOKUP(Table5[[#This Row],[Section]],SubSill_Tier,2,FALSE),0)</f>
        <v>1</v>
      </c>
      <c r="L5797" s="9" t="str">
        <f t="shared" si="99"/>
        <v/>
      </c>
      <c r="M5797" s="205" t="str" cm="1">
        <f t="array" ref="M5797">_xlfn.IFS(NOT(ISERROR(VLOOKUP(Table5[[#This Row],[Section]],TB_notTB,1,FALSE))),"No",LEFT(Table5[[#This Row],[Section]],3)="ETB","PLS",LEFT(Table5[[#This Row],[Section]],1)="7","PDB",NOT(ISBLANK(Table5[[#This Row],[Section]])),"No")</f>
        <v>No</v>
      </c>
    </row>
    <row r="5798" spans="1:13" x14ac:dyDescent="0.25">
      <c r="A5798" s="126" t="s">
        <v>8378</v>
      </c>
      <c r="B5798" s="126" t="s">
        <v>17222</v>
      </c>
      <c r="C5798" s="126" t="s">
        <v>98</v>
      </c>
      <c r="D5798" s="127">
        <v>3.07</v>
      </c>
      <c r="E5798" s="128">
        <v>265</v>
      </c>
      <c r="F5798" s="128">
        <v>265</v>
      </c>
      <c r="G5798" s="126" t="s">
        <v>13740</v>
      </c>
      <c r="H5798" s="126" t="s">
        <v>20124</v>
      </c>
      <c r="I5798" s="126" t="s">
        <v>21059</v>
      </c>
      <c r="J5798" s="126" t="s">
        <v>26238</v>
      </c>
      <c r="K5798" s="9">
        <f>_xlfn.IFNA(VLOOKUP(Table5[[#This Row],[Section]],SubSill_Tier,2,FALSE),0)</f>
        <v>0</v>
      </c>
      <c r="L5798" s="9" t="str">
        <f t="shared" si="99"/>
        <v/>
      </c>
      <c r="M5798" s="205" t="str" cm="1">
        <f t="array" ref="M5798">_xlfn.IFS(NOT(ISERROR(VLOOKUP(Table5[[#This Row],[Section]],TB_notTB,1,FALSE))),"No",LEFT(Table5[[#This Row],[Section]],3)="ETB","PLS",LEFT(Table5[[#This Row],[Section]],1)="7","PDB",NOT(ISBLANK(Table5[[#This Row],[Section]])),"No")</f>
        <v>No</v>
      </c>
    </row>
    <row r="5799" spans="1:13" x14ac:dyDescent="0.25">
      <c r="A5799" s="126" t="s">
        <v>8379</v>
      </c>
      <c r="B5799" s="126" t="s">
        <v>28104</v>
      </c>
      <c r="C5799" s="126" t="s">
        <v>75</v>
      </c>
      <c r="D5799" s="127">
        <v>2.5369999999999999</v>
      </c>
      <c r="E5799" s="128">
        <v>301</v>
      </c>
      <c r="F5799" s="128">
        <v>301</v>
      </c>
      <c r="G5799" s="126" t="s">
        <v>13719</v>
      </c>
      <c r="H5799" s="126" t="s">
        <v>20128</v>
      </c>
      <c r="I5799" s="126" t="s">
        <v>20129</v>
      </c>
      <c r="J5799" s="126" t="s">
        <v>26235</v>
      </c>
      <c r="K5799" s="9">
        <f>_xlfn.IFNA(VLOOKUP(Table5[[#This Row],[Section]],SubSill_Tier,2,FALSE),0)</f>
        <v>0</v>
      </c>
      <c r="L5799" s="9" t="str">
        <f t="shared" si="99"/>
        <v/>
      </c>
      <c r="M5799" s="205" t="str" cm="1">
        <f t="array" ref="M5799">_xlfn.IFS(NOT(ISERROR(VLOOKUP(Table5[[#This Row],[Section]],TB_notTB,1,FALSE))),"No",LEFT(Table5[[#This Row],[Section]],3)="ETB","PLS",LEFT(Table5[[#This Row],[Section]],1)="7","PDB",NOT(ISBLANK(Table5[[#This Row],[Section]])),"No")</f>
        <v>No</v>
      </c>
    </row>
    <row r="5800" spans="1:13" x14ac:dyDescent="0.25">
      <c r="A5800" s="126" t="s">
        <v>2426</v>
      </c>
      <c r="B5800" s="126" t="s">
        <v>17222</v>
      </c>
      <c r="C5800" s="126" t="s">
        <v>75</v>
      </c>
      <c r="D5800" s="127">
        <v>0.96899999999999997</v>
      </c>
      <c r="E5800" s="128">
        <v>235</v>
      </c>
      <c r="F5800" s="128">
        <v>235</v>
      </c>
      <c r="G5800" s="126" t="s">
        <v>13712</v>
      </c>
      <c r="H5800" s="126" t="s">
        <v>20120</v>
      </c>
      <c r="I5800" s="126" t="s">
        <v>21055</v>
      </c>
      <c r="J5800" s="126" t="s">
        <v>26232</v>
      </c>
      <c r="K5800" s="9">
        <f>_xlfn.IFNA(VLOOKUP(Table5[[#This Row],[Section]],SubSill_Tier,2,FALSE),0)</f>
        <v>0</v>
      </c>
      <c r="L5800" s="9" t="str">
        <f t="shared" si="99"/>
        <v/>
      </c>
      <c r="M5800" s="205" t="str" cm="1">
        <f t="array" ref="M5800">_xlfn.IFS(NOT(ISERROR(VLOOKUP(Table5[[#This Row],[Section]],TB_notTB,1,FALSE))),"No",LEFT(Table5[[#This Row],[Section]],3)="ETB","PLS",LEFT(Table5[[#This Row],[Section]],1)="7","PDB",NOT(ISBLANK(Table5[[#This Row],[Section]])),"No")</f>
        <v>No</v>
      </c>
    </row>
    <row r="5801" spans="1:13" x14ac:dyDescent="0.25">
      <c r="A5801" s="126" t="s">
        <v>8380</v>
      </c>
      <c r="B5801" s="126" t="s">
        <v>8381</v>
      </c>
      <c r="C5801" s="126" t="s">
        <v>75</v>
      </c>
      <c r="D5801" s="127">
        <v>1.2549999999999999</v>
      </c>
      <c r="E5801" s="128">
        <v>203</v>
      </c>
      <c r="F5801" s="128">
        <v>203</v>
      </c>
      <c r="G5801" s="126" t="s">
        <v>13725</v>
      </c>
      <c r="H5801" s="126" t="s">
        <v>20134</v>
      </c>
      <c r="I5801" s="126" t="s">
        <v>20135</v>
      </c>
      <c r="J5801" s="126" t="s">
        <v>26235</v>
      </c>
      <c r="K5801" s="9">
        <f>_xlfn.IFNA(VLOOKUP(Table5[[#This Row],[Section]],SubSill_Tier,2,FALSE),0)</f>
        <v>0</v>
      </c>
      <c r="L5801" s="9" t="str">
        <f t="shared" si="99"/>
        <v/>
      </c>
      <c r="M5801" s="205" t="str" cm="1">
        <f t="array" ref="M5801">_xlfn.IFS(NOT(ISERROR(VLOOKUP(Table5[[#This Row],[Section]],TB_notTB,1,FALSE))),"No",LEFT(Table5[[#This Row],[Section]],3)="ETB","PLS",LEFT(Table5[[#This Row],[Section]],1)="7","PDB",NOT(ISBLANK(Table5[[#This Row],[Section]])),"No")</f>
        <v>No</v>
      </c>
    </row>
    <row r="5802" spans="1:13" x14ac:dyDescent="0.25">
      <c r="A5802" s="126" t="s">
        <v>8382</v>
      </c>
      <c r="B5802" s="126" t="s">
        <v>17222</v>
      </c>
      <c r="C5802" s="126" t="s">
        <v>75</v>
      </c>
      <c r="D5802" s="127">
        <v>0.36699999999999999</v>
      </c>
      <c r="E5802" s="128">
        <v>193</v>
      </c>
      <c r="F5802" s="128">
        <v>193</v>
      </c>
      <c r="G5802" s="126" t="s">
        <v>13721</v>
      </c>
      <c r="H5802" s="126" t="s">
        <v>20121</v>
      </c>
      <c r="I5802" s="126" t="s">
        <v>20122</v>
      </c>
      <c r="J5802" s="126" t="s">
        <v>26234</v>
      </c>
      <c r="K5802" s="9">
        <f>_xlfn.IFNA(VLOOKUP(Table5[[#This Row],[Section]],SubSill_Tier,2,FALSE),0)</f>
        <v>0</v>
      </c>
      <c r="L5802" s="9" t="str">
        <f t="shared" si="99"/>
        <v/>
      </c>
      <c r="M5802" s="205" t="str" cm="1">
        <f t="array" ref="M5802">_xlfn.IFS(NOT(ISERROR(VLOOKUP(Table5[[#This Row],[Section]],TB_notTB,1,FALSE))),"No",LEFT(Table5[[#This Row],[Section]],3)="ETB","PLS",LEFT(Table5[[#This Row],[Section]],1)="7","PDB",NOT(ISBLANK(Table5[[#This Row],[Section]])),"No")</f>
        <v>No</v>
      </c>
    </row>
    <row r="5803" spans="1:13" x14ac:dyDescent="0.25">
      <c r="A5803" s="126" t="s">
        <v>8383</v>
      </c>
      <c r="B5803" s="126" t="s">
        <v>17222</v>
      </c>
      <c r="C5803" s="126" t="s">
        <v>98</v>
      </c>
      <c r="D5803" s="127">
        <v>0.19500000000000001</v>
      </c>
      <c r="E5803" s="128">
        <v>100</v>
      </c>
      <c r="F5803" s="128">
        <v>100</v>
      </c>
      <c r="G5803" s="126" t="s">
        <v>13721</v>
      </c>
      <c r="H5803" s="126" t="s">
        <v>20121</v>
      </c>
      <c r="I5803" s="126" t="s">
        <v>20122</v>
      </c>
      <c r="J5803" s="126" t="s">
        <v>26234</v>
      </c>
      <c r="K5803" s="9">
        <f>_xlfn.IFNA(VLOOKUP(Table5[[#This Row],[Section]],SubSill_Tier,2,FALSE),0)</f>
        <v>0</v>
      </c>
      <c r="L5803" s="9" t="str">
        <f t="shared" si="99"/>
        <v/>
      </c>
      <c r="M5803" s="205" t="str" cm="1">
        <f t="array" ref="M5803">_xlfn.IFS(NOT(ISERROR(VLOOKUP(Table5[[#This Row],[Section]],TB_notTB,1,FALSE))),"No",LEFT(Table5[[#This Row],[Section]],3)="ETB","PLS",LEFT(Table5[[#This Row],[Section]],1)="7","PDB",NOT(ISBLANK(Table5[[#This Row],[Section]])),"No")</f>
        <v>No</v>
      </c>
    </row>
    <row r="5804" spans="1:13" x14ac:dyDescent="0.25">
      <c r="A5804" s="126" t="s">
        <v>2427</v>
      </c>
      <c r="B5804" s="126" t="s">
        <v>2428</v>
      </c>
      <c r="C5804" s="126" t="s">
        <v>75</v>
      </c>
      <c r="D5804" s="127">
        <v>0.42899999999999999</v>
      </c>
      <c r="E5804" s="128">
        <v>211</v>
      </c>
      <c r="F5804" s="128">
        <v>100</v>
      </c>
      <c r="G5804" s="126" t="s">
        <v>13726</v>
      </c>
      <c r="H5804" s="126" t="s">
        <v>20136</v>
      </c>
      <c r="I5804" s="126" t="s">
        <v>21065</v>
      </c>
      <c r="J5804" s="126" t="s">
        <v>26241</v>
      </c>
      <c r="K5804" s="9">
        <f>_xlfn.IFNA(VLOOKUP(Table5[[#This Row],[Section]],SubSill_Tier,2,FALSE),0)</f>
        <v>0</v>
      </c>
      <c r="L5804" s="9" t="str">
        <f t="shared" si="99"/>
        <v/>
      </c>
      <c r="M5804" s="205" t="str" cm="1">
        <f t="array" ref="M5804">_xlfn.IFS(NOT(ISERROR(VLOOKUP(Table5[[#This Row],[Section]],TB_notTB,1,FALSE))),"No",LEFT(Table5[[#This Row],[Section]],3)="ETB","PLS",LEFT(Table5[[#This Row],[Section]],1)="7","PDB",NOT(ISBLANK(Table5[[#This Row],[Section]])),"No")</f>
        <v>No</v>
      </c>
    </row>
    <row r="5805" spans="1:13" x14ac:dyDescent="0.25">
      <c r="A5805" s="126" t="s">
        <v>2429</v>
      </c>
      <c r="B5805" s="126" t="s">
        <v>17222</v>
      </c>
      <c r="C5805" s="126" t="s">
        <v>75</v>
      </c>
      <c r="D5805" s="127">
        <v>1.829</v>
      </c>
      <c r="E5805" s="128">
        <v>446</v>
      </c>
      <c r="F5805" s="128">
        <v>159</v>
      </c>
      <c r="G5805" s="126" t="s">
        <v>13795</v>
      </c>
      <c r="H5805" s="126" t="s">
        <v>20347</v>
      </c>
      <c r="I5805" s="126" t="s">
        <v>28074</v>
      </c>
      <c r="J5805" s="126" t="s">
        <v>26247</v>
      </c>
      <c r="K5805" s="9">
        <f>_xlfn.IFNA(VLOOKUP(Table5[[#This Row],[Section]],SubSill_Tier,2,FALSE),0)</f>
        <v>0</v>
      </c>
      <c r="L5805" s="9" t="str">
        <f t="shared" si="99"/>
        <v/>
      </c>
      <c r="M5805" s="205" t="str" cm="1">
        <f t="array" ref="M5805">_xlfn.IFS(NOT(ISERROR(VLOOKUP(Table5[[#This Row],[Section]],TB_notTB,1,FALSE))),"No",LEFT(Table5[[#This Row],[Section]],3)="ETB","PLS",LEFT(Table5[[#This Row],[Section]],1)="7","PDB",NOT(ISBLANK(Table5[[#This Row],[Section]])),"No")</f>
        <v>No</v>
      </c>
    </row>
    <row r="5806" spans="1:13" x14ac:dyDescent="0.25">
      <c r="A5806" s="126" t="s">
        <v>2430</v>
      </c>
      <c r="B5806" s="126" t="s">
        <v>17222</v>
      </c>
      <c r="C5806" s="126" t="s">
        <v>98</v>
      </c>
      <c r="D5806" s="127">
        <v>0.39</v>
      </c>
      <c r="E5806" s="128">
        <v>208</v>
      </c>
      <c r="F5806" s="128">
        <v>100</v>
      </c>
      <c r="G5806" s="126" t="s">
        <v>13736</v>
      </c>
      <c r="H5806" s="126" t="s">
        <v>20148</v>
      </c>
      <c r="I5806" s="126" t="s">
        <v>21073</v>
      </c>
      <c r="J5806" s="126" t="s">
        <v>26232</v>
      </c>
      <c r="K5806" s="9">
        <f>_xlfn.IFNA(VLOOKUP(Table5[[#This Row],[Section]],SubSill_Tier,2,FALSE),0)</f>
        <v>0</v>
      </c>
      <c r="L5806" s="9" t="str">
        <f t="shared" si="99"/>
        <v/>
      </c>
      <c r="M5806" s="205" t="str" cm="1">
        <f t="array" ref="M5806">_xlfn.IFS(NOT(ISERROR(VLOOKUP(Table5[[#This Row],[Section]],TB_notTB,1,FALSE))),"No",LEFT(Table5[[#This Row],[Section]],3)="ETB","PLS",LEFT(Table5[[#This Row],[Section]],1)="7","PDB",NOT(ISBLANK(Table5[[#This Row],[Section]])),"No")</f>
        <v>No</v>
      </c>
    </row>
    <row r="5807" spans="1:13" x14ac:dyDescent="0.25">
      <c r="A5807" s="126" t="s">
        <v>2431</v>
      </c>
      <c r="B5807" s="126" t="s">
        <v>2432</v>
      </c>
      <c r="C5807" s="126" t="s">
        <v>75</v>
      </c>
      <c r="D5807" s="127">
        <v>1.405</v>
      </c>
      <c r="E5807" s="128">
        <v>473</v>
      </c>
      <c r="F5807" s="128">
        <v>162</v>
      </c>
      <c r="G5807" s="126" t="s">
        <v>13746</v>
      </c>
      <c r="H5807" s="126" t="s">
        <v>20164</v>
      </c>
      <c r="I5807" s="126" t="s">
        <v>21085</v>
      </c>
      <c r="J5807" s="126" t="s">
        <v>26232</v>
      </c>
      <c r="K5807" s="9">
        <f>_xlfn.IFNA(VLOOKUP(Table5[[#This Row],[Section]],SubSill_Tier,2,FALSE),0)</f>
        <v>0</v>
      </c>
      <c r="L5807" s="9" t="str">
        <f t="shared" si="99"/>
        <v/>
      </c>
      <c r="M5807" s="205" t="str" cm="1">
        <f t="array" ref="M5807">_xlfn.IFS(NOT(ISERROR(VLOOKUP(Table5[[#This Row],[Section]],TB_notTB,1,FALSE))),"No",LEFT(Table5[[#This Row],[Section]],3)="ETB","PLS",LEFT(Table5[[#This Row],[Section]],1)="7","PDB",NOT(ISBLANK(Table5[[#This Row],[Section]])),"No")</f>
        <v>No</v>
      </c>
    </row>
    <row r="5808" spans="1:13" x14ac:dyDescent="0.25">
      <c r="A5808" s="126" t="s">
        <v>2433</v>
      </c>
      <c r="B5808" s="126" t="s">
        <v>2434</v>
      </c>
      <c r="C5808" s="126" t="s">
        <v>75</v>
      </c>
      <c r="D5808" s="127">
        <v>0.45400000000000001</v>
      </c>
      <c r="E5808" s="128">
        <v>225</v>
      </c>
      <c r="F5808" s="128">
        <v>100</v>
      </c>
      <c r="G5808" s="126" t="s">
        <v>13746</v>
      </c>
      <c r="H5808" s="126" t="s">
        <v>20164</v>
      </c>
      <c r="I5808" s="126" t="s">
        <v>21085</v>
      </c>
      <c r="J5808" s="126" t="s">
        <v>26232</v>
      </c>
      <c r="K5808" s="9">
        <f>_xlfn.IFNA(VLOOKUP(Table5[[#This Row],[Section]],SubSill_Tier,2,FALSE),0)</f>
        <v>0</v>
      </c>
      <c r="L5808" s="9" t="str">
        <f t="shared" si="99"/>
        <v/>
      </c>
      <c r="M5808" s="205" t="str" cm="1">
        <f t="array" ref="M5808">_xlfn.IFS(NOT(ISERROR(VLOOKUP(Table5[[#This Row],[Section]],TB_notTB,1,FALSE))),"No",LEFT(Table5[[#This Row],[Section]],3)="ETB","PLS",LEFT(Table5[[#This Row],[Section]],1)="7","PDB",NOT(ISBLANK(Table5[[#This Row],[Section]])),"No")</f>
        <v>No</v>
      </c>
    </row>
    <row r="5809" spans="1:13" x14ac:dyDescent="0.25">
      <c r="A5809" s="126" t="s">
        <v>2435</v>
      </c>
      <c r="B5809" s="126" t="s">
        <v>17222</v>
      </c>
      <c r="C5809" s="126" t="s">
        <v>75</v>
      </c>
      <c r="D5809" s="127">
        <v>0.186</v>
      </c>
      <c r="E5809" s="128">
        <v>127</v>
      </c>
      <c r="F5809" s="128">
        <v>100</v>
      </c>
      <c r="G5809" s="126" t="s">
        <v>13756</v>
      </c>
      <c r="H5809" s="126" t="s">
        <v>20179</v>
      </c>
      <c r="I5809" s="126" t="s">
        <v>20180</v>
      </c>
      <c r="J5809" s="126" t="s">
        <v>26232</v>
      </c>
      <c r="K5809" s="9">
        <f>_xlfn.IFNA(VLOOKUP(Table5[[#This Row],[Section]],SubSill_Tier,2,FALSE),0)</f>
        <v>0</v>
      </c>
      <c r="L5809" s="9" t="str">
        <f t="shared" si="99"/>
        <v/>
      </c>
      <c r="M5809" s="205" t="str" cm="1">
        <f t="array" ref="M5809">_xlfn.IFS(NOT(ISERROR(VLOOKUP(Table5[[#This Row],[Section]],TB_notTB,1,FALSE))),"No",LEFT(Table5[[#This Row],[Section]],3)="ETB","PLS",LEFT(Table5[[#This Row],[Section]],1)="7","PDB",NOT(ISBLANK(Table5[[#This Row],[Section]])),"No")</f>
        <v>No</v>
      </c>
    </row>
    <row r="5810" spans="1:13" x14ac:dyDescent="0.25">
      <c r="A5810" s="126" t="s">
        <v>2436</v>
      </c>
      <c r="B5810" s="126" t="s">
        <v>17222</v>
      </c>
      <c r="C5810" s="126" t="s">
        <v>75</v>
      </c>
      <c r="D5810" s="127">
        <v>0.46300000000000002</v>
      </c>
      <c r="E5810" s="128">
        <v>213</v>
      </c>
      <c r="F5810" s="128">
        <v>100</v>
      </c>
      <c r="G5810" s="126" t="s">
        <v>13756</v>
      </c>
      <c r="H5810" s="126" t="s">
        <v>20179</v>
      </c>
      <c r="I5810" s="126" t="s">
        <v>20180</v>
      </c>
      <c r="J5810" s="126" t="s">
        <v>26232</v>
      </c>
      <c r="K5810" s="9">
        <f>_xlfn.IFNA(VLOOKUP(Table5[[#This Row],[Section]],SubSill_Tier,2,FALSE),0)</f>
        <v>0</v>
      </c>
      <c r="L5810" s="9" t="str">
        <f t="shared" si="99"/>
        <v/>
      </c>
      <c r="M5810" s="205" t="str" cm="1">
        <f t="array" ref="M5810">_xlfn.IFS(NOT(ISERROR(VLOOKUP(Table5[[#This Row],[Section]],TB_notTB,1,FALSE))),"No",LEFT(Table5[[#This Row],[Section]],3)="ETB","PLS",LEFT(Table5[[#This Row],[Section]],1)="7","PDB",NOT(ISBLANK(Table5[[#This Row],[Section]])),"No")</f>
        <v>No</v>
      </c>
    </row>
    <row r="5811" spans="1:13" x14ac:dyDescent="0.25">
      <c r="A5811" s="126" t="s">
        <v>8384</v>
      </c>
      <c r="B5811" s="126" t="s">
        <v>28105</v>
      </c>
      <c r="C5811" s="126" t="s">
        <v>75</v>
      </c>
      <c r="D5811" s="127">
        <v>14.654999999999999</v>
      </c>
      <c r="E5811" s="128">
        <v>844</v>
      </c>
      <c r="F5811" s="128">
        <v>844</v>
      </c>
      <c r="G5811" s="126" t="s">
        <v>13722</v>
      </c>
      <c r="H5811" s="126" t="s">
        <v>21061</v>
      </c>
      <c r="I5811" s="126" t="s">
        <v>21062</v>
      </c>
      <c r="J5811" s="126" t="s">
        <v>26248</v>
      </c>
      <c r="K5811" s="9">
        <f>_xlfn.IFNA(VLOOKUP(Table5[[#This Row],[Section]],SubSill_Tier,2,FALSE),0)</f>
        <v>0</v>
      </c>
      <c r="L5811" s="9" t="str">
        <f t="shared" si="99"/>
        <v/>
      </c>
      <c r="M5811" s="205" t="str" cm="1">
        <f t="array" ref="M5811">_xlfn.IFS(NOT(ISERROR(VLOOKUP(Table5[[#This Row],[Section]],TB_notTB,1,FALSE))),"No",LEFT(Table5[[#This Row],[Section]],3)="ETB","PLS",LEFT(Table5[[#This Row],[Section]],1)="7","PDB",NOT(ISBLANK(Table5[[#This Row],[Section]])),"No")</f>
        <v>No</v>
      </c>
    </row>
    <row r="5812" spans="1:13" x14ac:dyDescent="0.25">
      <c r="A5812" s="126" t="s">
        <v>2437</v>
      </c>
      <c r="B5812" s="126" t="s">
        <v>17222</v>
      </c>
      <c r="C5812" s="126" t="s">
        <v>98</v>
      </c>
      <c r="D5812" s="127">
        <v>0.46200000000000002</v>
      </c>
      <c r="E5812" s="128">
        <v>222</v>
      </c>
      <c r="F5812" s="128">
        <v>113</v>
      </c>
      <c r="G5812" s="126" t="s">
        <v>13730</v>
      </c>
      <c r="H5812" s="126" t="s">
        <v>20139</v>
      </c>
      <c r="I5812" s="126" t="s">
        <v>20140</v>
      </c>
      <c r="J5812" s="126" t="s">
        <v>26243</v>
      </c>
      <c r="K5812" s="9">
        <f>_xlfn.IFNA(VLOOKUP(Table5[[#This Row],[Section]],SubSill_Tier,2,FALSE),0)</f>
        <v>0</v>
      </c>
      <c r="L5812" s="9" t="str">
        <f t="shared" si="99"/>
        <v/>
      </c>
      <c r="M5812" s="205" t="str" cm="1">
        <f t="array" ref="M5812">_xlfn.IFS(NOT(ISERROR(VLOOKUP(Table5[[#This Row],[Section]],TB_notTB,1,FALSE))),"No",LEFT(Table5[[#This Row],[Section]],3)="ETB","PLS",LEFT(Table5[[#This Row],[Section]],1)="7","PDB",NOT(ISBLANK(Table5[[#This Row],[Section]])),"No")</f>
        <v>No</v>
      </c>
    </row>
    <row r="5813" spans="1:13" x14ac:dyDescent="0.25">
      <c r="A5813" s="126" t="s">
        <v>2438</v>
      </c>
      <c r="B5813" s="126" t="s">
        <v>17222</v>
      </c>
      <c r="C5813" s="126" t="s">
        <v>98</v>
      </c>
      <c r="D5813" s="127">
        <v>0.53700000000000003</v>
      </c>
      <c r="E5813" s="128">
        <v>236</v>
      </c>
      <c r="F5813" s="128">
        <v>750</v>
      </c>
      <c r="G5813" s="126" t="s">
        <v>13730</v>
      </c>
      <c r="H5813" s="126" t="s">
        <v>20139</v>
      </c>
      <c r="I5813" s="126" t="s">
        <v>20140</v>
      </c>
      <c r="J5813" s="126" t="s">
        <v>26243</v>
      </c>
      <c r="K5813" s="9">
        <f>_xlfn.IFNA(VLOOKUP(Table5[[#This Row],[Section]],SubSill_Tier,2,FALSE),0)</f>
        <v>0</v>
      </c>
      <c r="L5813" s="9" t="str">
        <f t="shared" si="99"/>
        <v/>
      </c>
      <c r="M5813" s="205" t="str" cm="1">
        <f t="array" ref="M5813">_xlfn.IFS(NOT(ISERROR(VLOOKUP(Table5[[#This Row],[Section]],TB_notTB,1,FALSE))),"No",LEFT(Table5[[#This Row],[Section]],3)="ETB","PLS",LEFT(Table5[[#This Row],[Section]],1)="7","PDB",NOT(ISBLANK(Table5[[#This Row],[Section]])),"No")</f>
        <v>No</v>
      </c>
    </row>
    <row r="5814" spans="1:13" x14ac:dyDescent="0.25">
      <c r="A5814" s="126" t="s">
        <v>11964</v>
      </c>
      <c r="B5814" s="126" t="s">
        <v>21246</v>
      </c>
      <c r="C5814" s="126" t="s">
        <v>75</v>
      </c>
      <c r="D5814" s="127">
        <v>0.251</v>
      </c>
      <c r="E5814" s="128">
        <v>100</v>
      </c>
      <c r="F5814" s="128">
        <v>100</v>
      </c>
      <c r="G5814" s="126" t="s">
        <v>21076</v>
      </c>
      <c r="H5814" s="126" t="s">
        <v>21077</v>
      </c>
      <c r="I5814" s="126" t="s">
        <v>21078</v>
      </c>
      <c r="J5814" s="126" t="s">
        <v>26251</v>
      </c>
      <c r="K5814" s="9">
        <f>_xlfn.IFNA(VLOOKUP(Table5[[#This Row],[Section]],SubSill_Tier,2,FALSE),0)</f>
        <v>0</v>
      </c>
      <c r="L5814" s="9" t="str">
        <f t="shared" si="99"/>
        <v/>
      </c>
      <c r="M5814" s="205" t="str" cm="1">
        <f t="array" ref="M5814">_xlfn.IFS(NOT(ISERROR(VLOOKUP(Table5[[#This Row],[Section]],TB_notTB,1,FALSE))),"No",LEFT(Table5[[#This Row],[Section]],3)="ETB","PLS",LEFT(Table5[[#This Row],[Section]],1)="7","PDB",NOT(ISBLANK(Table5[[#This Row],[Section]])),"No")</f>
        <v>No</v>
      </c>
    </row>
    <row r="5815" spans="1:13" x14ac:dyDescent="0.25">
      <c r="A5815" s="126" t="s">
        <v>8386</v>
      </c>
      <c r="B5815" s="126" t="s">
        <v>17222</v>
      </c>
      <c r="C5815" s="126" t="s">
        <v>98</v>
      </c>
      <c r="D5815" s="127">
        <v>3.7639999999999998</v>
      </c>
      <c r="E5815" s="128">
        <v>669</v>
      </c>
      <c r="F5815" s="128">
        <v>669</v>
      </c>
      <c r="G5815" s="126" t="s">
        <v>13750</v>
      </c>
      <c r="H5815" s="126" t="s">
        <v>20132</v>
      </c>
      <c r="I5815" s="126" t="s">
        <v>20133</v>
      </c>
      <c r="J5815" s="126" t="s">
        <v>26250</v>
      </c>
      <c r="K5815" s="9">
        <f>_xlfn.IFNA(VLOOKUP(Table5[[#This Row],[Section]],SubSill_Tier,2,FALSE),0)</f>
        <v>0</v>
      </c>
      <c r="L5815" s="9" t="str">
        <f t="shared" si="99"/>
        <v/>
      </c>
      <c r="M5815" s="205" t="str" cm="1">
        <f t="array" ref="M5815">_xlfn.IFS(NOT(ISERROR(VLOOKUP(Table5[[#This Row],[Section]],TB_notTB,1,FALSE))),"No",LEFT(Table5[[#This Row],[Section]],3)="ETB","PLS",LEFT(Table5[[#This Row],[Section]],1)="7","PDB",NOT(ISBLANK(Table5[[#This Row],[Section]])),"No")</f>
        <v>No</v>
      </c>
    </row>
    <row r="5816" spans="1:13" x14ac:dyDescent="0.25">
      <c r="A5816" s="126" t="s">
        <v>11965</v>
      </c>
      <c r="B5816" s="126" t="s">
        <v>11772</v>
      </c>
      <c r="C5816" s="126" t="s">
        <v>75</v>
      </c>
      <c r="D5816" s="127">
        <v>0.75900000000000001</v>
      </c>
      <c r="E5816" s="128">
        <v>237</v>
      </c>
      <c r="F5816" s="128">
        <v>176</v>
      </c>
      <c r="G5816" s="126" t="s">
        <v>13739</v>
      </c>
      <c r="H5816" s="126" t="s">
        <v>20181</v>
      </c>
      <c r="I5816" s="126" t="s">
        <v>13279</v>
      </c>
      <c r="J5816" s="126" t="s">
        <v>26258</v>
      </c>
      <c r="K5816" s="9">
        <f>_xlfn.IFNA(VLOOKUP(Table5[[#This Row],[Section]],SubSill_Tier,2,FALSE),0)</f>
        <v>0</v>
      </c>
      <c r="L5816" s="9" t="str">
        <f t="shared" si="99"/>
        <v/>
      </c>
      <c r="M5816" s="205" t="str" cm="1">
        <f t="array" ref="M5816">_xlfn.IFS(NOT(ISERROR(VLOOKUP(Table5[[#This Row],[Section]],TB_notTB,1,FALSE))),"No",LEFT(Table5[[#This Row],[Section]],3)="ETB","PLS",LEFT(Table5[[#This Row],[Section]],1)="7","PDB",NOT(ISBLANK(Table5[[#This Row],[Section]])),"No")</f>
        <v>No</v>
      </c>
    </row>
    <row r="5817" spans="1:13" x14ac:dyDescent="0.25">
      <c r="A5817" s="126" t="s">
        <v>8387</v>
      </c>
      <c r="B5817" s="126" t="s">
        <v>17222</v>
      </c>
      <c r="C5817" s="126" t="s">
        <v>98</v>
      </c>
      <c r="D5817" s="127">
        <v>0.55000000000000004</v>
      </c>
      <c r="E5817" s="128">
        <v>140</v>
      </c>
      <c r="F5817" s="128">
        <v>140</v>
      </c>
      <c r="G5817" s="126" t="s">
        <v>13721</v>
      </c>
      <c r="H5817" s="126" t="s">
        <v>20121</v>
      </c>
      <c r="I5817" s="126" t="s">
        <v>20122</v>
      </c>
      <c r="J5817" s="126" t="s">
        <v>26234</v>
      </c>
      <c r="K5817" s="9">
        <f>_xlfn.IFNA(VLOOKUP(Table5[[#This Row],[Section]],SubSill_Tier,2,FALSE),0)</f>
        <v>0</v>
      </c>
      <c r="L5817" s="9" t="str">
        <f t="shared" si="99"/>
        <v/>
      </c>
      <c r="M5817" s="205" t="str" cm="1">
        <f t="array" ref="M5817">_xlfn.IFS(NOT(ISERROR(VLOOKUP(Table5[[#This Row],[Section]],TB_notTB,1,FALSE))),"No",LEFT(Table5[[#This Row],[Section]],3)="ETB","PLS",LEFT(Table5[[#This Row],[Section]],1)="7","PDB",NOT(ISBLANK(Table5[[#This Row],[Section]])),"No")</f>
        <v>No</v>
      </c>
    </row>
    <row r="5818" spans="1:13" x14ac:dyDescent="0.25">
      <c r="A5818" s="126" t="s">
        <v>8388</v>
      </c>
      <c r="B5818" s="126" t="s">
        <v>28106</v>
      </c>
      <c r="C5818" s="126" t="s">
        <v>75</v>
      </c>
      <c r="D5818" s="127">
        <v>0.92200000000000004</v>
      </c>
      <c r="E5818" s="128">
        <v>192</v>
      </c>
      <c r="F5818" s="128">
        <v>192</v>
      </c>
      <c r="G5818" s="126" t="s">
        <v>13717</v>
      </c>
      <c r="H5818" s="126" t="s">
        <v>20125</v>
      </c>
      <c r="I5818" s="126" t="s">
        <v>20126</v>
      </c>
      <c r="J5818" s="126" t="s">
        <v>26235</v>
      </c>
      <c r="K5818" s="9">
        <f>_xlfn.IFNA(VLOOKUP(Table5[[#This Row],[Section]],SubSill_Tier,2,FALSE),0)</f>
        <v>0</v>
      </c>
      <c r="L5818" s="9" t="str">
        <f t="shared" si="99"/>
        <v/>
      </c>
      <c r="M5818" s="205" t="str" cm="1">
        <f t="array" ref="M5818">_xlfn.IFS(NOT(ISERROR(VLOOKUP(Table5[[#This Row],[Section]],TB_notTB,1,FALSE))),"No",LEFT(Table5[[#This Row],[Section]],3)="ETB","PLS",LEFT(Table5[[#This Row],[Section]],1)="7","PDB",NOT(ISBLANK(Table5[[#This Row],[Section]])),"No")</f>
        <v>No</v>
      </c>
    </row>
    <row r="5819" spans="1:13" x14ac:dyDescent="0.25">
      <c r="A5819" s="126" t="s">
        <v>8389</v>
      </c>
      <c r="B5819" s="126" t="s">
        <v>17222</v>
      </c>
      <c r="C5819" s="126" t="s">
        <v>75</v>
      </c>
      <c r="D5819" s="127">
        <v>0.254</v>
      </c>
      <c r="E5819" s="128">
        <v>121</v>
      </c>
      <c r="F5819" s="128">
        <v>121</v>
      </c>
      <c r="G5819" s="126" t="s">
        <v>13716</v>
      </c>
      <c r="H5819" s="126" t="s">
        <v>20121</v>
      </c>
      <c r="I5819" s="126" t="s">
        <v>20122</v>
      </c>
      <c r="J5819" s="126" t="s">
        <v>26234</v>
      </c>
      <c r="K5819" s="9">
        <f>_xlfn.IFNA(VLOOKUP(Table5[[#This Row],[Section]],SubSill_Tier,2,FALSE),0)</f>
        <v>0</v>
      </c>
      <c r="L5819" s="9" t="str">
        <f t="shared" si="99"/>
        <v/>
      </c>
      <c r="M5819" s="205" t="str" cm="1">
        <f t="array" ref="M5819">_xlfn.IFS(NOT(ISERROR(VLOOKUP(Table5[[#This Row],[Section]],TB_notTB,1,FALSE))),"No",LEFT(Table5[[#This Row],[Section]],3)="ETB","PLS",LEFT(Table5[[#This Row],[Section]],1)="7","PDB",NOT(ISBLANK(Table5[[#This Row],[Section]])),"No")</f>
        <v>No</v>
      </c>
    </row>
    <row r="5820" spans="1:13" x14ac:dyDescent="0.25">
      <c r="A5820" s="126" t="s">
        <v>2439</v>
      </c>
      <c r="B5820" s="126" t="s">
        <v>19930</v>
      </c>
      <c r="C5820" s="126" t="s">
        <v>75</v>
      </c>
      <c r="D5820" s="127">
        <v>1.04</v>
      </c>
      <c r="E5820" s="128">
        <v>298</v>
      </c>
      <c r="F5820" s="128">
        <v>100</v>
      </c>
      <c r="G5820" s="126" t="s">
        <v>26798</v>
      </c>
      <c r="H5820" s="126" t="s">
        <v>26799</v>
      </c>
      <c r="I5820" s="126" t="s">
        <v>26800</v>
      </c>
      <c r="J5820" s="126" t="s">
        <v>26241</v>
      </c>
      <c r="K5820" s="9">
        <f>_xlfn.IFNA(VLOOKUP(Table5[[#This Row],[Section]],SubSill_Tier,2,FALSE),0)</f>
        <v>0</v>
      </c>
      <c r="L5820" s="9" t="str">
        <f t="shared" si="99"/>
        <v/>
      </c>
      <c r="M5820" s="205" t="str" cm="1">
        <f t="array" ref="M5820">_xlfn.IFS(NOT(ISERROR(VLOOKUP(Table5[[#This Row],[Section]],TB_notTB,1,FALSE))),"No",LEFT(Table5[[#This Row],[Section]],3)="ETB","PLS",LEFT(Table5[[#This Row],[Section]],1)="7","PDB",NOT(ISBLANK(Table5[[#This Row],[Section]])),"No")</f>
        <v>No</v>
      </c>
    </row>
    <row r="5821" spans="1:13" x14ac:dyDescent="0.25">
      <c r="A5821" s="126" t="s">
        <v>2440</v>
      </c>
      <c r="B5821" s="126" t="s">
        <v>2441</v>
      </c>
      <c r="C5821" s="126" t="s">
        <v>75</v>
      </c>
      <c r="D5821" s="127">
        <v>0.78600000000000003</v>
      </c>
      <c r="E5821" s="128">
        <v>242</v>
      </c>
      <c r="F5821" s="128">
        <v>100</v>
      </c>
      <c r="G5821" s="126" t="s">
        <v>21247</v>
      </c>
      <c r="H5821" s="126" t="s">
        <v>21248</v>
      </c>
      <c r="I5821" s="126" t="s">
        <v>21249</v>
      </c>
      <c r="J5821" s="126" t="s">
        <v>26247</v>
      </c>
      <c r="K5821" s="9">
        <f>_xlfn.IFNA(VLOOKUP(Table5[[#This Row],[Section]],SubSill_Tier,2,FALSE),0)</f>
        <v>0</v>
      </c>
      <c r="L5821" s="9" t="str">
        <f t="shared" si="99"/>
        <v/>
      </c>
      <c r="M5821" s="205" t="str" cm="1">
        <f t="array" ref="M5821">_xlfn.IFS(NOT(ISERROR(VLOOKUP(Table5[[#This Row],[Section]],TB_notTB,1,FALSE))),"No",LEFT(Table5[[#This Row],[Section]],3)="ETB","PLS",LEFT(Table5[[#This Row],[Section]],1)="7","PDB",NOT(ISBLANK(Table5[[#This Row],[Section]])),"No")</f>
        <v>No</v>
      </c>
    </row>
    <row r="5822" spans="1:13" x14ac:dyDescent="0.25">
      <c r="A5822" s="126" t="s">
        <v>2442</v>
      </c>
      <c r="B5822" s="126" t="s">
        <v>2443</v>
      </c>
      <c r="C5822" s="126" t="s">
        <v>75</v>
      </c>
      <c r="D5822" s="127">
        <v>0.43</v>
      </c>
      <c r="E5822" s="128">
        <v>106</v>
      </c>
      <c r="F5822" s="128">
        <v>100</v>
      </c>
      <c r="G5822" s="126" t="s">
        <v>21247</v>
      </c>
      <c r="H5822" s="126" t="s">
        <v>21248</v>
      </c>
      <c r="I5822" s="126" t="s">
        <v>21249</v>
      </c>
      <c r="J5822" s="126" t="s">
        <v>26247</v>
      </c>
      <c r="K5822" s="9">
        <f>_xlfn.IFNA(VLOOKUP(Table5[[#This Row],[Section]],SubSill_Tier,2,FALSE),0)</f>
        <v>0</v>
      </c>
      <c r="L5822" s="9" t="str">
        <f t="shared" si="99"/>
        <v/>
      </c>
      <c r="M5822" s="205" t="str" cm="1">
        <f t="array" ref="M5822">_xlfn.IFS(NOT(ISERROR(VLOOKUP(Table5[[#This Row],[Section]],TB_notTB,1,FALSE))),"No",LEFT(Table5[[#This Row],[Section]],3)="ETB","PLS",LEFT(Table5[[#This Row],[Section]],1)="7","PDB",NOT(ISBLANK(Table5[[#This Row],[Section]])),"No")</f>
        <v>No</v>
      </c>
    </row>
    <row r="5823" spans="1:13" x14ac:dyDescent="0.25">
      <c r="A5823" s="126" t="s">
        <v>2444</v>
      </c>
      <c r="B5823" s="126" t="s">
        <v>13006</v>
      </c>
      <c r="C5823" s="126" t="s">
        <v>75</v>
      </c>
      <c r="D5823" s="127">
        <v>1.425</v>
      </c>
      <c r="E5823" s="128">
        <v>339</v>
      </c>
      <c r="F5823" s="128">
        <v>111</v>
      </c>
      <c r="G5823" s="126" t="s">
        <v>21247</v>
      </c>
      <c r="H5823" s="126" t="s">
        <v>21248</v>
      </c>
      <c r="I5823" s="126" t="s">
        <v>21249</v>
      </c>
      <c r="J5823" s="126" t="s">
        <v>26247</v>
      </c>
      <c r="K5823" s="9">
        <f>_xlfn.IFNA(VLOOKUP(Table5[[#This Row],[Section]],SubSill_Tier,2,FALSE),0)</f>
        <v>1</v>
      </c>
      <c r="L5823" s="9" t="str">
        <f t="shared" si="99"/>
        <v/>
      </c>
      <c r="M5823" s="205" t="str" cm="1">
        <f t="array" ref="M5823">_xlfn.IFS(NOT(ISERROR(VLOOKUP(Table5[[#This Row],[Section]],TB_notTB,1,FALSE))),"No",LEFT(Table5[[#This Row],[Section]],3)="ETB","PLS",LEFT(Table5[[#This Row],[Section]],1)="7","PDB",NOT(ISBLANK(Table5[[#This Row],[Section]])),"No")</f>
        <v>No</v>
      </c>
    </row>
    <row r="5824" spans="1:13" x14ac:dyDescent="0.25">
      <c r="A5824" s="126" t="s">
        <v>2445</v>
      </c>
      <c r="B5824" s="126" t="s">
        <v>13006</v>
      </c>
      <c r="C5824" s="126" t="s">
        <v>75</v>
      </c>
      <c r="D5824" s="127">
        <v>1.679</v>
      </c>
      <c r="E5824" s="128">
        <v>420</v>
      </c>
      <c r="F5824" s="128">
        <v>144</v>
      </c>
      <c r="G5824" s="126" t="s">
        <v>21247</v>
      </c>
      <c r="H5824" s="126" t="s">
        <v>21248</v>
      </c>
      <c r="I5824" s="126" t="s">
        <v>21249</v>
      </c>
      <c r="J5824" s="126" t="s">
        <v>26247</v>
      </c>
      <c r="K5824" s="9">
        <f>_xlfn.IFNA(VLOOKUP(Table5[[#This Row],[Section]],SubSill_Tier,2,FALSE),0)</f>
        <v>1</v>
      </c>
      <c r="L5824" s="9" t="str">
        <f t="shared" si="99"/>
        <v/>
      </c>
      <c r="M5824" s="205" t="str" cm="1">
        <f t="array" ref="M5824">_xlfn.IFS(NOT(ISERROR(VLOOKUP(Table5[[#This Row],[Section]],TB_notTB,1,FALSE))),"No",LEFT(Table5[[#This Row],[Section]],3)="ETB","PLS",LEFT(Table5[[#This Row],[Section]],1)="7","PDB",NOT(ISBLANK(Table5[[#This Row],[Section]])),"No")</f>
        <v>No</v>
      </c>
    </row>
    <row r="5825" spans="1:13" x14ac:dyDescent="0.25">
      <c r="A5825" s="126" t="s">
        <v>2446</v>
      </c>
      <c r="B5825" s="126" t="s">
        <v>13007</v>
      </c>
      <c r="C5825" s="126" t="s">
        <v>75</v>
      </c>
      <c r="D5825" s="127">
        <v>0.496</v>
      </c>
      <c r="E5825" s="128">
        <v>291</v>
      </c>
      <c r="F5825" s="128">
        <v>100</v>
      </c>
      <c r="G5825" s="126" t="s">
        <v>13795</v>
      </c>
      <c r="H5825" s="126" t="s">
        <v>20347</v>
      </c>
      <c r="I5825" s="126" t="s">
        <v>28074</v>
      </c>
      <c r="J5825" s="126" t="s">
        <v>26247</v>
      </c>
      <c r="K5825" s="9">
        <f>_xlfn.IFNA(VLOOKUP(Table5[[#This Row],[Section]],SubSill_Tier,2,FALSE),0)</f>
        <v>0</v>
      </c>
      <c r="L5825" s="9" t="str">
        <f t="shared" si="99"/>
        <v/>
      </c>
      <c r="M5825" s="205" t="str" cm="1">
        <f t="array" ref="M5825">_xlfn.IFS(NOT(ISERROR(VLOOKUP(Table5[[#This Row],[Section]],TB_notTB,1,FALSE))),"No",LEFT(Table5[[#This Row],[Section]],3)="ETB","PLS",LEFT(Table5[[#This Row],[Section]],1)="7","PDB",NOT(ISBLANK(Table5[[#This Row],[Section]])),"No")</f>
        <v>No</v>
      </c>
    </row>
    <row r="5826" spans="1:13" x14ac:dyDescent="0.25">
      <c r="A5826" s="126" t="s">
        <v>8390</v>
      </c>
      <c r="B5826" s="126" t="s">
        <v>3598</v>
      </c>
      <c r="C5826" s="126" t="s">
        <v>98</v>
      </c>
      <c r="D5826" s="127">
        <v>0.26500000000000001</v>
      </c>
      <c r="E5826" s="128">
        <v>133</v>
      </c>
      <c r="F5826" s="128">
        <v>133</v>
      </c>
      <c r="G5826" s="126" t="s">
        <v>13724</v>
      </c>
      <c r="H5826" s="126" t="s">
        <v>20186</v>
      </c>
      <c r="I5826" s="126" t="s">
        <v>22099</v>
      </c>
      <c r="J5826" s="126" t="s">
        <v>26234</v>
      </c>
      <c r="K5826" s="9">
        <f>_xlfn.IFNA(VLOOKUP(Table5[[#This Row],[Section]],SubSill_Tier,2,FALSE),0)</f>
        <v>0</v>
      </c>
      <c r="L5826" s="9" t="str">
        <f t="shared" ref="L5826:L5889" si="100">IFERROR(IF(LEFT(G5826,2)="AI",IF(_xlfn.NUMBERVALUE(IFERROR(LEFT(IF(ISERROR(FIND("X",UPPER(B5826))),UPPER(B5826),RIGHT(UPPER(B5826),LEN(UPPER(B5826))-FIND("~",SUBSTITUTE(UPPER(B5826),"X","~",LEN(UPPER(B5826))-LEN(SUBSTITUTE(UPPER(B5826),"X","")))))),FIND(" ",IF(ISERROR(FIND("X",UPPER(B5826))),UPPER(B5826),RIGHT(UPPER(B5826),LEN(UPPER(B5826))-FIND("~",SUBSTITUTE(UPPER(B5826),"X","~",LEN(UPPER(B5826))-LEN(SUBSTITUTE(UPPER(B5826),"X","")))))),1)-1),IF(ISERROR(FIND("X",UPPER(B5826))),UPPER(B5826),RIGHT(UPPER(B5826),LEN(UPPER(B5826))-FIND("~",SUBSTITUTE(UPPER(B5826),"X","~",LEN(UPPER(B5826))-LEN(SUBSTITUTE(UPPER(B5826),"X",""))))))),".")&gt;=5,"Wall",""),""),"")</f>
        <v/>
      </c>
      <c r="M5826" s="205" t="str" cm="1">
        <f t="array" ref="M5826">_xlfn.IFS(NOT(ISERROR(VLOOKUP(Table5[[#This Row],[Section]],TB_notTB,1,FALSE))),"No",LEFT(Table5[[#This Row],[Section]],3)="ETB","PLS",LEFT(Table5[[#This Row],[Section]],1)="7","PDB",NOT(ISBLANK(Table5[[#This Row],[Section]])),"No")</f>
        <v>No</v>
      </c>
    </row>
    <row r="5827" spans="1:13" x14ac:dyDescent="0.25">
      <c r="A5827" s="126" t="s">
        <v>8391</v>
      </c>
      <c r="B5827" s="126" t="s">
        <v>6279</v>
      </c>
      <c r="C5827" s="126" t="s">
        <v>75</v>
      </c>
      <c r="D5827" s="127">
        <v>0.31</v>
      </c>
      <c r="E5827" s="128">
        <v>147</v>
      </c>
      <c r="F5827" s="128">
        <v>100</v>
      </c>
      <c r="G5827" s="126" t="s">
        <v>13720</v>
      </c>
      <c r="H5827" s="126" t="s">
        <v>20130</v>
      </c>
      <c r="I5827" s="126" t="s">
        <v>20131</v>
      </c>
      <c r="J5827" s="126" t="s">
        <v>26235</v>
      </c>
      <c r="K5827" s="9">
        <f>_xlfn.IFNA(VLOOKUP(Table5[[#This Row],[Section]],SubSill_Tier,2,FALSE),0)</f>
        <v>0</v>
      </c>
      <c r="L5827" s="9" t="str">
        <f t="shared" si="100"/>
        <v/>
      </c>
      <c r="M5827" s="205" t="str" cm="1">
        <f t="array" ref="M5827">_xlfn.IFS(NOT(ISERROR(VLOOKUP(Table5[[#This Row],[Section]],TB_notTB,1,FALSE))),"No",LEFT(Table5[[#This Row],[Section]],3)="ETB","PLS",LEFT(Table5[[#This Row],[Section]],1)="7","PDB",NOT(ISBLANK(Table5[[#This Row],[Section]])),"No")</f>
        <v>No</v>
      </c>
    </row>
    <row r="5828" spans="1:13" x14ac:dyDescent="0.25">
      <c r="A5828" s="126" t="s">
        <v>2447</v>
      </c>
      <c r="B5828" s="126" t="s">
        <v>2448</v>
      </c>
      <c r="C5828" s="126" t="s">
        <v>75</v>
      </c>
      <c r="D5828" s="127">
        <v>1.754</v>
      </c>
      <c r="E5828" s="128">
        <v>609</v>
      </c>
      <c r="F5828" s="128">
        <v>192</v>
      </c>
      <c r="G5828" s="126" t="s">
        <v>13744</v>
      </c>
      <c r="H5828" s="126" t="s">
        <v>20161</v>
      </c>
      <c r="I5828" s="126" t="s">
        <v>21083</v>
      </c>
      <c r="J5828" s="126" t="s">
        <v>26241</v>
      </c>
      <c r="K5828" s="9">
        <f>_xlfn.IFNA(VLOOKUP(Table5[[#This Row],[Section]],SubSill_Tier,2,FALSE),0)</f>
        <v>0</v>
      </c>
      <c r="L5828" s="9" t="str">
        <f t="shared" si="100"/>
        <v/>
      </c>
      <c r="M5828" s="205" t="str" cm="1">
        <f t="array" ref="M5828">_xlfn.IFS(NOT(ISERROR(VLOOKUP(Table5[[#This Row],[Section]],TB_notTB,1,FALSE))),"No",LEFT(Table5[[#This Row],[Section]],3)="ETB","PLS",LEFT(Table5[[#This Row],[Section]],1)="7","PDB",NOT(ISBLANK(Table5[[#This Row],[Section]])),"No")</f>
        <v>No</v>
      </c>
    </row>
    <row r="5829" spans="1:13" x14ac:dyDescent="0.25">
      <c r="A5829" s="126" t="s">
        <v>8392</v>
      </c>
      <c r="B5829" s="126" t="s">
        <v>8393</v>
      </c>
      <c r="C5829" s="126" t="s">
        <v>75</v>
      </c>
      <c r="D5829" s="127">
        <v>0.33900000000000002</v>
      </c>
      <c r="E5829" s="128">
        <v>160</v>
      </c>
      <c r="F5829" s="128">
        <v>100</v>
      </c>
      <c r="G5829" s="126" t="s">
        <v>13718</v>
      </c>
      <c r="H5829" s="126" t="s">
        <v>20127</v>
      </c>
      <c r="I5829" s="126" t="s">
        <v>21060</v>
      </c>
      <c r="J5829" s="126" t="s">
        <v>26235</v>
      </c>
      <c r="K5829" s="9">
        <f>_xlfn.IFNA(VLOOKUP(Table5[[#This Row],[Section]],SubSill_Tier,2,FALSE),0)</f>
        <v>0</v>
      </c>
      <c r="L5829" s="9" t="str">
        <f t="shared" si="100"/>
        <v/>
      </c>
      <c r="M5829" s="205" t="str" cm="1">
        <f t="array" ref="M5829">_xlfn.IFS(NOT(ISERROR(VLOOKUP(Table5[[#This Row],[Section]],TB_notTB,1,FALSE))),"No",LEFT(Table5[[#This Row],[Section]],3)="ETB","PLS",LEFT(Table5[[#This Row],[Section]],1)="7","PDB",NOT(ISBLANK(Table5[[#This Row],[Section]])),"No")</f>
        <v>No</v>
      </c>
    </row>
    <row r="5830" spans="1:13" x14ac:dyDescent="0.25">
      <c r="A5830" s="126" t="s">
        <v>2449</v>
      </c>
      <c r="B5830" s="126" t="s">
        <v>2450</v>
      </c>
      <c r="C5830" s="126" t="s">
        <v>75</v>
      </c>
      <c r="D5830" s="127">
        <v>0.20399999999999999</v>
      </c>
      <c r="E5830" s="128">
        <v>100</v>
      </c>
      <c r="F5830" s="128">
        <v>100</v>
      </c>
      <c r="G5830" s="126" t="s">
        <v>14511</v>
      </c>
      <c r="H5830" s="126" t="s">
        <v>21236</v>
      </c>
      <c r="I5830" s="126" t="s">
        <v>21237</v>
      </c>
      <c r="J5830" s="126" t="s">
        <v>26241</v>
      </c>
      <c r="K5830" s="9">
        <f>_xlfn.IFNA(VLOOKUP(Table5[[#This Row],[Section]],SubSill_Tier,2,FALSE),0)</f>
        <v>0</v>
      </c>
      <c r="L5830" s="9" t="str">
        <f t="shared" si="100"/>
        <v/>
      </c>
      <c r="M5830" s="205" t="str" cm="1">
        <f t="array" ref="M5830">_xlfn.IFS(NOT(ISERROR(VLOOKUP(Table5[[#This Row],[Section]],TB_notTB,1,FALSE))),"No",LEFT(Table5[[#This Row],[Section]],3)="ETB","PLS",LEFT(Table5[[#This Row],[Section]],1)="7","PDB",NOT(ISBLANK(Table5[[#This Row],[Section]])),"No")</f>
        <v>No</v>
      </c>
    </row>
    <row r="5831" spans="1:13" x14ac:dyDescent="0.25">
      <c r="A5831" s="126" t="s">
        <v>8394</v>
      </c>
      <c r="B5831" s="126" t="s">
        <v>12666</v>
      </c>
      <c r="C5831" s="126" t="s">
        <v>75</v>
      </c>
      <c r="D5831" s="127">
        <v>0.27400000000000002</v>
      </c>
      <c r="E5831" s="128">
        <v>136</v>
      </c>
      <c r="F5831" s="128">
        <v>100</v>
      </c>
      <c r="G5831" s="126" t="s">
        <v>13713</v>
      </c>
      <c r="H5831" s="126" t="s">
        <v>21056</v>
      </c>
      <c r="I5831" s="126" t="s">
        <v>21057</v>
      </c>
      <c r="J5831" s="126" t="s">
        <v>26233</v>
      </c>
      <c r="K5831" s="9">
        <f>_xlfn.IFNA(VLOOKUP(Table5[[#This Row],[Section]],SubSill_Tier,2,FALSE),0)</f>
        <v>0</v>
      </c>
      <c r="L5831" s="9" t="str">
        <f t="shared" si="100"/>
        <v>Wall</v>
      </c>
      <c r="M5831" s="205" t="str" cm="1">
        <f t="array" ref="M5831">_xlfn.IFS(NOT(ISERROR(VLOOKUP(Table5[[#This Row],[Section]],TB_notTB,1,FALSE))),"No",LEFT(Table5[[#This Row],[Section]],3)="ETB","PLS",LEFT(Table5[[#This Row],[Section]],1)="7","PDB",NOT(ISBLANK(Table5[[#This Row],[Section]])),"No")</f>
        <v>No</v>
      </c>
    </row>
    <row r="5832" spans="1:13" x14ac:dyDescent="0.25">
      <c r="A5832" s="126" t="s">
        <v>8395</v>
      </c>
      <c r="B5832" s="126" t="s">
        <v>10403</v>
      </c>
      <c r="C5832" s="126" t="s">
        <v>75</v>
      </c>
      <c r="D5832" s="127">
        <v>0.25</v>
      </c>
      <c r="E5832" s="128">
        <v>100</v>
      </c>
      <c r="F5832" s="128">
        <v>100</v>
      </c>
      <c r="G5832" s="126" t="s">
        <v>13740</v>
      </c>
      <c r="H5832" s="126" t="s">
        <v>20124</v>
      </c>
      <c r="I5832" s="126" t="s">
        <v>21059</v>
      </c>
      <c r="J5832" s="126" t="s">
        <v>26235</v>
      </c>
      <c r="K5832" s="9">
        <f>_xlfn.IFNA(VLOOKUP(Table5[[#This Row],[Section]],SubSill_Tier,2,FALSE),0)</f>
        <v>0</v>
      </c>
      <c r="L5832" s="9" t="str">
        <f t="shared" si="100"/>
        <v/>
      </c>
      <c r="M5832" s="205" t="str" cm="1">
        <f t="array" ref="M5832">_xlfn.IFS(NOT(ISERROR(VLOOKUP(Table5[[#This Row],[Section]],TB_notTB,1,FALSE))),"No",LEFT(Table5[[#This Row],[Section]],3)="ETB","PLS",LEFT(Table5[[#This Row],[Section]],1)="7","PDB",NOT(ISBLANK(Table5[[#This Row],[Section]])),"No")</f>
        <v>No</v>
      </c>
    </row>
    <row r="5833" spans="1:13" x14ac:dyDescent="0.25">
      <c r="A5833" s="126" t="s">
        <v>8396</v>
      </c>
      <c r="B5833" s="126" t="s">
        <v>8397</v>
      </c>
      <c r="C5833" s="126" t="s">
        <v>75</v>
      </c>
      <c r="D5833" s="127">
        <v>0.26100000000000001</v>
      </c>
      <c r="E5833" s="128">
        <v>100</v>
      </c>
      <c r="F5833" s="128">
        <v>100</v>
      </c>
      <c r="G5833" s="126" t="s">
        <v>13740</v>
      </c>
      <c r="H5833" s="126" t="s">
        <v>20124</v>
      </c>
      <c r="I5833" s="126" t="s">
        <v>21059</v>
      </c>
      <c r="J5833" s="126" t="s">
        <v>26235</v>
      </c>
      <c r="K5833" s="9">
        <f>_xlfn.IFNA(VLOOKUP(Table5[[#This Row],[Section]],SubSill_Tier,2,FALSE),0)</f>
        <v>0</v>
      </c>
      <c r="L5833" s="9" t="str">
        <f t="shared" si="100"/>
        <v/>
      </c>
      <c r="M5833" s="205" t="str" cm="1">
        <f t="array" ref="M5833">_xlfn.IFS(NOT(ISERROR(VLOOKUP(Table5[[#This Row],[Section]],TB_notTB,1,FALSE))),"No",LEFT(Table5[[#This Row],[Section]],3)="ETB","PLS",LEFT(Table5[[#This Row],[Section]],1)="7","PDB",NOT(ISBLANK(Table5[[#This Row],[Section]])),"No")</f>
        <v>No</v>
      </c>
    </row>
    <row r="5834" spans="1:13" x14ac:dyDescent="0.25">
      <c r="A5834" s="126" t="s">
        <v>2451</v>
      </c>
      <c r="B5834" s="126" t="s">
        <v>2452</v>
      </c>
      <c r="C5834" s="126" t="s">
        <v>98</v>
      </c>
      <c r="D5834" s="127">
        <v>2.3330000000000002</v>
      </c>
      <c r="E5834" s="128">
        <v>725</v>
      </c>
      <c r="F5834" s="128">
        <v>254</v>
      </c>
      <c r="G5834" s="126" t="s">
        <v>13797</v>
      </c>
      <c r="H5834" s="126" t="s">
        <v>20354</v>
      </c>
      <c r="I5834" s="126" t="s">
        <v>21250</v>
      </c>
      <c r="J5834" s="126" t="s">
        <v>26241</v>
      </c>
      <c r="K5834" s="9">
        <f>_xlfn.IFNA(VLOOKUP(Table5[[#This Row],[Section]],SubSill_Tier,2,FALSE),0)</f>
        <v>0</v>
      </c>
      <c r="L5834" s="9" t="str">
        <f t="shared" si="100"/>
        <v/>
      </c>
      <c r="M5834" s="205" t="str" cm="1">
        <f t="array" ref="M5834">_xlfn.IFS(NOT(ISERROR(VLOOKUP(Table5[[#This Row],[Section]],TB_notTB,1,FALSE))),"No",LEFT(Table5[[#This Row],[Section]],3)="ETB","PLS",LEFT(Table5[[#This Row],[Section]],1)="7","PDB",NOT(ISBLANK(Table5[[#This Row],[Section]])),"No")</f>
        <v>No</v>
      </c>
    </row>
    <row r="5835" spans="1:13" x14ac:dyDescent="0.25">
      <c r="A5835" s="126" t="s">
        <v>2453</v>
      </c>
      <c r="B5835" s="126" t="s">
        <v>17222</v>
      </c>
      <c r="C5835" s="126" t="s">
        <v>98</v>
      </c>
      <c r="D5835" s="127">
        <v>2.0760000000000001</v>
      </c>
      <c r="E5835" s="128">
        <v>658</v>
      </c>
      <c r="F5835" s="128">
        <v>169</v>
      </c>
      <c r="G5835" s="126" t="s">
        <v>13797</v>
      </c>
      <c r="H5835" s="126" t="s">
        <v>20354</v>
      </c>
      <c r="I5835" s="126" t="s">
        <v>21250</v>
      </c>
      <c r="J5835" s="126" t="s">
        <v>26241</v>
      </c>
      <c r="K5835" s="9">
        <f>_xlfn.IFNA(VLOOKUP(Table5[[#This Row],[Section]],SubSill_Tier,2,FALSE),0)</f>
        <v>0</v>
      </c>
      <c r="L5835" s="9" t="str">
        <f t="shared" si="100"/>
        <v/>
      </c>
      <c r="M5835" s="205" t="str" cm="1">
        <f t="array" ref="M5835">_xlfn.IFS(NOT(ISERROR(VLOOKUP(Table5[[#This Row],[Section]],TB_notTB,1,FALSE))),"No",LEFT(Table5[[#This Row],[Section]],3)="ETB","PLS",LEFT(Table5[[#This Row],[Section]],1)="7","PDB",NOT(ISBLANK(Table5[[#This Row],[Section]])),"No")</f>
        <v>No</v>
      </c>
    </row>
    <row r="5836" spans="1:13" x14ac:dyDescent="0.25">
      <c r="A5836" s="126" t="s">
        <v>2454</v>
      </c>
      <c r="B5836" s="126" t="s">
        <v>2455</v>
      </c>
      <c r="C5836" s="126" t="s">
        <v>75</v>
      </c>
      <c r="D5836" s="127">
        <v>0.437</v>
      </c>
      <c r="E5836" s="128">
        <v>253</v>
      </c>
      <c r="F5836" s="128">
        <v>100</v>
      </c>
      <c r="G5836" s="126" t="s">
        <v>13797</v>
      </c>
      <c r="H5836" s="126" t="s">
        <v>20354</v>
      </c>
      <c r="I5836" s="126" t="s">
        <v>21250</v>
      </c>
      <c r="J5836" s="126" t="s">
        <v>26241</v>
      </c>
      <c r="K5836" s="9">
        <f>_xlfn.IFNA(VLOOKUP(Table5[[#This Row],[Section]],SubSill_Tier,2,FALSE),0)</f>
        <v>0</v>
      </c>
      <c r="L5836" s="9" t="str">
        <f t="shared" si="100"/>
        <v/>
      </c>
      <c r="M5836" s="205" t="str" cm="1">
        <f t="array" ref="M5836">_xlfn.IFS(NOT(ISERROR(VLOOKUP(Table5[[#This Row],[Section]],TB_notTB,1,FALSE))),"No",LEFT(Table5[[#This Row],[Section]],3)="ETB","PLS",LEFT(Table5[[#This Row],[Section]],1)="7","PDB",NOT(ISBLANK(Table5[[#This Row],[Section]])),"No")</f>
        <v>No</v>
      </c>
    </row>
    <row r="5837" spans="1:13" x14ac:dyDescent="0.25">
      <c r="A5837" s="126" t="s">
        <v>2456</v>
      </c>
      <c r="B5837" s="126" t="s">
        <v>2457</v>
      </c>
      <c r="C5837" s="126" t="s">
        <v>75</v>
      </c>
      <c r="D5837" s="127">
        <v>1.8009999999999999</v>
      </c>
      <c r="E5837" s="128">
        <v>621</v>
      </c>
      <c r="F5837" s="128">
        <v>175</v>
      </c>
      <c r="G5837" s="126" t="s">
        <v>13797</v>
      </c>
      <c r="H5837" s="126" t="s">
        <v>20354</v>
      </c>
      <c r="I5837" s="126" t="s">
        <v>21250</v>
      </c>
      <c r="J5837" s="126" t="s">
        <v>26241</v>
      </c>
      <c r="K5837" s="9">
        <f>_xlfn.IFNA(VLOOKUP(Table5[[#This Row],[Section]],SubSill_Tier,2,FALSE),0)</f>
        <v>0</v>
      </c>
      <c r="L5837" s="9" t="str">
        <f t="shared" si="100"/>
        <v/>
      </c>
      <c r="M5837" s="205" t="str" cm="1">
        <f t="array" ref="M5837">_xlfn.IFS(NOT(ISERROR(VLOOKUP(Table5[[#This Row],[Section]],TB_notTB,1,FALSE))),"No",LEFT(Table5[[#This Row],[Section]],3)="ETB","PLS",LEFT(Table5[[#This Row],[Section]],1)="7","PDB",NOT(ISBLANK(Table5[[#This Row],[Section]])),"No")</f>
        <v>No</v>
      </c>
    </row>
    <row r="5838" spans="1:13" x14ac:dyDescent="0.25">
      <c r="A5838" s="126" t="s">
        <v>2458</v>
      </c>
      <c r="B5838" s="126" t="s">
        <v>2459</v>
      </c>
      <c r="C5838" s="126" t="s">
        <v>98</v>
      </c>
      <c r="D5838" s="127">
        <v>1.1859999999999999</v>
      </c>
      <c r="E5838" s="128">
        <v>430</v>
      </c>
      <c r="F5838" s="128">
        <v>100</v>
      </c>
      <c r="G5838" s="126" t="s">
        <v>13797</v>
      </c>
      <c r="H5838" s="126" t="s">
        <v>20354</v>
      </c>
      <c r="I5838" s="126" t="s">
        <v>21250</v>
      </c>
      <c r="J5838" s="126" t="s">
        <v>26241</v>
      </c>
      <c r="K5838" s="9">
        <f>_xlfn.IFNA(VLOOKUP(Table5[[#This Row],[Section]],SubSill_Tier,2,FALSE),0)</f>
        <v>0</v>
      </c>
      <c r="L5838" s="9" t="str">
        <f t="shared" si="100"/>
        <v/>
      </c>
      <c r="M5838" s="205" t="str" cm="1">
        <f t="array" ref="M5838">_xlfn.IFS(NOT(ISERROR(VLOOKUP(Table5[[#This Row],[Section]],TB_notTB,1,FALSE))),"No",LEFT(Table5[[#This Row],[Section]],3)="ETB","PLS",LEFT(Table5[[#This Row],[Section]],1)="7","PDB",NOT(ISBLANK(Table5[[#This Row],[Section]])),"No")</f>
        <v>No</v>
      </c>
    </row>
    <row r="5839" spans="1:13" x14ac:dyDescent="0.25">
      <c r="A5839" s="126" t="s">
        <v>2460</v>
      </c>
      <c r="B5839" s="126" t="s">
        <v>2461</v>
      </c>
      <c r="C5839" s="126" t="s">
        <v>98</v>
      </c>
      <c r="D5839" s="127">
        <v>0.91700000000000004</v>
      </c>
      <c r="E5839" s="128">
        <v>333</v>
      </c>
      <c r="F5839" s="128">
        <v>120</v>
      </c>
      <c r="G5839" s="126" t="s">
        <v>13797</v>
      </c>
      <c r="H5839" s="126" t="s">
        <v>20354</v>
      </c>
      <c r="I5839" s="126" t="s">
        <v>21250</v>
      </c>
      <c r="J5839" s="126" t="s">
        <v>26241</v>
      </c>
      <c r="K5839" s="9">
        <f>_xlfn.IFNA(VLOOKUP(Table5[[#This Row],[Section]],SubSill_Tier,2,FALSE),0)</f>
        <v>0</v>
      </c>
      <c r="L5839" s="9" t="str">
        <f t="shared" si="100"/>
        <v/>
      </c>
      <c r="M5839" s="205" t="str" cm="1">
        <f t="array" ref="M5839">_xlfn.IFS(NOT(ISERROR(VLOOKUP(Table5[[#This Row],[Section]],TB_notTB,1,FALSE))),"No",LEFT(Table5[[#This Row],[Section]],3)="ETB","PLS",LEFT(Table5[[#This Row],[Section]],1)="7","PDB",NOT(ISBLANK(Table5[[#This Row],[Section]])),"No")</f>
        <v>No</v>
      </c>
    </row>
    <row r="5840" spans="1:13" x14ac:dyDescent="0.25">
      <c r="A5840" s="126" t="s">
        <v>2462</v>
      </c>
      <c r="B5840" s="126" t="s">
        <v>2463</v>
      </c>
      <c r="C5840" s="126" t="s">
        <v>75</v>
      </c>
      <c r="D5840" s="127">
        <v>0.23499999999999999</v>
      </c>
      <c r="E5840" s="128">
        <v>116</v>
      </c>
      <c r="F5840" s="128">
        <v>100</v>
      </c>
      <c r="G5840" s="126" t="s">
        <v>13797</v>
      </c>
      <c r="H5840" s="126" t="s">
        <v>20354</v>
      </c>
      <c r="I5840" s="126" t="s">
        <v>21250</v>
      </c>
      <c r="J5840" s="126" t="s">
        <v>26241</v>
      </c>
      <c r="K5840" s="9">
        <f>_xlfn.IFNA(VLOOKUP(Table5[[#This Row],[Section]],SubSill_Tier,2,FALSE),0)</f>
        <v>0</v>
      </c>
      <c r="L5840" s="9" t="str">
        <f t="shared" si="100"/>
        <v/>
      </c>
      <c r="M5840" s="205" t="str" cm="1">
        <f t="array" ref="M5840">_xlfn.IFS(NOT(ISERROR(VLOOKUP(Table5[[#This Row],[Section]],TB_notTB,1,FALSE))),"No",LEFT(Table5[[#This Row],[Section]],3)="ETB","PLS",LEFT(Table5[[#This Row],[Section]],1)="7","PDB",NOT(ISBLANK(Table5[[#This Row],[Section]])),"No")</f>
        <v>No</v>
      </c>
    </row>
    <row r="5841" spans="1:13" x14ac:dyDescent="0.25">
      <c r="A5841" s="126" t="s">
        <v>8398</v>
      </c>
      <c r="B5841" s="126" t="s">
        <v>3598</v>
      </c>
      <c r="C5841" s="126" t="s">
        <v>98</v>
      </c>
      <c r="D5841" s="127">
        <v>0.624</v>
      </c>
      <c r="E5841" s="128">
        <v>259</v>
      </c>
      <c r="F5841" s="128">
        <v>259</v>
      </c>
      <c r="G5841" s="126" t="s">
        <v>13724</v>
      </c>
      <c r="H5841" s="126" t="s">
        <v>20186</v>
      </c>
      <c r="I5841" s="126" t="s">
        <v>22099</v>
      </c>
      <c r="J5841" s="126" t="s">
        <v>26234</v>
      </c>
      <c r="K5841" s="9">
        <f>_xlfn.IFNA(VLOOKUP(Table5[[#This Row],[Section]],SubSill_Tier,2,FALSE),0)</f>
        <v>0</v>
      </c>
      <c r="L5841" s="9" t="str">
        <f t="shared" si="100"/>
        <v/>
      </c>
      <c r="M5841" s="205" t="str" cm="1">
        <f t="array" ref="M5841">_xlfn.IFS(NOT(ISERROR(VLOOKUP(Table5[[#This Row],[Section]],TB_notTB,1,FALSE))),"No",LEFT(Table5[[#This Row],[Section]],3)="ETB","PLS",LEFT(Table5[[#This Row],[Section]],1)="7","PDB",NOT(ISBLANK(Table5[[#This Row],[Section]])),"No")</f>
        <v>No</v>
      </c>
    </row>
    <row r="5842" spans="1:13" x14ac:dyDescent="0.25">
      <c r="A5842" s="126" t="s">
        <v>2464</v>
      </c>
      <c r="B5842" s="126" t="s">
        <v>2465</v>
      </c>
      <c r="C5842" s="126" t="s">
        <v>75</v>
      </c>
      <c r="D5842" s="127">
        <v>0.56299999999999994</v>
      </c>
      <c r="E5842" s="128">
        <v>154</v>
      </c>
      <c r="F5842" s="128">
        <v>154</v>
      </c>
      <c r="G5842" s="126" t="s">
        <v>13744</v>
      </c>
      <c r="H5842" s="126" t="s">
        <v>20161</v>
      </c>
      <c r="I5842" s="126" t="s">
        <v>21083</v>
      </c>
      <c r="J5842" s="126" t="s">
        <v>26241</v>
      </c>
      <c r="K5842" s="9">
        <f>_xlfn.IFNA(VLOOKUP(Table5[[#This Row],[Section]],SubSill_Tier,2,FALSE),0)</f>
        <v>0</v>
      </c>
      <c r="L5842" s="9" t="str">
        <f t="shared" si="100"/>
        <v/>
      </c>
      <c r="M5842" s="205" t="str" cm="1">
        <f t="array" ref="M5842">_xlfn.IFS(NOT(ISERROR(VLOOKUP(Table5[[#This Row],[Section]],TB_notTB,1,FALSE))),"No",LEFT(Table5[[#This Row],[Section]],3)="ETB","PLS",LEFT(Table5[[#This Row],[Section]],1)="7","PDB",NOT(ISBLANK(Table5[[#This Row],[Section]])),"No")</f>
        <v>No</v>
      </c>
    </row>
    <row r="5843" spans="1:13" x14ac:dyDescent="0.25">
      <c r="A5843" s="126" t="s">
        <v>2466</v>
      </c>
      <c r="B5843" s="126" t="s">
        <v>2467</v>
      </c>
      <c r="C5843" s="126" t="s">
        <v>75</v>
      </c>
      <c r="D5843" s="127">
        <v>1.218</v>
      </c>
      <c r="E5843" s="128">
        <v>145</v>
      </c>
      <c r="F5843" s="128">
        <v>145</v>
      </c>
      <c r="G5843" s="126" t="s">
        <v>13744</v>
      </c>
      <c r="H5843" s="126" t="s">
        <v>20161</v>
      </c>
      <c r="I5843" s="126" t="s">
        <v>21083</v>
      </c>
      <c r="J5843" s="126" t="s">
        <v>26241</v>
      </c>
      <c r="K5843" s="9">
        <f>_xlfn.IFNA(VLOOKUP(Table5[[#This Row],[Section]],SubSill_Tier,2,FALSE),0)</f>
        <v>0</v>
      </c>
      <c r="L5843" s="9" t="str">
        <f t="shared" si="100"/>
        <v/>
      </c>
      <c r="M5843" s="205" t="str" cm="1">
        <f t="array" ref="M5843">_xlfn.IFS(NOT(ISERROR(VLOOKUP(Table5[[#This Row],[Section]],TB_notTB,1,FALSE))),"No",LEFT(Table5[[#This Row],[Section]],3)="ETB","PLS",LEFT(Table5[[#This Row],[Section]],1)="7","PDB",NOT(ISBLANK(Table5[[#This Row],[Section]])),"No")</f>
        <v>No</v>
      </c>
    </row>
    <row r="5844" spans="1:13" x14ac:dyDescent="0.25">
      <c r="A5844" s="126" t="s">
        <v>2468</v>
      </c>
      <c r="B5844" s="126" t="s">
        <v>17222</v>
      </c>
      <c r="C5844" s="126" t="s">
        <v>98</v>
      </c>
      <c r="D5844" s="127">
        <v>0.96699999999999997</v>
      </c>
      <c r="E5844" s="128">
        <v>438</v>
      </c>
      <c r="F5844" s="128">
        <v>286</v>
      </c>
      <c r="G5844" s="126" t="s">
        <v>13730</v>
      </c>
      <c r="H5844" s="126" t="s">
        <v>20139</v>
      </c>
      <c r="I5844" s="126" t="s">
        <v>20140</v>
      </c>
      <c r="J5844" s="126" t="s">
        <v>26243</v>
      </c>
      <c r="K5844" s="9">
        <f>_xlfn.IFNA(VLOOKUP(Table5[[#This Row],[Section]],SubSill_Tier,2,FALSE),0)</f>
        <v>0</v>
      </c>
      <c r="L5844" s="9" t="str">
        <f t="shared" si="100"/>
        <v/>
      </c>
      <c r="M5844" s="205" t="str" cm="1">
        <f t="array" ref="M5844">_xlfn.IFS(NOT(ISERROR(VLOOKUP(Table5[[#This Row],[Section]],TB_notTB,1,FALSE))),"No",LEFT(Table5[[#This Row],[Section]],3)="ETB","PLS",LEFT(Table5[[#This Row],[Section]],1)="7","PDB",NOT(ISBLANK(Table5[[#This Row],[Section]])),"No")</f>
        <v>No</v>
      </c>
    </row>
    <row r="5845" spans="1:13" x14ac:dyDescent="0.25">
      <c r="A5845" s="126" t="s">
        <v>8399</v>
      </c>
      <c r="B5845" s="126" t="s">
        <v>11133</v>
      </c>
      <c r="C5845" s="126" t="s">
        <v>75</v>
      </c>
      <c r="D5845" s="127">
        <v>0.78600000000000003</v>
      </c>
      <c r="E5845" s="128">
        <v>200</v>
      </c>
      <c r="F5845" s="128">
        <v>200</v>
      </c>
      <c r="G5845" s="126" t="s">
        <v>13719</v>
      </c>
      <c r="H5845" s="126" t="s">
        <v>20128</v>
      </c>
      <c r="I5845" s="126" t="s">
        <v>20129</v>
      </c>
      <c r="J5845" s="126" t="s">
        <v>26235</v>
      </c>
      <c r="K5845" s="9">
        <f>_xlfn.IFNA(VLOOKUP(Table5[[#This Row],[Section]],SubSill_Tier,2,FALSE),0)</f>
        <v>0</v>
      </c>
      <c r="L5845" s="9" t="str">
        <f t="shared" si="100"/>
        <v/>
      </c>
      <c r="M5845" s="205" t="str" cm="1">
        <f t="array" ref="M5845">_xlfn.IFS(NOT(ISERROR(VLOOKUP(Table5[[#This Row],[Section]],TB_notTB,1,FALSE))),"No",LEFT(Table5[[#This Row],[Section]],3)="ETB","PLS",LEFT(Table5[[#This Row],[Section]],1)="7","PDB",NOT(ISBLANK(Table5[[#This Row],[Section]])),"No")</f>
        <v>No</v>
      </c>
    </row>
    <row r="5846" spans="1:13" x14ac:dyDescent="0.25">
      <c r="A5846" s="126" t="s">
        <v>8400</v>
      </c>
      <c r="B5846" s="126" t="s">
        <v>3598</v>
      </c>
      <c r="C5846" s="126" t="s">
        <v>98</v>
      </c>
      <c r="D5846" s="127">
        <v>0.46400000000000002</v>
      </c>
      <c r="E5846" s="128">
        <v>100</v>
      </c>
      <c r="F5846" s="128">
        <v>100</v>
      </c>
      <c r="G5846" s="126" t="s">
        <v>13750</v>
      </c>
      <c r="H5846" s="126" t="s">
        <v>20121</v>
      </c>
      <c r="I5846" s="126" t="s">
        <v>20122</v>
      </c>
      <c r="J5846" s="126" t="s">
        <v>26234</v>
      </c>
      <c r="K5846" s="9">
        <f>_xlfn.IFNA(VLOOKUP(Table5[[#This Row],[Section]],SubSill_Tier,2,FALSE),0)</f>
        <v>0</v>
      </c>
      <c r="L5846" s="9" t="str">
        <f t="shared" si="100"/>
        <v/>
      </c>
      <c r="M5846" s="205" t="str" cm="1">
        <f t="array" ref="M5846">_xlfn.IFS(NOT(ISERROR(VLOOKUP(Table5[[#This Row],[Section]],TB_notTB,1,FALSE))),"No",LEFT(Table5[[#This Row],[Section]],3)="ETB","PLS",LEFT(Table5[[#This Row],[Section]],1)="7","PDB",NOT(ISBLANK(Table5[[#This Row],[Section]])),"No")</f>
        <v>No</v>
      </c>
    </row>
    <row r="5847" spans="1:13" x14ac:dyDescent="0.25">
      <c r="A5847" s="126" t="s">
        <v>11966</v>
      </c>
      <c r="B5847" s="126" t="s">
        <v>11967</v>
      </c>
      <c r="C5847" s="126" t="s">
        <v>75</v>
      </c>
      <c r="D5847" s="127">
        <v>3.8290000000000002</v>
      </c>
      <c r="E5847" s="128">
        <v>540</v>
      </c>
      <c r="F5847" s="128">
        <v>540</v>
      </c>
      <c r="G5847" s="126" t="s">
        <v>13742</v>
      </c>
      <c r="H5847" s="126" t="s">
        <v>20193</v>
      </c>
      <c r="I5847" s="126" t="s">
        <v>21096</v>
      </c>
      <c r="J5847" s="126" t="s">
        <v>26262</v>
      </c>
      <c r="K5847" s="9">
        <f>_xlfn.IFNA(VLOOKUP(Table5[[#This Row],[Section]],SubSill_Tier,2,FALSE),0)</f>
        <v>0</v>
      </c>
      <c r="L5847" s="9" t="str">
        <f t="shared" si="100"/>
        <v/>
      </c>
      <c r="M5847" s="205" t="str" cm="1">
        <f t="array" ref="M5847">_xlfn.IFS(NOT(ISERROR(VLOOKUP(Table5[[#This Row],[Section]],TB_notTB,1,FALSE))),"No",LEFT(Table5[[#This Row],[Section]],3)="ETB","PLS",LEFT(Table5[[#This Row],[Section]],1)="7","PDB",NOT(ISBLANK(Table5[[#This Row],[Section]])),"No")</f>
        <v>No</v>
      </c>
    </row>
    <row r="5848" spans="1:13" x14ac:dyDescent="0.25">
      <c r="A5848" s="126" t="s">
        <v>8401</v>
      </c>
      <c r="B5848" s="126" t="s">
        <v>17222</v>
      </c>
      <c r="C5848" s="126" t="s">
        <v>98</v>
      </c>
      <c r="D5848" s="127">
        <v>4.8040000000000003</v>
      </c>
      <c r="E5848" s="128">
        <v>531</v>
      </c>
      <c r="F5848" s="128">
        <v>531</v>
      </c>
      <c r="G5848" s="126" t="s">
        <v>13721</v>
      </c>
      <c r="H5848" s="126" t="s">
        <v>20132</v>
      </c>
      <c r="I5848" s="126" t="s">
        <v>20133</v>
      </c>
      <c r="J5848" s="126" t="s">
        <v>26250</v>
      </c>
      <c r="K5848" s="9">
        <f>_xlfn.IFNA(VLOOKUP(Table5[[#This Row],[Section]],SubSill_Tier,2,FALSE),0)</f>
        <v>0</v>
      </c>
      <c r="L5848" s="9" t="str">
        <f t="shared" si="100"/>
        <v/>
      </c>
      <c r="M5848" s="205" t="str" cm="1">
        <f t="array" ref="M5848">_xlfn.IFS(NOT(ISERROR(VLOOKUP(Table5[[#This Row],[Section]],TB_notTB,1,FALSE))),"No",LEFT(Table5[[#This Row],[Section]],3)="ETB","PLS",LEFT(Table5[[#This Row],[Section]],1)="7","PDB",NOT(ISBLANK(Table5[[#This Row],[Section]])),"No")</f>
        <v>No</v>
      </c>
    </row>
    <row r="5849" spans="1:13" x14ac:dyDescent="0.25">
      <c r="A5849" s="126" t="s">
        <v>2469</v>
      </c>
      <c r="B5849" s="126" t="s">
        <v>2470</v>
      </c>
      <c r="C5849" s="126" t="s">
        <v>75</v>
      </c>
      <c r="D5849" s="127">
        <v>0.501</v>
      </c>
      <c r="E5849" s="128">
        <v>260</v>
      </c>
      <c r="F5849" s="128">
        <v>105</v>
      </c>
      <c r="G5849" s="126" t="s">
        <v>13787</v>
      </c>
      <c r="H5849" s="126" t="s">
        <v>20287</v>
      </c>
      <c r="I5849" s="126" t="s">
        <v>28006</v>
      </c>
      <c r="J5849" s="126" t="s">
        <v>26247</v>
      </c>
      <c r="K5849" s="9">
        <f>_xlfn.IFNA(VLOOKUP(Table5[[#This Row],[Section]],SubSill_Tier,2,FALSE),0)</f>
        <v>0</v>
      </c>
      <c r="L5849" s="9" t="str">
        <f t="shared" si="100"/>
        <v/>
      </c>
      <c r="M5849" s="205" t="str" cm="1">
        <f t="array" ref="M5849">_xlfn.IFS(NOT(ISERROR(VLOOKUP(Table5[[#This Row],[Section]],TB_notTB,1,FALSE))),"No",LEFT(Table5[[#This Row],[Section]],3)="ETB","PLS",LEFT(Table5[[#This Row],[Section]],1)="7","PDB",NOT(ISBLANK(Table5[[#This Row],[Section]])),"No")</f>
        <v>No</v>
      </c>
    </row>
    <row r="5850" spans="1:13" x14ac:dyDescent="0.25">
      <c r="A5850" s="126" t="s">
        <v>8402</v>
      </c>
      <c r="B5850" s="126" t="s">
        <v>17222</v>
      </c>
      <c r="C5850" s="126" t="s">
        <v>75</v>
      </c>
      <c r="D5850" s="127">
        <v>1.6839999999999999</v>
      </c>
      <c r="E5850" s="128">
        <v>195</v>
      </c>
      <c r="F5850" s="128">
        <v>195</v>
      </c>
      <c r="G5850" s="126" t="s">
        <v>13718</v>
      </c>
      <c r="H5850" s="126" t="s">
        <v>20127</v>
      </c>
      <c r="I5850" s="126" t="s">
        <v>21060</v>
      </c>
      <c r="J5850" s="126" t="s">
        <v>26236</v>
      </c>
      <c r="K5850" s="9">
        <f>_xlfn.IFNA(VLOOKUP(Table5[[#This Row],[Section]],SubSill_Tier,2,FALSE),0)</f>
        <v>0</v>
      </c>
      <c r="L5850" s="9" t="str">
        <f t="shared" si="100"/>
        <v/>
      </c>
      <c r="M5850" s="205" t="str" cm="1">
        <f t="array" ref="M5850">_xlfn.IFS(NOT(ISERROR(VLOOKUP(Table5[[#This Row],[Section]],TB_notTB,1,FALSE))),"No",LEFT(Table5[[#This Row],[Section]],3)="ETB","PLS",LEFT(Table5[[#This Row],[Section]],1)="7","PDB",NOT(ISBLANK(Table5[[#This Row],[Section]])),"No")</f>
        <v>No</v>
      </c>
    </row>
    <row r="5851" spans="1:13" x14ac:dyDescent="0.25">
      <c r="A5851" s="126" t="s">
        <v>2471</v>
      </c>
      <c r="B5851" s="126" t="s">
        <v>17222</v>
      </c>
      <c r="C5851" s="126" t="s">
        <v>98</v>
      </c>
      <c r="D5851" s="127">
        <v>1.089</v>
      </c>
      <c r="E5851" s="128">
        <v>429</v>
      </c>
      <c r="F5851" s="128">
        <v>429</v>
      </c>
      <c r="G5851" s="126" t="s">
        <v>13711</v>
      </c>
      <c r="H5851" s="126" t="s">
        <v>20119</v>
      </c>
      <c r="I5851" s="126" t="s">
        <v>21054</v>
      </c>
      <c r="J5851" s="126" t="s">
        <v>26232</v>
      </c>
      <c r="K5851" s="9">
        <f>_xlfn.IFNA(VLOOKUP(Table5[[#This Row],[Section]],SubSill_Tier,2,FALSE),0)</f>
        <v>0</v>
      </c>
      <c r="L5851" s="9" t="str">
        <f t="shared" si="100"/>
        <v/>
      </c>
      <c r="M5851" s="205" t="str" cm="1">
        <f t="array" ref="M5851">_xlfn.IFS(NOT(ISERROR(VLOOKUP(Table5[[#This Row],[Section]],TB_notTB,1,FALSE))),"No",LEFT(Table5[[#This Row],[Section]],3)="ETB","PLS",LEFT(Table5[[#This Row],[Section]],1)="7","PDB",NOT(ISBLANK(Table5[[#This Row],[Section]])),"No")</f>
        <v>No</v>
      </c>
    </row>
    <row r="5852" spans="1:13" x14ac:dyDescent="0.25">
      <c r="A5852" s="126" t="s">
        <v>2472</v>
      </c>
      <c r="B5852" s="126" t="s">
        <v>2473</v>
      </c>
      <c r="C5852" s="126" t="s">
        <v>75</v>
      </c>
      <c r="D5852" s="127">
        <v>0.25900000000000001</v>
      </c>
      <c r="E5852" s="128">
        <v>151</v>
      </c>
      <c r="F5852" s="128">
        <v>100</v>
      </c>
      <c r="G5852" s="126" t="s">
        <v>13787</v>
      </c>
      <c r="H5852" s="126" t="s">
        <v>20287</v>
      </c>
      <c r="I5852" s="126" t="s">
        <v>28006</v>
      </c>
      <c r="J5852" s="126" t="s">
        <v>26247</v>
      </c>
      <c r="K5852" s="9">
        <f>_xlfn.IFNA(VLOOKUP(Table5[[#This Row],[Section]],SubSill_Tier,2,FALSE),0)</f>
        <v>0</v>
      </c>
      <c r="L5852" s="9" t="str">
        <f t="shared" si="100"/>
        <v/>
      </c>
      <c r="M5852" s="205" t="str" cm="1">
        <f t="array" ref="M5852">_xlfn.IFS(NOT(ISERROR(VLOOKUP(Table5[[#This Row],[Section]],TB_notTB,1,FALSE))),"No",LEFT(Table5[[#This Row],[Section]],3)="ETB","PLS",LEFT(Table5[[#This Row],[Section]],1)="7","PDB",NOT(ISBLANK(Table5[[#This Row],[Section]])),"No")</f>
        <v>No</v>
      </c>
    </row>
    <row r="5853" spans="1:13" x14ac:dyDescent="0.25">
      <c r="A5853" s="126" t="s">
        <v>8403</v>
      </c>
      <c r="B5853" s="126" t="s">
        <v>12667</v>
      </c>
      <c r="C5853" s="126" t="s">
        <v>75</v>
      </c>
      <c r="D5853" s="127">
        <v>2.294</v>
      </c>
      <c r="E5853" s="128">
        <v>271</v>
      </c>
      <c r="F5853" s="128">
        <v>271</v>
      </c>
      <c r="G5853" s="126" t="s">
        <v>13750</v>
      </c>
      <c r="H5853" s="126" t="s">
        <v>21081</v>
      </c>
      <c r="I5853" s="126" t="s">
        <v>21082</v>
      </c>
      <c r="J5853" s="126" t="s">
        <v>26233</v>
      </c>
      <c r="K5853" s="9">
        <f>_xlfn.IFNA(VLOOKUP(Table5[[#This Row],[Section]],SubSill_Tier,2,FALSE),0)</f>
        <v>0</v>
      </c>
      <c r="L5853" s="9" t="str">
        <f t="shared" si="100"/>
        <v>Wall</v>
      </c>
      <c r="M5853" s="205" t="str" cm="1">
        <f t="array" ref="M5853">_xlfn.IFS(NOT(ISERROR(VLOOKUP(Table5[[#This Row],[Section]],TB_notTB,1,FALSE))),"No",LEFT(Table5[[#This Row],[Section]],3)="ETB","PLS",LEFT(Table5[[#This Row],[Section]],1)="7","PDB",NOT(ISBLANK(Table5[[#This Row],[Section]])),"No")</f>
        <v>No</v>
      </c>
    </row>
    <row r="5854" spans="1:13" x14ac:dyDescent="0.25">
      <c r="A5854" s="126" t="s">
        <v>8404</v>
      </c>
      <c r="B5854" s="126" t="s">
        <v>12668</v>
      </c>
      <c r="C5854" s="126" t="s">
        <v>75</v>
      </c>
      <c r="D5854" s="127">
        <v>1.3759999999999999</v>
      </c>
      <c r="E5854" s="128">
        <v>204</v>
      </c>
      <c r="F5854" s="128">
        <v>204</v>
      </c>
      <c r="G5854" s="126" t="s">
        <v>13750</v>
      </c>
      <c r="H5854" s="126" t="s">
        <v>21081</v>
      </c>
      <c r="I5854" s="126" t="s">
        <v>21082</v>
      </c>
      <c r="J5854" s="126" t="s">
        <v>26233</v>
      </c>
      <c r="K5854" s="9">
        <f>_xlfn.IFNA(VLOOKUP(Table5[[#This Row],[Section]],SubSill_Tier,2,FALSE),0)</f>
        <v>0</v>
      </c>
      <c r="L5854" s="9" t="str">
        <f t="shared" si="100"/>
        <v>Wall</v>
      </c>
      <c r="M5854" s="205" t="str" cm="1">
        <f t="array" ref="M5854">_xlfn.IFS(NOT(ISERROR(VLOOKUP(Table5[[#This Row],[Section]],TB_notTB,1,FALSE))),"No",LEFT(Table5[[#This Row],[Section]],3)="ETB","PLS",LEFT(Table5[[#This Row],[Section]],1)="7","PDB",NOT(ISBLANK(Table5[[#This Row],[Section]])),"No")</f>
        <v>No</v>
      </c>
    </row>
    <row r="5855" spans="1:13" x14ac:dyDescent="0.25">
      <c r="A5855" s="126" t="s">
        <v>8405</v>
      </c>
      <c r="B5855" s="126" t="s">
        <v>28107</v>
      </c>
      <c r="C5855" s="126" t="s">
        <v>75</v>
      </c>
      <c r="D5855" s="127">
        <v>1.198</v>
      </c>
      <c r="E5855" s="128">
        <v>229</v>
      </c>
      <c r="F5855" s="128">
        <v>229</v>
      </c>
      <c r="G5855" s="126" t="s">
        <v>13719</v>
      </c>
      <c r="H5855" s="126" t="s">
        <v>20128</v>
      </c>
      <c r="I5855" s="126" t="s">
        <v>20129</v>
      </c>
      <c r="J5855" s="126" t="s">
        <v>26235</v>
      </c>
      <c r="K5855" s="9">
        <f>_xlfn.IFNA(VLOOKUP(Table5[[#This Row],[Section]],SubSill_Tier,2,FALSE),0)</f>
        <v>0</v>
      </c>
      <c r="L5855" s="9" t="str">
        <f t="shared" si="100"/>
        <v/>
      </c>
      <c r="M5855" s="205" t="str" cm="1">
        <f t="array" ref="M5855">_xlfn.IFS(NOT(ISERROR(VLOOKUP(Table5[[#This Row],[Section]],TB_notTB,1,FALSE))),"No",LEFT(Table5[[#This Row],[Section]],3)="ETB","PLS",LEFT(Table5[[#This Row],[Section]],1)="7","PDB",NOT(ISBLANK(Table5[[#This Row],[Section]])),"No")</f>
        <v>No</v>
      </c>
    </row>
    <row r="5856" spans="1:13" x14ac:dyDescent="0.25">
      <c r="A5856" s="126" t="s">
        <v>8406</v>
      </c>
      <c r="B5856" s="126" t="s">
        <v>8407</v>
      </c>
      <c r="C5856" s="126" t="s">
        <v>75</v>
      </c>
      <c r="D5856" s="127">
        <v>1.0649999999999999</v>
      </c>
      <c r="E5856" s="128">
        <v>158</v>
      </c>
      <c r="F5856" s="128">
        <v>158</v>
      </c>
      <c r="G5856" s="126" t="s">
        <v>13750</v>
      </c>
      <c r="H5856" s="126" t="s">
        <v>21081</v>
      </c>
      <c r="I5856" s="126" t="s">
        <v>21082</v>
      </c>
      <c r="J5856" s="126" t="s">
        <v>26233</v>
      </c>
      <c r="K5856" s="9">
        <f>_xlfn.IFNA(VLOOKUP(Table5[[#This Row],[Section]],SubSill_Tier,2,FALSE),0)</f>
        <v>0</v>
      </c>
      <c r="L5856" s="9" t="str">
        <f t="shared" si="100"/>
        <v>Wall</v>
      </c>
      <c r="M5856" s="205" t="str" cm="1">
        <f t="array" ref="M5856">_xlfn.IFS(NOT(ISERROR(VLOOKUP(Table5[[#This Row],[Section]],TB_notTB,1,FALSE))),"No",LEFT(Table5[[#This Row],[Section]],3)="ETB","PLS",LEFT(Table5[[#This Row],[Section]],1)="7","PDB",NOT(ISBLANK(Table5[[#This Row],[Section]])),"No")</f>
        <v>No</v>
      </c>
    </row>
    <row r="5857" spans="1:13" x14ac:dyDescent="0.25">
      <c r="A5857" s="126" t="s">
        <v>11968</v>
      </c>
      <c r="B5857" s="126" t="s">
        <v>11969</v>
      </c>
      <c r="C5857" s="126" t="s">
        <v>75</v>
      </c>
      <c r="D5857" s="127">
        <v>3.9380000000000002</v>
      </c>
      <c r="E5857" s="128">
        <v>554</v>
      </c>
      <c r="F5857" s="128">
        <v>554</v>
      </c>
      <c r="G5857" s="126" t="s">
        <v>13742</v>
      </c>
      <c r="H5857" s="126" t="s">
        <v>20193</v>
      </c>
      <c r="I5857" s="126" t="s">
        <v>21096</v>
      </c>
      <c r="J5857" s="126" t="s">
        <v>26262</v>
      </c>
      <c r="K5857" s="9">
        <f>_xlfn.IFNA(VLOOKUP(Table5[[#This Row],[Section]],SubSill_Tier,2,FALSE),0)</f>
        <v>0</v>
      </c>
      <c r="L5857" s="9" t="str">
        <f t="shared" si="100"/>
        <v/>
      </c>
      <c r="M5857" s="205" t="str" cm="1">
        <f t="array" ref="M5857">_xlfn.IFS(NOT(ISERROR(VLOOKUP(Table5[[#This Row],[Section]],TB_notTB,1,FALSE))),"No",LEFT(Table5[[#This Row],[Section]],3)="ETB","PLS",LEFT(Table5[[#This Row],[Section]],1)="7","PDB",NOT(ISBLANK(Table5[[#This Row],[Section]])),"No")</f>
        <v>No</v>
      </c>
    </row>
    <row r="5858" spans="1:13" x14ac:dyDescent="0.25">
      <c r="A5858" s="126" t="s">
        <v>8408</v>
      </c>
      <c r="B5858" s="126" t="s">
        <v>17222</v>
      </c>
      <c r="C5858" s="126" t="s">
        <v>98</v>
      </c>
      <c r="D5858" s="127">
        <v>0.50900000000000001</v>
      </c>
      <c r="E5858" s="128">
        <v>100</v>
      </c>
      <c r="F5858" s="128">
        <v>100</v>
      </c>
      <c r="G5858" s="126" t="s">
        <v>13721</v>
      </c>
      <c r="H5858" s="126" t="s">
        <v>20121</v>
      </c>
      <c r="I5858" s="126" t="s">
        <v>20122</v>
      </c>
      <c r="J5858" s="126" t="s">
        <v>26234</v>
      </c>
      <c r="K5858" s="9">
        <f>_xlfn.IFNA(VLOOKUP(Table5[[#This Row],[Section]],SubSill_Tier,2,FALSE),0)</f>
        <v>0</v>
      </c>
      <c r="L5858" s="9" t="str">
        <f t="shared" si="100"/>
        <v/>
      </c>
      <c r="M5858" s="205" t="str" cm="1">
        <f t="array" ref="M5858">_xlfn.IFS(NOT(ISERROR(VLOOKUP(Table5[[#This Row],[Section]],TB_notTB,1,FALSE))),"No",LEFT(Table5[[#This Row],[Section]],3)="ETB","PLS",LEFT(Table5[[#This Row],[Section]],1)="7","PDB",NOT(ISBLANK(Table5[[#This Row],[Section]])),"No")</f>
        <v>No</v>
      </c>
    </row>
    <row r="5859" spans="1:13" x14ac:dyDescent="0.25">
      <c r="A5859" s="126" t="s">
        <v>8409</v>
      </c>
      <c r="B5859" s="126" t="s">
        <v>28108</v>
      </c>
      <c r="C5859" s="126" t="s">
        <v>75</v>
      </c>
      <c r="D5859" s="127">
        <v>0.316</v>
      </c>
      <c r="E5859" s="128">
        <v>100</v>
      </c>
      <c r="F5859" s="128">
        <v>100</v>
      </c>
      <c r="G5859" s="126" t="s">
        <v>13717</v>
      </c>
      <c r="H5859" s="126" t="s">
        <v>20125</v>
      </c>
      <c r="I5859" s="126" t="s">
        <v>20126</v>
      </c>
      <c r="J5859" s="126" t="s">
        <v>26235</v>
      </c>
      <c r="K5859" s="9">
        <f>_xlfn.IFNA(VLOOKUP(Table5[[#This Row],[Section]],SubSill_Tier,2,FALSE),0)</f>
        <v>0</v>
      </c>
      <c r="L5859" s="9" t="str">
        <f t="shared" si="100"/>
        <v/>
      </c>
      <c r="M5859" s="205" t="str" cm="1">
        <f t="array" ref="M5859">_xlfn.IFS(NOT(ISERROR(VLOOKUP(Table5[[#This Row],[Section]],TB_notTB,1,FALSE))),"No",LEFT(Table5[[#This Row],[Section]],3)="ETB","PLS",LEFT(Table5[[#This Row],[Section]],1)="7","PDB",NOT(ISBLANK(Table5[[#This Row],[Section]])),"No")</f>
        <v>No</v>
      </c>
    </row>
    <row r="5860" spans="1:13" x14ac:dyDescent="0.25">
      <c r="A5860" s="126" t="s">
        <v>8410</v>
      </c>
      <c r="B5860" s="126" t="s">
        <v>28109</v>
      </c>
      <c r="C5860" s="126" t="s">
        <v>75</v>
      </c>
      <c r="D5860" s="127">
        <v>1.6120000000000001</v>
      </c>
      <c r="E5860" s="128">
        <v>198</v>
      </c>
      <c r="F5860" s="128">
        <v>198</v>
      </c>
      <c r="G5860" s="126" t="s">
        <v>13717</v>
      </c>
      <c r="H5860" s="126" t="s">
        <v>20125</v>
      </c>
      <c r="I5860" s="126" t="s">
        <v>20126</v>
      </c>
      <c r="J5860" s="126" t="s">
        <v>26235</v>
      </c>
      <c r="K5860" s="9">
        <f>_xlfn.IFNA(VLOOKUP(Table5[[#This Row],[Section]],SubSill_Tier,2,FALSE),0)</f>
        <v>0</v>
      </c>
      <c r="L5860" s="9" t="str">
        <f t="shared" si="100"/>
        <v/>
      </c>
      <c r="M5860" s="205" t="str" cm="1">
        <f t="array" ref="M5860">_xlfn.IFS(NOT(ISERROR(VLOOKUP(Table5[[#This Row],[Section]],TB_notTB,1,FALSE))),"No",LEFT(Table5[[#This Row],[Section]],3)="ETB","PLS",LEFT(Table5[[#This Row],[Section]],1)="7","PDB",NOT(ISBLANK(Table5[[#This Row],[Section]])),"No")</f>
        <v>No</v>
      </c>
    </row>
    <row r="5861" spans="1:13" x14ac:dyDescent="0.25">
      <c r="A5861" s="126" t="s">
        <v>2474</v>
      </c>
      <c r="B5861" s="126" t="s">
        <v>2475</v>
      </c>
      <c r="C5861" s="126" t="s">
        <v>75</v>
      </c>
      <c r="D5861" s="127">
        <v>0.89600000000000002</v>
      </c>
      <c r="E5861" s="128">
        <v>407</v>
      </c>
      <c r="F5861" s="128">
        <v>201</v>
      </c>
      <c r="G5861" s="126" t="s">
        <v>13787</v>
      </c>
      <c r="H5861" s="126" t="s">
        <v>20287</v>
      </c>
      <c r="I5861" s="126" t="s">
        <v>28006</v>
      </c>
      <c r="J5861" s="126" t="s">
        <v>26247</v>
      </c>
      <c r="K5861" s="9">
        <f>_xlfn.IFNA(VLOOKUP(Table5[[#This Row],[Section]],SubSill_Tier,2,FALSE),0)</f>
        <v>0</v>
      </c>
      <c r="L5861" s="9" t="str">
        <f t="shared" si="100"/>
        <v/>
      </c>
      <c r="M5861" s="205" t="str" cm="1">
        <f t="array" ref="M5861">_xlfn.IFS(NOT(ISERROR(VLOOKUP(Table5[[#This Row],[Section]],TB_notTB,1,FALSE))),"No",LEFT(Table5[[#This Row],[Section]],3)="ETB","PLS",LEFT(Table5[[#This Row],[Section]],1)="7","PDB",NOT(ISBLANK(Table5[[#This Row],[Section]])),"No")</f>
        <v>No</v>
      </c>
    </row>
    <row r="5862" spans="1:13" x14ac:dyDescent="0.25">
      <c r="A5862" s="126" t="s">
        <v>16194</v>
      </c>
      <c r="B5862" s="126" t="s">
        <v>17222</v>
      </c>
      <c r="C5862" s="126" t="s">
        <v>98</v>
      </c>
      <c r="D5862" s="127">
        <v>0.82899999999999996</v>
      </c>
      <c r="E5862" s="128">
        <v>425</v>
      </c>
      <c r="F5862" s="128">
        <v>125</v>
      </c>
      <c r="G5862" s="126" t="s">
        <v>14884</v>
      </c>
      <c r="H5862" s="126" t="s">
        <v>20232</v>
      </c>
      <c r="I5862" s="126" t="s">
        <v>20262</v>
      </c>
      <c r="J5862" s="126" t="s">
        <v>26291</v>
      </c>
      <c r="K5862" s="9">
        <f>_xlfn.IFNA(VLOOKUP(Table5[[#This Row],[Section]],SubSill_Tier,2,FALSE),0)</f>
        <v>0</v>
      </c>
      <c r="L5862" s="9" t="str">
        <f t="shared" si="100"/>
        <v/>
      </c>
      <c r="M5862" s="205" t="str" cm="1">
        <f t="array" ref="M5862">_xlfn.IFS(NOT(ISERROR(VLOOKUP(Table5[[#This Row],[Section]],TB_notTB,1,FALSE))),"No",LEFT(Table5[[#This Row],[Section]],3)="ETB","PLS",LEFT(Table5[[#This Row],[Section]],1)="7","PDB",NOT(ISBLANK(Table5[[#This Row],[Section]])),"No")</f>
        <v>No</v>
      </c>
    </row>
    <row r="5863" spans="1:13" x14ac:dyDescent="0.25">
      <c r="A5863" s="126" t="s">
        <v>16195</v>
      </c>
      <c r="B5863" s="126" t="s">
        <v>16196</v>
      </c>
      <c r="C5863" s="126" t="s">
        <v>75</v>
      </c>
      <c r="D5863" s="127">
        <v>1.083</v>
      </c>
      <c r="E5863" s="128">
        <v>525</v>
      </c>
      <c r="F5863" s="128">
        <v>165</v>
      </c>
      <c r="G5863" s="126" t="s">
        <v>14884</v>
      </c>
      <c r="H5863" s="126" t="s">
        <v>20232</v>
      </c>
      <c r="I5863" s="126" t="s">
        <v>20262</v>
      </c>
      <c r="J5863" s="126" t="s">
        <v>26291</v>
      </c>
      <c r="K5863" s="9">
        <f>_xlfn.IFNA(VLOOKUP(Table5[[#This Row],[Section]],SubSill_Tier,2,FALSE),0)</f>
        <v>0</v>
      </c>
      <c r="L5863" s="9" t="str">
        <f t="shared" si="100"/>
        <v/>
      </c>
      <c r="M5863" s="205" t="str" cm="1">
        <f t="array" ref="M5863">_xlfn.IFS(NOT(ISERROR(VLOOKUP(Table5[[#This Row],[Section]],TB_notTB,1,FALSE))),"No",LEFT(Table5[[#This Row],[Section]],3)="ETB","PLS",LEFT(Table5[[#This Row],[Section]],1)="7","PDB",NOT(ISBLANK(Table5[[#This Row],[Section]])),"No")</f>
        <v>No</v>
      </c>
    </row>
    <row r="5864" spans="1:13" x14ac:dyDescent="0.25">
      <c r="A5864" s="126" t="s">
        <v>16197</v>
      </c>
      <c r="B5864" s="126" t="s">
        <v>17222</v>
      </c>
      <c r="C5864" s="126" t="s">
        <v>98</v>
      </c>
      <c r="D5864" s="127">
        <v>0.67200000000000004</v>
      </c>
      <c r="E5864" s="128">
        <v>355</v>
      </c>
      <c r="F5864" s="128">
        <v>115</v>
      </c>
      <c r="G5864" s="126" t="s">
        <v>14884</v>
      </c>
      <c r="H5864" s="126" t="s">
        <v>20232</v>
      </c>
      <c r="I5864" s="126" t="s">
        <v>20262</v>
      </c>
      <c r="J5864" s="126" t="s">
        <v>26291</v>
      </c>
      <c r="K5864" s="9">
        <f>_xlfn.IFNA(VLOOKUP(Table5[[#This Row],[Section]],SubSill_Tier,2,FALSE),0)</f>
        <v>0</v>
      </c>
      <c r="L5864" s="9" t="str">
        <f t="shared" si="100"/>
        <v/>
      </c>
      <c r="M5864" s="205" t="str" cm="1">
        <f t="array" ref="M5864">_xlfn.IFS(NOT(ISERROR(VLOOKUP(Table5[[#This Row],[Section]],TB_notTB,1,FALSE))),"No",LEFT(Table5[[#This Row],[Section]],3)="ETB","PLS",LEFT(Table5[[#This Row],[Section]],1)="7","PDB",NOT(ISBLANK(Table5[[#This Row],[Section]])),"No")</f>
        <v>No</v>
      </c>
    </row>
    <row r="5865" spans="1:13" x14ac:dyDescent="0.25">
      <c r="A5865" s="126" t="s">
        <v>16198</v>
      </c>
      <c r="B5865" s="126" t="s">
        <v>16199</v>
      </c>
      <c r="C5865" s="126" t="s">
        <v>75</v>
      </c>
      <c r="D5865" s="127">
        <v>0.27900000000000003</v>
      </c>
      <c r="E5865" s="128">
        <v>145</v>
      </c>
      <c r="F5865" s="128">
        <v>100</v>
      </c>
      <c r="G5865" s="126" t="s">
        <v>14884</v>
      </c>
      <c r="H5865" s="126" t="s">
        <v>21146</v>
      </c>
      <c r="I5865" s="126" t="s">
        <v>22101</v>
      </c>
      <c r="J5865" s="126" t="s">
        <v>26278</v>
      </c>
      <c r="K5865" s="9">
        <f>_xlfn.IFNA(VLOOKUP(Table5[[#This Row],[Section]],SubSill_Tier,2,FALSE),0)</f>
        <v>0</v>
      </c>
      <c r="L5865" s="9" t="str">
        <f t="shared" si="100"/>
        <v/>
      </c>
      <c r="M5865" s="205" t="str" cm="1">
        <f t="array" ref="M5865">_xlfn.IFS(NOT(ISERROR(VLOOKUP(Table5[[#This Row],[Section]],TB_notTB,1,FALSE))),"No",LEFT(Table5[[#This Row],[Section]],3)="ETB","PLS",LEFT(Table5[[#This Row],[Section]],1)="7","PDB",NOT(ISBLANK(Table5[[#This Row],[Section]])),"No")</f>
        <v>No</v>
      </c>
    </row>
    <row r="5866" spans="1:13" x14ac:dyDescent="0.25">
      <c r="A5866" s="126" t="s">
        <v>16200</v>
      </c>
      <c r="B5866" s="126" t="s">
        <v>16201</v>
      </c>
      <c r="C5866" s="126" t="s">
        <v>75</v>
      </c>
      <c r="D5866" s="127">
        <v>0.23799999999999999</v>
      </c>
      <c r="E5866" s="128">
        <v>130</v>
      </c>
      <c r="F5866" s="128">
        <v>100</v>
      </c>
      <c r="G5866" s="126" t="s">
        <v>14884</v>
      </c>
      <c r="H5866" s="126" t="s">
        <v>21146</v>
      </c>
      <c r="I5866" s="126" t="s">
        <v>22101</v>
      </c>
      <c r="J5866" s="126" t="s">
        <v>26278</v>
      </c>
      <c r="K5866" s="9">
        <f>_xlfn.IFNA(VLOOKUP(Table5[[#This Row],[Section]],SubSill_Tier,2,FALSE),0)</f>
        <v>0</v>
      </c>
      <c r="L5866" s="9" t="str">
        <f t="shared" si="100"/>
        <v/>
      </c>
      <c r="M5866" s="205" t="str" cm="1">
        <f t="array" ref="M5866">_xlfn.IFS(NOT(ISERROR(VLOOKUP(Table5[[#This Row],[Section]],TB_notTB,1,FALSE))),"No",LEFT(Table5[[#This Row],[Section]],3)="ETB","PLS",LEFT(Table5[[#This Row],[Section]],1)="7","PDB",NOT(ISBLANK(Table5[[#This Row],[Section]])),"No")</f>
        <v>No</v>
      </c>
    </row>
    <row r="5867" spans="1:13" x14ac:dyDescent="0.25">
      <c r="A5867" s="126" t="s">
        <v>16202</v>
      </c>
      <c r="B5867" s="126" t="s">
        <v>16203</v>
      </c>
      <c r="C5867" s="126" t="s">
        <v>75</v>
      </c>
      <c r="D5867" s="127">
        <v>0.33300000000000002</v>
      </c>
      <c r="E5867" s="128">
        <v>168</v>
      </c>
      <c r="F5867" s="128">
        <v>100</v>
      </c>
      <c r="G5867" s="126" t="s">
        <v>14884</v>
      </c>
      <c r="H5867" s="126" t="s">
        <v>21146</v>
      </c>
      <c r="I5867" s="126" t="s">
        <v>22101</v>
      </c>
      <c r="J5867" s="126" t="s">
        <v>26278</v>
      </c>
      <c r="K5867" s="9">
        <f>_xlfn.IFNA(VLOOKUP(Table5[[#This Row],[Section]],SubSill_Tier,2,FALSE),0)</f>
        <v>0</v>
      </c>
      <c r="L5867" s="9" t="str">
        <f t="shared" si="100"/>
        <v/>
      </c>
      <c r="M5867" s="205" t="str" cm="1">
        <f t="array" ref="M5867">_xlfn.IFS(NOT(ISERROR(VLOOKUP(Table5[[#This Row],[Section]],TB_notTB,1,FALSE))),"No",LEFT(Table5[[#This Row],[Section]],3)="ETB","PLS",LEFT(Table5[[#This Row],[Section]],1)="7","PDB",NOT(ISBLANK(Table5[[#This Row],[Section]])),"No")</f>
        <v>No</v>
      </c>
    </row>
    <row r="5868" spans="1:13" x14ac:dyDescent="0.25">
      <c r="A5868" s="126" t="s">
        <v>16204</v>
      </c>
      <c r="B5868" s="126" t="s">
        <v>16205</v>
      </c>
      <c r="C5868" s="126" t="s">
        <v>75</v>
      </c>
      <c r="D5868" s="127">
        <v>0.33800000000000002</v>
      </c>
      <c r="E5868" s="128">
        <v>173</v>
      </c>
      <c r="F5868" s="128">
        <v>100</v>
      </c>
      <c r="G5868" s="126" t="s">
        <v>14884</v>
      </c>
      <c r="H5868" s="126" t="s">
        <v>21146</v>
      </c>
      <c r="I5868" s="126" t="s">
        <v>22101</v>
      </c>
      <c r="J5868" s="126" t="s">
        <v>26278</v>
      </c>
      <c r="K5868" s="9">
        <f>_xlfn.IFNA(VLOOKUP(Table5[[#This Row],[Section]],SubSill_Tier,2,FALSE),0)</f>
        <v>0</v>
      </c>
      <c r="L5868" s="9" t="str">
        <f t="shared" si="100"/>
        <v/>
      </c>
      <c r="M5868" s="205" t="str" cm="1">
        <f t="array" ref="M5868">_xlfn.IFS(NOT(ISERROR(VLOOKUP(Table5[[#This Row],[Section]],TB_notTB,1,FALSE))),"No",LEFT(Table5[[#This Row],[Section]],3)="ETB","PLS",LEFT(Table5[[#This Row],[Section]],1)="7","PDB",NOT(ISBLANK(Table5[[#This Row],[Section]])),"No")</f>
        <v>No</v>
      </c>
    </row>
    <row r="5869" spans="1:13" x14ac:dyDescent="0.25">
      <c r="A5869" s="126" t="s">
        <v>16206</v>
      </c>
      <c r="B5869" s="126" t="s">
        <v>16207</v>
      </c>
      <c r="C5869" s="126" t="s">
        <v>75</v>
      </c>
      <c r="D5869" s="127">
        <v>0.66</v>
      </c>
      <c r="E5869" s="128">
        <v>252</v>
      </c>
      <c r="F5869" s="128">
        <v>180</v>
      </c>
      <c r="G5869" s="126" t="s">
        <v>14884</v>
      </c>
      <c r="H5869" s="126" t="s">
        <v>21146</v>
      </c>
      <c r="I5869" s="126" t="s">
        <v>22101</v>
      </c>
      <c r="J5869" s="126" t="s">
        <v>26278</v>
      </c>
      <c r="K5869" s="9">
        <f>_xlfn.IFNA(VLOOKUP(Table5[[#This Row],[Section]],SubSill_Tier,2,FALSE),0)</f>
        <v>0</v>
      </c>
      <c r="L5869" s="9" t="str">
        <f t="shared" si="100"/>
        <v/>
      </c>
      <c r="M5869" s="205" t="str" cm="1">
        <f t="array" ref="M5869">_xlfn.IFS(NOT(ISERROR(VLOOKUP(Table5[[#This Row],[Section]],TB_notTB,1,FALSE))),"No",LEFT(Table5[[#This Row],[Section]],3)="ETB","PLS",LEFT(Table5[[#This Row],[Section]],1)="7","PDB",NOT(ISBLANK(Table5[[#This Row],[Section]])),"No")</f>
        <v>No</v>
      </c>
    </row>
    <row r="5870" spans="1:13" x14ac:dyDescent="0.25">
      <c r="A5870" s="126" t="s">
        <v>16208</v>
      </c>
      <c r="B5870" s="126" t="s">
        <v>16209</v>
      </c>
      <c r="C5870" s="126" t="s">
        <v>75</v>
      </c>
      <c r="D5870" s="127">
        <v>0.307</v>
      </c>
      <c r="E5870" s="128">
        <v>165</v>
      </c>
      <c r="F5870" s="128">
        <v>100</v>
      </c>
      <c r="G5870" s="126" t="s">
        <v>14884</v>
      </c>
      <c r="H5870" s="126" t="s">
        <v>21146</v>
      </c>
      <c r="I5870" s="126" t="s">
        <v>22101</v>
      </c>
      <c r="J5870" s="126" t="s">
        <v>26278</v>
      </c>
      <c r="K5870" s="9">
        <f>_xlfn.IFNA(VLOOKUP(Table5[[#This Row],[Section]],SubSill_Tier,2,FALSE),0)</f>
        <v>0</v>
      </c>
      <c r="L5870" s="9" t="str">
        <f t="shared" si="100"/>
        <v/>
      </c>
      <c r="M5870" s="205" t="str" cm="1">
        <f t="array" ref="M5870">_xlfn.IFS(NOT(ISERROR(VLOOKUP(Table5[[#This Row],[Section]],TB_notTB,1,FALSE))),"No",LEFT(Table5[[#This Row],[Section]],3)="ETB","PLS",LEFT(Table5[[#This Row],[Section]],1)="7","PDB",NOT(ISBLANK(Table5[[#This Row],[Section]])),"No")</f>
        <v>No</v>
      </c>
    </row>
    <row r="5871" spans="1:13" x14ac:dyDescent="0.25">
      <c r="A5871" s="126" t="s">
        <v>16210</v>
      </c>
      <c r="B5871" s="126" t="s">
        <v>16211</v>
      </c>
      <c r="C5871" s="126" t="s">
        <v>75</v>
      </c>
      <c r="D5871" s="127">
        <v>0.91300000000000003</v>
      </c>
      <c r="E5871" s="128">
        <v>276</v>
      </c>
      <c r="F5871" s="128">
        <v>100</v>
      </c>
      <c r="G5871" s="126" t="s">
        <v>14884</v>
      </c>
      <c r="H5871" s="126" t="s">
        <v>20232</v>
      </c>
      <c r="I5871" s="126" t="s">
        <v>20262</v>
      </c>
      <c r="J5871" s="126" t="s">
        <v>26291</v>
      </c>
      <c r="K5871" s="9">
        <f>_xlfn.IFNA(VLOOKUP(Table5[[#This Row],[Section]],SubSill_Tier,2,FALSE),0)</f>
        <v>0</v>
      </c>
      <c r="L5871" s="9" t="str">
        <f t="shared" si="100"/>
        <v/>
      </c>
      <c r="M5871" s="205" t="str" cm="1">
        <f t="array" ref="M5871">_xlfn.IFS(NOT(ISERROR(VLOOKUP(Table5[[#This Row],[Section]],TB_notTB,1,FALSE))),"No",LEFT(Table5[[#This Row],[Section]],3)="ETB","PLS",LEFT(Table5[[#This Row],[Section]],1)="7","PDB",NOT(ISBLANK(Table5[[#This Row],[Section]])),"No")</f>
        <v>No</v>
      </c>
    </row>
    <row r="5872" spans="1:13" x14ac:dyDescent="0.25">
      <c r="A5872" s="126" t="s">
        <v>16212</v>
      </c>
      <c r="B5872" s="126" t="s">
        <v>16213</v>
      </c>
      <c r="C5872" s="126" t="s">
        <v>75</v>
      </c>
      <c r="D5872" s="127">
        <v>0.54300000000000004</v>
      </c>
      <c r="E5872" s="128">
        <v>276</v>
      </c>
      <c r="F5872" s="128">
        <v>100</v>
      </c>
      <c r="G5872" s="126" t="s">
        <v>14884</v>
      </c>
      <c r="H5872" s="126" t="s">
        <v>21146</v>
      </c>
      <c r="I5872" s="126" t="s">
        <v>22101</v>
      </c>
      <c r="J5872" s="126" t="s">
        <v>26278</v>
      </c>
      <c r="K5872" s="9">
        <f>_xlfn.IFNA(VLOOKUP(Table5[[#This Row],[Section]],SubSill_Tier,2,FALSE),0)</f>
        <v>0</v>
      </c>
      <c r="L5872" s="9" t="str">
        <f t="shared" si="100"/>
        <v/>
      </c>
      <c r="M5872" s="205" t="str" cm="1">
        <f t="array" ref="M5872">_xlfn.IFS(NOT(ISERROR(VLOOKUP(Table5[[#This Row],[Section]],TB_notTB,1,FALSE))),"No",LEFT(Table5[[#This Row],[Section]],3)="ETB","PLS",LEFT(Table5[[#This Row],[Section]],1)="7","PDB",NOT(ISBLANK(Table5[[#This Row],[Section]])),"No")</f>
        <v>No</v>
      </c>
    </row>
    <row r="5873" spans="1:13" x14ac:dyDescent="0.25">
      <c r="A5873" s="126" t="s">
        <v>16214</v>
      </c>
      <c r="B5873" s="126" t="s">
        <v>16215</v>
      </c>
      <c r="C5873" s="126" t="s">
        <v>75</v>
      </c>
      <c r="D5873" s="127">
        <v>0.217</v>
      </c>
      <c r="E5873" s="128">
        <v>151</v>
      </c>
      <c r="F5873" s="128">
        <v>100</v>
      </c>
      <c r="G5873" s="126" t="s">
        <v>14884</v>
      </c>
      <c r="H5873" s="126" t="s">
        <v>21146</v>
      </c>
      <c r="I5873" s="126" t="s">
        <v>22101</v>
      </c>
      <c r="J5873" s="126" t="s">
        <v>26278</v>
      </c>
      <c r="K5873" s="9">
        <f>_xlfn.IFNA(VLOOKUP(Table5[[#This Row],[Section]],SubSill_Tier,2,FALSE),0)</f>
        <v>0</v>
      </c>
      <c r="L5873" s="9" t="str">
        <f t="shared" si="100"/>
        <v/>
      </c>
      <c r="M5873" s="205" t="str" cm="1">
        <f t="array" ref="M5873">_xlfn.IFS(NOT(ISERROR(VLOOKUP(Table5[[#This Row],[Section]],TB_notTB,1,FALSE))),"No",LEFT(Table5[[#This Row],[Section]],3)="ETB","PLS",LEFT(Table5[[#This Row],[Section]],1)="7","PDB",NOT(ISBLANK(Table5[[#This Row],[Section]])),"No")</f>
        <v>No</v>
      </c>
    </row>
    <row r="5874" spans="1:13" x14ac:dyDescent="0.25">
      <c r="A5874" s="126" t="s">
        <v>16216</v>
      </c>
      <c r="B5874" s="126" t="s">
        <v>16217</v>
      </c>
      <c r="C5874" s="126" t="s">
        <v>75</v>
      </c>
      <c r="D5874" s="127">
        <v>0.45</v>
      </c>
      <c r="E5874" s="128">
        <v>144</v>
      </c>
      <c r="F5874" s="128">
        <v>144</v>
      </c>
      <c r="G5874" s="126" t="s">
        <v>14884</v>
      </c>
      <c r="H5874" s="126" t="s">
        <v>20232</v>
      </c>
      <c r="I5874" s="126" t="s">
        <v>20262</v>
      </c>
      <c r="J5874" s="126" t="s">
        <v>26291</v>
      </c>
      <c r="K5874" s="9">
        <f>_xlfn.IFNA(VLOOKUP(Table5[[#This Row],[Section]],SubSill_Tier,2,FALSE),0)</f>
        <v>0</v>
      </c>
      <c r="L5874" s="9" t="str">
        <f t="shared" si="100"/>
        <v/>
      </c>
      <c r="M5874" s="205" t="str" cm="1">
        <f t="array" ref="M5874">_xlfn.IFS(NOT(ISERROR(VLOOKUP(Table5[[#This Row],[Section]],TB_notTB,1,FALSE))),"No",LEFT(Table5[[#This Row],[Section]],3)="ETB","PLS",LEFT(Table5[[#This Row],[Section]],1)="7","PDB",NOT(ISBLANK(Table5[[#This Row],[Section]])),"No")</f>
        <v>No</v>
      </c>
    </row>
    <row r="5875" spans="1:13" x14ac:dyDescent="0.25">
      <c r="A5875" s="126" t="s">
        <v>17315</v>
      </c>
      <c r="B5875" s="126" t="s">
        <v>17316</v>
      </c>
      <c r="C5875" s="126" t="s">
        <v>75</v>
      </c>
      <c r="D5875" s="127">
        <v>1.4590000000000001</v>
      </c>
      <c r="E5875" s="128">
        <v>392</v>
      </c>
      <c r="F5875" s="128">
        <v>204</v>
      </c>
      <c r="G5875" s="126" t="s">
        <v>14884</v>
      </c>
      <c r="H5875" s="126" t="s">
        <v>21146</v>
      </c>
      <c r="I5875" s="126" t="s">
        <v>22101</v>
      </c>
      <c r="J5875" s="126" t="s">
        <v>26278</v>
      </c>
      <c r="K5875" s="9">
        <f>_xlfn.IFNA(VLOOKUP(Table5[[#This Row],[Section]],SubSill_Tier,2,FALSE),0)</f>
        <v>0</v>
      </c>
      <c r="L5875" s="9" t="str">
        <f t="shared" si="100"/>
        <v/>
      </c>
      <c r="M5875" s="205" t="str" cm="1">
        <f t="array" ref="M5875">_xlfn.IFS(NOT(ISERROR(VLOOKUP(Table5[[#This Row],[Section]],TB_notTB,1,FALSE))),"No",LEFT(Table5[[#This Row],[Section]],3)="ETB","PLS",LEFT(Table5[[#This Row],[Section]],1)="7","PDB",NOT(ISBLANK(Table5[[#This Row],[Section]])),"No")</f>
        <v>No</v>
      </c>
    </row>
    <row r="5876" spans="1:13" x14ac:dyDescent="0.25">
      <c r="A5876" s="126" t="s">
        <v>8411</v>
      </c>
      <c r="B5876" s="126" t="s">
        <v>17222</v>
      </c>
      <c r="C5876" s="126" t="s">
        <v>98</v>
      </c>
      <c r="D5876" s="127">
        <v>1.901</v>
      </c>
      <c r="E5876" s="128">
        <v>177</v>
      </c>
      <c r="F5876" s="128">
        <v>177</v>
      </c>
      <c r="G5876" s="126" t="s">
        <v>13724</v>
      </c>
      <c r="H5876" s="126" t="s">
        <v>20186</v>
      </c>
      <c r="I5876" s="126" t="s">
        <v>22099</v>
      </c>
      <c r="J5876" s="126" t="s">
        <v>26234</v>
      </c>
      <c r="K5876" s="9">
        <f>_xlfn.IFNA(VLOOKUP(Table5[[#This Row],[Section]],SubSill_Tier,2,FALSE),0)</f>
        <v>0</v>
      </c>
      <c r="L5876" s="9" t="str">
        <f t="shared" si="100"/>
        <v/>
      </c>
      <c r="M5876" s="205" t="str" cm="1">
        <f t="array" ref="M5876">_xlfn.IFS(NOT(ISERROR(VLOOKUP(Table5[[#This Row],[Section]],TB_notTB,1,FALSE))),"No",LEFT(Table5[[#This Row],[Section]],3)="ETB","PLS",LEFT(Table5[[#This Row],[Section]],1)="7","PDB",NOT(ISBLANK(Table5[[#This Row],[Section]])),"No")</f>
        <v>No</v>
      </c>
    </row>
    <row r="5877" spans="1:13" x14ac:dyDescent="0.25">
      <c r="A5877" s="126" t="s">
        <v>16218</v>
      </c>
      <c r="B5877" s="126" t="s">
        <v>16219</v>
      </c>
      <c r="C5877" s="126" t="s">
        <v>75</v>
      </c>
      <c r="D5877" s="127">
        <v>0.48199999999999998</v>
      </c>
      <c r="E5877" s="128">
        <v>267</v>
      </c>
      <c r="F5877" s="128">
        <v>100</v>
      </c>
      <c r="G5877" s="126" t="s">
        <v>14884</v>
      </c>
      <c r="H5877" s="126" t="s">
        <v>21146</v>
      </c>
      <c r="I5877" s="126" t="s">
        <v>22101</v>
      </c>
      <c r="J5877" s="126" t="s">
        <v>26278</v>
      </c>
      <c r="K5877" s="9">
        <f>_xlfn.IFNA(VLOOKUP(Table5[[#This Row],[Section]],SubSill_Tier,2,FALSE),0)</f>
        <v>0</v>
      </c>
      <c r="L5877" s="9" t="str">
        <f t="shared" si="100"/>
        <v/>
      </c>
      <c r="M5877" s="205" t="str" cm="1">
        <f t="array" ref="M5877">_xlfn.IFS(NOT(ISERROR(VLOOKUP(Table5[[#This Row],[Section]],TB_notTB,1,FALSE))),"No",LEFT(Table5[[#This Row],[Section]],3)="ETB","PLS",LEFT(Table5[[#This Row],[Section]],1)="7","PDB",NOT(ISBLANK(Table5[[#This Row],[Section]])),"No")</f>
        <v>No</v>
      </c>
    </row>
    <row r="5878" spans="1:13" x14ac:dyDescent="0.25">
      <c r="A5878" s="126" t="s">
        <v>8412</v>
      </c>
      <c r="B5878" s="126" t="s">
        <v>17222</v>
      </c>
      <c r="C5878" s="126" t="s">
        <v>98</v>
      </c>
      <c r="D5878" s="127">
        <v>0.43099999999999999</v>
      </c>
      <c r="E5878" s="128">
        <v>105</v>
      </c>
      <c r="F5878" s="128">
        <v>100</v>
      </c>
      <c r="G5878" s="126" t="s">
        <v>13714</v>
      </c>
      <c r="H5878" s="126" t="s">
        <v>20121</v>
      </c>
      <c r="I5878" s="126" t="s">
        <v>20122</v>
      </c>
      <c r="J5878" s="126" t="s">
        <v>26234</v>
      </c>
      <c r="K5878" s="9">
        <f>_xlfn.IFNA(VLOOKUP(Table5[[#This Row],[Section]],SubSill_Tier,2,FALSE),0)</f>
        <v>0</v>
      </c>
      <c r="L5878" s="9" t="str">
        <f t="shared" si="100"/>
        <v/>
      </c>
      <c r="M5878" s="205" t="str" cm="1">
        <f t="array" ref="M5878">_xlfn.IFS(NOT(ISERROR(VLOOKUP(Table5[[#This Row],[Section]],TB_notTB,1,FALSE))),"No",LEFT(Table5[[#This Row],[Section]],3)="ETB","PLS",LEFT(Table5[[#This Row],[Section]],1)="7","PDB",NOT(ISBLANK(Table5[[#This Row],[Section]])),"No")</f>
        <v>No</v>
      </c>
    </row>
    <row r="5879" spans="1:13" x14ac:dyDescent="0.25">
      <c r="A5879" s="126" t="s">
        <v>2476</v>
      </c>
      <c r="B5879" s="126" t="s">
        <v>21785</v>
      </c>
      <c r="C5879" s="126" t="s">
        <v>75</v>
      </c>
      <c r="D5879" s="127">
        <v>0.29699999999999999</v>
      </c>
      <c r="E5879" s="128">
        <v>121</v>
      </c>
      <c r="F5879" s="128">
        <v>100</v>
      </c>
      <c r="G5879" s="126" t="s">
        <v>13787</v>
      </c>
      <c r="H5879" s="126" t="s">
        <v>20287</v>
      </c>
      <c r="I5879" s="126" t="s">
        <v>28006</v>
      </c>
      <c r="J5879" s="126" t="s">
        <v>26247</v>
      </c>
      <c r="K5879" s="9">
        <f>_xlfn.IFNA(VLOOKUP(Table5[[#This Row],[Section]],SubSill_Tier,2,FALSE),0)</f>
        <v>0</v>
      </c>
      <c r="L5879" s="9" t="str">
        <f t="shared" si="100"/>
        <v/>
      </c>
      <c r="M5879" s="205" t="str" cm="1">
        <f t="array" ref="M5879">_xlfn.IFS(NOT(ISERROR(VLOOKUP(Table5[[#This Row],[Section]],TB_notTB,1,FALSE))),"No",LEFT(Table5[[#This Row],[Section]],3)="ETB","PLS",LEFT(Table5[[#This Row],[Section]],1)="7","PDB",NOT(ISBLANK(Table5[[#This Row],[Section]])),"No")</f>
        <v>No</v>
      </c>
    </row>
    <row r="5880" spans="1:13" x14ac:dyDescent="0.25">
      <c r="A5880" s="126" t="s">
        <v>8413</v>
      </c>
      <c r="B5880" s="126" t="s">
        <v>12669</v>
      </c>
      <c r="C5880" s="126" t="s">
        <v>75</v>
      </c>
      <c r="D5880" s="127">
        <v>4.6929999999999996</v>
      </c>
      <c r="E5880" s="128">
        <v>553</v>
      </c>
      <c r="F5880" s="128">
        <v>553</v>
      </c>
      <c r="G5880" s="126" t="s">
        <v>13724</v>
      </c>
      <c r="H5880" s="126" t="s">
        <v>21063</v>
      </c>
      <c r="I5880" s="126" t="s">
        <v>21064</v>
      </c>
      <c r="J5880" s="126" t="s">
        <v>26237</v>
      </c>
      <c r="K5880" s="9">
        <f>_xlfn.IFNA(VLOOKUP(Table5[[#This Row],[Section]],SubSill_Tier,2,FALSE),0)</f>
        <v>0</v>
      </c>
      <c r="L5880" s="9" t="str">
        <f t="shared" si="100"/>
        <v>Wall</v>
      </c>
      <c r="M5880" s="205" t="str" cm="1">
        <f t="array" ref="M5880">_xlfn.IFS(NOT(ISERROR(VLOOKUP(Table5[[#This Row],[Section]],TB_notTB,1,FALSE))),"No",LEFT(Table5[[#This Row],[Section]],3)="ETB","PLS",LEFT(Table5[[#This Row],[Section]],1)="7","PDB",NOT(ISBLANK(Table5[[#This Row],[Section]])),"No")</f>
        <v>No</v>
      </c>
    </row>
    <row r="5881" spans="1:13" x14ac:dyDescent="0.25">
      <c r="A5881" s="126" t="s">
        <v>8414</v>
      </c>
      <c r="B5881" s="126" t="s">
        <v>12670</v>
      </c>
      <c r="C5881" s="126" t="s">
        <v>75</v>
      </c>
      <c r="D5881" s="127">
        <v>5.2729999999999997</v>
      </c>
      <c r="E5881" s="128">
        <v>613</v>
      </c>
      <c r="F5881" s="128">
        <v>613</v>
      </c>
      <c r="G5881" s="126" t="s">
        <v>13724</v>
      </c>
      <c r="H5881" s="126" t="s">
        <v>21063</v>
      </c>
      <c r="I5881" s="126" t="s">
        <v>21064</v>
      </c>
      <c r="J5881" s="126" t="s">
        <v>26245</v>
      </c>
      <c r="K5881" s="9">
        <f>_xlfn.IFNA(VLOOKUP(Table5[[#This Row],[Section]],SubSill_Tier,2,FALSE),0)</f>
        <v>0</v>
      </c>
      <c r="L5881" s="9" t="str">
        <f t="shared" si="100"/>
        <v>Wall</v>
      </c>
      <c r="M5881" s="205" t="str" cm="1">
        <f t="array" ref="M5881">_xlfn.IFS(NOT(ISERROR(VLOOKUP(Table5[[#This Row],[Section]],TB_notTB,1,FALSE))),"No",LEFT(Table5[[#This Row],[Section]],3)="ETB","PLS",LEFT(Table5[[#This Row],[Section]],1)="7","PDB",NOT(ISBLANK(Table5[[#This Row],[Section]])),"No")</f>
        <v>No</v>
      </c>
    </row>
    <row r="5882" spans="1:13" x14ac:dyDescent="0.25">
      <c r="A5882" s="126" t="s">
        <v>8415</v>
      </c>
      <c r="B5882" s="126" t="s">
        <v>8416</v>
      </c>
      <c r="C5882" s="126" t="s">
        <v>75</v>
      </c>
      <c r="D5882" s="127">
        <v>10.907999999999999</v>
      </c>
      <c r="E5882" s="128">
        <v>1242</v>
      </c>
      <c r="F5882" s="128">
        <v>1242</v>
      </c>
      <c r="G5882" s="126" t="s">
        <v>13724</v>
      </c>
      <c r="H5882" s="126" t="s">
        <v>21063</v>
      </c>
      <c r="I5882" s="126" t="s">
        <v>21064</v>
      </c>
      <c r="J5882" s="126" t="s">
        <v>26248</v>
      </c>
      <c r="K5882" s="9">
        <f>_xlfn.IFNA(VLOOKUP(Table5[[#This Row],[Section]],SubSill_Tier,2,FALSE),0)</f>
        <v>0</v>
      </c>
      <c r="L5882" s="9" t="str">
        <f t="shared" si="100"/>
        <v>Wall</v>
      </c>
      <c r="M5882" s="205" t="str" cm="1">
        <f t="array" ref="M5882">_xlfn.IFS(NOT(ISERROR(VLOOKUP(Table5[[#This Row],[Section]],TB_notTB,1,FALSE))),"No",LEFT(Table5[[#This Row],[Section]],3)="ETB","PLS",LEFT(Table5[[#This Row],[Section]],1)="7","PDB",NOT(ISBLANK(Table5[[#This Row],[Section]])),"No")</f>
        <v>No</v>
      </c>
    </row>
    <row r="5883" spans="1:13" x14ac:dyDescent="0.25">
      <c r="A5883" s="126" t="s">
        <v>8417</v>
      </c>
      <c r="B5883" s="126" t="s">
        <v>17222</v>
      </c>
      <c r="C5883" s="126" t="s">
        <v>75</v>
      </c>
      <c r="D5883" s="127">
        <v>2.109</v>
      </c>
      <c r="E5883" s="128">
        <v>111</v>
      </c>
      <c r="F5883" s="128">
        <v>111</v>
      </c>
      <c r="G5883" s="126" t="s">
        <v>13716</v>
      </c>
      <c r="H5883" s="126" t="s">
        <v>20167</v>
      </c>
      <c r="I5883" s="126" t="s">
        <v>20168</v>
      </c>
      <c r="J5883" s="126" t="s">
        <v>26236</v>
      </c>
      <c r="K5883" s="9">
        <f>_xlfn.IFNA(VLOOKUP(Table5[[#This Row],[Section]],SubSill_Tier,2,FALSE),0)</f>
        <v>0</v>
      </c>
      <c r="L5883" s="9" t="str">
        <f t="shared" si="100"/>
        <v/>
      </c>
      <c r="M5883" s="205" t="str" cm="1">
        <f t="array" ref="M5883">_xlfn.IFS(NOT(ISERROR(VLOOKUP(Table5[[#This Row],[Section]],TB_notTB,1,FALSE))),"No",LEFT(Table5[[#This Row],[Section]],3)="ETB","PLS",LEFT(Table5[[#This Row],[Section]],1)="7","PDB",NOT(ISBLANK(Table5[[#This Row],[Section]])),"No")</f>
        <v>No</v>
      </c>
    </row>
    <row r="5884" spans="1:13" x14ac:dyDescent="0.25">
      <c r="A5884" s="126" t="s">
        <v>2478</v>
      </c>
      <c r="B5884" s="126" t="s">
        <v>2479</v>
      </c>
      <c r="C5884" s="126" t="s">
        <v>75</v>
      </c>
      <c r="D5884" s="127">
        <v>0.83199999999999996</v>
      </c>
      <c r="E5884" s="128">
        <v>388</v>
      </c>
      <c r="F5884" s="128">
        <v>137</v>
      </c>
      <c r="G5884" s="126" t="s">
        <v>13787</v>
      </c>
      <c r="H5884" s="126" t="s">
        <v>20287</v>
      </c>
      <c r="I5884" s="126" t="s">
        <v>28006</v>
      </c>
      <c r="J5884" s="126" t="s">
        <v>26247</v>
      </c>
      <c r="K5884" s="9">
        <f>_xlfn.IFNA(VLOOKUP(Table5[[#This Row],[Section]],SubSill_Tier,2,FALSE),0)</f>
        <v>0</v>
      </c>
      <c r="L5884" s="9" t="str">
        <f t="shared" si="100"/>
        <v/>
      </c>
      <c r="M5884" s="205" t="str" cm="1">
        <f t="array" ref="M5884">_xlfn.IFS(NOT(ISERROR(VLOOKUP(Table5[[#This Row],[Section]],TB_notTB,1,FALSE))),"No",LEFT(Table5[[#This Row],[Section]],3)="ETB","PLS",LEFT(Table5[[#This Row],[Section]],1)="7","PDB",NOT(ISBLANK(Table5[[#This Row],[Section]])),"No")</f>
        <v>No</v>
      </c>
    </row>
    <row r="5885" spans="1:13" x14ac:dyDescent="0.25">
      <c r="A5885" s="126" t="s">
        <v>2480</v>
      </c>
      <c r="B5885" s="126" t="s">
        <v>2481</v>
      </c>
      <c r="C5885" s="126" t="s">
        <v>75</v>
      </c>
      <c r="D5885" s="127">
        <v>1.2689999999999999</v>
      </c>
      <c r="E5885" s="128">
        <v>306</v>
      </c>
      <c r="F5885" s="128">
        <v>285</v>
      </c>
      <c r="G5885" s="126" t="s">
        <v>13787</v>
      </c>
      <c r="H5885" s="126" t="s">
        <v>20287</v>
      </c>
      <c r="I5885" s="126" t="s">
        <v>28006</v>
      </c>
      <c r="J5885" s="126" t="s">
        <v>26247</v>
      </c>
      <c r="K5885" s="9">
        <f>_xlfn.IFNA(VLOOKUP(Table5[[#This Row],[Section]],SubSill_Tier,2,FALSE),0)</f>
        <v>0</v>
      </c>
      <c r="L5885" s="9" t="str">
        <f t="shared" si="100"/>
        <v/>
      </c>
      <c r="M5885" s="205" t="str" cm="1">
        <f t="array" ref="M5885">_xlfn.IFS(NOT(ISERROR(VLOOKUP(Table5[[#This Row],[Section]],TB_notTB,1,FALSE))),"No",LEFT(Table5[[#This Row],[Section]],3)="ETB","PLS",LEFT(Table5[[#This Row],[Section]],1)="7","PDB",NOT(ISBLANK(Table5[[#This Row],[Section]])),"No")</f>
        <v>No</v>
      </c>
    </row>
    <row r="5886" spans="1:13" x14ac:dyDescent="0.25">
      <c r="A5886" s="126" t="s">
        <v>8418</v>
      </c>
      <c r="B5886" s="126" t="s">
        <v>12671</v>
      </c>
      <c r="C5886" s="126" t="s">
        <v>75</v>
      </c>
      <c r="D5886" s="127">
        <v>1.0669999999999999</v>
      </c>
      <c r="E5886" s="128">
        <v>166</v>
      </c>
      <c r="F5886" s="128">
        <v>166</v>
      </c>
      <c r="G5886" s="126" t="s">
        <v>13750</v>
      </c>
      <c r="H5886" s="126" t="s">
        <v>21081</v>
      </c>
      <c r="I5886" s="126" t="s">
        <v>21082</v>
      </c>
      <c r="J5886" s="126" t="s">
        <v>26233</v>
      </c>
      <c r="K5886" s="9">
        <f>_xlfn.IFNA(VLOOKUP(Table5[[#This Row],[Section]],SubSill_Tier,2,FALSE),0)</f>
        <v>0</v>
      </c>
      <c r="L5886" s="9" t="str">
        <f t="shared" si="100"/>
        <v>Wall</v>
      </c>
      <c r="M5886" s="205" t="str" cm="1">
        <f t="array" ref="M5886">_xlfn.IFS(NOT(ISERROR(VLOOKUP(Table5[[#This Row],[Section]],TB_notTB,1,FALSE))),"No",LEFT(Table5[[#This Row],[Section]],3)="ETB","PLS",LEFT(Table5[[#This Row],[Section]],1)="7","PDB",NOT(ISBLANK(Table5[[#This Row],[Section]])),"No")</f>
        <v>No</v>
      </c>
    </row>
    <row r="5887" spans="1:13" x14ac:dyDescent="0.25">
      <c r="A5887" s="126" t="s">
        <v>8419</v>
      </c>
      <c r="B5887" s="126" t="s">
        <v>8420</v>
      </c>
      <c r="C5887" s="126" t="s">
        <v>75</v>
      </c>
      <c r="D5887" s="127">
        <v>0.82599999999999996</v>
      </c>
      <c r="E5887" s="128">
        <v>127</v>
      </c>
      <c r="F5887" s="128">
        <v>127</v>
      </c>
      <c r="G5887" s="126" t="s">
        <v>13750</v>
      </c>
      <c r="H5887" s="126" t="s">
        <v>21081</v>
      </c>
      <c r="I5887" s="126" t="s">
        <v>21082</v>
      </c>
      <c r="J5887" s="126" t="s">
        <v>26233</v>
      </c>
      <c r="K5887" s="9">
        <f>_xlfn.IFNA(VLOOKUP(Table5[[#This Row],[Section]],SubSill_Tier,2,FALSE),0)</f>
        <v>0</v>
      </c>
      <c r="L5887" s="9" t="str">
        <f t="shared" si="100"/>
        <v>Wall</v>
      </c>
      <c r="M5887" s="205" t="str" cm="1">
        <f t="array" ref="M5887">_xlfn.IFS(NOT(ISERROR(VLOOKUP(Table5[[#This Row],[Section]],TB_notTB,1,FALSE))),"No",LEFT(Table5[[#This Row],[Section]],3)="ETB","PLS",LEFT(Table5[[#This Row],[Section]],1)="7","PDB",NOT(ISBLANK(Table5[[#This Row],[Section]])),"No")</f>
        <v>No</v>
      </c>
    </row>
    <row r="5888" spans="1:13" x14ac:dyDescent="0.25">
      <c r="A5888" s="126" t="s">
        <v>2482</v>
      </c>
      <c r="B5888" s="126" t="s">
        <v>17222</v>
      </c>
      <c r="C5888" s="126" t="s">
        <v>98</v>
      </c>
      <c r="D5888" s="127">
        <v>2.1219999999999999</v>
      </c>
      <c r="E5888" s="128">
        <v>454</v>
      </c>
      <c r="F5888" s="128">
        <v>108</v>
      </c>
      <c r="G5888" s="126" t="s">
        <v>13748</v>
      </c>
      <c r="H5888" s="126" t="s">
        <v>20246</v>
      </c>
      <c r="I5888" s="126" t="s">
        <v>20247</v>
      </c>
      <c r="J5888" s="126" t="s">
        <v>26241</v>
      </c>
      <c r="K5888" s="9">
        <f>_xlfn.IFNA(VLOOKUP(Table5[[#This Row],[Section]],SubSill_Tier,2,FALSE),0)</f>
        <v>0</v>
      </c>
      <c r="L5888" s="9" t="str">
        <f t="shared" si="100"/>
        <v/>
      </c>
      <c r="M5888" s="205" t="str" cm="1">
        <f t="array" ref="M5888">_xlfn.IFS(NOT(ISERROR(VLOOKUP(Table5[[#This Row],[Section]],TB_notTB,1,FALSE))),"No",LEFT(Table5[[#This Row],[Section]],3)="ETB","PLS",LEFT(Table5[[#This Row],[Section]],1)="7","PDB",NOT(ISBLANK(Table5[[#This Row],[Section]])),"No")</f>
        <v>No</v>
      </c>
    </row>
    <row r="5889" spans="1:13" x14ac:dyDescent="0.25">
      <c r="A5889" s="126" t="s">
        <v>16220</v>
      </c>
      <c r="B5889" s="126" t="s">
        <v>21786</v>
      </c>
      <c r="C5889" s="126" t="s">
        <v>75</v>
      </c>
      <c r="D5889" s="127">
        <v>0.17599999999999999</v>
      </c>
      <c r="E5889" s="128">
        <v>123</v>
      </c>
      <c r="F5889" s="128">
        <v>100</v>
      </c>
      <c r="G5889" s="126" t="s">
        <v>14979</v>
      </c>
      <c r="H5889" s="126" t="s">
        <v>21162</v>
      </c>
      <c r="I5889" s="126" t="s">
        <v>22110</v>
      </c>
      <c r="J5889" s="126" t="s">
        <v>26278</v>
      </c>
      <c r="K5889" s="9">
        <f>_xlfn.IFNA(VLOOKUP(Table5[[#This Row],[Section]],SubSill_Tier,2,FALSE),0)</f>
        <v>0</v>
      </c>
      <c r="L5889" s="9" t="str">
        <f t="shared" si="100"/>
        <v/>
      </c>
      <c r="M5889" s="205" t="str" cm="1">
        <f t="array" ref="M5889">_xlfn.IFS(NOT(ISERROR(VLOOKUP(Table5[[#This Row],[Section]],TB_notTB,1,FALSE))),"No",LEFT(Table5[[#This Row],[Section]],3)="ETB","PLS",LEFT(Table5[[#This Row],[Section]],1)="7","PDB",NOT(ISBLANK(Table5[[#This Row],[Section]])),"No")</f>
        <v>No</v>
      </c>
    </row>
    <row r="5890" spans="1:13" x14ac:dyDescent="0.25">
      <c r="A5890" s="126" t="s">
        <v>2483</v>
      </c>
      <c r="B5890" s="126" t="s">
        <v>2484</v>
      </c>
      <c r="C5890" s="126" t="s">
        <v>75</v>
      </c>
      <c r="D5890" s="127">
        <v>1.7829999999999999</v>
      </c>
      <c r="E5890" s="128">
        <v>372</v>
      </c>
      <c r="F5890" s="128">
        <v>341</v>
      </c>
      <c r="G5890" s="126" t="s">
        <v>13787</v>
      </c>
      <c r="H5890" s="126" t="s">
        <v>20287</v>
      </c>
      <c r="I5890" s="126" t="s">
        <v>28006</v>
      </c>
      <c r="J5890" s="126" t="s">
        <v>26247</v>
      </c>
      <c r="K5890" s="9">
        <f>_xlfn.IFNA(VLOOKUP(Table5[[#This Row],[Section]],SubSill_Tier,2,FALSE),0)</f>
        <v>0</v>
      </c>
      <c r="L5890" s="9" t="str">
        <f t="shared" ref="L5890:L5953" si="101">IFERROR(IF(LEFT(G5890,2)="AI",IF(_xlfn.NUMBERVALUE(IFERROR(LEFT(IF(ISERROR(FIND("X",UPPER(B5890))),UPPER(B5890),RIGHT(UPPER(B5890),LEN(UPPER(B5890))-FIND("~",SUBSTITUTE(UPPER(B5890),"X","~",LEN(UPPER(B5890))-LEN(SUBSTITUTE(UPPER(B5890),"X","")))))),FIND(" ",IF(ISERROR(FIND("X",UPPER(B5890))),UPPER(B5890),RIGHT(UPPER(B5890),LEN(UPPER(B5890))-FIND("~",SUBSTITUTE(UPPER(B5890),"X","~",LEN(UPPER(B5890))-LEN(SUBSTITUTE(UPPER(B5890),"X","")))))),1)-1),IF(ISERROR(FIND("X",UPPER(B5890))),UPPER(B5890),RIGHT(UPPER(B5890),LEN(UPPER(B5890))-FIND("~",SUBSTITUTE(UPPER(B5890),"X","~",LEN(UPPER(B5890))-LEN(SUBSTITUTE(UPPER(B5890),"X",""))))))),".")&gt;=5,"Wall",""),""),"")</f>
        <v/>
      </c>
      <c r="M5890" s="205" t="str" cm="1">
        <f t="array" ref="M5890">_xlfn.IFS(NOT(ISERROR(VLOOKUP(Table5[[#This Row],[Section]],TB_notTB,1,FALSE))),"No",LEFT(Table5[[#This Row],[Section]],3)="ETB","PLS",LEFT(Table5[[#This Row],[Section]],1)="7","PDB",NOT(ISBLANK(Table5[[#This Row],[Section]])),"No")</f>
        <v>No</v>
      </c>
    </row>
    <row r="5891" spans="1:13" x14ac:dyDescent="0.25">
      <c r="A5891" s="126" t="s">
        <v>2485</v>
      </c>
      <c r="B5891" s="126" t="s">
        <v>2486</v>
      </c>
      <c r="C5891" s="126" t="s">
        <v>75</v>
      </c>
      <c r="D5891" s="127">
        <v>1.0920000000000001</v>
      </c>
      <c r="E5891" s="128">
        <v>374</v>
      </c>
      <c r="F5891" s="128">
        <v>159</v>
      </c>
      <c r="G5891" s="126" t="s">
        <v>13787</v>
      </c>
      <c r="H5891" s="126" t="s">
        <v>20287</v>
      </c>
      <c r="I5891" s="126" t="s">
        <v>28006</v>
      </c>
      <c r="J5891" s="126" t="s">
        <v>26247</v>
      </c>
      <c r="K5891" s="9">
        <f>_xlfn.IFNA(VLOOKUP(Table5[[#This Row],[Section]],SubSill_Tier,2,FALSE),0)</f>
        <v>0</v>
      </c>
      <c r="L5891" s="9" t="str">
        <f t="shared" si="101"/>
        <v/>
      </c>
      <c r="M5891" s="205" t="str" cm="1">
        <f t="array" ref="M5891">_xlfn.IFS(NOT(ISERROR(VLOOKUP(Table5[[#This Row],[Section]],TB_notTB,1,FALSE))),"No",LEFT(Table5[[#This Row],[Section]],3)="ETB","PLS",LEFT(Table5[[#This Row],[Section]],1)="7","PDB",NOT(ISBLANK(Table5[[#This Row],[Section]])),"No")</f>
        <v>No</v>
      </c>
    </row>
    <row r="5892" spans="1:13" x14ac:dyDescent="0.25">
      <c r="A5892" s="126" t="s">
        <v>2487</v>
      </c>
      <c r="B5892" s="126" t="s">
        <v>2488</v>
      </c>
      <c r="C5892" s="126" t="s">
        <v>75</v>
      </c>
      <c r="D5892" s="127">
        <v>0.34300000000000003</v>
      </c>
      <c r="E5892" s="128">
        <v>144</v>
      </c>
      <c r="F5892" s="128">
        <v>100</v>
      </c>
      <c r="G5892" s="126" t="s">
        <v>13712</v>
      </c>
      <c r="H5892" s="126" t="s">
        <v>20120</v>
      </c>
      <c r="I5892" s="126" t="s">
        <v>21055</v>
      </c>
      <c r="J5892" s="126" t="s">
        <v>26239</v>
      </c>
      <c r="K5892" s="9">
        <f>_xlfn.IFNA(VLOOKUP(Table5[[#This Row],[Section]],SubSill_Tier,2,FALSE),0)</f>
        <v>0</v>
      </c>
      <c r="L5892" s="9" t="str">
        <f t="shared" si="101"/>
        <v/>
      </c>
      <c r="M5892" s="205" t="str" cm="1">
        <f t="array" ref="M5892">_xlfn.IFS(NOT(ISERROR(VLOOKUP(Table5[[#This Row],[Section]],TB_notTB,1,FALSE))),"No",LEFT(Table5[[#This Row],[Section]],3)="ETB","PLS",LEFT(Table5[[#This Row],[Section]],1)="7","PDB",NOT(ISBLANK(Table5[[#This Row],[Section]])),"No")</f>
        <v>No</v>
      </c>
    </row>
    <row r="5893" spans="1:13" x14ac:dyDescent="0.25">
      <c r="A5893" s="126" t="s">
        <v>2489</v>
      </c>
      <c r="B5893" s="126" t="s">
        <v>2490</v>
      </c>
      <c r="C5893" s="126" t="s">
        <v>75</v>
      </c>
      <c r="D5893" s="127">
        <v>0.215</v>
      </c>
      <c r="E5893" s="128">
        <v>100</v>
      </c>
      <c r="F5893" s="128">
        <v>100</v>
      </c>
      <c r="G5893" s="126" t="s">
        <v>14511</v>
      </c>
      <c r="H5893" s="126" t="s">
        <v>21236</v>
      </c>
      <c r="I5893" s="126" t="s">
        <v>21237</v>
      </c>
      <c r="J5893" s="126" t="s">
        <v>26241</v>
      </c>
      <c r="K5893" s="9">
        <f>_xlfn.IFNA(VLOOKUP(Table5[[#This Row],[Section]],SubSill_Tier,2,FALSE),0)</f>
        <v>0</v>
      </c>
      <c r="L5893" s="9" t="str">
        <f t="shared" si="101"/>
        <v/>
      </c>
      <c r="M5893" s="205" t="str" cm="1">
        <f t="array" ref="M5893">_xlfn.IFS(NOT(ISERROR(VLOOKUP(Table5[[#This Row],[Section]],TB_notTB,1,FALSE))),"No",LEFT(Table5[[#This Row],[Section]],3)="ETB","PLS",LEFT(Table5[[#This Row],[Section]],1)="7","PDB",NOT(ISBLANK(Table5[[#This Row],[Section]])),"No")</f>
        <v>No</v>
      </c>
    </row>
    <row r="5894" spans="1:13" x14ac:dyDescent="0.25">
      <c r="A5894" s="126" t="s">
        <v>8421</v>
      </c>
      <c r="B5894" s="126" t="s">
        <v>8422</v>
      </c>
      <c r="C5894" s="126" t="s">
        <v>75</v>
      </c>
      <c r="D5894" s="127">
        <v>0.371</v>
      </c>
      <c r="E5894" s="128">
        <v>126</v>
      </c>
      <c r="F5894" s="128">
        <v>126</v>
      </c>
      <c r="G5894" s="126" t="s">
        <v>13794</v>
      </c>
      <c r="H5894" s="126" t="s">
        <v>21235</v>
      </c>
      <c r="I5894" s="126" t="s">
        <v>20345</v>
      </c>
      <c r="J5894" s="126" t="s">
        <v>26233</v>
      </c>
      <c r="K5894" s="9">
        <f>_xlfn.IFNA(VLOOKUP(Table5[[#This Row],[Section]],SubSill_Tier,2,FALSE),0)</f>
        <v>0</v>
      </c>
      <c r="L5894" s="9" t="str">
        <f t="shared" si="101"/>
        <v/>
      </c>
      <c r="M5894" s="205" t="str" cm="1">
        <f t="array" ref="M5894">_xlfn.IFS(NOT(ISERROR(VLOOKUP(Table5[[#This Row],[Section]],TB_notTB,1,FALSE))),"No",LEFT(Table5[[#This Row],[Section]],3)="ETB","PLS",LEFT(Table5[[#This Row],[Section]],1)="7","PDB",NOT(ISBLANK(Table5[[#This Row],[Section]])),"No")</f>
        <v>No</v>
      </c>
    </row>
    <row r="5895" spans="1:13" x14ac:dyDescent="0.25">
      <c r="A5895" s="126" t="s">
        <v>8423</v>
      </c>
      <c r="B5895" s="126" t="s">
        <v>12549</v>
      </c>
      <c r="C5895" s="126" t="s">
        <v>75</v>
      </c>
      <c r="D5895" s="127">
        <v>1.8169999999999999</v>
      </c>
      <c r="E5895" s="128">
        <v>569</v>
      </c>
      <c r="F5895" s="128">
        <v>569</v>
      </c>
      <c r="G5895" s="126" t="s">
        <v>13757</v>
      </c>
      <c r="H5895" s="126" t="s">
        <v>21122</v>
      </c>
      <c r="I5895" s="126" t="s">
        <v>21123</v>
      </c>
      <c r="J5895" s="126" t="s">
        <v>26233</v>
      </c>
      <c r="K5895" s="9">
        <f>_xlfn.IFNA(VLOOKUP(Table5[[#This Row],[Section]],SubSill_Tier,2,FALSE),0)</f>
        <v>0</v>
      </c>
      <c r="L5895" s="9" t="str">
        <f t="shared" si="101"/>
        <v>Wall</v>
      </c>
      <c r="M5895" s="205" t="str" cm="1">
        <f t="array" ref="M5895">_xlfn.IFS(NOT(ISERROR(VLOOKUP(Table5[[#This Row],[Section]],TB_notTB,1,FALSE))),"No",LEFT(Table5[[#This Row],[Section]],3)="ETB","PLS",LEFT(Table5[[#This Row],[Section]],1)="7","PDB",NOT(ISBLANK(Table5[[#This Row],[Section]])),"No")</f>
        <v>No</v>
      </c>
    </row>
    <row r="5896" spans="1:13" x14ac:dyDescent="0.25">
      <c r="A5896" s="126" t="s">
        <v>11970</v>
      </c>
      <c r="B5896" s="126" t="s">
        <v>17222</v>
      </c>
      <c r="C5896" s="126" t="s">
        <v>75</v>
      </c>
      <c r="D5896" s="127">
        <v>0.53500000000000003</v>
      </c>
      <c r="E5896" s="128">
        <v>171</v>
      </c>
      <c r="F5896" s="128">
        <v>171</v>
      </c>
      <c r="G5896" s="126" t="s">
        <v>13742</v>
      </c>
      <c r="H5896" s="126" t="s">
        <v>20193</v>
      </c>
      <c r="I5896" s="126" t="s">
        <v>21096</v>
      </c>
      <c r="J5896" s="126" t="s">
        <v>26262</v>
      </c>
      <c r="K5896" s="9">
        <f>_xlfn.IFNA(VLOOKUP(Table5[[#This Row],[Section]],SubSill_Tier,2,FALSE),0)</f>
        <v>0</v>
      </c>
      <c r="L5896" s="9" t="str">
        <f t="shared" si="101"/>
        <v/>
      </c>
      <c r="M5896" s="205" t="str" cm="1">
        <f t="array" ref="M5896">_xlfn.IFS(NOT(ISERROR(VLOOKUP(Table5[[#This Row],[Section]],TB_notTB,1,FALSE))),"No",LEFT(Table5[[#This Row],[Section]],3)="ETB","PLS",LEFT(Table5[[#This Row],[Section]],1)="7","PDB",NOT(ISBLANK(Table5[[#This Row],[Section]])),"No")</f>
        <v>No</v>
      </c>
    </row>
    <row r="5897" spans="1:13" x14ac:dyDescent="0.25">
      <c r="A5897" s="126" t="s">
        <v>8424</v>
      </c>
      <c r="B5897" s="126" t="s">
        <v>3598</v>
      </c>
      <c r="C5897" s="126" t="s">
        <v>98</v>
      </c>
      <c r="D5897" s="127">
        <v>1.79</v>
      </c>
      <c r="E5897" s="128">
        <v>296</v>
      </c>
      <c r="F5897" s="128">
        <v>296</v>
      </c>
      <c r="G5897" s="126" t="s">
        <v>13741</v>
      </c>
      <c r="H5897" s="126" t="s">
        <v>20352</v>
      </c>
      <c r="I5897" s="126" t="s">
        <v>20353</v>
      </c>
      <c r="J5897" s="126" t="s">
        <v>26234</v>
      </c>
      <c r="K5897" s="9">
        <f>_xlfn.IFNA(VLOOKUP(Table5[[#This Row],[Section]],SubSill_Tier,2,FALSE),0)</f>
        <v>0</v>
      </c>
      <c r="L5897" s="9" t="str">
        <f t="shared" si="101"/>
        <v/>
      </c>
      <c r="M5897" s="205" t="str" cm="1">
        <f t="array" ref="M5897">_xlfn.IFS(NOT(ISERROR(VLOOKUP(Table5[[#This Row],[Section]],TB_notTB,1,FALSE))),"No",LEFT(Table5[[#This Row],[Section]],3)="ETB","PLS",LEFT(Table5[[#This Row],[Section]],1)="7","PDB",NOT(ISBLANK(Table5[[#This Row],[Section]])),"No")</f>
        <v>No</v>
      </c>
    </row>
    <row r="5898" spans="1:13" x14ac:dyDescent="0.25">
      <c r="A5898" s="126" t="s">
        <v>8425</v>
      </c>
      <c r="B5898" s="126" t="s">
        <v>17222</v>
      </c>
      <c r="C5898" s="126" t="s">
        <v>98</v>
      </c>
      <c r="D5898" s="127">
        <v>0.49</v>
      </c>
      <c r="E5898" s="128">
        <v>200</v>
      </c>
      <c r="F5898" s="128">
        <v>200</v>
      </c>
      <c r="G5898" s="126" t="s">
        <v>13721</v>
      </c>
      <c r="H5898" s="126" t="s">
        <v>20121</v>
      </c>
      <c r="I5898" s="126" t="s">
        <v>20122</v>
      </c>
      <c r="J5898" s="126" t="s">
        <v>26234</v>
      </c>
      <c r="K5898" s="9">
        <f>_xlfn.IFNA(VLOOKUP(Table5[[#This Row],[Section]],SubSill_Tier,2,FALSE),0)</f>
        <v>0</v>
      </c>
      <c r="L5898" s="9" t="str">
        <f t="shared" si="101"/>
        <v/>
      </c>
      <c r="M5898" s="205" t="str" cm="1">
        <f t="array" ref="M5898">_xlfn.IFS(NOT(ISERROR(VLOOKUP(Table5[[#This Row],[Section]],TB_notTB,1,FALSE))),"No",LEFT(Table5[[#This Row],[Section]],3)="ETB","PLS",LEFT(Table5[[#This Row],[Section]],1)="7","PDB",NOT(ISBLANK(Table5[[#This Row],[Section]])),"No")</f>
        <v>No</v>
      </c>
    </row>
    <row r="5899" spans="1:13" x14ac:dyDescent="0.25">
      <c r="A5899" s="126" t="s">
        <v>2491</v>
      </c>
      <c r="B5899" s="126" t="s">
        <v>17222</v>
      </c>
      <c r="C5899" s="126" t="s">
        <v>98</v>
      </c>
      <c r="D5899" s="127">
        <v>2.16</v>
      </c>
      <c r="E5899" s="128">
        <v>642</v>
      </c>
      <c r="F5899" s="128">
        <v>642</v>
      </c>
      <c r="G5899" s="126" t="s">
        <v>13748</v>
      </c>
      <c r="H5899" s="126" t="s">
        <v>20246</v>
      </c>
      <c r="I5899" s="126" t="s">
        <v>20247</v>
      </c>
      <c r="J5899" s="126" t="s">
        <v>26241</v>
      </c>
      <c r="K5899" s="9">
        <f>_xlfn.IFNA(VLOOKUP(Table5[[#This Row],[Section]],SubSill_Tier,2,FALSE),0)</f>
        <v>0</v>
      </c>
      <c r="L5899" s="9" t="str">
        <f t="shared" si="101"/>
        <v/>
      </c>
      <c r="M5899" s="205" t="str" cm="1">
        <f t="array" ref="M5899">_xlfn.IFS(NOT(ISERROR(VLOOKUP(Table5[[#This Row],[Section]],TB_notTB,1,FALSE))),"No",LEFT(Table5[[#This Row],[Section]],3)="ETB","PLS",LEFT(Table5[[#This Row],[Section]],1)="7","PDB",NOT(ISBLANK(Table5[[#This Row],[Section]])),"No")</f>
        <v>No</v>
      </c>
    </row>
    <row r="5900" spans="1:13" x14ac:dyDescent="0.25">
      <c r="A5900" s="126" t="s">
        <v>2492</v>
      </c>
      <c r="B5900" s="126" t="s">
        <v>2493</v>
      </c>
      <c r="C5900" s="126" t="s">
        <v>75</v>
      </c>
      <c r="D5900" s="127">
        <v>0.28499999999999998</v>
      </c>
      <c r="E5900" s="128">
        <v>188</v>
      </c>
      <c r="F5900" s="128">
        <v>100</v>
      </c>
      <c r="G5900" s="126" t="s">
        <v>13795</v>
      </c>
      <c r="H5900" s="126" t="s">
        <v>20347</v>
      </c>
      <c r="I5900" s="126" t="s">
        <v>28074</v>
      </c>
      <c r="J5900" s="126" t="s">
        <v>26247</v>
      </c>
      <c r="K5900" s="9">
        <f>_xlfn.IFNA(VLOOKUP(Table5[[#This Row],[Section]],SubSill_Tier,2,FALSE),0)</f>
        <v>0</v>
      </c>
      <c r="L5900" s="9" t="str">
        <f t="shared" si="101"/>
        <v/>
      </c>
      <c r="M5900" s="205" t="str" cm="1">
        <f t="array" ref="M5900">_xlfn.IFS(NOT(ISERROR(VLOOKUP(Table5[[#This Row],[Section]],TB_notTB,1,FALSE))),"No",LEFT(Table5[[#This Row],[Section]],3)="ETB","PLS",LEFT(Table5[[#This Row],[Section]],1)="7","PDB",NOT(ISBLANK(Table5[[#This Row],[Section]])),"No")</f>
        <v>No</v>
      </c>
    </row>
    <row r="5901" spans="1:13" x14ac:dyDescent="0.25">
      <c r="A5901" s="126" t="s">
        <v>2494</v>
      </c>
      <c r="B5901" s="126" t="s">
        <v>2495</v>
      </c>
      <c r="C5901" s="126" t="s">
        <v>75</v>
      </c>
      <c r="D5901" s="127">
        <v>0.187</v>
      </c>
      <c r="E5901" s="128">
        <v>125</v>
      </c>
      <c r="F5901" s="128">
        <v>100</v>
      </c>
      <c r="G5901" s="126" t="s">
        <v>13798</v>
      </c>
      <c r="H5901" s="126" t="s">
        <v>20355</v>
      </c>
      <c r="I5901" s="126" t="s">
        <v>20356</v>
      </c>
      <c r="J5901" s="126" t="s">
        <v>26232</v>
      </c>
      <c r="K5901" s="9">
        <f>_xlfn.IFNA(VLOOKUP(Table5[[#This Row],[Section]],SubSill_Tier,2,FALSE),0)</f>
        <v>0</v>
      </c>
      <c r="L5901" s="9" t="str">
        <f t="shared" si="101"/>
        <v/>
      </c>
      <c r="M5901" s="205" t="str" cm="1">
        <f t="array" ref="M5901">_xlfn.IFS(NOT(ISERROR(VLOOKUP(Table5[[#This Row],[Section]],TB_notTB,1,FALSE))),"No",LEFT(Table5[[#This Row],[Section]],3)="ETB","PLS",LEFT(Table5[[#This Row],[Section]],1)="7","PDB",NOT(ISBLANK(Table5[[#This Row],[Section]])),"No")</f>
        <v>No</v>
      </c>
    </row>
    <row r="5902" spans="1:13" x14ac:dyDescent="0.25">
      <c r="A5902" s="126" t="s">
        <v>2496</v>
      </c>
      <c r="B5902" s="126" t="s">
        <v>2497</v>
      </c>
      <c r="C5902" s="126" t="s">
        <v>75</v>
      </c>
      <c r="D5902" s="127">
        <v>0.13300000000000001</v>
      </c>
      <c r="E5902" s="128">
        <v>100</v>
      </c>
      <c r="F5902" s="128">
        <v>100</v>
      </c>
      <c r="G5902" s="126" t="s">
        <v>13798</v>
      </c>
      <c r="H5902" s="126" t="s">
        <v>20355</v>
      </c>
      <c r="I5902" s="126" t="s">
        <v>20356</v>
      </c>
      <c r="J5902" s="126" t="s">
        <v>26232</v>
      </c>
      <c r="K5902" s="9">
        <f>_xlfn.IFNA(VLOOKUP(Table5[[#This Row],[Section]],SubSill_Tier,2,FALSE),0)</f>
        <v>0</v>
      </c>
      <c r="L5902" s="9" t="str">
        <f t="shared" si="101"/>
        <v/>
      </c>
      <c r="M5902" s="205" t="str" cm="1">
        <f t="array" ref="M5902">_xlfn.IFS(NOT(ISERROR(VLOOKUP(Table5[[#This Row],[Section]],TB_notTB,1,FALSE))),"No",LEFT(Table5[[#This Row],[Section]],3)="ETB","PLS",LEFT(Table5[[#This Row],[Section]],1)="7","PDB",NOT(ISBLANK(Table5[[#This Row],[Section]])),"No")</f>
        <v>No</v>
      </c>
    </row>
    <row r="5903" spans="1:13" x14ac:dyDescent="0.25">
      <c r="A5903" s="126" t="s">
        <v>8426</v>
      </c>
      <c r="B5903" s="126" t="s">
        <v>17222</v>
      </c>
      <c r="C5903" s="126" t="s">
        <v>75</v>
      </c>
      <c r="D5903" s="127">
        <v>0.621</v>
      </c>
      <c r="E5903" s="128">
        <v>159</v>
      </c>
      <c r="F5903" s="128">
        <v>159</v>
      </c>
      <c r="G5903" s="126" t="s">
        <v>13719</v>
      </c>
      <c r="H5903" s="126" t="s">
        <v>20128</v>
      </c>
      <c r="I5903" s="126" t="s">
        <v>20129</v>
      </c>
      <c r="J5903" s="126" t="s">
        <v>26236</v>
      </c>
      <c r="K5903" s="9">
        <f>_xlfn.IFNA(VLOOKUP(Table5[[#This Row],[Section]],SubSill_Tier,2,FALSE),0)</f>
        <v>0</v>
      </c>
      <c r="L5903" s="9" t="str">
        <f t="shared" si="101"/>
        <v/>
      </c>
      <c r="M5903" s="205" t="str" cm="1">
        <f t="array" ref="M5903">_xlfn.IFS(NOT(ISERROR(VLOOKUP(Table5[[#This Row],[Section]],TB_notTB,1,FALSE))),"No",LEFT(Table5[[#This Row],[Section]],3)="ETB","PLS",LEFT(Table5[[#This Row],[Section]],1)="7","PDB",NOT(ISBLANK(Table5[[#This Row],[Section]])),"No")</f>
        <v>No</v>
      </c>
    </row>
    <row r="5904" spans="1:13" x14ac:dyDescent="0.25">
      <c r="A5904" s="126" t="s">
        <v>8427</v>
      </c>
      <c r="B5904" s="126" t="s">
        <v>17222</v>
      </c>
      <c r="C5904" s="126" t="s">
        <v>75</v>
      </c>
      <c r="D5904" s="127">
        <v>0.78500000000000003</v>
      </c>
      <c r="E5904" s="128">
        <v>199</v>
      </c>
      <c r="F5904" s="128">
        <v>199</v>
      </c>
      <c r="G5904" s="126" t="s">
        <v>13719</v>
      </c>
      <c r="H5904" s="126" t="s">
        <v>20128</v>
      </c>
      <c r="I5904" s="126" t="s">
        <v>20129</v>
      </c>
      <c r="J5904" s="126" t="s">
        <v>26236</v>
      </c>
      <c r="K5904" s="9">
        <f>_xlfn.IFNA(VLOOKUP(Table5[[#This Row],[Section]],SubSill_Tier,2,FALSE),0)</f>
        <v>0</v>
      </c>
      <c r="L5904" s="9" t="str">
        <f t="shared" si="101"/>
        <v/>
      </c>
      <c r="M5904" s="205" t="str" cm="1">
        <f t="array" ref="M5904">_xlfn.IFS(NOT(ISERROR(VLOOKUP(Table5[[#This Row],[Section]],TB_notTB,1,FALSE))),"No",LEFT(Table5[[#This Row],[Section]],3)="ETB","PLS",LEFT(Table5[[#This Row],[Section]],1)="7","PDB",NOT(ISBLANK(Table5[[#This Row],[Section]])),"No")</f>
        <v>No</v>
      </c>
    </row>
    <row r="5905" spans="1:13" x14ac:dyDescent="0.25">
      <c r="A5905" s="126" t="s">
        <v>16221</v>
      </c>
      <c r="B5905" s="126" t="s">
        <v>16222</v>
      </c>
      <c r="C5905" s="126" t="s">
        <v>75</v>
      </c>
      <c r="D5905" s="127">
        <v>1.2989999999999999</v>
      </c>
      <c r="E5905" s="128">
        <v>635</v>
      </c>
      <c r="F5905" s="128">
        <v>194</v>
      </c>
      <c r="G5905" s="126" t="s">
        <v>14967</v>
      </c>
      <c r="H5905" s="126" t="s">
        <v>20263</v>
      </c>
      <c r="I5905" s="126" t="s">
        <v>20262</v>
      </c>
      <c r="J5905" s="126" t="s">
        <v>26291</v>
      </c>
      <c r="K5905" s="9">
        <f>_xlfn.IFNA(VLOOKUP(Table5[[#This Row],[Section]],SubSill_Tier,2,FALSE),0)</f>
        <v>0</v>
      </c>
      <c r="L5905" s="9" t="str">
        <f t="shared" si="101"/>
        <v/>
      </c>
      <c r="M5905" s="205" t="str" cm="1">
        <f t="array" ref="M5905">_xlfn.IFS(NOT(ISERROR(VLOOKUP(Table5[[#This Row],[Section]],TB_notTB,1,FALSE))),"No",LEFT(Table5[[#This Row],[Section]],3)="ETB","PLS",LEFT(Table5[[#This Row],[Section]],1)="7","PDB",NOT(ISBLANK(Table5[[#This Row],[Section]])),"No")</f>
        <v>No</v>
      </c>
    </row>
    <row r="5906" spans="1:13" x14ac:dyDescent="0.25">
      <c r="A5906" s="126" t="s">
        <v>16223</v>
      </c>
      <c r="B5906" s="126" t="s">
        <v>16224</v>
      </c>
      <c r="C5906" s="126" t="s">
        <v>75</v>
      </c>
      <c r="D5906" s="127">
        <v>1.17</v>
      </c>
      <c r="E5906" s="128">
        <v>535</v>
      </c>
      <c r="F5906" s="128">
        <v>433</v>
      </c>
      <c r="G5906" s="126" t="s">
        <v>14967</v>
      </c>
      <c r="H5906" s="126" t="s">
        <v>20263</v>
      </c>
      <c r="I5906" s="126" t="s">
        <v>20262</v>
      </c>
      <c r="J5906" s="126" t="s">
        <v>26291</v>
      </c>
      <c r="K5906" s="9">
        <f>_xlfn.IFNA(VLOOKUP(Table5[[#This Row],[Section]],SubSill_Tier,2,FALSE),0)</f>
        <v>0</v>
      </c>
      <c r="L5906" s="9" t="str">
        <f t="shared" si="101"/>
        <v/>
      </c>
      <c r="M5906" s="205" t="str" cm="1">
        <f t="array" ref="M5906">_xlfn.IFS(NOT(ISERROR(VLOOKUP(Table5[[#This Row],[Section]],TB_notTB,1,FALSE))),"No",LEFT(Table5[[#This Row],[Section]],3)="ETB","PLS",LEFT(Table5[[#This Row],[Section]],1)="7","PDB",NOT(ISBLANK(Table5[[#This Row],[Section]])),"No")</f>
        <v>No</v>
      </c>
    </row>
    <row r="5907" spans="1:13" x14ac:dyDescent="0.25">
      <c r="A5907" s="126" t="s">
        <v>16225</v>
      </c>
      <c r="B5907" s="126" t="s">
        <v>16226</v>
      </c>
      <c r="C5907" s="126" t="s">
        <v>75</v>
      </c>
      <c r="D5907" s="127">
        <v>1.052</v>
      </c>
      <c r="E5907" s="128">
        <v>543</v>
      </c>
      <c r="F5907" s="128">
        <v>203</v>
      </c>
      <c r="G5907" s="126" t="s">
        <v>14967</v>
      </c>
      <c r="H5907" s="126" t="s">
        <v>20263</v>
      </c>
      <c r="I5907" s="126" t="s">
        <v>20262</v>
      </c>
      <c r="J5907" s="126" t="s">
        <v>26291</v>
      </c>
      <c r="K5907" s="9">
        <f>_xlfn.IFNA(VLOOKUP(Table5[[#This Row],[Section]],SubSill_Tier,2,FALSE),0)</f>
        <v>0</v>
      </c>
      <c r="L5907" s="9" t="str">
        <f t="shared" si="101"/>
        <v/>
      </c>
      <c r="M5907" s="205" t="str" cm="1">
        <f t="array" ref="M5907">_xlfn.IFS(NOT(ISERROR(VLOOKUP(Table5[[#This Row],[Section]],TB_notTB,1,FALSE))),"No",LEFT(Table5[[#This Row],[Section]],3)="ETB","PLS",LEFT(Table5[[#This Row],[Section]],1)="7","PDB",NOT(ISBLANK(Table5[[#This Row],[Section]])),"No")</f>
        <v>No</v>
      </c>
    </row>
    <row r="5908" spans="1:13" x14ac:dyDescent="0.25">
      <c r="A5908" s="126" t="s">
        <v>2498</v>
      </c>
      <c r="B5908" s="126" t="s">
        <v>17222</v>
      </c>
      <c r="C5908" s="126" t="s">
        <v>98</v>
      </c>
      <c r="D5908" s="127">
        <v>0.35499999999999998</v>
      </c>
      <c r="E5908" s="128">
        <v>177</v>
      </c>
      <c r="F5908" s="128">
        <v>100</v>
      </c>
      <c r="G5908" s="126" t="s">
        <v>13766</v>
      </c>
      <c r="H5908" s="126" t="s">
        <v>20199</v>
      </c>
      <c r="I5908" s="126" t="s">
        <v>20200</v>
      </c>
      <c r="J5908" s="126" t="s">
        <v>26232</v>
      </c>
      <c r="K5908" s="9">
        <f>_xlfn.IFNA(VLOOKUP(Table5[[#This Row],[Section]],SubSill_Tier,2,FALSE),0)</f>
        <v>0</v>
      </c>
      <c r="L5908" s="9" t="str">
        <f t="shared" si="101"/>
        <v/>
      </c>
      <c r="M5908" s="205" t="str" cm="1">
        <f t="array" ref="M5908">_xlfn.IFS(NOT(ISERROR(VLOOKUP(Table5[[#This Row],[Section]],TB_notTB,1,FALSE))),"No",LEFT(Table5[[#This Row],[Section]],3)="ETB","PLS",LEFT(Table5[[#This Row],[Section]],1)="7","PDB",NOT(ISBLANK(Table5[[#This Row],[Section]])),"No")</f>
        <v>No</v>
      </c>
    </row>
    <row r="5909" spans="1:13" x14ac:dyDescent="0.25">
      <c r="A5909" s="126" t="s">
        <v>16227</v>
      </c>
      <c r="B5909" s="126" t="s">
        <v>16228</v>
      </c>
      <c r="C5909" s="126" t="s">
        <v>75</v>
      </c>
      <c r="D5909" s="127">
        <v>0.73399999999999999</v>
      </c>
      <c r="E5909" s="128">
        <v>356</v>
      </c>
      <c r="F5909" s="128">
        <v>130</v>
      </c>
      <c r="G5909" s="126" t="s">
        <v>14967</v>
      </c>
      <c r="H5909" s="126" t="s">
        <v>20263</v>
      </c>
      <c r="I5909" s="126" t="s">
        <v>20262</v>
      </c>
      <c r="J5909" s="126" t="s">
        <v>26291</v>
      </c>
      <c r="K5909" s="9">
        <f>_xlfn.IFNA(VLOOKUP(Table5[[#This Row],[Section]],SubSill_Tier,2,FALSE),0)</f>
        <v>0</v>
      </c>
      <c r="L5909" s="9" t="str">
        <f t="shared" si="101"/>
        <v/>
      </c>
      <c r="M5909" s="205" t="str" cm="1">
        <f t="array" ref="M5909">_xlfn.IFS(NOT(ISERROR(VLOOKUP(Table5[[#This Row],[Section]],TB_notTB,1,FALSE))),"No",LEFT(Table5[[#This Row],[Section]],3)="ETB","PLS",LEFT(Table5[[#This Row],[Section]],1)="7","PDB",NOT(ISBLANK(Table5[[#This Row],[Section]])),"No")</f>
        <v>No</v>
      </c>
    </row>
    <row r="5910" spans="1:13" x14ac:dyDescent="0.25">
      <c r="A5910" s="126" t="s">
        <v>16229</v>
      </c>
      <c r="B5910" s="126" t="s">
        <v>16230</v>
      </c>
      <c r="C5910" s="126" t="s">
        <v>75</v>
      </c>
      <c r="D5910" s="127">
        <v>0.86899999999999999</v>
      </c>
      <c r="E5910" s="128">
        <v>215</v>
      </c>
      <c r="F5910" s="128">
        <v>144</v>
      </c>
      <c r="G5910" s="126" t="s">
        <v>14967</v>
      </c>
      <c r="H5910" s="126" t="s">
        <v>21251</v>
      </c>
      <c r="I5910" s="126" t="s">
        <v>22136</v>
      </c>
      <c r="J5910" s="126" t="s">
        <v>26278</v>
      </c>
      <c r="K5910" s="9">
        <f>_xlfn.IFNA(VLOOKUP(Table5[[#This Row],[Section]],SubSill_Tier,2,FALSE),0)</f>
        <v>0</v>
      </c>
      <c r="L5910" s="9" t="str">
        <f t="shared" si="101"/>
        <v/>
      </c>
      <c r="M5910" s="205" t="str" cm="1">
        <f t="array" ref="M5910">_xlfn.IFS(NOT(ISERROR(VLOOKUP(Table5[[#This Row],[Section]],TB_notTB,1,FALSE))),"No",LEFT(Table5[[#This Row],[Section]],3)="ETB","PLS",LEFT(Table5[[#This Row],[Section]],1)="7","PDB",NOT(ISBLANK(Table5[[#This Row],[Section]])),"No")</f>
        <v>No</v>
      </c>
    </row>
    <row r="5911" spans="1:13" x14ac:dyDescent="0.25">
      <c r="A5911" s="126" t="s">
        <v>16231</v>
      </c>
      <c r="B5911" s="126" t="s">
        <v>16232</v>
      </c>
      <c r="C5911" s="126" t="s">
        <v>75</v>
      </c>
      <c r="D5911" s="127">
        <v>1.0309999999999999</v>
      </c>
      <c r="E5911" s="128">
        <v>259</v>
      </c>
      <c r="F5911" s="128">
        <v>152</v>
      </c>
      <c r="G5911" s="126" t="s">
        <v>14967</v>
      </c>
      <c r="H5911" s="126" t="s">
        <v>20263</v>
      </c>
      <c r="I5911" s="126" t="s">
        <v>20262</v>
      </c>
      <c r="J5911" s="126" t="s">
        <v>26291</v>
      </c>
      <c r="K5911" s="9">
        <f>_xlfn.IFNA(VLOOKUP(Table5[[#This Row],[Section]],SubSill_Tier,2,FALSE),0)</f>
        <v>0</v>
      </c>
      <c r="L5911" s="9" t="str">
        <f t="shared" si="101"/>
        <v/>
      </c>
      <c r="M5911" s="205" t="str" cm="1">
        <f t="array" ref="M5911">_xlfn.IFS(NOT(ISERROR(VLOOKUP(Table5[[#This Row],[Section]],TB_notTB,1,FALSE))),"No",LEFT(Table5[[#This Row],[Section]],3)="ETB","PLS",LEFT(Table5[[#This Row],[Section]],1)="7","PDB",NOT(ISBLANK(Table5[[#This Row],[Section]])),"No")</f>
        <v>No</v>
      </c>
    </row>
    <row r="5912" spans="1:13" x14ac:dyDescent="0.25">
      <c r="A5912" s="126" t="s">
        <v>2499</v>
      </c>
      <c r="B5912" s="126" t="s">
        <v>17222</v>
      </c>
      <c r="C5912" s="126" t="s">
        <v>98</v>
      </c>
      <c r="D5912" s="127">
        <v>1.706</v>
      </c>
      <c r="E5912" s="128">
        <v>415</v>
      </c>
      <c r="F5912" s="128">
        <v>298</v>
      </c>
      <c r="G5912" s="126" t="s">
        <v>13766</v>
      </c>
      <c r="H5912" s="126" t="s">
        <v>20199</v>
      </c>
      <c r="I5912" s="126" t="s">
        <v>20200</v>
      </c>
      <c r="J5912" s="126" t="s">
        <v>26232</v>
      </c>
      <c r="K5912" s="9">
        <f>_xlfn.IFNA(VLOOKUP(Table5[[#This Row],[Section]],SubSill_Tier,2,FALSE),0)</f>
        <v>0</v>
      </c>
      <c r="L5912" s="9" t="str">
        <f t="shared" si="101"/>
        <v/>
      </c>
      <c r="M5912" s="205" t="str" cm="1">
        <f t="array" ref="M5912">_xlfn.IFS(NOT(ISERROR(VLOOKUP(Table5[[#This Row],[Section]],TB_notTB,1,FALSE))),"No",LEFT(Table5[[#This Row],[Section]],3)="ETB","PLS",LEFT(Table5[[#This Row],[Section]],1)="7","PDB",NOT(ISBLANK(Table5[[#This Row],[Section]])),"No")</f>
        <v>No</v>
      </c>
    </row>
    <row r="5913" spans="1:13" x14ac:dyDescent="0.25">
      <c r="A5913" s="126" t="s">
        <v>2500</v>
      </c>
      <c r="B5913" s="126" t="s">
        <v>17222</v>
      </c>
      <c r="C5913" s="126" t="s">
        <v>98</v>
      </c>
      <c r="D5913" s="127">
        <v>1.4770000000000001</v>
      </c>
      <c r="E5913" s="128">
        <v>237</v>
      </c>
      <c r="F5913" s="128">
        <v>152</v>
      </c>
      <c r="G5913" s="126" t="s">
        <v>13766</v>
      </c>
      <c r="H5913" s="126" t="s">
        <v>20199</v>
      </c>
      <c r="I5913" s="126" t="s">
        <v>20200</v>
      </c>
      <c r="J5913" s="126" t="s">
        <v>26232</v>
      </c>
      <c r="K5913" s="9">
        <f>_xlfn.IFNA(VLOOKUP(Table5[[#This Row],[Section]],SubSill_Tier,2,FALSE),0)</f>
        <v>0</v>
      </c>
      <c r="L5913" s="9" t="str">
        <f t="shared" si="101"/>
        <v/>
      </c>
      <c r="M5913" s="205" t="str" cm="1">
        <f t="array" ref="M5913">_xlfn.IFS(NOT(ISERROR(VLOOKUP(Table5[[#This Row],[Section]],TB_notTB,1,FALSE))),"No",LEFT(Table5[[#This Row],[Section]],3)="ETB","PLS",LEFT(Table5[[#This Row],[Section]],1)="7","PDB",NOT(ISBLANK(Table5[[#This Row],[Section]])),"No")</f>
        <v>No</v>
      </c>
    </row>
    <row r="5914" spans="1:13" x14ac:dyDescent="0.25">
      <c r="A5914" s="126" t="s">
        <v>2501</v>
      </c>
      <c r="B5914" s="126" t="s">
        <v>17222</v>
      </c>
      <c r="C5914" s="126" t="s">
        <v>98</v>
      </c>
      <c r="D5914" s="127">
        <v>0.99399999999999999</v>
      </c>
      <c r="E5914" s="128">
        <v>381</v>
      </c>
      <c r="F5914" s="128">
        <v>276</v>
      </c>
      <c r="G5914" s="126" t="s">
        <v>13766</v>
      </c>
      <c r="H5914" s="126" t="s">
        <v>20199</v>
      </c>
      <c r="I5914" s="126" t="s">
        <v>20200</v>
      </c>
      <c r="J5914" s="126" t="s">
        <v>26232</v>
      </c>
      <c r="K5914" s="9">
        <f>_xlfn.IFNA(VLOOKUP(Table5[[#This Row],[Section]],SubSill_Tier,2,FALSE),0)</f>
        <v>0</v>
      </c>
      <c r="L5914" s="9" t="str">
        <f t="shared" si="101"/>
        <v/>
      </c>
      <c r="M5914" s="205" t="str" cm="1">
        <f t="array" ref="M5914">_xlfn.IFS(NOT(ISERROR(VLOOKUP(Table5[[#This Row],[Section]],TB_notTB,1,FALSE))),"No",LEFT(Table5[[#This Row],[Section]],3)="ETB","PLS",LEFT(Table5[[#This Row],[Section]],1)="7","PDB",NOT(ISBLANK(Table5[[#This Row],[Section]])),"No")</f>
        <v>No</v>
      </c>
    </row>
    <row r="5915" spans="1:13" x14ac:dyDescent="0.25">
      <c r="A5915" s="126" t="s">
        <v>16233</v>
      </c>
      <c r="B5915" s="126" t="s">
        <v>16234</v>
      </c>
      <c r="C5915" s="126" t="s">
        <v>75</v>
      </c>
      <c r="D5915" s="127">
        <v>1.3740000000000001</v>
      </c>
      <c r="E5915" s="128">
        <v>439</v>
      </c>
      <c r="F5915" s="128">
        <v>254</v>
      </c>
      <c r="G5915" s="126" t="s">
        <v>14967</v>
      </c>
      <c r="H5915" s="126" t="s">
        <v>21251</v>
      </c>
      <c r="I5915" s="126" t="s">
        <v>22136</v>
      </c>
      <c r="J5915" s="126" t="s">
        <v>26278</v>
      </c>
      <c r="K5915" s="9">
        <f>_xlfn.IFNA(VLOOKUP(Table5[[#This Row],[Section]],SubSill_Tier,2,FALSE),0)</f>
        <v>0</v>
      </c>
      <c r="L5915" s="9" t="str">
        <f t="shared" si="101"/>
        <v/>
      </c>
      <c r="M5915" s="205" t="str" cm="1">
        <f t="array" ref="M5915">_xlfn.IFS(NOT(ISERROR(VLOOKUP(Table5[[#This Row],[Section]],TB_notTB,1,FALSE))),"No",LEFT(Table5[[#This Row],[Section]],3)="ETB","PLS",LEFT(Table5[[#This Row],[Section]],1)="7","PDB",NOT(ISBLANK(Table5[[#This Row],[Section]])),"No")</f>
        <v>No</v>
      </c>
    </row>
    <row r="5916" spans="1:13" x14ac:dyDescent="0.25">
      <c r="A5916" s="126" t="s">
        <v>2502</v>
      </c>
      <c r="B5916" s="126" t="s">
        <v>17222</v>
      </c>
      <c r="C5916" s="126" t="s">
        <v>98</v>
      </c>
      <c r="D5916" s="127">
        <v>0.59599999999999997</v>
      </c>
      <c r="E5916" s="128">
        <v>207</v>
      </c>
      <c r="F5916" s="128">
        <v>137</v>
      </c>
      <c r="G5916" s="126" t="s">
        <v>13766</v>
      </c>
      <c r="H5916" s="126" t="s">
        <v>20199</v>
      </c>
      <c r="I5916" s="126" t="s">
        <v>20200</v>
      </c>
      <c r="J5916" s="126" t="s">
        <v>26232</v>
      </c>
      <c r="K5916" s="9">
        <f>_xlfn.IFNA(VLOOKUP(Table5[[#This Row],[Section]],SubSill_Tier,2,FALSE),0)</f>
        <v>0</v>
      </c>
      <c r="L5916" s="9" t="str">
        <f t="shared" si="101"/>
        <v/>
      </c>
      <c r="M5916" s="205" t="str" cm="1">
        <f t="array" ref="M5916">_xlfn.IFS(NOT(ISERROR(VLOOKUP(Table5[[#This Row],[Section]],TB_notTB,1,FALSE))),"No",LEFT(Table5[[#This Row],[Section]],3)="ETB","PLS",LEFT(Table5[[#This Row],[Section]],1)="7","PDB",NOT(ISBLANK(Table5[[#This Row],[Section]])),"No")</f>
        <v>No</v>
      </c>
    </row>
    <row r="5917" spans="1:13" x14ac:dyDescent="0.25">
      <c r="A5917" s="126" t="s">
        <v>2503</v>
      </c>
      <c r="B5917" s="126" t="s">
        <v>17222</v>
      </c>
      <c r="C5917" s="126" t="s">
        <v>98</v>
      </c>
      <c r="D5917" s="127">
        <v>0.67400000000000004</v>
      </c>
      <c r="E5917" s="128">
        <v>224</v>
      </c>
      <c r="F5917" s="128">
        <v>100</v>
      </c>
      <c r="G5917" s="126" t="s">
        <v>13766</v>
      </c>
      <c r="H5917" s="126" t="s">
        <v>20199</v>
      </c>
      <c r="I5917" s="126" t="s">
        <v>20200</v>
      </c>
      <c r="J5917" s="126" t="s">
        <v>26232</v>
      </c>
      <c r="K5917" s="9">
        <f>_xlfn.IFNA(VLOOKUP(Table5[[#This Row],[Section]],SubSill_Tier,2,FALSE),0)</f>
        <v>0</v>
      </c>
      <c r="L5917" s="9" t="str">
        <f t="shared" si="101"/>
        <v/>
      </c>
      <c r="M5917" s="205" t="str" cm="1">
        <f t="array" ref="M5917">_xlfn.IFS(NOT(ISERROR(VLOOKUP(Table5[[#This Row],[Section]],TB_notTB,1,FALSE))),"No",LEFT(Table5[[#This Row],[Section]],3)="ETB","PLS",LEFT(Table5[[#This Row],[Section]],1)="7","PDB",NOT(ISBLANK(Table5[[#This Row],[Section]])),"No")</f>
        <v>No</v>
      </c>
    </row>
    <row r="5918" spans="1:13" x14ac:dyDescent="0.25">
      <c r="A5918" s="126" t="s">
        <v>2504</v>
      </c>
      <c r="B5918" s="126" t="s">
        <v>17222</v>
      </c>
      <c r="C5918" s="126" t="s">
        <v>98</v>
      </c>
      <c r="D5918" s="127">
        <v>0.51900000000000002</v>
      </c>
      <c r="E5918" s="128">
        <v>268</v>
      </c>
      <c r="F5918" s="128">
        <v>100</v>
      </c>
      <c r="G5918" s="126" t="s">
        <v>13766</v>
      </c>
      <c r="H5918" s="126" t="s">
        <v>20199</v>
      </c>
      <c r="I5918" s="126" t="s">
        <v>20200</v>
      </c>
      <c r="J5918" s="126" t="s">
        <v>26232</v>
      </c>
      <c r="K5918" s="9">
        <f>_xlfn.IFNA(VLOOKUP(Table5[[#This Row],[Section]],SubSill_Tier,2,FALSE),0)</f>
        <v>0</v>
      </c>
      <c r="L5918" s="9" t="str">
        <f t="shared" si="101"/>
        <v/>
      </c>
      <c r="M5918" s="205" t="str" cm="1">
        <f t="array" ref="M5918">_xlfn.IFS(NOT(ISERROR(VLOOKUP(Table5[[#This Row],[Section]],TB_notTB,1,FALSE))),"No",LEFT(Table5[[#This Row],[Section]],3)="ETB","PLS",LEFT(Table5[[#This Row],[Section]],1)="7","PDB",NOT(ISBLANK(Table5[[#This Row],[Section]])),"No")</f>
        <v>No</v>
      </c>
    </row>
    <row r="5919" spans="1:13" x14ac:dyDescent="0.25">
      <c r="A5919" s="126" t="s">
        <v>8428</v>
      </c>
      <c r="B5919" s="126" t="s">
        <v>17222</v>
      </c>
      <c r="C5919" s="126" t="s">
        <v>98</v>
      </c>
      <c r="D5919" s="127">
        <v>0.94199999999999995</v>
      </c>
      <c r="E5919" s="128">
        <v>147</v>
      </c>
      <c r="F5919" s="128">
        <v>100</v>
      </c>
      <c r="G5919" s="126" t="s">
        <v>13721</v>
      </c>
      <c r="H5919" s="126" t="s">
        <v>20121</v>
      </c>
      <c r="I5919" s="126" t="s">
        <v>20122</v>
      </c>
      <c r="J5919" s="126" t="s">
        <v>26234</v>
      </c>
      <c r="K5919" s="9">
        <f>_xlfn.IFNA(VLOOKUP(Table5[[#This Row],[Section]],SubSill_Tier,2,FALSE),0)</f>
        <v>0</v>
      </c>
      <c r="L5919" s="9" t="str">
        <f t="shared" si="101"/>
        <v/>
      </c>
      <c r="M5919" s="205" t="str" cm="1">
        <f t="array" ref="M5919">_xlfn.IFS(NOT(ISERROR(VLOOKUP(Table5[[#This Row],[Section]],TB_notTB,1,FALSE))),"No",LEFT(Table5[[#This Row],[Section]],3)="ETB","PLS",LEFT(Table5[[#This Row],[Section]],1)="7","PDB",NOT(ISBLANK(Table5[[#This Row],[Section]])),"No")</f>
        <v>No</v>
      </c>
    </row>
    <row r="5920" spans="1:13" x14ac:dyDescent="0.25">
      <c r="A5920" s="126" t="s">
        <v>8429</v>
      </c>
      <c r="B5920" s="126" t="s">
        <v>17222</v>
      </c>
      <c r="C5920" s="126" t="s">
        <v>98</v>
      </c>
      <c r="D5920" s="127">
        <v>0.89600000000000002</v>
      </c>
      <c r="E5920" s="128">
        <v>106</v>
      </c>
      <c r="F5920" s="128">
        <v>100</v>
      </c>
      <c r="G5920" s="126" t="s">
        <v>13714</v>
      </c>
      <c r="H5920" s="126" t="s">
        <v>20121</v>
      </c>
      <c r="I5920" s="126" t="s">
        <v>20122</v>
      </c>
      <c r="J5920" s="126" t="s">
        <v>26234</v>
      </c>
      <c r="K5920" s="9">
        <f>_xlfn.IFNA(VLOOKUP(Table5[[#This Row],[Section]],SubSill_Tier,2,FALSE),0)</f>
        <v>0</v>
      </c>
      <c r="L5920" s="9" t="str">
        <f t="shared" si="101"/>
        <v/>
      </c>
      <c r="M5920" s="205" t="str" cm="1">
        <f t="array" ref="M5920">_xlfn.IFS(NOT(ISERROR(VLOOKUP(Table5[[#This Row],[Section]],TB_notTB,1,FALSE))),"No",LEFT(Table5[[#This Row],[Section]],3)="ETB","PLS",LEFT(Table5[[#This Row],[Section]],1)="7","PDB",NOT(ISBLANK(Table5[[#This Row],[Section]])),"No")</f>
        <v>No</v>
      </c>
    </row>
    <row r="5921" spans="1:13" x14ac:dyDescent="0.25">
      <c r="A5921" s="126" t="s">
        <v>11971</v>
      </c>
      <c r="B5921" s="126" t="s">
        <v>11972</v>
      </c>
      <c r="C5921" s="126" t="s">
        <v>75</v>
      </c>
      <c r="D5921" s="127">
        <v>0.20899999999999999</v>
      </c>
      <c r="E5921" s="128">
        <v>127</v>
      </c>
      <c r="F5921" s="128">
        <v>100</v>
      </c>
      <c r="G5921" s="126" t="s">
        <v>21183</v>
      </c>
      <c r="H5921" s="126" t="s">
        <v>20248</v>
      </c>
      <c r="I5921" s="126" t="s">
        <v>21153</v>
      </c>
      <c r="J5921" s="126" t="s">
        <v>29125</v>
      </c>
      <c r="K5921" s="9">
        <f>_xlfn.IFNA(VLOOKUP(Table5[[#This Row],[Section]],SubSill_Tier,2,FALSE),0)</f>
        <v>0</v>
      </c>
      <c r="L5921" s="9" t="str">
        <f t="shared" si="101"/>
        <v/>
      </c>
      <c r="M5921" s="205" t="str" cm="1">
        <f t="array" ref="M5921">_xlfn.IFS(NOT(ISERROR(VLOOKUP(Table5[[#This Row],[Section]],TB_notTB,1,FALSE))),"No",LEFT(Table5[[#This Row],[Section]],3)="ETB","PLS",LEFT(Table5[[#This Row],[Section]],1)="7","PDB",NOT(ISBLANK(Table5[[#This Row],[Section]])),"No")</f>
        <v>No</v>
      </c>
    </row>
    <row r="5922" spans="1:13" x14ac:dyDescent="0.25">
      <c r="A5922" s="126" t="s">
        <v>11973</v>
      </c>
      <c r="B5922" s="126" t="s">
        <v>21252</v>
      </c>
      <c r="C5922" s="126" t="s">
        <v>75</v>
      </c>
      <c r="D5922" s="127">
        <v>0.29599999999999999</v>
      </c>
      <c r="E5922" s="128">
        <v>173</v>
      </c>
      <c r="F5922" s="128">
        <v>100</v>
      </c>
      <c r="G5922" s="126" t="s">
        <v>13763</v>
      </c>
      <c r="H5922" s="126" t="s">
        <v>20250</v>
      </c>
      <c r="I5922" s="126" t="s">
        <v>21155</v>
      </c>
      <c r="J5922" s="126" t="s">
        <v>26258</v>
      </c>
      <c r="K5922" s="9">
        <f>_xlfn.IFNA(VLOOKUP(Table5[[#This Row],[Section]],SubSill_Tier,2,FALSE),0)</f>
        <v>0</v>
      </c>
      <c r="L5922" s="9" t="str">
        <f t="shared" si="101"/>
        <v/>
      </c>
      <c r="M5922" s="205" t="str" cm="1">
        <f t="array" ref="M5922">_xlfn.IFS(NOT(ISERROR(VLOOKUP(Table5[[#This Row],[Section]],TB_notTB,1,FALSE))),"No",LEFT(Table5[[#This Row],[Section]],3)="ETB","PLS",LEFT(Table5[[#This Row],[Section]],1)="7","PDB",NOT(ISBLANK(Table5[[#This Row],[Section]])),"No")</f>
        <v>No</v>
      </c>
    </row>
    <row r="5923" spans="1:13" x14ac:dyDescent="0.25">
      <c r="A5923" s="126" t="s">
        <v>8430</v>
      </c>
      <c r="B5923" s="126" t="s">
        <v>28110</v>
      </c>
      <c r="C5923" s="126" t="s">
        <v>75</v>
      </c>
      <c r="D5923" s="127">
        <v>2.0750000000000002</v>
      </c>
      <c r="E5923" s="128">
        <v>267</v>
      </c>
      <c r="F5923" s="128">
        <v>267</v>
      </c>
      <c r="G5923" s="126" t="s">
        <v>13720</v>
      </c>
      <c r="H5923" s="126" t="s">
        <v>20130</v>
      </c>
      <c r="I5923" s="126" t="s">
        <v>20131</v>
      </c>
      <c r="J5923" s="126" t="s">
        <v>26235</v>
      </c>
      <c r="K5923" s="9">
        <f>_xlfn.IFNA(VLOOKUP(Table5[[#This Row],[Section]],SubSill_Tier,2,FALSE),0)</f>
        <v>0</v>
      </c>
      <c r="L5923" s="9" t="str">
        <f t="shared" si="101"/>
        <v/>
      </c>
      <c r="M5923" s="205" t="str" cm="1">
        <f t="array" ref="M5923">_xlfn.IFS(NOT(ISERROR(VLOOKUP(Table5[[#This Row],[Section]],TB_notTB,1,FALSE))),"No",LEFT(Table5[[#This Row],[Section]],3)="ETB","PLS",LEFT(Table5[[#This Row],[Section]],1)="7","PDB",NOT(ISBLANK(Table5[[#This Row],[Section]])),"No")</f>
        <v>No</v>
      </c>
    </row>
    <row r="5924" spans="1:13" x14ac:dyDescent="0.25">
      <c r="A5924" s="126" t="s">
        <v>16235</v>
      </c>
      <c r="B5924" s="126" t="s">
        <v>16236</v>
      </c>
      <c r="C5924" s="126" t="s">
        <v>75</v>
      </c>
      <c r="D5924" s="127">
        <v>0.65300000000000002</v>
      </c>
      <c r="E5924" s="128">
        <v>329</v>
      </c>
      <c r="F5924" s="128">
        <v>155</v>
      </c>
      <c r="G5924" s="126" t="s">
        <v>14974</v>
      </c>
      <c r="H5924" s="126" t="s">
        <v>21160</v>
      </c>
      <c r="I5924" s="126" t="s">
        <v>22105</v>
      </c>
      <c r="J5924" s="126" t="s">
        <v>26278</v>
      </c>
      <c r="K5924" s="9">
        <f>_xlfn.IFNA(VLOOKUP(Table5[[#This Row],[Section]],SubSill_Tier,2,FALSE),0)</f>
        <v>0</v>
      </c>
      <c r="L5924" s="9" t="str">
        <f t="shared" si="101"/>
        <v/>
      </c>
      <c r="M5924" s="205" t="str" cm="1">
        <f t="array" ref="M5924">_xlfn.IFS(NOT(ISERROR(VLOOKUP(Table5[[#This Row],[Section]],TB_notTB,1,FALSE))),"No",LEFT(Table5[[#This Row],[Section]],3)="ETB","PLS",LEFT(Table5[[#This Row],[Section]],1)="7","PDB",NOT(ISBLANK(Table5[[#This Row],[Section]])),"No")</f>
        <v>No</v>
      </c>
    </row>
    <row r="5925" spans="1:13" x14ac:dyDescent="0.25">
      <c r="A5925" s="126" t="s">
        <v>16237</v>
      </c>
      <c r="B5925" s="126" t="s">
        <v>16238</v>
      </c>
      <c r="C5925" s="126" t="s">
        <v>75</v>
      </c>
      <c r="D5925" s="127">
        <v>0.63500000000000001</v>
      </c>
      <c r="E5925" s="128">
        <v>321</v>
      </c>
      <c r="F5925" s="128">
        <v>132</v>
      </c>
      <c r="G5925" s="126" t="s">
        <v>14974</v>
      </c>
      <c r="H5925" s="126" t="s">
        <v>21160</v>
      </c>
      <c r="I5925" s="126" t="s">
        <v>22105</v>
      </c>
      <c r="J5925" s="126" t="s">
        <v>26278</v>
      </c>
      <c r="K5925" s="9">
        <f>_xlfn.IFNA(VLOOKUP(Table5[[#This Row],[Section]],SubSill_Tier,2,FALSE),0)</f>
        <v>0</v>
      </c>
      <c r="L5925" s="9" t="str">
        <f t="shared" si="101"/>
        <v/>
      </c>
      <c r="M5925" s="205" t="str" cm="1">
        <f t="array" ref="M5925">_xlfn.IFS(NOT(ISERROR(VLOOKUP(Table5[[#This Row],[Section]],TB_notTB,1,FALSE))),"No",LEFT(Table5[[#This Row],[Section]],3)="ETB","PLS",LEFT(Table5[[#This Row],[Section]],1)="7","PDB",NOT(ISBLANK(Table5[[#This Row],[Section]])),"No")</f>
        <v>No</v>
      </c>
    </row>
    <row r="5926" spans="1:13" x14ac:dyDescent="0.25">
      <c r="A5926" s="126" t="s">
        <v>16239</v>
      </c>
      <c r="B5926" s="126" t="s">
        <v>16240</v>
      </c>
      <c r="C5926" s="126" t="s">
        <v>75</v>
      </c>
      <c r="D5926" s="127">
        <v>0.64</v>
      </c>
      <c r="E5926" s="128">
        <v>337</v>
      </c>
      <c r="F5926" s="128">
        <v>180</v>
      </c>
      <c r="G5926" s="126" t="s">
        <v>14974</v>
      </c>
      <c r="H5926" s="126" t="s">
        <v>21160</v>
      </c>
      <c r="I5926" s="126" t="s">
        <v>22105</v>
      </c>
      <c r="J5926" s="126" t="s">
        <v>26278</v>
      </c>
      <c r="K5926" s="9">
        <f>_xlfn.IFNA(VLOOKUP(Table5[[#This Row],[Section]],SubSill_Tier,2,FALSE),0)</f>
        <v>0</v>
      </c>
      <c r="L5926" s="9" t="str">
        <f t="shared" si="101"/>
        <v/>
      </c>
      <c r="M5926" s="205" t="str" cm="1">
        <f t="array" ref="M5926">_xlfn.IFS(NOT(ISERROR(VLOOKUP(Table5[[#This Row],[Section]],TB_notTB,1,FALSE))),"No",LEFT(Table5[[#This Row],[Section]],3)="ETB","PLS",LEFT(Table5[[#This Row],[Section]],1)="7","PDB",NOT(ISBLANK(Table5[[#This Row],[Section]])),"No")</f>
        <v>No</v>
      </c>
    </row>
    <row r="5927" spans="1:13" x14ac:dyDescent="0.25">
      <c r="A5927" s="126" t="s">
        <v>16241</v>
      </c>
      <c r="B5927" s="126" t="s">
        <v>22137</v>
      </c>
      <c r="C5927" s="126" t="s">
        <v>75</v>
      </c>
      <c r="D5927" s="127">
        <v>0.378</v>
      </c>
      <c r="E5927" s="128">
        <v>165</v>
      </c>
      <c r="F5927" s="128">
        <v>100</v>
      </c>
      <c r="G5927" s="126" t="s">
        <v>14974</v>
      </c>
      <c r="H5927" s="126" t="s">
        <v>21160</v>
      </c>
      <c r="I5927" s="126" t="s">
        <v>22105</v>
      </c>
      <c r="J5927" s="126" t="s">
        <v>26278</v>
      </c>
      <c r="K5927" s="9">
        <f>_xlfn.IFNA(VLOOKUP(Table5[[#This Row],[Section]],SubSill_Tier,2,FALSE),0)</f>
        <v>0</v>
      </c>
      <c r="L5927" s="9" t="str">
        <f t="shared" si="101"/>
        <v/>
      </c>
      <c r="M5927" s="205" t="str" cm="1">
        <f t="array" ref="M5927">_xlfn.IFS(NOT(ISERROR(VLOOKUP(Table5[[#This Row],[Section]],TB_notTB,1,FALSE))),"No",LEFT(Table5[[#This Row],[Section]],3)="ETB","PLS",LEFT(Table5[[#This Row],[Section]],1)="7","PDB",NOT(ISBLANK(Table5[[#This Row],[Section]])),"No")</f>
        <v>No</v>
      </c>
    </row>
    <row r="5928" spans="1:13" x14ac:dyDescent="0.25">
      <c r="A5928" s="126" t="s">
        <v>16242</v>
      </c>
      <c r="B5928" s="126" t="s">
        <v>22138</v>
      </c>
      <c r="C5928" s="126" t="s">
        <v>75</v>
      </c>
      <c r="D5928" s="127">
        <v>0.19900000000000001</v>
      </c>
      <c r="E5928" s="128">
        <v>128</v>
      </c>
      <c r="F5928" s="128">
        <v>100</v>
      </c>
      <c r="G5928" s="126" t="s">
        <v>14974</v>
      </c>
      <c r="H5928" s="126" t="s">
        <v>21160</v>
      </c>
      <c r="I5928" s="126" t="s">
        <v>22105</v>
      </c>
      <c r="J5928" s="126" t="s">
        <v>26278</v>
      </c>
      <c r="K5928" s="9">
        <f>_xlfn.IFNA(VLOOKUP(Table5[[#This Row],[Section]],SubSill_Tier,2,FALSE),0)</f>
        <v>0</v>
      </c>
      <c r="L5928" s="9" t="str">
        <f t="shared" si="101"/>
        <v/>
      </c>
      <c r="M5928" s="205" t="str" cm="1">
        <f t="array" ref="M5928">_xlfn.IFS(NOT(ISERROR(VLOOKUP(Table5[[#This Row],[Section]],TB_notTB,1,FALSE))),"No",LEFT(Table5[[#This Row],[Section]],3)="ETB","PLS",LEFT(Table5[[#This Row],[Section]],1)="7","PDB",NOT(ISBLANK(Table5[[#This Row],[Section]])),"No")</f>
        <v>No</v>
      </c>
    </row>
    <row r="5929" spans="1:13" x14ac:dyDescent="0.25">
      <c r="A5929" s="126" t="s">
        <v>16243</v>
      </c>
      <c r="B5929" s="126" t="s">
        <v>16244</v>
      </c>
      <c r="C5929" s="126" t="s">
        <v>75</v>
      </c>
      <c r="D5929" s="127">
        <v>0.30599999999999999</v>
      </c>
      <c r="E5929" s="128">
        <v>176</v>
      </c>
      <c r="F5929" s="128">
        <v>100</v>
      </c>
      <c r="G5929" s="126" t="s">
        <v>14974</v>
      </c>
      <c r="H5929" s="126" t="s">
        <v>21160</v>
      </c>
      <c r="I5929" s="126" t="s">
        <v>22105</v>
      </c>
      <c r="J5929" s="126" t="s">
        <v>26278</v>
      </c>
      <c r="K5929" s="9">
        <f>_xlfn.IFNA(VLOOKUP(Table5[[#This Row],[Section]],SubSill_Tier,2,FALSE),0)</f>
        <v>0</v>
      </c>
      <c r="L5929" s="9" t="str">
        <f t="shared" si="101"/>
        <v/>
      </c>
      <c r="M5929" s="205" t="str" cm="1">
        <f t="array" ref="M5929">_xlfn.IFS(NOT(ISERROR(VLOOKUP(Table5[[#This Row],[Section]],TB_notTB,1,FALSE))),"No",LEFT(Table5[[#This Row],[Section]],3)="ETB","PLS",LEFT(Table5[[#This Row],[Section]],1)="7","PDB",NOT(ISBLANK(Table5[[#This Row],[Section]])),"No")</f>
        <v>No</v>
      </c>
    </row>
    <row r="5930" spans="1:13" x14ac:dyDescent="0.25">
      <c r="A5930" s="126" t="s">
        <v>8431</v>
      </c>
      <c r="B5930" s="126" t="s">
        <v>17222</v>
      </c>
      <c r="C5930" s="126" t="s">
        <v>98</v>
      </c>
      <c r="D5930" s="127">
        <v>7.5999999999999998E-2</v>
      </c>
      <c r="E5930" s="128">
        <v>100</v>
      </c>
      <c r="F5930" s="128">
        <v>100</v>
      </c>
      <c r="G5930" s="126" t="s">
        <v>13716</v>
      </c>
      <c r="H5930" s="126" t="s">
        <v>20167</v>
      </c>
      <c r="I5930" s="126" t="s">
        <v>20168</v>
      </c>
      <c r="J5930" s="126" t="s">
        <v>26236</v>
      </c>
      <c r="K5930" s="9">
        <f>_xlfn.IFNA(VLOOKUP(Table5[[#This Row],[Section]],SubSill_Tier,2,FALSE),0)</f>
        <v>0</v>
      </c>
      <c r="L5930" s="9" t="str">
        <f t="shared" si="101"/>
        <v/>
      </c>
      <c r="M5930" s="205" t="str" cm="1">
        <f t="array" ref="M5930">_xlfn.IFS(NOT(ISERROR(VLOOKUP(Table5[[#This Row],[Section]],TB_notTB,1,FALSE))),"No",LEFT(Table5[[#This Row],[Section]],3)="ETB","PLS",LEFT(Table5[[#This Row],[Section]],1)="7","PDB",NOT(ISBLANK(Table5[[#This Row],[Section]])),"No")</f>
        <v>No</v>
      </c>
    </row>
    <row r="5931" spans="1:13" x14ac:dyDescent="0.25">
      <c r="A5931" s="126" t="s">
        <v>16245</v>
      </c>
      <c r="B5931" s="126" t="s">
        <v>22139</v>
      </c>
      <c r="C5931" s="126" t="s">
        <v>75</v>
      </c>
      <c r="D5931" s="127">
        <v>0.66100000000000003</v>
      </c>
      <c r="E5931" s="128">
        <v>214</v>
      </c>
      <c r="F5931" s="128">
        <v>151</v>
      </c>
      <c r="G5931" s="126" t="s">
        <v>14979</v>
      </c>
      <c r="H5931" s="126" t="s">
        <v>21162</v>
      </c>
      <c r="I5931" s="126" t="s">
        <v>22110</v>
      </c>
      <c r="J5931" s="126" t="s">
        <v>26278</v>
      </c>
      <c r="K5931" s="9">
        <f>_xlfn.IFNA(VLOOKUP(Table5[[#This Row],[Section]],SubSill_Tier,2,FALSE),0)</f>
        <v>0</v>
      </c>
      <c r="L5931" s="9" t="str">
        <f t="shared" si="101"/>
        <v/>
      </c>
      <c r="M5931" s="205" t="str" cm="1">
        <f t="array" ref="M5931">_xlfn.IFS(NOT(ISERROR(VLOOKUP(Table5[[#This Row],[Section]],TB_notTB,1,FALSE))),"No",LEFT(Table5[[#This Row],[Section]],3)="ETB","PLS",LEFT(Table5[[#This Row],[Section]],1)="7","PDB",NOT(ISBLANK(Table5[[#This Row],[Section]])),"No")</f>
        <v>No</v>
      </c>
    </row>
    <row r="5932" spans="1:13" x14ac:dyDescent="0.25">
      <c r="A5932" s="126" t="s">
        <v>8432</v>
      </c>
      <c r="B5932" s="126" t="s">
        <v>17222</v>
      </c>
      <c r="C5932" s="126" t="s">
        <v>98</v>
      </c>
      <c r="D5932" s="127">
        <v>1.617</v>
      </c>
      <c r="E5932" s="128">
        <v>374</v>
      </c>
      <c r="F5932" s="128">
        <v>374</v>
      </c>
      <c r="G5932" s="126" t="s">
        <v>13724</v>
      </c>
      <c r="H5932" s="126" t="s">
        <v>20186</v>
      </c>
      <c r="I5932" s="126" t="s">
        <v>22099</v>
      </c>
      <c r="J5932" s="126" t="s">
        <v>26234</v>
      </c>
      <c r="K5932" s="9">
        <f>_xlfn.IFNA(VLOOKUP(Table5[[#This Row],[Section]],SubSill_Tier,2,FALSE),0)</f>
        <v>0</v>
      </c>
      <c r="L5932" s="9" t="str">
        <f t="shared" si="101"/>
        <v/>
      </c>
      <c r="M5932" s="205" t="str" cm="1">
        <f t="array" ref="M5932">_xlfn.IFS(NOT(ISERROR(VLOOKUP(Table5[[#This Row],[Section]],TB_notTB,1,FALSE))),"No",LEFT(Table5[[#This Row],[Section]],3)="ETB","PLS",LEFT(Table5[[#This Row],[Section]],1)="7","PDB",NOT(ISBLANK(Table5[[#This Row],[Section]])),"No")</f>
        <v>No</v>
      </c>
    </row>
    <row r="5933" spans="1:13" x14ac:dyDescent="0.25">
      <c r="A5933" s="126" t="s">
        <v>2505</v>
      </c>
      <c r="B5933" s="126" t="s">
        <v>17222</v>
      </c>
      <c r="C5933" s="126" t="s">
        <v>98</v>
      </c>
      <c r="D5933" s="127">
        <v>0.23</v>
      </c>
      <c r="E5933" s="128">
        <v>135</v>
      </c>
      <c r="F5933" s="128">
        <v>100</v>
      </c>
      <c r="G5933" s="126" t="s">
        <v>13736</v>
      </c>
      <c r="H5933" s="126" t="s">
        <v>20148</v>
      </c>
      <c r="I5933" s="126" t="s">
        <v>21073</v>
      </c>
      <c r="J5933" s="126" t="s">
        <v>26232</v>
      </c>
      <c r="K5933" s="9">
        <f>_xlfn.IFNA(VLOOKUP(Table5[[#This Row],[Section]],SubSill_Tier,2,FALSE),0)</f>
        <v>0</v>
      </c>
      <c r="L5933" s="9" t="str">
        <f t="shared" si="101"/>
        <v/>
      </c>
      <c r="M5933" s="205" t="str" cm="1">
        <f t="array" ref="M5933">_xlfn.IFS(NOT(ISERROR(VLOOKUP(Table5[[#This Row],[Section]],TB_notTB,1,FALSE))),"No",LEFT(Table5[[#This Row],[Section]],3)="ETB","PLS",LEFT(Table5[[#This Row],[Section]],1)="7","PDB",NOT(ISBLANK(Table5[[#This Row],[Section]])),"No")</f>
        <v>No</v>
      </c>
    </row>
    <row r="5934" spans="1:13" x14ac:dyDescent="0.25">
      <c r="A5934" s="126" t="s">
        <v>8433</v>
      </c>
      <c r="B5934" s="126" t="s">
        <v>17222</v>
      </c>
      <c r="C5934" s="126" t="s">
        <v>98</v>
      </c>
      <c r="D5934" s="127">
        <v>3.7530000000000001</v>
      </c>
      <c r="E5934" s="128">
        <v>505</v>
      </c>
      <c r="F5934" s="128">
        <v>505</v>
      </c>
      <c r="G5934" s="126" t="s">
        <v>13750</v>
      </c>
      <c r="H5934" s="126" t="s">
        <v>20132</v>
      </c>
      <c r="I5934" s="126" t="s">
        <v>20133</v>
      </c>
      <c r="J5934" s="126" t="s">
        <v>26250</v>
      </c>
      <c r="K5934" s="9">
        <f>_xlfn.IFNA(VLOOKUP(Table5[[#This Row],[Section]],SubSill_Tier,2,FALSE),0)</f>
        <v>0</v>
      </c>
      <c r="L5934" s="9" t="str">
        <f t="shared" si="101"/>
        <v/>
      </c>
      <c r="M5934" s="205" t="str" cm="1">
        <f t="array" ref="M5934">_xlfn.IFS(NOT(ISERROR(VLOOKUP(Table5[[#This Row],[Section]],TB_notTB,1,FALSE))),"No",LEFT(Table5[[#This Row],[Section]],3)="ETB","PLS",LEFT(Table5[[#This Row],[Section]],1)="7","PDB",NOT(ISBLANK(Table5[[#This Row],[Section]])),"No")</f>
        <v>No</v>
      </c>
    </row>
    <row r="5935" spans="1:13" x14ac:dyDescent="0.25">
      <c r="A5935" s="126" t="s">
        <v>8434</v>
      </c>
      <c r="B5935" s="126" t="s">
        <v>12672</v>
      </c>
      <c r="C5935" s="126" t="s">
        <v>75</v>
      </c>
      <c r="D5935" s="127">
        <v>1.7190000000000001</v>
      </c>
      <c r="E5935" s="128">
        <v>227</v>
      </c>
      <c r="F5935" s="128">
        <v>227</v>
      </c>
      <c r="G5935" s="126" t="s">
        <v>13750</v>
      </c>
      <c r="H5935" s="126" t="s">
        <v>21081</v>
      </c>
      <c r="I5935" s="126" t="s">
        <v>21082</v>
      </c>
      <c r="J5935" s="126" t="s">
        <v>26233</v>
      </c>
      <c r="K5935" s="9">
        <f>_xlfn.IFNA(VLOOKUP(Table5[[#This Row],[Section]],SubSill_Tier,2,FALSE),0)</f>
        <v>0</v>
      </c>
      <c r="L5935" s="9" t="str">
        <f t="shared" si="101"/>
        <v>Wall</v>
      </c>
      <c r="M5935" s="205" t="str" cm="1">
        <f t="array" ref="M5935">_xlfn.IFS(NOT(ISERROR(VLOOKUP(Table5[[#This Row],[Section]],TB_notTB,1,FALSE))),"No",LEFT(Table5[[#This Row],[Section]],3)="ETB","PLS",LEFT(Table5[[#This Row],[Section]],1)="7","PDB",NOT(ISBLANK(Table5[[#This Row],[Section]])),"No")</f>
        <v>No</v>
      </c>
    </row>
    <row r="5936" spans="1:13" x14ac:dyDescent="0.25">
      <c r="A5936" s="126" t="s">
        <v>2506</v>
      </c>
      <c r="B5936" s="126" t="s">
        <v>2507</v>
      </c>
      <c r="C5936" s="126" t="s">
        <v>75</v>
      </c>
      <c r="D5936" s="127">
        <v>0.29299999999999998</v>
      </c>
      <c r="E5936" s="128">
        <v>178</v>
      </c>
      <c r="F5936" s="128">
        <v>100</v>
      </c>
      <c r="G5936" s="126" t="s">
        <v>13795</v>
      </c>
      <c r="H5936" s="126" t="s">
        <v>20347</v>
      </c>
      <c r="I5936" s="126" t="s">
        <v>28074</v>
      </c>
      <c r="J5936" s="126" t="s">
        <v>26247</v>
      </c>
      <c r="K5936" s="9">
        <f>_xlfn.IFNA(VLOOKUP(Table5[[#This Row],[Section]],SubSill_Tier,2,FALSE),0)</f>
        <v>0</v>
      </c>
      <c r="L5936" s="9" t="str">
        <f t="shared" si="101"/>
        <v/>
      </c>
      <c r="M5936" s="205" t="str" cm="1">
        <f t="array" ref="M5936">_xlfn.IFS(NOT(ISERROR(VLOOKUP(Table5[[#This Row],[Section]],TB_notTB,1,FALSE))),"No",LEFT(Table5[[#This Row],[Section]],3)="ETB","PLS",LEFT(Table5[[#This Row],[Section]],1)="7","PDB",NOT(ISBLANK(Table5[[#This Row],[Section]])),"No")</f>
        <v>No</v>
      </c>
    </row>
    <row r="5937" spans="1:13" x14ac:dyDescent="0.25">
      <c r="A5937" s="126" t="s">
        <v>8435</v>
      </c>
      <c r="B5937" s="126" t="s">
        <v>8436</v>
      </c>
      <c r="C5937" s="126" t="s">
        <v>75</v>
      </c>
      <c r="D5937" s="127">
        <v>6.1130000000000004</v>
      </c>
      <c r="E5937" s="128">
        <v>468</v>
      </c>
      <c r="F5937" s="128">
        <v>468</v>
      </c>
      <c r="G5937" s="126" t="s">
        <v>13723</v>
      </c>
      <c r="H5937" s="126" t="s">
        <v>21253</v>
      </c>
      <c r="I5937" s="126" t="s">
        <v>21254</v>
      </c>
      <c r="J5937" s="126" t="s">
        <v>26245</v>
      </c>
      <c r="K5937" s="9">
        <f>_xlfn.IFNA(VLOOKUP(Table5[[#This Row],[Section]],SubSill_Tier,2,FALSE),0)</f>
        <v>0</v>
      </c>
      <c r="L5937" s="9" t="str">
        <f t="shared" si="101"/>
        <v>Wall</v>
      </c>
      <c r="M5937" s="205" t="str" cm="1">
        <f t="array" ref="M5937">_xlfn.IFS(NOT(ISERROR(VLOOKUP(Table5[[#This Row],[Section]],TB_notTB,1,FALSE))),"No",LEFT(Table5[[#This Row],[Section]],3)="ETB","PLS",LEFT(Table5[[#This Row],[Section]],1)="7","PDB",NOT(ISBLANK(Table5[[#This Row],[Section]])),"No")</f>
        <v>No</v>
      </c>
    </row>
    <row r="5938" spans="1:13" x14ac:dyDescent="0.25">
      <c r="A5938" s="126" t="s">
        <v>8437</v>
      </c>
      <c r="B5938" s="126" t="s">
        <v>8438</v>
      </c>
      <c r="C5938" s="126" t="s">
        <v>75</v>
      </c>
      <c r="D5938" s="127">
        <v>6.4039999999999999</v>
      </c>
      <c r="E5938" s="128">
        <v>374</v>
      </c>
      <c r="F5938" s="128">
        <v>374</v>
      </c>
      <c r="G5938" s="126" t="s">
        <v>13723</v>
      </c>
      <c r="H5938" s="126" t="s">
        <v>21253</v>
      </c>
      <c r="I5938" s="126" t="s">
        <v>21254</v>
      </c>
      <c r="J5938" s="126" t="s">
        <v>26245</v>
      </c>
      <c r="K5938" s="9">
        <f>_xlfn.IFNA(VLOOKUP(Table5[[#This Row],[Section]],SubSill_Tier,2,FALSE),0)</f>
        <v>0</v>
      </c>
      <c r="L5938" s="9" t="str">
        <f t="shared" si="101"/>
        <v>Wall</v>
      </c>
      <c r="M5938" s="205" t="str" cm="1">
        <f t="array" ref="M5938">_xlfn.IFS(NOT(ISERROR(VLOOKUP(Table5[[#This Row],[Section]],TB_notTB,1,FALSE))),"No",LEFT(Table5[[#This Row],[Section]],3)="ETB","PLS",LEFT(Table5[[#This Row],[Section]],1)="7","PDB",NOT(ISBLANK(Table5[[#This Row],[Section]])),"No")</f>
        <v>No</v>
      </c>
    </row>
    <row r="5939" spans="1:13" x14ac:dyDescent="0.25">
      <c r="A5939" s="126" t="s">
        <v>8439</v>
      </c>
      <c r="B5939" s="126" t="s">
        <v>17222</v>
      </c>
      <c r="C5939" s="126" t="s">
        <v>98</v>
      </c>
      <c r="D5939" s="127">
        <v>3.758</v>
      </c>
      <c r="E5939" s="128">
        <v>512</v>
      </c>
      <c r="F5939" s="128">
        <v>512</v>
      </c>
      <c r="G5939" s="126" t="s">
        <v>13750</v>
      </c>
      <c r="H5939" s="126" t="s">
        <v>20132</v>
      </c>
      <c r="I5939" s="126" t="s">
        <v>20133</v>
      </c>
      <c r="J5939" s="126" t="s">
        <v>26250</v>
      </c>
      <c r="K5939" s="9">
        <f>_xlfn.IFNA(VLOOKUP(Table5[[#This Row],[Section]],SubSill_Tier,2,FALSE),0)</f>
        <v>0</v>
      </c>
      <c r="L5939" s="9" t="str">
        <f t="shared" si="101"/>
        <v/>
      </c>
      <c r="M5939" s="205" t="str" cm="1">
        <f t="array" ref="M5939">_xlfn.IFS(NOT(ISERROR(VLOOKUP(Table5[[#This Row],[Section]],TB_notTB,1,FALSE))),"No",LEFT(Table5[[#This Row],[Section]],3)="ETB","PLS",LEFT(Table5[[#This Row],[Section]],1)="7","PDB",NOT(ISBLANK(Table5[[#This Row],[Section]])),"No")</f>
        <v>No</v>
      </c>
    </row>
    <row r="5940" spans="1:13" x14ac:dyDescent="0.25">
      <c r="A5940" s="126" t="s">
        <v>16246</v>
      </c>
      <c r="B5940" s="126" t="s">
        <v>17222</v>
      </c>
      <c r="C5940" s="126" t="s">
        <v>98</v>
      </c>
      <c r="D5940" s="127">
        <v>0.22600000000000001</v>
      </c>
      <c r="E5940" s="128">
        <v>120</v>
      </c>
      <c r="F5940" s="128">
        <v>100</v>
      </c>
      <c r="G5940" s="126" t="s">
        <v>14974</v>
      </c>
      <c r="H5940" s="126" t="s">
        <v>20269</v>
      </c>
      <c r="I5940" s="126" t="s">
        <v>20262</v>
      </c>
      <c r="J5940" s="126" t="s">
        <v>26291</v>
      </c>
      <c r="K5940" s="9">
        <f>_xlfn.IFNA(VLOOKUP(Table5[[#This Row],[Section]],SubSill_Tier,2,FALSE),0)</f>
        <v>0</v>
      </c>
      <c r="L5940" s="9" t="str">
        <f t="shared" si="101"/>
        <v/>
      </c>
      <c r="M5940" s="205" t="str" cm="1">
        <f t="array" ref="M5940">_xlfn.IFS(NOT(ISERROR(VLOOKUP(Table5[[#This Row],[Section]],TB_notTB,1,FALSE))),"No",LEFT(Table5[[#This Row],[Section]],3)="ETB","PLS",LEFT(Table5[[#This Row],[Section]],1)="7","PDB",NOT(ISBLANK(Table5[[#This Row],[Section]])),"No")</f>
        <v>No</v>
      </c>
    </row>
    <row r="5941" spans="1:13" x14ac:dyDescent="0.25">
      <c r="A5941" s="126" t="s">
        <v>16247</v>
      </c>
      <c r="B5941" s="126" t="s">
        <v>22140</v>
      </c>
      <c r="C5941" s="126" t="s">
        <v>75</v>
      </c>
      <c r="D5941" s="127">
        <v>0.41199999999999998</v>
      </c>
      <c r="E5941" s="128">
        <v>201</v>
      </c>
      <c r="F5941" s="128">
        <v>138</v>
      </c>
      <c r="G5941" s="126" t="s">
        <v>14974</v>
      </c>
      <c r="H5941" s="126" t="s">
        <v>21160</v>
      </c>
      <c r="I5941" s="126" t="s">
        <v>22105</v>
      </c>
      <c r="J5941" s="126" t="s">
        <v>26278</v>
      </c>
      <c r="K5941" s="9">
        <f>_xlfn.IFNA(VLOOKUP(Table5[[#This Row],[Section]],SubSill_Tier,2,FALSE),0)</f>
        <v>0</v>
      </c>
      <c r="L5941" s="9" t="str">
        <f t="shared" si="101"/>
        <v/>
      </c>
      <c r="M5941" s="205" t="str" cm="1">
        <f t="array" ref="M5941">_xlfn.IFS(NOT(ISERROR(VLOOKUP(Table5[[#This Row],[Section]],TB_notTB,1,FALSE))),"No",LEFT(Table5[[#This Row],[Section]],3)="ETB","PLS",LEFT(Table5[[#This Row],[Section]],1)="7","PDB",NOT(ISBLANK(Table5[[#This Row],[Section]])),"No")</f>
        <v>No</v>
      </c>
    </row>
    <row r="5942" spans="1:13" x14ac:dyDescent="0.25">
      <c r="A5942" s="126" t="s">
        <v>2508</v>
      </c>
      <c r="B5942" s="126" t="s">
        <v>17222</v>
      </c>
      <c r="C5942" s="126" t="s">
        <v>98</v>
      </c>
      <c r="D5942" s="127">
        <v>0.125</v>
      </c>
      <c r="E5942" s="128">
        <v>100</v>
      </c>
      <c r="F5942" s="128">
        <v>100</v>
      </c>
      <c r="G5942" s="126" t="s">
        <v>13711</v>
      </c>
      <c r="H5942" s="126" t="s">
        <v>20119</v>
      </c>
      <c r="I5942" s="126" t="s">
        <v>21054</v>
      </c>
      <c r="J5942" s="126" t="s">
        <v>26232</v>
      </c>
      <c r="K5942" s="9">
        <f>_xlfn.IFNA(VLOOKUP(Table5[[#This Row],[Section]],SubSill_Tier,2,FALSE),0)</f>
        <v>0</v>
      </c>
      <c r="L5942" s="9" t="str">
        <f t="shared" si="101"/>
        <v/>
      </c>
      <c r="M5942" s="205" t="str" cm="1">
        <f t="array" ref="M5942">_xlfn.IFS(NOT(ISERROR(VLOOKUP(Table5[[#This Row],[Section]],TB_notTB,1,FALSE))),"No",LEFT(Table5[[#This Row],[Section]],3)="ETB","PLS",LEFT(Table5[[#This Row],[Section]],1)="7","PDB",NOT(ISBLANK(Table5[[#This Row],[Section]])),"No")</f>
        <v>No</v>
      </c>
    </row>
    <row r="5943" spans="1:13" x14ac:dyDescent="0.25">
      <c r="A5943" s="126" t="s">
        <v>8440</v>
      </c>
      <c r="B5943" s="126" t="s">
        <v>17222</v>
      </c>
      <c r="C5943" s="126" t="s">
        <v>98</v>
      </c>
      <c r="D5943" s="127">
        <v>3.5190000000000001</v>
      </c>
      <c r="E5943" s="128">
        <v>331</v>
      </c>
      <c r="F5943" s="128">
        <v>331</v>
      </c>
      <c r="G5943" s="126" t="s">
        <v>13716</v>
      </c>
      <c r="H5943" s="126" t="s">
        <v>20132</v>
      </c>
      <c r="I5943" s="126" t="s">
        <v>20133</v>
      </c>
      <c r="J5943" s="126" t="s">
        <v>26250</v>
      </c>
      <c r="K5943" s="9">
        <f>_xlfn.IFNA(VLOOKUP(Table5[[#This Row],[Section]],SubSill_Tier,2,FALSE),0)</f>
        <v>0</v>
      </c>
      <c r="L5943" s="9" t="str">
        <f t="shared" si="101"/>
        <v/>
      </c>
      <c r="M5943" s="205" t="str" cm="1">
        <f t="array" ref="M5943">_xlfn.IFS(NOT(ISERROR(VLOOKUP(Table5[[#This Row],[Section]],TB_notTB,1,FALSE))),"No",LEFT(Table5[[#This Row],[Section]],3)="ETB","PLS",LEFT(Table5[[#This Row],[Section]],1)="7","PDB",NOT(ISBLANK(Table5[[#This Row],[Section]])),"No")</f>
        <v>No</v>
      </c>
    </row>
    <row r="5944" spans="1:13" x14ac:dyDescent="0.25">
      <c r="A5944" s="126" t="s">
        <v>2509</v>
      </c>
      <c r="B5944" s="126" t="s">
        <v>17222</v>
      </c>
      <c r="C5944" s="126" t="s">
        <v>98</v>
      </c>
      <c r="D5944" s="127">
        <v>0.67200000000000004</v>
      </c>
      <c r="E5944" s="128">
        <v>359</v>
      </c>
      <c r="F5944" s="128">
        <v>130</v>
      </c>
      <c r="G5944" s="126" t="s">
        <v>13736</v>
      </c>
      <c r="H5944" s="126" t="s">
        <v>20148</v>
      </c>
      <c r="I5944" s="126" t="s">
        <v>21073</v>
      </c>
      <c r="J5944" s="126" t="s">
        <v>26232</v>
      </c>
      <c r="K5944" s="9">
        <f>_xlfn.IFNA(VLOOKUP(Table5[[#This Row],[Section]],SubSill_Tier,2,FALSE),0)</f>
        <v>0</v>
      </c>
      <c r="L5944" s="9" t="str">
        <f t="shared" si="101"/>
        <v/>
      </c>
      <c r="M5944" s="205" t="str" cm="1">
        <f t="array" ref="M5944">_xlfn.IFS(NOT(ISERROR(VLOOKUP(Table5[[#This Row],[Section]],TB_notTB,1,FALSE))),"No",LEFT(Table5[[#This Row],[Section]],3)="ETB","PLS",LEFT(Table5[[#This Row],[Section]],1)="7","PDB",NOT(ISBLANK(Table5[[#This Row],[Section]])),"No")</f>
        <v>No</v>
      </c>
    </row>
    <row r="5945" spans="1:13" x14ac:dyDescent="0.25">
      <c r="A5945" s="126" t="s">
        <v>2510</v>
      </c>
      <c r="B5945" s="126" t="s">
        <v>17222</v>
      </c>
      <c r="C5945" s="126" t="s">
        <v>98</v>
      </c>
      <c r="D5945" s="127">
        <v>1.7150000000000001</v>
      </c>
      <c r="E5945" s="128">
        <v>598</v>
      </c>
      <c r="F5945" s="128">
        <v>182</v>
      </c>
      <c r="G5945" s="126" t="s">
        <v>13799</v>
      </c>
      <c r="H5945" s="126" t="s">
        <v>20357</v>
      </c>
      <c r="I5945" s="126" t="s">
        <v>21255</v>
      </c>
      <c r="J5945" s="126" t="s">
        <v>26241</v>
      </c>
      <c r="K5945" s="9">
        <f>_xlfn.IFNA(VLOOKUP(Table5[[#This Row],[Section]],SubSill_Tier,2,FALSE),0)</f>
        <v>0</v>
      </c>
      <c r="L5945" s="9" t="str">
        <f t="shared" si="101"/>
        <v/>
      </c>
      <c r="M5945" s="205" t="str" cm="1">
        <f t="array" ref="M5945">_xlfn.IFS(NOT(ISERROR(VLOOKUP(Table5[[#This Row],[Section]],TB_notTB,1,FALSE))),"No",LEFT(Table5[[#This Row],[Section]],3)="ETB","PLS",LEFT(Table5[[#This Row],[Section]],1)="7","PDB",NOT(ISBLANK(Table5[[#This Row],[Section]])),"No")</f>
        <v>No</v>
      </c>
    </row>
    <row r="5946" spans="1:13" x14ac:dyDescent="0.25">
      <c r="A5946" s="126" t="s">
        <v>2511</v>
      </c>
      <c r="B5946" s="126" t="s">
        <v>2512</v>
      </c>
      <c r="C5946" s="126" t="s">
        <v>98</v>
      </c>
      <c r="D5946" s="127">
        <v>1.4419999999999999</v>
      </c>
      <c r="E5946" s="128">
        <v>512</v>
      </c>
      <c r="F5946" s="128">
        <v>128</v>
      </c>
      <c r="G5946" s="126" t="s">
        <v>13799</v>
      </c>
      <c r="H5946" s="126" t="s">
        <v>20357</v>
      </c>
      <c r="I5946" s="126" t="s">
        <v>21255</v>
      </c>
      <c r="J5946" s="126" t="s">
        <v>26241</v>
      </c>
      <c r="K5946" s="9">
        <f>_xlfn.IFNA(VLOOKUP(Table5[[#This Row],[Section]],SubSill_Tier,2,FALSE),0)</f>
        <v>0</v>
      </c>
      <c r="L5946" s="9" t="str">
        <f t="shared" si="101"/>
        <v/>
      </c>
      <c r="M5946" s="205" t="str" cm="1">
        <f t="array" ref="M5946">_xlfn.IFS(NOT(ISERROR(VLOOKUP(Table5[[#This Row],[Section]],TB_notTB,1,FALSE))),"No",LEFT(Table5[[#This Row],[Section]],3)="ETB","PLS",LEFT(Table5[[#This Row],[Section]],1)="7","PDB",NOT(ISBLANK(Table5[[#This Row],[Section]])),"No")</f>
        <v>No</v>
      </c>
    </row>
    <row r="5947" spans="1:13" x14ac:dyDescent="0.25">
      <c r="A5947" s="126" t="s">
        <v>2513</v>
      </c>
      <c r="B5947" s="126" t="s">
        <v>17222</v>
      </c>
      <c r="C5947" s="126" t="s">
        <v>75</v>
      </c>
      <c r="D5947" s="127">
        <v>0.58799999999999997</v>
      </c>
      <c r="E5947" s="128">
        <v>292</v>
      </c>
      <c r="F5947" s="128">
        <v>159</v>
      </c>
      <c r="G5947" s="126" t="s">
        <v>13711</v>
      </c>
      <c r="H5947" s="126" t="s">
        <v>20119</v>
      </c>
      <c r="I5947" s="126" t="s">
        <v>21054</v>
      </c>
      <c r="J5947" s="126" t="s">
        <v>26232</v>
      </c>
      <c r="K5947" s="9">
        <f>_xlfn.IFNA(VLOOKUP(Table5[[#This Row],[Section]],SubSill_Tier,2,FALSE),0)</f>
        <v>0</v>
      </c>
      <c r="L5947" s="9" t="str">
        <f t="shared" si="101"/>
        <v/>
      </c>
      <c r="M5947" s="205" t="str" cm="1">
        <f t="array" ref="M5947">_xlfn.IFS(NOT(ISERROR(VLOOKUP(Table5[[#This Row],[Section]],TB_notTB,1,FALSE))),"No",LEFT(Table5[[#This Row],[Section]],3)="ETB","PLS",LEFT(Table5[[#This Row],[Section]],1)="7","PDB",NOT(ISBLANK(Table5[[#This Row],[Section]])),"No")</f>
        <v>No</v>
      </c>
    </row>
    <row r="5948" spans="1:13" x14ac:dyDescent="0.25">
      <c r="A5948" s="126" t="s">
        <v>2514</v>
      </c>
      <c r="B5948" s="126" t="s">
        <v>17222</v>
      </c>
      <c r="C5948" s="126" t="s">
        <v>98</v>
      </c>
      <c r="D5948" s="127">
        <v>0.58299999999999996</v>
      </c>
      <c r="E5948" s="128">
        <v>290</v>
      </c>
      <c r="F5948" s="128">
        <v>130</v>
      </c>
      <c r="G5948" s="126" t="s">
        <v>13711</v>
      </c>
      <c r="H5948" s="126" t="s">
        <v>20119</v>
      </c>
      <c r="I5948" s="126" t="s">
        <v>21054</v>
      </c>
      <c r="J5948" s="126" t="s">
        <v>26232</v>
      </c>
      <c r="K5948" s="9">
        <f>_xlfn.IFNA(VLOOKUP(Table5[[#This Row],[Section]],SubSill_Tier,2,FALSE),0)</f>
        <v>0</v>
      </c>
      <c r="L5948" s="9" t="str">
        <f t="shared" si="101"/>
        <v/>
      </c>
      <c r="M5948" s="205" t="str" cm="1">
        <f t="array" ref="M5948">_xlfn.IFS(NOT(ISERROR(VLOOKUP(Table5[[#This Row],[Section]],TB_notTB,1,FALSE))),"No",LEFT(Table5[[#This Row],[Section]],3)="ETB","PLS",LEFT(Table5[[#This Row],[Section]],1)="7","PDB",NOT(ISBLANK(Table5[[#This Row],[Section]])),"No")</f>
        <v>No</v>
      </c>
    </row>
    <row r="5949" spans="1:13" x14ac:dyDescent="0.25">
      <c r="A5949" s="126" t="s">
        <v>2515</v>
      </c>
      <c r="B5949" s="126" t="s">
        <v>17222</v>
      </c>
      <c r="C5949" s="126" t="s">
        <v>75</v>
      </c>
      <c r="D5949" s="127">
        <v>0.73399999999999999</v>
      </c>
      <c r="E5949" s="128">
        <v>304</v>
      </c>
      <c r="F5949" s="128">
        <v>100</v>
      </c>
      <c r="G5949" s="126" t="s">
        <v>13711</v>
      </c>
      <c r="H5949" s="126" t="s">
        <v>20119</v>
      </c>
      <c r="I5949" s="126" t="s">
        <v>21054</v>
      </c>
      <c r="J5949" s="126" t="s">
        <v>26232</v>
      </c>
      <c r="K5949" s="9">
        <f>_xlfn.IFNA(VLOOKUP(Table5[[#This Row],[Section]],SubSill_Tier,2,FALSE),0)</f>
        <v>0</v>
      </c>
      <c r="L5949" s="9" t="str">
        <f t="shared" si="101"/>
        <v/>
      </c>
      <c r="M5949" s="205" t="str" cm="1">
        <f t="array" ref="M5949">_xlfn.IFS(NOT(ISERROR(VLOOKUP(Table5[[#This Row],[Section]],TB_notTB,1,FALSE))),"No",LEFT(Table5[[#This Row],[Section]],3)="ETB","PLS",LEFT(Table5[[#This Row],[Section]],1)="7","PDB",NOT(ISBLANK(Table5[[#This Row],[Section]])),"No")</f>
        <v>No</v>
      </c>
    </row>
    <row r="5950" spans="1:13" x14ac:dyDescent="0.25">
      <c r="A5950" s="126" t="s">
        <v>8441</v>
      </c>
      <c r="B5950" s="126" t="s">
        <v>17222</v>
      </c>
      <c r="C5950" s="126" t="s">
        <v>98</v>
      </c>
      <c r="D5950" s="127">
        <v>1.349</v>
      </c>
      <c r="E5950" s="128">
        <v>448</v>
      </c>
      <c r="F5950" s="128">
        <v>448</v>
      </c>
      <c r="G5950" s="126" t="s">
        <v>13721</v>
      </c>
      <c r="H5950" s="126" t="s">
        <v>20121</v>
      </c>
      <c r="I5950" s="126" t="s">
        <v>20122</v>
      </c>
      <c r="J5950" s="126" t="s">
        <v>26234</v>
      </c>
      <c r="K5950" s="9">
        <f>_xlfn.IFNA(VLOOKUP(Table5[[#This Row],[Section]],SubSill_Tier,2,FALSE),0)</f>
        <v>0</v>
      </c>
      <c r="L5950" s="9" t="str">
        <f t="shared" si="101"/>
        <v/>
      </c>
      <c r="M5950" s="205" t="str" cm="1">
        <f t="array" ref="M5950">_xlfn.IFS(NOT(ISERROR(VLOOKUP(Table5[[#This Row],[Section]],TB_notTB,1,FALSE))),"No",LEFT(Table5[[#This Row],[Section]],3)="ETB","PLS",LEFT(Table5[[#This Row],[Section]],1)="7","PDB",NOT(ISBLANK(Table5[[#This Row],[Section]])),"No")</f>
        <v>No</v>
      </c>
    </row>
    <row r="5951" spans="1:13" x14ac:dyDescent="0.25">
      <c r="A5951" s="126" t="s">
        <v>8442</v>
      </c>
      <c r="B5951" s="126" t="s">
        <v>17222</v>
      </c>
      <c r="C5951" s="126" t="s">
        <v>98</v>
      </c>
      <c r="D5951" s="127">
        <v>2.09</v>
      </c>
      <c r="E5951" s="128">
        <v>580</v>
      </c>
      <c r="F5951" s="128">
        <v>580</v>
      </c>
      <c r="G5951" s="126" t="s">
        <v>13721</v>
      </c>
      <c r="H5951" s="126" t="s">
        <v>20121</v>
      </c>
      <c r="I5951" s="126" t="s">
        <v>20122</v>
      </c>
      <c r="J5951" s="126" t="s">
        <v>26234</v>
      </c>
      <c r="K5951" s="9">
        <f>_xlfn.IFNA(VLOOKUP(Table5[[#This Row],[Section]],SubSill_Tier,2,FALSE),0)</f>
        <v>0</v>
      </c>
      <c r="L5951" s="9" t="str">
        <f t="shared" si="101"/>
        <v/>
      </c>
      <c r="M5951" s="205" t="str" cm="1">
        <f t="array" ref="M5951">_xlfn.IFS(NOT(ISERROR(VLOOKUP(Table5[[#This Row],[Section]],TB_notTB,1,FALSE))),"No",LEFT(Table5[[#This Row],[Section]],3)="ETB","PLS",LEFT(Table5[[#This Row],[Section]],1)="7","PDB",NOT(ISBLANK(Table5[[#This Row],[Section]])),"No")</f>
        <v>No</v>
      </c>
    </row>
    <row r="5952" spans="1:13" x14ac:dyDescent="0.25">
      <c r="A5952" s="126" t="s">
        <v>2516</v>
      </c>
      <c r="B5952" s="126" t="s">
        <v>17222</v>
      </c>
      <c r="C5952" s="126" t="s">
        <v>98</v>
      </c>
      <c r="D5952" s="127">
        <v>0.53200000000000003</v>
      </c>
      <c r="E5952" s="128">
        <v>287</v>
      </c>
      <c r="F5952" s="128">
        <v>100</v>
      </c>
      <c r="G5952" s="126" t="s">
        <v>13736</v>
      </c>
      <c r="H5952" s="126" t="s">
        <v>20148</v>
      </c>
      <c r="I5952" s="126" t="s">
        <v>21073</v>
      </c>
      <c r="J5952" s="126" t="s">
        <v>26232</v>
      </c>
      <c r="K5952" s="9">
        <f>_xlfn.IFNA(VLOOKUP(Table5[[#This Row],[Section]],SubSill_Tier,2,FALSE),0)</f>
        <v>0</v>
      </c>
      <c r="L5952" s="9" t="str">
        <f t="shared" si="101"/>
        <v/>
      </c>
      <c r="M5952" s="205" t="str" cm="1">
        <f t="array" ref="M5952">_xlfn.IFS(NOT(ISERROR(VLOOKUP(Table5[[#This Row],[Section]],TB_notTB,1,FALSE))),"No",LEFT(Table5[[#This Row],[Section]],3)="ETB","PLS",LEFT(Table5[[#This Row],[Section]],1)="7","PDB",NOT(ISBLANK(Table5[[#This Row],[Section]])),"No")</f>
        <v>No</v>
      </c>
    </row>
    <row r="5953" spans="1:13" x14ac:dyDescent="0.25">
      <c r="A5953" s="126" t="s">
        <v>2517</v>
      </c>
      <c r="B5953" s="126" t="s">
        <v>2518</v>
      </c>
      <c r="C5953" s="126" t="s">
        <v>75</v>
      </c>
      <c r="D5953" s="127">
        <v>1.3919999999999999</v>
      </c>
      <c r="E5953" s="128">
        <v>504</v>
      </c>
      <c r="F5953" s="128">
        <v>138</v>
      </c>
      <c r="G5953" s="126" t="s">
        <v>13729</v>
      </c>
      <c r="H5953" s="126" t="s">
        <v>20138</v>
      </c>
      <c r="I5953" s="126" t="s">
        <v>21067</v>
      </c>
      <c r="J5953" s="126" t="s">
        <v>26232</v>
      </c>
      <c r="K5953" s="9">
        <f>_xlfn.IFNA(VLOOKUP(Table5[[#This Row],[Section]],SubSill_Tier,2,FALSE),0)</f>
        <v>0</v>
      </c>
      <c r="L5953" s="9" t="str">
        <f t="shared" si="101"/>
        <v/>
      </c>
      <c r="M5953" s="205" t="str" cm="1">
        <f t="array" ref="M5953">_xlfn.IFS(NOT(ISERROR(VLOOKUP(Table5[[#This Row],[Section]],TB_notTB,1,FALSE))),"No",LEFT(Table5[[#This Row],[Section]],3)="ETB","PLS",LEFT(Table5[[#This Row],[Section]],1)="7","PDB",NOT(ISBLANK(Table5[[#This Row],[Section]])),"No")</f>
        <v>No</v>
      </c>
    </row>
    <row r="5954" spans="1:13" x14ac:dyDescent="0.25">
      <c r="A5954" s="126" t="s">
        <v>2519</v>
      </c>
      <c r="B5954" s="126" t="s">
        <v>17222</v>
      </c>
      <c r="C5954" s="126" t="s">
        <v>75</v>
      </c>
      <c r="D5954" s="127">
        <v>1.6879999999999999</v>
      </c>
      <c r="E5954" s="128">
        <v>607</v>
      </c>
      <c r="F5954" s="128">
        <v>250</v>
      </c>
      <c r="G5954" s="126" t="s">
        <v>13751</v>
      </c>
      <c r="H5954" s="126" t="s">
        <v>20169</v>
      </c>
      <c r="I5954" s="126" t="s">
        <v>20170</v>
      </c>
      <c r="J5954" s="126" t="s">
        <v>26232</v>
      </c>
      <c r="K5954" s="9">
        <f>_xlfn.IFNA(VLOOKUP(Table5[[#This Row],[Section]],SubSill_Tier,2,FALSE),0)</f>
        <v>0</v>
      </c>
      <c r="L5954" s="9" t="str">
        <f t="shared" ref="L5954:L6017" si="102">IFERROR(IF(LEFT(G5954,2)="AI",IF(_xlfn.NUMBERVALUE(IFERROR(LEFT(IF(ISERROR(FIND("X",UPPER(B5954))),UPPER(B5954),RIGHT(UPPER(B5954),LEN(UPPER(B5954))-FIND("~",SUBSTITUTE(UPPER(B5954),"X","~",LEN(UPPER(B5954))-LEN(SUBSTITUTE(UPPER(B5954),"X","")))))),FIND(" ",IF(ISERROR(FIND("X",UPPER(B5954))),UPPER(B5954),RIGHT(UPPER(B5954),LEN(UPPER(B5954))-FIND("~",SUBSTITUTE(UPPER(B5954),"X","~",LEN(UPPER(B5954))-LEN(SUBSTITUTE(UPPER(B5954),"X","")))))),1)-1),IF(ISERROR(FIND("X",UPPER(B5954))),UPPER(B5954),RIGHT(UPPER(B5954),LEN(UPPER(B5954))-FIND("~",SUBSTITUTE(UPPER(B5954),"X","~",LEN(UPPER(B5954))-LEN(SUBSTITUTE(UPPER(B5954),"X",""))))))),".")&gt;=5,"Wall",""),""),"")</f>
        <v/>
      </c>
      <c r="M5954" s="205" t="str" cm="1">
        <f t="array" ref="M5954">_xlfn.IFS(NOT(ISERROR(VLOOKUP(Table5[[#This Row],[Section]],TB_notTB,1,FALSE))),"No",LEFT(Table5[[#This Row],[Section]],3)="ETB","PLS",LEFT(Table5[[#This Row],[Section]],1)="7","PDB",NOT(ISBLANK(Table5[[#This Row],[Section]])),"No")</f>
        <v>No</v>
      </c>
    </row>
    <row r="5955" spans="1:13" x14ac:dyDescent="0.25">
      <c r="A5955" s="126" t="s">
        <v>2520</v>
      </c>
      <c r="B5955" s="126" t="s">
        <v>17222</v>
      </c>
      <c r="C5955" s="126" t="s">
        <v>75</v>
      </c>
      <c r="D5955" s="127">
        <v>0.50600000000000001</v>
      </c>
      <c r="E5955" s="128">
        <v>186</v>
      </c>
      <c r="F5955" s="128">
        <v>100</v>
      </c>
      <c r="G5955" s="126" t="s">
        <v>13751</v>
      </c>
      <c r="H5955" s="126" t="s">
        <v>20169</v>
      </c>
      <c r="I5955" s="126" t="s">
        <v>20170</v>
      </c>
      <c r="J5955" s="126" t="s">
        <v>26232</v>
      </c>
      <c r="K5955" s="9">
        <f>_xlfn.IFNA(VLOOKUP(Table5[[#This Row],[Section]],SubSill_Tier,2,FALSE),0)</f>
        <v>0</v>
      </c>
      <c r="L5955" s="9" t="str">
        <f t="shared" si="102"/>
        <v/>
      </c>
      <c r="M5955" s="205" t="str" cm="1">
        <f t="array" ref="M5955">_xlfn.IFS(NOT(ISERROR(VLOOKUP(Table5[[#This Row],[Section]],TB_notTB,1,FALSE))),"No",LEFT(Table5[[#This Row],[Section]],3)="ETB","PLS",LEFT(Table5[[#This Row],[Section]],1)="7","PDB",NOT(ISBLANK(Table5[[#This Row],[Section]])),"No")</f>
        <v>No</v>
      </c>
    </row>
    <row r="5956" spans="1:13" x14ac:dyDescent="0.25">
      <c r="A5956" s="126" t="s">
        <v>2521</v>
      </c>
      <c r="B5956" s="126" t="s">
        <v>17222</v>
      </c>
      <c r="C5956" s="126" t="s">
        <v>75</v>
      </c>
      <c r="D5956" s="127">
        <v>0.65100000000000002</v>
      </c>
      <c r="E5956" s="128">
        <v>245</v>
      </c>
      <c r="F5956" s="128">
        <v>100</v>
      </c>
      <c r="G5956" s="126" t="s">
        <v>13751</v>
      </c>
      <c r="H5956" s="126" t="s">
        <v>20169</v>
      </c>
      <c r="I5956" s="126" t="s">
        <v>20170</v>
      </c>
      <c r="J5956" s="126" t="s">
        <v>26232</v>
      </c>
      <c r="K5956" s="9">
        <f>_xlfn.IFNA(VLOOKUP(Table5[[#This Row],[Section]],SubSill_Tier,2,FALSE),0)</f>
        <v>0</v>
      </c>
      <c r="L5956" s="9" t="str">
        <f t="shared" si="102"/>
        <v/>
      </c>
      <c r="M5956" s="205" t="str" cm="1">
        <f t="array" ref="M5956">_xlfn.IFS(NOT(ISERROR(VLOOKUP(Table5[[#This Row],[Section]],TB_notTB,1,FALSE))),"No",LEFT(Table5[[#This Row],[Section]],3)="ETB","PLS",LEFT(Table5[[#This Row],[Section]],1)="7","PDB",NOT(ISBLANK(Table5[[#This Row],[Section]])),"No")</f>
        <v>No</v>
      </c>
    </row>
    <row r="5957" spans="1:13" x14ac:dyDescent="0.25">
      <c r="A5957" s="126" t="s">
        <v>2522</v>
      </c>
      <c r="B5957" s="126" t="s">
        <v>2523</v>
      </c>
      <c r="C5957" s="126" t="s">
        <v>75</v>
      </c>
      <c r="D5957" s="127">
        <v>0.47299999999999998</v>
      </c>
      <c r="E5957" s="128">
        <v>199</v>
      </c>
      <c r="F5957" s="128">
        <v>100</v>
      </c>
      <c r="G5957" s="126" t="s">
        <v>13729</v>
      </c>
      <c r="H5957" s="126" t="s">
        <v>20138</v>
      </c>
      <c r="I5957" s="126" t="s">
        <v>21067</v>
      </c>
      <c r="J5957" s="126" t="s">
        <v>26232</v>
      </c>
      <c r="K5957" s="9">
        <f>_xlfn.IFNA(VLOOKUP(Table5[[#This Row],[Section]],SubSill_Tier,2,FALSE),0)</f>
        <v>0</v>
      </c>
      <c r="L5957" s="9" t="str">
        <f t="shared" si="102"/>
        <v/>
      </c>
      <c r="M5957" s="205" t="str" cm="1">
        <f t="array" ref="M5957">_xlfn.IFS(NOT(ISERROR(VLOOKUP(Table5[[#This Row],[Section]],TB_notTB,1,FALSE))),"No",LEFT(Table5[[#This Row],[Section]],3)="ETB","PLS",LEFT(Table5[[#This Row],[Section]],1)="7","PDB",NOT(ISBLANK(Table5[[#This Row],[Section]])),"No")</f>
        <v>No</v>
      </c>
    </row>
    <row r="5958" spans="1:13" x14ac:dyDescent="0.25">
      <c r="A5958" s="126" t="s">
        <v>2524</v>
      </c>
      <c r="B5958" s="126" t="s">
        <v>17222</v>
      </c>
      <c r="C5958" s="126" t="s">
        <v>75</v>
      </c>
      <c r="D5958" s="127">
        <v>0.5</v>
      </c>
      <c r="E5958" s="128">
        <v>223</v>
      </c>
      <c r="F5958" s="128">
        <v>114</v>
      </c>
      <c r="G5958" s="126" t="s">
        <v>13751</v>
      </c>
      <c r="H5958" s="126" t="s">
        <v>20169</v>
      </c>
      <c r="I5958" s="126" t="s">
        <v>20170</v>
      </c>
      <c r="J5958" s="126" t="s">
        <v>26232</v>
      </c>
      <c r="K5958" s="9">
        <f>_xlfn.IFNA(VLOOKUP(Table5[[#This Row],[Section]],SubSill_Tier,2,FALSE),0)</f>
        <v>0</v>
      </c>
      <c r="L5958" s="9" t="str">
        <f t="shared" si="102"/>
        <v/>
      </c>
      <c r="M5958" s="205" t="str" cm="1">
        <f t="array" ref="M5958">_xlfn.IFS(NOT(ISERROR(VLOOKUP(Table5[[#This Row],[Section]],TB_notTB,1,FALSE))),"No",LEFT(Table5[[#This Row],[Section]],3)="ETB","PLS",LEFT(Table5[[#This Row],[Section]],1)="7","PDB",NOT(ISBLANK(Table5[[#This Row],[Section]])),"No")</f>
        <v>No</v>
      </c>
    </row>
    <row r="5959" spans="1:13" x14ac:dyDescent="0.25">
      <c r="A5959" s="126" t="s">
        <v>2525</v>
      </c>
      <c r="B5959" s="126" t="s">
        <v>17222</v>
      </c>
      <c r="C5959" s="126" t="s">
        <v>75</v>
      </c>
      <c r="D5959" s="127">
        <v>0.308</v>
      </c>
      <c r="E5959" s="128">
        <v>150</v>
      </c>
      <c r="F5959" s="128">
        <v>100</v>
      </c>
      <c r="G5959" s="126" t="s">
        <v>13751</v>
      </c>
      <c r="H5959" s="126" t="s">
        <v>20169</v>
      </c>
      <c r="I5959" s="126" t="s">
        <v>20170</v>
      </c>
      <c r="J5959" s="126" t="s">
        <v>26232</v>
      </c>
      <c r="K5959" s="9">
        <f>_xlfn.IFNA(VLOOKUP(Table5[[#This Row],[Section]],SubSill_Tier,2,FALSE),0)</f>
        <v>0</v>
      </c>
      <c r="L5959" s="9" t="str">
        <f t="shared" si="102"/>
        <v/>
      </c>
      <c r="M5959" s="205" t="str" cm="1">
        <f t="array" ref="M5959">_xlfn.IFS(NOT(ISERROR(VLOOKUP(Table5[[#This Row],[Section]],TB_notTB,1,FALSE))),"No",LEFT(Table5[[#This Row],[Section]],3)="ETB","PLS",LEFT(Table5[[#This Row],[Section]],1)="7","PDB",NOT(ISBLANK(Table5[[#This Row],[Section]])),"No")</f>
        <v>No</v>
      </c>
    </row>
    <row r="5960" spans="1:13" x14ac:dyDescent="0.25">
      <c r="A5960" s="126" t="s">
        <v>2526</v>
      </c>
      <c r="B5960" s="126" t="s">
        <v>17222</v>
      </c>
      <c r="C5960" s="126" t="s">
        <v>98</v>
      </c>
      <c r="D5960" s="127">
        <v>0.71299999999999997</v>
      </c>
      <c r="E5960" s="128">
        <v>292</v>
      </c>
      <c r="F5960" s="128">
        <v>100</v>
      </c>
      <c r="G5960" s="126" t="s">
        <v>13751</v>
      </c>
      <c r="H5960" s="126" t="s">
        <v>20169</v>
      </c>
      <c r="I5960" s="126" t="s">
        <v>20170</v>
      </c>
      <c r="J5960" s="126" t="s">
        <v>26232</v>
      </c>
      <c r="K5960" s="9">
        <f>_xlfn.IFNA(VLOOKUP(Table5[[#This Row],[Section]],SubSill_Tier,2,FALSE),0)</f>
        <v>0</v>
      </c>
      <c r="L5960" s="9" t="str">
        <f t="shared" si="102"/>
        <v/>
      </c>
      <c r="M5960" s="205" t="str" cm="1">
        <f t="array" ref="M5960">_xlfn.IFS(NOT(ISERROR(VLOOKUP(Table5[[#This Row],[Section]],TB_notTB,1,FALSE))),"No",LEFT(Table5[[#This Row],[Section]],3)="ETB","PLS",LEFT(Table5[[#This Row],[Section]],1)="7","PDB",NOT(ISBLANK(Table5[[#This Row],[Section]])),"No")</f>
        <v>No</v>
      </c>
    </row>
    <row r="5961" spans="1:13" x14ac:dyDescent="0.25">
      <c r="A5961" s="126" t="s">
        <v>2527</v>
      </c>
      <c r="B5961" s="126" t="s">
        <v>2528</v>
      </c>
      <c r="C5961" s="126" t="s">
        <v>75</v>
      </c>
      <c r="D5961" s="127">
        <v>0.38100000000000001</v>
      </c>
      <c r="E5961" s="128">
        <v>198</v>
      </c>
      <c r="F5961" s="128">
        <v>100</v>
      </c>
      <c r="G5961" s="126" t="s">
        <v>13729</v>
      </c>
      <c r="H5961" s="126" t="s">
        <v>20138</v>
      </c>
      <c r="I5961" s="126" t="s">
        <v>21067</v>
      </c>
      <c r="J5961" s="126" t="s">
        <v>26232</v>
      </c>
      <c r="K5961" s="9">
        <f>_xlfn.IFNA(VLOOKUP(Table5[[#This Row],[Section]],SubSill_Tier,2,FALSE),0)</f>
        <v>0</v>
      </c>
      <c r="L5961" s="9" t="str">
        <f t="shared" si="102"/>
        <v/>
      </c>
      <c r="M5961" s="205" t="str" cm="1">
        <f t="array" ref="M5961">_xlfn.IFS(NOT(ISERROR(VLOOKUP(Table5[[#This Row],[Section]],TB_notTB,1,FALSE))),"No",LEFT(Table5[[#This Row],[Section]],3)="ETB","PLS",LEFT(Table5[[#This Row],[Section]],1)="7","PDB",NOT(ISBLANK(Table5[[#This Row],[Section]])),"No")</f>
        <v>No</v>
      </c>
    </row>
    <row r="5962" spans="1:13" x14ac:dyDescent="0.25">
      <c r="A5962" s="126" t="s">
        <v>2529</v>
      </c>
      <c r="B5962" s="126" t="s">
        <v>17222</v>
      </c>
      <c r="C5962" s="126" t="s">
        <v>75</v>
      </c>
      <c r="D5962" s="127">
        <v>0.63700000000000001</v>
      </c>
      <c r="E5962" s="128">
        <v>226</v>
      </c>
      <c r="F5962" s="128">
        <v>104</v>
      </c>
      <c r="G5962" s="126" t="s">
        <v>13751</v>
      </c>
      <c r="H5962" s="126" t="s">
        <v>20169</v>
      </c>
      <c r="I5962" s="126" t="s">
        <v>20170</v>
      </c>
      <c r="J5962" s="126" t="s">
        <v>26232</v>
      </c>
      <c r="K5962" s="9">
        <f>_xlfn.IFNA(VLOOKUP(Table5[[#This Row],[Section]],SubSill_Tier,2,FALSE),0)</f>
        <v>0</v>
      </c>
      <c r="L5962" s="9" t="str">
        <f t="shared" si="102"/>
        <v/>
      </c>
      <c r="M5962" s="205" t="str" cm="1">
        <f t="array" ref="M5962">_xlfn.IFS(NOT(ISERROR(VLOOKUP(Table5[[#This Row],[Section]],TB_notTB,1,FALSE))),"No",LEFT(Table5[[#This Row],[Section]],3)="ETB","PLS",LEFT(Table5[[#This Row],[Section]],1)="7","PDB",NOT(ISBLANK(Table5[[#This Row],[Section]])),"No")</f>
        <v>No</v>
      </c>
    </row>
    <row r="5963" spans="1:13" x14ac:dyDescent="0.25">
      <c r="A5963" s="126" t="s">
        <v>2530</v>
      </c>
      <c r="B5963" s="126" t="s">
        <v>2531</v>
      </c>
      <c r="C5963" s="126" t="s">
        <v>75</v>
      </c>
      <c r="D5963" s="127">
        <v>0.83199999999999996</v>
      </c>
      <c r="E5963" s="128">
        <v>245</v>
      </c>
      <c r="F5963" s="128">
        <v>109</v>
      </c>
      <c r="G5963" s="126" t="s">
        <v>13729</v>
      </c>
      <c r="H5963" s="126" t="s">
        <v>20138</v>
      </c>
      <c r="I5963" s="126" t="s">
        <v>21067</v>
      </c>
      <c r="J5963" s="126" t="s">
        <v>26232</v>
      </c>
      <c r="K5963" s="9">
        <f>_xlfn.IFNA(VLOOKUP(Table5[[#This Row],[Section]],SubSill_Tier,2,FALSE),0)</f>
        <v>0</v>
      </c>
      <c r="L5963" s="9" t="str">
        <f t="shared" si="102"/>
        <v/>
      </c>
      <c r="M5963" s="205" t="str" cm="1">
        <f t="array" ref="M5963">_xlfn.IFS(NOT(ISERROR(VLOOKUP(Table5[[#This Row],[Section]],TB_notTB,1,FALSE))),"No",LEFT(Table5[[#This Row],[Section]],3)="ETB","PLS",LEFT(Table5[[#This Row],[Section]],1)="7","PDB",NOT(ISBLANK(Table5[[#This Row],[Section]])),"No")</f>
        <v>No</v>
      </c>
    </row>
    <row r="5964" spans="1:13" x14ac:dyDescent="0.25">
      <c r="A5964" s="126" t="s">
        <v>2532</v>
      </c>
      <c r="B5964" s="126" t="s">
        <v>17222</v>
      </c>
      <c r="C5964" s="126" t="s">
        <v>75</v>
      </c>
      <c r="D5964" s="127">
        <v>0.82599999999999996</v>
      </c>
      <c r="E5964" s="128">
        <v>302</v>
      </c>
      <c r="F5964" s="128">
        <v>190</v>
      </c>
      <c r="G5964" s="126" t="s">
        <v>13751</v>
      </c>
      <c r="H5964" s="126" t="s">
        <v>20169</v>
      </c>
      <c r="I5964" s="126" t="s">
        <v>20170</v>
      </c>
      <c r="J5964" s="126" t="s">
        <v>26232</v>
      </c>
      <c r="K5964" s="9">
        <f>_xlfn.IFNA(VLOOKUP(Table5[[#This Row],[Section]],SubSill_Tier,2,FALSE),0)</f>
        <v>0</v>
      </c>
      <c r="L5964" s="9" t="str">
        <f t="shared" si="102"/>
        <v/>
      </c>
      <c r="M5964" s="205" t="str" cm="1">
        <f t="array" ref="M5964">_xlfn.IFS(NOT(ISERROR(VLOOKUP(Table5[[#This Row],[Section]],TB_notTB,1,FALSE))),"No",LEFT(Table5[[#This Row],[Section]],3)="ETB","PLS",LEFT(Table5[[#This Row],[Section]],1)="7","PDB",NOT(ISBLANK(Table5[[#This Row],[Section]])),"No")</f>
        <v>No</v>
      </c>
    </row>
    <row r="5965" spans="1:13" x14ac:dyDescent="0.25">
      <c r="A5965" s="126" t="s">
        <v>2533</v>
      </c>
      <c r="B5965" s="126" t="s">
        <v>2534</v>
      </c>
      <c r="C5965" s="126" t="s">
        <v>75</v>
      </c>
      <c r="D5965" s="127">
        <v>0.78100000000000003</v>
      </c>
      <c r="E5965" s="128">
        <v>278</v>
      </c>
      <c r="F5965" s="128">
        <v>100</v>
      </c>
      <c r="G5965" s="126" t="s">
        <v>13729</v>
      </c>
      <c r="H5965" s="126" t="s">
        <v>20138</v>
      </c>
      <c r="I5965" s="126" t="s">
        <v>21067</v>
      </c>
      <c r="J5965" s="126" t="s">
        <v>26232</v>
      </c>
      <c r="K5965" s="9">
        <f>_xlfn.IFNA(VLOOKUP(Table5[[#This Row],[Section]],SubSill_Tier,2,FALSE),0)</f>
        <v>0</v>
      </c>
      <c r="L5965" s="9" t="str">
        <f t="shared" si="102"/>
        <v/>
      </c>
      <c r="M5965" s="205" t="str" cm="1">
        <f t="array" ref="M5965">_xlfn.IFS(NOT(ISERROR(VLOOKUP(Table5[[#This Row],[Section]],TB_notTB,1,FALSE))),"No",LEFT(Table5[[#This Row],[Section]],3)="ETB","PLS",LEFT(Table5[[#This Row],[Section]],1)="7","PDB",NOT(ISBLANK(Table5[[#This Row],[Section]])),"No")</f>
        <v>No</v>
      </c>
    </row>
    <row r="5966" spans="1:13" x14ac:dyDescent="0.25">
      <c r="A5966" s="126" t="s">
        <v>2535</v>
      </c>
      <c r="B5966" s="126" t="s">
        <v>17222</v>
      </c>
      <c r="C5966" s="126" t="s">
        <v>75</v>
      </c>
      <c r="D5966" s="127">
        <v>0.92100000000000004</v>
      </c>
      <c r="E5966" s="128">
        <v>322</v>
      </c>
      <c r="F5966" s="128">
        <v>114</v>
      </c>
      <c r="G5966" s="126" t="s">
        <v>13751</v>
      </c>
      <c r="H5966" s="126" t="s">
        <v>20169</v>
      </c>
      <c r="I5966" s="126" t="s">
        <v>20170</v>
      </c>
      <c r="J5966" s="126" t="s">
        <v>26232</v>
      </c>
      <c r="K5966" s="9">
        <f>_xlfn.IFNA(VLOOKUP(Table5[[#This Row],[Section]],SubSill_Tier,2,FALSE),0)</f>
        <v>0</v>
      </c>
      <c r="L5966" s="9" t="str">
        <f t="shared" si="102"/>
        <v/>
      </c>
      <c r="M5966" s="205" t="str" cm="1">
        <f t="array" ref="M5966">_xlfn.IFS(NOT(ISERROR(VLOOKUP(Table5[[#This Row],[Section]],TB_notTB,1,FALSE))),"No",LEFT(Table5[[#This Row],[Section]],3)="ETB","PLS",LEFT(Table5[[#This Row],[Section]],1)="7","PDB",NOT(ISBLANK(Table5[[#This Row],[Section]])),"No")</f>
        <v>No</v>
      </c>
    </row>
    <row r="5967" spans="1:13" x14ac:dyDescent="0.25">
      <c r="A5967" s="126" t="s">
        <v>2536</v>
      </c>
      <c r="B5967" s="126" t="s">
        <v>17222</v>
      </c>
      <c r="C5967" s="126" t="s">
        <v>75</v>
      </c>
      <c r="D5967" s="127">
        <v>1.51</v>
      </c>
      <c r="E5967" s="128">
        <v>320</v>
      </c>
      <c r="F5967" s="128">
        <v>185</v>
      </c>
      <c r="G5967" s="126" t="s">
        <v>13751</v>
      </c>
      <c r="H5967" s="126" t="s">
        <v>20169</v>
      </c>
      <c r="I5967" s="126" t="s">
        <v>20170</v>
      </c>
      <c r="J5967" s="126" t="s">
        <v>26232</v>
      </c>
      <c r="K5967" s="9">
        <f>_xlfn.IFNA(VLOOKUP(Table5[[#This Row],[Section]],SubSill_Tier,2,FALSE),0)</f>
        <v>0</v>
      </c>
      <c r="L5967" s="9" t="str">
        <f t="shared" si="102"/>
        <v/>
      </c>
      <c r="M5967" s="205" t="str" cm="1">
        <f t="array" ref="M5967">_xlfn.IFS(NOT(ISERROR(VLOOKUP(Table5[[#This Row],[Section]],TB_notTB,1,FALSE))),"No",LEFT(Table5[[#This Row],[Section]],3)="ETB","PLS",LEFT(Table5[[#This Row],[Section]],1)="7","PDB",NOT(ISBLANK(Table5[[#This Row],[Section]])),"No")</f>
        <v>No</v>
      </c>
    </row>
    <row r="5968" spans="1:13" x14ac:dyDescent="0.25">
      <c r="A5968" s="126" t="s">
        <v>2537</v>
      </c>
      <c r="B5968" s="126" t="s">
        <v>2538</v>
      </c>
      <c r="C5968" s="126" t="s">
        <v>75</v>
      </c>
      <c r="D5968" s="127">
        <v>1.1240000000000001</v>
      </c>
      <c r="E5968" s="128">
        <v>323</v>
      </c>
      <c r="F5968" s="128">
        <v>192</v>
      </c>
      <c r="G5968" s="126" t="s">
        <v>13729</v>
      </c>
      <c r="H5968" s="126" t="s">
        <v>20138</v>
      </c>
      <c r="I5968" s="126" t="s">
        <v>21067</v>
      </c>
      <c r="J5968" s="126" t="s">
        <v>26232</v>
      </c>
      <c r="K5968" s="9">
        <f>_xlfn.IFNA(VLOOKUP(Table5[[#This Row],[Section]],SubSill_Tier,2,FALSE),0)</f>
        <v>0</v>
      </c>
      <c r="L5968" s="9" t="str">
        <f t="shared" si="102"/>
        <v/>
      </c>
      <c r="M5968" s="205" t="str" cm="1">
        <f t="array" ref="M5968">_xlfn.IFS(NOT(ISERROR(VLOOKUP(Table5[[#This Row],[Section]],TB_notTB,1,FALSE))),"No",LEFT(Table5[[#This Row],[Section]],3)="ETB","PLS",LEFT(Table5[[#This Row],[Section]],1)="7","PDB",NOT(ISBLANK(Table5[[#This Row],[Section]])),"No")</f>
        <v>No</v>
      </c>
    </row>
    <row r="5969" spans="1:13" x14ac:dyDescent="0.25">
      <c r="A5969" s="126" t="s">
        <v>2539</v>
      </c>
      <c r="B5969" s="126" t="s">
        <v>2540</v>
      </c>
      <c r="C5969" s="126" t="s">
        <v>75</v>
      </c>
      <c r="D5969" s="127">
        <v>1.462</v>
      </c>
      <c r="E5969" s="128">
        <v>266</v>
      </c>
      <c r="F5969" s="128">
        <v>186</v>
      </c>
      <c r="G5969" s="126" t="s">
        <v>13729</v>
      </c>
      <c r="H5969" s="126" t="s">
        <v>20138</v>
      </c>
      <c r="I5969" s="126" t="s">
        <v>21067</v>
      </c>
      <c r="J5969" s="126" t="s">
        <v>26232</v>
      </c>
      <c r="K5969" s="9">
        <f>_xlfn.IFNA(VLOOKUP(Table5[[#This Row],[Section]],SubSill_Tier,2,FALSE),0)</f>
        <v>0</v>
      </c>
      <c r="L5969" s="9" t="str">
        <f t="shared" si="102"/>
        <v/>
      </c>
      <c r="M5969" s="205" t="str" cm="1">
        <f t="array" ref="M5969">_xlfn.IFS(NOT(ISERROR(VLOOKUP(Table5[[#This Row],[Section]],TB_notTB,1,FALSE))),"No",LEFT(Table5[[#This Row],[Section]],3)="ETB","PLS",LEFT(Table5[[#This Row],[Section]],1)="7","PDB",NOT(ISBLANK(Table5[[#This Row],[Section]])),"No")</f>
        <v>No</v>
      </c>
    </row>
    <row r="5970" spans="1:13" x14ac:dyDescent="0.25">
      <c r="A5970" s="126" t="s">
        <v>2541</v>
      </c>
      <c r="B5970" s="126" t="s">
        <v>17222</v>
      </c>
      <c r="C5970" s="126" t="s">
        <v>75</v>
      </c>
      <c r="D5970" s="127">
        <v>1.381</v>
      </c>
      <c r="E5970" s="128">
        <v>346</v>
      </c>
      <c r="F5970" s="128">
        <v>132</v>
      </c>
      <c r="G5970" s="126" t="s">
        <v>13751</v>
      </c>
      <c r="H5970" s="126" t="s">
        <v>20169</v>
      </c>
      <c r="I5970" s="126" t="s">
        <v>20170</v>
      </c>
      <c r="J5970" s="126" t="s">
        <v>26232</v>
      </c>
      <c r="K5970" s="9">
        <f>_xlfn.IFNA(VLOOKUP(Table5[[#This Row],[Section]],SubSill_Tier,2,FALSE),0)</f>
        <v>0</v>
      </c>
      <c r="L5970" s="9" t="str">
        <f t="shared" si="102"/>
        <v/>
      </c>
      <c r="M5970" s="205" t="str" cm="1">
        <f t="array" ref="M5970">_xlfn.IFS(NOT(ISERROR(VLOOKUP(Table5[[#This Row],[Section]],TB_notTB,1,FALSE))),"No",LEFT(Table5[[#This Row],[Section]],3)="ETB","PLS",LEFT(Table5[[#This Row],[Section]],1)="7","PDB",NOT(ISBLANK(Table5[[#This Row],[Section]])),"No")</f>
        <v>No</v>
      </c>
    </row>
    <row r="5971" spans="1:13" x14ac:dyDescent="0.25">
      <c r="A5971" s="126" t="s">
        <v>11974</v>
      </c>
      <c r="B5971" s="126" t="s">
        <v>17222</v>
      </c>
      <c r="C5971" s="126" t="s">
        <v>75</v>
      </c>
      <c r="D5971" s="127">
        <v>3.4129999999999998</v>
      </c>
      <c r="E5971" s="128">
        <v>215</v>
      </c>
      <c r="F5971" s="128">
        <v>215</v>
      </c>
      <c r="G5971" s="126" t="s">
        <v>13742</v>
      </c>
      <c r="H5971" s="126" t="s">
        <v>20193</v>
      </c>
      <c r="I5971" s="126" t="s">
        <v>21096</v>
      </c>
      <c r="J5971" s="126" t="s">
        <v>26262</v>
      </c>
      <c r="K5971" s="9">
        <f>_xlfn.IFNA(VLOOKUP(Table5[[#This Row],[Section]],SubSill_Tier,2,FALSE),0)</f>
        <v>0</v>
      </c>
      <c r="L5971" s="9" t="str">
        <f t="shared" si="102"/>
        <v/>
      </c>
      <c r="M5971" s="205" t="str" cm="1">
        <f t="array" ref="M5971">_xlfn.IFS(NOT(ISERROR(VLOOKUP(Table5[[#This Row],[Section]],TB_notTB,1,FALSE))),"No",LEFT(Table5[[#This Row],[Section]],3)="ETB","PLS",LEFT(Table5[[#This Row],[Section]],1)="7","PDB",NOT(ISBLANK(Table5[[#This Row],[Section]])),"No")</f>
        <v>No</v>
      </c>
    </row>
    <row r="5972" spans="1:13" x14ac:dyDescent="0.25">
      <c r="A5972" s="126" t="s">
        <v>2542</v>
      </c>
      <c r="B5972" s="126" t="s">
        <v>2543</v>
      </c>
      <c r="C5972" s="126" t="s">
        <v>75</v>
      </c>
      <c r="D5972" s="127">
        <v>0.92800000000000005</v>
      </c>
      <c r="E5972" s="128">
        <v>256</v>
      </c>
      <c r="F5972" s="128">
        <v>100</v>
      </c>
      <c r="G5972" s="126" t="s">
        <v>13729</v>
      </c>
      <c r="H5972" s="126" t="s">
        <v>20138</v>
      </c>
      <c r="I5972" s="126" t="s">
        <v>21067</v>
      </c>
      <c r="J5972" s="126" t="s">
        <v>26232</v>
      </c>
      <c r="K5972" s="9">
        <f>_xlfn.IFNA(VLOOKUP(Table5[[#This Row],[Section]],SubSill_Tier,2,FALSE),0)</f>
        <v>0</v>
      </c>
      <c r="L5972" s="9" t="str">
        <f t="shared" si="102"/>
        <v/>
      </c>
      <c r="M5972" s="205" t="str" cm="1">
        <f t="array" ref="M5972">_xlfn.IFS(NOT(ISERROR(VLOOKUP(Table5[[#This Row],[Section]],TB_notTB,1,FALSE))),"No",LEFT(Table5[[#This Row],[Section]],3)="ETB","PLS",LEFT(Table5[[#This Row],[Section]],1)="7","PDB",NOT(ISBLANK(Table5[[#This Row],[Section]])),"No")</f>
        <v>No</v>
      </c>
    </row>
    <row r="5973" spans="1:13" x14ac:dyDescent="0.25">
      <c r="A5973" s="126" t="s">
        <v>2544</v>
      </c>
      <c r="B5973" s="126" t="s">
        <v>2545</v>
      </c>
      <c r="C5973" s="126" t="s">
        <v>75</v>
      </c>
      <c r="D5973" s="127">
        <v>1.5580000000000001</v>
      </c>
      <c r="E5973" s="128">
        <v>569</v>
      </c>
      <c r="F5973" s="128">
        <v>199</v>
      </c>
      <c r="G5973" s="126" t="s">
        <v>13729</v>
      </c>
      <c r="H5973" s="126" t="s">
        <v>20138</v>
      </c>
      <c r="I5973" s="126" t="s">
        <v>21067</v>
      </c>
      <c r="J5973" s="126" t="s">
        <v>26232</v>
      </c>
      <c r="K5973" s="9">
        <f>_xlfn.IFNA(VLOOKUP(Table5[[#This Row],[Section]],SubSill_Tier,2,FALSE),0)</f>
        <v>0</v>
      </c>
      <c r="L5973" s="9" t="str">
        <f t="shared" si="102"/>
        <v/>
      </c>
      <c r="M5973" s="205" t="str" cm="1">
        <f t="array" ref="M5973">_xlfn.IFS(NOT(ISERROR(VLOOKUP(Table5[[#This Row],[Section]],TB_notTB,1,FALSE))),"No",LEFT(Table5[[#This Row],[Section]],3)="ETB","PLS",LEFT(Table5[[#This Row],[Section]],1)="7","PDB",NOT(ISBLANK(Table5[[#This Row],[Section]])),"No")</f>
        <v>No</v>
      </c>
    </row>
    <row r="5974" spans="1:13" x14ac:dyDescent="0.25">
      <c r="A5974" s="126" t="s">
        <v>2546</v>
      </c>
      <c r="B5974" s="126" t="s">
        <v>17222</v>
      </c>
      <c r="C5974" s="126" t="s">
        <v>75</v>
      </c>
      <c r="D5974" s="127">
        <v>0.32900000000000001</v>
      </c>
      <c r="E5974" s="128">
        <v>152</v>
      </c>
      <c r="F5974" s="128">
        <v>100</v>
      </c>
      <c r="G5974" s="126" t="s">
        <v>13751</v>
      </c>
      <c r="H5974" s="126" t="s">
        <v>20169</v>
      </c>
      <c r="I5974" s="126" t="s">
        <v>20170</v>
      </c>
      <c r="J5974" s="126" t="s">
        <v>26232</v>
      </c>
      <c r="K5974" s="9">
        <f>_xlfn.IFNA(VLOOKUP(Table5[[#This Row],[Section]],SubSill_Tier,2,FALSE),0)</f>
        <v>0</v>
      </c>
      <c r="L5974" s="9" t="str">
        <f t="shared" si="102"/>
        <v/>
      </c>
      <c r="M5974" s="205" t="str" cm="1">
        <f t="array" ref="M5974">_xlfn.IFS(NOT(ISERROR(VLOOKUP(Table5[[#This Row],[Section]],TB_notTB,1,FALSE))),"No",LEFT(Table5[[#This Row],[Section]],3)="ETB","PLS",LEFT(Table5[[#This Row],[Section]],1)="7","PDB",NOT(ISBLANK(Table5[[#This Row],[Section]])),"No")</f>
        <v>No</v>
      </c>
    </row>
    <row r="5975" spans="1:13" x14ac:dyDescent="0.25">
      <c r="A5975" s="126" t="s">
        <v>2547</v>
      </c>
      <c r="B5975" s="126" t="s">
        <v>17222</v>
      </c>
      <c r="C5975" s="126" t="s">
        <v>75</v>
      </c>
      <c r="D5975" s="127">
        <v>1.3420000000000001</v>
      </c>
      <c r="E5975" s="128">
        <v>358</v>
      </c>
      <c r="F5975" s="128">
        <v>100</v>
      </c>
      <c r="G5975" s="126" t="s">
        <v>13751</v>
      </c>
      <c r="H5975" s="126" t="s">
        <v>20169</v>
      </c>
      <c r="I5975" s="126" t="s">
        <v>20170</v>
      </c>
      <c r="J5975" s="126" t="s">
        <v>26232</v>
      </c>
      <c r="K5975" s="9">
        <f>_xlfn.IFNA(VLOOKUP(Table5[[#This Row],[Section]],SubSill_Tier,2,FALSE),0)</f>
        <v>0</v>
      </c>
      <c r="L5975" s="9" t="str">
        <f t="shared" si="102"/>
        <v/>
      </c>
      <c r="M5975" s="205" t="str" cm="1">
        <f t="array" ref="M5975">_xlfn.IFS(NOT(ISERROR(VLOOKUP(Table5[[#This Row],[Section]],TB_notTB,1,FALSE))),"No",LEFT(Table5[[#This Row],[Section]],3)="ETB","PLS",LEFT(Table5[[#This Row],[Section]],1)="7","PDB",NOT(ISBLANK(Table5[[#This Row],[Section]])),"No")</f>
        <v>No</v>
      </c>
    </row>
    <row r="5976" spans="1:13" x14ac:dyDescent="0.25">
      <c r="A5976" s="126" t="s">
        <v>2548</v>
      </c>
      <c r="B5976" s="126" t="s">
        <v>17222</v>
      </c>
      <c r="C5976" s="126" t="s">
        <v>75</v>
      </c>
      <c r="D5976" s="127">
        <v>1.0149999999999999</v>
      </c>
      <c r="E5976" s="128">
        <v>359</v>
      </c>
      <c r="F5976" s="128">
        <v>100</v>
      </c>
      <c r="G5976" s="126" t="s">
        <v>13751</v>
      </c>
      <c r="H5976" s="126" t="s">
        <v>20169</v>
      </c>
      <c r="I5976" s="126" t="s">
        <v>20170</v>
      </c>
      <c r="J5976" s="126" t="s">
        <v>26232</v>
      </c>
      <c r="K5976" s="9">
        <f>_xlfn.IFNA(VLOOKUP(Table5[[#This Row],[Section]],SubSill_Tier,2,FALSE),0)</f>
        <v>0</v>
      </c>
      <c r="L5976" s="9" t="str">
        <f t="shared" si="102"/>
        <v/>
      </c>
      <c r="M5976" s="205" t="str" cm="1">
        <f t="array" ref="M5976">_xlfn.IFS(NOT(ISERROR(VLOOKUP(Table5[[#This Row],[Section]],TB_notTB,1,FALSE))),"No",LEFT(Table5[[#This Row],[Section]],3)="ETB","PLS",LEFT(Table5[[#This Row],[Section]],1)="7","PDB",NOT(ISBLANK(Table5[[#This Row],[Section]])),"No")</f>
        <v>No</v>
      </c>
    </row>
    <row r="5977" spans="1:13" x14ac:dyDescent="0.25">
      <c r="A5977" s="126" t="s">
        <v>2549</v>
      </c>
      <c r="B5977" s="126" t="s">
        <v>17222</v>
      </c>
      <c r="C5977" s="126" t="s">
        <v>75</v>
      </c>
      <c r="D5977" s="127">
        <v>1.1259999999999999</v>
      </c>
      <c r="E5977" s="128">
        <v>427</v>
      </c>
      <c r="F5977" s="128">
        <v>100</v>
      </c>
      <c r="G5977" s="126" t="s">
        <v>13751</v>
      </c>
      <c r="H5977" s="126" t="s">
        <v>20169</v>
      </c>
      <c r="I5977" s="126" t="s">
        <v>20170</v>
      </c>
      <c r="J5977" s="126" t="s">
        <v>26232</v>
      </c>
      <c r="K5977" s="9">
        <f>_xlfn.IFNA(VLOOKUP(Table5[[#This Row],[Section]],SubSill_Tier,2,FALSE),0)</f>
        <v>0</v>
      </c>
      <c r="L5977" s="9" t="str">
        <f t="shared" si="102"/>
        <v/>
      </c>
      <c r="M5977" s="205" t="str" cm="1">
        <f t="array" ref="M5977">_xlfn.IFS(NOT(ISERROR(VLOOKUP(Table5[[#This Row],[Section]],TB_notTB,1,FALSE))),"No",LEFT(Table5[[#This Row],[Section]],3)="ETB","PLS",LEFT(Table5[[#This Row],[Section]],1)="7","PDB",NOT(ISBLANK(Table5[[#This Row],[Section]])),"No")</f>
        <v>No</v>
      </c>
    </row>
    <row r="5978" spans="1:13" x14ac:dyDescent="0.25">
      <c r="A5978" s="126" t="s">
        <v>2550</v>
      </c>
      <c r="B5978" s="126" t="s">
        <v>2551</v>
      </c>
      <c r="C5978" s="126" t="s">
        <v>75</v>
      </c>
      <c r="D5978" s="127">
        <v>1.1499999999999999</v>
      </c>
      <c r="E5978" s="128">
        <v>432</v>
      </c>
      <c r="F5978" s="128">
        <v>100</v>
      </c>
      <c r="G5978" s="126" t="s">
        <v>13729</v>
      </c>
      <c r="H5978" s="126" t="s">
        <v>20138</v>
      </c>
      <c r="I5978" s="126" t="s">
        <v>21067</v>
      </c>
      <c r="J5978" s="126" t="s">
        <v>26232</v>
      </c>
      <c r="K5978" s="9">
        <f>_xlfn.IFNA(VLOOKUP(Table5[[#This Row],[Section]],SubSill_Tier,2,FALSE),0)</f>
        <v>0</v>
      </c>
      <c r="L5978" s="9" t="str">
        <f t="shared" si="102"/>
        <v/>
      </c>
      <c r="M5978" s="205" t="str" cm="1">
        <f t="array" ref="M5978">_xlfn.IFS(NOT(ISERROR(VLOOKUP(Table5[[#This Row],[Section]],TB_notTB,1,FALSE))),"No",LEFT(Table5[[#This Row],[Section]],3)="ETB","PLS",LEFT(Table5[[#This Row],[Section]],1)="7","PDB",NOT(ISBLANK(Table5[[#This Row],[Section]])),"No")</f>
        <v>No</v>
      </c>
    </row>
    <row r="5979" spans="1:13" x14ac:dyDescent="0.25">
      <c r="A5979" s="126" t="s">
        <v>2552</v>
      </c>
      <c r="B5979" s="126" t="s">
        <v>17222</v>
      </c>
      <c r="C5979" s="126" t="s">
        <v>75</v>
      </c>
      <c r="D5979" s="127">
        <v>1.4179999999999999</v>
      </c>
      <c r="E5979" s="128">
        <v>519</v>
      </c>
      <c r="F5979" s="128">
        <v>177</v>
      </c>
      <c r="G5979" s="126" t="s">
        <v>13751</v>
      </c>
      <c r="H5979" s="126" t="s">
        <v>20169</v>
      </c>
      <c r="I5979" s="126" t="s">
        <v>20170</v>
      </c>
      <c r="J5979" s="126" t="s">
        <v>26232</v>
      </c>
      <c r="K5979" s="9">
        <f>_xlfn.IFNA(VLOOKUP(Table5[[#This Row],[Section]],SubSill_Tier,2,FALSE),0)</f>
        <v>0</v>
      </c>
      <c r="L5979" s="9" t="str">
        <f t="shared" si="102"/>
        <v/>
      </c>
      <c r="M5979" s="205" t="str" cm="1">
        <f t="array" ref="M5979">_xlfn.IFS(NOT(ISERROR(VLOOKUP(Table5[[#This Row],[Section]],TB_notTB,1,FALSE))),"No",LEFT(Table5[[#This Row],[Section]],3)="ETB","PLS",LEFT(Table5[[#This Row],[Section]],1)="7","PDB",NOT(ISBLANK(Table5[[#This Row],[Section]])),"No")</f>
        <v>No</v>
      </c>
    </row>
    <row r="5980" spans="1:13" x14ac:dyDescent="0.25">
      <c r="A5980" s="126" t="s">
        <v>2553</v>
      </c>
      <c r="B5980" s="126" t="s">
        <v>17222</v>
      </c>
      <c r="C5980" s="126" t="s">
        <v>75</v>
      </c>
      <c r="D5980" s="127">
        <v>0.35099999999999998</v>
      </c>
      <c r="E5980" s="128">
        <v>167</v>
      </c>
      <c r="F5980" s="128">
        <v>100</v>
      </c>
      <c r="G5980" s="126" t="s">
        <v>13751</v>
      </c>
      <c r="H5980" s="126" t="s">
        <v>20169</v>
      </c>
      <c r="I5980" s="126" t="s">
        <v>20170</v>
      </c>
      <c r="J5980" s="126" t="s">
        <v>26232</v>
      </c>
      <c r="K5980" s="9">
        <f>_xlfn.IFNA(VLOOKUP(Table5[[#This Row],[Section]],SubSill_Tier,2,FALSE),0)</f>
        <v>0</v>
      </c>
      <c r="L5980" s="9" t="str">
        <f t="shared" si="102"/>
        <v/>
      </c>
      <c r="M5980" s="205" t="str" cm="1">
        <f t="array" ref="M5980">_xlfn.IFS(NOT(ISERROR(VLOOKUP(Table5[[#This Row],[Section]],TB_notTB,1,FALSE))),"No",LEFT(Table5[[#This Row],[Section]],3)="ETB","PLS",LEFT(Table5[[#This Row],[Section]],1)="7","PDB",NOT(ISBLANK(Table5[[#This Row],[Section]])),"No")</f>
        <v>No</v>
      </c>
    </row>
    <row r="5981" spans="1:13" x14ac:dyDescent="0.25">
      <c r="A5981" s="126" t="s">
        <v>2554</v>
      </c>
      <c r="B5981" s="126" t="s">
        <v>17222</v>
      </c>
      <c r="C5981" s="126" t="s">
        <v>75</v>
      </c>
      <c r="D5981" s="127">
        <v>0.311</v>
      </c>
      <c r="E5981" s="128">
        <v>137</v>
      </c>
      <c r="F5981" s="128">
        <v>100</v>
      </c>
      <c r="G5981" s="126" t="s">
        <v>13729</v>
      </c>
      <c r="H5981" s="126" t="s">
        <v>20138</v>
      </c>
      <c r="I5981" s="126" t="s">
        <v>21067</v>
      </c>
      <c r="J5981" s="126" t="s">
        <v>26232</v>
      </c>
      <c r="K5981" s="9">
        <f>_xlfn.IFNA(VLOOKUP(Table5[[#This Row],[Section]],SubSill_Tier,2,FALSE),0)</f>
        <v>0</v>
      </c>
      <c r="L5981" s="9" t="str">
        <f t="shared" si="102"/>
        <v/>
      </c>
      <c r="M5981" s="205" t="str" cm="1">
        <f t="array" ref="M5981">_xlfn.IFS(NOT(ISERROR(VLOOKUP(Table5[[#This Row],[Section]],TB_notTB,1,FALSE))),"No",LEFT(Table5[[#This Row],[Section]],3)="ETB","PLS",LEFT(Table5[[#This Row],[Section]],1)="7","PDB",NOT(ISBLANK(Table5[[#This Row],[Section]])),"No")</f>
        <v>No</v>
      </c>
    </row>
    <row r="5982" spans="1:13" x14ac:dyDescent="0.25">
      <c r="A5982" s="126" t="s">
        <v>2555</v>
      </c>
      <c r="B5982" s="126" t="s">
        <v>17222</v>
      </c>
      <c r="C5982" s="126" t="s">
        <v>75</v>
      </c>
      <c r="D5982" s="127">
        <v>1.1879999999999999</v>
      </c>
      <c r="E5982" s="128">
        <v>281</v>
      </c>
      <c r="F5982" s="128">
        <v>281</v>
      </c>
      <c r="G5982" s="126" t="s">
        <v>13729</v>
      </c>
      <c r="H5982" s="126" t="s">
        <v>20138</v>
      </c>
      <c r="I5982" s="126" t="s">
        <v>21067</v>
      </c>
      <c r="J5982" s="126" t="s">
        <v>26232</v>
      </c>
      <c r="K5982" s="9">
        <f>_xlfn.IFNA(VLOOKUP(Table5[[#This Row],[Section]],SubSill_Tier,2,FALSE),0)</f>
        <v>0</v>
      </c>
      <c r="L5982" s="9" t="str">
        <f t="shared" si="102"/>
        <v/>
      </c>
      <c r="M5982" s="205" t="str" cm="1">
        <f t="array" ref="M5982">_xlfn.IFS(NOT(ISERROR(VLOOKUP(Table5[[#This Row],[Section]],TB_notTB,1,FALSE))),"No",LEFT(Table5[[#This Row],[Section]],3)="ETB","PLS",LEFT(Table5[[#This Row],[Section]],1)="7","PDB",NOT(ISBLANK(Table5[[#This Row],[Section]])),"No")</f>
        <v>No</v>
      </c>
    </row>
    <row r="5983" spans="1:13" x14ac:dyDescent="0.25">
      <c r="A5983" s="126" t="s">
        <v>2556</v>
      </c>
      <c r="B5983" s="126" t="s">
        <v>17222</v>
      </c>
      <c r="C5983" s="126" t="s">
        <v>75</v>
      </c>
      <c r="D5983" s="127">
        <v>1.601</v>
      </c>
      <c r="E5983" s="128">
        <v>407</v>
      </c>
      <c r="F5983" s="128">
        <v>407</v>
      </c>
      <c r="G5983" s="126" t="s">
        <v>13729</v>
      </c>
      <c r="H5983" s="126" t="s">
        <v>20138</v>
      </c>
      <c r="I5983" s="126" t="s">
        <v>21067</v>
      </c>
      <c r="J5983" s="126" t="s">
        <v>26232</v>
      </c>
      <c r="K5983" s="9">
        <f>_xlfn.IFNA(VLOOKUP(Table5[[#This Row],[Section]],SubSill_Tier,2,FALSE),0)</f>
        <v>0</v>
      </c>
      <c r="L5983" s="9" t="str">
        <f t="shared" si="102"/>
        <v/>
      </c>
      <c r="M5983" s="205" t="str" cm="1">
        <f t="array" ref="M5983">_xlfn.IFS(NOT(ISERROR(VLOOKUP(Table5[[#This Row],[Section]],TB_notTB,1,FALSE))),"No",LEFT(Table5[[#This Row],[Section]],3)="ETB","PLS",LEFT(Table5[[#This Row],[Section]],1)="7","PDB",NOT(ISBLANK(Table5[[#This Row],[Section]])),"No")</f>
        <v>No</v>
      </c>
    </row>
    <row r="5984" spans="1:13" x14ac:dyDescent="0.25">
      <c r="A5984" s="126" t="s">
        <v>2557</v>
      </c>
      <c r="B5984" s="126" t="s">
        <v>17222</v>
      </c>
      <c r="C5984" s="126" t="s">
        <v>75</v>
      </c>
      <c r="D5984" s="127">
        <v>1.458</v>
      </c>
      <c r="E5984" s="128">
        <v>484</v>
      </c>
      <c r="F5984" s="128">
        <v>282</v>
      </c>
      <c r="G5984" s="126" t="s">
        <v>13751</v>
      </c>
      <c r="H5984" s="126" t="s">
        <v>20169</v>
      </c>
      <c r="I5984" s="126" t="s">
        <v>20170</v>
      </c>
      <c r="J5984" s="126" t="s">
        <v>26232</v>
      </c>
      <c r="K5984" s="9">
        <f>_xlfn.IFNA(VLOOKUP(Table5[[#This Row],[Section]],SubSill_Tier,2,FALSE),0)</f>
        <v>0</v>
      </c>
      <c r="L5984" s="9" t="str">
        <f t="shared" si="102"/>
        <v/>
      </c>
      <c r="M5984" s="205" t="str" cm="1">
        <f t="array" ref="M5984">_xlfn.IFS(NOT(ISERROR(VLOOKUP(Table5[[#This Row],[Section]],TB_notTB,1,FALSE))),"No",LEFT(Table5[[#This Row],[Section]],3)="ETB","PLS",LEFT(Table5[[#This Row],[Section]],1)="7","PDB",NOT(ISBLANK(Table5[[#This Row],[Section]])),"No")</f>
        <v>No</v>
      </c>
    </row>
    <row r="5985" spans="1:13" x14ac:dyDescent="0.25">
      <c r="A5985" s="126" t="s">
        <v>2558</v>
      </c>
      <c r="B5985" s="126" t="s">
        <v>17222</v>
      </c>
      <c r="C5985" s="126" t="s">
        <v>75</v>
      </c>
      <c r="D5985" s="127">
        <v>1.139</v>
      </c>
      <c r="E5985" s="128">
        <v>420</v>
      </c>
      <c r="F5985" s="128">
        <v>218</v>
      </c>
      <c r="G5985" s="126" t="s">
        <v>13751</v>
      </c>
      <c r="H5985" s="126" t="s">
        <v>20169</v>
      </c>
      <c r="I5985" s="126" t="s">
        <v>20170</v>
      </c>
      <c r="J5985" s="126" t="s">
        <v>26232</v>
      </c>
      <c r="K5985" s="9">
        <f>_xlfn.IFNA(VLOOKUP(Table5[[#This Row],[Section]],SubSill_Tier,2,FALSE),0)</f>
        <v>0</v>
      </c>
      <c r="L5985" s="9" t="str">
        <f t="shared" si="102"/>
        <v/>
      </c>
      <c r="M5985" s="205" t="str" cm="1">
        <f t="array" ref="M5985">_xlfn.IFS(NOT(ISERROR(VLOOKUP(Table5[[#This Row],[Section]],TB_notTB,1,FALSE))),"No",LEFT(Table5[[#This Row],[Section]],3)="ETB","PLS",LEFT(Table5[[#This Row],[Section]],1)="7","PDB",NOT(ISBLANK(Table5[[#This Row],[Section]])),"No")</f>
        <v>No</v>
      </c>
    </row>
    <row r="5986" spans="1:13" x14ac:dyDescent="0.25">
      <c r="A5986" s="126" t="s">
        <v>2559</v>
      </c>
      <c r="B5986" s="126" t="s">
        <v>17222</v>
      </c>
      <c r="C5986" s="126" t="s">
        <v>75</v>
      </c>
      <c r="D5986" s="127">
        <v>1.1180000000000001</v>
      </c>
      <c r="E5986" s="128">
        <v>424</v>
      </c>
      <c r="F5986" s="128">
        <v>210</v>
      </c>
      <c r="G5986" s="126" t="s">
        <v>13751</v>
      </c>
      <c r="H5986" s="126" t="s">
        <v>20169</v>
      </c>
      <c r="I5986" s="126" t="s">
        <v>20170</v>
      </c>
      <c r="J5986" s="126" t="s">
        <v>26232</v>
      </c>
      <c r="K5986" s="9">
        <f>_xlfn.IFNA(VLOOKUP(Table5[[#This Row],[Section]],SubSill_Tier,2,FALSE),0)</f>
        <v>0</v>
      </c>
      <c r="L5986" s="9" t="str">
        <f t="shared" si="102"/>
        <v/>
      </c>
      <c r="M5986" s="205" t="str" cm="1">
        <f t="array" ref="M5986">_xlfn.IFS(NOT(ISERROR(VLOOKUP(Table5[[#This Row],[Section]],TB_notTB,1,FALSE))),"No",LEFT(Table5[[#This Row],[Section]],3)="ETB","PLS",LEFT(Table5[[#This Row],[Section]],1)="7","PDB",NOT(ISBLANK(Table5[[#This Row],[Section]])),"No")</f>
        <v>No</v>
      </c>
    </row>
    <row r="5987" spans="1:13" x14ac:dyDescent="0.25">
      <c r="A5987" s="126" t="s">
        <v>2560</v>
      </c>
      <c r="B5987" s="126" t="s">
        <v>17222</v>
      </c>
      <c r="C5987" s="126" t="s">
        <v>75</v>
      </c>
      <c r="D5987" s="127">
        <v>1.323</v>
      </c>
      <c r="E5987" s="128">
        <v>446</v>
      </c>
      <c r="F5987" s="128">
        <v>218</v>
      </c>
      <c r="G5987" s="126" t="s">
        <v>13751</v>
      </c>
      <c r="H5987" s="126" t="s">
        <v>20169</v>
      </c>
      <c r="I5987" s="126" t="s">
        <v>20170</v>
      </c>
      <c r="J5987" s="126" t="s">
        <v>26232</v>
      </c>
      <c r="K5987" s="9">
        <f>_xlfn.IFNA(VLOOKUP(Table5[[#This Row],[Section]],SubSill_Tier,2,FALSE),0)</f>
        <v>0</v>
      </c>
      <c r="L5987" s="9" t="str">
        <f t="shared" si="102"/>
        <v/>
      </c>
      <c r="M5987" s="205" t="str" cm="1">
        <f t="array" ref="M5987">_xlfn.IFS(NOT(ISERROR(VLOOKUP(Table5[[#This Row],[Section]],TB_notTB,1,FALSE))),"No",LEFT(Table5[[#This Row],[Section]],3)="ETB","PLS",LEFT(Table5[[#This Row],[Section]],1)="7","PDB",NOT(ISBLANK(Table5[[#This Row],[Section]])),"No")</f>
        <v>No</v>
      </c>
    </row>
    <row r="5988" spans="1:13" x14ac:dyDescent="0.25">
      <c r="A5988" s="126" t="s">
        <v>2561</v>
      </c>
      <c r="B5988" s="126" t="s">
        <v>2562</v>
      </c>
      <c r="C5988" s="126" t="s">
        <v>75</v>
      </c>
      <c r="D5988" s="127">
        <v>1.32</v>
      </c>
      <c r="E5988" s="128">
        <v>432</v>
      </c>
      <c r="F5988" s="128">
        <v>260</v>
      </c>
      <c r="G5988" s="126" t="s">
        <v>13729</v>
      </c>
      <c r="H5988" s="126" t="s">
        <v>20138</v>
      </c>
      <c r="I5988" s="126" t="s">
        <v>21067</v>
      </c>
      <c r="J5988" s="126" t="s">
        <v>26232</v>
      </c>
      <c r="K5988" s="9">
        <f>_xlfn.IFNA(VLOOKUP(Table5[[#This Row],[Section]],SubSill_Tier,2,FALSE),0)</f>
        <v>0</v>
      </c>
      <c r="L5988" s="9" t="str">
        <f t="shared" si="102"/>
        <v/>
      </c>
      <c r="M5988" s="205" t="str" cm="1">
        <f t="array" ref="M5988">_xlfn.IFS(NOT(ISERROR(VLOOKUP(Table5[[#This Row],[Section]],TB_notTB,1,FALSE))),"No",LEFT(Table5[[#This Row],[Section]],3)="ETB","PLS",LEFT(Table5[[#This Row],[Section]],1)="7","PDB",NOT(ISBLANK(Table5[[#This Row],[Section]])),"No")</f>
        <v>No</v>
      </c>
    </row>
    <row r="5989" spans="1:13" x14ac:dyDescent="0.25">
      <c r="A5989" s="126" t="s">
        <v>2563</v>
      </c>
      <c r="B5989" s="126" t="s">
        <v>2564</v>
      </c>
      <c r="C5989" s="126" t="s">
        <v>75</v>
      </c>
      <c r="D5989" s="127">
        <v>0.92100000000000004</v>
      </c>
      <c r="E5989" s="128">
        <v>292</v>
      </c>
      <c r="F5989" s="128">
        <v>200</v>
      </c>
      <c r="G5989" s="126" t="s">
        <v>13729</v>
      </c>
      <c r="H5989" s="126" t="s">
        <v>20138</v>
      </c>
      <c r="I5989" s="126" t="s">
        <v>21067</v>
      </c>
      <c r="J5989" s="126" t="s">
        <v>26232</v>
      </c>
      <c r="K5989" s="9">
        <f>_xlfn.IFNA(VLOOKUP(Table5[[#This Row],[Section]],SubSill_Tier,2,FALSE),0)</f>
        <v>0</v>
      </c>
      <c r="L5989" s="9" t="str">
        <f t="shared" si="102"/>
        <v/>
      </c>
      <c r="M5989" s="205" t="str" cm="1">
        <f t="array" ref="M5989">_xlfn.IFS(NOT(ISERROR(VLOOKUP(Table5[[#This Row],[Section]],TB_notTB,1,FALSE))),"No",LEFT(Table5[[#This Row],[Section]],3)="ETB","PLS",LEFT(Table5[[#This Row],[Section]],1)="7","PDB",NOT(ISBLANK(Table5[[#This Row],[Section]])),"No")</f>
        <v>No</v>
      </c>
    </row>
    <row r="5990" spans="1:13" x14ac:dyDescent="0.25">
      <c r="A5990" s="126" t="s">
        <v>2565</v>
      </c>
      <c r="B5990" s="126" t="s">
        <v>2566</v>
      </c>
      <c r="C5990" s="126" t="s">
        <v>75</v>
      </c>
      <c r="D5990" s="127">
        <v>0.441</v>
      </c>
      <c r="E5990" s="128">
        <v>177</v>
      </c>
      <c r="F5990" s="128">
        <v>100</v>
      </c>
      <c r="G5990" s="126" t="s">
        <v>13729</v>
      </c>
      <c r="H5990" s="126" t="s">
        <v>20138</v>
      </c>
      <c r="I5990" s="126" t="s">
        <v>21067</v>
      </c>
      <c r="J5990" s="126" t="s">
        <v>26232</v>
      </c>
      <c r="K5990" s="9">
        <f>_xlfn.IFNA(VLOOKUP(Table5[[#This Row],[Section]],SubSill_Tier,2,FALSE),0)</f>
        <v>0</v>
      </c>
      <c r="L5990" s="9" t="str">
        <f t="shared" si="102"/>
        <v/>
      </c>
      <c r="M5990" s="205" t="str" cm="1">
        <f t="array" ref="M5990">_xlfn.IFS(NOT(ISERROR(VLOOKUP(Table5[[#This Row],[Section]],TB_notTB,1,FALSE))),"No",LEFT(Table5[[#This Row],[Section]],3)="ETB","PLS",LEFT(Table5[[#This Row],[Section]],1)="7","PDB",NOT(ISBLANK(Table5[[#This Row],[Section]])),"No")</f>
        <v>No</v>
      </c>
    </row>
    <row r="5991" spans="1:13" x14ac:dyDescent="0.25">
      <c r="A5991" s="126" t="s">
        <v>2567</v>
      </c>
      <c r="B5991" s="126" t="s">
        <v>2568</v>
      </c>
      <c r="C5991" s="126" t="s">
        <v>75</v>
      </c>
      <c r="D5991" s="127">
        <v>0.65700000000000003</v>
      </c>
      <c r="E5991" s="128">
        <v>249</v>
      </c>
      <c r="F5991" s="128">
        <v>100</v>
      </c>
      <c r="G5991" s="126" t="s">
        <v>13729</v>
      </c>
      <c r="H5991" s="126" t="s">
        <v>20138</v>
      </c>
      <c r="I5991" s="126" t="s">
        <v>21067</v>
      </c>
      <c r="J5991" s="126" t="s">
        <v>26232</v>
      </c>
      <c r="K5991" s="9">
        <f>_xlfn.IFNA(VLOOKUP(Table5[[#This Row],[Section]],SubSill_Tier,2,FALSE),0)</f>
        <v>0</v>
      </c>
      <c r="L5991" s="9" t="str">
        <f t="shared" si="102"/>
        <v/>
      </c>
      <c r="M5991" s="205" t="str" cm="1">
        <f t="array" ref="M5991">_xlfn.IFS(NOT(ISERROR(VLOOKUP(Table5[[#This Row],[Section]],TB_notTB,1,FALSE))),"No",LEFT(Table5[[#This Row],[Section]],3)="ETB","PLS",LEFT(Table5[[#This Row],[Section]],1)="7","PDB",NOT(ISBLANK(Table5[[#This Row],[Section]])),"No")</f>
        <v>No</v>
      </c>
    </row>
    <row r="5992" spans="1:13" x14ac:dyDescent="0.25">
      <c r="A5992" s="126" t="s">
        <v>2569</v>
      </c>
      <c r="B5992" s="126" t="s">
        <v>17222</v>
      </c>
      <c r="C5992" s="126" t="s">
        <v>75</v>
      </c>
      <c r="D5992" s="127">
        <v>1.0129999999999999</v>
      </c>
      <c r="E5992" s="128">
        <v>228</v>
      </c>
      <c r="F5992" s="128">
        <v>190</v>
      </c>
      <c r="G5992" s="126" t="s">
        <v>13751</v>
      </c>
      <c r="H5992" s="126" t="s">
        <v>20169</v>
      </c>
      <c r="I5992" s="126" t="s">
        <v>20170</v>
      </c>
      <c r="J5992" s="126" t="s">
        <v>26232</v>
      </c>
      <c r="K5992" s="9">
        <f>_xlfn.IFNA(VLOOKUP(Table5[[#This Row],[Section]],SubSill_Tier,2,FALSE),0)</f>
        <v>0</v>
      </c>
      <c r="L5992" s="9" t="str">
        <f t="shared" si="102"/>
        <v/>
      </c>
      <c r="M5992" s="205" t="str" cm="1">
        <f t="array" ref="M5992">_xlfn.IFS(NOT(ISERROR(VLOOKUP(Table5[[#This Row],[Section]],TB_notTB,1,FALSE))),"No",LEFT(Table5[[#This Row],[Section]],3)="ETB","PLS",LEFT(Table5[[#This Row],[Section]],1)="7","PDB",NOT(ISBLANK(Table5[[#This Row],[Section]])),"No")</f>
        <v>No</v>
      </c>
    </row>
    <row r="5993" spans="1:13" x14ac:dyDescent="0.25">
      <c r="A5993" s="126" t="s">
        <v>2570</v>
      </c>
      <c r="B5993" s="126" t="s">
        <v>17222</v>
      </c>
      <c r="C5993" s="126" t="s">
        <v>75</v>
      </c>
      <c r="D5993" s="127">
        <v>0.82</v>
      </c>
      <c r="E5993" s="128">
        <v>228</v>
      </c>
      <c r="F5993" s="128">
        <v>121</v>
      </c>
      <c r="G5993" s="126" t="s">
        <v>13751</v>
      </c>
      <c r="H5993" s="126" t="s">
        <v>20169</v>
      </c>
      <c r="I5993" s="126" t="s">
        <v>20170</v>
      </c>
      <c r="J5993" s="126" t="s">
        <v>26232</v>
      </c>
      <c r="K5993" s="9">
        <f>_xlfn.IFNA(VLOOKUP(Table5[[#This Row],[Section]],SubSill_Tier,2,FALSE),0)</f>
        <v>0</v>
      </c>
      <c r="L5993" s="9" t="str">
        <f t="shared" si="102"/>
        <v/>
      </c>
      <c r="M5993" s="205" t="str" cm="1">
        <f t="array" ref="M5993">_xlfn.IFS(NOT(ISERROR(VLOOKUP(Table5[[#This Row],[Section]],TB_notTB,1,FALSE))),"No",LEFT(Table5[[#This Row],[Section]],3)="ETB","PLS",LEFT(Table5[[#This Row],[Section]],1)="7","PDB",NOT(ISBLANK(Table5[[#This Row],[Section]])),"No")</f>
        <v>No</v>
      </c>
    </row>
    <row r="5994" spans="1:13" x14ac:dyDescent="0.25">
      <c r="A5994" s="126" t="s">
        <v>2571</v>
      </c>
      <c r="B5994" s="126" t="s">
        <v>17222</v>
      </c>
      <c r="C5994" s="126" t="s">
        <v>75</v>
      </c>
      <c r="D5994" s="127">
        <v>0.92100000000000004</v>
      </c>
      <c r="E5994" s="128">
        <v>233</v>
      </c>
      <c r="F5994" s="128">
        <v>163</v>
      </c>
      <c r="G5994" s="126" t="s">
        <v>13751</v>
      </c>
      <c r="H5994" s="126" t="s">
        <v>20169</v>
      </c>
      <c r="I5994" s="126" t="s">
        <v>20170</v>
      </c>
      <c r="J5994" s="126" t="s">
        <v>26232</v>
      </c>
      <c r="K5994" s="9">
        <f>_xlfn.IFNA(VLOOKUP(Table5[[#This Row],[Section]],SubSill_Tier,2,FALSE),0)</f>
        <v>0</v>
      </c>
      <c r="L5994" s="9" t="str">
        <f t="shared" si="102"/>
        <v/>
      </c>
      <c r="M5994" s="205" t="str" cm="1">
        <f t="array" ref="M5994">_xlfn.IFS(NOT(ISERROR(VLOOKUP(Table5[[#This Row],[Section]],TB_notTB,1,FALSE))),"No",LEFT(Table5[[#This Row],[Section]],3)="ETB","PLS",LEFT(Table5[[#This Row],[Section]],1)="7","PDB",NOT(ISBLANK(Table5[[#This Row],[Section]])),"No")</f>
        <v>No</v>
      </c>
    </row>
    <row r="5995" spans="1:13" x14ac:dyDescent="0.25">
      <c r="A5995" s="126" t="s">
        <v>2572</v>
      </c>
      <c r="B5995" s="126" t="s">
        <v>2573</v>
      </c>
      <c r="C5995" s="126" t="s">
        <v>75</v>
      </c>
      <c r="D5995" s="127">
        <v>0.23200000000000001</v>
      </c>
      <c r="E5995" s="128">
        <v>100</v>
      </c>
      <c r="F5995" s="128">
        <v>100</v>
      </c>
      <c r="G5995" s="126" t="s">
        <v>13729</v>
      </c>
      <c r="H5995" s="126" t="s">
        <v>20138</v>
      </c>
      <c r="I5995" s="126" t="s">
        <v>21067</v>
      </c>
      <c r="J5995" s="126" t="s">
        <v>26232</v>
      </c>
      <c r="K5995" s="9">
        <f>_xlfn.IFNA(VLOOKUP(Table5[[#This Row],[Section]],SubSill_Tier,2,FALSE),0)</f>
        <v>0</v>
      </c>
      <c r="L5995" s="9" t="str">
        <f t="shared" si="102"/>
        <v/>
      </c>
      <c r="M5995" s="205" t="str" cm="1">
        <f t="array" ref="M5995">_xlfn.IFS(NOT(ISERROR(VLOOKUP(Table5[[#This Row],[Section]],TB_notTB,1,FALSE))),"No",LEFT(Table5[[#This Row],[Section]],3)="ETB","PLS",LEFT(Table5[[#This Row],[Section]],1)="7","PDB",NOT(ISBLANK(Table5[[#This Row],[Section]])),"No")</f>
        <v>No</v>
      </c>
    </row>
    <row r="5996" spans="1:13" x14ac:dyDescent="0.25">
      <c r="A5996" s="126" t="s">
        <v>2574</v>
      </c>
      <c r="B5996" s="126" t="s">
        <v>2575</v>
      </c>
      <c r="C5996" s="126" t="s">
        <v>75</v>
      </c>
      <c r="D5996" s="127">
        <v>1.22</v>
      </c>
      <c r="E5996" s="128">
        <v>449</v>
      </c>
      <c r="F5996" s="128">
        <v>117</v>
      </c>
      <c r="G5996" s="126" t="s">
        <v>13729</v>
      </c>
      <c r="H5996" s="126" t="s">
        <v>20138</v>
      </c>
      <c r="I5996" s="126" t="s">
        <v>21067</v>
      </c>
      <c r="J5996" s="126" t="s">
        <v>26232</v>
      </c>
      <c r="K5996" s="9">
        <f>_xlfn.IFNA(VLOOKUP(Table5[[#This Row],[Section]],SubSill_Tier,2,FALSE),0)</f>
        <v>0</v>
      </c>
      <c r="L5996" s="9" t="str">
        <f t="shared" si="102"/>
        <v/>
      </c>
      <c r="M5996" s="205" t="str" cm="1">
        <f t="array" ref="M5996">_xlfn.IFS(NOT(ISERROR(VLOOKUP(Table5[[#This Row],[Section]],TB_notTB,1,FALSE))),"No",LEFT(Table5[[#This Row],[Section]],3)="ETB","PLS",LEFT(Table5[[#This Row],[Section]],1)="7","PDB",NOT(ISBLANK(Table5[[#This Row],[Section]])),"No")</f>
        <v>No</v>
      </c>
    </row>
    <row r="5997" spans="1:13" x14ac:dyDescent="0.25">
      <c r="A5997" s="126" t="s">
        <v>2576</v>
      </c>
      <c r="B5997" s="126" t="s">
        <v>2577</v>
      </c>
      <c r="C5997" s="126" t="s">
        <v>75</v>
      </c>
      <c r="D5997" s="127">
        <v>0.91300000000000003</v>
      </c>
      <c r="E5997" s="128">
        <v>359</v>
      </c>
      <c r="F5997" s="128">
        <v>100</v>
      </c>
      <c r="G5997" s="126" t="s">
        <v>13729</v>
      </c>
      <c r="H5997" s="126" t="s">
        <v>20138</v>
      </c>
      <c r="I5997" s="126" t="s">
        <v>21067</v>
      </c>
      <c r="J5997" s="126" t="s">
        <v>26232</v>
      </c>
      <c r="K5997" s="9">
        <f>_xlfn.IFNA(VLOOKUP(Table5[[#This Row],[Section]],SubSill_Tier,2,FALSE),0)</f>
        <v>0</v>
      </c>
      <c r="L5997" s="9" t="str">
        <f t="shared" si="102"/>
        <v/>
      </c>
      <c r="M5997" s="205" t="str" cm="1">
        <f t="array" ref="M5997">_xlfn.IFS(NOT(ISERROR(VLOOKUP(Table5[[#This Row],[Section]],TB_notTB,1,FALSE))),"No",LEFT(Table5[[#This Row],[Section]],3)="ETB","PLS",LEFT(Table5[[#This Row],[Section]],1)="7","PDB",NOT(ISBLANK(Table5[[#This Row],[Section]])),"No")</f>
        <v>No</v>
      </c>
    </row>
    <row r="5998" spans="1:13" x14ac:dyDescent="0.25">
      <c r="A5998" s="126" t="s">
        <v>2578</v>
      </c>
      <c r="B5998" s="126" t="s">
        <v>12419</v>
      </c>
      <c r="C5998" s="126" t="s">
        <v>75</v>
      </c>
      <c r="D5998" s="127">
        <v>1.31</v>
      </c>
      <c r="E5998" s="128">
        <v>489</v>
      </c>
      <c r="F5998" s="128">
        <v>100</v>
      </c>
      <c r="G5998" s="126" t="s">
        <v>13729</v>
      </c>
      <c r="H5998" s="126" t="s">
        <v>20138</v>
      </c>
      <c r="I5998" s="126" t="s">
        <v>21067</v>
      </c>
      <c r="J5998" s="126" t="s">
        <v>26232</v>
      </c>
      <c r="K5998" s="9">
        <f>_xlfn.IFNA(VLOOKUP(Table5[[#This Row],[Section]],SubSill_Tier,2,FALSE),0)</f>
        <v>0</v>
      </c>
      <c r="L5998" s="9" t="str">
        <f t="shared" si="102"/>
        <v/>
      </c>
      <c r="M5998" s="205" t="str" cm="1">
        <f t="array" ref="M5998">_xlfn.IFS(NOT(ISERROR(VLOOKUP(Table5[[#This Row],[Section]],TB_notTB,1,FALSE))),"No",LEFT(Table5[[#This Row],[Section]],3)="ETB","PLS",LEFT(Table5[[#This Row],[Section]],1)="7","PDB",NOT(ISBLANK(Table5[[#This Row],[Section]])),"No")</f>
        <v>No</v>
      </c>
    </row>
    <row r="5999" spans="1:13" x14ac:dyDescent="0.25">
      <c r="A5999" s="126" t="s">
        <v>2579</v>
      </c>
      <c r="B5999" s="126" t="s">
        <v>2580</v>
      </c>
      <c r="C5999" s="126" t="s">
        <v>75</v>
      </c>
      <c r="D5999" s="127">
        <v>0.16700000000000001</v>
      </c>
      <c r="E5999" s="128">
        <v>100</v>
      </c>
      <c r="F5999" s="128">
        <v>100</v>
      </c>
      <c r="G5999" s="126" t="s">
        <v>13729</v>
      </c>
      <c r="H5999" s="126" t="s">
        <v>20138</v>
      </c>
      <c r="I5999" s="126" t="s">
        <v>21067</v>
      </c>
      <c r="J5999" s="126" t="s">
        <v>26232</v>
      </c>
      <c r="K5999" s="9">
        <f>_xlfn.IFNA(VLOOKUP(Table5[[#This Row],[Section]],SubSill_Tier,2,FALSE),0)</f>
        <v>0</v>
      </c>
      <c r="L5999" s="9" t="str">
        <f t="shared" si="102"/>
        <v/>
      </c>
      <c r="M5999" s="205" t="str" cm="1">
        <f t="array" ref="M5999">_xlfn.IFS(NOT(ISERROR(VLOOKUP(Table5[[#This Row],[Section]],TB_notTB,1,FALSE))),"No",LEFT(Table5[[#This Row],[Section]],3)="ETB","PLS",LEFT(Table5[[#This Row],[Section]],1)="7","PDB",NOT(ISBLANK(Table5[[#This Row],[Section]])),"No")</f>
        <v>No</v>
      </c>
    </row>
    <row r="6000" spans="1:13" x14ac:dyDescent="0.25">
      <c r="A6000" s="126" t="s">
        <v>2581</v>
      </c>
      <c r="B6000" s="126" t="s">
        <v>17222</v>
      </c>
      <c r="C6000" s="126" t="s">
        <v>75</v>
      </c>
      <c r="D6000" s="127">
        <v>0.71599999999999997</v>
      </c>
      <c r="E6000" s="128">
        <v>277</v>
      </c>
      <c r="F6000" s="128">
        <v>277</v>
      </c>
      <c r="G6000" s="126" t="s">
        <v>13711</v>
      </c>
      <c r="H6000" s="126" t="s">
        <v>20119</v>
      </c>
      <c r="I6000" s="126" t="s">
        <v>21054</v>
      </c>
      <c r="J6000" s="126" t="s">
        <v>26232</v>
      </c>
      <c r="K6000" s="9">
        <f>_xlfn.IFNA(VLOOKUP(Table5[[#This Row],[Section]],SubSill_Tier,2,FALSE),0)</f>
        <v>0</v>
      </c>
      <c r="L6000" s="9" t="str">
        <f t="shared" si="102"/>
        <v/>
      </c>
      <c r="M6000" s="205" t="str" cm="1">
        <f t="array" ref="M6000">_xlfn.IFS(NOT(ISERROR(VLOOKUP(Table5[[#This Row],[Section]],TB_notTB,1,FALSE))),"No",LEFT(Table5[[#This Row],[Section]],3)="ETB","PLS",LEFT(Table5[[#This Row],[Section]],1)="7","PDB",NOT(ISBLANK(Table5[[#This Row],[Section]])),"No")</f>
        <v>No</v>
      </c>
    </row>
    <row r="6001" spans="1:13" x14ac:dyDescent="0.25">
      <c r="A6001" s="126" t="s">
        <v>2582</v>
      </c>
      <c r="B6001" s="126" t="s">
        <v>17222</v>
      </c>
      <c r="C6001" s="126" t="s">
        <v>75</v>
      </c>
      <c r="D6001" s="127">
        <v>2.3330000000000002</v>
      </c>
      <c r="E6001" s="128">
        <v>478</v>
      </c>
      <c r="F6001" s="128">
        <v>478</v>
      </c>
      <c r="G6001" s="126" t="s">
        <v>13729</v>
      </c>
      <c r="H6001" s="126" t="s">
        <v>20138</v>
      </c>
      <c r="I6001" s="126" t="s">
        <v>21067</v>
      </c>
      <c r="J6001" s="126" t="s">
        <v>26232</v>
      </c>
      <c r="K6001" s="9">
        <f>_xlfn.IFNA(VLOOKUP(Table5[[#This Row],[Section]],SubSill_Tier,2,FALSE),0)</f>
        <v>0</v>
      </c>
      <c r="L6001" s="9" t="str">
        <f t="shared" si="102"/>
        <v/>
      </c>
      <c r="M6001" s="205" t="str" cm="1">
        <f t="array" ref="M6001">_xlfn.IFS(NOT(ISERROR(VLOOKUP(Table5[[#This Row],[Section]],TB_notTB,1,FALSE))),"No",LEFT(Table5[[#This Row],[Section]],3)="ETB","PLS",LEFT(Table5[[#This Row],[Section]],1)="7","PDB",NOT(ISBLANK(Table5[[#This Row],[Section]])),"No")</f>
        <v>No</v>
      </c>
    </row>
    <row r="6002" spans="1:13" x14ac:dyDescent="0.25">
      <c r="A6002" s="126" t="s">
        <v>11975</v>
      </c>
      <c r="B6002" s="126" t="s">
        <v>17222</v>
      </c>
      <c r="C6002" s="126" t="s">
        <v>75</v>
      </c>
      <c r="D6002" s="127">
        <v>2.2869999999999999</v>
      </c>
      <c r="E6002" s="128">
        <v>298</v>
      </c>
      <c r="F6002" s="128">
        <v>298</v>
      </c>
      <c r="G6002" s="126" t="s">
        <v>13745</v>
      </c>
      <c r="H6002" s="126" t="s">
        <v>20189</v>
      </c>
      <c r="I6002" s="126" t="s">
        <v>20190</v>
      </c>
      <c r="J6002" s="126" t="s">
        <v>26260</v>
      </c>
      <c r="K6002" s="9">
        <f>_xlfn.IFNA(VLOOKUP(Table5[[#This Row],[Section]],SubSill_Tier,2,FALSE),0)</f>
        <v>0</v>
      </c>
      <c r="L6002" s="9" t="str">
        <f t="shared" si="102"/>
        <v/>
      </c>
      <c r="M6002" s="205" t="str" cm="1">
        <f t="array" ref="M6002">_xlfn.IFS(NOT(ISERROR(VLOOKUP(Table5[[#This Row],[Section]],TB_notTB,1,FALSE))),"No",LEFT(Table5[[#This Row],[Section]],3)="ETB","PLS",LEFT(Table5[[#This Row],[Section]],1)="7","PDB",NOT(ISBLANK(Table5[[#This Row],[Section]])),"No")</f>
        <v>No</v>
      </c>
    </row>
    <row r="6003" spans="1:13" x14ac:dyDescent="0.25">
      <c r="A6003" s="126" t="s">
        <v>8443</v>
      </c>
      <c r="B6003" s="126" t="s">
        <v>17222</v>
      </c>
      <c r="C6003" s="126" t="s">
        <v>98</v>
      </c>
      <c r="D6003" s="127">
        <v>0.57899999999999996</v>
      </c>
      <c r="E6003" s="128">
        <v>223</v>
      </c>
      <c r="F6003" s="128">
        <v>223</v>
      </c>
      <c r="G6003" s="126" t="s">
        <v>13716</v>
      </c>
      <c r="H6003" s="126" t="s">
        <v>20121</v>
      </c>
      <c r="I6003" s="126" t="s">
        <v>20122</v>
      </c>
      <c r="J6003" s="126" t="s">
        <v>26234</v>
      </c>
      <c r="K6003" s="9">
        <f>_xlfn.IFNA(VLOOKUP(Table5[[#This Row],[Section]],SubSill_Tier,2,FALSE),0)</f>
        <v>0</v>
      </c>
      <c r="L6003" s="9" t="str">
        <f t="shared" si="102"/>
        <v/>
      </c>
      <c r="M6003" s="205" t="str" cm="1">
        <f t="array" ref="M6003">_xlfn.IFS(NOT(ISERROR(VLOOKUP(Table5[[#This Row],[Section]],TB_notTB,1,FALSE))),"No",LEFT(Table5[[#This Row],[Section]],3)="ETB","PLS",LEFT(Table5[[#This Row],[Section]],1)="7","PDB",NOT(ISBLANK(Table5[[#This Row],[Section]])),"No")</f>
        <v>No</v>
      </c>
    </row>
    <row r="6004" spans="1:13" x14ac:dyDescent="0.25">
      <c r="A6004" s="126" t="s">
        <v>8444</v>
      </c>
      <c r="B6004" s="126" t="s">
        <v>28111</v>
      </c>
      <c r="C6004" s="126" t="s">
        <v>98</v>
      </c>
      <c r="D6004" s="127">
        <v>0.375</v>
      </c>
      <c r="E6004" s="128">
        <v>100</v>
      </c>
      <c r="F6004" s="128">
        <v>100</v>
      </c>
      <c r="G6004" s="126" t="s">
        <v>13715</v>
      </c>
      <c r="H6004" s="126" t="s">
        <v>20123</v>
      </c>
      <c r="I6004" s="126" t="s">
        <v>21058</v>
      </c>
      <c r="J6004" s="126" t="s">
        <v>26236</v>
      </c>
      <c r="K6004" s="9">
        <f>_xlfn.IFNA(VLOOKUP(Table5[[#This Row],[Section]],SubSill_Tier,2,FALSE),0)</f>
        <v>0</v>
      </c>
      <c r="L6004" s="9" t="str">
        <f t="shared" si="102"/>
        <v/>
      </c>
      <c r="M6004" s="205" t="str" cm="1">
        <f t="array" ref="M6004">_xlfn.IFS(NOT(ISERROR(VLOOKUP(Table5[[#This Row],[Section]],TB_notTB,1,FALSE))),"No",LEFT(Table5[[#This Row],[Section]],3)="ETB","PLS",LEFT(Table5[[#This Row],[Section]],1)="7","PDB",NOT(ISBLANK(Table5[[#This Row],[Section]])),"No")</f>
        <v>No</v>
      </c>
    </row>
    <row r="6005" spans="1:13" x14ac:dyDescent="0.25">
      <c r="A6005" s="126" t="s">
        <v>8445</v>
      </c>
      <c r="B6005" s="126" t="s">
        <v>8446</v>
      </c>
      <c r="C6005" s="126" t="s">
        <v>75</v>
      </c>
      <c r="D6005" s="127">
        <v>0.27100000000000002</v>
      </c>
      <c r="E6005" s="128">
        <v>100</v>
      </c>
      <c r="F6005" s="128">
        <v>100</v>
      </c>
      <c r="G6005" s="126" t="s">
        <v>13719</v>
      </c>
      <c r="H6005" s="126" t="s">
        <v>20128</v>
      </c>
      <c r="I6005" s="126" t="s">
        <v>20129</v>
      </c>
      <c r="J6005" s="126" t="s">
        <v>26236</v>
      </c>
      <c r="K6005" s="9">
        <f>_xlfn.IFNA(VLOOKUP(Table5[[#This Row],[Section]],SubSill_Tier,2,FALSE),0)</f>
        <v>0</v>
      </c>
      <c r="L6005" s="9" t="str">
        <f t="shared" si="102"/>
        <v/>
      </c>
      <c r="M6005" s="205" t="str" cm="1">
        <f t="array" ref="M6005">_xlfn.IFS(NOT(ISERROR(VLOOKUP(Table5[[#This Row],[Section]],TB_notTB,1,FALSE))),"No",LEFT(Table5[[#This Row],[Section]],3)="ETB","PLS",LEFT(Table5[[#This Row],[Section]],1)="7","PDB",NOT(ISBLANK(Table5[[#This Row],[Section]])),"No")</f>
        <v>No</v>
      </c>
    </row>
    <row r="6006" spans="1:13" x14ac:dyDescent="0.25">
      <c r="A6006" s="126" t="s">
        <v>17317</v>
      </c>
      <c r="B6006" s="126" t="s">
        <v>22567</v>
      </c>
      <c r="C6006" s="126" t="s">
        <v>98</v>
      </c>
      <c r="D6006" s="127">
        <v>3.5190000000000001</v>
      </c>
      <c r="E6006" s="128">
        <v>643</v>
      </c>
      <c r="F6006" s="128">
        <v>643</v>
      </c>
      <c r="G6006" s="126" t="s">
        <v>13727</v>
      </c>
      <c r="H6006" s="126" t="s">
        <v>21089</v>
      </c>
      <c r="I6006" s="126" t="s">
        <v>21090</v>
      </c>
      <c r="J6006" s="126" t="s">
        <v>26237</v>
      </c>
      <c r="K6006" s="9">
        <f>_xlfn.IFNA(VLOOKUP(Table5[[#This Row],[Section]],SubSill_Tier,2,FALSE),0)</f>
        <v>0</v>
      </c>
      <c r="L6006" s="9" t="str">
        <f t="shared" si="102"/>
        <v/>
      </c>
      <c r="M6006" s="205" t="str" cm="1">
        <f t="array" ref="M6006">_xlfn.IFS(NOT(ISERROR(VLOOKUP(Table5[[#This Row],[Section]],TB_notTB,1,FALSE))),"No",LEFT(Table5[[#This Row],[Section]],3)="ETB","PLS",LEFT(Table5[[#This Row],[Section]],1)="7","PDB",NOT(ISBLANK(Table5[[#This Row],[Section]])),"No")</f>
        <v>No</v>
      </c>
    </row>
    <row r="6007" spans="1:13" x14ac:dyDescent="0.25">
      <c r="A6007" s="126" t="s">
        <v>2583</v>
      </c>
      <c r="B6007" s="126" t="s">
        <v>17222</v>
      </c>
      <c r="C6007" s="126" t="s">
        <v>98</v>
      </c>
      <c r="D6007" s="127">
        <v>0.439</v>
      </c>
      <c r="E6007" s="128">
        <v>206</v>
      </c>
      <c r="F6007" s="128">
        <v>100</v>
      </c>
      <c r="G6007" s="126" t="s">
        <v>13711</v>
      </c>
      <c r="H6007" s="126" t="s">
        <v>20119</v>
      </c>
      <c r="I6007" s="126" t="s">
        <v>21054</v>
      </c>
      <c r="J6007" s="126" t="s">
        <v>26232</v>
      </c>
      <c r="K6007" s="9">
        <f>_xlfn.IFNA(VLOOKUP(Table5[[#This Row],[Section]],SubSill_Tier,2,FALSE),0)</f>
        <v>0</v>
      </c>
      <c r="L6007" s="9" t="str">
        <f t="shared" si="102"/>
        <v/>
      </c>
      <c r="M6007" s="205" t="str" cm="1">
        <f t="array" ref="M6007">_xlfn.IFS(NOT(ISERROR(VLOOKUP(Table5[[#This Row],[Section]],TB_notTB,1,FALSE))),"No",LEFT(Table5[[#This Row],[Section]],3)="ETB","PLS",LEFT(Table5[[#This Row],[Section]],1)="7","PDB",NOT(ISBLANK(Table5[[#This Row],[Section]])),"No")</f>
        <v>No</v>
      </c>
    </row>
    <row r="6008" spans="1:13" x14ac:dyDescent="0.25">
      <c r="A6008" s="126" t="s">
        <v>2584</v>
      </c>
      <c r="B6008" s="126" t="s">
        <v>17222</v>
      </c>
      <c r="C6008" s="126" t="s">
        <v>98</v>
      </c>
      <c r="D6008" s="127">
        <v>0.24099999999999999</v>
      </c>
      <c r="E6008" s="128">
        <v>129</v>
      </c>
      <c r="F6008" s="128">
        <v>100</v>
      </c>
      <c r="G6008" s="126" t="s">
        <v>13795</v>
      </c>
      <c r="H6008" s="126" t="s">
        <v>20347</v>
      </c>
      <c r="I6008" s="126" t="s">
        <v>28074</v>
      </c>
      <c r="J6008" s="126" t="s">
        <v>26247</v>
      </c>
      <c r="K6008" s="9">
        <f>_xlfn.IFNA(VLOOKUP(Table5[[#This Row],[Section]],SubSill_Tier,2,FALSE),0)</f>
        <v>0</v>
      </c>
      <c r="L6008" s="9" t="str">
        <f t="shared" si="102"/>
        <v/>
      </c>
      <c r="M6008" s="205" t="str" cm="1">
        <f t="array" ref="M6008">_xlfn.IFS(NOT(ISERROR(VLOOKUP(Table5[[#This Row],[Section]],TB_notTB,1,FALSE))),"No",LEFT(Table5[[#This Row],[Section]],3)="ETB","PLS",LEFT(Table5[[#This Row],[Section]],1)="7","PDB",NOT(ISBLANK(Table5[[#This Row],[Section]])),"No")</f>
        <v>No</v>
      </c>
    </row>
    <row r="6009" spans="1:13" x14ac:dyDescent="0.25">
      <c r="A6009" s="126" t="s">
        <v>16248</v>
      </c>
      <c r="B6009" s="126" t="s">
        <v>16249</v>
      </c>
      <c r="C6009" s="126" t="s">
        <v>75</v>
      </c>
      <c r="D6009" s="127">
        <v>0.621</v>
      </c>
      <c r="E6009" s="128">
        <v>316</v>
      </c>
      <c r="F6009" s="128">
        <v>120</v>
      </c>
      <c r="G6009" s="126" t="s">
        <v>14979</v>
      </c>
      <c r="H6009" s="126" t="s">
        <v>20271</v>
      </c>
      <c r="I6009" s="126" t="s">
        <v>20262</v>
      </c>
      <c r="J6009" s="126" t="s">
        <v>26291</v>
      </c>
      <c r="K6009" s="9">
        <f>_xlfn.IFNA(VLOOKUP(Table5[[#This Row],[Section]],SubSill_Tier,2,FALSE),0)</f>
        <v>0</v>
      </c>
      <c r="L6009" s="9" t="str">
        <f t="shared" si="102"/>
        <v/>
      </c>
      <c r="M6009" s="205" t="str" cm="1">
        <f t="array" ref="M6009">_xlfn.IFS(NOT(ISERROR(VLOOKUP(Table5[[#This Row],[Section]],TB_notTB,1,FALSE))),"No",LEFT(Table5[[#This Row],[Section]],3)="ETB","PLS",LEFT(Table5[[#This Row],[Section]],1)="7","PDB",NOT(ISBLANK(Table5[[#This Row],[Section]])),"No")</f>
        <v>No</v>
      </c>
    </row>
    <row r="6010" spans="1:13" x14ac:dyDescent="0.25">
      <c r="A6010" s="126" t="s">
        <v>16250</v>
      </c>
      <c r="B6010" s="126" t="s">
        <v>16251</v>
      </c>
      <c r="C6010" s="126" t="s">
        <v>75</v>
      </c>
      <c r="D6010" s="127">
        <v>0.64500000000000002</v>
      </c>
      <c r="E6010" s="128">
        <v>325</v>
      </c>
      <c r="F6010" s="128">
        <v>115</v>
      </c>
      <c r="G6010" s="126" t="s">
        <v>14979</v>
      </c>
      <c r="H6010" s="126" t="s">
        <v>21162</v>
      </c>
      <c r="I6010" s="126" t="s">
        <v>22110</v>
      </c>
      <c r="J6010" s="126" t="s">
        <v>26278</v>
      </c>
      <c r="K6010" s="9">
        <f>_xlfn.IFNA(VLOOKUP(Table5[[#This Row],[Section]],SubSill_Tier,2,FALSE),0)</f>
        <v>0</v>
      </c>
      <c r="L6010" s="9" t="str">
        <f t="shared" si="102"/>
        <v/>
      </c>
      <c r="M6010" s="205" t="str" cm="1">
        <f t="array" ref="M6010">_xlfn.IFS(NOT(ISERROR(VLOOKUP(Table5[[#This Row],[Section]],TB_notTB,1,FALSE))),"No",LEFT(Table5[[#This Row],[Section]],3)="ETB","PLS",LEFT(Table5[[#This Row],[Section]],1)="7","PDB",NOT(ISBLANK(Table5[[#This Row],[Section]])),"No")</f>
        <v>No</v>
      </c>
    </row>
    <row r="6011" spans="1:13" x14ac:dyDescent="0.25">
      <c r="A6011" s="126" t="s">
        <v>2585</v>
      </c>
      <c r="B6011" s="126" t="s">
        <v>13800</v>
      </c>
      <c r="C6011" s="126" t="s">
        <v>75</v>
      </c>
      <c r="D6011" s="127">
        <v>0.24299999999999999</v>
      </c>
      <c r="E6011" s="128">
        <v>115</v>
      </c>
      <c r="F6011" s="128">
        <v>100</v>
      </c>
      <c r="G6011" s="126" t="s">
        <v>13744</v>
      </c>
      <c r="H6011" s="126" t="s">
        <v>20161</v>
      </c>
      <c r="I6011" s="126" t="s">
        <v>21083</v>
      </c>
      <c r="J6011" s="126" t="s">
        <v>26241</v>
      </c>
      <c r="K6011" s="9">
        <f>_xlfn.IFNA(VLOOKUP(Table5[[#This Row],[Section]],SubSill_Tier,2,FALSE),0)</f>
        <v>0</v>
      </c>
      <c r="L6011" s="9" t="str">
        <f t="shared" si="102"/>
        <v/>
      </c>
      <c r="M6011" s="205" t="str" cm="1">
        <f t="array" ref="M6011">_xlfn.IFS(NOT(ISERROR(VLOOKUP(Table5[[#This Row],[Section]],TB_notTB,1,FALSE))),"No",LEFT(Table5[[#This Row],[Section]],3)="ETB","PLS",LEFT(Table5[[#This Row],[Section]],1)="7","PDB",NOT(ISBLANK(Table5[[#This Row],[Section]])),"No")</f>
        <v>No</v>
      </c>
    </row>
    <row r="6012" spans="1:13" x14ac:dyDescent="0.25">
      <c r="A6012" s="126" t="s">
        <v>8447</v>
      </c>
      <c r="B6012" s="126" t="s">
        <v>17222</v>
      </c>
      <c r="C6012" s="126" t="s">
        <v>98</v>
      </c>
      <c r="D6012" s="127">
        <v>0.44400000000000001</v>
      </c>
      <c r="E6012" s="128">
        <v>108</v>
      </c>
      <c r="F6012" s="128">
        <v>108</v>
      </c>
      <c r="G6012" s="126" t="s">
        <v>13714</v>
      </c>
      <c r="H6012" s="126" t="s">
        <v>20121</v>
      </c>
      <c r="I6012" s="126" t="s">
        <v>20122</v>
      </c>
      <c r="J6012" s="126" t="s">
        <v>26234</v>
      </c>
      <c r="K6012" s="9">
        <f>_xlfn.IFNA(VLOOKUP(Table5[[#This Row],[Section]],SubSill_Tier,2,FALSE),0)</f>
        <v>0</v>
      </c>
      <c r="L6012" s="9" t="str">
        <f t="shared" si="102"/>
        <v/>
      </c>
      <c r="M6012" s="205" t="str" cm="1">
        <f t="array" ref="M6012">_xlfn.IFS(NOT(ISERROR(VLOOKUP(Table5[[#This Row],[Section]],TB_notTB,1,FALSE))),"No",LEFT(Table5[[#This Row],[Section]],3)="ETB","PLS",LEFT(Table5[[#This Row],[Section]],1)="7","PDB",NOT(ISBLANK(Table5[[#This Row],[Section]])),"No")</f>
        <v>No</v>
      </c>
    </row>
    <row r="6013" spans="1:13" x14ac:dyDescent="0.25">
      <c r="A6013" s="126" t="s">
        <v>8448</v>
      </c>
      <c r="B6013" s="126" t="s">
        <v>8449</v>
      </c>
      <c r="C6013" s="126" t="s">
        <v>98</v>
      </c>
      <c r="D6013" s="127">
        <v>0.38900000000000001</v>
      </c>
      <c r="E6013" s="128">
        <v>146</v>
      </c>
      <c r="F6013" s="128">
        <v>115</v>
      </c>
      <c r="G6013" s="126" t="s">
        <v>13794</v>
      </c>
      <c r="H6013" s="126" t="s">
        <v>21235</v>
      </c>
      <c r="I6013" s="126" t="s">
        <v>20345</v>
      </c>
      <c r="J6013" s="126" t="s">
        <v>26233</v>
      </c>
      <c r="K6013" s="9">
        <f>_xlfn.IFNA(VLOOKUP(Table5[[#This Row],[Section]],SubSill_Tier,2,FALSE),0)</f>
        <v>0</v>
      </c>
      <c r="L6013" s="9" t="str">
        <f t="shared" si="102"/>
        <v/>
      </c>
      <c r="M6013" s="205" t="str" cm="1">
        <f t="array" ref="M6013">_xlfn.IFS(NOT(ISERROR(VLOOKUP(Table5[[#This Row],[Section]],TB_notTB,1,FALSE))),"No",LEFT(Table5[[#This Row],[Section]],3)="ETB","PLS",LEFT(Table5[[#This Row],[Section]],1)="7","PDB",NOT(ISBLANK(Table5[[#This Row],[Section]])),"No")</f>
        <v>No</v>
      </c>
    </row>
    <row r="6014" spans="1:13" x14ac:dyDescent="0.25">
      <c r="A6014" s="126" t="s">
        <v>8450</v>
      </c>
      <c r="B6014" s="126" t="s">
        <v>17222</v>
      </c>
      <c r="C6014" s="126" t="s">
        <v>98</v>
      </c>
      <c r="D6014" s="127">
        <v>0.46300000000000002</v>
      </c>
      <c r="E6014" s="128">
        <v>191</v>
      </c>
      <c r="F6014" s="128">
        <v>130</v>
      </c>
      <c r="G6014" s="126" t="s">
        <v>13721</v>
      </c>
      <c r="H6014" s="126" t="s">
        <v>20121</v>
      </c>
      <c r="I6014" s="126" t="s">
        <v>20122</v>
      </c>
      <c r="J6014" s="126" t="s">
        <v>26234</v>
      </c>
      <c r="K6014" s="9">
        <f>_xlfn.IFNA(VLOOKUP(Table5[[#This Row],[Section]],SubSill_Tier,2,FALSE),0)</f>
        <v>0</v>
      </c>
      <c r="L6014" s="9" t="str">
        <f t="shared" si="102"/>
        <v/>
      </c>
      <c r="M6014" s="205" t="str" cm="1">
        <f t="array" ref="M6014">_xlfn.IFS(NOT(ISERROR(VLOOKUP(Table5[[#This Row],[Section]],TB_notTB,1,FALSE))),"No",LEFT(Table5[[#This Row],[Section]],3)="ETB","PLS",LEFT(Table5[[#This Row],[Section]],1)="7","PDB",NOT(ISBLANK(Table5[[#This Row],[Section]])),"No")</f>
        <v>No</v>
      </c>
    </row>
    <row r="6015" spans="1:13" x14ac:dyDescent="0.25">
      <c r="A6015" s="126" t="s">
        <v>8451</v>
      </c>
      <c r="B6015" s="126" t="s">
        <v>28112</v>
      </c>
      <c r="C6015" s="126" t="s">
        <v>75</v>
      </c>
      <c r="D6015" s="127">
        <v>1.7030000000000001</v>
      </c>
      <c r="E6015" s="128">
        <v>272</v>
      </c>
      <c r="F6015" s="128">
        <v>272</v>
      </c>
      <c r="G6015" s="126" t="s">
        <v>13720</v>
      </c>
      <c r="H6015" s="126" t="s">
        <v>20130</v>
      </c>
      <c r="I6015" s="126" t="s">
        <v>20131</v>
      </c>
      <c r="J6015" s="126" t="s">
        <v>26235</v>
      </c>
      <c r="K6015" s="9">
        <f>_xlfn.IFNA(VLOOKUP(Table5[[#This Row],[Section]],SubSill_Tier,2,FALSE),0)</f>
        <v>0</v>
      </c>
      <c r="L6015" s="9" t="str">
        <f t="shared" si="102"/>
        <v/>
      </c>
      <c r="M6015" s="205" t="str" cm="1">
        <f t="array" ref="M6015">_xlfn.IFS(NOT(ISERROR(VLOOKUP(Table5[[#This Row],[Section]],TB_notTB,1,FALSE))),"No",LEFT(Table5[[#This Row],[Section]],3)="ETB","PLS",LEFT(Table5[[#This Row],[Section]],1)="7","PDB",NOT(ISBLANK(Table5[[#This Row],[Section]])),"No")</f>
        <v>No</v>
      </c>
    </row>
    <row r="6016" spans="1:13" x14ac:dyDescent="0.25">
      <c r="A6016" s="126" t="s">
        <v>8452</v>
      </c>
      <c r="B6016" s="126" t="s">
        <v>28113</v>
      </c>
      <c r="C6016" s="126" t="s">
        <v>75</v>
      </c>
      <c r="D6016" s="127">
        <v>2.4129999999999998</v>
      </c>
      <c r="E6016" s="128">
        <v>365</v>
      </c>
      <c r="F6016" s="128">
        <v>365</v>
      </c>
      <c r="G6016" s="126" t="s">
        <v>13720</v>
      </c>
      <c r="H6016" s="126" t="s">
        <v>20130</v>
      </c>
      <c r="I6016" s="126" t="s">
        <v>20131</v>
      </c>
      <c r="J6016" s="126" t="s">
        <v>26235</v>
      </c>
      <c r="K6016" s="9">
        <f>_xlfn.IFNA(VLOOKUP(Table5[[#This Row],[Section]],SubSill_Tier,2,FALSE),0)</f>
        <v>0</v>
      </c>
      <c r="L6016" s="9" t="str">
        <f t="shared" si="102"/>
        <v/>
      </c>
      <c r="M6016" s="205" t="str" cm="1">
        <f t="array" ref="M6016">_xlfn.IFS(NOT(ISERROR(VLOOKUP(Table5[[#This Row],[Section]],TB_notTB,1,FALSE))),"No",LEFT(Table5[[#This Row],[Section]],3)="ETB","PLS",LEFT(Table5[[#This Row],[Section]],1)="7","PDB",NOT(ISBLANK(Table5[[#This Row],[Section]])),"No")</f>
        <v>No</v>
      </c>
    </row>
    <row r="6017" spans="1:13" x14ac:dyDescent="0.25">
      <c r="A6017" s="126" t="s">
        <v>2586</v>
      </c>
      <c r="B6017" s="126" t="s">
        <v>17222</v>
      </c>
      <c r="C6017" s="126" t="s">
        <v>98</v>
      </c>
      <c r="D6017" s="127">
        <v>1.855</v>
      </c>
      <c r="E6017" s="128">
        <v>368</v>
      </c>
      <c r="F6017" s="128">
        <v>348</v>
      </c>
      <c r="G6017" s="126" t="s">
        <v>13801</v>
      </c>
      <c r="H6017" s="126" t="s">
        <v>20358</v>
      </c>
      <c r="I6017" s="126" t="s">
        <v>20359</v>
      </c>
      <c r="J6017" s="126" t="s">
        <v>26232</v>
      </c>
      <c r="K6017" s="9">
        <f>_xlfn.IFNA(VLOOKUP(Table5[[#This Row],[Section]],SubSill_Tier,2,FALSE),0)</f>
        <v>0</v>
      </c>
      <c r="L6017" s="9" t="str">
        <f t="shared" si="102"/>
        <v/>
      </c>
      <c r="M6017" s="205" t="str" cm="1">
        <f t="array" ref="M6017">_xlfn.IFS(NOT(ISERROR(VLOOKUP(Table5[[#This Row],[Section]],TB_notTB,1,FALSE))),"No",LEFT(Table5[[#This Row],[Section]],3)="ETB","PLS",LEFT(Table5[[#This Row],[Section]],1)="7","PDB",NOT(ISBLANK(Table5[[#This Row],[Section]])),"No")</f>
        <v>No</v>
      </c>
    </row>
    <row r="6018" spans="1:13" x14ac:dyDescent="0.25">
      <c r="A6018" s="126" t="s">
        <v>2587</v>
      </c>
      <c r="B6018" s="126" t="s">
        <v>17222</v>
      </c>
      <c r="C6018" s="126" t="s">
        <v>98</v>
      </c>
      <c r="D6018" s="127">
        <v>0.91</v>
      </c>
      <c r="E6018" s="128">
        <v>400</v>
      </c>
      <c r="F6018" s="128">
        <v>195</v>
      </c>
      <c r="G6018" s="126" t="s">
        <v>13801</v>
      </c>
      <c r="H6018" s="126" t="s">
        <v>20358</v>
      </c>
      <c r="I6018" s="126" t="s">
        <v>20359</v>
      </c>
      <c r="J6018" s="126" t="s">
        <v>26232</v>
      </c>
      <c r="K6018" s="9">
        <f>_xlfn.IFNA(VLOOKUP(Table5[[#This Row],[Section]],SubSill_Tier,2,FALSE),0)</f>
        <v>0</v>
      </c>
      <c r="L6018" s="9" t="str">
        <f t="shared" ref="L6018:L6081" si="103">IFERROR(IF(LEFT(G6018,2)="AI",IF(_xlfn.NUMBERVALUE(IFERROR(LEFT(IF(ISERROR(FIND("X",UPPER(B6018))),UPPER(B6018),RIGHT(UPPER(B6018),LEN(UPPER(B6018))-FIND("~",SUBSTITUTE(UPPER(B6018),"X","~",LEN(UPPER(B6018))-LEN(SUBSTITUTE(UPPER(B6018),"X","")))))),FIND(" ",IF(ISERROR(FIND("X",UPPER(B6018))),UPPER(B6018),RIGHT(UPPER(B6018),LEN(UPPER(B6018))-FIND("~",SUBSTITUTE(UPPER(B6018),"X","~",LEN(UPPER(B6018))-LEN(SUBSTITUTE(UPPER(B6018),"X","")))))),1)-1),IF(ISERROR(FIND("X",UPPER(B6018))),UPPER(B6018),RIGHT(UPPER(B6018),LEN(UPPER(B6018))-FIND("~",SUBSTITUTE(UPPER(B6018),"X","~",LEN(UPPER(B6018))-LEN(SUBSTITUTE(UPPER(B6018),"X",""))))))),".")&gt;=5,"Wall",""),""),"")</f>
        <v/>
      </c>
      <c r="M6018" s="205" t="str" cm="1">
        <f t="array" ref="M6018">_xlfn.IFS(NOT(ISERROR(VLOOKUP(Table5[[#This Row],[Section]],TB_notTB,1,FALSE))),"No",LEFT(Table5[[#This Row],[Section]],3)="ETB","PLS",LEFT(Table5[[#This Row],[Section]],1)="7","PDB",NOT(ISBLANK(Table5[[#This Row],[Section]])),"No")</f>
        <v>No</v>
      </c>
    </row>
    <row r="6019" spans="1:13" x14ac:dyDescent="0.25">
      <c r="A6019" s="126" t="s">
        <v>8453</v>
      </c>
      <c r="B6019" s="126" t="s">
        <v>12673</v>
      </c>
      <c r="C6019" s="126" t="s">
        <v>75</v>
      </c>
      <c r="D6019" s="127">
        <v>7.9089999999999998</v>
      </c>
      <c r="E6019" s="128">
        <v>937</v>
      </c>
      <c r="F6019" s="128">
        <v>937</v>
      </c>
      <c r="G6019" s="126" t="s">
        <v>13770</v>
      </c>
      <c r="H6019" s="126" t="s">
        <v>21118</v>
      </c>
      <c r="I6019" s="126" t="s">
        <v>21119</v>
      </c>
      <c r="J6019" s="126" t="s">
        <v>26245</v>
      </c>
      <c r="K6019" s="9">
        <f>_xlfn.IFNA(VLOOKUP(Table5[[#This Row],[Section]],SubSill_Tier,2,FALSE),0)</f>
        <v>0</v>
      </c>
      <c r="L6019" s="9" t="str">
        <f t="shared" si="103"/>
        <v>Wall</v>
      </c>
      <c r="M6019" s="205" t="str" cm="1">
        <f t="array" ref="M6019">_xlfn.IFS(NOT(ISERROR(VLOOKUP(Table5[[#This Row],[Section]],TB_notTB,1,FALSE))),"No",LEFT(Table5[[#This Row],[Section]],3)="ETB","PLS",LEFT(Table5[[#This Row],[Section]],1)="7","PDB",NOT(ISBLANK(Table5[[#This Row],[Section]])),"No")</f>
        <v>No</v>
      </c>
    </row>
    <row r="6020" spans="1:13" x14ac:dyDescent="0.25">
      <c r="A6020" s="126" t="s">
        <v>8454</v>
      </c>
      <c r="B6020" s="126" t="s">
        <v>28114</v>
      </c>
      <c r="C6020" s="126" t="s">
        <v>75</v>
      </c>
      <c r="D6020" s="127">
        <v>0.25900000000000001</v>
      </c>
      <c r="E6020" s="128">
        <v>100</v>
      </c>
      <c r="F6020" s="128">
        <v>100</v>
      </c>
      <c r="G6020" s="126" t="s">
        <v>13719</v>
      </c>
      <c r="H6020" s="126" t="s">
        <v>20128</v>
      </c>
      <c r="I6020" s="126" t="s">
        <v>20129</v>
      </c>
      <c r="J6020" s="126" t="s">
        <v>26235</v>
      </c>
      <c r="K6020" s="9">
        <f>_xlfn.IFNA(VLOOKUP(Table5[[#This Row],[Section]],SubSill_Tier,2,FALSE),0)</f>
        <v>0</v>
      </c>
      <c r="L6020" s="9" t="str">
        <f t="shared" si="103"/>
        <v/>
      </c>
      <c r="M6020" s="205" t="str" cm="1">
        <f t="array" ref="M6020">_xlfn.IFS(NOT(ISERROR(VLOOKUP(Table5[[#This Row],[Section]],TB_notTB,1,FALSE))),"No",LEFT(Table5[[#This Row],[Section]],3)="ETB","PLS",LEFT(Table5[[#This Row],[Section]],1)="7","PDB",NOT(ISBLANK(Table5[[#This Row],[Section]])),"No")</f>
        <v>No</v>
      </c>
    </row>
    <row r="6021" spans="1:13" x14ac:dyDescent="0.25">
      <c r="A6021" s="126" t="s">
        <v>8455</v>
      </c>
      <c r="B6021" s="126" t="s">
        <v>12674</v>
      </c>
      <c r="C6021" s="126" t="s">
        <v>75</v>
      </c>
      <c r="D6021" s="127">
        <v>1.516</v>
      </c>
      <c r="E6021" s="128">
        <v>297</v>
      </c>
      <c r="F6021" s="128">
        <v>297</v>
      </c>
      <c r="G6021" s="126" t="s">
        <v>13724</v>
      </c>
      <c r="H6021" s="126" t="s">
        <v>21063</v>
      </c>
      <c r="I6021" s="126" t="s">
        <v>21064</v>
      </c>
      <c r="J6021" s="126" t="s">
        <v>26233</v>
      </c>
      <c r="K6021" s="9">
        <f>_xlfn.IFNA(VLOOKUP(Table5[[#This Row],[Section]],SubSill_Tier,2,FALSE),0)</f>
        <v>0</v>
      </c>
      <c r="L6021" s="9" t="str">
        <f t="shared" si="103"/>
        <v>Wall</v>
      </c>
      <c r="M6021" s="205" t="str" cm="1">
        <f t="array" ref="M6021">_xlfn.IFS(NOT(ISERROR(VLOOKUP(Table5[[#This Row],[Section]],TB_notTB,1,FALSE))),"No",LEFT(Table5[[#This Row],[Section]],3)="ETB","PLS",LEFT(Table5[[#This Row],[Section]],1)="7","PDB",NOT(ISBLANK(Table5[[#This Row],[Section]])),"No")</f>
        <v>No</v>
      </c>
    </row>
    <row r="6022" spans="1:13" x14ac:dyDescent="0.25">
      <c r="A6022" s="126" t="s">
        <v>8456</v>
      </c>
      <c r="B6022" s="126" t="s">
        <v>12675</v>
      </c>
      <c r="C6022" s="126" t="s">
        <v>75</v>
      </c>
      <c r="D6022" s="127">
        <v>1.4850000000000001</v>
      </c>
      <c r="E6022" s="128">
        <v>289</v>
      </c>
      <c r="F6022" s="128">
        <v>289</v>
      </c>
      <c r="G6022" s="126" t="s">
        <v>13724</v>
      </c>
      <c r="H6022" s="126" t="s">
        <v>21063</v>
      </c>
      <c r="I6022" s="126" t="s">
        <v>21064</v>
      </c>
      <c r="J6022" s="126" t="s">
        <v>26233</v>
      </c>
      <c r="K6022" s="9">
        <f>_xlfn.IFNA(VLOOKUP(Table5[[#This Row],[Section]],SubSill_Tier,2,FALSE),0)</f>
        <v>0</v>
      </c>
      <c r="L6022" s="9" t="str">
        <f t="shared" si="103"/>
        <v>Wall</v>
      </c>
      <c r="M6022" s="205" t="str" cm="1">
        <f t="array" ref="M6022">_xlfn.IFS(NOT(ISERROR(VLOOKUP(Table5[[#This Row],[Section]],TB_notTB,1,FALSE))),"No",LEFT(Table5[[#This Row],[Section]],3)="ETB","PLS",LEFT(Table5[[#This Row],[Section]],1)="7","PDB",NOT(ISBLANK(Table5[[#This Row],[Section]])),"No")</f>
        <v>No</v>
      </c>
    </row>
    <row r="6023" spans="1:13" x14ac:dyDescent="0.25">
      <c r="A6023" s="126" t="s">
        <v>8457</v>
      </c>
      <c r="B6023" s="126" t="s">
        <v>17222</v>
      </c>
      <c r="C6023" s="126" t="s">
        <v>75</v>
      </c>
      <c r="D6023" s="127">
        <v>1.7010000000000001</v>
      </c>
      <c r="E6023" s="128">
        <v>297</v>
      </c>
      <c r="F6023" s="128">
        <v>297</v>
      </c>
      <c r="G6023" s="126" t="s">
        <v>13724</v>
      </c>
      <c r="H6023" s="126" t="s">
        <v>20121</v>
      </c>
      <c r="I6023" s="126" t="s">
        <v>20122</v>
      </c>
      <c r="J6023" s="126" t="s">
        <v>26234</v>
      </c>
      <c r="K6023" s="9">
        <f>_xlfn.IFNA(VLOOKUP(Table5[[#This Row],[Section]],SubSill_Tier,2,FALSE),0)</f>
        <v>0</v>
      </c>
      <c r="L6023" s="9" t="str">
        <f t="shared" si="103"/>
        <v/>
      </c>
      <c r="M6023" s="205" t="str" cm="1">
        <f t="array" ref="M6023">_xlfn.IFS(NOT(ISERROR(VLOOKUP(Table5[[#This Row],[Section]],TB_notTB,1,FALSE))),"No",LEFT(Table5[[#This Row],[Section]],3)="ETB","PLS",LEFT(Table5[[#This Row],[Section]],1)="7","PDB",NOT(ISBLANK(Table5[[#This Row],[Section]])),"No")</f>
        <v>No</v>
      </c>
    </row>
    <row r="6024" spans="1:13" x14ac:dyDescent="0.25">
      <c r="A6024" s="126" t="s">
        <v>8458</v>
      </c>
      <c r="B6024" s="126" t="s">
        <v>12676</v>
      </c>
      <c r="C6024" s="126" t="s">
        <v>75</v>
      </c>
      <c r="D6024" s="127">
        <v>1.597</v>
      </c>
      <c r="E6024" s="128">
        <v>551</v>
      </c>
      <c r="F6024" s="128">
        <v>551</v>
      </c>
      <c r="G6024" s="126" t="s">
        <v>13724</v>
      </c>
      <c r="H6024" s="126" t="s">
        <v>21063</v>
      </c>
      <c r="I6024" s="126" t="s">
        <v>21064</v>
      </c>
      <c r="J6024" s="126" t="s">
        <v>26233</v>
      </c>
      <c r="K6024" s="9">
        <f>_xlfn.IFNA(VLOOKUP(Table5[[#This Row],[Section]],SubSill_Tier,2,FALSE),0)</f>
        <v>0</v>
      </c>
      <c r="L6024" s="9" t="str">
        <f t="shared" si="103"/>
        <v>Wall</v>
      </c>
      <c r="M6024" s="205" t="str" cm="1">
        <f t="array" ref="M6024">_xlfn.IFS(NOT(ISERROR(VLOOKUP(Table5[[#This Row],[Section]],TB_notTB,1,FALSE))),"No",LEFT(Table5[[#This Row],[Section]],3)="ETB","PLS",LEFT(Table5[[#This Row],[Section]],1)="7","PDB",NOT(ISBLANK(Table5[[#This Row],[Section]])),"No")</f>
        <v>No</v>
      </c>
    </row>
    <row r="6025" spans="1:13" x14ac:dyDescent="0.25">
      <c r="A6025" s="126" t="s">
        <v>2588</v>
      </c>
      <c r="B6025" s="126" t="s">
        <v>2589</v>
      </c>
      <c r="C6025" s="126" t="s">
        <v>75</v>
      </c>
      <c r="D6025" s="127">
        <v>0.96599999999999997</v>
      </c>
      <c r="E6025" s="128">
        <v>262</v>
      </c>
      <c r="F6025" s="128">
        <v>100</v>
      </c>
      <c r="G6025" s="126" t="s">
        <v>13795</v>
      </c>
      <c r="H6025" s="126" t="s">
        <v>20347</v>
      </c>
      <c r="I6025" s="126" t="s">
        <v>28074</v>
      </c>
      <c r="J6025" s="126" t="s">
        <v>26247</v>
      </c>
      <c r="K6025" s="9">
        <f>_xlfn.IFNA(VLOOKUP(Table5[[#This Row],[Section]],SubSill_Tier,2,FALSE),0)</f>
        <v>0</v>
      </c>
      <c r="L6025" s="9" t="str">
        <f t="shared" si="103"/>
        <v/>
      </c>
      <c r="M6025" s="205" t="str" cm="1">
        <f t="array" ref="M6025">_xlfn.IFS(NOT(ISERROR(VLOOKUP(Table5[[#This Row],[Section]],TB_notTB,1,FALSE))),"No",LEFT(Table5[[#This Row],[Section]],3)="ETB","PLS",LEFT(Table5[[#This Row],[Section]],1)="7","PDB",NOT(ISBLANK(Table5[[#This Row],[Section]])),"No")</f>
        <v>No</v>
      </c>
    </row>
    <row r="6026" spans="1:13" x14ac:dyDescent="0.25">
      <c r="A6026" s="126" t="s">
        <v>8459</v>
      </c>
      <c r="B6026" s="126" t="s">
        <v>17222</v>
      </c>
      <c r="C6026" s="126" t="s">
        <v>98</v>
      </c>
      <c r="D6026" s="127">
        <v>0.378</v>
      </c>
      <c r="E6026" s="128">
        <v>163</v>
      </c>
      <c r="F6026" s="128">
        <v>100</v>
      </c>
      <c r="G6026" s="126" t="s">
        <v>13721</v>
      </c>
      <c r="H6026" s="126" t="s">
        <v>20121</v>
      </c>
      <c r="I6026" s="126" t="s">
        <v>20122</v>
      </c>
      <c r="J6026" s="126" t="s">
        <v>26234</v>
      </c>
      <c r="K6026" s="9">
        <f>_xlfn.IFNA(VLOOKUP(Table5[[#This Row],[Section]],SubSill_Tier,2,FALSE),0)</f>
        <v>0</v>
      </c>
      <c r="L6026" s="9" t="str">
        <f t="shared" si="103"/>
        <v/>
      </c>
      <c r="M6026" s="205" t="str" cm="1">
        <f t="array" ref="M6026">_xlfn.IFS(NOT(ISERROR(VLOOKUP(Table5[[#This Row],[Section]],TB_notTB,1,FALSE))),"No",LEFT(Table5[[#This Row],[Section]],3)="ETB","PLS",LEFT(Table5[[#This Row],[Section]],1)="7","PDB",NOT(ISBLANK(Table5[[#This Row],[Section]])),"No")</f>
        <v>No</v>
      </c>
    </row>
    <row r="6027" spans="1:13" x14ac:dyDescent="0.25">
      <c r="A6027" s="126" t="s">
        <v>8460</v>
      </c>
      <c r="B6027" s="126" t="s">
        <v>17222</v>
      </c>
      <c r="C6027" s="126" t="s">
        <v>98</v>
      </c>
      <c r="D6027" s="127">
        <v>0.44</v>
      </c>
      <c r="E6027" s="128">
        <v>100</v>
      </c>
      <c r="F6027" s="128">
        <v>100</v>
      </c>
      <c r="G6027" s="126" t="s">
        <v>13721</v>
      </c>
      <c r="H6027" s="126" t="s">
        <v>20121</v>
      </c>
      <c r="I6027" s="126" t="s">
        <v>20122</v>
      </c>
      <c r="J6027" s="126" t="s">
        <v>26234</v>
      </c>
      <c r="K6027" s="9">
        <f>_xlfn.IFNA(VLOOKUP(Table5[[#This Row],[Section]],SubSill_Tier,2,FALSE),0)</f>
        <v>0</v>
      </c>
      <c r="L6027" s="9" t="str">
        <f t="shared" si="103"/>
        <v/>
      </c>
      <c r="M6027" s="205" t="str" cm="1">
        <f t="array" ref="M6027">_xlfn.IFS(NOT(ISERROR(VLOOKUP(Table5[[#This Row],[Section]],TB_notTB,1,FALSE))),"No",LEFT(Table5[[#This Row],[Section]],3)="ETB","PLS",LEFT(Table5[[#This Row],[Section]],1)="7","PDB",NOT(ISBLANK(Table5[[#This Row],[Section]])),"No")</f>
        <v>No</v>
      </c>
    </row>
    <row r="6028" spans="1:13" x14ac:dyDescent="0.25">
      <c r="A6028" s="126" t="s">
        <v>16252</v>
      </c>
      <c r="B6028" s="126" t="s">
        <v>22141</v>
      </c>
      <c r="C6028" s="126" t="s">
        <v>75</v>
      </c>
      <c r="D6028" s="127">
        <v>0.57199999999999995</v>
      </c>
      <c r="E6028" s="128">
        <v>262</v>
      </c>
      <c r="F6028" s="128">
        <v>100</v>
      </c>
      <c r="G6028" s="126" t="s">
        <v>14979</v>
      </c>
      <c r="H6028" s="126" t="s">
        <v>21162</v>
      </c>
      <c r="I6028" s="126" t="s">
        <v>22110</v>
      </c>
      <c r="J6028" s="126" t="s">
        <v>26278</v>
      </c>
      <c r="K6028" s="9">
        <f>_xlfn.IFNA(VLOOKUP(Table5[[#This Row],[Section]],SubSill_Tier,2,FALSE),0)</f>
        <v>0</v>
      </c>
      <c r="L6028" s="9" t="str">
        <f t="shared" si="103"/>
        <v/>
      </c>
      <c r="M6028" s="205" t="str" cm="1">
        <f t="array" ref="M6028">_xlfn.IFS(NOT(ISERROR(VLOOKUP(Table5[[#This Row],[Section]],TB_notTB,1,FALSE))),"No",LEFT(Table5[[#This Row],[Section]],3)="ETB","PLS",LEFT(Table5[[#This Row],[Section]],1)="7","PDB",NOT(ISBLANK(Table5[[#This Row],[Section]])),"No")</f>
        <v>No</v>
      </c>
    </row>
    <row r="6029" spans="1:13" x14ac:dyDescent="0.25">
      <c r="A6029" s="126" t="s">
        <v>8461</v>
      </c>
      <c r="B6029" s="126" t="s">
        <v>17222</v>
      </c>
      <c r="C6029" s="126" t="s">
        <v>98</v>
      </c>
      <c r="D6029" s="127">
        <v>2.0790000000000002</v>
      </c>
      <c r="E6029" s="128">
        <v>205</v>
      </c>
      <c r="F6029" s="128">
        <v>205</v>
      </c>
      <c r="G6029" s="126" t="s">
        <v>13724</v>
      </c>
      <c r="H6029" s="126" t="s">
        <v>20186</v>
      </c>
      <c r="I6029" s="126" t="s">
        <v>22099</v>
      </c>
      <c r="J6029" s="126" t="s">
        <v>26234</v>
      </c>
      <c r="K6029" s="9">
        <f>_xlfn.IFNA(VLOOKUP(Table5[[#This Row],[Section]],SubSill_Tier,2,FALSE),0)</f>
        <v>0</v>
      </c>
      <c r="L6029" s="9" t="str">
        <f t="shared" si="103"/>
        <v/>
      </c>
      <c r="M6029" s="205" t="str" cm="1">
        <f t="array" ref="M6029">_xlfn.IFS(NOT(ISERROR(VLOOKUP(Table5[[#This Row],[Section]],TB_notTB,1,FALSE))),"No",LEFT(Table5[[#This Row],[Section]],3)="ETB","PLS",LEFT(Table5[[#This Row],[Section]],1)="7","PDB",NOT(ISBLANK(Table5[[#This Row],[Section]])),"No")</f>
        <v>No</v>
      </c>
    </row>
    <row r="6030" spans="1:13" x14ac:dyDescent="0.25">
      <c r="A6030" s="126" t="s">
        <v>8462</v>
      </c>
      <c r="B6030" s="126" t="s">
        <v>8463</v>
      </c>
      <c r="C6030" s="126" t="s">
        <v>75</v>
      </c>
      <c r="D6030" s="127">
        <v>1.897</v>
      </c>
      <c r="E6030" s="128">
        <v>272</v>
      </c>
      <c r="F6030" s="128">
        <v>272</v>
      </c>
      <c r="G6030" s="126" t="s">
        <v>13724</v>
      </c>
      <c r="H6030" s="126" t="s">
        <v>21063</v>
      </c>
      <c r="I6030" s="126" t="s">
        <v>21064</v>
      </c>
      <c r="J6030" s="126" t="s">
        <v>26233</v>
      </c>
      <c r="K6030" s="9">
        <f>_xlfn.IFNA(VLOOKUP(Table5[[#This Row],[Section]],SubSill_Tier,2,FALSE),0)</f>
        <v>0</v>
      </c>
      <c r="L6030" s="9" t="str">
        <f t="shared" si="103"/>
        <v>Wall</v>
      </c>
      <c r="M6030" s="205" t="str" cm="1">
        <f t="array" ref="M6030">_xlfn.IFS(NOT(ISERROR(VLOOKUP(Table5[[#This Row],[Section]],TB_notTB,1,FALSE))),"No",LEFT(Table5[[#This Row],[Section]],3)="ETB","PLS",LEFT(Table5[[#This Row],[Section]],1)="7","PDB",NOT(ISBLANK(Table5[[#This Row],[Section]])),"No")</f>
        <v>No</v>
      </c>
    </row>
    <row r="6031" spans="1:13" x14ac:dyDescent="0.25">
      <c r="A6031" s="126" t="s">
        <v>2590</v>
      </c>
      <c r="B6031" s="126" t="s">
        <v>17222</v>
      </c>
      <c r="C6031" s="126" t="s">
        <v>75</v>
      </c>
      <c r="D6031" s="127">
        <v>0.10299999999999999</v>
      </c>
      <c r="E6031" s="128">
        <v>100</v>
      </c>
      <c r="F6031" s="128">
        <v>100</v>
      </c>
      <c r="G6031" s="126" t="s">
        <v>13767</v>
      </c>
      <c r="H6031" s="126" t="s">
        <v>20203</v>
      </c>
      <c r="I6031" s="126" t="s">
        <v>20204</v>
      </c>
      <c r="J6031" s="126" t="s">
        <v>26232</v>
      </c>
      <c r="K6031" s="9">
        <f>_xlfn.IFNA(VLOOKUP(Table5[[#This Row],[Section]],SubSill_Tier,2,FALSE),0)</f>
        <v>0</v>
      </c>
      <c r="L6031" s="9" t="str">
        <f t="shared" si="103"/>
        <v/>
      </c>
      <c r="M6031" s="205" t="str" cm="1">
        <f t="array" ref="M6031">_xlfn.IFS(NOT(ISERROR(VLOOKUP(Table5[[#This Row],[Section]],TB_notTB,1,FALSE))),"No",LEFT(Table5[[#This Row],[Section]],3)="ETB","PLS",LEFT(Table5[[#This Row],[Section]],1)="7","PDB",NOT(ISBLANK(Table5[[#This Row],[Section]])),"No")</f>
        <v>No</v>
      </c>
    </row>
    <row r="6032" spans="1:13" x14ac:dyDescent="0.25">
      <c r="A6032" s="126" t="s">
        <v>8464</v>
      </c>
      <c r="B6032" s="126" t="s">
        <v>17222</v>
      </c>
      <c r="C6032" s="126" t="s">
        <v>98</v>
      </c>
      <c r="D6032" s="127">
        <v>3.4430000000000001</v>
      </c>
      <c r="E6032" s="128">
        <v>934</v>
      </c>
      <c r="F6032" s="128">
        <v>934</v>
      </c>
      <c r="G6032" s="126" t="s">
        <v>13721</v>
      </c>
      <c r="H6032" s="126" t="s">
        <v>20132</v>
      </c>
      <c r="I6032" s="126" t="s">
        <v>20133</v>
      </c>
      <c r="J6032" s="126" t="s">
        <v>26250</v>
      </c>
      <c r="K6032" s="9">
        <f>_xlfn.IFNA(VLOOKUP(Table5[[#This Row],[Section]],SubSill_Tier,2,FALSE),0)</f>
        <v>0</v>
      </c>
      <c r="L6032" s="9" t="str">
        <f t="shared" si="103"/>
        <v/>
      </c>
      <c r="M6032" s="205" t="str" cm="1">
        <f t="array" ref="M6032">_xlfn.IFS(NOT(ISERROR(VLOOKUP(Table5[[#This Row],[Section]],TB_notTB,1,FALSE))),"No",LEFT(Table5[[#This Row],[Section]],3)="ETB","PLS",LEFT(Table5[[#This Row],[Section]],1)="7","PDB",NOT(ISBLANK(Table5[[#This Row],[Section]])),"No")</f>
        <v>No</v>
      </c>
    </row>
    <row r="6033" spans="1:13" x14ac:dyDescent="0.25">
      <c r="A6033" s="126" t="s">
        <v>8465</v>
      </c>
      <c r="B6033" s="126" t="s">
        <v>17222</v>
      </c>
      <c r="C6033" s="126" t="s">
        <v>75</v>
      </c>
      <c r="D6033" s="127">
        <v>1.8819999999999999</v>
      </c>
      <c r="E6033" s="128">
        <v>656</v>
      </c>
      <c r="F6033" s="128">
        <v>656</v>
      </c>
      <c r="G6033" s="126" t="s">
        <v>13724</v>
      </c>
      <c r="H6033" s="126" t="s">
        <v>20121</v>
      </c>
      <c r="I6033" s="126" t="s">
        <v>20122</v>
      </c>
      <c r="J6033" s="126" t="s">
        <v>26234</v>
      </c>
      <c r="K6033" s="9">
        <f>_xlfn.IFNA(VLOOKUP(Table5[[#This Row],[Section]],SubSill_Tier,2,FALSE),0)</f>
        <v>0</v>
      </c>
      <c r="L6033" s="9" t="str">
        <f t="shared" si="103"/>
        <v/>
      </c>
      <c r="M6033" s="205" t="str" cm="1">
        <f t="array" ref="M6033">_xlfn.IFS(NOT(ISERROR(VLOOKUP(Table5[[#This Row],[Section]],TB_notTB,1,FALSE))),"No",LEFT(Table5[[#This Row],[Section]],3)="ETB","PLS",LEFT(Table5[[#This Row],[Section]],1)="7","PDB",NOT(ISBLANK(Table5[[#This Row],[Section]])),"No")</f>
        <v>No</v>
      </c>
    </row>
    <row r="6034" spans="1:13" x14ac:dyDescent="0.25">
      <c r="A6034" s="126" t="s">
        <v>2591</v>
      </c>
      <c r="B6034" s="126" t="s">
        <v>17222</v>
      </c>
      <c r="C6034" s="126" t="s">
        <v>98</v>
      </c>
      <c r="D6034" s="127">
        <v>0.56200000000000006</v>
      </c>
      <c r="E6034" s="128">
        <v>181</v>
      </c>
      <c r="F6034" s="128">
        <v>100</v>
      </c>
      <c r="G6034" s="126" t="s">
        <v>13711</v>
      </c>
      <c r="H6034" s="126" t="s">
        <v>20119</v>
      </c>
      <c r="I6034" s="126" t="s">
        <v>21054</v>
      </c>
      <c r="J6034" s="126" t="s">
        <v>26232</v>
      </c>
      <c r="K6034" s="9">
        <f>_xlfn.IFNA(VLOOKUP(Table5[[#This Row],[Section]],SubSill_Tier,2,FALSE),0)</f>
        <v>0</v>
      </c>
      <c r="L6034" s="9" t="str">
        <f t="shared" si="103"/>
        <v/>
      </c>
      <c r="M6034" s="205" t="str" cm="1">
        <f t="array" ref="M6034">_xlfn.IFS(NOT(ISERROR(VLOOKUP(Table5[[#This Row],[Section]],TB_notTB,1,FALSE))),"No",LEFT(Table5[[#This Row],[Section]],3)="ETB","PLS",LEFT(Table5[[#This Row],[Section]],1)="7","PDB",NOT(ISBLANK(Table5[[#This Row],[Section]])),"No")</f>
        <v>No</v>
      </c>
    </row>
    <row r="6035" spans="1:13" x14ac:dyDescent="0.25">
      <c r="A6035" s="126" t="s">
        <v>2592</v>
      </c>
      <c r="B6035" s="126" t="s">
        <v>17222</v>
      </c>
      <c r="C6035" s="126" t="s">
        <v>98</v>
      </c>
      <c r="D6035" s="127">
        <v>0.85099999999999998</v>
      </c>
      <c r="E6035" s="128">
        <v>459</v>
      </c>
      <c r="F6035" s="128">
        <v>100</v>
      </c>
      <c r="G6035" s="126" t="s">
        <v>13711</v>
      </c>
      <c r="H6035" s="126" t="s">
        <v>20119</v>
      </c>
      <c r="I6035" s="126" t="s">
        <v>21054</v>
      </c>
      <c r="J6035" s="126" t="s">
        <v>26232</v>
      </c>
      <c r="K6035" s="9">
        <f>_xlfn.IFNA(VLOOKUP(Table5[[#This Row],[Section]],SubSill_Tier,2,FALSE),0)</f>
        <v>0</v>
      </c>
      <c r="L6035" s="9" t="str">
        <f t="shared" si="103"/>
        <v/>
      </c>
      <c r="M6035" s="205" t="str" cm="1">
        <f t="array" ref="M6035">_xlfn.IFS(NOT(ISERROR(VLOOKUP(Table5[[#This Row],[Section]],TB_notTB,1,FALSE))),"No",LEFT(Table5[[#This Row],[Section]],3)="ETB","PLS",LEFT(Table5[[#This Row],[Section]],1)="7","PDB",NOT(ISBLANK(Table5[[#This Row],[Section]])),"No")</f>
        <v>No</v>
      </c>
    </row>
    <row r="6036" spans="1:13" x14ac:dyDescent="0.25">
      <c r="A6036" s="126" t="s">
        <v>8466</v>
      </c>
      <c r="B6036" s="126" t="s">
        <v>7406</v>
      </c>
      <c r="C6036" s="126" t="s">
        <v>75</v>
      </c>
      <c r="D6036" s="127">
        <v>2.5979999999999999</v>
      </c>
      <c r="E6036" s="128">
        <v>762</v>
      </c>
      <c r="F6036" s="128">
        <v>762</v>
      </c>
      <c r="G6036" s="126" t="s">
        <v>13724</v>
      </c>
      <c r="H6036" s="126" t="s">
        <v>21063</v>
      </c>
      <c r="I6036" s="126" t="s">
        <v>21064</v>
      </c>
      <c r="J6036" s="126" t="s">
        <v>26233</v>
      </c>
      <c r="K6036" s="9">
        <f>_xlfn.IFNA(VLOOKUP(Table5[[#This Row],[Section]],SubSill_Tier,2,FALSE),0)</f>
        <v>0</v>
      </c>
      <c r="L6036" s="9" t="str">
        <f t="shared" si="103"/>
        <v>Wall</v>
      </c>
      <c r="M6036" s="205" t="str" cm="1">
        <f t="array" ref="M6036">_xlfn.IFS(NOT(ISERROR(VLOOKUP(Table5[[#This Row],[Section]],TB_notTB,1,FALSE))),"No",LEFT(Table5[[#This Row],[Section]],3)="ETB","PLS",LEFT(Table5[[#This Row],[Section]],1)="7","PDB",NOT(ISBLANK(Table5[[#This Row],[Section]])),"No")</f>
        <v>No</v>
      </c>
    </row>
    <row r="6037" spans="1:13" x14ac:dyDescent="0.25">
      <c r="A6037" s="126" t="s">
        <v>8467</v>
      </c>
      <c r="B6037" s="126" t="s">
        <v>8468</v>
      </c>
      <c r="C6037" s="126" t="s">
        <v>75</v>
      </c>
      <c r="D6037" s="127">
        <v>0.66400000000000003</v>
      </c>
      <c r="E6037" s="128">
        <v>159</v>
      </c>
      <c r="F6037" s="128">
        <v>159</v>
      </c>
      <c r="G6037" s="126" t="s">
        <v>13717</v>
      </c>
      <c r="H6037" s="126" t="s">
        <v>20125</v>
      </c>
      <c r="I6037" s="126" t="s">
        <v>20126</v>
      </c>
      <c r="J6037" s="126" t="s">
        <v>26235</v>
      </c>
      <c r="K6037" s="9">
        <f>_xlfn.IFNA(VLOOKUP(Table5[[#This Row],[Section]],SubSill_Tier,2,FALSE),0)</f>
        <v>0</v>
      </c>
      <c r="L6037" s="9" t="str">
        <f t="shared" si="103"/>
        <v/>
      </c>
      <c r="M6037" s="205" t="str" cm="1">
        <f t="array" ref="M6037">_xlfn.IFS(NOT(ISERROR(VLOOKUP(Table5[[#This Row],[Section]],TB_notTB,1,FALSE))),"No",LEFT(Table5[[#This Row],[Section]],3)="ETB","PLS",LEFT(Table5[[#This Row],[Section]],1)="7","PDB",NOT(ISBLANK(Table5[[#This Row],[Section]])),"No")</f>
        <v>No</v>
      </c>
    </row>
    <row r="6038" spans="1:13" x14ac:dyDescent="0.25">
      <c r="A6038" s="126" t="s">
        <v>8469</v>
      </c>
      <c r="B6038" s="126" t="s">
        <v>27790</v>
      </c>
      <c r="C6038" s="126" t="s">
        <v>75</v>
      </c>
      <c r="D6038" s="127">
        <v>1.1990000000000001</v>
      </c>
      <c r="E6038" s="128">
        <v>160</v>
      </c>
      <c r="F6038" s="128">
        <v>160</v>
      </c>
      <c r="G6038" s="126" t="s">
        <v>13717</v>
      </c>
      <c r="H6038" s="126" t="s">
        <v>20125</v>
      </c>
      <c r="I6038" s="126" t="s">
        <v>20126</v>
      </c>
      <c r="J6038" s="126" t="s">
        <v>26236</v>
      </c>
      <c r="K6038" s="9">
        <f>_xlfn.IFNA(VLOOKUP(Table5[[#This Row],[Section]],SubSill_Tier,2,FALSE),0)</f>
        <v>0</v>
      </c>
      <c r="L6038" s="9" t="str">
        <f t="shared" si="103"/>
        <v/>
      </c>
      <c r="M6038" s="205" t="str" cm="1">
        <f t="array" ref="M6038">_xlfn.IFS(NOT(ISERROR(VLOOKUP(Table5[[#This Row],[Section]],TB_notTB,1,FALSE))),"No",LEFT(Table5[[#This Row],[Section]],3)="ETB","PLS",LEFT(Table5[[#This Row],[Section]],1)="7","PDB",NOT(ISBLANK(Table5[[#This Row],[Section]])),"No")</f>
        <v>No</v>
      </c>
    </row>
    <row r="6039" spans="1:13" x14ac:dyDescent="0.25">
      <c r="A6039" s="126" t="s">
        <v>8470</v>
      </c>
      <c r="B6039" s="126" t="s">
        <v>8471</v>
      </c>
      <c r="C6039" s="126" t="s">
        <v>75</v>
      </c>
      <c r="D6039" s="127">
        <v>0.18</v>
      </c>
      <c r="E6039" s="128">
        <v>100</v>
      </c>
      <c r="F6039" s="128">
        <v>100</v>
      </c>
      <c r="G6039" s="126" t="s">
        <v>13717</v>
      </c>
      <c r="H6039" s="126" t="s">
        <v>20125</v>
      </c>
      <c r="I6039" s="126" t="s">
        <v>20126</v>
      </c>
      <c r="J6039" s="126" t="s">
        <v>26235</v>
      </c>
      <c r="K6039" s="9">
        <f>_xlfn.IFNA(VLOOKUP(Table5[[#This Row],[Section]],SubSill_Tier,2,FALSE),0)</f>
        <v>0</v>
      </c>
      <c r="L6039" s="9" t="str">
        <f t="shared" si="103"/>
        <v/>
      </c>
      <c r="M6039" s="205" t="str" cm="1">
        <f t="array" ref="M6039">_xlfn.IFS(NOT(ISERROR(VLOOKUP(Table5[[#This Row],[Section]],TB_notTB,1,FALSE))),"No",LEFT(Table5[[#This Row],[Section]],3)="ETB","PLS",LEFT(Table5[[#This Row],[Section]],1)="7","PDB",NOT(ISBLANK(Table5[[#This Row],[Section]])),"No")</f>
        <v>No</v>
      </c>
    </row>
    <row r="6040" spans="1:13" x14ac:dyDescent="0.25">
      <c r="A6040" s="126" t="s">
        <v>8472</v>
      </c>
      <c r="B6040" s="126" t="s">
        <v>28115</v>
      </c>
      <c r="C6040" s="126" t="s">
        <v>75</v>
      </c>
      <c r="D6040" s="127">
        <v>0.71299999999999997</v>
      </c>
      <c r="E6040" s="128">
        <v>100</v>
      </c>
      <c r="F6040" s="128">
        <v>100</v>
      </c>
      <c r="G6040" s="126" t="s">
        <v>13717</v>
      </c>
      <c r="H6040" s="126" t="s">
        <v>20125</v>
      </c>
      <c r="I6040" s="126" t="s">
        <v>20126</v>
      </c>
      <c r="J6040" s="126" t="s">
        <v>26235</v>
      </c>
      <c r="K6040" s="9">
        <f>_xlfn.IFNA(VLOOKUP(Table5[[#This Row],[Section]],SubSill_Tier,2,FALSE),0)</f>
        <v>0</v>
      </c>
      <c r="L6040" s="9" t="str">
        <f t="shared" si="103"/>
        <v/>
      </c>
      <c r="M6040" s="205" t="str" cm="1">
        <f t="array" ref="M6040">_xlfn.IFS(NOT(ISERROR(VLOOKUP(Table5[[#This Row],[Section]],TB_notTB,1,FALSE))),"No",LEFT(Table5[[#This Row],[Section]],3)="ETB","PLS",LEFT(Table5[[#This Row],[Section]],1)="7","PDB",NOT(ISBLANK(Table5[[#This Row],[Section]])),"No")</f>
        <v>No</v>
      </c>
    </row>
    <row r="6041" spans="1:13" x14ac:dyDescent="0.25">
      <c r="A6041" s="126" t="s">
        <v>8473</v>
      </c>
      <c r="B6041" s="126" t="s">
        <v>28116</v>
      </c>
      <c r="C6041" s="126" t="s">
        <v>75</v>
      </c>
      <c r="D6041" s="127">
        <v>0.94</v>
      </c>
      <c r="E6041" s="128">
        <v>128</v>
      </c>
      <c r="F6041" s="128">
        <v>128</v>
      </c>
      <c r="G6041" s="126" t="s">
        <v>13717</v>
      </c>
      <c r="H6041" s="126" t="s">
        <v>20125</v>
      </c>
      <c r="I6041" s="126" t="s">
        <v>20126</v>
      </c>
      <c r="J6041" s="126" t="s">
        <v>26235</v>
      </c>
      <c r="K6041" s="9">
        <f>_xlfn.IFNA(VLOOKUP(Table5[[#This Row],[Section]],SubSill_Tier,2,FALSE),0)</f>
        <v>0</v>
      </c>
      <c r="L6041" s="9" t="str">
        <f t="shared" si="103"/>
        <v/>
      </c>
      <c r="M6041" s="205" t="str" cm="1">
        <f t="array" ref="M6041">_xlfn.IFS(NOT(ISERROR(VLOOKUP(Table5[[#This Row],[Section]],TB_notTB,1,FALSE))),"No",LEFT(Table5[[#This Row],[Section]],3)="ETB","PLS",LEFT(Table5[[#This Row],[Section]],1)="7","PDB",NOT(ISBLANK(Table5[[#This Row],[Section]])),"No")</f>
        <v>No</v>
      </c>
    </row>
    <row r="6042" spans="1:13" x14ac:dyDescent="0.25">
      <c r="A6042" s="126" t="s">
        <v>8474</v>
      </c>
      <c r="B6042" s="126" t="s">
        <v>8475</v>
      </c>
      <c r="C6042" s="126" t="s">
        <v>75</v>
      </c>
      <c r="D6042" s="127">
        <v>1.2829999999999999</v>
      </c>
      <c r="E6042" s="128">
        <v>200</v>
      </c>
      <c r="F6042" s="128">
        <v>200</v>
      </c>
      <c r="G6042" s="126" t="s">
        <v>13717</v>
      </c>
      <c r="H6042" s="126" t="s">
        <v>20125</v>
      </c>
      <c r="I6042" s="126" t="s">
        <v>20126</v>
      </c>
      <c r="J6042" s="126" t="s">
        <v>26235</v>
      </c>
      <c r="K6042" s="9">
        <f>_xlfn.IFNA(VLOOKUP(Table5[[#This Row],[Section]],SubSill_Tier,2,FALSE),0)</f>
        <v>0</v>
      </c>
      <c r="L6042" s="9" t="str">
        <f t="shared" si="103"/>
        <v/>
      </c>
      <c r="M6042" s="205" t="str" cm="1">
        <f t="array" ref="M6042">_xlfn.IFS(NOT(ISERROR(VLOOKUP(Table5[[#This Row],[Section]],TB_notTB,1,FALSE))),"No",LEFT(Table5[[#This Row],[Section]],3)="ETB","PLS",LEFT(Table5[[#This Row],[Section]],1)="7","PDB",NOT(ISBLANK(Table5[[#This Row],[Section]])),"No")</f>
        <v>No</v>
      </c>
    </row>
    <row r="6043" spans="1:13" x14ac:dyDescent="0.25">
      <c r="A6043" s="126" t="s">
        <v>8476</v>
      </c>
      <c r="B6043" s="126" t="s">
        <v>28117</v>
      </c>
      <c r="C6043" s="126" t="s">
        <v>75</v>
      </c>
      <c r="D6043" s="127">
        <v>6.0910000000000002</v>
      </c>
      <c r="E6043" s="128">
        <v>400</v>
      </c>
      <c r="F6043" s="128">
        <v>400</v>
      </c>
      <c r="G6043" s="126" t="s">
        <v>13717</v>
      </c>
      <c r="H6043" s="126" t="s">
        <v>20125</v>
      </c>
      <c r="I6043" s="126" t="s">
        <v>20126</v>
      </c>
      <c r="J6043" s="126" t="s">
        <v>26245</v>
      </c>
      <c r="K6043" s="9">
        <f>_xlfn.IFNA(VLOOKUP(Table5[[#This Row],[Section]],SubSill_Tier,2,FALSE),0)</f>
        <v>0</v>
      </c>
      <c r="L6043" s="9" t="str">
        <f t="shared" si="103"/>
        <v>Wall</v>
      </c>
      <c r="M6043" s="205" t="str" cm="1">
        <f t="array" ref="M6043">_xlfn.IFS(NOT(ISERROR(VLOOKUP(Table5[[#This Row],[Section]],TB_notTB,1,FALSE))),"No",LEFT(Table5[[#This Row],[Section]],3)="ETB","PLS",LEFT(Table5[[#This Row],[Section]],1)="7","PDB",NOT(ISBLANK(Table5[[#This Row],[Section]])),"No")</f>
        <v>No</v>
      </c>
    </row>
    <row r="6044" spans="1:13" x14ac:dyDescent="0.25">
      <c r="A6044" s="126" t="s">
        <v>8477</v>
      </c>
      <c r="B6044" s="126" t="s">
        <v>8478</v>
      </c>
      <c r="C6044" s="126" t="s">
        <v>75</v>
      </c>
      <c r="D6044" s="127">
        <v>0.29199999999999998</v>
      </c>
      <c r="E6044" s="128">
        <v>100</v>
      </c>
      <c r="F6044" s="128">
        <v>100</v>
      </c>
      <c r="G6044" s="126" t="s">
        <v>13725</v>
      </c>
      <c r="H6044" s="126" t="s">
        <v>20134</v>
      </c>
      <c r="I6044" s="126" t="s">
        <v>20135</v>
      </c>
      <c r="J6044" s="126" t="s">
        <v>26235</v>
      </c>
      <c r="K6044" s="9">
        <f>_xlfn.IFNA(VLOOKUP(Table5[[#This Row],[Section]],SubSill_Tier,2,FALSE),0)</f>
        <v>0</v>
      </c>
      <c r="L6044" s="9" t="str">
        <f t="shared" si="103"/>
        <v/>
      </c>
      <c r="M6044" s="205" t="str" cm="1">
        <f t="array" ref="M6044">_xlfn.IFS(NOT(ISERROR(VLOOKUP(Table5[[#This Row],[Section]],TB_notTB,1,FALSE))),"No",LEFT(Table5[[#This Row],[Section]],3)="ETB","PLS",LEFT(Table5[[#This Row],[Section]],1)="7","PDB",NOT(ISBLANK(Table5[[#This Row],[Section]])),"No")</f>
        <v>No</v>
      </c>
    </row>
    <row r="6045" spans="1:13" x14ac:dyDescent="0.25">
      <c r="A6045" s="126" t="s">
        <v>8479</v>
      </c>
      <c r="B6045" s="126" t="s">
        <v>28118</v>
      </c>
      <c r="C6045" s="126" t="s">
        <v>75</v>
      </c>
      <c r="D6045" s="127">
        <v>1.1180000000000001</v>
      </c>
      <c r="E6045" s="128">
        <v>150</v>
      </c>
      <c r="F6045" s="128">
        <v>150</v>
      </c>
      <c r="G6045" s="126" t="s">
        <v>13725</v>
      </c>
      <c r="H6045" s="126" t="s">
        <v>20134</v>
      </c>
      <c r="I6045" s="126" t="s">
        <v>20135</v>
      </c>
      <c r="J6045" s="126" t="s">
        <v>26235</v>
      </c>
      <c r="K6045" s="9">
        <f>_xlfn.IFNA(VLOOKUP(Table5[[#This Row],[Section]],SubSill_Tier,2,FALSE),0)</f>
        <v>0</v>
      </c>
      <c r="L6045" s="9" t="str">
        <f t="shared" si="103"/>
        <v/>
      </c>
      <c r="M6045" s="205" t="str" cm="1">
        <f t="array" ref="M6045">_xlfn.IFS(NOT(ISERROR(VLOOKUP(Table5[[#This Row],[Section]],TB_notTB,1,FALSE))),"No",LEFT(Table5[[#This Row],[Section]],3)="ETB","PLS",LEFT(Table5[[#This Row],[Section]],1)="7","PDB",NOT(ISBLANK(Table5[[#This Row],[Section]])),"No")</f>
        <v>No</v>
      </c>
    </row>
    <row r="6046" spans="1:13" x14ac:dyDescent="0.25">
      <c r="A6046" s="126" t="s">
        <v>8480</v>
      </c>
      <c r="B6046" s="126" t="s">
        <v>28119</v>
      </c>
      <c r="C6046" s="126" t="s">
        <v>75</v>
      </c>
      <c r="D6046" s="127">
        <v>1.361</v>
      </c>
      <c r="E6046" s="128">
        <v>180</v>
      </c>
      <c r="F6046" s="128">
        <v>180</v>
      </c>
      <c r="G6046" s="126" t="s">
        <v>13725</v>
      </c>
      <c r="H6046" s="126" t="s">
        <v>20134</v>
      </c>
      <c r="I6046" s="126" t="s">
        <v>20135</v>
      </c>
      <c r="J6046" s="126" t="s">
        <v>26235</v>
      </c>
      <c r="K6046" s="9">
        <f>_xlfn.IFNA(VLOOKUP(Table5[[#This Row],[Section]],SubSill_Tier,2,FALSE),0)</f>
        <v>0</v>
      </c>
      <c r="L6046" s="9" t="str">
        <f t="shared" si="103"/>
        <v/>
      </c>
      <c r="M6046" s="205" t="str" cm="1">
        <f t="array" ref="M6046">_xlfn.IFS(NOT(ISERROR(VLOOKUP(Table5[[#This Row],[Section]],TB_notTB,1,FALSE))),"No",LEFT(Table5[[#This Row],[Section]],3)="ETB","PLS",LEFT(Table5[[#This Row],[Section]],1)="7","PDB",NOT(ISBLANK(Table5[[#This Row],[Section]])),"No")</f>
        <v>No</v>
      </c>
    </row>
    <row r="6047" spans="1:13" x14ac:dyDescent="0.25">
      <c r="A6047" s="126" t="s">
        <v>8481</v>
      </c>
      <c r="B6047" s="126" t="s">
        <v>8482</v>
      </c>
      <c r="C6047" s="126" t="s">
        <v>75</v>
      </c>
      <c r="D6047" s="127">
        <v>1.08</v>
      </c>
      <c r="E6047" s="128">
        <v>170</v>
      </c>
      <c r="F6047" s="128">
        <v>170</v>
      </c>
      <c r="G6047" s="126" t="s">
        <v>13725</v>
      </c>
      <c r="H6047" s="126" t="s">
        <v>20134</v>
      </c>
      <c r="I6047" s="126" t="s">
        <v>20135</v>
      </c>
      <c r="J6047" s="126" t="s">
        <v>26235</v>
      </c>
      <c r="K6047" s="9">
        <f>_xlfn.IFNA(VLOOKUP(Table5[[#This Row],[Section]],SubSill_Tier,2,FALSE),0)</f>
        <v>0</v>
      </c>
      <c r="L6047" s="9" t="str">
        <f t="shared" si="103"/>
        <v/>
      </c>
      <c r="M6047" s="205" t="str" cm="1">
        <f t="array" ref="M6047">_xlfn.IFS(NOT(ISERROR(VLOOKUP(Table5[[#This Row],[Section]],TB_notTB,1,FALSE))),"No",LEFT(Table5[[#This Row],[Section]],3)="ETB","PLS",LEFT(Table5[[#This Row],[Section]],1)="7","PDB",NOT(ISBLANK(Table5[[#This Row],[Section]])),"No")</f>
        <v>No</v>
      </c>
    </row>
    <row r="6048" spans="1:13" x14ac:dyDescent="0.25">
      <c r="A6048" s="126" t="s">
        <v>8483</v>
      </c>
      <c r="B6048" s="126" t="s">
        <v>28120</v>
      </c>
      <c r="C6048" s="126" t="s">
        <v>75</v>
      </c>
      <c r="D6048" s="127">
        <v>1.5229999999999999</v>
      </c>
      <c r="E6048" s="128">
        <v>200</v>
      </c>
      <c r="F6048" s="128">
        <v>200</v>
      </c>
      <c r="G6048" s="126" t="s">
        <v>13725</v>
      </c>
      <c r="H6048" s="126" t="s">
        <v>20134</v>
      </c>
      <c r="I6048" s="126" t="s">
        <v>20135</v>
      </c>
      <c r="J6048" s="126" t="s">
        <v>26235</v>
      </c>
      <c r="K6048" s="9">
        <f>_xlfn.IFNA(VLOOKUP(Table5[[#This Row],[Section]],SubSill_Tier,2,FALSE),0)</f>
        <v>0</v>
      </c>
      <c r="L6048" s="9" t="str">
        <f t="shared" si="103"/>
        <v/>
      </c>
      <c r="M6048" s="205" t="str" cm="1">
        <f t="array" ref="M6048">_xlfn.IFS(NOT(ISERROR(VLOOKUP(Table5[[#This Row],[Section]],TB_notTB,1,FALSE))),"No",LEFT(Table5[[#This Row],[Section]],3)="ETB","PLS",LEFT(Table5[[#This Row],[Section]],1)="7","PDB",NOT(ISBLANK(Table5[[#This Row],[Section]])),"No")</f>
        <v>No</v>
      </c>
    </row>
    <row r="6049" spans="1:13" x14ac:dyDescent="0.25">
      <c r="A6049" s="126" t="s">
        <v>8484</v>
      </c>
      <c r="B6049" s="126" t="s">
        <v>28121</v>
      </c>
      <c r="C6049" s="126" t="s">
        <v>75</v>
      </c>
      <c r="D6049" s="127">
        <v>1.6850000000000001</v>
      </c>
      <c r="E6049" s="128">
        <v>220</v>
      </c>
      <c r="F6049" s="128">
        <v>220</v>
      </c>
      <c r="G6049" s="126" t="s">
        <v>13725</v>
      </c>
      <c r="H6049" s="126" t="s">
        <v>20134</v>
      </c>
      <c r="I6049" s="126" t="s">
        <v>20135</v>
      </c>
      <c r="J6049" s="126" t="s">
        <v>26235</v>
      </c>
      <c r="K6049" s="9">
        <f>_xlfn.IFNA(VLOOKUP(Table5[[#This Row],[Section]],SubSill_Tier,2,FALSE),0)</f>
        <v>0</v>
      </c>
      <c r="L6049" s="9" t="str">
        <f t="shared" si="103"/>
        <v/>
      </c>
      <c r="M6049" s="205" t="str" cm="1">
        <f t="array" ref="M6049">_xlfn.IFS(NOT(ISERROR(VLOOKUP(Table5[[#This Row],[Section]],TB_notTB,1,FALSE))),"No",LEFT(Table5[[#This Row],[Section]],3)="ETB","PLS",LEFT(Table5[[#This Row],[Section]],1)="7","PDB",NOT(ISBLANK(Table5[[#This Row],[Section]])),"No")</f>
        <v>No</v>
      </c>
    </row>
    <row r="6050" spans="1:13" x14ac:dyDescent="0.25">
      <c r="A6050" s="126" t="s">
        <v>8485</v>
      </c>
      <c r="B6050" s="126" t="s">
        <v>28122</v>
      </c>
      <c r="C6050" s="126" t="s">
        <v>75</v>
      </c>
      <c r="D6050" s="127">
        <v>1.9279999999999999</v>
      </c>
      <c r="E6050" s="128">
        <v>250</v>
      </c>
      <c r="F6050" s="128">
        <v>250</v>
      </c>
      <c r="G6050" s="126" t="s">
        <v>13725</v>
      </c>
      <c r="H6050" s="126" t="s">
        <v>20134</v>
      </c>
      <c r="I6050" s="126" t="s">
        <v>20135</v>
      </c>
      <c r="J6050" s="126" t="s">
        <v>26235</v>
      </c>
      <c r="K6050" s="9">
        <f>_xlfn.IFNA(VLOOKUP(Table5[[#This Row],[Section]],SubSill_Tier,2,FALSE),0)</f>
        <v>0</v>
      </c>
      <c r="L6050" s="9" t="str">
        <f t="shared" si="103"/>
        <v/>
      </c>
      <c r="M6050" s="205" t="str" cm="1">
        <f t="array" ref="M6050">_xlfn.IFS(NOT(ISERROR(VLOOKUP(Table5[[#This Row],[Section]],TB_notTB,1,FALSE))),"No",LEFT(Table5[[#This Row],[Section]],3)="ETB","PLS",LEFT(Table5[[#This Row],[Section]],1)="7","PDB",NOT(ISBLANK(Table5[[#This Row],[Section]])),"No")</f>
        <v>No</v>
      </c>
    </row>
    <row r="6051" spans="1:13" x14ac:dyDescent="0.25">
      <c r="A6051" s="126" t="s">
        <v>8486</v>
      </c>
      <c r="B6051" s="126" t="s">
        <v>28123</v>
      </c>
      <c r="C6051" s="126" t="s">
        <v>75</v>
      </c>
      <c r="D6051" s="127">
        <v>1.6040000000000001</v>
      </c>
      <c r="E6051" s="128">
        <v>210</v>
      </c>
      <c r="F6051" s="128">
        <v>210</v>
      </c>
      <c r="G6051" s="126" t="s">
        <v>13725</v>
      </c>
      <c r="H6051" s="126" t="s">
        <v>20134</v>
      </c>
      <c r="I6051" s="126" t="s">
        <v>20135</v>
      </c>
      <c r="J6051" s="126" t="s">
        <v>26235</v>
      </c>
      <c r="K6051" s="9">
        <f>_xlfn.IFNA(VLOOKUP(Table5[[#This Row],[Section]],SubSill_Tier,2,FALSE),0)</f>
        <v>0</v>
      </c>
      <c r="L6051" s="9" t="str">
        <f t="shared" si="103"/>
        <v/>
      </c>
      <c r="M6051" s="205" t="str" cm="1">
        <f t="array" ref="M6051">_xlfn.IFS(NOT(ISERROR(VLOOKUP(Table5[[#This Row],[Section]],TB_notTB,1,FALSE))),"No",LEFT(Table5[[#This Row],[Section]],3)="ETB","PLS",LEFT(Table5[[#This Row],[Section]],1)="7","PDB",NOT(ISBLANK(Table5[[#This Row],[Section]])),"No")</f>
        <v>No</v>
      </c>
    </row>
    <row r="6052" spans="1:13" x14ac:dyDescent="0.25">
      <c r="A6052" s="126" t="s">
        <v>8487</v>
      </c>
      <c r="B6052" s="126" t="s">
        <v>28124</v>
      </c>
      <c r="C6052" s="126" t="s">
        <v>75</v>
      </c>
      <c r="D6052" s="127">
        <v>1.847</v>
      </c>
      <c r="E6052" s="128">
        <v>240</v>
      </c>
      <c r="F6052" s="128">
        <v>240</v>
      </c>
      <c r="G6052" s="126" t="s">
        <v>13725</v>
      </c>
      <c r="H6052" s="126" t="s">
        <v>20134</v>
      </c>
      <c r="I6052" s="126" t="s">
        <v>20135</v>
      </c>
      <c r="J6052" s="126" t="s">
        <v>26235</v>
      </c>
      <c r="K6052" s="9">
        <f>_xlfn.IFNA(VLOOKUP(Table5[[#This Row],[Section]],SubSill_Tier,2,FALSE),0)</f>
        <v>0</v>
      </c>
      <c r="L6052" s="9" t="str">
        <f t="shared" si="103"/>
        <v/>
      </c>
      <c r="M6052" s="205" t="str" cm="1">
        <f t="array" ref="M6052">_xlfn.IFS(NOT(ISERROR(VLOOKUP(Table5[[#This Row],[Section]],TB_notTB,1,FALSE))),"No",LEFT(Table5[[#This Row],[Section]],3)="ETB","PLS",LEFT(Table5[[#This Row],[Section]],1)="7","PDB",NOT(ISBLANK(Table5[[#This Row],[Section]])),"No")</f>
        <v>No</v>
      </c>
    </row>
    <row r="6053" spans="1:13" x14ac:dyDescent="0.25">
      <c r="A6053" s="126" t="s">
        <v>8488</v>
      </c>
      <c r="B6053" s="126" t="s">
        <v>28125</v>
      </c>
      <c r="C6053" s="126" t="s">
        <v>75</v>
      </c>
      <c r="D6053" s="127">
        <v>2.0089999999999999</v>
      </c>
      <c r="E6053" s="128">
        <v>260</v>
      </c>
      <c r="F6053" s="128">
        <v>260</v>
      </c>
      <c r="G6053" s="126" t="s">
        <v>13725</v>
      </c>
      <c r="H6053" s="126" t="s">
        <v>20134</v>
      </c>
      <c r="I6053" s="126" t="s">
        <v>20135</v>
      </c>
      <c r="J6053" s="126" t="s">
        <v>26235</v>
      </c>
      <c r="K6053" s="9">
        <f>_xlfn.IFNA(VLOOKUP(Table5[[#This Row],[Section]],SubSill_Tier,2,FALSE),0)</f>
        <v>0</v>
      </c>
      <c r="L6053" s="9" t="str">
        <f t="shared" si="103"/>
        <v/>
      </c>
      <c r="M6053" s="205" t="str" cm="1">
        <f t="array" ref="M6053">_xlfn.IFS(NOT(ISERROR(VLOOKUP(Table5[[#This Row],[Section]],TB_notTB,1,FALSE))),"No",LEFT(Table5[[#This Row],[Section]],3)="ETB","PLS",LEFT(Table5[[#This Row],[Section]],1)="7","PDB",NOT(ISBLANK(Table5[[#This Row],[Section]])),"No")</f>
        <v>No</v>
      </c>
    </row>
    <row r="6054" spans="1:13" x14ac:dyDescent="0.25">
      <c r="A6054" s="126" t="s">
        <v>8489</v>
      </c>
      <c r="B6054" s="126" t="s">
        <v>8490</v>
      </c>
      <c r="C6054" s="126" t="s">
        <v>75</v>
      </c>
      <c r="D6054" s="127">
        <v>1.62</v>
      </c>
      <c r="E6054" s="128">
        <v>250</v>
      </c>
      <c r="F6054" s="128">
        <v>250</v>
      </c>
      <c r="G6054" s="126" t="s">
        <v>13725</v>
      </c>
      <c r="H6054" s="126" t="s">
        <v>20134</v>
      </c>
      <c r="I6054" s="126" t="s">
        <v>20135</v>
      </c>
      <c r="J6054" s="126" t="s">
        <v>26235</v>
      </c>
      <c r="K6054" s="9">
        <f>_xlfn.IFNA(VLOOKUP(Table5[[#This Row],[Section]],SubSill_Tier,2,FALSE),0)</f>
        <v>0</v>
      </c>
      <c r="L6054" s="9" t="str">
        <f t="shared" si="103"/>
        <v/>
      </c>
      <c r="M6054" s="205" t="str" cm="1">
        <f t="array" ref="M6054">_xlfn.IFS(NOT(ISERROR(VLOOKUP(Table5[[#This Row],[Section]],TB_notTB,1,FALSE))),"No",LEFT(Table5[[#This Row],[Section]],3)="ETB","PLS",LEFT(Table5[[#This Row],[Section]],1)="7","PDB",NOT(ISBLANK(Table5[[#This Row],[Section]])),"No")</f>
        <v>No</v>
      </c>
    </row>
    <row r="6055" spans="1:13" x14ac:dyDescent="0.25">
      <c r="A6055" s="126" t="s">
        <v>8491</v>
      </c>
      <c r="B6055" s="126" t="s">
        <v>28126</v>
      </c>
      <c r="C6055" s="126" t="s">
        <v>75</v>
      </c>
      <c r="D6055" s="127">
        <v>1.1819999999999999</v>
      </c>
      <c r="E6055" s="128">
        <v>280</v>
      </c>
      <c r="F6055" s="128">
        <v>280</v>
      </c>
      <c r="G6055" s="126" t="s">
        <v>13725</v>
      </c>
      <c r="H6055" s="126" t="s">
        <v>20134</v>
      </c>
      <c r="I6055" s="126" t="s">
        <v>20135</v>
      </c>
      <c r="J6055" s="126" t="s">
        <v>26240</v>
      </c>
      <c r="K6055" s="9">
        <f>_xlfn.IFNA(VLOOKUP(Table5[[#This Row],[Section]],SubSill_Tier,2,FALSE),0)</f>
        <v>0</v>
      </c>
      <c r="L6055" s="9" t="str">
        <f t="shared" si="103"/>
        <v/>
      </c>
      <c r="M6055" s="205" t="str" cm="1">
        <f t="array" ref="M6055">_xlfn.IFS(NOT(ISERROR(VLOOKUP(Table5[[#This Row],[Section]],TB_notTB,1,FALSE))),"No",LEFT(Table5[[#This Row],[Section]],3)="ETB","PLS",LEFT(Table5[[#This Row],[Section]],1)="7","PDB",NOT(ISBLANK(Table5[[#This Row],[Section]])),"No")</f>
        <v>No</v>
      </c>
    </row>
    <row r="6056" spans="1:13" x14ac:dyDescent="0.25">
      <c r="A6056" s="126" t="s">
        <v>8492</v>
      </c>
      <c r="B6056" s="126" t="s">
        <v>28127</v>
      </c>
      <c r="C6056" s="126" t="s">
        <v>75</v>
      </c>
      <c r="D6056" s="127">
        <v>2.1709999999999998</v>
      </c>
      <c r="E6056" s="128">
        <v>280</v>
      </c>
      <c r="F6056" s="128">
        <v>280</v>
      </c>
      <c r="G6056" s="126" t="s">
        <v>13725</v>
      </c>
      <c r="H6056" s="126" t="s">
        <v>20134</v>
      </c>
      <c r="I6056" s="126" t="s">
        <v>20135</v>
      </c>
      <c r="J6056" s="126" t="s">
        <v>26235</v>
      </c>
      <c r="K6056" s="9">
        <f>_xlfn.IFNA(VLOOKUP(Table5[[#This Row],[Section]],SubSill_Tier,2,FALSE),0)</f>
        <v>0</v>
      </c>
      <c r="L6056" s="9" t="str">
        <f t="shared" si="103"/>
        <v/>
      </c>
      <c r="M6056" s="205" t="str" cm="1">
        <f t="array" ref="M6056">_xlfn.IFS(NOT(ISERROR(VLOOKUP(Table5[[#This Row],[Section]],TB_notTB,1,FALSE))),"No",LEFT(Table5[[#This Row],[Section]],3)="ETB","PLS",LEFT(Table5[[#This Row],[Section]],1)="7","PDB",NOT(ISBLANK(Table5[[#This Row],[Section]])),"No")</f>
        <v>No</v>
      </c>
    </row>
    <row r="6057" spans="1:13" x14ac:dyDescent="0.25">
      <c r="A6057" s="126" t="s">
        <v>8493</v>
      </c>
      <c r="B6057" s="126" t="s">
        <v>28128</v>
      </c>
      <c r="C6057" s="126" t="s">
        <v>75</v>
      </c>
      <c r="D6057" s="127">
        <v>1.268</v>
      </c>
      <c r="E6057" s="128">
        <v>299</v>
      </c>
      <c r="F6057" s="128">
        <v>299</v>
      </c>
      <c r="G6057" s="126" t="s">
        <v>13725</v>
      </c>
      <c r="H6057" s="126" t="s">
        <v>20134</v>
      </c>
      <c r="I6057" s="126" t="s">
        <v>20135</v>
      </c>
      <c r="J6057" s="126" t="s">
        <v>26235</v>
      </c>
      <c r="K6057" s="9">
        <f>_xlfn.IFNA(VLOOKUP(Table5[[#This Row],[Section]],SubSill_Tier,2,FALSE),0)</f>
        <v>0</v>
      </c>
      <c r="L6057" s="9" t="str">
        <f t="shared" si="103"/>
        <v/>
      </c>
      <c r="M6057" s="205" t="str" cm="1">
        <f t="array" ref="M6057">_xlfn.IFS(NOT(ISERROR(VLOOKUP(Table5[[#This Row],[Section]],TB_notTB,1,FALSE))),"No",LEFT(Table5[[#This Row],[Section]],3)="ETB","PLS",LEFT(Table5[[#This Row],[Section]],1)="7","PDB",NOT(ISBLANK(Table5[[#This Row],[Section]])),"No")</f>
        <v>No</v>
      </c>
    </row>
    <row r="6058" spans="1:13" x14ac:dyDescent="0.25">
      <c r="A6058" s="126" t="s">
        <v>8494</v>
      </c>
      <c r="B6058" s="126" t="s">
        <v>28129</v>
      </c>
      <c r="C6058" s="126" t="s">
        <v>75</v>
      </c>
      <c r="D6058" s="127">
        <v>2.3330000000000002</v>
      </c>
      <c r="E6058" s="128">
        <v>300</v>
      </c>
      <c r="F6058" s="128">
        <v>300</v>
      </c>
      <c r="G6058" s="126" t="s">
        <v>13725</v>
      </c>
      <c r="H6058" s="126" t="s">
        <v>20134</v>
      </c>
      <c r="I6058" s="126" t="s">
        <v>20135</v>
      </c>
      <c r="J6058" s="126" t="s">
        <v>26235</v>
      </c>
      <c r="K6058" s="9">
        <f>_xlfn.IFNA(VLOOKUP(Table5[[#This Row],[Section]],SubSill_Tier,2,FALSE),0)</f>
        <v>0</v>
      </c>
      <c r="L6058" s="9" t="str">
        <f t="shared" si="103"/>
        <v/>
      </c>
      <c r="M6058" s="205" t="str" cm="1">
        <f t="array" ref="M6058">_xlfn.IFS(NOT(ISERROR(VLOOKUP(Table5[[#This Row],[Section]],TB_notTB,1,FALSE))),"No",LEFT(Table5[[#This Row],[Section]],3)="ETB","PLS",LEFT(Table5[[#This Row],[Section]],1)="7","PDB",NOT(ISBLANK(Table5[[#This Row],[Section]])),"No")</f>
        <v>No</v>
      </c>
    </row>
    <row r="6059" spans="1:13" x14ac:dyDescent="0.25">
      <c r="A6059" s="126" t="s">
        <v>8495</v>
      </c>
      <c r="B6059" s="126" t="s">
        <v>28130</v>
      </c>
      <c r="C6059" s="126" t="s">
        <v>75</v>
      </c>
      <c r="D6059" s="127">
        <v>2.3330000000000002</v>
      </c>
      <c r="E6059" s="128">
        <v>300</v>
      </c>
      <c r="F6059" s="128">
        <v>300</v>
      </c>
      <c r="G6059" s="126" t="s">
        <v>13725</v>
      </c>
      <c r="H6059" s="126" t="s">
        <v>20134</v>
      </c>
      <c r="I6059" s="126" t="s">
        <v>20135</v>
      </c>
      <c r="J6059" s="126" t="s">
        <v>26235</v>
      </c>
      <c r="K6059" s="9">
        <f>_xlfn.IFNA(VLOOKUP(Table5[[#This Row],[Section]],SubSill_Tier,2,FALSE),0)</f>
        <v>0</v>
      </c>
      <c r="L6059" s="9" t="str">
        <f t="shared" si="103"/>
        <v/>
      </c>
      <c r="M6059" s="205" t="str" cm="1">
        <f t="array" ref="M6059">_xlfn.IFS(NOT(ISERROR(VLOOKUP(Table5[[#This Row],[Section]],TB_notTB,1,FALSE))),"No",LEFT(Table5[[#This Row],[Section]],3)="ETB","PLS",LEFT(Table5[[#This Row],[Section]],1)="7","PDB",NOT(ISBLANK(Table5[[#This Row],[Section]])),"No")</f>
        <v>No</v>
      </c>
    </row>
    <row r="6060" spans="1:13" x14ac:dyDescent="0.25">
      <c r="A6060" s="126" t="s">
        <v>8496</v>
      </c>
      <c r="B6060" s="126" t="s">
        <v>28131</v>
      </c>
      <c r="C6060" s="126" t="s">
        <v>75</v>
      </c>
      <c r="D6060" s="127">
        <v>2.5760000000000001</v>
      </c>
      <c r="E6060" s="128">
        <v>330</v>
      </c>
      <c r="F6060" s="128">
        <v>330</v>
      </c>
      <c r="G6060" s="126" t="s">
        <v>13725</v>
      </c>
      <c r="H6060" s="126" t="s">
        <v>20134</v>
      </c>
      <c r="I6060" s="126" t="s">
        <v>20135</v>
      </c>
      <c r="J6060" s="126" t="s">
        <v>26235</v>
      </c>
      <c r="K6060" s="9">
        <f>_xlfn.IFNA(VLOOKUP(Table5[[#This Row],[Section]],SubSill_Tier,2,FALSE),0)</f>
        <v>0</v>
      </c>
      <c r="L6060" s="9" t="str">
        <f t="shared" si="103"/>
        <v/>
      </c>
      <c r="M6060" s="205" t="str" cm="1">
        <f t="array" ref="M6060">_xlfn.IFS(NOT(ISERROR(VLOOKUP(Table5[[#This Row],[Section]],TB_notTB,1,FALSE))),"No",LEFT(Table5[[#This Row],[Section]],3)="ETB","PLS",LEFT(Table5[[#This Row],[Section]],1)="7","PDB",NOT(ISBLANK(Table5[[#This Row],[Section]])),"No")</f>
        <v>No</v>
      </c>
    </row>
    <row r="6061" spans="1:13" x14ac:dyDescent="0.25">
      <c r="A6061" s="126" t="s">
        <v>8497</v>
      </c>
      <c r="B6061" s="126" t="s">
        <v>28132</v>
      </c>
      <c r="C6061" s="126" t="s">
        <v>75</v>
      </c>
      <c r="D6061" s="127">
        <v>2.7370000000000001</v>
      </c>
      <c r="E6061" s="128">
        <v>349</v>
      </c>
      <c r="F6061" s="128">
        <v>349</v>
      </c>
      <c r="G6061" s="126" t="s">
        <v>13725</v>
      </c>
      <c r="H6061" s="126" t="s">
        <v>20134</v>
      </c>
      <c r="I6061" s="126" t="s">
        <v>20135</v>
      </c>
      <c r="J6061" s="126" t="s">
        <v>26235</v>
      </c>
      <c r="K6061" s="9">
        <f>_xlfn.IFNA(VLOOKUP(Table5[[#This Row],[Section]],SubSill_Tier,2,FALSE),0)</f>
        <v>0</v>
      </c>
      <c r="L6061" s="9" t="str">
        <f t="shared" si="103"/>
        <v/>
      </c>
      <c r="M6061" s="205" t="str" cm="1">
        <f t="array" ref="M6061">_xlfn.IFS(NOT(ISERROR(VLOOKUP(Table5[[#This Row],[Section]],TB_notTB,1,FALSE))),"No",LEFT(Table5[[#This Row],[Section]],3)="ETB","PLS",LEFT(Table5[[#This Row],[Section]],1)="7","PDB",NOT(ISBLANK(Table5[[#This Row],[Section]])),"No")</f>
        <v>No</v>
      </c>
    </row>
    <row r="6062" spans="1:13" x14ac:dyDescent="0.25">
      <c r="A6062" s="126" t="s">
        <v>8498</v>
      </c>
      <c r="B6062" s="126" t="s">
        <v>28133</v>
      </c>
      <c r="C6062" s="126" t="s">
        <v>75</v>
      </c>
      <c r="D6062" s="127">
        <v>3.1429999999999998</v>
      </c>
      <c r="E6062" s="128">
        <v>400</v>
      </c>
      <c r="F6062" s="128">
        <v>400</v>
      </c>
      <c r="G6062" s="126" t="s">
        <v>13725</v>
      </c>
      <c r="H6062" s="126" t="s">
        <v>20134</v>
      </c>
      <c r="I6062" s="126" t="s">
        <v>20135</v>
      </c>
      <c r="J6062" s="126" t="s">
        <v>26240</v>
      </c>
      <c r="K6062" s="9">
        <f>_xlfn.IFNA(VLOOKUP(Table5[[#This Row],[Section]],SubSill_Tier,2,FALSE),0)</f>
        <v>0</v>
      </c>
      <c r="L6062" s="9" t="str">
        <f t="shared" si="103"/>
        <v/>
      </c>
      <c r="M6062" s="205" t="str" cm="1">
        <f t="array" ref="M6062">_xlfn.IFS(NOT(ISERROR(VLOOKUP(Table5[[#This Row],[Section]],TB_notTB,1,FALSE))),"No",LEFT(Table5[[#This Row],[Section]],3)="ETB","PLS",LEFT(Table5[[#This Row],[Section]],1)="7","PDB",NOT(ISBLANK(Table5[[#This Row],[Section]])),"No")</f>
        <v>No</v>
      </c>
    </row>
    <row r="6063" spans="1:13" x14ac:dyDescent="0.25">
      <c r="A6063" s="126" t="s">
        <v>8499</v>
      </c>
      <c r="B6063" s="126" t="s">
        <v>28134</v>
      </c>
      <c r="C6063" s="126" t="s">
        <v>75</v>
      </c>
      <c r="D6063" s="127">
        <v>3.6280000000000001</v>
      </c>
      <c r="E6063" s="128">
        <v>459</v>
      </c>
      <c r="F6063" s="128">
        <v>459</v>
      </c>
      <c r="G6063" s="126" t="s">
        <v>13725</v>
      </c>
      <c r="H6063" s="126" t="s">
        <v>20134</v>
      </c>
      <c r="I6063" s="126" t="s">
        <v>20135</v>
      </c>
      <c r="J6063" s="126" t="s">
        <v>26240</v>
      </c>
      <c r="K6063" s="9">
        <f>_xlfn.IFNA(VLOOKUP(Table5[[#This Row],[Section]],SubSill_Tier,2,FALSE),0)</f>
        <v>0</v>
      </c>
      <c r="L6063" s="9" t="str">
        <f t="shared" si="103"/>
        <v/>
      </c>
      <c r="M6063" s="205" t="str" cm="1">
        <f t="array" ref="M6063">_xlfn.IFS(NOT(ISERROR(VLOOKUP(Table5[[#This Row],[Section]],TB_notTB,1,FALSE))),"No",LEFT(Table5[[#This Row],[Section]],3)="ETB","PLS",LEFT(Table5[[#This Row],[Section]],1)="7","PDB",NOT(ISBLANK(Table5[[#This Row],[Section]])),"No")</f>
        <v>No</v>
      </c>
    </row>
    <row r="6064" spans="1:13" x14ac:dyDescent="0.25">
      <c r="A6064" s="126" t="s">
        <v>8500</v>
      </c>
      <c r="B6064" s="126" t="s">
        <v>28135</v>
      </c>
      <c r="C6064" s="126" t="s">
        <v>75</v>
      </c>
      <c r="D6064" s="127">
        <v>3.9529999999999998</v>
      </c>
      <c r="E6064" s="128">
        <v>500</v>
      </c>
      <c r="F6064" s="128">
        <v>500</v>
      </c>
      <c r="G6064" s="126" t="s">
        <v>13725</v>
      </c>
      <c r="H6064" s="126" t="s">
        <v>20134</v>
      </c>
      <c r="I6064" s="126" t="s">
        <v>20135</v>
      </c>
      <c r="J6064" s="126" t="s">
        <v>26240</v>
      </c>
      <c r="K6064" s="9">
        <f>_xlfn.IFNA(VLOOKUP(Table5[[#This Row],[Section]],SubSill_Tier,2,FALSE),0)</f>
        <v>0</v>
      </c>
      <c r="L6064" s="9" t="str">
        <f t="shared" si="103"/>
        <v/>
      </c>
      <c r="M6064" s="205" t="str" cm="1">
        <f t="array" ref="M6064">_xlfn.IFS(NOT(ISERROR(VLOOKUP(Table5[[#This Row],[Section]],TB_notTB,1,FALSE))),"No",LEFT(Table5[[#This Row],[Section]],3)="ETB","PLS",LEFT(Table5[[#This Row],[Section]],1)="7","PDB",NOT(ISBLANK(Table5[[#This Row],[Section]])),"No")</f>
        <v>No</v>
      </c>
    </row>
    <row r="6065" spans="1:13" x14ac:dyDescent="0.25">
      <c r="A6065" s="126" t="s">
        <v>2593</v>
      </c>
      <c r="B6065" s="126" t="s">
        <v>17222</v>
      </c>
      <c r="C6065" s="126" t="s">
        <v>98</v>
      </c>
      <c r="D6065" s="127">
        <v>2.2789999999999999</v>
      </c>
      <c r="E6065" s="128">
        <v>481</v>
      </c>
      <c r="F6065" s="128">
        <v>481</v>
      </c>
      <c r="G6065" s="126" t="s">
        <v>13712</v>
      </c>
      <c r="H6065" s="126" t="s">
        <v>20120</v>
      </c>
      <c r="I6065" s="126" t="s">
        <v>21055</v>
      </c>
      <c r="J6065" s="126" t="s">
        <v>26232</v>
      </c>
      <c r="K6065" s="9">
        <f>_xlfn.IFNA(VLOOKUP(Table5[[#This Row],[Section]],SubSill_Tier,2,FALSE),0)</f>
        <v>0</v>
      </c>
      <c r="L6065" s="9" t="str">
        <f t="shared" si="103"/>
        <v/>
      </c>
      <c r="M6065" s="205" t="str" cm="1">
        <f t="array" ref="M6065">_xlfn.IFS(NOT(ISERROR(VLOOKUP(Table5[[#This Row],[Section]],TB_notTB,1,FALSE))),"No",LEFT(Table5[[#This Row],[Section]],3)="ETB","PLS",LEFT(Table5[[#This Row],[Section]],1)="7","PDB",NOT(ISBLANK(Table5[[#This Row],[Section]])),"No")</f>
        <v>No</v>
      </c>
    </row>
    <row r="6066" spans="1:13" x14ac:dyDescent="0.25">
      <c r="A6066" s="126" t="s">
        <v>8501</v>
      </c>
      <c r="B6066" s="126" t="s">
        <v>12677</v>
      </c>
      <c r="C6066" s="126" t="s">
        <v>75</v>
      </c>
      <c r="D6066" s="127">
        <v>6.5919999999999996</v>
      </c>
      <c r="E6066" s="128">
        <v>786</v>
      </c>
      <c r="F6066" s="128">
        <v>786</v>
      </c>
      <c r="G6066" s="126" t="s">
        <v>13724</v>
      </c>
      <c r="H6066" s="126" t="s">
        <v>21063</v>
      </c>
      <c r="I6066" s="126" t="s">
        <v>21064</v>
      </c>
      <c r="J6066" s="126" t="s">
        <v>26245</v>
      </c>
      <c r="K6066" s="9">
        <f>_xlfn.IFNA(VLOOKUP(Table5[[#This Row],[Section]],SubSill_Tier,2,FALSE),0)</f>
        <v>0</v>
      </c>
      <c r="L6066" s="9" t="str">
        <f t="shared" si="103"/>
        <v>Wall</v>
      </c>
      <c r="M6066" s="205" t="str" cm="1">
        <f t="array" ref="M6066">_xlfn.IFS(NOT(ISERROR(VLOOKUP(Table5[[#This Row],[Section]],TB_notTB,1,FALSE))),"No",LEFT(Table5[[#This Row],[Section]],3)="ETB","PLS",LEFT(Table5[[#This Row],[Section]],1)="7","PDB",NOT(ISBLANK(Table5[[#This Row],[Section]])),"No")</f>
        <v>No</v>
      </c>
    </row>
    <row r="6067" spans="1:13" x14ac:dyDescent="0.25">
      <c r="A6067" s="126" t="s">
        <v>8502</v>
      </c>
      <c r="B6067" s="126" t="s">
        <v>8503</v>
      </c>
      <c r="C6067" s="126" t="s">
        <v>75</v>
      </c>
      <c r="D6067" s="127">
        <v>0.27300000000000002</v>
      </c>
      <c r="E6067" s="128">
        <v>129</v>
      </c>
      <c r="F6067" s="128">
        <v>129</v>
      </c>
      <c r="G6067" s="126" t="s">
        <v>13719</v>
      </c>
      <c r="H6067" s="126" t="s">
        <v>20128</v>
      </c>
      <c r="I6067" s="126" t="s">
        <v>20129</v>
      </c>
      <c r="J6067" s="126" t="s">
        <v>26235</v>
      </c>
      <c r="K6067" s="9">
        <f>_xlfn.IFNA(VLOOKUP(Table5[[#This Row],[Section]],SubSill_Tier,2,FALSE),0)</f>
        <v>0</v>
      </c>
      <c r="L6067" s="9" t="str">
        <f t="shared" si="103"/>
        <v/>
      </c>
      <c r="M6067" s="205" t="str" cm="1">
        <f t="array" ref="M6067">_xlfn.IFS(NOT(ISERROR(VLOOKUP(Table5[[#This Row],[Section]],TB_notTB,1,FALSE))),"No",LEFT(Table5[[#This Row],[Section]],3)="ETB","PLS",LEFT(Table5[[#This Row],[Section]],1)="7","PDB",NOT(ISBLANK(Table5[[#This Row],[Section]])),"No")</f>
        <v>No</v>
      </c>
    </row>
    <row r="6068" spans="1:13" x14ac:dyDescent="0.25">
      <c r="A6068" s="126" t="s">
        <v>8504</v>
      </c>
      <c r="B6068" s="126" t="s">
        <v>17222</v>
      </c>
      <c r="C6068" s="126" t="s">
        <v>98</v>
      </c>
      <c r="D6068" s="127">
        <v>0.46600000000000003</v>
      </c>
      <c r="E6068" s="128">
        <v>207</v>
      </c>
      <c r="F6068" s="128">
        <v>207</v>
      </c>
      <c r="G6068" s="126" t="s">
        <v>13724</v>
      </c>
      <c r="H6068" s="126" t="s">
        <v>20186</v>
      </c>
      <c r="I6068" s="126" t="s">
        <v>22099</v>
      </c>
      <c r="J6068" s="126" t="s">
        <v>26234</v>
      </c>
      <c r="K6068" s="9">
        <f>_xlfn.IFNA(VLOOKUP(Table5[[#This Row],[Section]],SubSill_Tier,2,FALSE),0)</f>
        <v>0</v>
      </c>
      <c r="L6068" s="9" t="str">
        <f t="shared" si="103"/>
        <v/>
      </c>
      <c r="M6068" s="205" t="str" cm="1">
        <f t="array" ref="M6068">_xlfn.IFS(NOT(ISERROR(VLOOKUP(Table5[[#This Row],[Section]],TB_notTB,1,FALSE))),"No",LEFT(Table5[[#This Row],[Section]],3)="ETB","PLS",LEFT(Table5[[#This Row],[Section]],1)="7","PDB",NOT(ISBLANK(Table5[[#This Row],[Section]])),"No")</f>
        <v>No</v>
      </c>
    </row>
    <row r="6069" spans="1:13" x14ac:dyDescent="0.25">
      <c r="A6069" s="126" t="s">
        <v>8505</v>
      </c>
      <c r="B6069" s="126" t="s">
        <v>13046</v>
      </c>
      <c r="C6069" s="126" t="s">
        <v>75</v>
      </c>
      <c r="D6069" s="127">
        <v>0.68500000000000005</v>
      </c>
      <c r="E6069" s="128">
        <v>317</v>
      </c>
      <c r="F6069" s="128">
        <v>100</v>
      </c>
      <c r="G6069" s="126" t="s">
        <v>13721</v>
      </c>
      <c r="H6069" s="126" t="s">
        <v>21068</v>
      </c>
      <c r="I6069" s="126" t="s">
        <v>21069</v>
      </c>
      <c r="J6069" s="126" t="s">
        <v>26233</v>
      </c>
      <c r="K6069" s="9">
        <f>_xlfn.IFNA(VLOOKUP(Table5[[#This Row],[Section]],SubSill_Tier,2,FALSE),0)</f>
        <v>0</v>
      </c>
      <c r="L6069" s="9" t="str">
        <f t="shared" si="103"/>
        <v/>
      </c>
      <c r="M6069" s="205" t="str" cm="1">
        <f t="array" ref="M6069">_xlfn.IFS(NOT(ISERROR(VLOOKUP(Table5[[#This Row],[Section]],TB_notTB,1,FALSE))),"No",LEFT(Table5[[#This Row],[Section]],3)="ETB","PLS",LEFT(Table5[[#This Row],[Section]],1)="7","PDB",NOT(ISBLANK(Table5[[#This Row],[Section]])),"No")</f>
        <v>No</v>
      </c>
    </row>
    <row r="6070" spans="1:13" x14ac:dyDescent="0.25">
      <c r="A6070" s="126" t="s">
        <v>8506</v>
      </c>
      <c r="B6070" s="126" t="s">
        <v>12508</v>
      </c>
      <c r="C6070" s="126" t="s">
        <v>75</v>
      </c>
      <c r="D6070" s="127">
        <v>0.47399999999999998</v>
      </c>
      <c r="E6070" s="128">
        <v>181</v>
      </c>
      <c r="F6070" s="128">
        <v>100</v>
      </c>
      <c r="G6070" s="126" t="s">
        <v>13721</v>
      </c>
      <c r="H6070" s="126" t="s">
        <v>21068</v>
      </c>
      <c r="I6070" s="126" t="s">
        <v>21069</v>
      </c>
      <c r="J6070" s="126" t="s">
        <v>26233</v>
      </c>
      <c r="K6070" s="9">
        <f>_xlfn.IFNA(VLOOKUP(Table5[[#This Row],[Section]],SubSill_Tier,2,FALSE),0)</f>
        <v>0</v>
      </c>
      <c r="L6070" s="9" t="str">
        <f t="shared" si="103"/>
        <v/>
      </c>
      <c r="M6070" s="205" t="str" cm="1">
        <f t="array" ref="M6070">_xlfn.IFS(NOT(ISERROR(VLOOKUP(Table5[[#This Row],[Section]],TB_notTB,1,FALSE))),"No",LEFT(Table5[[#This Row],[Section]],3)="ETB","PLS",LEFT(Table5[[#This Row],[Section]],1)="7","PDB",NOT(ISBLANK(Table5[[#This Row],[Section]])),"No")</f>
        <v>No</v>
      </c>
    </row>
    <row r="6071" spans="1:13" x14ac:dyDescent="0.25">
      <c r="A6071" s="126" t="s">
        <v>2594</v>
      </c>
      <c r="B6071" s="126" t="s">
        <v>2595</v>
      </c>
      <c r="C6071" s="126" t="s">
        <v>75</v>
      </c>
      <c r="D6071" s="127">
        <v>0.13300000000000001</v>
      </c>
      <c r="E6071" s="128">
        <v>103</v>
      </c>
      <c r="F6071" s="128">
        <v>100</v>
      </c>
      <c r="G6071" s="126" t="s">
        <v>13756</v>
      </c>
      <c r="H6071" s="126" t="s">
        <v>20179</v>
      </c>
      <c r="I6071" s="126" t="s">
        <v>20180</v>
      </c>
      <c r="J6071" s="126" t="s">
        <v>26232</v>
      </c>
      <c r="K6071" s="9">
        <f>_xlfn.IFNA(VLOOKUP(Table5[[#This Row],[Section]],SubSill_Tier,2,FALSE),0)</f>
        <v>0</v>
      </c>
      <c r="L6071" s="9" t="str">
        <f t="shared" si="103"/>
        <v/>
      </c>
      <c r="M6071" s="205" t="str" cm="1">
        <f t="array" ref="M6071">_xlfn.IFS(NOT(ISERROR(VLOOKUP(Table5[[#This Row],[Section]],TB_notTB,1,FALSE))),"No",LEFT(Table5[[#This Row],[Section]],3)="ETB","PLS",LEFT(Table5[[#This Row],[Section]],1)="7","PDB",NOT(ISBLANK(Table5[[#This Row],[Section]])),"No")</f>
        <v>No</v>
      </c>
    </row>
    <row r="6072" spans="1:13" x14ac:dyDescent="0.25">
      <c r="A6072" s="126" t="s">
        <v>8507</v>
      </c>
      <c r="B6072" s="126" t="s">
        <v>28136</v>
      </c>
      <c r="C6072" s="126" t="s">
        <v>75</v>
      </c>
      <c r="D6072" s="127">
        <v>0.32800000000000001</v>
      </c>
      <c r="E6072" s="128">
        <v>100</v>
      </c>
      <c r="F6072" s="128">
        <v>100</v>
      </c>
      <c r="G6072" s="126" t="s">
        <v>13717</v>
      </c>
      <c r="H6072" s="126" t="s">
        <v>20125</v>
      </c>
      <c r="I6072" s="126" t="s">
        <v>20126</v>
      </c>
      <c r="J6072" s="126" t="s">
        <v>26236</v>
      </c>
      <c r="K6072" s="9">
        <f>_xlfn.IFNA(VLOOKUP(Table5[[#This Row],[Section]],SubSill_Tier,2,FALSE),0)</f>
        <v>0</v>
      </c>
      <c r="L6072" s="9" t="str">
        <f t="shared" si="103"/>
        <v/>
      </c>
      <c r="M6072" s="205" t="str" cm="1">
        <f t="array" ref="M6072">_xlfn.IFS(NOT(ISERROR(VLOOKUP(Table5[[#This Row],[Section]],TB_notTB,1,FALSE))),"No",LEFT(Table5[[#This Row],[Section]],3)="ETB","PLS",LEFT(Table5[[#This Row],[Section]],1)="7","PDB",NOT(ISBLANK(Table5[[#This Row],[Section]])),"No")</f>
        <v>No</v>
      </c>
    </row>
    <row r="6073" spans="1:13" x14ac:dyDescent="0.25">
      <c r="A6073" s="126" t="s">
        <v>8508</v>
      </c>
      <c r="B6073" s="126" t="s">
        <v>29500</v>
      </c>
      <c r="C6073" s="126" t="s">
        <v>75</v>
      </c>
      <c r="D6073" s="127">
        <v>1.1759999999999999</v>
      </c>
      <c r="E6073" s="128">
        <v>277</v>
      </c>
      <c r="F6073" s="128">
        <v>277</v>
      </c>
      <c r="G6073" s="126" t="s">
        <v>13717</v>
      </c>
      <c r="H6073" s="126" t="s">
        <v>20125</v>
      </c>
      <c r="I6073" s="126" t="s">
        <v>20126</v>
      </c>
      <c r="J6073" s="126" t="s">
        <v>26235</v>
      </c>
      <c r="K6073" s="9">
        <f>_xlfn.IFNA(VLOOKUP(Table5[[#This Row],[Section]],SubSill_Tier,2,FALSE),0)</f>
        <v>0</v>
      </c>
      <c r="L6073" s="9" t="str">
        <f t="shared" si="103"/>
        <v/>
      </c>
      <c r="M6073" s="205" t="str" cm="1">
        <f t="array" ref="M6073">_xlfn.IFS(NOT(ISERROR(VLOOKUP(Table5[[#This Row],[Section]],TB_notTB,1,FALSE))),"No",LEFT(Table5[[#This Row],[Section]],3)="ETB","PLS",LEFT(Table5[[#This Row],[Section]],1)="7","PDB",NOT(ISBLANK(Table5[[#This Row],[Section]])),"No")</f>
        <v>No</v>
      </c>
    </row>
    <row r="6074" spans="1:13" x14ac:dyDescent="0.25">
      <c r="A6074" s="126" t="s">
        <v>2596</v>
      </c>
      <c r="B6074" s="126" t="s">
        <v>17222</v>
      </c>
      <c r="C6074" s="126" t="s">
        <v>98</v>
      </c>
      <c r="D6074" s="127">
        <v>0.47</v>
      </c>
      <c r="E6074" s="128">
        <v>223</v>
      </c>
      <c r="F6074" s="128">
        <v>223</v>
      </c>
      <c r="G6074" s="126" t="s">
        <v>13736</v>
      </c>
      <c r="H6074" s="126" t="s">
        <v>20148</v>
      </c>
      <c r="I6074" s="126" t="s">
        <v>21073</v>
      </c>
      <c r="J6074" s="126" t="s">
        <v>26232</v>
      </c>
      <c r="K6074" s="9">
        <f>_xlfn.IFNA(VLOOKUP(Table5[[#This Row],[Section]],SubSill_Tier,2,FALSE),0)</f>
        <v>0</v>
      </c>
      <c r="L6074" s="9" t="str">
        <f t="shared" si="103"/>
        <v/>
      </c>
      <c r="M6074" s="205" t="str" cm="1">
        <f t="array" ref="M6074">_xlfn.IFS(NOT(ISERROR(VLOOKUP(Table5[[#This Row],[Section]],TB_notTB,1,FALSE))),"No",LEFT(Table5[[#This Row],[Section]],3)="ETB","PLS",LEFT(Table5[[#This Row],[Section]],1)="7","PDB",NOT(ISBLANK(Table5[[#This Row],[Section]])),"No")</f>
        <v>No</v>
      </c>
    </row>
    <row r="6075" spans="1:13" x14ac:dyDescent="0.25">
      <c r="A6075" s="126" t="s">
        <v>2597</v>
      </c>
      <c r="B6075" s="126" t="s">
        <v>17222</v>
      </c>
      <c r="C6075" s="126" t="s">
        <v>98</v>
      </c>
      <c r="D6075" s="127">
        <v>0.44600000000000001</v>
      </c>
      <c r="E6075" s="128">
        <v>203</v>
      </c>
      <c r="F6075" s="128">
        <v>203</v>
      </c>
      <c r="G6075" s="126" t="s">
        <v>13736</v>
      </c>
      <c r="H6075" s="126" t="s">
        <v>20148</v>
      </c>
      <c r="I6075" s="126" t="s">
        <v>21073</v>
      </c>
      <c r="J6075" s="126" t="s">
        <v>26232</v>
      </c>
      <c r="K6075" s="9">
        <f>_xlfn.IFNA(VLOOKUP(Table5[[#This Row],[Section]],SubSill_Tier,2,FALSE),0)</f>
        <v>0</v>
      </c>
      <c r="L6075" s="9" t="str">
        <f t="shared" si="103"/>
        <v/>
      </c>
      <c r="M6075" s="205" t="str" cm="1">
        <f t="array" ref="M6075">_xlfn.IFS(NOT(ISERROR(VLOOKUP(Table5[[#This Row],[Section]],TB_notTB,1,FALSE))),"No",LEFT(Table5[[#This Row],[Section]],3)="ETB","PLS",LEFT(Table5[[#This Row],[Section]],1)="7","PDB",NOT(ISBLANK(Table5[[#This Row],[Section]])),"No")</f>
        <v>No</v>
      </c>
    </row>
    <row r="6076" spans="1:13" x14ac:dyDescent="0.25">
      <c r="A6076" s="126" t="s">
        <v>2598</v>
      </c>
      <c r="B6076" s="126" t="s">
        <v>17222</v>
      </c>
      <c r="C6076" s="126" t="s">
        <v>98</v>
      </c>
      <c r="D6076" s="127">
        <v>0.46200000000000002</v>
      </c>
      <c r="E6076" s="128">
        <v>221</v>
      </c>
      <c r="F6076" s="128">
        <v>221</v>
      </c>
      <c r="G6076" s="126" t="s">
        <v>13736</v>
      </c>
      <c r="H6076" s="126" t="s">
        <v>20148</v>
      </c>
      <c r="I6076" s="126" t="s">
        <v>21073</v>
      </c>
      <c r="J6076" s="126" t="s">
        <v>26232</v>
      </c>
      <c r="K6076" s="9">
        <f>_xlfn.IFNA(VLOOKUP(Table5[[#This Row],[Section]],SubSill_Tier,2,FALSE),0)</f>
        <v>0</v>
      </c>
      <c r="L6076" s="9" t="str">
        <f t="shared" si="103"/>
        <v/>
      </c>
      <c r="M6076" s="205" t="str" cm="1">
        <f t="array" ref="M6076">_xlfn.IFS(NOT(ISERROR(VLOOKUP(Table5[[#This Row],[Section]],TB_notTB,1,FALSE))),"No",LEFT(Table5[[#This Row],[Section]],3)="ETB","PLS",LEFT(Table5[[#This Row],[Section]],1)="7","PDB",NOT(ISBLANK(Table5[[#This Row],[Section]])),"No")</f>
        <v>No</v>
      </c>
    </row>
    <row r="6077" spans="1:13" x14ac:dyDescent="0.25">
      <c r="A6077" s="126" t="s">
        <v>2599</v>
      </c>
      <c r="B6077" s="126" t="s">
        <v>17222</v>
      </c>
      <c r="C6077" s="126" t="s">
        <v>98</v>
      </c>
      <c r="D6077" s="127">
        <v>0.23799999999999999</v>
      </c>
      <c r="E6077" s="128">
        <v>117</v>
      </c>
      <c r="F6077" s="128">
        <v>117</v>
      </c>
      <c r="G6077" s="126" t="s">
        <v>13736</v>
      </c>
      <c r="H6077" s="126" t="s">
        <v>20148</v>
      </c>
      <c r="I6077" s="126" t="s">
        <v>21073</v>
      </c>
      <c r="J6077" s="126" t="s">
        <v>26232</v>
      </c>
      <c r="K6077" s="9">
        <f>_xlfn.IFNA(VLOOKUP(Table5[[#This Row],[Section]],SubSill_Tier,2,FALSE),0)</f>
        <v>0</v>
      </c>
      <c r="L6077" s="9" t="str">
        <f t="shared" si="103"/>
        <v/>
      </c>
      <c r="M6077" s="205" t="str" cm="1">
        <f t="array" ref="M6077">_xlfn.IFS(NOT(ISERROR(VLOOKUP(Table5[[#This Row],[Section]],TB_notTB,1,FALSE))),"No",LEFT(Table5[[#This Row],[Section]],3)="ETB","PLS",LEFT(Table5[[#This Row],[Section]],1)="7","PDB",NOT(ISBLANK(Table5[[#This Row],[Section]])),"No")</f>
        <v>No</v>
      </c>
    </row>
    <row r="6078" spans="1:13" x14ac:dyDescent="0.25">
      <c r="A6078" s="126" t="s">
        <v>2600</v>
      </c>
      <c r="B6078" s="126" t="s">
        <v>17222</v>
      </c>
      <c r="C6078" s="126" t="s">
        <v>98</v>
      </c>
      <c r="D6078" s="127">
        <v>0.37</v>
      </c>
      <c r="E6078" s="128">
        <v>178</v>
      </c>
      <c r="F6078" s="128">
        <v>178</v>
      </c>
      <c r="G6078" s="126" t="s">
        <v>13736</v>
      </c>
      <c r="H6078" s="126" t="s">
        <v>20148</v>
      </c>
      <c r="I6078" s="126" t="s">
        <v>21073</v>
      </c>
      <c r="J6078" s="126" t="s">
        <v>26232</v>
      </c>
      <c r="K6078" s="9">
        <f>_xlfn.IFNA(VLOOKUP(Table5[[#This Row],[Section]],SubSill_Tier,2,FALSE),0)</f>
        <v>0</v>
      </c>
      <c r="L6078" s="9" t="str">
        <f t="shared" si="103"/>
        <v/>
      </c>
      <c r="M6078" s="205" t="str" cm="1">
        <f t="array" ref="M6078">_xlfn.IFS(NOT(ISERROR(VLOOKUP(Table5[[#This Row],[Section]],TB_notTB,1,FALSE))),"No",LEFT(Table5[[#This Row],[Section]],3)="ETB","PLS",LEFT(Table5[[#This Row],[Section]],1)="7","PDB",NOT(ISBLANK(Table5[[#This Row],[Section]])),"No")</f>
        <v>No</v>
      </c>
    </row>
    <row r="6079" spans="1:13" x14ac:dyDescent="0.25">
      <c r="A6079" s="126" t="s">
        <v>8509</v>
      </c>
      <c r="B6079" s="126" t="s">
        <v>12678</v>
      </c>
      <c r="C6079" s="126" t="s">
        <v>75</v>
      </c>
      <c r="D6079" s="127">
        <v>2.698</v>
      </c>
      <c r="E6079" s="128">
        <v>788</v>
      </c>
      <c r="F6079" s="128">
        <v>788</v>
      </c>
      <c r="G6079" s="126" t="s">
        <v>13724</v>
      </c>
      <c r="H6079" s="126" t="s">
        <v>21063</v>
      </c>
      <c r="I6079" s="126" t="s">
        <v>21064</v>
      </c>
      <c r="J6079" s="126" t="s">
        <v>26233</v>
      </c>
      <c r="K6079" s="9">
        <f>_xlfn.IFNA(VLOOKUP(Table5[[#This Row],[Section]],SubSill_Tier,2,FALSE),0)</f>
        <v>0</v>
      </c>
      <c r="L6079" s="9" t="str">
        <f t="shared" si="103"/>
        <v>Wall</v>
      </c>
      <c r="M6079" s="205" t="str" cm="1">
        <f t="array" ref="M6079">_xlfn.IFS(NOT(ISERROR(VLOOKUP(Table5[[#This Row],[Section]],TB_notTB,1,FALSE))),"No",LEFT(Table5[[#This Row],[Section]],3)="ETB","PLS",LEFT(Table5[[#This Row],[Section]],1)="7","PDB",NOT(ISBLANK(Table5[[#This Row],[Section]])),"No")</f>
        <v>No</v>
      </c>
    </row>
    <row r="6080" spans="1:13" x14ac:dyDescent="0.25">
      <c r="A6080" s="126" t="s">
        <v>8510</v>
      </c>
      <c r="B6080" s="126" t="s">
        <v>12679</v>
      </c>
      <c r="C6080" s="126" t="s">
        <v>75</v>
      </c>
      <c r="D6080" s="127">
        <v>2.5059999999999998</v>
      </c>
      <c r="E6080" s="128">
        <v>686</v>
      </c>
      <c r="F6080" s="128">
        <v>686</v>
      </c>
      <c r="G6080" s="126" t="s">
        <v>13724</v>
      </c>
      <c r="H6080" s="126" t="s">
        <v>21063</v>
      </c>
      <c r="I6080" s="126" t="s">
        <v>21064</v>
      </c>
      <c r="J6080" s="126" t="s">
        <v>26233</v>
      </c>
      <c r="K6080" s="9">
        <f>_xlfn.IFNA(VLOOKUP(Table5[[#This Row],[Section]],SubSill_Tier,2,FALSE),0)</f>
        <v>0</v>
      </c>
      <c r="L6080" s="9" t="str">
        <f t="shared" si="103"/>
        <v>Wall</v>
      </c>
      <c r="M6080" s="205" t="str" cm="1">
        <f t="array" ref="M6080">_xlfn.IFS(NOT(ISERROR(VLOOKUP(Table5[[#This Row],[Section]],TB_notTB,1,FALSE))),"No",LEFT(Table5[[#This Row],[Section]],3)="ETB","PLS",LEFT(Table5[[#This Row],[Section]],1)="7","PDB",NOT(ISBLANK(Table5[[#This Row],[Section]])),"No")</f>
        <v>No</v>
      </c>
    </row>
    <row r="6081" spans="1:13" x14ac:dyDescent="0.25">
      <c r="A6081" s="126" t="s">
        <v>8511</v>
      </c>
      <c r="B6081" s="126" t="s">
        <v>6821</v>
      </c>
      <c r="C6081" s="126" t="s">
        <v>75</v>
      </c>
      <c r="D6081" s="127">
        <v>0.65600000000000003</v>
      </c>
      <c r="E6081" s="128">
        <v>305</v>
      </c>
      <c r="F6081" s="128">
        <v>109</v>
      </c>
      <c r="G6081" s="126" t="s">
        <v>13721</v>
      </c>
      <c r="H6081" s="126" t="s">
        <v>21068</v>
      </c>
      <c r="I6081" s="126" t="s">
        <v>21069</v>
      </c>
      <c r="J6081" s="126" t="s">
        <v>26233</v>
      </c>
      <c r="K6081" s="9">
        <f>_xlfn.IFNA(VLOOKUP(Table5[[#This Row],[Section]],SubSill_Tier,2,FALSE),0)</f>
        <v>0</v>
      </c>
      <c r="L6081" s="9" t="str">
        <f t="shared" si="103"/>
        <v/>
      </c>
      <c r="M6081" s="205" t="str" cm="1">
        <f t="array" ref="M6081">_xlfn.IFS(NOT(ISERROR(VLOOKUP(Table5[[#This Row],[Section]],TB_notTB,1,FALSE))),"No",LEFT(Table5[[#This Row],[Section]],3)="ETB","PLS",LEFT(Table5[[#This Row],[Section]],1)="7","PDB",NOT(ISBLANK(Table5[[#This Row],[Section]])),"No")</f>
        <v>No</v>
      </c>
    </row>
    <row r="6082" spans="1:13" x14ac:dyDescent="0.25">
      <c r="A6082" s="126" t="s">
        <v>8512</v>
      </c>
      <c r="B6082" s="126" t="s">
        <v>13051</v>
      </c>
      <c r="C6082" s="126" t="s">
        <v>75</v>
      </c>
      <c r="D6082" s="127">
        <v>0.505</v>
      </c>
      <c r="E6082" s="128">
        <v>229</v>
      </c>
      <c r="F6082" s="128">
        <v>121</v>
      </c>
      <c r="G6082" s="126" t="s">
        <v>13721</v>
      </c>
      <c r="H6082" s="126" t="s">
        <v>21068</v>
      </c>
      <c r="I6082" s="126" t="s">
        <v>21069</v>
      </c>
      <c r="J6082" s="126" t="s">
        <v>26233</v>
      </c>
      <c r="K6082" s="9">
        <f>_xlfn.IFNA(VLOOKUP(Table5[[#This Row],[Section]],SubSill_Tier,2,FALSE),0)</f>
        <v>0</v>
      </c>
      <c r="L6082" s="9" t="str">
        <f t="shared" ref="L6082:L6145" si="104">IFERROR(IF(LEFT(G6082,2)="AI",IF(_xlfn.NUMBERVALUE(IFERROR(LEFT(IF(ISERROR(FIND("X",UPPER(B6082))),UPPER(B6082),RIGHT(UPPER(B6082),LEN(UPPER(B6082))-FIND("~",SUBSTITUTE(UPPER(B6082),"X","~",LEN(UPPER(B6082))-LEN(SUBSTITUTE(UPPER(B6082),"X","")))))),FIND(" ",IF(ISERROR(FIND("X",UPPER(B6082))),UPPER(B6082),RIGHT(UPPER(B6082),LEN(UPPER(B6082))-FIND("~",SUBSTITUTE(UPPER(B6082),"X","~",LEN(UPPER(B6082))-LEN(SUBSTITUTE(UPPER(B6082),"X","")))))),1)-1),IF(ISERROR(FIND("X",UPPER(B6082))),UPPER(B6082),RIGHT(UPPER(B6082),LEN(UPPER(B6082))-FIND("~",SUBSTITUTE(UPPER(B6082),"X","~",LEN(UPPER(B6082))-LEN(SUBSTITUTE(UPPER(B6082),"X",""))))))),".")&gt;=5,"Wall",""),""),"")</f>
        <v/>
      </c>
      <c r="M6082" s="205" t="str" cm="1">
        <f t="array" ref="M6082">_xlfn.IFS(NOT(ISERROR(VLOOKUP(Table5[[#This Row],[Section]],TB_notTB,1,FALSE))),"No",LEFT(Table5[[#This Row],[Section]],3)="ETB","PLS",LEFT(Table5[[#This Row],[Section]],1)="7","PDB",NOT(ISBLANK(Table5[[#This Row],[Section]])),"No")</f>
        <v>No</v>
      </c>
    </row>
    <row r="6083" spans="1:13" x14ac:dyDescent="0.25">
      <c r="A6083" s="126" t="s">
        <v>8513</v>
      </c>
      <c r="B6083" s="126" t="s">
        <v>12588</v>
      </c>
      <c r="C6083" s="126" t="s">
        <v>75</v>
      </c>
      <c r="D6083" s="127">
        <v>0.35799999999999998</v>
      </c>
      <c r="E6083" s="128">
        <v>119</v>
      </c>
      <c r="F6083" s="128">
        <v>100</v>
      </c>
      <c r="G6083" s="126" t="s">
        <v>13721</v>
      </c>
      <c r="H6083" s="126" t="s">
        <v>21068</v>
      </c>
      <c r="I6083" s="126" t="s">
        <v>21069</v>
      </c>
      <c r="J6083" s="126" t="s">
        <v>26233</v>
      </c>
      <c r="K6083" s="9">
        <f>_xlfn.IFNA(VLOOKUP(Table5[[#This Row],[Section]],SubSill_Tier,2,FALSE),0)</f>
        <v>0</v>
      </c>
      <c r="L6083" s="9" t="str">
        <f t="shared" si="104"/>
        <v/>
      </c>
      <c r="M6083" s="205" t="str" cm="1">
        <f t="array" ref="M6083">_xlfn.IFS(NOT(ISERROR(VLOOKUP(Table5[[#This Row],[Section]],TB_notTB,1,FALSE))),"No",LEFT(Table5[[#This Row],[Section]],3)="ETB","PLS",LEFT(Table5[[#This Row],[Section]],1)="7","PDB",NOT(ISBLANK(Table5[[#This Row],[Section]])),"No")</f>
        <v>No</v>
      </c>
    </row>
    <row r="6084" spans="1:13" x14ac:dyDescent="0.25">
      <c r="A6084" s="126" t="s">
        <v>8514</v>
      </c>
      <c r="B6084" s="126" t="s">
        <v>17222</v>
      </c>
      <c r="C6084" s="126" t="s">
        <v>98</v>
      </c>
      <c r="D6084" s="127">
        <v>0.47399999999999998</v>
      </c>
      <c r="E6084" s="128">
        <v>208</v>
      </c>
      <c r="F6084" s="128">
        <v>100</v>
      </c>
      <c r="G6084" s="126" t="s">
        <v>13721</v>
      </c>
      <c r="H6084" s="126" t="s">
        <v>20121</v>
      </c>
      <c r="I6084" s="126" t="s">
        <v>20122</v>
      </c>
      <c r="J6084" s="126" t="s">
        <v>26234</v>
      </c>
      <c r="K6084" s="9">
        <f>_xlfn.IFNA(VLOOKUP(Table5[[#This Row],[Section]],SubSill_Tier,2,FALSE),0)</f>
        <v>0</v>
      </c>
      <c r="L6084" s="9" t="str">
        <f t="shared" si="104"/>
        <v/>
      </c>
      <c r="M6084" s="205" t="str" cm="1">
        <f t="array" ref="M6084">_xlfn.IFS(NOT(ISERROR(VLOOKUP(Table5[[#This Row],[Section]],TB_notTB,1,FALSE))),"No",LEFT(Table5[[#This Row],[Section]],3)="ETB","PLS",LEFT(Table5[[#This Row],[Section]],1)="7","PDB",NOT(ISBLANK(Table5[[#This Row],[Section]])),"No")</f>
        <v>No</v>
      </c>
    </row>
    <row r="6085" spans="1:13" x14ac:dyDescent="0.25">
      <c r="A6085" s="126" t="s">
        <v>8515</v>
      </c>
      <c r="B6085" s="126" t="s">
        <v>28137</v>
      </c>
      <c r="C6085" s="126" t="s">
        <v>75</v>
      </c>
      <c r="D6085" s="127">
        <v>1.0980000000000001</v>
      </c>
      <c r="E6085" s="128">
        <v>259</v>
      </c>
      <c r="F6085" s="128">
        <v>259</v>
      </c>
      <c r="G6085" s="126" t="s">
        <v>13717</v>
      </c>
      <c r="H6085" s="126" t="s">
        <v>20125</v>
      </c>
      <c r="I6085" s="126" t="s">
        <v>20126</v>
      </c>
      <c r="J6085" s="126" t="s">
        <v>26235</v>
      </c>
      <c r="K6085" s="9">
        <f>_xlfn.IFNA(VLOOKUP(Table5[[#This Row],[Section]],SubSill_Tier,2,FALSE),0)</f>
        <v>0</v>
      </c>
      <c r="L6085" s="9" t="str">
        <f t="shared" si="104"/>
        <v/>
      </c>
      <c r="M6085" s="205" t="str" cm="1">
        <f t="array" ref="M6085">_xlfn.IFS(NOT(ISERROR(VLOOKUP(Table5[[#This Row],[Section]],TB_notTB,1,FALSE))),"No",LEFT(Table5[[#This Row],[Section]],3)="ETB","PLS",LEFT(Table5[[#This Row],[Section]],1)="7","PDB",NOT(ISBLANK(Table5[[#This Row],[Section]])),"No")</f>
        <v>No</v>
      </c>
    </row>
    <row r="6086" spans="1:13" x14ac:dyDescent="0.25">
      <c r="A6086" s="126" t="s">
        <v>2601</v>
      </c>
      <c r="B6086" s="126" t="s">
        <v>17222</v>
      </c>
      <c r="C6086" s="126" t="s">
        <v>98</v>
      </c>
      <c r="D6086" s="127">
        <v>0.496</v>
      </c>
      <c r="E6086" s="128">
        <v>256</v>
      </c>
      <c r="F6086" s="128">
        <v>100</v>
      </c>
      <c r="G6086" s="126" t="s">
        <v>13711</v>
      </c>
      <c r="H6086" s="126" t="s">
        <v>20119</v>
      </c>
      <c r="I6086" s="126" t="s">
        <v>21054</v>
      </c>
      <c r="J6086" s="126" t="s">
        <v>26232</v>
      </c>
      <c r="K6086" s="9">
        <f>_xlfn.IFNA(VLOOKUP(Table5[[#This Row],[Section]],SubSill_Tier,2,FALSE),0)</f>
        <v>0</v>
      </c>
      <c r="L6086" s="9" t="str">
        <f t="shared" si="104"/>
        <v/>
      </c>
      <c r="M6086" s="205" t="str" cm="1">
        <f t="array" ref="M6086">_xlfn.IFS(NOT(ISERROR(VLOOKUP(Table5[[#This Row],[Section]],TB_notTB,1,FALSE))),"No",LEFT(Table5[[#This Row],[Section]],3)="ETB","PLS",LEFT(Table5[[#This Row],[Section]],1)="7","PDB",NOT(ISBLANK(Table5[[#This Row],[Section]])),"No")</f>
        <v>No</v>
      </c>
    </row>
    <row r="6087" spans="1:13" x14ac:dyDescent="0.25">
      <c r="A6087" s="126" t="s">
        <v>2602</v>
      </c>
      <c r="B6087" s="126" t="s">
        <v>17222</v>
      </c>
      <c r="C6087" s="126" t="s">
        <v>98</v>
      </c>
      <c r="D6087" s="127">
        <v>0.79300000000000004</v>
      </c>
      <c r="E6087" s="128">
        <v>391</v>
      </c>
      <c r="F6087" s="128">
        <v>113</v>
      </c>
      <c r="G6087" s="126" t="s">
        <v>13711</v>
      </c>
      <c r="H6087" s="126" t="s">
        <v>20119</v>
      </c>
      <c r="I6087" s="126" t="s">
        <v>21054</v>
      </c>
      <c r="J6087" s="126" t="s">
        <v>26232</v>
      </c>
      <c r="K6087" s="9">
        <f>_xlfn.IFNA(VLOOKUP(Table5[[#This Row],[Section]],SubSill_Tier,2,FALSE),0)</f>
        <v>0</v>
      </c>
      <c r="L6087" s="9" t="str">
        <f t="shared" si="104"/>
        <v/>
      </c>
      <c r="M6087" s="205" t="str" cm="1">
        <f t="array" ref="M6087">_xlfn.IFS(NOT(ISERROR(VLOOKUP(Table5[[#This Row],[Section]],TB_notTB,1,FALSE))),"No",LEFT(Table5[[#This Row],[Section]],3)="ETB","PLS",LEFT(Table5[[#This Row],[Section]],1)="7","PDB",NOT(ISBLANK(Table5[[#This Row],[Section]])),"No")</f>
        <v>No</v>
      </c>
    </row>
    <row r="6088" spans="1:13" x14ac:dyDescent="0.25">
      <c r="A6088" s="126" t="s">
        <v>2603</v>
      </c>
      <c r="B6088" s="126" t="s">
        <v>17222</v>
      </c>
      <c r="C6088" s="126" t="s">
        <v>98</v>
      </c>
      <c r="D6088" s="127">
        <v>0.58199999999999996</v>
      </c>
      <c r="E6088" s="128">
        <v>288</v>
      </c>
      <c r="F6088" s="128">
        <v>150</v>
      </c>
      <c r="G6088" s="126" t="s">
        <v>13711</v>
      </c>
      <c r="H6088" s="126" t="s">
        <v>20119</v>
      </c>
      <c r="I6088" s="126" t="s">
        <v>21054</v>
      </c>
      <c r="J6088" s="126" t="s">
        <v>26232</v>
      </c>
      <c r="K6088" s="9">
        <f>_xlfn.IFNA(VLOOKUP(Table5[[#This Row],[Section]],SubSill_Tier,2,FALSE),0)</f>
        <v>0</v>
      </c>
      <c r="L6088" s="9" t="str">
        <f t="shared" si="104"/>
        <v/>
      </c>
      <c r="M6088" s="205" t="str" cm="1">
        <f t="array" ref="M6088">_xlfn.IFS(NOT(ISERROR(VLOOKUP(Table5[[#This Row],[Section]],TB_notTB,1,FALSE))),"No",LEFT(Table5[[#This Row],[Section]],3)="ETB","PLS",LEFT(Table5[[#This Row],[Section]],1)="7","PDB",NOT(ISBLANK(Table5[[#This Row],[Section]])),"No")</f>
        <v>No</v>
      </c>
    </row>
    <row r="6089" spans="1:13" x14ac:dyDescent="0.25">
      <c r="A6089" s="126" t="s">
        <v>8516</v>
      </c>
      <c r="B6089" s="126" t="s">
        <v>17222</v>
      </c>
      <c r="C6089" s="126" t="s">
        <v>98</v>
      </c>
      <c r="D6089" s="127">
        <v>1.893</v>
      </c>
      <c r="E6089" s="128">
        <v>176</v>
      </c>
      <c r="F6089" s="128">
        <v>176</v>
      </c>
      <c r="G6089" s="126" t="s">
        <v>13716</v>
      </c>
      <c r="H6089" s="126" t="s">
        <v>20121</v>
      </c>
      <c r="I6089" s="126" t="s">
        <v>20122</v>
      </c>
      <c r="J6089" s="126" t="s">
        <v>26234</v>
      </c>
      <c r="K6089" s="9">
        <f>_xlfn.IFNA(VLOOKUP(Table5[[#This Row],[Section]],SubSill_Tier,2,FALSE),0)</f>
        <v>0</v>
      </c>
      <c r="L6089" s="9" t="str">
        <f t="shared" si="104"/>
        <v/>
      </c>
      <c r="M6089" s="205" t="str" cm="1">
        <f t="array" ref="M6089">_xlfn.IFS(NOT(ISERROR(VLOOKUP(Table5[[#This Row],[Section]],TB_notTB,1,FALSE))),"No",LEFT(Table5[[#This Row],[Section]],3)="ETB","PLS",LEFT(Table5[[#This Row],[Section]],1)="7","PDB",NOT(ISBLANK(Table5[[#This Row],[Section]])),"No")</f>
        <v>No</v>
      </c>
    </row>
    <row r="6090" spans="1:13" x14ac:dyDescent="0.25">
      <c r="A6090" s="126" t="s">
        <v>8517</v>
      </c>
      <c r="B6090" s="126" t="s">
        <v>17222</v>
      </c>
      <c r="C6090" s="126" t="s">
        <v>75</v>
      </c>
      <c r="D6090" s="127">
        <v>1.9610000000000001</v>
      </c>
      <c r="E6090" s="128">
        <v>641</v>
      </c>
      <c r="F6090" s="128">
        <v>641</v>
      </c>
      <c r="G6090" s="126" t="s">
        <v>13724</v>
      </c>
      <c r="H6090" s="126" t="s">
        <v>20121</v>
      </c>
      <c r="I6090" s="126" t="s">
        <v>20122</v>
      </c>
      <c r="J6090" s="126" t="s">
        <v>26234</v>
      </c>
      <c r="K6090" s="9">
        <f>_xlfn.IFNA(VLOOKUP(Table5[[#This Row],[Section]],SubSill_Tier,2,FALSE),0)</f>
        <v>0</v>
      </c>
      <c r="L6090" s="9" t="str">
        <f t="shared" si="104"/>
        <v/>
      </c>
      <c r="M6090" s="205" t="str" cm="1">
        <f t="array" ref="M6090">_xlfn.IFS(NOT(ISERROR(VLOOKUP(Table5[[#This Row],[Section]],TB_notTB,1,FALSE))),"No",LEFT(Table5[[#This Row],[Section]],3)="ETB","PLS",LEFT(Table5[[#This Row],[Section]],1)="7","PDB",NOT(ISBLANK(Table5[[#This Row],[Section]])),"No")</f>
        <v>No</v>
      </c>
    </row>
    <row r="6091" spans="1:13" x14ac:dyDescent="0.25">
      <c r="A6091" s="126" t="s">
        <v>2604</v>
      </c>
      <c r="B6091" s="126" t="s">
        <v>2605</v>
      </c>
      <c r="C6091" s="126" t="s">
        <v>75</v>
      </c>
      <c r="D6091" s="127">
        <v>1.2290000000000001</v>
      </c>
      <c r="E6091" s="128">
        <v>297</v>
      </c>
      <c r="F6091" s="128">
        <v>162</v>
      </c>
      <c r="G6091" s="126" t="s">
        <v>13795</v>
      </c>
      <c r="H6091" s="126" t="s">
        <v>20347</v>
      </c>
      <c r="I6091" s="126" t="s">
        <v>28074</v>
      </c>
      <c r="J6091" s="126" t="s">
        <v>26247</v>
      </c>
      <c r="K6091" s="9">
        <f>_xlfn.IFNA(VLOOKUP(Table5[[#This Row],[Section]],SubSill_Tier,2,FALSE),0)</f>
        <v>0</v>
      </c>
      <c r="L6091" s="9" t="str">
        <f t="shared" si="104"/>
        <v/>
      </c>
      <c r="M6091" s="205" t="str" cm="1">
        <f t="array" ref="M6091">_xlfn.IFS(NOT(ISERROR(VLOOKUP(Table5[[#This Row],[Section]],TB_notTB,1,FALSE))),"No",LEFT(Table5[[#This Row],[Section]],3)="ETB","PLS",LEFT(Table5[[#This Row],[Section]],1)="7","PDB",NOT(ISBLANK(Table5[[#This Row],[Section]])),"No")</f>
        <v>No</v>
      </c>
    </row>
    <row r="6092" spans="1:13" x14ac:dyDescent="0.25">
      <c r="A6092" s="126" t="s">
        <v>2606</v>
      </c>
      <c r="B6092" s="126" t="s">
        <v>2607</v>
      </c>
      <c r="C6092" s="126" t="s">
        <v>75</v>
      </c>
      <c r="D6092" s="127">
        <v>1.0760000000000001</v>
      </c>
      <c r="E6092" s="128">
        <v>336</v>
      </c>
      <c r="F6092" s="128">
        <v>197</v>
      </c>
      <c r="G6092" s="126" t="s">
        <v>13795</v>
      </c>
      <c r="H6092" s="126" t="s">
        <v>20347</v>
      </c>
      <c r="I6092" s="126" t="s">
        <v>28074</v>
      </c>
      <c r="J6092" s="126" t="s">
        <v>26247</v>
      </c>
      <c r="K6092" s="9">
        <f>_xlfn.IFNA(VLOOKUP(Table5[[#This Row],[Section]],SubSill_Tier,2,FALSE),0)</f>
        <v>0</v>
      </c>
      <c r="L6092" s="9" t="str">
        <f t="shared" si="104"/>
        <v/>
      </c>
      <c r="M6092" s="205" t="str" cm="1">
        <f t="array" ref="M6092">_xlfn.IFS(NOT(ISERROR(VLOOKUP(Table5[[#This Row],[Section]],TB_notTB,1,FALSE))),"No",LEFT(Table5[[#This Row],[Section]],3)="ETB","PLS",LEFT(Table5[[#This Row],[Section]],1)="7","PDB",NOT(ISBLANK(Table5[[#This Row],[Section]])),"No")</f>
        <v>No</v>
      </c>
    </row>
    <row r="6093" spans="1:13" x14ac:dyDescent="0.25">
      <c r="A6093" s="126" t="s">
        <v>8518</v>
      </c>
      <c r="B6093" s="126" t="s">
        <v>3598</v>
      </c>
      <c r="C6093" s="126" t="s">
        <v>98</v>
      </c>
      <c r="D6093" s="127">
        <v>3.5379999999999998</v>
      </c>
      <c r="E6093" s="128">
        <v>334</v>
      </c>
      <c r="F6093" s="128">
        <v>334</v>
      </c>
      <c r="G6093" s="126" t="s">
        <v>13721</v>
      </c>
      <c r="H6093" s="126" t="s">
        <v>21068</v>
      </c>
      <c r="I6093" s="126" t="s">
        <v>21069</v>
      </c>
      <c r="J6093" s="126" t="s">
        <v>26237</v>
      </c>
      <c r="K6093" s="9">
        <f>_xlfn.IFNA(VLOOKUP(Table5[[#This Row],[Section]],SubSill_Tier,2,FALSE),0)</f>
        <v>0</v>
      </c>
      <c r="L6093" s="9" t="str">
        <f t="shared" si="104"/>
        <v/>
      </c>
      <c r="M6093" s="205" t="str" cm="1">
        <f t="array" ref="M6093">_xlfn.IFS(NOT(ISERROR(VLOOKUP(Table5[[#This Row],[Section]],TB_notTB,1,FALSE))),"No",LEFT(Table5[[#This Row],[Section]],3)="ETB","PLS",LEFT(Table5[[#This Row],[Section]],1)="7","PDB",NOT(ISBLANK(Table5[[#This Row],[Section]])),"No")</f>
        <v>No</v>
      </c>
    </row>
    <row r="6094" spans="1:13" x14ac:dyDescent="0.25">
      <c r="A6094" s="126" t="s">
        <v>8519</v>
      </c>
      <c r="B6094" s="126" t="s">
        <v>8520</v>
      </c>
      <c r="C6094" s="126" t="s">
        <v>75</v>
      </c>
      <c r="D6094" s="127">
        <v>1.806</v>
      </c>
      <c r="E6094" s="128">
        <v>196</v>
      </c>
      <c r="F6094" s="128">
        <v>196</v>
      </c>
      <c r="G6094" s="126" t="s">
        <v>13713</v>
      </c>
      <c r="H6094" s="126" t="s">
        <v>21056</v>
      </c>
      <c r="I6094" s="126" t="s">
        <v>21057</v>
      </c>
      <c r="J6094" s="126" t="s">
        <v>26233</v>
      </c>
      <c r="K6094" s="9">
        <f>_xlfn.IFNA(VLOOKUP(Table5[[#This Row],[Section]],SubSill_Tier,2,FALSE),0)</f>
        <v>0</v>
      </c>
      <c r="L6094" s="9" t="str">
        <f t="shared" si="104"/>
        <v>Wall</v>
      </c>
      <c r="M6094" s="205" t="str" cm="1">
        <f t="array" ref="M6094">_xlfn.IFS(NOT(ISERROR(VLOOKUP(Table5[[#This Row],[Section]],TB_notTB,1,FALSE))),"No",LEFT(Table5[[#This Row],[Section]],3)="ETB","PLS",LEFT(Table5[[#This Row],[Section]],1)="7","PDB",NOT(ISBLANK(Table5[[#This Row],[Section]])),"No")</f>
        <v>No</v>
      </c>
    </row>
    <row r="6095" spans="1:13" x14ac:dyDescent="0.25">
      <c r="A6095" s="126" t="s">
        <v>8521</v>
      </c>
      <c r="B6095" s="126" t="s">
        <v>8522</v>
      </c>
      <c r="C6095" s="126" t="s">
        <v>75</v>
      </c>
      <c r="D6095" s="127">
        <v>0.79600000000000004</v>
      </c>
      <c r="E6095" s="128">
        <v>240</v>
      </c>
      <c r="F6095" s="128">
        <v>240</v>
      </c>
      <c r="G6095" s="126" t="s">
        <v>13720</v>
      </c>
      <c r="H6095" s="126" t="s">
        <v>20130</v>
      </c>
      <c r="I6095" s="126" t="s">
        <v>20131</v>
      </c>
      <c r="J6095" s="126" t="s">
        <v>26236</v>
      </c>
      <c r="K6095" s="9">
        <f>_xlfn.IFNA(VLOOKUP(Table5[[#This Row],[Section]],SubSill_Tier,2,FALSE),0)</f>
        <v>0</v>
      </c>
      <c r="L6095" s="9" t="str">
        <f t="shared" si="104"/>
        <v/>
      </c>
      <c r="M6095" s="205" t="str" cm="1">
        <f t="array" ref="M6095">_xlfn.IFS(NOT(ISERROR(VLOOKUP(Table5[[#This Row],[Section]],TB_notTB,1,FALSE))),"No",LEFT(Table5[[#This Row],[Section]],3)="ETB","PLS",LEFT(Table5[[#This Row],[Section]],1)="7","PDB",NOT(ISBLANK(Table5[[#This Row],[Section]])),"No")</f>
        <v>No</v>
      </c>
    </row>
    <row r="6096" spans="1:13" x14ac:dyDescent="0.25">
      <c r="A6096" s="126" t="s">
        <v>8523</v>
      </c>
      <c r="B6096" s="126" t="s">
        <v>28138</v>
      </c>
      <c r="C6096" s="126" t="s">
        <v>75</v>
      </c>
      <c r="D6096" s="127">
        <v>0.38100000000000001</v>
      </c>
      <c r="E6096" s="128">
        <v>100</v>
      </c>
      <c r="F6096" s="128">
        <v>100</v>
      </c>
      <c r="G6096" s="126" t="s">
        <v>13717</v>
      </c>
      <c r="H6096" s="126" t="s">
        <v>20125</v>
      </c>
      <c r="I6096" s="126" t="s">
        <v>20126</v>
      </c>
      <c r="J6096" s="126" t="s">
        <v>26235</v>
      </c>
      <c r="K6096" s="9">
        <f>_xlfn.IFNA(VLOOKUP(Table5[[#This Row],[Section]],SubSill_Tier,2,FALSE),0)</f>
        <v>0</v>
      </c>
      <c r="L6096" s="9" t="str">
        <f t="shared" si="104"/>
        <v/>
      </c>
      <c r="M6096" s="205" t="str" cm="1">
        <f t="array" ref="M6096">_xlfn.IFS(NOT(ISERROR(VLOOKUP(Table5[[#This Row],[Section]],TB_notTB,1,FALSE))),"No",LEFT(Table5[[#This Row],[Section]],3)="ETB","PLS",LEFT(Table5[[#This Row],[Section]],1)="7","PDB",NOT(ISBLANK(Table5[[#This Row],[Section]])),"No")</f>
        <v>No</v>
      </c>
    </row>
    <row r="6097" spans="1:13" x14ac:dyDescent="0.25">
      <c r="A6097" s="126" t="s">
        <v>2608</v>
      </c>
      <c r="B6097" s="126" t="s">
        <v>17222</v>
      </c>
      <c r="C6097" s="126" t="s">
        <v>98</v>
      </c>
      <c r="D6097" s="127">
        <v>0.45200000000000001</v>
      </c>
      <c r="E6097" s="128">
        <v>188</v>
      </c>
      <c r="F6097" s="128">
        <v>100</v>
      </c>
      <c r="G6097" s="126" t="s">
        <v>13736</v>
      </c>
      <c r="H6097" s="126" t="s">
        <v>20148</v>
      </c>
      <c r="I6097" s="126" t="s">
        <v>21073</v>
      </c>
      <c r="J6097" s="126" t="s">
        <v>26232</v>
      </c>
      <c r="K6097" s="9">
        <f>_xlfn.IFNA(VLOOKUP(Table5[[#This Row],[Section]],SubSill_Tier,2,FALSE),0)</f>
        <v>0</v>
      </c>
      <c r="L6097" s="9" t="str">
        <f t="shared" si="104"/>
        <v/>
      </c>
      <c r="M6097" s="205" t="str" cm="1">
        <f t="array" ref="M6097">_xlfn.IFS(NOT(ISERROR(VLOOKUP(Table5[[#This Row],[Section]],TB_notTB,1,FALSE))),"No",LEFT(Table5[[#This Row],[Section]],3)="ETB","PLS",LEFT(Table5[[#This Row],[Section]],1)="7","PDB",NOT(ISBLANK(Table5[[#This Row],[Section]])),"No")</f>
        <v>No</v>
      </c>
    </row>
    <row r="6098" spans="1:13" x14ac:dyDescent="0.25">
      <c r="A6098" s="126" t="s">
        <v>8524</v>
      </c>
      <c r="B6098" s="126" t="s">
        <v>28139</v>
      </c>
      <c r="C6098" s="126" t="s">
        <v>75</v>
      </c>
      <c r="D6098" s="127">
        <v>0.91</v>
      </c>
      <c r="E6098" s="128">
        <v>175</v>
      </c>
      <c r="F6098" s="128">
        <v>175</v>
      </c>
      <c r="G6098" s="126" t="s">
        <v>13717</v>
      </c>
      <c r="H6098" s="126" t="s">
        <v>20125</v>
      </c>
      <c r="I6098" s="126" t="s">
        <v>20126</v>
      </c>
      <c r="J6098" s="126" t="s">
        <v>26236</v>
      </c>
      <c r="K6098" s="9">
        <f>_xlfn.IFNA(VLOOKUP(Table5[[#This Row],[Section]],SubSill_Tier,2,FALSE),0)</f>
        <v>0</v>
      </c>
      <c r="L6098" s="9" t="str">
        <f t="shared" si="104"/>
        <v/>
      </c>
      <c r="M6098" s="205" t="str" cm="1">
        <f t="array" ref="M6098">_xlfn.IFS(NOT(ISERROR(VLOOKUP(Table5[[#This Row],[Section]],TB_notTB,1,FALSE))),"No",LEFT(Table5[[#This Row],[Section]],3)="ETB","PLS",LEFT(Table5[[#This Row],[Section]],1)="7","PDB",NOT(ISBLANK(Table5[[#This Row],[Section]])),"No")</f>
        <v>No</v>
      </c>
    </row>
    <row r="6099" spans="1:13" x14ac:dyDescent="0.25">
      <c r="A6099" s="126" t="s">
        <v>8525</v>
      </c>
      <c r="B6099" s="126" t="s">
        <v>12680</v>
      </c>
      <c r="C6099" s="126" t="s">
        <v>75</v>
      </c>
      <c r="D6099" s="127">
        <v>1.4570000000000001</v>
      </c>
      <c r="E6099" s="128">
        <v>517</v>
      </c>
      <c r="F6099" s="128">
        <v>198</v>
      </c>
      <c r="G6099" s="126" t="s">
        <v>13757</v>
      </c>
      <c r="H6099" s="126" t="s">
        <v>21122</v>
      </c>
      <c r="I6099" s="126" t="s">
        <v>21123</v>
      </c>
      <c r="J6099" s="126" t="s">
        <v>26233</v>
      </c>
      <c r="K6099" s="9">
        <f>_xlfn.IFNA(VLOOKUP(Table5[[#This Row],[Section]],SubSill_Tier,2,FALSE),0)</f>
        <v>0</v>
      </c>
      <c r="L6099" s="9" t="str">
        <f t="shared" si="104"/>
        <v>Wall</v>
      </c>
      <c r="M6099" s="205" t="str" cm="1">
        <f t="array" ref="M6099">_xlfn.IFS(NOT(ISERROR(VLOOKUP(Table5[[#This Row],[Section]],TB_notTB,1,FALSE))),"No",LEFT(Table5[[#This Row],[Section]],3)="ETB","PLS",LEFT(Table5[[#This Row],[Section]],1)="7","PDB",NOT(ISBLANK(Table5[[#This Row],[Section]])),"No")</f>
        <v>No</v>
      </c>
    </row>
    <row r="6100" spans="1:13" x14ac:dyDescent="0.25">
      <c r="A6100" s="126" t="s">
        <v>8526</v>
      </c>
      <c r="B6100" s="126" t="s">
        <v>8527</v>
      </c>
      <c r="C6100" s="126" t="s">
        <v>98</v>
      </c>
      <c r="D6100" s="127">
        <v>2.335</v>
      </c>
      <c r="E6100" s="128">
        <v>642</v>
      </c>
      <c r="F6100" s="128">
        <v>642</v>
      </c>
      <c r="G6100" s="126" t="s">
        <v>13757</v>
      </c>
      <c r="H6100" s="126" t="s">
        <v>21122</v>
      </c>
      <c r="I6100" s="126" t="s">
        <v>21123</v>
      </c>
      <c r="J6100" s="126" t="s">
        <v>26233</v>
      </c>
      <c r="K6100" s="9">
        <f>_xlfn.IFNA(VLOOKUP(Table5[[#This Row],[Section]],SubSill_Tier,2,FALSE),0)</f>
        <v>0</v>
      </c>
      <c r="L6100" s="9" t="str">
        <f t="shared" si="104"/>
        <v/>
      </c>
      <c r="M6100" s="205" t="str" cm="1">
        <f t="array" ref="M6100">_xlfn.IFS(NOT(ISERROR(VLOOKUP(Table5[[#This Row],[Section]],TB_notTB,1,FALSE))),"No",LEFT(Table5[[#This Row],[Section]],3)="ETB","PLS",LEFT(Table5[[#This Row],[Section]],1)="7","PDB",NOT(ISBLANK(Table5[[#This Row],[Section]])),"No")</f>
        <v>No</v>
      </c>
    </row>
    <row r="6101" spans="1:13" x14ac:dyDescent="0.25">
      <c r="A6101" s="126" t="s">
        <v>8528</v>
      </c>
      <c r="B6101" s="126" t="s">
        <v>12681</v>
      </c>
      <c r="C6101" s="126" t="s">
        <v>75</v>
      </c>
      <c r="D6101" s="127">
        <v>0.73199999999999998</v>
      </c>
      <c r="E6101" s="128">
        <v>122</v>
      </c>
      <c r="F6101" s="128">
        <v>122</v>
      </c>
      <c r="G6101" s="126" t="s">
        <v>13750</v>
      </c>
      <c r="H6101" s="126" t="s">
        <v>21081</v>
      </c>
      <c r="I6101" s="126" t="s">
        <v>21082</v>
      </c>
      <c r="J6101" s="126" t="s">
        <v>26233</v>
      </c>
      <c r="K6101" s="9">
        <f>_xlfn.IFNA(VLOOKUP(Table5[[#This Row],[Section]],SubSill_Tier,2,FALSE),0)</f>
        <v>0</v>
      </c>
      <c r="L6101" s="9" t="str">
        <f t="shared" si="104"/>
        <v/>
      </c>
      <c r="M6101" s="205" t="str" cm="1">
        <f t="array" ref="M6101">_xlfn.IFS(NOT(ISERROR(VLOOKUP(Table5[[#This Row],[Section]],TB_notTB,1,FALSE))),"No",LEFT(Table5[[#This Row],[Section]],3)="ETB","PLS",LEFT(Table5[[#This Row],[Section]],1)="7","PDB",NOT(ISBLANK(Table5[[#This Row],[Section]])),"No")</f>
        <v>No</v>
      </c>
    </row>
    <row r="6102" spans="1:13" x14ac:dyDescent="0.25">
      <c r="A6102" s="126" t="s">
        <v>8529</v>
      </c>
      <c r="B6102" s="126" t="s">
        <v>17222</v>
      </c>
      <c r="C6102" s="126" t="s">
        <v>75</v>
      </c>
      <c r="D6102" s="127">
        <v>2.4169999999999998</v>
      </c>
      <c r="E6102" s="128">
        <v>227</v>
      </c>
      <c r="F6102" s="128">
        <v>227</v>
      </c>
      <c r="G6102" s="126" t="s">
        <v>13750</v>
      </c>
      <c r="H6102" s="126" t="s">
        <v>20121</v>
      </c>
      <c r="I6102" s="126" t="s">
        <v>20122</v>
      </c>
      <c r="J6102" s="126" t="s">
        <v>26234</v>
      </c>
      <c r="K6102" s="9">
        <f>_xlfn.IFNA(VLOOKUP(Table5[[#This Row],[Section]],SubSill_Tier,2,FALSE),0)</f>
        <v>0</v>
      </c>
      <c r="L6102" s="9" t="str">
        <f t="shared" si="104"/>
        <v/>
      </c>
      <c r="M6102" s="205" t="str" cm="1">
        <f t="array" ref="M6102">_xlfn.IFS(NOT(ISERROR(VLOOKUP(Table5[[#This Row],[Section]],TB_notTB,1,FALSE))),"No",LEFT(Table5[[#This Row],[Section]],3)="ETB","PLS",LEFT(Table5[[#This Row],[Section]],1)="7","PDB",NOT(ISBLANK(Table5[[#This Row],[Section]])),"No")</f>
        <v>No</v>
      </c>
    </row>
    <row r="6103" spans="1:13" x14ac:dyDescent="0.25">
      <c r="A6103" s="126" t="s">
        <v>2609</v>
      </c>
      <c r="B6103" s="126" t="s">
        <v>17222</v>
      </c>
      <c r="C6103" s="126" t="s">
        <v>98</v>
      </c>
      <c r="D6103" s="127">
        <v>0.75800000000000001</v>
      </c>
      <c r="E6103" s="128">
        <v>353</v>
      </c>
      <c r="F6103" s="128">
        <v>353</v>
      </c>
      <c r="G6103" s="126" t="s">
        <v>13712</v>
      </c>
      <c r="H6103" s="126" t="s">
        <v>20120</v>
      </c>
      <c r="I6103" s="126" t="s">
        <v>21055</v>
      </c>
      <c r="J6103" s="126" t="s">
        <v>26232</v>
      </c>
      <c r="K6103" s="9">
        <f>_xlfn.IFNA(VLOOKUP(Table5[[#This Row],[Section]],SubSill_Tier,2,FALSE),0)</f>
        <v>0</v>
      </c>
      <c r="L6103" s="9" t="str">
        <f t="shared" si="104"/>
        <v/>
      </c>
      <c r="M6103" s="205" t="str" cm="1">
        <f t="array" ref="M6103">_xlfn.IFS(NOT(ISERROR(VLOOKUP(Table5[[#This Row],[Section]],TB_notTB,1,FALSE))),"No",LEFT(Table5[[#This Row],[Section]],3)="ETB","PLS",LEFT(Table5[[#This Row],[Section]],1)="7","PDB",NOT(ISBLANK(Table5[[#This Row],[Section]])),"No")</f>
        <v>No</v>
      </c>
    </row>
    <row r="6104" spans="1:13" x14ac:dyDescent="0.25">
      <c r="A6104" s="126" t="s">
        <v>2610</v>
      </c>
      <c r="B6104" s="126" t="s">
        <v>17222</v>
      </c>
      <c r="C6104" s="126" t="s">
        <v>98</v>
      </c>
      <c r="D6104" s="127">
        <v>4.6260000000000003</v>
      </c>
      <c r="E6104" s="128">
        <v>1031</v>
      </c>
      <c r="F6104" s="128">
        <v>1031</v>
      </c>
      <c r="G6104" s="126" t="s">
        <v>13712</v>
      </c>
      <c r="H6104" s="126" t="s">
        <v>20120</v>
      </c>
      <c r="I6104" s="126" t="s">
        <v>21055</v>
      </c>
      <c r="J6104" s="126" t="s">
        <v>26232</v>
      </c>
      <c r="K6104" s="9">
        <f>_xlfn.IFNA(VLOOKUP(Table5[[#This Row],[Section]],SubSill_Tier,2,FALSE),0)</f>
        <v>0</v>
      </c>
      <c r="L6104" s="9" t="str">
        <f t="shared" si="104"/>
        <v/>
      </c>
      <c r="M6104" s="205" t="str" cm="1">
        <f t="array" ref="M6104">_xlfn.IFS(NOT(ISERROR(VLOOKUP(Table5[[#This Row],[Section]],TB_notTB,1,FALSE))),"No",LEFT(Table5[[#This Row],[Section]],3)="ETB","PLS",LEFT(Table5[[#This Row],[Section]],1)="7","PDB",NOT(ISBLANK(Table5[[#This Row],[Section]])),"No")</f>
        <v>No</v>
      </c>
    </row>
    <row r="6105" spans="1:13" x14ac:dyDescent="0.25">
      <c r="A6105" s="126" t="s">
        <v>2611</v>
      </c>
      <c r="B6105" s="126" t="s">
        <v>17222</v>
      </c>
      <c r="C6105" s="126" t="s">
        <v>98</v>
      </c>
      <c r="D6105" s="127">
        <v>0.85599999999999998</v>
      </c>
      <c r="E6105" s="128">
        <v>146</v>
      </c>
      <c r="F6105" s="128">
        <v>146</v>
      </c>
      <c r="G6105" s="126" t="s">
        <v>13730</v>
      </c>
      <c r="H6105" s="126" t="s">
        <v>20139</v>
      </c>
      <c r="I6105" s="126" t="s">
        <v>20140</v>
      </c>
      <c r="J6105" s="126" t="s">
        <v>26243</v>
      </c>
      <c r="K6105" s="9">
        <f>_xlfn.IFNA(VLOOKUP(Table5[[#This Row],[Section]],SubSill_Tier,2,FALSE),0)</f>
        <v>0</v>
      </c>
      <c r="L6105" s="9" t="str">
        <f t="shared" si="104"/>
        <v/>
      </c>
      <c r="M6105" s="205" t="str" cm="1">
        <f t="array" ref="M6105">_xlfn.IFS(NOT(ISERROR(VLOOKUP(Table5[[#This Row],[Section]],TB_notTB,1,FALSE))),"No",LEFT(Table5[[#This Row],[Section]],3)="ETB","PLS",LEFT(Table5[[#This Row],[Section]],1)="7","PDB",NOT(ISBLANK(Table5[[#This Row],[Section]])),"No")</f>
        <v>No</v>
      </c>
    </row>
    <row r="6106" spans="1:13" x14ac:dyDescent="0.25">
      <c r="A6106" s="126" t="s">
        <v>8530</v>
      </c>
      <c r="B6106" s="126" t="s">
        <v>14312</v>
      </c>
      <c r="C6106" s="126" t="s">
        <v>75</v>
      </c>
      <c r="D6106" s="127">
        <v>0.97199999999999998</v>
      </c>
      <c r="E6106" s="128">
        <v>225</v>
      </c>
      <c r="F6106" s="128">
        <v>225</v>
      </c>
      <c r="G6106" s="126" t="s">
        <v>13750</v>
      </c>
      <c r="H6106" s="126" t="s">
        <v>21081</v>
      </c>
      <c r="I6106" s="126" t="s">
        <v>21082</v>
      </c>
      <c r="J6106" s="126" t="s">
        <v>26233</v>
      </c>
      <c r="K6106" s="9">
        <f>_xlfn.IFNA(VLOOKUP(Table5[[#This Row],[Section]],SubSill_Tier,2,FALSE),0)</f>
        <v>0</v>
      </c>
      <c r="L6106" s="9" t="str">
        <f t="shared" si="104"/>
        <v>Wall</v>
      </c>
      <c r="M6106" s="205" t="str" cm="1">
        <f t="array" ref="M6106">_xlfn.IFS(NOT(ISERROR(VLOOKUP(Table5[[#This Row],[Section]],TB_notTB,1,FALSE))),"No",LEFT(Table5[[#This Row],[Section]],3)="ETB","PLS",LEFT(Table5[[#This Row],[Section]],1)="7","PDB",NOT(ISBLANK(Table5[[#This Row],[Section]])),"No")</f>
        <v>No</v>
      </c>
    </row>
    <row r="6107" spans="1:13" x14ac:dyDescent="0.25">
      <c r="A6107" s="126" t="s">
        <v>8531</v>
      </c>
      <c r="B6107" s="126" t="s">
        <v>8532</v>
      </c>
      <c r="C6107" s="126" t="s">
        <v>75</v>
      </c>
      <c r="D6107" s="127">
        <v>7.0000000000000007E-2</v>
      </c>
      <c r="E6107" s="128">
        <v>100</v>
      </c>
      <c r="F6107" s="128">
        <v>100</v>
      </c>
      <c r="G6107" s="126" t="s">
        <v>13750</v>
      </c>
      <c r="H6107" s="126" t="s">
        <v>21081</v>
      </c>
      <c r="I6107" s="126" t="s">
        <v>21082</v>
      </c>
      <c r="J6107" s="126" t="s">
        <v>26233</v>
      </c>
      <c r="K6107" s="9">
        <f>_xlfn.IFNA(VLOOKUP(Table5[[#This Row],[Section]],SubSill_Tier,2,FALSE),0)</f>
        <v>0</v>
      </c>
      <c r="L6107" s="9" t="str">
        <f t="shared" si="104"/>
        <v>Wall</v>
      </c>
      <c r="M6107" s="205" t="str" cm="1">
        <f t="array" ref="M6107">_xlfn.IFS(NOT(ISERROR(VLOOKUP(Table5[[#This Row],[Section]],TB_notTB,1,FALSE))),"No",LEFT(Table5[[#This Row],[Section]],3)="ETB","PLS",LEFT(Table5[[#This Row],[Section]],1)="7","PDB",NOT(ISBLANK(Table5[[#This Row],[Section]])),"No")</f>
        <v>No</v>
      </c>
    </row>
    <row r="6108" spans="1:13" x14ac:dyDescent="0.25">
      <c r="A6108" s="126" t="s">
        <v>8533</v>
      </c>
      <c r="B6108" s="126" t="s">
        <v>28140</v>
      </c>
      <c r="C6108" s="126" t="s">
        <v>75</v>
      </c>
      <c r="D6108" s="127">
        <v>5.8869999999999996</v>
      </c>
      <c r="E6108" s="128">
        <v>563</v>
      </c>
      <c r="F6108" s="128">
        <v>563</v>
      </c>
      <c r="G6108" s="126" t="s">
        <v>13720</v>
      </c>
      <c r="H6108" s="126" t="s">
        <v>20149</v>
      </c>
      <c r="I6108" s="126" t="s">
        <v>20150</v>
      </c>
      <c r="J6108" s="126" t="s">
        <v>26244</v>
      </c>
      <c r="K6108" s="9">
        <f>_xlfn.IFNA(VLOOKUP(Table5[[#This Row],[Section]],SubSill_Tier,2,FALSE),0)</f>
        <v>0</v>
      </c>
      <c r="L6108" s="9" t="str">
        <f t="shared" si="104"/>
        <v/>
      </c>
      <c r="M6108" s="205" t="str" cm="1">
        <f t="array" ref="M6108">_xlfn.IFS(NOT(ISERROR(VLOOKUP(Table5[[#This Row],[Section]],TB_notTB,1,FALSE))),"No",LEFT(Table5[[#This Row],[Section]],3)="ETB","PLS",LEFT(Table5[[#This Row],[Section]],1)="7","PDB",NOT(ISBLANK(Table5[[#This Row],[Section]])),"No")</f>
        <v>No</v>
      </c>
    </row>
    <row r="6109" spans="1:13" x14ac:dyDescent="0.25">
      <c r="A6109" s="126" t="s">
        <v>8534</v>
      </c>
      <c r="B6109" s="126" t="s">
        <v>17222</v>
      </c>
      <c r="C6109" s="126" t="s">
        <v>98</v>
      </c>
      <c r="D6109" s="127">
        <v>0.19</v>
      </c>
      <c r="E6109" s="128">
        <v>100</v>
      </c>
      <c r="F6109" s="128">
        <v>100</v>
      </c>
      <c r="G6109" s="126" t="s">
        <v>13721</v>
      </c>
      <c r="H6109" s="126" t="s">
        <v>20121</v>
      </c>
      <c r="I6109" s="126" t="s">
        <v>20122</v>
      </c>
      <c r="J6109" s="126" t="s">
        <v>26234</v>
      </c>
      <c r="K6109" s="9">
        <f>_xlfn.IFNA(VLOOKUP(Table5[[#This Row],[Section]],SubSill_Tier,2,FALSE),0)</f>
        <v>0</v>
      </c>
      <c r="L6109" s="9" t="str">
        <f t="shared" si="104"/>
        <v/>
      </c>
      <c r="M6109" s="205" t="str" cm="1">
        <f t="array" ref="M6109">_xlfn.IFS(NOT(ISERROR(VLOOKUP(Table5[[#This Row],[Section]],TB_notTB,1,FALSE))),"No",LEFT(Table5[[#This Row],[Section]],3)="ETB","PLS",LEFT(Table5[[#This Row],[Section]],1)="7","PDB",NOT(ISBLANK(Table5[[#This Row],[Section]])),"No")</f>
        <v>No</v>
      </c>
    </row>
    <row r="6110" spans="1:13" x14ac:dyDescent="0.25">
      <c r="A6110" s="126" t="s">
        <v>8535</v>
      </c>
      <c r="B6110" s="126" t="s">
        <v>8536</v>
      </c>
      <c r="C6110" s="126" t="s">
        <v>98</v>
      </c>
      <c r="D6110" s="127">
        <v>0.53300000000000003</v>
      </c>
      <c r="E6110" s="128">
        <v>265</v>
      </c>
      <c r="F6110" s="128">
        <v>100</v>
      </c>
      <c r="G6110" s="126" t="s">
        <v>13721</v>
      </c>
      <c r="H6110" s="126" t="s">
        <v>20121</v>
      </c>
      <c r="I6110" s="126" t="s">
        <v>20122</v>
      </c>
      <c r="J6110" s="126" t="s">
        <v>26234</v>
      </c>
      <c r="K6110" s="9">
        <f>_xlfn.IFNA(VLOOKUP(Table5[[#This Row],[Section]],SubSill_Tier,2,FALSE),0)</f>
        <v>0</v>
      </c>
      <c r="L6110" s="9" t="str">
        <f t="shared" si="104"/>
        <v/>
      </c>
      <c r="M6110" s="205" t="str" cm="1">
        <f t="array" ref="M6110">_xlfn.IFS(NOT(ISERROR(VLOOKUP(Table5[[#This Row],[Section]],TB_notTB,1,FALSE))),"No",LEFT(Table5[[#This Row],[Section]],3)="ETB","PLS",LEFT(Table5[[#This Row],[Section]],1)="7","PDB",NOT(ISBLANK(Table5[[#This Row],[Section]])),"No")</f>
        <v>No</v>
      </c>
    </row>
    <row r="6111" spans="1:13" x14ac:dyDescent="0.25">
      <c r="A6111" s="126" t="s">
        <v>8537</v>
      </c>
      <c r="B6111" s="126" t="s">
        <v>17222</v>
      </c>
      <c r="C6111" s="126" t="s">
        <v>98</v>
      </c>
      <c r="D6111" s="127">
        <v>3</v>
      </c>
      <c r="E6111" s="128">
        <v>429</v>
      </c>
      <c r="F6111" s="128">
        <v>429</v>
      </c>
      <c r="G6111" s="126" t="s">
        <v>13724</v>
      </c>
      <c r="H6111" s="126" t="s">
        <v>20182</v>
      </c>
      <c r="I6111" s="126" t="s">
        <v>22098</v>
      </c>
      <c r="J6111" s="126" t="s">
        <v>26234</v>
      </c>
      <c r="K6111" s="9">
        <f>_xlfn.IFNA(VLOOKUP(Table5[[#This Row],[Section]],SubSill_Tier,2,FALSE),0)</f>
        <v>0</v>
      </c>
      <c r="L6111" s="9" t="str">
        <f t="shared" si="104"/>
        <v/>
      </c>
      <c r="M6111" s="205" t="str" cm="1">
        <f t="array" ref="M6111">_xlfn.IFS(NOT(ISERROR(VLOOKUP(Table5[[#This Row],[Section]],TB_notTB,1,FALSE))),"No",LEFT(Table5[[#This Row],[Section]],3)="ETB","PLS",LEFT(Table5[[#This Row],[Section]],1)="7","PDB",NOT(ISBLANK(Table5[[#This Row],[Section]])),"No")</f>
        <v>No</v>
      </c>
    </row>
    <row r="6112" spans="1:13" x14ac:dyDescent="0.25">
      <c r="A6112" s="126" t="s">
        <v>8538</v>
      </c>
      <c r="B6112" s="126" t="s">
        <v>17222</v>
      </c>
      <c r="C6112" s="126" t="s">
        <v>98</v>
      </c>
      <c r="D6112" s="127">
        <v>0.23200000000000001</v>
      </c>
      <c r="E6112" s="128">
        <v>116</v>
      </c>
      <c r="F6112" s="128">
        <v>116</v>
      </c>
      <c r="G6112" s="126" t="s">
        <v>13721</v>
      </c>
      <c r="H6112" s="126" t="s">
        <v>20121</v>
      </c>
      <c r="I6112" s="126" t="s">
        <v>20122</v>
      </c>
      <c r="J6112" s="126" t="s">
        <v>26234</v>
      </c>
      <c r="K6112" s="9">
        <f>_xlfn.IFNA(VLOOKUP(Table5[[#This Row],[Section]],SubSill_Tier,2,FALSE),0)</f>
        <v>0</v>
      </c>
      <c r="L6112" s="9" t="str">
        <f t="shared" si="104"/>
        <v/>
      </c>
      <c r="M6112" s="205" t="str" cm="1">
        <f t="array" ref="M6112">_xlfn.IFS(NOT(ISERROR(VLOOKUP(Table5[[#This Row],[Section]],TB_notTB,1,FALSE))),"No",LEFT(Table5[[#This Row],[Section]],3)="ETB","PLS",LEFT(Table5[[#This Row],[Section]],1)="7","PDB",NOT(ISBLANK(Table5[[#This Row],[Section]])),"No")</f>
        <v>No</v>
      </c>
    </row>
    <row r="6113" spans="1:13" x14ac:dyDescent="0.25">
      <c r="A6113" s="126" t="s">
        <v>8539</v>
      </c>
      <c r="B6113" s="126" t="s">
        <v>17222</v>
      </c>
      <c r="C6113" s="126" t="s">
        <v>75</v>
      </c>
      <c r="D6113" s="127">
        <v>1.96</v>
      </c>
      <c r="E6113" s="128">
        <v>637</v>
      </c>
      <c r="F6113" s="128">
        <v>637</v>
      </c>
      <c r="G6113" s="126" t="s">
        <v>13724</v>
      </c>
      <c r="H6113" s="126" t="s">
        <v>20121</v>
      </c>
      <c r="I6113" s="126" t="s">
        <v>20122</v>
      </c>
      <c r="J6113" s="126" t="s">
        <v>26234</v>
      </c>
      <c r="K6113" s="9">
        <f>_xlfn.IFNA(VLOOKUP(Table5[[#This Row],[Section]],SubSill_Tier,2,FALSE),0)</f>
        <v>0</v>
      </c>
      <c r="L6113" s="9" t="str">
        <f t="shared" si="104"/>
        <v/>
      </c>
      <c r="M6113" s="205" t="str" cm="1">
        <f t="array" ref="M6113">_xlfn.IFS(NOT(ISERROR(VLOOKUP(Table5[[#This Row],[Section]],TB_notTB,1,FALSE))),"No",LEFT(Table5[[#This Row],[Section]],3)="ETB","PLS",LEFT(Table5[[#This Row],[Section]],1)="7","PDB",NOT(ISBLANK(Table5[[#This Row],[Section]])),"No")</f>
        <v>No</v>
      </c>
    </row>
    <row r="6114" spans="1:13" x14ac:dyDescent="0.25">
      <c r="A6114" s="126" t="s">
        <v>2612</v>
      </c>
      <c r="B6114" s="126" t="s">
        <v>17222</v>
      </c>
      <c r="C6114" s="126" t="s">
        <v>98</v>
      </c>
      <c r="D6114" s="127">
        <v>0.39500000000000002</v>
      </c>
      <c r="E6114" s="128">
        <v>192</v>
      </c>
      <c r="F6114" s="128">
        <v>192</v>
      </c>
      <c r="G6114" s="126" t="s">
        <v>13736</v>
      </c>
      <c r="H6114" s="126" t="s">
        <v>20148</v>
      </c>
      <c r="I6114" s="126" t="s">
        <v>21073</v>
      </c>
      <c r="J6114" s="126" t="s">
        <v>26232</v>
      </c>
      <c r="K6114" s="9">
        <f>_xlfn.IFNA(VLOOKUP(Table5[[#This Row],[Section]],SubSill_Tier,2,FALSE),0)</f>
        <v>0</v>
      </c>
      <c r="L6114" s="9" t="str">
        <f t="shared" si="104"/>
        <v/>
      </c>
      <c r="M6114" s="205" t="str" cm="1">
        <f t="array" ref="M6114">_xlfn.IFS(NOT(ISERROR(VLOOKUP(Table5[[#This Row],[Section]],TB_notTB,1,FALSE))),"No",LEFT(Table5[[#This Row],[Section]],3)="ETB","PLS",LEFT(Table5[[#This Row],[Section]],1)="7","PDB",NOT(ISBLANK(Table5[[#This Row],[Section]])),"No")</f>
        <v>No</v>
      </c>
    </row>
    <row r="6115" spans="1:13" x14ac:dyDescent="0.25">
      <c r="A6115" s="126" t="s">
        <v>8540</v>
      </c>
      <c r="B6115" s="126" t="s">
        <v>12682</v>
      </c>
      <c r="C6115" s="126" t="s">
        <v>75</v>
      </c>
      <c r="D6115" s="127">
        <v>1.742</v>
      </c>
      <c r="E6115" s="128">
        <v>580</v>
      </c>
      <c r="F6115" s="128">
        <v>580</v>
      </c>
      <c r="G6115" s="126" t="s">
        <v>13724</v>
      </c>
      <c r="H6115" s="126" t="s">
        <v>21063</v>
      </c>
      <c r="I6115" s="126" t="s">
        <v>21064</v>
      </c>
      <c r="J6115" s="126" t="s">
        <v>26233</v>
      </c>
      <c r="K6115" s="9">
        <f>_xlfn.IFNA(VLOOKUP(Table5[[#This Row],[Section]],SubSill_Tier,2,FALSE),0)</f>
        <v>0</v>
      </c>
      <c r="L6115" s="9" t="str">
        <f t="shared" si="104"/>
        <v>Wall</v>
      </c>
      <c r="M6115" s="205" t="str" cm="1">
        <f t="array" ref="M6115">_xlfn.IFS(NOT(ISERROR(VLOOKUP(Table5[[#This Row],[Section]],TB_notTB,1,FALSE))),"No",LEFT(Table5[[#This Row],[Section]],3)="ETB","PLS",LEFT(Table5[[#This Row],[Section]],1)="7","PDB",NOT(ISBLANK(Table5[[#This Row],[Section]])),"No")</f>
        <v>No</v>
      </c>
    </row>
    <row r="6116" spans="1:13" x14ac:dyDescent="0.25">
      <c r="A6116" s="126" t="s">
        <v>8541</v>
      </c>
      <c r="B6116" s="126" t="s">
        <v>12683</v>
      </c>
      <c r="C6116" s="126" t="s">
        <v>75</v>
      </c>
      <c r="D6116" s="127">
        <v>1.615</v>
      </c>
      <c r="E6116" s="128">
        <v>343</v>
      </c>
      <c r="F6116" s="128">
        <v>343</v>
      </c>
      <c r="G6116" s="126" t="s">
        <v>13724</v>
      </c>
      <c r="H6116" s="126" t="s">
        <v>21063</v>
      </c>
      <c r="I6116" s="126" t="s">
        <v>21064</v>
      </c>
      <c r="J6116" s="126" t="s">
        <v>26233</v>
      </c>
      <c r="K6116" s="9">
        <f>_xlfn.IFNA(VLOOKUP(Table5[[#This Row],[Section]],SubSill_Tier,2,FALSE),0)</f>
        <v>0</v>
      </c>
      <c r="L6116" s="9" t="str">
        <f t="shared" si="104"/>
        <v>Wall</v>
      </c>
      <c r="M6116" s="205" t="str" cm="1">
        <f t="array" ref="M6116">_xlfn.IFS(NOT(ISERROR(VLOOKUP(Table5[[#This Row],[Section]],TB_notTB,1,FALSE))),"No",LEFT(Table5[[#This Row],[Section]],3)="ETB","PLS",LEFT(Table5[[#This Row],[Section]],1)="7","PDB",NOT(ISBLANK(Table5[[#This Row],[Section]])),"No")</f>
        <v>No</v>
      </c>
    </row>
    <row r="6117" spans="1:13" x14ac:dyDescent="0.25">
      <c r="A6117" s="126" t="s">
        <v>8542</v>
      </c>
      <c r="B6117" s="126" t="s">
        <v>12684</v>
      </c>
      <c r="C6117" s="126" t="s">
        <v>75</v>
      </c>
      <c r="D6117" s="127">
        <v>1.61</v>
      </c>
      <c r="E6117" s="128">
        <v>334</v>
      </c>
      <c r="F6117" s="128">
        <v>334</v>
      </c>
      <c r="G6117" s="126" t="s">
        <v>13724</v>
      </c>
      <c r="H6117" s="126" t="s">
        <v>21063</v>
      </c>
      <c r="I6117" s="126" t="s">
        <v>21064</v>
      </c>
      <c r="J6117" s="126" t="s">
        <v>26233</v>
      </c>
      <c r="K6117" s="9">
        <f>_xlfn.IFNA(VLOOKUP(Table5[[#This Row],[Section]],SubSill_Tier,2,FALSE),0)</f>
        <v>0</v>
      </c>
      <c r="L6117" s="9" t="str">
        <f t="shared" si="104"/>
        <v>Wall</v>
      </c>
      <c r="M6117" s="205" t="str" cm="1">
        <f t="array" ref="M6117">_xlfn.IFS(NOT(ISERROR(VLOOKUP(Table5[[#This Row],[Section]],TB_notTB,1,FALSE))),"No",LEFT(Table5[[#This Row],[Section]],3)="ETB","PLS",LEFT(Table5[[#This Row],[Section]],1)="7","PDB",NOT(ISBLANK(Table5[[#This Row],[Section]])),"No")</f>
        <v>No</v>
      </c>
    </row>
    <row r="6118" spans="1:13" x14ac:dyDescent="0.25">
      <c r="A6118" s="126" t="s">
        <v>8543</v>
      </c>
      <c r="B6118" s="126" t="s">
        <v>7678</v>
      </c>
      <c r="C6118" s="126" t="s">
        <v>75</v>
      </c>
      <c r="D6118" s="127">
        <v>0.42499999999999999</v>
      </c>
      <c r="E6118" s="128">
        <v>199</v>
      </c>
      <c r="F6118" s="128">
        <v>199</v>
      </c>
      <c r="G6118" s="126" t="s">
        <v>13719</v>
      </c>
      <c r="H6118" s="126" t="s">
        <v>20128</v>
      </c>
      <c r="I6118" s="126" t="s">
        <v>20129</v>
      </c>
      <c r="J6118" s="126" t="s">
        <v>26235</v>
      </c>
      <c r="K6118" s="9">
        <f>_xlfn.IFNA(VLOOKUP(Table5[[#This Row],[Section]],SubSill_Tier,2,FALSE),0)</f>
        <v>0</v>
      </c>
      <c r="L6118" s="9" t="str">
        <f t="shared" si="104"/>
        <v/>
      </c>
      <c r="M6118" s="205" t="str" cm="1">
        <f t="array" ref="M6118">_xlfn.IFS(NOT(ISERROR(VLOOKUP(Table5[[#This Row],[Section]],TB_notTB,1,FALSE))),"No",LEFT(Table5[[#This Row],[Section]],3)="ETB","PLS",LEFT(Table5[[#This Row],[Section]],1)="7","PDB",NOT(ISBLANK(Table5[[#This Row],[Section]])),"No")</f>
        <v>No</v>
      </c>
    </row>
    <row r="6119" spans="1:13" x14ac:dyDescent="0.25">
      <c r="A6119" s="126" t="s">
        <v>2613</v>
      </c>
      <c r="B6119" s="126" t="s">
        <v>17222</v>
      </c>
      <c r="C6119" s="126" t="s">
        <v>98</v>
      </c>
      <c r="D6119" s="127">
        <v>2.246</v>
      </c>
      <c r="E6119" s="128">
        <v>490</v>
      </c>
      <c r="F6119" s="128">
        <v>391</v>
      </c>
      <c r="G6119" s="126" t="s">
        <v>13766</v>
      </c>
      <c r="H6119" s="126" t="s">
        <v>20199</v>
      </c>
      <c r="I6119" s="126" t="s">
        <v>20200</v>
      </c>
      <c r="J6119" s="126" t="s">
        <v>26232</v>
      </c>
      <c r="K6119" s="9">
        <f>_xlfn.IFNA(VLOOKUP(Table5[[#This Row],[Section]],SubSill_Tier,2,FALSE),0)</f>
        <v>0</v>
      </c>
      <c r="L6119" s="9" t="str">
        <f t="shared" si="104"/>
        <v/>
      </c>
      <c r="M6119" s="205" t="str" cm="1">
        <f t="array" ref="M6119">_xlfn.IFS(NOT(ISERROR(VLOOKUP(Table5[[#This Row],[Section]],TB_notTB,1,FALSE))),"No",LEFT(Table5[[#This Row],[Section]],3)="ETB","PLS",LEFT(Table5[[#This Row],[Section]],1)="7","PDB",NOT(ISBLANK(Table5[[#This Row],[Section]])),"No")</f>
        <v>No</v>
      </c>
    </row>
    <row r="6120" spans="1:13" x14ac:dyDescent="0.25">
      <c r="A6120" s="126" t="s">
        <v>8544</v>
      </c>
      <c r="B6120" s="126" t="s">
        <v>12685</v>
      </c>
      <c r="C6120" s="126" t="s">
        <v>75</v>
      </c>
      <c r="D6120" s="127">
        <v>3.4369999999999998</v>
      </c>
      <c r="E6120" s="128">
        <v>555</v>
      </c>
      <c r="F6120" s="128">
        <v>555</v>
      </c>
      <c r="G6120" s="126" t="s">
        <v>13750</v>
      </c>
      <c r="H6120" s="126" t="s">
        <v>21081</v>
      </c>
      <c r="I6120" s="126" t="s">
        <v>21082</v>
      </c>
      <c r="J6120" s="126" t="s">
        <v>26237</v>
      </c>
      <c r="K6120" s="9">
        <f>_xlfn.IFNA(VLOOKUP(Table5[[#This Row],[Section]],SubSill_Tier,2,FALSE),0)</f>
        <v>0</v>
      </c>
      <c r="L6120" s="9" t="str">
        <f t="shared" si="104"/>
        <v>Wall</v>
      </c>
      <c r="M6120" s="205" t="str" cm="1">
        <f t="array" ref="M6120">_xlfn.IFS(NOT(ISERROR(VLOOKUP(Table5[[#This Row],[Section]],TB_notTB,1,FALSE))),"No",LEFT(Table5[[#This Row],[Section]],3)="ETB","PLS",LEFT(Table5[[#This Row],[Section]],1)="7","PDB",NOT(ISBLANK(Table5[[#This Row],[Section]])),"No")</f>
        <v>No</v>
      </c>
    </row>
    <row r="6121" spans="1:13" x14ac:dyDescent="0.25">
      <c r="A6121" s="126" t="s">
        <v>2614</v>
      </c>
      <c r="B6121" s="126" t="s">
        <v>17222</v>
      </c>
      <c r="C6121" s="126" t="s">
        <v>98</v>
      </c>
      <c r="D6121" s="127">
        <v>2.9929999999999999</v>
      </c>
      <c r="E6121" s="128">
        <v>531</v>
      </c>
      <c r="F6121" s="128">
        <v>285</v>
      </c>
      <c r="G6121" s="126" t="s">
        <v>13795</v>
      </c>
      <c r="H6121" s="126" t="s">
        <v>20347</v>
      </c>
      <c r="I6121" s="126" t="s">
        <v>28074</v>
      </c>
      <c r="J6121" s="126" t="s">
        <v>26247</v>
      </c>
      <c r="K6121" s="9">
        <f>_xlfn.IFNA(VLOOKUP(Table5[[#This Row],[Section]],SubSill_Tier,2,FALSE),0)</f>
        <v>0</v>
      </c>
      <c r="L6121" s="9" t="str">
        <f t="shared" si="104"/>
        <v/>
      </c>
      <c r="M6121" s="205" t="str" cm="1">
        <f t="array" ref="M6121">_xlfn.IFS(NOT(ISERROR(VLOOKUP(Table5[[#This Row],[Section]],TB_notTB,1,FALSE))),"No",LEFT(Table5[[#This Row],[Section]],3)="ETB","PLS",LEFT(Table5[[#This Row],[Section]],1)="7","PDB",NOT(ISBLANK(Table5[[#This Row],[Section]])),"No")</f>
        <v>No</v>
      </c>
    </row>
    <row r="6122" spans="1:13" x14ac:dyDescent="0.25">
      <c r="A6122" s="126" t="s">
        <v>2615</v>
      </c>
      <c r="B6122" s="126" t="s">
        <v>21787</v>
      </c>
      <c r="C6122" s="126" t="s">
        <v>75</v>
      </c>
      <c r="D6122" s="127">
        <v>0.17599999999999999</v>
      </c>
      <c r="E6122" s="128">
        <v>100</v>
      </c>
      <c r="F6122" s="128">
        <v>100</v>
      </c>
      <c r="G6122" s="126" t="s">
        <v>13787</v>
      </c>
      <c r="H6122" s="126" t="s">
        <v>20287</v>
      </c>
      <c r="I6122" s="126" t="s">
        <v>28006</v>
      </c>
      <c r="J6122" s="126" t="s">
        <v>26247</v>
      </c>
      <c r="K6122" s="9">
        <f>_xlfn.IFNA(VLOOKUP(Table5[[#This Row],[Section]],SubSill_Tier,2,FALSE),0)</f>
        <v>0</v>
      </c>
      <c r="L6122" s="9" t="str">
        <f t="shared" si="104"/>
        <v/>
      </c>
      <c r="M6122" s="205" t="str" cm="1">
        <f t="array" ref="M6122">_xlfn.IFS(NOT(ISERROR(VLOOKUP(Table5[[#This Row],[Section]],TB_notTB,1,FALSE))),"No",LEFT(Table5[[#This Row],[Section]],3)="ETB","PLS",LEFT(Table5[[#This Row],[Section]],1)="7","PDB",NOT(ISBLANK(Table5[[#This Row],[Section]])),"No")</f>
        <v>No</v>
      </c>
    </row>
    <row r="6123" spans="1:13" x14ac:dyDescent="0.25">
      <c r="A6123" s="126" t="s">
        <v>2616</v>
      </c>
      <c r="B6123" s="126" t="s">
        <v>21788</v>
      </c>
      <c r="C6123" s="126" t="s">
        <v>75</v>
      </c>
      <c r="D6123" s="127">
        <v>0.26100000000000001</v>
      </c>
      <c r="E6123" s="128">
        <v>113</v>
      </c>
      <c r="F6123" s="128">
        <v>100</v>
      </c>
      <c r="G6123" s="126" t="s">
        <v>13787</v>
      </c>
      <c r="H6123" s="126" t="s">
        <v>20287</v>
      </c>
      <c r="I6123" s="126" t="s">
        <v>28006</v>
      </c>
      <c r="J6123" s="126" t="s">
        <v>26247</v>
      </c>
      <c r="K6123" s="9">
        <f>_xlfn.IFNA(VLOOKUP(Table5[[#This Row],[Section]],SubSill_Tier,2,FALSE),0)</f>
        <v>0</v>
      </c>
      <c r="L6123" s="9" t="str">
        <f t="shared" si="104"/>
        <v/>
      </c>
      <c r="M6123" s="205" t="str" cm="1">
        <f t="array" ref="M6123">_xlfn.IFS(NOT(ISERROR(VLOOKUP(Table5[[#This Row],[Section]],TB_notTB,1,FALSE))),"No",LEFT(Table5[[#This Row],[Section]],3)="ETB","PLS",LEFT(Table5[[#This Row],[Section]],1)="7","PDB",NOT(ISBLANK(Table5[[#This Row],[Section]])),"No")</f>
        <v>No</v>
      </c>
    </row>
    <row r="6124" spans="1:13" x14ac:dyDescent="0.25">
      <c r="A6124" s="126" t="s">
        <v>2618</v>
      </c>
      <c r="B6124" s="126" t="s">
        <v>17222</v>
      </c>
      <c r="C6124" s="126" t="s">
        <v>98</v>
      </c>
      <c r="D6124" s="127">
        <v>0.35699999999999998</v>
      </c>
      <c r="E6124" s="128">
        <v>165</v>
      </c>
      <c r="F6124" s="128">
        <v>165</v>
      </c>
      <c r="G6124" s="126" t="s">
        <v>13736</v>
      </c>
      <c r="H6124" s="126" t="s">
        <v>20148</v>
      </c>
      <c r="I6124" s="126" t="s">
        <v>21073</v>
      </c>
      <c r="J6124" s="126" t="s">
        <v>26232</v>
      </c>
      <c r="K6124" s="9">
        <f>_xlfn.IFNA(VLOOKUP(Table5[[#This Row],[Section]],SubSill_Tier,2,FALSE),0)</f>
        <v>0</v>
      </c>
      <c r="L6124" s="9" t="str">
        <f t="shared" si="104"/>
        <v/>
      </c>
      <c r="M6124" s="205" t="str" cm="1">
        <f t="array" ref="M6124">_xlfn.IFS(NOT(ISERROR(VLOOKUP(Table5[[#This Row],[Section]],TB_notTB,1,FALSE))),"No",LEFT(Table5[[#This Row],[Section]],3)="ETB","PLS",LEFT(Table5[[#This Row],[Section]],1)="7","PDB",NOT(ISBLANK(Table5[[#This Row],[Section]])),"No")</f>
        <v>No</v>
      </c>
    </row>
    <row r="6125" spans="1:13" x14ac:dyDescent="0.25">
      <c r="A6125" s="126" t="s">
        <v>2619</v>
      </c>
      <c r="B6125" s="126" t="s">
        <v>17222</v>
      </c>
      <c r="C6125" s="126" t="s">
        <v>98</v>
      </c>
      <c r="D6125" s="127">
        <v>0.59099999999999997</v>
      </c>
      <c r="E6125" s="128">
        <v>173</v>
      </c>
      <c r="F6125" s="128">
        <v>173</v>
      </c>
      <c r="G6125" s="126" t="s">
        <v>13711</v>
      </c>
      <c r="H6125" s="126" t="s">
        <v>20119</v>
      </c>
      <c r="I6125" s="126" t="s">
        <v>21054</v>
      </c>
      <c r="J6125" s="126" t="s">
        <v>26232</v>
      </c>
      <c r="K6125" s="9">
        <f>_xlfn.IFNA(VLOOKUP(Table5[[#This Row],[Section]],SubSill_Tier,2,FALSE),0)</f>
        <v>0</v>
      </c>
      <c r="L6125" s="9" t="str">
        <f t="shared" si="104"/>
        <v/>
      </c>
      <c r="M6125" s="205" t="str" cm="1">
        <f t="array" ref="M6125">_xlfn.IFS(NOT(ISERROR(VLOOKUP(Table5[[#This Row],[Section]],TB_notTB,1,FALSE))),"No",LEFT(Table5[[#This Row],[Section]],3)="ETB","PLS",LEFT(Table5[[#This Row],[Section]],1)="7","PDB",NOT(ISBLANK(Table5[[#This Row],[Section]])),"No")</f>
        <v>No</v>
      </c>
    </row>
    <row r="6126" spans="1:13" x14ac:dyDescent="0.25">
      <c r="A6126" s="126" t="s">
        <v>2620</v>
      </c>
      <c r="B6126" s="126" t="s">
        <v>17222</v>
      </c>
      <c r="C6126" s="126" t="s">
        <v>98</v>
      </c>
      <c r="D6126" s="127">
        <v>0.61299999999999999</v>
      </c>
      <c r="E6126" s="128">
        <v>280</v>
      </c>
      <c r="F6126" s="128">
        <v>280</v>
      </c>
      <c r="G6126" s="126" t="s">
        <v>13736</v>
      </c>
      <c r="H6126" s="126" t="s">
        <v>20148</v>
      </c>
      <c r="I6126" s="126" t="s">
        <v>21073</v>
      </c>
      <c r="J6126" s="126" t="s">
        <v>26232</v>
      </c>
      <c r="K6126" s="9">
        <f>_xlfn.IFNA(VLOOKUP(Table5[[#This Row],[Section]],SubSill_Tier,2,FALSE),0)</f>
        <v>0</v>
      </c>
      <c r="L6126" s="9" t="str">
        <f t="shared" si="104"/>
        <v/>
      </c>
      <c r="M6126" s="205" t="str" cm="1">
        <f t="array" ref="M6126">_xlfn.IFS(NOT(ISERROR(VLOOKUP(Table5[[#This Row],[Section]],TB_notTB,1,FALSE))),"No",LEFT(Table5[[#This Row],[Section]],3)="ETB","PLS",LEFT(Table5[[#This Row],[Section]],1)="7","PDB",NOT(ISBLANK(Table5[[#This Row],[Section]])),"No")</f>
        <v>No</v>
      </c>
    </row>
    <row r="6127" spans="1:13" x14ac:dyDescent="0.25">
      <c r="A6127" s="126" t="s">
        <v>2621</v>
      </c>
      <c r="B6127" s="126" t="s">
        <v>17222</v>
      </c>
      <c r="C6127" s="126" t="s">
        <v>98</v>
      </c>
      <c r="D6127" s="127">
        <v>0.70499999999999996</v>
      </c>
      <c r="E6127" s="128">
        <v>191</v>
      </c>
      <c r="F6127" s="128">
        <v>101</v>
      </c>
      <c r="G6127" s="126" t="s">
        <v>13736</v>
      </c>
      <c r="H6127" s="126" t="s">
        <v>20148</v>
      </c>
      <c r="I6127" s="126" t="s">
        <v>21073</v>
      </c>
      <c r="J6127" s="126" t="s">
        <v>26232</v>
      </c>
      <c r="K6127" s="9">
        <f>_xlfn.IFNA(VLOOKUP(Table5[[#This Row],[Section]],SubSill_Tier,2,FALSE),0)</f>
        <v>0</v>
      </c>
      <c r="L6127" s="9" t="str">
        <f t="shared" si="104"/>
        <v/>
      </c>
      <c r="M6127" s="205" t="str" cm="1">
        <f t="array" ref="M6127">_xlfn.IFS(NOT(ISERROR(VLOOKUP(Table5[[#This Row],[Section]],TB_notTB,1,FALSE))),"No",LEFT(Table5[[#This Row],[Section]],3)="ETB","PLS",LEFT(Table5[[#This Row],[Section]],1)="7","PDB",NOT(ISBLANK(Table5[[#This Row],[Section]])),"No")</f>
        <v>No</v>
      </c>
    </row>
    <row r="6128" spans="1:13" x14ac:dyDescent="0.25">
      <c r="A6128" s="126" t="s">
        <v>2622</v>
      </c>
      <c r="B6128" s="126" t="s">
        <v>17222</v>
      </c>
      <c r="C6128" s="126" t="s">
        <v>98</v>
      </c>
      <c r="D6128" s="127">
        <v>2.2090000000000001</v>
      </c>
      <c r="E6128" s="128">
        <v>358</v>
      </c>
      <c r="F6128" s="128">
        <v>298</v>
      </c>
      <c r="G6128" s="126" t="s">
        <v>13736</v>
      </c>
      <c r="H6128" s="126" t="s">
        <v>20148</v>
      </c>
      <c r="I6128" s="126" t="s">
        <v>21073</v>
      </c>
      <c r="J6128" s="126" t="s">
        <v>26232</v>
      </c>
      <c r="K6128" s="9">
        <f>_xlfn.IFNA(VLOOKUP(Table5[[#This Row],[Section]],SubSill_Tier,2,FALSE),0)</f>
        <v>0</v>
      </c>
      <c r="L6128" s="9" t="str">
        <f t="shared" si="104"/>
        <v/>
      </c>
      <c r="M6128" s="205" t="str" cm="1">
        <f t="array" ref="M6128">_xlfn.IFS(NOT(ISERROR(VLOOKUP(Table5[[#This Row],[Section]],TB_notTB,1,FALSE))),"No",LEFT(Table5[[#This Row],[Section]],3)="ETB","PLS",LEFT(Table5[[#This Row],[Section]],1)="7","PDB",NOT(ISBLANK(Table5[[#This Row],[Section]])),"No")</f>
        <v>No</v>
      </c>
    </row>
    <row r="6129" spans="1:13" x14ac:dyDescent="0.25">
      <c r="A6129" s="126" t="s">
        <v>8545</v>
      </c>
      <c r="B6129" s="126" t="s">
        <v>17222</v>
      </c>
      <c r="C6129" s="126" t="s">
        <v>75</v>
      </c>
      <c r="D6129" s="127">
        <v>0.76900000000000002</v>
      </c>
      <c r="E6129" s="128">
        <v>291</v>
      </c>
      <c r="F6129" s="128">
        <v>291</v>
      </c>
      <c r="G6129" s="126" t="s">
        <v>13727</v>
      </c>
      <c r="H6129" s="126" t="s">
        <v>20121</v>
      </c>
      <c r="I6129" s="126" t="s">
        <v>20122</v>
      </c>
      <c r="J6129" s="126" t="s">
        <v>26234</v>
      </c>
      <c r="K6129" s="9">
        <f>_xlfn.IFNA(VLOOKUP(Table5[[#This Row],[Section]],SubSill_Tier,2,FALSE),0)</f>
        <v>0</v>
      </c>
      <c r="L6129" s="9" t="str">
        <f t="shared" si="104"/>
        <v/>
      </c>
      <c r="M6129" s="205" t="str" cm="1">
        <f t="array" ref="M6129">_xlfn.IFS(NOT(ISERROR(VLOOKUP(Table5[[#This Row],[Section]],TB_notTB,1,FALSE))),"No",LEFT(Table5[[#This Row],[Section]],3)="ETB","PLS",LEFT(Table5[[#This Row],[Section]],1)="7","PDB",NOT(ISBLANK(Table5[[#This Row],[Section]])),"No")</f>
        <v>No</v>
      </c>
    </row>
    <row r="6130" spans="1:13" x14ac:dyDescent="0.25">
      <c r="A6130" s="126" t="s">
        <v>8546</v>
      </c>
      <c r="B6130" s="126" t="s">
        <v>17222</v>
      </c>
      <c r="C6130" s="126" t="s">
        <v>75</v>
      </c>
      <c r="D6130" s="127">
        <v>0.52400000000000002</v>
      </c>
      <c r="E6130" s="128">
        <v>245</v>
      </c>
      <c r="F6130" s="128">
        <v>245</v>
      </c>
      <c r="G6130" s="126" t="s">
        <v>13727</v>
      </c>
      <c r="H6130" s="126" t="s">
        <v>20121</v>
      </c>
      <c r="I6130" s="126" t="s">
        <v>20122</v>
      </c>
      <c r="J6130" s="126" t="s">
        <v>26234</v>
      </c>
      <c r="K6130" s="9">
        <f>_xlfn.IFNA(VLOOKUP(Table5[[#This Row],[Section]],SubSill_Tier,2,FALSE),0)</f>
        <v>0</v>
      </c>
      <c r="L6130" s="9" t="str">
        <f t="shared" si="104"/>
        <v/>
      </c>
      <c r="M6130" s="205" t="str" cm="1">
        <f t="array" ref="M6130">_xlfn.IFS(NOT(ISERROR(VLOOKUP(Table5[[#This Row],[Section]],TB_notTB,1,FALSE))),"No",LEFT(Table5[[#This Row],[Section]],3)="ETB","PLS",LEFT(Table5[[#This Row],[Section]],1)="7","PDB",NOT(ISBLANK(Table5[[#This Row],[Section]])),"No")</f>
        <v>No</v>
      </c>
    </row>
    <row r="6131" spans="1:13" x14ac:dyDescent="0.25">
      <c r="A6131" s="126" t="s">
        <v>2623</v>
      </c>
      <c r="B6131" s="126" t="s">
        <v>17222</v>
      </c>
      <c r="C6131" s="126" t="s">
        <v>98</v>
      </c>
      <c r="D6131" s="127">
        <v>2.3780000000000001</v>
      </c>
      <c r="E6131" s="128">
        <v>552</v>
      </c>
      <c r="F6131" s="128">
        <v>552</v>
      </c>
      <c r="G6131" s="126" t="s">
        <v>13711</v>
      </c>
      <c r="H6131" s="126" t="s">
        <v>20119</v>
      </c>
      <c r="I6131" s="126" t="s">
        <v>21054</v>
      </c>
      <c r="J6131" s="126" t="s">
        <v>26232</v>
      </c>
      <c r="K6131" s="9">
        <f>_xlfn.IFNA(VLOOKUP(Table5[[#This Row],[Section]],SubSill_Tier,2,FALSE),0)</f>
        <v>0</v>
      </c>
      <c r="L6131" s="9" t="str">
        <f t="shared" si="104"/>
        <v/>
      </c>
      <c r="M6131" s="205" t="str" cm="1">
        <f t="array" ref="M6131">_xlfn.IFS(NOT(ISERROR(VLOOKUP(Table5[[#This Row],[Section]],TB_notTB,1,FALSE))),"No",LEFT(Table5[[#This Row],[Section]],3)="ETB","PLS",LEFT(Table5[[#This Row],[Section]],1)="7","PDB",NOT(ISBLANK(Table5[[#This Row],[Section]])),"No")</f>
        <v>No</v>
      </c>
    </row>
    <row r="6132" spans="1:13" x14ac:dyDescent="0.25">
      <c r="A6132" s="126" t="s">
        <v>2624</v>
      </c>
      <c r="B6132" s="126" t="s">
        <v>17222</v>
      </c>
      <c r="C6132" s="126" t="s">
        <v>98</v>
      </c>
      <c r="D6132" s="127">
        <v>0.86099999999999999</v>
      </c>
      <c r="E6132" s="128">
        <v>167</v>
      </c>
      <c r="F6132" s="128">
        <v>167</v>
      </c>
      <c r="G6132" s="126" t="s">
        <v>13711</v>
      </c>
      <c r="H6132" s="126" t="s">
        <v>20119</v>
      </c>
      <c r="I6132" s="126" t="s">
        <v>21054</v>
      </c>
      <c r="J6132" s="126" t="s">
        <v>26232</v>
      </c>
      <c r="K6132" s="9">
        <f>_xlfn.IFNA(VLOOKUP(Table5[[#This Row],[Section]],SubSill_Tier,2,FALSE),0)</f>
        <v>0</v>
      </c>
      <c r="L6132" s="9" t="str">
        <f t="shared" si="104"/>
        <v/>
      </c>
      <c r="M6132" s="205" t="str" cm="1">
        <f t="array" ref="M6132">_xlfn.IFS(NOT(ISERROR(VLOOKUP(Table5[[#This Row],[Section]],TB_notTB,1,FALSE))),"No",LEFT(Table5[[#This Row],[Section]],3)="ETB","PLS",LEFT(Table5[[#This Row],[Section]],1)="7","PDB",NOT(ISBLANK(Table5[[#This Row],[Section]])),"No")</f>
        <v>No</v>
      </c>
    </row>
    <row r="6133" spans="1:13" x14ac:dyDescent="0.25">
      <c r="A6133" s="126" t="s">
        <v>2625</v>
      </c>
      <c r="B6133" s="126" t="s">
        <v>2626</v>
      </c>
      <c r="C6133" s="126" t="s">
        <v>75</v>
      </c>
      <c r="D6133" s="127">
        <v>0.56200000000000006</v>
      </c>
      <c r="E6133" s="128">
        <v>264</v>
      </c>
      <c r="F6133" s="128">
        <v>122</v>
      </c>
      <c r="G6133" s="126" t="s">
        <v>13787</v>
      </c>
      <c r="H6133" s="126" t="s">
        <v>20287</v>
      </c>
      <c r="I6133" s="126" t="s">
        <v>28006</v>
      </c>
      <c r="J6133" s="126" t="s">
        <v>26247</v>
      </c>
      <c r="K6133" s="9">
        <f>_xlfn.IFNA(VLOOKUP(Table5[[#This Row],[Section]],SubSill_Tier,2,FALSE),0)</f>
        <v>0</v>
      </c>
      <c r="L6133" s="9" t="str">
        <f t="shared" si="104"/>
        <v/>
      </c>
      <c r="M6133" s="205" t="str" cm="1">
        <f t="array" ref="M6133">_xlfn.IFS(NOT(ISERROR(VLOOKUP(Table5[[#This Row],[Section]],TB_notTB,1,FALSE))),"No",LEFT(Table5[[#This Row],[Section]],3)="ETB","PLS",LEFT(Table5[[#This Row],[Section]],1)="7","PDB",NOT(ISBLANK(Table5[[#This Row],[Section]])),"No")</f>
        <v>No</v>
      </c>
    </row>
    <row r="6134" spans="1:13" x14ac:dyDescent="0.25">
      <c r="A6134" s="126" t="s">
        <v>2627</v>
      </c>
      <c r="B6134" s="126" t="s">
        <v>2628</v>
      </c>
      <c r="C6134" s="126" t="s">
        <v>75</v>
      </c>
      <c r="D6134" s="127">
        <v>1.264</v>
      </c>
      <c r="E6134" s="128">
        <v>514</v>
      </c>
      <c r="F6134" s="128">
        <v>113</v>
      </c>
      <c r="G6134" s="126" t="s">
        <v>13798</v>
      </c>
      <c r="H6134" s="126" t="s">
        <v>20355</v>
      </c>
      <c r="I6134" s="126" t="s">
        <v>20356</v>
      </c>
      <c r="J6134" s="126" t="s">
        <v>26232</v>
      </c>
      <c r="K6134" s="9">
        <f>_xlfn.IFNA(VLOOKUP(Table5[[#This Row],[Section]],SubSill_Tier,2,FALSE),0)</f>
        <v>0</v>
      </c>
      <c r="L6134" s="9" t="str">
        <f t="shared" si="104"/>
        <v/>
      </c>
      <c r="M6134" s="205" t="str" cm="1">
        <f t="array" ref="M6134">_xlfn.IFS(NOT(ISERROR(VLOOKUP(Table5[[#This Row],[Section]],TB_notTB,1,FALSE))),"No",LEFT(Table5[[#This Row],[Section]],3)="ETB","PLS",LEFT(Table5[[#This Row],[Section]],1)="7","PDB",NOT(ISBLANK(Table5[[#This Row],[Section]])),"No")</f>
        <v>No</v>
      </c>
    </row>
    <row r="6135" spans="1:13" x14ac:dyDescent="0.25">
      <c r="A6135" s="126" t="s">
        <v>2629</v>
      </c>
      <c r="B6135" s="126" t="s">
        <v>17222</v>
      </c>
      <c r="C6135" s="126" t="s">
        <v>98</v>
      </c>
      <c r="D6135" s="127">
        <v>0.876</v>
      </c>
      <c r="E6135" s="128">
        <v>455</v>
      </c>
      <c r="F6135" s="128">
        <v>245</v>
      </c>
      <c r="G6135" s="126" t="s">
        <v>13730</v>
      </c>
      <c r="H6135" s="126" t="s">
        <v>20139</v>
      </c>
      <c r="I6135" s="126" t="s">
        <v>20140</v>
      </c>
      <c r="J6135" s="126" t="s">
        <v>26243</v>
      </c>
      <c r="K6135" s="9">
        <f>_xlfn.IFNA(VLOOKUP(Table5[[#This Row],[Section]],SubSill_Tier,2,FALSE),0)</f>
        <v>0</v>
      </c>
      <c r="L6135" s="9" t="str">
        <f t="shared" si="104"/>
        <v/>
      </c>
      <c r="M6135" s="205" t="str" cm="1">
        <f t="array" ref="M6135">_xlfn.IFS(NOT(ISERROR(VLOOKUP(Table5[[#This Row],[Section]],TB_notTB,1,FALSE))),"No",LEFT(Table5[[#This Row],[Section]],3)="ETB","PLS",LEFT(Table5[[#This Row],[Section]],1)="7","PDB",NOT(ISBLANK(Table5[[#This Row],[Section]])),"No")</f>
        <v>No</v>
      </c>
    </row>
    <row r="6136" spans="1:13" x14ac:dyDescent="0.25">
      <c r="A6136" s="126" t="s">
        <v>2630</v>
      </c>
      <c r="B6136" s="126" t="s">
        <v>17222</v>
      </c>
      <c r="C6136" s="126" t="s">
        <v>98</v>
      </c>
      <c r="D6136" s="127">
        <v>0.375</v>
      </c>
      <c r="E6136" s="128">
        <v>205</v>
      </c>
      <c r="F6136" s="128">
        <v>100</v>
      </c>
      <c r="G6136" s="126" t="s">
        <v>13730</v>
      </c>
      <c r="H6136" s="126" t="s">
        <v>20139</v>
      </c>
      <c r="I6136" s="126" t="s">
        <v>20140</v>
      </c>
      <c r="J6136" s="126" t="s">
        <v>26243</v>
      </c>
      <c r="K6136" s="9">
        <f>_xlfn.IFNA(VLOOKUP(Table5[[#This Row],[Section]],SubSill_Tier,2,FALSE),0)</f>
        <v>0</v>
      </c>
      <c r="L6136" s="9" t="str">
        <f t="shared" si="104"/>
        <v/>
      </c>
      <c r="M6136" s="205" t="str" cm="1">
        <f t="array" ref="M6136">_xlfn.IFS(NOT(ISERROR(VLOOKUP(Table5[[#This Row],[Section]],TB_notTB,1,FALSE))),"No",LEFT(Table5[[#This Row],[Section]],3)="ETB","PLS",LEFT(Table5[[#This Row],[Section]],1)="7","PDB",NOT(ISBLANK(Table5[[#This Row],[Section]])),"No")</f>
        <v>No</v>
      </c>
    </row>
    <row r="6137" spans="1:13" x14ac:dyDescent="0.25">
      <c r="A6137" s="126" t="s">
        <v>2631</v>
      </c>
      <c r="B6137" s="126" t="s">
        <v>17222</v>
      </c>
      <c r="C6137" s="126" t="s">
        <v>98</v>
      </c>
      <c r="D6137" s="127">
        <v>0.192</v>
      </c>
      <c r="E6137" s="128">
        <v>107</v>
      </c>
      <c r="F6137" s="128">
        <v>100</v>
      </c>
      <c r="G6137" s="126" t="s">
        <v>13730</v>
      </c>
      <c r="H6137" s="126" t="s">
        <v>20139</v>
      </c>
      <c r="I6137" s="126" t="s">
        <v>20140</v>
      </c>
      <c r="J6137" s="126" t="s">
        <v>26243</v>
      </c>
      <c r="K6137" s="9">
        <f>_xlfn.IFNA(VLOOKUP(Table5[[#This Row],[Section]],SubSill_Tier,2,FALSE),0)</f>
        <v>0</v>
      </c>
      <c r="L6137" s="9" t="str">
        <f t="shared" si="104"/>
        <v/>
      </c>
      <c r="M6137" s="205" t="str" cm="1">
        <f t="array" ref="M6137">_xlfn.IFS(NOT(ISERROR(VLOOKUP(Table5[[#This Row],[Section]],TB_notTB,1,FALSE))),"No",LEFT(Table5[[#This Row],[Section]],3)="ETB","PLS",LEFT(Table5[[#This Row],[Section]],1)="7","PDB",NOT(ISBLANK(Table5[[#This Row],[Section]])),"No")</f>
        <v>No</v>
      </c>
    </row>
    <row r="6138" spans="1:13" x14ac:dyDescent="0.25">
      <c r="A6138" s="126" t="s">
        <v>2632</v>
      </c>
      <c r="B6138" s="126" t="s">
        <v>17222</v>
      </c>
      <c r="C6138" s="126" t="s">
        <v>98</v>
      </c>
      <c r="D6138" s="127">
        <v>0.34599999999999997</v>
      </c>
      <c r="E6138" s="128">
        <v>182</v>
      </c>
      <c r="F6138" s="128">
        <v>100</v>
      </c>
      <c r="G6138" s="126" t="s">
        <v>13730</v>
      </c>
      <c r="H6138" s="126" t="s">
        <v>20139</v>
      </c>
      <c r="I6138" s="126" t="s">
        <v>20140</v>
      </c>
      <c r="J6138" s="126" t="s">
        <v>26243</v>
      </c>
      <c r="K6138" s="9">
        <f>_xlfn.IFNA(VLOOKUP(Table5[[#This Row],[Section]],SubSill_Tier,2,FALSE),0)</f>
        <v>0</v>
      </c>
      <c r="L6138" s="9" t="str">
        <f t="shared" si="104"/>
        <v/>
      </c>
      <c r="M6138" s="205" t="str" cm="1">
        <f t="array" ref="M6138">_xlfn.IFS(NOT(ISERROR(VLOOKUP(Table5[[#This Row],[Section]],TB_notTB,1,FALSE))),"No",LEFT(Table5[[#This Row],[Section]],3)="ETB","PLS",LEFT(Table5[[#This Row],[Section]],1)="7","PDB",NOT(ISBLANK(Table5[[#This Row],[Section]])),"No")</f>
        <v>No</v>
      </c>
    </row>
    <row r="6139" spans="1:13" x14ac:dyDescent="0.25">
      <c r="A6139" s="126" t="s">
        <v>2633</v>
      </c>
      <c r="B6139" s="126" t="s">
        <v>17222</v>
      </c>
      <c r="C6139" s="126" t="s">
        <v>98</v>
      </c>
      <c r="D6139" s="127">
        <v>0.45900000000000002</v>
      </c>
      <c r="E6139" s="128">
        <v>210</v>
      </c>
      <c r="F6139" s="128">
        <v>158</v>
      </c>
      <c r="G6139" s="126" t="s">
        <v>13730</v>
      </c>
      <c r="H6139" s="126" t="s">
        <v>20139</v>
      </c>
      <c r="I6139" s="126" t="s">
        <v>20140</v>
      </c>
      <c r="J6139" s="126" t="s">
        <v>26243</v>
      </c>
      <c r="K6139" s="9">
        <f>_xlfn.IFNA(VLOOKUP(Table5[[#This Row],[Section]],SubSill_Tier,2,FALSE),0)</f>
        <v>0</v>
      </c>
      <c r="L6139" s="9" t="str">
        <f t="shared" si="104"/>
        <v/>
      </c>
      <c r="M6139" s="205" t="str" cm="1">
        <f t="array" ref="M6139">_xlfn.IFS(NOT(ISERROR(VLOOKUP(Table5[[#This Row],[Section]],TB_notTB,1,FALSE))),"No",LEFT(Table5[[#This Row],[Section]],3)="ETB","PLS",LEFT(Table5[[#This Row],[Section]],1)="7","PDB",NOT(ISBLANK(Table5[[#This Row],[Section]])),"No")</f>
        <v>No</v>
      </c>
    </row>
    <row r="6140" spans="1:13" x14ac:dyDescent="0.25">
      <c r="A6140" s="126" t="s">
        <v>2634</v>
      </c>
      <c r="B6140" s="126" t="s">
        <v>17222</v>
      </c>
      <c r="C6140" s="126" t="s">
        <v>98</v>
      </c>
      <c r="D6140" s="127">
        <v>0.54800000000000004</v>
      </c>
      <c r="E6140" s="128">
        <v>201</v>
      </c>
      <c r="F6140" s="128">
        <v>100</v>
      </c>
      <c r="G6140" s="126" t="s">
        <v>13730</v>
      </c>
      <c r="H6140" s="126" t="s">
        <v>20139</v>
      </c>
      <c r="I6140" s="126" t="s">
        <v>20140</v>
      </c>
      <c r="J6140" s="126" t="s">
        <v>26243</v>
      </c>
      <c r="K6140" s="9">
        <f>_xlfn.IFNA(VLOOKUP(Table5[[#This Row],[Section]],SubSill_Tier,2,FALSE),0)</f>
        <v>0</v>
      </c>
      <c r="L6140" s="9" t="str">
        <f t="shared" si="104"/>
        <v/>
      </c>
      <c r="M6140" s="205" t="str" cm="1">
        <f t="array" ref="M6140">_xlfn.IFS(NOT(ISERROR(VLOOKUP(Table5[[#This Row],[Section]],TB_notTB,1,FALSE))),"No",LEFT(Table5[[#This Row],[Section]],3)="ETB","PLS",LEFT(Table5[[#This Row],[Section]],1)="7","PDB",NOT(ISBLANK(Table5[[#This Row],[Section]])),"No")</f>
        <v>No</v>
      </c>
    </row>
    <row r="6141" spans="1:13" x14ac:dyDescent="0.25">
      <c r="A6141" s="126" t="s">
        <v>2635</v>
      </c>
      <c r="B6141" s="126" t="s">
        <v>17222</v>
      </c>
      <c r="C6141" s="126" t="s">
        <v>98</v>
      </c>
      <c r="D6141" s="127">
        <v>2.6539999999999999</v>
      </c>
      <c r="E6141" s="128">
        <v>639</v>
      </c>
      <c r="F6141" s="128">
        <v>639</v>
      </c>
      <c r="G6141" s="126" t="s">
        <v>13754</v>
      </c>
      <c r="H6141" s="126" t="s">
        <v>20175</v>
      </c>
      <c r="I6141" s="126" t="s">
        <v>20176</v>
      </c>
      <c r="J6141" s="126" t="s">
        <v>26241</v>
      </c>
      <c r="K6141" s="9">
        <f>_xlfn.IFNA(VLOOKUP(Table5[[#This Row],[Section]],SubSill_Tier,2,FALSE),0)</f>
        <v>0</v>
      </c>
      <c r="L6141" s="9" t="str">
        <f t="shared" si="104"/>
        <v/>
      </c>
      <c r="M6141" s="205" t="str" cm="1">
        <f t="array" ref="M6141">_xlfn.IFS(NOT(ISERROR(VLOOKUP(Table5[[#This Row],[Section]],TB_notTB,1,FALSE))),"No",LEFT(Table5[[#This Row],[Section]],3)="ETB","PLS",LEFT(Table5[[#This Row],[Section]],1)="7","PDB",NOT(ISBLANK(Table5[[#This Row],[Section]])),"No")</f>
        <v>No</v>
      </c>
    </row>
    <row r="6142" spans="1:13" x14ac:dyDescent="0.25">
      <c r="A6142" s="126" t="s">
        <v>2636</v>
      </c>
      <c r="B6142" s="126" t="s">
        <v>17222</v>
      </c>
      <c r="C6142" s="126" t="s">
        <v>98</v>
      </c>
      <c r="D6142" s="127">
        <v>2.3839999999999999</v>
      </c>
      <c r="E6142" s="128">
        <v>672</v>
      </c>
      <c r="F6142" s="128">
        <v>672</v>
      </c>
      <c r="G6142" s="126" t="s">
        <v>13754</v>
      </c>
      <c r="H6142" s="126" t="s">
        <v>20175</v>
      </c>
      <c r="I6142" s="126" t="s">
        <v>20176</v>
      </c>
      <c r="J6142" s="126" t="s">
        <v>26241</v>
      </c>
      <c r="K6142" s="9">
        <f>_xlfn.IFNA(VLOOKUP(Table5[[#This Row],[Section]],SubSill_Tier,2,FALSE),0)</f>
        <v>0</v>
      </c>
      <c r="L6142" s="9" t="str">
        <f t="shared" si="104"/>
        <v/>
      </c>
      <c r="M6142" s="205" t="str" cm="1">
        <f t="array" ref="M6142">_xlfn.IFS(NOT(ISERROR(VLOOKUP(Table5[[#This Row],[Section]],TB_notTB,1,FALSE))),"No",LEFT(Table5[[#This Row],[Section]],3)="ETB","PLS",LEFT(Table5[[#This Row],[Section]],1)="7","PDB",NOT(ISBLANK(Table5[[#This Row],[Section]])),"No")</f>
        <v>No</v>
      </c>
    </row>
    <row r="6143" spans="1:13" x14ac:dyDescent="0.25">
      <c r="A6143" s="126" t="s">
        <v>2637</v>
      </c>
      <c r="B6143" s="126" t="s">
        <v>17222</v>
      </c>
      <c r="C6143" s="126" t="s">
        <v>98</v>
      </c>
      <c r="D6143" s="127">
        <v>2.3980000000000001</v>
      </c>
      <c r="E6143" s="128">
        <v>745</v>
      </c>
      <c r="F6143" s="128">
        <v>745</v>
      </c>
      <c r="G6143" s="126" t="s">
        <v>13754</v>
      </c>
      <c r="H6143" s="126" t="s">
        <v>20175</v>
      </c>
      <c r="I6143" s="126" t="s">
        <v>20176</v>
      </c>
      <c r="J6143" s="126" t="s">
        <v>26241</v>
      </c>
      <c r="K6143" s="9">
        <f>_xlfn.IFNA(VLOOKUP(Table5[[#This Row],[Section]],SubSill_Tier,2,FALSE),0)</f>
        <v>0</v>
      </c>
      <c r="L6143" s="9" t="str">
        <f t="shared" si="104"/>
        <v/>
      </c>
      <c r="M6143" s="205" t="str" cm="1">
        <f t="array" ref="M6143">_xlfn.IFS(NOT(ISERROR(VLOOKUP(Table5[[#This Row],[Section]],TB_notTB,1,FALSE))),"No",LEFT(Table5[[#This Row],[Section]],3)="ETB","PLS",LEFT(Table5[[#This Row],[Section]],1)="7","PDB",NOT(ISBLANK(Table5[[#This Row],[Section]])),"No")</f>
        <v>No</v>
      </c>
    </row>
    <row r="6144" spans="1:13" x14ac:dyDescent="0.25">
      <c r="A6144" s="126" t="s">
        <v>2638</v>
      </c>
      <c r="B6144" s="126" t="s">
        <v>17222</v>
      </c>
      <c r="C6144" s="126" t="s">
        <v>98</v>
      </c>
      <c r="D6144" s="127">
        <v>1.974</v>
      </c>
      <c r="E6144" s="128">
        <v>444</v>
      </c>
      <c r="F6144" s="128">
        <v>444</v>
      </c>
      <c r="G6144" s="126" t="s">
        <v>13754</v>
      </c>
      <c r="H6144" s="126" t="s">
        <v>20175</v>
      </c>
      <c r="I6144" s="126" t="s">
        <v>20176</v>
      </c>
      <c r="J6144" s="126" t="s">
        <v>26241</v>
      </c>
      <c r="K6144" s="9">
        <f>_xlfn.IFNA(VLOOKUP(Table5[[#This Row],[Section]],SubSill_Tier,2,FALSE),0)</f>
        <v>0</v>
      </c>
      <c r="L6144" s="9" t="str">
        <f t="shared" si="104"/>
        <v/>
      </c>
      <c r="M6144" s="205" t="str" cm="1">
        <f t="array" ref="M6144">_xlfn.IFS(NOT(ISERROR(VLOOKUP(Table5[[#This Row],[Section]],TB_notTB,1,FALSE))),"No",LEFT(Table5[[#This Row],[Section]],3)="ETB","PLS",LEFT(Table5[[#This Row],[Section]],1)="7","PDB",NOT(ISBLANK(Table5[[#This Row],[Section]])),"No")</f>
        <v>No</v>
      </c>
    </row>
    <row r="6145" spans="1:13" x14ac:dyDescent="0.25">
      <c r="A6145" s="126" t="s">
        <v>2639</v>
      </c>
      <c r="B6145" s="126" t="s">
        <v>17222</v>
      </c>
      <c r="C6145" s="126" t="s">
        <v>98</v>
      </c>
      <c r="D6145" s="127">
        <v>2.5249999999999999</v>
      </c>
      <c r="E6145" s="128">
        <v>561</v>
      </c>
      <c r="F6145" s="128">
        <v>561</v>
      </c>
      <c r="G6145" s="126" t="s">
        <v>13754</v>
      </c>
      <c r="H6145" s="126" t="s">
        <v>20175</v>
      </c>
      <c r="I6145" s="126" t="s">
        <v>20176</v>
      </c>
      <c r="J6145" s="126" t="s">
        <v>26241</v>
      </c>
      <c r="K6145" s="9">
        <f>_xlfn.IFNA(VLOOKUP(Table5[[#This Row],[Section]],SubSill_Tier,2,FALSE),0)</f>
        <v>0</v>
      </c>
      <c r="L6145" s="9" t="str">
        <f t="shared" si="104"/>
        <v/>
      </c>
      <c r="M6145" s="205" t="str" cm="1">
        <f t="array" ref="M6145">_xlfn.IFS(NOT(ISERROR(VLOOKUP(Table5[[#This Row],[Section]],TB_notTB,1,FALSE))),"No",LEFT(Table5[[#This Row],[Section]],3)="ETB","PLS",LEFT(Table5[[#This Row],[Section]],1)="7","PDB",NOT(ISBLANK(Table5[[#This Row],[Section]])),"No")</f>
        <v>No</v>
      </c>
    </row>
    <row r="6146" spans="1:13" x14ac:dyDescent="0.25">
      <c r="A6146" s="126" t="s">
        <v>2640</v>
      </c>
      <c r="B6146" s="126" t="s">
        <v>17222</v>
      </c>
      <c r="C6146" s="126" t="s">
        <v>98</v>
      </c>
      <c r="D6146" s="127">
        <v>1.2230000000000001</v>
      </c>
      <c r="E6146" s="128">
        <v>285</v>
      </c>
      <c r="F6146" s="128">
        <v>285</v>
      </c>
      <c r="G6146" s="126" t="s">
        <v>13754</v>
      </c>
      <c r="H6146" s="126" t="s">
        <v>20175</v>
      </c>
      <c r="I6146" s="126" t="s">
        <v>20176</v>
      </c>
      <c r="J6146" s="126" t="s">
        <v>26241</v>
      </c>
      <c r="K6146" s="9">
        <f>_xlfn.IFNA(VLOOKUP(Table5[[#This Row],[Section]],SubSill_Tier,2,FALSE),0)</f>
        <v>0</v>
      </c>
      <c r="L6146" s="9" t="str">
        <f t="shared" ref="L6146:L6209" si="105">IFERROR(IF(LEFT(G6146,2)="AI",IF(_xlfn.NUMBERVALUE(IFERROR(LEFT(IF(ISERROR(FIND("X",UPPER(B6146))),UPPER(B6146),RIGHT(UPPER(B6146),LEN(UPPER(B6146))-FIND("~",SUBSTITUTE(UPPER(B6146),"X","~",LEN(UPPER(B6146))-LEN(SUBSTITUTE(UPPER(B6146),"X","")))))),FIND(" ",IF(ISERROR(FIND("X",UPPER(B6146))),UPPER(B6146),RIGHT(UPPER(B6146),LEN(UPPER(B6146))-FIND("~",SUBSTITUTE(UPPER(B6146),"X","~",LEN(UPPER(B6146))-LEN(SUBSTITUTE(UPPER(B6146),"X","")))))),1)-1),IF(ISERROR(FIND("X",UPPER(B6146))),UPPER(B6146),RIGHT(UPPER(B6146),LEN(UPPER(B6146))-FIND("~",SUBSTITUTE(UPPER(B6146),"X","~",LEN(UPPER(B6146))-LEN(SUBSTITUTE(UPPER(B6146),"X",""))))))),".")&gt;=5,"Wall",""),""),"")</f>
        <v/>
      </c>
      <c r="M6146" s="205" t="str" cm="1">
        <f t="array" ref="M6146">_xlfn.IFS(NOT(ISERROR(VLOOKUP(Table5[[#This Row],[Section]],TB_notTB,1,FALSE))),"No",LEFT(Table5[[#This Row],[Section]],3)="ETB","PLS",LEFT(Table5[[#This Row],[Section]],1)="7","PDB",NOT(ISBLANK(Table5[[#This Row],[Section]])),"No")</f>
        <v>No</v>
      </c>
    </row>
    <row r="6147" spans="1:13" x14ac:dyDescent="0.25">
      <c r="A6147" s="126" t="s">
        <v>2641</v>
      </c>
      <c r="B6147" s="126" t="s">
        <v>17222</v>
      </c>
      <c r="C6147" s="126" t="s">
        <v>98</v>
      </c>
      <c r="D6147" s="127">
        <v>0.41</v>
      </c>
      <c r="E6147" s="128">
        <v>191</v>
      </c>
      <c r="F6147" s="128">
        <v>191</v>
      </c>
      <c r="G6147" s="126" t="s">
        <v>13754</v>
      </c>
      <c r="H6147" s="126" t="s">
        <v>20175</v>
      </c>
      <c r="I6147" s="126" t="s">
        <v>20176</v>
      </c>
      <c r="J6147" s="126" t="s">
        <v>26241</v>
      </c>
      <c r="K6147" s="9">
        <f>_xlfn.IFNA(VLOOKUP(Table5[[#This Row],[Section]],SubSill_Tier,2,FALSE),0)</f>
        <v>0</v>
      </c>
      <c r="L6147" s="9" t="str">
        <f t="shared" si="105"/>
        <v/>
      </c>
      <c r="M6147" s="205" t="str" cm="1">
        <f t="array" ref="M6147">_xlfn.IFS(NOT(ISERROR(VLOOKUP(Table5[[#This Row],[Section]],TB_notTB,1,FALSE))),"No",LEFT(Table5[[#This Row],[Section]],3)="ETB","PLS",LEFT(Table5[[#This Row],[Section]],1)="7","PDB",NOT(ISBLANK(Table5[[#This Row],[Section]])),"No")</f>
        <v>No</v>
      </c>
    </row>
    <row r="6148" spans="1:13" x14ac:dyDescent="0.25">
      <c r="A6148" s="126" t="s">
        <v>2642</v>
      </c>
      <c r="B6148" s="126" t="s">
        <v>17222</v>
      </c>
      <c r="C6148" s="126" t="s">
        <v>98</v>
      </c>
      <c r="D6148" s="127">
        <v>0.77500000000000002</v>
      </c>
      <c r="E6148" s="128">
        <v>358</v>
      </c>
      <c r="F6148" s="128">
        <v>358</v>
      </c>
      <c r="G6148" s="126" t="s">
        <v>13754</v>
      </c>
      <c r="H6148" s="126" t="s">
        <v>20175</v>
      </c>
      <c r="I6148" s="126" t="s">
        <v>20176</v>
      </c>
      <c r="J6148" s="126" t="s">
        <v>26241</v>
      </c>
      <c r="K6148" s="9">
        <f>_xlfn.IFNA(VLOOKUP(Table5[[#This Row],[Section]],SubSill_Tier,2,FALSE),0)</f>
        <v>0</v>
      </c>
      <c r="L6148" s="9" t="str">
        <f t="shared" si="105"/>
        <v/>
      </c>
      <c r="M6148" s="205" t="str" cm="1">
        <f t="array" ref="M6148">_xlfn.IFS(NOT(ISERROR(VLOOKUP(Table5[[#This Row],[Section]],TB_notTB,1,FALSE))),"No",LEFT(Table5[[#This Row],[Section]],3)="ETB","PLS",LEFT(Table5[[#This Row],[Section]],1)="7","PDB",NOT(ISBLANK(Table5[[#This Row],[Section]])),"No")</f>
        <v>No</v>
      </c>
    </row>
    <row r="6149" spans="1:13" x14ac:dyDescent="0.25">
      <c r="A6149" s="126" t="s">
        <v>2643</v>
      </c>
      <c r="B6149" s="126" t="s">
        <v>17222</v>
      </c>
      <c r="C6149" s="126" t="s">
        <v>98</v>
      </c>
      <c r="D6149" s="127">
        <v>2.0139999999999998</v>
      </c>
      <c r="E6149" s="128">
        <v>554</v>
      </c>
      <c r="F6149" s="128">
        <v>554</v>
      </c>
      <c r="G6149" s="126" t="s">
        <v>13754</v>
      </c>
      <c r="H6149" s="126" t="s">
        <v>20175</v>
      </c>
      <c r="I6149" s="126" t="s">
        <v>20176</v>
      </c>
      <c r="J6149" s="126" t="s">
        <v>26241</v>
      </c>
      <c r="K6149" s="9">
        <f>_xlfn.IFNA(VLOOKUP(Table5[[#This Row],[Section]],SubSill_Tier,2,FALSE),0)</f>
        <v>0</v>
      </c>
      <c r="L6149" s="9" t="str">
        <f t="shared" si="105"/>
        <v/>
      </c>
      <c r="M6149" s="205" t="str" cm="1">
        <f t="array" ref="M6149">_xlfn.IFS(NOT(ISERROR(VLOOKUP(Table5[[#This Row],[Section]],TB_notTB,1,FALSE))),"No",LEFT(Table5[[#This Row],[Section]],3)="ETB","PLS",LEFT(Table5[[#This Row],[Section]],1)="7","PDB",NOT(ISBLANK(Table5[[#This Row],[Section]])),"No")</f>
        <v>No</v>
      </c>
    </row>
    <row r="6150" spans="1:13" x14ac:dyDescent="0.25">
      <c r="A6150" s="126" t="s">
        <v>16253</v>
      </c>
      <c r="B6150" s="126" t="s">
        <v>19624</v>
      </c>
      <c r="C6150" s="126" t="s">
        <v>75</v>
      </c>
      <c r="D6150" s="127">
        <v>0.193</v>
      </c>
      <c r="E6150" s="128">
        <v>112</v>
      </c>
      <c r="F6150" s="128">
        <v>100</v>
      </c>
      <c r="G6150" s="126" t="s">
        <v>14884</v>
      </c>
      <c r="H6150" s="126" t="s">
        <v>21146</v>
      </c>
      <c r="I6150" s="126" t="s">
        <v>22101</v>
      </c>
      <c r="J6150" s="126" t="s">
        <v>26278</v>
      </c>
      <c r="K6150" s="9">
        <f>_xlfn.IFNA(VLOOKUP(Table5[[#This Row],[Section]],SubSill_Tier,2,FALSE),0)</f>
        <v>0</v>
      </c>
      <c r="L6150" s="9" t="str">
        <f t="shared" si="105"/>
        <v/>
      </c>
      <c r="M6150" s="205" t="str" cm="1">
        <f t="array" ref="M6150">_xlfn.IFS(NOT(ISERROR(VLOOKUP(Table5[[#This Row],[Section]],TB_notTB,1,FALSE))),"No",LEFT(Table5[[#This Row],[Section]],3)="ETB","PLS",LEFT(Table5[[#This Row],[Section]],1)="7","PDB",NOT(ISBLANK(Table5[[#This Row],[Section]])),"No")</f>
        <v>No</v>
      </c>
    </row>
    <row r="6151" spans="1:13" x14ac:dyDescent="0.25">
      <c r="A6151" s="126" t="s">
        <v>2644</v>
      </c>
      <c r="B6151" s="126" t="s">
        <v>2645</v>
      </c>
      <c r="C6151" s="126" t="s">
        <v>75</v>
      </c>
      <c r="D6151" s="127">
        <v>1.323</v>
      </c>
      <c r="E6151" s="128">
        <v>551</v>
      </c>
      <c r="F6151" s="128">
        <v>165</v>
      </c>
      <c r="G6151" s="126" t="s">
        <v>13798</v>
      </c>
      <c r="H6151" s="126" t="s">
        <v>20355</v>
      </c>
      <c r="I6151" s="126" t="s">
        <v>20356</v>
      </c>
      <c r="J6151" s="126" t="s">
        <v>26232</v>
      </c>
      <c r="K6151" s="9">
        <f>_xlfn.IFNA(VLOOKUP(Table5[[#This Row],[Section]],SubSill_Tier,2,FALSE),0)</f>
        <v>0</v>
      </c>
      <c r="L6151" s="9" t="str">
        <f t="shared" si="105"/>
        <v/>
      </c>
      <c r="M6151" s="205" t="str" cm="1">
        <f t="array" ref="M6151">_xlfn.IFS(NOT(ISERROR(VLOOKUP(Table5[[#This Row],[Section]],TB_notTB,1,FALSE))),"No",LEFT(Table5[[#This Row],[Section]],3)="ETB","PLS",LEFT(Table5[[#This Row],[Section]],1)="7","PDB",NOT(ISBLANK(Table5[[#This Row],[Section]])),"No")</f>
        <v>No</v>
      </c>
    </row>
    <row r="6152" spans="1:13" x14ac:dyDescent="0.25">
      <c r="A6152" s="126" t="s">
        <v>2646</v>
      </c>
      <c r="B6152" s="126" t="s">
        <v>17222</v>
      </c>
      <c r="C6152" s="126" t="s">
        <v>98</v>
      </c>
      <c r="D6152" s="127">
        <v>1.9359999999999999</v>
      </c>
      <c r="E6152" s="128">
        <v>253</v>
      </c>
      <c r="F6152" s="128">
        <v>253</v>
      </c>
      <c r="G6152" s="126" t="s">
        <v>13712</v>
      </c>
      <c r="H6152" s="126" t="s">
        <v>20120</v>
      </c>
      <c r="I6152" s="126" t="s">
        <v>21055</v>
      </c>
      <c r="J6152" s="126" t="s">
        <v>26232</v>
      </c>
      <c r="K6152" s="9">
        <f>_xlfn.IFNA(VLOOKUP(Table5[[#This Row],[Section]],SubSill_Tier,2,FALSE),0)</f>
        <v>0</v>
      </c>
      <c r="L6152" s="9" t="str">
        <f t="shared" si="105"/>
        <v/>
      </c>
      <c r="M6152" s="205" t="str" cm="1">
        <f t="array" ref="M6152">_xlfn.IFS(NOT(ISERROR(VLOOKUP(Table5[[#This Row],[Section]],TB_notTB,1,FALSE))),"No",LEFT(Table5[[#This Row],[Section]],3)="ETB","PLS",LEFT(Table5[[#This Row],[Section]],1)="7","PDB",NOT(ISBLANK(Table5[[#This Row],[Section]])),"No")</f>
        <v>No</v>
      </c>
    </row>
    <row r="6153" spans="1:13" x14ac:dyDescent="0.25">
      <c r="A6153" s="126" t="s">
        <v>2647</v>
      </c>
      <c r="B6153" s="126" t="s">
        <v>17222</v>
      </c>
      <c r="C6153" s="126" t="s">
        <v>98</v>
      </c>
      <c r="D6153" s="127">
        <v>1.377</v>
      </c>
      <c r="E6153" s="128">
        <v>553</v>
      </c>
      <c r="F6153" s="128">
        <v>161</v>
      </c>
      <c r="G6153" s="126" t="s">
        <v>13748</v>
      </c>
      <c r="H6153" s="126" t="s">
        <v>20246</v>
      </c>
      <c r="I6153" s="126" t="s">
        <v>20247</v>
      </c>
      <c r="J6153" s="126" t="s">
        <v>26241</v>
      </c>
      <c r="K6153" s="9">
        <f>_xlfn.IFNA(VLOOKUP(Table5[[#This Row],[Section]],SubSill_Tier,2,FALSE),0)</f>
        <v>0</v>
      </c>
      <c r="L6153" s="9" t="str">
        <f t="shared" si="105"/>
        <v/>
      </c>
      <c r="M6153" s="205" t="str" cm="1">
        <f t="array" ref="M6153">_xlfn.IFS(NOT(ISERROR(VLOOKUP(Table5[[#This Row],[Section]],TB_notTB,1,FALSE))),"No",LEFT(Table5[[#This Row],[Section]],3)="ETB","PLS",LEFT(Table5[[#This Row],[Section]],1)="7","PDB",NOT(ISBLANK(Table5[[#This Row],[Section]])),"No")</f>
        <v>No</v>
      </c>
    </row>
    <row r="6154" spans="1:13" x14ac:dyDescent="0.25">
      <c r="A6154" s="126" t="s">
        <v>8547</v>
      </c>
      <c r="B6154" s="126" t="s">
        <v>8548</v>
      </c>
      <c r="C6154" s="126" t="s">
        <v>75</v>
      </c>
      <c r="D6154" s="127">
        <v>2.3940000000000001</v>
      </c>
      <c r="E6154" s="128">
        <v>160</v>
      </c>
      <c r="F6154" s="128">
        <v>160</v>
      </c>
      <c r="G6154" s="126" t="s">
        <v>13740</v>
      </c>
      <c r="H6154" s="126" t="s">
        <v>20124</v>
      </c>
      <c r="I6154" s="126" t="s">
        <v>21059</v>
      </c>
      <c r="J6154" s="126" t="s">
        <v>26235</v>
      </c>
      <c r="K6154" s="9">
        <f>_xlfn.IFNA(VLOOKUP(Table5[[#This Row],[Section]],SubSill_Tier,2,FALSE),0)</f>
        <v>0</v>
      </c>
      <c r="L6154" s="9" t="str">
        <f t="shared" si="105"/>
        <v>Wall</v>
      </c>
      <c r="M6154" s="205" t="str" cm="1">
        <f t="array" ref="M6154">_xlfn.IFS(NOT(ISERROR(VLOOKUP(Table5[[#This Row],[Section]],TB_notTB,1,FALSE))),"No",LEFT(Table5[[#This Row],[Section]],3)="ETB","PLS",LEFT(Table5[[#This Row],[Section]],1)="7","PDB",NOT(ISBLANK(Table5[[#This Row],[Section]])),"No")</f>
        <v>No</v>
      </c>
    </row>
    <row r="6155" spans="1:13" x14ac:dyDescent="0.25">
      <c r="A6155" s="126" t="s">
        <v>8549</v>
      </c>
      <c r="B6155" s="126" t="s">
        <v>6616</v>
      </c>
      <c r="C6155" s="126" t="s">
        <v>75</v>
      </c>
      <c r="D6155" s="127">
        <v>0.496</v>
      </c>
      <c r="E6155" s="128">
        <v>157</v>
      </c>
      <c r="F6155" s="128">
        <v>157</v>
      </c>
      <c r="G6155" s="126" t="s">
        <v>13740</v>
      </c>
      <c r="H6155" s="126" t="s">
        <v>20124</v>
      </c>
      <c r="I6155" s="126" t="s">
        <v>21059</v>
      </c>
      <c r="J6155" s="126" t="s">
        <v>26236</v>
      </c>
      <c r="K6155" s="9">
        <f>_xlfn.IFNA(VLOOKUP(Table5[[#This Row],[Section]],SubSill_Tier,2,FALSE),0)</f>
        <v>0</v>
      </c>
      <c r="L6155" s="9" t="str">
        <f t="shared" si="105"/>
        <v/>
      </c>
      <c r="M6155" s="205" t="str" cm="1">
        <f t="array" ref="M6155">_xlfn.IFS(NOT(ISERROR(VLOOKUP(Table5[[#This Row],[Section]],TB_notTB,1,FALSE))),"No",LEFT(Table5[[#This Row],[Section]],3)="ETB","PLS",LEFT(Table5[[#This Row],[Section]],1)="7","PDB",NOT(ISBLANK(Table5[[#This Row],[Section]])),"No")</f>
        <v>No</v>
      </c>
    </row>
    <row r="6156" spans="1:13" x14ac:dyDescent="0.25">
      <c r="A6156" s="126" t="s">
        <v>2648</v>
      </c>
      <c r="B6156" s="126" t="s">
        <v>2649</v>
      </c>
      <c r="C6156" s="126" t="s">
        <v>75</v>
      </c>
      <c r="D6156" s="127">
        <v>2.0390000000000001</v>
      </c>
      <c r="E6156" s="128">
        <v>558</v>
      </c>
      <c r="F6156" s="128">
        <v>113</v>
      </c>
      <c r="G6156" s="126" t="s">
        <v>13771</v>
      </c>
      <c r="H6156" s="126" t="s">
        <v>20212</v>
      </c>
      <c r="I6156" s="126" t="s">
        <v>20213</v>
      </c>
      <c r="J6156" s="126" t="s">
        <v>26232</v>
      </c>
      <c r="K6156" s="9">
        <f>_xlfn.IFNA(VLOOKUP(Table5[[#This Row],[Section]],SubSill_Tier,2,FALSE),0)</f>
        <v>1</v>
      </c>
      <c r="L6156" s="9" t="str">
        <f t="shared" si="105"/>
        <v/>
      </c>
      <c r="M6156" s="205" t="str" cm="1">
        <f t="array" ref="M6156">_xlfn.IFS(NOT(ISERROR(VLOOKUP(Table5[[#This Row],[Section]],TB_notTB,1,FALSE))),"No",LEFT(Table5[[#This Row],[Section]],3)="ETB","PLS",LEFT(Table5[[#This Row],[Section]],1)="7","PDB",NOT(ISBLANK(Table5[[#This Row],[Section]])),"No")</f>
        <v>No</v>
      </c>
    </row>
    <row r="6157" spans="1:13" x14ac:dyDescent="0.25">
      <c r="A6157" s="126" t="s">
        <v>2650</v>
      </c>
      <c r="B6157" s="126" t="s">
        <v>2651</v>
      </c>
      <c r="C6157" s="126" t="s">
        <v>75</v>
      </c>
      <c r="D6157" s="127">
        <v>1.677</v>
      </c>
      <c r="E6157" s="128">
        <v>473</v>
      </c>
      <c r="F6157" s="128">
        <v>112</v>
      </c>
      <c r="G6157" s="126" t="s">
        <v>13756</v>
      </c>
      <c r="H6157" s="126" t="s">
        <v>20179</v>
      </c>
      <c r="I6157" s="126" t="s">
        <v>20180</v>
      </c>
      <c r="J6157" s="126" t="s">
        <v>26232</v>
      </c>
      <c r="K6157" s="9">
        <f>_xlfn.IFNA(VLOOKUP(Table5[[#This Row],[Section]],SubSill_Tier,2,FALSE),0)</f>
        <v>1</v>
      </c>
      <c r="L6157" s="9" t="str">
        <f t="shared" si="105"/>
        <v/>
      </c>
      <c r="M6157" s="205" t="str" cm="1">
        <f t="array" ref="M6157">_xlfn.IFS(NOT(ISERROR(VLOOKUP(Table5[[#This Row],[Section]],TB_notTB,1,FALSE))),"No",LEFT(Table5[[#This Row],[Section]],3)="ETB","PLS",LEFT(Table5[[#This Row],[Section]],1)="7","PDB",NOT(ISBLANK(Table5[[#This Row],[Section]])),"No")</f>
        <v>No</v>
      </c>
    </row>
    <row r="6158" spans="1:13" x14ac:dyDescent="0.25">
      <c r="A6158" s="126" t="s">
        <v>8550</v>
      </c>
      <c r="B6158" s="126" t="s">
        <v>12686</v>
      </c>
      <c r="C6158" s="126" t="s">
        <v>75</v>
      </c>
      <c r="D6158" s="127">
        <v>0.60299999999999998</v>
      </c>
      <c r="E6158" s="128">
        <v>248</v>
      </c>
      <c r="F6158" s="128">
        <v>107</v>
      </c>
      <c r="G6158" s="126" t="s">
        <v>13721</v>
      </c>
      <c r="H6158" s="126" t="s">
        <v>21068</v>
      </c>
      <c r="I6158" s="126" t="s">
        <v>21069</v>
      </c>
      <c r="J6158" s="126" t="s">
        <v>26233</v>
      </c>
      <c r="K6158" s="9">
        <f>_xlfn.IFNA(VLOOKUP(Table5[[#This Row],[Section]],SubSill_Tier,2,FALSE),0)</f>
        <v>0</v>
      </c>
      <c r="L6158" s="9" t="str">
        <f t="shared" si="105"/>
        <v/>
      </c>
      <c r="M6158" s="205" t="str" cm="1">
        <f t="array" ref="M6158">_xlfn.IFS(NOT(ISERROR(VLOOKUP(Table5[[#This Row],[Section]],TB_notTB,1,FALSE))),"No",LEFT(Table5[[#This Row],[Section]],3)="ETB","PLS",LEFT(Table5[[#This Row],[Section]],1)="7","PDB",NOT(ISBLANK(Table5[[#This Row],[Section]])),"No")</f>
        <v>No</v>
      </c>
    </row>
    <row r="6159" spans="1:13" x14ac:dyDescent="0.25">
      <c r="A6159" s="126" t="s">
        <v>2652</v>
      </c>
      <c r="B6159" s="126" t="s">
        <v>2653</v>
      </c>
      <c r="C6159" s="126" t="s">
        <v>75</v>
      </c>
      <c r="D6159" s="127">
        <v>2.093</v>
      </c>
      <c r="E6159" s="128">
        <v>531</v>
      </c>
      <c r="F6159" s="128">
        <v>267</v>
      </c>
      <c r="G6159" s="126" t="s">
        <v>13756</v>
      </c>
      <c r="H6159" s="126" t="s">
        <v>20179</v>
      </c>
      <c r="I6159" s="126" t="s">
        <v>20180</v>
      </c>
      <c r="J6159" s="126" t="s">
        <v>26232</v>
      </c>
      <c r="K6159" s="9">
        <f>_xlfn.IFNA(VLOOKUP(Table5[[#This Row],[Section]],SubSill_Tier,2,FALSE),0)</f>
        <v>0</v>
      </c>
      <c r="L6159" s="9" t="str">
        <f t="shared" si="105"/>
        <v/>
      </c>
      <c r="M6159" s="205" t="str" cm="1">
        <f t="array" ref="M6159">_xlfn.IFS(NOT(ISERROR(VLOOKUP(Table5[[#This Row],[Section]],TB_notTB,1,FALSE))),"No",LEFT(Table5[[#This Row],[Section]],3)="ETB","PLS",LEFT(Table5[[#This Row],[Section]],1)="7","PDB",NOT(ISBLANK(Table5[[#This Row],[Section]])),"No")</f>
        <v>No</v>
      </c>
    </row>
    <row r="6160" spans="1:13" x14ac:dyDescent="0.25">
      <c r="A6160" s="126" t="s">
        <v>2654</v>
      </c>
      <c r="B6160" s="126" t="s">
        <v>2655</v>
      </c>
      <c r="C6160" s="126" t="s">
        <v>75</v>
      </c>
      <c r="D6160" s="127">
        <v>1.48</v>
      </c>
      <c r="E6160" s="128">
        <v>556</v>
      </c>
      <c r="F6160" s="128">
        <v>171</v>
      </c>
      <c r="G6160" s="126" t="s">
        <v>13756</v>
      </c>
      <c r="H6160" s="126" t="s">
        <v>20179</v>
      </c>
      <c r="I6160" s="126" t="s">
        <v>20180</v>
      </c>
      <c r="J6160" s="126" t="s">
        <v>26232</v>
      </c>
      <c r="K6160" s="9">
        <f>_xlfn.IFNA(VLOOKUP(Table5[[#This Row],[Section]],SubSill_Tier,2,FALSE),0)</f>
        <v>0</v>
      </c>
      <c r="L6160" s="9" t="str">
        <f t="shared" si="105"/>
        <v/>
      </c>
      <c r="M6160" s="205" t="str" cm="1">
        <f t="array" ref="M6160">_xlfn.IFS(NOT(ISERROR(VLOOKUP(Table5[[#This Row],[Section]],TB_notTB,1,FALSE))),"No",LEFT(Table5[[#This Row],[Section]],3)="ETB","PLS",LEFT(Table5[[#This Row],[Section]],1)="7","PDB",NOT(ISBLANK(Table5[[#This Row],[Section]])),"No")</f>
        <v>No</v>
      </c>
    </row>
    <row r="6161" spans="1:13" x14ac:dyDescent="0.25">
      <c r="A6161" s="126" t="s">
        <v>2656</v>
      </c>
      <c r="B6161" s="126" t="s">
        <v>2657</v>
      </c>
      <c r="C6161" s="126" t="s">
        <v>75</v>
      </c>
      <c r="D6161" s="127">
        <v>1.2889999999999999</v>
      </c>
      <c r="E6161" s="128">
        <v>466</v>
      </c>
      <c r="F6161" s="128">
        <v>120</v>
      </c>
      <c r="G6161" s="126" t="s">
        <v>13756</v>
      </c>
      <c r="H6161" s="126" t="s">
        <v>20179</v>
      </c>
      <c r="I6161" s="126" t="s">
        <v>20180</v>
      </c>
      <c r="J6161" s="126" t="s">
        <v>26232</v>
      </c>
      <c r="K6161" s="9">
        <f>_xlfn.IFNA(VLOOKUP(Table5[[#This Row],[Section]],SubSill_Tier,2,FALSE),0)</f>
        <v>0</v>
      </c>
      <c r="L6161" s="9" t="str">
        <f t="shared" si="105"/>
        <v/>
      </c>
      <c r="M6161" s="205" t="str" cm="1">
        <f t="array" ref="M6161">_xlfn.IFS(NOT(ISERROR(VLOOKUP(Table5[[#This Row],[Section]],TB_notTB,1,FALSE))),"No",LEFT(Table5[[#This Row],[Section]],3)="ETB","PLS",LEFT(Table5[[#This Row],[Section]],1)="7","PDB",NOT(ISBLANK(Table5[[#This Row],[Section]])),"No")</f>
        <v>No</v>
      </c>
    </row>
    <row r="6162" spans="1:13" x14ac:dyDescent="0.25">
      <c r="A6162" s="126" t="s">
        <v>2658</v>
      </c>
      <c r="B6162" s="126" t="s">
        <v>2659</v>
      </c>
      <c r="C6162" s="126" t="s">
        <v>75</v>
      </c>
      <c r="D6162" s="127">
        <v>0.33600000000000002</v>
      </c>
      <c r="E6162" s="128">
        <v>174</v>
      </c>
      <c r="F6162" s="128">
        <v>100</v>
      </c>
      <c r="G6162" s="126" t="s">
        <v>13756</v>
      </c>
      <c r="H6162" s="126" t="s">
        <v>20179</v>
      </c>
      <c r="I6162" s="126" t="s">
        <v>20180</v>
      </c>
      <c r="J6162" s="126" t="s">
        <v>26232</v>
      </c>
      <c r="K6162" s="9">
        <f>_xlfn.IFNA(VLOOKUP(Table5[[#This Row],[Section]],SubSill_Tier,2,FALSE),0)</f>
        <v>0</v>
      </c>
      <c r="L6162" s="9" t="str">
        <f t="shared" si="105"/>
        <v/>
      </c>
      <c r="M6162" s="205" t="str" cm="1">
        <f t="array" ref="M6162">_xlfn.IFS(NOT(ISERROR(VLOOKUP(Table5[[#This Row],[Section]],TB_notTB,1,FALSE))),"No",LEFT(Table5[[#This Row],[Section]],3)="ETB","PLS",LEFT(Table5[[#This Row],[Section]],1)="7","PDB",NOT(ISBLANK(Table5[[#This Row],[Section]])),"No")</f>
        <v>No</v>
      </c>
    </row>
    <row r="6163" spans="1:13" x14ac:dyDescent="0.25">
      <c r="A6163" s="126" t="s">
        <v>2660</v>
      </c>
      <c r="B6163" s="126" t="s">
        <v>2661</v>
      </c>
      <c r="C6163" s="126" t="s">
        <v>75</v>
      </c>
      <c r="D6163" s="127">
        <v>0.80300000000000005</v>
      </c>
      <c r="E6163" s="128">
        <v>325</v>
      </c>
      <c r="F6163" s="128">
        <v>100</v>
      </c>
      <c r="G6163" s="126" t="s">
        <v>13756</v>
      </c>
      <c r="H6163" s="126" t="s">
        <v>20179</v>
      </c>
      <c r="I6163" s="126" t="s">
        <v>20180</v>
      </c>
      <c r="J6163" s="126" t="s">
        <v>26232</v>
      </c>
      <c r="K6163" s="9">
        <f>_xlfn.IFNA(VLOOKUP(Table5[[#This Row],[Section]],SubSill_Tier,2,FALSE),0)</f>
        <v>0</v>
      </c>
      <c r="L6163" s="9" t="str">
        <f t="shared" si="105"/>
        <v/>
      </c>
      <c r="M6163" s="205" t="str" cm="1">
        <f t="array" ref="M6163">_xlfn.IFS(NOT(ISERROR(VLOOKUP(Table5[[#This Row],[Section]],TB_notTB,1,FALSE))),"No",LEFT(Table5[[#This Row],[Section]],3)="ETB","PLS",LEFT(Table5[[#This Row],[Section]],1)="7","PDB",NOT(ISBLANK(Table5[[#This Row],[Section]])),"No")</f>
        <v>No</v>
      </c>
    </row>
    <row r="6164" spans="1:13" x14ac:dyDescent="0.25">
      <c r="A6164" s="126" t="s">
        <v>2662</v>
      </c>
      <c r="B6164" s="126" t="s">
        <v>2663</v>
      </c>
      <c r="C6164" s="126" t="s">
        <v>75</v>
      </c>
      <c r="D6164" s="127">
        <v>0.36799999999999999</v>
      </c>
      <c r="E6164" s="128">
        <v>184</v>
      </c>
      <c r="F6164" s="128">
        <v>100</v>
      </c>
      <c r="G6164" s="126" t="s">
        <v>13756</v>
      </c>
      <c r="H6164" s="126" t="s">
        <v>20179</v>
      </c>
      <c r="I6164" s="126" t="s">
        <v>20180</v>
      </c>
      <c r="J6164" s="126" t="s">
        <v>26232</v>
      </c>
      <c r="K6164" s="9">
        <f>_xlfn.IFNA(VLOOKUP(Table5[[#This Row],[Section]],SubSill_Tier,2,FALSE),0)</f>
        <v>0</v>
      </c>
      <c r="L6164" s="9" t="str">
        <f t="shared" si="105"/>
        <v/>
      </c>
      <c r="M6164" s="205" t="str" cm="1">
        <f t="array" ref="M6164">_xlfn.IFS(NOT(ISERROR(VLOOKUP(Table5[[#This Row],[Section]],TB_notTB,1,FALSE))),"No",LEFT(Table5[[#This Row],[Section]],3)="ETB","PLS",LEFT(Table5[[#This Row],[Section]],1)="7","PDB",NOT(ISBLANK(Table5[[#This Row],[Section]])),"No")</f>
        <v>No</v>
      </c>
    </row>
    <row r="6165" spans="1:13" x14ac:dyDescent="0.25">
      <c r="A6165" s="126" t="s">
        <v>2664</v>
      </c>
      <c r="B6165" s="126" t="s">
        <v>2665</v>
      </c>
      <c r="C6165" s="126" t="s">
        <v>75</v>
      </c>
      <c r="D6165" s="127">
        <v>0.66500000000000004</v>
      </c>
      <c r="E6165" s="128">
        <v>215</v>
      </c>
      <c r="F6165" s="128">
        <v>215</v>
      </c>
      <c r="G6165" s="126" t="s">
        <v>13756</v>
      </c>
      <c r="H6165" s="126" t="s">
        <v>20179</v>
      </c>
      <c r="I6165" s="126" t="s">
        <v>20180</v>
      </c>
      <c r="J6165" s="126" t="s">
        <v>26232</v>
      </c>
      <c r="K6165" s="9">
        <f>_xlfn.IFNA(VLOOKUP(Table5[[#This Row],[Section]],SubSill_Tier,2,FALSE),0)</f>
        <v>0</v>
      </c>
      <c r="L6165" s="9" t="str">
        <f t="shared" si="105"/>
        <v/>
      </c>
      <c r="M6165" s="205" t="str" cm="1">
        <f t="array" ref="M6165">_xlfn.IFS(NOT(ISERROR(VLOOKUP(Table5[[#This Row],[Section]],TB_notTB,1,FALSE))),"No",LEFT(Table5[[#This Row],[Section]],3)="ETB","PLS",LEFT(Table5[[#This Row],[Section]],1)="7","PDB",NOT(ISBLANK(Table5[[#This Row],[Section]])),"No")</f>
        <v>No</v>
      </c>
    </row>
    <row r="6166" spans="1:13" x14ac:dyDescent="0.25">
      <c r="A6166" s="126" t="s">
        <v>2666</v>
      </c>
      <c r="B6166" s="126" t="s">
        <v>2667</v>
      </c>
      <c r="C6166" s="126" t="s">
        <v>75</v>
      </c>
      <c r="D6166" s="127">
        <v>1.1890000000000001</v>
      </c>
      <c r="E6166" s="128">
        <v>461</v>
      </c>
      <c r="F6166" s="128">
        <v>118</v>
      </c>
      <c r="G6166" s="126" t="s">
        <v>13756</v>
      </c>
      <c r="H6166" s="126" t="s">
        <v>20179</v>
      </c>
      <c r="I6166" s="126" t="s">
        <v>20180</v>
      </c>
      <c r="J6166" s="126" t="s">
        <v>26232</v>
      </c>
      <c r="K6166" s="9">
        <f>_xlfn.IFNA(VLOOKUP(Table5[[#This Row],[Section]],SubSill_Tier,2,FALSE),0)</f>
        <v>1</v>
      </c>
      <c r="L6166" s="9" t="str">
        <f t="shared" si="105"/>
        <v/>
      </c>
      <c r="M6166" s="205" t="str" cm="1">
        <f t="array" ref="M6166">_xlfn.IFS(NOT(ISERROR(VLOOKUP(Table5[[#This Row],[Section]],TB_notTB,1,FALSE))),"No",LEFT(Table5[[#This Row],[Section]],3)="ETB","PLS",LEFT(Table5[[#This Row],[Section]],1)="7","PDB",NOT(ISBLANK(Table5[[#This Row],[Section]])),"No")</f>
        <v>No</v>
      </c>
    </row>
    <row r="6167" spans="1:13" x14ac:dyDescent="0.25">
      <c r="A6167" s="126" t="s">
        <v>2668</v>
      </c>
      <c r="B6167" s="126" t="s">
        <v>2669</v>
      </c>
      <c r="C6167" s="126" t="s">
        <v>75</v>
      </c>
      <c r="D6167" s="127">
        <v>1.1180000000000001</v>
      </c>
      <c r="E6167" s="128">
        <v>418</v>
      </c>
      <c r="F6167" s="128">
        <v>100</v>
      </c>
      <c r="G6167" s="126" t="s">
        <v>13756</v>
      </c>
      <c r="H6167" s="126" t="s">
        <v>20179</v>
      </c>
      <c r="I6167" s="126" t="s">
        <v>20180</v>
      </c>
      <c r="J6167" s="126" t="s">
        <v>26232</v>
      </c>
      <c r="K6167" s="9">
        <f>_xlfn.IFNA(VLOOKUP(Table5[[#This Row],[Section]],SubSill_Tier,2,FALSE),0)</f>
        <v>0</v>
      </c>
      <c r="L6167" s="9" t="str">
        <f t="shared" si="105"/>
        <v/>
      </c>
      <c r="M6167" s="205" t="str" cm="1">
        <f t="array" ref="M6167">_xlfn.IFS(NOT(ISERROR(VLOOKUP(Table5[[#This Row],[Section]],TB_notTB,1,FALSE))),"No",LEFT(Table5[[#This Row],[Section]],3)="ETB","PLS",LEFT(Table5[[#This Row],[Section]],1)="7","PDB",NOT(ISBLANK(Table5[[#This Row],[Section]])),"No")</f>
        <v>No</v>
      </c>
    </row>
    <row r="6168" spans="1:13" x14ac:dyDescent="0.25">
      <c r="A6168" s="126" t="s">
        <v>16254</v>
      </c>
      <c r="B6168" s="126" t="s">
        <v>16255</v>
      </c>
      <c r="C6168" s="126" t="s">
        <v>75</v>
      </c>
      <c r="D6168" s="127">
        <v>1.24</v>
      </c>
      <c r="E6168" s="128">
        <v>633</v>
      </c>
      <c r="F6168" s="128">
        <v>511</v>
      </c>
      <c r="G6168" s="126" t="s">
        <v>14942</v>
      </c>
      <c r="H6168" s="126" t="s">
        <v>20251</v>
      </c>
      <c r="I6168" s="126" t="s">
        <v>27881</v>
      </c>
      <c r="J6168" s="126" t="s">
        <v>26286</v>
      </c>
      <c r="K6168" s="9">
        <f>_xlfn.IFNA(VLOOKUP(Table5[[#This Row],[Section]],SubSill_Tier,2,FALSE),0)</f>
        <v>0</v>
      </c>
      <c r="L6168" s="9" t="str">
        <f t="shared" si="105"/>
        <v/>
      </c>
      <c r="M6168" s="205" t="str" cm="1">
        <f t="array" ref="M6168">_xlfn.IFS(NOT(ISERROR(VLOOKUP(Table5[[#This Row],[Section]],TB_notTB,1,FALSE))),"No",LEFT(Table5[[#This Row],[Section]],3)="ETB","PLS",LEFT(Table5[[#This Row],[Section]],1)="7","PDB",NOT(ISBLANK(Table5[[#This Row],[Section]])),"No")</f>
        <v>No</v>
      </c>
    </row>
    <row r="6169" spans="1:13" x14ac:dyDescent="0.25">
      <c r="A6169" s="126" t="s">
        <v>16256</v>
      </c>
      <c r="B6169" s="126" t="s">
        <v>16257</v>
      </c>
      <c r="C6169" s="126" t="s">
        <v>75</v>
      </c>
      <c r="D6169" s="127">
        <v>0.90600000000000003</v>
      </c>
      <c r="E6169" s="128">
        <v>420</v>
      </c>
      <c r="F6169" s="128">
        <v>188</v>
      </c>
      <c r="G6169" s="126" t="s">
        <v>14942</v>
      </c>
      <c r="H6169" s="126" t="s">
        <v>20251</v>
      </c>
      <c r="I6169" s="126" t="s">
        <v>27881</v>
      </c>
      <c r="J6169" s="126" t="s">
        <v>26286</v>
      </c>
      <c r="K6169" s="9">
        <f>_xlfn.IFNA(VLOOKUP(Table5[[#This Row],[Section]],SubSill_Tier,2,FALSE),0)</f>
        <v>0</v>
      </c>
      <c r="L6169" s="9" t="str">
        <f t="shared" si="105"/>
        <v/>
      </c>
      <c r="M6169" s="205" t="str" cm="1">
        <f t="array" ref="M6169">_xlfn.IFS(NOT(ISERROR(VLOOKUP(Table5[[#This Row],[Section]],TB_notTB,1,FALSE))),"No",LEFT(Table5[[#This Row],[Section]],3)="ETB","PLS",LEFT(Table5[[#This Row],[Section]],1)="7","PDB",NOT(ISBLANK(Table5[[#This Row],[Section]])),"No")</f>
        <v>No</v>
      </c>
    </row>
    <row r="6170" spans="1:13" x14ac:dyDescent="0.25">
      <c r="A6170" s="126" t="s">
        <v>2670</v>
      </c>
      <c r="B6170" s="126" t="s">
        <v>2671</v>
      </c>
      <c r="C6170" s="126" t="s">
        <v>75</v>
      </c>
      <c r="D6170" s="127">
        <v>0.63600000000000001</v>
      </c>
      <c r="E6170" s="128">
        <v>252</v>
      </c>
      <c r="F6170" s="128">
        <v>100</v>
      </c>
      <c r="G6170" s="126" t="s">
        <v>13756</v>
      </c>
      <c r="H6170" s="126" t="s">
        <v>20179</v>
      </c>
      <c r="I6170" s="126" t="s">
        <v>20180</v>
      </c>
      <c r="J6170" s="126" t="s">
        <v>26232</v>
      </c>
      <c r="K6170" s="9">
        <f>_xlfn.IFNA(VLOOKUP(Table5[[#This Row],[Section]],SubSill_Tier,2,FALSE),0)</f>
        <v>0</v>
      </c>
      <c r="L6170" s="9" t="str">
        <f t="shared" si="105"/>
        <v/>
      </c>
      <c r="M6170" s="205" t="str" cm="1">
        <f t="array" ref="M6170">_xlfn.IFS(NOT(ISERROR(VLOOKUP(Table5[[#This Row],[Section]],TB_notTB,1,FALSE))),"No",LEFT(Table5[[#This Row],[Section]],3)="ETB","PLS",LEFT(Table5[[#This Row],[Section]],1)="7","PDB",NOT(ISBLANK(Table5[[#This Row],[Section]])),"No")</f>
        <v>No</v>
      </c>
    </row>
    <row r="6171" spans="1:13" x14ac:dyDescent="0.25">
      <c r="A6171" s="126" t="s">
        <v>2672</v>
      </c>
      <c r="B6171" s="126" t="s">
        <v>2673</v>
      </c>
      <c r="C6171" s="126" t="s">
        <v>75</v>
      </c>
      <c r="D6171" s="127">
        <v>0.20599999999999999</v>
      </c>
      <c r="E6171" s="128">
        <v>100</v>
      </c>
      <c r="F6171" s="128">
        <v>100</v>
      </c>
      <c r="G6171" s="126" t="s">
        <v>13767</v>
      </c>
      <c r="H6171" s="126" t="s">
        <v>20203</v>
      </c>
      <c r="I6171" s="126" t="s">
        <v>20204</v>
      </c>
      <c r="J6171" s="126" t="s">
        <v>26232</v>
      </c>
      <c r="K6171" s="9">
        <f>_xlfn.IFNA(VLOOKUP(Table5[[#This Row],[Section]],SubSill_Tier,2,FALSE),0)</f>
        <v>0</v>
      </c>
      <c r="L6171" s="9" t="str">
        <f t="shared" si="105"/>
        <v/>
      </c>
      <c r="M6171" s="205" t="str" cm="1">
        <f t="array" ref="M6171">_xlfn.IFS(NOT(ISERROR(VLOOKUP(Table5[[#This Row],[Section]],TB_notTB,1,FALSE))),"No",LEFT(Table5[[#This Row],[Section]],3)="ETB","PLS",LEFT(Table5[[#This Row],[Section]],1)="7","PDB",NOT(ISBLANK(Table5[[#This Row],[Section]])),"No")</f>
        <v>No</v>
      </c>
    </row>
    <row r="6172" spans="1:13" x14ac:dyDescent="0.25">
      <c r="A6172" s="126" t="s">
        <v>2674</v>
      </c>
      <c r="B6172" s="126" t="s">
        <v>2675</v>
      </c>
      <c r="C6172" s="126" t="s">
        <v>75</v>
      </c>
      <c r="D6172" s="127">
        <v>1.224</v>
      </c>
      <c r="E6172" s="128">
        <v>449</v>
      </c>
      <c r="F6172" s="128">
        <v>215</v>
      </c>
      <c r="G6172" s="126" t="s">
        <v>13756</v>
      </c>
      <c r="H6172" s="126" t="s">
        <v>20179</v>
      </c>
      <c r="I6172" s="126" t="s">
        <v>20180</v>
      </c>
      <c r="J6172" s="126" t="s">
        <v>26232</v>
      </c>
      <c r="K6172" s="9">
        <f>_xlfn.IFNA(VLOOKUP(Table5[[#This Row],[Section]],SubSill_Tier,2,FALSE),0)</f>
        <v>0</v>
      </c>
      <c r="L6172" s="9" t="str">
        <f t="shared" si="105"/>
        <v/>
      </c>
      <c r="M6172" s="205" t="str" cm="1">
        <f t="array" ref="M6172">_xlfn.IFS(NOT(ISERROR(VLOOKUP(Table5[[#This Row],[Section]],TB_notTB,1,FALSE))),"No",LEFT(Table5[[#This Row],[Section]],3)="ETB","PLS",LEFT(Table5[[#This Row],[Section]],1)="7","PDB",NOT(ISBLANK(Table5[[#This Row],[Section]])),"No")</f>
        <v>No</v>
      </c>
    </row>
    <row r="6173" spans="1:13" x14ac:dyDescent="0.25">
      <c r="A6173" s="126" t="s">
        <v>2676</v>
      </c>
      <c r="B6173" s="126" t="s">
        <v>2677</v>
      </c>
      <c r="C6173" s="126" t="s">
        <v>75</v>
      </c>
      <c r="D6173" s="127">
        <v>1.099</v>
      </c>
      <c r="E6173" s="128">
        <v>383</v>
      </c>
      <c r="F6173" s="128">
        <v>180</v>
      </c>
      <c r="G6173" s="126" t="s">
        <v>13756</v>
      </c>
      <c r="H6173" s="126" t="s">
        <v>20179</v>
      </c>
      <c r="I6173" s="126" t="s">
        <v>20180</v>
      </c>
      <c r="J6173" s="126" t="s">
        <v>26232</v>
      </c>
      <c r="K6173" s="9">
        <f>_xlfn.IFNA(VLOOKUP(Table5[[#This Row],[Section]],SubSill_Tier,2,FALSE),0)</f>
        <v>0</v>
      </c>
      <c r="L6173" s="9" t="str">
        <f t="shared" si="105"/>
        <v/>
      </c>
      <c r="M6173" s="205" t="str" cm="1">
        <f t="array" ref="M6173">_xlfn.IFS(NOT(ISERROR(VLOOKUP(Table5[[#This Row],[Section]],TB_notTB,1,FALSE))),"No",LEFT(Table5[[#This Row],[Section]],3)="ETB","PLS",LEFT(Table5[[#This Row],[Section]],1)="7","PDB",NOT(ISBLANK(Table5[[#This Row],[Section]])),"No")</f>
        <v>No</v>
      </c>
    </row>
    <row r="6174" spans="1:13" x14ac:dyDescent="0.25">
      <c r="A6174" s="126" t="s">
        <v>8551</v>
      </c>
      <c r="B6174" s="126" t="s">
        <v>8552</v>
      </c>
      <c r="C6174" s="126" t="s">
        <v>75</v>
      </c>
      <c r="D6174" s="127">
        <v>0.27200000000000002</v>
      </c>
      <c r="E6174" s="128">
        <v>100</v>
      </c>
      <c r="F6174" s="128">
        <v>100</v>
      </c>
      <c r="G6174" s="126" t="s">
        <v>13715</v>
      </c>
      <c r="H6174" s="126" t="s">
        <v>20123</v>
      </c>
      <c r="I6174" s="126" t="s">
        <v>21058</v>
      </c>
      <c r="J6174" s="126" t="s">
        <v>26236</v>
      </c>
      <c r="K6174" s="9">
        <f>_xlfn.IFNA(VLOOKUP(Table5[[#This Row],[Section]],SubSill_Tier,2,FALSE),0)</f>
        <v>0</v>
      </c>
      <c r="L6174" s="9" t="str">
        <f t="shared" si="105"/>
        <v/>
      </c>
      <c r="M6174" s="205" t="str" cm="1">
        <f t="array" ref="M6174">_xlfn.IFS(NOT(ISERROR(VLOOKUP(Table5[[#This Row],[Section]],TB_notTB,1,FALSE))),"No",LEFT(Table5[[#This Row],[Section]],3)="ETB","PLS",LEFT(Table5[[#This Row],[Section]],1)="7","PDB",NOT(ISBLANK(Table5[[#This Row],[Section]])),"No")</f>
        <v>No</v>
      </c>
    </row>
    <row r="6175" spans="1:13" x14ac:dyDescent="0.25">
      <c r="A6175" s="126" t="s">
        <v>8553</v>
      </c>
      <c r="B6175" s="126" t="s">
        <v>8554</v>
      </c>
      <c r="C6175" s="126" t="s">
        <v>75</v>
      </c>
      <c r="D6175" s="127">
        <v>0.155</v>
      </c>
      <c r="E6175" s="128">
        <v>100</v>
      </c>
      <c r="F6175" s="128">
        <v>100</v>
      </c>
      <c r="G6175" s="126" t="s">
        <v>13719</v>
      </c>
      <c r="H6175" s="126" t="s">
        <v>20128</v>
      </c>
      <c r="I6175" s="126" t="s">
        <v>20129</v>
      </c>
      <c r="J6175" s="126" t="s">
        <v>26236</v>
      </c>
      <c r="K6175" s="9">
        <f>_xlfn.IFNA(VLOOKUP(Table5[[#This Row],[Section]],SubSill_Tier,2,FALSE),0)</f>
        <v>0</v>
      </c>
      <c r="L6175" s="9" t="str">
        <f t="shared" si="105"/>
        <v/>
      </c>
      <c r="M6175" s="205" t="str" cm="1">
        <f t="array" ref="M6175">_xlfn.IFS(NOT(ISERROR(VLOOKUP(Table5[[#This Row],[Section]],TB_notTB,1,FALSE))),"No",LEFT(Table5[[#This Row],[Section]],3)="ETB","PLS",LEFT(Table5[[#This Row],[Section]],1)="7","PDB",NOT(ISBLANK(Table5[[#This Row],[Section]])),"No")</f>
        <v>No</v>
      </c>
    </row>
    <row r="6176" spans="1:13" x14ac:dyDescent="0.25">
      <c r="A6176" s="126" t="s">
        <v>2678</v>
      </c>
      <c r="B6176" s="126" t="s">
        <v>2679</v>
      </c>
      <c r="C6176" s="126" t="s">
        <v>75</v>
      </c>
      <c r="D6176" s="127">
        <v>0.153</v>
      </c>
      <c r="E6176" s="128">
        <v>100</v>
      </c>
      <c r="F6176" s="128">
        <v>100</v>
      </c>
      <c r="G6176" s="126" t="s">
        <v>13756</v>
      </c>
      <c r="H6176" s="126" t="s">
        <v>20179</v>
      </c>
      <c r="I6176" s="126" t="s">
        <v>20180</v>
      </c>
      <c r="J6176" s="126" t="s">
        <v>26232</v>
      </c>
      <c r="K6176" s="9">
        <f>_xlfn.IFNA(VLOOKUP(Table5[[#This Row],[Section]],SubSill_Tier,2,FALSE),0)</f>
        <v>0</v>
      </c>
      <c r="L6176" s="9" t="str">
        <f t="shared" si="105"/>
        <v/>
      </c>
      <c r="M6176" s="205" t="str" cm="1">
        <f t="array" ref="M6176">_xlfn.IFS(NOT(ISERROR(VLOOKUP(Table5[[#This Row],[Section]],TB_notTB,1,FALSE))),"No",LEFT(Table5[[#This Row],[Section]],3)="ETB","PLS",LEFT(Table5[[#This Row],[Section]],1)="7","PDB",NOT(ISBLANK(Table5[[#This Row],[Section]])),"No")</f>
        <v>No</v>
      </c>
    </row>
    <row r="6177" spans="1:13" x14ac:dyDescent="0.25">
      <c r="A6177" s="126" t="s">
        <v>8555</v>
      </c>
      <c r="B6177" s="126" t="s">
        <v>8556</v>
      </c>
      <c r="C6177" s="126" t="s">
        <v>75</v>
      </c>
      <c r="D6177" s="127">
        <v>0.81499999999999995</v>
      </c>
      <c r="E6177" s="128">
        <v>197</v>
      </c>
      <c r="F6177" s="128">
        <v>197</v>
      </c>
      <c r="G6177" s="126" t="s">
        <v>13720</v>
      </c>
      <c r="H6177" s="126" t="s">
        <v>20130</v>
      </c>
      <c r="I6177" s="126" t="s">
        <v>20131</v>
      </c>
      <c r="J6177" s="126" t="s">
        <v>26236</v>
      </c>
      <c r="K6177" s="9">
        <f>_xlfn.IFNA(VLOOKUP(Table5[[#This Row],[Section]],SubSill_Tier,2,FALSE),0)</f>
        <v>0</v>
      </c>
      <c r="L6177" s="9" t="str">
        <f t="shared" si="105"/>
        <v/>
      </c>
      <c r="M6177" s="205" t="str" cm="1">
        <f t="array" ref="M6177">_xlfn.IFS(NOT(ISERROR(VLOOKUP(Table5[[#This Row],[Section]],TB_notTB,1,FALSE))),"No",LEFT(Table5[[#This Row],[Section]],3)="ETB","PLS",LEFT(Table5[[#This Row],[Section]],1)="7","PDB",NOT(ISBLANK(Table5[[#This Row],[Section]])),"No")</f>
        <v>No</v>
      </c>
    </row>
    <row r="6178" spans="1:13" x14ac:dyDescent="0.25">
      <c r="A6178" s="126" t="s">
        <v>8557</v>
      </c>
      <c r="B6178" s="126" t="s">
        <v>8558</v>
      </c>
      <c r="C6178" s="126" t="s">
        <v>75</v>
      </c>
      <c r="D6178" s="127">
        <v>0.40100000000000002</v>
      </c>
      <c r="E6178" s="128">
        <v>125</v>
      </c>
      <c r="F6178" s="128">
        <v>125</v>
      </c>
      <c r="G6178" s="126" t="s">
        <v>13713</v>
      </c>
      <c r="H6178" s="126" t="s">
        <v>21056</v>
      </c>
      <c r="I6178" s="126" t="s">
        <v>21057</v>
      </c>
      <c r="J6178" s="126" t="s">
        <v>26233</v>
      </c>
      <c r="K6178" s="9">
        <f>_xlfn.IFNA(VLOOKUP(Table5[[#This Row],[Section]],SubSill_Tier,2,FALSE),0)</f>
        <v>0</v>
      </c>
      <c r="L6178" s="9" t="str">
        <f t="shared" si="105"/>
        <v>Wall</v>
      </c>
      <c r="M6178" s="205" t="str" cm="1">
        <f t="array" ref="M6178">_xlfn.IFS(NOT(ISERROR(VLOOKUP(Table5[[#This Row],[Section]],TB_notTB,1,FALSE))),"No",LEFT(Table5[[#This Row],[Section]],3)="ETB","PLS",LEFT(Table5[[#This Row],[Section]],1)="7","PDB",NOT(ISBLANK(Table5[[#This Row],[Section]])),"No")</f>
        <v>No</v>
      </c>
    </row>
    <row r="6179" spans="1:13" x14ac:dyDescent="0.25">
      <c r="A6179" s="126" t="s">
        <v>8559</v>
      </c>
      <c r="B6179" s="126" t="s">
        <v>8082</v>
      </c>
      <c r="C6179" s="126" t="s">
        <v>75</v>
      </c>
      <c r="D6179" s="127">
        <v>0.62</v>
      </c>
      <c r="E6179" s="128">
        <v>153</v>
      </c>
      <c r="F6179" s="128">
        <v>153</v>
      </c>
      <c r="G6179" s="126" t="s">
        <v>13717</v>
      </c>
      <c r="H6179" s="126" t="s">
        <v>20125</v>
      </c>
      <c r="I6179" s="126" t="s">
        <v>20126</v>
      </c>
      <c r="J6179" s="126" t="s">
        <v>26235</v>
      </c>
      <c r="K6179" s="9">
        <f>_xlfn.IFNA(VLOOKUP(Table5[[#This Row],[Section]],SubSill_Tier,2,FALSE),0)</f>
        <v>0</v>
      </c>
      <c r="L6179" s="9" t="str">
        <f t="shared" si="105"/>
        <v/>
      </c>
      <c r="M6179" s="205" t="str" cm="1">
        <f t="array" ref="M6179">_xlfn.IFS(NOT(ISERROR(VLOOKUP(Table5[[#This Row],[Section]],TB_notTB,1,FALSE))),"No",LEFT(Table5[[#This Row],[Section]],3)="ETB","PLS",LEFT(Table5[[#This Row],[Section]],1)="7","PDB",NOT(ISBLANK(Table5[[#This Row],[Section]])),"No")</f>
        <v>No</v>
      </c>
    </row>
    <row r="6180" spans="1:13" x14ac:dyDescent="0.25">
      <c r="A6180" s="126" t="s">
        <v>8560</v>
      </c>
      <c r="B6180" s="126" t="s">
        <v>8561</v>
      </c>
      <c r="C6180" s="126" t="s">
        <v>75</v>
      </c>
      <c r="D6180" s="127">
        <v>2.0779999999999998</v>
      </c>
      <c r="E6180" s="128">
        <v>254</v>
      </c>
      <c r="F6180" s="128">
        <v>254</v>
      </c>
      <c r="G6180" s="126" t="s">
        <v>13717</v>
      </c>
      <c r="H6180" s="126" t="s">
        <v>20125</v>
      </c>
      <c r="I6180" s="126" t="s">
        <v>20126</v>
      </c>
      <c r="J6180" s="126" t="s">
        <v>26235</v>
      </c>
      <c r="K6180" s="9">
        <f>_xlfn.IFNA(VLOOKUP(Table5[[#This Row],[Section]],SubSill_Tier,2,FALSE),0)</f>
        <v>0</v>
      </c>
      <c r="L6180" s="9" t="str">
        <f t="shared" si="105"/>
        <v/>
      </c>
      <c r="M6180" s="205" t="str" cm="1">
        <f t="array" ref="M6180">_xlfn.IFS(NOT(ISERROR(VLOOKUP(Table5[[#This Row],[Section]],TB_notTB,1,FALSE))),"No",LEFT(Table5[[#This Row],[Section]],3)="ETB","PLS",LEFT(Table5[[#This Row],[Section]],1)="7","PDB",NOT(ISBLANK(Table5[[#This Row],[Section]])),"No")</f>
        <v>No</v>
      </c>
    </row>
    <row r="6181" spans="1:13" x14ac:dyDescent="0.25">
      <c r="A6181" s="126" t="s">
        <v>8562</v>
      </c>
      <c r="B6181" s="126" t="s">
        <v>8563</v>
      </c>
      <c r="C6181" s="126" t="s">
        <v>75</v>
      </c>
      <c r="D6181" s="127">
        <v>1.357</v>
      </c>
      <c r="E6181" s="128">
        <v>223</v>
      </c>
      <c r="F6181" s="128">
        <v>223</v>
      </c>
      <c r="G6181" s="126" t="s">
        <v>13725</v>
      </c>
      <c r="H6181" s="126" t="s">
        <v>20134</v>
      </c>
      <c r="I6181" s="126" t="s">
        <v>20135</v>
      </c>
      <c r="J6181" s="126" t="s">
        <v>26235</v>
      </c>
      <c r="K6181" s="9">
        <f>_xlfn.IFNA(VLOOKUP(Table5[[#This Row],[Section]],SubSill_Tier,2,FALSE),0)</f>
        <v>0</v>
      </c>
      <c r="L6181" s="9" t="str">
        <f t="shared" si="105"/>
        <v/>
      </c>
      <c r="M6181" s="205" t="str" cm="1">
        <f t="array" ref="M6181">_xlfn.IFS(NOT(ISERROR(VLOOKUP(Table5[[#This Row],[Section]],TB_notTB,1,FALSE))),"No",LEFT(Table5[[#This Row],[Section]],3)="ETB","PLS",LEFT(Table5[[#This Row],[Section]],1)="7","PDB",NOT(ISBLANK(Table5[[#This Row],[Section]])),"No")</f>
        <v>No</v>
      </c>
    </row>
    <row r="6182" spans="1:13" x14ac:dyDescent="0.25">
      <c r="A6182" s="126" t="s">
        <v>8564</v>
      </c>
      <c r="B6182" s="126" t="s">
        <v>28141</v>
      </c>
      <c r="C6182" s="126" t="s">
        <v>75</v>
      </c>
      <c r="D6182" s="127">
        <v>1.8540000000000001</v>
      </c>
      <c r="E6182" s="128">
        <v>345</v>
      </c>
      <c r="F6182" s="128">
        <v>345</v>
      </c>
      <c r="G6182" s="126" t="s">
        <v>13725</v>
      </c>
      <c r="H6182" s="126" t="s">
        <v>20134</v>
      </c>
      <c r="I6182" s="126" t="s">
        <v>20135</v>
      </c>
      <c r="J6182" s="126" t="s">
        <v>26236</v>
      </c>
      <c r="K6182" s="9">
        <f>_xlfn.IFNA(VLOOKUP(Table5[[#This Row],[Section]],SubSill_Tier,2,FALSE),0)</f>
        <v>0</v>
      </c>
      <c r="L6182" s="9" t="str">
        <f t="shared" si="105"/>
        <v/>
      </c>
      <c r="M6182" s="205" t="str" cm="1">
        <f t="array" ref="M6182">_xlfn.IFS(NOT(ISERROR(VLOOKUP(Table5[[#This Row],[Section]],TB_notTB,1,FALSE))),"No",LEFT(Table5[[#This Row],[Section]],3)="ETB","PLS",LEFT(Table5[[#This Row],[Section]],1)="7","PDB",NOT(ISBLANK(Table5[[#This Row],[Section]])),"No")</f>
        <v>No</v>
      </c>
    </row>
    <row r="6183" spans="1:13" x14ac:dyDescent="0.25">
      <c r="A6183" s="126" t="s">
        <v>8565</v>
      </c>
      <c r="B6183" s="126" t="s">
        <v>8566</v>
      </c>
      <c r="C6183" s="126" t="s">
        <v>75</v>
      </c>
      <c r="D6183" s="127">
        <v>0.108</v>
      </c>
      <c r="E6183" s="128">
        <v>100</v>
      </c>
      <c r="F6183" s="128">
        <v>100</v>
      </c>
      <c r="G6183" s="126" t="s">
        <v>13715</v>
      </c>
      <c r="H6183" s="126" t="s">
        <v>20123</v>
      </c>
      <c r="I6183" s="126" t="s">
        <v>21058</v>
      </c>
      <c r="J6183" s="126" t="s">
        <v>26236</v>
      </c>
      <c r="K6183" s="9">
        <f>_xlfn.IFNA(VLOOKUP(Table5[[#This Row],[Section]],SubSill_Tier,2,FALSE),0)</f>
        <v>0</v>
      </c>
      <c r="L6183" s="9" t="str">
        <f t="shared" si="105"/>
        <v/>
      </c>
      <c r="M6183" s="205" t="str" cm="1">
        <f t="array" ref="M6183">_xlfn.IFS(NOT(ISERROR(VLOOKUP(Table5[[#This Row],[Section]],TB_notTB,1,FALSE))),"No",LEFT(Table5[[#This Row],[Section]],3)="ETB","PLS",LEFT(Table5[[#This Row],[Section]],1)="7","PDB",NOT(ISBLANK(Table5[[#This Row],[Section]])),"No")</f>
        <v>No</v>
      </c>
    </row>
    <row r="6184" spans="1:13" x14ac:dyDescent="0.25">
      <c r="A6184" s="126" t="s">
        <v>8567</v>
      </c>
      <c r="B6184" s="126" t="s">
        <v>8568</v>
      </c>
      <c r="C6184" s="126" t="s">
        <v>75</v>
      </c>
      <c r="D6184" s="127">
        <v>0.26300000000000001</v>
      </c>
      <c r="E6184" s="128">
        <v>127</v>
      </c>
      <c r="F6184" s="128">
        <v>127</v>
      </c>
      <c r="G6184" s="126" t="s">
        <v>13719</v>
      </c>
      <c r="H6184" s="126" t="s">
        <v>20128</v>
      </c>
      <c r="I6184" s="126" t="s">
        <v>20129</v>
      </c>
      <c r="J6184" s="126" t="s">
        <v>26235</v>
      </c>
      <c r="K6184" s="9">
        <f>_xlfn.IFNA(VLOOKUP(Table5[[#This Row],[Section]],SubSill_Tier,2,FALSE),0)</f>
        <v>0</v>
      </c>
      <c r="L6184" s="9" t="str">
        <f t="shared" si="105"/>
        <v/>
      </c>
      <c r="M6184" s="205" t="str" cm="1">
        <f t="array" ref="M6184">_xlfn.IFS(NOT(ISERROR(VLOOKUP(Table5[[#This Row],[Section]],TB_notTB,1,FALSE))),"No",LEFT(Table5[[#This Row],[Section]],3)="ETB","PLS",LEFT(Table5[[#This Row],[Section]],1)="7","PDB",NOT(ISBLANK(Table5[[#This Row],[Section]])),"No")</f>
        <v>No</v>
      </c>
    </row>
    <row r="6185" spans="1:13" x14ac:dyDescent="0.25">
      <c r="A6185" s="126" t="s">
        <v>8569</v>
      </c>
      <c r="B6185" s="126" t="s">
        <v>28142</v>
      </c>
      <c r="C6185" s="126" t="s">
        <v>75</v>
      </c>
      <c r="D6185" s="127">
        <v>5.0309999999999997</v>
      </c>
      <c r="E6185" s="128">
        <v>402</v>
      </c>
      <c r="F6185" s="128">
        <v>402</v>
      </c>
      <c r="G6185" s="126" t="s">
        <v>13719</v>
      </c>
      <c r="H6185" s="126" t="s">
        <v>20149</v>
      </c>
      <c r="I6185" s="126" t="s">
        <v>20150</v>
      </c>
      <c r="J6185" s="126" t="s">
        <v>26244</v>
      </c>
      <c r="K6185" s="9">
        <f>_xlfn.IFNA(VLOOKUP(Table5[[#This Row],[Section]],SubSill_Tier,2,FALSE),0)</f>
        <v>0</v>
      </c>
      <c r="L6185" s="9" t="str">
        <f t="shared" si="105"/>
        <v>Wall</v>
      </c>
      <c r="M6185" s="205" t="str" cm="1">
        <f t="array" ref="M6185">_xlfn.IFS(NOT(ISERROR(VLOOKUP(Table5[[#This Row],[Section]],TB_notTB,1,FALSE))),"No",LEFT(Table5[[#This Row],[Section]],3)="ETB","PLS",LEFT(Table5[[#This Row],[Section]],1)="7","PDB",NOT(ISBLANK(Table5[[#This Row],[Section]])),"No")</f>
        <v>No</v>
      </c>
    </row>
    <row r="6186" spans="1:13" x14ac:dyDescent="0.25">
      <c r="A6186" s="126" t="s">
        <v>2680</v>
      </c>
      <c r="B6186" s="126" t="s">
        <v>2681</v>
      </c>
      <c r="C6186" s="126" t="s">
        <v>75</v>
      </c>
      <c r="D6186" s="127">
        <v>0.27200000000000002</v>
      </c>
      <c r="E6186" s="128">
        <v>100</v>
      </c>
      <c r="F6186" s="128">
        <v>100</v>
      </c>
      <c r="G6186" s="126" t="s">
        <v>13756</v>
      </c>
      <c r="H6186" s="126" t="s">
        <v>20179</v>
      </c>
      <c r="I6186" s="126" t="s">
        <v>20180</v>
      </c>
      <c r="J6186" s="126" t="s">
        <v>26232</v>
      </c>
      <c r="K6186" s="9">
        <f>_xlfn.IFNA(VLOOKUP(Table5[[#This Row],[Section]],SubSill_Tier,2,FALSE),0)</f>
        <v>0</v>
      </c>
      <c r="L6186" s="9" t="str">
        <f t="shared" si="105"/>
        <v/>
      </c>
      <c r="M6186" s="205" t="str" cm="1">
        <f t="array" ref="M6186">_xlfn.IFS(NOT(ISERROR(VLOOKUP(Table5[[#This Row],[Section]],TB_notTB,1,FALSE))),"No",LEFT(Table5[[#This Row],[Section]],3)="ETB","PLS",LEFT(Table5[[#This Row],[Section]],1)="7","PDB",NOT(ISBLANK(Table5[[#This Row],[Section]])),"No")</f>
        <v>No</v>
      </c>
    </row>
    <row r="6187" spans="1:13" x14ac:dyDescent="0.25">
      <c r="A6187" s="126" t="s">
        <v>8570</v>
      </c>
      <c r="B6187" s="126" t="s">
        <v>28143</v>
      </c>
      <c r="C6187" s="126" t="s">
        <v>75</v>
      </c>
      <c r="D6187" s="127">
        <v>2.367</v>
      </c>
      <c r="E6187" s="128">
        <v>200</v>
      </c>
      <c r="F6187" s="128">
        <v>200</v>
      </c>
      <c r="G6187" s="126" t="s">
        <v>13740</v>
      </c>
      <c r="H6187" s="126" t="s">
        <v>20124</v>
      </c>
      <c r="I6187" s="126" t="s">
        <v>21059</v>
      </c>
      <c r="J6187" s="126" t="s">
        <v>26236</v>
      </c>
      <c r="K6187" s="9">
        <f>_xlfn.IFNA(VLOOKUP(Table5[[#This Row],[Section]],SubSill_Tier,2,FALSE),0)</f>
        <v>0</v>
      </c>
      <c r="L6187" s="9" t="str">
        <f t="shared" si="105"/>
        <v/>
      </c>
      <c r="M6187" s="205" t="str" cm="1">
        <f t="array" ref="M6187">_xlfn.IFS(NOT(ISERROR(VLOOKUP(Table5[[#This Row],[Section]],TB_notTB,1,FALSE))),"No",LEFT(Table5[[#This Row],[Section]],3)="ETB","PLS",LEFT(Table5[[#This Row],[Section]],1)="7","PDB",NOT(ISBLANK(Table5[[#This Row],[Section]])),"No")</f>
        <v>No</v>
      </c>
    </row>
    <row r="6188" spans="1:13" x14ac:dyDescent="0.25">
      <c r="A6188" s="126" t="s">
        <v>8571</v>
      </c>
      <c r="B6188" s="126" t="s">
        <v>12687</v>
      </c>
      <c r="C6188" s="126" t="s">
        <v>75</v>
      </c>
      <c r="D6188" s="127">
        <v>1.486</v>
      </c>
      <c r="E6188" s="128">
        <v>479</v>
      </c>
      <c r="F6188" s="128">
        <v>479</v>
      </c>
      <c r="G6188" s="126" t="s">
        <v>13757</v>
      </c>
      <c r="H6188" s="126" t="s">
        <v>21122</v>
      </c>
      <c r="I6188" s="126" t="s">
        <v>21123</v>
      </c>
      <c r="J6188" s="126" t="s">
        <v>26233</v>
      </c>
      <c r="K6188" s="9">
        <f>_xlfn.IFNA(VLOOKUP(Table5[[#This Row],[Section]],SubSill_Tier,2,FALSE),0)</f>
        <v>0</v>
      </c>
      <c r="L6188" s="9" t="str">
        <f t="shared" si="105"/>
        <v>Wall</v>
      </c>
      <c r="M6188" s="205" t="str" cm="1">
        <f t="array" ref="M6188">_xlfn.IFS(NOT(ISERROR(VLOOKUP(Table5[[#This Row],[Section]],TB_notTB,1,FALSE))),"No",LEFT(Table5[[#This Row],[Section]],3)="ETB","PLS",LEFT(Table5[[#This Row],[Section]],1)="7","PDB",NOT(ISBLANK(Table5[[#This Row],[Section]])),"No")</f>
        <v>No</v>
      </c>
    </row>
    <row r="6189" spans="1:13" x14ac:dyDescent="0.25">
      <c r="A6189" s="126" t="s">
        <v>8572</v>
      </c>
      <c r="B6189" s="126" t="s">
        <v>13282</v>
      </c>
      <c r="C6189" s="126" t="s">
        <v>75</v>
      </c>
      <c r="D6189" s="127">
        <v>0.255</v>
      </c>
      <c r="E6189" s="128">
        <v>145</v>
      </c>
      <c r="F6189" s="128">
        <v>145</v>
      </c>
      <c r="G6189" s="126" t="s">
        <v>13737</v>
      </c>
      <c r="H6189" s="126" t="s">
        <v>20121</v>
      </c>
      <c r="I6189" s="126" t="s">
        <v>20122</v>
      </c>
      <c r="J6189" s="126" t="s">
        <v>26234</v>
      </c>
      <c r="K6189" s="9">
        <f>_xlfn.IFNA(VLOOKUP(Table5[[#This Row],[Section]],SubSill_Tier,2,FALSE),0)</f>
        <v>0</v>
      </c>
      <c r="L6189" s="9" t="str">
        <f t="shared" si="105"/>
        <v/>
      </c>
      <c r="M6189" s="205" t="str" cm="1">
        <f t="array" ref="M6189">_xlfn.IFS(NOT(ISERROR(VLOOKUP(Table5[[#This Row],[Section]],TB_notTB,1,FALSE))),"No",LEFT(Table5[[#This Row],[Section]],3)="ETB","PLS",LEFT(Table5[[#This Row],[Section]],1)="7","PDB",NOT(ISBLANK(Table5[[#This Row],[Section]])),"No")</f>
        <v>No</v>
      </c>
    </row>
    <row r="6190" spans="1:13" x14ac:dyDescent="0.25">
      <c r="A6190" s="126" t="s">
        <v>8573</v>
      </c>
      <c r="B6190" s="126" t="s">
        <v>12688</v>
      </c>
      <c r="C6190" s="126" t="s">
        <v>75</v>
      </c>
      <c r="D6190" s="127">
        <v>0.215</v>
      </c>
      <c r="E6190" s="128">
        <v>100</v>
      </c>
      <c r="F6190" s="128">
        <v>100</v>
      </c>
      <c r="G6190" s="126" t="s">
        <v>13721</v>
      </c>
      <c r="H6190" s="126" t="s">
        <v>21068</v>
      </c>
      <c r="I6190" s="126" t="s">
        <v>21069</v>
      </c>
      <c r="J6190" s="126" t="s">
        <v>26233</v>
      </c>
      <c r="K6190" s="9">
        <f>_xlfn.IFNA(VLOOKUP(Table5[[#This Row],[Section]],SubSill_Tier,2,FALSE),0)</f>
        <v>0</v>
      </c>
      <c r="L6190" s="9" t="str">
        <f t="shared" si="105"/>
        <v>Wall</v>
      </c>
      <c r="M6190" s="205" t="str" cm="1">
        <f t="array" ref="M6190">_xlfn.IFS(NOT(ISERROR(VLOOKUP(Table5[[#This Row],[Section]],TB_notTB,1,FALSE))),"No",LEFT(Table5[[#This Row],[Section]],3)="ETB","PLS",LEFT(Table5[[#This Row],[Section]],1)="7","PDB",NOT(ISBLANK(Table5[[#This Row],[Section]])),"No")</f>
        <v>No</v>
      </c>
    </row>
    <row r="6191" spans="1:13" x14ac:dyDescent="0.25">
      <c r="A6191" s="126" t="s">
        <v>2682</v>
      </c>
      <c r="B6191" s="126" t="s">
        <v>2683</v>
      </c>
      <c r="C6191" s="126" t="s">
        <v>75</v>
      </c>
      <c r="D6191" s="127">
        <v>0.34</v>
      </c>
      <c r="E6191" s="128">
        <v>187</v>
      </c>
      <c r="F6191" s="128">
        <v>100</v>
      </c>
      <c r="G6191" s="126" t="s">
        <v>13756</v>
      </c>
      <c r="H6191" s="126" t="s">
        <v>20179</v>
      </c>
      <c r="I6191" s="126" t="s">
        <v>20180</v>
      </c>
      <c r="J6191" s="126" t="s">
        <v>26232</v>
      </c>
      <c r="K6191" s="9">
        <f>_xlfn.IFNA(VLOOKUP(Table5[[#This Row],[Section]],SubSill_Tier,2,FALSE),0)</f>
        <v>0</v>
      </c>
      <c r="L6191" s="9" t="str">
        <f t="shared" si="105"/>
        <v/>
      </c>
      <c r="M6191" s="205" t="str" cm="1">
        <f t="array" ref="M6191">_xlfn.IFS(NOT(ISERROR(VLOOKUP(Table5[[#This Row],[Section]],TB_notTB,1,FALSE))),"No",LEFT(Table5[[#This Row],[Section]],3)="ETB","PLS",LEFT(Table5[[#This Row],[Section]],1)="7","PDB",NOT(ISBLANK(Table5[[#This Row],[Section]])),"No")</f>
        <v>No</v>
      </c>
    </row>
    <row r="6192" spans="1:13" x14ac:dyDescent="0.25">
      <c r="A6192" s="126" t="s">
        <v>8574</v>
      </c>
      <c r="B6192" s="126" t="s">
        <v>13246</v>
      </c>
      <c r="C6192" s="126" t="s">
        <v>75</v>
      </c>
      <c r="D6192" s="127">
        <v>0.23</v>
      </c>
      <c r="E6192" s="128">
        <v>100</v>
      </c>
      <c r="F6192" s="128">
        <v>100</v>
      </c>
      <c r="G6192" s="126" t="s">
        <v>13725</v>
      </c>
      <c r="H6192" s="126" t="s">
        <v>20134</v>
      </c>
      <c r="I6192" s="126" t="s">
        <v>20135</v>
      </c>
      <c r="J6192" s="126" t="s">
        <v>26235</v>
      </c>
      <c r="K6192" s="9">
        <f>_xlfn.IFNA(VLOOKUP(Table5[[#This Row],[Section]],SubSill_Tier,2,FALSE),0)</f>
        <v>0</v>
      </c>
      <c r="L6192" s="9" t="str">
        <f t="shared" si="105"/>
        <v/>
      </c>
      <c r="M6192" s="205" t="str" cm="1">
        <f t="array" ref="M6192">_xlfn.IFS(NOT(ISERROR(VLOOKUP(Table5[[#This Row],[Section]],TB_notTB,1,FALSE))),"No",LEFT(Table5[[#This Row],[Section]],3)="ETB","PLS",LEFT(Table5[[#This Row],[Section]],1)="7","PDB",NOT(ISBLANK(Table5[[#This Row],[Section]])),"No")</f>
        <v>No</v>
      </c>
    </row>
    <row r="6193" spans="1:13" x14ac:dyDescent="0.25">
      <c r="A6193" s="126" t="s">
        <v>16258</v>
      </c>
      <c r="B6193" s="126" t="s">
        <v>16259</v>
      </c>
      <c r="C6193" s="126" t="s">
        <v>75</v>
      </c>
      <c r="D6193" s="127">
        <v>1.2689999999999999</v>
      </c>
      <c r="E6193" s="128">
        <v>325</v>
      </c>
      <c r="F6193" s="128">
        <v>100</v>
      </c>
      <c r="G6193" s="126" t="s">
        <v>14891</v>
      </c>
      <c r="H6193" s="126" t="s">
        <v>20279</v>
      </c>
      <c r="I6193" s="126" t="s">
        <v>20280</v>
      </c>
      <c r="J6193" s="126" t="s">
        <v>26297</v>
      </c>
      <c r="K6193" s="9">
        <f>_xlfn.IFNA(VLOOKUP(Table5[[#This Row],[Section]],SubSill_Tier,2,FALSE),0)</f>
        <v>0</v>
      </c>
      <c r="L6193" s="9" t="str">
        <f t="shared" si="105"/>
        <v/>
      </c>
      <c r="M6193" s="205" t="str" cm="1">
        <f t="array" ref="M6193">_xlfn.IFS(NOT(ISERROR(VLOOKUP(Table5[[#This Row],[Section]],TB_notTB,1,FALSE))),"No",LEFT(Table5[[#This Row],[Section]],3)="ETB","PLS",LEFT(Table5[[#This Row],[Section]],1)="7","PDB",NOT(ISBLANK(Table5[[#This Row],[Section]])),"No")</f>
        <v>No</v>
      </c>
    </row>
    <row r="6194" spans="1:13" x14ac:dyDescent="0.25">
      <c r="A6194" s="126" t="s">
        <v>2684</v>
      </c>
      <c r="B6194" s="126" t="s">
        <v>2685</v>
      </c>
      <c r="C6194" s="126" t="s">
        <v>75</v>
      </c>
      <c r="D6194" s="127">
        <v>0.29699999999999999</v>
      </c>
      <c r="E6194" s="128">
        <v>147</v>
      </c>
      <c r="F6194" s="128">
        <v>147</v>
      </c>
      <c r="G6194" s="126" t="s">
        <v>13756</v>
      </c>
      <c r="H6194" s="126" t="s">
        <v>20179</v>
      </c>
      <c r="I6194" s="126" t="s">
        <v>20180</v>
      </c>
      <c r="J6194" s="126" t="s">
        <v>26232</v>
      </c>
      <c r="K6194" s="9">
        <f>_xlfn.IFNA(VLOOKUP(Table5[[#This Row],[Section]],SubSill_Tier,2,FALSE),0)</f>
        <v>0</v>
      </c>
      <c r="L6194" s="9" t="str">
        <f t="shared" si="105"/>
        <v/>
      </c>
      <c r="M6194" s="205" t="str" cm="1">
        <f t="array" ref="M6194">_xlfn.IFS(NOT(ISERROR(VLOOKUP(Table5[[#This Row],[Section]],TB_notTB,1,FALSE))),"No",LEFT(Table5[[#This Row],[Section]],3)="ETB","PLS",LEFT(Table5[[#This Row],[Section]],1)="7","PDB",NOT(ISBLANK(Table5[[#This Row],[Section]])),"No")</f>
        <v>No</v>
      </c>
    </row>
    <row r="6195" spans="1:13" x14ac:dyDescent="0.25">
      <c r="A6195" s="126" t="s">
        <v>8575</v>
      </c>
      <c r="B6195" s="126" t="s">
        <v>8576</v>
      </c>
      <c r="C6195" s="126" t="s">
        <v>75</v>
      </c>
      <c r="D6195" s="127">
        <v>1.2010000000000001</v>
      </c>
      <c r="E6195" s="128">
        <v>168</v>
      </c>
      <c r="F6195" s="128">
        <v>110</v>
      </c>
      <c r="G6195" s="126" t="s">
        <v>13716</v>
      </c>
      <c r="H6195" s="126" t="s">
        <v>21094</v>
      </c>
      <c r="I6195" s="126" t="s">
        <v>21095</v>
      </c>
      <c r="J6195" s="126" t="s">
        <v>26233</v>
      </c>
      <c r="K6195" s="9">
        <f>_xlfn.IFNA(VLOOKUP(Table5[[#This Row],[Section]],SubSill_Tier,2,FALSE),0)</f>
        <v>0</v>
      </c>
      <c r="L6195" s="9" t="str">
        <f t="shared" si="105"/>
        <v>Wall</v>
      </c>
      <c r="M6195" s="205" t="str" cm="1">
        <f t="array" ref="M6195">_xlfn.IFS(NOT(ISERROR(VLOOKUP(Table5[[#This Row],[Section]],TB_notTB,1,FALSE))),"No",LEFT(Table5[[#This Row],[Section]],3)="ETB","PLS",LEFT(Table5[[#This Row],[Section]],1)="7","PDB",NOT(ISBLANK(Table5[[#This Row],[Section]])),"No")</f>
        <v>No</v>
      </c>
    </row>
    <row r="6196" spans="1:13" x14ac:dyDescent="0.25">
      <c r="A6196" s="126" t="s">
        <v>8577</v>
      </c>
      <c r="B6196" s="126" t="s">
        <v>12689</v>
      </c>
      <c r="C6196" s="126" t="s">
        <v>75</v>
      </c>
      <c r="D6196" s="127">
        <v>1.8660000000000001</v>
      </c>
      <c r="E6196" s="128">
        <v>558</v>
      </c>
      <c r="F6196" s="128">
        <v>161</v>
      </c>
      <c r="G6196" s="126" t="s">
        <v>13721</v>
      </c>
      <c r="H6196" s="126" t="s">
        <v>21068</v>
      </c>
      <c r="I6196" s="126" t="s">
        <v>21069</v>
      </c>
      <c r="J6196" s="126" t="s">
        <v>26233</v>
      </c>
      <c r="K6196" s="9">
        <f>_xlfn.IFNA(VLOOKUP(Table5[[#This Row],[Section]],SubSill_Tier,2,FALSE),0)</f>
        <v>0</v>
      </c>
      <c r="L6196" s="9" t="str">
        <f t="shared" si="105"/>
        <v/>
      </c>
      <c r="M6196" s="205" t="str" cm="1">
        <f t="array" ref="M6196">_xlfn.IFS(NOT(ISERROR(VLOOKUP(Table5[[#This Row],[Section]],TB_notTB,1,FALSE))),"No",LEFT(Table5[[#This Row],[Section]],3)="ETB","PLS",LEFT(Table5[[#This Row],[Section]],1)="7","PDB",NOT(ISBLANK(Table5[[#This Row],[Section]])),"No")</f>
        <v>No</v>
      </c>
    </row>
    <row r="6197" spans="1:13" x14ac:dyDescent="0.25">
      <c r="A6197" s="126" t="s">
        <v>2686</v>
      </c>
      <c r="B6197" s="126" t="s">
        <v>2687</v>
      </c>
      <c r="C6197" s="126" t="s">
        <v>75</v>
      </c>
      <c r="D6197" s="127">
        <v>0.79500000000000004</v>
      </c>
      <c r="E6197" s="128">
        <v>323</v>
      </c>
      <c r="F6197" s="128">
        <v>100</v>
      </c>
      <c r="G6197" s="126" t="s">
        <v>13756</v>
      </c>
      <c r="H6197" s="126" t="s">
        <v>20179</v>
      </c>
      <c r="I6197" s="126" t="s">
        <v>20180</v>
      </c>
      <c r="J6197" s="126" t="s">
        <v>26232</v>
      </c>
      <c r="K6197" s="9">
        <f>_xlfn.IFNA(VLOOKUP(Table5[[#This Row],[Section]],SubSill_Tier,2,FALSE),0)</f>
        <v>0</v>
      </c>
      <c r="L6197" s="9" t="str">
        <f t="shared" si="105"/>
        <v/>
      </c>
      <c r="M6197" s="205" t="str" cm="1">
        <f t="array" ref="M6197">_xlfn.IFS(NOT(ISERROR(VLOOKUP(Table5[[#This Row],[Section]],TB_notTB,1,FALSE))),"No",LEFT(Table5[[#This Row],[Section]],3)="ETB","PLS",LEFT(Table5[[#This Row],[Section]],1)="7","PDB",NOT(ISBLANK(Table5[[#This Row],[Section]])),"No")</f>
        <v>No</v>
      </c>
    </row>
    <row r="6198" spans="1:13" x14ac:dyDescent="0.25">
      <c r="A6198" s="126" t="s">
        <v>2688</v>
      </c>
      <c r="B6198" s="126" t="s">
        <v>2689</v>
      </c>
      <c r="C6198" s="126" t="s">
        <v>75</v>
      </c>
      <c r="D6198" s="127">
        <v>0.52400000000000002</v>
      </c>
      <c r="E6198" s="128">
        <v>241</v>
      </c>
      <c r="F6198" s="128">
        <v>140</v>
      </c>
      <c r="G6198" s="126" t="s">
        <v>13756</v>
      </c>
      <c r="H6198" s="126" t="s">
        <v>20179</v>
      </c>
      <c r="I6198" s="126" t="s">
        <v>20180</v>
      </c>
      <c r="J6198" s="126" t="s">
        <v>26232</v>
      </c>
      <c r="K6198" s="9">
        <f>_xlfn.IFNA(VLOOKUP(Table5[[#This Row],[Section]],SubSill_Tier,2,FALSE),0)</f>
        <v>0</v>
      </c>
      <c r="L6198" s="9" t="str">
        <f t="shared" si="105"/>
        <v/>
      </c>
      <c r="M6198" s="205" t="str" cm="1">
        <f t="array" ref="M6198">_xlfn.IFS(NOT(ISERROR(VLOOKUP(Table5[[#This Row],[Section]],TB_notTB,1,FALSE))),"No",LEFT(Table5[[#This Row],[Section]],3)="ETB","PLS",LEFT(Table5[[#This Row],[Section]],1)="7","PDB",NOT(ISBLANK(Table5[[#This Row],[Section]])),"No")</f>
        <v>No</v>
      </c>
    </row>
    <row r="6199" spans="1:13" x14ac:dyDescent="0.25">
      <c r="A6199" s="126" t="s">
        <v>8578</v>
      </c>
      <c r="B6199" s="126" t="s">
        <v>8579</v>
      </c>
      <c r="C6199" s="126" t="s">
        <v>75</v>
      </c>
      <c r="D6199" s="127">
        <v>0.32300000000000001</v>
      </c>
      <c r="E6199" s="128">
        <v>107</v>
      </c>
      <c r="F6199" s="128">
        <v>107</v>
      </c>
      <c r="G6199" s="126" t="s">
        <v>13716</v>
      </c>
      <c r="H6199" s="126" t="s">
        <v>21094</v>
      </c>
      <c r="I6199" s="126" t="s">
        <v>21095</v>
      </c>
      <c r="J6199" s="126" t="s">
        <v>26233</v>
      </c>
      <c r="K6199" s="9">
        <f>_xlfn.IFNA(VLOOKUP(Table5[[#This Row],[Section]],SubSill_Tier,2,FALSE),0)</f>
        <v>0</v>
      </c>
      <c r="L6199" s="9" t="str">
        <f t="shared" si="105"/>
        <v>Wall</v>
      </c>
      <c r="M6199" s="205" t="str" cm="1">
        <f t="array" ref="M6199">_xlfn.IFS(NOT(ISERROR(VLOOKUP(Table5[[#This Row],[Section]],TB_notTB,1,FALSE))),"No",LEFT(Table5[[#This Row],[Section]],3)="ETB","PLS",LEFT(Table5[[#This Row],[Section]],1)="7","PDB",NOT(ISBLANK(Table5[[#This Row],[Section]])),"No")</f>
        <v>No</v>
      </c>
    </row>
    <row r="6200" spans="1:13" x14ac:dyDescent="0.25">
      <c r="A6200" s="126" t="s">
        <v>2690</v>
      </c>
      <c r="B6200" s="126" t="s">
        <v>2691</v>
      </c>
      <c r="C6200" s="126" t="s">
        <v>75</v>
      </c>
      <c r="D6200" s="127">
        <v>1.054</v>
      </c>
      <c r="E6200" s="128">
        <v>215</v>
      </c>
      <c r="F6200" s="128">
        <v>150</v>
      </c>
      <c r="G6200" s="126" t="s">
        <v>13756</v>
      </c>
      <c r="H6200" s="126" t="s">
        <v>20179</v>
      </c>
      <c r="I6200" s="126" t="s">
        <v>20180</v>
      </c>
      <c r="J6200" s="126" t="s">
        <v>26232</v>
      </c>
      <c r="K6200" s="9">
        <f>_xlfn.IFNA(VLOOKUP(Table5[[#This Row],[Section]],SubSill_Tier,2,FALSE),0)</f>
        <v>0</v>
      </c>
      <c r="L6200" s="9" t="str">
        <f t="shared" si="105"/>
        <v/>
      </c>
      <c r="M6200" s="205" t="str" cm="1">
        <f t="array" ref="M6200">_xlfn.IFS(NOT(ISERROR(VLOOKUP(Table5[[#This Row],[Section]],TB_notTB,1,FALSE))),"No",LEFT(Table5[[#This Row],[Section]],3)="ETB","PLS",LEFT(Table5[[#This Row],[Section]],1)="7","PDB",NOT(ISBLANK(Table5[[#This Row],[Section]])),"No")</f>
        <v>No</v>
      </c>
    </row>
    <row r="6201" spans="1:13" x14ac:dyDescent="0.25">
      <c r="A6201" s="126" t="s">
        <v>8580</v>
      </c>
      <c r="B6201" s="126" t="s">
        <v>12690</v>
      </c>
      <c r="C6201" s="126" t="s">
        <v>75</v>
      </c>
      <c r="D6201" s="127">
        <v>1.2609999999999999</v>
      </c>
      <c r="E6201" s="128">
        <v>400</v>
      </c>
      <c r="F6201" s="128">
        <v>156</v>
      </c>
      <c r="G6201" s="126" t="s">
        <v>13724</v>
      </c>
      <c r="H6201" s="126" t="s">
        <v>21063</v>
      </c>
      <c r="I6201" s="126" t="s">
        <v>21064</v>
      </c>
      <c r="J6201" s="126" t="s">
        <v>26233</v>
      </c>
      <c r="K6201" s="9">
        <f>_xlfn.IFNA(VLOOKUP(Table5[[#This Row],[Section]],SubSill_Tier,2,FALSE),0)</f>
        <v>0</v>
      </c>
      <c r="L6201" s="9" t="str">
        <f t="shared" si="105"/>
        <v>Wall</v>
      </c>
      <c r="M6201" s="205" t="str" cm="1">
        <f t="array" ref="M6201">_xlfn.IFS(NOT(ISERROR(VLOOKUP(Table5[[#This Row],[Section]],TB_notTB,1,FALSE))),"No",LEFT(Table5[[#This Row],[Section]],3)="ETB","PLS",LEFT(Table5[[#This Row],[Section]],1)="7","PDB",NOT(ISBLANK(Table5[[#This Row],[Section]])),"No")</f>
        <v>No</v>
      </c>
    </row>
    <row r="6202" spans="1:13" x14ac:dyDescent="0.25">
      <c r="A6202" s="126" t="s">
        <v>8581</v>
      </c>
      <c r="B6202" s="126" t="s">
        <v>12691</v>
      </c>
      <c r="C6202" s="126" t="s">
        <v>75</v>
      </c>
      <c r="D6202" s="127">
        <v>1.913</v>
      </c>
      <c r="E6202" s="128">
        <v>556</v>
      </c>
      <c r="F6202" s="128">
        <v>191</v>
      </c>
      <c r="G6202" s="126" t="s">
        <v>13724</v>
      </c>
      <c r="H6202" s="126" t="s">
        <v>20121</v>
      </c>
      <c r="I6202" s="126" t="s">
        <v>20122</v>
      </c>
      <c r="J6202" s="126" t="s">
        <v>26234</v>
      </c>
      <c r="K6202" s="9">
        <f>_xlfn.IFNA(VLOOKUP(Table5[[#This Row],[Section]],SubSill_Tier,2,FALSE),0)</f>
        <v>0</v>
      </c>
      <c r="L6202" s="9" t="str">
        <f t="shared" si="105"/>
        <v>Wall</v>
      </c>
      <c r="M6202" s="205" t="str" cm="1">
        <f t="array" ref="M6202">_xlfn.IFS(NOT(ISERROR(VLOOKUP(Table5[[#This Row],[Section]],TB_notTB,1,FALSE))),"No",LEFT(Table5[[#This Row],[Section]],3)="ETB","PLS",LEFT(Table5[[#This Row],[Section]],1)="7","PDB",NOT(ISBLANK(Table5[[#This Row],[Section]])),"No")</f>
        <v>No</v>
      </c>
    </row>
    <row r="6203" spans="1:13" x14ac:dyDescent="0.25">
      <c r="A6203" s="126" t="s">
        <v>8582</v>
      </c>
      <c r="B6203" s="126" t="s">
        <v>12692</v>
      </c>
      <c r="C6203" s="126" t="s">
        <v>75</v>
      </c>
      <c r="D6203" s="127">
        <v>3.0150000000000001</v>
      </c>
      <c r="E6203" s="128">
        <v>442</v>
      </c>
      <c r="F6203" s="128">
        <v>442</v>
      </c>
      <c r="G6203" s="126" t="s">
        <v>13750</v>
      </c>
      <c r="H6203" s="126" t="s">
        <v>20132</v>
      </c>
      <c r="I6203" s="126" t="s">
        <v>20133</v>
      </c>
      <c r="J6203" s="126" t="s">
        <v>26250</v>
      </c>
      <c r="K6203" s="9">
        <f>_xlfn.IFNA(VLOOKUP(Table5[[#This Row],[Section]],SubSill_Tier,2,FALSE),0)</f>
        <v>0</v>
      </c>
      <c r="L6203" s="9" t="str">
        <f t="shared" si="105"/>
        <v>Wall</v>
      </c>
      <c r="M6203" s="205" t="str" cm="1">
        <f t="array" ref="M6203">_xlfn.IFS(NOT(ISERROR(VLOOKUP(Table5[[#This Row],[Section]],TB_notTB,1,FALSE))),"No",LEFT(Table5[[#This Row],[Section]],3)="ETB","PLS",LEFT(Table5[[#This Row],[Section]],1)="7","PDB",NOT(ISBLANK(Table5[[#This Row],[Section]])),"No")</f>
        <v>No</v>
      </c>
    </row>
    <row r="6204" spans="1:13" x14ac:dyDescent="0.25">
      <c r="A6204" s="126" t="s">
        <v>8583</v>
      </c>
      <c r="B6204" s="126" t="s">
        <v>8584</v>
      </c>
      <c r="C6204" s="126" t="s">
        <v>75</v>
      </c>
      <c r="D6204" s="127">
        <v>5.9390000000000001</v>
      </c>
      <c r="E6204" s="128">
        <v>225</v>
      </c>
      <c r="F6204" s="128">
        <v>225</v>
      </c>
      <c r="G6204" s="126" t="s">
        <v>13740</v>
      </c>
      <c r="H6204" s="126" t="s">
        <v>20124</v>
      </c>
      <c r="I6204" s="126" t="s">
        <v>21059</v>
      </c>
      <c r="J6204" s="126" t="s">
        <v>26245</v>
      </c>
      <c r="K6204" s="9">
        <f>_xlfn.IFNA(VLOOKUP(Table5[[#This Row],[Section]],SubSill_Tier,2,FALSE),0)</f>
        <v>0</v>
      </c>
      <c r="L6204" s="9" t="str">
        <f t="shared" si="105"/>
        <v>Wall</v>
      </c>
      <c r="M6204" s="205" t="str" cm="1">
        <f t="array" ref="M6204">_xlfn.IFS(NOT(ISERROR(VLOOKUP(Table5[[#This Row],[Section]],TB_notTB,1,FALSE))),"No",LEFT(Table5[[#This Row],[Section]],3)="ETB","PLS",LEFT(Table5[[#This Row],[Section]],1)="7","PDB",NOT(ISBLANK(Table5[[#This Row],[Section]])),"No")</f>
        <v>No</v>
      </c>
    </row>
    <row r="6205" spans="1:13" x14ac:dyDescent="0.25">
      <c r="A6205" s="126" t="s">
        <v>8585</v>
      </c>
      <c r="B6205" s="126" t="s">
        <v>12541</v>
      </c>
      <c r="C6205" s="126" t="s">
        <v>75</v>
      </c>
      <c r="D6205" s="127">
        <v>2.2999999999999998</v>
      </c>
      <c r="E6205" s="128">
        <v>652</v>
      </c>
      <c r="F6205" s="128">
        <v>250</v>
      </c>
      <c r="G6205" s="126" t="s">
        <v>13757</v>
      </c>
      <c r="H6205" s="126" t="s">
        <v>21122</v>
      </c>
      <c r="I6205" s="126" t="s">
        <v>21123</v>
      </c>
      <c r="J6205" s="126" t="s">
        <v>26233</v>
      </c>
      <c r="K6205" s="9">
        <f>_xlfn.IFNA(VLOOKUP(Table5[[#This Row],[Section]],SubSill_Tier,2,FALSE),0)</f>
        <v>0</v>
      </c>
      <c r="L6205" s="9" t="str">
        <f t="shared" si="105"/>
        <v>Wall</v>
      </c>
      <c r="M6205" s="205" t="str" cm="1">
        <f t="array" ref="M6205">_xlfn.IFS(NOT(ISERROR(VLOOKUP(Table5[[#This Row],[Section]],TB_notTB,1,FALSE))),"No",LEFT(Table5[[#This Row],[Section]],3)="ETB","PLS",LEFT(Table5[[#This Row],[Section]],1)="7","PDB",NOT(ISBLANK(Table5[[#This Row],[Section]])),"No")</f>
        <v>No</v>
      </c>
    </row>
    <row r="6206" spans="1:13" x14ac:dyDescent="0.25">
      <c r="A6206" s="126" t="s">
        <v>2692</v>
      </c>
      <c r="B6206" s="126" t="s">
        <v>29501</v>
      </c>
      <c r="C6206" s="126" t="s">
        <v>75</v>
      </c>
      <c r="D6206" s="127">
        <v>0.48499999999999999</v>
      </c>
      <c r="E6206" s="128">
        <v>119</v>
      </c>
      <c r="F6206" s="128">
        <v>119</v>
      </c>
      <c r="G6206" s="126" t="s">
        <v>13756</v>
      </c>
      <c r="H6206" s="126" t="s">
        <v>20179</v>
      </c>
      <c r="I6206" s="126" t="s">
        <v>20180</v>
      </c>
      <c r="J6206" s="126" t="s">
        <v>26232</v>
      </c>
      <c r="K6206" s="9">
        <f>_xlfn.IFNA(VLOOKUP(Table5[[#This Row],[Section]],SubSill_Tier,2,FALSE),0)</f>
        <v>0</v>
      </c>
      <c r="L6206" s="9" t="str">
        <f t="shared" si="105"/>
        <v/>
      </c>
      <c r="M6206" s="205" t="str" cm="1">
        <f t="array" ref="M6206">_xlfn.IFS(NOT(ISERROR(VLOOKUP(Table5[[#This Row],[Section]],TB_notTB,1,FALSE))),"No",LEFT(Table5[[#This Row],[Section]],3)="ETB","PLS",LEFT(Table5[[#This Row],[Section]],1)="7","PDB",NOT(ISBLANK(Table5[[#This Row],[Section]])),"No")</f>
        <v>No</v>
      </c>
    </row>
    <row r="6207" spans="1:13" x14ac:dyDescent="0.25">
      <c r="A6207" s="126" t="s">
        <v>8586</v>
      </c>
      <c r="B6207" s="126" t="s">
        <v>6006</v>
      </c>
      <c r="C6207" s="126" t="s">
        <v>75</v>
      </c>
      <c r="D6207" s="127">
        <v>0.55400000000000005</v>
      </c>
      <c r="E6207" s="128">
        <v>259</v>
      </c>
      <c r="F6207" s="128">
        <v>259</v>
      </c>
      <c r="G6207" s="126" t="s">
        <v>13719</v>
      </c>
      <c r="H6207" s="126" t="s">
        <v>20128</v>
      </c>
      <c r="I6207" s="126" t="s">
        <v>20129</v>
      </c>
      <c r="J6207" s="126" t="s">
        <v>26235</v>
      </c>
      <c r="K6207" s="9">
        <f>_xlfn.IFNA(VLOOKUP(Table5[[#This Row],[Section]],SubSill_Tier,2,FALSE),0)</f>
        <v>0</v>
      </c>
      <c r="L6207" s="9" t="str">
        <f t="shared" si="105"/>
        <v/>
      </c>
      <c r="M6207" s="205" t="str" cm="1">
        <f t="array" ref="M6207">_xlfn.IFS(NOT(ISERROR(VLOOKUP(Table5[[#This Row],[Section]],TB_notTB,1,FALSE))),"No",LEFT(Table5[[#This Row],[Section]],3)="ETB","PLS",LEFT(Table5[[#This Row],[Section]],1)="7","PDB",NOT(ISBLANK(Table5[[#This Row],[Section]])),"No")</f>
        <v>No</v>
      </c>
    </row>
    <row r="6208" spans="1:13" x14ac:dyDescent="0.25">
      <c r="A6208" s="126" t="s">
        <v>8587</v>
      </c>
      <c r="B6208" s="126" t="s">
        <v>8588</v>
      </c>
      <c r="C6208" s="126" t="s">
        <v>75</v>
      </c>
      <c r="D6208" s="127">
        <v>0.71899999999999997</v>
      </c>
      <c r="E6208" s="128">
        <v>141</v>
      </c>
      <c r="F6208" s="128">
        <v>141</v>
      </c>
      <c r="G6208" s="126" t="s">
        <v>13713</v>
      </c>
      <c r="H6208" s="126" t="s">
        <v>21056</v>
      </c>
      <c r="I6208" s="126" t="s">
        <v>21057</v>
      </c>
      <c r="J6208" s="126" t="s">
        <v>26233</v>
      </c>
      <c r="K6208" s="9">
        <f>_xlfn.IFNA(VLOOKUP(Table5[[#This Row],[Section]],SubSill_Tier,2,FALSE),0)</f>
        <v>0</v>
      </c>
      <c r="L6208" s="9" t="str">
        <f t="shared" si="105"/>
        <v>Wall</v>
      </c>
      <c r="M6208" s="205" t="str" cm="1">
        <f t="array" ref="M6208">_xlfn.IFS(NOT(ISERROR(VLOOKUP(Table5[[#This Row],[Section]],TB_notTB,1,FALSE))),"No",LEFT(Table5[[#This Row],[Section]],3)="ETB","PLS",LEFT(Table5[[#This Row],[Section]],1)="7","PDB",NOT(ISBLANK(Table5[[#This Row],[Section]])),"No")</f>
        <v>No</v>
      </c>
    </row>
    <row r="6209" spans="1:13" x14ac:dyDescent="0.25">
      <c r="A6209" s="126" t="s">
        <v>2694</v>
      </c>
      <c r="B6209" s="126" t="s">
        <v>2695</v>
      </c>
      <c r="C6209" s="126" t="s">
        <v>75</v>
      </c>
      <c r="D6209" s="127">
        <v>0.80200000000000005</v>
      </c>
      <c r="E6209" s="128">
        <v>228</v>
      </c>
      <c r="F6209" s="128">
        <v>100</v>
      </c>
      <c r="G6209" s="126" t="s">
        <v>13736</v>
      </c>
      <c r="H6209" s="126" t="s">
        <v>20148</v>
      </c>
      <c r="I6209" s="126" t="s">
        <v>21073</v>
      </c>
      <c r="J6209" s="126" t="s">
        <v>26239</v>
      </c>
      <c r="K6209" s="9">
        <f>_xlfn.IFNA(VLOOKUP(Table5[[#This Row],[Section]],SubSill_Tier,2,FALSE),0)</f>
        <v>0</v>
      </c>
      <c r="L6209" s="9" t="str">
        <f t="shared" si="105"/>
        <v/>
      </c>
      <c r="M6209" s="205" t="str" cm="1">
        <f t="array" ref="M6209">_xlfn.IFS(NOT(ISERROR(VLOOKUP(Table5[[#This Row],[Section]],TB_notTB,1,FALSE))),"No",LEFT(Table5[[#This Row],[Section]],3)="ETB","PLS",LEFT(Table5[[#This Row],[Section]],1)="7","PDB",NOT(ISBLANK(Table5[[#This Row],[Section]])),"No")</f>
        <v>No</v>
      </c>
    </row>
    <row r="6210" spans="1:13" x14ac:dyDescent="0.25">
      <c r="A6210" s="126" t="s">
        <v>8589</v>
      </c>
      <c r="B6210" s="126" t="s">
        <v>8590</v>
      </c>
      <c r="C6210" s="126" t="s">
        <v>75</v>
      </c>
      <c r="D6210" s="127">
        <v>1.1679999999999999</v>
      </c>
      <c r="E6210" s="128">
        <v>281</v>
      </c>
      <c r="F6210" s="128">
        <v>281</v>
      </c>
      <c r="G6210" s="126" t="s">
        <v>13727</v>
      </c>
      <c r="H6210" s="126" t="s">
        <v>21089</v>
      </c>
      <c r="I6210" s="126" t="s">
        <v>21090</v>
      </c>
      <c r="J6210" s="126" t="s">
        <v>26233</v>
      </c>
      <c r="K6210" s="9">
        <f>_xlfn.IFNA(VLOOKUP(Table5[[#This Row],[Section]],SubSill_Tier,2,FALSE),0)</f>
        <v>0</v>
      </c>
      <c r="L6210" s="9" t="str">
        <f t="shared" ref="L6210:L6273" si="106">IFERROR(IF(LEFT(G6210,2)="AI",IF(_xlfn.NUMBERVALUE(IFERROR(LEFT(IF(ISERROR(FIND("X",UPPER(B6210))),UPPER(B6210),RIGHT(UPPER(B6210),LEN(UPPER(B6210))-FIND("~",SUBSTITUTE(UPPER(B6210),"X","~",LEN(UPPER(B6210))-LEN(SUBSTITUTE(UPPER(B6210),"X","")))))),FIND(" ",IF(ISERROR(FIND("X",UPPER(B6210))),UPPER(B6210),RIGHT(UPPER(B6210),LEN(UPPER(B6210))-FIND("~",SUBSTITUTE(UPPER(B6210),"X","~",LEN(UPPER(B6210))-LEN(SUBSTITUTE(UPPER(B6210),"X","")))))),1)-1),IF(ISERROR(FIND("X",UPPER(B6210))),UPPER(B6210),RIGHT(UPPER(B6210),LEN(UPPER(B6210))-FIND("~",SUBSTITUTE(UPPER(B6210),"X","~",LEN(UPPER(B6210))-LEN(SUBSTITUTE(UPPER(B6210),"X",""))))))),".")&gt;=5,"Wall",""),""),"")</f>
        <v>Wall</v>
      </c>
      <c r="M6210" s="205" t="str" cm="1">
        <f t="array" ref="M6210">_xlfn.IFS(NOT(ISERROR(VLOOKUP(Table5[[#This Row],[Section]],TB_notTB,1,FALSE))),"No",LEFT(Table5[[#This Row],[Section]],3)="ETB","PLS",LEFT(Table5[[#This Row],[Section]],1)="7","PDB",NOT(ISBLANK(Table5[[#This Row],[Section]])),"No")</f>
        <v>No</v>
      </c>
    </row>
    <row r="6211" spans="1:13" x14ac:dyDescent="0.25">
      <c r="A6211" s="126" t="s">
        <v>13612</v>
      </c>
      <c r="B6211" s="126" t="s">
        <v>13613</v>
      </c>
      <c r="C6211" s="126" t="s">
        <v>75</v>
      </c>
      <c r="D6211" s="127">
        <v>0.219</v>
      </c>
      <c r="E6211" s="128">
        <v>119</v>
      </c>
      <c r="F6211" s="128">
        <v>100</v>
      </c>
      <c r="G6211" s="126" t="s">
        <v>21170</v>
      </c>
      <c r="H6211" s="126" t="s">
        <v>21171</v>
      </c>
      <c r="I6211" s="126" t="s">
        <v>21172</v>
      </c>
      <c r="J6211" s="126" t="s">
        <v>26233</v>
      </c>
      <c r="K6211" s="9">
        <f>_xlfn.IFNA(VLOOKUP(Table5[[#This Row],[Section]],SubSill_Tier,2,FALSE),0)</f>
        <v>0</v>
      </c>
      <c r="L6211" s="9" t="str">
        <f t="shared" si="106"/>
        <v>Wall</v>
      </c>
      <c r="M6211" s="205" t="str" cm="1">
        <f t="array" ref="M6211">_xlfn.IFS(NOT(ISERROR(VLOOKUP(Table5[[#This Row],[Section]],TB_notTB,1,FALSE))),"No",LEFT(Table5[[#This Row],[Section]],3)="ETB","PLS",LEFT(Table5[[#This Row],[Section]],1)="7","PDB",NOT(ISBLANK(Table5[[#This Row],[Section]])),"No")</f>
        <v>No</v>
      </c>
    </row>
    <row r="6212" spans="1:13" x14ac:dyDescent="0.25">
      <c r="A6212" s="126" t="s">
        <v>8591</v>
      </c>
      <c r="B6212" s="126" t="s">
        <v>8592</v>
      </c>
      <c r="C6212" s="126" t="s">
        <v>75</v>
      </c>
      <c r="D6212" s="127">
        <v>0.13300000000000001</v>
      </c>
      <c r="E6212" s="128">
        <v>100</v>
      </c>
      <c r="F6212" s="128">
        <v>100</v>
      </c>
      <c r="G6212" s="126" t="s">
        <v>13713</v>
      </c>
      <c r="H6212" s="126" t="s">
        <v>21056</v>
      </c>
      <c r="I6212" s="126" t="s">
        <v>21057</v>
      </c>
      <c r="J6212" s="126" t="s">
        <v>26233</v>
      </c>
      <c r="K6212" s="9">
        <f>_xlfn.IFNA(VLOOKUP(Table5[[#This Row],[Section]],SubSill_Tier,2,FALSE),0)</f>
        <v>0</v>
      </c>
      <c r="L6212" s="9" t="str">
        <f t="shared" si="106"/>
        <v/>
      </c>
      <c r="M6212" s="205" t="str" cm="1">
        <f t="array" ref="M6212">_xlfn.IFS(NOT(ISERROR(VLOOKUP(Table5[[#This Row],[Section]],TB_notTB,1,FALSE))),"No",LEFT(Table5[[#This Row],[Section]],3)="ETB","PLS",LEFT(Table5[[#This Row],[Section]],1)="7","PDB",NOT(ISBLANK(Table5[[#This Row],[Section]])),"No")</f>
        <v>No</v>
      </c>
    </row>
    <row r="6213" spans="1:13" x14ac:dyDescent="0.25">
      <c r="A6213" s="126" t="s">
        <v>8593</v>
      </c>
      <c r="B6213" s="126" t="s">
        <v>8594</v>
      </c>
      <c r="C6213" s="126" t="s">
        <v>75</v>
      </c>
      <c r="D6213" s="127">
        <v>0.184</v>
      </c>
      <c r="E6213" s="128">
        <v>136</v>
      </c>
      <c r="F6213" s="128">
        <v>100</v>
      </c>
      <c r="G6213" s="126" t="s">
        <v>13713</v>
      </c>
      <c r="H6213" s="126" t="s">
        <v>21056</v>
      </c>
      <c r="I6213" s="126" t="s">
        <v>21057</v>
      </c>
      <c r="J6213" s="126" t="s">
        <v>26233</v>
      </c>
      <c r="K6213" s="9">
        <f>_xlfn.IFNA(VLOOKUP(Table5[[#This Row],[Section]],SubSill_Tier,2,FALSE),0)</f>
        <v>0</v>
      </c>
      <c r="L6213" s="9" t="str">
        <f t="shared" si="106"/>
        <v>Wall</v>
      </c>
      <c r="M6213" s="205" t="str" cm="1">
        <f t="array" ref="M6213">_xlfn.IFS(NOT(ISERROR(VLOOKUP(Table5[[#This Row],[Section]],TB_notTB,1,FALSE))),"No",LEFT(Table5[[#This Row],[Section]],3)="ETB","PLS",LEFT(Table5[[#This Row],[Section]],1)="7","PDB",NOT(ISBLANK(Table5[[#This Row],[Section]])),"No")</f>
        <v>No</v>
      </c>
    </row>
    <row r="6214" spans="1:13" x14ac:dyDescent="0.25">
      <c r="A6214" s="126" t="s">
        <v>8595</v>
      </c>
      <c r="B6214" s="126" t="s">
        <v>28144</v>
      </c>
      <c r="C6214" s="126" t="s">
        <v>75</v>
      </c>
      <c r="D6214" s="127">
        <v>0.53800000000000003</v>
      </c>
      <c r="E6214" s="128">
        <v>251</v>
      </c>
      <c r="F6214" s="128">
        <v>251</v>
      </c>
      <c r="G6214" s="126" t="s">
        <v>13720</v>
      </c>
      <c r="H6214" s="126" t="s">
        <v>20130</v>
      </c>
      <c r="I6214" s="126" t="s">
        <v>20131</v>
      </c>
      <c r="J6214" s="126" t="s">
        <v>26235</v>
      </c>
      <c r="K6214" s="9">
        <f>_xlfn.IFNA(VLOOKUP(Table5[[#This Row],[Section]],SubSill_Tier,2,FALSE),0)</f>
        <v>0</v>
      </c>
      <c r="L6214" s="9" t="str">
        <f t="shared" si="106"/>
        <v/>
      </c>
      <c r="M6214" s="205" t="str" cm="1">
        <f t="array" ref="M6214">_xlfn.IFS(NOT(ISERROR(VLOOKUP(Table5[[#This Row],[Section]],TB_notTB,1,FALSE))),"No",LEFT(Table5[[#This Row],[Section]],3)="ETB","PLS",LEFT(Table5[[#This Row],[Section]],1)="7","PDB",NOT(ISBLANK(Table5[[#This Row],[Section]])),"No")</f>
        <v>No</v>
      </c>
    </row>
    <row r="6215" spans="1:13" x14ac:dyDescent="0.25">
      <c r="A6215" s="126" t="s">
        <v>8596</v>
      </c>
      <c r="B6215" s="126" t="s">
        <v>8597</v>
      </c>
      <c r="C6215" s="126" t="s">
        <v>75</v>
      </c>
      <c r="D6215" s="127">
        <v>0.59399999999999997</v>
      </c>
      <c r="E6215" s="128">
        <v>162</v>
      </c>
      <c r="F6215" s="128">
        <v>124</v>
      </c>
      <c r="G6215" s="126" t="s">
        <v>13716</v>
      </c>
      <c r="H6215" s="126" t="s">
        <v>21094</v>
      </c>
      <c r="I6215" s="126" t="s">
        <v>21095</v>
      </c>
      <c r="J6215" s="126" t="s">
        <v>26233</v>
      </c>
      <c r="K6215" s="9">
        <f>_xlfn.IFNA(VLOOKUP(Table5[[#This Row],[Section]],SubSill_Tier,2,FALSE),0)</f>
        <v>0</v>
      </c>
      <c r="L6215" s="9" t="str">
        <f t="shared" si="106"/>
        <v>Wall</v>
      </c>
      <c r="M6215" s="205" t="str" cm="1">
        <f t="array" ref="M6215">_xlfn.IFS(NOT(ISERROR(VLOOKUP(Table5[[#This Row],[Section]],TB_notTB,1,FALSE))),"No",LEFT(Table5[[#This Row],[Section]],3)="ETB","PLS",LEFT(Table5[[#This Row],[Section]],1)="7","PDB",NOT(ISBLANK(Table5[[#This Row],[Section]])),"No")</f>
        <v>No</v>
      </c>
    </row>
    <row r="6216" spans="1:13" x14ac:dyDescent="0.25">
      <c r="A6216" s="126" t="s">
        <v>8598</v>
      </c>
      <c r="B6216" s="126" t="s">
        <v>8599</v>
      </c>
      <c r="C6216" s="126" t="s">
        <v>75</v>
      </c>
      <c r="D6216" s="127">
        <v>0.29599999999999999</v>
      </c>
      <c r="E6216" s="128">
        <v>136</v>
      </c>
      <c r="F6216" s="128">
        <v>105</v>
      </c>
      <c r="G6216" s="126" t="s">
        <v>13731</v>
      </c>
      <c r="H6216" s="126" t="s">
        <v>20121</v>
      </c>
      <c r="I6216" s="126" t="s">
        <v>20122</v>
      </c>
      <c r="J6216" s="126" t="s">
        <v>26234</v>
      </c>
      <c r="K6216" s="9">
        <f>_xlfn.IFNA(VLOOKUP(Table5[[#This Row],[Section]],SubSill_Tier,2,FALSE),0)</f>
        <v>0</v>
      </c>
      <c r="L6216" s="9" t="str">
        <f t="shared" si="106"/>
        <v/>
      </c>
      <c r="M6216" s="205" t="str" cm="1">
        <f t="array" ref="M6216">_xlfn.IFS(NOT(ISERROR(VLOOKUP(Table5[[#This Row],[Section]],TB_notTB,1,FALSE))),"No",LEFT(Table5[[#This Row],[Section]],3)="ETB","PLS",LEFT(Table5[[#This Row],[Section]],1)="7","PDB",NOT(ISBLANK(Table5[[#This Row],[Section]])),"No")</f>
        <v>No</v>
      </c>
    </row>
    <row r="6217" spans="1:13" x14ac:dyDescent="0.25">
      <c r="A6217" s="126" t="s">
        <v>2696</v>
      </c>
      <c r="B6217" s="126" t="s">
        <v>2697</v>
      </c>
      <c r="C6217" s="126" t="s">
        <v>75</v>
      </c>
      <c r="D6217" s="127">
        <v>0.69</v>
      </c>
      <c r="E6217" s="128">
        <v>277</v>
      </c>
      <c r="F6217" s="128">
        <v>100</v>
      </c>
      <c r="G6217" s="126" t="s">
        <v>13736</v>
      </c>
      <c r="H6217" s="126" t="s">
        <v>20148</v>
      </c>
      <c r="I6217" s="126" t="s">
        <v>21073</v>
      </c>
      <c r="J6217" s="126" t="s">
        <v>26239</v>
      </c>
      <c r="K6217" s="9">
        <f>_xlfn.IFNA(VLOOKUP(Table5[[#This Row],[Section]],SubSill_Tier,2,FALSE),0)</f>
        <v>0</v>
      </c>
      <c r="L6217" s="9" t="str">
        <f t="shared" si="106"/>
        <v/>
      </c>
      <c r="M6217" s="205" t="str" cm="1">
        <f t="array" ref="M6217">_xlfn.IFS(NOT(ISERROR(VLOOKUP(Table5[[#This Row],[Section]],TB_notTB,1,FALSE))),"No",LEFT(Table5[[#This Row],[Section]],3)="ETB","PLS",LEFT(Table5[[#This Row],[Section]],1)="7","PDB",NOT(ISBLANK(Table5[[#This Row],[Section]])),"No")</f>
        <v>No</v>
      </c>
    </row>
    <row r="6218" spans="1:13" x14ac:dyDescent="0.25">
      <c r="A6218" s="126" t="s">
        <v>2698</v>
      </c>
      <c r="B6218" s="126" t="s">
        <v>2699</v>
      </c>
      <c r="C6218" s="126" t="s">
        <v>75</v>
      </c>
      <c r="D6218" s="127">
        <v>0.629</v>
      </c>
      <c r="E6218" s="128">
        <v>268</v>
      </c>
      <c r="F6218" s="128">
        <v>100</v>
      </c>
      <c r="G6218" s="126" t="s">
        <v>13736</v>
      </c>
      <c r="H6218" s="126" t="s">
        <v>20148</v>
      </c>
      <c r="I6218" s="126" t="s">
        <v>21073</v>
      </c>
      <c r="J6218" s="126" t="s">
        <v>26239</v>
      </c>
      <c r="K6218" s="9">
        <f>_xlfn.IFNA(VLOOKUP(Table5[[#This Row],[Section]],SubSill_Tier,2,FALSE),0)</f>
        <v>0</v>
      </c>
      <c r="L6218" s="9" t="str">
        <f t="shared" si="106"/>
        <v/>
      </c>
      <c r="M6218" s="205" t="str" cm="1">
        <f t="array" ref="M6218">_xlfn.IFS(NOT(ISERROR(VLOOKUP(Table5[[#This Row],[Section]],TB_notTB,1,FALSE))),"No",LEFT(Table5[[#This Row],[Section]],3)="ETB","PLS",LEFT(Table5[[#This Row],[Section]],1)="7","PDB",NOT(ISBLANK(Table5[[#This Row],[Section]])),"No")</f>
        <v>No</v>
      </c>
    </row>
    <row r="6219" spans="1:13" x14ac:dyDescent="0.25">
      <c r="A6219" s="126" t="s">
        <v>2700</v>
      </c>
      <c r="B6219" s="126" t="s">
        <v>2701</v>
      </c>
      <c r="C6219" s="126" t="s">
        <v>75</v>
      </c>
      <c r="D6219" s="127">
        <v>1.464</v>
      </c>
      <c r="E6219" s="128">
        <v>521</v>
      </c>
      <c r="F6219" s="128">
        <v>100</v>
      </c>
      <c r="G6219" s="126" t="s">
        <v>13756</v>
      </c>
      <c r="H6219" s="126" t="s">
        <v>20179</v>
      </c>
      <c r="I6219" s="126" t="s">
        <v>20180</v>
      </c>
      <c r="J6219" s="126" t="s">
        <v>26232</v>
      </c>
      <c r="K6219" s="9">
        <f>_xlfn.IFNA(VLOOKUP(Table5[[#This Row],[Section]],SubSill_Tier,2,FALSE),0)</f>
        <v>1</v>
      </c>
      <c r="L6219" s="9" t="str">
        <f t="shared" si="106"/>
        <v/>
      </c>
      <c r="M6219" s="205" t="str" cm="1">
        <f t="array" ref="M6219">_xlfn.IFS(NOT(ISERROR(VLOOKUP(Table5[[#This Row],[Section]],TB_notTB,1,FALSE))),"No",LEFT(Table5[[#This Row],[Section]],3)="ETB","PLS",LEFT(Table5[[#This Row],[Section]],1)="7","PDB",NOT(ISBLANK(Table5[[#This Row],[Section]])),"No")</f>
        <v>No</v>
      </c>
    </row>
    <row r="6220" spans="1:13" x14ac:dyDescent="0.25">
      <c r="A6220" s="126" t="s">
        <v>8600</v>
      </c>
      <c r="B6220" s="126" t="s">
        <v>8601</v>
      </c>
      <c r="C6220" s="126" t="s">
        <v>75</v>
      </c>
      <c r="D6220" s="127">
        <v>0.59499999999999997</v>
      </c>
      <c r="E6220" s="128">
        <v>287</v>
      </c>
      <c r="F6220" s="128">
        <v>161</v>
      </c>
      <c r="G6220" s="126" t="s">
        <v>13727</v>
      </c>
      <c r="H6220" s="126" t="s">
        <v>21089</v>
      </c>
      <c r="I6220" s="126" t="s">
        <v>21090</v>
      </c>
      <c r="J6220" s="126" t="s">
        <v>26233</v>
      </c>
      <c r="K6220" s="9">
        <f>_xlfn.IFNA(VLOOKUP(Table5[[#This Row],[Section]],SubSill_Tier,2,FALSE),0)</f>
        <v>0</v>
      </c>
      <c r="L6220" s="9" t="str">
        <f t="shared" si="106"/>
        <v>Wall</v>
      </c>
      <c r="M6220" s="205" t="str" cm="1">
        <f t="array" ref="M6220">_xlfn.IFS(NOT(ISERROR(VLOOKUP(Table5[[#This Row],[Section]],TB_notTB,1,FALSE))),"No",LEFT(Table5[[#This Row],[Section]],3)="ETB","PLS",LEFT(Table5[[#This Row],[Section]],1)="7","PDB",NOT(ISBLANK(Table5[[#This Row],[Section]])),"No")</f>
        <v>No</v>
      </c>
    </row>
    <row r="6221" spans="1:13" x14ac:dyDescent="0.25">
      <c r="A6221" s="126" t="s">
        <v>8602</v>
      </c>
      <c r="B6221" s="126" t="s">
        <v>8603</v>
      </c>
      <c r="C6221" s="126" t="s">
        <v>75</v>
      </c>
      <c r="D6221" s="127">
        <v>1.7909999999999999</v>
      </c>
      <c r="E6221" s="128">
        <v>385</v>
      </c>
      <c r="F6221" s="128">
        <v>104</v>
      </c>
      <c r="G6221" s="126" t="s">
        <v>13721</v>
      </c>
      <c r="H6221" s="126" t="s">
        <v>21068</v>
      </c>
      <c r="I6221" s="126" t="s">
        <v>21069</v>
      </c>
      <c r="J6221" s="126" t="s">
        <v>26233</v>
      </c>
      <c r="K6221" s="9">
        <f>_xlfn.IFNA(VLOOKUP(Table5[[#This Row],[Section]],SubSill_Tier,2,FALSE),0)</f>
        <v>0</v>
      </c>
      <c r="L6221" s="9" t="str">
        <f t="shared" si="106"/>
        <v>Wall</v>
      </c>
      <c r="M6221" s="205" t="str" cm="1">
        <f t="array" ref="M6221">_xlfn.IFS(NOT(ISERROR(VLOOKUP(Table5[[#This Row],[Section]],TB_notTB,1,FALSE))),"No",LEFT(Table5[[#This Row],[Section]],3)="ETB","PLS",LEFT(Table5[[#This Row],[Section]],1)="7","PDB",NOT(ISBLANK(Table5[[#This Row],[Section]])),"No")</f>
        <v>No</v>
      </c>
    </row>
    <row r="6222" spans="1:13" x14ac:dyDescent="0.25">
      <c r="A6222" s="126" t="s">
        <v>8604</v>
      </c>
      <c r="B6222" s="126" t="s">
        <v>8605</v>
      </c>
      <c r="C6222" s="126" t="s">
        <v>75</v>
      </c>
      <c r="D6222" s="127">
        <v>0.61199999999999999</v>
      </c>
      <c r="E6222" s="128">
        <v>177</v>
      </c>
      <c r="F6222" s="128">
        <v>100</v>
      </c>
      <c r="G6222" s="126" t="s">
        <v>13716</v>
      </c>
      <c r="H6222" s="126" t="s">
        <v>21094</v>
      </c>
      <c r="I6222" s="126" t="s">
        <v>21095</v>
      </c>
      <c r="J6222" s="126" t="s">
        <v>26233</v>
      </c>
      <c r="K6222" s="9">
        <f>_xlfn.IFNA(VLOOKUP(Table5[[#This Row],[Section]],SubSill_Tier,2,FALSE),0)</f>
        <v>0</v>
      </c>
      <c r="L6222" s="9" t="str">
        <f t="shared" si="106"/>
        <v>Wall</v>
      </c>
      <c r="M6222" s="205" t="str" cm="1">
        <f t="array" ref="M6222">_xlfn.IFS(NOT(ISERROR(VLOOKUP(Table5[[#This Row],[Section]],TB_notTB,1,FALSE))),"No",LEFT(Table5[[#This Row],[Section]],3)="ETB","PLS",LEFT(Table5[[#This Row],[Section]],1)="7","PDB",NOT(ISBLANK(Table5[[#This Row],[Section]])),"No")</f>
        <v>No</v>
      </c>
    </row>
    <row r="6223" spans="1:13" x14ac:dyDescent="0.25">
      <c r="A6223" s="126" t="s">
        <v>13614</v>
      </c>
      <c r="B6223" s="126" t="s">
        <v>13615</v>
      </c>
      <c r="C6223" s="126" t="s">
        <v>75</v>
      </c>
      <c r="D6223" s="127">
        <v>0.14399999999999999</v>
      </c>
      <c r="E6223" s="128">
        <v>100</v>
      </c>
      <c r="F6223" s="128">
        <v>100</v>
      </c>
      <c r="G6223" s="126" t="s">
        <v>21170</v>
      </c>
      <c r="H6223" s="126" t="s">
        <v>21171</v>
      </c>
      <c r="I6223" s="126" t="s">
        <v>21172</v>
      </c>
      <c r="J6223" s="126" t="s">
        <v>26233</v>
      </c>
      <c r="K6223" s="9">
        <f>_xlfn.IFNA(VLOOKUP(Table5[[#This Row],[Section]],SubSill_Tier,2,FALSE),0)</f>
        <v>0</v>
      </c>
      <c r="L6223" s="9" t="str">
        <f t="shared" si="106"/>
        <v>Wall</v>
      </c>
      <c r="M6223" s="205" t="str" cm="1">
        <f t="array" ref="M6223">_xlfn.IFS(NOT(ISERROR(VLOOKUP(Table5[[#This Row],[Section]],TB_notTB,1,FALSE))),"No",LEFT(Table5[[#This Row],[Section]],3)="ETB","PLS",LEFT(Table5[[#This Row],[Section]],1)="7","PDB",NOT(ISBLANK(Table5[[#This Row],[Section]])),"No")</f>
        <v>No</v>
      </c>
    </row>
    <row r="6224" spans="1:13" x14ac:dyDescent="0.25">
      <c r="A6224" s="126" t="s">
        <v>8606</v>
      </c>
      <c r="B6224" s="126" t="s">
        <v>8607</v>
      </c>
      <c r="C6224" s="126" t="s">
        <v>98</v>
      </c>
      <c r="D6224" s="127">
        <v>0.35799999999999998</v>
      </c>
      <c r="E6224" s="128">
        <v>210</v>
      </c>
      <c r="F6224" s="128">
        <v>121</v>
      </c>
      <c r="G6224" s="126" t="s">
        <v>13731</v>
      </c>
      <c r="H6224" s="126" t="s">
        <v>20121</v>
      </c>
      <c r="I6224" s="126" t="s">
        <v>20122</v>
      </c>
      <c r="J6224" s="126" t="s">
        <v>26234</v>
      </c>
      <c r="K6224" s="9">
        <f>_xlfn.IFNA(VLOOKUP(Table5[[#This Row],[Section]],SubSill_Tier,2,FALSE),0)</f>
        <v>0</v>
      </c>
      <c r="L6224" s="9" t="str">
        <f t="shared" si="106"/>
        <v/>
      </c>
      <c r="M6224" s="205" t="str" cm="1">
        <f t="array" ref="M6224">_xlfn.IFS(NOT(ISERROR(VLOOKUP(Table5[[#This Row],[Section]],TB_notTB,1,FALSE))),"No",LEFT(Table5[[#This Row],[Section]],3)="ETB","PLS",LEFT(Table5[[#This Row],[Section]],1)="7","PDB",NOT(ISBLANK(Table5[[#This Row],[Section]])),"No")</f>
        <v>No</v>
      </c>
    </row>
    <row r="6225" spans="1:13" x14ac:dyDescent="0.25">
      <c r="A6225" s="126" t="s">
        <v>8608</v>
      </c>
      <c r="B6225" s="126" t="s">
        <v>8609</v>
      </c>
      <c r="C6225" s="126" t="s">
        <v>75</v>
      </c>
      <c r="D6225" s="127">
        <v>0.1</v>
      </c>
      <c r="E6225" s="128">
        <v>100</v>
      </c>
      <c r="F6225" s="128">
        <v>100</v>
      </c>
      <c r="G6225" s="126" t="s">
        <v>13713</v>
      </c>
      <c r="H6225" s="126" t="s">
        <v>21056</v>
      </c>
      <c r="I6225" s="126" t="s">
        <v>21057</v>
      </c>
      <c r="J6225" s="126" t="s">
        <v>26233</v>
      </c>
      <c r="K6225" s="9">
        <f>_xlfn.IFNA(VLOOKUP(Table5[[#This Row],[Section]],SubSill_Tier,2,FALSE),0)</f>
        <v>0</v>
      </c>
      <c r="L6225" s="9" t="str">
        <f t="shared" si="106"/>
        <v>Wall</v>
      </c>
      <c r="M6225" s="205" t="str" cm="1">
        <f t="array" ref="M6225">_xlfn.IFS(NOT(ISERROR(VLOOKUP(Table5[[#This Row],[Section]],TB_notTB,1,FALSE))),"No",LEFT(Table5[[#This Row],[Section]],3)="ETB","PLS",LEFT(Table5[[#This Row],[Section]],1)="7","PDB",NOT(ISBLANK(Table5[[#This Row],[Section]])),"No")</f>
        <v>No</v>
      </c>
    </row>
    <row r="6226" spans="1:13" x14ac:dyDescent="0.25">
      <c r="A6226" s="126" t="s">
        <v>8610</v>
      </c>
      <c r="B6226" s="126" t="s">
        <v>8611</v>
      </c>
      <c r="C6226" s="126" t="s">
        <v>75</v>
      </c>
      <c r="D6226" s="127">
        <v>0.185</v>
      </c>
      <c r="E6226" s="128">
        <v>100</v>
      </c>
      <c r="F6226" s="128">
        <v>100</v>
      </c>
      <c r="G6226" s="126" t="s">
        <v>13740</v>
      </c>
      <c r="H6226" s="126" t="s">
        <v>20124</v>
      </c>
      <c r="I6226" s="126" t="s">
        <v>21059</v>
      </c>
      <c r="J6226" s="126" t="s">
        <v>26235</v>
      </c>
      <c r="K6226" s="9">
        <f>_xlfn.IFNA(VLOOKUP(Table5[[#This Row],[Section]],SubSill_Tier,2,FALSE),0)</f>
        <v>0</v>
      </c>
      <c r="L6226" s="9" t="str">
        <f t="shared" si="106"/>
        <v/>
      </c>
      <c r="M6226" s="205" t="str" cm="1">
        <f t="array" ref="M6226">_xlfn.IFS(NOT(ISERROR(VLOOKUP(Table5[[#This Row],[Section]],TB_notTB,1,FALSE))),"No",LEFT(Table5[[#This Row],[Section]],3)="ETB","PLS",LEFT(Table5[[#This Row],[Section]],1)="7","PDB",NOT(ISBLANK(Table5[[#This Row],[Section]])),"No")</f>
        <v>No</v>
      </c>
    </row>
    <row r="6227" spans="1:13" x14ac:dyDescent="0.25">
      <c r="A6227" s="126" t="s">
        <v>8612</v>
      </c>
      <c r="B6227" s="126" t="s">
        <v>28145</v>
      </c>
      <c r="C6227" s="126" t="s">
        <v>75</v>
      </c>
      <c r="D6227" s="127">
        <v>2.3940000000000001</v>
      </c>
      <c r="E6227" s="128">
        <v>160</v>
      </c>
      <c r="F6227" s="128">
        <v>160</v>
      </c>
      <c r="G6227" s="126" t="s">
        <v>13740</v>
      </c>
      <c r="H6227" s="126" t="s">
        <v>20124</v>
      </c>
      <c r="I6227" s="126" t="s">
        <v>21059</v>
      </c>
      <c r="J6227" s="126" t="s">
        <v>26236</v>
      </c>
      <c r="K6227" s="9">
        <f>_xlfn.IFNA(VLOOKUP(Table5[[#This Row],[Section]],SubSill_Tier,2,FALSE),0)</f>
        <v>0</v>
      </c>
      <c r="L6227" s="9" t="str">
        <f t="shared" si="106"/>
        <v/>
      </c>
      <c r="M6227" s="205" t="str" cm="1">
        <f t="array" ref="M6227">_xlfn.IFS(NOT(ISERROR(VLOOKUP(Table5[[#This Row],[Section]],TB_notTB,1,FALSE))),"No",LEFT(Table5[[#This Row],[Section]],3)="ETB","PLS",LEFT(Table5[[#This Row],[Section]],1)="7","PDB",NOT(ISBLANK(Table5[[#This Row],[Section]])),"No")</f>
        <v>No</v>
      </c>
    </row>
    <row r="6228" spans="1:13" x14ac:dyDescent="0.25">
      <c r="A6228" s="126" t="s">
        <v>8613</v>
      </c>
      <c r="B6228" s="126" t="s">
        <v>8614</v>
      </c>
      <c r="C6228" s="126" t="s">
        <v>75</v>
      </c>
      <c r="D6228" s="127">
        <v>0.193</v>
      </c>
      <c r="E6228" s="128">
        <v>100</v>
      </c>
      <c r="F6228" s="128">
        <v>100</v>
      </c>
      <c r="G6228" s="126" t="s">
        <v>13713</v>
      </c>
      <c r="H6228" s="126" t="s">
        <v>21056</v>
      </c>
      <c r="I6228" s="126" t="s">
        <v>21057</v>
      </c>
      <c r="J6228" s="126" t="s">
        <v>26281</v>
      </c>
      <c r="K6228" s="9">
        <f>_xlfn.IFNA(VLOOKUP(Table5[[#This Row],[Section]],SubSill_Tier,2,FALSE),0)</f>
        <v>0</v>
      </c>
      <c r="L6228" s="9" t="str">
        <f t="shared" si="106"/>
        <v>Wall</v>
      </c>
      <c r="M6228" s="205" t="str" cm="1">
        <f t="array" ref="M6228">_xlfn.IFS(NOT(ISERROR(VLOOKUP(Table5[[#This Row],[Section]],TB_notTB,1,FALSE))),"No",LEFT(Table5[[#This Row],[Section]],3)="ETB","PLS",LEFT(Table5[[#This Row],[Section]],1)="7","PDB",NOT(ISBLANK(Table5[[#This Row],[Section]])),"No")</f>
        <v>No</v>
      </c>
    </row>
    <row r="6229" spans="1:13" x14ac:dyDescent="0.25">
      <c r="A6229" s="126" t="s">
        <v>8615</v>
      </c>
      <c r="B6229" s="126" t="s">
        <v>12693</v>
      </c>
      <c r="C6229" s="126" t="s">
        <v>75</v>
      </c>
      <c r="D6229" s="127">
        <v>0.35399999999999998</v>
      </c>
      <c r="E6229" s="128">
        <v>143</v>
      </c>
      <c r="F6229" s="128">
        <v>118</v>
      </c>
      <c r="G6229" s="126" t="s">
        <v>13713</v>
      </c>
      <c r="H6229" s="126" t="s">
        <v>21056</v>
      </c>
      <c r="I6229" s="126" t="s">
        <v>21057</v>
      </c>
      <c r="J6229" s="126" t="s">
        <v>26233</v>
      </c>
      <c r="K6229" s="9">
        <f>_xlfn.IFNA(VLOOKUP(Table5[[#This Row],[Section]],SubSill_Tier,2,FALSE),0)</f>
        <v>0</v>
      </c>
      <c r="L6229" s="9" t="str">
        <f t="shared" si="106"/>
        <v>Wall</v>
      </c>
      <c r="M6229" s="205" t="str" cm="1">
        <f t="array" ref="M6229">_xlfn.IFS(NOT(ISERROR(VLOOKUP(Table5[[#This Row],[Section]],TB_notTB,1,FALSE))),"No",LEFT(Table5[[#This Row],[Section]],3)="ETB","PLS",LEFT(Table5[[#This Row],[Section]],1)="7","PDB",NOT(ISBLANK(Table5[[#This Row],[Section]])),"No")</f>
        <v>No</v>
      </c>
    </row>
    <row r="6230" spans="1:13" x14ac:dyDescent="0.25">
      <c r="A6230" s="126" t="s">
        <v>8616</v>
      </c>
      <c r="B6230" s="126" t="s">
        <v>8617</v>
      </c>
      <c r="C6230" s="126" t="s">
        <v>75</v>
      </c>
      <c r="D6230" s="127">
        <v>1.633</v>
      </c>
      <c r="E6230" s="128">
        <v>108</v>
      </c>
      <c r="F6230" s="128">
        <v>108</v>
      </c>
      <c r="G6230" s="126" t="s">
        <v>13715</v>
      </c>
      <c r="H6230" s="126" t="s">
        <v>20123</v>
      </c>
      <c r="I6230" s="126" t="s">
        <v>21058</v>
      </c>
      <c r="J6230" s="126" t="s">
        <v>26236</v>
      </c>
      <c r="K6230" s="9">
        <f>_xlfn.IFNA(VLOOKUP(Table5[[#This Row],[Section]],SubSill_Tier,2,FALSE),0)</f>
        <v>0</v>
      </c>
      <c r="L6230" s="9" t="str">
        <f t="shared" si="106"/>
        <v>Wall</v>
      </c>
      <c r="M6230" s="205" t="str" cm="1">
        <f t="array" ref="M6230">_xlfn.IFS(NOT(ISERROR(VLOOKUP(Table5[[#This Row],[Section]],TB_notTB,1,FALSE))),"No",LEFT(Table5[[#This Row],[Section]],3)="ETB","PLS",LEFT(Table5[[#This Row],[Section]],1)="7","PDB",NOT(ISBLANK(Table5[[#This Row],[Section]])),"No")</f>
        <v>No</v>
      </c>
    </row>
    <row r="6231" spans="1:13" x14ac:dyDescent="0.25">
      <c r="A6231" s="126" t="s">
        <v>8618</v>
      </c>
      <c r="B6231" s="126" t="s">
        <v>7502</v>
      </c>
      <c r="C6231" s="126" t="s">
        <v>75</v>
      </c>
      <c r="D6231" s="127">
        <v>0.21199999999999999</v>
      </c>
      <c r="E6231" s="128">
        <v>100</v>
      </c>
      <c r="F6231" s="128">
        <v>100</v>
      </c>
      <c r="G6231" s="126" t="s">
        <v>13734</v>
      </c>
      <c r="H6231" s="126" t="s">
        <v>20145</v>
      </c>
      <c r="I6231" s="126" t="s">
        <v>21070</v>
      </c>
      <c r="J6231" s="126" t="s">
        <v>26236</v>
      </c>
      <c r="K6231" s="9">
        <f>_xlfn.IFNA(VLOOKUP(Table5[[#This Row],[Section]],SubSill_Tier,2,FALSE),0)</f>
        <v>0</v>
      </c>
      <c r="L6231" s="9" t="str">
        <f t="shared" si="106"/>
        <v/>
      </c>
      <c r="M6231" s="205" t="str" cm="1">
        <f t="array" ref="M6231">_xlfn.IFS(NOT(ISERROR(VLOOKUP(Table5[[#This Row],[Section]],TB_notTB,1,FALSE))),"No",LEFT(Table5[[#This Row],[Section]],3)="ETB","PLS",LEFT(Table5[[#This Row],[Section]],1)="7","PDB",NOT(ISBLANK(Table5[[#This Row],[Section]])),"No")</f>
        <v>No</v>
      </c>
    </row>
    <row r="6232" spans="1:13" x14ac:dyDescent="0.25">
      <c r="A6232" s="126" t="s">
        <v>2702</v>
      </c>
      <c r="B6232" s="126" t="s">
        <v>2703</v>
      </c>
      <c r="C6232" s="126" t="s">
        <v>75</v>
      </c>
      <c r="D6232" s="127">
        <v>1.732</v>
      </c>
      <c r="E6232" s="128">
        <v>402</v>
      </c>
      <c r="F6232" s="128">
        <v>178</v>
      </c>
      <c r="G6232" s="126" t="s">
        <v>13756</v>
      </c>
      <c r="H6232" s="126" t="s">
        <v>20179</v>
      </c>
      <c r="I6232" s="126" t="s">
        <v>20180</v>
      </c>
      <c r="J6232" s="126" t="s">
        <v>26232</v>
      </c>
      <c r="K6232" s="9">
        <f>_xlfn.IFNA(VLOOKUP(Table5[[#This Row],[Section]],SubSill_Tier,2,FALSE),0)</f>
        <v>0</v>
      </c>
      <c r="L6232" s="9" t="str">
        <f t="shared" si="106"/>
        <v/>
      </c>
      <c r="M6232" s="205" t="str" cm="1">
        <f t="array" ref="M6232">_xlfn.IFS(NOT(ISERROR(VLOOKUP(Table5[[#This Row],[Section]],TB_notTB,1,FALSE))),"No",LEFT(Table5[[#This Row],[Section]],3)="ETB","PLS",LEFT(Table5[[#This Row],[Section]],1)="7","PDB",NOT(ISBLANK(Table5[[#This Row],[Section]])),"No")</f>
        <v>No</v>
      </c>
    </row>
    <row r="6233" spans="1:13" x14ac:dyDescent="0.25">
      <c r="A6233" s="126" t="s">
        <v>8619</v>
      </c>
      <c r="B6233" s="126" t="s">
        <v>8620</v>
      </c>
      <c r="C6233" s="126" t="s">
        <v>75</v>
      </c>
      <c r="D6233" s="127">
        <v>0.71699999999999997</v>
      </c>
      <c r="E6233" s="128">
        <v>213</v>
      </c>
      <c r="F6233" s="128">
        <v>213</v>
      </c>
      <c r="G6233" s="126" t="s">
        <v>13719</v>
      </c>
      <c r="H6233" s="126" t="s">
        <v>20128</v>
      </c>
      <c r="I6233" s="126" t="s">
        <v>20129</v>
      </c>
      <c r="J6233" s="126" t="s">
        <v>26235</v>
      </c>
      <c r="K6233" s="9">
        <f>_xlfn.IFNA(VLOOKUP(Table5[[#This Row],[Section]],SubSill_Tier,2,FALSE),0)</f>
        <v>0</v>
      </c>
      <c r="L6233" s="9" t="str">
        <f t="shared" si="106"/>
        <v/>
      </c>
      <c r="M6233" s="205" t="str" cm="1">
        <f t="array" ref="M6233">_xlfn.IFS(NOT(ISERROR(VLOOKUP(Table5[[#This Row],[Section]],TB_notTB,1,FALSE))),"No",LEFT(Table5[[#This Row],[Section]],3)="ETB","PLS",LEFT(Table5[[#This Row],[Section]],1)="7","PDB",NOT(ISBLANK(Table5[[#This Row],[Section]])),"No")</f>
        <v>No</v>
      </c>
    </row>
    <row r="6234" spans="1:13" x14ac:dyDescent="0.25">
      <c r="A6234" s="126" t="s">
        <v>2704</v>
      </c>
      <c r="B6234" s="126" t="s">
        <v>2705</v>
      </c>
      <c r="C6234" s="126" t="s">
        <v>75</v>
      </c>
      <c r="D6234" s="127">
        <v>0.46100000000000002</v>
      </c>
      <c r="E6234" s="128">
        <v>159</v>
      </c>
      <c r="F6234" s="128">
        <v>100</v>
      </c>
      <c r="G6234" s="126" t="s">
        <v>13756</v>
      </c>
      <c r="H6234" s="126" t="s">
        <v>20179</v>
      </c>
      <c r="I6234" s="126" t="s">
        <v>20180</v>
      </c>
      <c r="J6234" s="126" t="s">
        <v>26232</v>
      </c>
      <c r="K6234" s="9">
        <f>_xlfn.IFNA(VLOOKUP(Table5[[#This Row],[Section]],SubSill_Tier,2,FALSE),0)</f>
        <v>0</v>
      </c>
      <c r="L6234" s="9" t="str">
        <f t="shared" si="106"/>
        <v/>
      </c>
      <c r="M6234" s="205" t="str" cm="1">
        <f t="array" ref="M6234">_xlfn.IFS(NOT(ISERROR(VLOOKUP(Table5[[#This Row],[Section]],TB_notTB,1,FALSE))),"No",LEFT(Table5[[#This Row],[Section]],3)="ETB","PLS",LEFT(Table5[[#This Row],[Section]],1)="7","PDB",NOT(ISBLANK(Table5[[#This Row],[Section]])),"No")</f>
        <v>No</v>
      </c>
    </row>
    <row r="6235" spans="1:13" x14ac:dyDescent="0.25">
      <c r="A6235" s="126" t="s">
        <v>8621</v>
      </c>
      <c r="B6235" s="126" t="s">
        <v>8622</v>
      </c>
      <c r="C6235" s="126" t="s">
        <v>75</v>
      </c>
      <c r="D6235" s="127">
        <v>0.13200000000000001</v>
      </c>
      <c r="E6235" s="128">
        <v>100</v>
      </c>
      <c r="F6235" s="128">
        <v>100</v>
      </c>
      <c r="G6235" s="126" t="s">
        <v>13713</v>
      </c>
      <c r="H6235" s="126" t="s">
        <v>21056</v>
      </c>
      <c r="I6235" s="126" t="s">
        <v>21057</v>
      </c>
      <c r="J6235" s="126" t="s">
        <v>26233</v>
      </c>
      <c r="K6235" s="9">
        <f>_xlfn.IFNA(VLOOKUP(Table5[[#This Row],[Section]],SubSill_Tier,2,FALSE),0)</f>
        <v>0</v>
      </c>
      <c r="L6235" s="9" t="str">
        <f t="shared" si="106"/>
        <v>Wall</v>
      </c>
      <c r="M6235" s="205" t="str" cm="1">
        <f t="array" ref="M6235">_xlfn.IFS(NOT(ISERROR(VLOOKUP(Table5[[#This Row],[Section]],TB_notTB,1,FALSE))),"No",LEFT(Table5[[#This Row],[Section]],3)="ETB","PLS",LEFT(Table5[[#This Row],[Section]],1)="7","PDB",NOT(ISBLANK(Table5[[#This Row],[Section]])),"No")</f>
        <v>No</v>
      </c>
    </row>
    <row r="6236" spans="1:13" x14ac:dyDescent="0.25">
      <c r="A6236" s="126" t="s">
        <v>11976</v>
      </c>
      <c r="B6236" s="126" t="s">
        <v>11977</v>
      </c>
      <c r="C6236" s="126" t="s">
        <v>75</v>
      </c>
      <c r="D6236" s="127">
        <v>0.22600000000000001</v>
      </c>
      <c r="E6236" s="128">
        <v>129</v>
      </c>
      <c r="F6236" s="128">
        <v>100</v>
      </c>
      <c r="G6236" s="126" t="s">
        <v>13745</v>
      </c>
      <c r="H6236" s="126" t="s">
        <v>20195</v>
      </c>
      <c r="I6236" s="126" t="s">
        <v>20196</v>
      </c>
      <c r="J6236" s="126" t="s">
        <v>26254</v>
      </c>
      <c r="K6236" s="9">
        <f>_xlfn.IFNA(VLOOKUP(Table5[[#This Row],[Section]],SubSill_Tier,2,FALSE),0)</f>
        <v>0</v>
      </c>
      <c r="L6236" s="9" t="str">
        <f t="shared" si="106"/>
        <v/>
      </c>
      <c r="M6236" s="205" t="str" cm="1">
        <f t="array" ref="M6236">_xlfn.IFS(NOT(ISERROR(VLOOKUP(Table5[[#This Row],[Section]],TB_notTB,1,FALSE))),"No",LEFT(Table5[[#This Row],[Section]],3)="ETB","PLS",LEFT(Table5[[#This Row],[Section]],1)="7","PDB",NOT(ISBLANK(Table5[[#This Row],[Section]])),"No")</f>
        <v>No</v>
      </c>
    </row>
    <row r="6237" spans="1:13" x14ac:dyDescent="0.25">
      <c r="A6237" s="126" t="s">
        <v>8623</v>
      </c>
      <c r="B6237" s="126" t="s">
        <v>8624</v>
      </c>
      <c r="C6237" s="126" t="s">
        <v>75</v>
      </c>
      <c r="D6237" s="127">
        <v>0.23699999999999999</v>
      </c>
      <c r="E6237" s="128">
        <v>114</v>
      </c>
      <c r="F6237" s="128">
        <v>114</v>
      </c>
      <c r="G6237" s="126" t="s">
        <v>13719</v>
      </c>
      <c r="H6237" s="126" t="s">
        <v>20128</v>
      </c>
      <c r="I6237" s="126" t="s">
        <v>20129</v>
      </c>
      <c r="J6237" s="126" t="s">
        <v>26236</v>
      </c>
      <c r="K6237" s="9">
        <f>_xlfn.IFNA(VLOOKUP(Table5[[#This Row],[Section]],SubSill_Tier,2,FALSE),0)</f>
        <v>0</v>
      </c>
      <c r="L6237" s="9" t="str">
        <f t="shared" si="106"/>
        <v/>
      </c>
      <c r="M6237" s="205" t="str" cm="1">
        <f t="array" ref="M6237">_xlfn.IFS(NOT(ISERROR(VLOOKUP(Table5[[#This Row],[Section]],TB_notTB,1,FALSE))),"No",LEFT(Table5[[#This Row],[Section]],3)="ETB","PLS",LEFT(Table5[[#This Row],[Section]],1)="7","PDB",NOT(ISBLANK(Table5[[#This Row],[Section]])),"No")</f>
        <v>No</v>
      </c>
    </row>
    <row r="6238" spans="1:13" x14ac:dyDescent="0.25">
      <c r="A6238" s="126" t="s">
        <v>8625</v>
      </c>
      <c r="B6238" s="126" t="s">
        <v>8626</v>
      </c>
      <c r="C6238" s="126" t="s">
        <v>75</v>
      </c>
      <c r="D6238" s="127">
        <v>2.504</v>
      </c>
      <c r="E6238" s="128">
        <v>304</v>
      </c>
      <c r="F6238" s="128">
        <v>304</v>
      </c>
      <c r="G6238" s="126" t="s">
        <v>13717</v>
      </c>
      <c r="H6238" s="126" t="s">
        <v>20125</v>
      </c>
      <c r="I6238" s="126" t="s">
        <v>20126</v>
      </c>
      <c r="J6238" s="126" t="s">
        <v>26235</v>
      </c>
      <c r="K6238" s="9">
        <f>_xlfn.IFNA(VLOOKUP(Table5[[#This Row],[Section]],SubSill_Tier,2,FALSE),0)</f>
        <v>0</v>
      </c>
      <c r="L6238" s="9" t="str">
        <f t="shared" si="106"/>
        <v/>
      </c>
      <c r="M6238" s="205" t="str" cm="1">
        <f t="array" ref="M6238">_xlfn.IFS(NOT(ISERROR(VLOOKUP(Table5[[#This Row],[Section]],TB_notTB,1,FALSE))),"No",LEFT(Table5[[#This Row],[Section]],3)="ETB","PLS",LEFT(Table5[[#This Row],[Section]],1)="7","PDB",NOT(ISBLANK(Table5[[#This Row],[Section]])),"No")</f>
        <v>No</v>
      </c>
    </row>
    <row r="6239" spans="1:13" x14ac:dyDescent="0.25">
      <c r="A6239" s="126" t="s">
        <v>8627</v>
      </c>
      <c r="B6239" s="126" t="s">
        <v>13283</v>
      </c>
      <c r="C6239" s="126" t="s">
        <v>75</v>
      </c>
      <c r="D6239" s="127">
        <v>0.18</v>
      </c>
      <c r="E6239" s="128">
        <v>110</v>
      </c>
      <c r="F6239" s="128">
        <v>110</v>
      </c>
      <c r="G6239" s="126" t="s">
        <v>13737</v>
      </c>
      <c r="H6239" s="126" t="s">
        <v>21074</v>
      </c>
      <c r="I6239" s="126" t="s">
        <v>21075</v>
      </c>
      <c r="J6239" s="126" t="s">
        <v>26233</v>
      </c>
      <c r="K6239" s="9">
        <f>_xlfn.IFNA(VLOOKUP(Table5[[#This Row],[Section]],SubSill_Tier,2,FALSE),0)</f>
        <v>0</v>
      </c>
      <c r="L6239" s="9" t="str">
        <f t="shared" si="106"/>
        <v/>
      </c>
      <c r="M6239" s="205" t="str" cm="1">
        <f t="array" ref="M6239">_xlfn.IFS(NOT(ISERROR(VLOOKUP(Table5[[#This Row],[Section]],TB_notTB,1,FALSE))),"No",LEFT(Table5[[#This Row],[Section]],3)="ETB","PLS",LEFT(Table5[[#This Row],[Section]],1)="7","PDB",NOT(ISBLANK(Table5[[#This Row],[Section]])),"No")</f>
        <v>No</v>
      </c>
    </row>
    <row r="6240" spans="1:13" x14ac:dyDescent="0.25">
      <c r="A6240" s="126" t="s">
        <v>2706</v>
      </c>
      <c r="B6240" s="126" t="s">
        <v>2707</v>
      </c>
      <c r="C6240" s="126" t="s">
        <v>75</v>
      </c>
      <c r="D6240" s="127">
        <v>1.093</v>
      </c>
      <c r="E6240" s="128">
        <v>486</v>
      </c>
      <c r="F6240" s="128">
        <v>147</v>
      </c>
      <c r="G6240" s="126" t="s">
        <v>13756</v>
      </c>
      <c r="H6240" s="126" t="s">
        <v>20179</v>
      </c>
      <c r="I6240" s="126" t="s">
        <v>20180</v>
      </c>
      <c r="J6240" s="126" t="s">
        <v>26232</v>
      </c>
      <c r="K6240" s="9">
        <f>_xlfn.IFNA(VLOOKUP(Table5[[#This Row],[Section]],SubSill_Tier,2,FALSE),0)</f>
        <v>0</v>
      </c>
      <c r="L6240" s="9" t="str">
        <f t="shared" si="106"/>
        <v/>
      </c>
      <c r="M6240" s="205" t="str" cm="1">
        <f t="array" ref="M6240">_xlfn.IFS(NOT(ISERROR(VLOOKUP(Table5[[#This Row],[Section]],TB_notTB,1,FALSE))),"No",LEFT(Table5[[#This Row],[Section]],3)="ETB","PLS",LEFT(Table5[[#This Row],[Section]],1)="7","PDB",NOT(ISBLANK(Table5[[#This Row],[Section]])),"No")</f>
        <v>No</v>
      </c>
    </row>
    <row r="6241" spans="1:13" x14ac:dyDescent="0.25">
      <c r="A6241" s="126" t="s">
        <v>2708</v>
      </c>
      <c r="B6241" s="126" t="s">
        <v>2709</v>
      </c>
      <c r="C6241" s="126" t="s">
        <v>75</v>
      </c>
      <c r="D6241" s="127">
        <v>0.48799999999999999</v>
      </c>
      <c r="E6241" s="128">
        <v>233</v>
      </c>
      <c r="F6241" s="128">
        <v>100</v>
      </c>
      <c r="G6241" s="126" t="s">
        <v>13756</v>
      </c>
      <c r="H6241" s="126" t="s">
        <v>20179</v>
      </c>
      <c r="I6241" s="126" t="s">
        <v>20180</v>
      </c>
      <c r="J6241" s="126" t="s">
        <v>26232</v>
      </c>
      <c r="K6241" s="9">
        <f>_xlfn.IFNA(VLOOKUP(Table5[[#This Row],[Section]],SubSill_Tier,2,FALSE),0)</f>
        <v>0</v>
      </c>
      <c r="L6241" s="9" t="str">
        <f t="shared" si="106"/>
        <v/>
      </c>
      <c r="M6241" s="205" t="str" cm="1">
        <f t="array" ref="M6241">_xlfn.IFS(NOT(ISERROR(VLOOKUP(Table5[[#This Row],[Section]],TB_notTB,1,FALSE))),"No",LEFT(Table5[[#This Row],[Section]],3)="ETB","PLS",LEFT(Table5[[#This Row],[Section]],1)="7","PDB",NOT(ISBLANK(Table5[[#This Row],[Section]])),"No")</f>
        <v>No</v>
      </c>
    </row>
    <row r="6242" spans="1:13" x14ac:dyDescent="0.25">
      <c r="A6242" s="126" t="s">
        <v>8628</v>
      </c>
      <c r="B6242" s="126" t="s">
        <v>28146</v>
      </c>
      <c r="C6242" s="126" t="s">
        <v>75</v>
      </c>
      <c r="D6242" s="127">
        <v>1.609</v>
      </c>
      <c r="E6242" s="128">
        <v>285</v>
      </c>
      <c r="F6242" s="128">
        <v>285</v>
      </c>
      <c r="G6242" s="126" t="s">
        <v>13725</v>
      </c>
      <c r="H6242" s="126" t="s">
        <v>20134</v>
      </c>
      <c r="I6242" s="126" t="s">
        <v>20135</v>
      </c>
      <c r="J6242" s="126" t="s">
        <v>26242</v>
      </c>
      <c r="K6242" s="9">
        <f>_xlfn.IFNA(VLOOKUP(Table5[[#This Row],[Section]],SubSill_Tier,2,FALSE),0)</f>
        <v>0</v>
      </c>
      <c r="L6242" s="9" t="str">
        <f t="shared" si="106"/>
        <v/>
      </c>
      <c r="M6242" s="205" t="str" cm="1">
        <f t="array" ref="M6242">_xlfn.IFS(NOT(ISERROR(VLOOKUP(Table5[[#This Row],[Section]],TB_notTB,1,FALSE))),"No",LEFT(Table5[[#This Row],[Section]],3)="ETB","PLS",LEFT(Table5[[#This Row],[Section]],1)="7","PDB",NOT(ISBLANK(Table5[[#This Row],[Section]])),"No")</f>
        <v>No</v>
      </c>
    </row>
    <row r="6243" spans="1:13" x14ac:dyDescent="0.25">
      <c r="A6243" s="126" t="s">
        <v>8629</v>
      </c>
      <c r="B6243" s="126" t="s">
        <v>8630</v>
      </c>
      <c r="C6243" s="126" t="s">
        <v>75</v>
      </c>
      <c r="D6243" s="127">
        <v>0.69099999999999995</v>
      </c>
      <c r="E6243" s="128">
        <v>317</v>
      </c>
      <c r="F6243" s="128">
        <v>158</v>
      </c>
      <c r="G6243" s="126" t="s">
        <v>13724</v>
      </c>
      <c r="H6243" s="126" t="s">
        <v>21063</v>
      </c>
      <c r="I6243" s="126" t="s">
        <v>21064</v>
      </c>
      <c r="J6243" s="126" t="s">
        <v>26233</v>
      </c>
      <c r="K6243" s="9">
        <f>_xlfn.IFNA(VLOOKUP(Table5[[#This Row],[Section]],SubSill_Tier,2,FALSE),0)</f>
        <v>0</v>
      </c>
      <c r="L6243" s="9" t="str">
        <f t="shared" si="106"/>
        <v>Wall</v>
      </c>
      <c r="M6243" s="205" t="str" cm="1">
        <f t="array" ref="M6243">_xlfn.IFS(NOT(ISERROR(VLOOKUP(Table5[[#This Row],[Section]],TB_notTB,1,FALSE))),"No",LEFT(Table5[[#This Row],[Section]],3)="ETB","PLS",LEFT(Table5[[#This Row],[Section]],1)="7","PDB",NOT(ISBLANK(Table5[[#This Row],[Section]])),"No")</f>
        <v>No</v>
      </c>
    </row>
    <row r="6244" spans="1:13" x14ac:dyDescent="0.25">
      <c r="A6244" s="126" t="s">
        <v>8631</v>
      </c>
      <c r="B6244" s="126" t="s">
        <v>8632</v>
      </c>
      <c r="C6244" s="126" t="s">
        <v>75</v>
      </c>
      <c r="D6244" s="127">
        <v>0.20399999999999999</v>
      </c>
      <c r="E6244" s="128">
        <v>100</v>
      </c>
      <c r="F6244" s="128">
        <v>100</v>
      </c>
      <c r="G6244" s="126" t="s">
        <v>13715</v>
      </c>
      <c r="H6244" s="126" t="s">
        <v>20123</v>
      </c>
      <c r="I6244" s="126" t="s">
        <v>21058</v>
      </c>
      <c r="J6244" s="126" t="s">
        <v>26235</v>
      </c>
      <c r="K6244" s="9">
        <f>_xlfn.IFNA(VLOOKUP(Table5[[#This Row],[Section]],SubSill_Tier,2,FALSE),0)</f>
        <v>0</v>
      </c>
      <c r="L6244" s="9" t="str">
        <f t="shared" si="106"/>
        <v/>
      </c>
      <c r="M6244" s="205" t="str" cm="1">
        <f t="array" ref="M6244">_xlfn.IFS(NOT(ISERROR(VLOOKUP(Table5[[#This Row],[Section]],TB_notTB,1,FALSE))),"No",LEFT(Table5[[#This Row],[Section]],3)="ETB","PLS",LEFT(Table5[[#This Row],[Section]],1)="7","PDB",NOT(ISBLANK(Table5[[#This Row],[Section]])),"No")</f>
        <v>No</v>
      </c>
    </row>
    <row r="6245" spans="1:13" x14ac:dyDescent="0.25">
      <c r="A6245" s="126" t="s">
        <v>8633</v>
      </c>
      <c r="B6245" s="126" t="s">
        <v>12694</v>
      </c>
      <c r="C6245" s="126" t="s">
        <v>75</v>
      </c>
      <c r="D6245" s="127">
        <v>1.4470000000000001</v>
      </c>
      <c r="E6245" s="128">
        <v>252</v>
      </c>
      <c r="F6245" s="128">
        <v>126</v>
      </c>
      <c r="G6245" s="126" t="s">
        <v>13731</v>
      </c>
      <c r="H6245" s="126" t="s">
        <v>20121</v>
      </c>
      <c r="I6245" s="126" t="s">
        <v>20122</v>
      </c>
      <c r="J6245" s="126" t="s">
        <v>26234</v>
      </c>
      <c r="K6245" s="9">
        <f>_xlfn.IFNA(VLOOKUP(Table5[[#This Row],[Section]],SubSill_Tier,2,FALSE),0)</f>
        <v>0</v>
      </c>
      <c r="L6245" s="9" t="str">
        <f t="shared" si="106"/>
        <v/>
      </c>
      <c r="M6245" s="205" t="str" cm="1">
        <f t="array" ref="M6245">_xlfn.IFS(NOT(ISERROR(VLOOKUP(Table5[[#This Row],[Section]],TB_notTB,1,FALSE))),"No",LEFT(Table5[[#This Row],[Section]],3)="ETB","PLS",LEFT(Table5[[#This Row],[Section]],1)="7","PDB",NOT(ISBLANK(Table5[[#This Row],[Section]])),"No")</f>
        <v>No</v>
      </c>
    </row>
    <row r="6246" spans="1:13" x14ac:dyDescent="0.25">
      <c r="A6246" s="126" t="s">
        <v>8634</v>
      </c>
      <c r="B6246" s="126" t="s">
        <v>12695</v>
      </c>
      <c r="C6246" s="126" t="s">
        <v>75</v>
      </c>
      <c r="D6246" s="127">
        <v>0.20100000000000001</v>
      </c>
      <c r="E6246" s="128">
        <v>138</v>
      </c>
      <c r="F6246" s="128">
        <v>138</v>
      </c>
      <c r="G6246" s="126" t="s">
        <v>13721</v>
      </c>
      <c r="H6246" s="126" t="s">
        <v>20121</v>
      </c>
      <c r="I6246" s="126" t="s">
        <v>20122</v>
      </c>
      <c r="J6246" s="126" t="s">
        <v>26234</v>
      </c>
      <c r="K6246" s="9">
        <f>_xlfn.IFNA(VLOOKUP(Table5[[#This Row],[Section]],SubSill_Tier,2,FALSE),0)</f>
        <v>0</v>
      </c>
      <c r="L6246" s="9" t="str">
        <f t="shared" si="106"/>
        <v>Wall</v>
      </c>
      <c r="M6246" s="205" t="str" cm="1">
        <f t="array" ref="M6246">_xlfn.IFS(NOT(ISERROR(VLOOKUP(Table5[[#This Row],[Section]],TB_notTB,1,FALSE))),"No",LEFT(Table5[[#This Row],[Section]],3)="ETB","PLS",LEFT(Table5[[#This Row],[Section]],1)="7","PDB",NOT(ISBLANK(Table5[[#This Row],[Section]])),"No")</f>
        <v>No</v>
      </c>
    </row>
    <row r="6247" spans="1:13" x14ac:dyDescent="0.25">
      <c r="A6247" s="126" t="s">
        <v>2710</v>
      </c>
      <c r="B6247" s="126" t="s">
        <v>2711</v>
      </c>
      <c r="C6247" s="126" t="s">
        <v>75</v>
      </c>
      <c r="D6247" s="127">
        <v>0.245</v>
      </c>
      <c r="E6247" s="128">
        <v>133</v>
      </c>
      <c r="F6247" s="128">
        <v>100</v>
      </c>
      <c r="G6247" s="126" t="s">
        <v>13756</v>
      </c>
      <c r="H6247" s="126" t="s">
        <v>20179</v>
      </c>
      <c r="I6247" s="126" t="s">
        <v>20180</v>
      </c>
      <c r="J6247" s="126" t="s">
        <v>26232</v>
      </c>
      <c r="K6247" s="9">
        <f>_xlfn.IFNA(VLOOKUP(Table5[[#This Row],[Section]],SubSill_Tier,2,FALSE),0)</f>
        <v>0</v>
      </c>
      <c r="L6247" s="9" t="str">
        <f t="shared" si="106"/>
        <v/>
      </c>
      <c r="M6247" s="205" t="str" cm="1">
        <f t="array" ref="M6247">_xlfn.IFS(NOT(ISERROR(VLOOKUP(Table5[[#This Row],[Section]],TB_notTB,1,FALSE))),"No",LEFT(Table5[[#This Row],[Section]],3)="ETB","PLS",LEFT(Table5[[#This Row],[Section]],1)="7","PDB",NOT(ISBLANK(Table5[[#This Row],[Section]])),"No")</f>
        <v>No</v>
      </c>
    </row>
    <row r="6248" spans="1:13" x14ac:dyDescent="0.25">
      <c r="A6248" s="126" t="s">
        <v>29502</v>
      </c>
      <c r="B6248" s="126" t="s">
        <v>29503</v>
      </c>
      <c r="C6248" s="126" t="s">
        <v>75</v>
      </c>
      <c r="D6248" s="127">
        <v>1.306</v>
      </c>
      <c r="E6248" s="128">
        <v>301</v>
      </c>
      <c r="F6248" s="128">
        <v>301</v>
      </c>
      <c r="G6248" s="126" t="s">
        <v>13716</v>
      </c>
      <c r="H6248" s="126" t="s">
        <v>21094</v>
      </c>
      <c r="I6248" s="126" t="s">
        <v>21095</v>
      </c>
      <c r="J6248" s="126" t="s">
        <v>26233</v>
      </c>
      <c r="K6248" s="9">
        <f>_xlfn.IFNA(VLOOKUP(Table5[[#This Row],[Section]],SubSill_Tier,2,FALSE),0)</f>
        <v>0</v>
      </c>
      <c r="L6248" s="9" t="str">
        <f t="shared" si="106"/>
        <v/>
      </c>
      <c r="M6248" s="205" t="str" cm="1">
        <f t="array" ref="M6248">_xlfn.IFS(NOT(ISERROR(VLOOKUP(Table5[[#This Row],[Section]],TB_notTB,1,FALSE))),"No",LEFT(Table5[[#This Row],[Section]],3)="ETB","PLS",LEFT(Table5[[#This Row],[Section]],1)="7","PDB",NOT(ISBLANK(Table5[[#This Row],[Section]])),"No")</f>
        <v>No</v>
      </c>
    </row>
    <row r="6249" spans="1:13" x14ac:dyDescent="0.25">
      <c r="A6249" s="126" t="s">
        <v>2712</v>
      </c>
      <c r="B6249" s="126" t="s">
        <v>2713</v>
      </c>
      <c r="C6249" s="126" t="s">
        <v>75</v>
      </c>
      <c r="D6249" s="127">
        <v>1.5660000000000001</v>
      </c>
      <c r="E6249" s="128">
        <v>269</v>
      </c>
      <c r="F6249" s="128">
        <v>203</v>
      </c>
      <c r="G6249" s="126" t="s">
        <v>13756</v>
      </c>
      <c r="H6249" s="126" t="s">
        <v>20179</v>
      </c>
      <c r="I6249" s="126" t="s">
        <v>20180</v>
      </c>
      <c r="J6249" s="126" t="s">
        <v>26232</v>
      </c>
      <c r="K6249" s="9">
        <f>_xlfn.IFNA(VLOOKUP(Table5[[#This Row],[Section]],SubSill_Tier,2,FALSE),0)</f>
        <v>0</v>
      </c>
      <c r="L6249" s="9" t="str">
        <f t="shared" si="106"/>
        <v/>
      </c>
      <c r="M6249" s="205" t="str" cm="1">
        <f t="array" ref="M6249">_xlfn.IFS(NOT(ISERROR(VLOOKUP(Table5[[#This Row],[Section]],TB_notTB,1,FALSE))),"No",LEFT(Table5[[#This Row],[Section]],3)="ETB","PLS",LEFT(Table5[[#This Row],[Section]],1)="7","PDB",NOT(ISBLANK(Table5[[#This Row],[Section]])),"No")</f>
        <v>No</v>
      </c>
    </row>
    <row r="6250" spans="1:13" x14ac:dyDescent="0.25">
      <c r="A6250" s="126" t="s">
        <v>2714</v>
      </c>
      <c r="B6250" s="126" t="s">
        <v>2715</v>
      </c>
      <c r="C6250" s="126" t="s">
        <v>75</v>
      </c>
      <c r="D6250" s="127">
        <v>2.226</v>
      </c>
      <c r="E6250" s="128">
        <v>364</v>
      </c>
      <c r="F6250" s="128">
        <v>311</v>
      </c>
      <c r="G6250" s="126" t="s">
        <v>13756</v>
      </c>
      <c r="H6250" s="126" t="s">
        <v>20179</v>
      </c>
      <c r="I6250" s="126" t="s">
        <v>20180</v>
      </c>
      <c r="J6250" s="126" t="s">
        <v>26232</v>
      </c>
      <c r="K6250" s="9">
        <f>_xlfn.IFNA(VLOOKUP(Table5[[#This Row],[Section]],SubSill_Tier,2,FALSE),0)</f>
        <v>0</v>
      </c>
      <c r="L6250" s="9" t="str">
        <f t="shared" si="106"/>
        <v/>
      </c>
      <c r="M6250" s="205" t="str" cm="1">
        <f t="array" ref="M6250">_xlfn.IFS(NOT(ISERROR(VLOOKUP(Table5[[#This Row],[Section]],TB_notTB,1,FALSE))),"No",LEFT(Table5[[#This Row],[Section]],3)="ETB","PLS",LEFT(Table5[[#This Row],[Section]],1)="7","PDB",NOT(ISBLANK(Table5[[#This Row],[Section]])),"No")</f>
        <v>No</v>
      </c>
    </row>
    <row r="6251" spans="1:13" x14ac:dyDescent="0.25">
      <c r="A6251" s="126" t="s">
        <v>8635</v>
      </c>
      <c r="B6251" s="126" t="s">
        <v>14510</v>
      </c>
      <c r="C6251" s="126" t="s">
        <v>75</v>
      </c>
      <c r="D6251" s="127">
        <v>2.1360000000000001</v>
      </c>
      <c r="E6251" s="128">
        <v>132</v>
      </c>
      <c r="F6251" s="128">
        <v>132</v>
      </c>
      <c r="G6251" s="126" t="s">
        <v>13740</v>
      </c>
      <c r="H6251" s="126" t="s">
        <v>20124</v>
      </c>
      <c r="I6251" s="126" t="s">
        <v>21059</v>
      </c>
      <c r="J6251" s="126" t="s">
        <v>26236</v>
      </c>
      <c r="K6251" s="9">
        <f>_xlfn.IFNA(VLOOKUP(Table5[[#This Row],[Section]],SubSill_Tier,2,FALSE),0)</f>
        <v>0</v>
      </c>
      <c r="L6251" s="9" t="str">
        <f t="shared" si="106"/>
        <v>Wall</v>
      </c>
      <c r="M6251" s="205" t="str" cm="1">
        <f t="array" ref="M6251">_xlfn.IFS(NOT(ISERROR(VLOOKUP(Table5[[#This Row],[Section]],TB_notTB,1,FALSE))),"No",LEFT(Table5[[#This Row],[Section]],3)="ETB","PLS",LEFT(Table5[[#This Row],[Section]],1)="7","PDB",NOT(ISBLANK(Table5[[#This Row],[Section]])),"No")</f>
        <v>No</v>
      </c>
    </row>
    <row r="6252" spans="1:13" x14ac:dyDescent="0.25">
      <c r="A6252" s="126" t="s">
        <v>8636</v>
      </c>
      <c r="B6252" s="126" t="s">
        <v>8637</v>
      </c>
      <c r="C6252" s="126" t="s">
        <v>75</v>
      </c>
      <c r="D6252" s="127">
        <v>1.0189999999999999</v>
      </c>
      <c r="E6252" s="128">
        <v>154</v>
      </c>
      <c r="F6252" s="128">
        <v>154</v>
      </c>
      <c r="G6252" s="126" t="s">
        <v>13740</v>
      </c>
      <c r="H6252" s="126" t="s">
        <v>20124</v>
      </c>
      <c r="I6252" s="126" t="s">
        <v>21059</v>
      </c>
      <c r="J6252" s="126" t="s">
        <v>26235</v>
      </c>
      <c r="K6252" s="9">
        <f>_xlfn.IFNA(VLOOKUP(Table5[[#This Row],[Section]],SubSill_Tier,2,FALSE),0)</f>
        <v>0</v>
      </c>
      <c r="L6252" s="9" t="str">
        <f t="shared" si="106"/>
        <v/>
      </c>
      <c r="M6252" s="205" t="str" cm="1">
        <f t="array" ref="M6252">_xlfn.IFS(NOT(ISERROR(VLOOKUP(Table5[[#This Row],[Section]],TB_notTB,1,FALSE))),"No",LEFT(Table5[[#This Row],[Section]],3)="ETB","PLS",LEFT(Table5[[#This Row],[Section]],1)="7","PDB",NOT(ISBLANK(Table5[[#This Row],[Section]])),"No")</f>
        <v>No</v>
      </c>
    </row>
    <row r="6253" spans="1:13" x14ac:dyDescent="0.25">
      <c r="A6253" s="126" t="s">
        <v>11978</v>
      </c>
      <c r="B6253" s="126" t="s">
        <v>11979</v>
      </c>
      <c r="C6253" s="126" t="s">
        <v>75</v>
      </c>
      <c r="D6253" s="127">
        <v>0.42299999999999999</v>
      </c>
      <c r="E6253" s="128">
        <v>178</v>
      </c>
      <c r="F6253" s="128">
        <v>154</v>
      </c>
      <c r="G6253" s="126" t="s">
        <v>13739</v>
      </c>
      <c r="H6253" s="126" t="s">
        <v>20181</v>
      </c>
      <c r="I6253" s="126" t="s">
        <v>13279</v>
      </c>
      <c r="J6253" s="126" t="s">
        <v>26258</v>
      </c>
      <c r="K6253" s="9">
        <f>_xlfn.IFNA(VLOOKUP(Table5[[#This Row],[Section]],SubSill_Tier,2,FALSE),0)</f>
        <v>0</v>
      </c>
      <c r="L6253" s="9" t="str">
        <f t="shared" si="106"/>
        <v/>
      </c>
      <c r="M6253" s="205" t="str" cm="1">
        <f t="array" ref="M6253">_xlfn.IFS(NOT(ISERROR(VLOOKUP(Table5[[#This Row],[Section]],TB_notTB,1,FALSE))),"No",LEFT(Table5[[#This Row],[Section]],3)="ETB","PLS",LEFT(Table5[[#This Row],[Section]],1)="7","PDB",NOT(ISBLANK(Table5[[#This Row],[Section]])),"No")</f>
        <v>No</v>
      </c>
    </row>
    <row r="6254" spans="1:13" x14ac:dyDescent="0.25">
      <c r="A6254" s="126" t="s">
        <v>11980</v>
      </c>
      <c r="B6254" s="126" t="s">
        <v>11981</v>
      </c>
      <c r="C6254" s="126" t="s">
        <v>75</v>
      </c>
      <c r="D6254" s="127">
        <v>0.47099999999999997</v>
      </c>
      <c r="E6254" s="128">
        <v>159</v>
      </c>
      <c r="F6254" s="128">
        <v>132</v>
      </c>
      <c r="G6254" s="126" t="s">
        <v>13739</v>
      </c>
      <c r="H6254" s="126" t="s">
        <v>20181</v>
      </c>
      <c r="I6254" s="126" t="s">
        <v>13279</v>
      </c>
      <c r="J6254" s="126" t="s">
        <v>26258</v>
      </c>
      <c r="K6254" s="9">
        <f>_xlfn.IFNA(VLOOKUP(Table5[[#This Row],[Section]],SubSill_Tier,2,FALSE),0)</f>
        <v>0</v>
      </c>
      <c r="L6254" s="9" t="str">
        <f t="shared" si="106"/>
        <v/>
      </c>
      <c r="M6254" s="205" t="str" cm="1">
        <f t="array" ref="M6254">_xlfn.IFS(NOT(ISERROR(VLOOKUP(Table5[[#This Row],[Section]],TB_notTB,1,FALSE))),"No",LEFT(Table5[[#This Row],[Section]],3)="ETB","PLS",LEFT(Table5[[#This Row],[Section]],1)="7","PDB",NOT(ISBLANK(Table5[[#This Row],[Section]])),"No")</f>
        <v>No</v>
      </c>
    </row>
    <row r="6255" spans="1:13" x14ac:dyDescent="0.25">
      <c r="A6255" s="126" t="s">
        <v>2716</v>
      </c>
      <c r="B6255" s="126" t="s">
        <v>2717</v>
      </c>
      <c r="C6255" s="126" t="s">
        <v>75</v>
      </c>
      <c r="D6255" s="127">
        <v>0.313</v>
      </c>
      <c r="E6255" s="128">
        <v>168</v>
      </c>
      <c r="F6255" s="128">
        <v>168</v>
      </c>
      <c r="G6255" s="126" t="s">
        <v>13756</v>
      </c>
      <c r="H6255" s="126" t="s">
        <v>20179</v>
      </c>
      <c r="I6255" s="126" t="s">
        <v>20180</v>
      </c>
      <c r="J6255" s="126" t="s">
        <v>26232</v>
      </c>
      <c r="K6255" s="9">
        <f>_xlfn.IFNA(VLOOKUP(Table5[[#This Row],[Section]],SubSill_Tier,2,FALSE),0)</f>
        <v>0</v>
      </c>
      <c r="L6255" s="9" t="str">
        <f t="shared" si="106"/>
        <v/>
      </c>
      <c r="M6255" s="205" t="str" cm="1">
        <f t="array" ref="M6255">_xlfn.IFS(NOT(ISERROR(VLOOKUP(Table5[[#This Row],[Section]],TB_notTB,1,FALSE))),"No",LEFT(Table5[[#This Row],[Section]],3)="ETB","PLS",LEFT(Table5[[#This Row],[Section]],1)="7","PDB",NOT(ISBLANK(Table5[[#This Row],[Section]])),"No")</f>
        <v>No</v>
      </c>
    </row>
    <row r="6256" spans="1:13" x14ac:dyDescent="0.25">
      <c r="A6256" s="126" t="s">
        <v>8638</v>
      </c>
      <c r="B6256" s="126" t="s">
        <v>28147</v>
      </c>
      <c r="C6256" s="126" t="s">
        <v>75</v>
      </c>
      <c r="D6256" s="127">
        <v>2.27</v>
      </c>
      <c r="E6256" s="128">
        <v>290</v>
      </c>
      <c r="F6256" s="128">
        <v>290</v>
      </c>
      <c r="G6256" s="126" t="s">
        <v>13725</v>
      </c>
      <c r="H6256" s="126" t="s">
        <v>20134</v>
      </c>
      <c r="I6256" s="126" t="s">
        <v>20135</v>
      </c>
      <c r="J6256" s="126" t="s">
        <v>26235</v>
      </c>
      <c r="K6256" s="9">
        <f>_xlfn.IFNA(VLOOKUP(Table5[[#This Row],[Section]],SubSill_Tier,2,FALSE),0)</f>
        <v>0</v>
      </c>
      <c r="L6256" s="9" t="str">
        <f t="shared" si="106"/>
        <v/>
      </c>
      <c r="M6256" s="205" t="str" cm="1">
        <f t="array" ref="M6256">_xlfn.IFS(NOT(ISERROR(VLOOKUP(Table5[[#This Row],[Section]],TB_notTB,1,FALSE))),"No",LEFT(Table5[[#This Row],[Section]],3)="ETB","PLS",LEFT(Table5[[#This Row],[Section]],1)="7","PDB",NOT(ISBLANK(Table5[[#This Row],[Section]])),"No")</f>
        <v>No</v>
      </c>
    </row>
    <row r="6257" spans="1:13" x14ac:dyDescent="0.25">
      <c r="A6257" s="126" t="s">
        <v>11982</v>
      </c>
      <c r="B6257" s="126" t="s">
        <v>14241</v>
      </c>
      <c r="C6257" s="126" t="s">
        <v>75</v>
      </c>
      <c r="D6257" s="127">
        <v>0.81200000000000006</v>
      </c>
      <c r="E6257" s="128">
        <v>266</v>
      </c>
      <c r="F6257" s="128">
        <v>208</v>
      </c>
      <c r="G6257" s="126" t="s">
        <v>13758</v>
      </c>
      <c r="H6257" s="126" t="s">
        <v>20195</v>
      </c>
      <c r="I6257" s="126" t="s">
        <v>20196</v>
      </c>
      <c r="J6257" s="126" t="s">
        <v>26254</v>
      </c>
      <c r="K6257" s="9">
        <f>_xlfn.IFNA(VLOOKUP(Table5[[#This Row],[Section]],SubSill_Tier,2,FALSE),0)</f>
        <v>0</v>
      </c>
      <c r="L6257" s="9" t="str">
        <f t="shared" si="106"/>
        <v/>
      </c>
      <c r="M6257" s="205" t="str" cm="1">
        <f t="array" ref="M6257">_xlfn.IFS(NOT(ISERROR(VLOOKUP(Table5[[#This Row],[Section]],TB_notTB,1,FALSE))),"No",LEFT(Table5[[#This Row],[Section]],3)="ETB","PLS",LEFT(Table5[[#This Row],[Section]],1)="7","PDB",NOT(ISBLANK(Table5[[#This Row],[Section]])),"No")</f>
        <v>No</v>
      </c>
    </row>
    <row r="6258" spans="1:13" x14ac:dyDescent="0.25">
      <c r="A6258" s="126" t="s">
        <v>8639</v>
      </c>
      <c r="B6258" s="126" t="s">
        <v>28148</v>
      </c>
      <c r="C6258" s="126" t="s">
        <v>75</v>
      </c>
      <c r="D6258" s="127">
        <v>0.47899999999999998</v>
      </c>
      <c r="E6258" s="128">
        <v>100</v>
      </c>
      <c r="F6258" s="128">
        <v>100</v>
      </c>
      <c r="G6258" s="126" t="s">
        <v>13717</v>
      </c>
      <c r="H6258" s="126" t="s">
        <v>20125</v>
      </c>
      <c r="I6258" s="126" t="s">
        <v>20126</v>
      </c>
      <c r="J6258" s="126" t="s">
        <v>26235</v>
      </c>
      <c r="K6258" s="9">
        <f>_xlfn.IFNA(VLOOKUP(Table5[[#This Row],[Section]],SubSill_Tier,2,FALSE),0)</f>
        <v>0</v>
      </c>
      <c r="L6258" s="9" t="str">
        <f t="shared" si="106"/>
        <v/>
      </c>
      <c r="M6258" s="205" t="str" cm="1">
        <f t="array" ref="M6258">_xlfn.IFS(NOT(ISERROR(VLOOKUP(Table5[[#This Row],[Section]],TB_notTB,1,FALSE))),"No",LEFT(Table5[[#This Row],[Section]],3)="ETB","PLS",LEFT(Table5[[#This Row],[Section]],1)="7","PDB",NOT(ISBLANK(Table5[[#This Row],[Section]])),"No")</f>
        <v>No</v>
      </c>
    </row>
    <row r="6259" spans="1:13" x14ac:dyDescent="0.25">
      <c r="A6259" s="126" t="s">
        <v>5606</v>
      </c>
      <c r="B6259" s="126" t="s">
        <v>5607</v>
      </c>
      <c r="C6259" s="126" t="s">
        <v>75</v>
      </c>
      <c r="D6259" s="127">
        <v>0.27500000000000002</v>
      </c>
      <c r="E6259" s="128">
        <v>100</v>
      </c>
      <c r="F6259" s="128">
        <v>100</v>
      </c>
      <c r="G6259" s="126" t="s">
        <v>13716</v>
      </c>
      <c r="H6259" s="126" t="s">
        <v>21094</v>
      </c>
      <c r="I6259" s="126" t="s">
        <v>21095</v>
      </c>
      <c r="J6259" s="126" t="s">
        <v>26235</v>
      </c>
      <c r="K6259" s="9">
        <f>_xlfn.IFNA(VLOOKUP(Table5[[#This Row],[Section]],SubSill_Tier,2,FALSE),0)</f>
        <v>0</v>
      </c>
      <c r="L6259" s="9" t="str">
        <f t="shared" si="106"/>
        <v>Wall</v>
      </c>
      <c r="M6259" s="205" t="str" cm="1">
        <f t="array" ref="M6259">_xlfn.IFS(NOT(ISERROR(VLOOKUP(Table5[[#This Row],[Section]],TB_notTB,1,FALSE))),"No",LEFT(Table5[[#This Row],[Section]],3)="ETB","PLS",LEFT(Table5[[#This Row],[Section]],1)="7","PDB",NOT(ISBLANK(Table5[[#This Row],[Section]])),"No")</f>
        <v>No</v>
      </c>
    </row>
    <row r="6260" spans="1:13" x14ac:dyDescent="0.25">
      <c r="A6260" s="126" t="s">
        <v>8640</v>
      </c>
      <c r="B6260" s="126" t="s">
        <v>12696</v>
      </c>
      <c r="C6260" s="126" t="s">
        <v>75</v>
      </c>
      <c r="D6260" s="127">
        <v>0.57599999999999996</v>
      </c>
      <c r="E6260" s="128">
        <v>233</v>
      </c>
      <c r="F6260" s="128">
        <v>176</v>
      </c>
      <c r="G6260" s="126" t="s">
        <v>13713</v>
      </c>
      <c r="H6260" s="126" t="s">
        <v>21056</v>
      </c>
      <c r="I6260" s="126" t="s">
        <v>21057</v>
      </c>
      <c r="J6260" s="126" t="s">
        <v>26233</v>
      </c>
      <c r="K6260" s="9">
        <f>_xlfn.IFNA(VLOOKUP(Table5[[#This Row],[Section]],SubSill_Tier,2,FALSE),0)</f>
        <v>0</v>
      </c>
      <c r="L6260" s="9" t="str">
        <f t="shared" si="106"/>
        <v>Wall</v>
      </c>
      <c r="M6260" s="205" t="str" cm="1">
        <f t="array" ref="M6260">_xlfn.IFS(NOT(ISERROR(VLOOKUP(Table5[[#This Row],[Section]],TB_notTB,1,FALSE))),"No",LEFT(Table5[[#This Row],[Section]],3)="ETB","PLS",LEFT(Table5[[#This Row],[Section]],1)="7","PDB",NOT(ISBLANK(Table5[[#This Row],[Section]])),"No")</f>
        <v>No</v>
      </c>
    </row>
    <row r="6261" spans="1:13" x14ac:dyDescent="0.25">
      <c r="A6261" s="126" t="s">
        <v>8641</v>
      </c>
      <c r="B6261" s="126" t="s">
        <v>8642</v>
      </c>
      <c r="C6261" s="126" t="s">
        <v>75</v>
      </c>
      <c r="D6261" s="127">
        <v>2.089</v>
      </c>
      <c r="E6261" s="128">
        <v>317</v>
      </c>
      <c r="F6261" s="128">
        <v>317</v>
      </c>
      <c r="G6261" s="126" t="s">
        <v>13740</v>
      </c>
      <c r="H6261" s="126" t="s">
        <v>20124</v>
      </c>
      <c r="I6261" s="126" t="s">
        <v>21059</v>
      </c>
      <c r="J6261" s="126" t="s">
        <v>26236</v>
      </c>
      <c r="K6261" s="9">
        <f>_xlfn.IFNA(VLOOKUP(Table5[[#This Row],[Section]],SubSill_Tier,2,FALSE),0)</f>
        <v>0</v>
      </c>
      <c r="L6261" s="9" t="str">
        <f t="shared" si="106"/>
        <v/>
      </c>
      <c r="M6261" s="205" t="str" cm="1">
        <f t="array" ref="M6261">_xlfn.IFS(NOT(ISERROR(VLOOKUP(Table5[[#This Row],[Section]],TB_notTB,1,FALSE))),"No",LEFT(Table5[[#This Row],[Section]],3)="ETB","PLS",LEFT(Table5[[#This Row],[Section]],1)="7","PDB",NOT(ISBLANK(Table5[[#This Row],[Section]])),"No")</f>
        <v>No</v>
      </c>
    </row>
    <row r="6262" spans="1:13" x14ac:dyDescent="0.25">
      <c r="A6262" s="126" t="s">
        <v>16260</v>
      </c>
      <c r="B6262" s="126" t="s">
        <v>16261</v>
      </c>
      <c r="C6262" s="126" t="s">
        <v>75</v>
      </c>
      <c r="D6262" s="127">
        <v>0.29499999999999998</v>
      </c>
      <c r="E6262" s="128">
        <v>114</v>
      </c>
      <c r="F6262" s="128">
        <v>100</v>
      </c>
      <c r="G6262" s="126" t="s">
        <v>14831</v>
      </c>
      <c r="H6262" s="126" t="s">
        <v>20220</v>
      </c>
      <c r="I6262" s="126" t="s">
        <v>21133</v>
      </c>
      <c r="J6262" s="126" t="s">
        <v>26271</v>
      </c>
      <c r="K6262" s="9">
        <f>_xlfn.IFNA(VLOOKUP(Table5[[#This Row],[Section]],SubSill_Tier,2,FALSE),0)</f>
        <v>0</v>
      </c>
      <c r="L6262" s="9" t="str">
        <f t="shared" si="106"/>
        <v/>
      </c>
      <c r="M6262" s="205" t="str" cm="1">
        <f t="array" ref="M6262">_xlfn.IFS(NOT(ISERROR(VLOOKUP(Table5[[#This Row],[Section]],TB_notTB,1,FALSE))),"No",LEFT(Table5[[#This Row],[Section]],3)="ETB","PLS",LEFT(Table5[[#This Row],[Section]],1)="7","PDB",NOT(ISBLANK(Table5[[#This Row],[Section]])),"No")</f>
        <v>No</v>
      </c>
    </row>
    <row r="6263" spans="1:13" x14ac:dyDescent="0.25">
      <c r="A6263" s="126" t="s">
        <v>2718</v>
      </c>
      <c r="B6263" s="126" t="s">
        <v>2719</v>
      </c>
      <c r="C6263" s="126" t="s">
        <v>75</v>
      </c>
      <c r="D6263" s="127">
        <v>2.3809999999999998</v>
      </c>
      <c r="E6263" s="128">
        <v>515</v>
      </c>
      <c r="F6263" s="128">
        <v>294</v>
      </c>
      <c r="G6263" s="126" t="s">
        <v>13756</v>
      </c>
      <c r="H6263" s="126" t="s">
        <v>20179</v>
      </c>
      <c r="I6263" s="126" t="s">
        <v>20180</v>
      </c>
      <c r="J6263" s="126" t="s">
        <v>26232</v>
      </c>
      <c r="K6263" s="9">
        <f>_xlfn.IFNA(VLOOKUP(Table5[[#This Row],[Section]],SubSill_Tier,2,FALSE),0)</f>
        <v>0</v>
      </c>
      <c r="L6263" s="9" t="str">
        <f t="shared" si="106"/>
        <v/>
      </c>
      <c r="M6263" s="205" t="str" cm="1">
        <f t="array" ref="M6263">_xlfn.IFS(NOT(ISERROR(VLOOKUP(Table5[[#This Row],[Section]],TB_notTB,1,FALSE))),"No",LEFT(Table5[[#This Row],[Section]],3)="ETB","PLS",LEFT(Table5[[#This Row],[Section]],1)="7","PDB",NOT(ISBLANK(Table5[[#This Row],[Section]])),"No")</f>
        <v>No</v>
      </c>
    </row>
    <row r="6264" spans="1:13" x14ac:dyDescent="0.25">
      <c r="A6264" s="126" t="s">
        <v>8643</v>
      </c>
      <c r="B6264" s="126" t="s">
        <v>28149</v>
      </c>
      <c r="C6264" s="126" t="s">
        <v>75</v>
      </c>
      <c r="D6264" s="127">
        <v>0.28899999999999998</v>
      </c>
      <c r="E6264" s="128">
        <v>100</v>
      </c>
      <c r="F6264" s="128">
        <v>100</v>
      </c>
      <c r="G6264" s="126" t="s">
        <v>13717</v>
      </c>
      <c r="H6264" s="126" t="s">
        <v>20125</v>
      </c>
      <c r="I6264" s="126" t="s">
        <v>20126</v>
      </c>
      <c r="J6264" s="126" t="s">
        <v>26235</v>
      </c>
      <c r="K6264" s="9">
        <f>_xlfn.IFNA(VLOOKUP(Table5[[#This Row],[Section]],SubSill_Tier,2,FALSE),0)</f>
        <v>0</v>
      </c>
      <c r="L6264" s="9" t="str">
        <f t="shared" si="106"/>
        <v/>
      </c>
      <c r="M6264" s="205" t="str" cm="1">
        <f t="array" ref="M6264">_xlfn.IFS(NOT(ISERROR(VLOOKUP(Table5[[#This Row],[Section]],TB_notTB,1,FALSE))),"No",LEFT(Table5[[#This Row],[Section]],3)="ETB","PLS",LEFT(Table5[[#This Row],[Section]],1)="7","PDB",NOT(ISBLANK(Table5[[#This Row],[Section]])),"No")</f>
        <v>No</v>
      </c>
    </row>
    <row r="6265" spans="1:13" x14ac:dyDescent="0.25">
      <c r="A6265" s="126" t="s">
        <v>8644</v>
      </c>
      <c r="B6265" s="126" t="s">
        <v>8645</v>
      </c>
      <c r="C6265" s="126" t="s">
        <v>75</v>
      </c>
      <c r="D6265" s="127">
        <v>1.2549999999999999</v>
      </c>
      <c r="E6265" s="128">
        <v>203</v>
      </c>
      <c r="F6265" s="128">
        <v>203</v>
      </c>
      <c r="G6265" s="126" t="s">
        <v>13725</v>
      </c>
      <c r="H6265" s="126" t="s">
        <v>20134</v>
      </c>
      <c r="I6265" s="126" t="s">
        <v>20135</v>
      </c>
      <c r="J6265" s="126" t="s">
        <v>26236</v>
      </c>
      <c r="K6265" s="9">
        <f>_xlfn.IFNA(VLOOKUP(Table5[[#This Row],[Section]],SubSill_Tier,2,FALSE),0)</f>
        <v>0</v>
      </c>
      <c r="L6265" s="9" t="str">
        <f t="shared" si="106"/>
        <v/>
      </c>
      <c r="M6265" s="205" t="str" cm="1">
        <f t="array" ref="M6265">_xlfn.IFS(NOT(ISERROR(VLOOKUP(Table5[[#This Row],[Section]],TB_notTB,1,FALSE))),"No",LEFT(Table5[[#This Row],[Section]],3)="ETB","PLS",LEFT(Table5[[#This Row],[Section]],1)="7","PDB",NOT(ISBLANK(Table5[[#This Row],[Section]])),"No")</f>
        <v>No</v>
      </c>
    </row>
    <row r="6266" spans="1:13" x14ac:dyDescent="0.25">
      <c r="A6266" s="126" t="s">
        <v>8646</v>
      </c>
      <c r="B6266" s="126" t="s">
        <v>28150</v>
      </c>
      <c r="C6266" s="126" t="s">
        <v>75</v>
      </c>
      <c r="D6266" s="127">
        <v>0.48199999999999998</v>
      </c>
      <c r="E6266" s="128">
        <v>117</v>
      </c>
      <c r="F6266" s="128">
        <v>117</v>
      </c>
      <c r="G6266" s="126" t="s">
        <v>13717</v>
      </c>
      <c r="H6266" s="126" t="s">
        <v>20125</v>
      </c>
      <c r="I6266" s="126" t="s">
        <v>20126</v>
      </c>
      <c r="J6266" s="126" t="s">
        <v>26235</v>
      </c>
      <c r="K6266" s="9">
        <f>_xlfn.IFNA(VLOOKUP(Table5[[#This Row],[Section]],SubSill_Tier,2,FALSE),0)</f>
        <v>0</v>
      </c>
      <c r="L6266" s="9" t="str">
        <f t="shared" si="106"/>
        <v/>
      </c>
      <c r="M6266" s="205" t="str" cm="1">
        <f t="array" ref="M6266">_xlfn.IFS(NOT(ISERROR(VLOOKUP(Table5[[#This Row],[Section]],TB_notTB,1,FALSE))),"No",LEFT(Table5[[#This Row],[Section]],3)="ETB","PLS",LEFT(Table5[[#This Row],[Section]],1)="7","PDB",NOT(ISBLANK(Table5[[#This Row],[Section]])),"No")</f>
        <v>No</v>
      </c>
    </row>
    <row r="6267" spans="1:13" x14ac:dyDescent="0.25">
      <c r="A6267" s="126" t="s">
        <v>2720</v>
      </c>
      <c r="B6267" s="126" t="s">
        <v>2721</v>
      </c>
      <c r="C6267" s="126" t="s">
        <v>75</v>
      </c>
      <c r="D6267" s="127">
        <v>1.887</v>
      </c>
      <c r="E6267" s="128">
        <v>333</v>
      </c>
      <c r="F6267" s="128">
        <v>281</v>
      </c>
      <c r="G6267" s="126" t="s">
        <v>13756</v>
      </c>
      <c r="H6267" s="126" t="s">
        <v>20179</v>
      </c>
      <c r="I6267" s="126" t="s">
        <v>20180</v>
      </c>
      <c r="J6267" s="126" t="s">
        <v>26232</v>
      </c>
      <c r="K6267" s="9">
        <f>_xlfn.IFNA(VLOOKUP(Table5[[#This Row],[Section]],SubSill_Tier,2,FALSE),0)</f>
        <v>0</v>
      </c>
      <c r="L6267" s="9" t="str">
        <f t="shared" si="106"/>
        <v/>
      </c>
      <c r="M6267" s="205" t="str" cm="1">
        <f t="array" ref="M6267">_xlfn.IFS(NOT(ISERROR(VLOOKUP(Table5[[#This Row],[Section]],TB_notTB,1,FALSE))),"No",LEFT(Table5[[#This Row],[Section]],3)="ETB","PLS",LEFT(Table5[[#This Row],[Section]],1)="7","PDB",NOT(ISBLANK(Table5[[#This Row],[Section]])),"No")</f>
        <v>No</v>
      </c>
    </row>
    <row r="6268" spans="1:13" x14ac:dyDescent="0.25">
      <c r="A6268" s="126" t="s">
        <v>2722</v>
      </c>
      <c r="B6268" s="126" t="s">
        <v>2723</v>
      </c>
      <c r="C6268" s="126" t="s">
        <v>75</v>
      </c>
      <c r="D6268" s="127">
        <v>2.3519999999999999</v>
      </c>
      <c r="E6268" s="128">
        <v>434</v>
      </c>
      <c r="F6268" s="128">
        <v>389</v>
      </c>
      <c r="G6268" s="126" t="s">
        <v>13756</v>
      </c>
      <c r="H6268" s="126" t="s">
        <v>20179</v>
      </c>
      <c r="I6268" s="126" t="s">
        <v>20180</v>
      </c>
      <c r="J6268" s="126" t="s">
        <v>26232</v>
      </c>
      <c r="K6268" s="9">
        <f>_xlfn.IFNA(VLOOKUP(Table5[[#This Row],[Section]],SubSill_Tier,2,FALSE),0)</f>
        <v>0</v>
      </c>
      <c r="L6268" s="9" t="str">
        <f t="shared" si="106"/>
        <v/>
      </c>
      <c r="M6268" s="205" t="str" cm="1">
        <f t="array" ref="M6268">_xlfn.IFS(NOT(ISERROR(VLOOKUP(Table5[[#This Row],[Section]],TB_notTB,1,FALSE))),"No",LEFT(Table5[[#This Row],[Section]],3)="ETB","PLS",LEFT(Table5[[#This Row],[Section]],1)="7","PDB",NOT(ISBLANK(Table5[[#This Row],[Section]])),"No")</f>
        <v>No</v>
      </c>
    </row>
    <row r="6269" spans="1:13" x14ac:dyDescent="0.25">
      <c r="A6269" s="126" t="s">
        <v>2724</v>
      </c>
      <c r="B6269" s="126" t="s">
        <v>2725</v>
      </c>
      <c r="C6269" s="126" t="s">
        <v>75</v>
      </c>
      <c r="D6269" s="127">
        <v>1.151</v>
      </c>
      <c r="E6269" s="128">
        <v>228</v>
      </c>
      <c r="F6269" s="128">
        <v>183</v>
      </c>
      <c r="G6269" s="126" t="s">
        <v>13756</v>
      </c>
      <c r="H6269" s="126" t="s">
        <v>20179</v>
      </c>
      <c r="I6269" s="126" t="s">
        <v>20180</v>
      </c>
      <c r="J6269" s="126" t="s">
        <v>26232</v>
      </c>
      <c r="K6269" s="9">
        <f>_xlfn.IFNA(VLOOKUP(Table5[[#This Row],[Section]],SubSill_Tier,2,FALSE),0)</f>
        <v>0</v>
      </c>
      <c r="L6269" s="9" t="str">
        <f t="shared" si="106"/>
        <v/>
      </c>
      <c r="M6269" s="205" t="str" cm="1">
        <f t="array" ref="M6269">_xlfn.IFS(NOT(ISERROR(VLOOKUP(Table5[[#This Row],[Section]],TB_notTB,1,FALSE))),"No",LEFT(Table5[[#This Row],[Section]],3)="ETB","PLS",LEFT(Table5[[#This Row],[Section]],1)="7","PDB",NOT(ISBLANK(Table5[[#This Row],[Section]])),"No")</f>
        <v>No</v>
      </c>
    </row>
    <row r="6270" spans="1:13" x14ac:dyDescent="0.25">
      <c r="A6270" s="126" t="s">
        <v>8647</v>
      </c>
      <c r="B6270" s="126" t="s">
        <v>8648</v>
      </c>
      <c r="C6270" s="126" t="s">
        <v>75</v>
      </c>
      <c r="D6270" s="127">
        <v>0.218</v>
      </c>
      <c r="E6270" s="128">
        <v>100</v>
      </c>
      <c r="F6270" s="128">
        <v>100</v>
      </c>
      <c r="G6270" s="126" t="s">
        <v>13740</v>
      </c>
      <c r="H6270" s="126" t="s">
        <v>20124</v>
      </c>
      <c r="I6270" s="126" t="s">
        <v>21059</v>
      </c>
      <c r="J6270" s="126" t="s">
        <v>26236</v>
      </c>
      <c r="K6270" s="9">
        <f>_xlfn.IFNA(VLOOKUP(Table5[[#This Row],[Section]],SubSill_Tier,2,FALSE),0)</f>
        <v>0</v>
      </c>
      <c r="L6270" s="9" t="str">
        <f t="shared" si="106"/>
        <v/>
      </c>
      <c r="M6270" s="205" t="str" cm="1">
        <f t="array" ref="M6270">_xlfn.IFS(NOT(ISERROR(VLOOKUP(Table5[[#This Row],[Section]],TB_notTB,1,FALSE))),"No",LEFT(Table5[[#This Row],[Section]],3)="ETB","PLS",LEFT(Table5[[#This Row],[Section]],1)="7","PDB",NOT(ISBLANK(Table5[[#This Row],[Section]])),"No")</f>
        <v>No</v>
      </c>
    </row>
    <row r="6271" spans="1:13" x14ac:dyDescent="0.25">
      <c r="A6271" s="126" t="s">
        <v>8649</v>
      </c>
      <c r="B6271" s="126" t="s">
        <v>28151</v>
      </c>
      <c r="C6271" s="126" t="s">
        <v>75</v>
      </c>
      <c r="D6271" s="127">
        <v>0.23100000000000001</v>
      </c>
      <c r="E6271" s="128">
        <v>100</v>
      </c>
      <c r="F6271" s="128">
        <v>100</v>
      </c>
      <c r="G6271" s="126" t="s">
        <v>13717</v>
      </c>
      <c r="H6271" s="126" t="s">
        <v>20125</v>
      </c>
      <c r="I6271" s="126" t="s">
        <v>20126</v>
      </c>
      <c r="J6271" s="126" t="s">
        <v>26236</v>
      </c>
      <c r="K6271" s="9">
        <f>_xlfn.IFNA(VLOOKUP(Table5[[#This Row],[Section]],SubSill_Tier,2,FALSE),0)</f>
        <v>0</v>
      </c>
      <c r="L6271" s="9" t="str">
        <f t="shared" si="106"/>
        <v/>
      </c>
      <c r="M6271" s="205" t="str" cm="1">
        <f t="array" ref="M6271">_xlfn.IFS(NOT(ISERROR(VLOOKUP(Table5[[#This Row],[Section]],TB_notTB,1,FALSE))),"No",LEFT(Table5[[#This Row],[Section]],3)="ETB","PLS",LEFT(Table5[[#This Row],[Section]],1)="7","PDB",NOT(ISBLANK(Table5[[#This Row],[Section]])),"No")</f>
        <v>No</v>
      </c>
    </row>
    <row r="6272" spans="1:13" x14ac:dyDescent="0.25">
      <c r="A6272" s="126" t="s">
        <v>2726</v>
      </c>
      <c r="B6272" s="126" t="s">
        <v>2727</v>
      </c>
      <c r="C6272" s="126" t="s">
        <v>75</v>
      </c>
      <c r="D6272" s="127">
        <v>1.478</v>
      </c>
      <c r="E6272" s="128">
        <v>281</v>
      </c>
      <c r="F6272" s="128">
        <v>235</v>
      </c>
      <c r="G6272" s="126" t="s">
        <v>13756</v>
      </c>
      <c r="H6272" s="126" t="s">
        <v>20179</v>
      </c>
      <c r="I6272" s="126" t="s">
        <v>20180</v>
      </c>
      <c r="J6272" s="126" t="s">
        <v>26232</v>
      </c>
      <c r="K6272" s="9">
        <f>_xlfn.IFNA(VLOOKUP(Table5[[#This Row],[Section]],SubSill_Tier,2,FALSE),0)</f>
        <v>0</v>
      </c>
      <c r="L6272" s="9" t="str">
        <f t="shared" si="106"/>
        <v/>
      </c>
      <c r="M6272" s="205" t="str" cm="1">
        <f t="array" ref="M6272">_xlfn.IFS(NOT(ISERROR(VLOOKUP(Table5[[#This Row],[Section]],TB_notTB,1,FALSE))),"No",LEFT(Table5[[#This Row],[Section]],3)="ETB","PLS",LEFT(Table5[[#This Row],[Section]],1)="7","PDB",NOT(ISBLANK(Table5[[#This Row],[Section]])),"No")</f>
        <v>No</v>
      </c>
    </row>
    <row r="6273" spans="1:13" x14ac:dyDescent="0.25">
      <c r="A6273" s="126" t="s">
        <v>8650</v>
      </c>
      <c r="B6273" s="126" t="s">
        <v>28152</v>
      </c>
      <c r="C6273" s="126" t="s">
        <v>75</v>
      </c>
      <c r="D6273" s="127">
        <v>0.496</v>
      </c>
      <c r="E6273" s="128">
        <v>157</v>
      </c>
      <c r="F6273" s="128">
        <v>157</v>
      </c>
      <c r="G6273" s="126" t="s">
        <v>13725</v>
      </c>
      <c r="H6273" s="126" t="s">
        <v>20134</v>
      </c>
      <c r="I6273" s="126" t="s">
        <v>20135</v>
      </c>
      <c r="J6273" s="126" t="s">
        <v>26236</v>
      </c>
      <c r="K6273" s="9">
        <f>_xlfn.IFNA(VLOOKUP(Table5[[#This Row],[Section]],SubSill_Tier,2,FALSE),0)</f>
        <v>0</v>
      </c>
      <c r="L6273" s="9" t="str">
        <f t="shared" si="106"/>
        <v/>
      </c>
      <c r="M6273" s="205" t="str" cm="1">
        <f t="array" ref="M6273">_xlfn.IFS(NOT(ISERROR(VLOOKUP(Table5[[#This Row],[Section]],TB_notTB,1,FALSE))),"No",LEFT(Table5[[#This Row],[Section]],3)="ETB","PLS",LEFT(Table5[[#This Row],[Section]],1)="7","PDB",NOT(ISBLANK(Table5[[#This Row],[Section]])),"No")</f>
        <v>No</v>
      </c>
    </row>
    <row r="6274" spans="1:13" x14ac:dyDescent="0.25">
      <c r="A6274" s="126" t="s">
        <v>8651</v>
      </c>
      <c r="B6274" s="126" t="s">
        <v>8652</v>
      </c>
      <c r="C6274" s="126" t="s">
        <v>75</v>
      </c>
      <c r="D6274" s="127">
        <v>0.53100000000000003</v>
      </c>
      <c r="E6274" s="128">
        <v>155</v>
      </c>
      <c r="F6274" s="128">
        <v>155</v>
      </c>
      <c r="G6274" s="126" t="s">
        <v>13716</v>
      </c>
      <c r="H6274" s="126" t="s">
        <v>21094</v>
      </c>
      <c r="I6274" s="126" t="s">
        <v>21095</v>
      </c>
      <c r="J6274" s="126" t="s">
        <v>26235</v>
      </c>
      <c r="K6274" s="9">
        <f>_xlfn.IFNA(VLOOKUP(Table5[[#This Row],[Section]],SubSill_Tier,2,FALSE),0)</f>
        <v>0</v>
      </c>
      <c r="L6274" s="9" t="str">
        <f t="shared" ref="L6274:L6337" si="107">IFERROR(IF(LEFT(G6274,2)="AI",IF(_xlfn.NUMBERVALUE(IFERROR(LEFT(IF(ISERROR(FIND("X",UPPER(B6274))),UPPER(B6274),RIGHT(UPPER(B6274),LEN(UPPER(B6274))-FIND("~",SUBSTITUTE(UPPER(B6274),"X","~",LEN(UPPER(B6274))-LEN(SUBSTITUTE(UPPER(B6274),"X","")))))),FIND(" ",IF(ISERROR(FIND("X",UPPER(B6274))),UPPER(B6274),RIGHT(UPPER(B6274),LEN(UPPER(B6274))-FIND("~",SUBSTITUTE(UPPER(B6274),"X","~",LEN(UPPER(B6274))-LEN(SUBSTITUTE(UPPER(B6274),"X","")))))),1)-1),IF(ISERROR(FIND("X",UPPER(B6274))),UPPER(B6274),RIGHT(UPPER(B6274),LEN(UPPER(B6274))-FIND("~",SUBSTITUTE(UPPER(B6274),"X","~",LEN(UPPER(B6274))-LEN(SUBSTITUTE(UPPER(B6274),"X",""))))))),".")&gt;=5,"Wall",""),""),"")</f>
        <v/>
      </c>
      <c r="M6274" s="205" t="str" cm="1">
        <f t="array" ref="M6274">_xlfn.IFS(NOT(ISERROR(VLOOKUP(Table5[[#This Row],[Section]],TB_notTB,1,FALSE))),"No",LEFT(Table5[[#This Row],[Section]],3)="ETB","PLS",LEFT(Table5[[#This Row],[Section]],1)="7","PDB",NOT(ISBLANK(Table5[[#This Row],[Section]])),"No")</f>
        <v>No</v>
      </c>
    </row>
    <row r="6275" spans="1:13" x14ac:dyDescent="0.25">
      <c r="A6275" s="126" t="s">
        <v>8653</v>
      </c>
      <c r="B6275" s="126" t="s">
        <v>28153</v>
      </c>
      <c r="C6275" s="126" t="s">
        <v>75</v>
      </c>
      <c r="D6275" s="127">
        <v>0.98599999999999999</v>
      </c>
      <c r="E6275" s="128">
        <v>190</v>
      </c>
      <c r="F6275" s="128">
        <v>190</v>
      </c>
      <c r="G6275" s="126" t="s">
        <v>13717</v>
      </c>
      <c r="H6275" s="126" t="s">
        <v>20125</v>
      </c>
      <c r="I6275" s="126" t="s">
        <v>20126</v>
      </c>
      <c r="J6275" s="126" t="s">
        <v>26235</v>
      </c>
      <c r="K6275" s="9">
        <f>_xlfn.IFNA(VLOOKUP(Table5[[#This Row],[Section]],SubSill_Tier,2,FALSE),0)</f>
        <v>0</v>
      </c>
      <c r="L6275" s="9" t="str">
        <f t="shared" si="107"/>
        <v/>
      </c>
      <c r="M6275" s="205" t="str" cm="1">
        <f t="array" ref="M6275">_xlfn.IFS(NOT(ISERROR(VLOOKUP(Table5[[#This Row],[Section]],TB_notTB,1,FALSE))),"No",LEFT(Table5[[#This Row],[Section]],3)="ETB","PLS",LEFT(Table5[[#This Row],[Section]],1)="7","PDB",NOT(ISBLANK(Table5[[#This Row],[Section]])),"No")</f>
        <v>No</v>
      </c>
    </row>
    <row r="6276" spans="1:13" x14ac:dyDescent="0.25">
      <c r="A6276" s="126" t="s">
        <v>2728</v>
      </c>
      <c r="B6276" s="126" t="s">
        <v>2729</v>
      </c>
      <c r="C6276" s="126" t="s">
        <v>75</v>
      </c>
      <c r="D6276" s="127">
        <v>1.875</v>
      </c>
      <c r="E6276" s="128">
        <v>358</v>
      </c>
      <c r="F6276" s="128">
        <v>314</v>
      </c>
      <c r="G6276" s="126" t="s">
        <v>13756</v>
      </c>
      <c r="H6276" s="126" t="s">
        <v>20179</v>
      </c>
      <c r="I6276" s="126" t="s">
        <v>20180</v>
      </c>
      <c r="J6276" s="126" t="s">
        <v>26232</v>
      </c>
      <c r="K6276" s="9">
        <f>_xlfn.IFNA(VLOOKUP(Table5[[#This Row],[Section]],SubSill_Tier,2,FALSE),0)</f>
        <v>0</v>
      </c>
      <c r="L6276" s="9" t="str">
        <f t="shared" si="107"/>
        <v/>
      </c>
      <c r="M6276" s="205" t="str" cm="1">
        <f t="array" ref="M6276">_xlfn.IFS(NOT(ISERROR(VLOOKUP(Table5[[#This Row],[Section]],TB_notTB,1,FALSE))),"No",LEFT(Table5[[#This Row],[Section]],3)="ETB","PLS",LEFT(Table5[[#This Row],[Section]],1)="7","PDB",NOT(ISBLANK(Table5[[#This Row],[Section]])),"No")</f>
        <v>No</v>
      </c>
    </row>
    <row r="6277" spans="1:13" x14ac:dyDescent="0.25">
      <c r="A6277" s="126" t="s">
        <v>8654</v>
      </c>
      <c r="B6277" s="126" t="s">
        <v>12697</v>
      </c>
      <c r="C6277" s="126" t="s">
        <v>75</v>
      </c>
      <c r="D6277" s="127">
        <v>1.052</v>
      </c>
      <c r="E6277" s="128">
        <v>393</v>
      </c>
      <c r="F6277" s="128">
        <v>194</v>
      </c>
      <c r="G6277" s="126" t="s">
        <v>21170</v>
      </c>
      <c r="H6277" s="126" t="s">
        <v>21171</v>
      </c>
      <c r="I6277" s="126" t="s">
        <v>21172</v>
      </c>
      <c r="J6277" s="126" t="s">
        <v>26233</v>
      </c>
      <c r="K6277" s="9">
        <f>_xlfn.IFNA(VLOOKUP(Table5[[#This Row],[Section]],SubSill_Tier,2,FALSE),0)</f>
        <v>0</v>
      </c>
      <c r="L6277" s="9" t="str">
        <f t="shared" si="107"/>
        <v/>
      </c>
      <c r="M6277" s="205" t="str" cm="1">
        <f t="array" ref="M6277">_xlfn.IFS(NOT(ISERROR(VLOOKUP(Table5[[#This Row],[Section]],TB_notTB,1,FALSE))),"No",LEFT(Table5[[#This Row],[Section]],3)="ETB","PLS",LEFT(Table5[[#This Row],[Section]],1)="7","PDB",NOT(ISBLANK(Table5[[#This Row],[Section]])),"No")</f>
        <v>No</v>
      </c>
    </row>
    <row r="6278" spans="1:13" x14ac:dyDescent="0.25">
      <c r="A6278" s="126" t="s">
        <v>29504</v>
      </c>
      <c r="B6278" s="126" t="s">
        <v>14241</v>
      </c>
      <c r="C6278" s="126" t="s">
        <v>75</v>
      </c>
      <c r="D6278" s="127">
        <v>0.47699999999999998</v>
      </c>
      <c r="E6278" s="128">
        <v>179</v>
      </c>
      <c r="F6278" s="128">
        <v>131</v>
      </c>
      <c r="G6278" s="126" t="s">
        <v>13716</v>
      </c>
      <c r="H6278" s="126" t="s">
        <v>21094</v>
      </c>
      <c r="I6278" s="126" t="s">
        <v>21095</v>
      </c>
      <c r="J6278" s="126" t="s">
        <v>26233</v>
      </c>
      <c r="K6278" s="9">
        <f>_xlfn.IFNA(VLOOKUP(Table5[[#This Row],[Section]],SubSill_Tier,2,FALSE),0)</f>
        <v>0</v>
      </c>
      <c r="L6278" s="9" t="str">
        <f t="shared" si="107"/>
        <v/>
      </c>
      <c r="M6278" s="205" t="str" cm="1">
        <f t="array" ref="M6278">_xlfn.IFS(NOT(ISERROR(VLOOKUP(Table5[[#This Row],[Section]],TB_notTB,1,FALSE))),"No",LEFT(Table5[[#This Row],[Section]],3)="ETB","PLS",LEFT(Table5[[#This Row],[Section]],1)="7","PDB",NOT(ISBLANK(Table5[[#This Row],[Section]])),"No")</f>
        <v>No</v>
      </c>
    </row>
    <row r="6279" spans="1:13" x14ac:dyDescent="0.25">
      <c r="A6279" s="126" t="s">
        <v>29505</v>
      </c>
      <c r="B6279" s="126" t="s">
        <v>29506</v>
      </c>
      <c r="C6279" s="126" t="s">
        <v>75</v>
      </c>
      <c r="D6279" s="127">
        <v>0.375</v>
      </c>
      <c r="E6279" s="128">
        <v>109</v>
      </c>
      <c r="F6279" s="128">
        <v>109</v>
      </c>
      <c r="G6279" s="126" t="s">
        <v>13716</v>
      </c>
      <c r="H6279" s="126" t="s">
        <v>21094</v>
      </c>
      <c r="I6279" s="126" t="s">
        <v>21095</v>
      </c>
      <c r="J6279" s="126" t="s">
        <v>26233</v>
      </c>
      <c r="K6279" s="9">
        <f>_xlfn.IFNA(VLOOKUP(Table5[[#This Row],[Section]],SubSill_Tier,2,FALSE),0)</f>
        <v>0</v>
      </c>
      <c r="L6279" s="9" t="str">
        <f t="shared" si="107"/>
        <v/>
      </c>
      <c r="M6279" s="205" t="str" cm="1">
        <f t="array" ref="M6279">_xlfn.IFS(NOT(ISERROR(VLOOKUP(Table5[[#This Row],[Section]],TB_notTB,1,FALSE))),"No",LEFT(Table5[[#This Row],[Section]],3)="ETB","PLS",LEFT(Table5[[#This Row],[Section]],1)="7","PDB",NOT(ISBLANK(Table5[[#This Row],[Section]])),"No")</f>
        <v>No</v>
      </c>
    </row>
    <row r="6280" spans="1:13" x14ac:dyDescent="0.25">
      <c r="A6280" s="126" t="s">
        <v>11983</v>
      </c>
      <c r="B6280" s="126" t="s">
        <v>11984</v>
      </c>
      <c r="C6280" s="126" t="s">
        <v>75</v>
      </c>
      <c r="D6280" s="127">
        <v>0.36599999999999999</v>
      </c>
      <c r="E6280" s="128">
        <v>139</v>
      </c>
      <c r="F6280" s="128">
        <v>104</v>
      </c>
      <c r="G6280" s="126" t="s">
        <v>13763</v>
      </c>
      <c r="H6280" s="126" t="s">
        <v>20250</v>
      </c>
      <c r="I6280" s="126" t="s">
        <v>21155</v>
      </c>
      <c r="J6280" s="126" t="s">
        <v>26258</v>
      </c>
      <c r="K6280" s="9">
        <f>_xlfn.IFNA(VLOOKUP(Table5[[#This Row],[Section]],SubSill_Tier,2,FALSE),0)</f>
        <v>0</v>
      </c>
      <c r="L6280" s="9" t="str">
        <f t="shared" si="107"/>
        <v/>
      </c>
      <c r="M6280" s="205" t="str" cm="1">
        <f t="array" ref="M6280">_xlfn.IFS(NOT(ISERROR(VLOOKUP(Table5[[#This Row],[Section]],TB_notTB,1,FALSE))),"No",LEFT(Table5[[#This Row],[Section]],3)="ETB","PLS",LEFT(Table5[[#This Row],[Section]],1)="7","PDB",NOT(ISBLANK(Table5[[#This Row],[Section]])),"No")</f>
        <v>No</v>
      </c>
    </row>
    <row r="6281" spans="1:13" x14ac:dyDescent="0.25">
      <c r="A6281" s="126" t="s">
        <v>8655</v>
      </c>
      <c r="B6281" s="126" t="s">
        <v>12698</v>
      </c>
      <c r="C6281" s="126" t="s">
        <v>75</v>
      </c>
      <c r="D6281" s="127">
        <v>1.0740000000000001</v>
      </c>
      <c r="E6281" s="128">
        <v>272</v>
      </c>
      <c r="F6281" s="128">
        <v>272</v>
      </c>
      <c r="G6281" s="126" t="s">
        <v>13757</v>
      </c>
      <c r="H6281" s="126" t="s">
        <v>21122</v>
      </c>
      <c r="I6281" s="126" t="s">
        <v>21123</v>
      </c>
      <c r="J6281" s="126" t="s">
        <v>26233</v>
      </c>
      <c r="K6281" s="9">
        <f>_xlfn.IFNA(VLOOKUP(Table5[[#This Row],[Section]],SubSill_Tier,2,FALSE),0)</f>
        <v>0</v>
      </c>
      <c r="L6281" s="9" t="str">
        <f t="shared" si="107"/>
        <v>Wall</v>
      </c>
      <c r="M6281" s="205" t="str" cm="1">
        <f t="array" ref="M6281">_xlfn.IFS(NOT(ISERROR(VLOOKUP(Table5[[#This Row],[Section]],TB_notTB,1,FALSE))),"No",LEFT(Table5[[#This Row],[Section]],3)="ETB","PLS",LEFT(Table5[[#This Row],[Section]],1)="7","PDB",NOT(ISBLANK(Table5[[#This Row],[Section]])),"No")</f>
        <v>No</v>
      </c>
    </row>
    <row r="6282" spans="1:13" x14ac:dyDescent="0.25">
      <c r="A6282" s="126" t="s">
        <v>8656</v>
      </c>
      <c r="B6282" s="126" t="s">
        <v>12699</v>
      </c>
      <c r="C6282" s="126" t="s">
        <v>75</v>
      </c>
      <c r="D6282" s="127">
        <v>1.1319999999999999</v>
      </c>
      <c r="E6282" s="128">
        <v>294</v>
      </c>
      <c r="F6282" s="128">
        <v>294</v>
      </c>
      <c r="G6282" s="126" t="s">
        <v>13757</v>
      </c>
      <c r="H6282" s="126" t="s">
        <v>21122</v>
      </c>
      <c r="I6282" s="126" t="s">
        <v>21123</v>
      </c>
      <c r="J6282" s="126" t="s">
        <v>26233</v>
      </c>
      <c r="K6282" s="9">
        <f>_xlfn.IFNA(VLOOKUP(Table5[[#This Row],[Section]],SubSill_Tier,2,FALSE),0)</f>
        <v>0</v>
      </c>
      <c r="L6282" s="9" t="str">
        <f t="shared" si="107"/>
        <v>Wall</v>
      </c>
      <c r="M6282" s="205" t="str" cm="1">
        <f t="array" ref="M6282">_xlfn.IFS(NOT(ISERROR(VLOOKUP(Table5[[#This Row],[Section]],TB_notTB,1,FALSE))),"No",LEFT(Table5[[#This Row],[Section]],3)="ETB","PLS",LEFT(Table5[[#This Row],[Section]],1)="7","PDB",NOT(ISBLANK(Table5[[#This Row],[Section]])),"No")</f>
        <v>No</v>
      </c>
    </row>
    <row r="6283" spans="1:13" x14ac:dyDescent="0.25">
      <c r="A6283" s="126" t="s">
        <v>29507</v>
      </c>
      <c r="B6283" s="126" t="s">
        <v>29508</v>
      </c>
      <c r="C6283" s="126" t="s">
        <v>75</v>
      </c>
      <c r="D6283" s="127">
        <v>0.38200000000000001</v>
      </c>
      <c r="E6283" s="128">
        <v>189</v>
      </c>
      <c r="F6283" s="128">
        <v>189</v>
      </c>
      <c r="G6283" s="126" t="s">
        <v>13716</v>
      </c>
      <c r="H6283" s="126" t="s">
        <v>21094</v>
      </c>
      <c r="I6283" s="126" t="s">
        <v>21095</v>
      </c>
      <c r="J6283" s="126" t="s">
        <v>26233</v>
      </c>
      <c r="K6283" s="9">
        <f>_xlfn.IFNA(VLOOKUP(Table5[[#This Row],[Section]],SubSill_Tier,2,FALSE),0)</f>
        <v>0</v>
      </c>
      <c r="L6283" s="9" t="str">
        <f t="shared" si="107"/>
        <v/>
      </c>
      <c r="M6283" s="205" t="str" cm="1">
        <f t="array" ref="M6283">_xlfn.IFS(NOT(ISERROR(VLOOKUP(Table5[[#This Row],[Section]],TB_notTB,1,FALSE))),"No",LEFT(Table5[[#This Row],[Section]],3)="ETB","PLS",LEFT(Table5[[#This Row],[Section]],1)="7","PDB",NOT(ISBLANK(Table5[[#This Row],[Section]])),"No")</f>
        <v>No</v>
      </c>
    </row>
    <row r="6284" spans="1:13" x14ac:dyDescent="0.25">
      <c r="A6284" s="126" t="s">
        <v>8657</v>
      </c>
      <c r="B6284" s="126" t="s">
        <v>8658</v>
      </c>
      <c r="C6284" s="126" t="s">
        <v>75</v>
      </c>
      <c r="D6284" s="127">
        <v>0.80600000000000005</v>
      </c>
      <c r="E6284" s="128">
        <v>259</v>
      </c>
      <c r="F6284" s="128">
        <v>100</v>
      </c>
      <c r="G6284" s="126" t="s">
        <v>13720</v>
      </c>
      <c r="H6284" s="126" t="s">
        <v>20130</v>
      </c>
      <c r="I6284" s="126" t="s">
        <v>20131</v>
      </c>
      <c r="J6284" s="126" t="s">
        <v>26235</v>
      </c>
      <c r="K6284" s="9">
        <f>_xlfn.IFNA(VLOOKUP(Table5[[#This Row],[Section]],SubSill_Tier,2,FALSE),0)</f>
        <v>0</v>
      </c>
      <c r="L6284" s="9" t="str">
        <f t="shared" si="107"/>
        <v/>
      </c>
      <c r="M6284" s="205" t="str" cm="1">
        <f t="array" ref="M6284">_xlfn.IFS(NOT(ISERROR(VLOOKUP(Table5[[#This Row],[Section]],TB_notTB,1,FALSE))),"No",LEFT(Table5[[#This Row],[Section]],3)="ETB","PLS",LEFT(Table5[[#This Row],[Section]],1)="7","PDB",NOT(ISBLANK(Table5[[#This Row],[Section]])),"No")</f>
        <v>No</v>
      </c>
    </row>
    <row r="6285" spans="1:13" x14ac:dyDescent="0.25">
      <c r="A6285" s="126" t="s">
        <v>11985</v>
      </c>
      <c r="B6285" s="126" t="s">
        <v>11986</v>
      </c>
      <c r="C6285" s="126" t="s">
        <v>75</v>
      </c>
      <c r="D6285" s="127">
        <v>0.27600000000000002</v>
      </c>
      <c r="E6285" s="128">
        <v>126</v>
      </c>
      <c r="F6285" s="128">
        <v>126</v>
      </c>
      <c r="G6285" s="126" t="s">
        <v>21140</v>
      </c>
      <c r="H6285" s="126" t="s">
        <v>21141</v>
      </c>
      <c r="I6285" s="126" t="s">
        <v>21142</v>
      </c>
      <c r="J6285" s="126" t="s">
        <v>26254</v>
      </c>
      <c r="K6285" s="9">
        <f>_xlfn.IFNA(VLOOKUP(Table5[[#This Row],[Section]],SubSill_Tier,2,FALSE),0)</f>
        <v>0</v>
      </c>
      <c r="L6285" s="9" t="str">
        <f t="shared" si="107"/>
        <v/>
      </c>
      <c r="M6285" s="205" t="str" cm="1">
        <f t="array" ref="M6285">_xlfn.IFS(NOT(ISERROR(VLOOKUP(Table5[[#This Row],[Section]],TB_notTB,1,FALSE))),"No",LEFT(Table5[[#This Row],[Section]],3)="ETB","PLS",LEFT(Table5[[#This Row],[Section]],1)="7","PDB",NOT(ISBLANK(Table5[[#This Row],[Section]])),"No")</f>
        <v>No</v>
      </c>
    </row>
    <row r="6286" spans="1:13" x14ac:dyDescent="0.25">
      <c r="A6286" s="126" t="s">
        <v>8659</v>
      </c>
      <c r="B6286" s="126" t="s">
        <v>12700</v>
      </c>
      <c r="C6286" s="126" t="s">
        <v>75</v>
      </c>
      <c r="D6286" s="127">
        <v>1.74</v>
      </c>
      <c r="E6286" s="128">
        <v>406</v>
      </c>
      <c r="F6286" s="128">
        <v>271</v>
      </c>
      <c r="G6286" s="126" t="s">
        <v>13757</v>
      </c>
      <c r="H6286" s="126" t="s">
        <v>21122</v>
      </c>
      <c r="I6286" s="126" t="s">
        <v>21123</v>
      </c>
      <c r="J6286" s="126" t="s">
        <v>26233</v>
      </c>
      <c r="K6286" s="9">
        <f>_xlfn.IFNA(VLOOKUP(Table5[[#This Row],[Section]],SubSill_Tier,2,FALSE),0)</f>
        <v>0</v>
      </c>
      <c r="L6286" s="9" t="str">
        <f t="shared" si="107"/>
        <v/>
      </c>
      <c r="M6286" s="205" t="str" cm="1">
        <f t="array" ref="M6286">_xlfn.IFS(NOT(ISERROR(VLOOKUP(Table5[[#This Row],[Section]],TB_notTB,1,FALSE))),"No",LEFT(Table5[[#This Row],[Section]],3)="ETB","PLS",LEFT(Table5[[#This Row],[Section]],1)="7","PDB",NOT(ISBLANK(Table5[[#This Row],[Section]])),"No")</f>
        <v>No</v>
      </c>
    </row>
    <row r="6287" spans="1:13" x14ac:dyDescent="0.25">
      <c r="A6287" s="126" t="s">
        <v>8660</v>
      </c>
      <c r="B6287" s="126" t="s">
        <v>12701</v>
      </c>
      <c r="C6287" s="126" t="s">
        <v>75</v>
      </c>
      <c r="D6287" s="127">
        <v>1.796</v>
      </c>
      <c r="E6287" s="128">
        <v>428</v>
      </c>
      <c r="F6287" s="128">
        <v>428</v>
      </c>
      <c r="G6287" s="126" t="s">
        <v>13757</v>
      </c>
      <c r="H6287" s="126" t="s">
        <v>21122</v>
      </c>
      <c r="I6287" s="126" t="s">
        <v>21123</v>
      </c>
      <c r="J6287" s="126" t="s">
        <v>26233</v>
      </c>
      <c r="K6287" s="9">
        <f>_xlfn.IFNA(VLOOKUP(Table5[[#This Row],[Section]],SubSill_Tier,2,FALSE),0)</f>
        <v>0</v>
      </c>
      <c r="L6287" s="9" t="str">
        <f t="shared" si="107"/>
        <v/>
      </c>
      <c r="M6287" s="205" t="str" cm="1">
        <f t="array" ref="M6287">_xlfn.IFS(NOT(ISERROR(VLOOKUP(Table5[[#This Row],[Section]],TB_notTB,1,FALSE))),"No",LEFT(Table5[[#This Row],[Section]],3)="ETB","PLS",LEFT(Table5[[#This Row],[Section]],1)="7","PDB",NOT(ISBLANK(Table5[[#This Row],[Section]])),"No")</f>
        <v>No</v>
      </c>
    </row>
    <row r="6288" spans="1:13" x14ac:dyDescent="0.25">
      <c r="A6288" s="126" t="s">
        <v>29509</v>
      </c>
      <c r="B6288" s="126" t="s">
        <v>29508</v>
      </c>
      <c r="C6288" s="126" t="s">
        <v>75</v>
      </c>
      <c r="D6288" s="127">
        <v>0.254</v>
      </c>
      <c r="E6288" s="128">
        <v>145</v>
      </c>
      <c r="F6288" s="128">
        <v>145</v>
      </c>
      <c r="G6288" s="126" t="s">
        <v>13716</v>
      </c>
      <c r="H6288" s="126" t="s">
        <v>21094</v>
      </c>
      <c r="I6288" s="126" t="s">
        <v>21095</v>
      </c>
      <c r="J6288" s="126" t="s">
        <v>26233</v>
      </c>
      <c r="K6288" s="9">
        <f>_xlfn.IFNA(VLOOKUP(Table5[[#This Row],[Section]],SubSill_Tier,2,FALSE),0)</f>
        <v>0</v>
      </c>
      <c r="L6288" s="9" t="str">
        <f t="shared" si="107"/>
        <v/>
      </c>
      <c r="M6288" s="205" t="str" cm="1">
        <f t="array" ref="M6288">_xlfn.IFS(NOT(ISERROR(VLOOKUP(Table5[[#This Row],[Section]],TB_notTB,1,FALSE))),"No",LEFT(Table5[[#This Row],[Section]],3)="ETB","PLS",LEFT(Table5[[#This Row],[Section]],1)="7","PDB",NOT(ISBLANK(Table5[[#This Row],[Section]])),"No")</f>
        <v>No</v>
      </c>
    </row>
    <row r="6289" spans="1:13" x14ac:dyDescent="0.25">
      <c r="A6289" s="126" t="s">
        <v>11987</v>
      </c>
      <c r="B6289" s="126" t="s">
        <v>11988</v>
      </c>
      <c r="C6289" s="126" t="s">
        <v>75</v>
      </c>
      <c r="D6289" s="127">
        <v>0.25600000000000001</v>
      </c>
      <c r="E6289" s="128">
        <v>130</v>
      </c>
      <c r="F6289" s="128">
        <v>100</v>
      </c>
      <c r="G6289" s="126" t="s">
        <v>13760</v>
      </c>
      <c r="H6289" s="126" t="s">
        <v>20184</v>
      </c>
      <c r="I6289" s="126" t="s">
        <v>21100</v>
      </c>
      <c r="J6289" s="126" t="s">
        <v>26254</v>
      </c>
      <c r="K6289" s="9">
        <f>_xlfn.IFNA(VLOOKUP(Table5[[#This Row],[Section]],SubSill_Tier,2,FALSE),0)</f>
        <v>0</v>
      </c>
      <c r="L6289" s="9" t="str">
        <f t="shared" si="107"/>
        <v/>
      </c>
      <c r="M6289" s="205" t="str" cm="1">
        <f t="array" ref="M6289">_xlfn.IFS(NOT(ISERROR(VLOOKUP(Table5[[#This Row],[Section]],TB_notTB,1,FALSE))),"No",LEFT(Table5[[#This Row],[Section]],3)="ETB","PLS",LEFT(Table5[[#This Row],[Section]],1)="7","PDB",NOT(ISBLANK(Table5[[#This Row],[Section]])),"No")</f>
        <v>No</v>
      </c>
    </row>
    <row r="6290" spans="1:13" x14ac:dyDescent="0.25">
      <c r="A6290" s="126" t="s">
        <v>11989</v>
      </c>
      <c r="B6290" s="126" t="s">
        <v>11990</v>
      </c>
      <c r="C6290" s="126" t="s">
        <v>75</v>
      </c>
      <c r="D6290" s="127">
        <v>5.181</v>
      </c>
      <c r="E6290" s="128">
        <v>631</v>
      </c>
      <c r="F6290" s="128">
        <v>631</v>
      </c>
      <c r="G6290" s="126" t="s">
        <v>13742</v>
      </c>
      <c r="H6290" s="126" t="s">
        <v>20193</v>
      </c>
      <c r="I6290" s="126" t="s">
        <v>21096</v>
      </c>
      <c r="J6290" s="126" t="s">
        <v>26245</v>
      </c>
      <c r="K6290" s="9">
        <f>_xlfn.IFNA(VLOOKUP(Table5[[#This Row],[Section]],SubSill_Tier,2,FALSE),0)</f>
        <v>0</v>
      </c>
      <c r="L6290" s="9" t="str">
        <f t="shared" si="107"/>
        <v/>
      </c>
      <c r="M6290" s="205" t="str" cm="1">
        <f t="array" ref="M6290">_xlfn.IFS(NOT(ISERROR(VLOOKUP(Table5[[#This Row],[Section]],TB_notTB,1,FALSE))),"No",LEFT(Table5[[#This Row],[Section]],3)="ETB","PLS",LEFT(Table5[[#This Row],[Section]],1)="7","PDB",NOT(ISBLANK(Table5[[#This Row],[Section]])),"No")</f>
        <v>No</v>
      </c>
    </row>
    <row r="6291" spans="1:13" x14ac:dyDescent="0.25">
      <c r="A6291" s="126" t="s">
        <v>21256</v>
      </c>
      <c r="B6291" s="126" t="s">
        <v>21257</v>
      </c>
      <c r="C6291" s="126" t="s">
        <v>75</v>
      </c>
      <c r="D6291" s="127">
        <v>0.183</v>
      </c>
      <c r="E6291" s="128">
        <v>100</v>
      </c>
      <c r="F6291" s="128">
        <v>100</v>
      </c>
      <c r="G6291" s="126" t="s">
        <v>13713</v>
      </c>
      <c r="H6291" s="126" t="s">
        <v>21056</v>
      </c>
      <c r="I6291" s="126" t="s">
        <v>21057</v>
      </c>
      <c r="J6291" s="126" t="s">
        <v>26233</v>
      </c>
      <c r="K6291" s="9">
        <f>_xlfn.IFNA(VLOOKUP(Table5[[#This Row],[Section]],SubSill_Tier,2,FALSE),0)</f>
        <v>0</v>
      </c>
      <c r="L6291" s="9" t="str">
        <f t="shared" si="107"/>
        <v/>
      </c>
      <c r="M6291" s="205" t="str" cm="1">
        <f t="array" ref="M6291">_xlfn.IFS(NOT(ISERROR(VLOOKUP(Table5[[#This Row],[Section]],TB_notTB,1,FALSE))),"No",LEFT(Table5[[#This Row],[Section]],3)="ETB","PLS",LEFT(Table5[[#This Row],[Section]],1)="7","PDB",NOT(ISBLANK(Table5[[#This Row],[Section]])),"No")</f>
        <v>No</v>
      </c>
    </row>
    <row r="6292" spans="1:13" x14ac:dyDescent="0.25">
      <c r="A6292" s="126" t="s">
        <v>8661</v>
      </c>
      <c r="B6292" s="126" t="s">
        <v>12702</v>
      </c>
      <c r="C6292" s="126" t="s">
        <v>75</v>
      </c>
      <c r="D6292" s="127">
        <v>4.2949999999999999</v>
      </c>
      <c r="E6292" s="128">
        <v>525</v>
      </c>
      <c r="F6292" s="128">
        <v>525</v>
      </c>
      <c r="G6292" s="126" t="s">
        <v>13724</v>
      </c>
      <c r="H6292" s="126" t="s">
        <v>21063</v>
      </c>
      <c r="I6292" s="126" t="s">
        <v>21064</v>
      </c>
      <c r="J6292" s="126" t="s">
        <v>26237</v>
      </c>
      <c r="K6292" s="9">
        <f>_xlfn.IFNA(VLOOKUP(Table5[[#This Row],[Section]],SubSill_Tier,2,FALSE),0)</f>
        <v>0</v>
      </c>
      <c r="L6292" s="9" t="str">
        <f t="shared" si="107"/>
        <v>Wall</v>
      </c>
      <c r="M6292" s="205" t="str" cm="1">
        <f t="array" ref="M6292">_xlfn.IFS(NOT(ISERROR(VLOOKUP(Table5[[#This Row],[Section]],TB_notTB,1,FALSE))),"No",LEFT(Table5[[#This Row],[Section]],3)="ETB","PLS",LEFT(Table5[[#This Row],[Section]],1)="7","PDB",NOT(ISBLANK(Table5[[#This Row],[Section]])),"No")</f>
        <v>No</v>
      </c>
    </row>
    <row r="6293" spans="1:13" x14ac:dyDescent="0.25">
      <c r="A6293" s="126" t="s">
        <v>8662</v>
      </c>
      <c r="B6293" s="126" t="s">
        <v>28154</v>
      </c>
      <c r="C6293" s="126" t="s">
        <v>75</v>
      </c>
      <c r="D6293" s="127">
        <v>0.40699999999999997</v>
      </c>
      <c r="E6293" s="128">
        <v>195</v>
      </c>
      <c r="F6293" s="128">
        <v>195</v>
      </c>
      <c r="G6293" s="126" t="s">
        <v>13720</v>
      </c>
      <c r="H6293" s="126" t="s">
        <v>20130</v>
      </c>
      <c r="I6293" s="126" t="s">
        <v>20131</v>
      </c>
      <c r="J6293" s="126" t="s">
        <v>26235</v>
      </c>
      <c r="K6293" s="9">
        <f>_xlfn.IFNA(VLOOKUP(Table5[[#This Row],[Section]],SubSill_Tier,2,FALSE),0)</f>
        <v>0</v>
      </c>
      <c r="L6293" s="9" t="str">
        <f t="shared" si="107"/>
        <v/>
      </c>
      <c r="M6293" s="205" t="str" cm="1">
        <f t="array" ref="M6293">_xlfn.IFS(NOT(ISERROR(VLOOKUP(Table5[[#This Row],[Section]],TB_notTB,1,FALSE))),"No",LEFT(Table5[[#This Row],[Section]],3)="ETB","PLS",LEFT(Table5[[#This Row],[Section]],1)="7","PDB",NOT(ISBLANK(Table5[[#This Row],[Section]])),"No")</f>
        <v>No</v>
      </c>
    </row>
    <row r="6294" spans="1:13" x14ac:dyDescent="0.25">
      <c r="A6294" s="126" t="s">
        <v>8663</v>
      </c>
      <c r="B6294" s="126" t="s">
        <v>28155</v>
      </c>
      <c r="C6294" s="126" t="s">
        <v>75</v>
      </c>
      <c r="D6294" s="127">
        <v>4.4240000000000004</v>
      </c>
      <c r="E6294" s="128">
        <v>668</v>
      </c>
      <c r="F6294" s="128">
        <v>668</v>
      </c>
      <c r="G6294" s="126" t="s">
        <v>13720</v>
      </c>
      <c r="H6294" s="126" t="s">
        <v>20130</v>
      </c>
      <c r="I6294" s="126" t="s">
        <v>20131</v>
      </c>
      <c r="J6294" s="126" t="s">
        <v>26238</v>
      </c>
      <c r="K6294" s="9">
        <f>_xlfn.IFNA(VLOOKUP(Table5[[#This Row],[Section]],SubSill_Tier,2,FALSE),0)</f>
        <v>0</v>
      </c>
      <c r="L6294" s="9" t="str">
        <f t="shared" si="107"/>
        <v/>
      </c>
      <c r="M6294" s="205" t="str" cm="1">
        <f t="array" ref="M6294">_xlfn.IFS(NOT(ISERROR(VLOOKUP(Table5[[#This Row],[Section]],TB_notTB,1,FALSE))),"No",LEFT(Table5[[#This Row],[Section]],3)="ETB","PLS",LEFT(Table5[[#This Row],[Section]],1)="7","PDB",NOT(ISBLANK(Table5[[#This Row],[Section]])),"No")</f>
        <v>No</v>
      </c>
    </row>
    <row r="6295" spans="1:13" x14ac:dyDescent="0.25">
      <c r="A6295" s="126" t="s">
        <v>11991</v>
      </c>
      <c r="B6295" s="126" t="s">
        <v>11992</v>
      </c>
      <c r="C6295" s="126" t="s">
        <v>75</v>
      </c>
      <c r="D6295" s="127">
        <v>0.64700000000000002</v>
      </c>
      <c r="E6295" s="128">
        <v>200</v>
      </c>
      <c r="F6295" s="128">
        <v>178</v>
      </c>
      <c r="G6295" s="126" t="s">
        <v>13739</v>
      </c>
      <c r="H6295" s="126" t="s">
        <v>20181</v>
      </c>
      <c r="I6295" s="126" t="s">
        <v>13279</v>
      </c>
      <c r="J6295" s="126" t="s">
        <v>26258</v>
      </c>
      <c r="K6295" s="9">
        <f>_xlfn.IFNA(VLOOKUP(Table5[[#This Row],[Section]],SubSill_Tier,2,FALSE),0)</f>
        <v>0</v>
      </c>
      <c r="L6295" s="9" t="str">
        <f t="shared" si="107"/>
        <v/>
      </c>
      <c r="M6295" s="205" t="str" cm="1">
        <f t="array" ref="M6295">_xlfn.IFS(NOT(ISERROR(VLOOKUP(Table5[[#This Row],[Section]],TB_notTB,1,FALSE))),"No",LEFT(Table5[[#This Row],[Section]],3)="ETB","PLS",LEFT(Table5[[#This Row],[Section]],1)="7","PDB",NOT(ISBLANK(Table5[[#This Row],[Section]])),"No")</f>
        <v>No</v>
      </c>
    </row>
    <row r="6296" spans="1:13" x14ac:dyDescent="0.25">
      <c r="A6296" s="126" t="s">
        <v>8664</v>
      </c>
      <c r="B6296" s="126" t="s">
        <v>12703</v>
      </c>
      <c r="C6296" s="126" t="s">
        <v>75</v>
      </c>
      <c r="D6296" s="127">
        <v>1.669</v>
      </c>
      <c r="E6296" s="128">
        <v>348</v>
      </c>
      <c r="F6296" s="128">
        <v>348</v>
      </c>
      <c r="G6296" s="126" t="s">
        <v>13757</v>
      </c>
      <c r="H6296" s="126" t="s">
        <v>21122</v>
      </c>
      <c r="I6296" s="126" t="s">
        <v>21123</v>
      </c>
      <c r="J6296" s="126" t="s">
        <v>26233</v>
      </c>
      <c r="K6296" s="9">
        <f>_xlfn.IFNA(VLOOKUP(Table5[[#This Row],[Section]],SubSill_Tier,2,FALSE),0)</f>
        <v>0</v>
      </c>
      <c r="L6296" s="9" t="str">
        <f t="shared" si="107"/>
        <v>Wall</v>
      </c>
      <c r="M6296" s="205" t="str" cm="1">
        <f t="array" ref="M6296">_xlfn.IFS(NOT(ISERROR(VLOOKUP(Table5[[#This Row],[Section]],TB_notTB,1,FALSE))),"No",LEFT(Table5[[#This Row],[Section]],3)="ETB","PLS",LEFT(Table5[[#This Row],[Section]],1)="7","PDB",NOT(ISBLANK(Table5[[#This Row],[Section]])),"No")</f>
        <v>No</v>
      </c>
    </row>
    <row r="6297" spans="1:13" x14ac:dyDescent="0.25">
      <c r="A6297" s="126" t="s">
        <v>11993</v>
      </c>
      <c r="B6297" s="126" t="s">
        <v>11994</v>
      </c>
      <c r="C6297" s="126" t="s">
        <v>75</v>
      </c>
      <c r="D6297" s="127">
        <v>2.4900000000000002</v>
      </c>
      <c r="E6297" s="128">
        <v>173</v>
      </c>
      <c r="F6297" s="128">
        <v>173</v>
      </c>
      <c r="G6297" s="126" t="s">
        <v>13742</v>
      </c>
      <c r="H6297" s="126" t="s">
        <v>20193</v>
      </c>
      <c r="I6297" s="126" t="s">
        <v>21096</v>
      </c>
      <c r="J6297" s="126" t="s">
        <v>26262</v>
      </c>
      <c r="K6297" s="9">
        <f>_xlfn.IFNA(VLOOKUP(Table5[[#This Row],[Section]],SubSill_Tier,2,FALSE),0)</f>
        <v>0</v>
      </c>
      <c r="L6297" s="9" t="str">
        <f t="shared" si="107"/>
        <v/>
      </c>
      <c r="M6297" s="205" t="str" cm="1">
        <f t="array" ref="M6297">_xlfn.IFS(NOT(ISERROR(VLOOKUP(Table5[[#This Row],[Section]],TB_notTB,1,FALSE))),"No",LEFT(Table5[[#This Row],[Section]],3)="ETB","PLS",LEFT(Table5[[#This Row],[Section]],1)="7","PDB",NOT(ISBLANK(Table5[[#This Row],[Section]])),"No")</f>
        <v>No</v>
      </c>
    </row>
    <row r="6298" spans="1:13" x14ac:dyDescent="0.25">
      <c r="A6298" s="126" t="s">
        <v>11995</v>
      </c>
      <c r="B6298" s="126" t="s">
        <v>11996</v>
      </c>
      <c r="C6298" s="126" t="s">
        <v>75</v>
      </c>
      <c r="D6298" s="127">
        <v>4.1420000000000003</v>
      </c>
      <c r="E6298" s="128">
        <v>503</v>
      </c>
      <c r="F6298" s="128">
        <v>503</v>
      </c>
      <c r="G6298" s="126" t="s">
        <v>13742</v>
      </c>
      <c r="H6298" s="126" t="s">
        <v>20193</v>
      </c>
      <c r="I6298" s="126" t="s">
        <v>21096</v>
      </c>
      <c r="J6298" s="126" t="s">
        <v>26262</v>
      </c>
      <c r="K6298" s="9">
        <f>_xlfn.IFNA(VLOOKUP(Table5[[#This Row],[Section]],SubSill_Tier,2,FALSE),0)</f>
        <v>0</v>
      </c>
      <c r="L6298" s="9" t="str">
        <f t="shared" si="107"/>
        <v/>
      </c>
      <c r="M6298" s="205" t="str" cm="1">
        <f t="array" ref="M6298">_xlfn.IFS(NOT(ISERROR(VLOOKUP(Table5[[#This Row],[Section]],TB_notTB,1,FALSE))),"No",LEFT(Table5[[#This Row],[Section]],3)="ETB","PLS",LEFT(Table5[[#This Row],[Section]],1)="7","PDB",NOT(ISBLANK(Table5[[#This Row],[Section]])),"No")</f>
        <v>No</v>
      </c>
    </row>
    <row r="6299" spans="1:13" x14ac:dyDescent="0.25">
      <c r="A6299" s="126" t="s">
        <v>2730</v>
      </c>
      <c r="B6299" s="126" t="s">
        <v>2731</v>
      </c>
      <c r="C6299" s="126" t="s">
        <v>75</v>
      </c>
      <c r="D6299" s="127">
        <v>0.93500000000000005</v>
      </c>
      <c r="E6299" s="128">
        <v>406</v>
      </c>
      <c r="F6299" s="128">
        <v>104</v>
      </c>
      <c r="G6299" s="126" t="s">
        <v>13756</v>
      </c>
      <c r="H6299" s="126" t="s">
        <v>20179</v>
      </c>
      <c r="I6299" s="126" t="s">
        <v>20180</v>
      </c>
      <c r="J6299" s="126" t="s">
        <v>26232</v>
      </c>
      <c r="K6299" s="9">
        <f>_xlfn.IFNA(VLOOKUP(Table5[[#This Row],[Section]],SubSill_Tier,2,FALSE),0)</f>
        <v>0</v>
      </c>
      <c r="L6299" s="9" t="str">
        <f t="shared" si="107"/>
        <v/>
      </c>
      <c r="M6299" s="205" t="str" cm="1">
        <f t="array" ref="M6299">_xlfn.IFS(NOT(ISERROR(VLOOKUP(Table5[[#This Row],[Section]],TB_notTB,1,FALSE))),"No",LEFT(Table5[[#This Row],[Section]],3)="ETB","PLS",LEFT(Table5[[#This Row],[Section]],1)="7","PDB",NOT(ISBLANK(Table5[[#This Row],[Section]])),"No")</f>
        <v>No</v>
      </c>
    </row>
    <row r="6300" spans="1:13" x14ac:dyDescent="0.25">
      <c r="A6300" s="126" t="s">
        <v>8665</v>
      </c>
      <c r="B6300" s="126" t="s">
        <v>12704</v>
      </c>
      <c r="C6300" s="126" t="s">
        <v>75</v>
      </c>
      <c r="D6300" s="127">
        <v>1.966</v>
      </c>
      <c r="E6300" s="128">
        <v>448</v>
      </c>
      <c r="F6300" s="128">
        <v>448</v>
      </c>
      <c r="G6300" s="126" t="s">
        <v>13757</v>
      </c>
      <c r="H6300" s="126" t="s">
        <v>21122</v>
      </c>
      <c r="I6300" s="126" t="s">
        <v>21123</v>
      </c>
      <c r="J6300" s="126" t="s">
        <v>26233</v>
      </c>
      <c r="K6300" s="9">
        <f>_xlfn.IFNA(VLOOKUP(Table5[[#This Row],[Section]],SubSill_Tier,2,FALSE),0)</f>
        <v>0</v>
      </c>
      <c r="L6300" s="9" t="str">
        <f t="shared" si="107"/>
        <v>Wall</v>
      </c>
      <c r="M6300" s="205" t="str" cm="1">
        <f t="array" ref="M6300">_xlfn.IFS(NOT(ISERROR(VLOOKUP(Table5[[#This Row],[Section]],TB_notTB,1,FALSE))),"No",LEFT(Table5[[#This Row],[Section]],3)="ETB","PLS",LEFT(Table5[[#This Row],[Section]],1)="7","PDB",NOT(ISBLANK(Table5[[#This Row],[Section]])),"No")</f>
        <v>No</v>
      </c>
    </row>
    <row r="6301" spans="1:13" x14ac:dyDescent="0.25">
      <c r="A6301" s="126" t="s">
        <v>8666</v>
      </c>
      <c r="B6301" s="126" t="s">
        <v>8667</v>
      </c>
      <c r="C6301" s="126" t="s">
        <v>75</v>
      </c>
      <c r="D6301" s="127">
        <v>1.3440000000000001</v>
      </c>
      <c r="E6301" s="128">
        <v>266</v>
      </c>
      <c r="F6301" s="128">
        <v>266</v>
      </c>
      <c r="G6301" s="126" t="s">
        <v>13740</v>
      </c>
      <c r="H6301" s="126" t="s">
        <v>20124</v>
      </c>
      <c r="I6301" s="126" t="s">
        <v>21059</v>
      </c>
      <c r="J6301" s="126" t="s">
        <v>26235</v>
      </c>
      <c r="K6301" s="9">
        <f>_xlfn.IFNA(VLOOKUP(Table5[[#This Row],[Section]],SubSill_Tier,2,FALSE),0)</f>
        <v>0</v>
      </c>
      <c r="L6301" s="9" t="str">
        <f t="shared" si="107"/>
        <v/>
      </c>
      <c r="M6301" s="205" t="str" cm="1">
        <f t="array" ref="M6301">_xlfn.IFS(NOT(ISERROR(VLOOKUP(Table5[[#This Row],[Section]],TB_notTB,1,FALSE))),"No",LEFT(Table5[[#This Row],[Section]],3)="ETB","PLS",LEFT(Table5[[#This Row],[Section]],1)="7","PDB",NOT(ISBLANK(Table5[[#This Row],[Section]])),"No")</f>
        <v>No</v>
      </c>
    </row>
    <row r="6302" spans="1:13" x14ac:dyDescent="0.25">
      <c r="A6302" s="126" t="s">
        <v>16262</v>
      </c>
      <c r="B6302" s="126" t="s">
        <v>16263</v>
      </c>
      <c r="C6302" s="126" t="s">
        <v>75</v>
      </c>
      <c r="D6302" s="127">
        <v>0.188</v>
      </c>
      <c r="E6302" s="128">
        <v>114</v>
      </c>
      <c r="F6302" s="128">
        <v>100</v>
      </c>
      <c r="G6302" s="126" t="s">
        <v>14942</v>
      </c>
      <c r="H6302" s="126" t="s">
        <v>20251</v>
      </c>
      <c r="I6302" s="126" t="s">
        <v>27881</v>
      </c>
      <c r="J6302" s="126" t="s">
        <v>26286</v>
      </c>
      <c r="K6302" s="9">
        <f>_xlfn.IFNA(VLOOKUP(Table5[[#This Row],[Section]],SubSill_Tier,2,FALSE),0)</f>
        <v>0</v>
      </c>
      <c r="L6302" s="9" t="str">
        <f t="shared" si="107"/>
        <v/>
      </c>
      <c r="M6302" s="205" t="str" cm="1">
        <f t="array" ref="M6302">_xlfn.IFS(NOT(ISERROR(VLOOKUP(Table5[[#This Row],[Section]],TB_notTB,1,FALSE))),"No",LEFT(Table5[[#This Row],[Section]],3)="ETB","PLS",LEFT(Table5[[#This Row],[Section]],1)="7","PDB",NOT(ISBLANK(Table5[[#This Row],[Section]])),"No")</f>
        <v>No</v>
      </c>
    </row>
    <row r="6303" spans="1:13" x14ac:dyDescent="0.25">
      <c r="A6303" s="126" t="s">
        <v>2732</v>
      </c>
      <c r="B6303" s="126" t="s">
        <v>2733</v>
      </c>
      <c r="C6303" s="126" t="s">
        <v>75</v>
      </c>
      <c r="D6303" s="127">
        <v>2.1019999999999999</v>
      </c>
      <c r="E6303" s="128">
        <v>775</v>
      </c>
      <c r="F6303" s="128">
        <v>154</v>
      </c>
      <c r="G6303" s="126" t="s">
        <v>13756</v>
      </c>
      <c r="H6303" s="126" t="s">
        <v>20179</v>
      </c>
      <c r="I6303" s="126" t="s">
        <v>20180</v>
      </c>
      <c r="J6303" s="126" t="s">
        <v>26232</v>
      </c>
      <c r="K6303" s="9">
        <f>_xlfn.IFNA(VLOOKUP(Table5[[#This Row],[Section]],SubSill_Tier,2,FALSE),0)</f>
        <v>0</v>
      </c>
      <c r="L6303" s="9" t="str">
        <f t="shared" si="107"/>
        <v/>
      </c>
      <c r="M6303" s="205" t="str" cm="1">
        <f t="array" ref="M6303">_xlfn.IFS(NOT(ISERROR(VLOOKUP(Table5[[#This Row],[Section]],TB_notTB,1,FALSE))),"No",LEFT(Table5[[#This Row],[Section]],3)="ETB","PLS",LEFT(Table5[[#This Row],[Section]],1)="7","PDB",NOT(ISBLANK(Table5[[#This Row],[Section]])),"No")</f>
        <v>No</v>
      </c>
    </row>
    <row r="6304" spans="1:13" x14ac:dyDescent="0.25">
      <c r="A6304" s="126" t="s">
        <v>8668</v>
      </c>
      <c r="B6304" s="126" t="s">
        <v>12705</v>
      </c>
      <c r="C6304" s="126" t="s">
        <v>75</v>
      </c>
      <c r="D6304" s="127">
        <v>0.29599999999999999</v>
      </c>
      <c r="E6304" s="128">
        <v>133</v>
      </c>
      <c r="F6304" s="128">
        <v>100</v>
      </c>
      <c r="G6304" s="126" t="s">
        <v>13721</v>
      </c>
      <c r="H6304" s="126" t="s">
        <v>21068</v>
      </c>
      <c r="I6304" s="126" t="s">
        <v>21069</v>
      </c>
      <c r="J6304" s="126" t="s">
        <v>26233</v>
      </c>
      <c r="K6304" s="9">
        <f>_xlfn.IFNA(VLOOKUP(Table5[[#This Row],[Section]],SubSill_Tier,2,FALSE),0)</f>
        <v>0</v>
      </c>
      <c r="L6304" s="9" t="str">
        <f t="shared" si="107"/>
        <v>Wall</v>
      </c>
      <c r="M6304" s="205" t="str" cm="1">
        <f t="array" ref="M6304">_xlfn.IFS(NOT(ISERROR(VLOOKUP(Table5[[#This Row],[Section]],TB_notTB,1,FALSE))),"No",LEFT(Table5[[#This Row],[Section]],3)="ETB","PLS",LEFT(Table5[[#This Row],[Section]],1)="7","PDB",NOT(ISBLANK(Table5[[#This Row],[Section]])),"No")</f>
        <v>No</v>
      </c>
    </row>
    <row r="6305" spans="1:13" x14ac:dyDescent="0.25">
      <c r="A6305" s="126" t="s">
        <v>8669</v>
      </c>
      <c r="B6305" s="126" t="s">
        <v>12706</v>
      </c>
      <c r="C6305" s="126" t="s">
        <v>75</v>
      </c>
      <c r="D6305" s="127">
        <v>0.19400000000000001</v>
      </c>
      <c r="E6305" s="128">
        <v>100</v>
      </c>
      <c r="F6305" s="128">
        <v>100</v>
      </c>
      <c r="G6305" s="126" t="s">
        <v>21170</v>
      </c>
      <c r="H6305" s="126" t="s">
        <v>21171</v>
      </c>
      <c r="I6305" s="126" t="s">
        <v>21172</v>
      </c>
      <c r="J6305" s="126" t="s">
        <v>26233</v>
      </c>
      <c r="K6305" s="9">
        <f>_xlfn.IFNA(VLOOKUP(Table5[[#This Row],[Section]],SubSill_Tier,2,FALSE),0)</f>
        <v>0</v>
      </c>
      <c r="L6305" s="9" t="str">
        <f t="shared" si="107"/>
        <v/>
      </c>
      <c r="M6305" s="205" t="str" cm="1">
        <f t="array" ref="M6305">_xlfn.IFS(NOT(ISERROR(VLOOKUP(Table5[[#This Row],[Section]],TB_notTB,1,FALSE))),"No",LEFT(Table5[[#This Row],[Section]],3)="ETB","PLS",LEFT(Table5[[#This Row],[Section]],1)="7","PDB",NOT(ISBLANK(Table5[[#This Row],[Section]])),"No")</f>
        <v>No</v>
      </c>
    </row>
    <row r="6306" spans="1:13" x14ac:dyDescent="0.25">
      <c r="A6306" s="126" t="s">
        <v>11997</v>
      </c>
      <c r="B6306" s="126" t="s">
        <v>11998</v>
      </c>
      <c r="C6306" s="126" t="s">
        <v>75</v>
      </c>
      <c r="D6306" s="127">
        <v>2.2480000000000002</v>
      </c>
      <c r="E6306" s="128">
        <v>206</v>
      </c>
      <c r="F6306" s="128">
        <v>206</v>
      </c>
      <c r="G6306" s="126" t="s">
        <v>13742</v>
      </c>
      <c r="H6306" s="126" t="s">
        <v>20193</v>
      </c>
      <c r="I6306" s="126" t="s">
        <v>21096</v>
      </c>
      <c r="J6306" s="126" t="s">
        <v>26262</v>
      </c>
      <c r="K6306" s="9">
        <f>_xlfn.IFNA(VLOOKUP(Table5[[#This Row],[Section]],SubSill_Tier,2,FALSE),0)</f>
        <v>0</v>
      </c>
      <c r="L6306" s="9" t="str">
        <f t="shared" si="107"/>
        <v/>
      </c>
      <c r="M6306" s="205" t="str" cm="1">
        <f t="array" ref="M6306">_xlfn.IFS(NOT(ISERROR(VLOOKUP(Table5[[#This Row],[Section]],TB_notTB,1,FALSE))),"No",LEFT(Table5[[#This Row],[Section]],3)="ETB","PLS",LEFT(Table5[[#This Row],[Section]],1)="7","PDB",NOT(ISBLANK(Table5[[#This Row],[Section]])),"No")</f>
        <v>No</v>
      </c>
    </row>
    <row r="6307" spans="1:13" x14ac:dyDescent="0.25">
      <c r="A6307" s="126" t="s">
        <v>13008</v>
      </c>
      <c r="B6307" s="126" t="s">
        <v>13009</v>
      </c>
      <c r="C6307" s="126" t="s">
        <v>75</v>
      </c>
      <c r="D6307" s="127">
        <v>1.038</v>
      </c>
      <c r="E6307" s="128">
        <v>444</v>
      </c>
      <c r="F6307" s="128">
        <v>216</v>
      </c>
      <c r="G6307" s="126" t="s">
        <v>13735</v>
      </c>
      <c r="H6307" s="126" t="s">
        <v>21071</v>
      </c>
      <c r="I6307" s="126" t="s">
        <v>21072</v>
      </c>
      <c r="J6307" s="126" t="s">
        <v>26362</v>
      </c>
      <c r="K6307" s="9">
        <f>_xlfn.IFNA(VLOOKUP(Table5[[#This Row],[Section]],SubSill_Tier,2,FALSE),0)</f>
        <v>0</v>
      </c>
      <c r="L6307" s="9" t="str">
        <f t="shared" si="107"/>
        <v/>
      </c>
      <c r="M6307" s="205" t="str" cm="1">
        <f t="array" ref="M6307">_xlfn.IFS(NOT(ISERROR(VLOOKUP(Table5[[#This Row],[Section]],TB_notTB,1,FALSE))),"No",LEFT(Table5[[#This Row],[Section]],3)="ETB","PLS",LEFT(Table5[[#This Row],[Section]],1)="7","PDB",NOT(ISBLANK(Table5[[#This Row],[Section]])),"No")</f>
        <v>No</v>
      </c>
    </row>
    <row r="6308" spans="1:13" x14ac:dyDescent="0.25">
      <c r="A6308" s="126" t="s">
        <v>8670</v>
      </c>
      <c r="B6308" s="126" t="s">
        <v>12707</v>
      </c>
      <c r="C6308" s="126" t="s">
        <v>75</v>
      </c>
      <c r="D6308" s="127">
        <v>0.29699999999999999</v>
      </c>
      <c r="E6308" s="128">
        <v>163</v>
      </c>
      <c r="F6308" s="128">
        <v>163</v>
      </c>
      <c r="G6308" s="126" t="s">
        <v>13731</v>
      </c>
      <c r="H6308" s="126" t="s">
        <v>20121</v>
      </c>
      <c r="I6308" s="126" t="s">
        <v>20122</v>
      </c>
      <c r="J6308" s="126" t="s">
        <v>26234</v>
      </c>
      <c r="K6308" s="9">
        <f>_xlfn.IFNA(VLOOKUP(Table5[[#This Row],[Section]],SubSill_Tier,2,FALSE),0)</f>
        <v>0</v>
      </c>
      <c r="L6308" s="9" t="str">
        <f t="shared" si="107"/>
        <v>Wall</v>
      </c>
      <c r="M6308" s="205" t="str" cm="1">
        <f t="array" ref="M6308">_xlfn.IFS(NOT(ISERROR(VLOOKUP(Table5[[#This Row],[Section]],TB_notTB,1,FALSE))),"No",LEFT(Table5[[#This Row],[Section]],3)="ETB","PLS",LEFT(Table5[[#This Row],[Section]],1)="7","PDB",NOT(ISBLANK(Table5[[#This Row],[Section]])),"No")</f>
        <v>No</v>
      </c>
    </row>
    <row r="6309" spans="1:13" x14ac:dyDescent="0.25">
      <c r="A6309" s="126" t="s">
        <v>8671</v>
      </c>
      <c r="B6309" s="126" t="s">
        <v>12708</v>
      </c>
      <c r="C6309" s="126" t="s">
        <v>75</v>
      </c>
      <c r="D6309" s="127">
        <v>0.17599999999999999</v>
      </c>
      <c r="E6309" s="128">
        <v>106</v>
      </c>
      <c r="F6309" s="128">
        <v>106</v>
      </c>
      <c r="G6309" s="126" t="s">
        <v>13716</v>
      </c>
      <c r="H6309" s="126" t="s">
        <v>21094</v>
      </c>
      <c r="I6309" s="126" t="s">
        <v>21095</v>
      </c>
      <c r="J6309" s="126" t="s">
        <v>26233</v>
      </c>
      <c r="K6309" s="9">
        <f>_xlfn.IFNA(VLOOKUP(Table5[[#This Row],[Section]],SubSill_Tier,2,FALSE),0)</f>
        <v>0</v>
      </c>
      <c r="L6309" s="9" t="str">
        <f t="shared" si="107"/>
        <v/>
      </c>
      <c r="M6309" s="205" t="str" cm="1">
        <f t="array" ref="M6309">_xlfn.IFS(NOT(ISERROR(VLOOKUP(Table5[[#This Row],[Section]],TB_notTB,1,FALSE))),"No",LEFT(Table5[[#This Row],[Section]],3)="ETB","PLS",LEFT(Table5[[#This Row],[Section]],1)="7","PDB",NOT(ISBLANK(Table5[[#This Row],[Section]])),"No")</f>
        <v>No</v>
      </c>
    </row>
    <row r="6310" spans="1:13" x14ac:dyDescent="0.25">
      <c r="A6310" s="126" t="s">
        <v>2734</v>
      </c>
      <c r="B6310" s="126" t="s">
        <v>2735</v>
      </c>
      <c r="C6310" s="126" t="s">
        <v>75</v>
      </c>
      <c r="D6310" s="127">
        <v>1.4259999999999999</v>
      </c>
      <c r="E6310" s="128">
        <v>529</v>
      </c>
      <c r="F6310" s="128">
        <v>187</v>
      </c>
      <c r="G6310" s="126" t="s">
        <v>13756</v>
      </c>
      <c r="H6310" s="126" t="s">
        <v>20179</v>
      </c>
      <c r="I6310" s="126" t="s">
        <v>20180</v>
      </c>
      <c r="J6310" s="126" t="s">
        <v>26232</v>
      </c>
      <c r="K6310" s="9">
        <f>_xlfn.IFNA(VLOOKUP(Table5[[#This Row],[Section]],SubSill_Tier,2,FALSE),0)</f>
        <v>0</v>
      </c>
      <c r="L6310" s="9" t="str">
        <f t="shared" si="107"/>
        <v/>
      </c>
      <c r="M6310" s="205" t="str" cm="1">
        <f t="array" ref="M6310">_xlfn.IFS(NOT(ISERROR(VLOOKUP(Table5[[#This Row],[Section]],TB_notTB,1,FALSE))),"No",LEFT(Table5[[#This Row],[Section]],3)="ETB","PLS",LEFT(Table5[[#This Row],[Section]],1)="7","PDB",NOT(ISBLANK(Table5[[#This Row],[Section]])),"No")</f>
        <v>No</v>
      </c>
    </row>
    <row r="6311" spans="1:13" x14ac:dyDescent="0.25">
      <c r="A6311" s="126" t="s">
        <v>2736</v>
      </c>
      <c r="B6311" s="126" t="s">
        <v>2737</v>
      </c>
      <c r="C6311" s="126" t="s">
        <v>75</v>
      </c>
      <c r="D6311" s="127">
        <v>1.2330000000000001</v>
      </c>
      <c r="E6311" s="128">
        <v>445</v>
      </c>
      <c r="F6311" s="128">
        <v>125</v>
      </c>
      <c r="G6311" s="126" t="s">
        <v>13756</v>
      </c>
      <c r="H6311" s="126" t="s">
        <v>20179</v>
      </c>
      <c r="I6311" s="126" t="s">
        <v>20180</v>
      </c>
      <c r="J6311" s="126" t="s">
        <v>26232</v>
      </c>
      <c r="K6311" s="9">
        <f>_xlfn.IFNA(VLOOKUP(Table5[[#This Row],[Section]],SubSill_Tier,2,FALSE),0)</f>
        <v>0</v>
      </c>
      <c r="L6311" s="9" t="str">
        <f t="shared" si="107"/>
        <v/>
      </c>
      <c r="M6311" s="205" t="str" cm="1">
        <f t="array" ref="M6311">_xlfn.IFS(NOT(ISERROR(VLOOKUP(Table5[[#This Row],[Section]],TB_notTB,1,FALSE))),"No",LEFT(Table5[[#This Row],[Section]],3)="ETB","PLS",LEFT(Table5[[#This Row],[Section]],1)="7","PDB",NOT(ISBLANK(Table5[[#This Row],[Section]])),"No")</f>
        <v>No</v>
      </c>
    </row>
    <row r="6312" spans="1:13" x14ac:dyDescent="0.25">
      <c r="A6312" s="126" t="s">
        <v>2738</v>
      </c>
      <c r="B6312" s="126" t="s">
        <v>2739</v>
      </c>
      <c r="C6312" s="126" t="s">
        <v>75</v>
      </c>
      <c r="D6312" s="127">
        <v>1.232</v>
      </c>
      <c r="E6312" s="128">
        <v>475</v>
      </c>
      <c r="F6312" s="128">
        <v>132</v>
      </c>
      <c r="G6312" s="126" t="s">
        <v>13756</v>
      </c>
      <c r="H6312" s="126" t="s">
        <v>20179</v>
      </c>
      <c r="I6312" s="126" t="s">
        <v>20180</v>
      </c>
      <c r="J6312" s="126" t="s">
        <v>26232</v>
      </c>
      <c r="K6312" s="9">
        <f>_xlfn.IFNA(VLOOKUP(Table5[[#This Row],[Section]],SubSill_Tier,2,FALSE),0)</f>
        <v>0</v>
      </c>
      <c r="L6312" s="9" t="str">
        <f t="shared" si="107"/>
        <v/>
      </c>
      <c r="M6312" s="205" t="str" cm="1">
        <f t="array" ref="M6312">_xlfn.IFS(NOT(ISERROR(VLOOKUP(Table5[[#This Row],[Section]],TB_notTB,1,FALSE))),"No",LEFT(Table5[[#This Row],[Section]],3)="ETB","PLS",LEFT(Table5[[#This Row],[Section]],1)="7","PDB",NOT(ISBLANK(Table5[[#This Row],[Section]])),"No")</f>
        <v>No</v>
      </c>
    </row>
    <row r="6313" spans="1:13" x14ac:dyDescent="0.25">
      <c r="A6313" s="126" t="s">
        <v>2740</v>
      </c>
      <c r="B6313" s="126" t="s">
        <v>2741</v>
      </c>
      <c r="C6313" s="126" t="s">
        <v>75</v>
      </c>
      <c r="D6313" s="127">
        <v>0.77700000000000002</v>
      </c>
      <c r="E6313" s="128">
        <v>313</v>
      </c>
      <c r="F6313" s="128">
        <v>100</v>
      </c>
      <c r="G6313" s="126" t="s">
        <v>13756</v>
      </c>
      <c r="H6313" s="126" t="s">
        <v>20179</v>
      </c>
      <c r="I6313" s="126" t="s">
        <v>20180</v>
      </c>
      <c r="J6313" s="126" t="s">
        <v>26232</v>
      </c>
      <c r="K6313" s="9">
        <f>_xlfn.IFNA(VLOOKUP(Table5[[#This Row],[Section]],SubSill_Tier,2,FALSE),0)</f>
        <v>0</v>
      </c>
      <c r="L6313" s="9" t="str">
        <f t="shared" si="107"/>
        <v/>
      </c>
      <c r="M6313" s="205" t="str" cm="1">
        <f t="array" ref="M6313">_xlfn.IFS(NOT(ISERROR(VLOOKUP(Table5[[#This Row],[Section]],TB_notTB,1,FALSE))),"No",LEFT(Table5[[#This Row],[Section]],3)="ETB","PLS",LEFT(Table5[[#This Row],[Section]],1)="7","PDB",NOT(ISBLANK(Table5[[#This Row],[Section]])),"No")</f>
        <v>No</v>
      </c>
    </row>
    <row r="6314" spans="1:13" x14ac:dyDescent="0.25">
      <c r="A6314" s="126" t="s">
        <v>2742</v>
      </c>
      <c r="B6314" s="126" t="s">
        <v>22142</v>
      </c>
      <c r="C6314" s="126" t="s">
        <v>75</v>
      </c>
      <c r="D6314" s="127">
        <v>0.49199999999999999</v>
      </c>
      <c r="E6314" s="128">
        <v>206</v>
      </c>
      <c r="F6314" s="128">
        <v>138</v>
      </c>
      <c r="G6314" s="126" t="s">
        <v>13756</v>
      </c>
      <c r="H6314" s="126" t="s">
        <v>20179</v>
      </c>
      <c r="I6314" s="126" t="s">
        <v>20180</v>
      </c>
      <c r="J6314" s="126" t="s">
        <v>26232</v>
      </c>
      <c r="K6314" s="9">
        <f>_xlfn.IFNA(VLOOKUP(Table5[[#This Row],[Section]],SubSill_Tier,2,FALSE),0)</f>
        <v>0</v>
      </c>
      <c r="L6314" s="9" t="str">
        <f t="shared" si="107"/>
        <v/>
      </c>
      <c r="M6314" s="205" t="str" cm="1">
        <f t="array" ref="M6314">_xlfn.IFS(NOT(ISERROR(VLOOKUP(Table5[[#This Row],[Section]],TB_notTB,1,FALSE))),"No",LEFT(Table5[[#This Row],[Section]],3)="ETB","PLS",LEFT(Table5[[#This Row],[Section]],1)="7","PDB",NOT(ISBLANK(Table5[[#This Row],[Section]])),"No")</f>
        <v>No</v>
      </c>
    </row>
    <row r="6315" spans="1:13" x14ac:dyDescent="0.25">
      <c r="A6315" s="126" t="s">
        <v>2743</v>
      </c>
      <c r="B6315" s="126" t="s">
        <v>2744</v>
      </c>
      <c r="C6315" s="126" t="s">
        <v>75</v>
      </c>
      <c r="D6315" s="127">
        <v>0.34599999999999997</v>
      </c>
      <c r="E6315" s="128">
        <v>178</v>
      </c>
      <c r="F6315" s="128">
        <v>100</v>
      </c>
      <c r="G6315" s="126" t="s">
        <v>13756</v>
      </c>
      <c r="H6315" s="126" t="s">
        <v>20179</v>
      </c>
      <c r="I6315" s="126" t="s">
        <v>20180</v>
      </c>
      <c r="J6315" s="126" t="s">
        <v>26232</v>
      </c>
      <c r="K6315" s="9">
        <f>_xlfn.IFNA(VLOOKUP(Table5[[#This Row],[Section]],SubSill_Tier,2,FALSE),0)</f>
        <v>0</v>
      </c>
      <c r="L6315" s="9" t="str">
        <f t="shared" si="107"/>
        <v/>
      </c>
      <c r="M6315" s="205" t="str" cm="1">
        <f t="array" ref="M6315">_xlfn.IFS(NOT(ISERROR(VLOOKUP(Table5[[#This Row],[Section]],TB_notTB,1,FALSE))),"No",LEFT(Table5[[#This Row],[Section]],3)="ETB","PLS",LEFT(Table5[[#This Row],[Section]],1)="7","PDB",NOT(ISBLANK(Table5[[#This Row],[Section]])),"No")</f>
        <v>No</v>
      </c>
    </row>
    <row r="6316" spans="1:13" x14ac:dyDescent="0.25">
      <c r="A6316" s="126" t="s">
        <v>2745</v>
      </c>
      <c r="B6316" s="126" t="s">
        <v>2746</v>
      </c>
      <c r="C6316" s="126" t="s">
        <v>75</v>
      </c>
      <c r="D6316" s="127">
        <v>0.20699999999999999</v>
      </c>
      <c r="E6316" s="128">
        <v>123</v>
      </c>
      <c r="F6316" s="128">
        <v>100</v>
      </c>
      <c r="G6316" s="126" t="s">
        <v>13756</v>
      </c>
      <c r="H6316" s="126" t="s">
        <v>20179</v>
      </c>
      <c r="I6316" s="126" t="s">
        <v>20180</v>
      </c>
      <c r="J6316" s="126" t="s">
        <v>26232</v>
      </c>
      <c r="K6316" s="9">
        <f>_xlfn.IFNA(VLOOKUP(Table5[[#This Row],[Section]],SubSill_Tier,2,FALSE),0)</f>
        <v>0</v>
      </c>
      <c r="L6316" s="9" t="str">
        <f t="shared" si="107"/>
        <v/>
      </c>
      <c r="M6316" s="205" t="str" cm="1">
        <f t="array" ref="M6316">_xlfn.IFS(NOT(ISERROR(VLOOKUP(Table5[[#This Row],[Section]],TB_notTB,1,FALSE))),"No",LEFT(Table5[[#This Row],[Section]],3)="ETB","PLS",LEFT(Table5[[#This Row],[Section]],1)="7","PDB",NOT(ISBLANK(Table5[[#This Row],[Section]])),"No")</f>
        <v>No</v>
      </c>
    </row>
    <row r="6317" spans="1:13" x14ac:dyDescent="0.25">
      <c r="A6317" s="126" t="s">
        <v>14238</v>
      </c>
      <c r="B6317" s="126" t="s">
        <v>14239</v>
      </c>
      <c r="C6317" s="126" t="s">
        <v>75</v>
      </c>
      <c r="D6317" s="127">
        <v>0.184</v>
      </c>
      <c r="E6317" s="128">
        <v>108</v>
      </c>
      <c r="F6317" s="128">
        <v>100</v>
      </c>
      <c r="G6317" s="126" t="s">
        <v>13756</v>
      </c>
      <c r="H6317" s="126" t="s">
        <v>20179</v>
      </c>
      <c r="I6317" s="126" t="s">
        <v>20180</v>
      </c>
      <c r="J6317" s="126" t="s">
        <v>26232</v>
      </c>
      <c r="K6317" s="9">
        <f>_xlfn.IFNA(VLOOKUP(Table5[[#This Row],[Section]],SubSill_Tier,2,FALSE),0)</f>
        <v>0</v>
      </c>
      <c r="L6317" s="9" t="str">
        <f t="shared" si="107"/>
        <v/>
      </c>
      <c r="M6317" s="205" t="str" cm="1">
        <f t="array" ref="M6317">_xlfn.IFS(NOT(ISERROR(VLOOKUP(Table5[[#This Row],[Section]],TB_notTB,1,FALSE))),"No",LEFT(Table5[[#This Row],[Section]],3)="ETB","PLS",LEFT(Table5[[#This Row],[Section]],1)="7","PDB",NOT(ISBLANK(Table5[[#This Row],[Section]])),"No")</f>
        <v>No</v>
      </c>
    </row>
    <row r="6318" spans="1:13" x14ac:dyDescent="0.25">
      <c r="A6318" s="126" t="s">
        <v>2747</v>
      </c>
      <c r="B6318" s="126" t="s">
        <v>2748</v>
      </c>
      <c r="C6318" s="126" t="s">
        <v>75</v>
      </c>
      <c r="D6318" s="127">
        <v>0.29199999999999998</v>
      </c>
      <c r="E6318" s="128">
        <v>148</v>
      </c>
      <c r="F6318" s="128">
        <v>100</v>
      </c>
      <c r="G6318" s="126" t="s">
        <v>13756</v>
      </c>
      <c r="H6318" s="126" t="s">
        <v>20179</v>
      </c>
      <c r="I6318" s="126" t="s">
        <v>20180</v>
      </c>
      <c r="J6318" s="126" t="s">
        <v>26232</v>
      </c>
      <c r="K6318" s="9">
        <f>_xlfn.IFNA(VLOOKUP(Table5[[#This Row],[Section]],SubSill_Tier,2,FALSE),0)</f>
        <v>0</v>
      </c>
      <c r="L6318" s="9" t="str">
        <f t="shared" si="107"/>
        <v/>
      </c>
      <c r="M6318" s="205" t="str" cm="1">
        <f t="array" ref="M6318">_xlfn.IFS(NOT(ISERROR(VLOOKUP(Table5[[#This Row],[Section]],TB_notTB,1,FALSE))),"No",LEFT(Table5[[#This Row],[Section]],3)="ETB","PLS",LEFT(Table5[[#This Row],[Section]],1)="7","PDB",NOT(ISBLANK(Table5[[#This Row],[Section]])),"No")</f>
        <v>No</v>
      </c>
    </row>
    <row r="6319" spans="1:13" x14ac:dyDescent="0.25">
      <c r="A6319" s="126" t="s">
        <v>2749</v>
      </c>
      <c r="B6319" s="126" t="s">
        <v>2750</v>
      </c>
      <c r="C6319" s="126" t="s">
        <v>75</v>
      </c>
      <c r="D6319" s="127">
        <v>1.458</v>
      </c>
      <c r="E6319" s="128">
        <v>452</v>
      </c>
      <c r="F6319" s="128">
        <v>149</v>
      </c>
      <c r="G6319" s="126" t="s">
        <v>13756</v>
      </c>
      <c r="H6319" s="126" t="s">
        <v>20179</v>
      </c>
      <c r="I6319" s="126" t="s">
        <v>20180</v>
      </c>
      <c r="J6319" s="126" t="s">
        <v>26232</v>
      </c>
      <c r="K6319" s="9">
        <f>_xlfn.IFNA(VLOOKUP(Table5[[#This Row],[Section]],SubSill_Tier,2,FALSE),0)</f>
        <v>0</v>
      </c>
      <c r="L6319" s="9" t="str">
        <f t="shared" si="107"/>
        <v/>
      </c>
      <c r="M6319" s="205" t="str" cm="1">
        <f t="array" ref="M6319">_xlfn.IFS(NOT(ISERROR(VLOOKUP(Table5[[#This Row],[Section]],TB_notTB,1,FALSE))),"No",LEFT(Table5[[#This Row],[Section]],3)="ETB","PLS",LEFT(Table5[[#This Row],[Section]],1)="7","PDB",NOT(ISBLANK(Table5[[#This Row],[Section]])),"No")</f>
        <v>No</v>
      </c>
    </row>
    <row r="6320" spans="1:13" x14ac:dyDescent="0.25">
      <c r="A6320" s="126" t="s">
        <v>2751</v>
      </c>
      <c r="B6320" s="126" t="s">
        <v>2752</v>
      </c>
      <c r="C6320" s="126" t="s">
        <v>75</v>
      </c>
      <c r="D6320" s="127">
        <v>2.1760000000000002</v>
      </c>
      <c r="E6320" s="128">
        <v>698</v>
      </c>
      <c r="F6320" s="128">
        <v>206</v>
      </c>
      <c r="G6320" s="126" t="s">
        <v>13756</v>
      </c>
      <c r="H6320" s="126" t="s">
        <v>20179</v>
      </c>
      <c r="I6320" s="126" t="s">
        <v>20180</v>
      </c>
      <c r="J6320" s="126" t="s">
        <v>26232</v>
      </c>
      <c r="K6320" s="9">
        <f>_xlfn.IFNA(VLOOKUP(Table5[[#This Row],[Section]],SubSill_Tier,2,FALSE),0)</f>
        <v>0</v>
      </c>
      <c r="L6320" s="9" t="str">
        <f t="shared" si="107"/>
        <v/>
      </c>
      <c r="M6320" s="205" t="str" cm="1">
        <f t="array" ref="M6320">_xlfn.IFS(NOT(ISERROR(VLOOKUP(Table5[[#This Row],[Section]],TB_notTB,1,FALSE))),"No",LEFT(Table5[[#This Row],[Section]],3)="ETB","PLS",LEFT(Table5[[#This Row],[Section]],1)="7","PDB",NOT(ISBLANK(Table5[[#This Row],[Section]])),"No")</f>
        <v>No</v>
      </c>
    </row>
    <row r="6321" spans="1:13" x14ac:dyDescent="0.25">
      <c r="A6321" s="126" t="s">
        <v>2753</v>
      </c>
      <c r="B6321" s="126" t="s">
        <v>2754</v>
      </c>
      <c r="C6321" s="126" t="s">
        <v>75</v>
      </c>
      <c r="D6321" s="127">
        <v>1.8580000000000001</v>
      </c>
      <c r="E6321" s="128">
        <v>399</v>
      </c>
      <c r="F6321" s="128">
        <v>399</v>
      </c>
      <c r="G6321" s="126" t="s">
        <v>13756</v>
      </c>
      <c r="H6321" s="126" t="s">
        <v>20179</v>
      </c>
      <c r="I6321" s="126" t="s">
        <v>20180</v>
      </c>
      <c r="J6321" s="126" t="s">
        <v>26232</v>
      </c>
      <c r="K6321" s="9">
        <f>_xlfn.IFNA(VLOOKUP(Table5[[#This Row],[Section]],SubSill_Tier,2,FALSE),0)</f>
        <v>0</v>
      </c>
      <c r="L6321" s="9" t="str">
        <f t="shared" si="107"/>
        <v/>
      </c>
      <c r="M6321" s="205" t="str" cm="1">
        <f t="array" ref="M6321">_xlfn.IFS(NOT(ISERROR(VLOOKUP(Table5[[#This Row],[Section]],TB_notTB,1,FALSE))),"No",LEFT(Table5[[#This Row],[Section]],3)="ETB","PLS",LEFT(Table5[[#This Row],[Section]],1)="7","PDB",NOT(ISBLANK(Table5[[#This Row],[Section]])),"No")</f>
        <v>No</v>
      </c>
    </row>
    <row r="6322" spans="1:13" x14ac:dyDescent="0.25">
      <c r="A6322" s="126" t="s">
        <v>2755</v>
      </c>
      <c r="B6322" s="126" t="s">
        <v>2756</v>
      </c>
      <c r="C6322" s="126" t="s">
        <v>75</v>
      </c>
      <c r="D6322" s="127">
        <v>2.1190000000000002</v>
      </c>
      <c r="E6322" s="128">
        <v>454</v>
      </c>
      <c r="F6322" s="128">
        <v>255</v>
      </c>
      <c r="G6322" s="126" t="s">
        <v>13756</v>
      </c>
      <c r="H6322" s="126" t="s">
        <v>20179</v>
      </c>
      <c r="I6322" s="126" t="s">
        <v>20180</v>
      </c>
      <c r="J6322" s="126" t="s">
        <v>26232</v>
      </c>
      <c r="K6322" s="9">
        <f>_xlfn.IFNA(VLOOKUP(Table5[[#This Row],[Section]],SubSill_Tier,2,FALSE),0)</f>
        <v>0</v>
      </c>
      <c r="L6322" s="9" t="str">
        <f t="shared" si="107"/>
        <v/>
      </c>
      <c r="M6322" s="205" t="str" cm="1">
        <f t="array" ref="M6322">_xlfn.IFS(NOT(ISERROR(VLOOKUP(Table5[[#This Row],[Section]],TB_notTB,1,FALSE))),"No",LEFT(Table5[[#This Row],[Section]],3)="ETB","PLS",LEFT(Table5[[#This Row],[Section]],1)="7","PDB",NOT(ISBLANK(Table5[[#This Row],[Section]])),"No")</f>
        <v>No</v>
      </c>
    </row>
    <row r="6323" spans="1:13" x14ac:dyDescent="0.25">
      <c r="A6323" s="126" t="s">
        <v>2757</v>
      </c>
      <c r="B6323" s="126" t="s">
        <v>2758</v>
      </c>
      <c r="C6323" s="126" t="s">
        <v>75</v>
      </c>
      <c r="D6323" s="127">
        <v>0.86399999999999999</v>
      </c>
      <c r="E6323" s="128">
        <v>322</v>
      </c>
      <c r="F6323" s="128">
        <v>130</v>
      </c>
      <c r="G6323" s="126" t="s">
        <v>13756</v>
      </c>
      <c r="H6323" s="126" t="s">
        <v>20179</v>
      </c>
      <c r="I6323" s="126" t="s">
        <v>20180</v>
      </c>
      <c r="J6323" s="126" t="s">
        <v>26232</v>
      </c>
      <c r="K6323" s="9">
        <f>_xlfn.IFNA(VLOOKUP(Table5[[#This Row],[Section]],SubSill_Tier,2,FALSE),0)</f>
        <v>0</v>
      </c>
      <c r="L6323" s="9" t="str">
        <f t="shared" si="107"/>
        <v/>
      </c>
      <c r="M6323" s="205" t="str" cm="1">
        <f t="array" ref="M6323">_xlfn.IFS(NOT(ISERROR(VLOOKUP(Table5[[#This Row],[Section]],TB_notTB,1,FALSE))),"No",LEFT(Table5[[#This Row],[Section]],3)="ETB","PLS",LEFT(Table5[[#This Row],[Section]],1)="7","PDB",NOT(ISBLANK(Table5[[#This Row],[Section]])),"No")</f>
        <v>No</v>
      </c>
    </row>
    <row r="6324" spans="1:13" x14ac:dyDescent="0.25">
      <c r="A6324" s="126" t="s">
        <v>2759</v>
      </c>
      <c r="B6324" s="126" t="s">
        <v>2760</v>
      </c>
      <c r="C6324" s="126" t="s">
        <v>75</v>
      </c>
      <c r="D6324" s="127">
        <v>1.0780000000000001</v>
      </c>
      <c r="E6324" s="128">
        <v>281</v>
      </c>
      <c r="F6324" s="128">
        <v>220</v>
      </c>
      <c r="G6324" s="126" t="s">
        <v>13756</v>
      </c>
      <c r="H6324" s="126" t="s">
        <v>20179</v>
      </c>
      <c r="I6324" s="126" t="s">
        <v>20180</v>
      </c>
      <c r="J6324" s="126" t="s">
        <v>26232</v>
      </c>
      <c r="K6324" s="9">
        <f>_xlfn.IFNA(VLOOKUP(Table5[[#This Row],[Section]],SubSill_Tier,2,FALSE),0)</f>
        <v>0</v>
      </c>
      <c r="L6324" s="9" t="str">
        <f t="shared" si="107"/>
        <v/>
      </c>
      <c r="M6324" s="205" t="str" cm="1">
        <f t="array" ref="M6324">_xlfn.IFS(NOT(ISERROR(VLOOKUP(Table5[[#This Row],[Section]],TB_notTB,1,FALSE))),"No",LEFT(Table5[[#This Row],[Section]],3)="ETB","PLS",LEFT(Table5[[#This Row],[Section]],1)="7","PDB",NOT(ISBLANK(Table5[[#This Row],[Section]])),"No")</f>
        <v>No</v>
      </c>
    </row>
    <row r="6325" spans="1:13" x14ac:dyDescent="0.25">
      <c r="A6325" s="126" t="s">
        <v>2761</v>
      </c>
      <c r="B6325" s="126" t="s">
        <v>2762</v>
      </c>
      <c r="C6325" s="126" t="s">
        <v>75</v>
      </c>
      <c r="D6325" s="127">
        <v>0.30099999999999999</v>
      </c>
      <c r="E6325" s="128">
        <v>163</v>
      </c>
      <c r="F6325" s="128">
        <v>100</v>
      </c>
      <c r="G6325" s="126" t="s">
        <v>13756</v>
      </c>
      <c r="H6325" s="126" t="s">
        <v>20179</v>
      </c>
      <c r="I6325" s="126" t="s">
        <v>20180</v>
      </c>
      <c r="J6325" s="126" t="s">
        <v>26232</v>
      </c>
      <c r="K6325" s="9">
        <f>_xlfn.IFNA(VLOOKUP(Table5[[#This Row],[Section]],SubSill_Tier,2,FALSE),0)</f>
        <v>0</v>
      </c>
      <c r="L6325" s="9" t="str">
        <f t="shared" si="107"/>
        <v/>
      </c>
      <c r="M6325" s="205" t="str" cm="1">
        <f t="array" ref="M6325">_xlfn.IFS(NOT(ISERROR(VLOOKUP(Table5[[#This Row],[Section]],TB_notTB,1,FALSE))),"No",LEFT(Table5[[#This Row],[Section]],3)="ETB","PLS",LEFT(Table5[[#This Row],[Section]],1)="7","PDB",NOT(ISBLANK(Table5[[#This Row],[Section]])),"No")</f>
        <v>No</v>
      </c>
    </row>
    <row r="6326" spans="1:13" x14ac:dyDescent="0.25">
      <c r="A6326" s="126" t="s">
        <v>8672</v>
      </c>
      <c r="B6326" s="126" t="s">
        <v>8673</v>
      </c>
      <c r="C6326" s="126" t="s">
        <v>75</v>
      </c>
      <c r="D6326" s="127">
        <v>1.333</v>
      </c>
      <c r="E6326" s="128">
        <v>286</v>
      </c>
      <c r="F6326" s="128">
        <v>286</v>
      </c>
      <c r="G6326" s="126" t="s">
        <v>13721</v>
      </c>
      <c r="H6326" s="126" t="s">
        <v>20121</v>
      </c>
      <c r="I6326" s="126" t="s">
        <v>20122</v>
      </c>
      <c r="J6326" s="126" t="s">
        <v>26234</v>
      </c>
      <c r="K6326" s="9">
        <f>_xlfn.IFNA(VLOOKUP(Table5[[#This Row],[Section]],SubSill_Tier,2,FALSE),0)</f>
        <v>0</v>
      </c>
      <c r="L6326" s="9" t="str">
        <f t="shared" si="107"/>
        <v/>
      </c>
      <c r="M6326" s="205" t="str" cm="1">
        <f t="array" ref="M6326">_xlfn.IFS(NOT(ISERROR(VLOOKUP(Table5[[#This Row],[Section]],TB_notTB,1,FALSE))),"No",LEFT(Table5[[#This Row],[Section]],3)="ETB","PLS",LEFT(Table5[[#This Row],[Section]],1)="7","PDB",NOT(ISBLANK(Table5[[#This Row],[Section]])),"No")</f>
        <v>No</v>
      </c>
    </row>
    <row r="6327" spans="1:13" x14ac:dyDescent="0.25">
      <c r="A6327" s="126" t="s">
        <v>8674</v>
      </c>
      <c r="B6327" s="126" t="s">
        <v>28156</v>
      </c>
      <c r="C6327" s="126" t="s">
        <v>75</v>
      </c>
      <c r="D6327" s="127">
        <v>0.32700000000000001</v>
      </c>
      <c r="E6327" s="128">
        <v>176</v>
      </c>
      <c r="F6327" s="128">
        <v>176</v>
      </c>
      <c r="G6327" s="126" t="s">
        <v>13720</v>
      </c>
      <c r="H6327" s="126" t="s">
        <v>20130</v>
      </c>
      <c r="I6327" s="126" t="s">
        <v>20131</v>
      </c>
      <c r="J6327" s="126" t="s">
        <v>26235</v>
      </c>
      <c r="K6327" s="9">
        <f>_xlfn.IFNA(VLOOKUP(Table5[[#This Row],[Section]],SubSill_Tier,2,FALSE),0)</f>
        <v>0</v>
      </c>
      <c r="L6327" s="9" t="str">
        <f t="shared" si="107"/>
        <v/>
      </c>
      <c r="M6327" s="205" t="str" cm="1">
        <f t="array" ref="M6327">_xlfn.IFS(NOT(ISERROR(VLOOKUP(Table5[[#This Row],[Section]],TB_notTB,1,FALSE))),"No",LEFT(Table5[[#This Row],[Section]],3)="ETB","PLS",LEFT(Table5[[#This Row],[Section]],1)="7","PDB",NOT(ISBLANK(Table5[[#This Row],[Section]])),"No")</f>
        <v>No</v>
      </c>
    </row>
    <row r="6328" spans="1:13" x14ac:dyDescent="0.25">
      <c r="A6328" s="126" t="s">
        <v>8675</v>
      </c>
      <c r="B6328" s="126" t="s">
        <v>28157</v>
      </c>
      <c r="C6328" s="126" t="s">
        <v>75</v>
      </c>
      <c r="D6328" s="127">
        <v>0.29099999999999998</v>
      </c>
      <c r="E6328" s="128">
        <v>100</v>
      </c>
      <c r="F6328" s="128">
        <v>100</v>
      </c>
      <c r="G6328" s="126" t="s">
        <v>13715</v>
      </c>
      <c r="H6328" s="126" t="s">
        <v>20123</v>
      </c>
      <c r="I6328" s="126" t="s">
        <v>21058</v>
      </c>
      <c r="J6328" s="126" t="s">
        <v>26235</v>
      </c>
      <c r="K6328" s="9">
        <f>_xlfn.IFNA(VLOOKUP(Table5[[#This Row],[Section]],SubSill_Tier,2,FALSE),0)</f>
        <v>0</v>
      </c>
      <c r="L6328" s="9" t="str">
        <f t="shared" si="107"/>
        <v>Wall</v>
      </c>
      <c r="M6328" s="205" t="str" cm="1">
        <f t="array" ref="M6328">_xlfn.IFS(NOT(ISERROR(VLOOKUP(Table5[[#This Row],[Section]],TB_notTB,1,FALSE))),"No",LEFT(Table5[[#This Row],[Section]],3)="ETB","PLS",LEFT(Table5[[#This Row],[Section]],1)="7","PDB",NOT(ISBLANK(Table5[[#This Row],[Section]])),"No")</f>
        <v>No</v>
      </c>
    </row>
    <row r="6329" spans="1:13" x14ac:dyDescent="0.25">
      <c r="A6329" s="126" t="s">
        <v>12856</v>
      </c>
      <c r="B6329" s="126" t="s">
        <v>12857</v>
      </c>
      <c r="C6329" s="126" t="s">
        <v>75</v>
      </c>
      <c r="D6329" s="127">
        <v>1.587</v>
      </c>
      <c r="E6329" s="128">
        <v>364</v>
      </c>
      <c r="F6329" s="128">
        <v>364</v>
      </c>
      <c r="G6329" s="126" t="s">
        <v>13735</v>
      </c>
      <c r="H6329" s="126" t="s">
        <v>20121</v>
      </c>
      <c r="I6329" s="126" t="s">
        <v>20122</v>
      </c>
      <c r="J6329" s="126" t="s">
        <v>26234</v>
      </c>
      <c r="K6329" s="9">
        <f>_xlfn.IFNA(VLOOKUP(Table5[[#This Row],[Section]],SubSill_Tier,2,FALSE),0)</f>
        <v>0</v>
      </c>
      <c r="L6329" s="9" t="str">
        <f t="shared" si="107"/>
        <v/>
      </c>
      <c r="M6329" s="205" t="str" cm="1">
        <f t="array" ref="M6329">_xlfn.IFS(NOT(ISERROR(VLOOKUP(Table5[[#This Row],[Section]],TB_notTB,1,FALSE))),"No",LEFT(Table5[[#This Row],[Section]],3)="ETB","PLS",LEFT(Table5[[#This Row],[Section]],1)="7","PDB",NOT(ISBLANK(Table5[[#This Row],[Section]])),"No")</f>
        <v>No</v>
      </c>
    </row>
    <row r="6330" spans="1:13" x14ac:dyDescent="0.25">
      <c r="A6330" s="126" t="s">
        <v>8676</v>
      </c>
      <c r="B6330" s="126" t="s">
        <v>6033</v>
      </c>
      <c r="C6330" s="126" t="s">
        <v>75</v>
      </c>
      <c r="D6330" s="127">
        <v>0.156</v>
      </c>
      <c r="E6330" s="128">
        <v>100</v>
      </c>
      <c r="F6330" s="128">
        <v>100</v>
      </c>
      <c r="G6330" s="126" t="s">
        <v>13720</v>
      </c>
      <c r="H6330" s="126" t="s">
        <v>20130</v>
      </c>
      <c r="I6330" s="126" t="s">
        <v>20131</v>
      </c>
      <c r="J6330" s="126" t="s">
        <v>26236</v>
      </c>
      <c r="K6330" s="9">
        <f>_xlfn.IFNA(VLOOKUP(Table5[[#This Row],[Section]],SubSill_Tier,2,FALSE),0)</f>
        <v>0</v>
      </c>
      <c r="L6330" s="9" t="str">
        <f t="shared" si="107"/>
        <v/>
      </c>
      <c r="M6330" s="205" t="str" cm="1">
        <f t="array" ref="M6330">_xlfn.IFS(NOT(ISERROR(VLOOKUP(Table5[[#This Row],[Section]],TB_notTB,1,FALSE))),"No",LEFT(Table5[[#This Row],[Section]],3)="ETB","PLS",LEFT(Table5[[#This Row],[Section]],1)="7","PDB",NOT(ISBLANK(Table5[[#This Row],[Section]])),"No")</f>
        <v>No</v>
      </c>
    </row>
    <row r="6331" spans="1:13" x14ac:dyDescent="0.25">
      <c r="A6331" s="126" t="s">
        <v>8677</v>
      </c>
      <c r="B6331" s="126" t="s">
        <v>8678</v>
      </c>
      <c r="C6331" s="126" t="s">
        <v>75</v>
      </c>
      <c r="D6331" s="127">
        <v>8.7999999999999995E-2</v>
      </c>
      <c r="E6331" s="128">
        <v>100</v>
      </c>
      <c r="F6331" s="128">
        <v>100</v>
      </c>
      <c r="G6331" s="126" t="s">
        <v>13719</v>
      </c>
      <c r="H6331" s="126" t="s">
        <v>20128</v>
      </c>
      <c r="I6331" s="126" t="s">
        <v>20129</v>
      </c>
      <c r="J6331" s="126" t="s">
        <v>26235</v>
      </c>
      <c r="K6331" s="9">
        <f>_xlfn.IFNA(VLOOKUP(Table5[[#This Row],[Section]],SubSill_Tier,2,FALSE),0)</f>
        <v>0</v>
      </c>
      <c r="L6331" s="9" t="str">
        <f t="shared" si="107"/>
        <v/>
      </c>
      <c r="M6331" s="205" t="str" cm="1">
        <f t="array" ref="M6331">_xlfn.IFS(NOT(ISERROR(VLOOKUP(Table5[[#This Row],[Section]],TB_notTB,1,FALSE))),"No",LEFT(Table5[[#This Row],[Section]],3)="ETB","PLS",LEFT(Table5[[#This Row],[Section]],1)="7","PDB",NOT(ISBLANK(Table5[[#This Row],[Section]])),"No")</f>
        <v>No</v>
      </c>
    </row>
    <row r="6332" spans="1:13" x14ac:dyDescent="0.25">
      <c r="A6332" s="126" t="s">
        <v>8679</v>
      </c>
      <c r="B6332" s="126" t="s">
        <v>8255</v>
      </c>
      <c r="C6332" s="126" t="s">
        <v>75</v>
      </c>
      <c r="D6332" s="127">
        <v>0.33400000000000002</v>
      </c>
      <c r="E6332" s="128">
        <v>104</v>
      </c>
      <c r="F6332" s="128">
        <v>104</v>
      </c>
      <c r="G6332" s="126" t="s">
        <v>13719</v>
      </c>
      <c r="H6332" s="126" t="s">
        <v>20128</v>
      </c>
      <c r="I6332" s="126" t="s">
        <v>20129</v>
      </c>
      <c r="J6332" s="126" t="s">
        <v>26236</v>
      </c>
      <c r="K6332" s="9">
        <f>_xlfn.IFNA(VLOOKUP(Table5[[#This Row],[Section]],SubSill_Tier,2,FALSE),0)</f>
        <v>0</v>
      </c>
      <c r="L6332" s="9" t="str">
        <f t="shared" si="107"/>
        <v/>
      </c>
      <c r="M6332" s="205" t="str" cm="1">
        <f t="array" ref="M6332">_xlfn.IFS(NOT(ISERROR(VLOOKUP(Table5[[#This Row],[Section]],TB_notTB,1,FALSE))),"No",LEFT(Table5[[#This Row],[Section]],3)="ETB","PLS",LEFT(Table5[[#This Row],[Section]],1)="7","PDB",NOT(ISBLANK(Table5[[#This Row],[Section]])),"No")</f>
        <v>No</v>
      </c>
    </row>
    <row r="6333" spans="1:13" x14ac:dyDescent="0.25">
      <c r="A6333" s="126" t="s">
        <v>29510</v>
      </c>
      <c r="B6333" s="126" t="s">
        <v>29511</v>
      </c>
      <c r="C6333" s="126" t="s">
        <v>75</v>
      </c>
      <c r="D6333" s="127">
        <v>0.66900000000000004</v>
      </c>
      <c r="E6333" s="128">
        <v>110</v>
      </c>
      <c r="F6333" s="128">
        <v>110</v>
      </c>
      <c r="G6333" s="126" t="s">
        <v>13716</v>
      </c>
      <c r="H6333" s="126" t="s">
        <v>21094</v>
      </c>
      <c r="I6333" s="126" t="s">
        <v>21095</v>
      </c>
      <c r="J6333" s="126" t="s">
        <v>26233</v>
      </c>
      <c r="K6333" s="9">
        <f>_xlfn.IFNA(VLOOKUP(Table5[[#This Row],[Section]],SubSill_Tier,2,FALSE),0)</f>
        <v>0</v>
      </c>
      <c r="L6333" s="9" t="str">
        <f t="shared" si="107"/>
        <v/>
      </c>
      <c r="M6333" s="205" t="str" cm="1">
        <f t="array" ref="M6333">_xlfn.IFS(NOT(ISERROR(VLOOKUP(Table5[[#This Row],[Section]],TB_notTB,1,FALSE))),"No",LEFT(Table5[[#This Row],[Section]],3)="ETB","PLS",LEFT(Table5[[#This Row],[Section]],1)="7","PDB",NOT(ISBLANK(Table5[[#This Row],[Section]])),"No")</f>
        <v>No</v>
      </c>
    </row>
    <row r="6334" spans="1:13" x14ac:dyDescent="0.25">
      <c r="A6334" s="126" t="s">
        <v>16264</v>
      </c>
      <c r="B6334" s="126" t="s">
        <v>16265</v>
      </c>
      <c r="C6334" s="126" t="s">
        <v>75</v>
      </c>
      <c r="D6334" s="127">
        <v>0.48899999999999999</v>
      </c>
      <c r="E6334" s="128">
        <v>261</v>
      </c>
      <c r="F6334" s="128">
        <v>143</v>
      </c>
      <c r="G6334" s="126" t="s">
        <v>14942</v>
      </c>
      <c r="H6334" s="126" t="s">
        <v>20251</v>
      </c>
      <c r="I6334" s="126" t="s">
        <v>27881</v>
      </c>
      <c r="J6334" s="126" t="s">
        <v>26286</v>
      </c>
      <c r="K6334" s="9">
        <f>_xlfn.IFNA(VLOOKUP(Table5[[#This Row],[Section]],SubSill_Tier,2,FALSE),0)</f>
        <v>0</v>
      </c>
      <c r="L6334" s="9" t="str">
        <f t="shared" si="107"/>
        <v/>
      </c>
      <c r="M6334" s="205" t="str" cm="1">
        <f t="array" ref="M6334">_xlfn.IFS(NOT(ISERROR(VLOOKUP(Table5[[#This Row],[Section]],TB_notTB,1,FALSE))),"No",LEFT(Table5[[#This Row],[Section]],3)="ETB","PLS",LEFT(Table5[[#This Row],[Section]],1)="7","PDB",NOT(ISBLANK(Table5[[#This Row],[Section]])),"No")</f>
        <v>No</v>
      </c>
    </row>
    <row r="6335" spans="1:13" x14ac:dyDescent="0.25">
      <c r="A6335" s="126" t="s">
        <v>16266</v>
      </c>
      <c r="B6335" s="126" t="s">
        <v>16267</v>
      </c>
      <c r="C6335" s="126" t="s">
        <v>75</v>
      </c>
      <c r="D6335" s="127">
        <v>0.77700000000000002</v>
      </c>
      <c r="E6335" s="128">
        <v>400</v>
      </c>
      <c r="F6335" s="128">
        <v>328</v>
      </c>
      <c r="G6335" s="126" t="s">
        <v>14942</v>
      </c>
      <c r="H6335" s="126" t="s">
        <v>20251</v>
      </c>
      <c r="I6335" s="126" t="s">
        <v>27881</v>
      </c>
      <c r="J6335" s="126" t="s">
        <v>26286</v>
      </c>
      <c r="K6335" s="9">
        <f>_xlfn.IFNA(VLOOKUP(Table5[[#This Row],[Section]],SubSill_Tier,2,FALSE),0)</f>
        <v>0</v>
      </c>
      <c r="L6335" s="9" t="str">
        <f t="shared" si="107"/>
        <v/>
      </c>
      <c r="M6335" s="205" t="str" cm="1">
        <f t="array" ref="M6335">_xlfn.IFS(NOT(ISERROR(VLOOKUP(Table5[[#This Row],[Section]],TB_notTB,1,FALSE))),"No",LEFT(Table5[[#This Row],[Section]],3)="ETB","PLS",LEFT(Table5[[#This Row],[Section]],1)="7","PDB",NOT(ISBLANK(Table5[[#This Row],[Section]])),"No")</f>
        <v>No</v>
      </c>
    </row>
    <row r="6336" spans="1:13" x14ac:dyDescent="0.25">
      <c r="A6336" s="126" t="s">
        <v>16268</v>
      </c>
      <c r="B6336" s="126" t="s">
        <v>16269</v>
      </c>
      <c r="C6336" s="126" t="s">
        <v>75</v>
      </c>
      <c r="D6336" s="127">
        <v>0.52900000000000003</v>
      </c>
      <c r="E6336" s="128">
        <v>270</v>
      </c>
      <c r="F6336" s="128">
        <v>147</v>
      </c>
      <c r="G6336" s="126" t="s">
        <v>14942</v>
      </c>
      <c r="H6336" s="126" t="s">
        <v>20251</v>
      </c>
      <c r="I6336" s="126" t="s">
        <v>27881</v>
      </c>
      <c r="J6336" s="126" t="s">
        <v>26286</v>
      </c>
      <c r="K6336" s="9">
        <f>_xlfn.IFNA(VLOOKUP(Table5[[#This Row],[Section]],SubSill_Tier,2,FALSE),0)</f>
        <v>0</v>
      </c>
      <c r="L6336" s="9" t="str">
        <f t="shared" si="107"/>
        <v/>
      </c>
      <c r="M6336" s="205" t="str" cm="1">
        <f t="array" ref="M6336">_xlfn.IFS(NOT(ISERROR(VLOOKUP(Table5[[#This Row],[Section]],TB_notTB,1,FALSE))),"No",LEFT(Table5[[#This Row],[Section]],3)="ETB","PLS",LEFT(Table5[[#This Row],[Section]],1)="7","PDB",NOT(ISBLANK(Table5[[#This Row],[Section]])),"No")</f>
        <v>No</v>
      </c>
    </row>
    <row r="6337" spans="1:13" x14ac:dyDescent="0.25">
      <c r="A6337" s="126" t="s">
        <v>16270</v>
      </c>
      <c r="B6337" s="126" t="s">
        <v>16271</v>
      </c>
      <c r="C6337" s="126" t="s">
        <v>75</v>
      </c>
      <c r="D6337" s="127">
        <v>0.69299999999999995</v>
      </c>
      <c r="E6337" s="128">
        <v>337</v>
      </c>
      <c r="F6337" s="128">
        <v>125</v>
      </c>
      <c r="G6337" s="126" t="s">
        <v>14942</v>
      </c>
      <c r="H6337" s="126" t="s">
        <v>20251</v>
      </c>
      <c r="I6337" s="126" t="s">
        <v>27881</v>
      </c>
      <c r="J6337" s="126" t="s">
        <v>26286</v>
      </c>
      <c r="K6337" s="9">
        <f>_xlfn.IFNA(VLOOKUP(Table5[[#This Row],[Section]],SubSill_Tier,2,FALSE),0)</f>
        <v>0</v>
      </c>
      <c r="L6337" s="9" t="str">
        <f t="shared" si="107"/>
        <v/>
      </c>
      <c r="M6337" s="205" t="str" cm="1">
        <f t="array" ref="M6337">_xlfn.IFS(NOT(ISERROR(VLOOKUP(Table5[[#This Row],[Section]],TB_notTB,1,FALSE))),"No",LEFT(Table5[[#This Row],[Section]],3)="ETB","PLS",LEFT(Table5[[#This Row],[Section]],1)="7","PDB",NOT(ISBLANK(Table5[[#This Row],[Section]])),"No")</f>
        <v>No</v>
      </c>
    </row>
    <row r="6338" spans="1:13" x14ac:dyDescent="0.25">
      <c r="A6338" s="126" t="s">
        <v>16272</v>
      </c>
      <c r="B6338" s="126" t="s">
        <v>16273</v>
      </c>
      <c r="C6338" s="126" t="s">
        <v>75</v>
      </c>
      <c r="D6338" s="127">
        <v>0.39100000000000001</v>
      </c>
      <c r="E6338" s="128">
        <v>211</v>
      </c>
      <c r="F6338" s="128">
        <v>100</v>
      </c>
      <c r="G6338" s="126" t="s">
        <v>14942</v>
      </c>
      <c r="H6338" s="126" t="s">
        <v>20251</v>
      </c>
      <c r="I6338" s="126" t="s">
        <v>27881</v>
      </c>
      <c r="J6338" s="126" t="s">
        <v>26286</v>
      </c>
      <c r="K6338" s="9">
        <f>_xlfn.IFNA(VLOOKUP(Table5[[#This Row],[Section]],SubSill_Tier,2,FALSE),0)</f>
        <v>0</v>
      </c>
      <c r="L6338" s="9" t="str">
        <f t="shared" ref="L6338:L6401" si="108">IFERROR(IF(LEFT(G6338,2)="AI",IF(_xlfn.NUMBERVALUE(IFERROR(LEFT(IF(ISERROR(FIND("X",UPPER(B6338))),UPPER(B6338),RIGHT(UPPER(B6338),LEN(UPPER(B6338))-FIND("~",SUBSTITUTE(UPPER(B6338),"X","~",LEN(UPPER(B6338))-LEN(SUBSTITUTE(UPPER(B6338),"X","")))))),FIND(" ",IF(ISERROR(FIND("X",UPPER(B6338))),UPPER(B6338),RIGHT(UPPER(B6338),LEN(UPPER(B6338))-FIND("~",SUBSTITUTE(UPPER(B6338),"X","~",LEN(UPPER(B6338))-LEN(SUBSTITUTE(UPPER(B6338),"X","")))))),1)-1),IF(ISERROR(FIND("X",UPPER(B6338))),UPPER(B6338),RIGHT(UPPER(B6338),LEN(UPPER(B6338))-FIND("~",SUBSTITUTE(UPPER(B6338),"X","~",LEN(UPPER(B6338))-LEN(SUBSTITUTE(UPPER(B6338),"X",""))))))),".")&gt;=5,"Wall",""),""),"")</f>
        <v/>
      </c>
      <c r="M6338" s="205" t="str" cm="1">
        <f t="array" ref="M6338">_xlfn.IFS(NOT(ISERROR(VLOOKUP(Table5[[#This Row],[Section]],TB_notTB,1,FALSE))),"No",LEFT(Table5[[#This Row],[Section]],3)="ETB","PLS",LEFT(Table5[[#This Row],[Section]],1)="7","PDB",NOT(ISBLANK(Table5[[#This Row],[Section]])),"No")</f>
        <v>No</v>
      </c>
    </row>
    <row r="6339" spans="1:13" x14ac:dyDescent="0.25">
      <c r="A6339" s="126" t="s">
        <v>8680</v>
      </c>
      <c r="B6339" s="126" t="s">
        <v>12619</v>
      </c>
      <c r="C6339" s="126" t="s">
        <v>75</v>
      </c>
      <c r="D6339" s="127">
        <v>1.3839999999999999</v>
      </c>
      <c r="E6339" s="128">
        <v>359</v>
      </c>
      <c r="F6339" s="128">
        <v>359</v>
      </c>
      <c r="G6339" s="126" t="s">
        <v>13757</v>
      </c>
      <c r="H6339" s="126" t="s">
        <v>21122</v>
      </c>
      <c r="I6339" s="126" t="s">
        <v>21123</v>
      </c>
      <c r="J6339" s="126" t="s">
        <v>26233</v>
      </c>
      <c r="K6339" s="9">
        <f>_xlfn.IFNA(VLOOKUP(Table5[[#This Row],[Section]],SubSill_Tier,2,FALSE),0)</f>
        <v>0</v>
      </c>
      <c r="L6339" s="9" t="str">
        <f t="shared" si="108"/>
        <v>Wall</v>
      </c>
      <c r="M6339" s="205" t="str" cm="1">
        <f t="array" ref="M6339">_xlfn.IFS(NOT(ISERROR(VLOOKUP(Table5[[#This Row],[Section]],TB_notTB,1,FALSE))),"No",LEFT(Table5[[#This Row],[Section]],3)="ETB","PLS",LEFT(Table5[[#This Row],[Section]],1)="7","PDB",NOT(ISBLANK(Table5[[#This Row],[Section]])),"No")</f>
        <v>No</v>
      </c>
    </row>
    <row r="6340" spans="1:13" x14ac:dyDescent="0.25">
      <c r="A6340" s="126" t="s">
        <v>2763</v>
      </c>
      <c r="B6340" s="126" t="s">
        <v>2764</v>
      </c>
      <c r="C6340" s="126" t="s">
        <v>75</v>
      </c>
      <c r="D6340" s="127">
        <v>0.39400000000000002</v>
      </c>
      <c r="E6340" s="128">
        <v>155</v>
      </c>
      <c r="F6340" s="128">
        <v>100</v>
      </c>
      <c r="G6340" s="126" t="s">
        <v>13756</v>
      </c>
      <c r="H6340" s="126" t="s">
        <v>20179</v>
      </c>
      <c r="I6340" s="126" t="s">
        <v>20180</v>
      </c>
      <c r="J6340" s="126" t="s">
        <v>26232</v>
      </c>
      <c r="K6340" s="9">
        <f>_xlfn.IFNA(VLOOKUP(Table5[[#This Row],[Section]],SubSill_Tier,2,FALSE),0)</f>
        <v>0</v>
      </c>
      <c r="L6340" s="9" t="str">
        <f t="shared" si="108"/>
        <v/>
      </c>
      <c r="M6340" s="205" t="str" cm="1">
        <f t="array" ref="M6340">_xlfn.IFS(NOT(ISERROR(VLOOKUP(Table5[[#This Row],[Section]],TB_notTB,1,FALSE))),"No",LEFT(Table5[[#This Row],[Section]],3)="ETB","PLS",LEFT(Table5[[#This Row],[Section]],1)="7","PDB",NOT(ISBLANK(Table5[[#This Row],[Section]])),"No")</f>
        <v>No</v>
      </c>
    </row>
    <row r="6341" spans="1:13" x14ac:dyDescent="0.25">
      <c r="A6341" s="126" t="s">
        <v>2765</v>
      </c>
      <c r="B6341" s="126" t="s">
        <v>2766</v>
      </c>
      <c r="C6341" s="126" t="s">
        <v>75</v>
      </c>
      <c r="D6341" s="127">
        <v>0.40899999999999997</v>
      </c>
      <c r="E6341" s="128">
        <v>188</v>
      </c>
      <c r="F6341" s="128">
        <v>100</v>
      </c>
      <c r="G6341" s="126" t="s">
        <v>13756</v>
      </c>
      <c r="H6341" s="126" t="s">
        <v>20179</v>
      </c>
      <c r="I6341" s="126" t="s">
        <v>20180</v>
      </c>
      <c r="J6341" s="126" t="s">
        <v>26232</v>
      </c>
      <c r="K6341" s="9">
        <f>_xlfn.IFNA(VLOOKUP(Table5[[#This Row],[Section]],SubSill_Tier,2,FALSE),0)</f>
        <v>0</v>
      </c>
      <c r="L6341" s="9" t="str">
        <f t="shared" si="108"/>
        <v/>
      </c>
      <c r="M6341" s="205" t="str" cm="1">
        <f t="array" ref="M6341">_xlfn.IFS(NOT(ISERROR(VLOOKUP(Table5[[#This Row],[Section]],TB_notTB,1,FALSE))),"No",LEFT(Table5[[#This Row],[Section]],3)="ETB","PLS",LEFT(Table5[[#This Row],[Section]],1)="7","PDB",NOT(ISBLANK(Table5[[#This Row],[Section]])),"No")</f>
        <v>No</v>
      </c>
    </row>
    <row r="6342" spans="1:13" x14ac:dyDescent="0.25">
      <c r="A6342" s="126" t="s">
        <v>8681</v>
      </c>
      <c r="B6342" s="126" t="s">
        <v>8682</v>
      </c>
      <c r="C6342" s="126" t="s">
        <v>75</v>
      </c>
      <c r="D6342" s="127">
        <v>0.69799999999999995</v>
      </c>
      <c r="E6342" s="128">
        <v>319</v>
      </c>
      <c r="F6342" s="128">
        <v>131</v>
      </c>
      <c r="G6342" s="126" t="s">
        <v>13716</v>
      </c>
      <c r="H6342" s="126" t="s">
        <v>21094</v>
      </c>
      <c r="I6342" s="126" t="s">
        <v>21095</v>
      </c>
      <c r="J6342" s="126" t="s">
        <v>26233</v>
      </c>
      <c r="K6342" s="9">
        <f>_xlfn.IFNA(VLOOKUP(Table5[[#This Row],[Section]],SubSill_Tier,2,FALSE),0)</f>
        <v>0</v>
      </c>
      <c r="L6342" s="9" t="str">
        <f t="shared" si="108"/>
        <v/>
      </c>
      <c r="M6342" s="205" t="str" cm="1">
        <f t="array" ref="M6342">_xlfn.IFS(NOT(ISERROR(VLOOKUP(Table5[[#This Row],[Section]],TB_notTB,1,FALSE))),"No",LEFT(Table5[[#This Row],[Section]],3)="ETB","PLS",LEFT(Table5[[#This Row],[Section]],1)="7","PDB",NOT(ISBLANK(Table5[[#This Row],[Section]])),"No")</f>
        <v>No</v>
      </c>
    </row>
    <row r="6343" spans="1:13" x14ac:dyDescent="0.25">
      <c r="A6343" s="126" t="s">
        <v>2767</v>
      </c>
      <c r="B6343" s="126" t="s">
        <v>92</v>
      </c>
      <c r="C6343" s="126" t="s">
        <v>75</v>
      </c>
      <c r="D6343" s="127">
        <v>0.19900000000000001</v>
      </c>
      <c r="E6343" s="128">
        <v>100</v>
      </c>
      <c r="F6343" s="128">
        <v>100</v>
      </c>
      <c r="G6343" s="126" t="s">
        <v>13712</v>
      </c>
      <c r="H6343" s="126" t="s">
        <v>20120</v>
      </c>
      <c r="I6343" s="126" t="s">
        <v>21055</v>
      </c>
      <c r="J6343" s="126" t="s">
        <v>26239</v>
      </c>
      <c r="K6343" s="9">
        <f>_xlfn.IFNA(VLOOKUP(Table5[[#This Row],[Section]],SubSill_Tier,2,FALSE),0)</f>
        <v>0</v>
      </c>
      <c r="L6343" s="9" t="str">
        <f t="shared" si="108"/>
        <v/>
      </c>
      <c r="M6343" s="205" t="str" cm="1">
        <f t="array" ref="M6343">_xlfn.IFS(NOT(ISERROR(VLOOKUP(Table5[[#This Row],[Section]],TB_notTB,1,FALSE))),"No",LEFT(Table5[[#This Row],[Section]],3)="ETB","PLS",LEFT(Table5[[#This Row],[Section]],1)="7","PDB",NOT(ISBLANK(Table5[[#This Row],[Section]])),"No")</f>
        <v>No</v>
      </c>
    </row>
    <row r="6344" spans="1:13" x14ac:dyDescent="0.25">
      <c r="A6344" s="126" t="s">
        <v>2768</v>
      </c>
      <c r="B6344" s="126" t="s">
        <v>2769</v>
      </c>
      <c r="C6344" s="126" t="s">
        <v>75</v>
      </c>
      <c r="D6344" s="127">
        <v>0.36599999999999999</v>
      </c>
      <c r="E6344" s="128">
        <v>183</v>
      </c>
      <c r="F6344" s="128">
        <v>100</v>
      </c>
      <c r="G6344" s="126" t="s">
        <v>13756</v>
      </c>
      <c r="H6344" s="126" t="s">
        <v>20179</v>
      </c>
      <c r="I6344" s="126" t="s">
        <v>20180</v>
      </c>
      <c r="J6344" s="126" t="s">
        <v>26232</v>
      </c>
      <c r="K6344" s="9">
        <f>_xlfn.IFNA(VLOOKUP(Table5[[#This Row],[Section]],SubSill_Tier,2,FALSE),0)</f>
        <v>0</v>
      </c>
      <c r="L6344" s="9" t="str">
        <f t="shared" si="108"/>
        <v/>
      </c>
      <c r="M6344" s="205" t="str" cm="1">
        <f t="array" ref="M6344">_xlfn.IFS(NOT(ISERROR(VLOOKUP(Table5[[#This Row],[Section]],TB_notTB,1,FALSE))),"No",LEFT(Table5[[#This Row],[Section]],3)="ETB","PLS",LEFT(Table5[[#This Row],[Section]],1)="7","PDB",NOT(ISBLANK(Table5[[#This Row],[Section]])),"No")</f>
        <v>No</v>
      </c>
    </row>
    <row r="6345" spans="1:13" x14ac:dyDescent="0.25">
      <c r="A6345" s="126" t="s">
        <v>2770</v>
      </c>
      <c r="B6345" s="126" t="s">
        <v>2771</v>
      </c>
      <c r="C6345" s="126" t="s">
        <v>75</v>
      </c>
      <c r="D6345" s="127">
        <v>0.66700000000000004</v>
      </c>
      <c r="E6345" s="128">
        <v>140</v>
      </c>
      <c r="F6345" s="128">
        <v>100</v>
      </c>
      <c r="G6345" s="126" t="s">
        <v>13756</v>
      </c>
      <c r="H6345" s="126" t="s">
        <v>20179</v>
      </c>
      <c r="I6345" s="126" t="s">
        <v>20180</v>
      </c>
      <c r="J6345" s="126" t="s">
        <v>26232</v>
      </c>
      <c r="K6345" s="9">
        <f>_xlfn.IFNA(VLOOKUP(Table5[[#This Row],[Section]],SubSill_Tier,2,FALSE),0)</f>
        <v>0</v>
      </c>
      <c r="L6345" s="9" t="str">
        <f t="shared" si="108"/>
        <v/>
      </c>
      <c r="M6345" s="205" t="str" cm="1">
        <f t="array" ref="M6345">_xlfn.IFS(NOT(ISERROR(VLOOKUP(Table5[[#This Row],[Section]],TB_notTB,1,FALSE))),"No",LEFT(Table5[[#This Row],[Section]],3)="ETB","PLS",LEFT(Table5[[#This Row],[Section]],1)="7","PDB",NOT(ISBLANK(Table5[[#This Row],[Section]])),"No")</f>
        <v>No</v>
      </c>
    </row>
    <row r="6346" spans="1:13" x14ac:dyDescent="0.25">
      <c r="A6346" s="126" t="s">
        <v>8683</v>
      </c>
      <c r="B6346" s="126" t="s">
        <v>28158</v>
      </c>
      <c r="C6346" s="126" t="s">
        <v>75</v>
      </c>
      <c r="D6346" s="127">
        <v>0.33700000000000002</v>
      </c>
      <c r="E6346" s="128">
        <v>112</v>
      </c>
      <c r="F6346" s="128">
        <v>112</v>
      </c>
      <c r="G6346" s="126" t="s">
        <v>13717</v>
      </c>
      <c r="H6346" s="126" t="s">
        <v>20125</v>
      </c>
      <c r="I6346" s="126" t="s">
        <v>20126</v>
      </c>
      <c r="J6346" s="126" t="s">
        <v>26235</v>
      </c>
      <c r="K6346" s="9">
        <f>_xlfn.IFNA(VLOOKUP(Table5[[#This Row],[Section]],SubSill_Tier,2,FALSE),0)</f>
        <v>0</v>
      </c>
      <c r="L6346" s="9" t="str">
        <f t="shared" si="108"/>
        <v/>
      </c>
      <c r="M6346" s="205" t="str" cm="1">
        <f t="array" ref="M6346">_xlfn.IFS(NOT(ISERROR(VLOOKUP(Table5[[#This Row],[Section]],TB_notTB,1,FALSE))),"No",LEFT(Table5[[#This Row],[Section]],3)="ETB","PLS",LEFT(Table5[[#This Row],[Section]],1)="7","PDB",NOT(ISBLANK(Table5[[#This Row],[Section]])),"No")</f>
        <v>No</v>
      </c>
    </row>
    <row r="6347" spans="1:13" x14ac:dyDescent="0.25">
      <c r="A6347" s="126" t="s">
        <v>2772</v>
      </c>
      <c r="B6347" s="126" t="s">
        <v>2773</v>
      </c>
      <c r="C6347" s="126" t="s">
        <v>75</v>
      </c>
      <c r="D6347" s="127">
        <v>1.181</v>
      </c>
      <c r="E6347" s="128">
        <v>560</v>
      </c>
      <c r="F6347" s="128">
        <v>363</v>
      </c>
      <c r="G6347" s="126" t="s">
        <v>13756</v>
      </c>
      <c r="H6347" s="126" t="s">
        <v>20179</v>
      </c>
      <c r="I6347" s="126" t="s">
        <v>20180</v>
      </c>
      <c r="J6347" s="126" t="s">
        <v>26232</v>
      </c>
      <c r="K6347" s="9">
        <f>_xlfn.IFNA(VLOOKUP(Table5[[#This Row],[Section]],SubSill_Tier,2,FALSE),0)</f>
        <v>0</v>
      </c>
      <c r="L6347" s="9" t="str">
        <f t="shared" si="108"/>
        <v/>
      </c>
      <c r="M6347" s="205" t="str" cm="1">
        <f t="array" ref="M6347">_xlfn.IFS(NOT(ISERROR(VLOOKUP(Table5[[#This Row],[Section]],TB_notTB,1,FALSE))),"No",LEFT(Table5[[#This Row],[Section]],3)="ETB","PLS",LEFT(Table5[[#This Row],[Section]],1)="7","PDB",NOT(ISBLANK(Table5[[#This Row],[Section]])),"No")</f>
        <v>No</v>
      </c>
    </row>
    <row r="6348" spans="1:13" x14ac:dyDescent="0.25">
      <c r="A6348" s="126" t="s">
        <v>2774</v>
      </c>
      <c r="B6348" s="126" t="s">
        <v>2775</v>
      </c>
      <c r="C6348" s="126" t="s">
        <v>75</v>
      </c>
      <c r="D6348" s="127">
        <v>1.3260000000000001</v>
      </c>
      <c r="E6348" s="128">
        <v>656</v>
      </c>
      <c r="F6348" s="128">
        <v>451</v>
      </c>
      <c r="G6348" s="126" t="s">
        <v>13756</v>
      </c>
      <c r="H6348" s="126" t="s">
        <v>20179</v>
      </c>
      <c r="I6348" s="126" t="s">
        <v>20180</v>
      </c>
      <c r="J6348" s="126" t="s">
        <v>26232</v>
      </c>
      <c r="K6348" s="9">
        <f>_xlfn.IFNA(VLOOKUP(Table5[[#This Row],[Section]],SubSill_Tier,2,FALSE),0)</f>
        <v>0</v>
      </c>
      <c r="L6348" s="9" t="str">
        <f t="shared" si="108"/>
        <v/>
      </c>
      <c r="M6348" s="205" t="str" cm="1">
        <f t="array" ref="M6348">_xlfn.IFS(NOT(ISERROR(VLOOKUP(Table5[[#This Row],[Section]],TB_notTB,1,FALSE))),"No",LEFT(Table5[[#This Row],[Section]],3)="ETB","PLS",LEFT(Table5[[#This Row],[Section]],1)="7","PDB",NOT(ISBLANK(Table5[[#This Row],[Section]])),"No")</f>
        <v>No</v>
      </c>
    </row>
    <row r="6349" spans="1:13" x14ac:dyDescent="0.25">
      <c r="A6349" s="126" t="s">
        <v>2776</v>
      </c>
      <c r="B6349" s="126" t="s">
        <v>2777</v>
      </c>
      <c r="C6349" s="126" t="s">
        <v>75</v>
      </c>
      <c r="D6349" s="127">
        <v>0.248</v>
      </c>
      <c r="E6349" s="128">
        <v>117</v>
      </c>
      <c r="F6349" s="128">
        <v>100</v>
      </c>
      <c r="G6349" s="126" t="s">
        <v>13756</v>
      </c>
      <c r="H6349" s="126" t="s">
        <v>20179</v>
      </c>
      <c r="I6349" s="126" t="s">
        <v>20180</v>
      </c>
      <c r="J6349" s="126" t="s">
        <v>26232</v>
      </c>
      <c r="K6349" s="9">
        <f>_xlfn.IFNA(VLOOKUP(Table5[[#This Row],[Section]],SubSill_Tier,2,FALSE),0)</f>
        <v>0</v>
      </c>
      <c r="L6349" s="9" t="str">
        <f t="shared" si="108"/>
        <v/>
      </c>
      <c r="M6349" s="205" t="str" cm="1">
        <f t="array" ref="M6349">_xlfn.IFS(NOT(ISERROR(VLOOKUP(Table5[[#This Row],[Section]],TB_notTB,1,FALSE))),"No",LEFT(Table5[[#This Row],[Section]],3)="ETB","PLS",LEFT(Table5[[#This Row],[Section]],1)="7","PDB",NOT(ISBLANK(Table5[[#This Row],[Section]])),"No")</f>
        <v>No</v>
      </c>
    </row>
    <row r="6350" spans="1:13" x14ac:dyDescent="0.25">
      <c r="A6350" s="126" t="s">
        <v>2778</v>
      </c>
      <c r="B6350" s="126" t="s">
        <v>92</v>
      </c>
      <c r="C6350" s="126" t="s">
        <v>75</v>
      </c>
      <c r="D6350" s="127">
        <v>0.20599999999999999</v>
      </c>
      <c r="E6350" s="128">
        <v>144</v>
      </c>
      <c r="F6350" s="128">
        <v>100</v>
      </c>
      <c r="G6350" s="126" t="s">
        <v>13787</v>
      </c>
      <c r="H6350" s="126" t="s">
        <v>20287</v>
      </c>
      <c r="I6350" s="126" t="s">
        <v>28006</v>
      </c>
      <c r="J6350" s="126" t="s">
        <v>26247</v>
      </c>
      <c r="K6350" s="9">
        <f>_xlfn.IFNA(VLOOKUP(Table5[[#This Row],[Section]],SubSill_Tier,2,FALSE),0)</f>
        <v>0</v>
      </c>
      <c r="L6350" s="9" t="str">
        <f t="shared" si="108"/>
        <v/>
      </c>
      <c r="M6350" s="205" t="str" cm="1">
        <f t="array" ref="M6350">_xlfn.IFS(NOT(ISERROR(VLOOKUP(Table5[[#This Row],[Section]],TB_notTB,1,FALSE))),"No",LEFT(Table5[[#This Row],[Section]],3)="ETB","PLS",LEFT(Table5[[#This Row],[Section]],1)="7","PDB",NOT(ISBLANK(Table5[[#This Row],[Section]])),"No")</f>
        <v>No</v>
      </c>
    </row>
    <row r="6351" spans="1:13" x14ac:dyDescent="0.25">
      <c r="A6351" s="126" t="s">
        <v>2779</v>
      </c>
      <c r="B6351" s="126" t="s">
        <v>2780</v>
      </c>
      <c r="C6351" s="126" t="s">
        <v>75</v>
      </c>
      <c r="D6351" s="127">
        <v>1.474</v>
      </c>
      <c r="E6351" s="128">
        <v>449</v>
      </c>
      <c r="F6351" s="128">
        <v>112</v>
      </c>
      <c r="G6351" s="126" t="s">
        <v>13756</v>
      </c>
      <c r="H6351" s="126" t="s">
        <v>20179</v>
      </c>
      <c r="I6351" s="126" t="s">
        <v>20180</v>
      </c>
      <c r="J6351" s="126" t="s">
        <v>26232</v>
      </c>
      <c r="K6351" s="9">
        <f>_xlfn.IFNA(VLOOKUP(Table5[[#This Row],[Section]],SubSill_Tier,2,FALSE),0)</f>
        <v>0</v>
      </c>
      <c r="L6351" s="9" t="str">
        <f t="shared" si="108"/>
        <v/>
      </c>
      <c r="M6351" s="205" t="str" cm="1">
        <f t="array" ref="M6351">_xlfn.IFS(NOT(ISERROR(VLOOKUP(Table5[[#This Row],[Section]],TB_notTB,1,FALSE))),"No",LEFT(Table5[[#This Row],[Section]],3)="ETB","PLS",LEFT(Table5[[#This Row],[Section]],1)="7","PDB",NOT(ISBLANK(Table5[[#This Row],[Section]])),"No")</f>
        <v>No</v>
      </c>
    </row>
    <row r="6352" spans="1:13" x14ac:dyDescent="0.25">
      <c r="A6352" s="126" t="s">
        <v>2781</v>
      </c>
      <c r="B6352" s="126" t="s">
        <v>2782</v>
      </c>
      <c r="C6352" s="126" t="s">
        <v>75</v>
      </c>
      <c r="D6352" s="127">
        <v>1.6259999999999999</v>
      </c>
      <c r="E6352" s="128">
        <v>269</v>
      </c>
      <c r="F6352" s="128">
        <v>205</v>
      </c>
      <c r="G6352" s="126" t="s">
        <v>13756</v>
      </c>
      <c r="H6352" s="126" t="s">
        <v>20179</v>
      </c>
      <c r="I6352" s="126" t="s">
        <v>20180</v>
      </c>
      <c r="J6352" s="126" t="s">
        <v>26232</v>
      </c>
      <c r="K6352" s="9">
        <f>_xlfn.IFNA(VLOOKUP(Table5[[#This Row],[Section]],SubSill_Tier,2,FALSE),0)</f>
        <v>0</v>
      </c>
      <c r="L6352" s="9" t="str">
        <f t="shared" si="108"/>
        <v/>
      </c>
      <c r="M6352" s="205" t="str" cm="1">
        <f t="array" ref="M6352">_xlfn.IFS(NOT(ISERROR(VLOOKUP(Table5[[#This Row],[Section]],TB_notTB,1,FALSE))),"No",LEFT(Table5[[#This Row],[Section]],3)="ETB","PLS",LEFT(Table5[[#This Row],[Section]],1)="7","PDB",NOT(ISBLANK(Table5[[#This Row],[Section]])),"No")</f>
        <v>No</v>
      </c>
    </row>
    <row r="6353" spans="1:13" x14ac:dyDescent="0.25">
      <c r="A6353" s="126" t="s">
        <v>2783</v>
      </c>
      <c r="B6353" s="126" t="s">
        <v>2784</v>
      </c>
      <c r="C6353" s="126" t="s">
        <v>75</v>
      </c>
      <c r="D6353" s="127">
        <v>1.6060000000000001</v>
      </c>
      <c r="E6353" s="128">
        <v>280</v>
      </c>
      <c r="F6353" s="128">
        <v>205</v>
      </c>
      <c r="G6353" s="126" t="s">
        <v>13756</v>
      </c>
      <c r="H6353" s="126" t="s">
        <v>20179</v>
      </c>
      <c r="I6353" s="126" t="s">
        <v>20180</v>
      </c>
      <c r="J6353" s="126" t="s">
        <v>26232</v>
      </c>
      <c r="K6353" s="9">
        <f>_xlfn.IFNA(VLOOKUP(Table5[[#This Row],[Section]],SubSill_Tier,2,FALSE),0)</f>
        <v>0</v>
      </c>
      <c r="L6353" s="9" t="str">
        <f t="shared" si="108"/>
        <v/>
      </c>
      <c r="M6353" s="205" t="str" cm="1">
        <f t="array" ref="M6353">_xlfn.IFS(NOT(ISERROR(VLOOKUP(Table5[[#This Row],[Section]],TB_notTB,1,FALSE))),"No",LEFT(Table5[[#This Row],[Section]],3)="ETB","PLS",LEFT(Table5[[#This Row],[Section]],1)="7","PDB",NOT(ISBLANK(Table5[[#This Row],[Section]])),"No")</f>
        <v>No</v>
      </c>
    </row>
    <row r="6354" spans="1:13" x14ac:dyDescent="0.25">
      <c r="A6354" s="126" t="s">
        <v>11999</v>
      </c>
      <c r="B6354" s="126" t="s">
        <v>12000</v>
      </c>
      <c r="C6354" s="126" t="s">
        <v>75</v>
      </c>
      <c r="D6354" s="127">
        <v>3.4020000000000001</v>
      </c>
      <c r="E6354" s="128">
        <v>491</v>
      </c>
      <c r="F6354" s="128">
        <v>491</v>
      </c>
      <c r="G6354" s="126" t="s">
        <v>13742</v>
      </c>
      <c r="H6354" s="126" t="s">
        <v>20157</v>
      </c>
      <c r="I6354" s="126" t="s">
        <v>20158</v>
      </c>
      <c r="J6354" s="126" t="s">
        <v>26262</v>
      </c>
      <c r="K6354" s="9">
        <f>_xlfn.IFNA(VLOOKUP(Table5[[#This Row],[Section]],SubSill_Tier,2,FALSE),0)</f>
        <v>0</v>
      </c>
      <c r="L6354" s="9" t="str">
        <f t="shared" si="108"/>
        <v/>
      </c>
      <c r="M6354" s="205" t="str" cm="1">
        <f t="array" ref="M6354">_xlfn.IFS(NOT(ISERROR(VLOOKUP(Table5[[#This Row],[Section]],TB_notTB,1,FALSE))),"No",LEFT(Table5[[#This Row],[Section]],3)="ETB","PLS",LEFT(Table5[[#This Row],[Section]],1)="7","PDB",NOT(ISBLANK(Table5[[#This Row],[Section]])),"No")</f>
        <v>No</v>
      </c>
    </row>
    <row r="6355" spans="1:13" x14ac:dyDescent="0.25">
      <c r="A6355" s="126" t="s">
        <v>2785</v>
      </c>
      <c r="B6355" s="126" t="s">
        <v>2786</v>
      </c>
      <c r="C6355" s="126" t="s">
        <v>75</v>
      </c>
      <c r="D6355" s="127">
        <v>1.645</v>
      </c>
      <c r="E6355" s="128">
        <v>292</v>
      </c>
      <c r="F6355" s="128">
        <v>270</v>
      </c>
      <c r="G6355" s="126" t="s">
        <v>13756</v>
      </c>
      <c r="H6355" s="126" t="s">
        <v>20179</v>
      </c>
      <c r="I6355" s="126" t="s">
        <v>20180</v>
      </c>
      <c r="J6355" s="126" t="s">
        <v>26232</v>
      </c>
      <c r="K6355" s="9">
        <f>_xlfn.IFNA(VLOOKUP(Table5[[#This Row],[Section]],SubSill_Tier,2,FALSE),0)</f>
        <v>0</v>
      </c>
      <c r="L6355" s="9" t="str">
        <f t="shared" si="108"/>
        <v/>
      </c>
      <c r="M6355" s="205" t="str" cm="1">
        <f t="array" ref="M6355">_xlfn.IFS(NOT(ISERROR(VLOOKUP(Table5[[#This Row],[Section]],TB_notTB,1,FALSE))),"No",LEFT(Table5[[#This Row],[Section]],3)="ETB","PLS",LEFT(Table5[[#This Row],[Section]],1)="7","PDB",NOT(ISBLANK(Table5[[#This Row],[Section]])),"No")</f>
        <v>No</v>
      </c>
    </row>
    <row r="6356" spans="1:13" x14ac:dyDescent="0.25">
      <c r="A6356" s="126" t="s">
        <v>8684</v>
      </c>
      <c r="B6356" s="126" t="s">
        <v>13051</v>
      </c>
      <c r="C6356" s="126" t="s">
        <v>75</v>
      </c>
      <c r="D6356" s="127">
        <v>0.505</v>
      </c>
      <c r="E6356" s="128">
        <v>229</v>
      </c>
      <c r="F6356" s="128">
        <v>121</v>
      </c>
      <c r="G6356" s="126" t="s">
        <v>13721</v>
      </c>
      <c r="H6356" s="126" t="s">
        <v>21068</v>
      </c>
      <c r="I6356" s="126" t="s">
        <v>21069</v>
      </c>
      <c r="J6356" s="126" t="s">
        <v>26233</v>
      </c>
      <c r="K6356" s="9">
        <f>_xlfn.IFNA(VLOOKUP(Table5[[#This Row],[Section]],SubSill_Tier,2,FALSE),0)</f>
        <v>0</v>
      </c>
      <c r="L6356" s="9" t="str">
        <f t="shared" si="108"/>
        <v/>
      </c>
      <c r="M6356" s="205" t="str" cm="1">
        <f t="array" ref="M6356">_xlfn.IFS(NOT(ISERROR(VLOOKUP(Table5[[#This Row],[Section]],TB_notTB,1,FALSE))),"No",LEFT(Table5[[#This Row],[Section]],3)="ETB","PLS",LEFT(Table5[[#This Row],[Section]],1)="7","PDB",NOT(ISBLANK(Table5[[#This Row],[Section]])),"No")</f>
        <v>No</v>
      </c>
    </row>
    <row r="6357" spans="1:13" x14ac:dyDescent="0.25">
      <c r="A6357" s="126" t="s">
        <v>2787</v>
      </c>
      <c r="B6357" s="126" t="s">
        <v>2788</v>
      </c>
      <c r="C6357" s="126" t="s">
        <v>75</v>
      </c>
      <c r="D6357" s="127">
        <v>1.641</v>
      </c>
      <c r="E6357" s="128">
        <v>280</v>
      </c>
      <c r="F6357" s="128">
        <v>215</v>
      </c>
      <c r="G6357" s="126" t="s">
        <v>13756</v>
      </c>
      <c r="H6357" s="126" t="s">
        <v>20179</v>
      </c>
      <c r="I6357" s="126" t="s">
        <v>20180</v>
      </c>
      <c r="J6357" s="126" t="s">
        <v>26232</v>
      </c>
      <c r="K6357" s="9">
        <f>_xlfn.IFNA(VLOOKUP(Table5[[#This Row],[Section]],SubSill_Tier,2,FALSE),0)</f>
        <v>0</v>
      </c>
      <c r="L6357" s="9" t="str">
        <f t="shared" si="108"/>
        <v/>
      </c>
      <c r="M6357" s="205" t="str" cm="1">
        <f t="array" ref="M6357">_xlfn.IFS(NOT(ISERROR(VLOOKUP(Table5[[#This Row],[Section]],TB_notTB,1,FALSE))),"No",LEFT(Table5[[#This Row],[Section]],3)="ETB","PLS",LEFT(Table5[[#This Row],[Section]],1)="7","PDB",NOT(ISBLANK(Table5[[#This Row],[Section]])),"No")</f>
        <v>No</v>
      </c>
    </row>
    <row r="6358" spans="1:13" x14ac:dyDescent="0.25">
      <c r="A6358" s="126" t="s">
        <v>2789</v>
      </c>
      <c r="B6358" s="126" t="s">
        <v>2790</v>
      </c>
      <c r="C6358" s="126" t="s">
        <v>75</v>
      </c>
      <c r="D6358" s="127">
        <v>1.508</v>
      </c>
      <c r="E6358" s="128">
        <v>305</v>
      </c>
      <c r="F6358" s="128">
        <v>159</v>
      </c>
      <c r="G6358" s="126" t="s">
        <v>13756</v>
      </c>
      <c r="H6358" s="126" t="s">
        <v>20179</v>
      </c>
      <c r="I6358" s="126" t="s">
        <v>20180</v>
      </c>
      <c r="J6358" s="126" t="s">
        <v>26232</v>
      </c>
      <c r="K6358" s="9">
        <f>_xlfn.IFNA(VLOOKUP(Table5[[#This Row],[Section]],SubSill_Tier,2,FALSE),0)</f>
        <v>0</v>
      </c>
      <c r="L6358" s="9" t="str">
        <f t="shared" si="108"/>
        <v/>
      </c>
      <c r="M6358" s="205" t="str" cm="1">
        <f t="array" ref="M6358">_xlfn.IFS(NOT(ISERROR(VLOOKUP(Table5[[#This Row],[Section]],TB_notTB,1,FALSE))),"No",LEFT(Table5[[#This Row],[Section]],3)="ETB","PLS",LEFT(Table5[[#This Row],[Section]],1)="7","PDB",NOT(ISBLANK(Table5[[#This Row],[Section]])),"No")</f>
        <v>No</v>
      </c>
    </row>
    <row r="6359" spans="1:13" x14ac:dyDescent="0.25">
      <c r="A6359" s="126" t="s">
        <v>2791</v>
      </c>
      <c r="B6359" s="126" t="s">
        <v>2792</v>
      </c>
      <c r="C6359" s="126" t="s">
        <v>75</v>
      </c>
      <c r="D6359" s="127">
        <v>1.91</v>
      </c>
      <c r="E6359" s="128">
        <v>434</v>
      </c>
      <c r="F6359" s="128">
        <v>218</v>
      </c>
      <c r="G6359" s="126" t="s">
        <v>13756</v>
      </c>
      <c r="H6359" s="126" t="s">
        <v>20179</v>
      </c>
      <c r="I6359" s="126" t="s">
        <v>20180</v>
      </c>
      <c r="J6359" s="126" t="s">
        <v>26232</v>
      </c>
      <c r="K6359" s="9">
        <f>_xlfn.IFNA(VLOOKUP(Table5[[#This Row],[Section]],SubSill_Tier,2,FALSE),0)</f>
        <v>0</v>
      </c>
      <c r="L6359" s="9" t="str">
        <f t="shared" si="108"/>
        <v/>
      </c>
      <c r="M6359" s="205" t="str" cm="1">
        <f t="array" ref="M6359">_xlfn.IFS(NOT(ISERROR(VLOOKUP(Table5[[#This Row],[Section]],TB_notTB,1,FALSE))),"No",LEFT(Table5[[#This Row],[Section]],3)="ETB","PLS",LEFT(Table5[[#This Row],[Section]],1)="7","PDB",NOT(ISBLANK(Table5[[#This Row],[Section]])),"No")</f>
        <v>No</v>
      </c>
    </row>
    <row r="6360" spans="1:13" x14ac:dyDescent="0.25">
      <c r="A6360" s="126" t="s">
        <v>2793</v>
      </c>
      <c r="B6360" s="126" t="s">
        <v>2794</v>
      </c>
      <c r="C6360" s="126" t="s">
        <v>75</v>
      </c>
      <c r="D6360" s="127">
        <v>2.1219999999999999</v>
      </c>
      <c r="E6360" s="128">
        <v>490</v>
      </c>
      <c r="F6360" s="128">
        <v>300</v>
      </c>
      <c r="G6360" s="126" t="s">
        <v>13756</v>
      </c>
      <c r="H6360" s="126" t="s">
        <v>20179</v>
      </c>
      <c r="I6360" s="126" t="s">
        <v>20180</v>
      </c>
      <c r="J6360" s="126" t="s">
        <v>26232</v>
      </c>
      <c r="K6360" s="9">
        <f>_xlfn.IFNA(VLOOKUP(Table5[[#This Row],[Section]],SubSill_Tier,2,FALSE),0)</f>
        <v>0</v>
      </c>
      <c r="L6360" s="9" t="str">
        <f t="shared" si="108"/>
        <v/>
      </c>
      <c r="M6360" s="205" t="str" cm="1">
        <f t="array" ref="M6360">_xlfn.IFS(NOT(ISERROR(VLOOKUP(Table5[[#This Row],[Section]],TB_notTB,1,FALSE))),"No",LEFT(Table5[[#This Row],[Section]],3)="ETB","PLS",LEFT(Table5[[#This Row],[Section]],1)="7","PDB",NOT(ISBLANK(Table5[[#This Row],[Section]])),"No")</f>
        <v>No</v>
      </c>
    </row>
    <row r="6361" spans="1:13" x14ac:dyDescent="0.25">
      <c r="A6361" s="126" t="s">
        <v>2795</v>
      </c>
      <c r="B6361" s="126" t="s">
        <v>2796</v>
      </c>
      <c r="C6361" s="126" t="s">
        <v>75</v>
      </c>
      <c r="D6361" s="127">
        <v>3.0590000000000002</v>
      </c>
      <c r="E6361" s="128">
        <v>432</v>
      </c>
      <c r="F6361" s="128">
        <v>309</v>
      </c>
      <c r="G6361" s="126" t="s">
        <v>13756</v>
      </c>
      <c r="H6361" s="126" t="s">
        <v>20179</v>
      </c>
      <c r="I6361" s="126" t="s">
        <v>20180</v>
      </c>
      <c r="J6361" s="126" t="s">
        <v>26300</v>
      </c>
      <c r="K6361" s="9">
        <f>_xlfn.IFNA(VLOOKUP(Table5[[#This Row],[Section]],SubSill_Tier,2,FALSE),0)</f>
        <v>0</v>
      </c>
      <c r="L6361" s="9" t="str">
        <f t="shared" si="108"/>
        <v/>
      </c>
      <c r="M6361" s="205" t="str" cm="1">
        <f t="array" ref="M6361">_xlfn.IFS(NOT(ISERROR(VLOOKUP(Table5[[#This Row],[Section]],TB_notTB,1,FALSE))),"No",LEFT(Table5[[#This Row],[Section]],3)="ETB","PLS",LEFT(Table5[[#This Row],[Section]],1)="7","PDB",NOT(ISBLANK(Table5[[#This Row],[Section]])),"No")</f>
        <v>No</v>
      </c>
    </row>
    <row r="6362" spans="1:13" x14ac:dyDescent="0.25">
      <c r="A6362" s="126" t="s">
        <v>8685</v>
      </c>
      <c r="B6362" s="126" t="s">
        <v>12709</v>
      </c>
      <c r="C6362" s="126" t="s">
        <v>75</v>
      </c>
      <c r="D6362" s="127">
        <v>0.755</v>
      </c>
      <c r="E6362" s="128">
        <v>354</v>
      </c>
      <c r="F6362" s="128">
        <v>182</v>
      </c>
      <c r="G6362" s="126" t="s">
        <v>13721</v>
      </c>
      <c r="H6362" s="126" t="s">
        <v>21068</v>
      </c>
      <c r="I6362" s="126" t="s">
        <v>21069</v>
      </c>
      <c r="J6362" s="126" t="s">
        <v>26233</v>
      </c>
      <c r="K6362" s="9">
        <f>_xlfn.IFNA(VLOOKUP(Table5[[#This Row],[Section]],SubSill_Tier,2,FALSE),0)</f>
        <v>0</v>
      </c>
      <c r="L6362" s="9" t="str">
        <f t="shared" si="108"/>
        <v>Wall</v>
      </c>
      <c r="M6362" s="205" t="str" cm="1">
        <f t="array" ref="M6362">_xlfn.IFS(NOT(ISERROR(VLOOKUP(Table5[[#This Row],[Section]],TB_notTB,1,FALSE))),"No",LEFT(Table5[[#This Row],[Section]],3)="ETB","PLS",LEFT(Table5[[#This Row],[Section]],1)="7","PDB",NOT(ISBLANK(Table5[[#This Row],[Section]])),"No")</f>
        <v>No</v>
      </c>
    </row>
    <row r="6363" spans="1:13" x14ac:dyDescent="0.25">
      <c r="A6363" s="126" t="s">
        <v>8686</v>
      </c>
      <c r="B6363" s="126" t="s">
        <v>12710</v>
      </c>
      <c r="C6363" s="126" t="s">
        <v>75</v>
      </c>
      <c r="D6363" s="127">
        <v>0.64700000000000002</v>
      </c>
      <c r="E6363" s="128">
        <v>304</v>
      </c>
      <c r="F6363" s="128">
        <v>158</v>
      </c>
      <c r="G6363" s="126" t="s">
        <v>13721</v>
      </c>
      <c r="H6363" s="126" t="s">
        <v>21068</v>
      </c>
      <c r="I6363" s="126" t="s">
        <v>21069</v>
      </c>
      <c r="J6363" s="126" t="s">
        <v>26233</v>
      </c>
      <c r="K6363" s="9">
        <f>_xlfn.IFNA(VLOOKUP(Table5[[#This Row],[Section]],SubSill_Tier,2,FALSE),0)</f>
        <v>0</v>
      </c>
      <c r="L6363" s="9" t="str">
        <f t="shared" si="108"/>
        <v>Wall</v>
      </c>
      <c r="M6363" s="205" t="str" cm="1">
        <f t="array" ref="M6363">_xlfn.IFS(NOT(ISERROR(VLOOKUP(Table5[[#This Row],[Section]],TB_notTB,1,FALSE))),"No",LEFT(Table5[[#This Row],[Section]],3)="ETB","PLS",LEFT(Table5[[#This Row],[Section]],1)="7","PDB",NOT(ISBLANK(Table5[[#This Row],[Section]])),"No")</f>
        <v>No</v>
      </c>
    </row>
    <row r="6364" spans="1:13" x14ac:dyDescent="0.25">
      <c r="A6364" s="126" t="s">
        <v>2797</v>
      </c>
      <c r="B6364" s="126" t="s">
        <v>2798</v>
      </c>
      <c r="C6364" s="126" t="s">
        <v>75</v>
      </c>
      <c r="D6364" s="127">
        <v>1.1259999999999999</v>
      </c>
      <c r="E6364" s="128">
        <v>461</v>
      </c>
      <c r="F6364" s="128">
        <v>152</v>
      </c>
      <c r="G6364" s="126" t="s">
        <v>13756</v>
      </c>
      <c r="H6364" s="126" t="s">
        <v>20179</v>
      </c>
      <c r="I6364" s="126" t="s">
        <v>20180</v>
      </c>
      <c r="J6364" s="126" t="s">
        <v>26232</v>
      </c>
      <c r="K6364" s="9">
        <f>_xlfn.IFNA(VLOOKUP(Table5[[#This Row],[Section]],SubSill_Tier,2,FALSE),0)</f>
        <v>0</v>
      </c>
      <c r="L6364" s="9" t="str">
        <f t="shared" si="108"/>
        <v/>
      </c>
      <c r="M6364" s="205" t="str" cm="1">
        <f t="array" ref="M6364">_xlfn.IFS(NOT(ISERROR(VLOOKUP(Table5[[#This Row],[Section]],TB_notTB,1,FALSE))),"No",LEFT(Table5[[#This Row],[Section]],3)="ETB","PLS",LEFT(Table5[[#This Row],[Section]],1)="7","PDB",NOT(ISBLANK(Table5[[#This Row],[Section]])),"No")</f>
        <v>No</v>
      </c>
    </row>
    <row r="6365" spans="1:13" x14ac:dyDescent="0.25">
      <c r="A6365" s="126" t="s">
        <v>2799</v>
      </c>
      <c r="B6365" s="126" t="s">
        <v>2800</v>
      </c>
      <c r="C6365" s="126" t="s">
        <v>75</v>
      </c>
      <c r="D6365" s="127">
        <v>0.98099999999999998</v>
      </c>
      <c r="E6365" s="128">
        <v>443</v>
      </c>
      <c r="F6365" s="128">
        <v>201</v>
      </c>
      <c r="G6365" s="126" t="s">
        <v>13756</v>
      </c>
      <c r="H6365" s="126" t="s">
        <v>20179</v>
      </c>
      <c r="I6365" s="126" t="s">
        <v>20180</v>
      </c>
      <c r="J6365" s="126" t="s">
        <v>26232</v>
      </c>
      <c r="K6365" s="9">
        <f>_xlfn.IFNA(VLOOKUP(Table5[[#This Row],[Section]],SubSill_Tier,2,FALSE),0)</f>
        <v>0</v>
      </c>
      <c r="L6365" s="9" t="str">
        <f t="shared" si="108"/>
        <v/>
      </c>
      <c r="M6365" s="205" t="str" cm="1">
        <f t="array" ref="M6365">_xlfn.IFS(NOT(ISERROR(VLOOKUP(Table5[[#This Row],[Section]],TB_notTB,1,FALSE))),"No",LEFT(Table5[[#This Row],[Section]],3)="ETB","PLS",LEFT(Table5[[#This Row],[Section]],1)="7","PDB",NOT(ISBLANK(Table5[[#This Row],[Section]])),"No")</f>
        <v>No</v>
      </c>
    </row>
    <row r="6366" spans="1:13" x14ac:dyDescent="0.25">
      <c r="A6366" s="126" t="s">
        <v>17318</v>
      </c>
      <c r="B6366" s="126" t="s">
        <v>28159</v>
      </c>
      <c r="C6366" s="126" t="s">
        <v>75</v>
      </c>
      <c r="D6366" s="127">
        <v>1.3029999999999999</v>
      </c>
      <c r="E6366" s="128">
        <v>391</v>
      </c>
      <c r="F6366" s="128">
        <v>391</v>
      </c>
      <c r="G6366" s="126" t="s">
        <v>13719</v>
      </c>
      <c r="H6366" s="126" t="s">
        <v>20128</v>
      </c>
      <c r="I6366" s="126" t="s">
        <v>20129</v>
      </c>
      <c r="J6366" s="126" t="s">
        <v>26235</v>
      </c>
      <c r="K6366" s="9">
        <f>_xlfn.IFNA(VLOOKUP(Table5[[#This Row],[Section]],SubSill_Tier,2,FALSE),0)</f>
        <v>0</v>
      </c>
      <c r="L6366" s="9" t="str">
        <f t="shared" si="108"/>
        <v/>
      </c>
      <c r="M6366" s="205" t="str" cm="1">
        <f t="array" ref="M6366">_xlfn.IFS(NOT(ISERROR(VLOOKUP(Table5[[#This Row],[Section]],TB_notTB,1,FALSE))),"No",LEFT(Table5[[#This Row],[Section]],3)="ETB","PLS",LEFT(Table5[[#This Row],[Section]],1)="7","PDB",NOT(ISBLANK(Table5[[#This Row],[Section]])),"No")</f>
        <v>No</v>
      </c>
    </row>
    <row r="6367" spans="1:13" x14ac:dyDescent="0.25">
      <c r="A6367" s="126" t="s">
        <v>29512</v>
      </c>
      <c r="B6367" s="126" t="s">
        <v>29513</v>
      </c>
      <c r="C6367" s="126" t="s">
        <v>75</v>
      </c>
      <c r="D6367" s="127">
        <v>0.29899999999999999</v>
      </c>
      <c r="E6367" s="128">
        <v>119</v>
      </c>
      <c r="F6367" s="128">
        <v>119</v>
      </c>
      <c r="G6367" s="126" t="s">
        <v>13724</v>
      </c>
      <c r="H6367" s="126" t="s">
        <v>21063</v>
      </c>
      <c r="I6367" s="126" t="s">
        <v>21064</v>
      </c>
      <c r="J6367" s="126" t="s">
        <v>26233</v>
      </c>
      <c r="K6367" s="9">
        <f>_xlfn.IFNA(VLOOKUP(Table5[[#This Row],[Section]],SubSill_Tier,2,FALSE),0)</f>
        <v>0</v>
      </c>
      <c r="L6367" s="9" t="str">
        <f t="shared" si="108"/>
        <v/>
      </c>
      <c r="M6367" s="205" t="str" cm="1">
        <f t="array" ref="M6367">_xlfn.IFS(NOT(ISERROR(VLOOKUP(Table5[[#This Row],[Section]],TB_notTB,1,FALSE))),"No",LEFT(Table5[[#This Row],[Section]],3)="ETB","PLS",LEFT(Table5[[#This Row],[Section]],1)="7","PDB",NOT(ISBLANK(Table5[[#This Row],[Section]])),"No")</f>
        <v>No</v>
      </c>
    </row>
    <row r="6368" spans="1:13" x14ac:dyDescent="0.25">
      <c r="A6368" s="126" t="s">
        <v>29514</v>
      </c>
      <c r="B6368" s="126" t="s">
        <v>29513</v>
      </c>
      <c r="C6368" s="126" t="s">
        <v>75</v>
      </c>
      <c r="D6368" s="127">
        <v>0.29899999999999999</v>
      </c>
      <c r="E6368" s="128">
        <v>119</v>
      </c>
      <c r="F6368" s="128">
        <v>119</v>
      </c>
      <c r="G6368" s="126" t="s">
        <v>13724</v>
      </c>
      <c r="H6368" s="126" t="s">
        <v>21063</v>
      </c>
      <c r="I6368" s="126" t="s">
        <v>21064</v>
      </c>
      <c r="J6368" s="126" t="s">
        <v>26233</v>
      </c>
      <c r="K6368" s="9">
        <f>_xlfn.IFNA(VLOOKUP(Table5[[#This Row],[Section]],SubSill_Tier,2,FALSE),0)</f>
        <v>0</v>
      </c>
      <c r="L6368" s="9" t="str">
        <f t="shared" si="108"/>
        <v/>
      </c>
      <c r="M6368" s="205" t="str" cm="1">
        <f t="array" ref="M6368">_xlfn.IFS(NOT(ISERROR(VLOOKUP(Table5[[#This Row],[Section]],TB_notTB,1,FALSE))),"No",LEFT(Table5[[#This Row],[Section]],3)="ETB","PLS",LEFT(Table5[[#This Row],[Section]],1)="7","PDB",NOT(ISBLANK(Table5[[#This Row],[Section]])),"No")</f>
        <v>No</v>
      </c>
    </row>
    <row r="6369" spans="1:13" x14ac:dyDescent="0.25">
      <c r="A6369" s="126" t="s">
        <v>8687</v>
      </c>
      <c r="B6369" s="126" t="s">
        <v>12687</v>
      </c>
      <c r="C6369" s="126" t="s">
        <v>75</v>
      </c>
      <c r="D6369" s="127">
        <v>1.5409999999999999</v>
      </c>
      <c r="E6369" s="128">
        <v>492</v>
      </c>
      <c r="F6369" s="128">
        <v>492</v>
      </c>
      <c r="G6369" s="126" t="s">
        <v>13757</v>
      </c>
      <c r="H6369" s="126" t="s">
        <v>21122</v>
      </c>
      <c r="I6369" s="126" t="s">
        <v>21123</v>
      </c>
      <c r="J6369" s="126" t="s">
        <v>26233</v>
      </c>
      <c r="K6369" s="9">
        <f>_xlfn.IFNA(VLOOKUP(Table5[[#This Row],[Section]],SubSill_Tier,2,FALSE),0)</f>
        <v>0</v>
      </c>
      <c r="L6369" s="9" t="str">
        <f t="shared" si="108"/>
        <v>Wall</v>
      </c>
      <c r="M6369" s="205" t="str" cm="1">
        <f t="array" ref="M6369">_xlfn.IFS(NOT(ISERROR(VLOOKUP(Table5[[#This Row],[Section]],TB_notTB,1,FALSE))),"No",LEFT(Table5[[#This Row],[Section]],3)="ETB","PLS",LEFT(Table5[[#This Row],[Section]],1)="7","PDB",NOT(ISBLANK(Table5[[#This Row],[Section]])),"No")</f>
        <v>No</v>
      </c>
    </row>
    <row r="6370" spans="1:13" x14ac:dyDescent="0.25">
      <c r="A6370" s="126" t="s">
        <v>2801</v>
      </c>
      <c r="B6370" s="126" t="s">
        <v>2802</v>
      </c>
      <c r="C6370" s="126" t="s">
        <v>75</v>
      </c>
      <c r="D6370" s="127">
        <v>2.5390000000000001</v>
      </c>
      <c r="E6370" s="128">
        <v>650</v>
      </c>
      <c r="F6370" s="128">
        <v>248</v>
      </c>
      <c r="G6370" s="126" t="s">
        <v>13756</v>
      </c>
      <c r="H6370" s="126" t="s">
        <v>20179</v>
      </c>
      <c r="I6370" s="126" t="s">
        <v>20180</v>
      </c>
      <c r="J6370" s="126" t="s">
        <v>26232</v>
      </c>
      <c r="K6370" s="9">
        <f>_xlfn.IFNA(VLOOKUP(Table5[[#This Row],[Section]],SubSill_Tier,2,FALSE),0)</f>
        <v>0</v>
      </c>
      <c r="L6370" s="9" t="str">
        <f t="shared" si="108"/>
        <v/>
      </c>
      <c r="M6370" s="205" t="str" cm="1">
        <f t="array" ref="M6370">_xlfn.IFS(NOT(ISERROR(VLOOKUP(Table5[[#This Row],[Section]],TB_notTB,1,FALSE))),"No",LEFT(Table5[[#This Row],[Section]],3)="ETB","PLS",LEFT(Table5[[#This Row],[Section]],1)="7","PDB",NOT(ISBLANK(Table5[[#This Row],[Section]])),"No")</f>
        <v>No</v>
      </c>
    </row>
    <row r="6371" spans="1:13" x14ac:dyDescent="0.25">
      <c r="A6371" s="126" t="s">
        <v>2803</v>
      </c>
      <c r="B6371" s="126" t="s">
        <v>2804</v>
      </c>
      <c r="C6371" s="126" t="s">
        <v>75</v>
      </c>
      <c r="D6371" s="127">
        <v>2.4489999999999998</v>
      </c>
      <c r="E6371" s="128">
        <v>515</v>
      </c>
      <c r="F6371" s="128">
        <v>143</v>
      </c>
      <c r="G6371" s="126" t="s">
        <v>13756</v>
      </c>
      <c r="H6371" s="126" t="s">
        <v>20179</v>
      </c>
      <c r="I6371" s="126" t="s">
        <v>20180</v>
      </c>
      <c r="J6371" s="126" t="s">
        <v>26232</v>
      </c>
      <c r="K6371" s="9">
        <f>_xlfn.IFNA(VLOOKUP(Table5[[#This Row],[Section]],SubSill_Tier,2,FALSE),0)</f>
        <v>0</v>
      </c>
      <c r="L6371" s="9" t="str">
        <f t="shared" si="108"/>
        <v/>
      </c>
      <c r="M6371" s="205" t="str" cm="1">
        <f t="array" ref="M6371">_xlfn.IFS(NOT(ISERROR(VLOOKUP(Table5[[#This Row],[Section]],TB_notTB,1,FALSE))),"No",LEFT(Table5[[#This Row],[Section]],3)="ETB","PLS",LEFT(Table5[[#This Row],[Section]],1)="7","PDB",NOT(ISBLANK(Table5[[#This Row],[Section]])),"No")</f>
        <v>No</v>
      </c>
    </row>
    <row r="6372" spans="1:13" x14ac:dyDescent="0.25">
      <c r="A6372" s="126" t="s">
        <v>2805</v>
      </c>
      <c r="B6372" s="126" t="s">
        <v>2806</v>
      </c>
      <c r="C6372" s="126" t="s">
        <v>75</v>
      </c>
      <c r="D6372" s="127">
        <v>0.29699999999999999</v>
      </c>
      <c r="E6372" s="128">
        <v>151</v>
      </c>
      <c r="F6372" s="128">
        <v>100</v>
      </c>
      <c r="G6372" s="126" t="s">
        <v>13756</v>
      </c>
      <c r="H6372" s="126" t="s">
        <v>20179</v>
      </c>
      <c r="I6372" s="126" t="s">
        <v>20180</v>
      </c>
      <c r="J6372" s="126" t="s">
        <v>26232</v>
      </c>
      <c r="K6372" s="9">
        <f>_xlfn.IFNA(VLOOKUP(Table5[[#This Row],[Section]],SubSill_Tier,2,FALSE),0)</f>
        <v>0</v>
      </c>
      <c r="L6372" s="9" t="str">
        <f t="shared" si="108"/>
        <v/>
      </c>
      <c r="M6372" s="205" t="str" cm="1">
        <f t="array" ref="M6372">_xlfn.IFS(NOT(ISERROR(VLOOKUP(Table5[[#This Row],[Section]],TB_notTB,1,FALSE))),"No",LEFT(Table5[[#This Row],[Section]],3)="ETB","PLS",LEFT(Table5[[#This Row],[Section]],1)="7","PDB",NOT(ISBLANK(Table5[[#This Row],[Section]])),"No")</f>
        <v>No</v>
      </c>
    </row>
    <row r="6373" spans="1:13" x14ac:dyDescent="0.25">
      <c r="A6373" s="126" t="s">
        <v>2807</v>
      </c>
      <c r="B6373" s="126" t="s">
        <v>2808</v>
      </c>
      <c r="C6373" s="126" t="s">
        <v>75</v>
      </c>
      <c r="D6373" s="127">
        <v>2.5550000000000002</v>
      </c>
      <c r="E6373" s="128">
        <v>676</v>
      </c>
      <c r="F6373" s="128">
        <v>284</v>
      </c>
      <c r="G6373" s="126" t="s">
        <v>13756</v>
      </c>
      <c r="H6373" s="126" t="s">
        <v>20179</v>
      </c>
      <c r="I6373" s="126" t="s">
        <v>20180</v>
      </c>
      <c r="J6373" s="126" t="s">
        <v>26232</v>
      </c>
      <c r="K6373" s="9">
        <f>_xlfn.IFNA(VLOOKUP(Table5[[#This Row],[Section]],SubSill_Tier,2,FALSE),0)</f>
        <v>0</v>
      </c>
      <c r="L6373" s="9" t="str">
        <f t="shared" si="108"/>
        <v/>
      </c>
      <c r="M6373" s="205" t="str" cm="1">
        <f t="array" ref="M6373">_xlfn.IFS(NOT(ISERROR(VLOOKUP(Table5[[#This Row],[Section]],TB_notTB,1,FALSE))),"No",LEFT(Table5[[#This Row],[Section]],3)="ETB","PLS",LEFT(Table5[[#This Row],[Section]],1)="7","PDB",NOT(ISBLANK(Table5[[#This Row],[Section]])),"No")</f>
        <v>No</v>
      </c>
    </row>
    <row r="6374" spans="1:13" x14ac:dyDescent="0.25">
      <c r="A6374" s="126" t="s">
        <v>2809</v>
      </c>
      <c r="B6374" s="126" t="s">
        <v>2810</v>
      </c>
      <c r="C6374" s="126" t="s">
        <v>75</v>
      </c>
      <c r="D6374" s="127">
        <v>2.13</v>
      </c>
      <c r="E6374" s="128">
        <v>500</v>
      </c>
      <c r="F6374" s="128">
        <v>181</v>
      </c>
      <c r="G6374" s="126" t="s">
        <v>13756</v>
      </c>
      <c r="H6374" s="126" t="s">
        <v>20179</v>
      </c>
      <c r="I6374" s="126" t="s">
        <v>20180</v>
      </c>
      <c r="J6374" s="126" t="s">
        <v>26232</v>
      </c>
      <c r="K6374" s="9">
        <f>_xlfn.IFNA(VLOOKUP(Table5[[#This Row],[Section]],SubSill_Tier,2,FALSE),0)</f>
        <v>0</v>
      </c>
      <c r="L6374" s="9" t="str">
        <f t="shared" si="108"/>
        <v/>
      </c>
      <c r="M6374" s="205" t="str" cm="1">
        <f t="array" ref="M6374">_xlfn.IFS(NOT(ISERROR(VLOOKUP(Table5[[#This Row],[Section]],TB_notTB,1,FALSE))),"No",LEFT(Table5[[#This Row],[Section]],3)="ETB","PLS",LEFT(Table5[[#This Row],[Section]],1)="7","PDB",NOT(ISBLANK(Table5[[#This Row],[Section]])),"No")</f>
        <v>No</v>
      </c>
    </row>
    <row r="6375" spans="1:13" x14ac:dyDescent="0.25">
      <c r="A6375" s="126" t="s">
        <v>2811</v>
      </c>
      <c r="B6375" s="126" t="s">
        <v>2812</v>
      </c>
      <c r="C6375" s="126" t="s">
        <v>75</v>
      </c>
      <c r="D6375" s="127">
        <v>2.0960000000000001</v>
      </c>
      <c r="E6375" s="128">
        <v>472</v>
      </c>
      <c r="F6375" s="128">
        <v>217</v>
      </c>
      <c r="G6375" s="126" t="s">
        <v>13756</v>
      </c>
      <c r="H6375" s="126" t="s">
        <v>20179</v>
      </c>
      <c r="I6375" s="126" t="s">
        <v>20180</v>
      </c>
      <c r="J6375" s="126" t="s">
        <v>26232</v>
      </c>
      <c r="K6375" s="9">
        <f>_xlfn.IFNA(VLOOKUP(Table5[[#This Row],[Section]],SubSill_Tier,2,FALSE),0)</f>
        <v>0</v>
      </c>
      <c r="L6375" s="9" t="str">
        <f t="shared" si="108"/>
        <v/>
      </c>
      <c r="M6375" s="205" t="str" cm="1">
        <f t="array" ref="M6375">_xlfn.IFS(NOT(ISERROR(VLOOKUP(Table5[[#This Row],[Section]],TB_notTB,1,FALSE))),"No",LEFT(Table5[[#This Row],[Section]],3)="ETB","PLS",LEFT(Table5[[#This Row],[Section]],1)="7","PDB",NOT(ISBLANK(Table5[[#This Row],[Section]])),"No")</f>
        <v>No</v>
      </c>
    </row>
    <row r="6376" spans="1:13" x14ac:dyDescent="0.25">
      <c r="A6376" s="126" t="s">
        <v>2813</v>
      </c>
      <c r="B6376" s="126" t="s">
        <v>2814</v>
      </c>
      <c r="C6376" s="126" t="s">
        <v>75</v>
      </c>
      <c r="D6376" s="127">
        <v>0.43099999999999999</v>
      </c>
      <c r="E6376" s="128">
        <v>206</v>
      </c>
      <c r="F6376" s="128">
        <v>100</v>
      </c>
      <c r="G6376" s="126" t="s">
        <v>13756</v>
      </c>
      <c r="H6376" s="126" t="s">
        <v>20179</v>
      </c>
      <c r="I6376" s="126" t="s">
        <v>20180</v>
      </c>
      <c r="J6376" s="126" t="s">
        <v>26232</v>
      </c>
      <c r="K6376" s="9">
        <f>_xlfn.IFNA(VLOOKUP(Table5[[#This Row],[Section]],SubSill_Tier,2,FALSE),0)</f>
        <v>0</v>
      </c>
      <c r="L6376" s="9" t="str">
        <f t="shared" si="108"/>
        <v/>
      </c>
      <c r="M6376" s="205" t="str" cm="1">
        <f t="array" ref="M6376">_xlfn.IFS(NOT(ISERROR(VLOOKUP(Table5[[#This Row],[Section]],TB_notTB,1,FALSE))),"No",LEFT(Table5[[#This Row],[Section]],3)="ETB","PLS",LEFT(Table5[[#This Row],[Section]],1)="7","PDB",NOT(ISBLANK(Table5[[#This Row],[Section]])),"No")</f>
        <v>No</v>
      </c>
    </row>
    <row r="6377" spans="1:13" x14ac:dyDescent="0.25">
      <c r="A6377" s="126" t="s">
        <v>12001</v>
      </c>
      <c r="B6377" s="126" t="s">
        <v>12002</v>
      </c>
      <c r="C6377" s="126" t="s">
        <v>75</v>
      </c>
      <c r="D6377" s="127">
        <v>0.41</v>
      </c>
      <c r="E6377" s="128">
        <v>222</v>
      </c>
      <c r="F6377" s="128">
        <v>222</v>
      </c>
      <c r="G6377" s="126" t="s">
        <v>13739</v>
      </c>
      <c r="H6377" s="126" t="s">
        <v>20181</v>
      </c>
      <c r="I6377" s="126" t="s">
        <v>13279</v>
      </c>
      <c r="J6377" s="126" t="s">
        <v>26258</v>
      </c>
      <c r="K6377" s="9">
        <f>_xlfn.IFNA(VLOOKUP(Table5[[#This Row],[Section]],SubSill_Tier,2,FALSE),0)</f>
        <v>0</v>
      </c>
      <c r="L6377" s="9" t="str">
        <f t="shared" si="108"/>
        <v/>
      </c>
      <c r="M6377" s="205" t="str" cm="1">
        <f t="array" ref="M6377">_xlfn.IFS(NOT(ISERROR(VLOOKUP(Table5[[#This Row],[Section]],TB_notTB,1,FALSE))),"No",LEFT(Table5[[#This Row],[Section]],3)="ETB","PLS",LEFT(Table5[[#This Row],[Section]],1)="7","PDB",NOT(ISBLANK(Table5[[#This Row],[Section]])),"No")</f>
        <v>No</v>
      </c>
    </row>
    <row r="6378" spans="1:13" x14ac:dyDescent="0.25">
      <c r="A6378" s="126" t="s">
        <v>8688</v>
      </c>
      <c r="B6378" s="126" t="s">
        <v>12882</v>
      </c>
      <c r="C6378" s="126" t="s">
        <v>75</v>
      </c>
      <c r="D6378" s="127">
        <v>0.35</v>
      </c>
      <c r="E6378" s="128">
        <v>156</v>
      </c>
      <c r="F6378" s="128">
        <v>156</v>
      </c>
      <c r="G6378" s="126" t="s">
        <v>13716</v>
      </c>
      <c r="H6378" s="126" t="s">
        <v>21094</v>
      </c>
      <c r="I6378" s="126" t="s">
        <v>21095</v>
      </c>
      <c r="J6378" s="126" t="s">
        <v>26233</v>
      </c>
      <c r="K6378" s="9">
        <f>_xlfn.IFNA(VLOOKUP(Table5[[#This Row],[Section]],SubSill_Tier,2,FALSE),0)</f>
        <v>0</v>
      </c>
      <c r="L6378" s="9" t="str">
        <f t="shared" si="108"/>
        <v>Wall</v>
      </c>
      <c r="M6378" s="205" t="str" cm="1">
        <f t="array" ref="M6378">_xlfn.IFS(NOT(ISERROR(VLOOKUP(Table5[[#This Row],[Section]],TB_notTB,1,FALSE))),"No",LEFT(Table5[[#This Row],[Section]],3)="ETB","PLS",LEFT(Table5[[#This Row],[Section]],1)="7","PDB",NOT(ISBLANK(Table5[[#This Row],[Section]])),"No")</f>
        <v>No</v>
      </c>
    </row>
    <row r="6379" spans="1:13" x14ac:dyDescent="0.25">
      <c r="A6379" s="126" t="s">
        <v>16274</v>
      </c>
      <c r="B6379" s="126" t="s">
        <v>16275</v>
      </c>
      <c r="C6379" s="126" t="s">
        <v>75</v>
      </c>
      <c r="D6379" s="127">
        <v>0.21099999999999999</v>
      </c>
      <c r="E6379" s="128">
        <v>100</v>
      </c>
      <c r="F6379" s="128">
        <v>100</v>
      </c>
      <c r="G6379" s="126" t="s">
        <v>14891</v>
      </c>
      <c r="H6379" s="126" t="s">
        <v>20279</v>
      </c>
      <c r="I6379" s="126" t="s">
        <v>20280</v>
      </c>
      <c r="J6379" s="126" t="s">
        <v>26297</v>
      </c>
      <c r="K6379" s="9">
        <f>_xlfn.IFNA(VLOOKUP(Table5[[#This Row],[Section]],SubSill_Tier,2,FALSE),0)</f>
        <v>0</v>
      </c>
      <c r="L6379" s="9" t="str">
        <f t="shared" si="108"/>
        <v/>
      </c>
      <c r="M6379" s="205" t="str" cm="1">
        <f t="array" ref="M6379">_xlfn.IFS(NOT(ISERROR(VLOOKUP(Table5[[#This Row],[Section]],TB_notTB,1,FALSE))),"No",LEFT(Table5[[#This Row],[Section]],3)="ETB","PLS",LEFT(Table5[[#This Row],[Section]],1)="7","PDB",NOT(ISBLANK(Table5[[#This Row],[Section]])),"No")</f>
        <v>No</v>
      </c>
    </row>
    <row r="6380" spans="1:13" x14ac:dyDescent="0.25">
      <c r="A6380" s="126" t="s">
        <v>8689</v>
      </c>
      <c r="B6380" s="126" t="s">
        <v>6625</v>
      </c>
      <c r="C6380" s="126" t="s">
        <v>75</v>
      </c>
      <c r="D6380" s="127">
        <v>1.335</v>
      </c>
      <c r="E6380" s="128">
        <v>314</v>
      </c>
      <c r="F6380" s="128">
        <v>314</v>
      </c>
      <c r="G6380" s="126" t="s">
        <v>13740</v>
      </c>
      <c r="H6380" s="126" t="s">
        <v>20124</v>
      </c>
      <c r="I6380" s="126" t="s">
        <v>21059</v>
      </c>
      <c r="J6380" s="126" t="s">
        <v>26236</v>
      </c>
      <c r="K6380" s="9">
        <f>_xlfn.IFNA(VLOOKUP(Table5[[#This Row],[Section]],SubSill_Tier,2,FALSE),0)</f>
        <v>0</v>
      </c>
      <c r="L6380" s="9" t="str">
        <f t="shared" si="108"/>
        <v/>
      </c>
      <c r="M6380" s="205" t="str" cm="1">
        <f t="array" ref="M6380">_xlfn.IFS(NOT(ISERROR(VLOOKUP(Table5[[#This Row],[Section]],TB_notTB,1,FALSE))),"No",LEFT(Table5[[#This Row],[Section]],3)="ETB","PLS",LEFT(Table5[[#This Row],[Section]],1)="7","PDB",NOT(ISBLANK(Table5[[#This Row],[Section]])),"No")</f>
        <v>No</v>
      </c>
    </row>
    <row r="6381" spans="1:13" x14ac:dyDescent="0.25">
      <c r="A6381" s="126" t="s">
        <v>2815</v>
      </c>
      <c r="B6381" s="126" t="s">
        <v>2816</v>
      </c>
      <c r="C6381" s="126" t="s">
        <v>75</v>
      </c>
      <c r="D6381" s="127">
        <v>1.2350000000000001</v>
      </c>
      <c r="E6381" s="128">
        <v>533</v>
      </c>
      <c r="F6381" s="128">
        <v>181</v>
      </c>
      <c r="G6381" s="126" t="s">
        <v>13756</v>
      </c>
      <c r="H6381" s="126" t="s">
        <v>20179</v>
      </c>
      <c r="I6381" s="126" t="s">
        <v>20180</v>
      </c>
      <c r="J6381" s="126" t="s">
        <v>26232</v>
      </c>
      <c r="K6381" s="9">
        <f>_xlfn.IFNA(VLOOKUP(Table5[[#This Row],[Section]],SubSill_Tier,2,FALSE),0)</f>
        <v>0</v>
      </c>
      <c r="L6381" s="9" t="str">
        <f t="shared" si="108"/>
        <v/>
      </c>
      <c r="M6381" s="205" t="str" cm="1">
        <f t="array" ref="M6381">_xlfn.IFS(NOT(ISERROR(VLOOKUP(Table5[[#This Row],[Section]],TB_notTB,1,FALSE))),"No",LEFT(Table5[[#This Row],[Section]],3)="ETB","PLS",LEFT(Table5[[#This Row],[Section]],1)="7","PDB",NOT(ISBLANK(Table5[[#This Row],[Section]])),"No")</f>
        <v>No</v>
      </c>
    </row>
    <row r="6382" spans="1:13" x14ac:dyDescent="0.25">
      <c r="A6382" s="126" t="s">
        <v>2817</v>
      </c>
      <c r="B6382" s="126" t="s">
        <v>2818</v>
      </c>
      <c r="C6382" s="126" t="s">
        <v>75</v>
      </c>
      <c r="D6382" s="127">
        <v>1.05</v>
      </c>
      <c r="E6382" s="128">
        <v>456</v>
      </c>
      <c r="F6382" s="128">
        <v>124</v>
      </c>
      <c r="G6382" s="126" t="s">
        <v>13756</v>
      </c>
      <c r="H6382" s="126" t="s">
        <v>20179</v>
      </c>
      <c r="I6382" s="126" t="s">
        <v>20180</v>
      </c>
      <c r="J6382" s="126" t="s">
        <v>26232</v>
      </c>
      <c r="K6382" s="9">
        <f>_xlfn.IFNA(VLOOKUP(Table5[[#This Row],[Section]],SubSill_Tier,2,FALSE),0)</f>
        <v>0</v>
      </c>
      <c r="L6382" s="9" t="str">
        <f t="shared" si="108"/>
        <v/>
      </c>
      <c r="M6382" s="205" t="str" cm="1">
        <f t="array" ref="M6382">_xlfn.IFS(NOT(ISERROR(VLOOKUP(Table5[[#This Row],[Section]],TB_notTB,1,FALSE))),"No",LEFT(Table5[[#This Row],[Section]],3)="ETB","PLS",LEFT(Table5[[#This Row],[Section]],1)="7","PDB",NOT(ISBLANK(Table5[[#This Row],[Section]])),"No")</f>
        <v>No</v>
      </c>
    </row>
    <row r="6383" spans="1:13" x14ac:dyDescent="0.25">
      <c r="A6383" s="126" t="s">
        <v>8690</v>
      </c>
      <c r="B6383" s="126" t="s">
        <v>28160</v>
      </c>
      <c r="C6383" s="126" t="s">
        <v>75</v>
      </c>
      <c r="D6383" s="127">
        <v>4.7720000000000002</v>
      </c>
      <c r="E6383" s="128">
        <v>716</v>
      </c>
      <c r="F6383" s="128">
        <v>716</v>
      </c>
      <c r="G6383" s="126" t="s">
        <v>13720</v>
      </c>
      <c r="H6383" s="126" t="s">
        <v>20130</v>
      </c>
      <c r="I6383" s="126" t="s">
        <v>20131</v>
      </c>
      <c r="J6383" s="126" t="s">
        <v>26253</v>
      </c>
      <c r="K6383" s="9">
        <f>_xlfn.IFNA(VLOOKUP(Table5[[#This Row],[Section]],SubSill_Tier,2,FALSE),0)</f>
        <v>0</v>
      </c>
      <c r="L6383" s="9" t="str">
        <f t="shared" si="108"/>
        <v/>
      </c>
      <c r="M6383" s="205" t="str" cm="1">
        <f t="array" ref="M6383">_xlfn.IFS(NOT(ISERROR(VLOOKUP(Table5[[#This Row],[Section]],TB_notTB,1,FALSE))),"No",LEFT(Table5[[#This Row],[Section]],3)="ETB","PLS",LEFT(Table5[[#This Row],[Section]],1)="7","PDB",NOT(ISBLANK(Table5[[#This Row],[Section]])),"No")</f>
        <v>No</v>
      </c>
    </row>
    <row r="6384" spans="1:13" x14ac:dyDescent="0.25">
      <c r="A6384" s="126" t="s">
        <v>2819</v>
      </c>
      <c r="B6384" s="126" t="s">
        <v>12420</v>
      </c>
      <c r="C6384" s="126" t="s">
        <v>75</v>
      </c>
      <c r="D6384" s="127">
        <v>1.3080000000000001</v>
      </c>
      <c r="E6384" s="128">
        <v>529</v>
      </c>
      <c r="F6384" s="128">
        <v>248</v>
      </c>
      <c r="G6384" s="126" t="s">
        <v>13756</v>
      </c>
      <c r="H6384" s="126" t="s">
        <v>20179</v>
      </c>
      <c r="I6384" s="126" t="s">
        <v>20180</v>
      </c>
      <c r="J6384" s="126" t="s">
        <v>26232</v>
      </c>
      <c r="K6384" s="9">
        <f>_xlfn.IFNA(VLOOKUP(Table5[[#This Row],[Section]],SubSill_Tier,2,FALSE),0)</f>
        <v>0</v>
      </c>
      <c r="L6384" s="9" t="str">
        <f t="shared" si="108"/>
        <v/>
      </c>
      <c r="M6384" s="205" t="str" cm="1">
        <f t="array" ref="M6384">_xlfn.IFS(NOT(ISERROR(VLOOKUP(Table5[[#This Row],[Section]],TB_notTB,1,FALSE))),"No",LEFT(Table5[[#This Row],[Section]],3)="ETB","PLS",LEFT(Table5[[#This Row],[Section]],1)="7","PDB",NOT(ISBLANK(Table5[[#This Row],[Section]])),"No")</f>
        <v>No</v>
      </c>
    </row>
    <row r="6385" spans="1:13" x14ac:dyDescent="0.25">
      <c r="A6385" s="126" t="s">
        <v>8691</v>
      </c>
      <c r="B6385" s="126" t="s">
        <v>8692</v>
      </c>
      <c r="C6385" s="126" t="s">
        <v>75</v>
      </c>
      <c r="D6385" s="127">
        <v>0.111</v>
      </c>
      <c r="E6385" s="128">
        <v>100</v>
      </c>
      <c r="F6385" s="128">
        <v>100</v>
      </c>
      <c r="G6385" s="126" t="s">
        <v>13713</v>
      </c>
      <c r="H6385" s="126" t="s">
        <v>21056</v>
      </c>
      <c r="I6385" s="126" t="s">
        <v>21057</v>
      </c>
      <c r="J6385" s="126" t="s">
        <v>26233</v>
      </c>
      <c r="K6385" s="9">
        <f>_xlfn.IFNA(VLOOKUP(Table5[[#This Row],[Section]],SubSill_Tier,2,FALSE),0)</f>
        <v>0</v>
      </c>
      <c r="L6385" s="9" t="str">
        <f t="shared" si="108"/>
        <v/>
      </c>
      <c r="M6385" s="205" t="str" cm="1">
        <f t="array" ref="M6385">_xlfn.IFS(NOT(ISERROR(VLOOKUP(Table5[[#This Row],[Section]],TB_notTB,1,FALSE))),"No",LEFT(Table5[[#This Row],[Section]],3)="ETB","PLS",LEFT(Table5[[#This Row],[Section]],1)="7","PDB",NOT(ISBLANK(Table5[[#This Row],[Section]])),"No")</f>
        <v>No</v>
      </c>
    </row>
    <row r="6386" spans="1:13" x14ac:dyDescent="0.25">
      <c r="A6386" s="126" t="s">
        <v>2820</v>
      </c>
      <c r="B6386" s="126" t="s">
        <v>2821</v>
      </c>
      <c r="C6386" s="126" t="s">
        <v>75</v>
      </c>
      <c r="D6386" s="127">
        <v>0.84599999999999997</v>
      </c>
      <c r="E6386" s="128">
        <v>447</v>
      </c>
      <c r="F6386" s="128">
        <v>165</v>
      </c>
      <c r="G6386" s="126" t="s">
        <v>13756</v>
      </c>
      <c r="H6386" s="126" t="s">
        <v>20179</v>
      </c>
      <c r="I6386" s="126" t="s">
        <v>20180</v>
      </c>
      <c r="J6386" s="126" t="s">
        <v>26232</v>
      </c>
      <c r="K6386" s="9">
        <f>_xlfn.IFNA(VLOOKUP(Table5[[#This Row],[Section]],SubSill_Tier,2,FALSE),0)</f>
        <v>0</v>
      </c>
      <c r="L6386" s="9" t="str">
        <f t="shared" si="108"/>
        <v/>
      </c>
      <c r="M6386" s="205" t="str" cm="1">
        <f t="array" ref="M6386">_xlfn.IFS(NOT(ISERROR(VLOOKUP(Table5[[#This Row],[Section]],TB_notTB,1,FALSE))),"No",LEFT(Table5[[#This Row],[Section]],3)="ETB","PLS",LEFT(Table5[[#This Row],[Section]],1)="7","PDB",NOT(ISBLANK(Table5[[#This Row],[Section]])),"No")</f>
        <v>No</v>
      </c>
    </row>
    <row r="6387" spans="1:13" x14ac:dyDescent="0.25">
      <c r="A6387" s="126" t="s">
        <v>2822</v>
      </c>
      <c r="B6387" s="126" t="s">
        <v>2823</v>
      </c>
      <c r="C6387" s="126" t="s">
        <v>75</v>
      </c>
      <c r="D6387" s="127">
        <v>0.94499999999999995</v>
      </c>
      <c r="E6387" s="128">
        <v>478</v>
      </c>
      <c r="F6387" s="128">
        <v>181</v>
      </c>
      <c r="G6387" s="126" t="s">
        <v>13756</v>
      </c>
      <c r="H6387" s="126" t="s">
        <v>20179</v>
      </c>
      <c r="I6387" s="126" t="s">
        <v>20180</v>
      </c>
      <c r="J6387" s="126" t="s">
        <v>26232</v>
      </c>
      <c r="K6387" s="9">
        <f>_xlfn.IFNA(VLOOKUP(Table5[[#This Row],[Section]],SubSill_Tier,2,FALSE),0)</f>
        <v>0</v>
      </c>
      <c r="L6387" s="9" t="str">
        <f t="shared" si="108"/>
        <v/>
      </c>
      <c r="M6387" s="205" t="str" cm="1">
        <f t="array" ref="M6387">_xlfn.IFS(NOT(ISERROR(VLOOKUP(Table5[[#This Row],[Section]],TB_notTB,1,FALSE))),"No",LEFT(Table5[[#This Row],[Section]],3)="ETB","PLS",LEFT(Table5[[#This Row],[Section]],1)="7","PDB",NOT(ISBLANK(Table5[[#This Row],[Section]])),"No")</f>
        <v>No</v>
      </c>
    </row>
    <row r="6388" spans="1:13" x14ac:dyDescent="0.25">
      <c r="A6388" s="126" t="s">
        <v>2824</v>
      </c>
      <c r="B6388" s="126" t="s">
        <v>2825</v>
      </c>
      <c r="C6388" s="126" t="s">
        <v>75</v>
      </c>
      <c r="D6388" s="127">
        <v>0.84699999999999998</v>
      </c>
      <c r="E6388" s="128">
        <v>416</v>
      </c>
      <c r="F6388" s="128">
        <v>136</v>
      </c>
      <c r="G6388" s="126" t="s">
        <v>13756</v>
      </c>
      <c r="H6388" s="126" t="s">
        <v>20179</v>
      </c>
      <c r="I6388" s="126" t="s">
        <v>20180</v>
      </c>
      <c r="J6388" s="126" t="s">
        <v>26232</v>
      </c>
      <c r="K6388" s="9">
        <f>_xlfn.IFNA(VLOOKUP(Table5[[#This Row],[Section]],SubSill_Tier,2,FALSE),0)</f>
        <v>0</v>
      </c>
      <c r="L6388" s="9" t="str">
        <f t="shared" si="108"/>
        <v/>
      </c>
      <c r="M6388" s="205" t="str" cm="1">
        <f t="array" ref="M6388">_xlfn.IFS(NOT(ISERROR(VLOOKUP(Table5[[#This Row],[Section]],TB_notTB,1,FALSE))),"No",LEFT(Table5[[#This Row],[Section]],3)="ETB","PLS",LEFT(Table5[[#This Row],[Section]],1)="7","PDB",NOT(ISBLANK(Table5[[#This Row],[Section]])),"No")</f>
        <v>No</v>
      </c>
    </row>
    <row r="6389" spans="1:13" x14ac:dyDescent="0.25">
      <c r="A6389" s="126" t="s">
        <v>2826</v>
      </c>
      <c r="B6389" s="126" t="s">
        <v>2827</v>
      </c>
      <c r="C6389" s="126" t="s">
        <v>75</v>
      </c>
      <c r="D6389" s="127">
        <v>0.67900000000000005</v>
      </c>
      <c r="E6389" s="128">
        <v>333</v>
      </c>
      <c r="F6389" s="128">
        <v>148</v>
      </c>
      <c r="G6389" s="126" t="s">
        <v>13756</v>
      </c>
      <c r="H6389" s="126" t="s">
        <v>20179</v>
      </c>
      <c r="I6389" s="126" t="s">
        <v>20180</v>
      </c>
      <c r="J6389" s="126" t="s">
        <v>26232</v>
      </c>
      <c r="K6389" s="9">
        <f>_xlfn.IFNA(VLOOKUP(Table5[[#This Row],[Section]],SubSill_Tier,2,FALSE),0)</f>
        <v>0</v>
      </c>
      <c r="L6389" s="9" t="str">
        <f t="shared" si="108"/>
        <v/>
      </c>
      <c r="M6389" s="205" t="str" cm="1">
        <f t="array" ref="M6389">_xlfn.IFS(NOT(ISERROR(VLOOKUP(Table5[[#This Row],[Section]],TB_notTB,1,FALSE))),"No",LEFT(Table5[[#This Row],[Section]],3)="ETB","PLS",LEFT(Table5[[#This Row],[Section]],1)="7","PDB",NOT(ISBLANK(Table5[[#This Row],[Section]])),"No")</f>
        <v>No</v>
      </c>
    </row>
    <row r="6390" spans="1:13" x14ac:dyDescent="0.25">
      <c r="A6390" s="126" t="s">
        <v>2828</v>
      </c>
      <c r="B6390" s="126" t="s">
        <v>2829</v>
      </c>
      <c r="C6390" s="126" t="s">
        <v>75</v>
      </c>
      <c r="D6390" s="127">
        <v>0.56100000000000005</v>
      </c>
      <c r="E6390" s="128">
        <v>268</v>
      </c>
      <c r="F6390" s="128">
        <v>100</v>
      </c>
      <c r="G6390" s="126" t="s">
        <v>13756</v>
      </c>
      <c r="H6390" s="126" t="s">
        <v>20179</v>
      </c>
      <c r="I6390" s="126" t="s">
        <v>20180</v>
      </c>
      <c r="J6390" s="126" t="s">
        <v>26232</v>
      </c>
      <c r="K6390" s="9">
        <f>_xlfn.IFNA(VLOOKUP(Table5[[#This Row],[Section]],SubSill_Tier,2,FALSE),0)</f>
        <v>0</v>
      </c>
      <c r="L6390" s="9" t="str">
        <f t="shared" si="108"/>
        <v/>
      </c>
      <c r="M6390" s="205" t="str" cm="1">
        <f t="array" ref="M6390">_xlfn.IFS(NOT(ISERROR(VLOOKUP(Table5[[#This Row],[Section]],TB_notTB,1,FALSE))),"No",LEFT(Table5[[#This Row],[Section]],3)="ETB","PLS",LEFT(Table5[[#This Row],[Section]],1)="7","PDB",NOT(ISBLANK(Table5[[#This Row],[Section]])),"No")</f>
        <v>No</v>
      </c>
    </row>
    <row r="6391" spans="1:13" x14ac:dyDescent="0.25">
      <c r="A6391" s="126" t="s">
        <v>2830</v>
      </c>
      <c r="B6391" s="126" t="s">
        <v>2831</v>
      </c>
      <c r="C6391" s="126" t="s">
        <v>75</v>
      </c>
      <c r="D6391" s="127">
        <v>0.26700000000000002</v>
      </c>
      <c r="E6391" s="128">
        <v>160</v>
      </c>
      <c r="F6391" s="128">
        <v>100</v>
      </c>
      <c r="G6391" s="126" t="s">
        <v>13756</v>
      </c>
      <c r="H6391" s="126" t="s">
        <v>20179</v>
      </c>
      <c r="I6391" s="126" t="s">
        <v>20180</v>
      </c>
      <c r="J6391" s="126" t="s">
        <v>26232</v>
      </c>
      <c r="K6391" s="9">
        <f>_xlfn.IFNA(VLOOKUP(Table5[[#This Row],[Section]],SubSill_Tier,2,FALSE),0)</f>
        <v>0</v>
      </c>
      <c r="L6391" s="9" t="str">
        <f t="shared" si="108"/>
        <v/>
      </c>
      <c r="M6391" s="205" t="str" cm="1">
        <f t="array" ref="M6391">_xlfn.IFS(NOT(ISERROR(VLOOKUP(Table5[[#This Row],[Section]],TB_notTB,1,FALSE))),"No",LEFT(Table5[[#This Row],[Section]],3)="ETB","PLS",LEFT(Table5[[#This Row],[Section]],1)="7","PDB",NOT(ISBLANK(Table5[[#This Row],[Section]])),"No")</f>
        <v>No</v>
      </c>
    </row>
    <row r="6392" spans="1:13" x14ac:dyDescent="0.25">
      <c r="A6392" s="126" t="s">
        <v>2832</v>
      </c>
      <c r="B6392" s="126" t="s">
        <v>2833</v>
      </c>
      <c r="C6392" s="126" t="s">
        <v>75</v>
      </c>
      <c r="D6392" s="127">
        <v>0.192</v>
      </c>
      <c r="E6392" s="128">
        <v>106</v>
      </c>
      <c r="F6392" s="128">
        <v>100</v>
      </c>
      <c r="G6392" s="126" t="s">
        <v>13756</v>
      </c>
      <c r="H6392" s="126" t="s">
        <v>20179</v>
      </c>
      <c r="I6392" s="126" t="s">
        <v>20180</v>
      </c>
      <c r="J6392" s="126" t="s">
        <v>26232</v>
      </c>
      <c r="K6392" s="9">
        <f>_xlfn.IFNA(VLOOKUP(Table5[[#This Row],[Section]],SubSill_Tier,2,FALSE),0)</f>
        <v>0</v>
      </c>
      <c r="L6392" s="9" t="str">
        <f t="shared" si="108"/>
        <v/>
      </c>
      <c r="M6392" s="205" t="str" cm="1">
        <f t="array" ref="M6392">_xlfn.IFS(NOT(ISERROR(VLOOKUP(Table5[[#This Row],[Section]],TB_notTB,1,FALSE))),"No",LEFT(Table5[[#This Row],[Section]],3)="ETB","PLS",LEFT(Table5[[#This Row],[Section]],1)="7","PDB",NOT(ISBLANK(Table5[[#This Row],[Section]])),"No")</f>
        <v>No</v>
      </c>
    </row>
    <row r="6393" spans="1:13" x14ac:dyDescent="0.25">
      <c r="A6393" s="126" t="s">
        <v>8693</v>
      </c>
      <c r="B6393" s="126" t="s">
        <v>28161</v>
      </c>
      <c r="C6393" s="126" t="s">
        <v>75</v>
      </c>
      <c r="D6393" s="127">
        <v>0.56499999999999995</v>
      </c>
      <c r="E6393" s="128">
        <v>265</v>
      </c>
      <c r="F6393" s="128">
        <v>139</v>
      </c>
      <c r="G6393" s="126" t="s">
        <v>13720</v>
      </c>
      <c r="H6393" s="126" t="s">
        <v>20130</v>
      </c>
      <c r="I6393" s="126" t="s">
        <v>20131</v>
      </c>
      <c r="J6393" s="126" t="s">
        <v>26235</v>
      </c>
      <c r="K6393" s="9">
        <f>_xlfn.IFNA(VLOOKUP(Table5[[#This Row],[Section]],SubSill_Tier,2,FALSE),0)</f>
        <v>0</v>
      </c>
      <c r="L6393" s="9" t="str">
        <f t="shared" si="108"/>
        <v/>
      </c>
      <c r="M6393" s="205" t="str" cm="1">
        <f t="array" ref="M6393">_xlfn.IFS(NOT(ISERROR(VLOOKUP(Table5[[#This Row],[Section]],TB_notTB,1,FALSE))),"No",LEFT(Table5[[#This Row],[Section]],3)="ETB","PLS",LEFT(Table5[[#This Row],[Section]],1)="7","PDB",NOT(ISBLANK(Table5[[#This Row],[Section]])),"No")</f>
        <v>No</v>
      </c>
    </row>
    <row r="6394" spans="1:13" x14ac:dyDescent="0.25">
      <c r="A6394" s="126" t="s">
        <v>2834</v>
      </c>
      <c r="B6394" s="126" t="s">
        <v>2835</v>
      </c>
      <c r="C6394" s="126" t="s">
        <v>75</v>
      </c>
      <c r="D6394" s="127">
        <v>0.187</v>
      </c>
      <c r="E6394" s="128">
        <v>100</v>
      </c>
      <c r="F6394" s="128">
        <v>100</v>
      </c>
      <c r="G6394" s="126" t="s">
        <v>13756</v>
      </c>
      <c r="H6394" s="126" t="s">
        <v>20179</v>
      </c>
      <c r="I6394" s="126" t="s">
        <v>20180</v>
      </c>
      <c r="J6394" s="126" t="s">
        <v>26232</v>
      </c>
      <c r="K6394" s="9">
        <f>_xlfn.IFNA(VLOOKUP(Table5[[#This Row],[Section]],SubSill_Tier,2,FALSE),0)</f>
        <v>0</v>
      </c>
      <c r="L6394" s="9" t="str">
        <f t="shared" si="108"/>
        <v/>
      </c>
      <c r="M6394" s="205" t="str" cm="1">
        <f t="array" ref="M6394">_xlfn.IFS(NOT(ISERROR(VLOOKUP(Table5[[#This Row],[Section]],TB_notTB,1,FALSE))),"No",LEFT(Table5[[#This Row],[Section]],3)="ETB","PLS",LEFT(Table5[[#This Row],[Section]],1)="7","PDB",NOT(ISBLANK(Table5[[#This Row],[Section]])),"No")</f>
        <v>No</v>
      </c>
    </row>
    <row r="6395" spans="1:13" x14ac:dyDescent="0.25">
      <c r="A6395" s="126" t="s">
        <v>12003</v>
      </c>
      <c r="B6395" s="126" t="s">
        <v>17222</v>
      </c>
      <c r="C6395" s="126" t="s">
        <v>75</v>
      </c>
      <c r="D6395" s="127">
        <v>0.105</v>
      </c>
      <c r="E6395" s="128">
        <v>100</v>
      </c>
      <c r="F6395" s="128">
        <v>100</v>
      </c>
      <c r="G6395" s="126" t="s">
        <v>13776</v>
      </c>
      <c r="H6395" s="126" t="s">
        <v>20231</v>
      </c>
      <c r="I6395" s="126" t="s">
        <v>21143</v>
      </c>
      <c r="J6395" s="126" t="s">
        <v>26256</v>
      </c>
      <c r="K6395" s="9">
        <f>_xlfn.IFNA(VLOOKUP(Table5[[#This Row],[Section]],SubSill_Tier,2,FALSE),0)</f>
        <v>0</v>
      </c>
      <c r="L6395" s="9" t="str">
        <f t="shared" si="108"/>
        <v/>
      </c>
      <c r="M6395" s="205" t="str" cm="1">
        <f t="array" ref="M6395">_xlfn.IFS(NOT(ISERROR(VLOOKUP(Table5[[#This Row],[Section]],TB_notTB,1,FALSE))),"No",LEFT(Table5[[#This Row],[Section]],3)="ETB","PLS",LEFT(Table5[[#This Row],[Section]],1)="7","PDB",NOT(ISBLANK(Table5[[#This Row],[Section]])),"No")</f>
        <v>No</v>
      </c>
    </row>
    <row r="6396" spans="1:13" x14ac:dyDescent="0.25">
      <c r="A6396" s="126" t="s">
        <v>12004</v>
      </c>
      <c r="B6396" s="126" t="s">
        <v>12005</v>
      </c>
      <c r="C6396" s="126" t="s">
        <v>75</v>
      </c>
      <c r="D6396" s="127">
        <v>9.1999999999999998E-2</v>
      </c>
      <c r="E6396" s="128">
        <v>100</v>
      </c>
      <c r="F6396" s="128">
        <v>100</v>
      </c>
      <c r="G6396" s="126" t="s">
        <v>13792</v>
      </c>
      <c r="H6396" s="126" t="s">
        <v>20162</v>
      </c>
      <c r="I6396" s="126" t="s">
        <v>27711</v>
      </c>
      <c r="J6396" s="126" t="s">
        <v>26254</v>
      </c>
      <c r="K6396" s="9">
        <f>_xlfn.IFNA(VLOOKUP(Table5[[#This Row],[Section]],SubSill_Tier,2,FALSE),0)</f>
        <v>0</v>
      </c>
      <c r="L6396" s="9" t="str">
        <f t="shared" si="108"/>
        <v/>
      </c>
      <c r="M6396" s="205" t="str" cm="1">
        <f t="array" ref="M6396">_xlfn.IFS(NOT(ISERROR(VLOOKUP(Table5[[#This Row],[Section]],TB_notTB,1,FALSE))),"No",LEFT(Table5[[#This Row],[Section]],3)="ETB","PLS",LEFT(Table5[[#This Row],[Section]],1)="7","PDB",NOT(ISBLANK(Table5[[#This Row],[Section]])),"No")</f>
        <v>No</v>
      </c>
    </row>
    <row r="6397" spans="1:13" x14ac:dyDescent="0.25">
      <c r="A6397" s="126" t="s">
        <v>12006</v>
      </c>
      <c r="B6397" s="126" t="s">
        <v>12007</v>
      </c>
      <c r="C6397" s="126" t="s">
        <v>75</v>
      </c>
      <c r="D6397" s="127">
        <v>0.121</v>
      </c>
      <c r="E6397" s="128">
        <v>100</v>
      </c>
      <c r="F6397" s="128">
        <v>100</v>
      </c>
      <c r="G6397" s="126" t="s">
        <v>13776</v>
      </c>
      <c r="H6397" s="126" t="s">
        <v>20350</v>
      </c>
      <c r="I6397" s="126" t="s">
        <v>20351</v>
      </c>
      <c r="J6397" s="126" t="s">
        <v>26261</v>
      </c>
      <c r="K6397" s="9">
        <f>_xlfn.IFNA(VLOOKUP(Table5[[#This Row],[Section]],SubSill_Tier,2,FALSE),0)</f>
        <v>0</v>
      </c>
      <c r="L6397" s="9" t="str">
        <f t="shared" si="108"/>
        <v/>
      </c>
      <c r="M6397" s="205" t="str" cm="1">
        <f t="array" ref="M6397">_xlfn.IFS(NOT(ISERROR(VLOOKUP(Table5[[#This Row],[Section]],TB_notTB,1,FALSE))),"No",LEFT(Table5[[#This Row],[Section]],3)="ETB","PLS",LEFT(Table5[[#This Row],[Section]],1)="7","PDB",NOT(ISBLANK(Table5[[#This Row],[Section]])),"No")</f>
        <v>No</v>
      </c>
    </row>
    <row r="6398" spans="1:13" x14ac:dyDescent="0.25">
      <c r="A6398" s="126" t="s">
        <v>8694</v>
      </c>
      <c r="B6398" s="126" t="s">
        <v>8695</v>
      </c>
      <c r="C6398" s="126" t="s">
        <v>75</v>
      </c>
      <c r="D6398" s="127">
        <v>1.276</v>
      </c>
      <c r="E6398" s="128">
        <v>516</v>
      </c>
      <c r="F6398" s="128">
        <v>100</v>
      </c>
      <c r="G6398" s="126" t="s">
        <v>13757</v>
      </c>
      <c r="H6398" s="126" t="s">
        <v>21122</v>
      </c>
      <c r="I6398" s="126" t="s">
        <v>21123</v>
      </c>
      <c r="J6398" s="126" t="s">
        <v>26233</v>
      </c>
      <c r="K6398" s="9">
        <f>_xlfn.IFNA(VLOOKUP(Table5[[#This Row],[Section]],SubSill_Tier,2,FALSE),0)</f>
        <v>0</v>
      </c>
      <c r="L6398" s="9" t="str">
        <f t="shared" si="108"/>
        <v>Wall</v>
      </c>
      <c r="M6398" s="205" t="str" cm="1">
        <f t="array" ref="M6398">_xlfn.IFS(NOT(ISERROR(VLOOKUP(Table5[[#This Row],[Section]],TB_notTB,1,FALSE))),"No",LEFT(Table5[[#This Row],[Section]],3)="ETB","PLS",LEFT(Table5[[#This Row],[Section]],1)="7","PDB",NOT(ISBLANK(Table5[[#This Row],[Section]])),"No")</f>
        <v>No</v>
      </c>
    </row>
    <row r="6399" spans="1:13" x14ac:dyDescent="0.25">
      <c r="A6399" s="126" t="s">
        <v>8696</v>
      </c>
      <c r="B6399" s="126" t="s">
        <v>12711</v>
      </c>
      <c r="C6399" s="126" t="s">
        <v>75</v>
      </c>
      <c r="D6399" s="127">
        <v>2.4350000000000001</v>
      </c>
      <c r="E6399" s="128">
        <v>387</v>
      </c>
      <c r="F6399" s="128">
        <v>387</v>
      </c>
      <c r="G6399" s="126" t="s">
        <v>13721</v>
      </c>
      <c r="H6399" s="126" t="s">
        <v>21068</v>
      </c>
      <c r="I6399" s="126" t="s">
        <v>21069</v>
      </c>
      <c r="J6399" s="126" t="s">
        <v>26233</v>
      </c>
      <c r="K6399" s="9">
        <f>_xlfn.IFNA(VLOOKUP(Table5[[#This Row],[Section]],SubSill_Tier,2,FALSE),0)</f>
        <v>0</v>
      </c>
      <c r="L6399" s="9" t="str">
        <f t="shared" si="108"/>
        <v>Wall</v>
      </c>
      <c r="M6399" s="205" t="str" cm="1">
        <f t="array" ref="M6399">_xlfn.IFS(NOT(ISERROR(VLOOKUP(Table5[[#This Row],[Section]],TB_notTB,1,FALSE))),"No",LEFT(Table5[[#This Row],[Section]],3)="ETB","PLS",LEFT(Table5[[#This Row],[Section]],1)="7","PDB",NOT(ISBLANK(Table5[[#This Row],[Section]])),"No")</f>
        <v>No</v>
      </c>
    </row>
    <row r="6400" spans="1:13" x14ac:dyDescent="0.25">
      <c r="A6400" s="126" t="s">
        <v>8697</v>
      </c>
      <c r="B6400" s="126" t="s">
        <v>12712</v>
      </c>
      <c r="C6400" s="126" t="s">
        <v>75</v>
      </c>
      <c r="D6400" s="127">
        <v>1.8720000000000001</v>
      </c>
      <c r="E6400" s="128">
        <v>346</v>
      </c>
      <c r="F6400" s="128">
        <v>346</v>
      </c>
      <c r="G6400" s="126" t="s">
        <v>13757</v>
      </c>
      <c r="H6400" s="126" t="s">
        <v>21122</v>
      </c>
      <c r="I6400" s="126" t="s">
        <v>21123</v>
      </c>
      <c r="J6400" s="126" t="s">
        <v>26233</v>
      </c>
      <c r="K6400" s="9">
        <f>_xlfn.IFNA(VLOOKUP(Table5[[#This Row],[Section]],SubSill_Tier,2,FALSE),0)</f>
        <v>0</v>
      </c>
      <c r="L6400" s="9" t="str">
        <f t="shared" si="108"/>
        <v>Wall</v>
      </c>
      <c r="M6400" s="205" t="str" cm="1">
        <f t="array" ref="M6400">_xlfn.IFS(NOT(ISERROR(VLOOKUP(Table5[[#This Row],[Section]],TB_notTB,1,FALSE))),"No",LEFT(Table5[[#This Row],[Section]],3)="ETB","PLS",LEFT(Table5[[#This Row],[Section]],1)="7","PDB",NOT(ISBLANK(Table5[[#This Row],[Section]])),"No")</f>
        <v>No</v>
      </c>
    </row>
    <row r="6401" spans="1:13" x14ac:dyDescent="0.25">
      <c r="A6401" s="126" t="s">
        <v>8698</v>
      </c>
      <c r="B6401" s="126" t="s">
        <v>12713</v>
      </c>
      <c r="C6401" s="126" t="s">
        <v>75</v>
      </c>
      <c r="D6401" s="127">
        <v>0.54600000000000004</v>
      </c>
      <c r="E6401" s="128">
        <v>109</v>
      </c>
      <c r="F6401" s="128">
        <v>109</v>
      </c>
      <c r="G6401" s="126" t="s">
        <v>13724</v>
      </c>
      <c r="H6401" s="126" t="s">
        <v>20121</v>
      </c>
      <c r="I6401" s="126" t="s">
        <v>20122</v>
      </c>
      <c r="J6401" s="126" t="s">
        <v>26234</v>
      </c>
      <c r="K6401" s="9">
        <f>_xlfn.IFNA(VLOOKUP(Table5[[#This Row],[Section]],SubSill_Tier,2,FALSE),0)</f>
        <v>0</v>
      </c>
      <c r="L6401" s="9" t="str">
        <f t="shared" si="108"/>
        <v>Wall</v>
      </c>
      <c r="M6401" s="205" t="str" cm="1">
        <f t="array" ref="M6401">_xlfn.IFS(NOT(ISERROR(VLOOKUP(Table5[[#This Row],[Section]],TB_notTB,1,FALSE))),"No",LEFT(Table5[[#This Row],[Section]],3)="ETB","PLS",LEFT(Table5[[#This Row],[Section]],1)="7","PDB",NOT(ISBLANK(Table5[[#This Row],[Section]])),"No")</f>
        <v>No</v>
      </c>
    </row>
    <row r="6402" spans="1:13" x14ac:dyDescent="0.25">
      <c r="A6402" s="126" t="s">
        <v>2836</v>
      </c>
      <c r="B6402" s="126" t="s">
        <v>2837</v>
      </c>
      <c r="C6402" s="126" t="s">
        <v>75</v>
      </c>
      <c r="D6402" s="127">
        <v>0.78100000000000003</v>
      </c>
      <c r="E6402" s="128">
        <v>337</v>
      </c>
      <c r="F6402" s="128">
        <v>106</v>
      </c>
      <c r="G6402" s="126" t="s">
        <v>13756</v>
      </c>
      <c r="H6402" s="126" t="s">
        <v>20179</v>
      </c>
      <c r="I6402" s="126" t="s">
        <v>20180</v>
      </c>
      <c r="J6402" s="126" t="s">
        <v>26232</v>
      </c>
      <c r="K6402" s="9">
        <f>_xlfn.IFNA(VLOOKUP(Table5[[#This Row],[Section]],SubSill_Tier,2,FALSE),0)</f>
        <v>0</v>
      </c>
      <c r="L6402" s="9" t="str">
        <f t="shared" ref="L6402:L6465" si="109">IFERROR(IF(LEFT(G6402,2)="AI",IF(_xlfn.NUMBERVALUE(IFERROR(LEFT(IF(ISERROR(FIND("X",UPPER(B6402))),UPPER(B6402),RIGHT(UPPER(B6402),LEN(UPPER(B6402))-FIND("~",SUBSTITUTE(UPPER(B6402),"X","~",LEN(UPPER(B6402))-LEN(SUBSTITUTE(UPPER(B6402),"X","")))))),FIND(" ",IF(ISERROR(FIND("X",UPPER(B6402))),UPPER(B6402),RIGHT(UPPER(B6402),LEN(UPPER(B6402))-FIND("~",SUBSTITUTE(UPPER(B6402),"X","~",LEN(UPPER(B6402))-LEN(SUBSTITUTE(UPPER(B6402),"X","")))))),1)-1),IF(ISERROR(FIND("X",UPPER(B6402))),UPPER(B6402),RIGHT(UPPER(B6402),LEN(UPPER(B6402))-FIND("~",SUBSTITUTE(UPPER(B6402),"X","~",LEN(UPPER(B6402))-LEN(SUBSTITUTE(UPPER(B6402),"X",""))))))),".")&gt;=5,"Wall",""),""),"")</f>
        <v/>
      </c>
      <c r="M6402" s="205" t="str" cm="1">
        <f t="array" ref="M6402">_xlfn.IFS(NOT(ISERROR(VLOOKUP(Table5[[#This Row],[Section]],TB_notTB,1,FALSE))),"No",LEFT(Table5[[#This Row],[Section]],3)="ETB","PLS",LEFT(Table5[[#This Row],[Section]],1)="7","PDB",NOT(ISBLANK(Table5[[#This Row],[Section]])),"No")</f>
        <v>No</v>
      </c>
    </row>
    <row r="6403" spans="1:13" x14ac:dyDescent="0.25">
      <c r="A6403" s="126" t="s">
        <v>12008</v>
      </c>
      <c r="B6403" s="126" t="s">
        <v>12009</v>
      </c>
      <c r="C6403" s="126" t="s">
        <v>75</v>
      </c>
      <c r="D6403" s="127">
        <v>0.60499999999999998</v>
      </c>
      <c r="E6403" s="128">
        <v>232</v>
      </c>
      <c r="F6403" s="128">
        <v>167</v>
      </c>
      <c r="G6403" s="126" t="s">
        <v>13739</v>
      </c>
      <c r="H6403" s="126" t="s">
        <v>20181</v>
      </c>
      <c r="I6403" s="126" t="s">
        <v>13279</v>
      </c>
      <c r="J6403" s="126" t="s">
        <v>26258</v>
      </c>
      <c r="K6403" s="9">
        <f>_xlfn.IFNA(VLOOKUP(Table5[[#This Row],[Section]],SubSill_Tier,2,FALSE),0)</f>
        <v>0</v>
      </c>
      <c r="L6403" s="9" t="str">
        <f t="shared" si="109"/>
        <v/>
      </c>
      <c r="M6403" s="205" t="str" cm="1">
        <f t="array" ref="M6403">_xlfn.IFS(NOT(ISERROR(VLOOKUP(Table5[[#This Row],[Section]],TB_notTB,1,FALSE))),"No",LEFT(Table5[[#This Row],[Section]],3)="ETB","PLS",LEFT(Table5[[#This Row],[Section]],1)="7","PDB",NOT(ISBLANK(Table5[[#This Row],[Section]])),"No")</f>
        <v>No</v>
      </c>
    </row>
    <row r="6404" spans="1:13" x14ac:dyDescent="0.25">
      <c r="A6404" s="126" t="s">
        <v>16276</v>
      </c>
      <c r="B6404" s="126" t="s">
        <v>16277</v>
      </c>
      <c r="C6404" s="126" t="s">
        <v>75</v>
      </c>
      <c r="D6404" s="127">
        <v>0.35499999999999998</v>
      </c>
      <c r="E6404" s="128">
        <v>195</v>
      </c>
      <c r="F6404" s="128">
        <v>121</v>
      </c>
      <c r="G6404" s="126" t="s">
        <v>14942</v>
      </c>
      <c r="H6404" s="126" t="s">
        <v>20251</v>
      </c>
      <c r="I6404" s="126" t="s">
        <v>27881</v>
      </c>
      <c r="J6404" s="126" t="s">
        <v>26286</v>
      </c>
      <c r="K6404" s="9">
        <f>_xlfn.IFNA(VLOOKUP(Table5[[#This Row],[Section]],SubSill_Tier,2,FALSE),0)</f>
        <v>0</v>
      </c>
      <c r="L6404" s="9" t="str">
        <f t="shared" si="109"/>
        <v/>
      </c>
      <c r="M6404" s="205" t="str" cm="1">
        <f t="array" ref="M6404">_xlfn.IFS(NOT(ISERROR(VLOOKUP(Table5[[#This Row],[Section]],TB_notTB,1,FALSE))),"No",LEFT(Table5[[#This Row],[Section]],3)="ETB","PLS",LEFT(Table5[[#This Row],[Section]],1)="7","PDB",NOT(ISBLANK(Table5[[#This Row],[Section]])),"No")</f>
        <v>No</v>
      </c>
    </row>
    <row r="6405" spans="1:13" x14ac:dyDescent="0.25">
      <c r="A6405" s="126" t="s">
        <v>12858</v>
      </c>
      <c r="B6405" s="126" t="s">
        <v>12859</v>
      </c>
      <c r="C6405" s="126" t="s">
        <v>75</v>
      </c>
      <c r="D6405" s="127">
        <v>0.52100000000000002</v>
      </c>
      <c r="E6405" s="128">
        <v>255</v>
      </c>
      <c r="F6405" s="128">
        <v>121</v>
      </c>
      <c r="G6405" s="126" t="s">
        <v>13735</v>
      </c>
      <c r="H6405" s="126" t="s">
        <v>21071</v>
      </c>
      <c r="I6405" s="126" t="s">
        <v>21072</v>
      </c>
      <c r="J6405" s="126" t="s">
        <v>26362</v>
      </c>
      <c r="K6405" s="9">
        <f>_xlfn.IFNA(VLOOKUP(Table5[[#This Row],[Section]],SubSill_Tier,2,FALSE),0)</f>
        <v>0</v>
      </c>
      <c r="L6405" s="9" t="str">
        <f t="shared" si="109"/>
        <v/>
      </c>
      <c r="M6405" s="205" t="str" cm="1">
        <f t="array" ref="M6405">_xlfn.IFS(NOT(ISERROR(VLOOKUP(Table5[[#This Row],[Section]],TB_notTB,1,FALSE))),"No",LEFT(Table5[[#This Row],[Section]],3)="ETB","PLS",LEFT(Table5[[#This Row],[Section]],1)="7","PDB",NOT(ISBLANK(Table5[[#This Row],[Section]])),"No")</f>
        <v>No</v>
      </c>
    </row>
    <row r="6406" spans="1:13" x14ac:dyDescent="0.25">
      <c r="A6406" s="126" t="s">
        <v>12010</v>
      </c>
      <c r="B6406" s="126" t="s">
        <v>21258</v>
      </c>
      <c r="C6406" s="126" t="s">
        <v>75</v>
      </c>
      <c r="D6406" s="127">
        <v>0.29499999999999998</v>
      </c>
      <c r="E6406" s="128">
        <v>174</v>
      </c>
      <c r="F6406" s="128">
        <v>129</v>
      </c>
      <c r="G6406" s="126" t="s">
        <v>13739</v>
      </c>
      <c r="H6406" s="126" t="s">
        <v>20181</v>
      </c>
      <c r="I6406" s="126" t="s">
        <v>13279</v>
      </c>
      <c r="J6406" s="126" t="s">
        <v>26310</v>
      </c>
      <c r="K6406" s="9">
        <f>_xlfn.IFNA(VLOOKUP(Table5[[#This Row],[Section]],SubSill_Tier,2,FALSE),0)</f>
        <v>0</v>
      </c>
      <c r="L6406" s="9" t="str">
        <f t="shared" si="109"/>
        <v/>
      </c>
      <c r="M6406" s="205" t="str" cm="1">
        <f t="array" ref="M6406">_xlfn.IFS(NOT(ISERROR(VLOOKUP(Table5[[#This Row],[Section]],TB_notTB,1,FALSE))),"No",LEFT(Table5[[#This Row],[Section]],3)="ETB","PLS",LEFT(Table5[[#This Row],[Section]],1)="7","PDB",NOT(ISBLANK(Table5[[#This Row],[Section]])),"No")</f>
        <v>No</v>
      </c>
    </row>
    <row r="6407" spans="1:13" x14ac:dyDescent="0.25">
      <c r="A6407" s="126" t="s">
        <v>8699</v>
      </c>
      <c r="B6407" s="126" t="s">
        <v>28162</v>
      </c>
      <c r="C6407" s="126" t="s">
        <v>75</v>
      </c>
      <c r="D6407" s="127">
        <v>0.65100000000000002</v>
      </c>
      <c r="E6407" s="128">
        <v>304</v>
      </c>
      <c r="F6407" s="128">
        <v>304</v>
      </c>
      <c r="G6407" s="126" t="s">
        <v>13720</v>
      </c>
      <c r="H6407" s="126" t="s">
        <v>20130</v>
      </c>
      <c r="I6407" s="126" t="s">
        <v>20131</v>
      </c>
      <c r="J6407" s="126" t="s">
        <v>26242</v>
      </c>
      <c r="K6407" s="9">
        <f>_xlfn.IFNA(VLOOKUP(Table5[[#This Row],[Section]],SubSill_Tier,2,FALSE),0)</f>
        <v>0</v>
      </c>
      <c r="L6407" s="9" t="str">
        <f t="shared" si="109"/>
        <v/>
      </c>
      <c r="M6407" s="205" t="str" cm="1">
        <f t="array" ref="M6407">_xlfn.IFS(NOT(ISERROR(VLOOKUP(Table5[[#This Row],[Section]],TB_notTB,1,FALSE))),"No",LEFT(Table5[[#This Row],[Section]],3)="ETB","PLS",LEFT(Table5[[#This Row],[Section]],1)="7","PDB",NOT(ISBLANK(Table5[[#This Row],[Section]])),"No")</f>
        <v>No</v>
      </c>
    </row>
    <row r="6408" spans="1:13" x14ac:dyDescent="0.25">
      <c r="A6408" s="126" t="s">
        <v>8700</v>
      </c>
      <c r="B6408" s="126" t="s">
        <v>8701</v>
      </c>
      <c r="C6408" s="126" t="s">
        <v>75</v>
      </c>
      <c r="D6408" s="127">
        <v>0.252</v>
      </c>
      <c r="E6408" s="128">
        <v>120</v>
      </c>
      <c r="F6408" s="128">
        <v>120</v>
      </c>
      <c r="G6408" s="126" t="s">
        <v>13718</v>
      </c>
      <c r="H6408" s="126" t="s">
        <v>20127</v>
      </c>
      <c r="I6408" s="126" t="s">
        <v>21060</v>
      </c>
      <c r="J6408" s="126" t="s">
        <v>26235</v>
      </c>
      <c r="K6408" s="9">
        <f>_xlfn.IFNA(VLOOKUP(Table5[[#This Row],[Section]],SubSill_Tier,2,FALSE),0)</f>
        <v>0</v>
      </c>
      <c r="L6408" s="9" t="str">
        <f t="shared" si="109"/>
        <v/>
      </c>
      <c r="M6408" s="205" t="str" cm="1">
        <f t="array" ref="M6408">_xlfn.IFS(NOT(ISERROR(VLOOKUP(Table5[[#This Row],[Section]],TB_notTB,1,FALSE))),"No",LEFT(Table5[[#This Row],[Section]],3)="ETB","PLS",LEFT(Table5[[#This Row],[Section]],1)="7","PDB",NOT(ISBLANK(Table5[[#This Row],[Section]])),"No")</f>
        <v>No</v>
      </c>
    </row>
    <row r="6409" spans="1:13" x14ac:dyDescent="0.25">
      <c r="A6409" s="126" t="s">
        <v>8702</v>
      </c>
      <c r="B6409" s="126" t="s">
        <v>12588</v>
      </c>
      <c r="C6409" s="126" t="s">
        <v>75</v>
      </c>
      <c r="D6409" s="127">
        <v>0.25700000000000001</v>
      </c>
      <c r="E6409" s="128">
        <v>123</v>
      </c>
      <c r="F6409" s="128">
        <v>123</v>
      </c>
      <c r="G6409" s="126" t="s">
        <v>13721</v>
      </c>
      <c r="H6409" s="126" t="s">
        <v>21068</v>
      </c>
      <c r="I6409" s="126" t="s">
        <v>21069</v>
      </c>
      <c r="J6409" s="126" t="s">
        <v>26233</v>
      </c>
      <c r="K6409" s="9">
        <f>_xlfn.IFNA(VLOOKUP(Table5[[#This Row],[Section]],SubSill_Tier,2,FALSE),0)</f>
        <v>0</v>
      </c>
      <c r="L6409" s="9" t="str">
        <f t="shared" si="109"/>
        <v/>
      </c>
      <c r="M6409" s="205" t="str" cm="1">
        <f t="array" ref="M6409">_xlfn.IFS(NOT(ISERROR(VLOOKUP(Table5[[#This Row],[Section]],TB_notTB,1,FALSE))),"No",LEFT(Table5[[#This Row],[Section]],3)="ETB","PLS",LEFT(Table5[[#This Row],[Section]],1)="7","PDB",NOT(ISBLANK(Table5[[#This Row],[Section]])),"No")</f>
        <v>No</v>
      </c>
    </row>
    <row r="6410" spans="1:13" x14ac:dyDescent="0.25">
      <c r="A6410" s="126" t="s">
        <v>8703</v>
      </c>
      <c r="B6410" s="126" t="s">
        <v>8704</v>
      </c>
      <c r="C6410" s="126" t="s">
        <v>75</v>
      </c>
      <c r="D6410" s="127">
        <v>0.33800000000000002</v>
      </c>
      <c r="E6410" s="128">
        <v>100</v>
      </c>
      <c r="F6410" s="128">
        <v>100</v>
      </c>
      <c r="G6410" s="126" t="s">
        <v>13715</v>
      </c>
      <c r="H6410" s="126" t="s">
        <v>20123</v>
      </c>
      <c r="I6410" s="126" t="s">
        <v>21058</v>
      </c>
      <c r="J6410" s="126" t="s">
        <v>26236</v>
      </c>
      <c r="K6410" s="9">
        <f>_xlfn.IFNA(VLOOKUP(Table5[[#This Row],[Section]],SubSill_Tier,2,FALSE),0)</f>
        <v>0</v>
      </c>
      <c r="L6410" s="9" t="str">
        <f t="shared" si="109"/>
        <v>Wall</v>
      </c>
      <c r="M6410" s="205" t="str" cm="1">
        <f t="array" ref="M6410">_xlfn.IFS(NOT(ISERROR(VLOOKUP(Table5[[#This Row],[Section]],TB_notTB,1,FALSE))),"No",LEFT(Table5[[#This Row],[Section]],3)="ETB","PLS",LEFT(Table5[[#This Row],[Section]],1)="7","PDB",NOT(ISBLANK(Table5[[#This Row],[Section]])),"No")</f>
        <v>No</v>
      </c>
    </row>
    <row r="6411" spans="1:13" x14ac:dyDescent="0.25">
      <c r="A6411" s="126" t="s">
        <v>12011</v>
      </c>
      <c r="B6411" s="126" t="s">
        <v>12012</v>
      </c>
      <c r="C6411" s="126" t="s">
        <v>75</v>
      </c>
      <c r="D6411" s="127">
        <v>0.39100000000000001</v>
      </c>
      <c r="E6411" s="128">
        <v>173</v>
      </c>
      <c r="F6411" s="128">
        <v>100</v>
      </c>
      <c r="G6411" s="126" t="s">
        <v>13760</v>
      </c>
      <c r="H6411" s="126" t="s">
        <v>20184</v>
      </c>
      <c r="I6411" s="126" t="s">
        <v>21100</v>
      </c>
      <c r="J6411" s="126" t="s">
        <v>26254</v>
      </c>
      <c r="K6411" s="9">
        <f>_xlfn.IFNA(VLOOKUP(Table5[[#This Row],[Section]],SubSill_Tier,2,FALSE),0)</f>
        <v>0</v>
      </c>
      <c r="L6411" s="9" t="str">
        <f t="shared" si="109"/>
        <v/>
      </c>
      <c r="M6411" s="205" t="str" cm="1">
        <f t="array" ref="M6411">_xlfn.IFS(NOT(ISERROR(VLOOKUP(Table5[[#This Row],[Section]],TB_notTB,1,FALSE))),"No",LEFT(Table5[[#This Row],[Section]],3)="ETB","PLS",LEFT(Table5[[#This Row],[Section]],1)="7","PDB",NOT(ISBLANK(Table5[[#This Row],[Section]])),"No")</f>
        <v>No</v>
      </c>
    </row>
    <row r="6412" spans="1:13" x14ac:dyDescent="0.25">
      <c r="A6412" s="126" t="s">
        <v>8705</v>
      </c>
      <c r="B6412" s="126" t="s">
        <v>29131</v>
      </c>
      <c r="C6412" s="126" t="s">
        <v>75</v>
      </c>
      <c r="D6412" s="127">
        <v>0.753</v>
      </c>
      <c r="E6412" s="128">
        <v>352</v>
      </c>
      <c r="F6412" s="128">
        <v>131</v>
      </c>
      <c r="G6412" s="126" t="s">
        <v>13721</v>
      </c>
      <c r="H6412" s="126" t="s">
        <v>21068</v>
      </c>
      <c r="I6412" s="126" t="s">
        <v>21069</v>
      </c>
      <c r="J6412" s="126" t="s">
        <v>26233</v>
      </c>
      <c r="K6412" s="9">
        <f>_xlfn.IFNA(VLOOKUP(Table5[[#This Row],[Section]],SubSill_Tier,2,FALSE),0)</f>
        <v>0</v>
      </c>
      <c r="L6412" s="9" t="str">
        <f t="shared" si="109"/>
        <v/>
      </c>
      <c r="M6412" s="205" t="str" cm="1">
        <f t="array" ref="M6412">_xlfn.IFS(NOT(ISERROR(VLOOKUP(Table5[[#This Row],[Section]],TB_notTB,1,FALSE))),"No",LEFT(Table5[[#This Row],[Section]],3)="ETB","PLS",LEFT(Table5[[#This Row],[Section]],1)="7","PDB",NOT(ISBLANK(Table5[[#This Row],[Section]])),"No")</f>
        <v>No</v>
      </c>
    </row>
    <row r="6413" spans="1:13" x14ac:dyDescent="0.25">
      <c r="A6413" s="126" t="s">
        <v>2838</v>
      </c>
      <c r="B6413" s="126" t="s">
        <v>2839</v>
      </c>
      <c r="C6413" s="126" t="s">
        <v>75</v>
      </c>
      <c r="D6413" s="127">
        <v>0.47899999999999998</v>
      </c>
      <c r="E6413" s="128">
        <v>258</v>
      </c>
      <c r="F6413" s="128">
        <v>258</v>
      </c>
      <c r="G6413" s="126" t="s">
        <v>13756</v>
      </c>
      <c r="H6413" s="126" t="s">
        <v>20179</v>
      </c>
      <c r="I6413" s="126" t="s">
        <v>20180</v>
      </c>
      <c r="J6413" s="126" t="s">
        <v>26232</v>
      </c>
      <c r="K6413" s="9">
        <f>_xlfn.IFNA(VLOOKUP(Table5[[#This Row],[Section]],SubSill_Tier,2,FALSE),0)</f>
        <v>0</v>
      </c>
      <c r="L6413" s="9" t="str">
        <f t="shared" si="109"/>
        <v/>
      </c>
      <c r="M6413" s="205" t="str" cm="1">
        <f t="array" ref="M6413">_xlfn.IFS(NOT(ISERROR(VLOOKUP(Table5[[#This Row],[Section]],TB_notTB,1,FALSE))),"No",LEFT(Table5[[#This Row],[Section]],3)="ETB","PLS",LEFT(Table5[[#This Row],[Section]],1)="7","PDB",NOT(ISBLANK(Table5[[#This Row],[Section]])),"No")</f>
        <v>No</v>
      </c>
    </row>
    <row r="6414" spans="1:13" x14ac:dyDescent="0.25">
      <c r="A6414" s="126" t="s">
        <v>2840</v>
      </c>
      <c r="B6414" s="126" t="s">
        <v>2841</v>
      </c>
      <c r="C6414" s="126" t="s">
        <v>75</v>
      </c>
      <c r="D6414" s="127">
        <v>0.30199999999999999</v>
      </c>
      <c r="E6414" s="128">
        <v>172</v>
      </c>
      <c r="F6414" s="128">
        <v>100</v>
      </c>
      <c r="G6414" s="126" t="s">
        <v>13756</v>
      </c>
      <c r="H6414" s="126" t="s">
        <v>20179</v>
      </c>
      <c r="I6414" s="126" t="s">
        <v>20180</v>
      </c>
      <c r="J6414" s="126" t="s">
        <v>26232</v>
      </c>
      <c r="K6414" s="9">
        <f>_xlfn.IFNA(VLOOKUP(Table5[[#This Row],[Section]],SubSill_Tier,2,FALSE),0)</f>
        <v>0</v>
      </c>
      <c r="L6414" s="9" t="str">
        <f t="shared" si="109"/>
        <v/>
      </c>
      <c r="M6414" s="205" t="str" cm="1">
        <f t="array" ref="M6414">_xlfn.IFS(NOT(ISERROR(VLOOKUP(Table5[[#This Row],[Section]],TB_notTB,1,FALSE))),"No",LEFT(Table5[[#This Row],[Section]],3)="ETB","PLS",LEFT(Table5[[#This Row],[Section]],1)="7","PDB",NOT(ISBLANK(Table5[[#This Row],[Section]])),"No")</f>
        <v>No</v>
      </c>
    </row>
    <row r="6415" spans="1:13" x14ac:dyDescent="0.25">
      <c r="A6415" s="126" t="s">
        <v>2842</v>
      </c>
      <c r="B6415" s="126" t="s">
        <v>13052</v>
      </c>
      <c r="C6415" s="126" t="s">
        <v>75</v>
      </c>
      <c r="D6415" s="127">
        <v>0.25800000000000001</v>
      </c>
      <c r="E6415" s="128">
        <v>120</v>
      </c>
      <c r="F6415" s="128">
        <v>120</v>
      </c>
      <c r="G6415" s="126" t="s">
        <v>13756</v>
      </c>
      <c r="H6415" s="126" t="s">
        <v>20179</v>
      </c>
      <c r="I6415" s="126" t="s">
        <v>20180</v>
      </c>
      <c r="J6415" s="126" t="s">
        <v>26232</v>
      </c>
      <c r="K6415" s="9">
        <f>_xlfn.IFNA(VLOOKUP(Table5[[#This Row],[Section]],SubSill_Tier,2,FALSE),0)</f>
        <v>0</v>
      </c>
      <c r="L6415" s="9" t="str">
        <f t="shared" si="109"/>
        <v/>
      </c>
      <c r="M6415" s="205" t="str" cm="1">
        <f t="array" ref="M6415">_xlfn.IFS(NOT(ISERROR(VLOOKUP(Table5[[#This Row],[Section]],TB_notTB,1,FALSE))),"No",LEFT(Table5[[#This Row],[Section]],3)="ETB","PLS",LEFT(Table5[[#This Row],[Section]],1)="7","PDB",NOT(ISBLANK(Table5[[#This Row],[Section]])),"No")</f>
        <v>No</v>
      </c>
    </row>
    <row r="6416" spans="1:13" x14ac:dyDescent="0.25">
      <c r="A6416" s="126" t="s">
        <v>2843</v>
      </c>
      <c r="B6416" s="126" t="s">
        <v>2844</v>
      </c>
      <c r="C6416" s="126" t="s">
        <v>75</v>
      </c>
      <c r="D6416" s="127">
        <v>0.64800000000000002</v>
      </c>
      <c r="E6416" s="128">
        <v>211</v>
      </c>
      <c r="F6416" s="128">
        <v>100</v>
      </c>
      <c r="G6416" s="126" t="s">
        <v>13756</v>
      </c>
      <c r="H6416" s="126" t="s">
        <v>20179</v>
      </c>
      <c r="I6416" s="126" t="s">
        <v>20180</v>
      </c>
      <c r="J6416" s="126" t="s">
        <v>26232</v>
      </c>
      <c r="K6416" s="9">
        <f>_xlfn.IFNA(VLOOKUP(Table5[[#This Row],[Section]],SubSill_Tier,2,FALSE),0)</f>
        <v>0</v>
      </c>
      <c r="L6416" s="9" t="str">
        <f t="shared" si="109"/>
        <v/>
      </c>
      <c r="M6416" s="205" t="str" cm="1">
        <f t="array" ref="M6416">_xlfn.IFS(NOT(ISERROR(VLOOKUP(Table5[[#This Row],[Section]],TB_notTB,1,FALSE))),"No",LEFT(Table5[[#This Row],[Section]],3)="ETB","PLS",LEFT(Table5[[#This Row],[Section]],1)="7","PDB",NOT(ISBLANK(Table5[[#This Row],[Section]])),"No")</f>
        <v>No</v>
      </c>
    </row>
    <row r="6417" spans="1:13" x14ac:dyDescent="0.25">
      <c r="A6417" s="126" t="s">
        <v>2845</v>
      </c>
      <c r="B6417" s="126" t="s">
        <v>2846</v>
      </c>
      <c r="C6417" s="126" t="s">
        <v>75</v>
      </c>
      <c r="D6417" s="127">
        <v>0.26100000000000001</v>
      </c>
      <c r="E6417" s="128">
        <v>152</v>
      </c>
      <c r="F6417" s="128">
        <v>100</v>
      </c>
      <c r="G6417" s="126" t="s">
        <v>13756</v>
      </c>
      <c r="H6417" s="126" t="s">
        <v>20179</v>
      </c>
      <c r="I6417" s="126" t="s">
        <v>20180</v>
      </c>
      <c r="J6417" s="126" t="s">
        <v>26232</v>
      </c>
      <c r="K6417" s="9">
        <f>_xlfn.IFNA(VLOOKUP(Table5[[#This Row],[Section]],SubSill_Tier,2,FALSE),0)</f>
        <v>0</v>
      </c>
      <c r="L6417" s="9" t="str">
        <f t="shared" si="109"/>
        <v/>
      </c>
      <c r="M6417" s="205" t="str" cm="1">
        <f t="array" ref="M6417">_xlfn.IFS(NOT(ISERROR(VLOOKUP(Table5[[#This Row],[Section]],TB_notTB,1,FALSE))),"No",LEFT(Table5[[#This Row],[Section]],3)="ETB","PLS",LEFT(Table5[[#This Row],[Section]],1)="7","PDB",NOT(ISBLANK(Table5[[#This Row],[Section]])),"No")</f>
        <v>No</v>
      </c>
    </row>
    <row r="6418" spans="1:13" x14ac:dyDescent="0.25">
      <c r="A6418" s="126" t="s">
        <v>2847</v>
      </c>
      <c r="B6418" s="126" t="s">
        <v>2848</v>
      </c>
      <c r="C6418" s="126" t="s">
        <v>75</v>
      </c>
      <c r="D6418" s="127">
        <v>0.38600000000000001</v>
      </c>
      <c r="E6418" s="128">
        <v>223</v>
      </c>
      <c r="F6418" s="128">
        <v>110</v>
      </c>
      <c r="G6418" s="126" t="s">
        <v>13756</v>
      </c>
      <c r="H6418" s="126" t="s">
        <v>20179</v>
      </c>
      <c r="I6418" s="126" t="s">
        <v>20180</v>
      </c>
      <c r="J6418" s="126" t="s">
        <v>26232</v>
      </c>
      <c r="K6418" s="9">
        <f>_xlfn.IFNA(VLOOKUP(Table5[[#This Row],[Section]],SubSill_Tier,2,FALSE),0)</f>
        <v>0</v>
      </c>
      <c r="L6418" s="9" t="str">
        <f t="shared" si="109"/>
        <v/>
      </c>
      <c r="M6418" s="205" t="str" cm="1">
        <f t="array" ref="M6418">_xlfn.IFS(NOT(ISERROR(VLOOKUP(Table5[[#This Row],[Section]],TB_notTB,1,FALSE))),"No",LEFT(Table5[[#This Row],[Section]],3)="ETB","PLS",LEFT(Table5[[#This Row],[Section]],1)="7","PDB",NOT(ISBLANK(Table5[[#This Row],[Section]])),"No")</f>
        <v>No</v>
      </c>
    </row>
    <row r="6419" spans="1:13" x14ac:dyDescent="0.25">
      <c r="A6419" s="126" t="s">
        <v>8706</v>
      </c>
      <c r="B6419" s="126" t="s">
        <v>8707</v>
      </c>
      <c r="C6419" s="126" t="s">
        <v>75</v>
      </c>
      <c r="D6419" s="127">
        <v>0.251</v>
      </c>
      <c r="E6419" s="128">
        <v>127</v>
      </c>
      <c r="F6419" s="128">
        <v>127</v>
      </c>
      <c r="G6419" s="126" t="s">
        <v>13720</v>
      </c>
      <c r="H6419" s="126" t="s">
        <v>20130</v>
      </c>
      <c r="I6419" s="126" t="s">
        <v>20131</v>
      </c>
      <c r="J6419" s="126" t="s">
        <v>26235</v>
      </c>
      <c r="K6419" s="9">
        <f>_xlfn.IFNA(VLOOKUP(Table5[[#This Row],[Section]],SubSill_Tier,2,FALSE),0)</f>
        <v>0</v>
      </c>
      <c r="L6419" s="9" t="str">
        <f t="shared" si="109"/>
        <v/>
      </c>
      <c r="M6419" s="205" t="str" cm="1">
        <f t="array" ref="M6419">_xlfn.IFS(NOT(ISERROR(VLOOKUP(Table5[[#This Row],[Section]],TB_notTB,1,FALSE))),"No",LEFT(Table5[[#This Row],[Section]],3)="ETB","PLS",LEFT(Table5[[#This Row],[Section]],1)="7","PDB",NOT(ISBLANK(Table5[[#This Row],[Section]])),"No")</f>
        <v>No</v>
      </c>
    </row>
    <row r="6420" spans="1:13" x14ac:dyDescent="0.25">
      <c r="A6420" s="126" t="s">
        <v>8708</v>
      </c>
      <c r="B6420" s="126" t="s">
        <v>12883</v>
      </c>
      <c r="C6420" s="126" t="s">
        <v>75</v>
      </c>
      <c r="D6420" s="127">
        <v>1.1930000000000001</v>
      </c>
      <c r="E6420" s="128">
        <v>462</v>
      </c>
      <c r="F6420" s="128">
        <v>462</v>
      </c>
      <c r="G6420" s="126" t="s">
        <v>13716</v>
      </c>
      <c r="H6420" s="126" t="s">
        <v>21094</v>
      </c>
      <c r="I6420" s="126" t="s">
        <v>21095</v>
      </c>
      <c r="J6420" s="126" t="s">
        <v>26233</v>
      </c>
      <c r="K6420" s="9">
        <f>_xlfn.IFNA(VLOOKUP(Table5[[#This Row],[Section]],SubSill_Tier,2,FALSE),0)</f>
        <v>0</v>
      </c>
      <c r="L6420" s="9" t="str">
        <f t="shared" si="109"/>
        <v>Wall</v>
      </c>
      <c r="M6420" s="205" t="str" cm="1">
        <f t="array" ref="M6420">_xlfn.IFS(NOT(ISERROR(VLOOKUP(Table5[[#This Row],[Section]],TB_notTB,1,FALSE))),"No",LEFT(Table5[[#This Row],[Section]],3)="ETB","PLS",LEFT(Table5[[#This Row],[Section]],1)="7","PDB",NOT(ISBLANK(Table5[[#This Row],[Section]])),"No")</f>
        <v>No</v>
      </c>
    </row>
    <row r="6421" spans="1:13" x14ac:dyDescent="0.25">
      <c r="A6421" s="126" t="s">
        <v>8709</v>
      </c>
      <c r="B6421" s="126" t="s">
        <v>12714</v>
      </c>
      <c r="C6421" s="126" t="s">
        <v>75</v>
      </c>
      <c r="D6421" s="127">
        <v>0.88900000000000001</v>
      </c>
      <c r="E6421" s="128">
        <v>313</v>
      </c>
      <c r="F6421" s="128">
        <v>149</v>
      </c>
      <c r="G6421" s="126" t="s">
        <v>21170</v>
      </c>
      <c r="H6421" s="126" t="s">
        <v>21171</v>
      </c>
      <c r="I6421" s="126" t="s">
        <v>21172</v>
      </c>
      <c r="J6421" s="126" t="s">
        <v>26233</v>
      </c>
      <c r="K6421" s="9">
        <f>_xlfn.IFNA(VLOOKUP(Table5[[#This Row],[Section]],SubSill_Tier,2,FALSE),0)</f>
        <v>0</v>
      </c>
      <c r="L6421" s="9" t="str">
        <f t="shared" si="109"/>
        <v>Wall</v>
      </c>
      <c r="M6421" s="205" t="str" cm="1">
        <f t="array" ref="M6421">_xlfn.IFS(NOT(ISERROR(VLOOKUP(Table5[[#This Row],[Section]],TB_notTB,1,FALSE))),"No",LEFT(Table5[[#This Row],[Section]],3)="ETB","PLS",LEFT(Table5[[#This Row],[Section]],1)="7","PDB",NOT(ISBLANK(Table5[[#This Row],[Section]])),"No")</f>
        <v>No</v>
      </c>
    </row>
    <row r="6422" spans="1:13" x14ac:dyDescent="0.25">
      <c r="A6422" s="126" t="s">
        <v>16278</v>
      </c>
      <c r="B6422" s="126" t="s">
        <v>16279</v>
      </c>
      <c r="C6422" s="126" t="s">
        <v>75</v>
      </c>
      <c r="D6422" s="127">
        <v>0.69399999999999995</v>
      </c>
      <c r="E6422" s="128">
        <v>396</v>
      </c>
      <c r="F6422" s="128">
        <v>315</v>
      </c>
      <c r="G6422" s="126" t="s">
        <v>14942</v>
      </c>
      <c r="H6422" s="126" t="s">
        <v>20251</v>
      </c>
      <c r="I6422" s="126" t="s">
        <v>27881</v>
      </c>
      <c r="J6422" s="126" t="s">
        <v>26286</v>
      </c>
      <c r="K6422" s="9">
        <f>_xlfn.IFNA(VLOOKUP(Table5[[#This Row],[Section]],SubSill_Tier,2,FALSE),0)</f>
        <v>0</v>
      </c>
      <c r="L6422" s="9" t="str">
        <f t="shared" si="109"/>
        <v/>
      </c>
      <c r="M6422" s="205" t="str" cm="1">
        <f t="array" ref="M6422">_xlfn.IFS(NOT(ISERROR(VLOOKUP(Table5[[#This Row],[Section]],TB_notTB,1,FALSE))),"No",LEFT(Table5[[#This Row],[Section]],3)="ETB","PLS",LEFT(Table5[[#This Row],[Section]],1)="7","PDB",NOT(ISBLANK(Table5[[#This Row],[Section]])),"No")</f>
        <v>No</v>
      </c>
    </row>
    <row r="6423" spans="1:13" x14ac:dyDescent="0.25">
      <c r="A6423" s="126" t="s">
        <v>16280</v>
      </c>
      <c r="B6423" s="126" t="s">
        <v>16281</v>
      </c>
      <c r="C6423" s="126" t="s">
        <v>75</v>
      </c>
      <c r="D6423" s="127">
        <v>0.41899999999999998</v>
      </c>
      <c r="E6423" s="128">
        <v>232</v>
      </c>
      <c r="F6423" s="128">
        <v>147</v>
      </c>
      <c r="G6423" s="126" t="s">
        <v>14942</v>
      </c>
      <c r="H6423" s="126" t="s">
        <v>20251</v>
      </c>
      <c r="I6423" s="126" t="s">
        <v>27881</v>
      </c>
      <c r="J6423" s="126" t="s">
        <v>26286</v>
      </c>
      <c r="K6423" s="9">
        <f>_xlfn.IFNA(VLOOKUP(Table5[[#This Row],[Section]],SubSill_Tier,2,FALSE),0)</f>
        <v>0</v>
      </c>
      <c r="L6423" s="9" t="str">
        <f t="shared" si="109"/>
        <v/>
      </c>
      <c r="M6423" s="205" t="str" cm="1">
        <f t="array" ref="M6423">_xlfn.IFS(NOT(ISERROR(VLOOKUP(Table5[[#This Row],[Section]],TB_notTB,1,FALSE))),"No",LEFT(Table5[[#This Row],[Section]],3)="ETB","PLS",LEFT(Table5[[#This Row],[Section]],1)="7","PDB",NOT(ISBLANK(Table5[[#This Row],[Section]])),"No")</f>
        <v>No</v>
      </c>
    </row>
    <row r="6424" spans="1:13" x14ac:dyDescent="0.25">
      <c r="A6424" s="126" t="s">
        <v>16282</v>
      </c>
      <c r="B6424" s="126" t="s">
        <v>16283</v>
      </c>
      <c r="C6424" s="126" t="s">
        <v>75</v>
      </c>
      <c r="D6424" s="127">
        <v>0.46899999999999997</v>
      </c>
      <c r="E6424" s="128">
        <v>249</v>
      </c>
      <c r="F6424" s="128">
        <v>110</v>
      </c>
      <c r="G6424" s="126" t="s">
        <v>14942</v>
      </c>
      <c r="H6424" s="126" t="s">
        <v>20251</v>
      </c>
      <c r="I6424" s="126" t="s">
        <v>27881</v>
      </c>
      <c r="J6424" s="126" t="s">
        <v>26286</v>
      </c>
      <c r="K6424" s="9">
        <f>_xlfn.IFNA(VLOOKUP(Table5[[#This Row],[Section]],SubSill_Tier,2,FALSE),0)</f>
        <v>0</v>
      </c>
      <c r="L6424" s="9" t="str">
        <f t="shared" si="109"/>
        <v/>
      </c>
      <c r="M6424" s="205" t="str" cm="1">
        <f t="array" ref="M6424">_xlfn.IFS(NOT(ISERROR(VLOOKUP(Table5[[#This Row],[Section]],TB_notTB,1,FALSE))),"No",LEFT(Table5[[#This Row],[Section]],3)="ETB","PLS",LEFT(Table5[[#This Row],[Section]],1)="7","PDB",NOT(ISBLANK(Table5[[#This Row],[Section]])),"No")</f>
        <v>No</v>
      </c>
    </row>
    <row r="6425" spans="1:13" x14ac:dyDescent="0.25">
      <c r="A6425" s="126" t="s">
        <v>2849</v>
      </c>
      <c r="B6425" s="126" t="s">
        <v>2850</v>
      </c>
      <c r="C6425" s="126" t="s">
        <v>75</v>
      </c>
      <c r="D6425" s="127">
        <v>1.1559999999999999</v>
      </c>
      <c r="E6425" s="128">
        <v>267</v>
      </c>
      <c r="F6425" s="128">
        <v>158</v>
      </c>
      <c r="G6425" s="126" t="s">
        <v>13756</v>
      </c>
      <c r="H6425" s="126" t="s">
        <v>20179</v>
      </c>
      <c r="I6425" s="126" t="s">
        <v>20180</v>
      </c>
      <c r="J6425" s="126" t="s">
        <v>26232</v>
      </c>
      <c r="K6425" s="9">
        <f>_xlfn.IFNA(VLOOKUP(Table5[[#This Row],[Section]],SubSill_Tier,2,FALSE),0)</f>
        <v>0</v>
      </c>
      <c r="L6425" s="9" t="str">
        <f t="shared" si="109"/>
        <v/>
      </c>
      <c r="M6425" s="205" t="str" cm="1">
        <f t="array" ref="M6425">_xlfn.IFS(NOT(ISERROR(VLOOKUP(Table5[[#This Row],[Section]],TB_notTB,1,FALSE))),"No",LEFT(Table5[[#This Row],[Section]],3)="ETB","PLS",LEFT(Table5[[#This Row],[Section]],1)="7","PDB",NOT(ISBLANK(Table5[[#This Row],[Section]])),"No")</f>
        <v>No</v>
      </c>
    </row>
    <row r="6426" spans="1:13" x14ac:dyDescent="0.25">
      <c r="A6426" s="126" t="s">
        <v>2851</v>
      </c>
      <c r="B6426" s="126" t="s">
        <v>2852</v>
      </c>
      <c r="C6426" s="126" t="s">
        <v>75</v>
      </c>
      <c r="D6426" s="127">
        <v>0.29099999999999998</v>
      </c>
      <c r="E6426" s="128">
        <v>159</v>
      </c>
      <c r="F6426" s="128">
        <v>100</v>
      </c>
      <c r="G6426" s="126" t="s">
        <v>13756</v>
      </c>
      <c r="H6426" s="126" t="s">
        <v>20179</v>
      </c>
      <c r="I6426" s="126" t="s">
        <v>20180</v>
      </c>
      <c r="J6426" s="126" t="s">
        <v>26232</v>
      </c>
      <c r="K6426" s="9">
        <f>_xlfn.IFNA(VLOOKUP(Table5[[#This Row],[Section]],SubSill_Tier,2,FALSE),0)</f>
        <v>0</v>
      </c>
      <c r="L6426" s="9" t="str">
        <f t="shared" si="109"/>
        <v/>
      </c>
      <c r="M6426" s="205" t="str" cm="1">
        <f t="array" ref="M6426">_xlfn.IFS(NOT(ISERROR(VLOOKUP(Table5[[#This Row],[Section]],TB_notTB,1,FALSE))),"No",LEFT(Table5[[#This Row],[Section]],3)="ETB","PLS",LEFT(Table5[[#This Row],[Section]],1)="7","PDB",NOT(ISBLANK(Table5[[#This Row],[Section]])),"No")</f>
        <v>No</v>
      </c>
    </row>
    <row r="6427" spans="1:13" x14ac:dyDescent="0.25">
      <c r="A6427" s="126" t="s">
        <v>8710</v>
      </c>
      <c r="B6427" s="126" t="s">
        <v>13247</v>
      </c>
      <c r="C6427" s="126" t="s">
        <v>75</v>
      </c>
      <c r="D6427" s="127">
        <v>5.1550000000000002</v>
      </c>
      <c r="E6427" s="128">
        <v>340</v>
      </c>
      <c r="F6427" s="128">
        <v>340</v>
      </c>
      <c r="G6427" s="126" t="s">
        <v>13715</v>
      </c>
      <c r="H6427" s="126" t="s">
        <v>20141</v>
      </c>
      <c r="I6427" s="126" t="s">
        <v>20142</v>
      </c>
      <c r="J6427" s="126" t="s">
        <v>26244</v>
      </c>
      <c r="K6427" s="9">
        <f>_xlfn.IFNA(VLOOKUP(Table5[[#This Row],[Section]],SubSill_Tier,2,FALSE),0)</f>
        <v>0</v>
      </c>
      <c r="L6427" s="9" t="str">
        <f t="shared" si="109"/>
        <v>Wall</v>
      </c>
      <c r="M6427" s="205" t="str" cm="1">
        <f t="array" ref="M6427">_xlfn.IFS(NOT(ISERROR(VLOOKUP(Table5[[#This Row],[Section]],TB_notTB,1,FALSE))),"No",LEFT(Table5[[#This Row],[Section]],3)="ETB","PLS",LEFT(Table5[[#This Row],[Section]],1)="7","PDB",NOT(ISBLANK(Table5[[#This Row],[Section]])),"No")</f>
        <v>No</v>
      </c>
    </row>
    <row r="6428" spans="1:13" x14ac:dyDescent="0.25">
      <c r="A6428" s="126" t="s">
        <v>2853</v>
      </c>
      <c r="B6428" s="126" t="s">
        <v>2854</v>
      </c>
      <c r="C6428" s="126" t="s">
        <v>75</v>
      </c>
      <c r="D6428" s="127">
        <v>0.53700000000000003</v>
      </c>
      <c r="E6428" s="128">
        <v>100</v>
      </c>
      <c r="F6428" s="128">
        <v>100</v>
      </c>
      <c r="G6428" s="126" t="s">
        <v>13756</v>
      </c>
      <c r="H6428" s="126" t="s">
        <v>20179</v>
      </c>
      <c r="I6428" s="126" t="s">
        <v>20180</v>
      </c>
      <c r="J6428" s="126" t="s">
        <v>26232</v>
      </c>
      <c r="K6428" s="9">
        <f>_xlfn.IFNA(VLOOKUP(Table5[[#This Row],[Section]],SubSill_Tier,2,FALSE),0)</f>
        <v>0</v>
      </c>
      <c r="L6428" s="9" t="str">
        <f t="shared" si="109"/>
        <v/>
      </c>
      <c r="M6428" s="205" t="str" cm="1">
        <f t="array" ref="M6428">_xlfn.IFS(NOT(ISERROR(VLOOKUP(Table5[[#This Row],[Section]],TB_notTB,1,FALSE))),"No",LEFT(Table5[[#This Row],[Section]],3)="ETB","PLS",LEFT(Table5[[#This Row],[Section]],1)="7","PDB",NOT(ISBLANK(Table5[[#This Row],[Section]])),"No")</f>
        <v>No</v>
      </c>
    </row>
    <row r="6429" spans="1:13" x14ac:dyDescent="0.25">
      <c r="A6429" s="126" t="s">
        <v>29515</v>
      </c>
      <c r="B6429" s="126" t="s">
        <v>29516</v>
      </c>
      <c r="C6429" s="126" t="s">
        <v>75</v>
      </c>
      <c r="D6429" s="127">
        <v>3.6669999999999998</v>
      </c>
      <c r="E6429" s="128">
        <v>283</v>
      </c>
      <c r="F6429" s="128">
        <v>100</v>
      </c>
      <c r="G6429" s="126" t="s">
        <v>13716</v>
      </c>
      <c r="H6429" s="126" t="s">
        <v>21094</v>
      </c>
      <c r="I6429" s="126" t="s">
        <v>21095</v>
      </c>
      <c r="J6429" s="126" t="s">
        <v>26237</v>
      </c>
      <c r="K6429" s="9">
        <f>_xlfn.IFNA(VLOOKUP(Table5[[#This Row],[Section]],SubSill_Tier,2,FALSE),0)</f>
        <v>0</v>
      </c>
      <c r="L6429" s="9" t="str">
        <f t="shared" si="109"/>
        <v/>
      </c>
      <c r="M6429" s="205" t="str" cm="1">
        <f t="array" ref="M6429">_xlfn.IFS(NOT(ISERROR(VLOOKUP(Table5[[#This Row],[Section]],TB_notTB,1,FALSE))),"No",LEFT(Table5[[#This Row],[Section]],3)="ETB","PLS",LEFT(Table5[[#This Row],[Section]],1)="7","PDB",NOT(ISBLANK(Table5[[#This Row],[Section]])),"No")</f>
        <v>No</v>
      </c>
    </row>
    <row r="6430" spans="1:13" x14ac:dyDescent="0.25">
      <c r="A6430" s="126" t="s">
        <v>2855</v>
      </c>
      <c r="B6430" s="126" t="s">
        <v>2856</v>
      </c>
      <c r="C6430" s="126" t="s">
        <v>75</v>
      </c>
      <c r="D6430" s="127">
        <v>0.68500000000000005</v>
      </c>
      <c r="E6430" s="128">
        <v>217</v>
      </c>
      <c r="F6430" s="128">
        <v>100</v>
      </c>
      <c r="G6430" s="126" t="s">
        <v>13756</v>
      </c>
      <c r="H6430" s="126" t="s">
        <v>20179</v>
      </c>
      <c r="I6430" s="126" t="s">
        <v>20180</v>
      </c>
      <c r="J6430" s="126" t="s">
        <v>26232</v>
      </c>
      <c r="K6430" s="9">
        <f>_xlfn.IFNA(VLOOKUP(Table5[[#This Row],[Section]],SubSill_Tier,2,FALSE),0)</f>
        <v>0</v>
      </c>
      <c r="L6430" s="9" t="str">
        <f t="shared" si="109"/>
        <v/>
      </c>
      <c r="M6430" s="205" t="str" cm="1">
        <f t="array" ref="M6430">_xlfn.IFS(NOT(ISERROR(VLOOKUP(Table5[[#This Row],[Section]],TB_notTB,1,FALSE))),"No",LEFT(Table5[[#This Row],[Section]],3)="ETB","PLS",LEFT(Table5[[#This Row],[Section]],1)="7","PDB",NOT(ISBLANK(Table5[[#This Row],[Section]])),"No")</f>
        <v>No</v>
      </c>
    </row>
    <row r="6431" spans="1:13" x14ac:dyDescent="0.25">
      <c r="A6431" s="126" t="s">
        <v>21259</v>
      </c>
      <c r="B6431" s="126" t="s">
        <v>21260</v>
      </c>
      <c r="C6431" s="126" t="s">
        <v>98</v>
      </c>
      <c r="D6431" s="127">
        <v>0.27800000000000002</v>
      </c>
      <c r="E6431" s="128">
        <v>152</v>
      </c>
      <c r="F6431" s="128">
        <v>152</v>
      </c>
      <c r="G6431" s="126" t="s">
        <v>13716</v>
      </c>
      <c r="H6431" s="126" t="s">
        <v>21094</v>
      </c>
      <c r="I6431" s="126" t="s">
        <v>21095</v>
      </c>
      <c r="J6431" s="126" t="s">
        <v>26233</v>
      </c>
      <c r="K6431" s="9">
        <f>_xlfn.IFNA(VLOOKUP(Table5[[#This Row],[Section]],SubSill_Tier,2,FALSE),0)</f>
        <v>0</v>
      </c>
      <c r="L6431" s="9" t="str">
        <f t="shared" si="109"/>
        <v>Wall</v>
      </c>
      <c r="M6431" s="205" t="str" cm="1">
        <f t="array" ref="M6431">_xlfn.IFS(NOT(ISERROR(VLOOKUP(Table5[[#This Row],[Section]],TB_notTB,1,FALSE))),"No",LEFT(Table5[[#This Row],[Section]],3)="ETB","PLS",LEFT(Table5[[#This Row],[Section]],1)="7","PDB",NOT(ISBLANK(Table5[[#This Row],[Section]])),"No")</f>
        <v>No</v>
      </c>
    </row>
    <row r="6432" spans="1:13" x14ac:dyDescent="0.25">
      <c r="A6432" s="126" t="s">
        <v>8711</v>
      </c>
      <c r="B6432" s="126" t="s">
        <v>8712</v>
      </c>
      <c r="C6432" s="126" t="s">
        <v>75</v>
      </c>
      <c r="D6432" s="127">
        <v>0.14699999999999999</v>
      </c>
      <c r="E6432" s="128">
        <v>100</v>
      </c>
      <c r="F6432" s="128">
        <v>100</v>
      </c>
      <c r="G6432" s="126" t="s">
        <v>13716</v>
      </c>
      <c r="H6432" s="126" t="s">
        <v>21094</v>
      </c>
      <c r="I6432" s="126" t="s">
        <v>21095</v>
      </c>
      <c r="J6432" s="126" t="s">
        <v>26233</v>
      </c>
      <c r="K6432" s="9">
        <f>_xlfn.IFNA(VLOOKUP(Table5[[#This Row],[Section]],SubSill_Tier,2,FALSE),0)</f>
        <v>0</v>
      </c>
      <c r="L6432" s="9" t="str">
        <f t="shared" si="109"/>
        <v>Wall</v>
      </c>
      <c r="M6432" s="205" t="str" cm="1">
        <f t="array" ref="M6432">_xlfn.IFS(NOT(ISERROR(VLOOKUP(Table5[[#This Row],[Section]],TB_notTB,1,FALSE))),"No",LEFT(Table5[[#This Row],[Section]],3)="ETB","PLS",LEFT(Table5[[#This Row],[Section]],1)="7","PDB",NOT(ISBLANK(Table5[[#This Row],[Section]])),"No")</f>
        <v>No</v>
      </c>
    </row>
    <row r="6433" spans="1:13" x14ac:dyDescent="0.25">
      <c r="A6433" s="126" t="s">
        <v>2857</v>
      </c>
      <c r="B6433" s="126" t="s">
        <v>2858</v>
      </c>
      <c r="C6433" s="126" t="s">
        <v>75</v>
      </c>
      <c r="D6433" s="127">
        <v>1.5369999999999999</v>
      </c>
      <c r="E6433" s="128">
        <v>573</v>
      </c>
      <c r="F6433" s="128">
        <v>358</v>
      </c>
      <c r="G6433" s="126" t="s">
        <v>13756</v>
      </c>
      <c r="H6433" s="126" t="s">
        <v>20179</v>
      </c>
      <c r="I6433" s="126" t="s">
        <v>20180</v>
      </c>
      <c r="J6433" s="126" t="s">
        <v>26232</v>
      </c>
      <c r="K6433" s="9">
        <f>_xlfn.IFNA(VLOOKUP(Table5[[#This Row],[Section]],SubSill_Tier,2,FALSE),0)</f>
        <v>0</v>
      </c>
      <c r="L6433" s="9" t="str">
        <f t="shared" si="109"/>
        <v/>
      </c>
      <c r="M6433" s="205" t="str" cm="1">
        <f t="array" ref="M6433">_xlfn.IFS(NOT(ISERROR(VLOOKUP(Table5[[#This Row],[Section]],TB_notTB,1,FALSE))),"No",LEFT(Table5[[#This Row],[Section]],3)="ETB","PLS",LEFT(Table5[[#This Row],[Section]],1)="7","PDB",NOT(ISBLANK(Table5[[#This Row],[Section]])),"No")</f>
        <v>No</v>
      </c>
    </row>
    <row r="6434" spans="1:13" x14ac:dyDescent="0.25">
      <c r="A6434" s="126" t="s">
        <v>2859</v>
      </c>
      <c r="B6434" s="126" t="s">
        <v>2860</v>
      </c>
      <c r="C6434" s="126" t="s">
        <v>75</v>
      </c>
      <c r="D6434" s="127">
        <v>0.52800000000000002</v>
      </c>
      <c r="E6434" s="128">
        <v>217</v>
      </c>
      <c r="F6434" s="128">
        <v>100</v>
      </c>
      <c r="G6434" s="126" t="s">
        <v>13756</v>
      </c>
      <c r="H6434" s="126" t="s">
        <v>20179</v>
      </c>
      <c r="I6434" s="126" t="s">
        <v>20180</v>
      </c>
      <c r="J6434" s="126" t="s">
        <v>26232</v>
      </c>
      <c r="K6434" s="9">
        <f>_xlfn.IFNA(VLOOKUP(Table5[[#This Row],[Section]],SubSill_Tier,2,FALSE),0)</f>
        <v>0</v>
      </c>
      <c r="L6434" s="9" t="str">
        <f t="shared" si="109"/>
        <v/>
      </c>
      <c r="M6434" s="205" t="str" cm="1">
        <f t="array" ref="M6434">_xlfn.IFS(NOT(ISERROR(VLOOKUP(Table5[[#This Row],[Section]],TB_notTB,1,FALSE))),"No",LEFT(Table5[[#This Row],[Section]],3)="ETB","PLS",LEFT(Table5[[#This Row],[Section]],1)="7","PDB",NOT(ISBLANK(Table5[[#This Row],[Section]])),"No")</f>
        <v>No</v>
      </c>
    </row>
    <row r="6435" spans="1:13" x14ac:dyDescent="0.25">
      <c r="A6435" s="126" t="s">
        <v>2861</v>
      </c>
      <c r="B6435" s="126" t="s">
        <v>2862</v>
      </c>
      <c r="C6435" s="126" t="s">
        <v>75</v>
      </c>
      <c r="D6435" s="127">
        <v>1.456</v>
      </c>
      <c r="E6435" s="128">
        <v>519</v>
      </c>
      <c r="F6435" s="128">
        <v>280</v>
      </c>
      <c r="G6435" s="126" t="s">
        <v>13756</v>
      </c>
      <c r="H6435" s="126" t="s">
        <v>20179</v>
      </c>
      <c r="I6435" s="126" t="s">
        <v>20180</v>
      </c>
      <c r="J6435" s="126" t="s">
        <v>26232</v>
      </c>
      <c r="K6435" s="9">
        <f>_xlfn.IFNA(VLOOKUP(Table5[[#This Row],[Section]],SubSill_Tier,2,FALSE),0)</f>
        <v>0</v>
      </c>
      <c r="L6435" s="9" t="str">
        <f t="shared" si="109"/>
        <v/>
      </c>
      <c r="M6435" s="205" t="str" cm="1">
        <f t="array" ref="M6435">_xlfn.IFS(NOT(ISERROR(VLOOKUP(Table5[[#This Row],[Section]],TB_notTB,1,FALSE))),"No",LEFT(Table5[[#This Row],[Section]],3)="ETB","PLS",LEFT(Table5[[#This Row],[Section]],1)="7","PDB",NOT(ISBLANK(Table5[[#This Row],[Section]])),"No")</f>
        <v>No</v>
      </c>
    </row>
    <row r="6436" spans="1:13" x14ac:dyDescent="0.25">
      <c r="A6436" s="126" t="s">
        <v>2863</v>
      </c>
      <c r="B6436" s="126" t="s">
        <v>2864</v>
      </c>
      <c r="C6436" s="126" t="s">
        <v>75</v>
      </c>
      <c r="D6436" s="127">
        <v>0.99199999999999999</v>
      </c>
      <c r="E6436" s="128">
        <v>413</v>
      </c>
      <c r="F6436" s="128">
        <v>133</v>
      </c>
      <c r="G6436" s="126" t="s">
        <v>13756</v>
      </c>
      <c r="H6436" s="126" t="s">
        <v>20179</v>
      </c>
      <c r="I6436" s="126" t="s">
        <v>20180</v>
      </c>
      <c r="J6436" s="126" t="s">
        <v>26232</v>
      </c>
      <c r="K6436" s="9">
        <f>_xlfn.IFNA(VLOOKUP(Table5[[#This Row],[Section]],SubSill_Tier,2,FALSE),0)</f>
        <v>0</v>
      </c>
      <c r="L6436" s="9" t="str">
        <f t="shared" si="109"/>
        <v/>
      </c>
      <c r="M6436" s="205" t="str" cm="1">
        <f t="array" ref="M6436">_xlfn.IFS(NOT(ISERROR(VLOOKUP(Table5[[#This Row],[Section]],TB_notTB,1,FALSE))),"No",LEFT(Table5[[#This Row],[Section]],3)="ETB","PLS",LEFT(Table5[[#This Row],[Section]],1)="7","PDB",NOT(ISBLANK(Table5[[#This Row],[Section]])),"No")</f>
        <v>No</v>
      </c>
    </row>
    <row r="6437" spans="1:13" x14ac:dyDescent="0.25">
      <c r="A6437" s="126" t="s">
        <v>2865</v>
      </c>
      <c r="B6437" s="126" t="s">
        <v>2866</v>
      </c>
      <c r="C6437" s="126" t="s">
        <v>75</v>
      </c>
      <c r="D6437" s="127">
        <v>1.0249999999999999</v>
      </c>
      <c r="E6437" s="128">
        <v>381</v>
      </c>
      <c r="F6437" s="128">
        <v>236</v>
      </c>
      <c r="G6437" s="126" t="s">
        <v>13756</v>
      </c>
      <c r="H6437" s="126" t="s">
        <v>20179</v>
      </c>
      <c r="I6437" s="126" t="s">
        <v>20180</v>
      </c>
      <c r="J6437" s="126" t="s">
        <v>26232</v>
      </c>
      <c r="K6437" s="9">
        <f>_xlfn.IFNA(VLOOKUP(Table5[[#This Row],[Section]],SubSill_Tier,2,FALSE),0)</f>
        <v>0</v>
      </c>
      <c r="L6437" s="9" t="str">
        <f t="shared" si="109"/>
        <v/>
      </c>
      <c r="M6437" s="205" t="str" cm="1">
        <f t="array" ref="M6437">_xlfn.IFS(NOT(ISERROR(VLOOKUP(Table5[[#This Row],[Section]],TB_notTB,1,FALSE))),"No",LEFT(Table5[[#This Row],[Section]],3)="ETB","PLS",LEFT(Table5[[#This Row],[Section]],1)="7","PDB",NOT(ISBLANK(Table5[[#This Row],[Section]])),"No")</f>
        <v>No</v>
      </c>
    </row>
    <row r="6438" spans="1:13" x14ac:dyDescent="0.25">
      <c r="A6438" s="126" t="s">
        <v>2867</v>
      </c>
      <c r="B6438" s="126" t="s">
        <v>2868</v>
      </c>
      <c r="C6438" s="126" t="s">
        <v>75</v>
      </c>
      <c r="D6438" s="127">
        <v>0.74099999999999999</v>
      </c>
      <c r="E6438" s="128">
        <v>255</v>
      </c>
      <c r="F6438" s="128">
        <v>121</v>
      </c>
      <c r="G6438" s="126" t="s">
        <v>13756</v>
      </c>
      <c r="H6438" s="126" t="s">
        <v>20179</v>
      </c>
      <c r="I6438" s="126" t="s">
        <v>20180</v>
      </c>
      <c r="J6438" s="126" t="s">
        <v>26232</v>
      </c>
      <c r="K6438" s="9">
        <f>_xlfn.IFNA(VLOOKUP(Table5[[#This Row],[Section]],SubSill_Tier,2,FALSE),0)</f>
        <v>0</v>
      </c>
      <c r="L6438" s="9" t="str">
        <f t="shared" si="109"/>
        <v/>
      </c>
      <c r="M6438" s="205" t="str" cm="1">
        <f t="array" ref="M6438">_xlfn.IFS(NOT(ISERROR(VLOOKUP(Table5[[#This Row],[Section]],TB_notTB,1,FALSE))),"No",LEFT(Table5[[#This Row],[Section]],3)="ETB","PLS",LEFT(Table5[[#This Row],[Section]],1)="7","PDB",NOT(ISBLANK(Table5[[#This Row],[Section]])),"No")</f>
        <v>No</v>
      </c>
    </row>
    <row r="6439" spans="1:13" x14ac:dyDescent="0.25">
      <c r="A6439" s="126" t="s">
        <v>2869</v>
      </c>
      <c r="B6439" s="126" t="s">
        <v>2870</v>
      </c>
      <c r="C6439" s="126" t="s">
        <v>75</v>
      </c>
      <c r="D6439" s="127">
        <v>0.69</v>
      </c>
      <c r="E6439" s="128">
        <v>176</v>
      </c>
      <c r="F6439" s="128">
        <v>127</v>
      </c>
      <c r="G6439" s="126" t="s">
        <v>13756</v>
      </c>
      <c r="H6439" s="126" t="s">
        <v>20179</v>
      </c>
      <c r="I6439" s="126" t="s">
        <v>20180</v>
      </c>
      <c r="J6439" s="126" t="s">
        <v>26232</v>
      </c>
      <c r="K6439" s="9">
        <f>_xlfn.IFNA(VLOOKUP(Table5[[#This Row],[Section]],SubSill_Tier,2,FALSE),0)</f>
        <v>0</v>
      </c>
      <c r="L6439" s="9" t="str">
        <f t="shared" si="109"/>
        <v/>
      </c>
      <c r="M6439" s="205" t="str" cm="1">
        <f t="array" ref="M6439">_xlfn.IFS(NOT(ISERROR(VLOOKUP(Table5[[#This Row],[Section]],TB_notTB,1,FALSE))),"No",LEFT(Table5[[#This Row],[Section]],3)="ETB","PLS",LEFT(Table5[[#This Row],[Section]],1)="7","PDB",NOT(ISBLANK(Table5[[#This Row],[Section]])),"No")</f>
        <v>No</v>
      </c>
    </row>
    <row r="6440" spans="1:13" x14ac:dyDescent="0.25">
      <c r="A6440" s="126" t="s">
        <v>2871</v>
      </c>
      <c r="B6440" s="126" t="s">
        <v>2872</v>
      </c>
      <c r="C6440" s="126" t="s">
        <v>75</v>
      </c>
      <c r="D6440" s="127">
        <v>0.53100000000000003</v>
      </c>
      <c r="E6440" s="128">
        <v>198</v>
      </c>
      <c r="F6440" s="128">
        <v>101</v>
      </c>
      <c r="G6440" s="126" t="s">
        <v>13756</v>
      </c>
      <c r="H6440" s="126" t="s">
        <v>20179</v>
      </c>
      <c r="I6440" s="126" t="s">
        <v>20180</v>
      </c>
      <c r="J6440" s="126" t="s">
        <v>26232</v>
      </c>
      <c r="K6440" s="9">
        <f>_xlfn.IFNA(VLOOKUP(Table5[[#This Row],[Section]],SubSill_Tier,2,FALSE),0)</f>
        <v>0</v>
      </c>
      <c r="L6440" s="9" t="str">
        <f t="shared" si="109"/>
        <v/>
      </c>
      <c r="M6440" s="205" t="str" cm="1">
        <f t="array" ref="M6440">_xlfn.IFS(NOT(ISERROR(VLOOKUP(Table5[[#This Row],[Section]],TB_notTB,1,FALSE))),"No",LEFT(Table5[[#This Row],[Section]],3)="ETB","PLS",LEFT(Table5[[#This Row],[Section]],1)="7","PDB",NOT(ISBLANK(Table5[[#This Row],[Section]])),"No")</f>
        <v>No</v>
      </c>
    </row>
    <row r="6441" spans="1:13" x14ac:dyDescent="0.25">
      <c r="A6441" s="126" t="s">
        <v>2873</v>
      </c>
      <c r="B6441" s="126" t="s">
        <v>2874</v>
      </c>
      <c r="C6441" s="126" t="s">
        <v>75</v>
      </c>
      <c r="D6441" s="127">
        <v>0.28499999999999998</v>
      </c>
      <c r="E6441" s="128">
        <v>170</v>
      </c>
      <c r="F6441" s="128">
        <v>100</v>
      </c>
      <c r="G6441" s="126" t="s">
        <v>13756</v>
      </c>
      <c r="H6441" s="126" t="s">
        <v>20179</v>
      </c>
      <c r="I6441" s="126" t="s">
        <v>20180</v>
      </c>
      <c r="J6441" s="126" t="s">
        <v>26232</v>
      </c>
      <c r="K6441" s="9">
        <f>_xlfn.IFNA(VLOOKUP(Table5[[#This Row],[Section]],SubSill_Tier,2,FALSE),0)</f>
        <v>0</v>
      </c>
      <c r="L6441" s="9" t="str">
        <f t="shared" si="109"/>
        <v/>
      </c>
      <c r="M6441" s="205" t="str" cm="1">
        <f t="array" ref="M6441">_xlfn.IFS(NOT(ISERROR(VLOOKUP(Table5[[#This Row],[Section]],TB_notTB,1,FALSE))),"No",LEFT(Table5[[#This Row],[Section]],3)="ETB","PLS",LEFT(Table5[[#This Row],[Section]],1)="7","PDB",NOT(ISBLANK(Table5[[#This Row],[Section]])),"No")</f>
        <v>No</v>
      </c>
    </row>
    <row r="6442" spans="1:13" x14ac:dyDescent="0.25">
      <c r="A6442" s="126" t="s">
        <v>8713</v>
      </c>
      <c r="B6442" s="126" t="s">
        <v>28163</v>
      </c>
      <c r="C6442" s="126" t="s">
        <v>75</v>
      </c>
      <c r="D6442" s="127">
        <v>0.23499999999999999</v>
      </c>
      <c r="E6442" s="128">
        <v>113</v>
      </c>
      <c r="F6442" s="128">
        <v>113</v>
      </c>
      <c r="G6442" s="126" t="s">
        <v>13722</v>
      </c>
      <c r="H6442" s="126" t="s">
        <v>21061</v>
      </c>
      <c r="I6442" s="126" t="s">
        <v>21062</v>
      </c>
      <c r="J6442" s="126" t="s">
        <v>26233</v>
      </c>
      <c r="K6442" s="9">
        <f>_xlfn.IFNA(VLOOKUP(Table5[[#This Row],[Section]],SubSill_Tier,2,FALSE),0)</f>
        <v>0</v>
      </c>
      <c r="L6442" s="9" t="str">
        <f t="shared" si="109"/>
        <v/>
      </c>
      <c r="M6442" s="205" t="str" cm="1">
        <f t="array" ref="M6442">_xlfn.IFS(NOT(ISERROR(VLOOKUP(Table5[[#This Row],[Section]],TB_notTB,1,FALSE))),"No",LEFT(Table5[[#This Row],[Section]],3)="ETB","PLS",LEFT(Table5[[#This Row],[Section]],1)="7","PDB",NOT(ISBLANK(Table5[[#This Row],[Section]])),"No")</f>
        <v>No</v>
      </c>
    </row>
    <row r="6443" spans="1:13" x14ac:dyDescent="0.25">
      <c r="A6443" s="126" t="s">
        <v>2875</v>
      </c>
      <c r="B6443" s="126" t="s">
        <v>2876</v>
      </c>
      <c r="C6443" s="126" t="s">
        <v>98</v>
      </c>
      <c r="D6443" s="127">
        <v>1.2430000000000001</v>
      </c>
      <c r="E6443" s="128">
        <v>280</v>
      </c>
      <c r="F6443" s="128">
        <v>115</v>
      </c>
      <c r="G6443" s="126" t="s">
        <v>13736</v>
      </c>
      <c r="H6443" s="126" t="s">
        <v>20148</v>
      </c>
      <c r="I6443" s="126" t="s">
        <v>21073</v>
      </c>
      <c r="J6443" s="126" t="s">
        <v>26239</v>
      </c>
      <c r="K6443" s="9">
        <f>_xlfn.IFNA(VLOOKUP(Table5[[#This Row],[Section]],SubSill_Tier,2,FALSE),0)</f>
        <v>0</v>
      </c>
      <c r="L6443" s="9" t="str">
        <f t="shared" si="109"/>
        <v/>
      </c>
      <c r="M6443" s="205" t="str" cm="1">
        <f t="array" ref="M6443">_xlfn.IFS(NOT(ISERROR(VLOOKUP(Table5[[#This Row],[Section]],TB_notTB,1,FALSE))),"No",LEFT(Table5[[#This Row],[Section]],3)="ETB","PLS",LEFT(Table5[[#This Row],[Section]],1)="7","PDB",NOT(ISBLANK(Table5[[#This Row],[Section]])),"No")</f>
        <v>No</v>
      </c>
    </row>
    <row r="6444" spans="1:13" x14ac:dyDescent="0.25">
      <c r="A6444" s="126" t="s">
        <v>8714</v>
      </c>
      <c r="B6444" s="126" t="s">
        <v>6510</v>
      </c>
      <c r="C6444" s="126" t="s">
        <v>75</v>
      </c>
      <c r="D6444" s="127">
        <v>2.67</v>
      </c>
      <c r="E6444" s="128">
        <v>319</v>
      </c>
      <c r="F6444" s="128">
        <v>319</v>
      </c>
      <c r="G6444" s="126" t="s">
        <v>13740</v>
      </c>
      <c r="H6444" s="126" t="s">
        <v>20124</v>
      </c>
      <c r="I6444" s="126" t="s">
        <v>21059</v>
      </c>
      <c r="J6444" s="126" t="s">
        <v>26236</v>
      </c>
      <c r="K6444" s="9">
        <f>_xlfn.IFNA(VLOOKUP(Table5[[#This Row],[Section]],SubSill_Tier,2,FALSE),0)</f>
        <v>0</v>
      </c>
      <c r="L6444" s="9" t="str">
        <f t="shared" si="109"/>
        <v/>
      </c>
      <c r="M6444" s="205" t="str" cm="1">
        <f t="array" ref="M6444">_xlfn.IFS(NOT(ISERROR(VLOOKUP(Table5[[#This Row],[Section]],TB_notTB,1,FALSE))),"No",LEFT(Table5[[#This Row],[Section]],3)="ETB","PLS",LEFT(Table5[[#This Row],[Section]],1)="7","PDB",NOT(ISBLANK(Table5[[#This Row],[Section]])),"No")</f>
        <v>No</v>
      </c>
    </row>
    <row r="6445" spans="1:13" x14ac:dyDescent="0.25">
      <c r="A6445" s="126" t="s">
        <v>8715</v>
      </c>
      <c r="B6445" s="126" t="s">
        <v>28164</v>
      </c>
      <c r="C6445" s="126" t="s">
        <v>75</v>
      </c>
      <c r="D6445" s="127">
        <v>0.64700000000000002</v>
      </c>
      <c r="E6445" s="128">
        <v>155</v>
      </c>
      <c r="F6445" s="128">
        <v>155</v>
      </c>
      <c r="G6445" s="126" t="s">
        <v>13717</v>
      </c>
      <c r="H6445" s="126" t="s">
        <v>20125</v>
      </c>
      <c r="I6445" s="126" t="s">
        <v>20126</v>
      </c>
      <c r="J6445" s="126" t="s">
        <v>26235</v>
      </c>
      <c r="K6445" s="9">
        <f>_xlfn.IFNA(VLOOKUP(Table5[[#This Row],[Section]],SubSill_Tier,2,FALSE),0)</f>
        <v>0</v>
      </c>
      <c r="L6445" s="9" t="str">
        <f t="shared" si="109"/>
        <v/>
      </c>
      <c r="M6445" s="205" t="str" cm="1">
        <f t="array" ref="M6445">_xlfn.IFS(NOT(ISERROR(VLOOKUP(Table5[[#This Row],[Section]],TB_notTB,1,FALSE))),"No",LEFT(Table5[[#This Row],[Section]],3)="ETB","PLS",LEFT(Table5[[#This Row],[Section]],1)="7","PDB",NOT(ISBLANK(Table5[[#This Row],[Section]])),"No")</f>
        <v>No</v>
      </c>
    </row>
    <row r="6446" spans="1:13" x14ac:dyDescent="0.25">
      <c r="A6446" s="126" t="s">
        <v>12013</v>
      </c>
      <c r="B6446" s="126" t="s">
        <v>26801</v>
      </c>
      <c r="C6446" s="126" t="s">
        <v>75</v>
      </c>
      <c r="D6446" s="127">
        <v>9.2999999999999999E-2</v>
      </c>
      <c r="E6446" s="128">
        <v>100</v>
      </c>
      <c r="F6446" s="128">
        <v>100</v>
      </c>
      <c r="G6446" s="126" t="s">
        <v>13760</v>
      </c>
      <c r="H6446" s="126" t="s">
        <v>20184</v>
      </c>
      <c r="I6446" s="126" t="s">
        <v>21100</v>
      </c>
      <c r="J6446" s="126" t="s">
        <v>26254</v>
      </c>
      <c r="K6446" s="9">
        <f>_xlfn.IFNA(VLOOKUP(Table5[[#This Row],[Section]],SubSill_Tier,2,FALSE),0)</f>
        <v>0</v>
      </c>
      <c r="L6446" s="9" t="str">
        <f t="shared" si="109"/>
        <v/>
      </c>
      <c r="M6446" s="205" t="str" cm="1">
        <f t="array" ref="M6446">_xlfn.IFS(NOT(ISERROR(VLOOKUP(Table5[[#This Row],[Section]],TB_notTB,1,FALSE))),"No",LEFT(Table5[[#This Row],[Section]],3)="ETB","PLS",LEFT(Table5[[#This Row],[Section]],1)="7","PDB",NOT(ISBLANK(Table5[[#This Row],[Section]])),"No")</f>
        <v>No</v>
      </c>
    </row>
    <row r="6447" spans="1:13" x14ac:dyDescent="0.25">
      <c r="A6447" s="126" t="s">
        <v>12014</v>
      </c>
      <c r="B6447" s="126" t="s">
        <v>12015</v>
      </c>
      <c r="C6447" s="126" t="s">
        <v>75</v>
      </c>
      <c r="D6447" s="127">
        <v>0.374</v>
      </c>
      <c r="E6447" s="128">
        <v>184</v>
      </c>
      <c r="F6447" s="128">
        <v>184</v>
      </c>
      <c r="G6447" s="126" t="s">
        <v>13745</v>
      </c>
      <c r="H6447" s="126" t="s">
        <v>20195</v>
      </c>
      <c r="I6447" s="126" t="s">
        <v>20196</v>
      </c>
      <c r="J6447" s="126" t="s">
        <v>26254</v>
      </c>
      <c r="K6447" s="9">
        <f>_xlfn.IFNA(VLOOKUP(Table5[[#This Row],[Section]],SubSill_Tier,2,FALSE),0)</f>
        <v>0</v>
      </c>
      <c r="L6447" s="9" t="str">
        <f t="shared" si="109"/>
        <v/>
      </c>
      <c r="M6447" s="205" t="str" cm="1">
        <f t="array" ref="M6447">_xlfn.IFS(NOT(ISERROR(VLOOKUP(Table5[[#This Row],[Section]],TB_notTB,1,FALSE))),"No",LEFT(Table5[[#This Row],[Section]],3)="ETB","PLS",LEFT(Table5[[#This Row],[Section]],1)="7","PDB",NOT(ISBLANK(Table5[[#This Row],[Section]])),"No")</f>
        <v>No</v>
      </c>
    </row>
    <row r="6448" spans="1:13" x14ac:dyDescent="0.25">
      <c r="A6448" s="126" t="s">
        <v>12016</v>
      </c>
      <c r="B6448" s="126" t="s">
        <v>12017</v>
      </c>
      <c r="C6448" s="126" t="s">
        <v>75</v>
      </c>
      <c r="D6448" s="127">
        <v>0.32900000000000001</v>
      </c>
      <c r="E6448" s="128">
        <v>192</v>
      </c>
      <c r="F6448" s="128">
        <v>192</v>
      </c>
      <c r="G6448" s="126" t="s">
        <v>13761</v>
      </c>
      <c r="H6448" s="126" t="s">
        <v>20195</v>
      </c>
      <c r="I6448" s="126" t="s">
        <v>20196</v>
      </c>
      <c r="J6448" s="126" t="s">
        <v>26254</v>
      </c>
      <c r="K6448" s="9">
        <f>_xlfn.IFNA(VLOOKUP(Table5[[#This Row],[Section]],SubSill_Tier,2,FALSE),0)</f>
        <v>0</v>
      </c>
      <c r="L6448" s="9" t="str">
        <f t="shared" si="109"/>
        <v/>
      </c>
      <c r="M6448" s="205" t="str" cm="1">
        <f t="array" ref="M6448">_xlfn.IFS(NOT(ISERROR(VLOOKUP(Table5[[#This Row],[Section]],TB_notTB,1,FALSE))),"No",LEFT(Table5[[#This Row],[Section]],3)="ETB","PLS",LEFT(Table5[[#This Row],[Section]],1)="7","PDB",NOT(ISBLANK(Table5[[#This Row],[Section]])),"No")</f>
        <v>No</v>
      </c>
    </row>
    <row r="6449" spans="1:13" x14ac:dyDescent="0.25">
      <c r="A6449" s="126" t="s">
        <v>12018</v>
      </c>
      <c r="B6449" s="126" t="s">
        <v>12019</v>
      </c>
      <c r="C6449" s="126" t="s">
        <v>75</v>
      </c>
      <c r="D6449" s="127">
        <v>0.28499999999999998</v>
      </c>
      <c r="E6449" s="128">
        <v>164</v>
      </c>
      <c r="F6449" s="128">
        <v>164</v>
      </c>
      <c r="G6449" s="126" t="s">
        <v>13761</v>
      </c>
      <c r="H6449" s="126" t="s">
        <v>20253</v>
      </c>
      <c r="I6449" s="126" t="s">
        <v>20254</v>
      </c>
      <c r="J6449" s="126" t="s">
        <v>26259</v>
      </c>
      <c r="K6449" s="9">
        <f>_xlfn.IFNA(VLOOKUP(Table5[[#This Row],[Section]],SubSill_Tier,2,FALSE),0)</f>
        <v>0</v>
      </c>
      <c r="L6449" s="9" t="str">
        <f t="shared" si="109"/>
        <v/>
      </c>
      <c r="M6449" s="205" t="str" cm="1">
        <f t="array" ref="M6449">_xlfn.IFS(NOT(ISERROR(VLOOKUP(Table5[[#This Row],[Section]],TB_notTB,1,FALSE))),"No",LEFT(Table5[[#This Row],[Section]],3)="ETB","PLS",LEFT(Table5[[#This Row],[Section]],1)="7","PDB",NOT(ISBLANK(Table5[[#This Row],[Section]])),"No")</f>
        <v>No</v>
      </c>
    </row>
    <row r="6450" spans="1:13" x14ac:dyDescent="0.25">
      <c r="A6450" s="126" t="s">
        <v>12020</v>
      </c>
      <c r="B6450" s="126" t="s">
        <v>12021</v>
      </c>
      <c r="C6450" s="126" t="s">
        <v>75</v>
      </c>
      <c r="D6450" s="127">
        <v>0.248</v>
      </c>
      <c r="E6450" s="128">
        <v>144</v>
      </c>
      <c r="F6450" s="128">
        <v>144</v>
      </c>
      <c r="G6450" s="126" t="s">
        <v>13760</v>
      </c>
      <c r="H6450" s="126" t="s">
        <v>20234</v>
      </c>
      <c r="I6450" s="126" t="s">
        <v>20235</v>
      </c>
      <c r="J6450" s="126" t="s">
        <v>26261</v>
      </c>
      <c r="K6450" s="9">
        <f>_xlfn.IFNA(VLOOKUP(Table5[[#This Row],[Section]],SubSill_Tier,2,FALSE),0)</f>
        <v>0</v>
      </c>
      <c r="L6450" s="9" t="str">
        <f t="shared" si="109"/>
        <v/>
      </c>
      <c r="M6450" s="205" t="str" cm="1">
        <f t="array" ref="M6450">_xlfn.IFS(NOT(ISERROR(VLOOKUP(Table5[[#This Row],[Section]],TB_notTB,1,FALSE))),"No",LEFT(Table5[[#This Row],[Section]],3)="ETB","PLS",LEFT(Table5[[#This Row],[Section]],1)="7","PDB",NOT(ISBLANK(Table5[[#This Row],[Section]])),"No")</f>
        <v>No</v>
      </c>
    </row>
    <row r="6451" spans="1:13" x14ac:dyDescent="0.25">
      <c r="A6451" s="126" t="s">
        <v>2877</v>
      </c>
      <c r="B6451" s="126" t="s">
        <v>17222</v>
      </c>
      <c r="C6451" s="126" t="s">
        <v>98</v>
      </c>
      <c r="D6451" s="127">
        <v>0.97199999999999998</v>
      </c>
      <c r="E6451" s="128">
        <v>262</v>
      </c>
      <c r="F6451" s="128">
        <v>262</v>
      </c>
      <c r="G6451" s="126" t="s">
        <v>13711</v>
      </c>
      <c r="H6451" s="126" t="s">
        <v>20119</v>
      </c>
      <c r="I6451" s="126" t="s">
        <v>21054</v>
      </c>
      <c r="J6451" s="126" t="s">
        <v>26232</v>
      </c>
      <c r="K6451" s="9">
        <f>_xlfn.IFNA(VLOOKUP(Table5[[#This Row],[Section]],SubSill_Tier,2,FALSE),0)</f>
        <v>0</v>
      </c>
      <c r="L6451" s="9" t="str">
        <f t="shared" si="109"/>
        <v/>
      </c>
      <c r="M6451" s="205" t="str" cm="1">
        <f t="array" ref="M6451">_xlfn.IFS(NOT(ISERROR(VLOOKUP(Table5[[#This Row],[Section]],TB_notTB,1,FALSE))),"No",LEFT(Table5[[#This Row],[Section]],3)="ETB","PLS",LEFT(Table5[[#This Row],[Section]],1)="7","PDB",NOT(ISBLANK(Table5[[#This Row],[Section]])),"No")</f>
        <v>No</v>
      </c>
    </row>
    <row r="6452" spans="1:13" x14ac:dyDescent="0.25">
      <c r="A6452" s="126" t="s">
        <v>2878</v>
      </c>
      <c r="B6452" s="126" t="s">
        <v>17222</v>
      </c>
      <c r="C6452" s="126" t="s">
        <v>98</v>
      </c>
      <c r="D6452" s="127">
        <v>0.51</v>
      </c>
      <c r="E6452" s="128">
        <v>143</v>
      </c>
      <c r="F6452" s="128">
        <v>143</v>
      </c>
      <c r="G6452" s="126" t="s">
        <v>13711</v>
      </c>
      <c r="H6452" s="126" t="s">
        <v>20119</v>
      </c>
      <c r="I6452" s="126" t="s">
        <v>21054</v>
      </c>
      <c r="J6452" s="126" t="s">
        <v>26232</v>
      </c>
      <c r="K6452" s="9">
        <f>_xlfn.IFNA(VLOOKUP(Table5[[#This Row],[Section]],SubSill_Tier,2,FALSE),0)</f>
        <v>0</v>
      </c>
      <c r="L6452" s="9" t="str">
        <f t="shared" si="109"/>
        <v/>
      </c>
      <c r="M6452" s="205" t="str" cm="1">
        <f t="array" ref="M6452">_xlfn.IFS(NOT(ISERROR(VLOOKUP(Table5[[#This Row],[Section]],TB_notTB,1,FALSE))),"No",LEFT(Table5[[#This Row],[Section]],3)="ETB","PLS",LEFT(Table5[[#This Row],[Section]],1)="7","PDB",NOT(ISBLANK(Table5[[#This Row],[Section]])),"No")</f>
        <v>No</v>
      </c>
    </row>
    <row r="6453" spans="1:13" x14ac:dyDescent="0.25">
      <c r="A6453" s="126" t="s">
        <v>8716</v>
      </c>
      <c r="B6453" s="126" t="s">
        <v>17222</v>
      </c>
      <c r="C6453" s="126" t="s">
        <v>98</v>
      </c>
      <c r="D6453" s="127">
        <v>3.9260000000000002</v>
      </c>
      <c r="E6453" s="128">
        <v>536</v>
      </c>
      <c r="F6453" s="128">
        <v>536</v>
      </c>
      <c r="G6453" s="126" t="s">
        <v>13724</v>
      </c>
      <c r="H6453" s="126" t="s">
        <v>20182</v>
      </c>
      <c r="I6453" s="126" t="s">
        <v>22098</v>
      </c>
      <c r="J6453" s="126" t="s">
        <v>26234</v>
      </c>
      <c r="K6453" s="9">
        <f>_xlfn.IFNA(VLOOKUP(Table5[[#This Row],[Section]],SubSill_Tier,2,FALSE),0)</f>
        <v>0</v>
      </c>
      <c r="L6453" s="9" t="str">
        <f t="shared" si="109"/>
        <v/>
      </c>
      <c r="M6453" s="205" t="str" cm="1">
        <f t="array" ref="M6453">_xlfn.IFS(NOT(ISERROR(VLOOKUP(Table5[[#This Row],[Section]],TB_notTB,1,FALSE))),"No",LEFT(Table5[[#This Row],[Section]],3)="ETB","PLS",LEFT(Table5[[#This Row],[Section]],1)="7","PDB",NOT(ISBLANK(Table5[[#This Row],[Section]])),"No")</f>
        <v>No</v>
      </c>
    </row>
    <row r="6454" spans="1:13" x14ac:dyDescent="0.25">
      <c r="A6454" s="126" t="s">
        <v>8717</v>
      </c>
      <c r="B6454" s="126" t="s">
        <v>17222</v>
      </c>
      <c r="C6454" s="126" t="s">
        <v>98</v>
      </c>
      <c r="D6454" s="127">
        <v>0.46200000000000002</v>
      </c>
      <c r="E6454" s="128">
        <v>231</v>
      </c>
      <c r="F6454" s="128">
        <v>100</v>
      </c>
      <c r="G6454" s="126" t="s">
        <v>13721</v>
      </c>
      <c r="H6454" s="126" t="s">
        <v>20121</v>
      </c>
      <c r="I6454" s="126" t="s">
        <v>20122</v>
      </c>
      <c r="J6454" s="126" t="s">
        <v>26234</v>
      </c>
      <c r="K6454" s="9">
        <f>_xlfn.IFNA(VLOOKUP(Table5[[#This Row],[Section]],SubSill_Tier,2,FALSE),0)</f>
        <v>0</v>
      </c>
      <c r="L6454" s="9" t="str">
        <f t="shared" si="109"/>
        <v/>
      </c>
      <c r="M6454" s="205" t="str" cm="1">
        <f t="array" ref="M6454">_xlfn.IFS(NOT(ISERROR(VLOOKUP(Table5[[#This Row],[Section]],TB_notTB,1,FALSE))),"No",LEFT(Table5[[#This Row],[Section]],3)="ETB","PLS",LEFT(Table5[[#This Row],[Section]],1)="7","PDB",NOT(ISBLANK(Table5[[#This Row],[Section]])),"No")</f>
        <v>No</v>
      </c>
    </row>
    <row r="6455" spans="1:13" x14ac:dyDescent="0.25">
      <c r="A6455" s="126" t="s">
        <v>8718</v>
      </c>
      <c r="B6455" s="126" t="s">
        <v>17222</v>
      </c>
      <c r="C6455" s="126" t="s">
        <v>98</v>
      </c>
      <c r="D6455" s="127">
        <v>0.31900000000000001</v>
      </c>
      <c r="E6455" s="128">
        <v>161</v>
      </c>
      <c r="F6455" s="128">
        <v>100</v>
      </c>
      <c r="G6455" s="126" t="s">
        <v>13721</v>
      </c>
      <c r="H6455" s="126" t="s">
        <v>20121</v>
      </c>
      <c r="I6455" s="126" t="s">
        <v>20122</v>
      </c>
      <c r="J6455" s="126" t="s">
        <v>26234</v>
      </c>
      <c r="K6455" s="9">
        <f>_xlfn.IFNA(VLOOKUP(Table5[[#This Row],[Section]],SubSill_Tier,2,FALSE),0)</f>
        <v>0</v>
      </c>
      <c r="L6455" s="9" t="str">
        <f t="shared" si="109"/>
        <v/>
      </c>
      <c r="M6455" s="205" t="str" cm="1">
        <f t="array" ref="M6455">_xlfn.IFS(NOT(ISERROR(VLOOKUP(Table5[[#This Row],[Section]],TB_notTB,1,FALSE))),"No",LEFT(Table5[[#This Row],[Section]],3)="ETB","PLS",LEFT(Table5[[#This Row],[Section]],1)="7","PDB",NOT(ISBLANK(Table5[[#This Row],[Section]])),"No")</f>
        <v>No</v>
      </c>
    </row>
    <row r="6456" spans="1:13" x14ac:dyDescent="0.25">
      <c r="A6456" s="126" t="s">
        <v>8719</v>
      </c>
      <c r="B6456" s="126" t="s">
        <v>8720</v>
      </c>
      <c r="C6456" s="126" t="s">
        <v>98</v>
      </c>
      <c r="D6456" s="127">
        <v>0.31900000000000001</v>
      </c>
      <c r="E6456" s="128">
        <v>160</v>
      </c>
      <c r="F6456" s="128">
        <v>100</v>
      </c>
      <c r="G6456" s="126" t="s">
        <v>13721</v>
      </c>
      <c r="H6456" s="126" t="s">
        <v>21068</v>
      </c>
      <c r="I6456" s="126" t="s">
        <v>21069</v>
      </c>
      <c r="J6456" s="126" t="s">
        <v>26233</v>
      </c>
      <c r="K6456" s="9">
        <f>_xlfn.IFNA(VLOOKUP(Table5[[#This Row],[Section]],SubSill_Tier,2,FALSE),0)</f>
        <v>0</v>
      </c>
      <c r="L6456" s="9" t="str">
        <f t="shared" si="109"/>
        <v>Wall</v>
      </c>
      <c r="M6456" s="205" t="str" cm="1">
        <f t="array" ref="M6456">_xlfn.IFS(NOT(ISERROR(VLOOKUP(Table5[[#This Row],[Section]],TB_notTB,1,FALSE))),"No",LEFT(Table5[[#This Row],[Section]],3)="ETB","PLS",LEFT(Table5[[#This Row],[Section]],1)="7","PDB",NOT(ISBLANK(Table5[[#This Row],[Section]])),"No")</f>
        <v>No</v>
      </c>
    </row>
    <row r="6457" spans="1:13" x14ac:dyDescent="0.25">
      <c r="A6457" s="126" t="s">
        <v>8721</v>
      </c>
      <c r="B6457" s="126" t="s">
        <v>6056</v>
      </c>
      <c r="C6457" s="126" t="s">
        <v>75</v>
      </c>
      <c r="D6457" s="127">
        <v>0.40400000000000003</v>
      </c>
      <c r="E6457" s="128">
        <v>201</v>
      </c>
      <c r="F6457" s="128">
        <v>100</v>
      </c>
      <c r="G6457" s="126" t="s">
        <v>13720</v>
      </c>
      <c r="H6457" s="126" t="s">
        <v>20130</v>
      </c>
      <c r="I6457" s="126" t="s">
        <v>20131</v>
      </c>
      <c r="J6457" s="126" t="s">
        <v>26242</v>
      </c>
      <c r="K6457" s="9">
        <f>_xlfn.IFNA(VLOOKUP(Table5[[#This Row],[Section]],SubSill_Tier,2,FALSE),0)</f>
        <v>0</v>
      </c>
      <c r="L6457" s="9" t="str">
        <f t="shared" si="109"/>
        <v/>
      </c>
      <c r="M6457" s="205" t="str" cm="1">
        <f t="array" ref="M6457">_xlfn.IFS(NOT(ISERROR(VLOOKUP(Table5[[#This Row],[Section]],TB_notTB,1,FALSE))),"No",LEFT(Table5[[#This Row],[Section]],3)="ETB","PLS",LEFT(Table5[[#This Row],[Section]],1)="7","PDB",NOT(ISBLANK(Table5[[#This Row],[Section]])),"No")</f>
        <v>No</v>
      </c>
    </row>
    <row r="6458" spans="1:13" x14ac:dyDescent="0.25">
      <c r="A6458" s="126" t="s">
        <v>8722</v>
      </c>
      <c r="B6458" s="126" t="s">
        <v>17222</v>
      </c>
      <c r="C6458" s="126" t="s">
        <v>98</v>
      </c>
      <c r="D6458" s="127">
        <v>0.37</v>
      </c>
      <c r="E6458" s="128">
        <v>126</v>
      </c>
      <c r="F6458" s="128">
        <v>126</v>
      </c>
      <c r="G6458" s="126" t="s">
        <v>13794</v>
      </c>
      <c r="H6458" s="126" t="s">
        <v>20344</v>
      </c>
      <c r="I6458" s="126" t="s">
        <v>20345</v>
      </c>
      <c r="J6458" s="126" t="s">
        <v>26234</v>
      </c>
      <c r="K6458" s="9">
        <f>_xlfn.IFNA(VLOOKUP(Table5[[#This Row],[Section]],SubSill_Tier,2,FALSE),0)</f>
        <v>0</v>
      </c>
      <c r="L6458" s="9" t="str">
        <f t="shared" si="109"/>
        <v/>
      </c>
      <c r="M6458" s="205" t="str" cm="1">
        <f t="array" ref="M6458">_xlfn.IFS(NOT(ISERROR(VLOOKUP(Table5[[#This Row],[Section]],TB_notTB,1,FALSE))),"No",LEFT(Table5[[#This Row],[Section]],3)="ETB","PLS",LEFT(Table5[[#This Row],[Section]],1)="7","PDB",NOT(ISBLANK(Table5[[#This Row],[Section]])),"No")</f>
        <v>No</v>
      </c>
    </row>
    <row r="6459" spans="1:13" x14ac:dyDescent="0.25">
      <c r="A6459" s="126" t="s">
        <v>2879</v>
      </c>
      <c r="B6459" s="126" t="s">
        <v>2880</v>
      </c>
      <c r="C6459" s="126" t="s">
        <v>75</v>
      </c>
      <c r="D6459" s="127">
        <v>1.423</v>
      </c>
      <c r="E6459" s="128">
        <v>262</v>
      </c>
      <c r="F6459" s="128">
        <v>105</v>
      </c>
      <c r="G6459" s="126" t="s">
        <v>13795</v>
      </c>
      <c r="H6459" s="126" t="s">
        <v>20347</v>
      </c>
      <c r="I6459" s="126" t="s">
        <v>28074</v>
      </c>
      <c r="J6459" s="126" t="s">
        <v>26247</v>
      </c>
      <c r="K6459" s="9">
        <f>_xlfn.IFNA(VLOOKUP(Table5[[#This Row],[Section]],SubSill_Tier,2,FALSE),0)</f>
        <v>0</v>
      </c>
      <c r="L6459" s="9" t="str">
        <f t="shared" si="109"/>
        <v/>
      </c>
      <c r="M6459" s="205" t="str" cm="1">
        <f t="array" ref="M6459">_xlfn.IFS(NOT(ISERROR(VLOOKUP(Table5[[#This Row],[Section]],TB_notTB,1,FALSE))),"No",LEFT(Table5[[#This Row],[Section]],3)="ETB","PLS",LEFT(Table5[[#This Row],[Section]],1)="7","PDB",NOT(ISBLANK(Table5[[#This Row],[Section]])),"No")</f>
        <v>No</v>
      </c>
    </row>
    <row r="6460" spans="1:13" x14ac:dyDescent="0.25">
      <c r="A6460" s="126" t="s">
        <v>2881</v>
      </c>
      <c r="B6460" s="126" t="s">
        <v>17222</v>
      </c>
      <c r="C6460" s="126" t="s">
        <v>98</v>
      </c>
      <c r="D6460" s="127">
        <v>1.1830000000000001</v>
      </c>
      <c r="E6460" s="128">
        <v>224</v>
      </c>
      <c r="F6460" s="128">
        <v>177</v>
      </c>
      <c r="G6460" s="126" t="s">
        <v>13767</v>
      </c>
      <c r="H6460" s="126" t="s">
        <v>20203</v>
      </c>
      <c r="I6460" s="126" t="s">
        <v>20204</v>
      </c>
      <c r="J6460" s="126" t="s">
        <v>26232</v>
      </c>
      <c r="K6460" s="9">
        <f>_xlfn.IFNA(VLOOKUP(Table5[[#This Row],[Section]],SubSill_Tier,2,FALSE),0)</f>
        <v>0</v>
      </c>
      <c r="L6460" s="9" t="str">
        <f t="shared" si="109"/>
        <v/>
      </c>
      <c r="M6460" s="205" t="str" cm="1">
        <f t="array" ref="M6460">_xlfn.IFS(NOT(ISERROR(VLOOKUP(Table5[[#This Row],[Section]],TB_notTB,1,FALSE))),"No",LEFT(Table5[[#This Row],[Section]],3)="ETB","PLS",LEFT(Table5[[#This Row],[Section]],1)="7","PDB",NOT(ISBLANK(Table5[[#This Row],[Section]])),"No")</f>
        <v>No</v>
      </c>
    </row>
    <row r="6461" spans="1:13" x14ac:dyDescent="0.25">
      <c r="A6461" s="126" t="s">
        <v>2882</v>
      </c>
      <c r="B6461" s="126" t="s">
        <v>17222</v>
      </c>
      <c r="C6461" s="126" t="s">
        <v>98</v>
      </c>
      <c r="D6461" s="127">
        <v>0.78600000000000003</v>
      </c>
      <c r="E6461" s="128">
        <v>393</v>
      </c>
      <c r="F6461" s="128">
        <v>393</v>
      </c>
      <c r="G6461" s="126" t="s">
        <v>13736</v>
      </c>
      <c r="H6461" s="126" t="s">
        <v>20148</v>
      </c>
      <c r="I6461" s="126" t="s">
        <v>21073</v>
      </c>
      <c r="J6461" s="126" t="s">
        <v>26232</v>
      </c>
      <c r="K6461" s="9">
        <f>_xlfn.IFNA(VLOOKUP(Table5[[#This Row],[Section]],SubSill_Tier,2,FALSE),0)</f>
        <v>0</v>
      </c>
      <c r="L6461" s="9" t="str">
        <f t="shared" si="109"/>
        <v/>
      </c>
      <c r="M6461" s="205" t="str" cm="1">
        <f t="array" ref="M6461">_xlfn.IFS(NOT(ISERROR(VLOOKUP(Table5[[#This Row],[Section]],TB_notTB,1,FALSE))),"No",LEFT(Table5[[#This Row],[Section]],3)="ETB","PLS",LEFT(Table5[[#This Row],[Section]],1)="7","PDB",NOT(ISBLANK(Table5[[#This Row],[Section]])),"No")</f>
        <v>No</v>
      </c>
    </row>
    <row r="6462" spans="1:13" x14ac:dyDescent="0.25">
      <c r="A6462" s="126" t="s">
        <v>16284</v>
      </c>
      <c r="B6462" s="126" t="s">
        <v>16285</v>
      </c>
      <c r="C6462" s="126" t="s">
        <v>75</v>
      </c>
      <c r="D6462" s="127">
        <v>0.78</v>
      </c>
      <c r="E6462" s="128">
        <v>415</v>
      </c>
      <c r="F6462" s="128">
        <v>415</v>
      </c>
      <c r="G6462" s="126" t="s">
        <v>14951</v>
      </c>
      <c r="H6462" s="126" t="s">
        <v>20259</v>
      </c>
      <c r="I6462" s="126" t="s">
        <v>20260</v>
      </c>
      <c r="J6462" s="126" t="s">
        <v>26289</v>
      </c>
      <c r="K6462" s="9">
        <f>_xlfn.IFNA(VLOOKUP(Table5[[#This Row],[Section]],SubSill_Tier,2,FALSE),0)</f>
        <v>0</v>
      </c>
      <c r="L6462" s="9" t="str">
        <f t="shared" si="109"/>
        <v/>
      </c>
      <c r="M6462" s="205" t="str" cm="1">
        <f t="array" ref="M6462">_xlfn.IFS(NOT(ISERROR(VLOOKUP(Table5[[#This Row],[Section]],TB_notTB,1,FALSE))),"No",LEFT(Table5[[#This Row],[Section]],3)="ETB","PLS",LEFT(Table5[[#This Row],[Section]],1)="7","PDB",NOT(ISBLANK(Table5[[#This Row],[Section]])),"No")</f>
        <v>No</v>
      </c>
    </row>
    <row r="6463" spans="1:13" x14ac:dyDescent="0.25">
      <c r="A6463" s="126" t="s">
        <v>2883</v>
      </c>
      <c r="B6463" s="126" t="s">
        <v>17222</v>
      </c>
      <c r="C6463" s="126" t="s">
        <v>98</v>
      </c>
      <c r="D6463" s="127">
        <v>2.3330000000000002</v>
      </c>
      <c r="E6463" s="128">
        <v>634</v>
      </c>
      <c r="F6463" s="128">
        <v>634</v>
      </c>
      <c r="G6463" s="126" t="s">
        <v>13712</v>
      </c>
      <c r="H6463" s="126" t="s">
        <v>20120</v>
      </c>
      <c r="I6463" s="126" t="s">
        <v>21055</v>
      </c>
      <c r="J6463" s="126" t="s">
        <v>26232</v>
      </c>
      <c r="K6463" s="9">
        <f>_xlfn.IFNA(VLOOKUP(Table5[[#This Row],[Section]],SubSill_Tier,2,FALSE),0)</f>
        <v>0</v>
      </c>
      <c r="L6463" s="9" t="str">
        <f t="shared" si="109"/>
        <v/>
      </c>
      <c r="M6463" s="205" t="str" cm="1">
        <f t="array" ref="M6463">_xlfn.IFS(NOT(ISERROR(VLOOKUP(Table5[[#This Row],[Section]],TB_notTB,1,FALSE))),"No",LEFT(Table5[[#This Row],[Section]],3)="ETB","PLS",LEFT(Table5[[#This Row],[Section]],1)="7","PDB",NOT(ISBLANK(Table5[[#This Row],[Section]])),"No")</f>
        <v>No</v>
      </c>
    </row>
    <row r="6464" spans="1:13" x14ac:dyDescent="0.25">
      <c r="A6464" s="126" t="s">
        <v>12022</v>
      </c>
      <c r="B6464" s="126" t="s">
        <v>17230</v>
      </c>
      <c r="C6464" s="126" t="s">
        <v>75</v>
      </c>
      <c r="D6464" s="127">
        <v>0.14099999999999999</v>
      </c>
      <c r="E6464" s="128">
        <v>100</v>
      </c>
      <c r="F6464" s="128">
        <v>100</v>
      </c>
      <c r="G6464" s="126" t="s">
        <v>21076</v>
      </c>
      <c r="H6464" s="126" t="s">
        <v>21077</v>
      </c>
      <c r="I6464" s="126" t="s">
        <v>21078</v>
      </c>
      <c r="J6464" s="126" t="s">
        <v>26251</v>
      </c>
      <c r="K6464" s="9">
        <f>_xlfn.IFNA(VLOOKUP(Table5[[#This Row],[Section]],SubSill_Tier,2,FALSE),0)</f>
        <v>0</v>
      </c>
      <c r="L6464" s="9" t="str">
        <f t="shared" si="109"/>
        <v/>
      </c>
      <c r="M6464" s="205" t="str" cm="1">
        <f t="array" ref="M6464">_xlfn.IFS(NOT(ISERROR(VLOOKUP(Table5[[#This Row],[Section]],TB_notTB,1,FALSE))),"No",LEFT(Table5[[#This Row],[Section]],3)="ETB","PLS",LEFT(Table5[[#This Row],[Section]],1)="7","PDB",NOT(ISBLANK(Table5[[#This Row],[Section]])),"No")</f>
        <v>No</v>
      </c>
    </row>
    <row r="6465" spans="1:13" x14ac:dyDescent="0.25">
      <c r="A6465" s="126" t="s">
        <v>2884</v>
      </c>
      <c r="B6465" s="126" t="s">
        <v>17222</v>
      </c>
      <c r="C6465" s="126" t="s">
        <v>98</v>
      </c>
      <c r="D6465" s="127">
        <v>0.25900000000000001</v>
      </c>
      <c r="E6465" s="128">
        <v>148</v>
      </c>
      <c r="F6465" s="128">
        <v>100</v>
      </c>
      <c r="G6465" s="126" t="s">
        <v>13736</v>
      </c>
      <c r="H6465" s="126" t="s">
        <v>20148</v>
      </c>
      <c r="I6465" s="126" t="s">
        <v>21073</v>
      </c>
      <c r="J6465" s="126" t="s">
        <v>26232</v>
      </c>
      <c r="K6465" s="9">
        <f>_xlfn.IFNA(VLOOKUP(Table5[[#This Row],[Section]],SubSill_Tier,2,FALSE),0)</f>
        <v>0</v>
      </c>
      <c r="L6465" s="9" t="str">
        <f t="shared" si="109"/>
        <v/>
      </c>
      <c r="M6465" s="205" t="str" cm="1">
        <f t="array" ref="M6465">_xlfn.IFS(NOT(ISERROR(VLOOKUP(Table5[[#This Row],[Section]],TB_notTB,1,FALSE))),"No",LEFT(Table5[[#This Row],[Section]],3)="ETB","PLS",LEFT(Table5[[#This Row],[Section]],1)="7","PDB",NOT(ISBLANK(Table5[[#This Row],[Section]])),"No")</f>
        <v>No</v>
      </c>
    </row>
    <row r="6466" spans="1:13" x14ac:dyDescent="0.25">
      <c r="A6466" s="126" t="s">
        <v>8723</v>
      </c>
      <c r="B6466" s="126" t="s">
        <v>8724</v>
      </c>
      <c r="C6466" s="126" t="s">
        <v>75</v>
      </c>
      <c r="D6466" s="127">
        <v>0.81</v>
      </c>
      <c r="E6466" s="128">
        <v>206</v>
      </c>
      <c r="F6466" s="128">
        <v>206</v>
      </c>
      <c r="G6466" s="126" t="s">
        <v>13718</v>
      </c>
      <c r="H6466" s="126" t="s">
        <v>20127</v>
      </c>
      <c r="I6466" s="126" t="s">
        <v>21060</v>
      </c>
      <c r="J6466" s="126" t="s">
        <v>26235</v>
      </c>
      <c r="K6466" s="9">
        <f>_xlfn.IFNA(VLOOKUP(Table5[[#This Row],[Section]],SubSill_Tier,2,FALSE),0)</f>
        <v>0</v>
      </c>
      <c r="L6466" s="9" t="str">
        <f t="shared" ref="L6466:L6529" si="110">IFERROR(IF(LEFT(G6466,2)="AI",IF(_xlfn.NUMBERVALUE(IFERROR(LEFT(IF(ISERROR(FIND("X",UPPER(B6466))),UPPER(B6466),RIGHT(UPPER(B6466),LEN(UPPER(B6466))-FIND("~",SUBSTITUTE(UPPER(B6466),"X","~",LEN(UPPER(B6466))-LEN(SUBSTITUTE(UPPER(B6466),"X","")))))),FIND(" ",IF(ISERROR(FIND("X",UPPER(B6466))),UPPER(B6466),RIGHT(UPPER(B6466),LEN(UPPER(B6466))-FIND("~",SUBSTITUTE(UPPER(B6466),"X","~",LEN(UPPER(B6466))-LEN(SUBSTITUTE(UPPER(B6466),"X","")))))),1)-1),IF(ISERROR(FIND("X",UPPER(B6466))),UPPER(B6466),RIGHT(UPPER(B6466),LEN(UPPER(B6466))-FIND("~",SUBSTITUTE(UPPER(B6466),"X","~",LEN(UPPER(B6466))-LEN(SUBSTITUTE(UPPER(B6466),"X",""))))))),".")&gt;=5,"Wall",""),""),"")</f>
        <v/>
      </c>
      <c r="M6466" s="205" t="str" cm="1">
        <f t="array" ref="M6466">_xlfn.IFS(NOT(ISERROR(VLOOKUP(Table5[[#This Row],[Section]],TB_notTB,1,FALSE))),"No",LEFT(Table5[[#This Row],[Section]],3)="ETB","PLS",LEFT(Table5[[#This Row],[Section]],1)="7","PDB",NOT(ISBLANK(Table5[[#This Row],[Section]])),"No")</f>
        <v>No</v>
      </c>
    </row>
    <row r="6467" spans="1:13" x14ac:dyDescent="0.25">
      <c r="A6467" s="126" t="s">
        <v>8725</v>
      </c>
      <c r="B6467" s="126" t="s">
        <v>17222</v>
      </c>
      <c r="C6467" s="126" t="s">
        <v>75</v>
      </c>
      <c r="D6467" s="127">
        <v>1.1499999999999999</v>
      </c>
      <c r="E6467" s="128">
        <v>290</v>
      </c>
      <c r="F6467" s="128">
        <v>290</v>
      </c>
      <c r="G6467" s="126" t="s">
        <v>13723</v>
      </c>
      <c r="H6467" s="126" t="s">
        <v>20121</v>
      </c>
      <c r="I6467" s="126" t="s">
        <v>20122</v>
      </c>
      <c r="J6467" s="126" t="s">
        <v>26234</v>
      </c>
      <c r="K6467" s="9">
        <f>_xlfn.IFNA(VLOOKUP(Table5[[#This Row],[Section]],SubSill_Tier,2,FALSE),0)</f>
        <v>0</v>
      </c>
      <c r="L6467" s="9" t="str">
        <f t="shared" si="110"/>
        <v/>
      </c>
      <c r="M6467" s="205" t="str" cm="1">
        <f t="array" ref="M6467">_xlfn.IFS(NOT(ISERROR(VLOOKUP(Table5[[#This Row],[Section]],TB_notTB,1,FALSE))),"No",LEFT(Table5[[#This Row],[Section]],3)="ETB","PLS",LEFT(Table5[[#This Row],[Section]],1)="7","PDB",NOT(ISBLANK(Table5[[#This Row],[Section]])),"No")</f>
        <v>No</v>
      </c>
    </row>
    <row r="6468" spans="1:13" x14ac:dyDescent="0.25">
      <c r="A6468" s="126" t="s">
        <v>8726</v>
      </c>
      <c r="B6468" s="126" t="s">
        <v>17222</v>
      </c>
      <c r="C6468" s="126" t="s">
        <v>75</v>
      </c>
      <c r="D6468" s="127">
        <v>0.67200000000000004</v>
      </c>
      <c r="E6468" s="128">
        <v>172</v>
      </c>
      <c r="F6468" s="128">
        <v>172</v>
      </c>
      <c r="G6468" s="126" t="s">
        <v>13723</v>
      </c>
      <c r="H6468" s="126" t="s">
        <v>20121</v>
      </c>
      <c r="I6468" s="126" t="s">
        <v>20122</v>
      </c>
      <c r="J6468" s="126" t="s">
        <v>26234</v>
      </c>
      <c r="K6468" s="9">
        <f>_xlfn.IFNA(VLOOKUP(Table5[[#This Row],[Section]],SubSill_Tier,2,FALSE),0)</f>
        <v>0</v>
      </c>
      <c r="L6468" s="9" t="str">
        <f t="shared" si="110"/>
        <v/>
      </c>
      <c r="M6468" s="205" t="str" cm="1">
        <f t="array" ref="M6468">_xlfn.IFS(NOT(ISERROR(VLOOKUP(Table5[[#This Row],[Section]],TB_notTB,1,FALSE))),"No",LEFT(Table5[[#This Row],[Section]],3)="ETB","PLS",LEFT(Table5[[#This Row],[Section]],1)="7","PDB",NOT(ISBLANK(Table5[[#This Row],[Section]])),"No")</f>
        <v>No</v>
      </c>
    </row>
    <row r="6469" spans="1:13" x14ac:dyDescent="0.25">
      <c r="A6469" s="126" t="s">
        <v>2885</v>
      </c>
      <c r="B6469" s="126" t="s">
        <v>17222</v>
      </c>
      <c r="C6469" s="126" t="s">
        <v>98</v>
      </c>
      <c r="D6469" s="127">
        <v>0.221</v>
      </c>
      <c r="E6469" s="128">
        <v>123</v>
      </c>
      <c r="F6469" s="128">
        <v>100</v>
      </c>
      <c r="G6469" s="126" t="s">
        <v>13712</v>
      </c>
      <c r="H6469" s="126" t="s">
        <v>20120</v>
      </c>
      <c r="I6469" s="126" t="s">
        <v>21055</v>
      </c>
      <c r="J6469" s="126" t="s">
        <v>26232</v>
      </c>
      <c r="K6469" s="9">
        <f>_xlfn.IFNA(VLOOKUP(Table5[[#This Row],[Section]],SubSill_Tier,2,FALSE),0)</f>
        <v>0</v>
      </c>
      <c r="L6469" s="9" t="str">
        <f t="shared" si="110"/>
        <v/>
      </c>
      <c r="M6469" s="205" t="str" cm="1">
        <f t="array" ref="M6469">_xlfn.IFS(NOT(ISERROR(VLOOKUP(Table5[[#This Row],[Section]],TB_notTB,1,FALSE))),"No",LEFT(Table5[[#This Row],[Section]],3)="ETB","PLS",LEFT(Table5[[#This Row],[Section]],1)="7","PDB",NOT(ISBLANK(Table5[[#This Row],[Section]])),"No")</f>
        <v>No</v>
      </c>
    </row>
    <row r="6470" spans="1:13" x14ac:dyDescent="0.25">
      <c r="A6470" s="126" t="s">
        <v>12023</v>
      </c>
      <c r="B6470" s="126" t="s">
        <v>12024</v>
      </c>
      <c r="C6470" s="126" t="s">
        <v>75</v>
      </c>
      <c r="D6470" s="127">
        <v>0.434</v>
      </c>
      <c r="E6470" s="128">
        <v>174</v>
      </c>
      <c r="F6470" s="128">
        <v>174</v>
      </c>
      <c r="G6470" s="126" t="s">
        <v>13745</v>
      </c>
      <c r="H6470" s="126" t="s">
        <v>20195</v>
      </c>
      <c r="I6470" s="126" t="s">
        <v>20196</v>
      </c>
      <c r="J6470" s="126" t="s">
        <v>26254</v>
      </c>
      <c r="K6470" s="9">
        <f>_xlfn.IFNA(VLOOKUP(Table5[[#This Row],[Section]],SubSill_Tier,2,FALSE),0)</f>
        <v>0</v>
      </c>
      <c r="L6470" s="9" t="str">
        <f t="shared" si="110"/>
        <v/>
      </c>
      <c r="M6470" s="205" t="str" cm="1">
        <f t="array" ref="M6470">_xlfn.IFS(NOT(ISERROR(VLOOKUP(Table5[[#This Row],[Section]],TB_notTB,1,FALSE))),"No",LEFT(Table5[[#This Row],[Section]],3)="ETB","PLS",LEFT(Table5[[#This Row],[Section]],1)="7","PDB",NOT(ISBLANK(Table5[[#This Row],[Section]])),"No")</f>
        <v>No</v>
      </c>
    </row>
    <row r="6471" spans="1:13" x14ac:dyDescent="0.25">
      <c r="A6471" s="126" t="s">
        <v>8727</v>
      </c>
      <c r="B6471" s="126" t="s">
        <v>28165</v>
      </c>
      <c r="C6471" s="126" t="s">
        <v>75</v>
      </c>
      <c r="D6471" s="127">
        <v>0.45</v>
      </c>
      <c r="E6471" s="128">
        <v>100</v>
      </c>
      <c r="F6471" s="128">
        <v>100</v>
      </c>
      <c r="G6471" s="126" t="s">
        <v>13715</v>
      </c>
      <c r="H6471" s="126" t="s">
        <v>20123</v>
      </c>
      <c r="I6471" s="126" t="s">
        <v>21058</v>
      </c>
      <c r="J6471" s="126" t="s">
        <v>26235</v>
      </c>
      <c r="K6471" s="9">
        <f>_xlfn.IFNA(VLOOKUP(Table5[[#This Row],[Section]],SubSill_Tier,2,FALSE),0)</f>
        <v>0</v>
      </c>
      <c r="L6471" s="9" t="str">
        <f t="shared" si="110"/>
        <v/>
      </c>
      <c r="M6471" s="205" t="str" cm="1">
        <f t="array" ref="M6471">_xlfn.IFS(NOT(ISERROR(VLOOKUP(Table5[[#This Row],[Section]],TB_notTB,1,FALSE))),"No",LEFT(Table5[[#This Row],[Section]],3)="ETB","PLS",LEFT(Table5[[#This Row],[Section]],1)="7","PDB",NOT(ISBLANK(Table5[[#This Row],[Section]])),"No")</f>
        <v>No</v>
      </c>
    </row>
    <row r="6472" spans="1:13" x14ac:dyDescent="0.25">
      <c r="A6472" s="126" t="s">
        <v>8728</v>
      </c>
      <c r="B6472" s="126" t="s">
        <v>8729</v>
      </c>
      <c r="C6472" s="126" t="s">
        <v>75</v>
      </c>
      <c r="D6472" s="127">
        <v>1.054</v>
      </c>
      <c r="E6472" s="128">
        <v>203</v>
      </c>
      <c r="F6472" s="128">
        <v>203</v>
      </c>
      <c r="G6472" s="126" t="s">
        <v>13719</v>
      </c>
      <c r="H6472" s="126" t="s">
        <v>20128</v>
      </c>
      <c r="I6472" s="126" t="s">
        <v>20129</v>
      </c>
      <c r="J6472" s="126" t="s">
        <v>26235</v>
      </c>
      <c r="K6472" s="9">
        <f>_xlfn.IFNA(VLOOKUP(Table5[[#This Row],[Section]],SubSill_Tier,2,FALSE),0)</f>
        <v>0</v>
      </c>
      <c r="L6472" s="9" t="str">
        <f t="shared" si="110"/>
        <v/>
      </c>
      <c r="M6472" s="205" t="str" cm="1">
        <f t="array" ref="M6472">_xlfn.IFS(NOT(ISERROR(VLOOKUP(Table5[[#This Row],[Section]],TB_notTB,1,FALSE))),"No",LEFT(Table5[[#This Row],[Section]],3)="ETB","PLS",LEFT(Table5[[#This Row],[Section]],1)="7","PDB",NOT(ISBLANK(Table5[[#This Row],[Section]])),"No")</f>
        <v>No</v>
      </c>
    </row>
    <row r="6473" spans="1:13" x14ac:dyDescent="0.25">
      <c r="A6473" s="126" t="s">
        <v>2886</v>
      </c>
      <c r="B6473" s="126" t="s">
        <v>17222</v>
      </c>
      <c r="C6473" s="126" t="s">
        <v>98</v>
      </c>
      <c r="D6473" s="127">
        <v>0.59699999999999998</v>
      </c>
      <c r="E6473" s="128">
        <v>296</v>
      </c>
      <c r="F6473" s="128">
        <v>100</v>
      </c>
      <c r="G6473" s="126" t="s">
        <v>13736</v>
      </c>
      <c r="H6473" s="126" t="s">
        <v>20148</v>
      </c>
      <c r="I6473" s="126" t="s">
        <v>21073</v>
      </c>
      <c r="J6473" s="126" t="s">
        <v>26232</v>
      </c>
      <c r="K6473" s="9">
        <f>_xlfn.IFNA(VLOOKUP(Table5[[#This Row],[Section]],SubSill_Tier,2,FALSE),0)</f>
        <v>0</v>
      </c>
      <c r="L6473" s="9" t="str">
        <f t="shared" si="110"/>
        <v/>
      </c>
      <c r="M6473" s="205" t="str" cm="1">
        <f t="array" ref="M6473">_xlfn.IFS(NOT(ISERROR(VLOOKUP(Table5[[#This Row],[Section]],TB_notTB,1,FALSE))),"No",LEFT(Table5[[#This Row],[Section]],3)="ETB","PLS",LEFT(Table5[[#This Row],[Section]],1)="7","PDB",NOT(ISBLANK(Table5[[#This Row],[Section]])),"No")</f>
        <v>No</v>
      </c>
    </row>
    <row r="6474" spans="1:13" x14ac:dyDescent="0.25">
      <c r="A6474" s="126" t="s">
        <v>2887</v>
      </c>
      <c r="B6474" s="126" t="s">
        <v>17222</v>
      </c>
      <c r="C6474" s="126" t="s">
        <v>98</v>
      </c>
      <c r="D6474" s="127">
        <v>0.60099999999999998</v>
      </c>
      <c r="E6474" s="128">
        <v>299</v>
      </c>
      <c r="F6474" s="128">
        <v>100</v>
      </c>
      <c r="G6474" s="126" t="s">
        <v>13736</v>
      </c>
      <c r="H6474" s="126" t="s">
        <v>20148</v>
      </c>
      <c r="I6474" s="126" t="s">
        <v>21073</v>
      </c>
      <c r="J6474" s="126" t="s">
        <v>26232</v>
      </c>
      <c r="K6474" s="9">
        <f>_xlfn.IFNA(VLOOKUP(Table5[[#This Row],[Section]],SubSill_Tier,2,FALSE),0)</f>
        <v>0</v>
      </c>
      <c r="L6474" s="9" t="str">
        <f t="shared" si="110"/>
        <v/>
      </c>
      <c r="M6474" s="205" t="str" cm="1">
        <f t="array" ref="M6474">_xlfn.IFS(NOT(ISERROR(VLOOKUP(Table5[[#This Row],[Section]],TB_notTB,1,FALSE))),"No",LEFT(Table5[[#This Row],[Section]],3)="ETB","PLS",LEFT(Table5[[#This Row],[Section]],1)="7","PDB",NOT(ISBLANK(Table5[[#This Row],[Section]])),"No")</f>
        <v>No</v>
      </c>
    </row>
    <row r="6475" spans="1:13" x14ac:dyDescent="0.25">
      <c r="A6475" s="126" t="s">
        <v>12025</v>
      </c>
      <c r="B6475" s="126" t="s">
        <v>12026</v>
      </c>
      <c r="C6475" s="126" t="s">
        <v>75</v>
      </c>
      <c r="D6475" s="127">
        <v>0.182</v>
      </c>
      <c r="E6475" s="128">
        <v>106</v>
      </c>
      <c r="F6475" s="128">
        <v>106</v>
      </c>
      <c r="G6475" s="126" t="s">
        <v>13745</v>
      </c>
      <c r="H6475" s="126" t="s">
        <v>20195</v>
      </c>
      <c r="I6475" s="126" t="s">
        <v>20196</v>
      </c>
      <c r="J6475" s="126" t="s">
        <v>26254</v>
      </c>
      <c r="K6475" s="9">
        <f>_xlfn.IFNA(VLOOKUP(Table5[[#This Row],[Section]],SubSill_Tier,2,FALSE),0)</f>
        <v>0</v>
      </c>
      <c r="L6475" s="9" t="str">
        <f t="shared" si="110"/>
        <v/>
      </c>
      <c r="M6475" s="205" t="str" cm="1">
        <f t="array" ref="M6475">_xlfn.IFS(NOT(ISERROR(VLOOKUP(Table5[[#This Row],[Section]],TB_notTB,1,FALSE))),"No",LEFT(Table5[[#This Row],[Section]],3)="ETB","PLS",LEFT(Table5[[#This Row],[Section]],1)="7","PDB",NOT(ISBLANK(Table5[[#This Row],[Section]])),"No")</f>
        <v>No</v>
      </c>
    </row>
    <row r="6476" spans="1:13" x14ac:dyDescent="0.25">
      <c r="A6476" s="126" t="s">
        <v>8730</v>
      </c>
      <c r="B6476" s="126" t="s">
        <v>17222</v>
      </c>
      <c r="C6476" s="126" t="s">
        <v>75</v>
      </c>
      <c r="D6476" s="127">
        <v>0.41299999999999998</v>
      </c>
      <c r="E6476" s="128">
        <v>113</v>
      </c>
      <c r="F6476" s="128">
        <v>113</v>
      </c>
      <c r="G6476" s="126" t="s">
        <v>13724</v>
      </c>
      <c r="H6476" s="126" t="s">
        <v>20121</v>
      </c>
      <c r="I6476" s="126" t="s">
        <v>20122</v>
      </c>
      <c r="J6476" s="126" t="s">
        <v>26234</v>
      </c>
      <c r="K6476" s="9">
        <f>_xlfn.IFNA(VLOOKUP(Table5[[#This Row],[Section]],SubSill_Tier,2,FALSE),0)</f>
        <v>0</v>
      </c>
      <c r="L6476" s="9" t="str">
        <f t="shared" si="110"/>
        <v/>
      </c>
      <c r="M6476" s="205" t="str" cm="1">
        <f t="array" ref="M6476">_xlfn.IFS(NOT(ISERROR(VLOOKUP(Table5[[#This Row],[Section]],TB_notTB,1,FALSE))),"No",LEFT(Table5[[#This Row],[Section]],3)="ETB","PLS",LEFT(Table5[[#This Row],[Section]],1)="7","PDB",NOT(ISBLANK(Table5[[#This Row],[Section]])),"No")</f>
        <v>No</v>
      </c>
    </row>
    <row r="6477" spans="1:13" x14ac:dyDescent="0.25">
      <c r="A6477" s="126" t="s">
        <v>8731</v>
      </c>
      <c r="B6477" s="126" t="s">
        <v>28166</v>
      </c>
      <c r="C6477" s="126" t="s">
        <v>75</v>
      </c>
      <c r="D6477" s="127">
        <v>3.794</v>
      </c>
      <c r="E6477" s="128">
        <v>475</v>
      </c>
      <c r="F6477" s="128">
        <v>475</v>
      </c>
      <c r="G6477" s="126" t="s">
        <v>13720</v>
      </c>
      <c r="H6477" s="126" t="s">
        <v>20130</v>
      </c>
      <c r="I6477" s="126" t="s">
        <v>20131</v>
      </c>
      <c r="J6477" s="126" t="s">
        <v>26240</v>
      </c>
      <c r="K6477" s="9">
        <f>_xlfn.IFNA(VLOOKUP(Table5[[#This Row],[Section]],SubSill_Tier,2,FALSE),0)</f>
        <v>0</v>
      </c>
      <c r="L6477" s="9" t="str">
        <f t="shared" si="110"/>
        <v/>
      </c>
      <c r="M6477" s="205" t="str" cm="1">
        <f t="array" ref="M6477">_xlfn.IFS(NOT(ISERROR(VLOOKUP(Table5[[#This Row],[Section]],TB_notTB,1,FALSE))),"No",LEFT(Table5[[#This Row],[Section]],3)="ETB","PLS",LEFT(Table5[[#This Row],[Section]],1)="7","PDB",NOT(ISBLANK(Table5[[#This Row],[Section]])),"No")</f>
        <v>No</v>
      </c>
    </row>
    <row r="6478" spans="1:13" x14ac:dyDescent="0.25">
      <c r="A6478" s="126" t="s">
        <v>8732</v>
      </c>
      <c r="B6478" s="126" t="s">
        <v>12715</v>
      </c>
      <c r="C6478" s="126" t="s">
        <v>75</v>
      </c>
      <c r="D6478" s="127">
        <v>2.4790000000000001</v>
      </c>
      <c r="E6478" s="128">
        <v>392</v>
      </c>
      <c r="F6478" s="128">
        <v>392</v>
      </c>
      <c r="G6478" s="126" t="s">
        <v>13724</v>
      </c>
      <c r="H6478" s="126" t="s">
        <v>21063</v>
      </c>
      <c r="I6478" s="126" t="s">
        <v>21064</v>
      </c>
      <c r="J6478" s="126" t="s">
        <v>26233</v>
      </c>
      <c r="K6478" s="9">
        <f>_xlfn.IFNA(VLOOKUP(Table5[[#This Row],[Section]],SubSill_Tier,2,FALSE),0)</f>
        <v>0</v>
      </c>
      <c r="L6478" s="9" t="str">
        <f t="shared" si="110"/>
        <v>Wall</v>
      </c>
      <c r="M6478" s="205" t="str" cm="1">
        <f t="array" ref="M6478">_xlfn.IFS(NOT(ISERROR(VLOOKUP(Table5[[#This Row],[Section]],TB_notTB,1,FALSE))),"No",LEFT(Table5[[#This Row],[Section]],3)="ETB","PLS",LEFT(Table5[[#This Row],[Section]],1)="7","PDB",NOT(ISBLANK(Table5[[#This Row],[Section]])),"No")</f>
        <v>No</v>
      </c>
    </row>
    <row r="6479" spans="1:13" x14ac:dyDescent="0.25">
      <c r="A6479" s="126" t="s">
        <v>8733</v>
      </c>
      <c r="B6479" s="126" t="s">
        <v>5983</v>
      </c>
      <c r="C6479" s="126" t="s">
        <v>75</v>
      </c>
      <c r="D6479" s="127">
        <v>0.218</v>
      </c>
      <c r="E6479" s="128">
        <v>104</v>
      </c>
      <c r="F6479" s="128">
        <v>104</v>
      </c>
      <c r="G6479" s="126" t="s">
        <v>13719</v>
      </c>
      <c r="H6479" s="126" t="s">
        <v>20128</v>
      </c>
      <c r="I6479" s="126" t="s">
        <v>20129</v>
      </c>
      <c r="J6479" s="126" t="s">
        <v>26235</v>
      </c>
      <c r="K6479" s="9">
        <f>_xlfn.IFNA(VLOOKUP(Table5[[#This Row],[Section]],SubSill_Tier,2,FALSE),0)</f>
        <v>0</v>
      </c>
      <c r="L6479" s="9" t="str">
        <f t="shared" si="110"/>
        <v/>
      </c>
      <c r="M6479" s="205" t="str" cm="1">
        <f t="array" ref="M6479">_xlfn.IFS(NOT(ISERROR(VLOOKUP(Table5[[#This Row],[Section]],TB_notTB,1,FALSE))),"No",LEFT(Table5[[#This Row],[Section]],3)="ETB","PLS",LEFT(Table5[[#This Row],[Section]],1)="7","PDB",NOT(ISBLANK(Table5[[#This Row],[Section]])),"No")</f>
        <v>No</v>
      </c>
    </row>
    <row r="6480" spans="1:13" x14ac:dyDescent="0.25">
      <c r="A6480" s="126" t="s">
        <v>8734</v>
      </c>
      <c r="B6480" s="126" t="s">
        <v>17222</v>
      </c>
      <c r="C6480" s="126" t="s">
        <v>98</v>
      </c>
      <c r="D6480" s="127">
        <v>0.58299999999999996</v>
      </c>
      <c r="E6480" s="128">
        <v>262</v>
      </c>
      <c r="F6480" s="128">
        <v>262</v>
      </c>
      <c r="G6480" s="126" t="s">
        <v>13724</v>
      </c>
      <c r="H6480" s="126" t="s">
        <v>20186</v>
      </c>
      <c r="I6480" s="126" t="s">
        <v>22099</v>
      </c>
      <c r="J6480" s="126" t="s">
        <v>26234</v>
      </c>
      <c r="K6480" s="9">
        <f>_xlfn.IFNA(VLOOKUP(Table5[[#This Row],[Section]],SubSill_Tier,2,FALSE),0)</f>
        <v>0</v>
      </c>
      <c r="L6480" s="9" t="str">
        <f t="shared" si="110"/>
        <v/>
      </c>
      <c r="M6480" s="205" t="str" cm="1">
        <f t="array" ref="M6480">_xlfn.IFS(NOT(ISERROR(VLOOKUP(Table5[[#This Row],[Section]],TB_notTB,1,FALSE))),"No",LEFT(Table5[[#This Row],[Section]],3)="ETB","PLS",LEFT(Table5[[#This Row],[Section]],1)="7","PDB",NOT(ISBLANK(Table5[[#This Row],[Section]])),"No")</f>
        <v>No</v>
      </c>
    </row>
    <row r="6481" spans="1:13" x14ac:dyDescent="0.25">
      <c r="A6481" s="126" t="s">
        <v>8735</v>
      </c>
      <c r="B6481" s="126" t="s">
        <v>13284</v>
      </c>
      <c r="C6481" s="126" t="s">
        <v>75</v>
      </c>
      <c r="D6481" s="127">
        <v>0.18099999999999999</v>
      </c>
      <c r="E6481" s="128">
        <v>100</v>
      </c>
      <c r="F6481" s="128">
        <v>100</v>
      </c>
      <c r="G6481" s="126" t="s">
        <v>13737</v>
      </c>
      <c r="H6481" s="126" t="s">
        <v>21074</v>
      </c>
      <c r="I6481" s="126" t="s">
        <v>21075</v>
      </c>
      <c r="J6481" s="126" t="s">
        <v>26233</v>
      </c>
      <c r="K6481" s="9">
        <f>_xlfn.IFNA(VLOOKUP(Table5[[#This Row],[Section]],SubSill_Tier,2,FALSE),0)</f>
        <v>0</v>
      </c>
      <c r="L6481" s="9" t="str">
        <f t="shared" si="110"/>
        <v/>
      </c>
      <c r="M6481" s="205" t="str" cm="1">
        <f t="array" ref="M6481">_xlfn.IFS(NOT(ISERROR(VLOOKUP(Table5[[#This Row],[Section]],TB_notTB,1,FALSE))),"No",LEFT(Table5[[#This Row],[Section]],3)="ETB","PLS",LEFT(Table5[[#This Row],[Section]],1)="7","PDB",NOT(ISBLANK(Table5[[#This Row],[Section]])),"No")</f>
        <v>No</v>
      </c>
    </row>
    <row r="6482" spans="1:13" x14ac:dyDescent="0.25">
      <c r="A6482" s="126" t="s">
        <v>16286</v>
      </c>
      <c r="B6482" s="126" t="s">
        <v>19625</v>
      </c>
      <c r="C6482" s="126" t="s">
        <v>75</v>
      </c>
      <c r="D6482" s="127">
        <v>0.83</v>
      </c>
      <c r="E6482" s="128">
        <v>397</v>
      </c>
      <c r="F6482" s="128">
        <v>100</v>
      </c>
      <c r="G6482" s="126" t="s">
        <v>14884</v>
      </c>
      <c r="H6482" s="126" t="s">
        <v>21146</v>
      </c>
      <c r="I6482" s="126" t="s">
        <v>22101</v>
      </c>
      <c r="J6482" s="126" t="s">
        <v>26278</v>
      </c>
      <c r="K6482" s="9">
        <f>_xlfn.IFNA(VLOOKUP(Table5[[#This Row],[Section]],SubSill_Tier,2,FALSE),0)</f>
        <v>0</v>
      </c>
      <c r="L6482" s="9" t="str">
        <f t="shared" si="110"/>
        <v/>
      </c>
      <c r="M6482" s="205" t="str" cm="1">
        <f t="array" ref="M6482">_xlfn.IFS(NOT(ISERROR(VLOOKUP(Table5[[#This Row],[Section]],TB_notTB,1,FALSE))),"No",LEFT(Table5[[#This Row],[Section]],3)="ETB","PLS",LEFT(Table5[[#This Row],[Section]],1)="7","PDB",NOT(ISBLANK(Table5[[#This Row],[Section]])),"No")</f>
        <v>No</v>
      </c>
    </row>
    <row r="6483" spans="1:13" x14ac:dyDescent="0.25">
      <c r="A6483" s="126" t="s">
        <v>8736</v>
      </c>
      <c r="B6483" s="126" t="s">
        <v>17222</v>
      </c>
      <c r="C6483" s="126" t="s">
        <v>98</v>
      </c>
      <c r="D6483" s="127">
        <v>0.32900000000000001</v>
      </c>
      <c r="E6483" s="128">
        <v>100</v>
      </c>
      <c r="F6483" s="128">
        <v>100</v>
      </c>
      <c r="G6483" s="126" t="s">
        <v>13721</v>
      </c>
      <c r="H6483" s="126" t="s">
        <v>20121</v>
      </c>
      <c r="I6483" s="126" t="s">
        <v>20122</v>
      </c>
      <c r="J6483" s="126" t="s">
        <v>26234</v>
      </c>
      <c r="K6483" s="9">
        <f>_xlfn.IFNA(VLOOKUP(Table5[[#This Row],[Section]],SubSill_Tier,2,FALSE),0)</f>
        <v>0</v>
      </c>
      <c r="L6483" s="9" t="str">
        <f t="shared" si="110"/>
        <v/>
      </c>
      <c r="M6483" s="205" t="str" cm="1">
        <f t="array" ref="M6483">_xlfn.IFS(NOT(ISERROR(VLOOKUP(Table5[[#This Row],[Section]],TB_notTB,1,FALSE))),"No",LEFT(Table5[[#This Row],[Section]],3)="ETB","PLS",LEFT(Table5[[#This Row],[Section]],1)="7","PDB",NOT(ISBLANK(Table5[[#This Row],[Section]])),"No")</f>
        <v>No</v>
      </c>
    </row>
    <row r="6484" spans="1:13" x14ac:dyDescent="0.25">
      <c r="A6484" s="126" t="s">
        <v>8737</v>
      </c>
      <c r="B6484" s="126" t="s">
        <v>17222</v>
      </c>
      <c r="C6484" s="126" t="s">
        <v>75</v>
      </c>
      <c r="D6484" s="127">
        <v>1.65</v>
      </c>
      <c r="E6484" s="128">
        <v>246</v>
      </c>
      <c r="F6484" s="128">
        <v>246</v>
      </c>
      <c r="G6484" s="126" t="s">
        <v>13718</v>
      </c>
      <c r="H6484" s="126" t="s">
        <v>20127</v>
      </c>
      <c r="I6484" s="126" t="s">
        <v>21060</v>
      </c>
      <c r="J6484" s="126" t="s">
        <v>26236</v>
      </c>
      <c r="K6484" s="9">
        <f>_xlfn.IFNA(VLOOKUP(Table5[[#This Row],[Section]],SubSill_Tier,2,FALSE),0)</f>
        <v>0</v>
      </c>
      <c r="L6484" s="9" t="str">
        <f t="shared" si="110"/>
        <v/>
      </c>
      <c r="M6484" s="205" t="str" cm="1">
        <f t="array" ref="M6484">_xlfn.IFS(NOT(ISERROR(VLOOKUP(Table5[[#This Row],[Section]],TB_notTB,1,FALSE))),"No",LEFT(Table5[[#This Row],[Section]],3)="ETB","PLS",LEFT(Table5[[#This Row],[Section]],1)="7","PDB",NOT(ISBLANK(Table5[[#This Row],[Section]])),"No")</f>
        <v>No</v>
      </c>
    </row>
    <row r="6485" spans="1:13" x14ac:dyDescent="0.25">
      <c r="A6485" s="126" t="s">
        <v>8738</v>
      </c>
      <c r="B6485" s="126" t="s">
        <v>17222</v>
      </c>
      <c r="C6485" s="126" t="s">
        <v>75</v>
      </c>
      <c r="D6485" s="127">
        <v>1.823</v>
      </c>
      <c r="E6485" s="128">
        <v>336</v>
      </c>
      <c r="F6485" s="128">
        <v>336</v>
      </c>
      <c r="G6485" s="126" t="s">
        <v>13718</v>
      </c>
      <c r="H6485" s="126" t="s">
        <v>20127</v>
      </c>
      <c r="I6485" s="126" t="s">
        <v>21060</v>
      </c>
      <c r="J6485" s="126" t="s">
        <v>26236</v>
      </c>
      <c r="K6485" s="9">
        <f>_xlfn.IFNA(VLOOKUP(Table5[[#This Row],[Section]],SubSill_Tier,2,FALSE),0)</f>
        <v>0</v>
      </c>
      <c r="L6485" s="9" t="str">
        <f t="shared" si="110"/>
        <v/>
      </c>
      <c r="M6485" s="205" t="str" cm="1">
        <f t="array" ref="M6485">_xlfn.IFS(NOT(ISERROR(VLOOKUP(Table5[[#This Row],[Section]],TB_notTB,1,FALSE))),"No",LEFT(Table5[[#This Row],[Section]],3)="ETB","PLS",LEFT(Table5[[#This Row],[Section]],1)="7","PDB",NOT(ISBLANK(Table5[[#This Row],[Section]])),"No")</f>
        <v>No</v>
      </c>
    </row>
    <row r="6486" spans="1:13" x14ac:dyDescent="0.25">
      <c r="A6486" s="126" t="s">
        <v>8739</v>
      </c>
      <c r="B6486" s="126" t="s">
        <v>28167</v>
      </c>
      <c r="C6486" s="126" t="s">
        <v>75</v>
      </c>
      <c r="D6486" s="127">
        <v>3.7559999999999998</v>
      </c>
      <c r="E6486" s="128">
        <v>468</v>
      </c>
      <c r="F6486" s="128">
        <v>468</v>
      </c>
      <c r="G6486" s="126" t="s">
        <v>13718</v>
      </c>
      <c r="H6486" s="126" t="s">
        <v>20127</v>
      </c>
      <c r="I6486" s="126" t="s">
        <v>21060</v>
      </c>
      <c r="J6486" s="126" t="s">
        <v>26253</v>
      </c>
      <c r="K6486" s="9">
        <f>_xlfn.IFNA(VLOOKUP(Table5[[#This Row],[Section]],SubSill_Tier,2,FALSE),0)</f>
        <v>0</v>
      </c>
      <c r="L6486" s="9" t="str">
        <f t="shared" si="110"/>
        <v/>
      </c>
      <c r="M6486" s="205" t="str" cm="1">
        <f t="array" ref="M6486">_xlfn.IFS(NOT(ISERROR(VLOOKUP(Table5[[#This Row],[Section]],TB_notTB,1,FALSE))),"No",LEFT(Table5[[#This Row],[Section]],3)="ETB","PLS",LEFT(Table5[[#This Row],[Section]],1)="7","PDB",NOT(ISBLANK(Table5[[#This Row],[Section]])),"No")</f>
        <v>No</v>
      </c>
    </row>
    <row r="6487" spans="1:13" x14ac:dyDescent="0.25">
      <c r="A6487" s="126" t="s">
        <v>2888</v>
      </c>
      <c r="B6487" s="126" t="s">
        <v>2889</v>
      </c>
      <c r="C6487" s="126" t="s">
        <v>75</v>
      </c>
      <c r="D6487" s="127">
        <v>0.35</v>
      </c>
      <c r="E6487" s="128">
        <v>181</v>
      </c>
      <c r="F6487" s="128">
        <v>100</v>
      </c>
      <c r="G6487" s="126" t="s">
        <v>13746</v>
      </c>
      <c r="H6487" s="126" t="s">
        <v>20164</v>
      </c>
      <c r="I6487" s="126" t="s">
        <v>21085</v>
      </c>
      <c r="J6487" s="126" t="s">
        <v>26232</v>
      </c>
      <c r="K6487" s="9">
        <f>_xlfn.IFNA(VLOOKUP(Table5[[#This Row],[Section]],SubSill_Tier,2,FALSE),0)</f>
        <v>0</v>
      </c>
      <c r="L6487" s="9" t="str">
        <f t="shared" si="110"/>
        <v/>
      </c>
      <c r="M6487" s="205" t="str" cm="1">
        <f t="array" ref="M6487">_xlfn.IFS(NOT(ISERROR(VLOOKUP(Table5[[#This Row],[Section]],TB_notTB,1,FALSE))),"No",LEFT(Table5[[#This Row],[Section]],3)="ETB","PLS",LEFT(Table5[[#This Row],[Section]],1)="7","PDB",NOT(ISBLANK(Table5[[#This Row],[Section]])),"No")</f>
        <v>No</v>
      </c>
    </row>
    <row r="6488" spans="1:13" x14ac:dyDescent="0.25">
      <c r="A6488" s="126" t="s">
        <v>2890</v>
      </c>
      <c r="B6488" s="126" t="s">
        <v>2891</v>
      </c>
      <c r="C6488" s="126" t="s">
        <v>75</v>
      </c>
      <c r="D6488" s="127">
        <v>0.186</v>
      </c>
      <c r="E6488" s="128">
        <v>109</v>
      </c>
      <c r="F6488" s="128">
        <v>100</v>
      </c>
      <c r="G6488" s="126" t="s">
        <v>13746</v>
      </c>
      <c r="H6488" s="126" t="s">
        <v>20164</v>
      </c>
      <c r="I6488" s="126" t="s">
        <v>21085</v>
      </c>
      <c r="J6488" s="126" t="s">
        <v>26232</v>
      </c>
      <c r="K6488" s="9">
        <f>_xlfn.IFNA(VLOOKUP(Table5[[#This Row],[Section]],SubSill_Tier,2,FALSE),0)</f>
        <v>0</v>
      </c>
      <c r="L6488" s="9" t="str">
        <f t="shared" si="110"/>
        <v/>
      </c>
      <c r="M6488" s="205" t="str" cm="1">
        <f t="array" ref="M6488">_xlfn.IFS(NOT(ISERROR(VLOOKUP(Table5[[#This Row],[Section]],TB_notTB,1,FALSE))),"No",LEFT(Table5[[#This Row],[Section]],3)="ETB","PLS",LEFT(Table5[[#This Row],[Section]],1)="7","PDB",NOT(ISBLANK(Table5[[#This Row],[Section]])),"No")</f>
        <v>No</v>
      </c>
    </row>
    <row r="6489" spans="1:13" x14ac:dyDescent="0.25">
      <c r="A6489" s="126" t="s">
        <v>2892</v>
      </c>
      <c r="B6489" s="126" t="s">
        <v>17222</v>
      </c>
      <c r="C6489" s="126" t="s">
        <v>75</v>
      </c>
      <c r="D6489" s="127">
        <v>1.52</v>
      </c>
      <c r="E6489" s="128">
        <v>531</v>
      </c>
      <c r="F6489" s="128">
        <v>182</v>
      </c>
      <c r="G6489" s="126" t="s">
        <v>13746</v>
      </c>
      <c r="H6489" s="126" t="s">
        <v>20164</v>
      </c>
      <c r="I6489" s="126" t="s">
        <v>21085</v>
      </c>
      <c r="J6489" s="126" t="s">
        <v>26232</v>
      </c>
      <c r="K6489" s="9">
        <f>_xlfn.IFNA(VLOOKUP(Table5[[#This Row],[Section]],SubSill_Tier,2,FALSE),0)</f>
        <v>0</v>
      </c>
      <c r="L6489" s="9" t="str">
        <f t="shared" si="110"/>
        <v/>
      </c>
      <c r="M6489" s="205" t="str" cm="1">
        <f t="array" ref="M6489">_xlfn.IFS(NOT(ISERROR(VLOOKUP(Table5[[#This Row],[Section]],TB_notTB,1,FALSE))),"No",LEFT(Table5[[#This Row],[Section]],3)="ETB","PLS",LEFT(Table5[[#This Row],[Section]],1)="7","PDB",NOT(ISBLANK(Table5[[#This Row],[Section]])),"No")</f>
        <v>No</v>
      </c>
    </row>
    <row r="6490" spans="1:13" x14ac:dyDescent="0.25">
      <c r="A6490" s="126" t="s">
        <v>2893</v>
      </c>
      <c r="B6490" s="126" t="s">
        <v>17222</v>
      </c>
      <c r="C6490" s="126" t="s">
        <v>75</v>
      </c>
      <c r="D6490" s="127">
        <v>1.2849999999999999</v>
      </c>
      <c r="E6490" s="128">
        <v>449</v>
      </c>
      <c r="F6490" s="128">
        <v>122</v>
      </c>
      <c r="G6490" s="126" t="s">
        <v>13746</v>
      </c>
      <c r="H6490" s="126" t="s">
        <v>20164</v>
      </c>
      <c r="I6490" s="126" t="s">
        <v>21085</v>
      </c>
      <c r="J6490" s="126" t="s">
        <v>26232</v>
      </c>
      <c r="K6490" s="9">
        <f>_xlfn.IFNA(VLOOKUP(Table5[[#This Row],[Section]],SubSill_Tier,2,FALSE),0)</f>
        <v>0</v>
      </c>
      <c r="L6490" s="9" t="str">
        <f t="shared" si="110"/>
        <v/>
      </c>
      <c r="M6490" s="205" t="str" cm="1">
        <f t="array" ref="M6490">_xlfn.IFS(NOT(ISERROR(VLOOKUP(Table5[[#This Row],[Section]],TB_notTB,1,FALSE))),"No",LEFT(Table5[[#This Row],[Section]],3)="ETB","PLS",LEFT(Table5[[#This Row],[Section]],1)="7","PDB",NOT(ISBLANK(Table5[[#This Row],[Section]])),"No")</f>
        <v>No</v>
      </c>
    </row>
    <row r="6491" spans="1:13" x14ac:dyDescent="0.25">
      <c r="A6491" s="126" t="s">
        <v>2894</v>
      </c>
      <c r="B6491" s="126" t="s">
        <v>2891</v>
      </c>
      <c r="C6491" s="126" t="s">
        <v>75</v>
      </c>
      <c r="D6491" s="127">
        <v>0.77</v>
      </c>
      <c r="E6491" s="128">
        <v>315</v>
      </c>
      <c r="F6491" s="128">
        <v>100</v>
      </c>
      <c r="G6491" s="126" t="s">
        <v>13746</v>
      </c>
      <c r="H6491" s="126" t="s">
        <v>20164</v>
      </c>
      <c r="I6491" s="126" t="s">
        <v>21085</v>
      </c>
      <c r="J6491" s="126" t="s">
        <v>26232</v>
      </c>
      <c r="K6491" s="9">
        <f>_xlfn.IFNA(VLOOKUP(Table5[[#This Row],[Section]],SubSill_Tier,2,FALSE),0)</f>
        <v>0</v>
      </c>
      <c r="L6491" s="9" t="str">
        <f t="shared" si="110"/>
        <v/>
      </c>
      <c r="M6491" s="205" t="str" cm="1">
        <f t="array" ref="M6491">_xlfn.IFS(NOT(ISERROR(VLOOKUP(Table5[[#This Row],[Section]],TB_notTB,1,FALSE))),"No",LEFT(Table5[[#This Row],[Section]],3)="ETB","PLS",LEFT(Table5[[#This Row],[Section]],1)="7","PDB",NOT(ISBLANK(Table5[[#This Row],[Section]])),"No")</f>
        <v>No</v>
      </c>
    </row>
    <row r="6492" spans="1:13" x14ac:dyDescent="0.25">
      <c r="A6492" s="126" t="s">
        <v>2895</v>
      </c>
      <c r="B6492" s="126" t="s">
        <v>17222</v>
      </c>
      <c r="C6492" s="126" t="s">
        <v>75</v>
      </c>
      <c r="D6492" s="127">
        <v>0.503</v>
      </c>
      <c r="E6492" s="128">
        <v>213</v>
      </c>
      <c r="F6492" s="128">
        <v>100</v>
      </c>
      <c r="G6492" s="126" t="s">
        <v>13746</v>
      </c>
      <c r="H6492" s="126" t="s">
        <v>20164</v>
      </c>
      <c r="I6492" s="126" t="s">
        <v>21085</v>
      </c>
      <c r="J6492" s="126" t="s">
        <v>26232</v>
      </c>
      <c r="K6492" s="9">
        <f>_xlfn.IFNA(VLOOKUP(Table5[[#This Row],[Section]],SubSill_Tier,2,FALSE),0)</f>
        <v>0</v>
      </c>
      <c r="L6492" s="9" t="str">
        <f t="shared" si="110"/>
        <v/>
      </c>
      <c r="M6492" s="205" t="str" cm="1">
        <f t="array" ref="M6492">_xlfn.IFS(NOT(ISERROR(VLOOKUP(Table5[[#This Row],[Section]],TB_notTB,1,FALSE))),"No",LEFT(Table5[[#This Row],[Section]],3)="ETB","PLS",LEFT(Table5[[#This Row],[Section]],1)="7","PDB",NOT(ISBLANK(Table5[[#This Row],[Section]])),"No")</f>
        <v>No</v>
      </c>
    </row>
    <row r="6493" spans="1:13" x14ac:dyDescent="0.25">
      <c r="A6493" s="126" t="s">
        <v>2896</v>
      </c>
      <c r="B6493" s="126" t="s">
        <v>17222</v>
      </c>
      <c r="C6493" s="126" t="s">
        <v>75</v>
      </c>
      <c r="D6493" s="127">
        <v>1.577</v>
      </c>
      <c r="E6493" s="128">
        <v>532</v>
      </c>
      <c r="F6493" s="128">
        <v>196</v>
      </c>
      <c r="G6493" s="126" t="s">
        <v>13746</v>
      </c>
      <c r="H6493" s="126" t="s">
        <v>20164</v>
      </c>
      <c r="I6493" s="126" t="s">
        <v>21085</v>
      </c>
      <c r="J6493" s="126" t="s">
        <v>26232</v>
      </c>
      <c r="K6493" s="9">
        <f>_xlfn.IFNA(VLOOKUP(Table5[[#This Row],[Section]],SubSill_Tier,2,FALSE),0)</f>
        <v>0</v>
      </c>
      <c r="L6493" s="9" t="str">
        <f t="shared" si="110"/>
        <v/>
      </c>
      <c r="M6493" s="205" t="str" cm="1">
        <f t="array" ref="M6493">_xlfn.IFS(NOT(ISERROR(VLOOKUP(Table5[[#This Row],[Section]],TB_notTB,1,FALSE))),"No",LEFT(Table5[[#This Row],[Section]],3)="ETB","PLS",LEFT(Table5[[#This Row],[Section]],1)="7","PDB",NOT(ISBLANK(Table5[[#This Row],[Section]])),"No")</f>
        <v>No</v>
      </c>
    </row>
    <row r="6494" spans="1:13" x14ac:dyDescent="0.25">
      <c r="A6494" s="126" t="s">
        <v>2897</v>
      </c>
      <c r="B6494" s="126" t="s">
        <v>12927</v>
      </c>
      <c r="C6494" s="126" t="s">
        <v>75</v>
      </c>
      <c r="D6494" s="127">
        <v>0.56899999999999995</v>
      </c>
      <c r="E6494" s="128">
        <v>222</v>
      </c>
      <c r="F6494" s="128">
        <v>100</v>
      </c>
      <c r="G6494" s="126" t="s">
        <v>13746</v>
      </c>
      <c r="H6494" s="126" t="s">
        <v>20164</v>
      </c>
      <c r="I6494" s="126" t="s">
        <v>21085</v>
      </c>
      <c r="J6494" s="126" t="s">
        <v>26232</v>
      </c>
      <c r="K6494" s="9">
        <f>_xlfn.IFNA(VLOOKUP(Table5[[#This Row],[Section]],SubSill_Tier,2,FALSE),0)</f>
        <v>0</v>
      </c>
      <c r="L6494" s="9" t="str">
        <f t="shared" si="110"/>
        <v/>
      </c>
      <c r="M6494" s="205" t="str" cm="1">
        <f t="array" ref="M6494">_xlfn.IFS(NOT(ISERROR(VLOOKUP(Table5[[#This Row],[Section]],TB_notTB,1,FALSE))),"No",LEFT(Table5[[#This Row],[Section]],3)="ETB","PLS",LEFT(Table5[[#This Row],[Section]],1)="7","PDB",NOT(ISBLANK(Table5[[#This Row],[Section]])),"No")</f>
        <v>No</v>
      </c>
    </row>
    <row r="6495" spans="1:13" x14ac:dyDescent="0.25">
      <c r="A6495" s="126" t="s">
        <v>2898</v>
      </c>
      <c r="B6495" s="126" t="s">
        <v>2899</v>
      </c>
      <c r="C6495" s="126" t="s">
        <v>75</v>
      </c>
      <c r="D6495" s="127">
        <v>1.401</v>
      </c>
      <c r="E6495" s="128">
        <v>478</v>
      </c>
      <c r="F6495" s="128">
        <v>319</v>
      </c>
      <c r="G6495" s="126" t="s">
        <v>13746</v>
      </c>
      <c r="H6495" s="126" t="s">
        <v>20164</v>
      </c>
      <c r="I6495" s="126" t="s">
        <v>21085</v>
      </c>
      <c r="J6495" s="126" t="s">
        <v>26232</v>
      </c>
      <c r="K6495" s="9">
        <f>_xlfn.IFNA(VLOOKUP(Table5[[#This Row],[Section]],SubSill_Tier,2,FALSE),0)</f>
        <v>0</v>
      </c>
      <c r="L6495" s="9" t="str">
        <f t="shared" si="110"/>
        <v/>
      </c>
      <c r="M6495" s="205" t="str" cm="1">
        <f t="array" ref="M6495">_xlfn.IFS(NOT(ISERROR(VLOOKUP(Table5[[#This Row],[Section]],TB_notTB,1,FALSE))),"No",LEFT(Table5[[#This Row],[Section]],3)="ETB","PLS",LEFT(Table5[[#This Row],[Section]],1)="7","PDB",NOT(ISBLANK(Table5[[#This Row],[Section]])),"No")</f>
        <v>No</v>
      </c>
    </row>
    <row r="6496" spans="1:13" x14ac:dyDescent="0.25">
      <c r="A6496" s="126" t="s">
        <v>2900</v>
      </c>
      <c r="B6496" s="126" t="s">
        <v>11577</v>
      </c>
      <c r="C6496" s="126" t="s">
        <v>75</v>
      </c>
      <c r="D6496" s="127">
        <v>0.26800000000000002</v>
      </c>
      <c r="E6496" s="128">
        <v>157</v>
      </c>
      <c r="F6496" s="128">
        <v>100</v>
      </c>
      <c r="G6496" s="126" t="s">
        <v>13746</v>
      </c>
      <c r="H6496" s="126" t="s">
        <v>20164</v>
      </c>
      <c r="I6496" s="126" t="s">
        <v>21085</v>
      </c>
      <c r="J6496" s="126" t="s">
        <v>26232</v>
      </c>
      <c r="K6496" s="9">
        <f>_xlfn.IFNA(VLOOKUP(Table5[[#This Row],[Section]],SubSill_Tier,2,FALSE),0)</f>
        <v>0</v>
      </c>
      <c r="L6496" s="9" t="str">
        <f t="shared" si="110"/>
        <v/>
      </c>
      <c r="M6496" s="205" t="str" cm="1">
        <f t="array" ref="M6496">_xlfn.IFS(NOT(ISERROR(VLOOKUP(Table5[[#This Row],[Section]],TB_notTB,1,FALSE))),"No",LEFT(Table5[[#This Row],[Section]],3)="ETB","PLS",LEFT(Table5[[#This Row],[Section]],1)="7","PDB",NOT(ISBLANK(Table5[[#This Row],[Section]])),"No")</f>
        <v>No</v>
      </c>
    </row>
    <row r="6497" spans="1:13" x14ac:dyDescent="0.25">
      <c r="A6497" s="126" t="s">
        <v>2901</v>
      </c>
      <c r="B6497" s="126" t="s">
        <v>2902</v>
      </c>
      <c r="C6497" s="126" t="s">
        <v>75</v>
      </c>
      <c r="D6497" s="127">
        <v>0.17</v>
      </c>
      <c r="E6497" s="128">
        <v>116</v>
      </c>
      <c r="F6497" s="128">
        <v>100</v>
      </c>
      <c r="G6497" s="126" t="s">
        <v>13767</v>
      </c>
      <c r="H6497" s="126" t="s">
        <v>20203</v>
      </c>
      <c r="I6497" s="126" t="s">
        <v>20204</v>
      </c>
      <c r="J6497" s="126" t="s">
        <v>26232</v>
      </c>
      <c r="K6497" s="9">
        <f>_xlfn.IFNA(VLOOKUP(Table5[[#This Row],[Section]],SubSill_Tier,2,FALSE),0)</f>
        <v>0</v>
      </c>
      <c r="L6497" s="9" t="str">
        <f t="shared" si="110"/>
        <v/>
      </c>
      <c r="M6497" s="205" t="str" cm="1">
        <f t="array" ref="M6497">_xlfn.IFS(NOT(ISERROR(VLOOKUP(Table5[[#This Row],[Section]],TB_notTB,1,FALSE))),"No",LEFT(Table5[[#This Row],[Section]],3)="ETB","PLS",LEFT(Table5[[#This Row],[Section]],1)="7","PDB",NOT(ISBLANK(Table5[[#This Row],[Section]])),"No")</f>
        <v>No</v>
      </c>
    </row>
    <row r="6498" spans="1:13" x14ac:dyDescent="0.25">
      <c r="A6498" s="126" t="s">
        <v>2903</v>
      </c>
      <c r="B6498" s="126" t="s">
        <v>17222</v>
      </c>
      <c r="C6498" s="126" t="s">
        <v>75</v>
      </c>
      <c r="D6498" s="127">
        <v>0.93200000000000005</v>
      </c>
      <c r="E6498" s="128">
        <v>347</v>
      </c>
      <c r="F6498" s="128">
        <v>100</v>
      </c>
      <c r="G6498" s="126" t="s">
        <v>13748</v>
      </c>
      <c r="H6498" s="126" t="s">
        <v>20246</v>
      </c>
      <c r="I6498" s="126" t="s">
        <v>20247</v>
      </c>
      <c r="J6498" s="126" t="s">
        <v>26241</v>
      </c>
      <c r="K6498" s="9">
        <f>_xlfn.IFNA(VLOOKUP(Table5[[#This Row],[Section]],SubSill_Tier,2,FALSE),0)</f>
        <v>0</v>
      </c>
      <c r="L6498" s="9" t="str">
        <f t="shared" si="110"/>
        <v/>
      </c>
      <c r="M6498" s="205" t="str" cm="1">
        <f t="array" ref="M6498">_xlfn.IFS(NOT(ISERROR(VLOOKUP(Table5[[#This Row],[Section]],TB_notTB,1,FALSE))),"No",LEFT(Table5[[#This Row],[Section]],3)="ETB","PLS",LEFT(Table5[[#This Row],[Section]],1)="7","PDB",NOT(ISBLANK(Table5[[#This Row],[Section]])),"No")</f>
        <v>No</v>
      </c>
    </row>
    <row r="6499" spans="1:13" x14ac:dyDescent="0.25">
      <c r="A6499" s="126" t="s">
        <v>8740</v>
      </c>
      <c r="B6499" s="126" t="s">
        <v>17222</v>
      </c>
      <c r="C6499" s="126" t="s">
        <v>98</v>
      </c>
      <c r="D6499" s="127">
        <v>1.831</v>
      </c>
      <c r="E6499" s="128">
        <v>246</v>
      </c>
      <c r="F6499" s="128">
        <v>246</v>
      </c>
      <c r="G6499" s="126" t="s">
        <v>13714</v>
      </c>
      <c r="H6499" s="126" t="s">
        <v>20121</v>
      </c>
      <c r="I6499" s="126" t="s">
        <v>20122</v>
      </c>
      <c r="J6499" s="126" t="s">
        <v>26234</v>
      </c>
      <c r="K6499" s="9">
        <f>_xlfn.IFNA(VLOOKUP(Table5[[#This Row],[Section]],SubSill_Tier,2,FALSE),0)</f>
        <v>0</v>
      </c>
      <c r="L6499" s="9" t="str">
        <f t="shared" si="110"/>
        <v/>
      </c>
      <c r="M6499" s="205" t="str" cm="1">
        <f t="array" ref="M6499">_xlfn.IFS(NOT(ISERROR(VLOOKUP(Table5[[#This Row],[Section]],TB_notTB,1,FALSE))),"No",LEFT(Table5[[#This Row],[Section]],3)="ETB","PLS",LEFT(Table5[[#This Row],[Section]],1)="7","PDB",NOT(ISBLANK(Table5[[#This Row],[Section]])),"No")</f>
        <v>No</v>
      </c>
    </row>
    <row r="6500" spans="1:13" x14ac:dyDescent="0.25">
      <c r="A6500" s="126" t="s">
        <v>2904</v>
      </c>
      <c r="B6500" s="126" t="s">
        <v>2905</v>
      </c>
      <c r="C6500" s="126" t="s">
        <v>75</v>
      </c>
      <c r="D6500" s="127">
        <v>1.294</v>
      </c>
      <c r="E6500" s="128">
        <v>257</v>
      </c>
      <c r="F6500" s="128">
        <v>257</v>
      </c>
      <c r="G6500" s="126" t="s">
        <v>13762</v>
      </c>
      <c r="H6500" s="126" t="s">
        <v>20194</v>
      </c>
      <c r="I6500" s="126" t="s">
        <v>21110</v>
      </c>
      <c r="J6500" s="126" t="s">
        <v>26241</v>
      </c>
      <c r="K6500" s="9">
        <f>_xlfn.IFNA(VLOOKUP(Table5[[#This Row],[Section]],SubSill_Tier,2,FALSE),0)</f>
        <v>0</v>
      </c>
      <c r="L6500" s="9" t="str">
        <f t="shared" si="110"/>
        <v/>
      </c>
      <c r="M6500" s="205" t="str" cm="1">
        <f t="array" ref="M6500">_xlfn.IFS(NOT(ISERROR(VLOOKUP(Table5[[#This Row],[Section]],TB_notTB,1,FALSE))),"No",LEFT(Table5[[#This Row],[Section]],3)="ETB","PLS",LEFT(Table5[[#This Row],[Section]],1)="7","PDB",NOT(ISBLANK(Table5[[#This Row],[Section]])),"No")</f>
        <v>No</v>
      </c>
    </row>
    <row r="6501" spans="1:13" x14ac:dyDescent="0.25">
      <c r="A6501" s="126" t="s">
        <v>8741</v>
      </c>
      <c r="B6501" s="126" t="s">
        <v>17222</v>
      </c>
      <c r="C6501" s="126" t="s">
        <v>75</v>
      </c>
      <c r="D6501" s="127">
        <v>0.40500000000000003</v>
      </c>
      <c r="E6501" s="128">
        <v>204</v>
      </c>
      <c r="F6501" s="128">
        <v>204</v>
      </c>
      <c r="G6501" s="126" t="s">
        <v>13720</v>
      </c>
      <c r="H6501" s="126" t="s">
        <v>20130</v>
      </c>
      <c r="I6501" s="126" t="s">
        <v>20131</v>
      </c>
      <c r="J6501" s="126" t="s">
        <v>26236</v>
      </c>
      <c r="K6501" s="9">
        <f>_xlfn.IFNA(VLOOKUP(Table5[[#This Row],[Section]],SubSill_Tier,2,FALSE),0)</f>
        <v>0</v>
      </c>
      <c r="L6501" s="9" t="str">
        <f t="shared" si="110"/>
        <v/>
      </c>
      <c r="M6501" s="205" t="str" cm="1">
        <f t="array" ref="M6501">_xlfn.IFS(NOT(ISERROR(VLOOKUP(Table5[[#This Row],[Section]],TB_notTB,1,FALSE))),"No",LEFT(Table5[[#This Row],[Section]],3)="ETB","PLS",LEFT(Table5[[#This Row],[Section]],1)="7","PDB",NOT(ISBLANK(Table5[[#This Row],[Section]])),"No")</f>
        <v>No</v>
      </c>
    </row>
    <row r="6502" spans="1:13" x14ac:dyDescent="0.25">
      <c r="A6502" s="126" t="s">
        <v>8742</v>
      </c>
      <c r="B6502" s="126" t="s">
        <v>28168</v>
      </c>
      <c r="C6502" s="126" t="s">
        <v>75</v>
      </c>
      <c r="D6502" s="127">
        <v>0.28399999999999997</v>
      </c>
      <c r="E6502" s="128">
        <v>141</v>
      </c>
      <c r="F6502" s="128">
        <v>141</v>
      </c>
      <c r="G6502" s="126" t="s">
        <v>13720</v>
      </c>
      <c r="H6502" s="126" t="s">
        <v>20130</v>
      </c>
      <c r="I6502" s="126" t="s">
        <v>20131</v>
      </c>
      <c r="J6502" s="126" t="s">
        <v>26235</v>
      </c>
      <c r="K6502" s="9">
        <f>_xlfn.IFNA(VLOOKUP(Table5[[#This Row],[Section]],SubSill_Tier,2,FALSE),0)</f>
        <v>0</v>
      </c>
      <c r="L6502" s="9" t="str">
        <f t="shared" si="110"/>
        <v/>
      </c>
      <c r="M6502" s="205" t="str" cm="1">
        <f t="array" ref="M6502">_xlfn.IFS(NOT(ISERROR(VLOOKUP(Table5[[#This Row],[Section]],TB_notTB,1,FALSE))),"No",LEFT(Table5[[#This Row],[Section]],3)="ETB","PLS",LEFT(Table5[[#This Row],[Section]],1)="7","PDB",NOT(ISBLANK(Table5[[#This Row],[Section]])),"No")</f>
        <v>No</v>
      </c>
    </row>
    <row r="6503" spans="1:13" x14ac:dyDescent="0.25">
      <c r="A6503" s="126" t="s">
        <v>8743</v>
      </c>
      <c r="B6503" s="126" t="s">
        <v>17222</v>
      </c>
      <c r="C6503" s="126" t="s">
        <v>75</v>
      </c>
      <c r="D6503" s="127">
        <v>0.52700000000000002</v>
      </c>
      <c r="E6503" s="128">
        <v>264</v>
      </c>
      <c r="F6503" s="128">
        <v>264</v>
      </c>
      <c r="G6503" s="126" t="s">
        <v>13714</v>
      </c>
      <c r="H6503" s="126" t="s">
        <v>20121</v>
      </c>
      <c r="I6503" s="126" t="s">
        <v>20122</v>
      </c>
      <c r="J6503" s="126" t="s">
        <v>26234</v>
      </c>
      <c r="K6503" s="9">
        <f>_xlfn.IFNA(VLOOKUP(Table5[[#This Row],[Section]],SubSill_Tier,2,FALSE),0)</f>
        <v>0</v>
      </c>
      <c r="L6503" s="9" t="str">
        <f t="shared" si="110"/>
        <v/>
      </c>
      <c r="M6503" s="205" t="str" cm="1">
        <f t="array" ref="M6503">_xlfn.IFS(NOT(ISERROR(VLOOKUP(Table5[[#This Row],[Section]],TB_notTB,1,FALSE))),"No",LEFT(Table5[[#This Row],[Section]],3)="ETB","PLS",LEFT(Table5[[#This Row],[Section]],1)="7","PDB",NOT(ISBLANK(Table5[[#This Row],[Section]])),"No")</f>
        <v>No</v>
      </c>
    </row>
    <row r="6504" spans="1:13" x14ac:dyDescent="0.25">
      <c r="A6504" s="126" t="s">
        <v>8744</v>
      </c>
      <c r="B6504" s="126" t="s">
        <v>12716</v>
      </c>
      <c r="C6504" s="126" t="s">
        <v>75</v>
      </c>
      <c r="D6504" s="127">
        <v>2.6880000000000002</v>
      </c>
      <c r="E6504" s="128">
        <v>796</v>
      </c>
      <c r="F6504" s="128">
        <v>796</v>
      </c>
      <c r="G6504" s="126" t="s">
        <v>13770</v>
      </c>
      <c r="H6504" s="126" t="s">
        <v>21118</v>
      </c>
      <c r="I6504" s="126" t="s">
        <v>21119</v>
      </c>
      <c r="J6504" s="126" t="s">
        <v>26233</v>
      </c>
      <c r="K6504" s="9">
        <f>_xlfn.IFNA(VLOOKUP(Table5[[#This Row],[Section]],SubSill_Tier,2,FALSE),0)</f>
        <v>0</v>
      </c>
      <c r="L6504" s="9" t="str">
        <f t="shared" si="110"/>
        <v/>
      </c>
      <c r="M6504" s="205" t="str" cm="1">
        <f t="array" ref="M6504">_xlfn.IFS(NOT(ISERROR(VLOOKUP(Table5[[#This Row],[Section]],TB_notTB,1,FALSE))),"No",LEFT(Table5[[#This Row],[Section]],3)="ETB","PLS",LEFT(Table5[[#This Row],[Section]],1)="7","PDB",NOT(ISBLANK(Table5[[#This Row],[Section]])),"No")</f>
        <v>No</v>
      </c>
    </row>
    <row r="6505" spans="1:13" x14ac:dyDescent="0.25">
      <c r="A6505" s="126" t="s">
        <v>2906</v>
      </c>
      <c r="B6505" s="126" t="s">
        <v>2907</v>
      </c>
      <c r="C6505" s="126" t="s">
        <v>75</v>
      </c>
      <c r="D6505" s="127">
        <v>0.14099999999999999</v>
      </c>
      <c r="E6505" s="128">
        <v>100</v>
      </c>
      <c r="F6505" s="128">
        <v>100</v>
      </c>
      <c r="G6505" s="126" t="s">
        <v>13744</v>
      </c>
      <c r="H6505" s="126" t="s">
        <v>20161</v>
      </c>
      <c r="I6505" s="126" t="s">
        <v>21083</v>
      </c>
      <c r="J6505" s="126" t="s">
        <v>26241</v>
      </c>
      <c r="K6505" s="9">
        <f>_xlfn.IFNA(VLOOKUP(Table5[[#This Row],[Section]],SubSill_Tier,2,FALSE),0)</f>
        <v>0</v>
      </c>
      <c r="L6505" s="9" t="str">
        <f t="shared" si="110"/>
        <v/>
      </c>
      <c r="M6505" s="205" t="str" cm="1">
        <f t="array" ref="M6505">_xlfn.IFS(NOT(ISERROR(VLOOKUP(Table5[[#This Row],[Section]],TB_notTB,1,FALSE))),"No",LEFT(Table5[[#This Row],[Section]],3)="ETB","PLS",LEFT(Table5[[#This Row],[Section]],1)="7","PDB",NOT(ISBLANK(Table5[[#This Row],[Section]])),"No")</f>
        <v>No</v>
      </c>
    </row>
    <row r="6506" spans="1:13" x14ac:dyDescent="0.25">
      <c r="A6506" s="126" t="s">
        <v>8745</v>
      </c>
      <c r="B6506" s="126" t="s">
        <v>3598</v>
      </c>
      <c r="C6506" s="126" t="s">
        <v>98</v>
      </c>
      <c r="D6506" s="127">
        <v>0.76100000000000001</v>
      </c>
      <c r="E6506" s="128">
        <v>279</v>
      </c>
      <c r="F6506" s="128">
        <v>279</v>
      </c>
      <c r="G6506" s="126" t="s">
        <v>13724</v>
      </c>
      <c r="H6506" s="126" t="s">
        <v>20186</v>
      </c>
      <c r="I6506" s="126" t="s">
        <v>22099</v>
      </c>
      <c r="J6506" s="126" t="s">
        <v>26234</v>
      </c>
      <c r="K6506" s="9">
        <f>_xlfn.IFNA(VLOOKUP(Table5[[#This Row],[Section]],SubSill_Tier,2,FALSE),0)</f>
        <v>0</v>
      </c>
      <c r="L6506" s="9" t="str">
        <f t="shared" si="110"/>
        <v/>
      </c>
      <c r="M6506" s="205" t="str" cm="1">
        <f t="array" ref="M6506">_xlfn.IFS(NOT(ISERROR(VLOOKUP(Table5[[#This Row],[Section]],TB_notTB,1,FALSE))),"No",LEFT(Table5[[#This Row],[Section]],3)="ETB","PLS",LEFT(Table5[[#This Row],[Section]],1)="7","PDB",NOT(ISBLANK(Table5[[#This Row],[Section]])),"No")</f>
        <v>No</v>
      </c>
    </row>
    <row r="6507" spans="1:13" x14ac:dyDescent="0.25">
      <c r="A6507" s="126" t="s">
        <v>8746</v>
      </c>
      <c r="B6507" s="126" t="s">
        <v>27980</v>
      </c>
      <c r="C6507" s="126" t="s">
        <v>75</v>
      </c>
      <c r="D6507" s="127">
        <v>0.875</v>
      </c>
      <c r="E6507" s="128">
        <v>120</v>
      </c>
      <c r="F6507" s="128">
        <v>120</v>
      </c>
      <c r="G6507" s="126" t="s">
        <v>13725</v>
      </c>
      <c r="H6507" s="126" t="s">
        <v>20134</v>
      </c>
      <c r="I6507" s="126" t="s">
        <v>20135</v>
      </c>
      <c r="J6507" s="126" t="s">
        <v>26235</v>
      </c>
      <c r="K6507" s="9">
        <f>_xlfn.IFNA(VLOOKUP(Table5[[#This Row],[Section]],SubSill_Tier,2,FALSE),0)</f>
        <v>0</v>
      </c>
      <c r="L6507" s="9" t="str">
        <f t="shared" si="110"/>
        <v/>
      </c>
      <c r="M6507" s="205" t="str" cm="1">
        <f t="array" ref="M6507">_xlfn.IFS(NOT(ISERROR(VLOOKUP(Table5[[#This Row],[Section]],TB_notTB,1,FALSE))),"No",LEFT(Table5[[#This Row],[Section]],3)="ETB","PLS",LEFT(Table5[[#This Row],[Section]],1)="7","PDB",NOT(ISBLANK(Table5[[#This Row],[Section]])),"No")</f>
        <v>No</v>
      </c>
    </row>
    <row r="6508" spans="1:13" x14ac:dyDescent="0.25">
      <c r="A6508" s="126" t="s">
        <v>29132</v>
      </c>
      <c r="B6508" s="126" t="s">
        <v>29133</v>
      </c>
      <c r="C6508" s="126" t="s">
        <v>75</v>
      </c>
      <c r="D6508" s="127">
        <v>0.317</v>
      </c>
      <c r="E6508" s="128">
        <v>150</v>
      </c>
      <c r="F6508" s="128">
        <v>150</v>
      </c>
      <c r="G6508" s="126" t="s">
        <v>13719</v>
      </c>
      <c r="H6508" s="126" t="s">
        <v>20128</v>
      </c>
      <c r="I6508" s="126" t="s">
        <v>20129</v>
      </c>
      <c r="J6508" s="126" t="s">
        <v>26235</v>
      </c>
      <c r="K6508" s="9">
        <f>_xlfn.IFNA(VLOOKUP(Table5[[#This Row],[Section]],SubSill_Tier,2,FALSE),0)</f>
        <v>0</v>
      </c>
      <c r="L6508" s="9" t="str">
        <f t="shared" si="110"/>
        <v/>
      </c>
      <c r="M6508" s="205" t="str" cm="1">
        <f t="array" ref="M6508">_xlfn.IFS(NOT(ISERROR(VLOOKUP(Table5[[#This Row],[Section]],TB_notTB,1,FALSE))),"No",LEFT(Table5[[#This Row],[Section]],3)="ETB","PLS",LEFT(Table5[[#This Row],[Section]],1)="7","PDB",NOT(ISBLANK(Table5[[#This Row],[Section]])),"No")</f>
        <v>No</v>
      </c>
    </row>
    <row r="6509" spans="1:13" x14ac:dyDescent="0.25">
      <c r="A6509" s="126" t="s">
        <v>8747</v>
      </c>
      <c r="B6509" s="126" t="s">
        <v>17222</v>
      </c>
      <c r="C6509" s="126" t="s">
        <v>75</v>
      </c>
      <c r="D6509" s="127">
        <v>0.505</v>
      </c>
      <c r="E6509" s="128">
        <v>229</v>
      </c>
      <c r="F6509" s="128">
        <v>229</v>
      </c>
      <c r="G6509" s="126" t="s">
        <v>13721</v>
      </c>
      <c r="H6509" s="126" t="s">
        <v>20121</v>
      </c>
      <c r="I6509" s="126" t="s">
        <v>20122</v>
      </c>
      <c r="J6509" s="126" t="s">
        <v>26234</v>
      </c>
      <c r="K6509" s="9">
        <f>_xlfn.IFNA(VLOOKUP(Table5[[#This Row],[Section]],SubSill_Tier,2,FALSE),0)</f>
        <v>0</v>
      </c>
      <c r="L6509" s="9" t="str">
        <f t="shared" si="110"/>
        <v/>
      </c>
      <c r="M6509" s="205" t="str" cm="1">
        <f t="array" ref="M6509">_xlfn.IFS(NOT(ISERROR(VLOOKUP(Table5[[#This Row],[Section]],TB_notTB,1,FALSE))),"No",LEFT(Table5[[#This Row],[Section]],3)="ETB","PLS",LEFT(Table5[[#This Row],[Section]],1)="7","PDB",NOT(ISBLANK(Table5[[#This Row],[Section]])),"No")</f>
        <v>No</v>
      </c>
    </row>
    <row r="6510" spans="1:13" x14ac:dyDescent="0.25">
      <c r="A6510" s="126" t="s">
        <v>8748</v>
      </c>
      <c r="B6510" s="126" t="s">
        <v>17222</v>
      </c>
      <c r="C6510" s="126" t="s">
        <v>98</v>
      </c>
      <c r="D6510" s="127">
        <v>2.0630000000000002</v>
      </c>
      <c r="E6510" s="128">
        <v>368</v>
      </c>
      <c r="F6510" s="128">
        <v>368</v>
      </c>
      <c r="G6510" s="126" t="s">
        <v>13721</v>
      </c>
      <c r="H6510" s="126" t="s">
        <v>20121</v>
      </c>
      <c r="I6510" s="126" t="s">
        <v>20122</v>
      </c>
      <c r="J6510" s="126" t="s">
        <v>26234</v>
      </c>
      <c r="K6510" s="9">
        <f>_xlfn.IFNA(VLOOKUP(Table5[[#This Row],[Section]],SubSill_Tier,2,FALSE),0)</f>
        <v>0</v>
      </c>
      <c r="L6510" s="9" t="str">
        <f t="shared" si="110"/>
        <v/>
      </c>
      <c r="M6510" s="205" t="str" cm="1">
        <f t="array" ref="M6510">_xlfn.IFS(NOT(ISERROR(VLOOKUP(Table5[[#This Row],[Section]],TB_notTB,1,FALSE))),"No",LEFT(Table5[[#This Row],[Section]],3)="ETB","PLS",LEFT(Table5[[#This Row],[Section]],1)="7","PDB",NOT(ISBLANK(Table5[[#This Row],[Section]])),"No")</f>
        <v>No</v>
      </c>
    </row>
    <row r="6511" spans="1:13" x14ac:dyDescent="0.25">
      <c r="A6511" s="126" t="s">
        <v>8749</v>
      </c>
      <c r="B6511" s="126" t="s">
        <v>17222</v>
      </c>
      <c r="C6511" s="126" t="s">
        <v>98</v>
      </c>
      <c r="D6511" s="127">
        <v>1.8979999999999999</v>
      </c>
      <c r="E6511" s="128">
        <v>351</v>
      </c>
      <c r="F6511" s="128">
        <v>351</v>
      </c>
      <c r="G6511" s="126" t="s">
        <v>13721</v>
      </c>
      <c r="H6511" s="126" t="s">
        <v>20121</v>
      </c>
      <c r="I6511" s="126" t="s">
        <v>20122</v>
      </c>
      <c r="J6511" s="126" t="s">
        <v>26234</v>
      </c>
      <c r="K6511" s="9">
        <f>_xlfn.IFNA(VLOOKUP(Table5[[#This Row],[Section]],SubSill_Tier,2,FALSE),0)</f>
        <v>0</v>
      </c>
      <c r="L6511" s="9" t="str">
        <f t="shared" si="110"/>
        <v/>
      </c>
      <c r="M6511" s="205" t="str" cm="1">
        <f t="array" ref="M6511">_xlfn.IFS(NOT(ISERROR(VLOOKUP(Table5[[#This Row],[Section]],TB_notTB,1,FALSE))),"No",LEFT(Table5[[#This Row],[Section]],3)="ETB","PLS",LEFT(Table5[[#This Row],[Section]],1)="7","PDB",NOT(ISBLANK(Table5[[#This Row],[Section]])),"No")</f>
        <v>No</v>
      </c>
    </row>
    <row r="6512" spans="1:13" x14ac:dyDescent="0.25">
      <c r="A6512" s="126" t="s">
        <v>8750</v>
      </c>
      <c r="B6512" s="126" t="s">
        <v>8751</v>
      </c>
      <c r="C6512" s="126" t="s">
        <v>75</v>
      </c>
      <c r="D6512" s="127">
        <v>3.2530000000000001</v>
      </c>
      <c r="E6512" s="128">
        <v>492</v>
      </c>
      <c r="F6512" s="128">
        <v>492</v>
      </c>
      <c r="G6512" s="126" t="s">
        <v>13720</v>
      </c>
      <c r="H6512" s="126" t="s">
        <v>20130</v>
      </c>
      <c r="I6512" s="126" t="s">
        <v>20131</v>
      </c>
      <c r="J6512" s="126" t="s">
        <v>26240</v>
      </c>
      <c r="K6512" s="9">
        <f>_xlfn.IFNA(VLOOKUP(Table5[[#This Row],[Section]],SubSill_Tier,2,FALSE),0)</f>
        <v>0</v>
      </c>
      <c r="L6512" s="9" t="str">
        <f t="shared" si="110"/>
        <v>Wall</v>
      </c>
      <c r="M6512" s="205" t="str" cm="1">
        <f t="array" ref="M6512">_xlfn.IFS(NOT(ISERROR(VLOOKUP(Table5[[#This Row],[Section]],TB_notTB,1,FALSE))),"No",LEFT(Table5[[#This Row],[Section]],3)="ETB","PLS",LEFT(Table5[[#This Row],[Section]],1)="7","PDB",NOT(ISBLANK(Table5[[#This Row],[Section]])),"No")</f>
        <v>No</v>
      </c>
    </row>
    <row r="6513" spans="1:13" x14ac:dyDescent="0.25">
      <c r="A6513" s="126" t="s">
        <v>8752</v>
      </c>
      <c r="B6513" s="126" t="s">
        <v>3598</v>
      </c>
      <c r="C6513" s="126" t="s">
        <v>98</v>
      </c>
      <c r="D6513" s="127">
        <v>0.61599999999999999</v>
      </c>
      <c r="E6513" s="128">
        <v>150</v>
      </c>
      <c r="F6513" s="128">
        <v>150</v>
      </c>
      <c r="G6513" s="126" t="s">
        <v>13750</v>
      </c>
      <c r="H6513" s="126" t="s">
        <v>20121</v>
      </c>
      <c r="I6513" s="126" t="s">
        <v>20122</v>
      </c>
      <c r="J6513" s="126" t="s">
        <v>26234</v>
      </c>
      <c r="K6513" s="9">
        <f>_xlfn.IFNA(VLOOKUP(Table5[[#This Row],[Section]],SubSill_Tier,2,FALSE),0)</f>
        <v>0</v>
      </c>
      <c r="L6513" s="9" t="str">
        <f t="shared" si="110"/>
        <v/>
      </c>
      <c r="M6513" s="205" t="str" cm="1">
        <f t="array" ref="M6513">_xlfn.IFS(NOT(ISERROR(VLOOKUP(Table5[[#This Row],[Section]],TB_notTB,1,FALSE))),"No",LEFT(Table5[[#This Row],[Section]],3)="ETB","PLS",LEFT(Table5[[#This Row],[Section]],1)="7","PDB",NOT(ISBLANK(Table5[[#This Row],[Section]])),"No")</f>
        <v>No</v>
      </c>
    </row>
    <row r="6514" spans="1:13" x14ac:dyDescent="0.25">
      <c r="A6514" s="126" t="s">
        <v>8753</v>
      </c>
      <c r="B6514" s="126" t="s">
        <v>17222</v>
      </c>
      <c r="C6514" s="126" t="s">
        <v>98</v>
      </c>
      <c r="D6514" s="127">
        <v>0.38200000000000001</v>
      </c>
      <c r="E6514" s="128">
        <v>100</v>
      </c>
      <c r="F6514" s="128">
        <v>100</v>
      </c>
      <c r="G6514" s="126" t="s">
        <v>13750</v>
      </c>
      <c r="H6514" s="126" t="s">
        <v>20121</v>
      </c>
      <c r="I6514" s="126" t="s">
        <v>20122</v>
      </c>
      <c r="J6514" s="126" t="s">
        <v>26234</v>
      </c>
      <c r="K6514" s="9">
        <f>_xlfn.IFNA(VLOOKUP(Table5[[#This Row],[Section]],SubSill_Tier,2,FALSE),0)</f>
        <v>0</v>
      </c>
      <c r="L6514" s="9" t="str">
        <f t="shared" si="110"/>
        <v/>
      </c>
      <c r="M6514" s="205" t="str" cm="1">
        <f t="array" ref="M6514">_xlfn.IFS(NOT(ISERROR(VLOOKUP(Table5[[#This Row],[Section]],TB_notTB,1,FALSE))),"No",LEFT(Table5[[#This Row],[Section]],3)="ETB","PLS",LEFT(Table5[[#This Row],[Section]],1)="7","PDB",NOT(ISBLANK(Table5[[#This Row],[Section]])),"No")</f>
        <v>No</v>
      </c>
    </row>
    <row r="6515" spans="1:13" x14ac:dyDescent="0.25">
      <c r="A6515" s="126" t="s">
        <v>2908</v>
      </c>
      <c r="B6515" s="126" t="s">
        <v>17222</v>
      </c>
      <c r="C6515" s="126" t="s">
        <v>98</v>
      </c>
      <c r="D6515" s="127">
        <v>0.69699999999999995</v>
      </c>
      <c r="E6515" s="128">
        <v>289</v>
      </c>
      <c r="F6515" s="128">
        <v>100</v>
      </c>
      <c r="G6515" s="126" t="s">
        <v>13736</v>
      </c>
      <c r="H6515" s="126" t="s">
        <v>20148</v>
      </c>
      <c r="I6515" s="126" t="s">
        <v>21073</v>
      </c>
      <c r="J6515" s="126" t="s">
        <v>26232</v>
      </c>
      <c r="K6515" s="9">
        <f>_xlfn.IFNA(VLOOKUP(Table5[[#This Row],[Section]],SubSill_Tier,2,FALSE),0)</f>
        <v>0</v>
      </c>
      <c r="L6515" s="9" t="str">
        <f t="shared" si="110"/>
        <v/>
      </c>
      <c r="M6515" s="205" t="str" cm="1">
        <f t="array" ref="M6515">_xlfn.IFS(NOT(ISERROR(VLOOKUP(Table5[[#This Row],[Section]],TB_notTB,1,FALSE))),"No",LEFT(Table5[[#This Row],[Section]],3)="ETB","PLS",LEFT(Table5[[#This Row],[Section]],1)="7","PDB",NOT(ISBLANK(Table5[[#This Row],[Section]])),"No")</f>
        <v>No</v>
      </c>
    </row>
    <row r="6516" spans="1:13" x14ac:dyDescent="0.25">
      <c r="A6516" s="126" t="s">
        <v>2909</v>
      </c>
      <c r="B6516" s="126" t="s">
        <v>17222</v>
      </c>
      <c r="C6516" s="126" t="s">
        <v>75</v>
      </c>
      <c r="D6516" s="127">
        <v>1.3959999999999999</v>
      </c>
      <c r="E6516" s="128">
        <v>335</v>
      </c>
      <c r="F6516" s="128">
        <v>190</v>
      </c>
      <c r="G6516" s="126" t="s">
        <v>13748</v>
      </c>
      <c r="H6516" s="126" t="s">
        <v>20246</v>
      </c>
      <c r="I6516" s="126" t="s">
        <v>20247</v>
      </c>
      <c r="J6516" s="126" t="s">
        <v>26241</v>
      </c>
      <c r="K6516" s="9">
        <f>_xlfn.IFNA(VLOOKUP(Table5[[#This Row],[Section]],SubSill_Tier,2,FALSE),0)</f>
        <v>0</v>
      </c>
      <c r="L6516" s="9" t="str">
        <f t="shared" si="110"/>
        <v/>
      </c>
      <c r="M6516" s="205" t="str" cm="1">
        <f t="array" ref="M6516">_xlfn.IFS(NOT(ISERROR(VLOOKUP(Table5[[#This Row],[Section]],TB_notTB,1,FALSE))),"No",LEFT(Table5[[#This Row],[Section]],3)="ETB","PLS",LEFT(Table5[[#This Row],[Section]],1)="7","PDB",NOT(ISBLANK(Table5[[#This Row],[Section]])),"No")</f>
        <v>No</v>
      </c>
    </row>
    <row r="6517" spans="1:13" x14ac:dyDescent="0.25">
      <c r="A6517" s="126" t="s">
        <v>2910</v>
      </c>
      <c r="B6517" s="126" t="s">
        <v>17222</v>
      </c>
      <c r="C6517" s="126" t="s">
        <v>75</v>
      </c>
      <c r="D6517" s="127">
        <v>1.385</v>
      </c>
      <c r="E6517" s="128">
        <v>316</v>
      </c>
      <c r="F6517" s="128">
        <v>138</v>
      </c>
      <c r="G6517" s="126" t="s">
        <v>13728</v>
      </c>
      <c r="H6517" s="126" t="s">
        <v>20137</v>
      </c>
      <c r="I6517" s="126" t="s">
        <v>21066</v>
      </c>
      <c r="J6517" s="126" t="s">
        <v>26232</v>
      </c>
      <c r="K6517" s="9">
        <f>_xlfn.IFNA(VLOOKUP(Table5[[#This Row],[Section]],SubSill_Tier,2,FALSE),0)</f>
        <v>0</v>
      </c>
      <c r="L6517" s="9" t="str">
        <f t="shared" si="110"/>
        <v/>
      </c>
      <c r="M6517" s="205" t="str" cm="1">
        <f t="array" ref="M6517">_xlfn.IFS(NOT(ISERROR(VLOOKUP(Table5[[#This Row],[Section]],TB_notTB,1,FALSE))),"No",LEFT(Table5[[#This Row],[Section]],3)="ETB","PLS",LEFT(Table5[[#This Row],[Section]],1)="7","PDB",NOT(ISBLANK(Table5[[#This Row],[Section]])),"No")</f>
        <v>No</v>
      </c>
    </row>
    <row r="6518" spans="1:13" x14ac:dyDescent="0.25">
      <c r="A6518" s="126" t="s">
        <v>2911</v>
      </c>
      <c r="B6518" s="126" t="s">
        <v>17222</v>
      </c>
      <c r="C6518" s="126" t="s">
        <v>75</v>
      </c>
      <c r="D6518" s="127">
        <v>1.8280000000000001</v>
      </c>
      <c r="E6518" s="128">
        <v>467</v>
      </c>
      <c r="F6518" s="128">
        <v>212</v>
      </c>
      <c r="G6518" s="126" t="s">
        <v>13767</v>
      </c>
      <c r="H6518" s="126" t="s">
        <v>20203</v>
      </c>
      <c r="I6518" s="126" t="s">
        <v>20204</v>
      </c>
      <c r="J6518" s="126" t="s">
        <v>26232</v>
      </c>
      <c r="K6518" s="9">
        <f>_xlfn.IFNA(VLOOKUP(Table5[[#This Row],[Section]],SubSill_Tier,2,FALSE),0)</f>
        <v>0</v>
      </c>
      <c r="L6518" s="9" t="str">
        <f t="shared" si="110"/>
        <v/>
      </c>
      <c r="M6518" s="205" t="str" cm="1">
        <f t="array" ref="M6518">_xlfn.IFS(NOT(ISERROR(VLOOKUP(Table5[[#This Row],[Section]],TB_notTB,1,FALSE))),"No",LEFT(Table5[[#This Row],[Section]],3)="ETB","PLS",LEFT(Table5[[#This Row],[Section]],1)="7","PDB",NOT(ISBLANK(Table5[[#This Row],[Section]])),"No")</f>
        <v>No</v>
      </c>
    </row>
    <row r="6519" spans="1:13" x14ac:dyDescent="0.25">
      <c r="A6519" s="126" t="s">
        <v>2912</v>
      </c>
      <c r="B6519" s="126" t="s">
        <v>17222</v>
      </c>
      <c r="C6519" s="126" t="s">
        <v>75</v>
      </c>
      <c r="D6519" s="127">
        <v>2.2519999999999998</v>
      </c>
      <c r="E6519" s="128">
        <v>549</v>
      </c>
      <c r="F6519" s="128">
        <v>292</v>
      </c>
      <c r="G6519" s="126" t="s">
        <v>13728</v>
      </c>
      <c r="H6519" s="126" t="s">
        <v>20137</v>
      </c>
      <c r="I6519" s="126" t="s">
        <v>21066</v>
      </c>
      <c r="J6519" s="126" t="s">
        <v>26232</v>
      </c>
      <c r="K6519" s="9">
        <f>_xlfn.IFNA(VLOOKUP(Table5[[#This Row],[Section]],SubSill_Tier,2,FALSE),0)</f>
        <v>0</v>
      </c>
      <c r="L6519" s="9" t="str">
        <f t="shared" si="110"/>
        <v/>
      </c>
      <c r="M6519" s="205" t="str" cm="1">
        <f t="array" ref="M6519">_xlfn.IFS(NOT(ISERROR(VLOOKUP(Table5[[#This Row],[Section]],TB_notTB,1,FALSE))),"No",LEFT(Table5[[#This Row],[Section]],3)="ETB","PLS",LEFT(Table5[[#This Row],[Section]],1)="7","PDB",NOT(ISBLANK(Table5[[#This Row],[Section]])),"No")</f>
        <v>No</v>
      </c>
    </row>
    <row r="6520" spans="1:13" x14ac:dyDescent="0.25">
      <c r="A6520" s="126" t="s">
        <v>2913</v>
      </c>
      <c r="B6520" s="126" t="s">
        <v>17222</v>
      </c>
      <c r="C6520" s="126" t="s">
        <v>75</v>
      </c>
      <c r="D6520" s="127">
        <v>1.3720000000000001</v>
      </c>
      <c r="E6520" s="128">
        <v>327</v>
      </c>
      <c r="F6520" s="128">
        <v>152</v>
      </c>
      <c r="G6520" s="126" t="s">
        <v>13728</v>
      </c>
      <c r="H6520" s="126" t="s">
        <v>20137</v>
      </c>
      <c r="I6520" s="126" t="s">
        <v>21066</v>
      </c>
      <c r="J6520" s="126" t="s">
        <v>26232</v>
      </c>
      <c r="K6520" s="9">
        <f>_xlfn.IFNA(VLOOKUP(Table5[[#This Row],[Section]],SubSill_Tier,2,FALSE),0)</f>
        <v>0</v>
      </c>
      <c r="L6520" s="9" t="str">
        <f t="shared" si="110"/>
        <v/>
      </c>
      <c r="M6520" s="205" t="str" cm="1">
        <f t="array" ref="M6520">_xlfn.IFS(NOT(ISERROR(VLOOKUP(Table5[[#This Row],[Section]],TB_notTB,1,FALSE))),"No",LEFT(Table5[[#This Row],[Section]],3)="ETB","PLS",LEFT(Table5[[#This Row],[Section]],1)="7","PDB",NOT(ISBLANK(Table5[[#This Row],[Section]])),"No")</f>
        <v>No</v>
      </c>
    </row>
    <row r="6521" spans="1:13" x14ac:dyDescent="0.25">
      <c r="A6521" s="126" t="s">
        <v>2914</v>
      </c>
      <c r="B6521" s="126" t="s">
        <v>17222</v>
      </c>
      <c r="C6521" s="126" t="s">
        <v>75</v>
      </c>
      <c r="D6521" s="127">
        <v>2.2189999999999999</v>
      </c>
      <c r="E6521" s="128">
        <v>402</v>
      </c>
      <c r="F6521" s="128">
        <v>402</v>
      </c>
      <c r="G6521" s="126" t="s">
        <v>13767</v>
      </c>
      <c r="H6521" s="126" t="s">
        <v>20203</v>
      </c>
      <c r="I6521" s="126" t="s">
        <v>20204</v>
      </c>
      <c r="J6521" s="126" t="s">
        <v>26232</v>
      </c>
      <c r="K6521" s="9">
        <f>_xlfn.IFNA(VLOOKUP(Table5[[#This Row],[Section]],SubSill_Tier,2,FALSE),0)</f>
        <v>0</v>
      </c>
      <c r="L6521" s="9" t="str">
        <f t="shared" si="110"/>
        <v/>
      </c>
      <c r="M6521" s="205" t="str" cm="1">
        <f t="array" ref="M6521">_xlfn.IFS(NOT(ISERROR(VLOOKUP(Table5[[#This Row],[Section]],TB_notTB,1,FALSE))),"No",LEFT(Table5[[#This Row],[Section]],3)="ETB","PLS",LEFT(Table5[[#This Row],[Section]],1)="7","PDB",NOT(ISBLANK(Table5[[#This Row],[Section]])),"No")</f>
        <v>No</v>
      </c>
    </row>
    <row r="6522" spans="1:13" x14ac:dyDescent="0.25">
      <c r="A6522" s="126" t="s">
        <v>8754</v>
      </c>
      <c r="B6522" s="126" t="s">
        <v>28169</v>
      </c>
      <c r="C6522" s="126" t="s">
        <v>75</v>
      </c>
      <c r="D6522" s="127">
        <v>1.3069999999999999</v>
      </c>
      <c r="E6522" s="128">
        <v>250</v>
      </c>
      <c r="F6522" s="128">
        <v>250</v>
      </c>
      <c r="G6522" s="126" t="s">
        <v>13725</v>
      </c>
      <c r="H6522" s="126" t="s">
        <v>20134</v>
      </c>
      <c r="I6522" s="126" t="s">
        <v>20135</v>
      </c>
      <c r="J6522" s="126" t="s">
        <v>26235</v>
      </c>
      <c r="K6522" s="9">
        <f>_xlfn.IFNA(VLOOKUP(Table5[[#This Row],[Section]],SubSill_Tier,2,FALSE),0)</f>
        <v>0</v>
      </c>
      <c r="L6522" s="9" t="str">
        <f t="shared" si="110"/>
        <v/>
      </c>
      <c r="M6522" s="205" t="str" cm="1">
        <f t="array" ref="M6522">_xlfn.IFS(NOT(ISERROR(VLOOKUP(Table5[[#This Row],[Section]],TB_notTB,1,FALSE))),"No",LEFT(Table5[[#This Row],[Section]],3)="ETB","PLS",LEFT(Table5[[#This Row],[Section]],1)="7","PDB",NOT(ISBLANK(Table5[[#This Row],[Section]])),"No")</f>
        <v>No</v>
      </c>
    </row>
    <row r="6523" spans="1:13" x14ac:dyDescent="0.25">
      <c r="A6523" s="126" t="s">
        <v>2915</v>
      </c>
      <c r="B6523" s="126" t="s">
        <v>17222</v>
      </c>
      <c r="C6523" s="126" t="s">
        <v>98</v>
      </c>
      <c r="D6523" s="127">
        <v>2.2839999999999998</v>
      </c>
      <c r="E6523" s="128">
        <v>677</v>
      </c>
      <c r="F6523" s="128">
        <v>677</v>
      </c>
      <c r="G6523" s="126" t="s">
        <v>13736</v>
      </c>
      <c r="H6523" s="126" t="s">
        <v>20148</v>
      </c>
      <c r="I6523" s="126" t="s">
        <v>21073</v>
      </c>
      <c r="J6523" s="126" t="s">
        <v>26232</v>
      </c>
      <c r="K6523" s="9">
        <f>_xlfn.IFNA(VLOOKUP(Table5[[#This Row],[Section]],SubSill_Tier,2,FALSE),0)</f>
        <v>0</v>
      </c>
      <c r="L6523" s="9" t="str">
        <f t="shared" si="110"/>
        <v/>
      </c>
      <c r="M6523" s="205" t="str" cm="1">
        <f t="array" ref="M6523">_xlfn.IFS(NOT(ISERROR(VLOOKUP(Table5[[#This Row],[Section]],TB_notTB,1,FALSE))),"No",LEFT(Table5[[#This Row],[Section]],3)="ETB","PLS",LEFT(Table5[[#This Row],[Section]],1)="7","PDB",NOT(ISBLANK(Table5[[#This Row],[Section]])),"No")</f>
        <v>No</v>
      </c>
    </row>
    <row r="6524" spans="1:13" x14ac:dyDescent="0.25">
      <c r="A6524" s="126" t="s">
        <v>2916</v>
      </c>
      <c r="B6524" s="126" t="s">
        <v>17222</v>
      </c>
      <c r="C6524" s="126" t="s">
        <v>98</v>
      </c>
      <c r="D6524" s="127">
        <v>0.44600000000000001</v>
      </c>
      <c r="E6524" s="128">
        <v>172</v>
      </c>
      <c r="F6524" s="128">
        <v>172</v>
      </c>
      <c r="G6524" s="126" t="s">
        <v>13754</v>
      </c>
      <c r="H6524" s="126" t="s">
        <v>20175</v>
      </c>
      <c r="I6524" s="126" t="s">
        <v>20176</v>
      </c>
      <c r="J6524" s="126" t="s">
        <v>26241</v>
      </c>
      <c r="K6524" s="9">
        <f>_xlfn.IFNA(VLOOKUP(Table5[[#This Row],[Section]],SubSill_Tier,2,FALSE),0)</f>
        <v>0</v>
      </c>
      <c r="L6524" s="9" t="str">
        <f t="shared" si="110"/>
        <v/>
      </c>
      <c r="M6524" s="205" t="str" cm="1">
        <f t="array" ref="M6524">_xlfn.IFS(NOT(ISERROR(VLOOKUP(Table5[[#This Row],[Section]],TB_notTB,1,FALSE))),"No",LEFT(Table5[[#This Row],[Section]],3)="ETB","PLS",LEFT(Table5[[#This Row],[Section]],1)="7","PDB",NOT(ISBLANK(Table5[[#This Row],[Section]])),"No")</f>
        <v>No</v>
      </c>
    </row>
    <row r="6525" spans="1:13" x14ac:dyDescent="0.25">
      <c r="A6525" s="126" t="s">
        <v>8755</v>
      </c>
      <c r="B6525" s="126" t="s">
        <v>17222</v>
      </c>
      <c r="C6525" s="126" t="s">
        <v>98</v>
      </c>
      <c r="D6525" s="127">
        <v>0.85099999999999998</v>
      </c>
      <c r="E6525" s="128">
        <v>332</v>
      </c>
      <c r="F6525" s="128">
        <v>100</v>
      </c>
      <c r="G6525" s="126" t="s">
        <v>13721</v>
      </c>
      <c r="H6525" s="126" t="s">
        <v>20121</v>
      </c>
      <c r="I6525" s="126" t="s">
        <v>20122</v>
      </c>
      <c r="J6525" s="126" t="s">
        <v>26234</v>
      </c>
      <c r="K6525" s="9">
        <f>_xlfn.IFNA(VLOOKUP(Table5[[#This Row],[Section]],SubSill_Tier,2,FALSE),0)</f>
        <v>0</v>
      </c>
      <c r="L6525" s="9" t="str">
        <f t="shared" si="110"/>
        <v/>
      </c>
      <c r="M6525" s="205" t="str" cm="1">
        <f t="array" ref="M6525">_xlfn.IFS(NOT(ISERROR(VLOOKUP(Table5[[#This Row],[Section]],TB_notTB,1,FALSE))),"No",LEFT(Table5[[#This Row],[Section]],3)="ETB","PLS",LEFT(Table5[[#This Row],[Section]],1)="7","PDB",NOT(ISBLANK(Table5[[#This Row],[Section]])),"No")</f>
        <v>No</v>
      </c>
    </row>
    <row r="6526" spans="1:13" x14ac:dyDescent="0.25">
      <c r="A6526" s="126" t="s">
        <v>2917</v>
      </c>
      <c r="B6526" s="126" t="s">
        <v>17222</v>
      </c>
      <c r="C6526" s="126" t="s">
        <v>75</v>
      </c>
      <c r="D6526" s="127">
        <v>1.5980000000000001</v>
      </c>
      <c r="E6526" s="128">
        <v>405</v>
      </c>
      <c r="F6526" s="128">
        <v>185</v>
      </c>
      <c r="G6526" s="126" t="s">
        <v>13728</v>
      </c>
      <c r="H6526" s="126" t="s">
        <v>20137</v>
      </c>
      <c r="I6526" s="126" t="s">
        <v>21066</v>
      </c>
      <c r="J6526" s="126" t="s">
        <v>26232</v>
      </c>
      <c r="K6526" s="9">
        <f>_xlfn.IFNA(VLOOKUP(Table5[[#This Row],[Section]],SubSill_Tier,2,FALSE),0)</f>
        <v>0</v>
      </c>
      <c r="L6526" s="9" t="str">
        <f t="shared" si="110"/>
        <v/>
      </c>
      <c r="M6526" s="205" t="str" cm="1">
        <f t="array" ref="M6526">_xlfn.IFS(NOT(ISERROR(VLOOKUP(Table5[[#This Row],[Section]],TB_notTB,1,FALSE))),"No",LEFT(Table5[[#This Row],[Section]],3)="ETB","PLS",LEFT(Table5[[#This Row],[Section]],1)="7","PDB",NOT(ISBLANK(Table5[[#This Row],[Section]])),"No")</f>
        <v>No</v>
      </c>
    </row>
    <row r="6527" spans="1:13" x14ac:dyDescent="0.25">
      <c r="A6527" s="126" t="s">
        <v>8756</v>
      </c>
      <c r="B6527" s="126" t="s">
        <v>12717</v>
      </c>
      <c r="C6527" s="126" t="s">
        <v>75</v>
      </c>
      <c r="D6527" s="127">
        <v>3.0259999999999998</v>
      </c>
      <c r="E6527" s="128">
        <v>896</v>
      </c>
      <c r="F6527" s="128">
        <v>896</v>
      </c>
      <c r="G6527" s="126" t="s">
        <v>13770</v>
      </c>
      <c r="H6527" s="126" t="s">
        <v>21118</v>
      </c>
      <c r="I6527" s="126" t="s">
        <v>21119</v>
      </c>
      <c r="J6527" s="126" t="s">
        <v>26237</v>
      </c>
      <c r="K6527" s="9">
        <f>_xlfn.IFNA(VLOOKUP(Table5[[#This Row],[Section]],SubSill_Tier,2,FALSE),0)</f>
        <v>0</v>
      </c>
      <c r="L6527" s="9" t="str">
        <f t="shared" si="110"/>
        <v/>
      </c>
      <c r="M6527" s="205" t="str" cm="1">
        <f t="array" ref="M6527">_xlfn.IFS(NOT(ISERROR(VLOOKUP(Table5[[#This Row],[Section]],TB_notTB,1,FALSE))),"No",LEFT(Table5[[#This Row],[Section]],3)="ETB","PLS",LEFT(Table5[[#This Row],[Section]],1)="7","PDB",NOT(ISBLANK(Table5[[#This Row],[Section]])),"No")</f>
        <v>No</v>
      </c>
    </row>
    <row r="6528" spans="1:13" x14ac:dyDescent="0.25">
      <c r="A6528" s="126" t="s">
        <v>8757</v>
      </c>
      <c r="B6528" s="126" t="s">
        <v>12718</v>
      </c>
      <c r="C6528" s="126" t="s">
        <v>75</v>
      </c>
      <c r="D6528" s="127">
        <v>4.0869999999999997</v>
      </c>
      <c r="E6528" s="128">
        <v>951</v>
      </c>
      <c r="F6528" s="128">
        <v>951</v>
      </c>
      <c r="G6528" s="126" t="s">
        <v>13770</v>
      </c>
      <c r="H6528" s="126" t="s">
        <v>21118</v>
      </c>
      <c r="I6528" s="126" t="s">
        <v>21119</v>
      </c>
      <c r="J6528" s="126" t="s">
        <v>26237</v>
      </c>
      <c r="K6528" s="9">
        <f>_xlfn.IFNA(VLOOKUP(Table5[[#This Row],[Section]],SubSill_Tier,2,FALSE),0)</f>
        <v>0</v>
      </c>
      <c r="L6528" s="9" t="str">
        <f t="shared" si="110"/>
        <v/>
      </c>
      <c r="M6528" s="205" t="str" cm="1">
        <f t="array" ref="M6528">_xlfn.IFS(NOT(ISERROR(VLOOKUP(Table5[[#This Row],[Section]],TB_notTB,1,FALSE))),"No",LEFT(Table5[[#This Row],[Section]],3)="ETB","PLS",LEFT(Table5[[#This Row],[Section]],1)="7","PDB",NOT(ISBLANK(Table5[[#This Row],[Section]])),"No")</f>
        <v>No</v>
      </c>
    </row>
    <row r="6529" spans="1:13" x14ac:dyDescent="0.25">
      <c r="A6529" s="126" t="s">
        <v>8758</v>
      </c>
      <c r="B6529" s="126" t="s">
        <v>12719</v>
      </c>
      <c r="C6529" s="126" t="s">
        <v>75</v>
      </c>
      <c r="D6529" s="127">
        <v>5.2430000000000003</v>
      </c>
      <c r="E6529" s="128">
        <v>1110</v>
      </c>
      <c r="F6529" s="128">
        <v>1110</v>
      </c>
      <c r="G6529" s="126" t="s">
        <v>13770</v>
      </c>
      <c r="H6529" s="126" t="s">
        <v>21118</v>
      </c>
      <c r="I6529" s="126" t="s">
        <v>21119</v>
      </c>
      <c r="J6529" s="126" t="s">
        <v>26245</v>
      </c>
      <c r="K6529" s="9">
        <f>_xlfn.IFNA(VLOOKUP(Table5[[#This Row],[Section]],SubSill_Tier,2,FALSE),0)</f>
        <v>0</v>
      </c>
      <c r="L6529" s="9" t="str">
        <f t="shared" si="110"/>
        <v/>
      </c>
      <c r="M6529" s="205" t="str" cm="1">
        <f t="array" ref="M6529">_xlfn.IFS(NOT(ISERROR(VLOOKUP(Table5[[#This Row],[Section]],TB_notTB,1,FALSE))),"No",LEFT(Table5[[#This Row],[Section]],3)="ETB","PLS",LEFT(Table5[[#This Row],[Section]],1)="7","PDB",NOT(ISBLANK(Table5[[#This Row],[Section]])),"No")</f>
        <v>No</v>
      </c>
    </row>
    <row r="6530" spans="1:13" x14ac:dyDescent="0.25">
      <c r="A6530" s="126" t="s">
        <v>8759</v>
      </c>
      <c r="B6530" s="126" t="s">
        <v>12720</v>
      </c>
      <c r="C6530" s="126" t="s">
        <v>75</v>
      </c>
      <c r="D6530" s="127">
        <v>1.8080000000000001</v>
      </c>
      <c r="E6530" s="128">
        <v>669</v>
      </c>
      <c r="F6530" s="128">
        <v>669</v>
      </c>
      <c r="G6530" s="126" t="s">
        <v>13770</v>
      </c>
      <c r="H6530" s="126" t="s">
        <v>21118</v>
      </c>
      <c r="I6530" s="126" t="s">
        <v>21119</v>
      </c>
      <c r="J6530" s="126" t="s">
        <v>26233</v>
      </c>
      <c r="K6530" s="9">
        <f>_xlfn.IFNA(VLOOKUP(Table5[[#This Row],[Section]],SubSill_Tier,2,FALSE),0)</f>
        <v>0</v>
      </c>
      <c r="L6530" s="9" t="str">
        <f t="shared" ref="L6530:L6593" si="111">IFERROR(IF(LEFT(G6530,2)="AI",IF(_xlfn.NUMBERVALUE(IFERROR(LEFT(IF(ISERROR(FIND("X",UPPER(B6530))),UPPER(B6530),RIGHT(UPPER(B6530),LEN(UPPER(B6530))-FIND("~",SUBSTITUTE(UPPER(B6530),"X","~",LEN(UPPER(B6530))-LEN(SUBSTITUTE(UPPER(B6530),"X","")))))),FIND(" ",IF(ISERROR(FIND("X",UPPER(B6530))),UPPER(B6530),RIGHT(UPPER(B6530),LEN(UPPER(B6530))-FIND("~",SUBSTITUTE(UPPER(B6530),"X","~",LEN(UPPER(B6530))-LEN(SUBSTITUTE(UPPER(B6530),"X","")))))),1)-1),IF(ISERROR(FIND("X",UPPER(B6530))),UPPER(B6530),RIGHT(UPPER(B6530),LEN(UPPER(B6530))-FIND("~",SUBSTITUTE(UPPER(B6530),"X","~",LEN(UPPER(B6530))-LEN(SUBSTITUTE(UPPER(B6530),"X",""))))))),".")&gt;=5,"Wall",""),""),"")</f>
        <v/>
      </c>
      <c r="M6530" s="205" t="str" cm="1">
        <f t="array" ref="M6530">_xlfn.IFS(NOT(ISERROR(VLOOKUP(Table5[[#This Row],[Section]],TB_notTB,1,FALSE))),"No",LEFT(Table5[[#This Row],[Section]],3)="ETB","PLS",LEFT(Table5[[#This Row],[Section]],1)="7","PDB",NOT(ISBLANK(Table5[[#This Row],[Section]])),"No")</f>
        <v>No</v>
      </c>
    </row>
    <row r="6531" spans="1:13" x14ac:dyDescent="0.25">
      <c r="A6531" s="126" t="s">
        <v>8760</v>
      </c>
      <c r="B6531" s="126" t="s">
        <v>12721</v>
      </c>
      <c r="C6531" s="126" t="s">
        <v>75</v>
      </c>
      <c r="D6531" s="127">
        <v>2.7970000000000002</v>
      </c>
      <c r="E6531" s="128">
        <v>828</v>
      </c>
      <c r="F6531" s="128">
        <v>828</v>
      </c>
      <c r="G6531" s="126" t="s">
        <v>13770</v>
      </c>
      <c r="H6531" s="126" t="s">
        <v>21118</v>
      </c>
      <c r="I6531" s="126" t="s">
        <v>21119</v>
      </c>
      <c r="J6531" s="126" t="s">
        <v>26233</v>
      </c>
      <c r="K6531" s="9">
        <f>_xlfn.IFNA(VLOOKUP(Table5[[#This Row],[Section]],SubSill_Tier,2,FALSE),0)</f>
        <v>0</v>
      </c>
      <c r="L6531" s="9" t="str">
        <f t="shared" si="111"/>
        <v/>
      </c>
      <c r="M6531" s="205" t="str" cm="1">
        <f t="array" ref="M6531">_xlfn.IFS(NOT(ISERROR(VLOOKUP(Table5[[#This Row],[Section]],TB_notTB,1,FALSE))),"No",LEFT(Table5[[#This Row],[Section]],3)="ETB","PLS",LEFT(Table5[[#This Row],[Section]],1)="7","PDB",NOT(ISBLANK(Table5[[#This Row],[Section]])),"No")</f>
        <v>No</v>
      </c>
    </row>
    <row r="6532" spans="1:13" x14ac:dyDescent="0.25">
      <c r="A6532" s="126" t="s">
        <v>8761</v>
      </c>
      <c r="B6532" s="126" t="s">
        <v>12722</v>
      </c>
      <c r="C6532" s="126" t="s">
        <v>75</v>
      </c>
      <c r="D6532" s="127">
        <v>3.9169999999999998</v>
      </c>
      <c r="E6532" s="128">
        <v>987</v>
      </c>
      <c r="F6532" s="128">
        <v>987</v>
      </c>
      <c r="G6532" s="126" t="s">
        <v>13770</v>
      </c>
      <c r="H6532" s="126" t="s">
        <v>21118</v>
      </c>
      <c r="I6532" s="126" t="s">
        <v>21119</v>
      </c>
      <c r="J6532" s="126" t="s">
        <v>26237</v>
      </c>
      <c r="K6532" s="9">
        <f>_xlfn.IFNA(VLOOKUP(Table5[[#This Row],[Section]],SubSill_Tier,2,FALSE),0)</f>
        <v>0</v>
      </c>
      <c r="L6532" s="9" t="str">
        <f t="shared" si="111"/>
        <v/>
      </c>
      <c r="M6532" s="205" t="str" cm="1">
        <f t="array" ref="M6532">_xlfn.IFS(NOT(ISERROR(VLOOKUP(Table5[[#This Row],[Section]],TB_notTB,1,FALSE))),"No",LEFT(Table5[[#This Row],[Section]],3)="ETB","PLS",LEFT(Table5[[#This Row],[Section]],1)="7","PDB",NOT(ISBLANK(Table5[[#This Row],[Section]])),"No")</f>
        <v>No</v>
      </c>
    </row>
    <row r="6533" spans="1:13" x14ac:dyDescent="0.25">
      <c r="A6533" s="126" t="s">
        <v>8762</v>
      </c>
      <c r="B6533" s="126" t="s">
        <v>17222</v>
      </c>
      <c r="C6533" s="126" t="s">
        <v>75</v>
      </c>
      <c r="D6533" s="127">
        <v>1.28</v>
      </c>
      <c r="E6533" s="128">
        <v>322</v>
      </c>
      <c r="F6533" s="128">
        <v>322</v>
      </c>
      <c r="G6533" s="126" t="s">
        <v>13723</v>
      </c>
      <c r="H6533" s="126" t="s">
        <v>20121</v>
      </c>
      <c r="I6533" s="126" t="s">
        <v>20122</v>
      </c>
      <c r="J6533" s="126" t="s">
        <v>26234</v>
      </c>
      <c r="K6533" s="9">
        <f>_xlfn.IFNA(VLOOKUP(Table5[[#This Row],[Section]],SubSill_Tier,2,FALSE),0)</f>
        <v>0</v>
      </c>
      <c r="L6533" s="9" t="str">
        <f t="shared" si="111"/>
        <v/>
      </c>
      <c r="M6533" s="205" t="str" cm="1">
        <f t="array" ref="M6533">_xlfn.IFS(NOT(ISERROR(VLOOKUP(Table5[[#This Row],[Section]],TB_notTB,1,FALSE))),"No",LEFT(Table5[[#This Row],[Section]],3)="ETB","PLS",LEFT(Table5[[#This Row],[Section]],1)="7","PDB",NOT(ISBLANK(Table5[[#This Row],[Section]])),"No")</f>
        <v>No</v>
      </c>
    </row>
    <row r="6534" spans="1:13" x14ac:dyDescent="0.25">
      <c r="A6534" s="126" t="s">
        <v>8763</v>
      </c>
      <c r="B6534" s="126" t="s">
        <v>17222</v>
      </c>
      <c r="C6534" s="126" t="s">
        <v>75</v>
      </c>
      <c r="D6534" s="127">
        <v>1.1419999999999999</v>
      </c>
      <c r="E6534" s="128">
        <v>288</v>
      </c>
      <c r="F6534" s="128">
        <v>288</v>
      </c>
      <c r="G6534" s="126" t="s">
        <v>13723</v>
      </c>
      <c r="H6534" s="126" t="s">
        <v>20121</v>
      </c>
      <c r="I6534" s="126" t="s">
        <v>20122</v>
      </c>
      <c r="J6534" s="126" t="s">
        <v>26234</v>
      </c>
      <c r="K6534" s="9">
        <f>_xlfn.IFNA(VLOOKUP(Table5[[#This Row],[Section]],SubSill_Tier,2,FALSE),0)</f>
        <v>0</v>
      </c>
      <c r="L6534" s="9" t="str">
        <f t="shared" si="111"/>
        <v/>
      </c>
      <c r="M6534" s="205" t="str" cm="1">
        <f t="array" ref="M6534">_xlfn.IFS(NOT(ISERROR(VLOOKUP(Table5[[#This Row],[Section]],TB_notTB,1,FALSE))),"No",LEFT(Table5[[#This Row],[Section]],3)="ETB","PLS",LEFT(Table5[[#This Row],[Section]],1)="7","PDB",NOT(ISBLANK(Table5[[#This Row],[Section]])),"No")</f>
        <v>No</v>
      </c>
    </row>
    <row r="6535" spans="1:13" x14ac:dyDescent="0.25">
      <c r="A6535" s="126" t="s">
        <v>8764</v>
      </c>
      <c r="B6535" s="126" t="s">
        <v>17222</v>
      </c>
      <c r="C6535" s="126" t="s">
        <v>75</v>
      </c>
      <c r="D6535" s="127">
        <v>1.468</v>
      </c>
      <c r="E6535" s="128">
        <v>279</v>
      </c>
      <c r="F6535" s="128">
        <v>279</v>
      </c>
      <c r="G6535" s="126" t="s">
        <v>13719</v>
      </c>
      <c r="H6535" s="126" t="s">
        <v>20128</v>
      </c>
      <c r="I6535" s="126" t="s">
        <v>20129</v>
      </c>
      <c r="J6535" s="126" t="s">
        <v>26236</v>
      </c>
      <c r="K6535" s="9">
        <f>_xlfn.IFNA(VLOOKUP(Table5[[#This Row],[Section]],SubSill_Tier,2,FALSE),0)</f>
        <v>0</v>
      </c>
      <c r="L6535" s="9" t="str">
        <f t="shared" si="111"/>
        <v/>
      </c>
      <c r="M6535" s="205" t="str" cm="1">
        <f t="array" ref="M6535">_xlfn.IFS(NOT(ISERROR(VLOOKUP(Table5[[#This Row],[Section]],TB_notTB,1,FALSE))),"No",LEFT(Table5[[#This Row],[Section]],3)="ETB","PLS",LEFT(Table5[[#This Row],[Section]],1)="7","PDB",NOT(ISBLANK(Table5[[#This Row],[Section]])),"No")</f>
        <v>No</v>
      </c>
    </row>
    <row r="6536" spans="1:13" x14ac:dyDescent="0.25">
      <c r="A6536" s="126" t="s">
        <v>8765</v>
      </c>
      <c r="B6536" s="126" t="s">
        <v>17222</v>
      </c>
      <c r="C6536" s="126" t="s">
        <v>98</v>
      </c>
      <c r="D6536" s="127">
        <v>0.76100000000000001</v>
      </c>
      <c r="E6536" s="128">
        <v>382</v>
      </c>
      <c r="F6536" s="128">
        <v>133</v>
      </c>
      <c r="G6536" s="126" t="s">
        <v>13721</v>
      </c>
      <c r="H6536" s="126" t="s">
        <v>20121</v>
      </c>
      <c r="I6536" s="126" t="s">
        <v>20122</v>
      </c>
      <c r="J6536" s="126" t="s">
        <v>26234</v>
      </c>
      <c r="K6536" s="9">
        <f>_xlfn.IFNA(VLOOKUP(Table5[[#This Row],[Section]],SubSill_Tier,2,FALSE),0)</f>
        <v>0</v>
      </c>
      <c r="L6536" s="9" t="str">
        <f t="shared" si="111"/>
        <v/>
      </c>
      <c r="M6536" s="205" t="str" cm="1">
        <f t="array" ref="M6536">_xlfn.IFS(NOT(ISERROR(VLOOKUP(Table5[[#This Row],[Section]],TB_notTB,1,FALSE))),"No",LEFT(Table5[[#This Row],[Section]],3)="ETB","PLS",LEFT(Table5[[#This Row],[Section]],1)="7","PDB",NOT(ISBLANK(Table5[[#This Row],[Section]])),"No")</f>
        <v>No</v>
      </c>
    </row>
    <row r="6537" spans="1:13" x14ac:dyDescent="0.25">
      <c r="A6537" s="126" t="s">
        <v>2918</v>
      </c>
      <c r="B6537" s="126" t="s">
        <v>2919</v>
      </c>
      <c r="C6537" s="126" t="s">
        <v>98</v>
      </c>
      <c r="D6537" s="127">
        <v>0.96899999999999997</v>
      </c>
      <c r="E6537" s="128">
        <v>166</v>
      </c>
      <c r="F6537" s="128">
        <v>100</v>
      </c>
      <c r="G6537" s="126" t="s">
        <v>13762</v>
      </c>
      <c r="H6537" s="126" t="s">
        <v>20194</v>
      </c>
      <c r="I6537" s="126" t="s">
        <v>21110</v>
      </c>
      <c r="J6537" s="126" t="s">
        <v>26241</v>
      </c>
      <c r="K6537" s="9">
        <f>_xlfn.IFNA(VLOOKUP(Table5[[#This Row],[Section]],SubSill_Tier,2,FALSE),0)</f>
        <v>0</v>
      </c>
      <c r="L6537" s="9" t="str">
        <f t="shared" si="111"/>
        <v/>
      </c>
      <c r="M6537" s="205" t="str" cm="1">
        <f t="array" ref="M6537">_xlfn.IFS(NOT(ISERROR(VLOOKUP(Table5[[#This Row],[Section]],TB_notTB,1,FALSE))),"No",LEFT(Table5[[#This Row],[Section]],3)="ETB","PLS",LEFT(Table5[[#This Row],[Section]],1)="7","PDB",NOT(ISBLANK(Table5[[#This Row],[Section]])),"No")</f>
        <v>No</v>
      </c>
    </row>
    <row r="6538" spans="1:13" x14ac:dyDescent="0.25">
      <c r="A6538" s="126" t="s">
        <v>2920</v>
      </c>
      <c r="B6538" s="126" t="s">
        <v>2919</v>
      </c>
      <c r="C6538" s="126" t="s">
        <v>98</v>
      </c>
      <c r="D6538" s="127">
        <v>0.86899999999999999</v>
      </c>
      <c r="E6538" s="128">
        <v>143</v>
      </c>
      <c r="F6538" s="128">
        <v>100</v>
      </c>
      <c r="G6538" s="126" t="s">
        <v>13762</v>
      </c>
      <c r="H6538" s="126" t="s">
        <v>20194</v>
      </c>
      <c r="I6538" s="126" t="s">
        <v>21110</v>
      </c>
      <c r="J6538" s="126" t="s">
        <v>26241</v>
      </c>
      <c r="K6538" s="9">
        <f>_xlfn.IFNA(VLOOKUP(Table5[[#This Row],[Section]],SubSill_Tier,2,FALSE),0)</f>
        <v>0</v>
      </c>
      <c r="L6538" s="9" t="str">
        <f t="shared" si="111"/>
        <v/>
      </c>
      <c r="M6538" s="205" t="str" cm="1">
        <f t="array" ref="M6538">_xlfn.IFS(NOT(ISERROR(VLOOKUP(Table5[[#This Row],[Section]],TB_notTB,1,FALSE))),"No",LEFT(Table5[[#This Row],[Section]],3)="ETB","PLS",LEFT(Table5[[#This Row],[Section]],1)="7","PDB",NOT(ISBLANK(Table5[[#This Row],[Section]])),"No")</f>
        <v>No</v>
      </c>
    </row>
    <row r="6539" spans="1:13" x14ac:dyDescent="0.25">
      <c r="A6539" s="126" t="s">
        <v>2921</v>
      </c>
      <c r="B6539" s="126" t="s">
        <v>2919</v>
      </c>
      <c r="C6539" s="126" t="s">
        <v>98</v>
      </c>
      <c r="D6539" s="127">
        <v>0.49399999999999999</v>
      </c>
      <c r="E6539" s="128">
        <v>108</v>
      </c>
      <c r="F6539" s="128">
        <v>100</v>
      </c>
      <c r="G6539" s="126" t="s">
        <v>13762</v>
      </c>
      <c r="H6539" s="126" t="s">
        <v>20194</v>
      </c>
      <c r="I6539" s="126" t="s">
        <v>21110</v>
      </c>
      <c r="J6539" s="126" t="s">
        <v>26241</v>
      </c>
      <c r="K6539" s="9">
        <f>_xlfn.IFNA(VLOOKUP(Table5[[#This Row],[Section]],SubSill_Tier,2,FALSE),0)</f>
        <v>0</v>
      </c>
      <c r="L6539" s="9" t="str">
        <f t="shared" si="111"/>
        <v/>
      </c>
      <c r="M6539" s="205" t="str" cm="1">
        <f t="array" ref="M6539">_xlfn.IFS(NOT(ISERROR(VLOOKUP(Table5[[#This Row],[Section]],TB_notTB,1,FALSE))),"No",LEFT(Table5[[#This Row],[Section]],3)="ETB","PLS",LEFT(Table5[[#This Row],[Section]],1)="7","PDB",NOT(ISBLANK(Table5[[#This Row],[Section]])),"No")</f>
        <v>No</v>
      </c>
    </row>
    <row r="6540" spans="1:13" x14ac:dyDescent="0.25">
      <c r="A6540" s="126" t="s">
        <v>2922</v>
      </c>
      <c r="B6540" s="126" t="s">
        <v>17222</v>
      </c>
      <c r="C6540" s="126" t="s">
        <v>98</v>
      </c>
      <c r="D6540" s="127">
        <v>1.266</v>
      </c>
      <c r="E6540" s="128">
        <v>422</v>
      </c>
      <c r="F6540" s="128">
        <v>100</v>
      </c>
      <c r="G6540" s="126" t="s">
        <v>13736</v>
      </c>
      <c r="H6540" s="126" t="s">
        <v>20148</v>
      </c>
      <c r="I6540" s="126" t="s">
        <v>21073</v>
      </c>
      <c r="J6540" s="126" t="s">
        <v>26232</v>
      </c>
      <c r="K6540" s="9">
        <f>_xlfn.IFNA(VLOOKUP(Table5[[#This Row],[Section]],SubSill_Tier,2,FALSE),0)</f>
        <v>0</v>
      </c>
      <c r="L6540" s="9" t="str">
        <f t="shared" si="111"/>
        <v/>
      </c>
      <c r="M6540" s="205" t="str" cm="1">
        <f t="array" ref="M6540">_xlfn.IFS(NOT(ISERROR(VLOOKUP(Table5[[#This Row],[Section]],TB_notTB,1,FALSE))),"No",LEFT(Table5[[#This Row],[Section]],3)="ETB","PLS",LEFT(Table5[[#This Row],[Section]],1)="7","PDB",NOT(ISBLANK(Table5[[#This Row],[Section]])),"No")</f>
        <v>No</v>
      </c>
    </row>
    <row r="6541" spans="1:13" x14ac:dyDescent="0.25">
      <c r="A6541" s="126" t="s">
        <v>8766</v>
      </c>
      <c r="B6541" s="126" t="s">
        <v>17222</v>
      </c>
      <c r="C6541" s="126" t="s">
        <v>98</v>
      </c>
      <c r="D6541" s="127">
        <v>0.26700000000000002</v>
      </c>
      <c r="E6541" s="128">
        <v>100</v>
      </c>
      <c r="F6541" s="128">
        <v>100</v>
      </c>
      <c r="G6541" s="126" t="s">
        <v>13750</v>
      </c>
      <c r="H6541" s="126" t="s">
        <v>20121</v>
      </c>
      <c r="I6541" s="126" t="s">
        <v>20122</v>
      </c>
      <c r="J6541" s="126" t="s">
        <v>26234</v>
      </c>
      <c r="K6541" s="9">
        <f>_xlfn.IFNA(VLOOKUP(Table5[[#This Row],[Section]],SubSill_Tier,2,FALSE),0)</f>
        <v>0</v>
      </c>
      <c r="L6541" s="9" t="str">
        <f t="shared" si="111"/>
        <v/>
      </c>
      <c r="M6541" s="205" t="str" cm="1">
        <f t="array" ref="M6541">_xlfn.IFS(NOT(ISERROR(VLOOKUP(Table5[[#This Row],[Section]],TB_notTB,1,FALSE))),"No",LEFT(Table5[[#This Row],[Section]],3)="ETB","PLS",LEFT(Table5[[#This Row],[Section]],1)="7","PDB",NOT(ISBLANK(Table5[[#This Row],[Section]])),"No")</f>
        <v>No</v>
      </c>
    </row>
    <row r="6542" spans="1:13" x14ac:dyDescent="0.25">
      <c r="A6542" s="126" t="s">
        <v>8767</v>
      </c>
      <c r="B6542" s="126" t="s">
        <v>17222</v>
      </c>
      <c r="C6542" s="126" t="s">
        <v>98</v>
      </c>
      <c r="D6542" s="127">
        <v>0.111</v>
      </c>
      <c r="E6542" s="128">
        <v>100</v>
      </c>
      <c r="F6542" s="128">
        <v>100</v>
      </c>
      <c r="G6542" s="126" t="s">
        <v>13750</v>
      </c>
      <c r="H6542" s="126" t="s">
        <v>20121</v>
      </c>
      <c r="I6542" s="126" t="s">
        <v>20122</v>
      </c>
      <c r="J6542" s="126" t="s">
        <v>26234</v>
      </c>
      <c r="K6542" s="9">
        <f>_xlfn.IFNA(VLOOKUP(Table5[[#This Row],[Section]],SubSill_Tier,2,FALSE),0)</f>
        <v>0</v>
      </c>
      <c r="L6542" s="9" t="str">
        <f t="shared" si="111"/>
        <v/>
      </c>
      <c r="M6542" s="205" t="str" cm="1">
        <f t="array" ref="M6542">_xlfn.IFS(NOT(ISERROR(VLOOKUP(Table5[[#This Row],[Section]],TB_notTB,1,FALSE))),"No",LEFT(Table5[[#This Row],[Section]],3)="ETB","PLS",LEFT(Table5[[#This Row],[Section]],1)="7","PDB",NOT(ISBLANK(Table5[[#This Row],[Section]])),"No")</f>
        <v>No</v>
      </c>
    </row>
    <row r="6543" spans="1:13" x14ac:dyDescent="0.25">
      <c r="A6543" s="126" t="s">
        <v>8768</v>
      </c>
      <c r="B6543" s="126" t="s">
        <v>3598</v>
      </c>
      <c r="C6543" s="126" t="s">
        <v>98</v>
      </c>
      <c r="D6543" s="127">
        <v>1.169</v>
      </c>
      <c r="E6543" s="128">
        <v>208</v>
      </c>
      <c r="F6543" s="128">
        <v>208</v>
      </c>
      <c r="G6543" s="126" t="s">
        <v>13724</v>
      </c>
      <c r="H6543" s="126" t="s">
        <v>20186</v>
      </c>
      <c r="I6543" s="126" t="s">
        <v>22099</v>
      </c>
      <c r="J6543" s="126" t="s">
        <v>26234</v>
      </c>
      <c r="K6543" s="9">
        <f>_xlfn.IFNA(VLOOKUP(Table5[[#This Row],[Section]],SubSill_Tier,2,FALSE),0)</f>
        <v>0</v>
      </c>
      <c r="L6543" s="9" t="str">
        <f t="shared" si="111"/>
        <v/>
      </c>
      <c r="M6543" s="205" t="str" cm="1">
        <f t="array" ref="M6543">_xlfn.IFS(NOT(ISERROR(VLOOKUP(Table5[[#This Row],[Section]],TB_notTB,1,FALSE))),"No",LEFT(Table5[[#This Row],[Section]],3)="ETB","PLS",LEFT(Table5[[#This Row],[Section]],1)="7","PDB",NOT(ISBLANK(Table5[[#This Row],[Section]])),"No")</f>
        <v>No</v>
      </c>
    </row>
    <row r="6544" spans="1:13" x14ac:dyDescent="0.25">
      <c r="A6544" s="126" t="s">
        <v>8769</v>
      </c>
      <c r="B6544" s="126" t="s">
        <v>3598</v>
      </c>
      <c r="C6544" s="126" t="s">
        <v>98</v>
      </c>
      <c r="D6544" s="127">
        <v>1.2450000000000001</v>
      </c>
      <c r="E6544" s="128">
        <v>261</v>
      </c>
      <c r="F6544" s="128">
        <v>261</v>
      </c>
      <c r="G6544" s="126" t="s">
        <v>13724</v>
      </c>
      <c r="H6544" s="126" t="s">
        <v>20186</v>
      </c>
      <c r="I6544" s="126" t="s">
        <v>22099</v>
      </c>
      <c r="J6544" s="126" t="s">
        <v>26234</v>
      </c>
      <c r="K6544" s="9">
        <f>_xlfn.IFNA(VLOOKUP(Table5[[#This Row],[Section]],SubSill_Tier,2,FALSE),0)</f>
        <v>0</v>
      </c>
      <c r="L6544" s="9" t="str">
        <f t="shared" si="111"/>
        <v/>
      </c>
      <c r="M6544" s="205" t="str" cm="1">
        <f t="array" ref="M6544">_xlfn.IFS(NOT(ISERROR(VLOOKUP(Table5[[#This Row],[Section]],TB_notTB,1,FALSE))),"No",LEFT(Table5[[#This Row],[Section]],3)="ETB","PLS",LEFT(Table5[[#This Row],[Section]],1)="7","PDB",NOT(ISBLANK(Table5[[#This Row],[Section]])),"No")</f>
        <v>No</v>
      </c>
    </row>
    <row r="6545" spans="1:13" x14ac:dyDescent="0.25">
      <c r="A6545" s="126" t="s">
        <v>8770</v>
      </c>
      <c r="B6545" s="126" t="s">
        <v>3598</v>
      </c>
      <c r="C6545" s="126" t="s">
        <v>98</v>
      </c>
      <c r="D6545" s="127">
        <v>1.0209999999999999</v>
      </c>
      <c r="E6545" s="128">
        <v>194</v>
      </c>
      <c r="F6545" s="128">
        <v>194</v>
      </c>
      <c r="G6545" s="126" t="s">
        <v>13724</v>
      </c>
      <c r="H6545" s="126" t="s">
        <v>20186</v>
      </c>
      <c r="I6545" s="126" t="s">
        <v>22099</v>
      </c>
      <c r="J6545" s="126" t="s">
        <v>26234</v>
      </c>
      <c r="K6545" s="9">
        <f>_xlfn.IFNA(VLOOKUP(Table5[[#This Row],[Section]],SubSill_Tier,2,FALSE),0)</f>
        <v>0</v>
      </c>
      <c r="L6545" s="9" t="str">
        <f t="shared" si="111"/>
        <v/>
      </c>
      <c r="M6545" s="205" t="str" cm="1">
        <f t="array" ref="M6545">_xlfn.IFS(NOT(ISERROR(VLOOKUP(Table5[[#This Row],[Section]],TB_notTB,1,FALSE))),"No",LEFT(Table5[[#This Row],[Section]],3)="ETB","PLS",LEFT(Table5[[#This Row],[Section]],1)="7","PDB",NOT(ISBLANK(Table5[[#This Row],[Section]])),"No")</f>
        <v>No</v>
      </c>
    </row>
    <row r="6546" spans="1:13" x14ac:dyDescent="0.25">
      <c r="A6546" s="126" t="s">
        <v>8771</v>
      </c>
      <c r="B6546" s="126" t="s">
        <v>12723</v>
      </c>
      <c r="C6546" s="126" t="s">
        <v>75</v>
      </c>
      <c r="D6546" s="127">
        <v>2.4249999999999998</v>
      </c>
      <c r="E6546" s="128">
        <v>718</v>
      </c>
      <c r="F6546" s="128">
        <v>718</v>
      </c>
      <c r="G6546" s="126" t="s">
        <v>13770</v>
      </c>
      <c r="H6546" s="126" t="s">
        <v>21118</v>
      </c>
      <c r="I6546" s="126" t="s">
        <v>21119</v>
      </c>
      <c r="J6546" s="126" t="s">
        <v>26233</v>
      </c>
      <c r="K6546" s="9">
        <f>_xlfn.IFNA(VLOOKUP(Table5[[#This Row],[Section]],SubSill_Tier,2,FALSE),0)</f>
        <v>0</v>
      </c>
      <c r="L6546" s="9" t="str">
        <f t="shared" si="111"/>
        <v/>
      </c>
      <c r="M6546" s="205" t="str" cm="1">
        <f t="array" ref="M6546">_xlfn.IFS(NOT(ISERROR(VLOOKUP(Table5[[#This Row],[Section]],TB_notTB,1,FALSE))),"No",LEFT(Table5[[#This Row],[Section]],3)="ETB","PLS",LEFT(Table5[[#This Row],[Section]],1)="7","PDB",NOT(ISBLANK(Table5[[#This Row],[Section]])),"No")</f>
        <v>No</v>
      </c>
    </row>
    <row r="6547" spans="1:13" x14ac:dyDescent="0.25">
      <c r="A6547" s="126" t="s">
        <v>8772</v>
      </c>
      <c r="B6547" s="126" t="s">
        <v>3598</v>
      </c>
      <c r="C6547" s="126" t="s">
        <v>98</v>
      </c>
      <c r="D6547" s="127">
        <v>2.657</v>
      </c>
      <c r="E6547" s="128">
        <v>519</v>
      </c>
      <c r="F6547" s="128">
        <v>519</v>
      </c>
      <c r="G6547" s="126" t="s">
        <v>13724</v>
      </c>
      <c r="H6547" s="126" t="s">
        <v>20186</v>
      </c>
      <c r="I6547" s="126" t="s">
        <v>22099</v>
      </c>
      <c r="J6547" s="126" t="s">
        <v>26234</v>
      </c>
      <c r="K6547" s="9">
        <f>_xlfn.IFNA(VLOOKUP(Table5[[#This Row],[Section]],SubSill_Tier,2,FALSE),0)</f>
        <v>0</v>
      </c>
      <c r="L6547" s="9" t="str">
        <f t="shared" si="111"/>
        <v/>
      </c>
      <c r="M6547" s="205" t="str" cm="1">
        <f t="array" ref="M6547">_xlfn.IFS(NOT(ISERROR(VLOOKUP(Table5[[#This Row],[Section]],TB_notTB,1,FALSE))),"No",LEFT(Table5[[#This Row],[Section]],3)="ETB","PLS",LEFT(Table5[[#This Row],[Section]],1)="7","PDB",NOT(ISBLANK(Table5[[#This Row],[Section]])),"No")</f>
        <v>No</v>
      </c>
    </row>
    <row r="6548" spans="1:13" x14ac:dyDescent="0.25">
      <c r="A6548" s="126" t="s">
        <v>8773</v>
      </c>
      <c r="B6548" s="126" t="s">
        <v>3598</v>
      </c>
      <c r="C6548" s="126" t="s">
        <v>98</v>
      </c>
      <c r="D6548" s="127">
        <v>2.7810000000000001</v>
      </c>
      <c r="E6548" s="128">
        <v>601</v>
      </c>
      <c r="F6548" s="128">
        <v>601</v>
      </c>
      <c r="G6548" s="126" t="s">
        <v>13724</v>
      </c>
      <c r="H6548" s="126" t="s">
        <v>20186</v>
      </c>
      <c r="I6548" s="126" t="s">
        <v>22099</v>
      </c>
      <c r="J6548" s="126" t="s">
        <v>26234</v>
      </c>
      <c r="K6548" s="9">
        <f>_xlfn.IFNA(VLOOKUP(Table5[[#This Row],[Section]],SubSill_Tier,2,FALSE),0)</f>
        <v>0</v>
      </c>
      <c r="L6548" s="9" t="str">
        <f t="shared" si="111"/>
        <v/>
      </c>
      <c r="M6548" s="205" t="str" cm="1">
        <f t="array" ref="M6548">_xlfn.IFS(NOT(ISERROR(VLOOKUP(Table5[[#This Row],[Section]],TB_notTB,1,FALSE))),"No",LEFT(Table5[[#This Row],[Section]],3)="ETB","PLS",LEFT(Table5[[#This Row],[Section]],1)="7","PDB",NOT(ISBLANK(Table5[[#This Row],[Section]])),"No")</f>
        <v>No</v>
      </c>
    </row>
    <row r="6549" spans="1:13" x14ac:dyDescent="0.25">
      <c r="A6549" s="126" t="s">
        <v>8774</v>
      </c>
      <c r="B6549" s="126" t="s">
        <v>3598</v>
      </c>
      <c r="C6549" s="126" t="s">
        <v>98</v>
      </c>
      <c r="D6549" s="127">
        <v>3.5510000000000002</v>
      </c>
      <c r="E6549" s="128">
        <v>747</v>
      </c>
      <c r="F6549" s="128">
        <v>747</v>
      </c>
      <c r="G6549" s="126" t="s">
        <v>13724</v>
      </c>
      <c r="H6549" s="126" t="s">
        <v>20182</v>
      </c>
      <c r="I6549" s="126" t="s">
        <v>22098</v>
      </c>
      <c r="J6549" s="126" t="s">
        <v>26234</v>
      </c>
      <c r="K6549" s="9">
        <f>_xlfn.IFNA(VLOOKUP(Table5[[#This Row],[Section]],SubSill_Tier,2,FALSE),0)</f>
        <v>0</v>
      </c>
      <c r="L6549" s="9" t="str">
        <f t="shared" si="111"/>
        <v/>
      </c>
      <c r="M6549" s="205" t="str" cm="1">
        <f t="array" ref="M6549">_xlfn.IFS(NOT(ISERROR(VLOOKUP(Table5[[#This Row],[Section]],TB_notTB,1,FALSE))),"No",LEFT(Table5[[#This Row],[Section]],3)="ETB","PLS",LEFT(Table5[[#This Row],[Section]],1)="7","PDB",NOT(ISBLANK(Table5[[#This Row],[Section]])),"No")</f>
        <v>No</v>
      </c>
    </row>
    <row r="6550" spans="1:13" x14ac:dyDescent="0.25">
      <c r="A6550" s="126" t="s">
        <v>8775</v>
      </c>
      <c r="B6550" s="126" t="s">
        <v>3598</v>
      </c>
      <c r="C6550" s="126" t="s">
        <v>98</v>
      </c>
      <c r="D6550" s="127">
        <v>3.669</v>
      </c>
      <c r="E6550" s="128">
        <v>779</v>
      </c>
      <c r="F6550" s="128">
        <v>779</v>
      </c>
      <c r="G6550" s="126" t="s">
        <v>13724</v>
      </c>
      <c r="H6550" s="126" t="s">
        <v>20182</v>
      </c>
      <c r="I6550" s="126" t="s">
        <v>22098</v>
      </c>
      <c r="J6550" s="126" t="s">
        <v>26234</v>
      </c>
      <c r="K6550" s="9">
        <f>_xlfn.IFNA(VLOOKUP(Table5[[#This Row],[Section]],SubSill_Tier,2,FALSE),0)</f>
        <v>0</v>
      </c>
      <c r="L6550" s="9" t="str">
        <f t="shared" si="111"/>
        <v/>
      </c>
      <c r="M6550" s="205" t="str" cm="1">
        <f t="array" ref="M6550">_xlfn.IFS(NOT(ISERROR(VLOOKUP(Table5[[#This Row],[Section]],TB_notTB,1,FALSE))),"No",LEFT(Table5[[#This Row],[Section]],3)="ETB","PLS",LEFT(Table5[[#This Row],[Section]],1)="7","PDB",NOT(ISBLANK(Table5[[#This Row],[Section]])),"No")</f>
        <v>No</v>
      </c>
    </row>
    <row r="6551" spans="1:13" x14ac:dyDescent="0.25">
      <c r="A6551" s="126" t="s">
        <v>8776</v>
      </c>
      <c r="B6551" s="126" t="s">
        <v>3598</v>
      </c>
      <c r="C6551" s="126" t="s">
        <v>98</v>
      </c>
      <c r="D6551" s="127">
        <v>3.0510000000000002</v>
      </c>
      <c r="E6551" s="128">
        <v>547</v>
      </c>
      <c r="F6551" s="128">
        <v>547</v>
      </c>
      <c r="G6551" s="126" t="s">
        <v>13724</v>
      </c>
      <c r="H6551" s="126" t="s">
        <v>20182</v>
      </c>
      <c r="I6551" s="126" t="s">
        <v>22098</v>
      </c>
      <c r="J6551" s="126" t="s">
        <v>26234</v>
      </c>
      <c r="K6551" s="9">
        <f>_xlfn.IFNA(VLOOKUP(Table5[[#This Row],[Section]],SubSill_Tier,2,FALSE),0)</f>
        <v>0</v>
      </c>
      <c r="L6551" s="9" t="str">
        <f t="shared" si="111"/>
        <v/>
      </c>
      <c r="M6551" s="205" t="str" cm="1">
        <f t="array" ref="M6551">_xlfn.IFS(NOT(ISERROR(VLOOKUP(Table5[[#This Row],[Section]],TB_notTB,1,FALSE))),"No",LEFT(Table5[[#This Row],[Section]],3)="ETB","PLS",LEFT(Table5[[#This Row],[Section]],1)="7","PDB",NOT(ISBLANK(Table5[[#This Row],[Section]])),"No")</f>
        <v>No</v>
      </c>
    </row>
    <row r="6552" spans="1:13" x14ac:dyDescent="0.25">
      <c r="A6552" s="126" t="s">
        <v>8777</v>
      </c>
      <c r="B6552" s="126" t="s">
        <v>3598</v>
      </c>
      <c r="C6552" s="126" t="s">
        <v>98</v>
      </c>
      <c r="D6552" s="127">
        <v>1.6739999999999999</v>
      </c>
      <c r="E6552" s="128">
        <v>317</v>
      </c>
      <c r="F6552" s="128">
        <v>317</v>
      </c>
      <c r="G6552" s="126" t="s">
        <v>13724</v>
      </c>
      <c r="H6552" s="126" t="s">
        <v>20186</v>
      </c>
      <c r="I6552" s="126" t="s">
        <v>22099</v>
      </c>
      <c r="J6552" s="126" t="s">
        <v>26234</v>
      </c>
      <c r="K6552" s="9">
        <f>_xlfn.IFNA(VLOOKUP(Table5[[#This Row],[Section]],SubSill_Tier,2,FALSE),0)</f>
        <v>0</v>
      </c>
      <c r="L6552" s="9" t="str">
        <f t="shared" si="111"/>
        <v/>
      </c>
      <c r="M6552" s="205" t="str" cm="1">
        <f t="array" ref="M6552">_xlfn.IFS(NOT(ISERROR(VLOOKUP(Table5[[#This Row],[Section]],TB_notTB,1,FALSE))),"No",LEFT(Table5[[#This Row],[Section]],3)="ETB","PLS",LEFT(Table5[[#This Row],[Section]],1)="7","PDB",NOT(ISBLANK(Table5[[#This Row],[Section]])),"No")</f>
        <v>No</v>
      </c>
    </row>
    <row r="6553" spans="1:13" x14ac:dyDescent="0.25">
      <c r="A6553" s="126" t="s">
        <v>8778</v>
      </c>
      <c r="B6553" s="126" t="s">
        <v>3598</v>
      </c>
      <c r="C6553" s="126" t="s">
        <v>98</v>
      </c>
      <c r="D6553" s="127">
        <v>5.16</v>
      </c>
      <c r="E6553" s="128">
        <v>489</v>
      </c>
      <c r="F6553" s="128">
        <v>489</v>
      </c>
      <c r="G6553" s="126" t="s">
        <v>13724</v>
      </c>
      <c r="H6553" s="126" t="s">
        <v>20207</v>
      </c>
      <c r="I6553" s="126" t="s">
        <v>22100</v>
      </c>
      <c r="J6553" s="126" t="s">
        <v>26244</v>
      </c>
      <c r="K6553" s="9">
        <f>_xlfn.IFNA(VLOOKUP(Table5[[#This Row],[Section]],SubSill_Tier,2,FALSE),0)</f>
        <v>0</v>
      </c>
      <c r="L6553" s="9" t="str">
        <f t="shared" si="111"/>
        <v/>
      </c>
      <c r="M6553" s="205" t="str" cm="1">
        <f t="array" ref="M6553">_xlfn.IFS(NOT(ISERROR(VLOOKUP(Table5[[#This Row],[Section]],TB_notTB,1,FALSE))),"No",LEFT(Table5[[#This Row],[Section]],3)="ETB","PLS",LEFT(Table5[[#This Row],[Section]],1)="7","PDB",NOT(ISBLANK(Table5[[#This Row],[Section]])),"No")</f>
        <v>No</v>
      </c>
    </row>
    <row r="6554" spans="1:13" x14ac:dyDescent="0.25">
      <c r="A6554" s="126" t="s">
        <v>8779</v>
      </c>
      <c r="B6554" s="126" t="s">
        <v>3598</v>
      </c>
      <c r="C6554" s="126" t="s">
        <v>98</v>
      </c>
      <c r="D6554" s="127">
        <v>1.79</v>
      </c>
      <c r="E6554" s="128">
        <v>663</v>
      </c>
      <c r="F6554" s="128">
        <v>663</v>
      </c>
      <c r="G6554" s="126" t="s">
        <v>13724</v>
      </c>
      <c r="H6554" s="126" t="s">
        <v>20186</v>
      </c>
      <c r="I6554" s="126" t="s">
        <v>22099</v>
      </c>
      <c r="J6554" s="126" t="s">
        <v>26234</v>
      </c>
      <c r="K6554" s="9">
        <f>_xlfn.IFNA(VLOOKUP(Table5[[#This Row],[Section]],SubSill_Tier,2,FALSE),0)</f>
        <v>0</v>
      </c>
      <c r="L6554" s="9" t="str">
        <f t="shared" si="111"/>
        <v/>
      </c>
      <c r="M6554" s="205" t="str" cm="1">
        <f t="array" ref="M6554">_xlfn.IFS(NOT(ISERROR(VLOOKUP(Table5[[#This Row],[Section]],TB_notTB,1,FALSE))),"No",LEFT(Table5[[#This Row],[Section]],3)="ETB","PLS",LEFT(Table5[[#This Row],[Section]],1)="7","PDB",NOT(ISBLANK(Table5[[#This Row],[Section]])),"No")</f>
        <v>No</v>
      </c>
    </row>
    <row r="6555" spans="1:13" x14ac:dyDescent="0.25">
      <c r="A6555" s="126" t="s">
        <v>8780</v>
      </c>
      <c r="B6555" s="126" t="s">
        <v>12724</v>
      </c>
      <c r="C6555" s="126" t="s">
        <v>75</v>
      </c>
      <c r="D6555" s="127">
        <v>2.13</v>
      </c>
      <c r="E6555" s="128">
        <v>537</v>
      </c>
      <c r="F6555" s="128">
        <v>537</v>
      </c>
      <c r="G6555" s="126" t="s">
        <v>13724</v>
      </c>
      <c r="H6555" s="126" t="s">
        <v>21063</v>
      </c>
      <c r="I6555" s="126" t="s">
        <v>21064</v>
      </c>
      <c r="J6555" s="126" t="s">
        <v>26233</v>
      </c>
      <c r="K6555" s="9">
        <f>_xlfn.IFNA(VLOOKUP(Table5[[#This Row],[Section]],SubSill_Tier,2,FALSE),0)</f>
        <v>0</v>
      </c>
      <c r="L6555" s="9" t="str">
        <f t="shared" si="111"/>
        <v>Wall</v>
      </c>
      <c r="M6555" s="205" t="str" cm="1">
        <f t="array" ref="M6555">_xlfn.IFS(NOT(ISERROR(VLOOKUP(Table5[[#This Row],[Section]],TB_notTB,1,FALSE))),"No",LEFT(Table5[[#This Row],[Section]],3)="ETB","PLS",LEFT(Table5[[#This Row],[Section]],1)="7","PDB",NOT(ISBLANK(Table5[[#This Row],[Section]])),"No")</f>
        <v>No</v>
      </c>
    </row>
    <row r="6556" spans="1:13" x14ac:dyDescent="0.25">
      <c r="A6556" s="126" t="s">
        <v>2923</v>
      </c>
      <c r="B6556" s="126" t="s">
        <v>2924</v>
      </c>
      <c r="C6556" s="126" t="s">
        <v>98</v>
      </c>
      <c r="D6556" s="127">
        <v>2.79</v>
      </c>
      <c r="E6556" s="128">
        <v>246</v>
      </c>
      <c r="F6556" s="128">
        <v>246</v>
      </c>
      <c r="G6556" s="126" t="s">
        <v>13795</v>
      </c>
      <c r="H6556" s="126" t="s">
        <v>20347</v>
      </c>
      <c r="I6556" s="126" t="s">
        <v>28074</v>
      </c>
      <c r="J6556" s="126" t="s">
        <v>26247</v>
      </c>
      <c r="K6556" s="9">
        <f>_xlfn.IFNA(VLOOKUP(Table5[[#This Row],[Section]],SubSill_Tier,2,FALSE),0)</f>
        <v>0</v>
      </c>
      <c r="L6556" s="9" t="str">
        <f t="shared" si="111"/>
        <v/>
      </c>
      <c r="M6556" s="205" t="str" cm="1">
        <f t="array" ref="M6556">_xlfn.IFS(NOT(ISERROR(VLOOKUP(Table5[[#This Row],[Section]],TB_notTB,1,FALSE))),"No",LEFT(Table5[[#This Row],[Section]],3)="ETB","PLS",LEFT(Table5[[#This Row],[Section]],1)="7","PDB",NOT(ISBLANK(Table5[[#This Row],[Section]])),"No")</f>
        <v>No</v>
      </c>
    </row>
    <row r="6557" spans="1:13" x14ac:dyDescent="0.25">
      <c r="A6557" s="126" t="s">
        <v>8781</v>
      </c>
      <c r="B6557" s="126" t="s">
        <v>28170</v>
      </c>
      <c r="C6557" s="126" t="s">
        <v>75</v>
      </c>
      <c r="D6557" s="127">
        <v>5.2969999999999997</v>
      </c>
      <c r="E6557" s="128">
        <v>407</v>
      </c>
      <c r="F6557" s="128">
        <v>407</v>
      </c>
      <c r="G6557" s="126" t="s">
        <v>13719</v>
      </c>
      <c r="H6557" s="126" t="s">
        <v>20128</v>
      </c>
      <c r="I6557" s="126" t="s">
        <v>20129</v>
      </c>
      <c r="J6557" s="126" t="s">
        <v>26245</v>
      </c>
      <c r="K6557" s="9">
        <f>_xlfn.IFNA(VLOOKUP(Table5[[#This Row],[Section]],SubSill_Tier,2,FALSE),0)</f>
        <v>0</v>
      </c>
      <c r="L6557" s="9" t="str">
        <f t="shared" si="111"/>
        <v/>
      </c>
      <c r="M6557" s="205" t="str" cm="1">
        <f t="array" ref="M6557">_xlfn.IFS(NOT(ISERROR(VLOOKUP(Table5[[#This Row],[Section]],TB_notTB,1,FALSE))),"No",LEFT(Table5[[#This Row],[Section]],3)="ETB","PLS",LEFT(Table5[[#This Row],[Section]],1)="7","PDB",NOT(ISBLANK(Table5[[#This Row],[Section]])),"No")</f>
        <v>No</v>
      </c>
    </row>
    <row r="6558" spans="1:13" x14ac:dyDescent="0.25">
      <c r="A6558" s="126" t="s">
        <v>2925</v>
      </c>
      <c r="B6558" s="126" t="s">
        <v>17222</v>
      </c>
      <c r="C6558" s="126" t="s">
        <v>98</v>
      </c>
      <c r="D6558" s="127">
        <v>0.224</v>
      </c>
      <c r="E6558" s="128">
        <v>107</v>
      </c>
      <c r="F6558" s="128">
        <v>100</v>
      </c>
      <c r="G6558" s="126" t="s">
        <v>13712</v>
      </c>
      <c r="H6558" s="126" t="s">
        <v>20120</v>
      </c>
      <c r="I6558" s="126" t="s">
        <v>21055</v>
      </c>
      <c r="J6558" s="126" t="s">
        <v>26232</v>
      </c>
      <c r="K6558" s="9">
        <f>_xlfn.IFNA(VLOOKUP(Table5[[#This Row],[Section]],SubSill_Tier,2,FALSE),0)</f>
        <v>0</v>
      </c>
      <c r="L6558" s="9" t="str">
        <f t="shared" si="111"/>
        <v/>
      </c>
      <c r="M6558" s="205" t="str" cm="1">
        <f t="array" ref="M6558">_xlfn.IFS(NOT(ISERROR(VLOOKUP(Table5[[#This Row],[Section]],TB_notTB,1,FALSE))),"No",LEFT(Table5[[#This Row],[Section]],3)="ETB","PLS",LEFT(Table5[[#This Row],[Section]],1)="7","PDB",NOT(ISBLANK(Table5[[#This Row],[Section]])),"No")</f>
        <v>No</v>
      </c>
    </row>
    <row r="6559" spans="1:13" x14ac:dyDescent="0.25">
      <c r="A6559" s="126" t="s">
        <v>2926</v>
      </c>
      <c r="B6559" s="126" t="s">
        <v>17222</v>
      </c>
      <c r="C6559" s="126" t="s">
        <v>75</v>
      </c>
      <c r="D6559" s="127">
        <v>2.484</v>
      </c>
      <c r="E6559" s="128">
        <v>462</v>
      </c>
      <c r="F6559" s="128">
        <v>218</v>
      </c>
      <c r="G6559" s="126" t="s">
        <v>13754</v>
      </c>
      <c r="H6559" s="126" t="s">
        <v>20175</v>
      </c>
      <c r="I6559" s="126" t="s">
        <v>20176</v>
      </c>
      <c r="J6559" s="126" t="s">
        <v>26241</v>
      </c>
      <c r="K6559" s="9">
        <f>_xlfn.IFNA(VLOOKUP(Table5[[#This Row],[Section]],SubSill_Tier,2,FALSE),0)</f>
        <v>0</v>
      </c>
      <c r="L6559" s="9" t="str">
        <f t="shared" si="111"/>
        <v/>
      </c>
      <c r="M6559" s="205" t="str" cm="1">
        <f t="array" ref="M6559">_xlfn.IFS(NOT(ISERROR(VLOOKUP(Table5[[#This Row],[Section]],TB_notTB,1,FALSE))),"No",LEFT(Table5[[#This Row],[Section]],3)="ETB","PLS",LEFT(Table5[[#This Row],[Section]],1)="7","PDB",NOT(ISBLANK(Table5[[#This Row],[Section]])),"No")</f>
        <v>No</v>
      </c>
    </row>
    <row r="6560" spans="1:13" x14ac:dyDescent="0.25">
      <c r="A6560" s="126" t="s">
        <v>2927</v>
      </c>
      <c r="B6560" s="126" t="s">
        <v>17222</v>
      </c>
      <c r="C6560" s="126" t="s">
        <v>75</v>
      </c>
      <c r="D6560" s="127">
        <v>1.353</v>
      </c>
      <c r="E6560" s="128">
        <v>180</v>
      </c>
      <c r="F6560" s="128">
        <v>180</v>
      </c>
      <c r="G6560" s="126" t="s">
        <v>13754</v>
      </c>
      <c r="H6560" s="126" t="s">
        <v>20175</v>
      </c>
      <c r="I6560" s="126" t="s">
        <v>20176</v>
      </c>
      <c r="J6560" s="126" t="s">
        <v>26241</v>
      </c>
      <c r="K6560" s="9">
        <f>_xlfn.IFNA(VLOOKUP(Table5[[#This Row],[Section]],SubSill_Tier,2,FALSE),0)</f>
        <v>0</v>
      </c>
      <c r="L6560" s="9" t="str">
        <f t="shared" si="111"/>
        <v/>
      </c>
      <c r="M6560" s="205" t="str" cm="1">
        <f t="array" ref="M6560">_xlfn.IFS(NOT(ISERROR(VLOOKUP(Table5[[#This Row],[Section]],TB_notTB,1,FALSE))),"No",LEFT(Table5[[#This Row],[Section]],3)="ETB","PLS",LEFT(Table5[[#This Row],[Section]],1)="7","PDB",NOT(ISBLANK(Table5[[#This Row],[Section]])),"No")</f>
        <v>No</v>
      </c>
    </row>
    <row r="6561" spans="1:13" x14ac:dyDescent="0.25">
      <c r="A6561" s="126" t="s">
        <v>2928</v>
      </c>
      <c r="B6561" s="126" t="s">
        <v>2929</v>
      </c>
      <c r="C6561" s="126" t="s">
        <v>75</v>
      </c>
      <c r="D6561" s="127">
        <v>0.56399999999999995</v>
      </c>
      <c r="E6561" s="128">
        <v>277</v>
      </c>
      <c r="F6561" s="128">
        <v>100</v>
      </c>
      <c r="G6561" s="126" t="s">
        <v>13754</v>
      </c>
      <c r="H6561" s="126" t="s">
        <v>20175</v>
      </c>
      <c r="I6561" s="126" t="s">
        <v>20176</v>
      </c>
      <c r="J6561" s="126" t="s">
        <v>26241</v>
      </c>
      <c r="K6561" s="9">
        <f>_xlfn.IFNA(VLOOKUP(Table5[[#This Row],[Section]],SubSill_Tier,2,FALSE),0)</f>
        <v>0</v>
      </c>
      <c r="L6561" s="9" t="str">
        <f t="shared" si="111"/>
        <v/>
      </c>
      <c r="M6561" s="205" t="str" cm="1">
        <f t="array" ref="M6561">_xlfn.IFS(NOT(ISERROR(VLOOKUP(Table5[[#This Row],[Section]],TB_notTB,1,FALSE))),"No",LEFT(Table5[[#This Row],[Section]],3)="ETB","PLS",LEFT(Table5[[#This Row],[Section]],1)="7","PDB",NOT(ISBLANK(Table5[[#This Row],[Section]])),"No")</f>
        <v>No</v>
      </c>
    </row>
    <row r="6562" spans="1:13" x14ac:dyDescent="0.25">
      <c r="A6562" s="126" t="s">
        <v>2930</v>
      </c>
      <c r="B6562" s="126" t="s">
        <v>2931</v>
      </c>
      <c r="C6562" s="126" t="s">
        <v>75</v>
      </c>
      <c r="D6562" s="127">
        <v>0.42899999999999999</v>
      </c>
      <c r="E6562" s="128">
        <v>210</v>
      </c>
      <c r="F6562" s="128">
        <v>100</v>
      </c>
      <c r="G6562" s="126" t="s">
        <v>13754</v>
      </c>
      <c r="H6562" s="126" t="s">
        <v>20175</v>
      </c>
      <c r="I6562" s="126" t="s">
        <v>20176</v>
      </c>
      <c r="J6562" s="126" t="s">
        <v>26241</v>
      </c>
      <c r="K6562" s="9">
        <f>_xlfn.IFNA(VLOOKUP(Table5[[#This Row],[Section]],SubSill_Tier,2,FALSE),0)</f>
        <v>0</v>
      </c>
      <c r="L6562" s="9" t="str">
        <f t="shared" si="111"/>
        <v/>
      </c>
      <c r="M6562" s="205" t="str" cm="1">
        <f t="array" ref="M6562">_xlfn.IFS(NOT(ISERROR(VLOOKUP(Table5[[#This Row],[Section]],TB_notTB,1,FALSE))),"No",LEFT(Table5[[#This Row],[Section]],3)="ETB","PLS",LEFT(Table5[[#This Row],[Section]],1)="7","PDB",NOT(ISBLANK(Table5[[#This Row],[Section]])),"No")</f>
        <v>No</v>
      </c>
    </row>
    <row r="6563" spans="1:13" x14ac:dyDescent="0.25">
      <c r="A6563" s="126" t="s">
        <v>2932</v>
      </c>
      <c r="B6563" s="126" t="s">
        <v>2933</v>
      </c>
      <c r="C6563" s="126" t="s">
        <v>75</v>
      </c>
      <c r="D6563" s="127">
        <v>1.28</v>
      </c>
      <c r="E6563" s="128">
        <v>367</v>
      </c>
      <c r="F6563" s="128">
        <v>100</v>
      </c>
      <c r="G6563" s="126" t="s">
        <v>13754</v>
      </c>
      <c r="H6563" s="126" t="s">
        <v>20175</v>
      </c>
      <c r="I6563" s="126" t="s">
        <v>20176</v>
      </c>
      <c r="J6563" s="126" t="s">
        <v>26241</v>
      </c>
      <c r="K6563" s="9">
        <f>_xlfn.IFNA(VLOOKUP(Table5[[#This Row],[Section]],SubSill_Tier,2,FALSE),0)</f>
        <v>0</v>
      </c>
      <c r="L6563" s="9" t="str">
        <f t="shared" si="111"/>
        <v/>
      </c>
      <c r="M6563" s="205" t="str" cm="1">
        <f t="array" ref="M6563">_xlfn.IFS(NOT(ISERROR(VLOOKUP(Table5[[#This Row],[Section]],TB_notTB,1,FALSE))),"No",LEFT(Table5[[#This Row],[Section]],3)="ETB","PLS",LEFT(Table5[[#This Row],[Section]],1)="7","PDB",NOT(ISBLANK(Table5[[#This Row],[Section]])),"No")</f>
        <v>No</v>
      </c>
    </row>
    <row r="6564" spans="1:13" x14ac:dyDescent="0.25">
      <c r="A6564" s="126" t="s">
        <v>2934</v>
      </c>
      <c r="B6564" s="126" t="s">
        <v>2935</v>
      </c>
      <c r="C6564" s="126" t="s">
        <v>75</v>
      </c>
      <c r="D6564" s="127">
        <v>0.48599999999999999</v>
      </c>
      <c r="E6564" s="128">
        <v>232</v>
      </c>
      <c r="F6564" s="128">
        <v>100</v>
      </c>
      <c r="G6564" s="126" t="s">
        <v>13754</v>
      </c>
      <c r="H6564" s="126" t="s">
        <v>20175</v>
      </c>
      <c r="I6564" s="126" t="s">
        <v>20176</v>
      </c>
      <c r="J6564" s="126" t="s">
        <v>26241</v>
      </c>
      <c r="K6564" s="9">
        <f>_xlfn.IFNA(VLOOKUP(Table5[[#This Row],[Section]],SubSill_Tier,2,FALSE),0)</f>
        <v>0</v>
      </c>
      <c r="L6564" s="9" t="str">
        <f t="shared" si="111"/>
        <v/>
      </c>
      <c r="M6564" s="205" t="str" cm="1">
        <f t="array" ref="M6564">_xlfn.IFS(NOT(ISERROR(VLOOKUP(Table5[[#This Row],[Section]],TB_notTB,1,FALSE))),"No",LEFT(Table5[[#This Row],[Section]],3)="ETB","PLS",LEFT(Table5[[#This Row],[Section]],1)="7","PDB",NOT(ISBLANK(Table5[[#This Row],[Section]])),"No")</f>
        <v>No</v>
      </c>
    </row>
    <row r="6565" spans="1:13" x14ac:dyDescent="0.25">
      <c r="A6565" s="126" t="s">
        <v>2936</v>
      </c>
      <c r="B6565" s="126" t="s">
        <v>17222</v>
      </c>
      <c r="C6565" s="126" t="s">
        <v>75</v>
      </c>
      <c r="D6565" s="127">
        <v>0.70699999999999996</v>
      </c>
      <c r="E6565" s="128">
        <v>361</v>
      </c>
      <c r="F6565" s="128">
        <v>361</v>
      </c>
      <c r="G6565" s="126" t="s">
        <v>13754</v>
      </c>
      <c r="H6565" s="126" t="s">
        <v>20175</v>
      </c>
      <c r="I6565" s="126" t="s">
        <v>20176</v>
      </c>
      <c r="J6565" s="126" t="s">
        <v>26241</v>
      </c>
      <c r="K6565" s="9">
        <f>_xlfn.IFNA(VLOOKUP(Table5[[#This Row],[Section]],SubSill_Tier,2,FALSE),0)</f>
        <v>0</v>
      </c>
      <c r="L6565" s="9" t="str">
        <f t="shared" si="111"/>
        <v/>
      </c>
      <c r="M6565" s="205" t="str" cm="1">
        <f t="array" ref="M6565">_xlfn.IFS(NOT(ISERROR(VLOOKUP(Table5[[#This Row],[Section]],TB_notTB,1,FALSE))),"No",LEFT(Table5[[#This Row],[Section]],3)="ETB","PLS",LEFT(Table5[[#This Row],[Section]],1)="7","PDB",NOT(ISBLANK(Table5[[#This Row],[Section]])),"No")</f>
        <v>No</v>
      </c>
    </row>
    <row r="6566" spans="1:13" x14ac:dyDescent="0.25">
      <c r="A6566" s="126" t="s">
        <v>8782</v>
      </c>
      <c r="B6566" s="126" t="s">
        <v>17222</v>
      </c>
      <c r="C6566" s="126" t="s">
        <v>75</v>
      </c>
      <c r="D6566" s="127">
        <v>0.151</v>
      </c>
      <c r="E6566" s="128">
        <v>100</v>
      </c>
      <c r="F6566" s="128">
        <v>100</v>
      </c>
      <c r="G6566" s="126" t="s">
        <v>13716</v>
      </c>
      <c r="H6566" s="126" t="s">
        <v>20167</v>
      </c>
      <c r="I6566" s="126" t="s">
        <v>20168</v>
      </c>
      <c r="J6566" s="126" t="s">
        <v>26236</v>
      </c>
      <c r="K6566" s="9">
        <f>_xlfn.IFNA(VLOOKUP(Table5[[#This Row],[Section]],SubSill_Tier,2,FALSE),0)</f>
        <v>0</v>
      </c>
      <c r="L6566" s="9" t="str">
        <f t="shared" si="111"/>
        <v/>
      </c>
      <c r="M6566" s="205" t="str" cm="1">
        <f t="array" ref="M6566">_xlfn.IFS(NOT(ISERROR(VLOOKUP(Table5[[#This Row],[Section]],TB_notTB,1,FALSE))),"No",LEFT(Table5[[#This Row],[Section]],3)="ETB","PLS",LEFT(Table5[[#This Row],[Section]],1)="7","PDB",NOT(ISBLANK(Table5[[#This Row],[Section]])),"No")</f>
        <v>No</v>
      </c>
    </row>
    <row r="6567" spans="1:13" x14ac:dyDescent="0.25">
      <c r="A6567" s="126" t="s">
        <v>2937</v>
      </c>
      <c r="B6567" s="126" t="s">
        <v>17222</v>
      </c>
      <c r="C6567" s="126" t="s">
        <v>98</v>
      </c>
      <c r="D6567" s="127">
        <v>0.68</v>
      </c>
      <c r="E6567" s="128">
        <v>374</v>
      </c>
      <c r="F6567" s="128">
        <v>170</v>
      </c>
      <c r="G6567" s="126" t="s">
        <v>13754</v>
      </c>
      <c r="H6567" s="126" t="s">
        <v>20175</v>
      </c>
      <c r="I6567" s="126" t="s">
        <v>20176</v>
      </c>
      <c r="J6567" s="126" t="s">
        <v>26241</v>
      </c>
      <c r="K6567" s="9">
        <f>_xlfn.IFNA(VLOOKUP(Table5[[#This Row],[Section]],SubSill_Tier,2,FALSE),0)</f>
        <v>0</v>
      </c>
      <c r="L6567" s="9" t="str">
        <f t="shared" si="111"/>
        <v/>
      </c>
      <c r="M6567" s="205" t="str" cm="1">
        <f t="array" ref="M6567">_xlfn.IFS(NOT(ISERROR(VLOOKUP(Table5[[#This Row],[Section]],TB_notTB,1,FALSE))),"No",LEFT(Table5[[#This Row],[Section]],3)="ETB","PLS",LEFT(Table5[[#This Row],[Section]],1)="7","PDB",NOT(ISBLANK(Table5[[#This Row],[Section]])),"No")</f>
        <v>No</v>
      </c>
    </row>
    <row r="6568" spans="1:13" x14ac:dyDescent="0.25">
      <c r="A6568" s="126" t="s">
        <v>2938</v>
      </c>
      <c r="B6568" s="126" t="s">
        <v>17222</v>
      </c>
      <c r="C6568" s="126" t="s">
        <v>98</v>
      </c>
      <c r="D6568" s="127">
        <v>0.81499999999999995</v>
      </c>
      <c r="E6568" s="128">
        <v>304</v>
      </c>
      <c r="F6568" s="128">
        <v>100</v>
      </c>
      <c r="G6568" s="126" t="s">
        <v>13730</v>
      </c>
      <c r="H6568" s="126" t="s">
        <v>20139</v>
      </c>
      <c r="I6568" s="126" t="s">
        <v>20140</v>
      </c>
      <c r="J6568" s="126" t="s">
        <v>26243</v>
      </c>
      <c r="K6568" s="9">
        <f>_xlfn.IFNA(VLOOKUP(Table5[[#This Row],[Section]],SubSill_Tier,2,FALSE),0)</f>
        <v>0</v>
      </c>
      <c r="L6568" s="9" t="str">
        <f t="shared" si="111"/>
        <v/>
      </c>
      <c r="M6568" s="205" t="str" cm="1">
        <f t="array" ref="M6568">_xlfn.IFS(NOT(ISERROR(VLOOKUP(Table5[[#This Row],[Section]],TB_notTB,1,FALSE))),"No",LEFT(Table5[[#This Row],[Section]],3)="ETB","PLS",LEFT(Table5[[#This Row],[Section]],1)="7","PDB",NOT(ISBLANK(Table5[[#This Row],[Section]])),"No")</f>
        <v>No</v>
      </c>
    </row>
    <row r="6569" spans="1:13" x14ac:dyDescent="0.25">
      <c r="A6569" s="126" t="s">
        <v>2939</v>
      </c>
      <c r="B6569" s="126" t="s">
        <v>17222</v>
      </c>
      <c r="C6569" s="126" t="s">
        <v>98</v>
      </c>
      <c r="D6569" s="127">
        <v>0.192</v>
      </c>
      <c r="E6569" s="128">
        <v>132</v>
      </c>
      <c r="F6569" s="128">
        <v>100</v>
      </c>
      <c r="G6569" s="126" t="s">
        <v>13730</v>
      </c>
      <c r="H6569" s="126" t="s">
        <v>20139</v>
      </c>
      <c r="I6569" s="126" t="s">
        <v>20140</v>
      </c>
      <c r="J6569" s="126" t="s">
        <v>26243</v>
      </c>
      <c r="K6569" s="9">
        <f>_xlfn.IFNA(VLOOKUP(Table5[[#This Row],[Section]],SubSill_Tier,2,FALSE),0)</f>
        <v>0</v>
      </c>
      <c r="L6569" s="9" t="str">
        <f t="shared" si="111"/>
        <v/>
      </c>
      <c r="M6569" s="205" t="str" cm="1">
        <f t="array" ref="M6569">_xlfn.IFS(NOT(ISERROR(VLOOKUP(Table5[[#This Row],[Section]],TB_notTB,1,FALSE))),"No",LEFT(Table5[[#This Row],[Section]],3)="ETB","PLS",LEFT(Table5[[#This Row],[Section]],1)="7","PDB",NOT(ISBLANK(Table5[[#This Row],[Section]])),"No")</f>
        <v>No</v>
      </c>
    </row>
    <row r="6570" spans="1:13" x14ac:dyDescent="0.25">
      <c r="A6570" s="126" t="s">
        <v>8783</v>
      </c>
      <c r="B6570" s="126" t="s">
        <v>17222</v>
      </c>
      <c r="C6570" s="126" t="s">
        <v>75</v>
      </c>
      <c r="D6570" s="127">
        <v>2.57</v>
      </c>
      <c r="E6570" s="128">
        <v>276</v>
      </c>
      <c r="F6570" s="128">
        <v>276</v>
      </c>
      <c r="G6570" s="126" t="s">
        <v>13724</v>
      </c>
      <c r="H6570" s="126" t="s">
        <v>20121</v>
      </c>
      <c r="I6570" s="126" t="s">
        <v>20122</v>
      </c>
      <c r="J6570" s="126" t="s">
        <v>26234</v>
      </c>
      <c r="K6570" s="9">
        <f>_xlfn.IFNA(VLOOKUP(Table5[[#This Row],[Section]],SubSill_Tier,2,FALSE),0)</f>
        <v>0</v>
      </c>
      <c r="L6570" s="9" t="str">
        <f t="shared" si="111"/>
        <v/>
      </c>
      <c r="M6570" s="205" t="str" cm="1">
        <f t="array" ref="M6570">_xlfn.IFS(NOT(ISERROR(VLOOKUP(Table5[[#This Row],[Section]],TB_notTB,1,FALSE))),"No",LEFT(Table5[[#This Row],[Section]],3)="ETB","PLS",LEFT(Table5[[#This Row],[Section]],1)="7","PDB",NOT(ISBLANK(Table5[[#This Row],[Section]])),"No")</f>
        <v>No</v>
      </c>
    </row>
    <row r="6571" spans="1:13" x14ac:dyDescent="0.25">
      <c r="A6571" s="126" t="s">
        <v>8784</v>
      </c>
      <c r="B6571" s="126" t="s">
        <v>8785</v>
      </c>
      <c r="C6571" s="126" t="s">
        <v>75</v>
      </c>
      <c r="D6571" s="127">
        <v>1.698</v>
      </c>
      <c r="E6571" s="128">
        <v>302</v>
      </c>
      <c r="F6571" s="128">
        <v>302</v>
      </c>
      <c r="G6571" s="126" t="s">
        <v>13721</v>
      </c>
      <c r="H6571" s="126" t="s">
        <v>21068</v>
      </c>
      <c r="I6571" s="126" t="s">
        <v>21069</v>
      </c>
      <c r="J6571" s="126" t="s">
        <v>26233</v>
      </c>
      <c r="K6571" s="9">
        <f>_xlfn.IFNA(VLOOKUP(Table5[[#This Row],[Section]],SubSill_Tier,2,FALSE),0)</f>
        <v>0</v>
      </c>
      <c r="L6571" s="9" t="str">
        <f t="shared" si="111"/>
        <v>Wall</v>
      </c>
      <c r="M6571" s="205" t="str" cm="1">
        <f t="array" ref="M6571">_xlfn.IFS(NOT(ISERROR(VLOOKUP(Table5[[#This Row],[Section]],TB_notTB,1,FALSE))),"No",LEFT(Table5[[#This Row],[Section]],3)="ETB","PLS",LEFT(Table5[[#This Row],[Section]],1)="7","PDB",NOT(ISBLANK(Table5[[#This Row],[Section]])),"No")</f>
        <v>No</v>
      </c>
    </row>
    <row r="6572" spans="1:13" x14ac:dyDescent="0.25">
      <c r="A6572" s="126" t="s">
        <v>8786</v>
      </c>
      <c r="B6572" s="126" t="s">
        <v>3598</v>
      </c>
      <c r="C6572" s="126" t="s">
        <v>98</v>
      </c>
      <c r="D6572" s="127">
        <v>3.4340000000000002</v>
      </c>
      <c r="E6572" s="128">
        <v>389</v>
      </c>
      <c r="F6572" s="128">
        <v>389</v>
      </c>
      <c r="G6572" s="126" t="s">
        <v>13724</v>
      </c>
      <c r="H6572" s="126" t="s">
        <v>20182</v>
      </c>
      <c r="I6572" s="126" t="s">
        <v>22098</v>
      </c>
      <c r="J6572" s="126" t="s">
        <v>26234</v>
      </c>
      <c r="K6572" s="9">
        <f>_xlfn.IFNA(VLOOKUP(Table5[[#This Row],[Section]],SubSill_Tier,2,FALSE),0)</f>
        <v>0</v>
      </c>
      <c r="L6572" s="9" t="str">
        <f t="shared" si="111"/>
        <v/>
      </c>
      <c r="M6572" s="205" t="str" cm="1">
        <f t="array" ref="M6572">_xlfn.IFS(NOT(ISERROR(VLOOKUP(Table5[[#This Row],[Section]],TB_notTB,1,FALSE))),"No",LEFT(Table5[[#This Row],[Section]],3)="ETB","PLS",LEFT(Table5[[#This Row],[Section]],1)="7","PDB",NOT(ISBLANK(Table5[[#This Row],[Section]])),"No")</f>
        <v>No</v>
      </c>
    </row>
    <row r="6573" spans="1:13" x14ac:dyDescent="0.25">
      <c r="A6573" s="126" t="s">
        <v>8787</v>
      </c>
      <c r="B6573" s="126" t="s">
        <v>3598</v>
      </c>
      <c r="C6573" s="126" t="s">
        <v>98</v>
      </c>
      <c r="D6573" s="127">
        <v>2.3220000000000001</v>
      </c>
      <c r="E6573" s="128">
        <v>480</v>
      </c>
      <c r="F6573" s="128">
        <v>480</v>
      </c>
      <c r="G6573" s="126" t="s">
        <v>13724</v>
      </c>
      <c r="H6573" s="126" t="s">
        <v>20186</v>
      </c>
      <c r="I6573" s="126" t="s">
        <v>22099</v>
      </c>
      <c r="J6573" s="126" t="s">
        <v>26234</v>
      </c>
      <c r="K6573" s="9">
        <f>_xlfn.IFNA(VLOOKUP(Table5[[#This Row],[Section]],SubSill_Tier,2,FALSE),0)</f>
        <v>0</v>
      </c>
      <c r="L6573" s="9" t="str">
        <f t="shared" si="111"/>
        <v/>
      </c>
      <c r="M6573" s="205" t="str" cm="1">
        <f t="array" ref="M6573">_xlfn.IFS(NOT(ISERROR(VLOOKUP(Table5[[#This Row],[Section]],TB_notTB,1,FALSE))),"No",LEFT(Table5[[#This Row],[Section]],3)="ETB","PLS",LEFT(Table5[[#This Row],[Section]],1)="7","PDB",NOT(ISBLANK(Table5[[#This Row],[Section]])),"No")</f>
        <v>No</v>
      </c>
    </row>
    <row r="6574" spans="1:13" x14ac:dyDescent="0.25">
      <c r="A6574" s="126" t="s">
        <v>2940</v>
      </c>
      <c r="B6574" s="126" t="s">
        <v>2941</v>
      </c>
      <c r="C6574" s="126" t="s">
        <v>75</v>
      </c>
      <c r="D6574" s="127">
        <v>1.9450000000000001</v>
      </c>
      <c r="E6574" s="128">
        <v>524</v>
      </c>
      <c r="F6574" s="128">
        <v>242</v>
      </c>
      <c r="G6574" s="126" t="s">
        <v>13744</v>
      </c>
      <c r="H6574" s="126" t="s">
        <v>20161</v>
      </c>
      <c r="I6574" s="126" t="s">
        <v>21083</v>
      </c>
      <c r="J6574" s="126" t="s">
        <v>26241</v>
      </c>
      <c r="K6574" s="9">
        <f>_xlfn.IFNA(VLOOKUP(Table5[[#This Row],[Section]],SubSill_Tier,2,FALSE),0)</f>
        <v>0</v>
      </c>
      <c r="L6574" s="9" t="str">
        <f t="shared" si="111"/>
        <v/>
      </c>
      <c r="M6574" s="205" t="str" cm="1">
        <f t="array" ref="M6574">_xlfn.IFS(NOT(ISERROR(VLOOKUP(Table5[[#This Row],[Section]],TB_notTB,1,FALSE))),"No",LEFT(Table5[[#This Row],[Section]],3)="ETB","PLS",LEFT(Table5[[#This Row],[Section]],1)="7","PDB",NOT(ISBLANK(Table5[[#This Row],[Section]])),"No")</f>
        <v>No</v>
      </c>
    </row>
    <row r="6575" spans="1:13" x14ac:dyDescent="0.25">
      <c r="A6575" s="126" t="s">
        <v>12027</v>
      </c>
      <c r="B6575" s="126" t="s">
        <v>17222</v>
      </c>
      <c r="C6575" s="126" t="s">
        <v>75</v>
      </c>
      <c r="D6575" s="127">
        <v>0.34</v>
      </c>
      <c r="E6575" s="128">
        <v>103</v>
      </c>
      <c r="F6575" s="128">
        <v>103</v>
      </c>
      <c r="G6575" s="126" t="s">
        <v>13745</v>
      </c>
      <c r="H6575" s="126" t="s">
        <v>20189</v>
      </c>
      <c r="I6575" s="126" t="s">
        <v>20190</v>
      </c>
      <c r="J6575" s="126" t="s">
        <v>26260</v>
      </c>
      <c r="K6575" s="9">
        <f>_xlfn.IFNA(VLOOKUP(Table5[[#This Row],[Section]],SubSill_Tier,2,FALSE),0)</f>
        <v>0</v>
      </c>
      <c r="L6575" s="9" t="str">
        <f t="shared" si="111"/>
        <v/>
      </c>
      <c r="M6575" s="205" t="str" cm="1">
        <f t="array" ref="M6575">_xlfn.IFS(NOT(ISERROR(VLOOKUP(Table5[[#This Row],[Section]],TB_notTB,1,FALSE))),"No",LEFT(Table5[[#This Row],[Section]],3)="ETB","PLS",LEFT(Table5[[#This Row],[Section]],1)="7","PDB",NOT(ISBLANK(Table5[[#This Row],[Section]])),"No")</f>
        <v>No</v>
      </c>
    </row>
    <row r="6576" spans="1:13" x14ac:dyDescent="0.25">
      <c r="A6576" s="126" t="s">
        <v>8788</v>
      </c>
      <c r="B6576" s="126" t="s">
        <v>17222</v>
      </c>
      <c r="C6576" s="126" t="s">
        <v>75</v>
      </c>
      <c r="D6576" s="127">
        <v>4.8639999999999999</v>
      </c>
      <c r="E6576" s="128">
        <v>720</v>
      </c>
      <c r="F6576" s="128">
        <v>720</v>
      </c>
      <c r="G6576" s="126" t="s">
        <v>13724</v>
      </c>
      <c r="H6576" s="126" t="s">
        <v>20132</v>
      </c>
      <c r="I6576" s="126" t="s">
        <v>20133</v>
      </c>
      <c r="J6576" s="126" t="s">
        <v>26234</v>
      </c>
      <c r="K6576" s="9">
        <f>_xlfn.IFNA(VLOOKUP(Table5[[#This Row],[Section]],SubSill_Tier,2,FALSE),0)</f>
        <v>0</v>
      </c>
      <c r="L6576" s="9" t="str">
        <f t="shared" si="111"/>
        <v/>
      </c>
      <c r="M6576" s="205" t="str" cm="1">
        <f t="array" ref="M6576">_xlfn.IFS(NOT(ISERROR(VLOOKUP(Table5[[#This Row],[Section]],TB_notTB,1,FALSE))),"No",LEFT(Table5[[#This Row],[Section]],3)="ETB","PLS",LEFT(Table5[[#This Row],[Section]],1)="7","PDB",NOT(ISBLANK(Table5[[#This Row],[Section]])),"No")</f>
        <v>No</v>
      </c>
    </row>
    <row r="6577" spans="1:13" x14ac:dyDescent="0.25">
      <c r="A6577" s="126" t="s">
        <v>2942</v>
      </c>
      <c r="B6577" s="126" t="s">
        <v>17222</v>
      </c>
      <c r="C6577" s="126" t="s">
        <v>75</v>
      </c>
      <c r="D6577" s="127">
        <v>2.4220000000000002</v>
      </c>
      <c r="E6577" s="128">
        <v>230</v>
      </c>
      <c r="F6577" s="128">
        <v>230</v>
      </c>
      <c r="G6577" s="126" t="s">
        <v>13748</v>
      </c>
      <c r="H6577" s="126" t="s">
        <v>20246</v>
      </c>
      <c r="I6577" s="126" t="s">
        <v>20247</v>
      </c>
      <c r="J6577" s="126" t="s">
        <v>26241</v>
      </c>
      <c r="K6577" s="9">
        <f>_xlfn.IFNA(VLOOKUP(Table5[[#This Row],[Section]],SubSill_Tier,2,FALSE),0)</f>
        <v>0</v>
      </c>
      <c r="L6577" s="9" t="str">
        <f t="shared" si="111"/>
        <v/>
      </c>
      <c r="M6577" s="205" t="str" cm="1">
        <f t="array" ref="M6577">_xlfn.IFS(NOT(ISERROR(VLOOKUP(Table5[[#This Row],[Section]],TB_notTB,1,FALSE))),"No",LEFT(Table5[[#This Row],[Section]],3)="ETB","PLS",LEFT(Table5[[#This Row],[Section]],1)="7","PDB",NOT(ISBLANK(Table5[[#This Row],[Section]])),"No")</f>
        <v>No</v>
      </c>
    </row>
    <row r="6578" spans="1:13" x14ac:dyDescent="0.25">
      <c r="A6578" s="126" t="s">
        <v>2943</v>
      </c>
      <c r="B6578" s="126" t="s">
        <v>17222</v>
      </c>
      <c r="C6578" s="126" t="s">
        <v>98</v>
      </c>
      <c r="D6578" s="127">
        <v>0.41</v>
      </c>
      <c r="E6578" s="128">
        <v>237</v>
      </c>
      <c r="F6578" s="128">
        <v>237</v>
      </c>
      <c r="G6578" s="126" t="s">
        <v>13795</v>
      </c>
      <c r="H6578" s="126" t="s">
        <v>20347</v>
      </c>
      <c r="I6578" s="126" t="s">
        <v>28074</v>
      </c>
      <c r="J6578" s="126" t="s">
        <v>26247</v>
      </c>
      <c r="K6578" s="9">
        <f>_xlfn.IFNA(VLOOKUP(Table5[[#This Row],[Section]],SubSill_Tier,2,FALSE),0)</f>
        <v>0</v>
      </c>
      <c r="L6578" s="9" t="str">
        <f t="shared" si="111"/>
        <v/>
      </c>
      <c r="M6578" s="205" t="str" cm="1">
        <f t="array" ref="M6578">_xlfn.IFS(NOT(ISERROR(VLOOKUP(Table5[[#This Row],[Section]],TB_notTB,1,FALSE))),"No",LEFT(Table5[[#This Row],[Section]],3)="ETB","PLS",LEFT(Table5[[#This Row],[Section]],1)="7","PDB",NOT(ISBLANK(Table5[[#This Row],[Section]])),"No")</f>
        <v>No</v>
      </c>
    </row>
    <row r="6579" spans="1:13" x14ac:dyDescent="0.25">
      <c r="A6579" s="126" t="s">
        <v>8789</v>
      </c>
      <c r="B6579" s="126" t="s">
        <v>12725</v>
      </c>
      <c r="C6579" s="126" t="s">
        <v>75</v>
      </c>
      <c r="D6579" s="127">
        <v>6.0510000000000002</v>
      </c>
      <c r="E6579" s="128">
        <v>1127</v>
      </c>
      <c r="F6579" s="128">
        <v>1127</v>
      </c>
      <c r="G6579" s="126" t="s">
        <v>13770</v>
      </c>
      <c r="H6579" s="126" t="s">
        <v>21118</v>
      </c>
      <c r="I6579" s="126" t="s">
        <v>21119</v>
      </c>
      <c r="J6579" s="126" t="s">
        <v>26245</v>
      </c>
      <c r="K6579" s="9">
        <f>_xlfn.IFNA(VLOOKUP(Table5[[#This Row],[Section]],SubSill_Tier,2,FALSE),0)</f>
        <v>0</v>
      </c>
      <c r="L6579" s="9" t="str">
        <f t="shared" si="111"/>
        <v/>
      </c>
      <c r="M6579" s="205" t="str" cm="1">
        <f t="array" ref="M6579">_xlfn.IFS(NOT(ISERROR(VLOOKUP(Table5[[#This Row],[Section]],TB_notTB,1,FALSE))),"No",LEFT(Table5[[#This Row],[Section]],3)="ETB","PLS",LEFT(Table5[[#This Row],[Section]],1)="7","PDB",NOT(ISBLANK(Table5[[#This Row],[Section]])),"No")</f>
        <v>No</v>
      </c>
    </row>
    <row r="6580" spans="1:13" x14ac:dyDescent="0.25">
      <c r="A6580" s="126" t="s">
        <v>2944</v>
      </c>
      <c r="B6580" s="126" t="s">
        <v>17222</v>
      </c>
      <c r="C6580" s="126" t="s">
        <v>75</v>
      </c>
      <c r="D6580" s="127">
        <v>4.633</v>
      </c>
      <c r="E6580" s="128">
        <v>548</v>
      </c>
      <c r="F6580" s="128">
        <v>548</v>
      </c>
      <c r="G6580" s="126" t="s">
        <v>13712</v>
      </c>
      <c r="H6580" s="126" t="s">
        <v>20120</v>
      </c>
      <c r="I6580" s="126" t="s">
        <v>21055</v>
      </c>
      <c r="J6580" s="126" t="s">
        <v>26232</v>
      </c>
      <c r="K6580" s="9">
        <f>_xlfn.IFNA(VLOOKUP(Table5[[#This Row],[Section]],SubSill_Tier,2,FALSE),0)</f>
        <v>0</v>
      </c>
      <c r="L6580" s="9" t="str">
        <f t="shared" si="111"/>
        <v/>
      </c>
      <c r="M6580" s="205" t="str" cm="1">
        <f t="array" ref="M6580">_xlfn.IFS(NOT(ISERROR(VLOOKUP(Table5[[#This Row],[Section]],TB_notTB,1,FALSE))),"No",LEFT(Table5[[#This Row],[Section]],3)="ETB","PLS",LEFT(Table5[[#This Row],[Section]],1)="7","PDB",NOT(ISBLANK(Table5[[#This Row],[Section]])),"No")</f>
        <v>No</v>
      </c>
    </row>
    <row r="6581" spans="1:13" x14ac:dyDescent="0.25">
      <c r="A6581" s="126" t="s">
        <v>8790</v>
      </c>
      <c r="B6581" s="126" t="s">
        <v>28171</v>
      </c>
      <c r="C6581" s="126" t="s">
        <v>75</v>
      </c>
      <c r="D6581" s="127">
        <v>2.7429999999999999</v>
      </c>
      <c r="E6581" s="128">
        <v>346</v>
      </c>
      <c r="F6581" s="128">
        <v>346</v>
      </c>
      <c r="G6581" s="126" t="s">
        <v>13719</v>
      </c>
      <c r="H6581" s="126" t="s">
        <v>20128</v>
      </c>
      <c r="I6581" s="126" t="s">
        <v>20129</v>
      </c>
      <c r="J6581" s="126" t="s">
        <v>26235</v>
      </c>
      <c r="K6581" s="9">
        <f>_xlfn.IFNA(VLOOKUP(Table5[[#This Row],[Section]],SubSill_Tier,2,FALSE),0)</f>
        <v>0</v>
      </c>
      <c r="L6581" s="9" t="str">
        <f t="shared" si="111"/>
        <v/>
      </c>
      <c r="M6581" s="205" t="str" cm="1">
        <f t="array" ref="M6581">_xlfn.IFS(NOT(ISERROR(VLOOKUP(Table5[[#This Row],[Section]],TB_notTB,1,FALSE))),"No",LEFT(Table5[[#This Row],[Section]],3)="ETB","PLS",LEFT(Table5[[#This Row],[Section]],1)="7","PDB",NOT(ISBLANK(Table5[[#This Row],[Section]])),"No")</f>
        <v>No</v>
      </c>
    </row>
    <row r="6582" spans="1:13" x14ac:dyDescent="0.25">
      <c r="A6582" s="126" t="s">
        <v>8791</v>
      </c>
      <c r="B6582" s="126" t="s">
        <v>17222</v>
      </c>
      <c r="C6582" s="126" t="s">
        <v>75</v>
      </c>
      <c r="D6582" s="127">
        <v>2.3809999999999998</v>
      </c>
      <c r="E6582" s="128">
        <v>362</v>
      </c>
      <c r="F6582" s="128">
        <v>362</v>
      </c>
      <c r="G6582" s="126" t="s">
        <v>13719</v>
      </c>
      <c r="H6582" s="126" t="s">
        <v>20128</v>
      </c>
      <c r="I6582" s="126" t="s">
        <v>20129</v>
      </c>
      <c r="J6582" s="126" t="s">
        <v>26236</v>
      </c>
      <c r="K6582" s="9">
        <f>_xlfn.IFNA(VLOOKUP(Table5[[#This Row],[Section]],SubSill_Tier,2,FALSE),0)</f>
        <v>0</v>
      </c>
      <c r="L6582" s="9" t="str">
        <f t="shared" si="111"/>
        <v/>
      </c>
      <c r="M6582" s="205" t="str" cm="1">
        <f t="array" ref="M6582">_xlfn.IFS(NOT(ISERROR(VLOOKUP(Table5[[#This Row],[Section]],TB_notTB,1,FALSE))),"No",LEFT(Table5[[#This Row],[Section]],3)="ETB","PLS",LEFT(Table5[[#This Row],[Section]],1)="7","PDB",NOT(ISBLANK(Table5[[#This Row],[Section]])),"No")</f>
        <v>No</v>
      </c>
    </row>
    <row r="6583" spans="1:13" x14ac:dyDescent="0.25">
      <c r="A6583" s="126" t="s">
        <v>8792</v>
      </c>
      <c r="B6583" s="126" t="s">
        <v>3598</v>
      </c>
      <c r="C6583" s="126" t="s">
        <v>98</v>
      </c>
      <c r="D6583" s="127">
        <v>2.109</v>
      </c>
      <c r="E6583" s="128">
        <v>242</v>
      </c>
      <c r="F6583" s="128">
        <v>242</v>
      </c>
      <c r="G6583" s="126" t="s">
        <v>13724</v>
      </c>
      <c r="H6583" s="126" t="s">
        <v>20186</v>
      </c>
      <c r="I6583" s="126" t="s">
        <v>22099</v>
      </c>
      <c r="J6583" s="126" t="s">
        <v>26234</v>
      </c>
      <c r="K6583" s="9">
        <f>_xlfn.IFNA(VLOOKUP(Table5[[#This Row],[Section]],SubSill_Tier,2,FALSE),0)</f>
        <v>0</v>
      </c>
      <c r="L6583" s="9" t="str">
        <f t="shared" si="111"/>
        <v/>
      </c>
      <c r="M6583" s="205" t="str" cm="1">
        <f t="array" ref="M6583">_xlfn.IFS(NOT(ISERROR(VLOOKUP(Table5[[#This Row],[Section]],TB_notTB,1,FALSE))),"No",LEFT(Table5[[#This Row],[Section]],3)="ETB","PLS",LEFT(Table5[[#This Row],[Section]],1)="7","PDB",NOT(ISBLANK(Table5[[#This Row],[Section]])),"No")</f>
        <v>No</v>
      </c>
    </row>
    <row r="6584" spans="1:13" x14ac:dyDescent="0.25">
      <c r="A6584" s="126" t="s">
        <v>2945</v>
      </c>
      <c r="B6584" s="126" t="s">
        <v>17222</v>
      </c>
      <c r="C6584" s="126" t="s">
        <v>98</v>
      </c>
      <c r="D6584" s="127">
        <v>0.61</v>
      </c>
      <c r="E6584" s="128">
        <v>136</v>
      </c>
      <c r="F6584" s="128">
        <v>136</v>
      </c>
      <c r="G6584" s="126" t="s">
        <v>13736</v>
      </c>
      <c r="H6584" s="126" t="s">
        <v>20148</v>
      </c>
      <c r="I6584" s="126" t="s">
        <v>21073</v>
      </c>
      <c r="J6584" s="126" t="s">
        <v>26232</v>
      </c>
      <c r="K6584" s="9">
        <f>_xlfn.IFNA(VLOOKUP(Table5[[#This Row],[Section]],SubSill_Tier,2,FALSE),0)</f>
        <v>0</v>
      </c>
      <c r="L6584" s="9" t="str">
        <f t="shared" si="111"/>
        <v/>
      </c>
      <c r="M6584" s="205" t="str" cm="1">
        <f t="array" ref="M6584">_xlfn.IFS(NOT(ISERROR(VLOOKUP(Table5[[#This Row],[Section]],TB_notTB,1,FALSE))),"No",LEFT(Table5[[#This Row],[Section]],3)="ETB","PLS",LEFT(Table5[[#This Row],[Section]],1)="7","PDB",NOT(ISBLANK(Table5[[#This Row],[Section]])),"No")</f>
        <v>No</v>
      </c>
    </row>
    <row r="6585" spans="1:13" x14ac:dyDescent="0.25">
      <c r="A6585" s="126" t="s">
        <v>8793</v>
      </c>
      <c r="B6585" s="126" t="s">
        <v>13051</v>
      </c>
      <c r="C6585" s="126" t="s">
        <v>75</v>
      </c>
      <c r="D6585" s="127">
        <v>0.505</v>
      </c>
      <c r="E6585" s="128">
        <v>229</v>
      </c>
      <c r="F6585" s="128">
        <v>121</v>
      </c>
      <c r="G6585" s="126" t="s">
        <v>13721</v>
      </c>
      <c r="H6585" s="126" t="s">
        <v>21068</v>
      </c>
      <c r="I6585" s="126" t="s">
        <v>21069</v>
      </c>
      <c r="J6585" s="126" t="s">
        <v>26233</v>
      </c>
      <c r="K6585" s="9">
        <f>_xlfn.IFNA(VLOOKUP(Table5[[#This Row],[Section]],SubSill_Tier,2,FALSE),0)</f>
        <v>0</v>
      </c>
      <c r="L6585" s="9" t="str">
        <f t="shared" si="111"/>
        <v/>
      </c>
      <c r="M6585" s="205" t="str" cm="1">
        <f t="array" ref="M6585">_xlfn.IFS(NOT(ISERROR(VLOOKUP(Table5[[#This Row],[Section]],TB_notTB,1,FALSE))),"No",LEFT(Table5[[#This Row],[Section]],3)="ETB","PLS",LEFT(Table5[[#This Row],[Section]],1)="7","PDB",NOT(ISBLANK(Table5[[#This Row],[Section]])),"No")</f>
        <v>No</v>
      </c>
    </row>
    <row r="6586" spans="1:13" x14ac:dyDescent="0.25">
      <c r="A6586" s="126" t="s">
        <v>2946</v>
      </c>
      <c r="B6586" s="126" t="s">
        <v>2919</v>
      </c>
      <c r="C6586" s="126" t="s">
        <v>98</v>
      </c>
      <c r="D6586" s="127">
        <v>0.59699999999999998</v>
      </c>
      <c r="E6586" s="128">
        <v>127</v>
      </c>
      <c r="F6586" s="128">
        <v>100</v>
      </c>
      <c r="G6586" s="126" t="s">
        <v>13762</v>
      </c>
      <c r="H6586" s="126" t="s">
        <v>20194</v>
      </c>
      <c r="I6586" s="126" t="s">
        <v>21110</v>
      </c>
      <c r="J6586" s="126" t="s">
        <v>26241</v>
      </c>
      <c r="K6586" s="9">
        <f>_xlfn.IFNA(VLOOKUP(Table5[[#This Row],[Section]],SubSill_Tier,2,FALSE),0)</f>
        <v>0</v>
      </c>
      <c r="L6586" s="9" t="str">
        <f t="shared" si="111"/>
        <v/>
      </c>
      <c r="M6586" s="205" t="str" cm="1">
        <f t="array" ref="M6586">_xlfn.IFS(NOT(ISERROR(VLOOKUP(Table5[[#This Row],[Section]],TB_notTB,1,FALSE))),"No",LEFT(Table5[[#This Row],[Section]],3)="ETB","PLS",LEFT(Table5[[#This Row],[Section]],1)="7","PDB",NOT(ISBLANK(Table5[[#This Row],[Section]])),"No")</f>
        <v>No</v>
      </c>
    </row>
    <row r="6587" spans="1:13" x14ac:dyDescent="0.25">
      <c r="A6587" s="126" t="s">
        <v>8794</v>
      </c>
      <c r="B6587" s="126" t="s">
        <v>17222</v>
      </c>
      <c r="C6587" s="126" t="s">
        <v>75</v>
      </c>
      <c r="D6587" s="127">
        <v>1.887</v>
      </c>
      <c r="E6587" s="128">
        <v>538</v>
      </c>
      <c r="F6587" s="128">
        <v>538</v>
      </c>
      <c r="G6587" s="126" t="s">
        <v>13750</v>
      </c>
      <c r="H6587" s="126" t="s">
        <v>20121</v>
      </c>
      <c r="I6587" s="126" t="s">
        <v>20122</v>
      </c>
      <c r="J6587" s="126" t="s">
        <v>26234</v>
      </c>
      <c r="K6587" s="9">
        <f>_xlfn.IFNA(VLOOKUP(Table5[[#This Row],[Section]],SubSill_Tier,2,FALSE),0)</f>
        <v>0</v>
      </c>
      <c r="L6587" s="9" t="str">
        <f t="shared" si="111"/>
        <v/>
      </c>
      <c r="M6587" s="205" t="str" cm="1">
        <f t="array" ref="M6587">_xlfn.IFS(NOT(ISERROR(VLOOKUP(Table5[[#This Row],[Section]],TB_notTB,1,FALSE))),"No",LEFT(Table5[[#This Row],[Section]],3)="ETB","PLS",LEFT(Table5[[#This Row],[Section]],1)="7","PDB",NOT(ISBLANK(Table5[[#This Row],[Section]])),"No")</f>
        <v>No</v>
      </c>
    </row>
    <row r="6588" spans="1:13" x14ac:dyDescent="0.25">
      <c r="A6588" s="126" t="s">
        <v>8795</v>
      </c>
      <c r="B6588" s="126" t="s">
        <v>17222</v>
      </c>
      <c r="C6588" s="126" t="s">
        <v>75</v>
      </c>
      <c r="D6588" s="127">
        <v>0.83399999999999996</v>
      </c>
      <c r="E6588" s="128">
        <v>221</v>
      </c>
      <c r="F6588" s="128">
        <v>221</v>
      </c>
      <c r="G6588" s="126" t="s">
        <v>13750</v>
      </c>
      <c r="H6588" s="126" t="s">
        <v>20121</v>
      </c>
      <c r="I6588" s="126" t="s">
        <v>20122</v>
      </c>
      <c r="J6588" s="126" t="s">
        <v>26234</v>
      </c>
      <c r="K6588" s="9">
        <f>_xlfn.IFNA(VLOOKUP(Table5[[#This Row],[Section]],SubSill_Tier,2,FALSE),0)</f>
        <v>0</v>
      </c>
      <c r="L6588" s="9" t="str">
        <f t="shared" si="111"/>
        <v/>
      </c>
      <c r="M6588" s="205" t="str" cm="1">
        <f t="array" ref="M6588">_xlfn.IFS(NOT(ISERROR(VLOOKUP(Table5[[#This Row],[Section]],TB_notTB,1,FALSE))),"No",LEFT(Table5[[#This Row],[Section]],3)="ETB","PLS",LEFT(Table5[[#This Row],[Section]],1)="7","PDB",NOT(ISBLANK(Table5[[#This Row],[Section]])),"No")</f>
        <v>No</v>
      </c>
    </row>
    <row r="6589" spans="1:13" x14ac:dyDescent="0.25">
      <c r="A6589" s="126" t="s">
        <v>8796</v>
      </c>
      <c r="B6589" s="126" t="s">
        <v>17222</v>
      </c>
      <c r="C6589" s="126" t="s">
        <v>98</v>
      </c>
      <c r="D6589" s="127">
        <v>1.0309999999999999</v>
      </c>
      <c r="E6589" s="128">
        <v>384</v>
      </c>
      <c r="F6589" s="128">
        <v>384</v>
      </c>
      <c r="G6589" s="126" t="s">
        <v>13721</v>
      </c>
      <c r="H6589" s="126" t="s">
        <v>20121</v>
      </c>
      <c r="I6589" s="126" t="s">
        <v>20122</v>
      </c>
      <c r="J6589" s="126" t="s">
        <v>26234</v>
      </c>
      <c r="K6589" s="9">
        <f>_xlfn.IFNA(VLOOKUP(Table5[[#This Row],[Section]],SubSill_Tier,2,FALSE),0)</f>
        <v>0</v>
      </c>
      <c r="L6589" s="9" t="str">
        <f t="shared" si="111"/>
        <v/>
      </c>
      <c r="M6589" s="205" t="str" cm="1">
        <f t="array" ref="M6589">_xlfn.IFS(NOT(ISERROR(VLOOKUP(Table5[[#This Row],[Section]],TB_notTB,1,FALSE))),"No",LEFT(Table5[[#This Row],[Section]],3)="ETB","PLS",LEFT(Table5[[#This Row],[Section]],1)="7","PDB",NOT(ISBLANK(Table5[[#This Row],[Section]])),"No")</f>
        <v>No</v>
      </c>
    </row>
    <row r="6590" spans="1:13" x14ac:dyDescent="0.25">
      <c r="A6590" s="126" t="s">
        <v>8797</v>
      </c>
      <c r="B6590" s="126" t="s">
        <v>17222</v>
      </c>
      <c r="C6590" s="126" t="s">
        <v>98</v>
      </c>
      <c r="D6590" s="127">
        <v>0.159</v>
      </c>
      <c r="E6590" s="128">
        <v>118</v>
      </c>
      <c r="F6590" s="128">
        <v>118</v>
      </c>
      <c r="G6590" s="126" t="s">
        <v>13721</v>
      </c>
      <c r="H6590" s="126" t="s">
        <v>20121</v>
      </c>
      <c r="I6590" s="126" t="s">
        <v>20122</v>
      </c>
      <c r="J6590" s="126" t="s">
        <v>26234</v>
      </c>
      <c r="K6590" s="9">
        <f>_xlfn.IFNA(VLOOKUP(Table5[[#This Row],[Section]],SubSill_Tier,2,FALSE),0)</f>
        <v>0</v>
      </c>
      <c r="L6590" s="9" t="str">
        <f t="shared" si="111"/>
        <v/>
      </c>
      <c r="M6590" s="205" t="str" cm="1">
        <f t="array" ref="M6590">_xlfn.IFS(NOT(ISERROR(VLOOKUP(Table5[[#This Row],[Section]],TB_notTB,1,FALSE))),"No",LEFT(Table5[[#This Row],[Section]],3)="ETB","PLS",LEFT(Table5[[#This Row],[Section]],1)="7","PDB",NOT(ISBLANK(Table5[[#This Row],[Section]])),"No")</f>
        <v>No</v>
      </c>
    </row>
    <row r="6591" spans="1:13" x14ac:dyDescent="0.25">
      <c r="A6591" s="126" t="s">
        <v>2947</v>
      </c>
      <c r="B6591" s="126" t="s">
        <v>17222</v>
      </c>
      <c r="C6591" s="126" t="s">
        <v>75</v>
      </c>
      <c r="D6591" s="127">
        <v>0.33800000000000002</v>
      </c>
      <c r="E6591" s="128">
        <v>115</v>
      </c>
      <c r="F6591" s="128">
        <v>115</v>
      </c>
      <c r="G6591" s="126" t="s">
        <v>13712</v>
      </c>
      <c r="H6591" s="126" t="s">
        <v>20120</v>
      </c>
      <c r="I6591" s="126" t="s">
        <v>21055</v>
      </c>
      <c r="J6591" s="126" t="s">
        <v>26232</v>
      </c>
      <c r="K6591" s="9">
        <f>_xlfn.IFNA(VLOOKUP(Table5[[#This Row],[Section]],SubSill_Tier,2,FALSE),0)</f>
        <v>0</v>
      </c>
      <c r="L6591" s="9" t="str">
        <f t="shared" si="111"/>
        <v/>
      </c>
      <c r="M6591" s="205" t="str" cm="1">
        <f t="array" ref="M6591">_xlfn.IFS(NOT(ISERROR(VLOOKUP(Table5[[#This Row],[Section]],TB_notTB,1,FALSE))),"No",LEFT(Table5[[#This Row],[Section]],3)="ETB","PLS",LEFT(Table5[[#This Row],[Section]],1)="7","PDB",NOT(ISBLANK(Table5[[#This Row],[Section]])),"No")</f>
        <v>No</v>
      </c>
    </row>
    <row r="6592" spans="1:13" x14ac:dyDescent="0.25">
      <c r="A6592" s="126" t="s">
        <v>2948</v>
      </c>
      <c r="B6592" s="126" t="s">
        <v>17222</v>
      </c>
      <c r="C6592" s="126" t="s">
        <v>98</v>
      </c>
      <c r="D6592" s="127">
        <v>0.67800000000000005</v>
      </c>
      <c r="E6592" s="128">
        <v>366</v>
      </c>
      <c r="F6592" s="128">
        <v>100</v>
      </c>
      <c r="G6592" s="126" t="s">
        <v>13730</v>
      </c>
      <c r="H6592" s="126" t="s">
        <v>20139</v>
      </c>
      <c r="I6592" s="126" t="s">
        <v>20140</v>
      </c>
      <c r="J6592" s="126" t="s">
        <v>26243</v>
      </c>
      <c r="K6592" s="9">
        <f>_xlfn.IFNA(VLOOKUP(Table5[[#This Row],[Section]],SubSill_Tier,2,FALSE),0)</f>
        <v>0</v>
      </c>
      <c r="L6592" s="9" t="str">
        <f t="shared" si="111"/>
        <v/>
      </c>
      <c r="M6592" s="205" t="str" cm="1">
        <f t="array" ref="M6592">_xlfn.IFS(NOT(ISERROR(VLOOKUP(Table5[[#This Row],[Section]],TB_notTB,1,FALSE))),"No",LEFT(Table5[[#This Row],[Section]],3)="ETB","PLS",LEFT(Table5[[#This Row],[Section]],1)="7","PDB",NOT(ISBLANK(Table5[[#This Row],[Section]])),"No")</f>
        <v>No</v>
      </c>
    </row>
    <row r="6593" spans="1:13" x14ac:dyDescent="0.25">
      <c r="A6593" s="126" t="s">
        <v>2949</v>
      </c>
      <c r="B6593" s="126" t="s">
        <v>17222</v>
      </c>
      <c r="C6593" s="126" t="s">
        <v>98</v>
      </c>
      <c r="D6593" s="127">
        <v>0.495</v>
      </c>
      <c r="E6593" s="128">
        <v>257</v>
      </c>
      <c r="F6593" s="128">
        <v>100</v>
      </c>
      <c r="G6593" s="126" t="s">
        <v>13730</v>
      </c>
      <c r="H6593" s="126" t="s">
        <v>20139</v>
      </c>
      <c r="I6593" s="126" t="s">
        <v>20140</v>
      </c>
      <c r="J6593" s="126" t="s">
        <v>26243</v>
      </c>
      <c r="K6593" s="9">
        <f>_xlfn.IFNA(VLOOKUP(Table5[[#This Row],[Section]],SubSill_Tier,2,FALSE),0)</f>
        <v>0</v>
      </c>
      <c r="L6593" s="9" t="str">
        <f t="shared" si="111"/>
        <v/>
      </c>
      <c r="M6593" s="205" t="str" cm="1">
        <f t="array" ref="M6593">_xlfn.IFS(NOT(ISERROR(VLOOKUP(Table5[[#This Row],[Section]],TB_notTB,1,FALSE))),"No",LEFT(Table5[[#This Row],[Section]],3)="ETB","PLS",LEFT(Table5[[#This Row],[Section]],1)="7","PDB",NOT(ISBLANK(Table5[[#This Row],[Section]])),"No")</f>
        <v>No</v>
      </c>
    </row>
    <row r="6594" spans="1:13" x14ac:dyDescent="0.25">
      <c r="A6594" s="126" t="s">
        <v>2950</v>
      </c>
      <c r="B6594" s="126" t="s">
        <v>17222</v>
      </c>
      <c r="C6594" s="126" t="s">
        <v>75</v>
      </c>
      <c r="D6594" s="127">
        <v>0.40799999999999997</v>
      </c>
      <c r="E6594" s="128">
        <v>168</v>
      </c>
      <c r="F6594" s="128">
        <v>100</v>
      </c>
      <c r="G6594" s="126" t="s">
        <v>13730</v>
      </c>
      <c r="H6594" s="126" t="s">
        <v>20139</v>
      </c>
      <c r="I6594" s="126" t="s">
        <v>20140</v>
      </c>
      <c r="J6594" s="126" t="s">
        <v>26243</v>
      </c>
      <c r="K6594" s="9">
        <f>_xlfn.IFNA(VLOOKUP(Table5[[#This Row],[Section]],SubSill_Tier,2,FALSE),0)</f>
        <v>0</v>
      </c>
      <c r="L6594" s="9" t="str">
        <f t="shared" ref="L6594:L6657" si="112">IFERROR(IF(LEFT(G6594,2)="AI",IF(_xlfn.NUMBERVALUE(IFERROR(LEFT(IF(ISERROR(FIND("X",UPPER(B6594))),UPPER(B6594),RIGHT(UPPER(B6594),LEN(UPPER(B6594))-FIND("~",SUBSTITUTE(UPPER(B6594),"X","~",LEN(UPPER(B6594))-LEN(SUBSTITUTE(UPPER(B6594),"X","")))))),FIND(" ",IF(ISERROR(FIND("X",UPPER(B6594))),UPPER(B6594),RIGHT(UPPER(B6594),LEN(UPPER(B6594))-FIND("~",SUBSTITUTE(UPPER(B6594),"X","~",LEN(UPPER(B6594))-LEN(SUBSTITUTE(UPPER(B6594),"X","")))))),1)-1),IF(ISERROR(FIND("X",UPPER(B6594))),UPPER(B6594),RIGHT(UPPER(B6594),LEN(UPPER(B6594))-FIND("~",SUBSTITUTE(UPPER(B6594),"X","~",LEN(UPPER(B6594))-LEN(SUBSTITUTE(UPPER(B6594),"X",""))))))),".")&gt;=5,"Wall",""),""),"")</f>
        <v/>
      </c>
      <c r="M6594" s="205" t="str" cm="1">
        <f t="array" ref="M6594">_xlfn.IFS(NOT(ISERROR(VLOOKUP(Table5[[#This Row],[Section]],TB_notTB,1,FALSE))),"No",LEFT(Table5[[#This Row],[Section]],3)="ETB","PLS",LEFT(Table5[[#This Row],[Section]],1)="7","PDB",NOT(ISBLANK(Table5[[#This Row],[Section]])),"No")</f>
        <v>No</v>
      </c>
    </row>
    <row r="6595" spans="1:13" x14ac:dyDescent="0.25">
      <c r="A6595" s="126" t="s">
        <v>2951</v>
      </c>
      <c r="B6595" s="126" t="s">
        <v>17222</v>
      </c>
      <c r="C6595" s="126" t="s">
        <v>75</v>
      </c>
      <c r="D6595" s="127">
        <v>0.20499999999999999</v>
      </c>
      <c r="E6595" s="128">
        <v>130</v>
      </c>
      <c r="F6595" s="128">
        <v>100</v>
      </c>
      <c r="G6595" s="126" t="s">
        <v>13730</v>
      </c>
      <c r="H6595" s="126" t="s">
        <v>20139</v>
      </c>
      <c r="I6595" s="126" t="s">
        <v>20140</v>
      </c>
      <c r="J6595" s="126" t="s">
        <v>26243</v>
      </c>
      <c r="K6595" s="9">
        <f>_xlfn.IFNA(VLOOKUP(Table5[[#This Row],[Section]],SubSill_Tier,2,FALSE),0)</f>
        <v>0</v>
      </c>
      <c r="L6595" s="9" t="str">
        <f t="shared" si="112"/>
        <v/>
      </c>
      <c r="M6595" s="205" t="str" cm="1">
        <f t="array" ref="M6595">_xlfn.IFS(NOT(ISERROR(VLOOKUP(Table5[[#This Row],[Section]],TB_notTB,1,FALSE))),"No",LEFT(Table5[[#This Row],[Section]],3)="ETB","PLS",LEFT(Table5[[#This Row],[Section]],1)="7","PDB",NOT(ISBLANK(Table5[[#This Row],[Section]])),"No")</f>
        <v>No</v>
      </c>
    </row>
    <row r="6596" spans="1:13" x14ac:dyDescent="0.25">
      <c r="A6596" s="126" t="s">
        <v>2952</v>
      </c>
      <c r="B6596" s="126" t="s">
        <v>17222</v>
      </c>
      <c r="C6596" s="126" t="s">
        <v>98</v>
      </c>
      <c r="D6596" s="127">
        <v>0.78300000000000003</v>
      </c>
      <c r="E6596" s="128">
        <v>313</v>
      </c>
      <c r="F6596" s="128">
        <v>200</v>
      </c>
      <c r="G6596" s="126" t="s">
        <v>13730</v>
      </c>
      <c r="H6596" s="126" t="s">
        <v>20139</v>
      </c>
      <c r="I6596" s="126" t="s">
        <v>20140</v>
      </c>
      <c r="J6596" s="126" t="s">
        <v>26243</v>
      </c>
      <c r="K6596" s="9">
        <f>_xlfn.IFNA(VLOOKUP(Table5[[#This Row],[Section]],SubSill_Tier,2,FALSE),0)</f>
        <v>0</v>
      </c>
      <c r="L6596" s="9" t="str">
        <f t="shared" si="112"/>
        <v/>
      </c>
      <c r="M6596" s="205" t="str" cm="1">
        <f t="array" ref="M6596">_xlfn.IFS(NOT(ISERROR(VLOOKUP(Table5[[#This Row],[Section]],TB_notTB,1,FALSE))),"No",LEFT(Table5[[#This Row],[Section]],3)="ETB","PLS",LEFT(Table5[[#This Row],[Section]],1)="7","PDB",NOT(ISBLANK(Table5[[#This Row],[Section]])),"No")</f>
        <v>No</v>
      </c>
    </row>
    <row r="6597" spans="1:13" x14ac:dyDescent="0.25">
      <c r="A6597" s="126" t="s">
        <v>2953</v>
      </c>
      <c r="B6597" s="126" t="s">
        <v>17222</v>
      </c>
      <c r="C6597" s="126" t="s">
        <v>98</v>
      </c>
      <c r="D6597" s="127">
        <v>0.61</v>
      </c>
      <c r="E6597" s="128">
        <v>270</v>
      </c>
      <c r="F6597" s="128">
        <v>200</v>
      </c>
      <c r="G6597" s="126" t="s">
        <v>13730</v>
      </c>
      <c r="H6597" s="126" t="s">
        <v>20139</v>
      </c>
      <c r="I6597" s="126" t="s">
        <v>20140</v>
      </c>
      <c r="J6597" s="126" t="s">
        <v>26243</v>
      </c>
      <c r="K6597" s="9">
        <f>_xlfn.IFNA(VLOOKUP(Table5[[#This Row],[Section]],SubSill_Tier,2,FALSE),0)</f>
        <v>0</v>
      </c>
      <c r="L6597" s="9" t="str">
        <f t="shared" si="112"/>
        <v/>
      </c>
      <c r="M6597" s="205" t="str" cm="1">
        <f t="array" ref="M6597">_xlfn.IFS(NOT(ISERROR(VLOOKUP(Table5[[#This Row],[Section]],TB_notTB,1,FALSE))),"No",LEFT(Table5[[#This Row],[Section]],3)="ETB","PLS",LEFT(Table5[[#This Row],[Section]],1)="7","PDB",NOT(ISBLANK(Table5[[#This Row],[Section]])),"No")</f>
        <v>No</v>
      </c>
    </row>
    <row r="6598" spans="1:13" x14ac:dyDescent="0.25">
      <c r="A6598" s="126" t="s">
        <v>8798</v>
      </c>
      <c r="B6598" s="126" t="s">
        <v>17222</v>
      </c>
      <c r="C6598" s="126" t="s">
        <v>98</v>
      </c>
      <c r="D6598" s="127">
        <v>0.54300000000000004</v>
      </c>
      <c r="E6598" s="128">
        <v>201</v>
      </c>
      <c r="F6598" s="128">
        <v>100</v>
      </c>
      <c r="G6598" s="126" t="s">
        <v>13714</v>
      </c>
      <c r="H6598" s="126" t="s">
        <v>20121</v>
      </c>
      <c r="I6598" s="126" t="s">
        <v>20122</v>
      </c>
      <c r="J6598" s="126" t="s">
        <v>26234</v>
      </c>
      <c r="K6598" s="9">
        <f>_xlfn.IFNA(VLOOKUP(Table5[[#This Row],[Section]],SubSill_Tier,2,FALSE),0)</f>
        <v>0</v>
      </c>
      <c r="L6598" s="9" t="str">
        <f t="shared" si="112"/>
        <v/>
      </c>
      <c r="M6598" s="205" t="str" cm="1">
        <f t="array" ref="M6598">_xlfn.IFS(NOT(ISERROR(VLOOKUP(Table5[[#This Row],[Section]],TB_notTB,1,FALSE))),"No",LEFT(Table5[[#This Row],[Section]],3)="ETB","PLS",LEFT(Table5[[#This Row],[Section]],1)="7","PDB",NOT(ISBLANK(Table5[[#This Row],[Section]])),"No")</f>
        <v>No</v>
      </c>
    </row>
    <row r="6599" spans="1:13" x14ac:dyDescent="0.25">
      <c r="A6599" s="126" t="s">
        <v>8799</v>
      </c>
      <c r="B6599" s="126" t="s">
        <v>17222</v>
      </c>
      <c r="C6599" s="126" t="s">
        <v>98</v>
      </c>
      <c r="D6599" s="127">
        <v>0.51600000000000001</v>
      </c>
      <c r="E6599" s="128">
        <v>106</v>
      </c>
      <c r="F6599" s="128">
        <v>106</v>
      </c>
      <c r="G6599" s="126" t="s">
        <v>13724</v>
      </c>
      <c r="H6599" s="126" t="s">
        <v>20186</v>
      </c>
      <c r="I6599" s="126" t="s">
        <v>22099</v>
      </c>
      <c r="J6599" s="126" t="s">
        <v>26234</v>
      </c>
      <c r="K6599" s="9">
        <f>_xlfn.IFNA(VLOOKUP(Table5[[#This Row],[Section]],SubSill_Tier,2,FALSE),0)</f>
        <v>0</v>
      </c>
      <c r="L6599" s="9" t="str">
        <f t="shared" si="112"/>
        <v/>
      </c>
      <c r="M6599" s="205" t="str" cm="1">
        <f t="array" ref="M6599">_xlfn.IFS(NOT(ISERROR(VLOOKUP(Table5[[#This Row],[Section]],TB_notTB,1,FALSE))),"No",LEFT(Table5[[#This Row],[Section]],3)="ETB","PLS",LEFT(Table5[[#This Row],[Section]],1)="7","PDB",NOT(ISBLANK(Table5[[#This Row],[Section]])),"No")</f>
        <v>No</v>
      </c>
    </row>
    <row r="6600" spans="1:13" x14ac:dyDescent="0.25">
      <c r="A6600" s="126" t="s">
        <v>8800</v>
      </c>
      <c r="B6600" s="126" t="s">
        <v>3598</v>
      </c>
      <c r="C6600" s="126" t="s">
        <v>98</v>
      </c>
      <c r="D6600" s="127">
        <v>1.5089999999999999</v>
      </c>
      <c r="E6600" s="128">
        <v>294</v>
      </c>
      <c r="F6600" s="128">
        <v>294</v>
      </c>
      <c r="G6600" s="126" t="s">
        <v>13724</v>
      </c>
      <c r="H6600" s="126" t="s">
        <v>20186</v>
      </c>
      <c r="I6600" s="126" t="s">
        <v>22099</v>
      </c>
      <c r="J6600" s="126" t="s">
        <v>26234</v>
      </c>
      <c r="K6600" s="9">
        <f>_xlfn.IFNA(VLOOKUP(Table5[[#This Row],[Section]],SubSill_Tier,2,FALSE),0)</f>
        <v>0</v>
      </c>
      <c r="L6600" s="9" t="str">
        <f t="shared" si="112"/>
        <v/>
      </c>
      <c r="M6600" s="205" t="str" cm="1">
        <f t="array" ref="M6600">_xlfn.IFS(NOT(ISERROR(VLOOKUP(Table5[[#This Row],[Section]],TB_notTB,1,FALSE))),"No",LEFT(Table5[[#This Row],[Section]],3)="ETB","PLS",LEFT(Table5[[#This Row],[Section]],1)="7","PDB",NOT(ISBLANK(Table5[[#This Row],[Section]])),"No")</f>
        <v>No</v>
      </c>
    </row>
    <row r="6601" spans="1:13" x14ac:dyDescent="0.25">
      <c r="A6601" s="126" t="s">
        <v>8801</v>
      </c>
      <c r="B6601" s="126" t="s">
        <v>3598</v>
      </c>
      <c r="C6601" s="126" t="s">
        <v>98</v>
      </c>
      <c r="D6601" s="127">
        <v>1.139</v>
      </c>
      <c r="E6601" s="128">
        <v>198</v>
      </c>
      <c r="F6601" s="128">
        <v>198</v>
      </c>
      <c r="G6601" s="126" t="s">
        <v>13724</v>
      </c>
      <c r="H6601" s="126" t="s">
        <v>20186</v>
      </c>
      <c r="I6601" s="126" t="s">
        <v>22099</v>
      </c>
      <c r="J6601" s="126" t="s">
        <v>26234</v>
      </c>
      <c r="K6601" s="9">
        <f>_xlfn.IFNA(VLOOKUP(Table5[[#This Row],[Section]],SubSill_Tier,2,FALSE),0)</f>
        <v>0</v>
      </c>
      <c r="L6601" s="9" t="str">
        <f t="shared" si="112"/>
        <v/>
      </c>
      <c r="M6601" s="205" t="str" cm="1">
        <f t="array" ref="M6601">_xlfn.IFS(NOT(ISERROR(VLOOKUP(Table5[[#This Row],[Section]],TB_notTB,1,FALSE))),"No",LEFT(Table5[[#This Row],[Section]],3)="ETB","PLS",LEFT(Table5[[#This Row],[Section]],1)="7","PDB",NOT(ISBLANK(Table5[[#This Row],[Section]])),"No")</f>
        <v>No</v>
      </c>
    </row>
    <row r="6602" spans="1:13" x14ac:dyDescent="0.25">
      <c r="A6602" s="126" t="s">
        <v>2954</v>
      </c>
      <c r="B6602" s="126" t="s">
        <v>17222</v>
      </c>
      <c r="C6602" s="126" t="s">
        <v>98</v>
      </c>
      <c r="D6602" s="127">
        <v>0.54</v>
      </c>
      <c r="E6602" s="128">
        <v>139</v>
      </c>
      <c r="F6602" s="128">
        <v>120</v>
      </c>
      <c r="G6602" s="126" t="s">
        <v>13712</v>
      </c>
      <c r="H6602" s="126" t="s">
        <v>20120</v>
      </c>
      <c r="I6602" s="126" t="s">
        <v>21055</v>
      </c>
      <c r="J6602" s="126" t="s">
        <v>26232</v>
      </c>
      <c r="K6602" s="9">
        <f>_xlfn.IFNA(VLOOKUP(Table5[[#This Row],[Section]],SubSill_Tier,2,FALSE),0)</f>
        <v>0</v>
      </c>
      <c r="L6602" s="9" t="str">
        <f t="shared" si="112"/>
        <v/>
      </c>
      <c r="M6602" s="205" t="str" cm="1">
        <f t="array" ref="M6602">_xlfn.IFS(NOT(ISERROR(VLOOKUP(Table5[[#This Row],[Section]],TB_notTB,1,FALSE))),"No",LEFT(Table5[[#This Row],[Section]],3)="ETB","PLS",LEFT(Table5[[#This Row],[Section]],1)="7","PDB",NOT(ISBLANK(Table5[[#This Row],[Section]])),"No")</f>
        <v>No</v>
      </c>
    </row>
    <row r="6603" spans="1:13" x14ac:dyDescent="0.25">
      <c r="A6603" s="126" t="s">
        <v>8802</v>
      </c>
      <c r="B6603" s="126" t="s">
        <v>12726</v>
      </c>
      <c r="C6603" s="126" t="s">
        <v>75</v>
      </c>
      <c r="D6603" s="127">
        <v>8.3089999999999993</v>
      </c>
      <c r="E6603" s="128">
        <v>1049</v>
      </c>
      <c r="F6603" s="128">
        <v>1049</v>
      </c>
      <c r="G6603" s="126" t="s">
        <v>13724</v>
      </c>
      <c r="H6603" s="126" t="s">
        <v>21063</v>
      </c>
      <c r="I6603" s="126" t="s">
        <v>21064</v>
      </c>
      <c r="J6603" s="126" t="s">
        <v>26245</v>
      </c>
      <c r="K6603" s="9">
        <f>_xlfn.IFNA(VLOOKUP(Table5[[#This Row],[Section]],SubSill_Tier,2,FALSE),0)</f>
        <v>0</v>
      </c>
      <c r="L6603" s="9" t="str">
        <f t="shared" si="112"/>
        <v>Wall</v>
      </c>
      <c r="M6603" s="205" t="str" cm="1">
        <f t="array" ref="M6603">_xlfn.IFS(NOT(ISERROR(VLOOKUP(Table5[[#This Row],[Section]],TB_notTB,1,FALSE))),"No",LEFT(Table5[[#This Row],[Section]],3)="ETB","PLS",LEFT(Table5[[#This Row],[Section]],1)="7","PDB",NOT(ISBLANK(Table5[[#This Row],[Section]])),"No")</f>
        <v>No</v>
      </c>
    </row>
    <row r="6604" spans="1:13" x14ac:dyDescent="0.25">
      <c r="A6604" s="126" t="s">
        <v>8803</v>
      </c>
      <c r="B6604" s="126" t="s">
        <v>12727</v>
      </c>
      <c r="C6604" s="126" t="s">
        <v>75</v>
      </c>
      <c r="D6604" s="127">
        <v>7.3280000000000003</v>
      </c>
      <c r="E6604" s="128">
        <v>295</v>
      </c>
      <c r="F6604" s="128">
        <v>295</v>
      </c>
      <c r="G6604" s="126" t="s">
        <v>13724</v>
      </c>
      <c r="H6604" s="126" t="s">
        <v>21063</v>
      </c>
      <c r="I6604" s="126" t="s">
        <v>21064</v>
      </c>
      <c r="J6604" s="126" t="s">
        <v>26245</v>
      </c>
      <c r="K6604" s="9">
        <f>_xlfn.IFNA(VLOOKUP(Table5[[#This Row],[Section]],SubSill_Tier,2,FALSE),0)</f>
        <v>0</v>
      </c>
      <c r="L6604" s="9" t="str">
        <f t="shared" si="112"/>
        <v>Wall</v>
      </c>
      <c r="M6604" s="205" t="str" cm="1">
        <f t="array" ref="M6604">_xlfn.IFS(NOT(ISERROR(VLOOKUP(Table5[[#This Row],[Section]],TB_notTB,1,FALSE))),"No",LEFT(Table5[[#This Row],[Section]],3)="ETB","PLS",LEFT(Table5[[#This Row],[Section]],1)="7","PDB",NOT(ISBLANK(Table5[[#This Row],[Section]])),"No")</f>
        <v>No</v>
      </c>
    </row>
    <row r="6605" spans="1:13" x14ac:dyDescent="0.25">
      <c r="A6605" s="126" t="s">
        <v>8804</v>
      </c>
      <c r="B6605" s="126" t="s">
        <v>17222</v>
      </c>
      <c r="C6605" s="126" t="s">
        <v>98</v>
      </c>
      <c r="D6605" s="127">
        <v>2.9620000000000002</v>
      </c>
      <c r="E6605" s="128">
        <v>288</v>
      </c>
      <c r="F6605" s="128">
        <v>100</v>
      </c>
      <c r="G6605" s="126" t="s">
        <v>13750</v>
      </c>
      <c r="H6605" s="126" t="s">
        <v>20121</v>
      </c>
      <c r="I6605" s="126" t="s">
        <v>20122</v>
      </c>
      <c r="J6605" s="126" t="s">
        <v>26234</v>
      </c>
      <c r="K6605" s="9">
        <f>_xlfn.IFNA(VLOOKUP(Table5[[#This Row],[Section]],SubSill_Tier,2,FALSE),0)</f>
        <v>0</v>
      </c>
      <c r="L6605" s="9" t="str">
        <f t="shared" si="112"/>
        <v/>
      </c>
      <c r="M6605" s="205" t="str" cm="1">
        <f t="array" ref="M6605">_xlfn.IFS(NOT(ISERROR(VLOOKUP(Table5[[#This Row],[Section]],TB_notTB,1,FALSE))),"No",LEFT(Table5[[#This Row],[Section]],3)="ETB","PLS",LEFT(Table5[[#This Row],[Section]],1)="7","PDB",NOT(ISBLANK(Table5[[#This Row],[Section]])),"No")</f>
        <v>No</v>
      </c>
    </row>
    <row r="6606" spans="1:13" x14ac:dyDescent="0.25">
      <c r="A6606" s="126" t="s">
        <v>8805</v>
      </c>
      <c r="B6606" s="126" t="s">
        <v>8806</v>
      </c>
      <c r="C6606" s="126" t="s">
        <v>75</v>
      </c>
      <c r="D6606" s="127">
        <v>0.40200000000000002</v>
      </c>
      <c r="E6606" s="128">
        <v>190</v>
      </c>
      <c r="F6606" s="128">
        <v>190</v>
      </c>
      <c r="G6606" s="126" t="s">
        <v>13719</v>
      </c>
      <c r="H6606" s="126" t="s">
        <v>20128</v>
      </c>
      <c r="I6606" s="126" t="s">
        <v>20129</v>
      </c>
      <c r="J6606" s="126" t="s">
        <v>26236</v>
      </c>
      <c r="K6606" s="9">
        <f>_xlfn.IFNA(VLOOKUP(Table5[[#This Row],[Section]],SubSill_Tier,2,FALSE),0)</f>
        <v>0</v>
      </c>
      <c r="L6606" s="9" t="str">
        <f t="shared" si="112"/>
        <v/>
      </c>
      <c r="M6606" s="205" t="str" cm="1">
        <f t="array" ref="M6606">_xlfn.IFS(NOT(ISERROR(VLOOKUP(Table5[[#This Row],[Section]],TB_notTB,1,FALSE))),"No",LEFT(Table5[[#This Row],[Section]],3)="ETB","PLS",LEFT(Table5[[#This Row],[Section]],1)="7","PDB",NOT(ISBLANK(Table5[[#This Row],[Section]])),"No")</f>
        <v>No</v>
      </c>
    </row>
    <row r="6607" spans="1:13" x14ac:dyDescent="0.25">
      <c r="A6607" s="126" t="s">
        <v>8807</v>
      </c>
      <c r="B6607" s="126" t="s">
        <v>17222</v>
      </c>
      <c r="C6607" s="126" t="s">
        <v>98</v>
      </c>
      <c r="D6607" s="127">
        <v>0.33800000000000002</v>
      </c>
      <c r="E6607" s="128">
        <v>228</v>
      </c>
      <c r="F6607" s="128">
        <v>228</v>
      </c>
      <c r="G6607" s="126" t="s">
        <v>13721</v>
      </c>
      <c r="H6607" s="126" t="s">
        <v>20121</v>
      </c>
      <c r="I6607" s="126" t="s">
        <v>20122</v>
      </c>
      <c r="J6607" s="126" t="s">
        <v>26234</v>
      </c>
      <c r="K6607" s="9">
        <f>_xlfn.IFNA(VLOOKUP(Table5[[#This Row],[Section]],SubSill_Tier,2,FALSE),0)</f>
        <v>0</v>
      </c>
      <c r="L6607" s="9" t="str">
        <f t="shared" si="112"/>
        <v/>
      </c>
      <c r="M6607" s="205" t="str" cm="1">
        <f t="array" ref="M6607">_xlfn.IFS(NOT(ISERROR(VLOOKUP(Table5[[#This Row],[Section]],TB_notTB,1,FALSE))),"No",LEFT(Table5[[#This Row],[Section]],3)="ETB","PLS",LEFT(Table5[[#This Row],[Section]],1)="7","PDB",NOT(ISBLANK(Table5[[#This Row],[Section]])),"No")</f>
        <v>No</v>
      </c>
    </row>
    <row r="6608" spans="1:13" x14ac:dyDescent="0.25">
      <c r="A6608" s="126" t="s">
        <v>2955</v>
      </c>
      <c r="B6608" s="126" t="s">
        <v>17222</v>
      </c>
      <c r="C6608" s="126" t="s">
        <v>98</v>
      </c>
      <c r="D6608" s="127">
        <v>0.29199999999999998</v>
      </c>
      <c r="E6608" s="128">
        <v>149</v>
      </c>
      <c r="F6608" s="128">
        <v>104</v>
      </c>
      <c r="G6608" s="126" t="s">
        <v>13730</v>
      </c>
      <c r="H6608" s="126" t="s">
        <v>20139</v>
      </c>
      <c r="I6608" s="126" t="s">
        <v>20140</v>
      </c>
      <c r="J6608" s="126" t="s">
        <v>26243</v>
      </c>
      <c r="K6608" s="9">
        <f>_xlfn.IFNA(VLOOKUP(Table5[[#This Row],[Section]],SubSill_Tier,2,FALSE),0)</f>
        <v>0</v>
      </c>
      <c r="L6608" s="9" t="str">
        <f t="shared" si="112"/>
        <v/>
      </c>
      <c r="M6608" s="205" t="str" cm="1">
        <f t="array" ref="M6608">_xlfn.IFS(NOT(ISERROR(VLOOKUP(Table5[[#This Row],[Section]],TB_notTB,1,FALSE))),"No",LEFT(Table5[[#This Row],[Section]],3)="ETB","PLS",LEFT(Table5[[#This Row],[Section]],1)="7","PDB",NOT(ISBLANK(Table5[[#This Row],[Section]])),"No")</f>
        <v>No</v>
      </c>
    </row>
    <row r="6609" spans="1:13" x14ac:dyDescent="0.25">
      <c r="A6609" s="126" t="s">
        <v>2956</v>
      </c>
      <c r="B6609" s="126" t="s">
        <v>17222</v>
      </c>
      <c r="C6609" s="126" t="s">
        <v>98</v>
      </c>
      <c r="D6609" s="127">
        <v>0.53500000000000003</v>
      </c>
      <c r="E6609" s="128">
        <v>271</v>
      </c>
      <c r="F6609" s="128">
        <v>100</v>
      </c>
      <c r="G6609" s="126" t="s">
        <v>13730</v>
      </c>
      <c r="H6609" s="126" t="s">
        <v>20139</v>
      </c>
      <c r="I6609" s="126" t="s">
        <v>20140</v>
      </c>
      <c r="J6609" s="126" t="s">
        <v>26243</v>
      </c>
      <c r="K6609" s="9">
        <f>_xlfn.IFNA(VLOOKUP(Table5[[#This Row],[Section]],SubSill_Tier,2,FALSE),0)</f>
        <v>0</v>
      </c>
      <c r="L6609" s="9" t="str">
        <f t="shared" si="112"/>
        <v/>
      </c>
      <c r="M6609" s="205" t="str" cm="1">
        <f t="array" ref="M6609">_xlfn.IFS(NOT(ISERROR(VLOOKUP(Table5[[#This Row],[Section]],TB_notTB,1,FALSE))),"No",LEFT(Table5[[#This Row],[Section]],3)="ETB","PLS",LEFT(Table5[[#This Row],[Section]],1)="7","PDB",NOT(ISBLANK(Table5[[#This Row],[Section]])),"No")</f>
        <v>No</v>
      </c>
    </row>
    <row r="6610" spans="1:13" x14ac:dyDescent="0.25">
      <c r="A6610" s="126" t="s">
        <v>2957</v>
      </c>
      <c r="B6610" s="126" t="s">
        <v>17222</v>
      </c>
      <c r="C6610" s="126" t="s">
        <v>98</v>
      </c>
      <c r="D6610" s="127">
        <v>0.29399999999999998</v>
      </c>
      <c r="E6610" s="128">
        <v>152</v>
      </c>
      <c r="F6610" s="128">
        <v>100</v>
      </c>
      <c r="G6610" s="126" t="s">
        <v>13730</v>
      </c>
      <c r="H6610" s="126" t="s">
        <v>20139</v>
      </c>
      <c r="I6610" s="126" t="s">
        <v>20140</v>
      </c>
      <c r="J6610" s="126" t="s">
        <v>26243</v>
      </c>
      <c r="K6610" s="9">
        <f>_xlfn.IFNA(VLOOKUP(Table5[[#This Row],[Section]],SubSill_Tier,2,FALSE),0)</f>
        <v>0</v>
      </c>
      <c r="L6610" s="9" t="str">
        <f t="shared" si="112"/>
        <v/>
      </c>
      <c r="M6610" s="205" t="str" cm="1">
        <f t="array" ref="M6610">_xlfn.IFS(NOT(ISERROR(VLOOKUP(Table5[[#This Row],[Section]],TB_notTB,1,FALSE))),"No",LEFT(Table5[[#This Row],[Section]],3)="ETB","PLS",LEFT(Table5[[#This Row],[Section]],1)="7","PDB",NOT(ISBLANK(Table5[[#This Row],[Section]])),"No")</f>
        <v>No</v>
      </c>
    </row>
    <row r="6611" spans="1:13" x14ac:dyDescent="0.25">
      <c r="A6611" s="126" t="s">
        <v>8808</v>
      </c>
      <c r="B6611" s="126" t="s">
        <v>17222</v>
      </c>
      <c r="C6611" s="126" t="s">
        <v>98</v>
      </c>
      <c r="D6611" s="127">
        <v>4.8710000000000004</v>
      </c>
      <c r="E6611" s="128">
        <v>555</v>
      </c>
      <c r="F6611" s="128">
        <v>555</v>
      </c>
      <c r="G6611" s="126" t="s">
        <v>13720</v>
      </c>
      <c r="H6611" s="126" t="s">
        <v>20130</v>
      </c>
      <c r="I6611" s="126" t="s">
        <v>20131</v>
      </c>
      <c r="J6611" s="126" t="s">
        <v>26238</v>
      </c>
      <c r="K6611" s="9">
        <f>_xlfn.IFNA(VLOOKUP(Table5[[#This Row],[Section]],SubSill_Tier,2,FALSE),0)</f>
        <v>0</v>
      </c>
      <c r="L6611" s="9" t="str">
        <f t="shared" si="112"/>
        <v/>
      </c>
      <c r="M6611" s="205" t="str" cm="1">
        <f t="array" ref="M6611">_xlfn.IFS(NOT(ISERROR(VLOOKUP(Table5[[#This Row],[Section]],TB_notTB,1,FALSE))),"No",LEFT(Table5[[#This Row],[Section]],3)="ETB","PLS",LEFT(Table5[[#This Row],[Section]],1)="7","PDB",NOT(ISBLANK(Table5[[#This Row],[Section]])),"No")</f>
        <v>No</v>
      </c>
    </row>
    <row r="6612" spans="1:13" x14ac:dyDescent="0.25">
      <c r="A6612" s="126" t="s">
        <v>2958</v>
      </c>
      <c r="B6612" s="126" t="s">
        <v>17222</v>
      </c>
      <c r="C6612" s="126" t="s">
        <v>98</v>
      </c>
      <c r="D6612" s="127">
        <v>0.99399999999999999</v>
      </c>
      <c r="E6612" s="128">
        <v>306</v>
      </c>
      <c r="F6612" s="128">
        <v>134</v>
      </c>
      <c r="G6612" s="126" t="s">
        <v>13711</v>
      </c>
      <c r="H6612" s="126" t="s">
        <v>20119</v>
      </c>
      <c r="I6612" s="126" t="s">
        <v>21054</v>
      </c>
      <c r="J6612" s="126" t="s">
        <v>26232</v>
      </c>
      <c r="K6612" s="9">
        <f>_xlfn.IFNA(VLOOKUP(Table5[[#This Row],[Section]],SubSill_Tier,2,FALSE),0)</f>
        <v>0</v>
      </c>
      <c r="L6612" s="9" t="str">
        <f t="shared" si="112"/>
        <v/>
      </c>
      <c r="M6612" s="205" t="str" cm="1">
        <f t="array" ref="M6612">_xlfn.IFS(NOT(ISERROR(VLOOKUP(Table5[[#This Row],[Section]],TB_notTB,1,FALSE))),"No",LEFT(Table5[[#This Row],[Section]],3)="ETB","PLS",LEFT(Table5[[#This Row],[Section]],1)="7","PDB",NOT(ISBLANK(Table5[[#This Row],[Section]])),"No")</f>
        <v>No</v>
      </c>
    </row>
    <row r="6613" spans="1:13" x14ac:dyDescent="0.25">
      <c r="A6613" s="126" t="s">
        <v>2959</v>
      </c>
      <c r="B6613" s="126" t="s">
        <v>17222</v>
      </c>
      <c r="C6613" s="126" t="s">
        <v>98</v>
      </c>
      <c r="D6613" s="127">
        <v>1.075</v>
      </c>
      <c r="E6613" s="128">
        <v>408</v>
      </c>
      <c r="F6613" s="128">
        <v>100</v>
      </c>
      <c r="G6613" s="126" t="s">
        <v>13711</v>
      </c>
      <c r="H6613" s="126" t="s">
        <v>20119</v>
      </c>
      <c r="I6613" s="126" t="s">
        <v>21054</v>
      </c>
      <c r="J6613" s="126" t="s">
        <v>26232</v>
      </c>
      <c r="K6613" s="9">
        <f>_xlfn.IFNA(VLOOKUP(Table5[[#This Row],[Section]],SubSill_Tier,2,FALSE),0)</f>
        <v>0</v>
      </c>
      <c r="L6613" s="9" t="str">
        <f t="shared" si="112"/>
        <v/>
      </c>
      <c r="M6613" s="205" t="str" cm="1">
        <f t="array" ref="M6613">_xlfn.IFS(NOT(ISERROR(VLOOKUP(Table5[[#This Row],[Section]],TB_notTB,1,FALSE))),"No",LEFT(Table5[[#This Row],[Section]],3)="ETB","PLS",LEFT(Table5[[#This Row],[Section]],1)="7","PDB",NOT(ISBLANK(Table5[[#This Row],[Section]])),"No")</f>
        <v>No</v>
      </c>
    </row>
    <row r="6614" spans="1:13" x14ac:dyDescent="0.25">
      <c r="A6614" s="126" t="s">
        <v>2960</v>
      </c>
      <c r="B6614" s="126" t="s">
        <v>17222</v>
      </c>
      <c r="C6614" s="126" t="s">
        <v>98</v>
      </c>
      <c r="D6614" s="127">
        <v>0.53200000000000003</v>
      </c>
      <c r="E6614" s="128">
        <v>268</v>
      </c>
      <c r="F6614" s="128">
        <v>103</v>
      </c>
      <c r="G6614" s="126" t="s">
        <v>13711</v>
      </c>
      <c r="H6614" s="126" t="s">
        <v>20119</v>
      </c>
      <c r="I6614" s="126" t="s">
        <v>21054</v>
      </c>
      <c r="J6614" s="126" t="s">
        <v>26232</v>
      </c>
      <c r="K6614" s="9">
        <f>_xlfn.IFNA(VLOOKUP(Table5[[#This Row],[Section]],SubSill_Tier,2,FALSE),0)</f>
        <v>0</v>
      </c>
      <c r="L6614" s="9" t="str">
        <f t="shared" si="112"/>
        <v/>
      </c>
      <c r="M6614" s="205" t="str" cm="1">
        <f t="array" ref="M6614">_xlfn.IFS(NOT(ISERROR(VLOOKUP(Table5[[#This Row],[Section]],TB_notTB,1,FALSE))),"No",LEFT(Table5[[#This Row],[Section]],3)="ETB","PLS",LEFT(Table5[[#This Row],[Section]],1)="7","PDB",NOT(ISBLANK(Table5[[#This Row],[Section]])),"No")</f>
        <v>No</v>
      </c>
    </row>
    <row r="6615" spans="1:13" x14ac:dyDescent="0.25">
      <c r="A6615" s="126" t="s">
        <v>2961</v>
      </c>
      <c r="B6615" s="126" t="s">
        <v>13053</v>
      </c>
      <c r="C6615" s="126" t="s">
        <v>75</v>
      </c>
      <c r="D6615" s="127">
        <v>1.2310000000000001</v>
      </c>
      <c r="E6615" s="128">
        <v>387</v>
      </c>
      <c r="F6615" s="128">
        <v>100</v>
      </c>
      <c r="G6615" s="126" t="s">
        <v>21111</v>
      </c>
      <c r="H6615" s="126" t="s">
        <v>21112</v>
      </c>
      <c r="I6615" s="126" t="s">
        <v>21113</v>
      </c>
      <c r="J6615" s="126" t="s">
        <v>26241</v>
      </c>
      <c r="K6615" s="9">
        <f>_xlfn.IFNA(VLOOKUP(Table5[[#This Row],[Section]],SubSill_Tier,2,FALSE),0)</f>
        <v>0</v>
      </c>
      <c r="L6615" s="9" t="str">
        <f t="shared" si="112"/>
        <v/>
      </c>
      <c r="M6615" s="205" t="str" cm="1">
        <f t="array" ref="M6615">_xlfn.IFS(NOT(ISERROR(VLOOKUP(Table5[[#This Row],[Section]],TB_notTB,1,FALSE))),"No",LEFT(Table5[[#This Row],[Section]],3)="ETB","PLS",LEFT(Table5[[#This Row],[Section]],1)="7","PDB",NOT(ISBLANK(Table5[[#This Row],[Section]])),"No")</f>
        <v>No</v>
      </c>
    </row>
    <row r="6616" spans="1:13" x14ac:dyDescent="0.25">
      <c r="A6616" s="126" t="s">
        <v>2962</v>
      </c>
      <c r="B6616" s="126" t="s">
        <v>13054</v>
      </c>
      <c r="C6616" s="126" t="s">
        <v>75</v>
      </c>
      <c r="D6616" s="127">
        <v>1.18</v>
      </c>
      <c r="E6616" s="128">
        <v>365</v>
      </c>
      <c r="F6616" s="128">
        <v>100</v>
      </c>
      <c r="G6616" s="126" t="s">
        <v>21111</v>
      </c>
      <c r="H6616" s="126" t="s">
        <v>21112</v>
      </c>
      <c r="I6616" s="126" t="s">
        <v>21113</v>
      </c>
      <c r="J6616" s="126" t="s">
        <v>26241</v>
      </c>
      <c r="K6616" s="9">
        <f>_xlfn.IFNA(VLOOKUP(Table5[[#This Row],[Section]],SubSill_Tier,2,FALSE),0)</f>
        <v>0</v>
      </c>
      <c r="L6616" s="9" t="str">
        <f t="shared" si="112"/>
        <v/>
      </c>
      <c r="M6616" s="205" t="str" cm="1">
        <f t="array" ref="M6616">_xlfn.IFS(NOT(ISERROR(VLOOKUP(Table5[[#This Row],[Section]],TB_notTB,1,FALSE))),"No",LEFT(Table5[[#This Row],[Section]],3)="ETB","PLS",LEFT(Table5[[#This Row],[Section]],1)="7","PDB",NOT(ISBLANK(Table5[[#This Row],[Section]])),"No")</f>
        <v>No</v>
      </c>
    </row>
    <row r="6617" spans="1:13" x14ac:dyDescent="0.25">
      <c r="A6617" s="126" t="s">
        <v>2963</v>
      </c>
      <c r="B6617" s="126" t="s">
        <v>13055</v>
      </c>
      <c r="C6617" s="126" t="s">
        <v>75</v>
      </c>
      <c r="D6617" s="127">
        <v>0.53700000000000003</v>
      </c>
      <c r="E6617" s="128">
        <v>126</v>
      </c>
      <c r="F6617" s="128">
        <v>100</v>
      </c>
      <c r="G6617" s="126" t="s">
        <v>21111</v>
      </c>
      <c r="H6617" s="126" t="s">
        <v>21112</v>
      </c>
      <c r="I6617" s="126" t="s">
        <v>21113</v>
      </c>
      <c r="J6617" s="126" t="s">
        <v>26241</v>
      </c>
      <c r="K6617" s="9">
        <f>_xlfn.IFNA(VLOOKUP(Table5[[#This Row],[Section]],SubSill_Tier,2,FALSE),0)</f>
        <v>0</v>
      </c>
      <c r="L6617" s="9" t="str">
        <f t="shared" si="112"/>
        <v/>
      </c>
      <c r="M6617" s="205" t="str" cm="1">
        <f t="array" ref="M6617">_xlfn.IFS(NOT(ISERROR(VLOOKUP(Table5[[#This Row],[Section]],TB_notTB,1,FALSE))),"No",LEFT(Table5[[#This Row],[Section]],3)="ETB","PLS",LEFT(Table5[[#This Row],[Section]],1)="7","PDB",NOT(ISBLANK(Table5[[#This Row],[Section]])),"No")</f>
        <v>No</v>
      </c>
    </row>
    <row r="6618" spans="1:13" x14ac:dyDescent="0.25">
      <c r="A6618" s="126" t="s">
        <v>8809</v>
      </c>
      <c r="B6618" s="126" t="s">
        <v>17222</v>
      </c>
      <c r="C6618" s="126" t="s">
        <v>98</v>
      </c>
      <c r="D6618" s="127">
        <v>1.0069999999999999</v>
      </c>
      <c r="E6618" s="128">
        <v>344</v>
      </c>
      <c r="F6618" s="128">
        <v>344</v>
      </c>
      <c r="G6618" s="126" t="s">
        <v>13721</v>
      </c>
      <c r="H6618" s="126" t="s">
        <v>20121</v>
      </c>
      <c r="I6618" s="126" t="s">
        <v>20122</v>
      </c>
      <c r="J6618" s="126" t="s">
        <v>26234</v>
      </c>
      <c r="K6618" s="9">
        <f>_xlfn.IFNA(VLOOKUP(Table5[[#This Row],[Section]],SubSill_Tier,2,FALSE),0)</f>
        <v>0</v>
      </c>
      <c r="L6618" s="9" t="str">
        <f t="shared" si="112"/>
        <v/>
      </c>
      <c r="M6618" s="205" t="str" cm="1">
        <f t="array" ref="M6618">_xlfn.IFS(NOT(ISERROR(VLOOKUP(Table5[[#This Row],[Section]],TB_notTB,1,FALSE))),"No",LEFT(Table5[[#This Row],[Section]],3)="ETB","PLS",LEFT(Table5[[#This Row],[Section]],1)="7","PDB",NOT(ISBLANK(Table5[[#This Row],[Section]])),"No")</f>
        <v>No</v>
      </c>
    </row>
    <row r="6619" spans="1:13" x14ac:dyDescent="0.25">
      <c r="A6619" s="126" t="s">
        <v>8810</v>
      </c>
      <c r="B6619" s="126" t="s">
        <v>17222</v>
      </c>
      <c r="C6619" s="126" t="s">
        <v>98</v>
      </c>
      <c r="D6619" s="127">
        <v>2.6970000000000001</v>
      </c>
      <c r="E6619" s="128">
        <v>220</v>
      </c>
      <c r="F6619" s="128">
        <v>220</v>
      </c>
      <c r="G6619" s="126" t="s">
        <v>13714</v>
      </c>
      <c r="H6619" s="126" t="s">
        <v>20121</v>
      </c>
      <c r="I6619" s="126" t="s">
        <v>20122</v>
      </c>
      <c r="J6619" s="126" t="s">
        <v>26234</v>
      </c>
      <c r="K6619" s="9">
        <f>_xlfn.IFNA(VLOOKUP(Table5[[#This Row],[Section]],SubSill_Tier,2,FALSE),0)</f>
        <v>0</v>
      </c>
      <c r="L6619" s="9" t="str">
        <f t="shared" si="112"/>
        <v/>
      </c>
      <c r="M6619" s="205" t="str" cm="1">
        <f t="array" ref="M6619">_xlfn.IFS(NOT(ISERROR(VLOOKUP(Table5[[#This Row],[Section]],TB_notTB,1,FALSE))),"No",LEFT(Table5[[#This Row],[Section]],3)="ETB","PLS",LEFT(Table5[[#This Row],[Section]],1)="7","PDB",NOT(ISBLANK(Table5[[#This Row],[Section]])),"No")</f>
        <v>No</v>
      </c>
    </row>
    <row r="6620" spans="1:13" x14ac:dyDescent="0.25">
      <c r="A6620" s="126" t="s">
        <v>8811</v>
      </c>
      <c r="B6620" s="126" t="s">
        <v>28172</v>
      </c>
      <c r="C6620" s="126" t="s">
        <v>75</v>
      </c>
      <c r="D6620" s="127">
        <v>0.497</v>
      </c>
      <c r="E6620" s="128">
        <v>100</v>
      </c>
      <c r="F6620" s="128">
        <v>100</v>
      </c>
      <c r="G6620" s="126" t="s">
        <v>13717</v>
      </c>
      <c r="H6620" s="126" t="s">
        <v>20125</v>
      </c>
      <c r="I6620" s="126" t="s">
        <v>20126</v>
      </c>
      <c r="J6620" s="126" t="s">
        <v>26235</v>
      </c>
      <c r="K6620" s="9">
        <f>_xlfn.IFNA(VLOOKUP(Table5[[#This Row],[Section]],SubSill_Tier,2,FALSE),0)</f>
        <v>0</v>
      </c>
      <c r="L6620" s="9" t="str">
        <f t="shared" si="112"/>
        <v/>
      </c>
      <c r="M6620" s="205" t="str" cm="1">
        <f t="array" ref="M6620">_xlfn.IFS(NOT(ISERROR(VLOOKUP(Table5[[#This Row],[Section]],TB_notTB,1,FALSE))),"No",LEFT(Table5[[#This Row],[Section]],3)="ETB","PLS",LEFT(Table5[[#This Row],[Section]],1)="7","PDB",NOT(ISBLANK(Table5[[#This Row],[Section]])),"No")</f>
        <v>No</v>
      </c>
    </row>
    <row r="6621" spans="1:13" x14ac:dyDescent="0.25">
      <c r="A6621" s="126" t="s">
        <v>8812</v>
      </c>
      <c r="B6621" s="126" t="s">
        <v>19626</v>
      </c>
      <c r="C6621" s="126" t="s">
        <v>75</v>
      </c>
      <c r="D6621" s="127">
        <v>0.55900000000000005</v>
      </c>
      <c r="E6621" s="128">
        <v>281</v>
      </c>
      <c r="F6621" s="128">
        <v>281</v>
      </c>
      <c r="G6621" s="126" t="s">
        <v>13727</v>
      </c>
      <c r="H6621" s="126" t="s">
        <v>20121</v>
      </c>
      <c r="I6621" s="126" t="s">
        <v>20122</v>
      </c>
      <c r="J6621" s="126" t="s">
        <v>26234</v>
      </c>
      <c r="K6621" s="9">
        <f>_xlfn.IFNA(VLOOKUP(Table5[[#This Row],[Section]],SubSill_Tier,2,FALSE),0)</f>
        <v>0</v>
      </c>
      <c r="L6621" s="9" t="str">
        <f t="shared" si="112"/>
        <v>Wall</v>
      </c>
      <c r="M6621" s="205" t="str" cm="1">
        <f t="array" ref="M6621">_xlfn.IFS(NOT(ISERROR(VLOOKUP(Table5[[#This Row],[Section]],TB_notTB,1,FALSE))),"No",LEFT(Table5[[#This Row],[Section]],3)="ETB","PLS",LEFT(Table5[[#This Row],[Section]],1)="7","PDB",NOT(ISBLANK(Table5[[#This Row],[Section]])),"No")</f>
        <v>No</v>
      </c>
    </row>
    <row r="6622" spans="1:13" x14ac:dyDescent="0.25">
      <c r="A6622" s="126" t="s">
        <v>2964</v>
      </c>
      <c r="B6622" s="126" t="s">
        <v>17222</v>
      </c>
      <c r="C6622" s="126" t="s">
        <v>98</v>
      </c>
      <c r="D6622" s="127">
        <v>0.45900000000000002</v>
      </c>
      <c r="E6622" s="128">
        <v>234</v>
      </c>
      <c r="F6622" s="128">
        <v>100</v>
      </c>
      <c r="G6622" s="126" t="s">
        <v>13711</v>
      </c>
      <c r="H6622" s="126" t="s">
        <v>20119</v>
      </c>
      <c r="I6622" s="126" t="s">
        <v>21054</v>
      </c>
      <c r="J6622" s="126" t="s">
        <v>26232</v>
      </c>
      <c r="K6622" s="9">
        <f>_xlfn.IFNA(VLOOKUP(Table5[[#This Row],[Section]],SubSill_Tier,2,FALSE),0)</f>
        <v>0</v>
      </c>
      <c r="L6622" s="9" t="str">
        <f t="shared" si="112"/>
        <v/>
      </c>
      <c r="M6622" s="205" t="str" cm="1">
        <f t="array" ref="M6622">_xlfn.IFS(NOT(ISERROR(VLOOKUP(Table5[[#This Row],[Section]],TB_notTB,1,FALSE))),"No",LEFT(Table5[[#This Row],[Section]],3)="ETB","PLS",LEFT(Table5[[#This Row],[Section]],1)="7","PDB",NOT(ISBLANK(Table5[[#This Row],[Section]])),"No")</f>
        <v>No</v>
      </c>
    </row>
    <row r="6623" spans="1:13" x14ac:dyDescent="0.25">
      <c r="A6623" s="126" t="s">
        <v>2965</v>
      </c>
      <c r="B6623" s="126" t="s">
        <v>2966</v>
      </c>
      <c r="C6623" s="126" t="s">
        <v>75</v>
      </c>
      <c r="D6623" s="127">
        <v>0.73399999999999999</v>
      </c>
      <c r="E6623" s="128">
        <v>257</v>
      </c>
      <c r="F6623" s="128">
        <v>137</v>
      </c>
      <c r="G6623" s="126" t="s">
        <v>13787</v>
      </c>
      <c r="H6623" s="126" t="s">
        <v>20287</v>
      </c>
      <c r="I6623" s="126" t="s">
        <v>28006</v>
      </c>
      <c r="J6623" s="126" t="s">
        <v>26247</v>
      </c>
      <c r="K6623" s="9">
        <f>_xlfn.IFNA(VLOOKUP(Table5[[#This Row],[Section]],SubSill_Tier,2,FALSE),0)</f>
        <v>0</v>
      </c>
      <c r="L6623" s="9" t="str">
        <f t="shared" si="112"/>
        <v/>
      </c>
      <c r="M6623" s="205" t="str" cm="1">
        <f t="array" ref="M6623">_xlfn.IFS(NOT(ISERROR(VLOOKUP(Table5[[#This Row],[Section]],TB_notTB,1,FALSE))),"No",LEFT(Table5[[#This Row],[Section]],3)="ETB","PLS",LEFT(Table5[[#This Row],[Section]],1)="7","PDB",NOT(ISBLANK(Table5[[#This Row],[Section]])),"No")</f>
        <v>No</v>
      </c>
    </row>
    <row r="6624" spans="1:13" x14ac:dyDescent="0.25">
      <c r="A6624" s="126" t="s">
        <v>2967</v>
      </c>
      <c r="B6624" s="126" t="s">
        <v>17222</v>
      </c>
      <c r="C6624" s="126" t="s">
        <v>75</v>
      </c>
      <c r="D6624" s="127">
        <v>0.65100000000000002</v>
      </c>
      <c r="E6624" s="128">
        <v>333</v>
      </c>
      <c r="F6624" s="128">
        <v>333</v>
      </c>
      <c r="G6624" s="126" t="s">
        <v>13754</v>
      </c>
      <c r="H6624" s="126" t="s">
        <v>20175</v>
      </c>
      <c r="I6624" s="126" t="s">
        <v>20176</v>
      </c>
      <c r="J6624" s="126" t="s">
        <v>26241</v>
      </c>
      <c r="K6624" s="9">
        <f>_xlfn.IFNA(VLOOKUP(Table5[[#This Row],[Section]],SubSill_Tier,2,FALSE),0)</f>
        <v>0</v>
      </c>
      <c r="L6624" s="9" t="str">
        <f t="shared" si="112"/>
        <v/>
      </c>
      <c r="M6624" s="205" t="str" cm="1">
        <f t="array" ref="M6624">_xlfn.IFS(NOT(ISERROR(VLOOKUP(Table5[[#This Row],[Section]],TB_notTB,1,FALSE))),"No",LEFT(Table5[[#This Row],[Section]],3)="ETB","PLS",LEFT(Table5[[#This Row],[Section]],1)="7","PDB",NOT(ISBLANK(Table5[[#This Row],[Section]])),"No")</f>
        <v>No</v>
      </c>
    </row>
    <row r="6625" spans="1:13" x14ac:dyDescent="0.25">
      <c r="A6625" s="126" t="s">
        <v>2968</v>
      </c>
      <c r="B6625" s="126" t="s">
        <v>2969</v>
      </c>
      <c r="C6625" s="126" t="s">
        <v>75</v>
      </c>
      <c r="D6625" s="127">
        <v>0.42899999999999999</v>
      </c>
      <c r="E6625" s="128">
        <v>210</v>
      </c>
      <c r="F6625" s="128">
        <v>100</v>
      </c>
      <c r="G6625" s="126" t="s">
        <v>13754</v>
      </c>
      <c r="H6625" s="126" t="s">
        <v>20175</v>
      </c>
      <c r="I6625" s="126" t="s">
        <v>20176</v>
      </c>
      <c r="J6625" s="126" t="s">
        <v>26241</v>
      </c>
      <c r="K6625" s="9">
        <f>_xlfn.IFNA(VLOOKUP(Table5[[#This Row],[Section]],SubSill_Tier,2,FALSE),0)</f>
        <v>0</v>
      </c>
      <c r="L6625" s="9" t="str">
        <f t="shared" si="112"/>
        <v/>
      </c>
      <c r="M6625" s="205" t="str" cm="1">
        <f t="array" ref="M6625">_xlfn.IFS(NOT(ISERROR(VLOOKUP(Table5[[#This Row],[Section]],TB_notTB,1,FALSE))),"No",LEFT(Table5[[#This Row],[Section]],3)="ETB","PLS",LEFT(Table5[[#This Row],[Section]],1)="7","PDB",NOT(ISBLANK(Table5[[#This Row],[Section]])),"No")</f>
        <v>No</v>
      </c>
    </row>
    <row r="6626" spans="1:13" x14ac:dyDescent="0.25">
      <c r="A6626" s="126" t="s">
        <v>2970</v>
      </c>
      <c r="B6626" s="126" t="s">
        <v>2971</v>
      </c>
      <c r="C6626" s="126" t="s">
        <v>75</v>
      </c>
      <c r="D6626" s="127">
        <v>0.56399999999999995</v>
      </c>
      <c r="E6626" s="128">
        <v>277</v>
      </c>
      <c r="F6626" s="128">
        <v>100</v>
      </c>
      <c r="G6626" s="126" t="s">
        <v>13754</v>
      </c>
      <c r="H6626" s="126" t="s">
        <v>20175</v>
      </c>
      <c r="I6626" s="126" t="s">
        <v>20176</v>
      </c>
      <c r="J6626" s="126" t="s">
        <v>26241</v>
      </c>
      <c r="K6626" s="9">
        <f>_xlfn.IFNA(VLOOKUP(Table5[[#This Row],[Section]],SubSill_Tier,2,FALSE),0)</f>
        <v>0</v>
      </c>
      <c r="L6626" s="9" t="str">
        <f t="shared" si="112"/>
        <v/>
      </c>
      <c r="M6626" s="205" t="str" cm="1">
        <f t="array" ref="M6626">_xlfn.IFS(NOT(ISERROR(VLOOKUP(Table5[[#This Row],[Section]],TB_notTB,1,FALSE))),"No",LEFT(Table5[[#This Row],[Section]],3)="ETB","PLS",LEFT(Table5[[#This Row],[Section]],1)="7","PDB",NOT(ISBLANK(Table5[[#This Row],[Section]])),"No")</f>
        <v>No</v>
      </c>
    </row>
    <row r="6627" spans="1:13" x14ac:dyDescent="0.25">
      <c r="A6627" s="126" t="s">
        <v>2972</v>
      </c>
      <c r="B6627" s="126" t="s">
        <v>17222</v>
      </c>
      <c r="C6627" s="126" t="s">
        <v>75</v>
      </c>
      <c r="D6627" s="127">
        <v>1.5529999999999999</v>
      </c>
      <c r="E6627" s="128">
        <v>240</v>
      </c>
      <c r="F6627" s="128">
        <v>240</v>
      </c>
      <c r="G6627" s="126" t="s">
        <v>13712</v>
      </c>
      <c r="H6627" s="126" t="s">
        <v>20120</v>
      </c>
      <c r="I6627" s="126" t="s">
        <v>21055</v>
      </c>
      <c r="J6627" s="126" t="s">
        <v>26232</v>
      </c>
      <c r="K6627" s="9">
        <f>_xlfn.IFNA(VLOOKUP(Table5[[#This Row],[Section]],SubSill_Tier,2,FALSE),0)</f>
        <v>0</v>
      </c>
      <c r="L6627" s="9" t="str">
        <f t="shared" si="112"/>
        <v/>
      </c>
      <c r="M6627" s="205" t="str" cm="1">
        <f t="array" ref="M6627">_xlfn.IFS(NOT(ISERROR(VLOOKUP(Table5[[#This Row],[Section]],TB_notTB,1,FALSE))),"No",LEFT(Table5[[#This Row],[Section]],3)="ETB","PLS",LEFT(Table5[[#This Row],[Section]],1)="7","PDB",NOT(ISBLANK(Table5[[#This Row],[Section]])),"No")</f>
        <v>No</v>
      </c>
    </row>
    <row r="6628" spans="1:13" x14ac:dyDescent="0.25">
      <c r="A6628" s="126" t="s">
        <v>2973</v>
      </c>
      <c r="B6628" s="126" t="s">
        <v>17222</v>
      </c>
      <c r="C6628" s="126" t="s">
        <v>98</v>
      </c>
      <c r="D6628" s="127">
        <v>0.437</v>
      </c>
      <c r="E6628" s="128">
        <v>174</v>
      </c>
      <c r="F6628" s="128">
        <v>174</v>
      </c>
      <c r="G6628" s="126" t="s">
        <v>13730</v>
      </c>
      <c r="H6628" s="126" t="s">
        <v>20139</v>
      </c>
      <c r="I6628" s="126" t="s">
        <v>20140</v>
      </c>
      <c r="J6628" s="126" t="s">
        <v>26243</v>
      </c>
      <c r="K6628" s="9">
        <f>_xlfn.IFNA(VLOOKUP(Table5[[#This Row],[Section]],SubSill_Tier,2,FALSE),0)</f>
        <v>0</v>
      </c>
      <c r="L6628" s="9" t="str">
        <f t="shared" si="112"/>
        <v/>
      </c>
      <c r="M6628" s="205" t="str" cm="1">
        <f t="array" ref="M6628">_xlfn.IFS(NOT(ISERROR(VLOOKUP(Table5[[#This Row],[Section]],TB_notTB,1,FALSE))),"No",LEFT(Table5[[#This Row],[Section]],3)="ETB","PLS",LEFT(Table5[[#This Row],[Section]],1)="7","PDB",NOT(ISBLANK(Table5[[#This Row],[Section]])),"No")</f>
        <v>No</v>
      </c>
    </row>
    <row r="6629" spans="1:13" x14ac:dyDescent="0.25">
      <c r="A6629" s="126" t="s">
        <v>2974</v>
      </c>
      <c r="B6629" s="126" t="s">
        <v>17222</v>
      </c>
      <c r="C6629" s="126" t="s">
        <v>98</v>
      </c>
      <c r="D6629" s="127">
        <v>0.94199999999999995</v>
      </c>
      <c r="E6629" s="128">
        <v>366</v>
      </c>
      <c r="F6629" s="128">
        <v>100</v>
      </c>
      <c r="G6629" s="126" t="s">
        <v>13711</v>
      </c>
      <c r="H6629" s="126" t="s">
        <v>20119</v>
      </c>
      <c r="I6629" s="126" t="s">
        <v>21054</v>
      </c>
      <c r="J6629" s="126" t="s">
        <v>26232</v>
      </c>
      <c r="K6629" s="9">
        <f>_xlfn.IFNA(VLOOKUP(Table5[[#This Row],[Section]],SubSill_Tier,2,FALSE),0)</f>
        <v>0</v>
      </c>
      <c r="L6629" s="9" t="str">
        <f t="shared" si="112"/>
        <v/>
      </c>
      <c r="M6629" s="205" t="str" cm="1">
        <f t="array" ref="M6629">_xlfn.IFS(NOT(ISERROR(VLOOKUP(Table5[[#This Row],[Section]],TB_notTB,1,FALSE))),"No",LEFT(Table5[[#This Row],[Section]],3)="ETB","PLS",LEFT(Table5[[#This Row],[Section]],1)="7","PDB",NOT(ISBLANK(Table5[[#This Row],[Section]])),"No")</f>
        <v>No</v>
      </c>
    </row>
    <row r="6630" spans="1:13" x14ac:dyDescent="0.25">
      <c r="A6630" s="126" t="s">
        <v>2975</v>
      </c>
      <c r="B6630" s="126" t="s">
        <v>17222</v>
      </c>
      <c r="C6630" s="126" t="s">
        <v>98</v>
      </c>
      <c r="D6630" s="127">
        <v>0.32900000000000001</v>
      </c>
      <c r="E6630" s="128">
        <v>100</v>
      </c>
      <c r="F6630" s="128">
        <v>100</v>
      </c>
      <c r="G6630" s="126" t="s">
        <v>13711</v>
      </c>
      <c r="H6630" s="126" t="s">
        <v>20119</v>
      </c>
      <c r="I6630" s="126" t="s">
        <v>21054</v>
      </c>
      <c r="J6630" s="126" t="s">
        <v>26232</v>
      </c>
      <c r="K6630" s="9">
        <f>_xlfn.IFNA(VLOOKUP(Table5[[#This Row],[Section]],SubSill_Tier,2,FALSE),0)</f>
        <v>0</v>
      </c>
      <c r="L6630" s="9" t="str">
        <f t="shared" si="112"/>
        <v/>
      </c>
      <c r="M6630" s="205" t="str" cm="1">
        <f t="array" ref="M6630">_xlfn.IFS(NOT(ISERROR(VLOOKUP(Table5[[#This Row],[Section]],TB_notTB,1,FALSE))),"No",LEFT(Table5[[#This Row],[Section]],3)="ETB","PLS",LEFT(Table5[[#This Row],[Section]],1)="7","PDB",NOT(ISBLANK(Table5[[#This Row],[Section]])),"No")</f>
        <v>No</v>
      </c>
    </row>
    <row r="6631" spans="1:13" x14ac:dyDescent="0.25">
      <c r="A6631" s="126" t="s">
        <v>8813</v>
      </c>
      <c r="B6631" s="126" t="s">
        <v>17222</v>
      </c>
      <c r="C6631" s="126" t="s">
        <v>98</v>
      </c>
      <c r="D6631" s="127">
        <v>5.3680000000000003</v>
      </c>
      <c r="E6631" s="128">
        <v>609</v>
      </c>
      <c r="F6631" s="128">
        <v>609</v>
      </c>
      <c r="G6631" s="126" t="s">
        <v>13721</v>
      </c>
      <c r="H6631" s="126" t="s">
        <v>20149</v>
      </c>
      <c r="I6631" s="126" t="s">
        <v>20150</v>
      </c>
      <c r="J6631" s="126" t="s">
        <v>26244</v>
      </c>
      <c r="K6631" s="9">
        <f>_xlfn.IFNA(VLOOKUP(Table5[[#This Row],[Section]],SubSill_Tier,2,FALSE),0)</f>
        <v>0</v>
      </c>
      <c r="L6631" s="9" t="str">
        <f t="shared" si="112"/>
        <v/>
      </c>
      <c r="M6631" s="205" t="str" cm="1">
        <f t="array" ref="M6631">_xlfn.IFS(NOT(ISERROR(VLOOKUP(Table5[[#This Row],[Section]],TB_notTB,1,FALSE))),"No",LEFT(Table5[[#This Row],[Section]],3)="ETB","PLS",LEFT(Table5[[#This Row],[Section]],1)="7","PDB",NOT(ISBLANK(Table5[[#This Row],[Section]])),"No")</f>
        <v>No</v>
      </c>
    </row>
    <row r="6632" spans="1:13" x14ac:dyDescent="0.25">
      <c r="A6632" s="126" t="s">
        <v>8814</v>
      </c>
      <c r="B6632" s="126" t="s">
        <v>17222</v>
      </c>
      <c r="C6632" s="126" t="s">
        <v>98</v>
      </c>
      <c r="D6632" s="127">
        <v>0.318</v>
      </c>
      <c r="E6632" s="128">
        <v>133</v>
      </c>
      <c r="F6632" s="128">
        <v>133</v>
      </c>
      <c r="G6632" s="126" t="s">
        <v>13721</v>
      </c>
      <c r="H6632" s="126" t="s">
        <v>20121</v>
      </c>
      <c r="I6632" s="126" t="s">
        <v>20122</v>
      </c>
      <c r="J6632" s="126" t="s">
        <v>26234</v>
      </c>
      <c r="K6632" s="9">
        <f>_xlfn.IFNA(VLOOKUP(Table5[[#This Row],[Section]],SubSill_Tier,2,FALSE),0)</f>
        <v>0</v>
      </c>
      <c r="L6632" s="9" t="str">
        <f t="shared" si="112"/>
        <v/>
      </c>
      <c r="M6632" s="205" t="str" cm="1">
        <f t="array" ref="M6632">_xlfn.IFS(NOT(ISERROR(VLOOKUP(Table5[[#This Row],[Section]],TB_notTB,1,FALSE))),"No",LEFT(Table5[[#This Row],[Section]],3)="ETB","PLS",LEFT(Table5[[#This Row],[Section]],1)="7","PDB",NOT(ISBLANK(Table5[[#This Row],[Section]])),"No")</f>
        <v>No</v>
      </c>
    </row>
    <row r="6633" spans="1:13" x14ac:dyDescent="0.25">
      <c r="A6633" s="126" t="s">
        <v>8815</v>
      </c>
      <c r="B6633" s="126" t="s">
        <v>17222</v>
      </c>
      <c r="C6633" s="126" t="s">
        <v>98</v>
      </c>
      <c r="D6633" s="127">
        <v>4.59</v>
      </c>
      <c r="E6633" s="128">
        <v>690</v>
      </c>
      <c r="F6633" s="128">
        <v>690</v>
      </c>
      <c r="G6633" s="126" t="s">
        <v>13714</v>
      </c>
      <c r="H6633" s="126" t="s">
        <v>20132</v>
      </c>
      <c r="I6633" s="126" t="s">
        <v>20133</v>
      </c>
      <c r="J6633" s="126" t="s">
        <v>26250</v>
      </c>
      <c r="K6633" s="9">
        <f>_xlfn.IFNA(VLOOKUP(Table5[[#This Row],[Section]],SubSill_Tier,2,FALSE),0)</f>
        <v>0</v>
      </c>
      <c r="L6633" s="9" t="str">
        <f t="shared" si="112"/>
        <v/>
      </c>
      <c r="M6633" s="205" t="str" cm="1">
        <f t="array" ref="M6633">_xlfn.IFS(NOT(ISERROR(VLOOKUP(Table5[[#This Row],[Section]],TB_notTB,1,FALSE))),"No",LEFT(Table5[[#This Row],[Section]],3)="ETB","PLS",LEFT(Table5[[#This Row],[Section]],1)="7","PDB",NOT(ISBLANK(Table5[[#This Row],[Section]])),"No")</f>
        <v>No</v>
      </c>
    </row>
    <row r="6634" spans="1:13" x14ac:dyDescent="0.25">
      <c r="A6634" s="126" t="s">
        <v>2976</v>
      </c>
      <c r="B6634" s="126" t="s">
        <v>17222</v>
      </c>
      <c r="C6634" s="126" t="s">
        <v>98</v>
      </c>
      <c r="D6634" s="127">
        <v>0.50800000000000001</v>
      </c>
      <c r="E6634" s="128">
        <v>206</v>
      </c>
      <c r="F6634" s="128">
        <v>100</v>
      </c>
      <c r="G6634" s="126" t="s">
        <v>13711</v>
      </c>
      <c r="H6634" s="126" t="s">
        <v>20119</v>
      </c>
      <c r="I6634" s="126" t="s">
        <v>21054</v>
      </c>
      <c r="J6634" s="126" t="s">
        <v>26232</v>
      </c>
      <c r="K6634" s="9">
        <f>_xlfn.IFNA(VLOOKUP(Table5[[#This Row],[Section]],SubSill_Tier,2,FALSE),0)</f>
        <v>0</v>
      </c>
      <c r="L6634" s="9" t="str">
        <f t="shared" si="112"/>
        <v/>
      </c>
      <c r="M6634" s="205" t="str" cm="1">
        <f t="array" ref="M6634">_xlfn.IFS(NOT(ISERROR(VLOOKUP(Table5[[#This Row],[Section]],TB_notTB,1,FALSE))),"No",LEFT(Table5[[#This Row],[Section]],3)="ETB","PLS",LEFT(Table5[[#This Row],[Section]],1)="7","PDB",NOT(ISBLANK(Table5[[#This Row],[Section]])),"No")</f>
        <v>No</v>
      </c>
    </row>
    <row r="6635" spans="1:13" x14ac:dyDescent="0.25">
      <c r="A6635" s="126" t="s">
        <v>2977</v>
      </c>
      <c r="B6635" s="126" t="s">
        <v>17222</v>
      </c>
      <c r="C6635" s="126" t="s">
        <v>98</v>
      </c>
      <c r="D6635" s="127">
        <v>0.872</v>
      </c>
      <c r="E6635" s="128">
        <v>380</v>
      </c>
      <c r="F6635" s="128">
        <v>135</v>
      </c>
      <c r="G6635" s="126" t="s">
        <v>13801</v>
      </c>
      <c r="H6635" s="126" t="s">
        <v>20358</v>
      </c>
      <c r="I6635" s="126" t="s">
        <v>20359</v>
      </c>
      <c r="J6635" s="126" t="s">
        <v>26232</v>
      </c>
      <c r="K6635" s="9">
        <f>_xlfn.IFNA(VLOOKUP(Table5[[#This Row],[Section]],SubSill_Tier,2,FALSE),0)</f>
        <v>0</v>
      </c>
      <c r="L6635" s="9" t="str">
        <f t="shared" si="112"/>
        <v/>
      </c>
      <c r="M6635" s="205" t="str" cm="1">
        <f t="array" ref="M6635">_xlfn.IFS(NOT(ISERROR(VLOOKUP(Table5[[#This Row],[Section]],TB_notTB,1,FALSE))),"No",LEFT(Table5[[#This Row],[Section]],3)="ETB","PLS",LEFT(Table5[[#This Row],[Section]],1)="7","PDB",NOT(ISBLANK(Table5[[#This Row],[Section]])),"No")</f>
        <v>No</v>
      </c>
    </row>
    <row r="6636" spans="1:13" x14ac:dyDescent="0.25">
      <c r="A6636" s="126" t="s">
        <v>2978</v>
      </c>
      <c r="B6636" s="126" t="s">
        <v>17222</v>
      </c>
      <c r="C6636" s="126" t="s">
        <v>98</v>
      </c>
      <c r="D6636" s="127">
        <v>0.68</v>
      </c>
      <c r="E6636" s="128">
        <v>367</v>
      </c>
      <c r="F6636" s="128">
        <v>168</v>
      </c>
      <c r="G6636" s="126" t="s">
        <v>13736</v>
      </c>
      <c r="H6636" s="126" t="s">
        <v>20148</v>
      </c>
      <c r="I6636" s="126" t="s">
        <v>21073</v>
      </c>
      <c r="J6636" s="126" t="s">
        <v>26232</v>
      </c>
      <c r="K6636" s="9">
        <f>_xlfn.IFNA(VLOOKUP(Table5[[#This Row],[Section]],SubSill_Tier,2,FALSE),0)</f>
        <v>0</v>
      </c>
      <c r="L6636" s="9" t="str">
        <f t="shared" si="112"/>
        <v/>
      </c>
      <c r="M6636" s="205" t="str" cm="1">
        <f t="array" ref="M6636">_xlfn.IFS(NOT(ISERROR(VLOOKUP(Table5[[#This Row],[Section]],TB_notTB,1,FALSE))),"No",LEFT(Table5[[#This Row],[Section]],3)="ETB","PLS",LEFT(Table5[[#This Row],[Section]],1)="7","PDB",NOT(ISBLANK(Table5[[#This Row],[Section]])),"No")</f>
        <v>No</v>
      </c>
    </row>
    <row r="6637" spans="1:13" x14ac:dyDescent="0.25">
      <c r="A6637" s="126" t="s">
        <v>8816</v>
      </c>
      <c r="B6637" s="126" t="s">
        <v>17222</v>
      </c>
      <c r="C6637" s="126" t="s">
        <v>98</v>
      </c>
      <c r="D6637" s="127">
        <v>0.51300000000000001</v>
      </c>
      <c r="E6637" s="128">
        <v>133</v>
      </c>
      <c r="F6637" s="128">
        <v>133</v>
      </c>
      <c r="G6637" s="126" t="s">
        <v>13721</v>
      </c>
      <c r="H6637" s="126" t="s">
        <v>20121</v>
      </c>
      <c r="I6637" s="126" t="s">
        <v>20122</v>
      </c>
      <c r="J6637" s="126" t="s">
        <v>26234</v>
      </c>
      <c r="K6637" s="9">
        <f>_xlfn.IFNA(VLOOKUP(Table5[[#This Row],[Section]],SubSill_Tier,2,FALSE),0)</f>
        <v>0</v>
      </c>
      <c r="L6637" s="9" t="str">
        <f t="shared" si="112"/>
        <v/>
      </c>
      <c r="M6637" s="205" t="str" cm="1">
        <f t="array" ref="M6637">_xlfn.IFS(NOT(ISERROR(VLOOKUP(Table5[[#This Row],[Section]],TB_notTB,1,FALSE))),"No",LEFT(Table5[[#This Row],[Section]],3)="ETB","PLS",LEFT(Table5[[#This Row],[Section]],1)="7","PDB",NOT(ISBLANK(Table5[[#This Row],[Section]])),"No")</f>
        <v>No</v>
      </c>
    </row>
    <row r="6638" spans="1:13" x14ac:dyDescent="0.25">
      <c r="A6638" s="126" t="s">
        <v>8817</v>
      </c>
      <c r="B6638" s="126" t="s">
        <v>3598</v>
      </c>
      <c r="C6638" s="126" t="s">
        <v>98</v>
      </c>
      <c r="D6638" s="127">
        <v>4.0739999999999998</v>
      </c>
      <c r="E6638" s="128">
        <v>258</v>
      </c>
      <c r="F6638" s="128">
        <v>258</v>
      </c>
      <c r="G6638" s="126" t="s">
        <v>13724</v>
      </c>
      <c r="H6638" s="126" t="s">
        <v>20182</v>
      </c>
      <c r="I6638" s="126" t="s">
        <v>22098</v>
      </c>
      <c r="J6638" s="126" t="s">
        <v>26234</v>
      </c>
      <c r="K6638" s="9">
        <f>_xlfn.IFNA(VLOOKUP(Table5[[#This Row],[Section]],SubSill_Tier,2,FALSE),0)</f>
        <v>0</v>
      </c>
      <c r="L6638" s="9" t="str">
        <f t="shared" si="112"/>
        <v/>
      </c>
      <c r="M6638" s="205" t="str" cm="1">
        <f t="array" ref="M6638">_xlfn.IFS(NOT(ISERROR(VLOOKUP(Table5[[#This Row],[Section]],TB_notTB,1,FALSE))),"No",LEFT(Table5[[#This Row],[Section]],3)="ETB","PLS",LEFT(Table5[[#This Row],[Section]],1)="7","PDB",NOT(ISBLANK(Table5[[#This Row],[Section]])),"No")</f>
        <v>No</v>
      </c>
    </row>
    <row r="6639" spans="1:13" x14ac:dyDescent="0.25">
      <c r="A6639" s="126" t="s">
        <v>8818</v>
      </c>
      <c r="B6639" s="126" t="s">
        <v>3598</v>
      </c>
      <c r="C6639" s="126" t="s">
        <v>98</v>
      </c>
      <c r="D6639" s="127">
        <v>3.7749999999999999</v>
      </c>
      <c r="E6639" s="128">
        <v>257</v>
      </c>
      <c r="F6639" s="128">
        <v>257</v>
      </c>
      <c r="G6639" s="126" t="s">
        <v>13724</v>
      </c>
      <c r="H6639" s="126" t="s">
        <v>20182</v>
      </c>
      <c r="I6639" s="126" t="s">
        <v>22098</v>
      </c>
      <c r="J6639" s="126" t="s">
        <v>26234</v>
      </c>
      <c r="K6639" s="9">
        <f>_xlfn.IFNA(VLOOKUP(Table5[[#This Row],[Section]],SubSill_Tier,2,FALSE),0)</f>
        <v>0</v>
      </c>
      <c r="L6639" s="9" t="str">
        <f t="shared" si="112"/>
        <v/>
      </c>
      <c r="M6639" s="205" t="str" cm="1">
        <f t="array" ref="M6639">_xlfn.IFS(NOT(ISERROR(VLOOKUP(Table5[[#This Row],[Section]],TB_notTB,1,FALSE))),"No",LEFT(Table5[[#This Row],[Section]],3)="ETB","PLS",LEFT(Table5[[#This Row],[Section]],1)="7","PDB",NOT(ISBLANK(Table5[[#This Row],[Section]])),"No")</f>
        <v>No</v>
      </c>
    </row>
    <row r="6640" spans="1:13" x14ac:dyDescent="0.25">
      <c r="A6640" s="126" t="s">
        <v>8819</v>
      </c>
      <c r="B6640" s="126" t="s">
        <v>3598</v>
      </c>
      <c r="C6640" s="126" t="s">
        <v>98</v>
      </c>
      <c r="D6640" s="127">
        <v>4.6740000000000004</v>
      </c>
      <c r="E6640" s="128">
        <v>309</v>
      </c>
      <c r="F6640" s="128">
        <v>309</v>
      </c>
      <c r="G6640" s="126" t="s">
        <v>13724</v>
      </c>
      <c r="H6640" s="126" t="s">
        <v>20182</v>
      </c>
      <c r="I6640" s="126" t="s">
        <v>22098</v>
      </c>
      <c r="J6640" s="126" t="s">
        <v>26234</v>
      </c>
      <c r="K6640" s="9">
        <f>_xlfn.IFNA(VLOOKUP(Table5[[#This Row],[Section]],SubSill_Tier,2,FALSE),0)</f>
        <v>0</v>
      </c>
      <c r="L6640" s="9" t="str">
        <f t="shared" si="112"/>
        <v/>
      </c>
      <c r="M6640" s="205" t="str" cm="1">
        <f t="array" ref="M6640">_xlfn.IFS(NOT(ISERROR(VLOOKUP(Table5[[#This Row],[Section]],TB_notTB,1,FALSE))),"No",LEFT(Table5[[#This Row],[Section]],3)="ETB","PLS",LEFT(Table5[[#This Row],[Section]],1)="7","PDB",NOT(ISBLANK(Table5[[#This Row],[Section]])),"No")</f>
        <v>No</v>
      </c>
    </row>
    <row r="6641" spans="1:13" x14ac:dyDescent="0.25">
      <c r="A6641" s="126" t="s">
        <v>2979</v>
      </c>
      <c r="B6641" s="126" t="s">
        <v>17222</v>
      </c>
      <c r="C6641" s="126" t="s">
        <v>98</v>
      </c>
      <c r="D6641" s="127">
        <v>1.5469999999999999</v>
      </c>
      <c r="E6641" s="128">
        <v>577</v>
      </c>
      <c r="F6641" s="128">
        <v>126</v>
      </c>
      <c r="G6641" s="126" t="s">
        <v>13711</v>
      </c>
      <c r="H6641" s="126" t="s">
        <v>20119</v>
      </c>
      <c r="I6641" s="126" t="s">
        <v>21054</v>
      </c>
      <c r="J6641" s="126" t="s">
        <v>26232</v>
      </c>
      <c r="K6641" s="9">
        <f>_xlfn.IFNA(VLOOKUP(Table5[[#This Row],[Section]],SubSill_Tier,2,FALSE),0)</f>
        <v>0</v>
      </c>
      <c r="L6641" s="9" t="str">
        <f t="shared" si="112"/>
        <v/>
      </c>
      <c r="M6641" s="205" t="str" cm="1">
        <f t="array" ref="M6641">_xlfn.IFS(NOT(ISERROR(VLOOKUP(Table5[[#This Row],[Section]],TB_notTB,1,FALSE))),"No",LEFT(Table5[[#This Row],[Section]],3)="ETB","PLS",LEFT(Table5[[#This Row],[Section]],1)="7","PDB",NOT(ISBLANK(Table5[[#This Row],[Section]])),"No")</f>
        <v>No</v>
      </c>
    </row>
    <row r="6642" spans="1:13" x14ac:dyDescent="0.25">
      <c r="A6642" s="126" t="s">
        <v>16287</v>
      </c>
      <c r="B6642" s="126" t="s">
        <v>16288</v>
      </c>
      <c r="C6642" s="126" t="s">
        <v>75</v>
      </c>
      <c r="D6642" s="127">
        <v>0.58299999999999996</v>
      </c>
      <c r="E6642" s="128">
        <v>293</v>
      </c>
      <c r="F6642" s="128">
        <v>214</v>
      </c>
      <c r="G6642" s="126" t="s">
        <v>14884</v>
      </c>
      <c r="H6642" s="126" t="s">
        <v>20232</v>
      </c>
      <c r="I6642" s="126" t="s">
        <v>20262</v>
      </c>
      <c r="J6642" s="126" t="s">
        <v>26291</v>
      </c>
      <c r="K6642" s="9">
        <f>_xlfn.IFNA(VLOOKUP(Table5[[#This Row],[Section]],SubSill_Tier,2,FALSE),0)</f>
        <v>0</v>
      </c>
      <c r="L6642" s="9" t="str">
        <f t="shared" si="112"/>
        <v/>
      </c>
      <c r="M6642" s="205" t="str" cm="1">
        <f t="array" ref="M6642">_xlfn.IFS(NOT(ISERROR(VLOOKUP(Table5[[#This Row],[Section]],TB_notTB,1,FALSE))),"No",LEFT(Table5[[#This Row],[Section]],3)="ETB","PLS",LEFT(Table5[[#This Row],[Section]],1)="7","PDB",NOT(ISBLANK(Table5[[#This Row],[Section]])),"No")</f>
        <v>No</v>
      </c>
    </row>
    <row r="6643" spans="1:13" x14ac:dyDescent="0.25">
      <c r="A6643" s="126" t="s">
        <v>8820</v>
      </c>
      <c r="B6643" s="126" t="s">
        <v>28173</v>
      </c>
      <c r="C6643" s="126" t="s">
        <v>75</v>
      </c>
      <c r="D6643" s="127">
        <v>2.5939999999999999</v>
      </c>
      <c r="E6643" s="128">
        <v>386</v>
      </c>
      <c r="F6643" s="128">
        <v>386</v>
      </c>
      <c r="G6643" s="126" t="s">
        <v>13720</v>
      </c>
      <c r="H6643" s="126" t="s">
        <v>20130</v>
      </c>
      <c r="I6643" s="126" t="s">
        <v>20131</v>
      </c>
      <c r="J6643" s="126" t="s">
        <v>26235</v>
      </c>
      <c r="K6643" s="9">
        <f>_xlfn.IFNA(VLOOKUP(Table5[[#This Row],[Section]],SubSill_Tier,2,FALSE),0)</f>
        <v>0</v>
      </c>
      <c r="L6643" s="9" t="str">
        <f t="shared" si="112"/>
        <v/>
      </c>
      <c r="M6643" s="205" t="str" cm="1">
        <f t="array" ref="M6643">_xlfn.IFS(NOT(ISERROR(VLOOKUP(Table5[[#This Row],[Section]],TB_notTB,1,FALSE))),"No",LEFT(Table5[[#This Row],[Section]],3)="ETB","PLS",LEFT(Table5[[#This Row],[Section]],1)="7","PDB",NOT(ISBLANK(Table5[[#This Row],[Section]])),"No")</f>
        <v>No</v>
      </c>
    </row>
    <row r="6644" spans="1:13" x14ac:dyDescent="0.25">
      <c r="A6644" s="126" t="s">
        <v>8821</v>
      </c>
      <c r="B6644" s="126" t="s">
        <v>27770</v>
      </c>
      <c r="C6644" s="126" t="s">
        <v>75</v>
      </c>
      <c r="D6644" s="127">
        <v>3.7989999999999999</v>
      </c>
      <c r="E6644" s="128">
        <v>383</v>
      </c>
      <c r="F6644" s="128">
        <v>383</v>
      </c>
      <c r="G6644" s="126" t="s">
        <v>13720</v>
      </c>
      <c r="H6644" s="126" t="s">
        <v>20130</v>
      </c>
      <c r="I6644" s="126" t="s">
        <v>20131</v>
      </c>
      <c r="J6644" s="126" t="s">
        <v>26240</v>
      </c>
      <c r="K6644" s="9">
        <f>_xlfn.IFNA(VLOOKUP(Table5[[#This Row],[Section]],SubSill_Tier,2,FALSE),0)</f>
        <v>0</v>
      </c>
      <c r="L6644" s="9" t="str">
        <f t="shared" si="112"/>
        <v/>
      </c>
      <c r="M6644" s="205" t="str" cm="1">
        <f t="array" ref="M6644">_xlfn.IFS(NOT(ISERROR(VLOOKUP(Table5[[#This Row],[Section]],TB_notTB,1,FALSE))),"No",LEFT(Table5[[#This Row],[Section]],3)="ETB","PLS",LEFT(Table5[[#This Row],[Section]],1)="7","PDB",NOT(ISBLANK(Table5[[#This Row],[Section]])),"No")</f>
        <v>No</v>
      </c>
    </row>
    <row r="6645" spans="1:13" x14ac:dyDescent="0.25">
      <c r="A6645" s="126" t="s">
        <v>8822</v>
      </c>
      <c r="B6645" s="126" t="s">
        <v>28174</v>
      </c>
      <c r="C6645" s="126" t="s">
        <v>75</v>
      </c>
      <c r="D6645" s="127">
        <v>8.6479999999999997</v>
      </c>
      <c r="E6645" s="128">
        <v>730</v>
      </c>
      <c r="F6645" s="128">
        <v>730</v>
      </c>
      <c r="G6645" s="126" t="s">
        <v>13720</v>
      </c>
      <c r="H6645" s="126" t="s">
        <v>20130</v>
      </c>
      <c r="I6645" s="126" t="s">
        <v>20131</v>
      </c>
      <c r="J6645" s="126" t="s">
        <v>26245</v>
      </c>
      <c r="K6645" s="9">
        <f>_xlfn.IFNA(VLOOKUP(Table5[[#This Row],[Section]],SubSill_Tier,2,FALSE),0)</f>
        <v>0</v>
      </c>
      <c r="L6645" s="9" t="str">
        <f t="shared" si="112"/>
        <v/>
      </c>
      <c r="M6645" s="205" t="str" cm="1">
        <f t="array" ref="M6645">_xlfn.IFS(NOT(ISERROR(VLOOKUP(Table5[[#This Row],[Section]],TB_notTB,1,FALSE))),"No",LEFT(Table5[[#This Row],[Section]],3)="ETB","PLS",LEFT(Table5[[#This Row],[Section]],1)="7","PDB",NOT(ISBLANK(Table5[[#This Row],[Section]])),"No")</f>
        <v>No</v>
      </c>
    </row>
    <row r="6646" spans="1:13" x14ac:dyDescent="0.25">
      <c r="A6646" s="126" t="s">
        <v>8823</v>
      </c>
      <c r="B6646" s="126" t="s">
        <v>28175</v>
      </c>
      <c r="C6646" s="126" t="s">
        <v>75</v>
      </c>
      <c r="D6646" s="127">
        <v>7.7519999999999998</v>
      </c>
      <c r="E6646" s="128">
        <v>922</v>
      </c>
      <c r="F6646" s="128">
        <v>922</v>
      </c>
      <c r="G6646" s="126" t="s">
        <v>13720</v>
      </c>
      <c r="H6646" s="126" t="s">
        <v>20130</v>
      </c>
      <c r="I6646" s="126" t="s">
        <v>20131</v>
      </c>
      <c r="J6646" s="126" t="s">
        <v>26245</v>
      </c>
      <c r="K6646" s="9">
        <f>_xlfn.IFNA(VLOOKUP(Table5[[#This Row],[Section]],SubSill_Tier,2,FALSE),0)</f>
        <v>0</v>
      </c>
      <c r="L6646" s="9" t="str">
        <f t="shared" si="112"/>
        <v/>
      </c>
      <c r="M6646" s="205" t="str" cm="1">
        <f t="array" ref="M6646">_xlfn.IFS(NOT(ISERROR(VLOOKUP(Table5[[#This Row],[Section]],TB_notTB,1,FALSE))),"No",LEFT(Table5[[#This Row],[Section]],3)="ETB","PLS",LEFT(Table5[[#This Row],[Section]],1)="7","PDB",NOT(ISBLANK(Table5[[#This Row],[Section]])),"No")</f>
        <v>No</v>
      </c>
    </row>
    <row r="6647" spans="1:13" x14ac:dyDescent="0.25">
      <c r="A6647" s="126" t="s">
        <v>2980</v>
      </c>
      <c r="B6647" s="126" t="s">
        <v>17222</v>
      </c>
      <c r="C6647" s="126" t="s">
        <v>75</v>
      </c>
      <c r="D6647" s="127">
        <v>0.497</v>
      </c>
      <c r="E6647" s="128">
        <v>250</v>
      </c>
      <c r="F6647" s="128">
        <v>100</v>
      </c>
      <c r="G6647" s="126" t="s">
        <v>13754</v>
      </c>
      <c r="H6647" s="126" t="s">
        <v>20175</v>
      </c>
      <c r="I6647" s="126" t="s">
        <v>20176</v>
      </c>
      <c r="J6647" s="126" t="s">
        <v>26241</v>
      </c>
      <c r="K6647" s="9">
        <f>_xlfn.IFNA(VLOOKUP(Table5[[#This Row],[Section]],SubSill_Tier,2,FALSE),0)</f>
        <v>0</v>
      </c>
      <c r="L6647" s="9" t="str">
        <f t="shared" si="112"/>
        <v/>
      </c>
      <c r="M6647" s="205" t="str" cm="1">
        <f t="array" ref="M6647">_xlfn.IFS(NOT(ISERROR(VLOOKUP(Table5[[#This Row],[Section]],TB_notTB,1,FALSE))),"No",LEFT(Table5[[#This Row],[Section]],3)="ETB","PLS",LEFT(Table5[[#This Row],[Section]],1)="7","PDB",NOT(ISBLANK(Table5[[#This Row],[Section]])),"No")</f>
        <v>No</v>
      </c>
    </row>
    <row r="6648" spans="1:13" x14ac:dyDescent="0.25">
      <c r="A6648" s="126" t="s">
        <v>2981</v>
      </c>
      <c r="B6648" s="126" t="s">
        <v>2982</v>
      </c>
      <c r="C6648" s="126" t="s">
        <v>75</v>
      </c>
      <c r="D6648" s="127">
        <v>4.05</v>
      </c>
      <c r="E6648" s="128">
        <v>517</v>
      </c>
      <c r="F6648" s="128">
        <v>275</v>
      </c>
      <c r="G6648" s="126" t="s">
        <v>13754</v>
      </c>
      <c r="H6648" s="126" t="s">
        <v>20175</v>
      </c>
      <c r="I6648" s="126" t="s">
        <v>20176</v>
      </c>
      <c r="J6648" s="126" t="s">
        <v>26332</v>
      </c>
      <c r="K6648" s="9">
        <f>_xlfn.IFNA(VLOOKUP(Table5[[#This Row],[Section]],SubSill_Tier,2,FALSE),0)</f>
        <v>0</v>
      </c>
      <c r="L6648" s="9" t="str">
        <f t="shared" si="112"/>
        <v/>
      </c>
      <c r="M6648" s="205" t="str" cm="1">
        <f t="array" ref="M6648">_xlfn.IFS(NOT(ISERROR(VLOOKUP(Table5[[#This Row],[Section]],TB_notTB,1,FALSE))),"No",LEFT(Table5[[#This Row],[Section]],3)="ETB","PLS",LEFT(Table5[[#This Row],[Section]],1)="7","PDB",NOT(ISBLANK(Table5[[#This Row],[Section]])),"No")</f>
        <v>No</v>
      </c>
    </row>
    <row r="6649" spans="1:13" x14ac:dyDescent="0.25">
      <c r="A6649" s="126" t="s">
        <v>2983</v>
      </c>
      <c r="B6649" s="126" t="s">
        <v>2984</v>
      </c>
      <c r="C6649" s="126" t="s">
        <v>75</v>
      </c>
      <c r="D6649" s="127">
        <v>1.7170000000000001</v>
      </c>
      <c r="E6649" s="128">
        <v>224</v>
      </c>
      <c r="F6649" s="128">
        <v>224</v>
      </c>
      <c r="G6649" s="126" t="s">
        <v>13754</v>
      </c>
      <c r="H6649" s="126" t="s">
        <v>20175</v>
      </c>
      <c r="I6649" s="126" t="s">
        <v>20176</v>
      </c>
      <c r="J6649" s="126" t="s">
        <v>26241</v>
      </c>
      <c r="K6649" s="9">
        <f>_xlfn.IFNA(VLOOKUP(Table5[[#This Row],[Section]],SubSill_Tier,2,FALSE),0)</f>
        <v>0</v>
      </c>
      <c r="L6649" s="9" t="str">
        <f t="shared" si="112"/>
        <v/>
      </c>
      <c r="M6649" s="205" t="str" cm="1">
        <f t="array" ref="M6649">_xlfn.IFS(NOT(ISERROR(VLOOKUP(Table5[[#This Row],[Section]],TB_notTB,1,FALSE))),"No",LEFT(Table5[[#This Row],[Section]],3)="ETB","PLS",LEFT(Table5[[#This Row],[Section]],1)="7","PDB",NOT(ISBLANK(Table5[[#This Row],[Section]])),"No")</f>
        <v>No</v>
      </c>
    </row>
    <row r="6650" spans="1:13" x14ac:dyDescent="0.25">
      <c r="A6650" s="126" t="s">
        <v>2985</v>
      </c>
      <c r="B6650" s="126" t="s">
        <v>2986</v>
      </c>
      <c r="C6650" s="126" t="s">
        <v>75</v>
      </c>
      <c r="D6650" s="127">
        <v>0.81299999999999994</v>
      </c>
      <c r="E6650" s="128">
        <v>4181</v>
      </c>
      <c r="F6650" s="128">
        <v>128</v>
      </c>
      <c r="G6650" s="126" t="s">
        <v>13754</v>
      </c>
      <c r="H6650" s="126" t="s">
        <v>20175</v>
      </c>
      <c r="I6650" s="126" t="s">
        <v>20176</v>
      </c>
      <c r="J6650" s="126" t="s">
        <v>26241</v>
      </c>
      <c r="K6650" s="9">
        <f>_xlfn.IFNA(VLOOKUP(Table5[[#This Row],[Section]],SubSill_Tier,2,FALSE),0)</f>
        <v>0</v>
      </c>
      <c r="L6650" s="9" t="str">
        <f t="shared" si="112"/>
        <v/>
      </c>
      <c r="M6650" s="205" t="str" cm="1">
        <f t="array" ref="M6650">_xlfn.IFS(NOT(ISERROR(VLOOKUP(Table5[[#This Row],[Section]],TB_notTB,1,FALSE))),"No",LEFT(Table5[[#This Row],[Section]],3)="ETB","PLS",LEFT(Table5[[#This Row],[Section]],1)="7","PDB",NOT(ISBLANK(Table5[[#This Row],[Section]])),"No")</f>
        <v>No</v>
      </c>
    </row>
    <row r="6651" spans="1:13" x14ac:dyDescent="0.25">
      <c r="A6651" s="126" t="s">
        <v>2987</v>
      </c>
      <c r="B6651" s="126" t="s">
        <v>2988</v>
      </c>
      <c r="C6651" s="126" t="s">
        <v>75</v>
      </c>
      <c r="D6651" s="127">
        <v>0.68600000000000005</v>
      </c>
      <c r="E6651" s="128">
        <v>356</v>
      </c>
      <c r="F6651" s="128">
        <v>125</v>
      </c>
      <c r="G6651" s="126" t="s">
        <v>13754</v>
      </c>
      <c r="H6651" s="126" t="s">
        <v>20175</v>
      </c>
      <c r="I6651" s="126" t="s">
        <v>20176</v>
      </c>
      <c r="J6651" s="126" t="s">
        <v>26241</v>
      </c>
      <c r="K6651" s="9">
        <f>_xlfn.IFNA(VLOOKUP(Table5[[#This Row],[Section]],SubSill_Tier,2,FALSE),0)</f>
        <v>0</v>
      </c>
      <c r="L6651" s="9" t="str">
        <f t="shared" si="112"/>
        <v/>
      </c>
      <c r="M6651" s="205" t="str" cm="1">
        <f t="array" ref="M6651">_xlfn.IFS(NOT(ISERROR(VLOOKUP(Table5[[#This Row],[Section]],TB_notTB,1,FALSE))),"No",LEFT(Table5[[#This Row],[Section]],3)="ETB","PLS",LEFT(Table5[[#This Row],[Section]],1)="7","PDB",NOT(ISBLANK(Table5[[#This Row],[Section]])),"No")</f>
        <v>No</v>
      </c>
    </row>
    <row r="6652" spans="1:13" x14ac:dyDescent="0.25">
      <c r="A6652" s="126" t="s">
        <v>2989</v>
      </c>
      <c r="B6652" s="126" t="s">
        <v>2990</v>
      </c>
      <c r="C6652" s="126" t="s">
        <v>75</v>
      </c>
      <c r="D6652" s="127">
        <v>1.452</v>
      </c>
      <c r="E6652" s="128">
        <v>580</v>
      </c>
      <c r="F6652" s="128">
        <v>177</v>
      </c>
      <c r="G6652" s="126" t="s">
        <v>13778</v>
      </c>
      <c r="H6652" s="126" t="s">
        <v>20245</v>
      </c>
      <c r="I6652" s="126" t="s">
        <v>21158</v>
      </c>
      <c r="J6652" s="126" t="s">
        <v>26247</v>
      </c>
      <c r="K6652" s="9">
        <f>_xlfn.IFNA(VLOOKUP(Table5[[#This Row],[Section]],SubSill_Tier,2,FALSE),0)</f>
        <v>0</v>
      </c>
      <c r="L6652" s="9" t="str">
        <f t="shared" si="112"/>
        <v/>
      </c>
      <c r="M6652" s="205" t="str" cm="1">
        <f t="array" ref="M6652">_xlfn.IFS(NOT(ISERROR(VLOOKUP(Table5[[#This Row],[Section]],TB_notTB,1,FALSE))),"No",LEFT(Table5[[#This Row],[Section]],3)="ETB","PLS",LEFT(Table5[[#This Row],[Section]],1)="7","PDB",NOT(ISBLANK(Table5[[#This Row],[Section]])),"No")</f>
        <v>No</v>
      </c>
    </row>
    <row r="6653" spans="1:13" x14ac:dyDescent="0.25">
      <c r="A6653" s="126" t="s">
        <v>2991</v>
      </c>
      <c r="B6653" s="126" t="s">
        <v>17222</v>
      </c>
      <c r="C6653" s="126" t="s">
        <v>98</v>
      </c>
      <c r="D6653" s="127">
        <v>0.40799999999999997</v>
      </c>
      <c r="E6653" s="128">
        <v>188</v>
      </c>
      <c r="F6653" s="128">
        <v>100</v>
      </c>
      <c r="G6653" s="126" t="s">
        <v>13778</v>
      </c>
      <c r="H6653" s="126" t="s">
        <v>20245</v>
      </c>
      <c r="I6653" s="126" t="s">
        <v>21158</v>
      </c>
      <c r="J6653" s="126" t="s">
        <v>26247</v>
      </c>
      <c r="K6653" s="9">
        <f>_xlfn.IFNA(VLOOKUP(Table5[[#This Row],[Section]],SubSill_Tier,2,FALSE),0)</f>
        <v>0</v>
      </c>
      <c r="L6653" s="9" t="str">
        <f t="shared" si="112"/>
        <v/>
      </c>
      <c r="M6653" s="205" t="str" cm="1">
        <f t="array" ref="M6653">_xlfn.IFS(NOT(ISERROR(VLOOKUP(Table5[[#This Row],[Section]],TB_notTB,1,FALSE))),"No",LEFT(Table5[[#This Row],[Section]],3)="ETB","PLS",LEFT(Table5[[#This Row],[Section]],1)="7","PDB",NOT(ISBLANK(Table5[[#This Row],[Section]])),"No")</f>
        <v>No</v>
      </c>
    </row>
    <row r="6654" spans="1:13" x14ac:dyDescent="0.25">
      <c r="A6654" s="126" t="s">
        <v>2992</v>
      </c>
      <c r="B6654" s="126" t="s">
        <v>2993</v>
      </c>
      <c r="C6654" s="126" t="s">
        <v>75</v>
      </c>
      <c r="D6654" s="127">
        <v>1.5549999999999999</v>
      </c>
      <c r="E6654" s="128">
        <v>425</v>
      </c>
      <c r="F6654" s="128">
        <v>100</v>
      </c>
      <c r="G6654" s="126" t="s">
        <v>13754</v>
      </c>
      <c r="H6654" s="126" t="s">
        <v>20175</v>
      </c>
      <c r="I6654" s="126" t="s">
        <v>20176</v>
      </c>
      <c r="J6654" s="126" t="s">
        <v>26241</v>
      </c>
      <c r="K6654" s="9">
        <f>_xlfn.IFNA(VLOOKUP(Table5[[#This Row],[Section]],SubSill_Tier,2,FALSE),0)</f>
        <v>0</v>
      </c>
      <c r="L6654" s="9" t="str">
        <f t="shared" si="112"/>
        <v/>
      </c>
      <c r="M6654" s="205" t="str" cm="1">
        <f t="array" ref="M6654">_xlfn.IFS(NOT(ISERROR(VLOOKUP(Table5[[#This Row],[Section]],TB_notTB,1,FALSE))),"No",LEFT(Table5[[#This Row],[Section]],3)="ETB","PLS",LEFT(Table5[[#This Row],[Section]],1)="7","PDB",NOT(ISBLANK(Table5[[#This Row],[Section]])),"No")</f>
        <v>No</v>
      </c>
    </row>
    <row r="6655" spans="1:13" x14ac:dyDescent="0.25">
      <c r="A6655" s="126" t="s">
        <v>2994</v>
      </c>
      <c r="B6655" s="126" t="s">
        <v>17222</v>
      </c>
      <c r="C6655" s="126" t="s">
        <v>75</v>
      </c>
      <c r="D6655" s="127">
        <v>0.58099999999999996</v>
      </c>
      <c r="E6655" s="128">
        <v>300</v>
      </c>
      <c r="F6655" s="128">
        <v>100</v>
      </c>
      <c r="G6655" s="126" t="s">
        <v>13754</v>
      </c>
      <c r="H6655" s="126" t="s">
        <v>20175</v>
      </c>
      <c r="I6655" s="126" t="s">
        <v>20176</v>
      </c>
      <c r="J6655" s="126" t="s">
        <v>26241</v>
      </c>
      <c r="K6655" s="9">
        <f>_xlfn.IFNA(VLOOKUP(Table5[[#This Row],[Section]],SubSill_Tier,2,FALSE),0)</f>
        <v>0</v>
      </c>
      <c r="L6655" s="9" t="str">
        <f t="shared" si="112"/>
        <v/>
      </c>
      <c r="M6655" s="205" t="str" cm="1">
        <f t="array" ref="M6655">_xlfn.IFS(NOT(ISERROR(VLOOKUP(Table5[[#This Row],[Section]],TB_notTB,1,FALSE))),"No",LEFT(Table5[[#This Row],[Section]],3)="ETB","PLS",LEFT(Table5[[#This Row],[Section]],1)="7","PDB",NOT(ISBLANK(Table5[[#This Row],[Section]])),"No")</f>
        <v>No</v>
      </c>
    </row>
    <row r="6656" spans="1:13" x14ac:dyDescent="0.25">
      <c r="A6656" s="126" t="s">
        <v>2995</v>
      </c>
      <c r="B6656" s="126" t="s">
        <v>17222</v>
      </c>
      <c r="C6656" s="126" t="s">
        <v>75</v>
      </c>
      <c r="D6656" s="127">
        <v>0.70699999999999996</v>
      </c>
      <c r="E6656" s="128">
        <v>361</v>
      </c>
      <c r="F6656" s="128">
        <v>100</v>
      </c>
      <c r="G6656" s="126" t="s">
        <v>13754</v>
      </c>
      <c r="H6656" s="126" t="s">
        <v>20175</v>
      </c>
      <c r="I6656" s="126" t="s">
        <v>20176</v>
      </c>
      <c r="J6656" s="126" t="s">
        <v>26241</v>
      </c>
      <c r="K6656" s="9">
        <f>_xlfn.IFNA(VLOOKUP(Table5[[#This Row],[Section]],SubSill_Tier,2,FALSE),0)</f>
        <v>0</v>
      </c>
      <c r="L6656" s="9" t="str">
        <f t="shared" si="112"/>
        <v/>
      </c>
      <c r="M6656" s="205" t="str" cm="1">
        <f t="array" ref="M6656">_xlfn.IFS(NOT(ISERROR(VLOOKUP(Table5[[#This Row],[Section]],TB_notTB,1,FALSE))),"No",LEFT(Table5[[#This Row],[Section]],3)="ETB","PLS",LEFT(Table5[[#This Row],[Section]],1)="7","PDB",NOT(ISBLANK(Table5[[#This Row],[Section]])),"No")</f>
        <v>No</v>
      </c>
    </row>
    <row r="6657" spans="1:13" x14ac:dyDescent="0.25">
      <c r="A6657" s="126" t="s">
        <v>8824</v>
      </c>
      <c r="B6657" s="126" t="s">
        <v>17222</v>
      </c>
      <c r="C6657" s="126" t="s">
        <v>98</v>
      </c>
      <c r="D6657" s="127">
        <v>1.1020000000000001</v>
      </c>
      <c r="E6657" s="128">
        <v>225</v>
      </c>
      <c r="F6657" s="128">
        <v>225</v>
      </c>
      <c r="G6657" s="126" t="s">
        <v>13724</v>
      </c>
      <c r="H6657" s="126" t="s">
        <v>20186</v>
      </c>
      <c r="I6657" s="126" t="s">
        <v>22099</v>
      </c>
      <c r="J6657" s="126" t="s">
        <v>26234</v>
      </c>
      <c r="K6657" s="9">
        <f>_xlfn.IFNA(VLOOKUP(Table5[[#This Row],[Section]],SubSill_Tier,2,FALSE),0)</f>
        <v>0</v>
      </c>
      <c r="L6657" s="9" t="str">
        <f t="shared" si="112"/>
        <v/>
      </c>
      <c r="M6657" s="205" t="str" cm="1">
        <f t="array" ref="M6657">_xlfn.IFS(NOT(ISERROR(VLOOKUP(Table5[[#This Row],[Section]],TB_notTB,1,FALSE))),"No",LEFT(Table5[[#This Row],[Section]],3)="ETB","PLS",LEFT(Table5[[#This Row],[Section]],1)="7","PDB",NOT(ISBLANK(Table5[[#This Row],[Section]])),"No")</f>
        <v>No</v>
      </c>
    </row>
    <row r="6658" spans="1:13" x14ac:dyDescent="0.25">
      <c r="A6658" s="126" t="s">
        <v>2996</v>
      </c>
      <c r="B6658" s="126" t="s">
        <v>2997</v>
      </c>
      <c r="C6658" s="126" t="s">
        <v>75</v>
      </c>
      <c r="D6658" s="127">
        <v>1.069</v>
      </c>
      <c r="E6658" s="128">
        <v>330</v>
      </c>
      <c r="F6658" s="128">
        <v>127</v>
      </c>
      <c r="G6658" s="126" t="s">
        <v>13797</v>
      </c>
      <c r="H6658" s="126" t="s">
        <v>20354</v>
      </c>
      <c r="I6658" s="126" t="s">
        <v>21250</v>
      </c>
      <c r="J6658" s="126" t="s">
        <v>26241</v>
      </c>
      <c r="K6658" s="9">
        <f>_xlfn.IFNA(VLOOKUP(Table5[[#This Row],[Section]],SubSill_Tier,2,FALSE),0)</f>
        <v>0</v>
      </c>
      <c r="L6658" s="9" t="str">
        <f t="shared" ref="L6658:L6721" si="113">IFERROR(IF(LEFT(G6658,2)="AI",IF(_xlfn.NUMBERVALUE(IFERROR(LEFT(IF(ISERROR(FIND("X",UPPER(B6658))),UPPER(B6658),RIGHT(UPPER(B6658),LEN(UPPER(B6658))-FIND("~",SUBSTITUTE(UPPER(B6658),"X","~",LEN(UPPER(B6658))-LEN(SUBSTITUTE(UPPER(B6658),"X","")))))),FIND(" ",IF(ISERROR(FIND("X",UPPER(B6658))),UPPER(B6658),RIGHT(UPPER(B6658),LEN(UPPER(B6658))-FIND("~",SUBSTITUTE(UPPER(B6658),"X","~",LEN(UPPER(B6658))-LEN(SUBSTITUTE(UPPER(B6658),"X","")))))),1)-1),IF(ISERROR(FIND("X",UPPER(B6658))),UPPER(B6658),RIGHT(UPPER(B6658),LEN(UPPER(B6658))-FIND("~",SUBSTITUTE(UPPER(B6658),"X","~",LEN(UPPER(B6658))-LEN(SUBSTITUTE(UPPER(B6658),"X",""))))))),".")&gt;=5,"Wall",""),""),"")</f>
        <v/>
      </c>
      <c r="M6658" s="205" t="str" cm="1">
        <f t="array" ref="M6658">_xlfn.IFS(NOT(ISERROR(VLOOKUP(Table5[[#This Row],[Section]],TB_notTB,1,FALSE))),"No",LEFT(Table5[[#This Row],[Section]],3)="ETB","PLS",LEFT(Table5[[#This Row],[Section]],1)="7","PDB",NOT(ISBLANK(Table5[[#This Row],[Section]])),"No")</f>
        <v>No</v>
      </c>
    </row>
    <row r="6659" spans="1:13" x14ac:dyDescent="0.25">
      <c r="A6659" s="126" t="s">
        <v>2998</v>
      </c>
      <c r="B6659" s="126" t="s">
        <v>2999</v>
      </c>
      <c r="C6659" s="126" t="s">
        <v>75</v>
      </c>
      <c r="D6659" s="127">
        <v>0.39400000000000002</v>
      </c>
      <c r="E6659" s="128">
        <v>155</v>
      </c>
      <c r="F6659" s="128">
        <v>100</v>
      </c>
      <c r="G6659" s="126" t="s">
        <v>13778</v>
      </c>
      <c r="H6659" s="126" t="s">
        <v>20245</v>
      </c>
      <c r="I6659" s="126" t="s">
        <v>21158</v>
      </c>
      <c r="J6659" s="126" t="s">
        <v>26247</v>
      </c>
      <c r="K6659" s="9">
        <f>_xlfn.IFNA(VLOOKUP(Table5[[#This Row],[Section]],SubSill_Tier,2,FALSE),0)</f>
        <v>0</v>
      </c>
      <c r="L6659" s="9" t="str">
        <f t="shared" si="113"/>
        <v/>
      </c>
      <c r="M6659" s="205" t="str" cm="1">
        <f t="array" ref="M6659">_xlfn.IFS(NOT(ISERROR(VLOOKUP(Table5[[#This Row],[Section]],TB_notTB,1,FALSE))),"No",LEFT(Table5[[#This Row],[Section]],3)="ETB","PLS",LEFT(Table5[[#This Row],[Section]],1)="7","PDB",NOT(ISBLANK(Table5[[#This Row],[Section]])),"No")</f>
        <v>No</v>
      </c>
    </row>
    <row r="6660" spans="1:13" x14ac:dyDescent="0.25">
      <c r="A6660" s="126" t="s">
        <v>3000</v>
      </c>
      <c r="B6660" s="126" t="s">
        <v>3001</v>
      </c>
      <c r="C6660" s="126" t="s">
        <v>75</v>
      </c>
      <c r="D6660" s="127">
        <v>0.46700000000000003</v>
      </c>
      <c r="E6660" s="128">
        <v>215</v>
      </c>
      <c r="F6660" s="128">
        <v>100</v>
      </c>
      <c r="G6660" s="126" t="s">
        <v>13778</v>
      </c>
      <c r="H6660" s="126" t="s">
        <v>20245</v>
      </c>
      <c r="I6660" s="126" t="s">
        <v>21158</v>
      </c>
      <c r="J6660" s="126" t="s">
        <v>26247</v>
      </c>
      <c r="K6660" s="9">
        <f>_xlfn.IFNA(VLOOKUP(Table5[[#This Row],[Section]],SubSill_Tier,2,FALSE),0)</f>
        <v>0</v>
      </c>
      <c r="L6660" s="9" t="str">
        <f t="shared" si="113"/>
        <v/>
      </c>
      <c r="M6660" s="205" t="str" cm="1">
        <f t="array" ref="M6660">_xlfn.IFS(NOT(ISERROR(VLOOKUP(Table5[[#This Row],[Section]],TB_notTB,1,FALSE))),"No",LEFT(Table5[[#This Row],[Section]],3)="ETB","PLS",LEFT(Table5[[#This Row],[Section]],1)="7","PDB",NOT(ISBLANK(Table5[[#This Row],[Section]])),"No")</f>
        <v>No</v>
      </c>
    </row>
    <row r="6661" spans="1:13" x14ac:dyDescent="0.25">
      <c r="A6661" s="126" t="s">
        <v>3002</v>
      </c>
      <c r="B6661" s="126" t="s">
        <v>17222</v>
      </c>
      <c r="C6661" s="126" t="s">
        <v>98</v>
      </c>
      <c r="D6661" s="127">
        <v>0.74</v>
      </c>
      <c r="E6661" s="128">
        <v>364</v>
      </c>
      <c r="F6661" s="128">
        <v>364</v>
      </c>
      <c r="G6661" s="126" t="s">
        <v>13712</v>
      </c>
      <c r="H6661" s="126" t="s">
        <v>20120</v>
      </c>
      <c r="I6661" s="126" t="s">
        <v>21055</v>
      </c>
      <c r="J6661" s="126" t="s">
        <v>26232</v>
      </c>
      <c r="K6661" s="9">
        <f>_xlfn.IFNA(VLOOKUP(Table5[[#This Row],[Section]],SubSill_Tier,2,FALSE),0)</f>
        <v>0</v>
      </c>
      <c r="L6661" s="9" t="str">
        <f t="shared" si="113"/>
        <v/>
      </c>
      <c r="M6661" s="205" t="str" cm="1">
        <f t="array" ref="M6661">_xlfn.IFS(NOT(ISERROR(VLOOKUP(Table5[[#This Row],[Section]],TB_notTB,1,FALSE))),"No",LEFT(Table5[[#This Row],[Section]],3)="ETB","PLS",LEFT(Table5[[#This Row],[Section]],1)="7","PDB",NOT(ISBLANK(Table5[[#This Row],[Section]])),"No")</f>
        <v>No</v>
      </c>
    </row>
    <row r="6662" spans="1:13" x14ac:dyDescent="0.25">
      <c r="A6662" s="126" t="s">
        <v>3003</v>
      </c>
      <c r="B6662" s="126" t="s">
        <v>3004</v>
      </c>
      <c r="C6662" s="126" t="s">
        <v>75</v>
      </c>
      <c r="D6662" s="127">
        <v>0.92900000000000005</v>
      </c>
      <c r="E6662" s="128">
        <v>286</v>
      </c>
      <c r="F6662" s="128">
        <v>286</v>
      </c>
      <c r="G6662" s="126" t="s">
        <v>13795</v>
      </c>
      <c r="H6662" s="126" t="s">
        <v>20347</v>
      </c>
      <c r="I6662" s="126" t="s">
        <v>28074</v>
      </c>
      <c r="J6662" s="126" t="s">
        <v>26247</v>
      </c>
      <c r="K6662" s="9">
        <f>_xlfn.IFNA(VLOOKUP(Table5[[#This Row],[Section]],SubSill_Tier,2,FALSE),0)</f>
        <v>0</v>
      </c>
      <c r="L6662" s="9" t="str">
        <f t="shared" si="113"/>
        <v/>
      </c>
      <c r="M6662" s="205" t="str" cm="1">
        <f t="array" ref="M6662">_xlfn.IFS(NOT(ISERROR(VLOOKUP(Table5[[#This Row],[Section]],TB_notTB,1,FALSE))),"No",LEFT(Table5[[#This Row],[Section]],3)="ETB","PLS",LEFT(Table5[[#This Row],[Section]],1)="7","PDB",NOT(ISBLANK(Table5[[#This Row],[Section]])),"No")</f>
        <v>No</v>
      </c>
    </row>
    <row r="6663" spans="1:13" x14ac:dyDescent="0.25">
      <c r="A6663" s="126" t="s">
        <v>3005</v>
      </c>
      <c r="B6663" s="126" t="s">
        <v>3006</v>
      </c>
      <c r="C6663" s="126" t="s">
        <v>75</v>
      </c>
      <c r="D6663" s="127">
        <v>2.548</v>
      </c>
      <c r="E6663" s="128">
        <v>478</v>
      </c>
      <c r="F6663" s="128">
        <v>346</v>
      </c>
      <c r="G6663" s="126" t="s">
        <v>13744</v>
      </c>
      <c r="H6663" s="126" t="s">
        <v>20161</v>
      </c>
      <c r="I6663" s="126" t="s">
        <v>21083</v>
      </c>
      <c r="J6663" s="126" t="s">
        <v>26241</v>
      </c>
      <c r="K6663" s="9">
        <f>_xlfn.IFNA(VLOOKUP(Table5[[#This Row],[Section]],SubSill_Tier,2,FALSE),0)</f>
        <v>0</v>
      </c>
      <c r="L6663" s="9" t="str">
        <f t="shared" si="113"/>
        <v/>
      </c>
      <c r="M6663" s="205" t="str" cm="1">
        <f t="array" ref="M6663">_xlfn.IFS(NOT(ISERROR(VLOOKUP(Table5[[#This Row],[Section]],TB_notTB,1,FALSE))),"No",LEFT(Table5[[#This Row],[Section]],3)="ETB","PLS",LEFT(Table5[[#This Row],[Section]],1)="7","PDB",NOT(ISBLANK(Table5[[#This Row],[Section]])),"No")</f>
        <v>No</v>
      </c>
    </row>
    <row r="6664" spans="1:13" x14ac:dyDescent="0.25">
      <c r="A6664" s="126" t="s">
        <v>3007</v>
      </c>
      <c r="B6664" s="126" t="s">
        <v>17222</v>
      </c>
      <c r="C6664" s="126" t="s">
        <v>75</v>
      </c>
      <c r="D6664" s="127">
        <v>2.9430000000000001</v>
      </c>
      <c r="E6664" s="128">
        <v>554</v>
      </c>
      <c r="F6664" s="128">
        <v>136</v>
      </c>
      <c r="G6664" s="126" t="s">
        <v>13754</v>
      </c>
      <c r="H6664" s="126" t="s">
        <v>20175</v>
      </c>
      <c r="I6664" s="126" t="s">
        <v>20176</v>
      </c>
      <c r="J6664" s="126" t="s">
        <v>26241</v>
      </c>
      <c r="K6664" s="9">
        <f>_xlfn.IFNA(VLOOKUP(Table5[[#This Row],[Section]],SubSill_Tier,2,FALSE),0)</f>
        <v>0</v>
      </c>
      <c r="L6664" s="9" t="str">
        <f t="shared" si="113"/>
        <v/>
      </c>
      <c r="M6664" s="205" t="str" cm="1">
        <f t="array" ref="M6664">_xlfn.IFS(NOT(ISERROR(VLOOKUP(Table5[[#This Row],[Section]],TB_notTB,1,FALSE))),"No",LEFT(Table5[[#This Row],[Section]],3)="ETB","PLS",LEFT(Table5[[#This Row],[Section]],1)="7","PDB",NOT(ISBLANK(Table5[[#This Row],[Section]])),"No")</f>
        <v>No</v>
      </c>
    </row>
    <row r="6665" spans="1:13" x14ac:dyDescent="0.25">
      <c r="A6665" s="126" t="s">
        <v>3008</v>
      </c>
      <c r="B6665" s="126" t="s">
        <v>17222</v>
      </c>
      <c r="C6665" s="126" t="s">
        <v>75</v>
      </c>
      <c r="D6665" s="127">
        <v>0.82399999999999995</v>
      </c>
      <c r="E6665" s="128">
        <v>411</v>
      </c>
      <c r="F6665" s="128">
        <v>184</v>
      </c>
      <c r="G6665" s="126" t="s">
        <v>13754</v>
      </c>
      <c r="H6665" s="126" t="s">
        <v>20175</v>
      </c>
      <c r="I6665" s="126" t="s">
        <v>20176</v>
      </c>
      <c r="J6665" s="126" t="s">
        <v>26241</v>
      </c>
      <c r="K6665" s="9">
        <f>_xlfn.IFNA(VLOOKUP(Table5[[#This Row],[Section]],SubSill_Tier,2,FALSE),0)</f>
        <v>0</v>
      </c>
      <c r="L6665" s="9" t="str">
        <f t="shared" si="113"/>
        <v/>
      </c>
      <c r="M6665" s="205" t="str" cm="1">
        <f t="array" ref="M6665">_xlfn.IFS(NOT(ISERROR(VLOOKUP(Table5[[#This Row],[Section]],TB_notTB,1,FALSE))),"No",LEFT(Table5[[#This Row],[Section]],3)="ETB","PLS",LEFT(Table5[[#This Row],[Section]],1)="7","PDB",NOT(ISBLANK(Table5[[#This Row],[Section]])),"No")</f>
        <v>No</v>
      </c>
    </row>
    <row r="6666" spans="1:13" x14ac:dyDescent="0.25">
      <c r="A6666" s="126" t="s">
        <v>3009</v>
      </c>
      <c r="B6666" s="126" t="s">
        <v>17222</v>
      </c>
      <c r="C6666" s="126" t="s">
        <v>75</v>
      </c>
      <c r="D6666" s="127">
        <v>2.7050000000000001</v>
      </c>
      <c r="E6666" s="128">
        <v>493</v>
      </c>
      <c r="F6666" s="128">
        <v>100</v>
      </c>
      <c r="G6666" s="126" t="s">
        <v>13754</v>
      </c>
      <c r="H6666" s="126" t="s">
        <v>20175</v>
      </c>
      <c r="I6666" s="126" t="s">
        <v>20176</v>
      </c>
      <c r="J6666" s="126" t="s">
        <v>26241</v>
      </c>
      <c r="K6666" s="9">
        <f>_xlfn.IFNA(VLOOKUP(Table5[[#This Row],[Section]],SubSill_Tier,2,FALSE),0)</f>
        <v>0</v>
      </c>
      <c r="L6666" s="9" t="str">
        <f t="shared" si="113"/>
        <v/>
      </c>
      <c r="M6666" s="205" t="str" cm="1">
        <f t="array" ref="M6666">_xlfn.IFS(NOT(ISERROR(VLOOKUP(Table5[[#This Row],[Section]],TB_notTB,1,FALSE))),"No",LEFT(Table5[[#This Row],[Section]],3)="ETB","PLS",LEFT(Table5[[#This Row],[Section]],1)="7","PDB",NOT(ISBLANK(Table5[[#This Row],[Section]])),"No")</f>
        <v>No</v>
      </c>
    </row>
    <row r="6667" spans="1:13" x14ac:dyDescent="0.25">
      <c r="A6667" s="126" t="s">
        <v>3010</v>
      </c>
      <c r="B6667" s="126" t="s">
        <v>17222</v>
      </c>
      <c r="C6667" s="126" t="s">
        <v>98</v>
      </c>
      <c r="D6667" s="127">
        <v>5.2</v>
      </c>
      <c r="E6667" s="128">
        <v>641</v>
      </c>
      <c r="F6667" s="128">
        <v>364</v>
      </c>
      <c r="G6667" s="126" t="s">
        <v>13754</v>
      </c>
      <c r="H6667" s="126" t="s">
        <v>20175</v>
      </c>
      <c r="I6667" s="126" t="s">
        <v>20176</v>
      </c>
      <c r="J6667" s="126" t="s">
        <v>26244</v>
      </c>
      <c r="K6667" s="9">
        <f>_xlfn.IFNA(VLOOKUP(Table5[[#This Row],[Section]],SubSill_Tier,2,FALSE),0)</f>
        <v>0</v>
      </c>
      <c r="L6667" s="9" t="str">
        <f t="shared" si="113"/>
        <v/>
      </c>
      <c r="M6667" s="205" t="str" cm="1">
        <f t="array" ref="M6667">_xlfn.IFS(NOT(ISERROR(VLOOKUP(Table5[[#This Row],[Section]],TB_notTB,1,FALSE))),"No",LEFT(Table5[[#This Row],[Section]],3)="ETB","PLS",LEFT(Table5[[#This Row],[Section]],1)="7","PDB",NOT(ISBLANK(Table5[[#This Row],[Section]])),"No")</f>
        <v>No</v>
      </c>
    </row>
    <row r="6668" spans="1:13" x14ac:dyDescent="0.25">
      <c r="A6668" s="126" t="s">
        <v>3011</v>
      </c>
      <c r="B6668" s="126" t="s">
        <v>17222</v>
      </c>
      <c r="C6668" s="126" t="s">
        <v>98</v>
      </c>
      <c r="D6668" s="127">
        <v>1.9410000000000001</v>
      </c>
      <c r="E6668" s="128">
        <v>490</v>
      </c>
      <c r="F6668" s="128">
        <v>285</v>
      </c>
      <c r="G6668" s="126" t="s">
        <v>13767</v>
      </c>
      <c r="H6668" s="126" t="s">
        <v>20203</v>
      </c>
      <c r="I6668" s="126" t="s">
        <v>20204</v>
      </c>
      <c r="J6668" s="126" t="s">
        <v>26232</v>
      </c>
      <c r="K6668" s="9">
        <f>_xlfn.IFNA(VLOOKUP(Table5[[#This Row],[Section]],SubSill_Tier,2,FALSE),0)</f>
        <v>0</v>
      </c>
      <c r="L6668" s="9" t="str">
        <f t="shared" si="113"/>
        <v/>
      </c>
      <c r="M6668" s="205" t="str" cm="1">
        <f t="array" ref="M6668">_xlfn.IFS(NOT(ISERROR(VLOOKUP(Table5[[#This Row],[Section]],TB_notTB,1,FALSE))),"No",LEFT(Table5[[#This Row],[Section]],3)="ETB","PLS",LEFT(Table5[[#This Row],[Section]],1)="7","PDB",NOT(ISBLANK(Table5[[#This Row],[Section]])),"No")</f>
        <v>No</v>
      </c>
    </row>
    <row r="6669" spans="1:13" x14ac:dyDescent="0.25">
      <c r="A6669" s="126" t="s">
        <v>8825</v>
      </c>
      <c r="B6669" s="126" t="s">
        <v>17222</v>
      </c>
      <c r="C6669" s="126" t="s">
        <v>98</v>
      </c>
      <c r="D6669" s="127">
        <v>1.625</v>
      </c>
      <c r="E6669" s="128">
        <v>343</v>
      </c>
      <c r="F6669" s="128">
        <v>343</v>
      </c>
      <c r="G6669" s="126" t="s">
        <v>13721</v>
      </c>
      <c r="H6669" s="126" t="s">
        <v>20121</v>
      </c>
      <c r="I6669" s="126" t="s">
        <v>20122</v>
      </c>
      <c r="J6669" s="126" t="s">
        <v>26234</v>
      </c>
      <c r="K6669" s="9">
        <f>_xlfn.IFNA(VLOOKUP(Table5[[#This Row],[Section]],SubSill_Tier,2,FALSE),0)</f>
        <v>0</v>
      </c>
      <c r="L6669" s="9" t="str">
        <f t="shared" si="113"/>
        <v/>
      </c>
      <c r="M6669" s="205" t="str" cm="1">
        <f t="array" ref="M6669">_xlfn.IFS(NOT(ISERROR(VLOOKUP(Table5[[#This Row],[Section]],TB_notTB,1,FALSE))),"No",LEFT(Table5[[#This Row],[Section]],3)="ETB","PLS",LEFT(Table5[[#This Row],[Section]],1)="7","PDB",NOT(ISBLANK(Table5[[#This Row],[Section]])),"No")</f>
        <v>No</v>
      </c>
    </row>
    <row r="6670" spans="1:13" x14ac:dyDescent="0.25">
      <c r="A6670" s="126" t="s">
        <v>3012</v>
      </c>
      <c r="B6670" s="126" t="s">
        <v>3013</v>
      </c>
      <c r="C6670" s="126" t="s">
        <v>75</v>
      </c>
      <c r="D6670" s="127">
        <v>1.399</v>
      </c>
      <c r="E6670" s="128">
        <v>347</v>
      </c>
      <c r="F6670" s="128">
        <v>183</v>
      </c>
      <c r="G6670" s="126" t="s">
        <v>13795</v>
      </c>
      <c r="H6670" s="126" t="s">
        <v>20347</v>
      </c>
      <c r="I6670" s="126" t="s">
        <v>28074</v>
      </c>
      <c r="J6670" s="126" t="s">
        <v>26247</v>
      </c>
      <c r="K6670" s="9">
        <f>_xlfn.IFNA(VLOOKUP(Table5[[#This Row],[Section]],SubSill_Tier,2,FALSE),0)</f>
        <v>0</v>
      </c>
      <c r="L6670" s="9" t="str">
        <f t="shared" si="113"/>
        <v/>
      </c>
      <c r="M6670" s="205" t="str" cm="1">
        <f t="array" ref="M6670">_xlfn.IFS(NOT(ISERROR(VLOOKUP(Table5[[#This Row],[Section]],TB_notTB,1,FALSE))),"No",LEFT(Table5[[#This Row],[Section]],3)="ETB","PLS",LEFT(Table5[[#This Row],[Section]],1)="7","PDB",NOT(ISBLANK(Table5[[#This Row],[Section]])),"No")</f>
        <v>No</v>
      </c>
    </row>
    <row r="6671" spans="1:13" x14ac:dyDescent="0.25">
      <c r="A6671" s="126" t="s">
        <v>3014</v>
      </c>
      <c r="B6671" s="126" t="s">
        <v>3015</v>
      </c>
      <c r="C6671" s="126" t="s">
        <v>75</v>
      </c>
      <c r="D6671" s="127">
        <v>1.337</v>
      </c>
      <c r="E6671" s="128">
        <v>409</v>
      </c>
      <c r="F6671" s="128">
        <v>222</v>
      </c>
      <c r="G6671" s="126" t="s">
        <v>13795</v>
      </c>
      <c r="H6671" s="126" t="s">
        <v>20347</v>
      </c>
      <c r="I6671" s="126" t="s">
        <v>28074</v>
      </c>
      <c r="J6671" s="126" t="s">
        <v>26247</v>
      </c>
      <c r="K6671" s="9">
        <f>_xlfn.IFNA(VLOOKUP(Table5[[#This Row],[Section]],SubSill_Tier,2,FALSE),0)</f>
        <v>0</v>
      </c>
      <c r="L6671" s="9" t="str">
        <f t="shared" si="113"/>
        <v/>
      </c>
      <c r="M6671" s="205" t="str" cm="1">
        <f t="array" ref="M6671">_xlfn.IFS(NOT(ISERROR(VLOOKUP(Table5[[#This Row],[Section]],TB_notTB,1,FALSE))),"No",LEFT(Table5[[#This Row],[Section]],3)="ETB","PLS",LEFT(Table5[[#This Row],[Section]],1)="7","PDB",NOT(ISBLANK(Table5[[#This Row],[Section]])),"No")</f>
        <v>No</v>
      </c>
    </row>
    <row r="6672" spans="1:13" x14ac:dyDescent="0.25">
      <c r="A6672" s="126" t="s">
        <v>8826</v>
      </c>
      <c r="B6672" s="126" t="s">
        <v>17222</v>
      </c>
      <c r="C6672" s="126" t="s">
        <v>98</v>
      </c>
      <c r="D6672" s="127">
        <v>0.58899999999999997</v>
      </c>
      <c r="E6672" s="128">
        <v>264</v>
      </c>
      <c r="F6672" s="128">
        <v>264</v>
      </c>
      <c r="G6672" s="126" t="s">
        <v>13721</v>
      </c>
      <c r="H6672" s="126" t="s">
        <v>20121</v>
      </c>
      <c r="I6672" s="126" t="s">
        <v>20122</v>
      </c>
      <c r="J6672" s="126" t="s">
        <v>26234</v>
      </c>
      <c r="K6672" s="9">
        <f>_xlfn.IFNA(VLOOKUP(Table5[[#This Row],[Section]],SubSill_Tier,2,FALSE),0)</f>
        <v>0</v>
      </c>
      <c r="L6672" s="9" t="str">
        <f t="shared" si="113"/>
        <v/>
      </c>
      <c r="M6672" s="205" t="str" cm="1">
        <f t="array" ref="M6672">_xlfn.IFS(NOT(ISERROR(VLOOKUP(Table5[[#This Row],[Section]],TB_notTB,1,FALSE))),"No",LEFT(Table5[[#This Row],[Section]],3)="ETB","PLS",LEFT(Table5[[#This Row],[Section]],1)="7","PDB",NOT(ISBLANK(Table5[[#This Row],[Section]])),"No")</f>
        <v>No</v>
      </c>
    </row>
    <row r="6673" spans="1:13" x14ac:dyDescent="0.25">
      <c r="A6673" s="126" t="s">
        <v>3016</v>
      </c>
      <c r="B6673" s="126" t="s">
        <v>3017</v>
      </c>
      <c r="C6673" s="126" t="s">
        <v>75</v>
      </c>
      <c r="D6673" s="127">
        <v>2.0219999999999998</v>
      </c>
      <c r="E6673" s="128">
        <v>685</v>
      </c>
      <c r="F6673" s="128">
        <v>223</v>
      </c>
      <c r="G6673" s="126" t="s">
        <v>13778</v>
      </c>
      <c r="H6673" s="126" t="s">
        <v>20245</v>
      </c>
      <c r="I6673" s="126" t="s">
        <v>21158</v>
      </c>
      <c r="J6673" s="126" t="s">
        <v>26247</v>
      </c>
      <c r="K6673" s="9">
        <f>_xlfn.IFNA(VLOOKUP(Table5[[#This Row],[Section]],SubSill_Tier,2,FALSE),0)</f>
        <v>0</v>
      </c>
      <c r="L6673" s="9" t="str">
        <f t="shared" si="113"/>
        <v/>
      </c>
      <c r="M6673" s="205" t="str" cm="1">
        <f t="array" ref="M6673">_xlfn.IFS(NOT(ISERROR(VLOOKUP(Table5[[#This Row],[Section]],TB_notTB,1,FALSE))),"No",LEFT(Table5[[#This Row],[Section]],3)="ETB","PLS",LEFT(Table5[[#This Row],[Section]],1)="7","PDB",NOT(ISBLANK(Table5[[#This Row],[Section]])),"No")</f>
        <v>No</v>
      </c>
    </row>
    <row r="6674" spans="1:13" x14ac:dyDescent="0.25">
      <c r="A6674" s="126" t="s">
        <v>3018</v>
      </c>
      <c r="B6674" s="126" t="s">
        <v>17222</v>
      </c>
      <c r="C6674" s="126" t="s">
        <v>75</v>
      </c>
      <c r="D6674" s="127">
        <v>1.5629999999999999</v>
      </c>
      <c r="E6674" s="128">
        <v>115</v>
      </c>
      <c r="F6674" s="128">
        <v>115</v>
      </c>
      <c r="G6674" s="126" t="s">
        <v>13712</v>
      </c>
      <c r="H6674" s="126" t="s">
        <v>20120</v>
      </c>
      <c r="I6674" s="126" t="s">
        <v>21055</v>
      </c>
      <c r="J6674" s="126" t="s">
        <v>26232</v>
      </c>
      <c r="K6674" s="9">
        <f>_xlfn.IFNA(VLOOKUP(Table5[[#This Row],[Section]],SubSill_Tier,2,FALSE),0)</f>
        <v>0</v>
      </c>
      <c r="L6674" s="9" t="str">
        <f t="shared" si="113"/>
        <v/>
      </c>
      <c r="M6674" s="205" t="str" cm="1">
        <f t="array" ref="M6674">_xlfn.IFS(NOT(ISERROR(VLOOKUP(Table5[[#This Row],[Section]],TB_notTB,1,FALSE))),"No",LEFT(Table5[[#This Row],[Section]],3)="ETB","PLS",LEFT(Table5[[#This Row],[Section]],1)="7","PDB",NOT(ISBLANK(Table5[[#This Row],[Section]])),"No")</f>
        <v>No</v>
      </c>
    </row>
    <row r="6675" spans="1:13" x14ac:dyDescent="0.25">
      <c r="A6675" s="126" t="s">
        <v>8827</v>
      </c>
      <c r="B6675" s="126" t="s">
        <v>28176</v>
      </c>
      <c r="C6675" s="126" t="s">
        <v>75</v>
      </c>
      <c r="D6675" s="127">
        <v>4.8029999999999999</v>
      </c>
      <c r="E6675" s="128">
        <v>315</v>
      </c>
      <c r="F6675" s="128">
        <v>315</v>
      </c>
      <c r="G6675" s="126" t="s">
        <v>13715</v>
      </c>
      <c r="H6675" s="126" t="s">
        <v>20123</v>
      </c>
      <c r="I6675" s="126" t="s">
        <v>21058</v>
      </c>
      <c r="J6675" s="126" t="s">
        <v>26240</v>
      </c>
      <c r="K6675" s="9">
        <f>_xlfn.IFNA(VLOOKUP(Table5[[#This Row],[Section]],SubSill_Tier,2,FALSE),0)</f>
        <v>0</v>
      </c>
      <c r="L6675" s="9" t="str">
        <f t="shared" si="113"/>
        <v/>
      </c>
      <c r="M6675" s="205" t="str" cm="1">
        <f t="array" ref="M6675">_xlfn.IFS(NOT(ISERROR(VLOOKUP(Table5[[#This Row],[Section]],TB_notTB,1,FALSE))),"No",LEFT(Table5[[#This Row],[Section]],3)="ETB","PLS",LEFT(Table5[[#This Row],[Section]],1)="7","PDB",NOT(ISBLANK(Table5[[#This Row],[Section]])),"No")</f>
        <v>No</v>
      </c>
    </row>
    <row r="6676" spans="1:13" x14ac:dyDescent="0.25">
      <c r="A6676" s="126" t="s">
        <v>3019</v>
      </c>
      <c r="B6676" s="126" t="s">
        <v>17222</v>
      </c>
      <c r="C6676" s="126" t="s">
        <v>75</v>
      </c>
      <c r="D6676" s="127">
        <v>5.2889999999999997</v>
      </c>
      <c r="E6676" s="128">
        <v>345</v>
      </c>
      <c r="F6676" s="128">
        <v>345</v>
      </c>
      <c r="G6676" s="126" t="s">
        <v>13712</v>
      </c>
      <c r="H6676" s="126" t="s">
        <v>20120</v>
      </c>
      <c r="I6676" s="126" t="s">
        <v>21055</v>
      </c>
      <c r="J6676" s="126" t="s">
        <v>26267</v>
      </c>
      <c r="K6676" s="9">
        <f>_xlfn.IFNA(VLOOKUP(Table5[[#This Row],[Section]],SubSill_Tier,2,FALSE),0)</f>
        <v>0</v>
      </c>
      <c r="L6676" s="9" t="str">
        <f t="shared" si="113"/>
        <v/>
      </c>
      <c r="M6676" s="205" t="str" cm="1">
        <f t="array" ref="M6676">_xlfn.IFS(NOT(ISERROR(VLOOKUP(Table5[[#This Row],[Section]],TB_notTB,1,FALSE))),"No",LEFT(Table5[[#This Row],[Section]],3)="ETB","PLS",LEFT(Table5[[#This Row],[Section]],1)="7","PDB",NOT(ISBLANK(Table5[[#This Row],[Section]])),"No")</f>
        <v>No</v>
      </c>
    </row>
    <row r="6677" spans="1:13" x14ac:dyDescent="0.25">
      <c r="A6677" s="126" t="s">
        <v>8828</v>
      </c>
      <c r="B6677" s="126" t="s">
        <v>17222</v>
      </c>
      <c r="C6677" s="126" t="s">
        <v>75</v>
      </c>
      <c r="D6677" s="127">
        <v>0.54500000000000004</v>
      </c>
      <c r="E6677" s="128">
        <v>131</v>
      </c>
      <c r="F6677" s="128">
        <v>131</v>
      </c>
      <c r="G6677" s="126" t="s">
        <v>13720</v>
      </c>
      <c r="H6677" s="126" t="s">
        <v>20130</v>
      </c>
      <c r="I6677" s="126" t="s">
        <v>20131</v>
      </c>
      <c r="J6677" s="126" t="s">
        <v>26236</v>
      </c>
      <c r="K6677" s="9">
        <f>_xlfn.IFNA(VLOOKUP(Table5[[#This Row],[Section]],SubSill_Tier,2,FALSE),0)</f>
        <v>0</v>
      </c>
      <c r="L6677" s="9" t="str">
        <f t="shared" si="113"/>
        <v/>
      </c>
      <c r="M6677" s="205" t="str" cm="1">
        <f t="array" ref="M6677">_xlfn.IFS(NOT(ISERROR(VLOOKUP(Table5[[#This Row],[Section]],TB_notTB,1,FALSE))),"No",LEFT(Table5[[#This Row],[Section]],3)="ETB","PLS",LEFT(Table5[[#This Row],[Section]],1)="7","PDB",NOT(ISBLANK(Table5[[#This Row],[Section]])),"No")</f>
        <v>No</v>
      </c>
    </row>
    <row r="6678" spans="1:13" x14ac:dyDescent="0.25">
      <c r="A6678" s="126" t="s">
        <v>3020</v>
      </c>
      <c r="B6678" s="126" t="s">
        <v>17222</v>
      </c>
      <c r="C6678" s="126" t="s">
        <v>75</v>
      </c>
      <c r="D6678" s="127">
        <v>1.4119999999999999</v>
      </c>
      <c r="E6678" s="128">
        <v>196</v>
      </c>
      <c r="F6678" s="128">
        <v>196</v>
      </c>
      <c r="G6678" s="126" t="s">
        <v>13712</v>
      </c>
      <c r="H6678" s="126" t="s">
        <v>20120</v>
      </c>
      <c r="I6678" s="126" t="s">
        <v>21055</v>
      </c>
      <c r="J6678" s="126" t="s">
        <v>26232</v>
      </c>
      <c r="K6678" s="9">
        <f>_xlfn.IFNA(VLOOKUP(Table5[[#This Row],[Section]],SubSill_Tier,2,FALSE),0)</f>
        <v>0</v>
      </c>
      <c r="L6678" s="9" t="str">
        <f t="shared" si="113"/>
        <v/>
      </c>
      <c r="M6678" s="205" t="str" cm="1">
        <f t="array" ref="M6678">_xlfn.IFS(NOT(ISERROR(VLOOKUP(Table5[[#This Row],[Section]],TB_notTB,1,FALSE))),"No",LEFT(Table5[[#This Row],[Section]],3)="ETB","PLS",LEFT(Table5[[#This Row],[Section]],1)="7","PDB",NOT(ISBLANK(Table5[[#This Row],[Section]])),"No")</f>
        <v>No</v>
      </c>
    </row>
    <row r="6679" spans="1:13" x14ac:dyDescent="0.25">
      <c r="A6679" s="126" t="s">
        <v>3021</v>
      </c>
      <c r="B6679" s="126" t="s">
        <v>17222</v>
      </c>
      <c r="C6679" s="126" t="s">
        <v>75</v>
      </c>
      <c r="D6679" s="127">
        <v>1.6339999999999999</v>
      </c>
      <c r="E6679" s="128">
        <v>288</v>
      </c>
      <c r="F6679" s="128">
        <v>288</v>
      </c>
      <c r="G6679" s="126" t="s">
        <v>13712</v>
      </c>
      <c r="H6679" s="126" t="s">
        <v>20120</v>
      </c>
      <c r="I6679" s="126" t="s">
        <v>21055</v>
      </c>
      <c r="J6679" s="126" t="s">
        <v>26232</v>
      </c>
      <c r="K6679" s="9">
        <f>_xlfn.IFNA(VLOOKUP(Table5[[#This Row],[Section]],SubSill_Tier,2,FALSE),0)</f>
        <v>0</v>
      </c>
      <c r="L6679" s="9" t="str">
        <f t="shared" si="113"/>
        <v/>
      </c>
      <c r="M6679" s="205" t="str" cm="1">
        <f t="array" ref="M6679">_xlfn.IFS(NOT(ISERROR(VLOOKUP(Table5[[#This Row],[Section]],TB_notTB,1,FALSE))),"No",LEFT(Table5[[#This Row],[Section]],3)="ETB","PLS",LEFT(Table5[[#This Row],[Section]],1)="7","PDB",NOT(ISBLANK(Table5[[#This Row],[Section]])),"No")</f>
        <v>No</v>
      </c>
    </row>
    <row r="6680" spans="1:13" x14ac:dyDescent="0.25">
      <c r="A6680" s="126" t="s">
        <v>3022</v>
      </c>
      <c r="B6680" s="126" t="s">
        <v>17222</v>
      </c>
      <c r="C6680" s="126" t="s">
        <v>75</v>
      </c>
      <c r="D6680" s="127">
        <v>4.8380000000000001</v>
      </c>
      <c r="E6680" s="128">
        <v>317</v>
      </c>
      <c r="F6680" s="128">
        <v>317</v>
      </c>
      <c r="G6680" s="126" t="s">
        <v>13712</v>
      </c>
      <c r="H6680" s="126" t="s">
        <v>20120</v>
      </c>
      <c r="I6680" s="126" t="s">
        <v>21055</v>
      </c>
      <c r="J6680" s="126" t="s">
        <v>26232</v>
      </c>
      <c r="K6680" s="9">
        <f>_xlfn.IFNA(VLOOKUP(Table5[[#This Row],[Section]],SubSill_Tier,2,FALSE),0)</f>
        <v>0</v>
      </c>
      <c r="L6680" s="9" t="str">
        <f t="shared" si="113"/>
        <v/>
      </c>
      <c r="M6680" s="205" t="str" cm="1">
        <f t="array" ref="M6680">_xlfn.IFS(NOT(ISERROR(VLOOKUP(Table5[[#This Row],[Section]],TB_notTB,1,FALSE))),"No",LEFT(Table5[[#This Row],[Section]],3)="ETB","PLS",LEFT(Table5[[#This Row],[Section]],1)="7","PDB",NOT(ISBLANK(Table5[[#This Row],[Section]])),"No")</f>
        <v>No</v>
      </c>
    </row>
    <row r="6681" spans="1:13" x14ac:dyDescent="0.25">
      <c r="A6681" s="126" t="s">
        <v>3023</v>
      </c>
      <c r="B6681" s="126" t="s">
        <v>3024</v>
      </c>
      <c r="C6681" s="126" t="s">
        <v>98</v>
      </c>
      <c r="D6681" s="127">
        <v>1.1339999999999999</v>
      </c>
      <c r="E6681" s="128">
        <v>419</v>
      </c>
      <c r="F6681" s="128">
        <v>108</v>
      </c>
      <c r="G6681" s="126" t="s">
        <v>13778</v>
      </c>
      <c r="H6681" s="126" t="s">
        <v>20245</v>
      </c>
      <c r="I6681" s="126" t="s">
        <v>21158</v>
      </c>
      <c r="J6681" s="126" t="s">
        <v>26247</v>
      </c>
      <c r="K6681" s="9">
        <f>_xlfn.IFNA(VLOOKUP(Table5[[#This Row],[Section]],SubSill_Tier,2,FALSE),0)</f>
        <v>0</v>
      </c>
      <c r="L6681" s="9" t="str">
        <f t="shared" si="113"/>
        <v/>
      </c>
      <c r="M6681" s="205" t="str" cm="1">
        <f t="array" ref="M6681">_xlfn.IFS(NOT(ISERROR(VLOOKUP(Table5[[#This Row],[Section]],TB_notTB,1,FALSE))),"No",LEFT(Table5[[#This Row],[Section]],3)="ETB","PLS",LEFT(Table5[[#This Row],[Section]],1)="7","PDB",NOT(ISBLANK(Table5[[#This Row],[Section]])),"No")</f>
        <v>No</v>
      </c>
    </row>
    <row r="6682" spans="1:13" x14ac:dyDescent="0.25">
      <c r="A6682" s="126" t="s">
        <v>3025</v>
      </c>
      <c r="B6682" s="126" t="s">
        <v>3026</v>
      </c>
      <c r="C6682" s="126" t="s">
        <v>98</v>
      </c>
      <c r="D6682" s="127">
        <v>1.1120000000000001</v>
      </c>
      <c r="E6682" s="128">
        <v>396</v>
      </c>
      <c r="F6682" s="128">
        <v>153</v>
      </c>
      <c r="G6682" s="126" t="s">
        <v>13778</v>
      </c>
      <c r="H6682" s="126" t="s">
        <v>20245</v>
      </c>
      <c r="I6682" s="126" t="s">
        <v>21158</v>
      </c>
      <c r="J6682" s="126" t="s">
        <v>26247</v>
      </c>
      <c r="K6682" s="9">
        <f>_xlfn.IFNA(VLOOKUP(Table5[[#This Row],[Section]],SubSill_Tier,2,FALSE),0)</f>
        <v>0</v>
      </c>
      <c r="L6682" s="9" t="str">
        <f t="shared" si="113"/>
        <v/>
      </c>
      <c r="M6682" s="205" t="str" cm="1">
        <f t="array" ref="M6682">_xlfn.IFS(NOT(ISERROR(VLOOKUP(Table5[[#This Row],[Section]],TB_notTB,1,FALSE))),"No",LEFT(Table5[[#This Row],[Section]],3)="ETB","PLS",LEFT(Table5[[#This Row],[Section]],1)="7","PDB",NOT(ISBLANK(Table5[[#This Row],[Section]])),"No")</f>
        <v>No</v>
      </c>
    </row>
    <row r="6683" spans="1:13" x14ac:dyDescent="0.25">
      <c r="A6683" s="126" t="s">
        <v>3027</v>
      </c>
      <c r="B6683" s="126" t="s">
        <v>17222</v>
      </c>
      <c r="C6683" s="126" t="s">
        <v>75</v>
      </c>
      <c r="D6683" s="127">
        <v>0.60799999999999998</v>
      </c>
      <c r="E6683" s="128">
        <v>100</v>
      </c>
      <c r="F6683" s="128">
        <v>100</v>
      </c>
      <c r="G6683" s="126" t="s">
        <v>13754</v>
      </c>
      <c r="H6683" s="126" t="s">
        <v>20175</v>
      </c>
      <c r="I6683" s="126" t="s">
        <v>20176</v>
      </c>
      <c r="J6683" s="126" t="s">
        <v>26241</v>
      </c>
      <c r="K6683" s="9">
        <f>_xlfn.IFNA(VLOOKUP(Table5[[#This Row],[Section]],SubSill_Tier,2,FALSE),0)</f>
        <v>0</v>
      </c>
      <c r="L6683" s="9" t="str">
        <f t="shared" si="113"/>
        <v/>
      </c>
      <c r="M6683" s="205" t="str" cm="1">
        <f t="array" ref="M6683">_xlfn.IFS(NOT(ISERROR(VLOOKUP(Table5[[#This Row],[Section]],TB_notTB,1,FALSE))),"No",LEFT(Table5[[#This Row],[Section]],3)="ETB","PLS",LEFT(Table5[[#This Row],[Section]],1)="7","PDB",NOT(ISBLANK(Table5[[#This Row],[Section]])),"No")</f>
        <v>No</v>
      </c>
    </row>
    <row r="6684" spans="1:13" x14ac:dyDescent="0.25">
      <c r="A6684" s="126" t="s">
        <v>3028</v>
      </c>
      <c r="B6684" s="126" t="s">
        <v>3029</v>
      </c>
      <c r="C6684" s="126" t="s">
        <v>75</v>
      </c>
      <c r="D6684" s="127">
        <v>4.8869999999999996</v>
      </c>
      <c r="E6684" s="128">
        <v>595</v>
      </c>
      <c r="F6684" s="128">
        <v>595</v>
      </c>
      <c r="G6684" s="126" t="s">
        <v>13754</v>
      </c>
      <c r="H6684" s="126" t="s">
        <v>20175</v>
      </c>
      <c r="I6684" s="126" t="s">
        <v>20176</v>
      </c>
      <c r="J6684" s="126" t="s">
        <v>26332</v>
      </c>
      <c r="K6684" s="9">
        <f>_xlfn.IFNA(VLOOKUP(Table5[[#This Row],[Section]],SubSill_Tier,2,FALSE),0)</f>
        <v>0</v>
      </c>
      <c r="L6684" s="9" t="str">
        <f t="shared" si="113"/>
        <v/>
      </c>
      <c r="M6684" s="205" t="str" cm="1">
        <f t="array" ref="M6684">_xlfn.IFS(NOT(ISERROR(VLOOKUP(Table5[[#This Row],[Section]],TB_notTB,1,FALSE))),"No",LEFT(Table5[[#This Row],[Section]],3)="ETB","PLS",LEFT(Table5[[#This Row],[Section]],1)="7","PDB",NOT(ISBLANK(Table5[[#This Row],[Section]])),"No")</f>
        <v>No</v>
      </c>
    </row>
    <row r="6685" spans="1:13" x14ac:dyDescent="0.25">
      <c r="A6685" s="126" t="s">
        <v>8829</v>
      </c>
      <c r="B6685" s="126" t="s">
        <v>17222</v>
      </c>
      <c r="C6685" s="126" t="s">
        <v>98</v>
      </c>
      <c r="D6685" s="127">
        <v>0.373</v>
      </c>
      <c r="E6685" s="128">
        <v>176</v>
      </c>
      <c r="F6685" s="128">
        <v>176</v>
      </c>
      <c r="G6685" s="126" t="s">
        <v>13721</v>
      </c>
      <c r="H6685" s="126" t="s">
        <v>20121</v>
      </c>
      <c r="I6685" s="126" t="s">
        <v>20122</v>
      </c>
      <c r="J6685" s="126" t="s">
        <v>26234</v>
      </c>
      <c r="K6685" s="9">
        <f>_xlfn.IFNA(VLOOKUP(Table5[[#This Row],[Section]],SubSill_Tier,2,FALSE),0)</f>
        <v>0</v>
      </c>
      <c r="L6685" s="9" t="str">
        <f t="shared" si="113"/>
        <v/>
      </c>
      <c r="M6685" s="205" t="str" cm="1">
        <f t="array" ref="M6685">_xlfn.IFS(NOT(ISERROR(VLOOKUP(Table5[[#This Row],[Section]],TB_notTB,1,FALSE))),"No",LEFT(Table5[[#This Row],[Section]],3)="ETB","PLS",LEFT(Table5[[#This Row],[Section]],1)="7","PDB",NOT(ISBLANK(Table5[[#This Row],[Section]])),"No")</f>
        <v>No</v>
      </c>
    </row>
    <row r="6686" spans="1:13" x14ac:dyDescent="0.25">
      <c r="A6686" s="126" t="s">
        <v>8830</v>
      </c>
      <c r="B6686" s="126" t="s">
        <v>3598</v>
      </c>
      <c r="C6686" s="126" t="s">
        <v>98</v>
      </c>
      <c r="D6686" s="127">
        <v>5.6429999999999998</v>
      </c>
      <c r="E6686" s="128">
        <v>290</v>
      </c>
      <c r="F6686" s="128">
        <v>290</v>
      </c>
      <c r="G6686" s="126" t="s">
        <v>13724</v>
      </c>
      <c r="H6686" s="126" t="s">
        <v>20207</v>
      </c>
      <c r="I6686" s="126" t="s">
        <v>22100</v>
      </c>
      <c r="J6686" s="126" t="s">
        <v>26244</v>
      </c>
      <c r="K6686" s="9">
        <f>_xlfn.IFNA(VLOOKUP(Table5[[#This Row],[Section]],SubSill_Tier,2,FALSE),0)</f>
        <v>0</v>
      </c>
      <c r="L6686" s="9" t="str">
        <f t="shared" si="113"/>
        <v/>
      </c>
      <c r="M6686" s="205" t="str" cm="1">
        <f t="array" ref="M6686">_xlfn.IFS(NOT(ISERROR(VLOOKUP(Table5[[#This Row],[Section]],TB_notTB,1,FALSE))),"No",LEFT(Table5[[#This Row],[Section]],3)="ETB","PLS",LEFT(Table5[[#This Row],[Section]],1)="7","PDB",NOT(ISBLANK(Table5[[#This Row],[Section]])),"No")</f>
        <v>No</v>
      </c>
    </row>
    <row r="6687" spans="1:13" x14ac:dyDescent="0.25">
      <c r="A6687" s="126" t="s">
        <v>8831</v>
      </c>
      <c r="B6687" s="126" t="s">
        <v>3598</v>
      </c>
      <c r="C6687" s="126" t="s">
        <v>98</v>
      </c>
      <c r="D6687" s="127">
        <v>2.476</v>
      </c>
      <c r="E6687" s="128">
        <v>311</v>
      </c>
      <c r="F6687" s="128">
        <v>311</v>
      </c>
      <c r="G6687" s="126" t="s">
        <v>13724</v>
      </c>
      <c r="H6687" s="126" t="s">
        <v>20186</v>
      </c>
      <c r="I6687" s="126" t="s">
        <v>22099</v>
      </c>
      <c r="J6687" s="126" t="s">
        <v>26234</v>
      </c>
      <c r="K6687" s="9">
        <f>_xlfn.IFNA(VLOOKUP(Table5[[#This Row],[Section]],SubSill_Tier,2,FALSE),0)</f>
        <v>0</v>
      </c>
      <c r="L6687" s="9" t="str">
        <f t="shared" si="113"/>
        <v/>
      </c>
      <c r="M6687" s="205" t="str" cm="1">
        <f t="array" ref="M6687">_xlfn.IFS(NOT(ISERROR(VLOOKUP(Table5[[#This Row],[Section]],TB_notTB,1,FALSE))),"No",LEFT(Table5[[#This Row],[Section]],3)="ETB","PLS",LEFT(Table5[[#This Row],[Section]],1)="7","PDB",NOT(ISBLANK(Table5[[#This Row],[Section]])),"No")</f>
        <v>No</v>
      </c>
    </row>
    <row r="6688" spans="1:13" x14ac:dyDescent="0.25">
      <c r="A6688" s="126" t="s">
        <v>8832</v>
      </c>
      <c r="B6688" s="126" t="s">
        <v>3598</v>
      </c>
      <c r="C6688" s="126" t="s">
        <v>98</v>
      </c>
      <c r="D6688" s="127">
        <v>3.569</v>
      </c>
      <c r="E6688" s="128">
        <v>523</v>
      </c>
      <c r="F6688" s="128">
        <v>523</v>
      </c>
      <c r="G6688" s="126" t="s">
        <v>13724</v>
      </c>
      <c r="H6688" s="126" t="s">
        <v>20182</v>
      </c>
      <c r="I6688" s="126" t="s">
        <v>22098</v>
      </c>
      <c r="J6688" s="126" t="s">
        <v>26234</v>
      </c>
      <c r="K6688" s="9">
        <f>_xlfn.IFNA(VLOOKUP(Table5[[#This Row],[Section]],SubSill_Tier,2,FALSE),0)</f>
        <v>0</v>
      </c>
      <c r="L6688" s="9" t="str">
        <f t="shared" si="113"/>
        <v/>
      </c>
      <c r="M6688" s="205" t="str" cm="1">
        <f t="array" ref="M6688">_xlfn.IFS(NOT(ISERROR(VLOOKUP(Table5[[#This Row],[Section]],TB_notTB,1,FALSE))),"No",LEFT(Table5[[#This Row],[Section]],3)="ETB","PLS",LEFT(Table5[[#This Row],[Section]],1)="7","PDB",NOT(ISBLANK(Table5[[#This Row],[Section]])),"No")</f>
        <v>No</v>
      </c>
    </row>
    <row r="6689" spans="1:13" x14ac:dyDescent="0.25">
      <c r="A6689" s="126" t="s">
        <v>8833</v>
      </c>
      <c r="B6689" s="126" t="s">
        <v>3598</v>
      </c>
      <c r="C6689" s="126" t="s">
        <v>98</v>
      </c>
      <c r="D6689" s="127">
        <v>1.8280000000000001</v>
      </c>
      <c r="E6689" s="128">
        <v>557</v>
      </c>
      <c r="F6689" s="128">
        <v>557</v>
      </c>
      <c r="G6689" s="126" t="s">
        <v>13724</v>
      </c>
      <c r="H6689" s="126" t="s">
        <v>20186</v>
      </c>
      <c r="I6689" s="126" t="s">
        <v>22099</v>
      </c>
      <c r="J6689" s="126" t="s">
        <v>26234</v>
      </c>
      <c r="K6689" s="9">
        <f>_xlfn.IFNA(VLOOKUP(Table5[[#This Row],[Section]],SubSill_Tier,2,FALSE),0)</f>
        <v>0</v>
      </c>
      <c r="L6689" s="9" t="str">
        <f t="shared" si="113"/>
        <v/>
      </c>
      <c r="M6689" s="205" t="str" cm="1">
        <f t="array" ref="M6689">_xlfn.IFS(NOT(ISERROR(VLOOKUP(Table5[[#This Row],[Section]],TB_notTB,1,FALSE))),"No",LEFT(Table5[[#This Row],[Section]],3)="ETB","PLS",LEFT(Table5[[#This Row],[Section]],1)="7","PDB",NOT(ISBLANK(Table5[[#This Row],[Section]])),"No")</f>
        <v>No</v>
      </c>
    </row>
    <row r="6690" spans="1:13" x14ac:dyDescent="0.25">
      <c r="A6690" s="126" t="s">
        <v>8834</v>
      </c>
      <c r="B6690" s="126" t="s">
        <v>12728</v>
      </c>
      <c r="C6690" s="126" t="s">
        <v>75</v>
      </c>
      <c r="D6690" s="127">
        <v>0.78</v>
      </c>
      <c r="E6690" s="128">
        <v>225</v>
      </c>
      <c r="F6690" s="128">
        <v>225</v>
      </c>
      <c r="G6690" s="126" t="s">
        <v>13724</v>
      </c>
      <c r="H6690" s="126" t="s">
        <v>21063</v>
      </c>
      <c r="I6690" s="126" t="s">
        <v>21064</v>
      </c>
      <c r="J6690" s="126" t="s">
        <v>26233</v>
      </c>
      <c r="K6690" s="9">
        <f>_xlfn.IFNA(VLOOKUP(Table5[[#This Row],[Section]],SubSill_Tier,2,FALSE),0)</f>
        <v>0</v>
      </c>
      <c r="L6690" s="9" t="str">
        <f t="shared" si="113"/>
        <v>Wall</v>
      </c>
      <c r="M6690" s="205" t="str" cm="1">
        <f t="array" ref="M6690">_xlfn.IFS(NOT(ISERROR(VLOOKUP(Table5[[#This Row],[Section]],TB_notTB,1,FALSE))),"No",LEFT(Table5[[#This Row],[Section]],3)="ETB","PLS",LEFT(Table5[[#This Row],[Section]],1)="7","PDB",NOT(ISBLANK(Table5[[#This Row],[Section]])),"No")</f>
        <v>No</v>
      </c>
    </row>
    <row r="6691" spans="1:13" x14ac:dyDescent="0.25">
      <c r="A6691" s="126" t="s">
        <v>8835</v>
      </c>
      <c r="B6691" s="126" t="s">
        <v>12729</v>
      </c>
      <c r="C6691" s="126" t="s">
        <v>75</v>
      </c>
      <c r="D6691" s="127">
        <v>1.212</v>
      </c>
      <c r="E6691" s="128">
        <v>360</v>
      </c>
      <c r="F6691" s="128">
        <v>360</v>
      </c>
      <c r="G6691" s="126" t="s">
        <v>13724</v>
      </c>
      <c r="H6691" s="126" t="s">
        <v>21063</v>
      </c>
      <c r="I6691" s="126" t="s">
        <v>21064</v>
      </c>
      <c r="J6691" s="126" t="s">
        <v>26233</v>
      </c>
      <c r="K6691" s="9">
        <f>_xlfn.IFNA(VLOOKUP(Table5[[#This Row],[Section]],SubSill_Tier,2,FALSE),0)</f>
        <v>0</v>
      </c>
      <c r="L6691" s="9" t="str">
        <f t="shared" si="113"/>
        <v>Wall</v>
      </c>
      <c r="M6691" s="205" t="str" cm="1">
        <f t="array" ref="M6691">_xlfn.IFS(NOT(ISERROR(VLOOKUP(Table5[[#This Row],[Section]],TB_notTB,1,FALSE))),"No",LEFT(Table5[[#This Row],[Section]],3)="ETB","PLS",LEFT(Table5[[#This Row],[Section]],1)="7","PDB",NOT(ISBLANK(Table5[[#This Row],[Section]])),"No")</f>
        <v>No</v>
      </c>
    </row>
    <row r="6692" spans="1:13" x14ac:dyDescent="0.25">
      <c r="A6692" s="126" t="s">
        <v>3030</v>
      </c>
      <c r="B6692" s="126" t="s">
        <v>17222</v>
      </c>
      <c r="C6692" s="126" t="s">
        <v>98</v>
      </c>
      <c r="D6692" s="127">
        <v>1.8440000000000001</v>
      </c>
      <c r="E6692" s="128">
        <v>605</v>
      </c>
      <c r="F6692" s="128">
        <v>162</v>
      </c>
      <c r="G6692" s="126" t="s">
        <v>13748</v>
      </c>
      <c r="H6692" s="126" t="s">
        <v>20246</v>
      </c>
      <c r="I6692" s="126" t="s">
        <v>20247</v>
      </c>
      <c r="J6692" s="126" t="s">
        <v>26241</v>
      </c>
      <c r="K6692" s="9">
        <f>_xlfn.IFNA(VLOOKUP(Table5[[#This Row],[Section]],SubSill_Tier,2,FALSE),0)</f>
        <v>0</v>
      </c>
      <c r="L6692" s="9" t="str">
        <f t="shared" si="113"/>
        <v/>
      </c>
      <c r="M6692" s="205" t="str" cm="1">
        <f t="array" ref="M6692">_xlfn.IFS(NOT(ISERROR(VLOOKUP(Table5[[#This Row],[Section]],TB_notTB,1,FALSE))),"No",LEFT(Table5[[#This Row],[Section]],3)="ETB","PLS",LEFT(Table5[[#This Row],[Section]],1)="7","PDB",NOT(ISBLANK(Table5[[#This Row],[Section]])),"No")</f>
        <v>No</v>
      </c>
    </row>
    <row r="6693" spans="1:13" x14ac:dyDescent="0.25">
      <c r="A6693" s="126" t="s">
        <v>3031</v>
      </c>
      <c r="B6693" s="126" t="s">
        <v>17222</v>
      </c>
      <c r="C6693" s="126" t="s">
        <v>98</v>
      </c>
      <c r="D6693" s="127">
        <v>1.5880000000000001</v>
      </c>
      <c r="E6693" s="128">
        <v>509</v>
      </c>
      <c r="F6693" s="128">
        <v>154</v>
      </c>
      <c r="G6693" s="126" t="s">
        <v>13778</v>
      </c>
      <c r="H6693" s="126" t="s">
        <v>20245</v>
      </c>
      <c r="I6693" s="126" t="s">
        <v>21158</v>
      </c>
      <c r="J6693" s="126" t="s">
        <v>26247</v>
      </c>
      <c r="K6693" s="9">
        <f>_xlfn.IFNA(VLOOKUP(Table5[[#This Row],[Section]],SubSill_Tier,2,FALSE),0)</f>
        <v>0</v>
      </c>
      <c r="L6693" s="9" t="str">
        <f t="shared" si="113"/>
        <v/>
      </c>
      <c r="M6693" s="205" t="str" cm="1">
        <f t="array" ref="M6693">_xlfn.IFS(NOT(ISERROR(VLOOKUP(Table5[[#This Row],[Section]],TB_notTB,1,FALSE))),"No",LEFT(Table5[[#This Row],[Section]],3)="ETB","PLS",LEFT(Table5[[#This Row],[Section]],1)="7","PDB",NOT(ISBLANK(Table5[[#This Row],[Section]])),"No")</f>
        <v>No</v>
      </c>
    </row>
    <row r="6694" spans="1:13" x14ac:dyDescent="0.25">
      <c r="A6694" s="126" t="s">
        <v>3032</v>
      </c>
      <c r="B6694" s="126" t="s">
        <v>17222</v>
      </c>
      <c r="C6694" s="126" t="s">
        <v>98</v>
      </c>
      <c r="D6694" s="127">
        <v>1.5609999999999999</v>
      </c>
      <c r="E6694" s="128">
        <v>486</v>
      </c>
      <c r="F6694" s="128">
        <v>200</v>
      </c>
      <c r="G6694" s="126" t="s">
        <v>13778</v>
      </c>
      <c r="H6694" s="126" t="s">
        <v>20245</v>
      </c>
      <c r="I6694" s="126" t="s">
        <v>21158</v>
      </c>
      <c r="J6694" s="126" t="s">
        <v>26247</v>
      </c>
      <c r="K6694" s="9">
        <f>_xlfn.IFNA(VLOOKUP(Table5[[#This Row],[Section]],SubSill_Tier,2,FALSE),0)</f>
        <v>0</v>
      </c>
      <c r="L6694" s="9" t="str">
        <f t="shared" si="113"/>
        <v/>
      </c>
      <c r="M6694" s="205" t="str" cm="1">
        <f t="array" ref="M6694">_xlfn.IFS(NOT(ISERROR(VLOOKUP(Table5[[#This Row],[Section]],TB_notTB,1,FALSE))),"No",LEFT(Table5[[#This Row],[Section]],3)="ETB","PLS",LEFT(Table5[[#This Row],[Section]],1)="7","PDB",NOT(ISBLANK(Table5[[#This Row],[Section]])),"No")</f>
        <v>No</v>
      </c>
    </row>
    <row r="6695" spans="1:13" x14ac:dyDescent="0.25">
      <c r="A6695" s="126" t="s">
        <v>8836</v>
      </c>
      <c r="B6695" s="126" t="s">
        <v>17222</v>
      </c>
      <c r="C6695" s="126" t="s">
        <v>98</v>
      </c>
      <c r="D6695" s="127">
        <v>5.3999999999999999E-2</v>
      </c>
      <c r="E6695" s="128">
        <v>100</v>
      </c>
      <c r="F6695" s="128">
        <v>100</v>
      </c>
      <c r="G6695" s="126" t="s">
        <v>13721</v>
      </c>
      <c r="H6695" s="126" t="s">
        <v>20121</v>
      </c>
      <c r="I6695" s="126" t="s">
        <v>20122</v>
      </c>
      <c r="J6695" s="126" t="s">
        <v>26234</v>
      </c>
      <c r="K6695" s="9">
        <f>_xlfn.IFNA(VLOOKUP(Table5[[#This Row],[Section]],SubSill_Tier,2,FALSE),0)</f>
        <v>0</v>
      </c>
      <c r="L6695" s="9" t="str">
        <f t="shared" si="113"/>
        <v/>
      </c>
      <c r="M6695" s="205" t="str" cm="1">
        <f t="array" ref="M6695">_xlfn.IFS(NOT(ISERROR(VLOOKUP(Table5[[#This Row],[Section]],TB_notTB,1,FALSE))),"No",LEFT(Table5[[#This Row],[Section]],3)="ETB","PLS",LEFT(Table5[[#This Row],[Section]],1)="7","PDB",NOT(ISBLANK(Table5[[#This Row],[Section]])),"No")</f>
        <v>No</v>
      </c>
    </row>
    <row r="6696" spans="1:13" x14ac:dyDescent="0.25">
      <c r="A6696" s="126" t="s">
        <v>8837</v>
      </c>
      <c r="B6696" s="126" t="s">
        <v>17222</v>
      </c>
      <c r="C6696" s="126" t="s">
        <v>98</v>
      </c>
      <c r="D6696" s="127">
        <v>0.45400000000000001</v>
      </c>
      <c r="E6696" s="128">
        <v>282</v>
      </c>
      <c r="F6696" s="128">
        <v>282</v>
      </c>
      <c r="G6696" s="126" t="s">
        <v>13721</v>
      </c>
      <c r="H6696" s="126" t="s">
        <v>20121</v>
      </c>
      <c r="I6696" s="126" t="s">
        <v>20122</v>
      </c>
      <c r="J6696" s="126" t="s">
        <v>26234</v>
      </c>
      <c r="K6696" s="9">
        <f>_xlfn.IFNA(VLOOKUP(Table5[[#This Row],[Section]],SubSill_Tier,2,FALSE),0)</f>
        <v>0</v>
      </c>
      <c r="L6696" s="9" t="str">
        <f t="shared" si="113"/>
        <v/>
      </c>
      <c r="M6696" s="205" t="str" cm="1">
        <f t="array" ref="M6696">_xlfn.IFS(NOT(ISERROR(VLOOKUP(Table5[[#This Row],[Section]],TB_notTB,1,FALSE))),"No",LEFT(Table5[[#This Row],[Section]],3)="ETB","PLS",LEFT(Table5[[#This Row],[Section]],1)="7","PDB",NOT(ISBLANK(Table5[[#This Row],[Section]])),"No")</f>
        <v>No</v>
      </c>
    </row>
    <row r="6697" spans="1:13" x14ac:dyDescent="0.25">
      <c r="A6697" s="126" t="s">
        <v>3033</v>
      </c>
      <c r="B6697" s="126" t="s">
        <v>29517</v>
      </c>
      <c r="C6697" s="126" t="s">
        <v>75</v>
      </c>
      <c r="D6697" s="127">
        <v>0.42699999999999999</v>
      </c>
      <c r="E6697" s="128">
        <v>177</v>
      </c>
      <c r="F6697" s="128">
        <v>100</v>
      </c>
      <c r="G6697" s="126" t="s">
        <v>13799</v>
      </c>
      <c r="H6697" s="126" t="s">
        <v>20357</v>
      </c>
      <c r="I6697" s="126" t="s">
        <v>21255</v>
      </c>
      <c r="J6697" s="126" t="s">
        <v>26241</v>
      </c>
      <c r="K6697" s="9">
        <f>_xlfn.IFNA(VLOOKUP(Table5[[#This Row],[Section]],SubSill_Tier,2,FALSE),0)</f>
        <v>0</v>
      </c>
      <c r="L6697" s="9" t="str">
        <f t="shared" si="113"/>
        <v/>
      </c>
      <c r="M6697" s="205" t="str" cm="1">
        <f t="array" ref="M6697">_xlfn.IFS(NOT(ISERROR(VLOOKUP(Table5[[#This Row],[Section]],TB_notTB,1,FALSE))),"No",LEFT(Table5[[#This Row],[Section]],3)="ETB","PLS",LEFT(Table5[[#This Row],[Section]],1)="7","PDB",NOT(ISBLANK(Table5[[#This Row],[Section]])),"No")</f>
        <v>No</v>
      </c>
    </row>
    <row r="6698" spans="1:13" x14ac:dyDescent="0.25">
      <c r="A6698" s="126" t="s">
        <v>3034</v>
      </c>
      <c r="B6698" s="126" t="s">
        <v>3035</v>
      </c>
      <c r="C6698" s="126" t="s">
        <v>75</v>
      </c>
      <c r="D6698" s="127">
        <v>1.9490000000000001</v>
      </c>
      <c r="E6698" s="128">
        <v>480</v>
      </c>
      <c r="F6698" s="128">
        <v>110</v>
      </c>
      <c r="G6698" s="126" t="s">
        <v>13799</v>
      </c>
      <c r="H6698" s="126" t="s">
        <v>20357</v>
      </c>
      <c r="I6698" s="126" t="s">
        <v>21255</v>
      </c>
      <c r="J6698" s="126" t="s">
        <v>26241</v>
      </c>
      <c r="K6698" s="9">
        <f>_xlfn.IFNA(VLOOKUP(Table5[[#This Row],[Section]],SubSill_Tier,2,FALSE),0)</f>
        <v>0</v>
      </c>
      <c r="L6698" s="9" t="str">
        <f t="shared" si="113"/>
        <v/>
      </c>
      <c r="M6698" s="205" t="str" cm="1">
        <f t="array" ref="M6698">_xlfn.IFS(NOT(ISERROR(VLOOKUP(Table5[[#This Row],[Section]],TB_notTB,1,FALSE))),"No",LEFT(Table5[[#This Row],[Section]],3)="ETB","PLS",LEFT(Table5[[#This Row],[Section]],1)="7","PDB",NOT(ISBLANK(Table5[[#This Row],[Section]])),"No")</f>
        <v>No</v>
      </c>
    </row>
    <row r="6699" spans="1:13" x14ac:dyDescent="0.25">
      <c r="A6699" s="126" t="s">
        <v>3036</v>
      </c>
      <c r="B6699" s="126" t="s">
        <v>17222</v>
      </c>
      <c r="C6699" s="126" t="s">
        <v>98</v>
      </c>
      <c r="D6699" s="127">
        <v>1.86</v>
      </c>
      <c r="E6699" s="128">
        <v>468</v>
      </c>
      <c r="F6699" s="128">
        <v>166</v>
      </c>
      <c r="G6699" s="126" t="s">
        <v>13748</v>
      </c>
      <c r="H6699" s="126" t="s">
        <v>20246</v>
      </c>
      <c r="I6699" s="126" t="s">
        <v>20247</v>
      </c>
      <c r="J6699" s="126" t="s">
        <v>26241</v>
      </c>
      <c r="K6699" s="9">
        <f>_xlfn.IFNA(VLOOKUP(Table5[[#This Row],[Section]],SubSill_Tier,2,FALSE),0)</f>
        <v>0</v>
      </c>
      <c r="L6699" s="9" t="str">
        <f t="shared" si="113"/>
        <v/>
      </c>
      <c r="M6699" s="205" t="str" cm="1">
        <f t="array" ref="M6699">_xlfn.IFS(NOT(ISERROR(VLOOKUP(Table5[[#This Row],[Section]],TB_notTB,1,FALSE))),"No",LEFT(Table5[[#This Row],[Section]],3)="ETB","PLS",LEFT(Table5[[#This Row],[Section]],1)="7","PDB",NOT(ISBLANK(Table5[[#This Row],[Section]])),"No")</f>
        <v>No</v>
      </c>
    </row>
    <row r="6700" spans="1:13" x14ac:dyDescent="0.25">
      <c r="A6700" s="126" t="s">
        <v>3037</v>
      </c>
      <c r="B6700" s="126" t="s">
        <v>17222</v>
      </c>
      <c r="C6700" s="126" t="s">
        <v>98</v>
      </c>
      <c r="D6700" s="127">
        <v>3.0379999999999998</v>
      </c>
      <c r="E6700" s="128">
        <v>555</v>
      </c>
      <c r="F6700" s="128">
        <v>272</v>
      </c>
      <c r="G6700" s="126" t="s">
        <v>13754</v>
      </c>
      <c r="H6700" s="126" t="s">
        <v>20175</v>
      </c>
      <c r="I6700" s="126" t="s">
        <v>20176</v>
      </c>
      <c r="J6700" s="126" t="s">
        <v>26332</v>
      </c>
      <c r="K6700" s="9">
        <f>_xlfn.IFNA(VLOOKUP(Table5[[#This Row],[Section]],SubSill_Tier,2,FALSE),0)</f>
        <v>0</v>
      </c>
      <c r="L6700" s="9" t="str">
        <f t="shared" si="113"/>
        <v/>
      </c>
      <c r="M6700" s="205" t="str" cm="1">
        <f t="array" ref="M6700">_xlfn.IFS(NOT(ISERROR(VLOOKUP(Table5[[#This Row],[Section]],TB_notTB,1,FALSE))),"No",LEFT(Table5[[#This Row],[Section]],3)="ETB","PLS",LEFT(Table5[[#This Row],[Section]],1)="7","PDB",NOT(ISBLANK(Table5[[#This Row],[Section]])),"No")</f>
        <v>No</v>
      </c>
    </row>
    <row r="6701" spans="1:13" x14ac:dyDescent="0.25">
      <c r="A6701" s="126" t="s">
        <v>3038</v>
      </c>
      <c r="B6701" s="126" t="s">
        <v>17222</v>
      </c>
      <c r="C6701" s="126" t="s">
        <v>98</v>
      </c>
      <c r="D6701" s="127">
        <v>1.871</v>
      </c>
      <c r="E6701" s="128">
        <v>546</v>
      </c>
      <c r="F6701" s="128">
        <v>115</v>
      </c>
      <c r="G6701" s="126" t="s">
        <v>13730</v>
      </c>
      <c r="H6701" s="126" t="s">
        <v>20139</v>
      </c>
      <c r="I6701" s="126" t="s">
        <v>20140</v>
      </c>
      <c r="J6701" s="126" t="s">
        <v>26243</v>
      </c>
      <c r="K6701" s="9">
        <f>_xlfn.IFNA(VLOOKUP(Table5[[#This Row],[Section]],SubSill_Tier,2,FALSE),0)</f>
        <v>0</v>
      </c>
      <c r="L6701" s="9" t="str">
        <f t="shared" si="113"/>
        <v/>
      </c>
      <c r="M6701" s="205" t="str" cm="1">
        <f t="array" ref="M6701">_xlfn.IFS(NOT(ISERROR(VLOOKUP(Table5[[#This Row],[Section]],TB_notTB,1,FALSE))),"No",LEFT(Table5[[#This Row],[Section]],3)="ETB","PLS",LEFT(Table5[[#This Row],[Section]],1)="7","PDB",NOT(ISBLANK(Table5[[#This Row],[Section]])),"No")</f>
        <v>No</v>
      </c>
    </row>
    <row r="6702" spans="1:13" x14ac:dyDescent="0.25">
      <c r="A6702" s="126" t="s">
        <v>3039</v>
      </c>
      <c r="B6702" s="126" t="s">
        <v>12421</v>
      </c>
      <c r="C6702" s="126" t="s">
        <v>75</v>
      </c>
      <c r="D6702" s="127">
        <v>0.58599999999999997</v>
      </c>
      <c r="E6702" s="128">
        <v>258</v>
      </c>
      <c r="F6702" s="128">
        <v>182</v>
      </c>
      <c r="G6702" s="126" t="s">
        <v>21114</v>
      </c>
      <c r="H6702" s="126" t="s">
        <v>21115</v>
      </c>
      <c r="I6702" s="126" t="s">
        <v>21116</v>
      </c>
      <c r="J6702" s="126" t="s">
        <v>26362</v>
      </c>
      <c r="K6702" s="9">
        <f>_xlfn.IFNA(VLOOKUP(Table5[[#This Row],[Section]],SubSill_Tier,2,FALSE),0)</f>
        <v>0</v>
      </c>
      <c r="L6702" s="9" t="str">
        <f t="shared" si="113"/>
        <v/>
      </c>
      <c r="M6702" s="205" t="str" cm="1">
        <f t="array" ref="M6702">_xlfn.IFS(NOT(ISERROR(VLOOKUP(Table5[[#This Row],[Section]],TB_notTB,1,FALSE))),"No",LEFT(Table5[[#This Row],[Section]],3)="ETB","PLS",LEFT(Table5[[#This Row],[Section]],1)="7","PDB",NOT(ISBLANK(Table5[[#This Row],[Section]])),"No")</f>
        <v>No</v>
      </c>
    </row>
    <row r="6703" spans="1:13" x14ac:dyDescent="0.25">
      <c r="A6703" s="126" t="s">
        <v>8838</v>
      </c>
      <c r="B6703" s="126" t="s">
        <v>17222</v>
      </c>
      <c r="C6703" s="126" t="s">
        <v>75</v>
      </c>
      <c r="D6703" s="127">
        <v>0.23</v>
      </c>
      <c r="E6703" s="128">
        <v>116</v>
      </c>
      <c r="F6703" s="128">
        <v>116</v>
      </c>
      <c r="G6703" s="126" t="s">
        <v>13719</v>
      </c>
      <c r="H6703" s="126" t="s">
        <v>20128</v>
      </c>
      <c r="I6703" s="126" t="s">
        <v>20129</v>
      </c>
      <c r="J6703" s="126" t="s">
        <v>26236</v>
      </c>
      <c r="K6703" s="9">
        <f>_xlfn.IFNA(VLOOKUP(Table5[[#This Row],[Section]],SubSill_Tier,2,FALSE),0)</f>
        <v>0</v>
      </c>
      <c r="L6703" s="9" t="str">
        <f t="shared" si="113"/>
        <v/>
      </c>
      <c r="M6703" s="205" t="str" cm="1">
        <f t="array" ref="M6703">_xlfn.IFS(NOT(ISERROR(VLOOKUP(Table5[[#This Row],[Section]],TB_notTB,1,FALSE))),"No",LEFT(Table5[[#This Row],[Section]],3)="ETB","PLS",LEFT(Table5[[#This Row],[Section]],1)="7","PDB",NOT(ISBLANK(Table5[[#This Row],[Section]])),"No")</f>
        <v>No</v>
      </c>
    </row>
    <row r="6704" spans="1:13" x14ac:dyDescent="0.25">
      <c r="A6704" s="126" t="s">
        <v>3040</v>
      </c>
      <c r="B6704" s="126" t="s">
        <v>17222</v>
      </c>
      <c r="C6704" s="126" t="s">
        <v>98</v>
      </c>
      <c r="D6704" s="127">
        <v>0.44600000000000001</v>
      </c>
      <c r="E6704" s="128">
        <v>287</v>
      </c>
      <c r="F6704" s="128">
        <v>287</v>
      </c>
      <c r="G6704" s="126" t="s">
        <v>13754</v>
      </c>
      <c r="H6704" s="126" t="s">
        <v>20175</v>
      </c>
      <c r="I6704" s="126" t="s">
        <v>20176</v>
      </c>
      <c r="J6704" s="126" t="s">
        <v>26241</v>
      </c>
      <c r="K6704" s="9">
        <f>_xlfn.IFNA(VLOOKUP(Table5[[#This Row],[Section]],SubSill_Tier,2,FALSE),0)</f>
        <v>0</v>
      </c>
      <c r="L6704" s="9" t="str">
        <f t="shared" si="113"/>
        <v/>
      </c>
      <c r="M6704" s="205" t="str" cm="1">
        <f t="array" ref="M6704">_xlfn.IFS(NOT(ISERROR(VLOOKUP(Table5[[#This Row],[Section]],TB_notTB,1,FALSE))),"No",LEFT(Table5[[#This Row],[Section]],3)="ETB","PLS",LEFT(Table5[[#This Row],[Section]],1)="7","PDB",NOT(ISBLANK(Table5[[#This Row],[Section]])),"No")</f>
        <v>No</v>
      </c>
    </row>
    <row r="6705" spans="1:13" x14ac:dyDescent="0.25">
      <c r="A6705" s="126" t="s">
        <v>3041</v>
      </c>
      <c r="B6705" s="126" t="s">
        <v>17222</v>
      </c>
      <c r="C6705" s="126" t="s">
        <v>98</v>
      </c>
      <c r="D6705" s="127">
        <v>0.96699999999999997</v>
      </c>
      <c r="E6705" s="128">
        <v>409</v>
      </c>
      <c r="F6705" s="128">
        <v>187</v>
      </c>
      <c r="G6705" s="126" t="s">
        <v>13736</v>
      </c>
      <c r="H6705" s="126" t="s">
        <v>20148</v>
      </c>
      <c r="I6705" s="126" t="s">
        <v>21073</v>
      </c>
      <c r="J6705" s="126" t="s">
        <v>26232</v>
      </c>
      <c r="K6705" s="9">
        <f>_xlfn.IFNA(VLOOKUP(Table5[[#This Row],[Section]],SubSill_Tier,2,FALSE),0)</f>
        <v>0</v>
      </c>
      <c r="L6705" s="9" t="str">
        <f t="shared" si="113"/>
        <v/>
      </c>
      <c r="M6705" s="205" t="str" cm="1">
        <f t="array" ref="M6705">_xlfn.IFS(NOT(ISERROR(VLOOKUP(Table5[[#This Row],[Section]],TB_notTB,1,FALSE))),"No",LEFT(Table5[[#This Row],[Section]],3)="ETB","PLS",LEFT(Table5[[#This Row],[Section]],1)="7","PDB",NOT(ISBLANK(Table5[[#This Row],[Section]])),"No")</f>
        <v>No</v>
      </c>
    </row>
    <row r="6706" spans="1:13" x14ac:dyDescent="0.25">
      <c r="A6706" s="126" t="s">
        <v>8839</v>
      </c>
      <c r="B6706" s="126" t="s">
        <v>3598</v>
      </c>
      <c r="C6706" s="126" t="s">
        <v>98</v>
      </c>
      <c r="D6706" s="127">
        <v>3.04</v>
      </c>
      <c r="E6706" s="128">
        <v>594</v>
      </c>
      <c r="F6706" s="128">
        <v>594</v>
      </c>
      <c r="G6706" s="126" t="s">
        <v>13724</v>
      </c>
      <c r="H6706" s="126" t="s">
        <v>20182</v>
      </c>
      <c r="I6706" s="126" t="s">
        <v>22098</v>
      </c>
      <c r="J6706" s="126" t="s">
        <v>26234</v>
      </c>
      <c r="K6706" s="9">
        <f>_xlfn.IFNA(VLOOKUP(Table5[[#This Row],[Section]],SubSill_Tier,2,FALSE),0)</f>
        <v>0</v>
      </c>
      <c r="L6706" s="9" t="str">
        <f t="shared" si="113"/>
        <v/>
      </c>
      <c r="M6706" s="205" t="str" cm="1">
        <f t="array" ref="M6706">_xlfn.IFS(NOT(ISERROR(VLOOKUP(Table5[[#This Row],[Section]],TB_notTB,1,FALSE))),"No",LEFT(Table5[[#This Row],[Section]],3)="ETB","PLS",LEFT(Table5[[#This Row],[Section]],1)="7","PDB",NOT(ISBLANK(Table5[[#This Row],[Section]])),"No")</f>
        <v>No</v>
      </c>
    </row>
    <row r="6707" spans="1:13" x14ac:dyDescent="0.25">
      <c r="A6707" s="126" t="s">
        <v>8840</v>
      </c>
      <c r="B6707" s="126" t="s">
        <v>9146</v>
      </c>
      <c r="C6707" s="126" t="s">
        <v>75</v>
      </c>
      <c r="D6707" s="127">
        <v>1.3959999999999999</v>
      </c>
      <c r="E6707" s="128">
        <v>414</v>
      </c>
      <c r="F6707" s="128">
        <v>414</v>
      </c>
      <c r="G6707" s="126" t="s">
        <v>13724</v>
      </c>
      <c r="H6707" s="126" t="s">
        <v>21063</v>
      </c>
      <c r="I6707" s="126" t="s">
        <v>21064</v>
      </c>
      <c r="J6707" s="126" t="s">
        <v>26233</v>
      </c>
      <c r="K6707" s="9">
        <f>_xlfn.IFNA(VLOOKUP(Table5[[#This Row],[Section]],SubSill_Tier,2,FALSE),0)</f>
        <v>0</v>
      </c>
      <c r="L6707" s="9" t="str">
        <f t="shared" si="113"/>
        <v>Wall</v>
      </c>
      <c r="M6707" s="205" t="str" cm="1">
        <f t="array" ref="M6707">_xlfn.IFS(NOT(ISERROR(VLOOKUP(Table5[[#This Row],[Section]],TB_notTB,1,FALSE))),"No",LEFT(Table5[[#This Row],[Section]],3)="ETB","PLS",LEFT(Table5[[#This Row],[Section]],1)="7","PDB",NOT(ISBLANK(Table5[[#This Row],[Section]])),"No")</f>
        <v>No</v>
      </c>
    </row>
    <row r="6708" spans="1:13" x14ac:dyDescent="0.25">
      <c r="A6708" s="126" t="s">
        <v>3042</v>
      </c>
      <c r="B6708" s="126" t="s">
        <v>17222</v>
      </c>
      <c r="C6708" s="126" t="s">
        <v>98</v>
      </c>
      <c r="D6708" s="127">
        <v>0.17</v>
      </c>
      <c r="E6708" s="128">
        <v>110</v>
      </c>
      <c r="F6708" s="128">
        <v>100</v>
      </c>
      <c r="G6708" s="126" t="s">
        <v>13730</v>
      </c>
      <c r="H6708" s="126" t="s">
        <v>20139</v>
      </c>
      <c r="I6708" s="126" t="s">
        <v>20140</v>
      </c>
      <c r="J6708" s="126" t="s">
        <v>26243</v>
      </c>
      <c r="K6708" s="9">
        <f>_xlfn.IFNA(VLOOKUP(Table5[[#This Row],[Section]],SubSill_Tier,2,FALSE),0)</f>
        <v>0</v>
      </c>
      <c r="L6708" s="9" t="str">
        <f t="shared" si="113"/>
        <v/>
      </c>
      <c r="M6708" s="205" t="str" cm="1">
        <f t="array" ref="M6708">_xlfn.IFS(NOT(ISERROR(VLOOKUP(Table5[[#This Row],[Section]],TB_notTB,1,FALSE))),"No",LEFT(Table5[[#This Row],[Section]],3)="ETB","PLS",LEFT(Table5[[#This Row],[Section]],1)="7","PDB",NOT(ISBLANK(Table5[[#This Row],[Section]])),"No")</f>
        <v>No</v>
      </c>
    </row>
    <row r="6709" spans="1:13" x14ac:dyDescent="0.25">
      <c r="A6709" s="126" t="s">
        <v>3043</v>
      </c>
      <c r="B6709" s="126" t="s">
        <v>17222</v>
      </c>
      <c r="C6709" s="126" t="s">
        <v>98</v>
      </c>
      <c r="D6709" s="127">
        <v>0.84499999999999997</v>
      </c>
      <c r="E6709" s="128">
        <v>400</v>
      </c>
      <c r="F6709" s="128">
        <v>186</v>
      </c>
      <c r="G6709" s="126" t="s">
        <v>13754</v>
      </c>
      <c r="H6709" s="126" t="s">
        <v>20175</v>
      </c>
      <c r="I6709" s="126" t="s">
        <v>20176</v>
      </c>
      <c r="J6709" s="126" t="s">
        <v>26241</v>
      </c>
      <c r="K6709" s="9">
        <f>_xlfn.IFNA(VLOOKUP(Table5[[#This Row],[Section]],SubSill_Tier,2,FALSE),0)</f>
        <v>0</v>
      </c>
      <c r="L6709" s="9" t="str">
        <f t="shared" si="113"/>
        <v/>
      </c>
      <c r="M6709" s="205" t="str" cm="1">
        <f t="array" ref="M6709">_xlfn.IFS(NOT(ISERROR(VLOOKUP(Table5[[#This Row],[Section]],TB_notTB,1,FALSE))),"No",LEFT(Table5[[#This Row],[Section]],3)="ETB","PLS",LEFT(Table5[[#This Row],[Section]],1)="7","PDB",NOT(ISBLANK(Table5[[#This Row],[Section]])),"No")</f>
        <v>No</v>
      </c>
    </row>
    <row r="6710" spans="1:13" x14ac:dyDescent="0.25">
      <c r="A6710" s="126" t="s">
        <v>3044</v>
      </c>
      <c r="B6710" s="126" t="s">
        <v>17222</v>
      </c>
      <c r="C6710" s="126" t="s">
        <v>98</v>
      </c>
      <c r="D6710" s="127">
        <v>0.51600000000000001</v>
      </c>
      <c r="E6710" s="128">
        <v>295</v>
      </c>
      <c r="F6710" s="128">
        <v>128</v>
      </c>
      <c r="G6710" s="126" t="s">
        <v>13754</v>
      </c>
      <c r="H6710" s="126" t="s">
        <v>20175</v>
      </c>
      <c r="I6710" s="126" t="s">
        <v>20176</v>
      </c>
      <c r="J6710" s="126" t="s">
        <v>26241</v>
      </c>
      <c r="K6710" s="9">
        <f>_xlfn.IFNA(VLOOKUP(Table5[[#This Row],[Section]],SubSill_Tier,2,FALSE),0)</f>
        <v>0</v>
      </c>
      <c r="L6710" s="9" t="str">
        <f t="shared" si="113"/>
        <v/>
      </c>
      <c r="M6710" s="205" t="str" cm="1">
        <f t="array" ref="M6710">_xlfn.IFS(NOT(ISERROR(VLOOKUP(Table5[[#This Row],[Section]],TB_notTB,1,FALSE))),"No",LEFT(Table5[[#This Row],[Section]],3)="ETB","PLS",LEFT(Table5[[#This Row],[Section]],1)="7","PDB",NOT(ISBLANK(Table5[[#This Row],[Section]])),"No")</f>
        <v>No</v>
      </c>
    </row>
    <row r="6711" spans="1:13" x14ac:dyDescent="0.25">
      <c r="A6711" s="126" t="s">
        <v>3045</v>
      </c>
      <c r="B6711" s="126" t="s">
        <v>17222</v>
      </c>
      <c r="C6711" s="126" t="s">
        <v>98</v>
      </c>
      <c r="D6711" s="127">
        <v>0.57499999999999996</v>
      </c>
      <c r="E6711" s="128">
        <v>315</v>
      </c>
      <c r="F6711" s="128">
        <v>131</v>
      </c>
      <c r="G6711" s="126" t="s">
        <v>13754</v>
      </c>
      <c r="H6711" s="126" t="s">
        <v>20175</v>
      </c>
      <c r="I6711" s="126" t="s">
        <v>20176</v>
      </c>
      <c r="J6711" s="126" t="s">
        <v>26241</v>
      </c>
      <c r="K6711" s="9">
        <f>_xlfn.IFNA(VLOOKUP(Table5[[#This Row],[Section]],SubSill_Tier,2,FALSE),0)</f>
        <v>0</v>
      </c>
      <c r="L6711" s="9" t="str">
        <f t="shared" si="113"/>
        <v/>
      </c>
      <c r="M6711" s="205" t="str" cm="1">
        <f t="array" ref="M6711">_xlfn.IFS(NOT(ISERROR(VLOOKUP(Table5[[#This Row],[Section]],TB_notTB,1,FALSE))),"No",LEFT(Table5[[#This Row],[Section]],3)="ETB","PLS",LEFT(Table5[[#This Row],[Section]],1)="7","PDB",NOT(ISBLANK(Table5[[#This Row],[Section]])),"No")</f>
        <v>No</v>
      </c>
    </row>
    <row r="6712" spans="1:13" x14ac:dyDescent="0.25">
      <c r="A6712" s="126" t="s">
        <v>8841</v>
      </c>
      <c r="B6712" s="126" t="s">
        <v>17222</v>
      </c>
      <c r="C6712" s="126" t="s">
        <v>98</v>
      </c>
      <c r="D6712" s="127">
        <v>2.1440000000000001</v>
      </c>
      <c r="E6712" s="128">
        <v>562</v>
      </c>
      <c r="F6712" s="128">
        <v>562</v>
      </c>
      <c r="G6712" s="126" t="s">
        <v>13721</v>
      </c>
      <c r="H6712" s="126" t="s">
        <v>20121</v>
      </c>
      <c r="I6712" s="126" t="s">
        <v>20122</v>
      </c>
      <c r="J6712" s="126" t="s">
        <v>26234</v>
      </c>
      <c r="K6712" s="9">
        <f>_xlfn.IFNA(VLOOKUP(Table5[[#This Row],[Section]],SubSill_Tier,2,FALSE),0)</f>
        <v>0</v>
      </c>
      <c r="L6712" s="9" t="str">
        <f t="shared" si="113"/>
        <v/>
      </c>
      <c r="M6712" s="205" t="str" cm="1">
        <f t="array" ref="M6712">_xlfn.IFS(NOT(ISERROR(VLOOKUP(Table5[[#This Row],[Section]],TB_notTB,1,FALSE))),"No",LEFT(Table5[[#This Row],[Section]],3)="ETB","PLS",LEFT(Table5[[#This Row],[Section]],1)="7","PDB",NOT(ISBLANK(Table5[[#This Row],[Section]])),"No")</f>
        <v>No</v>
      </c>
    </row>
    <row r="6713" spans="1:13" x14ac:dyDescent="0.25">
      <c r="A6713" s="126" t="s">
        <v>8842</v>
      </c>
      <c r="B6713" s="126" t="s">
        <v>17222</v>
      </c>
      <c r="C6713" s="126" t="s">
        <v>98</v>
      </c>
      <c r="D6713" s="127">
        <v>0.67200000000000004</v>
      </c>
      <c r="E6713" s="128">
        <v>191</v>
      </c>
      <c r="F6713" s="128">
        <v>191</v>
      </c>
      <c r="G6713" s="126" t="s">
        <v>13721</v>
      </c>
      <c r="H6713" s="126" t="s">
        <v>20121</v>
      </c>
      <c r="I6713" s="126" t="s">
        <v>20122</v>
      </c>
      <c r="J6713" s="126" t="s">
        <v>26234</v>
      </c>
      <c r="K6713" s="9">
        <f>_xlfn.IFNA(VLOOKUP(Table5[[#This Row],[Section]],SubSill_Tier,2,FALSE),0)</f>
        <v>0</v>
      </c>
      <c r="L6713" s="9" t="str">
        <f t="shared" si="113"/>
        <v/>
      </c>
      <c r="M6713" s="205" t="str" cm="1">
        <f t="array" ref="M6713">_xlfn.IFS(NOT(ISERROR(VLOOKUP(Table5[[#This Row],[Section]],TB_notTB,1,FALSE))),"No",LEFT(Table5[[#This Row],[Section]],3)="ETB","PLS",LEFT(Table5[[#This Row],[Section]],1)="7","PDB",NOT(ISBLANK(Table5[[#This Row],[Section]])),"No")</f>
        <v>No</v>
      </c>
    </row>
    <row r="6714" spans="1:13" x14ac:dyDescent="0.25">
      <c r="A6714" s="126" t="s">
        <v>3046</v>
      </c>
      <c r="B6714" s="126" t="s">
        <v>17222</v>
      </c>
      <c r="C6714" s="126" t="s">
        <v>75</v>
      </c>
      <c r="D6714" s="127">
        <v>0.82399999999999995</v>
      </c>
      <c r="E6714" s="128">
        <v>104</v>
      </c>
      <c r="F6714" s="128">
        <v>104</v>
      </c>
      <c r="G6714" s="126" t="s">
        <v>13712</v>
      </c>
      <c r="H6714" s="126" t="s">
        <v>20120</v>
      </c>
      <c r="I6714" s="126" t="s">
        <v>21055</v>
      </c>
      <c r="J6714" s="126" t="s">
        <v>26232</v>
      </c>
      <c r="K6714" s="9">
        <f>_xlfn.IFNA(VLOOKUP(Table5[[#This Row],[Section]],SubSill_Tier,2,FALSE),0)</f>
        <v>0</v>
      </c>
      <c r="L6714" s="9" t="str">
        <f t="shared" si="113"/>
        <v/>
      </c>
      <c r="M6714" s="205" t="str" cm="1">
        <f t="array" ref="M6714">_xlfn.IFS(NOT(ISERROR(VLOOKUP(Table5[[#This Row],[Section]],TB_notTB,1,FALSE))),"No",LEFT(Table5[[#This Row],[Section]],3)="ETB","PLS",LEFT(Table5[[#This Row],[Section]],1)="7","PDB",NOT(ISBLANK(Table5[[#This Row],[Section]])),"No")</f>
        <v>No</v>
      </c>
    </row>
    <row r="6715" spans="1:13" x14ac:dyDescent="0.25">
      <c r="A6715" s="126" t="s">
        <v>3047</v>
      </c>
      <c r="B6715" s="126" t="s">
        <v>17222</v>
      </c>
      <c r="C6715" s="126" t="s">
        <v>98</v>
      </c>
      <c r="D6715" s="127">
        <v>0.72099999999999997</v>
      </c>
      <c r="E6715" s="128">
        <v>279</v>
      </c>
      <c r="F6715" s="128">
        <v>110</v>
      </c>
      <c r="G6715" s="126" t="s">
        <v>13711</v>
      </c>
      <c r="H6715" s="126" t="s">
        <v>20119</v>
      </c>
      <c r="I6715" s="126" t="s">
        <v>21054</v>
      </c>
      <c r="J6715" s="126" t="s">
        <v>26232</v>
      </c>
      <c r="K6715" s="9">
        <f>_xlfn.IFNA(VLOOKUP(Table5[[#This Row],[Section]],SubSill_Tier,2,FALSE),0)</f>
        <v>0</v>
      </c>
      <c r="L6715" s="9" t="str">
        <f t="shared" si="113"/>
        <v/>
      </c>
      <c r="M6715" s="205" t="str" cm="1">
        <f t="array" ref="M6715">_xlfn.IFS(NOT(ISERROR(VLOOKUP(Table5[[#This Row],[Section]],TB_notTB,1,FALSE))),"No",LEFT(Table5[[#This Row],[Section]],3)="ETB","PLS",LEFT(Table5[[#This Row],[Section]],1)="7","PDB",NOT(ISBLANK(Table5[[#This Row],[Section]])),"No")</f>
        <v>No</v>
      </c>
    </row>
    <row r="6716" spans="1:13" x14ac:dyDescent="0.25">
      <c r="A6716" s="126" t="s">
        <v>3048</v>
      </c>
      <c r="B6716" s="126" t="s">
        <v>17222</v>
      </c>
      <c r="C6716" s="126" t="s">
        <v>98</v>
      </c>
      <c r="D6716" s="127">
        <v>0.51</v>
      </c>
      <c r="E6716" s="128">
        <v>186</v>
      </c>
      <c r="F6716" s="128">
        <v>100</v>
      </c>
      <c r="G6716" s="126" t="s">
        <v>13711</v>
      </c>
      <c r="H6716" s="126" t="s">
        <v>20119</v>
      </c>
      <c r="I6716" s="126" t="s">
        <v>21054</v>
      </c>
      <c r="J6716" s="126" t="s">
        <v>26232</v>
      </c>
      <c r="K6716" s="9">
        <f>_xlfn.IFNA(VLOOKUP(Table5[[#This Row],[Section]],SubSill_Tier,2,FALSE),0)</f>
        <v>0</v>
      </c>
      <c r="L6716" s="9" t="str">
        <f t="shared" si="113"/>
        <v/>
      </c>
      <c r="M6716" s="205" t="str" cm="1">
        <f t="array" ref="M6716">_xlfn.IFS(NOT(ISERROR(VLOOKUP(Table5[[#This Row],[Section]],TB_notTB,1,FALSE))),"No",LEFT(Table5[[#This Row],[Section]],3)="ETB","PLS",LEFT(Table5[[#This Row],[Section]],1)="7","PDB",NOT(ISBLANK(Table5[[#This Row],[Section]])),"No")</f>
        <v>No</v>
      </c>
    </row>
    <row r="6717" spans="1:13" x14ac:dyDescent="0.25">
      <c r="A6717" s="126" t="s">
        <v>3049</v>
      </c>
      <c r="B6717" s="126" t="s">
        <v>17222</v>
      </c>
      <c r="C6717" s="126" t="s">
        <v>98</v>
      </c>
      <c r="D6717" s="127">
        <v>0.629</v>
      </c>
      <c r="E6717" s="128">
        <v>240</v>
      </c>
      <c r="F6717" s="128">
        <v>100</v>
      </c>
      <c r="G6717" s="126" t="s">
        <v>13711</v>
      </c>
      <c r="H6717" s="126" t="s">
        <v>20119</v>
      </c>
      <c r="I6717" s="126" t="s">
        <v>21054</v>
      </c>
      <c r="J6717" s="126" t="s">
        <v>26232</v>
      </c>
      <c r="K6717" s="9">
        <f>_xlfn.IFNA(VLOOKUP(Table5[[#This Row],[Section]],SubSill_Tier,2,FALSE),0)</f>
        <v>0</v>
      </c>
      <c r="L6717" s="9" t="str">
        <f t="shared" si="113"/>
        <v/>
      </c>
      <c r="M6717" s="205" t="str" cm="1">
        <f t="array" ref="M6717">_xlfn.IFS(NOT(ISERROR(VLOOKUP(Table5[[#This Row],[Section]],TB_notTB,1,FALSE))),"No",LEFT(Table5[[#This Row],[Section]],3)="ETB","PLS",LEFT(Table5[[#This Row],[Section]],1)="7","PDB",NOT(ISBLANK(Table5[[#This Row],[Section]])),"No")</f>
        <v>No</v>
      </c>
    </row>
    <row r="6718" spans="1:13" x14ac:dyDescent="0.25">
      <c r="A6718" s="126" t="s">
        <v>3050</v>
      </c>
      <c r="B6718" s="126" t="s">
        <v>17222</v>
      </c>
      <c r="C6718" s="126" t="s">
        <v>98</v>
      </c>
      <c r="D6718" s="127">
        <v>0.44800000000000001</v>
      </c>
      <c r="E6718" s="128">
        <v>248</v>
      </c>
      <c r="F6718" s="128">
        <v>100</v>
      </c>
      <c r="G6718" s="126" t="s">
        <v>13711</v>
      </c>
      <c r="H6718" s="126" t="s">
        <v>20119</v>
      </c>
      <c r="I6718" s="126" t="s">
        <v>21054</v>
      </c>
      <c r="J6718" s="126" t="s">
        <v>26232</v>
      </c>
      <c r="K6718" s="9">
        <f>_xlfn.IFNA(VLOOKUP(Table5[[#This Row],[Section]],SubSill_Tier,2,FALSE),0)</f>
        <v>0</v>
      </c>
      <c r="L6718" s="9" t="str">
        <f t="shared" si="113"/>
        <v/>
      </c>
      <c r="M6718" s="205" t="str" cm="1">
        <f t="array" ref="M6718">_xlfn.IFS(NOT(ISERROR(VLOOKUP(Table5[[#This Row],[Section]],TB_notTB,1,FALSE))),"No",LEFT(Table5[[#This Row],[Section]],3)="ETB","PLS",LEFT(Table5[[#This Row],[Section]],1)="7","PDB",NOT(ISBLANK(Table5[[#This Row],[Section]])),"No")</f>
        <v>No</v>
      </c>
    </row>
    <row r="6719" spans="1:13" x14ac:dyDescent="0.25">
      <c r="A6719" s="126" t="s">
        <v>3051</v>
      </c>
      <c r="B6719" s="126" t="s">
        <v>17222</v>
      </c>
      <c r="C6719" s="126" t="s">
        <v>98</v>
      </c>
      <c r="D6719" s="127">
        <v>0.95599999999999996</v>
      </c>
      <c r="E6719" s="128">
        <v>283</v>
      </c>
      <c r="F6719" s="128">
        <v>108</v>
      </c>
      <c r="G6719" s="126" t="s">
        <v>13711</v>
      </c>
      <c r="H6719" s="126" t="s">
        <v>20119</v>
      </c>
      <c r="I6719" s="126" t="s">
        <v>21054</v>
      </c>
      <c r="J6719" s="126" t="s">
        <v>26232</v>
      </c>
      <c r="K6719" s="9">
        <f>_xlfn.IFNA(VLOOKUP(Table5[[#This Row],[Section]],SubSill_Tier,2,FALSE),0)</f>
        <v>0</v>
      </c>
      <c r="L6719" s="9" t="str">
        <f t="shared" si="113"/>
        <v/>
      </c>
      <c r="M6719" s="205" t="str" cm="1">
        <f t="array" ref="M6719">_xlfn.IFS(NOT(ISERROR(VLOOKUP(Table5[[#This Row],[Section]],TB_notTB,1,FALSE))),"No",LEFT(Table5[[#This Row],[Section]],3)="ETB","PLS",LEFT(Table5[[#This Row],[Section]],1)="7","PDB",NOT(ISBLANK(Table5[[#This Row],[Section]])),"No")</f>
        <v>No</v>
      </c>
    </row>
    <row r="6720" spans="1:13" x14ac:dyDescent="0.25">
      <c r="A6720" s="126" t="s">
        <v>3052</v>
      </c>
      <c r="B6720" s="126" t="s">
        <v>17222</v>
      </c>
      <c r="C6720" s="126" t="s">
        <v>98</v>
      </c>
      <c r="D6720" s="127">
        <v>0.42899999999999999</v>
      </c>
      <c r="E6720" s="128">
        <v>201</v>
      </c>
      <c r="F6720" s="128">
        <v>100</v>
      </c>
      <c r="G6720" s="126" t="s">
        <v>13711</v>
      </c>
      <c r="H6720" s="126" t="s">
        <v>20119</v>
      </c>
      <c r="I6720" s="126" t="s">
        <v>21054</v>
      </c>
      <c r="J6720" s="126" t="s">
        <v>26232</v>
      </c>
      <c r="K6720" s="9">
        <f>_xlfn.IFNA(VLOOKUP(Table5[[#This Row],[Section]],SubSill_Tier,2,FALSE),0)</f>
        <v>0</v>
      </c>
      <c r="L6720" s="9" t="str">
        <f t="shared" si="113"/>
        <v/>
      </c>
      <c r="M6720" s="205" t="str" cm="1">
        <f t="array" ref="M6720">_xlfn.IFS(NOT(ISERROR(VLOOKUP(Table5[[#This Row],[Section]],TB_notTB,1,FALSE))),"No",LEFT(Table5[[#This Row],[Section]],3)="ETB","PLS",LEFT(Table5[[#This Row],[Section]],1)="7","PDB",NOT(ISBLANK(Table5[[#This Row],[Section]])),"No")</f>
        <v>No</v>
      </c>
    </row>
    <row r="6721" spans="1:13" x14ac:dyDescent="0.25">
      <c r="A6721" s="126" t="s">
        <v>3053</v>
      </c>
      <c r="B6721" s="126" t="s">
        <v>17222</v>
      </c>
      <c r="C6721" s="126" t="s">
        <v>98</v>
      </c>
      <c r="D6721" s="127">
        <v>0.56399999999999995</v>
      </c>
      <c r="E6721" s="128">
        <v>267</v>
      </c>
      <c r="F6721" s="128">
        <v>100</v>
      </c>
      <c r="G6721" s="126" t="s">
        <v>13711</v>
      </c>
      <c r="H6721" s="126" t="s">
        <v>20119</v>
      </c>
      <c r="I6721" s="126" t="s">
        <v>21054</v>
      </c>
      <c r="J6721" s="126" t="s">
        <v>26232</v>
      </c>
      <c r="K6721" s="9">
        <f>_xlfn.IFNA(VLOOKUP(Table5[[#This Row],[Section]],SubSill_Tier,2,FALSE),0)</f>
        <v>0</v>
      </c>
      <c r="L6721" s="9" t="str">
        <f t="shared" si="113"/>
        <v/>
      </c>
      <c r="M6721" s="205" t="str" cm="1">
        <f t="array" ref="M6721">_xlfn.IFS(NOT(ISERROR(VLOOKUP(Table5[[#This Row],[Section]],TB_notTB,1,FALSE))),"No",LEFT(Table5[[#This Row],[Section]],3)="ETB","PLS",LEFT(Table5[[#This Row],[Section]],1)="7","PDB",NOT(ISBLANK(Table5[[#This Row],[Section]])),"No")</f>
        <v>No</v>
      </c>
    </row>
    <row r="6722" spans="1:13" x14ac:dyDescent="0.25">
      <c r="A6722" s="126" t="s">
        <v>3054</v>
      </c>
      <c r="B6722" s="126" t="s">
        <v>17222</v>
      </c>
      <c r="C6722" s="126" t="s">
        <v>98</v>
      </c>
      <c r="D6722" s="127">
        <v>3.2370000000000001</v>
      </c>
      <c r="E6722" s="128">
        <v>588</v>
      </c>
      <c r="F6722" s="128">
        <v>288</v>
      </c>
      <c r="G6722" s="126" t="s">
        <v>13712</v>
      </c>
      <c r="H6722" s="126" t="s">
        <v>20120</v>
      </c>
      <c r="I6722" s="126" t="s">
        <v>21055</v>
      </c>
      <c r="J6722" s="126" t="s">
        <v>26232</v>
      </c>
      <c r="K6722" s="9">
        <f>_xlfn.IFNA(VLOOKUP(Table5[[#This Row],[Section]],SubSill_Tier,2,FALSE),0)</f>
        <v>0</v>
      </c>
      <c r="L6722" s="9" t="str">
        <f t="shared" ref="L6722:L6785" si="114">IFERROR(IF(LEFT(G6722,2)="AI",IF(_xlfn.NUMBERVALUE(IFERROR(LEFT(IF(ISERROR(FIND("X",UPPER(B6722))),UPPER(B6722),RIGHT(UPPER(B6722),LEN(UPPER(B6722))-FIND("~",SUBSTITUTE(UPPER(B6722),"X","~",LEN(UPPER(B6722))-LEN(SUBSTITUTE(UPPER(B6722),"X","")))))),FIND(" ",IF(ISERROR(FIND("X",UPPER(B6722))),UPPER(B6722),RIGHT(UPPER(B6722),LEN(UPPER(B6722))-FIND("~",SUBSTITUTE(UPPER(B6722),"X","~",LEN(UPPER(B6722))-LEN(SUBSTITUTE(UPPER(B6722),"X","")))))),1)-1),IF(ISERROR(FIND("X",UPPER(B6722))),UPPER(B6722),RIGHT(UPPER(B6722),LEN(UPPER(B6722))-FIND("~",SUBSTITUTE(UPPER(B6722),"X","~",LEN(UPPER(B6722))-LEN(SUBSTITUTE(UPPER(B6722),"X",""))))))),".")&gt;=5,"Wall",""),""),"")</f>
        <v/>
      </c>
      <c r="M6722" s="205" t="str" cm="1">
        <f t="array" ref="M6722">_xlfn.IFS(NOT(ISERROR(VLOOKUP(Table5[[#This Row],[Section]],TB_notTB,1,FALSE))),"No",LEFT(Table5[[#This Row],[Section]],3)="ETB","PLS",LEFT(Table5[[#This Row],[Section]],1)="7","PDB",NOT(ISBLANK(Table5[[#This Row],[Section]])),"No")</f>
        <v>No</v>
      </c>
    </row>
    <row r="6723" spans="1:13" x14ac:dyDescent="0.25">
      <c r="A6723" s="126" t="s">
        <v>3055</v>
      </c>
      <c r="B6723" s="126" t="s">
        <v>3056</v>
      </c>
      <c r="C6723" s="126" t="s">
        <v>75</v>
      </c>
      <c r="D6723" s="127">
        <v>1.796</v>
      </c>
      <c r="E6723" s="128">
        <v>501</v>
      </c>
      <c r="F6723" s="128">
        <v>202</v>
      </c>
      <c r="G6723" s="126" t="s">
        <v>13726</v>
      </c>
      <c r="H6723" s="126" t="s">
        <v>20136</v>
      </c>
      <c r="I6723" s="126" t="s">
        <v>21065</v>
      </c>
      <c r="J6723" s="126" t="s">
        <v>26241</v>
      </c>
      <c r="K6723" s="9">
        <f>_xlfn.IFNA(VLOOKUP(Table5[[#This Row],[Section]],SubSill_Tier,2,FALSE),0)</f>
        <v>0</v>
      </c>
      <c r="L6723" s="9" t="str">
        <f t="shared" si="114"/>
        <v/>
      </c>
      <c r="M6723" s="205" t="str" cm="1">
        <f t="array" ref="M6723">_xlfn.IFS(NOT(ISERROR(VLOOKUP(Table5[[#This Row],[Section]],TB_notTB,1,FALSE))),"No",LEFT(Table5[[#This Row],[Section]],3)="ETB","PLS",LEFT(Table5[[#This Row],[Section]],1)="7","PDB",NOT(ISBLANK(Table5[[#This Row],[Section]])),"No")</f>
        <v>No</v>
      </c>
    </row>
    <row r="6724" spans="1:13" x14ac:dyDescent="0.25">
      <c r="A6724" s="126" t="s">
        <v>3057</v>
      </c>
      <c r="B6724" s="126" t="s">
        <v>17222</v>
      </c>
      <c r="C6724" s="126" t="s">
        <v>98</v>
      </c>
      <c r="D6724" s="127">
        <v>1.623</v>
      </c>
      <c r="E6724" s="128">
        <v>668</v>
      </c>
      <c r="F6724" s="128">
        <v>221</v>
      </c>
      <c r="G6724" s="126" t="s">
        <v>13798</v>
      </c>
      <c r="H6724" s="126" t="s">
        <v>20355</v>
      </c>
      <c r="I6724" s="126" t="s">
        <v>20356</v>
      </c>
      <c r="J6724" s="126" t="s">
        <v>26232</v>
      </c>
      <c r="K6724" s="9">
        <f>_xlfn.IFNA(VLOOKUP(Table5[[#This Row],[Section]],SubSill_Tier,2,FALSE),0)</f>
        <v>0</v>
      </c>
      <c r="L6724" s="9" t="str">
        <f t="shared" si="114"/>
        <v/>
      </c>
      <c r="M6724" s="205" t="str" cm="1">
        <f t="array" ref="M6724">_xlfn.IFS(NOT(ISERROR(VLOOKUP(Table5[[#This Row],[Section]],TB_notTB,1,FALSE))),"No",LEFT(Table5[[#This Row],[Section]],3)="ETB","PLS",LEFT(Table5[[#This Row],[Section]],1)="7","PDB",NOT(ISBLANK(Table5[[#This Row],[Section]])),"No")</f>
        <v>No</v>
      </c>
    </row>
    <row r="6725" spans="1:13" x14ac:dyDescent="0.25">
      <c r="A6725" s="126" t="s">
        <v>8843</v>
      </c>
      <c r="B6725" s="126" t="s">
        <v>17222</v>
      </c>
      <c r="C6725" s="126" t="s">
        <v>75</v>
      </c>
      <c r="D6725" s="127">
        <v>0.124</v>
      </c>
      <c r="E6725" s="128">
        <v>100</v>
      </c>
      <c r="F6725" s="128">
        <v>100</v>
      </c>
      <c r="G6725" s="126" t="s">
        <v>13714</v>
      </c>
      <c r="H6725" s="126" t="s">
        <v>20121</v>
      </c>
      <c r="I6725" s="126" t="s">
        <v>20122</v>
      </c>
      <c r="J6725" s="126" t="s">
        <v>26234</v>
      </c>
      <c r="K6725" s="9">
        <f>_xlfn.IFNA(VLOOKUP(Table5[[#This Row],[Section]],SubSill_Tier,2,FALSE),0)</f>
        <v>0</v>
      </c>
      <c r="L6725" s="9" t="str">
        <f t="shared" si="114"/>
        <v/>
      </c>
      <c r="M6725" s="205" t="str" cm="1">
        <f t="array" ref="M6725">_xlfn.IFS(NOT(ISERROR(VLOOKUP(Table5[[#This Row],[Section]],TB_notTB,1,FALSE))),"No",LEFT(Table5[[#This Row],[Section]],3)="ETB","PLS",LEFT(Table5[[#This Row],[Section]],1)="7","PDB",NOT(ISBLANK(Table5[[#This Row],[Section]])),"No")</f>
        <v>No</v>
      </c>
    </row>
    <row r="6726" spans="1:13" x14ac:dyDescent="0.25">
      <c r="A6726" s="126" t="s">
        <v>3058</v>
      </c>
      <c r="B6726" s="126" t="s">
        <v>3059</v>
      </c>
      <c r="C6726" s="126" t="s">
        <v>98</v>
      </c>
      <c r="D6726" s="127">
        <v>1.835</v>
      </c>
      <c r="E6726" s="128">
        <v>186</v>
      </c>
      <c r="F6726" s="128">
        <v>186</v>
      </c>
      <c r="G6726" s="126" t="s">
        <v>13787</v>
      </c>
      <c r="H6726" s="126" t="s">
        <v>20287</v>
      </c>
      <c r="I6726" s="126" t="s">
        <v>28006</v>
      </c>
      <c r="J6726" s="126" t="s">
        <v>26247</v>
      </c>
      <c r="K6726" s="9">
        <f>_xlfn.IFNA(VLOOKUP(Table5[[#This Row],[Section]],SubSill_Tier,2,FALSE),0)</f>
        <v>0</v>
      </c>
      <c r="L6726" s="9" t="str">
        <f t="shared" si="114"/>
        <v/>
      </c>
      <c r="M6726" s="205" t="str" cm="1">
        <f t="array" ref="M6726">_xlfn.IFS(NOT(ISERROR(VLOOKUP(Table5[[#This Row],[Section]],TB_notTB,1,FALSE))),"No",LEFT(Table5[[#This Row],[Section]],3)="ETB","PLS",LEFT(Table5[[#This Row],[Section]],1)="7","PDB",NOT(ISBLANK(Table5[[#This Row],[Section]])),"No")</f>
        <v>No</v>
      </c>
    </row>
    <row r="6727" spans="1:13" x14ac:dyDescent="0.25">
      <c r="A6727" s="126" t="s">
        <v>3060</v>
      </c>
      <c r="B6727" s="126" t="s">
        <v>17222</v>
      </c>
      <c r="C6727" s="126" t="s">
        <v>98</v>
      </c>
      <c r="D6727" s="127">
        <v>0.95599999999999996</v>
      </c>
      <c r="E6727" s="128">
        <v>426</v>
      </c>
      <c r="F6727" s="128">
        <v>138</v>
      </c>
      <c r="G6727" s="126" t="s">
        <v>13736</v>
      </c>
      <c r="H6727" s="126" t="s">
        <v>20148</v>
      </c>
      <c r="I6727" s="126" t="s">
        <v>21073</v>
      </c>
      <c r="J6727" s="126" t="s">
        <v>26232</v>
      </c>
      <c r="K6727" s="9">
        <f>_xlfn.IFNA(VLOOKUP(Table5[[#This Row],[Section]],SubSill_Tier,2,FALSE),0)</f>
        <v>0</v>
      </c>
      <c r="L6727" s="9" t="str">
        <f t="shared" si="114"/>
        <v/>
      </c>
      <c r="M6727" s="205" t="str" cm="1">
        <f t="array" ref="M6727">_xlfn.IFS(NOT(ISERROR(VLOOKUP(Table5[[#This Row],[Section]],TB_notTB,1,FALSE))),"No",LEFT(Table5[[#This Row],[Section]],3)="ETB","PLS",LEFT(Table5[[#This Row],[Section]],1)="7","PDB",NOT(ISBLANK(Table5[[#This Row],[Section]])),"No")</f>
        <v>No</v>
      </c>
    </row>
    <row r="6728" spans="1:13" x14ac:dyDescent="0.25">
      <c r="A6728" s="126" t="s">
        <v>3061</v>
      </c>
      <c r="B6728" s="126" t="s">
        <v>17222</v>
      </c>
      <c r="C6728" s="126" t="s">
        <v>98</v>
      </c>
      <c r="D6728" s="127">
        <v>1.1120000000000001</v>
      </c>
      <c r="E6728" s="128">
        <v>498</v>
      </c>
      <c r="F6728" s="128">
        <v>148</v>
      </c>
      <c r="G6728" s="126" t="s">
        <v>13736</v>
      </c>
      <c r="H6728" s="126" t="s">
        <v>20148</v>
      </c>
      <c r="I6728" s="126" t="s">
        <v>21073</v>
      </c>
      <c r="J6728" s="126" t="s">
        <v>26232</v>
      </c>
      <c r="K6728" s="9">
        <f>_xlfn.IFNA(VLOOKUP(Table5[[#This Row],[Section]],SubSill_Tier,2,FALSE),0)</f>
        <v>0</v>
      </c>
      <c r="L6728" s="9" t="str">
        <f t="shared" si="114"/>
        <v/>
      </c>
      <c r="M6728" s="205" t="str" cm="1">
        <f t="array" ref="M6728">_xlfn.IFS(NOT(ISERROR(VLOOKUP(Table5[[#This Row],[Section]],TB_notTB,1,FALSE))),"No",LEFT(Table5[[#This Row],[Section]],3)="ETB","PLS",LEFT(Table5[[#This Row],[Section]],1)="7","PDB",NOT(ISBLANK(Table5[[#This Row],[Section]])),"No")</f>
        <v>No</v>
      </c>
    </row>
    <row r="6729" spans="1:13" x14ac:dyDescent="0.25">
      <c r="A6729" s="126" t="s">
        <v>3062</v>
      </c>
      <c r="B6729" s="126" t="s">
        <v>17222</v>
      </c>
      <c r="C6729" s="126" t="s">
        <v>98</v>
      </c>
      <c r="D6729" s="127">
        <v>0.60199999999999998</v>
      </c>
      <c r="E6729" s="128">
        <v>307</v>
      </c>
      <c r="F6729" s="128">
        <v>139</v>
      </c>
      <c r="G6729" s="126" t="s">
        <v>13736</v>
      </c>
      <c r="H6729" s="126" t="s">
        <v>20148</v>
      </c>
      <c r="I6729" s="126" t="s">
        <v>21073</v>
      </c>
      <c r="J6729" s="126" t="s">
        <v>26232</v>
      </c>
      <c r="K6729" s="9">
        <f>_xlfn.IFNA(VLOOKUP(Table5[[#This Row],[Section]],SubSill_Tier,2,FALSE),0)</f>
        <v>0</v>
      </c>
      <c r="L6729" s="9" t="str">
        <f t="shared" si="114"/>
        <v/>
      </c>
      <c r="M6729" s="205" t="str" cm="1">
        <f t="array" ref="M6729">_xlfn.IFS(NOT(ISERROR(VLOOKUP(Table5[[#This Row],[Section]],TB_notTB,1,FALSE))),"No",LEFT(Table5[[#This Row],[Section]],3)="ETB","PLS",LEFT(Table5[[#This Row],[Section]],1)="7","PDB",NOT(ISBLANK(Table5[[#This Row],[Section]])),"No")</f>
        <v>No</v>
      </c>
    </row>
    <row r="6730" spans="1:13" x14ac:dyDescent="0.25">
      <c r="A6730" s="126" t="s">
        <v>3063</v>
      </c>
      <c r="B6730" s="126" t="s">
        <v>17222</v>
      </c>
      <c r="C6730" s="126" t="s">
        <v>98</v>
      </c>
      <c r="D6730" s="127">
        <v>0.69899999999999995</v>
      </c>
      <c r="E6730" s="128">
        <v>355</v>
      </c>
      <c r="F6730" s="128">
        <v>184</v>
      </c>
      <c r="G6730" s="126" t="s">
        <v>13736</v>
      </c>
      <c r="H6730" s="126" t="s">
        <v>20148</v>
      </c>
      <c r="I6730" s="126" t="s">
        <v>21073</v>
      </c>
      <c r="J6730" s="126" t="s">
        <v>26232</v>
      </c>
      <c r="K6730" s="9">
        <f>_xlfn.IFNA(VLOOKUP(Table5[[#This Row],[Section]],SubSill_Tier,2,FALSE),0)</f>
        <v>0</v>
      </c>
      <c r="L6730" s="9" t="str">
        <f t="shared" si="114"/>
        <v/>
      </c>
      <c r="M6730" s="205" t="str" cm="1">
        <f t="array" ref="M6730">_xlfn.IFS(NOT(ISERROR(VLOOKUP(Table5[[#This Row],[Section]],TB_notTB,1,FALSE))),"No",LEFT(Table5[[#This Row],[Section]],3)="ETB","PLS",LEFT(Table5[[#This Row],[Section]],1)="7","PDB",NOT(ISBLANK(Table5[[#This Row],[Section]])),"No")</f>
        <v>No</v>
      </c>
    </row>
    <row r="6731" spans="1:13" x14ac:dyDescent="0.25">
      <c r="A6731" s="126" t="s">
        <v>3064</v>
      </c>
      <c r="B6731" s="126" t="s">
        <v>17222</v>
      </c>
      <c r="C6731" s="126" t="s">
        <v>98</v>
      </c>
      <c r="D6731" s="127">
        <v>1.2290000000000001</v>
      </c>
      <c r="E6731" s="128">
        <v>538</v>
      </c>
      <c r="F6731" s="128">
        <v>260</v>
      </c>
      <c r="G6731" s="126" t="s">
        <v>13736</v>
      </c>
      <c r="H6731" s="126" t="s">
        <v>20148</v>
      </c>
      <c r="I6731" s="126" t="s">
        <v>21073</v>
      </c>
      <c r="J6731" s="126" t="s">
        <v>26232</v>
      </c>
      <c r="K6731" s="9">
        <f>_xlfn.IFNA(VLOOKUP(Table5[[#This Row],[Section]],SubSill_Tier,2,FALSE),0)</f>
        <v>0</v>
      </c>
      <c r="L6731" s="9" t="str">
        <f t="shared" si="114"/>
        <v/>
      </c>
      <c r="M6731" s="205" t="str" cm="1">
        <f t="array" ref="M6731">_xlfn.IFS(NOT(ISERROR(VLOOKUP(Table5[[#This Row],[Section]],TB_notTB,1,FALSE))),"No",LEFT(Table5[[#This Row],[Section]],3)="ETB","PLS",LEFT(Table5[[#This Row],[Section]],1)="7","PDB",NOT(ISBLANK(Table5[[#This Row],[Section]])),"No")</f>
        <v>No</v>
      </c>
    </row>
    <row r="6732" spans="1:13" x14ac:dyDescent="0.25">
      <c r="A6732" s="126" t="s">
        <v>3065</v>
      </c>
      <c r="B6732" s="126" t="s">
        <v>17222</v>
      </c>
      <c r="C6732" s="126" t="s">
        <v>98</v>
      </c>
      <c r="D6732" s="127">
        <v>0.54300000000000004</v>
      </c>
      <c r="E6732" s="128">
        <v>250</v>
      </c>
      <c r="F6732" s="128">
        <v>115</v>
      </c>
      <c r="G6732" s="126" t="s">
        <v>13736</v>
      </c>
      <c r="H6732" s="126" t="s">
        <v>20148</v>
      </c>
      <c r="I6732" s="126" t="s">
        <v>21073</v>
      </c>
      <c r="J6732" s="126" t="s">
        <v>26232</v>
      </c>
      <c r="K6732" s="9">
        <f>_xlfn.IFNA(VLOOKUP(Table5[[#This Row],[Section]],SubSill_Tier,2,FALSE),0)</f>
        <v>0</v>
      </c>
      <c r="L6732" s="9" t="str">
        <f t="shared" si="114"/>
        <v/>
      </c>
      <c r="M6732" s="205" t="str" cm="1">
        <f t="array" ref="M6732">_xlfn.IFS(NOT(ISERROR(VLOOKUP(Table5[[#This Row],[Section]],TB_notTB,1,FALSE))),"No",LEFT(Table5[[#This Row],[Section]],3)="ETB","PLS",LEFT(Table5[[#This Row],[Section]],1)="7","PDB",NOT(ISBLANK(Table5[[#This Row],[Section]])),"No")</f>
        <v>No</v>
      </c>
    </row>
    <row r="6733" spans="1:13" x14ac:dyDescent="0.25">
      <c r="A6733" s="126" t="s">
        <v>3066</v>
      </c>
      <c r="B6733" s="126" t="s">
        <v>17222</v>
      </c>
      <c r="C6733" s="126" t="s">
        <v>98</v>
      </c>
      <c r="D6733" s="127">
        <v>0.39200000000000002</v>
      </c>
      <c r="E6733" s="128">
        <v>140</v>
      </c>
      <c r="F6733" s="128">
        <v>100</v>
      </c>
      <c r="G6733" s="126" t="s">
        <v>13736</v>
      </c>
      <c r="H6733" s="126" t="s">
        <v>20148</v>
      </c>
      <c r="I6733" s="126" t="s">
        <v>21073</v>
      </c>
      <c r="J6733" s="126" t="s">
        <v>26232</v>
      </c>
      <c r="K6733" s="9">
        <f>_xlfn.IFNA(VLOOKUP(Table5[[#This Row],[Section]],SubSill_Tier,2,FALSE),0)</f>
        <v>0</v>
      </c>
      <c r="L6733" s="9" t="str">
        <f t="shared" si="114"/>
        <v/>
      </c>
      <c r="M6733" s="205" t="str" cm="1">
        <f t="array" ref="M6733">_xlfn.IFS(NOT(ISERROR(VLOOKUP(Table5[[#This Row],[Section]],TB_notTB,1,FALSE))),"No",LEFT(Table5[[#This Row],[Section]],3)="ETB","PLS",LEFT(Table5[[#This Row],[Section]],1)="7","PDB",NOT(ISBLANK(Table5[[#This Row],[Section]])),"No")</f>
        <v>No</v>
      </c>
    </row>
    <row r="6734" spans="1:13" x14ac:dyDescent="0.25">
      <c r="A6734" s="126" t="s">
        <v>8844</v>
      </c>
      <c r="B6734" s="126" t="s">
        <v>17222</v>
      </c>
      <c r="C6734" s="126" t="s">
        <v>98</v>
      </c>
      <c r="D6734" s="127">
        <v>3.33</v>
      </c>
      <c r="E6734" s="128">
        <v>955</v>
      </c>
      <c r="F6734" s="128">
        <v>955</v>
      </c>
      <c r="G6734" s="126" t="s">
        <v>13721</v>
      </c>
      <c r="H6734" s="126" t="s">
        <v>20132</v>
      </c>
      <c r="I6734" s="126" t="s">
        <v>20133</v>
      </c>
      <c r="J6734" s="126" t="s">
        <v>26250</v>
      </c>
      <c r="K6734" s="9">
        <f>_xlfn.IFNA(VLOOKUP(Table5[[#This Row],[Section]],SubSill_Tier,2,FALSE),0)</f>
        <v>0</v>
      </c>
      <c r="L6734" s="9" t="str">
        <f t="shared" si="114"/>
        <v/>
      </c>
      <c r="M6734" s="205" t="str" cm="1">
        <f t="array" ref="M6734">_xlfn.IFS(NOT(ISERROR(VLOOKUP(Table5[[#This Row],[Section]],TB_notTB,1,FALSE))),"No",LEFT(Table5[[#This Row],[Section]],3)="ETB","PLS",LEFT(Table5[[#This Row],[Section]],1)="7","PDB",NOT(ISBLANK(Table5[[#This Row],[Section]])),"No")</f>
        <v>No</v>
      </c>
    </row>
    <row r="6735" spans="1:13" x14ac:dyDescent="0.25">
      <c r="A6735" s="126" t="s">
        <v>3067</v>
      </c>
      <c r="B6735" s="126" t="s">
        <v>3068</v>
      </c>
      <c r="C6735" s="126" t="s">
        <v>75</v>
      </c>
      <c r="D6735" s="127">
        <v>1.4550000000000001</v>
      </c>
      <c r="E6735" s="128">
        <v>261</v>
      </c>
      <c r="F6735" s="128">
        <v>190</v>
      </c>
      <c r="G6735" s="126" t="s">
        <v>13767</v>
      </c>
      <c r="H6735" s="126" t="s">
        <v>20203</v>
      </c>
      <c r="I6735" s="126" t="s">
        <v>20204</v>
      </c>
      <c r="J6735" s="126" t="s">
        <v>26232</v>
      </c>
      <c r="K6735" s="9">
        <f>_xlfn.IFNA(VLOOKUP(Table5[[#This Row],[Section]],SubSill_Tier,2,FALSE),0)</f>
        <v>0</v>
      </c>
      <c r="L6735" s="9" t="str">
        <f t="shared" si="114"/>
        <v/>
      </c>
      <c r="M6735" s="205" t="str" cm="1">
        <f t="array" ref="M6735">_xlfn.IFS(NOT(ISERROR(VLOOKUP(Table5[[#This Row],[Section]],TB_notTB,1,FALSE))),"No",LEFT(Table5[[#This Row],[Section]],3)="ETB","PLS",LEFT(Table5[[#This Row],[Section]],1)="7","PDB",NOT(ISBLANK(Table5[[#This Row],[Section]])),"No")</f>
        <v>No</v>
      </c>
    </row>
    <row r="6736" spans="1:13" x14ac:dyDescent="0.25">
      <c r="A6736" s="126" t="s">
        <v>3069</v>
      </c>
      <c r="B6736" s="126" t="s">
        <v>3070</v>
      </c>
      <c r="C6736" s="126" t="s">
        <v>75</v>
      </c>
      <c r="D6736" s="127">
        <v>1.544</v>
      </c>
      <c r="E6736" s="128">
        <v>265</v>
      </c>
      <c r="F6736" s="128">
        <v>196</v>
      </c>
      <c r="G6736" s="126" t="s">
        <v>13767</v>
      </c>
      <c r="H6736" s="126" t="s">
        <v>20203</v>
      </c>
      <c r="I6736" s="126" t="s">
        <v>20204</v>
      </c>
      <c r="J6736" s="126" t="s">
        <v>26232</v>
      </c>
      <c r="K6736" s="9">
        <f>_xlfn.IFNA(VLOOKUP(Table5[[#This Row],[Section]],SubSill_Tier,2,FALSE),0)</f>
        <v>0</v>
      </c>
      <c r="L6736" s="9" t="str">
        <f t="shared" si="114"/>
        <v/>
      </c>
      <c r="M6736" s="205" t="str" cm="1">
        <f t="array" ref="M6736">_xlfn.IFS(NOT(ISERROR(VLOOKUP(Table5[[#This Row],[Section]],TB_notTB,1,FALSE))),"No",LEFT(Table5[[#This Row],[Section]],3)="ETB","PLS",LEFT(Table5[[#This Row],[Section]],1)="7","PDB",NOT(ISBLANK(Table5[[#This Row],[Section]])),"No")</f>
        <v>No</v>
      </c>
    </row>
    <row r="6737" spans="1:13" x14ac:dyDescent="0.25">
      <c r="A6737" s="126" t="s">
        <v>3071</v>
      </c>
      <c r="B6737" s="126" t="s">
        <v>765</v>
      </c>
      <c r="C6737" s="126" t="s">
        <v>75</v>
      </c>
      <c r="D6737" s="127">
        <v>1.466</v>
      </c>
      <c r="E6737" s="128">
        <v>271</v>
      </c>
      <c r="F6737" s="128">
        <v>189</v>
      </c>
      <c r="G6737" s="126" t="s">
        <v>13728</v>
      </c>
      <c r="H6737" s="126" t="s">
        <v>20137</v>
      </c>
      <c r="I6737" s="126" t="s">
        <v>21066</v>
      </c>
      <c r="J6737" s="126" t="s">
        <v>26232</v>
      </c>
      <c r="K6737" s="9">
        <f>_xlfn.IFNA(VLOOKUP(Table5[[#This Row],[Section]],SubSill_Tier,2,FALSE),0)</f>
        <v>0</v>
      </c>
      <c r="L6737" s="9" t="str">
        <f t="shared" si="114"/>
        <v/>
      </c>
      <c r="M6737" s="205" t="str" cm="1">
        <f t="array" ref="M6737">_xlfn.IFS(NOT(ISERROR(VLOOKUP(Table5[[#This Row],[Section]],TB_notTB,1,FALSE))),"No",LEFT(Table5[[#This Row],[Section]],3)="ETB","PLS",LEFT(Table5[[#This Row],[Section]],1)="7","PDB",NOT(ISBLANK(Table5[[#This Row],[Section]])),"No")</f>
        <v>No</v>
      </c>
    </row>
    <row r="6738" spans="1:13" x14ac:dyDescent="0.25">
      <c r="A6738" s="126" t="s">
        <v>3072</v>
      </c>
      <c r="B6738" s="126" t="s">
        <v>3073</v>
      </c>
      <c r="C6738" s="126" t="s">
        <v>75</v>
      </c>
      <c r="D6738" s="127">
        <v>1.623</v>
      </c>
      <c r="E6738" s="128">
        <v>278</v>
      </c>
      <c r="F6738" s="128">
        <v>195</v>
      </c>
      <c r="G6738" s="126" t="s">
        <v>13767</v>
      </c>
      <c r="H6738" s="126" t="s">
        <v>20203</v>
      </c>
      <c r="I6738" s="126" t="s">
        <v>20204</v>
      </c>
      <c r="J6738" s="126" t="s">
        <v>26232</v>
      </c>
      <c r="K6738" s="9">
        <f>_xlfn.IFNA(VLOOKUP(Table5[[#This Row],[Section]],SubSill_Tier,2,FALSE),0)</f>
        <v>0</v>
      </c>
      <c r="L6738" s="9" t="str">
        <f t="shared" si="114"/>
        <v/>
      </c>
      <c r="M6738" s="205" t="str" cm="1">
        <f t="array" ref="M6738">_xlfn.IFS(NOT(ISERROR(VLOOKUP(Table5[[#This Row],[Section]],TB_notTB,1,FALSE))),"No",LEFT(Table5[[#This Row],[Section]],3)="ETB","PLS",LEFT(Table5[[#This Row],[Section]],1)="7","PDB",NOT(ISBLANK(Table5[[#This Row],[Section]])),"No")</f>
        <v>No</v>
      </c>
    </row>
    <row r="6739" spans="1:13" x14ac:dyDescent="0.25">
      <c r="A6739" s="126" t="s">
        <v>3074</v>
      </c>
      <c r="B6739" s="126" t="s">
        <v>3075</v>
      </c>
      <c r="C6739" s="126" t="s">
        <v>75</v>
      </c>
      <c r="D6739" s="127">
        <v>1.75</v>
      </c>
      <c r="E6739" s="128">
        <v>299</v>
      </c>
      <c r="F6739" s="128">
        <v>204</v>
      </c>
      <c r="G6739" s="126" t="s">
        <v>13767</v>
      </c>
      <c r="H6739" s="126" t="s">
        <v>20203</v>
      </c>
      <c r="I6739" s="126" t="s">
        <v>20204</v>
      </c>
      <c r="J6739" s="126" t="s">
        <v>26232</v>
      </c>
      <c r="K6739" s="9">
        <f>_xlfn.IFNA(VLOOKUP(Table5[[#This Row],[Section]],SubSill_Tier,2,FALSE),0)</f>
        <v>0</v>
      </c>
      <c r="L6739" s="9" t="str">
        <f t="shared" si="114"/>
        <v/>
      </c>
      <c r="M6739" s="205" t="str" cm="1">
        <f t="array" ref="M6739">_xlfn.IFS(NOT(ISERROR(VLOOKUP(Table5[[#This Row],[Section]],TB_notTB,1,FALSE))),"No",LEFT(Table5[[#This Row],[Section]],3)="ETB","PLS",LEFT(Table5[[#This Row],[Section]],1)="7","PDB",NOT(ISBLANK(Table5[[#This Row],[Section]])),"No")</f>
        <v>No</v>
      </c>
    </row>
    <row r="6740" spans="1:13" x14ac:dyDescent="0.25">
      <c r="A6740" s="126" t="s">
        <v>3076</v>
      </c>
      <c r="B6740" s="126" t="s">
        <v>17222</v>
      </c>
      <c r="C6740" s="126" t="s">
        <v>75</v>
      </c>
      <c r="D6740" s="127">
        <v>1.9490000000000001</v>
      </c>
      <c r="E6740" s="128">
        <v>408</v>
      </c>
      <c r="F6740" s="128">
        <v>241</v>
      </c>
      <c r="G6740" s="126" t="s">
        <v>13767</v>
      </c>
      <c r="H6740" s="126" t="s">
        <v>20203</v>
      </c>
      <c r="I6740" s="126" t="s">
        <v>20204</v>
      </c>
      <c r="J6740" s="126" t="s">
        <v>26232</v>
      </c>
      <c r="K6740" s="9">
        <f>_xlfn.IFNA(VLOOKUP(Table5[[#This Row],[Section]],SubSill_Tier,2,FALSE),0)</f>
        <v>0</v>
      </c>
      <c r="L6740" s="9" t="str">
        <f t="shared" si="114"/>
        <v/>
      </c>
      <c r="M6740" s="205" t="str" cm="1">
        <f t="array" ref="M6740">_xlfn.IFS(NOT(ISERROR(VLOOKUP(Table5[[#This Row],[Section]],TB_notTB,1,FALSE))),"No",LEFT(Table5[[#This Row],[Section]],3)="ETB","PLS",LEFT(Table5[[#This Row],[Section]],1)="7","PDB",NOT(ISBLANK(Table5[[#This Row],[Section]])),"No")</f>
        <v>No</v>
      </c>
    </row>
    <row r="6741" spans="1:13" x14ac:dyDescent="0.25">
      <c r="A6741" s="126" t="s">
        <v>3077</v>
      </c>
      <c r="B6741" s="126" t="s">
        <v>3078</v>
      </c>
      <c r="C6741" s="126" t="s">
        <v>75</v>
      </c>
      <c r="D6741" s="127">
        <v>1.542</v>
      </c>
      <c r="E6741" s="128">
        <v>316</v>
      </c>
      <c r="F6741" s="128">
        <v>162</v>
      </c>
      <c r="G6741" s="126" t="s">
        <v>13767</v>
      </c>
      <c r="H6741" s="126" t="s">
        <v>20203</v>
      </c>
      <c r="I6741" s="126" t="s">
        <v>20204</v>
      </c>
      <c r="J6741" s="126" t="s">
        <v>26232</v>
      </c>
      <c r="K6741" s="9">
        <f>_xlfn.IFNA(VLOOKUP(Table5[[#This Row],[Section]],SubSill_Tier,2,FALSE),0)</f>
        <v>0</v>
      </c>
      <c r="L6741" s="9" t="str">
        <f t="shared" si="114"/>
        <v/>
      </c>
      <c r="M6741" s="205" t="str" cm="1">
        <f t="array" ref="M6741">_xlfn.IFS(NOT(ISERROR(VLOOKUP(Table5[[#This Row],[Section]],TB_notTB,1,FALSE))),"No",LEFT(Table5[[#This Row],[Section]],3)="ETB","PLS",LEFT(Table5[[#This Row],[Section]],1)="7","PDB",NOT(ISBLANK(Table5[[#This Row],[Section]])),"No")</f>
        <v>No</v>
      </c>
    </row>
    <row r="6742" spans="1:13" x14ac:dyDescent="0.25">
      <c r="A6742" s="126" t="s">
        <v>3079</v>
      </c>
      <c r="B6742" s="126" t="s">
        <v>3080</v>
      </c>
      <c r="C6742" s="126" t="s">
        <v>75</v>
      </c>
      <c r="D6742" s="127">
        <v>1.9279999999999999</v>
      </c>
      <c r="E6742" s="128">
        <v>447</v>
      </c>
      <c r="F6742" s="128">
        <v>221</v>
      </c>
      <c r="G6742" s="126" t="s">
        <v>13767</v>
      </c>
      <c r="H6742" s="126" t="s">
        <v>20203</v>
      </c>
      <c r="I6742" s="126" t="s">
        <v>20204</v>
      </c>
      <c r="J6742" s="126" t="s">
        <v>26232</v>
      </c>
      <c r="K6742" s="9">
        <f>_xlfn.IFNA(VLOOKUP(Table5[[#This Row],[Section]],SubSill_Tier,2,FALSE),0)</f>
        <v>0</v>
      </c>
      <c r="L6742" s="9" t="str">
        <f t="shared" si="114"/>
        <v/>
      </c>
      <c r="M6742" s="205" t="str" cm="1">
        <f t="array" ref="M6742">_xlfn.IFS(NOT(ISERROR(VLOOKUP(Table5[[#This Row],[Section]],TB_notTB,1,FALSE))),"No",LEFT(Table5[[#This Row],[Section]],3)="ETB","PLS",LEFT(Table5[[#This Row],[Section]],1)="7","PDB",NOT(ISBLANK(Table5[[#This Row],[Section]])),"No")</f>
        <v>No</v>
      </c>
    </row>
    <row r="6743" spans="1:13" x14ac:dyDescent="0.25">
      <c r="A6743" s="126" t="s">
        <v>3081</v>
      </c>
      <c r="B6743" s="126" t="s">
        <v>17222</v>
      </c>
      <c r="C6743" s="126" t="s">
        <v>75</v>
      </c>
      <c r="D6743" s="127">
        <v>0.51600000000000001</v>
      </c>
      <c r="E6743" s="128">
        <v>197</v>
      </c>
      <c r="F6743" s="128">
        <v>100</v>
      </c>
      <c r="G6743" s="126" t="s">
        <v>13728</v>
      </c>
      <c r="H6743" s="126" t="s">
        <v>20137</v>
      </c>
      <c r="I6743" s="126" t="s">
        <v>21066</v>
      </c>
      <c r="J6743" s="126" t="s">
        <v>26232</v>
      </c>
      <c r="K6743" s="9">
        <f>_xlfn.IFNA(VLOOKUP(Table5[[#This Row],[Section]],SubSill_Tier,2,FALSE),0)</f>
        <v>0</v>
      </c>
      <c r="L6743" s="9" t="str">
        <f t="shared" si="114"/>
        <v/>
      </c>
      <c r="M6743" s="205" t="str" cm="1">
        <f t="array" ref="M6743">_xlfn.IFS(NOT(ISERROR(VLOOKUP(Table5[[#This Row],[Section]],TB_notTB,1,FALSE))),"No",LEFT(Table5[[#This Row],[Section]],3)="ETB","PLS",LEFT(Table5[[#This Row],[Section]],1)="7","PDB",NOT(ISBLANK(Table5[[#This Row],[Section]])),"No")</f>
        <v>No</v>
      </c>
    </row>
    <row r="6744" spans="1:13" x14ac:dyDescent="0.25">
      <c r="A6744" s="126" t="s">
        <v>3082</v>
      </c>
      <c r="B6744" s="126" t="s">
        <v>17222</v>
      </c>
      <c r="C6744" s="126" t="s">
        <v>75</v>
      </c>
      <c r="D6744" s="127">
        <v>0.57699999999999996</v>
      </c>
      <c r="E6744" s="128">
        <v>221</v>
      </c>
      <c r="F6744" s="128">
        <v>100</v>
      </c>
      <c r="G6744" s="126" t="s">
        <v>13728</v>
      </c>
      <c r="H6744" s="126" t="s">
        <v>20137</v>
      </c>
      <c r="I6744" s="126" t="s">
        <v>21066</v>
      </c>
      <c r="J6744" s="126" t="s">
        <v>26232</v>
      </c>
      <c r="K6744" s="9">
        <f>_xlfn.IFNA(VLOOKUP(Table5[[#This Row],[Section]],SubSill_Tier,2,FALSE),0)</f>
        <v>0</v>
      </c>
      <c r="L6744" s="9" t="str">
        <f t="shared" si="114"/>
        <v/>
      </c>
      <c r="M6744" s="205" t="str" cm="1">
        <f t="array" ref="M6744">_xlfn.IFS(NOT(ISERROR(VLOOKUP(Table5[[#This Row],[Section]],TB_notTB,1,FALSE))),"No",LEFT(Table5[[#This Row],[Section]],3)="ETB","PLS",LEFT(Table5[[#This Row],[Section]],1)="7","PDB",NOT(ISBLANK(Table5[[#This Row],[Section]])),"No")</f>
        <v>No</v>
      </c>
    </row>
    <row r="6745" spans="1:13" x14ac:dyDescent="0.25">
      <c r="A6745" s="126" t="s">
        <v>3083</v>
      </c>
      <c r="B6745" s="126" t="s">
        <v>17222</v>
      </c>
      <c r="C6745" s="126" t="s">
        <v>98</v>
      </c>
      <c r="D6745" s="127">
        <v>1.4359999999999999</v>
      </c>
      <c r="E6745" s="128">
        <v>361</v>
      </c>
      <c r="F6745" s="128">
        <v>184</v>
      </c>
      <c r="G6745" s="126" t="s">
        <v>13711</v>
      </c>
      <c r="H6745" s="126" t="s">
        <v>20119</v>
      </c>
      <c r="I6745" s="126" t="s">
        <v>21054</v>
      </c>
      <c r="J6745" s="126" t="s">
        <v>26232</v>
      </c>
      <c r="K6745" s="9">
        <f>_xlfn.IFNA(VLOOKUP(Table5[[#This Row],[Section]],SubSill_Tier,2,FALSE),0)</f>
        <v>0</v>
      </c>
      <c r="L6745" s="9" t="str">
        <f t="shared" si="114"/>
        <v/>
      </c>
      <c r="M6745" s="205" t="str" cm="1">
        <f t="array" ref="M6745">_xlfn.IFS(NOT(ISERROR(VLOOKUP(Table5[[#This Row],[Section]],TB_notTB,1,FALSE))),"No",LEFT(Table5[[#This Row],[Section]],3)="ETB","PLS",LEFT(Table5[[#This Row],[Section]],1)="7","PDB",NOT(ISBLANK(Table5[[#This Row],[Section]])),"No")</f>
        <v>No</v>
      </c>
    </row>
    <row r="6746" spans="1:13" x14ac:dyDescent="0.25">
      <c r="A6746" s="126" t="s">
        <v>3084</v>
      </c>
      <c r="B6746" s="126" t="s">
        <v>17222</v>
      </c>
      <c r="C6746" s="126" t="s">
        <v>98</v>
      </c>
      <c r="D6746" s="127">
        <v>1.385</v>
      </c>
      <c r="E6746" s="128">
        <v>348</v>
      </c>
      <c r="F6746" s="128">
        <v>149</v>
      </c>
      <c r="G6746" s="126" t="s">
        <v>13711</v>
      </c>
      <c r="H6746" s="126" t="s">
        <v>20119</v>
      </c>
      <c r="I6746" s="126" t="s">
        <v>21054</v>
      </c>
      <c r="J6746" s="126" t="s">
        <v>26232</v>
      </c>
      <c r="K6746" s="9">
        <f>_xlfn.IFNA(VLOOKUP(Table5[[#This Row],[Section]],SubSill_Tier,2,FALSE),0)</f>
        <v>0</v>
      </c>
      <c r="L6746" s="9" t="str">
        <f t="shared" si="114"/>
        <v/>
      </c>
      <c r="M6746" s="205" t="str" cm="1">
        <f t="array" ref="M6746">_xlfn.IFS(NOT(ISERROR(VLOOKUP(Table5[[#This Row],[Section]],TB_notTB,1,FALSE))),"No",LEFT(Table5[[#This Row],[Section]],3)="ETB","PLS",LEFT(Table5[[#This Row],[Section]],1)="7","PDB",NOT(ISBLANK(Table5[[#This Row],[Section]])),"No")</f>
        <v>No</v>
      </c>
    </row>
    <row r="6747" spans="1:13" x14ac:dyDescent="0.25">
      <c r="A6747" s="126" t="s">
        <v>8845</v>
      </c>
      <c r="B6747" s="126" t="s">
        <v>12730</v>
      </c>
      <c r="C6747" s="126" t="s">
        <v>75</v>
      </c>
      <c r="D6747" s="127">
        <v>1.3260000000000001</v>
      </c>
      <c r="E6747" s="128">
        <v>352</v>
      </c>
      <c r="F6747" s="128">
        <v>352</v>
      </c>
      <c r="G6747" s="126" t="s">
        <v>13757</v>
      </c>
      <c r="H6747" s="126" t="s">
        <v>21122</v>
      </c>
      <c r="I6747" s="126" t="s">
        <v>21123</v>
      </c>
      <c r="J6747" s="126" t="s">
        <v>26233</v>
      </c>
      <c r="K6747" s="9">
        <f>_xlfn.IFNA(VLOOKUP(Table5[[#This Row],[Section]],SubSill_Tier,2,FALSE),0)</f>
        <v>0</v>
      </c>
      <c r="L6747" s="9" t="str">
        <f t="shared" si="114"/>
        <v>Wall</v>
      </c>
      <c r="M6747" s="205" t="str" cm="1">
        <f t="array" ref="M6747">_xlfn.IFS(NOT(ISERROR(VLOOKUP(Table5[[#This Row],[Section]],TB_notTB,1,FALSE))),"No",LEFT(Table5[[#This Row],[Section]],3)="ETB","PLS",LEFT(Table5[[#This Row],[Section]],1)="7","PDB",NOT(ISBLANK(Table5[[#This Row],[Section]])),"No")</f>
        <v>No</v>
      </c>
    </row>
    <row r="6748" spans="1:13" x14ac:dyDescent="0.25">
      <c r="A6748" s="126" t="s">
        <v>8846</v>
      </c>
      <c r="B6748" s="126" t="s">
        <v>17222</v>
      </c>
      <c r="C6748" s="126" t="s">
        <v>75</v>
      </c>
      <c r="D6748" s="127">
        <v>0.98299999999999998</v>
      </c>
      <c r="E6748" s="128">
        <v>368</v>
      </c>
      <c r="F6748" s="128">
        <v>368</v>
      </c>
      <c r="G6748" s="126" t="s">
        <v>13720</v>
      </c>
      <c r="H6748" s="126" t="s">
        <v>20130</v>
      </c>
      <c r="I6748" s="126" t="s">
        <v>20131</v>
      </c>
      <c r="J6748" s="126" t="s">
        <v>26236</v>
      </c>
      <c r="K6748" s="9">
        <f>_xlfn.IFNA(VLOOKUP(Table5[[#This Row],[Section]],SubSill_Tier,2,FALSE),0)</f>
        <v>0</v>
      </c>
      <c r="L6748" s="9" t="str">
        <f t="shared" si="114"/>
        <v/>
      </c>
      <c r="M6748" s="205" t="str" cm="1">
        <f t="array" ref="M6748">_xlfn.IFS(NOT(ISERROR(VLOOKUP(Table5[[#This Row],[Section]],TB_notTB,1,FALSE))),"No",LEFT(Table5[[#This Row],[Section]],3)="ETB","PLS",LEFT(Table5[[#This Row],[Section]],1)="7","PDB",NOT(ISBLANK(Table5[[#This Row],[Section]])),"No")</f>
        <v>No</v>
      </c>
    </row>
    <row r="6749" spans="1:13" x14ac:dyDescent="0.25">
      <c r="A6749" s="126" t="s">
        <v>8847</v>
      </c>
      <c r="B6749" s="126" t="s">
        <v>12731</v>
      </c>
      <c r="C6749" s="126" t="s">
        <v>75</v>
      </c>
      <c r="D6749" s="127">
        <v>1.6850000000000001</v>
      </c>
      <c r="E6749" s="128">
        <v>459</v>
      </c>
      <c r="F6749" s="128">
        <v>459</v>
      </c>
      <c r="G6749" s="126" t="s">
        <v>13757</v>
      </c>
      <c r="H6749" s="126" t="s">
        <v>21122</v>
      </c>
      <c r="I6749" s="126" t="s">
        <v>21123</v>
      </c>
      <c r="J6749" s="126" t="s">
        <v>26233</v>
      </c>
      <c r="K6749" s="9">
        <f>_xlfn.IFNA(VLOOKUP(Table5[[#This Row],[Section]],SubSill_Tier,2,FALSE),0)</f>
        <v>0</v>
      </c>
      <c r="L6749" s="9" t="str">
        <f t="shared" si="114"/>
        <v>Wall</v>
      </c>
      <c r="M6749" s="205" t="str" cm="1">
        <f t="array" ref="M6749">_xlfn.IFS(NOT(ISERROR(VLOOKUP(Table5[[#This Row],[Section]],TB_notTB,1,FALSE))),"No",LEFT(Table5[[#This Row],[Section]],3)="ETB","PLS",LEFT(Table5[[#This Row],[Section]],1)="7","PDB",NOT(ISBLANK(Table5[[#This Row],[Section]])),"No")</f>
        <v>No</v>
      </c>
    </row>
    <row r="6750" spans="1:13" x14ac:dyDescent="0.25">
      <c r="A6750" s="126" t="s">
        <v>3085</v>
      </c>
      <c r="B6750" s="126" t="s">
        <v>17222</v>
      </c>
      <c r="C6750" s="126" t="s">
        <v>98</v>
      </c>
      <c r="D6750" s="127">
        <v>0.216</v>
      </c>
      <c r="E6750" s="128">
        <v>112</v>
      </c>
      <c r="F6750" s="128">
        <v>100</v>
      </c>
      <c r="G6750" s="126" t="s">
        <v>13730</v>
      </c>
      <c r="H6750" s="126" t="s">
        <v>20139</v>
      </c>
      <c r="I6750" s="126" t="s">
        <v>20140</v>
      </c>
      <c r="J6750" s="126" t="s">
        <v>26243</v>
      </c>
      <c r="K6750" s="9">
        <f>_xlfn.IFNA(VLOOKUP(Table5[[#This Row],[Section]],SubSill_Tier,2,FALSE),0)</f>
        <v>0</v>
      </c>
      <c r="L6750" s="9" t="str">
        <f t="shared" si="114"/>
        <v/>
      </c>
      <c r="M6750" s="205" t="str" cm="1">
        <f t="array" ref="M6750">_xlfn.IFS(NOT(ISERROR(VLOOKUP(Table5[[#This Row],[Section]],TB_notTB,1,FALSE))),"No",LEFT(Table5[[#This Row],[Section]],3)="ETB","PLS",LEFT(Table5[[#This Row],[Section]],1)="7","PDB",NOT(ISBLANK(Table5[[#This Row],[Section]])),"No")</f>
        <v>No</v>
      </c>
    </row>
    <row r="6751" spans="1:13" x14ac:dyDescent="0.25">
      <c r="A6751" s="126" t="s">
        <v>8848</v>
      </c>
      <c r="B6751" s="126" t="s">
        <v>17222</v>
      </c>
      <c r="C6751" s="126" t="s">
        <v>98</v>
      </c>
      <c r="D6751" s="127">
        <v>0.73399999999999999</v>
      </c>
      <c r="E6751" s="128">
        <v>401</v>
      </c>
      <c r="F6751" s="128">
        <v>180</v>
      </c>
      <c r="G6751" s="126" t="s">
        <v>13721</v>
      </c>
      <c r="H6751" s="126" t="s">
        <v>20121</v>
      </c>
      <c r="I6751" s="126" t="s">
        <v>20122</v>
      </c>
      <c r="J6751" s="126" t="s">
        <v>26234</v>
      </c>
      <c r="K6751" s="9">
        <f>_xlfn.IFNA(VLOOKUP(Table5[[#This Row],[Section]],SubSill_Tier,2,FALSE),0)</f>
        <v>0</v>
      </c>
      <c r="L6751" s="9" t="str">
        <f t="shared" si="114"/>
        <v/>
      </c>
      <c r="M6751" s="205" t="str" cm="1">
        <f t="array" ref="M6751">_xlfn.IFS(NOT(ISERROR(VLOOKUP(Table5[[#This Row],[Section]],TB_notTB,1,FALSE))),"No",LEFT(Table5[[#This Row],[Section]],3)="ETB","PLS",LEFT(Table5[[#This Row],[Section]],1)="7","PDB",NOT(ISBLANK(Table5[[#This Row],[Section]])),"No")</f>
        <v>No</v>
      </c>
    </row>
    <row r="6752" spans="1:13" x14ac:dyDescent="0.25">
      <c r="A6752" s="126" t="s">
        <v>3086</v>
      </c>
      <c r="B6752" s="126" t="s">
        <v>3087</v>
      </c>
      <c r="C6752" s="126" t="s">
        <v>75</v>
      </c>
      <c r="D6752" s="127">
        <v>1.5820000000000001</v>
      </c>
      <c r="E6752" s="128">
        <v>679</v>
      </c>
      <c r="F6752" s="128">
        <v>253</v>
      </c>
      <c r="G6752" s="126" t="s">
        <v>13726</v>
      </c>
      <c r="H6752" s="126" t="s">
        <v>20136</v>
      </c>
      <c r="I6752" s="126" t="s">
        <v>21065</v>
      </c>
      <c r="J6752" s="126" t="s">
        <v>26241</v>
      </c>
      <c r="K6752" s="9">
        <f>_xlfn.IFNA(VLOOKUP(Table5[[#This Row],[Section]],SubSill_Tier,2,FALSE),0)</f>
        <v>0</v>
      </c>
      <c r="L6752" s="9" t="str">
        <f t="shared" si="114"/>
        <v/>
      </c>
      <c r="M6752" s="205" t="str" cm="1">
        <f t="array" ref="M6752">_xlfn.IFS(NOT(ISERROR(VLOOKUP(Table5[[#This Row],[Section]],TB_notTB,1,FALSE))),"No",LEFT(Table5[[#This Row],[Section]],3)="ETB","PLS",LEFT(Table5[[#This Row],[Section]],1)="7","PDB",NOT(ISBLANK(Table5[[#This Row],[Section]])),"No")</f>
        <v>No</v>
      </c>
    </row>
    <row r="6753" spans="1:13" x14ac:dyDescent="0.25">
      <c r="A6753" s="126" t="s">
        <v>3088</v>
      </c>
      <c r="B6753" s="126" t="s">
        <v>3089</v>
      </c>
      <c r="C6753" s="126" t="s">
        <v>75</v>
      </c>
      <c r="D6753" s="127">
        <v>2.1709999999999998</v>
      </c>
      <c r="E6753" s="128">
        <v>490</v>
      </c>
      <c r="F6753" s="128">
        <v>313</v>
      </c>
      <c r="G6753" s="126" t="s">
        <v>13726</v>
      </c>
      <c r="H6753" s="126" t="s">
        <v>20136</v>
      </c>
      <c r="I6753" s="126" t="s">
        <v>21065</v>
      </c>
      <c r="J6753" s="126" t="s">
        <v>26241</v>
      </c>
      <c r="K6753" s="9">
        <f>_xlfn.IFNA(VLOOKUP(Table5[[#This Row],[Section]],SubSill_Tier,2,FALSE),0)</f>
        <v>0</v>
      </c>
      <c r="L6753" s="9" t="str">
        <f t="shared" si="114"/>
        <v/>
      </c>
      <c r="M6753" s="205" t="str" cm="1">
        <f t="array" ref="M6753">_xlfn.IFS(NOT(ISERROR(VLOOKUP(Table5[[#This Row],[Section]],TB_notTB,1,FALSE))),"No",LEFT(Table5[[#This Row],[Section]],3)="ETB","PLS",LEFT(Table5[[#This Row],[Section]],1)="7","PDB",NOT(ISBLANK(Table5[[#This Row],[Section]])),"No")</f>
        <v>No</v>
      </c>
    </row>
    <row r="6754" spans="1:13" x14ac:dyDescent="0.25">
      <c r="A6754" s="126" t="s">
        <v>3090</v>
      </c>
      <c r="B6754" s="126" t="s">
        <v>3091</v>
      </c>
      <c r="C6754" s="126" t="s">
        <v>75</v>
      </c>
      <c r="D6754" s="127">
        <v>0.57199999999999995</v>
      </c>
      <c r="E6754" s="128">
        <v>306</v>
      </c>
      <c r="F6754" s="128">
        <v>152</v>
      </c>
      <c r="G6754" s="126" t="s">
        <v>13726</v>
      </c>
      <c r="H6754" s="126" t="s">
        <v>20136</v>
      </c>
      <c r="I6754" s="126" t="s">
        <v>21065</v>
      </c>
      <c r="J6754" s="126" t="s">
        <v>26241</v>
      </c>
      <c r="K6754" s="9">
        <f>_xlfn.IFNA(VLOOKUP(Table5[[#This Row],[Section]],SubSill_Tier,2,FALSE),0)</f>
        <v>0</v>
      </c>
      <c r="L6754" s="9" t="str">
        <f t="shared" si="114"/>
        <v/>
      </c>
      <c r="M6754" s="205" t="str" cm="1">
        <f t="array" ref="M6754">_xlfn.IFS(NOT(ISERROR(VLOOKUP(Table5[[#This Row],[Section]],TB_notTB,1,FALSE))),"No",LEFT(Table5[[#This Row],[Section]],3)="ETB","PLS",LEFT(Table5[[#This Row],[Section]],1)="7","PDB",NOT(ISBLANK(Table5[[#This Row],[Section]])),"No")</f>
        <v>No</v>
      </c>
    </row>
    <row r="6755" spans="1:13" x14ac:dyDescent="0.25">
      <c r="A6755" s="126" t="s">
        <v>3092</v>
      </c>
      <c r="B6755" s="126" t="s">
        <v>17222</v>
      </c>
      <c r="C6755" s="126" t="s">
        <v>98</v>
      </c>
      <c r="D6755" s="127">
        <v>0.60199999999999998</v>
      </c>
      <c r="E6755" s="128">
        <v>279</v>
      </c>
      <c r="F6755" s="128">
        <v>123</v>
      </c>
      <c r="G6755" s="126" t="s">
        <v>13730</v>
      </c>
      <c r="H6755" s="126" t="s">
        <v>20139</v>
      </c>
      <c r="I6755" s="126" t="s">
        <v>20140</v>
      </c>
      <c r="J6755" s="126" t="s">
        <v>26243</v>
      </c>
      <c r="K6755" s="9">
        <f>_xlfn.IFNA(VLOOKUP(Table5[[#This Row],[Section]],SubSill_Tier,2,FALSE),0)</f>
        <v>0</v>
      </c>
      <c r="L6755" s="9" t="str">
        <f t="shared" si="114"/>
        <v/>
      </c>
      <c r="M6755" s="205" t="str" cm="1">
        <f t="array" ref="M6755">_xlfn.IFS(NOT(ISERROR(VLOOKUP(Table5[[#This Row],[Section]],TB_notTB,1,FALSE))),"No",LEFT(Table5[[#This Row],[Section]],3)="ETB","PLS",LEFT(Table5[[#This Row],[Section]],1)="7","PDB",NOT(ISBLANK(Table5[[#This Row],[Section]])),"No")</f>
        <v>No</v>
      </c>
    </row>
    <row r="6756" spans="1:13" x14ac:dyDescent="0.25">
      <c r="A6756" s="126" t="s">
        <v>3093</v>
      </c>
      <c r="B6756" s="126" t="s">
        <v>17222</v>
      </c>
      <c r="C6756" s="126" t="s">
        <v>98</v>
      </c>
      <c r="D6756" s="127">
        <v>1.534</v>
      </c>
      <c r="E6756" s="128">
        <v>423</v>
      </c>
      <c r="F6756" s="128">
        <v>423</v>
      </c>
      <c r="G6756" s="126" t="s">
        <v>13736</v>
      </c>
      <c r="H6756" s="126" t="s">
        <v>20148</v>
      </c>
      <c r="I6756" s="126" t="s">
        <v>21073</v>
      </c>
      <c r="J6756" s="126" t="s">
        <v>26232</v>
      </c>
      <c r="K6756" s="9">
        <f>_xlfn.IFNA(VLOOKUP(Table5[[#This Row],[Section]],SubSill_Tier,2,FALSE),0)</f>
        <v>0</v>
      </c>
      <c r="L6756" s="9" t="str">
        <f t="shared" si="114"/>
        <v/>
      </c>
      <c r="M6756" s="205" t="str" cm="1">
        <f t="array" ref="M6756">_xlfn.IFS(NOT(ISERROR(VLOOKUP(Table5[[#This Row],[Section]],TB_notTB,1,FALSE))),"No",LEFT(Table5[[#This Row],[Section]],3)="ETB","PLS",LEFT(Table5[[#This Row],[Section]],1)="7","PDB",NOT(ISBLANK(Table5[[#This Row],[Section]])),"No")</f>
        <v>No</v>
      </c>
    </row>
    <row r="6757" spans="1:13" x14ac:dyDescent="0.25">
      <c r="A6757" s="126" t="s">
        <v>3094</v>
      </c>
      <c r="B6757" s="126" t="s">
        <v>17222</v>
      </c>
      <c r="C6757" s="126" t="s">
        <v>98</v>
      </c>
      <c r="D6757" s="127">
        <v>0.41599999999999998</v>
      </c>
      <c r="E6757" s="128">
        <v>187</v>
      </c>
      <c r="F6757" s="128">
        <v>187</v>
      </c>
      <c r="G6757" s="126" t="s">
        <v>13736</v>
      </c>
      <c r="H6757" s="126" t="s">
        <v>20148</v>
      </c>
      <c r="I6757" s="126" t="s">
        <v>21073</v>
      </c>
      <c r="J6757" s="126" t="s">
        <v>26232</v>
      </c>
      <c r="K6757" s="9">
        <f>_xlfn.IFNA(VLOOKUP(Table5[[#This Row],[Section]],SubSill_Tier,2,FALSE),0)</f>
        <v>0</v>
      </c>
      <c r="L6757" s="9" t="str">
        <f t="shared" si="114"/>
        <v/>
      </c>
      <c r="M6757" s="205" t="str" cm="1">
        <f t="array" ref="M6757">_xlfn.IFS(NOT(ISERROR(VLOOKUP(Table5[[#This Row],[Section]],TB_notTB,1,FALSE))),"No",LEFT(Table5[[#This Row],[Section]],3)="ETB","PLS",LEFT(Table5[[#This Row],[Section]],1)="7","PDB",NOT(ISBLANK(Table5[[#This Row],[Section]])),"No")</f>
        <v>No</v>
      </c>
    </row>
    <row r="6758" spans="1:13" x14ac:dyDescent="0.25">
      <c r="A6758" s="126" t="s">
        <v>3095</v>
      </c>
      <c r="B6758" s="126" t="s">
        <v>17222</v>
      </c>
      <c r="C6758" s="126" t="s">
        <v>98</v>
      </c>
      <c r="D6758" s="127">
        <v>1.0820000000000001</v>
      </c>
      <c r="E6758" s="128">
        <v>303</v>
      </c>
      <c r="F6758" s="128">
        <v>303</v>
      </c>
      <c r="G6758" s="126" t="s">
        <v>13736</v>
      </c>
      <c r="H6758" s="126" t="s">
        <v>20148</v>
      </c>
      <c r="I6758" s="126" t="s">
        <v>21073</v>
      </c>
      <c r="J6758" s="126" t="s">
        <v>26232</v>
      </c>
      <c r="K6758" s="9">
        <f>_xlfn.IFNA(VLOOKUP(Table5[[#This Row],[Section]],SubSill_Tier,2,FALSE),0)</f>
        <v>0</v>
      </c>
      <c r="L6758" s="9" t="str">
        <f t="shared" si="114"/>
        <v/>
      </c>
      <c r="M6758" s="205" t="str" cm="1">
        <f t="array" ref="M6758">_xlfn.IFS(NOT(ISERROR(VLOOKUP(Table5[[#This Row],[Section]],TB_notTB,1,FALSE))),"No",LEFT(Table5[[#This Row],[Section]],3)="ETB","PLS",LEFT(Table5[[#This Row],[Section]],1)="7","PDB",NOT(ISBLANK(Table5[[#This Row],[Section]])),"No")</f>
        <v>No</v>
      </c>
    </row>
    <row r="6759" spans="1:13" x14ac:dyDescent="0.25">
      <c r="A6759" s="126" t="s">
        <v>3096</v>
      </c>
      <c r="B6759" s="126" t="s">
        <v>17222</v>
      </c>
      <c r="C6759" s="126" t="s">
        <v>98</v>
      </c>
      <c r="D6759" s="127">
        <v>1.806</v>
      </c>
      <c r="E6759" s="128">
        <v>494</v>
      </c>
      <c r="F6759" s="128">
        <v>494</v>
      </c>
      <c r="G6759" s="126" t="s">
        <v>13736</v>
      </c>
      <c r="H6759" s="126" t="s">
        <v>20148</v>
      </c>
      <c r="I6759" s="126" t="s">
        <v>21073</v>
      </c>
      <c r="J6759" s="126" t="s">
        <v>26232</v>
      </c>
      <c r="K6759" s="9">
        <f>_xlfn.IFNA(VLOOKUP(Table5[[#This Row],[Section]],SubSill_Tier,2,FALSE),0)</f>
        <v>0</v>
      </c>
      <c r="L6759" s="9" t="str">
        <f t="shared" si="114"/>
        <v/>
      </c>
      <c r="M6759" s="205" t="str" cm="1">
        <f t="array" ref="M6759">_xlfn.IFS(NOT(ISERROR(VLOOKUP(Table5[[#This Row],[Section]],TB_notTB,1,FALSE))),"No",LEFT(Table5[[#This Row],[Section]],3)="ETB","PLS",LEFT(Table5[[#This Row],[Section]],1)="7","PDB",NOT(ISBLANK(Table5[[#This Row],[Section]])),"No")</f>
        <v>No</v>
      </c>
    </row>
    <row r="6760" spans="1:13" x14ac:dyDescent="0.25">
      <c r="A6760" s="126" t="s">
        <v>8849</v>
      </c>
      <c r="B6760" s="126" t="s">
        <v>28177</v>
      </c>
      <c r="C6760" s="126" t="s">
        <v>75</v>
      </c>
      <c r="D6760" s="127">
        <v>0.311</v>
      </c>
      <c r="E6760" s="128">
        <v>175</v>
      </c>
      <c r="F6760" s="128">
        <v>175</v>
      </c>
      <c r="G6760" s="126" t="s">
        <v>13720</v>
      </c>
      <c r="H6760" s="126" t="s">
        <v>20130</v>
      </c>
      <c r="I6760" s="126" t="s">
        <v>20131</v>
      </c>
      <c r="J6760" s="126" t="s">
        <v>26235</v>
      </c>
      <c r="K6760" s="9">
        <f>_xlfn.IFNA(VLOOKUP(Table5[[#This Row],[Section]],SubSill_Tier,2,FALSE),0)</f>
        <v>0</v>
      </c>
      <c r="L6760" s="9" t="str">
        <f t="shared" si="114"/>
        <v/>
      </c>
      <c r="M6760" s="205" t="str" cm="1">
        <f t="array" ref="M6760">_xlfn.IFS(NOT(ISERROR(VLOOKUP(Table5[[#This Row],[Section]],TB_notTB,1,FALSE))),"No",LEFT(Table5[[#This Row],[Section]],3)="ETB","PLS",LEFT(Table5[[#This Row],[Section]],1)="7","PDB",NOT(ISBLANK(Table5[[#This Row],[Section]])),"No")</f>
        <v>No</v>
      </c>
    </row>
    <row r="6761" spans="1:13" x14ac:dyDescent="0.25">
      <c r="A6761" s="126" t="s">
        <v>3097</v>
      </c>
      <c r="B6761" s="126" t="s">
        <v>17222</v>
      </c>
      <c r="C6761" s="126" t="s">
        <v>75</v>
      </c>
      <c r="D6761" s="127">
        <v>1.984</v>
      </c>
      <c r="E6761" s="128">
        <v>608</v>
      </c>
      <c r="F6761" s="128">
        <v>608</v>
      </c>
      <c r="G6761" s="126" t="s">
        <v>13712</v>
      </c>
      <c r="H6761" s="126" t="s">
        <v>20120</v>
      </c>
      <c r="I6761" s="126" t="s">
        <v>21055</v>
      </c>
      <c r="J6761" s="126" t="s">
        <v>26232</v>
      </c>
      <c r="K6761" s="9">
        <f>_xlfn.IFNA(VLOOKUP(Table5[[#This Row],[Section]],SubSill_Tier,2,FALSE),0)</f>
        <v>0</v>
      </c>
      <c r="L6761" s="9" t="str">
        <f t="shared" si="114"/>
        <v/>
      </c>
      <c r="M6761" s="205" t="str" cm="1">
        <f t="array" ref="M6761">_xlfn.IFS(NOT(ISERROR(VLOOKUP(Table5[[#This Row],[Section]],TB_notTB,1,FALSE))),"No",LEFT(Table5[[#This Row],[Section]],3)="ETB","PLS",LEFT(Table5[[#This Row],[Section]],1)="7","PDB",NOT(ISBLANK(Table5[[#This Row],[Section]])),"No")</f>
        <v>No</v>
      </c>
    </row>
    <row r="6762" spans="1:13" x14ac:dyDescent="0.25">
      <c r="A6762" s="126" t="s">
        <v>8850</v>
      </c>
      <c r="B6762" s="126" t="s">
        <v>17222</v>
      </c>
      <c r="C6762" s="126" t="s">
        <v>98</v>
      </c>
      <c r="D6762" s="127">
        <v>0.629</v>
      </c>
      <c r="E6762" s="128">
        <v>174</v>
      </c>
      <c r="F6762" s="128">
        <v>174</v>
      </c>
      <c r="G6762" s="126" t="s">
        <v>13724</v>
      </c>
      <c r="H6762" s="126" t="s">
        <v>20186</v>
      </c>
      <c r="I6762" s="126" t="s">
        <v>22099</v>
      </c>
      <c r="J6762" s="126" t="s">
        <v>26234</v>
      </c>
      <c r="K6762" s="9">
        <f>_xlfn.IFNA(VLOOKUP(Table5[[#This Row],[Section]],SubSill_Tier,2,FALSE),0)</f>
        <v>0</v>
      </c>
      <c r="L6762" s="9" t="str">
        <f t="shared" si="114"/>
        <v/>
      </c>
      <c r="M6762" s="205" t="str" cm="1">
        <f t="array" ref="M6762">_xlfn.IFS(NOT(ISERROR(VLOOKUP(Table5[[#This Row],[Section]],TB_notTB,1,FALSE))),"No",LEFT(Table5[[#This Row],[Section]],3)="ETB","PLS",LEFT(Table5[[#This Row],[Section]],1)="7","PDB",NOT(ISBLANK(Table5[[#This Row],[Section]])),"No")</f>
        <v>No</v>
      </c>
    </row>
    <row r="6763" spans="1:13" x14ac:dyDescent="0.25">
      <c r="A6763" s="126" t="s">
        <v>3098</v>
      </c>
      <c r="B6763" s="126" t="s">
        <v>17222</v>
      </c>
      <c r="C6763" s="126" t="s">
        <v>98</v>
      </c>
      <c r="D6763" s="127">
        <v>0.502</v>
      </c>
      <c r="E6763" s="128">
        <v>270</v>
      </c>
      <c r="F6763" s="128">
        <v>100</v>
      </c>
      <c r="G6763" s="126" t="s">
        <v>13730</v>
      </c>
      <c r="H6763" s="126" t="s">
        <v>20139</v>
      </c>
      <c r="I6763" s="126" t="s">
        <v>20140</v>
      </c>
      <c r="J6763" s="126" t="s">
        <v>26243</v>
      </c>
      <c r="K6763" s="9">
        <f>_xlfn.IFNA(VLOOKUP(Table5[[#This Row],[Section]],SubSill_Tier,2,FALSE),0)</f>
        <v>0</v>
      </c>
      <c r="L6763" s="9" t="str">
        <f t="shared" si="114"/>
        <v/>
      </c>
      <c r="M6763" s="205" t="str" cm="1">
        <f t="array" ref="M6763">_xlfn.IFS(NOT(ISERROR(VLOOKUP(Table5[[#This Row],[Section]],TB_notTB,1,FALSE))),"No",LEFT(Table5[[#This Row],[Section]],3)="ETB","PLS",LEFT(Table5[[#This Row],[Section]],1)="7","PDB",NOT(ISBLANK(Table5[[#This Row],[Section]])),"No")</f>
        <v>No</v>
      </c>
    </row>
    <row r="6764" spans="1:13" x14ac:dyDescent="0.25">
      <c r="A6764" s="126" t="s">
        <v>16289</v>
      </c>
      <c r="B6764" s="126" t="s">
        <v>19627</v>
      </c>
      <c r="C6764" s="126" t="s">
        <v>75</v>
      </c>
      <c r="D6764" s="127">
        <v>1.0309999999999999</v>
      </c>
      <c r="E6764" s="128">
        <v>488</v>
      </c>
      <c r="F6764" s="128">
        <v>109</v>
      </c>
      <c r="G6764" s="126" t="s">
        <v>14884</v>
      </c>
      <c r="H6764" s="126" t="s">
        <v>21146</v>
      </c>
      <c r="I6764" s="126" t="s">
        <v>22101</v>
      </c>
      <c r="J6764" s="126" t="s">
        <v>26278</v>
      </c>
      <c r="K6764" s="9">
        <f>_xlfn.IFNA(VLOOKUP(Table5[[#This Row],[Section]],SubSill_Tier,2,FALSE),0)</f>
        <v>0</v>
      </c>
      <c r="L6764" s="9" t="str">
        <f t="shared" si="114"/>
        <v/>
      </c>
      <c r="M6764" s="205" t="str" cm="1">
        <f t="array" ref="M6764">_xlfn.IFS(NOT(ISERROR(VLOOKUP(Table5[[#This Row],[Section]],TB_notTB,1,FALSE))),"No",LEFT(Table5[[#This Row],[Section]],3)="ETB","PLS",LEFT(Table5[[#This Row],[Section]],1)="7","PDB",NOT(ISBLANK(Table5[[#This Row],[Section]])),"No")</f>
        <v>No</v>
      </c>
    </row>
    <row r="6765" spans="1:13" x14ac:dyDescent="0.25">
      <c r="A6765" s="126" t="s">
        <v>8851</v>
      </c>
      <c r="B6765" s="126" t="s">
        <v>17222</v>
      </c>
      <c r="C6765" s="126" t="s">
        <v>98</v>
      </c>
      <c r="D6765" s="127">
        <v>1.242</v>
      </c>
      <c r="E6765" s="128">
        <v>162</v>
      </c>
      <c r="F6765" s="128">
        <v>162</v>
      </c>
      <c r="G6765" s="126" t="s">
        <v>13714</v>
      </c>
      <c r="H6765" s="126" t="s">
        <v>20121</v>
      </c>
      <c r="I6765" s="126" t="s">
        <v>20122</v>
      </c>
      <c r="J6765" s="126" t="s">
        <v>26234</v>
      </c>
      <c r="K6765" s="9">
        <f>_xlfn.IFNA(VLOOKUP(Table5[[#This Row],[Section]],SubSill_Tier,2,FALSE),0)</f>
        <v>0</v>
      </c>
      <c r="L6765" s="9" t="str">
        <f t="shared" si="114"/>
        <v/>
      </c>
      <c r="M6765" s="205" t="str" cm="1">
        <f t="array" ref="M6765">_xlfn.IFS(NOT(ISERROR(VLOOKUP(Table5[[#This Row],[Section]],TB_notTB,1,FALSE))),"No",LEFT(Table5[[#This Row],[Section]],3)="ETB","PLS",LEFT(Table5[[#This Row],[Section]],1)="7","PDB",NOT(ISBLANK(Table5[[#This Row],[Section]])),"No")</f>
        <v>No</v>
      </c>
    </row>
    <row r="6766" spans="1:13" x14ac:dyDescent="0.25">
      <c r="A6766" s="126" t="s">
        <v>8852</v>
      </c>
      <c r="B6766" s="126" t="s">
        <v>17222</v>
      </c>
      <c r="C6766" s="126" t="s">
        <v>98</v>
      </c>
      <c r="D6766" s="127">
        <v>0.748</v>
      </c>
      <c r="E6766" s="128">
        <v>197</v>
      </c>
      <c r="F6766" s="128">
        <v>100</v>
      </c>
      <c r="G6766" s="126" t="s">
        <v>13721</v>
      </c>
      <c r="H6766" s="126" t="s">
        <v>20121</v>
      </c>
      <c r="I6766" s="126" t="s">
        <v>20122</v>
      </c>
      <c r="J6766" s="126" t="s">
        <v>26234</v>
      </c>
      <c r="K6766" s="9">
        <f>_xlfn.IFNA(VLOOKUP(Table5[[#This Row],[Section]],SubSill_Tier,2,FALSE),0)</f>
        <v>0</v>
      </c>
      <c r="L6766" s="9" t="str">
        <f t="shared" si="114"/>
        <v/>
      </c>
      <c r="M6766" s="205" t="str" cm="1">
        <f t="array" ref="M6766">_xlfn.IFS(NOT(ISERROR(VLOOKUP(Table5[[#This Row],[Section]],TB_notTB,1,FALSE))),"No",LEFT(Table5[[#This Row],[Section]],3)="ETB","PLS",LEFT(Table5[[#This Row],[Section]],1)="7","PDB",NOT(ISBLANK(Table5[[#This Row],[Section]])),"No")</f>
        <v>No</v>
      </c>
    </row>
    <row r="6767" spans="1:13" x14ac:dyDescent="0.25">
      <c r="A6767" s="126" t="s">
        <v>3099</v>
      </c>
      <c r="B6767" s="126" t="s">
        <v>17222</v>
      </c>
      <c r="C6767" s="126" t="s">
        <v>98</v>
      </c>
      <c r="D6767" s="127">
        <v>0.98</v>
      </c>
      <c r="E6767" s="128">
        <v>473</v>
      </c>
      <c r="F6767" s="128">
        <v>184</v>
      </c>
      <c r="G6767" s="126" t="s">
        <v>13730</v>
      </c>
      <c r="H6767" s="126" t="s">
        <v>20139</v>
      </c>
      <c r="I6767" s="126" t="s">
        <v>20140</v>
      </c>
      <c r="J6767" s="126" t="s">
        <v>26243</v>
      </c>
      <c r="K6767" s="9">
        <f>_xlfn.IFNA(VLOOKUP(Table5[[#This Row],[Section]],SubSill_Tier,2,FALSE),0)</f>
        <v>0</v>
      </c>
      <c r="L6767" s="9" t="str">
        <f t="shared" si="114"/>
        <v/>
      </c>
      <c r="M6767" s="205" t="str" cm="1">
        <f t="array" ref="M6767">_xlfn.IFS(NOT(ISERROR(VLOOKUP(Table5[[#This Row],[Section]],TB_notTB,1,FALSE))),"No",LEFT(Table5[[#This Row],[Section]],3)="ETB","PLS",LEFT(Table5[[#This Row],[Section]],1)="7","PDB",NOT(ISBLANK(Table5[[#This Row],[Section]])),"No")</f>
        <v>No</v>
      </c>
    </row>
    <row r="6768" spans="1:13" x14ac:dyDescent="0.25">
      <c r="A6768" s="126" t="s">
        <v>3100</v>
      </c>
      <c r="B6768" s="126" t="s">
        <v>17222</v>
      </c>
      <c r="C6768" s="126" t="s">
        <v>98</v>
      </c>
      <c r="D6768" s="127">
        <v>1.228</v>
      </c>
      <c r="E6768" s="128">
        <v>633</v>
      </c>
      <c r="F6768" s="128">
        <v>165</v>
      </c>
      <c r="G6768" s="126" t="s">
        <v>13730</v>
      </c>
      <c r="H6768" s="126" t="s">
        <v>20139</v>
      </c>
      <c r="I6768" s="126" t="s">
        <v>20140</v>
      </c>
      <c r="J6768" s="126" t="s">
        <v>26243</v>
      </c>
      <c r="K6768" s="9">
        <f>_xlfn.IFNA(VLOOKUP(Table5[[#This Row],[Section]],SubSill_Tier,2,FALSE),0)</f>
        <v>0</v>
      </c>
      <c r="L6768" s="9" t="str">
        <f t="shared" si="114"/>
        <v/>
      </c>
      <c r="M6768" s="205" t="str" cm="1">
        <f t="array" ref="M6768">_xlfn.IFS(NOT(ISERROR(VLOOKUP(Table5[[#This Row],[Section]],TB_notTB,1,FALSE))),"No",LEFT(Table5[[#This Row],[Section]],3)="ETB","PLS",LEFT(Table5[[#This Row],[Section]],1)="7","PDB",NOT(ISBLANK(Table5[[#This Row],[Section]])),"No")</f>
        <v>No</v>
      </c>
    </row>
    <row r="6769" spans="1:13" x14ac:dyDescent="0.25">
      <c r="A6769" s="126" t="s">
        <v>3101</v>
      </c>
      <c r="B6769" s="126" t="s">
        <v>17222</v>
      </c>
      <c r="C6769" s="126" t="s">
        <v>98</v>
      </c>
      <c r="D6769" s="127">
        <v>0.88600000000000001</v>
      </c>
      <c r="E6769" s="128">
        <v>444</v>
      </c>
      <c r="F6769" s="128">
        <v>160</v>
      </c>
      <c r="G6769" s="126" t="s">
        <v>13730</v>
      </c>
      <c r="H6769" s="126" t="s">
        <v>20139</v>
      </c>
      <c r="I6769" s="126" t="s">
        <v>20140</v>
      </c>
      <c r="J6769" s="126" t="s">
        <v>26243</v>
      </c>
      <c r="K6769" s="9">
        <f>_xlfn.IFNA(VLOOKUP(Table5[[#This Row],[Section]],SubSill_Tier,2,FALSE),0)</f>
        <v>0</v>
      </c>
      <c r="L6769" s="9" t="str">
        <f t="shared" si="114"/>
        <v/>
      </c>
      <c r="M6769" s="205" t="str" cm="1">
        <f t="array" ref="M6769">_xlfn.IFS(NOT(ISERROR(VLOOKUP(Table5[[#This Row],[Section]],TB_notTB,1,FALSE))),"No",LEFT(Table5[[#This Row],[Section]],3)="ETB","PLS",LEFT(Table5[[#This Row],[Section]],1)="7","PDB",NOT(ISBLANK(Table5[[#This Row],[Section]])),"No")</f>
        <v>No</v>
      </c>
    </row>
    <row r="6770" spans="1:13" x14ac:dyDescent="0.25">
      <c r="A6770" s="126" t="s">
        <v>3102</v>
      </c>
      <c r="B6770" s="126" t="s">
        <v>17222</v>
      </c>
      <c r="C6770" s="126" t="s">
        <v>98</v>
      </c>
      <c r="D6770" s="127">
        <v>0.44800000000000001</v>
      </c>
      <c r="E6770" s="128">
        <v>200</v>
      </c>
      <c r="F6770" s="128">
        <v>100</v>
      </c>
      <c r="G6770" s="126" t="s">
        <v>13730</v>
      </c>
      <c r="H6770" s="126" t="s">
        <v>20139</v>
      </c>
      <c r="I6770" s="126" t="s">
        <v>20140</v>
      </c>
      <c r="J6770" s="126" t="s">
        <v>26243</v>
      </c>
      <c r="K6770" s="9">
        <f>_xlfn.IFNA(VLOOKUP(Table5[[#This Row],[Section]],SubSill_Tier,2,FALSE),0)</f>
        <v>0</v>
      </c>
      <c r="L6770" s="9" t="str">
        <f t="shared" si="114"/>
        <v/>
      </c>
      <c r="M6770" s="205" t="str" cm="1">
        <f t="array" ref="M6770">_xlfn.IFS(NOT(ISERROR(VLOOKUP(Table5[[#This Row],[Section]],TB_notTB,1,FALSE))),"No",LEFT(Table5[[#This Row],[Section]],3)="ETB","PLS",LEFT(Table5[[#This Row],[Section]],1)="7","PDB",NOT(ISBLANK(Table5[[#This Row],[Section]])),"No")</f>
        <v>No</v>
      </c>
    </row>
    <row r="6771" spans="1:13" x14ac:dyDescent="0.25">
      <c r="A6771" s="126" t="s">
        <v>3103</v>
      </c>
      <c r="B6771" s="126" t="s">
        <v>17222</v>
      </c>
      <c r="C6771" s="126" t="s">
        <v>98</v>
      </c>
      <c r="D6771" s="127">
        <v>0.63200000000000001</v>
      </c>
      <c r="E6771" s="128">
        <v>234</v>
      </c>
      <c r="F6771" s="128">
        <v>132</v>
      </c>
      <c r="G6771" s="126" t="s">
        <v>13730</v>
      </c>
      <c r="H6771" s="126" t="s">
        <v>20139</v>
      </c>
      <c r="I6771" s="126" t="s">
        <v>20140</v>
      </c>
      <c r="J6771" s="126" t="s">
        <v>26243</v>
      </c>
      <c r="K6771" s="9">
        <f>_xlfn.IFNA(VLOOKUP(Table5[[#This Row],[Section]],SubSill_Tier,2,FALSE),0)</f>
        <v>0</v>
      </c>
      <c r="L6771" s="9" t="str">
        <f t="shared" si="114"/>
        <v/>
      </c>
      <c r="M6771" s="205" t="str" cm="1">
        <f t="array" ref="M6771">_xlfn.IFS(NOT(ISERROR(VLOOKUP(Table5[[#This Row],[Section]],TB_notTB,1,FALSE))),"No",LEFT(Table5[[#This Row],[Section]],3)="ETB","PLS",LEFT(Table5[[#This Row],[Section]],1)="7","PDB",NOT(ISBLANK(Table5[[#This Row],[Section]])),"No")</f>
        <v>No</v>
      </c>
    </row>
    <row r="6772" spans="1:13" x14ac:dyDescent="0.25">
      <c r="A6772" s="126" t="s">
        <v>3104</v>
      </c>
      <c r="B6772" s="126" t="s">
        <v>17222</v>
      </c>
      <c r="C6772" s="126" t="s">
        <v>98</v>
      </c>
      <c r="D6772" s="127">
        <v>0.93400000000000005</v>
      </c>
      <c r="E6772" s="128">
        <v>463</v>
      </c>
      <c r="F6772" s="128">
        <v>125</v>
      </c>
      <c r="G6772" s="126" t="s">
        <v>13730</v>
      </c>
      <c r="H6772" s="126" t="s">
        <v>20139</v>
      </c>
      <c r="I6772" s="126" t="s">
        <v>20140</v>
      </c>
      <c r="J6772" s="126" t="s">
        <v>26243</v>
      </c>
      <c r="K6772" s="9">
        <f>_xlfn.IFNA(VLOOKUP(Table5[[#This Row],[Section]],SubSill_Tier,2,FALSE),0)</f>
        <v>0</v>
      </c>
      <c r="L6772" s="9" t="str">
        <f t="shared" si="114"/>
        <v/>
      </c>
      <c r="M6772" s="205" t="str" cm="1">
        <f t="array" ref="M6772">_xlfn.IFS(NOT(ISERROR(VLOOKUP(Table5[[#This Row],[Section]],TB_notTB,1,FALSE))),"No",LEFT(Table5[[#This Row],[Section]],3)="ETB","PLS",LEFT(Table5[[#This Row],[Section]],1)="7","PDB",NOT(ISBLANK(Table5[[#This Row],[Section]])),"No")</f>
        <v>No</v>
      </c>
    </row>
    <row r="6773" spans="1:13" x14ac:dyDescent="0.25">
      <c r="A6773" s="126" t="s">
        <v>3105</v>
      </c>
      <c r="B6773" s="126" t="s">
        <v>17222</v>
      </c>
      <c r="C6773" s="126" t="s">
        <v>98</v>
      </c>
      <c r="D6773" s="127">
        <v>0.41799999999999998</v>
      </c>
      <c r="E6773" s="128">
        <v>211</v>
      </c>
      <c r="F6773" s="128">
        <v>100</v>
      </c>
      <c r="G6773" s="126" t="s">
        <v>13730</v>
      </c>
      <c r="H6773" s="126" t="s">
        <v>20139</v>
      </c>
      <c r="I6773" s="126" t="s">
        <v>20140</v>
      </c>
      <c r="J6773" s="126" t="s">
        <v>26243</v>
      </c>
      <c r="K6773" s="9">
        <f>_xlfn.IFNA(VLOOKUP(Table5[[#This Row],[Section]],SubSill_Tier,2,FALSE),0)</f>
        <v>0</v>
      </c>
      <c r="L6773" s="9" t="str">
        <f t="shared" si="114"/>
        <v/>
      </c>
      <c r="M6773" s="205" t="str" cm="1">
        <f t="array" ref="M6773">_xlfn.IFS(NOT(ISERROR(VLOOKUP(Table5[[#This Row],[Section]],TB_notTB,1,FALSE))),"No",LEFT(Table5[[#This Row],[Section]],3)="ETB","PLS",LEFT(Table5[[#This Row],[Section]],1)="7","PDB",NOT(ISBLANK(Table5[[#This Row],[Section]])),"No")</f>
        <v>No</v>
      </c>
    </row>
    <row r="6774" spans="1:13" x14ac:dyDescent="0.25">
      <c r="A6774" s="126" t="s">
        <v>3106</v>
      </c>
      <c r="B6774" s="126" t="s">
        <v>17222</v>
      </c>
      <c r="C6774" s="126" t="s">
        <v>98</v>
      </c>
      <c r="D6774" s="127">
        <v>0.50700000000000001</v>
      </c>
      <c r="E6774" s="128">
        <v>203</v>
      </c>
      <c r="F6774" s="128">
        <v>100</v>
      </c>
      <c r="G6774" s="126" t="s">
        <v>13730</v>
      </c>
      <c r="H6774" s="126" t="s">
        <v>20139</v>
      </c>
      <c r="I6774" s="126" t="s">
        <v>20140</v>
      </c>
      <c r="J6774" s="126" t="s">
        <v>26243</v>
      </c>
      <c r="K6774" s="9">
        <f>_xlfn.IFNA(VLOOKUP(Table5[[#This Row],[Section]],SubSill_Tier,2,FALSE),0)</f>
        <v>0</v>
      </c>
      <c r="L6774" s="9" t="str">
        <f t="shared" si="114"/>
        <v/>
      </c>
      <c r="M6774" s="205" t="str" cm="1">
        <f t="array" ref="M6774">_xlfn.IFS(NOT(ISERROR(VLOOKUP(Table5[[#This Row],[Section]],TB_notTB,1,FALSE))),"No",LEFT(Table5[[#This Row],[Section]],3)="ETB","PLS",LEFT(Table5[[#This Row],[Section]],1)="7","PDB",NOT(ISBLANK(Table5[[#This Row],[Section]])),"No")</f>
        <v>No</v>
      </c>
    </row>
    <row r="6775" spans="1:13" x14ac:dyDescent="0.25">
      <c r="A6775" s="126" t="s">
        <v>8853</v>
      </c>
      <c r="B6775" s="126" t="s">
        <v>28178</v>
      </c>
      <c r="C6775" s="126" t="s">
        <v>75</v>
      </c>
      <c r="D6775" s="127">
        <v>0.254</v>
      </c>
      <c r="E6775" s="128">
        <v>158</v>
      </c>
      <c r="F6775" s="128">
        <v>158</v>
      </c>
      <c r="G6775" s="126" t="s">
        <v>13720</v>
      </c>
      <c r="H6775" s="126" t="s">
        <v>20130</v>
      </c>
      <c r="I6775" s="126" t="s">
        <v>20131</v>
      </c>
      <c r="J6775" s="126" t="s">
        <v>26235</v>
      </c>
      <c r="K6775" s="9">
        <f>_xlfn.IFNA(VLOOKUP(Table5[[#This Row],[Section]],SubSill_Tier,2,FALSE),0)</f>
        <v>0</v>
      </c>
      <c r="L6775" s="9" t="str">
        <f t="shared" si="114"/>
        <v/>
      </c>
      <c r="M6775" s="205" t="str" cm="1">
        <f t="array" ref="M6775">_xlfn.IFS(NOT(ISERROR(VLOOKUP(Table5[[#This Row],[Section]],TB_notTB,1,FALSE))),"No",LEFT(Table5[[#This Row],[Section]],3)="ETB","PLS",LEFT(Table5[[#This Row],[Section]],1)="7","PDB",NOT(ISBLANK(Table5[[#This Row],[Section]])),"No")</f>
        <v>No</v>
      </c>
    </row>
    <row r="6776" spans="1:13" x14ac:dyDescent="0.25">
      <c r="A6776" s="126" t="s">
        <v>8854</v>
      </c>
      <c r="B6776" s="126" t="s">
        <v>28179</v>
      </c>
      <c r="C6776" s="126" t="s">
        <v>75</v>
      </c>
      <c r="D6776" s="127">
        <v>0.24299999999999999</v>
      </c>
      <c r="E6776" s="128">
        <v>151</v>
      </c>
      <c r="F6776" s="128">
        <v>151</v>
      </c>
      <c r="G6776" s="126" t="s">
        <v>13720</v>
      </c>
      <c r="H6776" s="126" t="s">
        <v>20130</v>
      </c>
      <c r="I6776" s="126" t="s">
        <v>20131</v>
      </c>
      <c r="J6776" s="126" t="s">
        <v>26235</v>
      </c>
      <c r="K6776" s="9">
        <f>_xlfn.IFNA(VLOOKUP(Table5[[#This Row],[Section]],SubSill_Tier,2,FALSE),0)</f>
        <v>0</v>
      </c>
      <c r="L6776" s="9" t="str">
        <f t="shared" si="114"/>
        <v/>
      </c>
      <c r="M6776" s="205" t="str" cm="1">
        <f t="array" ref="M6776">_xlfn.IFS(NOT(ISERROR(VLOOKUP(Table5[[#This Row],[Section]],TB_notTB,1,FALSE))),"No",LEFT(Table5[[#This Row],[Section]],3)="ETB","PLS",LEFT(Table5[[#This Row],[Section]],1)="7","PDB",NOT(ISBLANK(Table5[[#This Row],[Section]])),"No")</f>
        <v>No</v>
      </c>
    </row>
    <row r="6777" spans="1:13" x14ac:dyDescent="0.25">
      <c r="A6777" s="126" t="s">
        <v>8855</v>
      </c>
      <c r="B6777" s="126" t="s">
        <v>29023</v>
      </c>
      <c r="C6777" s="126" t="s">
        <v>75</v>
      </c>
      <c r="D6777" s="127">
        <v>0.192</v>
      </c>
      <c r="E6777" s="128">
        <v>120</v>
      </c>
      <c r="F6777" s="128">
        <v>120</v>
      </c>
      <c r="G6777" s="126" t="s">
        <v>13720</v>
      </c>
      <c r="H6777" s="126" t="s">
        <v>20130</v>
      </c>
      <c r="I6777" s="126" t="s">
        <v>20131</v>
      </c>
      <c r="J6777" s="126" t="s">
        <v>26235</v>
      </c>
      <c r="K6777" s="9">
        <f>_xlfn.IFNA(VLOOKUP(Table5[[#This Row],[Section]],SubSill_Tier,2,FALSE),0)</f>
        <v>0</v>
      </c>
      <c r="L6777" s="9" t="str">
        <f t="shared" si="114"/>
        <v/>
      </c>
      <c r="M6777" s="205" t="str" cm="1">
        <f t="array" ref="M6777">_xlfn.IFS(NOT(ISERROR(VLOOKUP(Table5[[#This Row],[Section]],TB_notTB,1,FALSE))),"No",LEFT(Table5[[#This Row],[Section]],3)="ETB","PLS",LEFT(Table5[[#This Row],[Section]],1)="7","PDB",NOT(ISBLANK(Table5[[#This Row],[Section]])),"No")</f>
        <v>No</v>
      </c>
    </row>
    <row r="6778" spans="1:13" x14ac:dyDescent="0.25">
      <c r="A6778" s="126" t="s">
        <v>8856</v>
      </c>
      <c r="B6778" s="126" t="s">
        <v>28180</v>
      </c>
      <c r="C6778" s="126" t="s">
        <v>75</v>
      </c>
      <c r="D6778" s="127">
        <v>0.182</v>
      </c>
      <c r="E6778" s="128">
        <v>114</v>
      </c>
      <c r="F6778" s="128">
        <v>114</v>
      </c>
      <c r="G6778" s="126" t="s">
        <v>13720</v>
      </c>
      <c r="H6778" s="126" t="s">
        <v>20130</v>
      </c>
      <c r="I6778" s="126" t="s">
        <v>20131</v>
      </c>
      <c r="J6778" s="126" t="s">
        <v>26235</v>
      </c>
      <c r="K6778" s="9">
        <f>_xlfn.IFNA(VLOOKUP(Table5[[#This Row],[Section]],SubSill_Tier,2,FALSE),0)</f>
        <v>0</v>
      </c>
      <c r="L6778" s="9" t="str">
        <f t="shared" si="114"/>
        <v/>
      </c>
      <c r="M6778" s="205" t="str" cm="1">
        <f t="array" ref="M6778">_xlfn.IFS(NOT(ISERROR(VLOOKUP(Table5[[#This Row],[Section]],TB_notTB,1,FALSE))),"No",LEFT(Table5[[#This Row],[Section]],3)="ETB","PLS",LEFT(Table5[[#This Row],[Section]],1)="7","PDB",NOT(ISBLANK(Table5[[#This Row],[Section]])),"No")</f>
        <v>No</v>
      </c>
    </row>
    <row r="6779" spans="1:13" x14ac:dyDescent="0.25">
      <c r="A6779" s="126" t="s">
        <v>3107</v>
      </c>
      <c r="B6779" s="126" t="s">
        <v>17222</v>
      </c>
      <c r="C6779" s="126" t="s">
        <v>98</v>
      </c>
      <c r="D6779" s="127">
        <v>0.51600000000000001</v>
      </c>
      <c r="E6779" s="128">
        <v>279</v>
      </c>
      <c r="F6779" s="128">
        <v>100</v>
      </c>
      <c r="G6779" s="126" t="s">
        <v>13736</v>
      </c>
      <c r="H6779" s="126" t="s">
        <v>20148</v>
      </c>
      <c r="I6779" s="126" t="s">
        <v>21073</v>
      </c>
      <c r="J6779" s="126" t="s">
        <v>26232</v>
      </c>
      <c r="K6779" s="9">
        <f>_xlfn.IFNA(VLOOKUP(Table5[[#This Row],[Section]],SubSill_Tier,2,FALSE),0)</f>
        <v>0</v>
      </c>
      <c r="L6779" s="9" t="str">
        <f t="shared" si="114"/>
        <v/>
      </c>
      <c r="M6779" s="205" t="str" cm="1">
        <f t="array" ref="M6779">_xlfn.IFS(NOT(ISERROR(VLOOKUP(Table5[[#This Row],[Section]],TB_notTB,1,FALSE))),"No",LEFT(Table5[[#This Row],[Section]],3)="ETB","PLS",LEFT(Table5[[#This Row],[Section]],1)="7","PDB",NOT(ISBLANK(Table5[[#This Row],[Section]])),"No")</f>
        <v>No</v>
      </c>
    </row>
    <row r="6780" spans="1:13" x14ac:dyDescent="0.25">
      <c r="A6780" s="126" t="s">
        <v>8857</v>
      </c>
      <c r="B6780" s="126" t="s">
        <v>17222</v>
      </c>
      <c r="C6780" s="126" t="s">
        <v>75</v>
      </c>
      <c r="D6780" s="127">
        <v>1.1850000000000001</v>
      </c>
      <c r="E6780" s="128">
        <v>226</v>
      </c>
      <c r="F6780" s="128">
        <v>226</v>
      </c>
      <c r="G6780" s="126" t="s">
        <v>13714</v>
      </c>
      <c r="H6780" s="126" t="s">
        <v>20121</v>
      </c>
      <c r="I6780" s="126" t="s">
        <v>20122</v>
      </c>
      <c r="J6780" s="126" t="s">
        <v>26234</v>
      </c>
      <c r="K6780" s="9">
        <f>_xlfn.IFNA(VLOOKUP(Table5[[#This Row],[Section]],SubSill_Tier,2,FALSE),0)</f>
        <v>0</v>
      </c>
      <c r="L6780" s="9" t="str">
        <f t="shared" si="114"/>
        <v/>
      </c>
      <c r="M6780" s="205" t="str" cm="1">
        <f t="array" ref="M6780">_xlfn.IFS(NOT(ISERROR(VLOOKUP(Table5[[#This Row],[Section]],TB_notTB,1,FALSE))),"No",LEFT(Table5[[#This Row],[Section]],3)="ETB","PLS",LEFT(Table5[[#This Row],[Section]],1)="7","PDB",NOT(ISBLANK(Table5[[#This Row],[Section]])),"No")</f>
        <v>No</v>
      </c>
    </row>
    <row r="6781" spans="1:13" x14ac:dyDescent="0.25">
      <c r="A6781" s="126" t="s">
        <v>8858</v>
      </c>
      <c r="B6781" s="126" t="s">
        <v>17222</v>
      </c>
      <c r="C6781" s="126" t="s">
        <v>75</v>
      </c>
      <c r="D6781" s="127">
        <v>1.345</v>
      </c>
      <c r="E6781" s="128">
        <v>145</v>
      </c>
      <c r="F6781" s="128">
        <v>145</v>
      </c>
      <c r="G6781" s="126" t="s">
        <v>13740</v>
      </c>
      <c r="H6781" s="126" t="s">
        <v>20124</v>
      </c>
      <c r="I6781" s="126" t="s">
        <v>21059</v>
      </c>
      <c r="J6781" s="126" t="s">
        <v>26236</v>
      </c>
      <c r="K6781" s="9">
        <f>_xlfn.IFNA(VLOOKUP(Table5[[#This Row],[Section]],SubSill_Tier,2,FALSE),0)</f>
        <v>0</v>
      </c>
      <c r="L6781" s="9" t="str">
        <f t="shared" si="114"/>
        <v/>
      </c>
      <c r="M6781" s="205" t="str" cm="1">
        <f t="array" ref="M6781">_xlfn.IFS(NOT(ISERROR(VLOOKUP(Table5[[#This Row],[Section]],TB_notTB,1,FALSE))),"No",LEFT(Table5[[#This Row],[Section]],3)="ETB","PLS",LEFT(Table5[[#This Row],[Section]],1)="7","PDB",NOT(ISBLANK(Table5[[#This Row],[Section]])),"No")</f>
        <v>No</v>
      </c>
    </row>
    <row r="6782" spans="1:13" x14ac:dyDescent="0.25">
      <c r="A6782" s="126" t="s">
        <v>8859</v>
      </c>
      <c r="B6782" s="126" t="s">
        <v>17222</v>
      </c>
      <c r="C6782" s="126" t="s">
        <v>98</v>
      </c>
      <c r="D6782" s="127">
        <v>0.82899999999999996</v>
      </c>
      <c r="E6782" s="128">
        <v>208</v>
      </c>
      <c r="F6782" s="128">
        <v>100</v>
      </c>
      <c r="G6782" s="126" t="s">
        <v>13721</v>
      </c>
      <c r="H6782" s="126" t="s">
        <v>20121</v>
      </c>
      <c r="I6782" s="126" t="s">
        <v>20122</v>
      </c>
      <c r="J6782" s="126" t="s">
        <v>26234</v>
      </c>
      <c r="K6782" s="9">
        <f>_xlfn.IFNA(VLOOKUP(Table5[[#This Row],[Section]],SubSill_Tier,2,FALSE),0)</f>
        <v>0</v>
      </c>
      <c r="L6782" s="9" t="str">
        <f t="shared" si="114"/>
        <v/>
      </c>
      <c r="M6782" s="205" t="str" cm="1">
        <f t="array" ref="M6782">_xlfn.IFS(NOT(ISERROR(VLOOKUP(Table5[[#This Row],[Section]],TB_notTB,1,FALSE))),"No",LEFT(Table5[[#This Row],[Section]],3)="ETB","PLS",LEFT(Table5[[#This Row],[Section]],1)="7","PDB",NOT(ISBLANK(Table5[[#This Row],[Section]])),"No")</f>
        <v>No</v>
      </c>
    </row>
    <row r="6783" spans="1:13" x14ac:dyDescent="0.25">
      <c r="A6783" s="126" t="s">
        <v>3108</v>
      </c>
      <c r="B6783" s="126" t="s">
        <v>17222</v>
      </c>
      <c r="C6783" s="126" t="s">
        <v>98</v>
      </c>
      <c r="D6783" s="127">
        <v>1.026</v>
      </c>
      <c r="E6783" s="128">
        <v>275</v>
      </c>
      <c r="F6783" s="128">
        <v>135</v>
      </c>
      <c r="G6783" s="126" t="s">
        <v>13711</v>
      </c>
      <c r="H6783" s="126" t="s">
        <v>20119</v>
      </c>
      <c r="I6783" s="126" t="s">
        <v>21054</v>
      </c>
      <c r="J6783" s="126" t="s">
        <v>26232</v>
      </c>
      <c r="K6783" s="9">
        <f>_xlfn.IFNA(VLOOKUP(Table5[[#This Row],[Section]],SubSill_Tier,2,FALSE),0)</f>
        <v>0</v>
      </c>
      <c r="L6783" s="9" t="str">
        <f t="shared" si="114"/>
        <v/>
      </c>
      <c r="M6783" s="205" t="str" cm="1">
        <f t="array" ref="M6783">_xlfn.IFS(NOT(ISERROR(VLOOKUP(Table5[[#This Row],[Section]],TB_notTB,1,FALSE))),"No",LEFT(Table5[[#This Row],[Section]],3)="ETB","PLS",LEFT(Table5[[#This Row],[Section]],1)="7","PDB",NOT(ISBLANK(Table5[[#This Row],[Section]])),"No")</f>
        <v>No</v>
      </c>
    </row>
    <row r="6784" spans="1:13" x14ac:dyDescent="0.25">
      <c r="A6784" s="126" t="s">
        <v>8860</v>
      </c>
      <c r="B6784" s="126" t="s">
        <v>3598</v>
      </c>
      <c r="C6784" s="126" t="s">
        <v>98</v>
      </c>
      <c r="D6784" s="127">
        <v>1.5760000000000001</v>
      </c>
      <c r="E6784" s="128">
        <v>167</v>
      </c>
      <c r="F6784" s="128">
        <v>167</v>
      </c>
      <c r="G6784" s="126" t="s">
        <v>13724</v>
      </c>
      <c r="H6784" s="126" t="s">
        <v>20186</v>
      </c>
      <c r="I6784" s="126" t="s">
        <v>22099</v>
      </c>
      <c r="J6784" s="126" t="s">
        <v>26234</v>
      </c>
      <c r="K6784" s="9">
        <f>_xlfn.IFNA(VLOOKUP(Table5[[#This Row],[Section]],SubSill_Tier,2,FALSE),0)</f>
        <v>0</v>
      </c>
      <c r="L6784" s="9" t="str">
        <f t="shared" si="114"/>
        <v/>
      </c>
      <c r="M6784" s="205" t="str" cm="1">
        <f t="array" ref="M6784">_xlfn.IFS(NOT(ISERROR(VLOOKUP(Table5[[#This Row],[Section]],TB_notTB,1,FALSE))),"No",LEFT(Table5[[#This Row],[Section]],3)="ETB","PLS",LEFT(Table5[[#This Row],[Section]],1)="7","PDB",NOT(ISBLANK(Table5[[#This Row],[Section]])),"No")</f>
        <v>No</v>
      </c>
    </row>
    <row r="6785" spans="1:13" x14ac:dyDescent="0.25">
      <c r="A6785" s="126" t="s">
        <v>3109</v>
      </c>
      <c r="B6785" s="126" t="s">
        <v>3110</v>
      </c>
      <c r="C6785" s="126" t="s">
        <v>75</v>
      </c>
      <c r="D6785" s="127">
        <v>0.81</v>
      </c>
      <c r="E6785" s="128">
        <v>298</v>
      </c>
      <c r="F6785" s="128">
        <v>266</v>
      </c>
      <c r="G6785" s="126" t="s">
        <v>13766</v>
      </c>
      <c r="H6785" s="126" t="s">
        <v>20199</v>
      </c>
      <c r="I6785" s="126" t="s">
        <v>20200</v>
      </c>
      <c r="J6785" s="126" t="s">
        <v>26232</v>
      </c>
      <c r="K6785" s="9">
        <f>_xlfn.IFNA(VLOOKUP(Table5[[#This Row],[Section]],SubSill_Tier,2,FALSE),0)</f>
        <v>0</v>
      </c>
      <c r="L6785" s="9" t="str">
        <f t="shared" si="114"/>
        <v/>
      </c>
      <c r="M6785" s="205" t="str" cm="1">
        <f t="array" ref="M6785">_xlfn.IFS(NOT(ISERROR(VLOOKUP(Table5[[#This Row],[Section]],TB_notTB,1,FALSE))),"No",LEFT(Table5[[#This Row],[Section]],3)="ETB","PLS",LEFT(Table5[[#This Row],[Section]],1)="7","PDB",NOT(ISBLANK(Table5[[#This Row],[Section]])),"No")</f>
        <v>No</v>
      </c>
    </row>
    <row r="6786" spans="1:13" x14ac:dyDescent="0.25">
      <c r="A6786" s="126" t="s">
        <v>3111</v>
      </c>
      <c r="B6786" s="126" t="s">
        <v>17222</v>
      </c>
      <c r="C6786" s="126" t="s">
        <v>98</v>
      </c>
      <c r="D6786" s="127">
        <v>1.4690000000000001</v>
      </c>
      <c r="E6786" s="128">
        <v>250</v>
      </c>
      <c r="F6786" s="128">
        <v>130</v>
      </c>
      <c r="G6786" s="126" t="s">
        <v>13730</v>
      </c>
      <c r="H6786" s="126" t="s">
        <v>20139</v>
      </c>
      <c r="I6786" s="126" t="s">
        <v>20140</v>
      </c>
      <c r="J6786" s="126" t="s">
        <v>26243</v>
      </c>
      <c r="K6786" s="9">
        <f>_xlfn.IFNA(VLOOKUP(Table5[[#This Row],[Section]],SubSill_Tier,2,FALSE),0)</f>
        <v>0</v>
      </c>
      <c r="L6786" s="9" t="str">
        <f t="shared" ref="L6786:L6849" si="115">IFERROR(IF(LEFT(G6786,2)="AI",IF(_xlfn.NUMBERVALUE(IFERROR(LEFT(IF(ISERROR(FIND("X",UPPER(B6786))),UPPER(B6786),RIGHT(UPPER(B6786),LEN(UPPER(B6786))-FIND("~",SUBSTITUTE(UPPER(B6786),"X","~",LEN(UPPER(B6786))-LEN(SUBSTITUTE(UPPER(B6786),"X","")))))),FIND(" ",IF(ISERROR(FIND("X",UPPER(B6786))),UPPER(B6786),RIGHT(UPPER(B6786),LEN(UPPER(B6786))-FIND("~",SUBSTITUTE(UPPER(B6786),"X","~",LEN(UPPER(B6786))-LEN(SUBSTITUTE(UPPER(B6786),"X","")))))),1)-1),IF(ISERROR(FIND("X",UPPER(B6786))),UPPER(B6786),RIGHT(UPPER(B6786),LEN(UPPER(B6786))-FIND("~",SUBSTITUTE(UPPER(B6786),"X","~",LEN(UPPER(B6786))-LEN(SUBSTITUTE(UPPER(B6786),"X",""))))))),".")&gt;=5,"Wall",""),""),"")</f>
        <v/>
      </c>
      <c r="M6786" s="205" t="str" cm="1">
        <f t="array" ref="M6786">_xlfn.IFS(NOT(ISERROR(VLOOKUP(Table5[[#This Row],[Section]],TB_notTB,1,FALSE))),"No",LEFT(Table5[[#This Row],[Section]],3)="ETB","PLS",LEFT(Table5[[#This Row],[Section]],1)="7","PDB",NOT(ISBLANK(Table5[[#This Row],[Section]])),"No")</f>
        <v>No</v>
      </c>
    </row>
    <row r="6787" spans="1:13" x14ac:dyDescent="0.25">
      <c r="A6787" s="126" t="s">
        <v>3112</v>
      </c>
      <c r="B6787" s="126" t="s">
        <v>17222</v>
      </c>
      <c r="C6787" s="126" t="s">
        <v>75</v>
      </c>
      <c r="D6787" s="127">
        <v>0.745</v>
      </c>
      <c r="E6787" s="128">
        <v>260</v>
      </c>
      <c r="F6787" s="128">
        <v>213</v>
      </c>
      <c r="G6787" s="126" t="s">
        <v>13748</v>
      </c>
      <c r="H6787" s="126" t="s">
        <v>20246</v>
      </c>
      <c r="I6787" s="126" t="s">
        <v>20247</v>
      </c>
      <c r="J6787" s="126" t="s">
        <v>26241</v>
      </c>
      <c r="K6787" s="9">
        <f>_xlfn.IFNA(VLOOKUP(Table5[[#This Row],[Section]],SubSill_Tier,2,FALSE),0)</f>
        <v>0</v>
      </c>
      <c r="L6787" s="9" t="str">
        <f t="shared" si="115"/>
        <v/>
      </c>
      <c r="M6787" s="205" t="str" cm="1">
        <f t="array" ref="M6787">_xlfn.IFS(NOT(ISERROR(VLOOKUP(Table5[[#This Row],[Section]],TB_notTB,1,FALSE))),"No",LEFT(Table5[[#This Row],[Section]],3)="ETB","PLS",LEFT(Table5[[#This Row],[Section]],1)="7","PDB",NOT(ISBLANK(Table5[[#This Row],[Section]])),"No")</f>
        <v>No</v>
      </c>
    </row>
    <row r="6788" spans="1:13" x14ac:dyDescent="0.25">
      <c r="A6788" s="126" t="s">
        <v>8861</v>
      </c>
      <c r="B6788" s="126" t="s">
        <v>17222</v>
      </c>
      <c r="C6788" s="126" t="s">
        <v>75</v>
      </c>
      <c r="D6788" s="127">
        <v>0.56999999999999995</v>
      </c>
      <c r="E6788" s="128">
        <v>112</v>
      </c>
      <c r="F6788" s="128">
        <v>112</v>
      </c>
      <c r="G6788" s="126" t="s">
        <v>13740</v>
      </c>
      <c r="H6788" s="126" t="s">
        <v>20124</v>
      </c>
      <c r="I6788" s="126" t="s">
        <v>21059</v>
      </c>
      <c r="J6788" s="126" t="s">
        <v>26236</v>
      </c>
      <c r="K6788" s="9">
        <f>_xlfn.IFNA(VLOOKUP(Table5[[#This Row],[Section]],SubSill_Tier,2,FALSE),0)</f>
        <v>0</v>
      </c>
      <c r="L6788" s="9" t="str">
        <f t="shared" si="115"/>
        <v/>
      </c>
      <c r="M6788" s="205" t="str" cm="1">
        <f t="array" ref="M6788">_xlfn.IFS(NOT(ISERROR(VLOOKUP(Table5[[#This Row],[Section]],TB_notTB,1,FALSE))),"No",LEFT(Table5[[#This Row],[Section]],3)="ETB","PLS",LEFT(Table5[[#This Row],[Section]],1)="7","PDB",NOT(ISBLANK(Table5[[#This Row],[Section]])),"No")</f>
        <v>No</v>
      </c>
    </row>
    <row r="6789" spans="1:13" x14ac:dyDescent="0.25">
      <c r="A6789" s="126" t="s">
        <v>3113</v>
      </c>
      <c r="B6789" s="126" t="s">
        <v>17222</v>
      </c>
      <c r="C6789" s="126" t="s">
        <v>98</v>
      </c>
      <c r="D6789" s="127">
        <v>1.4450000000000001</v>
      </c>
      <c r="E6789" s="128">
        <v>481</v>
      </c>
      <c r="F6789" s="128">
        <v>151</v>
      </c>
      <c r="G6789" s="126" t="s">
        <v>13711</v>
      </c>
      <c r="H6789" s="126" t="s">
        <v>20119</v>
      </c>
      <c r="I6789" s="126" t="s">
        <v>21054</v>
      </c>
      <c r="J6789" s="126" t="s">
        <v>26232</v>
      </c>
      <c r="K6789" s="9">
        <f>_xlfn.IFNA(VLOOKUP(Table5[[#This Row],[Section]],SubSill_Tier,2,FALSE),0)</f>
        <v>0</v>
      </c>
      <c r="L6789" s="9" t="str">
        <f t="shared" si="115"/>
        <v/>
      </c>
      <c r="M6789" s="205" t="str" cm="1">
        <f t="array" ref="M6789">_xlfn.IFS(NOT(ISERROR(VLOOKUP(Table5[[#This Row],[Section]],TB_notTB,1,FALSE))),"No",LEFT(Table5[[#This Row],[Section]],3)="ETB","PLS",LEFT(Table5[[#This Row],[Section]],1)="7","PDB",NOT(ISBLANK(Table5[[#This Row],[Section]])),"No")</f>
        <v>No</v>
      </c>
    </row>
    <row r="6790" spans="1:13" x14ac:dyDescent="0.25">
      <c r="A6790" s="126" t="s">
        <v>3114</v>
      </c>
      <c r="B6790" s="126" t="s">
        <v>17222</v>
      </c>
      <c r="C6790" s="126" t="s">
        <v>75</v>
      </c>
      <c r="D6790" s="127">
        <v>0.64300000000000002</v>
      </c>
      <c r="E6790" s="128">
        <v>325</v>
      </c>
      <c r="F6790" s="128">
        <v>285</v>
      </c>
      <c r="G6790" s="126" t="s">
        <v>13748</v>
      </c>
      <c r="H6790" s="126" t="s">
        <v>20246</v>
      </c>
      <c r="I6790" s="126" t="s">
        <v>20247</v>
      </c>
      <c r="J6790" s="126" t="s">
        <v>26241</v>
      </c>
      <c r="K6790" s="9">
        <f>_xlfn.IFNA(VLOOKUP(Table5[[#This Row],[Section]],SubSill_Tier,2,FALSE),0)</f>
        <v>0</v>
      </c>
      <c r="L6790" s="9" t="str">
        <f t="shared" si="115"/>
        <v/>
      </c>
      <c r="M6790" s="205" t="str" cm="1">
        <f t="array" ref="M6790">_xlfn.IFS(NOT(ISERROR(VLOOKUP(Table5[[#This Row],[Section]],TB_notTB,1,FALSE))),"No",LEFT(Table5[[#This Row],[Section]],3)="ETB","PLS",LEFT(Table5[[#This Row],[Section]],1)="7","PDB",NOT(ISBLANK(Table5[[#This Row],[Section]])),"No")</f>
        <v>No</v>
      </c>
    </row>
    <row r="6791" spans="1:13" x14ac:dyDescent="0.25">
      <c r="A6791" s="126" t="s">
        <v>8862</v>
      </c>
      <c r="B6791" s="126" t="s">
        <v>17222</v>
      </c>
      <c r="C6791" s="126" t="s">
        <v>98</v>
      </c>
      <c r="D6791" s="127">
        <v>1.004</v>
      </c>
      <c r="E6791" s="128">
        <v>184</v>
      </c>
      <c r="F6791" s="128">
        <v>184</v>
      </c>
      <c r="G6791" s="126" t="s">
        <v>13721</v>
      </c>
      <c r="H6791" s="126" t="s">
        <v>20121</v>
      </c>
      <c r="I6791" s="126" t="s">
        <v>20122</v>
      </c>
      <c r="J6791" s="126" t="s">
        <v>26234</v>
      </c>
      <c r="K6791" s="9">
        <f>_xlfn.IFNA(VLOOKUP(Table5[[#This Row],[Section]],SubSill_Tier,2,FALSE),0)</f>
        <v>0</v>
      </c>
      <c r="L6791" s="9" t="str">
        <f t="shared" si="115"/>
        <v/>
      </c>
      <c r="M6791" s="205" t="str" cm="1">
        <f t="array" ref="M6791">_xlfn.IFS(NOT(ISERROR(VLOOKUP(Table5[[#This Row],[Section]],TB_notTB,1,FALSE))),"No",LEFT(Table5[[#This Row],[Section]],3)="ETB","PLS",LEFT(Table5[[#This Row],[Section]],1)="7","PDB",NOT(ISBLANK(Table5[[#This Row],[Section]])),"No")</f>
        <v>No</v>
      </c>
    </row>
    <row r="6792" spans="1:13" x14ac:dyDescent="0.25">
      <c r="A6792" s="126" t="s">
        <v>3115</v>
      </c>
      <c r="B6792" s="126" t="s">
        <v>17222</v>
      </c>
      <c r="C6792" s="126" t="s">
        <v>98</v>
      </c>
      <c r="D6792" s="127">
        <v>1.593</v>
      </c>
      <c r="E6792" s="128">
        <v>352</v>
      </c>
      <c r="F6792" s="128">
        <v>125</v>
      </c>
      <c r="G6792" s="126" t="s">
        <v>13711</v>
      </c>
      <c r="H6792" s="126" t="s">
        <v>20119</v>
      </c>
      <c r="I6792" s="126" t="s">
        <v>21054</v>
      </c>
      <c r="J6792" s="126" t="s">
        <v>26232</v>
      </c>
      <c r="K6792" s="9">
        <f>_xlfn.IFNA(VLOOKUP(Table5[[#This Row],[Section]],SubSill_Tier,2,FALSE),0)</f>
        <v>0</v>
      </c>
      <c r="L6792" s="9" t="str">
        <f t="shared" si="115"/>
        <v/>
      </c>
      <c r="M6792" s="205" t="str" cm="1">
        <f t="array" ref="M6792">_xlfn.IFS(NOT(ISERROR(VLOOKUP(Table5[[#This Row],[Section]],TB_notTB,1,FALSE))),"No",LEFT(Table5[[#This Row],[Section]],3)="ETB","PLS",LEFT(Table5[[#This Row],[Section]],1)="7","PDB",NOT(ISBLANK(Table5[[#This Row],[Section]])),"No")</f>
        <v>No</v>
      </c>
    </row>
    <row r="6793" spans="1:13" x14ac:dyDescent="0.25">
      <c r="A6793" s="126" t="s">
        <v>3116</v>
      </c>
      <c r="B6793" s="126" t="s">
        <v>17222</v>
      </c>
      <c r="C6793" s="126" t="s">
        <v>98</v>
      </c>
      <c r="D6793" s="127">
        <v>0.373</v>
      </c>
      <c r="E6793" s="128">
        <v>164</v>
      </c>
      <c r="F6793" s="128">
        <v>100</v>
      </c>
      <c r="G6793" s="126" t="s">
        <v>13736</v>
      </c>
      <c r="H6793" s="126" t="s">
        <v>20148</v>
      </c>
      <c r="I6793" s="126" t="s">
        <v>21073</v>
      </c>
      <c r="J6793" s="126" t="s">
        <v>26232</v>
      </c>
      <c r="K6793" s="9">
        <f>_xlfn.IFNA(VLOOKUP(Table5[[#This Row],[Section]],SubSill_Tier,2,FALSE),0)</f>
        <v>0</v>
      </c>
      <c r="L6793" s="9" t="str">
        <f t="shared" si="115"/>
        <v/>
      </c>
      <c r="M6793" s="205" t="str" cm="1">
        <f t="array" ref="M6793">_xlfn.IFS(NOT(ISERROR(VLOOKUP(Table5[[#This Row],[Section]],TB_notTB,1,FALSE))),"No",LEFT(Table5[[#This Row],[Section]],3)="ETB","PLS",LEFT(Table5[[#This Row],[Section]],1)="7","PDB",NOT(ISBLANK(Table5[[#This Row],[Section]])),"No")</f>
        <v>No</v>
      </c>
    </row>
    <row r="6794" spans="1:13" x14ac:dyDescent="0.25">
      <c r="A6794" s="126" t="s">
        <v>3117</v>
      </c>
      <c r="B6794" s="126" t="s">
        <v>17222</v>
      </c>
      <c r="C6794" s="126" t="s">
        <v>98</v>
      </c>
      <c r="D6794" s="127">
        <v>0.82899999999999996</v>
      </c>
      <c r="E6794" s="128">
        <v>486</v>
      </c>
      <c r="F6794" s="128">
        <v>100</v>
      </c>
      <c r="G6794" s="126" t="s">
        <v>13711</v>
      </c>
      <c r="H6794" s="126" t="s">
        <v>20119</v>
      </c>
      <c r="I6794" s="126" t="s">
        <v>21054</v>
      </c>
      <c r="J6794" s="126" t="s">
        <v>26232</v>
      </c>
      <c r="K6794" s="9">
        <f>_xlfn.IFNA(VLOOKUP(Table5[[#This Row],[Section]],SubSill_Tier,2,FALSE),0)</f>
        <v>0</v>
      </c>
      <c r="L6794" s="9" t="str">
        <f t="shared" si="115"/>
        <v/>
      </c>
      <c r="M6794" s="205" t="str" cm="1">
        <f t="array" ref="M6794">_xlfn.IFS(NOT(ISERROR(VLOOKUP(Table5[[#This Row],[Section]],TB_notTB,1,FALSE))),"No",LEFT(Table5[[#This Row],[Section]],3)="ETB","PLS",LEFT(Table5[[#This Row],[Section]],1)="7","PDB",NOT(ISBLANK(Table5[[#This Row],[Section]])),"No")</f>
        <v>No</v>
      </c>
    </row>
    <row r="6795" spans="1:13" x14ac:dyDescent="0.25">
      <c r="A6795" s="126" t="s">
        <v>3118</v>
      </c>
      <c r="B6795" s="126" t="s">
        <v>17222</v>
      </c>
      <c r="C6795" s="126" t="s">
        <v>98</v>
      </c>
      <c r="D6795" s="127">
        <v>0.29199999999999998</v>
      </c>
      <c r="E6795" s="128">
        <v>168</v>
      </c>
      <c r="F6795" s="128">
        <v>168</v>
      </c>
      <c r="G6795" s="126" t="s">
        <v>13736</v>
      </c>
      <c r="H6795" s="126" t="s">
        <v>20148</v>
      </c>
      <c r="I6795" s="126" t="s">
        <v>21073</v>
      </c>
      <c r="J6795" s="126" t="s">
        <v>26232</v>
      </c>
      <c r="K6795" s="9">
        <f>_xlfn.IFNA(VLOOKUP(Table5[[#This Row],[Section]],SubSill_Tier,2,FALSE),0)</f>
        <v>0</v>
      </c>
      <c r="L6795" s="9" t="str">
        <f t="shared" si="115"/>
        <v/>
      </c>
      <c r="M6795" s="205" t="str" cm="1">
        <f t="array" ref="M6795">_xlfn.IFS(NOT(ISERROR(VLOOKUP(Table5[[#This Row],[Section]],TB_notTB,1,FALSE))),"No",LEFT(Table5[[#This Row],[Section]],3)="ETB","PLS",LEFT(Table5[[#This Row],[Section]],1)="7","PDB",NOT(ISBLANK(Table5[[#This Row],[Section]])),"No")</f>
        <v>No</v>
      </c>
    </row>
    <row r="6796" spans="1:13" x14ac:dyDescent="0.25">
      <c r="A6796" s="126" t="s">
        <v>8863</v>
      </c>
      <c r="B6796" s="126" t="s">
        <v>12732</v>
      </c>
      <c r="C6796" s="126" t="s">
        <v>75</v>
      </c>
      <c r="D6796" s="127">
        <v>5.7649999999999997</v>
      </c>
      <c r="E6796" s="128">
        <v>503</v>
      </c>
      <c r="F6796" s="128">
        <v>503</v>
      </c>
      <c r="G6796" s="126" t="s">
        <v>13724</v>
      </c>
      <c r="H6796" s="126" t="s">
        <v>21063</v>
      </c>
      <c r="I6796" s="126" t="s">
        <v>21064</v>
      </c>
      <c r="J6796" s="126" t="s">
        <v>26245</v>
      </c>
      <c r="K6796" s="9">
        <f>_xlfn.IFNA(VLOOKUP(Table5[[#This Row],[Section]],SubSill_Tier,2,FALSE),0)</f>
        <v>0</v>
      </c>
      <c r="L6796" s="9" t="str">
        <f t="shared" si="115"/>
        <v>Wall</v>
      </c>
      <c r="M6796" s="205" t="str" cm="1">
        <f t="array" ref="M6796">_xlfn.IFS(NOT(ISERROR(VLOOKUP(Table5[[#This Row],[Section]],TB_notTB,1,FALSE))),"No",LEFT(Table5[[#This Row],[Section]],3)="ETB","PLS",LEFT(Table5[[#This Row],[Section]],1)="7","PDB",NOT(ISBLANK(Table5[[#This Row],[Section]])),"No")</f>
        <v>No</v>
      </c>
    </row>
    <row r="6797" spans="1:13" x14ac:dyDescent="0.25">
      <c r="A6797" s="126" t="s">
        <v>8864</v>
      </c>
      <c r="B6797" s="126" t="s">
        <v>8865</v>
      </c>
      <c r="C6797" s="126" t="s">
        <v>98</v>
      </c>
      <c r="D6797" s="127">
        <v>1.9790000000000001</v>
      </c>
      <c r="E6797" s="128">
        <v>423</v>
      </c>
      <c r="F6797" s="128">
        <v>423</v>
      </c>
      <c r="G6797" s="126" t="s">
        <v>13724</v>
      </c>
      <c r="H6797" s="126" t="s">
        <v>21063</v>
      </c>
      <c r="I6797" s="126" t="s">
        <v>21064</v>
      </c>
      <c r="J6797" s="126" t="s">
        <v>26233</v>
      </c>
      <c r="K6797" s="9">
        <f>_xlfn.IFNA(VLOOKUP(Table5[[#This Row],[Section]],SubSill_Tier,2,FALSE),0)</f>
        <v>0</v>
      </c>
      <c r="L6797" s="9" t="str">
        <f t="shared" si="115"/>
        <v/>
      </c>
      <c r="M6797" s="205" t="str" cm="1">
        <f t="array" ref="M6797">_xlfn.IFS(NOT(ISERROR(VLOOKUP(Table5[[#This Row],[Section]],TB_notTB,1,FALSE))),"No",LEFT(Table5[[#This Row],[Section]],3)="ETB","PLS",LEFT(Table5[[#This Row],[Section]],1)="7","PDB",NOT(ISBLANK(Table5[[#This Row],[Section]])),"No")</f>
        <v>No</v>
      </c>
    </row>
    <row r="6798" spans="1:13" x14ac:dyDescent="0.25">
      <c r="A6798" s="126" t="s">
        <v>8866</v>
      </c>
      <c r="B6798" s="126" t="s">
        <v>12733</v>
      </c>
      <c r="C6798" s="126" t="s">
        <v>75</v>
      </c>
      <c r="D6798" s="127">
        <v>5.391</v>
      </c>
      <c r="E6798" s="128">
        <v>346</v>
      </c>
      <c r="F6798" s="128">
        <v>346</v>
      </c>
      <c r="G6798" s="126" t="s">
        <v>13724</v>
      </c>
      <c r="H6798" s="126" t="s">
        <v>21063</v>
      </c>
      <c r="I6798" s="126" t="s">
        <v>21064</v>
      </c>
      <c r="J6798" s="126" t="s">
        <v>26245</v>
      </c>
      <c r="K6798" s="9">
        <f>_xlfn.IFNA(VLOOKUP(Table5[[#This Row],[Section]],SubSill_Tier,2,FALSE),0)</f>
        <v>0</v>
      </c>
      <c r="L6798" s="9" t="str">
        <f t="shared" si="115"/>
        <v>Wall</v>
      </c>
      <c r="M6798" s="205" t="str" cm="1">
        <f t="array" ref="M6798">_xlfn.IFS(NOT(ISERROR(VLOOKUP(Table5[[#This Row],[Section]],TB_notTB,1,FALSE))),"No",LEFT(Table5[[#This Row],[Section]],3)="ETB","PLS",LEFT(Table5[[#This Row],[Section]],1)="7","PDB",NOT(ISBLANK(Table5[[#This Row],[Section]])),"No")</f>
        <v>No</v>
      </c>
    </row>
    <row r="6799" spans="1:13" x14ac:dyDescent="0.25">
      <c r="A6799" s="126" t="s">
        <v>8867</v>
      </c>
      <c r="B6799" s="126" t="s">
        <v>12734</v>
      </c>
      <c r="C6799" s="126" t="s">
        <v>75</v>
      </c>
      <c r="D6799" s="127">
        <v>2.782</v>
      </c>
      <c r="E6799" s="128">
        <v>273</v>
      </c>
      <c r="F6799" s="128">
        <v>273</v>
      </c>
      <c r="G6799" s="126" t="s">
        <v>13724</v>
      </c>
      <c r="H6799" s="126" t="s">
        <v>21063</v>
      </c>
      <c r="I6799" s="126" t="s">
        <v>21064</v>
      </c>
      <c r="J6799" s="126" t="s">
        <v>26233</v>
      </c>
      <c r="K6799" s="9">
        <f>_xlfn.IFNA(VLOOKUP(Table5[[#This Row],[Section]],SubSill_Tier,2,FALSE),0)</f>
        <v>0</v>
      </c>
      <c r="L6799" s="9" t="str">
        <f t="shared" si="115"/>
        <v>Wall</v>
      </c>
      <c r="M6799" s="205" t="str" cm="1">
        <f t="array" ref="M6799">_xlfn.IFS(NOT(ISERROR(VLOOKUP(Table5[[#This Row],[Section]],TB_notTB,1,FALSE))),"No",LEFT(Table5[[#This Row],[Section]],3)="ETB","PLS",LEFT(Table5[[#This Row],[Section]],1)="7","PDB",NOT(ISBLANK(Table5[[#This Row],[Section]])),"No")</f>
        <v>No</v>
      </c>
    </row>
    <row r="6800" spans="1:13" x14ac:dyDescent="0.25">
      <c r="A6800" s="126" t="s">
        <v>8868</v>
      </c>
      <c r="B6800" s="126" t="s">
        <v>17222</v>
      </c>
      <c r="C6800" s="126" t="s">
        <v>98</v>
      </c>
      <c r="D6800" s="127">
        <v>0.23200000000000001</v>
      </c>
      <c r="E6800" s="128">
        <v>100</v>
      </c>
      <c r="F6800" s="128">
        <v>100</v>
      </c>
      <c r="G6800" s="126" t="s">
        <v>13721</v>
      </c>
      <c r="H6800" s="126" t="s">
        <v>20121</v>
      </c>
      <c r="I6800" s="126" t="s">
        <v>20122</v>
      </c>
      <c r="J6800" s="126" t="s">
        <v>26234</v>
      </c>
      <c r="K6800" s="9">
        <f>_xlfn.IFNA(VLOOKUP(Table5[[#This Row],[Section]],SubSill_Tier,2,FALSE),0)</f>
        <v>0</v>
      </c>
      <c r="L6800" s="9" t="str">
        <f t="shared" si="115"/>
        <v/>
      </c>
      <c r="M6800" s="205" t="str" cm="1">
        <f t="array" ref="M6800">_xlfn.IFS(NOT(ISERROR(VLOOKUP(Table5[[#This Row],[Section]],TB_notTB,1,FALSE))),"No",LEFT(Table5[[#This Row],[Section]],3)="ETB","PLS",LEFT(Table5[[#This Row],[Section]],1)="7","PDB",NOT(ISBLANK(Table5[[#This Row],[Section]])),"No")</f>
        <v>No</v>
      </c>
    </row>
    <row r="6801" spans="1:13" x14ac:dyDescent="0.25">
      <c r="A6801" s="126" t="s">
        <v>8869</v>
      </c>
      <c r="B6801" s="126" t="s">
        <v>17222</v>
      </c>
      <c r="C6801" s="126" t="s">
        <v>98</v>
      </c>
      <c r="D6801" s="127">
        <v>0.52400000000000002</v>
      </c>
      <c r="E6801" s="128">
        <v>201</v>
      </c>
      <c r="F6801" s="128">
        <v>201</v>
      </c>
      <c r="G6801" s="126" t="s">
        <v>13721</v>
      </c>
      <c r="H6801" s="126" t="s">
        <v>20121</v>
      </c>
      <c r="I6801" s="126" t="s">
        <v>20122</v>
      </c>
      <c r="J6801" s="126" t="s">
        <v>26234</v>
      </c>
      <c r="K6801" s="9">
        <f>_xlfn.IFNA(VLOOKUP(Table5[[#This Row],[Section]],SubSill_Tier,2,FALSE),0)</f>
        <v>0</v>
      </c>
      <c r="L6801" s="9" t="str">
        <f t="shared" si="115"/>
        <v/>
      </c>
      <c r="M6801" s="205" t="str" cm="1">
        <f t="array" ref="M6801">_xlfn.IFS(NOT(ISERROR(VLOOKUP(Table5[[#This Row],[Section]],TB_notTB,1,FALSE))),"No",LEFT(Table5[[#This Row],[Section]],3)="ETB","PLS",LEFT(Table5[[#This Row],[Section]],1)="7","PDB",NOT(ISBLANK(Table5[[#This Row],[Section]])),"No")</f>
        <v>No</v>
      </c>
    </row>
    <row r="6802" spans="1:13" x14ac:dyDescent="0.25">
      <c r="A6802" s="126" t="s">
        <v>8870</v>
      </c>
      <c r="B6802" s="126" t="s">
        <v>17222</v>
      </c>
      <c r="C6802" s="126" t="s">
        <v>98</v>
      </c>
      <c r="D6802" s="127">
        <v>5.3680000000000003</v>
      </c>
      <c r="E6802" s="128">
        <v>484</v>
      </c>
      <c r="F6802" s="128">
        <v>484</v>
      </c>
      <c r="G6802" s="126" t="s">
        <v>13721</v>
      </c>
      <c r="H6802" s="126" t="s">
        <v>20149</v>
      </c>
      <c r="I6802" s="126" t="s">
        <v>20150</v>
      </c>
      <c r="J6802" s="126" t="s">
        <v>26244</v>
      </c>
      <c r="K6802" s="9">
        <f>_xlfn.IFNA(VLOOKUP(Table5[[#This Row],[Section]],SubSill_Tier,2,FALSE),0)</f>
        <v>0</v>
      </c>
      <c r="L6802" s="9" t="str">
        <f t="shared" si="115"/>
        <v/>
      </c>
      <c r="M6802" s="205" t="str" cm="1">
        <f t="array" ref="M6802">_xlfn.IFS(NOT(ISERROR(VLOOKUP(Table5[[#This Row],[Section]],TB_notTB,1,FALSE))),"No",LEFT(Table5[[#This Row],[Section]],3)="ETB","PLS",LEFT(Table5[[#This Row],[Section]],1)="7","PDB",NOT(ISBLANK(Table5[[#This Row],[Section]])),"No")</f>
        <v>No</v>
      </c>
    </row>
    <row r="6803" spans="1:13" x14ac:dyDescent="0.25">
      <c r="A6803" s="126" t="s">
        <v>8871</v>
      </c>
      <c r="B6803" s="126" t="s">
        <v>12735</v>
      </c>
      <c r="C6803" s="126" t="s">
        <v>75</v>
      </c>
      <c r="D6803" s="127">
        <v>5.8999999999999997E-2</v>
      </c>
      <c r="E6803" s="128">
        <v>100</v>
      </c>
      <c r="F6803" s="128">
        <v>100</v>
      </c>
      <c r="G6803" s="126" t="s">
        <v>13716</v>
      </c>
      <c r="H6803" s="126" t="s">
        <v>21094</v>
      </c>
      <c r="I6803" s="126" t="s">
        <v>21095</v>
      </c>
      <c r="J6803" s="126" t="s">
        <v>26233</v>
      </c>
      <c r="K6803" s="9">
        <f>_xlfn.IFNA(VLOOKUP(Table5[[#This Row],[Section]],SubSill_Tier,2,FALSE),0)</f>
        <v>0</v>
      </c>
      <c r="L6803" s="9" t="str">
        <f t="shared" si="115"/>
        <v>Wall</v>
      </c>
      <c r="M6803" s="205" t="str" cm="1">
        <f t="array" ref="M6803">_xlfn.IFS(NOT(ISERROR(VLOOKUP(Table5[[#This Row],[Section]],TB_notTB,1,FALSE))),"No",LEFT(Table5[[#This Row],[Section]],3)="ETB","PLS",LEFT(Table5[[#This Row],[Section]],1)="7","PDB",NOT(ISBLANK(Table5[[#This Row],[Section]])),"No")</f>
        <v>No</v>
      </c>
    </row>
    <row r="6804" spans="1:13" x14ac:dyDescent="0.25">
      <c r="A6804" s="126" t="s">
        <v>3119</v>
      </c>
      <c r="B6804" s="126" t="s">
        <v>17222</v>
      </c>
      <c r="C6804" s="126" t="s">
        <v>98</v>
      </c>
      <c r="D6804" s="127">
        <v>0.51800000000000002</v>
      </c>
      <c r="E6804" s="128">
        <v>278</v>
      </c>
      <c r="F6804" s="128">
        <v>104</v>
      </c>
      <c r="G6804" s="126" t="s">
        <v>13754</v>
      </c>
      <c r="H6804" s="126" t="s">
        <v>20175</v>
      </c>
      <c r="I6804" s="126" t="s">
        <v>20176</v>
      </c>
      <c r="J6804" s="126" t="s">
        <v>26241</v>
      </c>
      <c r="K6804" s="9">
        <f>_xlfn.IFNA(VLOOKUP(Table5[[#This Row],[Section]],SubSill_Tier,2,FALSE),0)</f>
        <v>0</v>
      </c>
      <c r="L6804" s="9" t="str">
        <f t="shared" si="115"/>
        <v/>
      </c>
      <c r="M6804" s="205" t="str" cm="1">
        <f t="array" ref="M6804">_xlfn.IFS(NOT(ISERROR(VLOOKUP(Table5[[#This Row],[Section]],TB_notTB,1,FALSE))),"No",LEFT(Table5[[#This Row],[Section]],3)="ETB","PLS",LEFT(Table5[[#This Row],[Section]],1)="7","PDB",NOT(ISBLANK(Table5[[#This Row],[Section]])),"No")</f>
        <v>No</v>
      </c>
    </row>
    <row r="6805" spans="1:13" x14ac:dyDescent="0.25">
      <c r="A6805" s="126" t="s">
        <v>3120</v>
      </c>
      <c r="B6805" s="126" t="s">
        <v>17222</v>
      </c>
      <c r="C6805" s="126" t="s">
        <v>98</v>
      </c>
      <c r="D6805" s="127">
        <v>1.5289999999999999</v>
      </c>
      <c r="E6805" s="128">
        <v>182</v>
      </c>
      <c r="F6805" s="128">
        <v>100</v>
      </c>
      <c r="G6805" s="126" t="s">
        <v>13712</v>
      </c>
      <c r="H6805" s="126" t="s">
        <v>20120</v>
      </c>
      <c r="I6805" s="126" t="s">
        <v>21055</v>
      </c>
      <c r="J6805" s="126" t="s">
        <v>26232</v>
      </c>
      <c r="K6805" s="9">
        <f>_xlfn.IFNA(VLOOKUP(Table5[[#This Row],[Section]],SubSill_Tier,2,FALSE),0)</f>
        <v>0</v>
      </c>
      <c r="L6805" s="9" t="str">
        <f t="shared" si="115"/>
        <v/>
      </c>
      <c r="M6805" s="205" t="str" cm="1">
        <f t="array" ref="M6805">_xlfn.IFS(NOT(ISERROR(VLOOKUP(Table5[[#This Row],[Section]],TB_notTB,1,FALSE))),"No",LEFT(Table5[[#This Row],[Section]],3)="ETB","PLS",LEFT(Table5[[#This Row],[Section]],1)="7","PDB",NOT(ISBLANK(Table5[[#This Row],[Section]])),"No")</f>
        <v>No</v>
      </c>
    </row>
    <row r="6806" spans="1:13" x14ac:dyDescent="0.25">
      <c r="A6806" s="126" t="s">
        <v>8872</v>
      </c>
      <c r="B6806" s="126" t="s">
        <v>3598</v>
      </c>
      <c r="C6806" s="126" t="s">
        <v>98</v>
      </c>
      <c r="D6806" s="127">
        <v>2.8570000000000002</v>
      </c>
      <c r="E6806" s="128">
        <v>433</v>
      </c>
      <c r="F6806" s="128">
        <v>433</v>
      </c>
      <c r="G6806" s="126" t="s">
        <v>13724</v>
      </c>
      <c r="H6806" s="126" t="s">
        <v>20186</v>
      </c>
      <c r="I6806" s="126" t="s">
        <v>22099</v>
      </c>
      <c r="J6806" s="126" t="s">
        <v>26234</v>
      </c>
      <c r="K6806" s="9">
        <f>_xlfn.IFNA(VLOOKUP(Table5[[#This Row],[Section]],SubSill_Tier,2,FALSE),0)</f>
        <v>0</v>
      </c>
      <c r="L6806" s="9" t="str">
        <f t="shared" si="115"/>
        <v/>
      </c>
      <c r="M6806" s="205" t="str" cm="1">
        <f t="array" ref="M6806">_xlfn.IFS(NOT(ISERROR(VLOOKUP(Table5[[#This Row],[Section]],TB_notTB,1,FALSE))),"No",LEFT(Table5[[#This Row],[Section]],3)="ETB","PLS",LEFT(Table5[[#This Row],[Section]],1)="7","PDB",NOT(ISBLANK(Table5[[#This Row],[Section]])),"No")</f>
        <v>No</v>
      </c>
    </row>
    <row r="6807" spans="1:13" x14ac:dyDescent="0.25">
      <c r="A6807" s="126" t="s">
        <v>3121</v>
      </c>
      <c r="B6807" s="126" t="s">
        <v>17222</v>
      </c>
      <c r="C6807" s="126" t="s">
        <v>98</v>
      </c>
      <c r="D6807" s="127">
        <v>1.639</v>
      </c>
      <c r="E6807" s="128">
        <v>405</v>
      </c>
      <c r="F6807" s="128">
        <v>170</v>
      </c>
      <c r="G6807" s="126" t="s">
        <v>13711</v>
      </c>
      <c r="H6807" s="126" t="s">
        <v>20119</v>
      </c>
      <c r="I6807" s="126" t="s">
        <v>21054</v>
      </c>
      <c r="J6807" s="126" t="s">
        <v>26232</v>
      </c>
      <c r="K6807" s="9">
        <f>_xlfn.IFNA(VLOOKUP(Table5[[#This Row],[Section]],SubSill_Tier,2,FALSE),0)</f>
        <v>0</v>
      </c>
      <c r="L6807" s="9" t="str">
        <f t="shared" si="115"/>
        <v/>
      </c>
      <c r="M6807" s="205" t="str" cm="1">
        <f t="array" ref="M6807">_xlfn.IFS(NOT(ISERROR(VLOOKUP(Table5[[#This Row],[Section]],TB_notTB,1,FALSE))),"No",LEFT(Table5[[#This Row],[Section]],3)="ETB","PLS",LEFT(Table5[[#This Row],[Section]],1)="7","PDB",NOT(ISBLANK(Table5[[#This Row],[Section]])),"No")</f>
        <v>No</v>
      </c>
    </row>
    <row r="6808" spans="1:13" x14ac:dyDescent="0.25">
      <c r="A6808" s="126" t="s">
        <v>3122</v>
      </c>
      <c r="B6808" s="126" t="s">
        <v>22568</v>
      </c>
      <c r="C6808" s="126" t="s">
        <v>98</v>
      </c>
      <c r="D6808" s="127">
        <v>0.19400000000000001</v>
      </c>
      <c r="E6808" s="128">
        <v>133</v>
      </c>
      <c r="F6808" s="128">
        <v>100</v>
      </c>
      <c r="G6808" s="126" t="s">
        <v>13771</v>
      </c>
      <c r="H6808" s="126" t="s">
        <v>20212</v>
      </c>
      <c r="I6808" s="126" t="s">
        <v>20213</v>
      </c>
      <c r="J6808" s="126" t="s">
        <v>26232</v>
      </c>
      <c r="K6808" s="9">
        <f>_xlfn.IFNA(VLOOKUP(Table5[[#This Row],[Section]],SubSill_Tier,2,FALSE),0)</f>
        <v>0</v>
      </c>
      <c r="L6808" s="9" t="str">
        <f t="shared" si="115"/>
        <v/>
      </c>
      <c r="M6808" s="205" t="str" cm="1">
        <f t="array" ref="M6808">_xlfn.IFS(NOT(ISERROR(VLOOKUP(Table5[[#This Row],[Section]],TB_notTB,1,FALSE))),"No",LEFT(Table5[[#This Row],[Section]],3)="ETB","PLS",LEFT(Table5[[#This Row],[Section]],1)="7","PDB",NOT(ISBLANK(Table5[[#This Row],[Section]])),"No")</f>
        <v>No</v>
      </c>
    </row>
    <row r="6809" spans="1:13" x14ac:dyDescent="0.25">
      <c r="A6809" s="126" t="s">
        <v>3123</v>
      </c>
      <c r="B6809" s="126" t="s">
        <v>22569</v>
      </c>
      <c r="C6809" s="126" t="s">
        <v>98</v>
      </c>
      <c r="D6809" s="127">
        <v>1.8819999999999999</v>
      </c>
      <c r="E6809" s="128">
        <v>439</v>
      </c>
      <c r="F6809" s="128">
        <v>220</v>
      </c>
      <c r="G6809" s="126" t="s">
        <v>13748</v>
      </c>
      <c r="H6809" s="126" t="s">
        <v>20246</v>
      </c>
      <c r="I6809" s="126" t="s">
        <v>20247</v>
      </c>
      <c r="J6809" s="126" t="s">
        <v>26241</v>
      </c>
      <c r="K6809" s="9">
        <f>_xlfn.IFNA(VLOOKUP(Table5[[#This Row],[Section]],SubSill_Tier,2,FALSE),0)</f>
        <v>0</v>
      </c>
      <c r="L6809" s="9" t="str">
        <f t="shared" si="115"/>
        <v/>
      </c>
      <c r="M6809" s="205" t="str" cm="1">
        <f t="array" ref="M6809">_xlfn.IFS(NOT(ISERROR(VLOOKUP(Table5[[#This Row],[Section]],TB_notTB,1,FALSE))),"No",LEFT(Table5[[#This Row],[Section]],3)="ETB","PLS",LEFT(Table5[[#This Row],[Section]],1)="7","PDB",NOT(ISBLANK(Table5[[#This Row],[Section]])),"No")</f>
        <v>No</v>
      </c>
    </row>
    <row r="6810" spans="1:13" x14ac:dyDescent="0.25">
      <c r="A6810" s="126" t="s">
        <v>12928</v>
      </c>
      <c r="B6810" s="126" t="s">
        <v>12929</v>
      </c>
      <c r="C6810" s="126" t="s">
        <v>75</v>
      </c>
      <c r="D6810" s="127">
        <v>3.1</v>
      </c>
      <c r="E6810" s="128">
        <v>628</v>
      </c>
      <c r="F6810" s="128">
        <v>424</v>
      </c>
      <c r="G6810" s="126" t="s">
        <v>13728</v>
      </c>
      <c r="H6810" s="126" t="s">
        <v>20137</v>
      </c>
      <c r="I6810" s="126" t="s">
        <v>21066</v>
      </c>
      <c r="J6810" s="126" t="s">
        <v>26300</v>
      </c>
      <c r="K6810" s="9">
        <f>_xlfn.IFNA(VLOOKUP(Table5[[#This Row],[Section]],SubSill_Tier,2,FALSE),0)</f>
        <v>0</v>
      </c>
      <c r="L6810" s="9" t="str">
        <f t="shared" si="115"/>
        <v/>
      </c>
      <c r="M6810" s="205" t="str" cm="1">
        <f t="array" ref="M6810">_xlfn.IFS(NOT(ISERROR(VLOOKUP(Table5[[#This Row],[Section]],TB_notTB,1,FALSE))),"No",LEFT(Table5[[#This Row],[Section]],3)="ETB","PLS",LEFT(Table5[[#This Row],[Section]],1)="7","PDB",NOT(ISBLANK(Table5[[#This Row],[Section]])),"No")</f>
        <v>No</v>
      </c>
    </row>
    <row r="6811" spans="1:13" x14ac:dyDescent="0.25">
      <c r="A6811" s="126" t="s">
        <v>3124</v>
      </c>
      <c r="B6811" s="126" t="s">
        <v>17222</v>
      </c>
      <c r="C6811" s="126" t="s">
        <v>98</v>
      </c>
      <c r="D6811" s="127">
        <v>0.55100000000000005</v>
      </c>
      <c r="E6811" s="128">
        <v>125</v>
      </c>
      <c r="F6811" s="128">
        <v>125</v>
      </c>
      <c r="G6811" s="126" t="s">
        <v>13748</v>
      </c>
      <c r="H6811" s="126" t="s">
        <v>20246</v>
      </c>
      <c r="I6811" s="126" t="s">
        <v>20247</v>
      </c>
      <c r="J6811" s="126" t="s">
        <v>26241</v>
      </c>
      <c r="K6811" s="9">
        <f>_xlfn.IFNA(VLOOKUP(Table5[[#This Row],[Section]],SubSill_Tier,2,FALSE),0)</f>
        <v>0</v>
      </c>
      <c r="L6811" s="9" t="str">
        <f t="shared" si="115"/>
        <v/>
      </c>
      <c r="M6811" s="205" t="str" cm="1">
        <f t="array" ref="M6811">_xlfn.IFS(NOT(ISERROR(VLOOKUP(Table5[[#This Row],[Section]],TB_notTB,1,FALSE))),"No",LEFT(Table5[[#This Row],[Section]],3)="ETB","PLS",LEFT(Table5[[#This Row],[Section]],1)="7","PDB",NOT(ISBLANK(Table5[[#This Row],[Section]])),"No")</f>
        <v>No</v>
      </c>
    </row>
    <row r="6812" spans="1:13" x14ac:dyDescent="0.25">
      <c r="A6812" s="126" t="s">
        <v>3125</v>
      </c>
      <c r="B6812" s="126" t="s">
        <v>17222</v>
      </c>
      <c r="C6812" s="126" t="s">
        <v>75</v>
      </c>
      <c r="D6812" s="127">
        <v>1.7549999999999999</v>
      </c>
      <c r="E6812" s="128">
        <v>360</v>
      </c>
      <c r="F6812" s="128">
        <v>360</v>
      </c>
      <c r="G6812" s="126" t="s">
        <v>13728</v>
      </c>
      <c r="H6812" s="126" t="s">
        <v>20137</v>
      </c>
      <c r="I6812" s="126" t="s">
        <v>21066</v>
      </c>
      <c r="J6812" s="126" t="s">
        <v>26232</v>
      </c>
      <c r="K6812" s="9">
        <f>_xlfn.IFNA(VLOOKUP(Table5[[#This Row],[Section]],SubSill_Tier,2,FALSE),0)</f>
        <v>0</v>
      </c>
      <c r="L6812" s="9" t="str">
        <f t="shared" si="115"/>
        <v/>
      </c>
      <c r="M6812" s="205" t="str" cm="1">
        <f t="array" ref="M6812">_xlfn.IFS(NOT(ISERROR(VLOOKUP(Table5[[#This Row],[Section]],TB_notTB,1,FALSE))),"No",LEFT(Table5[[#This Row],[Section]],3)="ETB","PLS",LEFT(Table5[[#This Row],[Section]],1)="7","PDB",NOT(ISBLANK(Table5[[#This Row],[Section]])),"No")</f>
        <v>No</v>
      </c>
    </row>
    <row r="6813" spans="1:13" x14ac:dyDescent="0.25">
      <c r="A6813" s="126" t="s">
        <v>8873</v>
      </c>
      <c r="B6813" s="126" t="s">
        <v>17222</v>
      </c>
      <c r="C6813" s="126" t="s">
        <v>98</v>
      </c>
      <c r="D6813" s="127">
        <v>4.0179999999999998</v>
      </c>
      <c r="E6813" s="128">
        <v>998</v>
      </c>
      <c r="F6813" s="128">
        <v>391</v>
      </c>
      <c r="G6813" s="126" t="s">
        <v>13721</v>
      </c>
      <c r="H6813" s="126" t="s">
        <v>20132</v>
      </c>
      <c r="I6813" s="126" t="s">
        <v>20133</v>
      </c>
      <c r="J6813" s="126" t="s">
        <v>26250</v>
      </c>
      <c r="K6813" s="9">
        <f>_xlfn.IFNA(VLOOKUP(Table5[[#This Row],[Section]],SubSill_Tier,2,FALSE),0)</f>
        <v>0</v>
      </c>
      <c r="L6813" s="9" t="str">
        <f t="shared" si="115"/>
        <v/>
      </c>
      <c r="M6813" s="205" t="str" cm="1">
        <f t="array" ref="M6813">_xlfn.IFS(NOT(ISERROR(VLOOKUP(Table5[[#This Row],[Section]],TB_notTB,1,FALSE))),"No",LEFT(Table5[[#This Row],[Section]],3)="ETB","PLS",LEFT(Table5[[#This Row],[Section]],1)="7","PDB",NOT(ISBLANK(Table5[[#This Row],[Section]])),"No")</f>
        <v>No</v>
      </c>
    </row>
    <row r="6814" spans="1:13" x14ac:dyDescent="0.25">
      <c r="A6814" s="126" t="s">
        <v>3126</v>
      </c>
      <c r="B6814" s="126" t="s">
        <v>17222</v>
      </c>
      <c r="C6814" s="126" t="s">
        <v>98</v>
      </c>
      <c r="D6814" s="127">
        <v>1.831</v>
      </c>
      <c r="E6814" s="128">
        <v>570</v>
      </c>
      <c r="F6814" s="128">
        <v>211</v>
      </c>
      <c r="G6814" s="126" t="s">
        <v>13711</v>
      </c>
      <c r="H6814" s="126" t="s">
        <v>20119</v>
      </c>
      <c r="I6814" s="126" t="s">
        <v>21054</v>
      </c>
      <c r="J6814" s="126" t="s">
        <v>26232</v>
      </c>
      <c r="K6814" s="9">
        <f>_xlfn.IFNA(VLOOKUP(Table5[[#This Row],[Section]],SubSill_Tier,2,FALSE),0)</f>
        <v>0</v>
      </c>
      <c r="L6814" s="9" t="str">
        <f t="shared" si="115"/>
        <v/>
      </c>
      <c r="M6814" s="205" t="str" cm="1">
        <f t="array" ref="M6814">_xlfn.IFS(NOT(ISERROR(VLOOKUP(Table5[[#This Row],[Section]],TB_notTB,1,FALSE))),"No",LEFT(Table5[[#This Row],[Section]],3)="ETB","PLS",LEFT(Table5[[#This Row],[Section]],1)="7","PDB",NOT(ISBLANK(Table5[[#This Row],[Section]])),"No")</f>
        <v>No</v>
      </c>
    </row>
    <row r="6815" spans="1:13" x14ac:dyDescent="0.25">
      <c r="A6815" s="126" t="s">
        <v>8874</v>
      </c>
      <c r="B6815" s="126" t="s">
        <v>17222</v>
      </c>
      <c r="C6815" s="126" t="s">
        <v>98</v>
      </c>
      <c r="D6815" s="127">
        <v>0.497</v>
      </c>
      <c r="E6815" s="128">
        <v>232</v>
      </c>
      <c r="F6815" s="128">
        <v>232</v>
      </c>
      <c r="G6815" s="126" t="s">
        <v>13721</v>
      </c>
      <c r="H6815" s="126" t="s">
        <v>20121</v>
      </c>
      <c r="I6815" s="126" t="s">
        <v>20122</v>
      </c>
      <c r="J6815" s="126" t="s">
        <v>26234</v>
      </c>
      <c r="K6815" s="9">
        <f>_xlfn.IFNA(VLOOKUP(Table5[[#This Row],[Section]],SubSill_Tier,2,FALSE),0)</f>
        <v>0</v>
      </c>
      <c r="L6815" s="9" t="str">
        <f t="shared" si="115"/>
        <v/>
      </c>
      <c r="M6815" s="205" t="str" cm="1">
        <f t="array" ref="M6815">_xlfn.IFS(NOT(ISERROR(VLOOKUP(Table5[[#This Row],[Section]],TB_notTB,1,FALSE))),"No",LEFT(Table5[[#This Row],[Section]],3)="ETB","PLS",LEFT(Table5[[#This Row],[Section]],1)="7","PDB",NOT(ISBLANK(Table5[[#This Row],[Section]])),"No")</f>
        <v>No</v>
      </c>
    </row>
    <row r="6816" spans="1:13" x14ac:dyDescent="0.25">
      <c r="A6816" s="126" t="s">
        <v>3127</v>
      </c>
      <c r="B6816" s="126" t="s">
        <v>3128</v>
      </c>
      <c r="C6816" s="126" t="s">
        <v>75</v>
      </c>
      <c r="D6816" s="127">
        <v>0.159</v>
      </c>
      <c r="E6816" s="128">
        <v>117</v>
      </c>
      <c r="F6816" s="128">
        <v>100</v>
      </c>
      <c r="G6816" s="126" t="s">
        <v>13788</v>
      </c>
      <c r="H6816" s="126" t="s">
        <v>20288</v>
      </c>
      <c r="I6816" s="126" t="s">
        <v>20289</v>
      </c>
      <c r="J6816" s="126" t="s">
        <v>26232</v>
      </c>
      <c r="K6816" s="9">
        <f>_xlfn.IFNA(VLOOKUP(Table5[[#This Row],[Section]],SubSill_Tier,2,FALSE),0)</f>
        <v>0</v>
      </c>
      <c r="L6816" s="9" t="str">
        <f t="shared" si="115"/>
        <v/>
      </c>
      <c r="M6816" s="205" t="str" cm="1">
        <f t="array" ref="M6816">_xlfn.IFS(NOT(ISERROR(VLOOKUP(Table5[[#This Row],[Section]],TB_notTB,1,FALSE))),"No",LEFT(Table5[[#This Row],[Section]],3)="ETB","PLS",LEFT(Table5[[#This Row],[Section]],1)="7","PDB",NOT(ISBLANK(Table5[[#This Row],[Section]])),"No")</f>
        <v>No</v>
      </c>
    </row>
    <row r="6817" spans="1:13" x14ac:dyDescent="0.25">
      <c r="A6817" s="126" t="s">
        <v>3129</v>
      </c>
      <c r="B6817" s="126" t="s">
        <v>17222</v>
      </c>
      <c r="C6817" s="126" t="s">
        <v>98</v>
      </c>
      <c r="D6817" s="127">
        <v>0.38100000000000001</v>
      </c>
      <c r="E6817" s="128">
        <v>221</v>
      </c>
      <c r="F6817" s="128">
        <v>105</v>
      </c>
      <c r="G6817" s="126" t="s">
        <v>13754</v>
      </c>
      <c r="H6817" s="126" t="s">
        <v>20175</v>
      </c>
      <c r="I6817" s="126" t="s">
        <v>20176</v>
      </c>
      <c r="J6817" s="126" t="s">
        <v>26241</v>
      </c>
      <c r="K6817" s="9">
        <f>_xlfn.IFNA(VLOOKUP(Table5[[#This Row],[Section]],SubSill_Tier,2,FALSE),0)</f>
        <v>0</v>
      </c>
      <c r="L6817" s="9" t="str">
        <f t="shared" si="115"/>
        <v/>
      </c>
      <c r="M6817" s="205" t="str" cm="1">
        <f t="array" ref="M6817">_xlfn.IFS(NOT(ISERROR(VLOOKUP(Table5[[#This Row],[Section]],TB_notTB,1,FALSE))),"No",LEFT(Table5[[#This Row],[Section]],3)="ETB","PLS",LEFT(Table5[[#This Row],[Section]],1)="7","PDB",NOT(ISBLANK(Table5[[#This Row],[Section]])),"No")</f>
        <v>No</v>
      </c>
    </row>
    <row r="6818" spans="1:13" x14ac:dyDescent="0.25">
      <c r="A6818" s="126" t="s">
        <v>3130</v>
      </c>
      <c r="B6818" s="126" t="s">
        <v>17222</v>
      </c>
      <c r="C6818" s="126" t="s">
        <v>98</v>
      </c>
      <c r="D6818" s="127">
        <v>1.0720000000000001</v>
      </c>
      <c r="E6818" s="128">
        <v>259</v>
      </c>
      <c r="F6818" s="128">
        <v>187</v>
      </c>
      <c r="G6818" s="126" t="s">
        <v>13754</v>
      </c>
      <c r="H6818" s="126" t="s">
        <v>20175</v>
      </c>
      <c r="I6818" s="126" t="s">
        <v>20176</v>
      </c>
      <c r="J6818" s="126" t="s">
        <v>26241</v>
      </c>
      <c r="K6818" s="9">
        <f>_xlfn.IFNA(VLOOKUP(Table5[[#This Row],[Section]],SubSill_Tier,2,FALSE),0)</f>
        <v>0</v>
      </c>
      <c r="L6818" s="9" t="str">
        <f t="shared" si="115"/>
        <v/>
      </c>
      <c r="M6818" s="205" t="str" cm="1">
        <f t="array" ref="M6818">_xlfn.IFS(NOT(ISERROR(VLOOKUP(Table5[[#This Row],[Section]],TB_notTB,1,FALSE))),"No",LEFT(Table5[[#This Row],[Section]],3)="ETB","PLS",LEFT(Table5[[#This Row],[Section]],1)="7","PDB",NOT(ISBLANK(Table5[[#This Row],[Section]])),"No")</f>
        <v>No</v>
      </c>
    </row>
    <row r="6819" spans="1:13" x14ac:dyDescent="0.25">
      <c r="A6819" s="126" t="s">
        <v>3131</v>
      </c>
      <c r="B6819" s="126" t="s">
        <v>17222</v>
      </c>
      <c r="C6819" s="126" t="s">
        <v>98</v>
      </c>
      <c r="D6819" s="127">
        <v>2.9969999999999999</v>
      </c>
      <c r="E6819" s="128">
        <v>610</v>
      </c>
      <c r="F6819" s="128">
        <v>329</v>
      </c>
      <c r="G6819" s="126" t="s">
        <v>13754</v>
      </c>
      <c r="H6819" s="126" t="s">
        <v>20175</v>
      </c>
      <c r="I6819" s="126" t="s">
        <v>20176</v>
      </c>
      <c r="J6819" s="126" t="s">
        <v>26241</v>
      </c>
      <c r="K6819" s="9">
        <f>_xlfn.IFNA(VLOOKUP(Table5[[#This Row],[Section]],SubSill_Tier,2,FALSE),0)</f>
        <v>0</v>
      </c>
      <c r="L6819" s="9" t="str">
        <f t="shared" si="115"/>
        <v/>
      </c>
      <c r="M6819" s="205" t="str" cm="1">
        <f t="array" ref="M6819">_xlfn.IFS(NOT(ISERROR(VLOOKUP(Table5[[#This Row],[Section]],TB_notTB,1,FALSE))),"No",LEFT(Table5[[#This Row],[Section]],3)="ETB","PLS",LEFT(Table5[[#This Row],[Section]],1)="7","PDB",NOT(ISBLANK(Table5[[#This Row],[Section]])),"No")</f>
        <v>No</v>
      </c>
    </row>
    <row r="6820" spans="1:13" x14ac:dyDescent="0.25">
      <c r="A6820" s="126" t="s">
        <v>8875</v>
      </c>
      <c r="B6820" s="126" t="s">
        <v>8876</v>
      </c>
      <c r="C6820" s="126" t="s">
        <v>75</v>
      </c>
      <c r="D6820" s="127">
        <v>1.1120000000000001</v>
      </c>
      <c r="E6820" s="128">
        <v>300</v>
      </c>
      <c r="F6820" s="128">
        <v>300</v>
      </c>
      <c r="G6820" s="126" t="s">
        <v>13719</v>
      </c>
      <c r="H6820" s="126" t="s">
        <v>20128</v>
      </c>
      <c r="I6820" s="126" t="s">
        <v>20129</v>
      </c>
      <c r="J6820" s="126" t="s">
        <v>26235</v>
      </c>
      <c r="K6820" s="9">
        <f>_xlfn.IFNA(VLOOKUP(Table5[[#This Row],[Section]],SubSill_Tier,2,FALSE),0)</f>
        <v>0</v>
      </c>
      <c r="L6820" s="9" t="str">
        <f t="shared" si="115"/>
        <v/>
      </c>
      <c r="M6820" s="205" t="str" cm="1">
        <f t="array" ref="M6820">_xlfn.IFS(NOT(ISERROR(VLOOKUP(Table5[[#This Row],[Section]],TB_notTB,1,FALSE))),"No",LEFT(Table5[[#This Row],[Section]],3)="ETB","PLS",LEFT(Table5[[#This Row],[Section]],1)="7","PDB",NOT(ISBLANK(Table5[[#This Row],[Section]])),"No")</f>
        <v>No</v>
      </c>
    </row>
    <row r="6821" spans="1:13" x14ac:dyDescent="0.25">
      <c r="A6821" s="126" t="s">
        <v>3132</v>
      </c>
      <c r="B6821" s="126" t="s">
        <v>17222</v>
      </c>
      <c r="C6821" s="126" t="s">
        <v>98</v>
      </c>
      <c r="D6821" s="127">
        <v>0.93400000000000005</v>
      </c>
      <c r="E6821" s="128">
        <v>193</v>
      </c>
      <c r="F6821" s="128">
        <v>119</v>
      </c>
      <c r="G6821" s="126" t="s">
        <v>13711</v>
      </c>
      <c r="H6821" s="126" t="s">
        <v>20119</v>
      </c>
      <c r="I6821" s="126" t="s">
        <v>21054</v>
      </c>
      <c r="J6821" s="126" t="s">
        <v>26232</v>
      </c>
      <c r="K6821" s="9">
        <f>_xlfn.IFNA(VLOOKUP(Table5[[#This Row],[Section]],SubSill_Tier,2,FALSE),0)</f>
        <v>0</v>
      </c>
      <c r="L6821" s="9" t="str">
        <f t="shared" si="115"/>
        <v/>
      </c>
      <c r="M6821" s="205" t="str" cm="1">
        <f t="array" ref="M6821">_xlfn.IFS(NOT(ISERROR(VLOOKUP(Table5[[#This Row],[Section]],TB_notTB,1,FALSE))),"No",LEFT(Table5[[#This Row],[Section]],3)="ETB","PLS",LEFT(Table5[[#This Row],[Section]],1)="7","PDB",NOT(ISBLANK(Table5[[#This Row],[Section]])),"No")</f>
        <v>No</v>
      </c>
    </row>
    <row r="6822" spans="1:13" x14ac:dyDescent="0.25">
      <c r="A6822" s="126" t="s">
        <v>3133</v>
      </c>
      <c r="B6822" s="126" t="s">
        <v>3134</v>
      </c>
      <c r="C6822" s="126" t="s">
        <v>75</v>
      </c>
      <c r="D6822" s="127">
        <v>1.3979999999999999</v>
      </c>
      <c r="E6822" s="128">
        <v>578</v>
      </c>
      <c r="F6822" s="128">
        <v>195</v>
      </c>
      <c r="G6822" s="126" t="s">
        <v>13726</v>
      </c>
      <c r="H6822" s="126" t="s">
        <v>20136</v>
      </c>
      <c r="I6822" s="126" t="s">
        <v>21065</v>
      </c>
      <c r="J6822" s="126" t="s">
        <v>26241</v>
      </c>
      <c r="K6822" s="9">
        <f>_xlfn.IFNA(VLOOKUP(Table5[[#This Row],[Section]],SubSill_Tier,2,FALSE),0)</f>
        <v>0</v>
      </c>
      <c r="L6822" s="9" t="str">
        <f t="shared" si="115"/>
        <v/>
      </c>
      <c r="M6822" s="205" t="str" cm="1">
        <f t="array" ref="M6822">_xlfn.IFS(NOT(ISERROR(VLOOKUP(Table5[[#This Row],[Section]],TB_notTB,1,FALSE))),"No",LEFT(Table5[[#This Row],[Section]],3)="ETB","PLS",LEFT(Table5[[#This Row],[Section]],1)="7","PDB",NOT(ISBLANK(Table5[[#This Row],[Section]])),"No")</f>
        <v>No</v>
      </c>
    </row>
    <row r="6823" spans="1:13" x14ac:dyDescent="0.25">
      <c r="A6823" s="126" t="s">
        <v>3135</v>
      </c>
      <c r="B6823" s="126" t="s">
        <v>3136</v>
      </c>
      <c r="C6823" s="126" t="s">
        <v>75</v>
      </c>
      <c r="D6823" s="127">
        <v>1.6080000000000001</v>
      </c>
      <c r="E6823" s="128">
        <v>571</v>
      </c>
      <c r="F6823" s="128">
        <v>195</v>
      </c>
      <c r="G6823" s="126" t="s">
        <v>13726</v>
      </c>
      <c r="H6823" s="126" t="s">
        <v>20136</v>
      </c>
      <c r="I6823" s="126" t="s">
        <v>21065</v>
      </c>
      <c r="J6823" s="126" t="s">
        <v>26241</v>
      </c>
      <c r="K6823" s="9">
        <f>_xlfn.IFNA(VLOOKUP(Table5[[#This Row],[Section]],SubSill_Tier,2,FALSE),0)</f>
        <v>0</v>
      </c>
      <c r="L6823" s="9" t="str">
        <f t="shared" si="115"/>
        <v/>
      </c>
      <c r="M6823" s="205" t="str" cm="1">
        <f t="array" ref="M6823">_xlfn.IFS(NOT(ISERROR(VLOOKUP(Table5[[#This Row],[Section]],TB_notTB,1,FALSE))),"No",LEFT(Table5[[#This Row],[Section]],3)="ETB","PLS",LEFT(Table5[[#This Row],[Section]],1)="7","PDB",NOT(ISBLANK(Table5[[#This Row],[Section]])),"No")</f>
        <v>No</v>
      </c>
    </row>
    <row r="6824" spans="1:13" x14ac:dyDescent="0.25">
      <c r="A6824" s="126" t="s">
        <v>3137</v>
      </c>
      <c r="B6824" s="126" t="s">
        <v>3138</v>
      </c>
      <c r="C6824" s="126" t="s">
        <v>75</v>
      </c>
      <c r="D6824" s="127">
        <v>1.2210000000000001</v>
      </c>
      <c r="E6824" s="128">
        <v>456</v>
      </c>
      <c r="F6824" s="128">
        <v>158</v>
      </c>
      <c r="G6824" s="126" t="s">
        <v>13726</v>
      </c>
      <c r="H6824" s="126" t="s">
        <v>20136</v>
      </c>
      <c r="I6824" s="126" t="s">
        <v>21065</v>
      </c>
      <c r="J6824" s="126" t="s">
        <v>26241</v>
      </c>
      <c r="K6824" s="9">
        <f>_xlfn.IFNA(VLOOKUP(Table5[[#This Row],[Section]],SubSill_Tier,2,FALSE),0)</f>
        <v>0</v>
      </c>
      <c r="L6824" s="9" t="str">
        <f t="shared" si="115"/>
        <v/>
      </c>
      <c r="M6824" s="205" t="str" cm="1">
        <f t="array" ref="M6824">_xlfn.IFS(NOT(ISERROR(VLOOKUP(Table5[[#This Row],[Section]],TB_notTB,1,FALSE))),"No",LEFT(Table5[[#This Row],[Section]],3)="ETB","PLS",LEFT(Table5[[#This Row],[Section]],1)="7","PDB",NOT(ISBLANK(Table5[[#This Row],[Section]])),"No")</f>
        <v>No</v>
      </c>
    </row>
    <row r="6825" spans="1:13" x14ac:dyDescent="0.25">
      <c r="A6825" s="126" t="s">
        <v>3139</v>
      </c>
      <c r="B6825" s="126" t="s">
        <v>3140</v>
      </c>
      <c r="C6825" s="126" t="s">
        <v>75</v>
      </c>
      <c r="D6825" s="127">
        <v>2.0979999999999999</v>
      </c>
      <c r="E6825" s="128">
        <v>495</v>
      </c>
      <c r="F6825" s="128">
        <v>130</v>
      </c>
      <c r="G6825" s="126" t="s">
        <v>13726</v>
      </c>
      <c r="H6825" s="126" t="s">
        <v>20136</v>
      </c>
      <c r="I6825" s="126" t="s">
        <v>21065</v>
      </c>
      <c r="J6825" s="126" t="s">
        <v>26241</v>
      </c>
      <c r="K6825" s="9">
        <f>_xlfn.IFNA(VLOOKUP(Table5[[#This Row],[Section]],SubSill_Tier,2,FALSE),0)</f>
        <v>0</v>
      </c>
      <c r="L6825" s="9" t="str">
        <f t="shared" si="115"/>
        <v/>
      </c>
      <c r="M6825" s="205" t="str" cm="1">
        <f t="array" ref="M6825">_xlfn.IFS(NOT(ISERROR(VLOOKUP(Table5[[#This Row],[Section]],TB_notTB,1,FALSE))),"No",LEFT(Table5[[#This Row],[Section]],3)="ETB","PLS",LEFT(Table5[[#This Row],[Section]],1)="7","PDB",NOT(ISBLANK(Table5[[#This Row],[Section]])),"No")</f>
        <v>No</v>
      </c>
    </row>
    <row r="6826" spans="1:13" x14ac:dyDescent="0.25">
      <c r="A6826" s="126" t="s">
        <v>3141</v>
      </c>
      <c r="B6826" s="126" t="s">
        <v>3142</v>
      </c>
      <c r="C6826" s="126" t="s">
        <v>75</v>
      </c>
      <c r="D6826" s="127">
        <v>2.0840000000000001</v>
      </c>
      <c r="E6826" s="128">
        <v>769</v>
      </c>
      <c r="F6826" s="128">
        <v>231</v>
      </c>
      <c r="G6826" s="126" t="s">
        <v>13726</v>
      </c>
      <c r="H6826" s="126" t="s">
        <v>20136</v>
      </c>
      <c r="I6826" s="126" t="s">
        <v>21065</v>
      </c>
      <c r="J6826" s="126" t="s">
        <v>26241</v>
      </c>
      <c r="K6826" s="9">
        <f>_xlfn.IFNA(VLOOKUP(Table5[[#This Row],[Section]],SubSill_Tier,2,FALSE),0)</f>
        <v>0</v>
      </c>
      <c r="L6826" s="9" t="str">
        <f t="shared" si="115"/>
        <v/>
      </c>
      <c r="M6826" s="205" t="str" cm="1">
        <f t="array" ref="M6826">_xlfn.IFS(NOT(ISERROR(VLOOKUP(Table5[[#This Row],[Section]],TB_notTB,1,FALSE))),"No",LEFT(Table5[[#This Row],[Section]],3)="ETB","PLS",LEFT(Table5[[#This Row],[Section]],1)="7","PDB",NOT(ISBLANK(Table5[[#This Row],[Section]])),"No")</f>
        <v>No</v>
      </c>
    </row>
    <row r="6827" spans="1:13" x14ac:dyDescent="0.25">
      <c r="A6827" s="126" t="s">
        <v>3143</v>
      </c>
      <c r="B6827" s="126" t="s">
        <v>3144</v>
      </c>
      <c r="C6827" s="126" t="s">
        <v>75</v>
      </c>
      <c r="D6827" s="127">
        <v>1.202</v>
      </c>
      <c r="E6827" s="128">
        <v>514</v>
      </c>
      <c r="F6827" s="128">
        <v>176</v>
      </c>
      <c r="G6827" s="126" t="s">
        <v>13726</v>
      </c>
      <c r="H6827" s="126" t="s">
        <v>20136</v>
      </c>
      <c r="I6827" s="126" t="s">
        <v>21065</v>
      </c>
      <c r="J6827" s="126" t="s">
        <v>26241</v>
      </c>
      <c r="K6827" s="9">
        <f>_xlfn.IFNA(VLOOKUP(Table5[[#This Row],[Section]],SubSill_Tier,2,FALSE),0)</f>
        <v>0</v>
      </c>
      <c r="L6827" s="9" t="str">
        <f t="shared" si="115"/>
        <v/>
      </c>
      <c r="M6827" s="205" t="str" cm="1">
        <f t="array" ref="M6827">_xlfn.IFS(NOT(ISERROR(VLOOKUP(Table5[[#This Row],[Section]],TB_notTB,1,FALSE))),"No",LEFT(Table5[[#This Row],[Section]],3)="ETB","PLS",LEFT(Table5[[#This Row],[Section]],1)="7","PDB",NOT(ISBLANK(Table5[[#This Row],[Section]])),"No")</f>
        <v>No</v>
      </c>
    </row>
    <row r="6828" spans="1:13" x14ac:dyDescent="0.25">
      <c r="A6828" s="126" t="s">
        <v>3145</v>
      </c>
      <c r="B6828" s="126" t="s">
        <v>3146</v>
      </c>
      <c r="C6828" s="126" t="s">
        <v>75</v>
      </c>
      <c r="D6828" s="127">
        <v>1.1819999999999999</v>
      </c>
      <c r="E6828" s="128">
        <v>480</v>
      </c>
      <c r="F6828" s="128">
        <v>130</v>
      </c>
      <c r="G6828" s="126" t="s">
        <v>13726</v>
      </c>
      <c r="H6828" s="126" t="s">
        <v>20136</v>
      </c>
      <c r="I6828" s="126" t="s">
        <v>21065</v>
      </c>
      <c r="J6828" s="126" t="s">
        <v>26241</v>
      </c>
      <c r="K6828" s="9">
        <f>_xlfn.IFNA(VLOOKUP(Table5[[#This Row],[Section]],SubSill_Tier,2,FALSE),0)</f>
        <v>0</v>
      </c>
      <c r="L6828" s="9" t="str">
        <f t="shared" si="115"/>
        <v/>
      </c>
      <c r="M6828" s="205" t="str" cm="1">
        <f t="array" ref="M6828">_xlfn.IFS(NOT(ISERROR(VLOOKUP(Table5[[#This Row],[Section]],TB_notTB,1,FALSE))),"No",LEFT(Table5[[#This Row],[Section]],3)="ETB","PLS",LEFT(Table5[[#This Row],[Section]],1)="7","PDB",NOT(ISBLANK(Table5[[#This Row],[Section]])),"No")</f>
        <v>No</v>
      </c>
    </row>
    <row r="6829" spans="1:13" x14ac:dyDescent="0.25">
      <c r="A6829" s="126" t="s">
        <v>3147</v>
      </c>
      <c r="B6829" s="126" t="s">
        <v>3148</v>
      </c>
      <c r="C6829" s="126" t="s">
        <v>75</v>
      </c>
      <c r="D6829" s="127">
        <v>1.5289999999999999</v>
      </c>
      <c r="E6829" s="128">
        <v>442</v>
      </c>
      <c r="F6829" s="128">
        <v>195</v>
      </c>
      <c r="G6829" s="126" t="s">
        <v>13726</v>
      </c>
      <c r="H6829" s="126" t="s">
        <v>20136</v>
      </c>
      <c r="I6829" s="126" t="s">
        <v>21065</v>
      </c>
      <c r="J6829" s="126" t="s">
        <v>26241</v>
      </c>
      <c r="K6829" s="9">
        <f>_xlfn.IFNA(VLOOKUP(Table5[[#This Row],[Section]],SubSill_Tier,2,FALSE),0)</f>
        <v>0</v>
      </c>
      <c r="L6829" s="9" t="str">
        <f t="shared" si="115"/>
        <v/>
      </c>
      <c r="M6829" s="205" t="str" cm="1">
        <f t="array" ref="M6829">_xlfn.IFS(NOT(ISERROR(VLOOKUP(Table5[[#This Row],[Section]],TB_notTB,1,FALSE))),"No",LEFT(Table5[[#This Row],[Section]],3)="ETB","PLS",LEFT(Table5[[#This Row],[Section]],1)="7","PDB",NOT(ISBLANK(Table5[[#This Row],[Section]])),"No")</f>
        <v>No</v>
      </c>
    </row>
    <row r="6830" spans="1:13" x14ac:dyDescent="0.25">
      <c r="A6830" s="126" t="s">
        <v>3149</v>
      </c>
      <c r="B6830" s="126" t="s">
        <v>3150</v>
      </c>
      <c r="C6830" s="126" t="s">
        <v>75</v>
      </c>
      <c r="D6830" s="127">
        <v>1.2889999999999999</v>
      </c>
      <c r="E6830" s="128">
        <v>466</v>
      </c>
      <c r="F6830" s="128">
        <v>212</v>
      </c>
      <c r="G6830" s="126" t="s">
        <v>13726</v>
      </c>
      <c r="H6830" s="126" t="s">
        <v>20136</v>
      </c>
      <c r="I6830" s="126" t="s">
        <v>21065</v>
      </c>
      <c r="J6830" s="126" t="s">
        <v>26241</v>
      </c>
      <c r="K6830" s="9">
        <f>_xlfn.IFNA(VLOOKUP(Table5[[#This Row],[Section]],SubSill_Tier,2,FALSE),0)</f>
        <v>0</v>
      </c>
      <c r="L6830" s="9" t="str">
        <f t="shared" si="115"/>
        <v/>
      </c>
      <c r="M6830" s="205" t="str" cm="1">
        <f t="array" ref="M6830">_xlfn.IFS(NOT(ISERROR(VLOOKUP(Table5[[#This Row],[Section]],TB_notTB,1,FALSE))),"No",LEFT(Table5[[#This Row],[Section]],3)="ETB","PLS",LEFT(Table5[[#This Row],[Section]],1)="7","PDB",NOT(ISBLANK(Table5[[#This Row],[Section]])),"No")</f>
        <v>No</v>
      </c>
    </row>
    <row r="6831" spans="1:13" x14ac:dyDescent="0.25">
      <c r="A6831" s="126" t="s">
        <v>3151</v>
      </c>
      <c r="B6831" s="126" t="s">
        <v>3152</v>
      </c>
      <c r="C6831" s="126" t="s">
        <v>98</v>
      </c>
      <c r="D6831" s="127">
        <v>1.3720000000000001</v>
      </c>
      <c r="E6831" s="128">
        <v>445</v>
      </c>
      <c r="F6831" s="128">
        <v>154</v>
      </c>
      <c r="G6831" s="126" t="s">
        <v>13726</v>
      </c>
      <c r="H6831" s="126" t="s">
        <v>20136</v>
      </c>
      <c r="I6831" s="126" t="s">
        <v>21065</v>
      </c>
      <c r="J6831" s="126" t="s">
        <v>26241</v>
      </c>
      <c r="K6831" s="9">
        <f>_xlfn.IFNA(VLOOKUP(Table5[[#This Row],[Section]],SubSill_Tier,2,FALSE),0)</f>
        <v>0</v>
      </c>
      <c r="L6831" s="9" t="str">
        <f t="shared" si="115"/>
        <v/>
      </c>
      <c r="M6831" s="205" t="str" cm="1">
        <f t="array" ref="M6831">_xlfn.IFS(NOT(ISERROR(VLOOKUP(Table5[[#This Row],[Section]],TB_notTB,1,FALSE))),"No",LEFT(Table5[[#This Row],[Section]],3)="ETB","PLS",LEFT(Table5[[#This Row],[Section]],1)="7","PDB",NOT(ISBLANK(Table5[[#This Row],[Section]])),"No")</f>
        <v>No</v>
      </c>
    </row>
    <row r="6832" spans="1:13" x14ac:dyDescent="0.25">
      <c r="A6832" s="126" t="s">
        <v>3153</v>
      </c>
      <c r="B6832" s="126" t="s">
        <v>17222</v>
      </c>
      <c r="C6832" s="126" t="s">
        <v>98</v>
      </c>
      <c r="D6832" s="127">
        <v>1.042</v>
      </c>
      <c r="E6832" s="128">
        <v>344</v>
      </c>
      <c r="F6832" s="128">
        <v>163</v>
      </c>
      <c r="G6832" s="126" t="s">
        <v>13726</v>
      </c>
      <c r="H6832" s="126" t="s">
        <v>20136</v>
      </c>
      <c r="I6832" s="126" t="s">
        <v>21065</v>
      </c>
      <c r="J6832" s="126" t="s">
        <v>26241</v>
      </c>
      <c r="K6832" s="9">
        <f>_xlfn.IFNA(VLOOKUP(Table5[[#This Row],[Section]],SubSill_Tier,2,FALSE),0)</f>
        <v>0</v>
      </c>
      <c r="L6832" s="9" t="str">
        <f t="shared" si="115"/>
        <v/>
      </c>
      <c r="M6832" s="205" t="str" cm="1">
        <f t="array" ref="M6832">_xlfn.IFS(NOT(ISERROR(VLOOKUP(Table5[[#This Row],[Section]],TB_notTB,1,FALSE))),"No",LEFT(Table5[[#This Row],[Section]],3)="ETB","PLS",LEFT(Table5[[#This Row],[Section]],1)="7","PDB",NOT(ISBLANK(Table5[[#This Row],[Section]])),"No")</f>
        <v>No</v>
      </c>
    </row>
    <row r="6833" spans="1:13" x14ac:dyDescent="0.25">
      <c r="A6833" s="126" t="s">
        <v>3154</v>
      </c>
      <c r="B6833" s="126" t="s">
        <v>3155</v>
      </c>
      <c r="C6833" s="126" t="s">
        <v>75</v>
      </c>
      <c r="D6833" s="127">
        <v>0.72799999999999998</v>
      </c>
      <c r="E6833" s="128">
        <v>307</v>
      </c>
      <c r="F6833" s="128">
        <v>100</v>
      </c>
      <c r="G6833" s="126" t="s">
        <v>13726</v>
      </c>
      <c r="H6833" s="126" t="s">
        <v>20136</v>
      </c>
      <c r="I6833" s="126" t="s">
        <v>21065</v>
      </c>
      <c r="J6833" s="126" t="s">
        <v>26241</v>
      </c>
      <c r="K6833" s="9">
        <f>_xlfn.IFNA(VLOOKUP(Table5[[#This Row],[Section]],SubSill_Tier,2,FALSE),0)</f>
        <v>0</v>
      </c>
      <c r="L6833" s="9" t="str">
        <f t="shared" si="115"/>
        <v/>
      </c>
      <c r="M6833" s="205" t="str" cm="1">
        <f t="array" ref="M6833">_xlfn.IFS(NOT(ISERROR(VLOOKUP(Table5[[#This Row],[Section]],TB_notTB,1,FALSE))),"No",LEFT(Table5[[#This Row],[Section]],3)="ETB","PLS",LEFT(Table5[[#This Row],[Section]],1)="7","PDB",NOT(ISBLANK(Table5[[#This Row],[Section]])),"No")</f>
        <v>No</v>
      </c>
    </row>
    <row r="6834" spans="1:13" x14ac:dyDescent="0.25">
      <c r="A6834" s="126" t="s">
        <v>3156</v>
      </c>
      <c r="B6834" s="126" t="s">
        <v>3157</v>
      </c>
      <c r="C6834" s="126" t="s">
        <v>75</v>
      </c>
      <c r="D6834" s="127">
        <v>0.53500000000000003</v>
      </c>
      <c r="E6834" s="128">
        <v>223</v>
      </c>
      <c r="F6834" s="128">
        <v>100</v>
      </c>
      <c r="G6834" s="126" t="s">
        <v>13726</v>
      </c>
      <c r="H6834" s="126" t="s">
        <v>20136</v>
      </c>
      <c r="I6834" s="126" t="s">
        <v>21065</v>
      </c>
      <c r="J6834" s="126" t="s">
        <v>26241</v>
      </c>
      <c r="K6834" s="9">
        <f>_xlfn.IFNA(VLOOKUP(Table5[[#This Row],[Section]],SubSill_Tier,2,FALSE),0)</f>
        <v>0</v>
      </c>
      <c r="L6834" s="9" t="str">
        <f t="shared" si="115"/>
        <v/>
      </c>
      <c r="M6834" s="205" t="str" cm="1">
        <f t="array" ref="M6834">_xlfn.IFS(NOT(ISERROR(VLOOKUP(Table5[[#This Row],[Section]],TB_notTB,1,FALSE))),"No",LEFT(Table5[[#This Row],[Section]],3)="ETB","PLS",LEFT(Table5[[#This Row],[Section]],1)="7","PDB",NOT(ISBLANK(Table5[[#This Row],[Section]])),"No")</f>
        <v>No</v>
      </c>
    </row>
    <row r="6835" spans="1:13" x14ac:dyDescent="0.25">
      <c r="A6835" s="126" t="s">
        <v>3158</v>
      </c>
      <c r="B6835" s="126" t="s">
        <v>3159</v>
      </c>
      <c r="C6835" s="126" t="s">
        <v>75</v>
      </c>
      <c r="D6835" s="127">
        <v>0.67800000000000005</v>
      </c>
      <c r="E6835" s="128">
        <v>327</v>
      </c>
      <c r="F6835" s="128">
        <v>145</v>
      </c>
      <c r="G6835" s="126" t="s">
        <v>13726</v>
      </c>
      <c r="H6835" s="126" t="s">
        <v>20136</v>
      </c>
      <c r="I6835" s="126" t="s">
        <v>21065</v>
      </c>
      <c r="J6835" s="126" t="s">
        <v>26241</v>
      </c>
      <c r="K6835" s="9">
        <f>_xlfn.IFNA(VLOOKUP(Table5[[#This Row],[Section]],SubSill_Tier,2,FALSE),0)</f>
        <v>0</v>
      </c>
      <c r="L6835" s="9" t="str">
        <f t="shared" si="115"/>
        <v/>
      </c>
      <c r="M6835" s="205" t="str" cm="1">
        <f t="array" ref="M6835">_xlfn.IFS(NOT(ISERROR(VLOOKUP(Table5[[#This Row],[Section]],TB_notTB,1,FALSE))),"No",LEFT(Table5[[#This Row],[Section]],3)="ETB","PLS",LEFT(Table5[[#This Row],[Section]],1)="7","PDB",NOT(ISBLANK(Table5[[#This Row],[Section]])),"No")</f>
        <v>No</v>
      </c>
    </row>
    <row r="6836" spans="1:13" x14ac:dyDescent="0.25">
      <c r="A6836" s="126" t="s">
        <v>3160</v>
      </c>
      <c r="B6836" s="126" t="s">
        <v>3161</v>
      </c>
      <c r="C6836" s="126" t="s">
        <v>75</v>
      </c>
      <c r="D6836" s="127">
        <v>0.25700000000000001</v>
      </c>
      <c r="E6836" s="128">
        <v>184</v>
      </c>
      <c r="F6836" s="128">
        <v>100</v>
      </c>
      <c r="G6836" s="126" t="s">
        <v>13726</v>
      </c>
      <c r="H6836" s="126" t="s">
        <v>20136</v>
      </c>
      <c r="I6836" s="126" t="s">
        <v>21065</v>
      </c>
      <c r="J6836" s="126" t="s">
        <v>26241</v>
      </c>
      <c r="K6836" s="9">
        <f>_xlfn.IFNA(VLOOKUP(Table5[[#This Row],[Section]],SubSill_Tier,2,FALSE),0)</f>
        <v>0</v>
      </c>
      <c r="L6836" s="9" t="str">
        <f t="shared" si="115"/>
        <v/>
      </c>
      <c r="M6836" s="205" t="str" cm="1">
        <f t="array" ref="M6836">_xlfn.IFS(NOT(ISERROR(VLOOKUP(Table5[[#This Row],[Section]],TB_notTB,1,FALSE))),"No",LEFT(Table5[[#This Row],[Section]],3)="ETB","PLS",LEFT(Table5[[#This Row],[Section]],1)="7","PDB",NOT(ISBLANK(Table5[[#This Row],[Section]])),"No")</f>
        <v>No</v>
      </c>
    </row>
    <row r="6837" spans="1:13" x14ac:dyDescent="0.25">
      <c r="A6837" s="126" t="s">
        <v>3162</v>
      </c>
      <c r="B6837" s="126" t="s">
        <v>3163</v>
      </c>
      <c r="C6837" s="126" t="s">
        <v>75</v>
      </c>
      <c r="D6837" s="127">
        <v>0.33900000000000002</v>
      </c>
      <c r="E6837" s="128">
        <v>206</v>
      </c>
      <c r="F6837" s="128">
        <v>100</v>
      </c>
      <c r="G6837" s="126" t="s">
        <v>13726</v>
      </c>
      <c r="H6837" s="126" t="s">
        <v>20136</v>
      </c>
      <c r="I6837" s="126" t="s">
        <v>21065</v>
      </c>
      <c r="J6837" s="126" t="s">
        <v>26241</v>
      </c>
      <c r="K6837" s="9">
        <f>_xlfn.IFNA(VLOOKUP(Table5[[#This Row],[Section]],SubSill_Tier,2,FALSE),0)</f>
        <v>0</v>
      </c>
      <c r="L6837" s="9" t="str">
        <f t="shared" si="115"/>
        <v/>
      </c>
      <c r="M6837" s="205" t="str" cm="1">
        <f t="array" ref="M6837">_xlfn.IFS(NOT(ISERROR(VLOOKUP(Table5[[#This Row],[Section]],TB_notTB,1,FALSE))),"No",LEFT(Table5[[#This Row],[Section]],3)="ETB","PLS",LEFT(Table5[[#This Row],[Section]],1)="7","PDB",NOT(ISBLANK(Table5[[#This Row],[Section]])),"No")</f>
        <v>No</v>
      </c>
    </row>
    <row r="6838" spans="1:13" x14ac:dyDescent="0.25">
      <c r="A6838" s="126" t="s">
        <v>8877</v>
      </c>
      <c r="B6838" s="126" t="s">
        <v>17222</v>
      </c>
      <c r="C6838" s="126" t="s">
        <v>98</v>
      </c>
      <c r="D6838" s="127">
        <v>2.4980000000000002</v>
      </c>
      <c r="E6838" s="128">
        <v>950</v>
      </c>
      <c r="F6838" s="128">
        <v>950</v>
      </c>
      <c r="G6838" s="126" t="s">
        <v>13721</v>
      </c>
      <c r="H6838" s="126" t="s">
        <v>20121</v>
      </c>
      <c r="I6838" s="126" t="s">
        <v>20122</v>
      </c>
      <c r="J6838" s="126" t="s">
        <v>26234</v>
      </c>
      <c r="K6838" s="9">
        <f>_xlfn.IFNA(VLOOKUP(Table5[[#This Row],[Section]],SubSill_Tier,2,FALSE),0)</f>
        <v>0</v>
      </c>
      <c r="L6838" s="9" t="str">
        <f t="shared" si="115"/>
        <v/>
      </c>
      <c r="M6838" s="205" t="str" cm="1">
        <f t="array" ref="M6838">_xlfn.IFS(NOT(ISERROR(VLOOKUP(Table5[[#This Row],[Section]],TB_notTB,1,FALSE))),"No",LEFT(Table5[[#This Row],[Section]],3)="ETB","PLS",LEFT(Table5[[#This Row],[Section]],1)="7","PDB",NOT(ISBLANK(Table5[[#This Row],[Section]])),"No")</f>
        <v>No</v>
      </c>
    </row>
    <row r="6839" spans="1:13" x14ac:dyDescent="0.25">
      <c r="A6839" s="126" t="s">
        <v>3164</v>
      </c>
      <c r="B6839" s="126" t="s">
        <v>3165</v>
      </c>
      <c r="C6839" s="126" t="s">
        <v>75</v>
      </c>
      <c r="D6839" s="127">
        <v>2.141</v>
      </c>
      <c r="E6839" s="128">
        <v>499</v>
      </c>
      <c r="F6839" s="128">
        <v>154</v>
      </c>
      <c r="G6839" s="126" t="s">
        <v>13778</v>
      </c>
      <c r="H6839" s="126" t="s">
        <v>20245</v>
      </c>
      <c r="I6839" s="126" t="s">
        <v>21158</v>
      </c>
      <c r="J6839" s="126" t="s">
        <v>26247</v>
      </c>
      <c r="K6839" s="9">
        <f>_xlfn.IFNA(VLOOKUP(Table5[[#This Row],[Section]],SubSill_Tier,2,FALSE),0)</f>
        <v>0</v>
      </c>
      <c r="L6839" s="9" t="str">
        <f t="shared" si="115"/>
        <v/>
      </c>
      <c r="M6839" s="205" t="str" cm="1">
        <f t="array" ref="M6839">_xlfn.IFS(NOT(ISERROR(VLOOKUP(Table5[[#This Row],[Section]],TB_notTB,1,FALSE))),"No",LEFT(Table5[[#This Row],[Section]],3)="ETB","PLS",LEFT(Table5[[#This Row],[Section]],1)="7","PDB",NOT(ISBLANK(Table5[[#This Row],[Section]])),"No")</f>
        <v>No</v>
      </c>
    </row>
    <row r="6840" spans="1:13" x14ac:dyDescent="0.25">
      <c r="A6840" s="126" t="s">
        <v>3166</v>
      </c>
      <c r="B6840" s="126" t="s">
        <v>3167</v>
      </c>
      <c r="C6840" s="126" t="s">
        <v>75</v>
      </c>
      <c r="D6840" s="127">
        <v>2.16</v>
      </c>
      <c r="E6840" s="128">
        <v>473</v>
      </c>
      <c r="F6840" s="128">
        <v>199</v>
      </c>
      <c r="G6840" s="126" t="s">
        <v>13778</v>
      </c>
      <c r="H6840" s="126" t="s">
        <v>20245</v>
      </c>
      <c r="I6840" s="126" t="s">
        <v>21158</v>
      </c>
      <c r="J6840" s="126" t="s">
        <v>26247</v>
      </c>
      <c r="K6840" s="9">
        <f>_xlfn.IFNA(VLOOKUP(Table5[[#This Row],[Section]],SubSill_Tier,2,FALSE),0)</f>
        <v>0</v>
      </c>
      <c r="L6840" s="9" t="str">
        <f t="shared" si="115"/>
        <v/>
      </c>
      <c r="M6840" s="205" t="str" cm="1">
        <f t="array" ref="M6840">_xlfn.IFS(NOT(ISERROR(VLOOKUP(Table5[[#This Row],[Section]],TB_notTB,1,FALSE))),"No",LEFT(Table5[[#This Row],[Section]],3)="ETB","PLS",LEFT(Table5[[#This Row],[Section]],1)="7","PDB",NOT(ISBLANK(Table5[[#This Row],[Section]])),"No")</f>
        <v>No</v>
      </c>
    </row>
    <row r="6841" spans="1:13" x14ac:dyDescent="0.25">
      <c r="A6841" s="126" t="s">
        <v>3168</v>
      </c>
      <c r="B6841" s="126" t="s">
        <v>3169</v>
      </c>
      <c r="C6841" s="126" t="s">
        <v>75</v>
      </c>
      <c r="D6841" s="127">
        <v>1.944</v>
      </c>
      <c r="E6841" s="128">
        <v>405</v>
      </c>
      <c r="F6841" s="128">
        <v>108</v>
      </c>
      <c r="G6841" s="126" t="s">
        <v>13778</v>
      </c>
      <c r="H6841" s="126" t="s">
        <v>20245</v>
      </c>
      <c r="I6841" s="126" t="s">
        <v>21158</v>
      </c>
      <c r="J6841" s="126" t="s">
        <v>26247</v>
      </c>
      <c r="K6841" s="9">
        <f>_xlfn.IFNA(VLOOKUP(Table5[[#This Row],[Section]],SubSill_Tier,2,FALSE),0)</f>
        <v>0</v>
      </c>
      <c r="L6841" s="9" t="str">
        <f t="shared" si="115"/>
        <v/>
      </c>
      <c r="M6841" s="205" t="str" cm="1">
        <f t="array" ref="M6841">_xlfn.IFS(NOT(ISERROR(VLOOKUP(Table5[[#This Row],[Section]],TB_notTB,1,FALSE))),"No",LEFT(Table5[[#This Row],[Section]],3)="ETB","PLS",LEFT(Table5[[#This Row],[Section]],1)="7","PDB",NOT(ISBLANK(Table5[[#This Row],[Section]])),"No")</f>
        <v>No</v>
      </c>
    </row>
    <row r="6842" spans="1:13" x14ac:dyDescent="0.25">
      <c r="A6842" s="126" t="s">
        <v>3170</v>
      </c>
      <c r="B6842" s="126" t="s">
        <v>3171</v>
      </c>
      <c r="C6842" s="126" t="s">
        <v>75</v>
      </c>
      <c r="D6842" s="127">
        <v>1.7629999999999999</v>
      </c>
      <c r="E6842" s="128">
        <v>380</v>
      </c>
      <c r="F6842" s="128">
        <v>153</v>
      </c>
      <c r="G6842" s="126" t="s">
        <v>13778</v>
      </c>
      <c r="H6842" s="126" t="s">
        <v>20245</v>
      </c>
      <c r="I6842" s="126" t="s">
        <v>21158</v>
      </c>
      <c r="J6842" s="126" t="s">
        <v>26247</v>
      </c>
      <c r="K6842" s="9">
        <f>_xlfn.IFNA(VLOOKUP(Table5[[#This Row],[Section]],SubSill_Tier,2,FALSE),0)</f>
        <v>0</v>
      </c>
      <c r="L6842" s="9" t="str">
        <f t="shared" si="115"/>
        <v/>
      </c>
      <c r="M6842" s="205" t="str" cm="1">
        <f t="array" ref="M6842">_xlfn.IFS(NOT(ISERROR(VLOOKUP(Table5[[#This Row],[Section]],TB_notTB,1,FALSE))),"No",LEFT(Table5[[#This Row],[Section]],3)="ETB","PLS",LEFT(Table5[[#This Row],[Section]],1)="7","PDB",NOT(ISBLANK(Table5[[#This Row],[Section]])),"No")</f>
        <v>No</v>
      </c>
    </row>
    <row r="6843" spans="1:13" x14ac:dyDescent="0.25">
      <c r="A6843" s="126" t="s">
        <v>8878</v>
      </c>
      <c r="B6843" s="126" t="s">
        <v>17222</v>
      </c>
      <c r="C6843" s="126" t="s">
        <v>98</v>
      </c>
      <c r="D6843" s="127">
        <v>1.21</v>
      </c>
      <c r="E6843" s="128">
        <v>207</v>
      </c>
      <c r="F6843" s="128">
        <v>207</v>
      </c>
      <c r="G6843" s="126" t="s">
        <v>13721</v>
      </c>
      <c r="H6843" s="126" t="s">
        <v>20121</v>
      </c>
      <c r="I6843" s="126" t="s">
        <v>20122</v>
      </c>
      <c r="J6843" s="126" t="s">
        <v>26234</v>
      </c>
      <c r="K6843" s="9">
        <f>_xlfn.IFNA(VLOOKUP(Table5[[#This Row],[Section]],SubSill_Tier,2,FALSE),0)</f>
        <v>0</v>
      </c>
      <c r="L6843" s="9" t="str">
        <f t="shared" si="115"/>
        <v/>
      </c>
      <c r="M6843" s="205" t="str" cm="1">
        <f t="array" ref="M6843">_xlfn.IFS(NOT(ISERROR(VLOOKUP(Table5[[#This Row],[Section]],TB_notTB,1,FALSE))),"No",LEFT(Table5[[#This Row],[Section]],3)="ETB","PLS",LEFT(Table5[[#This Row],[Section]],1)="7","PDB",NOT(ISBLANK(Table5[[#This Row],[Section]])),"No")</f>
        <v>No</v>
      </c>
    </row>
    <row r="6844" spans="1:13" x14ac:dyDescent="0.25">
      <c r="A6844" s="126" t="s">
        <v>8879</v>
      </c>
      <c r="B6844" s="126" t="s">
        <v>17222</v>
      </c>
      <c r="C6844" s="126" t="s">
        <v>98</v>
      </c>
      <c r="D6844" s="127">
        <v>0.16200000000000001</v>
      </c>
      <c r="E6844" s="128">
        <v>101</v>
      </c>
      <c r="F6844" s="128">
        <v>101</v>
      </c>
      <c r="G6844" s="126" t="s">
        <v>13714</v>
      </c>
      <c r="H6844" s="126" t="s">
        <v>20121</v>
      </c>
      <c r="I6844" s="126" t="s">
        <v>20122</v>
      </c>
      <c r="J6844" s="126" t="s">
        <v>26234</v>
      </c>
      <c r="K6844" s="9">
        <f>_xlfn.IFNA(VLOOKUP(Table5[[#This Row],[Section]],SubSill_Tier,2,FALSE),0)</f>
        <v>0</v>
      </c>
      <c r="L6844" s="9" t="str">
        <f t="shared" si="115"/>
        <v/>
      </c>
      <c r="M6844" s="205" t="str" cm="1">
        <f t="array" ref="M6844">_xlfn.IFS(NOT(ISERROR(VLOOKUP(Table5[[#This Row],[Section]],TB_notTB,1,FALSE))),"No",LEFT(Table5[[#This Row],[Section]],3)="ETB","PLS",LEFT(Table5[[#This Row],[Section]],1)="7","PDB",NOT(ISBLANK(Table5[[#This Row],[Section]])),"No")</f>
        <v>No</v>
      </c>
    </row>
    <row r="6845" spans="1:13" x14ac:dyDescent="0.25">
      <c r="A6845" s="126" t="s">
        <v>3172</v>
      </c>
      <c r="B6845" s="126" t="s">
        <v>17222</v>
      </c>
      <c r="C6845" s="126" t="s">
        <v>98</v>
      </c>
      <c r="D6845" s="127">
        <v>5.8999999999999997E-2</v>
      </c>
      <c r="E6845" s="128">
        <v>100</v>
      </c>
      <c r="F6845" s="128">
        <v>100</v>
      </c>
      <c r="G6845" s="126" t="s">
        <v>13754</v>
      </c>
      <c r="H6845" s="126" t="s">
        <v>20175</v>
      </c>
      <c r="I6845" s="126" t="s">
        <v>20176</v>
      </c>
      <c r="J6845" s="126" t="s">
        <v>26241</v>
      </c>
      <c r="K6845" s="9">
        <f>_xlfn.IFNA(VLOOKUP(Table5[[#This Row],[Section]],SubSill_Tier,2,FALSE),0)</f>
        <v>0</v>
      </c>
      <c r="L6845" s="9" t="str">
        <f t="shared" si="115"/>
        <v/>
      </c>
      <c r="M6845" s="205" t="str" cm="1">
        <f t="array" ref="M6845">_xlfn.IFS(NOT(ISERROR(VLOOKUP(Table5[[#This Row],[Section]],TB_notTB,1,FALSE))),"No",LEFT(Table5[[#This Row],[Section]],3)="ETB","PLS",LEFT(Table5[[#This Row],[Section]],1)="7","PDB",NOT(ISBLANK(Table5[[#This Row],[Section]])),"No")</f>
        <v>No</v>
      </c>
    </row>
    <row r="6846" spans="1:13" x14ac:dyDescent="0.25">
      <c r="A6846" s="126" t="s">
        <v>8880</v>
      </c>
      <c r="B6846" s="126" t="s">
        <v>17222</v>
      </c>
      <c r="C6846" s="126" t="s">
        <v>98</v>
      </c>
      <c r="D6846" s="127">
        <v>1.3009999999999999</v>
      </c>
      <c r="E6846" s="128">
        <v>354</v>
      </c>
      <c r="F6846" s="128">
        <v>354</v>
      </c>
      <c r="G6846" s="126" t="s">
        <v>13716</v>
      </c>
      <c r="H6846" s="126" t="s">
        <v>20121</v>
      </c>
      <c r="I6846" s="126" t="s">
        <v>20122</v>
      </c>
      <c r="J6846" s="126" t="s">
        <v>26234</v>
      </c>
      <c r="K6846" s="9">
        <f>_xlfn.IFNA(VLOOKUP(Table5[[#This Row],[Section]],SubSill_Tier,2,FALSE),0)</f>
        <v>0</v>
      </c>
      <c r="L6846" s="9" t="str">
        <f t="shared" si="115"/>
        <v/>
      </c>
      <c r="M6846" s="205" t="str" cm="1">
        <f t="array" ref="M6846">_xlfn.IFS(NOT(ISERROR(VLOOKUP(Table5[[#This Row],[Section]],TB_notTB,1,FALSE))),"No",LEFT(Table5[[#This Row],[Section]],3)="ETB","PLS",LEFT(Table5[[#This Row],[Section]],1)="7","PDB",NOT(ISBLANK(Table5[[#This Row],[Section]])),"No")</f>
        <v>No</v>
      </c>
    </row>
    <row r="6847" spans="1:13" x14ac:dyDescent="0.25">
      <c r="A6847" s="126" t="s">
        <v>3173</v>
      </c>
      <c r="B6847" s="126" t="s">
        <v>17222</v>
      </c>
      <c r="C6847" s="126" t="s">
        <v>98</v>
      </c>
      <c r="D6847" s="127">
        <v>0.30199999999999999</v>
      </c>
      <c r="E6847" s="128">
        <v>192</v>
      </c>
      <c r="F6847" s="128">
        <v>100</v>
      </c>
      <c r="G6847" s="126" t="s">
        <v>13711</v>
      </c>
      <c r="H6847" s="126" t="s">
        <v>20119</v>
      </c>
      <c r="I6847" s="126" t="s">
        <v>21054</v>
      </c>
      <c r="J6847" s="126" t="s">
        <v>26232</v>
      </c>
      <c r="K6847" s="9">
        <f>_xlfn.IFNA(VLOOKUP(Table5[[#This Row],[Section]],SubSill_Tier,2,FALSE),0)</f>
        <v>0</v>
      </c>
      <c r="L6847" s="9" t="str">
        <f t="shared" si="115"/>
        <v/>
      </c>
      <c r="M6847" s="205" t="str" cm="1">
        <f t="array" ref="M6847">_xlfn.IFS(NOT(ISERROR(VLOOKUP(Table5[[#This Row],[Section]],TB_notTB,1,FALSE))),"No",LEFT(Table5[[#This Row],[Section]],3)="ETB","PLS",LEFT(Table5[[#This Row],[Section]],1)="7","PDB",NOT(ISBLANK(Table5[[#This Row],[Section]])),"No")</f>
        <v>No</v>
      </c>
    </row>
    <row r="6848" spans="1:13" x14ac:dyDescent="0.25">
      <c r="A6848" s="126" t="s">
        <v>8881</v>
      </c>
      <c r="B6848" s="126" t="s">
        <v>17222</v>
      </c>
      <c r="C6848" s="126" t="s">
        <v>98</v>
      </c>
      <c r="D6848" s="127">
        <v>1.042</v>
      </c>
      <c r="E6848" s="128">
        <v>267</v>
      </c>
      <c r="F6848" s="128">
        <v>267</v>
      </c>
      <c r="G6848" s="126" t="s">
        <v>13750</v>
      </c>
      <c r="H6848" s="126" t="s">
        <v>20121</v>
      </c>
      <c r="I6848" s="126" t="s">
        <v>20122</v>
      </c>
      <c r="J6848" s="126" t="s">
        <v>26234</v>
      </c>
      <c r="K6848" s="9">
        <f>_xlfn.IFNA(VLOOKUP(Table5[[#This Row],[Section]],SubSill_Tier,2,FALSE),0)</f>
        <v>0</v>
      </c>
      <c r="L6848" s="9" t="str">
        <f t="shared" si="115"/>
        <v/>
      </c>
      <c r="M6848" s="205" t="str" cm="1">
        <f t="array" ref="M6848">_xlfn.IFS(NOT(ISERROR(VLOOKUP(Table5[[#This Row],[Section]],TB_notTB,1,FALSE))),"No",LEFT(Table5[[#This Row],[Section]],3)="ETB","PLS",LEFT(Table5[[#This Row],[Section]],1)="7","PDB",NOT(ISBLANK(Table5[[#This Row],[Section]])),"No")</f>
        <v>No</v>
      </c>
    </row>
    <row r="6849" spans="1:13" x14ac:dyDescent="0.25">
      <c r="A6849" s="126" t="s">
        <v>8882</v>
      </c>
      <c r="B6849" s="126" t="s">
        <v>17222</v>
      </c>
      <c r="C6849" s="126" t="s">
        <v>98</v>
      </c>
      <c r="D6849" s="127">
        <v>0.224</v>
      </c>
      <c r="E6849" s="128">
        <v>100</v>
      </c>
      <c r="F6849" s="128">
        <v>100</v>
      </c>
      <c r="G6849" s="126" t="s">
        <v>13750</v>
      </c>
      <c r="H6849" s="126" t="s">
        <v>20121</v>
      </c>
      <c r="I6849" s="126" t="s">
        <v>20122</v>
      </c>
      <c r="J6849" s="126" t="s">
        <v>26234</v>
      </c>
      <c r="K6849" s="9">
        <f>_xlfn.IFNA(VLOOKUP(Table5[[#This Row],[Section]],SubSill_Tier,2,FALSE),0)</f>
        <v>0</v>
      </c>
      <c r="L6849" s="9" t="str">
        <f t="shared" si="115"/>
        <v/>
      </c>
      <c r="M6849" s="205" t="str" cm="1">
        <f t="array" ref="M6849">_xlfn.IFS(NOT(ISERROR(VLOOKUP(Table5[[#This Row],[Section]],TB_notTB,1,FALSE))),"No",LEFT(Table5[[#This Row],[Section]],3)="ETB","PLS",LEFT(Table5[[#This Row],[Section]],1)="7","PDB",NOT(ISBLANK(Table5[[#This Row],[Section]])),"No")</f>
        <v>No</v>
      </c>
    </row>
    <row r="6850" spans="1:13" x14ac:dyDescent="0.25">
      <c r="A6850" s="126" t="s">
        <v>3174</v>
      </c>
      <c r="B6850" s="126" t="s">
        <v>17222</v>
      </c>
      <c r="C6850" s="126" t="s">
        <v>98</v>
      </c>
      <c r="D6850" s="127">
        <v>0.16500000000000001</v>
      </c>
      <c r="E6850" s="128">
        <v>120</v>
      </c>
      <c r="F6850" s="128">
        <v>120</v>
      </c>
      <c r="G6850" s="126" t="s">
        <v>13711</v>
      </c>
      <c r="H6850" s="126" t="s">
        <v>20119</v>
      </c>
      <c r="I6850" s="126" t="s">
        <v>21054</v>
      </c>
      <c r="J6850" s="126" t="s">
        <v>26232</v>
      </c>
      <c r="K6850" s="9">
        <f>_xlfn.IFNA(VLOOKUP(Table5[[#This Row],[Section]],SubSill_Tier,2,FALSE),0)</f>
        <v>0</v>
      </c>
      <c r="L6850" s="9" t="str">
        <f t="shared" ref="L6850:L6913" si="116">IFERROR(IF(LEFT(G6850,2)="AI",IF(_xlfn.NUMBERVALUE(IFERROR(LEFT(IF(ISERROR(FIND("X",UPPER(B6850))),UPPER(B6850),RIGHT(UPPER(B6850),LEN(UPPER(B6850))-FIND("~",SUBSTITUTE(UPPER(B6850),"X","~",LEN(UPPER(B6850))-LEN(SUBSTITUTE(UPPER(B6850),"X","")))))),FIND(" ",IF(ISERROR(FIND("X",UPPER(B6850))),UPPER(B6850),RIGHT(UPPER(B6850),LEN(UPPER(B6850))-FIND("~",SUBSTITUTE(UPPER(B6850),"X","~",LEN(UPPER(B6850))-LEN(SUBSTITUTE(UPPER(B6850),"X","")))))),1)-1),IF(ISERROR(FIND("X",UPPER(B6850))),UPPER(B6850),RIGHT(UPPER(B6850),LEN(UPPER(B6850))-FIND("~",SUBSTITUTE(UPPER(B6850),"X","~",LEN(UPPER(B6850))-LEN(SUBSTITUTE(UPPER(B6850),"X",""))))))),".")&gt;=5,"Wall",""),""),"")</f>
        <v/>
      </c>
      <c r="M6850" s="205" t="str" cm="1">
        <f t="array" ref="M6850">_xlfn.IFS(NOT(ISERROR(VLOOKUP(Table5[[#This Row],[Section]],TB_notTB,1,FALSE))),"No",LEFT(Table5[[#This Row],[Section]],3)="ETB","PLS",LEFT(Table5[[#This Row],[Section]],1)="7","PDB",NOT(ISBLANK(Table5[[#This Row],[Section]])),"No")</f>
        <v>No</v>
      </c>
    </row>
    <row r="6851" spans="1:13" x14ac:dyDescent="0.25">
      <c r="A6851" s="126" t="s">
        <v>3175</v>
      </c>
      <c r="B6851" s="126" t="s">
        <v>17222</v>
      </c>
      <c r="C6851" s="126" t="s">
        <v>98</v>
      </c>
      <c r="D6851" s="127">
        <v>0.65300000000000002</v>
      </c>
      <c r="E6851" s="128">
        <v>354</v>
      </c>
      <c r="F6851" s="128">
        <v>157</v>
      </c>
      <c r="G6851" s="126" t="s">
        <v>13711</v>
      </c>
      <c r="H6851" s="126" t="s">
        <v>20119</v>
      </c>
      <c r="I6851" s="126" t="s">
        <v>21054</v>
      </c>
      <c r="J6851" s="126" t="s">
        <v>26232</v>
      </c>
      <c r="K6851" s="9">
        <f>_xlfn.IFNA(VLOOKUP(Table5[[#This Row],[Section]],SubSill_Tier,2,FALSE),0)</f>
        <v>0</v>
      </c>
      <c r="L6851" s="9" t="str">
        <f t="shared" si="116"/>
        <v/>
      </c>
      <c r="M6851" s="205" t="str" cm="1">
        <f t="array" ref="M6851">_xlfn.IFS(NOT(ISERROR(VLOOKUP(Table5[[#This Row],[Section]],TB_notTB,1,FALSE))),"No",LEFT(Table5[[#This Row],[Section]],3)="ETB","PLS",LEFT(Table5[[#This Row],[Section]],1)="7","PDB",NOT(ISBLANK(Table5[[#This Row],[Section]])),"No")</f>
        <v>No</v>
      </c>
    </row>
    <row r="6852" spans="1:13" x14ac:dyDescent="0.25">
      <c r="A6852" s="126" t="s">
        <v>3176</v>
      </c>
      <c r="B6852" s="126" t="s">
        <v>13285</v>
      </c>
      <c r="C6852" s="126" t="s">
        <v>75</v>
      </c>
      <c r="D6852" s="127">
        <v>1.663</v>
      </c>
      <c r="E6852" s="128">
        <v>478</v>
      </c>
      <c r="F6852" s="128">
        <v>122</v>
      </c>
      <c r="G6852" s="126" t="s">
        <v>13726</v>
      </c>
      <c r="H6852" s="126" t="s">
        <v>20136</v>
      </c>
      <c r="I6852" s="126" t="s">
        <v>21065</v>
      </c>
      <c r="J6852" s="126" t="s">
        <v>26241</v>
      </c>
      <c r="K6852" s="9">
        <f>_xlfn.IFNA(VLOOKUP(Table5[[#This Row],[Section]],SubSill_Tier,2,FALSE),0)</f>
        <v>1</v>
      </c>
      <c r="L6852" s="9" t="str">
        <f t="shared" si="116"/>
        <v/>
      </c>
      <c r="M6852" s="205" t="str" cm="1">
        <f t="array" ref="M6852">_xlfn.IFS(NOT(ISERROR(VLOOKUP(Table5[[#This Row],[Section]],TB_notTB,1,FALSE))),"No",LEFT(Table5[[#This Row],[Section]],3)="ETB","PLS",LEFT(Table5[[#This Row],[Section]],1)="7","PDB",NOT(ISBLANK(Table5[[#This Row],[Section]])),"No")</f>
        <v>No</v>
      </c>
    </row>
    <row r="6853" spans="1:13" x14ac:dyDescent="0.25">
      <c r="A6853" s="126" t="s">
        <v>8883</v>
      </c>
      <c r="B6853" s="126" t="s">
        <v>17222</v>
      </c>
      <c r="C6853" s="126" t="s">
        <v>98</v>
      </c>
      <c r="D6853" s="127">
        <v>1.5169999999999999</v>
      </c>
      <c r="E6853" s="128">
        <v>360</v>
      </c>
      <c r="F6853" s="128">
        <v>360</v>
      </c>
      <c r="G6853" s="126" t="s">
        <v>13721</v>
      </c>
      <c r="H6853" s="126" t="s">
        <v>20121</v>
      </c>
      <c r="I6853" s="126" t="s">
        <v>20122</v>
      </c>
      <c r="J6853" s="126" t="s">
        <v>26234</v>
      </c>
      <c r="K6853" s="9">
        <f>_xlfn.IFNA(VLOOKUP(Table5[[#This Row],[Section]],SubSill_Tier,2,FALSE),0)</f>
        <v>0</v>
      </c>
      <c r="L6853" s="9" t="str">
        <f t="shared" si="116"/>
        <v/>
      </c>
      <c r="M6853" s="205" t="str" cm="1">
        <f t="array" ref="M6853">_xlfn.IFS(NOT(ISERROR(VLOOKUP(Table5[[#This Row],[Section]],TB_notTB,1,FALSE))),"No",LEFT(Table5[[#This Row],[Section]],3)="ETB","PLS",LEFT(Table5[[#This Row],[Section]],1)="7","PDB",NOT(ISBLANK(Table5[[#This Row],[Section]])),"No")</f>
        <v>No</v>
      </c>
    </row>
    <row r="6854" spans="1:13" x14ac:dyDescent="0.25">
      <c r="A6854" s="126" t="s">
        <v>3177</v>
      </c>
      <c r="B6854" s="126" t="s">
        <v>17222</v>
      </c>
      <c r="C6854" s="126" t="s">
        <v>98</v>
      </c>
      <c r="D6854" s="127">
        <v>0.39200000000000002</v>
      </c>
      <c r="E6854" s="128">
        <v>201</v>
      </c>
      <c r="F6854" s="128">
        <v>140</v>
      </c>
      <c r="G6854" s="126" t="s">
        <v>13711</v>
      </c>
      <c r="H6854" s="126" t="s">
        <v>20119</v>
      </c>
      <c r="I6854" s="126" t="s">
        <v>21054</v>
      </c>
      <c r="J6854" s="126" t="s">
        <v>26232</v>
      </c>
      <c r="K6854" s="9">
        <f>_xlfn.IFNA(VLOOKUP(Table5[[#This Row],[Section]],SubSill_Tier,2,FALSE),0)</f>
        <v>0</v>
      </c>
      <c r="L6854" s="9" t="str">
        <f t="shared" si="116"/>
        <v/>
      </c>
      <c r="M6854" s="205" t="str" cm="1">
        <f t="array" ref="M6854">_xlfn.IFS(NOT(ISERROR(VLOOKUP(Table5[[#This Row],[Section]],TB_notTB,1,FALSE))),"No",LEFT(Table5[[#This Row],[Section]],3)="ETB","PLS",LEFT(Table5[[#This Row],[Section]],1)="7","PDB",NOT(ISBLANK(Table5[[#This Row],[Section]])),"No")</f>
        <v>No</v>
      </c>
    </row>
    <row r="6855" spans="1:13" x14ac:dyDescent="0.25">
      <c r="A6855" s="126" t="s">
        <v>3178</v>
      </c>
      <c r="B6855" s="126" t="s">
        <v>3179</v>
      </c>
      <c r="C6855" s="126" t="s">
        <v>75</v>
      </c>
      <c r="D6855" s="127">
        <v>0.53900000000000003</v>
      </c>
      <c r="E6855" s="128">
        <v>153</v>
      </c>
      <c r="F6855" s="128">
        <v>100</v>
      </c>
      <c r="G6855" s="126" t="s">
        <v>13744</v>
      </c>
      <c r="H6855" s="126" t="s">
        <v>20161</v>
      </c>
      <c r="I6855" s="126" t="s">
        <v>21083</v>
      </c>
      <c r="J6855" s="126" t="s">
        <v>26241</v>
      </c>
      <c r="K6855" s="9">
        <f>_xlfn.IFNA(VLOOKUP(Table5[[#This Row],[Section]],SubSill_Tier,2,FALSE),0)</f>
        <v>0</v>
      </c>
      <c r="L6855" s="9" t="str">
        <f t="shared" si="116"/>
        <v/>
      </c>
      <c r="M6855" s="205" t="str" cm="1">
        <f t="array" ref="M6855">_xlfn.IFS(NOT(ISERROR(VLOOKUP(Table5[[#This Row],[Section]],TB_notTB,1,FALSE))),"No",LEFT(Table5[[#This Row],[Section]],3)="ETB","PLS",LEFT(Table5[[#This Row],[Section]],1)="7","PDB",NOT(ISBLANK(Table5[[#This Row],[Section]])),"No")</f>
        <v>No</v>
      </c>
    </row>
    <row r="6856" spans="1:13" x14ac:dyDescent="0.25">
      <c r="A6856" s="126" t="s">
        <v>3180</v>
      </c>
      <c r="B6856" s="126" t="s">
        <v>3181</v>
      </c>
      <c r="C6856" s="126" t="s">
        <v>98</v>
      </c>
      <c r="D6856" s="127">
        <v>0.79400000000000004</v>
      </c>
      <c r="E6856" s="128">
        <v>331</v>
      </c>
      <c r="F6856" s="128">
        <v>100</v>
      </c>
      <c r="G6856" s="126" t="s">
        <v>13778</v>
      </c>
      <c r="H6856" s="126" t="s">
        <v>20245</v>
      </c>
      <c r="I6856" s="126" t="s">
        <v>21158</v>
      </c>
      <c r="J6856" s="126" t="s">
        <v>26247</v>
      </c>
      <c r="K6856" s="9">
        <f>_xlfn.IFNA(VLOOKUP(Table5[[#This Row],[Section]],SubSill_Tier,2,FALSE),0)</f>
        <v>0</v>
      </c>
      <c r="L6856" s="9" t="str">
        <f t="shared" si="116"/>
        <v/>
      </c>
      <c r="M6856" s="205" t="str" cm="1">
        <f t="array" ref="M6856">_xlfn.IFS(NOT(ISERROR(VLOOKUP(Table5[[#This Row],[Section]],TB_notTB,1,FALSE))),"No",LEFT(Table5[[#This Row],[Section]],3)="ETB","PLS",LEFT(Table5[[#This Row],[Section]],1)="7","PDB",NOT(ISBLANK(Table5[[#This Row],[Section]])),"No")</f>
        <v>No</v>
      </c>
    </row>
    <row r="6857" spans="1:13" x14ac:dyDescent="0.25">
      <c r="A6857" s="126" t="s">
        <v>3182</v>
      </c>
      <c r="B6857" s="126" t="s">
        <v>3183</v>
      </c>
      <c r="C6857" s="126" t="s">
        <v>98</v>
      </c>
      <c r="D6857" s="127">
        <v>0.29199999999999998</v>
      </c>
      <c r="E6857" s="128">
        <v>125</v>
      </c>
      <c r="F6857" s="128">
        <v>100</v>
      </c>
      <c r="G6857" s="126" t="s">
        <v>13778</v>
      </c>
      <c r="H6857" s="126" t="s">
        <v>20245</v>
      </c>
      <c r="I6857" s="126" t="s">
        <v>21158</v>
      </c>
      <c r="J6857" s="126" t="s">
        <v>26247</v>
      </c>
      <c r="K6857" s="9">
        <f>_xlfn.IFNA(VLOOKUP(Table5[[#This Row],[Section]],SubSill_Tier,2,FALSE),0)</f>
        <v>0</v>
      </c>
      <c r="L6857" s="9" t="str">
        <f t="shared" si="116"/>
        <v/>
      </c>
      <c r="M6857" s="205" t="str" cm="1">
        <f t="array" ref="M6857">_xlfn.IFS(NOT(ISERROR(VLOOKUP(Table5[[#This Row],[Section]],TB_notTB,1,FALSE))),"No",LEFT(Table5[[#This Row],[Section]],3)="ETB","PLS",LEFT(Table5[[#This Row],[Section]],1)="7","PDB",NOT(ISBLANK(Table5[[#This Row],[Section]])),"No")</f>
        <v>No</v>
      </c>
    </row>
    <row r="6858" spans="1:13" x14ac:dyDescent="0.25">
      <c r="A6858" s="126" t="s">
        <v>3184</v>
      </c>
      <c r="B6858" s="126" t="s">
        <v>17222</v>
      </c>
      <c r="C6858" s="126" t="s">
        <v>98</v>
      </c>
      <c r="D6858" s="127">
        <v>0.35399999999999998</v>
      </c>
      <c r="E6858" s="128">
        <v>168</v>
      </c>
      <c r="F6858" s="128">
        <v>100</v>
      </c>
      <c r="G6858" s="126" t="s">
        <v>13778</v>
      </c>
      <c r="H6858" s="126" t="s">
        <v>20245</v>
      </c>
      <c r="I6858" s="126" t="s">
        <v>21158</v>
      </c>
      <c r="J6858" s="126" t="s">
        <v>26247</v>
      </c>
      <c r="K6858" s="9">
        <f>_xlfn.IFNA(VLOOKUP(Table5[[#This Row],[Section]],SubSill_Tier,2,FALSE),0)</f>
        <v>0</v>
      </c>
      <c r="L6858" s="9" t="str">
        <f t="shared" si="116"/>
        <v/>
      </c>
      <c r="M6858" s="205" t="str" cm="1">
        <f t="array" ref="M6858">_xlfn.IFS(NOT(ISERROR(VLOOKUP(Table5[[#This Row],[Section]],TB_notTB,1,FALSE))),"No",LEFT(Table5[[#This Row],[Section]],3)="ETB","PLS",LEFT(Table5[[#This Row],[Section]],1)="7","PDB",NOT(ISBLANK(Table5[[#This Row],[Section]])),"No")</f>
        <v>No</v>
      </c>
    </row>
    <row r="6859" spans="1:13" x14ac:dyDescent="0.25">
      <c r="A6859" s="126" t="s">
        <v>8884</v>
      </c>
      <c r="B6859" s="126" t="s">
        <v>28181</v>
      </c>
      <c r="C6859" s="126" t="s">
        <v>75</v>
      </c>
      <c r="D6859" s="127">
        <v>3.9369999999999998</v>
      </c>
      <c r="E6859" s="128">
        <v>477</v>
      </c>
      <c r="F6859" s="128">
        <v>477</v>
      </c>
      <c r="G6859" s="126" t="s">
        <v>13718</v>
      </c>
      <c r="H6859" s="126" t="s">
        <v>20127</v>
      </c>
      <c r="I6859" s="126" t="s">
        <v>21060</v>
      </c>
      <c r="J6859" s="126" t="s">
        <v>26240</v>
      </c>
      <c r="K6859" s="9">
        <f>_xlfn.IFNA(VLOOKUP(Table5[[#This Row],[Section]],SubSill_Tier,2,FALSE),0)</f>
        <v>0</v>
      </c>
      <c r="L6859" s="9" t="str">
        <f t="shared" si="116"/>
        <v/>
      </c>
      <c r="M6859" s="205" t="str" cm="1">
        <f t="array" ref="M6859">_xlfn.IFS(NOT(ISERROR(VLOOKUP(Table5[[#This Row],[Section]],TB_notTB,1,FALSE))),"No",LEFT(Table5[[#This Row],[Section]],3)="ETB","PLS",LEFT(Table5[[#This Row],[Section]],1)="7","PDB",NOT(ISBLANK(Table5[[#This Row],[Section]])),"No")</f>
        <v>No</v>
      </c>
    </row>
    <row r="6860" spans="1:13" x14ac:dyDescent="0.25">
      <c r="A6860" s="126" t="s">
        <v>8885</v>
      </c>
      <c r="B6860" s="126" t="s">
        <v>28182</v>
      </c>
      <c r="C6860" s="126" t="s">
        <v>75</v>
      </c>
      <c r="D6860" s="127">
        <v>6.3879999999999999</v>
      </c>
      <c r="E6860" s="128">
        <v>724</v>
      </c>
      <c r="F6860" s="128">
        <v>724</v>
      </c>
      <c r="G6860" s="126" t="s">
        <v>13722</v>
      </c>
      <c r="H6860" s="126" t="s">
        <v>21061</v>
      </c>
      <c r="I6860" s="126" t="s">
        <v>21062</v>
      </c>
      <c r="J6860" s="126" t="s">
        <v>26245</v>
      </c>
      <c r="K6860" s="9">
        <f>_xlfn.IFNA(VLOOKUP(Table5[[#This Row],[Section]],SubSill_Tier,2,FALSE),0)</f>
        <v>0</v>
      </c>
      <c r="L6860" s="9" t="str">
        <f t="shared" si="116"/>
        <v/>
      </c>
      <c r="M6860" s="205" t="str" cm="1">
        <f t="array" ref="M6860">_xlfn.IFS(NOT(ISERROR(VLOOKUP(Table5[[#This Row],[Section]],TB_notTB,1,FALSE))),"No",LEFT(Table5[[#This Row],[Section]],3)="ETB","PLS",LEFT(Table5[[#This Row],[Section]],1)="7","PDB",NOT(ISBLANK(Table5[[#This Row],[Section]])),"No")</f>
        <v>No</v>
      </c>
    </row>
    <row r="6861" spans="1:13" x14ac:dyDescent="0.25">
      <c r="A6861" s="126" t="s">
        <v>8886</v>
      </c>
      <c r="B6861" s="126" t="s">
        <v>17222</v>
      </c>
      <c r="C6861" s="126" t="s">
        <v>98</v>
      </c>
      <c r="D6861" s="127">
        <v>0.68400000000000005</v>
      </c>
      <c r="E6861" s="128">
        <v>221</v>
      </c>
      <c r="F6861" s="128">
        <v>221</v>
      </c>
      <c r="G6861" s="126" t="s">
        <v>13714</v>
      </c>
      <c r="H6861" s="126" t="s">
        <v>20121</v>
      </c>
      <c r="I6861" s="126" t="s">
        <v>20122</v>
      </c>
      <c r="J6861" s="126" t="s">
        <v>26234</v>
      </c>
      <c r="K6861" s="9">
        <f>_xlfn.IFNA(VLOOKUP(Table5[[#This Row],[Section]],SubSill_Tier,2,FALSE),0)</f>
        <v>0</v>
      </c>
      <c r="L6861" s="9" t="str">
        <f t="shared" si="116"/>
        <v/>
      </c>
      <c r="M6861" s="205" t="str" cm="1">
        <f t="array" ref="M6861">_xlfn.IFS(NOT(ISERROR(VLOOKUP(Table5[[#This Row],[Section]],TB_notTB,1,FALSE))),"No",LEFT(Table5[[#This Row],[Section]],3)="ETB","PLS",LEFT(Table5[[#This Row],[Section]],1)="7","PDB",NOT(ISBLANK(Table5[[#This Row],[Section]])),"No")</f>
        <v>No</v>
      </c>
    </row>
    <row r="6862" spans="1:13" x14ac:dyDescent="0.25">
      <c r="A6862" s="126" t="s">
        <v>8887</v>
      </c>
      <c r="B6862" s="126" t="s">
        <v>3598</v>
      </c>
      <c r="C6862" s="126" t="s">
        <v>98</v>
      </c>
      <c r="D6862" s="127">
        <v>0.86</v>
      </c>
      <c r="E6862" s="128">
        <v>100</v>
      </c>
      <c r="F6862" s="128">
        <v>100</v>
      </c>
      <c r="G6862" s="126" t="s">
        <v>13724</v>
      </c>
      <c r="H6862" s="126" t="s">
        <v>20186</v>
      </c>
      <c r="I6862" s="126" t="s">
        <v>22099</v>
      </c>
      <c r="J6862" s="126" t="s">
        <v>26234</v>
      </c>
      <c r="K6862" s="9">
        <f>_xlfn.IFNA(VLOOKUP(Table5[[#This Row],[Section]],SubSill_Tier,2,FALSE),0)</f>
        <v>0</v>
      </c>
      <c r="L6862" s="9" t="str">
        <f t="shared" si="116"/>
        <v/>
      </c>
      <c r="M6862" s="205" t="str" cm="1">
        <f t="array" ref="M6862">_xlfn.IFS(NOT(ISERROR(VLOOKUP(Table5[[#This Row],[Section]],TB_notTB,1,FALSE))),"No",LEFT(Table5[[#This Row],[Section]],3)="ETB","PLS",LEFT(Table5[[#This Row],[Section]],1)="7","PDB",NOT(ISBLANK(Table5[[#This Row],[Section]])),"No")</f>
        <v>No</v>
      </c>
    </row>
    <row r="6863" spans="1:13" x14ac:dyDescent="0.25">
      <c r="A6863" s="126" t="s">
        <v>8888</v>
      </c>
      <c r="B6863" s="126" t="s">
        <v>12736</v>
      </c>
      <c r="C6863" s="126" t="s">
        <v>75</v>
      </c>
      <c r="D6863" s="127">
        <v>1.7010000000000001</v>
      </c>
      <c r="E6863" s="128">
        <v>578</v>
      </c>
      <c r="F6863" s="128">
        <v>578</v>
      </c>
      <c r="G6863" s="126" t="s">
        <v>13724</v>
      </c>
      <c r="H6863" s="126" t="s">
        <v>21063</v>
      </c>
      <c r="I6863" s="126" t="s">
        <v>21064</v>
      </c>
      <c r="J6863" s="126" t="s">
        <v>26233</v>
      </c>
      <c r="K6863" s="9">
        <f>_xlfn.IFNA(VLOOKUP(Table5[[#This Row],[Section]],SubSill_Tier,2,FALSE),0)</f>
        <v>0</v>
      </c>
      <c r="L6863" s="9" t="str">
        <f t="shared" si="116"/>
        <v>Wall</v>
      </c>
      <c r="M6863" s="205" t="str" cm="1">
        <f t="array" ref="M6863">_xlfn.IFS(NOT(ISERROR(VLOOKUP(Table5[[#This Row],[Section]],TB_notTB,1,FALSE))),"No",LEFT(Table5[[#This Row],[Section]],3)="ETB","PLS",LEFT(Table5[[#This Row],[Section]],1)="7","PDB",NOT(ISBLANK(Table5[[#This Row],[Section]])),"No")</f>
        <v>No</v>
      </c>
    </row>
    <row r="6864" spans="1:13" x14ac:dyDescent="0.25">
      <c r="A6864" s="126" t="s">
        <v>8889</v>
      </c>
      <c r="B6864" s="126" t="s">
        <v>28183</v>
      </c>
      <c r="C6864" s="126" t="s">
        <v>75</v>
      </c>
      <c r="D6864" s="127">
        <v>4.2750000000000004</v>
      </c>
      <c r="E6864" s="128">
        <v>407</v>
      </c>
      <c r="F6864" s="128">
        <v>407</v>
      </c>
      <c r="G6864" s="126" t="s">
        <v>13719</v>
      </c>
      <c r="H6864" s="126" t="s">
        <v>20128</v>
      </c>
      <c r="I6864" s="126" t="s">
        <v>20129</v>
      </c>
      <c r="J6864" s="126" t="s">
        <v>26240</v>
      </c>
      <c r="K6864" s="9">
        <f>_xlfn.IFNA(VLOOKUP(Table5[[#This Row],[Section]],SubSill_Tier,2,FALSE),0)</f>
        <v>0</v>
      </c>
      <c r="L6864" s="9" t="str">
        <f t="shared" si="116"/>
        <v/>
      </c>
      <c r="M6864" s="205" t="str" cm="1">
        <f t="array" ref="M6864">_xlfn.IFS(NOT(ISERROR(VLOOKUP(Table5[[#This Row],[Section]],TB_notTB,1,FALSE))),"No",LEFT(Table5[[#This Row],[Section]],3)="ETB","PLS",LEFT(Table5[[#This Row],[Section]],1)="7","PDB",NOT(ISBLANK(Table5[[#This Row],[Section]])),"No")</f>
        <v>No</v>
      </c>
    </row>
    <row r="6865" spans="1:13" x14ac:dyDescent="0.25">
      <c r="A6865" s="126" t="s">
        <v>8890</v>
      </c>
      <c r="B6865" s="126" t="s">
        <v>27905</v>
      </c>
      <c r="C6865" s="126" t="s">
        <v>75</v>
      </c>
      <c r="D6865" s="127">
        <v>2.0169999999999999</v>
      </c>
      <c r="E6865" s="128">
        <v>257</v>
      </c>
      <c r="F6865" s="128">
        <v>257</v>
      </c>
      <c r="G6865" s="126" t="s">
        <v>13719</v>
      </c>
      <c r="H6865" s="126" t="s">
        <v>20128</v>
      </c>
      <c r="I6865" s="126" t="s">
        <v>20129</v>
      </c>
      <c r="J6865" s="126" t="s">
        <v>26235</v>
      </c>
      <c r="K6865" s="9">
        <f>_xlfn.IFNA(VLOOKUP(Table5[[#This Row],[Section]],SubSill_Tier,2,FALSE),0)</f>
        <v>0</v>
      </c>
      <c r="L6865" s="9" t="str">
        <f t="shared" si="116"/>
        <v/>
      </c>
      <c r="M6865" s="205" t="str" cm="1">
        <f t="array" ref="M6865">_xlfn.IFS(NOT(ISERROR(VLOOKUP(Table5[[#This Row],[Section]],TB_notTB,1,FALSE))),"No",LEFT(Table5[[#This Row],[Section]],3)="ETB","PLS",LEFT(Table5[[#This Row],[Section]],1)="7","PDB",NOT(ISBLANK(Table5[[#This Row],[Section]])),"No")</f>
        <v>No</v>
      </c>
    </row>
    <row r="6866" spans="1:13" x14ac:dyDescent="0.25">
      <c r="A6866" s="126" t="s">
        <v>8891</v>
      </c>
      <c r="B6866" s="126" t="s">
        <v>28184</v>
      </c>
      <c r="C6866" s="126" t="s">
        <v>75</v>
      </c>
      <c r="D6866" s="127">
        <v>3.3050000000000002</v>
      </c>
      <c r="E6866" s="128">
        <v>317</v>
      </c>
      <c r="F6866" s="128">
        <v>317</v>
      </c>
      <c r="G6866" s="126" t="s">
        <v>13719</v>
      </c>
      <c r="H6866" s="126" t="s">
        <v>20128</v>
      </c>
      <c r="I6866" s="126" t="s">
        <v>20129</v>
      </c>
      <c r="J6866" s="126" t="s">
        <v>26238</v>
      </c>
      <c r="K6866" s="9">
        <f>_xlfn.IFNA(VLOOKUP(Table5[[#This Row],[Section]],SubSill_Tier,2,FALSE),0)</f>
        <v>0</v>
      </c>
      <c r="L6866" s="9" t="str">
        <f t="shared" si="116"/>
        <v>Wall</v>
      </c>
      <c r="M6866" s="205" t="str" cm="1">
        <f t="array" ref="M6866">_xlfn.IFS(NOT(ISERROR(VLOOKUP(Table5[[#This Row],[Section]],TB_notTB,1,FALSE))),"No",LEFT(Table5[[#This Row],[Section]],3)="ETB","PLS",LEFT(Table5[[#This Row],[Section]],1)="7","PDB",NOT(ISBLANK(Table5[[#This Row],[Section]])),"No")</f>
        <v>No</v>
      </c>
    </row>
    <row r="6867" spans="1:13" x14ac:dyDescent="0.25">
      <c r="A6867" s="126" t="s">
        <v>3185</v>
      </c>
      <c r="B6867" s="126" t="s">
        <v>13056</v>
      </c>
      <c r="C6867" s="126" t="s">
        <v>75</v>
      </c>
      <c r="D6867" s="127">
        <v>1.79</v>
      </c>
      <c r="E6867" s="128">
        <v>459</v>
      </c>
      <c r="F6867" s="128">
        <v>100</v>
      </c>
      <c r="G6867" s="126" t="s">
        <v>21261</v>
      </c>
      <c r="H6867" s="126" t="s">
        <v>21262</v>
      </c>
      <c r="I6867" s="126" t="s">
        <v>21263</v>
      </c>
      <c r="J6867" s="126" t="s">
        <v>26241</v>
      </c>
      <c r="K6867" s="9">
        <f>_xlfn.IFNA(VLOOKUP(Table5[[#This Row],[Section]],SubSill_Tier,2,FALSE),0)</f>
        <v>0</v>
      </c>
      <c r="L6867" s="9" t="str">
        <f t="shared" si="116"/>
        <v/>
      </c>
      <c r="M6867" s="205" t="str" cm="1">
        <f t="array" ref="M6867">_xlfn.IFS(NOT(ISERROR(VLOOKUP(Table5[[#This Row],[Section]],TB_notTB,1,FALSE))),"No",LEFT(Table5[[#This Row],[Section]],3)="ETB","PLS",LEFT(Table5[[#This Row],[Section]],1)="7","PDB",NOT(ISBLANK(Table5[[#This Row],[Section]])),"No")</f>
        <v>No</v>
      </c>
    </row>
    <row r="6868" spans="1:13" x14ac:dyDescent="0.25">
      <c r="A6868" s="126" t="s">
        <v>3186</v>
      </c>
      <c r="B6868" s="126" t="s">
        <v>3187</v>
      </c>
      <c r="C6868" s="126" t="s">
        <v>75</v>
      </c>
      <c r="D6868" s="127">
        <v>2.2469999999999999</v>
      </c>
      <c r="E6868" s="128">
        <v>572</v>
      </c>
      <c r="F6868" s="128">
        <v>121</v>
      </c>
      <c r="G6868" s="126" t="s">
        <v>21261</v>
      </c>
      <c r="H6868" s="126" t="s">
        <v>21262</v>
      </c>
      <c r="I6868" s="126" t="s">
        <v>21263</v>
      </c>
      <c r="J6868" s="126" t="s">
        <v>26241</v>
      </c>
      <c r="K6868" s="9">
        <f>_xlfn.IFNA(VLOOKUP(Table5[[#This Row],[Section]],SubSill_Tier,2,FALSE),0)</f>
        <v>1</v>
      </c>
      <c r="L6868" s="9" t="str">
        <f t="shared" si="116"/>
        <v/>
      </c>
      <c r="M6868" s="205" t="str" cm="1">
        <f t="array" ref="M6868">_xlfn.IFS(NOT(ISERROR(VLOOKUP(Table5[[#This Row],[Section]],TB_notTB,1,FALSE))),"No",LEFT(Table5[[#This Row],[Section]],3)="ETB","PLS",LEFT(Table5[[#This Row],[Section]],1)="7","PDB",NOT(ISBLANK(Table5[[#This Row],[Section]])),"No")</f>
        <v>No</v>
      </c>
    </row>
    <row r="6869" spans="1:13" x14ac:dyDescent="0.25">
      <c r="A6869" s="126" t="s">
        <v>8892</v>
      </c>
      <c r="B6869" s="126" t="s">
        <v>28185</v>
      </c>
      <c r="C6869" s="126" t="s">
        <v>75</v>
      </c>
      <c r="D6869" s="127">
        <v>1.768</v>
      </c>
      <c r="E6869" s="128">
        <v>236</v>
      </c>
      <c r="F6869" s="128">
        <v>236</v>
      </c>
      <c r="G6869" s="126" t="s">
        <v>13718</v>
      </c>
      <c r="H6869" s="126" t="s">
        <v>20127</v>
      </c>
      <c r="I6869" s="126" t="s">
        <v>21060</v>
      </c>
      <c r="J6869" s="126" t="s">
        <v>26235</v>
      </c>
      <c r="K6869" s="9">
        <f>_xlfn.IFNA(VLOOKUP(Table5[[#This Row],[Section]],SubSill_Tier,2,FALSE),0)</f>
        <v>0</v>
      </c>
      <c r="L6869" s="9" t="str">
        <f t="shared" si="116"/>
        <v/>
      </c>
      <c r="M6869" s="205" t="str" cm="1">
        <f t="array" ref="M6869">_xlfn.IFS(NOT(ISERROR(VLOOKUP(Table5[[#This Row],[Section]],TB_notTB,1,FALSE))),"No",LEFT(Table5[[#This Row],[Section]],3)="ETB","PLS",LEFT(Table5[[#This Row],[Section]],1)="7","PDB",NOT(ISBLANK(Table5[[#This Row],[Section]])),"No")</f>
        <v>No</v>
      </c>
    </row>
    <row r="6870" spans="1:13" x14ac:dyDescent="0.25">
      <c r="A6870" s="126" t="s">
        <v>8893</v>
      </c>
      <c r="B6870" s="126" t="s">
        <v>8894</v>
      </c>
      <c r="C6870" s="126" t="s">
        <v>75</v>
      </c>
      <c r="D6870" s="127">
        <v>1.0369999999999999</v>
      </c>
      <c r="E6870" s="128">
        <v>200</v>
      </c>
      <c r="F6870" s="128">
        <v>200</v>
      </c>
      <c r="G6870" s="126" t="s">
        <v>13718</v>
      </c>
      <c r="H6870" s="126" t="s">
        <v>20127</v>
      </c>
      <c r="I6870" s="126" t="s">
        <v>21060</v>
      </c>
      <c r="J6870" s="126" t="s">
        <v>26235</v>
      </c>
      <c r="K6870" s="9">
        <f>_xlfn.IFNA(VLOOKUP(Table5[[#This Row],[Section]],SubSill_Tier,2,FALSE),0)</f>
        <v>0</v>
      </c>
      <c r="L6870" s="9" t="str">
        <f t="shared" si="116"/>
        <v/>
      </c>
      <c r="M6870" s="205" t="str" cm="1">
        <f t="array" ref="M6870">_xlfn.IFS(NOT(ISERROR(VLOOKUP(Table5[[#This Row],[Section]],TB_notTB,1,FALSE))),"No",LEFT(Table5[[#This Row],[Section]],3)="ETB","PLS",LEFT(Table5[[#This Row],[Section]],1)="7","PDB",NOT(ISBLANK(Table5[[#This Row],[Section]])),"No")</f>
        <v>No</v>
      </c>
    </row>
    <row r="6871" spans="1:13" x14ac:dyDescent="0.25">
      <c r="A6871" s="126" t="s">
        <v>8895</v>
      </c>
      <c r="B6871" s="126" t="s">
        <v>17222</v>
      </c>
      <c r="C6871" s="126" t="s">
        <v>98</v>
      </c>
      <c r="D6871" s="127">
        <v>0.28599999999999998</v>
      </c>
      <c r="E6871" s="128">
        <v>129</v>
      </c>
      <c r="F6871" s="128">
        <v>100</v>
      </c>
      <c r="G6871" s="126" t="s">
        <v>13721</v>
      </c>
      <c r="H6871" s="126" t="s">
        <v>20121</v>
      </c>
      <c r="I6871" s="126" t="s">
        <v>20122</v>
      </c>
      <c r="J6871" s="126" t="s">
        <v>26234</v>
      </c>
      <c r="K6871" s="9">
        <f>_xlfn.IFNA(VLOOKUP(Table5[[#This Row],[Section]],SubSill_Tier,2,FALSE),0)</f>
        <v>0</v>
      </c>
      <c r="L6871" s="9" t="str">
        <f t="shared" si="116"/>
        <v/>
      </c>
      <c r="M6871" s="205" t="str" cm="1">
        <f t="array" ref="M6871">_xlfn.IFS(NOT(ISERROR(VLOOKUP(Table5[[#This Row],[Section]],TB_notTB,1,FALSE))),"No",LEFT(Table5[[#This Row],[Section]],3)="ETB","PLS",LEFT(Table5[[#This Row],[Section]],1)="7","PDB",NOT(ISBLANK(Table5[[#This Row],[Section]])),"No")</f>
        <v>No</v>
      </c>
    </row>
    <row r="6872" spans="1:13" x14ac:dyDescent="0.25">
      <c r="A6872" s="126" t="s">
        <v>8896</v>
      </c>
      <c r="B6872" s="126" t="s">
        <v>17222</v>
      </c>
      <c r="C6872" s="126" t="s">
        <v>98</v>
      </c>
      <c r="D6872" s="127">
        <v>0.23</v>
      </c>
      <c r="E6872" s="128">
        <v>116</v>
      </c>
      <c r="F6872" s="128">
        <v>100</v>
      </c>
      <c r="G6872" s="126" t="s">
        <v>13721</v>
      </c>
      <c r="H6872" s="126" t="s">
        <v>20121</v>
      </c>
      <c r="I6872" s="126" t="s">
        <v>20122</v>
      </c>
      <c r="J6872" s="126" t="s">
        <v>26234</v>
      </c>
      <c r="K6872" s="9">
        <f>_xlfn.IFNA(VLOOKUP(Table5[[#This Row],[Section]],SubSill_Tier,2,FALSE),0)</f>
        <v>0</v>
      </c>
      <c r="L6872" s="9" t="str">
        <f t="shared" si="116"/>
        <v/>
      </c>
      <c r="M6872" s="205" t="str" cm="1">
        <f t="array" ref="M6872">_xlfn.IFS(NOT(ISERROR(VLOOKUP(Table5[[#This Row],[Section]],TB_notTB,1,FALSE))),"No",LEFT(Table5[[#This Row],[Section]],3)="ETB","PLS",LEFT(Table5[[#This Row],[Section]],1)="7","PDB",NOT(ISBLANK(Table5[[#This Row],[Section]])),"No")</f>
        <v>No</v>
      </c>
    </row>
    <row r="6873" spans="1:13" x14ac:dyDescent="0.25">
      <c r="A6873" s="126" t="s">
        <v>8897</v>
      </c>
      <c r="B6873" s="126" t="s">
        <v>17222</v>
      </c>
      <c r="C6873" s="126" t="s">
        <v>98</v>
      </c>
      <c r="D6873" s="127">
        <v>0.435</v>
      </c>
      <c r="E6873" s="128">
        <v>216</v>
      </c>
      <c r="F6873" s="128">
        <v>100</v>
      </c>
      <c r="G6873" s="126" t="s">
        <v>13721</v>
      </c>
      <c r="H6873" s="126" t="s">
        <v>20121</v>
      </c>
      <c r="I6873" s="126" t="s">
        <v>20122</v>
      </c>
      <c r="J6873" s="126" t="s">
        <v>26234</v>
      </c>
      <c r="K6873" s="9">
        <f>_xlfn.IFNA(VLOOKUP(Table5[[#This Row],[Section]],SubSill_Tier,2,FALSE),0)</f>
        <v>0</v>
      </c>
      <c r="L6873" s="9" t="str">
        <f t="shared" si="116"/>
        <v/>
      </c>
      <c r="M6873" s="205" t="str" cm="1">
        <f t="array" ref="M6873">_xlfn.IFS(NOT(ISERROR(VLOOKUP(Table5[[#This Row],[Section]],TB_notTB,1,FALSE))),"No",LEFT(Table5[[#This Row],[Section]],3)="ETB","PLS",LEFT(Table5[[#This Row],[Section]],1)="7","PDB",NOT(ISBLANK(Table5[[#This Row],[Section]])),"No")</f>
        <v>No</v>
      </c>
    </row>
    <row r="6874" spans="1:13" x14ac:dyDescent="0.25">
      <c r="A6874" s="126" t="s">
        <v>8898</v>
      </c>
      <c r="B6874" s="126" t="s">
        <v>17222</v>
      </c>
      <c r="C6874" s="126" t="s">
        <v>98</v>
      </c>
      <c r="D6874" s="127">
        <v>3.3479999999999999</v>
      </c>
      <c r="E6874" s="128">
        <v>277</v>
      </c>
      <c r="F6874" s="128">
        <v>277</v>
      </c>
      <c r="G6874" s="126" t="s">
        <v>13721</v>
      </c>
      <c r="H6874" s="126" t="s">
        <v>20132</v>
      </c>
      <c r="I6874" s="126" t="s">
        <v>20133</v>
      </c>
      <c r="J6874" s="126" t="s">
        <v>26250</v>
      </c>
      <c r="K6874" s="9">
        <f>_xlfn.IFNA(VLOOKUP(Table5[[#This Row],[Section]],SubSill_Tier,2,FALSE),0)</f>
        <v>0</v>
      </c>
      <c r="L6874" s="9" t="str">
        <f t="shared" si="116"/>
        <v/>
      </c>
      <c r="M6874" s="205" t="str" cm="1">
        <f t="array" ref="M6874">_xlfn.IFS(NOT(ISERROR(VLOOKUP(Table5[[#This Row],[Section]],TB_notTB,1,FALSE))),"No",LEFT(Table5[[#This Row],[Section]],3)="ETB","PLS",LEFT(Table5[[#This Row],[Section]],1)="7","PDB",NOT(ISBLANK(Table5[[#This Row],[Section]])),"No")</f>
        <v>No</v>
      </c>
    </row>
    <row r="6875" spans="1:13" x14ac:dyDescent="0.25">
      <c r="A6875" s="126" t="s">
        <v>8899</v>
      </c>
      <c r="B6875" s="126" t="s">
        <v>17222</v>
      </c>
      <c r="C6875" s="126" t="s">
        <v>98</v>
      </c>
      <c r="D6875" s="127">
        <v>1.1930000000000001</v>
      </c>
      <c r="E6875" s="128">
        <v>525</v>
      </c>
      <c r="F6875" s="128">
        <v>195</v>
      </c>
      <c r="G6875" s="126" t="s">
        <v>13721</v>
      </c>
      <c r="H6875" s="126" t="s">
        <v>20121</v>
      </c>
      <c r="I6875" s="126" t="s">
        <v>20122</v>
      </c>
      <c r="J6875" s="126" t="s">
        <v>26234</v>
      </c>
      <c r="K6875" s="9">
        <f>_xlfn.IFNA(VLOOKUP(Table5[[#This Row],[Section]],SubSill_Tier,2,FALSE),0)</f>
        <v>0</v>
      </c>
      <c r="L6875" s="9" t="str">
        <f t="shared" si="116"/>
        <v/>
      </c>
      <c r="M6875" s="205" t="str" cm="1">
        <f t="array" ref="M6875">_xlfn.IFS(NOT(ISERROR(VLOOKUP(Table5[[#This Row],[Section]],TB_notTB,1,FALSE))),"No",LEFT(Table5[[#This Row],[Section]],3)="ETB","PLS",LEFT(Table5[[#This Row],[Section]],1)="7","PDB",NOT(ISBLANK(Table5[[#This Row],[Section]])),"No")</f>
        <v>No</v>
      </c>
    </row>
    <row r="6876" spans="1:13" x14ac:dyDescent="0.25">
      <c r="A6876" s="126" t="s">
        <v>8900</v>
      </c>
      <c r="B6876" s="126" t="s">
        <v>17222</v>
      </c>
      <c r="C6876" s="126" t="s">
        <v>98</v>
      </c>
      <c r="D6876" s="127">
        <v>0.57199999999999995</v>
      </c>
      <c r="E6876" s="128">
        <v>280</v>
      </c>
      <c r="F6876" s="128">
        <v>118</v>
      </c>
      <c r="G6876" s="126" t="s">
        <v>13721</v>
      </c>
      <c r="H6876" s="126" t="s">
        <v>20121</v>
      </c>
      <c r="I6876" s="126" t="s">
        <v>20122</v>
      </c>
      <c r="J6876" s="126" t="s">
        <v>26234</v>
      </c>
      <c r="K6876" s="9">
        <f>_xlfn.IFNA(VLOOKUP(Table5[[#This Row],[Section]],SubSill_Tier,2,FALSE),0)</f>
        <v>0</v>
      </c>
      <c r="L6876" s="9" t="str">
        <f t="shared" si="116"/>
        <v/>
      </c>
      <c r="M6876" s="205" t="str" cm="1">
        <f t="array" ref="M6876">_xlfn.IFS(NOT(ISERROR(VLOOKUP(Table5[[#This Row],[Section]],TB_notTB,1,FALSE))),"No",LEFT(Table5[[#This Row],[Section]],3)="ETB","PLS",LEFT(Table5[[#This Row],[Section]],1)="7","PDB",NOT(ISBLANK(Table5[[#This Row],[Section]])),"No")</f>
        <v>No</v>
      </c>
    </row>
    <row r="6877" spans="1:13" x14ac:dyDescent="0.25">
      <c r="A6877" s="126" t="s">
        <v>8901</v>
      </c>
      <c r="B6877" s="126" t="s">
        <v>29518</v>
      </c>
      <c r="C6877" s="126" t="s">
        <v>75</v>
      </c>
      <c r="D6877" s="127">
        <v>1.532</v>
      </c>
      <c r="E6877" s="128">
        <v>198</v>
      </c>
      <c r="F6877" s="128">
        <v>198</v>
      </c>
      <c r="G6877" s="126" t="s">
        <v>13719</v>
      </c>
      <c r="H6877" s="126" t="s">
        <v>20128</v>
      </c>
      <c r="I6877" s="126" t="s">
        <v>20129</v>
      </c>
      <c r="J6877" s="126" t="s">
        <v>26235</v>
      </c>
      <c r="K6877" s="9">
        <f>_xlfn.IFNA(VLOOKUP(Table5[[#This Row],[Section]],SubSill_Tier,2,FALSE),0)</f>
        <v>0</v>
      </c>
      <c r="L6877" s="9" t="str">
        <f t="shared" si="116"/>
        <v>Wall</v>
      </c>
      <c r="M6877" s="205" t="str" cm="1">
        <f t="array" ref="M6877">_xlfn.IFS(NOT(ISERROR(VLOOKUP(Table5[[#This Row],[Section]],TB_notTB,1,FALSE))),"No",LEFT(Table5[[#This Row],[Section]],3)="ETB","PLS",LEFT(Table5[[#This Row],[Section]],1)="7","PDB",NOT(ISBLANK(Table5[[#This Row],[Section]])),"No")</f>
        <v>No</v>
      </c>
    </row>
    <row r="6878" spans="1:13" x14ac:dyDescent="0.25">
      <c r="A6878" s="126" t="s">
        <v>3188</v>
      </c>
      <c r="B6878" s="126" t="s">
        <v>3189</v>
      </c>
      <c r="C6878" s="126" t="s">
        <v>75</v>
      </c>
      <c r="D6878" s="127">
        <v>0.38900000000000001</v>
      </c>
      <c r="E6878" s="128">
        <v>184</v>
      </c>
      <c r="F6878" s="128">
        <v>100</v>
      </c>
      <c r="G6878" s="126" t="s">
        <v>13799</v>
      </c>
      <c r="H6878" s="126" t="s">
        <v>20357</v>
      </c>
      <c r="I6878" s="126" t="s">
        <v>21255</v>
      </c>
      <c r="J6878" s="126" t="s">
        <v>26241</v>
      </c>
      <c r="K6878" s="9">
        <f>_xlfn.IFNA(VLOOKUP(Table5[[#This Row],[Section]],SubSill_Tier,2,FALSE),0)</f>
        <v>0</v>
      </c>
      <c r="L6878" s="9" t="str">
        <f t="shared" si="116"/>
        <v/>
      </c>
      <c r="M6878" s="205" t="str" cm="1">
        <f t="array" ref="M6878">_xlfn.IFS(NOT(ISERROR(VLOOKUP(Table5[[#This Row],[Section]],TB_notTB,1,FALSE))),"No",LEFT(Table5[[#This Row],[Section]],3)="ETB","PLS",LEFT(Table5[[#This Row],[Section]],1)="7","PDB",NOT(ISBLANK(Table5[[#This Row],[Section]])),"No")</f>
        <v>No</v>
      </c>
    </row>
    <row r="6879" spans="1:13" x14ac:dyDescent="0.25">
      <c r="A6879" s="126" t="s">
        <v>8902</v>
      </c>
      <c r="B6879" s="126" t="s">
        <v>17222</v>
      </c>
      <c r="C6879" s="126" t="s">
        <v>98</v>
      </c>
      <c r="D6879" s="127">
        <v>0.48599999999999999</v>
      </c>
      <c r="E6879" s="128">
        <v>210</v>
      </c>
      <c r="F6879" s="128">
        <v>210</v>
      </c>
      <c r="G6879" s="126" t="s">
        <v>13721</v>
      </c>
      <c r="H6879" s="126" t="s">
        <v>20121</v>
      </c>
      <c r="I6879" s="126" t="s">
        <v>20122</v>
      </c>
      <c r="J6879" s="126" t="s">
        <v>26234</v>
      </c>
      <c r="K6879" s="9">
        <f>_xlfn.IFNA(VLOOKUP(Table5[[#This Row],[Section]],SubSill_Tier,2,FALSE),0)</f>
        <v>0</v>
      </c>
      <c r="L6879" s="9" t="str">
        <f t="shared" si="116"/>
        <v/>
      </c>
      <c r="M6879" s="205" t="str" cm="1">
        <f t="array" ref="M6879">_xlfn.IFS(NOT(ISERROR(VLOOKUP(Table5[[#This Row],[Section]],TB_notTB,1,FALSE))),"No",LEFT(Table5[[#This Row],[Section]],3)="ETB","PLS",LEFT(Table5[[#This Row],[Section]],1)="7","PDB",NOT(ISBLANK(Table5[[#This Row],[Section]])),"No")</f>
        <v>No</v>
      </c>
    </row>
    <row r="6880" spans="1:13" x14ac:dyDescent="0.25">
      <c r="A6880" s="126" t="s">
        <v>8903</v>
      </c>
      <c r="B6880" s="126" t="s">
        <v>17222</v>
      </c>
      <c r="C6880" s="126" t="s">
        <v>98</v>
      </c>
      <c r="D6880" s="127">
        <v>0.82399999999999995</v>
      </c>
      <c r="E6880" s="128">
        <v>407</v>
      </c>
      <c r="F6880" s="128">
        <v>164</v>
      </c>
      <c r="G6880" s="126" t="s">
        <v>13714</v>
      </c>
      <c r="H6880" s="126" t="s">
        <v>20121</v>
      </c>
      <c r="I6880" s="126" t="s">
        <v>20122</v>
      </c>
      <c r="J6880" s="126" t="s">
        <v>26234</v>
      </c>
      <c r="K6880" s="9">
        <f>_xlfn.IFNA(VLOOKUP(Table5[[#This Row],[Section]],SubSill_Tier,2,FALSE),0)</f>
        <v>0</v>
      </c>
      <c r="L6880" s="9" t="str">
        <f t="shared" si="116"/>
        <v/>
      </c>
      <c r="M6880" s="205" t="str" cm="1">
        <f t="array" ref="M6880">_xlfn.IFS(NOT(ISERROR(VLOOKUP(Table5[[#This Row],[Section]],TB_notTB,1,FALSE))),"No",LEFT(Table5[[#This Row],[Section]],3)="ETB","PLS",LEFT(Table5[[#This Row],[Section]],1)="7","PDB",NOT(ISBLANK(Table5[[#This Row],[Section]])),"No")</f>
        <v>No</v>
      </c>
    </row>
    <row r="6881" spans="1:13" x14ac:dyDescent="0.25">
      <c r="A6881" s="126" t="s">
        <v>3190</v>
      </c>
      <c r="B6881" s="126" t="s">
        <v>3191</v>
      </c>
      <c r="C6881" s="126" t="s">
        <v>98</v>
      </c>
      <c r="D6881" s="127">
        <v>0.39100000000000001</v>
      </c>
      <c r="E6881" s="128">
        <v>180</v>
      </c>
      <c r="F6881" s="128">
        <v>100</v>
      </c>
      <c r="G6881" s="126" t="s">
        <v>13778</v>
      </c>
      <c r="H6881" s="126" t="s">
        <v>20245</v>
      </c>
      <c r="I6881" s="126" t="s">
        <v>21158</v>
      </c>
      <c r="J6881" s="126" t="s">
        <v>26247</v>
      </c>
      <c r="K6881" s="9">
        <f>_xlfn.IFNA(VLOOKUP(Table5[[#This Row],[Section]],SubSill_Tier,2,FALSE),0)</f>
        <v>0</v>
      </c>
      <c r="L6881" s="9" t="str">
        <f t="shared" si="116"/>
        <v/>
      </c>
      <c r="M6881" s="205" t="str" cm="1">
        <f t="array" ref="M6881">_xlfn.IFS(NOT(ISERROR(VLOOKUP(Table5[[#This Row],[Section]],TB_notTB,1,FALSE))),"No",LEFT(Table5[[#This Row],[Section]],3)="ETB","PLS",LEFT(Table5[[#This Row],[Section]],1)="7","PDB",NOT(ISBLANK(Table5[[#This Row],[Section]])),"No")</f>
        <v>No</v>
      </c>
    </row>
    <row r="6882" spans="1:13" x14ac:dyDescent="0.25">
      <c r="A6882" s="126" t="s">
        <v>3192</v>
      </c>
      <c r="B6882" s="126" t="s">
        <v>3193</v>
      </c>
      <c r="C6882" s="126" t="s">
        <v>98</v>
      </c>
      <c r="D6882" s="127">
        <v>0.35099999999999998</v>
      </c>
      <c r="E6882" s="128">
        <v>161</v>
      </c>
      <c r="F6882" s="128">
        <v>100</v>
      </c>
      <c r="G6882" s="126" t="s">
        <v>13778</v>
      </c>
      <c r="H6882" s="126" t="s">
        <v>20245</v>
      </c>
      <c r="I6882" s="126" t="s">
        <v>21158</v>
      </c>
      <c r="J6882" s="126" t="s">
        <v>26247</v>
      </c>
      <c r="K6882" s="9">
        <f>_xlfn.IFNA(VLOOKUP(Table5[[#This Row],[Section]],SubSill_Tier,2,FALSE),0)</f>
        <v>0</v>
      </c>
      <c r="L6882" s="9" t="str">
        <f t="shared" si="116"/>
        <v/>
      </c>
      <c r="M6882" s="205" t="str" cm="1">
        <f t="array" ref="M6882">_xlfn.IFS(NOT(ISERROR(VLOOKUP(Table5[[#This Row],[Section]],TB_notTB,1,FALSE))),"No",LEFT(Table5[[#This Row],[Section]],3)="ETB","PLS",LEFT(Table5[[#This Row],[Section]],1)="7","PDB",NOT(ISBLANK(Table5[[#This Row],[Section]])),"No")</f>
        <v>No</v>
      </c>
    </row>
    <row r="6883" spans="1:13" x14ac:dyDescent="0.25">
      <c r="A6883" s="126" t="s">
        <v>3194</v>
      </c>
      <c r="B6883" s="126" t="s">
        <v>17222</v>
      </c>
      <c r="C6883" s="126" t="s">
        <v>98</v>
      </c>
      <c r="D6883" s="127">
        <v>1.28</v>
      </c>
      <c r="E6883" s="128">
        <v>573</v>
      </c>
      <c r="F6883" s="128">
        <v>100</v>
      </c>
      <c r="G6883" s="126" t="s">
        <v>13736</v>
      </c>
      <c r="H6883" s="126" t="s">
        <v>20148</v>
      </c>
      <c r="I6883" s="126" t="s">
        <v>21073</v>
      </c>
      <c r="J6883" s="126" t="s">
        <v>26232</v>
      </c>
      <c r="K6883" s="9">
        <f>_xlfn.IFNA(VLOOKUP(Table5[[#This Row],[Section]],SubSill_Tier,2,FALSE),0)</f>
        <v>0</v>
      </c>
      <c r="L6883" s="9" t="str">
        <f t="shared" si="116"/>
        <v/>
      </c>
      <c r="M6883" s="205" t="str" cm="1">
        <f t="array" ref="M6883">_xlfn.IFS(NOT(ISERROR(VLOOKUP(Table5[[#This Row],[Section]],TB_notTB,1,FALSE))),"No",LEFT(Table5[[#This Row],[Section]],3)="ETB","PLS",LEFT(Table5[[#This Row],[Section]],1)="7","PDB",NOT(ISBLANK(Table5[[#This Row],[Section]])),"No")</f>
        <v>No</v>
      </c>
    </row>
    <row r="6884" spans="1:13" x14ac:dyDescent="0.25">
      <c r="A6884" s="126" t="s">
        <v>3195</v>
      </c>
      <c r="B6884" s="126" t="s">
        <v>17222</v>
      </c>
      <c r="C6884" s="126" t="s">
        <v>98</v>
      </c>
      <c r="D6884" s="127">
        <v>0.75600000000000001</v>
      </c>
      <c r="E6884" s="128">
        <v>362</v>
      </c>
      <c r="F6884" s="128">
        <v>149</v>
      </c>
      <c r="G6884" s="126" t="s">
        <v>13736</v>
      </c>
      <c r="H6884" s="126" t="s">
        <v>20148</v>
      </c>
      <c r="I6884" s="126" t="s">
        <v>21073</v>
      </c>
      <c r="J6884" s="126" t="s">
        <v>26232</v>
      </c>
      <c r="K6884" s="9">
        <f>_xlfn.IFNA(VLOOKUP(Table5[[#This Row],[Section]],SubSill_Tier,2,FALSE),0)</f>
        <v>0</v>
      </c>
      <c r="L6884" s="9" t="str">
        <f t="shared" si="116"/>
        <v/>
      </c>
      <c r="M6884" s="205" t="str" cm="1">
        <f t="array" ref="M6884">_xlfn.IFS(NOT(ISERROR(VLOOKUP(Table5[[#This Row],[Section]],TB_notTB,1,FALSE))),"No",LEFT(Table5[[#This Row],[Section]],3)="ETB","PLS",LEFT(Table5[[#This Row],[Section]],1)="7","PDB",NOT(ISBLANK(Table5[[#This Row],[Section]])),"No")</f>
        <v>No</v>
      </c>
    </row>
    <row r="6885" spans="1:13" x14ac:dyDescent="0.25">
      <c r="A6885" s="126" t="s">
        <v>3196</v>
      </c>
      <c r="B6885" s="126" t="s">
        <v>17222</v>
      </c>
      <c r="C6885" s="126" t="s">
        <v>98</v>
      </c>
      <c r="D6885" s="127">
        <v>0.86399999999999999</v>
      </c>
      <c r="E6885" s="128">
        <v>335</v>
      </c>
      <c r="F6885" s="128">
        <v>100</v>
      </c>
      <c r="G6885" s="126" t="s">
        <v>13736</v>
      </c>
      <c r="H6885" s="126" t="s">
        <v>20148</v>
      </c>
      <c r="I6885" s="126" t="s">
        <v>21073</v>
      </c>
      <c r="J6885" s="126" t="s">
        <v>26232</v>
      </c>
      <c r="K6885" s="9">
        <f>_xlfn.IFNA(VLOOKUP(Table5[[#This Row],[Section]],SubSill_Tier,2,FALSE),0)</f>
        <v>0</v>
      </c>
      <c r="L6885" s="9" t="str">
        <f t="shared" si="116"/>
        <v/>
      </c>
      <c r="M6885" s="205" t="str" cm="1">
        <f t="array" ref="M6885">_xlfn.IFS(NOT(ISERROR(VLOOKUP(Table5[[#This Row],[Section]],TB_notTB,1,FALSE))),"No",LEFT(Table5[[#This Row],[Section]],3)="ETB","PLS",LEFT(Table5[[#This Row],[Section]],1)="7","PDB",NOT(ISBLANK(Table5[[#This Row],[Section]])),"No")</f>
        <v>No</v>
      </c>
    </row>
    <row r="6886" spans="1:13" x14ac:dyDescent="0.25">
      <c r="A6886" s="126" t="s">
        <v>3197</v>
      </c>
      <c r="B6886" s="126" t="s">
        <v>17222</v>
      </c>
      <c r="C6886" s="126" t="s">
        <v>98</v>
      </c>
      <c r="D6886" s="127">
        <v>1.21</v>
      </c>
      <c r="E6886" s="128">
        <v>537</v>
      </c>
      <c r="F6886" s="128">
        <v>100</v>
      </c>
      <c r="G6886" s="126" t="s">
        <v>13736</v>
      </c>
      <c r="H6886" s="126" t="s">
        <v>20148</v>
      </c>
      <c r="I6886" s="126" t="s">
        <v>21073</v>
      </c>
      <c r="J6886" s="126" t="s">
        <v>26232</v>
      </c>
      <c r="K6886" s="9">
        <f>_xlfn.IFNA(VLOOKUP(Table5[[#This Row],[Section]],SubSill_Tier,2,FALSE),0)</f>
        <v>0</v>
      </c>
      <c r="L6886" s="9" t="str">
        <f t="shared" si="116"/>
        <v/>
      </c>
      <c r="M6886" s="205" t="str" cm="1">
        <f t="array" ref="M6886">_xlfn.IFS(NOT(ISERROR(VLOOKUP(Table5[[#This Row],[Section]],TB_notTB,1,FALSE))),"No",LEFT(Table5[[#This Row],[Section]],3)="ETB","PLS",LEFT(Table5[[#This Row],[Section]],1)="7","PDB",NOT(ISBLANK(Table5[[#This Row],[Section]])),"No")</f>
        <v>No</v>
      </c>
    </row>
    <row r="6887" spans="1:13" x14ac:dyDescent="0.25">
      <c r="A6887" s="126" t="s">
        <v>8904</v>
      </c>
      <c r="B6887" s="126" t="s">
        <v>17222</v>
      </c>
      <c r="C6887" s="126" t="s">
        <v>98</v>
      </c>
      <c r="D6887" s="127">
        <v>0.57799999999999996</v>
      </c>
      <c r="E6887" s="128">
        <v>147</v>
      </c>
      <c r="F6887" s="128">
        <v>100</v>
      </c>
      <c r="G6887" s="126" t="s">
        <v>13721</v>
      </c>
      <c r="H6887" s="126" t="s">
        <v>20121</v>
      </c>
      <c r="I6887" s="126" t="s">
        <v>20122</v>
      </c>
      <c r="J6887" s="126" t="s">
        <v>26234</v>
      </c>
      <c r="K6887" s="9">
        <f>_xlfn.IFNA(VLOOKUP(Table5[[#This Row],[Section]],SubSill_Tier,2,FALSE),0)</f>
        <v>0</v>
      </c>
      <c r="L6887" s="9" t="str">
        <f t="shared" si="116"/>
        <v/>
      </c>
      <c r="M6887" s="205" t="str" cm="1">
        <f t="array" ref="M6887">_xlfn.IFS(NOT(ISERROR(VLOOKUP(Table5[[#This Row],[Section]],TB_notTB,1,FALSE))),"No",LEFT(Table5[[#This Row],[Section]],3)="ETB","PLS",LEFT(Table5[[#This Row],[Section]],1)="7","PDB",NOT(ISBLANK(Table5[[#This Row],[Section]])),"No")</f>
        <v>No</v>
      </c>
    </row>
    <row r="6888" spans="1:13" x14ac:dyDescent="0.25">
      <c r="A6888" s="126" t="s">
        <v>3198</v>
      </c>
      <c r="B6888" s="126" t="s">
        <v>17222</v>
      </c>
      <c r="C6888" s="126" t="s">
        <v>98</v>
      </c>
      <c r="D6888" s="127">
        <v>0.50800000000000001</v>
      </c>
      <c r="E6888" s="128">
        <v>232</v>
      </c>
      <c r="F6888" s="128">
        <v>232</v>
      </c>
      <c r="G6888" s="126" t="s">
        <v>13711</v>
      </c>
      <c r="H6888" s="126" t="s">
        <v>20119</v>
      </c>
      <c r="I6888" s="126" t="s">
        <v>21054</v>
      </c>
      <c r="J6888" s="126" t="s">
        <v>26232</v>
      </c>
      <c r="K6888" s="9">
        <f>_xlfn.IFNA(VLOOKUP(Table5[[#This Row],[Section]],SubSill_Tier,2,FALSE),0)</f>
        <v>0</v>
      </c>
      <c r="L6888" s="9" t="str">
        <f t="shared" si="116"/>
        <v/>
      </c>
      <c r="M6888" s="205" t="str" cm="1">
        <f t="array" ref="M6888">_xlfn.IFS(NOT(ISERROR(VLOOKUP(Table5[[#This Row],[Section]],TB_notTB,1,FALSE))),"No",LEFT(Table5[[#This Row],[Section]],3)="ETB","PLS",LEFT(Table5[[#This Row],[Section]],1)="7","PDB",NOT(ISBLANK(Table5[[#This Row],[Section]])),"No")</f>
        <v>No</v>
      </c>
    </row>
    <row r="6889" spans="1:13" x14ac:dyDescent="0.25">
      <c r="A6889" s="126" t="s">
        <v>3199</v>
      </c>
      <c r="B6889" s="126" t="s">
        <v>3200</v>
      </c>
      <c r="C6889" s="126" t="s">
        <v>75</v>
      </c>
      <c r="D6889" s="127">
        <v>0.73899999999999999</v>
      </c>
      <c r="E6889" s="128">
        <v>211</v>
      </c>
      <c r="F6889" s="128">
        <v>100</v>
      </c>
      <c r="G6889" s="126" t="s">
        <v>13712</v>
      </c>
      <c r="H6889" s="126" t="s">
        <v>20120</v>
      </c>
      <c r="I6889" s="126" t="s">
        <v>21055</v>
      </c>
      <c r="J6889" s="126" t="s">
        <v>26239</v>
      </c>
      <c r="K6889" s="9">
        <f>_xlfn.IFNA(VLOOKUP(Table5[[#This Row],[Section]],SubSill_Tier,2,FALSE),0)</f>
        <v>0</v>
      </c>
      <c r="L6889" s="9" t="str">
        <f t="shared" si="116"/>
        <v/>
      </c>
      <c r="M6889" s="205" t="str" cm="1">
        <f t="array" ref="M6889">_xlfn.IFS(NOT(ISERROR(VLOOKUP(Table5[[#This Row],[Section]],TB_notTB,1,FALSE))),"No",LEFT(Table5[[#This Row],[Section]],3)="ETB","PLS",LEFT(Table5[[#This Row],[Section]],1)="7","PDB",NOT(ISBLANK(Table5[[#This Row],[Section]])),"No")</f>
        <v>No</v>
      </c>
    </row>
    <row r="6890" spans="1:13" x14ac:dyDescent="0.25">
      <c r="A6890" s="126" t="s">
        <v>3201</v>
      </c>
      <c r="B6890" s="126" t="s">
        <v>3202</v>
      </c>
      <c r="C6890" s="126" t="s">
        <v>75</v>
      </c>
      <c r="D6890" s="127">
        <v>0.94899999999999995</v>
      </c>
      <c r="E6890" s="128">
        <v>263</v>
      </c>
      <c r="F6890" s="128">
        <v>100</v>
      </c>
      <c r="G6890" s="126" t="s">
        <v>13712</v>
      </c>
      <c r="H6890" s="126" t="s">
        <v>20120</v>
      </c>
      <c r="I6890" s="126" t="s">
        <v>21055</v>
      </c>
      <c r="J6890" s="126" t="s">
        <v>26239</v>
      </c>
      <c r="K6890" s="9">
        <f>_xlfn.IFNA(VLOOKUP(Table5[[#This Row],[Section]],SubSill_Tier,2,FALSE),0)</f>
        <v>0</v>
      </c>
      <c r="L6890" s="9" t="str">
        <f t="shared" si="116"/>
        <v/>
      </c>
      <c r="M6890" s="205" t="str" cm="1">
        <f t="array" ref="M6890">_xlfn.IFS(NOT(ISERROR(VLOOKUP(Table5[[#This Row],[Section]],TB_notTB,1,FALSE))),"No",LEFT(Table5[[#This Row],[Section]],3)="ETB","PLS",LEFT(Table5[[#This Row],[Section]],1)="7","PDB",NOT(ISBLANK(Table5[[#This Row],[Section]])),"No")</f>
        <v>No</v>
      </c>
    </row>
    <row r="6891" spans="1:13" x14ac:dyDescent="0.25">
      <c r="A6891" s="126" t="s">
        <v>3203</v>
      </c>
      <c r="B6891" s="126" t="s">
        <v>17222</v>
      </c>
      <c r="C6891" s="126" t="s">
        <v>98</v>
      </c>
      <c r="D6891" s="127">
        <v>0.65900000000000003</v>
      </c>
      <c r="E6891" s="128">
        <v>267</v>
      </c>
      <c r="F6891" s="128">
        <v>100</v>
      </c>
      <c r="G6891" s="126" t="s">
        <v>13711</v>
      </c>
      <c r="H6891" s="126" t="s">
        <v>20119</v>
      </c>
      <c r="I6891" s="126" t="s">
        <v>21054</v>
      </c>
      <c r="J6891" s="126" t="s">
        <v>26232</v>
      </c>
      <c r="K6891" s="9">
        <f>_xlfn.IFNA(VLOOKUP(Table5[[#This Row],[Section]],SubSill_Tier,2,FALSE),0)</f>
        <v>0</v>
      </c>
      <c r="L6891" s="9" t="str">
        <f t="shared" si="116"/>
        <v/>
      </c>
      <c r="M6891" s="205" t="str" cm="1">
        <f t="array" ref="M6891">_xlfn.IFS(NOT(ISERROR(VLOOKUP(Table5[[#This Row],[Section]],TB_notTB,1,FALSE))),"No",LEFT(Table5[[#This Row],[Section]],3)="ETB","PLS",LEFT(Table5[[#This Row],[Section]],1)="7","PDB",NOT(ISBLANK(Table5[[#This Row],[Section]])),"No")</f>
        <v>No</v>
      </c>
    </row>
    <row r="6892" spans="1:13" x14ac:dyDescent="0.25">
      <c r="A6892" s="126" t="s">
        <v>3204</v>
      </c>
      <c r="B6892" s="126" t="s">
        <v>17222</v>
      </c>
      <c r="C6892" s="126" t="s">
        <v>98</v>
      </c>
      <c r="D6892" s="127">
        <v>2.3809999999999998</v>
      </c>
      <c r="E6892" s="128">
        <v>687</v>
      </c>
      <c r="F6892" s="128">
        <v>687</v>
      </c>
      <c r="G6892" s="126" t="s">
        <v>13711</v>
      </c>
      <c r="H6892" s="126" t="s">
        <v>20119</v>
      </c>
      <c r="I6892" s="126" t="s">
        <v>21054</v>
      </c>
      <c r="J6892" s="126" t="s">
        <v>26232</v>
      </c>
      <c r="K6892" s="9">
        <f>_xlfn.IFNA(VLOOKUP(Table5[[#This Row],[Section]],SubSill_Tier,2,FALSE),0)</f>
        <v>0</v>
      </c>
      <c r="L6892" s="9" t="str">
        <f t="shared" si="116"/>
        <v/>
      </c>
      <c r="M6892" s="205" t="str" cm="1">
        <f t="array" ref="M6892">_xlfn.IFS(NOT(ISERROR(VLOOKUP(Table5[[#This Row],[Section]],TB_notTB,1,FALSE))),"No",LEFT(Table5[[#This Row],[Section]],3)="ETB","PLS",LEFT(Table5[[#This Row],[Section]],1)="7","PDB",NOT(ISBLANK(Table5[[#This Row],[Section]])),"No")</f>
        <v>No</v>
      </c>
    </row>
    <row r="6893" spans="1:13" x14ac:dyDescent="0.25">
      <c r="A6893" s="126" t="s">
        <v>3205</v>
      </c>
      <c r="B6893" s="126" t="s">
        <v>17222</v>
      </c>
      <c r="C6893" s="126" t="s">
        <v>98</v>
      </c>
      <c r="D6893" s="127">
        <v>0.46200000000000002</v>
      </c>
      <c r="E6893" s="128">
        <v>220</v>
      </c>
      <c r="F6893" s="128">
        <v>220</v>
      </c>
      <c r="G6893" s="126" t="s">
        <v>13711</v>
      </c>
      <c r="H6893" s="126" t="s">
        <v>20119</v>
      </c>
      <c r="I6893" s="126" t="s">
        <v>21054</v>
      </c>
      <c r="J6893" s="126" t="s">
        <v>26232</v>
      </c>
      <c r="K6893" s="9">
        <f>_xlfn.IFNA(VLOOKUP(Table5[[#This Row],[Section]],SubSill_Tier,2,FALSE),0)</f>
        <v>0</v>
      </c>
      <c r="L6893" s="9" t="str">
        <f t="shared" si="116"/>
        <v/>
      </c>
      <c r="M6893" s="205" t="str" cm="1">
        <f t="array" ref="M6893">_xlfn.IFS(NOT(ISERROR(VLOOKUP(Table5[[#This Row],[Section]],TB_notTB,1,FALSE))),"No",LEFT(Table5[[#This Row],[Section]],3)="ETB","PLS",LEFT(Table5[[#This Row],[Section]],1)="7","PDB",NOT(ISBLANK(Table5[[#This Row],[Section]])),"No")</f>
        <v>No</v>
      </c>
    </row>
    <row r="6894" spans="1:13" x14ac:dyDescent="0.25">
      <c r="A6894" s="126" t="s">
        <v>3206</v>
      </c>
      <c r="B6894" s="126" t="s">
        <v>17222</v>
      </c>
      <c r="C6894" s="126" t="s">
        <v>98</v>
      </c>
      <c r="D6894" s="127">
        <v>0.34799999999999998</v>
      </c>
      <c r="E6894" s="128">
        <v>235</v>
      </c>
      <c r="F6894" s="128">
        <v>235</v>
      </c>
      <c r="G6894" s="126" t="s">
        <v>13711</v>
      </c>
      <c r="H6894" s="126" t="s">
        <v>20119</v>
      </c>
      <c r="I6894" s="126" t="s">
        <v>21054</v>
      </c>
      <c r="J6894" s="126" t="s">
        <v>26232</v>
      </c>
      <c r="K6894" s="9">
        <f>_xlfn.IFNA(VLOOKUP(Table5[[#This Row],[Section]],SubSill_Tier,2,FALSE),0)</f>
        <v>0</v>
      </c>
      <c r="L6894" s="9" t="str">
        <f t="shared" si="116"/>
        <v/>
      </c>
      <c r="M6894" s="205" t="str" cm="1">
        <f t="array" ref="M6894">_xlfn.IFS(NOT(ISERROR(VLOOKUP(Table5[[#This Row],[Section]],TB_notTB,1,FALSE))),"No",LEFT(Table5[[#This Row],[Section]],3)="ETB","PLS",LEFT(Table5[[#This Row],[Section]],1)="7","PDB",NOT(ISBLANK(Table5[[#This Row],[Section]])),"No")</f>
        <v>No</v>
      </c>
    </row>
    <row r="6895" spans="1:13" x14ac:dyDescent="0.25">
      <c r="A6895" s="126" t="s">
        <v>3207</v>
      </c>
      <c r="B6895" s="126" t="s">
        <v>3208</v>
      </c>
      <c r="C6895" s="126" t="s">
        <v>75</v>
      </c>
      <c r="D6895" s="127">
        <v>1.272</v>
      </c>
      <c r="E6895" s="128">
        <v>493</v>
      </c>
      <c r="F6895" s="128">
        <v>133</v>
      </c>
      <c r="G6895" s="126" t="s">
        <v>13771</v>
      </c>
      <c r="H6895" s="126" t="s">
        <v>20212</v>
      </c>
      <c r="I6895" s="126" t="s">
        <v>20213</v>
      </c>
      <c r="J6895" s="126" t="s">
        <v>26232</v>
      </c>
      <c r="K6895" s="9">
        <f>_xlfn.IFNA(VLOOKUP(Table5[[#This Row],[Section]],SubSill_Tier,2,FALSE),0)</f>
        <v>0</v>
      </c>
      <c r="L6895" s="9" t="str">
        <f t="shared" si="116"/>
        <v/>
      </c>
      <c r="M6895" s="205" t="str" cm="1">
        <f t="array" ref="M6895">_xlfn.IFS(NOT(ISERROR(VLOOKUP(Table5[[#This Row],[Section]],TB_notTB,1,FALSE))),"No",LEFT(Table5[[#This Row],[Section]],3)="ETB","PLS",LEFT(Table5[[#This Row],[Section]],1)="7","PDB",NOT(ISBLANK(Table5[[#This Row],[Section]])),"No")</f>
        <v>No</v>
      </c>
    </row>
    <row r="6896" spans="1:13" x14ac:dyDescent="0.25">
      <c r="A6896" s="126" t="s">
        <v>3209</v>
      </c>
      <c r="B6896" s="126" t="s">
        <v>3210</v>
      </c>
      <c r="C6896" s="126" t="s">
        <v>75</v>
      </c>
      <c r="D6896" s="127">
        <v>1.2909999999999999</v>
      </c>
      <c r="E6896" s="128">
        <v>500</v>
      </c>
      <c r="F6896" s="128">
        <v>133</v>
      </c>
      <c r="G6896" s="126" t="s">
        <v>13771</v>
      </c>
      <c r="H6896" s="126" t="s">
        <v>20212</v>
      </c>
      <c r="I6896" s="126" t="s">
        <v>20213</v>
      </c>
      <c r="J6896" s="126" t="s">
        <v>26232</v>
      </c>
      <c r="K6896" s="9">
        <f>_xlfn.IFNA(VLOOKUP(Table5[[#This Row],[Section]],SubSill_Tier,2,FALSE),0)</f>
        <v>0</v>
      </c>
      <c r="L6896" s="9" t="str">
        <f t="shared" si="116"/>
        <v/>
      </c>
      <c r="M6896" s="205" t="str" cm="1">
        <f t="array" ref="M6896">_xlfn.IFS(NOT(ISERROR(VLOOKUP(Table5[[#This Row],[Section]],TB_notTB,1,FALSE))),"No",LEFT(Table5[[#This Row],[Section]],3)="ETB","PLS",LEFT(Table5[[#This Row],[Section]],1)="7","PDB",NOT(ISBLANK(Table5[[#This Row],[Section]])),"No")</f>
        <v>No</v>
      </c>
    </row>
    <row r="6897" spans="1:13" x14ac:dyDescent="0.25">
      <c r="A6897" s="126" t="s">
        <v>3211</v>
      </c>
      <c r="B6897" s="126" t="s">
        <v>3212</v>
      </c>
      <c r="C6897" s="126" t="s">
        <v>75</v>
      </c>
      <c r="D6897" s="127">
        <v>1.5169999999999999</v>
      </c>
      <c r="E6897" s="128">
        <v>571</v>
      </c>
      <c r="F6897" s="128">
        <v>193</v>
      </c>
      <c r="G6897" s="126" t="s">
        <v>13771</v>
      </c>
      <c r="H6897" s="126" t="s">
        <v>20212</v>
      </c>
      <c r="I6897" s="126" t="s">
        <v>20213</v>
      </c>
      <c r="J6897" s="126" t="s">
        <v>26232</v>
      </c>
      <c r="K6897" s="9">
        <f>_xlfn.IFNA(VLOOKUP(Table5[[#This Row],[Section]],SubSill_Tier,2,FALSE),0)</f>
        <v>0</v>
      </c>
      <c r="L6897" s="9" t="str">
        <f t="shared" si="116"/>
        <v/>
      </c>
      <c r="M6897" s="205" t="str" cm="1">
        <f t="array" ref="M6897">_xlfn.IFS(NOT(ISERROR(VLOOKUP(Table5[[#This Row],[Section]],TB_notTB,1,FALSE))),"No",LEFT(Table5[[#This Row],[Section]],3)="ETB","PLS",LEFT(Table5[[#This Row],[Section]],1)="7","PDB",NOT(ISBLANK(Table5[[#This Row],[Section]])),"No")</f>
        <v>No</v>
      </c>
    </row>
    <row r="6898" spans="1:13" x14ac:dyDescent="0.25">
      <c r="A6898" s="126" t="s">
        <v>3213</v>
      </c>
      <c r="B6898" s="126" t="s">
        <v>3214</v>
      </c>
      <c r="C6898" s="126" t="s">
        <v>75</v>
      </c>
      <c r="D6898" s="127">
        <v>1.5309999999999999</v>
      </c>
      <c r="E6898" s="128">
        <v>589</v>
      </c>
      <c r="F6898" s="128">
        <v>140</v>
      </c>
      <c r="G6898" s="126" t="s">
        <v>13771</v>
      </c>
      <c r="H6898" s="126" t="s">
        <v>20212</v>
      </c>
      <c r="I6898" s="126" t="s">
        <v>20213</v>
      </c>
      <c r="J6898" s="126" t="s">
        <v>26232</v>
      </c>
      <c r="K6898" s="9">
        <f>_xlfn.IFNA(VLOOKUP(Table5[[#This Row],[Section]],SubSill_Tier,2,FALSE),0)</f>
        <v>0</v>
      </c>
      <c r="L6898" s="9" t="str">
        <f t="shared" si="116"/>
        <v/>
      </c>
      <c r="M6898" s="205" t="str" cm="1">
        <f t="array" ref="M6898">_xlfn.IFS(NOT(ISERROR(VLOOKUP(Table5[[#This Row],[Section]],TB_notTB,1,FALSE))),"No",LEFT(Table5[[#This Row],[Section]],3)="ETB","PLS",LEFT(Table5[[#This Row],[Section]],1)="7","PDB",NOT(ISBLANK(Table5[[#This Row],[Section]])),"No")</f>
        <v>No</v>
      </c>
    </row>
    <row r="6899" spans="1:13" x14ac:dyDescent="0.25">
      <c r="A6899" s="126" t="s">
        <v>3215</v>
      </c>
      <c r="B6899" s="126" t="s">
        <v>3216</v>
      </c>
      <c r="C6899" s="126" t="s">
        <v>75</v>
      </c>
      <c r="D6899" s="127">
        <v>0.3</v>
      </c>
      <c r="E6899" s="128">
        <v>153</v>
      </c>
      <c r="F6899" s="128">
        <v>100</v>
      </c>
      <c r="G6899" s="126" t="s">
        <v>13771</v>
      </c>
      <c r="H6899" s="126" t="s">
        <v>20212</v>
      </c>
      <c r="I6899" s="126" t="s">
        <v>20213</v>
      </c>
      <c r="J6899" s="126" t="s">
        <v>26232</v>
      </c>
      <c r="K6899" s="9">
        <f>_xlfn.IFNA(VLOOKUP(Table5[[#This Row],[Section]],SubSill_Tier,2,FALSE),0)</f>
        <v>0</v>
      </c>
      <c r="L6899" s="9" t="str">
        <f t="shared" si="116"/>
        <v/>
      </c>
      <c r="M6899" s="205" t="str" cm="1">
        <f t="array" ref="M6899">_xlfn.IFS(NOT(ISERROR(VLOOKUP(Table5[[#This Row],[Section]],TB_notTB,1,FALSE))),"No",LEFT(Table5[[#This Row],[Section]],3)="ETB","PLS",LEFT(Table5[[#This Row],[Section]],1)="7","PDB",NOT(ISBLANK(Table5[[#This Row],[Section]])),"No")</f>
        <v>No</v>
      </c>
    </row>
    <row r="6900" spans="1:13" x14ac:dyDescent="0.25">
      <c r="A6900" s="126" t="s">
        <v>3217</v>
      </c>
      <c r="B6900" s="126" t="s">
        <v>3218</v>
      </c>
      <c r="C6900" s="126" t="s">
        <v>75</v>
      </c>
      <c r="D6900" s="127">
        <v>0.59199999999999997</v>
      </c>
      <c r="E6900" s="128">
        <v>258</v>
      </c>
      <c r="F6900" s="128">
        <v>100</v>
      </c>
      <c r="G6900" s="126" t="s">
        <v>13771</v>
      </c>
      <c r="H6900" s="126" t="s">
        <v>20212</v>
      </c>
      <c r="I6900" s="126" t="s">
        <v>20213</v>
      </c>
      <c r="J6900" s="126" t="s">
        <v>26232</v>
      </c>
      <c r="K6900" s="9">
        <f>_xlfn.IFNA(VLOOKUP(Table5[[#This Row],[Section]],SubSill_Tier,2,FALSE),0)</f>
        <v>0</v>
      </c>
      <c r="L6900" s="9" t="str">
        <f t="shared" si="116"/>
        <v/>
      </c>
      <c r="M6900" s="205" t="str" cm="1">
        <f t="array" ref="M6900">_xlfn.IFS(NOT(ISERROR(VLOOKUP(Table5[[#This Row],[Section]],TB_notTB,1,FALSE))),"No",LEFT(Table5[[#This Row],[Section]],3)="ETB","PLS",LEFT(Table5[[#This Row],[Section]],1)="7","PDB",NOT(ISBLANK(Table5[[#This Row],[Section]])),"No")</f>
        <v>No</v>
      </c>
    </row>
    <row r="6901" spans="1:13" x14ac:dyDescent="0.25">
      <c r="A6901" s="126" t="s">
        <v>3219</v>
      </c>
      <c r="B6901" s="126" t="s">
        <v>3220</v>
      </c>
      <c r="C6901" s="126" t="s">
        <v>75</v>
      </c>
      <c r="D6901" s="127">
        <v>1.391</v>
      </c>
      <c r="E6901" s="128">
        <v>546</v>
      </c>
      <c r="F6901" s="128">
        <v>112</v>
      </c>
      <c r="G6901" s="126" t="s">
        <v>13771</v>
      </c>
      <c r="H6901" s="126" t="s">
        <v>20212</v>
      </c>
      <c r="I6901" s="126" t="s">
        <v>20213</v>
      </c>
      <c r="J6901" s="126" t="s">
        <v>26232</v>
      </c>
      <c r="K6901" s="9">
        <f>_xlfn.IFNA(VLOOKUP(Table5[[#This Row],[Section]],SubSill_Tier,2,FALSE),0)</f>
        <v>0</v>
      </c>
      <c r="L6901" s="9" t="str">
        <f t="shared" si="116"/>
        <v/>
      </c>
      <c r="M6901" s="205" t="str" cm="1">
        <f t="array" ref="M6901">_xlfn.IFS(NOT(ISERROR(VLOOKUP(Table5[[#This Row],[Section]],TB_notTB,1,FALSE))),"No",LEFT(Table5[[#This Row],[Section]],3)="ETB","PLS",LEFT(Table5[[#This Row],[Section]],1)="7","PDB",NOT(ISBLANK(Table5[[#This Row],[Section]])),"No")</f>
        <v>No</v>
      </c>
    </row>
    <row r="6902" spans="1:13" x14ac:dyDescent="0.25">
      <c r="A6902" s="126" t="s">
        <v>3221</v>
      </c>
      <c r="B6902" s="126" t="s">
        <v>3222</v>
      </c>
      <c r="C6902" s="126" t="s">
        <v>75</v>
      </c>
      <c r="D6902" s="127">
        <v>0.313</v>
      </c>
      <c r="E6902" s="128">
        <v>151</v>
      </c>
      <c r="F6902" s="128">
        <v>100</v>
      </c>
      <c r="G6902" s="126" t="s">
        <v>13771</v>
      </c>
      <c r="H6902" s="126" t="s">
        <v>20212</v>
      </c>
      <c r="I6902" s="126" t="s">
        <v>20213</v>
      </c>
      <c r="J6902" s="126" t="s">
        <v>26232</v>
      </c>
      <c r="K6902" s="9">
        <f>_xlfn.IFNA(VLOOKUP(Table5[[#This Row],[Section]],SubSill_Tier,2,FALSE),0)</f>
        <v>0</v>
      </c>
      <c r="L6902" s="9" t="str">
        <f t="shared" si="116"/>
        <v/>
      </c>
      <c r="M6902" s="205" t="str" cm="1">
        <f t="array" ref="M6902">_xlfn.IFS(NOT(ISERROR(VLOOKUP(Table5[[#This Row],[Section]],TB_notTB,1,FALSE))),"No",LEFT(Table5[[#This Row],[Section]],3)="ETB","PLS",LEFT(Table5[[#This Row],[Section]],1)="7","PDB",NOT(ISBLANK(Table5[[#This Row],[Section]])),"No")</f>
        <v>No</v>
      </c>
    </row>
    <row r="6903" spans="1:13" x14ac:dyDescent="0.25">
      <c r="A6903" s="126" t="s">
        <v>3223</v>
      </c>
      <c r="B6903" s="126" t="s">
        <v>17222</v>
      </c>
      <c r="C6903" s="126" t="s">
        <v>75</v>
      </c>
      <c r="D6903" s="127">
        <v>1.3180000000000001</v>
      </c>
      <c r="E6903" s="128">
        <v>494</v>
      </c>
      <c r="F6903" s="128">
        <v>104</v>
      </c>
      <c r="G6903" s="126" t="s">
        <v>13771</v>
      </c>
      <c r="H6903" s="126" t="s">
        <v>20212</v>
      </c>
      <c r="I6903" s="126" t="s">
        <v>20213</v>
      </c>
      <c r="J6903" s="126" t="s">
        <v>26232</v>
      </c>
      <c r="K6903" s="9">
        <f>_xlfn.IFNA(VLOOKUP(Table5[[#This Row],[Section]],SubSill_Tier,2,FALSE),0)</f>
        <v>0</v>
      </c>
      <c r="L6903" s="9" t="str">
        <f t="shared" si="116"/>
        <v/>
      </c>
      <c r="M6903" s="205" t="str" cm="1">
        <f t="array" ref="M6903">_xlfn.IFS(NOT(ISERROR(VLOOKUP(Table5[[#This Row],[Section]],TB_notTB,1,FALSE))),"No",LEFT(Table5[[#This Row],[Section]],3)="ETB","PLS",LEFT(Table5[[#This Row],[Section]],1)="7","PDB",NOT(ISBLANK(Table5[[#This Row],[Section]])),"No")</f>
        <v>No</v>
      </c>
    </row>
    <row r="6904" spans="1:13" x14ac:dyDescent="0.25">
      <c r="A6904" s="126" t="s">
        <v>3224</v>
      </c>
      <c r="B6904" s="126" t="s">
        <v>3225</v>
      </c>
      <c r="C6904" s="126" t="s">
        <v>75</v>
      </c>
      <c r="D6904" s="127">
        <v>0.40500000000000003</v>
      </c>
      <c r="E6904" s="128">
        <v>189</v>
      </c>
      <c r="F6904" s="128">
        <v>100</v>
      </c>
      <c r="G6904" s="126" t="s">
        <v>13771</v>
      </c>
      <c r="H6904" s="126" t="s">
        <v>20212</v>
      </c>
      <c r="I6904" s="126" t="s">
        <v>20213</v>
      </c>
      <c r="J6904" s="126" t="s">
        <v>26232</v>
      </c>
      <c r="K6904" s="9">
        <f>_xlfn.IFNA(VLOOKUP(Table5[[#This Row],[Section]],SubSill_Tier,2,FALSE),0)</f>
        <v>0</v>
      </c>
      <c r="L6904" s="9" t="str">
        <f t="shared" si="116"/>
        <v/>
      </c>
      <c r="M6904" s="205" t="str" cm="1">
        <f t="array" ref="M6904">_xlfn.IFS(NOT(ISERROR(VLOOKUP(Table5[[#This Row],[Section]],TB_notTB,1,FALSE))),"No",LEFT(Table5[[#This Row],[Section]],3)="ETB","PLS",LEFT(Table5[[#This Row],[Section]],1)="7","PDB",NOT(ISBLANK(Table5[[#This Row],[Section]])),"No")</f>
        <v>No</v>
      </c>
    </row>
    <row r="6905" spans="1:13" x14ac:dyDescent="0.25">
      <c r="A6905" s="126" t="s">
        <v>3226</v>
      </c>
      <c r="B6905" s="126" t="s">
        <v>17222</v>
      </c>
      <c r="C6905" s="126" t="s">
        <v>75</v>
      </c>
      <c r="D6905" s="127">
        <v>0.29699999999999999</v>
      </c>
      <c r="E6905" s="128">
        <v>137</v>
      </c>
      <c r="F6905" s="128">
        <v>100</v>
      </c>
      <c r="G6905" s="126" t="s">
        <v>13771</v>
      </c>
      <c r="H6905" s="126" t="s">
        <v>20212</v>
      </c>
      <c r="I6905" s="126" t="s">
        <v>20213</v>
      </c>
      <c r="J6905" s="126" t="s">
        <v>26232</v>
      </c>
      <c r="K6905" s="9">
        <f>_xlfn.IFNA(VLOOKUP(Table5[[#This Row],[Section]],SubSill_Tier,2,FALSE),0)</f>
        <v>0</v>
      </c>
      <c r="L6905" s="9" t="str">
        <f t="shared" si="116"/>
        <v/>
      </c>
      <c r="M6905" s="205" t="str" cm="1">
        <f t="array" ref="M6905">_xlfn.IFS(NOT(ISERROR(VLOOKUP(Table5[[#This Row],[Section]],TB_notTB,1,FALSE))),"No",LEFT(Table5[[#This Row],[Section]],3)="ETB","PLS",LEFT(Table5[[#This Row],[Section]],1)="7","PDB",NOT(ISBLANK(Table5[[#This Row],[Section]])),"No")</f>
        <v>No</v>
      </c>
    </row>
    <row r="6906" spans="1:13" x14ac:dyDescent="0.25">
      <c r="A6906" s="126" t="s">
        <v>3227</v>
      </c>
      <c r="B6906" s="126" t="s">
        <v>17222</v>
      </c>
      <c r="C6906" s="126" t="s">
        <v>75</v>
      </c>
      <c r="D6906" s="127">
        <v>0.31900000000000001</v>
      </c>
      <c r="E6906" s="128">
        <v>162</v>
      </c>
      <c r="F6906" s="128">
        <v>100</v>
      </c>
      <c r="G6906" s="126" t="s">
        <v>13771</v>
      </c>
      <c r="H6906" s="126" t="s">
        <v>20212</v>
      </c>
      <c r="I6906" s="126" t="s">
        <v>20213</v>
      </c>
      <c r="J6906" s="126" t="s">
        <v>26232</v>
      </c>
      <c r="K6906" s="9">
        <f>_xlfn.IFNA(VLOOKUP(Table5[[#This Row],[Section]],SubSill_Tier,2,FALSE),0)</f>
        <v>0</v>
      </c>
      <c r="L6906" s="9" t="str">
        <f t="shared" si="116"/>
        <v/>
      </c>
      <c r="M6906" s="205" t="str" cm="1">
        <f t="array" ref="M6906">_xlfn.IFS(NOT(ISERROR(VLOOKUP(Table5[[#This Row],[Section]],TB_notTB,1,FALSE))),"No",LEFT(Table5[[#This Row],[Section]],3)="ETB","PLS",LEFT(Table5[[#This Row],[Section]],1)="7","PDB",NOT(ISBLANK(Table5[[#This Row],[Section]])),"No")</f>
        <v>No</v>
      </c>
    </row>
    <row r="6907" spans="1:13" x14ac:dyDescent="0.25">
      <c r="A6907" s="126" t="s">
        <v>3228</v>
      </c>
      <c r="B6907" s="126" t="s">
        <v>17222</v>
      </c>
      <c r="C6907" s="126" t="s">
        <v>75</v>
      </c>
      <c r="D6907" s="127">
        <v>1.272</v>
      </c>
      <c r="E6907" s="128">
        <v>498</v>
      </c>
      <c r="F6907" s="128">
        <v>143</v>
      </c>
      <c r="G6907" s="126" t="s">
        <v>13754</v>
      </c>
      <c r="H6907" s="126" t="s">
        <v>20175</v>
      </c>
      <c r="I6907" s="126" t="s">
        <v>20176</v>
      </c>
      <c r="J6907" s="126" t="s">
        <v>26241</v>
      </c>
      <c r="K6907" s="9">
        <f>_xlfn.IFNA(VLOOKUP(Table5[[#This Row],[Section]],SubSill_Tier,2,FALSE),0)</f>
        <v>0</v>
      </c>
      <c r="L6907" s="9" t="str">
        <f t="shared" si="116"/>
        <v/>
      </c>
      <c r="M6907" s="205" t="str" cm="1">
        <f t="array" ref="M6907">_xlfn.IFS(NOT(ISERROR(VLOOKUP(Table5[[#This Row],[Section]],TB_notTB,1,FALSE))),"No",LEFT(Table5[[#This Row],[Section]],3)="ETB","PLS",LEFT(Table5[[#This Row],[Section]],1)="7","PDB",NOT(ISBLANK(Table5[[#This Row],[Section]])),"No")</f>
        <v>No</v>
      </c>
    </row>
    <row r="6908" spans="1:13" x14ac:dyDescent="0.25">
      <c r="A6908" s="126" t="s">
        <v>3229</v>
      </c>
      <c r="B6908" s="126" t="s">
        <v>17222</v>
      </c>
      <c r="C6908" s="126" t="s">
        <v>75</v>
      </c>
      <c r="D6908" s="127">
        <v>1.4179999999999999</v>
      </c>
      <c r="E6908" s="128">
        <v>580</v>
      </c>
      <c r="F6908" s="128">
        <v>265</v>
      </c>
      <c r="G6908" s="126" t="s">
        <v>13754</v>
      </c>
      <c r="H6908" s="126" t="s">
        <v>20175</v>
      </c>
      <c r="I6908" s="126" t="s">
        <v>20176</v>
      </c>
      <c r="J6908" s="126" t="s">
        <v>26241</v>
      </c>
      <c r="K6908" s="9">
        <f>_xlfn.IFNA(VLOOKUP(Table5[[#This Row],[Section]],SubSill_Tier,2,FALSE),0)</f>
        <v>0</v>
      </c>
      <c r="L6908" s="9" t="str">
        <f t="shared" si="116"/>
        <v/>
      </c>
      <c r="M6908" s="205" t="str" cm="1">
        <f t="array" ref="M6908">_xlfn.IFS(NOT(ISERROR(VLOOKUP(Table5[[#This Row],[Section]],TB_notTB,1,FALSE))),"No",LEFT(Table5[[#This Row],[Section]],3)="ETB","PLS",LEFT(Table5[[#This Row],[Section]],1)="7","PDB",NOT(ISBLANK(Table5[[#This Row],[Section]])),"No")</f>
        <v>No</v>
      </c>
    </row>
    <row r="6909" spans="1:13" x14ac:dyDescent="0.25">
      <c r="A6909" s="126" t="s">
        <v>3230</v>
      </c>
      <c r="B6909" s="126" t="s">
        <v>3231</v>
      </c>
      <c r="C6909" s="126" t="s">
        <v>75</v>
      </c>
      <c r="D6909" s="127">
        <v>1.7709999999999999</v>
      </c>
      <c r="E6909" s="128">
        <v>437</v>
      </c>
      <c r="F6909" s="128">
        <v>254</v>
      </c>
      <c r="G6909" s="126" t="s">
        <v>13771</v>
      </c>
      <c r="H6909" s="126" t="s">
        <v>20212</v>
      </c>
      <c r="I6909" s="126" t="s">
        <v>20213</v>
      </c>
      <c r="J6909" s="126" t="s">
        <v>26232</v>
      </c>
      <c r="K6909" s="9">
        <f>_xlfn.IFNA(VLOOKUP(Table5[[#This Row],[Section]],SubSill_Tier,2,FALSE),0)</f>
        <v>0</v>
      </c>
      <c r="L6909" s="9" t="str">
        <f t="shared" si="116"/>
        <v/>
      </c>
      <c r="M6909" s="205" t="str" cm="1">
        <f t="array" ref="M6909">_xlfn.IFS(NOT(ISERROR(VLOOKUP(Table5[[#This Row],[Section]],TB_notTB,1,FALSE))),"No",LEFT(Table5[[#This Row],[Section]],3)="ETB","PLS",LEFT(Table5[[#This Row],[Section]],1)="7","PDB",NOT(ISBLANK(Table5[[#This Row],[Section]])),"No")</f>
        <v>No</v>
      </c>
    </row>
    <row r="6910" spans="1:13" x14ac:dyDescent="0.25">
      <c r="A6910" s="126" t="s">
        <v>3232</v>
      </c>
      <c r="B6910" s="126" t="s">
        <v>3233</v>
      </c>
      <c r="C6910" s="126" t="s">
        <v>75</v>
      </c>
      <c r="D6910" s="127">
        <v>0.71599999999999997</v>
      </c>
      <c r="E6910" s="128">
        <v>297</v>
      </c>
      <c r="F6910" s="128">
        <v>100</v>
      </c>
      <c r="G6910" s="126" t="s">
        <v>13771</v>
      </c>
      <c r="H6910" s="126" t="s">
        <v>20212</v>
      </c>
      <c r="I6910" s="126" t="s">
        <v>20213</v>
      </c>
      <c r="J6910" s="126" t="s">
        <v>26232</v>
      </c>
      <c r="K6910" s="9">
        <f>_xlfn.IFNA(VLOOKUP(Table5[[#This Row],[Section]],SubSill_Tier,2,FALSE),0)</f>
        <v>0</v>
      </c>
      <c r="L6910" s="9" t="str">
        <f t="shared" si="116"/>
        <v/>
      </c>
      <c r="M6910" s="205" t="str" cm="1">
        <f t="array" ref="M6910">_xlfn.IFS(NOT(ISERROR(VLOOKUP(Table5[[#This Row],[Section]],TB_notTB,1,FALSE))),"No",LEFT(Table5[[#This Row],[Section]],3)="ETB","PLS",LEFT(Table5[[#This Row],[Section]],1)="7","PDB",NOT(ISBLANK(Table5[[#This Row],[Section]])),"No")</f>
        <v>No</v>
      </c>
    </row>
    <row r="6911" spans="1:13" x14ac:dyDescent="0.25">
      <c r="A6911" s="126" t="s">
        <v>3234</v>
      </c>
      <c r="B6911" s="126" t="s">
        <v>17222</v>
      </c>
      <c r="C6911" s="126" t="s">
        <v>75</v>
      </c>
      <c r="D6911" s="127">
        <v>0.46400000000000002</v>
      </c>
      <c r="E6911" s="128">
        <v>190</v>
      </c>
      <c r="F6911" s="128">
        <v>100</v>
      </c>
      <c r="G6911" s="126" t="s">
        <v>13754</v>
      </c>
      <c r="H6911" s="126" t="s">
        <v>20175</v>
      </c>
      <c r="I6911" s="126" t="s">
        <v>20176</v>
      </c>
      <c r="J6911" s="126" t="s">
        <v>26241</v>
      </c>
      <c r="K6911" s="9">
        <f>_xlfn.IFNA(VLOOKUP(Table5[[#This Row],[Section]],SubSill_Tier,2,FALSE),0)</f>
        <v>0</v>
      </c>
      <c r="L6911" s="9" t="str">
        <f t="shared" si="116"/>
        <v/>
      </c>
      <c r="M6911" s="205" t="str" cm="1">
        <f t="array" ref="M6911">_xlfn.IFS(NOT(ISERROR(VLOOKUP(Table5[[#This Row],[Section]],TB_notTB,1,FALSE))),"No",LEFT(Table5[[#This Row],[Section]],3)="ETB","PLS",LEFT(Table5[[#This Row],[Section]],1)="7","PDB",NOT(ISBLANK(Table5[[#This Row],[Section]])),"No")</f>
        <v>No</v>
      </c>
    </row>
    <row r="6912" spans="1:13" x14ac:dyDescent="0.25">
      <c r="A6912" s="126" t="s">
        <v>3235</v>
      </c>
      <c r="B6912" s="126" t="s">
        <v>17222</v>
      </c>
      <c r="C6912" s="126" t="s">
        <v>75</v>
      </c>
      <c r="D6912" s="127">
        <v>0.91</v>
      </c>
      <c r="E6912" s="128">
        <v>327</v>
      </c>
      <c r="F6912" s="128">
        <v>327</v>
      </c>
      <c r="G6912" s="126" t="s">
        <v>13754</v>
      </c>
      <c r="H6912" s="126" t="s">
        <v>20175</v>
      </c>
      <c r="I6912" s="126" t="s">
        <v>20176</v>
      </c>
      <c r="J6912" s="126" t="s">
        <v>26241</v>
      </c>
      <c r="K6912" s="9">
        <f>_xlfn.IFNA(VLOOKUP(Table5[[#This Row],[Section]],SubSill_Tier,2,FALSE),0)</f>
        <v>0</v>
      </c>
      <c r="L6912" s="9" t="str">
        <f t="shared" si="116"/>
        <v/>
      </c>
      <c r="M6912" s="205" t="str" cm="1">
        <f t="array" ref="M6912">_xlfn.IFS(NOT(ISERROR(VLOOKUP(Table5[[#This Row],[Section]],TB_notTB,1,FALSE))),"No",LEFT(Table5[[#This Row],[Section]],3)="ETB","PLS",LEFT(Table5[[#This Row],[Section]],1)="7","PDB",NOT(ISBLANK(Table5[[#This Row],[Section]])),"No")</f>
        <v>No</v>
      </c>
    </row>
    <row r="6913" spans="1:13" x14ac:dyDescent="0.25">
      <c r="A6913" s="126" t="s">
        <v>3236</v>
      </c>
      <c r="B6913" s="126" t="s">
        <v>17222</v>
      </c>
      <c r="C6913" s="126" t="s">
        <v>75</v>
      </c>
      <c r="D6913" s="127">
        <v>0.78300000000000003</v>
      </c>
      <c r="E6913" s="128">
        <v>107</v>
      </c>
      <c r="F6913" s="128">
        <v>107</v>
      </c>
      <c r="G6913" s="126" t="s">
        <v>13756</v>
      </c>
      <c r="H6913" s="126" t="s">
        <v>20179</v>
      </c>
      <c r="I6913" s="126" t="s">
        <v>20180</v>
      </c>
      <c r="J6913" s="126" t="s">
        <v>26232</v>
      </c>
      <c r="K6913" s="9">
        <f>_xlfn.IFNA(VLOOKUP(Table5[[#This Row],[Section]],SubSill_Tier,2,FALSE),0)</f>
        <v>0</v>
      </c>
      <c r="L6913" s="9" t="str">
        <f t="shared" si="116"/>
        <v/>
      </c>
      <c r="M6913" s="205" t="str" cm="1">
        <f t="array" ref="M6913">_xlfn.IFS(NOT(ISERROR(VLOOKUP(Table5[[#This Row],[Section]],TB_notTB,1,FALSE))),"No",LEFT(Table5[[#This Row],[Section]],3)="ETB","PLS",LEFT(Table5[[#This Row],[Section]],1)="7","PDB",NOT(ISBLANK(Table5[[#This Row],[Section]])),"No")</f>
        <v>No</v>
      </c>
    </row>
    <row r="6914" spans="1:13" x14ac:dyDescent="0.25">
      <c r="A6914" s="126" t="s">
        <v>8905</v>
      </c>
      <c r="B6914" s="126" t="s">
        <v>3598</v>
      </c>
      <c r="C6914" s="126" t="s">
        <v>98</v>
      </c>
      <c r="D6914" s="127">
        <v>2.4220000000000002</v>
      </c>
      <c r="E6914" s="128">
        <v>469</v>
      </c>
      <c r="F6914" s="128">
        <v>469</v>
      </c>
      <c r="G6914" s="126" t="s">
        <v>13724</v>
      </c>
      <c r="H6914" s="126" t="s">
        <v>20186</v>
      </c>
      <c r="I6914" s="126" t="s">
        <v>22099</v>
      </c>
      <c r="J6914" s="126" t="s">
        <v>26234</v>
      </c>
      <c r="K6914" s="9">
        <f>_xlfn.IFNA(VLOOKUP(Table5[[#This Row],[Section]],SubSill_Tier,2,FALSE),0)</f>
        <v>0</v>
      </c>
      <c r="L6914" s="9" t="str">
        <f t="shared" ref="L6914:L6977" si="117">IFERROR(IF(LEFT(G6914,2)="AI",IF(_xlfn.NUMBERVALUE(IFERROR(LEFT(IF(ISERROR(FIND("X",UPPER(B6914))),UPPER(B6914),RIGHT(UPPER(B6914),LEN(UPPER(B6914))-FIND("~",SUBSTITUTE(UPPER(B6914),"X","~",LEN(UPPER(B6914))-LEN(SUBSTITUTE(UPPER(B6914),"X","")))))),FIND(" ",IF(ISERROR(FIND("X",UPPER(B6914))),UPPER(B6914),RIGHT(UPPER(B6914),LEN(UPPER(B6914))-FIND("~",SUBSTITUTE(UPPER(B6914),"X","~",LEN(UPPER(B6914))-LEN(SUBSTITUTE(UPPER(B6914),"X","")))))),1)-1),IF(ISERROR(FIND("X",UPPER(B6914))),UPPER(B6914),RIGHT(UPPER(B6914),LEN(UPPER(B6914))-FIND("~",SUBSTITUTE(UPPER(B6914),"X","~",LEN(UPPER(B6914))-LEN(SUBSTITUTE(UPPER(B6914),"X",""))))))),".")&gt;=5,"Wall",""),""),"")</f>
        <v/>
      </c>
      <c r="M6914" s="205" t="str" cm="1">
        <f t="array" ref="M6914">_xlfn.IFS(NOT(ISERROR(VLOOKUP(Table5[[#This Row],[Section]],TB_notTB,1,FALSE))),"No",LEFT(Table5[[#This Row],[Section]],3)="ETB","PLS",LEFT(Table5[[#This Row],[Section]],1)="7","PDB",NOT(ISBLANK(Table5[[#This Row],[Section]])),"No")</f>
        <v>No</v>
      </c>
    </row>
    <row r="6915" spans="1:13" x14ac:dyDescent="0.25">
      <c r="A6915" s="126" t="s">
        <v>3237</v>
      </c>
      <c r="B6915" s="126" t="s">
        <v>17222</v>
      </c>
      <c r="C6915" s="126" t="s">
        <v>75</v>
      </c>
      <c r="D6915" s="127">
        <v>0.29699999999999999</v>
      </c>
      <c r="E6915" s="128">
        <v>153</v>
      </c>
      <c r="F6915" s="128">
        <v>100</v>
      </c>
      <c r="G6915" s="126" t="s">
        <v>13711</v>
      </c>
      <c r="H6915" s="126" t="s">
        <v>20119</v>
      </c>
      <c r="I6915" s="126" t="s">
        <v>21054</v>
      </c>
      <c r="J6915" s="126" t="s">
        <v>26232</v>
      </c>
      <c r="K6915" s="9">
        <f>_xlfn.IFNA(VLOOKUP(Table5[[#This Row],[Section]],SubSill_Tier,2,FALSE),0)</f>
        <v>0</v>
      </c>
      <c r="L6915" s="9" t="str">
        <f t="shared" si="117"/>
        <v/>
      </c>
      <c r="M6915" s="205" t="str" cm="1">
        <f t="array" ref="M6915">_xlfn.IFS(NOT(ISERROR(VLOOKUP(Table5[[#This Row],[Section]],TB_notTB,1,FALSE))),"No",LEFT(Table5[[#This Row],[Section]],3)="ETB","PLS",LEFT(Table5[[#This Row],[Section]],1)="7","PDB",NOT(ISBLANK(Table5[[#This Row],[Section]])),"No")</f>
        <v>No</v>
      </c>
    </row>
    <row r="6916" spans="1:13" x14ac:dyDescent="0.25">
      <c r="A6916" s="126" t="s">
        <v>3238</v>
      </c>
      <c r="B6916" s="126" t="s">
        <v>17222</v>
      </c>
      <c r="C6916" s="126" t="s">
        <v>98</v>
      </c>
      <c r="D6916" s="127">
        <v>0.70199999999999996</v>
      </c>
      <c r="E6916" s="128">
        <v>340</v>
      </c>
      <c r="F6916" s="128">
        <v>340</v>
      </c>
      <c r="G6916" s="126" t="s">
        <v>13735</v>
      </c>
      <c r="H6916" s="126" t="s">
        <v>20146</v>
      </c>
      <c r="I6916" s="126" t="s">
        <v>20147</v>
      </c>
      <c r="J6916" s="126" t="s">
        <v>26234</v>
      </c>
      <c r="K6916" s="9">
        <f>_xlfn.IFNA(VLOOKUP(Table5[[#This Row],[Section]],SubSill_Tier,2,FALSE),0)</f>
        <v>0</v>
      </c>
      <c r="L6916" s="9" t="str">
        <f t="shared" si="117"/>
        <v/>
      </c>
      <c r="M6916" s="205" t="str" cm="1">
        <f t="array" ref="M6916">_xlfn.IFS(NOT(ISERROR(VLOOKUP(Table5[[#This Row],[Section]],TB_notTB,1,FALSE))),"No",LEFT(Table5[[#This Row],[Section]],3)="ETB","PLS",LEFT(Table5[[#This Row],[Section]],1)="7","PDB",NOT(ISBLANK(Table5[[#This Row],[Section]])),"No")</f>
        <v>No</v>
      </c>
    </row>
    <row r="6917" spans="1:13" x14ac:dyDescent="0.25">
      <c r="A6917" s="126" t="s">
        <v>3239</v>
      </c>
      <c r="B6917" s="126" t="s">
        <v>17222</v>
      </c>
      <c r="C6917" s="126" t="s">
        <v>98</v>
      </c>
      <c r="D6917" s="127">
        <v>0.67</v>
      </c>
      <c r="E6917" s="128">
        <v>358</v>
      </c>
      <c r="F6917" s="128">
        <v>358</v>
      </c>
      <c r="G6917" s="126" t="s">
        <v>13712</v>
      </c>
      <c r="H6917" s="126" t="s">
        <v>20120</v>
      </c>
      <c r="I6917" s="126" t="s">
        <v>21055</v>
      </c>
      <c r="J6917" s="126" t="s">
        <v>26232</v>
      </c>
      <c r="K6917" s="9">
        <f>_xlfn.IFNA(VLOOKUP(Table5[[#This Row],[Section]],SubSill_Tier,2,FALSE),0)</f>
        <v>0</v>
      </c>
      <c r="L6917" s="9" t="str">
        <f t="shared" si="117"/>
        <v/>
      </c>
      <c r="M6917" s="205" t="str" cm="1">
        <f t="array" ref="M6917">_xlfn.IFS(NOT(ISERROR(VLOOKUP(Table5[[#This Row],[Section]],TB_notTB,1,FALSE))),"No",LEFT(Table5[[#This Row],[Section]],3)="ETB","PLS",LEFT(Table5[[#This Row],[Section]],1)="7","PDB",NOT(ISBLANK(Table5[[#This Row],[Section]])),"No")</f>
        <v>No</v>
      </c>
    </row>
    <row r="6918" spans="1:13" x14ac:dyDescent="0.25">
      <c r="A6918" s="126" t="s">
        <v>8906</v>
      </c>
      <c r="B6918" s="126" t="s">
        <v>17222</v>
      </c>
      <c r="C6918" s="126" t="s">
        <v>75</v>
      </c>
      <c r="D6918" s="127">
        <v>1.804</v>
      </c>
      <c r="E6918" s="128">
        <v>440</v>
      </c>
      <c r="F6918" s="128">
        <v>440</v>
      </c>
      <c r="G6918" s="126" t="s">
        <v>13724</v>
      </c>
      <c r="H6918" s="126" t="s">
        <v>20121</v>
      </c>
      <c r="I6918" s="126" t="s">
        <v>20122</v>
      </c>
      <c r="J6918" s="126" t="s">
        <v>26234</v>
      </c>
      <c r="K6918" s="9">
        <f>_xlfn.IFNA(VLOOKUP(Table5[[#This Row],[Section]],SubSill_Tier,2,FALSE),0)</f>
        <v>0</v>
      </c>
      <c r="L6918" s="9" t="str">
        <f t="shared" si="117"/>
        <v/>
      </c>
      <c r="M6918" s="205" t="str" cm="1">
        <f t="array" ref="M6918">_xlfn.IFS(NOT(ISERROR(VLOOKUP(Table5[[#This Row],[Section]],TB_notTB,1,FALSE))),"No",LEFT(Table5[[#This Row],[Section]],3)="ETB","PLS",LEFT(Table5[[#This Row],[Section]],1)="7","PDB",NOT(ISBLANK(Table5[[#This Row],[Section]])),"No")</f>
        <v>No</v>
      </c>
    </row>
    <row r="6919" spans="1:13" x14ac:dyDescent="0.25">
      <c r="A6919" s="126" t="s">
        <v>3240</v>
      </c>
      <c r="B6919" s="126" t="s">
        <v>17222</v>
      </c>
      <c r="C6919" s="126" t="s">
        <v>98</v>
      </c>
      <c r="D6919" s="127">
        <v>0.48599999999999999</v>
      </c>
      <c r="E6919" s="128">
        <v>237</v>
      </c>
      <c r="F6919" s="128">
        <v>100</v>
      </c>
      <c r="G6919" s="126" t="s">
        <v>13736</v>
      </c>
      <c r="H6919" s="126" t="s">
        <v>20148</v>
      </c>
      <c r="I6919" s="126" t="s">
        <v>21073</v>
      </c>
      <c r="J6919" s="126" t="s">
        <v>26232</v>
      </c>
      <c r="K6919" s="9">
        <f>_xlfn.IFNA(VLOOKUP(Table5[[#This Row],[Section]],SubSill_Tier,2,FALSE),0)</f>
        <v>0</v>
      </c>
      <c r="L6919" s="9" t="str">
        <f t="shared" si="117"/>
        <v/>
      </c>
      <c r="M6919" s="205" t="str" cm="1">
        <f t="array" ref="M6919">_xlfn.IFS(NOT(ISERROR(VLOOKUP(Table5[[#This Row],[Section]],TB_notTB,1,FALSE))),"No",LEFT(Table5[[#This Row],[Section]],3)="ETB","PLS",LEFT(Table5[[#This Row],[Section]],1)="7","PDB",NOT(ISBLANK(Table5[[#This Row],[Section]])),"No")</f>
        <v>No</v>
      </c>
    </row>
    <row r="6920" spans="1:13" x14ac:dyDescent="0.25">
      <c r="A6920" s="126" t="s">
        <v>8907</v>
      </c>
      <c r="B6920" s="126" t="s">
        <v>17222</v>
      </c>
      <c r="C6920" s="126" t="s">
        <v>98</v>
      </c>
      <c r="D6920" s="127">
        <v>0.38900000000000001</v>
      </c>
      <c r="E6920" s="128">
        <v>142</v>
      </c>
      <c r="F6920" s="128">
        <v>142</v>
      </c>
      <c r="G6920" s="126" t="s">
        <v>13721</v>
      </c>
      <c r="H6920" s="126" t="s">
        <v>20121</v>
      </c>
      <c r="I6920" s="126" t="s">
        <v>20122</v>
      </c>
      <c r="J6920" s="126" t="s">
        <v>26234</v>
      </c>
      <c r="K6920" s="9">
        <f>_xlfn.IFNA(VLOOKUP(Table5[[#This Row],[Section]],SubSill_Tier,2,FALSE),0)</f>
        <v>0</v>
      </c>
      <c r="L6920" s="9" t="str">
        <f t="shared" si="117"/>
        <v/>
      </c>
      <c r="M6920" s="205" t="str" cm="1">
        <f t="array" ref="M6920">_xlfn.IFS(NOT(ISERROR(VLOOKUP(Table5[[#This Row],[Section]],TB_notTB,1,FALSE))),"No",LEFT(Table5[[#This Row],[Section]],3)="ETB","PLS",LEFT(Table5[[#This Row],[Section]],1)="7","PDB",NOT(ISBLANK(Table5[[#This Row],[Section]])),"No")</f>
        <v>No</v>
      </c>
    </row>
    <row r="6921" spans="1:13" x14ac:dyDescent="0.25">
      <c r="A6921" s="126" t="s">
        <v>8908</v>
      </c>
      <c r="B6921" s="126" t="s">
        <v>27815</v>
      </c>
      <c r="C6921" s="126" t="s">
        <v>75</v>
      </c>
      <c r="D6921" s="127">
        <v>14.083</v>
      </c>
      <c r="E6921" s="128">
        <v>891</v>
      </c>
      <c r="F6921" s="128">
        <v>891</v>
      </c>
      <c r="G6921" s="126" t="s">
        <v>13720</v>
      </c>
      <c r="H6921" s="126" t="s">
        <v>20130</v>
      </c>
      <c r="I6921" s="126" t="s">
        <v>20131</v>
      </c>
      <c r="J6921" s="126" t="s">
        <v>26248</v>
      </c>
      <c r="K6921" s="9">
        <f>_xlfn.IFNA(VLOOKUP(Table5[[#This Row],[Section]],SubSill_Tier,2,FALSE),0)</f>
        <v>0</v>
      </c>
      <c r="L6921" s="9" t="str">
        <f t="shared" si="117"/>
        <v/>
      </c>
      <c r="M6921" s="205" t="str" cm="1">
        <f t="array" ref="M6921">_xlfn.IFS(NOT(ISERROR(VLOOKUP(Table5[[#This Row],[Section]],TB_notTB,1,FALSE))),"No",LEFT(Table5[[#This Row],[Section]],3)="ETB","PLS",LEFT(Table5[[#This Row],[Section]],1)="7","PDB",NOT(ISBLANK(Table5[[#This Row],[Section]])),"No")</f>
        <v>No</v>
      </c>
    </row>
    <row r="6922" spans="1:13" x14ac:dyDescent="0.25">
      <c r="A6922" s="126" t="s">
        <v>3241</v>
      </c>
      <c r="B6922" s="126" t="s">
        <v>17222</v>
      </c>
      <c r="C6922" s="126" t="s">
        <v>98</v>
      </c>
      <c r="D6922" s="127">
        <v>0.623</v>
      </c>
      <c r="E6922" s="128">
        <v>293</v>
      </c>
      <c r="F6922" s="128">
        <v>194</v>
      </c>
      <c r="G6922" s="126" t="s">
        <v>13730</v>
      </c>
      <c r="H6922" s="126" t="s">
        <v>20139</v>
      </c>
      <c r="I6922" s="126" t="s">
        <v>20140</v>
      </c>
      <c r="J6922" s="126" t="s">
        <v>26243</v>
      </c>
      <c r="K6922" s="9">
        <f>_xlfn.IFNA(VLOOKUP(Table5[[#This Row],[Section]],SubSill_Tier,2,FALSE),0)</f>
        <v>0</v>
      </c>
      <c r="L6922" s="9" t="str">
        <f t="shared" si="117"/>
        <v/>
      </c>
      <c r="M6922" s="205" t="str" cm="1">
        <f t="array" ref="M6922">_xlfn.IFS(NOT(ISERROR(VLOOKUP(Table5[[#This Row],[Section]],TB_notTB,1,FALSE))),"No",LEFT(Table5[[#This Row],[Section]],3)="ETB","PLS",LEFT(Table5[[#This Row],[Section]],1)="7","PDB",NOT(ISBLANK(Table5[[#This Row],[Section]])),"No")</f>
        <v>No</v>
      </c>
    </row>
    <row r="6923" spans="1:13" x14ac:dyDescent="0.25">
      <c r="A6923" s="126" t="s">
        <v>3242</v>
      </c>
      <c r="B6923" s="126" t="s">
        <v>17222</v>
      </c>
      <c r="C6923" s="126" t="s">
        <v>98</v>
      </c>
      <c r="D6923" s="127">
        <v>0.90300000000000002</v>
      </c>
      <c r="E6923" s="128">
        <v>461</v>
      </c>
      <c r="F6923" s="128">
        <v>208</v>
      </c>
      <c r="G6923" s="126" t="s">
        <v>13730</v>
      </c>
      <c r="H6923" s="126" t="s">
        <v>20139</v>
      </c>
      <c r="I6923" s="126" t="s">
        <v>20140</v>
      </c>
      <c r="J6923" s="126" t="s">
        <v>26243</v>
      </c>
      <c r="K6923" s="9">
        <f>_xlfn.IFNA(VLOOKUP(Table5[[#This Row],[Section]],SubSill_Tier,2,FALSE),0)</f>
        <v>0</v>
      </c>
      <c r="L6923" s="9" t="str">
        <f t="shared" si="117"/>
        <v/>
      </c>
      <c r="M6923" s="205" t="str" cm="1">
        <f t="array" ref="M6923">_xlfn.IFS(NOT(ISERROR(VLOOKUP(Table5[[#This Row],[Section]],TB_notTB,1,FALSE))),"No",LEFT(Table5[[#This Row],[Section]],3)="ETB","PLS",LEFT(Table5[[#This Row],[Section]],1)="7","PDB",NOT(ISBLANK(Table5[[#This Row],[Section]])),"No")</f>
        <v>No</v>
      </c>
    </row>
    <row r="6924" spans="1:13" x14ac:dyDescent="0.25">
      <c r="A6924" s="126" t="s">
        <v>3243</v>
      </c>
      <c r="B6924" s="126" t="s">
        <v>17222</v>
      </c>
      <c r="C6924" s="126" t="s">
        <v>98</v>
      </c>
      <c r="D6924" s="127">
        <v>0.91700000000000004</v>
      </c>
      <c r="E6924" s="128">
        <v>467</v>
      </c>
      <c r="F6924" s="128">
        <v>240</v>
      </c>
      <c r="G6924" s="126" t="s">
        <v>13730</v>
      </c>
      <c r="H6924" s="126" t="s">
        <v>20139</v>
      </c>
      <c r="I6924" s="126" t="s">
        <v>20140</v>
      </c>
      <c r="J6924" s="126" t="s">
        <v>26243</v>
      </c>
      <c r="K6924" s="9">
        <f>_xlfn.IFNA(VLOOKUP(Table5[[#This Row],[Section]],SubSill_Tier,2,FALSE),0)</f>
        <v>0</v>
      </c>
      <c r="L6924" s="9" t="str">
        <f t="shared" si="117"/>
        <v/>
      </c>
      <c r="M6924" s="205" t="str" cm="1">
        <f t="array" ref="M6924">_xlfn.IFS(NOT(ISERROR(VLOOKUP(Table5[[#This Row],[Section]],TB_notTB,1,FALSE))),"No",LEFT(Table5[[#This Row],[Section]],3)="ETB","PLS",LEFT(Table5[[#This Row],[Section]],1)="7","PDB",NOT(ISBLANK(Table5[[#This Row],[Section]])),"No")</f>
        <v>No</v>
      </c>
    </row>
    <row r="6925" spans="1:13" x14ac:dyDescent="0.25">
      <c r="A6925" s="126" t="s">
        <v>3244</v>
      </c>
      <c r="B6925" s="126" t="s">
        <v>17222</v>
      </c>
      <c r="C6925" s="126" t="s">
        <v>98</v>
      </c>
      <c r="D6925" s="127">
        <v>0.376</v>
      </c>
      <c r="E6925" s="128">
        <v>179</v>
      </c>
      <c r="F6925" s="128">
        <v>100</v>
      </c>
      <c r="G6925" s="126" t="s">
        <v>13730</v>
      </c>
      <c r="H6925" s="126" t="s">
        <v>20139</v>
      </c>
      <c r="I6925" s="126" t="s">
        <v>20140</v>
      </c>
      <c r="J6925" s="126" t="s">
        <v>26243</v>
      </c>
      <c r="K6925" s="9">
        <f>_xlfn.IFNA(VLOOKUP(Table5[[#This Row],[Section]],SubSill_Tier,2,FALSE),0)</f>
        <v>0</v>
      </c>
      <c r="L6925" s="9" t="str">
        <f t="shared" si="117"/>
        <v/>
      </c>
      <c r="M6925" s="205" t="str" cm="1">
        <f t="array" ref="M6925">_xlfn.IFS(NOT(ISERROR(VLOOKUP(Table5[[#This Row],[Section]],TB_notTB,1,FALSE))),"No",LEFT(Table5[[#This Row],[Section]],3)="ETB","PLS",LEFT(Table5[[#This Row],[Section]],1)="7","PDB",NOT(ISBLANK(Table5[[#This Row],[Section]])),"No")</f>
        <v>No</v>
      </c>
    </row>
    <row r="6926" spans="1:13" x14ac:dyDescent="0.25">
      <c r="A6926" s="126" t="s">
        <v>3245</v>
      </c>
      <c r="B6926" s="126" t="s">
        <v>17222</v>
      </c>
      <c r="C6926" s="126" t="s">
        <v>98</v>
      </c>
      <c r="D6926" s="127">
        <v>0.52100000000000002</v>
      </c>
      <c r="E6926" s="128">
        <v>233</v>
      </c>
      <c r="F6926" s="128">
        <v>111</v>
      </c>
      <c r="G6926" s="126" t="s">
        <v>13730</v>
      </c>
      <c r="H6926" s="126" t="s">
        <v>20139</v>
      </c>
      <c r="I6926" s="126" t="s">
        <v>20140</v>
      </c>
      <c r="J6926" s="126" t="s">
        <v>26243</v>
      </c>
      <c r="K6926" s="9">
        <f>_xlfn.IFNA(VLOOKUP(Table5[[#This Row],[Section]],SubSill_Tier,2,FALSE),0)</f>
        <v>0</v>
      </c>
      <c r="L6926" s="9" t="str">
        <f t="shared" si="117"/>
        <v/>
      </c>
      <c r="M6926" s="205" t="str" cm="1">
        <f t="array" ref="M6926">_xlfn.IFS(NOT(ISERROR(VLOOKUP(Table5[[#This Row],[Section]],TB_notTB,1,FALSE))),"No",LEFT(Table5[[#This Row],[Section]],3)="ETB","PLS",LEFT(Table5[[#This Row],[Section]],1)="7","PDB",NOT(ISBLANK(Table5[[#This Row],[Section]])),"No")</f>
        <v>No</v>
      </c>
    </row>
    <row r="6927" spans="1:13" x14ac:dyDescent="0.25">
      <c r="A6927" s="126" t="s">
        <v>8909</v>
      </c>
      <c r="B6927" s="126" t="s">
        <v>8806</v>
      </c>
      <c r="C6927" s="126" t="s">
        <v>75</v>
      </c>
      <c r="D6927" s="127">
        <v>0.40200000000000002</v>
      </c>
      <c r="E6927" s="128">
        <v>190</v>
      </c>
      <c r="F6927" s="128">
        <v>190</v>
      </c>
      <c r="G6927" s="126" t="s">
        <v>13719</v>
      </c>
      <c r="H6927" s="126" t="s">
        <v>20128</v>
      </c>
      <c r="I6927" s="126" t="s">
        <v>20129</v>
      </c>
      <c r="J6927" s="126" t="s">
        <v>26235</v>
      </c>
      <c r="K6927" s="9">
        <f>_xlfn.IFNA(VLOOKUP(Table5[[#This Row],[Section]],SubSill_Tier,2,FALSE),0)</f>
        <v>0</v>
      </c>
      <c r="L6927" s="9" t="str">
        <f t="shared" si="117"/>
        <v/>
      </c>
      <c r="M6927" s="205" t="str" cm="1">
        <f t="array" ref="M6927">_xlfn.IFS(NOT(ISERROR(VLOOKUP(Table5[[#This Row],[Section]],TB_notTB,1,FALSE))),"No",LEFT(Table5[[#This Row],[Section]],3)="ETB","PLS",LEFT(Table5[[#This Row],[Section]],1)="7","PDB",NOT(ISBLANK(Table5[[#This Row],[Section]])),"No")</f>
        <v>No</v>
      </c>
    </row>
    <row r="6928" spans="1:13" x14ac:dyDescent="0.25">
      <c r="A6928" s="126" t="s">
        <v>8910</v>
      </c>
      <c r="B6928" s="126" t="s">
        <v>17222</v>
      </c>
      <c r="C6928" s="126" t="s">
        <v>98</v>
      </c>
      <c r="D6928" s="127">
        <v>0.56999999999999995</v>
      </c>
      <c r="E6928" s="128">
        <v>170</v>
      </c>
      <c r="F6928" s="128">
        <v>170</v>
      </c>
      <c r="G6928" s="126" t="s">
        <v>13724</v>
      </c>
      <c r="H6928" s="126" t="s">
        <v>20186</v>
      </c>
      <c r="I6928" s="126" t="s">
        <v>22099</v>
      </c>
      <c r="J6928" s="126" t="s">
        <v>26234</v>
      </c>
      <c r="K6928" s="9">
        <f>_xlfn.IFNA(VLOOKUP(Table5[[#This Row],[Section]],SubSill_Tier,2,FALSE),0)</f>
        <v>0</v>
      </c>
      <c r="L6928" s="9" t="str">
        <f t="shared" si="117"/>
        <v/>
      </c>
      <c r="M6928" s="205" t="str" cm="1">
        <f t="array" ref="M6928">_xlfn.IFS(NOT(ISERROR(VLOOKUP(Table5[[#This Row],[Section]],TB_notTB,1,FALSE))),"No",LEFT(Table5[[#This Row],[Section]],3)="ETB","PLS",LEFT(Table5[[#This Row],[Section]],1)="7","PDB",NOT(ISBLANK(Table5[[#This Row],[Section]])),"No")</f>
        <v>No</v>
      </c>
    </row>
    <row r="6929" spans="1:13" x14ac:dyDescent="0.25">
      <c r="A6929" s="126" t="s">
        <v>3246</v>
      </c>
      <c r="B6929" s="126" t="s">
        <v>17222</v>
      </c>
      <c r="C6929" s="126" t="s">
        <v>98</v>
      </c>
      <c r="D6929" s="127">
        <v>0.98799999999999999</v>
      </c>
      <c r="E6929" s="128">
        <v>443</v>
      </c>
      <c r="F6929" s="128">
        <v>116</v>
      </c>
      <c r="G6929" s="126" t="s">
        <v>13736</v>
      </c>
      <c r="H6929" s="126" t="s">
        <v>20148</v>
      </c>
      <c r="I6929" s="126" t="s">
        <v>21073</v>
      </c>
      <c r="J6929" s="126" t="s">
        <v>26232</v>
      </c>
      <c r="K6929" s="9">
        <f>_xlfn.IFNA(VLOOKUP(Table5[[#This Row],[Section]],SubSill_Tier,2,FALSE),0)</f>
        <v>0</v>
      </c>
      <c r="L6929" s="9" t="str">
        <f t="shared" si="117"/>
        <v/>
      </c>
      <c r="M6929" s="205" t="str" cm="1">
        <f t="array" ref="M6929">_xlfn.IFS(NOT(ISERROR(VLOOKUP(Table5[[#This Row],[Section]],TB_notTB,1,FALSE))),"No",LEFT(Table5[[#This Row],[Section]],3)="ETB","PLS",LEFT(Table5[[#This Row],[Section]],1)="7","PDB",NOT(ISBLANK(Table5[[#This Row],[Section]])),"No")</f>
        <v>No</v>
      </c>
    </row>
    <row r="6930" spans="1:13" x14ac:dyDescent="0.25">
      <c r="A6930" s="126" t="s">
        <v>8911</v>
      </c>
      <c r="B6930" s="126" t="s">
        <v>17222</v>
      </c>
      <c r="C6930" s="126" t="s">
        <v>98</v>
      </c>
      <c r="D6930" s="127">
        <v>0.21299999999999999</v>
      </c>
      <c r="E6930" s="128">
        <v>101</v>
      </c>
      <c r="F6930" s="128">
        <v>101</v>
      </c>
      <c r="G6930" s="126" t="s">
        <v>13721</v>
      </c>
      <c r="H6930" s="126" t="s">
        <v>20121</v>
      </c>
      <c r="I6930" s="126" t="s">
        <v>20122</v>
      </c>
      <c r="J6930" s="126" t="s">
        <v>26234</v>
      </c>
      <c r="K6930" s="9">
        <f>_xlfn.IFNA(VLOOKUP(Table5[[#This Row],[Section]],SubSill_Tier,2,FALSE),0)</f>
        <v>0</v>
      </c>
      <c r="L6930" s="9" t="str">
        <f t="shared" si="117"/>
        <v/>
      </c>
      <c r="M6930" s="205" t="str" cm="1">
        <f t="array" ref="M6930">_xlfn.IFS(NOT(ISERROR(VLOOKUP(Table5[[#This Row],[Section]],TB_notTB,1,FALSE))),"No",LEFT(Table5[[#This Row],[Section]],3)="ETB","PLS",LEFT(Table5[[#This Row],[Section]],1)="7","PDB",NOT(ISBLANK(Table5[[#This Row],[Section]])),"No")</f>
        <v>No</v>
      </c>
    </row>
    <row r="6931" spans="1:13" x14ac:dyDescent="0.25">
      <c r="A6931" s="126" t="s">
        <v>3247</v>
      </c>
      <c r="B6931" s="126" t="s">
        <v>17222</v>
      </c>
      <c r="C6931" s="126" t="s">
        <v>98</v>
      </c>
      <c r="D6931" s="127">
        <v>1.58</v>
      </c>
      <c r="E6931" s="128">
        <v>534</v>
      </c>
      <c r="F6931" s="128">
        <v>115</v>
      </c>
      <c r="G6931" s="126" t="s">
        <v>13711</v>
      </c>
      <c r="H6931" s="126" t="s">
        <v>20119</v>
      </c>
      <c r="I6931" s="126" t="s">
        <v>21054</v>
      </c>
      <c r="J6931" s="126" t="s">
        <v>26232</v>
      </c>
      <c r="K6931" s="9">
        <f>_xlfn.IFNA(VLOOKUP(Table5[[#This Row],[Section]],SubSill_Tier,2,FALSE),0)</f>
        <v>0</v>
      </c>
      <c r="L6931" s="9" t="str">
        <f t="shared" si="117"/>
        <v/>
      </c>
      <c r="M6931" s="205" t="str" cm="1">
        <f t="array" ref="M6931">_xlfn.IFS(NOT(ISERROR(VLOOKUP(Table5[[#This Row],[Section]],TB_notTB,1,FALSE))),"No",LEFT(Table5[[#This Row],[Section]],3)="ETB","PLS",LEFT(Table5[[#This Row],[Section]],1)="7","PDB",NOT(ISBLANK(Table5[[#This Row],[Section]])),"No")</f>
        <v>No</v>
      </c>
    </row>
    <row r="6932" spans="1:13" x14ac:dyDescent="0.25">
      <c r="A6932" s="126" t="s">
        <v>3248</v>
      </c>
      <c r="B6932" s="126" t="s">
        <v>17222</v>
      </c>
      <c r="C6932" s="126" t="s">
        <v>98</v>
      </c>
      <c r="D6932" s="127">
        <v>1.296</v>
      </c>
      <c r="E6932" s="128">
        <v>478</v>
      </c>
      <c r="F6932" s="128">
        <v>197</v>
      </c>
      <c r="G6932" s="126" t="s">
        <v>13711</v>
      </c>
      <c r="H6932" s="126" t="s">
        <v>20119</v>
      </c>
      <c r="I6932" s="126" t="s">
        <v>21054</v>
      </c>
      <c r="J6932" s="126" t="s">
        <v>26232</v>
      </c>
      <c r="K6932" s="9">
        <f>_xlfn.IFNA(VLOOKUP(Table5[[#This Row],[Section]],SubSill_Tier,2,FALSE),0)</f>
        <v>0</v>
      </c>
      <c r="L6932" s="9" t="str">
        <f t="shared" si="117"/>
        <v/>
      </c>
      <c r="M6932" s="205" t="str" cm="1">
        <f t="array" ref="M6932">_xlfn.IFS(NOT(ISERROR(VLOOKUP(Table5[[#This Row],[Section]],TB_notTB,1,FALSE))),"No",LEFT(Table5[[#This Row],[Section]],3)="ETB","PLS",LEFT(Table5[[#This Row],[Section]],1)="7","PDB",NOT(ISBLANK(Table5[[#This Row],[Section]])),"No")</f>
        <v>No</v>
      </c>
    </row>
    <row r="6933" spans="1:13" x14ac:dyDescent="0.25">
      <c r="A6933" s="126" t="s">
        <v>3249</v>
      </c>
      <c r="B6933" s="126" t="s">
        <v>3250</v>
      </c>
      <c r="C6933" s="126" t="s">
        <v>75</v>
      </c>
      <c r="D6933" s="127">
        <v>1.889</v>
      </c>
      <c r="E6933" s="128">
        <v>329</v>
      </c>
      <c r="F6933" s="128">
        <v>257</v>
      </c>
      <c r="G6933" s="126" t="s">
        <v>13778</v>
      </c>
      <c r="H6933" s="126" t="s">
        <v>20245</v>
      </c>
      <c r="I6933" s="126" t="s">
        <v>21158</v>
      </c>
      <c r="J6933" s="126" t="s">
        <v>26247</v>
      </c>
      <c r="K6933" s="9">
        <f>_xlfn.IFNA(VLOOKUP(Table5[[#This Row],[Section]],SubSill_Tier,2,FALSE),0)</f>
        <v>0</v>
      </c>
      <c r="L6933" s="9" t="str">
        <f t="shared" si="117"/>
        <v/>
      </c>
      <c r="M6933" s="205" t="str" cm="1">
        <f t="array" ref="M6933">_xlfn.IFS(NOT(ISERROR(VLOOKUP(Table5[[#This Row],[Section]],TB_notTB,1,FALSE))),"No",LEFT(Table5[[#This Row],[Section]],3)="ETB","PLS",LEFT(Table5[[#This Row],[Section]],1)="7","PDB",NOT(ISBLANK(Table5[[#This Row],[Section]])),"No")</f>
        <v>No</v>
      </c>
    </row>
    <row r="6934" spans="1:13" x14ac:dyDescent="0.25">
      <c r="A6934" s="126" t="s">
        <v>3251</v>
      </c>
      <c r="B6934" s="126" t="s">
        <v>3252</v>
      </c>
      <c r="C6934" s="126" t="s">
        <v>75</v>
      </c>
      <c r="D6934" s="127">
        <v>0.21099999999999999</v>
      </c>
      <c r="E6934" s="128">
        <v>144</v>
      </c>
      <c r="F6934" s="128">
        <v>100</v>
      </c>
      <c r="G6934" s="126" t="s">
        <v>13726</v>
      </c>
      <c r="H6934" s="126" t="s">
        <v>20136</v>
      </c>
      <c r="I6934" s="126" t="s">
        <v>21065</v>
      </c>
      <c r="J6934" s="126" t="s">
        <v>26241</v>
      </c>
      <c r="K6934" s="9">
        <f>_xlfn.IFNA(VLOOKUP(Table5[[#This Row],[Section]],SubSill_Tier,2,FALSE),0)</f>
        <v>0</v>
      </c>
      <c r="L6934" s="9" t="str">
        <f t="shared" si="117"/>
        <v/>
      </c>
      <c r="M6934" s="205" t="str" cm="1">
        <f t="array" ref="M6934">_xlfn.IFS(NOT(ISERROR(VLOOKUP(Table5[[#This Row],[Section]],TB_notTB,1,FALSE))),"No",LEFT(Table5[[#This Row],[Section]],3)="ETB","PLS",LEFT(Table5[[#This Row],[Section]],1)="7","PDB",NOT(ISBLANK(Table5[[#This Row],[Section]])),"No")</f>
        <v>No</v>
      </c>
    </row>
    <row r="6935" spans="1:13" x14ac:dyDescent="0.25">
      <c r="A6935" s="126" t="s">
        <v>12028</v>
      </c>
      <c r="B6935" s="126" t="s">
        <v>12029</v>
      </c>
      <c r="C6935" s="126" t="s">
        <v>98</v>
      </c>
      <c r="D6935" s="127">
        <v>0.32400000000000001</v>
      </c>
      <c r="E6935" s="128">
        <v>134</v>
      </c>
      <c r="F6935" s="128">
        <v>100</v>
      </c>
      <c r="G6935" s="126" t="s">
        <v>13739</v>
      </c>
      <c r="H6935" s="126" t="s">
        <v>20143</v>
      </c>
      <c r="I6935" s="126" t="s">
        <v>20144</v>
      </c>
      <c r="J6935" s="126" t="s">
        <v>26246</v>
      </c>
      <c r="K6935" s="9">
        <f>_xlfn.IFNA(VLOOKUP(Table5[[#This Row],[Section]],SubSill_Tier,2,FALSE),0)</f>
        <v>0</v>
      </c>
      <c r="L6935" s="9" t="str">
        <f t="shared" si="117"/>
        <v/>
      </c>
      <c r="M6935" s="205" t="str" cm="1">
        <f t="array" ref="M6935">_xlfn.IFS(NOT(ISERROR(VLOOKUP(Table5[[#This Row],[Section]],TB_notTB,1,FALSE))),"No",LEFT(Table5[[#This Row],[Section]],3)="ETB","PLS",LEFT(Table5[[#This Row],[Section]],1)="7","PDB",NOT(ISBLANK(Table5[[#This Row],[Section]])),"No")</f>
        <v>No</v>
      </c>
    </row>
    <row r="6936" spans="1:13" x14ac:dyDescent="0.25">
      <c r="A6936" s="126" t="s">
        <v>8912</v>
      </c>
      <c r="B6936" s="126" t="s">
        <v>28186</v>
      </c>
      <c r="C6936" s="126" t="s">
        <v>75</v>
      </c>
      <c r="D6936" s="127">
        <v>14.901</v>
      </c>
      <c r="E6936" s="128">
        <v>939</v>
      </c>
      <c r="F6936" s="128">
        <v>939</v>
      </c>
      <c r="G6936" s="126" t="s">
        <v>13722</v>
      </c>
      <c r="H6936" s="126" t="s">
        <v>21061</v>
      </c>
      <c r="I6936" s="126" t="s">
        <v>21062</v>
      </c>
      <c r="J6936" s="126" t="s">
        <v>26248</v>
      </c>
      <c r="K6936" s="9">
        <f>_xlfn.IFNA(VLOOKUP(Table5[[#This Row],[Section]],SubSill_Tier,2,FALSE),0)</f>
        <v>0</v>
      </c>
      <c r="L6936" s="9" t="str">
        <f t="shared" si="117"/>
        <v/>
      </c>
      <c r="M6936" s="205" t="str" cm="1">
        <f t="array" ref="M6936">_xlfn.IFS(NOT(ISERROR(VLOOKUP(Table5[[#This Row],[Section]],TB_notTB,1,FALSE))),"No",LEFT(Table5[[#This Row],[Section]],3)="ETB","PLS",LEFT(Table5[[#This Row],[Section]],1)="7","PDB",NOT(ISBLANK(Table5[[#This Row],[Section]])),"No")</f>
        <v>No</v>
      </c>
    </row>
    <row r="6937" spans="1:13" x14ac:dyDescent="0.25">
      <c r="A6937" s="126" t="s">
        <v>8913</v>
      </c>
      <c r="B6937" s="126" t="s">
        <v>28187</v>
      </c>
      <c r="C6937" s="126" t="s">
        <v>75</v>
      </c>
      <c r="D6937" s="127">
        <v>3.3450000000000002</v>
      </c>
      <c r="E6937" s="128">
        <v>397</v>
      </c>
      <c r="F6937" s="128">
        <v>397</v>
      </c>
      <c r="G6937" s="126" t="s">
        <v>13717</v>
      </c>
      <c r="H6937" s="126" t="s">
        <v>20125</v>
      </c>
      <c r="I6937" s="126" t="s">
        <v>20126</v>
      </c>
      <c r="J6937" s="126" t="s">
        <v>26240</v>
      </c>
      <c r="K6937" s="9">
        <f>_xlfn.IFNA(VLOOKUP(Table5[[#This Row],[Section]],SubSill_Tier,2,FALSE),0)</f>
        <v>0</v>
      </c>
      <c r="L6937" s="9" t="str">
        <f t="shared" si="117"/>
        <v/>
      </c>
      <c r="M6937" s="205" t="str" cm="1">
        <f t="array" ref="M6937">_xlfn.IFS(NOT(ISERROR(VLOOKUP(Table5[[#This Row],[Section]],TB_notTB,1,FALSE))),"No",LEFT(Table5[[#This Row],[Section]],3)="ETB","PLS",LEFT(Table5[[#This Row],[Section]],1)="7","PDB",NOT(ISBLANK(Table5[[#This Row],[Section]])),"No")</f>
        <v>No</v>
      </c>
    </row>
    <row r="6938" spans="1:13" x14ac:dyDescent="0.25">
      <c r="A6938" s="126" t="s">
        <v>8914</v>
      </c>
      <c r="B6938" s="126" t="s">
        <v>17222</v>
      </c>
      <c r="C6938" s="126" t="s">
        <v>75</v>
      </c>
      <c r="D6938" s="127">
        <v>4.3630000000000004</v>
      </c>
      <c r="E6938" s="128">
        <v>417</v>
      </c>
      <c r="F6938" s="128">
        <v>417</v>
      </c>
      <c r="G6938" s="126" t="s">
        <v>13740</v>
      </c>
      <c r="H6938" s="126" t="s">
        <v>20124</v>
      </c>
      <c r="I6938" s="126" t="s">
        <v>21059</v>
      </c>
      <c r="J6938" s="126" t="s">
        <v>26238</v>
      </c>
      <c r="K6938" s="9">
        <f>_xlfn.IFNA(VLOOKUP(Table5[[#This Row],[Section]],SubSill_Tier,2,FALSE),0)</f>
        <v>0</v>
      </c>
      <c r="L6938" s="9" t="str">
        <f t="shared" si="117"/>
        <v/>
      </c>
      <c r="M6938" s="205" t="str" cm="1">
        <f t="array" ref="M6938">_xlfn.IFS(NOT(ISERROR(VLOOKUP(Table5[[#This Row],[Section]],TB_notTB,1,FALSE))),"No",LEFT(Table5[[#This Row],[Section]],3)="ETB","PLS",LEFT(Table5[[#This Row],[Section]],1)="7","PDB",NOT(ISBLANK(Table5[[#This Row],[Section]])),"No")</f>
        <v>No</v>
      </c>
    </row>
    <row r="6939" spans="1:13" x14ac:dyDescent="0.25">
      <c r="A6939" s="126" t="s">
        <v>8915</v>
      </c>
      <c r="B6939" s="126" t="s">
        <v>12737</v>
      </c>
      <c r="C6939" s="126" t="s">
        <v>75</v>
      </c>
      <c r="D6939" s="127">
        <v>1.7629999999999999</v>
      </c>
      <c r="E6939" s="128">
        <v>603</v>
      </c>
      <c r="F6939" s="128">
        <v>603</v>
      </c>
      <c r="G6939" s="126" t="s">
        <v>13724</v>
      </c>
      <c r="H6939" s="126" t="s">
        <v>21063</v>
      </c>
      <c r="I6939" s="126" t="s">
        <v>21064</v>
      </c>
      <c r="J6939" s="126" t="s">
        <v>26233</v>
      </c>
      <c r="K6939" s="9">
        <f>_xlfn.IFNA(VLOOKUP(Table5[[#This Row],[Section]],SubSill_Tier,2,FALSE),0)</f>
        <v>0</v>
      </c>
      <c r="L6939" s="9" t="str">
        <f t="shared" si="117"/>
        <v>Wall</v>
      </c>
      <c r="M6939" s="205" t="str" cm="1">
        <f t="array" ref="M6939">_xlfn.IFS(NOT(ISERROR(VLOOKUP(Table5[[#This Row],[Section]],TB_notTB,1,FALSE))),"No",LEFT(Table5[[#This Row],[Section]],3)="ETB","PLS",LEFT(Table5[[#This Row],[Section]],1)="7","PDB",NOT(ISBLANK(Table5[[#This Row],[Section]])),"No")</f>
        <v>No</v>
      </c>
    </row>
    <row r="6940" spans="1:13" x14ac:dyDescent="0.25">
      <c r="A6940" s="126" t="s">
        <v>8916</v>
      </c>
      <c r="B6940" s="126" t="s">
        <v>3598</v>
      </c>
      <c r="C6940" s="126" t="s">
        <v>98</v>
      </c>
      <c r="D6940" s="127">
        <v>2.0950000000000002</v>
      </c>
      <c r="E6940" s="128">
        <v>458</v>
      </c>
      <c r="F6940" s="128">
        <v>458</v>
      </c>
      <c r="G6940" s="126" t="s">
        <v>13724</v>
      </c>
      <c r="H6940" s="126" t="s">
        <v>20186</v>
      </c>
      <c r="I6940" s="126" t="s">
        <v>22099</v>
      </c>
      <c r="J6940" s="126" t="s">
        <v>26234</v>
      </c>
      <c r="K6940" s="9">
        <f>_xlfn.IFNA(VLOOKUP(Table5[[#This Row],[Section]],SubSill_Tier,2,FALSE),0)</f>
        <v>0</v>
      </c>
      <c r="L6940" s="9" t="str">
        <f t="shared" si="117"/>
        <v/>
      </c>
      <c r="M6940" s="205" t="str" cm="1">
        <f t="array" ref="M6940">_xlfn.IFS(NOT(ISERROR(VLOOKUP(Table5[[#This Row],[Section]],TB_notTB,1,FALSE))),"No",LEFT(Table5[[#This Row],[Section]],3)="ETB","PLS",LEFT(Table5[[#This Row],[Section]],1)="7","PDB",NOT(ISBLANK(Table5[[#This Row],[Section]])),"No")</f>
        <v>No</v>
      </c>
    </row>
    <row r="6941" spans="1:13" x14ac:dyDescent="0.25">
      <c r="A6941" s="126" t="s">
        <v>8917</v>
      </c>
      <c r="B6941" s="126" t="s">
        <v>17222</v>
      </c>
      <c r="C6941" s="126" t="s">
        <v>98</v>
      </c>
      <c r="D6941" s="127">
        <v>0.50800000000000001</v>
      </c>
      <c r="E6941" s="128">
        <v>238</v>
      </c>
      <c r="F6941" s="128">
        <v>238</v>
      </c>
      <c r="G6941" s="126" t="s">
        <v>13716</v>
      </c>
      <c r="H6941" s="126" t="s">
        <v>20121</v>
      </c>
      <c r="I6941" s="126" t="s">
        <v>20122</v>
      </c>
      <c r="J6941" s="126" t="s">
        <v>26234</v>
      </c>
      <c r="K6941" s="9">
        <f>_xlfn.IFNA(VLOOKUP(Table5[[#This Row],[Section]],SubSill_Tier,2,FALSE),0)</f>
        <v>0</v>
      </c>
      <c r="L6941" s="9" t="str">
        <f t="shared" si="117"/>
        <v/>
      </c>
      <c r="M6941" s="205" t="str" cm="1">
        <f t="array" ref="M6941">_xlfn.IFS(NOT(ISERROR(VLOOKUP(Table5[[#This Row],[Section]],TB_notTB,1,FALSE))),"No",LEFT(Table5[[#This Row],[Section]],3)="ETB","PLS",LEFT(Table5[[#This Row],[Section]],1)="7","PDB",NOT(ISBLANK(Table5[[#This Row],[Section]])),"No")</f>
        <v>No</v>
      </c>
    </row>
    <row r="6942" spans="1:13" x14ac:dyDescent="0.25">
      <c r="A6942" s="126" t="s">
        <v>8918</v>
      </c>
      <c r="B6942" s="126" t="s">
        <v>17222</v>
      </c>
      <c r="C6942" s="126" t="s">
        <v>98</v>
      </c>
      <c r="D6942" s="127">
        <v>1.617</v>
      </c>
      <c r="E6942" s="128">
        <v>323</v>
      </c>
      <c r="F6942" s="128">
        <v>323</v>
      </c>
      <c r="G6942" s="126" t="s">
        <v>13721</v>
      </c>
      <c r="H6942" s="126" t="s">
        <v>20121</v>
      </c>
      <c r="I6942" s="126" t="s">
        <v>20122</v>
      </c>
      <c r="J6942" s="126" t="s">
        <v>26234</v>
      </c>
      <c r="K6942" s="9">
        <f>_xlfn.IFNA(VLOOKUP(Table5[[#This Row],[Section]],SubSill_Tier,2,FALSE),0)</f>
        <v>0</v>
      </c>
      <c r="L6942" s="9" t="str">
        <f t="shared" si="117"/>
        <v/>
      </c>
      <c r="M6942" s="205" t="str" cm="1">
        <f t="array" ref="M6942">_xlfn.IFS(NOT(ISERROR(VLOOKUP(Table5[[#This Row],[Section]],TB_notTB,1,FALSE))),"No",LEFT(Table5[[#This Row],[Section]],3)="ETB","PLS",LEFT(Table5[[#This Row],[Section]],1)="7","PDB",NOT(ISBLANK(Table5[[#This Row],[Section]])),"No")</f>
        <v>No</v>
      </c>
    </row>
    <row r="6943" spans="1:13" x14ac:dyDescent="0.25">
      <c r="A6943" s="126" t="s">
        <v>8919</v>
      </c>
      <c r="B6943" s="126" t="s">
        <v>17222</v>
      </c>
      <c r="C6943" s="126" t="s">
        <v>98</v>
      </c>
      <c r="D6943" s="127">
        <v>1.647</v>
      </c>
      <c r="E6943" s="128">
        <v>321</v>
      </c>
      <c r="F6943" s="128">
        <v>321</v>
      </c>
      <c r="G6943" s="126" t="s">
        <v>13721</v>
      </c>
      <c r="H6943" s="126" t="s">
        <v>20121</v>
      </c>
      <c r="I6943" s="126" t="s">
        <v>20122</v>
      </c>
      <c r="J6943" s="126" t="s">
        <v>26234</v>
      </c>
      <c r="K6943" s="9">
        <f>_xlfn.IFNA(VLOOKUP(Table5[[#This Row],[Section]],SubSill_Tier,2,FALSE),0)</f>
        <v>0</v>
      </c>
      <c r="L6943" s="9" t="str">
        <f t="shared" si="117"/>
        <v/>
      </c>
      <c r="M6943" s="205" t="str" cm="1">
        <f t="array" ref="M6943">_xlfn.IFS(NOT(ISERROR(VLOOKUP(Table5[[#This Row],[Section]],TB_notTB,1,FALSE))),"No",LEFT(Table5[[#This Row],[Section]],3)="ETB","PLS",LEFT(Table5[[#This Row],[Section]],1)="7","PDB",NOT(ISBLANK(Table5[[#This Row],[Section]])),"No")</f>
        <v>No</v>
      </c>
    </row>
    <row r="6944" spans="1:13" x14ac:dyDescent="0.25">
      <c r="A6944" s="126" t="s">
        <v>8920</v>
      </c>
      <c r="B6944" s="126" t="s">
        <v>17222</v>
      </c>
      <c r="C6944" s="126" t="s">
        <v>75</v>
      </c>
      <c r="D6944" s="127">
        <v>0.60199999999999998</v>
      </c>
      <c r="E6944" s="128">
        <v>226</v>
      </c>
      <c r="F6944" s="128">
        <v>226</v>
      </c>
      <c r="G6944" s="126" t="s">
        <v>13721</v>
      </c>
      <c r="H6944" s="126" t="s">
        <v>20121</v>
      </c>
      <c r="I6944" s="126" t="s">
        <v>20122</v>
      </c>
      <c r="J6944" s="126" t="s">
        <v>26234</v>
      </c>
      <c r="K6944" s="9">
        <f>_xlfn.IFNA(VLOOKUP(Table5[[#This Row],[Section]],SubSill_Tier,2,FALSE),0)</f>
        <v>0</v>
      </c>
      <c r="L6944" s="9" t="str">
        <f t="shared" si="117"/>
        <v/>
      </c>
      <c r="M6944" s="205" t="str" cm="1">
        <f t="array" ref="M6944">_xlfn.IFS(NOT(ISERROR(VLOOKUP(Table5[[#This Row],[Section]],TB_notTB,1,FALSE))),"No",LEFT(Table5[[#This Row],[Section]],3)="ETB","PLS",LEFT(Table5[[#This Row],[Section]],1)="7","PDB",NOT(ISBLANK(Table5[[#This Row],[Section]])),"No")</f>
        <v>No</v>
      </c>
    </row>
    <row r="6945" spans="1:13" x14ac:dyDescent="0.25">
      <c r="A6945" s="126" t="s">
        <v>8921</v>
      </c>
      <c r="B6945" s="126" t="s">
        <v>17222</v>
      </c>
      <c r="C6945" s="126" t="s">
        <v>98</v>
      </c>
      <c r="D6945" s="127">
        <v>4.62</v>
      </c>
      <c r="E6945" s="128">
        <v>768</v>
      </c>
      <c r="F6945" s="128">
        <v>768</v>
      </c>
      <c r="G6945" s="126" t="s">
        <v>13721</v>
      </c>
      <c r="H6945" s="126" t="s">
        <v>20132</v>
      </c>
      <c r="I6945" s="126" t="s">
        <v>20133</v>
      </c>
      <c r="J6945" s="126" t="s">
        <v>26250</v>
      </c>
      <c r="K6945" s="9">
        <f>_xlfn.IFNA(VLOOKUP(Table5[[#This Row],[Section]],SubSill_Tier,2,FALSE),0)</f>
        <v>0</v>
      </c>
      <c r="L6945" s="9" t="str">
        <f t="shared" si="117"/>
        <v/>
      </c>
      <c r="M6945" s="205" t="str" cm="1">
        <f t="array" ref="M6945">_xlfn.IFS(NOT(ISERROR(VLOOKUP(Table5[[#This Row],[Section]],TB_notTB,1,FALSE))),"No",LEFT(Table5[[#This Row],[Section]],3)="ETB","PLS",LEFT(Table5[[#This Row],[Section]],1)="7","PDB",NOT(ISBLANK(Table5[[#This Row],[Section]])),"No")</f>
        <v>No</v>
      </c>
    </row>
    <row r="6946" spans="1:13" x14ac:dyDescent="0.25">
      <c r="A6946" s="126" t="s">
        <v>3253</v>
      </c>
      <c r="B6946" s="126" t="s">
        <v>17222</v>
      </c>
      <c r="C6946" s="126" t="s">
        <v>98</v>
      </c>
      <c r="D6946" s="127">
        <v>0.28100000000000003</v>
      </c>
      <c r="E6946" s="128">
        <v>177</v>
      </c>
      <c r="F6946" s="128">
        <v>100</v>
      </c>
      <c r="G6946" s="126" t="s">
        <v>13754</v>
      </c>
      <c r="H6946" s="126" t="s">
        <v>20175</v>
      </c>
      <c r="I6946" s="126" t="s">
        <v>20176</v>
      </c>
      <c r="J6946" s="126" t="s">
        <v>26241</v>
      </c>
      <c r="K6946" s="9">
        <f>_xlfn.IFNA(VLOOKUP(Table5[[#This Row],[Section]],SubSill_Tier,2,FALSE),0)</f>
        <v>0</v>
      </c>
      <c r="L6946" s="9" t="str">
        <f t="shared" si="117"/>
        <v/>
      </c>
      <c r="M6946" s="205" t="str" cm="1">
        <f t="array" ref="M6946">_xlfn.IFS(NOT(ISERROR(VLOOKUP(Table5[[#This Row],[Section]],TB_notTB,1,FALSE))),"No",LEFT(Table5[[#This Row],[Section]],3)="ETB","PLS",LEFT(Table5[[#This Row],[Section]],1)="7","PDB",NOT(ISBLANK(Table5[[#This Row],[Section]])),"No")</f>
        <v>No</v>
      </c>
    </row>
    <row r="6947" spans="1:13" x14ac:dyDescent="0.25">
      <c r="A6947" s="126" t="s">
        <v>3254</v>
      </c>
      <c r="B6947" s="126" t="s">
        <v>17222</v>
      </c>
      <c r="C6947" s="126" t="s">
        <v>98</v>
      </c>
      <c r="D6947" s="127">
        <v>0.72899999999999998</v>
      </c>
      <c r="E6947" s="128">
        <v>348</v>
      </c>
      <c r="F6947" s="128">
        <v>148</v>
      </c>
      <c r="G6947" s="126" t="s">
        <v>13754</v>
      </c>
      <c r="H6947" s="126" t="s">
        <v>20175</v>
      </c>
      <c r="I6947" s="126" t="s">
        <v>20176</v>
      </c>
      <c r="J6947" s="126" t="s">
        <v>26241</v>
      </c>
      <c r="K6947" s="9">
        <f>_xlfn.IFNA(VLOOKUP(Table5[[#This Row],[Section]],SubSill_Tier,2,FALSE),0)</f>
        <v>0</v>
      </c>
      <c r="L6947" s="9" t="str">
        <f t="shared" si="117"/>
        <v/>
      </c>
      <c r="M6947" s="205" t="str" cm="1">
        <f t="array" ref="M6947">_xlfn.IFS(NOT(ISERROR(VLOOKUP(Table5[[#This Row],[Section]],TB_notTB,1,FALSE))),"No",LEFT(Table5[[#This Row],[Section]],3)="ETB","PLS",LEFT(Table5[[#This Row],[Section]],1)="7","PDB",NOT(ISBLANK(Table5[[#This Row],[Section]])),"No")</f>
        <v>No</v>
      </c>
    </row>
    <row r="6948" spans="1:13" x14ac:dyDescent="0.25">
      <c r="A6948" s="126" t="s">
        <v>3255</v>
      </c>
      <c r="B6948" s="126" t="s">
        <v>17222</v>
      </c>
      <c r="C6948" s="126" t="s">
        <v>98</v>
      </c>
      <c r="D6948" s="127">
        <v>0.56699999999999995</v>
      </c>
      <c r="E6948" s="128">
        <v>276</v>
      </c>
      <c r="F6948" s="128">
        <v>125</v>
      </c>
      <c r="G6948" s="126" t="s">
        <v>13754</v>
      </c>
      <c r="H6948" s="126" t="s">
        <v>20175</v>
      </c>
      <c r="I6948" s="126" t="s">
        <v>20176</v>
      </c>
      <c r="J6948" s="126" t="s">
        <v>26241</v>
      </c>
      <c r="K6948" s="9">
        <f>_xlfn.IFNA(VLOOKUP(Table5[[#This Row],[Section]],SubSill_Tier,2,FALSE),0)</f>
        <v>0</v>
      </c>
      <c r="L6948" s="9" t="str">
        <f t="shared" si="117"/>
        <v/>
      </c>
      <c r="M6948" s="205" t="str" cm="1">
        <f t="array" ref="M6948">_xlfn.IFS(NOT(ISERROR(VLOOKUP(Table5[[#This Row],[Section]],TB_notTB,1,FALSE))),"No",LEFT(Table5[[#This Row],[Section]],3)="ETB","PLS",LEFT(Table5[[#This Row],[Section]],1)="7","PDB",NOT(ISBLANK(Table5[[#This Row],[Section]])),"No")</f>
        <v>No</v>
      </c>
    </row>
    <row r="6949" spans="1:13" x14ac:dyDescent="0.25">
      <c r="A6949" s="126" t="s">
        <v>3256</v>
      </c>
      <c r="B6949" s="126" t="s">
        <v>17222</v>
      </c>
      <c r="C6949" s="126" t="s">
        <v>98</v>
      </c>
      <c r="D6949" s="127">
        <v>0.82399999999999995</v>
      </c>
      <c r="E6949" s="128">
        <v>346</v>
      </c>
      <c r="F6949" s="128">
        <v>160</v>
      </c>
      <c r="G6949" s="126" t="s">
        <v>13754</v>
      </c>
      <c r="H6949" s="126" t="s">
        <v>20175</v>
      </c>
      <c r="I6949" s="126" t="s">
        <v>20176</v>
      </c>
      <c r="J6949" s="126" t="s">
        <v>26241</v>
      </c>
      <c r="K6949" s="9">
        <f>_xlfn.IFNA(VLOOKUP(Table5[[#This Row],[Section]],SubSill_Tier,2,FALSE),0)</f>
        <v>0</v>
      </c>
      <c r="L6949" s="9" t="str">
        <f t="shared" si="117"/>
        <v/>
      </c>
      <c r="M6949" s="205" t="str" cm="1">
        <f t="array" ref="M6949">_xlfn.IFS(NOT(ISERROR(VLOOKUP(Table5[[#This Row],[Section]],TB_notTB,1,FALSE))),"No",LEFT(Table5[[#This Row],[Section]],3)="ETB","PLS",LEFT(Table5[[#This Row],[Section]],1)="7","PDB",NOT(ISBLANK(Table5[[#This Row],[Section]])),"No")</f>
        <v>No</v>
      </c>
    </row>
    <row r="6950" spans="1:13" x14ac:dyDescent="0.25">
      <c r="A6950" s="126" t="s">
        <v>8922</v>
      </c>
      <c r="B6950" s="126" t="s">
        <v>17222</v>
      </c>
      <c r="C6950" s="126" t="s">
        <v>98</v>
      </c>
      <c r="D6950" s="127">
        <v>2.9969999999999999</v>
      </c>
      <c r="E6950" s="128">
        <v>145</v>
      </c>
      <c r="F6950" s="128">
        <v>145</v>
      </c>
      <c r="G6950" s="126" t="s">
        <v>13716</v>
      </c>
      <c r="H6950" s="126" t="s">
        <v>20167</v>
      </c>
      <c r="I6950" s="126" t="s">
        <v>20168</v>
      </c>
      <c r="J6950" s="126" t="s">
        <v>26236</v>
      </c>
      <c r="K6950" s="9">
        <f>_xlfn.IFNA(VLOOKUP(Table5[[#This Row],[Section]],SubSill_Tier,2,FALSE),0)</f>
        <v>0</v>
      </c>
      <c r="L6950" s="9" t="str">
        <f t="shared" si="117"/>
        <v/>
      </c>
      <c r="M6950" s="205" t="str" cm="1">
        <f t="array" ref="M6950">_xlfn.IFS(NOT(ISERROR(VLOOKUP(Table5[[#This Row],[Section]],TB_notTB,1,FALSE))),"No",LEFT(Table5[[#This Row],[Section]],3)="ETB","PLS",LEFT(Table5[[#This Row],[Section]],1)="7","PDB",NOT(ISBLANK(Table5[[#This Row],[Section]])),"No")</f>
        <v>No</v>
      </c>
    </row>
    <row r="6951" spans="1:13" x14ac:dyDescent="0.25">
      <c r="A6951" s="126" t="s">
        <v>8923</v>
      </c>
      <c r="B6951" s="126" t="s">
        <v>17222</v>
      </c>
      <c r="C6951" s="126" t="s">
        <v>98</v>
      </c>
      <c r="D6951" s="127">
        <v>0.33500000000000002</v>
      </c>
      <c r="E6951" s="128">
        <v>120</v>
      </c>
      <c r="F6951" s="128">
        <v>120</v>
      </c>
      <c r="G6951" s="126" t="s">
        <v>13721</v>
      </c>
      <c r="H6951" s="126" t="s">
        <v>20121</v>
      </c>
      <c r="I6951" s="126" t="s">
        <v>20122</v>
      </c>
      <c r="J6951" s="126" t="s">
        <v>26234</v>
      </c>
      <c r="K6951" s="9">
        <f>_xlfn.IFNA(VLOOKUP(Table5[[#This Row],[Section]],SubSill_Tier,2,FALSE),0)</f>
        <v>0</v>
      </c>
      <c r="L6951" s="9" t="str">
        <f t="shared" si="117"/>
        <v/>
      </c>
      <c r="M6951" s="205" t="str" cm="1">
        <f t="array" ref="M6951">_xlfn.IFS(NOT(ISERROR(VLOOKUP(Table5[[#This Row],[Section]],TB_notTB,1,FALSE))),"No",LEFT(Table5[[#This Row],[Section]],3)="ETB","PLS",LEFT(Table5[[#This Row],[Section]],1)="7","PDB",NOT(ISBLANK(Table5[[#This Row],[Section]])),"No")</f>
        <v>No</v>
      </c>
    </row>
    <row r="6952" spans="1:13" x14ac:dyDescent="0.25">
      <c r="A6952" s="126" t="s">
        <v>3257</v>
      </c>
      <c r="B6952" s="126" t="s">
        <v>17222</v>
      </c>
      <c r="C6952" s="126" t="s">
        <v>98</v>
      </c>
      <c r="D6952" s="127">
        <v>0.219</v>
      </c>
      <c r="E6952" s="128">
        <v>100</v>
      </c>
      <c r="F6952" s="128">
        <v>100</v>
      </c>
      <c r="G6952" s="126" t="s">
        <v>13736</v>
      </c>
      <c r="H6952" s="126" t="s">
        <v>20148</v>
      </c>
      <c r="I6952" s="126" t="s">
        <v>21073</v>
      </c>
      <c r="J6952" s="126" t="s">
        <v>26232</v>
      </c>
      <c r="K6952" s="9">
        <f>_xlfn.IFNA(VLOOKUP(Table5[[#This Row],[Section]],SubSill_Tier,2,FALSE),0)</f>
        <v>0</v>
      </c>
      <c r="L6952" s="9" t="str">
        <f t="shared" si="117"/>
        <v/>
      </c>
      <c r="M6952" s="205" t="str" cm="1">
        <f t="array" ref="M6952">_xlfn.IFS(NOT(ISERROR(VLOOKUP(Table5[[#This Row],[Section]],TB_notTB,1,FALSE))),"No",LEFT(Table5[[#This Row],[Section]],3)="ETB","PLS",LEFT(Table5[[#This Row],[Section]],1)="7","PDB",NOT(ISBLANK(Table5[[#This Row],[Section]])),"No")</f>
        <v>No</v>
      </c>
    </row>
    <row r="6953" spans="1:13" x14ac:dyDescent="0.25">
      <c r="A6953" s="126" t="s">
        <v>3258</v>
      </c>
      <c r="B6953" s="126" t="s">
        <v>17222</v>
      </c>
      <c r="C6953" s="126" t="s">
        <v>98</v>
      </c>
      <c r="D6953" s="127">
        <v>0.79400000000000004</v>
      </c>
      <c r="E6953" s="128">
        <v>366</v>
      </c>
      <c r="F6953" s="128">
        <v>366</v>
      </c>
      <c r="G6953" s="126" t="s">
        <v>13754</v>
      </c>
      <c r="H6953" s="126" t="s">
        <v>20175</v>
      </c>
      <c r="I6953" s="126" t="s">
        <v>20176</v>
      </c>
      <c r="J6953" s="126" t="s">
        <v>26241</v>
      </c>
      <c r="K6953" s="9">
        <f>_xlfn.IFNA(VLOOKUP(Table5[[#This Row],[Section]],SubSill_Tier,2,FALSE),0)</f>
        <v>0</v>
      </c>
      <c r="L6953" s="9" t="str">
        <f t="shared" si="117"/>
        <v/>
      </c>
      <c r="M6953" s="205" t="str" cm="1">
        <f t="array" ref="M6953">_xlfn.IFS(NOT(ISERROR(VLOOKUP(Table5[[#This Row],[Section]],TB_notTB,1,FALSE))),"No",LEFT(Table5[[#This Row],[Section]],3)="ETB","PLS",LEFT(Table5[[#This Row],[Section]],1)="7","PDB",NOT(ISBLANK(Table5[[#This Row],[Section]])),"No")</f>
        <v>No</v>
      </c>
    </row>
    <row r="6954" spans="1:13" x14ac:dyDescent="0.25">
      <c r="A6954" s="126" t="s">
        <v>3259</v>
      </c>
      <c r="B6954" s="126" t="s">
        <v>17222</v>
      </c>
      <c r="C6954" s="126" t="s">
        <v>75</v>
      </c>
      <c r="D6954" s="127">
        <v>1.212</v>
      </c>
      <c r="E6954" s="128">
        <v>461</v>
      </c>
      <c r="F6954" s="128">
        <v>144</v>
      </c>
      <c r="G6954" s="126" t="s">
        <v>13746</v>
      </c>
      <c r="H6954" s="126" t="s">
        <v>20164</v>
      </c>
      <c r="I6954" s="126" t="s">
        <v>21085</v>
      </c>
      <c r="J6954" s="126" t="s">
        <v>26232</v>
      </c>
      <c r="K6954" s="9">
        <f>_xlfn.IFNA(VLOOKUP(Table5[[#This Row],[Section]],SubSill_Tier,2,FALSE),0)</f>
        <v>0</v>
      </c>
      <c r="L6954" s="9" t="str">
        <f t="shared" si="117"/>
        <v/>
      </c>
      <c r="M6954" s="205" t="str" cm="1">
        <f t="array" ref="M6954">_xlfn.IFS(NOT(ISERROR(VLOOKUP(Table5[[#This Row],[Section]],TB_notTB,1,FALSE))),"No",LEFT(Table5[[#This Row],[Section]],3)="ETB","PLS",LEFT(Table5[[#This Row],[Section]],1)="7","PDB",NOT(ISBLANK(Table5[[#This Row],[Section]])),"No")</f>
        <v>No</v>
      </c>
    </row>
    <row r="6955" spans="1:13" x14ac:dyDescent="0.25">
      <c r="A6955" s="126" t="s">
        <v>3260</v>
      </c>
      <c r="B6955" s="126" t="s">
        <v>3261</v>
      </c>
      <c r="C6955" s="126" t="s">
        <v>75</v>
      </c>
      <c r="D6955" s="127">
        <v>0.92600000000000005</v>
      </c>
      <c r="E6955" s="128">
        <v>304</v>
      </c>
      <c r="F6955" s="128">
        <v>100</v>
      </c>
      <c r="G6955" s="126" t="s">
        <v>13787</v>
      </c>
      <c r="H6955" s="126" t="s">
        <v>20287</v>
      </c>
      <c r="I6955" s="126" t="s">
        <v>28006</v>
      </c>
      <c r="J6955" s="126" t="s">
        <v>26247</v>
      </c>
      <c r="K6955" s="9">
        <f>_xlfn.IFNA(VLOOKUP(Table5[[#This Row],[Section]],SubSill_Tier,2,FALSE),0)</f>
        <v>0</v>
      </c>
      <c r="L6955" s="9" t="str">
        <f t="shared" si="117"/>
        <v/>
      </c>
      <c r="M6955" s="205" t="str" cm="1">
        <f t="array" ref="M6955">_xlfn.IFS(NOT(ISERROR(VLOOKUP(Table5[[#This Row],[Section]],TB_notTB,1,FALSE))),"No",LEFT(Table5[[#This Row],[Section]],3)="ETB","PLS",LEFT(Table5[[#This Row],[Section]],1)="7","PDB",NOT(ISBLANK(Table5[[#This Row],[Section]])),"No")</f>
        <v>No</v>
      </c>
    </row>
    <row r="6956" spans="1:13" x14ac:dyDescent="0.25">
      <c r="A6956" s="126" t="s">
        <v>3262</v>
      </c>
      <c r="B6956" s="126" t="s">
        <v>13010</v>
      </c>
      <c r="C6956" s="126" t="s">
        <v>75</v>
      </c>
      <c r="D6956" s="127">
        <v>1.5229999999999999</v>
      </c>
      <c r="E6956" s="128">
        <v>432</v>
      </c>
      <c r="F6956" s="128">
        <v>138</v>
      </c>
      <c r="G6956" s="126" t="s">
        <v>13787</v>
      </c>
      <c r="H6956" s="126" t="s">
        <v>20287</v>
      </c>
      <c r="I6956" s="126" t="s">
        <v>28006</v>
      </c>
      <c r="J6956" s="126" t="s">
        <v>26247</v>
      </c>
      <c r="K6956" s="9">
        <f>_xlfn.IFNA(VLOOKUP(Table5[[#This Row],[Section]],SubSill_Tier,2,FALSE),0)</f>
        <v>1</v>
      </c>
      <c r="L6956" s="9" t="str">
        <f t="shared" si="117"/>
        <v/>
      </c>
      <c r="M6956" s="205" t="str" cm="1">
        <f t="array" ref="M6956">_xlfn.IFS(NOT(ISERROR(VLOOKUP(Table5[[#This Row],[Section]],TB_notTB,1,FALSE))),"No",LEFT(Table5[[#This Row],[Section]],3)="ETB","PLS",LEFT(Table5[[#This Row],[Section]],1)="7","PDB",NOT(ISBLANK(Table5[[#This Row],[Section]])),"No")</f>
        <v>No</v>
      </c>
    </row>
    <row r="6957" spans="1:13" x14ac:dyDescent="0.25">
      <c r="A6957" s="126" t="s">
        <v>8924</v>
      </c>
      <c r="B6957" s="126" t="s">
        <v>28188</v>
      </c>
      <c r="C6957" s="126" t="s">
        <v>75</v>
      </c>
      <c r="D6957" s="127">
        <v>5.95</v>
      </c>
      <c r="E6957" s="128">
        <v>389</v>
      </c>
      <c r="F6957" s="128">
        <v>389</v>
      </c>
      <c r="G6957" s="126" t="s">
        <v>13715</v>
      </c>
      <c r="H6957" s="126" t="s">
        <v>20141</v>
      </c>
      <c r="I6957" s="126" t="s">
        <v>20142</v>
      </c>
      <c r="J6957" s="126" t="s">
        <v>26244</v>
      </c>
      <c r="K6957" s="9">
        <f>_xlfn.IFNA(VLOOKUP(Table5[[#This Row],[Section]],SubSill_Tier,2,FALSE),0)</f>
        <v>0</v>
      </c>
      <c r="L6957" s="9" t="str">
        <f t="shared" si="117"/>
        <v/>
      </c>
      <c r="M6957" s="205" t="str" cm="1">
        <f t="array" ref="M6957">_xlfn.IFS(NOT(ISERROR(VLOOKUP(Table5[[#This Row],[Section]],TB_notTB,1,FALSE))),"No",LEFT(Table5[[#This Row],[Section]],3)="ETB","PLS",LEFT(Table5[[#This Row],[Section]],1)="7","PDB",NOT(ISBLANK(Table5[[#This Row],[Section]])),"No")</f>
        <v>No</v>
      </c>
    </row>
    <row r="6958" spans="1:13" x14ac:dyDescent="0.25">
      <c r="A6958" s="126" t="s">
        <v>8925</v>
      </c>
      <c r="B6958" s="126" t="s">
        <v>12738</v>
      </c>
      <c r="C6958" s="126" t="s">
        <v>75</v>
      </c>
      <c r="D6958" s="127">
        <v>5.609</v>
      </c>
      <c r="E6958" s="128">
        <v>619</v>
      </c>
      <c r="F6958" s="128">
        <v>619</v>
      </c>
      <c r="G6958" s="126" t="s">
        <v>13724</v>
      </c>
      <c r="H6958" s="126" t="s">
        <v>21063</v>
      </c>
      <c r="I6958" s="126" t="s">
        <v>21064</v>
      </c>
      <c r="J6958" s="126" t="s">
        <v>26245</v>
      </c>
      <c r="K6958" s="9">
        <f>_xlfn.IFNA(VLOOKUP(Table5[[#This Row],[Section]],SubSill_Tier,2,FALSE),0)</f>
        <v>0</v>
      </c>
      <c r="L6958" s="9" t="str">
        <f t="shared" si="117"/>
        <v>Wall</v>
      </c>
      <c r="M6958" s="205" t="str" cm="1">
        <f t="array" ref="M6958">_xlfn.IFS(NOT(ISERROR(VLOOKUP(Table5[[#This Row],[Section]],TB_notTB,1,FALSE))),"No",LEFT(Table5[[#This Row],[Section]],3)="ETB","PLS",LEFT(Table5[[#This Row],[Section]],1)="7","PDB",NOT(ISBLANK(Table5[[#This Row],[Section]])),"No")</f>
        <v>No</v>
      </c>
    </row>
    <row r="6959" spans="1:13" x14ac:dyDescent="0.25">
      <c r="A6959" s="126" t="s">
        <v>8926</v>
      </c>
      <c r="B6959" s="126" t="s">
        <v>12739</v>
      </c>
      <c r="C6959" s="126" t="s">
        <v>75</v>
      </c>
      <c r="D6959" s="127">
        <v>10.154999999999999</v>
      </c>
      <c r="E6959" s="128">
        <v>687</v>
      </c>
      <c r="F6959" s="128">
        <v>687</v>
      </c>
      <c r="G6959" s="126" t="s">
        <v>13724</v>
      </c>
      <c r="H6959" s="126" t="s">
        <v>21063</v>
      </c>
      <c r="I6959" s="126" t="s">
        <v>21064</v>
      </c>
      <c r="J6959" s="126" t="s">
        <v>26248</v>
      </c>
      <c r="K6959" s="9">
        <f>_xlfn.IFNA(VLOOKUP(Table5[[#This Row],[Section]],SubSill_Tier,2,FALSE),0)</f>
        <v>0</v>
      </c>
      <c r="L6959" s="9" t="str">
        <f t="shared" si="117"/>
        <v>Wall</v>
      </c>
      <c r="M6959" s="205" t="str" cm="1">
        <f t="array" ref="M6959">_xlfn.IFS(NOT(ISERROR(VLOOKUP(Table5[[#This Row],[Section]],TB_notTB,1,FALSE))),"No",LEFT(Table5[[#This Row],[Section]],3)="ETB","PLS",LEFT(Table5[[#This Row],[Section]],1)="7","PDB",NOT(ISBLANK(Table5[[#This Row],[Section]])),"No")</f>
        <v>No</v>
      </c>
    </row>
    <row r="6960" spans="1:13" x14ac:dyDescent="0.25">
      <c r="A6960" s="126" t="s">
        <v>8927</v>
      </c>
      <c r="B6960" s="126" t="s">
        <v>12740</v>
      </c>
      <c r="C6960" s="126" t="s">
        <v>75</v>
      </c>
      <c r="D6960" s="127">
        <v>2.8029999999999999</v>
      </c>
      <c r="E6960" s="128">
        <v>471</v>
      </c>
      <c r="F6960" s="128">
        <v>471</v>
      </c>
      <c r="G6960" s="126" t="s">
        <v>13724</v>
      </c>
      <c r="H6960" s="126" t="s">
        <v>21063</v>
      </c>
      <c r="I6960" s="126" t="s">
        <v>21064</v>
      </c>
      <c r="J6960" s="126" t="s">
        <v>26233</v>
      </c>
      <c r="K6960" s="9">
        <f>_xlfn.IFNA(VLOOKUP(Table5[[#This Row],[Section]],SubSill_Tier,2,FALSE),0)</f>
        <v>0</v>
      </c>
      <c r="L6960" s="9" t="str">
        <f t="shared" si="117"/>
        <v>Wall</v>
      </c>
      <c r="M6960" s="205" t="str" cm="1">
        <f t="array" ref="M6960">_xlfn.IFS(NOT(ISERROR(VLOOKUP(Table5[[#This Row],[Section]],TB_notTB,1,FALSE))),"No",LEFT(Table5[[#This Row],[Section]],3)="ETB","PLS",LEFT(Table5[[#This Row],[Section]],1)="7","PDB",NOT(ISBLANK(Table5[[#This Row],[Section]])),"No")</f>
        <v>No</v>
      </c>
    </row>
    <row r="6961" spans="1:13" x14ac:dyDescent="0.25">
      <c r="A6961" s="126" t="s">
        <v>8928</v>
      </c>
      <c r="B6961" s="126" t="s">
        <v>12741</v>
      </c>
      <c r="C6961" s="126" t="s">
        <v>75</v>
      </c>
      <c r="D6961" s="127">
        <v>3.2370000000000001</v>
      </c>
      <c r="E6961" s="128">
        <v>280</v>
      </c>
      <c r="F6961" s="128">
        <v>280</v>
      </c>
      <c r="G6961" s="126" t="s">
        <v>13724</v>
      </c>
      <c r="H6961" s="126" t="s">
        <v>21063</v>
      </c>
      <c r="I6961" s="126" t="s">
        <v>21064</v>
      </c>
      <c r="J6961" s="126" t="s">
        <v>26237</v>
      </c>
      <c r="K6961" s="9">
        <f>_xlfn.IFNA(VLOOKUP(Table5[[#This Row],[Section]],SubSill_Tier,2,FALSE),0)</f>
        <v>0</v>
      </c>
      <c r="L6961" s="9" t="str">
        <f t="shared" si="117"/>
        <v>Wall</v>
      </c>
      <c r="M6961" s="205" t="str" cm="1">
        <f t="array" ref="M6961">_xlfn.IFS(NOT(ISERROR(VLOOKUP(Table5[[#This Row],[Section]],TB_notTB,1,FALSE))),"No",LEFT(Table5[[#This Row],[Section]],3)="ETB","PLS",LEFT(Table5[[#This Row],[Section]],1)="7","PDB",NOT(ISBLANK(Table5[[#This Row],[Section]])),"No")</f>
        <v>No</v>
      </c>
    </row>
    <row r="6962" spans="1:13" x14ac:dyDescent="0.25">
      <c r="A6962" s="126" t="s">
        <v>8929</v>
      </c>
      <c r="B6962" s="126" t="s">
        <v>12742</v>
      </c>
      <c r="C6962" s="126" t="s">
        <v>75</v>
      </c>
      <c r="D6962" s="127">
        <v>1.8440000000000001</v>
      </c>
      <c r="E6962" s="128">
        <v>420</v>
      </c>
      <c r="F6962" s="128">
        <v>420</v>
      </c>
      <c r="G6962" s="126" t="s">
        <v>13724</v>
      </c>
      <c r="H6962" s="126" t="s">
        <v>21063</v>
      </c>
      <c r="I6962" s="126" t="s">
        <v>21064</v>
      </c>
      <c r="J6962" s="126" t="s">
        <v>26233</v>
      </c>
      <c r="K6962" s="9">
        <f>_xlfn.IFNA(VLOOKUP(Table5[[#This Row],[Section]],SubSill_Tier,2,FALSE),0)</f>
        <v>0</v>
      </c>
      <c r="L6962" s="9" t="str">
        <f t="shared" si="117"/>
        <v>Wall</v>
      </c>
      <c r="M6962" s="205" t="str" cm="1">
        <f t="array" ref="M6962">_xlfn.IFS(NOT(ISERROR(VLOOKUP(Table5[[#This Row],[Section]],TB_notTB,1,FALSE))),"No",LEFT(Table5[[#This Row],[Section]],3)="ETB","PLS",LEFT(Table5[[#This Row],[Section]],1)="7","PDB",NOT(ISBLANK(Table5[[#This Row],[Section]])),"No")</f>
        <v>No</v>
      </c>
    </row>
    <row r="6963" spans="1:13" x14ac:dyDescent="0.25">
      <c r="A6963" s="126" t="s">
        <v>8930</v>
      </c>
      <c r="B6963" s="126" t="s">
        <v>12743</v>
      </c>
      <c r="C6963" s="126" t="s">
        <v>75</v>
      </c>
      <c r="D6963" s="127">
        <v>8.1549999999999994</v>
      </c>
      <c r="E6963" s="128">
        <v>909</v>
      </c>
      <c r="F6963" s="128">
        <v>909</v>
      </c>
      <c r="G6963" s="126" t="s">
        <v>13724</v>
      </c>
      <c r="H6963" s="126" t="s">
        <v>21063</v>
      </c>
      <c r="I6963" s="126" t="s">
        <v>21064</v>
      </c>
      <c r="J6963" s="126" t="s">
        <v>26245</v>
      </c>
      <c r="K6963" s="9">
        <f>_xlfn.IFNA(VLOOKUP(Table5[[#This Row],[Section]],SubSill_Tier,2,FALSE),0)</f>
        <v>0</v>
      </c>
      <c r="L6963" s="9" t="str">
        <f t="shared" si="117"/>
        <v>Wall</v>
      </c>
      <c r="M6963" s="205" t="str" cm="1">
        <f t="array" ref="M6963">_xlfn.IFS(NOT(ISERROR(VLOOKUP(Table5[[#This Row],[Section]],TB_notTB,1,FALSE))),"No",LEFT(Table5[[#This Row],[Section]],3)="ETB","PLS",LEFT(Table5[[#This Row],[Section]],1)="7","PDB",NOT(ISBLANK(Table5[[#This Row],[Section]])),"No")</f>
        <v>No</v>
      </c>
    </row>
    <row r="6964" spans="1:13" x14ac:dyDescent="0.25">
      <c r="A6964" s="126" t="s">
        <v>8931</v>
      </c>
      <c r="B6964" s="126" t="s">
        <v>12744</v>
      </c>
      <c r="C6964" s="126" t="s">
        <v>75</v>
      </c>
      <c r="D6964" s="127">
        <v>7.2839999999999998</v>
      </c>
      <c r="E6964" s="128">
        <v>683</v>
      </c>
      <c r="F6964" s="128">
        <v>683</v>
      </c>
      <c r="G6964" s="126" t="s">
        <v>13724</v>
      </c>
      <c r="H6964" s="126" t="s">
        <v>21063</v>
      </c>
      <c r="I6964" s="126" t="s">
        <v>21064</v>
      </c>
      <c r="J6964" s="126" t="s">
        <v>26245</v>
      </c>
      <c r="K6964" s="9">
        <f>_xlfn.IFNA(VLOOKUP(Table5[[#This Row],[Section]],SubSill_Tier,2,FALSE),0)</f>
        <v>0</v>
      </c>
      <c r="L6964" s="9" t="str">
        <f t="shared" si="117"/>
        <v>Wall</v>
      </c>
      <c r="M6964" s="205" t="str" cm="1">
        <f t="array" ref="M6964">_xlfn.IFS(NOT(ISERROR(VLOOKUP(Table5[[#This Row],[Section]],TB_notTB,1,FALSE))),"No",LEFT(Table5[[#This Row],[Section]],3)="ETB","PLS",LEFT(Table5[[#This Row],[Section]],1)="7","PDB",NOT(ISBLANK(Table5[[#This Row],[Section]])),"No")</f>
        <v>No</v>
      </c>
    </row>
    <row r="6965" spans="1:13" x14ac:dyDescent="0.25">
      <c r="A6965" s="126" t="s">
        <v>8932</v>
      </c>
      <c r="B6965" s="126" t="s">
        <v>12745</v>
      </c>
      <c r="C6965" s="126" t="s">
        <v>75</v>
      </c>
      <c r="D6965" s="127">
        <v>11.678000000000001</v>
      </c>
      <c r="E6965" s="128">
        <v>961</v>
      </c>
      <c r="F6965" s="128">
        <v>961</v>
      </c>
      <c r="G6965" s="126" t="s">
        <v>13724</v>
      </c>
      <c r="H6965" s="126" t="s">
        <v>21063</v>
      </c>
      <c r="I6965" s="126" t="s">
        <v>21064</v>
      </c>
      <c r="J6965" s="126" t="s">
        <v>26248</v>
      </c>
      <c r="K6965" s="9">
        <f>_xlfn.IFNA(VLOOKUP(Table5[[#This Row],[Section]],SubSill_Tier,2,FALSE),0)</f>
        <v>0</v>
      </c>
      <c r="L6965" s="9" t="str">
        <f t="shared" si="117"/>
        <v>Wall</v>
      </c>
      <c r="M6965" s="205" t="str" cm="1">
        <f t="array" ref="M6965">_xlfn.IFS(NOT(ISERROR(VLOOKUP(Table5[[#This Row],[Section]],TB_notTB,1,FALSE))),"No",LEFT(Table5[[#This Row],[Section]],3)="ETB","PLS",LEFT(Table5[[#This Row],[Section]],1)="7","PDB",NOT(ISBLANK(Table5[[#This Row],[Section]])),"No")</f>
        <v>No</v>
      </c>
    </row>
    <row r="6966" spans="1:13" x14ac:dyDescent="0.25">
      <c r="A6966" s="126" t="s">
        <v>8933</v>
      </c>
      <c r="B6966" s="126" t="s">
        <v>17222</v>
      </c>
      <c r="C6966" s="126" t="s">
        <v>98</v>
      </c>
      <c r="D6966" s="127">
        <v>0.38300000000000001</v>
      </c>
      <c r="E6966" s="128">
        <v>181</v>
      </c>
      <c r="F6966" s="128">
        <v>181</v>
      </c>
      <c r="G6966" s="126" t="s">
        <v>13721</v>
      </c>
      <c r="H6966" s="126" t="s">
        <v>20121</v>
      </c>
      <c r="I6966" s="126" t="s">
        <v>20122</v>
      </c>
      <c r="J6966" s="126" t="s">
        <v>26234</v>
      </c>
      <c r="K6966" s="9">
        <f>_xlfn.IFNA(VLOOKUP(Table5[[#This Row],[Section]],SubSill_Tier,2,FALSE),0)</f>
        <v>0</v>
      </c>
      <c r="L6966" s="9" t="str">
        <f t="shared" si="117"/>
        <v/>
      </c>
      <c r="M6966" s="205" t="str" cm="1">
        <f t="array" ref="M6966">_xlfn.IFS(NOT(ISERROR(VLOOKUP(Table5[[#This Row],[Section]],TB_notTB,1,FALSE))),"No",LEFT(Table5[[#This Row],[Section]],3)="ETB","PLS",LEFT(Table5[[#This Row],[Section]],1)="7","PDB",NOT(ISBLANK(Table5[[#This Row],[Section]])),"No")</f>
        <v>No</v>
      </c>
    </row>
    <row r="6967" spans="1:13" x14ac:dyDescent="0.25">
      <c r="A6967" s="126" t="s">
        <v>3263</v>
      </c>
      <c r="B6967" s="126" t="s">
        <v>17222</v>
      </c>
      <c r="C6967" s="126" t="s">
        <v>98</v>
      </c>
      <c r="D6967" s="127">
        <v>1.3180000000000001</v>
      </c>
      <c r="E6967" s="128">
        <v>312</v>
      </c>
      <c r="F6967" s="128">
        <v>159</v>
      </c>
      <c r="G6967" s="126" t="s">
        <v>13711</v>
      </c>
      <c r="H6967" s="126" t="s">
        <v>20119</v>
      </c>
      <c r="I6967" s="126" t="s">
        <v>21054</v>
      </c>
      <c r="J6967" s="126" t="s">
        <v>26232</v>
      </c>
      <c r="K6967" s="9">
        <f>_xlfn.IFNA(VLOOKUP(Table5[[#This Row],[Section]],SubSill_Tier,2,FALSE),0)</f>
        <v>0</v>
      </c>
      <c r="L6967" s="9" t="str">
        <f t="shared" si="117"/>
        <v/>
      </c>
      <c r="M6967" s="205" t="str" cm="1">
        <f t="array" ref="M6967">_xlfn.IFS(NOT(ISERROR(VLOOKUP(Table5[[#This Row],[Section]],TB_notTB,1,FALSE))),"No",LEFT(Table5[[#This Row],[Section]],3)="ETB","PLS",LEFT(Table5[[#This Row],[Section]],1)="7","PDB",NOT(ISBLANK(Table5[[#This Row],[Section]])),"No")</f>
        <v>No</v>
      </c>
    </row>
    <row r="6968" spans="1:13" x14ac:dyDescent="0.25">
      <c r="A6968" s="126" t="s">
        <v>3264</v>
      </c>
      <c r="B6968" s="126" t="s">
        <v>17222</v>
      </c>
      <c r="C6968" s="126" t="s">
        <v>98</v>
      </c>
      <c r="D6968" s="127">
        <v>0.14299999999999999</v>
      </c>
      <c r="E6968" s="128">
        <v>100</v>
      </c>
      <c r="F6968" s="128">
        <v>100</v>
      </c>
      <c r="G6968" s="126" t="s">
        <v>13754</v>
      </c>
      <c r="H6968" s="126" t="s">
        <v>20175</v>
      </c>
      <c r="I6968" s="126" t="s">
        <v>20176</v>
      </c>
      <c r="J6968" s="126" t="s">
        <v>26241</v>
      </c>
      <c r="K6968" s="9">
        <f>_xlfn.IFNA(VLOOKUP(Table5[[#This Row],[Section]],SubSill_Tier,2,FALSE),0)</f>
        <v>0</v>
      </c>
      <c r="L6968" s="9" t="str">
        <f t="shared" si="117"/>
        <v/>
      </c>
      <c r="M6968" s="205" t="str" cm="1">
        <f t="array" ref="M6968">_xlfn.IFS(NOT(ISERROR(VLOOKUP(Table5[[#This Row],[Section]],TB_notTB,1,FALSE))),"No",LEFT(Table5[[#This Row],[Section]],3)="ETB","PLS",LEFT(Table5[[#This Row],[Section]],1)="7","PDB",NOT(ISBLANK(Table5[[#This Row],[Section]])),"No")</f>
        <v>No</v>
      </c>
    </row>
    <row r="6969" spans="1:13" x14ac:dyDescent="0.25">
      <c r="A6969" s="126" t="s">
        <v>8934</v>
      </c>
      <c r="B6969" s="126" t="s">
        <v>8935</v>
      </c>
      <c r="C6969" s="126" t="s">
        <v>75</v>
      </c>
      <c r="D6969" s="127">
        <v>3.37</v>
      </c>
      <c r="E6969" s="128">
        <v>444</v>
      </c>
      <c r="F6969" s="128">
        <v>444</v>
      </c>
      <c r="G6969" s="126" t="s">
        <v>13723</v>
      </c>
      <c r="H6969" s="126" t="s">
        <v>21253</v>
      </c>
      <c r="I6969" s="126" t="s">
        <v>21254</v>
      </c>
      <c r="J6969" s="126" t="s">
        <v>26237</v>
      </c>
      <c r="K6969" s="9">
        <f>_xlfn.IFNA(VLOOKUP(Table5[[#This Row],[Section]],SubSill_Tier,2,FALSE),0)</f>
        <v>0</v>
      </c>
      <c r="L6969" s="9" t="str">
        <f t="shared" si="117"/>
        <v>Wall</v>
      </c>
      <c r="M6969" s="205" t="str" cm="1">
        <f t="array" ref="M6969">_xlfn.IFS(NOT(ISERROR(VLOOKUP(Table5[[#This Row],[Section]],TB_notTB,1,FALSE))),"No",LEFT(Table5[[#This Row],[Section]],3)="ETB","PLS",LEFT(Table5[[#This Row],[Section]],1)="7","PDB",NOT(ISBLANK(Table5[[#This Row],[Section]])),"No")</f>
        <v>No</v>
      </c>
    </row>
    <row r="6970" spans="1:13" x14ac:dyDescent="0.25">
      <c r="A6970" s="126" t="s">
        <v>8936</v>
      </c>
      <c r="B6970" s="126" t="s">
        <v>8937</v>
      </c>
      <c r="C6970" s="126" t="s">
        <v>75</v>
      </c>
      <c r="D6970" s="127">
        <v>1.712</v>
      </c>
      <c r="E6970" s="128">
        <v>274</v>
      </c>
      <c r="F6970" s="128">
        <v>274</v>
      </c>
      <c r="G6970" s="126" t="s">
        <v>13723</v>
      </c>
      <c r="H6970" s="126" t="s">
        <v>21253</v>
      </c>
      <c r="I6970" s="126" t="s">
        <v>21254</v>
      </c>
      <c r="J6970" s="126" t="s">
        <v>26233</v>
      </c>
      <c r="K6970" s="9">
        <f>_xlfn.IFNA(VLOOKUP(Table5[[#This Row],[Section]],SubSill_Tier,2,FALSE),0)</f>
        <v>0</v>
      </c>
      <c r="L6970" s="9" t="str">
        <f t="shared" si="117"/>
        <v>Wall</v>
      </c>
      <c r="M6970" s="205" t="str" cm="1">
        <f t="array" ref="M6970">_xlfn.IFS(NOT(ISERROR(VLOOKUP(Table5[[#This Row],[Section]],TB_notTB,1,FALSE))),"No",LEFT(Table5[[#This Row],[Section]],3)="ETB","PLS",LEFT(Table5[[#This Row],[Section]],1)="7","PDB",NOT(ISBLANK(Table5[[#This Row],[Section]])),"No")</f>
        <v>No</v>
      </c>
    </row>
    <row r="6971" spans="1:13" x14ac:dyDescent="0.25">
      <c r="A6971" s="126" t="s">
        <v>8938</v>
      </c>
      <c r="B6971" s="126" t="s">
        <v>8939</v>
      </c>
      <c r="C6971" s="126" t="s">
        <v>75</v>
      </c>
      <c r="D6971" s="127">
        <v>0.75900000000000001</v>
      </c>
      <c r="E6971" s="128">
        <v>188</v>
      </c>
      <c r="F6971" s="128">
        <v>188</v>
      </c>
      <c r="G6971" s="126" t="s">
        <v>13723</v>
      </c>
      <c r="H6971" s="126" t="s">
        <v>21253</v>
      </c>
      <c r="I6971" s="126" t="s">
        <v>21254</v>
      </c>
      <c r="J6971" s="126" t="s">
        <v>26233</v>
      </c>
      <c r="K6971" s="9">
        <f>_xlfn.IFNA(VLOOKUP(Table5[[#This Row],[Section]],SubSill_Tier,2,FALSE),0)</f>
        <v>0</v>
      </c>
      <c r="L6971" s="9" t="str">
        <f t="shared" si="117"/>
        <v>Wall</v>
      </c>
      <c r="M6971" s="205" t="str" cm="1">
        <f t="array" ref="M6971">_xlfn.IFS(NOT(ISERROR(VLOOKUP(Table5[[#This Row],[Section]],TB_notTB,1,FALSE))),"No",LEFT(Table5[[#This Row],[Section]],3)="ETB","PLS",LEFT(Table5[[#This Row],[Section]],1)="7","PDB",NOT(ISBLANK(Table5[[#This Row],[Section]])),"No")</f>
        <v>No</v>
      </c>
    </row>
    <row r="6972" spans="1:13" x14ac:dyDescent="0.25">
      <c r="A6972" s="126" t="s">
        <v>8940</v>
      </c>
      <c r="B6972" s="126" t="s">
        <v>8941</v>
      </c>
      <c r="C6972" s="126" t="s">
        <v>75</v>
      </c>
      <c r="D6972" s="127">
        <v>1.4530000000000001</v>
      </c>
      <c r="E6972" s="128">
        <v>365</v>
      </c>
      <c r="F6972" s="128">
        <v>365</v>
      </c>
      <c r="G6972" s="126" t="s">
        <v>13723</v>
      </c>
      <c r="H6972" s="126" t="s">
        <v>21253</v>
      </c>
      <c r="I6972" s="126" t="s">
        <v>21254</v>
      </c>
      <c r="J6972" s="126" t="s">
        <v>26233</v>
      </c>
      <c r="K6972" s="9">
        <f>_xlfn.IFNA(VLOOKUP(Table5[[#This Row],[Section]],SubSill_Tier,2,FALSE),0)</f>
        <v>0</v>
      </c>
      <c r="L6972" s="9" t="str">
        <f t="shared" si="117"/>
        <v>Wall</v>
      </c>
      <c r="M6972" s="205" t="str" cm="1">
        <f t="array" ref="M6972">_xlfn.IFS(NOT(ISERROR(VLOOKUP(Table5[[#This Row],[Section]],TB_notTB,1,FALSE))),"No",LEFT(Table5[[#This Row],[Section]],3)="ETB","PLS",LEFT(Table5[[#This Row],[Section]],1)="7","PDB",NOT(ISBLANK(Table5[[#This Row],[Section]])),"No")</f>
        <v>No</v>
      </c>
    </row>
    <row r="6973" spans="1:13" x14ac:dyDescent="0.25">
      <c r="A6973" s="126" t="s">
        <v>8942</v>
      </c>
      <c r="B6973" s="126" t="s">
        <v>17222</v>
      </c>
      <c r="C6973" s="126" t="s">
        <v>98</v>
      </c>
      <c r="D6973" s="127">
        <v>4.9189999999999996</v>
      </c>
      <c r="E6973" s="128">
        <v>611</v>
      </c>
      <c r="F6973" s="128">
        <v>611</v>
      </c>
      <c r="G6973" s="126" t="s">
        <v>13724</v>
      </c>
      <c r="H6973" s="126" t="s">
        <v>20182</v>
      </c>
      <c r="I6973" s="126" t="s">
        <v>22098</v>
      </c>
      <c r="J6973" s="126" t="s">
        <v>26234</v>
      </c>
      <c r="K6973" s="9">
        <f>_xlfn.IFNA(VLOOKUP(Table5[[#This Row],[Section]],SubSill_Tier,2,FALSE),0)</f>
        <v>0</v>
      </c>
      <c r="L6973" s="9" t="str">
        <f t="shared" si="117"/>
        <v/>
      </c>
      <c r="M6973" s="205" t="str" cm="1">
        <f t="array" ref="M6973">_xlfn.IFS(NOT(ISERROR(VLOOKUP(Table5[[#This Row],[Section]],TB_notTB,1,FALSE))),"No",LEFT(Table5[[#This Row],[Section]],3)="ETB","PLS",LEFT(Table5[[#This Row],[Section]],1)="7","PDB",NOT(ISBLANK(Table5[[#This Row],[Section]])),"No")</f>
        <v>No</v>
      </c>
    </row>
    <row r="6974" spans="1:13" x14ac:dyDescent="0.25">
      <c r="A6974" s="126" t="s">
        <v>8943</v>
      </c>
      <c r="B6974" s="126" t="s">
        <v>17222</v>
      </c>
      <c r="C6974" s="126" t="s">
        <v>98</v>
      </c>
      <c r="D6974" s="127">
        <v>5.835</v>
      </c>
      <c r="E6974" s="128">
        <v>366</v>
      </c>
      <c r="F6974" s="128">
        <v>366</v>
      </c>
      <c r="G6974" s="126" t="s">
        <v>13724</v>
      </c>
      <c r="H6974" s="126" t="s">
        <v>20207</v>
      </c>
      <c r="I6974" s="126" t="s">
        <v>22100</v>
      </c>
      <c r="J6974" s="126" t="s">
        <v>26244</v>
      </c>
      <c r="K6974" s="9">
        <f>_xlfn.IFNA(VLOOKUP(Table5[[#This Row],[Section]],SubSill_Tier,2,FALSE),0)</f>
        <v>0</v>
      </c>
      <c r="L6974" s="9" t="str">
        <f t="shared" si="117"/>
        <v/>
      </c>
      <c r="M6974" s="205" t="str" cm="1">
        <f t="array" ref="M6974">_xlfn.IFS(NOT(ISERROR(VLOOKUP(Table5[[#This Row],[Section]],TB_notTB,1,FALSE))),"No",LEFT(Table5[[#This Row],[Section]],3)="ETB","PLS",LEFT(Table5[[#This Row],[Section]],1)="7","PDB",NOT(ISBLANK(Table5[[#This Row],[Section]])),"No")</f>
        <v>No</v>
      </c>
    </row>
    <row r="6975" spans="1:13" x14ac:dyDescent="0.25">
      <c r="A6975" s="126" t="s">
        <v>8944</v>
      </c>
      <c r="B6975" s="126" t="s">
        <v>17222</v>
      </c>
      <c r="C6975" s="126" t="s">
        <v>98</v>
      </c>
      <c r="D6975" s="127">
        <v>0.51600000000000001</v>
      </c>
      <c r="E6975" s="128">
        <v>264</v>
      </c>
      <c r="F6975" s="128">
        <v>264</v>
      </c>
      <c r="G6975" s="126" t="s">
        <v>13750</v>
      </c>
      <c r="H6975" s="126" t="s">
        <v>20121</v>
      </c>
      <c r="I6975" s="126" t="s">
        <v>20122</v>
      </c>
      <c r="J6975" s="126" t="s">
        <v>26234</v>
      </c>
      <c r="K6975" s="9">
        <f>_xlfn.IFNA(VLOOKUP(Table5[[#This Row],[Section]],SubSill_Tier,2,FALSE),0)</f>
        <v>0</v>
      </c>
      <c r="L6975" s="9" t="str">
        <f t="shared" si="117"/>
        <v/>
      </c>
      <c r="M6975" s="205" t="str" cm="1">
        <f t="array" ref="M6975">_xlfn.IFS(NOT(ISERROR(VLOOKUP(Table5[[#This Row],[Section]],TB_notTB,1,FALSE))),"No",LEFT(Table5[[#This Row],[Section]],3)="ETB","PLS",LEFT(Table5[[#This Row],[Section]],1)="7","PDB",NOT(ISBLANK(Table5[[#This Row],[Section]])),"No")</f>
        <v>No</v>
      </c>
    </row>
    <row r="6976" spans="1:13" x14ac:dyDescent="0.25">
      <c r="A6976" s="126" t="s">
        <v>8945</v>
      </c>
      <c r="B6976" s="126" t="s">
        <v>17222</v>
      </c>
      <c r="C6976" s="126" t="s">
        <v>98</v>
      </c>
      <c r="D6976" s="127">
        <v>1.42</v>
      </c>
      <c r="E6976" s="128">
        <v>335</v>
      </c>
      <c r="F6976" s="128">
        <v>335</v>
      </c>
      <c r="G6976" s="126" t="s">
        <v>13724</v>
      </c>
      <c r="H6976" s="126" t="s">
        <v>20186</v>
      </c>
      <c r="I6976" s="126" t="s">
        <v>22099</v>
      </c>
      <c r="J6976" s="126" t="s">
        <v>26234</v>
      </c>
      <c r="K6976" s="9">
        <f>_xlfn.IFNA(VLOOKUP(Table5[[#This Row],[Section]],SubSill_Tier,2,FALSE),0)</f>
        <v>0</v>
      </c>
      <c r="L6976" s="9" t="str">
        <f t="shared" si="117"/>
        <v/>
      </c>
      <c r="M6976" s="205" t="str" cm="1">
        <f t="array" ref="M6976">_xlfn.IFS(NOT(ISERROR(VLOOKUP(Table5[[#This Row],[Section]],TB_notTB,1,FALSE))),"No",LEFT(Table5[[#This Row],[Section]],3)="ETB","PLS",LEFT(Table5[[#This Row],[Section]],1)="7","PDB",NOT(ISBLANK(Table5[[#This Row],[Section]])),"No")</f>
        <v>No</v>
      </c>
    </row>
    <row r="6977" spans="1:13" x14ac:dyDescent="0.25">
      <c r="A6977" s="126" t="s">
        <v>8946</v>
      </c>
      <c r="B6977" s="126" t="s">
        <v>17222</v>
      </c>
      <c r="C6977" s="126" t="s">
        <v>98</v>
      </c>
      <c r="D6977" s="127">
        <v>2.5249999999999999</v>
      </c>
      <c r="E6977" s="128">
        <v>428</v>
      </c>
      <c r="F6977" s="128">
        <v>428</v>
      </c>
      <c r="G6977" s="126" t="s">
        <v>13721</v>
      </c>
      <c r="H6977" s="126" t="s">
        <v>20121</v>
      </c>
      <c r="I6977" s="126" t="s">
        <v>20122</v>
      </c>
      <c r="J6977" s="126" t="s">
        <v>26234</v>
      </c>
      <c r="K6977" s="9">
        <f>_xlfn.IFNA(VLOOKUP(Table5[[#This Row],[Section]],SubSill_Tier,2,FALSE),0)</f>
        <v>0</v>
      </c>
      <c r="L6977" s="9" t="str">
        <f t="shared" si="117"/>
        <v/>
      </c>
      <c r="M6977" s="205" t="str" cm="1">
        <f t="array" ref="M6977">_xlfn.IFS(NOT(ISERROR(VLOOKUP(Table5[[#This Row],[Section]],TB_notTB,1,FALSE))),"No",LEFT(Table5[[#This Row],[Section]],3)="ETB","PLS",LEFT(Table5[[#This Row],[Section]],1)="7","PDB",NOT(ISBLANK(Table5[[#This Row],[Section]])),"No")</f>
        <v>No</v>
      </c>
    </row>
    <row r="6978" spans="1:13" x14ac:dyDescent="0.25">
      <c r="A6978" s="126" t="s">
        <v>8947</v>
      </c>
      <c r="B6978" s="126" t="s">
        <v>3598</v>
      </c>
      <c r="C6978" s="126" t="s">
        <v>98</v>
      </c>
      <c r="D6978" s="127">
        <v>1.6850000000000001</v>
      </c>
      <c r="E6978" s="128">
        <v>358</v>
      </c>
      <c r="F6978" s="128">
        <v>358</v>
      </c>
      <c r="G6978" s="126" t="s">
        <v>13721</v>
      </c>
      <c r="H6978" s="126" t="s">
        <v>20121</v>
      </c>
      <c r="I6978" s="126" t="s">
        <v>20122</v>
      </c>
      <c r="J6978" s="126" t="s">
        <v>26234</v>
      </c>
      <c r="K6978" s="9">
        <f>_xlfn.IFNA(VLOOKUP(Table5[[#This Row],[Section]],SubSill_Tier,2,FALSE),0)</f>
        <v>0</v>
      </c>
      <c r="L6978" s="9" t="str">
        <f t="shared" ref="L6978:L7041" si="118">IFERROR(IF(LEFT(G6978,2)="AI",IF(_xlfn.NUMBERVALUE(IFERROR(LEFT(IF(ISERROR(FIND("X",UPPER(B6978))),UPPER(B6978),RIGHT(UPPER(B6978),LEN(UPPER(B6978))-FIND("~",SUBSTITUTE(UPPER(B6978),"X","~",LEN(UPPER(B6978))-LEN(SUBSTITUTE(UPPER(B6978),"X","")))))),FIND(" ",IF(ISERROR(FIND("X",UPPER(B6978))),UPPER(B6978),RIGHT(UPPER(B6978),LEN(UPPER(B6978))-FIND("~",SUBSTITUTE(UPPER(B6978),"X","~",LEN(UPPER(B6978))-LEN(SUBSTITUTE(UPPER(B6978),"X","")))))),1)-1),IF(ISERROR(FIND("X",UPPER(B6978))),UPPER(B6978),RIGHT(UPPER(B6978),LEN(UPPER(B6978))-FIND("~",SUBSTITUTE(UPPER(B6978),"X","~",LEN(UPPER(B6978))-LEN(SUBSTITUTE(UPPER(B6978),"X",""))))))),".")&gt;=5,"Wall",""),""),"")</f>
        <v/>
      </c>
      <c r="M6978" s="205" t="str" cm="1">
        <f t="array" ref="M6978">_xlfn.IFS(NOT(ISERROR(VLOOKUP(Table5[[#This Row],[Section]],TB_notTB,1,FALSE))),"No",LEFT(Table5[[#This Row],[Section]],3)="ETB","PLS",LEFT(Table5[[#This Row],[Section]],1)="7","PDB",NOT(ISBLANK(Table5[[#This Row],[Section]])),"No")</f>
        <v>No</v>
      </c>
    </row>
    <row r="6979" spans="1:13" x14ac:dyDescent="0.25">
      <c r="A6979" s="126" t="s">
        <v>8948</v>
      </c>
      <c r="B6979" s="126" t="s">
        <v>17222</v>
      </c>
      <c r="C6979" s="126" t="s">
        <v>98</v>
      </c>
      <c r="D6979" s="127">
        <v>2.2759999999999998</v>
      </c>
      <c r="E6979" s="128">
        <v>342</v>
      </c>
      <c r="F6979" s="128">
        <v>342</v>
      </c>
      <c r="G6979" s="126" t="s">
        <v>13721</v>
      </c>
      <c r="H6979" s="126" t="s">
        <v>20121</v>
      </c>
      <c r="I6979" s="126" t="s">
        <v>20122</v>
      </c>
      <c r="J6979" s="126" t="s">
        <v>26234</v>
      </c>
      <c r="K6979" s="9">
        <f>_xlfn.IFNA(VLOOKUP(Table5[[#This Row],[Section]],SubSill_Tier,2,FALSE),0)</f>
        <v>0</v>
      </c>
      <c r="L6979" s="9" t="str">
        <f t="shared" si="118"/>
        <v/>
      </c>
      <c r="M6979" s="205" t="str" cm="1">
        <f t="array" ref="M6979">_xlfn.IFS(NOT(ISERROR(VLOOKUP(Table5[[#This Row],[Section]],TB_notTB,1,FALSE))),"No",LEFT(Table5[[#This Row],[Section]],3)="ETB","PLS",LEFT(Table5[[#This Row],[Section]],1)="7","PDB",NOT(ISBLANK(Table5[[#This Row],[Section]])),"No")</f>
        <v>No</v>
      </c>
    </row>
    <row r="6980" spans="1:13" x14ac:dyDescent="0.25">
      <c r="A6980" s="126" t="s">
        <v>8949</v>
      </c>
      <c r="B6980" s="126" t="s">
        <v>17222</v>
      </c>
      <c r="C6980" s="126" t="s">
        <v>98</v>
      </c>
      <c r="D6980" s="127">
        <v>1.974</v>
      </c>
      <c r="E6980" s="128">
        <v>387</v>
      </c>
      <c r="F6980" s="128">
        <v>387</v>
      </c>
      <c r="G6980" s="126" t="s">
        <v>13721</v>
      </c>
      <c r="H6980" s="126" t="s">
        <v>20121</v>
      </c>
      <c r="I6980" s="126" t="s">
        <v>20122</v>
      </c>
      <c r="J6980" s="126" t="s">
        <v>26234</v>
      </c>
      <c r="K6980" s="9">
        <f>_xlfn.IFNA(VLOOKUP(Table5[[#This Row],[Section]],SubSill_Tier,2,FALSE),0)</f>
        <v>0</v>
      </c>
      <c r="L6980" s="9" t="str">
        <f t="shared" si="118"/>
        <v/>
      </c>
      <c r="M6980" s="205" t="str" cm="1">
        <f t="array" ref="M6980">_xlfn.IFS(NOT(ISERROR(VLOOKUP(Table5[[#This Row],[Section]],TB_notTB,1,FALSE))),"No",LEFT(Table5[[#This Row],[Section]],3)="ETB","PLS",LEFT(Table5[[#This Row],[Section]],1)="7","PDB",NOT(ISBLANK(Table5[[#This Row],[Section]])),"No")</f>
        <v>No</v>
      </c>
    </row>
    <row r="6981" spans="1:13" x14ac:dyDescent="0.25">
      <c r="A6981" s="126" t="s">
        <v>8950</v>
      </c>
      <c r="B6981" s="126" t="s">
        <v>17222</v>
      </c>
      <c r="C6981" s="126" t="s">
        <v>98</v>
      </c>
      <c r="D6981" s="127">
        <v>1.099</v>
      </c>
      <c r="E6981" s="128">
        <v>292</v>
      </c>
      <c r="F6981" s="128">
        <v>100</v>
      </c>
      <c r="G6981" s="126" t="s">
        <v>13750</v>
      </c>
      <c r="H6981" s="126" t="s">
        <v>20121</v>
      </c>
      <c r="I6981" s="126" t="s">
        <v>20122</v>
      </c>
      <c r="J6981" s="126" t="s">
        <v>26234</v>
      </c>
      <c r="K6981" s="9">
        <f>_xlfn.IFNA(VLOOKUP(Table5[[#This Row],[Section]],SubSill_Tier,2,FALSE),0)</f>
        <v>0</v>
      </c>
      <c r="L6981" s="9" t="str">
        <f t="shared" si="118"/>
        <v/>
      </c>
      <c r="M6981" s="205" t="str" cm="1">
        <f t="array" ref="M6981">_xlfn.IFS(NOT(ISERROR(VLOOKUP(Table5[[#This Row],[Section]],TB_notTB,1,FALSE))),"No",LEFT(Table5[[#This Row],[Section]],3)="ETB","PLS",LEFT(Table5[[#This Row],[Section]],1)="7","PDB",NOT(ISBLANK(Table5[[#This Row],[Section]])),"No")</f>
        <v>No</v>
      </c>
    </row>
    <row r="6982" spans="1:13" x14ac:dyDescent="0.25">
      <c r="A6982" s="126" t="s">
        <v>12030</v>
      </c>
      <c r="B6982" s="126" t="s">
        <v>17222</v>
      </c>
      <c r="C6982" s="126" t="s">
        <v>98</v>
      </c>
      <c r="D6982" s="127">
        <v>1.7010000000000001</v>
      </c>
      <c r="E6982" s="128">
        <v>438</v>
      </c>
      <c r="F6982" s="128">
        <v>438</v>
      </c>
      <c r="G6982" s="126" t="s">
        <v>13745</v>
      </c>
      <c r="H6982" s="126" t="s">
        <v>20189</v>
      </c>
      <c r="I6982" s="126" t="s">
        <v>20190</v>
      </c>
      <c r="J6982" s="126" t="s">
        <v>26260</v>
      </c>
      <c r="K6982" s="9">
        <f>_xlfn.IFNA(VLOOKUP(Table5[[#This Row],[Section]],SubSill_Tier,2,FALSE),0)</f>
        <v>0</v>
      </c>
      <c r="L6982" s="9" t="str">
        <f t="shared" si="118"/>
        <v/>
      </c>
      <c r="M6982" s="205" t="str" cm="1">
        <f t="array" ref="M6982">_xlfn.IFS(NOT(ISERROR(VLOOKUP(Table5[[#This Row],[Section]],TB_notTB,1,FALSE))),"No",LEFT(Table5[[#This Row],[Section]],3)="ETB","PLS",LEFT(Table5[[#This Row],[Section]],1)="7","PDB",NOT(ISBLANK(Table5[[#This Row],[Section]])),"No")</f>
        <v>No</v>
      </c>
    </row>
    <row r="6983" spans="1:13" x14ac:dyDescent="0.25">
      <c r="A6983" s="126" t="s">
        <v>8951</v>
      </c>
      <c r="B6983" s="126" t="s">
        <v>28189</v>
      </c>
      <c r="C6983" s="126" t="s">
        <v>75</v>
      </c>
      <c r="D6983" s="127">
        <v>0.41699999999999998</v>
      </c>
      <c r="E6983" s="128">
        <v>102</v>
      </c>
      <c r="F6983" s="128">
        <v>102</v>
      </c>
      <c r="G6983" s="126" t="s">
        <v>13725</v>
      </c>
      <c r="H6983" s="126" t="s">
        <v>20134</v>
      </c>
      <c r="I6983" s="126" t="s">
        <v>20135</v>
      </c>
      <c r="J6983" s="126" t="s">
        <v>26235</v>
      </c>
      <c r="K6983" s="9">
        <f>_xlfn.IFNA(VLOOKUP(Table5[[#This Row],[Section]],SubSill_Tier,2,FALSE),0)</f>
        <v>0</v>
      </c>
      <c r="L6983" s="9" t="str">
        <f t="shared" si="118"/>
        <v/>
      </c>
      <c r="M6983" s="205" t="str" cm="1">
        <f t="array" ref="M6983">_xlfn.IFS(NOT(ISERROR(VLOOKUP(Table5[[#This Row],[Section]],TB_notTB,1,FALSE))),"No",LEFT(Table5[[#This Row],[Section]],3)="ETB","PLS",LEFT(Table5[[#This Row],[Section]],1)="7","PDB",NOT(ISBLANK(Table5[[#This Row],[Section]])),"No")</f>
        <v>No</v>
      </c>
    </row>
    <row r="6984" spans="1:13" x14ac:dyDescent="0.25">
      <c r="A6984" s="126" t="s">
        <v>8952</v>
      </c>
      <c r="B6984" s="126" t="s">
        <v>17222</v>
      </c>
      <c r="C6984" s="126" t="s">
        <v>98</v>
      </c>
      <c r="D6984" s="127">
        <v>2.468</v>
      </c>
      <c r="E6984" s="128">
        <v>727</v>
      </c>
      <c r="F6984" s="128">
        <v>727</v>
      </c>
      <c r="G6984" s="126" t="s">
        <v>13721</v>
      </c>
      <c r="H6984" s="126" t="s">
        <v>20121</v>
      </c>
      <c r="I6984" s="126" t="s">
        <v>20122</v>
      </c>
      <c r="J6984" s="126" t="s">
        <v>26234</v>
      </c>
      <c r="K6984" s="9">
        <f>_xlfn.IFNA(VLOOKUP(Table5[[#This Row],[Section]],SubSill_Tier,2,FALSE),0)</f>
        <v>0</v>
      </c>
      <c r="L6984" s="9" t="str">
        <f t="shared" si="118"/>
        <v/>
      </c>
      <c r="M6984" s="205" t="str" cm="1">
        <f t="array" ref="M6984">_xlfn.IFS(NOT(ISERROR(VLOOKUP(Table5[[#This Row],[Section]],TB_notTB,1,FALSE))),"No",LEFT(Table5[[#This Row],[Section]],3)="ETB","PLS",LEFT(Table5[[#This Row],[Section]],1)="7","PDB",NOT(ISBLANK(Table5[[#This Row],[Section]])),"No")</f>
        <v>No</v>
      </c>
    </row>
    <row r="6985" spans="1:13" x14ac:dyDescent="0.25">
      <c r="A6985" s="126" t="s">
        <v>8953</v>
      </c>
      <c r="B6985" s="126" t="s">
        <v>17222</v>
      </c>
      <c r="C6985" s="126" t="s">
        <v>98</v>
      </c>
      <c r="D6985" s="127">
        <v>0.624</v>
      </c>
      <c r="E6985" s="128">
        <v>301</v>
      </c>
      <c r="F6985" s="128">
        <v>301</v>
      </c>
      <c r="G6985" s="126" t="s">
        <v>13721</v>
      </c>
      <c r="H6985" s="126" t="s">
        <v>20121</v>
      </c>
      <c r="I6985" s="126" t="s">
        <v>20122</v>
      </c>
      <c r="J6985" s="126" t="s">
        <v>26234</v>
      </c>
      <c r="K6985" s="9">
        <f>_xlfn.IFNA(VLOOKUP(Table5[[#This Row],[Section]],SubSill_Tier,2,FALSE),0)</f>
        <v>0</v>
      </c>
      <c r="L6985" s="9" t="str">
        <f t="shared" si="118"/>
        <v/>
      </c>
      <c r="M6985" s="205" t="str" cm="1">
        <f t="array" ref="M6985">_xlfn.IFS(NOT(ISERROR(VLOOKUP(Table5[[#This Row],[Section]],TB_notTB,1,FALSE))),"No",LEFT(Table5[[#This Row],[Section]],3)="ETB","PLS",LEFT(Table5[[#This Row],[Section]],1)="7","PDB",NOT(ISBLANK(Table5[[#This Row],[Section]])),"No")</f>
        <v>No</v>
      </c>
    </row>
    <row r="6986" spans="1:13" x14ac:dyDescent="0.25">
      <c r="A6986" s="126" t="s">
        <v>8954</v>
      </c>
      <c r="B6986" s="126" t="s">
        <v>28190</v>
      </c>
      <c r="C6986" s="126" t="s">
        <v>75</v>
      </c>
      <c r="D6986" s="127">
        <v>0.39100000000000001</v>
      </c>
      <c r="E6986" s="128">
        <v>100</v>
      </c>
      <c r="F6986" s="128">
        <v>100</v>
      </c>
      <c r="G6986" s="126" t="s">
        <v>13715</v>
      </c>
      <c r="H6986" s="126" t="s">
        <v>20123</v>
      </c>
      <c r="I6986" s="126" t="s">
        <v>21058</v>
      </c>
      <c r="J6986" s="126" t="s">
        <v>26236</v>
      </c>
      <c r="K6986" s="9">
        <f>_xlfn.IFNA(VLOOKUP(Table5[[#This Row],[Section]],SubSill_Tier,2,FALSE),0)</f>
        <v>0</v>
      </c>
      <c r="L6986" s="9" t="str">
        <f t="shared" si="118"/>
        <v/>
      </c>
      <c r="M6986" s="205" t="str" cm="1">
        <f t="array" ref="M6986">_xlfn.IFS(NOT(ISERROR(VLOOKUP(Table5[[#This Row],[Section]],TB_notTB,1,FALSE))),"No",LEFT(Table5[[#This Row],[Section]],3)="ETB","PLS",LEFT(Table5[[#This Row],[Section]],1)="7","PDB",NOT(ISBLANK(Table5[[#This Row],[Section]])),"No")</f>
        <v>No</v>
      </c>
    </row>
    <row r="6987" spans="1:13" x14ac:dyDescent="0.25">
      <c r="A6987" s="126" t="s">
        <v>8955</v>
      </c>
      <c r="B6987" s="126" t="s">
        <v>17222</v>
      </c>
      <c r="C6987" s="126" t="s">
        <v>98</v>
      </c>
      <c r="D6987" s="127">
        <v>1.115</v>
      </c>
      <c r="E6987" s="128">
        <v>464</v>
      </c>
      <c r="F6987" s="128">
        <v>464</v>
      </c>
      <c r="G6987" s="126" t="s">
        <v>13721</v>
      </c>
      <c r="H6987" s="126" t="s">
        <v>20121</v>
      </c>
      <c r="I6987" s="126" t="s">
        <v>20122</v>
      </c>
      <c r="J6987" s="126" t="s">
        <v>26234</v>
      </c>
      <c r="K6987" s="9">
        <f>_xlfn.IFNA(VLOOKUP(Table5[[#This Row],[Section]],SubSill_Tier,2,FALSE),0)</f>
        <v>0</v>
      </c>
      <c r="L6987" s="9" t="str">
        <f t="shared" si="118"/>
        <v/>
      </c>
      <c r="M6987" s="205" t="str" cm="1">
        <f t="array" ref="M6987">_xlfn.IFS(NOT(ISERROR(VLOOKUP(Table5[[#This Row],[Section]],TB_notTB,1,FALSE))),"No",LEFT(Table5[[#This Row],[Section]],3)="ETB","PLS",LEFT(Table5[[#This Row],[Section]],1)="7","PDB",NOT(ISBLANK(Table5[[#This Row],[Section]])),"No")</f>
        <v>No</v>
      </c>
    </row>
    <row r="6988" spans="1:13" x14ac:dyDescent="0.25">
      <c r="A6988" s="126" t="s">
        <v>8956</v>
      </c>
      <c r="B6988" s="126" t="s">
        <v>17222</v>
      </c>
      <c r="C6988" s="126" t="s">
        <v>75</v>
      </c>
      <c r="D6988" s="127">
        <v>1.085</v>
      </c>
      <c r="E6988" s="128">
        <v>178</v>
      </c>
      <c r="F6988" s="128">
        <v>178</v>
      </c>
      <c r="G6988" s="126" t="s">
        <v>13714</v>
      </c>
      <c r="H6988" s="126" t="s">
        <v>20121</v>
      </c>
      <c r="I6988" s="126" t="s">
        <v>20122</v>
      </c>
      <c r="J6988" s="126" t="s">
        <v>26234</v>
      </c>
      <c r="K6988" s="9">
        <f>_xlfn.IFNA(VLOOKUP(Table5[[#This Row],[Section]],SubSill_Tier,2,FALSE),0)</f>
        <v>0</v>
      </c>
      <c r="L6988" s="9" t="str">
        <f t="shared" si="118"/>
        <v/>
      </c>
      <c r="M6988" s="205" t="str" cm="1">
        <f t="array" ref="M6988">_xlfn.IFS(NOT(ISERROR(VLOOKUP(Table5[[#This Row],[Section]],TB_notTB,1,FALSE))),"No",LEFT(Table5[[#This Row],[Section]],3)="ETB","PLS",LEFT(Table5[[#This Row],[Section]],1)="7","PDB",NOT(ISBLANK(Table5[[#This Row],[Section]])),"No")</f>
        <v>No</v>
      </c>
    </row>
    <row r="6989" spans="1:13" x14ac:dyDescent="0.25">
      <c r="A6989" s="126" t="s">
        <v>8957</v>
      </c>
      <c r="B6989" s="126" t="s">
        <v>3598</v>
      </c>
      <c r="C6989" s="126" t="s">
        <v>98</v>
      </c>
      <c r="D6989" s="127">
        <v>0.63200000000000001</v>
      </c>
      <c r="E6989" s="128">
        <v>152</v>
      </c>
      <c r="F6989" s="128">
        <v>152</v>
      </c>
      <c r="G6989" s="126" t="s">
        <v>13724</v>
      </c>
      <c r="H6989" s="126" t="s">
        <v>20186</v>
      </c>
      <c r="I6989" s="126" t="s">
        <v>22099</v>
      </c>
      <c r="J6989" s="126" t="s">
        <v>26234</v>
      </c>
      <c r="K6989" s="9">
        <f>_xlfn.IFNA(VLOOKUP(Table5[[#This Row],[Section]],SubSill_Tier,2,FALSE),0)</f>
        <v>0</v>
      </c>
      <c r="L6989" s="9" t="str">
        <f t="shared" si="118"/>
        <v/>
      </c>
      <c r="M6989" s="205" t="str" cm="1">
        <f t="array" ref="M6989">_xlfn.IFS(NOT(ISERROR(VLOOKUP(Table5[[#This Row],[Section]],TB_notTB,1,FALSE))),"No",LEFT(Table5[[#This Row],[Section]],3)="ETB","PLS",LEFT(Table5[[#This Row],[Section]],1)="7","PDB",NOT(ISBLANK(Table5[[#This Row],[Section]])),"No")</f>
        <v>No</v>
      </c>
    </row>
    <row r="6990" spans="1:13" x14ac:dyDescent="0.25">
      <c r="A6990" s="126" t="s">
        <v>3265</v>
      </c>
      <c r="B6990" s="126" t="s">
        <v>17222</v>
      </c>
      <c r="C6990" s="126" t="s">
        <v>98</v>
      </c>
      <c r="D6990" s="127">
        <v>0.47</v>
      </c>
      <c r="E6990" s="128">
        <v>219</v>
      </c>
      <c r="F6990" s="128">
        <v>219</v>
      </c>
      <c r="G6990" s="126" t="s">
        <v>13730</v>
      </c>
      <c r="H6990" s="126" t="s">
        <v>20139</v>
      </c>
      <c r="I6990" s="126" t="s">
        <v>20140</v>
      </c>
      <c r="J6990" s="126" t="s">
        <v>26243</v>
      </c>
      <c r="K6990" s="9">
        <f>_xlfn.IFNA(VLOOKUP(Table5[[#This Row],[Section]],SubSill_Tier,2,FALSE),0)</f>
        <v>0</v>
      </c>
      <c r="L6990" s="9" t="str">
        <f t="shared" si="118"/>
        <v/>
      </c>
      <c r="M6990" s="205" t="str" cm="1">
        <f t="array" ref="M6990">_xlfn.IFS(NOT(ISERROR(VLOOKUP(Table5[[#This Row],[Section]],TB_notTB,1,FALSE))),"No",LEFT(Table5[[#This Row],[Section]],3)="ETB","PLS",LEFT(Table5[[#This Row],[Section]],1)="7","PDB",NOT(ISBLANK(Table5[[#This Row],[Section]])),"No")</f>
        <v>No</v>
      </c>
    </row>
    <row r="6991" spans="1:13" x14ac:dyDescent="0.25">
      <c r="A6991" s="126" t="s">
        <v>8958</v>
      </c>
      <c r="B6991" s="126" t="s">
        <v>17222</v>
      </c>
      <c r="C6991" s="126" t="s">
        <v>98</v>
      </c>
      <c r="D6991" s="127">
        <v>0.23200000000000001</v>
      </c>
      <c r="E6991" s="128">
        <v>100</v>
      </c>
      <c r="F6991" s="128">
        <v>100</v>
      </c>
      <c r="G6991" s="126" t="s">
        <v>13750</v>
      </c>
      <c r="H6991" s="126" t="s">
        <v>20121</v>
      </c>
      <c r="I6991" s="126" t="s">
        <v>20122</v>
      </c>
      <c r="J6991" s="126" t="s">
        <v>26234</v>
      </c>
      <c r="K6991" s="9">
        <f>_xlfn.IFNA(VLOOKUP(Table5[[#This Row],[Section]],SubSill_Tier,2,FALSE),0)</f>
        <v>0</v>
      </c>
      <c r="L6991" s="9" t="str">
        <f t="shared" si="118"/>
        <v/>
      </c>
      <c r="M6991" s="205" t="str" cm="1">
        <f t="array" ref="M6991">_xlfn.IFS(NOT(ISERROR(VLOOKUP(Table5[[#This Row],[Section]],TB_notTB,1,FALSE))),"No",LEFT(Table5[[#This Row],[Section]],3)="ETB","PLS",LEFT(Table5[[#This Row],[Section]],1)="7","PDB",NOT(ISBLANK(Table5[[#This Row],[Section]])),"No")</f>
        <v>No</v>
      </c>
    </row>
    <row r="6992" spans="1:13" x14ac:dyDescent="0.25">
      <c r="A6992" s="126" t="s">
        <v>8959</v>
      </c>
      <c r="B6992" s="126" t="s">
        <v>17222</v>
      </c>
      <c r="C6992" s="126" t="s">
        <v>98</v>
      </c>
      <c r="D6992" s="127">
        <v>2.16</v>
      </c>
      <c r="E6992" s="128">
        <v>512</v>
      </c>
      <c r="F6992" s="128">
        <v>512</v>
      </c>
      <c r="G6992" s="126" t="s">
        <v>13724</v>
      </c>
      <c r="H6992" s="126" t="s">
        <v>20186</v>
      </c>
      <c r="I6992" s="126" t="s">
        <v>22099</v>
      </c>
      <c r="J6992" s="126" t="s">
        <v>26234</v>
      </c>
      <c r="K6992" s="9">
        <f>_xlfn.IFNA(VLOOKUP(Table5[[#This Row],[Section]],SubSill_Tier,2,FALSE),0)</f>
        <v>0</v>
      </c>
      <c r="L6992" s="9" t="str">
        <f t="shared" si="118"/>
        <v/>
      </c>
      <c r="M6992" s="205" t="str" cm="1">
        <f t="array" ref="M6992">_xlfn.IFS(NOT(ISERROR(VLOOKUP(Table5[[#This Row],[Section]],TB_notTB,1,FALSE))),"No",LEFT(Table5[[#This Row],[Section]],3)="ETB","PLS",LEFT(Table5[[#This Row],[Section]],1)="7","PDB",NOT(ISBLANK(Table5[[#This Row],[Section]])),"No")</f>
        <v>No</v>
      </c>
    </row>
    <row r="6993" spans="1:13" x14ac:dyDescent="0.25">
      <c r="A6993" s="126" t="s">
        <v>8960</v>
      </c>
      <c r="B6993" s="126" t="s">
        <v>17222</v>
      </c>
      <c r="C6993" s="126" t="s">
        <v>98</v>
      </c>
      <c r="D6993" s="127">
        <v>1.631</v>
      </c>
      <c r="E6993" s="128">
        <v>401</v>
      </c>
      <c r="F6993" s="128">
        <v>401</v>
      </c>
      <c r="G6993" s="126" t="s">
        <v>13724</v>
      </c>
      <c r="H6993" s="126" t="s">
        <v>20186</v>
      </c>
      <c r="I6993" s="126" t="s">
        <v>22099</v>
      </c>
      <c r="J6993" s="126" t="s">
        <v>26234</v>
      </c>
      <c r="K6993" s="9">
        <f>_xlfn.IFNA(VLOOKUP(Table5[[#This Row],[Section]],SubSill_Tier,2,FALSE),0)</f>
        <v>0</v>
      </c>
      <c r="L6993" s="9" t="str">
        <f t="shared" si="118"/>
        <v/>
      </c>
      <c r="M6993" s="205" t="str" cm="1">
        <f t="array" ref="M6993">_xlfn.IFS(NOT(ISERROR(VLOOKUP(Table5[[#This Row],[Section]],TB_notTB,1,FALSE))),"No",LEFT(Table5[[#This Row],[Section]],3)="ETB","PLS",LEFT(Table5[[#This Row],[Section]],1)="7","PDB",NOT(ISBLANK(Table5[[#This Row],[Section]])),"No")</f>
        <v>No</v>
      </c>
    </row>
    <row r="6994" spans="1:13" x14ac:dyDescent="0.25">
      <c r="A6994" s="126" t="s">
        <v>8961</v>
      </c>
      <c r="B6994" s="126" t="s">
        <v>17222</v>
      </c>
      <c r="C6994" s="126" t="s">
        <v>98</v>
      </c>
      <c r="D6994" s="127">
        <v>2.319</v>
      </c>
      <c r="E6994" s="128">
        <v>562</v>
      </c>
      <c r="F6994" s="128">
        <v>562</v>
      </c>
      <c r="G6994" s="126" t="s">
        <v>13724</v>
      </c>
      <c r="H6994" s="126" t="s">
        <v>20186</v>
      </c>
      <c r="I6994" s="126" t="s">
        <v>22099</v>
      </c>
      <c r="J6994" s="126" t="s">
        <v>26234</v>
      </c>
      <c r="K6994" s="9">
        <f>_xlfn.IFNA(VLOOKUP(Table5[[#This Row],[Section]],SubSill_Tier,2,FALSE),0)</f>
        <v>0</v>
      </c>
      <c r="L6994" s="9" t="str">
        <f t="shared" si="118"/>
        <v/>
      </c>
      <c r="M6994" s="205" t="str" cm="1">
        <f t="array" ref="M6994">_xlfn.IFS(NOT(ISERROR(VLOOKUP(Table5[[#This Row],[Section]],TB_notTB,1,FALSE))),"No",LEFT(Table5[[#This Row],[Section]],3)="ETB","PLS",LEFT(Table5[[#This Row],[Section]],1)="7","PDB",NOT(ISBLANK(Table5[[#This Row],[Section]])),"No")</f>
        <v>No</v>
      </c>
    </row>
    <row r="6995" spans="1:13" x14ac:dyDescent="0.25">
      <c r="A6995" s="126" t="s">
        <v>8962</v>
      </c>
      <c r="B6995" s="126" t="s">
        <v>12746</v>
      </c>
      <c r="C6995" s="126" t="s">
        <v>75</v>
      </c>
      <c r="D6995" s="127">
        <v>4.1120000000000001</v>
      </c>
      <c r="E6995" s="128">
        <v>1008</v>
      </c>
      <c r="F6995" s="128">
        <v>1008</v>
      </c>
      <c r="G6995" s="126" t="s">
        <v>13750</v>
      </c>
      <c r="H6995" s="126" t="s">
        <v>21081</v>
      </c>
      <c r="I6995" s="126" t="s">
        <v>21082</v>
      </c>
      <c r="J6995" s="126" t="s">
        <v>26237</v>
      </c>
      <c r="K6995" s="9">
        <f>_xlfn.IFNA(VLOOKUP(Table5[[#This Row],[Section]],SubSill_Tier,2,FALSE),0)</f>
        <v>0</v>
      </c>
      <c r="L6995" s="9" t="str">
        <f t="shared" si="118"/>
        <v>Wall</v>
      </c>
      <c r="M6995" s="205" t="str" cm="1">
        <f t="array" ref="M6995">_xlfn.IFS(NOT(ISERROR(VLOOKUP(Table5[[#This Row],[Section]],TB_notTB,1,FALSE))),"No",LEFT(Table5[[#This Row],[Section]],3)="ETB","PLS",LEFT(Table5[[#This Row],[Section]],1)="7","PDB",NOT(ISBLANK(Table5[[#This Row],[Section]])),"No")</f>
        <v>No</v>
      </c>
    </row>
    <row r="6996" spans="1:13" x14ac:dyDescent="0.25">
      <c r="A6996" s="126" t="s">
        <v>3266</v>
      </c>
      <c r="B6996" s="126" t="s">
        <v>17222</v>
      </c>
      <c r="C6996" s="126" t="s">
        <v>98</v>
      </c>
      <c r="D6996" s="127">
        <v>0.14599999999999999</v>
      </c>
      <c r="E6996" s="128">
        <v>100</v>
      </c>
      <c r="F6996" s="128">
        <v>100</v>
      </c>
      <c r="G6996" s="126" t="s">
        <v>13730</v>
      </c>
      <c r="H6996" s="126" t="s">
        <v>20139</v>
      </c>
      <c r="I6996" s="126" t="s">
        <v>20140</v>
      </c>
      <c r="J6996" s="126" t="s">
        <v>26243</v>
      </c>
      <c r="K6996" s="9">
        <f>_xlfn.IFNA(VLOOKUP(Table5[[#This Row],[Section]],SubSill_Tier,2,FALSE),0)</f>
        <v>0</v>
      </c>
      <c r="L6996" s="9" t="str">
        <f t="shared" si="118"/>
        <v/>
      </c>
      <c r="M6996" s="205" t="str" cm="1">
        <f t="array" ref="M6996">_xlfn.IFS(NOT(ISERROR(VLOOKUP(Table5[[#This Row],[Section]],TB_notTB,1,FALSE))),"No",LEFT(Table5[[#This Row],[Section]],3)="ETB","PLS",LEFT(Table5[[#This Row],[Section]],1)="7","PDB",NOT(ISBLANK(Table5[[#This Row],[Section]])),"No")</f>
        <v>No</v>
      </c>
    </row>
    <row r="6997" spans="1:13" x14ac:dyDescent="0.25">
      <c r="A6997" s="126" t="s">
        <v>3267</v>
      </c>
      <c r="B6997" s="126" t="s">
        <v>13802</v>
      </c>
      <c r="C6997" s="126" t="s">
        <v>75</v>
      </c>
      <c r="D6997" s="127">
        <v>0.69899999999999995</v>
      </c>
      <c r="E6997" s="128">
        <v>313</v>
      </c>
      <c r="F6997" s="128">
        <v>100</v>
      </c>
      <c r="G6997" s="126" t="s">
        <v>13746</v>
      </c>
      <c r="H6997" s="126" t="s">
        <v>20164</v>
      </c>
      <c r="I6997" s="126" t="s">
        <v>21085</v>
      </c>
      <c r="J6997" s="126" t="s">
        <v>26232</v>
      </c>
      <c r="K6997" s="9">
        <f>_xlfn.IFNA(VLOOKUP(Table5[[#This Row],[Section]],SubSill_Tier,2,FALSE),0)</f>
        <v>0</v>
      </c>
      <c r="L6997" s="9" t="str">
        <f t="shared" si="118"/>
        <v/>
      </c>
      <c r="M6997" s="205" t="str" cm="1">
        <f t="array" ref="M6997">_xlfn.IFS(NOT(ISERROR(VLOOKUP(Table5[[#This Row],[Section]],TB_notTB,1,FALSE))),"No",LEFT(Table5[[#This Row],[Section]],3)="ETB","PLS",LEFT(Table5[[#This Row],[Section]],1)="7","PDB",NOT(ISBLANK(Table5[[#This Row],[Section]])),"No")</f>
        <v>No</v>
      </c>
    </row>
    <row r="6998" spans="1:13" x14ac:dyDescent="0.25">
      <c r="A6998" s="126" t="s">
        <v>3268</v>
      </c>
      <c r="B6998" s="126" t="s">
        <v>17222</v>
      </c>
      <c r="C6998" s="126" t="s">
        <v>75</v>
      </c>
      <c r="D6998" s="127">
        <v>1.04</v>
      </c>
      <c r="E6998" s="128">
        <v>459</v>
      </c>
      <c r="F6998" s="128">
        <v>166</v>
      </c>
      <c r="G6998" s="126" t="s">
        <v>13746</v>
      </c>
      <c r="H6998" s="126" t="s">
        <v>20164</v>
      </c>
      <c r="I6998" s="126" t="s">
        <v>21085</v>
      </c>
      <c r="J6998" s="126" t="s">
        <v>26232</v>
      </c>
      <c r="K6998" s="9">
        <f>_xlfn.IFNA(VLOOKUP(Table5[[#This Row],[Section]],SubSill_Tier,2,FALSE),0)</f>
        <v>0</v>
      </c>
      <c r="L6998" s="9" t="str">
        <f t="shared" si="118"/>
        <v/>
      </c>
      <c r="M6998" s="205" t="str" cm="1">
        <f t="array" ref="M6998">_xlfn.IFS(NOT(ISERROR(VLOOKUP(Table5[[#This Row],[Section]],TB_notTB,1,FALSE))),"No",LEFT(Table5[[#This Row],[Section]],3)="ETB","PLS",LEFT(Table5[[#This Row],[Section]],1)="7","PDB",NOT(ISBLANK(Table5[[#This Row],[Section]])),"No")</f>
        <v>No</v>
      </c>
    </row>
    <row r="6999" spans="1:13" x14ac:dyDescent="0.25">
      <c r="A6999" s="126" t="s">
        <v>3269</v>
      </c>
      <c r="B6999" s="126" t="s">
        <v>17222</v>
      </c>
      <c r="C6999" s="126" t="s">
        <v>75</v>
      </c>
      <c r="D6999" s="127">
        <v>0.27</v>
      </c>
      <c r="E6999" s="128">
        <v>181</v>
      </c>
      <c r="F6999" s="128">
        <v>100</v>
      </c>
      <c r="G6999" s="126" t="s">
        <v>13746</v>
      </c>
      <c r="H6999" s="126" t="s">
        <v>20164</v>
      </c>
      <c r="I6999" s="126" t="s">
        <v>21085</v>
      </c>
      <c r="J6999" s="126" t="s">
        <v>26232</v>
      </c>
      <c r="K6999" s="9">
        <f>_xlfn.IFNA(VLOOKUP(Table5[[#This Row],[Section]],SubSill_Tier,2,FALSE),0)</f>
        <v>0</v>
      </c>
      <c r="L6999" s="9" t="str">
        <f t="shared" si="118"/>
        <v/>
      </c>
      <c r="M6999" s="205" t="str" cm="1">
        <f t="array" ref="M6999">_xlfn.IFS(NOT(ISERROR(VLOOKUP(Table5[[#This Row],[Section]],TB_notTB,1,FALSE))),"No",LEFT(Table5[[#This Row],[Section]],3)="ETB","PLS",LEFT(Table5[[#This Row],[Section]],1)="7","PDB",NOT(ISBLANK(Table5[[#This Row],[Section]])),"No")</f>
        <v>No</v>
      </c>
    </row>
    <row r="7000" spans="1:13" x14ac:dyDescent="0.25">
      <c r="A7000" s="126" t="s">
        <v>3270</v>
      </c>
      <c r="B7000" s="126" t="s">
        <v>3271</v>
      </c>
      <c r="C7000" s="126" t="s">
        <v>75</v>
      </c>
      <c r="D7000" s="127">
        <v>1.206</v>
      </c>
      <c r="E7000" s="128">
        <v>535</v>
      </c>
      <c r="F7000" s="128">
        <v>183</v>
      </c>
      <c r="G7000" s="126" t="s">
        <v>13746</v>
      </c>
      <c r="H7000" s="126" t="s">
        <v>20164</v>
      </c>
      <c r="I7000" s="126" t="s">
        <v>21085</v>
      </c>
      <c r="J7000" s="126" t="s">
        <v>26232</v>
      </c>
      <c r="K7000" s="9">
        <f>_xlfn.IFNA(VLOOKUP(Table5[[#This Row],[Section]],SubSill_Tier,2,FALSE),0)</f>
        <v>0</v>
      </c>
      <c r="L7000" s="9" t="str">
        <f t="shared" si="118"/>
        <v/>
      </c>
      <c r="M7000" s="205" t="str" cm="1">
        <f t="array" ref="M7000">_xlfn.IFS(NOT(ISERROR(VLOOKUP(Table5[[#This Row],[Section]],TB_notTB,1,FALSE))),"No",LEFT(Table5[[#This Row],[Section]],3)="ETB","PLS",LEFT(Table5[[#This Row],[Section]],1)="7","PDB",NOT(ISBLANK(Table5[[#This Row],[Section]])),"No")</f>
        <v>No</v>
      </c>
    </row>
    <row r="7001" spans="1:13" x14ac:dyDescent="0.25">
      <c r="A7001" s="126" t="s">
        <v>3272</v>
      </c>
      <c r="B7001" s="126" t="s">
        <v>17222</v>
      </c>
      <c r="C7001" s="126" t="s">
        <v>75</v>
      </c>
      <c r="D7001" s="127">
        <v>0.27500000000000002</v>
      </c>
      <c r="E7001" s="128">
        <v>138</v>
      </c>
      <c r="F7001" s="128">
        <v>100</v>
      </c>
      <c r="G7001" s="126" t="s">
        <v>13751</v>
      </c>
      <c r="H7001" s="126" t="s">
        <v>20169</v>
      </c>
      <c r="I7001" s="126" t="s">
        <v>20170</v>
      </c>
      <c r="J7001" s="126" t="s">
        <v>26232</v>
      </c>
      <c r="K7001" s="9">
        <f>_xlfn.IFNA(VLOOKUP(Table5[[#This Row],[Section]],SubSill_Tier,2,FALSE),0)</f>
        <v>0</v>
      </c>
      <c r="L7001" s="9" t="str">
        <f t="shared" si="118"/>
        <v/>
      </c>
      <c r="M7001" s="205" t="str" cm="1">
        <f t="array" ref="M7001">_xlfn.IFS(NOT(ISERROR(VLOOKUP(Table5[[#This Row],[Section]],TB_notTB,1,FALSE))),"No",LEFT(Table5[[#This Row],[Section]],3)="ETB","PLS",LEFT(Table5[[#This Row],[Section]],1)="7","PDB",NOT(ISBLANK(Table5[[#This Row],[Section]])),"No")</f>
        <v>No</v>
      </c>
    </row>
    <row r="7002" spans="1:13" x14ac:dyDescent="0.25">
      <c r="A7002" s="126" t="s">
        <v>3273</v>
      </c>
      <c r="B7002" s="126" t="s">
        <v>17222</v>
      </c>
      <c r="C7002" s="126" t="s">
        <v>98</v>
      </c>
      <c r="D7002" s="127">
        <v>0.27500000000000002</v>
      </c>
      <c r="E7002" s="128">
        <v>142</v>
      </c>
      <c r="F7002" s="128">
        <v>100</v>
      </c>
      <c r="G7002" s="126" t="s">
        <v>13751</v>
      </c>
      <c r="H7002" s="126" t="s">
        <v>20169</v>
      </c>
      <c r="I7002" s="126" t="s">
        <v>20170</v>
      </c>
      <c r="J7002" s="126" t="s">
        <v>26232</v>
      </c>
      <c r="K7002" s="9">
        <f>_xlfn.IFNA(VLOOKUP(Table5[[#This Row],[Section]],SubSill_Tier,2,FALSE),0)</f>
        <v>0</v>
      </c>
      <c r="L7002" s="9" t="str">
        <f t="shared" si="118"/>
        <v/>
      </c>
      <c r="M7002" s="205" t="str" cm="1">
        <f t="array" ref="M7002">_xlfn.IFS(NOT(ISERROR(VLOOKUP(Table5[[#This Row],[Section]],TB_notTB,1,FALSE))),"No",LEFT(Table5[[#This Row],[Section]],3)="ETB","PLS",LEFT(Table5[[#This Row],[Section]],1)="7","PDB",NOT(ISBLANK(Table5[[#This Row],[Section]])),"No")</f>
        <v>No</v>
      </c>
    </row>
    <row r="7003" spans="1:13" x14ac:dyDescent="0.25">
      <c r="A7003" s="126" t="s">
        <v>3274</v>
      </c>
      <c r="B7003" s="126" t="s">
        <v>3275</v>
      </c>
      <c r="C7003" s="126" t="s">
        <v>75</v>
      </c>
      <c r="D7003" s="127">
        <v>0.27500000000000002</v>
      </c>
      <c r="E7003" s="128">
        <v>138</v>
      </c>
      <c r="F7003" s="128">
        <v>100</v>
      </c>
      <c r="G7003" s="126" t="s">
        <v>13729</v>
      </c>
      <c r="H7003" s="126" t="s">
        <v>20138</v>
      </c>
      <c r="I7003" s="126" t="s">
        <v>21067</v>
      </c>
      <c r="J7003" s="126" t="s">
        <v>26232</v>
      </c>
      <c r="K7003" s="9">
        <f>_xlfn.IFNA(VLOOKUP(Table5[[#This Row],[Section]],SubSill_Tier,2,FALSE),0)</f>
        <v>0</v>
      </c>
      <c r="L7003" s="9" t="str">
        <f t="shared" si="118"/>
        <v/>
      </c>
      <c r="M7003" s="205" t="str" cm="1">
        <f t="array" ref="M7003">_xlfn.IFS(NOT(ISERROR(VLOOKUP(Table5[[#This Row],[Section]],TB_notTB,1,FALSE))),"No",LEFT(Table5[[#This Row],[Section]],3)="ETB","PLS",LEFT(Table5[[#This Row],[Section]],1)="7","PDB",NOT(ISBLANK(Table5[[#This Row],[Section]])),"No")</f>
        <v>No</v>
      </c>
    </row>
    <row r="7004" spans="1:13" x14ac:dyDescent="0.25">
      <c r="A7004" s="126" t="s">
        <v>8963</v>
      </c>
      <c r="B7004" s="126" t="s">
        <v>17222</v>
      </c>
      <c r="C7004" s="126" t="s">
        <v>98</v>
      </c>
      <c r="D7004" s="127">
        <v>1.69</v>
      </c>
      <c r="E7004" s="128">
        <v>401</v>
      </c>
      <c r="F7004" s="128">
        <v>150</v>
      </c>
      <c r="G7004" s="126" t="s">
        <v>13714</v>
      </c>
      <c r="H7004" s="126" t="s">
        <v>20121</v>
      </c>
      <c r="I7004" s="126" t="s">
        <v>20122</v>
      </c>
      <c r="J7004" s="126" t="s">
        <v>26234</v>
      </c>
      <c r="K7004" s="9">
        <f>_xlfn.IFNA(VLOOKUP(Table5[[#This Row],[Section]],SubSill_Tier,2,FALSE),0)</f>
        <v>0</v>
      </c>
      <c r="L7004" s="9" t="str">
        <f t="shared" si="118"/>
        <v/>
      </c>
      <c r="M7004" s="205" t="str" cm="1">
        <f t="array" ref="M7004">_xlfn.IFS(NOT(ISERROR(VLOOKUP(Table5[[#This Row],[Section]],TB_notTB,1,FALSE))),"No",LEFT(Table5[[#This Row],[Section]],3)="ETB","PLS",LEFT(Table5[[#This Row],[Section]],1)="7","PDB",NOT(ISBLANK(Table5[[#This Row],[Section]])),"No")</f>
        <v>No</v>
      </c>
    </row>
    <row r="7005" spans="1:13" x14ac:dyDescent="0.25">
      <c r="A7005" s="126" t="s">
        <v>3276</v>
      </c>
      <c r="B7005" s="126" t="s">
        <v>3277</v>
      </c>
      <c r="C7005" s="126" t="s">
        <v>75</v>
      </c>
      <c r="D7005" s="127">
        <v>1.1830000000000001</v>
      </c>
      <c r="E7005" s="128">
        <v>417</v>
      </c>
      <c r="F7005" s="128">
        <v>129</v>
      </c>
      <c r="G7005" s="126" t="s">
        <v>13778</v>
      </c>
      <c r="H7005" s="126" t="s">
        <v>20245</v>
      </c>
      <c r="I7005" s="126" t="s">
        <v>21158</v>
      </c>
      <c r="J7005" s="126" t="s">
        <v>26247</v>
      </c>
      <c r="K7005" s="9">
        <f>_xlfn.IFNA(VLOOKUP(Table5[[#This Row],[Section]],SubSill_Tier,2,FALSE),0)</f>
        <v>0</v>
      </c>
      <c r="L7005" s="9" t="str">
        <f t="shared" si="118"/>
        <v/>
      </c>
      <c r="M7005" s="205" t="str" cm="1">
        <f t="array" ref="M7005">_xlfn.IFS(NOT(ISERROR(VLOOKUP(Table5[[#This Row],[Section]],TB_notTB,1,FALSE))),"No",LEFT(Table5[[#This Row],[Section]],3)="ETB","PLS",LEFT(Table5[[#This Row],[Section]],1)="7","PDB",NOT(ISBLANK(Table5[[#This Row],[Section]])),"No")</f>
        <v>No</v>
      </c>
    </row>
    <row r="7006" spans="1:13" x14ac:dyDescent="0.25">
      <c r="A7006" s="126" t="s">
        <v>3278</v>
      </c>
      <c r="B7006" s="126" t="s">
        <v>3279</v>
      </c>
      <c r="C7006" s="126" t="s">
        <v>75</v>
      </c>
      <c r="D7006" s="127">
        <v>1.5049999999999999</v>
      </c>
      <c r="E7006" s="128">
        <v>511</v>
      </c>
      <c r="F7006" s="128">
        <v>129</v>
      </c>
      <c r="G7006" s="126" t="s">
        <v>13778</v>
      </c>
      <c r="H7006" s="126" t="s">
        <v>20245</v>
      </c>
      <c r="I7006" s="126" t="s">
        <v>21158</v>
      </c>
      <c r="J7006" s="126" t="s">
        <v>26247</v>
      </c>
      <c r="K7006" s="9">
        <f>_xlfn.IFNA(VLOOKUP(Table5[[#This Row],[Section]],SubSill_Tier,2,FALSE),0)</f>
        <v>0</v>
      </c>
      <c r="L7006" s="9" t="str">
        <f t="shared" si="118"/>
        <v/>
      </c>
      <c r="M7006" s="205" t="str" cm="1">
        <f t="array" ref="M7006">_xlfn.IFS(NOT(ISERROR(VLOOKUP(Table5[[#This Row],[Section]],TB_notTB,1,FALSE))),"No",LEFT(Table5[[#This Row],[Section]],3)="ETB","PLS",LEFT(Table5[[#This Row],[Section]],1)="7","PDB",NOT(ISBLANK(Table5[[#This Row],[Section]])),"No")</f>
        <v>No</v>
      </c>
    </row>
    <row r="7007" spans="1:13" x14ac:dyDescent="0.25">
      <c r="A7007" s="126" t="s">
        <v>3280</v>
      </c>
      <c r="B7007" s="126" t="s">
        <v>3281</v>
      </c>
      <c r="C7007" s="126" t="s">
        <v>75</v>
      </c>
      <c r="D7007" s="127">
        <v>1.2609999999999999</v>
      </c>
      <c r="E7007" s="128">
        <v>437</v>
      </c>
      <c r="F7007" s="128">
        <v>144</v>
      </c>
      <c r="G7007" s="126" t="s">
        <v>13778</v>
      </c>
      <c r="H7007" s="126" t="s">
        <v>20245</v>
      </c>
      <c r="I7007" s="126" t="s">
        <v>21158</v>
      </c>
      <c r="J7007" s="126" t="s">
        <v>26247</v>
      </c>
      <c r="K7007" s="9">
        <f>_xlfn.IFNA(VLOOKUP(Table5[[#This Row],[Section]],SubSill_Tier,2,FALSE),0)</f>
        <v>0</v>
      </c>
      <c r="L7007" s="9" t="str">
        <f t="shared" si="118"/>
        <v/>
      </c>
      <c r="M7007" s="205" t="str" cm="1">
        <f t="array" ref="M7007">_xlfn.IFS(NOT(ISERROR(VLOOKUP(Table5[[#This Row],[Section]],TB_notTB,1,FALSE))),"No",LEFT(Table5[[#This Row],[Section]],3)="ETB","PLS",LEFT(Table5[[#This Row],[Section]],1)="7","PDB",NOT(ISBLANK(Table5[[#This Row],[Section]])),"No")</f>
        <v>No</v>
      </c>
    </row>
    <row r="7008" spans="1:13" x14ac:dyDescent="0.25">
      <c r="A7008" s="126" t="s">
        <v>3282</v>
      </c>
      <c r="B7008" s="126" t="s">
        <v>3283</v>
      </c>
      <c r="C7008" s="126" t="s">
        <v>75</v>
      </c>
      <c r="D7008" s="127">
        <v>1.304</v>
      </c>
      <c r="E7008" s="128">
        <v>459</v>
      </c>
      <c r="F7008" s="128">
        <v>108</v>
      </c>
      <c r="G7008" s="126" t="s">
        <v>13778</v>
      </c>
      <c r="H7008" s="126" t="s">
        <v>20245</v>
      </c>
      <c r="I7008" s="126" t="s">
        <v>21158</v>
      </c>
      <c r="J7008" s="126" t="s">
        <v>26247</v>
      </c>
      <c r="K7008" s="9">
        <f>_xlfn.IFNA(VLOOKUP(Table5[[#This Row],[Section]],SubSill_Tier,2,FALSE),0)</f>
        <v>0</v>
      </c>
      <c r="L7008" s="9" t="str">
        <f t="shared" si="118"/>
        <v/>
      </c>
      <c r="M7008" s="205" t="str" cm="1">
        <f t="array" ref="M7008">_xlfn.IFS(NOT(ISERROR(VLOOKUP(Table5[[#This Row],[Section]],TB_notTB,1,FALSE))),"No",LEFT(Table5[[#This Row],[Section]],3)="ETB","PLS",LEFT(Table5[[#This Row],[Section]],1)="7","PDB",NOT(ISBLANK(Table5[[#This Row],[Section]])),"No")</f>
        <v>No</v>
      </c>
    </row>
    <row r="7009" spans="1:13" x14ac:dyDescent="0.25">
      <c r="A7009" s="126" t="s">
        <v>3284</v>
      </c>
      <c r="B7009" s="126" t="s">
        <v>3285</v>
      </c>
      <c r="C7009" s="126" t="s">
        <v>75</v>
      </c>
      <c r="D7009" s="127">
        <v>0.114</v>
      </c>
      <c r="E7009" s="128">
        <v>100</v>
      </c>
      <c r="F7009" s="128">
        <v>100</v>
      </c>
      <c r="G7009" s="126" t="s">
        <v>13744</v>
      </c>
      <c r="H7009" s="126" t="s">
        <v>20161</v>
      </c>
      <c r="I7009" s="126" t="s">
        <v>21083</v>
      </c>
      <c r="J7009" s="126" t="s">
        <v>26241</v>
      </c>
      <c r="K7009" s="9">
        <f>_xlfn.IFNA(VLOOKUP(Table5[[#This Row],[Section]],SubSill_Tier,2,FALSE),0)</f>
        <v>0</v>
      </c>
      <c r="L7009" s="9" t="str">
        <f t="shared" si="118"/>
        <v/>
      </c>
      <c r="M7009" s="205" t="str" cm="1">
        <f t="array" ref="M7009">_xlfn.IFS(NOT(ISERROR(VLOOKUP(Table5[[#This Row],[Section]],TB_notTB,1,FALSE))),"No",LEFT(Table5[[#This Row],[Section]],3)="ETB","PLS",LEFT(Table5[[#This Row],[Section]],1)="7","PDB",NOT(ISBLANK(Table5[[#This Row],[Section]])),"No")</f>
        <v>No</v>
      </c>
    </row>
    <row r="7010" spans="1:13" x14ac:dyDescent="0.25">
      <c r="A7010" s="126" t="s">
        <v>8964</v>
      </c>
      <c r="B7010" s="126" t="s">
        <v>3598</v>
      </c>
      <c r="C7010" s="126" t="s">
        <v>98</v>
      </c>
      <c r="D7010" s="127">
        <v>2.1110000000000002</v>
      </c>
      <c r="E7010" s="128">
        <v>320</v>
      </c>
      <c r="F7010" s="128">
        <v>320</v>
      </c>
      <c r="G7010" s="126" t="s">
        <v>13724</v>
      </c>
      <c r="H7010" s="126" t="s">
        <v>20186</v>
      </c>
      <c r="I7010" s="126" t="s">
        <v>22099</v>
      </c>
      <c r="J7010" s="126" t="s">
        <v>26234</v>
      </c>
      <c r="K7010" s="9">
        <f>_xlfn.IFNA(VLOOKUP(Table5[[#This Row],[Section]],SubSill_Tier,2,FALSE),0)</f>
        <v>0</v>
      </c>
      <c r="L7010" s="9" t="str">
        <f t="shared" si="118"/>
        <v/>
      </c>
      <c r="M7010" s="205" t="str" cm="1">
        <f t="array" ref="M7010">_xlfn.IFS(NOT(ISERROR(VLOOKUP(Table5[[#This Row],[Section]],TB_notTB,1,FALSE))),"No",LEFT(Table5[[#This Row],[Section]],3)="ETB","PLS",LEFT(Table5[[#This Row],[Section]],1)="7","PDB",NOT(ISBLANK(Table5[[#This Row],[Section]])),"No")</f>
        <v>No</v>
      </c>
    </row>
    <row r="7011" spans="1:13" x14ac:dyDescent="0.25">
      <c r="A7011" s="126" t="s">
        <v>8965</v>
      </c>
      <c r="B7011" s="126" t="s">
        <v>17222</v>
      </c>
      <c r="C7011" s="126" t="s">
        <v>98</v>
      </c>
      <c r="D7011" s="127">
        <v>0.41599999999999998</v>
      </c>
      <c r="E7011" s="128">
        <v>281</v>
      </c>
      <c r="F7011" s="128">
        <v>100</v>
      </c>
      <c r="G7011" s="126" t="s">
        <v>13721</v>
      </c>
      <c r="H7011" s="126" t="s">
        <v>20121</v>
      </c>
      <c r="I7011" s="126" t="s">
        <v>20122</v>
      </c>
      <c r="J7011" s="126" t="s">
        <v>26234</v>
      </c>
      <c r="K7011" s="9">
        <f>_xlfn.IFNA(VLOOKUP(Table5[[#This Row],[Section]],SubSill_Tier,2,FALSE),0)</f>
        <v>0</v>
      </c>
      <c r="L7011" s="9" t="str">
        <f t="shared" si="118"/>
        <v/>
      </c>
      <c r="M7011" s="205" t="str" cm="1">
        <f t="array" ref="M7011">_xlfn.IFS(NOT(ISERROR(VLOOKUP(Table5[[#This Row],[Section]],TB_notTB,1,FALSE))),"No",LEFT(Table5[[#This Row],[Section]],3)="ETB","PLS",LEFT(Table5[[#This Row],[Section]],1)="7","PDB",NOT(ISBLANK(Table5[[#This Row],[Section]])),"No")</f>
        <v>No</v>
      </c>
    </row>
    <row r="7012" spans="1:13" x14ac:dyDescent="0.25">
      <c r="A7012" s="126" t="s">
        <v>8966</v>
      </c>
      <c r="B7012" s="126" t="s">
        <v>28191</v>
      </c>
      <c r="C7012" s="126" t="s">
        <v>75</v>
      </c>
      <c r="D7012" s="127">
        <v>0.76400000000000001</v>
      </c>
      <c r="E7012" s="128">
        <v>126</v>
      </c>
      <c r="F7012" s="128">
        <v>126</v>
      </c>
      <c r="G7012" s="126" t="s">
        <v>13717</v>
      </c>
      <c r="H7012" s="126" t="s">
        <v>20125</v>
      </c>
      <c r="I7012" s="126" t="s">
        <v>20126</v>
      </c>
      <c r="J7012" s="126" t="s">
        <v>26235</v>
      </c>
      <c r="K7012" s="9">
        <f>_xlfn.IFNA(VLOOKUP(Table5[[#This Row],[Section]],SubSill_Tier,2,FALSE),0)</f>
        <v>0</v>
      </c>
      <c r="L7012" s="9" t="str">
        <f t="shared" si="118"/>
        <v/>
      </c>
      <c r="M7012" s="205" t="str" cm="1">
        <f t="array" ref="M7012">_xlfn.IFS(NOT(ISERROR(VLOOKUP(Table5[[#This Row],[Section]],TB_notTB,1,FALSE))),"No",LEFT(Table5[[#This Row],[Section]],3)="ETB","PLS",LEFT(Table5[[#This Row],[Section]],1)="7","PDB",NOT(ISBLANK(Table5[[#This Row],[Section]])),"No")</f>
        <v>No</v>
      </c>
    </row>
    <row r="7013" spans="1:13" x14ac:dyDescent="0.25">
      <c r="A7013" s="126" t="s">
        <v>3286</v>
      </c>
      <c r="B7013" s="126" t="s">
        <v>17222</v>
      </c>
      <c r="C7013" s="126" t="s">
        <v>98</v>
      </c>
      <c r="D7013" s="127">
        <v>0.60199999999999998</v>
      </c>
      <c r="E7013" s="128">
        <v>275</v>
      </c>
      <c r="F7013" s="128">
        <v>122</v>
      </c>
      <c r="G7013" s="126" t="s">
        <v>13712</v>
      </c>
      <c r="H7013" s="126" t="s">
        <v>20120</v>
      </c>
      <c r="I7013" s="126" t="s">
        <v>21055</v>
      </c>
      <c r="J7013" s="126" t="s">
        <v>26232</v>
      </c>
      <c r="K7013" s="9">
        <f>_xlfn.IFNA(VLOOKUP(Table5[[#This Row],[Section]],SubSill_Tier,2,FALSE),0)</f>
        <v>0</v>
      </c>
      <c r="L7013" s="9" t="str">
        <f t="shared" si="118"/>
        <v/>
      </c>
      <c r="M7013" s="205" t="str" cm="1">
        <f t="array" ref="M7013">_xlfn.IFS(NOT(ISERROR(VLOOKUP(Table5[[#This Row],[Section]],TB_notTB,1,FALSE))),"No",LEFT(Table5[[#This Row],[Section]],3)="ETB","PLS",LEFT(Table5[[#This Row],[Section]],1)="7","PDB",NOT(ISBLANK(Table5[[#This Row],[Section]])),"No")</f>
        <v>No</v>
      </c>
    </row>
    <row r="7014" spans="1:13" x14ac:dyDescent="0.25">
      <c r="A7014" s="126" t="s">
        <v>3287</v>
      </c>
      <c r="B7014" s="126" t="s">
        <v>3288</v>
      </c>
      <c r="C7014" s="126" t="s">
        <v>75</v>
      </c>
      <c r="D7014" s="127">
        <v>0.92100000000000004</v>
      </c>
      <c r="E7014" s="128">
        <v>394</v>
      </c>
      <c r="F7014" s="128">
        <v>100</v>
      </c>
      <c r="G7014" s="126" t="s">
        <v>21111</v>
      </c>
      <c r="H7014" s="126" t="s">
        <v>21112</v>
      </c>
      <c r="I7014" s="126" t="s">
        <v>21113</v>
      </c>
      <c r="J7014" s="126" t="s">
        <v>26241</v>
      </c>
      <c r="K7014" s="9">
        <f>_xlfn.IFNA(VLOOKUP(Table5[[#This Row],[Section]],SubSill_Tier,2,FALSE),0)</f>
        <v>1</v>
      </c>
      <c r="L7014" s="9" t="str">
        <f t="shared" si="118"/>
        <v/>
      </c>
      <c r="M7014" s="205" t="str" cm="1">
        <f t="array" ref="M7014">_xlfn.IFS(NOT(ISERROR(VLOOKUP(Table5[[#This Row],[Section]],TB_notTB,1,FALSE))),"No",LEFT(Table5[[#This Row],[Section]],3)="ETB","PLS",LEFT(Table5[[#This Row],[Section]],1)="7","PDB",NOT(ISBLANK(Table5[[#This Row],[Section]])),"No")</f>
        <v>No</v>
      </c>
    </row>
    <row r="7015" spans="1:13" x14ac:dyDescent="0.25">
      <c r="A7015" s="126" t="s">
        <v>3289</v>
      </c>
      <c r="B7015" s="126" t="s">
        <v>13011</v>
      </c>
      <c r="C7015" s="126" t="s">
        <v>75</v>
      </c>
      <c r="D7015" s="127">
        <v>0.88800000000000001</v>
      </c>
      <c r="E7015" s="128">
        <v>380</v>
      </c>
      <c r="F7015" s="128">
        <v>131</v>
      </c>
      <c r="G7015" s="126" t="s">
        <v>21247</v>
      </c>
      <c r="H7015" s="126" t="s">
        <v>21248</v>
      </c>
      <c r="I7015" s="126" t="s">
        <v>21249</v>
      </c>
      <c r="J7015" s="126" t="s">
        <v>26247</v>
      </c>
      <c r="K7015" s="9">
        <f>_xlfn.IFNA(VLOOKUP(Table5[[#This Row],[Section]],SubSill_Tier,2,FALSE),0)</f>
        <v>1</v>
      </c>
      <c r="L7015" s="9" t="str">
        <f t="shared" si="118"/>
        <v/>
      </c>
      <c r="M7015" s="205" t="str" cm="1">
        <f t="array" ref="M7015">_xlfn.IFS(NOT(ISERROR(VLOOKUP(Table5[[#This Row],[Section]],TB_notTB,1,FALSE))),"No",LEFT(Table5[[#This Row],[Section]],3)="ETB","PLS",LEFT(Table5[[#This Row],[Section]],1)="7","PDB",NOT(ISBLANK(Table5[[#This Row],[Section]])),"No")</f>
        <v>No</v>
      </c>
    </row>
    <row r="7016" spans="1:13" x14ac:dyDescent="0.25">
      <c r="A7016" s="126" t="s">
        <v>3290</v>
      </c>
      <c r="B7016" s="126" t="s">
        <v>17222</v>
      </c>
      <c r="C7016" s="126" t="s">
        <v>98</v>
      </c>
      <c r="D7016" s="127">
        <v>0.79900000000000004</v>
      </c>
      <c r="E7016" s="128">
        <v>220</v>
      </c>
      <c r="F7016" s="128">
        <v>179</v>
      </c>
      <c r="G7016" s="126" t="s">
        <v>13711</v>
      </c>
      <c r="H7016" s="126" t="s">
        <v>20119</v>
      </c>
      <c r="I7016" s="126" t="s">
        <v>21054</v>
      </c>
      <c r="J7016" s="126" t="s">
        <v>26232</v>
      </c>
      <c r="K7016" s="9">
        <f>_xlfn.IFNA(VLOOKUP(Table5[[#This Row],[Section]],SubSill_Tier,2,FALSE),0)</f>
        <v>0</v>
      </c>
      <c r="L7016" s="9" t="str">
        <f t="shared" si="118"/>
        <v/>
      </c>
      <c r="M7016" s="205" t="str" cm="1">
        <f t="array" ref="M7016">_xlfn.IFS(NOT(ISERROR(VLOOKUP(Table5[[#This Row],[Section]],TB_notTB,1,FALSE))),"No",LEFT(Table5[[#This Row],[Section]],3)="ETB","PLS",LEFT(Table5[[#This Row],[Section]],1)="7","PDB",NOT(ISBLANK(Table5[[#This Row],[Section]])),"No")</f>
        <v>No</v>
      </c>
    </row>
    <row r="7017" spans="1:13" x14ac:dyDescent="0.25">
      <c r="A7017" s="126" t="s">
        <v>8967</v>
      </c>
      <c r="B7017" s="126" t="s">
        <v>28192</v>
      </c>
      <c r="C7017" s="126" t="s">
        <v>75</v>
      </c>
      <c r="D7017" s="127">
        <v>0.626</v>
      </c>
      <c r="E7017" s="128">
        <v>126</v>
      </c>
      <c r="F7017" s="128">
        <v>126</v>
      </c>
      <c r="G7017" s="126" t="s">
        <v>13725</v>
      </c>
      <c r="H7017" s="126" t="s">
        <v>20134</v>
      </c>
      <c r="I7017" s="126" t="s">
        <v>20135</v>
      </c>
      <c r="J7017" s="126" t="s">
        <v>26235</v>
      </c>
      <c r="K7017" s="9">
        <f>_xlfn.IFNA(VLOOKUP(Table5[[#This Row],[Section]],SubSill_Tier,2,FALSE),0)</f>
        <v>0</v>
      </c>
      <c r="L7017" s="9" t="str">
        <f t="shared" si="118"/>
        <v/>
      </c>
      <c r="M7017" s="205" t="str" cm="1">
        <f t="array" ref="M7017">_xlfn.IFS(NOT(ISERROR(VLOOKUP(Table5[[#This Row],[Section]],TB_notTB,1,FALSE))),"No",LEFT(Table5[[#This Row],[Section]],3)="ETB","PLS",LEFT(Table5[[#This Row],[Section]],1)="7","PDB",NOT(ISBLANK(Table5[[#This Row],[Section]])),"No")</f>
        <v>No</v>
      </c>
    </row>
    <row r="7018" spans="1:13" x14ac:dyDescent="0.25">
      <c r="A7018" s="126" t="s">
        <v>3291</v>
      </c>
      <c r="B7018" s="126" t="s">
        <v>17222</v>
      </c>
      <c r="C7018" s="126" t="s">
        <v>75</v>
      </c>
      <c r="D7018" s="127">
        <v>1.5660000000000001</v>
      </c>
      <c r="E7018" s="128">
        <v>553</v>
      </c>
      <c r="F7018" s="128">
        <v>193</v>
      </c>
      <c r="G7018" s="126" t="s">
        <v>13771</v>
      </c>
      <c r="H7018" s="126" t="s">
        <v>20212</v>
      </c>
      <c r="I7018" s="126" t="s">
        <v>20213</v>
      </c>
      <c r="J7018" s="126" t="s">
        <v>26232</v>
      </c>
      <c r="K7018" s="9">
        <f>_xlfn.IFNA(VLOOKUP(Table5[[#This Row],[Section]],SubSill_Tier,2,FALSE),0)</f>
        <v>0</v>
      </c>
      <c r="L7018" s="9" t="str">
        <f t="shared" si="118"/>
        <v/>
      </c>
      <c r="M7018" s="205" t="str" cm="1">
        <f t="array" ref="M7018">_xlfn.IFS(NOT(ISERROR(VLOOKUP(Table5[[#This Row],[Section]],TB_notTB,1,FALSE))),"No",LEFT(Table5[[#This Row],[Section]],3)="ETB","PLS",LEFT(Table5[[#This Row],[Section]],1)="7","PDB",NOT(ISBLANK(Table5[[#This Row],[Section]])),"No")</f>
        <v>No</v>
      </c>
    </row>
    <row r="7019" spans="1:13" x14ac:dyDescent="0.25">
      <c r="A7019" s="126" t="s">
        <v>8968</v>
      </c>
      <c r="B7019" s="126" t="s">
        <v>17222</v>
      </c>
      <c r="C7019" s="126" t="s">
        <v>98</v>
      </c>
      <c r="D7019" s="127">
        <v>0.48899999999999999</v>
      </c>
      <c r="E7019" s="128">
        <v>201</v>
      </c>
      <c r="F7019" s="128">
        <v>201</v>
      </c>
      <c r="G7019" s="126" t="s">
        <v>13721</v>
      </c>
      <c r="H7019" s="126" t="s">
        <v>20121</v>
      </c>
      <c r="I7019" s="126" t="s">
        <v>20122</v>
      </c>
      <c r="J7019" s="126" t="s">
        <v>26234</v>
      </c>
      <c r="K7019" s="9">
        <f>_xlfn.IFNA(VLOOKUP(Table5[[#This Row],[Section]],SubSill_Tier,2,FALSE),0)</f>
        <v>0</v>
      </c>
      <c r="L7019" s="9" t="str">
        <f t="shared" si="118"/>
        <v/>
      </c>
      <c r="M7019" s="205" t="str" cm="1">
        <f t="array" ref="M7019">_xlfn.IFS(NOT(ISERROR(VLOOKUP(Table5[[#This Row],[Section]],TB_notTB,1,FALSE))),"No",LEFT(Table5[[#This Row],[Section]],3)="ETB","PLS",LEFT(Table5[[#This Row],[Section]],1)="7","PDB",NOT(ISBLANK(Table5[[#This Row],[Section]])),"No")</f>
        <v>No</v>
      </c>
    </row>
    <row r="7020" spans="1:13" x14ac:dyDescent="0.25">
      <c r="A7020" s="126" t="s">
        <v>8969</v>
      </c>
      <c r="B7020" s="126" t="s">
        <v>17222</v>
      </c>
      <c r="C7020" s="126" t="s">
        <v>98</v>
      </c>
      <c r="D7020" s="127">
        <v>0.75600000000000001</v>
      </c>
      <c r="E7020" s="128">
        <v>307</v>
      </c>
      <c r="F7020" s="128">
        <v>307</v>
      </c>
      <c r="G7020" s="126" t="s">
        <v>13721</v>
      </c>
      <c r="H7020" s="126" t="s">
        <v>20121</v>
      </c>
      <c r="I7020" s="126" t="s">
        <v>20122</v>
      </c>
      <c r="J7020" s="126" t="s">
        <v>26234</v>
      </c>
      <c r="K7020" s="9">
        <f>_xlfn.IFNA(VLOOKUP(Table5[[#This Row],[Section]],SubSill_Tier,2,FALSE),0)</f>
        <v>0</v>
      </c>
      <c r="L7020" s="9" t="str">
        <f t="shared" si="118"/>
        <v/>
      </c>
      <c r="M7020" s="205" t="str" cm="1">
        <f t="array" ref="M7020">_xlfn.IFS(NOT(ISERROR(VLOOKUP(Table5[[#This Row],[Section]],TB_notTB,1,FALSE))),"No",LEFT(Table5[[#This Row],[Section]],3)="ETB","PLS",LEFT(Table5[[#This Row],[Section]],1)="7","PDB",NOT(ISBLANK(Table5[[#This Row],[Section]])),"No")</f>
        <v>No</v>
      </c>
    </row>
    <row r="7021" spans="1:13" x14ac:dyDescent="0.25">
      <c r="A7021" s="126" t="s">
        <v>3292</v>
      </c>
      <c r="B7021" s="126" t="s">
        <v>3293</v>
      </c>
      <c r="C7021" s="126" t="s">
        <v>75</v>
      </c>
      <c r="D7021" s="127">
        <v>1.7549999999999999</v>
      </c>
      <c r="E7021" s="128">
        <v>571</v>
      </c>
      <c r="F7021" s="128">
        <v>185</v>
      </c>
      <c r="G7021" s="126" t="s">
        <v>13778</v>
      </c>
      <c r="H7021" s="126" t="s">
        <v>20245</v>
      </c>
      <c r="I7021" s="126" t="s">
        <v>21158</v>
      </c>
      <c r="J7021" s="126" t="s">
        <v>26247</v>
      </c>
      <c r="K7021" s="9">
        <f>_xlfn.IFNA(VLOOKUP(Table5[[#This Row],[Section]],SubSill_Tier,2,FALSE),0)</f>
        <v>0</v>
      </c>
      <c r="L7021" s="9" t="str">
        <f t="shared" si="118"/>
        <v/>
      </c>
      <c r="M7021" s="205" t="str" cm="1">
        <f t="array" ref="M7021">_xlfn.IFS(NOT(ISERROR(VLOOKUP(Table5[[#This Row],[Section]],TB_notTB,1,FALSE))),"No",LEFT(Table5[[#This Row],[Section]],3)="ETB","PLS",LEFT(Table5[[#This Row],[Section]],1)="7","PDB",NOT(ISBLANK(Table5[[#This Row],[Section]])),"No")</f>
        <v>No</v>
      </c>
    </row>
    <row r="7022" spans="1:13" x14ac:dyDescent="0.25">
      <c r="A7022" s="126" t="s">
        <v>3294</v>
      </c>
      <c r="B7022" s="126" t="s">
        <v>3295</v>
      </c>
      <c r="C7022" s="126" t="s">
        <v>75</v>
      </c>
      <c r="D7022" s="127">
        <v>1.7230000000000001</v>
      </c>
      <c r="E7022" s="128">
        <v>548</v>
      </c>
      <c r="F7022" s="128">
        <v>217</v>
      </c>
      <c r="G7022" s="126" t="s">
        <v>13778</v>
      </c>
      <c r="H7022" s="126" t="s">
        <v>20245</v>
      </c>
      <c r="I7022" s="126" t="s">
        <v>21158</v>
      </c>
      <c r="J7022" s="126" t="s">
        <v>26247</v>
      </c>
      <c r="K7022" s="9">
        <f>_xlfn.IFNA(VLOOKUP(Table5[[#This Row],[Section]],SubSill_Tier,2,FALSE),0)</f>
        <v>0</v>
      </c>
      <c r="L7022" s="9" t="str">
        <f t="shared" si="118"/>
        <v/>
      </c>
      <c r="M7022" s="205" t="str" cm="1">
        <f t="array" ref="M7022">_xlfn.IFS(NOT(ISERROR(VLOOKUP(Table5[[#This Row],[Section]],TB_notTB,1,FALSE))),"No",LEFT(Table5[[#This Row],[Section]],3)="ETB","PLS",LEFT(Table5[[#This Row],[Section]],1)="7","PDB",NOT(ISBLANK(Table5[[#This Row],[Section]])),"No")</f>
        <v>No</v>
      </c>
    </row>
    <row r="7023" spans="1:13" x14ac:dyDescent="0.25">
      <c r="A7023" s="126" t="s">
        <v>3296</v>
      </c>
      <c r="B7023" s="126" t="s">
        <v>17222</v>
      </c>
      <c r="C7023" s="126" t="s">
        <v>98</v>
      </c>
      <c r="D7023" s="127">
        <v>0.67</v>
      </c>
      <c r="E7023" s="128">
        <v>317</v>
      </c>
      <c r="F7023" s="128">
        <v>160</v>
      </c>
      <c r="G7023" s="126" t="s">
        <v>13801</v>
      </c>
      <c r="H7023" s="126" t="s">
        <v>20358</v>
      </c>
      <c r="I7023" s="126" t="s">
        <v>20359</v>
      </c>
      <c r="J7023" s="126" t="s">
        <v>26232</v>
      </c>
      <c r="K7023" s="9">
        <f>_xlfn.IFNA(VLOOKUP(Table5[[#This Row],[Section]],SubSill_Tier,2,FALSE),0)</f>
        <v>0</v>
      </c>
      <c r="L7023" s="9" t="str">
        <f t="shared" si="118"/>
        <v/>
      </c>
      <c r="M7023" s="205" t="str" cm="1">
        <f t="array" ref="M7023">_xlfn.IFS(NOT(ISERROR(VLOOKUP(Table5[[#This Row],[Section]],TB_notTB,1,FALSE))),"No",LEFT(Table5[[#This Row],[Section]],3)="ETB","PLS",LEFT(Table5[[#This Row],[Section]],1)="7","PDB",NOT(ISBLANK(Table5[[#This Row],[Section]])),"No")</f>
        <v>No</v>
      </c>
    </row>
    <row r="7024" spans="1:13" x14ac:dyDescent="0.25">
      <c r="A7024" s="126" t="s">
        <v>3297</v>
      </c>
      <c r="B7024" s="126" t="s">
        <v>17222</v>
      </c>
      <c r="C7024" s="126" t="s">
        <v>98</v>
      </c>
      <c r="D7024" s="127">
        <v>0.74299999999999999</v>
      </c>
      <c r="E7024" s="128">
        <v>337</v>
      </c>
      <c r="F7024" s="128">
        <v>150</v>
      </c>
      <c r="G7024" s="126" t="s">
        <v>13801</v>
      </c>
      <c r="H7024" s="126" t="s">
        <v>20358</v>
      </c>
      <c r="I7024" s="126" t="s">
        <v>20359</v>
      </c>
      <c r="J7024" s="126" t="s">
        <v>26232</v>
      </c>
      <c r="K7024" s="9">
        <f>_xlfn.IFNA(VLOOKUP(Table5[[#This Row],[Section]],SubSill_Tier,2,FALSE),0)</f>
        <v>0</v>
      </c>
      <c r="L7024" s="9" t="str">
        <f t="shared" si="118"/>
        <v/>
      </c>
      <c r="M7024" s="205" t="str" cm="1">
        <f t="array" ref="M7024">_xlfn.IFS(NOT(ISERROR(VLOOKUP(Table5[[#This Row],[Section]],TB_notTB,1,FALSE))),"No",LEFT(Table5[[#This Row],[Section]],3)="ETB","PLS",LEFT(Table5[[#This Row],[Section]],1)="7","PDB",NOT(ISBLANK(Table5[[#This Row],[Section]])),"No")</f>
        <v>No</v>
      </c>
    </row>
    <row r="7025" spans="1:13" x14ac:dyDescent="0.25">
      <c r="A7025" s="126" t="s">
        <v>3298</v>
      </c>
      <c r="B7025" s="126" t="s">
        <v>17222</v>
      </c>
      <c r="C7025" s="126" t="s">
        <v>98</v>
      </c>
      <c r="D7025" s="127">
        <v>1.296</v>
      </c>
      <c r="E7025" s="128">
        <v>300</v>
      </c>
      <c r="F7025" s="128">
        <v>275</v>
      </c>
      <c r="G7025" s="126" t="s">
        <v>13801</v>
      </c>
      <c r="H7025" s="126" t="s">
        <v>20358</v>
      </c>
      <c r="I7025" s="126" t="s">
        <v>20359</v>
      </c>
      <c r="J7025" s="126" t="s">
        <v>26232</v>
      </c>
      <c r="K7025" s="9">
        <f>_xlfn.IFNA(VLOOKUP(Table5[[#This Row],[Section]],SubSill_Tier,2,FALSE),0)</f>
        <v>0</v>
      </c>
      <c r="L7025" s="9" t="str">
        <f t="shared" si="118"/>
        <v/>
      </c>
      <c r="M7025" s="205" t="str" cm="1">
        <f t="array" ref="M7025">_xlfn.IFS(NOT(ISERROR(VLOOKUP(Table5[[#This Row],[Section]],TB_notTB,1,FALSE))),"No",LEFT(Table5[[#This Row],[Section]],3)="ETB","PLS",LEFT(Table5[[#This Row],[Section]],1)="7","PDB",NOT(ISBLANK(Table5[[#This Row],[Section]])),"No")</f>
        <v>No</v>
      </c>
    </row>
    <row r="7026" spans="1:13" x14ac:dyDescent="0.25">
      <c r="A7026" s="126" t="s">
        <v>3299</v>
      </c>
      <c r="B7026" s="126" t="s">
        <v>17222</v>
      </c>
      <c r="C7026" s="126" t="s">
        <v>98</v>
      </c>
      <c r="D7026" s="127">
        <v>1.798</v>
      </c>
      <c r="E7026" s="128">
        <v>626</v>
      </c>
      <c r="F7026" s="128">
        <v>194</v>
      </c>
      <c r="G7026" s="126" t="s">
        <v>13754</v>
      </c>
      <c r="H7026" s="126" t="s">
        <v>20175</v>
      </c>
      <c r="I7026" s="126" t="s">
        <v>20176</v>
      </c>
      <c r="J7026" s="126" t="s">
        <v>26241</v>
      </c>
      <c r="K7026" s="9">
        <f>_xlfn.IFNA(VLOOKUP(Table5[[#This Row],[Section]],SubSill_Tier,2,FALSE),0)</f>
        <v>0</v>
      </c>
      <c r="L7026" s="9" t="str">
        <f t="shared" si="118"/>
        <v/>
      </c>
      <c r="M7026" s="205" t="str" cm="1">
        <f t="array" ref="M7026">_xlfn.IFS(NOT(ISERROR(VLOOKUP(Table5[[#This Row],[Section]],TB_notTB,1,FALSE))),"No",LEFT(Table5[[#This Row],[Section]],3)="ETB","PLS",LEFT(Table5[[#This Row],[Section]],1)="7","PDB",NOT(ISBLANK(Table5[[#This Row],[Section]])),"No")</f>
        <v>No</v>
      </c>
    </row>
    <row r="7027" spans="1:13" x14ac:dyDescent="0.25">
      <c r="A7027" s="126" t="s">
        <v>3300</v>
      </c>
      <c r="B7027" s="126" t="s">
        <v>3301</v>
      </c>
      <c r="C7027" s="126" t="s">
        <v>98</v>
      </c>
      <c r="D7027" s="127">
        <v>0.24299999999999999</v>
      </c>
      <c r="E7027" s="128">
        <v>100</v>
      </c>
      <c r="F7027" s="128">
        <v>100</v>
      </c>
      <c r="G7027" s="126" t="s">
        <v>13797</v>
      </c>
      <c r="H7027" s="126" t="s">
        <v>20354</v>
      </c>
      <c r="I7027" s="126" t="s">
        <v>21250</v>
      </c>
      <c r="J7027" s="126" t="s">
        <v>26241</v>
      </c>
      <c r="K7027" s="9">
        <f>_xlfn.IFNA(VLOOKUP(Table5[[#This Row],[Section]],SubSill_Tier,2,FALSE),0)</f>
        <v>0</v>
      </c>
      <c r="L7027" s="9" t="str">
        <f t="shared" si="118"/>
        <v/>
      </c>
      <c r="M7027" s="205" t="str" cm="1">
        <f t="array" ref="M7027">_xlfn.IFS(NOT(ISERROR(VLOOKUP(Table5[[#This Row],[Section]],TB_notTB,1,FALSE))),"No",LEFT(Table5[[#This Row],[Section]],3)="ETB","PLS",LEFT(Table5[[#This Row],[Section]],1)="7","PDB",NOT(ISBLANK(Table5[[#This Row],[Section]])),"No")</f>
        <v>No</v>
      </c>
    </row>
    <row r="7028" spans="1:13" x14ac:dyDescent="0.25">
      <c r="A7028" s="126" t="s">
        <v>3302</v>
      </c>
      <c r="B7028" s="126" t="s">
        <v>17222</v>
      </c>
      <c r="C7028" s="126" t="s">
        <v>98</v>
      </c>
      <c r="D7028" s="127">
        <v>0.184</v>
      </c>
      <c r="E7028" s="128">
        <v>100</v>
      </c>
      <c r="F7028" s="128">
        <v>100</v>
      </c>
      <c r="G7028" s="126" t="s">
        <v>13730</v>
      </c>
      <c r="H7028" s="126" t="s">
        <v>20139</v>
      </c>
      <c r="I7028" s="126" t="s">
        <v>20140</v>
      </c>
      <c r="J7028" s="126" t="s">
        <v>26243</v>
      </c>
      <c r="K7028" s="9">
        <f>_xlfn.IFNA(VLOOKUP(Table5[[#This Row],[Section]],SubSill_Tier,2,FALSE),0)</f>
        <v>0</v>
      </c>
      <c r="L7028" s="9" t="str">
        <f t="shared" si="118"/>
        <v/>
      </c>
      <c r="M7028" s="205" t="str" cm="1">
        <f t="array" ref="M7028">_xlfn.IFS(NOT(ISERROR(VLOOKUP(Table5[[#This Row],[Section]],TB_notTB,1,FALSE))),"No",LEFT(Table5[[#This Row],[Section]],3)="ETB","PLS",LEFT(Table5[[#This Row],[Section]],1)="7","PDB",NOT(ISBLANK(Table5[[#This Row],[Section]])),"No")</f>
        <v>No</v>
      </c>
    </row>
    <row r="7029" spans="1:13" x14ac:dyDescent="0.25">
      <c r="A7029" s="126" t="s">
        <v>3303</v>
      </c>
      <c r="B7029" s="126" t="s">
        <v>17222</v>
      </c>
      <c r="C7029" s="126" t="s">
        <v>98</v>
      </c>
      <c r="D7029" s="127">
        <v>0.86699999999999999</v>
      </c>
      <c r="E7029" s="128">
        <v>330</v>
      </c>
      <c r="F7029" s="128">
        <v>100</v>
      </c>
      <c r="G7029" s="126" t="s">
        <v>13711</v>
      </c>
      <c r="H7029" s="126" t="s">
        <v>20119</v>
      </c>
      <c r="I7029" s="126" t="s">
        <v>21054</v>
      </c>
      <c r="J7029" s="126" t="s">
        <v>26232</v>
      </c>
      <c r="K7029" s="9">
        <f>_xlfn.IFNA(VLOOKUP(Table5[[#This Row],[Section]],SubSill_Tier,2,FALSE),0)</f>
        <v>0</v>
      </c>
      <c r="L7029" s="9" t="str">
        <f t="shared" si="118"/>
        <v/>
      </c>
      <c r="M7029" s="205" t="str" cm="1">
        <f t="array" ref="M7029">_xlfn.IFS(NOT(ISERROR(VLOOKUP(Table5[[#This Row],[Section]],TB_notTB,1,FALSE))),"No",LEFT(Table5[[#This Row],[Section]],3)="ETB","PLS",LEFT(Table5[[#This Row],[Section]],1)="7","PDB",NOT(ISBLANK(Table5[[#This Row],[Section]])),"No")</f>
        <v>No</v>
      </c>
    </row>
    <row r="7030" spans="1:13" x14ac:dyDescent="0.25">
      <c r="A7030" s="126" t="s">
        <v>3304</v>
      </c>
      <c r="B7030" s="126" t="s">
        <v>17222</v>
      </c>
      <c r="C7030" s="126" t="s">
        <v>98</v>
      </c>
      <c r="D7030" s="127">
        <v>0.621</v>
      </c>
      <c r="E7030" s="128">
        <v>269</v>
      </c>
      <c r="F7030" s="128">
        <v>136</v>
      </c>
      <c r="G7030" s="126" t="s">
        <v>13711</v>
      </c>
      <c r="H7030" s="126" t="s">
        <v>20119</v>
      </c>
      <c r="I7030" s="126" t="s">
        <v>21054</v>
      </c>
      <c r="J7030" s="126" t="s">
        <v>26232</v>
      </c>
      <c r="K7030" s="9">
        <f>_xlfn.IFNA(VLOOKUP(Table5[[#This Row],[Section]],SubSill_Tier,2,FALSE),0)</f>
        <v>0</v>
      </c>
      <c r="L7030" s="9" t="str">
        <f t="shared" si="118"/>
        <v/>
      </c>
      <c r="M7030" s="205" t="str" cm="1">
        <f t="array" ref="M7030">_xlfn.IFS(NOT(ISERROR(VLOOKUP(Table5[[#This Row],[Section]],TB_notTB,1,FALSE))),"No",LEFT(Table5[[#This Row],[Section]],3)="ETB","PLS",LEFT(Table5[[#This Row],[Section]],1)="7","PDB",NOT(ISBLANK(Table5[[#This Row],[Section]])),"No")</f>
        <v>No</v>
      </c>
    </row>
    <row r="7031" spans="1:13" x14ac:dyDescent="0.25">
      <c r="A7031" s="126" t="s">
        <v>3305</v>
      </c>
      <c r="B7031" s="126" t="s">
        <v>17222</v>
      </c>
      <c r="C7031" s="126" t="s">
        <v>98</v>
      </c>
      <c r="D7031" s="127">
        <v>4.8630000000000004</v>
      </c>
      <c r="E7031" s="128">
        <v>311</v>
      </c>
      <c r="F7031" s="128">
        <v>311</v>
      </c>
      <c r="G7031" s="126" t="s">
        <v>13712</v>
      </c>
      <c r="H7031" s="126" t="s">
        <v>20120</v>
      </c>
      <c r="I7031" s="126" t="s">
        <v>21055</v>
      </c>
      <c r="J7031" s="126" t="s">
        <v>26232</v>
      </c>
      <c r="K7031" s="9">
        <f>_xlfn.IFNA(VLOOKUP(Table5[[#This Row],[Section]],SubSill_Tier,2,FALSE),0)</f>
        <v>0</v>
      </c>
      <c r="L7031" s="9" t="str">
        <f t="shared" si="118"/>
        <v/>
      </c>
      <c r="M7031" s="205" t="str" cm="1">
        <f t="array" ref="M7031">_xlfn.IFS(NOT(ISERROR(VLOOKUP(Table5[[#This Row],[Section]],TB_notTB,1,FALSE))),"No",LEFT(Table5[[#This Row],[Section]],3)="ETB","PLS",LEFT(Table5[[#This Row],[Section]],1)="7","PDB",NOT(ISBLANK(Table5[[#This Row],[Section]])),"No")</f>
        <v>No</v>
      </c>
    </row>
    <row r="7032" spans="1:13" x14ac:dyDescent="0.25">
      <c r="A7032" s="126" t="s">
        <v>8970</v>
      </c>
      <c r="B7032" s="126" t="s">
        <v>17222</v>
      </c>
      <c r="C7032" s="126" t="s">
        <v>98</v>
      </c>
      <c r="D7032" s="127">
        <v>0.44800000000000001</v>
      </c>
      <c r="E7032" s="128">
        <v>196</v>
      </c>
      <c r="F7032" s="128">
        <v>196</v>
      </c>
      <c r="G7032" s="126" t="s">
        <v>13721</v>
      </c>
      <c r="H7032" s="126" t="s">
        <v>20121</v>
      </c>
      <c r="I7032" s="126" t="s">
        <v>20122</v>
      </c>
      <c r="J7032" s="126" t="s">
        <v>26234</v>
      </c>
      <c r="K7032" s="9">
        <f>_xlfn.IFNA(VLOOKUP(Table5[[#This Row],[Section]],SubSill_Tier,2,FALSE),0)</f>
        <v>0</v>
      </c>
      <c r="L7032" s="9" t="str">
        <f t="shared" si="118"/>
        <v/>
      </c>
      <c r="M7032" s="205" t="str" cm="1">
        <f t="array" ref="M7032">_xlfn.IFS(NOT(ISERROR(VLOOKUP(Table5[[#This Row],[Section]],TB_notTB,1,FALSE))),"No",LEFT(Table5[[#This Row],[Section]],3)="ETB","PLS",LEFT(Table5[[#This Row],[Section]],1)="7","PDB",NOT(ISBLANK(Table5[[#This Row],[Section]])),"No")</f>
        <v>No</v>
      </c>
    </row>
    <row r="7033" spans="1:13" x14ac:dyDescent="0.25">
      <c r="A7033" s="126" t="s">
        <v>3306</v>
      </c>
      <c r="B7033" s="126" t="s">
        <v>17222</v>
      </c>
      <c r="C7033" s="126" t="s">
        <v>98</v>
      </c>
      <c r="D7033" s="127">
        <v>0.3</v>
      </c>
      <c r="E7033" s="128">
        <v>199</v>
      </c>
      <c r="F7033" s="128">
        <v>101</v>
      </c>
      <c r="G7033" s="126" t="s">
        <v>13736</v>
      </c>
      <c r="H7033" s="126" t="s">
        <v>20148</v>
      </c>
      <c r="I7033" s="126" t="s">
        <v>21073</v>
      </c>
      <c r="J7033" s="126" t="s">
        <v>26232</v>
      </c>
      <c r="K7033" s="9">
        <f>_xlfn.IFNA(VLOOKUP(Table5[[#This Row],[Section]],SubSill_Tier,2,FALSE),0)</f>
        <v>0</v>
      </c>
      <c r="L7033" s="9" t="str">
        <f t="shared" si="118"/>
        <v/>
      </c>
      <c r="M7033" s="205" t="str" cm="1">
        <f t="array" ref="M7033">_xlfn.IFS(NOT(ISERROR(VLOOKUP(Table5[[#This Row],[Section]],TB_notTB,1,FALSE))),"No",LEFT(Table5[[#This Row],[Section]],3)="ETB","PLS",LEFT(Table5[[#This Row],[Section]],1)="7","PDB",NOT(ISBLANK(Table5[[#This Row],[Section]])),"No")</f>
        <v>No</v>
      </c>
    </row>
    <row r="7034" spans="1:13" x14ac:dyDescent="0.25">
      <c r="A7034" s="126" t="s">
        <v>3307</v>
      </c>
      <c r="B7034" s="126" t="s">
        <v>17222</v>
      </c>
      <c r="C7034" s="126" t="s">
        <v>98</v>
      </c>
      <c r="D7034" s="127">
        <v>0.89100000000000001</v>
      </c>
      <c r="E7034" s="128">
        <v>315</v>
      </c>
      <c r="F7034" s="128">
        <v>100</v>
      </c>
      <c r="G7034" s="126" t="s">
        <v>13711</v>
      </c>
      <c r="H7034" s="126" t="s">
        <v>20119</v>
      </c>
      <c r="I7034" s="126" t="s">
        <v>21054</v>
      </c>
      <c r="J7034" s="126" t="s">
        <v>26232</v>
      </c>
      <c r="K7034" s="9">
        <f>_xlfn.IFNA(VLOOKUP(Table5[[#This Row],[Section]],SubSill_Tier,2,FALSE),0)</f>
        <v>0</v>
      </c>
      <c r="L7034" s="9" t="str">
        <f t="shared" si="118"/>
        <v/>
      </c>
      <c r="M7034" s="205" t="str" cm="1">
        <f t="array" ref="M7034">_xlfn.IFS(NOT(ISERROR(VLOOKUP(Table5[[#This Row],[Section]],TB_notTB,1,FALSE))),"No",LEFT(Table5[[#This Row],[Section]],3)="ETB","PLS",LEFT(Table5[[#This Row],[Section]],1)="7","PDB",NOT(ISBLANK(Table5[[#This Row],[Section]])),"No")</f>
        <v>No</v>
      </c>
    </row>
    <row r="7035" spans="1:13" x14ac:dyDescent="0.25">
      <c r="A7035" s="126" t="s">
        <v>3308</v>
      </c>
      <c r="B7035" s="126" t="s">
        <v>3309</v>
      </c>
      <c r="C7035" s="126" t="s">
        <v>75</v>
      </c>
      <c r="D7035" s="127">
        <v>1.0129999999999999</v>
      </c>
      <c r="E7035" s="128">
        <v>373</v>
      </c>
      <c r="F7035" s="128">
        <v>125</v>
      </c>
      <c r="G7035" s="126" t="s">
        <v>13771</v>
      </c>
      <c r="H7035" s="126" t="s">
        <v>20212</v>
      </c>
      <c r="I7035" s="126" t="s">
        <v>20213</v>
      </c>
      <c r="J7035" s="126" t="s">
        <v>26232</v>
      </c>
      <c r="K7035" s="9">
        <f>_xlfn.IFNA(VLOOKUP(Table5[[#This Row],[Section]],SubSill_Tier,2,FALSE),0)</f>
        <v>0</v>
      </c>
      <c r="L7035" s="9" t="str">
        <f t="shared" si="118"/>
        <v/>
      </c>
      <c r="M7035" s="205" t="str" cm="1">
        <f t="array" ref="M7035">_xlfn.IFS(NOT(ISERROR(VLOOKUP(Table5[[#This Row],[Section]],TB_notTB,1,FALSE))),"No",LEFT(Table5[[#This Row],[Section]],3)="ETB","PLS",LEFT(Table5[[#This Row],[Section]],1)="7","PDB",NOT(ISBLANK(Table5[[#This Row],[Section]])),"No")</f>
        <v>No</v>
      </c>
    </row>
    <row r="7036" spans="1:13" x14ac:dyDescent="0.25">
      <c r="A7036" s="126" t="s">
        <v>3310</v>
      </c>
      <c r="B7036" s="126" t="s">
        <v>17222</v>
      </c>
      <c r="C7036" s="126" t="s">
        <v>75</v>
      </c>
      <c r="D7036" s="127">
        <v>1.196</v>
      </c>
      <c r="E7036" s="128">
        <v>460</v>
      </c>
      <c r="F7036" s="128">
        <v>106</v>
      </c>
      <c r="G7036" s="126" t="s">
        <v>13771</v>
      </c>
      <c r="H7036" s="126" t="s">
        <v>20212</v>
      </c>
      <c r="I7036" s="126" t="s">
        <v>20213</v>
      </c>
      <c r="J7036" s="126" t="s">
        <v>26232</v>
      </c>
      <c r="K7036" s="9">
        <f>_xlfn.IFNA(VLOOKUP(Table5[[#This Row],[Section]],SubSill_Tier,2,FALSE),0)</f>
        <v>0</v>
      </c>
      <c r="L7036" s="9" t="str">
        <f t="shared" si="118"/>
        <v/>
      </c>
      <c r="M7036" s="205" t="str" cm="1">
        <f t="array" ref="M7036">_xlfn.IFS(NOT(ISERROR(VLOOKUP(Table5[[#This Row],[Section]],TB_notTB,1,FALSE))),"No",LEFT(Table5[[#This Row],[Section]],3)="ETB","PLS",LEFT(Table5[[#This Row],[Section]],1)="7","PDB",NOT(ISBLANK(Table5[[#This Row],[Section]])),"No")</f>
        <v>No</v>
      </c>
    </row>
    <row r="7037" spans="1:13" x14ac:dyDescent="0.25">
      <c r="A7037" s="126" t="s">
        <v>3311</v>
      </c>
      <c r="B7037" s="126" t="s">
        <v>3312</v>
      </c>
      <c r="C7037" s="126" t="s">
        <v>75</v>
      </c>
      <c r="D7037" s="127">
        <v>0.443</v>
      </c>
      <c r="E7037" s="128">
        <v>213</v>
      </c>
      <c r="F7037" s="128">
        <v>100</v>
      </c>
      <c r="G7037" s="126" t="s">
        <v>13778</v>
      </c>
      <c r="H7037" s="126" t="s">
        <v>20245</v>
      </c>
      <c r="I7037" s="126" t="s">
        <v>21158</v>
      </c>
      <c r="J7037" s="126" t="s">
        <v>26247</v>
      </c>
      <c r="K7037" s="9">
        <f>_xlfn.IFNA(VLOOKUP(Table5[[#This Row],[Section]],SubSill_Tier,2,FALSE),0)</f>
        <v>0</v>
      </c>
      <c r="L7037" s="9" t="str">
        <f t="shared" si="118"/>
        <v/>
      </c>
      <c r="M7037" s="205" t="str" cm="1">
        <f t="array" ref="M7037">_xlfn.IFS(NOT(ISERROR(VLOOKUP(Table5[[#This Row],[Section]],TB_notTB,1,FALSE))),"No",LEFT(Table5[[#This Row],[Section]],3)="ETB","PLS",LEFT(Table5[[#This Row],[Section]],1)="7","PDB",NOT(ISBLANK(Table5[[#This Row],[Section]])),"No")</f>
        <v>No</v>
      </c>
    </row>
    <row r="7038" spans="1:13" x14ac:dyDescent="0.25">
      <c r="A7038" s="126" t="s">
        <v>8971</v>
      </c>
      <c r="B7038" s="126" t="s">
        <v>17222</v>
      </c>
      <c r="C7038" s="126" t="s">
        <v>98</v>
      </c>
      <c r="D7038" s="127">
        <v>1.895</v>
      </c>
      <c r="E7038" s="128">
        <v>577</v>
      </c>
      <c r="F7038" s="128">
        <v>100</v>
      </c>
      <c r="G7038" s="126" t="s">
        <v>13721</v>
      </c>
      <c r="H7038" s="126" t="s">
        <v>20121</v>
      </c>
      <c r="I7038" s="126" t="s">
        <v>20122</v>
      </c>
      <c r="J7038" s="126" t="s">
        <v>26234</v>
      </c>
      <c r="K7038" s="9">
        <f>_xlfn.IFNA(VLOOKUP(Table5[[#This Row],[Section]],SubSill_Tier,2,FALSE),0)</f>
        <v>0</v>
      </c>
      <c r="L7038" s="9" t="str">
        <f t="shared" si="118"/>
        <v/>
      </c>
      <c r="M7038" s="205" t="str" cm="1">
        <f t="array" ref="M7038">_xlfn.IFS(NOT(ISERROR(VLOOKUP(Table5[[#This Row],[Section]],TB_notTB,1,FALSE))),"No",LEFT(Table5[[#This Row],[Section]],3)="ETB","PLS",LEFT(Table5[[#This Row],[Section]],1)="7","PDB",NOT(ISBLANK(Table5[[#This Row],[Section]])),"No")</f>
        <v>No</v>
      </c>
    </row>
    <row r="7039" spans="1:13" x14ac:dyDescent="0.25">
      <c r="A7039" s="126" t="s">
        <v>8972</v>
      </c>
      <c r="B7039" s="126" t="s">
        <v>17222</v>
      </c>
      <c r="C7039" s="126" t="s">
        <v>98</v>
      </c>
      <c r="D7039" s="127">
        <v>1.161</v>
      </c>
      <c r="E7039" s="128">
        <v>285</v>
      </c>
      <c r="F7039" s="128">
        <v>285</v>
      </c>
      <c r="G7039" s="126" t="s">
        <v>13779</v>
      </c>
      <c r="H7039" s="126" t="s">
        <v>20249</v>
      </c>
      <c r="I7039" s="126" t="s">
        <v>21154</v>
      </c>
      <c r="J7039" s="126" t="s">
        <v>26285</v>
      </c>
      <c r="K7039" s="9">
        <f>_xlfn.IFNA(VLOOKUP(Table5[[#This Row],[Section]],SubSill_Tier,2,FALSE),0)</f>
        <v>0</v>
      </c>
      <c r="L7039" s="9" t="str">
        <f t="shared" si="118"/>
        <v/>
      </c>
      <c r="M7039" s="205" t="str" cm="1">
        <f t="array" ref="M7039">_xlfn.IFS(NOT(ISERROR(VLOOKUP(Table5[[#This Row],[Section]],TB_notTB,1,FALSE))),"No",LEFT(Table5[[#This Row],[Section]],3)="ETB","PLS",LEFT(Table5[[#This Row],[Section]],1)="7","PDB",NOT(ISBLANK(Table5[[#This Row],[Section]])),"No")</f>
        <v>No</v>
      </c>
    </row>
    <row r="7040" spans="1:13" x14ac:dyDescent="0.25">
      <c r="A7040" s="126" t="s">
        <v>8973</v>
      </c>
      <c r="B7040" s="126" t="s">
        <v>3598</v>
      </c>
      <c r="C7040" s="126" t="s">
        <v>98</v>
      </c>
      <c r="D7040" s="127">
        <v>1.76</v>
      </c>
      <c r="E7040" s="128">
        <v>268</v>
      </c>
      <c r="F7040" s="128">
        <v>268</v>
      </c>
      <c r="G7040" s="126" t="s">
        <v>13724</v>
      </c>
      <c r="H7040" s="126" t="s">
        <v>20186</v>
      </c>
      <c r="I7040" s="126" t="s">
        <v>22099</v>
      </c>
      <c r="J7040" s="126" t="s">
        <v>26234</v>
      </c>
      <c r="K7040" s="9">
        <f>_xlfn.IFNA(VLOOKUP(Table5[[#This Row],[Section]],SubSill_Tier,2,FALSE),0)</f>
        <v>0</v>
      </c>
      <c r="L7040" s="9" t="str">
        <f t="shared" si="118"/>
        <v/>
      </c>
      <c r="M7040" s="205" t="str" cm="1">
        <f t="array" ref="M7040">_xlfn.IFS(NOT(ISERROR(VLOOKUP(Table5[[#This Row],[Section]],TB_notTB,1,FALSE))),"No",LEFT(Table5[[#This Row],[Section]],3)="ETB","PLS",LEFT(Table5[[#This Row],[Section]],1)="7","PDB",NOT(ISBLANK(Table5[[#This Row],[Section]])),"No")</f>
        <v>No</v>
      </c>
    </row>
    <row r="7041" spans="1:13" x14ac:dyDescent="0.25">
      <c r="A7041" s="126" t="s">
        <v>8974</v>
      </c>
      <c r="B7041" s="126" t="s">
        <v>17222</v>
      </c>
      <c r="C7041" s="126" t="s">
        <v>75</v>
      </c>
      <c r="D7041" s="127">
        <v>1.123</v>
      </c>
      <c r="E7041" s="128">
        <v>262</v>
      </c>
      <c r="F7041" s="128">
        <v>262</v>
      </c>
      <c r="G7041" s="126" t="s">
        <v>13721</v>
      </c>
      <c r="H7041" s="126" t="s">
        <v>20121</v>
      </c>
      <c r="I7041" s="126" t="s">
        <v>20122</v>
      </c>
      <c r="J7041" s="126" t="s">
        <v>26234</v>
      </c>
      <c r="K7041" s="9">
        <f>_xlfn.IFNA(VLOOKUP(Table5[[#This Row],[Section]],SubSill_Tier,2,FALSE),0)</f>
        <v>0</v>
      </c>
      <c r="L7041" s="9" t="str">
        <f t="shared" si="118"/>
        <v/>
      </c>
      <c r="M7041" s="205" t="str" cm="1">
        <f t="array" ref="M7041">_xlfn.IFS(NOT(ISERROR(VLOOKUP(Table5[[#This Row],[Section]],TB_notTB,1,FALSE))),"No",LEFT(Table5[[#This Row],[Section]],3)="ETB","PLS",LEFT(Table5[[#This Row],[Section]],1)="7","PDB",NOT(ISBLANK(Table5[[#This Row],[Section]])),"No")</f>
        <v>No</v>
      </c>
    </row>
    <row r="7042" spans="1:13" x14ac:dyDescent="0.25">
      <c r="A7042" s="126" t="s">
        <v>8975</v>
      </c>
      <c r="B7042" s="126" t="s">
        <v>17222</v>
      </c>
      <c r="C7042" s="126" t="s">
        <v>98</v>
      </c>
      <c r="D7042" s="127">
        <v>0.221</v>
      </c>
      <c r="E7042" s="128">
        <v>106</v>
      </c>
      <c r="F7042" s="128">
        <v>100</v>
      </c>
      <c r="G7042" s="126" t="s">
        <v>13721</v>
      </c>
      <c r="H7042" s="126" t="s">
        <v>20121</v>
      </c>
      <c r="I7042" s="126" t="s">
        <v>20122</v>
      </c>
      <c r="J7042" s="126" t="s">
        <v>26234</v>
      </c>
      <c r="K7042" s="9">
        <f>_xlfn.IFNA(VLOOKUP(Table5[[#This Row],[Section]],SubSill_Tier,2,FALSE),0)</f>
        <v>0</v>
      </c>
      <c r="L7042" s="9" t="str">
        <f t="shared" ref="L7042:L7105" si="119">IFERROR(IF(LEFT(G7042,2)="AI",IF(_xlfn.NUMBERVALUE(IFERROR(LEFT(IF(ISERROR(FIND("X",UPPER(B7042))),UPPER(B7042),RIGHT(UPPER(B7042),LEN(UPPER(B7042))-FIND("~",SUBSTITUTE(UPPER(B7042),"X","~",LEN(UPPER(B7042))-LEN(SUBSTITUTE(UPPER(B7042),"X","")))))),FIND(" ",IF(ISERROR(FIND("X",UPPER(B7042))),UPPER(B7042),RIGHT(UPPER(B7042),LEN(UPPER(B7042))-FIND("~",SUBSTITUTE(UPPER(B7042),"X","~",LEN(UPPER(B7042))-LEN(SUBSTITUTE(UPPER(B7042),"X","")))))),1)-1),IF(ISERROR(FIND("X",UPPER(B7042))),UPPER(B7042),RIGHT(UPPER(B7042),LEN(UPPER(B7042))-FIND("~",SUBSTITUTE(UPPER(B7042),"X","~",LEN(UPPER(B7042))-LEN(SUBSTITUTE(UPPER(B7042),"X",""))))))),".")&gt;=5,"Wall",""),""),"")</f>
        <v/>
      </c>
      <c r="M7042" s="205" t="str" cm="1">
        <f t="array" ref="M7042">_xlfn.IFS(NOT(ISERROR(VLOOKUP(Table5[[#This Row],[Section]],TB_notTB,1,FALSE))),"No",LEFT(Table5[[#This Row],[Section]],3)="ETB","PLS",LEFT(Table5[[#This Row],[Section]],1)="7","PDB",NOT(ISBLANK(Table5[[#This Row],[Section]])),"No")</f>
        <v>No</v>
      </c>
    </row>
    <row r="7043" spans="1:13" x14ac:dyDescent="0.25">
      <c r="A7043" s="126" t="s">
        <v>3313</v>
      </c>
      <c r="B7043" s="126" t="s">
        <v>3314</v>
      </c>
      <c r="C7043" s="126" t="s">
        <v>75</v>
      </c>
      <c r="D7043" s="127">
        <v>0.54</v>
      </c>
      <c r="E7043" s="128">
        <v>253</v>
      </c>
      <c r="F7043" s="128">
        <v>108</v>
      </c>
      <c r="G7043" s="126" t="s">
        <v>13787</v>
      </c>
      <c r="H7043" s="126" t="s">
        <v>20287</v>
      </c>
      <c r="I7043" s="126" t="s">
        <v>28006</v>
      </c>
      <c r="J7043" s="126" t="s">
        <v>26247</v>
      </c>
      <c r="K7043" s="9">
        <f>_xlfn.IFNA(VLOOKUP(Table5[[#This Row],[Section]],SubSill_Tier,2,FALSE),0)</f>
        <v>0</v>
      </c>
      <c r="L7043" s="9" t="str">
        <f t="shared" si="119"/>
        <v/>
      </c>
      <c r="M7043" s="205" t="str" cm="1">
        <f t="array" ref="M7043">_xlfn.IFS(NOT(ISERROR(VLOOKUP(Table5[[#This Row],[Section]],TB_notTB,1,FALSE))),"No",LEFT(Table5[[#This Row],[Section]],3)="ETB","PLS",LEFT(Table5[[#This Row],[Section]],1)="7","PDB",NOT(ISBLANK(Table5[[#This Row],[Section]])),"No")</f>
        <v>No</v>
      </c>
    </row>
    <row r="7044" spans="1:13" x14ac:dyDescent="0.25">
      <c r="A7044" s="126" t="s">
        <v>8976</v>
      </c>
      <c r="B7044" s="126" t="s">
        <v>17222</v>
      </c>
      <c r="C7044" s="126" t="s">
        <v>98</v>
      </c>
      <c r="D7044" s="127">
        <v>2.101</v>
      </c>
      <c r="E7044" s="128">
        <v>150</v>
      </c>
      <c r="F7044" s="128">
        <v>150</v>
      </c>
      <c r="G7044" s="126" t="s">
        <v>13721</v>
      </c>
      <c r="H7044" s="126" t="s">
        <v>20121</v>
      </c>
      <c r="I7044" s="126" t="s">
        <v>20122</v>
      </c>
      <c r="J7044" s="126" t="s">
        <v>26234</v>
      </c>
      <c r="K7044" s="9">
        <f>_xlfn.IFNA(VLOOKUP(Table5[[#This Row],[Section]],SubSill_Tier,2,FALSE),0)</f>
        <v>0</v>
      </c>
      <c r="L7044" s="9" t="str">
        <f t="shared" si="119"/>
        <v/>
      </c>
      <c r="M7044" s="205" t="str" cm="1">
        <f t="array" ref="M7044">_xlfn.IFS(NOT(ISERROR(VLOOKUP(Table5[[#This Row],[Section]],TB_notTB,1,FALSE))),"No",LEFT(Table5[[#This Row],[Section]],3)="ETB","PLS",LEFT(Table5[[#This Row],[Section]],1)="7","PDB",NOT(ISBLANK(Table5[[#This Row],[Section]])),"No")</f>
        <v>No</v>
      </c>
    </row>
    <row r="7045" spans="1:13" x14ac:dyDescent="0.25">
      <c r="A7045" s="126" t="s">
        <v>8977</v>
      </c>
      <c r="B7045" s="126" t="s">
        <v>17222</v>
      </c>
      <c r="C7045" s="126" t="s">
        <v>75</v>
      </c>
      <c r="D7045" s="127">
        <v>0.72899999999999998</v>
      </c>
      <c r="E7045" s="128">
        <v>168</v>
      </c>
      <c r="F7045" s="128">
        <v>168</v>
      </c>
      <c r="G7045" s="126" t="s">
        <v>13721</v>
      </c>
      <c r="H7045" s="126" t="s">
        <v>20121</v>
      </c>
      <c r="I7045" s="126" t="s">
        <v>20122</v>
      </c>
      <c r="J7045" s="126" t="s">
        <v>26234</v>
      </c>
      <c r="K7045" s="9">
        <f>_xlfn.IFNA(VLOOKUP(Table5[[#This Row],[Section]],SubSill_Tier,2,FALSE),0)</f>
        <v>0</v>
      </c>
      <c r="L7045" s="9" t="str">
        <f t="shared" si="119"/>
        <v/>
      </c>
      <c r="M7045" s="205" t="str" cm="1">
        <f t="array" ref="M7045">_xlfn.IFS(NOT(ISERROR(VLOOKUP(Table5[[#This Row],[Section]],TB_notTB,1,FALSE))),"No",LEFT(Table5[[#This Row],[Section]],3)="ETB","PLS",LEFT(Table5[[#This Row],[Section]],1)="7","PDB",NOT(ISBLANK(Table5[[#This Row],[Section]])),"No")</f>
        <v>No</v>
      </c>
    </row>
    <row r="7046" spans="1:13" x14ac:dyDescent="0.25">
      <c r="A7046" s="126" t="s">
        <v>8978</v>
      </c>
      <c r="B7046" s="126" t="s">
        <v>17222</v>
      </c>
      <c r="C7046" s="126" t="s">
        <v>75</v>
      </c>
      <c r="D7046" s="127">
        <v>5.16</v>
      </c>
      <c r="E7046" s="128">
        <v>601</v>
      </c>
      <c r="F7046" s="128">
        <v>601</v>
      </c>
      <c r="G7046" s="126" t="s">
        <v>13721</v>
      </c>
      <c r="H7046" s="126" t="s">
        <v>20149</v>
      </c>
      <c r="I7046" s="126" t="s">
        <v>20150</v>
      </c>
      <c r="J7046" s="126" t="s">
        <v>26244</v>
      </c>
      <c r="K7046" s="9">
        <f>_xlfn.IFNA(VLOOKUP(Table5[[#This Row],[Section]],SubSill_Tier,2,FALSE),0)</f>
        <v>0</v>
      </c>
      <c r="L7046" s="9" t="str">
        <f t="shared" si="119"/>
        <v/>
      </c>
      <c r="M7046" s="205" t="str" cm="1">
        <f t="array" ref="M7046">_xlfn.IFS(NOT(ISERROR(VLOOKUP(Table5[[#This Row],[Section]],TB_notTB,1,FALSE))),"No",LEFT(Table5[[#This Row],[Section]],3)="ETB","PLS",LEFT(Table5[[#This Row],[Section]],1)="7","PDB",NOT(ISBLANK(Table5[[#This Row],[Section]])),"No")</f>
        <v>No</v>
      </c>
    </row>
    <row r="7047" spans="1:13" x14ac:dyDescent="0.25">
      <c r="A7047" s="126" t="s">
        <v>3315</v>
      </c>
      <c r="B7047" s="126" t="s">
        <v>17222</v>
      </c>
      <c r="C7047" s="126" t="s">
        <v>98</v>
      </c>
      <c r="D7047" s="127">
        <v>1.0580000000000001</v>
      </c>
      <c r="E7047" s="128">
        <v>440</v>
      </c>
      <c r="F7047" s="128">
        <v>178</v>
      </c>
      <c r="G7047" s="126" t="s">
        <v>13754</v>
      </c>
      <c r="H7047" s="126" t="s">
        <v>20175</v>
      </c>
      <c r="I7047" s="126" t="s">
        <v>20176</v>
      </c>
      <c r="J7047" s="126" t="s">
        <v>26241</v>
      </c>
      <c r="K7047" s="9">
        <f>_xlfn.IFNA(VLOOKUP(Table5[[#This Row],[Section]],SubSill_Tier,2,FALSE),0)</f>
        <v>0</v>
      </c>
      <c r="L7047" s="9" t="str">
        <f t="shared" si="119"/>
        <v/>
      </c>
      <c r="M7047" s="205" t="str" cm="1">
        <f t="array" ref="M7047">_xlfn.IFS(NOT(ISERROR(VLOOKUP(Table5[[#This Row],[Section]],TB_notTB,1,FALSE))),"No",LEFT(Table5[[#This Row],[Section]],3)="ETB","PLS",LEFT(Table5[[#This Row],[Section]],1)="7","PDB",NOT(ISBLANK(Table5[[#This Row],[Section]])),"No")</f>
        <v>No</v>
      </c>
    </row>
    <row r="7048" spans="1:13" x14ac:dyDescent="0.25">
      <c r="A7048" s="126" t="s">
        <v>3316</v>
      </c>
      <c r="B7048" s="126" t="s">
        <v>17222</v>
      </c>
      <c r="C7048" s="126" t="s">
        <v>98</v>
      </c>
      <c r="D7048" s="127">
        <v>0.72899999999999998</v>
      </c>
      <c r="E7048" s="128">
        <v>150</v>
      </c>
      <c r="F7048" s="128">
        <v>100</v>
      </c>
      <c r="G7048" s="126" t="s">
        <v>13711</v>
      </c>
      <c r="H7048" s="126" t="s">
        <v>20119</v>
      </c>
      <c r="I7048" s="126" t="s">
        <v>21054</v>
      </c>
      <c r="J7048" s="126" t="s">
        <v>26232</v>
      </c>
      <c r="K7048" s="9">
        <f>_xlfn.IFNA(VLOOKUP(Table5[[#This Row],[Section]],SubSill_Tier,2,FALSE),0)</f>
        <v>0</v>
      </c>
      <c r="L7048" s="9" t="str">
        <f t="shared" si="119"/>
        <v/>
      </c>
      <c r="M7048" s="205" t="str" cm="1">
        <f t="array" ref="M7048">_xlfn.IFS(NOT(ISERROR(VLOOKUP(Table5[[#This Row],[Section]],TB_notTB,1,FALSE))),"No",LEFT(Table5[[#This Row],[Section]],3)="ETB","PLS",LEFT(Table5[[#This Row],[Section]],1)="7","PDB",NOT(ISBLANK(Table5[[#This Row],[Section]])),"No")</f>
        <v>No</v>
      </c>
    </row>
    <row r="7049" spans="1:13" x14ac:dyDescent="0.25">
      <c r="A7049" s="126" t="s">
        <v>3317</v>
      </c>
      <c r="B7049" s="126" t="s">
        <v>17222</v>
      </c>
      <c r="C7049" s="126" t="s">
        <v>98</v>
      </c>
      <c r="D7049" s="127">
        <v>0.52700000000000002</v>
      </c>
      <c r="E7049" s="128">
        <v>241</v>
      </c>
      <c r="F7049" s="128">
        <v>116</v>
      </c>
      <c r="G7049" s="126" t="s">
        <v>13711</v>
      </c>
      <c r="H7049" s="126" t="s">
        <v>20119</v>
      </c>
      <c r="I7049" s="126" t="s">
        <v>21054</v>
      </c>
      <c r="J7049" s="126" t="s">
        <v>26232</v>
      </c>
      <c r="K7049" s="9">
        <f>_xlfn.IFNA(VLOOKUP(Table5[[#This Row],[Section]],SubSill_Tier,2,FALSE),0)</f>
        <v>0</v>
      </c>
      <c r="L7049" s="9" t="str">
        <f t="shared" si="119"/>
        <v/>
      </c>
      <c r="M7049" s="205" t="str" cm="1">
        <f t="array" ref="M7049">_xlfn.IFS(NOT(ISERROR(VLOOKUP(Table5[[#This Row],[Section]],TB_notTB,1,FALSE))),"No",LEFT(Table5[[#This Row],[Section]],3)="ETB","PLS",LEFT(Table5[[#This Row],[Section]],1)="7","PDB",NOT(ISBLANK(Table5[[#This Row],[Section]])),"No")</f>
        <v>No</v>
      </c>
    </row>
    <row r="7050" spans="1:13" x14ac:dyDescent="0.25">
      <c r="A7050" s="126" t="s">
        <v>3318</v>
      </c>
      <c r="B7050" s="126" t="s">
        <v>17222</v>
      </c>
      <c r="C7050" s="126" t="s">
        <v>98</v>
      </c>
      <c r="D7050" s="127">
        <v>0.61299999999999999</v>
      </c>
      <c r="E7050" s="128">
        <v>282</v>
      </c>
      <c r="F7050" s="128">
        <v>137</v>
      </c>
      <c r="G7050" s="126" t="s">
        <v>13711</v>
      </c>
      <c r="H7050" s="126" t="s">
        <v>20119</v>
      </c>
      <c r="I7050" s="126" t="s">
        <v>21054</v>
      </c>
      <c r="J7050" s="126" t="s">
        <v>26232</v>
      </c>
      <c r="K7050" s="9">
        <f>_xlfn.IFNA(VLOOKUP(Table5[[#This Row],[Section]],SubSill_Tier,2,FALSE),0)</f>
        <v>0</v>
      </c>
      <c r="L7050" s="9" t="str">
        <f t="shared" si="119"/>
        <v/>
      </c>
      <c r="M7050" s="205" t="str" cm="1">
        <f t="array" ref="M7050">_xlfn.IFS(NOT(ISERROR(VLOOKUP(Table5[[#This Row],[Section]],TB_notTB,1,FALSE))),"No",LEFT(Table5[[#This Row],[Section]],3)="ETB","PLS",LEFT(Table5[[#This Row],[Section]],1)="7","PDB",NOT(ISBLANK(Table5[[#This Row],[Section]])),"No")</f>
        <v>No</v>
      </c>
    </row>
    <row r="7051" spans="1:13" x14ac:dyDescent="0.25">
      <c r="A7051" s="126" t="s">
        <v>3319</v>
      </c>
      <c r="B7051" s="126" t="s">
        <v>17222</v>
      </c>
      <c r="C7051" s="126" t="s">
        <v>98</v>
      </c>
      <c r="D7051" s="127">
        <v>2.9670000000000001</v>
      </c>
      <c r="E7051" s="128">
        <v>789</v>
      </c>
      <c r="F7051" s="128">
        <v>223</v>
      </c>
      <c r="G7051" s="126" t="s">
        <v>13754</v>
      </c>
      <c r="H7051" s="126" t="s">
        <v>20175</v>
      </c>
      <c r="I7051" s="126" t="s">
        <v>20176</v>
      </c>
      <c r="J7051" s="126" t="s">
        <v>26241</v>
      </c>
      <c r="K7051" s="9">
        <f>_xlfn.IFNA(VLOOKUP(Table5[[#This Row],[Section]],SubSill_Tier,2,FALSE),0)</f>
        <v>0</v>
      </c>
      <c r="L7051" s="9" t="str">
        <f t="shared" si="119"/>
        <v/>
      </c>
      <c r="M7051" s="205" t="str" cm="1">
        <f t="array" ref="M7051">_xlfn.IFS(NOT(ISERROR(VLOOKUP(Table5[[#This Row],[Section]],TB_notTB,1,FALSE))),"No",LEFT(Table5[[#This Row],[Section]],3)="ETB","PLS",LEFT(Table5[[#This Row],[Section]],1)="7","PDB",NOT(ISBLANK(Table5[[#This Row],[Section]])),"No")</f>
        <v>No</v>
      </c>
    </row>
    <row r="7052" spans="1:13" x14ac:dyDescent="0.25">
      <c r="A7052" s="126" t="s">
        <v>3320</v>
      </c>
      <c r="B7052" s="126" t="s">
        <v>17222</v>
      </c>
      <c r="C7052" s="126" t="s">
        <v>98</v>
      </c>
      <c r="D7052" s="127">
        <v>1.4419999999999999</v>
      </c>
      <c r="E7052" s="128">
        <v>521</v>
      </c>
      <c r="F7052" s="128">
        <v>155</v>
      </c>
      <c r="G7052" s="126" t="s">
        <v>13754</v>
      </c>
      <c r="H7052" s="126" t="s">
        <v>20175</v>
      </c>
      <c r="I7052" s="126" t="s">
        <v>20176</v>
      </c>
      <c r="J7052" s="126" t="s">
        <v>26241</v>
      </c>
      <c r="K7052" s="9">
        <f>_xlfn.IFNA(VLOOKUP(Table5[[#This Row],[Section]],SubSill_Tier,2,FALSE),0)</f>
        <v>0</v>
      </c>
      <c r="L7052" s="9" t="str">
        <f t="shared" si="119"/>
        <v/>
      </c>
      <c r="M7052" s="205" t="str" cm="1">
        <f t="array" ref="M7052">_xlfn.IFS(NOT(ISERROR(VLOOKUP(Table5[[#This Row],[Section]],TB_notTB,1,FALSE))),"No",LEFT(Table5[[#This Row],[Section]],3)="ETB","PLS",LEFT(Table5[[#This Row],[Section]],1)="7","PDB",NOT(ISBLANK(Table5[[#This Row],[Section]])),"No")</f>
        <v>No</v>
      </c>
    </row>
    <row r="7053" spans="1:13" x14ac:dyDescent="0.25">
      <c r="A7053" s="126" t="s">
        <v>8979</v>
      </c>
      <c r="B7053" s="126" t="s">
        <v>17222</v>
      </c>
      <c r="C7053" s="126" t="s">
        <v>98</v>
      </c>
      <c r="D7053" s="127">
        <v>1.9279999999999999</v>
      </c>
      <c r="E7053" s="128">
        <v>403</v>
      </c>
      <c r="F7053" s="128">
        <v>403</v>
      </c>
      <c r="G7053" s="126" t="s">
        <v>13721</v>
      </c>
      <c r="H7053" s="126" t="s">
        <v>20121</v>
      </c>
      <c r="I7053" s="126" t="s">
        <v>20122</v>
      </c>
      <c r="J7053" s="126" t="s">
        <v>26234</v>
      </c>
      <c r="K7053" s="9">
        <f>_xlfn.IFNA(VLOOKUP(Table5[[#This Row],[Section]],SubSill_Tier,2,FALSE),0)</f>
        <v>0</v>
      </c>
      <c r="L7053" s="9" t="str">
        <f t="shared" si="119"/>
        <v/>
      </c>
      <c r="M7053" s="205" t="str" cm="1">
        <f t="array" ref="M7053">_xlfn.IFS(NOT(ISERROR(VLOOKUP(Table5[[#This Row],[Section]],TB_notTB,1,FALSE))),"No",LEFT(Table5[[#This Row],[Section]],3)="ETB","PLS",LEFT(Table5[[#This Row],[Section]],1)="7","PDB",NOT(ISBLANK(Table5[[#This Row],[Section]])),"No")</f>
        <v>No</v>
      </c>
    </row>
    <row r="7054" spans="1:13" x14ac:dyDescent="0.25">
      <c r="A7054" s="126" t="s">
        <v>8980</v>
      </c>
      <c r="B7054" s="126" t="s">
        <v>3598</v>
      </c>
      <c r="C7054" s="126" t="s">
        <v>98</v>
      </c>
      <c r="D7054" s="127">
        <v>1.1990000000000001</v>
      </c>
      <c r="E7054" s="128">
        <v>199</v>
      </c>
      <c r="F7054" s="128">
        <v>199</v>
      </c>
      <c r="G7054" s="126" t="s">
        <v>13724</v>
      </c>
      <c r="H7054" s="126" t="s">
        <v>20186</v>
      </c>
      <c r="I7054" s="126" t="s">
        <v>22099</v>
      </c>
      <c r="J7054" s="126" t="s">
        <v>26234</v>
      </c>
      <c r="K7054" s="9">
        <f>_xlfn.IFNA(VLOOKUP(Table5[[#This Row],[Section]],SubSill_Tier,2,FALSE),0)</f>
        <v>0</v>
      </c>
      <c r="L7054" s="9" t="str">
        <f t="shared" si="119"/>
        <v/>
      </c>
      <c r="M7054" s="205" t="str" cm="1">
        <f t="array" ref="M7054">_xlfn.IFS(NOT(ISERROR(VLOOKUP(Table5[[#This Row],[Section]],TB_notTB,1,FALSE))),"No",LEFT(Table5[[#This Row],[Section]],3)="ETB","PLS",LEFT(Table5[[#This Row],[Section]],1)="7","PDB",NOT(ISBLANK(Table5[[#This Row],[Section]])),"No")</f>
        <v>No</v>
      </c>
    </row>
    <row r="7055" spans="1:13" x14ac:dyDescent="0.25">
      <c r="A7055" s="126" t="s">
        <v>8981</v>
      </c>
      <c r="B7055" s="126" t="s">
        <v>3598</v>
      </c>
      <c r="C7055" s="126" t="s">
        <v>98</v>
      </c>
      <c r="D7055" s="127">
        <v>0.72899999999999998</v>
      </c>
      <c r="E7055" s="128">
        <v>208</v>
      </c>
      <c r="F7055" s="128">
        <v>208</v>
      </c>
      <c r="G7055" s="126" t="s">
        <v>13724</v>
      </c>
      <c r="H7055" s="126" t="s">
        <v>20186</v>
      </c>
      <c r="I7055" s="126" t="s">
        <v>22099</v>
      </c>
      <c r="J7055" s="126" t="s">
        <v>26234</v>
      </c>
      <c r="K7055" s="9">
        <f>_xlfn.IFNA(VLOOKUP(Table5[[#This Row],[Section]],SubSill_Tier,2,FALSE),0)</f>
        <v>0</v>
      </c>
      <c r="L7055" s="9" t="str">
        <f t="shared" si="119"/>
        <v/>
      </c>
      <c r="M7055" s="205" t="str" cm="1">
        <f t="array" ref="M7055">_xlfn.IFS(NOT(ISERROR(VLOOKUP(Table5[[#This Row],[Section]],TB_notTB,1,FALSE))),"No",LEFT(Table5[[#This Row],[Section]],3)="ETB","PLS",LEFT(Table5[[#This Row],[Section]],1)="7","PDB",NOT(ISBLANK(Table5[[#This Row],[Section]])),"No")</f>
        <v>No</v>
      </c>
    </row>
    <row r="7056" spans="1:13" x14ac:dyDescent="0.25">
      <c r="A7056" s="126" t="s">
        <v>8982</v>
      </c>
      <c r="B7056" s="126" t="s">
        <v>3598</v>
      </c>
      <c r="C7056" s="126" t="s">
        <v>98</v>
      </c>
      <c r="D7056" s="127">
        <v>0.77800000000000002</v>
      </c>
      <c r="E7056" s="128">
        <v>251</v>
      </c>
      <c r="F7056" s="128">
        <v>251</v>
      </c>
      <c r="G7056" s="126" t="s">
        <v>13724</v>
      </c>
      <c r="H7056" s="126" t="s">
        <v>20186</v>
      </c>
      <c r="I7056" s="126" t="s">
        <v>22099</v>
      </c>
      <c r="J7056" s="126" t="s">
        <v>26234</v>
      </c>
      <c r="K7056" s="9">
        <f>_xlfn.IFNA(VLOOKUP(Table5[[#This Row],[Section]],SubSill_Tier,2,FALSE),0)</f>
        <v>0</v>
      </c>
      <c r="L7056" s="9" t="str">
        <f t="shared" si="119"/>
        <v/>
      </c>
      <c r="M7056" s="205" t="str" cm="1">
        <f t="array" ref="M7056">_xlfn.IFS(NOT(ISERROR(VLOOKUP(Table5[[#This Row],[Section]],TB_notTB,1,FALSE))),"No",LEFT(Table5[[#This Row],[Section]],3)="ETB","PLS",LEFT(Table5[[#This Row],[Section]],1)="7","PDB",NOT(ISBLANK(Table5[[#This Row],[Section]])),"No")</f>
        <v>No</v>
      </c>
    </row>
    <row r="7057" spans="1:13" x14ac:dyDescent="0.25">
      <c r="A7057" s="126" t="s">
        <v>8983</v>
      </c>
      <c r="B7057" s="126" t="s">
        <v>3598</v>
      </c>
      <c r="C7057" s="126" t="s">
        <v>98</v>
      </c>
      <c r="D7057" s="127">
        <v>0.86899999999999999</v>
      </c>
      <c r="E7057" s="128">
        <v>248</v>
      </c>
      <c r="F7057" s="128">
        <v>248</v>
      </c>
      <c r="G7057" s="126" t="s">
        <v>13724</v>
      </c>
      <c r="H7057" s="126" t="s">
        <v>20186</v>
      </c>
      <c r="I7057" s="126" t="s">
        <v>22099</v>
      </c>
      <c r="J7057" s="126" t="s">
        <v>26234</v>
      </c>
      <c r="K7057" s="9">
        <f>_xlfn.IFNA(VLOOKUP(Table5[[#This Row],[Section]],SubSill_Tier,2,FALSE),0)</f>
        <v>0</v>
      </c>
      <c r="L7057" s="9" t="str">
        <f t="shared" si="119"/>
        <v/>
      </c>
      <c r="M7057" s="205" t="str" cm="1">
        <f t="array" ref="M7057">_xlfn.IFS(NOT(ISERROR(VLOOKUP(Table5[[#This Row],[Section]],TB_notTB,1,FALSE))),"No",LEFT(Table5[[#This Row],[Section]],3)="ETB","PLS",LEFT(Table5[[#This Row],[Section]],1)="7","PDB",NOT(ISBLANK(Table5[[#This Row],[Section]])),"No")</f>
        <v>No</v>
      </c>
    </row>
    <row r="7058" spans="1:13" x14ac:dyDescent="0.25">
      <c r="A7058" s="126" t="s">
        <v>8984</v>
      </c>
      <c r="B7058" s="126" t="s">
        <v>17222</v>
      </c>
      <c r="C7058" s="126" t="s">
        <v>98</v>
      </c>
      <c r="D7058" s="127">
        <v>0.81499999999999995</v>
      </c>
      <c r="E7058" s="128">
        <v>100</v>
      </c>
      <c r="F7058" s="128">
        <v>100</v>
      </c>
      <c r="G7058" s="126" t="s">
        <v>13768</v>
      </c>
      <c r="H7058" s="126" t="s">
        <v>20223</v>
      </c>
      <c r="I7058" s="126" t="s">
        <v>21134</v>
      </c>
      <c r="J7058" s="126" t="s">
        <v>26236</v>
      </c>
      <c r="K7058" s="9">
        <f>_xlfn.IFNA(VLOOKUP(Table5[[#This Row],[Section]],SubSill_Tier,2,FALSE),0)</f>
        <v>0</v>
      </c>
      <c r="L7058" s="9" t="str">
        <f t="shared" si="119"/>
        <v/>
      </c>
      <c r="M7058" s="205" t="str" cm="1">
        <f t="array" ref="M7058">_xlfn.IFS(NOT(ISERROR(VLOOKUP(Table5[[#This Row],[Section]],TB_notTB,1,FALSE))),"No",LEFT(Table5[[#This Row],[Section]],3)="ETB","PLS",LEFT(Table5[[#This Row],[Section]],1)="7","PDB",NOT(ISBLANK(Table5[[#This Row],[Section]])),"No")</f>
        <v>No</v>
      </c>
    </row>
    <row r="7059" spans="1:13" x14ac:dyDescent="0.25">
      <c r="A7059" s="126" t="s">
        <v>3321</v>
      </c>
      <c r="B7059" s="126" t="s">
        <v>17222</v>
      </c>
      <c r="C7059" s="126" t="s">
        <v>98</v>
      </c>
      <c r="D7059" s="127">
        <v>1.075</v>
      </c>
      <c r="E7059" s="128">
        <v>406</v>
      </c>
      <c r="F7059" s="128">
        <v>270</v>
      </c>
      <c r="G7059" s="126" t="s">
        <v>13711</v>
      </c>
      <c r="H7059" s="126" t="s">
        <v>20119</v>
      </c>
      <c r="I7059" s="126" t="s">
        <v>21054</v>
      </c>
      <c r="J7059" s="126" t="s">
        <v>26232</v>
      </c>
      <c r="K7059" s="9">
        <f>_xlfn.IFNA(VLOOKUP(Table5[[#This Row],[Section]],SubSill_Tier,2,FALSE),0)</f>
        <v>0</v>
      </c>
      <c r="L7059" s="9" t="str">
        <f t="shared" si="119"/>
        <v/>
      </c>
      <c r="M7059" s="205" t="str" cm="1">
        <f t="array" ref="M7059">_xlfn.IFS(NOT(ISERROR(VLOOKUP(Table5[[#This Row],[Section]],TB_notTB,1,FALSE))),"No",LEFT(Table5[[#This Row],[Section]],3)="ETB","PLS",LEFT(Table5[[#This Row],[Section]],1)="7","PDB",NOT(ISBLANK(Table5[[#This Row],[Section]])),"No")</f>
        <v>No</v>
      </c>
    </row>
    <row r="7060" spans="1:13" x14ac:dyDescent="0.25">
      <c r="A7060" s="126" t="s">
        <v>3322</v>
      </c>
      <c r="B7060" s="126" t="s">
        <v>17222</v>
      </c>
      <c r="C7060" s="126" t="s">
        <v>98</v>
      </c>
      <c r="D7060" s="127">
        <v>3.07</v>
      </c>
      <c r="E7060" s="128">
        <v>439</v>
      </c>
      <c r="F7060" s="128">
        <v>439</v>
      </c>
      <c r="G7060" s="126" t="s">
        <v>13712</v>
      </c>
      <c r="H7060" s="126" t="s">
        <v>20120</v>
      </c>
      <c r="I7060" s="126" t="s">
        <v>21055</v>
      </c>
      <c r="J7060" s="126" t="s">
        <v>26232</v>
      </c>
      <c r="K7060" s="9">
        <f>_xlfn.IFNA(VLOOKUP(Table5[[#This Row],[Section]],SubSill_Tier,2,FALSE),0)</f>
        <v>0</v>
      </c>
      <c r="L7060" s="9" t="str">
        <f t="shared" si="119"/>
        <v/>
      </c>
      <c r="M7060" s="205" t="str" cm="1">
        <f t="array" ref="M7060">_xlfn.IFS(NOT(ISERROR(VLOOKUP(Table5[[#This Row],[Section]],TB_notTB,1,FALSE))),"No",LEFT(Table5[[#This Row],[Section]],3)="ETB","PLS",LEFT(Table5[[#This Row],[Section]],1)="7","PDB",NOT(ISBLANK(Table5[[#This Row],[Section]])),"No")</f>
        <v>No</v>
      </c>
    </row>
    <row r="7061" spans="1:13" x14ac:dyDescent="0.25">
      <c r="A7061" s="126" t="s">
        <v>3323</v>
      </c>
      <c r="B7061" s="126" t="s">
        <v>17222</v>
      </c>
      <c r="C7061" s="126" t="s">
        <v>98</v>
      </c>
      <c r="D7061" s="127">
        <v>0.54500000000000004</v>
      </c>
      <c r="E7061" s="128">
        <v>278</v>
      </c>
      <c r="F7061" s="128">
        <v>100</v>
      </c>
      <c r="G7061" s="126" t="s">
        <v>13736</v>
      </c>
      <c r="H7061" s="126" t="s">
        <v>20148</v>
      </c>
      <c r="I7061" s="126" t="s">
        <v>21073</v>
      </c>
      <c r="J7061" s="126" t="s">
        <v>26232</v>
      </c>
      <c r="K7061" s="9">
        <f>_xlfn.IFNA(VLOOKUP(Table5[[#This Row],[Section]],SubSill_Tier,2,FALSE),0)</f>
        <v>0</v>
      </c>
      <c r="L7061" s="9" t="str">
        <f t="shared" si="119"/>
        <v/>
      </c>
      <c r="M7061" s="205" t="str" cm="1">
        <f t="array" ref="M7061">_xlfn.IFS(NOT(ISERROR(VLOOKUP(Table5[[#This Row],[Section]],TB_notTB,1,FALSE))),"No",LEFT(Table5[[#This Row],[Section]],3)="ETB","PLS",LEFT(Table5[[#This Row],[Section]],1)="7","PDB",NOT(ISBLANK(Table5[[#This Row],[Section]])),"No")</f>
        <v>No</v>
      </c>
    </row>
    <row r="7062" spans="1:13" x14ac:dyDescent="0.25">
      <c r="A7062" s="126" t="s">
        <v>3324</v>
      </c>
      <c r="B7062" s="126" t="s">
        <v>17222</v>
      </c>
      <c r="C7062" s="126" t="s">
        <v>98</v>
      </c>
      <c r="D7062" s="127">
        <v>0.88300000000000001</v>
      </c>
      <c r="E7062" s="128">
        <v>345</v>
      </c>
      <c r="F7062" s="128">
        <v>100</v>
      </c>
      <c r="G7062" s="126" t="s">
        <v>13736</v>
      </c>
      <c r="H7062" s="126" t="s">
        <v>20148</v>
      </c>
      <c r="I7062" s="126" t="s">
        <v>21073</v>
      </c>
      <c r="J7062" s="126" t="s">
        <v>26232</v>
      </c>
      <c r="K7062" s="9">
        <f>_xlfn.IFNA(VLOOKUP(Table5[[#This Row],[Section]],SubSill_Tier,2,FALSE),0)</f>
        <v>0</v>
      </c>
      <c r="L7062" s="9" t="str">
        <f t="shared" si="119"/>
        <v/>
      </c>
      <c r="M7062" s="205" t="str" cm="1">
        <f t="array" ref="M7062">_xlfn.IFS(NOT(ISERROR(VLOOKUP(Table5[[#This Row],[Section]],TB_notTB,1,FALSE))),"No",LEFT(Table5[[#This Row],[Section]],3)="ETB","PLS",LEFT(Table5[[#This Row],[Section]],1)="7","PDB",NOT(ISBLANK(Table5[[#This Row],[Section]])),"No")</f>
        <v>No</v>
      </c>
    </row>
    <row r="7063" spans="1:13" x14ac:dyDescent="0.25">
      <c r="A7063" s="126" t="s">
        <v>3325</v>
      </c>
      <c r="B7063" s="126" t="s">
        <v>17222</v>
      </c>
      <c r="C7063" s="126" t="s">
        <v>98</v>
      </c>
      <c r="D7063" s="127">
        <v>0.48599999999999999</v>
      </c>
      <c r="E7063" s="128">
        <v>251</v>
      </c>
      <c r="F7063" s="128">
        <v>110</v>
      </c>
      <c r="G7063" s="126" t="s">
        <v>13736</v>
      </c>
      <c r="H7063" s="126" t="s">
        <v>20148</v>
      </c>
      <c r="I7063" s="126" t="s">
        <v>21073</v>
      </c>
      <c r="J7063" s="126" t="s">
        <v>26232</v>
      </c>
      <c r="K7063" s="9">
        <f>_xlfn.IFNA(VLOOKUP(Table5[[#This Row],[Section]],SubSill_Tier,2,FALSE),0)</f>
        <v>0</v>
      </c>
      <c r="L7063" s="9" t="str">
        <f t="shared" si="119"/>
        <v/>
      </c>
      <c r="M7063" s="205" t="str" cm="1">
        <f t="array" ref="M7063">_xlfn.IFS(NOT(ISERROR(VLOOKUP(Table5[[#This Row],[Section]],TB_notTB,1,FALSE))),"No",LEFT(Table5[[#This Row],[Section]],3)="ETB","PLS",LEFT(Table5[[#This Row],[Section]],1)="7","PDB",NOT(ISBLANK(Table5[[#This Row],[Section]])),"No")</f>
        <v>No</v>
      </c>
    </row>
    <row r="7064" spans="1:13" x14ac:dyDescent="0.25">
      <c r="A7064" s="126" t="s">
        <v>3326</v>
      </c>
      <c r="B7064" s="126" t="s">
        <v>17222</v>
      </c>
      <c r="C7064" s="126" t="s">
        <v>98</v>
      </c>
      <c r="D7064" s="127">
        <v>0.40699999999999997</v>
      </c>
      <c r="E7064" s="128">
        <v>202</v>
      </c>
      <c r="F7064" s="128">
        <v>100</v>
      </c>
      <c r="G7064" s="126" t="s">
        <v>13736</v>
      </c>
      <c r="H7064" s="126" t="s">
        <v>20148</v>
      </c>
      <c r="I7064" s="126" t="s">
        <v>21073</v>
      </c>
      <c r="J7064" s="126" t="s">
        <v>26232</v>
      </c>
      <c r="K7064" s="9">
        <f>_xlfn.IFNA(VLOOKUP(Table5[[#This Row],[Section]],SubSill_Tier,2,FALSE),0)</f>
        <v>0</v>
      </c>
      <c r="L7064" s="9" t="str">
        <f t="shared" si="119"/>
        <v/>
      </c>
      <c r="M7064" s="205" t="str" cm="1">
        <f t="array" ref="M7064">_xlfn.IFS(NOT(ISERROR(VLOOKUP(Table5[[#This Row],[Section]],TB_notTB,1,FALSE))),"No",LEFT(Table5[[#This Row],[Section]],3)="ETB","PLS",LEFT(Table5[[#This Row],[Section]],1)="7","PDB",NOT(ISBLANK(Table5[[#This Row],[Section]])),"No")</f>
        <v>No</v>
      </c>
    </row>
    <row r="7065" spans="1:13" x14ac:dyDescent="0.25">
      <c r="A7065" s="126" t="s">
        <v>3327</v>
      </c>
      <c r="B7065" s="126" t="s">
        <v>17222</v>
      </c>
      <c r="C7065" s="126" t="s">
        <v>98</v>
      </c>
      <c r="D7065" s="127">
        <v>0.17299999999999999</v>
      </c>
      <c r="E7065" s="128">
        <v>100</v>
      </c>
      <c r="F7065" s="128">
        <v>100</v>
      </c>
      <c r="G7065" s="126" t="s">
        <v>13736</v>
      </c>
      <c r="H7065" s="126" t="s">
        <v>20148</v>
      </c>
      <c r="I7065" s="126" t="s">
        <v>21073</v>
      </c>
      <c r="J7065" s="126" t="s">
        <v>26232</v>
      </c>
      <c r="K7065" s="9">
        <f>_xlfn.IFNA(VLOOKUP(Table5[[#This Row],[Section]],SubSill_Tier,2,FALSE),0)</f>
        <v>0</v>
      </c>
      <c r="L7065" s="9" t="str">
        <f t="shared" si="119"/>
        <v/>
      </c>
      <c r="M7065" s="205" t="str" cm="1">
        <f t="array" ref="M7065">_xlfn.IFS(NOT(ISERROR(VLOOKUP(Table5[[#This Row],[Section]],TB_notTB,1,FALSE))),"No",LEFT(Table5[[#This Row],[Section]],3)="ETB","PLS",LEFT(Table5[[#This Row],[Section]],1)="7","PDB",NOT(ISBLANK(Table5[[#This Row],[Section]])),"No")</f>
        <v>No</v>
      </c>
    </row>
    <row r="7066" spans="1:13" x14ac:dyDescent="0.25">
      <c r="A7066" s="126" t="s">
        <v>3328</v>
      </c>
      <c r="B7066" s="126" t="s">
        <v>17222</v>
      </c>
      <c r="C7066" s="126" t="s">
        <v>98</v>
      </c>
      <c r="D7066" s="127">
        <v>0.51300000000000001</v>
      </c>
      <c r="E7066" s="128">
        <v>264</v>
      </c>
      <c r="F7066" s="128">
        <v>100</v>
      </c>
      <c r="G7066" s="126" t="s">
        <v>13736</v>
      </c>
      <c r="H7066" s="126" t="s">
        <v>20148</v>
      </c>
      <c r="I7066" s="126" t="s">
        <v>21073</v>
      </c>
      <c r="J7066" s="126" t="s">
        <v>26232</v>
      </c>
      <c r="K7066" s="9">
        <f>_xlfn.IFNA(VLOOKUP(Table5[[#This Row],[Section]],SubSill_Tier,2,FALSE),0)</f>
        <v>0</v>
      </c>
      <c r="L7066" s="9" t="str">
        <f t="shared" si="119"/>
        <v/>
      </c>
      <c r="M7066" s="205" t="str" cm="1">
        <f t="array" ref="M7066">_xlfn.IFS(NOT(ISERROR(VLOOKUP(Table5[[#This Row],[Section]],TB_notTB,1,FALSE))),"No",LEFT(Table5[[#This Row],[Section]],3)="ETB","PLS",LEFT(Table5[[#This Row],[Section]],1)="7","PDB",NOT(ISBLANK(Table5[[#This Row],[Section]])),"No")</f>
        <v>No</v>
      </c>
    </row>
    <row r="7067" spans="1:13" x14ac:dyDescent="0.25">
      <c r="A7067" s="126" t="s">
        <v>3329</v>
      </c>
      <c r="B7067" s="126" t="s">
        <v>17222</v>
      </c>
      <c r="C7067" s="126" t="s">
        <v>98</v>
      </c>
      <c r="D7067" s="127">
        <v>0.59099999999999997</v>
      </c>
      <c r="E7067" s="128">
        <v>293</v>
      </c>
      <c r="F7067" s="128">
        <v>122</v>
      </c>
      <c r="G7067" s="126" t="s">
        <v>13736</v>
      </c>
      <c r="H7067" s="126" t="s">
        <v>20148</v>
      </c>
      <c r="I7067" s="126" t="s">
        <v>21073</v>
      </c>
      <c r="J7067" s="126" t="s">
        <v>26232</v>
      </c>
      <c r="K7067" s="9">
        <f>_xlfn.IFNA(VLOOKUP(Table5[[#This Row],[Section]],SubSill_Tier,2,FALSE),0)</f>
        <v>0</v>
      </c>
      <c r="L7067" s="9" t="str">
        <f t="shared" si="119"/>
        <v/>
      </c>
      <c r="M7067" s="205" t="str" cm="1">
        <f t="array" ref="M7067">_xlfn.IFS(NOT(ISERROR(VLOOKUP(Table5[[#This Row],[Section]],TB_notTB,1,FALSE))),"No",LEFT(Table5[[#This Row],[Section]],3)="ETB","PLS",LEFT(Table5[[#This Row],[Section]],1)="7","PDB",NOT(ISBLANK(Table5[[#This Row],[Section]])),"No")</f>
        <v>No</v>
      </c>
    </row>
    <row r="7068" spans="1:13" x14ac:dyDescent="0.25">
      <c r="A7068" s="126" t="s">
        <v>3330</v>
      </c>
      <c r="B7068" s="126" t="s">
        <v>17222</v>
      </c>
      <c r="C7068" s="126" t="s">
        <v>98</v>
      </c>
      <c r="D7068" s="127">
        <v>0.378</v>
      </c>
      <c r="E7068" s="128">
        <v>208</v>
      </c>
      <c r="F7068" s="128">
        <v>100</v>
      </c>
      <c r="G7068" s="126" t="s">
        <v>13736</v>
      </c>
      <c r="H7068" s="126" t="s">
        <v>20148</v>
      </c>
      <c r="I7068" s="126" t="s">
        <v>21073</v>
      </c>
      <c r="J7068" s="126" t="s">
        <v>26232</v>
      </c>
      <c r="K7068" s="9">
        <f>_xlfn.IFNA(VLOOKUP(Table5[[#This Row],[Section]],SubSill_Tier,2,FALSE),0)</f>
        <v>0</v>
      </c>
      <c r="L7068" s="9" t="str">
        <f t="shared" si="119"/>
        <v/>
      </c>
      <c r="M7068" s="205" t="str" cm="1">
        <f t="array" ref="M7068">_xlfn.IFS(NOT(ISERROR(VLOOKUP(Table5[[#This Row],[Section]],TB_notTB,1,FALSE))),"No",LEFT(Table5[[#This Row],[Section]],3)="ETB","PLS",LEFT(Table5[[#This Row],[Section]],1)="7","PDB",NOT(ISBLANK(Table5[[#This Row],[Section]])),"No")</f>
        <v>No</v>
      </c>
    </row>
    <row r="7069" spans="1:13" x14ac:dyDescent="0.25">
      <c r="A7069" s="126" t="s">
        <v>8985</v>
      </c>
      <c r="B7069" s="126" t="s">
        <v>28193</v>
      </c>
      <c r="C7069" s="126" t="s">
        <v>75</v>
      </c>
      <c r="D7069" s="127">
        <v>0.81</v>
      </c>
      <c r="E7069" s="128">
        <v>192</v>
      </c>
      <c r="F7069" s="128">
        <v>192</v>
      </c>
      <c r="G7069" s="126" t="s">
        <v>13717</v>
      </c>
      <c r="H7069" s="126" t="s">
        <v>20125</v>
      </c>
      <c r="I7069" s="126" t="s">
        <v>20126</v>
      </c>
      <c r="J7069" s="126" t="s">
        <v>26235</v>
      </c>
      <c r="K7069" s="9">
        <f>_xlfn.IFNA(VLOOKUP(Table5[[#This Row],[Section]],SubSill_Tier,2,FALSE),0)</f>
        <v>0</v>
      </c>
      <c r="L7069" s="9" t="str">
        <f t="shared" si="119"/>
        <v/>
      </c>
      <c r="M7069" s="205" t="str" cm="1">
        <f t="array" ref="M7069">_xlfn.IFS(NOT(ISERROR(VLOOKUP(Table5[[#This Row],[Section]],TB_notTB,1,FALSE))),"No",LEFT(Table5[[#This Row],[Section]],3)="ETB","PLS",LEFT(Table5[[#This Row],[Section]],1)="7","PDB",NOT(ISBLANK(Table5[[#This Row],[Section]])),"No")</f>
        <v>No</v>
      </c>
    </row>
    <row r="7070" spans="1:13" x14ac:dyDescent="0.25">
      <c r="A7070" s="126" t="s">
        <v>3331</v>
      </c>
      <c r="B7070" s="126" t="s">
        <v>3332</v>
      </c>
      <c r="C7070" s="126" t="s">
        <v>75</v>
      </c>
      <c r="D7070" s="127">
        <v>1.7470000000000001</v>
      </c>
      <c r="E7070" s="128">
        <v>653</v>
      </c>
      <c r="F7070" s="128">
        <v>177</v>
      </c>
      <c r="G7070" s="126" t="s">
        <v>13778</v>
      </c>
      <c r="H7070" s="126" t="s">
        <v>20245</v>
      </c>
      <c r="I7070" s="126" t="s">
        <v>21158</v>
      </c>
      <c r="J7070" s="126" t="s">
        <v>26247</v>
      </c>
      <c r="K7070" s="9">
        <f>_xlfn.IFNA(VLOOKUP(Table5[[#This Row],[Section]],SubSill_Tier,2,FALSE),0)</f>
        <v>0</v>
      </c>
      <c r="L7070" s="9" t="str">
        <f t="shared" si="119"/>
        <v/>
      </c>
      <c r="M7070" s="205" t="str" cm="1">
        <f t="array" ref="M7070">_xlfn.IFS(NOT(ISERROR(VLOOKUP(Table5[[#This Row],[Section]],TB_notTB,1,FALSE))),"No",LEFT(Table5[[#This Row],[Section]],3)="ETB","PLS",LEFT(Table5[[#This Row],[Section]],1)="7","PDB",NOT(ISBLANK(Table5[[#This Row],[Section]])),"No")</f>
        <v>No</v>
      </c>
    </row>
    <row r="7071" spans="1:13" x14ac:dyDescent="0.25">
      <c r="A7071" s="126" t="s">
        <v>3333</v>
      </c>
      <c r="B7071" s="126" t="s">
        <v>17222</v>
      </c>
      <c r="C7071" s="126" t="s">
        <v>98</v>
      </c>
      <c r="D7071" s="127">
        <v>1.86</v>
      </c>
      <c r="E7071" s="128">
        <v>325</v>
      </c>
      <c r="F7071" s="128">
        <v>325</v>
      </c>
      <c r="G7071" s="126" t="s">
        <v>13748</v>
      </c>
      <c r="H7071" s="126" t="s">
        <v>20246</v>
      </c>
      <c r="I7071" s="126" t="s">
        <v>20247</v>
      </c>
      <c r="J7071" s="126" t="s">
        <v>26241</v>
      </c>
      <c r="K7071" s="9">
        <f>_xlfn.IFNA(VLOOKUP(Table5[[#This Row],[Section]],SubSill_Tier,2,FALSE),0)</f>
        <v>0</v>
      </c>
      <c r="L7071" s="9" t="str">
        <f t="shared" si="119"/>
        <v/>
      </c>
      <c r="M7071" s="205" t="str" cm="1">
        <f t="array" ref="M7071">_xlfn.IFS(NOT(ISERROR(VLOOKUP(Table5[[#This Row],[Section]],TB_notTB,1,FALSE))),"No",LEFT(Table5[[#This Row],[Section]],3)="ETB","PLS",LEFT(Table5[[#This Row],[Section]],1)="7","PDB",NOT(ISBLANK(Table5[[#This Row],[Section]])),"No")</f>
        <v>No</v>
      </c>
    </row>
    <row r="7072" spans="1:13" x14ac:dyDescent="0.25">
      <c r="A7072" s="126" t="s">
        <v>8986</v>
      </c>
      <c r="B7072" s="126" t="s">
        <v>17222</v>
      </c>
      <c r="C7072" s="126" t="s">
        <v>98</v>
      </c>
      <c r="D7072" s="127">
        <v>3.9020000000000001</v>
      </c>
      <c r="E7072" s="128">
        <v>611</v>
      </c>
      <c r="F7072" s="128">
        <v>611</v>
      </c>
      <c r="G7072" s="126" t="s">
        <v>13721</v>
      </c>
      <c r="H7072" s="126" t="s">
        <v>20132</v>
      </c>
      <c r="I7072" s="126" t="s">
        <v>20133</v>
      </c>
      <c r="J7072" s="126" t="s">
        <v>26250</v>
      </c>
      <c r="K7072" s="9">
        <f>_xlfn.IFNA(VLOOKUP(Table5[[#This Row],[Section]],SubSill_Tier,2,FALSE),0)</f>
        <v>0</v>
      </c>
      <c r="L7072" s="9" t="str">
        <f t="shared" si="119"/>
        <v/>
      </c>
      <c r="M7072" s="205" t="str" cm="1">
        <f t="array" ref="M7072">_xlfn.IFS(NOT(ISERROR(VLOOKUP(Table5[[#This Row],[Section]],TB_notTB,1,FALSE))),"No",LEFT(Table5[[#This Row],[Section]],3)="ETB","PLS",LEFT(Table5[[#This Row],[Section]],1)="7","PDB",NOT(ISBLANK(Table5[[#This Row],[Section]])),"No")</f>
        <v>No</v>
      </c>
    </row>
    <row r="7073" spans="1:13" x14ac:dyDescent="0.25">
      <c r="A7073" s="126" t="s">
        <v>3334</v>
      </c>
      <c r="B7073" s="126" t="s">
        <v>17222</v>
      </c>
      <c r="C7073" s="126" t="s">
        <v>98</v>
      </c>
      <c r="D7073" s="127">
        <v>0.55100000000000005</v>
      </c>
      <c r="E7073" s="128">
        <v>264</v>
      </c>
      <c r="F7073" s="128">
        <v>100</v>
      </c>
      <c r="G7073" s="126" t="s">
        <v>13736</v>
      </c>
      <c r="H7073" s="126" t="s">
        <v>20148</v>
      </c>
      <c r="I7073" s="126" t="s">
        <v>21073</v>
      </c>
      <c r="J7073" s="126" t="s">
        <v>26232</v>
      </c>
      <c r="K7073" s="9">
        <f>_xlfn.IFNA(VLOOKUP(Table5[[#This Row],[Section]],SubSill_Tier,2,FALSE),0)</f>
        <v>0</v>
      </c>
      <c r="L7073" s="9" t="str">
        <f t="shared" si="119"/>
        <v/>
      </c>
      <c r="M7073" s="205" t="str" cm="1">
        <f t="array" ref="M7073">_xlfn.IFS(NOT(ISERROR(VLOOKUP(Table5[[#This Row],[Section]],TB_notTB,1,FALSE))),"No",LEFT(Table5[[#This Row],[Section]],3)="ETB","PLS",LEFT(Table5[[#This Row],[Section]],1)="7","PDB",NOT(ISBLANK(Table5[[#This Row],[Section]])),"No")</f>
        <v>No</v>
      </c>
    </row>
    <row r="7074" spans="1:13" x14ac:dyDescent="0.25">
      <c r="A7074" s="126" t="s">
        <v>8987</v>
      </c>
      <c r="B7074" s="126" t="s">
        <v>17222</v>
      </c>
      <c r="C7074" s="126" t="s">
        <v>98</v>
      </c>
      <c r="D7074" s="127">
        <v>0.32100000000000001</v>
      </c>
      <c r="E7074" s="128">
        <v>166</v>
      </c>
      <c r="F7074" s="128">
        <v>166</v>
      </c>
      <c r="G7074" s="126" t="s">
        <v>13721</v>
      </c>
      <c r="H7074" s="126" t="s">
        <v>20121</v>
      </c>
      <c r="I7074" s="126" t="s">
        <v>20122</v>
      </c>
      <c r="J7074" s="126" t="s">
        <v>26234</v>
      </c>
      <c r="K7074" s="9">
        <f>_xlfn.IFNA(VLOOKUP(Table5[[#This Row],[Section]],SubSill_Tier,2,FALSE),0)</f>
        <v>0</v>
      </c>
      <c r="L7074" s="9" t="str">
        <f t="shared" si="119"/>
        <v/>
      </c>
      <c r="M7074" s="205" t="str" cm="1">
        <f t="array" ref="M7074">_xlfn.IFS(NOT(ISERROR(VLOOKUP(Table5[[#This Row],[Section]],TB_notTB,1,FALSE))),"No",LEFT(Table5[[#This Row],[Section]],3)="ETB","PLS",LEFT(Table5[[#This Row],[Section]],1)="7","PDB",NOT(ISBLANK(Table5[[#This Row],[Section]])),"No")</f>
        <v>No</v>
      </c>
    </row>
    <row r="7075" spans="1:13" x14ac:dyDescent="0.25">
      <c r="A7075" s="126" t="s">
        <v>8988</v>
      </c>
      <c r="B7075" s="126" t="s">
        <v>17222</v>
      </c>
      <c r="C7075" s="126" t="s">
        <v>98</v>
      </c>
      <c r="D7075" s="127">
        <v>2.5569999999999999</v>
      </c>
      <c r="E7075" s="128">
        <v>272</v>
      </c>
      <c r="F7075" s="128">
        <v>272</v>
      </c>
      <c r="G7075" s="126" t="s">
        <v>13721</v>
      </c>
      <c r="H7075" s="126" t="s">
        <v>20121</v>
      </c>
      <c r="I7075" s="126" t="s">
        <v>20122</v>
      </c>
      <c r="J7075" s="126" t="s">
        <v>26234</v>
      </c>
      <c r="K7075" s="9">
        <f>_xlfn.IFNA(VLOOKUP(Table5[[#This Row],[Section]],SubSill_Tier,2,FALSE),0)</f>
        <v>0</v>
      </c>
      <c r="L7075" s="9" t="str">
        <f t="shared" si="119"/>
        <v/>
      </c>
      <c r="M7075" s="205" t="str" cm="1">
        <f t="array" ref="M7075">_xlfn.IFS(NOT(ISERROR(VLOOKUP(Table5[[#This Row],[Section]],TB_notTB,1,FALSE))),"No",LEFT(Table5[[#This Row],[Section]],3)="ETB","PLS",LEFT(Table5[[#This Row],[Section]],1)="7","PDB",NOT(ISBLANK(Table5[[#This Row],[Section]])),"No")</f>
        <v>No</v>
      </c>
    </row>
    <row r="7076" spans="1:13" x14ac:dyDescent="0.25">
      <c r="A7076" s="126" t="s">
        <v>8989</v>
      </c>
      <c r="B7076" s="126" t="s">
        <v>17222</v>
      </c>
      <c r="C7076" s="126" t="s">
        <v>98</v>
      </c>
      <c r="D7076" s="127">
        <v>0.58899999999999997</v>
      </c>
      <c r="E7076" s="128">
        <v>144</v>
      </c>
      <c r="F7076" s="128">
        <v>100</v>
      </c>
      <c r="G7076" s="126" t="s">
        <v>13721</v>
      </c>
      <c r="H7076" s="126" t="s">
        <v>20121</v>
      </c>
      <c r="I7076" s="126" t="s">
        <v>20122</v>
      </c>
      <c r="J7076" s="126" t="s">
        <v>26234</v>
      </c>
      <c r="K7076" s="9">
        <f>_xlfn.IFNA(VLOOKUP(Table5[[#This Row],[Section]],SubSill_Tier,2,FALSE),0)</f>
        <v>0</v>
      </c>
      <c r="L7076" s="9" t="str">
        <f t="shared" si="119"/>
        <v/>
      </c>
      <c r="M7076" s="205" t="str" cm="1">
        <f t="array" ref="M7076">_xlfn.IFS(NOT(ISERROR(VLOOKUP(Table5[[#This Row],[Section]],TB_notTB,1,FALSE))),"No",LEFT(Table5[[#This Row],[Section]],3)="ETB","PLS",LEFT(Table5[[#This Row],[Section]],1)="7","PDB",NOT(ISBLANK(Table5[[#This Row],[Section]])),"No")</f>
        <v>No</v>
      </c>
    </row>
    <row r="7077" spans="1:13" x14ac:dyDescent="0.25">
      <c r="A7077" s="126" t="s">
        <v>3335</v>
      </c>
      <c r="B7077" s="126" t="s">
        <v>17222</v>
      </c>
      <c r="C7077" s="126" t="s">
        <v>98</v>
      </c>
      <c r="D7077" s="127">
        <v>1.1879999999999999</v>
      </c>
      <c r="E7077" s="128">
        <v>537</v>
      </c>
      <c r="F7077" s="128">
        <v>130</v>
      </c>
      <c r="G7077" s="126" t="s">
        <v>13736</v>
      </c>
      <c r="H7077" s="126" t="s">
        <v>20148</v>
      </c>
      <c r="I7077" s="126" t="s">
        <v>21073</v>
      </c>
      <c r="J7077" s="126" t="s">
        <v>26232</v>
      </c>
      <c r="K7077" s="9">
        <f>_xlfn.IFNA(VLOOKUP(Table5[[#This Row],[Section]],SubSill_Tier,2,FALSE),0)</f>
        <v>0</v>
      </c>
      <c r="L7077" s="9" t="str">
        <f t="shared" si="119"/>
        <v/>
      </c>
      <c r="M7077" s="205" t="str" cm="1">
        <f t="array" ref="M7077">_xlfn.IFS(NOT(ISERROR(VLOOKUP(Table5[[#This Row],[Section]],TB_notTB,1,FALSE))),"No",LEFT(Table5[[#This Row],[Section]],3)="ETB","PLS",LEFT(Table5[[#This Row],[Section]],1)="7","PDB",NOT(ISBLANK(Table5[[#This Row],[Section]])),"No")</f>
        <v>No</v>
      </c>
    </row>
    <row r="7078" spans="1:13" x14ac:dyDescent="0.25">
      <c r="A7078" s="126" t="s">
        <v>3336</v>
      </c>
      <c r="B7078" s="126" t="s">
        <v>17222</v>
      </c>
      <c r="C7078" s="126" t="s">
        <v>98</v>
      </c>
      <c r="D7078" s="127">
        <v>0.56999999999999995</v>
      </c>
      <c r="E7078" s="128">
        <v>263</v>
      </c>
      <c r="F7078" s="128">
        <v>100</v>
      </c>
      <c r="G7078" s="126" t="s">
        <v>13736</v>
      </c>
      <c r="H7078" s="126" t="s">
        <v>20148</v>
      </c>
      <c r="I7078" s="126" t="s">
        <v>21073</v>
      </c>
      <c r="J7078" s="126" t="s">
        <v>26232</v>
      </c>
      <c r="K7078" s="9">
        <f>_xlfn.IFNA(VLOOKUP(Table5[[#This Row],[Section]],SubSill_Tier,2,FALSE),0)</f>
        <v>0</v>
      </c>
      <c r="L7078" s="9" t="str">
        <f t="shared" si="119"/>
        <v/>
      </c>
      <c r="M7078" s="205" t="str" cm="1">
        <f t="array" ref="M7078">_xlfn.IFS(NOT(ISERROR(VLOOKUP(Table5[[#This Row],[Section]],TB_notTB,1,FALSE))),"No",LEFT(Table5[[#This Row],[Section]],3)="ETB","PLS",LEFT(Table5[[#This Row],[Section]],1)="7","PDB",NOT(ISBLANK(Table5[[#This Row],[Section]])),"No")</f>
        <v>No</v>
      </c>
    </row>
    <row r="7079" spans="1:13" x14ac:dyDescent="0.25">
      <c r="A7079" s="126" t="s">
        <v>8990</v>
      </c>
      <c r="B7079" s="126" t="s">
        <v>17222</v>
      </c>
      <c r="C7079" s="126" t="s">
        <v>98</v>
      </c>
      <c r="D7079" s="127">
        <v>2.657</v>
      </c>
      <c r="E7079" s="128">
        <v>279</v>
      </c>
      <c r="F7079" s="128">
        <v>120</v>
      </c>
      <c r="G7079" s="126" t="s">
        <v>13750</v>
      </c>
      <c r="H7079" s="126" t="s">
        <v>20121</v>
      </c>
      <c r="I7079" s="126" t="s">
        <v>20122</v>
      </c>
      <c r="J7079" s="126" t="s">
        <v>26234</v>
      </c>
      <c r="K7079" s="9">
        <f>_xlfn.IFNA(VLOOKUP(Table5[[#This Row],[Section]],SubSill_Tier,2,FALSE),0)</f>
        <v>0</v>
      </c>
      <c r="L7079" s="9" t="str">
        <f t="shared" si="119"/>
        <v/>
      </c>
      <c r="M7079" s="205" t="str" cm="1">
        <f t="array" ref="M7079">_xlfn.IFS(NOT(ISERROR(VLOOKUP(Table5[[#This Row],[Section]],TB_notTB,1,FALSE))),"No",LEFT(Table5[[#This Row],[Section]],3)="ETB","PLS",LEFT(Table5[[#This Row],[Section]],1)="7","PDB",NOT(ISBLANK(Table5[[#This Row],[Section]])),"No")</f>
        <v>No</v>
      </c>
    </row>
    <row r="7080" spans="1:13" x14ac:dyDescent="0.25">
      <c r="A7080" s="126" t="s">
        <v>8991</v>
      </c>
      <c r="B7080" s="126" t="s">
        <v>17222</v>
      </c>
      <c r="C7080" s="126" t="s">
        <v>98</v>
      </c>
      <c r="D7080" s="127">
        <v>0.35899999999999999</v>
      </c>
      <c r="E7080" s="128">
        <v>101</v>
      </c>
      <c r="F7080" s="128">
        <v>101</v>
      </c>
      <c r="G7080" s="126" t="s">
        <v>13740</v>
      </c>
      <c r="H7080" s="126" t="s">
        <v>20124</v>
      </c>
      <c r="I7080" s="126" t="s">
        <v>21059</v>
      </c>
      <c r="J7080" s="126" t="s">
        <v>26236</v>
      </c>
      <c r="K7080" s="9">
        <f>_xlfn.IFNA(VLOOKUP(Table5[[#This Row],[Section]],SubSill_Tier,2,FALSE),0)</f>
        <v>0</v>
      </c>
      <c r="L7080" s="9" t="str">
        <f t="shared" si="119"/>
        <v/>
      </c>
      <c r="M7080" s="205" t="str" cm="1">
        <f t="array" ref="M7080">_xlfn.IFS(NOT(ISERROR(VLOOKUP(Table5[[#This Row],[Section]],TB_notTB,1,FALSE))),"No",LEFT(Table5[[#This Row],[Section]],3)="ETB","PLS",LEFT(Table5[[#This Row],[Section]],1)="7","PDB",NOT(ISBLANK(Table5[[#This Row],[Section]])),"No")</f>
        <v>No</v>
      </c>
    </row>
    <row r="7081" spans="1:13" x14ac:dyDescent="0.25">
      <c r="A7081" s="126" t="s">
        <v>3337</v>
      </c>
      <c r="B7081" s="126" t="s">
        <v>17222</v>
      </c>
      <c r="C7081" s="126" t="s">
        <v>98</v>
      </c>
      <c r="D7081" s="127">
        <v>1.925</v>
      </c>
      <c r="E7081" s="128">
        <v>447</v>
      </c>
      <c r="F7081" s="128">
        <v>160</v>
      </c>
      <c r="G7081" s="126" t="s">
        <v>13711</v>
      </c>
      <c r="H7081" s="126" t="s">
        <v>20119</v>
      </c>
      <c r="I7081" s="126" t="s">
        <v>21054</v>
      </c>
      <c r="J7081" s="126" t="s">
        <v>26232</v>
      </c>
      <c r="K7081" s="9">
        <f>_xlfn.IFNA(VLOOKUP(Table5[[#This Row],[Section]],SubSill_Tier,2,FALSE),0)</f>
        <v>0</v>
      </c>
      <c r="L7081" s="9" t="str">
        <f t="shared" si="119"/>
        <v/>
      </c>
      <c r="M7081" s="205" t="str" cm="1">
        <f t="array" ref="M7081">_xlfn.IFS(NOT(ISERROR(VLOOKUP(Table5[[#This Row],[Section]],TB_notTB,1,FALSE))),"No",LEFT(Table5[[#This Row],[Section]],3)="ETB","PLS",LEFT(Table5[[#This Row],[Section]],1)="7","PDB",NOT(ISBLANK(Table5[[#This Row],[Section]])),"No")</f>
        <v>No</v>
      </c>
    </row>
    <row r="7082" spans="1:13" x14ac:dyDescent="0.25">
      <c r="A7082" s="126" t="s">
        <v>3338</v>
      </c>
      <c r="B7082" s="126" t="s">
        <v>17222</v>
      </c>
      <c r="C7082" s="126" t="s">
        <v>98</v>
      </c>
      <c r="D7082" s="127">
        <v>0.93400000000000005</v>
      </c>
      <c r="E7082" s="128">
        <v>315</v>
      </c>
      <c r="F7082" s="128">
        <v>100</v>
      </c>
      <c r="G7082" s="126" t="s">
        <v>13711</v>
      </c>
      <c r="H7082" s="126" t="s">
        <v>20119</v>
      </c>
      <c r="I7082" s="126" t="s">
        <v>21054</v>
      </c>
      <c r="J7082" s="126" t="s">
        <v>26232</v>
      </c>
      <c r="K7082" s="9">
        <f>_xlfn.IFNA(VLOOKUP(Table5[[#This Row],[Section]],SubSill_Tier,2,FALSE),0)</f>
        <v>0</v>
      </c>
      <c r="L7082" s="9" t="str">
        <f t="shared" si="119"/>
        <v/>
      </c>
      <c r="M7082" s="205" t="str" cm="1">
        <f t="array" ref="M7082">_xlfn.IFS(NOT(ISERROR(VLOOKUP(Table5[[#This Row],[Section]],TB_notTB,1,FALSE))),"No",LEFT(Table5[[#This Row],[Section]],3)="ETB","PLS",LEFT(Table5[[#This Row],[Section]],1)="7","PDB",NOT(ISBLANK(Table5[[#This Row],[Section]])),"No")</f>
        <v>No</v>
      </c>
    </row>
    <row r="7083" spans="1:13" x14ac:dyDescent="0.25">
      <c r="A7083" s="126" t="s">
        <v>3339</v>
      </c>
      <c r="B7083" s="126" t="s">
        <v>17222</v>
      </c>
      <c r="C7083" s="126" t="s">
        <v>98</v>
      </c>
      <c r="D7083" s="127">
        <v>0.83699999999999997</v>
      </c>
      <c r="E7083" s="128">
        <v>266</v>
      </c>
      <c r="F7083" s="128">
        <v>100</v>
      </c>
      <c r="G7083" s="126" t="s">
        <v>13711</v>
      </c>
      <c r="H7083" s="126" t="s">
        <v>20119</v>
      </c>
      <c r="I7083" s="126" t="s">
        <v>21054</v>
      </c>
      <c r="J7083" s="126" t="s">
        <v>26232</v>
      </c>
      <c r="K7083" s="9">
        <f>_xlfn.IFNA(VLOOKUP(Table5[[#This Row],[Section]],SubSill_Tier,2,FALSE),0)</f>
        <v>0</v>
      </c>
      <c r="L7083" s="9" t="str">
        <f t="shared" si="119"/>
        <v/>
      </c>
      <c r="M7083" s="205" t="str" cm="1">
        <f t="array" ref="M7083">_xlfn.IFS(NOT(ISERROR(VLOOKUP(Table5[[#This Row],[Section]],TB_notTB,1,FALSE))),"No",LEFT(Table5[[#This Row],[Section]],3)="ETB","PLS",LEFT(Table5[[#This Row],[Section]],1)="7","PDB",NOT(ISBLANK(Table5[[#This Row],[Section]])),"No")</f>
        <v>No</v>
      </c>
    </row>
    <row r="7084" spans="1:13" x14ac:dyDescent="0.25">
      <c r="A7084" s="126" t="s">
        <v>3340</v>
      </c>
      <c r="B7084" s="126" t="s">
        <v>17222</v>
      </c>
      <c r="C7084" s="126" t="s">
        <v>98</v>
      </c>
      <c r="D7084" s="127">
        <v>1.21</v>
      </c>
      <c r="E7084" s="128">
        <v>419</v>
      </c>
      <c r="F7084" s="128">
        <v>100</v>
      </c>
      <c r="G7084" s="126" t="s">
        <v>13711</v>
      </c>
      <c r="H7084" s="126" t="s">
        <v>20119</v>
      </c>
      <c r="I7084" s="126" t="s">
        <v>21054</v>
      </c>
      <c r="J7084" s="126" t="s">
        <v>26232</v>
      </c>
      <c r="K7084" s="9">
        <f>_xlfn.IFNA(VLOOKUP(Table5[[#This Row],[Section]],SubSill_Tier,2,FALSE),0)</f>
        <v>0</v>
      </c>
      <c r="L7084" s="9" t="str">
        <f t="shared" si="119"/>
        <v/>
      </c>
      <c r="M7084" s="205" t="str" cm="1">
        <f t="array" ref="M7084">_xlfn.IFS(NOT(ISERROR(VLOOKUP(Table5[[#This Row],[Section]],TB_notTB,1,FALSE))),"No",LEFT(Table5[[#This Row],[Section]],3)="ETB","PLS",LEFT(Table5[[#This Row],[Section]],1)="7","PDB",NOT(ISBLANK(Table5[[#This Row],[Section]])),"No")</f>
        <v>No</v>
      </c>
    </row>
    <row r="7085" spans="1:13" x14ac:dyDescent="0.25">
      <c r="A7085" s="126" t="s">
        <v>3341</v>
      </c>
      <c r="B7085" s="126" t="s">
        <v>17222</v>
      </c>
      <c r="C7085" s="126" t="s">
        <v>98</v>
      </c>
      <c r="D7085" s="127">
        <v>1.1100000000000001</v>
      </c>
      <c r="E7085" s="128">
        <v>368</v>
      </c>
      <c r="F7085" s="128">
        <v>100</v>
      </c>
      <c r="G7085" s="126" t="s">
        <v>13711</v>
      </c>
      <c r="H7085" s="126" t="s">
        <v>20119</v>
      </c>
      <c r="I7085" s="126" t="s">
        <v>21054</v>
      </c>
      <c r="J7085" s="126" t="s">
        <v>26232</v>
      </c>
      <c r="K7085" s="9">
        <f>_xlfn.IFNA(VLOOKUP(Table5[[#This Row],[Section]],SubSill_Tier,2,FALSE),0)</f>
        <v>0</v>
      </c>
      <c r="L7085" s="9" t="str">
        <f t="shared" si="119"/>
        <v/>
      </c>
      <c r="M7085" s="205" t="str" cm="1">
        <f t="array" ref="M7085">_xlfn.IFS(NOT(ISERROR(VLOOKUP(Table5[[#This Row],[Section]],TB_notTB,1,FALSE))),"No",LEFT(Table5[[#This Row],[Section]],3)="ETB","PLS",LEFT(Table5[[#This Row],[Section]],1)="7","PDB",NOT(ISBLANK(Table5[[#This Row],[Section]])),"No")</f>
        <v>No</v>
      </c>
    </row>
    <row r="7086" spans="1:13" x14ac:dyDescent="0.25">
      <c r="A7086" s="126" t="s">
        <v>3342</v>
      </c>
      <c r="B7086" s="126" t="s">
        <v>17222</v>
      </c>
      <c r="C7086" s="126" t="s">
        <v>98</v>
      </c>
      <c r="D7086" s="127">
        <v>0.502</v>
      </c>
      <c r="E7086" s="128">
        <v>123</v>
      </c>
      <c r="F7086" s="128">
        <v>100</v>
      </c>
      <c r="G7086" s="126" t="s">
        <v>13711</v>
      </c>
      <c r="H7086" s="126" t="s">
        <v>20119</v>
      </c>
      <c r="I7086" s="126" t="s">
        <v>21054</v>
      </c>
      <c r="J7086" s="126" t="s">
        <v>26232</v>
      </c>
      <c r="K7086" s="9">
        <f>_xlfn.IFNA(VLOOKUP(Table5[[#This Row],[Section]],SubSill_Tier,2,FALSE),0)</f>
        <v>0</v>
      </c>
      <c r="L7086" s="9" t="str">
        <f t="shared" si="119"/>
        <v/>
      </c>
      <c r="M7086" s="205" t="str" cm="1">
        <f t="array" ref="M7086">_xlfn.IFS(NOT(ISERROR(VLOOKUP(Table5[[#This Row],[Section]],TB_notTB,1,FALSE))),"No",LEFT(Table5[[#This Row],[Section]],3)="ETB","PLS",LEFT(Table5[[#This Row],[Section]],1)="7","PDB",NOT(ISBLANK(Table5[[#This Row],[Section]])),"No")</f>
        <v>No</v>
      </c>
    </row>
    <row r="7087" spans="1:13" x14ac:dyDescent="0.25">
      <c r="A7087" s="126" t="s">
        <v>8992</v>
      </c>
      <c r="B7087" s="126" t="s">
        <v>17222</v>
      </c>
      <c r="C7087" s="126" t="s">
        <v>98</v>
      </c>
      <c r="D7087" s="127">
        <v>0.40200000000000002</v>
      </c>
      <c r="E7087" s="128">
        <v>160</v>
      </c>
      <c r="F7087" s="128">
        <v>160</v>
      </c>
      <c r="G7087" s="126" t="s">
        <v>13721</v>
      </c>
      <c r="H7087" s="126" t="s">
        <v>20121</v>
      </c>
      <c r="I7087" s="126" t="s">
        <v>20122</v>
      </c>
      <c r="J7087" s="126" t="s">
        <v>26234</v>
      </c>
      <c r="K7087" s="9">
        <f>_xlfn.IFNA(VLOOKUP(Table5[[#This Row],[Section]],SubSill_Tier,2,FALSE),0)</f>
        <v>0</v>
      </c>
      <c r="L7087" s="9" t="str">
        <f t="shared" si="119"/>
        <v/>
      </c>
      <c r="M7087" s="205" t="str" cm="1">
        <f t="array" ref="M7087">_xlfn.IFS(NOT(ISERROR(VLOOKUP(Table5[[#This Row],[Section]],TB_notTB,1,FALSE))),"No",LEFT(Table5[[#This Row],[Section]],3)="ETB","PLS",LEFT(Table5[[#This Row],[Section]],1)="7","PDB",NOT(ISBLANK(Table5[[#This Row],[Section]])),"No")</f>
        <v>No</v>
      </c>
    </row>
    <row r="7088" spans="1:13" x14ac:dyDescent="0.25">
      <c r="A7088" s="126" t="s">
        <v>8993</v>
      </c>
      <c r="B7088" s="126" t="s">
        <v>17222</v>
      </c>
      <c r="C7088" s="126" t="s">
        <v>98</v>
      </c>
      <c r="D7088" s="127">
        <v>1.4359999999999999</v>
      </c>
      <c r="E7088" s="128">
        <v>456</v>
      </c>
      <c r="F7088" s="128">
        <v>456</v>
      </c>
      <c r="G7088" s="126" t="s">
        <v>13721</v>
      </c>
      <c r="H7088" s="126" t="s">
        <v>20121</v>
      </c>
      <c r="I7088" s="126" t="s">
        <v>20122</v>
      </c>
      <c r="J7088" s="126" t="s">
        <v>26234</v>
      </c>
      <c r="K7088" s="9">
        <f>_xlfn.IFNA(VLOOKUP(Table5[[#This Row],[Section]],SubSill_Tier,2,FALSE),0)</f>
        <v>0</v>
      </c>
      <c r="L7088" s="9" t="str">
        <f t="shared" si="119"/>
        <v/>
      </c>
      <c r="M7088" s="205" t="str" cm="1">
        <f t="array" ref="M7088">_xlfn.IFS(NOT(ISERROR(VLOOKUP(Table5[[#This Row],[Section]],TB_notTB,1,FALSE))),"No",LEFT(Table5[[#This Row],[Section]],3)="ETB","PLS",LEFT(Table5[[#This Row],[Section]],1)="7","PDB",NOT(ISBLANK(Table5[[#This Row],[Section]])),"No")</f>
        <v>No</v>
      </c>
    </row>
    <row r="7089" spans="1:13" x14ac:dyDescent="0.25">
      <c r="A7089" s="126" t="s">
        <v>8994</v>
      </c>
      <c r="B7089" s="126" t="s">
        <v>3598</v>
      </c>
      <c r="C7089" s="126" t="s">
        <v>98</v>
      </c>
      <c r="D7089" s="127">
        <v>0.90200000000000002</v>
      </c>
      <c r="E7089" s="128">
        <v>205</v>
      </c>
      <c r="F7089" s="128">
        <v>205</v>
      </c>
      <c r="G7089" s="126" t="s">
        <v>13724</v>
      </c>
      <c r="H7089" s="126" t="s">
        <v>20186</v>
      </c>
      <c r="I7089" s="126" t="s">
        <v>22099</v>
      </c>
      <c r="J7089" s="126" t="s">
        <v>26234</v>
      </c>
      <c r="K7089" s="9">
        <f>_xlfn.IFNA(VLOOKUP(Table5[[#This Row],[Section]],SubSill_Tier,2,FALSE),0)</f>
        <v>0</v>
      </c>
      <c r="L7089" s="9" t="str">
        <f t="shared" si="119"/>
        <v/>
      </c>
      <c r="M7089" s="205" t="str" cm="1">
        <f t="array" ref="M7089">_xlfn.IFS(NOT(ISERROR(VLOOKUP(Table5[[#This Row],[Section]],TB_notTB,1,FALSE))),"No",LEFT(Table5[[#This Row],[Section]],3)="ETB","PLS",LEFT(Table5[[#This Row],[Section]],1)="7","PDB",NOT(ISBLANK(Table5[[#This Row],[Section]])),"No")</f>
        <v>No</v>
      </c>
    </row>
    <row r="7090" spans="1:13" x14ac:dyDescent="0.25">
      <c r="A7090" s="126" t="s">
        <v>12031</v>
      </c>
      <c r="B7090" s="126" t="s">
        <v>17222</v>
      </c>
      <c r="C7090" s="126" t="s">
        <v>98</v>
      </c>
      <c r="D7090" s="127">
        <v>0.72499999999999998</v>
      </c>
      <c r="E7090" s="128">
        <v>239</v>
      </c>
      <c r="F7090" s="128">
        <v>179</v>
      </c>
      <c r="G7090" s="126" t="s">
        <v>13758</v>
      </c>
      <c r="H7090" s="126" t="s">
        <v>20201</v>
      </c>
      <c r="I7090" s="126" t="s">
        <v>20202</v>
      </c>
      <c r="J7090" s="126" t="s">
        <v>26258</v>
      </c>
      <c r="K7090" s="9">
        <f>_xlfn.IFNA(VLOOKUP(Table5[[#This Row],[Section]],SubSill_Tier,2,FALSE),0)</f>
        <v>0</v>
      </c>
      <c r="L7090" s="9" t="str">
        <f t="shared" si="119"/>
        <v/>
      </c>
      <c r="M7090" s="205" t="str" cm="1">
        <f t="array" ref="M7090">_xlfn.IFS(NOT(ISERROR(VLOOKUP(Table5[[#This Row],[Section]],TB_notTB,1,FALSE))),"No",LEFT(Table5[[#This Row],[Section]],3)="ETB","PLS",LEFT(Table5[[#This Row],[Section]],1)="7","PDB",NOT(ISBLANK(Table5[[#This Row],[Section]])),"No")</f>
        <v>No</v>
      </c>
    </row>
    <row r="7091" spans="1:13" x14ac:dyDescent="0.25">
      <c r="A7091" s="126" t="s">
        <v>8995</v>
      </c>
      <c r="B7091" s="126" t="s">
        <v>17222</v>
      </c>
      <c r="C7091" s="126" t="s">
        <v>98</v>
      </c>
      <c r="D7091" s="127">
        <v>2.7730000000000001</v>
      </c>
      <c r="E7091" s="128">
        <v>363</v>
      </c>
      <c r="F7091" s="128">
        <v>363</v>
      </c>
      <c r="G7091" s="126" t="s">
        <v>13724</v>
      </c>
      <c r="H7091" s="126" t="s">
        <v>20186</v>
      </c>
      <c r="I7091" s="126" t="s">
        <v>22099</v>
      </c>
      <c r="J7091" s="126" t="s">
        <v>26234</v>
      </c>
      <c r="K7091" s="9">
        <f>_xlfn.IFNA(VLOOKUP(Table5[[#This Row],[Section]],SubSill_Tier,2,FALSE),0)</f>
        <v>0</v>
      </c>
      <c r="L7091" s="9" t="str">
        <f t="shared" si="119"/>
        <v/>
      </c>
      <c r="M7091" s="205" t="str" cm="1">
        <f t="array" ref="M7091">_xlfn.IFS(NOT(ISERROR(VLOOKUP(Table5[[#This Row],[Section]],TB_notTB,1,FALSE))),"No",LEFT(Table5[[#This Row],[Section]],3)="ETB","PLS",LEFT(Table5[[#This Row],[Section]],1)="7","PDB",NOT(ISBLANK(Table5[[#This Row],[Section]])),"No")</f>
        <v>No</v>
      </c>
    </row>
    <row r="7092" spans="1:13" x14ac:dyDescent="0.25">
      <c r="A7092" s="126" t="s">
        <v>8996</v>
      </c>
      <c r="B7092" s="126" t="s">
        <v>17222</v>
      </c>
      <c r="C7092" s="126" t="s">
        <v>98</v>
      </c>
      <c r="D7092" s="127">
        <v>0.72899999999999998</v>
      </c>
      <c r="E7092" s="128">
        <v>168</v>
      </c>
      <c r="F7092" s="128">
        <v>168</v>
      </c>
      <c r="G7092" s="126" t="s">
        <v>13724</v>
      </c>
      <c r="H7092" s="126" t="s">
        <v>20186</v>
      </c>
      <c r="I7092" s="126" t="s">
        <v>22099</v>
      </c>
      <c r="J7092" s="126" t="s">
        <v>26234</v>
      </c>
      <c r="K7092" s="9">
        <f>_xlfn.IFNA(VLOOKUP(Table5[[#This Row],[Section]],SubSill_Tier,2,FALSE),0)</f>
        <v>0</v>
      </c>
      <c r="L7092" s="9" t="str">
        <f t="shared" si="119"/>
        <v/>
      </c>
      <c r="M7092" s="205" t="str" cm="1">
        <f t="array" ref="M7092">_xlfn.IFS(NOT(ISERROR(VLOOKUP(Table5[[#This Row],[Section]],TB_notTB,1,FALSE))),"No",LEFT(Table5[[#This Row],[Section]],3)="ETB","PLS",LEFT(Table5[[#This Row],[Section]],1)="7","PDB",NOT(ISBLANK(Table5[[#This Row],[Section]])),"No")</f>
        <v>No</v>
      </c>
    </row>
    <row r="7093" spans="1:13" x14ac:dyDescent="0.25">
      <c r="A7093" s="126" t="s">
        <v>3343</v>
      </c>
      <c r="B7093" s="126" t="s">
        <v>17222</v>
      </c>
      <c r="C7093" s="126" t="s">
        <v>98</v>
      </c>
      <c r="D7093" s="127">
        <v>0.57199999999999995</v>
      </c>
      <c r="E7093" s="128">
        <v>200</v>
      </c>
      <c r="F7093" s="128">
        <v>200</v>
      </c>
      <c r="G7093" s="126" t="s">
        <v>13712</v>
      </c>
      <c r="H7093" s="126" t="s">
        <v>20120</v>
      </c>
      <c r="I7093" s="126" t="s">
        <v>21055</v>
      </c>
      <c r="J7093" s="126" t="s">
        <v>26232</v>
      </c>
      <c r="K7093" s="9">
        <f>_xlfn.IFNA(VLOOKUP(Table5[[#This Row],[Section]],SubSill_Tier,2,FALSE),0)</f>
        <v>0</v>
      </c>
      <c r="L7093" s="9" t="str">
        <f t="shared" si="119"/>
        <v/>
      </c>
      <c r="M7093" s="205" t="str" cm="1">
        <f t="array" ref="M7093">_xlfn.IFS(NOT(ISERROR(VLOOKUP(Table5[[#This Row],[Section]],TB_notTB,1,FALSE))),"No",LEFT(Table5[[#This Row],[Section]],3)="ETB","PLS",LEFT(Table5[[#This Row],[Section]],1)="7","PDB",NOT(ISBLANK(Table5[[#This Row],[Section]])),"No")</f>
        <v>No</v>
      </c>
    </row>
    <row r="7094" spans="1:13" x14ac:dyDescent="0.25">
      <c r="A7094" s="126" t="s">
        <v>8997</v>
      </c>
      <c r="B7094" s="126" t="s">
        <v>17222</v>
      </c>
      <c r="C7094" s="126" t="s">
        <v>98</v>
      </c>
      <c r="D7094" s="127">
        <v>0.47</v>
      </c>
      <c r="E7094" s="128">
        <v>136</v>
      </c>
      <c r="F7094" s="128">
        <v>136</v>
      </c>
      <c r="G7094" s="126" t="s">
        <v>13721</v>
      </c>
      <c r="H7094" s="126" t="s">
        <v>20121</v>
      </c>
      <c r="I7094" s="126" t="s">
        <v>20122</v>
      </c>
      <c r="J7094" s="126" t="s">
        <v>26234</v>
      </c>
      <c r="K7094" s="9">
        <f>_xlfn.IFNA(VLOOKUP(Table5[[#This Row],[Section]],SubSill_Tier,2,FALSE),0)</f>
        <v>0</v>
      </c>
      <c r="L7094" s="9" t="str">
        <f t="shared" si="119"/>
        <v/>
      </c>
      <c r="M7094" s="205" t="str" cm="1">
        <f t="array" ref="M7094">_xlfn.IFS(NOT(ISERROR(VLOOKUP(Table5[[#This Row],[Section]],TB_notTB,1,FALSE))),"No",LEFT(Table5[[#This Row],[Section]],3)="ETB","PLS",LEFT(Table5[[#This Row],[Section]],1)="7","PDB",NOT(ISBLANK(Table5[[#This Row],[Section]])),"No")</f>
        <v>No</v>
      </c>
    </row>
    <row r="7095" spans="1:13" x14ac:dyDescent="0.25">
      <c r="A7095" s="126" t="s">
        <v>16290</v>
      </c>
      <c r="B7095" s="126" t="s">
        <v>16291</v>
      </c>
      <c r="C7095" s="126" t="s">
        <v>75</v>
      </c>
      <c r="D7095" s="127">
        <v>0.40300000000000002</v>
      </c>
      <c r="E7095" s="128">
        <v>232</v>
      </c>
      <c r="F7095" s="128">
        <v>232</v>
      </c>
      <c r="G7095" s="126" t="s">
        <v>14891</v>
      </c>
      <c r="H7095" s="126" t="s">
        <v>20279</v>
      </c>
      <c r="I7095" s="126" t="s">
        <v>20280</v>
      </c>
      <c r="J7095" s="126" t="s">
        <v>26297</v>
      </c>
      <c r="K7095" s="9">
        <f>_xlfn.IFNA(VLOOKUP(Table5[[#This Row],[Section]],SubSill_Tier,2,FALSE),0)</f>
        <v>0</v>
      </c>
      <c r="L7095" s="9" t="str">
        <f t="shared" si="119"/>
        <v/>
      </c>
      <c r="M7095" s="205" t="str" cm="1">
        <f t="array" ref="M7095">_xlfn.IFS(NOT(ISERROR(VLOOKUP(Table5[[#This Row],[Section]],TB_notTB,1,FALSE))),"No",LEFT(Table5[[#This Row],[Section]],3)="ETB","PLS",LEFT(Table5[[#This Row],[Section]],1)="7","PDB",NOT(ISBLANK(Table5[[#This Row],[Section]])),"No")</f>
        <v>No</v>
      </c>
    </row>
    <row r="7096" spans="1:13" x14ac:dyDescent="0.25">
      <c r="A7096" s="126" t="s">
        <v>8998</v>
      </c>
      <c r="B7096" s="126" t="s">
        <v>8999</v>
      </c>
      <c r="C7096" s="126" t="s">
        <v>75</v>
      </c>
      <c r="D7096" s="127">
        <v>0.46700000000000003</v>
      </c>
      <c r="E7096" s="128">
        <v>220</v>
      </c>
      <c r="F7096" s="128">
        <v>220</v>
      </c>
      <c r="G7096" s="126" t="s">
        <v>13719</v>
      </c>
      <c r="H7096" s="126" t="s">
        <v>20128</v>
      </c>
      <c r="I7096" s="126" t="s">
        <v>20129</v>
      </c>
      <c r="J7096" s="126" t="s">
        <v>26235</v>
      </c>
      <c r="K7096" s="9">
        <f>_xlfn.IFNA(VLOOKUP(Table5[[#This Row],[Section]],SubSill_Tier,2,FALSE),0)</f>
        <v>0</v>
      </c>
      <c r="L7096" s="9" t="str">
        <f t="shared" si="119"/>
        <v/>
      </c>
      <c r="M7096" s="205" t="str" cm="1">
        <f t="array" ref="M7096">_xlfn.IFS(NOT(ISERROR(VLOOKUP(Table5[[#This Row],[Section]],TB_notTB,1,FALSE))),"No",LEFT(Table5[[#This Row],[Section]],3)="ETB","PLS",LEFT(Table5[[#This Row],[Section]],1)="7","PDB",NOT(ISBLANK(Table5[[#This Row],[Section]])),"No")</f>
        <v>No</v>
      </c>
    </row>
    <row r="7097" spans="1:13" x14ac:dyDescent="0.25">
      <c r="A7097" s="126" t="s">
        <v>3344</v>
      </c>
      <c r="B7097" s="126" t="s">
        <v>17222</v>
      </c>
      <c r="C7097" s="126" t="s">
        <v>98</v>
      </c>
      <c r="D7097" s="127">
        <v>0.27800000000000002</v>
      </c>
      <c r="E7097" s="128">
        <v>157</v>
      </c>
      <c r="F7097" s="128">
        <v>100</v>
      </c>
      <c r="G7097" s="126" t="s">
        <v>13754</v>
      </c>
      <c r="H7097" s="126" t="s">
        <v>20175</v>
      </c>
      <c r="I7097" s="126" t="s">
        <v>20176</v>
      </c>
      <c r="J7097" s="126" t="s">
        <v>26241</v>
      </c>
      <c r="K7097" s="9">
        <f>_xlfn.IFNA(VLOOKUP(Table5[[#This Row],[Section]],SubSill_Tier,2,FALSE),0)</f>
        <v>0</v>
      </c>
      <c r="L7097" s="9" t="str">
        <f t="shared" si="119"/>
        <v/>
      </c>
      <c r="M7097" s="205" t="str" cm="1">
        <f t="array" ref="M7097">_xlfn.IFS(NOT(ISERROR(VLOOKUP(Table5[[#This Row],[Section]],TB_notTB,1,FALSE))),"No",LEFT(Table5[[#This Row],[Section]],3)="ETB","PLS",LEFT(Table5[[#This Row],[Section]],1)="7","PDB",NOT(ISBLANK(Table5[[#This Row],[Section]])),"No")</f>
        <v>No</v>
      </c>
    </row>
    <row r="7098" spans="1:13" x14ac:dyDescent="0.25">
      <c r="A7098" s="126" t="s">
        <v>3345</v>
      </c>
      <c r="B7098" s="126" t="s">
        <v>17222</v>
      </c>
      <c r="C7098" s="126" t="s">
        <v>98</v>
      </c>
      <c r="D7098" s="127">
        <v>0.505</v>
      </c>
      <c r="E7098" s="128">
        <v>294</v>
      </c>
      <c r="F7098" s="128">
        <v>294</v>
      </c>
      <c r="G7098" s="126" t="s">
        <v>13736</v>
      </c>
      <c r="H7098" s="126" t="s">
        <v>20148</v>
      </c>
      <c r="I7098" s="126" t="s">
        <v>21073</v>
      </c>
      <c r="J7098" s="126" t="s">
        <v>26232</v>
      </c>
      <c r="K7098" s="9">
        <f>_xlfn.IFNA(VLOOKUP(Table5[[#This Row],[Section]],SubSill_Tier,2,FALSE),0)</f>
        <v>0</v>
      </c>
      <c r="L7098" s="9" t="str">
        <f t="shared" si="119"/>
        <v/>
      </c>
      <c r="M7098" s="205" t="str" cm="1">
        <f t="array" ref="M7098">_xlfn.IFS(NOT(ISERROR(VLOOKUP(Table5[[#This Row],[Section]],TB_notTB,1,FALSE))),"No",LEFT(Table5[[#This Row],[Section]],3)="ETB","PLS",LEFT(Table5[[#This Row],[Section]],1)="7","PDB",NOT(ISBLANK(Table5[[#This Row],[Section]])),"No")</f>
        <v>No</v>
      </c>
    </row>
    <row r="7099" spans="1:13" x14ac:dyDescent="0.25">
      <c r="A7099" s="126" t="s">
        <v>3346</v>
      </c>
      <c r="B7099" s="126" t="s">
        <v>17222</v>
      </c>
      <c r="C7099" s="126" t="s">
        <v>98</v>
      </c>
      <c r="D7099" s="127">
        <v>0.57199999999999995</v>
      </c>
      <c r="E7099" s="128">
        <v>184</v>
      </c>
      <c r="F7099" s="128">
        <v>184</v>
      </c>
      <c r="G7099" s="126" t="s">
        <v>13712</v>
      </c>
      <c r="H7099" s="126" t="s">
        <v>20120</v>
      </c>
      <c r="I7099" s="126" t="s">
        <v>21055</v>
      </c>
      <c r="J7099" s="126" t="s">
        <v>26232</v>
      </c>
      <c r="K7099" s="9">
        <f>_xlfn.IFNA(VLOOKUP(Table5[[#This Row],[Section]],SubSill_Tier,2,FALSE),0)</f>
        <v>0</v>
      </c>
      <c r="L7099" s="9" t="str">
        <f t="shared" si="119"/>
        <v/>
      </c>
      <c r="M7099" s="205" t="str" cm="1">
        <f t="array" ref="M7099">_xlfn.IFS(NOT(ISERROR(VLOOKUP(Table5[[#This Row],[Section]],TB_notTB,1,FALSE))),"No",LEFT(Table5[[#This Row],[Section]],3)="ETB","PLS",LEFT(Table5[[#This Row],[Section]],1)="7","PDB",NOT(ISBLANK(Table5[[#This Row],[Section]])),"No")</f>
        <v>No</v>
      </c>
    </row>
    <row r="7100" spans="1:13" x14ac:dyDescent="0.25">
      <c r="A7100" s="126" t="s">
        <v>3347</v>
      </c>
      <c r="B7100" s="126" t="s">
        <v>3348</v>
      </c>
      <c r="C7100" s="126" t="s">
        <v>75</v>
      </c>
      <c r="D7100" s="127">
        <v>1.581</v>
      </c>
      <c r="E7100" s="128">
        <v>358</v>
      </c>
      <c r="F7100" s="128">
        <v>214</v>
      </c>
      <c r="G7100" s="126" t="s">
        <v>13803</v>
      </c>
      <c r="H7100" s="126" t="s">
        <v>20346</v>
      </c>
      <c r="I7100" s="126" t="s">
        <v>21264</v>
      </c>
      <c r="J7100" s="126" t="s">
        <v>26241</v>
      </c>
      <c r="K7100" s="9">
        <f>_xlfn.IFNA(VLOOKUP(Table5[[#This Row],[Section]],SubSill_Tier,2,FALSE),0)</f>
        <v>0</v>
      </c>
      <c r="L7100" s="9" t="str">
        <f t="shared" si="119"/>
        <v/>
      </c>
      <c r="M7100" s="205" t="str" cm="1">
        <f t="array" ref="M7100">_xlfn.IFS(NOT(ISERROR(VLOOKUP(Table5[[#This Row],[Section]],TB_notTB,1,FALSE))),"No",LEFT(Table5[[#This Row],[Section]],3)="ETB","PLS",LEFT(Table5[[#This Row],[Section]],1)="7","PDB",NOT(ISBLANK(Table5[[#This Row],[Section]])),"No")</f>
        <v>No</v>
      </c>
    </row>
    <row r="7101" spans="1:13" x14ac:dyDescent="0.25">
      <c r="A7101" s="126" t="s">
        <v>3349</v>
      </c>
      <c r="B7101" s="126" t="s">
        <v>3350</v>
      </c>
      <c r="C7101" s="126" t="s">
        <v>75</v>
      </c>
      <c r="D7101" s="127">
        <v>1.7490000000000001</v>
      </c>
      <c r="E7101" s="128">
        <v>442</v>
      </c>
      <c r="F7101" s="128">
        <v>212</v>
      </c>
      <c r="G7101" s="126" t="s">
        <v>13803</v>
      </c>
      <c r="H7101" s="126" t="s">
        <v>20346</v>
      </c>
      <c r="I7101" s="126" t="s">
        <v>21264</v>
      </c>
      <c r="J7101" s="126" t="s">
        <v>26241</v>
      </c>
      <c r="K7101" s="9">
        <f>_xlfn.IFNA(VLOOKUP(Table5[[#This Row],[Section]],SubSill_Tier,2,FALSE),0)</f>
        <v>0</v>
      </c>
      <c r="L7101" s="9" t="str">
        <f t="shared" si="119"/>
        <v/>
      </c>
      <c r="M7101" s="205" t="str" cm="1">
        <f t="array" ref="M7101">_xlfn.IFS(NOT(ISERROR(VLOOKUP(Table5[[#This Row],[Section]],TB_notTB,1,FALSE))),"No",LEFT(Table5[[#This Row],[Section]],3)="ETB","PLS",LEFT(Table5[[#This Row],[Section]],1)="7","PDB",NOT(ISBLANK(Table5[[#This Row],[Section]])),"No")</f>
        <v>No</v>
      </c>
    </row>
    <row r="7102" spans="1:13" x14ac:dyDescent="0.25">
      <c r="A7102" s="126" t="s">
        <v>3351</v>
      </c>
      <c r="B7102" s="126" t="s">
        <v>3352</v>
      </c>
      <c r="C7102" s="126" t="s">
        <v>75</v>
      </c>
      <c r="D7102" s="127">
        <v>2.25</v>
      </c>
      <c r="E7102" s="128">
        <v>464</v>
      </c>
      <c r="F7102" s="128">
        <v>464</v>
      </c>
      <c r="G7102" s="126" t="s">
        <v>13803</v>
      </c>
      <c r="H7102" s="126" t="s">
        <v>20346</v>
      </c>
      <c r="I7102" s="126" t="s">
        <v>21264</v>
      </c>
      <c r="J7102" s="126" t="s">
        <v>26241</v>
      </c>
      <c r="K7102" s="9">
        <f>_xlfn.IFNA(VLOOKUP(Table5[[#This Row],[Section]],SubSill_Tier,2,FALSE),0)</f>
        <v>0</v>
      </c>
      <c r="L7102" s="9" t="str">
        <f t="shared" si="119"/>
        <v/>
      </c>
      <c r="M7102" s="205" t="str" cm="1">
        <f t="array" ref="M7102">_xlfn.IFS(NOT(ISERROR(VLOOKUP(Table5[[#This Row],[Section]],TB_notTB,1,FALSE))),"No",LEFT(Table5[[#This Row],[Section]],3)="ETB","PLS",LEFT(Table5[[#This Row],[Section]],1)="7","PDB",NOT(ISBLANK(Table5[[#This Row],[Section]])),"No")</f>
        <v>No</v>
      </c>
    </row>
    <row r="7103" spans="1:13" x14ac:dyDescent="0.25">
      <c r="A7103" s="126" t="s">
        <v>3353</v>
      </c>
      <c r="B7103" s="126" t="s">
        <v>3354</v>
      </c>
      <c r="C7103" s="126" t="s">
        <v>75</v>
      </c>
      <c r="D7103" s="127">
        <v>1.538</v>
      </c>
      <c r="E7103" s="128">
        <v>377</v>
      </c>
      <c r="F7103" s="128">
        <v>209</v>
      </c>
      <c r="G7103" s="126" t="s">
        <v>13803</v>
      </c>
      <c r="H7103" s="126" t="s">
        <v>20346</v>
      </c>
      <c r="I7103" s="126" t="s">
        <v>21264</v>
      </c>
      <c r="J7103" s="126" t="s">
        <v>26241</v>
      </c>
      <c r="K7103" s="9">
        <f>_xlfn.IFNA(VLOOKUP(Table5[[#This Row],[Section]],SubSill_Tier,2,FALSE),0)</f>
        <v>0</v>
      </c>
      <c r="L7103" s="9" t="str">
        <f t="shared" si="119"/>
        <v/>
      </c>
      <c r="M7103" s="205" t="str" cm="1">
        <f t="array" ref="M7103">_xlfn.IFS(NOT(ISERROR(VLOOKUP(Table5[[#This Row],[Section]],TB_notTB,1,FALSE))),"No",LEFT(Table5[[#This Row],[Section]],3)="ETB","PLS",LEFT(Table5[[#This Row],[Section]],1)="7","PDB",NOT(ISBLANK(Table5[[#This Row],[Section]])),"No")</f>
        <v>No</v>
      </c>
    </row>
    <row r="7104" spans="1:13" x14ac:dyDescent="0.25">
      <c r="A7104" s="126" t="s">
        <v>3355</v>
      </c>
      <c r="B7104" s="126" t="s">
        <v>3356</v>
      </c>
      <c r="C7104" s="126" t="s">
        <v>75</v>
      </c>
      <c r="D7104" s="127">
        <v>1.67</v>
      </c>
      <c r="E7104" s="128">
        <v>414</v>
      </c>
      <c r="F7104" s="128">
        <v>196</v>
      </c>
      <c r="G7104" s="126" t="s">
        <v>13803</v>
      </c>
      <c r="H7104" s="126" t="s">
        <v>20346</v>
      </c>
      <c r="I7104" s="126" t="s">
        <v>21264</v>
      </c>
      <c r="J7104" s="126" t="s">
        <v>26241</v>
      </c>
      <c r="K7104" s="9">
        <f>_xlfn.IFNA(VLOOKUP(Table5[[#This Row],[Section]],SubSill_Tier,2,FALSE),0)</f>
        <v>0</v>
      </c>
      <c r="L7104" s="9" t="str">
        <f t="shared" si="119"/>
        <v/>
      </c>
      <c r="M7104" s="205" t="str" cm="1">
        <f t="array" ref="M7104">_xlfn.IFS(NOT(ISERROR(VLOOKUP(Table5[[#This Row],[Section]],TB_notTB,1,FALSE))),"No",LEFT(Table5[[#This Row],[Section]],3)="ETB","PLS",LEFT(Table5[[#This Row],[Section]],1)="7","PDB",NOT(ISBLANK(Table5[[#This Row],[Section]])),"No")</f>
        <v>No</v>
      </c>
    </row>
    <row r="7105" spans="1:13" x14ac:dyDescent="0.25">
      <c r="A7105" s="126" t="s">
        <v>9000</v>
      </c>
      <c r="B7105" s="126" t="s">
        <v>17222</v>
      </c>
      <c r="C7105" s="126" t="s">
        <v>98</v>
      </c>
      <c r="D7105" s="127">
        <v>0.316</v>
      </c>
      <c r="E7105" s="128">
        <v>100</v>
      </c>
      <c r="F7105" s="128">
        <v>100</v>
      </c>
      <c r="G7105" s="126" t="s">
        <v>13716</v>
      </c>
      <c r="H7105" s="126" t="s">
        <v>20121</v>
      </c>
      <c r="I7105" s="126" t="s">
        <v>20122</v>
      </c>
      <c r="J7105" s="126" t="s">
        <v>26234</v>
      </c>
      <c r="K7105" s="9">
        <f>_xlfn.IFNA(VLOOKUP(Table5[[#This Row],[Section]],SubSill_Tier,2,FALSE),0)</f>
        <v>0</v>
      </c>
      <c r="L7105" s="9" t="str">
        <f t="shared" si="119"/>
        <v/>
      </c>
      <c r="M7105" s="205" t="str" cm="1">
        <f t="array" ref="M7105">_xlfn.IFS(NOT(ISERROR(VLOOKUP(Table5[[#This Row],[Section]],TB_notTB,1,FALSE))),"No",LEFT(Table5[[#This Row],[Section]],3)="ETB","PLS",LEFT(Table5[[#This Row],[Section]],1)="7","PDB",NOT(ISBLANK(Table5[[#This Row],[Section]])),"No")</f>
        <v>No</v>
      </c>
    </row>
    <row r="7106" spans="1:13" x14ac:dyDescent="0.25">
      <c r="A7106" s="126" t="s">
        <v>9001</v>
      </c>
      <c r="B7106" s="126" t="s">
        <v>17222</v>
      </c>
      <c r="C7106" s="126" t="s">
        <v>98</v>
      </c>
      <c r="D7106" s="127">
        <v>0.4</v>
      </c>
      <c r="E7106" s="128">
        <v>100</v>
      </c>
      <c r="F7106" s="128">
        <v>100</v>
      </c>
      <c r="G7106" s="126" t="s">
        <v>13750</v>
      </c>
      <c r="H7106" s="126" t="s">
        <v>20121</v>
      </c>
      <c r="I7106" s="126" t="s">
        <v>20122</v>
      </c>
      <c r="J7106" s="126" t="s">
        <v>26234</v>
      </c>
      <c r="K7106" s="9">
        <f>_xlfn.IFNA(VLOOKUP(Table5[[#This Row],[Section]],SubSill_Tier,2,FALSE),0)</f>
        <v>0</v>
      </c>
      <c r="L7106" s="9" t="str">
        <f t="shared" ref="L7106:L7169" si="120">IFERROR(IF(LEFT(G7106,2)="AI",IF(_xlfn.NUMBERVALUE(IFERROR(LEFT(IF(ISERROR(FIND("X",UPPER(B7106))),UPPER(B7106),RIGHT(UPPER(B7106),LEN(UPPER(B7106))-FIND("~",SUBSTITUTE(UPPER(B7106),"X","~",LEN(UPPER(B7106))-LEN(SUBSTITUTE(UPPER(B7106),"X","")))))),FIND(" ",IF(ISERROR(FIND("X",UPPER(B7106))),UPPER(B7106),RIGHT(UPPER(B7106),LEN(UPPER(B7106))-FIND("~",SUBSTITUTE(UPPER(B7106),"X","~",LEN(UPPER(B7106))-LEN(SUBSTITUTE(UPPER(B7106),"X","")))))),1)-1),IF(ISERROR(FIND("X",UPPER(B7106))),UPPER(B7106),RIGHT(UPPER(B7106),LEN(UPPER(B7106))-FIND("~",SUBSTITUTE(UPPER(B7106),"X","~",LEN(UPPER(B7106))-LEN(SUBSTITUTE(UPPER(B7106),"X",""))))))),".")&gt;=5,"Wall",""),""),"")</f>
        <v/>
      </c>
      <c r="M7106" s="205" t="str" cm="1">
        <f t="array" ref="M7106">_xlfn.IFS(NOT(ISERROR(VLOOKUP(Table5[[#This Row],[Section]],TB_notTB,1,FALSE))),"No",LEFT(Table5[[#This Row],[Section]],3)="ETB","PLS",LEFT(Table5[[#This Row],[Section]],1)="7","PDB",NOT(ISBLANK(Table5[[#This Row],[Section]])),"No")</f>
        <v>No</v>
      </c>
    </row>
    <row r="7107" spans="1:13" x14ac:dyDescent="0.25">
      <c r="A7107" s="126" t="s">
        <v>9002</v>
      </c>
      <c r="B7107" s="126" t="s">
        <v>17222</v>
      </c>
      <c r="C7107" s="126" t="s">
        <v>98</v>
      </c>
      <c r="D7107" s="127">
        <v>1.5660000000000001</v>
      </c>
      <c r="E7107" s="128">
        <v>423</v>
      </c>
      <c r="F7107" s="128">
        <v>152</v>
      </c>
      <c r="G7107" s="126" t="s">
        <v>13721</v>
      </c>
      <c r="H7107" s="126" t="s">
        <v>20121</v>
      </c>
      <c r="I7107" s="126" t="s">
        <v>20122</v>
      </c>
      <c r="J7107" s="126" t="s">
        <v>26234</v>
      </c>
      <c r="K7107" s="9">
        <f>_xlfn.IFNA(VLOOKUP(Table5[[#This Row],[Section]],SubSill_Tier,2,FALSE),0)</f>
        <v>0</v>
      </c>
      <c r="L7107" s="9" t="str">
        <f t="shared" si="120"/>
        <v/>
      </c>
      <c r="M7107" s="205" t="str" cm="1">
        <f t="array" ref="M7107">_xlfn.IFS(NOT(ISERROR(VLOOKUP(Table5[[#This Row],[Section]],TB_notTB,1,FALSE))),"No",LEFT(Table5[[#This Row],[Section]],3)="ETB","PLS",LEFT(Table5[[#This Row],[Section]],1)="7","PDB",NOT(ISBLANK(Table5[[#This Row],[Section]])),"No")</f>
        <v>No</v>
      </c>
    </row>
    <row r="7108" spans="1:13" x14ac:dyDescent="0.25">
      <c r="A7108" s="126" t="s">
        <v>9003</v>
      </c>
      <c r="B7108" s="126" t="s">
        <v>17222</v>
      </c>
      <c r="C7108" s="126" t="s">
        <v>98</v>
      </c>
      <c r="D7108" s="127">
        <v>0.34</v>
      </c>
      <c r="E7108" s="128">
        <v>179</v>
      </c>
      <c r="F7108" s="128">
        <v>179</v>
      </c>
      <c r="G7108" s="126" t="s">
        <v>13721</v>
      </c>
      <c r="H7108" s="126" t="s">
        <v>20121</v>
      </c>
      <c r="I7108" s="126" t="s">
        <v>20122</v>
      </c>
      <c r="J7108" s="126" t="s">
        <v>26234</v>
      </c>
      <c r="K7108" s="9">
        <f>_xlfn.IFNA(VLOOKUP(Table5[[#This Row],[Section]],SubSill_Tier,2,FALSE),0)</f>
        <v>0</v>
      </c>
      <c r="L7108" s="9" t="str">
        <f t="shared" si="120"/>
        <v/>
      </c>
      <c r="M7108" s="205" t="str" cm="1">
        <f t="array" ref="M7108">_xlfn.IFS(NOT(ISERROR(VLOOKUP(Table5[[#This Row],[Section]],TB_notTB,1,FALSE))),"No",LEFT(Table5[[#This Row],[Section]],3)="ETB","PLS",LEFT(Table5[[#This Row],[Section]],1)="7","PDB",NOT(ISBLANK(Table5[[#This Row],[Section]])),"No")</f>
        <v>No</v>
      </c>
    </row>
    <row r="7109" spans="1:13" x14ac:dyDescent="0.25">
      <c r="A7109" s="126" t="s">
        <v>9004</v>
      </c>
      <c r="B7109" s="126" t="s">
        <v>17222</v>
      </c>
      <c r="C7109" s="126" t="s">
        <v>98</v>
      </c>
      <c r="D7109" s="127">
        <v>0.51600000000000001</v>
      </c>
      <c r="E7109" s="128">
        <v>236</v>
      </c>
      <c r="F7109" s="128">
        <v>236</v>
      </c>
      <c r="G7109" s="126" t="s">
        <v>13721</v>
      </c>
      <c r="H7109" s="126" t="s">
        <v>20121</v>
      </c>
      <c r="I7109" s="126" t="s">
        <v>20122</v>
      </c>
      <c r="J7109" s="126" t="s">
        <v>26234</v>
      </c>
      <c r="K7109" s="9">
        <f>_xlfn.IFNA(VLOOKUP(Table5[[#This Row],[Section]],SubSill_Tier,2,FALSE),0)</f>
        <v>0</v>
      </c>
      <c r="L7109" s="9" t="str">
        <f t="shared" si="120"/>
        <v/>
      </c>
      <c r="M7109" s="205" t="str" cm="1">
        <f t="array" ref="M7109">_xlfn.IFS(NOT(ISERROR(VLOOKUP(Table5[[#This Row],[Section]],TB_notTB,1,FALSE))),"No",LEFT(Table5[[#This Row],[Section]],3)="ETB","PLS",LEFT(Table5[[#This Row],[Section]],1)="7","PDB",NOT(ISBLANK(Table5[[#This Row],[Section]])),"No")</f>
        <v>No</v>
      </c>
    </row>
    <row r="7110" spans="1:13" x14ac:dyDescent="0.25">
      <c r="A7110" s="126" t="s">
        <v>9005</v>
      </c>
      <c r="B7110" s="126" t="s">
        <v>17222</v>
      </c>
      <c r="C7110" s="126" t="s">
        <v>98</v>
      </c>
      <c r="D7110" s="127">
        <v>0.58599999999999997</v>
      </c>
      <c r="E7110" s="128">
        <v>276</v>
      </c>
      <c r="F7110" s="128">
        <v>276</v>
      </c>
      <c r="G7110" s="126" t="s">
        <v>13721</v>
      </c>
      <c r="H7110" s="126" t="s">
        <v>20121</v>
      </c>
      <c r="I7110" s="126" t="s">
        <v>20122</v>
      </c>
      <c r="J7110" s="126" t="s">
        <v>26234</v>
      </c>
      <c r="K7110" s="9">
        <f>_xlfn.IFNA(VLOOKUP(Table5[[#This Row],[Section]],SubSill_Tier,2,FALSE),0)</f>
        <v>0</v>
      </c>
      <c r="L7110" s="9" t="str">
        <f t="shared" si="120"/>
        <v/>
      </c>
      <c r="M7110" s="205" t="str" cm="1">
        <f t="array" ref="M7110">_xlfn.IFS(NOT(ISERROR(VLOOKUP(Table5[[#This Row],[Section]],TB_notTB,1,FALSE))),"No",LEFT(Table5[[#This Row],[Section]],3)="ETB","PLS",LEFT(Table5[[#This Row],[Section]],1)="7","PDB",NOT(ISBLANK(Table5[[#This Row],[Section]])),"No")</f>
        <v>No</v>
      </c>
    </row>
    <row r="7111" spans="1:13" x14ac:dyDescent="0.25">
      <c r="A7111" s="126" t="s">
        <v>9006</v>
      </c>
      <c r="B7111" s="126" t="s">
        <v>17222</v>
      </c>
      <c r="C7111" s="126" t="s">
        <v>98</v>
      </c>
      <c r="D7111" s="127">
        <v>0.251</v>
      </c>
      <c r="E7111" s="128">
        <v>123</v>
      </c>
      <c r="F7111" s="128">
        <v>123</v>
      </c>
      <c r="G7111" s="126" t="s">
        <v>13721</v>
      </c>
      <c r="H7111" s="126" t="s">
        <v>20121</v>
      </c>
      <c r="I7111" s="126" t="s">
        <v>20122</v>
      </c>
      <c r="J7111" s="126" t="s">
        <v>26234</v>
      </c>
      <c r="K7111" s="9">
        <f>_xlfn.IFNA(VLOOKUP(Table5[[#This Row],[Section]],SubSill_Tier,2,FALSE),0)</f>
        <v>0</v>
      </c>
      <c r="L7111" s="9" t="str">
        <f t="shared" si="120"/>
        <v/>
      </c>
      <c r="M7111" s="205" t="str" cm="1">
        <f t="array" ref="M7111">_xlfn.IFS(NOT(ISERROR(VLOOKUP(Table5[[#This Row],[Section]],TB_notTB,1,FALSE))),"No",LEFT(Table5[[#This Row],[Section]],3)="ETB","PLS",LEFT(Table5[[#This Row],[Section]],1)="7","PDB",NOT(ISBLANK(Table5[[#This Row],[Section]])),"No")</f>
        <v>No</v>
      </c>
    </row>
    <row r="7112" spans="1:13" x14ac:dyDescent="0.25">
      <c r="A7112" s="126" t="s">
        <v>9007</v>
      </c>
      <c r="B7112" s="126" t="s">
        <v>17222</v>
      </c>
      <c r="C7112" s="126" t="s">
        <v>98</v>
      </c>
      <c r="D7112" s="127">
        <v>1.2769999999999999</v>
      </c>
      <c r="E7112" s="128">
        <v>285</v>
      </c>
      <c r="F7112" s="128">
        <v>285</v>
      </c>
      <c r="G7112" s="126" t="s">
        <v>13721</v>
      </c>
      <c r="H7112" s="126" t="s">
        <v>20121</v>
      </c>
      <c r="I7112" s="126" t="s">
        <v>20122</v>
      </c>
      <c r="J7112" s="126" t="s">
        <v>26234</v>
      </c>
      <c r="K7112" s="9">
        <f>_xlfn.IFNA(VLOOKUP(Table5[[#This Row],[Section]],SubSill_Tier,2,FALSE),0)</f>
        <v>0</v>
      </c>
      <c r="L7112" s="9" t="str">
        <f t="shared" si="120"/>
        <v/>
      </c>
      <c r="M7112" s="205" t="str" cm="1">
        <f t="array" ref="M7112">_xlfn.IFS(NOT(ISERROR(VLOOKUP(Table5[[#This Row],[Section]],TB_notTB,1,FALSE))),"No",LEFT(Table5[[#This Row],[Section]],3)="ETB","PLS",LEFT(Table5[[#This Row],[Section]],1)="7","PDB",NOT(ISBLANK(Table5[[#This Row],[Section]])),"No")</f>
        <v>No</v>
      </c>
    </row>
    <row r="7113" spans="1:13" x14ac:dyDescent="0.25">
      <c r="A7113" s="126" t="s">
        <v>9008</v>
      </c>
      <c r="B7113" s="126" t="s">
        <v>3598</v>
      </c>
      <c r="C7113" s="126" t="s">
        <v>98</v>
      </c>
      <c r="D7113" s="127">
        <v>3.2879999999999998</v>
      </c>
      <c r="E7113" s="128">
        <v>858</v>
      </c>
      <c r="F7113" s="128">
        <v>858</v>
      </c>
      <c r="G7113" s="126" t="s">
        <v>13721</v>
      </c>
      <c r="H7113" s="126" t="s">
        <v>20132</v>
      </c>
      <c r="I7113" s="126" t="s">
        <v>20133</v>
      </c>
      <c r="J7113" s="126" t="s">
        <v>26250</v>
      </c>
      <c r="K7113" s="9">
        <f>_xlfn.IFNA(VLOOKUP(Table5[[#This Row],[Section]],SubSill_Tier,2,FALSE),0)</f>
        <v>0</v>
      </c>
      <c r="L7113" s="9" t="str">
        <f t="shared" si="120"/>
        <v/>
      </c>
      <c r="M7113" s="205" t="str" cm="1">
        <f t="array" ref="M7113">_xlfn.IFS(NOT(ISERROR(VLOOKUP(Table5[[#This Row],[Section]],TB_notTB,1,FALSE))),"No",LEFT(Table5[[#This Row],[Section]],3)="ETB","PLS",LEFT(Table5[[#This Row],[Section]],1)="7","PDB",NOT(ISBLANK(Table5[[#This Row],[Section]])),"No")</f>
        <v>No</v>
      </c>
    </row>
    <row r="7114" spans="1:13" x14ac:dyDescent="0.25">
      <c r="A7114" s="126" t="s">
        <v>9009</v>
      </c>
      <c r="B7114" s="126" t="s">
        <v>17222</v>
      </c>
      <c r="C7114" s="126" t="s">
        <v>98</v>
      </c>
      <c r="D7114" s="127">
        <v>3.3780000000000001</v>
      </c>
      <c r="E7114" s="128">
        <v>815</v>
      </c>
      <c r="F7114" s="128">
        <v>815</v>
      </c>
      <c r="G7114" s="126" t="s">
        <v>13721</v>
      </c>
      <c r="H7114" s="126" t="s">
        <v>20132</v>
      </c>
      <c r="I7114" s="126" t="s">
        <v>20133</v>
      </c>
      <c r="J7114" s="126" t="s">
        <v>26250</v>
      </c>
      <c r="K7114" s="9">
        <f>_xlfn.IFNA(VLOOKUP(Table5[[#This Row],[Section]],SubSill_Tier,2,FALSE),0)</f>
        <v>0</v>
      </c>
      <c r="L7114" s="9" t="str">
        <f t="shared" si="120"/>
        <v/>
      </c>
      <c r="M7114" s="205" t="str" cm="1">
        <f t="array" ref="M7114">_xlfn.IFS(NOT(ISERROR(VLOOKUP(Table5[[#This Row],[Section]],TB_notTB,1,FALSE))),"No",LEFT(Table5[[#This Row],[Section]],3)="ETB","PLS",LEFT(Table5[[#This Row],[Section]],1)="7","PDB",NOT(ISBLANK(Table5[[#This Row],[Section]])),"No")</f>
        <v>No</v>
      </c>
    </row>
    <row r="7115" spans="1:13" x14ac:dyDescent="0.25">
      <c r="A7115" s="126" t="s">
        <v>3357</v>
      </c>
      <c r="B7115" s="126" t="s">
        <v>17222</v>
      </c>
      <c r="C7115" s="126" t="s">
        <v>98</v>
      </c>
      <c r="D7115" s="127">
        <v>0.751</v>
      </c>
      <c r="E7115" s="128">
        <v>403</v>
      </c>
      <c r="F7115" s="128">
        <v>148</v>
      </c>
      <c r="G7115" s="126" t="s">
        <v>13736</v>
      </c>
      <c r="H7115" s="126" t="s">
        <v>20148</v>
      </c>
      <c r="I7115" s="126" t="s">
        <v>21073</v>
      </c>
      <c r="J7115" s="126" t="s">
        <v>26232</v>
      </c>
      <c r="K7115" s="9">
        <f>_xlfn.IFNA(VLOOKUP(Table5[[#This Row],[Section]],SubSill_Tier,2,FALSE),0)</f>
        <v>0</v>
      </c>
      <c r="L7115" s="9" t="str">
        <f t="shared" si="120"/>
        <v/>
      </c>
      <c r="M7115" s="205" t="str" cm="1">
        <f t="array" ref="M7115">_xlfn.IFS(NOT(ISERROR(VLOOKUP(Table5[[#This Row],[Section]],TB_notTB,1,FALSE))),"No",LEFT(Table5[[#This Row],[Section]],3)="ETB","PLS",LEFT(Table5[[#This Row],[Section]],1)="7","PDB",NOT(ISBLANK(Table5[[#This Row],[Section]])),"No")</f>
        <v>No</v>
      </c>
    </row>
    <row r="7116" spans="1:13" x14ac:dyDescent="0.25">
      <c r="A7116" s="126" t="s">
        <v>3358</v>
      </c>
      <c r="B7116" s="126" t="s">
        <v>17222</v>
      </c>
      <c r="C7116" s="126" t="s">
        <v>98</v>
      </c>
      <c r="D7116" s="127">
        <v>0.67</v>
      </c>
      <c r="E7116" s="128">
        <v>364</v>
      </c>
      <c r="F7116" s="128">
        <v>128</v>
      </c>
      <c r="G7116" s="126" t="s">
        <v>13736</v>
      </c>
      <c r="H7116" s="126" t="s">
        <v>20148</v>
      </c>
      <c r="I7116" s="126" t="s">
        <v>21073</v>
      </c>
      <c r="J7116" s="126" t="s">
        <v>26232</v>
      </c>
      <c r="K7116" s="9">
        <f>_xlfn.IFNA(VLOOKUP(Table5[[#This Row],[Section]],SubSill_Tier,2,FALSE),0)</f>
        <v>0</v>
      </c>
      <c r="L7116" s="9" t="str">
        <f t="shared" si="120"/>
        <v/>
      </c>
      <c r="M7116" s="205" t="str" cm="1">
        <f t="array" ref="M7116">_xlfn.IFS(NOT(ISERROR(VLOOKUP(Table5[[#This Row],[Section]],TB_notTB,1,FALSE))),"No",LEFT(Table5[[#This Row],[Section]],3)="ETB","PLS",LEFT(Table5[[#This Row],[Section]],1)="7","PDB",NOT(ISBLANK(Table5[[#This Row],[Section]])),"No")</f>
        <v>No</v>
      </c>
    </row>
    <row r="7117" spans="1:13" x14ac:dyDescent="0.25">
      <c r="A7117" s="126" t="s">
        <v>3359</v>
      </c>
      <c r="B7117" s="126" t="s">
        <v>17222</v>
      </c>
      <c r="C7117" s="126" t="s">
        <v>98</v>
      </c>
      <c r="D7117" s="127">
        <v>0.54300000000000004</v>
      </c>
      <c r="E7117" s="128">
        <v>271</v>
      </c>
      <c r="F7117" s="128">
        <v>100</v>
      </c>
      <c r="G7117" s="126" t="s">
        <v>13736</v>
      </c>
      <c r="H7117" s="126" t="s">
        <v>20148</v>
      </c>
      <c r="I7117" s="126" t="s">
        <v>21073</v>
      </c>
      <c r="J7117" s="126" t="s">
        <v>26232</v>
      </c>
      <c r="K7117" s="9">
        <f>_xlfn.IFNA(VLOOKUP(Table5[[#This Row],[Section]],SubSill_Tier,2,FALSE),0)</f>
        <v>0</v>
      </c>
      <c r="L7117" s="9" t="str">
        <f t="shared" si="120"/>
        <v/>
      </c>
      <c r="M7117" s="205" t="str" cm="1">
        <f t="array" ref="M7117">_xlfn.IFS(NOT(ISERROR(VLOOKUP(Table5[[#This Row],[Section]],TB_notTB,1,FALSE))),"No",LEFT(Table5[[#This Row],[Section]],3)="ETB","PLS",LEFT(Table5[[#This Row],[Section]],1)="7","PDB",NOT(ISBLANK(Table5[[#This Row],[Section]])),"No")</f>
        <v>No</v>
      </c>
    </row>
    <row r="7118" spans="1:13" x14ac:dyDescent="0.25">
      <c r="A7118" s="126" t="s">
        <v>3360</v>
      </c>
      <c r="B7118" s="126" t="s">
        <v>17222</v>
      </c>
      <c r="C7118" s="126" t="s">
        <v>98</v>
      </c>
      <c r="D7118" s="127">
        <v>0.86899999999999999</v>
      </c>
      <c r="E7118" s="128">
        <v>436</v>
      </c>
      <c r="F7118" s="128">
        <v>101</v>
      </c>
      <c r="G7118" s="126" t="s">
        <v>13736</v>
      </c>
      <c r="H7118" s="126" t="s">
        <v>20148</v>
      </c>
      <c r="I7118" s="126" t="s">
        <v>21073</v>
      </c>
      <c r="J7118" s="126" t="s">
        <v>26232</v>
      </c>
      <c r="K7118" s="9">
        <f>_xlfn.IFNA(VLOOKUP(Table5[[#This Row],[Section]],SubSill_Tier,2,FALSE),0)</f>
        <v>0</v>
      </c>
      <c r="L7118" s="9" t="str">
        <f t="shared" si="120"/>
        <v/>
      </c>
      <c r="M7118" s="205" t="str" cm="1">
        <f t="array" ref="M7118">_xlfn.IFS(NOT(ISERROR(VLOOKUP(Table5[[#This Row],[Section]],TB_notTB,1,FALSE))),"No",LEFT(Table5[[#This Row],[Section]],3)="ETB","PLS",LEFT(Table5[[#This Row],[Section]],1)="7","PDB",NOT(ISBLANK(Table5[[#This Row],[Section]])),"No")</f>
        <v>No</v>
      </c>
    </row>
    <row r="7119" spans="1:13" x14ac:dyDescent="0.25">
      <c r="A7119" s="126" t="s">
        <v>3361</v>
      </c>
      <c r="B7119" s="126" t="s">
        <v>17222</v>
      </c>
      <c r="C7119" s="126" t="s">
        <v>98</v>
      </c>
      <c r="D7119" s="127">
        <v>0.753</v>
      </c>
      <c r="E7119" s="128">
        <v>377</v>
      </c>
      <c r="F7119" s="128">
        <v>100</v>
      </c>
      <c r="G7119" s="126" t="s">
        <v>13736</v>
      </c>
      <c r="H7119" s="126" t="s">
        <v>20148</v>
      </c>
      <c r="I7119" s="126" t="s">
        <v>21073</v>
      </c>
      <c r="J7119" s="126" t="s">
        <v>26232</v>
      </c>
      <c r="K7119" s="9">
        <f>_xlfn.IFNA(VLOOKUP(Table5[[#This Row],[Section]],SubSill_Tier,2,FALSE),0)</f>
        <v>0</v>
      </c>
      <c r="L7119" s="9" t="str">
        <f t="shared" si="120"/>
        <v/>
      </c>
      <c r="M7119" s="205" t="str" cm="1">
        <f t="array" ref="M7119">_xlfn.IFS(NOT(ISERROR(VLOOKUP(Table5[[#This Row],[Section]],TB_notTB,1,FALSE))),"No",LEFT(Table5[[#This Row],[Section]],3)="ETB","PLS",LEFT(Table5[[#This Row],[Section]],1)="7","PDB",NOT(ISBLANK(Table5[[#This Row],[Section]])),"No")</f>
        <v>No</v>
      </c>
    </row>
    <row r="7120" spans="1:13" x14ac:dyDescent="0.25">
      <c r="A7120" s="126" t="s">
        <v>3362</v>
      </c>
      <c r="B7120" s="126" t="s">
        <v>17222</v>
      </c>
      <c r="C7120" s="126" t="s">
        <v>98</v>
      </c>
      <c r="D7120" s="127">
        <v>0.224</v>
      </c>
      <c r="E7120" s="128">
        <v>129</v>
      </c>
      <c r="F7120" s="128">
        <v>100</v>
      </c>
      <c r="G7120" s="126" t="s">
        <v>13736</v>
      </c>
      <c r="H7120" s="126" t="s">
        <v>20148</v>
      </c>
      <c r="I7120" s="126" t="s">
        <v>21073</v>
      </c>
      <c r="J7120" s="126" t="s">
        <v>26232</v>
      </c>
      <c r="K7120" s="9">
        <f>_xlfn.IFNA(VLOOKUP(Table5[[#This Row],[Section]],SubSill_Tier,2,FALSE),0)</f>
        <v>0</v>
      </c>
      <c r="L7120" s="9" t="str">
        <f t="shared" si="120"/>
        <v/>
      </c>
      <c r="M7120" s="205" t="str" cm="1">
        <f t="array" ref="M7120">_xlfn.IFS(NOT(ISERROR(VLOOKUP(Table5[[#This Row],[Section]],TB_notTB,1,FALSE))),"No",LEFT(Table5[[#This Row],[Section]],3)="ETB","PLS",LEFT(Table5[[#This Row],[Section]],1)="7","PDB",NOT(ISBLANK(Table5[[#This Row],[Section]])),"No")</f>
        <v>No</v>
      </c>
    </row>
    <row r="7121" spans="1:13" x14ac:dyDescent="0.25">
      <c r="A7121" s="126" t="s">
        <v>3363</v>
      </c>
      <c r="B7121" s="126" t="s">
        <v>17222</v>
      </c>
      <c r="C7121" s="126" t="s">
        <v>98</v>
      </c>
      <c r="D7121" s="127">
        <v>1.972</v>
      </c>
      <c r="E7121" s="128">
        <v>714</v>
      </c>
      <c r="F7121" s="128">
        <v>285</v>
      </c>
      <c r="G7121" s="126" t="s">
        <v>13711</v>
      </c>
      <c r="H7121" s="126" t="s">
        <v>20119</v>
      </c>
      <c r="I7121" s="126" t="s">
        <v>21054</v>
      </c>
      <c r="J7121" s="126" t="s">
        <v>26232</v>
      </c>
      <c r="K7121" s="9">
        <f>_xlfn.IFNA(VLOOKUP(Table5[[#This Row],[Section]],SubSill_Tier,2,FALSE),0)</f>
        <v>0</v>
      </c>
      <c r="L7121" s="9" t="str">
        <f t="shared" si="120"/>
        <v/>
      </c>
      <c r="M7121" s="205" t="str" cm="1">
        <f t="array" ref="M7121">_xlfn.IFS(NOT(ISERROR(VLOOKUP(Table5[[#This Row],[Section]],TB_notTB,1,FALSE))),"No",LEFT(Table5[[#This Row],[Section]],3)="ETB","PLS",LEFT(Table5[[#This Row],[Section]],1)="7","PDB",NOT(ISBLANK(Table5[[#This Row],[Section]])),"No")</f>
        <v>No</v>
      </c>
    </row>
    <row r="7122" spans="1:13" x14ac:dyDescent="0.25">
      <c r="A7122" s="126" t="s">
        <v>9010</v>
      </c>
      <c r="B7122" s="126" t="s">
        <v>8385</v>
      </c>
      <c r="C7122" s="126" t="s">
        <v>75</v>
      </c>
      <c r="D7122" s="127">
        <v>12.536</v>
      </c>
      <c r="E7122" s="128">
        <v>537</v>
      </c>
      <c r="F7122" s="128">
        <v>537</v>
      </c>
      <c r="G7122" s="126" t="s">
        <v>13724</v>
      </c>
      <c r="H7122" s="126" t="s">
        <v>21063</v>
      </c>
      <c r="I7122" s="126" t="s">
        <v>21064</v>
      </c>
      <c r="J7122" s="126" t="s">
        <v>26248</v>
      </c>
      <c r="K7122" s="9">
        <f>_xlfn.IFNA(VLOOKUP(Table5[[#This Row],[Section]],SubSill_Tier,2,FALSE),0)</f>
        <v>0</v>
      </c>
      <c r="L7122" s="9" t="str">
        <f t="shared" si="120"/>
        <v>Wall</v>
      </c>
      <c r="M7122" s="205" t="str" cm="1">
        <f t="array" ref="M7122">_xlfn.IFS(NOT(ISERROR(VLOOKUP(Table5[[#This Row],[Section]],TB_notTB,1,FALSE))),"No",LEFT(Table5[[#This Row],[Section]],3)="ETB","PLS",LEFT(Table5[[#This Row],[Section]],1)="7","PDB",NOT(ISBLANK(Table5[[#This Row],[Section]])),"No")</f>
        <v>No</v>
      </c>
    </row>
    <row r="7123" spans="1:13" x14ac:dyDescent="0.25">
      <c r="A7123" s="126" t="s">
        <v>3364</v>
      </c>
      <c r="B7123" s="126" t="s">
        <v>17222</v>
      </c>
      <c r="C7123" s="126" t="s">
        <v>98</v>
      </c>
      <c r="D7123" s="127">
        <v>1.08</v>
      </c>
      <c r="E7123" s="128">
        <v>287</v>
      </c>
      <c r="F7123" s="128">
        <v>150</v>
      </c>
      <c r="G7123" s="126" t="s">
        <v>13711</v>
      </c>
      <c r="H7123" s="126" t="s">
        <v>20119</v>
      </c>
      <c r="I7123" s="126" t="s">
        <v>21054</v>
      </c>
      <c r="J7123" s="126" t="s">
        <v>26232</v>
      </c>
      <c r="K7123" s="9">
        <f>_xlfn.IFNA(VLOOKUP(Table5[[#This Row],[Section]],SubSill_Tier,2,FALSE),0)</f>
        <v>0</v>
      </c>
      <c r="L7123" s="9" t="str">
        <f t="shared" si="120"/>
        <v/>
      </c>
      <c r="M7123" s="205" t="str" cm="1">
        <f t="array" ref="M7123">_xlfn.IFS(NOT(ISERROR(VLOOKUP(Table5[[#This Row],[Section]],TB_notTB,1,FALSE))),"No",LEFT(Table5[[#This Row],[Section]],3)="ETB","PLS",LEFT(Table5[[#This Row],[Section]],1)="7","PDB",NOT(ISBLANK(Table5[[#This Row],[Section]])),"No")</f>
        <v>No</v>
      </c>
    </row>
    <row r="7124" spans="1:13" x14ac:dyDescent="0.25">
      <c r="A7124" s="126" t="s">
        <v>9011</v>
      </c>
      <c r="B7124" s="126" t="s">
        <v>3598</v>
      </c>
      <c r="C7124" s="126" t="s">
        <v>98</v>
      </c>
      <c r="D7124" s="127">
        <v>4.6929999999999996</v>
      </c>
      <c r="E7124" s="128">
        <v>637</v>
      </c>
      <c r="F7124" s="128">
        <v>637</v>
      </c>
      <c r="G7124" s="126" t="s">
        <v>13724</v>
      </c>
      <c r="H7124" s="126" t="s">
        <v>21063</v>
      </c>
      <c r="I7124" s="126" t="s">
        <v>21064</v>
      </c>
      <c r="J7124" s="126" t="s">
        <v>26237</v>
      </c>
      <c r="K7124" s="9">
        <f>_xlfn.IFNA(VLOOKUP(Table5[[#This Row],[Section]],SubSill_Tier,2,FALSE),0)</f>
        <v>0</v>
      </c>
      <c r="L7124" s="9" t="str">
        <f t="shared" si="120"/>
        <v/>
      </c>
      <c r="M7124" s="205" t="str" cm="1">
        <f t="array" ref="M7124">_xlfn.IFS(NOT(ISERROR(VLOOKUP(Table5[[#This Row],[Section]],TB_notTB,1,FALSE))),"No",LEFT(Table5[[#This Row],[Section]],3)="ETB","PLS",LEFT(Table5[[#This Row],[Section]],1)="7","PDB",NOT(ISBLANK(Table5[[#This Row],[Section]])),"No")</f>
        <v>No</v>
      </c>
    </row>
    <row r="7125" spans="1:13" x14ac:dyDescent="0.25">
      <c r="A7125" s="126" t="s">
        <v>12032</v>
      </c>
      <c r="B7125" s="126" t="s">
        <v>17222</v>
      </c>
      <c r="C7125" s="126" t="s">
        <v>98</v>
      </c>
      <c r="D7125" s="127">
        <v>0.58299999999999996</v>
      </c>
      <c r="E7125" s="128">
        <v>290</v>
      </c>
      <c r="F7125" s="128">
        <v>145</v>
      </c>
      <c r="G7125" s="126" t="s">
        <v>13733</v>
      </c>
      <c r="H7125" s="126" t="s">
        <v>20143</v>
      </c>
      <c r="I7125" s="126" t="s">
        <v>20144</v>
      </c>
      <c r="J7125" s="126" t="s">
        <v>26246</v>
      </c>
      <c r="K7125" s="9">
        <f>_xlfn.IFNA(VLOOKUP(Table5[[#This Row],[Section]],SubSill_Tier,2,FALSE),0)</f>
        <v>0</v>
      </c>
      <c r="L7125" s="9" t="str">
        <f t="shared" si="120"/>
        <v/>
      </c>
      <c r="M7125" s="205" t="str" cm="1">
        <f t="array" ref="M7125">_xlfn.IFS(NOT(ISERROR(VLOOKUP(Table5[[#This Row],[Section]],TB_notTB,1,FALSE))),"No",LEFT(Table5[[#This Row],[Section]],3)="ETB","PLS",LEFT(Table5[[#This Row],[Section]],1)="7","PDB",NOT(ISBLANK(Table5[[#This Row],[Section]])),"No")</f>
        <v>No</v>
      </c>
    </row>
    <row r="7126" spans="1:13" x14ac:dyDescent="0.25">
      <c r="A7126" s="126" t="s">
        <v>12033</v>
      </c>
      <c r="B7126" s="126" t="s">
        <v>17222</v>
      </c>
      <c r="C7126" s="126" t="s">
        <v>98</v>
      </c>
      <c r="D7126" s="127">
        <v>0.29399999999999998</v>
      </c>
      <c r="E7126" s="128">
        <v>117</v>
      </c>
      <c r="F7126" s="128">
        <v>100</v>
      </c>
      <c r="G7126" s="126" t="s">
        <v>13758</v>
      </c>
      <c r="H7126" s="126" t="s">
        <v>20201</v>
      </c>
      <c r="I7126" s="126" t="s">
        <v>20202</v>
      </c>
      <c r="J7126" s="126" t="s">
        <v>26258</v>
      </c>
      <c r="K7126" s="9">
        <f>_xlfn.IFNA(VLOOKUP(Table5[[#This Row],[Section]],SubSill_Tier,2,FALSE),0)</f>
        <v>0</v>
      </c>
      <c r="L7126" s="9" t="str">
        <f t="shared" si="120"/>
        <v/>
      </c>
      <c r="M7126" s="205" t="str" cm="1">
        <f t="array" ref="M7126">_xlfn.IFS(NOT(ISERROR(VLOOKUP(Table5[[#This Row],[Section]],TB_notTB,1,FALSE))),"No",LEFT(Table5[[#This Row],[Section]],3)="ETB","PLS",LEFT(Table5[[#This Row],[Section]],1)="7","PDB",NOT(ISBLANK(Table5[[#This Row],[Section]])),"No")</f>
        <v>No</v>
      </c>
    </row>
    <row r="7127" spans="1:13" x14ac:dyDescent="0.25">
      <c r="A7127" s="126" t="s">
        <v>9012</v>
      </c>
      <c r="B7127" s="126" t="s">
        <v>17222</v>
      </c>
      <c r="C7127" s="126" t="s">
        <v>98</v>
      </c>
      <c r="D7127" s="127">
        <v>0.74</v>
      </c>
      <c r="E7127" s="128">
        <v>143</v>
      </c>
      <c r="F7127" s="128">
        <v>143</v>
      </c>
      <c r="G7127" s="126" t="s">
        <v>13717</v>
      </c>
      <c r="H7127" s="126" t="s">
        <v>20125</v>
      </c>
      <c r="I7127" s="126" t="s">
        <v>20126</v>
      </c>
      <c r="J7127" s="126" t="s">
        <v>26236</v>
      </c>
      <c r="K7127" s="9">
        <f>_xlfn.IFNA(VLOOKUP(Table5[[#This Row],[Section]],SubSill_Tier,2,FALSE),0)</f>
        <v>0</v>
      </c>
      <c r="L7127" s="9" t="str">
        <f t="shared" si="120"/>
        <v/>
      </c>
      <c r="M7127" s="205" t="str" cm="1">
        <f t="array" ref="M7127">_xlfn.IFS(NOT(ISERROR(VLOOKUP(Table5[[#This Row],[Section]],TB_notTB,1,FALSE))),"No",LEFT(Table5[[#This Row],[Section]],3)="ETB","PLS",LEFT(Table5[[#This Row],[Section]],1)="7","PDB",NOT(ISBLANK(Table5[[#This Row],[Section]])),"No")</f>
        <v>No</v>
      </c>
    </row>
    <row r="7128" spans="1:13" x14ac:dyDescent="0.25">
      <c r="A7128" s="126" t="s">
        <v>9013</v>
      </c>
      <c r="B7128" s="126" t="s">
        <v>17222</v>
      </c>
      <c r="C7128" s="126" t="s">
        <v>98</v>
      </c>
      <c r="D7128" s="127">
        <v>0.47</v>
      </c>
      <c r="E7128" s="128">
        <v>100</v>
      </c>
      <c r="F7128" s="128">
        <v>100</v>
      </c>
      <c r="G7128" s="126" t="s">
        <v>13740</v>
      </c>
      <c r="H7128" s="126" t="s">
        <v>20124</v>
      </c>
      <c r="I7128" s="126" t="s">
        <v>21059</v>
      </c>
      <c r="J7128" s="126" t="s">
        <v>26236</v>
      </c>
      <c r="K7128" s="9">
        <f>_xlfn.IFNA(VLOOKUP(Table5[[#This Row],[Section]],SubSill_Tier,2,FALSE),0)</f>
        <v>0</v>
      </c>
      <c r="L7128" s="9" t="str">
        <f t="shared" si="120"/>
        <v/>
      </c>
      <c r="M7128" s="205" t="str" cm="1">
        <f t="array" ref="M7128">_xlfn.IFS(NOT(ISERROR(VLOOKUP(Table5[[#This Row],[Section]],TB_notTB,1,FALSE))),"No",LEFT(Table5[[#This Row],[Section]],3)="ETB","PLS",LEFT(Table5[[#This Row],[Section]],1)="7","PDB",NOT(ISBLANK(Table5[[#This Row],[Section]])),"No")</f>
        <v>No</v>
      </c>
    </row>
    <row r="7129" spans="1:13" x14ac:dyDescent="0.25">
      <c r="A7129" s="126" t="s">
        <v>3365</v>
      </c>
      <c r="B7129" s="126" t="s">
        <v>17222</v>
      </c>
      <c r="C7129" s="126" t="s">
        <v>98</v>
      </c>
      <c r="D7129" s="127">
        <v>1.22</v>
      </c>
      <c r="E7129" s="128">
        <v>231</v>
      </c>
      <c r="F7129" s="128">
        <v>231</v>
      </c>
      <c r="G7129" s="126" t="s">
        <v>13711</v>
      </c>
      <c r="H7129" s="126" t="s">
        <v>20119</v>
      </c>
      <c r="I7129" s="126" t="s">
        <v>21054</v>
      </c>
      <c r="J7129" s="126" t="s">
        <v>26232</v>
      </c>
      <c r="K7129" s="9">
        <f>_xlfn.IFNA(VLOOKUP(Table5[[#This Row],[Section]],SubSill_Tier,2,FALSE),0)</f>
        <v>0</v>
      </c>
      <c r="L7129" s="9" t="str">
        <f t="shared" si="120"/>
        <v/>
      </c>
      <c r="M7129" s="205" t="str" cm="1">
        <f t="array" ref="M7129">_xlfn.IFS(NOT(ISERROR(VLOOKUP(Table5[[#This Row],[Section]],TB_notTB,1,FALSE))),"No",LEFT(Table5[[#This Row],[Section]],3)="ETB","PLS",LEFT(Table5[[#This Row],[Section]],1)="7","PDB",NOT(ISBLANK(Table5[[#This Row],[Section]])),"No")</f>
        <v>No</v>
      </c>
    </row>
    <row r="7130" spans="1:13" x14ac:dyDescent="0.25">
      <c r="A7130" s="126" t="s">
        <v>9014</v>
      </c>
      <c r="B7130" s="126" t="s">
        <v>3598</v>
      </c>
      <c r="C7130" s="126" t="s">
        <v>98</v>
      </c>
      <c r="D7130" s="127">
        <v>2.0030000000000001</v>
      </c>
      <c r="E7130" s="128">
        <v>255</v>
      </c>
      <c r="F7130" s="128">
        <v>255</v>
      </c>
      <c r="G7130" s="126" t="s">
        <v>13724</v>
      </c>
      <c r="H7130" s="126" t="s">
        <v>20186</v>
      </c>
      <c r="I7130" s="126" t="s">
        <v>22099</v>
      </c>
      <c r="J7130" s="126" t="s">
        <v>26234</v>
      </c>
      <c r="K7130" s="9">
        <f>_xlfn.IFNA(VLOOKUP(Table5[[#This Row],[Section]],SubSill_Tier,2,FALSE),0)</f>
        <v>0</v>
      </c>
      <c r="L7130" s="9" t="str">
        <f t="shared" si="120"/>
        <v/>
      </c>
      <c r="M7130" s="205" t="str" cm="1">
        <f t="array" ref="M7130">_xlfn.IFS(NOT(ISERROR(VLOOKUP(Table5[[#This Row],[Section]],TB_notTB,1,FALSE))),"No",LEFT(Table5[[#This Row],[Section]],3)="ETB","PLS",LEFT(Table5[[#This Row],[Section]],1)="7","PDB",NOT(ISBLANK(Table5[[#This Row],[Section]])),"No")</f>
        <v>No</v>
      </c>
    </row>
    <row r="7131" spans="1:13" x14ac:dyDescent="0.25">
      <c r="A7131" s="126" t="s">
        <v>9015</v>
      </c>
      <c r="B7131" s="126" t="s">
        <v>3598</v>
      </c>
      <c r="C7131" s="126" t="s">
        <v>98</v>
      </c>
      <c r="D7131" s="127">
        <v>3.0670000000000002</v>
      </c>
      <c r="E7131" s="128">
        <v>693</v>
      </c>
      <c r="F7131" s="128">
        <v>693</v>
      </c>
      <c r="G7131" s="126" t="s">
        <v>13714</v>
      </c>
      <c r="H7131" s="126" t="s">
        <v>20167</v>
      </c>
      <c r="I7131" s="126" t="s">
        <v>20168</v>
      </c>
      <c r="J7131" s="126" t="s">
        <v>26238</v>
      </c>
      <c r="K7131" s="9">
        <f>_xlfn.IFNA(VLOOKUP(Table5[[#This Row],[Section]],SubSill_Tier,2,FALSE),0)</f>
        <v>0</v>
      </c>
      <c r="L7131" s="9" t="str">
        <f t="shared" si="120"/>
        <v/>
      </c>
      <c r="M7131" s="205" t="str" cm="1">
        <f t="array" ref="M7131">_xlfn.IFS(NOT(ISERROR(VLOOKUP(Table5[[#This Row],[Section]],TB_notTB,1,FALSE))),"No",LEFT(Table5[[#This Row],[Section]],3)="ETB","PLS",LEFT(Table5[[#This Row],[Section]],1)="7","PDB",NOT(ISBLANK(Table5[[#This Row],[Section]])),"No")</f>
        <v>No</v>
      </c>
    </row>
    <row r="7132" spans="1:13" x14ac:dyDescent="0.25">
      <c r="A7132" s="126" t="s">
        <v>3366</v>
      </c>
      <c r="B7132" s="126" t="s">
        <v>17222</v>
      </c>
      <c r="C7132" s="126" t="s">
        <v>98</v>
      </c>
      <c r="D7132" s="127">
        <v>0.54300000000000004</v>
      </c>
      <c r="E7132" s="128">
        <v>289</v>
      </c>
      <c r="F7132" s="128">
        <v>100</v>
      </c>
      <c r="G7132" s="126" t="s">
        <v>13711</v>
      </c>
      <c r="H7132" s="126" t="s">
        <v>20119</v>
      </c>
      <c r="I7132" s="126" t="s">
        <v>21054</v>
      </c>
      <c r="J7132" s="126" t="s">
        <v>26232</v>
      </c>
      <c r="K7132" s="9">
        <f>_xlfn.IFNA(VLOOKUP(Table5[[#This Row],[Section]],SubSill_Tier,2,FALSE),0)</f>
        <v>0</v>
      </c>
      <c r="L7132" s="9" t="str">
        <f t="shared" si="120"/>
        <v/>
      </c>
      <c r="M7132" s="205" t="str" cm="1">
        <f t="array" ref="M7132">_xlfn.IFS(NOT(ISERROR(VLOOKUP(Table5[[#This Row],[Section]],TB_notTB,1,FALSE))),"No",LEFT(Table5[[#This Row],[Section]],3)="ETB","PLS",LEFT(Table5[[#This Row],[Section]],1)="7","PDB",NOT(ISBLANK(Table5[[#This Row],[Section]])),"No")</f>
        <v>No</v>
      </c>
    </row>
    <row r="7133" spans="1:13" x14ac:dyDescent="0.25">
      <c r="A7133" s="126" t="s">
        <v>9016</v>
      </c>
      <c r="B7133" s="126" t="s">
        <v>3598</v>
      </c>
      <c r="C7133" s="126" t="s">
        <v>98</v>
      </c>
      <c r="D7133" s="127">
        <v>3.343</v>
      </c>
      <c r="E7133" s="128">
        <v>257</v>
      </c>
      <c r="F7133" s="128">
        <v>257</v>
      </c>
      <c r="G7133" s="126" t="s">
        <v>13724</v>
      </c>
      <c r="H7133" s="126" t="s">
        <v>20182</v>
      </c>
      <c r="I7133" s="126" t="s">
        <v>22098</v>
      </c>
      <c r="J7133" s="126" t="s">
        <v>26234</v>
      </c>
      <c r="K7133" s="9">
        <f>_xlfn.IFNA(VLOOKUP(Table5[[#This Row],[Section]],SubSill_Tier,2,FALSE),0)</f>
        <v>0</v>
      </c>
      <c r="L7133" s="9" t="str">
        <f t="shared" si="120"/>
        <v/>
      </c>
      <c r="M7133" s="205" t="str" cm="1">
        <f t="array" ref="M7133">_xlfn.IFS(NOT(ISERROR(VLOOKUP(Table5[[#This Row],[Section]],TB_notTB,1,FALSE))),"No",LEFT(Table5[[#This Row],[Section]],3)="ETB","PLS",LEFT(Table5[[#This Row],[Section]],1)="7","PDB",NOT(ISBLANK(Table5[[#This Row],[Section]])),"No")</f>
        <v>No</v>
      </c>
    </row>
    <row r="7134" spans="1:13" x14ac:dyDescent="0.25">
      <c r="A7134" s="126" t="s">
        <v>9017</v>
      </c>
      <c r="B7134" s="126" t="s">
        <v>17222</v>
      </c>
      <c r="C7134" s="126" t="s">
        <v>98</v>
      </c>
      <c r="D7134" s="127">
        <v>0.159</v>
      </c>
      <c r="E7134" s="128">
        <v>100</v>
      </c>
      <c r="F7134" s="128">
        <v>100</v>
      </c>
      <c r="G7134" s="126" t="s">
        <v>13714</v>
      </c>
      <c r="H7134" s="126" t="s">
        <v>20121</v>
      </c>
      <c r="I7134" s="126" t="s">
        <v>20122</v>
      </c>
      <c r="J7134" s="126" t="s">
        <v>26234</v>
      </c>
      <c r="K7134" s="9">
        <f>_xlfn.IFNA(VLOOKUP(Table5[[#This Row],[Section]],SubSill_Tier,2,FALSE),0)</f>
        <v>0</v>
      </c>
      <c r="L7134" s="9" t="str">
        <f t="shared" si="120"/>
        <v/>
      </c>
      <c r="M7134" s="205" t="str" cm="1">
        <f t="array" ref="M7134">_xlfn.IFS(NOT(ISERROR(VLOOKUP(Table5[[#This Row],[Section]],TB_notTB,1,FALSE))),"No",LEFT(Table5[[#This Row],[Section]],3)="ETB","PLS",LEFT(Table5[[#This Row],[Section]],1)="7","PDB",NOT(ISBLANK(Table5[[#This Row],[Section]])),"No")</f>
        <v>No</v>
      </c>
    </row>
    <row r="7135" spans="1:13" x14ac:dyDescent="0.25">
      <c r="A7135" s="126" t="s">
        <v>3367</v>
      </c>
      <c r="B7135" s="126" t="s">
        <v>17222</v>
      </c>
      <c r="C7135" s="126" t="s">
        <v>98</v>
      </c>
      <c r="D7135" s="127">
        <v>0.27800000000000002</v>
      </c>
      <c r="E7135" s="128">
        <v>142</v>
      </c>
      <c r="F7135" s="128">
        <v>100</v>
      </c>
      <c r="G7135" s="126" t="s">
        <v>13736</v>
      </c>
      <c r="H7135" s="126" t="s">
        <v>20148</v>
      </c>
      <c r="I7135" s="126" t="s">
        <v>21073</v>
      </c>
      <c r="J7135" s="126" t="s">
        <v>26232</v>
      </c>
      <c r="K7135" s="9">
        <f>_xlfn.IFNA(VLOOKUP(Table5[[#This Row],[Section]],SubSill_Tier,2,FALSE),0)</f>
        <v>0</v>
      </c>
      <c r="L7135" s="9" t="str">
        <f t="shared" si="120"/>
        <v/>
      </c>
      <c r="M7135" s="205" t="str" cm="1">
        <f t="array" ref="M7135">_xlfn.IFS(NOT(ISERROR(VLOOKUP(Table5[[#This Row],[Section]],TB_notTB,1,FALSE))),"No",LEFT(Table5[[#This Row],[Section]],3)="ETB","PLS",LEFT(Table5[[#This Row],[Section]],1)="7","PDB",NOT(ISBLANK(Table5[[#This Row],[Section]])),"No")</f>
        <v>No</v>
      </c>
    </row>
    <row r="7136" spans="1:13" x14ac:dyDescent="0.25">
      <c r="A7136" s="126" t="s">
        <v>9018</v>
      </c>
      <c r="B7136" s="126" t="s">
        <v>3598</v>
      </c>
      <c r="C7136" s="126" t="s">
        <v>98</v>
      </c>
      <c r="D7136" s="127">
        <v>0.67</v>
      </c>
      <c r="E7136" s="128">
        <v>100</v>
      </c>
      <c r="F7136" s="128">
        <v>100</v>
      </c>
      <c r="G7136" s="126" t="s">
        <v>13724</v>
      </c>
      <c r="H7136" s="126" t="s">
        <v>20186</v>
      </c>
      <c r="I7136" s="126" t="s">
        <v>22099</v>
      </c>
      <c r="J7136" s="126" t="s">
        <v>26234</v>
      </c>
      <c r="K7136" s="9">
        <f>_xlfn.IFNA(VLOOKUP(Table5[[#This Row],[Section]],SubSill_Tier,2,FALSE),0)</f>
        <v>0</v>
      </c>
      <c r="L7136" s="9" t="str">
        <f t="shared" si="120"/>
        <v/>
      </c>
      <c r="M7136" s="205" t="str" cm="1">
        <f t="array" ref="M7136">_xlfn.IFS(NOT(ISERROR(VLOOKUP(Table5[[#This Row],[Section]],TB_notTB,1,FALSE))),"No",LEFT(Table5[[#This Row],[Section]],3)="ETB","PLS",LEFT(Table5[[#This Row],[Section]],1)="7","PDB",NOT(ISBLANK(Table5[[#This Row],[Section]])),"No")</f>
        <v>No</v>
      </c>
    </row>
    <row r="7137" spans="1:13" x14ac:dyDescent="0.25">
      <c r="A7137" s="126" t="s">
        <v>3368</v>
      </c>
      <c r="B7137" s="126" t="s">
        <v>3369</v>
      </c>
      <c r="C7137" s="126" t="s">
        <v>75</v>
      </c>
      <c r="D7137" s="127">
        <v>0.21099999999999999</v>
      </c>
      <c r="E7137" s="128">
        <v>143</v>
      </c>
      <c r="F7137" s="128">
        <v>100</v>
      </c>
      <c r="G7137" s="126" t="s">
        <v>13799</v>
      </c>
      <c r="H7137" s="126" t="s">
        <v>20357</v>
      </c>
      <c r="I7137" s="126" t="s">
        <v>21255</v>
      </c>
      <c r="J7137" s="126" t="s">
        <v>26241</v>
      </c>
      <c r="K7137" s="9">
        <f>_xlfn.IFNA(VLOOKUP(Table5[[#This Row],[Section]],SubSill_Tier,2,FALSE),0)</f>
        <v>0</v>
      </c>
      <c r="L7137" s="9" t="str">
        <f t="shared" si="120"/>
        <v/>
      </c>
      <c r="M7137" s="205" t="str" cm="1">
        <f t="array" ref="M7137">_xlfn.IFS(NOT(ISERROR(VLOOKUP(Table5[[#This Row],[Section]],TB_notTB,1,FALSE))),"No",LEFT(Table5[[#This Row],[Section]],3)="ETB","PLS",LEFT(Table5[[#This Row],[Section]],1)="7","PDB",NOT(ISBLANK(Table5[[#This Row],[Section]])),"No")</f>
        <v>No</v>
      </c>
    </row>
    <row r="7138" spans="1:13" x14ac:dyDescent="0.25">
      <c r="A7138" s="126" t="s">
        <v>9019</v>
      </c>
      <c r="B7138" s="126" t="s">
        <v>17222</v>
      </c>
      <c r="C7138" s="126" t="s">
        <v>98</v>
      </c>
      <c r="D7138" s="127">
        <v>1.6850000000000001</v>
      </c>
      <c r="E7138" s="128">
        <v>634</v>
      </c>
      <c r="F7138" s="128">
        <v>634</v>
      </c>
      <c r="G7138" s="126" t="s">
        <v>13721</v>
      </c>
      <c r="H7138" s="126" t="s">
        <v>20121</v>
      </c>
      <c r="I7138" s="126" t="s">
        <v>20122</v>
      </c>
      <c r="J7138" s="126" t="s">
        <v>26234</v>
      </c>
      <c r="K7138" s="9">
        <f>_xlfn.IFNA(VLOOKUP(Table5[[#This Row],[Section]],SubSill_Tier,2,FALSE),0)</f>
        <v>0</v>
      </c>
      <c r="L7138" s="9" t="str">
        <f t="shared" si="120"/>
        <v/>
      </c>
      <c r="M7138" s="205" t="str" cm="1">
        <f t="array" ref="M7138">_xlfn.IFS(NOT(ISERROR(VLOOKUP(Table5[[#This Row],[Section]],TB_notTB,1,FALSE))),"No",LEFT(Table5[[#This Row],[Section]],3)="ETB","PLS",LEFT(Table5[[#This Row],[Section]],1)="7","PDB",NOT(ISBLANK(Table5[[#This Row],[Section]])),"No")</f>
        <v>No</v>
      </c>
    </row>
    <row r="7139" spans="1:13" x14ac:dyDescent="0.25">
      <c r="A7139" s="126" t="s">
        <v>9020</v>
      </c>
      <c r="B7139" s="126" t="s">
        <v>17222</v>
      </c>
      <c r="C7139" s="126" t="s">
        <v>98</v>
      </c>
      <c r="D7139" s="127">
        <v>0.76400000000000001</v>
      </c>
      <c r="E7139" s="128">
        <v>207</v>
      </c>
      <c r="F7139" s="128">
        <v>207</v>
      </c>
      <c r="G7139" s="126" t="s">
        <v>13721</v>
      </c>
      <c r="H7139" s="126" t="s">
        <v>20121</v>
      </c>
      <c r="I7139" s="126" t="s">
        <v>20122</v>
      </c>
      <c r="J7139" s="126" t="s">
        <v>26234</v>
      </c>
      <c r="K7139" s="9">
        <f>_xlfn.IFNA(VLOOKUP(Table5[[#This Row],[Section]],SubSill_Tier,2,FALSE),0)</f>
        <v>0</v>
      </c>
      <c r="L7139" s="9" t="str">
        <f t="shared" si="120"/>
        <v/>
      </c>
      <c r="M7139" s="205" t="str" cm="1">
        <f t="array" ref="M7139">_xlfn.IFS(NOT(ISERROR(VLOOKUP(Table5[[#This Row],[Section]],TB_notTB,1,FALSE))),"No",LEFT(Table5[[#This Row],[Section]],3)="ETB","PLS",LEFT(Table5[[#This Row],[Section]],1)="7","PDB",NOT(ISBLANK(Table5[[#This Row],[Section]])),"No")</f>
        <v>No</v>
      </c>
    </row>
    <row r="7140" spans="1:13" x14ac:dyDescent="0.25">
      <c r="A7140" s="126" t="s">
        <v>9021</v>
      </c>
      <c r="B7140" s="126" t="s">
        <v>17222</v>
      </c>
      <c r="C7140" s="126" t="s">
        <v>98</v>
      </c>
      <c r="D7140" s="127">
        <v>0.32900000000000001</v>
      </c>
      <c r="E7140" s="128">
        <v>187</v>
      </c>
      <c r="F7140" s="128">
        <v>187</v>
      </c>
      <c r="G7140" s="126" t="s">
        <v>13721</v>
      </c>
      <c r="H7140" s="126" t="s">
        <v>20121</v>
      </c>
      <c r="I7140" s="126" t="s">
        <v>20122</v>
      </c>
      <c r="J7140" s="126" t="s">
        <v>26234</v>
      </c>
      <c r="K7140" s="9">
        <f>_xlfn.IFNA(VLOOKUP(Table5[[#This Row],[Section]],SubSill_Tier,2,FALSE),0)</f>
        <v>0</v>
      </c>
      <c r="L7140" s="9" t="str">
        <f t="shared" si="120"/>
        <v/>
      </c>
      <c r="M7140" s="205" t="str" cm="1">
        <f t="array" ref="M7140">_xlfn.IFS(NOT(ISERROR(VLOOKUP(Table5[[#This Row],[Section]],TB_notTB,1,FALSE))),"No",LEFT(Table5[[#This Row],[Section]],3)="ETB","PLS",LEFT(Table5[[#This Row],[Section]],1)="7","PDB",NOT(ISBLANK(Table5[[#This Row],[Section]])),"No")</f>
        <v>No</v>
      </c>
    </row>
    <row r="7141" spans="1:13" x14ac:dyDescent="0.25">
      <c r="A7141" s="126" t="s">
        <v>3370</v>
      </c>
      <c r="B7141" s="126" t="s">
        <v>3371</v>
      </c>
      <c r="C7141" s="126" t="s">
        <v>75</v>
      </c>
      <c r="D7141" s="127">
        <v>1.4510000000000001</v>
      </c>
      <c r="E7141" s="128">
        <v>342</v>
      </c>
      <c r="F7141" s="128">
        <v>130</v>
      </c>
      <c r="G7141" s="126" t="s">
        <v>13766</v>
      </c>
      <c r="H7141" s="126" t="s">
        <v>20199</v>
      </c>
      <c r="I7141" s="126" t="s">
        <v>20200</v>
      </c>
      <c r="J7141" s="126" t="s">
        <v>26232</v>
      </c>
      <c r="K7141" s="9">
        <f>_xlfn.IFNA(VLOOKUP(Table5[[#This Row],[Section]],SubSill_Tier,2,FALSE),0)</f>
        <v>0</v>
      </c>
      <c r="L7141" s="9" t="str">
        <f t="shared" si="120"/>
        <v/>
      </c>
      <c r="M7141" s="205" t="str" cm="1">
        <f t="array" ref="M7141">_xlfn.IFS(NOT(ISERROR(VLOOKUP(Table5[[#This Row],[Section]],TB_notTB,1,FALSE))),"No",LEFT(Table5[[#This Row],[Section]],3)="ETB","PLS",LEFT(Table5[[#This Row],[Section]],1)="7","PDB",NOT(ISBLANK(Table5[[#This Row],[Section]])),"No")</f>
        <v>No</v>
      </c>
    </row>
    <row r="7142" spans="1:13" x14ac:dyDescent="0.25">
      <c r="A7142" s="126" t="s">
        <v>3372</v>
      </c>
      <c r="B7142" s="126" t="s">
        <v>17222</v>
      </c>
      <c r="C7142" s="126" t="s">
        <v>98</v>
      </c>
      <c r="D7142" s="127">
        <v>0.374</v>
      </c>
      <c r="E7142" s="128">
        <v>171</v>
      </c>
      <c r="F7142" s="128">
        <v>171</v>
      </c>
      <c r="G7142" s="126" t="s">
        <v>13754</v>
      </c>
      <c r="H7142" s="126" t="s">
        <v>20175</v>
      </c>
      <c r="I7142" s="126" t="s">
        <v>20176</v>
      </c>
      <c r="J7142" s="126" t="s">
        <v>26241</v>
      </c>
      <c r="K7142" s="9">
        <f>_xlfn.IFNA(VLOOKUP(Table5[[#This Row],[Section]],SubSill_Tier,2,FALSE),0)</f>
        <v>0</v>
      </c>
      <c r="L7142" s="9" t="str">
        <f t="shared" si="120"/>
        <v/>
      </c>
      <c r="M7142" s="205" t="str" cm="1">
        <f t="array" ref="M7142">_xlfn.IFS(NOT(ISERROR(VLOOKUP(Table5[[#This Row],[Section]],TB_notTB,1,FALSE))),"No",LEFT(Table5[[#This Row],[Section]],3)="ETB","PLS",LEFT(Table5[[#This Row],[Section]],1)="7","PDB",NOT(ISBLANK(Table5[[#This Row],[Section]])),"No")</f>
        <v>No</v>
      </c>
    </row>
    <row r="7143" spans="1:13" x14ac:dyDescent="0.25">
      <c r="A7143" s="126" t="s">
        <v>9022</v>
      </c>
      <c r="B7143" s="126" t="s">
        <v>3598</v>
      </c>
      <c r="C7143" s="126" t="s">
        <v>98</v>
      </c>
      <c r="D7143" s="127">
        <v>0.97499999999999998</v>
      </c>
      <c r="E7143" s="128">
        <v>477</v>
      </c>
      <c r="F7143" s="128">
        <v>477</v>
      </c>
      <c r="G7143" s="126" t="s">
        <v>13724</v>
      </c>
      <c r="H7143" s="126" t="s">
        <v>20186</v>
      </c>
      <c r="I7143" s="126" t="s">
        <v>22099</v>
      </c>
      <c r="J7143" s="126" t="s">
        <v>26234</v>
      </c>
      <c r="K7143" s="9">
        <f>_xlfn.IFNA(VLOOKUP(Table5[[#This Row],[Section]],SubSill_Tier,2,FALSE),0)</f>
        <v>0</v>
      </c>
      <c r="L7143" s="9" t="str">
        <f t="shared" si="120"/>
        <v/>
      </c>
      <c r="M7143" s="205" t="str" cm="1">
        <f t="array" ref="M7143">_xlfn.IFS(NOT(ISERROR(VLOOKUP(Table5[[#This Row],[Section]],TB_notTB,1,FALSE))),"No",LEFT(Table5[[#This Row],[Section]],3)="ETB","PLS",LEFT(Table5[[#This Row],[Section]],1)="7","PDB",NOT(ISBLANK(Table5[[#This Row],[Section]])),"No")</f>
        <v>No</v>
      </c>
    </row>
    <row r="7144" spans="1:13" x14ac:dyDescent="0.25">
      <c r="A7144" s="126" t="s">
        <v>9023</v>
      </c>
      <c r="B7144" s="126" t="s">
        <v>3598</v>
      </c>
      <c r="C7144" s="126" t="s">
        <v>98</v>
      </c>
      <c r="D7144" s="127">
        <v>0.40799999999999997</v>
      </c>
      <c r="E7144" s="128">
        <v>202</v>
      </c>
      <c r="F7144" s="128">
        <v>202</v>
      </c>
      <c r="G7144" s="126" t="s">
        <v>13724</v>
      </c>
      <c r="H7144" s="126" t="s">
        <v>20186</v>
      </c>
      <c r="I7144" s="126" t="s">
        <v>22099</v>
      </c>
      <c r="J7144" s="126" t="s">
        <v>26234</v>
      </c>
      <c r="K7144" s="9">
        <f>_xlfn.IFNA(VLOOKUP(Table5[[#This Row],[Section]],SubSill_Tier,2,FALSE),0)</f>
        <v>0</v>
      </c>
      <c r="L7144" s="9" t="str">
        <f t="shared" si="120"/>
        <v/>
      </c>
      <c r="M7144" s="205" t="str" cm="1">
        <f t="array" ref="M7144">_xlfn.IFS(NOT(ISERROR(VLOOKUP(Table5[[#This Row],[Section]],TB_notTB,1,FALSE))),"No",LEFT(Table5[[#This Row],[Section]],3)="ETB","PLS",LEFT(Table5[[#This Row],[Section]],1)="7","PDB",NOT(ISBLANK(Table5[[#This Row],[Section]])),"No")</f>
        <v>No</v>
      </c>
    </row>
    <row r="7145" spans="1:13" x14ac:dyDescent="0.25">
      <c r="A7145" s="126" t="s">
        <v>9024</v>
      </c>
      <c r="B7145" s="126" t="s">
        <v>3598</v>
      </c>
      <c r="C7145" s="126" t="s">
        <v>98</v>
      </c>
      <c r="D7145" s="127">
        <v>0.51300000000000001</v>
      </c>
      <c r="E7145" s="128">
        <v>233</v>
      </c>
      <c r="F7145" s="128">
        <v>233</v>
      </c>
      <c r="G7145" s="126" t="s">
        <v>13724</v>
      </c>
      <c r="H7145" s="126" t="s">
        <v>20186</v>
      </c>
      <c r="I7145" s="126" t="s">
        <v>22099</v>
      </c>
      <c r="J7145" s="126" t="s">
        <v>26234</v>
      </c>
      <c r="K7145" s="9">
        <f>_xlfn.IFNA(VLOOKUP(Table5[[#This Row],[Section]],SubSill_Tier,2,FALSE),0)</f>
        <v>0</v>
      </c>
      <c r="L7145" s="9" t="str">
        <f t="shared" si="120"/>
        <v/>
      </c>
      <c r="M7145" s="205" t="str" cm="1">
        <f t="array" ref="M7145">_xlfn.IFS(NOT(ISERROR(VLOOKUP(Table5[[#This Row],[Section]],TB_notTB,1,FALSE))),"No",LEFT(Table5[[#This Row],[Section]],3)="ETB","PLS",LEFT(Table5[[#This Row],[Section]],1)="7","PDB",NOT(ISBLANK(Table5[[#This Row],[Section]])),"No")</f>
        <v>No</v>
      </c>
    </row>
    <row r="7146" spans="1:13" x14ac:dyDescent="0.25">
      <c r="A7146" s="126" t="s">
        <v>9025</v>
      </c>
      <c r="B7146" s="126" t="s">
        <v>3598</v>
      </c>
      <c r="C7146" s="126" t="s">
        <v>98</v>
      </c>
      <c r="D7146" s="127">
        <v>0.40799999999999997</v>
      </c>
      <c r="E7146" s="128">
        <v>188</v>
      </c>
      <c r="F7146" s="128">
        <v>188</v>
      </c>
      <c r="G7146" s="126" t="s">
        <v>13724</v>
      </c>
      <c r="H7146" s="126" t="s">
        <v>20186</v>
      </c>
      <c r="I7146" s="126" t="s">
        <v>22099</v>
      </c>
      <c r="J7146" s="126" t="s">
        <v>26234</v>
      </c>
      <c r="K7146" s="9">
        <f>_xlfn.IFNA(VLOOKUP(Table5[[#This Row],[Section]],SubSill_Tier,2,FALSE),0)</f>
        <v>0</v>
      </c>
      <c r="L7146" s="9" t="str">
        <f t="shared" si="120"/>
        <v/>
      </c>
      <c r="M7146" s="205" t="str" cm="1">
        <f t="array" ref="M7146">_xlfn.IFS(NOT(ISERROR(VLOOKUP(Table5[[#This Row],[Section]],TB_notTB,1,FALSE))),"No",LEFT(Table5[[#This Row],[Section]],3)="ETB","PLS",LEFT(Table5[[#This Row],[Section]],1)="7","PDB",NOT(ISBLANK(Table5[[#This Row],[Section]])),"No")</f>
        <v>No</v>
      </c>
    </row>
    <row r="7147" spans="1:13" x14ac:dyDescent="0.25">
      <c r="A7147" s="126" t="s">
        <v>9026</v>
      </c>
      <c r="B7147" s="126" t="s">
        <v>17222</v>
      </c>
      <c r="C7147" s="126" t="s">
        <v>75</v>
      </c>
      <c r="D7147" s="127">
        <v>0.58899999999999997</v>
      </c>
      <c r="E7147" s="128">
        <v>275</v>
      </c>
      <c r="F7147" s="128">
        <v>275</v>
      </c>
      <c r="G7147" s="126" t="s">
        <v>13720</v>
      </c>
      <c r="H7147" s="126" t="s">
        <v>20130</v>
      </c>
      <c r="I7147" s="126" t="s">
        <v>20131</v>
      </c>
      <c r="J7147" s="126" t="s">
        <v>26236</v>
      </c>
      <c r="K7147" s="9">
        <f>_xlfn.IFNA(VLOOKUP(Table5[[#This Row],[Section]],SubSill_Tier,2,FALSE),0)</f>
        <v>0</v>
      </c>
      <c r="L7147" s="9" t="str">
        <f t="shared" si="120"/>
        <v/>
      </c>
      <c r="M7147" s="205" t="str" cm="1">
        <f t="array" ref="M7147">_xlfn.IFS(NOT(ISERROR(VLOOKUP(Table5[[#This Row],[Section]],TB_notTB,1,FALSE))),"No",LEFT(Table5[[#This Row],[Section]],3)="ETB","PLS",LEFT(Table5[[#This Row],[Section]],1)="7","PDB",NOT(ISBLANK(Table5[[#This Row],[Section]])),"No")</f>
        <v>No</v>
      </c>
    </row>
    <row r="7148" spans="1:13" x14ac:dyDescent="0.25">
      <c r="A7148" s="126" t="s">
        <v>9027</v>
      </c>
      <c r="B7148" s="126" t="s">
        <v>17222</v>
      </c>
      <c r="C7148" s="126" t="s">
        <v>98</v>
      </c>
      <c r="D7148" s="127">
        <v>0.26500000000000001</v>
      </c>
      <c r="E7148" s="128">
        <v>135</v>
      </c>
      <c r="F7148" s="128">
        <v>100</v>
      </c>
      <c r="G7148" s="126" t="s">
        <v>13721</v>
      </c>
      <c r="H7148" s="126" t="s">
        <v>20121</v>
      </c>
      <c r="I7148" s="126" t="s">
        <v>20122</v>
      </c>
      <c r="J7148" s="126" t="s">
        <v>26234</v>
      </c>
      <c r="K7148" s="9">
        <f>_xlfn.IFNA(VLOOKUP(Table5[[#This Row],[Section]],SubSill_Tier,2,FALSE),0)</f>
        <v>0</v>
      </c>
      <c r="L7148" s="9" t="str">
        <f t="shared" si="120"/>
        <v/>
      </c>
      <c r="M7148" s="205" t="str" cm="1">
        <f t="array" ref="M7148">_xlfn.IFS(NOT(ISERROR(VLOOKUP(Table5[[#This Row],[Section]],TB_notTB,1,FALSE))),"No",LEFT(Table5[[#This Row],[Section]],3)="ETB","PLS",LEFT(Table5[[#This Row],[Section]],1)="7","PDB",NOT(ISBLANK(Table5[[#This Row],[Section]])),"No")</f>
        <v>No</v>
      </c>
    </row>
    <row r="7149" spans="1:13" x14ac:dyDescent="0.25">
      <c r="A7149" s="126" t="s">
        <v>9028</v>
      </c>
      <c r="B7149" s="126" t="s">
        <v>3598</v>
      </c>
      <c r="C7149" s="126" t="s">
        <v>98</v>
      </c>
      <c r="D7149" s="127">
        <v>0.60199999999999998</v>
      </c>
      <c r="E7149" s="128">
        <v>176</v>
      </c>
      <c r="F7149" s="128">
        <v>100</v>
      </c>
      <c r="G7149" s="126" t="s">
        <v>13724</v>
      </c>
      <c r="H7149" s="126" t="s">
        <v>20186</v>
      </c>
      <c r="I7149" s="126" t="s">
        <v>22099</v>
      </c>
      <c r="J7149" s="126" t="s">
        <v>26234</v>
      </c>
      <c r="K7149" s="9">
        <f>_xlfn.IFNA(VLOOKUP(Table5[[#This Row],[Section]],SubSill_Tier,2,FALSE),0)</f>
        <v>0</v>
      </c>
      <c r="L7149" s="9" t="str">
        <f t="shared" si="120"/>
        <v/>
      </c>
      <c r="M7149" s="205" t="str" cm="1">
        <f t="array" ref="M7149">_xlfn.IFS(NOT(ISERROR(VLOOKUP(Table5[[#This Row],[Section]],TB_notTB,1,FALSE))),"No",LEFT(Table5[[#This Row],[Section]],3)="ETB","PLS",LEFT(Table5[[#This Row],[Section]],1)="7","PDB",NOT(ISBLANK(Table5[[#This Row],[Section]])),"No")</f>
        <v>No</v>
      </c>
    </row>
    <row r="7150" spans="1:13" x14ac:dyDescent="0.25">
      <c r="A7150" s="126" t="s">
        <v>9029</v>
      </c>
      <c r="B7150" s="126" t="s">
        <v>12747</v>
      </c>
      <c r="C7150" s="126" t="s">
        <v>75</v>
      </c>
      <c r="D7150" s="127">
        <v>2.1070000000000002</v>
      </c>
      <c r="E7150" s="128">
        <v>771</v>
      </c>
      <c r="F7150" s="128">
        <v>771</v>
      </c>
      <c r="G7150" s="126" t="s">
        <v>13750</v>
      </c>
      <c r="H7150" s="126" t="s">
        <v>21081</v>
      </c>
      <c r="I7150" s="126" t="s">
        <v>21082</v>
      </c>
      <c r="J7150" s="126" t="s">
        <v>26233</v>
      </c>
      <c r="K7150" s="9">
        <f>_xlfn.IFNA(VLOOKUP(Table5[[#This Row],[Section]],SubSill_Tier,2,FALSE),0)</f>
        <v>0</v>
      </c>
      <c r="L7150" s="9" t="str">
        <f t="shared" si="120"/>
        <v>Wall</v>
      </c>
      <c r="M7150" s="205" t="str" cm="1">
        <f t="array" ref="M7150">_xlfn.IFS(NOT(ISERROR(VLOOKUP(Table5[[#This Row],[Section]],TB_notTB,1,FALSE))),"No",LEFT(Table5[[#This Row],[Section]],3)="ETB","PLS",LEFT(Table5[[#This Row],[Section]],1)="7","PDB",NOT(ISBLANK(Table5[[#This Row],[Section]])),"No")</f>
        <v>No</v>
      </c>
    </row>
    <row r="7151" spans="1:13" x14ac:dyDescent="0.25">
      <c r="A7151" s="126" t="s">
        <v>9030</v>
      </c>
      <c r="B7151" s="126" t="s">
        <v>17222</v>
      </c>
      <c r="C7151" s="126" t="s">
        <v>98</v>
      </c>
      <c r="D7151" s="127">
        <v>2.5379999999999998</v>
      </c>
      <c r="E7151" s="128">
        <v>539</v>
      </c>
      <c r="F7151" s="128">
        <v>539</v>
      </c>
      <c r="G7151" s="126" t="s">
        <v>13721</v>
      </c>
      <c r="H7151" s="126" t="s">
        <v>20121</v>
      </c>
      <c r="I7151" s="126" t="s">
        <v>20122</v>
      </c>
      <c r="J7151" s="126" t="s">
        <v>26234</v>
      </c>
      <c r="K7151" s="9">
        <f>_xlfn.IFNA(VLOOKUP(Table5[[#This Row],[Section]],SubSill_Tier,2,FALSE),0)</f>
        <v>0</v>
      </c>
      <c r="L7151" s="9" t="str">
        <f t="shared" si="120"/>
        <v/>
      </c>
      <c r="M7151" s="205" t="str" cm="1">
        <f t="array" ref="M7151">_xlfn.IFS(NOT(ISERROR(VLOOKUP(Table5[[#This Row],[Section]],TB_notTB,1,FALSE))),"No",LEFT(Table5[[#This Row],[Section]],3)="ETB","PLS",LEFT(Table5[[#This Row],[Section]],1)="7","PDB",NOT(ISBLANK(Table5[[#This Row],[Section]])),"No")</f>
        <v>No</v>
      </c>
    </row>
    <row r="7152" spans="1:13" x14ac:dyDescent="0.25">
      <c r="A7152" s="126" t="s">
        <v>9031</v>
      </c>
      <c r="B7152" s="126" t="s">
        <v>3598</v>
      </c>
      <c r="C7152" s="126" t="s">
        <v>98</v>
      </c>
      <c r="D7152" s="127">
        <v>1.431</v>
      </c>
      <c r="E7152" s="128">
        <v>270</v>
      </c>
      <c r="F7152" s="128">
        <v>270</v>
      </c>
      <c r="G7152" s="126" t="s">
        <v>13724</v>
      </c>
      <c r="H7152" s="126" t="s">
        <v>20186</v>
      </c>
      <c r="I7152" s="126" t="s">
        <v>22099</v>
      </c>
      <c r="J7152" s="126" t="s">
        <v>26234</v>
      </c>
      <c r="K7152" s="9">
        <f>_xlfn.IFNA(VLOOKUP(Table5[[#This Row],[Section]],SubSill_Tier,2,FALSE),0)</f>
        <v>0</v>
      </c>
      <c r="L7152" s="9" t="str">
        <f t="shared" si="120"/>
        <v/>
      </c>
      <c r="M7152" s="205" t="str" cm="1">
        <f t="array" ref="M7152">_xlfn.IFS(NOT(ISERROR(VLOOKUP(Table5[[#This Row],[Section]],TB_notTB,1,FALSE))),"No",LEFT(Table5[[#This Row],[Section]],3)="ETB","PLS",LEFT(Table5[[#This Row],[Section]],1)="7","PDB",NOT(ISBLANK(Table5[[#This Row],[Section]])),"No")</f>
        <v>No</v>
      </c>
    </row>
    <row r="7153" spans="1:13" x14ac:dyDescent="0.25">
      <c r="A7153" s="126" t="s">
        <v>3373</v>
      </c>
      <c r="B7153" s="126" t="s">
        <v>17222</v>
      </c>
      <c r="C7153" s="126" t="s">
        <v>98</v>
      </c>
      <c r="D7153" s="127">
        <v>1.0369999999999999</v>
      </c>
      <c r="E7153" s="128">
        <v>224</v>
      </c>
      <c r="F7153" s="128">
        <v>224</v>
      </c>
      <c r="G7153" s="126" t="s">
        <v>13712</v>
      </c>
      <c r="H7153" s="126" t="s">
        <v>20120</v>
      </c>
      <c r="I7153" s="126" t="s">
        <v>21055</v>
      </c>
      <c r="J7153" s="126" t="s">
        <v>26232</v>
      </c>
      <c r="K7153" s="9">
        <f>_xlfn.IFNA(VLOOKUP(Table5[[#This Row],[Section]],SubSill_Tier,2,FALSE),0)</f>
        <v>0</v>
      </c>
      <c r="L7153" s="9" t="str">
        <f t="shared" si="120"/>
        <v/>
      </c>
      <c r="M7153" s="205" t="str" cm="1">
        <f t="array" ref="M7153">_xlfn.IFS(NOT(ISERROR(VLOOKUP(Table5[[#This Row],[Section]],TB_notTB,1,FALSE))),"No",LEFT(Table5[[#This Row],[Section]],3)="ETB","PLS",LEFT(Table5[[#This Row],[Section]],1)="7","PDB",NOT(ISBLANK(Table5[[#This Row],[Section]])),"No")</f>
        <v>No</v>
      </c>
    </row>
    <row r="7154" spans="1:13" x14ac:dyDescent="0.25">
      <c r="A7154" s="126" t="s">
        <v>3374</v>
      </c>
      <c r="B7154" s="126" t="s">
        <v>17222</v>
      </c>
      <c r="C7154" s="126" t="s">
        <v>98</v>
      </c>
      <c r="D7154" s="127">
        <v>0.84199999999999997</v>
      </c>
      <c r="E7154" s="128">
        <v>257</v>
      </c>
      <c r="F7154" s="128">
        <v>257</v>
      </c>
      <c r="G7154" s="126" t="s">
        <v>13712</v>
      </c>
      <c r="H7154" s="126" t="s">
        <v>20120</v>
      </c>
      <c r="I7154" s="126" t="s">
        <v>21055</v>
      </c>
      <c r="J7154" s="126" t="s">
        <v>26232</v>
      </c>
      <c r="K7154" s="9">
        <f>_xlfn.IFNA(VLOOKUP(Table5[[#This Row],[Section]],SubSill_Tier,2,FALSE),0)</f>
        <v>0</v>
      </c>
      <c r="L7154" s="9" t="str">
        <f t="shared" si="120"/>
        <v/>
      </c>
      <c r="M7154" s="205" t="str" cm="1">
        <f t="array" ref="M7154">_xlfn.IFS(NOT(ISERROR(VLOOKUP(Table5[[#This Row],[Section]],TB_notTB,1,FALSE))),"No",LEFT(Table5[[#This Row],[Section]],3)="ETB","PLS",LEFT(Table5[[#This Row],[Section]],1)="7","PDB",NOT(ISBLANK(Table5[[#This Row],[Section]])),"No")</f>
        <v>No</v>
      </c>
    </row>
    <row r="7155" spans="1:13" x14ac:dyDescent="0.25">
      <c r="A7155" s="126" t="s">
        <v>9032</v>
      </c>
      <c r="B7155" s="126" t="s">
        <v>17222</v>
      </c>
      <c r="C7155" s="126" t="s">
        <v>98</v>
      </c>
      <c r="D7155" s="127">
        <v>0.5</v>
      </c>
      <c r="E7155" s="128">
        <v>120</v>
      </c>
      <c r="F7155" s="128">
        <v>100</v>
      </c>
      <c r="G7155" s="126" t="s">
        <v>13721</v>
      </c>
      <c r="H7155" s="126" t="s">
        <v>20121</v>
      </c>
      <c r="I7155" s="126" t="s">
        <v>20122</v>
      </c>
      <c r="J7155" s="126" t="s">
        <v>26234</v>
      </c>
      <c r="K7155" s="9">
        <f>_xlfn.IFNA(VLOOKUP(Table5[[#This Row],[Section]],SubSill_Tier,2,FALSE),0)</f>
        <v>0</v>
      </c>
      <c r="L7155" s="9" t="str">
        <f t="shared" si="120"/>
        <v/>
      </c>
      <c r="M7155" s="205" t="str" cm="1">
        <f t="array" ref="M7155">_xlfn.IFS(NOT(ISERROR(VLOOKUP(Table5[[#This Row],[Section]],TB_notTB,1,FALSE))),"No",LEFT(Table5[[#This Row],[Section]],3)="ETB","PLS",LEFT(Table5[[#This Row],[Section]],1)="7","PDB",NOT(ISBLANK(Table5[[#This Row],[Section]])),"No")</f>
        <v>No</v>
      </c>
    </row>
    <row r="7156" spans="1:13" x14ac:dyDescent="0.25">
      <c r="A7156" s="126" t="s">
        <v>9033</v>
      </c>
      <c r="B7156" s="126" t="s">
        <v>17222</v>
      </c>
      <c r="C7156" s="126" t="s">
        <v>98</v>
      </c>
      <c r="D7156" s="127">
        <v>1.9850000000000001</v>
      </c>
      <c r="E7156" s="128">
        <v>331</v>
      </c>
      <c r="F7156" s="128">
        <v>100</v>
      </c>
      <c r="G7156" s="126" t="s">
        <v>13721</v>
      </c>
      <c r="H7156" s="126" t="s">
        <v>20121</v>
      </c>
      <c r="I7156" s="126" t="s">
        <v>20122</v>
      </c>
      <c r="J7156" s="126" t="s">
        <v>26234</v>
      </c>
      <c r="K7156" s="9">
        <f>_xlfn.IFNA(VLOOKUP(Table5[[#This Row],[Section]],SubSill_Tier,2,FALSE),0)</f>
        <v>0</v>
      </c>
      <c r="L7156" s="9" t="str">
        <f t="shared" si="120"/>
        <v/>
      </c>
      <c r="M7156" s="205" t="str" cm="1">
        <f t="array" ref="M7156">_xlfn.IFS(NOT(ISERROR(VLOOKUP(Table5[[#This Row],[Section]],TB_notTB,1,FALSE))),"No",LEFT(Table5[[#This Row],[Section]],3)="ETB","PLS",LEFT(Table5[[#This Row],[Section]],1)="7","PDB",NOT(ISBLANK(Table5[[#This Row],[Section]])),"No")</f>
        <v>No</v>
      </c>
    </row>
    <row r="7157" spans="1:13" x14ac:dyDescent="0.25">
      <c r="A7157" s="126" t="s">
        <v>12034</v>
      </c>
      <c r="B7157" s="126" t="s">
        <v>17222</v>
      </c>
      <c r="C7157" s="126" t="s">
        <v>98</v>
      </c>
      <c r="D7157" s="127">
        <v>0.34399999999999997</v>
      </c>
      <c r="E7157" s="128">
        <v>147</v>
      </c>
      <c r="F7157" s="128">
        <v>147</v>
      </c>
      <c r="G7157" s="126" t="s">
        <v>13763</v>
      </c>
      <c r="H7157" s="126" t="s">
        <v>20181</v>
      </c>
      <c r="I7157" s="126" t="s">
        <v>13279</v>
      </c>
      <c r="J7157" s="126" t="s">
        <v>26258</v>
      </c>
      <c r="K7157" s="9">
        <f>_xlfn.IFNA(VLOOKUP(Table5[[#This Row],[Section]],SubSill_Tier,2,FALSE),0)</f>
        <v>0</v>
      </c>
      <c r="L7157" s="9" t="str">
        <f t="shared" si="120"/>
        <v/>
      </c>
      <c r="M7157" s="205" t="str" cm="1">
        <f t="array" ref="M7157">_xlfn.IFS(NOT(ISERROR(VLOOKUP(Table5[[#This Row],[Section]],TB_notTB,1,FALSE))),"No",LEFT(Table5[[#This Row],[Section]],3)="ETB","PLS",LEFT(Table5[[#This Row],[Section]],1)="7","PDB",NOT(ISBLANK(Table5[[#This Row],[Section]])),"No")</f>
        <v>No</v>
      </c>
    </row>
    <row r="7158" spans="1:13" x14ac:dyDescent="0.25">
      <c r="A7158" s="126" t="s">
        <v>9034</v>
      </c>
      <c r="B7158" s="126" t="s">
        <v>17222</v>
      </c>
      <c r="C7158" s="126" t="s">
        <v>98</v>
      </c>
      <c r="D7158" s="127">
        <v>0.35899999999999999</v>
      </c>
      <c r="E7158" s="128">
        <v>172</v>
      </c>
      <c r="F7158" s="128">
        <v>100</v>
      </c>
      <c r="G7158" s="126" t="s">
        <v>13721</v>
      </c>
      <c r="H7158" s="126" t="s">
        <v>20121</v>
      </c>
      <c r="I7158" s="126" t="s">
        <v>20122</v>
      </c>
      <c r="J7158" s="126" t="s">
        <v>26234</v>
      </c>
      <c r="K7158" s="9">
        <f>_xlfn.IFNA(VLOOKUP(Table5[[#This Row],[Section]],SubSill_Tier,2,FALSE),0)</f>
        <v>0</v>
      </c>
      <c r="L7158" s="9" t="str">
        <f t="shared" si="120"/>
        <v/>
      </c>
      <c r="M7158" s="205" t="str" cm="1">
        <f t="array" ref="M7158">_xlfn.IFS(NOT(ISERROR(VLOOKUP(Table5[[#This Row],[Section]],TB_notTB,1,FALSE))),"No",LEFT(Table5[[#This Row],[Section]],3)="ETB","PLS",LEFT(Table5[[#This Row],[Section]],1)="7","PDB",NOT(ISBLANK(Table5[[#This Row],[Section]])),"No")</f>
        <v>No</v>
      </c>
    </row>
    <row r="7159" spans="1:13" x14ac:dyDescent="0.25">
      <c r="A7159" s="126" t="s">
        <v>9035</v>
      </c>
      <c r="B7159" s="126" t="s">
        <v>17222</v>
      </c>
      <c r="C7159" s="126" t="s">
        <v>98</v>
      </c>
      <c r="D7159" s="127">
        <v>0.72899999999999998</v>
      </c>
      <c r="E7159" s="128">
        <v>185</v>
      </c>
      <c r="F7159" s="128">
        <v>185</v>
      </c>
      <c r="G7159" s="126" t="s">
        <v>13716</v>
      </c>
      <c r="H7159" s="126" t="s">
        <v>20121</v>
      </c>
      <c r="I7159" s="126" t="s">
        <v>20122</v>
      </c>
      <c r="J7159" s="126" t="s">
        <v>26234</v>
      </c>
      <c r="K7159" s="9">
        <f>_xlfn.IFNA(VLOOKUP(Table5[[#This Row],[Section]],SubSill_Tier,2,FALSE),0)</f>
        <v>0</v>
      </c>
      <c r="L7159" s="9" t="str">
        <f t="shared" si="120"/>
        <v/>
      </c>
      <c r="M7159" s="205" t="str" cm="1">
        <f t="array" ref="M7159">_xlfn.IFS(NOT(ISERROR(VLOOKUP(Table5[[#This Row],[Section]],TB_notTB,1,FALSE))),"No",LEFT(Table5[[#This Row],[Section]],3)="ETB","PLS",LEFT(Table5[[#This Row],[Section]],1)="7","PDB",NOT(ISBLANK(Table5[[#This Row],[Section]])),"No")</f>
        <v>No</v>
      </c>
    </row>
    <row r="7160" spans="1:13" x14ac:dyDescent="0.25">
      <c r="A7160" s="126" t="s">
        <v>9036</v>
      </c>
      <c r="B7160" s="126" t="s">
        <v>17222</v>
      </c>
      <c r="C7160" s="126" t="s">
        <v>98</v>
      </c>
      <c r="D7160" s="127">
        <v>0.42399999999999999</v>
      </c>
      <c r="E7160" s="128">
        <v>110</v>
      </c>
      <c r="F7160" s="128">
        <v>110</v>
      </c>
      <c r="G7160" s="126" t="s">
        <v>13716</v>
      </c>
      <c r="H7160" s="126" t="s">
        <v>20121</v>
      </c>
      <c r="I7160" s="126" t="s">
        <v>20122</v>
      </c>
      <c r="J7160" s="126" t="s">
        <v>26234</v>
      </c>
      <c r="K7160" s="9">
        <f>_xlfn.IFNA(VLOOKUP(Table5[[#This Row],[Section]],SubSill_Tier,2,FALSE),0)</f>
        <v>0</v>
      </c>
      <c r="L7160" s="9" t="str">
        <f t="shared" si="120"/>
        <v/>
      </c>
      <c r="M7160" s="205" t="str" cm="1">
        <f t="array" ref="M7160">_xlfn.IFS(NOT(ISERROR(VLOOKUP(Table5[[#This Row],[Section]],TB_notTB,1,FALSE))),"No",LEFT(Table5[[#This Row],[Section]],3)="ETB","PLS",LEFT(Table5[[#This Row],[Section]],1)="7","PDB",NOT(ISBLANK(Table5[[#This Row],[Section]])),"No")</f>
        <v>No</v>
      </c>
    </row>
    <row r="7161" spans="1:13" x14ac:dyDescent="0.25">
      <c r="A7161" s="126" t="s">
        <v>3375</v>
      </c>
      <c r="B7161" s="126" t="s">
        <v>17222</v>
      </c>
      <c r="C7161" s="126" t="s">
        <v>98</v>
      </c>
      <c r="D7161" s="127">
        <v>2.9969999999999999</v>
      </c>
      <c r="E7161" s="128">
        <v>668</v>
      </c>
      <c r="F7161" s="128">
        <v>100</v>
      </c>
      <c r="G7161" s="126" t="s">
        <v>13711</v>
      </c>
      <c r="H7161" s="126" t="s">
        <v>20119</v>
      </c>
      <c r="I7161" s="126" t="s">
        <v>21054</v>
      </c>
      <c r="J7161" s="126" t="s">
        <v>26232</v>
      </c>
      <c r="K7161" s="9">
        <f>_xlfn.IFNA(VLOOKUP(Table5[[#This Row],[Section]],SubSill_Tier,2,FALSE),0)</f>
        <v>0</v>
      </c>
      <c r="L7161" s="9" t="str">
        <f t="shared" si="120"/>
        <v/>
      </c>
      <c r="M7161" s="205" t="str" cm="1">
        <f t="array" ref="M7161">_xlfn.IFS(NOT(ISERROR(VLOOKUP(Table5[[#This Row],[Section]],TB_notTB,1,FALSE))),"No",LEFT(Table5[[#This Row],[Section]],3)="ETB","PLS",LEFT(Table5[[#This Row],[Section]],1)="7","PDB",NOT(ISBLANK(Table5[[#This Row],[Section]])),"No")</f>
        <v>No</v>
      </c>
    </row>
    <row r="7162" spans="1:13" x14ac:dyDescent="0.25">
      <c r="A7162" s="126" t="s">
        <v>3376</v>
      </c>
      <c r="B7162" s="126" t="s">
        <v>17222</v>
      </c>
      <c r="C7162" s="126" t="s">
        <v>98</v>
      </c>
      <c r="D7162" s="127">
        <v>0.31900000000000001</v>
      </c>
      <c r="E7162" s="128">
        <v>167</v>
      </c>
      <c r="F7162" s="128">
        <v>100</v>
      </c>
      <c r="G7162" s="126" t="s">
        <v>13711</v>
      </c>
      <c r="H7162" s="126" t="s">
        <v>20119</v>
      </c>
      <c r="I7162" s="126" t="s">
        <v>21054</v>
      </c>
      <c r="J7162" s="126" t="s">
        <v>26232</v>
      </c>
      <c r="K7162" s="9">
        <f>_xlfn.IFNA(VLOOKUP(Table5[[#This Row],[Section]],SubSill_Tier,2,FALSE),0)</f>
        <v>0</v>
      </c>
      <c r="L7162" s="9" t="str">
        <f t="shared" si="120"/>
        <v/>
      </c>
      <c r="M7162" s="205" t="str" cm="1">
        <f t="array" ref="M7162">_xlfn.IFS(NOT(ISERROR(VLOOKUP(Table5[[#This Row],[Section]],TB_notTB,1,FALSE))),"No",LEFT(Table5[[#This Row],[Section]],3)="ETB","PLS",LEFT(Table5[[#This Row],[Section]],1)="7","PDB",NOT(ISBLANK(Table5[[#This Row],[Section]])),"No")</f>
        <v>No</v>
      </c>
    </row>
    <row r="7163" spans="1:13" x14ac:dyDescent="0.25">
      <c r="A7163" s="126" t="s">
        <v>3377</v>
      </c>
      <c r="B7163" s="126" t="s">
        <v>17222</v>
      </c>
      <c r="C7163" s="126" t="s">
        <v>98</v>
      </c>
      <c r="D7163" s="127">
        <v>0.20499999999999999</v>
      </c>
      <c r="E7163" s="128">
        <v>109</v>
      </c>
      <c r="F7163" s="128">
        <v>100</v>
      </c>
      <c r="G7163" s="126" t="s">
        <v>13736</v>
      </c>
      <c r="H7163" s="126" t="s">
        <v>20148</v>
      </c>
      <c r="I7163" s="126" t="s">
        <v>21073</v>
      </c>
      <c r="J7163" s="126" t="s">
        <v>26232</v>
      </c>
      <c r="K7163" s="9">
        <f>_xlfn.IFNA(VLOOKUP(Table5[[#This Row],[Section]],SubSill_Tier,2,FALSE),0)</f>
        <v>0</v>
      </c>
      <c r="L7163" s="9" t="str">
        <f t="shared" si="120"/>
        <v/>
      </c>
      <c r="M7163" s="205" t="str" cm="1">
        <f t="array" ref="M7163">_xlfn.IFS(NOT(ISERROR(VLOOKUP(Table5[[#This Row],[Section]],TB_notTB,1,FALSE))),"No",LEFT(Table5[[#This Row],[Section]],3)="ETB","PLS",LEFT(Table5[[#This Row],[Section]],1)="7","PDB",NOT(ISBLANK(Table5[[#This Row],[Section]])),"No")</f>
        <v>No</v>
      </c>
    </row>
    <row r="7164" spans="1:13" x14ac:dyDescent="0.25">
      <c r="A7164" s="126" t="s">
        <v>3378</v>
      </c>
      <c r="B7164" s="126" t="s">
        <v>17222</v>
      </c>
      <c r="C7164" s="126" t="s">
        <v>98</v>
      </c>
      <c r="D7164" s="127">
        <v>2.778</v>
      </c>
      <c r="E7164" s="128">
        <v>636</v>
      </c>
      <c r="F7164" s="128">
        <v>290</v>
      </c>
      <c r="G7164" s="126" t="s">
        <v>13748</v>
      </c>
      <c r="H7164" s="126" t="s">
        <v>20246</v>
      </c>
      <c r="I7164" s="126" t="s">
        <v>20247</v>
      </c>
      <c r="J7164" s="126" t="s">
        <v>26241</v>
      </c>
      <c r="K7164" s="9">
        <f>_xlfn.IFNA(VLOOKUP(Table5[[#This Row],[Section]],SubSill_Tier,2,FALSE),0)</f>
        <v>0</v>
      </c>
      <c r="L7164" s="9" t="str">
        <f t="shared" si="120"/>
        <v/>
      </c>
      <c r="M7164" s="205" t="str" cm="1">
        <f t="array" ref="M7164">_xlfn.IFS(NOT(ISERROR(VLOOKUP(Table5[[#This Row],[Section]],TB_notTB,1,FALSE))),"No",LEFT(Table5[[#This Row],[Section]],3)="ETB","PLS",LEFT(Table5[[#This Row],[Section]],1)="7","PDB",NOT(ISBLANK(Table5[[#This Row],[Section]])),"No")</f>
        <v>No</v>
      </c>
    </row>
    <row r="7165" spans="1:13" x14ac:dyDescent="0.25">
      <c r="A7165" s="126" t="s">
        <v>3379</v>
      </c>
      <c r="B7165" s="126" t="s">
        <v>17222</v>
      </c>
      <c r="C7165" s="126" t="s">
        <v>98</v>
      </c>
      <c r="D7165" s="127">
        <v>1.982</v>
      </c>
      <c r="E7165" s="128">
        <v>502</v>
      </c>
      <c r="F7165" s="128">
        <v>250</v>
      </c>
      <c r="G7165" s="126" t="s">
        <v>13748</v>
      </c>
      <c r="H7165" s="126" t="s">
        <v>20246</v>
      </c>
      <c r="I7165" s="126" t="s">
        <v>20247</v>
      </c>
      <c r="J7165" s="126" t="s">
        <v>26241</v>
      </c>
      <c r="K7165" s="9">
        <f>_xlfn.IFNA(VLOOKUP(Table5[[#This Row],[Section]],SubSill_Tier,2,FALSE),0)</f>
        <v>0</v>
      </c>
      <c r="L7165" s="9" t="str">
        <f t="shared" si="120"/>
        <v/>
      </c>
      <c r="M7165" s="205" t="str" cm="1">
        <f t="array" ref="M7165">_xlfn.IFS(NOT(ISERROR(VLOOKUP(Table5[[#This Row],[Section]],TB_notTB,1,FALSE))),"No",LEFT(Table5[[#This Row],[Section]],3)="ETB","PLS",LEFT(Table5[[#This Row],[Section]],1)="7","PDB",NOT(ISBLANK(Table5[[#This Row],[Section]])),"No")</f>
        <v>No</v>
      </c>
    </row>
    <row r="7166" spans="1:13" x14ac:dyDescent="0.25">
      <c r="A7166" s="126" t="s">
        <v>3380</v>
      </c>
      <c r="B7166" s="126" t="s">
        <v>17222</v>
      </c>
      <c r="C7166" s="126" t="s">
        <v>98</v>
      </c>
      <c r="D7166" s="127">
        <v>2.5489999999999999</v>
      </c>
      <c r="E7166" s="128">
        <v>550</v>
      </c>
      <c r="F7166" s="128">
        <v>285</v>
      </c>
      <c r="G7166" s="126" t="s">
        <v>13748</v>
      </c>
      <c r="H7166" s="126" t="s">
        <v>20246</v>
      </c>
      <c r="I7166" s="126" t="s">
        <v>20247</v>
      </c>
      <c r="J7166" s="126" t="s">
        <v>26241</v>
      </c>
      <c r="K7166" s="9">
        <f>_xlfn.IFNA(VLOOKUP(Table5[[#This Row],[Section]],SubSill_Tier,2,FALSE),0)</f>
        <v>0</v>
      </c>
      <c r="L7166" s="9" t="str">
        <f t="shared" si="120"/>
        <v/>
      </c>
      <c r="M7166" s="205" t="str" cm="1">
        <f t="array" ref="M7166">_xlfn.IFS(NOT(ISERROR(VLOOKUP(Table5[[#This Row],[Section]],TB_notTB,1,FALSE))),"No",LEFT(Table5[[#This Row],[Section]],3)="ETB","PLS",LEFT(Table5[[#This Row],[Section]],1)="7","PDB",NOT(ISBLANK(Table5[[#This Row],[Section]])),"No")</f>
        <v>No</v>
      </c>
    </row>
    <row r="7167" spans="1:13" x14ac:dyDescent="0.25">
      <c r="A7167" s="126" t="s">
        <v>3381</v>
      </c>
      <c r="B7167" s="126" t="s">
        <v>17222</v>
      </c>
      <c r="C7167" s="126" t="s">
        <v>98</v>
      </c>
      <c r="D7167" s="127">
        <v>1.7310000000000001</v>
      </c>
      <c r="E7167" s="128">
        <v>417</v>
      </c>
      <c r="F7167" s="128">
        <v>240</v>
      </c>
      <c r="G7167" s="126" t="s">
        <v>13748</v>
      </c>
      <c r="H7167" s="126" t="s">
        <v>20246</v>
      </c>
      <c r="I7167" s="126" t="s">
        <v>20247</v>
      </c>
      <c r="J7167" s="126" t="s">
        <v>26241</v>
      </c>
      <c r="K7167" s="9">
        <f>_xlfn.IFNA(VLOOKUP(Table5[[#This Row],[Section]],SubSill_Tier,2,FALSE),0)</f>
        <v>0</v>
      </c>
      <c r="L7167" s="9" t="str">
        <f t="shared" si="120"/>
        <v/>
      </c>
      <c r="M7167" s="205" t="str" cm="1">
        <f t="array" ref="M7167">_xlfn.IFS(NOT(ISERROR(VLOOKUP(Table5[[#This Row],[Section]],TB_notTB,1,FALSE))),"No",LEFT(Table5[[#This Row],[Section]],3)="ETB","PLS",LEFT(Table5[[#This Row],[Section]],1)="7","PDB",NOT(ISBLANK(Table5[[#This Row],[Section]])),"No")</f>
        <v>No</v>
      </c>
    </row>
    <row r="7168" spans="1:13" x14ac:dyDescent="0.25">
      <c r="A7168" s="126" t="s">
        <v>3382</v>
      </c>
      <c r="B7168" s="126" t="s">
        <v>17222</v>
      </c>
      <c r="C7168" s="126" t="s">
        <v>98</v>
      </c>
      <c r="D7168" s="127">
        <v>2.7410000000000001</v>
      </c>
      <c r="E7168" s="128">
        <v>649</v>
      </c>
      <c r="F7168" s="128">
        <v>250</v>
      </c>
      <c r="G7168" s="126" t="s">
        <v>13748</v>
      </c>
      <c r="H7168" s="126" t="s">
        <v>20246</v>
      </c>
      <c r="I7168" s="126" t="s">
        <v>20247</v>
      </c>
      <c r="J7168" s="126" t="s">
        <v>26241</v>
      </c>
      <c r="K7168" s="9">
        <f>_xlfn.IFNA(VLOOKUP(Table5[[#This Row],[Section]],SubSill_Tier,2,FALSE),0)</f>
        <v>0</v>
      </c>
      <c r="L7168" s="9" t="str">
        <f t="shared" si="120"/>
        <v/>
      </c>
      <c r="M7168" s="205" t="str" cm="1">
        <f t="array" ref="M7168">_xlfn.IFS(NOT(ISERROR(VLOOKUP(Table5[[#This Row],[Section]],TB_notTB,1,FALSE))),"No",LEFT(Table5[[#This Row],[Section]],3)="ETB","PLS",LEFT(Table5[[#This Row],[Section]],1)="7","PDB",NOT(ISBLANK(Table5[[#This Row],[Section]])),"No")</f>
        <v>No</v>
      </c>
    </row>
    <row r="7169" spans="1:13" x14ac:dyDescent="0.25">
      <c r="A7169" s="126" t="s">
        <v>3383</v>
      </c>
      <c r="B7169" s="126" t="s">
        <v>17222</v>
      </c>
      <c r="C7169" s="126" t="s">
        <v>98</v>
      </c>
      <c r="D7169" s="127">
        <v>3.1269999999999998</v>
      </c>
      <c r="E7169" s="128">
        <v>840</v>
      </c>
      <c r="F7169" s="128">
        <v>250</v>
      </c>
      <c r="G7169" s="126" t="s">
        <v>13748</v>
      </c>
      <c r="H7169" s="126" t="s">
        <v>20246</v>
      </c>
      <c r="I7169" s="126" t="s">
        <v>20247</v>
      </c>
      <c r="J7169" s="126" t="s">
        <v>26332</v>
      </c>
      <c r="K7169" s="9">
        <f>_xlfn.IFNA(VLOOKUP(Table5[[#This Row],[Section]],SubSill_Tier,2,FALSE),0)</f>
        <v>0</v>
      </c>
      <c r="L7169" s="9" t="str">
        <f t="shared" si="120"/>
        <v/>
      </c>
      <c r="M7169" s="205" t="str" cm="1">
        <f t="array" ref="M7169">_xlfn.IFS(NOT(ISERROR(VLOOKUP(Table5[[#This Row],[Section]],TB_notTB,1,FALSE))),"No",LEFT(Table5[[#This Row],[Section]],3)="ETB","PLS",LEFT(Table5[[#This Row],[Section]],1)="7","PDB",NOT(ISBLANK(Table5[[#This Row],[Section]])),"No")</f>
        <v>No</v>
      </c>
    </row>
    <row r="7170" spans="1:13" x14ac:dyDescent="0.25">
      <c r="A7170" s="126" t="s">
        <v>3384</v>
      </c>
      <c r="B7170" s="126" t="s">
        <v>17222</v>
      </c>
      <c r="C7170" s="126" t="s">
        <v>98</v>
      </c>
      <c r="D7170" s="127">
        <v>3.92</v>
      </c>
      <c r="E7170" s="128">
        <v>652</v>
      </c>
      <c r="F7170" s="128">
        <v>385</v>
      </c>
      <c r="G7170" s="126" t="s">
        <v>13748</v>
      </c>
      <c r="H7170" s="126" t="s">
        <v>20246</v>
      </c>
      <c r="I7170" s="126" t="s">
        <v>20247</v>
      </c>
      <c r="J7170" s="126" t="s">
        <v>26332</v>
      </c>
      <c r="K7170" s="9">
        <f>_xlfn.IFNA(VLOOKUP(Table5[[#This Row],[Section]],SubSill_Tier,2,FALSE),0)</f>
        <v>0</v>
      </c>
      <c r="L7170" s="9" t="str">
        <f t="shared" ref="L7170:L7233" si="121">IFERROR(IF(LEFT(G7170,2)="AI",IF(_xlfn.NUMBERVALUE(IFERROR(LEFT(IF(ISERROR(FIND("X",UPPER(B7170))),UPPER(B7170),RIGHT(UPPER(B7170),LEN(UPPER(B7170))-FIND("~",SUBSTITUTE(UPPER(B7170),"X","~",LEN(UPPER(B7170))-LEN(SUBSTITUTE(UPPER(B7170),"X","")))))),FIND(" ",IF(ISERROR(FIND("X",UPPER(B7170))),UPPER(B7170),RIGHT(UPPER(B7170),LEN(UPPER(B7170))-FIND("~",SUBSTITUTE(UPPER(B7170),"X","~",LEN(UPPER(B7170))-LEN(SUBSTITUTE(UPPER(B7170),"X","")))))),1)-1),IF(ISERROR(FIND("X",UPPER(B7170))),UPPER(B7170),RIGHT(UPPER(B7170),LEN(UPPER(B7170))-FIND("~",SUBSTITUTE(UPPER(B7170),"X","~",LEN(UPPER(B7170))-LEN(SUBSTITUTE(UPPER(B7170),"X",""))))))),".")&gt;=5,"Wall",""),""),"")</f>
        <v/>
      </c>
      <c r="M7170" s="205" t="str" cm="1">
        <f t="array" ref="M7170">_xlfn.IFS(NOT(ISERROR(VLOOKUP(Table5[[#This Row],[Section]],TB_notTB,1,FALSE))),"No",LEFT(Table5[[#This Row],[Section]],3)="ETB","PLS",LEFT(Table5[[#This Row],[Section]],1)="7","PDB",NOT(ISBLANK(Table5[[#This Row],[Section]])),"No")</f>
        <v>No</v>
      </c>
    </row>
    <row r="7171" spans="1:13" x14ac:dyDescent="0.25">
      <c r="A7171" s="126" t="s">
        <v>3385</v>
      </c>
      <c r="B7171" s="126" t="s">
        <v>17222</v>
      </c>
      <c r="C7171" s="126" t="s">
        <v>98</v>
      </c>
      <c r="D7171" s="127">
        <v>0.29399999999999998</v>
      </c>
      <c r="E7171" s="128">
        <v>177</v>
      </c>
      <c r="F7171" s="128">
        <v>100</v>
      </c>
      <c r="G7171" s="126" t="s">
        <v>13748</v>
      </c>
      <c r="H7171" s="126" t="s">
        <v>20246</v>
      </c>
      <c r="I7171" s="126" t="s">
        <v>20247</v>
      </c>
      <c r="J7171" s="126" t="s">
        <v>26241</v>
      </c>
      <c r="K7171" s="9">
        <f>_xlfn.IFNA(VLOOKUP(Table5[[#This Row],[Section]],SubSill_Tier,2,FALSE),0)</f>
        <v>0</v>
      </c>
      <c r="L7171" s="9" t="str">
        <f t="shared" si="121"/>
        <v/>
      </c>
      <c r="M7171" s="205" t="str" cm="1">
        <f t="array" ref="M7171">_xlfn.IFS(NOT(ISERROR(VLOOKUP(Table5[[#This Row],[Section]],TB_notTB,1,FALSE))),"No",LEFT(Table5[[#This Row],[Section]],3)="ETB","PLS",LEFT(Table5[[#This Row],[Section]],1)="7","PDB",NOT(ISBLANK(Table5[[#This Row],[Section]])),"No")</f>
        <v>No</v>
      </c>
    </row>
    <row r="7172" spans="1:13" x14ac:dyDescent="0.25">
      <c r="A7172" s="126" t="s">
        <v>3386</v>
      </c>
      <c r="B7172" s="126" t="s">
        <v>17222</v>
      </c>
      <c r="C7172" s="126" t="s">
        <v>98</v>
      </c>
      <c r="D7172" s="127">
        <v>0.27800000000000002</v>
      </c>
      <c r="E7172" s="128">
        <v>164</v>
      </c>
      <c r="F7172" s="128">
        <v>100</v>
      </c>
      <c r="G7172" s="126" t="s">
        <v>13748</v>
      </c>
      <c r="H7172" s="126" t="s">
        <v>20246</v>
      </c>
      <c r="I7172" s="126" t="s">
        <v>20247</v>
      </c>
      <c r="J7172" s="126" t="s">
        <v>26241</v>
      </c>
      <c r="K7172" s="9">
        <f>_xlfn.IFNA(VLOOKUP(Table5[[#This Row],[Section]],SubSill_Tier,2,FALSE),0)</f>
        <v>0</v>
      </c>
      <c r="L7172" s="9" t="str">
        <f t="shared" si="121"/>
        <v/>
      </c>
      <c r="M7172" s="205" t="str" cm="1">
        <f t="array" ref="M7172">_xlfn.IFS(NOT(ISERROR(VLOOKUP(Table5[[#This Row],[Section]],TB_notTB,1,FALSE))),"No",LEFT(Table5[[#This Row],[Section]],3)="ETB","PLS",LEFT(Table5[[#This Row],[Section]],1)="7","PDB",NOT(ISBLANK(Table5[[#This Row],[Section]])),"No")</f>
        <v>No</v>
      </c>
    </row>
    <row r="7173" spans="1:13" x14ac:dyDescent="0.25">
      <c r="A7173" s="126" t="s">
        <v>3387</v>
      </c>
      <c r="B7173" s="126" t="s">
        <v>17222</v>
      </c>
      <c r="C7173" s="126" t="s">
        <v>98</v>
      </c>
      <c r="D7173" s="127">
        <v>0.67800000000000005</v>
      </c>
      <c r="E7173" s="128">
        <v>225</v>
      </c>
      <c r="F7173" s="128">
        <v>225</v>
      </c>
      <c r="G7173" s="126" t="s">
        <v>13748</v>
      </c>
      <c r="H7173" s="126" t="s">
        <v>20246</v>
      </c>
      <c r="I7173" s="126" t="s">
        <v>20247</v>
      </c>
      <c r="J7173" s="126" t="s">
        <v>26241</v>
      </c>
      <c r="K7173" s="9">
        <f>_xlfn.IFNA(VLOOKUP(Table5[[#This Row],[Section]],SubSill_Tier,2,FALSE),0)</f>
        <v>0</v>
      </c>
      <c r="L7173" s="9" t="str">
        <f t="shared" si="121"/>
        <v/>
      </c>
      <c r="M7173" s="205" t="str" cm="1">
        <f t="array" ref="M7173">_xlfn.IFS(NOT(ISERROR(VLOOKUP(Table5[[#This Row],[Section]],TB_notTB,1,FALSE))),"No",LEFT(Table5[[#This Row],[Section]],3)="ETB","PLS",LEFT(Table5[[#This Row],[Section]],1)="7","PDB",NOT(ISBLANK(Table5[[#This Row],[Section]])),"No")</f>
        <v>No</v>
      </c>
    </row>
    <row r="7174" spans="1:13" x14ac:dyDescent="0.25">
      <c r="A7174" s="126" t="s">
        <v>3388</v>
      </c>
      <c r="B7174" s="126" t="s">
        <v>17222</v>
      </c>
      <c r="C7174" s="126" t="s">
        <v>98</v>
      </c>
      <c r="D7174" s="127">
        <v>0.754</v>
      </c>
      <c r="E7174" s="128">
        <v>259</v>
      </c>
      <c r="F7174" s="128">
        <v>259</v>
      </c>
      <c r="G7174" s="126" t="s">
        <v>13748</v>
      </c>
      <c r="H7174" s="126" t="s">
        <v>20246</v>
      </c>
      <c r="I7174" s="126" t="s">
        <v>20247</v>
      </c>
      <c r="J7174" s="126" t="s">
        <v>26241</v>
      </c>
      <c r="K7174" s="9">
        <f>_xlfn.IFNA(VLOOKUP(Table5[[#This Row],[Section]],SubSill_Tier,2,FALSE),0)</f>
        <v>0</v>
      </c>
      <c r="L7174" s="9" t="str">
        <f t="shared" si="121"/>
        <v/>
      </c>
      <c r="M7174" s="205" t="str" cm="1">
        <f t="array" ref="M7174">_xlfn.IFS(NOT(ISERROR(VLOOKUP(Table5[[#This Row],[Section]],TB_notTB,1,FALSE))),"No",LEFT(Table5[[#This Row],[Section]],3)="ETB","PLS",LEFT(Table5[[#This Row],[Section]],1)="7","PDB",NOT(ISBLANK(Table5[[#This Row],[Section]])),"No")</f>
        <v>No</v>
      </c>
    </row>
    <row r="7175" spans="1:13" x14ac:dyDescent="0.25">
      <c r="A7175" s="126" t="s">
        <v>3389</v>
      </c>
      <c r="B7175" s="126" t="s">
        <v>17222</v>
      </c>
      <c r="C7175" s="126" t="s">
        <v>98</v>
      </c>
      <c r="D7175" s="127">
        <v>3.9289999999999998</v>
      </c>
      <c r="E7175" s="128">
        <v>871</v>
      </c>
      <c r="F7175" s="128">
        <v>316</v>
      </c>
      <c r="G7175" s="126" t="s">
        <v>13748</v>
      </c>
      <c r="H7175" s="126" t="s">
        <v>20246</v>
      </c>
      <c r="I7175" s="126" t="s">
        <v>20247</v>
      </c>
      <c r="J7175" s="126" t="s">
        <v>26332</v>
      </c>
      <c r="K7175" s="9">
        <f>_xlfn.IFNA(VLOOKUP(Table5[[#This Row],[Section]],SubSill_Tier,2,FALSE),0)</f>
        <v>0</v>
      </c>
      <c r="L7175" s="9" t="str">
        <f t="shared" si="121"/>
        <v/>
      </c>
      <c r="M7175" s="205" t="str" cm="1">
        <f t="array" ref="M7175">_xlfn.IFS(NOT(ISERROR(VLOOKUP(Table5[[#This Row],[Section]],TB_notTB,1,FALSE))),"No",LEFT(Table5[[#This Row],[Section]],3)="ETB","PLS",LEFT(Table5[[#This Row],[Section]],1)="7","PDB",NOT(ISBLANK(Table5[[#This Row],[Section]])),"No")</f>
        <v>No</v>
      </c>
    </row>
    <row r="7176" spans="1:13" x14ac:dyDescent="0.25">
      <c r="A7176" s="126" t="s">
        <v>3390</v>
      </c>
      <c r="B7176" s="126" t="s">
        <v>17222</v>
      </c>
      <c r="C7176" s="126" t="s">
        <v>98</v>
      </c>
      <c r="D7176" s="127">
        <v>0.192</v>
      </c>
      <c r="E7176" s="128">
        <v>101</v>
      </c>
      <c r="F7176" s="128">
        <v>100</v>
      </c>
      <c r="G7176" s="126" t="s">
        <v>13748</v>
      </c>
      <c r="H7176" s="126" t="s">
        <v>20246</v>
      </c>
      <c r="I7176" s="126" t="s">
        <v>20247</v>
      </c>
      <c r="J7176" s="126" t="s">
        <v>26241</v>
      </c>
      <c r="K7176" s="9">
        <f>_xlfn.IFNA(VLOOKUP(Table5[[#This Row],[Section]],SubSill_Tier,2,FALSE),0)</f>
        <v>0</v>
      </c>
      <c r="L7176" s="9" t="str">
        <f t="shared" si="121"/>
        <v/>
      </c>
      <c r="M7176" s="205" t="str" cm="1">
        <f t="array" ref="M7176">_xlfn.IFS(NOT(ISERROR(VLOOKUP(Table5[[#This Row],[Section]],TB_notTB,1,FALSE))),"No",LEFT(Table5[[#This Row],[Section]],3)="ETB","PLS",LEFT(Table5[[#This Row],[Section]],1)="7","PDB",NOT(ISBLANK(Table5[[#This Row],[Section]])),"No")</f>
        <v>No</v>
      </c>
    </row>
    <row r="7177" spans="1:13" x14ac:dyDescent="0.25">
      <c r="A7177" s="126" t="s">
        <v>3391</v>
      </c>
      <c r="B7177" s="126" t="s">
        <v>17222</v>
      </c>
      <c r="C7177" s="126" t="s">
        <v>98</v>
      </c>
      <c r="D7177" s="127">
        <v>0.44800000000000001</v>
      </c>
      <c r="E7177" s="128">
        <v>204</v>
      </c>
      <c r="F7177" s="128">
        <v>100</v>
      </c>
      <c r="G7177" s="126" t="s">
        <v>13748</v>
      </c>
      <c r="H7177" s="126" t="s">
        <v>20246</v>
      </c>
      <c r="I7177" s="126" t="s">
        <v>20247</v>
      </c>
      <c r="J7177" s="126" t="s">
        <v>26241</v>
      </c>
      <c r="K7177" s="9">
        <f>_xlfn.IFNA(VLOOKUP(Table5[[#This Row],[Section]],SubSill_Tier,2,FALSE),0)</f>
        <v>0</v>
      </c>
      <c r="L7177" s="9" t="str">
        <f t="shared" si="121"/>
        <v/>
      </c>
      <c r="M7177" s="205" t="str" cm="1">
        <f t="array" ref="M7177">_xlfn.IFS(NOT(ISERROR(VLOOKUP(Table5[[#This Row],[Section]],TB_notTB,1,FALSE))),"No",LEFT(Table5[[#This Row],[Section]],3)="ETB","PLS",LEFT(Table5[[#This Row],[Section]],1)="7","PDB",NOT(ISBLANK(Table5[[#This Row],[Section]])),"No")</f>
        <v>No</v>
      </c>
    </row>
    <row r="7178" spans="1:13" x14ac:dyDescent="0.25">
      <c r="A7178" s="126" t="s">
        <v>9037</v>
      </c>
      <c r="B7178" s="126" t="s">
        <v>17222</v>
      </c>
      <c r="C7178" s="126" t="s">
        <v>98</v>
      </c>
      <c r="D7178" s="127">
        <v>2.6779999999999999</v>
      </c>
      <c r="E7178" s="128">
        <v>262</v>
      </c>
      <c r="F7178" s="128">
        <v>262</v>
      </c>
      <c r="G7178" s="126" t="s">
        <v>13716</v>
      </c>
      <c r="H7178" s="126" t="s">
        <v>20121</v>
      </c>
      <c r="I7178" s="126" t="s">
        <v>20122</v>
      </c>
      <c r="J7178" s="126" t="s">
        <v>26234</v>
      </c>
      <c r="K7178" s="9">
        <f>_xlfn.IFNA(VLOOKUP(Table5[[#This Row],[Section]],SubSill_Tier,2,FALSE),0)</f>
        <v>0</v>
      </c>
      <c r="L7178" s="9" t="str">
        <f t="shared" si="121"/>
        <v/>
      </c>
      <c r="M7178" s="205" t="str" cm="1">
        <f t="array" ref="M7178">_xlfn.IFS(NOT(ISERROR(VLOOKUP(Table5[[#This Row],[Section]],TB_notTB,1,FALSE))),"No",LEFT(Table5[[#This Row],[Section]],3)="ETB","PLS",LEFT(Table5[[#This Row],[Section]],1)="7","PDB",NOT(ISBLANK(Table5[[#This Row],[Section]])),"No")</f>
        <v>No</v>
      </c>
    </row>
    <row r="7179" spans="1:13" x14ac:dyDescent="0.25">
      <c r="A7179" s="126" t="s">
        <v>9038</v>
      </c>
      <c r="B7179" s="126" t="s">
        <v>3598</v>
      </c>
      <c r="C7179" s="126" t="s">
        <v>98</v>
      </c>
      <c r="D7179" s="127">
        <v>1.202</v>
      </c>
      <c r="E7179" s="128">
        <v>237</v>
      </c>
      <c r="F7179" s="128">
        <v>100</v>
      </c>
      <c r="G7179" s="126" t="s">
        <v>13724</v>
      </c>
      <c r="H7179" s="126" t="s">
        <v>20186</v>
      </c>
      <c r="I7179" s="126" t="s">
        <v>22099</v>
      </c>
      <c r="J7179" s="126" t="s">
        <v>26234</v>
      </c>
      <c r="K7179" s="9">
        <f>_xlfn.IFNA(VLOOKUP(Table5[[#This Row],[Section]],SubSill_Tier,2,FALSE),0)</f>
        <v>0</v>
      </c>
      <c r="L7179" s="9" t="str">
        <f t="shared" si="121"/>
        <v/>
      </c>
      <c r="M7179" s="205" t="str" cm="1">
        <f t="array" ref="M7179">_xlfn.IFS(NOT(ISERROR(VLOOKUP(Table5[[#This Row],[Section]],TB_notTB,1,FALSE))),"No",LEFT(Table5[[#This Row],[Section]],3)="ETB","PLS",LEFT(Table5[[#This Row],[Section]],1)="7","PDB",NOT(ISBLANK(Table5[[#This Row],[Section]])),"No")</f>
        <v>No</v>
      </c>
    </row>
    <row r="7180" spans="1:13" x14ac:dyDescent="0.25">
      <c r="A7180" s="126" t="s">
        <v>9039</v>
      </c>
      <c r="B7180" s="126" t="s">
        <v>3598</v>
      </c>
      <c r="C7180" s="126" t="s">
        <v>98</v>
      </c>
      <c r="D7180" s="127">
        <v>0.72399999999999998</v>
      </c>
      <c r="E7180" s="128">
        <v>218</v>
      </c>
      <c r="F7180" s="128">
        <v>100</v>
      </c>
      <c r="G7180" s="126" t="s">
        <v>13724</v>
      </c>
      <c r="H7180" s="126" t="s">
        <v>20186</v>
      </c>
      <c r="I7180" s="126" t="s">
        <v>22099</v>
      </c>
      <c r="J7180" s="126" t="s">
        <v>26234</v>
      </c>
      <c r="K7180" s="9">
        <f>_xlfn.IFNA(VLOOKUP(Table5[[#This Row],[Section]],SubSill_Tier,2,FALSE),0)</f>
        <v>0</v>
      </c>
      <c r="L7180" s="9" t="str">
        <f t="shared" si="121"/>
        <v/>
      </c>
      <c r="M7180" s="205" t="str" cm="1">
        <f t="array" ref="M7180">_xlfn.IFS(NOT(ISERROR(VLOOKUP(Table5[[#This Row],[Section]],TB_notTB,1,FALSE))),"No",LEFT(Table5[[#This Row],[Section]],3)="ETB","PLS",LEFT(Table5[[#This Row],[Section]],1)="7","PDB",NOT(ISBLANK(Table5[[#This Row],[Section]])),"No")</f>
        <v>No</v>
      </c>
    </row>
    <row r="7181" spans="1:13" x14ac:dyDescent="0.25">
      <c r="A7181" s="126" t="s">
        <v>9040</v>
      </c>
      <c r="B7181" s="126" t="s">
        <v>3598</v>
      </c>
      <c r="C7181" s="126" t="s">
        <v>98</v>
      </c>
      <c r="D7181" s="127">
        <v>0.74299999999999999</v>
      </c>
      <c r="E7181" s="128">
        <v>187</v>
      </c>
      <c r="F7181" s="128">
        <v>100</v>
      </c>
      <c r="G7181" s="126" t="s">
        <v>13724</v>
      </c>
      <c r="H7181" s="126" t="s">
        <v>20186</v>
      </c>
      <c r="I7181" s="126" t="s">
        <v>22099</v>
      </c>
      <c r="J7181" s="126" t="s">
        <v>26234</v>
      </c>
      <c r="K7181" s="9">
        <f>_xlfn.IFNA(VLOOKUP(Table5[[#This Row],[Section]],SubSill_Tier,2,FALSE),0)</f>
        <v>0</v>
      </c>
      <c r="L7181" s="9" t="str">
        <f t="shared" si="121"/>
        <v/>
      </c>
      <c r="M7181" s="205" t="str" cm="1">
        <f t="array" ref="M7181">_xlfn.IFS(NOT(ISERROR(VLOOKUP(Table5[[#This Row],[Section]],TB_notTB,1,FALSE))),"No",LEFT(Table5[[#This Row],[Section]],3)="ETB","PLS",LEFT(Table5[[#This Row],[Section]],1)="7","PDB",NOT(ISBLANK(Table5[[#This Row],[Section]])),"No")</f>
        <v>No</v>
      </c>
    </row>
    <row r="7182" spans="1:13" x14ac:dyDescent="0.25">
      <c r="A7182" s="126" t="s">
        <v>9041</v>
      </c>
      <c r="B7182" s="126" t="s">
        <v>3598</v>
      </c>
      <c r="C7182" s="126" t="s">
        <v>98</v>
      </c>
      <c r="D7182" s="127">
        <v>0.71299999999999997</v>
      </c>
      <c r="E7182" s="128">
        <v>185</v>
      </c>
      <c r="F7182" s="128">
        <v>100</v>
      </c>
      <c r="G7182" s="126" t="s">
        <v>13724</v>
      </c>
      <c r="H7182" s="126" t="s">
        <v>20186</v>
      </c>
      <c r="I7182" s="126" t="s">
        <v>22099</v>
      </c>
      <c r="J7182" s="126" t="s">
        <v>26234</v>
      </c>
      <c r="K7182" s="9">
        <f>_xlfn.IFNA(VLOOKUP(Table5[[#This Row],[Section]],SubSill_Tier,2,FALSE),0)</f>
        <v>0</v>
      </c>
      <c r="L7182" s="9" t="str">
        <f t="shared" si="121"/>
        <v/>
      </c>
      <c r="M7182" s="205" t="str" cm="1">
        <f t="array" ref="M7182">_xlfn.IFS(NOT(ISERROR(VLOOKUP(Table5[[#This Row],[Section]],TB_notTB,1,FALSE))),"No",LEFT(Table5[[#This Row],[Section]],3)="ETB","PLS",LEFT(Table5[[#This Row],[Section]],1)="7","PDB",NOT(ISBLANK(Table5[[#This Row],[Section]])),"No")</f>
        <v>No</v>
      </c>
    </row>
    <row r="7183" spans="1:13" x14ac:dyDescent="0.25">
      <c r="A7183" s="126" t="s">
        <v>9042</v>
      </c>
      <c r="B7183" s="126" t="s">
        <v>17222</v>
      </c>
      <c r="C7183" s="126" t="s">
        <v>98</v>
      </c>
      <c r="D7183" s="127">
        <v>0.77200000000000002</v>
      </c>
      <c r="E7183" s="128">
        <v>347</v>
      </c>
      <c r="F7183" s="128">
        <v>100</v>
      </c>
      <c r="G7183" s="126" t="s">
        <v>13721</v>
      </c>
      <c r="H7183" s="126" t="s">
        <v>20121</v>
      </c>
      <c r="I7183" s="126" t="s">
        <v>20122</v>
      </c>
      <c r="J7183" s="126" t="s">
        <v>26234</v>
      </c>
      <c r="K7183" s="9">
        <f>_xlfn.IFNA(VLOOKUP(Table5[[#This Row],[Section]],SubSill_Tier,2,FALSE),0)</f>
        <v>0</v>
      </c>
      <c r="L7183" s="9" t="str">
        <f t="shared" si="121"/>
        <v/>
      </c>
      <c r="M7183" s="205" t="str" cm="1">
        <f t="array" ref="M7183">_xlfn.IFS(NOT(ISERROR(VLOOKUP(Table5[[#This Row],[Section]],TB_notTB,1,FALSE))),"No",LEFT(Table5[[#This Row],[Section]],3)="ETB","PLS",LEFT(Table5[[#This Row],[Section]],1)="7","PDB",NOT(ISBLANK(Table5[[#This Row],[Section]])),"No")</f>
        <v>No</v>
      </c>
    </row>
    <row r="7184" spans="1:13" x14ac:dyDescent="0.25">
      <c r="A7184" s="126" t="s">
        <v>9043</v>
      </c>
      <c r="B7184" s="126" t="s">
        <v>17222</v>
      </c>
      <c r="C7184" s="126" t="s">
        <v>75</v>
      </c>
      <c r="D7184" s="127">
        <v>2.0739999999999998</v>
      </c>
      <c r="E7184" s="128">
        <v>392</v>
      </c>
      <c r="F7184" s="128">
        <v>392</v>
      </c>
      <c r="G7184" s="126" t="s">
        <v>13720</v>
      </c>
      <c r="H7184" s="126" t="s">
        <v>20130</v>
      </c>
      <c r="I7184" s="126" t="s">
        <v>20131</v>
      </c>
      <c r="J7184" s="126" t="s">
        <v>26236</v>
      </c>
      <c r="K7184" s="9">
        <f>_xlfn.IFNA(VLOOKUP(Table5[[#This Row],[Section]],SubSill_Tier,2,FALSE),0)</f>
        <v>0</v>
      </c>
      <c r="L7184" s="9" t="str">
        <f t="shared" si="121"/>
        <v/>
      </c>
      <c r="M7184" s="205" t="str" cm="1">
        <f t="array" ref="M7184">_xlfn.IFS(NOT(ISERROR(VLOOKUP(Table5[[#This Row],[Section]],TB_notTB,1,FALSE))),"No",LEFT(Table5[[#This Row],[Section]],3)="ETB","PLS",LEFT(Table5[[#This Row],[Section]],1)="7","PDB",NOT(ISBLANK(Table5[[#This Row],[Section]])),"No")</f>
        <v>No</v>
      </c>
    </row>
    <row r="7185" spans="1:13" x14ac:dyDescent="0.25">
      <c r="A7185" s="126" t="s">
        <v>3392</v>
      </c>
      <c r="B7185" s="126" t="s">
        <v>17222</v>
      </c>
      <c r="C7185" s="126" t="s">
        <v>98</v>
      </c>
      <c r="D7185" s="127">
        <v>0.64</v>
      </c>
      <c r="E7185" s="128">
        <v>321</v>
      </c>
      <c r="F7185" s="128">
        <v>100</v>
      </c>
      <c r="G7185" s="126" t="s">
        <v>13736</v>
      </c>
      <c r="H7185" s="126" t="s">
        <v>20148</v>
      </c>
      <c r="I7185" s="126" t="s">
        <v>21073</v>
      </c>
      <c r="J7185" s="126" t="s">
        <v>26232</v>
      </c>
      <c r="K7185" s="9">
        <f>_xlfn.IFNA(VLOOKUP(Table5[[#This Row],[Section]],SubSill_Tier,2,FALSE),0)</f>
        <v>0</v>
      </c>
      <c r="L7185" s="9" t="str">
        <f t="shared" si="121"/>
        <v/>
      </c>
      <c r="M7185" s="205" t="str" cm="1">
        <f t="array" ref="M7185">_xlfn.IFS(NOT(ISERROR(VLOOKUP(Table5[[#This Row],[Section]],TB_notTB,1,FALSE))),"No",LEFT(Table5[[#This Row],[Section]],3)="ETB","PLS",LEFT(Table5[[#This Row],[Section]],1)="7","PDB",NOT(ISBLANK(Table5[[#This Row],[Section]])),"No")</f>
        <v>No</v>
      </c>
    </row>
    <row r="7186" spans="1:13" x14ac:dyDescent="0.25">
      <c r="A7186" s="126" t="s">
        <v>3393</v>
      </c>
      <c r="B7186" s="126" t="s">
        <v>17222</v>
      </c>
      <c r="C7186" s="126" t="s">
        <v>98</v>
      </c>
      <c r="D7186" s="127">
        <v>1.0069999999999999</v>
      </c>
      <c r="E7186" s="128">
        <v>442</v>
      </c>
      <c r="F7186" s="128">
        <v>141</v>
      </c>
      <c r="G7186" s="126" t="s">
        <v>13736</v>
      </c>
      <c r="H7186" s="126" t="s">
        <v>20148</v>
      </c>
      <c r="I7186" s="126" t="s">
        <v>21073</v>
      </c>
      <c r="J7186" s="126" t="s">
        <v>26232</v>
      </c>
      <c r="K7186" s="9">
        <f>_xlfn.IFNA(VLOOKUP(Table5[[#This Row],[Section]],SubSill_Tier,2,FALSE),0)</f>
        <v>0</v>
      </c>
      <c r="L7186" s="9" t="str">
        <f t="shared" si="121"/>
        <v/>
      </c>
      <c r="M7186" s="205" t="str" cm="1">
        <f t="array" ref="M7186">_xlfn.IFS(NOT(ISERROR(VLOOKUP(Table5[[#This Row],[Section]],TB_notTB,1,FALSE))),"No",LEFT(Table5[[#This Row],[Section]],3)="ETB","PLS",LEFT(Table5[[#This Row],[Section]],1)="7","PDB",NOT(ISBLANK(Table5[[#This Row],[Section]])),"No")</f>
        <v>No</v>
      </c>
    </row>
    <row r="7187" spans="1:13" x14ac:dyDescent="0.25">
      <c r="A7187" s="126" t="s">
        <v>3394</v>
      </c>
      <c r="B7187" s="126" t="s">
        <v>17222</v>
      </c>
      <c r="C7187" s="126" t="s">
        <v>98</v>
      </c>
      <c r="D7187" s="127">
        <v>0.77</v>
      </c>
      <c r="E7187" s="128">
        <v>414</v>
      </c>
      <c r="F7187" s="128">
        <v>129</v>
      </c>
      <c r="G7187" s="126" t="s">
        <v>13736</v>
      </c>
      <c r="H7187" s="126" t="s">
        <v>20148</v>
      </c>
      <c r="I7187" s="126" t="s">
        <v>21073</v>
      </c>
      <c r="J7187" s="126" t="s">
        <v>26232</v>
      </c>
      <c r="K7187" s="9">
        <f>_xlfn.IFNA(VLOOKUP(Table5[[#This Row],[Section]],SubSill_Tier,2,FALSE),0)</f>
        <v>0</v>
      </c>
      <c r="L7187" s="9" t="str">
        <f t="shared" si="121"/>
        <v/>
      </c>
      <c r="M7187" s="205" t="str" cm="1">
        <f t="array" ref="M7187">_xlfn.IFS(NOT(ISERROR(VLOOKUP(Table5[[#This Row],[Section]],TB_notTB,1,FALSE))),"No",LEFT(Table5[[#This Row],[Section]],3)="ETB","PLS",LEFT(Table5[[#This Row],[Section]],1)="7","PDB",NOT(ISBLANK(Table5[[#This Row],[Section]])),"No")</f>
        <v>No</v>
      </c>
    </row>
    <row r="7188" spans="1:13" x14ac:dyDescent="0.25">
      <c r="A7188" s="126" t="s">
        <v>9044</v>
      </c>
      <c r="B7188" s="126" t="s">
        <v>17222</v>
      </c>
      <c r="C7188" s="126" t="s">
        <v>98</v>
      </c>
      <c r="D7188" s="127">
        <v>0.34599999999999997</v>
      </c>
      <c r="E7188" s="128">
        <v>101</v>
      </c>
      <c r="F7188" s="128">
        <v>101</v>
      </c>
      <c r="G7188" s="126" t="s">
        <v>13714</v>
      </c>
      <c r="H7188" s="126" t="s">
        <v>20121</v>
      </c>
      <c r="I7188" s="126" t="s">
        <v>20122</v>
      </c>
      <c r="J7188" s="126" t="s">
        <v>26234</v>
      </c>
      <c r="K7188" s="9">
        <f>_xlfn.IFNA(VLOOKUP(Table5[[#This Row],[Section]],SubSill_Tier,2,FALSE),0)</f>
        <v>0</v>
      </c>
      <c r="L7188" s="9" t="str">
        <f t="shared" si="121"/>
        <v/>
      </c>
      <c r="M7188" s="205" t="str" cm="1">
        <f t="array" ref="M7188">_xlfn.IFS(NOT(ISERROR(VLOOKUP(Table5[[#This Row],[Section]],TB_notTB,1,FALSE))),"No",LEFT(Table5[[#This Row],[Section]],3)="ETB","PLS",LEFT(Table5[[#This Row],[Section]],1)="7","PDB",NOT(ISBLANK(Table5[[#This Row],[Section]])),"No")</f>
        <v>No</v>
      </c>
    </row>
    <row r="7189" spans="1:13" x14ac:dyDescent="0.25">
      <c r="A7189" s="126" t="s">
        <v>3395</v>
      </c>
      <c r="B7189" s="126" t="s">
        <v>17222</v>
      </c>
      <c r="C7189" s="126" t="s">
        <v>98</v>
      </c>
      <c r="D7189" s="127">
        <v>0.505</v>
      </c>
      <c r="E7189" s="128">
        <v>189</v>
      </c>
      <c r="F7189" s="128">
        <v>100</v>
      </c>
      <c r="G7189" s="126" t="s">
        <v>13730</v>
      </c>
      <c r="H7189" s="126" t="s">
        <v>20139</v>
      </c>
      <c r="I7189" s="126" t="s">
        <v>20140</v>
      </c>
      <c r="J7189" s="126" t="s">
        <v>26243</v>
      </c>
      <c r="K7189" s="9">
        <f>_xlfn.IFNA(VLOOKUP(Table5[[#This Row],[Section]],SubSill_Tier,2,FALSE),0)</f>
        <v>0</v>
      </c>
      <c r="L7189" s="9" t="str">
        <f t="shared" si="121"/>
        <v/>
      </c>
      <c r="M7189" s="205" t="str" cm="1">
        <f t="array" ref="M7189">_xlfn.IFS(NOT(ISERROR(VLOOKUP(Table5[[#This Row],[Section]],TB_notTB,1,FALSE))),"No",LEFT(Table5[[#This Row],[Section]],3)="ETB","PLS",LEFT(Table5[[#This Row],[Section]],1)="7","PDB",NOT(ISBLANK(Table5[[#This Row],[Section]])),"No")</f>
        <v>No</v>
      </c>
    </row>
    <row r="7190" spans="1:13" x14ac:dyDescent="0.25">
      <c r="A7190" s="126" t="s">
        <v>3396</v>
      </c>
      <c r="B7190" s="126" t="s">
        <v>17222</v>
      </c>
      <c r="C7190" s="126" t="s">
        <v>98</v>
      </c>
      <c r="D7190" s="127">
        <v>9.7000000000000003E-2</v>
      </c>
      <c r="E7190" s="128">
        <v>100</v>
      </c>
      <c r="F7190" s="128">
        <v>100</v>
      </c>
      <c r="G7190" s="126" t="s">
        <v>13730</v>
      </c>
      <c r="H7190" s="126" t="s">
        <v>20139</v>
      </c>
      <c r="I7190" s="126" t="s">
        <v>20140</v>
      </c>
      <c r="J7190" s="126" t="s">
        <v>26243</v>
      </c>
      <c r="K7190" s="9">
        <f>_xlfn.IFNA(VLOOKUP(Table5[[#This Row],[Section]],SubSill_Tier,2,FALSE),0)</f>
        <v>0</v>
      </c>
      <c r="L7190" s="9" t="str">
        <f t="shared" si="121"/>
        <v/>
      </c>
      <c r="M7190" s="205" t="str" cm="1">
        <f t="array" ref="M7190">_xlfn.IFS(NOT(ISERROR(VLOOKUP(Table5[[#This Row],[Section]],TB_notTB,1,FALSE))),"No",LEFT(Table5[[#This Row],[Section]],3)="ETB","PLS",LEFT(Table5[[#This Row],[Section]],1)="7","PDB",NOT(ISBLANK(Table5[[#This Row],[Section]])),"No")</f>
        <v>No</v>
      </c>
    </row>
    <row r="7191" spans="1:13" x14ac:dyDescent="0.25">
      <c r="A7191" s="126" t="s">
        <v>3397</v>
      </c>
      <c r="B7191" s="126" t="s">
        <v>17222</v>
      </c>
      <c r="C7191" s="126" t="s">
        <v>98</v>
      </c>
      <c r="D7191" s="127">
        <v>0.98499999999999999</v>
      </c>
      <c r="E7191" s="128">
        <v>374</v>
      </c>
      <c r="F7191" s="128">
        <v>122</v>
      </c>
      <c r="G7191" s="126" t="s">
        <v>13730</v>
      </c>
      <c r="H7191" s="126" t="s">
        <v>20139</v>
      </c>
      <c r="I7191" s="126" t="s">
        <v>20140</v>
      </c>
      <c r="J7191" s="126" t="s">
        <v>26243</v>
      </c>
      <c r="K7191" s="9">
        <f>_xlfn.IFNA(VLOOKUP(Table5[[#This Row],[Section]],SubSill_Tier,2,FALSE),0)</f>
        <v>0</v>
      </c>
      <c r="L7191" s="9" t="str">
        <f t="shared" si="121"/>
        <v/>
      </c>
      <c r="M7191" s="205" t="str" cm="1">
        <f t="array" ref="M7191">_xlfn.IFS(NOT(ISERROR(VLOOKUP(Table5[[#This Row],[Section]],TB_notTB,1,FALSE))),"No",LEFT(Table5[[#This Row],[Section]],3)="ETB","PLS",LEFT(Table5[[#This Row],[Section]],1)="7","PDB",NOT(ISBLANK(Table5[[#This Row],[Section]])),"No")</f>
        <v>No</v>
      </c>
    </row>
    <row r="7192" spans="1:13" x14ac:dyDescent="0.25">
      <c r="A7192" s="126" t="s">
        <v>3398</v>
      </c>
      <c r="B7192" s="126" t="s">
        <v>17222</v>
      </c>
      <c r="C7192" s="126" t="s">
        <v>98</v>
      </c>
      <c r="D7192" s="127">
        <v>0.80500000000000005</v>
      </c>
      <c r="E7192" s="128">
        <v>317</v>
      </c>
      <c r="F7192" s="128">
        <v>100</v>
      </c>
      <c r="G7192" s="126" t="s">
        <v>13730</v>
      </c>
      <c r="H7192" s="126" t="s">
        <v>20139</v>
      </c>
      <c r="I7192" s="126" t="s">
        <v>20140</v>
      </c>
      <c r="J7192" s="126" t="s">
        <v>26243</v>
      </c>
      <c r="K7192" s="9">
        <f>_xlfn.IFNA(VLOOKUP(Table5[[#This Row],[Section]],SubSill_Tier,2,FALSE),0)</f>
        <v>0</v>
      </c>
      <c r="L7192" s="9" t="str">
        <f t="shared" si="121"/>
        <v/>
      </c>
      <c r="M7192" s="205" t="str" cm="1">
        <f t="array" ref="M7192">_xlfn.IFS(NOT(ISERROR(VLOOKUP(Table5[[#This Row],[Section]],TB_notTB,1,FALSE))),"No",LEFT(Table5[[#This Row],[Section]],3)="ETB","PLS",LEFT(Table5[[#This Row],[Section]],1)="7","PDB",NOT(ISBLANK(Table5[[#This Row],[Section]])),"No")</f>
        <v>No</v>
      </c>
    </row>
    <row r="7193" spans="1:13" x14ac:dyDescent="0.25">
      <c r="A7193" s="126" t="s">
        <v>3399</v>
      </c>
      <c r="B7193" s="126" t="s">
        <v>17222</v>
      </c>
      <c r="C7193" s="126" t="s">
        <v>98</v>
      </c>
      <c r="D7193" s="127">
        <v>0.58599999999999997</v>
      </c>
      <c r="E7193" s="128">
        <v>221</v>
      </c>
      <c r="F7193" s="128">
        <v>100</v>
      </c>
      <c r="G7193" s="126" t="s">
        <v>13730</v>
      </c>
      <c r="H7193" s="126" t="s">
        <v>20139</v>
      </c>
      <c r="I7193" s="126" t="s">
        <v>20140</v>
      </c>
      <c r="J7193" s="126" t="s">
        <v>26243</v>
      </c>
      <c r="K7193" s="9">
        <f>_xlfn.IFNA(VLOOKUP(Table5[[#This Row],[Section]],SubSill_Tier,2,FALSE),0)</f>
        <v>0</v>
      </c>
      <c r="L7193" s="9" t="str">
        <f t="shared" si="121"/>
        <v/>
      </c>
      <c r="M7193" s="205" t="str" cm="1">
        <f t="array" ref="M7193">_xlfn.IFS(NOT(ISERROR(VLOOKUP(Table5[[#This Row],[Section]],TB_notTB,1,FALSE))),"No",LEFT(Table5[[#This Row],[Section]],3)="ETB","PLS",LEFT(Table5[[#This Row],[Section]],1)="7","PDB",NOT(ISBLANK(Table5[[#This Row],[Section]])),"No")</f>
        <v>No</v>
      </c>
    </row>
    <row r="7194" spans="1:13" x14ac:dyDescent="0.25">
      <c r="A7194" s="126" t="s">
        <v>3400</v>
      </c>
      <c r="B7194" s="126" t="s">
        <v>17222</v>
      </c>
      <c r="C7194" s="126" t="s">
        <v>98</v>
      </c>
      <c r="D7194" s="127">
        <v>0.49099999999999999</v>
      </c>
      <c r="E7194" s="128">
        <v>184</v>
      </c>
      <c r="F7194" s="128">
        <v>119</v>
      </c>
      <c r="G7194" s="126" t="s">
        <v>13730</v>
      </c>
      <c r="H7194" s="126" t="s">
        <v>20139</v>
      </c>
      <c r="I7194" s="126" t="s">
        <v>20140</v>
      </c>
      <c r="J7194" s="126" t="s">
        <v>26243</v>
      </c>
      <c r="K7194" s="9">
        <f>_xlfn.IFNA(VLOOKUP(Table5[[#This Row],[Section]],SubSill_Tier,2,FALSE),0)</f>
        <v>0</v>
      </c>
      <c r="L7194" s="9" t="str">
        <f t="shared" si="121"/>
        <v/>
      </c>
      <c r="M7194" s="205" t="str" cm="1">
        <f t="array" ref="M7194">_xlfn.IFS(NOT(ISERROR(VLOOKUP(Table5[[#This Row],[Section]],TB_notTB,1,FALSE))),"No",LEFT(Table5[[#This Row],[Section]],3)="ETB","PLS",LEFT(Table5[[#This Row],[Section]],1)="7","PDB",NOT(ISBLANK(Table5[[#This Row],[Section]])),"No")</f>
        <v>No</v>
      </c>
    </row>
    <row r="7195" spans="1:13" x14ac:dyDescent="0.25">
      <c r="A7195" s="126" t="s">
        <v>3401</v>
      </c>
      <c r="B7195" s="126" t="s">
        <v>17222</v>
      </c>
      <c r="C7195" s="126" t="s">
        <v>98</v>
      </c>
      <c r="D7195" s="127">
        <v>0.745</v>
      </c>
      <c r="E7195" s="128">
        <v>209</v>
      </c>
      <c r="F7195" s="128">
        <v>209</v>
      </c>
      <c r="G7195" s="126" t="s">
        <v>13730</v>
      </c>
      <c r="H7195" s="126" t="s">
        <v>20139</v>
      </c>
      <c r="I7195" s="126" t="s">
        <v>20140</v>
      </c>
      <c r="J7195" s="126" t="s">
        <v>26243</v>
      </c>
      <c r="K7195" s="9">
        <f>_xlfn.IFNA(VLOOKUP(Table5[[#This Row],[Section]],SubSill_Tier,2,FALSE),0)</f>
        <v>0</v>
      </c>
      <c r="L7195" s="9" t="str">
        <f t="shared" si="121"/>
        <v/>
      </c>
      <c r="M7195" s="205" t="str" cm="1">
        <f t="array" ref="M7195">_xlfn.IFS(NOT(ISERROR(VLOOKUP(Table5[[#This Row],[Section]],TB_notTB,1,FALSE))),"No",LEFT(Table5[[#This Row],[Section]],3)="ETB","PLS",LEFT(Table5[[#This Row],[Section]],1)="7","PDB",NOT(ISBLANK(Table5[[#This Row],[Section]])),"No")</f>
        <v>No</v>
      </c>
    </row>
    <row r="7196" spans="1:13" x14ac:dyDescent="0.25">
      <c r="A7196" s="126" t="s">
        <v>3402</v>
      </c>
      <c r="B7196" s="126" t="s">
        <v>17222</v>
      </c>
      <c r="C7196" s="126" t="s">
        <v>98</v>
      </c>
      <c r="D7196" s="127">
        <v>0.65700000000000003</v>
      </c>
      <c r="E7196" s="128">
        <v>184</v>
      </c>
      <c r="F7196" s="128">
        <v>184</v>
      </c>
      <c r="G7196" s="126" t="s">
        <v>13730</v>
      </c>
      <c r="H7196" s="126" t="s">
        <v>20139</v>
      </c>
      <c r="I7196" s="126" t="s">
        <v>20140</v>
      </c>
      <c r="J7196" s="126" t="s">
        <v>26243</v>
      </c>
      <c r="K7196" s="9">
        <f>_xlfn.IFNA(VLOOKUP(Table5[[#This Row],[Section]],SubSill_Tier,2,FALSE),0)</f>
        <v>0</v>
      </c>
      <c r="L7196" s="9" t="str">
        <f t="shared" si="121"/>
        <v/>
      </c>
      <c r="M7196" s="205" t="str" cm="1">
        <f t="array" ref="M7196">_xlfn.IFS(NOT(ISERROR(VLOOKUP(Table5[[#This Row],[Section]],TB_notTB,1,FALSE))),"No",LEFT(Table5[[#This Row],[Section]],3)="ETB","PLS",LEFT(Table5[[#This Row],[Section]],1)="7","PDB",NOT(ISBLANK(Table5[[#This Row],[Section]])),"No")</f>
        <v>No</v>
      </c>
    </row>
    <row r="7197" spans="1:13" x14ac:dyDescent="0.25">
      <c r="A7197" s="126" t="s">
        <v>9045</v>
      </c>
      <c r="B7197" s="126" t="s">
        <v>12748</v>
      </c>
      <c r="C7197" s="126" t="s">
        <v>75</v>
      </c>
      <c r="D7197" s="127">
        <v>0.20100000000000001</v>
      </c>
      <c r="E7197" s="128">
        <v>128</v>
      </c>
      <c r="F7197" s="128">
        <v>100</v>
      </c>
      <c r="G7197" s="126" t="s">
        <v>13713</v>
      </c>
      <c r="H7197" s="126" t="s">
        <v>21056</v>
      </c>
      <c r="I7197" s="126" t="s">
        <v>21057</v>
      </c>
      <c r="J7197" s="126" t="s">
        <v>26233</v>
      </c>
      <c r="K7197" s="9">
        <f>_xlfn.IFNA(VLOOKUP(Table5[[#This Row],[Section]],SubSill_Tier,2,FALSE),0)</f>
        <v>0</v>
      </c>
      <c r="L7197" s="9" t="str">
        <f t="shared" si="121"/>
        <v>Wall</v>
      </c>
      <c r="M7197" s="205" t="str" cm="1">
        <f t="array" ref="M7197">_xlfn.IFS(NOT(ISERROR(VLOOKUP(Table5[[#This Row],[Section]],TB_notTB,1,FALSE))),"No",LEFT(Table5[[#This Row],[Section]],3)="ETB","PLS",LEFT(Table5[[#This Row],[Section]],1)="7","PDB",NOT(ISBLANK(Table5[[#This Row],[Section]])),"No")</f>
        <v>No</v>
      </c>
    </row>
    <row r="7198" spans="1:13" x14ac:dyDescent="0.25">
      <c r="A7198" s="126" t="s">
        <v>9046</v>
      </c>
      <c r="B7198" s="126" t="s">
        <v>9047</v>
      </c>
      <c r="C7198" s="126" t="s">
        <v>75</v>
      </c>
      <c r="D7198" s="127">
        <v>0.84</v>
      </c>
      <c r="E7198" s="128">
        <v>180</v>
      </c>
      <c r="F7198" s="128">
        <v>180</v>
      </c>
      <c r="G7198" s="126" t="s">
        <v>13717</v>
      </c>
      <c r="H7198" s="126" t="s">
        <v>20125</v>
      </c>
      <c r="I7198" s="126" t="s">
        <v>20126</v>
      </c>
      <c r="J7198" s="126" t="s">
        <v>26235</v>
      </c>
      <c r="K7198" s="9">
        <f>_xlfn.IFNA(VLOOKUP(Table5[[#This Row],[Section]],SubSill_Tier,2,FALSE),0)</f>
        <v>0</v>
      </c>
      <c r="L7198" s="9" t="str">
        <f t="shared" si="121"/>
        <v/>
      </c>
      <c r="M7198" s="205" t="str" cm="1">
        <f t="array" ref="M7198">_xlfn.IFS(NOT(ISERROR(VLOOKUP(Table5[[#This Row],[Section]],TB_notTB,1,FALSE))),"No",LEFT(Table5[[#This Row],[Section]],3)="ETB","PLS",LEFT(Table5[[#This Row],[Section]],1)="7","PDB",NOT(ISBLANK(Table5[[#This Row],[Section]])),"No")</f>
        <v>No</v>
      </c>
    </row>
    <row r="7199" spans="1:13" x14ac:dyDescent="0.25">
      <c r="A7199" s="126" t="s">
        <v>3403</v>
      </c>
      <c r="B7199" s="126" t="s">
        <v>17222</v>
      </c>
      <c r="C7199" s="126" t="s">
        <v>98</v>
      </c>
      <c r="D7199" s="127">
        <v>0.75900000000000001</v>
      </c>
      <c r="E7199" s="128">
        <v>353</v>
      </c>
      <c r="F7199" s="128">
        <v>163</v>
      </c>
      <c r="G7199" s="126" t="s">
        <v>13711</v>
      </c>
      <c r="H7199" s="126" t="s">
        <v>20119</v>
      </c>
      <c r="I7199" s="126" t="s">
        <v>21054</v>
      </c>
      <c r="J7199" s="126" t="s">
        <v>26232</v>
      </c>
      <c r="K7199" s="9">
        <f>_xlfn.IFNA(VLOOKUP(Table5[[#This Row],[Section]],SubSill_Tier,2,FALSE),0)</f>
        <v>0</v>
      </c>
      <c r="L7199" s="9" t="str">
        <f t="shared" si="121"/>
        <v/>
      </c>
      <c r="M7199" s="205" t="str" cm="1">
        <f t="array" ref="M7199">_xlfn.IFS(NOT(ISERROR(VLOOKUP(Table5[[#This Row],[Section]],TB_notTB,1,FALSE))),"No",LEFT(Table5[[#This Row],[Section]],3)="ETB","PLS",LEFT(Table5[[#This Row],[Section]],1)="7","PDB",NOT(ISBLANK(Table5[[#This Row],[Section]])),"No")</f>
        <v>No</v>
      </c>
    </row>
    <row r="7200" spans="1:13" x14ac:dyDescent="0.25">
      <c r="A7200" s="126" t="s">
        <v>3404</v>
      </c>
      <c r="B7200" s="126" t="s">
        <v>17222</v>
      </c>
      <c r="C7200" s="126" t="s">
        <v>98</v>
      </c>
      <c r="D7200" s="127">
        <v>0.93700000000000006</v>
      </c>
      <c r="E7200" s="128">
        <v>317</v>
      </c>
      <c r="F7200" s="128">
        <v>100</v>
      </c>
      <c r="G7200" s="126" t="s">
        <v>13754</v>
      </c>
      <c r="H7200" s="126" t="s">
        <v>20175</v>
      </c>
      <c r="I7200" s="126" t="s">
        <v>20176</v>
      </c>
      <c r="J7200" s="126" t="s">
        <v>26241</v>
      </c>
      <c r="K7200" s="9">
        <f>_xlfn.IFNA(VLOOKUP(Table5[[#This Row],[Section]],SubSill_Tier,2,FALSE),0)</f>
        <v>0</v>
      </c>
      <c r="L7200" s="9" t="str">
        <f t="shared" si="121"/>
        <v/>
      </c>
      <c r="M7200" s="205" t="str" cm="1">
        <f t="array" ref="M7200">_xlfn.IFS(NOT(ISERROR(VLOOKUP(Table5[[#This Row],[Section]],TB_notTB,1,FALSE))),"No",LEFT(Table5[[#This Row],[Section]],3)="ETB","PLS",LEFT(Table5[[#This Row],[Section]],1)="7","PDB",NOT(ISBLANK(Table5[[#This Row],[Section]])),"No")</f>
        <v>No</v>
      </c>
    </row>
    <row r="7201" spans="1:13" x14ac:dyDescent="0.25">
      <c r="A7201" s="126" t="s">
        <v>3405</v>
      </c>
      <c r="B7201" s="126" t="s">
        <v>17222</v>
      </c>
      <c r="C7201" s="126" t="s">
        <v>98</v>
      </c>
      <c r="D7201" s="127">
        <v>0.67800000000000005</v>
      </c>
      <c r="E7201" s="128">
        <v>211</v>
      </c>
      <c r="F7201" s="128">
        <v>100</v>
      </c>
      <c r="G7201" s="126" t="s">
        <v>13712</v>
      </c>
      <c r="H7201" s="126" t="s">
        <v>20120</v>
      </c>
      <c r="I7201" s="126" t="s">
        <v>21055</v>
      </c>
      <c r="J7201" s="126" t="s">
        <v>26232</v>
      </c>
      <c r="K7201" s="9">
        <f>_xlfn.IFNA(VLOOKUP(Table5[[#This Row],[Section]],SubSill_Tier,2,FALSE),0)</f>
        <v>0</v>
      </c>
      <c r="L7201" s="9" t="str">
        <f t="shared" si="121"/>
        <v/>
      </c>
      <c r="M7201" s="205" t="str" cm="1">
        <f t="array" ref="M7201">_xlfn.IFS(NOT(ISERROR(VLOOKUP(Table5[[#This Row],[Section]],TB_notTB,1,FALSE))),"No",LEFT(Table5[[#This Row],[Section]],3)="ETB","PLS",LEFT(Table5[[#This Row],[Section]],1)="7","PDB",NOT(ISBLANK(Table5[[#This Row],[Section]])),"No")</f>
        <v>No</v>
      </c>
    </row>
    <row r="7202" spans="1:13" x14ac:dyDescent="0.25">
      <c r="A7202" s="126" t="s">
        <v>3406</v>
      </c>
      <c r="B7202" s="126" t="s">
        <v>17222</v>
      </c>
      <c r="C7202" s="126" t="s">
        <v>98</v>
      </c>
      <c r="D7202" s="127">
        <v>1.0449999999999999</v>
      </c>
      <c r="E7202" s="128">
        <v>394</v>
      </c>
      <c r="F7202" s="128">
        <v>128</v>
      </c>
      <c r="G7202" s="126" t="s">
        <v>13712</v>
      </c>
      <c r="H7202" s="126" t="s">
        <v>20120</v>
      </c>
      <c r="I7202" s="126" t="s">
        <v>21055</v>
      </c>
      <c r="J7202" s="126" t="s">
        <v>26232</v>
      </c>
      <c r="K7202" s="9">
        <f>_xlfn.IFNA(VLOOKUP(Table5[[#This Row],[Section]],SubSill_Tier,2,FALSE),0)</f>
        <v>0</v>
      </c>
      <c r="L7202" s="9" t="str">
        <f t="shared" si="121"/>
        <v/>
      </c>
      <c r="M7202" s="205" t="str" cm="1">
        <f t="array" ref="M7202">_xlfn.IFS(NOT(ISERROR(VLOOKUP(Table5[[#This Row],[Section]],TB_notTB,1,FALSE))),"No",LEFT(Table5[[#This Row],[Section]],3)="ETB","PLS",LEFT(Table5[[#This Row],[Section]],1)="7","PDB",NOT(ISBLANK(Table5[[#This Row],[Section]])),"No")</f>
        <v>No</v>
      </c>
    </row>
    <row r="7203" spans="1:13" x14ac:dyDescent="0.25">
      <c r="A7203" s="126" t="s">
        <v>3407</v>
      </c>
      <c r="B7203" s="126" t="s">
        <v>17222</v>
      </c>
      <c r="C7203" s="126" t="s">
        <v>98</v>
      </c>
      <c r="D7203" s="127">
        <v>0.28399999999999997</v>
      </c>
      <c r="E7203" s="128">
        <v>142</v>
      </c>
      <c r="F7203" s="128">
        <v>100</v>
      </c>
      <c r="G7203" s="126" t="s">
        <v>13730</v>
      </c>
      <c r="H7203" s="126" t="s">
        <v>20139</v>
      </c>
      <c r="I7203" s="126" t="s">
        <v>20140</v>
      </c>
      <c r="J7203" s="126" t="s">
        <v>26243</v>
      </c>
      <c r="K7203" s="9">
        <f>_xlfn.IFNA(VLOOKUP(Table5[[#This Row],[Section]],SubSill_Tier,2,FALSE),0)</f>
        <v>0</v>
      </c>
      <c r="L7203" s="9" t="str">
        <f t="shared" si="121"/>
        <v/>
      </c>
      <c r="M7203" s="205" t="str" cm="1">
        <f t="array" ref="M7203">_xlfn.IFS(NOT(ISERROR(VLOOKUP(Table5[[#This Row],[Section]],TB_notTB,1,FALSE))),"No",LEFT(Table5[[#This Row],[Section]],3)="ETB","PLS",LEFT(Table5[[#This Row],[Section]],1)="7","PDB",NOT(ISBLANK(Table5[[#This Row],[Section]])),"No")</f>
        <v>No</v>
      </c>
    </row>
    <row r="7204" spans="1:13" x14ac:dyDescent="0.25">
      <c r="A7204" s="126" t="s">
        <v>3408</v>
      </c>
      <c r="B7204" s="126" t="s">
        <v>17222</v>
      </c>
      <c r="C7204" s="126" t="s">
        <v>98</v>
      </c>
      <c r="D7204" s="127">
        <v>0.435</v>
      </c>
      <c r="E7204" s="128">
        <v>266</v>
      </c>
      <c r="F7204" s="128">
        <v>115</v>
      </c>
      <c r="G7204" s="126" t="s">
        <v>13754</v>
      </c>
      <c r="H7204" s="126" t="s">
        <v>20175</v>
      </c>
      <c r="I7204" s="126" t="s">
        <v>20176</v>
      </c>
      <c r="J7204" s="126" t="s">
        <v>26241</v>
      </c>
      <c r="K7204" s="9">
        <f>_xlfn.IFNA(VLOOKUP(Table5[[#This Row],[Section]],SubSill_Tier,2,FALSE),0)</f>
        <v>0</v>
      </c>
      <c r="L7204" s="9" t="str">
        <f t="shared" si="121"/>
        <v/>
      </c>
      <c r="M7204" s="205" t="str" cm="1">
        <f t="array" ref="M7204">_xlfn.IFS(NOT(ISERROR(VLOOKUP(Table5[[#This Row],[Section]],TB_notTB,1,FALSE))),"No",LEFT(Table5[[#This Row],[Section]],3)="ETB","PLS",LEFT(Table5[[#This Row],[Section]],1)="7","PDB",NOT(ISBLANK(Table5[[#This Row],[Section]])),"No")</f>
        <v>No</v>
      </c>
    </row>
    <row r="7205" spans="1:13" x14ac:dyDescent="0.25">
      <c r="A7205" s="126" t="s">
        <v>9048</v>
      </c>
      <c r="B7205" s="126" t="s">
        <v>17222</v>
      </c>
      <c r="C7205" s="126" t="s">
        <v>98</v>
      </c>
      <c r="D7205" s="127">
        <v>0.81</v>
      </c>
      <c r="E7205" s="128">
        <v>356</v>
      </c>
      <c r="F7205" s="128">
        <v>356</v>
      </c>
      <c r="G7205" s="126" t="s">
        <v>13724</v>
      </c>
      <c r="H7205" s="126" t="s">
        <v>20186</v>
      </c>
      <c r="I7205" s="126" t="s">
        <v>22099</v>
      </c>
      <c r="J7205" s="126" t="s">
        <v>26234</v>
      </c>
      <c r="K7205" s="9">
        <f>_xlfn.IFNA(VLOOKUP(Table5[[#This Row],[Section]],SubSill_Tier,2,FALSE),0)</f>
        <v>0</v>
      </c>
      <c r="L7205" s="9" t="str">
        <f t="shared" si="121"/>
        <v/>
      </c>
      <c r="M7205" s="205" t="str" cm="1">
        <f t="array" ref="M7205">_xlfn.IFS(NOT(ISERROR(VLOOKUP(Table5[[#This Row],[Section]],TB_notTB,1,FALSE))),"No",LEFT(Table5[[#This Row],[Section]],3)="ETB","PLS",LEFT(Table5[[#This Row],[Section]],1)="7","PDB",NOT(ISBLANK(Table5[[#This Row],[Section]])),"No")</f>
        <v>No</v>
      </c>
    </row>
    <row r="7206" spans="1:13" x14ac:dyDescent="0.25">
      <c r="A7206" s="126" t="s">
        <v>3409</v>
      </c>
      <c r="B7206" s="126" t="s">
        <v>17222</v>
      </c>
      <c r="C7206" s="126" t="s">
        <v>98</v>
      </c>
      <c r="D7206" s="127">
        <v>0.61299999999999999</v>
      </c>
      <c r="E7206" s="128">
        <v>283</v>
      </c>
      <c r="F7206" s="128">
        <v>167</v>
      </c>
      <c r="G7206" s="126" t="s">
        <v>13711</v>
      </c>
      <c r="H7206" s="126" t="s">
        <v>20119</v>
      </c>
      <c r="I7206" s="126" t="s">
        <v>21054</v>
      </c>
      <c r="J7206" s="126" t="s">
        <v>26232</v>
      </c>
      <c r="K7206" s="9">
        <f>_xlfn.IFNA(VLOOKUP(Table5[[#This Row],[Section]],SubSill_Tier,2,FALSE),0)</f>
        <v>0</v>
      </c>
      <c r="L7206" s="9" t="str">
        <f t="shared" si="121"/>
        <v/>
      </c>
      <c r="M7206" s="205" t="str" cm="1">
        <f t="array" ref="M7206">_xlfn.IFS(NOT(ISERROR(VLOOKUP(Table5[[#This Row],[Section]],TB_notTB,1,FALSE))),"No",LEFT(Table5[[#This Row],[Section]],3)="ETB","PLS",LEFT(Table5[[#This Row],[Section]],1)="7","PDB",NOT(ISBLANK(Table5[[#This Row],[Section]])),"No")</f>
        <v>No</v>
      </c>
    </row>
    <row r="7207" spans="1:13" x14ac:dyDescent="0.25">
      <c r="A7207" s="126" t="s">
        <v>3410</v>
      </c>
      <c r="B7207" s="126" t="s">
        <v>17222</v>
      </c>
      <c r="C7207" s="126" t="s">
        <v>98</v>
      </c>
      <c r="D7207" s="127">
        <v>2.444</v>
      </c>
      <c r="E7207" s="128">
        <v>484</v>
      </c>
      <c r="F7207" s="128">
        <v>237</v>
      </c>
      <c r="G7207" s="126" t="s">
        <v>13754</v>
      </c>
      <c r="H7207" s="126" t="s">
        <v>20175</v>
      </c>
      <c r="I7207" s="126" t="s">
        <v>20176</v>
      </c>
      <c r="J7207" s="126" t="s">
        <v>26241</v>
      </c>
      <c r="K7207" s="9">
        <f>_xlfn.IFNA(VLOOKUP(Table5[[#This Row],[Section]],SubSill_Tier,2,FALSE),0)</f>
        <v>0</v>
      </c>
      <c r="L7207" s="9" t="str">
        <f t="shared" si="121"/>
        <v/>
      </c>
      <c r="M7207" s="205" t="str" cm="1">
        <f t="array" ref="M7207">_xlfn.IFS(NOT(ISERROR(VLOOKUP(Table5[[#This Row],[Section]],TB_notTB,1,FALSE))),"No",LEFT(Table5[[#This Row],[Section]],3)="ETB","PLS",LEFT(Table5[[#This Row],[Section]],1)="7","PDB",NOT(ISBLANK(Table5[[#This Row],[Section]])),"No")</f>
        <v>No</v>
      </c>
    </row>
    <row r="7208" spans="1:13" x14ac:dyDescent="0.25">
      <c r="A7208" s="126" t="s">
        <v>3411</v>
      </c>
      <c r="B7208" s="126" t="s">
        <v>17222</v>
      </c>
      <c r="C7208" s="126" t="s">
        <v>98</v>
      </c>
      <c r="D7208" s="127">
        <v>1.5529999999999999</v>
      </c>
      <c r="E7208" s="128">
        <v>352</v>
      </c>
      <c r="F7208" s="128">
        <v>200</v>
      </c>
      <c r="G7208" s="126" t="s">
        <v>13754</v>
      </c>
      <c r="H7208" s="126" t="s">
        <v>20175</v>
      </c>
      <c r="I7208" s="126" t="s">
        <v>20176</v>
      </c>
      <c r="J7208" s="126" t="s">
        <v>26241</v>
      </c>
      <c r="K7208" s="9">
        <f>_xlfn.IFNA(VLOOKUP(Table5[[#This Row],[Section]],SubSill_Tier,2,FALSE),0)</f>
        <v>0</v>
      </c>
      <c r="L7208" s="9" t="str">
        <f t="shared" si="121"/>
        <v/>
      </c>
      <c r="M7208" s="205" t="str" cm="1">
        <f t="array" ref="M7208">_xlfn.IFS(NOT(ISERROR(VLOOKUP(Table5[[#This Row],[Section]],TB_notTB,1,FALSE))),"No",LEFT(Table5[[#This Row],[Section]],3)="ETB","PLS",LEFT(Table5[[#This Row],[Section]],1)="7","PDB",NOT(ISBLANK(Table5[[#This Row],[Section]])),"No")</f>
        <v>No</v>
      </c>
    </row>
    <row r="7209" spans="1:13" x14ac:dyDescent="0.25">
      <c r="A7209" s="126" t="s">
        <v>3412</v>
      </c>
      <c r="B7209" s="126" t="s">
        <v>17222</v>
      </c>
      <c r="C7209" s="126" t="s">
        <v>98</v>
      </c>
      <c r="D7209" s="127">
        <v>0.25700000000000001</v>
      </c>
      <c r="E7209" s="128">
        <v>129</v>
      </c>
      <c r="F7209" s="128">
        <v>100</v>
      </c>
      <c r="G7209" s="126" t="s">
        <v>13730</v>
      </c>
      <c r="H7209" s="126" t="s">
        <v>20139</v>
      </c>
      <c r="I7209" s="126" t="s">
        <v>20140</v>
      </c>
      <c r="J7209" s="126" t="s">
        <v>26243</v>
      </c>
      <c r="K7209" s="9">
        <f>_xlfn.IFNA(VLOOKUP(Table5[[#This Row],[Section]],SubSill_Tier,2,FALSE),0)</f>
        <v>0</v>
      </c>
      <c r="L7209" s="9" t="str">
        <f t="shared" si="121"/>
        <v/>
      </c>
      <c r="M7209" s="205" t="str" cm="1">
        <f t="array" ref="M7209">_xlfn.IFS(NOT(ISERROR(VLOOKUP(Table5[[#This Row],[Section]],TB_notTB,1,FALSE))),"No",LEFT(Table5[[#This Row],[Section]],3)="ETB","PLS",LEFT(Table5[[#This Row],[Section]],1)="7","PDB",NOT(ISBLANK(Table5[[#This Row],[Section]])),"No")</f>
        <v>No</v>
      </c>
    </row>
    <row r="7210" spans="1:13" x14ac:dyDescent="0.25">
      <c r="A7210" s="126" t="s">
        <v>3413</v>
      </c>
      <c r="B7210" s="126" t="s">
        <v>17222</v>
      </c>
      <c r="C7210" s="126" t="s">
        <v>98</v>
      </c>
      <c r="D7210" s="127">
        <v>0.16500000000000001</v>
      </c>
      <c r="E7210" s="128">
        <v>100</v>
      </c>
      <c r="F7210" s="128">
        <v>100</v>
      </c>
      <c r="G7210" s="126" t="s">
        <v>13730</v>
      </c>
      <c r="H7210" s="126" t="s">
        <v>20139</v>
      </c>
      <c r="I7210" s="126" t="s">
        <v>20140</v>
      </c>
      <c r="J7210" s="126" t="s">
        <v>26243</v>
      </c>
      <c r="K7210" s="9">
        <f>_xlfn.IFNA(VLOOKUP(Table5[[#This Row],[Section]],SubSill_Tier,2,FALSE),0)</f>
        <v>0</v>
      </c>
      <c r="L7210" s="9" t="str">
        <f t="shared" si="121"/>
        <v/>
      </c>
      <c r="M7210" s="205" t="str" cm="1">
        <f t="array" ref="M7210">_xlfn.IFS(NOT(ISERROR(VLOOKUP(Table5[[#This Row],[Section]],TB_notTB,1,FALSE))),"No",LEFT(Table5[[#This Row],[Section]],3)="ETB","PLS",LEFT(Table5[[#This Row],[Section]],1)="7","PDB",NOT(ISBLANK(Table5[[#This Row],[Section]])),"No")</f>
        <v>No</v>
      </c>
    </row>
    <row r="7211" spans="1:13" x14ac:dyDescent="0.25">
      <c r="A7211" s="126" t="s">
        <v>3414</v>
      </c>
      <c r="B7211" s="126" t="s">
        <v>3415</v>
      </c>
      <c r="C7211" s="126" t="s">
        <v>98</v>
      </c>
      <c r="D7211" s="127">
        <v>1.3660000000000001</v>
      </c>
      <c r="E7211" s="128">
        <v>555</v>
      </c>
      <c r="F7211" s="128">
        <v>131</v>
      </c>
      <c r="G7211" s="126" t="s">
        <v>13771</v>
      </c>
      <c r="H7211" s="126" t="s">
        <v>20212</v>
      </c>
      <c r="I7211" s="126" t="s">
        <v>20213</v>
      </c>
      <c r="J7211" s="126" t="s">
        <v>26232</v>
      </c>
      <c r="K7211" s="9">
        <f>_xlfn.IFNA(VLOOKUP(Table5[[#This Row],[Section]],SubSill_Tier,2,FALSE),0)</f>
        <v>0</v>
      </c>
      <c r="L7211" s="9" t="str">
        <f t="shared" si="121"/>
        <v/>
      </c>
      <c r="M7211" s="205" t="str" cm="1">
        <f t="array" ref="M7211">_xlfn.IFS(NOT(ISERROR(VLOOKUP(Table5[[#This Row],[Section]],TB_notTB,1,FALSE))),"No",LEFT(Table5[[#This Row],[Section]],3)="ETB","PLS",LEFT(Table5[[#This Row],[Section]],1)="7","PDB",NOT(ISBLANK(Table5[[#This Row],[Section]])),"No")</f>
        <v>No</v>
      </c>
    </row>
    <row r="7212" spans="1:13" x14ac:dyDescent="0.25">
      <c r="A7212" s="126" t="s">
        <v>3416</v>
      </c>
      <c r="B7212" s="126" t="s">
        <v>3417</v>
      </c>
      <c r="C7212" s="126" t="s">
        <v>98</v>
      </c>
      <c r="D7212" s="127">
        <v>1.4119999999999999</v>
      </c>
      <c r="E7212" s="128">
        <v>564</v>
      </c>
      <c r="F7212" s="128">
        <v>181</v>
      </c>
      <c r="G7212" s="126" t="s">
        <v>13771</v>
      </c>
      <c r="H7212" s="126" t="s">
        <v>20212</v>
      </c>
      <c r="I7212" s="126" t="s">
        <v>20213</v>
      </c>
      <c r="J7212" s="126" t="s">
        <v>26232</v>
      </c>
      <c r="K7212" s="9">
        <f>_xlfn.IFNA(VLOOKUP(Table5[[#This Row],[Section]],SubSill_Tier,2,FALSE),0)</f>
        <v>0</v>
      </c>
      <c r="L7212" s="9" t="str">
        <f t="shared" si="121"/>
        <v/>
      </c>
      <c r="M7212" s="205" t="str" cm="1">
        <f t="array" ref="M7212">_xlfn.IFS(NOT(ISERROR(VLOOKUP(Table5[[#This Row],[Section]],TB_notTB,1,FALSE))),"No",LEFT(Table5[[#This Row],[Section]],3)="ETB","PLS",LEFT(Table5[[#This Row],[Section]],1)="7","PDB",NOT(ISBLANK(Table5[[#This Row],[Section]])),"No")</f>
        <v>No</v>
      </c>
    </row>
    <row r="7213" spans="1:13" x14ac:dyDescent="0.25">
      <c r="A7213" s="126" t="s">
        <v>3418</v>
      </c>
      <c r="B7213" s="126" t="s">
        <v>3419</v>
      </c>
      <c r="C7213" s="126" t="s">
        <v>98</v>
      </c>
      <c r="D7213" s="127">
        <v>1.7150000000000001</v>
      </c>
      <c r="E7213" s="128">
        <v>669</v>
      </c>
      <c r="F7213" s="128">
        <v>241</v>
      </c>
      <c r="G7213" s="126" t="s">
        <v>13771</v>
      </c>
      <c r="H7213" s="126" t="s">
        <v>20212</v>
      </c>
      <c r="I7213" s="126" t="s">
        <v>20213</v>
      </c>
      <c r="J7213" s="126" t="s">
        <v>26232</v>
      </c>
      <c r="K7213" s="9">
        <f>_xlfn.IFNA(VLOOKUP(Table5[[#This Row],[Section]],SubSill_Tier,2,FALSE),0)</f>
        <v>0</v>
      </c>
      <c r="L7213" s="9" t="str">
        <f t="shared" si="121"/>
        <v/>
      </c>
      <c r="M7213" s="205" t="str" cm="1">
        <f t="array" ref="M7213">_xlfn.IFS(NOT(ISERROR(VLOOKUP(Table5[[#This Row],[Section]],TB_notTB,1,FALSE))),"No",LEFT(Table5[[#This Row],[Section]],3)="ETB","PLS",LEFT(Table5[[#This Row],[Section]],1)="7","PDB",NOT(ISBLANK(Table5[[#This Row],[Section]])),"No")</f>
        <v>No</v>
      </c>
    </row>
    <row r="7214" spans="1:13" x14ac:dyDescent="0.25">
      <c r="A7214" s="126" t="s">
        <v>3420</v>
      </c>
      <c r="B7214" s="126" t="s">
        <v>17222</v>
      </c>
      <c r="C7214" s="126" t="s">
        <v>98</v>
      </c>
      <c r="D7214" s="127">
        <v>0.76100000000000001</v>
      </c>
      <c r="E7214" s="128">
        <v>321</v>
      </c>
      <c r="F7214" s="128">
        <v>139</v>
      </c>
      <c r="G7214" s="126" t="s">
        <v>13771</v>
      </c>
      <c r="H7214" s="126" t="s">
        <v>20212</v>
      </c>
      <c r="I7214" s="126" t="s">
        <v>20213</v>
      </c>
      <c r="J7214" s="126" t="s">
        <v>26232</v>
      </c>
      <c r="K7214" s="9">
        <f>_xlfn.IFNA(VLOOKUP(Table5[[#This Row],[Section]],SubSill_Tier,2,FALSE),0)</f>
        <v>0</v>
      </c>
      <c r="L7214" s="9" t="str">
        <f t="shared" si="121"/>
        <v/>
      </c>
      <c r="M7214" s="205" t="str" cm="1">
        <f t="array" ref="M7214">_xlfn.IFS(NOT(ISERROR(VLOOKUP(Table5[[#This Row],[Section]],TB_notTB,1,FALSE))),"No",LEFT(Table5[[#This Row],[Section]],3)="ETB","PLS",LEFT(Table5[[#This Row],[Section]],1)="7","PDB",NOT(ISBLANK(Table5[[#This Row],[Section]])),"No")</f>
        <v>No</v>
      </c>
    </row>
    <row r="7215" spans="1:13" x14ac:dyDescent="0.25">
      <c r="A7215" s="126" t="s">
        <v>3421</v>
      </c>
      <c r="B7215" s="126" t="s">
        <v>3422</v>
      </c>
      <c r="C7215" s="126" t="s">
        <v>98</v>
      </c>
      <c r="D7215" s="127">
        <v>1.631</v>
      </c>
      <c r="E7215" s="128">
        <v>643</v>
      </c>
      <c r="F7215" s="128">
        <v>112</v>
      </c>
      <c r="G7215" s="126" t="s">
        <v>13771</v>
      </c>
      <c r="H7215" s="126" t="s">
        <v>20212</v>
      </c>
      <c r="I7215" s="126" t="s">
        <v>20213</v>
      </c>
      <c r="J7215" s="126" t="s">
        <v>26232</v>
      </c>
      <c r="K7215" s="9">
        <f>_xlfn.IFNA(VLOOKUP(Table5[[#This Row],[Section]],SubSill_Tier,2,FALSE),0)</f>
        <v>0</v>
      </c>
      <c r="L7215" s="9" t="str">
        <f t="shared" si="121"/>
        <v/>
      </c>
      <c r="M7215" s="205" t="str" cm="1">
        <f t="array" ref="M7215">_xlfn.IFS(NOT(ISERROR(VLOOKUP(Table5[[#This Row],[Section]],TB_notTB,1,FALSE))),"No",LEFT(Table5[[#This Row],[Section]],3)="ETB","PLS",LEFT(Table5[[#This Row],[Section]],1)="7","PDB",NOT(ISBLANK(Table5[[#This Row],[Section]])),"No")</f>
        <v>No</v>
      </c>
    </row>
    <row r="7216" spans="1:13" x14ac:dyDescent="0.25">
      <c r="A7216" s="126" t="s">
        <v>3423</v>
      </c>
      <c r="B7216" s="126" t="s">
        <v>3424</v>
      </c>
      <c r="C7216" s="126" t="s">
        <v>98</v>
      </c>
      <c r="D7216" s="127">
        <v>0.94699999999999995</v>
      </c>
      <c r="E7216" s="128">
        <v>395</v>
      </c>
      <c r="F7216" s="128">
        <v>120</v>
      </c>
      <c r="G7216" s="126" t="s">
        <v>13771</v>
      </c>
      <c r="H7216" s="126" t="s">
        <v>20212</v>
      </c>
      <c r="I7216" s="126" t="s">
        <v>20213</v>
      </c>
      <c r="J7216" s="126" t="s">
        <v>26232</v>
      </c>
      <c r="K7216" s="9">
        <f>_xlfn.IFNA(VLOOKUP(Table5[[#This Row],[Section]],SubSill_Tier,2,FALSE),0)</f>
        <v>0</v>
      </c>
      <c r="L7216" s="9" t="str">
        <f t="shared" si="121"/>
        <v/>
      </c>
      <c r="M7216" s="205" t="str" cm="1">
        <f t="array" ref="M7216">_xlfn.IFS(NOT(ISERROR(VLOOKUP(Table5[[#This Row],[Section]],TB_notTB,1,FALSE))),"No",LEFT(Table5[[#This Row],[Section]],3)="ETB","PLS",LEFT(Table5[[#This Row],[Section]],1)="7","PDB",NOT(ISBLANK(Table5[[#This Row],[Section]])),"No")</f>
        <v>No</v>
      </c>
    </row>
    <row r="7217" spans="1:13" x14ac:dyDescent="0.25">
      <c r="A7217" s="126" t="s">
        <v>3425</v>
      </c>
      <c r="B7217" s="126" t="s">
        <v>17222</v>
      </c>
      <c r="C7217" s="126" t="s">
        <v>98</v>
      </c>
      <c r="D7217" s="127">
        <v>0.42699999999999999</v>
      </c>
      <c r="E7217" s="128">
        <v>267</v>
      </c>
      <c r="F7217" s="128">
        <v>125</v>
      </c>
      <c r="G7217" s="126" t="s">
        <v>13712</v>
      </c>
      <c r="H7217" s="126" t="s">
        <v>20120</v>
      </c>
      <c r="I7217" s="126" t="s">
        <v>21055</v>
      </c>
      <c r="J7217" s="126" t="s">
        <v>26232</v>
      </c>
      <c r="K7217" s="9">
        <f>_xlfn.IFNA(VLOOKUP(Table5[[#This Row],[Section]],SubSill_Tier,2,FALSE),0)</f>
        <v>0</v>
      </c>
      <c r="L7217" s="9" t="str">
        <f t="shared" si="121"/>
        <v/>
      </c>
      <c r="M7217" s="205" t="str" cm="1">
        <f t="array" ref="M7217">_xlfn.IFS(NOT(ISERROR(VLOOKUP(Table5[[#This Row],[Section]],TB_notTB,1,FALSE))),"No",LEFT(Table5[[#This Row],[Section]],3)="ETB","PLS",LEFT(Table5[[#This Row],[Section]],1)="7","PDB",NOT(ISBLANK(Table5[[#This Row],[Section]])),"No")</f>
        <v>No</v>
      </c>
    </row>
    <row r="7218" spans="1:13" x14ac:dyDescent="0.25">
      <c r="A7218" s="126" t="s">
        <v>9049</v>
      </c>
      <c r="B7218" s="126" t="s">
        <v>17222</v>
      </c>
      <c r="C7218" s="126" t="s">
        <v>98</v>
      </c>
      <c r="D7218" s="127">
        <v>0.42899999999999999</v>
      </c>
      <c r="E7218" s="128">
        <v>225</v>
      </c>
      <c r="F7218" s="128">
        <v>225</v>
      </c>
      <c r="G7218" s="126" t="s">
        <v>13721</v>
      </c>
      <c r="H7218" s="126" t="s">
        <v>20121</v>
      </c>
      <c r="I7218" s="126" t="s">
        <v>20122</v>
      </c>
      <c r="J7218" s="126" t="s">
        <v>26234</v>
      </c>
      <c r="K7218" s="9">
        <f>_xlfn.IFNA(VLOOKUP(Table5[[#This Row],[Section]],SubSill_Tier,2,FALSE),0)</f>
        <v>0</v>
      </c>
      <c r="L7218" s="9" t="str">
        <f t="shared" si="121"/>
        <v/>
      </c>
      <c r="M7218" s="205" t="str" cm="1">
        <f t="array" ref="M7218">_xlfn.IFS(NOT(ISERROR(VLOOKUP(Table5[[#This Row],[Section]],TB_notTB,1,FALSE))),"No",LEFT(Table5[[#This Row],[Section]],3)="ETB","PLS",LEFT(Table5[[#This Row],[Section]],1)="7","PDB",NOT(ISBLANK(Table5[[#This Row],[Section]])),"No")</f>
        <v>No</v>
      </c>
    </row>
    <row r="7219" spans="1:13" x14ac:dyDescent="0.25">
      <c r="A7219" s="126" t="s">
        <v>9050</v>
      </c>
      <c r="B7219" s="126" t="s">
        <v>17222</v>
      </c>
      <c r="C7219" s="126" t="s">
        <v>98</v>
      </c>
      <c r="D7219" s="127">
        <v>0.27800000000000002</v>
      </c>
      <c r="E7219" s="128">
        <v>172</v>
      </c>
      <c r="F7219" s="128">
        <v>172</v>
      </c>
      <c r="G7219" s="126" t="s">
        <v>13721</v>
      </c>
      <c r="H7219" s="126" t="s">
        <v>20121</v>
      </c>
      <c r="I7219" s="126" t="s">
        <v>20122</v>
      </c>
      <c r="J7219" s="126" t="s">
        <v>26234</v>
      </c>
      <c r="K7219" s="9">
        <f>_xlfn.IFNA(VLOOKUP(Table5[[#This Row],[Section]],SubSill_Tier,2,FALSE),0)</f>
        <v>0</v>
      </c>
      <c r="L7219" s="9" t="str">
        <f t="shared" si="121"/>
        <v/>
      </c>
      <c r="M7219" s="205" t="str" cm="1">
        <f t="array" ref="M7219">_xlfn.IFS(NOT(ISERROR(VLOOKUP(Table5[[#This Row],[Section]],TB_notTB,1,FALSE))),"No",LEFT(Table5[[#This Row],[Section]],3)="ETB","PLS",LEFT(Table5[[#This Row],[Section]],1)="7","PDB",NOT(ISBLANK(Table5[[#This Row],[Section]])),"No")</f>
        <v>No</v>
      </c>
    </row>
    <row r="7220" spans="1:13" x14ac:dyDescent="0.25">
      <c r="A7220" s="126" t="s">
        <v>9051</v>
      </c>
      <c r="B7220" s="126" t="s">
        <v>17222</v>
      </c>
      <c r="C7220" s="126" t="s">
        <v>98</v>
      </c>
      <c r="D7220" s="127">
        <v>1.048</v>
      </c>
      <c r="E7220" s="128">
        <v>383</v>
      </c>
      <c r="F7220" s="128">
        <v>383</v>
      </c>
      <c r="G7220" s="126" t="s">
        <v>13721</v>
      </c>
      <c r="H7220" s="126" t="s">
        <v>20121</v>
      </c>
      <c r="I7220" s="126" t="s">
        <v>20122</v>
      </c>
      <c r="J7220" s="126" t="s">
        <v>26234</v>
      </c>
      <c r="K7220" s="9">
        <f>_xlfn.IFNA(VLOOKUP(Table5[[#This Row],[Section]],SubSill_Tier,2,FALSE),0)</f>
        <v>0</v>
      </c>
      <c r="L7220" s="9" t="str">
        <f t="shared" si="121"/>
        <v/>
      </c>
      <c r="M7220" s="205" t="str" cm="1">
        <f t="array" ref="M7220">_xlfn.IFS(NOT(ISERROR(VLOOKUP(Table5[[#This Row],[Section]],TB_notTB,1,FALSE))),"No",LEFT(Table5[[#This Row],[Section]],3)="ETB","PLS",LEFT(Table5[[#This Row],[Section]],1)="7","PDB",NOT(ISBLANK(Table5[[#This Row],[Section]])),"No")</f>
        <v>No</v>
      </c>
    </row>
    <row r="7221" spans="1:13" x14ac:dyDescent="0.25">
      <c r="A7221" s="126" t="s">
        <v>9052</v>
      </c>
      <c r="B7221" s="126" t="s">
        <v>17222</v>
      </c>
      <c r="C7221" s="126" t="s">
        <v>98</v>
      </c>
      <c r="D7221" s="127">
        <v>0.63200000000000001</v>
      </c>
      <c r="E7221" s="128">
        <v>266</v>
      </c>
      <c r="F7221" s="128">
        <v>266</v>
      </c>
      <c r="G7221" s="126" t="s">
        <v>13721</v>
      </c>
      <c r="H7221" s="126" t="s">
        <v>20121</v>
      </c>
      <c r="I7221" s="126" t="s">
        <v>20122</v>
      </c>
      <c r="J7221" s="126" t="s">
        <v>26234</v>
      </c>
      <c r="K7221" s="9">
        <f>_xlfn.IFNA(VLOOKUP(Table5[[#This Row],[Section]],SubSill_Tier,2,FALSE),0)</f>
        <v>0</v>
      </c>
      <c r="L7221" s="9" t="str">
        <f t="shared" si="121"/>
        <v/>
      </c>
      <c r="M7221" s="205" t="str" cm="1">
        <f t="array" ref="M7221">_xlfn.IFS(NOT(ISERROR(VLOOKUP(Table5[[#This Row],[Section]],TB_notTB,1,FALSE))),"No",LEFT(Table5[[#This Row],[Section]],3)="ETB","PLS",LEFT(Table5[[#This Row],[Section]],1)="7","PDB",NOT(ISBLANK(Table5[[#This Row],[Section]])),"No")</f>
        <v>No</v>
      </c>
    </row>
    <row r="7222" spans="1:13" x14ac:dyDescent="0.25">
      <c r="A7222" s="126" t="s">
        <v>9053</v>
      </c>
      <c r="B7222" s="126" t="s">
        <v>17222</v>
      </c>
      <c r="C7222" s="126" t="s">
        <v>98</v>
      </c>
      <c r="D7222" s="127">
        <v>1.593</v>
      </c>
      <c r="E7222" s="128">
        <v>271</v>
      </c>
      <c r="F7222" s="128">
        <v>271</v>
      </c>
      <c r="G7222" s="126" t="s">
        <v>13721</v>
      </c>
      <c r="H7222" s="126" t="s">
        <v>20121</v>
      </c>
      <c r="I7222" s="126" t="s">
        <v>20122</v>
      </c>
      <c r="J7222" s="126" t="s">
        <v>26234</v>
      </c>
      <c r="K7222" s="9">
        <f>_xlfn.IFNA(VLOOKUP(Table5[[#This Row],[Section]],SubSill_Tier,2,FALSE),0)</f>
        <v>0</v>
      </c>
      <c r="L7222" s="9" t="str">
        <f t="shared" si="121"/>
        <v/>
      </c>
      <c r="M7222" s="205" t="str" cm="1">
        <f t="array" ref="M7222">_xlfn.IFS(NOT(ISERROR(VLOOKUP(Table5[[#This Row],[Section]],TB_notTB,1,FALSE))),"No",LEFT(Table5[[#This Row],[Section]],3)="ETB","PLS",LEFT(Table5[[#This Row],[Section]],1)="7","PDB",NOT(ISBLANK(Table5[[#This Row],[Section]])),"No")</f>
        <v>No</v>
      </c>
    </row>
    <row r="7223" spans="1:13" x14ac:dyDescent="0.25">
      <c r="A7223" s="126" t="s">
        <v>9054</v>
      </c>
      <c r="B7223" s="126" t="s">
        <v>17222</v>
      </c>
      <c r="C7223" s="126" t="s">
        <v>98</v>
      </c>
      <c r="D7223" s="127">
        <v>0.89400000000000002</v>
      </c>
      <c r="E7223" s="128">
        <v>332</v>
      </c>
      <c r="F7223" s="128">
        <v>332</v>
      </c>
      <c r="G7223" s="126" t="s">
        <v>13721</v>
      </c>
      <c r="H7223" s="126" t="s">
        <v>20121</v>
      </c>
      <c r="I7223" s="126" t="s">
        <v>20122</v>
      </c>
      <c r="J7223" s="126" t="s">
        <v>26234</v>
      </c>
      <c r="K7223" s="9">
        <f>_xlfn.IFNA(VLOOKUP(Table5[[#This Row],[Section]],SubSill_Tier,2,FALSE),0)</f>
        <v>0</v>
      </c>
      <c r="L7223" s="9" t="str">
        <f t="shared" si="121"/>
        <v/>
      </c>
      <c r="M7223" s="205" t="str" cm="1">
        <f t="array" ref="M7223">_xlfn.IFS(NOT(ISERROR(VLOOKUP(Table5[[#This Row],[Section]],TB_notTB,1,FALSE))),"No",LEFT(Table5[[#This Row],[Section]],3)="ETB","PLS",LEFT(Table5[[#This Row],[Section]],1)="7","PDB",NOT(ISBLANK(Table5[[#This Row],[Section]])),"No")</f>
        <v>No</v>
      </c>
    </row>
    <row r="7224" spans="1:13" x14ac:dyDescent="0.25">
      <c r="A7224" s="126" t="s">
        <v>9055</v>
      </c>
      <c r="B7224" s="126" t="s">
        <v>28194</v>
      </c>
      <c r="C7224" s="126" t="s">
        <v>75</v>
      </c>
      <c r="D7224" s="127">
        <v>0.27</v>
      </c>
      <c r="E7224" s="128">
        <v>169</v>
      </c>
      <c r="F7224" s="128">
        <v>169</v>
      </c>
      <c r="G7224" s="126" t="s">
        <v>13720</v>
      </c>
      <c r="H7224" s="126" t="s">
        <v>20130</v>
      </c>
      <c r="I7224" s="126" t="s">
        <v>20131</v>
      </c>
      <c r="J7224" s="126" t="s">
        <v>26236</v>
      </c>
      <c r="K7224" s="9">
        <f>_xlfn.IFNA(VLOOKUP(Table5[[#This Row],[Section]],SubSill_Tier,2,FALSE),0)</f>
        <v>0</v>
      </c>
      <c r="L7224" s="9" t="str">
        <f t="shared" si="121"/>
        <v/>
      </c>
      <c r="M7224" s="205" t="str" cm="1">
        <f t="array" ref="M7224">_xlfn.IFS(NOT(ISERROR(VLOOKUP(Table5[[#This Row],[Section]],TB_notTB,1,FALSE))),"No",LEFT(Table5[[#This Row],[Section]],3)="ETB","PLS",LEFT(Table5[[#This Row],[Section]],1)="7","PDB",NOT(ISBLANK(Table5[[#This Row],[Section]])),"No")</f>
        <v>No</v>
      </c>
    </row>
    <row r="7225" spans="1:13" x14ac:dyDescent="0.25">
      <c r="A7225" s="126" t="s">
        <v>3426</v>
      </c>
      <c r="B7225" s="126" t="s">
        <v>17222</v>
      </c>
      <c r="C7225" s="126" t="s">
        <v>98</v>
      </c>
      <c r="D7225" s="127">
        <v>1.137</v>
      </c>
      <c r="E7225" s="128">
        <v>213</v>
      </c>
      <c r="F7225" s="128">
        <v>160</v>
      </c>
      <c r="G7225" s="126" t="s">
        <v>13767</v>
      </c>
      <c r="H7225" s="126" t="s">
        <v>20203</v>
      </c>
      <c r="I7225" s="126" t="s">
        <v>20204</v>
      </c>
      <c r="J7225" s="126" t="s">
        <v>26232</v>
      </c>
      <c r="K7225" s="9">
        <f>_xlfn.IFNA(VLOOKUP(Table5[[#This Row],[Section]],SubSill_Tier,2,FALSE),0)</f>
        <v>0</v>
      </c>
      <c r="L7225" s="9" t="str">
        <f t="shared" si="121"/>
        <v/>
      </c>
      <c r="M7225" s="205" t="str" cm="1">
        <f t="array" ref="M7225">_xlfn.IFS(NOT(ISERROR(VLOOKUP(Table5[[#This Row],[Section]],TB_notTB,1,FALSE))),"No",LEFT(Table5[[#This Row],[Section]],3)="ETB","PLS",LEFT(Table5[[#This Row],[Section]],1)="7","PDB",NOT(ISBLANK(Table5[[#This Row],[Section]])),"No")</f>
        <v>No</v>
      </c>
    </row>
    <row r="7226" spans="1:13" x14ac:dyDescent="0.25">
      <c r="A7226" s="126" t="s">
        <v>9056</v>
      </c>
      <c r="B7226" s="126" t="s">
        <v>17222</v>
      </c>
      <c r="C7226" s="126" t="s">
        <v>98</v>
      </c>
      <c r="D7226" s="127">
        <v>5.1760000000000002</v>
      </c>
      <c r="E7226" s="128">
        <v>1139</v>
      </c>
      <c r="F7226" s="128">
        <v>1139</v>
      </c>
      <c r="G7226" s="126" t="s">
        <v>13721</v>
      </c>
      <c r="H7226" s="126" t="s">
        <v>20149</v>
      </c>
      <c r="I7226" s="126" t="s">
        <v>20150</v>
      </c>
      <c r="J7226" s="126" t="s">
        <v>26244</v>
      </c>
      <c r="K7226" s="9">
        <f>_xlfn.IFNA(VLOOKUP(Table5[[#This Row],[Section]],SubSill_Tier,2,FALSE),0)</f>
        <v>0</v>
      </c>
      <c r="L7226" s="9" t="str">
        <f t="shared" si="121"/>
        <v/>
      </c>
      <c r="M7226" s="205" t="str" cm="1">
        <f t="array" ref="M7226">_xlfn.IFS(NOT(ISERROR(VLOOKUP(Table5[[#This Row],[Section]],TB_notTB,1,FALSE))),"No",LEFT(Table5[[#This Row],[Section]],3)="ETB","PLS",LEFT(Table5[[#This Row],[Section]],1)="7","PDB",NOT(ISBLANK(Table5[[#This Row],[Section]])),"No")</f>
        <v>No</v>
      </c>
    </row>
    <row r="7227" spans="1:13" x14ac:dyDescent="0.25">
      <c r="A7227" s="126" t="s">
        <v>3427</v>
      </c>
      <c r="B7227" s="126" t="s">
        <v>17222</v>
      </c>
      <c r="C7227" s="126" t="s">
        <v>98</v>
      </c>
      <c r="D7227" s="127">
        <v>0.17799999999999999</v>
      </c>
      <c r="E7227" s="128">
        <v>100</v>
      </c>
      <c r="F7227" s="128">
        <v>100</v>
      </c>
      <c r="G7227" s="126" t="s">
        <v>13736</v>
      </c>
      <c r="H7227" s="126" t="s">
        <v>20148</v>
      </c>
      <c r="I7227" s="126" t="s">
        <v>21073</v>
      </c>
      <c r="J7227" s="126" t="s">
        <v>26232</v>
      </c>
      <c r="K7227" s="9">
        <f>_xlfn.IFNA(VLOOKUP(Table5[[#This Row],[Section]],SubSill_Tier,2,FALSE),0)</f>
        <v>0</v>
      </c>
      <c r="L7227" s="9" t="str">
        <f t="shared" si="121"/>
        <v/>
      </c>
      <c r="M7227" s="205" t="str" cm="1">
        <f t="array" ref="M7227">_xlfn.IFS(NOT(ISERROR(VLOOKUP(Table5[[#This Row],[Section]],TB_notTB,1,FALSE))),"No",LEFT(Table5[[#This Row],[Section]],3)="ETB","PLS",LEFT(Table5[[#This Row],[Section]],1)="7","PDB",NOT(ISBLANK(Table5[[#This Row],[Section]])),"No")</f>
        <v>No</v>
      </c>
    </row>
    <row r="7228" spans="1:13" x14ac:dyDescent="0.25">
      <c r="A7228" s="126" t="s">
        <v>9057</v>
      </c>
      <c r="B7228" s="126" t="s">
        <v>17222</v>
      </c>
      <c r="C7228" s="126" t="s">
        <v>98</v>
      </c>
      <c r="D7228" s="127">
        <v>0.44800000000000001</v>
      </c>
      <c r="E7228" s="128">
        <v>213</v>
      </c>
      <c r="F7228" s="128">
        <v>213</v>
      </c>
      <c r="G7228" s="126" t="s">
        <v>13721</v>
      </c>
      <c r="H7228" s="126" t="s">
        <v>20121</v>
      </c>
      <c r="I7228" s="126" t="s">
        <v>20122</v>
      </c>
      <c r="J7228" s="126" t="s">
        <v>26234</v>
      </c>
      <c r="K7228" s="9">
        <f>_xlfn.IFNA(VLOOKUP(Table5[[#This Row],[Section]],SubSill_Tier,2,FALSE),0)</f>
        <v>0</v>
      </c>
      <c r="L7228" s="9" t="str">
        <f t="shared" si="121"/>
        <v/>
      </c>
      <c r="M7228" s="205" t="str" cm="1">
        <f t="array" ref="M7228">_xlfn.IFS(NOT(ISERROR(VLOOKUP(Table5[[#This Row],[Section]],TB_notTB,1,FALSE))),"No",LEFT(Table5[[#This Row],[Section]],3)="ETB","PLS",LEFT(Table5[[#This Row],[Section]],1)="7","PDB",NOT(ISBLANK(Table5[[#This Row],[Section]])),"No")</f>
        <v>No</v>
      </c>
    </row>
    <row r="7229" spans="1:13" x14ac:dyDescent="0.25">
      <c r="A7229" s="126" t="s">
        <v>3428</v>
      </c>
      <c r="B7229" s="126" t="s">
        <v>3429</v>
      </c>
      <c r="C7229" s="126" t="s">
        <v>75</v>
      </c>
      <c r="D7229" s="127">
        <v>2.056</v>
      </c>
      <c r="E7229" s="128">
        <v>642</v>
      </c>
      <c r="F7229" s="128">
        <v>204</v>
      </c>
      <c r="G7229" s="126" t="s">
        <v>13778</v>
      </c>
      <c r="H7229" s="126" t="s">
        <v>20245</v>
      </c>
      <c r="I7229" s="126" t="s">
        <v>21158</v>
      </c>
      <c r="J7229" s="126" t="s">
        <v>26247</v>
      </c>
      <c r="K7229" s="9">
        <f>_xlfn.IFNA(VLOOKUP(Table5[[#This Row],[Section]],SubSill_Tier,2,FALSE),0)</f>
        <v>0</v>
      </c>
      <c r="L7229" s="9" t="str">
        <f t="shared" si="121"/>
        <v/>
      </c>
      <c r="M7229" s="205" t="str" cm="1">
        <f t="array" ref="M7229">_xlfn.IFS(NOT(ISERROR(VLOOKUP(Table5[[#This Row],[Section]],TB_notTB,1,FALSE))),"No",LEFT(Table5[[#This Row],[Section]],3)="ETB","PLS",LEFT(Table5[[#This Row],[Section]],1)="7","PDB",NOT(ISBLANK(Table5[[#This Row],[Section]])),"No")</f>
        <v>No</v>
      </c>
    </row>
    <row r="7230" spans="1:13" x14ac:dyDescent="0.25">
      <c r="A7230" s="126" t="s">
        <v>9058</v>
      </c>
      <c r="B7230" s="126" t="s">
        <v>17222</v>
      </c>
      <c r="C7230" s="126" t="s">
        <v>98</v>
      </c>
      <c r="D7230" s="127">
        <v>1.623</v>
      </c>
      <c r="E7230" s="128">
        <v>185</v>
      </c>
      <c r="F7230" s="128">
        <v>185</v>
      </c>
      <c r="G7230" s="126" t="s">
        <v>13750</v>
      </c>
      <c r="H7230" s="126" t="s">
        <v>20121</v>
      </c>
      <c r="I7230" s="126" t="s">
        <v>20122</v>
      </c>
      <c r="J7230" s="126" t="s">
        <v>26234</v>
      </c>
      <c r="K7230" s="9">
        <f>_xlfn.IFNA(VLOOKUP(Table5[[#This Row],[Section]],SubSill_Tier,2,FALSE),0)</f>
        <v>0</v>
      </c>
      <c r="L7230" s="9" t="str">
        <f t="shared" si="121"/>
        <v/>
      </c>
      <c r="M7230" s="205" t="str" cm="1">
        <f t="array" ref="M7230">_xlfn.IFS(NOT(ISERROR(VLOOKUP(Table5[[#This Row],[Section]],TB_notTB,1,FALSE))),"No",LEFT(Table5[[#This Row],[Section]],3)="ETB","PLS",LEFT(Table5[[#This Row],[Section]],1)="7","PDB",NOT(ISBLANK(Table5[[#This Row],[Section]])),"No")</f>
        <v>No</v>
      </c>
    </row>
    <row r="7231" spans="1:13" x14ac:dyDescent="0.25">
      <c r="A7231" s="126" t="s">
        <v>9059</v>
      </c>
      <c r="B7231" s="126" t="s">
        <v>17222</v>
      </c>
      <c r="C7231" s="126" t="s">
        <v>98</v>
      </c>
      <c r="D7231" s="127">
        <v>3.0859999999999999</v>
      </c>
      <c r="E7231" s="128">
        <v>294</v>
      </c>
      <c r="F7231" s="128">
        <v>294</v>
      </c>
      <c r="G7231" s="126" t="s">
        <v>13750</v>
      </c>
      <c r="H7231" s="126" t="s">
        <v>20132</v>
      </c>
      <c r="I7231" s="126" t="s">
        <v>20133</v>
      </c>
      <c r="J7231" s="126" t="s">
        <v>26250</v>
      </c>
      <c r="K7231" s="9">
        <f>_xlfn.IFNA(VLOOKUP(Table5[[#This Row],[Section]],SubSill_Tier,2,FALSE),0)</f>
        <v>0</v>
      </c>
      <c r="L7231" s="9" t="str">
        <f t="shared" si="121"/>
        <v/>
      </c>
      <c r="M7231" s="205" t="str" cm="1">
        <f t="array" ref="M7231">_xlfn.IFS(NOT(ISERROR(VLOOKUP(Table5[[#This Row],[Section]],TB_notTB,1,FALSE))),"No",LEFT(Table5[[#This Row],[Section]],3)="ETB","PLS",LEFT(Table5[[#This Row],[Section]],1)="7","PDB",NOT(ISBLANK(Table5[[#This Row],[Section]])),"No")</f>
        <v>No</v>
      </c>
    </row>
    <row r="7232" spans="1:13" x14ac:dyDescent="0.25">
      <c r="A7232" s="126" t="s">
        <v>9060</v>
      </c>
      <c r="B7232" s="126" t="s">
        <v>17222</v>
      </c>
      <c r="C7232" s="126" t="s">
        <v>98</v>
      </c>
      <c r="D7232" s="127">
        <v>4.4580000000000002</v>
      </c>
      <c r="E7232" s="128">
        <v>372</v>
      </c>
      <c r="F7232" s="128">
        <v>372</v>
      </c>
      <c r="G7232" s="126" t="s">
        <v>13750</v>
      </c>
      <c r="H7232" s="126" t="s">
        <v>20132</v>
      </c>
      <c r="I7232" s="126" t="s">
        <v>20133</v>
      </c>
      <c r="J7232" s="126" t="s">
        <v>26250</v>
      </c>
      <c r="K7232" s="9">
        <f>_xlfn.IFNA(VLOOKUP(Table5[[#This Row],[Section]],SubSill_Tier,2,FALSE),0)</f>
        <v>0</v>
      </c>
      <c r="L7232" s="9" t="str">
        <f t="shared" si="121"/>
        <v/>
      </c>
      <c r="M7232" s="205" t="str" cm="1">
        <f t="array" ref="M7232">_xlfn.IFS(NOT(ISERROR(VLOOKUP(Table5[[#This Row],[Section]],TB_notTB,1,FALSE))),"No",LEFT(Table5[[#This Row],[Section]],3)="ETB","PLS",LEFT(Table5[[#This Row],[Section]],1)="7","PDB",NOT(ISBLANK(Table5[[#This Row],[Section]])),"No")</f>
        <v>No</v>
      </c>
    </row>
    <row r="7233" spans="1:13" x14ac:dyDescent="0.25">
      <c r="A7233" s="126" t="s">
        <v>9061</v>
      </c>
      <c r="B7233" s="126" t="s">
        <v>17222</v>
      </c>
      <c r="C7233" s="126" t="s">
        <v>98</v>
      </c>
      <c r="D7233" s="127">
        <v>5.7539999999999996</v>
      </c>
      <c r="E7233" s="128">
        <v>492</v>
      </c>
      <c r="F7233" s="128">
        <v>492</v>
      </c>
      <c r="G7233" s="126" t="s">
        <v>13750</v>
      </c>
      <c r="H7233" s="126" t="s">
        <v>20149</v>
      </c>
      <c r="I7233" s="126" t="s">
        <v>20150</v>
      </c>
      <c r="J7233" s="126" t="s">
        <v>26244</v>
      </c>
      <c r="K7233" s="9">
        <f>_xlfn.IFNA(VLOOKUP(Table5[[#This Row],[Section]],SubSill_Tier,2,FALSE),0)</f>
        <v>0</v>
      </c>
      <c r="L7233" s="9" t="str">
        <f t="shared" si="121"/>
        <v/>
      </c>
      <c r="M7233" s="205" t="str" cm="1">
        <f t="array" ref="M7233">_xlfn.IFS(NOT(ISERROR(VLOOKUP(Table5[[#This Row],[Section]],TB_notTB,1,FALSE))),"No",LEFT(Table5[[#This Row],[Section]],3)="ETB","PLS",LEFT(Table5[[#This Row],[Section]],1)="7","PDB",NOT(ISBLANK(Table5[[#This Row],[Section]])),"No")</f>
        <v>No</v>
      </c>
    </row>
    <row r="7234" spans="1:13" x14ac:dyDescent="0.25">
      <c r="A7234" s="126" t="s">
        <v>3430</v>
      </c>
      <c r="B7234" s="126" t="s">
        <v>17222</v>
      </c>
      <c r="C7234" s="126" t="s">
        <v>98</v>
      </c>
      <c r="D7234" s="127">
        <v>0.35099999999999998</v>
      </c>
      <c r="E7234" s="128">
        <v>176</v>
      </c>
      <c r="F7234" s="128">
        <v>100</v>
      </c>
      <c r="G7234" s="126" t="s">
        <v>13748</v>
      </c>
      <c r="H7234" s="126" t="s">
        <v>20246</v>
      </c>
      <c r="I7234" s="126" t="s">
        <v>20247</v>
      </c>
      <c r="J7234" s="126" t="s">
        <v>26241</v>
      </c>
      <c r="K7234" s="9">
        <f>_xlfn.IFNA(VLOOKUP(Table5[[#This Row],[Section]],SubSill_Tier,2,FALSE),0)</f>
        <v>0</v>
      </c>
      <c r="L7234" s="9" t="str">
        <f t="shared" ref="L7234:L7297" si="122">IFERROR(IF(LEFT(G7234,2)="AI",IF(_xlfn.NUMBERVALUE(IFERROR(LEFT(IF(ISERROR(FIND("X",UPPER(B7234))),UPPER(B7234),RIGHT(UPPER(B7234),LEN(UPPER(B7234))-FIND("~",SUBSTITUTE(UPPER(B7234),"X","~",LEN(UPPER(B7234))-LEN(SUBSTITUTE(UPPER(B7234),"X","")))))),FIND(" ",IF(ISERROR(FIND("X",UPPER(B7234))),UPPER(B7234),RIGHT(UPPER(B7234),LEN(UPPER(B7234))-FIND("~",SUBSTITUTE(UPPER(B7234),"X","~",LEN(UPPER(B7234))-LEN(SUBSTITUTE(UPPER(B7234),"X","")))))),1)-1),IF(ISERROR(FIND("X",UPPER(B7234))),UPPER(B7234),RIGHT(UPPER(B7234),LEN(UPPER(B7234))-FIND("~",SUBSTITUTE(UPPER(B7234),"X","~",LEN(UPPER(B7234))-LEN(SUBSTITUTE(UPPER(B7234),"X",""))))))),".")&gt;=5,"Wall",""),""),"")</f>
        <v/>
      </c>
      <c r="M7234" s="205" t="str" cm="1">
        <f t="array" ref="M7234">_xlfn.IFS(NOT(ISERROR(VLOOKUP(Table5[[#This Row],[Section]],TB_notTB,1,FALSE))),"No",LEFT(Table5[[#This Row],[Section]],3)="ETB","PLS",LEFT(Table5[[#This Row],[Section]],1)="7","PDB",NOT(ISBLANK(Table5[[#This Row],[Section]])),"No")</f>
        <v>No</v>
      </c>
    </row>
    <row r="7235" spans="1:13" x14ac:dyDescent="0.25">
      <c r="A7235" s="126" t="s">
        <v>12035</v>
      </c>
      <c r="B7235" s="126" t="s">
        <v>17222</v>
      </c>
      <c r="C7235" s="126" t="s">
        <v>98</v>
      </c>
      <c r="D7235" s="127">
        <v>0.73899999999999999</v>
      </c>
      <c r="E7235" s="128">
        <v>260</v>
      </c>
      <c r="F7235" s="128">
        <v>235</v>
      </c>
      <c r="G7235" s="126" t="s">
        <v>13758</v>
      </c>
      <c r="H7235" s="126" t="s">
        <v>20201</v>
      </c>
      <c r="I7235" s="126" t="s">
        <v>20202</v>
      </c>
      <c r="J7235" s="126" t="s">
        <v>26258</v>
      </c>
      <c r="K7235" s="9">
        <f>_xlfn.IFNA(VLOOKUP(Table5[[#This Row],[Section]],SubSill_Tier,2,FALSE),0)</f>
        <v>0</v>
      </c>
      <c r="L7235" s="9" t="str">
        <f t="shared" si="122"/>
        <v/>
      </c>
      <c r="M7235" s="205" t="str" cm="1">
        <f t="array" ref="M7235">_xlfn.IFS(NOT(ISERROR(VLOOKUP(Table5[[#This Row],[Section]],TB_notTB,1,FALSE))),"No",LEFT(Table5[[#This Row],[Section]],3)="ETB","PLS",LEFT(Table5[[#This Row],[Section]],1)="7","PDB",NOT(ISBLANK(Table5[[#This Row],[Section]])),"No")</f>
        <v>No</v>
      </c>
    </row>
    <row r="7236" spans="1:13" x14ac:dyDescent="0.25">
      <c r="A7236" s="126" t="s">
        <v>12036</v>
      </c>
      <c r="B7236" s="126" t="s">
        <v>17222</v>
      </c>
      <c r="C7236" s="126" t="s">
        <v>98</v>
      </c>
      <c r="D7236" s="127">
        <v>0.56200000000000006</v>
      </c>
      <c r="E7236" s="128">
        <v>226</v>
      </c>
      <c r="F7236" s="128">
        <v>184</v>
      </c>
      <c r="G7236" s="126" t="s">
        <v>13758</v>
      </c>
      <c r="H7236" s="126" t="s">
        <v>20201</v>
      </c>
      <c r="I7236" s="126" t="s">
        <v>20202</v>
      </c>
      <c r="J7236" s="126" t="s">
        <v>26258</v>
      </c>
      <c r="K7236" s="9">
        <f>_xlfn.IFNA(VLOOKUP(Table5[[#This Row],[Section]],SubSill_Tier,2,FALSE),0)</f>
        <v>0</v>
      </c>
      <c r="L7236" s="9" t="str">
        <f t="shared" si="122"/>
        <v/>
      </c>
      <c r="M7236" s="205" t="str" cm="1">
        <f t="array" ref="M7236">_xlfn.IFS(NOT(ISERROR(VLOOKUP(Table5[[#This Row],[Section]],TB_notTB,1,FALSE))),"No",LEFT(Table5[[#This Row],[Section]],3)="ETB","PLS",LEFT(Table5[[#This Row],[Section]],1)="7","PDB",NOT(ISBLANK(Table5[[#This Row],[Section]])),"No")</f>
        <v>No</v>
      </c>
    </row>
    <row r="7237" spans="1:13" x14ac:dyDescent="0.25">
      <c r="A7237" s="126" t="s">
        <v>3431</v>
      </c>
      <c r="B7237" s="126" t="s">
        <v>3432</v>
      </c>
      <c r="C7237" s="126" t="s">
        <v>98</v>
      </c>
      <c r="D7237" s="127">
        <v>0.82699999999999996</v>
      </c>
      <c r="E7237" s="128">
        <v>354</v>
      </c>
      <c r="F7237" s="128">
        <v>144</v>
      </c>
      <c r="G7237" s="126" t="s">
        <v>13771</v>
      </c>
      <c r="H7237" s="126" t="s">
        <v>20212</v>
      </c>
      <c r="I7237" s="126" t="s">
        <v>20213</v>
      </c>
      <c r="J7237" s="126" t="s">
        <v>26232</v>
      </c>
      <c r="K7237" s="9">
        <f>_xlfn.IFNA(VLOOKUP(Table5[[#This Row],[Section]],SubSill_Tier,2,FALSE),0)</f>
        <v>0</v>
      </c>
      <c r="L7237" s="9" t="str">
        <f t="shared" si="122"/>
        <v/>
      </c>
      <c r="M7237" s="205" t="str" cm="1">
        <f t="array" ref="M7237">_xlfn.IFS(NOT(ISERROR(VLOOKUP(Table5[[#This Row],[Section]],TB_notTB,1,FALSE))),"No",LEFT(Table5[[#This Row],[Section]],3)="ETB","PLS",LEFT(Table5[[#This Row],[Section]],1)="7","PDB",NOT(ISBLANK(Table5[[#This Row],[Section]])),"No")</f>
        <v>No</v>
      </c>
    </row>
    <row r="7238" spans="1:13" x14ac:dyDescent="0.25">
      <c r="A7238" s="126" t="s">
        <v>3433</v>
      </c>
      <c r="B7238" s="126" t="s">
        <v>17222</v>
      </c>
      <c r="C7238" s="126" t="s">
        <v>98</v>
      </c>
      <c r="D7238" s="127">
        <v>2.157</v>
      </c>
      <c r="E7238" s="128">
        <v>487</v>
      </c>
      <c r="F7238" s="128">
        <v>184</v>
      </c>
      <c r="G7238" s="126" t="s">
        <v>13754</v>
      </c>
      <c r="H7238" s="126" t="s">
        <v>20175</v>
      </c>
      <c r="I7238" s="126" t="s">
        <v>20176</v>
      </c>
      <c r="J7238" s="126" t="s">
        <v>26241</v>
      </c>
      <c r="K7238" s="9">
        <f>_xlfn.IFNA(VLOOKUP(Table5[[#This Row],[Section]],SubSill_Tier,2,FALSE),0)</f>
        <v>0</v>
      </c>
      <c r="L7238" s="9" t="str">
        <f t="shared" si="122"/>
        <v/>
      </c>
      <c r="M7238" s="205" t="str" cm="1">
        <f t="array" ref="M7238">_xlfn.IFS(NOT(ISERROR(VLOOKUP(Table5[[#This Row],[Section]],TB_notTB,1,FALSE))),"No",LEFT(Table5[[#This Row],[Section]],3)="ETB","PLS",LEFT(Table5[[#This Row],[Section]],1)="7","PDB",NOT(ISBLANK(Table5[[#This Row],[Section]])),"No")</f>
        <v>No</v>
      </c>
    </row>
    <row r="7239" spans="1:13" x14ac:dyDescent="0.25">
      <c r="A7239" s="126" t="s">
        <v>3434</v>
      </c>
      <c r="B7239" s="126" t="s">
        <v>17222</v>
      </c>
      <c r="C7239" s="126" t="s">
        <v>98</v>
      </c>
      <c r="D7239" s="127">
        <v>2.6030000000000002</v>
      </c>
      <c r="E7239" s="128">
        <v>602</v>
      </c>
      <c r="F7239" s="128">
        <v>230</v>
      </c>
      <c r="G7239" s="126" t="s">
        <v>13754</v>
      </c>
      <c r="H7239" s="126" t="s">
        <v>20175</v>
      </c>
      <c r="I7239" s="126" t="s">
        <v>20176</v>
      </c>
      <c r="J7239" s="126" t="s">
        <v>26241</v>
      </c>
      <c r="K7239" s="9">
        <f>_xlfn.IFNA(VLOOKUP(Table5[[#This Row],[Section]],SubSill_Tier,2,FALSE),0)</f>
        <v>0</v>
      </c>
      <c r="L7239" s="9" t="str">
        <f t="shared" si="122"/>
        <v/>
      </c>
      <c r="M7239" s="205" t="str" cm="1">
        <f t="array" ref="M7239">_xlfn.IFS(NOT(ISERROR(VLOOKUP(Table5[[#This Row],[Section]],TB_notTB,1,FALSE))),"No",LEFT(Table5[[#This Row],[Section]],3)="ETB","PLS",LEFT(Table5[[#This Row],[Section]],1)="7","PDB",NOT(ISBLANK(Table5[[#This Row],[Section]])),"No")</f>
        <v>No</v>
      </c>
    </row>
    <row r="7240" spans="1:13" x14ac:dyDescent="0.25">
      <c r="A7240" s="126" t="s">
        <v>3435</v>
      </c>
      <c r="B7240" s="126" t="s">
        <v>17222</v>
      </c>
      <c r="C7240" s="126" t="s">
        <v>98</v>
      </c>
      <c r="D7240" s="127">
        <v>1.7090000000000001</v>
      </c>
      <c r="E7240" s="128">
        <v>489</v>
      </c>
      <c r="F7240" s="128">
        <v>190</v>
      </c>
      <c r="G7240" s="126" t="s">
        <v>13754</v>
      </c>
      <c r="H7240" s="126" t="s">
        <v>20175</v>
      </c>
      <c r="I7240" s="126" t="s">
        <v>20176</v>
      </c>
      <c r="J7240" s="126" t="s">
        <v>26241</v>
      </c>
      <c r="K7240" s="9">
        <f>_xlfn.IFNA(VLOOKUP(Table5[[#This Row],[Section]],SubSill_Tier,2,FALSE),0)</f>
        <v>0</v>
      </c>
      <c r="L7240" s="9" t="str">
        <f t="shared" si="122"/>
        <v/>
      </c>
      <c r="M7240" s="205" t="str" cm="1">
        <f t="array" ref="M7240">_xlfn.IFS(NOT(ISERROR(VLOOKUP(Table5[[#This Row],[Section]],TB_notTB,1,FALSE))),"No",LEFT(Table5[[#This Row],[Section]],3)="ETB","PLS",LEFT(Table5[[#This Row],[Section]],1)="7","PDB",NOT(ISBLANK(Table5[[#This Row],[Section]])),"No")</f>
        <v>No</v>
      </c>
    </row>
    <row r="7241" spans="1:13" x14ac:dyDescent="0.25">
      <c r="A7241" s="126" t="s">
        <v>3436</v>
      </c>
      <c r="B7241" s="126" t="s">
        <v>17222</v>
      </c>
      <c r="C7241" s="126" t="s">
        <v>98</v>
      </c>
      <c r="D7241" s="127">
        <v>2.149</v>
      </c>
      <c r="E7241" s="128">
        <v>603</v>
      </c>
      <c r="F7241" s="128">
        <v>236</v>
      </c>
      <c r="G7241" s="126" t="s">
        <v>13754</v>
      </c>
      <c r="H7241" s="126" t="s">
        <v>20175</v>
      </c>
      <c r="I7241" s="126" t="s">
        <v>20176</v>
      </c>
      <c r="J7241" s="126" t="s">
        <v>26241</v>
      </c>
      <c r="K7241" s="9">
        <f>_xlfn.IFNA(VLOOKUP(Table5[[#This Row],[Section]],SubSill_Tier,2,FALSE),0)</f>
        <v>0</v>
      </c>
      <c r="L7241" s="9" t="str">
        <f t="shared" si="122"/>
        <v/>
      </c>
      <c r="M7241" s="205" t="str" cm="1">
        <f t="array" ref="M7241">_xlfn.IFS(NOT(ISERROR(VLOOKUP(Table5[[#This Row],[Section]],TB_notTB,1,FALSE))),"No",LEFT(Table5[[#This Row],[Section]],3)="ETB","PLS",LEFT(Table5[[#This Row],[Section]],1)="7","PDB",NOT(ISBLANK(Table5[[#This Row],[Section]])),"No")</f>
        <v>No</v>
      </c>
    </row>
    <row r="7242" spans="1:13" x14ac:dyDescent="0.25">
      <c r="A7242" s="126" t="s">
        <v>3437</v>
      </c>
      <c r="B7242" s="126" t="s">
        <v>17222</v>
      </c>
      <c r="C7242" s="126" t="s">
        <v>98</v>
      </c>
      <c r="D7242" s="127">
        <v>2.597</v>
      </c>
      <c r="E7242" s="128">
        <v>597</v>
      </c>
      <c r="F7242" s="128">
        <v>267</v>
      </c>
      <c r="G7242" s="126" t="s">
        <v>13754</v>
      </c>
      <c r="H7242" s="126" t="s">
        <v>20175</v>
      </c>
      <c r="I7242" s="126" t="s">
        <v>20176</v>
      </c>
      <c r="J7242" s="126" t="s">
        <v>26241</v>
      </c>
      <c r="K7242" s="9">
        <f>_xlfn.IFNA(VLOOKUP(Table5[[#This Row],[Section]],SubSill_Tier,2,FALSE),0)</f>
        <v>0</v>
      </c>
      <c r="L7242" s="9" t="str">
        <f t="shared" si="122"/>
        <v/>
      </c>
      <c r="M7242" s="205" t="str" cm="1">
        <f t="array" ref="M7242">_xlfn.IFS(NOT(ISERROR(VLOOKUP(Table5[[#This Row],[Section]],TB_notTB,1,FALSE))),"No",LEFT(Table5[[#This Row],[Section]],3)="ETB","PLS",LEFT(Table5[[#This Row],[Section]],1)="7","PDB",NOT(ISBLANK(Table5[[#This Row],[Section]])),"No")</f>
        <v>No</v>
      </c>
    </row>
    <row r="7243" spans="1:13" x14ac:dyDescent="0.25">
      <c r="A7243" s="126" t="s">
        <v>3438</v>
      </c>
      <c r="B7243" s="126" t="s">
        <v>17222</v>
      </c>
      <c r="C7243" s="126" t="s">
        <v>98</v>
      </c>
      <c r="D7243" s="127">
        <v>2.9729999999999999</v>
      </c>
      <c r="E7243" s="128">
        <v>689</v>
      </c>
      <c r="F7243" s="128">
        <v>314</v>
      </c>
      <c r="G7243" s="126" t="s">
        <v>13754</v>
      </c>
      <c r="H7243" s="126" t="s">
        <v>20175</v>
      </c>
      <c r="I7243" s="126" t="s">
        <v>20176</v>
      </c>
      <c r="J7243" s="126" t="s">
        <v>26241</v>
      </c>
      <c r="K7243" s="9">
        <f>_xlfn.IFNA(VLOOKUP(Table5[[#This Row],[Section]],SubSill_Tier,2,FALSE),0)</f>
        <v>0</v>
      </c>
      <c r="L7243" s="9" t="str">
        <f t="shared" si="122"/>
        <v/>
      </c>
      <c r="M7243" s="205" t="str" cm="1">
        <f t="array" ref="M7243">_xlfn.IFS(NOT(ISERROR(VLOOKUP(Table5[[#This Row],[Section]],TB_notTB,1,FALSE))),"No",LEFT(Table5[[#This Row],[Section]],3)="ETB","PLS",LEFT(Table5[[#This Row],[Section]],1)="7","PDB",NOT(ISBLANK(Table5[[#This Row],[Section]])),"No")</f>
        <v>No</v>
      </c>
    </row>
    <row r="7244" spans="1:13" x14ac:dyDescent="0.25">
      <c r="A7244" s="126" t="s">
        <v>9062</v>
      </c>
      <c r="B7244" s="126" t="s">
        <v>3598</v>
      </c>
      <c r="C7244" s="126" t="s">
        <v>98</v>
      </c>
      <c r="D7244" s="127">
        <v>1.998</v>
      </c>
      <c r="E7244" s="128">
        <v>483</v>
      </c>
      <c r="F7244" s="128">
        <v>483</v>
      </c>
      <c r="G7244" s="126" t="s">
        <v>13724</v>
      </c>
      <c r="H7244" s="126" t="s">
        <v>20186</v>
      </c>
      <c r="I7244" s="126" t="s">
        <v>22099</v>
      </c>
      <c r="J7244" s="126" t="s">
        <v>26234</v>
      </c>
      <c r="K7244" s="9">
        <f>_xlfn.IFNA(VLOOKUP(Table5[[#This Row],[Section]],SubSill_Tier,2,FALSE),0)</f>
        <v>0</v>
      </c>
      <c r="L7244" s="9" t="str">
        <f t="shared" si="122"/>
        <v/>
      </c>
      <c r="M7244" s="205" t="str" cm="1">
        <f t="array" ref="M7244">_xlfn.IFS(NOT(ISERROR(VLOOKUP(Table5[[#This Row],[Section]],TB_notTB,1,FALSE))),"No",LEFT(Table5[[#This Row],[Section]],3)="ETB","PLS",LEFT(Table5[[#This Row],[Section]],1)="7","PDB",NOT(ISBLANK(Table5[[#This Row],[Section]])),"No")</f>
        <v>No</v>
      </c>
    </row>
    <row r="7245" spans="1:13" x14ac:dyDescent="0.25">
      <c r="A7245" s="126" t="s">
        <v>9063</v>
      </c>
      <c r="B7245" s="126" t="s">
        <v>3598</v>
      </c>
      <c r="C7245" s="126" t="s">
        <v>98</v>
      </c>
      <c r="D7245" s="127">
        <v>2.3109999999999999</v>
      </c>
      <c r="E7245" s="128">
        <v>435</v>
      </c>
      <c r="F7245" s="128">
        <v>435</v>
      </c>
      <c r="G7245" s="126" t="s">
        <v>13724</v>
      </c>
      <c r="H7245" s="126" t="s">
        <v>20186</v>
      </c>
      <c r="I7245" s="126" t="s">
        <v>22099</v>
      </c>
      <c r="J7245" s="126" t="s">
        <v>26234</v>
      </c>
      <c r="K7245" s="9">
        <f>_xlfn.IFNA(VLOOKUP(Table5[[#This Row],[Section]],SubSill_Tier,2,FALSE),0)</f>
        <v>0</v>
      </c>
      <c r="L7245" s="9" t="str">
        <f t="shared" si="122"/>
        <v/>
      </c>
      <c r="M7245" s="205" t="str" cm="1">
        <f t="array" ref="M7245">_xlfn.IFS(NOT(ISERROR(VLOOKUP(Table5[[#This Row],[Section]],TB_notTB,1,FALSE))),"No",LEFT(Table5[[#This Row],[Section]],3)="ETB","PLS",LEFT(Table5[[#This Row],[Section]],1)="7","PDB",NOT(ISBLANK(Table5[[#This Row],[Section]])),"No")</f>
        <v>No</v>
      </c>
    </row>
    <row r="7246" spans="1:13" x14ac:dyDescent="0.25">
      <c r="A7246" s="126" t="s">
        <v>9064</v>
      </c>
      <c r="B7246" s="126" t="s">
        <v>17222</v>
      </c>
      <c r="C7246" s="126" t="s">
        <v>98</v>
      </c>
      <c r="D7246" s="127">
        <v>3.823</v>
      </c>
      <c r="E7246" s="128">
        <v>269</v>
      </c>
      <c r="F7246" s="128">
        <v>269</v>
      </c>
      <c r="G7246" s="126" t="s">
        <v>13714</v>
      </c>
      <c r="H7246" s="126" t="s">
        <v>20167</v>
      </c>
      <c r="I7246" s="126" t="s">
        <v>20168</v>
      </c>
      <c r="J7246" s="126" t="s">
        <v>26238</v>
      </c>
      <c r="K7246" s="9">
        <f>_xlfn.IFNA(VLOOKUP(Table5[[#This Row],[Section]],SubSill_Tier,2,FALSE),0)</f>
        <v>0</v>
      </c>
      <c r="L7246" s="9" t="str">
        <f t="shared" si="122"/>
        <v/>
      </c>
      <c r="M7246" s="205" t="str" cm="1">
        <f t="array" ref="M7246">_xlfn.IFS(NOT(ISERROR(VLOOKUP(Table5[[#This Row],[Section]],TB_notTB,1,FALSE))),"No",LEFT(Table5[[#This Row],[Section]],3)="ETB","PLS",LEFT(Table5[[#This Row],[Section]],1)="7","PDB",NOT(ISBLANK(Table5[[#This Row],[Section]])),"No")</f>
        <v>No</v>
      </c>
    </row>
    <row r="7247" spans="1:13" x14ac:dyDescent="0.25">
      <c r="A7247" s="126" t="s">
        <v>9065</v>
      </c>
      <c r="B7247" s="126" t="s">
        <v>17222</v>
      </c>
      <c r="C7247" s="126" t="s">
        <v>98</v>
      </c>
      <c r="D7247" s="127">
        <v>0.88</v>
      </c>
      <c r="E7247" s="128">
        <v>102</v>
      </c>
      <c r="F7247" s="128">
        <v>102</v>
      </c>
      <c r="G7247" s="126" t="s">
        <v>13740</v>
      </c>
      <c r="H7247" s="126" t="s">
        <v>20124</v>
      </c>
      <c r="I7247" s="126" t="s">
        <v>21059</v>
      </c>
      <c r="J7247" s="126" t="s">
        <v>26236</v>
      </c>
      <c r="K7247" s="9">
        <f>_xlfn.IFNA(VLOOKUP(Table5[[#This Row],[Section]],SubSill_Tier,2,FALSE),0)</f>
        <v>0</v>
      </c>
      <c r="L7247" s="9" t="str">
        <f t="shared" si="122"/>
        <v/>
      </c>
      <c r="M7247" s="205" t="str" cm="1">
        <f t="array" ref="M7247">_xlfn.IFS(NOT(ISERROR(VLOOKUP(Table5[[#This Row],[Section]],TB_notTB,1,FALSE))),"No",LEFT(Table5[[#This Row],[Section]],3)="ETB","PLS",LEFT(Table5[[#This Row],[Section]],1)="7","PDB",NOT(ISBLANK(Table5[[#This Row],[Section]])),"No")</f>
        <v>No</v>
      </c>
    </row>
    <row r="7248" spans="1:13" x14ac:dyDescent="0.25">
      <c r="A7248" s="126" t="s">
        <v>9066</v>
      </c>
      <c r="B7248" s="126" t="s">
        <v>17222</v>
      </c>
      <c r="C7248" s="126" t="s">
        <v>98</v>
      </c>
      <c r="D7248" s="127">
        <v>0.72399999999999998</v>
      </c>
      <c r="E7248" s="128">
        <v>120</v>
      </c>
      <c r="F7248" s="128">
        <v>120</v>
      </c>
      <c r="G7248" s="126" t="s">
        <v>13740</v>
      </c>
      <c r="H7248" s="126" t="s">
        <v>20124</v>
      </c>
      <c r="I7248" s="126" t="s">
        <v>21059</v>
      </c>
      <c r="J7248" s="126" t="s">
        <v>26236</v>
      </c>
      <c r="K7248" s="9">
        <f>_xlfn.IFNA(VLOOKUP(Table5[[#This Row],[Section]],SubSill_Tier,2,FALSE),0)</f>
        <v>0</v>
      </c>
      <c r="L7248" s="9" t="str">
        <f t="shared" si="122"/>
        <v/>
      </c>
      <c r="M7248" s="205" t="str" cm="1">
        <f t="array" ref="M7248">_xlfn.IFS(NOT(ISERROR(VLOOKUP(Table5[[#This Row],[Section]],TB_notTB,1,FALSE))),"No",LEFT(Table5[[#This Row],[Section]],3)="ETB","PLS",LEFT(Table5[[#This Row],[Section]],1)="7","PDB",NOT(ISBLANK(Table5[[#This Row],[Section]])),"No")</f>
        <v>No</v>
      </c>
    </row>
    <row r="7249" spans="1:13" x14ac:dyDescent="0.25">
      <c r="A7249" s="126" t="s">
        <v>9067</v>
      </c>
      <c r="B7249" s="126" t="s">
        <v>17222</v>
      </c>
      <c r="C7249" s="126" t="s">
        <v>98</v>
      </c>
      <c r="D7249" s="127">
        <v>0.40500000000000003</v>
      </c>
      <c r="E7249" s="128">
        <v>201</v>
      </c>
      <c r="F7249" s="128">
        <v>100</v>
      </c>
      <c r="G7249" s="126" t="s">
        <v>13721</v>
      </c>
      <c r="H7249" s="126" t="s">
        <v>20121</v>
      </c>
      <c r="I7249" s="126" t="s">
        <v>20122</v>
      </c>
      <c r="J7249" s="126" t="s">
        <v>26234</v>
      </c>
      <c r="K7249" s="9">
        <f>_xlfn.IFNA(VLOOKUP(Table5[[#This Row],[Section]],SubSill_Tier,2,FALSE),0)</f>
        <v>0</v>
      </c>
      <c r="L7249" s="9" t="str">
        <f t="shared" si="122"/>
        <v/>
      </c>
      <c r="M7249" s="205" t="str" cm="1">
        <f t="array" ref="M7249">_xlfn.IFS(NOT(ISERROR(VLOOKUP(Table5[[#This Row],[Section]],TB_notTB,1,FALSE))),"No",LEFT(Table5[[#This Row],[Section]],3)="ETB","PLS",LEFT(Table5[[#This Row],[Section]],1)="7","PDB",NOT(ISBLANK(Table5[[#This Row],[Section]])),"No")</f>
        <v>No</v>
      </c>
    </row>
    <row r="7250" spans="1:13" x14ac:dyDescent="0.25">
      <c r="A7250" s="126" t="s">
        <v>9068</v>
      </c>
      <c r="B7250" s="126" t="s">
        <v>17222</v>
      </c>
      <c r="C7250" s="126" t="s">
        <v>98</v>
      </c>
      <c r="D7250" s="127">
        <v>0.35399999999999998</v>
      </c>
      <c r="E7250" s="128">
        <v>168</v>
      </c>
      <c r="F7250" s="128">
        <v>100</v>
      </c>
      <c r="G7250" s="126" t="s">
        <v>13721</v>
      </c>
      <c r="H7250" s="126" t="s">
        <v>20121</v>
      </c>
      <c r="I7250" s="126" t="s">
        <v>20122</v>
      </c>
      <c r="J7250" s="126" t="s">
        <v>26234</v>
      </c>
      <c r="K7250" s="9">
        <f>_xlfn.IFNA(VLOOKUP(Table5[[#This Row],[Section]],SubSill_Tier,2,FALSE),0)</f>
        <v>0</v>
      </c>
      <c r="L7250" s="9" t="str">
        <f t="shared" si="122"/>
        <v/>
      </c>
      <c r="M7250" s="205" t="str" cm="1">
        <f t="array" ref="M7250">_xlfn.IFS(NOT(ISERROR(VLOOKUP(Table5[[#This Row],[Section]],TB_notTB,1,FALSE))),"No",LEFT(Table5[[#This Row],[Section]],3)="ETB","PLS",LEFT(Table5[[#This Row],[Section]],1)="7","PDB",NOT(ISBLANK(Table5[[#This Row],[Section]])),"No")</f>
        <v>No</v>
      </c>
    </row>
    <row r="7251" spans="1:13" x14ac:dyDescent="0.25">
      <c r="A7251" s="126" t="s">
        <v>3439</v>
      </c>
      <c r="B7251" s="126" t="s">
        <v>17222</v>
      </c>
      <c r="C7251" s="126" t="s">
        <v>98</v>
      </c>
      <c r="D7251" s="127">
        <v>2.8239999999999998</v>
      </c>
      <c r="E7251" s="128">
        <v>312</v>
      </c>
      <c r="F7251" s="128">
        <v>312</v>
      </c>
      <c r="G7251" s="126" t="s">
        <v>13730</v>
      </c>
      <c r="H7251" s="126" t="s">
        <v>20139</v>
      </c>
      <c r="I7251" s="126" t="s">
        <v>20140</v>
      </c>
      <c r="J7251" s="126" t="s">
        <v>26243</v>
      </c>
      <c r="K7251" s="9">
        <f>_xlfn.IFNA(VLOOKUP(Table5[[#This Row],[Section]],SubSill_Tier,2,FALSE),0)</f>
        <v>0</v>
      </c>
      <c r="L7251" s="9" t="str">
        <f t="shared" si="122"/>
        <v/>
      </c>
      <c r="M7251" s="205" t="str" cm="1">
        <f t="array" ref="M7251">_xlfn.IFS(NOT(ISERROR(VLOOKUP(Table5[[#This Row],[Section]],TB_notTB,1,FALSE))),"No",LEFT(Table5[[#This Row],[Section]],3)="ETB","PLS",LEFT(Table5[[#This Row],[Section]],1)="7","PDB",NOT(ISBLANK(Table5[[#This Row],[Section]])),"No")</f>
        <v>No</v>
      </c>
    </row>
    <row r="7252" spans="1:13" x14ac:dyDescent="0.25">
      <c r="A7252" s="126" t="s">
        <v>9069</v>
      </c>
      <c r="B7252" s="126" t="s">
        <v>27902</v>
      </c>
      <c r="C7252" s="126" t="s">
        <v>75</v>
      </c>
      <c r="D7252" s="127">
        <v>1.2470000000000001</v>
      </c>
      <c r="E7252" s="128">
        <v>313</v>
      </c>
      <c r="F7252" s="128">
        <v>161</v>
      </c>
      <c r="G7252" s="126" t="s">
        <v>13720</v>
      </c>
      <c r="H7252" s="126" t="s">
        <v>20130</v>
      </c>
      <c r="I7252" s="126" t="s">
        <v>20131</v>
      </c>
      <c r="J7252" s="126" t="s">
        <v>26235</v>
      </c>
      <c r="K7252" s="9">
        <f>_xlfn.IFNA(VLOOKUP(Table5[[#This Row],[Section]],SubSill_Tier,2,FALSE),0)</f>
        <v>0</v>
      </c>
      <c r="L7252" s="9" t="str">
        <f t="shared" si="122"/>
        <v/>
      </c>
      <c r="M7252" s="205" t="str" cm="1">
        <f t="array" ref="M7252">_xlfn.IFS(NOT(ISERROR(VLOOKUP(Table5[[#This Row],[Section]],TB_notTB,1,FALSE))),"No",LEFT(Table5[[#This Row],[Section]],3)="ETB","PLS",LEFT(Table5[[#This Row],[Section]],1)="7","PDB",NOT(ISBLANK(Table5[[#This Row],[Section]])),"No")</f>
        <v>No</v>
      </c>
    </row>
    <row r="7253" spans="1:13" x14ac:dyDescent="0.25">
      <c r="A7253" s="126" t="s">
        <v>9070</v>
      </c>
      <c r="B7253" s="126" t="s">
        <v>17222</v>
      </c>
      <c r="C7253" s="126" t="s">
        <v>98</v>
      </c>
      <c r="D7253" s="127">
        <v>5.1459999999999999</v>
      </c>
      <c r="E7253" s="128">
        <v>235</v>
      </c>
      <c r="F7253" s="128">
        <v>235</v>
      </c>
      <c r="G7253" s="126" t="s">
        <v>13714</v>
      </c>
      <c r="H7253" s="126" t="s">
        <v>20149</v>
      </c>
      <c r="I7253" s="126" t="s">
        <v>20150</v>
      </c>
      <c r="J7253" s="126" t="s">
        <v>26244</v>
      </c>
      <c r="K7253" s="9">
        <f>_xlfn.IFNA(VLOOKUP(Table5[[#This Row],[Section]],SubSill_Tier,2,FALSE),0)</f>
        <v>0</v>
      </c>
      <c r="L7253" s="9" t="str">
        <f t="shared" si="122"/>
        <v/>
      </c>
      <c r="M7253" s="205" t="str" cm="1">
        <f t="array" ref="M7253">_xlfn.IFS(NOT(ISERROR(VLOOKUP(Table5[[#This Row],[Section]],TB_notTB,1,FALSE))),"No",LEFT(Table5[[#This Row],[Section]],3)="ETB","PLS",LEFT(Table5[[#This Row],[Section]],1)="7","PDB",NOT(ISBLANK(Table5[[#This Row],[Section]])),"No")</f>
        <v>No</v>
      </c>
    </row>
    <row r="7254" spans="1:13" x14ac:dyDescent="0.25">
      <c r="A7254" s="126" t="s">
        <v>3440</v>
      </c>
      <c r="B7254" s="126" t="s">
        <v>17222</v>
      </c>
      <c r="C7254" s="126" t="s">
        <v>98</v>
      </c>
      <c r="D7254" s="127">
        <v>0.39200000000000002</v>
      </c>
      <c r="E7254" s="128">
        <v>147</v>
      </c>
      <c r="F7254" s="128">
        <v>100</v>
      </c>
      <c r="G7254" s="126" t="s">
        <v>13754</v>
      </c>
      <c r="H7254" s="126" t="s">
        <v>20175</v>
      </c>
      <c r="I7254" s="126" t="s">
        <v>20176</v>
      </c>
      <c r="J7254" s="126" t="s">
        <v>26241</v>
      </c>
      <c r="K7254" s="9">
        <f>_xlfn.IFNA(VLOOKUP(Table5[[#This Row],[Section]],SubSill_Tier,2,FALSE),0)</f>
        <v>0</v>
      </c>
      <c r="L7254" s="9" t="str">
        <f t="shared" si="122"/>
        <v/>
      </c>
      <c r="M7254" s="205" t="str" cm="1">
        <f t="array" ref="M7254">_xlfn.IFS(NOT(ISERROR(VLOOKUP(Table5[[#This Row],[Section]],TB_notTB,1,FALSE))),"No",LEFT(Table5[[#This Row],[Section]],3)="ETB","PLS",LEFT(Table5[[#This Row],[Section]],1)="7","PDB",NOT(ISBLANK(Table5[[#This Row],[Section]])),"No")</f>
        <v>No</v>
      </c>
    </row>
    <row r="7255" spans="1:13" x14ac:dyDescent="0.25">
      <c r="A7255" s="126" t="s">
        <v>3441</v>
      </c>
      <c r="B7255" s="126" t="s">
        <v>17222</v>
      </c>
      <c r="C7255" s="126" t="s">
        <v>98</v>
      </c>
      <c r="D7255" s="127">
        <v>0.54800000000000004</v>
      </c>
      <c r="E7255" s="128">
        <v>211</v>
      </c>
      <c r="F7255" s="128">
        <v>100</v>
      </c>
      <c r="G7255" s="126" t="s">
        <v>13754</v>
      </c>
      <c r="H7255" s="126" t="s">
        <v>20175</v>
      </c>
      <c r="I7255" s="126" t="s">
        <v>20176</v>
      </c>
      <c r="J7255" s="126" t="s">
        <v>26241</v>
      </c>
      <c r="K7255" s="9">
        <f>_xlfn.IFNA(VLOOKUP(Table5[[#This Row],[Section]],SubSill_Tier,2,FALSE),0)</f>
        <v>0</v>
      </c>
      <c r="L7255" s="9" t="str">
        <f t="shared" si="122"/>
        <v/>
      </c>
      <c r="M7255" s="205" t="str" cm="1">
        <f t="array" ref="M7255">_xlfn.IFS(NOT(ISERROR(VLOOKUP(Table5[[#This Row],[Section]],TB_notTB,1,FALSE))),"No",LEFT(Table5[[#This Row],[Section]],3)="ETB","PLS",LEFT(Table5[[#This Row],[Section]],1)="7","PDB",NOT(ISBLANK(Table5[[#This Row],[Section]])),"No")</f>
        <v>No</v>
      </c>
    </row>
    <row r="7256" spans="1:13" x14ac:dyDescent="0.25">
      <c r="A7256" s="126" t="s">
        <v>9071</v>
      </c>
      <c r="B7256" s="126" t="s">
        <v>3598</v>
      </c>
      <c r="C7256" s="126" t="s">
        <v>98</v>
      </c>
      <c r="D7256" s="127">
        <v>0.76100000000000001</v>
      </c>
      <c r="E7256" s="128">
        <v>177</v>
      </c>
      <c r="F7256" s="128">
        <v>177</v>
      </c>
      <c r="G7256" s="126" t="s">
        <v>13724</v>
      </c>
      <c r="H7256" s="126" t="s">
        <v>20186</v>
      </c>
      <c r="I7256" s="126" t="s">
        <v>22099</v>
      </c>
      <c r="J7256" s="126" t="s">
        <v>26234</v>
      </c>
      <c r="K7256" s="9">
        <f>_xlfn.IFNA(VLOOKUP(Table5[[#This Row],[Section]],SubSill_Tier,2,FALSE),0)</f>
        <v>0</v>
      </c>
      <c r="L7256" s="9" t="str">
        <f t="shared" si="122"/>
        <v/>
      </c>
      <c r="M7256" s="205" t="str" cm="1">
        <f t="array" ref="M7256">_xlfn.IFS(NOT(ISERROR(VLOOKUP(Table5[[#This Row],[Section]],TB_notTB,1,FALSE))),"No",LEFT(Table5[[#This Row],[Section]],3)="ETB","PLS",LEFT(Table5[[#This Row],[Section]],1)="7","PDB",NOT(ISBLANK(Table5[[#This Row],[Section]])),"No")</f>
        <v>No</v>
      </c>
    </row>
    <row r="7257" spans="1:13" x14ac:dyDescent="0.25">
      <c r="A7257" s="126" t="s">
        <v>9072</v>
      </c>
      <c r="B7257" s="126" t="s">
        <v>3598</v>
      </c>
      <c r="C7257" s="126" t="s">
        <v>98</v>
      </c>
      <c r="D7257" s="127">
        <v>1.9119999999999999</v>
      </c>
      <c r="E7257" s="128">
        <v>486</v>
      </c>
      <c r="F7257" s="128">
        <v>486</v>
      </c>
      <c r="G7257" s="126" t="s">
        <v>13724</v>
      </c>
      <c r="H7257" s="126" t="s">
        <v>20186</v>
      </c>
      <c r="I7257" s="126" t="s">
        <v>22099</v>
      </c>
      <c r="J7257" s="126" t="s">
        <v>26234</v>
      </c>
      <c r="K7257" s="9">
        <f>_xlfn.IFNA(VLOOKUP(Table5[[#This Row],[Section]],SubSill_Tier,2,FALSE),0)</f>
        <v>0</v>
      </c>
      <c r="L7257" s="9" t="str">
        <f t="shared" si="122"/>
        <v/>
      </c>
      <c r="M7257" s="205" t="str" cm="1">
        <f t="array" ref="M7257">_xlfn.IFS(NOT(ISERROR(VLOOKUP(Table5[[#This Row],[Section]],TB_notTB,1,FALSE))),"No",LEFT(Table5[[#This Row],[Section]],3)="ETB","PLS",LEFT(Table5[[#This Row],[Section]],1)="7","PDB",NOT(ISBLANK(Table5[[#This Row],[Section]])),"No")</f>
        <v>No</v>
      </c>
    </row>
    <row r="7258" spans="1:13" x14ac:dyDescent="0.25">
      <c r="A7258" s="126" t="s">
        <v>3442</v>
      </c>
      <c r="B7258" s="126" t="s">
        <v>17222</v>
      </c>
      <c r="C7258" s="126" t="s">
        <v>98</v>
      </c>
      <c r="D7258" s="127">
        <v>0.97199999999999998</v>
      </c>
      <c r="E7258" s="128">
        <v>394</v>
      </c>
      <c r="F7258" s="128">
        <v>114</v>
      </c>
      <c r="G7258" s="126" t="s">
        <v>13736</v>
      </c>
      <c r="H7258" s="126" t="s">
        <v>20148</v>
      </c>
      <c r="I7258" s="126" t="s">
        <v>21073</v>
      </c>
      <c r="J7258" s="126" t="s">
        <v>26232</v>
      </c>
      <c r="K7258" s="9">
        <f>_xlfn.IFNA(VLOOKUP(Table5[[#This Row],[Section]],SubSill_Tier,2,FALSE),0)</f>
        <v>0</v>
      </c>
      <c r="L7258" s="9" t="str">
        <f t="shared" si="122"/>
        <v/>
      </c>
      <c r="M7258" s="205" t="str" cm="1">
        <f t="array" ref="M7258">_xlfn.IFS(NOT(ISERROR(VLOOKUP(Table5[[#This Row],[Section]],TB_notTB,1,FALSE))),"No",LEFT(Table5[[#This Row],[Section]],3)="ETB","PLS",LEFT(Table5[[#This Row],[Section]],1)="7","PDB",NOT(ISBLANK(Table5[[#This Row],[Section]])),"No")</f>
        <v>No</v>
      </c>
    </row>
    <row r="7259" spans="1:13" x14ac:dyDescent="0.25">
      <c r="A7259" s="126" t="s">
        <v>3443</v>
      </c>
      <c r="B7259" s="126" t="s">
        <v>17222</v>
      </c>
      <c r="C7259" s="126" t="s">
        <v>98</v>
      </c>
      <c r="D7259" s="127">
        <v>0.92900000000000005</v>
      </c>
      <c r="E7259" s="128">
        <v>352</v>
      </c>
      <c r="F7259" s="128">
        <v>103</v>
      </c>
      <c r="G7259" s="126" t="s">
        <v>13712</v>
      </c>
      <c r="H7259" s="126" t="s">
        <v>20120</v>
      </c>
      <c r="I7259" s="126" t="s">
        <v>21055</v>
      </c>
      <c r="J7259" s="126" t="s">
        <v>26232</v>
      </c>
      <c r="K7259" s="9">
        <f>_xlfn.IFNA(VLOOKUP(Table5[[#This Row],[Section]],SubSill_Tier,2,FALSE),0)</f>
        <v>0</v>
      </c>
      <c r="L7259" s="9" t="str">
        <f t="shared" si="122"/>
        <v/>
      </c>
      <c r="M7259" s="205" t="str" cm="1">
        <f t="array" ref="M7259">_xlfn.IFS(NOT(ISERROR(VLOOKUP(Table5[[#This Row],[Section]],TB_notTB,1,FALSE))),"No",LEFT(Table5[[#This Row],[Section]],3)="ETB","PLS",LEFT(Table5[[#This Row],[Section]],1)="7","PDB",NOT(ISBLANK(Table5[[#This Row],[Section]])),"No")</f>
        <v>No</v>
      </c>
    </row>
    <row r="7260" spans="1:13" x14ac:dyDescent="0.25">
      <c r="A7260" s="126" t="s">
        <v>9073</v>
      </c>
      <c r="B7260" s="126" t="s">
        <v>3598</v>
      </c>
      <c r="C7260" s="126" t="s">
        <v>98</v>
      </c>
      <c r="D7260" s="127">
        <v>3.0129999999999999</v>
      </c>
      <c r="E7260" s="128">
        <v>929</v>
      </c>
      <c r="F7260" s="128">
        <v>929</v>
      </c>
      <c r="G7260" s="126" t="s">
        <v>13724</v>
      </c>
      <c r="H7260" s="126" t="s">
        <v>20182</v>
      </c>
      <c r="I7260" s="126" t="s">
        <v>22098</v>
      </c>
      <c r="J7260" s="126" t="s">
        <v>26234</v>
      </c>
      <c r="K7260" s="9">
        <f>_xlfn.IFNA(VLOOKUP(Table5[[#This Row],[Section]],SubSill_Tier,2,FALSE),0)</f>
        <v>0</v>
      </c>
      <c r="L7260" s="9" t="str">
        <f t="shared" si="122"/>
        <v/>
      </c>
      <c r="M7260" s="205" t="str" cm="1">
        <f t="array" ref="M7260">_xlfn.IFS(NOT(ISERROR(VLOOKUP(Table5[[#This Row],[Section]],TB_notTB,1,FALSE))),"No",LEFT(Table5[[#This Row],[Section]],3)="ETB","PLS",LEFT(Table5[[#This Row],[Section]],1)="7","PDB",NOT(ISBLANK(Table5[[#This Row],[Section]])),"No")</f>
        <v>No</v>
      </c>
    </row>
    <row r="7261" spans="1:13" x14ac:dyDescent="0.25">
      <c r="A7261" s="126" t="s">
        <v>9074</v>
      </c>
      <c r="B7261" s="126" t="s">
        <v>17222</v>
      </c>
      <c r="C7261" s="126" t="s">
        <v>98</v>
      </c>
      <c r="D7261" s="127">
        <v>0.42899999999999999</v>
      </c>
      <c r="E7261" s="128">
        <v>111</v>
      </c>
      <c r="F7261" s="128">
        <v>111</v>
      </c>
      <c r="G7261" s="126" t="s">
        <v>13750</v>
      </c>
      <c r="H7261" s="126" t="s">
        <v>20121</v>
      </c>
      <c r="I7261" s="126" t="s">
        <v>20122</v>
      </c>
      <c r="J7261" s="126" t="s">
        <v>26234</v>
      </c>
      <c r="K7261" s="9">
        <f>_xlfn.IFNA(VLOOKUP(Table5[[#This Row],[Section]],SubSill_Tier,2,FALSE),0)</f>
        <v>0</v>
      </c>
      <c r="L7261" s="9" t="str">
        <f t="shared" si="122"/>
        <v/>
      </c>
      <c r="M7261" s="205" t="str" cm="1">
        <f t="array" ref="M7261">_xlfn.IFS(NOT(ISERROR(VLOOKUP(Table5[[#This Row],[Section]],TB_notTB,1,FALSE))),"No",LEFT(Table5[[#This Row],[Section]],3)="ETB","PLS",LEFT(Table5[[#This Row],[Section]],1)="7","PDB",NOT(ISBLANK(Table5[[#This Row],[Section]])),"No")</f>
        <v>No</v>
      </c>
    </row>
    <row r="7262" spans="1:13" x14ac:dyDescent="0.25">
      <c r="A7262" s="126" t="s">
        <v>9075</v>
      </c>
      <c r="B7262" s="126" t="s">
        <v>3598</v>
      </c>
      <c r="C7262" s="126" t="s">
        <v>98</v>
      </c>
      <c r="D7262" s="127">
        <v>0.95899999999999996</v>
      </c>
      <c r="E7262" s="128">
        <v>213</v>
      </c>
      <c r="F7262" s="128">
        <v>213</v>
      </c>
      <c r="G7262" s="126" t="s">
        <v>13724</v>
      </c>
      <c r="H7262" s="126" t="s">
        <v>20186</v>
      </c>
      <c r="I7262" s="126" t="s">
        <v>22099</v>
      </c>
      <c r="J7262" s="126" t="s">
        <v>26234</v>
      </c>
      <c r="K7262" s="9">
        <f>_xlfn.IFNA(VLOOKUP(Table5[[#This Row],[Section]],SubSill_Tier,2,FALSE),0)</f>
        <v>0</v>
      </c>
      <c r="L7262" s="9" t="str">
        <f t="shared" si="122"/>
        <v/>
      </c>
      <c r="M7262" s="205" t="str" cm="1">
        <f t="array" ref="M7262">_xlfn.IFS(NOT(ISERROR(VLOOKUP(Table5[[#This Row],[Section]],TB_notTB,1,FALSE))),"No",LEFT(Table5[[#This Row],[Section]],3)="ETB","PLS",LEFT(Table5[[#This Row],[Section]],1)="7","PDB",NOT(ISBLANK(Table5[[#This Row],[Section]])),"No")</f>
        <v>No</v>
      </c>
    </row>
    <row r="7263" spans="1:13" x14ac:dyDescent="0.25">
      <c r="A7263" s="126" t="s">
        <v>9076</v>
      </c>
      <c r="B7263" s="126" t="s">
        <v>3598</v>
      </c>
      <c r="C7263" s="126" t="s">
        <v>98</v>
      </c>
      <c r="D7263" s="127">
        <v>1.583</v>
      </c>
      <c r="E7263" s="128">
        <v>568</v>
      </c>
      <c r="F7263" s="128">
        <v>568</v>
      </c>
      <c r="G7263" s="126" t="s">
        <v>13721</v>
      </c>
      <c r="H7263" s="126" t="s">
        <v>20121</v>
      </c>
      <c r="I7263" s="126" t="s">
        <v>20122</v>
      </c>
      <c r="J7263" s="126" t="s">
        <v>26234</v>
      </c>
      <c r="K7263" s="9">
        <f>_xlfn.IFNA(VLOOKUP(Table5[[#This Row],[Section]],SubSill_Tier,2,FALSE),0)</f>
        <v>0</v>
      </c>
      <c r="L7263" s="9" t="str">
        <f t="shared" si="122"/>
        <v/>
      </c>
      <c r="M7263" s="205" t="str" cm="1">
        <f t="array" ref="M7263">_xlfn.IFS(NOT(ISERROR(VLOOKUP(Table5[[#This Row],[Section]],TB_notTB,1,FALSE))),"No",LEFT(Table5[[#This Row],[Section]],3)="ETB","PLS",LEFT(Table5[[#This Row],[Section]],1)="7","PDB",NOT(ISBLANK(Table5[[#This Row],[Section]])),"No")</f>
        <v>No</v>
      </c>
    </row>
    <row r="7264" spans="1:13" x14ac:dyDescent="0.25">
      <c r="A7264" s="126" t="s">
        <v>3444</v>
      </c>
      <c r="B7264" s="126" t="s">
        <v>17222</v>
      </c>
      <c r="C7264" s="126" t="s">
        <v>98</v>
      </c>
      <c r="D7264" s="127">
        <v>0.52400000000000002</v>
      </c>
      <c r="E7264" s="128">
        <v>250</v>
      </c>
      <c r="F7264" s="128">
        <v>250</v>
      </c>
      <c r="G7264" s="126" t="s">
        <v>13711</v>
      </c>
      <c r="H7264" s="126" t="s">
        <v>20119</v>
      </c>
      <c r="I7264" s="126" t="s">
        <v>21054</v>
      </c>
      <c r="J7264" s="126" t="s">
        <v>26232</v>
      </c>
      <c r="K7264" s="9">
        <f>_xlfn.IFNA(VLOOKUP(Table5[[#This Row],[Section]],SubSill_Tier,2,FALSE),0)</f>
        <v>0</v>
      </c>
      <c r="L7264" s="9" t="str">
        <f t="shared" si="122"/>
        <v/>
      </c>
      <c r="M7264" s="205" t="str" cm="1">
        <f t="array" ref="M7264">_xlfn.IFS(NOT(ISERROR(VLOOKUP(Table5[[#This Row],[Section]],TB_notTB,1,FALSE))),"No",LEFT(Table5[[#This Row],[Section]],3)="ETB","PLS",LEFT(Table5[[#This Row],[Section]],1)="7","PDB",NOT(ISBLANK(Table5[[#This Row],[Section]])),"No")</f>
        <v>No</v>
      </c>
    </row>
    <row r="7265" spans="1:13" x14ac:dyDescent="0.25">
      <c r="A7265" s="126" t="s">
        <v>9077</v>
      </c>
      <c r="B7265" s="126" t="s">
        <v>17222</v>
      </c>
      <c r="C7265" s="126" t="s">
        <v>98</v>
      </c>
      <c r="D7265" s="127">
        <v>3.7450000000000001</v>
      </c>
      <c r="E7265" s="128">
        <v>143</v>
      </c>
      <c r="F7265" s="128">
        <v>143</v>
      </c>
      <c r="G7265" s="126" t="s">
        <v>13721</v>
      </c>
      <c r="H7265" s="126" t="s">
        <v>20132</v>
      </c>
      <c r="I7265" s="126" t="s">
        <v>20133</v>
      </c>
      <c r="J7265" s="126" t="s">
        <v>26250</v>
      </c>
      <c r="K7265" s="9">
        <f>_xlfn.IFNA(VLOOKUP(Table5[[#This Row],[Section]],SubSill_Tier,2,FALSE),0)</f>
        <v>0</v>
      </c>
      <c r="L7265" s="9" t="str">
        <f t="shared" si="122"/>
        <v/>
      </c>
      <c r="M7265" s="205" t="str" cm="1">
        <f t="array" ref="M7265">_xlfn.IFS(NOT(ISERROR(VLOOKUP(Table5[[#This Row],[Section]],TB_notTB,1,FALSE))),"No",LEFT(Table5[[#This Row],[Section]],3)="ETB","PLS",LEFT(Table5[[#This Row],[Section]],1)="7","PDB",NOT(ISBLANK(Table5[[#This Row],[Section]])),"No")</f>
        <v>No</v>
      </c>
    </row>
    <row r="7266" spans="1:13" x14ac:dyDescent="0.25">
      <c r="A7266" s="126" t="s">
        <v>9078</v>
      </c>
      <c r="B7266" s="126" t="s">
        <v>17222</v>
      </c>
      <c r="C7266" s="126" t="s">
        <v>98</v>
      </c>
      <c r="D7266" s="127">
        <v>4.6630000000000003</v>
      </c>
      <c r="E7266" s="128">
        <v>171</v>
      </c>
      <c r="F7266" s="128">
        <v>171</v>
      </c>
      <c r="G7266" s="126" t="s">
        <v>13721</v>
      </c>
      <c r="H7266" s="126" t="s">
        <v>20132</v>
      </c>
      <c r="I7266" s="126" t="s">
        <v>20133</v>
      </c>
      <c r="J7266" s="126" t="s">
        <v>26250</v>
      </c>
      <c r="K7266" s="9">
        <f>_xlfn.IFNA(VLOOKUP(Table5[[#This Row],[Section]],SubSill_Tier,2,FALSE),0)</f>
        <v>0</v>
      </c>
      <c r="L7266" s="9" t="str">
        <f t="shared" si="122"/>
        <v/>
      </c>
      <c r="M7266" s="205" t="str" cm="1">
        <f t="array" ref="M7266">_xlfn.IFS(NOT(ISERROR(VLOOKUP(Table5[[#This Row],[Section]],TB_notTB,1,FALSE))),"No",LEFT(Table5[[#This Row],[Section]],3)="ETB","PLS",LEFT(Table5[[#This Row],[Section]],1)="7","PDB",NOT(ISBLANK(Table5[[#This Row],[Section]])),"No")</f>
        <v>No</v>
      </c>
    </row>
    <row r="7267" spans="1:13" x14ac:dyDescent="0.25">
      <c r="A7267" s="126" t="s">
        <v>9079</v>
      </c>
      <c r="B7267" s="126" t="s">
        <v>9080</v>
      </c>
      <c r="C7267" s="126" t="s">
        <v>75</v>
      </c>
      <c r="D7267" s="127">
        <v>0.17299999999999999</v>
      </c>
      <c r="E7267" s="128">
        <v>100</v>
      </c>
      <c r="F7267" s="128">
        <v>100</v>
      </c>
      <c r="G7267" s="126" t="s">
        <v>13720</v>
      </c>
      <c r="H7267" s="126" t="s">
        <v>20130</v>
      </c>
      <c r="I7267" s="126" t="s">
        <v>20131</v>
      </c>
      <c r="J7267" s="126" t="s">
        <v>26236</v>
      </c>
      <c r="K7267" s="9">
        <f>_xlfn.IFNA(VLOOKUP(Table5[[#This Row],[Section]],SubSill_Tier,2,FALSE),0)</f>
        <v>0</v>
      </c>
      <c r="L7267" s="9" t="str">
        <f t="shared" si="122"/>
        <v/>
      </c>
      <c r="M7267" s="205" t="str" cm="1">
        <f t="array" ref="M7267">_xlfn.IFS(NOT(ISERROR(VLOOKUP(Table5[[#This Row],[Section]],TB_notTB,1,FALSE))),"No",LEFT(Table5[[#This Row],[Section]],3)="ETB","PLS",LEFT(Table5[[#This Row],[Section]],1)="7","PDB",NOT(ISBLANK(Table5[[#This Row],[Section]])),"No")</f>
        <v>No</v>
      </c>
    </row>
    <row r="7268" spans="1:13" x14ac:dyDescent="0.25">
      <c r="A7268" s="126" t="s">
        <v>9081</v>
      </c>
      <c r="B7268" s="126" t="s">
        <v>17222</v>
      </c>
      <c r="C7268" s="126" t="s">
        <v>98</v>
      </c>
      <c r="D7268" s="127">
        <v>0.73399999999999999</v>
      </c>
      <c r="E7268" s="128">
        <v>122</v>
      </c>
      <c r="F7268" s="128">
        <v>122</v>
      </c>
      <c r="G7268" s="126" t="s">
        <v>13714</v>
      </c>
      <c r="H7268" s="126" t="s">
        <v>20121</v>
      </c>
      <c r="I7268" s="126" t="s">
        <v>20122</v>
      </c>
      <c r="J7268" s="126" t="s">
        <v>26234</v>
      </c>
      <c r="K7268" s="9">
        <f>_xlfn.IFNA(VLOOKUP(Table5[[#This Row],[Section]],SubSill_Tier,2,FALSE),0)</f>
        <v>0</v>
      </c>
      <c r="L7268" s="9" t="str">
        <f t="shared" si="122"/>
        <v/>
      </c>
      <c r="M7268" s="205" t="str" cm="1">
        <f t="array" ref="M7268">_xlfn.IFS(NOT(ISERROR(VLOOKUP(Table5[[#This Row],[Section]],TB_notTB,1,FALSE))),"No",LEFT(Table5[[#This Row],[Section]],3)="ETB","PLS",LEFT(Table5[[#This Row],[Section]],1)="7","PDB",NOT(ISBLANK(Table5[[#This Row],[Section]])),"No")</f>
        <v>No</v>
      </c>
    </row>
    <row r="7269" spans="1:13" x14ac:dyDescent="0.25">
      <c r="A7269" s="126" t="s">
        <v>9082</v>
      </c>
      <c r="B7269" s="126" t="s">
        <v>17222</v>
      </c>
      <c r="C7269" s="126" t="s">
        <v>98</v>
      </c>
      <c r="D7269" s="127">
        <v>0.14299999999999999</v>
      </c>
      <c r="E7269" s="128">
        <v>100</v>
      </c>
      <c r="F7269" s="128">
        <v>100</v>
      </c>
      <c r="G7269" s="126" t="s">
        <v>13721</v>
      </c>
      <c r="H7269" s="126" t="s">
        <v>20121</v>
      </c>
      <c r="I7269" s="126" t="s">
        <v>20122</v>
      </c>
      <c r="J7269" s="126" t="s">
        <v>26234</v>
      </c>
      <c r="K7269" s="9">
        <f>_xlfn.IFNA(VLOOKUP(Table5[[#This Row],[Section]],SubSill_Tier,2,FALSE),0)</f>
        <v>0</v>
      </c>
      <c r="L7269" s="9" t="str">
        <f t="shared" si="122"/>
        <v/>
      </c>
      <c r="M7269" s="205" t="str" cm="1">
        <f t="array" ref="M7269">_xlfn.IFS(NOT(ISERROR(VLOOKUP(Table5[[#This Row],[Section]],TB_notTB,1,FALSE))),"No",LEFT(Table5[[#This Row],[Section]],3)="ETB","PLS",LEFT(Table5[[#This Row],[Section]],1)="7","PDB",NOT(ISBLANK(Table5[[#This Row],[Section]])),"No")</f>
        <v>No</v>
      </c>
    </row>
    <row r="7270" spans="1:13" x14ac:dyDescent="0.25">
      <c r="A7270" s="126" t="s">
        <v>9083</v>
      </c>
      <c r="B7270" s="126" t="s">
        <v>17222</v>
      </c>
      <c r="C7270" s="126" t="s">
        <v>98</v>
      </c>
      <c r="D7270" s="127">
        <v>0.22700000000000001</v>
      </c>
      <c r="E7270" s="128">
        <v>117</v>
      </c>
      <c r="F7270" s="128">
        <v>100</v>
      </c>
      <c r="G7270" s="126" t="s">
        <v>13721</v>
      </c>
      <c r="H7270" s="126" t="s">
        <v>20121</v>
      </c>
      <c r="I7270" s="126" t="s">
        <v>20122</v>
      </c>
      <c r="J7270" s="126" t="s">
        <v>26234</v>
      </c>
      <c r="K7270" s="9">
        <f>_xlfn.IFNA(VLOOKUP(Table5[[#This Row],[Section]],SubSill_Tier,2,FALSE),0)</f>
        <v>0</v>
      </c>
      <c r="L7270" s="9" t="str">
        <f t="shared" si="122"/>
        <v/>
      </c>
      <c r="M7270" s="205" t="str" cm="1">
        <f t="array" ref="M7270">_xlfn.IFS(NOT(ISERROR(VLOOKUP(Table5[[#This Row],[Section]],TB_notTB,1,FALSE))),"No",LEFT(Table5[[#This Row],[Section]],3)="ETB","PLS",LEFT(Table5[[#This Row],[Section]],1)="7","PDB",NOT(ISBLANK(Table5[[#This Row],[Section]])),"No")</f>
        <v>No</v>
      </c>
    </row>
    <row r="7271" spans="1:13" x14ac:dyDescent="0.25">
      <c r="A7271" s="126" t="s">
        <v>3445</v>
      </c>
      <c r="B7271" s="126" t="s">
        <v>17222</v>
      </c>
      <c r="C7271" s="126" t="s">
        <v>98</v>
      </c>
      <c r="D7271" s="127">
        <v>0.70699999999999996</v>
      </c>
      <c r="E7271" s="128">
        <v>254</v>
      </c>
      <c r="F7271" s="128">
        <v>100</v>
      </c>
      <c r="G7271" s="126" t="s">
        <v>13711</v>
      </c>
      <c r="H7271" s="126" t="s">
        <v>20119</v>
      </c>
      <c r="I7271" s="126" t="s">
        <v>21054</v>
      </c>
      <c r="J7271" s="126" t="s">
        <v>26232</v>
      </c>
      <c r="K7271" s="9">
        <f>_xlfn.IFNA(VLOOKUP(Table5[[#This Row],[Section]],SubSill_Tier,2,FALSE),0)</f>
        <v>0</v>
      </c>
      <c r="L7271" s="9" t="str">
        <f t="shared" si="122"/>
        <v/>
      </c>
      <c r="M7271" s="205" t="str" cm="1">
        <f t="array" ref="M7271">_xlfn.IFS(NOT(ISERROR(VLOOKUP(Table5[[#This Row],[Section]],TB_notTB,1,FALSE))),"No",LEFT(Table5[[#This Row],[Section]],3)="ETB","PLS",LEFT(Table5[[#This Row],[Section]],1)="7","PDB",NOT(ISBLANK(Table5[[#This Row],[Section]])),"No")</f>
        <v>No</v>
      </c>
    </row>
    <row r="7272" spans="1:13" x14ac:dyDescent="0.25">
      <c r="A7272" s="126" t="s">
        <v>9084</v>
      </c>
      <c r="B7272" s="126" t="s">
        <v>28195</v>
      </c>
      <c r="C7272" s="126" t="s">
        <v>75</v>
      </c>
      <c r="D7272" s="127">
        <v>0.51600000000000001</v>
      </c>
      <c r="E7272" s="128">
        <v>124</v>
      </c>
      <c r="F7272" s="128">
        <v>124</v>
      </c>
      <c r="G7272" s="126" t="s">
        <v>13725</v>
      </c>
      <c r="H7272" s="126" t="s">
        <v>20134</v>
      </c>
      <c r="I7272" s="126" t="s">
        <v>20135</v>
      </c>
      <c r="J7272" s="126" t="s">
        <v>26235</v>
      </c>
      <c r="K7272" s="9">
        <f>_xlfn.IFNA(VLOOKUP(Table5[[#This Row],[Section]],SubSill_Tier,2,FALSE),0)</f>
        <v>0</v>
      </c>
      <c r="L7272" s="9" t="str">
        <f t="shared" si="122"/>
        <v/>
      </c>
      <c r="M7272" s="205" t="str" cm="1">
        <f t="array" ref="M7272">_xlfn.IFS(NOT(ISERROR(VLOOKUP(Table5[[#This Row],[Section]],TB_notTB,1,FALSE))),"No",LEFT(Table5[[#This Row],[Section]],3)="ETB","PLS",LEFT(Table5[[#This Row],[Section]],1)="7","PDB",NOT(ISBLANK(Table5[[#This Row],[Section]])),"No")</f>
        <v>No</v>
      </c>
    </row>
    <row r="7273" spans="1:13" x14ac:dyDescent="0.25">
      <c r="A7273" s="126" t="s">
        <v>3446</v>
      </c>
      <c r="B7273" s="126" t="s">
        <v>17222</v>
      </c>
      <c r="C7273" s="126" t="s">
        <v>98</v>
      </c>
      <c r="D7273" s="127">
        <v>0.30499999999999999</v>
      </c>
      <c r="E7273" s="128">
        <v>100</v>
      </c>
      <c r="F7273" s="128">
        <v>100</v>
      </c>
      <c r="G7273" s="126" t="s">
        <v>13712</v>
      </c>
      <c r="H7273" s="126" t="s">
        <v>20120</v>
      </c>
      <c r="I7273" s="126" t="s">
        <v>21055</v>
      </c>
      <c r="J7273" s="126" t="s">
        <v>26232</v>
      </c>
      <c r="K7273" s="9">
        <f>_xlfn.IFNA(VLOOKUP(Table5[[#This Row],[Section]],SubSill_Tier,2,FALSE),0)</f>
        <v>0</v>
      </c>
      <c r="L7273" s="9" t="str">
        <f t="shared" si="122"/>
        <v/>
      </c>
      <c r="M7273" s="205" t="str" cm="1">
        <f t="array" ref="M7273">_xlfn.IFS(NOT(ISERROR(VLOOKUP(Table5[[#This Row],[Section]],TB_notTB,1,FALSE))),"No",LEFT(Table5[[#This Row],[Section]],3)="ETB","PLS",LEFT(Table5[[#This Row],[Section]],1)="7","PDB",NOT(ISBLANK(Table5[[#This Row],[Section]])),"No")</f>
        <v>No</v>
      </c>
    </row>
    <row r="7274" spans="1:13" x14ac:dyDescent="0.25">
      <c r="A7274" s="126" t="s">
        <v>9085</v>
      </c>
      <c r="B7274" s="126" t="s">
        <v>17222</v>
      </c>
      <c r="C7274" s="126" t="s">
        <v>98</v>
      </c>
      <c r="D7274" s="127">
        <v>2.35</v>
      </c>
      <c r="E7274" s="128">
        <v>357</v>
      </c>
      <c r="F7274" s="128">
        <v>357</v>
      </c>
      <c r="G7274" s="126" t="s">
        <v>13750</v>
      </c>
      <c r="H7274" s="126" t="s">
        <v>20121</v>
      </c>
      <c r="I7274" s="126" t="s">
        <v>20122</v>
      </c>
      <c r="J7274" s="126" t="s">
        <v>26234</v>
      </c>
      <c r="K7274" s="9">
        <f>_xlfn.IFNA(VLOOKUP(Table5[[#This Row],[Section]],SubSill_Tier,2,FALSE),0)</f>
        <v>0</v>
      </c>
      <c r="L7274" s="9" t="str">
        <f t="shared" si="122"/>
        <v/>
      </c>
      <c r="M7274" s="205" t="str" cm="1">
        <f t="array" ref="M7274">_xlfn.IFS(NOT(ISERROR(VLOOKUP(Table5[[#This Row],[Section]],TB_notTB,1,FALSE))),"No",LEFT(Table5[[#This Row],[Section]],3)="ETB","PLS",LEFT(Table5[[#This Row],[Section]],1)="7","PDB",NOT(ISBLANK(Table5[[#This Row],[Section]])),"No")</f>
        <v>No</v>
      </c>
    </row>
    <row r="7275" spans="1:13" x14ac:dyDescent="0.25">
      <c r="A7275" s="126" t="s">
        <v>9086</v>
      </c>
      <c r="B7275" s="126" t="s">
        <v>17222</v>
      </c>
      <c r="C7275" s="126" t="s">
        <v>98</v>
      </c>
      <c r="D7275" s="127">
        <v>0.84799999999999998</v>
      </c>
      <c r="E7275" s="128">
        <v>349</v>
      </c>
      <c r="F7275" s="128">
        <v>173</v>
      </c>
      <c r="G7275" s="126" t="s">
        <v>13721</v>
      </c>
      <c r="H7275" s="126" t="s">
        <v>20121</v>
      </c>
      <c r="I7275" s="126" t="s">
        <v>20122</v>
      </c>
      <c r="J7275" s="126" t="s">
        <v>26234</v>
      </c>
      <c r="K7275" s="9">
        <f>_xlfn.IFNA(VLOOKUP(Table5[[#This Row],[Section]],SubSill_Tier,2,FALSE),0)</f>
        <v>0</v>
      </c>
      <c r="L7275" s="9" t="str">
        <f t="shared" si="122"/>
        <v/>
      </c>
      <c r="M7275" s="205" t="str" cm="1">
        <f t="array" ref="M7275">_xlfn.IFS(NOT(ISERROR(VLOOKUP(Table5[[#This Row],[Section]],TB_notTB,1,FALSE))),"No",LEFT(Table5[[#This Row],[Section]],3)="ETB","PLS",LEFT(Table5[[#This Row],[Section]],1)="7","PDB",NOT(ISBLANK(Table5[[#This Row],[Section]])),"No")</f>
        <v>No</v>
      </c>
    </row>
    <row r="7276" spans="1:13" x14ac:dyDescent="0.25">
      <c r="A7276" s="126" t="s">
        <v>3447</v>
      </c>
      <c r="B7276" s="126" t="s">
        <v>17222</v>
      </c>
      <c r="C7276" s="126" t="s">
        <v>98</v>
      </c>
      <c r="D7276" s="127">
        <v>0.59699999999999998</v>
      </c>
      <c r="E7276" s="128">
        <v>198</v>
      </c>
      <c r="F7276" s="128">
        <v>198</v>
      </c>
      <c r="G7276" s="126" t="s">
        <v>13712</v>
      </c>
      <c r="H7276" s="126" t="s">
        <v>20120</v>
      </c>
      <c r="I7276" s="126" t="s">
        <v>21055</v>
      </c>
      <c r="J7276" s="126" t="s">
        <v>26232</v>
      </c>
      <c r="K7276" s="9">
        <f>_xlfn.IFNA(VLOOKUP(Table5[[#This Row],[Section]],SubSill_Tier,2,FALSE),0)</f>
        <v>0</v>
      </c>
      <c r="L7276" s="9" t="str">
        <f t="shared" si="122"/>
        <v/>
      </c>
      <c r="M7276" s="205" t="str" cm="1">
        <f t="array" ref="M7276">_xlfn.IFS(NOT(ISERROR(VLOOKUP(Table5[[#This Row],[Section]],TB_notTB,1,FALSE))),"No",LEFT(Table5[[#This Row],[Section]],3)="ETB","PLS",LEFT(Table5[[#This Row],[Section]],1)="7","PDB",NOT(ISBLANK(Table5[[#This Row],[Section]])),"No")</f>
        <v>No</v>
      </c>
    </row>
    <row r="7277" spans="1:13" x14ac:dyDescent="0.25">
      <c r="A7277" s="126" t="s">
        <v>9087</v>
      </c>
      <c r="B7277" s="126" t="s">
        <v>13057</v>
      </c>
      <c r="C7277" s="126" t="s">
        <v>75</v>
      </c>
      <c r="D7277" s="127">
        <v>0.67500000000000004</v>
      </c>
      <c r="E7277" s="128">
        <v>309</v>
      </c>
      <c r="F7277" s="128">
        <v>161</v>
      </c>
      <c r="G7277" s="126" t="s">
        <v>13721</v>
      </c>
      <c r="H7277" s="126" t="s">
        <v>21068</v>
      </c>
      <c r="I7277" s="126" t="s">
        <v>21069</v>
      </c>
      <c r="J7277" s="126" t="s">
        <v>26233</v>
      </c>
      <c r="K7277" s="9">
        <f>_xlfn.IFNA(VLOOKUP(Table5[[#This Row],[Section]],SubSill_Tier,2,FALSE),0)</f>
        <v>0</v>
      </c>
      <c r="L7277" s="9" t="str">
        <f t="shared" si="122"/>
        <v/>
      </c>
      <c r="M7277" s="205" t="str" cm="1">
        <f t="array" ref="M7277">_xlfn.IFS(NOT(ISERROR(VLOOKUP(Table5[[#This Row],[Section]],TB_notTB,1,FALSE))),"No",LEFT(Table5[[#This Row],[Section]],3)="ETB","PLS",LEFT(Table5[[#This Row],[Section]],1)="7","PDB",NOT(ISBLANK(Table5[[#This Row],[Section]])),"No")</f>
        <v>No</v>
      </c>
    </row>
    <row r="7278" spans="1:13" x14ac:dyDescent="0.25">
      <c r="A7278" s="126" t="s">
        <v>9088</v>
      </c>
      <c r="B7278" s="126" t="s">
        <v>9089</v>
      </c>
      <c r="C7278" s="126" t="s">
        <v>75</v>
      </c>
      <c r="D7278" s="127">
        <v>0.378</v>
      </c>
      <c r="E7278" s="128">
        <v>203</v>
      </c>
      <c r="F7278" s="128">
        <v>113</v>
      </c>
      <c r="G7278" s="126" t="s">
        <v>13721</v>
      </c>
      <c r="H7278" s="126" t="s">
        <v>21068</v>
      </c>
      <c r="I7278" s="126" t="s">
        <v>21069</v>
      </c>
      <c r="J7278" s="126" t="s">
        <v>26233</v>
      </c>
      <c r="K7278" s="9">
        <f>_xlfn.IFNA(VLOOKUP(Table5[[#This Row],[Section]],SubSill_Tier,2,FALSE),0)</f>
        <v>0</v>
      </c>
      <c r="L7278" s="9" t="str">
        <f t="shared" si="122"/>
        <v>Wall</v>
      </c>
      <c r="M7278" s="205" t="str" cm="1">
        <f t="array" ref="M7278">_xlfn.IFS(NOT(ISERROR(VLOOKUP(Table5[[#This Row],[Section]],TB_notTB,1,FALSE))),"No",LEFT(Table5[[#This Row],[Section]],3)="ETB","PLS",LEFT(Table5[[#This Row],[Section]],1)="7","PDB",NOT(ISBLANK(Table5[[#This Row],[Section]])),"No")</f>
        <v>No</v>
      </c>
    </row>
    <row r="7279" spans="1:13" x14ac:dyDescent="0.25">
      <c r="A7279" s="126" t="s">
        <v>9090</v>
      </c>
      <c r="B7279" s="126" t="s">
        <v>9091</v>
      </c>
      <c r="C7279" s="126" t="s">
        <v>75</v>
      </c>
      <c r="D7279" s="127">
        <v>0.55100000000000005</v>
      </c>
      <c r="E7279" s="128">
        <v>218</v>
      </c>
      <c r="F7279" s="128">
        <v>218</v>
      </c>
      <c r="G7279" s="126" t="s">
        <v>13721</v>
      </c>
      <c r="H7279" s="126" t="s">
        <v>21068</v>
      </c>
      <c r="I7279" s="126" t="s">
        <v>21069</v>
      </c>
      <c r="J7279" s="126" t="s">
        <v>26233</v>
      </c>
      <c r="K7279" s="9">
        <f>_xlfn.IFNA(VLOOKUP(Table5[[#This Row],[Section]],SubSill_Tier,2,FALSE),0)</f>
        <v>0</v>
      </c>
      <c r="L7279" s="9" t="str">
        <f t="shared" si="122"/>
        <v>Wall</v>
      </c>
      <c r="M7279" s="205" t="str" cm="1">
        <f t="array" ref="M7279">_xlfn.IFS(NOT(ISERROR(VLOOKUP(Table5[[#This Row],[Section]],TB_notTB,1,FALSE))),"No",LEFT(Table5[[#This Row],[Section]],3)="ETB","PLS",LEFT(Table5[[#This Row],[Section]],1)="7","PDB",NOT(ISBLANK(Table5[[#This Row],[Section]])),"No")</f>
        <v>No</v>
      </c>
    </row>
    <row r="7280" spans="1:13" x14ac:dyDescent="0.25">
      <c r="A7280" s="126" t="s">
        <v>9092</v>
      </c>
      <c r="B7280" s="126" t="s">
        <v>17222</v>
      </c>
      <c r="C7280" s="126" t="s">
        <v>98</v>
      </c>
      <c r="D7280" s="127">
        <v>1.1100000000000001</v>
      </c>
      <c r="E7280" s="128">
        <v>314</v>
      </c>
      <c r="F7280" s="128">
        <v>174</v>
      </c>
      <c r="G7280" s="126" t="s">
        <v>13721</v>
      </c>
      <c r="H7280" s="126" t="s">
        <v>20121</v>
      </c>
      <c r="I7280" s="126" t="s">
        <v>20122</v>
      </c>
      <c r="J7280" s="126" t="s">
        <v>26234</v>
      </c>
      <c r="K7280" s="9">
        <f>_xlfn.IFNA(VLOOKUP(Table5[[#This Row],[Section]],SubSill_Tier,2,FALSE),0)</f>
        <v>0</v>
      </c>
      <c r="L7280" s="9" t="str">
        <f t="shared" si="122"/>
        <v/>
      </c>
      <c r="M7280" s="205" t="str" cm="1">
        <f t="array" ref="M7280">_xlfn.IFS(NOT(ISERROR(VLOOKUP(Table5[[#This Row],[Section]],TB_notTB,1,FALSE))),"No",LEFT(Table5[[#This Row],[Section]],3)="ETB","PLS",LEFT(Table5[[#This Row],[Section]],1)="7","PDB",NOT(ISBLANK(Table5[[#This Row],[Section]])),"No")</f>
        <v>No</v>
      </c>
    </row>
    <row r="7281" spans="1:13" x14ac:dyDescent="0.25">
      <c r="A7281" s="126" t="s">
        <v>9093</v>
      </c>
      <c r="B7281" s="126" t="s">
        <v>17222</v>
      </c>
      <c r="C7281" s="126" t="s">
        <v>98</v>
      </c>
      <c r="D7281" s="127">
        <v>1.3839999999999999</v>
      </c>
      <c r="E7281" s="128">
        <v>100</v>
      </c>
      <c r="F7281" s="128">
        <v>100</v>
      </c>
      <c r="G7281" s="126" t="s">
        <v>13721</v>
      </c>
      <c r="H7281" s="126" t="s">
        <v>20121</v>
      </c>
      <c r="I7281" s="126" t="s">
        <v>20122</v>
      </c>
      <c r="J7281" s="126" t="s">
        <v>26234</v>
      </c>
      <c r="K7281" s="9">
        <f>_xlfn.IFNA(VLOOKUP(Table5[[#This Row],[Section]],SubSill_Tier,2,FALSE),0)</f>
        <v>0</v>
      </c>
      <c r="L7281" s="9" t="str">
        <f t="shared" si="122"/>
        <v/>
      </c>
      <c r="M7281" s="205" t="str" cm="1">
        <f t="array" ref="M7281">_xlfn.IFS(NOT(ISERROR(VLOOKUP(Table5[[#This Row],[Section]],TB_notTB,1,FALSE))),"No",LEFT(Table5[[#This Row],[Section]],3)="ETB","PLS",LEFT(Table5[[#This Row],[Section]],1)="7","PDB",NOT(ISBLANK(Table5[[#This Row],[Section]])),"No")</f>
        <v>No</v>
      </c>
    </row>
    <row r="7282" spans="1:13" x14ac:dyDescent="0.25">
      <c r="A7282" s="126" t="s">
        <v>9094</v>
      </c>
      <c r="B7282" s="126" t="s">
        <v>9095</v>
      </c>
      <c r="C7282" s="126" t="s">
        <v>98</v>
      </c>
      <c r="D7282" s="127">
        <v>1.635</v>
      </c>
      <c r="E7282" s="128">
        <v>101</v>
      </c>
      <c r="F7282" s="128">
        <v>101</v>
      </c>
      <c r="G7282" s="126" t="s">
        <v>13714</v>
      </c>
      <c r="H7282" s="126" t="s">
        <v>20121</v>
      </c>
      <c r="I7282" s="126" t="s">
        <v>20122</v>
      </c>
      <c r="J7282" s="126" t="s">
        <v>26234</v>
      </c>
      <c r="K7282" s="9">
        <f>_xlfn.IFNA(VLOOKUP(Table5[[#This Row],[Section]],SubSill_Tier,2,FALSE),0)</f>
        <v>0</v>
      </c>
      <c r="L7282" s="9" t="str">
        <f t="shared" si="122"/>
        <v/>
      </c>
      <c r="M7282" s="205" t="str" cm="1">
        <f t="array" ref="M7282">_xlfn.IFS(NOT(ISERROR(VLOOKUP(Table5[[#This Row],[Section]],TB_notTB,1,FALSE))),"No",LEFT(Table5[[#This Row],[Section]],3)="ETB","PLS",LEFT(Table5[[#This Row],[Section]],1)="7","PDB",NOT(ISBLANK(Table5[[#This Row],[Section]])),"No")</f>
        <v>No</v>
      </c>
    </row>
    <row r="7283" spans="1:13" x14ac:dyDescent="0.25">
      <c r="A7283" s="126" t="s">
        <v>3448</v>
      </c>
      <c r="B7283" s="126" t="s">
        <v>17222</v>
      </c>
      <c r="C7283" s="126" t="s">
        <v>98</v>
      </c>
      <c r="D7283" s="127">
        <v>1.202</v>
      </c>
      <c r="E7283" s="128">
        <v>214</v>
      </c>
      <c r="F7283" s="128">
        <v>120</v>
      </c>
      <c r="G7283" s="126" t="s">
        <v>13711</v>
      </c>
      <c r="H7283" s="126" t="s">
        <v>20119</v>
      </c>
      <c r="I7283" s="126" t="s">
        <v>21054</v>
      </c>
      <c r="J7283" s="126" t="s">
        <v>26232</v>
      </c>
      <c r="K7283" s="9">
        <f>_xlfn.IFNA(VLOOKUP(Table5[[#This Row],[Section]],SubSill_Tier,2,FALSE),0)</f>
        <v>0</v>
      </c>
      <c r="L7283" s="9" t="str">
        <f t="shared" si="122"/>
        <v/>
      </c>
      <c r="M7283" s="205" t="str" cm="1">
        <f t="array" ref="M7283">_xlfn.IFS(NOT(ISERROR(VLOOKUP(Table5[[#This Row],[Section]],TB_notTB,1,FALSE))),"No",LEFT(Table5[[#This Row],[Section]],3)="ETB","PLS",LEFT(Table5[[#This Row],[Section]],1)="7","PDB",NOT(ISBLANK(Table5[[#This Row],[Section]])),"No")</f>
        <v>No</v>
      </c>
    </row>
    <row r="7284" spans="1:13" x14ac:dyDescent="0.25">
      <c r="A7284" s="126" t="s">
        <v>9096</v>
      </c>
      <c r="B7284" s="126" t="s">
        <v>17222</v>
      </c>
      <c r="C7284" s="126" t="s">
        <v>98</v>
      </c>
      <c r="D7284" s="127">
        <v>1.1559999999999999</v>
      </c>
      <c r="E7284" s="128">
        <v>345</v>
      </c>
      <c r="F7284" s="128">
        <v>345</v>
      </c>
      <c r="G7284" s="126" t="s">
        <v>13721</v>
      </c>
      <c r="H7284" s="126" t="s">
        <v>20121</v>
      </c>
      <c r="I7284" s="126" t="s">
        <v>20122</v>
      </c>
      <c r="J7284" s="126" t="s">
        <v>26234</v>
      </c>
      <c r="K7284" s="9">
        <f>_xlfn.IFNA(VLOOKUP(Table5[[#This Row],[Section]],SubSill_Tier,2,FALSE),0)</f>
        <v>0</v>
      </c>
      <c r="L7284" s="9" t="str">
        <f t="shared" si="122"/>
        <v/>
      </c>
      <c r="M7284" s="205" t="str" cm="1">
        <f t="array" ref="M7284">_xlfn.IFS(NOT(ISERROR(VLOOKUP(Table5[[#This Row],[Section]],TB_notTB,1,FALSE))),"No",LEFT(Table5[[#This Row],[Section]],3)="ETB","PLS",LEFT(Table5[[#This Row],[Section]],1)="7","PDB",NOT(ISBLANK(Table5[[#This Row],[Section]])),"No")</f>
        <v>No</v>
      </c>
    </row>
    <row r="7285" spans="1:13" x14ac:dyDescent="0.25">
      <c r="A7285" s="126" t="s">
        <v>12037</v>
      </c>
      <c r="B7285" s="126" t="s">
        <v>17222</v>
      </c>
      <c r="C7285" s="126" t="s">
        <v>98</v>
      </c>
      <c r="D7285" s="127">
        <v>0.159</v>
      </c>
      <c r="E7285" s="128">
        <v>100</v>
      </c>
      <c r="F7285" s="128">
        <v>100</v>
      </c>
      <c r="G7285" s="126" t="s">
        <v>13758</v>
      </c>
      <c r="H7285" s="126" t="s">
        <v>20201</v>
      </c>
      <c r="I7285" s="126" t="s">
        <v>20202</v>
      </c>
      <c r="J7285" s="126" t="s">
        <v>26258</v>
      </c>
      <c r="K7285" s="9">
        <f>_xlfn.IFNA(VLOOKUP(Table5[[#This Row],[Section]],SubSill_Tier,2,FALSE),0)</f>
        <v>0</v>
      </c>
      <c r="L7285" s="9" t="str">
        <f t="shared" si="122"/>
        <v/>
      </c>
      <c r="M7285" s="205" t="str" cm="1">
        <f t="array" ref="M7285">_xlfn.IFS(NOT(ISERROR(VLOOKUP(Table5[[#This Row],[Section]],TB_notTB,1,FALSE))),"No",LEFT(Table5[[#This Row],[Section]],3)="ETB","PLS",LEFT(Table5[[#This Row],[Section]],1)="7","PDB",NOT(ISBLANK(Table5[[#This Row],[Section]])),"No")</f>
        <v>No</v>
      </c>
    </row>
    <row r="7286" spans="1:13" x14ac:dyDescent="0.25">
      <c r="A7286" s="126" t="s">
        <v>9097</v>
      </c>
      <c r="B7286" s="126" t="s">
        <v>3598</v>
      </c>
      <c r="C7286" s="126" t="s">
        <v>98</v>
      </c>
      <c r="D7286" s="127">
        <v>0.42699999999999999</v>
      </c>
      <c r="E7286" s="128">
        <v>229</v>
      </c>
      <c r="F7286" s="128">
        <v>229</v>
      </c>
      <c r="G7286" s="126" t="s">
        <v>13724</v>
      </c>
      <c r="H7286" s="126" t="s">
        <v>20186</v>
      </c>
      <c r="I7286" s="126" t="s">
        <v>22099</v>
      </c>
      <c r="J7286" s="126" t="s">
        <v>26234</v>
      </c>
      <c r="K7286" s="9">
        <f>_xlfn.IFNA(VLOOKUP(Table5[[#This Row],[Section]],SubSill_Tier,2,FALSE),0)</f>
        <v>0</v>
      </c>
      <c r="L7286" s="9" t="str">
        <f t="shared" si="122"/>
        <v/>
      </c>
      <c r="M7286" s="205" t="str" cm="1">
        <f t="array" ref="M7286">_xlfn.IFS(NOT(ISERROR(VLOOKUP(Table5[[#This Row],[Section]],TB_notTB,1,FALSE))),"No",LEFT(Table5[[#This Row],[Section]],3)="ETB","PLS",LEFT(Table5[[#This Row],[Section]],1)="7","PDB",NOT(ISBLANK(Table5[[#This Row],[Section]])),"No")</f>
        <v>No</v>
      </c>
    </row>
    <row r="7287" spans="1:13" x14ac:dyDescent="0.25">
      <c r="A7287" s="126" t="s">
        <v>9098</v>
      </c>
      <c r="B7287" s="126" t="s">
        <v>12749</v>
      </c>
      <c r="C7287" s="126" t="s">
        <v>98</v>
      </c>
      <c r="D7287" s="127">
        <v>3.839</v>
      </c>
      <c r="E7287" s="128">
        <v>461</v>
      </c>
      <c r="F7287" s="128">
        <v>461</v>
      </c>
      <c r="G7287" s="126" t="s">
        <v>13741</v>
      </c>
      <c r="H7287" s="126" t="s">
        <v>21079</v>
      </c>
      <c r="I7287" s="126" t="s">
        <v>21080</v>
      </c>
      <c r="J7287" s="126" t="s">
        <v>26265</v>
      </c>
      <c r="K7287" s="9">
        <f>_xlfn.IFNA(VLOOKUP(Table5[[#This Row],[Section]],SubSill_Tier,2,FALSE),0)</f>
        <v>0</v>
      </c>
      <c r="L7287" s="9" t="str">
        <f t="shared" si="122"/>
        <v>Wall</v>
      </c>
      <c r="M7287" s="205" t="str" cm="1">
        <f t="array" ref="M7287">_xlfn.IFS(NOT(ISERROR(VLOOKUP(Table5[[#This Row],[Section]],TB_notTB,1,FALSE))),"No",LEFT(Table5[[#This Row],[Section]],3)="ETB","PLS",LEFT(Table5[[#This Row],[Section]],1)="7","PDB",NOT(ISBLANK(Table5[[#This Row],[Section]])),"No")</f>
        <v>No</v>
      </c>
    </row>
    <row r="7288" spans="1:13" x14ac:dyDescent="0.25">
      <c r="A7288" s="126" t="s">
        <v>3449</v>
      </c>
      <c r="B7288" s="126" t="s">
        <v>17222</v>
      </c>
      <c r="C7288" s="126" t="s">
        <v>98</v>
      </c>
      <c r="D7288" s="127">
        <v>0.57199999999999995</v>
      </c>
      <c r="E7288" s="128">
        <v>202</v>
      </c>
      <c r="F7288" s="128">
        <v>100</v>
      </c>
      <c r="G7288" s="126" t="s">
        <v>13730</v>
      </c>
      <c r="H7288" s="126" t="s">
        <v>20139</v>
      </c>
      <c r="I7288" s="126" t="s">
        <v>20140</v>
      </c>
      <c r="J7288" s="126" t="s">
        <v>26243</v>
      </c>
      <c r="K7288" s="9">
        <f>_xlfn.IFNA(VLOOKUP(Table5[[#This Row],[Section]],SubSill_Tier,2,FALSE),0)</f>
        <v>0</v>
      </c>
      <c r="L7288" s="9" t="str">
        <f t="shared" si="122"/>
        <v/>
      </c>
      <c r="M7288" s="205" t="str" cm="1">
        <f t="array" ref="M7288">_xlfn.IFS(NOT(ISERROR(VLOOKUP(Table5[[#This Row],[Section]],TB_notTB,1,FALSE))),"No",LEFT(Table5[[#This Row],[Section]],3)="ETB","PLS",LEFT(Table5[[#This Row],[Section]],1)="7","PDB",NOT(ISBLANK(Table5[[#This Row],[Section]])),"No")</f>
        <v>No</v>
      </c>
    </row>
    <row r="7289" spans="1:13" x14ac:dyDescent="0.25">
      <c r="A7289" s="126" t="s">
        <v>3450</v>
      </c>
      <c r="B7289" s="126" t="s">
        <v>17222</v>
      </c>
      <c r="C7289" s="126" t="s">
        <v>98</v>
      </c>
      <c r="D7289" s="127">
        <v>1.607</v>
      </c>
      <c r="E7289" s="128">
        <v>392</v>
      </c>
      <c r="F7289" s="128">
        <v>230</v>
      </c>
      <c r="G7289" s="126" t="s">
        <v>13736</v>
      </c>
      <c r="H7289" s="126" t="s">
        <v>20148</v>
      </c>
      <c r="I7289" s="126" t="s">
        <v>21073</v>
      </c>
      <c r="J7289" s="126" t="s">
        <v>26232</v>
      </c>
      <c r="K7289" s="9">
        <f>_xlfn.IFNA(VLOOKUP(Table5[[#This Row],[Section]],SubSill_Tier,2,FALSE),0)</f>
        <v>0</v>
      </c>
      <c r="L7289" s="9" t="str">
        <f t="shared" si="122"/>
        <v/>
      </c>
      <c r="M7289" s="205" t="str" cm="1">
        <f t="array" ref="M7289">_xlfn.IFS(NOT(ISERROR(VLOOKUP(Table5[[#This Row],[Section]],TB_notTB,1,FALSE))),"No",LEFT(Table5[[#This Row],[Section]],3)="ETB","PLS",LEFT(Table5[[#This Row],[Section]],1)="7","PDB",NOT(ISBLANK(Table5[[#This Row],[Section]])),"No")</f>
        <v>No</v>
      </c>
    </row>
    <row r="7290" spans="1:13" x14ac:dyDescent="0.25">
      <c r="A7290" s="126" t="s">
        <v>3451</v>
      </c>
      <c r="B7290" s="126" t="s">
        <v>17222</v>
      </c>
      <c r="C7290" s="126" t="s">
        <v>98</v>
      </c>
      <c r="D7290" s="127">
        <v>0.56999999999999995</v>
      </c>
      <c r="E7290" s="128">
        <v>301</v>
      </c>
      <c r="F7290" s="128">
        <v>102</v>
      </c>
      <c r="G7290" s="126" t="s">
        <v>13754</v>
      </c>
      <c r="H7290" s="126" t="s">
        <v>20175</v>
      </c>
      <c r="I7290" s="126" t="s">
        <v>20176</v>
      </c>
      <c r="J7290" s="126" t="s">
        <v>26241</v>
      </c>
      <c r="K7290" s="9">
        <f>_xlfn.IFNA(VLOOKUP(Table5[[#This Row],[Section]],SubSill_Tier,2,FALSE),0)</f>
        <v>0</v>
      </c>
      <c r="L7290" s="9" t="str">
        <f t="shared" si="122"/>
        <v/>
      </c>
      <c r="M7290" s="205" t="str" cm="1">
        <f t="array" ref="M7290">_xlfn.IFS(NOT(ISERROR(VLOOKUP(Table5[[#This Row],[Section]],TB_notTB,1,FALSE))),"No",LEFT(Table5[[#This Row],[Section]],3)="ETB","PLS",LEFT(Table5[[#This Row],[Section]],1)="7","PDB",NOT(ISBLANK(Table5[[#This Row],[Section]])),"No")</f>
        <v>No</v>
      </c>
    </row>
    <row r="7291" spans="1:13" x14ac:dyDescent="0.25">
      <c r="A7291" s="126" t="s">
        <v>9099</v>
      </c>
      <c r="B7291" s="126" t="s">
        <v>17222</v>
      </c>
      <c r="C7291" s="126" t="s">
        <v>98</v>
      </c>
      <c r="D7291" s="127">
        <v>1.5609999999999999</v>
      </c>
      <c r="E7291" s="128">
        <v>575</v>
      </c>
      <c r="F7291" s="128">
        <v>575</v>
      </c>
      <c r="G7291" s="126" t="s">
        <v>13721</v>
      </c>
      <c r="H7291" s="126" t="s">
        <v>20121</v>
      </c>
      <c r="I7291" s="126" t="s">
        <v>20122</v>
      </c>
      <c r="J7291" s="126" t="s">
        <v>26234</v>
      </c>
      <c r="K7291" s="9">
        <f>_xlfn.IFNA(VLOOKUP(Table5[[#This Row],[Section]],SubSill_Tier,2,FALSE),0)</f>
        <v>0</v>
      </c>
      <c r="L7291" s="9" t="str">
        <f t="shared" si="122"/>
        <v/>
      </c>
      <c r="M7291" s="205" t="str" cm="1">
        <f t="array" ref="M7291">_xlfn.IFS(NOT(ISERROR(VLOOKUP(Table5[[#This Row],[Section]],TB_notTB,1,FALSE))),"No",LEFT(Table5[[#This Row],[Section]],3)="ETB","PLS",LEFT(Table5[[#This Row],[Section]],1)="7","PDB",NOT(ISBLANK(Table5[[#This Row],[Section]])),"No")</f>
        <v>No</v>
      </c>
    </row>
    <row r="7292" spans="1:13" x14ac:dyDescent="0.25">
      <c r="A7292" s="126" t="s">
        <v>9100</v>
      </c>
      <c r="B7292" s="126" t="s">
        <v>17222</v>
      </c>
      <c r="C7292" s="126" t="s">
        <v>98</v>
      </c>
      <c r="D7292" s="127">
        <v>0.97499999999999998</v>
      </c>
      <c r="E7292" s="128">
        <v>365</v>
      </c>
      <c r="F7292" s="128">
        <v>165</v>
      </c>
      <c r="G7292" s="126" t="s">
        <v>13721</v>
      </c>
      <c r="H7292" s="126" t="s">
        <v>20121</v>
      </c>
      <c r="I7292" s="126" t="s">
        <v>20122</v>
      </c>
      <c r="J7292" s="126" t="s">
        <v>26234</v>
      </c>
      <c r="K7292" s="9">
        <f>_xlfn.IFNA(VLOOKUP(Table5[[#This Row],[Section]],SubSill_Tier,2,FALSE),0)</f>
        <v>0</v>
      </c>
      <c r="L7292" s="9" t="str">
        <f t="shared" si="122"/>
        <v/>
      </c>
      <c r="M7292" s="205" t="str" cm="1">
        <f t="array" ref="M7292">_xlfn.IFS(NOT(ISERROR(VLOOKUP(Table5[[#This Row],[Section]],TB_notTB,1,FALSE))),"No",LEFT(Table5[[#This Row],[Section]],3)="ETB","PLS",LEFT(Table5[[#This Row],[Section]],1)="7","PDB",NOT(ISBLANK(Table5[[#This Row],[Section]])),"No")</f>
        <v>No</v>
      </c>
    </row>
    <row r="7293" spans="1:13" x14ac:dyDescent="0.25">
      <c r="A7293" s="126" t="s">
        <v>3452</v>
      </c>
      <c r="B7293" s="126" t="s">
        <v>17222</v>
      </c>
      <c r="C7293" s="126" t="s">
        <v>98</v>
      </c>
      <c r="D7293" s="127">
        <v>1.0720000000000001</v>
      </c>
      <c r="E7293" s="128">
        <v>482</v>
      </c>
      <c r="F7293" s="128">
        <v>100</v>
      </c>
      <c r="G7293" s="126" t="s">
        <v>13736</v>
      </c>
      <c r="H7293" s="126" t="s">
        <v>20148</v>
      </c>
      <c r="I7293" s="126" t="s">
        <v>21073</v>
      </c>
      <c r="J7293" s="126" t="s">
        <v>26232</v>
      </c>
      <c r="K7293" s="9">
        <f>_xlfn.IFNA(VLOOKUP(Table5[[#This Row],[Section]],SubSill_Tier,2,FALSE),0)</f>
        <v>0</v>
      </c>
      <c r="L7293" s="9" t="str">
        <f t="shared" si="122"/>
        <v/>
      </c>
      <c r="M7293" s="205" t="str" cm="1">
        <f t="array" ref="M7293">_xlfn.IFS(NOT(ISERROR(VLOOKUP(Table5[[#This Row],[Section]],TB_notTB,1,FALSE))),"No",LEFT(Table5[[#This Row],[Section]],3)="ETB","PLS",LEFT(Table5[[#This Row],[Section]],1)="7","PDB",NOT(ISBLANK(Table5[[#This Row],[Section]])),"No")</f>
        <v>No</v>
      </c>
    </row>
    <row r="7294" spans="1:13" x14ac:dyDescent="0.25">
      <c r="A7294" s="126" t="s">
        <v>3453</v>
      </c>
      <c r="B7294" s="126" t="s">
        <v>17222</v>
      </c>
      <c r="C7294" s="126" t="s">
        <v>98</v>
      </c>
      <c r="D7294" s="127">
        <v>0.27800000000000002</v>
      </c>
      <c r="E7294" s="128">
        <v>170</v>
      </c>
      <c r="F7294" s="128">
        <v>100</v>
      </c>
      <c r="G7294" s="126" t="s">
        <v>13736</v>
      </c>
      <c r="H7294" s="126" t="s">
        <v>20148</v>
      </c>
      <c r="I7294" s="126" t="s">
        <v>21073</v>
      </c>
      <c r="J7294" s="126" t="s">
        <v>26232</v>
      </c>
      <c r="K7294" s="9">
        <f>_xlfn.IFNA(VLOOKUP(Table5[[#This Row],[Section]],SubSill_Tier,2,FALSE),0)</f>
        <v>0</v>
      </c>
      <c r="L7294" s="9" t="str">
        <f t="shared" si="122"/>
        <v/>
      </c>
      <c r="M7294" s="205" t="str" cm="1">
        <f t="array" ref="M7294">_xlfn.IFS(NOT(ISERROR(VLOOKUP(Table5[[#This Row],[Section]],TB_notTB,1,FALSE))),"No",LEFT(Table5[[#This Row],[Section]],3)="ETB","PLS",LEFT(Table5[[#This Row],[Section]],1)="7","PDB",NOT(ISBLANK(Table5[[#This Row],[Section]])),"No")</f>
        <v>No</v>
      </c>
    </row>
    <row r="7295" spans="1:13" x14ac:dyDescent="0.25">
      <c r="A7295" s="126" t="s">
        <v>3454</v>
      </c>
      <c r="B7295" s="126" t="s">
        <v>17222</v>
      </c>
      <c r="C7295" s="126" t="s">
        <v>98</v>
      </c>
      <c r="D7295" s="127">
        <v>0.90500000000000003</v>
      </c>
      <c r="E7295" s="128">
        <v>400</v>
      </c>
      <c r="F7295" s="128">
        <v>100</v>
      </c>
      <c r="G7295" s="126" t="s">
        <v>13736</v>
      </c>
      <c r="H7295" s="126" t="s">
        <v>20148</v>
      </c>
      <c r="I7295" s="126" t="s">
        <v>21073</v>
      </c>
      <c r="J7295" s="126" t="s">
        <v>26232</v>
      </c>
      <c r="K7295" s="9">
        <f>_xlfn.IFNA(VLOOKUP(Table5[[#This Row],[Section]],SubSill_Tier,2,FALSE),0)</f>
        <v>0</v>
      </c>
      <c r="L7295" s="9" t="str">
        <f t="shared" si="122"/>
        <v/>
      </c>
      <c r="M7295" s="205" t="str" cm="1">
        <f t="array" ref="M7295">_xlfn.IFS(NOT(ISERROR(VLOOKUP(Table5[[#This Row],[Section]],TB_notTB,1,FALSE))),"No",LEFT(Table5[[#This Row],[Section]],3)="ETB","PLS",LEFT(Table5[[#This Row],[Section]],1)="7","PDB",NOT(ISBLANK(Table5[[#This Row],[Section]])),"No")</f>
        <v>No</v>
      </c>
    </row>
    <row r="7296" spans="1:13" x14ac:dyDescent="0.25">
      <c r="A7296" s="126" t="s">
        <v>9101</v>
      </c>
      <c r="B7296" s="126" t="s">
        <v>28196</v>
      </c>
      <c r="C7296" s="126" t="s">
        <v>75</v>
      </c>
      <c r="D7296" s="127">
        <v>0.65600000000000003</v>
      </c>
      <c r="E7296" s="128">
        <v>100</v>
      </c>
      <c r="F7296" s="128">
        <v>100</v>
      </c>
      <c r="G7296" s="126" t="s">
        <v>13715</v>
      </c>
      <c r="H7296" s="126" t="s">
        <v>20123</v>
      </c>
      <c r="I7296" s="126" t="s">
        <v>21058</v>
      </c>
      <c r="J7296" s="126" t="s">
        <v>26235</v>
      </c>
      <c r="K7296" s="9">
        <f>_xlfn.IFNA(VLOOKUP(Table5[[#This Row],[Section]],SubSill_Tier,2,FALSE),0)</f>
        <v>0</v>
      </c>
      <c r="L7296" s="9" t="str">
        <f t="shared" si="122"/>
        <v/>
      </c>
      <c r="M7296" s="205" t="str" cm="1">
        <f t="array" ref="M7296">_xlfn.IFS(NOT(ISERROR(VLOOKUP(Table5[[#This Row],[Section]],TB_notTB,1,FALSE))),"No",LEFT(Table5[[#This Row],[Section]],3)="ETB","PLS",LEFT(Table5[[#This Row],[Section]],1)="7","PDB",NOT(ISBLANK(Table5[[#This Row],[Section]])),"No")</f>
        <v>No</v>
      </c>
    </row>
    <row r="7297" spans="1:13" x14ac:dyDescent="0.25">
      <c r="A7297" s="126" t="s">
        <v>9102</v>
      </c>
      <c r="B7297" s="126" t="s">
        <v>17222</v>
      </c>
      <c r="C7297" s="126" t="s">
        <v>75</v>
      </c>
      <c r="D7297" s="127">
        <v>3.0379999999999998</v>
      </c>
      <c r="E7297" s="128">
        <v>367</v>
      </c>
      <c r="F7297" s="128">
        <v>367</v>
      </c>
      <c r="G7297" s="126" t="s">
        <v>13715</v>
      </c>
      <c r="H7297" s="126" t="s">
        <v>20123</v>
      </c>
      <c r="I7297" s="126" t="s">
        <v>21058</v>
      </c>
      <c r="J7297" s="126" t="s">
        <v>26238</v>
      </c>
      <c r="K7297" s="9">
        <f>_xlfn.IFNA(VLOOKUP(Table5[[#This Row],[Section]],SubSill_Tier,2,FALSE),0)</f>
        <v>0</v>
      </c>
      <c r="L7297" s="9" t="str">
        <f t="shared" si="122"/>
        <v/>
      </c>
      <c r="M7297" s="205" t="str" cm="1">
        <f t="array" ref="M7297">_xlfn.IFS(NOT(ISERROR(VLOOKUP(Table5[[#This Row],[Section]],TB_notTB,1,FALSE))),"No",LEFT(Table5[[#This Row],[Section]],3)="ETB","PLS",LEFT(Table5[[#This Row],[Section]],1)="7","PDB",NOT(ISBLANK(Table5[[#This Row],[Section]])),"No")</f>
        <v>No</v>
      </c>
    </row>
    <row r="7298" spans="1:13" x14ac:dyDescent="0.25">
      <c r="A7298" s="126" t="s">
        <v>3455</v>
      </c>
      <c r="B7298" s="126" t="s">
        <v>17222</v>
      </c>
      <c r="C7298" s="126" t="s">
        <v>98</v>
      </c>
      <c r="D7298" s="127">
        <v>0.97699999999999998</v>
      </c>
      <c r="E7298" s="128">
        <v>100</v>
      </c>
      <c r="F7298" s="128">
        <v>100</v>
      </c>
      <c r="G7298" s="126" t="s">
        <v>13712</v>
      </c>
      <c r="H7298" s="126" t="s">
        <v>20120</v>
      </c>
      <c r="I7298" s="126" t="s">
        <v>21055</v>
      </c>
      <c r="J7298" s="126" t="s">
        <v>26232</v>
      </c>
      <c r="K7298" s="9">
        <f>_xlfn.IFNA(VLOOKUP(Table5[[#This Row],[Section]],SubSill_Tier,2,FALSE),0)</f>
        <v>0</v>
      </c>
      <c r="L7298" s="9" t="str">
        <f t="shared" ref="L7298:L7361" si="123">IFERROR(IF(LEFT(G7298,2)="AI",IF(_xlfn.NUMBERVALUE(IFERROR(LEFT(IF(ISERROR(FIND("X",UPPER(B7298))),UPPER(B7298),RIGHT(UPPER(B7298),LEN(UPPER(B7298))-FIND("~",SUBSTITUTE(UPPER(B7298),"X","~",LEN(UPPER(B7298))-LEN(SUBSTITUTE(UPPER(B7298),"X","")))))),FIND(" ",IF(ISERROR(FIND("X",UPPER(B7298))),UPPER(B7298),RIGHT(UPPER(B7298),LEN(UPPER(B7298))-FIND("~",SUBSTITUTE(UPPER(B7298),"X","~",LEN(UPPER(B7298))-LEN(SUBSTITUTE(UPPER(B7298),"X","")))))),1)-1),IF(ISERROR(FIND("X",UPPER(B7298))),UPPER(B7298),RIGHT(UPPER(B7298),LEN(UPPER(B7298))-FIND("~",SUBSTITUTE(UPPER(B7298),"X","~",LEN(UPPER(B7298))-LEN(SUBSTITUTE(UPPER(B7298),"X",""))))))),".")&gt;=5,"Wall",""),""),"")</f>
        <v/>
      </c>
      <c r="M7298" s="205" t="str" cm="1">
        <f t="array" ref="M7298">_xlfn.IFS(NOT(ISERROR(VLOOKUP(Table5[[#This Row],[Section]],TB_notTB,1,FALSE))),"No",LEFT(Table5[[#This Row],[Section]],3)="ETB","PLS",LEFT(Table5[[#This Row],[Section]],1)="7","PDB",NOT(ISBLANK(Table5[[#This Row],[Section]])),"No")</f>
        <v>No</v>
      </c>
    </row>
    <row r="7299" spans="1:13" x14ac:dyDescent="0.25">
      <c r="A7299" s="126" t="s">
        <v>9103</v>
      </c>
      <c r="B7299" s="126" t="s">
        <v>28197</v>
      </c>
      <c r="C7299" s="126" t="s">
        <v>75</v>
      </c>
      <c r="D7299" s="127">
        <v>0.52400000000000002</v>
      </c>
      <c r="E7299" s="128">
        <v>144</v>
      </c>
      <c r="F7299" s="128">
        <v>144</v>
      </c>
      <c r="G7299" s="126" t="s">
        <v>13720</v>
      </c>
      <c r="H7299" s="126" t="s">
        <v>20130</v>
      </c>
      <c r="I7299" s="126" t="s">
        <v>20131</v>
      </c>
      <c r="J7299" s="126" t="s">
        <v>26236</v>
      </c>
      <c r="K7299" s="9">
        <f>_xlfn.IFNA(VLOOKUP(Table5[[#This Row],[Section]],SubSill_Tier,2,FALSE),0)</f>
        <v>0</v>
      </c>
      <c r="L7299" s="9" t="str">
        <f t="shared" si="123"/>
        <v/>
      </c>
      <c r="M7299" s="205" t="str" cm="1">
        <f t="array" ref="M7299">_xlfn.IFS(NOT(ISERROR(VLOOKUP(Table5[[#This Row],[Section]],TB_notTB,1,FALSE))),"No",LEFT(Table5[[#This Row],[Section]],3)="ETB","PLS",LEFT(Table5[[#This Row],[Section]],1)="7","PDB",NOT(ISBLANK(Table5[[#This Row],[Section]])),"No")</f>
        <v>No</v>
      </c>
    </row>
    <row r="7300" spans="1:13" x14ac:dyDescent="0.25">
      <c r="A7300" s="126" t="s">
        <v>9104</v>
      </c>
      <c r="B7300" s="126" t="s">
        <v>17222</v>
      </c>
      <c r="C7300" s="126" t="s">
        <v>75</v>
      </c>
      <c r="D7300" s="127">
        <v>4.423</v>
      </c>
      <c r="E7300" s="128">
        <v>664</v>
      </c>
      <c r="F7300" s="128">
        <v>664</v>
      </c>
      <c r="G7300" s="126" t="s">
        <v>13720</v>
      </c>
      <c r="H7300" s="126" t="s">
        <v>20130</v>
      </c>
      <c r="I7300" s="126" t="s">
        <v>20131</v>
      </c>
      <c r="J7300" s="126" t="s">
        <v>26238</v>
      </c>
      <c r="K7300" s="9">
        <f>_xlfn.IFNA(VLOOKUP(Table5[[#This Row],[Section]],SubSill_Tier,2,FALSE),0)</f>
        <v>0</v>
      </c>
      <c r="L7300" s="9" t="str">
        <f t="shared" si="123"/>
        <v/>
      </c>
      <c r="M7300" s="205" t="str" cm="1">
        <f t="array" ref="M7300">_xlfn.IFS(NOT(ISERROR(VLOOKUP(Table5[[#This Row],[Section]],TB_notTB,1,FALSE))),"No",LEFT(Table5[[#This Row],[Section]],3)="ETB","PLS",LEFT(Table5[[#This Row],[Section]],1)="7","PDB",NOT(ISBLANK(Table5[[#This Row],[Section]])),"No")</f>
        <v>No</v>
      </c>
    </row>
    <row r="7301" spans="1:13" x14ac:dyDescent="0.25">
      <c r="A7301" s="126" t="s">
        <v>9105</v>
      </c>
      <c r="B7301" s="126" t="s">
        <v>3598</v>
      </c>
      <c r="C7301" s="126" t="s">
        <v>98</v>
      </c>
      <c r="D7301" s="127">
        <v>2.19</v>
      </c>
      <c r="E7301" s="128">
        <v>349</v>
      </c>
      <c r="F7301" s="128">
        <v>349</v>
      </c>
      <c r="G7301" s="126" t="s">
        <v>13724</v>
      </c>
      <c r="H7301" s="126" t="s">
        <v>20186</v>
      </c>
      <c r="I7301" s="126" t="s">
        <v>22099</v>
      </c>
      <c r="J7301" s="126" t="s">
        <v>26234</v>
      </c>
      <c r="K7301" s="9">
        <f>_xlfn.IFNA(VLOOKUP(Table5[[#This Row],[Section]],SubSill_Tier,2,FALSE),0)</f>
        <v>0</v>
      </c>
      <c r="L7301" s="9" t="str">
        <f t="shared" si="123"/>
        <v/>
      </c>
      <c r="M7301" s="205" t="str" cm="1">
        <f t="array" ref="M7301">_xlfn.IFS(NOT(ISERROR(VLOOKUP(Table5[[#This Row],[Section]],TB_notTB,1,FALSE))),"No",LEFT(Table5[[#This Row],[Section]],3)="ETB","PLS",LEFT(Table5[[#This Row],[Section]],1)="7","PDB",NOT(ISBLANK(Table5[[#This Row],[Section]])),"No")</f>
        <v>No</v>
      </c>
    </row>
    <row r="7302" spans="1:13" x14ac:dyDescent="0.25">
      <c r="A7302" s="126" t="s">
        <v>3456</v>
      </c>
      <c r="B7302" s="126" t="s">
        <v>3457</v>
      </c>
      <c r="C7302" s="126" t="s">
        <v>75</v>
      </c>
      <c r="D7302" s="127">
        <v>2.0009999999999999</v>
      </c>
      <c r="E7302" s="128">
        <v>359</v>
      </c>
      <c r="F7302" s="128">
        <v>359</v>
      </c>
      <c r="G7302" s="126" t="s">
        <v>13729</v>
      </c>
      <c r="H7302" s="126" t="s">
        <v>20138</v>
      </c>
      <c r="I7302" s="126" t="s">
        <v>21067</v>
      </c>
      <c r="J7302" s="126" t="s">
        <v>26232</v>
      </c>
      <c r="K7302" s="9">
        <f>_xlfn.IFNA(VLOOKUP(Table5[[#This Row],[Section]],SubSill_Tier,2,FALSE),0)</f>
        <v>0</v>
      </c>
      <c r="L7302" s="9" t="str">
        <f t="shared" si="123"/>
        <v/>
      </c>
      <c r="M7302" s="205" t="str" cm="1">
        <f t="array" ref="M7302">_xlfn.IFS(NOT(ISERROR(VLOOKUP(Table5[[#This Row],[Section]],TB_notTB,1,FALSE))),"No",LEFT(Table5[[#This Row],[Section]],3)="ETB","PLS",LEFT(Table5[[#This Row],[Section]],1)="7","PDB",NOT(ISBLANK(Table5[[#This Row],[Section]])),"No")</f>
        <v>No</v>
      </c>
    </row>
    <row r="7303" spans="1:13" x14ac:dyDescent="0.25">
      <c r="A7303" s="126" t="s">
        <v>12038</v>
      </c>
      <c r="B7303" s="126" t="s">
        <v>17222</v>
      </c>
      <c r="C7303" s="126" t="s">
        <v>98</v>
      </c>
      <c r="D7303" s="127">
        <v>3.3380000000000001</v>
      </c>
      <c r="E7303" s="128">
        <v>518</v>
      </c>
      <c r="F7303" s="128">
        <v>518</v>
      </c>
      <c r="G7303" s="126" t="s">
        <v>13745</v>
      </c>
      <c r="H7303" s="126" t="s">
        <v>20189</v>
      </c>
      <c r="I7303" s="126" t="s">
        <v>20190</v>
      </c>
      <c r="J7303" s="126" t="s">
        <v>26266</v>
      </c>
      <c r="K7303" s="9">
        <f>_xlfn.IFNA(VLOOKUP(Table5[[#This Row],[Section]],SubSill_Tier,2,FALSE),0)</f>
        <v>0</v>
      </c>
      <c r="L7303" s="9" t="str">
        <f t="shared" si="123"/>
        <v/>
      </c>
      <c r="M7303" s="205" t="str" cm="1">
        <f t="array" ref="M7303">_xlfn.IFS(NOT(ISERROR(VLOOKUP(Table5[[#This Row],[Section]],TB_notTB,1,FALSE))),"No",LEFT(Table5[[#This Row],[Section]],3)="ETB","PLS",LEFT(Table5[[#This Row],[Section]],1)="7","PDB",NOT(ISBLANK(Table5[[#This Row],[Section]])),"No")</f>
        <v>No</v>
      </c>
    </row>
    <row r="7304" spans="1:13" x14ac:dyDescent="0.25">
      <c r="A7304" s="126" t="s">
        <v>3458</v>
      </c>
      <c r="B7304" s="126" t="s">
        <v>3459</v>
      </c>
      <c r="C7304" s="126" t="s">
        <v>75</v>
      </c>
      <c r="D7304" s="127">
        <v>0.25700000000000001</v>
      </c>
      <c r="E7304" s="128">
        <v>144</v>
      </c>
      <c r="F7304" s="128">
        <v>100</v>
      </c>
      <c r="G7304" s="126" t="s">
        <v>13729</v>
      </c>
      <c r="H7304" s="126" t="s">
        <v>20138</v>
      </c>
      <c r="I7304" s="126" t="s">
        <v>21067</v>
      </c>
      <c r="J7304" s="126" t="s">
        <v>26232</v>
      </c>
      <c r="K7304" s="9">
        <f>_xlfn.IFNA(VLOOKUP(Table5[[#This Row],[Section]],SubSill_Tier,2,FALSE),0)</f>
        <v>0</v>
      </c>
      <c r="L7304" s="9" t="str">
        <f t="shared" si="123"/>
        <v/>
      </c>
      <c r="M7304" s="205" t="str" cm="1">
        <f t="array" ref="M7304">_xlfn.IFS(NOT(ISERROR(VLOOKUP(Table5[[#This Row],[Section]],TB_notTB,1,FALSE))),"No",LEFT(Table5[[#This Row],[Section]],3)="ETB","PLS",LEFT(Table5[[#This Row],[Section]],1)="7","PDB",NOT(ISBLANK(Table5[[#This Row],[Section]])),"No")</f>
        <v>No</v>
      </c>
    </row>
    <row r="7305" spans="1:13" x14ac:dyDescent="0.25">
      <c r="A7305" s="126" t="s">
        <v>3460</v>
      </c>
      <c r="B7305" s="126" t="s">
        <v>17222</v>
      </c>
      <c r="C7305" s="126" t="s">
        <v>98</v>
      </c>
      <c r="D7305" s="127">
        <v>1.1719999999999999</v>
      </c>
      <c r="E7305" s="128">
        <v>398</v>
      </c>
      <c r="F7305" s="128">
        <v>180</v>
      </c>
      <c r="G7305" s="126" t="s">
        <v>13730</v>
      </c>
      <c r="H7305" s="126" t="s">
        <v>20139</v>
      </c>
      <c r="I7305" s="126" t="s">
        <v>20140</v>
      </c>
      <c r="J7305" s="126" t="s">
        <v>26243</v>
      </c>
      <c r="K7305" s="9">
        <f>_xlfn.IFNA(VLOOKUP(Table5[[#This Row],[Section]],SubSill_Tier,2,FALSE),0)</f>
        <v>0</v>
      </c>
      <c r="L7305" s="9" t="str">
        <f t="shared" si="123"/>
        <v/>
      </c>
      <c r="M7305" s="205" t="str" cm="1">
        <f t="array" ref="M7305">_xlfn.IFS(NOT(ISERROR(VLOOKUP(Table5[[#This Row],[Section]],TB_notTB,1,FALSE))),"No",LEFT(Table5[[#This Row],[Section]],3)="ETB","PLS",LEFT(Table5[[#This Row],[Section]],1)="7","PDB",NOT(ISBLANK(Table5[[#This Row],[Section]])),"No")</f>
        <v>No</v>
      </c>
    </row>
    <row r="7306" spans="1:13" x14ac:dyDescent="0.25">
      <c r="A7306" s="126" t="s">
        <v>9106</v>
      </c>
      <c r="B7306" s="126" t="s">
        <v>17222</v>
      </c>
      <c r="C7306" s="126" t="s">
        <v>98</v>
      </c>
      <c r="D7306" s="127">
        <v>1.9830000000000001</v>
      </c>
      <c r="E7306" s="128">
        <v>217</v>
      </c>
      <c r="F7306" s="128">
        <v>217</v>
      </c>
      <c r="G7306" s="126" t="s">
        <v>13750</v>
      </c>
      <c r="H7306" s="126" t="s">
        <v>20121</v>
      </c>
      <c r="I7306" s="126" t="s">
        <v>20122</v>
      </c>
      <c r="J7306" s="126" t="s">
        <v>26234</v>
      </c>
      <c r="K7306" s="9">
        <f>_xlfn.IFNA(VLOOKUP(Table5[[#This Row],[Section]],SubSill_Tier,2,FALSE),0)</f>
        <v>0</v>
      </c>
      <c r="L7306" s="9" t="str">
        <f t="shared" si="123"/>
        <v/>
      </c>
      <c r="M7306" s="205" t="str" cm="1">
        <f t="array" ref="M7306">_xlfn.IFS(NOT(ISERROR(VLOOKUP(Table5[[#This Row],[Section]],TB_notTB,1,FALSE))),"No",LEFT(Table5[[#This Row],[Section]],3)="ETB","PLS",LEFT(Table5[[#This Row],[Section]],1)="7","PDB",NOT(ISBLANK(Table5[[#This Row],[Section]])),"No")</f>
        <v>No</v>
      </c>
    </row>
    <row r="7307" spans="1:13" x14ac:dyDescent="0.25">
      <c r="A7307" s="126" t="s">
        <v>9107</v>
      </c>
      <c r="B7307" s="126" t="s">
        <v>17222</v>
      </c>
      <c r="C7307" s="126" t="s">
        <v>98</v>
      </c>
      <c r="D7307" s="127">
        <v>0.438</v>
      </c>
      <c r="E7307" s="128">
        <v>100</v>
      </c>
      <c r="F7307" s="128">
        <v>100</v>
      </c>
      <c r="G7307" s="126" t="s">
        <v>13750</v>
      </c>
      <c r="H7307" s="126" t="s">
        <v>20121</v>
      </c>
      <c r="I7307" s="126" t="s">
        <v>20122</v>
      </c>
      <c r="J7307" s="126" t="s">
        <v>26234</v>
      </c>
      <c r="K7307" s="9">
        <f>_xlfn.IFNA(VLOOKUP(Table5[[#This Row],[Section]],SubSill_Tier,2,FALSE),0)</f>
        <v>0</v>
      </c>
      <c r="L7307" s="9" t="str">
        <f t="shared" si="123"/>
        <v/>
      </c>
      <c r="M7307" s="205" t="str" cm="1">
        <f t="array" ref="M7307">_xlfn.IFS(NOT(ISERROR(VLOOKUP(Table5[[#This Row],[Section]],TB_notTB,1,FALSE))),"No",LEFT(Table5[[#This Row],[Section]],3)="ETB","PLS",LEFT(Table5[[#This Row],[Section]],1)="7","PDB",NOT(ISBLANK(Table5[[#This Row],[Section]])),"No")</f>
        <v>No</v>
      </c>
    </row>
    <row r="7308" spans="1:13" x14ac:dyDescent="0.25">
      <c r="A7308" s="126" t="s">
        <v>3461</v>
      </c>
      <c r="B7308" s="126" t="s">
        <v>17222</v>
      </c>
      <c r="C7308" s="126" t="s">
        <v>98</v>
      </c>
      <c r="D7308" s="127">
        <v>1.2829999999999999</v>
      </c>
      <c r="E7308" s="128">
        <v>305</v>
      </c>
      <c r="F7308" s="128">
        <v>100</v>
      </c>
      <c r="G7308" s="126" t="s">
        <v>13730</v>
      </c>
      <c r="H7308" s="126" t="s">
        <v>20139</v>
      </c>
      <c r="I7308" s="126" t="s">
        <v>20140</v>
      </c>
      <c r="J7308" s="126" t="s">
        <v>26243</v>
      </c>
      <c r="K7308" s="9">
        <f>_xlfn.IFNA(VLOOKUP(Table5[[#This Row],[Section]],SubSill_Tier,2,FALSE),0)</f>
        <v>0</v>
      </c>
      <c r="L7308" s="9" t="str">
        <f t="shared" si="123"/>
        <v/>
      </c>
      <c r="M7308" s="205" t="str" cm="1">
        <f t="array" ref="M7308">_xlfn.IFS(NOT(ISERROR(VLOOKUP(Table5[[#This Row],[Section]],TB_notTB,1,FALSE))),"No",LEFT(Table5[[#This Row],[Section]],3)="ETB","PLS",LEFT(Table5[[#This Row],[Section]],1)="7","PDB",NOT(ISBLANK(Table5[[#This Row],[Section]])),"No")</f>
        <v>No</v>
      </c>
    </row>
    <row r="7309" spans="1:13" x14ac:dyDescent="0.25">
      <c r="A7309" s="126" t="s">
        <v>16292</v>
      </c>
      <c r="B7309" s="126" t="s">
        <v>16293</v>
      </c>
      <c r="C7309" s="126" t="s">
        <v>75</v>
      </c>
      <c r="D7309" s="127">
        <v>0.37</v>
      </c>
      <c r="E7309" s="128">
        <v>230</v>
      </c>
      <c r="F7309" s="128">
        <v>230</v>
      </c>
      <c r="G7309" s="126" t="s">
        <v>14821</v>
      </c>
      <c r="H7309" s="126" t="s">
        <v>20211</v>
      </c>
      <c r="I7309" s="126" t="s">
        <v>21127</v>
      </c>
      <c r="J7309" s="126" t="s">
        <v>26269</v>
      </c>
      <c r="K7309" s="9">
        <f>_xlfn.IFNA(VLOOKUP(Table5[[#This Row],[Section]],SubSill_Tier,2,FALSE),0)</f>
        <v>0</v>
      </c>
      <c r="L7309" s="9" t="str">
        <f t="shared" si="123"/>
        <v/>
      </c>
      <c r="M7309" s="205" t="str" cm="1">
        <f t="array" ref="M7309">_xlfn.IFS(NOT(ISERROR(VLOOKUP(Table5[[#This Row],[Section]],TB_notTB,1,FALSE))),"No",LEFT(Table5[[#This Row],[Section]],3)="ETB","PLS",LEFT(Table5[[#This Row],[Section]],1)="7","PDB",NOT(ISBLANK(Table5[[#This Row],[Section]])),"No")</f>
        <v>No</v>
      </c>
    </row>
    <row r="7310" spans="1:13" x14ac:dyDescent="0.25">
      <c r="A7310" s="126" t="s">
        <v>16294</v>
      </c>
      <c r="B7310" s="126" t="s">
        <v>15129</v>
      </c>
      <c r="C7310" s="126" t="s">
        <v>75</v>
      </c>
      <c r="D7310" s="127">
        <v>0.745</v>
      </c>
      <c r="E7310" s="128">
        <v>410</v>
      </c>
      <c r="F7310" s="128">
        <v>410</v>
      </c>
      <c r="G7310" s="126" t="s">
        <v>14821</v>
      </c>
      <c r="H7310" s="126" t="s">
        <v>20211</v>
      </c>
      <c r="I7310" s="126" t="s">
        <v>21127</v>
      </c>
      <c r="J7310" s="126" t="s">
        <v>26269</v>
      </c>
      <c r="K7310" s="9">
        <f>_xlfn.IFNA(VLOOKUP(Table5[[#This Row],[Section]],SubSill_Tier,2,FALSE),0)</f>
        <v>0</v>
      </c>
      <c r="L7310" s="9" t="str">
        <f t="shared" si="123"/>
        <v/>
      </c>
      <c r="M7310" s="205" t="str" cm="1">
        <f t="array" ref="M7310">_xlfn.IFS(NOT(ISERROR(VLOOKUP(Table5[[#This Row],[Section]],TB_notTB,1,FALSE))),"No",LEFT(Table5[[#This Row],[Section]],3)="ETB","PLS",LEFT(Table5[[#This Row],[Section]],1)="7","PDB",NOT(ISBLANK(Table5[[#This Row],[Section]])),"No")</f>
        <v>No</v>
      </c>
    </row>
    <row r="7311" spans="1:13" x14ac:dyDescent="0.25">
      <c r="A7311" s="126" t="s">
        <v>12039</v>
      </c>
      <c r="B7311" s="126" t="s">
        <v>17222</v>
      </c>
      <c r="C7311" s="126" t="s">
        <v>98</v>
      </c>
      <c r="D7311" s="127">
        <v>0.29099999999999998</v>
      </c>
      <c r="E7311" s="128">
        <v>135</v>
      </c>
      <c r="F7311" s="128">
        <v>100</v>
      </c>
      <c r="G7311" s="126" t="s">
        <v>13758</v>
      </c>
      <c r="H7311" s="126" t="s">
        <v>20201</v>
      </c>
      <c r="I7311" s="126" t="s">
        <v>20202</v>
      </c>
      <c r="J7311" s="126" t="s">
        <v>26258</v>
      </c>
      <c r="K7311" s="9">
        <f>_xlfn.IFNA(VLOOKUP(Table5[[#This Row],[Section]],SubSill_Tier,2,FALSE),0)</f>
        <v>0</v>
      </c>
      <c r="L7311" s="9" t="str">
        <f t="shared" si="123"/>
        <v/>
      </c>
      <c r="M7311" s="205" t="str" cm="1">
        <f t="array" ref="M7311">_xlfn.IFS(NOT(ISERROR(VLOOKUP(Table5[[#This Row],[Section]],TB_notTB,1,FALSE))),"No",LEFT(Table5[[#This Row],[Section]],3)="ETB","PLS",LEFT(Table5[[#This Row],[Section]],1)="7","PDB",NOT(ISBLANK(Table5[[#This Row],[Section]])),"No")</f>
        <v>No</v>
      </c>
    </row>
    <row r="7312" spans="1:13" x14ac:dyDescent="0.25">
      <c r="A7312" s="126" t="s">
        <v>12040</v>
      </c>
      <c r="B7312" s="126" t="s">
        <v>17222</v>
      </c>
      <c r="C7312" s="126" t="s">
        <v>98</v>
      </c>
      <c r="D7312" s="127">
        <v>0.35599999999999998</v>
      </c>
      <c r="E7312" s="128">
        <v>137</v>
      </c>
      <c r="F7312" s="128">
        <v>100</v>
      </c>
      <c r="G7312" s="126" t="s">
        <v>13758</v>
      </c>
      <c r="H7312" s="126" t="s">
        <v>20201</v>
      </c>
      <c r="I7312" s="126" t="s">
        <v>20202</v>
      </c>
      <c r="J7312" s="126" t="s">
        <v>26258</v>
      </c>
      <c r="K7312" s="9">
        <f>_xlfn.IFNA(VLOOKUP(Table5[[#This Row],[Section]],SubSill_Tier,2,FALSE),0)</f>
        <v>0</v>
      </c>
      <c r="L7312" s="9" t="str">
        <f t="shared" si="123"/>
        <v/>
      </c>
      <c r="M7312" s="205" t="str" cm="1">
        <f t="array" ref="M7312">_xlfn.IFS(NOT(ISERROR(VLOOKUP(Table5[[#This Row],[Section]],TB_notTB,1,FALSE))),"No",LEFT(Table5[[#This Row],[Section]],3)="ETB","PLS",LEFT(Table5[[#This Row],[Section]],1)="7","PDB",NOT(ISBLANK(Table5[[#This Row],[Section]])),"No")</f>
        <v>No</v>
      </c>
    </row>
    <row r="7313" spans="1:13" x14ac:dyDescent="0.25">
      <c r="A7313" s="126" t="s">
        <v>9108</v>
      </c>
      <c r="B7313" s="126" t="s">
        <v>17222</v>
      </c>
      <c r="C7313" s="126" t="s">
        <v>98</v>
      </c>
      <c r="D7313" s="127">
        <v>1.4490000000000001</v>
      </c>
      <c r="E7313" s="128">
        <v>359</v>
      </c>
      <c r="F7313" s="128">
        <v>115</v>
      </c>
      <c r="G7313" s="126" t="s">
        <v>13714</v>
      </c>
      <c r="H7313" s="126" t="s">
        <v>20121</v>
      </c>
      <c r="I7313" s="126" t="s">
        <v>20122</v>
      </c>
      <c r="J7313" s="126" t="s">
        <v>26234</v>
      </c>
      <c r="K7313" s="9">
        <f>_xlfn.IFNA(VLOOKUP(Table5[[#This Row],[Section]],SubSill_Tier,2,FALSE),0)</f>
        <v>0</v>
      </c>
      <c r="L7313" s="9" t="str">
        <f t="shared" si="123"/>
        <v/>
      </c>
      <c r="M7313" s="205" t="str" cm="1">
        <f t="array" ref="M7313">_xlfn.IFS(NOT(ISERROR(VLOOKUP(Table5[[#This Row],[Section]],TB_notTB,1,FALSE))),"No",LEFT(Table5[[#This Row],[Section]],3)="ETB","PLS",LEFT(Table5[[#This Row],[Section]],1)="7","PDB",NOT(ISBLANK(Table5[[#This Row],[Section]])),"No")</f>
        <v>No</v>
      </c>
    </row>
    <row r="7314" spans="1:13" x14ac:dyDescent="0.25">
      <c r="A7314" s="126" t="s">
        <v>9109</v>
      </c>
      <c r="B7314" s="126" t="s">
        <v>3598</v>
      </c>
      <c r="C7314" s="126" t="s">
        <v>98</v>
      </c>
      <c r="D7314" s="127">
        <v>0.36099999999999999</v>
      </c>
      <c r="E7314" s="128">
        <v>100</v>
      </c>
      <c r="F7314" s="128">
        <v>100</v>
      </c>
      <c r="G7314" s="126" t="s">
        <v>13724</v>
      </c>
      <c r="H7314" s="126" t="s">
        <v>20186</v>
      </c>
      <c r="I7314" s="126" t="s">
        <v>22099</v>
      </c>
      <c r="J7314" s="126" t="s">
        <v>26234</v>
      </c>
      <c r="K7314" s="9">
        <f>_xlfn.IFNA(VLOOKUP(Table5[[#This Row],[Section]],SubSill_Tier,2,FALSE),0)</f>
        <v>0</v>
      </c>
      <c r="L7314" s="9" t="str">
        <f t="shared" si="123"/>
        <v/>
      </c>
      <c r="M7314" s="205" t="str" cm="1">
        <f t="array" ref="M7314">_xlfn.IFS(NOT(ISERROR(VLOOKUP(Table5[[#This Row],[Section]],TB_notTB,1,FALSE))),"No",LEFT(Table5[[#This Row],[Section]],3)="ETB","PLS",LEFT(Table5[[#This Row],[Section]],1)="7","PDB",NOT(ISBLANK(Table5[[#This Row],[Section]])),"No")</f>
        <v>No</v>
      </c>
    </row>
    <row r="7315" spans="1:13" x14ac:dyDescent="0.25">
      <c r="A7315" s="126" t="s">
        <v>3462</v>
      </c>
      <c r="B7315" s="126" t="s">
        <v>17222</v>
      </c>
      <c r="C7315" s="126" t="s">
        <v>98</v>
      </c>
      <c r="D7315" s="127">
        <v>0.94899999999999995</v>
      </c>
      <c r="E7315" s="128">
        <v>428</v>
      </c>
      <c r="F7315" s="128">
        <v>428</v>
      </c>
      <c r="G7315" s="126" t="s">
        <v>13735</v>
      </c>
      <c r="H7315" s="126" t="s">
        <v>20146</v>
      </c>
      <c r="I7315" s="126" t="s">
        <v>20147</v>
      </c>
      <c r="J7315" s="126" t="s">
        <v>26234</v>
      </c>
      <c r="K7315" s="9">
        <f>_xlfn.IFNA(VLOOKUP(Table5[[#This Row],[Section]],SubSill_Tier,2,FALSE),0)</f>
        <v>0</v>
      </c>
      <c r="L7315" s="9" t="str">
        <f t="shared" si="123"/>
        <v/>
      </c>
      <c r="M7315" s="205" t="str" cm="1">
        <f t="array" ref="M7315">_xlfn.IFS(NOT(ISERROR(VLOOKUP(Table5[[#This Row],[Section]],TB_notTB,1,FALSE))),"No",LEFT(Table5[[#This Row],[Section]],3)="ETB","PLS",LEFT(Table5[[#This Row],[Section]],1)="7","PDB",NOT(ISBLANK(Table5[[#This Row],[Section]])),"No")</f>
        <v>No</v>
      </c>
    </row>
    <row r="7316" spans="1:13" x14ac:dyDescent="0.25">
      <c r="A7316" s="126" t="s">
        <v>3463</v>
      </c>
      <c r="B7316" s="126" t="s">
        <v>17222</v>
      </c>
      <c r="C7316" s="126" t="s">
        <v>98</v>
      </c>
      <c r="D7316" s="127">
        <v>1.9470000000000001</v>
      </c>
      <c r="E7316" s="128">
        <v>116</v>
      </c>
      <c r="F7316" s="128">
        <v>116</v>
      </c>
      <c r="G7316" s="126" t="s">
        <v>13712</v>
      </c>
      <c r="H7316" s="126" t="s">
        <v>20120</v>
      </c>
      <c r="I7316" s="126" t="s">
        <v>21055</v>
      </c>
      <c r="J7316" s="126" t="s">
        <v>26232</v>
      </c>
      <c r="K7316" s="9">
        <f>_xlfn.IFNA(VLOOKUP(Table5[[#This Row],[Section]],SubSill_Tier,2,FALSE),0)</f>
        <v>0</v>
      </c>
      <c r="L7316" s="9" t="str">
        <f t="shared" si="123"/>
        <v/>
      </c>
      <c r="M7316" s="205" t="str" cm="1">
        <f t="array" ref="M7316">_xlfn.IFS(NOT(ISERROR(VLOOKUP(Table5[[#This Row],[Section]],TB_notTB,1,FALSE))),"No",LEFT(Table5[[#This Row],[Section]],3)="ETB","PLS",LEFT(Table5[[#This Row],[Section]],1)="7","PDB",NOT(ISBLANK(Table5[[#This Row],[Section]])),"No")</f>
        <v>No</v>
      </c>
    </row>
    <row r="7317" spans="1:13" x14ac:dyDescent="0.25">
      <c r="A7317" s="126" t="s">
        <v>9110</v>
      </c>
      <c r="B7317" s="126" t="s">
        <v>17222</v>
      </c>
      <c r="C7317" s="126" t="s">
        <v>98</v>
      </c>
      <c r="D7317" s="127">
        <v>1.258</v>
      </c>
      <c r="E7317" s="128">
        <v>360</v>
      </c>
      <c r="F7317" s="128">
        <v>360</v>
      </c>
      <c r="G7317" s="126" t="s">
        <v>13721</v>
      </c>
      <c r="H7317" s="126" t="s">
        <v>20121</v>
      </c>
      <c r="I7317" s="126" t="s">
        <v>20122</v>
      </c>
      <c r="J7317" s="126" t="s">
        <v>26234</v>
      </c>
      <c r="K7317" s="9">
        <f>_xlfn.IFNA(VLOOKUP(Table5[[#This Row],[Section]],SubSill_Tier,2,FALSE),0)</f>
        <v>0</v>
      </c>
      <c r="L7317" s="9" t="str">
        <f t="shared" si="123"/>
        <v/>
      </c>
      <c r="M7317" s="205" t="str" cm="1">
        <f t="array" ref="M7317">_xlfn.IFS(NOT(ISERROR(VLOOKUP(Table5[[#This Row],[Section]],TB_notTB,1,FALSE))),"No",LEFT(Table5[[#This Row],[Section]],3)="ETB","PLS",LEFT(Table5[[#This Row],[Section]],1)="7","PDB",NOT(ISBLANK(Table5[[#This Row],[Section]])),"No")</f>
        <v>No</v>
      </c>
    </row>
    <row r="7318" spans="1:13" x14ac:dyDescent="0.25">
      <c r="A7318" s="126" t="s">
        <v>9111</v>
      </c>
      <c r="B7318" s="126" t="s">
        <v>17222</v>
      </c>
      <c r="C7318" s="126" t="s">
        <v>98</v>
      </c>
      <c r="D7318" s="127">
        <v>2.6920000000000002</v>
      </c>
      <c r="E7318" s="128">
        <v>644</v>
      </c>
      <c r="F7318" s="128">
        <v>644</v>
      </c>
      <c r="G7318" s="126" t="s">
        <v>13724</v>
      </c>
      <c r="H7318" s="126" t="s">
        <v>20186</v>
      </c>
      <c r="I7318" s="126" t="s">
        <v>22099</v>
      </c>
      <c r="J7318" s="126" t="s">
        <v>26234</v>
      </c>
      <c r="K7318" s="9">
        <f>_xlfn.IFNA(VLOOKUP(Table5[[#This Row],[Section]],SubSill_Tier,2,FALSE),0)</f>
        <v>0</v>
      </c>
      <c r="L7318" s="9" t="str">
        <f t="shared" si="123"/>
        <v/>
      </c>
      <c r="M7318" s="205" t="str" cm="1">
        <f t="array" ref="M7318">_xlfn.IFS(NOT(ISERROR(VLOOKUP(Table5[[#This Row],[Section]],TB_notTB,1,FALSE))),"No",LEFT(Table5[[#This Row],[Section]],3)="ETB","PLS",LEFT(Table5[[#This Row],[Section]],1)="7","PDB",NOT(ISBLANK(Table5[[#This Row],[Section]])),"No")</f>
        <v>No</v>
      </c>
    </row>
    <row r="7319" spans="1:13" x14ac:dyDescent="0.25">
      <c r="A7319" s="126" t="s">
        <v>9112</v>
      </c>
      <c r="B7319" s="126" t="s">
        <v>3598</v>
      </c>
      <c r="C7319" s="126" t="s">
        <v>98</v>
      </c>
      <c r="D7319" s="127">
        <v>1.052</v>
      </c>
      <c r="E7319" s="128">
        <v>205</v>
      </c>
      <c r="F7319" s="128">
        <v>205</v>
      </c>
      <c r="G7319" s="126" t="s">
        <v>13724</v>
      </c>
      <c r="H7319" s="126" t="s">
        <v>20186</v>
      </c>
      <c r="I7319" s="126" t="s">
        <v>22099</v>
      </c>
      <c r="J7319" s="126" t="s">
        <v>26234</v>
      </c>
      <c r="K7319" s="9">
        <f>_xlfn.IFNA(VLOOKUP(Table5[[#This Row],[Section]],SubSill_Tier,2,FALSE),0)</f>
        <v>0</v>
      </c>
      <c r="L7319" s="9" t="str">
        <f t="shared" si="123"/>
        <v/>
      </c>
      <c r="M7319" s="205" t="str" cm="1">
        <f t="array" ref="M7319">_xlfn.IFS(NOT(ISERROR(VLOOKUP(Table5[[#This Row],[Section]],TB_notTB,1,FALSE))),"No",LEFT(Table5[[#This Row],[Section]],3)="ETB","PLS",LEFT(Table5[[#This Row],[Section]],1)="7","PDB",NOT(ISBLANK(Table5[[#This Row],[Section]])),"No")</f>
        <v>No</v>
      </c>
    </row>
    <row r="7320" spans="1:13" x14ac:dyDescent="0.25">
      <c r="A7320" s="126" t="s">
        <v>9113</v>
      </c>
      <c r="B7320" s="126" t="s">
        <v>3598</v>
      </c>
      <c r="C7320" s="126" t="s">
        <v>98</v>
      </c>
      <c r="D7320" s="127">
        <v>0.98</v>
      </c>
      <c r="E7320" s="128">
        <v>200</v>
      </c>
      <c r="F7320" s="128">
        <v>200</v>
      </c>
      <c r="G7320" s="126" t="s">
        <v>13724</v>
      </c>
      <c r="H7320" s="126" t="s">
        <v>20186</v>
      </c>
      <c r="I7320" s="126" t="s">
        <v>22099</v>
      </c>
      <c r="J7320" s="126" t="s">
        <v>26234</v>
      </c>
      <c r="K7320" s="9">
        <f>_xlfn.IFNA(VLOOKUP(Table5[[#This Row],[Section]],SubSill_Tier,2,FALSE),0)</f>
        <v>0</v>
      </c>
      <c r="L7320" s="9" t="str">
        <f t="shared" si="123"/>
        <v/>
      </c>
      <c r="M7320" s="205" t="str" cm="1">
        <f t="array" ref="M7320">_xlfn.IFS(NOT(ISERROR(VLOOKUP(Table5[[#This Row],[Section]],TB_notTB,1,FALSE))),"No",LEFT(Table5[[#This Row],[Section]],3)="ETB","PLS",LEFT(Table5[[#This Row],[Section]],1)="7","PDB",NOT(ISBLANK(Table5[[#This Row],[Section]])),"No")</f>
        <v>No</v>
      </c>
    </row>
    <row r="7321" spans="1:13" x14ac:dyDescent="0.25">
      <c r="A7321" s="126" t="s">
        <v>9114</v>
      </c>
      <c r="B7321" s="126" t="s">
        <v>3598</v>
      </c>
      <c r="C7321" s="126" t="s">
        <v>98</v>
      </c>
      <c r="D7321" s="127">
        <v>0.17599999999999999</v>
      </c>
      <c r="E7321" s="128">
        <v>109</v>
      </c>
      <c r="F7321" s="128">
        <v>109</v>
      </c>
      <c r="G7321" s="126" t="s">
        <v>13724</v>
      </c>
      <c r="H7321" s="126" t="s">
        <v>20186</v>
      </c>
      <c r="I7321" s="126" t="s">
        <v>22099</v>
      </c>
      <c r="J7321" s="126" t="s">
        <v>26234</v>
      </c>
      <c r="K7321" s="9">
        <f>_xlfn.IFNA(VLOOKUP(Table5[[#This Row],[Section]],SubSill_Tier,2,FALSE),0)</f>
        <v>0</v>
      </c>
      <c r="L7321" s="9" t="str">
        <f t="shared" si="123"/>
        <v/>
      </c>
      <c r="M7321" s="205" t="str" cm="1">
        <f t="array" ref="M7321">_xlfn.IFS(NOT(ISERROR(VLOOKUP(Table5[[#This Row],[Section]],TB_notTB,1,FALSE))),"No",LEFT(Table5[[#This Row],[Section]],3)="ETB","PLS",LEFT(Table5[[#This Row],[Section]],1)="7","PDB",NOT(ISBLANK(Table5[[#This Row],[Section]])),"No")</f>
        <v>No</v>
      </c>
    </row>
    <row r="7322" spans="1:13" x14ac:dyDescent="0.25">
      <c r="A7322" s="126" t="s">
        <v>9115</v>
      </c>
      <c r="B7322" s="126" t="s">
        <v>3598</v>
      </c>
      <c r="C7322" s="126" t="s">
        <v>98</v>
      </c>
      <c r="D7322" s="127">
        <v>1.2070000000000001</v>
      </c>
      <c r="E7322" s="128">
        <v>260</v>
      </c>
      <c r="F7322" s="128">
        <v>260</v>
      </c>
      <c r="G7322" s="126" t="s">
        <v>13724</v>
      </c>
      <c r="H7322" s="126" t="s">
        <v>20186</v>
      </c>
      <c r="I7322" s="126" t="s">
        <v>22099</v>
      </c>
      <c r="J7322" s="126" t="s">
        <v>26234</v>
      </c>
      <c r="K7322" s="9">
        <f>_xlfn.IFNA(VLOOKUP(Table5[[#This Row],[Section]],SubSill_Tier,2,FALSE),0)</f>
        <v>0</v>
      </c>
      <c r="L7322" s="9" t="str">
        <f t="shared" si="123"/>
        <v/>
      </c>
      <c r="M7322" s="205" t="str" cm="1">
        <f t="array" ref="M7322">_xlfn.IFS(NOT(ISERROR(VLOOKUP(Table5[[#This Row],[Section]],TB_notTB,1,FALSE))),"No",LEFT(Table5[[#This Row],[Section]],3)="ETB","PLS",LEFT(Table5[[#This Row],[Section]],1)="7","PDB",NOT(ISBLANK(Table5[[#This Row],[Section]])),"No")</f>
        <v>No</v>
      </c>
    </row>
    <row r="7323" spans="1:13" x14ac:dyDescent="0.25">
      <c r="A7323" s="126" t="s">
        <v>9116</v>
      </c>
      <c r="B7323" s="126" t="s">
        <v>3598</v>
      </c>
      <c r="C7323" s="126" t="s">
        <v>98</v>
      </c>
      <c r="D7323" s="127">
        <v>0.57899999999999996</v>
      </c>
      <c r="E7323" s="128">
        <v>113</v>
      </c>
      <c r="F7323" s="128">
        <v>113</v>
      </c>
      <c r="G7323" s="126" t="s">
        <v>13724</v>
      </c>
      <c r="H7323" s="126" t="s">
        <v>20186</v>
      </c>
      <c r="I7323" s="126" t="s">
        <v>22099</v>
      </c>
      <c r="J7323" s="126" t="s">
        <v>26234</v>
      </c>
      <c r="K7323" s="9">
        <f>_xlfn.IFNA(VLOOKUP(Table5[[#This Row],[Section]],SubSill_Tier,2,FALSE),0)</f>
        <v>0</v>
      </c>
      <c r="L7323" s="9" t="str">
        <f t="shared" si="123"/>
        <v/>
      </c>
      <c r="M7323" s="205" t="str" cm="1">
        <f t="array" ref="M7323">_xlfn.IFS(NOT(ISERROR(VLOOKUP(Table5[[#This Row],[Section]],TB_notTB,1,FALSE))),"No",LEFT(Table5[[#This Row],[Section]],3)="ETB","PLS",LEFT(Table5[[#This Row],[Section]],1)="7","PDB",NOT(ISBLANK(Table5[[#This Row],[Section]])),"No")</f>
        <v>No</v>
      </c>
    </row>
    <row r="7324" spans="1:13" x14ac:dyDescent="0.25">
      <c r="A7324" s="126" t="s">
        <v>9117</v>
      </c>
      <c r="B7324" s="126" t="s">
        <v>17222</v>
      </c>
      <c r="C7324" s="126" t="s">
        <v>98</v>
      </c>
      <c r="D7324" s="127">
        <v>0.503</v>
      </c>
      <c r="E7324" s="128">
        <v>218</v>
      </c>
      <c r="F7324" s="128">
        <v>100</v>
      </c>
      <c r="G7324" s="126" t="s">
        <v>13721</v>
      </c>
      <c r="H7324" s="126" t="s">
        <v>20121</v>
      </c>
      <c r="I7324" s="126" t="s">
        <v>20122</v>
      </c>
      <c r="J7324" s="126" t="s">
        <v>26234</v>
      </c>
      <c r="K7324" s="9">
        <f>_xlfn.IFNA(VLOOKUP(Table5[[#This Row],[Section]],SubSill_Tier,2,FALSE),0)</f>
        <v>0</v>
      </c>
      <c r="L7324" s="9" t="str">
        <f t="shared" si="123"/>
        <v/>
      </c>
      <c r="M7324" s="205" t="str" cm="1">
        <f t="array" ref="M7324">_xlfn.IFS(NOT(ISERROR(VLOOKUP(Table5[[#This Row],[Section]],TB_notTB,1,FALSE))),"No",LEFT(Table5[[#This Row],[Section]],3)="ETB","PLS",LEFT(Table5[[#This Row],[Section]],1)="7","PDB",NOT(ISBLANK(Table5[[#This Row],[Section]])),"No")</f>
        <v>No</v>
      </c>
    </row>
    <row r="7325" spans="1:13" x14ac:dyDescent="0.25">
      <c r="A7325" s="126" t="s">
        <v>9118</v>
      </c>
      <c r="B7325" s="126" t="s">
        <v>3598</v>
      </c>
      <c r="C7325" s="126" t="s">
        <v>98</v>
      </c>
      <c r="D7325" s="127">
        <v>0.123</v>
      </c>
      <c r="E7325" s="128">
        <v>100</v>
      </c>
      <c r="F7325" s="128">
        <v>100</v>
      </c>
      <c r="G7325" s="126" t="s">
        <v>13721</v>
      </c>
      <c r="H7325" s="126" t="s">
        <v>20121</v>
      </c>
      <c r="I7325" s="126" t="s">
        <v>20122</v>
      </c>
      <c r="J7325" s="126" t="s">
        <v>26234</v>
      </c>
      <c r="K7325" s="9">
        <f>_xlfn.IFNA(VLOOKUP(Table5[[#This Row],[Section]],SubSill_Tier,2,FALSE),0)</f>
        <v>0</v>
      </c>
      <c r="L7325" s="9" t="str">
        <f t="shared" si="123"/>
        <v/>
      </c>
      <c r="M7325" s="205" t="str" cm="1">
        <f t="array" ref="M7325">_xlfn.IFS(NOT(ISERROR(VLOOKUP(Table5[[#This Row],[Section]],TB_notTB,1,FALSE))),"No",LEFT(Table5[[#This Row],[Section]],3)="ETB","PLS",LEFT(Table5[[#This Row],[Section]],1)="7","PDB",NOT(ISBLANK(Table5[[#This Row],[Section]])),"No")</f>
        <v>No</v>
      </c>
    </row>
    <row r="7326" spans="1:13" x14ac:dyDescent="0.25">
      <c r="A7326" s="126" t="s">
        <v>9119</v>
      </c>
      <c r="B7326" s="126" t="s">
        <v>17222</v>
      </c>
      <c r="C7326" s="126" t="s">
        <v>98</v>
      </c>
      <c r="D7326" s="127">
        <v>0.52600000000000002</v>
      </c>
      <c r="E7326" s="128">
        <v>324</v>
      </c>
      <c r="F7326" s="128">
        <v>100</v>
      </c>
      <c r="G7326" s="126" t="s">
        <v>13721</v>
      </c>
      <c r="H7326" s="126" t="s">
        <v>20121</v>
      </c>
      <c r="I7326" s="126" t="s">
        <v>20122</v>
      </c>
      <c r="J7326" s="126" t="s">
        <v>26234</v>
      </c>
      <c r="K7326" s="9">
        <f>_xlfn.IFNA(VLOOKUP(Table5[[#This Row],[Section]],SubSill_Tier,2,FALSE),0)</f>
        <v>0</v>
      </c>
      <c r="L7326" s="9" t="str">
        <f t="shared" si="123"/>
        <v/>
      </c>
      <c r="M7326" s="205" t="str" cm="1">
        <f t="array" ref="M7326">_xlfn.IFS(NOT(ISERROR(VLOOKUP(Table5[[#This Row],[Section]],TB_notTB,1,FALSE))),"No",LEFT(Table5[[#This Row],[Section]],3)="ETB","PLS",LEFT(Table5[[#This Row],[Section]],1)="7","PDB",NOT(ISBLANK(Table5[[#This Row],[Section]])),"No")</f>
        <v>No</v>
      </c>
    </row>
    <row r="7327" spans="1:13" x14ac:dyDescent="0.25">
      <c r="A7327" s="126" t="s">
        <v>9120</v>
      </c>
      <c r="B7327" s="126" t="s">
        <v>12750</v>
      </c>
      <c r="C7327" s="126" t="s">
        <v>75</v>
      </c>
      <c r="D7327" s="127">
        <v>10.448</v>
      </c>
      <c r="E7327" s="128">
        <v>976</v>
      </c>
      <c r="F7327" s="128">
        <v>976</v>
      </c>
      <c r="G7327" s="126" t="s">
        <v>13724</v>
      </c>
      <c r="H7327" s="126" t="s">
        <v>21063</v>
      </c>
      <c r="I7327" s="126" t="s">
        <v>21064</v>
      </c>
      <c r="J7327" s="126" t="s">
        <v>26248</v>
      </c>
      <c r="K7327" s="9">
        <f>_xlfn.IFNA(VLOOKUP(Table5[[#This Row],[Section]],SubSill_Tier,2,FALSE),0)</f>
        <v>0</v>
      </c>
      <c r="L7327" s="9" t="str">
        <f t="shared" si="123"/>
        <v>Wall</v>
      </c>
      <c r="M7327" s="205" t="str" cm="1">
        <f t="array" ref="M7327">_xlfn.IFS(NOT(ISERROR(VLOOKUP(Table5[[#This Row],[Section]],TB_notTB,1,FALSE))),"No",LEFT(Table5[[#This Row],[Section]],3)="ETB","PLS",LEFT(Table5[[#This Row],[Section]],1)="7","PDB",NOT(ISBLANK(Table5[[#This Row],[Section]])),"No")</f>
        <v>No</v>
      </c>
    </row>
    <row r="7328" spans="1:13" x14ac:dyDescent="0.25">
      <c r="A7328" s="126" t="s">
        <v>9121</v>
      </c>
      <c r="B7328" s="126" t="s">
        <v>12751</v>
      </c>
      <c r="C7328" s="126" t="s">
        <v>75</v>
      </c>
      <c r="D7328" s="127">
        <v>2.5350000000000001</v>
      </c>
      <c r="E7328" s="128">
        <v>341</v>
      </c>
      <c r="F7328" s="128">
        <v>341</v>
      </c>
      <c r="G7328" s="126" t="s">
        <v>13724</v>
      </c>
      <c r="H7328" s="126" t="s">
        <v>21063</v>
      </c>
      <c r="I7328" s="126" t="s">
        <v>21064</v>
      </c>
      <c r="J7328" s="126" t="s">
        <v>26233</v>
      </c>
      <c r="K7328" s="9">
        <f>_xlfn.IFNA(VLOOKUP(Table5[[#This Row],[Section]],SubSill_Tier,2,FALSE),0)</f>
        <v>0</v>
      </c>
      <c r="L7328" s="9" t="str">
        <f t="shared" si="123"/>
        <v>Wall</v>
      </c>
      <c r="M7328" s="205" t="str" cm="1">
        <f t="array" ref="M7328">_xlfn.IFS(NOT(ISERROR(VLOOKUP(Table5[[#This Row],[Section]],TB_notTB,1,FALSE))),"No",LEFT(Table5[[#This Row],[Section]],3)="ETB","PLS",LEFT(Table5[[#This Row],[Section]],1)="7","PDB",NOT(ISBLANK(Table5[[#This Row],[Section]])),"No")</f>
        <v>No</v>
      </c>
    </row>
    <row r="7329" spans="1:13" x14ac:dyDescent="0.25">
      <c r="A7329" s="126" t="s">
        <v>3464</v>
      </c>
      <c r="B7329" s="126" t="s">
        <v>17222</v>
      </c>
      <c r="C7329" s="126" t="s">
        <v>98</v>
      </c>
      <c r="D7329" s="127">
        <v>0.29499999999999998</v>
      </c>
      <c r="E7329" s="128">
        <v>172</v>
      </c>
      <c r="F7329" s="128">
        <v>100</v>
      </c>
      <c r="G7329" s="126" t="s">
        <v>13771</v>
      </c>
      <c r="H7329" s="126" t="s">
        <v>20212</v>
      </c>
      <c r="I7329" s="126" t="s">
        <v>20213</v>
      </c>
      <c r="J7329" s="126" t="s">
        <v>26232</v>
      </c>
      <c r="K7329" s="9">
        <f>_xlfn.IFNA(VLOOKUP(Table5[[#This Row],[Section]],SubSill_Tier,2,FALSE),0)</f>
        <v>0</v>
      </c>
      <c r="L7329" s="9" t="str">
        <f t="shared" si="123"/>
        <v/>
      </c>
      <c r="M7329" s="205" t="str" cm="1">
        <f t="array" ref="M7329">_xlfn.IFS(NOT(ISERROR(VLOOKUP(Table5[[#This Row],[Section]],TB_notTB,1,FALSE))),"No",LEFT(Table5[[#This Row],[Section]],3)="ETB","PLS",LEFT(Table5[[#This Row],[Section]],1)="7","PDB",NOT(ISBLANK(Table5[[#This Row],[Section]])),"No")</f>
        <v>No</v>
      </c>
    </row>
    <row r="7330" spans="1:13" x14ac:dyDescent="0.25">
      <c r="A7330" s="126" t="s">
        <v>9122</v>
      </c>
      <c r="B7330" s="126" t="s">
        <v>17222</v>
      </c>
      <c r="C7330" s="126" t="s">
        <v>98</v>
      </c>
      <c r="D7330" s="127">
        <v>2.9220000000000002</v>
      </c>
      <c r="E7330" s="128">
        <v>363</v>
      </c>
      <c r="F7330" s="128">
        <v>363</v>
      </c>
      <c r="G7330" s="126" t="s">
        <v>13714</v>
      </c>
      <c r="H7330" s="126" t="s">
        <v>20121</v>
      </c>
      <c r="I7330" s="126" t="s">
        <v>20122</v>
      </c>
      <c r="J7330" s="126" t="s">
        <v>26234</v>
      </c>
      <c r="K7330" s="9">
        <f>_xlfn.IFNA(VLOOKUP(Table5[[#This Row],[Section]],SubSill_Tier,2,FALSE),0)</f>
        <v>0</v>
      </c>
      <c r="L7330" s="9" t="str">
        <f t="shared" si="123"/>
        <v/>
      </c>
      <c r="M7330" s="205" t="str" cm="1">
        <f t="array" ref="M7330">_xlfn.IFS(NOT(ISERROR(VLOOKUP(Table5[[#This Row],[Section]],TB_notTB,1,FALSE))),"No",LEFT(Table5[[#This Row],[Section]],3)="ETB","PLS",LEFT(Table5[[#This Row],[Section]],1)="7","PDB",NOT(ISBLANK(Table5[[#This Row],[Section]])),"No")</f>
        <v>No</v>
      </c>
    </row>
    <row r="7331" spans="1:13" x14ac:dyDescent="0.25">
      <c r="A7331" s="126" t="s">
        <v>3465</v>
      </c>
      <c r="B7331" s="126" t="s">
        <v>17222</v>
      </c>
      <c r="C7331" s="126" t="s">
        <v>98</v>
      </c>
      <c r="D7331" s="127">
        <v>1.27</v>
      </c>
      <c r="E7331" s="128">
        <v>284</v>
      </c>
      <c r="F7331" s="128">
        <v>100</v>
      </c>
      <c r="G7331" s="126" t="s">
        <v>13711</v>
      </c>
      <c r="H7331" s="126" t="s">
        <v>20119</v>
      </c>
      <c r="I7331" s="126" t="s">
        <v>21054</v>
      </c>
      <c r="J7331" s="126" t="s">
        <v>26232</v>
      </c>
      <c r="K7331" s="9">
        <f>_xlfn.IFNA(VLOOKUP(Table5[[#This Row],[Section]],SubSill_Tier,2,FALSE),0)</f>
        <v>0</v>
      </c>
      <c r="L7331" s="9" t="str">
        <f t="shared" si="123"/>
        <v/>
      </c>
      <c r="M7331" s="205" t="str" cm="1">
        <f t="array" ref="M7331">_xlfn.IFS(NOT(ISERROR(VLOOKUP(Table5[[#This Row],[Section]],TB_notTB,1,FALSE))),"No",LEFT(Table5[[#This Row],[Section]],3)="ETB","PLS",LEFT(Table5[[#This Row],[Section]],1)="7","PDB",NOT(ISBLANK(Table5[[#This Row],[Section]])),"No")</f>
        <v>No</v>
      </c>
    </row>
    <row r="7332" spans="1:13" x14ac:dyDescent="0.25">
      <c r="A7332" s="126" t="s">
        <v>9123</v>
      </c>
      <c r="B7332" s="126" t="s">
        <v>17222</v>
      </c>
      <c r="C7332" s="126" t="s">
        <v>98</v>
      </c>
      <c r="D7332" s="127">
        <v>0.4</v>
      </c>
      <c r="E7332" s="128">
        <v>100</v>
      </c>
      <c r="F7332" s="128">
        <v>100</v>
      </c>
      <c r="G7332" s="126" t="s">
        <v>13721</v>
      </c>
      <c r="H7332" s="126" t="s">
        <v>20121</v>
      </c>
      <c r="I7332" s="126" t="s">
        <v>20122</v>
      </c>
      <c r="J7332" s="126" t="s">
        <v>26234</v>
      </c>
      <c r="K7332" s="9">
        <f>_xlfn.IFNA(VLOOKUP(Table5[[#This Row],[Section]],SubSill_Tier,2,FALSE),0)</f>
        <v>0</v>
      </c>
      <c r="L7332" s="9" t="str">
        <f t="shared" si="123"/>
        <v/>
      </c>
      <c r="M7332" s="205" t="str" cm="1">
        <f t="array" ref="M7332">_xlfn.IFS(NOT(ISERROR(VLOOKUP(Table5[[#This Row],[Section]],TB_notTB,1,FALSE))),"No",LEFT(Table5[[#This Row],[Section]],3)="ETB","PLS",LEFT(Table5[[#This Row],[Section]],1)="7","PDB",NOT(ISBLANK(Table5[[#This Row],[Section]])),"No")</f>
        <v>No</v>
      </c>
    </row>
    <row r="7333" spans="1:13" x14ac:dyDescent="0.25">
      <c r="A7333" s="126" t="s">
        <v>3466</v>
      </c>
      <c r="B7333" s="126" t="s">
        <v>17222</v>
      </c>
      <c r="C7333" s="126" t="s">
        <v>98</v>
      </c>
      <c r="D7333" s="127">
        <v>1.56</v>
      </c>
      <c r="E7333" s="128">
        <v>578</v>
      </c>
      <c r="F7333" s="128">
        <v>177</v>
      </c>
      <c r="G7333" s="126" t="s">
        <v>13711</v>
      </c>
      <c r="H7333" s="126" t="s">
        <v>20119</v>
      </c>
      <c r="I7333" s="126" t="s">
        <v>21054</v>
      </c>
      <c r="J7333" s="126" t="s">
        <v>26232</v>
      </c>
      <c r="K7333" s="9">
        <f>_xlfn.IFNA(VLOOKUP(Table5[[#This Row],[Section]],SubSill_Tier,2,FALSE),0)</f>
        <v>0</v>
      </c>
      <c r="L7333" s="9" t="str">
        <f t="shared" si="123"/>
        <v/>
      </c>
      <c r="M7333" s="205" t="str" cm="1">
        <f t="array" ref="M7333">_xlfn.IFS(NOT(ISERROR(VLOOKUP(Table5[[#This Row],[Section]],TB_notTB,1,FALSE))),"No",LEFT(Table5[[#This Row],[Section]],3)="ETB","PLS",LEFT(Table5[[#This Row],[Section]],1)="7","PDB",NOT(ISBLANK(Table5[[#This Row],[Section]])),"No")</f>
        <v>No</v>
      </c>
    </row>
    <row r="7334" spans="1:13" x14ac:dyDescent="0.25">
      <c r="A7334" s="126" t="s">
        <v>3467</v>
      </c>
      <c r="B7334" s="126" t="s">
        <v>17222</v>
      </c>
      <c r="C7334" s="126" t="s">
        <v>98</v>
      </c>
      <c r="D7334" s="127">
        <v>1.0720000000000001</v>
      </c>
      <c r="E7334" s="128">
        <v>400</v>
      </c>
      <c r="F7334" s="128">
        <v>119</v>
      </c>
      <c r="G7334" s="126" t="s">
        <v>13711</v>
      </c>
      <c r="H7334" s="126" t="s">
        <v>20119</v>
      </c>
      <c r="I7334" s="126" t="s">
        <v>21054</v>
      </c>
      <c r="J7334" s="126" t="s">
        <v>26232</v>
      </c>
      <c r="K7334" s="9">
        <f>_xlfn.IFNA(VLOOKUP(Table5[[#This Row],[Section]],SubSill_Tier,2,FALSE),0)</f>
        <v>0</v>
      </c>
      <c r="L7334" s="9" t="str">
        <f t="shared" si="123"/>
        <v/>
      </c>
      <c r="M7334" s="205" t="str" cm="1">
        <f t="array" ref="M7334">_xlfn.IFS(NOT(ISERROR(VLOOKUP(Table5[[#This Row],[Section]],TB_notTB,1,FALSE))),"No",LEFT(Table5[[#This Row],[Section]],3)="ETB","PLS",LEFT(Table5[[#This Row],[Section]],1)="7","PDB",NOT(ISBLANK(Table5[[#This Row],[Section]])),"No")</f>
        <v>No</v>
      </c>
    </row>
    <row r="7335" spans="1:13" x14ac:dyDescent="0.25">
      <c r="A7335" s="126" t="s">
        <v>3468</v>
      </c>
      <c r="B7335" s="126" t="s">
        <v>17222</v>
      </c>
      <c r="C7335" s="126" t="s">
        <v>98</v>
      </c>
      <c r="D7335" s="127">
        <v>1.7410000000000001</v>
      </c>
      <c r="E7335" s="128">
        <v>465</v>
      </c>
      <c r="F7335" s="128">
        <v>178</v>
      </c>
      <c r="G7335" s="126" t="s">
        <v>13711</v>
      </c>
      <c r="H7335" s="126" t="s">
        <v>20119</v>
      </c>
      <c r="I7335" s="126" t="s">
        <v>21054</v>
      </c>
      <c r="J7335" s="126" t="s">
        <v>26232</v>
      </c>
      <c r="K7335" s="9">
        <f>_xlfn.IFNA(VLOOKUP(Table5[[#This Row],[Section]],SubSill_Tier,2,FALSE),0)</f>
        <v>0</v>
      </c>
      <c r="L7335" s="9" t="str">
        <f t="shared" si="123"/>
        <v/>
      </c>
      <c r="M7335" s="205" t="str" cm="1">
        <f t="array" ref="M7335">_xlfn.IFS(NOT(ISERROR(VLOOKUP(Table5[[#This Row],[Section]],TB_notTB,1,FALSE))),"No",LEFT(Table5[[#This Row],[Section]],3)="ETB","PLS",LEFT(Table5[[#This Row],[Section]],1)="7","PDB",NOT(ISBLANK(Table5[[#This Row],[Section]])),"No")</f>
        <v>No</v>
      </c>
    </row>
    <row r="7336" spans="1:13" x14ac:dyDescent="0.25">
      <c r="A7336" s="126" t="s">
        <v>3469</v>
      </c>
      <c r="B7336" s="126" t="s">
        <v>17222</v>
      </c>
      <c r="C7336" s="126" t="s">
        <v>98</v>
      </c>
      <c r="D7336" s="127">
        <v>1.746</v>
      </c>
      <c r="E7336" s="128">
        <v>504</v>
      </c>
      <c r="F7336" s="128">
        <v>119</v>
      </c>
      <c r="G7336" s="126" t="s">
        <v>13711</v>
      </c>
      <c r="H7336" s="126" t="s">
        <v>20119</v>
      </c>
      <c r="I7336" s="126" t="s">
        <v>21054</v>
      </c>
      <c r="J7336" s="126" t="s">
        <v>26232</v>
      </c>
      <c r="K7336" s="9">
        <f>_xlfn.IFNA(VLOOKUP(Table5[[#This Row],[Section]],SubSill_Tier,2,FALSE),0)</f>
        <v>0</v>
      </c>
      <c r="L7336" s="9" t="str">
        <f t="shared" si="123"/>
        <v/>
      </c>
      <c r="M7336" s="205" t="str" cm="1">
        <f t="array" ref="M7336">_xlfn.IFS(NOT(ISERROR(VLOOKUP(Table5[[#This Row],[Section]],TB_notTB,1,FALSE))),"No",LEFT(Table5[[#This Row],[Section]],3)="ETB","PLS",LEFT(Table5[[#This Row],[Section]],1)="7","PDB",NOT(ISBLANK(Table5[[#This Row],[Section]])),"No")</f>
        <v>No</v>
      </c>
    </row>
    <row r="7337" spans="1:13" x14ac:dyDescent="0.25">
      <c r="A7337" s="126" t="s">
        <v>3470</v>
      </c>
      <c r="B7337" s="126" t="s">
        <v>17222</v>
      </c>
      <c r="C7337" s="126" t="s">
        <v>98</v>
      </c>
      <c r="D7337" s="127">
        <v>1.3169999999999999</v>
      </c>
      <c r="E7337" s="128">
        <v>510</v>
      </c>
      <c r="F7337" s="128">
        <v>115</v>
      </c>
      <c r="G7337" s="126" t="s">
        <v>13711</v>
      </c>
      <c r="H7337" s="126" t="s">
        <v>20119</v>
      </c>
      <c r="I7337" s="126" t="s">
        <v>21054</v>
      </c>
      <c r="J7337" s="126" t="s">
        <v>26232</v>
      </c>
      <c r="K7337" s="9">
        <f>_xlfn.IFNA(VLOOKUP(Table5[[#This Row],[Section]],SubSill_Tier,2,FALSE),0)</f>
        <v>0</v>
      </c>
      <c r="L7337" s="9" t="str">
        <f t="shared" si="123"/>
        <v/>
      </c>
      <c r="M7337" s="205" t="str" cm="1">
        <f t="array" ref="M7337">_xlfn.IFS(NOT(ISERROR(VLOOKUP(Table5[[#This Row],[Section]],TB_notTB,1,FALSE))),"No",LEFT(Table5[[#This Row],[Section]],3)="ETB","PLS",LEFT(Table5[[#This Row],[Section]],1)="7","PDB",NOT(ISBLANK(Table5[[#This Row],[Section]])),"No")</f>
        <v>No</v>
      </c>
    </row>
    <row r="7338" spans="1:13" x14ac:dyDescent="0.25">
      <c r="A7338" s="126" t="s">
        <v>3471</v>
      </c>
      <c r="B7338" s="126" t="s">
        <v>17222</v>
      </c>
      <c r="C7338" s="126" t="s">
        <v>98</v>
      </c>
      <c r="D7338" s="127">
        <v>0.69899999999999995</v>
      </c>
      <c r="E7338" s="128">
        <v>293</v>
      </c>
      <c r="F7338" s="128">
        <v>100</v>
      </c>
      <c r="G7338" s="126" t="s">
        <v>13711</v>
      </c>
      <c r="H7338" s="126" t="s">
        <v>20119</v>
      </c>
      <c r="I7338" s="126" t="s">
        <v>21054</v>
      </c>
      <c r="J7338" s="126" t="s">
        <v>26232</v>
      </c>
      <c r="K7338" s="9">
        <f>_xlfn.IFNA(VLOOKUP(Table5[[#This Row],[Section]],SubSill_Tier,2,FALSE),0)</f>
        <v>0</v>
      </c>
      <c r="L7338" s="9" t="str">
        <f t="shared" si="123"/>
        <v/>
      </c>
      <c r="M7338" s="205" t="str" cm="1">
        <f t="array" ref="M7338">_xlfn.IFS(NOT(ISERROR(VLOOKUP(Table5[[#This Row],[Section]],TB_notTB,1,FALSE))),"No",LEFT(Table5[[#This Row],[Section]],3)="ETB","PLS",LEFT(Table5[[#This Row],[Section]],1)="7","PDB",NOT(ISBLANK(Table5[[#This Row],[Section]])),"No")</f>
        <v>No</v>
      </c>
    </row>
    <row r="7339" spans="1:13" x14ac:dyDescent="0.25">
      <c r="A7339" s="126" t="s">
        <v>3472</v>
      </c>
      <c r="B7339" s="126" t="s">
        <v>17222</v>
      </c>
      <c r="C7339" s="126" t="s">
        <v>98</v>
      </c>
      <c r="D7339" s="127">
        <v>1.2390000000000001</v>
      </c>
      <c r="E7339" s="128">
        <v>379</v>
      </c>
      <c r="F7339" s="128">
        <v>100</v>
      </c>
      <c r="G7339" s="126" t="s">
        <v>13711</v>
      </c>
      <c r="H7339" s="126" t="s">
        <v>20119</v>
      </c>
      <c r="I7339" s="126" t="s">
        <v>21054</v>
      </c>
      <c r="J7339" s="126" t="s">
        <v>26232</v>
      </c>
      <c r="K7339" s="9">
        <f>_xlfn.IFNA(VLOOKUP(Table5[[#This Row],[Section]],SubSill_Tier,2,FALSE),0)</f>
        <v>0</v>
      </c>
      <c r="L7339" s="9" t="str">
        <f t="shared" si="123"/>
        <v/>
      </c>
      <c r="M7339" s="205" t="str" cm="1">
        <f t="array" ref="M7339">_xlfn.IFS(NOT(ISERROR(VLOOKUP(Table5[[#This Row],[Section]],TB_notTB,1,FALSE))),"No",LEFT(Table5[[#This Row],[Section]],3)="ETB","PLS",LEFT(Table5[[#This Row],[Section]],1)="7","PDB",NOT(ISBLANK(Table5[[#This Row],[Section]])),"No")</f>
        <v>No</v>
      </c>
    </row>
    <row r="7340" spans="1:13" x14ac:dyDescent="0.25">
      <c r="A7340" s="126" t="s">
        <v>3473</v>
      </c>
      <c r="B7340" s="126" t="s">
        <v>17222</v>
      </c>
      <c r="C7340" s="126" t="s">
        <v>98</v>
      </c>
      <c r="D7340" s="127">
        <v>0.378</v>
      </c>
      <c r="E7340" s="128">
        <v>218</v>
      </c>
      <c r="F7340" s="128">
        <v>100</v>
      </c>
      <c r="G7340" s="126" t="s">
        <v>13711</v>
      </c>
      <c r="H7340" s="126" t="s">
        <v>20119</v>
      </c>
      <c r="I7340" s="126" t="s">
        <v>21054</v>
      </c>
      <c r="J7340" s="126" t="s">
        <v>26232</v>
      </c>
      <c r="K7340" s="9">
        <f>_xlfn.IFNA(VLOOKUP(Table5[[#This Row],[Section]],SubSill_Tier,2,FALSE),0)</f>
        <v>0</v>
      </c>
      <c r="L7340" s="9" t="str">
        <f t="shared" si="123"/>
        <v/>
      </c>
      <c r="M7340" s="205" t="str" cm="1">
        <f t="array" ref="M7340">_xlfn.IFS(NOT(ISERROR(VLOOKUP(Table5[[#This Row],[Section]],TB_notTB,1,FALSE))),"No",LEFT(Table5[[#This Row],[Section]],3)="ETB","PLS",LEFT(Table5[[#This Row],[Section]],1)="7","PDB",NOT(ISBLANK(Table5[[#This Row],[Section]])),"No")</f>
        <v>No</v>
      </c>
    </row>
    <row r="7341" spans="1:13" x14ac:dyDescent="0.25">
      <c r="A7341" s="126" t="s">
        <v>3474</v>
      </c>
      <c r="B7341" s="126" t="s">
        <v>17222</v>
      </c>
      <c r="C7341" s="126" t="s">
        <v>98</v>
      </c>
      <c r="D7341" s="127">
        <v>0.22700000000000001</v>
      </c>
      <c r="E7341" s="128">
        <v>143</v>
      </c>
      <c r="F7341" s="128">
        <v>143</v>
      </c>
      <c r="G7341" s="126" t="s">
        <v>13711</v>
      </c>
      <c r="H7341" s="126" t="s">
        <v>20119</v>
      </c>
      <c r="I7341" s="126" t="s">
        <v>21054</v>
      </c>
      <c r="J7341" s="126" t="s">
        <v>26232</v>
      </c>
      <c r="K7341" s="9">
        <f>_xlfn.IFNA(VLOOKUP(Table5[[#This Row],[Section]],SubSill_Tier,2,FALSE),0)</f>
        <v>0</v>
      </c>
      <c r="L7341" s="9" t="str">
        <f t="shared" si="123"/>
        <v/>
      </c>
      <c r="M7341" s="205" t="str" cm="1">
        <f t="array" ref="M7341">_xlfn.IFS(NOT(ISERROR(VLOOKUP(Table5[[#This Row],[Section]],TB_notTB,1,FALSE))),"No",LEFT(Table5[[#This Row],[Section]],3)="ETB","PLS",LEFT(Table5[[#This Row],[Section]],1)="7","PDB",NOT(ISBLANK(Table5[[#This Row],[Section]])),"No")</f>
        <v>No</v>
      </c>
    </row>
    <row r="7342" spans="1:13" x14ac:dyDescent="0.25">
      <c r="A7342" s="126" t="s">
        <v>12041</v>
      </c>
      <c r="B7342" s="126" t="s">
        <v>17222</v>
      </c>
      <c r="C7342" s="126" t="s">
        <v>98</v>
      </c>
      <c r="D7342" s="127">
        <v>0.41599999999999998</v>
      </c>
      <c r="E7342" s="128">
        <v>174</v>
      </c>
      <c r="F7342" s="128">
        <v>100</v>
      </c>
      <c r="G7342" s="126" t="s">
        <v>13758</v>
      </c>
      <c r="H7342" s="126" t="s">
        <v>20181</v>
      </c>
      <c r="I7342" s="126" t="s">
        <v>13279</v>
      </c>
      <c r="J7342" s="126" t="s">
        <v>26258</v>
      </c>
      <c r="K7342" s="9">
        <f>_xlfn.IFNA(VLOOKUP(Table5[[#This Row],[Section]],SubSill_Tier,2,FALSE),0)</f>
        <v>0</v>
      </c>
      <c r="L7342" s="9" t="str">
        <f t="shared" si="123"/>
        <v/>
      </c>
      <c r="M7342" s="205" t="str" cm="1">
        <f t="array" ref="M7342">_xlfn.IFS(NOT(ISERROR(VLOOKUP(Table5[[#This Row],[Section]],TB_notTB,1,FALSE))),"No",LEFT(Table5[[#This Row],[Section]],3)="ETB","PLS",LEFT(Table5[[#This Row],[Section]],1)="7","PDB",NOT(ISBLANK(Table5[[#This Row],[Section]])),"No")</f>
        <v>No</v>
      </c>
    </row>
    <row r="7343" spans="1:13" x14ac:dyDescent="0.25">
      <c r="A7343" s="126" t="s">
        <v>3475</v>
      </c>
      <c r="B7343" s="126" t="s">
        <v>17222</v>
      </c>
      <c r="C7343" s="126" t="s">
        <v>98</v>
      </c>
      <c r="D7343" s="127">
        <v>1.08</v>
      </c>
      <c r="E7343" s="128">
        <v>383</v>
      </c>
      <c r="F7343" s="128">
        <v>100</v>
      </c>
      <c r="G7343" s="126" t="s">
        <v>13711</v>
      </c>
      <c r="H7343" s="126" t="s">
        <v>20119</v>
      </c>
      <c r="I7343" s="126" t="s">
        <v>21054</v>
      </c>
      <c r="J7343" s="126" t="s">
        <v>26232</v>
      </c>
      <c r="K7343" s="9">
        <f>_xlfn.IFNA(VLOOKUP(Table5[[#This Row],[Section]],SubSill_Tier,2,FALSE),0)</f>
        <v>0</v>
      </c>
      <c r="L7343" s="9" t="str">
        <f t="shared" si="123"/>
        <v/>
      </c>
      <c r="M7343" s="205" t="str" cm="1">
        <f t="array" ref="M7343">_xlfn.IFS(NOT(ISERROR(VLOOKUP(Table5[[#This Row],[Section]],TB_notTB,1,FALSE))),"No",LEFT(Table5[[#This Row],[Section]],3)="ETB","PLS",LEFT(Table5[[#This Row],[Section]],1)="7","PDB",NOT(ISBLANK(Table5[[#This Row],[Section]])),"No")</f>
        <v>No</v>
      </c>
    </row>
    <row r="7344" spans="1:13" x14ac:dyDescent="0.25">
      <c r="A7344" s="126" t="s">
        <v>3476</v>
      </c>
      <c r="B7344" s="126" t="s">
        <v>3477</v>
      </c>
      <c r="C7344" s="126" t="s">
        <v>75</v>
      </c>
      <c r="D7344" s="127">
        <v>1.234</v>
      </c>
      <c r="E7344" s="128">
        <v>586</v>
      </c>
      <c r="F7344" s="128">
        <v>196</v>
      </c>
      <c r="G7344" s="126" t="s">
        <v>13726</v>
      </c>
      <c r="H7344" s="126" t="s">
        <v>20136</v>
      </c>
      <c r="I7344" s="126" t="s">
        <v>21065</v>
      </c>
      <c r="J7344" s="126" t="s">
        <v>26241</v>
      </c>
      <c r="K7344" s="9">
        <f>_xlfn.IFNA(VLOOKUP(Table5[[#This Row],[Section]],SubSill_Tier,2,FALSE),0)</f>
        <v>0</v>
      </c>
      <c r="L7344" s="9" t="str">
        <f t="shared" si="123"/>
        <v/>
      </c>
      <c r="M7344" s="205" t="str" cm="1">
        <f t="array" ref="M7344">_xlfn.IFS(NOT(ISERROR(VLOOKUP(Table5[[#This Row],[Section]],TB_notTB,1,FALSE))),"No",LEFT(Table5[[#This Row],[Section]],3)="ETB","PLS",LEFT(Table5[[#This Row],[Section]],1)="7","PDB",NOT(ISBLANK(Table5[[#This Row],[Section]])),"No")</f>
        <v>No</v>
      </c>
    </row>
    <row r="7345" spans="1:13" x14ac:dyDescent="0.25">
      <c r="A7345" s="126" t="s">
        <v>9124</v>
      </c>
      <c r="B7345" s="126" t="s">
        <v>3598</v>
      </c>
      <c r="C7345" s="126" t="s">
        <v>98</v>
      </c>
      <c r="D7345" s="127">
        <v>1.3480000000000001</v>
      </c>
      <c r="E7345" s="128">
        <v>142</v>
      </c>
      <c r="F7345" s="128">
        <v>142</v>
      </c>
      <c r="G7345" s="126" t="s">
        <v>13724</v>
      </c>
      <c r="H7345" s="126" t="s">
        <v>20186</v>
      </c>
      <c r="I7345" s="126" t="s">
        <v>22099</v>
      </c>
      <c r="J7345" s="126" t="s">
        <v>26234</v>
      </c>
      <c r="K7345" s="9">
        <f>_xlfn.IFNA(VLOOKUP(Table5[[#This Row],[Section]],SubSill_Tier,2,FALSE),0)</f>
        <v>0</v>
      </c>
      <c r="L7345" s="9" t="str">
        <f t="shared" si="123"/>
        <v/>
      </c>
      <c r="M7345" s="205" t="str" cm="1">
        <f t="array" ref="M7345">_xlfn.IFS(NOT(ISERROR(VLOOKUP(Table5[[#This Row],[Section]],TB_notTB,1,FALSE))),"No",LEFT(Table5[[#This Row],[Section]],3)="ETB","PLS",LEFT(Table5[[#This Row],[Section]],1)="7","PDB",NOT(ISBLANK(Table5[[#This Row],[Section]])),"No")</f>
        <v>No</v>
      </c>
    </row>
    <row r="7346" spans="1:13" x14ac:dyDescent="0.25">
      <c r="A7346" s="126" t="s">
        <v>9125</v>
      </c>
      <c r="B7346" s="126" t="s">
        <v>17222</v>
      </c>
      <c r="C7346" s="126" t="s">
        <v>98</v>
      </c>
      <c r="D7346" s="127">
        <v>0.65</v>
      </c>
      <c r="E7346" s="128">
        <v>272</v>
      </c>
      <c r="F7346" s="128">
        <v>100</v>
      </c>
      <c r="G7346" s="126" t="s">
        <v>13721</v>
      </c>
      <c r="H7346" s="126" t="s">
        <v>20121</v>
      </c>
      <c r="I7346" s="126" t="s">
        <v>20122</v>
      </c>
      <c r="J7346" s="126" t="s">
        <v>26234</v>
      </c>
      <c r="K7346" s="9">
        <f>_xlfn.IFNA(VLOOKUP(Table5[[#This Row],[Section]],SubSill_Tier,2,FALSE),0)</f>
        <v>0</v>
      </c>
      <c r="L7346" s="9" t="str">
        <f t="shared" si="123"/>
        <v/>
      </c>
      <c r="M7346" s="205" t="str" cm="1">
        <f t="array" ref="M7346">_xlfn.IFS(NOT(ISERROR(VLOOKUP(Table5[[#This Row],[Section]],TB_notTB,1,FALSE))),"No",LEFT(Table5[[#This Row],[Section]],3)="ETB","PLS",LEFT(Table5[[#This Row],[Section]],1)="7","PDB",NOT(ISBLANK(Table5[[#This Row],[Section]])),"No")</f>
        <v>No</v>
      </c>
    </row>
    <row r="7347" spans="1:13" x14ac:dyDescent="0.25">
      <c r="A7347" s="126" t="s">
        <v>3478</v>
      </c>
      <c r="B7347" s="126" t="s">
        <v>17222</v>
      </c>
      <c r="C7347" s="126" t="s">
        <v>98</v>
      </c>
      <c r="D7347" s="127">
        <v>1.472</v>
      </c>
      <c r="E7347" s="128">
        <v>258</v>
      </c>
      <c r="F7347" s="128">
        <v>258</v>
      </c>
      <c r="G7347" s="126" t="s">
        <v>13712</v>
      </c>
      <c r="H7347" s="126" t="s">
        <v>20120</v>
      </c>
      <c r="I7347" s="126" t="s">
        <v>21055</v>
      </c>
      <c r="J7347" s="126" t="s">
        <v>26232</v>
      </c>
      <c r="K7347" s="9">
        <f>_xlfn.IFNA(VLOOKUP(Table5[[#This Row],[Section]],SubSill_Tier,2,FALSE),0)</f>
        <v>0</v>
      </c>
      <c r="L7347" s="9" t="str">
        <f t="shared" si="123"/>
        <v/>
      </c>
      <c r="M7347" s="205" t="str" cm="1">
        <f t="array" ref="M7347">_xlfn.IFS(NOT(ISERROR(VLOOKUP(Table5[[#This Row],[Section]],TB_notTB,1,FALSE))),"No",LEFT(Table5[[#This Row],[Section]],3)="ETB","PLS",LEFT(Table5[[#This Row],[Section]],1)="7","PDB",NOT(ISBLANK(Table5[[#This Row],[Section]])),"No")</f>
        <v>No</v>
      </c>
    </row>
    <row r="7348" spans="1:13" x14ac:dyDescent="0.25">
      <c r="A7348" s="126" t="s">
        <v>3479</v>
      </c>
      <c r="B7348" s="126" t="s">
        <v>17222</v>
      </c>
      <c r="C7348" s="126" t="s">
        <v>98</v>
      </c>
      <c r="D7348" s="127">
        <v>0.97099999999999997</v>
      </c>
      <c r="E7348" s="128">
        <v>173</v>
      </c>
      <c r="F7348" s="128">
        <v>173</v>
      </c>
      <c r="G7348" s="126" t="s">
        <v>13712</v>
      </c>
      <c r="H7348" s="126" t="s">
        <v>20120</v>
      </c>
      <c r="I7348" s="126" t="s">
        <v>21055</v>
      </c>
      <c r="J7348" s="126" t="s">
        <v>26232</v>
      </c>
      <c r="K7348" s="9">
        <f>_xlfn.IFNA(VLOOKUP(Table5[[#This Row],[Section]],SubSill_Tier,2,FALSE),0)</f>
        <v>0</v>
      </c>
      <c r="L7348" s="9" t="str">
        <f t="shared" si="123"/>
        <v/>
      </c>
      <c r="M7348" s="205" t="str" cm="1">
        <f t="array" ref="M7348">_xlfn.IFS(NOT(ISERROR(VLOOKUP(Table5[[#This Row],[Section]],TB_notTB,1,FALSE))),"No",LEFT(Table5[[#This Row],[Section]],3)="ETB","PLS",LEFT(Table5[[#This Row],[Section]],1)="7","PDB",NOT(ISBLANK(Table5[[#This Row],[Section]])),"No")</f>
        <v>No</v>
      </c>
    </row>
    <row r="7349" spans="1:13" x14ac:dyDescent="0.25">
      <c r="A7349" s="126" t="s">
        <v>3480</v>
      </c>
      <c r="B7349" s="126" t="s">
        <v>17222</v>
      </c>
      <c r="C7349" s="126" t="s">
        <v>98</v>
      </c>
      <c r="D7349" s="127">
        <v>1.66</v>
      </c>
      <c r="E7349" s="128">
        <v>224</v>
      </c>
      <c r="F7349" s="128">
        <v>224</v>
      </c>
      <c r="G7349" s="126" t="s">
        <v>13712</v>
      </c>
      <c r="H7349" s="126" t="s">
        <v>20120</v>
      </c>
      <c r="I7349" s="126" t="s">
        <v>21055</v>
      </c>
      <c r="J7349" s="126" t="s">
        <v>26232</v>
      </c>
      <c r="K7349" s="9">
        <f>_xlfn.IFNA(VLOOKUP(Table5[[#This Row],[Section]],SubSill_Tier,2,FALSE),0)</f>
        <v>0</v>
      </c>
      <c r="L7349" s="9" t="str">
        <f t="shared" si="123"/>
        <v/>
      </c>
      <c r="M7349" s="205" t="str" cm="1">
        <f t="array" ref="M7349">_xlfn.IFS(NOT(ISERROR(VLOOKUP(Table5[[#This Row],[Section]],TB_notTB,1,FALSE))),"No",LEFT(Table5[[#This Row],[Section]],3)="ETB","PLS",LEFT(Table5[[#This Row],[Section]],1)="7","PDB",NOT(ISBLANK(Table5[[#This Row],[Section]])),"No")</f>
        <v>No</v>
      </c>
    </row>
    <row r="7350" spans="1:13" x14ac:dyDescent="0.25">
      <c r="A7350" s="126" t="s">
        <v>9126</v>
      </c>
      <c r="B7350" s="126" t="s">
        <v>17222</v>
      </c>
      <c r="C7350" s="126" t="s">
        <v>98</v>
      </c>
      <c r="D7350" s="127">
        <v>2.4470000000000001</v>
      </c>
      <c r="E7350" s="128">
        <v>509</v>
      </c>
      <c r="F7350" s="128">
        <v>509</v>
      </c>
      <c r="G7350" s="126" t="s">
        <v>13721</v>
      </c>
      <c r="H7350" s="126" t="s">
        <v>20121</v>
      </c>
      <c r="I7350" s="126" t="s">
        <v>20122</v>
      </c>
      <c r="J7350" s="126" t="s">
        <v>26234</v>
      </c>
      <c r="K7350" s="9">
        <f>_xlfn.IFNA(VLOOKUP(Table5[[#This Row],[Section]],SubSill_Tier,2,FALSE),0)</f>
        <v>0</v>
      </c>
      <c r="L7350" s="9" t="str">
        <f t="shared" si="123"/>
        <v/>
      </c>
      <c r="M7350" s="205" t="str" cm="1">
        <f t="array" ref="M7350">_xlfn.IFS(NOT(ISERROR(VLOOKUP(Table5[[#This Row],[Section]],TB_notTB,1,FALSE))),"No",LEFT(Table5[[#This Row],[Section]],3)="ETB","PLS",LEFT(Table5[[#This Row],[Section]],1)="7","PDB",NOT(ISBLANK(Table5[[#This Row],[Section]])),"No")</f>
        <v>No</v>
      </c>
    </row>
    <row r="7351" spans="1:13" x14ac:dyDescent="0.25">
      <c r="A7351" s="126" t="s">
        <v>9127</v>
      </c>
      <c r="B7351" s="126" t="s">
        <v>17222</v>
      </c>
      <c r="C7351" s="126" t="s">
        <v>98</v>
      </c>
      <c r="D7351" s="127">
        <v>1.96</v>
      </c>
      <c r="E7351" s="128">
        <v>201</v>
      </c>
      <c r="F7351" s="128">
        <v>201</v>
      </c>
      <c r="G7351" s="126" t="s">
        <v>13721</v>
      </c>
      <c r="H7351" s="126" t="s">
        <v>20121</v>
      </c>
      <c r="I7351" s="126" t="s">
        <v>20122</v>
      </c>
      <c r="J7351" s="126" t="s">
        <v>26234</v>
      </c>
      <c r="K7351" s="9">
        <f>_xlfn.IFNA(VLOOKUP(Table5[[#This Row],[Section]],SubSill_Tier,2,FALSE),0)</f>
        <v>0</v>
      </c>
      <c r="L7351" s="9" t="str">
        <f t="shared" si="123"/>
        <v/>
      </c>
      <c r="M7351" s="205" t="str" cm="1">
        <f t="array" ref="M7351">_xlfn.IFS(NOT(ISERROR(VLOOKUP(Table5[[#This Row],[Section]],TB_notTB,1,FALSE))),"No",LEFT(Table5[[#This Row],[Section]],3)="ETB","PLS",LEFT(Table5[[#This Row],[Section]],1)="7","PDB",NOT(ISBLANK(Table5[[#This Row],[Section]])),"No")</f>
        <v>No</v>
      </c>
    </row>
    <row r="7352" spans="1:13" x14ac:dyDescent="0.25">
      <c r="A7352" s="126" t="s">
        <v>9128</v>
      </c>
      <c r="B7352" s="126" t="s">
        <v>17222</v>
      </c>
      <c r="C7352" s="126" t="s">
        <v>98</v>
      </c>
      <c r="D7352" s="127">
        <v>1.331</v>
      </c>
      <c r="E7352" s="128">
        <v>228</v>
      </c>
      <c r="F7352" s="128">
        <v>228</v>
      </c>
      <c r="G7352" s="126" t="s">
        <v>13721</v>
      </c>
      <c r="H7352" s="126" t="s">
        <v>20121</v>
      </c>
      <c r="I7352" s="126" t="s">
        <v>20122</v>
      </c>
      <c r="J7352" s="126" t="s">
        <v>26234</v>
      </c>
      <c r="K7352" s="9">
        <f>_xlfn.IFNA(VLOOKUP(Table5[[#This Row],[Section]],SubSill_Tier,2,FALSE),0)</f>
        <v>0</v>
      </c>
      <c r="L7352" s="9" t="str">
        <f t="shared" si="123"/>
        <v/>
      </c>
      <c r="M7352" s="205" t="str" cm="1">
        <f t="array" ref="M7352">_xlfn.IFS(NOT(ISERROR(VLOOKUP(Table5[[#This Row],[Section]],TB_notTB,1,FALSE))),"No",LEFT(Table5[[#This Row],[Section]],3)="ETB","PLS",LEFT(Table5[[#This Row],[Section]],1)="7","PDB",NOT(ISBLANK(Table5[[#This Row],[Section]])),"No")</f>
        <v>No</v>
      </c>
    </row>
    <row r="7353" spans="1:13" x14ac:dyDescent="0.25">
      <c r="A7353" s="126" t="s">
        <v>9129</v>
      </c>
      <c r="B7353" s="126" t="s">
        <v>17222</v>
      </c>
      <c r="C7353" s="126" t="s">
        <v>98</v>
      </c>
      <c r="D7353" s="127">
        <v>0.505</v>
      </c>
      <c r="E7353" s="128">
        <v>270</v>
      </c>
      <c r="F7353" s="128">
        <v>270</v>
      </c>
      <c r="G7353" s="126" t="s">
        <v>13721</v>
      </c>
      <c r="H7353" s="126" t="s">
        <v>20121</v>
      </c>
      <c r="I7353" s="126" t="s">
        <v>20122</v>
      </c>
      <c r="J7353" s="126" t="s">
        <v>26234</v>
      </c>
      <c r="K7353" s="9">
        <f>_xlfn.IFNA(VLOOKUP(Table5[[#This Row],[Section]],SubSill_Tier,2,FALSE),0)</f>
        <v>0</v>
      </c>
      <c r="L7353" s="9" t="str">
        <f t="shared" si="123"/>
        <v/>
      </c>
      <c r="M7353" s="205" t="str" cm="1">
        <f t="array" ref="M7353">_xlfn.IFS(NOT(ISERROR(VLOOKUP(Table5[[#This Row],[Section]],TB_notTB,1,FALSE))),"No",LEFT(Table5[[#This Row],[Section]],3)="ETB","PLS",LEFT(Table5[[#This Row],[Section]],1)="7","PDB",NOT(ISBLANK(Table5[[#This Row],[Section]])),"No")</f>
        <v>No</v>
      </c>
    </row>
    <row r="7354" spans="1:13" x14ac:dyDescent="0.25">
      <c r="A7354" s="126" t="s">
        <v>12042</v>
      </c>
      <c r="B7354" s="126" t="s">
        <v>17222</v>
      </c>
      <c r="C7354" s="126" t="s">
        <v>98</v>
      </c>
      <c r="D7354" s="127">
        <v>0.57099999999999995</v>
      </c>
      <c r="E7354" s="128">
        <v>237</v>
      </c>
      <c r="F7354" s="128">
        <v>167</v>
      </c>
      <c r="G7354" s="126" t="s">
        <v>13758</v>
      </c>
      <c r="H7354" s="126" t="s">
        <v>20201</v>
      </c>
      <c r="I7354" s="126" t="s">
        <v>20202</v>
      </c>
      <c r="J7354" s="126" t="s">
        <v>26258</v>
      </c>
      <c r="K7354" s="9">
        <f>_xlfn.IFNA(VLOOKUP(Table5[[#This Row],[Section]],SubSill_Tier,2,FALSE),0)</f>
        <v>0</v>
      </c>
      <c r="L7354" s="9" t="str">
        <f t="shared" si="123"/>
        <v/>
      </c>
      <c r="M7354" s="205" t="str" cm="1">
        <f t="array" ref="M7354">_xlfn.IFS(NOT(ISERROR(VLOOKUP(Table5[[#This Row],[Section]],TB_notTB,1,FALSE))),"No",LEFT(Table5[[#This Row],[Section]],3)="ETB","PLS",LEFT(Table5[[#This Row],[Section]],1)="7","PDB",NOT(ISBLANK(Table5[[#This Row],[Section]])),"No")</f>
        <v>No</v>
      </c>
    </row>
    <row r="7355" spans="1:13" x14ac:dyDescent="0.25">
      <c r="A7355" s="126" t="s">
        <v>3481</v>
      </c>
      <c r="B7355" s="126" t="s">
        <v>3482</v>
      </c>
      <c r="C7355" s="126" t="s">
        <v>75</v>
      </c>
      <c r="D7355" s="127">
        <v>0.66800000000000004</v>
      </c>
      <c r="E7355" s="128">
        <v>307</v>
      </c>
      <c r="F7355" s="128">
        <v>100</v>
      </c>
      <c r="G7355" s="126" t="s">
        <v>13726</v>
      </c>
      <c r="H7355" s="126" t="s">
        <v>20136</v>
      </c>
      <c r="I7355" s="126" t="s">
        <v>21065</v>
      </c>
      <c r="J7355" s="126" t="s">
        <v>26241</v>
      </c>
      <c r="K7355" s="9">
        <f>_xlfn.IFNA(VLOOKUP(Table5[[#This Row],[Section]],SubSill_Tier,2,FALSE),0)</f>
        <v>0</v>
      </c>
      <c r="L7355" s="9" t="str">
        <f t="shared" si="123"/>
        <v/>
      </c>
      <c r="M7355" s="205" t="str" cm="1">
        <f t="array" ref="M7355">_xlfn.IFS(NOT(ISERROR(VLOOKUP(Table5[[#This Row],[Section]],TB_notTB,1,FALSE))),"No",LEFT(Table5[[#This Row],[Section]],3)="ETB","PLS",LEFT(Table5[[#This Row],[Section]],1)="7","PDB",NOT(ISBLANK(Table5[[#This Row],[Section]])),"No")</f>
        <v>No</v>
      </c>
    </row>
    <row r="7356" spans="1:13" x14ac:dyDescent="0.25">
      <c r="A7356" s="126" t="s">
        <v>3483</v>
      </c>
      <c r="B7356" s="126" t="s">
        <v>3484</v>
      </c>
      <c r="C7356" s="126" t="s">
        <v>75</v>
      </c>
      <c r="D7356" s="127">
        <v>1.04</v>
      </c>
      <c r="E7356" s="128">
        <v>490</v>
      </c>
      <c r="F7356" s="128">
        <v>130</v>
      </c>
      <c r="G7356" s="126" t="s">
        <v>13726</v>
      </c>
      <c r="H7356" s="126" t="s">
        <v>20136</v>
      </c>
      <c r="I7356" s="126" t="s">
        <v>21065</v>
      </c>
      <c r="J7356" s="126" t="s">
        <v>26241</v>
      </c>
      <c r="K7356" s="9">
        <f>_xlfn.IFNA(VLOOKUP(Table5[[#This Row],[Section]],SubSill_Tier,2,FALSE),0)</f>
        <v>0</v>
      </c>
      <c r="L7356" s="9" t="str">
        <f t="shared" si="123"/>
        <v/>
      </c>
      <c r="M7356" s="205" t="str" cm="1">
        <f t="array" ref="M7356">_xlfn.IFS(NOT(ISERROR(VLOOKUP(Table5[[#This Row],[Section]],TB_notTB,1,FALSE))),"No",LEFT(Table5[[#This Row],[Section]],3)="ETB","PLS",LEFT(Table5[[#This Row],[Section]],1)="7","PDB",NOT(ISBLANK(Table5[[#This Row],[Section]])),"No")</f>
        <v>No</v>
      </c>
    </row>
    <row r="7357" spans="1:13" x14ac:dyDescent="0.25">
      <c r="A7357" s="126" t="s">
        <v>3485</v>
      </c>
      <c r="B7357" s="126" t="s">
        <v>17222</v>
      </c>
      <c r="C7357" s="126" t="s">
        <v>98</v>
      </c>
      <c r="D7357" s="127">
        <v>0.52400000000000002</v>
      </c>
      <c r="E7357" s="128">
        <v>282</v>
      </c>
      <c r="F7357" s="128">
        <v>104</v>
      </c>
      <c r="G7357" s="126" t="s">
        <v>13712</v>
      </c>
      <c r="H7357" s="126" t="s">
        <v>20120</v>
      </c>
      <c r="I7357" s="126" t="s">
        <v>21055</v>
      </c>
      <c r="J7357" s="126" t="s">
        <v>26239</v>
      </c>
      <c r="K7357" s="9">
        <f>_xlfn.IFNA(VLOOKUP(Table5[[#This Row],[Section]],SubSill_Tier,2,FALSE),0)</f>
        <v>0</v>
      </c>
      <c r="L7357" s="9" t="str">
        <f t="shared" si="123"/>
        <v/>
      </c>
      <c r="M7357" s="205" t="str" cm="1">
        <f t="array" ref="M7357">_xlfn.IFS(NOT(ISERROR(VLOOKUP(Table5[[#This Row],[Section]],TB_notTB,1,FALSE))),"No",LEFT(Table5[[#This Row],[Section]],3)="ETB","PLS",LEFT(Table5[[#This Row],[Section]],1)="7","PDB",NOT(ISBLANK(Table5[[#This Row],[Section]])),"No")</f>
        <v>No</v>
      </c>
    </row>
    <row r="7358" spans="1:13" x14ac:dyDescent="0.25">
      <c r="A7358" s="126" t="s">
        <v>9130</v>
      </c>
      <c r="B7358" s="126" t="s">
        <v>17222</v>
      </c>
      <c r="C7358" s="126" t="s">
        <v>98</v>
      </c>
      <c r="D7358" s="127">
        <v>0.745</v>
      </c>
      <c r="E7358" s="128">
        <v>175</v>
      </c>
      <c r="F7358" s="128">
        <v>175</v>
      </c>
      <c r="G7358" s="126" t="s">
        <v>13721</v>
      </c>
      <c r="H7358" s="126" t="s">
        <v>20121</v>
      </c>
      <c r="I7358" s="126" t="s">
        <v>20122</v>
      </c>
      <c r="J7358" s="126" t="s">
        <v>26234</v>
      </c>
      <c r="K7358" s="9">
        <f>_xlfn.IFNA(VLOOKUP(Table5[[#This Row],[Section]],SubSill_Tier,2,FALSE),0)</f>
        <v>0</v>
      </c>
      <c r="L7358" s="9" t="str">
        <f t="shared" si="123"/>
        <v/>
      </c>
      <c r="M7358" s="205" t="str" cm="1">
        <f t="array" ref="M7358">_xlfn.IFS(NOT(ISERROR(VLOOKUP(Table5[[#This Row],[Section]],TB_notTB,1,FALSE))),"No",LEFT(Table5[[#This Row],[Section]],3)="ETB","PLS",LEFT(Table5[[#This Row],[Section]],1)="7","PDB",NOT(ISBLANK(Table5[[#This Row],[Section]])),"No")</f>
        <v>No</v>
      </c>
    </row>
    <row r="7359" spans="1:13" x14ac:dyDescent="0.25">
      <c r="A7359" s="126" t="s">
        <v>9131</v>
      </c>
      <c r="B7359" s="126" t="s">
        <v>3598</v>
      </c>
      <c r="C7359" s="126" t="s">
        <v>98</v>
      </c>
      <c r="D7359" s="127">
        <v>0.753</v>
      </c>
      <c r="E7359" s="128">
        <v>176</v>
      </c>
      <c r="F7359" s="128">
        <v>176</v>
      </c>
      <c r="G7359" s="126" t="s">
        <v>13750</v>
      </c>
      <c r="H7359" s="126" t="s">
        <v>20121</v>
      </c>
      <c r="I7359" s="126" t="s">
        <v>20122</v>
      </c>
      <c r="J7359" s="126" t="s">
        <v>26234</v>
      </c>
      <c r="K7359" s="9">
        <f>_xlfn.IFNA(VLOOKUP(Table5[[#This Row],[Section]],SubSill_Tier,2,FALSE),0)</f>
        <v>0</v>
      </c>
      <c r="L7359" s="9" t="str">
        <f t="shared" si="123"/>
        <v/>
      </c>
      <c r="M7359" s="205" t="str" cm="1">
        <f t="array" ref="M7359">_xlfn.IFS(NOT(ISERROR(VLOOKUP(Table5[[#This Row],[Section]],TB_notTB,1,FALSE))),"No",LEFT(Table5[[#This Row],[Section]],3)="ETB","PLS",LEFT(Table5[[#This Row],[Section]],1)="7","PDB",NOT(ISBLANK(Table5[[#This Row],[Section]])),"No")</f>
        <v>No</v>
      </c>
    </row>
    <row r="7360" spans="1:13" x14ac:dyDescent="0.25">
      <c r="A7360" s="126" t="s">
        <v>9132</v>
      </c>
      <c r="B7360" s="126" t="s">
        <v>3598</v>
      </c>
      <c r="C7360" s="126" t="s">
        <v>98</v>
      </c>
      <c r="D7360" s="127">
        <v>0.875</v>
      </c>
      <c r="E7360" s="128">
        <v>205</v>
      </c>
      <c r="F7360" s="128">
        <v>205</v>
      </c>
      <c r="G7360" s="126" t="s">
        <v>13750</v>
      </c>
      <c r="H7360" s="126" t="s">
        <v>20121</v>
      </c>
      <c r="I7360" s="126" t="s">
        <v>20122</v>
      </c>
      <c r="J7360" s="126" t="s">
        <v>26234</v>
      </c>
      <c r="K7360" s="9">
        <f>_xlfn.IFNA(VLOOKUP(Table5[[#This Row],[Section]],SubSill_Tier,2,FALSE),0)</f>
        <v>0</v>
      </c>
      <c r="L7360" s="9" t="str">
        <f t="shared" si="123"/>
        <v/>
      </c>
      <c r="M7360" s="205" t="str" cm="1">
        <f t="array" ref="M7360">_xlfn.IFS(NOT(ISERROR(VLOOKUP(Table5[[#This Row],[Section]],TB_notTB,1,FALSE))),"No",LEFT(Table5[[#This Row],[Section]],3)="ETB","PLS",LEFT(Table5[[#This Row],[Section]],1)="7","PDB",NOT(ISBLANK(Table5[[#This Row],[Section]])),"No")</f>
        <v>No</v>
      </c>
    </row>
    <row r="7361" spans="1:13" x14ac:dyDescent="0.25">
      <c r="A7361" s="126" t="s">
        <v>9133</v>
      </c>
      <c r="B7361" s="126" t="s">
        <v>3598</v>
      </c>
      <c r="C7361" s="126" t="s">
        <v>98</v>
      </c>
      <c r="D7361" s="127">
        <v>0.83099999999999996</v>
      </c>
      <c r="E7361" s="128">
        <v>194</v>
      </c>
      <c r="F7361" s="128">
        <v>194</v>
      </c>
      <c r="G7361" s="126" t="s">
        <v>13750</v>
      </c>
      <c r="H7361" s="126" t="s">
        <v>20121</v>
      </c>
      <c r="I7361" s="126" t="s">
        <v>20122</v>
      </c>
      <c r="J7361" s="126" t="s">
        <v>26234</v>
      </c>
      <c r="K7361" s="9">
        <f>_xlfn.IFNA(VLOOKUP(Table5[[#This Row],[Section]],SubSill_Tier,2,FALSE),0)</f>
        <v>0</v>
      </c>
      <c r="L7361" s="9" t="str">
        <f t="shared" si="123"/>
        <v/>
      </c>
      <c r="M7361" s="205" t="str" cm="1">
        <f t="array" ref="M7361">_xlfn.IFS(NOT(ISERROR(VLOOKUP(Table5[[#This Row],[Section]],TB_notTB,1,FALSE))),"No",LEFT(Table5[[#This Row],[Section]],3)="ETB","PLS",LEFT(Table5[[#This Row],[Section]],1)="7","PDB",NOT(ISBLANK(Table5[[#This Row],[Section]])),"No")</f>
        <v>No</v>
      </c>
    </row>
    <row r="7362" spans="1:13" x14ac:dyDescent="0.25">
      <c r="A7362" s="126" t="s">
        <v>9134</v>
      </c>
      <c r="B7362" s="126" t="s">
        <v>3598</v>
      </c>
      <c r="C7362" s="126" t="s">
        <v>98</v>
      </c>
      <c r="D7362" s="127">
        <v>0.83599999999999997</v>
      </c>
      <c r="E7362" s="128">
        <v>194</v>
      </c>
      <c r="F7362" s="128">
        <v>194</v>
      </c>
      <c r="G7362" s="126" t="s">
        <v>13724</v>
      </c>
      <c r="H7362" s="126" t="s">
        <v>20186</v>
      </c>
      <c r="I7362" s="126" t="s">
        <v>22099</v>
      </c>
      <c r="J7362" s="126" t="s">
        <v>26234</v>
      </c>
      <c r="K7362" s="9">
        <f>_xlfn.IFNA(VLOOKUP(Table5[[#This Row],[Section]],SubSill_Tier,2,FALSE),0)</f>
        <v>0</v>
      </c>
      <c r="L7362" s="9" t="str">
        <f t="shared" ref="L7362:L7425" si="124">IFERROR(IF(LEFT(G7362,2)="AI",IF(_xlfn.NUMBERVALUE(IFERROR(LEFT(IF(ISERROR(FIND("X",UPPER(B7362))),UPPER(B7362),RIGHT(UPPER(B7362),LEN(UPPER(B7362))-FIND("~",SUBSTITUTE(UPPER(B7362),"X","~",LEN(UPPER(B7362))-LEN(SUBSTITUTE(UPPER(B7362),"X","")))))),FIND(" ",IF(ISERROR(FIND("X",UPPER(B7362))),UPPER(B7362),RIGHT(UPPER(B7362),LEN(UPPER(B7362))-FIND("~",SUBSTITUTE(UPPER(B7362),"X","~",LEN(UPPER(B7362))-LEN(SUBSTITUTE(UPPER(B7362),"X","")))))),1)-1),IF(ISERROR(FIND("X",UPPER(B7362))),UPPER(B7362),RIGHT(UPPER(B7362),LEN(UPPER(B7362))-FIND("~",SUBSTITUTE(UPPER(B7362),"X","~",LEN(UPPER(B7362))-LEN(SUBSTITUTE(UPPER(B7362),"X",""))))))),".")&gt;=5,"Wall",""),""),"")</f>
        <v/>
      </c>
      <c r="M7362" s="205" t="str" cm="1">
        <f t="array" ref="M7362">_xlfn.IFS(NOT(ISERROR(VLOOKUP(Table5[[#This Row],[Section]],TB_notTB,1,FALSE))),"No",LEFT(Table5[[#This Row],[Section]],3)="ETB","PLS",LEFT(Table5[[#This Row],[Section]],1)="7","PDB",NOT(ISBLANK(Table5[[#This Row],[Section]])),"No")</f>
        <v>No</v>
      </c>
    </row>
    <row r="7363" spans="1:13" x14ac:dyDescent="0.25">
      <c r="A7363" s="126" t="s">
        <v>9135</v>
      </c>
      <c r="B7363" s="126" t="s">
        <v>17222</v>
      </c>
      <c r="C7363" s="126" t="s">
        <v>98</v>
      </c>
      <c r="D7363" s="127">
        <v>0.35799999999999998</v>
      </c>
      <c r="E7363" s="128">
        <v>100</v>
      </c>
      <c r="F7363" s="128">
        <v>100</v>
      </c>
      <c r="G7363" s="126" t="s">
        <v>13721</v>
      </c>
      <c r="H7363" s="126" t="s">
        <v>20121</v>
      </c>
      <c r="I7363" s="126" t="s">
        <v>20122</v>
      </c>
      <c r="J7363" s="126" t="s">
        <v>26234</v>
      </c>
      <c r="K7363" s="9">
        <f>_xlfn.IFNA(VLOOKUP(Table5[[#This Row],[Section]],SubSill_Tier,2,FALSE),0)</f>
        <v>0</v>
      </c>
      <c r="L7363" s="9" t="str">
        <f t="shared" si="124"/>
        <v/>
      </c>
      <c r="M7363" s="205" t="str" cm="1">
        <f t="array" ref="M7363">_xlfn.IFS(NOT(ISERROR(VLOOKUP(Table5[[#This Row],[Section]],TB_notTB,1,FALSE))),"No",LEFT(Table5[[#This Row],[Section]],3)="ETB","PLS",LEFT(Table5[[#This Row],[Section]],1)="7","PDB",NOT(ISBLANK(Table5[[#This Row],[Section]])),"No")</f>
        <v>No</v>
      </c>
    </row>
    <row r="7364" spans="1:13" x14ac:dyDescent="0.25">
      <c r="A7364" s="126" t="s">
        <v>9136</v>
      </c>
      <c r="B7364" s="126" t="s">
        <v>28198</v>
      </c>
      <c r="C7364" s="126" t="s">
        <v>98</v>
      </c>
      <c r="D7364" s="127">
        <v>0.17499999999999999</v>
      </c>
      <c r="E7364" s="128">
        <v>100</v>
      </c>
      <c r="F7364" s="128">
        <v>100</v>
      </c>
      <c r="G7364" s="126" t="s">
        <v>13717</v>
      </c>
      <c r="H7364" s="126" t="s">
        <v>20125</v>
      </c>
      <c r="I7364" s="126" t="s">
        <v>20126</v>
      </c>
      <c r="J7364" s="126" t="s">
        <v>26236</v>
      </c>
      <c r="K7364" s="9">
        <f>_xlfn.IFNA(VLOOKUP(Table5[[#This Row],[Section]],SubSill_Tier,2,FALSE),0)</f>
        <v>0</v>
      </c>
      <c r="L7364" s="9" t="str">
        <f t="shared" si="124"/>
        <v/>
      </c>
      <c r="M7364" s="205" t="str" cm="1">
        <f t="array" ref="M7364">_xlfn.IFS(NOT(ISERROR(VLOOKUP(Table5[[#This Row],[Section]],TB_notTB,1,FALSE))),"No",LEFT(Table5[[#This Row],[Section]],3)="ETB","PLS",LEFT(Table5[[#This Row],[Section]],1)="7","PDB",NOT(ISBLANK(Table5[[#This Row],[Section]])),"No")</f>
        <v>No</v>
      </c>
    </row>
    <row r="7365" spans="1:13" x14ac:dyDescent="0.25">
      <c r="A7365" s="126" t="s">
        <v>9137</v>
      </c>
      <c r="B7365" s="126" t="s">
        <v>28199</v>
      </c>
      <c r="C7365" s="126" t="s">
        <v>75</v>
      </c>
      <c r="D7365" s="127">
        <v>0.621</v>
      </c>
      <c r="E7365" s="128">
        <v>121</v>
      </c>
      <c r="F7365" s="128">
        <v>121</v>
      </c>
      <c r="G7365" s="126" t="s">
        <v>13725</v>
      </c>
      <c r="H7365" s="126" t="s">
        <v>20134</v>
      </c>
      <c r="I7365" s="126" t="s">
        <v>20135</v>
      </c>
      <c r="J7365" s="126" t="s">
        <v>26235</v>
      </c>
      <c r="K7365" s="9">
        <f>_xlfn.IFNA(VLOOKUP(Table5[[#This Row],[Section]],SubSill_Tier,2,FALSE),0)</f>
        <v>0</v>
      </c>
      <c r="L7365" s="9" t="str">
        <f t="shared" si="124"/>
        <v/>
      </c>
      <c r="M7365" s="205" t="str" cm="1">
        <f t="array" ref="M7365">_xlfn.IFS(NOT(ISERROR(VLOOKUP(Table5[[#This Row],[Section]],TB_notTB,1,FALSE))),"No",LEFT(Table5[[#This Row],[Section]],3)="ETB","PLS",LEFT(Table5[[#This Row],[Section]],1)="7","PDB",NOT(ISBLANK(Table5[[#This Row],[Section]])),"No")</f>
        <v>No</v>
      </c>
    </row>
    <row r="7366" spans="1:13" x14ac:dyDescent="0.25">
      <c r="A7366" s="126" t="s">
        <v>9138</v>
      </c>
      <c r="B7366" s="126" t="s">
        <v>3598</v>
      </c>
      <c r="C7366" s="126" t="s">
        <v>98</v>
      </c>
      <c r="D7366" s="127">
        <v>0.63300000000000001</v>
      </c>
      <c r="E7366" s="128">
        <v>194</v>
      </c>
      <c r="F7366" s="128">
        <v>194</v>
      </c>
      <c r="G7366" s="126" t="s">
        <v>13721</v>
      </c>
      <c r="H7366" s="126" t="s">
        <v>20121</v>
      </c>
      <c r="I7366" s="126" t="s">
        <v>20122</v>
      </c>
      <c r="J7366" s="126" t="s">
        <v>26234</v>
      </c>
      <c r="K7366" s="9">
        <f>_xlfn.IFNA(VLOOKUP(Table5[[#This Row],[Section]],SubSill_Tier,2,FALSE),0)</f>
        <v>0</v>
      </c>
      <c r="L7366" s="9" t="str">
        <f t="shared" si="124"/>
        <v/>
      </c>
      <c r="M7366" s="205" t="str" cm="1">
        <f t="array" ref="M7366">_xlfn.IFS(NOT(ISERROR(VLOOKUP(Table5[[#This Row],[Section]],TB_notTB,1,FALSE))),"No",LEFT(Table5[[#This Row],[Section]],3)="ETB","PLS",LEFT(Table5[[#This Row],[Section]],1)="7","PDB",NOT(ISBLANK(Table5[[#This Row],[Section]])),"No")</f>
        <v>No</v>
      </c>
    </row>
    <row r="7367" spans="1:13" x14ac:dyDescent="0.25">
      <c r="A7367" s="126" t="s">
        <v>9139</v>
      </c>
      <c r="B7367" s="126" t="s">
        <v>17222</v>
      </c>
      <c r="C7367" s="126" t="s">
        <v>98</v>
      </c>
      <c r="D7367" s="127">
        <v>1.5109999999999999</v>
      </c>
      <c r="E7367" s="128">
        <v>559</v>
      </c>
      <c r="F7367" s="128">
        <v>284</v>
      </c>
      <c r="G7367" s="126" t="s">
        <v>13721</v>
      </c>
      <c r="H7367" s="126" t="s">
        <v>20121</v>
      </c>
      <c r="I7367" s="126" t="s">
        <v>20122</v>
      </c>
      <c r="J7367" s="126" t="s">
        <v>26234</v>
      </c>
      <c r="K7367" s="9">
        <f>_xlfn.IFNA(VLOOKUP(Table5[[#This Row],[Section]],SubSill_Tier,2,FALSE),0)</f>
        <v>0</v>
      </c>
      <c r="L7367" s="9" t="str">
        <f t="shared" si="124"/>
        <v/>
      </c>
      <c r="M7367" s="205" t="str" cm="1">
        <f t="array" ref="M7367">_xlfn.IFS(NOT(ISERROR(VLOOKUP(Table5[[#This Row],[Section]],TB_notTB,1,FALSE))),"No",LEFT(Table5[[#This Row],[Section]],3)="ETB","PLS",LEFT(Table5[[#This Row],[Section]],1)="7","PDB",NOT(ISBLANK(Table5[[#This Row],[Section]])),"No")</f>
        <v>No</v>
      </c>
    </row>
    <row r="7368" spans="1:13" x14ac:dyDescent="0.25">
      <c r="A7368" s="126" t="s">
        <v>9140</v>
      </c>
      <c r="B7368" s="126" t="s">
        <v>28200</v>
      </c>
      <c r="C7368" s="126" t="s">
        <v>75</v>
      </c>
      <c r="D7368" s="127">
        <v>0.76100000000000001</v>
      </c>
      <c r="E7368" s="128">
        <v>147</v>
      </c>
      <c r="F7368" s="128">
        <v>147</v>
      </c>
      <c r="G7368" s="126" t="s">
        <v>13717</v>
      </c>
      <c r="H7368" s="126" t="s">
        <v>20125</v>
      </c>
      <c r="I7368" s="126" t="s">
        <v>20126</v>
      </c>
      <c r="J7368" s="126" t="s">
        <v>26235</v>
      </c>
      <c r="K7368" s="9">
        <f>_xlfn.IFNA(VLOOKUP(Table5[[#This Row],[Section]],SubSill_Tier,2,FALSE),0)</f>
        <v>0</v>
      </c>
      <c r="L7368" s="9" t="str">
        <f t="shared" si="124"/>
        <v/>
      </c>
      <c r="M7368" s="205" t="str" cm="1">
        <f t="array" ref="M7368">_xlfn.IFS(NOT(ISERROR(VLOOKUP(Table5[[#This Row],[Section]],TB_notTB,1,FALSE))),"No",LEFT(Table5[[#This Row],[Section]],3)="ETB","PLS",LEFT(Table5[[#This Row],[Section]],1)="7","PDB",NOT(ISBLANK(Table5[[#This Row],[Section]])),"No")</f>
        <v>No</v>
      </c>
    </row>
    <row r="7369" spans="1:13" x14ac:dyDescent="0.25">
      <c r="A7369" s="126" t="s">
        <v>9141</v>
      </c>
      <c r="B7369" s="126" t="s">
        <v>17222</v>
      </c>
      <c r="C7369" s="126" t="s">
        <v>98</v>
      </c>
      <c r="D7369" s="127">
        <v>1.423</v>
      </c>
      <c r="E7369" s="128">
        <v>300</v>
      </c>
      <c r="F7369" s="128">
        <v>300</v>
      </c>
      <c r="G7369" s="126" t="s">
        <v>13721</v>
      </c>
      <c r="H7369" s="126" t="s">
        <v>20121</v>
      </c>
      <c r="I7369" s="126" t="s">
        <v>20122</v>
      </c>
      <c r="J7369" s="126" t="s">
        <v>26234</v>
      </c>
      <c r="K7369" s="9">
        <f>_xlfn.IFNA(VLOOKUP(Table5[[#This Row],[Section]],SubSill_Tier,2,FALSE),0)</f>
        <v>0</v>
      </c>
      <c r="L7369" s="9" t="str">
        <f t="shared" si="124"/>
        <v/>
      </c>
      <c r="M7369" s="205" t="str" cm="1">
        <f t="array" ref="M7369">_xlfn.IFS(NOT(ISERROR(VLOOKUP(Table5[[#This Row],[Section]],TB_notTB,1,FALSE))),"No",LEFT(Table5[[#This Row],[Section]],3)="ETB","PLS",LEFT(Table5[[#This Row],[Section]],1)="7","PDB",NOT(ISBLANK(Table5[[#This Row],[Section]])),"No")</f>
        <v>No</v>
      </c>
    </row>
    <row r="7370" spans="1:13" x14ac:dyDescent="0.25">
      <c r="A7370" s="126" t="s">
        <v>3486</v>
      </c>
      <c r="B7370" s="126" t="s">
        <v>17222</v>
      </c>
      <c r="C7370" s="126" t="s">
        <v>98</v>
      </c>
      <c r="D7370" s="127">
        <v>1.3220000000000001</v>
      </c>
      <c r="E7370" s="128">
        <v>450</v>
      </c>
      <c r="F7370" s="128">
        <v>138</v>
      </c>
      <c r="G7370" s="126" t="s">
        <v>13711</v>
      </c>
      <c r="H7370" s="126" t="s">
        <v>20119</v>
      </c>
      <c r="I7370" s="126" t="s">
        <v>21054</v>
      </c>
      <c r="J7370" s="126" t="s">
        <v>26232</v>
      </c>
      <c r="K7370" s="9">
        <f>_xlfn.IFNA(VLOOKUP(Table5[[#This Row],[Section]],SubSill_Tier,2,FALSE),0)</f>
        <v>0</v>
      </c>
      <c r="L7370" s="9" t="str">
        <f t="shared" si="124"/>
        <v/>
      </c>
      <c r="M7370" s="205" t="str" cm="1">
        <f t="array" ref="M7370">_xlfn.IFS(NOT(ISERROR(VLOOKUP(Table5[[#This Row],[Section]],TB_notTB,1,FALSE))),"No",LEFT(Table5[[#This Row],[Section]],3)="ETB","PLS",LEFT(Table5[[#This Row],[Section]],1)="7","PDB",NOT(ISBLANK(Table5[[#This Row],[Section]])),"No")</f>
        <v>No</v>
      </c>
    </row>
    <row r="7371" spans="1:13" x14ac:dyDescent="0.25">
      <c r="A7371" s="126" t="s">
        <v>9142</v>
      </c>
      <c r="B7371" s="126" t="s">
        <v>17222</v>
      </c>
      <c r="C7371" s="126" t="s">
        <v>98</v>
      </c>
      <c r="D7371" s="127">
        <v>0.218</v>
      </c>
      <c r="E7371" s="128">
        <v>124</v>
      </c>
      <c r="F7371" s="128">
        <v>100</v>
      </c>
      <c r="G7371" s="126" t="s">
        <v>13716</v>
      </c>
      <c r="H7371" s="126" t="s">
        <v>20121</v>
      </c>
      <c r="I7371" s="126" t="s">
        <v>20122</v>
      </c>
      <c r="J7371" s="126" t="s">
        <v>26234</v>
      </c>
      <c r="K7371" s="9">
        <f>_xlfn.IFNA(VLOOKUP(Table5[[#This Row],[Section]],SubSill_Tier,2,FALSE),0)</f>
        <v>0</v>
      </c>
      <c r="L7371" s="9" t="str">
        <f t="shared" si="124"/>
        <v/>
      </c>
      <c r="M7371" s="205" t="str" cm="1">
        <f t="array" ref="M7371">_xlfn.IFS(NOT(ISERROR(VLOOKUP(Table5[[#This Row],[Section]],TB_notTB,1,FALSE))),"No",LEFT(Table5[[#This Row],[Section]],3)="ETB","PLS",LEFT(Table5[[#This Row],[Section]],1)="7","PDB",NOT(ISBLANK(Table5[[#This Row],[Section]])),"No")</f>
        <v>No</v>
      </c>
    </row>
    <row r="7372" spans="1:13" x14ac:dyDescent="0.25">
      <c r="A7372" s="126" t="s">
        <v>3487</v>
      </c>
      <c r="B7372" s="126" t="s">
        <v>17222</v>
      </c>
      <c r="C7372" s="126" t="s">
        <v>98</v>
      </c>
      <c r="D7372" s="127">
        <v>0.30199999999999999</v>
      </c>
      <c r="E7372" s="128">
        <v>100</v>
      </c>
      <c r="F7372" s="128">
        <v>100</v>
      </c>
      <c r="G7372" s="126" t="s">
        <v>13712</v>
      </c>
      <c r="H7372" s="126" t="s">
        <v>20120</v>
      </c>
      <c r="I7372" s="126" t="s">
        <v>21055</v>
      </c>
      <c r="J7372" s="126" t="s">
        <v>26232</v>
      </c>
      <c r="K7372" s="9">
        <f>_xlfn.IFNA(VLOOKUP(Table5[[#This Row],[Section]],SubSill_Tier,2,FALSE),0)</f>
        <v>0</v>
      </c>
      <c r="L7372" s="9" t="str">
        <f t="shared" si="124"/>
        <v/>
      </c>
      <c r="M7372" s="205" t="str" cm="1">
        <f t="array" ref="M7372">_xlfn.IFS(NOT(ISERROR(VLOOKUP(Table5[[#This Row],[Section]],TB_notTB,1,FALSE))),"No",LEFT(Table5[[#This Row],[Section]],3)="ETB","PLS",LEFT(Table5[[#This Row],[Section]],1)="7","PDB",NOT(ISBLANK(Table5[[#This Row],[Section]])),"No")</f>
        <v>No</v>
      </c>
    </row>
    <row r="7373" spans="1:13" x14ac:dyDescent="0.25">
      <c r="A7373" s="126" t="s">
        <v>9143</v>
      </c>
      <c r="B7373" s="126" t="s">
        <v>9144</v>
      </c>
      <c r="C7373" s="126" t="s">
        <v>75</v>
      </c>
      <c r="D7373" s="127">
        <v>0.49099999999999999</v>
      </c>
      <c r="E7373" s="128">
        <v>120</v>
      </c>
      <c r="F7373" s="128">
        <v>120</v>
      </c>
      <c r="G7373" s="126" t="s">
        <v>13717</v>
      </c>
      <c r="H7373" s="126" t="s">
        <v>20125</v>
      </c>
      <c r="I7373" s="126" t="s">
        <v>20126</v>
      </c>
      <c r="J7373" s="126" t="s">
        <v>26236</v>
      </c>
      <c r="K7373" s="9">
        <f>_xlfn.IFNA(VLOOKUP(Table5[[#This Row],[Section]],SubSill_Tier,2,FALSE),0)</f>
        <v>0</v>
      </c>
      <c r="L7373" s="9" t="str">
        <f t="shared" si="124"/>
        <v/>
      </c>
      <c r="M7373" s="205" t="str" cm="1">
        <f t="array" ref="M7373">_xlfn.IFS(NOT(ISERROR(VLOOKUP(Table5[[#This Row],[Section]],TB_notTB,1,FALSE))),"No",LEFT(Table5[[#This Row],[Section]],3)="ETB","PLS",LEFT(Table5[[#This Row],[Section]],1)="7","PDB",NOT(ISBLANK(Table5[[#This Row],[Section]])),"No")</f>
        <v>No</v>
      </c>
    </row>
    <row r="7374" spans="1:13" x14ac:dyDescent="0.25">
      <c r="A7374" s="126" t="s">
        <v>9145</v>
      </c>
      <c r="B7374" s="126" t="s">
        <v>9146</v>
      </c>
      <c r="C7374" s="126" t="s">
        <v>75</v>
      </c>
      <c r="D7374" s="127">
        <v>1.8939999999999999</v>
      </c>
      <c r="E7374" s="128">
        <v>437</v>
      </c>
      <c r="F7374" s="128">
        <v>437</v>
      </c>
      <c r="G7374" s="126" t="s">
        <v>13724</v>
      </c>
      <c r="H7374" s="126" t="s">
        <v>21063</v>
      </c>
      <c r="I7374" s="126" t="s">
        <v>21064</v>
      </c>
      <c r="J7374" s="126" t="s">
        <v>26233</v>
      </c>
      <c r="K7374" s="9">
        <f>_xlfn.IFNA(VLOOKUP(Table5[[#This Row],[Section]],SubSill_Tier,2,FALSE),0)</f>
        <v>0</v>
      </c>
      <c r="L7374" s="9" t="str">
        <f t="shared" si="124"/>
        <v>Wall</v>
      </c>
      <c r="M7374" s="205" t="str" cm="1">
        <f t="array" ref="M7374">_xlfn.IFS(NOT(ISERROR(VLOOKUP(Table5[[#This Row],[Section]],TB_notTB,1,FALSE))),"No",LEFT(Table5[[#This Row],[Section]],3)="ETB","PLS",LEFT(Table5[[#This Row],[Section]],1)="7","PDB",NOT(ISBLANK(Table5[[#This Row],[Section]])),"No")</f>
        <v>No</v>
      </c>
    </row>
    <row r="7375" spans="1:13" x14ac:dyDescent="0.25">
      <c r="A7375" s="126" t="s">
        <v>3488</v>
      </c>
      <c r="B7375" s="126" t="s">
        <v>17222</v>
      </c>
      <c r="C7375" s="126" t="s">
        <v>98</v>
      </c>
      <c r="D7375" s="127">
        <v>4.3979999999999997</v>
      </c>
      <c r="E7375" s="128">
        <v>487</v>
      </c>
      <c r="F7375" s="128">
        <v>245</v>
      </c>
      <c r="G7375" s="126" t="s">
        <v>13712</v>
      </c>
      <c r="H7375" s="126" t="s">
        <v>20120</v>
      </c>
      <c r="I7375" s="126" t="s">
        <v>21055</v>
      </c>
      <c r="J7375" s="126" t="s">
        <v>26232</v>
      </c>
      <c r="K7375" s="9">
        <f>_xlfn.IFNA(VLOOKUP(Table5[[#This Row],[Section]],SubSill_Tier,2,FALSE),0)</f>
        <v>0</v>
      </c>
      <c r="L7375" s="9" t="str">
        <f t="shared" si="124"/>
        <v/>
      </c>
      <c r="M7375" s="205" t="str" cm="1">
        <f t="array" ref="M7375">_xlfn.IFS(NOT(ISERROR(VLOOKUP(Table5[[#This Row],[Section]],TB_notTB,1,FALSE))),"No",LEFT(Table5[[#This Row],[Section]],3)="ETB","PLS",LEFT(Table5[[#This Row],[Section]],1)="7","PDB",NOT(ISBLANK(Table5[[#This Row],[Section]])),"No")</f>
        <v>No</v>
      </c>
    </row>
    <row r="7376" spans="1:13" x14ac:dyDescent="0.25">
      <c r="A7376" s="126" t="s">
        <v>3489</v>
      </c>
      <c r="B7376" s="126" t="s">
        <v>17222</v>
      </c>
      <c r="C7376" s="126" t="s">
        <v>98</v>
      </c>
      <c r="D7376" s="127">
        <v>0.34699999999999998</v>
      </c>
      <c r="E7376" s="128">
        <v>142</v>
      </c>
      <c r="F7376" s="128">
        <v>100</v>
      </c>
      <c r="G7376" s="126" t="s">
        <v>13712</v>
      </c>
      <c r="H7376" s="126" t="s">
        <v>20120</v>
      </c>
      <c r="I7376" s="126" t="s">
        <v>21055</v>
      </c>
      <c r="J7376" s="126" t="s">
        <v>26232</v>
      </c>
      <c r="K7376" s="9">
        <f>_xlfn.IFNA(VLOOKUP(Table5[[#This Row],[Section]],SubSill_Tier,2,FALSE),0)</f>
        <v>0</v>
      </c>
      <c r="L7376" s="9" t="str">
        <f t="shared" si="124"/>
        <v/>
      </c>
      <c r="M7376" s="205" t="str" cm="1">
        <f t="array" ref="M7376">_xlfn.IFS(NOT(ISERROR(VLOOKUP(Table5[[#This Row],[Section]],TB_notTB,1,FALSE))),"No",LEFT(Table5[[#This Row],[Section]],3)="ETB","PLS",LEFT(Table5[[#This Row],[Section]],1)="7","PDB",NOT(ISBLANK(Table5[[#This Row],[Section]])),"No")</f>
        <v>No</v>
      </c>
    </row>
    <row r="7377" spans="1:13" x14ac:dyDescent="0.25">
      <c r="A7377" s="126" t="s">
        <v>3490</v>
      </c>
      <c r="B7377" s="126" t="s">
        <v>17222</v>
      </c>
      <c r="C7377" s="126" t="s">
        <v>98</v>
      </c>
      <c r="D7377" s="127">
        <v>0.81799999999999995</v>
      </c>
      <c r="E7377" s="128">
        <v>253</v>
      </c>
      <c r="F7377" s="128">
        <v>100</v>
      </c>
      <c r="G7377" s="126" t="s">
        <v>13712</v>
      </c>
      <c r="H7377" s="126" t="s">
        <v>20120</v>
      </c>
      <c r="I7377" s="126" t="s">
        <v>21055</v>
      </c>
      <c r="J7377" s="126" t="s">
        <v>26232</v>
      </c>
      <c r="K7377" s="9">
        <f>_xlfn.IFNA(VLOOKUP(Table5[[#This Row],[Section]],SubSill_Tier,2,FALSE),0)</f>
        <v>0</v>
      </c>
      <c r="L7377" s="9" t="str">
        <f t="shared" si="124"/>
        <v/>
      </c>
      <c r="M7377" s="205" t="str" cm="1">
        <f t="array" ref="M7377">_xlfn.IFS(NOT(ISERROR(VLOOKUP(Table5[[#This Row],[Section]],TB_notTB,1,FALSE))),"No",LEFT(Table5[[#This Row],[Section]],3)="ETB","PLS",LEFT(Table5[[#This Row],[Section]],1)="7","PDB",NOT(ISBLANK(Table5[[#This Row],[Section]])),"No")</f>
        <v>No</v>
      </c>
    </row>
    <row r="7378" spans="1:13" x14ac:dyDescent="0.25">
      <c r="A7378" s="126" t="s">
        <v>3491</v>
      </c>
      <c r="B7378" s="126" t="s">
        <v>17222</v>
      </c>
      <c r="C7378" s="126" t="s">
        <v>98</v>
      </c>
      <c r="D7378" s="127">
        <v>0.45600000000000002</v>
      </c>
      <c r="E7378" s="128">
        <v>187</v>
      </c>
      <c r="F7378" s="128">
        <v>100</v>
      </c>
      <c r="G7378" s="126" t="s">
        <v>13712</v>
      </c>
      <c r="H7378" s="126" t="s">
        <v>20120</v>
      </c>
      <c r="I7378" s="126" t="s">
        <v>21055</v>
      </c>
      <c r="J7378" s="126" t="s">
        <v>26232</v>
      </c>
      <c r="K7378" s="9">
        <f>_xlfn.IFNA(VLOOKUP(Table5[[#This Row],[Section]],SubSill_Tier,2,FALSE),0)</f>
        <v>0</v>
      </c>
      <c r="L7378" s="9" t="str">
        <f t="shared" si="124"/>
        <v/>
      </c>
      <c r="M7378" s="205" t="str" cm="1">
        <f t="array" ref="M7378">_xlfn.IFS(NOT(ISERROR(VLOOKUP(Table5[[#This Row],[Section]],TB_notTB,1,FALSE))),"No",LEFT(Table5[[#This Row],[Section]],3)="ETB","PLS",LEFT(Table5[[#This Row],[Section]],1)="7","PDB",NOT(ISBLANK(Table5[[#This Row],[Section]])),"No")</f>
        <v>No</v>
      </c>
    </row>
    <row r="7379" spans="1:13" x14ac:dyDescent="0.25">
      <c r="A7379" s="126" t="s">
        <v>3492</v>
      </c>
      <c r="B7379" s="126" t="s">
        <v>17222</v>
      </c>
      <c r="C7379" s="126" t="s">
        <v>98</v>
      </c>
      <c r="D7379" s="127">
        <v>0.97599999999999998</v>
      </c>
      <c r="E7379" s="128">
        <v>482</v>
      </c>
      <c r="F7379" s="128">
        <v>190</v>
      </c>
      <c r="G7379" s="126" t="s">
        <v>13730</v>
      </c>
      <c r="H7379" s="126" t="s">
        <v>20139</v>
      </c>
      <c r="I7379" s="126" t="s">
        <v>20140</v>
      </c>
      <c r="J7379" s="126" t="s">
        <v>26243</v>
      </c>
      <c r="K7379" s="9">
        <f>_xlfn.IFNA(VLOOKUP(Table5[[#This Row],[Section]],SubSill_Tier,2,FALSE),0)</f>
        <v>0</v>
      </c>
      <c r="L7379" s="9" t="str">
        <f t="shared" si="124"/>
        <v/>
      </c>
      <c r="M7379" s="205" t="str" cm="1">
        <f t="array" ref="M7379">_xlfn.IFS(NOT(ISERROR(VLOOKUP(Table5[[#This Row],[Section]],TB_notTB,1,FALSE))),"No",LEFT(Table5[[#This Row],[Section]],3)="ETB","PLS",LEFT(Table5[[#This Row],[Section]],1)="7","PDB",NOT(ISBLANK(Table5[[#This Row],[Section]])),"No")</f>
        <v>No</v>
      </c>
    </row>
    <row r="7380" spans="1:13" x14ac:dyDescent="0.25">
      <c r="A7380" s="126" t="s">
        <v>3493</v>
      </c>
      <c r="B7380" s="126" t="s">
        <v>17222</v>
      </c>
      <c r="C7380" s="126" t="s">
        <v>98</v>
      </c>
      <c r="D7380" s="127">
        <v>0.43</v>
      </c>
      <c r="E7380" s="128">
        <v>217</v>
      </c>
      <c r="F7380" s="128">
        <v>100</v>
      </c>
      <c r="G7380" s="126" t="s">
        <v>13711</v>
      </c>
      <c r="H7380" s="126" t="s">
        <v>20119</v>
      </c>
      <c r="I7380" s="126" t="s">
        <v>21054</v>
      </c>
      <c r="J7380" s="126" t="s">
        <v>26232</v>
      </c>
      <c r="K7380" s="9">
        <f>_xlfn.IFNA(VLOOKUP(Table5[[#This Row],[Section]],SubSill_Tier,2,FALSE),0)</f>
        <v>0</v>
      </c>
      <c r="L7380" s="9" t="str">
        <f t="shared" si="124"/>
        <v/>
      </c>
      <c r="M7380" s="205" t="str" cm="1">
        <f t="array" ref="M7380">_xlfn.IFS(NOT(ISERROR(VLOOKUP(Table5[[#This Row],[Section]],TB_notTB,1,FALSE))),"No",LEFT(Table5[[#This Row],[Section]],3)="ETB","PLS",LEFT(Table5[[#This Row],[Section]],1)="7","PDB",NOT(ISBLANK(Table5[[#This Row],[Section]])),"No")</f>
        <v>No</v>
      </c>
    </row>
    <row r="7381" spans="1:13" x14ac:dyDescent="0.25">
      <c r="A7381" s="126" t="s">
        <v>9147</v>
      </c>
      <c r="B7381" s="126" t="s">
        <v>17222</v>
      </c>
      <c r="C7381" s="126" t="s">
        <v>98</v>
      </c>
      <c r="D7381" s="127">
        <v>3.1309999999999998</v>
      </c>
      <c r="E7381" s="128">
        <v>188</v>
      </c>
      <c r="F7381" s="128">
        <v>188</v>
      </c>
      <c r="G7381" s="126" t="s">
        <v>13714</v>
      </c>
      <c r="H7381" s="126" t="s">
        <v>20132</v>
      </c>
      <c r="I7381" s="126" t="s">
        <v>20133</v>
      </c>
      <c r="J7381" s="126" t="s">
        <v>26250</v>
      </c>
      <c r="K7381" s="9">
        <f>_xlfn.IFNA(VLOOKUP(Table5[[#This Row],[Section]],SubSill_Tier,2,FALSE),0)</f>
        <v>0</v>
      </c>
      <c r="L7381" s="9" t="str">
        <f t="shared" si="124"/>
        <v/>
      </c>
      <c r="M7381" s="205" t="str" cm="1">
        <f t="array" ref="M7381">_xlfn.IFS(NOT(ISERROR(VLOOKUP(Table5[[#This Row],[Section]],TB_notTB,1,FALSE))),"No",LEFT(Table5[[#This Row],[Section]],3)="ETB","PLS",LEFT(Table5[[#This Row],[Section]],1)="7","PDB",NOT(ISBLANK(Table5[[#This Row],[Section]])),"No")</f>
        <v>No</v>
      </c>
    </row>
    <row r="7382" spans="1:13" x14ac:dyDescent="0.25">
      <c r="A7382" s="126" t="s">
        <v>9148</v>
      </c>
      <c r="B7382" s="126" t="s">
        <v>17222</v>
      </c>
      <c r="C7382" s="126" t="s">
        <v>98</v>
      </c>
      <c r="D7382" s="127">
        <v>0.73399999999999999</v>
      </c>
      <c r="E7382" s="128">
        <v>214</v>
      </c>
      <c r="F7382" s="128">
        <v>118</v>
      </c>
      <c r="G7382" s="126" t="s">
        <v>13779</v>
      </c>
      <c r="H7382" s="126" t="s">
        <v>20249</v>
      </c>
      <c r="I7382" s="126" t="s">
        <v>21154</v>
      </c>
      <c r="J7382" s="126" t="s">
        <v>26285</v>
      </c>
      <c r="K7382" s="9">
        <f>_xlfn.IFNA(VLOOKUP(Table5[[#This Row],[Section]],SubSill_Tier,2,FALSE),0)</f>
        <v>0</v>
      </c>
      <c r="L7382" s="9" t="str">
        <f t="shared" si="124"/>
        <v/>
      </c>
      <c r="M7382" s="205" t="str" cm="1">
        <f t="array" ref="M7382">_xlfn.IFS(NOT(ISERROR(VLOOKUP(Table5[[#This Row],[Section]],TB_notTB,1,FALSE))),"No",LEFT(Table5[[#This Row],[Section]],3)="ETB","PLS",LEFT(Table5[[#This Row],[Section]],1)="7","PDB",NOT(ISBLANK(Table5[[#This Row],[Section]])),"No")</f>
        <v>No</v>
      </c>
    </row>
    <row r="7383" spans="1:13" x14ac:dyDescent="0.25">
      <c r="A7383" s="126" t="s">
        <v>9149</v>
      </c>
      <c r="B7383" s="126" t="s">
        <v>17222</v>
      </c>
      <c r="C7383" s="126" t="s">
        <v>98</v>
      </c>
      <c r="D7383" s="127">
        <v>0.63800000000000001</v>
      </c>
      <c r="E7383" s="128">
        <v>197</v>
      </c>
      <c r="F7383" s="128">
        <v>100</v>
      </c>
      <c r="G7383" s="126" t="s">
        <v>13779</v>
      </c>
      <c r="H7383" s="126" t="s">
        <v>20249</v>
      </c>
      <c r="I7383" s="126" t="s">
        <v>21154</v>
      </c>
      <c r="J7383" s="126" t="s">
        <v>26285</v>
      </c>
      <c r="K7383" s="9">
        <f>_xlfn.IFNA(VLOOKUP(Table5[[#This Row],[Section]],SubSill_Tier,2,FALSE),0)</f>
        <v>0</v>
      </c>
      <c r="L7383" s="9" t="str">
        <f t="shared" si="124"/>
        <v/>
      </c>
      <c r="M7383" s="205" t="str" cm="1">
        <f t="array" ref="M7383">_xlfn.IFS(NOT(ISERROR(VLOOKUP(Table5[[#This Row],[Section]],TB_notTB,1,FALSE))),"No",LEFT(Table5[[#This Row],[Section]],3)="ETB","PLS",LEFT(Table5[[#This Row],[Section]],1)="7","PDB",NOT(ISBLANK(Table5[[#This Row],[Section]])),"No")</f>
        <v>No</v>
      </c>
    </row>
    <row r="7384" spans="1:13" x14ac:dyDescent="0.25">
      <c r="A7384" s="126" t="s">
        <v>9150</v>
      </c>
      <c r="B7384" s="126" t="s">
        <v>17222</v>
      </c>
      <c r="C7384" s="126" t="s">
        <v>98</v>
      </c>
      <c r="D7384" s="127">
        <v>0.65500000000000003</v>
      </c>
      <c r="E7384" s="128">
        <v>176</v>
      </c>
      <c r="F7384" s="128">
        <v>176</v>
      </c>
      <c r="G7384" s="126" t="s">
        <v>13721</v>
      </c>
      <c r="H7384" s="126" t="s">
        <v>20121</v>
      </c>
      <c r="I7384" s="126" t="s">
        <v>20122</v>
      </c>
      <c r="J7384" s="126" t="s">
        <v>26234</v>
      </c>
      <c r="K7384" s="9">
        <f>_xlfn.IFNA(VLOOKUP(Table5[[#This Row],[Section]],SubSill_Tier,2,FALSE),0)</f>
        <v>0</v>
      </c>
      <c r="L7384" s="9" t="str">
        <f t="shared" si="124"/>
        <v/>
      </c>
      <c r="M7384" s="205" t="str" cm="1">
        <f t="array" ref="M7384">_xlfn.IFS(NOT(ISERROR(VLOOKUP(Table5[[#This Row],[Section]],TB_notTB,1,FALSE))),"No",LEFT(Table5[[#This Row],[Section]],3)="ETB","PLS",LEFT(Table5[[#This Row],[Section]],1)="7","PDB",NOT(ISBLANK(Table5[[#This Row],[Section]])),"No")</f>
        <v>No</v>
      </c>
    </row>
    <row r="7385" spans="1:13" x14ac:dyDescent="0.25">
      <c r="A7385" s="126" t="s">
        <v>9151</v>
      </c>
      <c r="B7385" s="126" t="s">
        <v>17222</v>
      </c>
      <c r="C7385" s="126" t="s">
        <v>98</v>
      </c>
      <c r="D7385" s="127">
        <v>4.1440000000000001</v>
      </c>
      <c r="E7385" s="128">
        <v>301</v>
      </c>
      <c r="F7385" s="128">
        <v>301</v>
      </c>
      <c r="G7385" s="126" t="s">
        <v>13721</v>
      </c>
      <c r="H7385" s="126" t="s">
        <v>20132</v>
      </c>
      <c r="I7385" s="126" t="s">
        <v>20133</v>
      </c>
      <c r="J7385" s="126" t="s">
        <v>26250</v>
      </c>
      <c r="K7385" s="9">
        <f>_xlfn.IFNA(VLOOKUP(Table5[[#This Row],[Section]],SubSill_Tier,2,FALSE),0)</f>
        <v>0</v>
      </c>
      <c r="L7385" s="9" t="str">
        <f t="shared" si="124"/>
        <v/>
      </c>
      <c r="M7385" s="205" t="str" cm="1">
        <f t="array" ref="M7385">_xlfn.IFS(NOT(ISERROR(VLOOKUP(Table5[[#This Row],[Section]],TB_notTB,1,FALSE))),"No",LEFT(Table5[[#This Row],[Section]],3)="ETB","PLS",LEFT(Table5[[#This Row],[Section]],1)="7","PDB",NOT(ISBLANK(Table5[[#This Row],[Section]])),"No")</f>
        <v>No</v>
      </c>
    </row>
    <row r="7386" spans="1:13" x14ac:dyDescent="0.25">
      <c r="A7386" s="126" t="s">
        <v>3494</v>
      </c>
      <c r="B7386" s="126" t="s">
        <v>17222</v>
      </c>
      <c r="C7386" s="126" t="s">
        <v>98</v>
      </c>
      <c r="D7386" s="127">
        <v>0.66700000000000004</v>
      </c>
      <c r="E7386" s="128">
        <v>212</v>
      </c>
      <c r="F7386" s="128">
        <v>111</v>
      </c>
      <c r="G7386" s="126" t="s">
        <v>13711</v>
      </c>
      <c r="H7386" s="126" t="s">
        <v>20119</v>
      </c>
      <c r="I7386" s="126" t="s">
        <v>21054</v>
      </c>
      <c r="J7386" s="126" t="s">
        <v>26232</v>
      </c>
      <c r="K7386" s="9">
        <f>_xlfn.IFNA(VLOOKUP(Table5[[#This Row],[Section]],SubSill_Tier,2,FALSE),0)</f>
        <v>0</v>
      </c>
      <c r="L7386" s="9" t="str">
        <f t="shared" si="124"/>
        <v/>
      </c>
      <c r="M7386" s="205" t="str" cm="1">
        <f t="array" ref="M7386">_xlfn.IFS(NOT(ISERROR(VLOOKUP(Table5[[#This Row],[Section]],TB_notTB,1,FALSE))),"No",LEFT(Table5[[#This Row],[Section]],3)="ETB","PLS",LEFT(Table5[[#This Row],[Section]],1)="7","PDB",NOT(ISBLANK(Table5[[#This Row],[Section]])),"No")</f>
        <v>No</v>
      </c>
    </row>
    <row r="7387" spans="1:13" x14ac:dyDescent="0.25">
      <c r="A7387" s="126" t="s">
        <v>9152</v>
      </c>
      <c r="B7387" s="126" t="s">
        <v>9153</v>
      </c>
      <c r="C7387" s="126" t="s">
        <v>75</v>
      </c>
      <c r="D7387" s="127">
        <v>0.39200000000000002</v>
      </c>
      <c r="E7387" s="128">
        <v>143</v>
      </c>
      <c r="F7387" s="128">
        <v>114</v>
      </c>
      <c r="G7387" s="126" t="s">
        <v>13794</v>
      </c>
      <c r="H7387" s="126" t="s">
        <v>21235</v>
      </c>
      <c r="I7387" s="126" t="s">
        <v>20345</v>
      </c>
      <c r="J7387" s="126" t="s">
        <v>26233</v>
      </c>
      <c r="K7387" s="9">
        <f>_xlfn.IFNA(VLOOKUP(Table5[[#This Row],[Section]],SubSill_Tier,2,FALSE),0)</f>
        <v>0</v>
      </c>
      <c r="L7387" s="9" t="str">
        <f t="shared" si="124"/>
        <v>Wall</v>
      </c>
      <c r="M7387" s="205" t="str" cm="1">
        <f t="array" ref="M7387">_xlfn.IFS(NOT(ISERROR(VLOOKUP(Table5[[#This Row],[Section]],TB_notTB,1,FALSE))),"No",LEFT(Table5[[#This Row],[Section]],3)="ETB","PLS",LEFT(Table5[[#This Row],[Section]],1)="7","PDB",NOT(ISBLANK(Table5[[#This Row],[Section]])),"No")</f>
        <v>No</v>
      </c>
    </row>
    <row r="7388" spans="1:13" x14ac:dyDescent="0.25">
      <c r="A7388" s="126" t="s">
        <v>3495</v>
      </c>
      <c r="B7388" s="126" t="s">
        <v>3496</v>
      </c>
      <c r="C7388" s="126" t="s">
        <v>98</v>
      </c>
      <c r="D7388" s="127">
        <v>0.623</v>
      </c>
      <c r="E7388" s="128">
        <v>263</v>
      </c>
      <c r="F7388" s="128">
        <v>111</v>
      </c>
      <c r="G7388" s="126" t="s">
        <v>13771</v>
      </c>
      <c r="H7388" s="126" t="s">
        <v>20212</v>
      </c>
      <c r="I7388" s="126" t="s">
        <v>20213</v>
      </c>
      <c r="J7388" s="126" t="s">
        <v>26232</v>
      </c>
      <c r="K7388" s="9">
        <f>_xlfn.IFNA(VLOOKUP(Table5[[#This Row],[Section]],SubSill_Tier,2,FALSE),0)</f>
        <v>0</v>
      </c>
      <c r="L7388" s="9" t="str">
        <f t="shared" si="124"/>
        <v/>
      </c>
      <c r="M7388" s="205" t="str" cm="1">
        <f t="array" ref="M7388">_xlfn.IFS(NOT(ISERROR(VLOOKUP(Table5[[#This Row],[Section]],TB_notTB,1,FALSE))),"No",LEFT(Table5[[#This Row],[Section]],3)="ETB","PLS",LEFT(Table5[[#This Row],[Section]],1)="7","PDB",NOT(ISBLANK(Table5[[#This Row],[Section]])),"No")</f>
        <v>No</v>
      </c>
    </row>
    <row r="7389" spans="1:13" x14ac:dyDescent="0.25">
      <c r="A7389" s="126" t="s">
        <v>9154</v>
      </c>
      <c r="B7389" s="126" t="s">
        <v>17222</v>
      </c>
      <c r="C7389" s="126" t="s">
        <v>98</v>
      </c>
      <c r="D7389" s="127">
        <v>1.149</v>
      </c>
      <c r="E7389" s="128">
        <v>242</v>
      </c>
      <c r="F7389" s="128">
        <v>242</v>
      </c>
      <c r="G7389" s="126" t="s">
        <v>13724</v>
      </c>
      <c r="H7389" s="126" t="s">
        <v>20186</v>
      </c>
      <c r="I7389" s="126" t="s">
        <v>22099</v>
      </c>
      <c r="J7389" s="126" t="s">
        <v>26234</v>
      </c>
      <c r="K7389" s="9">
        <f>_xlfn.IFNA(VLOOKUP(Table5[[#This Row],[Section]],SubSill_Tier,2,FALSE),0)</f>
        <v>0</v>
      </c>
      <c r="L7389" s="9" t="str">
        <f t="shared" si="124"/>
        <v/>
      </c>
      <c r="M7389" s="205" t="str" cm="1">
        <f t="array" ref="M7389">_xlfn.IFS(NOT(ISERROR(VLOOKUP(Table5[[#This Row],[Section]],TB_notTB,1,FALSE))),"No",LEFT(Table5[[#This Row],[Section]],3)="ETB","PLS",LEFT(Table5[[#This Row],[Section]],1)="7","PDB",NOT(ISBLANK(Table5[[#This Row],[Section]])),"No")</f>
        <v>No</v>
      </c>
    </row>
    <row r="7390" spans="1:13" x14ac:dyDescent="0.25">
      <c r="A7390" s="126" t="s">
        <v>9155</v>
      </c>
      <c r="B7390" s="126" t="s">
        <v>17222</v>
      </c>
      <c r="C7390" s="126" t="s">
        <v>98</v>
      </c>
      <c r="D7390" s="127">
        <v>0.161</v>
      </c>
      <c r="E7390" s="128">
        <v>100</v>
      </c>
      <c r="F7390" s="128">
        <v>100</v>
      </c>
      <c r="G7390" s="126" t="s">
        <v>13724</v>
      </c>
      <c r="H7390" s="126" t="s">
        <v>20186</v>
      </c>
      <c r="I7390" s="126" t="s">
        <v>22099</v>
      </c>
      <c r="J7390" s="126" t="s">
        <v>26234</v>
      </c>
      <c r="K7390" s="9">
        <f>_xlfn.IFNA(VLOOKUP(Table5[[#This Row],[Section]],SubSill_Tier,2,FALSE),0)</f>
        <v>0</v>
      </c>
      <c r="L7390" s="9" t="str">
        <f t="shared" si="124"/>
        <v/>
      </c>
      <c r="M7390" s="205" t="str" cm="1">
        <f t="array" ref="M7390">_xlfn.IFS(NOT(ISERROR(VLOOKUP(Table5[[#This Row],[Section]],TB_notTB,1,FALSE))),"No",LEFT(Table5[[#This Row],[Section]],3)="ETB","PLS",LEFT(Table5[[#This Row],[Section]],1)="7","PDB",NOT(ISBLANK(Table5[[#This Row],[Section]])),"No")</f>
        <v>No</v>
      </c>
    </row>
    <row r="7391" spans="1:13" x14ac:dyDescent="0.25">
      <c r="A7391" s="126" t="s">
        <v>3497</v>
      </c>
      <c r="B7391" s="126" t="s">
        <v>3498</v>
      </c>
      <c r="C7391" s="126" t="s">
        <v>75</v>
      </c>
      <c r="D7391" s="127">
        <v>0.377</v>
      </c>
      <c r="E7391" s="128">
        <v>193</v>
      </c>
      <c r="F7391" s="128">
        <v>100</v>
      </c>
      <c r="G7391" s="126" t="s">
        <v>13778</v>
      </c>
      <c r="H7391" s="126" t="s">
        <v>20245</v>
      </c>
      <c r="I7391" s="126" t="s">
        <v>21158</v>
      </c>
      <c r="J7391" s="126" t="s">
        <v>26247</v>
      </c>
      <c r="K7391" s="9">
        <f>_xlfn.IFNA(VLOOKUP(Table5[[#This Row],[Section]],SubSill_Tier,2,FALSE),0)</f>
        <v>0</v>
      </c>
      <c r="L7391" s="9" t="str">
        <f t="shared" si="124"/>
        <v/>
      </c>
      <c r="M7391" s="205" t="str" cm="1">
        <f t="array" ref="M7391">_xlfn.IFS(NOT(ISERROR(VLOOKUP(Table5[[#This Row],[Section]],TB_notTB,1,FALSE))),"No",LEFT(Table5[[#This Row],[Section]],3)="ETB","PLS",LEFT(Table5[[#This Row],[Section]],1)="7","PDB",NOT(ISBLANK(Table5[[#This Row],[Section]])),"No")</f>
        <v>No</v>
      </c>
    </row>
    <row r="7392" spans="1:13" x14ac:dyDescent="0.25">
      <c r="A7392" s="126" t="s">
        <v>3499</v>
      </c>
      <c r="B7392" s="126" t="s">
        <v>17222</v>
      </c>
      <c r="C7392" s="126" t="s">
        <v>98</v>
      </c>
      <c r="D7392" s="127">
        <v>1.9390000000000001</v>
      </c>
      <c r="E7392" s="128">
        <v>615</v>
      </c>
      <c r="F7392" s="128">
        <v>131</v>
      </c>
      <c r="G7392" s="126" t="s">
        <v>13712</v>
      </c>
      <c r="H7392" s="126" t="s">
        <v>20120</v>
      </c>
      <c r="I7392" s="126" t="s">
        <v>21055</v>
      </c>
      <c r="J7392" s="126" t="s">
        <v>26232</v>
      </c>
      <c r="K7392" s="9">
        <f>_xlfn.IFNA(VLOOKUP(Table5[[#This Row],[Section]],SubSill_Tier,2,FALSE),0)</f>
        <v>0</v>
      </c>
      <c r="L7392" s="9" t="str">
        <f t="shared" si="124"/>
        <v/>
      </c>
      <c r="M7392" s="205" t="str" cm="1">
        <f t="array" ref="M7392">_xlfn.IFS(NOT(ISERROR(VLOOKUP(Table5[[#This Row],[Section]],TB_notTB,1,FALSE))),"No",LEFT(Table5[[#This Row],[Section]],3)="ETB","PLS",LEFT(Table5[[#This Row],[Section]],1)="7","PDB",NOT(ISBLANK(Table5[[#This Row],[Section]])),"No")</f>
        <v>No</v>
      </c>
    </row>
    <row r="7393" spans="1:13" x14ac:dyDescent="0.25">
      <c r="A7393" s="126" t="s">
        <v>9156</v>
      </c>
      <c r="B7393" s="126" t="s">
        <v>17222</v>
      </c>
      <c r="C7393" s="126" t="s">
        <v>98</v>
      </c>
      <c r="D7393" s="127">
        <v>0.67800000000000005</v>
      </c>
      <c r="E7393" s="128">
        <v>210</v>
      </c>
      <c r="F7393" s="128">
        <v>100</v>
      </c>
      <c r="G7393" s="126" t="s">
        <v>13721</v>
      </c>
      <c r="H7393" s="126" t="s">
        <v>20121</v>
      </c>
      <c r="I7393" s="126" t="s">
        <v>20122</v>
      </c>
      <c r="J7393" s="126" t="s">
        <v>26234</v>
      </c>
      <c r="K7393" s="9">
        <f>_xlfn.IFNA(VLOOKUP(Table5[[#This Row],[Section]],SubSill_Tier,2,FALSE),0)</f>
        <v>0</v>
      </c>
      <c r="L7393" s="9" t="str">
        <f t="shared" si="124"/>
        <v/>
      </c>
      <c r="M7393" s="205" t="str" cm="1">
        <f t="array" ref="M7393">_xlfn.IFS(NOT(ISERROR(VLOOKUP(Table5[[#This Row],[Section]],TB_notTB,1,FALSE))),"No",LEFT(Table5[[#This Row],[Section]],3)="ETB","PLS",LEFT(Table5[[#This Row],[Section]],1)="7","PDB",NOT(ISBLANK(Table5[[#This Row],[Section]])),"No")</f>
        <v>No</v>
      </c>
    </row>
    <row r="7394" spans="1:13" x14ac:dyDescent="0.25">
      <c r="A7394" s="126" t="s">
        <v>12043</v>
      </c>
      <c r="B7394" s="126" t="s">
        <v>17222</v>
      </c>
      <c r="C7394" s="126" t="s">
        <v>98</v>
      </c>
      <c r="D7394" s="127">
        <v>0.74099999999999999</v>
      </c>
      <c r="E7394" s="128">
        <v>240</v>
      </c>
      <c r="F7394" s="128">
        <v>186</v>
      </c>
      <c r="G7394" s="126" t="s">
        <v>13758</v>
      </c>
      <c r="H7394" s="126" t="s">
        <v>20201</v>
      </c>
      <c r="I7394" s="126" t="s">
        <v>20202</v>
      </c>
      <c r="J7394" s="126" t="s">
        <v>26258</v>
      </c>
      <c r="K7394" s="9">
        <f>_xlfn.IFNA(VLOOKUP(Table5[[#This Row],[Section]],SubSill_Tier,2,FALSE),0)</f>
        <v>0</v>
      </c>
      <c r="L7394" s="9" t="str">
        <f t="shared" si="124"/>
        <v/>
      </c>
      <c r="M7394" s="205" t="str" cm="1">
        <f t="array" ref="M7394">_xlfn.IFS(NOT(ISERROR(VLOOKUP(Table5[[#This Row],[Section]],TB_notTB,1,FALSE))),"No",LEFT(Table5[[#This Row],[Section]],3)="ETB","PLS",LEFT(Table5[[#This Row],[Section]],1)="7","PDB",NOT(ISBLANK(Table5[[#This Row],[Section]])),"No")</f>
        <v>No</v>
      </c>
    </row>
    <row r="7395" spans="1:13" x14ac:dyDescent="0.25">
      <c r="A7395" s="126" t="s">
        <v>9157</v>
      </c>
      <c r="B7395" s="126" t="s">
        <v>17222</v>
      </c>
      <c r="C7395" s="126" t="s">
        <v>75</v>
      </c>
      <c r="D7395" s="127">
        <v>0.16</v>
      </c>
      <c r="E7395" s="128">
        <v>100</v>
      </c>
      <c r="F7395" s="128">
        <v>100</v>
      </c>
      <c r="G7395" s="126" t="s">
        <v>13740</v>
      </c>
      <c r="H7395" s="126" t="s">
        <v>20124</v>
      </c>
      <c r="I7395" s="126" t="s">
        <v>21059</v>
      </c>
      <c r="J7395" s="126" t="s">
        <v>26236</v>
      </c>
      <c r="K7395" s="9">
        <f>_xlfn.IFNA(VLOOKUP(Table5[[#This Row],[Section]],SubSill_Tier,2,FALSE),0)</f>
        <v>0</v>
      </c>
      <c r="L7395" s="9" t="str">
        <f t="shared" si="124"/>
        <v/>
      </c>
      <c r="M7395" s="205" t="str" cm="1">
        <f t="array" ref="M7395">_xlfn.IFS(NOT(ISERROR(VLOOKUP(Table5[[#This Row],[Section]],TB_notTB,1,FALSE))),"No",LEFT(Table5[[#This Row],[Section]],3)="ETB","PLS",LEFT(Table5[[#This Row],[Section]],1)="7","PDB",NOT(ISBLANK(Table5[[#This Row],[Section]])),"No")</f>
        <v>No</v>
      </c>
    </row>
    <row r="7396" spans="1:13" x14ac:dyDescent="0.25">
      <c r="A7396" s="126" t="s">
        <v>9158</v>
      </c>
      <c r="B7396" s="126" t="s">
        <v>17222</v>
      </c>
      <c r="C7396" s="126" t="s">
        <v>75</v>
      </c>
      <c r="D7396" s="127">
        <v>0.17299999999999999</v>
      </c>
      <c r="E7396" s="128">
        <v>100</v>
      </c>
      <c r="F7396" s="128">
        <v>100</v>
      </c>
      <c r="G7396" s="126" t="s">
        <v>13740</v>
      </c>
      <c r="H7396" s="126" t="s">
        <v>20124</v>
      </c>
      <c r="I7396" s="126" t="s">
        <v>21059</v>
      </c>
      <c r="J7396" s="126" t="s">
        <v>26236</v>
      </c>
      <c r="K7396" s="9">
        <f>_xlfn.IFNA(VLOOKUP(Table5[[#This Row],[Section]],SubSill_Tier,2,FALSE),0)</f>
        <v>0</v>
      </c>
      <c r="L7396" s="9" t="str">
        <f t="shared" si="124"/>
        <v/>
      </c>
      <c r="M7396" s="205" t="str" cm="1">
        <f t="array" ref="M7396">_xlfn.IFS(NOT(ISERROR(VLOOKUP(Table5[[#This Row],[Section]],TB_notTB,1,FALSE))),"No",LEFT(Table5[[#This Row],[Section]],3)="ETB","PLS",LEFT(Table5[[#This Row],[Section]],1)="7","PDB",NOT(ISBLANK(Table5[[#This Row],[Section]])),"No")</f>
        <v>No</v>
      </c>
    </row>
    <row r="7397" spans="1:13" x14ac:dyDescent="0.25">
      <c r="A7397" s="126" t="s">
        <v>9159</v>
      </c>
      <c r="B7397" s="126" t="s">
        <v>28201</v>
      </c>
      <c r="C7397" s="126" t="s">
        <v>75</v>
      </c>
      <c r="D7397" s="127">
        <v>0.98399999999999999</v>
      </c>
      <c r="E7397" s="128">
        <v>154</v>
      </c>
      <c r="F7397" s="128">
        <v>154</v>
      </c>
      <c r="G7397" s="126" t="s">
        <v>13717</v>
      </c>
      <c r="H7397" s="126" t="s">
        <v>20125</v>
      </c>
      <c r="I7397" s="126" t="s">
        <v>20126</v>
      </c>
      <c r="J7397" s="126" t="s">
        <v>26235</v>
      </c>
      <c r="K7397" s="9">
        <f>_xlfn.IFNA(VLOOKUP(Table5[[#This Row],[Section]],SubSill_Tier,2,FALSE),0)</f>
        <v>0</v>
      </c>
      <c r="L7397" s="9" t="str">
        <f t="shared" si="124"/>
        <v/>
      </c>
      <c r="M7397" s="205" t="str" cm="1">
        <f t="array" ref="M7397">_xlfn.IFS(NOT(ISERROR(VLOOKUP(Table5[[#This Row],[Section]],TB_notTB,1,FALSE))),"No",LEFT(Table5[[#This Row],[Section]],3)="ETB","PLS",LEFT(Table5[[#This Row],[Section]],1)="7","PDB",NOT(ISBLANK(Table5[[#This Row],[Section]])),"No")</f>
        <v>No</v>
      </c>
    </row>
    <row r="7398" spans="1:13" x14ac:dyDescent="0.25">
      <c r="A7398" s="126" t="s">
        <v>3500</v>
      </c>
      <c r="B7398" s="126" t="s">
        <v>17222</v>
      </c>
      <c r="C7398" s="126" t="s">
        <v>98</v>
      </c>
      <c r="D7398" s="127">
        <v>1.091</v>
      </c>
      <c r="E7398" s="128">
        <v>539</v>
      </c>
      <c r="F7398" s="128">
        <v>100</v>
      </c>
      <c r="G7398" s="126" t="s">
        <v>13736</v>
      </c>
      <c r="H7398" s="126" t="s">
        <v>20148</v>
      </c>
      <c r="I7398" s="126" t="s">
        <v>21073</v>
      </c>
      <c r="J7398" s="126" t="s">
        <v>26232</v>
      </c>
      <c r="K7398" s="9">
        <f>_xlfn.IFNA(VLOOKUP(Table5[[#This Row],[Section]],SubSill_Tier,2,FALSE),0)</f>
        <v>0</v>
      </c>
      <c r="L7398" s="9" t="str">
        <f t="shared" si="124"/>
        <v/>
      </c>
      <c r="M7398" s="205" t="str" cm="1">
        <f t="array" ref="M7398">_xlfn.IFS(NOT(ISERROR(VLOOKUP(Table5[[#This Row],[Section]],TB_notTB,1,FALSE))),"No",LEFT(Table5[[#This Row],[Section]],3)="ETB","PLS",LEFT(Table5[[#This Row],[Section]],1)="7","PDB",NOT(ISBLANK(Table5[[#This Row],[Section]])),"No")</f>
        <v>No</v>
      </c>
    </row>
    <row r="7399" spans="1:13" x14ac:dyDescent="0.25">
      <c r="A7399" s="126" t="s">
        <v>12044</v>
      </c>
      <c r="B7399" s="126" t="s">
        <v>17222</v>
      </c>
      <c r="C7399" s="126" t="s">
        <v>98</v>
      </c>
      <c r="D7399" s="127">
        <v>0.80800000000000005</v>
      </c>
      <c r="E7399" s="128">
        <v>266</v>
      </c>
      <c r="F7399" s="128">
        <v>200</v>
      </c>
      <c r="G7399" s="126" t="s">
        <v>13758</v>
      </c>
      <c r="H7399" s="126" t="s">
        <v>20201</v>
      </c>
      <c r="I7399" s="126" t="s">
        <v>20202</v>
      </c>
      <c r="J7399" s="126" t="s">
        <v>26258</v>
      </c>
      <c r="K7399" s="9">
        <f>_xlfn.IFNA(VLOOKUP(Table5[[#This Row],[Section]],SubSill_Tier,2,FALSE),0)</f>
        <v>0</v>
      </c>
      <c r="L7399" s="9" t="str">
        <f t="shared" si="124"/>
        <v/>
      </c>
      <c r="M7399" s="205" t="str" cm="1">
        <f t="array" ref="M7399">_xlfn.IFS(NOT(ISERROR(VLOOKUP(Table5[[#This Row],[Section]],TB_notTB,1,FALSE))),"No",LEFT(Table5[[#This Row],[Section]],3)="ETB","PLS",LEFT(Table5[[#This Row],[Section]],1)="7","PDB",NOT(ISBLANK(Table5[[#This Row],[Section]])),"No")</f>
        <v>No</v>
      </c>
    </row>
    <row r="7400" spans="1:13" x14ac:dyDescent="0.25">
      <c r="A7400" s="126" t="s">
        <v>3501</v>
      </c>
      <c r="B7400" s="126" t="s">
        <v>17222</v>
      </c>
      <c r="C7400" s="126" t="s">
        <v>98</v>
      </c>
      <c r="D7400" s="127">
        <v>0.76800000000000002</v>
      </c>
      <c r="E7400" s="128">
        <v>207</v>
      </c>
      <c r="F7400" s="128">
        <v>130</v>
      </c>
      <c r="G7400" s="126" t="s">
        <v>13754</v>
      </c>
      <c r="H7400" s="126" t="s">
        <v>20175</v>
      </c>
      <c r="I7400" s="126" t="s">
        <v>20176</v>
      </c>
      <c r="J7400" s="126" t="s">
        <v>26241</v>
      </c>
      <c r="K7400" s="9">
        <f>_xlfn.IFNA(VLOOKUP(Table5[[#This Row],[Section]],SubSill_Tier,2,FALSE),0)</f>
        <v>0</v>
      </c>
      <c r="L7400" s="9" t="str">
        <f t="shared" si="124"/>
        <v/>
      </c>
      <c r="M7400" s="205" t="str" cm="1">
        <f t="array" ref="M7400">_xlfn.IFS(NOT(ISERROR(VLOOKUP(Table5[[#This Row],[Section]],TB_notTB,1,FALSE))),"No",LEFT(Table5[[#This Row],[Section]],3)="ETB","PLS",LEFT(Table5[[#This Row],[Section]],1)="7","PDB",NOT(ISBLANK(Table5[[#This Row],[Section]])),"No")</f>
        <v>No</v>
      </c>
    </row>
    <row r="7401" spans="1:13" x14ac:dyDescent="0.25">
      <c r="A7401" s="126" t="s">
        <v>3502</v>
      </c>
      <c r="B7401" s="126" t="s">
        <v>17222</v>
      </c>
      <c r="C7401" s="126" t="s">
        <v>98</v>
      </c>
      <c r="D7401" s="127">
        <v>0.57399999999999995</v>
      </c>
      <c r="E7401" s="128">
        <v>138</v>
      </c>
      <c r="F7401" s="128">
        <v>112</v>
      </c>
      <c r="G7401" s="126" t="s">
        <v>13712</v>
      </c>
      <c r="H7401" s="126" t="s">
        <v>20120</v>
      </c>
      <c r="I7401" s="126" t="s">
        <v>21055</v>
      </c>
      <c r="J7401" s="126" t="s">
        <v>26232</v>
      </c>
      <c r="K7401" s="9">
        <f>_xlfn.IFNA(VLOOKUP(Table5[[#This Row],[Section]],SubSill_Tier,2,FALSE),0)</f>
        <v>0</v>
      </c>
      <c r="L7401" s="9" t="str">
        <f t="shared" si="124"/>
        <v/>
      </c>
      <c r="M7401" s="205" t="str" cm="1">
        <f t="array" ref="M7401">_xlfn.IFS(NOT(ISERROR(VLOOKUP(Table5[[#This Row],[Section]],TB_notTB,1,FALSE))),"No",LEFT(Table5[[#This Row],[Section]],3)="ETB","PLS",LEFT(Table5[[#This Row],[Section]],1)="7","PDB",NOT(ISBLANK(Table5[[#This Row],[Section]])),"No")</f>
        <v>No</v>
      </c>
    </row>
    <row r="7402" spans="1:13" x14ac:dyDescent="0.25">
      <c r="A7402" s="126" t="s">
        <v>9160</v>
      </c>
      <c r="B7402" s="126" t="s">
        <v>28202</v>
      </c>
      <c r="C7402" s="126" t="s">
        <v>98</v>
      </c>
      <c r="D7402" s="127">
        <v>0.41799999999999998</v>
      </c>
      <c r="E7402" s="128">
        <v>100</v>
      </c>
      <c r="F7402" s="128">
        <v>100</v>
      </c>
      <c r="G7402" s="126" t="s">
        <v>13717</v>
      </c>
      <c r="H7402" s="126" t="s">
        <v>20125</v>
      </c>
      <c r="I7402" s="126" t="s">
        <v>20126</v>
      </c>
      <c r="J7402" s="126" t="s">
        <v>26235</v>
      </c>
      <c r="K7402" s="9">
        <f>_xlfn.IFNA(VLOOKUP(Table5[[#This Row],[Section]],SubSill_Tier,2,FALSE),0)</f>
        <v>0</v>
      </c>
      <c r="L7402" s="9" t="str">
        <f t="shared" si="124"/>
        <v/>
      </c>
      <c r="M7402" s="205" t="str" cm="1">
        <f t="array" ref="M7402">_xlfn.IFS(NOT(ISERROR(VLOOKUP(Table5[[#This Row],[Section]],TB_notTB,1,FALSE))),"No",LEFT(Table5[[#This Row],[Section]],3)="ETB","PLS",LEFT(Table5[[#This Row],[Section]],1)="7","PDB",NOT(ISBLANK(Table5[[#This Row],[Section]])),"No")</f>
        <v>No</v>
      </c>
    </row>
    <row r="7403" spans="1:13" x14ac:dyDescent="0.25">
      <c r="A7403" s="126" t="s">
        <v>9161</v>
      </c>
      <c r="B7403" s="126" t="s">
        <v>17222</v>
      </c>
      <c r="C7403" s="126" t="s">
        <v>98</v>
      </c>
      <c r="D7403" s="127">
        <v>3.718</v>
      </c>
      <c r="E7403" s="128">
        <v>1315</v>
      </c>
      <c r="F7403" s="128">
        <v>1315</v>
      </c>
      <c r="G7403" s="126" t="s">
        <v>13721</v>
      </c>
      <c r="H7403" s="126" t="s">
        <v>20132</v>
      </c>
      <c r="I7403" s="126" t="s">
        <v>20133</v>
      </c>
      <c r="J7403" s="126" t="s">
        <v>26250</v>
      </c>
      <c r="K7403" s="9">
        <f>_xlfn.IFNA(VLOOKUP(Table5[[#This Row],[Section]],SubSill_Tier,2,FALSE),0)</f>
        <v>0</v>
      </c>
      <c r="L7403" s="9" t="str">
        <f t="shared" si="124"/>
        <v/>
      </c>
      <c r="M7403" s="205" t="str" cm="1">
        <f t="array" ref="M7403">_xlfn.IFS(NOT(ISERROR(VLOOKUP(Table5[[#This Row],[Section]],TB_notTB,1,FALSE))),"No",LEFT(Table5[[#This Row],[Section]],3)="ETB","PLS",LEFT(Table5[[#This Row],[Section]],1)="7","PDB",NOT(ISBLANK(Table5[[#This Row],[Section]])),"No")</f>
        <v>No</v>
      </c>
    </row>
    <row r="7404" spans="1:13" x14ac:dyDescent="0.25">
      <c r="A7404" s="126" t="s">
        <v>3503</v>
      </c>
      <c r="B7404" s="126" t="s">
        <v>17222</v>
      </c>
      <c r="C7404" s="126" t="s">
        <v>98</v>
      </c>
      <c r="D7404" s="127">
        <v>0.82599999999999996</v>
      </c>
      <c r="E7404" s="128">
        <v>287</v>
      </c>
      <c r="F7404" s="128">
        <v>100</v>
      </c>
      <c r="G7404" s="126" t="s">
        <v>13711</v>
      </c>
      <c r="H7404" s="126" t="s">
        <v>20119</v>
      </c>
      <c r="I7404" s="126" t="s">
        <v>21054</v>
      </c>
      <c r="J7404" s="126" t="s">
        <v>26232</v>
      </c>
      <c r="K7404" s="9">
        <f>_xlfn.IFNA(VLOOKUP(Table5[[#This Row],[Section]],SubSill_Tier,2,FALSE),0)</f>
        <v>0</v>
      </c>
      <c r="L7404" s="9" t="str">
        <f t="shared" si="124"/>
        <v/>
      </c>
      <c r="M7404" s="205" t="str" cm="1">
        <f t="array" ref="M7404">_xlfn.IFS(NOT(ISERROR(VLOOKUP(Table5[[#This Row],[Section]],TB_notTB,1,FALSE))),"No",LEFT(Table5[[#This Row],[Section]],3)="ETB","PLS",LEFT(Table5[[#This Row],[Section]],1)="7","PDB",NOT(ISBLANK(Table5[[#This Row],[Section]])),"No")</f>
        <v>No</v>
      </c>
    </row>
    <row r="7405" spans="1:13" x14ac:dyDescent="0.25">
      <c r="A7405" s="126" t="s">
        <v>3504</v>
      </c>
      <c r="B7405" s="126" t="s">
        <v>17222</v>
      </c>
      <c r="C7405" s="126" t="s">
        <v>98</v>
      </c>
      <c r="D7405" s="127">
        <v>1.2989999999999999</v>
      </c>
      <c r="E7405" s="128">
        <v>584</v>
      </c>
      <c r="F7405" s="128">
        <v>310</v>
      </c>
      <c r="G7405" s="126" t="s">
        <v>13711</v>
      </c>
      <c r="H7405" s="126" t="s">
        <v>20119</v>
      </c>
      <c r="I7405" s="126" t="s">
        <v>21054</v>
      </c>
      <c r="J7405" s="126" t="s">
        <v>26232</v>
      </c>
      <c r="K7405" s="9">
        <f>_xlfn.IFNA(VLOOKUP(Table5[[#This Row],[Section]],SubSill_Tier,2,FALSE),0)</f>
        <v>0</v>
      </c>
      <c r="L7405" s="9" t="str">
        <f t="shared" si="124"/>
        <v/>
      </c>
      <c r="M7405" s="205" t="str" cm="1">
        <f t="array" ref="M7405">_xlfn.IFS(NOT(ISERROR(VLOOKUP(Table5[[#This Row],[Section]],TB_notTB,1,FALSE))),"No",LEFT(Table5[[#This Row],[Section]],3)="ETB","PLS",LEFT(Table5[[#This Row],[Section]],1)="7","PDB",NOT(ISBLANK(Table5[[#This Row],[Section]])),"No")</f>
        <v>No</v>
      </c>
    </row>
    <row r="7406" spans="1:13" x14ac:dyDescent="0.25">
      <c r="A7406" s="126" t="s">
        <v>3505</v>
      </c>
      <c r="B7406" s="126" t="s">
        <v>17222</v>
      </c>
      <c r="C7406" s="126" t="s">
        <v>98</v>
      </c>
      <c r="D7406" s="127">
        <v>0.156</v>
      </c>
      <c r="E7406" s="128">
        <v>100</v>
      </c>
      <c r="F7406" s="128">
        <v>100</v>
      </c>
      <c r="G7406" s="126" t="s">
        <v>13712</v>
      </c>
      <c r="H7406" s="126" t="s">
        <v>20120</v>
      </c>
      <c r="I7406" s="126" t="s">
        <v>21055</v>
      </c>
      <c r="J7406" s="126" t="s">
        <v>26232</v>
      </c>
      <c r="K7406" s="9">
        <f>_xlfn.IFNA(VLOOKUP(Table5[[#This Row],[Section]],SubSill_Tier,2,FALSE),0)</f>
        <v>0</v>
      </c>
      <c r="L7406" s="9" t="str">
        <f t="shared" si="124"/>
        <v/>
      </c>
      <c r="M7406" s="205" t="str" cm="1">
        <f t="array" ref="M7406">_xlfn.IFS(NOT(ISERROR(VLOOKUP(Table5[[#This Row],[Section]],TB_notTB,1,FALSE))),"No",LEFT(Table5[[#This Row],[Section]],3)="ETB","PLS",LEFT(Table5[[#This Row],[Section]],1)="7","PDB",NOT(ISBLANK(Table5[[#This Row],[Section]])),"No")</f>
        <v>No</v>
      </c>
    </row>
    <row r="7407" spans="1:13" x14ac:dyDescent="0.25">
      <c r="A7407" s="126" t="s">
        <v>9162</v>
      </c>
      <c r="B7407" s="126" t="s">
        <v>28203</v>
      </c>
      <c r="C7407" s="126" t="s">
        <v>75</v>
      </c>
      <c r="D7407" s="127">
        <v>0.78200000000000003</v>
      </c>
      <c r="E7407" s="128">
        <v>125</v>
      </c>
      <c r="F7407" s="128">
        <v>125</v>
      </c>
      <c r="G7407" s="126" t="s">
        <v>13725</v>
      </c>
      <c r="H7407" s="126" t="s">
        <v>20134</v>
      </c>
      <c r="I7407" s="126" t="s">
        <v>20135</v>
      </c>
      <c r="J7407" s="126" t="s">
        <v>26236</v>
      </c>
      <c r="K7407" s="9">
        <f>_xlfn.IFNA(VLOOKUP(Table5[[#This Row],[Section]],SubSill_Tier,2,FALSE),0)</f>
        <v>0</v>
      </c>
      <c r="L7407" s="9" t="str">
        <f t="shared" si="124"/>
        <v/>
      </c>
      <c r="M7407" s="205" t="str" cm="1">
        <f t="array" ref="M7407">_xlfn.IFS(NOT(ISERROR(VLOOKUP(Table5[[#This Row],[Section]],TB_notTB,1,FALSE))),"No",LEFT(Table5[[#This Row],[Section]],3)="ETB","PLS",LEFT(Table5[[#This Row],[Section]],1)="7","PDB",NOT(ISBLANK(Table5[[#This Row],[Section]])),"No")</f>
        <v>No</v>
      </c>
    </row>
    <row r="7408" spans="1:13" x14ac:dyDescent="0.25">
      <c r="A7408" s="126" t="s">
        <v>3506</v>
      </c>
      <c r="B7408" s="126" t="s">
        <v>17222</v>
      </c>
      <c r="C7408" s="126" t="s">
        <v>98</v>
      </c>
      <c r="D7408" s="127">
        <v>2.016</v>
      </c>
      <c r="E7408" s="128">
        <v>379</v>
      </c>
      <c r="F7408" s="128">
        <v>379</v>
      </c>
      <c r="G7408" s="126" t="s">
        <v>13736</v>
      </c>
      <c r="H7408" s="126" t="s">
        <v>20148</v>
      </c>
      <c r="I7408" s="126" t="s">
        <v>21073</v>
      </c>
      <c r="J7408" s="126" t="s">
        <v>26232</v>
      </c>
      <c r="K7408" s="9">
        <f>_xlfn.IFNA(VLOOKUP(Table5[[#This Row],[Section]],SubSill_Tier,2,FALSE),0)</f>
        <v>0</v>
      </c>
      <c r="L7408" s="9" t="str">
        <f t="shared" si="124"/>
        <v/>
      </c>
      <c r="M7408" s="205" t="str" cm="1">
        <f t="array" ref="M7408">_xlfn.IFS(NOT(ISERROR(VLOOKUP(Table5[[#This Row],[Section]],TB_notTB,1,FALSE))),"No",LEFT(Table5[[#This Row],[Section]],3)="ETB","PLS",LEFT(Table5[[#This Row],[Section]],1)="7","PDB",NOT(ISBLANK(Table5[[#This Row],[Section]])),"No")</f>
        <v>No</v>
      </c>
    </row>
    <row r="7409" spans="1:13" x14ac:dyDescent="0.25">
      <c r="A7409" s="126" t="s">
        <v>3507</v>
      </c>
      <c r="B7409" s="126" t="s">
        <v>17222</v>
      </c>
      <c r="C7409" s="126" t="s">
        <v>98</v>
      </c>
      <c r="D7409" s="127">
        <v>2.4769999999999999</v>
      </c>
      <c r="E7409" s="128">
        <v>328</v>
      </c>
      <c r="F7409" s="128">
        <v>328</v>
      </c>
      <c r="G7409" s="126" t="s">
        <v>13736</v>
      </c>
      <c r="H7409" s="126" t="s">
        <v>20148</v>
      </c>
      <c r="I7409" s="126" t="s">
        <v>21073</v>
      </c>
      <c r="J7409" s="126" t="s">
        <v>26232</v>
      </c>
      <c r="K7409" s="9">
        <f>_xlfn.IFNA(VLOOKUP(Table5[[#This Row],[Section]],SubSill_Tier,2,FALSE),0)</f>
        <v>0</v>
      </c>
      <c r="L7409" s="9" t="str">
        <f t="shared" si="124"/>
        <v/>
      </c>
      <c r="M7409" s="205" t="str" cm="1">
        <f t="array" ref="M7409">_xlfn.IFS(NOT(ISERROR(VLOOKUP(Table5[[#This Row],[Section]],TB_notTB,1,FALSE))),"No",LEFT(Table5[[#This Row],[Section]],3)="ETB","PLS",LEFT(Table5[[#This Row],[Section]],1)="7","PDB",NOT(ISBLANK(Table5[[#This Row],[Section]])),"No")</f>
        <v>No</v>
      </c>
    </row>
    <row r="7410" spans="1:13" x14ac:dyDescent="0.25">
      <c r="A7410" s="126" t="s">
        <v>3508</v>
      </c>
      <c r="B7410" s="126" t="s">
        <v>17222</v>
      </c>
      <c r="C7410" s="126" t="s">
        <v>98</v>
      </c>
      <c r="D7410" s="127">
        <v>0.63400000000000001</v>
      </c>
      <c r="E7410" s="128">
        <v>154</v>
      </c>
      <c r="F7410" s="128">
        <v>154</v>
      </c>
      <c r="G7410" s="126" t="s">
        <v>13736</v>
      </c>
      <c r="H7410" s="126" t="s">
        <v>20148</v>
      </c>
      <c r="I7410" s="126" t="s">
        <v>21073</v>
      </c>
      <c r="J7410" s="126" t="s">
        <v>26232</v>
      </c>
      <c r="K7410" s="9">
        <f>_xlfn.IFNA(VLOOKUP(Table5[[#This Row],[Section]],SubSill_Tier,2,FALSE),0)</f>
        <v>0</v>
      </c>
      <c r="L7410" s="9" t="str">
        <f t="shared" si="124"/>
        <v/>
      </c>
      <c r="M7410" s="205" t="str" cm="1">
        <f t="array" ref="M7410">_xlfn.IFS(NOT(ISERROR(VLOOKUP(Table5[[#This Row],[Section]],TB_notTB,1,FALSE))),"No",LEFT(Table5[[#This Row],[Section]],3)="ETB","PLS",LEFT(Table5[[#This Row],[Section]],1)="7","PDB",NOT(ISBLANK(Table5[[#This Row],[Section]])),"No")</f>
        <v>No</v>
      </c>
    </row>
    <row r="7411" spans="1:13" x14ac:dyDescent="0.25">
      <c r="A7411" s="126" t="s">
        <v>3509</v>
      </c>
      <c r="B7411" s="126" t="s">
        <v>17222</v>
      </c>
      <c r="C7411" s="126" t="s">
        <v>98</v>
      </c>
      <c r="D7411" s="127">
        <v>0.55000000000000004</v>
      </c>
      <c r="E7411" s="128">
        <v>199</v>
      </c>
      <c r="F7411" s="128">
        <v>199</v>
      </c>
      <c r="G7411" s="126" t="s">
        <v>13736</v>
      </c>
      <c r="H7411" s="126" t="s">
        <v>20148</v>
      </c>
      <c r="I7411" s="126" t="s">
        <v>21073</v>
      </c>
      <c r="J7411" s="126" t="s">
        <v>26232</v>
      </c>
      <c r="K7411" s="9">
        <f>_xlfn.IFNA(VLOOKUP(Table5[[#This Row],[Section]],SubSill_Tier,2,FALSE),0)</f>
        <v>0</v>
      </c>
      <c r="L7411" s="9" t="str">
        <f t="shared" si="124"/>
        <v/>
      </c>
      <c r="M7411" s="205" t="str" cm="1">
        <f t="array" ref="M7411">_xlfn.IFS(NOT(ISERROR(VLOOKUP(Table5[[#This Row],[Section]],TB_notTB,1,FALSE))),"No",LEFT(Table5[[#This Row],[Section]],3)="ETB","PLS",LEFT(Table5[[#This Row],[Section]],1)="7","PDB",NOT(ISBLANK(Table5[[#This Row],[Section]])),"No")</f>
        <v>No</v>
      </c>
    </row>
    <row r="7412" spans="1:13" x14ac:dyDescent="0.25">
      <c r="A7412" s="126" t="s">
        <v>3510</v>
      </c>
      <c r="B7412" s="126" t="s">
        <v>17222</v>
      </c>
      <c r="C7412" s="126" t="s">
        <v>98</v>
      </c>
      <c r="D7412" s="127">
        <v>0.97399999999999998</v>
      </c>
      <c r="E7412" s="128">
        <v>224</v>
      </c>
      <c r="F7412" s="128">
        <v>224</v>
      </c>
      <c r="G7412" s="126" t="s">
        <v>13736</v>
      </c>
      <c r="H7412" s="126" t="s">
        <v>20148</v>
      </c>
      <c r="I7412" s="126" t="s">
        <v>21073</v>
      </c>
      <c r="J7412" s="126" t="s">
        <v>26232</v>
      </c>
      <c r="K7412" s="9">
        <f>_xlfn.IFNA(VLOOKUP(Table5[[#This Row],[Section]],SubSill_Tier,2,FALSE),0)</f>
        <v>0</v>
      </c>
      <c r="L7412" s="9" t="str">
        <f t="shared" si="124"/>
        <v/>
      </c>
      <c r="M7412" s="205" t="str" cm="1">
        <f t="array" ref="M7412">_xlfn.IFS(NOT(ISERROR(VLOOKUP(Table5[[#This Row],[Section]],TB_notTB,1,FALSE))),"No",LEFT(Table5[[#This Row],[Section]],3)="ETB","PLS",LEFT(Table5[[#This Row],[Section]],1)="7","PDB",NOT(ISBLANK(Table5[[#This Row],[Section]])),"No")</f>
        <v>No</v>
      </c>
    </row>
    <row r="7413" spans="1:13" x14ac:dyDescent="0.25">
      <c r="A7413" s="126" t="s">
        <v>3511</v>
      </c>
      <c r="B7413" s="126" t="s">
        <v>17222</v>
      </c>
      <c r="C7413" s="126" t="s">
        <v>98</v>
      </c>
      <c r="D7413" s="127">
        <v>1.4910000000000001</v>
      </c>
      <c r="E7413" s="128">
        <v>236</v>
      </c>
      <c r="F7413" s="128">
        <v>236</v>
      </c>
      <c r="G7413" s="126" t="s">
        <v>13712</v>
      </c>
      <c r="H7413" s="126" t="s">
        <v>20120</v>
      </c>
      <c r="I7413" s="126" t="s">
        <v>21055</v>
      </c>
      <c r="J7413" s="126" t="s">
        <v>26232</v>
      </c>
      <c r="K7413" s="9">
        <f>_xlfn.IFNA(VLOOKUP(Table5[[#This Row],[Section]],SubSill_Tier,2,FALSE),0)</f>
        <v>0</v>
      </c>
      <c r="L7413" s="9" t="str">
        <f t="shared" si="124"/>
        <v/>
      </c>
      <c r="M7413" s="205" t="str" cm="1">
        <f t="array" ref="M7413">_xlfn.IFS(NOT(ISERROR(VLOOKUP(Table5[[#This Row],[Section]],TB_notTB,1,FALSE))),"No",LEFT(Table5[[#This Row],[Section]],3)="ETB","PLS",LEFT(Table5[[#This Row],[Section]],1)="7","PDB",NOT(ISBLANK(Table5[[#This Row],[Section]])),"No")</f>
        <v>No</v>
      </c>
    </row>
    <row r="7414" spans="1:13" x14ac:dyDescent="0.25">
      <c r="A7414" s="126" t="s">
        <v>9163</v>
      </c>
      <c r="B7414" s="126" t="s">
        <v>3598</v>
      </c>
      <c r="C7414" s="126" t="s">
        <v>98</v>
      </c>
      <c r="D7414" s="127">
        <v>0.61899999999999999</v>
      </c>
      <c r="E7414" s="128">
        <v>183</v>
      </c>
      <c r="F7414" s="128">
        <v>100</v>
      </c>
      <c r="G7414" s="126" t="s">
        <v>13724</v>
      </c>
      <c r="H7414" s="126" t="s">
        <v>20186</v>
      </c>
      <c r="I7414" s="126" t="s">
        <v>22099</v>
      </c>
      <c r="J7414" s="126" t="s">
        <v>26234</v>
      </c>
      <c r="K7414" s="9">
        <f>_xlfn.IFNA(VLOOKUP(Table5[[#This Row],[Section]],SubSill_Tier,2,FALSE),0)</f>
        <v>0</v>
      </c>
      <c r="L7414" s="9" t="str">
        <f t="shared" si="124"/>
        <v/>
      </c>
      <c r="M7414" s="205" t="str" cm="1">
        <f t="array" ref="M7414">_xlfn.IFS(NOT(ISERROR(VLOOKUP(Table5[[#This Row],[Section]],TB_notTB,1,FALSE))),"No",LEFT(Table5[[#This Row],[Section]],3)="ETB","PLS",LEFT(Table5[[#This Row],[Section]],1)="7","PDB",NOT(ISBLANK(Table5[[#This Row],[Section]])),"No")</f>
        <v>No</v>
      </c>
    </row>
    <row r="7415" spans="1:13" x14ac:dyDescent="0.25">
      <c r="A7415" s="126" t="s">
        <v>9164</v>
      </c>
      <c r="B7415" s="126" t="s">
        <v>3598</v>
      </c>
      <c r="C7415" s="126" t="s">
        <v>98</v>
      </c>
      <c r="D7415" s="127">
        <v>1.0860000000000001</v>
      </c>
      <c r="E7415" s="128">
        <v>208</v>
      </c>
      <c r="F7415" s="128">
        <v>208</v>
      </c>
      <c r="G7415" s="126" t="s">
        <v>13724</v>
      </c>
      <c r="H7415" s="126" t="s">
        <v>20186</v>
      </c>
      <c r="I7415" s="126" t="s">
        <v>22099</v>
      </c>
      <c r="J7415" s="126" t="s">
        <v>26234</v>
      </c>
      <c r="K7415" s="9">
        <f>_xlfn.IFNA(VLOOKUP(Table5[[#This Row],[Section]],SubSill_Tier,2,FALSE),0)</f>
        <v>0</v>
      </c>
      <c r="L7415" s="9" t="str">
        <f t="shared" si="124"/>
        <v/>
      </c>
      <c r="M7415" s="205" t="str" cm="1">
        <f t="array" ref="M7415">_xlfn.IFS(NOT(ISERROR(VLOOKUP(Table5[[#This Row],[Section]],TB_notTB,1,FALSE))),"No",LEFT(Table5[[#This Row],[Section]],3)="ETB","PLS",LEFT(Table5[[#This Row],[Section]],1)="7","PDB",NOT(ISBLANK(Table5[[#This Row],[Section]])),"No")</f>
        <v>No</v>
      </c>
    </row>
    <row r="7416" spans="1:13" x14ac:dyDescent="0.25">
      <c r="A7416" s="126" t="s">
        <v>9165</v>
      </c>
      <c r="B7416" s="126" t="s">
        <v>3598</v>
      </c>
      <c r="C7416" s="126" t="s">
        <v>98</v>
      </c>
      <c r="D7416" s="127">
        <v>0.879</v>
      </c>
      <c r="E7416" s="128">
        <v>304</v>
      </c>
      <c r="F7416" s="128">
        <v>304</v>
      </c>
      <c r="G7416" s="126" t="s">
        <v>13724</v>
      </c>
      <c r="H7416" s="126" t="s">
        <v>20186</v>
      </c>
      <c r="I7416" s="126" t="s">
        <v>22099</v>
      </c>
      <c r="J7416" s="126" t="s">
        <v>26234</v>
      </c>
      <c r="K7416" s="9">
        <f>_xlfn.IFNA(VLOOKUP(Table5[[#This Row],[Section]],SubSill_Tier,2,FALSE),0)</f>
        <v>0</v>
      </c>
      <c r="L7416" s="9" t="str">
        <f t="shared" si="124"/>
        <v/>
      </c>
      <c r="M7416" s="205" t="str" cm="1">
        <f t="array" ref="M7416">_xlfn.IFS(NOT(ISERROR(VLOOKUP(Table5[[#This Row],[Section]],TB_notTB,1,FALSE))),"No",LEFT(Table5[[#This Row],[Section]],3)="ETB","PLS",LEFT(Table5[[#This Row],[Section]],1)="7","PDB",NOT(ISBLANK(Table5[[#This Row],[Section]])),"No")</f>
        <v>No</v>
      </c>
    </row>
    <row r="7417" spans="1:13" x14ac:dyDescent="0.25">
      <c r="A7417" s="126" t="s">
        <v>9166</v>
      </c>
      <c r="B7417" s="126" t="s">
        <v>17222</v>
      </c>
      <c r="C7417" s="126" t="s">
        <v>98</v>
      </c>
      <c r="D7417" s="127">
        <v>2.577</v>
      </c>
      <c r="E7417" s="128">
        <v>361</v>
      </c>
      <c r="F7417" s="128">
        <v>361</v>
      </c>
      <c r="G7417" s="126" t="s">
        <v>13724</v>
      </c>
      <c r="H7417" s="126" t="s">
        <v>20186</v>
      </c>
      <c r="I7417" s="126" t="s">
        <v>22099</v>
      </c>
      <c r="J7417" s="126" t="s">
        <v>26234</v>
      </c>
      <c r="K7417" s="9">
        <f>_xlfn.IFNA(VLOOKUP(Table5[[#This Row],[Section]],SubSill_Tier,2,FALSE),0)</f>
        <v>0</v>
      </c>
      <c r="L7417" s="9" t="str">
        <f t="shared" si="124"/>
        <v/>
      </c>
      <c r="M7417" s="205" t="str" cm="1">
        <f t="array" ref="M7417">_xlfn.IFS(NOT(ISERROR(VLOOKUP(Table5[[#This Row],[Section]],TB_notTB,1,FALSE))),"No",LEFT(Table5[[#This Row],[Section]],3)="ETB","PLS",LEFT(Table5[[#This Row],[Section]],1)="7","PDB",NOT(ISBLANK(Table5[[#This Row],[Section]])),"No")</f>
        <v>No</v>
      </c>
    </row>
    <row r="7418" spans="1:13" x14ac:dyDescent="0.25">
      <c r="A7418" s="126" t="s">
        <v>9167</v>
      </c>
      <c r="B7418" s="126" t="s">
        <v>17222</v>
      </c>
      <c r="C7418" s="126" t="s">
        <v>98</v>
      </c>
      <c r="D7418" s="127">
        <v>1.0980000000000001</v>
      </c>
      <c r="E7418" s="128">
        <v>100</v>
      </c>
      <c r="F7418" s="128">
        <v>100</v>
      </c>
      <c r="G7418" s="126" t="s">
        <v>13724</v>
      </c>
      <c r="H7418" s="126" t="s">
        <v>20186</v>
      </c>
      <c r="I7418" s="126" t="s">
        <v>22099</v>
      </c>
      <c r="J7418" s="126" t="s">
        <v>26234</v>
      </c>
      <c r="K7418" s="9">
        <f>_xlfn.IFNA(VLOOKUP(Table5[[#This Row],[Section]],SubSill_Tier,2,FALSE),0)</f>
        <v>0</v>
      </c>
      <c r="L7418" s="9" t="str">
        <f t="shared" si="124"/>
        <v/>
      </c>
      <c r="M7418" s="205" t="str" cm="1">
        <f t="array" ref="M7418">_xlfn.IFS(NOT(ISERROR(VLOOKUP(Table5[[#This Row],[Section]],TB_notTB,1,FALSE))),"No",LEFT(Table5[[#This Row],[Section]],3)="ETB","PLS",LEFT(Table5[[#This Row],[Section]],1)="7","PDB",NOT(ISBLANK(Table5[[#This Row],[Section]])),"No")</f>
        <v>No</v>
      </c>
    </row>
    <row r="7419" spans="1:13" x14ac:dyDescent="0.25">
      <c r="A7419" s="126" t="s">
        <v>9168</v>
      </c>
      <c r="B7419" s="126" t="s">
        <v>17222</v>
      </c>
      <c r="C7419" s="126" t="s">
        <v>98</v>
      </c>
      <c r="D7419" s="127">
        <v>4.7169999999999996</v>
      </c>
      <c r="E7419" s="128">
        <v>257</v>
      </c>
      <c r="F7419" s="128">
        <v>207</v>
      </c>
      <c r="G7419" s="126" t="s">
        <v>13724</v>
      </c>
      <c r="H7419" s="126" t="s">
        <v>20182</v>
      </c>
      <c r="I7419" s="126" t="s">
        <v>22098</v>
      </c>
      <c r="J7419" s="126" t="s">
        <v>26234</v>
      </c>
      <c r="K7419" s="9">
        <f>_xlfn.IFNA(VLOOKUP(Table5[[#This Row],[Section]],SubSill_Tier,2,FALSE),0)</f>
        <v>0</v>
      </c>
      <c r="L7419" s="9" t="str">
        <f t="shared" si="124"/>
        <v/>
      </c>
      <c r="M7419" s="205" t="str" cm="1">
        <f t="array" ref="M7419">_xlfn.IFS(NOT(ISERROR(VLOOKUP(Table5[[#This Row],[Section]],TB_notTB,1,FALSE))),"No",LEFT(Table5[[#This Row],[Section]],3)="ETB","PLS",LEFT(Table5[[#This Row],[Section]],1)="7","PDB",NOT(ISBLANK(Table5[[#This Row],[Section]])),"No")</f>
        <v>No</v>
      </c>
    </row>
    <row r="7420" spans="1:13" x14ac:dyDescent="0.25">
      <c r="A7420" s="126" t="s">
        <v>26029</v>
      </c>
      <c r="B7420" s="126" t="s">
        <v>26030</v>
      </c>
      <c r="C7420" s="126" t="s">
        <v>75</v>
      </c>
      <c r="D7420" s="127">
        <v>1</v>
      </c>
      <c r="E7420" s="128">
        <v>100</v>
      </c>
      <c r="F7420" s="128">
        <v>100</v>
      </c>
      <c r="G7420" s="126" t="s">
        <v>26031</v>
      </c>
      <c r="H7420" s="126" t="s">
        <v>20578</v>
      </c>
      <c r="I7420" s="126" t="s">
        <v>20579</v>
      </c>
      <c r="J7420" s="126" t="s">
        <v>26333</v>
      </c>
      <c r="K7420" s="9">
        <f>_xlfn.IFNA(VLOOKUP(Table5[[#This Row],[Section]],SubSill_Tier,2,FALSE),0)</f>
        <v>0</v>
      </c>
      <c r="L7420" s="9" t="str">
        <f t="shared" si="124"/>
        <v/>
      </c>
      <c r="M7420" s="205" t="str" cm="1">
        <f t="array" ref="M7420">_xlfn.IFS(NOT(ISERROR(VLOOKUP(Table5[[#This Row],[Section]],TB_notTB,1,FALSE))),"No",LEFT(Table5[[#This Row],[Section]],3)="ETB","PLS",LEFT(Table5[[#This Row],[Section]],1)="7","PDB",NOT(ISBLANK(Table5[[#This Row],[Section]])),"No")</f>
        <v>No</v>
      </c>
    </row>
    <row r="7421" spans="1:13" x14ac:dyDescent="0.25">
      <c r="A7421" s="126" t="s">
        <v>26032</v>
      </c>
      <c r="B7421" s="126" t="s">
        <v>26033</v>
      </c>
      <c r="C7421" s="126" t="s">
        <v>75</v>
      </c>
      <c r="D7421" s="127">
        <v>1</v>
      </c>
      <c r="E7421" s="128">
        <v>100</v>
      </c>
      <c r="F7421" s="128">
        <v>100</v>
      </c>
      <c r="G7421" s="126" t="s">
        <v>26031</v>
      </c>
      <c r="H7421" s="126" t="s">
        <v>20578</v>
      </c>
      <c r="I7421" s="126" t="s">
        <v>20579</v>
      </c>
      <c r="J7421" s="126" t="s">
        <v>26333</v>
      </c>
      <c r="K7421" s="9">
        <f>_xlfn.IFNA(VLOOKUP(Table5[[#This Row],[Section]],SubSill_Tier,2,FALSE),0)</f>
        <v>0</v>
      </c>
      <c r="L7421" s="9" t="str">
        <f t="shared" si="124"/>
        <v/>
      </c>
      <c r="M7421" s="205" t="str" cm="1">
        <f t="array" ref="M7421">_xlfn.IFS(NOT(ISERROR(VLOOKUP(Table5[[#This Row],[Section]],TB_notTB,1,FALSE))),"No",LEFT(Table5[[#This Row],[Section]],3)="ETB","PLS",LEFT(Table5[[#This Row],[Section]],1)="7","PDB",NOT(ISBLANK(Table5[[#This Row],[Section]])),"No")</f>
        <v>No</v>
      </c>
    </row>
    <row r="7422" spans="1:13" x14ac:dyDescent="0.25">
      <c r="A7422" s="126" t="s">
        <v>26034</v>
      </c>
      <c r="B7422" s="126" t="s">
        <v>26035</v>
      </c>
      <c r="C7422" s="126" t="s">
        <v>75</v>
      </c>
      <c r="D7422" s="127">
        <v>1</v>
      </c>
      <c r="E7422" s="128">
        <v>100</v>
      </c>
      <c r="F7422" s="128">
        <v>100</v>
      </c>
      <c r="G7422" s="126" t="s">
        <v>26031</v>
      </c>
      <c r="H7422" s="126" t="s">
        <v>20578</v>
      </c>
      <c r="I7422" s="126" t="s">
        <v>20579</v>
      </c>
      <c r="J7422" s="126" t="s">
        <v>26333</v>
      </c>
      <c r="K7422" s="9">
        <f>_xlfn.IFNA(VLOOKUP(Table5[[#This Row],[Section]],SubSill_Tier,2,FALSE),0)</f>
        <v>0</v>
      </c>
      <c r="L7422" s="9" t="str">
        <f t="shared" si="124"/>
        <v/>
      </c>
      <c r="M7422" s="205" t="str" cm="1">
        <f t="array" ref="M7422">_xlfn.IFS(NOT(ISERROR(VLOOKUP(Table5[[#This Row],[Section]],TB_notTB,1,FALSE))),"No",LEFT(Table5[[#This Row],[Section]],3)="ETB","PLS",LEFT(Table5[[#This Row],[Section]],1)="7","PDB",NOT(ISBLANK(Table5[[#This Row],[Section]])),"No")</f>
        <v>No</v>
      </c>
    </row>
    <row r="7423" spans="1:13" x14ac:dyDescent="0.25">
      <c r="A7423" s="126" t="s">
        <v>26036</v>
      </c>
      <c r="B7423" s="126" t="s">
        <v>26037</v>
      </c>
      <c r="C7423" s="126" t="s">
        <v>75</v>
      </c>
      <c r="D7423" s="127">
        <v>1</v>
      </c>
      <c r="E7423" s="128">
        <v>100</v>
      </c>
      <c r="F7423" s="128">
        <v>100</v>
      </c>
      <c r="G7423" s="126" t="s">
        <v>26031</v>
      </c>
      <c r="H7423" s="126" t="s">
        <v>20578</v>
      </c>
      <c r="I7423" s="126" t="s">
        <v>20579</v>
      </c>
      <c r="J7423" s="126" t="s">
        <v>26333</v>
      </c>
      <c r="K7423" s="9">
        <f>_xlfn.IFNA(VLOOKUP(Table5[[#This Row],[Section]],SubSill_Tier,2,FALSE),0)</f>
        <v>0</v>
      </c>
      <c r="L7423" s="9" t="str">
        <f t="shared" si="124"/>
        <v/>
      </c>
      <c r="M7423" s="205" t="str" cm="1">
        <f t="array" ref="M7423">_xlfn.IFS(NOT(ISERROR(VLOOKUP(Table5[[#This Row],[Section]],TB_notTB,1,FALSE))),"No",LEFT(Table5[[#This Row],[Section]],3)="ETB","PLS",LEFT(Table5[[#This Row],[Section]],1)="7","PDB",NOT(ISBLANK(Table5[[#This Row],[Section]])),"No")</f>
        <v>No</v>
      </c>
    </row>
    <row r="7424" spans="1:13" x14ac:dyDescent="0.25">
      <c r="A7424" s="126" t="s">
        <v>26038</v>
      </c>
      <c r="B7424" s="126" t="s">
        <v>26030</v>
      </c>
      <c r="C7424" s="126" t="s">
        <v>75</v>
      </c>
      <c r="D7424" s="127">
        <v>1</v>
      </c>
      <c r="E7424" s="128">
        <v>100</v>
      </c>
      <c r="F7424" s="128">
        <v>100</v>
      </c>
      <c r="G7424" s="126" t="s">
        <v>26031</v>
      </c>
      <c r="H7424" s="126" t="s">
        <v>20578</v>
      </c>
      <c r="I7424" s="126" t="s">
        <v>20579</v>
      </c>
      <c r="J7424" s="126" t="s">
        <v>26333</v>
      </c>
      <c r="K7424" s="9">
        <f>_xlfn.IFNA(VLOOKUP(Table5[[#This Row],[Section]],SubSill_Tier,2,FALSE),0)</f>
        <v>0</v>
      </c>
      <c r="L7424" s="9" t="str">
        <f t="shared" si="124"/>
        <v/>
      </c>
      <c r="M7424" s="205" t="str" cm="1">
        <f t="array" ref="M7424">_xlfn.IFS(NOT(ISERROR(VLOOKUP(Table5[[#This Row],[Section]],TB_notTB,1,FALSE))),"No",LEFT(Table5[[#This Row],[Section]],3)="ETB","PLS",LEFT(Table5[[#This Row],[Section]],1)="7","PDB",NOT(ISBLANK(Table5[[#This Row],[Section]])),"No")</f>
        <v>No</v>
      </c>
    </row>
    <row r="7425" spans="1:13" x14ac:dyDescent="0.25">
      <c r="A7425" s="126" t="s">
        <v>26039</v>
      </c>
      <c r="B7425" s="126" t="s">
        <v>26040</v>
      </c>
      <c r="C7425" s="126" t="s">
        <v>75</v>
      </c>
      <c r="D7425" s="127">
        <v>1</v>
      </c>
      <c r="E7425" s="128">
        <v>100</v>
      </c>
      <c r="F7425" s="128">
        <v>100</v>
      </c>
      <c r="G7425" s="126" t="s">
        <v>26031</v>
      </c>
      <c r="H7425" s="126" t="s">
        <v>20578</v>
      </c>
      <c r="I7425" s="126" t="s">
        <v>20579</v>
      </c>
      <c r="J7425" s="126" t="s">
        <v>26333</v>
      </c>
      <c r="K7425" s="9">
        <f>_xlfn.IFNA(VLOOKUP(Table5[[#This Row],[Section]],SubSill_Tier,2,FALSE),0)</f>
        <v>0</v>
      </c>
      <c r="L7425" s="9" t="str">
        <f t="shared" si="124"/>
        <v/>
      </c>
      <c r="M7425" s="205" t="str" cm="1">
        <f t="array" ref="M7425">_xlfn.IFS(NOT(ISERROR(VLOOKUP(Table5[[#This Row],[Section]],TB_notTB,1,FALSE))),"No",LEFT(Table5[[#This Row],[Section]],3)="ETB","PLS",LEFT(Table5[[#This Row],[Section]],1)="7","PDB",NOT(ISBLANK(Table5[[#This Row],[Section]])),"No")</f>
        <v>No</v>
      </c>
    </row>
    <row r="7426" spans="1:13" x14ac:dyDescent="0.25">
      <c r="A7426" s="126" t="s">
        <v>26041</v>
      </c>
      <c r="B7426" s="126" t="s">
        <v>26042</v>
      </c>
      <c r="C7426" s="126" t="s">
        <v>75</v>
      </c>
      <c r="D7426" s="127">
        <v>1</v>
      </c>
      <c r="E7426" s="128">
        <v>100</v>
      </c>
      <c r="F7426" s="128">
        <v>100</v>
      </c>
      <c r="G7426" s="126" t="s">
        <v>26031</v>
      </c>
      <c r="H7426" s="126" t="s">
        <v>20578</v>
      </c>
      <c r="I7426" s="126" t="s">
        <v>20579</v>
      </c>
      <c r="J7426" s="126" t="s">
        <v>26333</v>
      </c>
      <c r="K7426" s="9">
        <f>_xlfn.IFNA(VLOOKUP(Table5[[#This Row],[Section]],SubSill_Tier,2,FALSE),0)</f>
        <v>0</v>
      </c>
      <c r="L7426" s="9" t="str">
        <f t="shared" ref="L7426:L7489" si="125">IFERROR(IF(LEFT(G7426,2)="AI",IF(_xlfn.NUMBERVALUE(IFERROR(LEFT(IF(ISERROR(FIND("X",UPPER(B7426))),UPPER(B7426),RIGHT(UPPER(B7426),LEN(UPPER(B7426))-FIND("~",SUBSTITUTE(UPPER(B7426),"X","~",LEN(UPPER(B7426))-LEN(SUBSTITUTE(UPPER(B7426),"X","")))))),FIND(" ",IF(ISERROR(FIND("X",UPPER(B7426))),UPPER(B7426),RIGHT(UPPER(B7426),LEN(UPPER(B7426))-FIND("~",SUBSTITUTE(UPPER(B7426),"X","~",LEN(UPPER(B7426))-LEN(SUBSTITUTE(UPPER(B7426),"X","")))))),1)-1),IF(ISERROR(FIND("X",UPPER(B7426))),UPPER(B7426),RIGHT(UPPER(B7426),LEN(UPPER(B7426))-FIND("~",SUBSTITUTE(UPPER(B7426),"X","~",LEN(UPPER(B7426))-LEN(SUBSTITUTE(UPPER(B7426),"X",""))))))),".")&gt;=5,"Wall",""),""),"")</f>
        <v/>
      </c>
      <c r="M7426" s="205" t="str" cm="1">
        <f t="array" ref="M7426">_xlfn.IFS(NOT(ISERROR(VLOOKUP(Table5[[#This Row],[Section]],TB_notTB,1,FALSE))),"No",LEFT(Table5[[#This Row],[Section]],3)="ETB","PLS",LEFT(Table5[[#This Row],[Section]],1)="7","PDB",NOT(ISBLANK(Table5[[#This Row],[Section]])),"No")</f>
        <v>No</v>
      </c>
    </row>
    <row r="7427" spans="1:13" x14ac:dyDescent="0.25">
      <c r="A7427" s="126" t="s">
        <v>26043</v>
      </c>
      <c r="B7427" s="126" t="s">
        <v>26044</v>
      </c>
      <c r="C7427" s="126" t="s">
        <v>75</v>
      </c>
      <c r="D7427" s="127">
        <v>1</v>
      </c>
      <c r="E7427" s="128">
        <v>100</v>
      </c>
      <c r="F7427" s="128">
        <v>100</v>
      </c>
      <c r="G7427" s="126" t="s">
        <v>26031</v>
      </c>
      <c r="H7427" s="126" t="s">
        <v>20578</v>
      </c>
      <c r="I7427" s="126" t="s">
        <v>20579</v>
      </c>
      <c r="J7427" s="126" t="s">
        <v>26333</v>
      </c>
      <c r="K7427" s="9">
        <f>_xlfn.IFNA(VLOOKUP(Table5[[#This Row],[Section]],SubSill_Tier,2,FALSE),0)</f>
        <v>0</v>
      </c>
      <c r="L7427" s="9" t="str">
        <f t="shared" si="125"/>
        <v/>
      </c>
      <c r="M7427" s="205" t="str" cm="1">
        <f t="array" ref="M7427">_xlfn.IFS(NOT(ISERROR(VLOOKUP(Table5[[#This Row],[Section]],TB_notTB,1,FALSE))),"No",LEFT(Table5[[#This Row],[Section]],3)="ETB","PLS",LEFT(Table5[[#This Row],[Section]],1)="7","PDB",NOT(ISBLANK(Table5[[#This Row],[Section]])),"No")</f>
        <v>No</v>
      </c>
    </row>
    <row r="7428" spans="1:13" x14ac:dyDescent="0.25">
      <c r="A7428" s="126" t="s">
        <v>26045</v>
      </c>
      <c r="B7428" s="126" t="s">
        <v>26046</v>
      </c>
      <c r="C7428" s="126" t="s">
        <v>75</v>
      </c>
      <c r="D7428" s="127">
        <v>1</v>
      </c>
      <c r="E7428" s="128">
        <v>100</v>
      </c>
      <c r="F7428" s="128">
        <v>100</v>
      </c>
      <c r="G7428" s="126" t="s">
        <v>26031</v>
      </c>
      <c r="H7428" s="126" t="s">
        <v>20578</v>
      </c>
      <c r="I7428" s="126" t="s">
        <v>20579</v>
      </c>
      <c r="J7428" s="126" t="s">
        <v>26333</v>
      </c>
      <c r="K7428" s="9">
        <f>_xlfn.IFNA(VLOOKUP(Table5[[#This Row],[Section]],SubSill_Tier,2,FALSE),0)</f>
        <v>0</v>
      </c>
      <c r="L7428" s="9" t="str">
        <f t="shared" si="125"/>
        <v/>
      </c>
      <c r="M7428" s="205" t="str" cm="1">
        <f t="array" ref="M7428">_xlfn.IFS(NOT(ISERROR(VLOOKUP(Table5[[#This Row],[Section]],TB_notTB,1,FALSE))),"No",LEFT(Table5[[#This Row],[Section]],3)="ETB","PLS",LEFT(Table5[[#This Row],[Section]],1)="7","PDB",NOT(ISBLANK(Table5[[#This Row],[Section]])),"No")</f>
        <v>No</v>
      </c>
    </row>
    <row r="7429" spans="1:13" x14ac:dyDescent="0.25">
      <c r="A7429" s="126" t="s">
        <v>26047</v>
      </c>
      <c r="B7429" s="126" t="s">
        <v>7538</v>
      </c>
      <c r="C7429" s="126" t="s">
        <v>75</v>
      </c>
      <c r="D7429" s="127">
        <v>1</v>
      </c>
      <c r="E7429" s="128">
        <v>100</v>
      </c>
      <c r="F7429" s="128">
        <v>100</v>
      </c>
      <c r="G7429" s="126" t="s">
        <v>26031</v>
      </c>
      <c r="H7429" s="126" t="s">
        <v>20578</v>
      </c>
      <c r="I7429" s="126" t="s">
        <v>20579</v>
      </c>
      <c r="J7429" s="126" t="s">
        <v>26333</v>
      </c>
      <c r="K7429" s="9">
        <f>_xlfn.IFNA(VLOOKUP(Table5[[#This Row],[Section]],SubSill_Tier,2,FALSE),0)</f>
        <v>0</v>
      </c>
      <c r="L7429" s="9" t="str">
        <f t="shared" si="125"/>
        <v/>
      </c>
      <c r="M7429" s="205" t="str" cm="1">
        <f t="array" ref="M7429">_xlfn.IFS(NOT(ISERROR(VLOOKUP(Table5[[#This Row],[Section]],TB_notTB,1,FALSE))),"No",LEFT(Table5[[#This Row],[Section]],3)="ETB","PLS",LEFT(Table5[[#This Row],[Section]],1)="7","PDB",NOT(ISBLANK(Table5[[#This Row],[Section]])),"No")</f>
        <v>No</v>
      </c>
    </row>
    <row r="7430" spans="1:13" x14ac:dyDescent="0.25">
      <c r="A7430" s="126" t="s">
        <v>26048</v>
      </c>
      <c r="B7430" s="126" t="s">
        <v>14117</v>
      </c>
      <c r="C7430" s="126" t="s">
        <v>75</v>
      </c>
      <c r="D7430" s="127">
        <v>1</v>
      </c>
      <c r="E7430" s="128">
        <v>100</v>
      </c>
      <c r="F7430" s="128">
        <v>100</v>
      </c>
      <c r="G7430" s="126" t="s">
        <v>26031</v>
      </c>
      <c r="H7430" s="126" t="s">
        <v>20578</v>
      </c>
      <c r="I7430" s="126" t="s">
        <v>20579</v>
      </c>
      <c r="J7430" s="126" t="s">
        <v>26333</v>
      </c>
      <c r="K7430" s="9">
        <f>_xlfn.IFNA(VLOOKUP(Table5[[#This Row],[Section]],SubSill_Tier,2,FALSE),0)</f>
        <v>0</v>
      </c>
      <c r="L7430" s="9" t="str">
        <f t="shared" si="125"/>
        <v/>
      </c>
      <c r="M7430" s="205" t="str" cm="1">
        <f t="array" ref="M7430">_xlfn.IFS(NOT(ISERROR(VLOOKUP(Table5[[#This Row],[Section]],TB_notTB,1,FALSE))),"No",LEFT(Table5[[#This Row],[Section]],3)="ETB","PLS",LEFT(Table5[[#This Row],[Section]],1)="7","PDB",NOT(ISBLANK(Table5[[#This Row],[Section]])),"No")</f>
        <v>No</v>
      </c>
    </row>
    <row r="7431" spans="1:13" x14ac:dyDescent="0.25">
      <c r="A7431" s="126" t="s">
        <v>26049</v>
      </c>
      <c r="B7431" s="126" t="s">
        <v>7557</v>
      </c>
      <c r="C7431" s="126" t="s">
        <v>75</v>
      </c>
      <c r="D7431" s="127">
        <v>1</v>
      </c>
      <c r="E7431" s="128">
        <v>100</v>
      </c>
      <c r="F7431" s="128">
        <v>100</v>
      </c>
      <c r="G7431" s="126" t="s">
        <v>26031</v>
      </c>
      <c r="H7431" s="126" t="s">
        <v>20578</v>
      </c>
      <c r="I7431" s="126" t="s">
        <v>20579</v>
      </c>
      <c r="J7431" s="126" t="s">
        <v>26333</v>
      </c>
      <c r="K7431" s="9">
        <f>_xlfn.IFNA(VLOOKUP(Table5[[#This Row],[Section]],SubSill_Tier,2,FALSE),0)</f>
        <v>0</v>
      </c>
      <c r="L7431" s="9" t="str">
        <f t="shared" si="125"/>
        <v/>
      </c>
      <c r="M7431" s="205" t="str" cm="1">
        <f t="array" ref="M7431">_xlfn.IFS(NOT(ISERROR(VLOOKUP(Table5[[#This Row],[Section]],TB_notTB,1,FALSE))),"No",LEFT(Table5[[#This Row],[Section]],3)="ETB","PLS",LEFT(Table5[[#This Row],[Section]],1)="7","PDB",NOT(ISBLANK(Table5[[#This Row],[Section]])),"No")</f>
        <v>No</v>
      </c>
    </row>
    <row r="7432" spans="1:13" x14ac:dyDescent="0.25">
      <c r="A7432" s="126" t="s">
        <v>26050</v>
      </c>
      <c r="B7432" s="126" t="s">
        <v>26051</v>
      </c>
      <c r="C7432" s="126" t="s">
        <v>75</v>
      </c>
      <c r="D7432" s="127">
        <v>1</v>
      </c>
      <c r="E7432" s="128">
        <v>100</v>
      </c>
      <c r="F7432" s="128">
        <v>100</v>
      </c>
      <c r="G7432" s="126" t="s">
        <v>26031</v>
      </c>
      <c r="H7432" s="126" t="s">
        <v>20578</v>
      </c>
      <c r="I7432" s="126" t="s">
        <v>20579</v>
      </c>
      <c r="J7432" s="126" t="s">
        <v>26333</v>
      </c>
      <c r="K7432" s="9">
        <f>_xlfn.IFNA(VLOOKUP(Table5[[#This Row],[Section]],SubSill_Tier,2,FALSE),0)</f>
        <v>0</v>
      </c>
      <c r="L7432" s="9" t="str">
        <f t="shared" si="125"/>
        <v/>
      </c>
      <c r="M7432" s="205" t="str" cm="1">
        <f t="array" ref="M7432">_xlfn.IFS(NOT(ISERROR(VLOOKUP(Table5[[#This Row],[Section]],TB_notTB,1,FALSE))),"No",LEFT(Table5[[#This Row],[Section]],3)="ETB","PLS",LEFT(Table5[[#This Row],[Section]],1)="7","PDB",NOT(ISBLANK(Table5[[#This Row],[Section]])),"No")</f>
        <v>No</v>
      </c>
    </row>
    <row r="7433" spans="1:13" x14ac:dyDescent="0.25">
      <c r="A7433" s="126" t="s">
        <v>26052</v>
      </c>
      <c r="B7433" s="126" t="s">
        <v>26053</v>
      </c>
      <c r="C7433" s="126" t="s">
        <v>75</v>
      </c>
      <c r="D7433" s="127">
        <v>1</v>
      </c>
      <c r="E7433" s="128">
        <v>100</v>
      </c>
      <c r="F7433" s="128">
        <v>100</v>
      </c>
      <c r="G7433" s="126" t="s">
        <v>26031</v>
      </c>
      <c r="H7433" s="126" t="s">
        <v>20578</v>
      </c>
      <c r="I7433" s="126" t="s">
        <v>20579</v>
      </c>
      <c r="J7433" s="126" t="s">
        <v>26333</v>
      </c>
      <c r="K7433" s="9">
        <f>_xlfn.IFNA(VLOOKUP(Table5[[#This Row],[Section]],SubSill_Tier,2,FALSE),0)</f>
        <v>0</v>
      </c>
      <c r="L7433" s="9" t="str">
        <f t="shared" si="125"/>
        <v/>
      </c>
      <c r="M7433" s="205" t="str" cm="1">
        <f t="array" ref="M7433">_xlfn.IFS(NOT(ISERROR(VLOOKUP(Table5[[#This Row],[Section]],TB_notTB,1,FALSE))),"No",LEFT(Table5[[#This Row],[Section]],3)="ETB","PLS",LEFT(Table5[[#This Row],[Section]],1)="7","PDB",NOT(ISBLANK(Table5[[#This Row],[Section]])),"No")</f>
        <v>No</v>
      </c>
    </row>
    <row r="7434" spans="1:13" x14ac:dyDescent="0.25">
      <c r="A7434" s="126" t="s">
        <v>26054</v>
      </c>
      <c r="B7434" s="126" t="s">
        <v>26055</v>
      </c>
      <c r="C7434" s="126" t="s">
        <v>75</v>
      </c>
      <c r="D7434" s="127">
        <v>1</v>
      </c>
      <c r="E7434" s="128">
        <v>100</v>
      </c>
      <c r="F7434" s="128">
        <v>100</v>
      </c>
      <c r="G7434" s="126" t="s">
        <v>26031</v>
      </c>
      <c r="H7434" s="126" t="s">
        <v>20578</v>
      </c>
      <c r="I7434" s="126" t="s">
        <v>20579</v>
      </c>
      <c r="J7434" s="126" t="s">
        <v>26333</v>
      </c>
      <c r="K7434" s="9">
        <f>_xlfn.IFNA(VLOOKUP(Table5[[#This Row],[Section]],SubSill_Tier,2,FALSE),0)</f>
        <v>0</v>
      </c>
      <c r="L7434" s="9" t="str">
        <f t="shared" si="125"/>
        <v/>
      </c>
      <c r="M7434" s="205" t="str" cm="1">
        <f t="array" ref="M7434">_xlfn.IFS(NOT(ISERROR(VLOOKUP(Table5[[#This Row],[Section]],TB_notTB,1,FALSE))),"No",LEFT(Table5[[#This Row],[Section]],3)="ETB","PLS",LEFT(Table5[[#This Row],[Section]],1)="7","PDB",NOT(ISBLANK(Table5[[#This Row],[Section]])),"No")</f>
        <v>No</v>
      </c>
    </row>
    <row r="7435" spans="1:13" x14ac:dyDescent="0.25">
      <c r="A7435" s="126" t="s">
        <v>26056</v>
      </c>
      <c r="B7435" s="126" t="s">
        <v>26057</v>
      </c>
      <c r="C7435" s="126" t="s">
        <v>75</v>
      </c>
      <c r="D7435" s="127">
        <v>1</v>
      </c>
      <c r="E7435" s="128">
        <v>100</v>
      </c>
      <c r="F7435" s="128">
        <v>100</v>
      </c>
      <c r="G7435" s="126" t="s">
        <v>26031</v>
      </c>
      <c r="H7435" s="126" t="s">
        <v>20578</v>
      </c>
      <c r="I7435" s="126" t="s">
        <v>20579</v>
      </c>
      <c r="J7435" s="126" t="s">
        <v>26333</v>
      </c>
      <c r="K7435" s="9">
        <f>_xlfn.IFNA(VLOOKUP(Table5[[#This Row],[Section]],SubSill_Tier,2,FALSE),0)</f>
        <v>0</v>
      </c>
      <c r="L7435" s="9" t="str">
        <f t="shared" si="125"/>
        <v/>
      </c>
      <c r="M7435" s="205" t="str" cm="1">
        <f t="array" ref="M7435">_xlfn.IFS(NOT(ISERROR(VLOOKUP(Table5[[#This Row],[Section]],TB_notTB,1,FALSE))),"No",LEFT(Table5[[#This Row],[Section]],3)="ETB","PLS",LEFT(Table5[[#This Row],[Section]],1)="7","PDB",NOT(ISBLANK(Table5[[#This Row],[Section]])),"No")</f>
        <v>No</v>
      </c>
    </row>
    <row r="7436" spans="1:13" x14ac:dyDescent="0.25">
      <c r="A7436" s="126" t="s">
        <v>26058</v>
      </c>
      <c r="B7436" s="126" t="s">
        <v>26059</v>
      </c>
      <c r="C7436" s="126" t="s">
        <v>75</v>
      </c>
      <c r="D7436" s="127">
        <v>1</v>
      </c>
      <c r="E7436" s="128">
        <v>100</v>
      </c>
      <c r="F7436" s="128">
        <v>100</v>
      </c>
      <c r="G7436" s="126" t="s">
        <v>26031</v>
      </c>
      <c r="H7436" s="126" t="s">
        <v>20578</v>
      </c>
      <c r="I7436" s="126" t="s">
        <v>20579</v>
      </c>
      <c r="J7436" s="126" t="s">
        <v>26333</v>
      </c>
      <c r="K7436" s="9">
        <f>_xlfn.IFNA(VLOOKUP(Table5[[#This Row],[Section]],SubSill_Tier,2,FALSE),0)</f>
        <v>0</v>
      </c>
      <c r="L7436" s="9" t="str">
        <f t="shared" si="125"/>
        <v/>
      </c>
      <c r="M7436" s="205" t="str" cm="1">
        <f t="array" ref="M7436">_xlfn.IFS(NOT(ISERROR(VLOOKUP(Table5[[#This Row],[Section]],TB_notTB,1,FALSE))),"No",LEFT(Table5[[#This Row],[Section]],3)="ETB","PLS",LEFT(Table5[[#This Row],[Section]],1)="7","PDB",NOT(ISBLANK(Table5[[#This Row],[Section]])),"No")</f>
        <v>No</v>
      </c>
    </row>
    <row r="7437" spans="1:13" x14ac:dyDescent="0.25">
      <c r="A7437" s="126" t="s">
        <v>26060</v>
      </c>
      <c r="B7437" s="126" t="s">
        <v>26061</v>
      </c>
      <c r="C7437" s="126" t="s">
        <v>75</v>
      </c>
      <c r="D7437" s="127">
        <v>1</v>
      </c>
      <c r="E7437" s="128">
        <v>100</v>
      </c>
      <c r="F7437" s="128">
        <v>100</v>
      </c>
      <c r="G7437" s="126" t="s">
        <v>26031</v>
      </c>
      <c r="H7437" s="126" t="s">
        <v>20578</v>
      </c>
      <c r="I7437" s="126" t="s">
        <v>20579</v>
      </c>
      <c r="J7437" s="126" t="s">
        <v>26333</v>
      </c>
      <c r="K7437" s="9">
        <f>_xlfn.IFNA(VLOOKUP(Table5[[#This Row],[Section]],SubSill_Tier,2,FALSE),0)</f>
        <v>0</v>
      </c>
      <c r="L7437" s="9" t="str">
        <f t="shared" si="125"/>
        <v/>
      </c>
      <c r="M7437" s="205" t="str" cm="1">
        <f t="array" ref="M7437">_xlfn.IFS(NOT(ISERROR(VLOOKUP(Table5[[#This Row],[Section]],TB_notTB,1,FALSE))),"No",LEFT(Table5[[#This Row],[Section]],3)="ETB","PLS",LEFT(Table5[[#This Row],[Section]],1)="7","PDB",NOT(ISBLANK(Table5[[#This Row],[Section]])),"No")</f>
        <v>No</v>
      </c>
    </row>
    <row r="7438" spans="1:13" x14ac:dyDescent="0.25">
      <c r="A7438" s="126" t="s">
        <v>26062</v>
      </c>
      <c r="B7438" s="126" t="s">
        <v>26061</v>
      </c>
      <c r="C7438" s="126" t="s">
        <v>75</v>
      </c>
      <c r="D7438" s="127">
        <v>1</v>
      </c>
      <c r="E7438" s="128">
        <v>100</v>
      </c>
      <c r="F7438" s="128">
        <v>100</v>
      </c>
      <c r="G7438" s="126" t="s">
        <v>26031</v>
      </c>
      <c r="H7438" s="126" t="s">
        <v>20578</v>
      </c>
      <c r="I7438" s="126" t="s">
        <v>20579</v>
      </c>
      <c r="J7438" s="126" t="s">
        <v>26333</v>
      </c>
      <c r="K7438" s="9">
        <f>_xlfn.IFNA(VLOOKUP(Table5[[#This Row],[Section]],SubSill_Tier,2,FALSE),0)</f>
        <v>0</v>
      </c>
      <c r="L7438" s="9" t="str">
        <f t="shared" si="125"/>
        <v/>
      </c>
      <c r="M7438" s="205" t="str" cm="1">
        <f t="array" ref="M7438">_xlfn.IFS(NOT(ISERROR(VLOOKUP(Table5[[#This Row],[Section]],TB_notTB,1,FALSE))),"No",LEFT(Table5[[#This Row],[Section]],3)="ETB","PLS",LEFT(Table5[[#This Row],[Section]],1)="7","PDB",NOT(ISBLANK(Table5[[#This Row],[Section]])),"No")</f>
        <v>No</v>
      </c>
    </row>
    <row r="7439" spans="1:13" x14ac:dyDescent="0.25">
      <c r="A7439" s="126" t="s">
        <v>26063</v>
      </c>
      <c r="B7439" s="126" t="s">
        <v>26064</v>
      </c>
      <c r="C7439" s="126" t="s">
        <v>75</v>
      </c>
      <c r="D7439" s="127">
        <v>1</v>
      </c>
      <c r="E7439" s="128">
        <v>100</v>
      </c>
      <c r="F7439" s="128">
        <v>100</v>
      </c>
      <c r="G7439" s="126" t="s">
        <v>26031</v>
      </c>
      <c r="H7439" s="126" t="s">
        <v>20578</v>
      </c>
      <c r="I7439" s="126" t="s">
        <v>20579</v>
      </c>
      <c r="J7439" s="126" t="s">
        <v>26333</v>
      </c>
      <c r="K7439" s="9">
        <f>_xlfn.IFNA(VLOOKUP(Table5[[#This Row],[Section]],SubSill_Tier,2,FALSE),0)</f>
        <v>0</v>
      </c>
      <c r="L7439" s="9" t="str">
        <f t="shared" si="125"/>
        <v/>
      </c>
      <c r="M7439" s="205" t="str" cm="1">
        <f t="array" ref="M7439">_xlfn.IFS(NOT(ISERROR(VLOOKUP(Table5[[#This Row],[Section]],TB_notTB,1,FALSE))),"No",LEFT(Table5[[#This Row],[Section]],3)="ETB","PLS",LEFT(Table5[[#This Row],[Section]],1)="7","PDB",NOT(ISBLANK(Table5[[#This Row],[Section]])),"No")</f>
        <v>No</v>
      </c>
    </row>
    <row r="7440" spans="1:13" x14ac:dyDescent="0.25">
      <c r="A7440" s="126" t="s">
        <v>26065</v>
      </c>
      <c r="B7440" s="126" t="s">
        <v>26064</v>
      </c>
      <c r="C7440" s="126" t="s">
        <v>75</v>
      </c>
      <c r="D7440" s="127">
        <v>1</v>
      </c>
      <c r="E7440" s="128">
        <v>100</v>
      </c>
      <c r="F7440" s="128">
        <v>100</v>
      </c>
      <c r="G7440" s="126" t="s">
        <v>26031</v>
      </c>
      <c r="H7440" s="126" t="s">
        <v>20578</v>
      </c>
      <c r="I7440" s="126" t="s">
        <v>20579</v>
      </c>
      <c r="J7440" s="126" t="s">
        <v>26333</v>
      </c>
      <c r="K7440" s="9">
        <f>_xlfn.IFNA(VLOOKUP(Table5[[#This Row],[Section]],SubSill_Tier,2,FALSE),0)</f>
        <v>0</v>
      </c>
      <c r="L7440" s="9" t="str">
        <f t="shared" si="125"/>
        <v/>
      </c>
      <c r="M7440" s="205" t="str" cm="1">
        <f t="array" ref="M7440">_xlfn.IFS(NOT(ISERROR(VLOOKUP(Table5[[#This Row],[Section]],TB_notTB,1,FALSE))),"No",LEFT(Table5[[#This Row],[Section]],3)="ETB","PLS",LEFT(Table5[[#This Row],[Section]],1)="7","PDB",NOT(ISBLANK(Table5[[#This Row],[Section]])),"No")</f>
        <v>No</v>
      </c>
    </row>
    <row r="7441" spans="1:13" x14ac:dyDescent="0.25">
      <c r="A7441" s="126" t="s">
        <v>26066</v>
      </c>
      <c r="B7441" s="126" t="s">
        <v>26067</v>
      </c>
      <c r="C7441" s="126" t="s">
        <v>75</v>
      </c>
      <c r="D7441" s="127">
        <v>1</v>
      </c>
      <c r="E7441" s="128">
        <v>100</v>
      </c>
      <c r="F7441" s="128">
        <v>100</v>
      </c>
      <c r="G7441" s="126" t="s">
        <v>26031</v>
      </c>
      <c r="H7441" s="126" t="s">
        <v>20578</v>
      </c>
      <c r="I7441" s="126" t="s">
        <v>20579</v>
      </c>
      <c r="J7441" s="126" t="s">
        <v>26333</v>
      </c>
      <c r="K7441" s="9">
        <f>_xlfn.IFNA(VLOOKUP(Table5[[#This Row],[Section]],SubSill_Tier,2,FALSE),0)</f>
        <v>0</v>
      </c>
      <c r="L7441" s="9" t="str">
        <f t="shared" si="125"/>
        <v/>
      </c>
      <c r="M7441" s="205" t="str" cm="1">
        <f t="array" ref="M7441">_xlfn.IFS(NOT(ISERROR(VLOOKUP(Table5[[#This Row],[Section]],TB_notTB,1,FALSE))),"No",LEFT(Table5[[#This Row],[Section]],3)="ETB","PLS",LEFT(Table5[[#This Row],[Section]],1)="7","PDB",NOT(ISBLANK(Table5[[#This Row],[Section]])),"No")</f>
        <v>No</v>
      </c>
    </row>
    <row r="7442" spans="1:13" x14ac:dyDescent="0.25">
      <c r="A7442" s="126" t="s">
        <v>26068</v>
      </c>
      <c r="B7442" s="126" t="s">
        <v>26067</v>
      </c>
      <c r="C7442" s="126" t="s">
        <v>75</v>
      </c>
      <c r="D7442" s="127">
        <v>1</v>
      </c>
      <c r="E7442" s="128">
        <v>100</v>
      </c>
      <c r="F7442" s="128">
        <v>100</v>
      </c>
      <c r="G7442" s="126" t="s">
        <v>26031</v>
      </c>
      <c r="H7442" s="126" t="s">
        <v>20578</v>
      </c>
      <c r="I7442" s="126" t="s">
        <v>20579</v>
      </c>
      <c r="J7442" s="126" t="s">
        <v>26333</v>
      </c>
      <c r="K7442" s="9">
        <f>_xlfn.IFNA(VLOOKUP(Table5[[#This Row],[Section]],SubSill_Tier,2,FALSE),0)</f>
        <v>0</v>
      </c>
      <c r="L7442" s="9" t="str">
        <f t="shared" si="125"/>
        <v/>
      </c>
      <c r="M7442" s="205" t="str" cm="1">
        <f t="array" ref="M7442">_xlfn.IFS(NOT(ISERROR(VLOOKUP(Table5[[#This Row],[Section]],TB_notTB,1,FALSE))),"No",LEFT(Table5[[#This Row],[Section]],3)="ETB","PLS",LEFT(Table5[[#This Row],[Section]],1)="7","PDB",NOT(ISBLANK(Table5[[#This Row],[Section]])),"No")</f>
        <v>No</v>
      </c>
    </row>
    <row r="7443" spans="1:13" x14ac:dyDescent="0.25">
      <c r="A7443" s="126" t="s">
        <v>26069</v>
      </c>
      <c r="B7443" s="126" t="s">
        <v>26070</v>
      </c>
      <c r="C7443" s="126" t="s">
        <v>75</v>
      </c>
      <c r="D7443" s="127">
        <v>1</v>
      </c>
      <c r="E7443" s="128">
        <v>100</v>
      </c>
      <c r="F7443" s="128">
        <v>100</v>
      </c>
      <c r="G7443" s="126" t="s">
        <v>26031</v>
      </c>
      <c r="H7443" s="126" t="s">
        <v>20578</v>
      </c>
      <c r="I7443" s="126" t="s">
        <v>20579</v>
      </c>
      <c r="J7443" s="126" t="s">
        <v>26333</v>
      </c>
      <c r="K7443" s="9">
        <f>_xlfn.IFNA(VLOOKUP(Table5[[#This Row],[Section]],SubSill_Tier,2,FALSE),0)</f>
        <v>0</v>
      </c>
      <c r="L7443" s="9" t="str">
        <f t="shared" si="125"/>
        <v/>
      </c>
      <c r="M7443" s="205" t="str" cm="1">
        <f t="array" ref="M7443">_xlfn.IFS(NOT(ISERROR(VLOOKUP(Table5[[#This Row],[Section]],TB_notTB,1,FALSE))),"No",LEFT(Table5[[#This Row],[Section]],3)="ETB","PLS",LEFT(Table5[[#This Row],[Section]],1)="7","PDB",NOT(ISBLANK(Table5[[#This Row],[Section]])),"No")</f>
        <v>No</v>
      </c>
    </row>
    <row r="7444" spans="1:13" x14ac:dyDescent="0.25">
      <c r="A7444" s="126" t="s">
        <v>26071</v>
      </c>
      <c r="B7444" s="126" t="s">
        <v>26072</v>
      </c>
      <c r="C7444" s="126" t="s">
        <v>75</v>
      </c>
      <c r="D7444" s="127">
        <v>1</v>
      </c>
      <c r="E7444" s="128">
        <v>100</v>
      </c>
      <c r="F7444" s="128">
        <v>100</v>
      </c>
      <c r="G7444" s="126" t="s">
        <v>26031</v>
      </c>
      <c r="H7444" s="126" t="s">
        <v>20578</v>
      </c>
      <c r="I7444" s="126" t="s">
        <v>20579</v>
      </c>
      <c r="J7444" s="126" t="s">
        <v>26333</v>
      </c>
      <c r="K7444" s="9">
        <f>_xlfn.IFNA(VLOOKUP(Table5[[#This Row],[Section]],SubSill_Tier,2,FALSE),0)</f>
        <v>0</v>
      </c>
      <c r="L7444" s="9" t="str">
        <f t="shared" si="125"/>
        <v/>
      </c>
      <c r="M7444" s="205" t="str" cm="1">
        <f t="array" ref="M7444">_xlfn.IFS(NOT(ISERROR(VLOOKUP(Table5[[#This Row],[Section]],TB_notTB,1,FALSE))),"No",LEFT(Table5[[#This Row],[Section]],3)="ETB","PLS",LEFT(Table5[[#This Row],[Section]],1)="7","PDB",NOT(ISBLANK(Table5[[#This Row],[Section]])),"No")</f>
        <v>No</v>
      </c>
    </row>
    <row r="7445" spans="1:13" x14ac:dyDescent="0.25">
      <c r="A7445" s="126" t="s">
        <v>26073</v>
      </c>
      <c r="B7445" s="126" t="s">
        <v>26074</v>
      </c>
      <c r="C7445" s="126" t="s">
        <v>75</v>
      </c>
      <c r="D7445" s="127">
        <v>1</v>
      </c>
      <c r="E7445" s="128">
        <v>100</v>
      </c>
      <c r="F7445" s="128">
        <v>100</v>
      </c>
      <c r="G7445" s="126" t="s">
        <v>26031</v>
      </c>
      <c r="H7445" s="126" t="s">
        <v>20578</v>
      </c>
      <c r="I7445" s="126" t="s">
        <v>20579</v>
      </c>
      <c r="J7445" s="126" t="s">
        <v>26333</v>
      </c>
      <c r="K7445" s="9">
        <f>_xlfn.IFNA(VLOOKUP(Table5[[#This Row],[Section]],SubSill_Tier,2,FALSE),0)</f>
        <v>0</v>
      </c>
      <c r="L7445" s="9" t="str">
        <f t="shared" si="125"/>
        <v/>
      </c>
      <c r="M7445" s="205" t="str" cm="1">
        <f t="array" ref="M7445">_xlfn.IFS(NOT(ISERROR(VLOOKUP(Table5[[#This Row],[Section]],TB_notTB,1,FALSE))),"No",LEFT(Table5[[#This Row],[Section]],3)="ETB","PLS",LEFT(Table5[[#This Row],[Section]],1)="7","PDB",NOT(ISBLANK(Table5[[#This Row],[Section]])),"No")</f>
        <v>No</v>
      </c>
    </row>
    <row r="7446" spans="1:13" x14ac:dyDescent="0.25">
      <c r="A7446" s="126" t="s">
        <v>26075</v>
      </c>
      <c r="B7446" s="126" t="s">
        <v>26076</v>
      </c>
      <c r="C7446" s="126" t="s">
        <v>75</v>
      </c>
      <c r="D7446" s="127">
        <v>1</v>
      </c>
      <c r="E7446" s="128">
        <v>100</v>
      </c>
      <c r="F7446" s="128">
        <v>100</v>
      </c>
      <c r="G7446" s="126" t="s">
        <v>26031</v>
      </c>
      <c r="H7446" s="126" t="s">
        <v>20578</v>
      </c>
      <c r="I7446" s="126" t="s">
        <v>20579</v>
      </c>
      <c r="J7446" s="126" t="s">
        <v>26333</v>
      </c>
      <c r="K7446" s="9">
        <f>_xlfn.IFNA(VLOOKUP(Table5[[#This Row],[Section]],SubSill_Tier,2,FALSE),0)</f>
        <v>0</v>
      </c>
      <c r="L7446" s="9" t="str">
        <f t="shared" si="125"/>
        <v/>
      </c>
      <c r="M7446" s="205" t="str" cm="1">
        <f t="array" ref="M7446">_xlfn.IFS(NOT(ISERROR(VLOOKUP(Table5[[#This Row],[Section]],TB_notTB,1,FALSE))),"No",LEFT(Table5[[#This Row],[Section]],3)="ETB","PLS",LEFT(Table5[[#This Row],[Section]],1)="7","PDB",NOT(ISBLANK(Table5[[#This Row],[Section]])),"No")</f>
        <v>No</v>
      </c>
    </row>
    <row r="7447" spans="1:13" x14ac:dyDescent="0.25">
      <c r="A7447" s="126" t="s">
        <v>9169</v>
      </c>
      <c r="B7447" s="126" t="s">
        <v>17222</v>
      </c>
      <c r="C7447" s="126" t="s">
        <v>98</v>
      </c>
      <c r="D7447" s="127">
        <v>0.114</v>
      </c>
      <c r="E7447" s="128">
        <v>100</v>
      </c>
      <c r="F7447" s="128">
        <v>100</v>
      </c>
      <c r="G7447" s="126" t="s">
        <v>13721</v>
      </c>
      <c r="H7447" s="126" t="s">
        <v>20121</v>
      </c>
      <c r="I7447" s="126" t="s">
        <v>20122</v>
      </c>
      <c r="J7447" s="126" t="s">
        <v>26234</v>
      </c>
      <c r="K7447" s="9">
        <f>_xlfn.IFNA(VLOOKUP(Table5[[#This Row],[Section]],SubSill_Tier,2,FALSE),0)</f>
        <v>0</v>
      </c>
      <c r="L7447" s="9" t="str">
        <f t="shared" si="125"/>
        <v/>
      </c>
      <c r="M7447" s="205" t="str" cm="1">
        <f t="array" ref="M7447">_xlfn.IFS(NOT(ISERROR(VLOOKUP(Table5[[#This Row],[Section]],TB_notTB,1,FALSE))),"No",LEFT(Table5[[#This Row],[Section]],3)="ETB","PLS",LEFT(Table5[[#This Row],[Section]],1)="7","PDB",NOT(ISBLANK(Table5[[#This Row],[Section]])),"No")</f>
        <v>No</v>
      </c>
    </row>
    <row r="7448" spans="1:13" x14ac:dyDescent="0.25">
      <c r="A7448" s="126" t="s">
        <v>9170</v>
      </c>
      <c r="B7448" s="126" t="s">
        <v>17222</v>
      </c>
      <c r="C7448" s="126" t="s">
        <v>75</v>
      </c>
      <c r="D7448" s="127">
        <v>0.59599999999999997</v>
      </c>
      <c r="E7448" s="128">
        <v>117</v>
      </c>
      <c r="F7448" s="128">
        <v>117</v>
      </c>
      <c r="G7448" s="126" t="s">
        <v>13740</v>
      </c>
      <c r="H7448" s="126" t="s">
        <v>20124</v>
      </c>
      <c r="I7448" s="126" t="s">
        <v>21059</v>
      </c>
      <c r="J7448" s="126" t="s">
        <v>26236</v>
      </c>
      <c r="K7448" s="9">
        <f>_xlfn.IFNA(VLOOKUP(Table5[[#This Row],[Section]],SubSill_Tier,2,FALSE),0)</f>
        <v>0</v>
      </c>
      <c r="L7448" s="9" t="str">
        <f t="shared" si="125"/>
        <v/>
      </c>
      <c r="M7448" s="205" t="str" cm="1">
        <f t="array" ref="M7448">_xlfn.IFS(NOT(ISERROR(VLOOKUP(Table5[[#This Row],[Section]],TB_notTB,1,FALSE))),"No",LEFT(Table5[[#This Row],[Section]],3)="ETB","PLS",LEFT(Table5[[#This Row],[Section]],1)="7","PDB",NOT(ISBLANK(Table5[[#This Row],[Section]])),"No")</f>
        <v>No</v>
      </c>
    </row>
    <row r="7449" spans="1:13" x14ac:dyDescent="0.25">
      <c r="A7449" s="126" t="s">
        <v>9171</v>
      </c>
      <c r="B7449" s="126" t="s">
        <v>3598</v>
      </c>
      <c r="C7449" s="126" t="s">
        <v>98</v>
      </c>
      <c r="D7449" s="127">
        <v>1.673</v>
      </c>
      <c r="E7449" s="128">
        <v>124</v>
      </c>
      <c r="F7449" s="128">
        <v>124</v>
      </c>
      <c r="G7449" s="126" t="s">
        <v>13724</v>
      </c>
      <c r="H7449" s="126" t="s">
        <v>20186</v>
      </c>
      <c r="I7449" s="126" t="s">
        <v>22099</v>
      </c>
      <c r="J7449" s="126" t="s">
        <v>26234</v>
      </c>
      <c r="K7449" s="9">
        <f>_xlfn.IFNA(VLOOKUP(Table5[[#This Row],[Section]],SubSill_Tier,2,FALSE),0)</f>
        <v>0</v>
      </c>
      <c r="L7449" s="9" t="str">
        <f t="shared" si="125"/>
        <v/>
      </c>
      <c r="M7449" s="205" t="str" cm="1">
        <f t="array" ref="M7449">_xlfn.IFS(NOT(ISERROR(VLOOKUP(Table5[[#This Row],[Section]],TB_notTB,1,FALSE))),"No",LEFT(Table5[[#This Row],[Section]],3)="ETB","PLS",LEFT(Table5[[#This Row],[Section]],1)="7","PDB",NOT(ISBLANK(Table5[[#This Row],[Section]])),"No")</f>
        <v>No</v>
      </c>
    </row>
    <row r="7450" spans="1:13" x14ac:dyDescent="0.25">
      <c r="A7450" s="126" t="s">
        <v>3512</v>
      </c>
      <c r="B7450" s="126" t="s">
        <v>17222</v>
      </c>
      <c r="C7450" s="126" t="s">
        <v>98</v>
      </c>
      <c r="D7450" s="127">
        <v>0.86299999999999999</v>
      </c>
      <c r="E7450" s="128">
        <v>229</v>
      </c>
      <c r="F7450" s="128">
        <v>229</v>
      </c>
      <c r="G7450" s="126" t="s">
        <v>13712</v>
      </c>
      <c r="H7450" s="126" t="s">
        <v>20120</v>
      </c>
      <c r="I7450" s="126" t="s">
        <v>21055</v>
      </c>
      <c r="J7450" s="126" t="s">
        <v>26232</v>
      </c>
      <c r="K7450" s="9">
        <f>_xlfn.IFNA(VLOOKUP(Table5[[#This Row],[Section]],SubSill_Tier,2,FALSE),0)</f>
        <v>0</v>
      </c>
      <c r="L7450" s="9" t="str">
        <f t="shared" si="125"/>
        <v/>
      </c>
      <c r="M7450" s="205" t="str" cm="1">
        <f t="array" ref="M7450">_xlfn.IFS(NOT(ISERROR(VLOOKUP(Table5[[#This Row],[Section]],TB_notTB,1,FALSE))),"No",LEFT(Table5[[#This Row],[Section]],3)="ETB","PLS",LEFT(Table5[[#This Row],[Section]],1)="7","PDB",NOT(ISBLANK(Table5[[#This Row],[Section]])),"No")</f>
        <v>No</v>
      </c>
    </row>
    <row r="7451" spans="1:13" x14ac:dyDescent="0.25">
      <c r="A7451" s="126" t="s">
        <v>3513</v>
      </c>
      <c r="B7451" s="126" t="s">
        <v>17222</v>
      </c>
      <c r="C7451" s="126" t="s">
        <v>98</v>
      </c>
      <c r="D7451" s="127">
        <v>0.42799999999999999</v>
      </c>
      <c r="E7451" s="128">
        <v>196</v>
      </c>
      <c r="F7451" s="128">
        <v>100</v>
      </c>
      <c r="G7451" s="126" t="s">
        <v>13736</v>
      </c>
      <c r="H7451" s="126" t="s">
        <v>20148</v>
      </c>
      <c r="I7451" s="126" t="s">
        <v>21073</v>
      </c>
      <c r="J7451" s="126" t="s">
        <v>26232</v>
      </c>
      <c r="K7451" s="9">
        <f>_xlfn.IFNA(VLOOKUP(Table5[[#This Row],[Section]],SubSill_Tier,2,FALSE),0)</f>
        <v>0</v>
      </c>
      <c r="L7451" s="9" t="str">
        <f t="shared" si="125"/>
        <v/>
      </c>
      <c r="M7451" s="205" t="str" cm="1">
        <f t="array" ref="M7451">_xlfn.IFS(NOT(ISERROR(VLOOKUP(Table5[[#This Row],[Section]],TB_notTB,1,FALSE))),"No",LEFT(Table5[[#This Row],[Section]],3)="ETB","PLS",LEFT(Table5[[#This Row],[Section]],1)="7","PDB",NOT(ISBLANK(Table5[[#This Row],[Section]])),"No")</f>
        <v>No</v>
      </c>
    </row>
    <row r="7452" spans="1:13" x14ac:dyDescent="0.25">
      <c r="A7452" s="126" t="s">
        <v>3514</v>
      </c>
      <c r="B7452" s="126" t="s">
        <v>17222</v>
      </c>
      <c r="C7452" s="126" t="s">
        <v>98</v>
      </c>
      <c r="D7452" s="127">
        <v>0.19900000000000001</v>
      </c>
      <c r="E7452" s="128">
        <v>125</v>
      </c>
      <c r="F7452" s="128">
        <v>100</v>
      </c>
      <c r="G7452" s="126" t="s">
        <v>13736</v>
      </c>
      <c r="H7452" s="126" t="s">
        <v>20148</v>
      </c>
      <c r="I7452" s="126" t="s">
        <v>21073</v>
      </c>
      <c r="J7452" s="126" t="s">
        <v>26232</v>
      </c>
      <c r="K7452" s="9">
        <f>_xlfn.IFNA(VLOOKUP(Table5[[#This Row],[Section]],SubSill_Tier,2,FALSE),0)</f>
        <v>0</v>
      </c>
      <c r="L7452" s="9" t="str">
        <f t="shared" si="125"/>
        <v/>
      </c>
      <c r="M7452" s="205" t="str" cm="1">
        <f t="array" ref="M7452">_xlfn.IFS(NOT(ISERROR(VLOOKUP(Table5[[#This Row],[Section]],TB_notTB,1,FALSE))),"No",LEFT(Table5[[#This Row],[Section]],3)="ETB","PLS",LEFT(Table5[[#This Row],[Section]],1)="7","PDB",NOT(ISBLANK(Table5[[#This Row],[Section]])),"No")</f>
        <v>No</v>
      </c>
    </row>
    <row r="7453" spans="1:13" x14ac:dyDescent="0.25">
      <c r="A7453" s="126" t="s">
        <v>3515</v>
      </c>
      <c r="B7453" s="126" t="s">
        <v>17222</v>
      </c>
      <c r="C7453" s="126" t="s">
        <v>98</v>
      </c>
      <c r="D7453" s="127">
        <v>0.22500000000000001</v>
      </c>
      <c r="E7453" s="128">
        <v>141</v>
      </c>
      <c r="F7453" s="128">
        <v>100</v>
      </c>
      <c r="G7453" s="126" t="s">
        <v>13736</v>
      </c>
      <c r="H7453" s="126" t="s">
        <v>20148</v>
      </c>
      <c r="I7453" s="126" t="s">
        <v>21073</v>
      </c>
      <c r="J7453" s="126" t="s">
        <v>26232</v>
      </c>
      <c r="K7453" s="9">
        <f>_xlfn.IFNA(VLOOKUP(Table5[[#This Row],[Section]],SubSill_Tier,2,FALSE),0)</f>
        <v>0</v>
      </c>
      <c r="L7453" s="9" t="str">
        <f t="shared" si="125"/>
        <v/>
      </c>
      <c r="M7453" s="205" t="str" cm="1">
        <f t="array" ref="M7453">_xlfn.IFS(NOT(ISERROR(VLOOKUP(Table5[[#This Row],[Section]],TB_notTB,1,FALSE))),"No",LEFT(Table5[[#This Row],[Section]],3)="ETB","PLS",LEFT(Table5[[#This Row],[Section]],1)="7","PDB",NOT(ISBLANK(Table5[[#This Row],[Section]])),"No")</f>
        <v>No</v>
      </c>
    </row>
    <row r="7454" spans="1:13" x14ac:dyDescent="0.25">
      <c r="A7454" s="126" t="s">
        <v>9172</v>
      </c>
      <c r="B7454" s="126" t="s">
        <v>17222</v>
      </c>
      <c r="C7454" s="126" t="s">
        <v>98</v>
      </c>
      <c r="D7454" s="127">
        <v>0.22</v>
      </c>
      <c r="E7454" s="128">
        <v>126</v>
      </c>
      <c r="F7454" s="128">
        <v>126</v>
      </c>
      <c r="G7454" s="126" t="s">
        <v>13721</v>
      </c>
      <c r="H7454" s="126" t="s">
        <v>20121</v>
      </c>
      <c r="I7454" s="126" t="s">
        <v>20122</v>
      </c>
      <c r="J7454" s="126" t="s">
        <v>26234</v>
      </c>
      <c r="K7454" s="9">
        <f>_xlfn.IFNA(VLOOKUP(Table5[[#This Row],[Section]],SubSill_Tier,2,FALSE),0)</f>
        <v>0</v>
      </c>
      <c r="L7454" s="9" t="str">
        <f t="shared" si="125"/>
        <v/>
      </c>
      <c r="M7454" s="205" t="str" cm="1">
        <f t="array" ref="M7454">_xlfn.IFS(NOT(ISERROR(VLOOKUP(Table5[[#This Row],[Section]],TB_notTB,1,FALSE))),"No",LEFT(Table5[[#This Row],[Section]],3)="ETB","PLS",LEFT(Table5[[#This Row],[Section]],1)="7","PDB",NOT(ISBLANK(Table5[[#This Row],[Section]])),"No")</f>
        <v>No</v>
      </c>
    </row>
    <row r="7455" spans="1:13" x14ac:dyDescent="0.25">
      <c r="A7455" s="126" t="s">
        <v>9173</v>
      </c>
      <c r="B7455" s="126" t="s">
        <v>17222</v>
      </c>
      <c r="C7455" s="126" t="s">
        <v>98</v>
      </c>
      <c r="D7455" s="127">
        <v>3.484</v>
      </c>
      <c r="E7455" s="128">
        <v>338</v>
      </c>
      <c r="F7455" s="128">
        <v>338</v>
      </c>
      <c r="G7455" s="126" t="s">
        <v>13721</v>
      </c>
      <c r="H7455" s="126" t="s">
        <v>20132</v>
      </c>
      <c r="I7455" s="126" t="s">
        <v>20133</v>
      </c>
      <c r="J7455" s="126" t="s">
        <v>26250</v>
      </c>
      <c r="K7455" s="9">
        <f>_xlfn.IFNA(VLOOKUP(Table5[[#This Row],[Section]],SubSill_Tier,2,FALSE),0)</f>
        <v>0</v>
      </c>
      <c r="L7455" s="9" t="str">
        <f t="shared" si="125"/>
        <v/>
      </c>
      <c r="M7455" s="205" t="str" cm="1">
        <f t="array" ref="M7455">_xlfn.IFS(NOT(ISERROR(VLOOKUP(Table5[[#This Row],[Section]],TB_notTB,1,FALSE))),"No",LEFT(Table5[[#This Row],[Section]],3)="ETB","PLS",LEFT(Table5[[#This Row],[Section]],1)="7","PDB",NOT(ISBLANK(Table5[[#This Row],[Section]])),"No")</f>
        <v>No</v>
      </c>
    </row>
    <row r="7456" spans="1:13" x14ac:dyDescent="0.25">
      <c r="A7456" s="126" t="s">
        <v>9174</v>
      </c>
      <c r="B7456" s="126" t="s">
        <v>17222</v>
      </c>
      <c r="C7456" s="126" t="s">
        <v>98</v>
      </c>
      <c r="D7456" s="127">
        <v>3.3290000000000002</v>
      </c>
      <c r="E7456" s="128">
        <v>316</v>
      </c>
      <c r="F7456" s="128">
        <v>316</v>
      </c>
      <c r="G7456" s="126" t="s">
        <v>13721</v>
      </c>
      <c r="H7456" s="126" t="s">
        <v>20132</v>
      </c>
      <c r="I7456" s="126" t="s">
        <v>20133</v>
      </c>
      <c r="J7456" s="126" t="s">
        <v>26250</v>
      </c>
      <c r="K7456" s="9">
        <f>_xlfn.IFNA(VLOOKUP(Table5[[#This Row],[Section]],SubSill_Tier,2,FALSE),0)</f>
        <v>0</v>
      </c>
      <c r="L7456" s="9" t="str">
        <f t="shared" si="125"/>
        <v/>
      </c>
      <c r="M7456" s="205" t="str" cm="1">
        <f t="array" ref="M7456">_xlfn.IFS(NOT(ISERROR(VLOOKUP(Table5[[#This Row],[Section]],TB_notTB,1,FALSE))),"No",LEFT(Table5[[#This Row],[Section]],3)="ETB","PLS",LEFT(Table5[[#This Row],[Section]],1)="7","PDB",NOT(ISBLANK(Table5[[#This Row],[Section]])),"No")</f>
        <v>No</v>
      </c>
    </row>
    <row r="7457" spans="1:13" x14ac:dyDescent="0.25">
      <c r="A7457" s="126" t="s">
        <v>3516</v>
      </c>
      <c r="B7457" s="126" t="s">
        <v>17222</v>
      </c>
      <c r="C7457" s="126" t="s">
        <v>98</v>
      </c>
      <c r="D7457" s="127">
        <v>0.35199999999999998</v>
      </c>
      <c r="E7457" s="128">
        <v>122</v>
      </c>
      <c r="F7457" s="128">
        <v>122</v>
      </c>
      <c r="G7457" s="126" t="s">
        <v>13711</v>
      </c>
      <c r="H7457" s="126" t="s">
        <v>20119</v>
      </c>
      <c r="I7457" s="126" t="s">
        <v>21054</v>
      </c>
      <c r="J7457" s="126" t="s">
        <v>26232</v>
      </c>
      <c r="K7457" s="9">
        <f>_xlfn.IFNA(VLOOKUP(Table5[[#This Row],[Section]],SubSill_Tier,2,FALSE),0)</f>
        <v>0</v>
      </c>
      <c r="L7457" s="9" t="str">
        <f t="shared" si="125"/>
        <v/>
      </c>
      <c r="M7457" s="205" t="str" cm="1">
        <f t="array" ref="M7457">_xlfn.IFS(NOT(ISERROR(VLOOKUP(Table5[[#This Row],[Section]],TB_notTB,1,FALSE))),"No",LEFT(Table5[[#This Row],[Section]],3)="ETB","PLS",LEFT(Table5[[#This Row],[Section]],1)="7","PDB",NOT(ISBLANK(Table5[[#This Row],[Section]])),"No")</f>
        <v>No</v>
      </c>
    </row>
    <row r="7458" spans="1:13" x14ac:dyDescent="0.25">
      <c r="A7458" s="126" t="s">
        <v>9175</v>
      </c>
      <c r="B7458" s="126" t="s">
        <v>17222</v>
      </c>
      <c r="C7458" s="126" t="s">
        <v>98</v>
      </c>
      <c r="D7458" s="127">
        <v>0.85</v>
      </c>
      <c r="E7458" s="128">
        <v>192</v>
      </c>
      <c r="F7458" s="128">
        <v>192</v>
      </c>
      <c r="G7458" s="126" t="s">
        <v>13721</v>
      </c>
      <c r="H7458" s="126" t="s">
        <v>20121</v>
      </c>
      <c r="I7458" s="126" t="s">
        <v>20122</v>
      </c>
      <c r="J7458" s="126" t="s">
        <v>26234</v>
      </c>
      <c r="K7458" s="9">
        <f>_xlfn.IFNA(VLOOKUP(Table5[[#This Row],[Section]],SubSill_Tier,2,FALSE),0)</f>
        <v>0</v>
      </c>
      <c r="L7458" s="9" t="str">
        <f t="shared" si="125"/>
        <v/>
      </c>
      <c r="M7458" s="205" t="str" cm="1">
        <f t="array" ref="M7458">_xlfn.IFS(NOT(ISERROR(VLOOKUP(Table5[[#This Row],[Section]],TB_notTB,1,FALSE))),"No",LEFT(Table5[[#This Row],[Section]],3)="ETB","PLS",LEFT(Table5[[#This Row],[Section]],1)="7","PDB",NOT(ISBLANK(Table5[[#This Row],[Section]])),"No")</f>
        <v>No</v>
      </c>
    </row>
    <row r="7459" spans="1:13" x14ac:dyDescent="0.25">
      <c r="A7459" s="126" t="s">
        <v>3517</v>
      </c>
      <c r="B7459" s="126" t="s">
        <v>17222</v>
      </c>
      <c r="C7459" s="126" t="s">
        <v>98</v>
      </c>
      <c r="D7459" s="127">
        <v>0.70599999999999996</v>
      </c>
      <c r="E7459" s="128">
        <v>249</v>
      </c>
      <c r="F7459" s="128">
        <v>249</v>
      </c>
      <c r="G7459" s="126" t="s">
        <v>13712</v>
      </c>
      <c r="H7459" s="126" t="s">
        <v>20120</v>
      </c>
      <c r="I7459" s="126" t="s">
        <v>21055</v>
      </c>
      <c r="J7459" s="126" t="s">
        <v>26232</v>
      </c>
      <c r="K7459" s="9">
        <f>_xlfn.IFNA(VLOOKUP(Table5[[#This Row],[Section]],SubSill_Tier,2,FALSE),0)</f>
        <v>0</v>
      </c>
      <c r="L7459" s="9" t="str">
        <f t="shared" si="125"/>
        <v/>
      </c>
      <c r="M7459" s="205" t="str" cm="1">
        <f t="array" ref="M7459">_xlfn.IFS(NOT(ISERROR(VLOOKUP(Table5[[#This Row],[Section]],TB_notTB,1,FALSE))),"No",LEFT(Table5[[#This Row],[Section]],3)="ETB","PLS",LEFT(Table5[[#This Row],[Section]],1)="7","PDB",NOT(ISBLANK(Table5[[#This Row],[Section]])),"No")</f>
        <v>No</v>
      </c>
    </row>
    <row r="7460" spans="1:13" x14ac:dyDescent="0.25">
      <c r="A7460" s="126" t="s">
        <v>9176</v>
      </c>
      <c r="B7460" s="126" t="s">
        <v>17222</v>
      </c>
      <c r="C7460" s="126" t="s">
        <v>98</v>
      </c>
      <c r="D7460" s="127">
        <v>0.48799999999999999</v>
      </c>
      <c r="E7460" s="128">
        <v>185</v>
      </c>
      <c r="F7460" s="128">
        <v>100</v>
      </c>
      <c r="G7460" s="126" t="s">
        <v>13721</v>
      </c>
      <c r="H7460" s="126" t="s">
        <v>20121</v>
      </c>
      <c r="I7460" s="126" t="s">
        <v>20122</v>
      </c>
      <c r="J7460" s="126" t="s">
        <v>26234</v>
      </c>
      <c r="K7460" s="9">
        <f>_xlfn.IFNA(VLOOKUP(Table5[[#This Row],[Section]],SubSill_Tier,2,FALSE),0)</f>
        <v>0</v>
      </c>
      <c r="L7460" s="9" t="str">
        <f t="shared" si="125"/>
        <v/>
      </c>
      <c r="M7460" s="205" t="str" cm="1">
        <f t="array" ref="M7460">_xlfn.IFS(NOT(ISERROR(VLOOKUP(Table5[[#This Row],[Section]],TB_notTB,1,FALSE))),"No",LEFT(Table5[[#This Row],[Section]],3)="ETB","PLS",LEFT(Table5[[#This Row],[Section]],1)="7","PDB",NOT(ISBLANK(Table5[[#This Row],[Section]])),"No")</f>
        <v>No</v>
      </c>
    </row>
    <row r="7461" spans="1:13" x14ac:dyDescent="0.25">
      <c r="A7461" s="126" t="s">
        <v>9177</v>
      </c>
      <c r="B7461" s="126" t="s">
        <v>17222</v>
      </c>
      <c r="C7461" s="126" t="s">
        <v>98</v>
      </c>
      <c r="D7461" s="127">
        <v>1.61</v>
      </c>
      <c r="E7461" s="128">
        <v>381</v>
      </c>
      <c r="F7461" s="128">
        <v>140</v>
      </c>
      <c r="G7461" s="126" t="s">
        <v>13714</v>
      </c>
      <c r="H7461" s="126" t="s">
        <v>20121</v>
      </c>
      <c r="I7461" s="126" t="s">
        <v>20122</v>
      </c>
      <c r="J7461" s="126" t="s">
        <v>26234</v>
      </c>
      <c r="K7461" s="9">
        <f>_xlfn.IFNA(VLOOKUP(Table5[[#This Row],[Section]],SubSill_Tier,2,FALSE),0)</f>
        <v>0</v>
      </c>
      <c r="L7461" s="9" t="str">
        <f t="shared" si="125"/>
        <v/>
      </c>
      <c r="M7461" s="205" t="str" cm="1">
        <f t="array" ref="M7461">_xlfn.IFS(NOT(ISERROR(VLOOKUP(Table5[[#This Row],[Section]],TB_notTB,1,FALSE))),"No",LEFT(Table5[[#This Row],[Section]],3)="ETB","PLS",LEFT(Table5[[#This Row],[Section]],1)="7","PDB",NOT(ISBLANK(Table5[[#This Row],[Section]])),"No")</f>
        <v>No</v>
      </c>
    </row>
    <row r="7462" spans="1:13" x14ac:dyDescent="0.25">
      <c r="A7462" s="126" t="s">
        <v>3518</v>
      </c>
      <c r="B7462" s="126" t="s">
        <v>17222</v>
      </c>
      <c r="C7462" s="126" t="s">
        <v>98</v>
      </c>
      <c r="D7462" s="127">
        <v>0.93899999999999995</v>
      </c>
      <c r="E7462" s="128">
        <v>406</v>
      </c>
      <c r="F7462" s="128">
        <v>100</v>
      </c>
      <c r="G7462" s="126" t="s">
        <v>13736</v>
      </c>
      <c r="H7462" s="126" t="s">
        <v>20148</v>
      </c>
      <c r="I7462" s="126" t="s">
        <v>21073</v>
      </c>
      <c r="J7462" s="126" t="s">
        <v>26232</v>
      </c>
      <c r="K7462" s="9">
        <f>_xlfn.IFNA(VLOOKUP(Table5[[#This Row],[Section]],SubSill_Tier,2,FALSE),0)</f>
        <v>0</v>
      </c>
      <c r="L7462" s="9" t="str">
        <f t="shared" si="125"/>
        <v/>
      </c>
      <c r="M7462" s="205" t="str" cm="1">
        <f t="array" ref="M7462">_xlfn.IFS(NOT(ISERROR(VLOOKUP(Table5[[#This Row],[Section]],TB_notTB,1,FALSE))),"No",LEFT(Table5[[#This Row],[Section]],3)="ETB","PLS",LEFT(Table5[[#This Row],[Section]],1)="7","PDB",NOT(ISBLANK(Table5[[#This Row],[Section]])),"No")</f>
        <v>No</v>
      </c>
    </row>
    <row r="7463" spans="1:13" x14ac:dyDescent="0.25">
      <c r="A7463" s="126" t="s">
        <v>3519</v>
      </c>
      <c r="B7463" s="126" t="s">
        <v>17222</v>
      </c>
      <c r="C7463" s="126" t="s">
        <v>98</v>
      </c>
      <c r="D7463" s="127">
        <v>2.2210000000000001</v>
      </c>
      <c r="E7463" s="128">
        <v>684</v>
      </c>
      <c r="F7463" s="128">
        <v>131</v>
      </c>
      <c r="G7463" s="126" t="s">
        <v>13736</v>
      </c>
      <c r="H7463" s="126" t="s">
        <v>20148</v>
      </c>
      <c r="I7463" s="126" t="s">
        <v>21073</v>
      </c>
      <c r="J7463" s="126" t="s">
        <v>26232</v>
      </c>
      <c r="K7463" s="9">
        <f>_xlfn.IFNA(VLOOKUP(Table5[[#This Row],[Section]],SubSill_Tier,2,FALSE),0)</f>
        <v>0</v>
      </c>
      <c r="L7463" s="9" t="str">
        <f t="shared" si="125"/>
        <v/>
      </c>
      <c r="M7463" s="205" t="str" cm="1">
        <f t="array" ref="M7463">_xlfn.IFS(NOT(ISERROR(VLOOKUP(Table5[[#This Row],[Section]],TB_notTB,1,FALSE))),"No",LEFT(Table5[[#This Row],[Section]],3)="ETB","PLS",LEFT(Table5[[#This Row],[Section]],1)="7","PDB",NOT(ISBLANK(Table5[[#This Row],[Section]])),"No")</f>
        <v>No</v>
      </c>
    </row>
    <row r="7464" spans="1:13" x14ac:dyDescent="0.25">
      <c r="A7464" s="126" t="s">
        <v>3520</v>
      </c>
      <c r="B7464" s="126" t="s">
        <v>17222</v>
      </c>
      <c r="C7464" s="126" t="s">
        <v>98</v>
      </c>
      <c r="D7464" s="127">
        <v>0.65200000000000002</v>
      </c>
      <c r="E7464" s="128">
        <v>252</v>
      </c>
      <c r="F7464" s="128">
        <v>100</v>
      </c>
      <c r="G7464" s="126" t="s">
        <v>13736</v>
      </c>
      <c r="H7464" s="126" t="s">
        <v>20148</v>
      </c>
      <c r="I7464" s="126" t="s">
        <v>21073</v>
      </c>
      <c r="J7464" s="126" t="s">
        <v>26232</v>
      </c>
      <c r="K7464" s="9">
        <f>_xlfn.IFNA(VLOOKUP(Table5[[#This Row],[Section]],SubSill_Tier,2,FALSE),0)</f>
        <v>0</v>
      </c>
      <c r="L7464" s="9" t="str">
        <f t="shared" si="125"/>
        <v/>
      </c>
      <c r="M7464" s="205" t="str" cm="1">
        <f t="array" ref="M7464">_xlfn.IFS(NOT(ISERROR(VLOOKUP(Table5[[#This Row],[Section]],TB_notTB,1,FALSE))),"No",LEFT(Table5[[#This Row],[Section]],3)="ETB","PLS",LEFT(Table5[[#This Row],[Section]],1)="7","PDB",NOT(ISBLANK(Table5[[#This Row],[Section]])),"No")</f>
        <v>No</v>
      </c>
    </row>
    <row r="7465" spans="1:13" x14ac:dyDescent="0.25">
      <c r="A7465" s="126" t="s">
        <v>3521</v>
      </c>
      <c r="B7465" s="126" t="s">
        <v>17222</v>
      </c>
      <c r="C7465" s="126" t="s">
        <v>98</v>
      </c>
      <c r="D7465" s="127">
        <v>1.754</v>
      </c>
      <c r="E7465" s="128">
        <v>381</v>
      </c>
      <c r="F7465" s="128">
        <v>143</v>
      </c>
      <c r="G7465" s="126" t="s">
        <v>13736</v>
      </c>
      <c r="H7465" s="126" t="s">
        <v>20148</v>
      </c>
      <c r="I7465" s="126" t="s">
        <v>21073</v>
      </c>
      <c r="J7465" s="126" t="s">
        <v>26232</v>
      </c>
      <c r="K7465" s="9">
        <f>_xlfn.IFNA(VLOOKUP(Table5[[#This Row],[Section]],SubSill_Tier,2,FALSE),0)</f>
        <v>0</v>
      </c>
      <c r="L7465" s="9" t="str">
        <f t="shared" si="125"/>
        <v/>
      </c>
      <c r="M7465" s="205" t="str" cm="1">
        <f t="array" ref="M7465">_xlfn.IFS(NOT(ISERROR(VLOOKUP(Table5[[#This Row],[Section]],TB_notTB,1,FALSE))),"No",LEFT(Table5[[#This Row],[Section]],3)="ETB","PLS",LEFT(Table5[[#This Row],[Section]],1)="7","PDB",NOT(ISBLANK(Table5[[#This Row],[Section]])),"No")</f>
        <v>No</v>
      </c>
    </row>
    <row r="7466" spans="1:13" x14ac:dyDescent="0.25">
      <c r="A7466" s="126" t="s">
        <v>3522</v>
      </c>
      <c r="B7466" s="126" t="s">
        <v>17222</v>
      </c>
      <c r="C7466" s="126" t="s">
        <v>98</v>
      </c>
      <c r="D7466" s="127">
        <v>2.1880000000000002</v>
      </c>
      <c r="E7466" s="128">
        <v>666</v>
      </c>
      <c r="F7466" s="128">
        <v>218</v>
      </c>
      <c r="G7466" s="126" t="s">
        <v>13736</v>
      </c>
      <c r="H7466" s="126" t="s">
        <v>20148</v>
      </c>
      <c r="I7466" s="126" t="s">
        <v>21073</v>
      </c>
      <c r="J7466" s="126" t="s">
        <v>26232</v>
      </c>
      <c r="K7466" s="9">
        <f>_xlfn.IFNA(VLOOKUP(Table5[[#This Row],[Section]],SubSill_Tier,2,FALSE),0)</f>
        <v>0</v>
      </c>
      <c r="L7466" s="9" t="str">
        <f t="shared" si="125"/>
        <v/>
      </c>
      <c r="M7466" s="205" t="str" cm="1">
        <f t="array" ref="M7466">_xlfn.IFS(NOT(ISERROR(VLOOKUP(Table5[[#This Row],[Section]],TB_notTB,1,FALSE))),"No",LEFT(Table5[[#This Row],[Section]],3)="ETB","PLS",LEFT(Table5[[#This Row],[Section]],1)="7","PDB",NOT(ISBLANK(Table5[[#This Row],[Section]])),"No")</f>
        <v>No</v>
      </c>
    </row>
    <row r="7467" spans="1:13" x14ac:dyDescent="0.25">
      <c r="A7467" s="126" t="s">
        <v>3523</v>
      </c>
      <c r="B7467" s="126" t="s">
        <v>17222</v>
      </c>
      <c r="C7467" s="126" t="s">
        <v>98</v>
      </c>
      <c r="D7467" s="127">
        <v>0.53900000000000003</v>
      </c>
      <c r="E7467" s="128">
        <v>269</v>
      </c>
      <c r="F7467" s="128">
        <v>100</v>
      </c>
      <c r="G7467" s="126" t="s">
        <v>13736</v>
      </c>
      <c r="H7467" s="126" t="s">
        <v>20148</v>
      </c>
      <c r="I7467" s="126" t="s">
        <v>21073</v>
      </c>
      <c r="J7467" s="126" t="s">
        <v>26232</v>
      </c>
      <c r="K7467" s="9">
        <f>_xlfn.IFNA(VLOOKUP(Table5[[#This Row],[Section]],SubSill_Tier,2,FALSE),0)</f>
        <v>0</v>
      </c>
      <c r="L7467" s="9" t="str">
        <f t="shared" si="125"/>
        <v/>
      </c>
      <c r="M7467" s="205" t="str" cm="1">
        <f t="array" ref="M7467">_xlfn.IFS(NOT(ISERROR(VLOOKUP(Table5[[#This Row],[Section]],TB_notTB,1,FALSE))),"No",LEFT(Table5[[#This Row],[Section]],3)="ETB","PLS",LEFT(Table5[[#This Row],[Section]],1)="7","PDB",NOT(ISBLANK(Table5[[#This Row],[Section]])),"No")</f>
        <v>No</v>
      </c>
    </row>
    <row r="7468" spans="1:13" x14ac:dyDescent="0.25">
      <c r="A7468" s="126" t="s">
        <v>3524</v>
      </c>
      <c r="B7468" s="126" t="s">
        <v>17222</v>
      </c>
      <c r="C7468" s="126" t="s">
        <v>98</v>
      </c>
      <c r="D7468" s="127">
        <v>0.20399999999999999</v>
      </c>
      <c r="E7468" s="128">
        <v>125</v>
      </c>
      <c r="F7468" s="128">
        <v>100</v>
      </c>
      <c r="G7468" s="126" t="s">
        <v>13736</v>
      </c>
      <c r="H7468" s="126" t="s">
        <v>20148</v>
      </c>
      <c r="I7468" s="126" t="s">
        <v>21073</v>
      </c>
      <c r="J7468" s="126" t="s">
        <v>26232</v>
      </c>
      <c r="K7468" s="9">
        <f>_xlfn.IFNA(VLOOKUP(Table5[[#This Row],[Section]],SubSill_Tier,2,FALSE),0)</f>
        <v>0</v>
      </c>
      <c r="L7468" s="9" t="str">
        <f t="shared" si="125"/>
        <v/>
      </c>
      <c r="M7468" s="205" t="str" cm="1">
        <f t="array" ref="M7468">_xlfn.IFS(NOT(ISERROR(VLOOKUP(Table5[[#This Row],[Section]],TB_notTB,1,FALSE))),"No",LEFT(Table5[[#This Row],[Section]],3)="ETB","PLS",LEFT(Table5[[#This Row],[Section]],1)="7","PDB",NOT(ISBLANK(Table5[[#This Row],[Section]])),"No")</f>
        <v>No</v>
      </c>
    </row>
    <row r="7469" spans="1:13" x14ac:dyDescent="0.25">
      <c r="A7469" s="126" t="s">
        <v>3525</v>
      </c>
      <c r="B7469" s="126" t="s">
        <v>17222</v>
      </c>
      <c r="C7469" s="126" t="s">
        <v>98</v>
      </c>
      <c r="D7469" s="127">
        <v>1.93</v>
      </c>
      <c r="E7469" s="128">
        <v>410</v>
      </c>
      <c r="F7469" s="128">
        <v>176</v>
      </c>
      <c r="G7469" s="126" t="s">
        <v>13736</v>
      </c>
      <c r="H7469" s="126" t="s">
        <v>20148</v>
      </c>
      <c r="I7469" s="126" t="s">
        <v>21073</v>
      </c>
      <c r="J7469" s="126" t="s">
        <v>26232</v>
      </c>
      <c r="K7469" s="9">
        <f>_xlfn.IFNA(VLOOKUP(Table5[[#This Row],[Section]],SubSill_Tier,2,FALSE),0)</f>
        <v>0</v>
      </c>
      <c r="L7469" s="9" t="str">
        <f t="shared" si="125"/>
        <v/>
      </c>
      <c r="M7469" s="205" t="str" cm="1">
        <f t="array" ref="M7469">_xlfn.IFS(NOT(ISERROR(VLOOKUP(Table5[[#This Row],[Section]],TB_notTB,1,FALSE))),"No",LEFT(Table5[[#This Row],[Section]],3)="ETB","PLS",LEFT(Table5[[#This Row],[Section]],1)="7","PDB",NOT(ISBLANK(Table5[[#This Row],[Section]])),"No")</f>
        <v>No</v>
      </c>
    </row>
    <row r="7470" spans="1:13" x14ac:dyDescent="0.25">
      <c r="A7470" s="126" t="s">
        <v>3526</v>
      </c>
      <c r="B7470" s="126" t="s">
        <v>17222</v>
      </c>
      <c r="C7470" s="126" t="s">
        <v>98</v>
      </c>
      <c r="D7470" s="127">
        <v>0.374</v>
      </c>
      <c r="E7470" s="128">
        <v>187</v>
      </c>
      <c r="F7470" s="128">
        <v>100</v>
      </c>
      <c r="G7470" s="126" t="s">
        <v>13736</v>
      </c>
      <c r="H7470" s="126" t="s">
        <v>20148</v>
      </c>
      <c r="I7470" s="126" t="s">
        <v>21073</v>
      </c>
      <c r="J7470" s="126" t="s">
        <v>26232</v>
      </c>
      <c r="K7470" s="9">
        <f>_xlfn.IFNA(VLOOKUP(Table5[[#This Row],[Section]],SubSill_Tier,2,FALSE),0)</f>
        <v>0</v>
      </c>
      <c r="L7470" s="9" t="str">
        <f t="shared" si="125"/>
        <v/>
      </c>
      <c r="M7470" s="205" t="str" cm="1">
        <f t="array" ref="M7470">_xlfn.IFS(NOT(ISERROR(VLOOKUP(Table5[[#This Row],[Section]],TB_notTB,1,FALSE))),"No",LEFT(Table5[[#This Row],[Section]],3)="ETB","PLS",LEFT(Table5[[#This Row],[Section]],1)="7","PDB",NOT(ISBLANK(Table5[[#This Row],[Section]])),"No")</f>
        <v>No</v>
      </c>
    </row>
    <row r="7471" spans="1:13" x14ac:dyDescent="0.25">
      <c r="A7471" s="126" t="s">
        <v>9178</v>
      </c>
      <c r="B7471" s="126" t="s">
        <v>17222</v>
      </c>
      <c r="C7471" s="126" t="s">
        <v>98</v>
      </c>
      <c r="D7471" s="127">
        <v>0.30199999999999999</v>
      </c>
      <c r="E7471" s="128">
        <v>183</v>
      </c>
      <c r="F7471" s="128">
        <v>100</v>
      </c>
      <c r="G7471" s="126" t="s">
        <v>13721</v>
      </c>
      <c r="H7471" s="126" t="s">
        <v>20121</v>
      </c>
      <c r="I7471" s="126" t="s">
        <v>20122</v>
      </c>
      <c r="J7471" s="126" t="s">
        <v>26234</v>
      </c>
      <c r="K7471" s="9">
        <f>_xlfn.IFNA(VLOOKUP(Table5[[#This Row],[Section]],SubSill_Tier,2,FALSE),0)</f>
        <v>0</v>
      </c>
      <c r="L7471" s="9" t="str">
        <f t="shared" si="125"/>
        <v/>
      </c>
      <c r="M7471" s="205" t="str" cm="1">
        <f t="array" ref="M7471">_xlfn.IFS(NOT(ISERROR(VLOOKUP(Table5[[#This Row],[Section]],TB_notTB,1,FALSE))),"No",LEFT(Table5[[#This Row],[Section]],3)="ETB","PLS",LEFT(Table5[[#This Row],[Section]],1)="7","PDB",NOT(ISBLANK(Table5[[#This Row],[Section]])),"No")</f>
        <v>No</v>
      </c>
    </row>
    <row r="7472" spans="1:13" x14ac:dyDescent="0.25">
      <c r="A7472" s="126" t="s">
        <v>3527</v>
      </c>
      <c r="B7472" s="126" t="s">
        <v>17222</v>
      </c>
      <c r="C7472" s="126" t="s">
        <v>98</v>
      </c>
      <c r="D7472" s="127">
        <v>2.2250000000000001</v>
      </c>
      <c r="E7472" s="128">
        <v>660</v>
      </c>
      <c r="F7472" s="128">
        <v>285</v>
      </c>
      <c r="G7472" s="126" t="s">
        <v>13711</v>
      </c>
      <c r="H7472" s="126" t="s">
        <v>20119</v>
      </c>
      <c r="I7472" s="126" t="s">
        <v>21054</v>
      </c>
      <c r="J7472" s="126" t="s">
        <v>26232</v>
      </c>
      <c r="K7472" s="9">
        <f>_xlfn.IFNA(VLOOKUP(Table5[[#This Row],[Section]],SubSill_Tier,2,FALSE),0)</f>
        <v>0</v>
      </c>
      <c r="L7472" s="9" t="str">
        <f t="shared" si="125"/>
        <v/>
      </c>
      <c r="M7472" s="205" t="str" cm="1">
        <f t="array" ref="M7472">_xlfn.IFS(NOT(ISERROR(VLOOKUP(Table5[[#This Row],[Section]],TB_notTB,1,FALSE))),"No",LEFT(Table5[[#This Row],[Section]],3)="ETB","PLS",LEFT(Table5[[#This Row],[Section]],1)="7","PDB",NOT(ISBLANK(Table5[[#This Row],[Section]])),"No")</f>
        <v>No</v>
      </c>
    </row>
    <row r="7473" spans="1:13" x14ac:dyDescent="0.25">
      <c r="A7473" s="126" t="s">
        <v>3528</v>
      </c>
      <c r="B7473" s="126" t="s">
        <v>17222</v>
      </c>
      <c r="C7473" s="126" t="s">
        <v>98</v>
      </c>
      <c r="D7473" s="127">
        <v>0.57799999999999996</v>
      </c>
      <c r="E7473" s="128">
        <v>240</v>
      </c>
      <c r="F7473" s="128">
        <v>108</v>
      </c>
      <c r="G7473" s="126" t="s">
        <v>13736</v>
      </c>
      <c r="H7473" s="126" t="s">
        <v>20148</v>
      </c>
      <c r="I7473" s="126" t="s">
        <v>21073</v>
      </c>
      <c r="J7473" s="126" t="s">
        <v>26232</v>
      </c>
      <c r="K7473" s="9">
        <f>_xlfn.IFNA(VLOOKUP(Table5[[#This Row],[Section]],SubSill_Tier,2,FALSE),0)</f>
        <v>0</v>
      </c>
      <c r="L7473" s="9" t="str">
        <f t="shared" si="125"/>
        <v/>
      </c>
      <c r="M7473" s="205" t="str" cm="1">
        <f t="array" ref="M7473">_xlfn.IFS(NOT(ISERROR(VLOOKUP(Table5[[#This Row],[Section]],TB_notTB,1,FALSE))),"No",LEFT(Table5[[#This Row],[Section]],3)="ETB","PLS",LEFT(Table5[[#This Row],[Section]],1)="7","PDB",NOT(ISBLANK(Table5[[#This Row],[Section]])),"No")</f>
        <v>No</v>
      </c>
    </row>
    <row r="7474" spans="1:13" x14ac:dyDescent="0.25">
      <c r="A7474" s="126" t="s">
        <v>3529</v>
      </c>
      <c r="B7474" s="126" t="s">
        <v>17222</v>
      </c>
      <c r="C7474" s="126" t="s">
        <v>98</v>
      </c>
      <c r="D7474" s="127">
        <v>0.82899999999999996</v>
      </c>
      <c r="E7474" s="128">
        <v>355</v>
      </c>
      <c r="F7474" s="128">
        <v>140</v>
      </c>
      <c r="G7474" s="126" t="s">
        <v>13736</v>
      </c>
      <c r="H7474" s="126" t="s">
        <v>20148</v>
      </c>
      <c r="I7474" s="126" t="s">
        <v>21073</v>
      </c>
      <c r="J7474" s="126" t="s">
        <v>26232</v>
      </c>
      <c r="K7474" s="9">
        <f>_xlfn.IFNA(VLOOKUP(Table5[[#This Row],[Section]],SubSill_Tier,2,FALSE),0)</f>
        <v>0</v>
      </c>
      <c r="L7474" s="9" t="str">
        <f t="shared" si="125"/>
        <v/>
      </c>
      <c r="M7474" s="205" t="str" cm="1">
        <f t="array" ref="M7474">_xlfn.IFS(NOT(ISERROR(VLOOKUP(Table5[[#This Row],[Section]],TB_notTB,1,FALSE))),"No",LEFT(Table5[[#This Row],[Section]],3)="ETB","PLS",LEFT(Table5[[#This Row],[Section]],1)="7","PDB",NOT(ISBLANK(Table5[[#This Row],[Section]])),"No")</f>
        <v>No</v>
      </c>
    </row>
    <row r="7475" spans="1:13" x14ac:dyDescent="0.25">
      <c r="A7475" s="126" t="s">
        <v>9179</v>
      </c>
      <c r="B7475" s="126" t="s">
        <v>17222</v>
      </c>
      <c r="C7475" s="126" t="s">
        <v>98</v>
      </c>
      <c r="D7475" s="127">
        <v>1.04</v>
      </c>
      <c r="E7475" s="128">
        <v>151</v>
      </c>
      <c r="F7475" s="128">
        <v>151</v>
      </c>
      <c r="G7475" s="126" t="s">
        <v>13750</v>
      </c>
      <c r="H7475" s="126" t="s">
        <v>20121</v>
      </c>
      <c r="I7475" s="126" t="s">
        <v>20122</v>
      </c>
      <c r="J7475" s="126" t="s">
        <v>26234</v>
      </c>
      <c r="K7475" s="9">
        <f>_xlfn.IFNA(VLOOKUP(Table5[[#This Row],[Section]],SubSill_Tier,2,FALSE),0)</f>
        <v>0</v>
      </c>
      <c r="L7475" s="9" t="str">
        <f t="shared" si="125"/>
        <v/>
      </c>
      <c r="M7475" s="205" t="str" cm="1">
        <f t="array" ref="M7475">_xlfn.IFS(NOT(ISERROR(VLOOKUP(Table5[[#This Row],[Section]],TB_notTB,1,FALSE))),"No",LEFT(Table5[[#This Row],[Section]],3)="ETB","PLS",LEFT(Table5[[#This Row],[Section]],1)="7","PDB",NOT(ISBLANK(Table5[[#This Row],[Section]])),"No")</f>
        <v>No</v>
      </c>
    </row>
    <row r="7476" spans="1:13" x14ac:dyDescent="0.25">
      <c r="A7476" s="126" t="s">
        <v>9180</v>
      </c>
      <c r="B7476" s="126" t="s">
        <v>17222</v>
      </c>
      <c r="C7476" s="126" t="s">
        <v>98</v>
      </c>
      <c r="D7476" s="127">
        <v>4.9039999999999999</v>
      </c>
      <c r="E7476" s="128">
        <v>370</v>
      </c>
      <c r="F7476" s="128">
        <v>370</v>
      </c>
      <c r="G7476" s="126" t="s">
        <v>13724</v>
      </c>
      <c r="H7476" s="126" t="s">
        <v>20182</v>
      </c>
      <c r="I7476" s="126" t="s">
        <v>22098</v>
      </c>
      <c r="J7476" s="126" t="s">
        <v>26234</v>
      </c>
      <c r="K7476" s="9">
        <f>_xlfn.IFNA(VLOOKUP(Table5[[#This Row],[Section]],SubSill_Tier,2,FALSE),0)</f>
        <v>0</v>
      </c>
      <c r="L7476" s="9" t="str">
        <f t="shared" si="125"/>
        <v/>
      </c>
      <c r="M7476" s="205" t="str" cm="1">
        <f t="array" ref="M7476">_xlfn.IFS(NOT(ISERROR(VLOOKUP(Table5[[#This Row],[Section]],TB_notTB,1,FALSE))),"No",LEFT(Table5[[#This Row],[Section]],3)="ETB","PLS",LEFT(Table5[[#This Row],[Section]],1)="7","PDB",NOT(ISBLANK(Table5[[#This Row],[Section]])),"No")</f>
        <v>No</v>
      </c>
    </row>
    <row r="7477" spans="1:13" x14ac:dyDescent="0.25">
      <c r="A7477" s="126" t="s">
        <v>3530</v>
      </c>
      <c r="B7477" s="126" t="s">
        <v>17222</v>
      </c>
      <c r="C7477" s="126" t="s">
        <v>98</v>
      </c>
      <c r="D7477" s="127">
        <v>0.10199999999999999</v>
      </c>
      <c r="E7477" s="128">
        <v>100</v>
      </c>
      <c r="F7477" s="128">
        <v>100</v>
      </c>
      <c r="G7477" s="126" t="s">
        <v>13736</v>
      </c>
      <c r="H7477" s="126" t="s">
        <v>20148</v>
      </c>
      <c r="I7477" s="126" t="s">
        <v>21073</v>
      </c>
      <c r="J7477" s="126" t="s">
        <v>26232</v>
      </c>
      <c r="K7477" s="9">
        <f>_xlfn.IFNA(VLOOKUP(Table5[[#This Row],[Section]],SubSill_Tier,2,FALSE),0)</f>
        <v>0</v>
      </c>
      <c r="L7477" s="9" t="str">
        <f t="shared" si="125"/>
        <v/>
      </c>
      <c r="M7477" s="205" t="str" cm="1">
        <f t="array" ref="M7477">_xlfn.IFS(NOT(ISERROR(VLOOKUP(Table5[[#This Row],[Section]],TB_notTB,1,FALSE))),"No",LEFT(Table5[[#This Row],[Section]],3)="ETB","PLS",LEFT(Table5[[#This Row],[Section]],1)="7","PDB",NOT(ISBLANK(Table5[[#This Row],[Section]])),"No")</f>
        <v>No</v>
      </c>
    </row>
    <row r="7478" spans="1:13" x14ac:dyDescent="0.25">
      <c r="A7478" s="126" t="s">
        <v>3531</v>
      </c>
      <c r="B7478" s="126" t="s">
        <v>17222</v>
      </c>
      <c r="C7478" s="126" t="s">
        <v>98</v>
      </c>
      <c r="D7478" s="127">
        <v>0.23100000000000001</v>
      </c>
      <c r="E7478" s="128">
        <v>143</v>
      </c>
      <c r="F7478" s="128">
        <v>100</v>
      </c>
      <c r="G7478" s="126" t="s">
        <v>13736</v>
      </c>
      <c r="H7478" s="126" t="s">
        <v>20148</v>
      </c>
      <c r="I7478" s="126" t="s">
        <v>21073</v>
      </c>
      <c r="J7478" s="126" t="s">
        <v>26232</v>
      </c>
      <c r="K7478" s="9">
        <f>_xlfn.IFNA(VLOOKUP(Table5[[#This Row],[Section]],SubSill_Tier,2,FALSE),0)</f>
        <v>0</v>
      </c>
      <c r="L7478" s="9" t="str">
        <f t="shared" si="125"/>
        <v/>
      </c>
      <c r="M7478" s="205" t="str" cm="1">
        <f t="array" ref="M7478">_xlfn.IFS(NOT(ISERROR(VLOOKUP(Table5[[#This Row],[Section]],TB_notTB,1,FALSE))),"No",LEFT(Table5[[#This Row],[Section]],3)="ETB","PLS",LEFT(Table5[[#This Row],[Section]],1)="7","PDB",NOT(ISBLANK(Table5[[#This Row],[Section]])),"No")</f>
        <v>No</v>
      </c>
    </row>
    <row r="7479" spans="1:13" x14ac:dyDescent="0.25">
      <c r="A7479" s="126" t="s">
        <v>9181</v>
      </c>
      <c r="B7479" s="126" t="s">
        <v>17222</v>
      </c>
      <c r="C7479" s="126" t="s">
        <v>98</v>
      </c>
      <c r="D7479" s="127">
        <v>0.47899999999999998</v>
      </c>
      <c r="E7479" s="128">
        <v>177</v>
      </c>
      <c r="F7479" s="128">
        <v>100</v>
      </c>
      <c r="G7479" s="126" t="s">
        <v>13724</v>
      </c>
      <c r="H7479" s="126" t="s">
        <v>20186</v>
      </c>
      <c r="I7479" s="126" t="s">
        <v>22099</v>
      </c>
      <c r="J7479" s="126" t="s">
        <v>26234</v>
      </c>
      <c r="K7479" s="9">
        <f>_xlfn.IFNA(VLOOKUP(Table5[[#This Row],[Section]],SubSill_Tier,2,FALSE),0)</f>
        <v>0</v>
      </c>
      <c r="L7479" s="9" t="str">
        <f t="shared" si="125"/>
        <v/>
      </c>
      <c r="M7479" s="205" t="str" cm="1">
        <f t="array" ref="M7479">_xlfn.IFS(NOT(ISERROR(VLOOKUP(Table5[[#This Row],[Section]],TB_notTB,1,FALSE))),"No",LEFT(Table5[[#This Row],[Section]],3)="ETB","PLS",LEFT(Table5[[#This Row],[Section]],1)="7","PDB",NOT(ISBLANK(Table5[[#This Row],[Section]])),"No")</f>
        <v>No</v>
      </c>
    </row>
    <row r="7480" spans="1:13" x14ac:dyDescent="0.25">
      <c r="A7480" s="126" t="s">
        <v>3532</v>
      </c>
      <c r="B7480" s="126" t="s">
        <v>17222</v>
      </c>
      <c r="C7480" s="126" t="s">
        <v>98</v>
      </c>
      <c r="D7480" s="127">
        <v>7.8E-2</v>
      </c>
      <c r="E7480" s="128">
        <v>100</v>
      </c>
      <c r="F7480" s="128">
        <v>100</v>
      </c>
      <c r="G7480" s="126" t="s">
        <v>13730</v>
      </c>
      <c r="H7480" s="126" t="s">
        <v>20139</v>
      </c>
      <c r="I7480" s="126" t="s">
        <v>20140</v>
      </c>
      <c r="J7480" s="126" t="s">
        <v>26243</v>
      </c>
      <c r="K7480" s="9">
        <f>_xlfn.IFNA(VLOOKUP(Table5[[#This Row],[Section]],SubSill_Tier,2,FALSE),0)</f>
        <v>0</v>
      </c>
      <c r="L7480" s="9" t="str">
        <f t="shared" si="125"/>
        <v/>
      </c>
      <c r="M7480" s="205" t="str" cm="1">
        <f t="array" ref="M7480">_xlfn.IFS(NOT(ISERROR(VLOOKUP(Table5[[#This Row],[Section]],TB_notTB,1,FALSE))),"No",LEFT(Table5[[#This Row],[Section]],3)="ETB","PLS",LEFT(Table5[[#This Row],[Section]],1)="7","PDB",NOT(ISBLANK(Table5[[#This Row],[Section]])),"No")</f>
        <v>No</v>
      </c>
    </row>
    <row r="7481" spans="1:13" x14ac:dyDescent="0.25">
      <c r="A7481" s="126" t="s">
        <v>9182</v>
      </c>
      <c r="B7481" s="126" t="s">
        <v>3598</v>
      </c>
      <c r="C7481" s="126" t="s">
        <v>98</v>
      </c>
      <c r="D7481" s="127">
        <v>0.29799999999999999</v>
      </c>
      <c r="E7481" s="128">
        <v>129</v>
      </c>
      <c r="F7481" s="128">
        <v>100</v>
      </c>
      <c r="G7481" s="126" t="s">
        <v>13724</v>
      </c>
      <c r="H7481" s="126" t="s">
        <v>20186</v>
      </c>
      <c r="I7481" s="126" t="s">
        <v>22099</v>
      </c>
      <c r="J7481" s="126" t="s">
        <v>26234</v>
      </c>
      <c r="K7481" s="9">
        <f>_xlfn.IFNA(VLOOKUP(Table5[[#This Row],[Section]],SubSill_Tier,2,FALSE),0)</f>
        <v>0</v>
      </c>
      <c r="L7481" s="9" t="str">
        <f t="shared" si="125"/>
        <v/>
      </c>
      <c r="M7481" s="205" t="str" cm="1">
        <f t="array" ref="M7481">_xlfn.IFS(NOT(ISERROR(VLOOKUP(Table5[[#This Row],[Section]],TB_notTB,1,FALSE))),"No",LEFT(Table5[[#This Row],[Section]],3)="ETB","PLS",LEFT(Table5[[#This Row],[Section]],1)="7","PDB",NOT(ISBLANK(Table5[[#This Row],[Section]])),"No")</f>
        <v>No</v>
      </c>
    </row>
    <row r="7482" spans="1:13" x14ac:dyDescent="0.25">
      <c r="A7482" s="126" t="s">
        <v>3533</v>
      </c>
      <c r="B7482" s="126" t="s">
        <v>17222</v>
      </c>
      <c r="C7482" s="126" t="s">
        <v>98</v>
      </c>
      <c r="D7482" s="127">
        <v>0.92100000000000004</v>
      </c>
      <c r="E7482" s="128">
        <v>392</v>
      </c>
      <c r="F7482" s="128">
        <v>100</v>
      </c>
      <c r="G7482" s="126" t="s">
        <v>13711</v>
      </c>
      <c r="H7482" s="126" t="s">
        <v>20119</v>
      </c>
      <c r="I7482" s="126" t="s">
        <v>21054</v>
      </c>
      <c r="J7482" s="126" t="s">
        <v>26232</v>
      </c>
      <c r="K7482" s="9">
        <f>_xlfn.IFNA(VLOOKUP(Table5[[#This Row],[Section]],SubSill_Tier,2,FALSE),0)</f>
        <v>0</v>
      </c>
      <c r="L7482" s="9" t="str">
        <f t="shared" si="125"/>
        <v/>
      </c>
      <c r="M7482" s="205" t="str" cm="1">
        <f t="array" ref="M7482">_xlfn.IFS(NOT(ISERROR(VLOOKUP(Table5[[#This Row],[Section]],TB_notTB,1,FALSE))),"No",LEFT(Table5[[#This Row],[Section]],3)="ETB","PLS",LEFT(Table5[[#This Row],[Section]],1)="7","PDB",NOT(ISBLANK(Table5[[#This Row],[Section]])),"No")</f>
        <v>No</v>
      </c>
    </row>
    <row r="7483" spans="1:13" x14ac:dyDescent="0.25">
      <c r="A7483" s="126" t="s">
        <v>9183</v>
      </c>
      <c r="B7483" s="126" t="s">
        <v>17222</v>
      </c>
      <c r="C7483" s="126" t="s">
        <v>98</v>
      </c>
      <c r="D7483" s="127">
        <v>1.6719999999999999</v>
      </c>
      <c r="E7483" s="128">
        <v>275</v>
      </c>
      <c r="F7483" s="128">
        <v>275</v>
      </c>
      <c r="G7483" s="126" t="s">
        <v>13724</v>
      </c>
      <c r="H7483" s="126" t="s">
        <v>20186</v>
      </c>
      <c r="I7483" s="126" t="s">
        <v>22099</v>
      </c>
      <c r="J7483" s="126" t="s">
        <v>26234</v>
      </c>
      <c r="K7483" s="9">
        <f>_xlfn.IFNA(VLOOKUP(Table5[[#This Row],[Section]],SubSill_Tier,2,FALSE),0)</f>
        <v>0</v>
      </c>
      <c r="L7483" s="9" t="str">
        <f t="shared" si="125"/>
        <v/>
      </c>
      <c r="M7483" s="205" t="str" cm="1">
        <f t="array" ref="M7483">_xlfn.IFS(NOT(ISERROR(VLOOKUP(Table5[[#This Row],[Section]],TB_notTB,1,FALSE))),"No",LEFT(Table5[[#This Row],[Section]],3)="ETB","PLS",LEFT(Table5[[#This Row],[Section]],1)="7","PDB",NOT(ISBLANK(Table5[[#This Row],[Section]])),"No")</f>
        <v>No</v>
      </c>
    </row>
    <row r="7484" spans="1:13" x14ac:dyDescent="0.25">
      <c r="A7484" s="126" t="s">
        <v>3534</v>
      </c>
      <c r="B7484" s="126" t="s">
        <v>17222</v>
      </c>
      <c r="C7484" s="126" t="s">
        <v>98</v>
      </c>
      <c r="D7484" s="127">
        <v>1.004</v>
      </c>
      <c r="E7484" s="128">
        <v>359</v>
      </c>
      <c r="F7484" s="128">
        <v>107</v>
      </c>
      <c r="G7484" s="126" t="s">
        <v>13711</v>
      </c>
      <c r="H7484" s="126" t="s">
        <v>20119</v>
      </c>
      <c r="I7484" s="126" t="s">
        <v>21054</v>
      </c>
      <c r="J7484" s="126" t="s">
        <v>26232</v>
      </c>
      <c r="K7484" s="9">
        <f>_xlfn.IFNA(VLOOKUP(Table5[[#This Row],[Section]],SubSill_Tier,2,FALSE),0)</f>
        <v>0</v>
      </c>
      <c r="L7484" s="9" t="str">
        <f t="shared" si="125"/>
        <v/>
      </c>
      <c r="M7484" s="205" t="str" cm="1">
        <f t="array" ref="M7484">_xlfn.IFS(NOT(ISERROR(VLOOKUP(Table5[[#This Row],[Section]],TB_notTB,1,FALSE))),"No",LEFT(Table5[[#This Row],[Section]],3)="ETB","PLS",LEFT(Table5[[#This Row],[Section]],1)="7","PDB",NOT(ISBLANK(Table5[[#This Row],[Section]])),"No")</f>
        <v>No</v>
      </c>
    </row>
    <row r="7485" spans="1:13" x14ac:dyDescent="0.25">
      <c r="A7485" s="126" t="s">
        <v>12045</v>
      </c>
      <c r="B7485" s="126" t="s">
        <v>12046</v>
      </c>
      <c r="C7485" s="126" t="s">
        <v>98</v>
      </c>
      <c r="D7485" s="127">
        <v>2.9990000000000001</v>
      </c>
      <c r="E7485" s="128">
        <v>660</v>
      </c>
      <c r="F7485" s="128">
        <v>660</v>
      </c>
      <c r="G7485" s="126" t="s">
        <v>13804</v>
      </c>
      <c r="H7485" s="126" t="s">
        <v>20360</v>
      </c>
      <c r="I7485" s="126" t="s">
        <v>20361</v>
      </c>
      <c r="J7485" s="126" t="s">
        <v>26334</v>
      </c>
      <c r="K7485" s="9">
        <f>_xlfn.IFNA(VLOOKUP(Table5[[#This Row],[Section]],SubSill_Tier,2,FALSE),0)</f>
        <v>0</v>
      </c>
      <c r="L7485" s="9" t="str">
        <f t="shared" si="125"/>
        <v/>
      </c>
      <c r="M7485" s="205" t="str" cm="1">
        <f t="array" ref="M7485">_xlfn.IFS(NOT(ISERROR(VLOOKUP(Table5[[#This Row],[Section]],TB_notTB,1,FALSE))),"No",LEFT(Table5[[#This Row],[Section]],3)="ETB","PLS",LEFT(Table5[[#This Row],[Section]],1)="7","PDB",NOT(ISBLANK(Table5[[#This Row],[Section]])),"No")</f>
        <v>No</v>
      </c>
    </row>
    <row r="7486" spans="1:13" x14ac:dyDescent="0.25">
      <c r="A7486" s="126" t="s">
        <v>12047</v>
      </c>
      <c r="B7486" s="126" t="s">
        <v>12048</v>
      </c>
      <c r="C7486" s="126" t="s">
        <v>98</v>
      </c>
      <c r="D7486" s="127">
        <v>1.89</v>
      </c>
      <c r="E7486" s="128">
        <v>467</v>
      </c>
      <c r="F7486" s="128">
        <v>467</v>
      </c>
      <c r="G7486" s="126" t="s">
        <v>13805</v>
      </c>
      <c r="H7486" s="126" t="s">
        <v>20362</v>
      </c>
      <c r="I7486" s="126" t="s">
        <v>20363</v>
      </c>
      <c r="J7486" s="126" t="s">
        <v>26335</v>
      </c>
      <c r="K7486" s="9">
        <f>_xlfn.IFNA(VLOOKUP(Table5[[#This Row],[Section]],SubSill_Tier,2,FALSE),0)</f>
        <v>0</v>
      </c>
      <c r="L7486" s="9" t="str">
        <f t="shared" si="125"/>
        <v/>
      </c>
      <c r="M7486" s="205" t="str" cm="1">
        <f t="array" ref="M7486">_xlfn.IFS(NOT(ISERROR(VLOOKUP(Table5[[#This Row],[Section]],TB_notTB,1,FALSE))),"No",LEFT(Table5[[#This Row],[Section]],3)="ETB","PLS",LEFT(Table5[[#This Row],[Section]],1)="7","PDB",NOT(ISBLANK(Table5[[#This Row],[Section]])),"No")</f>
        <v>No</v>
      </c>
    </row>
    <row r="7487" spans="1:13" x14ac:dyDescent="0.25">
      <c r="A7487" s="126" t="s">
        <v>12049</v>
      </c>
      <c r="B7487" s="126" t="s">
        <v>12050</v>
      </c>
      <c r="C7487" s="126" t="s">
        <v>98</v>
      </c>
      <c r="D7487" s="127">
        <v>2.2360000000000002</v>
      </c>
      <c r="E7487" s="128">
        <v>552</v>
      </c>
      <c r="F7487" s="128">
        <v>552</v>
      </c>
      <c r="G7487" s="126" t="s">
        <v>13805</v>
      </c>
      <c r="H7487" s="126" t="s">
        <v>20362</v>
      </c>
      <c r="I7487" s="126" t="s">
        <v>20363</v>
      </c>
      <c r="J7487" s="126" t="s">
        <v>26335</v>
      </c>
      <c r="K7487" s="9">
        <f>_xlfn.IFNA(VLOOKUP(Table5[[#This Row],[Section]],SubSill_Tier,2,FALSE),0)</f>
        <v>0</v>
      </c>
      <c r="L7487" s="9" t="str">
        <f t="shared" si="125"/>
        <v/>
      </c>
      <c r="M7487" s="205" t="str" cm="1">
        <f t="array" ref="M7487">_xlfn.IFS(NOT(ISERROR(VLOOKUP(Table5[[#This Row],[Section]],TB_notTB,1,FALSE))),"No",LEFT(Table5[[#This Row],[Section]],3)="ETB","PLS",LEFT(Table5[[#This Row],[Section]],1)="7","PDB",NOT(ISBLANK(Table5[[#This Row],[Section]])),"No")</f>
        <v>No</v>
      </c>
    </row>
    <row r="7488" spans="1:13" x14ac:dyDescent="0.25">
      <c r="A7488" s="126" t="s">
        <v>12051</v>
      </c>
      <c r="B7488" s="126" t="s">
        <v>17222</v>
      </c>
      <c r="C7488" s="126" t="s">
        <v>98</v>
      </c>
      <c r="D7488" s="127">
        <v>2.93</v>
      </c>
      <c r="E7488" s="128">
        <v>723</v>
      </c>
      <c r="F7488" s="128">
        <v>723</v>
      </c>
      <c r="G7488" s="126" t="s">
        <v>13805</v>
      </c>
      <c r="H7488" s="126" t="s">
        <v>20362</v>
      </c>
      <c r="I7488" s="126" t="s">
        <v>20363</v>
      </c>
      <c r="J7488" s="126" t="s">
        <v>26335</v>
      </c>
      <c r="K7488" s="9">
        <f>_xlfn.IFNA(VLOOKUP(Table5[[#This Row],[Section]],SubSill_Tier,2,FALSE),0)</f>
        <v>0</v>
      </c>
      <c r="L7488" s="9" t="str">
        <f t="shared" si="125"/>
        <v/>
      </c>
      <c r="M7488" s="205" t="str" cm="1">
        <f t="array" ref="M7488">_xlfn.IFS(NOT(ISERROR(VLOOKUP(Table5[[#This Row],[Section]],TB_notTB,1,FALSE))),"No",LEFT(Table5[[#This Row],[Section]],3)="ETB","PLS",LEFT(Table5[[#This Row],[Section]],1)="7","PDB",NOT(ISBLANK(Table5[[#This Row],[Section]])),"No")</f>
        <v>No</v>
      </c>
    </row>
    <row r="7489" spans="1:13" x14ac:dyDescent="0.25">
      <c r="A7489" s="126" t="s">
        <v>9184</v>
      </c>
      <c r="B7489" s="126" t="s">
        <v>28204</v>
      </c>
      <c r="C7489" s="126" t="s">
        <v>75</v>
      </c>
      <c r="D7489" s="127">
        <v>2.0870000000000002</v>
      </c>
      <c r="E7489" s="128">
        <v>393</v>
      </c>
      <c r="F7489" s="128">
        <v>393</v>
      </c>
      <c r="G7489" s="126" t="s">
        <v>13740</v>
      </c>
      <c r="H7489" s="126" t="s">
        <v>20124</v>
      </c>
      <c r="I7489" s="126" t="s">
        <v>21059</v>
      </c>
      <c r="J7489" s="126" t="s">
        <v>26235</v>
      </c>
      <c r="K7489" s="9">
        <f>_xlfn.IFNA(VLOOKUP(Table5[[#This Row],[Section]],SubSill_Tier,2,FALSE),0)</f>
        <v>0</v>
      </c>
      <c r="L7489" s="9" t="str">
        <f t="shared" si="125"/>
        <v/>
      </c>
      <c r="M7489" s="205" t="str" cm="1">
        <f t="array" ref="M7489">_xlfn.IFS(NOT(ISERROR(VLOOKUP(Table5[[#This Row],[Section]],TB_notTB,1,FALSE))),"No",LEFT(Table5[[#This Row],[Section]],3)="ETB","PLS",LEFT(Table5[[#This Row],[Section]],1)="7","PDB",NOT(ISBLANK(Table5[[#This Row],[Section]])),"No")</f>
        <v>No</v>
      </c>
    </row>
    <row r="7490" spans="1:13" x14ac:dyDescent="0.25">
      <c r="A7490" s="126" t="s">
        <v>3535</v>
      </c>
      <c r="B7490" s="126" t="s">
        <v>17222</v>
      </c>
      <c r="C7490" s="126" t="s">
        <v>98</v>
      </c>
      <c r="D7490" s="127">
        <v>1.6519999999999999</v>
      </c>
      <c r="E7490" s="128">
        <v>502</v>
      </c>
      <c r="F7490" s="128">
        <v>100</v>
      </c>
      <c r="G7490" s="126" t="s">
        <v>13711</v>
      </c>
      <c r="H7490" s="126" t="s">
        <v>20119</v>
      </c>
      <c r="I7490" s="126" t="s">
        <v>21054</v>
      </c>
      <c r="J7490" s="126" t="s">
        <v>26232</v>
      </c>
      <c r="K7490" s="9">
        <f>_xlfn.IFNA(VLOOKUP(Table5[[#This Row],[Section]],SubSill_Tier,2,FALSE),0)</f>
        <v>0</v>
      </c>
      <c r="L7490" s="9" t="str">
        <f t="shared" ref="L7490:L7553" si="126">IFERROR(IF(LEFT(G7490,2)="AI",IF(_xlfn.NUMBERVALUE(IFERROR(LEFT(IF(ISERROR(FIND("X",UPPER(B7490))),UPPER(B7490),RIGHT(UPPER(B7490),LEN(UPPER(B7490))-FIND("~",SUBSTITUTE(UPPER(B7490),"X","~",LEN(UPPER(B7490))-LEN(SUBSTITUTE(UPPER(B7490),"X","")))))),FIND(" ",IF(ISERROR(FIND("X",UPPER(B7490))),UPPER(B7490),RIGHT(UPPER(B7490),LEN(UPPER(B7490))-FIND("~",SUBSTITUTE(UPPER(B7490),"X","~",LEN(UPPER(B7490))-LEN(SUBSTITUTE(UPPER(B7490),"X","")))))),1)-1),IF(ISERROR(FIND("X",UPPER(B7490))),UPPER(B7490),RIGHT(UPPER(B7490),LEN(UPPER(B7490))-FIND("~",SUBSTITUTE(UPPER(B7490),"X","~",LEN(UPPER(B7490))-LEN(SUBSTITUTE(UPPER(B7490),"X",""))))))),".")&gt;=5,"Wall",""),""),"")</f>
        <v/>
      </c>
      <c r="M7490" s="205" t="str" cm="1">
        <f t="array" ref="M7490">_xlfn.IFS(NOT(ISERROR(VLOOKUP(Table5[[#This Row],[Section]],TB_notTB,1,FALSE))),"No",LEFT(Table5[[#This Row],[Section]],3)="ETB","PLS",LEFT(Table5[[#This Row],[Section]],1)="7","PDB",NOT(ISBLANK(Table5[[#This Row],[Section]])),"No")</f>
        <v>No</v>
      </c>
    </row>
    <row r="7491" spans="1:13" x14ac:dyDescent="0.25">
      <c r="A7491" s="126" t="s">
        <v>3536</v>
      </c>
      <c r="B7491" s="126" t="s">
        <v>17222</v>
      </c>
      <c r="C7491" s="126" t="s">
        <v>98</v>
      </c>
      <c r="D7491" s="127">
        <v>1.18</v>
      </c>
      <c r="E7491" s="128">
        <v>311</v>
      </c>
      <c r="F7491" s="128">
        <v>100</v>
      </c>
      <c r="G7491" s="126" t="s">
        <v>13711</v>
      </c>
      <c r="H7491" s="126" t="s">
        <v>20119</v>
      </c>
      <c r="I7491" s="126" t="s">
        <v>21054</v>
      </c>
      <c r="J7491" s="126" t="s">
        <v>26232</v>
      </c>
      <c r="K7491" s="9">
        <f>_xlfn.IFNA(VLOOKUP(Table5[[#This Row],[Section]],SubSill_Tier,2,FALSE),0)</f>
        <v>0</v>
      </c>
      <c r="L7491" s="9" t="str">
        <f t="shared" si="126"/>
        <v/>
      </c>
      <c r="M7491" s="205" t="str" cm="1">
        <f t="array" ref="M7491">_xlfn.IFS(NOT(ISERROR(VLOOKUP(Table5[[#This Row],[Section]],TB_notTB,1,FALSE))),"No",LEFT(Table5[[#This Row],[Section]],3)="ETB","PLS",LEFT(Table5[[#This Row],[Section]],1)="7","PDB",NOT(ISBLANK(Table5[[#This Row],[Section]])),"No")</f>
        <v>No</v>
      </c>
    </row>
    <row r="7492" spans="1:13" x14ac:dyDescent="0.25">
      <c r="A7492" s="126" t="s">
        <v>3537</v>
      </c>
      <c r="B7492" s="126" t="s">
        <v>17222</v>
      </c>
      <c r="C7492" s="126" t="s">
        <v>98</v>
      </c>
      <c r="D7492" s="127">
        <v>0.63</v>
      </c>
      <c r="E7492" s="128">
        <v>157</v>
      </c>
      <c r="F7492" s="128">
        <v>100</v>
      </c>
      <c r="G7492" s="126" t="s">
        <v>13711</v>
      </c>
      <c r="H7492" s="126" t="s">
        <v>20119</v>
      </c>
      <c r="I7492" s="126" t="s">
        <v>21054</v>
      </c>
      <c r="J7492" s="126" t="s">
        <v>26232</v>
      </c>
      <c r="K7492" s="9">
        <f>_xlfn.IFNA(VLOOKUP(Table5[[#This Row],[Section]],SubSill_Tier,2,FALSE),0)</f>
        <v>0</v>
      </c>
      <c r="L7492" s="9" t="str">
        <f t="shared" si="126"/>
        <v/>
      </c>
      <c r="M7492" s="205" t="str" cm="1">
        <f t="array" ref="M7492">_xlfn.IFS(NOT(ISERROR(VLOOKUP(Table5[[#This Row],[Section]],TB_notTB,1,FALSE))),"No",LEFT(Table5[[#This Row],[Section]],3)="ETB","PLS",LEFT(Table5[[#This Row],[Section]],1)="7","PDB",NOT(ISBLANK(Table5[[#This Row],[Section]])),"No")</f>
        <v>No</v>
      </c>
    </row>
    <row r="7493" spans="1:13" x14ac:dyDescent="0.25">
      <c r="A7493" s="126" t="s">
        <v>3538</v>
      </c>
      <c r="B7493" s="126" t="s">
        <v>17222</v>
      </c>
      <c r="C7493" s="126" t="s">
        <v>98</v>
      </c>
      <c r="D7493" s="127">
        <v>1.3080000000000001</v>
      </c>
      <c r="E7493" s="128">
        <v>327</v>
      </c>
      <c r="F7493" s="128">
        <v>233</v>
      </c>
      <c r="G7493" s="126" t="s">
        <v>13711</v>
      </c>
      <c r="H7493" s="126" t="s">
        <v>20119</v>
      </c>
      <c r="I7493" s="126" t="s">
        <v>21054</v>
      </c>
      <c r="J7493" s="126" t="s">
        <v>26232</v>
      </c>
      <c r="K7493" s="9">
        <f>_xlfn.IFNA(VLOOKUP(Table5[[#This Row],[Section]],SubSill_Tier,2,FALSE),0)</f>
        <v>0</v>
      </c>
      <c r="L7493" s="9" t="str">
        <f t="shared" si="126"/>
        <v/>
      </c>
      <c r="M7493" s="205" t="str" cm="1">
        <f t="array" ref="M7493">_xlfn.IFS(NOT(ISERROR(VLOOKUP(Table5[[#This Row],[Section]],TB_notTB,1,FALSE))),"No",LEFT(Table5[[#This Row],[Section]],3)="ETB","PLS",LEFT(Table5[[#This Row],[Section]],1)="7","PDB",NOT(ISBLANK(Table5[[#This Row],[Section]])),"No")</f>
        <v>No</v>
      </c>
    </row>
    <row r="7494" spans="1:13" x14ac:dyDescent="0.25">
      <c r="A7494" s="126" t="s">
        <v>3539</v>
      </c>
      <c r="B7494" s="126" t="s">
        <v>17222</v>
      </c>
      <c r="C7494" s="126" t="s">
        <v>98</v>
      </c>
      <c r="D7494" s="127">
        <v>0.57799999999999996</v>
      </c>
      <c r="E7494" s="128">
        <v>127</v>
      </c>
      <c r="F7494" s="128">
        <v>100</v>
      </c>
      <c r="G7494" s="126" t="s">
        <v>13712</v>
      </c>
      <c r="H7494" s="126" t="s">
        <v>20120</v>
      </c>
      <c r="I7494" s="126" t="s">
        <v>21055</v>
      </c>
      <c r="J7494" s="126" t="s">
        <v>26232</v>
      </c>
      <c r="K7494" s="9">
        <f>_xlfn.IFNA(VLOOKUP(Table5[[#This Row],[Section]],SubSill_Tier,2,FALSE),0)</f>
        <v>0</v>
      </c>
      <c r="L7494" s="9" t="str">
        <f t="shared" si="126"/>
        <v/>
      </c>
      <c r="M7494" s="205" t="str" cm="1">
        <f t="array" ref="M7494">_xlfn.IFS(NOT(ISERROR(VLOOKUP(Table5[[#This Row],[Section]],TB_notTB,1,FALSE))),"No",LEFT(Table5[[#This Row],[Section]],3)="ETB","PLS",LEFT(Table5[[#This Row],[Section]],1)="7","PDB",NOT(ISBLANK(Table5[[#This Row],[Section]])),"No")</f>
        <v>No</v>
      </c>
    </row>
    <row r="7495" spans="1:13" x14ac:dyDescent="0.25">
      <c r="A7495" s="126" t="s">
        <v>3540</v>
      </c>
      <c r="B7495" s="126" t="s">
        <v>3541</v>
      </c>
      <c r="C7495" s="126" t="s">
        <v>75</v>
      </c>
      <c r="D7495" s="127">
        <v>1.6439999999999999</v>
      </c>
      <c r="E7495" s="128">
        <v>369</v>
      </c>
      <c r="F7495" s="128">
        <v>213</v>
      </c>
      <c r="G7495" s="126" t="s">
        <v>13803</v>
      </c>
      <c r="H7495" s="126" t="s">
        <v>20346</v>
      </c>
      <c r="I7495" s="126" t="s">
        <v>21264</v>
      </c>
      <c r="J7495" s="126" t="s">
        <v>26241</v>
      </c>
      <c r="K7495" s="9">
        <f>_xlfn.IFNA(VLOOKUP(Table5[[#This Row],[Section]],SubSill_Tier,2,FALSE),0)</f>
        <v>0</v>
      </c>
      <c r="L7495" s="9" t="str">
        <f t="shared" si="126"/>
        <v/>
      </c>
      <c r="M7495" s="205" t="str" cm="1">
        <f t="array" ref="M7495">_xlfn.IFS(NOT(ISERROR(VLOOKUP(Table5[[#This Row],[Section]],TB_notTB,1,FALSE))),"No",LEFT(Table5[[#This Row],[Section]],3)="ETB","PLS",LEFT(Table5[[#This Row],[Section]],1)="7","PDB",NOT(ISBLANK(Table5[[#This Row],[Section]])),"No")</f>
        <v>No</v>
      </c>
    </row>
    <row r="7496" spans="1:13" x14ac:dyDescent="0.25">
      <c r="A7496" s="126" t="s">
        <v>3542</v>
      </c>
      <c r="B7496" s="126" t="s">
        <v>3543</v>
      </c>
      <c r="C7496" s="126" t="s">
        <v>75</v>
      </c>
      <c r="D7496" s="127">
        <v>1.7629999999999999</v>
      </c>
      <c r="E7496" s="128">
        <v>704</v>
      </c>
      <c r="F7496" s="128">
        <v>247</v>
      </c>
      <c r="G7496" s="126" t="s">
        <v>13797</v>
      </c>
      <c r="H7496" s="126" t="s">
        <v>20354</v>
      </c>
      <c r="I7496" s="126" t="s">
        <v>21250</v>
      </c>
      <c r="J7496" s="126" t="s">
        <v>26241</v>
      </c>
      <c r="K7496" s="9">
        <f>_xlfn.IFNA(VLOOKUP(Table5[[#This Row],[Section]],SubSill_Tier,2,FALSE),0)</f>
        <v>0</v>
      </c>
      <c r="L7496" s="9" t="str">
        <f t="shared" si="126"/>
        <v/>
      </c>
      <c r="M7496" s="205" t="str" cm="1">
        <f t="array" ref="M7496">_xlfn.IFS(NOT(ISERROR(VLOOKUP(Table5[[#This Row],[Section]],TB_notTB,1,FALSE))),"No",LEFT(Table5[[#This Row],[Section]],3)="ETB","PLS",LEFT(Table5[[#This Row],[Section]],1)="7","PDB",NOT(ISBLANK(Table5[[#This Row],[Section]])),"No")</f>
        <v>No</v>
      </c>
    </row>
    <row r="7497" spans="1:13" x14ac:dyDescent="0.25">
      <c r="A7497" s="126" t="s">
        <v>3544</v>
      </c>
      <c r="B7497" s="126" t="s">
        <v>3545</v>
      </c>
      <c r="C7497" s="126" t="s">
        <v>75</v>
      </c>
      <c r="D7497" s="127">
        <v>1.488</v>
      </c>
      <c r="E7497" s="128">
        <v>615</v>
      </c>
      <c r="F7497" s="128">
        <v>162</v>
      </c>
      <c r="G7497" s="126" t="s">
        <v>13797</v>
      </c>
      <c r="H7497" s="126" t="s">
        <v>20354</v>
      </c>
      <c r="I7497" s="126" t="s">
        <v>21250</v>
      </c>
      <c r="J7497" s="126" t="s">
        <v>26241</v>
      </c>
      <c r="K7497" s="9">
        <f>_xlfn.IFNA(VLOOKUP(Table5[[#This Row],[Section]],SubSill_Tier,2,FALSE),0)</f>
        <v>0</v>
      </c>
      <c r="L7497" s="9" t="str">
        <f t="shared" si="126"/>
        <v/>
      </c>
      <c r="M7497" s="205" t="str" cm="1">
        <f t="array" ref="M7497">_xlfn.IFS(NOT(ISERROR(VLOOKUP(Table5[[#This Row],[Section]],TB_notTB,1,FALSE))),"No",LEFT(Table5[[#This Row],[Section]],3)="ETB","PLS",LEFT(Table5[[#This Row],[Section]],1)="7","PDB",NOT(ISBLANK(Table5[[#This Row],[Section]])),"No")</f>
        <v>No</v>
      </c>
    </row>
    <row r="7498" spans="1:13" x14ac:dyDescent="0.25">
      <c r="A7498" s="126" t="s">
        <v>3546</v>
      </c>
      <c r="B7498" s="126" t="s">
        <v>3547</v>
      </c>
      <c r="C7498" s="126" t="s">
        <v>75</v>
      </c>
      <c r="D7498" s="127">
        <v>1.048</v>
      </c>
      <c r="E7498" s="128">
        <v>414</v>
      </c>
      <c r="F7498" s="128">
        <v>101</v>
      </c>
      <c r="G7498" s="126" t="s">
        <v>13797</v>
      </c>
      <c r="H7498" s="126" t="s">
        <v>20354</v>
      </c>
      <c r="I7498" s="126" t="s">
        <v>21250</v>
      </c>
      <c r="J7498" s="126" t="s">
        <v>26241</v>
      </c>
      <c r="K7498" s="9">
        <f>_xlfn.IFNA(VLOOKUP(Table5[[#This Row],[Section]],SubSill_Tier,2,FALSE),0)</f>
        <v>0</v>
      </c>
      <c r="L7498" s="9" t="str">
        <f t="shared" si="126"/>
        <v/>
      </c>
      <c r="M7498" s="205" t="str" cm="1">
        <f t="array" ref="M7498">_xlfn.IFS(NOT(ISERROR(VLOOKUP(Table5[[#This Row],[Section]],TB_notTB,1,FALSE))),"No",LEFT(Table5[[#This Row],[Section]],3)="ETB","PLS",LEFT(Table5[[#This Row],[Section]],1)="7","PDB",NOT(ISBLANK(Table5[[#This Row],[Section]])),"No")</f>
        <v>No</v>
      </c>
    </row>
    <row r="7499" spans="1:13" x14ac:dyDescent="0.25">
      <c r="A7499" s="126" t="s">
        <v>3548</v>
      </c>
      <c r="B7499" s="126" t="s">
        <v>17222</v>
      </c>
      <c r="C7499" s="126" t="s">
        <v>98</v>
      </c>
      <c r="D7499" s="127">
        <v>0.17</v>
      </c>
      <c r="E7499" s="128">
        <v>105</v>
      </c>
      <c r="F7499" s="128">
        <v>100</v>
      </c>
      <c r="G7499" s="126" t="s">
        <v>13736</v>
      </c>
      <c r="H7499" s="126" t="s">
        <v>20148</v>
      </c>
      <c r="I7499" s="126" t="s">
        <v>21073</v>
      </c>
      <c r="J7499" s="126" t="s">
        <v>26232</v>
      </c>
      <c r="K7499" s="9">
        <f>_xlfn.IFNA(VLOOKUP(Table5[[#This Row],[Section]],SubSill_Tier,2,FALSE),0)</f>
        <v>0</v>
      </c>
      <c r="L7499" s="9" t="str">
        <f t="shared" si="126"/>
        <v/>
      </c>
      <c r="M7499" s="205" t="str" cm="1">
        <f t="array" ref="M7499">_xlfn.IFS(NOT(ISERROR(VLOOKUP(Table5[[#This Row],[Section]],TB_notTB,1,FALSE))),"No",LEFT(Table5[[#This Row],[Section]],3)="ETB","PLS",LEFT(Table5[[#This Row],[Section]],1)="7","PDB",NOT(ISBLANK(Table5[[#This Row],[Section]])),"No")</f>
        <v>No</v>
      </c>
    </row>
    <row r="7500" spans="1:13" x14ac:dyDescent="0.25">
      <c r="A7500" s="126" t="s">
        <v>9185</v>
      </c>
      <c r="B7500" s="126" t="s">
        <v>17222</v>
      </c>
      <c r="C7500" s="126" t="s">
        <v>98</v>
      </c>
      <c r="D7500" s="127">
        <v>1.546</v>
      </c>
      <c r="E7500" s="128">
        <v>300</v>
      </c>
      <c r="F7500" s="128">
        <v>300</v>
      </c>
      <c r="G7500" s="126" t="s">
        <v>13721</v>
      </c>
      <c r="H7500" s="126" t="s">
        <v>20121</v>
      </c>
      <c r="I7500" s="126" t="s">
        <v>20122</v>
      </c>
      <c r="J7500" s="126" t="s">
        <v>26234</v>
      </c>
      <c r="K7500" s="9">
        <f>_xlfn.IFNA(VLOOKUP(Table5[[#This Row],[Section]],SubSill_Tier,2,FALSE),0)</f>
        <v>0</v>
      </c>
      <c r="L7500" s="9" t="str">
        <f t="shared" si="126"/>
        <v/>
      </c>
      <c r="M7500" s="205" t="str" cm="1">
        <f t="array" ref="M7500">_xlfn.IFS(NOT(ISERROR(VLOOKUP(Table5[[#This Row],[Section]],TB_notTB,1,FALSE))),"No",LEFT(Table5[[#This Row],[Section]],3)="ETB","PLS",LEFT(Table5[[#This Row],[Section]],1)="7","PDB",NOT(ISBLANK(Table5[[#This Row],[Section]])),"No")</f>
        <v>No</v>
      </c>
    </row>
    <row r="7501" spans="1:13" x14ac:dyDescent="0.25">
      <c r="A7501" s="126" t="s">
        <v>9186</v>
      </c>
      <c r="B7501" s="126" t="s">
        <v>17222</v>
      </c>
      <c r="C7501" s="126" t="s">
        <v>98</v>
      </c>
      <c r="D7501" s="127">
        <v>1.2869999999999999</v>
      </c>
      <c r="E7501" s="128">
        <v>261</v>
      </c>
      <c r="F7501" s="128">
        <v>261</v>
      </c>
      <c r="G7501" s="126" t="s">
        <v>13724</v>
      </c>
      <c r="H7501" s="126" t="s">
        <v>20186</v>
      </c>
      <c r="I7501" s="126" t="s">
        <v>22099</v>
      </c>
      <c r="J7501" s="126" t="s">
        <v>26234</v>
      </c>
      <c r="K7501" s="9">
        <f>_xlfn.IFNA(VLOOKUP(Table5[[#This Row],[Section]],SubSill_Tier,2,FALSE),0)</f>
        <v>0</v>
      </c>
      <c r="L7501" s="9" t="str">
        <f t="shared" si="126"/>
        <v/>
      </c>
      <c r="M7501" s="205" t="str" cm="1">
        <f t="array" ref="M7501">_xlfn.IFS(NOT(ISERROR(VLOOKUP(Table5[[#This Row],[Section]],TB_notTB,1,FALSE))),"No",LEFT(Table5[[#This Row],[Section]],3)="ETB","PLS",LEFT(Table5[[#This Row],[Section]],1)="7","PDB",NOT(ISBLANK(Table5[[#This Row],[Section]])),"No")</f>
        <v>No</v>
      </c>
    </row>
    <row r="7502" spans="1:13" x14ac:dyDescent="0.25">
      <c r="A7502" s="126" t="s">
        <v>3549</v>
      </c>
      <c r="B7502" s="126" t="s">
        <v>17222</v>
      </c>
      <c r="C7502" s="126" t="s">
        <v>98</v>
      </c>
      <c r="D7502" s="127">
        <v>0.501</v>
      </c>
      <c r="E7502" s="128">
        <v>249</v>
      </c>
      <c r="F7502" s="128">
        <v>249</v>
      </c>
      <c r="G7502" s="126" t="s">
        <v>13712</v>
      </c>
      <c r="H7502" s="126" t="s">
        <v>20120</v>
      </c>
      <c r="I7502" s="126" t="s">
        <v>21055</v>
      </c>
      <c r="J7502" s="126" t="s">
        <v>26232</v>
      </c>
      <c r="K7502" s="9">
        <f>_xlfn.IFNA(VLOOKUP(Table5[[#This Row],[Section]],SubSill_Tier,2,FALSE),0)</f>
        <v>0</v>
      </c>
      <c r="L7502" s="9" t="str">
        <f t="shared" si="126"/>
        <v/>
      </c>
      <c r="M7502" s="205" t="str" cm="1">
        <f t="array" ref="M7502">_xlfn.IFS(NOT(ISERROR(VLOOKUP(Table5[[#This Row],[Section]],TB_notTB,1,FALSE))),"No",LEFT(Table5[[#This Row],[Section]],3)="ETB","PLS",LEFT(Table5[[#This Row],[Section]],1)="7","PDB",NOT(ISBLANK(Table5[[#This Row],[Section]])),"No")</f>
        <v>No</v>
      </c>
    </row>
    <row r="7503" spans="1:13" x14ac:dyDescent="0.25">
      <c r="A7503" s="126" t="s">
        <v>9187</v>
      </c>
      <c r="B7503" s="126" t="s">
        <v>17222</v>
      </c>
      <c r="C7503" s="126" t="s">
        <v>98</v>
      </c>
      <c r="D7503" s="127">
        <v>0.72399999999999998</v>
      </c>
      <c r="E7503" s="128">
        <v>336</v>
      </c>
      <c r="F7503" s="128">
        <v>100</v>
      </c>
      <c r="G7503" s="126" t="s">
        <v>13721</v>
      </c>
      <c r="H7503" s="126" t="s">
        <v>20121</v>
      </c>
      <c r="I7503" s="126" t="s">
        <v>20122</v>
      </c>
      <c r="J7503" s="126" t="s">
        <v>26234</v>
      </c>
      <c r="K7503" s="9">
        <f>_xlfn.IFNA(VLOOKUP(Table5[[#This Row],[Section]],SubSill_Tier,2,FALSE),0)</f>
        <v>0</v>
      </c>
      <c r="L7503" s="9" t="str">
        <f t="shared" si="126"/>
        <v/>
      </c>
      <c r="M7503" s="205" t="str" cm="1">
        <f t="array" ref="M7503">_xlfn.IFS(NOT(ISERROR(VLOOKUP(Table5[[#This Row],[Section]],TB_notTB,1,FALSE))),"No",LEFT(Table5[[#This Row],[Section]],3)="ETB","PLS",LEFT(Table5[[#This Row],[Section]],1)="7","PDB",NOT(ISBLANK(Table5[[#This Row],[Section]])),"No")</f>
        <v>No</v>
      </c>
    </row>
    <row r="7504" spans="1:13" x14ac:dyDescent="0.25">
      <c r="A7504" s="126" t="s">
        <v>3550</v>
      </c>
      <c r="B7504" s="126" t="s">
        <v>17222</v>
      </c>
      <c r="C7504" s="126" t="s">
        <v>98</v>
      </c>
      <c r="D7504" s="127">
        <v>1.7450000000000001</v>
      </c>
      <c r="E7504" s="128">
        <v>673</v>
      </c>
      <c r="F7504" s="128">
        <v>100</v>
      </c>
      <c r="G7504" s="126" t="s">
        <v>13736</v>
      </c>
      <c r="H7504" s="126" t="s">
        <v>20148</v>
      </c>
      <c r="I7504" s="126" t="s">
        <v>21073</v>
      </c>
      <c r="J7504" s="126" t="s">
        <v>26232</v>
      </c>
      <c r="K7504" s="9">
        <f>_xlfn.IFNA(VLOOKUP(Table5[[#This Row],[Section]],SubSill_Tier,2,FALSE),0)</f>
        <v>0</v>
      </c>
      <c r="L7504" s="9" t="str">
        <f t="shared" si="126"/>
        <v/>
      </c>
      <c r="M7504" s="205" t="str" cm="1">
        <f t="array" ref="M7504">_xlfn.IFS(NOT(ISERROR(VLOOKUP(Table5[[#This Row],[Section]],TB_notTB,1,FALSE))),"No",LEFT(Table5[[#This Row],[Section]],3)="ETB","PLS",LEFT(Table5[[#This Row],[Section]],1)="7","PDB",NOT(ISBLANK(Table5[[#This Row],[Section]])),"No")</f>
        <v>No</v>
      </c>
    </row>
    <row r="7505" spans="1:13" x14ac:dyDescent="0.25">
      <c r="A7505" s="126" t="s">
        <v>9188</v>
      </c>
      <c r="B7505" s="126" t="s">
        <v>3598</v>
      </c>
      <c r="C7505" s="126" t="s">
        <v>98</v>
      </c>
      <c r="D7505" s="127">
        <v>4.4000000000000004</v>
      </c>
      <c r="E7505" s="128">
        <v>416</v>
      </c>
      <c r="F7505" s="128">
        <v>416</v>
      </c>
      <c r="G7505" s="126" t="s">
        <v>13724</v>
      </c>
      <c r="H7505" s="126" t="s">
        <v>20182</v>
      </c>
      <c r="I7505" s="126" t="s">
        <v>22098</v>
      </c>
      <c r="J7505" s="126" t="s">
        <v>26234</v>
      </c>
      <c r="K7505" s="9">
        <f>_xlfn.IFNA(VLOOKUP(Table5[[#This Row],[Section]],SubSill_Tier,2,FALSE),0)</f>
        <v>0</v>
      </c>
      <c r="L7505" s="9" t="str">
        <f t="shared" si="126"/>
        <v/>
      </c>
      <c r="M7505" s="205" t="str" cm="1">
        <f t="array" ref="M7505">_xlfn.IFS(NOT(ISERROR(VLOOKUP(Table5[[#This Row],[Section]],TB_notTB,1,FALSE))),"No",LEFT(Table5[[#This Row],[Section]],3)="ETB","PLS",LEFT(Table5[[#This Row],[Section]],1)="7","PDB",NOT(ISBLANK(Table5[[#This Row],[Section]])),"No")</f>
        <v>No</v>
      </c>
    </row>
    <row r="7506" spans="1:13" x14ac:dyDescent="0.25">
      <c r="A7506" s="126" t="s">
        <v>9189</v>
      </c>
      <c r="B7506" s="126" t="s">
        <v>17222</v>
      </c>
      <c r="C7506" s="126" t="s">
        <v>98</v>
      </c>
      <c r="D7506" s="127">
        <v>0.76400000000000001</v>
      </c>
      <c r="E7506" s="128">
        <v>232</v>
      </c>
      <c r="F7506" s="128">
        <v>100</v>
      </c>
      <c r="G7506" s="126" t="s">
        <v>13779</v>
      </c>
      <c r="H7506" s="126" t="s">
        <v>20249</v>
      </c>
      <c r="I7506" s="126" t="s">
        <v>21154</v>
      </c>
      <c r="J7506" s="126" t="s">
        <v>26285</v>
      </c>
      <c r="K7506" s="9">
        <f>_xlfn.IFNA(VLOOKUP(Table5[[#This Row],[Section]],SubSill_Tier,2,FALSE),0)</f>
        <v>0</v>
      </c>
      <c r="L7506" s="9" t="str">
        <f t="shared" si="126"/>
        <v/>
      </c>
      <c r="M7506" s="205" t="str" cm="1">
        <f t="array" ref="M7506">_xlfn.IFS(NOT(ISERROR(VLOOKUP(Table5[[#This Row],[Section]],TB_notTB,1,FALSE))),"No",LEFT(Table5[[#This Row],[Section]],3)="ETB","PLS",LEFT(Table5[[#This Row],[Section]],1)="7","PDB",NOT(ISBLANK(Table5[[#This Row],[Section]])),"No")</f>
        <v>No</v>
      </c>
    </row>
    <row r="7507" spans="1:13" x14ac:dyDescent="0.25">
      <c r="A7507" s="126" t="s">
        <v>9190</v>
      </c>
      <c r="B7507" s="126" t="s">
        <v>3598</v>
      </c>
      <c r="C7507" s="126" t="s">
        <v>98</v>
      </c>
      <c r="D7507" s="127">
        <v>1.343</v>
      </c>
      <c r="E7507" s="128">
        <v>311</v>
      </c>
      <c r="F7507" s="128">
        <v>311</v>
      </c>
      <c r="G7507" s="126" t="s">
        <v>13724</v>
      </c>
      <c r="H7507" s="126" t="s">
        <v>20186</v>
      </c>
      <c r="I7507" s="126" t="s">
        <v>22099</v>
      </c>
      <c r="J7507" s="126" t="s">
        <v>26234</v>
      </c>
      <c r="K7507" s="9">
        <f>_xlfn.IFNA(VLOOKUP(Table5[[#This Row],[Section]],SubSill_Tier,2,FALSE),0)</f>
        <v>0</v>
      </c>
      <c r="L7507" s="9" t="str">
        <f t="shared" si="126"/>
        <v/>
      </c>
      <c r="M7507" s="205" t="str" cm="1">
        <f t="array" ref="M7507">_xlfn.IFS(NOT(ISERROR(VLOOKUP(Table5[[#This Row],[Section]],TB_notTB,1,FALSE))),"No",LEFT(Table5[[#This Row],[Section]],3)="ETB","PLS",LEFT(Table5[[#This Row],[Section]],1)="7","PDB",NOT(ISBLANK(Table5[[#This Row],[Section]])),"No")</f>
        <v>No</v>
      </c>
    </row>
    <row r="7508" spans="1:13" x14ac:dyDescent="0.25">
      <c r="A7508" s="126" t="s">
        <v>9191</v>
      </c>
      <c r="B7508" s="126" t="s">
        <v>17222</v>
      </c>
      <c r="C7508" s="126" t="s">
        <v>98</v>
      </c>
      <c r="D7508" s="127">
        <v>0.61299999999999999</v>
      </c>
      <c r="E7508" s="128">
        <v>268</v>
      </c>
      <c r="F7508" s="128">
        <v>100</v>
      </c>
      <c r="G7508" s="126" t="s">
        <v>13779</v>
      </c>
      <c r="H7508" s="126" t="s">
        <v>20249</v>
      </c>
      <c r="I7508" s="126" t="s">
        <v>21154</v>
      </c>
      <c r="J7508" s="126" t="s">
        <v>26285</v>
      </c>
      <c r="K7508" s="9">
        <f>_xlfn.IFNA(VLOOKUP(Table5[[#This Row],[Section]],SubSill_Tier,2,FALSE),0)</f>
        <v>0</v>
      </c>
      <c r="L7508" s="9" t="str">
        <f t="shared" si="126"/>
        <v/>
      </c>
      <c r="M7508" s="205" t="str" cm="1">
        <f t="array" ref="M7508">_xlfn.IFS(NOT(ISERROR(VLOOKUP(Table5[[#This Row],[Section]],TB_notTB,1,FALSE))),"No",LEFT(Table5[[#This Row],[Section]],3)="ETB","PLS",LEFT(Table5[[#This Row],[Section]],1)="7","PDB",NOT(ISBLANK(Table5[[#This Row],[Section]])),"No")</f>
        <v>No</v>
      </c>
    </row>
    <row r="7509" spans="1:13" x14ac:dyDescent="0.25">
      <c r="A7509" s="126" t="s">
        <v>12052</v>
      </c>
      <c r="B7509" s="126" t="s">
        <v>17222</v>
      </c>
      <c r="C7509" s="126" t="s">
        <v>98</v>
      </c>
      <c r="D7509" s="127">
        <v>0.45100000000000001</v>
      </c>
      <c r="E7509" s="128">
        <v>246</v>
      </c>
      <c r="F7509" s="128">
        <v>246</v>
      </c>
      <c r="G7509" s="126" t="s">
        <v>13739</v>
      </c>
      <c r="H7509" s="126" t="s">
        <v>20143</v>
      </c>
      <c r="I7509" s="126" t="s">
        <v>20144</v>
      </c>
      <c r="J7509" s="126" t="s">
        <v>26246</v>
      </c>
      <c r="K7509" s="9">
        <f>_xlfn.IFNA(VLOOKUP(Table5[[#This Row],[Section]],SubSill_Tier,2,FALSE),0)</f>
        <v>0</v>
      </c>
      <c r="L7509" s="9" t="str">
        <f t="shared" si="126"/>
        <v/>
      </c>
      <c r="M7509" s="205" t="str" cm="1">
        <f t="array" ref="M7509">_xlfn.IFS(NOT(ISERROR(VLOOKUP(Table5[[#This Row],[Section]],TB_notTB,1,FALSE))),"No",LEFT(Table5[[#This Row],[Section]],3)="ETB","PLS",LEFT(Table5[[#This Row],[Section]],1)="7","PDB",NOT(ISBLANK(Table5[[#This Row],[Section]])),"No")</f>
        <v>No</v>
      </c>
    </row>
    <row r="7510" spans="1:13" x14ac:dyDescent="0.25">
      <c r="A7510" s="126" t="s">
        <v>9192</v>
      </c>
      <c r="B7510" s="126" t="s">
        <v>17222</v>
      </c>
      <c r="C7510" s="126" t="s">
        <v>98</v>
      </c>
      <c r="D7510" s="127">
        <v>0.39400000000000002</v>
      </c>
      <c r="E7510" s="128">
        <v>137</v>
      </c>
      <c r="F7510" s="128">
        <v>100</v>
      </c>
      <c r="G7510" s="126" t="s">
        <v>13716</v>
      </c>
      <c r="H7510" s="126" t="s">
        <v>20121</v>
      </c>
      <c r="I7510" s="126" t="s">
        <v>20122</v>
      </c>
      <c r="J7510" s="126" t="s">
        <v>26234</v>
      </c>
      <c r="K7510" s="9">
        <f>_xlfn.IFNA(VLOOKUP(Table5[[#This Row],[Section]],SubSill_Tier,2,FALSE),0)</f>
        <v>0</v>
      </c>
      <c r="L7510" s="9" t="str">
        <f t="shared" si="126"/>
        <v/>
      </c>
      <c r="M7510" s="205" t="str" cm="1">
        <f t="array" ref="M7510">_xlfn.IFS(NOT(ISERROR(VLOOKUP(Table5[[#This Row],[Section]],TB_notTB,1,FALSE))),"No",LEFT(Table5[[#This Row],[Section]],3)="ETB","PLS",LEFT(Table5[[#This Row],[Section]],1)="7","PDB",NOT(ISBLANK(Table5[[#This Row],[Section]])),"No")</f>
        <v>No</v>
      </c>
    </row>
    <row r="7511" spans="1:13" x14ac:dyDescent="0.25">
      <c r="A7511" s="126" t="s">
        <v>3551</v>
      </c>
      <c r="B7511" s="126" t="s">
        <v>17222</v>
      </c>
      <c r="C7511" s="126" t="s">
        <v>98</v>
      </c>
      <c r="D7511" s="127">
        <v>1.6040000000000001</v>
      </c>
      <c r="E7511" s="128">
        <v>100</v>
      </c>
      <c r="F7511" s="128">
        <v>100</v>
      </c>
      <c r="G7511" s="126" t="s">
        <v>13712</v>
      </c>
      <c r="H7511" s="126" t="s">
        <v>20120</v>
      </c>
      <c r="I7511" s="126" t="s">
        <v>21055</v>
      </c>
      <c r="J7511" s="126" t="s">
        <v>26232</v>
      </c>
      <c r="K7511" s="9">
        <f>_xlfn.IFNA(VLOOKUP(Table5[[#This Row],[Section]],SubSill_Tier,2,FALSE),0)</f>
        <v>0</v>
      </c>
      <c r="L7511" s="9" t="str">
        <f t="shared" si="126"/>
        <v/>
      </c>
      <c r="M7511" s="205" t="str" cm="1">
        <f t="array" ref="M7511">_xlfn.IFS(NOT(ISERROR(VLOOKUP(Table5[[#This Row],[Section]],TB_notTB,1,FALSE))),"No",LEFT(Table5[[#This Row],[Section]],3)="ETB","PLS",LEFT(Table5[[#This Row],[Section]],1)="7","PDB",NOT(ISBLANK(Table5[[#This Row],[Section]])),"No")</f>
        <v>No</v>
      </c>
    </row>
    <row r="7512" spans="1:13" x14ac:dyDescent="0.25">
      <c r="A7512" s="126" t="s">
        <v>9193</v>
      </c>
      <c r="B7512" s="126" t="s">
        <v>28205</v>
      </c>
      <c r="C7512" s="126" t="s">
        <v>75</v>
      </c>
      <c r="D7512" s="127">
        <v>6.1619999999999999</v>
      </c>
      <c r="E7512" s="128">
        <v>664</v>
      </c>
      <c r="F7512" s="128">
        <v>664</v>
      </c>
      <c r="G7512" s="126" t="s">
        <v>13720</v>
      </c>
      <c r="H7512" s="126" t="s">
        <v>20130</v>
      </c>
      <c r="I7512" s="126" t="s">
        <v>20131</v>
      </c>
      <c r="J7512" s="126" t="s">
        <v>26245</v>
      </c>
      <c r="K7512" s="9">
        <f>_xlfn.IFNA(VLOOKUP(Table5[[#This Row],[Section]],SubSill_Tier,2,FALSE),0)</f>
        <v>0</v>
      </c>
      <c r="L7512" s="9" t="str">
        <f t="shared" si="126"/>
        <v/>
      </c>
      <c r="M7512" s="205" t="str" cm="1">
        <f t="array" ref="M7512">_xlfn.IFS(NOT(ISERROR(VLOOKUP(Table5[[#This Row],[Section]],TB_notTB,1,FALSE))),"No",LEFT(Table5[[#This Row],[Section]],3)="ETB","PLS",LEFT(Table5[[#This Row],[Section]],1)="7","PDB",NOT(ISBLANK(Table5[[#This Row],[Section]])),"No")</f>
        <v>No</v>
      </c>
    </row>
    <row r="7513" spans="1:13" x14ac:dyDescent="0.25">
      <c r="A7513" s="126" t="s">
        <v>3552</v>
      </c>
      <c r="B7513" s="126" t="s">
        <v>3553</v>
      </c>
      <c r="C7513" s="126" t="s">
        <v>75</v>
      </c>
      <c r="D7513" s="127">
        <v>0.80600000000000005</v>
      </c>
      <c r="E7513" s="128">
        <v>325</v>
      </c>
      <c r="F7513" s="128">
        <v>100</v>
      </c>
      <c r="G7513" s="126" t="s">
        <v>13726</v>
      </c>
      <c r="H7513" s="126" t="s">
        <v>20136</v>
      </c>
      <c r="I7513" s="126" t="s">
        <v>21065</v>
      </c>
      <c r="J7513" s="126" t="s">
        <v>26241</v>
      </c>
      <c r="K7513" s="9">
        <f>_xlfn.IFNA(VLOOKUP(Table5[[#This Row],[Section]],SubSill_Tier,2,FALSE),0)</f>
        <v>0</v>
      </c>
      <c r="L7513" s="9" t="str">
        <f t="shared" si="126"/>
        <v/>
      </c>
      <c r="M7513" s="205" t="str" cm="1">
        <f t="array" ref="M7513">_xlfn.IFS(NOT(ISERROR(VLOOKUP(Table5[[#This Row],[Section]],TB_notTB,1,FALSE))),"No",LEFT(Table5[[#This Row],[Section]],3)="ETB","PLS",LEFT(Table5[[#This Row],[Section]],1)="7","PDB",NOT(ISBLANK(Table5[[#This Row],[Section]])),"No")</f>
        <v>No</v>
      </c>
    </row>
    <row r="7514" spans="1:13" x14ac:dyDescent="0.25">
      <c r="A7514" s="126" t="s">
        <v>3554</v>
      </c>
      <c r="B7514" s="126" t="s">
        <v>3555</v>
      </c>
      <c r="C7514" s="126" t="s">
        <v>75</v>
      </c>
      <c r="D7514" s="127">
        <v>1.27</v>
      </c>
      <c r="E7514" s="128">
        <v>514</v>
      </c>
      <c r="F7514" s="128">
        <v>131</v>
      </c>
      <c r="G7514" s="126" t="s">
        <v>13726</v>
      </c>
      <c r="H7514" s="126" t="s">
        <v>20136</v>
      </c>
      <c r="I7514" s="126" t="s">
        <v>21065</v>
      </c>
      <c r="J7514" s="126" t="s">
        <v>26241</v>
      </c>
      <c r="K7514" s="9">
        <f>_xlfn.IFNA(VLOOKUP(Table5[[#This Row],[Section]],SubSill_Tier,2,FALSE),0)</f>
        <v>0</v>
      </c>
      <c r="L7514" s="9" t="str">
        <f t="shared" si="126"/>
        <v/>
      </c>
      <c r="M7514" s="205" t="str" cm="1">
        <f t="array" ref="M7514">_xlfn.IFS(NOT(ISERROR(VLOOKUP(Table5[[#This Row],[Section]],TB_notTB,1,FALSE))),"No",LEFT(Table5[[#This Row],[Section]],3)="ETB","PLS",LEFT(Table5[[#This Row],[Section]],1)="7","PDB",NOT(ISBLANK(Table5[[#This Row],[Section]])),"No")</f>
        <v>No</v>
      </c>
    </row>
    <row r="7515" spans="1:13" x14ac:dyDescent="0.25">
      <c r="A7515" s="126" t="s">
        <v>3556</v>
      </c>
      <c r="B7515" s="126" t="s">
        <v>3557</v>
      </c>
      <c r="C7515" s="126" t="s">
        <v>75</v>
      </c>
      <c r="D7515" s="127">
        <v>0.26500000000000001</v>
      </c>
      <c r="E7515" s="128">
        <v>191</v>
      </c>
      <c r="F7515" s="128">
        <v>100</v>
      </c>
      <c r="G7515" s="126" t="s">
        <v>13726</v>
      </c>
      <c r="H7515" s="126" t="s">
        <v>20136</v>
      </c>
      <c r="I7515" s="126" t="s">
        <v>21065</v>
      </c>
      <c r="J7515" s="126" t="s">
        <v>26241</v>
      </c>
      <c r="K7515" s="9">
        <f>_xlfn.IFNA(VLOOKUP(Table5[[#This Row],[Section]],SubSill_Tier,2,FALSE),0)</f>
        <v>0</v>
      </c>
      <c r="L7515" s="9" t="str">
        <f t="shared" si="126"/>
        <v/>
      </c>
      <c r="M7515" s="205" t="str" cm="1">
        <f t="array" ref="M7515">_xlfn.IFS(NOT(ISERROR(VLOOKUP(Table5[[#This Row],[Section]],TB_notTB,1,FALSE))),"No",LEFT(Table5[[#This Row],[Section]],3)="ETB","PLS",LEFT(Table5[[#This Row],[Section]],1)="7","PDB",NOT(ISBLANK(Table5[[#This Row],[Section]])),"No")</f>
        <v>No</v>
      </c>
    </row>
    <row r="7516" spans="1:13" x14ac:dyDescent="0.25">
      <c r="A7516" s="126" t="s">
        <v>9194</v>
      </c>
      <c r="B7516" s="126" t="s">
        <v>17222</v>
      </c>
      <c r="C7516" s="126" t="s">
        <v>98</v>
      </c>
      <c r="D7516" s="127">
        <v>1.8660000000000001</v>
      </c>
      <c r="E7516" s="128">
        <v>202</v>
      </c>
      <c r="F7516" s="128">
        <v>202</v>
      </c>
      <c r="G7516" s="126" t="s">
        <v>13715</v>
      </c>
      <c r="H7516" s="126" t="s">
        <v>20123</v>
      </c>
      <c r="I7516" s="126" t="s">
        <v>21058</v>
      </c>
      <c r="J7516" s="126" t="s">
        <v>26236</v>
      </c>
      <c r="K7516" s="9">
        <f>_xlfn.IFNA(VLOOKUP(Table5[[#This Row],[Section]],SubSill_Tier,2,FALSE),0)</f>
        <v>0</v>
      </c>
      <c r="L7516" s="9" t="str">
        <f t="shared" si="126"/>
        <v/>
      </c>
      <c r="M7516" s="205" t="str" cm="1">
        <f t="array" ref="M7516">_xlfn.IFS(NOT(ISERROR(VLOOKUP(Table5[[#This Row],[Section]],TB_notTB,1,FALSE))),"No",LEFT(Table5[[#This Row],[Section]],3)="ETB","PLS",LEFT(Table5[[#This Row],[Section]],1)="7","PDB",NOT(ISBLANK(Table5[[#This Row],[Section]])),"No")</f>
        <v>No</v>
      </c>
    </row>
    <row r="7517" spans="1:13" x14ac:dyDescent="0.25">
      <c r="A7517" s="126" t="s">
        <v>9195</v>
      </c>
      <c r="B7517" s="126" t="s">
        <v>17222</v>
      </c>
      <c r="C7517" s="126" t="s">
        <v>98</v>
      </c>
      <c r="D7517" s="127">
        <v>2.161</v>
      </c>
      <c r="E7517" s="128">
        <v>232</v>
      </c>
      <c r="F7517" s="128">
        <v>232</v>
      </c>
      <c r="G7517" s="126" t="s">
        <v>13715</v>
      </c>
      <c r="H7517" s="126" t="s">
        <v>20123</v>
      </c>
      <c r="I7517" s="126" t="s">
        <v>21058</v>
      </c>
      <c r="J7517" s="126" t="s">
        <v>26236</v>
      </c>
      <c r="K7517" s="9">
        <f>_xlfn.IFNA(VLOOKUP(Table5[[#This Row],[Section]],SubSill_Tier,2,FALSE),0)</f>
        <v>0</v>
      </c>
      <c r="L7517" s="9" t="str">
        <f t="shared" si="126"/>
        <v/>
      </c>
      <c r="M7517" s="205" t="str" cm="1">
        <f t="array" ref="M7517">_xlfn.IFS(NOT(ISERROR(VLOOKUP(Table5[[#This Row],[Section]],TB_notTB,1,FALSE))),"No",LEFT(Table5[[#This Row],[Section]],3)="ETB","PLS",LEFT(Table5[[#This Row],[Section]],1)="7","PDB",NOT(ISBLANK(Table5[[#This Row],[Section]])),"No")</f>
        <v>No</v>
      </c>
    </row>
    <row r="7518" spans="1:13" x14ac:dyDescent="0.25">
      <c r="A7518" s="126" t="s">
        <v>9196</v>
      </c>
      <c r="B7518" s="126" t="s">
        <v>17222</v>
      </c>
      <c r="C7518" s="126" t="s">
        <v>98</v>
      </c>
      <c r="D7518" s="127">
        <v>0.30299999999999999</v>
      </c>
      <c r="E7518" s="128">
        <v>122</v>
      </c>
      <c r="F7518" s="128">
        <v>100</v>
      </c>
      <c r="G7518" s="126" t="s">
        <v>13724</v>
      </c>
      <c r="H7518" s="126" t="s">
        <v>20186</v>
      </c>
      <c r="I7518" s="126" t="s">
        <v>22099</v>
      </c>
      <c r="J7518" s="126" t="s">
        <v>26234</v>
      </c>
      <c r="K7518" s="9">
        <f>_xlfn.IFNA(VLOOKUP(Table5[[#This Row],[Section]],SubSill_Tier,2,FALSE),0)</f>
        <v>0</v>
      </c>
      <c r="L7518" s="9" t="str">
        <f t="shared" si="126"/>
        <v/>
      </c>
      <c r="M7518" s="205" t="str" cm="1">
        <f t="array" ref="M7518">_xlfn.IFS(NOT(ISERROR(VLOOKUP(Table5[[#This Row],[Section]],TB_notTB,1,FALSE))),"No",LEFT(Table5[[#This Row],[Section]],3)="ETB","PLS",LEFT(Table5[[#This Row],[Section]],1)="7","PDB",NOT(ISBLANK(Table5[[#This Row],[Section]])),"No")</f>
        <v>No</v>
      </c>
    </row>
    <row r="7519" spans="1:13" x14ac:dyDescent="0.25">
      <c r="A7519" s="126" t="s">
        <v>9197</v>
      </c>
      <c r="B7519" s="126" t="s">
        <v>17222</v>
      </c>
      <c r="C7519" s="126" t="s">
        <v>98</v>
      </c>
      <c r="D7519" s="127">
        <v>0.35699999999999998</v>
      </c>
      <c r="E7519" s="128">
        <v>107</v>
      </c>
      <c r="F7519" s="128">
        <v>100</v>
      </c>
      <c r="G7519" s="126" t="s">
        <v>13724</v>
      </c>
      <c r="H7519" s="126" t="s">
        <v>20186</v>
      </c>
      <c r="I7519" s="126" t="s">
        <v>22099</v>
      </c>
      <c r="J7519" s="126" t="s">
        <v>26234</v>
      </c>
      <c r="K7519" s="9">
        <f>_xlfn.IFNA(VLOOKUP(Table5[[#This Row],[Section]],SubSill_Tier,2,FALSE),0)</f>
        <v>0</v>
      </c>
      <c r="L7519" s="9" t="str">
        <f t="shared" si="126"/>
        <v/>
      </c>
      <c r="M7519" s="205" t="str" cm="1">
        <f t="array" ref="M7519">_xlfn.IFS(NOT(ISERROR(VLOOKUP(Table5[[#This Row],[Section]],TB_notTB,1,FALSE))),"No",LEFT(Table5[[#This Row],[Section]],3)="ETB","PLS",LEFT(Table5[[#This Row],[Section]],1)="7","PDB",NOT(ISBLANK(Table5[[#This Row],[Section]])),"No")</f>
        <v>No</v>
      </c>
    </row>
    <row r="7520" spans="1:13" x14ac:dyDescent="0.25">
      <c r="A7520" s="126" t="s">
        <v>12053</v>
      </c>
      <c r="B7520" s="126" t="s">
        <v>12054</v>
      </c>
      <c r="C7520" s="126" t="s">
        <v>75</v>
      </c>
      <c r="D7520" s="127">
        <v>0.375</v>
      </c>
      <c r="E7520" s="128">
        <v>141</v>
      </c>
      <c r="F7520" s="128">
        <v>100</v>
      </c>
      <c r="G7520" s="126" t="s">
        <v>13763</v>
      </c>
      <c r="H7520" s="126" t="s">
        <v>20250</v>
      </c>
      <c r="I7520" s="126" t="s">
        <v>21155</v>
      </c>
      <c r="J7520" s="126" t="s">
        <v>26258</v>
      </c>
      <c r="K7520" s="9">
        <f>_xlfn.IFNA(VLOOKUP(Table5[[#This Row],[Section]],SubSill_Tier,2,FALSE),0)</f>
        <v>0</v>
      </c>
      <c r="L7520" s="9" t="str">
        <f t="shared" si="126"/>
        <v/>
      </c>
      <c r="M7520" s="205" t="str" cm="1">
        <f t="array" ref="M7520">_xlfn.IFS(NOT(ISERROR(VLOOKUP(Table5[[#This Row],[Section]],TB_notTB,1,FALSE))),"No",LEFT(Table5[[#This Row],[Section]],3)="ETB","PLS",LEFT(Table5[[#This Row],[Section]],1)="7","PDB",NOT(ISBLANK(Table5[[#This Row],[Section]])),"No")</f>
        <v>No</v>
      </c>
    </row>
    <row r="7521" spans="1:13" x14ac:dyDescent="0.25">
      <c r="A7521" s="126" t="s">
        <v>9198</v>
      </c>
      <c r="B7521" s="126" t="s">
        <v>17222</v>
      </c>
      <c r="C7521" s="126" t="s">
        <v>98</v>
      </c>
      <c r="D7521" s="127">
        <v>0.218</v>
      </c>
      <c r="E7521" s="128">
        <v>101</v>
      </c>
      <c r="F7521" s="128">
        <v>100</v>
      </c>
      <c r="G7521" s="126" t="s">
        <v>13721</v>
      </c>
      <c r="H7521" s="126" t="s">
        <v>20121</v>
      </c>
      <c r="I7521" s="126" t="s">
        <v>20122</v>
      </c>
      <c r="J7521" s="126" t="s">
        <v>26234</v>
      </c>
      <c r="K7521" s="9">
        <f>_xlfn.IFNA(VLOOKUP(Table5[[#This Row],[Section]],SubSill_Tier,2,FALSE),0)</f>
        <v>0</v>
      </c>
      <c r="L7521" s="9" t="str">
        <f t="shared" si="126"/>
        <v/>
      </c>
      <c r="M7521" s="205" t="str" cm="1">
        <f t="array" ref="M7521">_xlfn.IFS(NOT(ISERROR(VLOOKUP(Table5[[#This Row],[Section]],TB_notTB,1,FALSE))),"No",LEFT(Table5[[#This Row],[Section]],3)="ETB","PLS",LEFT(Table5[[#This Row],[Section]],1)="7","PDB",NOT(ISBLANK(Table5[[#This Row],[Section]])),"No")</f>
        <v>No</v>
      </c>
    </row>
    <row r="7522" spans="1:13" x14ac:dyDescent="0.25">
      <c r="A7522" s="126" t="s">
        <v>9199</v>
      </c>
      <c r="B7522" s="126" t="s">
        <v>17222</v>
      </c>
      <c r="C7522" s="126" t="s">
        <v>98</v>
      </c>
      <c r="D7522" s="127">
        <v>0.35399999999999998</v>
      </c>
      <c r="E7522" s="128">
        <v>144</v>
      </c>
      <c r="F7522" s="128">
        <v>100</v>
      </c>
      <c r="G7522" s="126" t="s">
        <v>13721</v>
      </c>
      <c r="H7522" s="126" t="s">
        <v>20121</v>
      </c>
      <c r="I7522" s="126" t="s">
        <v>20122</v>
      </c>
      <c r="J7522" s="126" t="s">
        <v>26234</v>
      </c>
      <c r="K7522" s="9">
        <f>_xlfn.IFNA(VLOOKUP(Table5[[#This Row],[Section]],SubSill_Tier,2,FALSE),0)</f>
        <v>0</v>
      </c>
      <c r="L7522" s="9" t="str">
        <f t="shared" si="126"/>
        <v/>
      </c>
      <c r="M7522" s="205" t="str" cm="1">
        <f t="array" ref="M7522">_xlfn.IFS(NOT(ISERROR(VLOOKUP(Table5[[#This Row],[Section]],TB_notTB,1,FALSE))),"No",LEFT(Table5[[#This Row],[Section]],3)="ETB","PLS",LEFT(Table5[[#This Row],[Section]],1)="7","PDB",NOT(ISBLANK(Table5[[#This Row],[Section]])),"No")</f>
        <v>No</v>
      </c>
    </row>
    <row r="7523" spans="1:13" x14ac:dyDescent="0.25">
      <c r="A7523" s="126" t="s">
        <v>9200</v>
      </c>
      <c r="B7523" s="126" t="s">
        <v>17222</v>
      </c>
      <c r="C7523" s="126" t="s">
        <v>98</v>
      </c>
      <c r="D7523" s="127">
        <v>0.39400000000000002</v>
      </c>
      <c r="E7523" s="128">
        <v>168</v>
      </c>
      <c r="F7523" s="128">
        <v>100</v>
      </c>
      <c r="G7523" s="126" t="s">
        <v>13721</v>
      </c>
      <c r="H7523" s="126" t="s">
        <v>20121</v>
      </c>
      <c r="I7523" s="126" t="s">
        <v>20122</v>
      </c>
      <c r="J7523" s="126" t="s">
        <v>26234</v>
      </c>
      <c r="K7523" s="9">
        <f>_xlfn.IFNA(VLOOKUP(Table5[[#This Row],[Section]],SubSill_Tier,2,FALSE),0)</f>
        <v>0</v>
      </c>
      <c r="L7523" s="9" t="str">
        <f t="shared" si="126"/>
        <v/>
      </c>
      <c r="M7523" s="205" t="str" cm="1">
        <f t="array" ref="M7523">_xlfn.IFS(NOT(ISERROR(VLOOKUP(Table5[[#This Row],[Section]],TB_notTB,1,FALSE))),"No",LEFT(Table5[[#This Row],[Section]],3)="ETB","PLS",LEFT(Table5[[#This Row],[Section]],1)="7","PDB",NOT(ISBLANK(Table5[[#This Row],[Section]])),"No")</f>
        <v>No</v>
      </c>
    </row>
    <row r="7524" spans="1:13" x14ac:dyDescent="0.25">
      <c r="A7524" s="126" t="s">
        <v>9201</v>
      </c>
      <c r="B7524" s="126" t="s">
        <v>17222</v>
      </c>
      <c r="C7524" s="126" t="s">
        <v>98</v>
      </c>
      <c r="D7524" s="127">
        <v>0.58699999999999997</v>
      </c>
      <c r="E7524" s="128">
        <v>221</v>
      </c>
      <c r="F7524" s="128">
        <v>100</v>
      </c>
      <c r="G7524" s="126" t="s">
        <v>13721</v>
      </c>
      <c r="H7524" s="126" t="s">
        <v>20121</v>
      </c>
      <c r="I7524" s="126" t="s">
        <v>20122</v>
      </c>
      <c r="J7524" s="126" t="s">
        <v>26234</v>
      </c>
      <c r="K7524" s="9">
        <f>_xlfn.IFNA(VLOOKUP(Table5[[#This Row],[Section]],SubSill_Tier,2,FALSE),0)</f>
        <v>0</v>
      </c>
      <c r="L7524" s="9" t="str">
        <f t="shared" si="126"/>
        <v/>
      </c>
      <c r="M7524" s="205" t="str" cm="1">
        <f t="array" ref="M7524">_xlfn.IFS(NOT(ISERROR(VLOOKUP(Table5[[#This Row],[Section]],TB_notTB,1,FALSE))),"No",LEFT(Table5[[#This Row],[Section]],3)="ETB","PLS",LEFT(Table5[[#This Row],[Section]],1)="7","PDB",NOT(ISBLANK(Table5[[#This Row],[Section]])),"No")</f>
        <v>No</v>
      </c>
    </row>
    <row r="7525" spans="1:13" x14ac:dyDescent="0.25">
      <c r="A7525" s="126" t="s">
        <v>3558</v>
      </c>
      <c r="B7525" s="126" t="s">
        <v>3559</v>
      </c>
      <c r="C7525" s="126" t="s">
        <v>75</v>
      </c>
      <c r="D7525" s="127">
        <v>1.4790000000000001</v>
      </c>
      <c r="E7525" s="128">
        <v>602</v>
      </c>
      <c r="F7525" s="128">
        <v>182</v>
      </c>
      <c r="G7525" s="126" t="s">
        <v>13726</v>
      </c>
      <c r="H7525" s="126" t="s">
        <v>20136</v>
      </c>
      <c r="I7525" s="126" t="s">
        <v>21065</v>
      </c>
      <c r="J7525" s="126" t="s">
        <v>26241</v>
      </c>
      <c r="K7525" s="9">
        <f>_xlfn.IFNA(VLOOKUP(Table5[[#This Row],[Section]],SubSill_Tier,2,FALSE),0)</f>
        <v>0</v>
      </c>
      <c r="L7525" s="9" t="str">
        <f t="shared" si="126"/>
        <v/>
      </c>
      <c r="M7525" s="205" t="str" cm="1">
        <f t="array" ref="M7525">_xlfn.IFS(NOT(ISERROR(VLOOKUP(Table5[[#This Row],[Section]],TB_notTB,1,FALSE))),"No",LEFT(Table5[[#This Row],[Section]],3)="ETB","PLS",LEFT(Table5[[#This Row],[Section]],1)="7","PDB",NOT(ISBLANK(Table5[[#This Row],[Section]])),"No")</f>
        <v>No</v>
      </c>
    </row>
    <row r="7526" spans="1:13" x14ac:dyDescent="0.25">
      <c r="A7526" s="126" t="s">
        <v>3560</v>
      </c>
      <c r="B7526" s="126" t="s">
        <v>17222</v>
      </c>
      <c r="C7526" s="126" t="s">
        <v>98</v>
      </c>
      <c r="D7526" s="127">
        <v>0.51400000000000001</v>
      </c>
      <c r="E7526" s="128">
        <v>134</v>
      </c>
      <c r="F7526" s="128">
        <v>105</v>
      </c>
      <c r="G7526" s="126" t="s">
        <v>13711</v>
      </c>
      <c r="H7526" s="126" t="s">
        <v>20119</v>
      </c>
      <c r="I7526" s="126" t="s">
        <v>21054</v>
      </c>
      <c r="J7526" s="126" t="s">
        <v>26232</v>
      </c>
      <c r="K7526" s="9">
        <f>_xlfn.IFNA(VLOOKUP(Table5[[#This Row],[Section]],SubSill_Tier,2,FALSE),0)</f>
        <v>0</v>
      </c>
      <c r="L7526" s="9" t="str">
        <f t="shared" si="126"/>
        <v/>
      </c>
      <c r="M7526" s="205" t="str" cm="1">
        <f t="array" ref="M7526">_xlfn.IFS(NOT(ISERROR(VLOOKUP(Table5[[#This Row],[Section]],TB_notTB,1,FALSE))),"No",LEFT(Table5[[#This Row],[Section]],3)="ETB","PLS",LEFT(Table5[[#This Row],[Section]],1)="7","PDB",NOT(ISBLANK(Table5[[#This Row],[Section]])),"No")</f>
        <v>No</v>
      </c>
    </row>
    <row r="7527" spans="1:13" x14ac:dyDescent="0.25">
      <c r="A7527" s="126" t="s">
        <v>3561</v>
      </c>
      <c r="B7527" s="126" t="s">
        <v>17222</v>
      </c>
      <c r="C7527" s="126" t="s">
        <v>98</v>
      </c>
      <c r="D7527" s="127">
        <v>1.075</v>
      </c>
      <c r="E7527" s="128">
        <v>316</v>
      </c>
      <c r="F7527" s="128">
        <v>100</v>
      </c>
      <c r="G7527" s="126" t="s">
        <v>13736</v>
      </c>
      <c r="H7527" s="126" t="s">
        <v>20148</v>
      </c>
      <c r="I7527" s="126" t="s">
        <v>21073</v>
      </c>
      <c r="J7527" s="126" t="s">
        <v>26232</v>
      </c>
      <c r="K7527" s="9">
        <f>_xlfn.IFNA(VLOOKUP(Table5[[#This Row],[Section]],SubSill_Tier,2,FALSE),0)</f>
        <v>0</v>
      </c>
      <c r="L7527" s="9" t="str">
        <f t="shared" si="126"/>
        <v/>
      </c>
      <c r="M7527" s="205" t="str" cm="1">
        <f t="array" ref="M7527">_xlfn.IFS(NOT(ISERROR(VLOOKUP(Table5[[#This Row],[Section]],TB_notTB,1,FALSE))),"No",LEFT(Table5[[#This Row],[Section]],3)="ETB","PLS",LEFT(Table5[[#This Row],[Section]],1)="7","PDB",NOT(ISBLANK(Table5[[#This Row],[Section]])),"No")</f>
        <v>No</v>
      </c>
    </row>
    <row r="7528" spans="1:13" x14ac:dyDescent="0.25">
      <c r="A7528" s="126" t="s">
        <v>9202</v>
      </c>
      <c r="B7528" s="126" t="s">
        <v>17222</v>
      </c>
      <c r="C7528" s="126" t="s">
        <v>98</v>
      </c>
      <c r="D7528" s="127">
        <v>1.252</v>
      </c>
      <c r="E7528" s="128">
        <v>177</v>
      </c>
      <c r="F7528" s="128">
        <v>177</v>
      </c>
      <c r="G7528" s="126" t="s">
        <v>13724</v>
      </c>
      <c r="H7528" s="126" t="s">
        <v>20186</v>
      </c>
      <c r="I7528" s="126" t="s">
        <v>22099</v>
      </c>
      <c r="J7528" s="126" t="s">
        <v>26234</v>
      </c>
      <c r="K7528" s="9">
        <f>_xlfn.IFNA(VLOOKUP(Table5[[#This Row],[Section]],SubSill_Tier,2,FALSE),0)</f>
        <v>0</v>
      </c>
      <c r="L7528" s="9" t="str">
        <f t="shared" si="126"/>
        <v/>
      </c>
      <c r="M7528" s="205" t="str" cm="1">
        <f t="array" ref="M7528">_xlfn.IFS(NOT(ISERROR(VLOOKUP(Table5[[#This Row],[Section]],TB_notTB,1,FALSE))),"No",LEFT(Table5[[#This Row],[Section]],3)="ETB","PLS",LEFT(Table5[[#This Row],[Section]],1)="7","PDB",NOT(ISBLANK(Table5[[#This Row],[Section]])),"No")</f>
        <v>No</v>
      </c>
    </row>
    <row r="7529" spans="1:13" x14ac:dyDescent="0.25">
      <c r="A7529" s="126" t="s">
        <v>3562</v>
      </c>
      <c r="B7529" s="126" t="s">
        <v>17222</v>
      </c>
      <c r="C7529" s="126" t="s">
        <v>98</v>
      </c>
      <c r="D7529" s="127">
        <v>0.26100000000000001</v>
      </c>
      <c r="E7529" s="128">
        <v>157</v>
      </c>
      <c r="F7529" s="128">
        <v>157</v>
      </c>
      <c r="G7529" s="126" t="s">
        <v>13711</v>
      </c>
      <c r="H7529" s="126" t="s">
        <v>20119</v>
      </c>
      <c r="I7529" s="126" t="s">
        <v>21054</v>
      </c>
      <c r="J7529" s="126" t="s">
        <v>26232</v>
      </c>
      <c r="K7529" s="9">
        <f>_xlfn.IFNA(VLOOKUP(Table5[[#This Row],[Section]],SubSill_Tier,2,FALSE),0)</f>
        <v>0</v>
      </c>
      <c r="L7529" s="9" t="str">
        <f t="shared" si="126"/>
        <v/>
      </c>
      <c r="M7529" s="205" t="str" cm="1">
        <f t="array" ref="M7529">_xlfn.IFS(NOT(ISERROR(VLOOKUP(Table5[[#This Row],[Section]],TB_notTB,1,FALSE))),"No",LEFT(Table5[[#This Row],[Section]],3)="ETB","PLS",LEFT(Table5[[#This Row],[Section]],1)="7","PDB",NOT(ISBLANK(Table5[[#This Row],[Section]])),"No")</f>
        <v>No</v>
      </c>
    </row>
    <row r="7530" spans="1:13" x14ac:dyDescent="0.25">
      <c r="A7530" s="126" t="s">
        <v>9203</v>
      </c>
      <c r="B7530" s="126" t="s">
        <v>17222</v>
      </c>
      <c r="C7530" s="126" t="s">
        <v>98</v>
      </c>
      <c r="D7530" s="127">
        <v>0.33</v>
      </c>
      <c r="E7530" s="128">
        <v>160</v>
      </c>
      <c r="F7530" s="128">
        <v>100</v>
      </c>
      <c r="G7530" s="126" t="s">
        <v>13721</v>
      </c>
      <c r="H7530" s="126" t="s">
        <v>20121</v>
      </c>
      <c r="I7530" s="126" t="s">
        <v>20122</v>
      </c>
      <c r="J7530" s="126" t="s">
        <v>26234</v>
      </c>
      <c r="K7530" s="9">
        <f>_xlfn.IFNA(VLOOKUP(Table5[[#This Row],[Section]],SubSill_Tier,2,FALSE),0)</f>
        <v>0</v>
      </c>
      <c r="L7530" s="9" t="str">
        <f t="shared" si="126"/>
        <v/>
      </c>
      <c r="M7530" s="205" t="str" cm="1">
        <f t="array" ref="M7530">_xlfn.IFS(NOT(ISERROR(VLOOKUP(Table5[[#This Row],[Section]],TB_notTB,1,FALSE))),"No",LEFT(Table5[[#This Row],[Section]],3)="ETB","PLS",LEFT(Table5[[#This Row],[Section]],1)="7","PDB",NOT(ISBLANK(Table5[[#This Row],[Section]])),"No")</f>
        <v>No</v>
      </c>
    </row>
    <row r="7531" spans="1:13" x14ac:dyDescent="0.25">
      <c r="A7531" s="126" t="s">
        <v>9204</v>
      </c>
      <c r="B7531" s="126" t="s">
        <v>17222</v>
      </c>
      <c r="C7531" s="126" t="s">
        <v>98</v>
      </c>
      <c r="D7531" s="127">
        <v>0.39</v>
      </c>
      <c r="E7531" s="128">
        <v>171</v>
      </c>
      <c r="F7531" s="128">
        <v>100</v>
      </c>
      <c r="G7531" s="126" t="s">
        <v>13721</v>
      </c>
      <c r="H7531" s="126" t="s">
        <v>20121</v>
      </c>
      <c r="I7531" s="126" t="s">
        <v>20122</v>
      </c>
      <c r="J7531" s="126" t="s">
        <v>26234</v>
      </c>
      <c r="K7531" s="9">
        <f>_xlfn.IFNA(VLOOKUP(Table5[[#This Row],[Section]],SubSill_Tier,2,FALSE),0)</f>
        <v>0</v>
      </c>
      <c r="L7531" s="9" t="str">
        <f t="shared" si="126"/>
        <v/>
      </c>
      <c r="M7531" s="205" t="str" cm="1">
        <f t="array" ref="M7531">_xlfn.IFS(NOT(ISERROR(VLOOKUP(Table5[[#This Row],[Section]],TB_notTB,1,FALSE))),"No",LEFT(Table5[[#This Row],[Section]],3)="ETB","PLS",LEFT(Table5[[#This Row],[Section]],1)="7","PDB",NOT(ISBLANK(Table5[[#This Row],[Section]])),"No")</f>
        <v>No</v>
      </c>
    </row>
    <row r="7532" spans="1:13" x14ac:dyDescent="0.25">
      <c r="A7532" s="126" t="s">
        <v>9205</v>
      </c>
      <c r="B7532" s="126" t="s">
        <v>17222</v>
      </c>
      <c r="C7532" s="126" t="s">
        <v>98</v>
      </c>
      <c r="D7532" s="127">
        <v>0.27100000000000002</v>
      </c>
      <c r="E7532" s="128">
        <v>126</v>
      </c>
      <c r="F7532" s="128">
        <v>100</v>
      </c>
      <c r="G7532" s="126" t="s">
        <v>13721</v>
      </c>
      <c r="H7532" s="126" t="s">
        <v>20121</v>
      </c>
      <c r="I7532" s="126" t="s">
        <v>20122</v>
      </c>
      <c r="J7532" s="126" t="s">
        <v>26234</v>
      </c>
      <c r="K7532" s="9">
        <f>_xlfn.IFNA(VLOOKUP(Table5[[#This Row],[Section]],SubSill_Tier,2,FALSE),0)</f>
        <v>0</v>
      </c>
      <c r="L7532" s="9" t="str">
        <f t="shared" si="126"/>
        <v/>
      </c>
      <c r="M7532" s="205" t="str" cm="1">
        <f t="array" ref="M7532">_xlfn.IFS(NOT(ISERROR(VLOOKUP(Table5[[#This Row],[Section]],TB_notTB,1,FALSE))),"No",LEFT(Table5[[#This Row],[Section]],3)="ETB","PLS",LEFT(Table5[[#This Row],[Section]],1)="7","PDB",NOT(ISBLANK(Table5[[#This Row],[Section]])),"No")</f>
        <v>No</v>
      </c>
    </row>
    <row r="7533" spans="1:13" x14ac:dyDescent="0.25">
      <c r="A7533" s="126" t="s">
        <v>9206</v>
      </c>
      <c r="B7533" s="126" t="s">
        <v>17222</v>
      </c>
      <c r="C7533" s="126" t="s">
        <v>98</v>
      </c>
      <c r="D7533" s="127">
        <v>0.19400000000000001</v>
      </c>
      <c r="E7533" s="128">
        <v>100</v>
      </c>
      <c r="F7533" s="128">
        <v>100</v>
      </c>
      <c r="G7533" s="126" t="s">
        <v>13721</v>
      </c>
      <c r="H7533" s="126" t="s">
        <v>20121</v>
      </c>
      <c r="I7533" s="126" t="s">
        <v>20122</v>
      </c>
      <c r="J7533" s="126" t="s">
        <v>26234</v>
      </c>
      <c r="K7533" s="9">
        <f>_xlfn.IFNA(VLOOKUP(Table5[[#This Row],[Section]],SubSill_Tier,2,FALSE),0)</f>
        <v>0</v>
      </c>
      <c r="L7533" s="9" t="str">
        <f t="shared" si="126"/>
        <v/>
      </c>
      <c r="M7533" s="205" t="str" cm="1">
        <f t="array" ref="M7533">_xlfn.IFS(NOT(ISERROR(VLOOKUP(Table5[[#This Row],[Section]],TB_notTB,1,FALSE))),"No",LEFT(Table5[[#This Row],[Section]],3)="ETB","PLS",LEFT(Table5[[#This Row],[Section]],1)="7","PDB",NOT(ISBLANK(Table5[[#This Row],[Section]])),"No")</f>
        <v>No</v>
      </c>
    </row>
    <row r="7534" spans="1:13" x14ac:dyDescent="0.25">
      <c r="A7534" s="126" t="s">
        <v>3563</v>
      </c>
      <c r="B7534" s="126" t="s">
        <v>17222</v>
      </c>
      <c r="C7534" s="126" t="s">
        <v>98</v>
      </c>
      <c r="D7534" s="127">
        <v>1.8169999999999999</v>
      </c>
      <c r="E7534" s="128">
        <v>345</v>
      </c>
      <c r="F7534" s="128">
        <v>195</v>
      </c>
      <c r="G7534" s="126" t="s">
        <v>13730</v>
      </c>
      <c r="H7534" s="126" t="s">
        <v>20139</v>
      </c>
      <c r="I7534" s="126" t="s">
        <v>20140</v>
      </c>
      <c r="J7534" s="126" t="s">
        <v>26243</v>
      </c>
      <c r="K7534" s="9">
        <f>_xlfn.IFNA(VLOOKUP(Table5[[#This Row],[Section]],SubSill_Tier,2,FALSE),0)</f>
        <v>0</v>
      </c>
      <c r="L7534" s="9" t="str">
        <f t="shared" si="126"/>
        <v/>
      </c>
      <c r="M7534" s="205" t="str" cm="1">
        <f t="array" ref="M7534">_xlfn.IFS(NOT(ISERROR(VLOOKUP(Table5[[#This Row],[Section]],TB_notTB,1,FALSE))),"No",LEFT(Table5[[#This Row],[Section]],3)="ETB","PLS",LEFT(Table5[[#This Row],[Section]],1)="7","PDB",NOT(ISBLANK(Table5[[#This Row],[Section]])),"No")</f>
        <v>No</v>
      </c>
    </row>
    <row r="7535" spans="1:13" x14ac:dyDescent="0.25">
      <c r="A7535" s="126" t="s">
        <v>9207</v>
      </c>
      <c r="B7535" s="126" t="s">
        <v>9208</v>
      </c>
      <c r="C7535" s="126" t="s">
        <v>98</v>
      </c>
      <c r="D7535" s="127">
        <v>0.34599999999999997</v>
      </c>
      <c r="E7535" s="128">
        <v>115</v>
      </c>
      <c r="F7535" s="128">
        <v>120</v>
      </c>
      <c r="G7535" s="126" t="s">
        <v>13740</v>
      </c>
      <c r="H7535" s="126" t="s">
        <v>20124</v>
      </c>
      <c r="I7535" s="126" t="s">
        <v>21059</v>
      </c>
      <c r="J7535" s="126" t="s">
        <v>26235</v>
      </c>
      <c r="K7535" s="9">
        <f>_xlfn.IFNA(VLOOKUP(Table5[[#This Row],[Section]],SubSill_Tier,2,FALSE),0)</f>
        <v>0</v>
      </c>
      <c r="L7535" s="9" t="str">
        <f t="shared" si="126"/>
        <v/>
      </c>
      <c r="M7535" s="205" t="str" cm="1">
        <f t="array" ref="M7535">_xlfn.IFS(NOT(ISERROR(VLOOKUP(Table5[[#This Row],[Section]],TB_notTB,1,FALSE))),"No",LEFT(Table5[[#This Row],[Section]],3)="ETB","PLS",LEFT(Table5[[#This Row],[Section]],1)="7","PDB",NOT(ISBLANK(Table5[[#This Row],[Section]])),"No")</f>
        <v>No</v>
      </c>
    </row>
    <row r="7536" spans="1:13" x14ac:dyDescent="0.25">
      <c r="A7536" s="126" t="s">
        <v>9209</v>
      </c>
      <c r="B7536" s="126" t="s">
        <v>17222</v>
      </c>
      <c r="C7536" s="126" t="s">
        <v>75</v>
      </c>
      <c r="D7536" s="127">
        <v>3.2240000000000002</v>
      </c>
      <c r="E7536" s="128">
        <v>405</v>
      </c>
      <c r="F7536" s="128">
        <v>405</v>
      </c>
      <c r="G7536" s="126" t="s">
        <v>13721</v>
      </c>
      <c r="H7536" s="126" t="s">
        <v>20132</v>
      </c>
      <c r="I7536" s="126" t="s">
        <v>20133</v>
      </c>
      <c r="J7536" s="126" t="s">
        <v>26250</v>
      </c>
      <c r="K7536" s="9">
        <f>_xlfn.IFNA(VLOOKUP(Table5[[#This Row],[Section]],SubSill_Tier,2,FALSE),0)</f>
        <v>0</v>
      </c>
      <c r="L7536" s="9" t="str">
        <f t="shared" si="126"/>
        <v/>
      </c>
      <c r="M7536" s="205" t="str" cm="1">
        <f t="array" ref="M7536">_xlfn.IFS(NOT(ISERROR(VLOOKUP(Table5[[#This Row],[Section]],TB_notTB,1,FALSE))),"No",LEFT(Table5[[#This Row],[Section]],3)="ETB","PLS",LEFT(Table5[[#This Row],[Section]],1)="7","PDB",NOT(ISBLANK(Table5[[#This Row],[Section]])),"No")</f>
        <v>No</v>
      </c>
    </row>
    <row r="7537" spans="1:13" x14ac:dyDescent="0.25">
      <c r="A7537" s="126" t="s">
        <v>3564</v>
      </c>
      <c r="B7537" s="126" t="s">
        <v>17222</v>
      </c>
      <c r="C7537" s="126" t="s">
        <v>98</v>
      </c>
      <c r="D7537" s="127">
        <v>0.19600000000000001</v>
      </c>
      <c r="E7537" s="128">
        <v>100</v>
      </c>
      <c r="F7537" s="128">
        <v>100</v>
      </c>
      <c r="G7537" s="126" t="s">
        <v>13736</v>
      </c>
      <c r="H7537" s="126" t="s">
        <v>20148</v>
      </c>
      <c r="I7537" s="126" t="s">
        <v>21073</v>
      </c>
      <c r="J7537" s="126" t="s">
        <v>26232</v>
      </c>
      <c r="K7537" s="9">
        <f>_xlfn.IFNA(VLOOKUP(Table5[[#This Row],[Section]],SubSill_Tier,2,FALSE),0)</f>
        <v>0</v>
      </c>
      <c r="L7537" s="9" t="str">
        <f t="shared" si="126"/>
        <v/>
      </c>
      <c r="M7537" s="205" t="str" cm="1">
        <f t="array" ref="M7537">_xlfn.IFS(NOT(ISERROR(VLOOKUP(Table5[[#This Row],[Section]],TB_notTB,1,FALSE))),"No",LEFT(Table5[[#This Row],[Section]],3)="ETB","PLS",LEFT(Table5[[#This Row],[Section]],1)="7","PDB",NOT(ISBLANK(Table5[[#This Row],[Section]])),"No")</f>
        <v>No</v>
      </c>
    </row>
    <row r="7538" spans="1:13" x14ac:dyDescent="0.25">
      <c r="A7538" s="126" t="s">
        <v>3565</v>
      </c>
      <c r="B7538" s="126" t="s">
        <v>17222</v>
      </c>
      <c r="C7538" s="126" t="s">
        <v>98</v>
      </c>
      <c r="D7538" s="127">
        <v>0.97099999999999997</v>
      </c>
      <c r="E7538" s="128">
        <v>285</v>
      </c>
      <c r="F7538" s="128">
        <v>102</v>
      </c>
      <c r="G7538" s="126" t="s">
        <v>13736</v>
      </c>
      <c r="H7538" s="126" t="s">
        <v>20148</v>
      </c>
      <c r="I7538" s="126" t="s">
        <v>21073</v>
      </c>
      <c r="J7538" s="126" t="s">
        <v>26232</v>
      </c>
      <c r="K7538" s="9">
        <f>_xlfn.IFNA(VLOOKUP(Table5[[#This Row],[Section]],SubSill_Tier,2,FALSE),0)</f>
        <v>0</v>
      </c>
      <c r="L7538" s="9" t="str">
        <f t="shared" si="126"/>
        <v/>
      </c>
      <c r="M7538" s="205" t="str" cm="1">
        <f t="array" ref="M7538">_xlfn.IFS(NOT(ISERROR(VLOOKUP(Table5[[#This Row],[Section]],TB_notTB,1,FALSE))),"No",LEFT(Table5[[#This Row],[Section]],3)="ETB","PLS",LEFT(Table5[[#This Row],[Section]],1)="7","PDB",NOT(ISBLANK(Table5[[#This Row],[Section]])),"No")</f>
        <v>No</v>
      </c>
    </row>
    <row r="7539" spans="1:13" x14ac:dyDescent="0.25">
      <c r="A7539" s="126" t="s">
        <v>9210</v>
      </c>
      <c r="B7539" s="126" t="s">
        <v>7376</v>
      </c>
      <c r="C7539" s="126" t="s">
        <v>75</v>
      </c>
      <c r="D7539" s="127">
        <v>0.92900000000000005</v>
      </c>
      <c r="E7539" s="128">
        <v>180</v>
      </c>
      <c r="F7539" s="128">
        <v>180</v>
      </c>
      <c r="G7539" s="126" t="s">
        <v>13717</v>
      </c>
      <c r="H7539" s="126" t="s">
        <v>20125</v>
      </c>
      <c r="I7539" s="126" t="s">
        <v>20126</v>
      </c>
      <c r="J7539" s="126" t="s">
        <v>26236</v>
      </c>
      <c r="K7539" s="9">
        <f>_xlfn.IFNA(VLOOKUP(Table5[[#This Row],[Section]],SubSill_Tier,2,FALSE),0)</f>
        <v>0</v>
      </c>
      <c r="L7539" s="9" t="str">
        <f t="shared" si="126"/>
        <v/>
      </c>
      <c r="M7539" s="205" t="str" cm="1">
        <f t="array" ref="M7539">_xlfn.IFS(NOT(ISERROR(VLOOKUP(Table5[[#This Row],[Section]],TB_notTB,1,FALSE))),"No",LEFT(Table5[[#This Row],[Section]],3)="ETB","PLS",LEFT(Table5[[#This Row],[Section]],1)="7","PDB",NOT(ISBLANK(Table5[[#This Row],[Section]])),"No")</f>
        <v>No</v>
      </c>
    </row>
    <row r="7540" spans="1:13" x14ac:dyDescent="0.25">
      <c r="A7540" s="126" t="s">
        <v>3566</v>
      </c>
      <c r="B7540" s="126" t="s">
        <v>17222</v>
      </c>
      <c r="C7540" s="126" t="s">
        <v>98</v>
      </c>
      <c r="D7540" s="127">
        <v>0.307</v>
      </c>
      <c r="E7540" s="128">
        <v>155</v>
      </c>
      <c r="F7540" s="128">
        <v>100</v>
      </c>
      <c r="G7540" s="126" t="s">
        <v>13767</v>
      </c>
      <c r="H7540" s="126" t="s">
        <v>20203</v>
      </c>
      <c r="I7540" s="126" t="s">
        <v>20204</v>
      </c>
      <c r="J7540" s="126" t="s">
        <v>26232</v>
      </c>
      <c r="K7540" s="9">
        <f>_xlfn.IFNA(VLOOKUP(Table5[[#This Row],[Section]],SubSill_Tier,2,FALSE),0)</f>
        <v>0</v>
      </c>
      <c r="L7540" s="9" t="str">
        <f t="shared" si="126"/>
        <v/>
      </c>
      <c r="M7540" s="205" t="str" cm="1">
        <f t="array" ref="M7540">_xlfn.IFS(NOT(ISERROR(VLOOKUP(Table5[[#This Row],[Section]],TB_notTB,1,FALSE))),"No",LEFT(Table5[[#This Row],[Section]],3)="ETB","PLS",LEFT(Table5[[#This Row],[Section]],1)="7","PDB",NOT(ISBLANK(Table5[[#This Row],[Section]])),"No")</f>
        <v>No</v>
      </c>
    </row>
    <row r="7541" spans="1:13" x14ac:dyDescent="0.25">
      <c r="A7541" s="126" t="s">
        <v>3567</v>
      </c>
      <c r="B7541" s="126" t="s">
        <v>17222</v>
      </c>
      <c r="C7541" s="126" t="s">
        <v>98</v>
      </c>
      <c r="D7541" s="127">
        <v>0.28299999999999997</v>
      </c>
      <c r="E7541" s="128">
        <v>143</v>
      </c>
      <c r="F7541" s="128">
        <v>100</v>
      </c>
      <c r="G7541" s="126" t="s">
        <v>13767</v>
      </c>
      <c r="H7541" s="126" t="s">
        <v>20203</v>
      </c>
      <c r="I7541" s="126" t="s">
        <v>20204</v>
      </c>
      <c r="J7541" s="126" t="s">
        <v>26232</v>
      </c>
      <c r="K7541" s="9">
        <f>_xlfn.IFNA(VLOOKUP(Table5[[#This Row],[Section]],SubSill_Tier,2,FALSE),0)</f>
        <v>0</v>
      </c>
      <c r="L7541" s="9" t="str">
        <f t="shared" si="126"/>
        <v/>
      </c>
      <c r="M7541" s="205" t="str" cm="1">
        <f t="array" ref="M7541">_xlfn.IFS(NOT(ISERROR(VLOOKUP(Table5[[#This Row],[Section]],TB_notTB,1,FALSE))),"No",LEFT(Table5[[#This Row],[Section]],3)="ETB","PLS",LEFT(Table5[[#This Row],[Section]],1)="7","PDB",NOT(ISBLANK(Table5[[#This Row],[Section]])),"No")</f>
        <v>No</v>
      </c>
    </row>
    <row r="7542" spans="1:13" x14ac:dyDescent="0.25">
      <c r="A7542" s="126" t="s">
        <v>9211</v>
      </c>
      <c r="B7542" s="126" t="s">
        <v>17222</v>
      </c>
      <c r="C7542" s="126" t="s">
        <v>98</v>
      </c>
      <c r="D7542" s="127">
        <v>3.9980000000000002</v>
      </c>
      <c r="E7542" s="128">
        <v>291</v>
      </c>
      <c r="F7542" s="128">
        <v>291</v>
      </c>
      <c r="G7542" s="126" t="s">
        <v>13724</v>
      </c>
      <c r="H7542" s="126" t="s">
        <v>20182</v>
      </c>
      <c r="I7542" s="126" t="s">
        <v>22098</v>
      </c>
      <c r="J7542" s="126" t="s">
        <v>26234</v>
      </c>
      <c r="K7542" s="9">
        <f>_xlfn.IFNA(VLOOKUP(Table5[[#This Row],[Section]],SubSill_Tier,2,FALSE),0)</f>
        <v>0</v>
      </c>
      <c r="L7542" s="9" t="str">
        <f t="shared" si="126"/>
        <v/>
      </c>
      <c r="M7542" s="205" t="str" cm="1">
        <f t="array" ref="M7542">_xlfn.IFS(NOT(ISERROR(VLOOKUP(Table5[[#This Row],[Section]],TB_notTB,1,FALSE))),"No",LEFT(Table5[[#This Row],[Section]],3)="ETB","PLS",LEFT(Table5[[#This Row],[Section]],1)="7","PDB",NOT(ISBLANK(Table5[[#This Row],[Section]])),"No")</f>
        <v>No</v>
      </c>
    </row>
    <row r="7543" spans="1:13" x14ac:dyDescent="0.25">
      <c r="A7543" s="126" t="s">
        <v>3568</v>
      </c>
      <c r="B7543" s="126" t="s">
        <v>17222</v>
      </c>
      <c r="C7543" s="126" t="s">
        <v>98</v>
      </c>
      <c r="D7543" s="127">
        <v>1.397</v>
      </c>
      <c r="E7543" s="128">
        <v>572</v>
      </c>
      <c r="F7543" s="128">
        <v>176</v>
      </c>
      <c r="G7543" s="126" t="s">
        <v>13726</v>
      </c>
      <c r="H7543" s="126" t="s">
        <v>20136</v>
      </c>
      <c r="I7543" s="126" t="s">
        <v>21065</v>
      </c>
      <c r="J7543" s="126" t="s">
        <v>26241</v>
      </c>
      <c r="K7543" s="9">
        <f>_xlfn.IFNA(VLOOKUP(Table5[[#This Row],[Section]],SubSill_Tier,2,FALSE),0)</f>
        <v>0</v>
      </c>
      <c r="L7543" s="9" t="str">
        <f t="shared" si="126"/>
        <v/>
      </c>
      <c r="M7543" s="205" t="str" cm="1">
        <f t="array" ref="M7543">_xlfn.IFS(NOT(ISERROR(VLOOKUP(Table5[[#This Row],[Section]],TB_notTB,1,FALSE))),"No",LEFT(Table5[[#This Row],[Section]],3)="ETB","PLS",LEFT(Table5[[#This Row],[Section]],1)="7","PDB",NOT(ISBLANK(Table5[[#This Row],[Section]])),"No")</f>
        <v>No</v>
      </c>
    </row>
    <row r="7544" spans="1:13" x14ac:dyDescent="0.25">
      <c r="A7544" s="126" t="s">
        <v>3569</v>
      </c>
      <c r="B7544" s="126" t="s">
        <v>3570</v>
      </c>
      <c r="C7544" s="126" t="s">
        <v>75</v>
      </c>
      <c r="D7544" s="127">
        <v>0.375</v>
      </c>
      <c r="E7544" s="128">
        <v>109</v>
      </c>
      <c r="F7544" s="128">
        <v>100</v>
      </c>
      <c r="G7544" s="126" t="s">
        <v>13766</v>
      </c>
      <c r="H7544" s="126" t="s">
        <v>20199</v>
      </c>
      <c r="I7544" s="126" t="s">
        <v>20200</v>
      </c>
      <c r="J7544" s="126" t="s">
        <v>26232</v>
      </c>
      <c r="K7544" s="9">
        <f>_xlfn.IFNA(VLOOKUP(Table5[[#This Row],[Section]],SubSill_Tier,2,FALSE),0)</f>
        <v>0</v>
      </c>
      <c r="L7544" s="9" t="str">
        <f t="shared" si="126"/>
        <v/>
      </c>
      <c r="M7544" s="205" t="str" cm="1">
        <f t="array" ref="M7544">_xlfn.IFS(NOT(ISERROR(VLOOKUP(Table5[[#This Row],[Section]],TB_notTB,1,FALSE))),"No",LEFT(Table5[[#This Row],[Section]],3)="ETB","PLS",LEFT(Table5[[#This Row],[Section]],1)="7","PDB",NOT(ISBLANK(Table5[[#This Row],[Section]])),"No")</f>
        <v>No</v>
      </c>
    </row>
    <row r="7545" spans="1:13" x14ac:dyDescent="0.25">
      <c r="A7545" s="126" t="s">
        <v>9212</v>
      </c>
      <c r="B7545" s="126" t="s">
        <v>9213</v>
      </c>
      <c r="C7545" s="126" t="s">
        <v>75</v>
      </c>
      <c r="D7545" s="127">
        <v>8.1000000000000003E-2</v>
      </c>
      <c r="E7545" s="128">
        <v>100</v>
      </c>
      <c r="F7545" s="128">
        <v>100</v>
      </c>
      <c r="G7545" s="126" t="s">
        <v>13715</v>
      </c>
      <c r="H7545" s="126" t="s">
        <v>20123</v>
      </c>
      <c r="I7545" s="126" t="s">
        <v>21058</v>
      </c>
      <c r="J7545" s="126" t="s">
        <v>26236</v>
      </c>
      <c r="K7545" s="9">
        <f>_xlfn.IFNA(VLOOKUP(Table5[[#This Row],[Section]],SubSill_Tier,2,FALSE),0)</f>
        <v>0</v>
      </c>
      <c r="L7545" s="9" t="str">
        <f t="shared" si="126"/>
        <v/>
      </c>
      <c r="M7545" s="205" t="str" cm="1">
        <f t="array" ref="M7545">_xlfn.IFS(NOT(ISERROR(VLOOKUP(Table5[[#This Row],[Section]],TB_notTB,1,FALSE))),"No",LEFT(Table5[[#This Row],[Section]],3)="ETB","PLS",LEFT(Table5[[#This Row],[Section]],1)="7","PDB",NOT(ISBLANK(Table5[[#This Row],[Section]])),"No")</f>
        <v>No</v>
      </c>
    </row>
    <row r="7546" spans="1:13" x14ac:dyDescent="0.25">
      <c r="A7546" s="126" t="s">
        <v>3571</v>
      </c>
      <c r="B7546" s="126" t="s">
        <v>3572</v>
      </c>
      <c r="C7546" s="126" t="s">
        <v>75</v>
      </c>
      <c r="D7546" s="127">
        <v>1.4830000000000001</v>
      </c>
      <c r="E7546" s="128">
        <v>359</v>
      </c>
      <c r="F7546" s="128">
        <v>209</v>
      </c>
      <c r="G7546" s="126" t="s">
        <v>13803</v>
      </c>
      <c r="H7546" s="126" t="s">
        <v>20346</v>
      </c>
      <c r="I7546" s="126" t="s">
        <v>21264</v>
      </c>
      <c r="J7546" s="126" t="s">
        <v>26241</v>
      </c>
      <c r="K7546" s="9">
        <f>_xlfn.IFNA(VLOOKUP(Table5[[#This Row],[Section]],SubSill_Tier,2,FALSE),0)</f>
        <v>0</v>
      </c>
      <c r="L7546" s="9" t="str">
        <f t="shared" si="126"/>
        <v/>
      </c>
      <c r="M7546" s="205" t="str" cm="1">
        <f t="array" ref="M7546">_xlfn.IFS(NOT(ISERROR(VLOOKUP(Table5[[#This Row],[Section]],TB_notTB,1,FALSE))),"No",LEFT(Table5[[#This Row],[Section]],3)="ETB","PLS",LEFT(Table5[[#This Row],[Section]],1)="7","PDB",NOT(ISBLANK(Table5[[#This Row],[Section]])),"No")</f>
        <v>No</v>
      </c>
    </row>
    <row r="7547" spans="1:13" x14ac:dyDescent="0.25">
      <c r="A7547" s="126" t="s">
        <v>9214</v>
      </c>
      <c r="B7547" s="126" t="s">
        <v>17222</v>
      </c>
      <c r="C7547" s="126" t="s">
        <v>98</v>
      </c>
      <c r="D7547" s="127">
        <v>0.222</v>
      </c>
      <c r="E7547" s="128">
        <v>116</v>
      </c>
      <c r="F7547" s="128">
        <v>116</v>
      </c>
      <c r="G7547" s="126" t="s">
        <v>13724</v>
      </c>
      <c r="H7547" s="126" t="s">
        <v>20186</v>
      </c>
      <c r="I7547" s="126" t="s">
        <v>22099</v>
      </c>
      <c r="J7547" s="126" t="s">
        <v>26234</v>
      </c>
      <c r="K7547" s="9">
        <f>_xlfn.IFNA(VLOOKUP(Table5[[#This Row],[Section]],SubSill_Tier,2,FALSE),0)</f>
        <v>0</v>
      </c>
      <c r="L7547" s="9" t="str">
        <f t="shared" si="126"/>
        <v/>
      </c>
      <c r="M7547" s="205" t="str" cm="1">
        <f t="array" ref="M7547">_xlfn.IFS(NOT(ISERROR(VLOOKUP(Table5[[#This Row],[Section]],TB_notTB,1,FALSE))),"No",LEFT(Table5[[#This Row],[Section]],3)="ETB","PLS",LEFT(Table5[[#This Row],[Section]],1)="7","PDB",NOT(ISBLANK(Table5[[#This Row],[Section]])),"No")</f>
        <v>No</v>
      </c>
    </row>
    <row r="7548" spans="1:13" x14ac:dyDescent="0.25">
      <c r="A7548" s="126" t="s">
        <v>3573</v>
      </c>
      <c r="B7548" s="126" t="s">
        <v>29519</v>
      </c>
      <c r="C7548" s="126" t="s">
        <v>75</v>
      </c>
      <c r="D7548" s="127">
        <v>0.19900000000000001</v>
      </c>
      <c r="E7548" s="128">
        <v>108</v>
      </c>
      <c r="F7548" s="128">
        <v>100</v>
      </c>
      <c r="G7548" s="126" t="s">
        <v>13726</v>
      </c>
      <c r="H7548" s="126" t="s">
        <v>20136</v>
      </c>
      <c r="I7548" s="126" t="s">
        <v>21065</v>
      </c>
      <c r="J7548" s="126" t="s">
        <v>26241</v>
      </c>
      <c r="K7548" s="9">
        <f>_xlfn.IFNA(VLOOKUP(Table5[[#This Row],[Section]],SubSill_Tier,2,FALSE),0)</f>
        <v>0</v>
      </c>
      <c r="L7548" s="9" t="str">
        <f t="shared" si="126"/>
        <v/>
      </c>
      <c r="M7548" s="205" t="str" cm="1">
        <f t="array" ref="M7548">_xlfn.IFS(NOT(ISERROR(VLOOKUP(Table5[[#This Row],[Section]],TB_notTB,1,FALSE))),"No",LEFT(Table5[[#This Row],[Section]],3)="ETB","PLS",LEFT(Table5[[#This Row],[Section]],1)="7","PDB",NOT(ISBLANK(Table5[[#This Row],[Section]])),"No")</f>
        <v>No</v>
      </c>
    </row>
    <row r="7549" spans="1:13" x14ac:dyDescent="0.25">
      <c r="A7549" s="126" t="s">
        <v>3574</v>
      </c>
      <c r="B7549" s="126" t="s">
        <v>17222</v>
      </c>
      <c r="C7549" s="126" t="s">
        <v>98</v>
      </c>
      <c r="D7549" s="127">
        <v>0.13</v>
      </c>
      <c r="E7549" s="128">
        <v>100</v>
      </c>
      <c r="F7549" s="128">
        <v>100</v>
      </c>
      <c r="G7549" s="126" t="s">
        <v>13730</v>
      </c>
      <c r="H7549" s="126" t="s">
        <v>20139</v>
      </c>
      <c r="I7549" s="126" t="s">
        <v>20140</v>
      </c>
      <c r="J7549" s="126" t="s">
        <v>26243</v>
      </c>
      <c r="K7549" s="9">
        <f>_xlfn.IFNA(VLOOKUP(Table5[[#This Row],[Section]],SubSill_Tier,2,FALSE),0)</f>
        <v>0</v>
      </c>
      <c r="L7549" s="9" t="str">
        <f t="shared" si="126"/>
        <v/>
      </c>
      <c r="M7549" s="205" t="str" cm="1">
        <f t="array" ref="M7549">_xlfn.IFS(NOT(ISERROR(VLOOKUP(Table5[[#This Row],[Section]],TB_notTB,1,FALSE))),"No",LEFT(Table5[[#This Row],[Section]],3)="ETB","PLS",LEFT(Table5[[#This Row],[Section]],1)="7","PDB",NOT(ISBLANK(Table5[[#This Row],[Section]])),"No")</f>
        <v>No</v>
      </c>
    </row>
    <row r="7550" spans="1:13" x14ac:dyDescent="0.25">
      <c r="A7550" s="126" t="s">
        <v>3575</v>
      </c>
      <c r="B7550" s="126" t="s">
        <v>17222</v>
      </c>
      <c r="C7550" s="126" t="s">
        <v>98</v>
      </c>
      <c r="D7550" s="127">
        <v>0.61899999999999999</v>
      </c>
      <c r="E7550" s="128">
        <v>305</v>
      </c>
      <c r="F7550" s="128">
        <v>100</v>
      </c>
      <c r="G7550" s="126" t="s">
        <v>13767</v>
      </c>
      <c r="H7550" s="126" t="s">
        <v>20203</v>
      </c>
      <c r="I7550" s="126" t="s">
        <v>20204</v>
      </c>
      <c r="J7550" s="126" t="s">
        <v>26232</v>
      </c>
      <c r="K7550" s="9">
        <f>_xlfn.IFNA(VLOOKUP(Table5[[#This Row],[Section]],SubSill_Tier,2,FALSE),0)</f>
        <v>0</v>
      </c>
      <c r="L7550" s="9" t="str">
        <f t="shared" si="126"/>
        <v/>
      </c>
      <c r="M7550" s="205" t="str" cm="1">
        <f t="array" ref="M7550">_xlfn.IFS(NOT(ISERROR(VLOOKUP(Table5[[#This Row],[Section]],TB_notTB,1,FALSE))),"No",LEFT(Table5[[#This Row],[Section]],3)="ETB","PLS",LEFT(Table5[[#This Row],[Section]],1)="7","PDB",NOT(ISBLANK(Table5[[#This Row],[Section]])),"No")</f>
        <v>No</v>
      </c>
    </row>
    <row r="7551" spans="1:13" x14ac:dyDescent="0.25">
      <c r="A7551" s="126" t="s">
        <v>3576</v>
      </c>
      <c r="B7551" s="126" t="s">
        <v>17222</v>
      </c>
      <c r="C7551" s="126" t="s">
        <v>98</v>
      </c>
      <c r="D7551" s="127">
        <v>0.83799999999999997</v>
      </c>
      <c r="E7551" s="128">
        <v>408</v>
      </c>
      <c r="F7551" s="128">
        <v>224</v>
      </c>
      <c r="G7551" s="126" t="s">
        <v>13767</v>
      </c>
      <c r="H7551" s="126" t="s">
        <v>20203</v>
      </c>
      <c r="I7551" s="126" t="s">
        <v>20204</v>
      </c>
      <c r="J7551" s="126" t="s">
        <v>26232</v>
      </c>
      <c r="K7551" s="9">
        <f>_xlfn.IFNA(VLOOKUP(Table5[[#This Row],[Section]],SubSill_Tier,2,FALSE),0)</f>
        <v>0</v>
      </c>
      <c r="L7551" s="9" t="str">
        <f t="shared" si="126"/>
        <v/>
      </c>
      <c r="M7551" s="205" t="str" cm="1">
        <f t="array" ref="M7551">_xlfn.IFS(NOT(ISERROR(VLOOKUP(Table5[[#This Row],[Section]],TB_notTB,1,FALSE))),"No",LEFT(Table5[[#This Row],[Section]],3)="ETB","PLS",LEFT(Table5[[#This Row],[Section]],1)="7","PDB",NOT(ISBLANK(Table5[[#This Row],[Section]])),"No")</f>
        <v>No</v>
      </c>
    </row>
    <row r="7552" spans="1:13" x14ac:dyDescent="0.25">
      <c r="A7552" s="126" t="s">
        <v>3577</v>
      </c>
      <c r="B7552" s="126" t="s">
        <v>17222</v>
      </c>
      <c r="C7552" s="126" t="s">
        <v>98</v>
      </c>
      <c r="D7552" s="127">
        <v>0.55300000000000005</v>
      </c>
      <c r="E7552" s="128">
        <v>158</v>
      </c>
      <c r="F7552" s="128">
        <v>204</v>
      </c>
      <c r="G7552" s="126" t="s">
        <v>13767</v>
      </c>
      <c r="H7552" s="126" t="s">
        <v>20203</v>
      </c>
      <c r="I7552" s="126" t="s">
        <v>20204</v>
      </c>
      <c r="J7552" s="126" t="s">
        <v>26232</v>
      </c>
      <c r="K7552" s="9">
        <f>_xlfn.IFNA(VLOOKUP(Table5[[#This Row],[Section]],SubSill_Tier,2,FALSE),0)</f>
        <v>0</v>
      </c>
      <c r="L7552" s="9" t="str">
        <f t="shared" si="126"/>
        <v/>
      </c>
      <c r="M7552" s="205" t="str" cm="1">
        <f t="array" ref="M7552">_xlfn.IFS(NOT(ISERROR(VLOOKUP(Table5[[#This Row],[Section]],TB_notTB,1,FALSE))),"No",LEFT(Table5[[#This Row],[Section]],3)="ETB","PLS",LEFT(Table5[[#This Row],[Section]],1)="7","PDB",NOT(ISBLANK(Table5[[#This Row],[Section]])),"No")</f>
        <v>No</v>
      </c>
    </row>
    <row r="7553" spans="1:13" x14ac:dyDescent="0.25">
      <c r="A7553" s="126" t="s">
        <v>9215</v>
      </c>
      <c r="B7553" s="126" t="s">
        <v>17222</v>
      </c>
      <c r="C7553" s="126" t="s">
        <v>98</v>
      </c>
      <c r="D7553" s="127">
        <v>0.23100000000000001</v>
      </c>
      <c r="E7553" s="128">
        <v>100</v>
      </c>
      <c r="F7553" s="128">
        <v>100</v>
      </c>
      <c r="G7553" s="126" t="s">
        <v>13721</v>
      </c>
      <c r="H7553" s="126" t="s">
        <v>20121</v>
      </c>
      <c r="I7553" s="126" t="s">
        <v>20122</v>
      </c>
      <c r="J7553" s="126" t="s">
        <v>26234</v>
      </c>
      <c r="K7553" s="9">
        <f>_xlfn.IFNA(VLOOKUP(Table5[[#This Row],[Section]],SubSill_Tier,2,FALSE),0)</f>
        <v>0</v>
      </c>
      <c r="L7553" s="9" t="str">
        <f t="shared" si="126"/>
        <v/>
      </c>
      <c r="M7553" s="205" t="str" cm="1">
        <f t="array" ref="M7553">_xlfn.IFS(NOT(ISERROR(VLOOKUP(Table5[[#This Row],[Section]],TB_notTB,1,FALSE))),"No",LEFT(Table5[[#This Row],[Section]],3)="ETB","PLS",LEFT(Table5[[#This Row],[Section]],1)="7","PDB",NOT(ISBLANK(Table5[[#This Row],[Section]])),"No")</f>
        <v>No</v>
      </c>
    </row>
    <row r="7554" spans="1:13" x14ac:dyDescent="0.25">
      <c r="A7554" s="126" t="s">
        <v>3578</v>
      </c>
      <c r="B7554" s="126" t="s">
        <v>17222</v>
      </c>
      <c r="C7554" s="126" t="s">
        <v>98</v>
      </c>
      <c r="D7554" s="127">
        <v>1.105</v>
      </c>
      <c r="E7554" s="128">
        <v>445</v>
      </c>
      <c r="F7554" s="128">
        <v>165</v>
      </c>
      <c r="G7554" s="126" t="s">
        <v>13795</v>
      </c>
      <c r="H7554" s="126" t="s">
        <v>20347</v>
      </c>
      <c r="I7554" s="126" t="s">
        <v>28074</v>
      </c>
      <c r="J7554" s="126" t="s">
        <v>26247</v>
      </c>
      <c r="K7554" s="9">
        <f>_xlfn.IFNA(VLOOKUP(Table5[[#This Row],[Section]],SubSill_Tier,2,FALSE),0)</f>
        <v>0</v>
      </c>
      <c r="L7554" s="9" t="str">
        <f t="shared" ref="L7554:L7617" si="127">IFERROR(IF(LEFT(G7554,2)="AI",IF(_xlfn.NUMBERVALUE(IFERROR(LEFT(IF(ISERROR(FIND("X",UPPER(B7554))),UPPER(B7554),RIGHT(UPPER(B7554),LEN(UPPER(B7554))-FIND("~",SUBSTITUTE(UPPER(B7554),"X","~",LEN(UPPER(B7554))-LEN(SUBSTITUTE(UPPER(B7554),"X","")))))),FIND(" ",IF(ISERROR(FIND("X",UPPER(B7554))),UPPER(B7554),RIGHT(UPPER(B7554),LEN(UPPER(B7554))-FIND("~",SUBSTITUTE(UPPER(B7554),"X","~",LEN(UPPER(B7554))-LEN(SUBSTITUTE(UPPER(B7554),"X","")))))),1)-1),IF(ISERROR(FIND("X",UPPER(B7554))),UPPER(B7554),RIGHT(UPPER(B7554),LEN(UPPER(B7554))-FIND("~",SUBSTITUTE(UPPER(B7554),"X","~",LEN(UPPER(B7554))-LEN(SUBSTITUTE(UPPER(B7554),"X",""))))))),".")&gt;=5,"Wall",""),""),"")</f>
        <v/>
      </c>
      <c r="M7554" s="205" t="str" cm="1">
        <f t="array" ref="M7554">_xlfn.IFS(NOT(ISERROR(VLOOKUP(Table5[[#This Row],[Section]],TB_notTB,1,FALSE))),"No",LEFT(Table5[[#This Row],[Section]],3)="ETB","PLS",LEFT(Table5[[#This Row],[Section]],1)="7","PDB",NOT(ISBLANK(Table5[[#This Row],[Section]])),"No")</f>
        <v>No</v>
      </c>
    </row>
    <row r="7555" spans="1:13" x14ac:dyDescent="0.25">
      <c r="A7555" s="126" t="s">
        <v>3579</v>
      </c>
      <c r="B7555" s="126" t="s">
        <v>3580</v>
      </c>
      <c r="C7555" s="126" t="s">
        <v>75</v>
      </c>
      <c r="D7555" s="127">
        <v>1.0620000000000001</v>
      </c>
      <c r="E7555" s="128">
        <v>501</v>
      </c>
      <c r="F7555" s="128">
        <v>226</v>
      </c>
      <c r="G7555" s="126" t="s">
        <v>13726</v>
      </c>
      <c r="H7555" s="126" t="s">
        <v>20136</v>
      </c>
      <c r="I7555" s="126" t="s">
        <v>21065</v>
      </c>
      <c r="J7555" s="126" t="s">
        <v>26241</v>
      </c>
      <c r="K7555" s="9">
        <f>_xlfn.IFNA(VLOOKUP(Table5[[#This Row],[Section]],SubSill_Tier,2,FALSE),0)</f>
        <v>0</v>
      </c>
      <c r="L7555" s="9" t="str">
        <f t="shared" si="127"/>
        <v/>
      </c>
      <c r="M7555" s="205" t="str" cm="1">
        <f t="array" ref="M7555">_xlfn.IFS(NOT(ISERROR(VLOOKUP(Table5[[#This Row],[Section]],TB_notTB,1,FALSE))),"No",LEFT(Table5[[#This Row],[Section]],3)="ETB","PLS",LEFT(Table5[[#This Row],[Section]],1)="7","PDB",NOT(ISBLANK(Table5[[#This Row],[Section]])),"No")</f>
        <v>No</v>
      </c>
    </row>
    <row r="7556" spans="1:13" x14ac:dyDescent="0.25">
      <c r="A7556" s="126" t="s">
        <v>3581</v>
      </c>
      <c r="B7556" s="126" t="s">
        <v>3582</v>
      </c>
      <c r="C7556" s="126" t="s">
        <v>75</v>
      </c>
      <c r="D7556" s="127">
        <v>1.22</v>
      </c>
      <c r="E7556" s="128">
        <v>545</v>
      </c>
      <c r="F7556" s="128">
        <v>271</v>
      </c>
      <c r="G7556" s="126" t="s">
        <v>13726</v>
      </c>
      <c r="H7556" s="126" t="s">
        <v>20136</v>
      </c>
      <c r="I7556" s="126" t="s">
        <v>21065</v>
      </c>
      <c r="J7556" s="126" t="s">
        <v>26241</v>
      </c>
      <c r="K7556" s="9">
        <f>_xlfn.IFNA(VLOOKUP(Table5[[#This Row],[Section]],SubSill_Tier,2,FALSE),0)</f>
        <v>0</v>
      </c>
      <c r="L7556" s="9" t="str">
        <f t="shared" si="127"/>
        <v/>
      </c>
      <c r="M7556" s="205" t="str" cm="1">
        <f t="array" ref="M7556">_xlfn.IFS(NOT(ISERROR(VLOOKUP(Table5[[#This Row],[Section]],TB_notTB,1,FALSE))),"No",LEFT(Table5[[#This Row],[Section]],3)="ETB","PLS",LEFT(Table5[[#This Row],[Section]],1)="7","PDB",NOT(ISBLANK(Table5[[#This Row],[Section]])),"No")</f>
        <v>No</v>
      </c>
    </row>
    <row r="7557" spans="1:13" x14ac:dyDescent="0.25">
      <c r="A7557" s="126" t="s">
        <v>3583</v>
      </c>
      <c r="B7557" s="126" t="s">
        <v>3584</v>
      </c>
      <c r="C7557" s="126" t="s">
        <v>75</v>
      </c>
      <c r="D7557" s="127">
        <v>0.54900000000000004</v>
      </c>
      <c r="E7557" s="128">
        <v>284</v>
      </c>
      <c r="F7557" s="128">
        <v>157</v>
      </c>
      <c r="G7557" s="126" t="s">
        <v>13726</v>
      </c>
      <c r="H7557" s="126" t="s">
        <v>20136</v>
      </c>
      <c r="I7557" s="126" t="s">
        <v>21065</v>
      </c>
      <c r="J7557" s="126" t="s">
        <v>26241</v>
      </c>
      <c r="K7557" s="9">
        <f>_xlfn.IFNA(VLOOKUP(Table5[[#This Row],[Section]],SubSill_Tier,2,FALSE),0)</f>
        <v>0</v>
      </c>
      <c r="L7557" s="9" t="str">
        <f t="shared" si="127"/>
        <v/>
      </c>
      <c r="M7557" s="205" t="str" cm="1">
        <f t="array" ref="M7557">_xlfn.IFS(NOT(ISERROR(VLOOKUP(Table5[[#This Row],[Section]],TB_notTB,1,FALSE))),"No",LEFT(Table5[[#This Row],[Section]],3)="ETB","PLS",LEFT(Table5[[#This Row],[Section]],1)="7","PDB",NOT(ISBLANK(Table5[[#This Row],[Section]])),"No")</f>
        <v>No</v>
      </c>
    </row>
    <row r="7558" spans="1:13" x14ac:dyDescent="0.25">
      <c r="A7558" s="126" t="s">
        <v>12055</v>
      </c>
      <c r="B7558" s="126" t="s">
        <v>17222</v>
      </c>
      <c r="C7558" s="126" t="s">
        <v>98</v>
      </c>
      <c r="D7558" s="127">
        <v>0.27800000000000002</v>
      </c>
      <c r="E7558" s="128">
        <v>129</v>
      </c>
      <c r="F7558" s="128">
        <v>100</v>
      </c>
      <c r="G7558" s="126" t="s">
        <v>13758</v>
      </c>
      <c r="H7558" s="126" t="s">
        <v>20201</v>
      </c>
      <c r="I7558" s="126" t="s">
        <v>20202</v>
      </c>
      <c r="J7558" s="126" t="s">
        <v>26258</v>
      </c>
      <c r="K7558" s="9">
        <f>_xlfn.IFNA(VLOOKUP(Table5[[#This Row],[Section]],SubSill_Tier,2,FALSE),0)</f>
        <v>0</v>
      </c>
      <c r="L7558" s="9" t="str">
        <f t="shared" si="127"/>
        <v/>
      </c>
      <c r="M7558" s="205" t="str" cm="1">
        <f t="array" ref="M7558">_xlfn.IFS(NOT(ISERROR(VLOOKUP(Table5[[#This Row],[Section]],TB_notTB,1,FALSE))),"No",LEFT(Table5[[#This Row],[Section]],3)="ETB","PLS",LEFT(Table5[[#This Row],[Section]],1)="7","PDB",NOT(ISBLANK(Table5[[#This Row],[Section]])),"No")</f>
        <v>No</v>
      </c>
    </row>
    <row r="7559" spans="1:13" x14ac:dyDescent="0.25">
      <c r="A7559" s="126" t="s">
        <v>12056</v>
      </c>
      <c r="B7559" s="126" t="s">
        <v>17222</v>
      </c>
      <c r="C7559" s="126" t="s">
        <v>98</v>
      </c>
      <c r="D7559" s="127">
        <v>0.56200000000000006</v>
      </c>
      <c r="E7559" s="128">
        <v>226</v>
      </c>
      <c r="F7559" s="128">
        <v>169</v>
      </c>
      <c r="G7559" s="126" t="s">
        <v>13758</v>
      </c>
      <c r="H7559" s="126" t="s">
        <v>20201</v>
      </c>
      <c r="I7559" s="126" t="s">
        <v>20202</v>
      </c>
      <c r="J7559" s="126" t="s">
        <v>26258</v>
      </c>
      <c r="K7559" s="9">
        <f>_xlfn.IFNA(VLOOKUP(Table5[[#This Row],[Section]],SubSill_Tier,2,FALSE),0)</f>
        <v>0</v>
      </c>
      <c r="L7559" s="9" t="str">
        <f t="shared" si="127"/>
        <v/>
      </c>
      <c r="M7559" s="205" t="str" cm="1">
        <f t="array" ref="M7559">_xlfn.IFS(NOT(ISERROR(VLOOKUP(Table5[[#This Row],[Section]],TB_notTB,1,FALSE))),"No",LEFT(Table5[[#This Row],[Section]],3)="ETB","PLS",LEFT(Table5[[#This Row],[Section]],1)="7","PDB",NOT(ISBLANK(Table5[[#This Row],[Section]])),"No")</f>
        <v>No</v>
      </c>
    </row>
    <row r="7560" spans="1:13" x14ac:dyDescent="0.25">
      <c r="A7560" s="126" t="s">
        <v>3585</v>
      </c>
      <c r="B7560" s="126" t="s">
        <v>17222</v>
      </c>
      <c r="C7560" s="126" t="s">
        <v>98</v>
      </c>
      <c r="D7560" s="127">
        <v>1.07</v>
      </c>
      <c r="E7560" s="128">
        <v>444</v>
      </c>
      <c r="F7560" s="128">
        <v>100</v>
      </c>
      <c r="G7560" s="126" t="s">
        <v>13711</v>
      </c>
      <c r="H7560" s="126" t="s">
        <v>20119</v>
      </c>
      <c r="I7560" s="126" t="s">
        <v>21054</v>
      </c>
      <c r="J7560" s="126" t="s">
        <v>26232</v>
      </c>
      <c r="K7560" s="9">
        <f>_xlfn.IFNA(VLOOKUP(Table5[[#This Row],[Section]],SubSill_Tier,2,FALSE),0)</f>
        <v>0</v>
      </c>
      <c r="L7560" s="9" t="str">
        <f t="shared" si="127"/>
        <v/>
      </c>
      <c r="M7560" s="205" t="str" cm="1">
        <f t="array" ref="M7560">_xlfn.IFS(NOT(ISERROR(VLOOKUP(Table5[[#This Row],[Section]],TB_notTB,1,FALSE))),"No",LEFT(Table5[[#This Row],[Section]],3)="ETB","PLS",LEFT(Table5[[#This Row],[Section]],1)="7","PDB",NOT(ISBLANK(Table5[[#This Row],[Section]])),"No")</f>
        <v>No</v>
      </c>
    </row>
    <row r="7561" spans="1:13" x14ac:dyDescent="0.25">
      <c r="A7561" s="126" t="s">
        <v>3586</v>
      </c>
      <c r="B7561" s="126" t="s">
        <v>17222</v>
      </c>
      <c r="C7561" s="126" t="s">
        <v>98</v>
      </c>
      <c r="D7561" s="127">
        <v>1.1890000000000001</v>
      </c>
      <c r="E7561" s="128">
        <v>465</v>
      </c>
      <c r="F7561" s="128">
        <v>111</v>
      </c>
      <c r="G7561" s="126" t="s">
        <v>13711</v>
      </c>
      <c r="H7561" s="126" t="s">
        <v>20119</v>
      </c>
      <c r="I7561" s="126" t="s">
        <v>21054</v>
      </c>
      <c r="J7561" s="126" t="s">
        <v>26232</v>
      </c>
      <c r="K7561" s="9">
        <f>_xlfn.IFNA(VLOOKUP(Table5[[#This Row],[Section]],SubSill_Tier,2,FALSE),0)</f>
        <v>0</v>
      </c>
      <c r="L7561" s="9" t="str">
        <f t="shared" si="127"/>
        <v/>
      </c>
      <c r="M7561" s="205" t="str" cm="1">
        <f t="array" ref="M7561">_xlfn.IFS(NOT(ISERROR(VLOOKUP(Table5[[#This Row],[Section]],TB_notTB,1,FALSE))),"No",LEFT(Table5[[#This Row],[Section]],3)="ETB","PLS",LEFT(Table5[[#This Row],[Section]],1)="7","PDB",NOT(ISBLANK(Table5[[#This Row],[Section]])),"No")</f>
        <v>No</v>
      </c>
    </row>
    <row r="7562" spans="1:13" x14ac:dyDescent="0.25">
      <c r="A7562" s="126" t="s">
        <v>3587</v>
      </c>
      <c r="B7562" s="126" t="s">
        <v>17222</v>
      </c>
      <c r="C7562" s="126" t="s">
        <v>98</v>
      </c>
      <c r="D7562" s="127">
        <v>0.92300000000000004</v>
      </c>
      <c r="E7562" s="128">
        <v>349</v>
      </c>
      <c r="F7562" s="128">
        <v>156</v>
      </c>
      <c r="G7562" s="126" t="s">
        <v>13711</v>
      </c>
      <c r="H7562" s="126" t="s">
        <v>20119</v>
      </c>
      <c r="I7562" s="126" t="s">
        <v>21054</v>
      </c>
      <c r="J7562" s="126" t="s">
        <v>26232</v>
      </c>
      <c r="K7562" s="9">
        <f>_xlfn.IFNA(VLOOKUP(Table5[[#This Row],[Section]],SubSill_Tier,2,FALSE),0)</f>
        <v>0</v>
      </c>
      <c r="L7562" s="9" t="str">
        <f t="shared" si="127"/>
        <v/>
      </c>
      <c r="M7562" s="205" t="str" cm="1">
        <f t="array" ref="M7562">_xlfn.IFS(NOT(ISERROR(VLOOKUP(Table5[[#This Row],[Section]],TB_notTB,1,FALSE))),"No",LEFT(Table5[[#This Row],[Section]],3)="ETB","PLS",LEFT(Table5[[#This Row],[Section]],1)="7","PDB",NOT(ISBLANK(Table5[[#This Row],[Section]])),"No")</f>
        <v>No</v>
      </c>
    </row>
    <row r="7563" spans="1:13" x14ac:dyDescent="0.25">
      <c r="A7563" s="126" t="s">
        <v>3588</v>
      </c>
      <c r="B7563" s="126" t="s">
        <v>17222</v>
      </c>
      <c r="C7563" s="126" t="s">
        <v>98</v>
      </c>
      <c r="D7563" s="127">
        <v>1.1200000000000001</v>
      </c>
      <c r="E7563" s="128">
        <v>284</v>
      </c>
      <c r="F7563" s="128">
        <v>284</v>
      </c>
      <c r="G7563" s="126" t="s">
        <v>13712</v>
      </c>
      <c r="H7563" s="126" t="s">
        <v>20120</v>
      </c>
      <c r="I7563" s="126" t="s">
        <v>21055</v>
      </c>
      <c r="J7563" s="126" t="s">
        <v>26232</v>
      </c>
      <c r="K7563" s="9">
        <f>_xlfn.IFNA(VLOOKUP(Table5[[#This Row],[Section]],SubSill_Tier,2,FALSE),0)</f>
        <v>0</v>
      </c>
      <c r="L7563" s="9" t="str">
        <f t="shared" si="127"/>
        <v/>
      </c>
      <c r="M7563" s="205" t="str" cm="1">
        <f t="array" ref="M7563">_xlfn.IFS(NOT(ISERROR(VLOOKUP(Table5[[#This Row],[Section]],TB_notTB,1,FALSE))),"No",LEFT(Table5[[#This Row],[Section]],3)="ETB","PLS",LEFT(Table5[[#This Row],[Section]],1)="7","PDB",NOT(ISBLANK(Table5[[#This Row],[Section]])),"No")</f>
        <v>No</v>
      </c>
    </row>
    <row r="7564" spans="1:13" x14ac:dyDescent="0.25">
      <c r="A7564" s="126" t="s">
        <v>3589</v>
      </c>
      <c r="B7564" s="126" t="s">
        <v>17222</v>
      </c>
      <c r="C7564" s="126" t="s">
        <v>98</v>
      </c>
      <c r="D7564" s="127">
        <v>1.488</v>
      </c>
      <c r="E7564" s="128">
        <v>555</v>
      </c>
      <c r="F7564" s="128">
        <v>213</v>
      </c>
      <c r="G7564" s="126" t="s">
        <v>13711</v>
      </c>
      <c r="H7564" s="126" t="s">
        <v>20119</v>
      </c>
      <c r="I7564" s="126" t="s">
        <v>21054</v>
      </c>
      <c r="J7564" s="126" t="s">
        <v>26232</v>
      </c>
      <c r="K7564" s="9">
        <f>_xlfn.IFNA(VLOOKUP(Table5[[#This Row],[Section]],SubSill_Tier,2,FALSE),0)</f>
        <v>0</v>
      </c>
      <c r="L7564" s="9" t="str">
        <f t="shared" si="127"/>
        <v/>
      </c>
      <c r="M7564" s="205" t="str" cm="1">
        <f t="array" ref="M7564">_xlfn.IFS(NOT(ISERROR(VLOOKUP(Table5[[#This Row],[Section]],TB_notTB,1,FALSE))),"No",LEFT(Table5[[#This Row],[Section]],3)="ETB","PLS",LEFT(Table5[[#This Row],[Section]],1)="7","PDB",NOT(ISBLANK(Table5[[#This Row],[Section]])),"No")</f>
        <v>No</v>
      </c>
    </row>
    <row r="7565" spans="1:13" x14ac:dyDescent="0.25">
      <c r="A7565" s="126" t="s">
        <v>9216</v>
      </c>
      <c r="B7565" s="126" t="s">
        <v>3598</v>
      </c>
      <c r="C7565" s="126" t="s">
        <v>98</v>
      </c>
      <c r="D7565" s="127">
        <v>1.268</v>
      </c>
      <c r="E7565" s="128">
        <v>133</v>
      </c>
      <c r="F7565" s="128">
        <v>133</v>
      </c>
      <c r="G7565" s="126" t="s">
        <v>13750</v>
      </c>
      <c r="H7565" s="126" t="s">
        <v>20121</v>
      </c>
      <c r="I7565" s="126" t="s">
        <v>20122</v>
      </c>
      <c r="J7565" s="126" t="s">
        <v>26234</v>
      </c>
      <c r="K7565" s="9">
        <f>_xlfn.IFNA(VLOOKUP(Table5[[#This Row],[Section]],SubSill_Tier,2,FALSE),0)</f>
        <v>0</v>
      </c>
      <c r="L7565" s="9" t="str">
        <f t="shared" si="127"/>
        <v/>
      </c>
      <c r="M7565" s="205" t="str" cm="1">
        <f t="array" ref="M7565">_xlfn.IFS(NOT(ISERROR(VLOOKUP(Table5[[#This Row],[Section]],TB_notTB,1,FALSE))),"No",LEFT(Table5[[#This Row],[Section]],3)="ETB","PLS",LEFT(Table5[[#This Row],[Section]],1)="7","PDB",NOT(ISBLANK(Table5[[#This Row],[Section]])),"No")</f>
        <v>No</v>
      </c>
    </row>
    <row r="7566" spans="1:13" x14ac:dyDescent="0.25">
      <c r="A7566" s="126" t="s">
        <v>3590</v>
      </c>
      <c r="B7566" s="126" t="s">
        <v>17222</v>
      </c>
      <c r="C7566" s="126" t="s">
        <v>98</v>
      </c>
      <c r="D7566" s="127">
        <v>0.68</v>
      </c>
      <c r="E7566" s="128">
        <v>271</v>
      </c>
      <c r="F7566" s="128">
        <v>100</v>
      </c>
      <c r="G7566" s="126" t="s">
        <v>13736</v>
      </c>
      <c r="H7566" s="126" t="s">
        <v>20148</v>
      </c>
      <c r="I7566" s="126" t="s">
        <v>21073</v>
      </c>
      <c r="J7566" s="126" t="s">
        <v>26232</v>
      </c>
      <c r="K7566" s="9">
        <f>_xlfn.IFNA(VLOOKUP(Table5[[#This Row],[Section]],SubSill_Tier,2,FALSE),0)</f>
        <v>0</v>
      </c>
      <c r="L7566" s="9" t="str">
        <f t="shared" si="127"/>
        <v/>
      </c>
      <c r="M7566" s="205" t="str" cm="1">
        <f t="array" ref="M7566">_xlfn.IFS(NOT(ISERROR(VLOOKUP(Table5[[#This Row],[Section]],TB_notTB,1,FALSE))),"No",LEFT(Table5[[#This Row],[Section]],3)="ETB","PLS",LEFT(Table5[[#This Row],[Section]],1)="7","PDB",NOT(ISBLANK(Table5[[#This Row],[Section]])),"No")</f>
        <v>No</v>
      </c>
    </row>
    <row r="7567" spans="1:13" x14ac:dyDescent="0.25">
      <c r="A7567" s="126" t="s">
        <v>3591</v>
      </c>
      <c r="B7567" s="126" t="s">
        <v>17222</v>
      </c>
      <c r="C7567" s="126" t="s">
        <v>98</v>
      </c>
      <c r="D7567" s="127">
        <v>0.72499999999999998</v>
      </c>
      <c r="E7567" s="128">
        <v>335</v>
      </c>
      <c r="F7567" s="128">
        <v>132</v>
      </c>
      <c r="G7567" s="126" t="s">
        <v>13736</v>
      </c>
      <c r="H7567" s="126" t="s">
        <v>20148</v>
      </c>
      <c r="I7567" s="126" t="s">
        <v>21073</v>
      </c>
      <c r="J7567" s="126" t="s">
        <v>26232</v>
      </c>
      <c r="K7567" s="9">
        <f>_xlfn.IFNA(VLOOKUP(Table5[[#This Row],[Section]],SubSill_Tier,2,FALSE),0)</f>
        <v>0</v>
      </c>
      <c r="L7567" s="9" t="str">
        <f t="shared" si="127"/>
        <v/>
      </c>
      <c r="M7567" s="205" t="str" cm="1">
        <f t="array" ref="M7567">_xlfn.IFS(NOT(ISERROR(VLOOKUP(Table5[[#This Row],[Section]],TB_notTB,1,FALSE))),"No",LEFT(Table5[[#This Row],[Section]],3)="ETB","PLS",LEFT(Table5[[#This Row],[Section]],1)="7","PDB",NOT(ISBLANK(Table5[[#This Row],[Section]])),"No")</f>
        <v>No</v>
      </c>
    </row>
    <row r="7568" spans="1:13" x14ac:dyDescent="0.25">
      <c r="A7568" s="126" t="s">
        <v>3592</v>
      </c>
      <c r="B7568" s="126" t="s">
        <v>17222</v>
      </c>
      <c r="C7568" s="126" t="s">
        <v>98</v>
      </c>
      <c r="D7568" s="127">
        <v>2.109</v>
      </c>
      <c r="E7568" s="128">
        <v>457</v>
      </c>
      <c r="F7568" s="128">
        <v>173</v>
      </c>
      <c r="G7568" s="126" t="s">
        <v>13736</v>
      </c>
      <c r="H7568" s="126" t="s">
        <v>20148</v>
      </c>
      <c r="I7568" s="126" t="s">
        <v>21073</v>
      </c>
      <c r="J7568" s="126" t="s">
        <v>26232</v>
      </c>
      <c r="K7568" s="9">
        <f>_xlfn.IFNA(VLOOKUP(Table5[[#This Row],[Section]],SubSill_Tier,2,FALSE),0)</f>
        <v>0</v>
      </c>
      <c r="L7568" s="9" t="str">
        <f t="shared" si="127"/>
        <v/>
      </c>
      <c r="M7568" s="205" t="str" cm="1">
        <f t="array" ref="M7568">_xlfn.IFS(NOT(ISERROR(VLOOKUP(Table5[[#This Row],[Section]],TB_notTB,1,FALSE))),"No",LEFT(Table5[[#This Row],[Section]],3)="ETB","PLS",LEFT(Table5[[#This Row],[Section]],1)="7","PDB",NOT(ISBLANK(Table5[[#This Row],[Section]])),"No")</f>
        <v>No</v>
      </c>
    </row>
    <row r="7569" spans="1:13" x14ac:dyDescent="0.25">
      <c r="A7569" s="126" t="s">
        <v>3593</v>
      </c>
      <c r="B7569" s="126" t="s">
        <v>17222</v>
      </c>
      <c r="C7569" s="126" t="s">
        <v>98</v>
      </c>
      <c r="D7569" s="127">
        <v>1.8129999999999999</v>
      </c>
      <c r="E7569" s="128">
        <v>407</v>
      </c>
      <c r="F7569" s="128">
        <v>118</v>
      </c>
      <c r="G7569" s="126" t="s">
        <v>13736</v>
      </c>
      <c r="H7569" s="126" t="s">
        <v>20148</v>
      </c>
      <c r="I7569" s="126" t="s">
        <v>21073</v>
      </c>
      <c r="J7569" s="126" t="s">
        <v>26232</v>
      </c>
      <c r="K7569" s="9">
        <f>_xlfn.IFNA(VLOOKUP(Table5[[#This Row],[Section]],SubSill_Tier,2,FALSE),0)</f>
        <v>0</v>
      </c>
      <c r="L7569" s="9" t="str">
        <f t="shared" si="127"/>
        <v/>
      </c>
      <c r="M7569" s="205" t="str" cm="1">
        <f t="array" ref="M7569">_xlfn.IFS(NOT(ISERROR(VLOOKUP(Table5[[#This Row],[Section]],TB_notTB,1,FALSE))),"No",LEFT(Table5[[#This Row],[Section]],3)="ETB","PLS",LEFT(Table5[[#This Row],[Section]],1)="7","PDB",NOT(ISBLANK(Table5[[#This Row],[Section]])),"No")</f>
        <v>No</v>
      </c>
    </row>
    <row r="7570" spans="1:13" x14ac:dyDescent="0.25">
      <c r="A7570" s="126" t="s">
        <v>3594</v>
      </c>
      <c r="B7570" s="126" t="s">
        <v>17222</v>
      </c>
      <c r="C7570" s="126" t="s">
        <v>98</v>
      </c>
      <c r="D7570" s="127">
        <v>2.306</v>
      </c>
      <c r="E7570" s="128">
        <v>520</v>
      </c>
      <c r="F7570" s="128">
        <v>101</v>
      </c>
      <c r="G7570" s="126" t="s">
        <v>13736</v>
      </c>
      <c r="H7570" s="126" t="s">
        <v>20148</v>
      </c>
      <c r="I7570" s="126" t="s">
        <v>21073</v>
      </c>
      <c r="J7570" s="126" t="s">
        <v>26232</v>
      </c>
      <c r="K7570" s="9">
        <f>_xlfn.IFNA(VLOOKUP(Table5[[#This Row],[Section]],SubSill_Tier,2,FALSE),0)</f>
        <v>0</v>
      </c>
      <c r="L7570" s="9" t="str">
        <f t="shared" si="127"/>
        <v/>
      </c>
      <c r="M7570" s="205" t="str" cm="1">
        <f t="array" ref="M7570">_xlfn.IFS(NOT(ISERROR(VLOOKUP(Table5[[#This Row],[Section]],TB_notTB,1,FALSE))),"No",LEFT(Table5[[#This Row],[Section]],3)="ETB","PLS",LEFT(Table5[[#This Row],[Section]],1)="7","PDB",NOT(ISBLANK(Table5[[#This Row],[Section]])),"No")</f>
        <v>No</v>
      </c>
    </row>
    <row r="7571" spans="1:13" x14ac:dyDescent="0.25">
      <c r="A7571" s="126" t="s">
        <v>3595</v>
      </c>
      <c r="B7571" s="126" t="s">
        <v>17222</v>
      </c>
      <c r="C7571" s="126" t="s">
        <v>98</v>
      </c>
      <c r="D7571" s="127">
        <v>0.51900000000000002</v>
      </c>
      <c r="E7571" s="128">
        <v>255</v>
      </c>
      <c r="F7571" s="128">
        <v>112</v>
      </c>
      <c r="G7571" s="126" t="s">
        <v>13736</v>
      </c>
      <c r="H7571" s="126" t="s">
        <v>20148</v>
      </c>
      <c r="I7571" s="126" t="s">
        <v>21073</v>
      </c>
      <c r="J7571" s="126" t="s">
        <v>26232</v>
      </c>
      <c r="K7571" s="9">
        <f>_xlfn.IFNA(VLOOKUP(Table5[[#This Row],[Section]],SubSill_Tier,2,FALSE),0)</f>
        <v>0</v>
      </c>
      <c r="L7571" s="9" t="str">
        <f t="shared" si="127"/>
        <v/>
      </c>
      <c r="M7571" s="205" t="str" cm="1">
        <f t="array" ref="M7571">_xlfn.IFS(NOT(ISERROR(VLOOKUP(Table5[[#This Row],[Section]],TB_notTB,1,FALSE))),"No",LEFT(Table5[[#This Row],[Section]],3)="ETB","PLS",LEFT(Table5[[#This Row],[Section]],1)="7","PDB",NOT(ISBLANK(Table5[[#This Row],[Section]])),"No")</f>
        <v>No</v>
      </c>
    </row>
    <row r="7572" spans="1:13" x14ac:dyDescent="0.25">
      <c r="A7572" s="126" t="s">
        <v>3596</v>
      </c>
      <c r="B7572" s="126" t="s">
        <v>17222</v>
      </c>
      <c r="C7572" s="126" t="s">
        <v>98</v>
      </c>
      <c r="D7572" s="127">
        <v>1.262</v>
      </c>
      <c r="E7572" s="128">
        <v>496</v>
      </c>
      <c r="F7572" s="128">
        <v>155</v>
      </c>
      <c r="G7572" s="126" t="s">
        <v>13711</v>
      </c>
      <c r="H7572" s="126" t="s">
        <v>20119</v>
      </c>
      <c r="I7572" s="126" t="s">
        <v>21054</v>
      </c>
      <c r="J7572" s="126" t="s">
        <v>26232</v>
      </c>
      <c r="K7572" s="9">
        <f>_xlfn.IFNA(VLOOKUP(Table5[[#This Row],[Section]],SubSill_Tier,2,FALSE),0)</f>
        <v>0</v>
      </c>
      <c r="L7572" s="9" t="str">
        <f t="shared" si="127"/>
        <v/>
      </c>
      <c r="M7572" s="205" t="str" cm="1">
        <f t="array" ref="M7572">_xlfn.IFS(NOT(ISERROR(VLOOKUP(Table5[[#This Row],[Section]],TB_notTB,1,FALSE))),"No",LEFT(Table5[[#This Row],[Section]],3)="ETB","PLS",LEFT(Table5[[#This Row],[Section]],1)="7","PDB",NOT(ISBLANK(Table5[[#This Row],[Section]])),"No")</f>
        <v>No</v>
      </c>
    </row>
    <row r="7573" spans="1:13" x14ac:dyDescent="0.25">
      <c r="A7573" s="126" t="s">
        <v>13492</v>
      </c>
      <c r="B7573" s="126" t="s">
        <v>13493</v>
      </c>
      <c r="C7573" s="126" t="s">
        <v>98</v>
      </c>
      <c r="D7573" s="127">
        <v>0.52700000000000002</v>
      </c>
      <c r="E7573" s="128">
        <v>179</v>
      </c>
      <c r="F7573" s="128">
        <v>100</v>
      </c>
      <c r="G7573" s="126" t="s">
        <v>13743</v>
      </c>
      <c r="H7573" s="126" t="s">
        <v>21092</v>
      </c>
      <c r="I7573" s="126" t="s">
        <v>21093</v>
      </c>
      <c r="J7573" s="126" t="s">
        <v>26241</v>
      </c>
      <c r="K7573" s="9">
        <f>_xlfn.IFNA(VLOOKUP(Table5[[#This Row],[Section]],SubSill_Tier,2,FALSE),0)</f>
        <v>0</v>
      </c>
      <c r="L7573" s="9" t="str">
        <f t="shared" si="127"/>
        <v/>
      </c>
      <c r="M7573" s="205" t="str" cm="1">
        <f t="array" ref="M7573">_xlfn.IFS(NOT(ISERROR(VLOOKUP(Table5[[#This Row],[Section]],TB_notTB,1,FALSE))),"No",LEFT(Table5[[#This Row],[Section]],3)="ETB","PLS",LEFT(Table5[[#This Row],[Section]],1)="7","PDB",NOT(ISBLANK(Table5[[#This Row],[Section]])),"No")</f>
        <v>No</v>
      </c>
    </row>
    <row r="7574" spans="1:13" x14ac:dyDescent="0.25">
      <c r="A7574" s="126" t="s">
        <v>9217</v>
      </c>
      <c r="B7574" s="126" t="s">
        <v>28206</v>
      </c>
      <c r="C7574" s="126" t="s">
        <v>75</v>
      </c>
      <c r="D7574" s="127">
        <v>0.92800000000000005</v>
      </c>
      <c r="E7574" s="128">
        <v>123</v>
      </c>
      <c r="F7574" s="128">
        <v>123</v>
      </c>
      <c r="G7574" s="126" t="s">
        <v>13717</v>
      </c>
      <c r="H7574" s="126" t="s">
        <v>20125</v>
      </c>
      <c r="I7574" s="126" t="s">
        <v>20126</v>
      </c>
      <c r="J7574" s="126" t="s">
        <v>26235</v>
      </c>
      <c r="K7574" s="9">
        <f>_xlfn.IFNA(VLOOKUP(Table5[[#This Row],[Section]],SubSill_Tier,2,FALSE),0)</f>
        <v>0</v>
      </c>
      <c r="L7574" s="9" t="str">
        <f t="shared" si="127"/>
        <v/>
      </c>
      <c r="M7574" s="205" t="str" cm="1">
        <f t="array" ref="M7574">_xlfn.IFS(NOT(ISERROR(VLOOKUP(Table5[[#This Row],[Section]],TB_notTB,1,FALSE))),"No",LEFT(Table5[[#This Row],[Section]],3)="ETB","PLS",LEFT(Table5[[#This Row],[Section]],1)="7","PDB",NOT(ISBLANK(Table5[[#This Row],[Section]])),"No")</f>
        <v>No</v>
      </c>
    </row>
    <row r="7575" spans="1:13" x14ac:dyDescent="0.25">
      <c r="A7575" s="126" t="s">
        <v>3597</v>
      </c>
      <c r="B7575" s="126" t="s">
        <v>3598</v>
      </c>
      <c r="C7575" s="126" t="s">
        <v>98</v>
      </c>
      <c r="D7575" s="127">
        <v>0.48199999999999998</v>
      </c>
      <c r="E7575" s="128">
        <v>117</v>
      </c>
      <c r="F7575" s="128">
        <v>100</v>
      </c>
      <c r="G7575" s="126" t="s">
        <v>13748</v>
      </c>
      <c r="H7575" s="126" t="s">
        <v>20246</v>
      </c>
      <c r="I7575" s="126" t="s">
        <v>20247</v>
      </c>
      <c r="J7575" s="126" t="s">
        <v>26241</v>
      </c>
      <c r="K7575" s="9">
        <f>_xlfn.IFNA(VLOOKUP(Table5[[#This Row],[Section]],SubSill_Tier,2,FALSE),0)</f>
        <v>0</v>
      </c>
      <c r="L7575" s="9" t="str">
        <f t="shared" si="127"/>
        <v/>
      </c>
      <c r="M7575" s="205" t="str" cm="1">
        <f t="array" ref="M7575">_xlfn.IFS(NOT(ISERROR(VLOOKUP(Table5[[#This Row],[Section]],TB_notTB,1,FALSE))),"No",LEFT(Table5[[#This Row],[Section]],3)="ETB","PLS",LEFT(Table5[[#This Row],[Section]],1)="7","PDB",NOT(ISBLANK(Table5[[#This Row],[Section]])),"No")</f>
        <v>No</v>
      </c>
    </row>
    <row r="7576" spans="1:13" x14ac:dyDescent="0.25">
      <c r="A7576" s="126" t="s">
        <v>3599</v>
      </c>
      <c r="B7576" s="126" t="s">
        <v>3598</v>
      </c>
      <c r="C7576" s="126" t="s">
        <v>98</v>
      </c>
      <c r="D7576" s="127">
        <v>5.165</v>
      </c>
      <c r="E7576" s="128">
        <v>1086</v>
      </c>
      <c r="F7576" s="128">
        <v>249</v>
      </c>
      <c r="G7576" s="126" t="s">
        <v>13748</v>
      </c>
      <c r="H7576" s="126" t="s">
        <v>20246</v>
      </c>
      <c r="I7576" s="126" t="s">
        <v>20247</v>
      </c>
      <c r="J7576" s="126" t="s">
        <v>26245</v>
      </c>
      <c r="K7576" s="9">
        <f>_xlfn.IFNA(VLOOKUP(Table5[[#This Row],[Section]],SubSill_Tier,2,FALSE),0)</f>
        <v>0</v>
      </c>
      <c r="L7576" s="9" t="str">
        <f t="shared" si="127"/>
        <v/>
      </c>
      <c r="M7576" s="205" t="str" cm="1">
        <f t="array" ref="M7576">_xlfn.IFS(NOT(ISERROR(VLOOKUP(Table5[[#This Row],[Section]],TB_notTB,1,FALSE))),"No",LEFT(Table5[[#This Row],[Section]],3)="ETB","PLS",LEFT(Table5[[#This Row],[Section]],1)="7","PDB",NOT(ISBLANK(Table5[[#This Row],[Section]])),"No")</f>
        <v>No</v>
      </c>
    </row>
    <row r="7577" spans="1:13" x14ac:dyDescent="0.25">
      <c r="A7577" s="126" t="s">
        <v>3600</v>
      </c>
      <c r="B7577" s="126" t="s">
        <v>3598</v>
      </c>
      <c r="C7577" s="126" t="s">
        <v>98</v>
      </c>
      <c r="D7577" s="127">
        <v>3.8780000000000001</v>
      </c>
      <c r="E7577" s="128">
        <v>423</v>
      </c>
      <c r="F7577" s="128">
        <v>360</v>
      </c>
      <c r="G7577" s="126" t="s">
        <v>13748</v>
      </c>
      <c r="H7577" s="126" t="s">
        <v>20246</v>
      </c>
      <c r="I7577" s="126" t="s">
        <v>20247</v>
      </c>
      <c r="J7577" s="126" t="s">
        <v>26241</v>
      </c>
      <c r="K7577" s="9">
        <f>_xlfn.IFNA(VLOOKUP(Table5[[#This Row],[Section]],SubSill_Tier,2,FALSE),0)</f>
        <v>0</v>
      </c>
      <c r="L7577" s="9" t="str">
        <f t="shared" si="127"/>
        <v/>
      </c>
      <c r="M7577" s="205" t="str" cm="1">
        <f t="array" ref="M7577">_xlfn.IFS(NOT(ISERROR(VLOOKUP(Table5[[#This Row],[Section]],TB_notTB,1,FALSE))),"No",LEFT(Table5[[#This Row],[Section]],3)="ETB","PLS",LEFT(Table5[[#This Row],[Section]],1)="7","PDB",NOT(ISBLANK(Table5[[#This Row],[Section]])),"No")</f>
        <v>No</v>
      </c>
    </row>
    <row r="7578" spans="1:13" x14ac:dyDescent="0.25">
      <c r="A7578" s="126" t="s">
        <v>9218</v>
      </c>
      <c r="B7578" s="126" t="s">
        <v>12752</v>
      </c>
      <c r="C7578" s="126" t="s">
        <v>75</v>
      </c>
      <c r="D7578" s="127">
        <v>2.117</v>
      </c>
      <c r="E7578" s="128">
        <v>475</v>
      </c>
      <c r="F7578" s="128">
        <v>475</v>
      </c>
      <c r="G7578" s="126" t="s">
        <v>13724</v>
      </c>
      <c r="H7578" s="126" t="s">
        <v>21063</v>
      </c>
      <c r="I7578" s="126" t="s">
        <v>21064</v>
      </c>
      <c r="J7578" s="126" t="s">
        <v>26233</v>
      </c>
      <c r="K7578" s="9">
        <f>_xlfn.IFNA(VLOOKUP(Table5[[#This Row],[Section]],SubSill_Tier,2,FALSE),0)</f>
        <v>0</v>
      </c>
      <c r="L7578" s="9" t="str">
        <f t="shared" si="127"/>
        <v>Wall</v>
      </c>
      <c r="M7578" s="205" t="str" cm="1">
        <f t="array" ref="M7578">_xlfn.IFS(NOT(ISERROR(VLOOKUP(Table5[[#This Row],[Section]],TB_notTB,1,FALSE))),"No",LEFT(Table5[[#This Row],[Section]],3)="ETB","PLS",LEFT(Table5[[#This Row],[Section]],1)="7","PDB",NOT(ISBLANK(Table5[[#This Row],[Section]])),"No")</f>
        <v>No</v>
      </c>
    </row>
    <row r="7579" spans="1:13" x14ac:dyDescent="0.25">
      <c r="A7579" s="126" t="s">
        <v>3601</v>
      </c>
      <c r="B7579" s="126" t="s">
        <v>3598</v>
      </c>
      <c r="C7579" s="126" t="s">
        <v>98</v>
      </c>
      <c r="D7579" s="127">
        <v>5.2060000000000004</v>
      </c>
      <c r="E7579" s="128">
        <v>1119</v>
      </c>
      <c r="F7579" s="128">
        <v>228</v>
      </c>
      <c r="G7579" s="126" t="s">
        <v>13748</v>
      </c>
      <c r="H7579" s="126" t="s">
        <v>20246</v>
      </c>
      <c r="I7579" s="126" t="s">
        <v>20247</v>
      </c>
      <c r="J7579" s="126" t="s">
        <v>26245</v>
      </c>
      <c r="K7579" s="9">
        <f>_xlfn.IFNA(VLOOKUP(Table5[[#This Row],[Section]],SubSill_Tier,2,FALSE),0)</f>
        <v>0</v>
      </c>
      <c r="L7579" s="9" t="str">
        <f t="shared" si="127"/>
        <v/>
      </c>
      <c r="M7579" s="205" t="str" cm="1">
        <f t="array" ref="M7579">_xlfn.IFS(NOT(ISERROR(VLOOKUP(Table5[[#This Row],[Section]],TB_notTB,1,FALSE))),"No",LEFT(Table5[[#This Row],[Section]],3)="ETB","PLS",LEFT(Table5[[#This Row],[Section]],1)="7","PDB",NOT(ISBLANK(Table5[[#This Row],[Section]])),"No")</f>
        <v>No</v>
      </c>
    </row>
    <row r="7580" spans="1:13" x14ac:dyDescent="0.25">
      <c r="A7580" s="126" t="s">
        <v>3602</v>
      </c>
      <c r="B7580" s="126" t="s">
        <v>3598</v>
      </c>
      <c r="C7580" s="126" t="s">
        <v>98</v>
      </c>
      <c r="D7580" s="127">
        <v>0.83599999999999997</v>
      </c>
      <c r="E7580" s="128">
        <v>212</v>
      </c>
      <c r="F7580" s="128">
        <v>100</v>
      </c>
      <c r="G7580" s="126" t="s">
        <v>13748</v>
      </c>
      <c r="H7580" s="126" t="s">
        <v>20246</v>
      </c>
      <c r="I7580" s="126" t="s">
        <v>20247</v>
      </c>
      <c r="J7580" s="126" t="s">
        <v>26241</v>
      </c>
      <c r="K7580" s="9">
        <f>_xlfn.IFNA(VLOOKUP(Table5[[#This Row],[Section]],SubSill_Tier,2,FALSE),0)</f>
        <v>0</v>
      </c>
      <c r="L7580" s="9" t="str">
        <f t="shared" si="127"/>
        <v/>
      </c>
      <c r="M7580" s="205" t="str" cm="1">
        <f t="array" ref="M7580">_xlfn.IFS(NOT(ISERROR(VLOOKUP(Table5[[#This Row],[Section]],TB_notTB,1,FALSE))),"No",LEFT(Table5[[#This Row],[Section]],3)="ETB","PLS",LEFT(Table5[[#This Row],[Section]],1)="7","PDB",NOT(ISBLANK(Table5[[#This Row],[Section]])),"No")</f>
        <v>No</v>
      </c>
    </row>
    <row r="7581" spans="1:13" x14ac:dyDescent="0.25">
      <c r="A7581" s="126" t="s">
        <v>9219</v>
      </c>
      <c r="B7581" s="126" t="s">
        <v>12884</v>
      </c>
      <c r="C7581" s="126" t="s">
        <v>75</v>
      </c>
      <c r="D7581" s="127">
        <v>5.6929999999999996</v>
      </c>
      <c r="E7581" s="128">
        <v>251</v>
      </c>
      <c r="F7581" s="128">
        <v>251</v>
      </c>
      <c r="G7581" s="126" t="s">
        <v>13716</v>
      </c>
      <c r="H7581" s="126" t="s">
        <v>21094</v>
      </c>
      <c r="I7581" s="126" t="s">
        <v>21095</v>
      </c>
      <c r="J7581" s="126" t="s">
        <v>26245</v>
      </c>
      <c r="K7581" s="9">
        <f>_xlfn.IFNA(VLOOKUP(Table5[[#This Row],[Section]],SubSill_Tier,2,FALSE),0)</f>
        <v>0</v>
      </c>
      <c r="L7581" s="9" t="str">
        <f t="shared" si="127"/>
        <v/>
      </c>
      <c r="M7581" s="205" t="str" cm="1">
        <f t="array" ref="M7581">_xlfn.IFS(NOT(ISERROR(VLOOKUP(Table5[[#This Row],[Section]],TB_notTB,1,FALSE))),"No",LEFT(Table5[[#This Row],[Section]],3)="ETB","PLS",LEFT(Table5[[#This Row],[Section]],1)="7","PDB",NOT(ISBLANK(Table5[[#This Row],[Section]])),"No")</f>
        <v>No</v>
      </c>
    </row>
    <row r="7582" spans="1:13" x14ac:dyDescent="0.25">
      <c r="A7582" s="126" t="s">
        <v>12980</v>
      </c>
      <c r="B7582" s="126" t="s">
        <v>12981</v>
      </c>
      <c r="C7582" s="126" t="s">
        <v>75</v>
      </c>
      <c r="D7582" s="127">
        <v>0.89500000000000002</v>
      </c>
      <c r="E7582" s="128">
        <v>411</v>
      </c>
      <c r="F7582" s="128">
        <v>400</v>
      </c>
      <c r="G7582" s="126" t="s">
        <v>13731</v>
      </c>
      <c r="H7582" s="126" t="s">
        <v>20121</v>
      </c>
      <c r="I7582" s="126" t="s">
        <v>20122</v>
      </c>
      <c r="J7582" s="126" t="s">
        <v>26234</v>
      </c>
      <c r="K7582" s="9">
        <f>_xlfn.IFNA(VLOOKUP(Table5[[#This Row],[Section]],SubSill_Tier,2,FALSE),0)</f>
        <v>0</v>
      </c>
      <c r="L7582" s="9" t="str">
        <f t="shared" si="127"/>
        <v/>
      </c>
      <c r="M7582" s="205" t="str" cm="1">
        <f t="array" ref="M7582">_xlfn.IFS(NOT(ISERROR(VLOOKUP(Table5[[#This Row],[Section]],TB_notTB,1,FALSE))),"No",LEFT(Table5[[#This Row],[Section]],3)="ETB","PLS",LEFT(Table5[[#This Row],[Section]],1)="7","PDB",NOT(ISBLANK(Table5[[#This Row],[Section]])),"No")</f>
        <v>No</v>
      </c>
    </row>
    <row r="7583" spans="1:13" x14ac:dyDescent="0.25">
      <c r="A7583" s="126" t="s">
        <v>12982</v>
      </c>
      <c r="B7583" s="126" t="s">
        <v>12983</v>
      </c>
      <c r="C7583" s="126" t="s">
        <v>75</v>
      </c>
      <c r="D7583" s="127">
        <v>0.51800000000000002</v>
      </c>
      <c r="E7583" s="128">
        <v>265</v>
      </c>
      <c r="F7583" s="128">
        <v>260</v>
      </c>
      <c r="G7583" s="126" t="s">
        <v>13731</v>
      </c>
      <c r="H7583" s="126" t="s">
        <v>20121</v>
      </c>
      <c r="I7583" s="126" t="s">
        <v>20122</v>
      </c>
      <c r="J7583" s="126" t="s">
        <v>26234</v>
      </c>
      <c r="K7583" s="9">
        <f>_xlfn.IFNA(VLOOKUP(Table5[[#This Row],[Section]],SubSill_Tier,2,FALSE),0)</f>
        <v>0</v>
      </c>
      <c r="L7583" s="9" t="str">
        <f t="shared" si="127"/>
        <v/>
      </c>
      <c r="M7583" s="205" t="str" cm="1">
        <f t="array" ref="M7583">_xlfn.IFS(NOT(ISERROR(VLOOKUP(Table5[[#This Row],[Section]],TB_notTB,1,FALSE))),"No",LEFT(Table5[[#This Row],[Section]],3)="ETB","PLS",LEFT(Table5[[#This Row],[Section]],1)="7","PDB",NOT(ISBLANK(Table5[[#This Row],[Section]])),"No")</f>
        <v>No</v>
      </c>
    </row>
    <row r="7584" spans="1:13" x14ac:dyDescent="0.25">
      <c r="A7584" s="126" t="s">
        <v>12984</v>
      </c>
      <c r="B7584" s="126" t="s">
        <v>12985</v>
      </c>
      <c r="C7584" s="126" t="s">
        <v>75</v>
      </c>
      <c r="D7584" s="127">
        <v>0.875</v>
      </c>
      <c r="E7584" s="128">
        <v>434</v>
      </c>
      <c r="F7584" s="128">
        <v>243</v>
      </c>
      <c r="G7584" s="126" t="s">
        <v>13731</v>
      </c>
      <c r="H7584" s="126" t="s">
        <v>20121</v>
      </c>
      <c r="I7584" s="126" t="s">
        <v>20122</v>
      </c>
      <c r="J7584" s="126" t="s">
        <v>26234</v>
      </c>
      <c r="K7584" s="9">
        <f>_xlfn.IFNA(VLOOKUP(Table5[[#This Row],[Section]],SubSill_Tier,2,FALSE),0)</f>
        <v>0</v>
      </c>
      <c r="L7584" s="9" t="str">
        <f t="shared" si="127"/>
        <v>Wall</v>
      </c>
      <c r="M7584" s="205" t="str" cm="1">
        <f t="array" ref="M7584">_xlfn.IFS(NOT(ISERROR(VLOOKUP(Table5[[#This Row],[Section]],TB_notTB,1,FALSE))),"No",LEFT(Table5[[#This Row],[Section]],3)="ETB","PLS",LEFT(Table5[[#This Row],[Section]],1)="7","PDB",NOT(ISBLANK(Table5[[#This Row],[Section]])),"No")</f>
        <v>No</v>
      </c>
    </row>
    <row r="7585" spans="1:13" x14ac:dyDescent="0.25">
      <c r="A7585" s="126" t="s">
        <v>3603</v>
      </c>
      <c r="B7585" s="126" t="s">
        <v>17222</v>
      </c>
      <c r="C7585" s="126" t="s">
        <v>98</v>
      </c>
      <c r="D7585" s="127">
        <v>1.379</v>
      </c>
      <c r="E7585" s="128">
        <v>617</v>
      </c>
      <c r="F7585" s="128">
        <v>100</v>
      </c>
      <c r="G7585" s="126" t="s">
        <v>13736</v>
      </c>
      <c r="H7585" s="126" t="s">
        <v>20148</v>
      </c>
      <c r="I7585" s="126" t="s">
        <v>21073</v>
      </c>
      <c r="J7585" s="126" t="s">
        <v>26232</v>
      </c>
      <c r="K7585" s="9">
        <f>_xlfn.IFNA(VLOOKUP(Table5[[#This Row],[Section]],SubSill_Tier,2,FALSE),0)</f>
        <v>0</v>
      </c>
      <c r="L7585" s="9" t="str">
        <f t="shared" si="127"/>
        <v/>
      </c>
      <c r="M7585" s="205" t="str" cm="1">
        <f t="array" ref="M7585">_xlfn.IFS(NOT(ISERROR(VLOOKUP(Table5[[#This Row],[Section]],TB_notTB,1,FALSE))),"No",LEFT(Table5[[#This Row],[Section]],3)="ETB","PLS",LEFT(Table5[[#This Row],[Section]],1)="7","PDB",NOT(ISBLANK(Table5[[#This Row],[Section]])),"No")</f>
        <v>No</v>
      </c>
    </row>
    <row r="7586" spans="1:13" x14ac:dyDescent="0.25">
      <c r="A7586" s="126" t="s">
        <v>3604</v>
      </c>
      <c r="B7586" s="126" t="s">
        <v>17222</v>
      </c>
      <c r="C7586" s="126" t="s">
        <v>98</v>
      </c>
      <c r="D7586" s="127">
        <v>0.191</v>
      </c>
      <c r="E7586" s="128">
        <v>124</v>
      </c>
      <c r="F7586" s="128">
        <v>100</v>
      </c>
      <c r="G7586" s="126" t="s">
        <v>13736</v>
      </c>
      <c r="H7586" s="126" t="s">
        <v>20148</v>
      </c>
      <c r="I7586" s="126" t="s">
        <v>21073</v>
      </c>
      <c r="J7586" s="126" t="s">
        <v>26232</v>
      </c>
      <c r="K7586" s="9">
        <f>_xlfn.IFNA(VLOOKUP(Table5[[#This Row],[Section]],SubSill_Tier,2,FALSE),0)</f>
        <v>0</v>
      </c>
      <c r="L7586" s="9" t="str">
        <f t="shared" si="127"/>
        <v/>
      </c>
      <c r="M7586" s="205" t="str" cm="1">
        <f t="array" ref="M7586">_xlfn.IFS(NOT(ISERROR(VLOOKUP(Table5[[#This Row],[Section]],TB_notTB,1,FALSE))),"No",LEFT(Table5[[#This Row],[Section]],3)="ETB","PLS",LEFT(Table5[[#This Row],[Section]],1)="7","PDB",NOT(ISBLANK(Table5[[#This Row],[Section]])),"No")</f>
        <v>No</v>
      </c>
    </row>
    <row r="7587" spans="1:13" x14ac:dyDescent="0.25">
      <c r="A7587" s="126" t="s">
        <v>3605</v>
      </c>
      <c r="B7587" s="126" t="s">
        <v>17222</v>
      </c>
      <c r="C7587" s="126" t="s">
        <v>98</v>
      </c>
      <c r="D7587" s="127">
        <v>0.157</v>
      </c>
      <c r="E7587" s="128">
        <v>102</v>
      </c>
      <c r="F7587" s="128">
        <v>102</v>
      </c>
      <c r="G7587" s="126" t="s">
        <v>13736</v>
      </c>
      <c r="H7587" s="126" t="s">
        <v>20148</v>
      </c>
      <c r="I7587" s="126" t="s">
        <v>21073</v>
      </c>
      <c r="J7587" s="126" t="s">
        <v>26232</v>
      </c>
      <c r="K7587" s="9">
        <f>_xlfn.IFNA(VLOOKUP(Table5[[#This Row],[Section]],SubSill_Tier,2,FALSE),0)</f>
        <v>0</v>
      </c>
      <c r="L7587" s="9" t="str">
        <f t="shared" si="127"/>
        <v/>
      </c>
      <c r="M7587" s="205" t="str" cm="1">
        <f t="array" ref="M7587">_xlfn.IFS(NOT(ISERROR(VLOOKUP(Table5[[#This Row],[Section]],TB_notTB,1,FALSE))),"No",LEFT(Table5[[#This Row],[Section]],3)="ETB","PLS",LEFT(Table5[[#This Row],[Section]],1)="7","PDB",NOT(ISBLANK(Table5[[#This Row],[Section]])),"No")</f>
        <v>No</v>
      </c>
    </row>
    <row r="7588" spans="1:13" x14ac:dyDescent="0.25">
      <c r="A7588" s="126" t="s">
        <v>9220</v>
      </c>
      <c r="B7588" s="126" t="s">
        <v>9221</v>
      </c>
      <c r="C7588" s="126" t="s">
        <v>75</v>
      </c>
      <c r="D7588" s="127">
        <v>0.83599999999999997</v>
      </c>
      <c r="E7588" s="128">
        <v>199</v>
      </c>
      <c r="F7588" s="128">
        <v>199</v>
      </c>
      <c r="G7588" s="126" t="s">
        <v>13725</v>
      </c>
      <c r="H7588" s="126" t="s">
        <v>20134</v>
      </c>
      <c r="I7588" s="126" t="s">
        <v>20135</v>
      </c>
      <c r="J7588" s="126" t="s">
        <v>26235</v>
      </c>
      <c r="K7588" s="9">
        <f>_xlfn.IFNA(VLOOKUP(Table5[[#This Row],[Section]],SubSill_Tier,2,FALSE),0)</f>
        <v>0</v>
      </c>
      <c r="L7588" s="9" t="str">
        <f t="shared" si="127"/>
        <v/>
      </c>
      <c r="M7588" s="205" t="str" cm="1">
        <f t="array" ref="M7588">_xlfn.IFS(NOT(ISERROR(VLOOKUP(Table5[[#This Row],[Section]],TB_notTB,1,FALSE))),"No",LEFT(Table5[[#This Row],[Section]],3)="ETB","PLS",LEFT(Table5[[#This Row],[Section]],1)="7","PDB",NOT(ISBLANK(Table5[[#This Row],[Section]])),"No")</f>
        <v>No</v>
      </c>
    </row>
    <row r="7589" spans="1:13" x14ac:dyDescent="0.25">
      <c r="A7589" s="126" t="s">
        <v>16295</v>
      </c>
      <c r="B7589" s="126" t="s">
        <v>19628</v>
      </c>
      <c r="C7589" s="126" t="s">
        <v>75</v>
      </c>
      <c r="D7589" s="127">
        <v>1.52</v>
      </c>
      <c r="E7589" s="128">
        <v>674</v>
      </c>
      <c r="F7589" s="128">
        <v>392</v>
      </c>
      <c r="G7589" s="126" t="s">
        <v>14967</v>
      </c>
      <c r="H7589" s="126" t="s">
        <v>21251</v>
      </c>
      <c r="I7589" s="126" t="s">
        <v>22136</v>
      </c>
      <c r="J7589" s="126" t="s">
        <v>26278</v>
      </c>
      <c r="K7589" s="9">
        <f>_xlfn.IFNA(VLOOKUP(Table5[[#This Row],[Section]],SubSill_Tier,2,FALSE),0)</f>
        <v>0</v>
      </c>
      <c r="L7589" s="9" t="str">
        <f t="shared" si="127"/>
        <v/>
      </c>
      <c r="M7589" s="205" t="str" cm="1">
        <f t="array" ref="M7589">_xlfn.IFS(NOT(ISERROR(VLOOKUP(Table5[[#This Row],[Section]],TB_notTB,1,FALSE))),"No",LEFT(Table5[[#This Row],[Section]],3)="ETB","PLS",LEFT(Table5[[#This Row],[Section]],1)="7","PDB",NOT(ISBLANK(Table5[[#This Row],[Section]])),"No")</f>
        <v>No</v>
      </c>
    </row>
    <row r="7590" spans="1:13" x14ac:dyDescent="0.25">
      <c r="A7590" s="126" t="s">
        <v>9222</v>
      </c>
      <c r="B7590" s="126" t="s">
        <v>17222</v>
      </c>
      <c r="C7590" s="126" t="s">
        <v>75</v>
      </c>
      <c r="D7590" s="127">
        <v>0.27200000000000002</v>
      </c>
      <c r="E7590" s="128">
        <v>100</v>
      </c>
      <c r="F7590" s="128">
        <v>100</v>
      </c>
      <c r="G7590" s="126" t="s">
        <v>13721</v>
      </c>
      <c r="H7590" s="126" t="s">
        <v>20121</v>
      </c>
      <c r="I7590" s="126" t="s">
        <v>20122</v>
      </c>
      <c r="J7590" s="126" t="s">
        <v>26234</v>
      </c>
      <c r="K7590" s="9">
        <f>_xlfn.IFNA(VLOOKUP(Table5[[#This Row],[Section]],SubSill_Tier,2,FALSE),0)</f>
        <v>0</v>
      </c>
      <c r="L7590" s="9" t="str">
        <f t="shared" si="127"/>
        <v/>
      </c>
      <c r="M7590" s="205" t="str" cm="1">
        <f t="array" ref="M7590">_xlfn.IFS(NOT(ISERROR(VLOOKUP(Table5[[#This Row],[Section]],TB_notTB,1,FALSE))),"No",LEFT(Table5[[#This Row],[Section]],3)="ETB","PLS",LEFT(Table5[[#This Row],[Section]],1)="7","PDB",NOT(ISBLANK(Table5[[#This Row],[Section]])),"No")</f>
        <v>No</v>
      </c>
    </row>
    <row r="7591" spans="1:13" x14ac:dyDescent="0.25">
      <c r="A7591" s="126" t="s">
        <v>9223</v>
      </c>
      <c r="B7591" s="126" t="s">
        <v>12885</v>
      </c>
      <c r="C7591" s="126" t="s">
        <v>75</v>
      </c>
      <c r="D7591" s="127">
        <v>4.3250000000000002</v>
      </c>
      <c r="E7591" s="128">
        <v>157</v>
      </c>
      <c r="F7591" s="128">
        <v>157</v>
      </c>
      <c r="G7591" s="126" t="s">
        <v>13716</v>
      </c>
      <c r="H7591" s="126" t="s">
        <v>21094</v>
      </c>
      <c r="I7591" s="126" t="s">
        <v>21095</v>
      </c>
      <c r="J7591" s="126" t="s">
        <v>26237</v>
      </c>
      <c r="K7591" s="9">
        <f>_xlfn.IFNA(VLOOKUP(Table5[[#This Row],[Section]],SubSill_Tier,2,FALSE),0)</f>
        <v>0</v>
      </c>
      <c r="L7591" s="9" t="str">
        <f t="shared" si="127"/>
        <v>Wall</v>
      </c>
      <c r="M7591" s="205" t="str" cm="1">
        <f t="array" ref="M7591">_xlfn.IFS(NOT(ISERROR(VLOOKUP(Table5[[#This Row],[Section]],TB_notTB,1,FALSE))),"No",LEFT(Table5[[#This Row],[Section]],3)="ETB","PLS",LEFT(Table5[[#This Row],[Section]],1)="7","PDB",NOT(ISBLANK(Table5[[#This Row],[Section]])),"No")</f>
        <v>No</v>
      </c>
    </row>
    <row r="7592" spans="1:13" x14ac:dyDescent="0.25">
      <c r="A7592" s="126" t="s">
        <v>12057</v>
      </c>
      <c r="B7592" s="126" t="s">
        <v>12058</v>
      </c>
      <c r="C7592" s="126" t="s">
        <v>75</v>
      </c>
      <c r="D7592" s="127">
        <v>4.7629999999999999</v>
      </c>
      <c r="E7592" s="128">
        <v>703</v>
      </c>
      <c r="F7592" s="128">
        <v>703</v>
      </c>
      <c r="G7592" s="126" t="s">
        <v>13742</v>
      </c>
      <c r="H7592" s="126" t="s">
        <v>20193</v>
      </c>
      <c r="I7592" s="126" t="s">
        <v>21096</v>
      </c>
      <c r="J7592" s="126" t="s">
        <v>26262</v>
      </c>
      <c r="K7592" s="9">
        <f>_xlfn.IFNA(VLOOKUP(Table5[[#This Row],[Section]],SubSill_Tier,2,FALSE),0)</f>
        <v>0</v>
      </c>
      <c r="L7592" s="9" t="str">
        <f t="shared" si="127"/>
        <v/>
      </c>
      <c r="M7592" s="205" t="str" cm="1">
        <f t="array" ref="M7592">_xlfn.IFS(NOT(ISERROR(VLOOKUP(Table5[[#This Row],[Section]],TB_notTB,1,FALSE))),"No",LEFT(Table5[[#This Row],[Section]],3)="ETB","PLS",LEFT(Table5[[#This Row],[Section]],1)="7","PDB",NOT(ISBLANK(Table5[[#This Row],[Section]])),"No")</f>
        <v>No</v>
      </c>
    </row>
    <row r="7593" spans="1:13" x14ac:dyDescent="0.25">
      <c r="A7593" s="126" t="s">
        <v>19629</v>
      </c>
      <c r="B7593" s="126" t="s">
        <v>19630</v>
      </c>
      <c r="C7593" s="126" t="s">
        <v>75</v>
      </c>
      <c r="D7593" s="127">
        <v>0.93899999999999995</v>
      </c>
      <c r="E7593" s="128">
        <v>102</v>
      </c>
      <c r="F7593" s="128">
        <v>102</v>
      </c>
      <c r="G7593" s="126" t="s">
        <v>13715</v>
      </c>
      <c r="H7593" s="126" t="s">
        <v>20123</v>
      </c>
      <c r="I7593" s="126" t="s">
        <v>21058</v>
      </c>
      <c r="J7593" s="126" t="s">
        <v>26235</v>
      </c>
      <c r="K7593" s="9">
        <f>_xlfn.IFNA(VLOOKUP(Table5[[#This Row],[Section]],SubSill_Tier,2,FALSE),0)</f>
        <v>0</v>
      </c>
      <c r="L7593" s="9" t="str">
        <f t="shared" si="127"/>
        <v>Wall</v>
      </c>
      <c r="M7593" s="205" t="str" cm="1">
        <f t="array" ref="M7593">_xlfn.IFS(NOT(ISERROR(VLOOKUP(Table5[[#This Row],[Section]],TB_notTB,1,FALSE))),"No",LEFT(Table5[[#This Row],[Section]],3)="ETB","PLS",LEFT(Table5[[#This Row],[Section]],1)="7","PDB",NOT(ISBLANK(Table5[[#This Row],[Section]])),"No")</f>
        <v>No</v>
      </c>
    </row>
    <row r="7594" spans="1:13" x14ac:dyDescent="0.25">
      <c r="A7594" s="126" t="s">
        <v>9224</v>
      </c>
      <c r="B7594" s="126" t="s">
        <v>28207</v>
      </c>
      <c r="C7594" s="126" t="s">
        <v>75</v>
      </c>
      <c r="D7594" s="127">
        <v>2.4169999999999998</v>
      </c>
      <c r="E7594" s="128">
        <v>596</v>
      </c>
      <c r="F7594" s="128">
        <v>596</v>
      </c>
      <c r="G7594" s="126" t="s">
        <v>13719</v>
      </c>
      <c r="H7594" s="126" t="s">
        <v>20128</v>
      </c>
      <c r="I7594" s="126" t="s">
        <v>20129</v>
      </c>
      <c r="J7594" s="126" t="s">
        <v>26235</v>
      </c>
      <c r="K7594" s="9">
        <f>_xlfn.IFNA(VLOOKUP(Table5[[#This Row],[Section]],SubSill_Tier,2,FALSE),0)</f>
        <v>0</v>
      </c>
      <c r="L7594" s="9" t="str">
        <f t="shared" si="127"/>
        <v/>
      </c>
      <c r="M7594" s="205" t="str" cm="1">
        <f t="array" ref="M7594">_xlfn.IFS(NOT(ISERROR(VLOOKUP(Table5[[#This Row],[Section]],TB_notTB,1,FALSE))),"No",LEFT(Table5[[#This Row],[Section]],3)="ETB","PLS",LEFT(Table5[[#This Row],[Section]],1)="7","PDB",NOT(ISBLANK(Table5[[#This Row],[Section]])),"No")</f>
        <v>No</v>
      </c>
    </row>
    <row r="7595" spans="1:13" x14ac:dyDescent="0.25">
      <c r="A7595" s="126" t="s">
        <v>16296</v>
      </c>
      <c r="B7595" s="126" t="s">
        <v>16297</v>
      </c>
      <c r="C7595" s="126" t="s">
        <v>75</v>
      </c>
      <c r="D7595" s="127">
        <v>0.75900000000000001</v>
      </c>
      <c r="E7595" s="128">
        <v>239</v>
      </c>
      <c r="F7595" s="128">
        <v>183</v>
      </c>
      <c r="G7595" s="126" t="s">
        <v>15424</v>
      </c>
      <c r="H7595" s="126" t="s">
        <v>20315</v>
      </c>
      <c r="I7595" s="126" t="s">
        <v>21200</v>
      </c>
      <c r="J7595" s="126" t="s">
        <v>26287</v>
      </c>
      <c r="K7595" s="9">
        <f>_xlfn.IFNA(VLOOKUP(Table5[[#This Row],[Section]],SubSill_Tier,2,FALSE),0)</f>
        <v>0</v>
      </c>
      <c r="L7595" s="9" t="str">
        <f t="shared" si="127"/>
        <v/>
      </c>
      <c r="M7595" s="205" t="str" cm="1">
        <f t="array" ref="M7595">_xlfn.IFS(NOT(ISERROR(VLOOKUP(Table5[[#This Row],[Section]],TB_notTB,1,FALSE))),"No",LEFT(Table5[[#This Row],[Section]],3)="ETB","PLS",LEFT(Table5[[#This Row],[Section]],1)="7","PDB",NOT(ISBLANK(Table5[[#This Row],[Section]])),"No")</f>
        <v>No</v>
      </c>
    </row>
    <row r="7596" spans="1:13" x14ac:dyDescent="0.25">
      <c r="A7596" s="126" t="s">
        <v>16298</v>
      </c>
      <c r="B7596" s="126" t="s">
        <v>16299</v>
      </c>
      <c r="C7596" s="126" t="s">
        <v>75</v>
      </c>
      <c r="D7596" s="127">
        <v>0.81200000000000006</v>
      </c>
      <c r="E7596" s="128">
        <v>266</v>
      </c>
      <c r="F7596" s="128">
        <v>210</v>
      </c>
      <c r="G7596" s="126" t="s">
        <v>15424</v>
      </c>
      <c r="H7596" s="126" t="s">
        <v>20315</v>
      </c>
      <c r="I7596" s="126" t="s">
        <v>21200</v>
      </c>
      <c r="J7596" s="126" t="s">
        <v>26287</v>
      </c>
      <c r="K7596" s="9">
        <f>_xlfn.IFNA(VLOOKUP(Table5[[#This Row],[Section]],SubSill_Tier,2,FALSE),0)</f>
        <v>0</v>
      </c>
      <c r="L7596" s="9" t="str">
        <f t="shared" si="127"/>
        <v/>
      </c>
      <c r="M7596" s="205" t="str" cm="1">
        <f t="array" ref="M7596">_xlfn.IFS(NOT(ISERROR(VLOOKUP(Table5[[#This Row],[Section]],TB_notTB,1,FALSE))),"No",LEFT(Table5[[#This Row],[Section]],3)="ETB","PLS",LEFT(Table5[[#This Row],[Section]],1)="7","PDB",NOT(ISBLANK(Table5[[#This Row],[Section]])),"No")</f>
        <v>No</v>
      </c>
    </row>
    <row r="7597" spans="1:13" x14ac:dyDescent="0.25">
      <c r="A7597" s="126" t="s">
        <v>3606</v>
      </c>
      <c r="B7597" s="126" t="s">
        <v>17222</v>
      </c>
      <c r="C7597" s="126" t="s">
        <v>98</v>
      </c>
      <c r="D7597" s="127">
        <v>0.60299999999999998</v>
      </c>
      <c r="E7597" s="128">
        <v>100</v>
      </c>
      <c r="F7597" s="128">
        <v>100</v>
      </c>
      <c r="G7597" s="126" t="s">
        <v>13736</v>
      </c>
      <c r="H7597" s="126" t="s">
        <v>20148</v>
      </c>
      <c r="I7597" s="126" t="s">
        <v>21073</v>
      </c>
      <c r="J7597" s="126" t="s">
        <v>26232</v>
      </c>
      <c r="K7597" s="9">
        <f>_xlfn.IFNA(VLOOKUP(Table5[[#This Row],[Section]],SubSill_Tier,2,FALSE),0)</f>
        <v>0</v>
      </c>
      <c r="L7597" s="9" t="str">
        <f t="shared" si="127"/>
        <v/>
      </c>
      <c r="M7597" s="205" t="str" cm="1">
        <f t="array" ref="M7597">_xlfn.IFS(NOT(ISERROR(VLOOKUP(Table5[[#This Row],[Section]],TB_notTB,1,FALSE))),"No",LEFT(Table5[[#This Row],[Section]],3)="ETB","PLS",LEFT(Table5[[#This Row],[Section]],1)="7","PDB",NOT(ISBLANK(Table5[[#This Row],[Section]])),"No")</f>
        <v>No</v>
      </c>
    </row>
    <row r="7598" spans="1:13" x14ac:dyDescent="0.25">
      <c r="A7598" s="126" t="s">
        <v>19631</v>
      </c>
      <c r="B7598" s="126" t="s">
        <v>19632</v>
      </c>
      <c r="C7598" s="126" t="s">
        <v>75</v>
      </c>
      <c r="D7598" s="127">
        <v>0.33400000000000002</v>
      </c>
      <c r="E7598" s="128">
        <v>158</v>
      </c>
      <c r="F7598" s="128">
        <v>100</v>
      </c>
      <c r="G7598" s="126" t="s">
        <v>13713</v>
      </c>
      <c r="H7598" s="126" t="s">
        <v>21056</v>
      </c>
      <c r="I7598" s="126" t="s">
        <v>21057</v>
      </c>
      <c r="J7598" s="126" t="s">
        <v>26233</v>
      </c>
      <c r="K7598" s="9">
        <f>_xlfn.IFNA(VLOOKUP(Table5[[#This Row],[Section]],SubSill_Tier,2,FALSE),0)</f>
        <v>0</v>
      </c>
      <c r="L7598" s="9" t="str">
        <f t="shared" si="127"/>
        <v/>
      </c>
      <c r="M7598" s="205" t="str" cm="1">
        <f t="array" ref="M7598">_xlfn.IFS(NOT(ISERROR(VLOOKUP(Table5[[#This Row],[Section]],TB_notTB,1,FALSE))),"No",LEFT(Table5[[#This Row],[Section]],3)="ETB","PLS",LEFT(Table5[[#This Row],[Section]],1)="7","PDB",NOT(ISBLANK(Table5[[#This Row],[Section]])),"No")</f>
        <v>No</v>
      </c>
    </row>
    <row r="7599" spans="1:13" x14ac:dyDescent="0.25">
      <c r="A7599" s="126" t="s">
        <v>19633</v>
      </c>
      <c r="B7599" s="126" t="s">
        <v>19634</v>
      </c>
      <c r="C7599" s="126" t="s">
        <v>75</v>
      </c>
      <c r="D7599" s="127">
        <v>0.20499999999999999</v>
      </c>
      <c r="E7599" s="128">
        <v>100</v>
      </c>
      <c r="F7599" s="128">
        <v>100</v>
      </c>
      <c r="G7599" s="126" t="s">
        <v>13713</v>
      </c>
      <c r="H7599" s="126" t="s">
        <v>21056</v>
      </c>
      <c r="I7599" s="126" t="s">
        <v>21057</v>
      </c>
      <c r="J7599" s="126" t="s">
        <v>26233</v>
      </c>
      <c r="K7599" s="9">
        <f>_xlfn.IFNA(VLOOKUP(Table5[[#This Row],[Section]],SubSill_Tier,2,FALSE),0)</f>
        <v>0</v>
      </c>
      <c r="L7599" s="9" t="str">
        <f t="shared" si="127"/>
        <v/>
      </c>
      <c r="M7599" s="205" t="str" cm="1">
        <f t="array" ref="M7599">_xlfn.IFS(NOT(ISERROR(VLOOKUP(Table5[[#This Row],[Section]],TB_notTB,1,FALSE))),"No",LEFT(Table5[[#This Row],[Section]],3)="ETB","PLS",LEFT(Table5[[#This Row],[Section]],1)="7","PDB",NOT(ISBLANK(Table5[[#This Row],[Section]])),"No")</f>
        <v>No</v>
      </c>
    </row>
    <row r="7600" spans="1:13" x14ac:dyDescent="0.25">
      <c r="A7600" s="126" t="s">
        <v>3607</v>
      </c>
      <c r="B7600" s="126" t="s">
        <v>17222</v>
      </c>
      <c r="C7600" s="126" t="s">
        <v>98</v>
      </c>
      <c r="D7600" s="127">
        <v>1.1160000000000001</v>
      </c>
      <c r="E7600" s="128">
        <v>263</v>
      </c>
      <c r="F7600" s="128">
        <v>143</v>
      </c>
      <c r="G7600" s="126" t="s">
        <v>13736</v>
      </c>
      <c r="H7600" s="126" t="s">
        <v>20148</v>
      </c>
      <c r="I7600" s="126" t="s">
        <v>21073</v>
      </c>
      <c r="J7600" s="126" t="s">
        <v>26232</v>
      </c>
      <c r="K7600" s="9">
        <f>_xlfn.IFNA(VLOOKUP(Table5[[#This Row],[Section]],SubSill_Tier,2,FALSE),0)</f>
        <v>0</v>
      </c>
      <c r="L7600" s="9" t="str">
        <f t="shared" si="127"/>
        <v/>
      </c>
      <c r="M7600" s="205" t="str" cm="1">
        <f t="array" ref="M7600">_xlfn.IFS(NOT(ISERROR(VLOOKUP(Table5[[#This Row],[Section]],TB_notTB,1,FALSE))),"No",LEFT(Table5[[#This Row],[Section]],3)="ETB","PLS",LEFT(Table5[[#This Row],[Section]],1)="7","PDB",NOT(ISBLANK(Table5[[#This Row],[Section]])),"No")</f>
        <v>No</v>
      </c>
    </row>
    <row r="7601" spans="1:13" x14ac:dyDescent="0.25">
      <c r="A7601" s="126" t="s">
        <v>3608</v>
      </c>
      <c r="B7601" s="126" t="s">
        <v>17222</v>
      </c>
      <c r="C7601" s="126" t="s">
        <v>98</v>
      </c>
      <c r="D7601" s="127">
        <v>1.2</v>
      </c>
      <c r="E7601" s="128">
        <v>448</v>
      </c>
      <c r="F7601" s="128">
        <v>227</v>
      </c>
      <c r="G7601" s="126" t="s">
        <v>13736</v>
      </c>
      <c r="H7601" s="126" t="s">
        <v>20148</v>
      </c>
      <c r="I7601" s="126" t="s">
        <v>21073</v>
      </c>
      <c r="J7601" s="126" t="s">
        <v>26232</v>
      </c>
      <c r="K7601" s="9">
        <f>_xlfn.IFNA(VLOOKUP(Table5[[#This Row],[Section]],SubSill_Tier,2,FALSE),0)</f>
        <v>0</v>
      </c>
      <c r="L7601" s="9" t="str">
        <f t="shared" si="127"/>
        <v/>
      </c>
      <c r="M7601" s="205" t="str" cm="1">
        <f t="array" ref="M7601">_xlfn.IFS(NOT(ISERROR(VLOOKUP(Table5[[#This Row],[Section]],TB_notTB,1,FALSE))),"No",LEFT(Table5[[#This Row],[Section]],3)="ETB","PLS",LEFT(Table5[[#This Row],[Section]],1)="7","PDB",NOT(ISBLANK(Table5[[#This Row],[Section]])),"No")</f>
        <v>No</v>
      </c>
    </row>
    <row r="7602" spans="1:13" x14ac:dyDescent="0.25">
      <c r="A7602" s="126" t="s">
        <v>9225</v>
      </c>
      <c r="B7602" s="126" t="s">
        <v>17222</v>
      </c>
      <c r="C7602" s="126" t="s">
        <v>98</v>
      </c>
      <c r="D7602" s="127">
        <v>3.2240000000000002</v>
      </c>
      <c r="E7602" s="128">
        <v>303</v>
      </c>
      <c r="F7602" s="128">
        <v>303</v>
      </c>
      <c r="G7602" s="126" t="s">
        <v>13721</v>
      </c>
      <c r="H7602" s="126" t="s">
        <v>20132</v>
      </c>
      <c r="I7602" s="126" t="s">
        <v>20133</v>
      </c>
      <c r="J7602" s="126" t="s">
        <v>26250</v>
      </c>
      <c r="K7602" s="9">
        <f>_xlfn.IFNA(VLOOKUP(Table5[[#This Row],[Section]],SubSill_Tier,2,FALSE),0)</f>
        <v>0</v>
      </c>
      <c r="L7602" s="9" t="str">
        <f t="shared" si="127"/>
        <v/>
      </c>
      <c r="M7602" s="205" t="str" cm="1">
        <f t="array" ref="M7602">_xlfn.IFS(NOT(ISERROR(VLOOKUP(Table5[[#This Row],[Section]],TB_notTB,1,FALSE))),"No",LEFT(Table5[[#This Row],[Section]],3)="ETB","PLS",LEFT(Table5[[#This Row],[Section]],1)="7","PDB",NOT(ISBLANK(Table5[[#This Row],[Section]])),"No")</f>
        <v>No</v>
      </c>
    </row>
    <row r="7603" spans="1:13" x14ac:dyDescent="0.25">
      <c r="A7603" s="126" t="s">
        <v>9226</v>
      </c>
      <c r="B7603" s="126" t="s">
        <v>12565</v>
      </c>
      <c r="C7603" s="126" t="s">
        <v>75</v>
      </c>
      <c r="D7603" s="127">
        <v>1.3580000000000001</v>
      </c>
      <c r="E7603" s="128">
        <v>294</v>
      </c>
      <c r="F7603" s="128">
        <v>104</v>
      </c>
      <c r="G7603" s="126" t="s">
        <v>13757</v>
      </c>
      <c r="H7603" s="126" t="s">
        <v>21122</v>
      </c>
      <c r="I7603" s="126" t="s">
        <v>21123</v>
      </c>
      <c r="J7603" s="126" t="s">
        <v>26233</v>
      </c>
      <c r="K7603" s="9">
        <f>_xlfn.IFNA(VLOOKUP(Table5[[#This Row],[Section]],SubSill_Tier,2,FALSE),0)</f>
        <v>0</v>
      </c>
      <c r="L7603" s="9" t="str">
        <f t="shared" si="127"/>
        <v>Wall</v>
      </c>
      <c r="M7603" s="205" t="str" cm="1">
        <f t="array" ref="M7603">_xlfn.IFS(NOT(ISERROR(VLOOKUP(Table5[[#This Row],[Section]],TB_notTB,1,FALSE))),"No",LEFT(Table5[[#This Row],[Section]],3)="ETB","PLS",LEFT(Table5[[#This Row],[Section]],1)="7","PDB",NOT(ISBLANK(Table5[[#This Row],[Section]])),"No")</f>
        <v>No</v>
      </c>
    </row>
    <row r="7604" spans="1:13" x14ac:dyDescent="0.25">
      <c r="A7604" s="126" t="s">
        <v>3609</v>
      </c>
      <c r="B7604" s="126" t="s">
        <v>17222</v>
      </c>
      <c r="C7604" s="126" t="s">
        <v>98</v>
      </c>
      <c r="D7604" s="127">
        <v>1.5940000000000001</v>
      </c>
      <c r="E7604" s="128">
        <v>290</v>
      </c>
      <c r="F7604" s="128">
        <v>290</v>
      </c>
      <c r="G7604" s="126" t="s">
        <v>13712</v>
      </c>
      <c r="H7604" s="126" t="s">
        <v>20120</v>
      </c>
      <c r="I7604" s="126" t="s">
        <v>21055</v>
      </c>
      <c r="J7604" s="126" t="s">
        <v>26232</v>
      </c>
      <c r="K7604" s="9">
        <f>_xlfn.IFNA(VLOOKUP(Table5[[#This Row],[Section]],SubSill_Tier,2,FALSE),0)</f>
        <v>0</v>
      </c>
      <c r="L7604" s="9" t="str">
        <f t="shared" si="127"/>
        <v/>
      </c>
      <c r="M7604" s="205" t="str" cm="1">
        <f t="array" ref="M7604">_xlfn.IFS(NOT(ISERROR(VLOOKUP(Table5[[#This Row],[Section]],TB_notTB,1,FALSE))),"No",LEFT(Table5[[#This Row],[Section]],3)="ETB","PLS",LEFT(Table5[[#This Row],[Section]],1)="7","PDB",NOT(ISBLANK(Table5[[#This Row],[Section]])),"No")</f>
        <v>No</v>
      </c>
    </row>
    <row r="7605" spans="1:13" x14ac:dyDescent="0.25">
      <c r="A7605" s="126" t="s">
        <v>3610</v>
      </c>
      <c r="B7605" s="126" t="s">
        <v>3611</v>
      </c>
      <c r="C7605" s="126" t="s">
        <v>75</v>
      </c>
      <c r="D7605" s="127">
        <v>1.9890000000000001</v>
      </c>
      <c r="E7605" s="128">
        <v>452</v>
      </c>
      <c r="F7605" s="128">
        <v>303</v>
      </c>
      <c r="G7605" s="126" t="s">
        <v>13803</v>
      </c>
      <c r="H7605" s="126" t="s">
        <v>20346</v>
      </c>
      <c r="I7605" s="126" t="s">
        <v>21264</v>
      </c>
      <c r="J7605" s="126" t="s">
        <v>26241</v>
      </c>
      <c r="K7605" s="9">
        <f>_xlfn.IFNA(VLOOKUP(Table5[[#This Row],[Section]],SubSill_Tier,2,FALSE),0)</f>
        <v>0</v>
      </c>
      <c r="L7605" s="9" t="str">
        <f t="shared" si="127"/>
        <v/>
      </c>
      <c r="M7605" s="205" t="str" cm="1">
        <f t="array" ref="M7605">_xlfn.IFS(NOT(ISERROR(VLOOKUP(Table5[[#This Row],[Section]],TB_notTB,1,FALSE))),"No",LEFT(Table5[[#This Row],[Section]],3)="ETB","PLS",LEFT(Table5[[#This Row],[Section]],1)="7","PDB",NOT(ISBLANK(Table5[[#This Row],[Section]])),"No")</f>
        <v>No</v>
      </c>
    </row>
    <row r="7606" spans="1:13" x14ac:dyDescent="0.25">
      <c r="A7606" s="126" t="s">
        <v>9227</v>
      </c>
      <c r="B7606" s="126" t="s">
        <v>17222</v>
      </c>
      <c r="C7606" s="126" t="s">
        <v>98</v>
      </c>
      <c r="D7606" s="127">
        <v>1.169</v>
      </c>
      <c r="E7606" s="128">
        <v>220</v>
      </c>
      <c r="F7606" s="128">
        <v>220</v>
      </c>
      <c r="G7606" s="126" t="s">
        <v>13721</v>
      </c>
      <c r="H7606" s="126" t="s">
        <v>20121</v>
      </c>
      <c r="I7606" s="126" t="s">
        <v>20122</v>
      </c>
      <c r="J7606" s="126" t="s">
        <v>26234</v>
      </c>
      <c r="K7606" s="9">
        <f>_xlfn.IFNA(VLOOKUP(Table5[[#This Row],[Section]],SubSill_Tier,2,FALSE),0)</f>
        <v>0</v>
      </c>
      <c r="L7606" s="9" t="str">
        <f t="shared" si="127"/>
        <v/>
      </c>
      <c r="M7606" s="205" t="str" cm="1">
        <f t="array" ref="M7606">_xlfn.IFS(NOT(ISERROR(VLOOKUP(Table5[[#This Row],[Section]],TB_notTB,1,FALSE))),"No",LEFT(Table5[[#This Row],[Section]],3)="ETB","PLS",LEFT(Table5[[#This Row],[Section]],1)="7","PDB",NOT(ISBLANK(Table5[[#This Row],[Section]])),"No")</f>
        <v>No</v>
      </c>
    </row>
    <row r="7607" spans="1:13" x14ac:dyDescent="0.25">
      <c r="A7607" s="126" t="s">
        <v>9228</v>
      </c>
      <c r="B7607" s="126" t="s">
        <v>17222</v>
      </c>
      <c r="C7607" s="126" t="s">
        <v>98</v>
      </c>
      <c r="D7607" s="127">
        <v>3.359</v>
      </c>
      <c r="E7607" s="128">
        <v>348</v>
      </c>
      <c r="F7607" s="128">
        <v>348</v>
      </c>
      <c r="G7607" s="126" t="s">
        <v>13721</v>
      </c>
      <c r="H7607" s="126" t="s">
        <v>20132</v>
      </c>
      <c r="I7607" s="126" t="s">
        <v>20133</v>
      </c>
      <c r="J7607" s="126" t="s">
        <v>26250</v>
      </c>
      <c r="K7607" s="9">
        <f>_xlfn.IFNA(VLOOKUP(Table5[[#This Row],[Section]],SubSill_Tier,2,FALSE),0)</f>
        <v>0</v>
      </c>
      <c r="L7607" s="9" t="str">
        <f t="shared" si="127"/>
        <v/>
      </c>
      <c r="M7607" s="205" t="str" cm="1">
        <f t="array" ref="M7607">_xlfn.IFS(NOT(ISERROR(VLOOKUP(Table5[[#This Row],[Section]],TB_notTB,1,FALSE))),"No",LEFT(Table5[[#This Row],[Section]],3)="ETB","PLS",LEFT(Table5[[#This Row],[Section]],1)="7","PDB",NOT(ISBLANK(Table5[[#This Row],[Section]])),"No")</f>
        <v>No</v>
      </c>
    </row>
    <row r="7608" spans="1:13" x14ac:dyDescent="0.25">
      <c r="A7608" s="126" t="s">
        <v>9229</v>
      </c>
      <c r="B7608" s="126" t="s">
        <v>17222</v>
      </c>
      <c r="C7608" s="126" t="s">
        <v>98</v>
      </c>
      <c r="D7608" s="127">
        <v>2.9470000000000001</v>
      </c>
      <c r="E7608" s="128">
        <v>479</v>
      </c>
      <c r="F7608" s="128">
        <v>479</v>
      </c>
      <c r="G7608" s="126" t="s">
        <v>13724</v>
      </c>
      <c r="H7608" s="126" t="s">
        <v>20186</v>
      </c>
      <c r="I7608" s="126" t="s">
        <v>22099</v>
      </c>
      <c r="J7608" s="126" t="s">
        <v>26234</v>
      </c>
      <c r="K7608" s="9">
        <f>_xlfn.IFNA(VLOOKUP(Table5[[#This Row],[Section]],SubSill_Tier,2,FALSE),0)</f>
        <v>0</v>
      </c>
      <c r="L7608" s="9" t="str">
        <f t="shared" si="127"/>
        <v/>
      </c>
      <c r="M7608" s="205" t="str" cm="1">
        <f t="array" ref="M7608">_xlfn.IFS(NOT(ISERROR(VLOOKUP(Table5[[#This Row],[Section]],TB_notTB,1,FALSE))),"No",LEFT(Table5[[#This Row],[Section]],3)="ETB","PLS",LEFT(Table5[[#This Row],[Section]],1)="7","PDB",NOT(ISBLANK(Table5[[#This Row],[Section]])),"No")</f>
        <v>No</v>
      </c>
    </row>
    <row r="7609" spans="1:13" x14ac:dyDescent="0.25">
      <c r="A7609" s="126" t="s">
        <v>16300</v>
      </c>
      <c r="B7609" s="126" t="s">
        <v>16301</v>
      </c>
      <c r="C7609" s="126" t="s">
        <v>75</v>
      </c>
      <c r="D7609" s="127">
        <v>1.569</v>
      </c>
      <c r="E7609" s="128">
        <v>192</v>
      </c>
      <c r="F7609" s="128">
        <v>192</v>
      </c>
      <c r="G7609" s="126" t="s">
        <v>14800</v>
      </c>
      <c r="H7609" s="126" t="s">
        <v>20205</v>
      </c>
      <c r="I7609" s="126" t="s">
        <v>20206</v>
      </c>
      <c r="J7609" s="126" t="s">
        <v>26263</v>
      </c>
      <c r="K7609" s="9">
        <f>_xlfn.IFNA(VLOOKUP(Table5[[#This Row],[Section]],SubSill_Tier,2,FALSE),0)</f>
        <v>0</v>
      </c>
      <c r="L7609" s="9" t="str">
        <f t="shared" si="127"/>
        <v/>
      </c>
      <c r="M7609" s="205" t="str" cm="1">
        <f t="array" ref="M7609">_xlfn.IFS(NOT(ISERROR(VLOOKUP(Table5[[#This Row],[Section]],TB_notTB,1,FALSE))),"No",LEFT(Table5[[#This Row],[Section]],3)="ETB","PLS",LEFT(Table5[[#This Row],[Section]],1)="7","PDB",NOT(ISBLANK(Table5[[#This Row],[Section]])),"No")</f>
        <v>No</v>
      </c>
    </row>
    <row r="7610" spans="1:13" x14ac:dyDescent="0.25">
      <c r="A7610" s="126" t="s">
        <v>3612</v>
      </c>
      <c r="B7610" s="126" t="s">
        <v>17222</v>
      </c>
      <c r="C7610" s="126" t="s">
        <v>98</v>
      </c>
      <c r="D7610" s="127">
        <v>0.19400000000000001</v>
      </c>
      <c r="E7610" s="128">
        <v>100</v>
      </c>
      <c r="F7610" s="128">
        <v>100</v>
      </c>
      <c r="G7610" s="126" t="s">
        <v>13736</v>
      </c>
      <c r="H7610" s="126" t="s">
        <v>20148</v>
      </c>
      <c r="I7610" s="126" t="s">
        <v>21073</v>
      </c>
      <c r="J7610" s="126" t="s">
        <v>26232</v>
      </c>
      <c r="K7610" s="9">
        <f>_xlfn.IFNA(VLOOKUP(Table5[[#This Row],[Section]],SubSill_Tier,2,FALSE),0)</f>
        <v>0</v>
      </c>
      <c r="L7610" s="9" t="str">
        <f t="shared" si="127"/>
        <v/>
      </c>
      <c r="M7610" s="205" t="str" cm="1">
        <f t="array" ref="M7610">_xlfn.IFS(NOT(ISERROR(VLOOKUP(Table5[[#This Row],[Section]],TB_notTB,1,FALSE))),"No",LEFT(Table5[[#This Row],[Section]],3)="ETB","PLS",LEFT(Table5[[#This Row],[Section]],1)="7","PDB",NOT(ISBLANK(Table5[[#This Row],[Section]])),"No")</f>
        <v>No</v>
      </c>
    </row>
    <row r="7611" spans="1:13" x14ac:dyDescent="0.25">
      <c r="A7611" s="126" t="s">
        <v>19635</v>
      </c>
      <c r="B7611" s="126" t="s">
        <v>19636</v>
      </c>
      <c r="C7611" s="126" t="s">
        <v>75</v>
      </c>
      <c r="D7611" s="127">
        <v>12.552</v>
      </c>
      <c r="E7611" s="128">
        <v>971</v>
      </c>
      <c r="F7611" s="128">
        <v>971</v>
      </c>
      <c r="G7611" s="126" t="s">
        <v>13750</v>
      </c>
      <c r="H7611" s="126" t="s">
        <v>21081</v>
      </c>
      <c r="I7611" s="126" t="s">
        <v>21082</v>
      </c>
      <c r="J7611" s="126" t="s">
        <v>26248</v>
      </c>
      <c r="K7611" s="9">
        <f>_xlfn.IFNA(VLOOKUP(Table5[[#This Row],[Section]],SubSill_Tier,2,FALSE),0)</f>
        <v>0</v>
      </c>
      <c r="L7611" s="9" t="str">
        <f t="shared" si="127"/>
        <v>Wall</v>
      </c>
      <c r="M7611" s="205" t="str" cm="1">
        <f t="array" ref="M7611">_xlfn.IFS(NOT(ISERROR(VLOOKUP(Table5[[#This Row],[Section]],TB_notTB,1,FALSE))),"No",LEFT(Table5[[#This Row],[Section]],3)="ETB","PLS",LEFT(Table5[[#This Row],[Section]],1)="7","PDB",NOT(ISBLANK(Table5[[#This Row],[Section]])),"No")</f>
        <v>No</v>
      </c>
    </row>
    <row r="7612" spans="1:13" x14ac:dyDescent="0.25">
      <c r="A7612" s="126" t="s">
        <v>9230</v>
      </c>
      <c r="B7612" s="126" t="s">
        <v>28208</v>
      </c>
      <c r="C7612" s="126" t="s">
        <v>75</v>
      </c>
      <c r="D7612" s="127">
        <v>2.411</v>
      </c>
      <c r="E7612" s="128">
        <v>195</v>
      </c>
      <c r="F7612" s="128">
        <v>195</v>
      </c>
      <c r="G7612" s="126" t="s">
        <v>13717</v>
      </c>
      <c r="H7612" s="126" t="s">
        <v>20125</v>
      </c>
      <c r="I7612" s="126" t="s">
        <v>20126</v>
      </c>
      <c r="J7612" s="126" t="s">
        <v>26235</v>
      </c>
      <c r="K7612" s="9">
        <f>_xlfn.IFNA(VLOOKUP(Table5[[#This Row],[Section]],SubSill_Tier,2,FALSE),0)</f>
        <v>0</v>
      </c>
      <c r="L7612" s="9" t="str">
        <f t="shared" si="127"/>
        <v/>
      </c>
      <c r="M7612" s="205" t="str" cm="1">
        <f t="array" ref="M7612">_xlfn.IFS(NOT(ISERROR(VLOOKUP(Table5[[#This Row],[Section]],TB_notTB,1,FALSE))),"No",LEFT(Table5[[#This Row],[Section]],3)="ETB","PLS",LEFT(Table5[[#This Row],[Section]],1)="7","PDB",NOT(ISBLANK(Table5[[#This Row],[Section]])),"No")</f>
        <v>No</v>
      </c>
    </row>
    <row r="7613" spans="1:13" x14ac:dyDescent="0.25">
      <c r="A7613" s="126" t="s">
        <v>3613</v>
      </c>
      <c r="B7613" s="126" t="s">
        <v>3614</v>
      </c>
      <c r="C7613" s="126" t="s">
        <v>75</v>
      </c>
      <c r="D7613" s="127">
        <v>1.45</v>
      </c>
      <c r="E7613" s="128">
        <v>546</v>
      </c>
      <c r="F7613" s="128">
        <v>283</v>
      </c>
      <c r="G7613" s="126" t="s">
        <v>13782</v>
      </c>
      <c r="H7613" s="126" t="s">
        <v>20267</v>
      </c>
      <c r="I7613" s="126" t="s">
        <v>21157</v>
      </c>
      <c r="J7613" s="126" t="s">
        <v>26241</v>
      </c>
      <c r="K7613" s="9">
        <f>_xlfn.IFNA(VLOOKUP(Table5[[#This Row],[Section]],SubSill_Tier,2,FALSE),0)</f>
        <v>0</v>
      </c>
      <c r="L7613" s="9" t="str">
        <f t="shared" si="127"/>
        <v/>
      </c>
      <c r="M7613" s="205" t="str" cm="1">
        <f t="array" ref="M7613">_xlfn.IFS(NOT(ISERROR(VLOOKUP(Table5[[#This Row],[Section]],TB_notTB,1,FALSE))),"No",LEFT(Table5[[#This Row],[Section]],3)="ETB","PLS",LEFT(Table5[[#This Row],[Section]],1)="7","PDB",NOT(ISBLANK(Table5[[#This Row],[Section]])),"No")</f>
        <v>No</v>
      </c>
    </row>
    <row r="7614" spans="1:13" x14ac:dyDescent="0.25">
      <c r="A7614" s="126" t="s">
        <v>3615</v>
      </c>
      <c r="B7614" s="126" t="s">
        <v>14460</v>
      </c>
      <c r="C7614" s="126" t="s">
        <v>75</v>
      </c>
      <c r="D7614" s="127">
        <v>0.879</v>
      </c>
      <c r="E7614" s="128">
        <v>254</v>
      </c>
      <c r="F7614" s="128">
        <v>100</v>
      </c>
      <c r="G7614" s="126" t="s">
        <v>13726</v>
      </c>
      <c r="H7614" s="126" t="s">
        <v>20136</v>
      </c>
      <c r="I7614" s="126" t="s">
        <v>21065</v>
      </c>
      <c r="J7614" s="126" t="s">
        <v>26241</v>
      </c>
      <c r="K7614" s="9">
        <f>_xlfn.IFNA(VLOOKUP(Table5[[#This Row],[Section]],SubSill_Tier,2,FALSE),0)</f>
        <v>0</v>
      </c>
      <c r="L7614" s="9" t="str">
        <f t="shared" si="127"/>
        <v/>
      </c>
      <c r="M7614" s="205" t="str" cm="1">
        <f t="array" ref="M7614">_xlfn.IFS(NOT(ISERROR(VLOOKUP(Table5[[#This Row],[Section]],TB_notTB,1,FALSE))),"No",LEFT(Table5[[#This Row],[Section]],3)="ETB","PLS",LEFT(Table5[[#This Row],[Section]],1)="7","PDB",NOT(ISBLANK(Table5[[#This Row],[Section]])),"No")</f>
        <v>No</v>
      </c>
    </row>
    <row r="7615" spans="1:13" x14ac:dyDescent="0.25">
      <c r="A7615" s="126" t="s">
        <v>17319</v>
      </c>
      <c r="B7615" s="126" t="s">
        <v>28209</v>
      </c>
      <c r="C7615" s="126" t="s">
        <v>75</v>
      </c>
      <c r="D7615" s="127">
        <v>2.0630000000000002</v>
      </c>
      <c r="E7615" s="128">
        <v>184</v>
      </c>
      <c r="F7615" s="128">
        <v>184</v>
      </c>
      <c r="G7615" s="126" t="s">
        <v>13725</v>
      </c>
      <c r="H7615" s="126" t="s">
        <v>20134</v>
      </c>
      <c r="I7615" s="126" t="s">
        <v>20135</v>
      </c>
      <c r="J7615" s="126" t="s">
        <v>26242</v>
      </c>
      <c r="K7615" s="9">
        <f>_xlfn.IFNA(VLOOKUP(Table5[[#This Row],[Section]],SubSill_Tier,2,FALSE),0)</f>
        <v>0</v>
      </c>
      <c r="L7615" s="9" t="str">
        <f t="shared" si="127"/>
        <v/>
      </c>
      <c r="M7615" s="205" t="str" cm="1">
        <f t="array" ref="M7615">_xlfn.IFS(NOT(ISERROR(VLOOKUP(Table5[[#This Row],[Section]],TB_notTB,1,FALSE))),"No",LEFT(Table5[[#This Row],[Section]],3)="ETB","PLS",LEFT(Table5[[#This Row],[Section]],1)="7","PDB",NOT(ISBLANK(Table5[[#This Row],[Section]])),"No")</f>
        <v>No</v>
      </c>
    </row>
    <row r="7616" spans="1:13" x14ac:dyDescent="0.25">
      <c r="A7616" s="126" t="s">
        <v>3616</v>
      </c>
      <c r="B7616" s="126" t="s">
        <v>3617</v>
      </c>
      <c r="C7616" s="126" t="s">
        <v>75</v>
      </c>
      <c r="D7616" s="127">
        <v>0.878</v>
      </c>
      <c r="E7616" s="128">
        <v>347</v>
      </c>
      <c r="F7616" s="128">
        <v>105</v>
      </c>
      <c r="G7616" s="126" t="s">
        <v>13806</v>
      </c>
      <c r="H7616" s="126" t="s">
        <v>21265</v>
      </c>
      <c r="I7616" s="126" t="s">
        <v>27185</v>
      </c>
      <c r="J7616" s="126" t="s">
        <v>26241</v>
      </c>
      <c r="K7616" s="9">
        <f>_xlfn.IFNA(VLOOKUP(Table5[[#This Row],[Section]],SubSill_Tier,2,FALSE),0)</f>
        <v>0</v>
      </c>
      <c r="L7616" s="9" t="str">
        <f t="shared" si="127"/>
        <v/>
      </c>
      <c r="M7616" s="205" t="str" cm="1">
        <f t="array" ref="M7616">_xlfn.IFS(NOT(ISERROR(VLOOKUP(Table5[[#This Row],[Section]],TB_notTB,1,FALSE))),"No",LEFT(Table5[[#This Row],[Section]],3)="ETB","PLS",LEFT(Table5[[#This Row],[Section]],1)="7","PDB",NOT(ISBLANK(Table5[[#This Row],[Section]])),"No")</f>
        <v>No</v>
      </c>
    </row>
    <row r="7617" spans="1:13" x14ac:dyDescent="0.25">
      <c r="A7617" s="126" t="s">
        <v>3618</v>
      </c>
      <c r="B7617" s="126" t="s">
        <v>3619</v>
      </c>
      <c r="C7617" s="126" t="s">
        <v>75</v>
      </c>
      <c r="D7617" s="127">
        <v>0.70799999999999996</v>
      </c>
      <c r="E7617" s="128">
        <v>288</v>
      </c>
      <c r="F7617" s="128">
        <v>100</v>
      </c>
      <c r="G7617" s="126" t="s">
        <v>13806</v>
      </c>
      <c r="H7617" s="126" t="s">
        <v>21265</v>
      </c>
      <c r="I7617" s="126" t="s">
        <v>27185</v>
      </c>
      <c r="J7617" s="126" t="s">
        <v>26241</v>
      </c>
      <c r="K7617" s="9">
        <f>_xlfn.IFNA(VLOOKUP(Table5[[#This Row],[Section]],SubSill_Tier,2,FALSE),0)</f>
        <v>0</v>
      </c>
      <c r="L7617" s="9" t="str">
        <f t="shared" si="127"/>
        <v/>
      </c>
      <c r="M7617" s="205" t="str" cm="1">
        <f t="array" ref="M7617">_xlfn.IFS(NOT(ISERROR(VLOOKUP(Table5[[#This Row],[Section]],TB_notTB,1,FALSE))),"No",LEFT(Table5[[#This Row],[Section]],3)="ETB","PLS",LEFT(Table5[[#This Row],[Section]],1)="7","PDB",NOT(ISBLANK(Table5[[#This Row],[Section]])),"No")</f>
        <v>No</v>
      </c>
    </row>
    <row r="7618" spans="1:13" x14ac:dyDescent="0.25">
      <c r="A7618" s="126" t="s">
        <v>3620</v>
      </c>
      <c r="B7618" s="126" t="s">
        <v>14461</v>
      </c>
      <c r="C7618" s="126" t="s">
        <v>75</v>
      </c>
      <c r="D7618" s="127">
        <v>1.2210000000000001</v>
      </c>
      <c r="E7618" s="128">
        <v>356</v>
      </c>
      <c r="F7618" s="128">
        <v>100</v>
      </c>
      <c r="G7618" s="126" t="s">
        <v>13797</v>
      </c>
      <c r="H7618" s="126" t="s">
        <v>20354</v>
      </c>
      <c r="I7618" s="126" t="s">
        <v>21250</v>
      </c>
      <c r="J7618" s="126" t="s">
        <v>26241</v>
      </c>
      <c r="K7618" s="9">
        <f>_xlfn.IFNA(VLOOKUP(Table5[[#This Row],[Section]],SubSill_Tier,2,FALSE),0)</f>
        <v>0</v>
      </c>
      <c r="L7618" s="9" t="str">
        <f t="shared" ref="L7618:L7681" si="128">IFERROR(IF(LEFT(G7618,2)="AI",IF(_xlfn.NUMBERVALUE(IFERROR(LEFT(IF(ISERROR(FIND("X",UPPER(B7618))),UPPER(B7618),RIGHT(UPPER(B7618),LEN(UPPER(B7618))-FIND("~",SUBSTITUTE(UPPER(B7618),"X","~",LEN(UPPER(B7618))-LEN(SUBSTITUTE(UPPER(B7618),"X","")))))),FIND(" ",IF(ISERROR(FIND("X",UPPER(B7618))),UPPER(B7618),RIGHT(UPPER(B7618),LEN(UPPER(B7618))-FIND("~",SUBSTITUTE(UPPER(B7618),"X","~",LEN(UPPER(B7618))-LEN(SUBSTITUTE(UPPER(B7618),"X","")))))),1)-1),IF(ISERROR(FIND("X",UPPER(B7618))),UPPER(B7618),RIGHT(UPPER(B7618),LEN(UPPER(B7618))-FIND("~",SUBSTITUTE(UPPER(B7618),"X","~",LEN(UPPER(B7618))-LEN(SUBSTITUTE(UPPER(B7618),"X",""))))))),".")&gt;=5,"Wall",""),""),"")</f>
        <v/>
      </c>
      <c r="M7618" s="205" t="str" cm="1">
        <f t="array" ref="M7618">_xlfn.IFS(NOT(ISERROR(VLOOKUP(Table5[[#This Row],[Section]],TB_notTB,1,FALSE))),"No",LEFT(Table5[[#This Row],[Section]],3)="ETB","PLS",LEFT(Table5[[#This Row],[Section]],1)="7","PDB",NOT(ISBLANK(Table5[[#This Row],[Section]])),"No")</f>
        <v>No</v>
      </c>
    </row>
    <row r="7619" spans="1:13" x14ac:dyDescent="0.25">
      <c r="A7619" s="126" t="s">
        <v>9231</v>
      </c>
      <c r="B7619" s="126" t="s">
        <v>9232</v>
      </c>
      <c r="C7619" s="126" t="s">
        <v>75</v>
      </c>
      <c r="D7619" s="127">
        <v>2.8730000000000002</v>
      </c>
      <c r="E7619" s="128">
        <v>179</v>
      </c>
      <c r="F7619" s="128">
        <v>179</v>
      </c>
      <c r="G7619" s="126" t="s">
        <v>13717</v>
      </c>
      <c r="H7619" s="126" t="s">
        <v>20125</v>
      </c>
      <c r="I7619" s="126" t="s">
        <v>20126</v>
      </c>
      <c r="J7619" s="126" t="s">
        <v>26235</v>
      </c>
      <c r="K7619" s="9">
        <f>_xlfn.IFNA(VLOOKUP(Table5[[#This Row],[Section]],SubSill_Tier,2,FALSE),0)</f>
        <v>0</v>
      </c>
      <c r="L7619" s="9" t="str">
        <f t="shared" si="128"/>
        <v>Wall</v>
      </c>
      <c r="M7619" s="205" t="str" cm="1">
        <f t="array" ref="M7619">_xlfn.IFS(NOT(ISERROR(VLOOKUP(Table5[[#This Row],[Section]],TB_notTB,1,FALSE))),"No",LEFT(Table5[[#This Row],[Section]],3)="ETB","PLS",LEFT(Table5[[#This Row],[Section]],1)="7","PDB",NOT(ISBLANK(Table5[[#This Row],[Section]])),"No")</f>
        <v>No</v>
      </c>
    </row>
    <row r="7620" spans="1:13" x14ac:dyDescent="0.25">
      <c r="A7620" s="126" t="s">
        <v>9233</v>
      </c>
      <c r="B7620" s="126" t="s">
        <v>28210</v>
      </c>
      <c r="C7620" s="126" t="s">
        <v>75</v>
      </c>
      <c r="D7620" s="127">
        <v>11.683</v>
      </c>
      <c r="E7620" s="128">
        <v>973</v>
      </c>
      <c r="F7620" s="128">
        <v>973</v>
      </c>
      <c r="G7620" s="126" t="s">
        <v>13720</v>
      </c>
      <c r="H7620" s="126" t="s">
        <v>20130</v>
      </c>
      <c r="I7620" s="126" t="s">
        <v>20131</v>
      </c>
      <c r="J7620" s="126" t="s">
        <v>26248</v>
      </c>
      <c r="K7620" s="9">
        <f>_xlfn.IFNA(VLOOKUP(Table5[[#This Row],[Section]],SubSill_Tier,2,FALSE),0)</f>
        <v>0</v>
      </c>
      <c r="L7620" s="9" t="str">
        <f t="shared" si="128"/>
        <v/>
      </c>
      <c r="M7620" s="205" t="str" cm="1">
        <f t="array" ref="M7620">_xlfn.IFS(NOT(ISERROR(VLOOKUP(Table5[[#This Row],[Section]],TB_notTB,1,FALSE))),"No",LEFT(Table5[[#This Row],[Section]],3)="ETB","PLS",LEFT(Table5[[#This Row],[Section]],1)="7","PDB",NOT(ISBLANK(Table5[[#This Row],[Section]])),"No")</f>
        <v>No</v>
      </c>
    </row>
    <row r="7621" spans="1:13" x14ac:dyDescent="0.25">
      <c r="A7621" s="126" t="s">
        <v>21267</v>
      </c>
      <c r="B7621" s="126" t="s">
        <v>28211</v>
      </c>
      <c r="C7621" s="126" t="s">
        <v>75</v>
      </c>
      <c r="D7621" s="127">
        <v>1.54</v>
      </c>
      <c r="E7621" s="128">
        <v>200</v>
      </c>
      <c r="F7621" s="128">
        <v>200</v>
      </c>
      <c r="G7621" s="126" t="s">
        <v>13725</v>
      </c>
      <c r="H7621" s="126" t="s">
        <v>20134</v>
      </c>
      <c r="I7621" s="126" t="s">
        <v>20135</v>
      </c>
      <c r="J7621" s="126" t="s">
        <v>26235</v>
      </c>
      <c r="K7621" s="9">
        <f>_xlfn.IFNA(VLOOKUP(Table5[[#This Row],[Section]],SubSill_Tier,2,FALSE),0)</f>
        <v>0</v>
      </c>
      <c r="L7621" s="9" t="str">
        <f t="shared" si="128"/>
        <v/>
      </c>
      <c r="M7621" s="205" t="str" cm="1">
        <f t="array" ref="M7621">_xlfn.IFS(NOT(ISERROR(VLOOKUP(Table5[[#This Row],[Section]],TB_notTB,1,FALSE))),"No",LEFT(Table5[[#This Row],[Section]],3)="ETB","PLS",LEFT(Table5[[#This Row],[Section]],1)="7","PDB",NOT(ISBLANK(Table5[[#This Row],[Section]])),"No")</f>
        <v>No</v>
      </c>
    </row>
    <row r="7622" spans="1:13" x14ac:dyDescent="0.25">
      <c r="A7622" s="126" t="s">
        <v>3621</v>
      </c>
      <c r="B7622" s="126" t="s">
        <v>19338</v>
      </c>
      <c r="C7622" s="126" t="s">
        <v>75</v>
      </c>
      <c r="D7622" s="127">
        <v>0.625</v>
      </c>
      <c r="E7622" s="128">
        <v>238</v>
      </c>
      <c r="F7622" s="128">
        <v>105</v>
      </c>
      <c r="G7622" s="126" t="s">
        <v>14511</v>
      </c>
      <c r="H7622" s="126" t="s">
        <v>21236</v>
      </c>
      <c r="I7622" s="126" t="s">
        <v>21237</v>
      </c>
      <c r="J7622" s="126" t="s">
        <v>26241</v>
      </c>
      <c r="K7622" s="9">
        <f>_xlfn.IFNA(VLOOKUP(Table5[[#This Row],[Section]],SubSill_Tier,2,FALSE),0)</f>
        <v>0</v>
      </c>
      <c r="L7622" s="9" t="str">
        <f t="shared" si="128"/>
        <v/>
      </c>
      <c r="M7622" s="205" t="str" cm="1">
        <f t="array" ref="M7622">_xlfn.IFS(NOT(ISERROR(VLOOKUP(Table5[[#This Row],[Section]],TB_notTB,1,FALSE))),"No",LEFT(Table5[[#This Row],[Section]],3)="ETB","PLS",LEFT(Table5[[#This Row],[Section]],1)="7","PDB",NOT(ISBLANK(Table5[[#This Row],[Section]])),"No")</f>
        <v>No</v>
      </c>
    </row>
    <row r="7623" spans="1:13" x14ac:dyDescent="0.25">
      <c r="A7623" s="126" t="s">
        <v>3622</v>
      </c>
      <c r="B7623" s="126" t="s">
        <v>17222</v>
      </c>
      <c r="C7623" s="126" t="s">
        <v>98</v>
      </c>
      <c r="D7623" s="127">
        <v>0.53500000000000003</v>
      </c>
      <c r="E7623" s="128">
        <v>281</v>
      </c>
      <c r="F7623" s="128">
        <v>100</v>
      </c>
      <c r="G7623" s="126" t="s">
        <v>13730</v>
      </c>
      <c r="H7623" s="126" t="s">
        <v>20139</v>
      </c>
      <c r="I7623" s="126" t="s">
        <v>20140</v>
      </c>
      <c r="J7623" s="126" t="s">
        <v>26243</v>
      </c>
      <c r="K7623" s="9">
        <f>_xlfn.IFNA(VLOOKUP(Table5[[#This Row],[Section]],SubSill_Tier,2,FALSE),0)</f>
        <v>0</v>
      </c>
      <c r="L7623" s="9" t="str">
        <f t="shared" si="128"/>
        <v/>
      </c>
      <c r="M7623" s="205" t="str" cm="1">
        <f t="array" ref="M7623">_xlfn.IFS(NOT(ISERROR(VLOOKUP(Table5[[#This Row],[Section]],TB_notTB,1,FALSE))),"No",LEFT(Table5[[#This Row],[Section]],3)="ETB","PLS",LEFT(Table5[[#This Row],[Section]],1)="7","PDB",NOT(ISBLANK(Table5[[#This Row],[Section]])),"No")</f>
        <v>No</v>
      </c>
    </row>
    <row r="7624" spans="1:13" x14ac:dyDescent="0.25">
      <c r="A7624" s="126" t="s">
        <v>3623</v>
      </c>
      <c r="B7624" s="126" t="s">
        <v>3624</v>
      </c>
      <c r="C7624" s="126" t="s">
        <v>75</v>
      </c>
      <c r="D7624" s="127">
        <v>0.52700000000000002</v>
      </c>
      <c r="E7624" s="128">
        <v>194</v>
      </c>
      <c r="F7624" s="128">
        <v>125</v>
      </c>
      <c r="G7624" s="126" t="s">
        <v>13751</v>
      </c>
      <c r="H7624" s="126" t="s">
        <v>20169</v>
      </c>
      <c r="I7624" s="126" t="s">
        <v>20170</v>
      </c>
      <c r="J7624" s="126" t="s">
        <v>26232</v>
      </c>
      <c r="K7624" s="9">
        <f>_xlfn.IFNA(VLOOKUP(Table5[[#This Row],[Section]],SubSill_Tier,2,FALSE),0)</f>
        <v>0</v>
      </c>
      <c r="L7624" s="9" t="str">
        <f t="shared" si="128"/>
        <v/>
      </c>
      <c r="M7624" s="205" t="str" cm="1">
        <f t="array" ref="M7624">_xlfn.IFS(NOT(ISERROR(VLOOKUP(Table5[[#This Row],[Section]],TB_notTB,1,FALSE))),"No",LEFT(Table5[[#This Row],[Section]],3)="ETB","PLS",LEFT(Table5[[#This Row],[Section]],1)="7","PDB",NOT(ISBLANK(Table5[[#This Row],[Section]])),"No")</f>
        <v>No</v>
      </c>
    </row>
    <row r="7625" spans="1:13" x14ac:dyDescent="0.25">
      <c r="A7625" s="126" t="s">
        <v>9234</v>
      </c>
      <c r="B7625" s="126" t="s">
        <v>9235</v>
      </c>
      <c r="C7625" s="126" t="s">
        <v>75</v>
      </c>
      <c r="D7625" s="127">
        <v>2.0649999999999999</v>
      </c>
      <c r="E7625" s="128">
        <v>399</v>
      </c>
      <c r="F7625" s="128">
        <v>399</v>
      </c>
      <c r="G7625" s="126" t="s">
        <v>13725</v>
      </c>
      <c r="H7625" s="126" t="s">
        <v>20134</v>
      </c>
      <c r="I7625" s="126" t="s">
        <v>20135</v>
      </c>
      <c r="J7625" s="126" t="s">
        <v>26235</v>
      </c>
      <c r="K7625" s="9">
        <f>_xlfn.IFNA(VLOOKUP(Table5[[#This Row],[Section]],SubSill_Tier,2,FALSE),0)</f>
        <v>0</v>
      </c>
      <c r="L7625" s="9" t="str">
        <f t="shared" si="128"/>
        <v/>
      </c>
      <c r="M7625" s="205" t="str" cm="1">
        <f t="array" ref="M7625">_xlfn.IFS(NOT(ISERROR(VLOOKUP(Table5[[#This Row],[Section]],TB_notTB,1,FALSE))),"No",LEFT(Table5[[#This Row],[Section]],3)="ETB","PLS",LEFT(Table5[[#This Row],[Section]],1)="7","PDB",NOT(ISBLANK(Table5[[#This Row],[Section]])),"No")</f>
        <v>No</v>
      </c>
    </row>
    <row r="7626" spans="1:13" x14ac:dyDescent="0.25">
      <c r="A7626" s="126" t="s">
        <v>9236</v>
      </c>
      <c r="B7626" s="126" t="s">
        <v>5721</v>
      </c>
      <c r="C7626" s="126" t="s">
        <v>75</v>
      </c>
      <c r="D7626" s="127">
        <v>13.881</v>
      </c>
      <c r="E7626" s="128">
        <v>804</v>
      </c>
      <c r="F7626" s="128">
        <v>603</v>
      </c>
      <c r="G7626" s="126" t="s">
        <v>13724</v>
      </c>
      <c r="H7626" s="126" t="s">
        <v>21063</v>
      </c>
      <c r="I7626" s="126" t="s">
        <v>21064</v>
      </c>
      <c r="J7626" s="126" t="s">
        <v>26248</v>
      </c>
      <c r="K7626" s="9">
        <f>_xlfn.IFNA(VLOOKUP(Table5[[#This Row],[Section]],SubSill_Tier,2,FALSE),0)</f>
        <v>0</v>
      </c>
      <c r="L7626" s="9" t="str">
        <f t="shared" si="128"/>
        <v>Wall</v>
      </c>
      <c r="M7626" s="205" t="str" cm="1">
        <f t="array" ref="M7626">_xlfn.IFS(NOT(ISERROR(VLOOKUP(Table5[[#This Row],[Section]],TB_notTB,1,FALSE))),"No",LEFT(Table5[[#This Row],[Section]],3)="ETB","PLS",LEFT(Table5[[#This Row],[Section]],1)="7","PDB",NOT(ISBLANK(Table5[[#This Row],[Section]])),"No")</f>
        <v>No</v>
      </c>
    </row>
    <row r="7627" spans="1:13" x14ac:dyDescent="0.25">
      <c r="A7627" s="126" t="s">
        <v>3625</v>
      </c>
      <c r="B7627" s="126" t="s">
        <v>17222</v>
      </c>
      <c r="C7627" s="126" t="s">
        <v>98</v>
      </c>
      <c r="D7627" s="127">
        <v>1.1299999999999999</v>
      </c>
      <c r="E7627" s="128">
        <v>250</v>
      </c>
      <c r="F7627" s="128">
        <v>152</v>
      </c>
      <c r="G7627" s="126" t="s">
        <v>13730</v>
      </c>
      <c r="H7627" s="126" t="s">
        <v>20139</v>
      </c>
      <c r="I7627" s="126" t="s">
        <v>20140</v>
      </c>
      <c r="J7627" s="126" t="s">
        <v>26243</v>
      </c>
      <c r="K7627" s="9">
        <f>_xlfn.IFNA(VLOOKUP(Table5[[#This Row],[Section]],SubSill_Tier,2,FALSE),0)</f>
        <v>0</v>
      </c>
      <c r="L7627" s="9" t="str">
        <f t="shared" si="128"/>
        <v/>
      </c>
      <c r="M7627" s="205" t="str" cm="1">
        <f t="array" ref="M7627">_xlfn.IFS(NOT(ISERROR(VLOOKUP(Table5[[#This Row],[Section]],TB_notTB,1,FALSE))),"No",LEFT(Table5[[#This Row],[Section]],3)="ETB","PLS",LEFT(Table5[[#This Row],[Section]],1)="7","PDB",NOT(ISBLANK(Table5[[#This Row],[Section]])),"No")</f>
        <v>No</v>
      </c>
    </row>
    <row r="7628" spans="1:13" x14ac:dyDescent="0.25">
      <c r="A7628" s="126" t="s">
        <v>3626</v>
      </c>
      <c r="B7628" s="126" t="s">
        <v>3627</v>
      </c>
      <c r="C7628" s="126" t="s">
        <v>75</v>
      </c>
      <c r="D7628" s="127">
        <v>1.27</v>
      </c>
      <c r="E7628" s="128">
        <v>535</v>
      </c>
      <c r="F7628" s="128">
        <v>197</v>
      </c>
      <c r="G7628" s="126" t="s">
        <v>13726</v>
      </c>
      <c r="H7628" s="126" t="s">
        <v>20136</v>
      </c>
      <c r="I7628" s="126" t="s">
        <v>21065</v>
      </c>
      <c r="J7628" s="126" t="s">
        <v>26241</v>
      </c>
      <c r="K7628" s="9">
        <f>_xlfn.IFNA(VLOOKUP(Table5[[#This Row],[Section]],SubSill_Tier,2,FALSE),0)</f>
        <v>0</v>
      </c>
      <c r="L7628" s="9" t="str">
        <f t="shared" si="128"/>
        <v/>
      </c>
      <c r="M7628" s="205" t="str" cm="1">
        <f t="array" ref="M7628">_xlfn.IFS(NOT(ISERROR(VLOOKUP(Table5[[#This Row],[Section]],TB_notTB,1,FALSE))),"No",LEFT(Table5[[#This Row],[Section]],3)="ETB","PLS",LEFT(Table5[[#This Row],[Section]],1)="7","PDB",NOT(ISBLANK(Table5[[#This Row],[Section]])),"No")</f>
        <v>No</v>
      </c>
    </row>
    <row r="7629" spans="1:13" x14ac:dyDescent="0.25">
      <c r="A7629" s="126" t="s">
        <v>16302</v>
      </c>
      <c r="B7629" s="126" t="s">
        <v>16303</v>
      </c>
      <c r="C7629" s="126" t="s">
        <v>75</v>
      </c>
      <c r="D7629" s="127">
        <v>1.1240000000000001</v>
      </c>
      <c r="E7629" s="128">
        <v>474</v>
      </c>
      <c r="F7629" s="128">
        <v>155</v>
      </c>
      <c r="G7629" s="126" t="s">
        <v>15455</v>
      </c>
      <c r="H7629" s="126" t="s">
        <v>20320</v>
      </c>
      <c r="I7629" s="126" t="s">
        <v>22565</v>
      </c>
      <c r="J7629" s="126" t="s">
        <v>26316</v>
      </c>
      <c r="K7629" s="9">
        <f>_xlfn.IFNA(VLOOKUP(Table5[[#This Row],[Section]],SubSill_Tier,2,FALSE),0)</f>
        <v>0</v>
      </c>
      <c r="L7629" s="9" t="str">
        <f t="shared" si="128"/>
        <v/>
      </c>
      <c r="M7629" s="205" t="str" cm="1">
        <f t="array" ref="M7629">_xlfn.IFS(NOT(ISERROR(VLOOKUP(Table5[[#This Row],[Section]],TB_notTB,1,FALSE))),"No",LEFT(Table5[[#This Row],[Section]],3)="ETB","PLS",LEFT(Table5[[#This Row],[Section]],1)="7","PDB",NOT(ISBLANK(Table5[[#This Row],[Section]])),"No")</f>
        <v>No</v>
      </c>
    </row>
    <row r="7630" spans="1:13" x14ac:dyDescent="0.25">
      <c r="A7630" s="126" t="s">
        <v>3628</v>
      </c>
      <c r="B7630" s="126" t="s">
        <v>17222</v>
      </c>
      <c r="C7630" s="126" t="s">
        <v>98</v>
      </c>
      <c r="D7630" s="127">
        <v>0.56000000000000005</v>
      </c>
      <c r="E7630" s="128">
        <v>208</v>
      </c>
      <c r="F7630" s="128">
        <v>208</v>
      </c>
      <c r="G7630" s="126" t="s">
        <v>13730</v>
      </c>
      <c r="H7630" s="126" t="s">
        <v>20139</v>
      </c>
      <c r="I7630" s="126" t="s">
        <v>20140</v>
      </c>
      <c r="J7630" s="126" t="s">
        <v>26243</v>
      </c>
      <c r="K7630" s="9">
        <f>_xlfn.IFNA(VLOOKUP(Table5[[#This Row],[Section]],SubSill_Tier,2,FALSE),0)</f>
        <v>0</v>
      </c>
      <c r="L7630" s="9" t="str">
        <f t="shared" si="128"/>
        <v/>
      </c>
      <c r="M7630" s="205" t="str" cm="1">
        <f t="array" ref="M7630">_xlfn.IFS(NOT(ISERROR(VLOOKUP(Table5[[#This Row],[Section]],TB_notTB,1,FALSE))),"No",LEFT(Table5[[#This Row],[Section]],3)="ETB","PLS",LEFT(Table5[[#This Row],[Section]],1)="7","PDB",NOT(ISBLANK(Table5[[#This Row],[Section]])),"No")</f>
        <v>No</v>
      </c>
    </row>
    <row r="7631" spans="1:13" x14ac:dyDescent="0.25">
      <c r="A7631" s="126" t="s">
        <v>9237</v>
      </c>
      <c r="B7631" s="126" t="s">
        <v>12753</v>
      </c>
      <c r="C7631" s="126" t="s">
        <v>75</v>
      </c>
      <c r="D7631" s="127">
        <v>8.7899999999999991</v>
      </c>
      <c r="E7631" s="128">
        <v>428</v>
      </c>
      <c r="F7631" s="128">
        <v>285</v>
      </c>
      <c r="G7631" s="126" t="s">
        <v>13724</v>
      </c>
      <c r="H7631" s="126" t="s">
        <v>21063</v>
      </c>
      <c r="I7631" s="126" t="s">
        <v>21064</v>
      </c>
      <c r="J7631" s="126" t="s">
        <v>26245</v>
      </c>
      <c r="K7631" s="9">
        <f>_xlfn.IFNA(VLOOKUP(Table5[[#This Row],[Section]],SubSill_Tier,2,FALSE),0)</f>
        <v>0</v>
      </c>
      <c r="L7631" s="9" t="str">
        <f t="shared" si="128"/>
        <v>Wall</v>
      </c>
      <c r="M7631" s="205" t="str" cm="1">
        <f t="array" ref="M7631">_xlfn.IFS(NOT(ISERROR(VLOOKUP(Table5[[#This Row],[Section]],TB_notTB,1,FALSE))),"No",LEFT(Table5[[#This Row],[Section]],3)="ETB","PLS",LEFT(Table5[[#This Row],[Section]],1)="7","PDB",NOT(ISBLANK(Table5[[#This Row],[Section]])),"No")</f>
        <v>No</v>
      </c>
    </row>
    <row r="7632" spans="1:13" x14ac:dyDescent="0.25">
      <c r="A7632" s="126" t="s">
        <v>9238</v>
      </c>
      <c r="B7632" s="126" t="s">
        <v>12754</v>
      </c>
      <c r="C7632" s="126" t="s">
        <v>75</v>
      </c>
      <c r="D7632" s="127">
        <v>8.6050000000000004</v>
      </c>
      <c r="E7632" s="128">
        <v>821</v>
      </c>
      <c r="F7632" s="128">
        <v>112</v>
      </c>
      <c r="G7632" s="126" t="s">
        <v>13724</v>
      </c>
      <c r="H7632" s="126" t="s">
        <v>21063</v>
      </c>
      <c r="I7632" s="126" t="s">
        <v>21064</v>
      </c>
      <c r="J7632" s="126" t="s">
        <v>26245</v>
      </c>
      <c r="K7632" s="9">
        <f>_xlfn.IFNA(VLOOKUP(Table5[[#This Row],[Section]],SubSill_Tier,2,FALSE),0)</f>
        <v>0</v>
      </c>
      <c r="L7632" s="9" t="str">
        <f t="shared" si="128"/>
        <v>Wall</v>
      </c>
      <c r="M7632" s="205" t="str" cm="1">
        <f t="array" ref="M7632">_xlfn.IFS(NOT(ISERROR(VLOOKUP(Table5[[#This Row],[Section]],TB_notTB,1,FALSE))),"No",LEFT(Table5[[#This Row],[Section]],3)="ETB","PLS",LEFT(Table5[[#This Row],[Section]],1)="7","PDB",NOT(ISBLANK(Table5[[#This Row],[Section]])),"No")</f>
        <v>No</v>
      </c>
    </row>
    <row r="7633" spans="1:13" x14ac:dyDescent="0.25">
      <c r="A7633" s="126" t="s">
        <v>3629</v>
      </c>
      <c r="B7633" s="126" t="s">
        <v>14462</v>
      </c>
      <c r="C7633" s="126" t="s">
        <v>75</v>
      </c>
      <c r="D7633" s="127">
        <v>0.88800000000000001</v>
      </c>
      <c r="E7633" s="128">
        <v>258</v>
      </c>
      <c r="F7633" s="128">
        <v>258</v>
      </c>
      <c r="G7633" s="126" t="s">
        <v>13743</v>
      </c>
      <c r="H7633" s="126" t="s">
        <v>21092</v>
      </c>
      <c r="I7633" s="126" t="s">
        <v>21093</v>
      </c>
      <c r="J7633" s="126" t="s">
        <v>26241</v>
      </c>
      <c r="K7633" s="9">
        <f>_xlfn.IFNA(VLOOKUP(Table5[[#This Row],[Section]],SubSill_Tier,2,FALSE),0)</f>
        <v>0</v>
      </c>
      <c r="L7633" s="9" t="str">
        <f t="shared" si="128"/>
        <v/>
      </c>
      <c r="M7633" s="205" t="str" cm="1">
        <f t="array" ref="M7633">_xlfn.IFS(NOT(ISERROR(VLOOKUP(Table5[[#This Row],[Section]],TB_notTB,1,FALSE))),"No",LEFT(Table5[[#This Row],[Section]],3)="ETB","PLS",LEFT(Table5[[#This Row],[Section]],1)="7","PDB",NOT(ISBLANK(Table5[[#This Row],[Section]])),"No")</f>
        <v>No</v>
      </c>
    </row>
    <row r="7634" spans="1:13" x14ac:dyDescent="0.25">
      <c r="A7634" s="126" t="s">
        <v>3630</v>
      </c>
      <c r="B7634" s="126" t="s">
        <v>14463</v>
      </c>
      <c r="C7634" s="126" t="s">
        <v>75</v>
      </c>
      <c r="D7634" s="127">
        <v>1.2729999999999999</v>
      </c>
      <c r="E7634" s="128">
        <v>373</v>
      </c>
      <c r="F7634" s="128">
        <v>373</v>
      </c>
      <c r="G7634" s="126" t="s">
        <v>13743</v>
      </c>
      <c r="H7634" s="126" t="s">
        <v>21092</v>
      </c>
      <c r="I7634" s="126" t="s">
        <v>21093</v>
      </c>
      <c r="J7634" s="126" t="s">
        <v>26241</v>
      </c>
      <c r="K7634" s="9">
        <f>_xlfn.IFNA(VLOOKUP(Table5[[#This Row],[Section]],SubSill_Tier,2,FALSE),0)</f>
        <v>0</v>
      </c>
      <c r="L7634" s="9" t="str">
        <f t="shared" si="128"/>
        <v/>
      </c>
      <c r="M7634" s="205" t="str" cm="1">
        <f t="array" ref="M7634">_xlfn.IFS(NOT(ISERROR(VLOOKUP(Table5[[#This Row],[Section]],TB_notTB,1,FALSE))),"No",LEFT(Table5[[#This Row],[Section]],3)="ETB","PLS",LEFT(Table5[[#This Row],[Section]],1)="7","PDB",NOT(ISBLANK(Table5[[#This Row],[Section]])),"No")</f>
        <v>No</v>
      </c>
    </row>
    <row r="7635" spans="1:13" x14ac:dyDescent="0.25">
      <c r="A7635" s="126" t="s">
        <v>3631</v>
      </c>
      <c r="B7635" s="126" t="s">
        <v>17222</v>
      </c>
      <c r="C7635" s="126" t="s">
        <v>98</v>
      </c>
      <c r="D7635" s="127">
        <v>0.36499999999999999</v>
      </c>
      <c r="E7635" s="128">
        <v>100</v>
      </c>
      <c r="F7635" s="128">
        <v>100</v>
      </c>
      <c r="G7635" s="126" t="s">
        <v>13730</v>
      </c>
      <c r="H7635" s="126" t="s">
        <v>20139</v>
      </c>
      <c r="I7635" s="126" t="s">
        <v>20140</v>
      </c>
      <c r="J7635" s="126" t="s">
        <v>26243</v>
      </c>
      <c r="K7635" s="9">
        <f>_xlfn.IFNA(VLOOKUP(Table5[[#This Row],[Section]],SubSill_Tier,2,FALSE),0)</f>
        <v>0</v>
      </c>
      <c r="L7635" s="9" t="str">
        <f t="shared" si="128"/>
        <v/>
      </c>
      <c r="M7635" s="205" t="str" cm="1">
        <f t="array" ref="M7635">_xlfn.IFS(NOT(ISERROR(VLOOKUP(Table5[[#This Row],[Section]],TB_notTB,1,FALSE))),"No",LEFT(Table5[[#This Row],[Section]],3)="ETB","PLS",LEFT(Table5[[#This Row],[Section]],1)="7","PDB",NOT(ISBLANK(Table5[[#This Row],[Section]])),"No")</f>
        <v>No</v>
      </c>
    </row>
    <row r="7636" spans="1:13" x14ac:dyDescent="0.25">
      <c r="A7636" s="126" t="s">
        <v>3632</v>
      </c>
      <c r="B7636" s="126" t="s">
        <v>3633</v>
      </c>
      <c r="C7636" s="126" t="s">
        <v>75</v>
      </c>
      <c r="D7636" s="127">
        <v>1.19</v>
      </c>
      <c r="E7636" s="128">
        <v>376</v>
      </c>
      <c r="F7636" s="128">
        <v>100</v>
      </c>
      <c r="G7636" s="126" t="s">
        <v>13799</v>
      </c>
      <c r="H7636" s="126" t="s">
        <v>20357</v>
      </c>
      <c r="I7636" s="126" t="s">
        <v>21255</v>
      </c>
      <c r="J7636" s="126" t="s">
        <v>26241</v>
      </c>
      <c r="K7636" s="9">
        <f>_xlfn.IFNA(VLOOKUP(Table5[[#This Row],[Section]],SubSill_Tier,2,FALSE),0)</f>
        <v>0</v>
      </c>
      <c r="L7636" s="9" t="str">
        <f t="shared" si="128"/>
        <v/>
      </c>
      <c r="M7636" s="205" t="str" cm="1">
        <f t="array" ref="M7636">_xlfn.IFS(NOT(ISERROR(VLOOKUP(Table5[[#This Row],[Section]],TB_notTB,1,FALSE))),"No",LEFT(Table5[[#This Row],[Section]],3)="ETB","PLS",LEFT(Table5[[#This Row],[Section]],1)="7","PDB",NOT(ISBLANK(Table5[[#This Row],[Section]])),"No")</f>
        <v>No</v>
      </c>
    </row>
    <row r="7637" spans="1:13" x14ac:dyDescent="0.25">
      <c r="A7637" s="126" t="s">
        <v>9239</v>
      </c>
      <c r="B7637" s="126" t="s">
        <v>12755</v>
      </c>
      <c r="C7637" s="126" t="s">
        <v>75</v>
      </c>
      <c r="D7637" s="127">
        <v>5.9690000000000003</v>
      </c>
      <c r="E7637" s="128">
        <v>663</v>
      </c>
      <c r="F7637" s="128">
        <v>663</v>
      </c>
      <c r="G7637" s="126" t="s">
        <v>13724</v>
      </c>
      <c r="H7637" s="126" t="s">
        <v>21063</v>
      </c>
      <c r="I7637" s="126" t="s">
        <v>21064</v>
      </c>
      <c r="J7637" s="126" t="s">
        <v>26245</v>
      </c>
      <c r="K7637" s="9">
        <f>_xlfn.IFNA(VLOOKUP(Table5[[#This Row],[Section]],SubSill_Tier,2,FALSE),0)</f>
        <v>0</v>
      </c>
      <c r="L7637" s="9" t="str">
        <f t="shared" si="128"/>
        <v>Wall</v>
      </c>
      <c r="M7637" s="205" t="str" cm="1">
        <f t="array" ref="M7637">_xlfn.IFS(NOT(ISERROR(VLOOKUP(Table5[[#This Row],[Section]],TB_notTB,1,FALSE))),"No",LEFT(Table5[[#This Row],[Section]],3)="ETB","PLS",LEFT(Table5[[#This Row],[Section]],1)="7","PDB",NOT(ISBLANK(Table5[[#This Row],[Section]])),"No")</f>
        <v>No</v>
      </c>
    </row>
    <row r="7638" spans="1:13" x14ac:dyDescent="0.25">
      <c r="A7638" s="126" t="s">
        <v>3634</v>
      </c>
      <c r="B7638" s="126" t="s">
        <v>3635</v>
      </c>
      <c r="C7638" s="126" t="s">
        <v>75</v>
      </c>
      <c r="D7638" s="127">
        <v>1.0760000000000001</v>
      </c>
      <c r="E7638" s="128">
        <v>439</v>
      </c>
      <c r="F7638" s="128">
        <v>100</v>
      </c>
      <c r="G7638" s="126" t="s">
        <v>13743</v>
      </c>
      <c r="H7638" s="126" t="s">
        <v>21092</v>
      </c>
      <c r="I7638" s="126" t="s">
        <v>21093</v>
      </c>
      <c r="J7638" s="126" t="s">
        <v>26241</v>
      </c>
      <c r="K7638" s="9">
        <f>_xlfn.IFNA(VLOOKUP(Table5[[#This Row],[Section]],SubSill_Tier,2,FALSE),0)</f>
        <v>0</v>
      </c>
      <c r="L7638" s="9" t="str">
        <f t="shared" si="128"/>
        <v/>
      </c>
      <c r="M7638" s="205" t="str" cm="1">
        <f t="array" ref="M7638">_xlfn.IFS(NOT(ISERROR(VLOOKUP(Table5[[#This Row],[Section]],TB_notTB,1,FALSE))),"No",LEFT(Table5[[#This Row],[Section]],3)="ETB","PLS",LEFT(Table5[[#This Row],[Section]],1)="7","PDB",NOT(ISBLANK(Table5[[#This Row],[Section]])),"No")</f>
        <v>No</v>
      </c>
    </row>
    <row r="7639" spans="1:13" x14ac:dyDescent="0.25">
      <c r="A7639" s="126" t="s">
        <v>3636</v>
      </c>
      <c r="B7639" s="126" t="s">
        <v>3637</v>
      </c>
      <c r="C7639" s="126" t="s">
        <v>75</v>
      </c>
      <c r="D7639" s="127">
        <v>0.999</v>
      </c>
      <c r="E7639" s="128">
        <v>395</v>
      </c>
      <c r="F7639" s="128">
        <v>100</v>
      </c>
      <c r="G7639" s="126" t="s">
        <v>13726</v>
      </c>
      <c r="H7639" s="126" t="s">
        <v>20136</v>
      </c>
      <c r="I7639" s="126" t="s">
        <v>21065</v>
      </c>
      <c r="J7639" s="126" t="s">
        <v>26241</v>
      </c>
      <c r="K7639" s="9">
        <f>_xlfn.IFNA(VLOOKUP(Table5[[#This Row],[Section]],SubSill_Tier,2,FALSE),0)</f>
        <v>0</v>
      </c>
      <c r="L7639" s="9" t="str">
        <f t="shared" si="128"/>
        <v/>
      </c>
      <c r="M7639" s="205" t="str" cm="1">
        <f t="array" ref="M7639">_xlfn.IFS(NOT(ISERROR(VLOOKUP(Table5[[#This Row],[Section]],TB_notTB,1,FALSE))),"No",LEFT(Table5[[#This Row],[Section]],3)="ETB","PLS",LEFT(Table5[[#This Row],[Section]],1)="7","PDB",NOT(ISBLANK(Table5[[#This Row],[Section]])),"No")</f>
        <v>No</v>
      </c>
    </row>
    <row r="7640" spans="1:13" x14ac:dyDescent="0.25">
      <c r="A7640" s="126" t="s">
        <v>3638</v>
      </c>
      <c r="B7640" s="126" t="s">
        <v>21789</v>
      </c>
      <c r="C7640" s="126" t="s">
        <v>75</v>
      </c>
      <c r="D7640" s="127">
        <v>0.86399999999999999</v>
      </c>
      <c r="E7640" s="128">
        <v>323</v>
      </c>
      <c r="F7640" s="128">
        <v>100</v>
      </c>
      <c r="G7640" s="126" t="s">
        <v>13774</v>
      </c>
      <c r="H7640" s="126" t="s">
        <v>20219</v>
      </c>
      <c r="I7640" s="126" t="s">
        <v>21132</v>
      </c>
      <c r="J7640" s="126" t="s">
        <v>26241</v>
      </c>
      <c r="K7640" s="9">
        <f>_xlfn.IFNA(VLOOKUP(Table5[[#This Row],[Section]],SubSill_Tier,2,FALSE),0)</f>
        <v>0</v>
      </c>
      <c r="L7640" s="9" t="str">
        <f t="shared" si="128"/>
        <v/>
      </c>
      <c r="M7640" s="205" t="str" cm="1">
        <f t="array" ref="M7640">_xlfn.IFS(NOT(ISERROR(VLOOKUP(Table5[[#This Row],[Section]],TB_notTB,1,FALSE))),"No",LEFT(Table5[[#This Row],[Section]],3)="ETB","PLS",LEFT(Table5[[#This Row],[Section]],1)="7","PDB",NOT(ISBLANK(Table5[[#This Row],[Section]])),"No")</f>
        <v>No</v>
      </c>
    </row>
    <row r="7641" spans="1:13" x14ac:dyDescent="0.25">
      <c r="A7641" s="126" t="s">
        <v>9240</v>
      </c>
      <c r="B7641" s="126" t="s">
        <v>17222</v>
      </c>
      <c r="C7641" s="126" t="s">
        <v>98</v>
      </c>
      <c r="D7641" s="127">
        <v>4.468</v>
      </c>
      <c r="E7641" s="128">
        <v>382</v>
      </c>
      <c r="F7641" s="128">
        <v>382</v>
      </c>
      <c r="G7641" s="126" t="s">
        <v>13724</v>
      </c>
      <c r="H7641" s="126" t="s">
        <v>20182</v>
      </c>
      <c r="I7641" s="126" t="s">
        <v>22098</v>
      </c>
      <c r="J7641" s="126" t="s">
        <v>26234</v>
      </c>
      <c r="K7641" s="9">
        <f>_xlfn.IFNA(VLOOKUP(Table5[[#This Row],[Section]],SubSill_Tier,2,FALSE),0)</f>
        <v>0</v>
      </c>
      <c r="L7641" s="9" t="str">
        <f t="shared" si="128"/>
        <v/>
      </c>
      <c r="M7641" s="205" t="str" cm="1">
        <f t="array" ref="M7641">_xlfn.IFS(NOT(ISERROR(VLOOKUP(Table5[[#This Row],[Section]],TB_notTB,1,FALSE))),"No",LEFT(Table5[[#This Row],[Section]],3)="ETB","PLS",LEFT(Table5[[#This Row],[Section]],1)="7","PDB",NOT(ISBLANK(Table5[[#This Row],[Section]])),"No")</f>
        <v>No</v>
      </c>
    </row>
    <row r="7642" spans="1:13" x14ac:dyDescent="0.25">
      <c r="A7642" s="126" t="s">
        <v>3639</v>
      </c>
      <c r="B7642" s="126" t="s">
        <v>12422</v>
      </c>
      <c r="C7642" s="126" t="s">
        <v>75</v>
      </c>
      <c r="D7642" s="127">
        <v>1.3360000000000001</v>
      </c>
      <c r="E7642" s="128">
        <v>424</v>
      </c>
      <c r="F7642" s="128">
        <v>283</v>
      </c>
      <c r="G7642" s="126" t="s">
        <v>21301</v>
      </c>
      <c r="H7642" s="126" t="s">
        <v>21302</v>
      </c>
      <c r="I7642" s="126" t="s">
        <v>21303</v>
      </c>
      <c r="J7642" s="126" t="s">
        <v>26241</v>
      </c>
      <c r="K7642" s="9">
        <f>_xlfn.IFNA(VLOOKUP(Table5[[#This Row],[Section]],SubSill_Tier,2,FALSE),0)</f>
        <v>1</v>
      </c>
      <c r="L7642" s="9" t="str">
        <f t="shared" si="128"/>
        <v/>
      </c>
      <c r="M7642" s="205" t="str" cm="1">
        <f t="array" ref="M7642">_xlfn.IFS(NOT(ISERROR(VLOOKUP(Table5[[#This Row],[Section]],TB_notTB,1,FALSE))),"No",LEFT(Table5[[#This Row],[Section]],3)="ETB","PLS",LEFT(Table5[[#This Row],[Section]],1)="7","PDB",NOT(ISBLANK(Table5[[#This Row],[Section]])),"No")</f>
        <v>No</v>
      </c>
    </row>
    <row r="7643" spans="1:13" x14ac:dyDescent="0.25">
      <c r="A7643" s="126" t="s">
        <v>3640</v>
      </c>
      <c r="B7643" s="126" t="s">
        <v>12423</v>
      </c>
      <c r="C7643" s="126" t="s">
        <v>75</v>
      </c>
      <c r="D7643" s="127">
        <v>0.93700000000000006</v>
      </c>
      <c r="E7643" s="128">
        <v>405</v>
      </c>
      <c r="F7643" s="128">
        <v>230</v>
      </c>
      <c r="G7643" s="126" t="s">
        <v>21268</v>
      </c>
      <c r="H7643" s="126" t="s">
        <v>21269</v>
      </c>
      <c r="I7643" s="126" t="s">
        <v>21270</v>
      </c>
      <c r="J7643" s="126" t="s">
        <v>26241</v>
      </c>
      <c r="K7643" s="9">
        <f>_xlfn.IFNA(VLOOKUP(Table5[[#This Row],[Section]],SubSill_Tier,2,FALSE),0)</f>
        <v>0</v>
      </c>
      <c r="L7643" s="9" t="str">
        <f t="shared" si="128"/>
        <v/>
      </c>
      <c r="M7643" s="205" t="str" cm="1">
        <f t="array" ref="M7643">_xlfn.IFS(NOT(ISERROR(VLOOKUP(Table5[[#This Row],[Section]],TB_notTB,1,FALSE))),"No",LEFT(Table5[[#This Row],[Section]],3)="ETB","PLS",LEFT(Table5[[#This Row],[Section]],1)="7","PDB",NOT(ISBLANK(Table5[[#This Row],[Section]])),"No")</f>
        <v>No</v>
      </c>
    </row>
    <row r="7644" spans="1:13" x14ac:dyDescent="0.25">
      <c r="A7644" s="126" t="s">
        <v>3641</v>
      </c>
      <c r="B7644" s="126" t="s">
        <v>13054</v>
      </c>
      <c r="C7644" s="126" t="s">
        <v>75</v>
      </c>
      <c r="D7644" s="127">
        <v>1.401</v>
      </c>
      <c r="E7644" s="128">
        <v>399</v>
      </c>
      <c r="F7644" s="128">
        <v>100</v>
      </c>
      <c r="G7644" s="126" t="s">
        <v>21111</v>
      </c>
      <c r="H7644" s="126" t="s">
        <v>21112</v>
      </c>
      <c r="I7644" s="126" t="s">
        <v>21113</v>
      </c>
      <c r="J7644" s="126" t="s">
        <v>26241</v>
      </c>
      <c r="K7644" s="9">
        <f>_xlfn.IFNA(VLOOKUP(Table5[[#This Row],[Section]],SubSill_Tier,2,FALSE),0)</f>
        <v>0</v>
      </c>
      <c r="L7644" s="9" t="str">
        <f t="shared" si="128"/>
        <v/>
      </c>
      <c r="M7644" s="205" t="str" cm="1">
        <f t="array" ref="M7644">_xlfn.IFS(NOT(ISERROR(VLOOKUP(Table5[[#This Row],[Section]],TB_notTB,1,FALSE))),"No",LEFT(Table5[[#This Row],[Section]],3)="ETB","PLS",LEFT(Table5[[#This Row],[Section]],1)="7","PDB",NOT(ISBLANK(Table5[[#This Row],[Section]])),"No")</f>
        <v>No</v>
      </c>
    </row>
    <row r="7645" spans="1:13" x14ac:dyDescent="0.25">
      <c r="A7645" s="126" t="s">
        <v>3642</v>
      </c>
      <c r="B7645" s="126" t="s">
        <v>13058</v>
      </c>
      <c r="C7645" s="126" t="s">
        <v>75</v>
      </c>
      <c r="D7645" s="127">
        <v>1.806</v>
      </c>
      <c r="E7645" s="128">
        <v>499</v>
      </c>
      <c r="F7645" s="128">
        <v>100</v>
      </c>
      <c r="G7645" s="126" t="s">
        <v>21261</v>
      </c>
      <c r="H7645" s="126" t="s">
        <v>21262</v>
      </c>
      <c r="I7645" s="126" t="s">
        <v>21263</v>
      </c>
      <c r="J7645" s="126" t="s">
        <v>26241</v>
      </c>
      <c r="K7645" s="9">
        <f>_xlfn.IFNA(VLOOKUP(Table5[[#This Row],[Section]],SubSill_Tier,2,FALSE),0)</f>
        <v>0</v>
      </c>
      <c r="L7645" s="9" t="str">
        <f t="shared" si="128"/>
        <v/>
      </c>
      <c r="M7645" s="205" t="str" cm="1">
        <f t="array" ref="M7645">_xlfn.IFS(NOT(ISERROR(VLOOKUP(Table5[[#This Row],[Section]],TB_notTB,1,FALSE))),"No",LEFT(Table5[[#This Row],[Section]],3)="ETB","PLS",LEFT(Table5[[#This Row],[Section]],1)="7","PDB",NOT(ISBLANK(Table5[[#This Row],[Section]])),"No")</f>
        <v>No</v>
      </c>
    </row>
    <row r="7646" spans="1:13" x14ac:dyDescent="0.25">
      <c r="A7646" s="126" t="s">
        <v>3643</v>
      </c>
      <c r="B7646" s="126" t="s">
        <v>13184</v>
      </c>
      <c r="C7646" s="126" t="s">
        <v>75</v>
      </c>
      <c r="D7646" s="127">
        <v>0.46200000000000002</v>
      </c>
      <c r="E7646" s="128">
        <v>272</v>
      </c>
      <c r="F7646" s="128">
        <v>125</v>
      </c>
      <c r="G7646" s="126" t="s">
        <v>13726</v>
      </c>
      <c r="H7646" s="126" t="s">
        <v>20136</v>
      </c>
      <c r="I7646" s="126" t="s">
        <v>21065</v>
      </c>
      <c r="J7646" s="126" t="s">
        <v>26241</v>
      </c>
      <c r="K7646" s="9">
        <f>_xlfn.IFNA(VLOOKUP(Table5[[#This Row],[Section]],SubSill_Tier,2,FALSE),0)</f>
        <v>0</v>
      </c>
      <c r="L7646" s="9" t="str">
        <f t="shared" si="128"/>
        <v/>
      </c>
      <c r="M7646" s="205" t="str" cm="1">
        <f t="array" ref="M7646">_xlfn.IFS(NOT(ISERROR(VLOOKUP(Table5[[#This Row],[Section]],TB_notTB,1,FALSE))),"No",LEFT(Table5[[#This Row],[Section]],3)="ETB","PLS",LEFT(Table5[[#This Row],[Section]],1)="7","PDB",NOT(ISBLANK(Table5[[#This Row],[Section]])),"No")</f>
        <v>No</v>
      </c>
    </row>
    <row r="7647" spans="1:13" x14ac:dyDescent="0.25">
      <c r="A7647" s="126" t="s">
        <v>16304</v>
      </c>
      <c r="B7647" s="126" t="s">
        <v>19637</v>
      </c>
      <c r="C7647" s="126" t="s">
        <v>75</v>
      </c>
      <c r="D7647" s="127">
        <v>1.6619999999999999</v>
      </c>
      <c r="E7647" s="128">
        <v>661</v>
      </c>
      <c r="F7647" s="128">
        <v>305</v>
      </c>
      <c r="G7647" s="126" t="s">
        <v>14967</v>
      </c>
      <c r="H7647" s="126" t="s">
        <v>21251</v>
      </c>
      <c r="I7647" s="126" t="s">
        <v>22136</v>
      </c>
      <c r="J7647" s="126" t="s">
        <v>26278</v>
      </c>
      <c r="K7647" s="9">
        <f>_xlfn.IFNA(VLOOKUP(Table5[[#This Row],[Section]],SubSill_Tier,2,FALSE),0)</f>
        <v>0</v>
      </c>
      <c r="L7647" s="9" t="str">
        <f t="shared" si="128"/>
        <v/>
      </c>
      <c r="M7647" s="205" t="str" cm="1">
        <f t="array" ref="M7647">_xlfn.IFS(NOT(ISERROR(VLOOKUP(Table5[[#This Row],[Section]],TB_notTB,1,FALSE))),"No",LEFT(Table5[[#This Row],[Section]],3)="ETB","PLS",LEFT(Table5[[#This Row],[Section]],1)="7","PDB",NOT(ISBLANK(Table5[[#This Row],[Section]])),"No")</f>
        <v>No</v>
      </c>
    </row>
    <row r="7648" spans="1:13" x14ac:dyDescent="0.25">
      <c r="A7648" s="126" t="s">
        <v>16305</v>
      </c>
      <c r="B7648" s="126" t="s">
        <v>16306</v>
      </c>
      <c r="C7648" s="126" t="s">
        <v>75</v>
      </c>
      <c r="D7648" s="127">
        <v>0.53200000000000003</v>
      </c>
      <c r="E7648" s="128">
        <v>271</v>
      </c>
      <c r="F7648" s="128">
        <v>101</v>
      </c>
      <c r="G7648" s="126" t="s">
        <v>16307</v>
      </c>
      <c r="H7648" s="126" t="s">
        <v>21271</v>
      </c>
      <c r="I7648" s="126" t="s">
        <v>21272</v>
      </c>
      <c r="J7648" s="126" t="s">
        <v>26336</v>
      </c>
      <c r="K7648" s="9">
        <f>_xlfn.IFNA(VLOOKUP(Table5[[#This Row],[Section]],SubSill_Tier,2,FALSE),0)</f>
        <v>0</v>
      </c>
      <c r="L7648" s="9" t="str">
        <f t="shared" si="128"/>
        <v/>
      </c>
      <c r="M7648" s="205" t="str" cm="1">
        <f t="array" ref="M7648">_xlfn.IFS(NOT(ISERROR(VLOOKUP(Table5[[#This Row],[Section]],TB_notTB,1,FALSE))),"No",LEFT(Table5[[#This Row],[Section]],3)="ETB","PLS",LEFT(Table5[[#This Row],[Section]],1)="7","PDB",NOT(ISBLANK(Table5[[#This Row],[Section]])),"No")</f>
        <v>No</v>
      </c>
    </row>
    <row r="7649" spans="1:13" x14ac:dyDescent="0.25">
      <c r="A7649" s="126" t="s">
        <v>3644</v>
      </c>
      <c r="B7649" s="126" t="s">
        <v>17222</v>
      </c>
      <c r="C7649" s="126" t="s">
        <v>98</v>
      </c>
      <c r="D7649" s="127">
        <v>0.35299999999999998</v>
      </c>
      <c r="E7649" s="128">
        <v>163</v>
      </c>
      <c r="F7649" s="128">
        <v>100</v>
      </c>
      <c r="G7649" s="126" t="s">
        <v>13730</v>
      </c>
      <c r="H7649" s="126" t="s">
        <v>20139</v>
      </c>
      <c r="I7649" s="126" t="s">
        <v>20140</v>
      </c>
      <c r="J7649" s="126" t="s">
        <v>26243</v>
      </c>
      <c r="K7649" s="9">
        <f>_xlfn.IFNA(VLOOKUP(Table5[[#This Row],[Section]],SubSill_Tier,2,FALSE),0)</f>
        <v>0</v>
      </c>
      <c r="L7649" s="9" t="str">
        <f t="shared" si="128"/>
        <v/>
      </c>
      <c r="M7649" s="205" t="str" cm="1">
        <f t="array" ref="M7649">_xlfn.IFS(NOT(ISERROR(VLOOKUP(Table5[[#This Row],[Section]],TB_notTB,1,FALSE))),"No",LEFT(Table5[[#This Row],[Section]],3)="ETB","PLS",LEFT(Table5[[#This Row],[Section]],1)="7","PDB",NOT(ISBLANK(Table5[[#This Row],[Section]])),"No")</f>
        <v>No</v>
      </c>
    </row>
    <row r="7650" spans="1:13" x14ac:dyDescent="0.25">
      <c r="A7650" s="126" t="s">
        <v>16308</v>
      </c>
      <c r="B7650" s="126" t="s">
        <v>16309</v>
      </c>
      <c r="C7650" s="126" t="s">
        <v>75</v>
      </c>
      <c r="D7650" s="127">
        <v>0.183</v>
      </c>
      <c r="E7650" s="128">
        <v>100</v>
      </c>
      <c r="F7650" s="128">
        <v>100</v>
      </c>
      <c r="G7650" s="126" t="s">
        <v>16307</v>
      </c>
      <c r="H7650" s="126" t="s">
        <v>21271</v>
      </c>
      <c r="I7650" s="126" t="s">
        <v>21272</v>
      </c>
      <c r="J7650" s="126" t="s">
        <v>26336</v>
      </c>
      <c r="K7650" s="9">
        <f>_xlfn.IFNA(VLOOKUP(Table5[[#This Row],[Section]],SubSill_Tier,2,FALSE),0)</f>
        <v>0</v>
      </c>
      <c r="L7650" s="9" t="str">
        <f t="shared" si="128"/>
        <v/>
      </c>
      <c r="M7650" s="205" t="str" cm="1">
        <f t="array" ref="M7650">_xlfn.IFS(NOT(ISERROR(VLOOKUP(Table5[[#This Row],[Section]],TB_notTB,1,FALSE))),"No",LEFT(Table5[[#This Row],[Section]],3)="ETB","PLS",LEFT(Table5[[#This Row],[Section]],1)="7","PDB",NOT(ISBLANK(Table5[[#This Row],[Section]])),"No")</f>
        <v>No</v>
      </c>
    </row>
    <row r="7651" spans="1:13" x14ac:dyDescent="0.25">
      <c r="A7651" s="126" t="s">
        <v>16310</v>
      </c>
      <c r="B7651" s="126" t="s">
        <v>16311</v>
      </c>
      <c r="C7651" s="126" t="s">
        <v>75</v>
      </c>
      <c r="D7651" s="127">
        <v>0.309</v>
      </c>
      <c r="E7651" s="128">
        <v>133</v>
      </c>
      <c r="F7651" s="128">
        <v>133</v>
      </c>
      <c r="G7651" s="126" t="s">
        <v>16307</v>
      </c>
      <c r="H7651" s="126" t="s">
        <v>21271</v>
      </c>
      <c r="I7651" s="126" t="s">
        <v>21272</v>
      </c>
      <c r="J7651" s="126" t="s">
        <v>26336</v>
      </c>
      <c r="K7651" s="9">
        <f>_xlfn.IFNA(VLOOKUP(Table5[[#This Row],[Section]],SubSill_Tier,2,FALSE),0)</f>
        <v>0</v>
      </c>
      <c r="L7651" s="9" t="str">
        <f t="shared" si="128"/>
        <v/>
      </c>
      <c r="M7651" s="205" t="str" cm="1">
        <f t="array" ref="M7651">_xlfn.IFS(NOT(ISERROR(VLOOKUP(Table5[[#This Row],[Section]],TB_notTB,1,FALSE))),"No",LEFT(Table5[[#This Row],[Section]],3)="ETB","PLS",LEFT(Table5[[#This Row],[Section]],1)="7","PDB",NOT(ISBLANK(Table5[[#This Row],[Section]])),"No")</f>
        <v>No</v>
      </c>
    </row>
    <row r="7652" spans="1:13" x14ac:dyDescent="0.25">
      <c r="A7652" s="126" t="s">
        <v>16312</v>
      </c>
      <c r="B7652" s="126" t="s">
        <v>16313</v>
      </c>
      <c r="C7652" s="126" t="s">
        <v>75</v>
      </c>
      <c r="D7652" s="127">
        <v>1.508</v>
      </c>
      <c r="E7652" s="128">
        <v>381</v>
      </c>
      <c r="F7652" s="128">
        <v>283</v>
      </c>
      <c r="G7652" s="126" t="s">
        <v>16307</v>
      </c>
      <c r="H7652" s="126" t="s">
        <v>21271</v>
      </c>
      <c r="I7652" s="126" t="s">
        <v>21272</v>
      </c>
      <c r="J7652" s="126" t="s">
        <v>26336</v>
      </c>
      <c r="K7652" s="9">
        <f>_xlfn.IFNA(VLOOKUP(Table5[[#This Row],[Section]],SubSill_Tier,2,FALSE),0)</f>
        <v>0</v>
      </c>
      <c r="L7652" s="9" t="str">
        <f t="shared" si="128"/>
        <v/>
      </c>
      <c r="M7652" s="205" t="str" cm="1">
        <f t="array" ref="M7652">_xlfn.IFS(NOT(ISERROR(VLOOKUP(Table5[[#This Row],[Section]],TB_notTB,1,FALSE))),"No",LEFT(Table5[[#This Row],[Section]],3)="ETB","PLS",LEFT(Table5[[#This Row],[Section]],1)="7","PDB",NOT(ISBLANK(Table5[[#This Row],[Section]])),"No")</f>
        <v>No</v>
      </c>
    </row>
    <row r="7653" spans="1:13" x14ac:dyDescent="0.25">
      <c r="A7653" s="126" t="s">
        <v>16314</v>
      </c>
      <c r="B7653" s="126" t="s">
        <v>16315</v>
      </c>
      <c r="C7653" s="126" t="s">
        <v>75</v>
      </c>
      <c r="D7653" s="127">
        <v>2.5449999999999999</v>
      </c>
      <c r="E7653" s="128">
        <v>560</v>
      </c>
      <c r="F7653" s="128">
        <v>405</v>
      </c>
      <c r="G7653" s="126" t="s">
        <v>16307</v>
      </c>
      <c r="H7653" s="126" t="s">
        <v>21271</v>
      </c>
      <c r="I7653" s="126" t="s">
        <v>21272</v>
      </c>
      <c r="J7653" s="126" t="s">
        <v>26336</v>
      </c>
      <c r="K7653" s="9">
        <f>_xlfn.IFNA(VLOOKUP(Table5[[#This Row],[Section]],SubSill_Tier,2,FALSE),0)</f>
        <v>0</v>
      </c>
      <c r="L7653" s="9" t="str">
        <f t="shared" si="128"/>
        <v/>
      </c>
      <c r="M7653" s="205" t="str" cm="1">
        <f t="array" ref="M7653">_xlfn.IFS(NOT(ISERROR(VLOOKUP(Table5[[#This Row],[Section]],TB_notTB,1,FALSE))),"No",LEFT(Table5[[#This Row],[Section]],3)="ETB","PLS",LEFT(Table5[[#This Row],[Section]],1)="7","PDB",NOT(ISBLANK(Table5[[#This Row],[Section]])),"No")</f>
        <v>No</v>
      </c>
    </row>
    <row r="7654" spans="1:13" x14ac:dyDescent="0.25">
      <c r="A7654" s="126" t="s">
        <v>16316</v>
      </c>
      <c r="B7654" s="126" t="s">
        <v>16317</v>
      </c>
      <c r="C7654" s="126" t="s">
        <v>75</v>
      </c>
      <c r="D7654" s="127">
        <v>0.46300000000000002</v>
      </c>
      <c r="E7654" s="128">
        <v>241</v>
      </c>
      <c r="F7654" s="128">
        <v>100</v>
      </c>
      <c r="G7654" s="126" t="s">
        <v>16307</v>
      </c>
      <c r="H7654" s="126" t="s">
        <v>21271</v>
      </c>
      <c r="I7654" s="126" t="s">
        <v>21272</v>
      </c>
      <c r="J7654" s="126" t="s">
        <v>26336</v>
      </c>
      <c r="K7654" s="9">
        <f>_xlfn.IFNA(VLOOKUP(Table5[[#This Row],[Section]],SubSill_Tier,2,FALSE),0)</f>
        <v>0</v>
      </c>
      <c r="L7654" s="9" t="str">
        <f t="shared" si="128"/>
        <v/>
      </c>
      <c r="M7654" s="205" t="str" cm="1">
        <f t="array" ref="M7654">_xlfn.IFS(NOT(ISERROR(VLOOKUP(Table5[[#This Row],[Section]],TB_notTB,1,FALSE))),"No",LEFT(Table5[[#This Row],[Section]],3)="ETB","PLS",LEFT(Table5[[#This Row],[Section]],1)="7","PDB",NOT(ISBLANK(Table5[[#This Row],[Section]])),"No")</f>
        <v>No</v>
      </c>
    </row>
    <row r="7655" spans="1:13" x14ac:dyDescent="0.25">
      <c r="A7655" s="126" t="s">
        <v>16318</v>
      </c>
      <c r="B7655" s="126" t="s">
        <v>16319</v>
      </c>
      <c r="C7655" s="126" t="s">
        <v>75</v>
      </c>
      <c r="D7655" s="127">
        <v>0.28299999999999997</v>
      </c>
      <c r="E7655" s="128">
        <v>172</v>
      </c>
      <c r="F7655" s="128">
        <v>100</v>
      </c>
      <c r="G7655" s="126" t="s">
        <v>16307</v>
      </c>
      <c r="H7655" s="126" t="s">
        <v>21271</v>
      </c>
      <c r="I7655" s="126" t="s">
        <v>21272</v>
      </c>
      <c r="J7655" s="126" t="s">
        <v>26336</v>
      </c>
      <c r="K7655" s="9">
        <f>_xlfn.IFNA(VLOOKUP(Table5[[#This Row],[Section]],SubSill_Tier,2,FALSE),0)</f>
        <v>0</v>
      </c>
      <c r="L7655" s="9" t="str">
        <f t="shared" si="128"/>
        <v/>
      </c>
      <c r="M7655" s="205" t="str" cm="1">
        <f t="array" ref="M7655">_xlfn.IFS(NOT(ISERROR(VLOOKUP(Table5[[#This Row],[Section]],TB_notTB,1,FALSE))),"No",LEFT(Table5[[#This Row],[Section]],3)="ETB","PLS",LEFT(Table5[[#This Row],[Section]],1)="7","PDB",NOT(ISBLANK(Table5[[#This Row],[Section]])),"No")</f>
        <v>No</v>
      </c>
    </row>
    <row r="7656" spans="1:13" x14ac:dyDescent="0.25">
      <c r="A7656" s="126" t="s">
        <v>16320</v>
      </c>
      <c r="B7656" s="126" t="s">
        <v>16321</v>
      </c>
      <c r="C7656" s="126" t="s">
        <v>75</v>
      </c>
      <c r="D7656" s="127">
        <v>0.189</v>
      </c>
      <c r="E7656" s="128">
        <v>111</v>
      </c>
      <c r="F7656" s="128">
        <v>100</v>
      </c>
      <c r="G7656" s="126" t="s">
        <v>16307</v>
      </c>
      <c r="H7656" s="126" t="s">
        <v>21271</v>
      </c>
      <c r="I7656" s="126" t="s">
        <v>21272</v>
      </c>
      <c r="J7656" s="126" t="s">
        <v>26336</v>
      </c>
      <c r="K7656" s="9">
        <f>_xlfn.IFNA(VLOOKUP(Table5[[#This Row],[Section]],SubSill_Tier,2,FALSE),0)</f>
        <v>0</v>
      </c>
      <c r="L7656" s="9" t="str">
        <f t="shared" si="128"/>
        <v/>
      </c>
      <c r="M7656" s="205" t="str" cm="1">
        <f t="array" ref="M7656">_xlfn.IFS(NOT(ISERROR(VLOOKUP(Table5[[#This Row],[Section]],TB_notTB,1,FALSE))),"No",LEFT(Table5[[#This Row],[Section]],3)="ETB","PLS",LEFT(Table5[[#This Row],[Section]],1)="7","PDB",NOT(ISBLANK(Table5[[#This Row],[Section]])),"No")</f>
        <v>No</v>
      </c>
    </row>
    <row r="7657" spans="1:13" x14ac:dyDescent="0.25">
      <c r="A7657" s="126" t="s">
        <v>16322</v>
      </c>
      <c r="B7657" s="126" t="s">
        <v>16323</v>
      </c>
      <c r="C7657" s="126" t="s">
        <v>75</v>
      </c>
      <c r="D7657" s="127">
        <v>0.157</v>
      </c>
      <c r="E7657" s="128">
        <v>100</v>
      </c>
      <c r="F7657" s="128">
        <v>100</v>
      </c>
      <c r="G7657" s="126" t="s">
        <v>16307</v>
      </c>
      <c r="H7657" s="126" t="s">
        <v>21271</v>
      </c>
      <c r="I7657" s="126" t="s">
        <v>21272</v>
      </c>
      <c r="J7657" s="126" t="s">
        <v>26336</v>
      </c>
      <c r="K7657" s="9">
        <f>_xlfn.IFNA(VLOOKUP(Table5[[#This Row],[Section]],SubSill_Tier,2,FALSE),0)</f>
        <v>0</v>
      </c>
      <c r="L7657" s="9" t="str">
        <f t="shared" si="128"/>
        <v/>
      </c>
      <c r="M7657" s="205" t="str" cm="1">
        <f t="array" ref="M7657">_xlfn.IFS(NOT(ISERROR(VLOOKUP(Table5[[#This Row],[Section]],TB_notTB,1,FALSE))),"No",LEFT(Table5[[#This Row],[Section]],3)="ETB","PLS",LEFT(Table5[[#This Row],[Section]],1)="7","PDB",NOT(ISBLANK(Table5[[#This Row],[Section]])),"No")</f>
        <v>No</v>
      </c>
    </row>
    <row r="7658" spans="1:13" x14ac:dyDescent="0.25">
      <c r="A7658" s="126" t="s">
        <v>3645</v>
      </c>
      <c r="B7658" s="126" t="s">
        <v>3646</v>
      </c>
      <c r="C7658" s="126" t="s">
        <v>75</v>
      </c>
      <c r="D7658" s="127">
        <v>2.5369999999999999</v>
      </c>
      <c r="E7658" s="128">
        <v>839</v>
      </c>
      <c r="F7658" s="128">
        <v>239</v>
      </c>
      <c r="G7658" s="126" t="s">
        <v>13806</v>
      </c>
      <c r="H7658" s="126" t="s">
        <v>21265</v>
      </c>
      <c r="I7658" s="126" t="s">
        <v>27185</v>
      </c>
      <c r="J7658" s="126" t="s">
        <v>26241</v>
      </c>
      <c r="K7658" s="9">
        <f>_xlfn.IFNA(VLOOKUP(Table5[[#This Row],[Section]],SubSill_Tier,2,FALSE),0)</f>
        <v>0</v>
      </c>
      <c r="L7658" s="9" t="str">
        <f t="shared" si="128"/>
        <v/>
      </c>
      <c r="M7658" s="205" t="str" cm="1">
        <f t="array" ref="M7658">_xlfn.IFS(NOT(ISERROR(VLOOKUP(Table5[[#This Row],[Section]],TB_notTB,1,FALSE))),"No",LEFT(Table5[[#This Row],[Section]],3)="ETB","PLS",LEFT(Table5[[#This Row],[Section]],1)="7","PDB",NOT(ISBLANK(Table5[[#This Row],[Section]])),"No")</f>
        <v>No</v>
      </c>
    </row>
    <row r="7659" spans="1:13" x14ac:dyDescent="0.25">
      <c r="A7659" s="126" t="s">
        <v>19339</v>
      </c>
      <c r="B7659" s="126" t="s">
        <v>19638</v>
      </c>
      <c r="C7659" s="126" t="s">
        <v>75</v>
      </c>
      <c r="D7659" s="127">
        <v>0.21</v>
      </c>
      <c r="E7659" s="128">
        <v>140</v>
      </c>
      <c r="F7659" s="128">
        <v>100</v>
      </c>
      <c r="G7659" s="126" t="s">
        <v>14979</v>
      </c>
      <c r="H7659" s="126" t="s">
        <v>21162</v>
      </c>
      <c r="I7659" s="126" t="s">
        <v>22110</v>
      </c>
      <c r="J7659" s="126" t="s">
        <v>26278</v>
      </c>
      <c r="K7659" s="9">
        <f>_xlfn.IFNA(VLOOKUP(Table5[[#This Row],[Section]],SubSill_Tier,2,FALSE),0)</f>
        <v>0</v>
      </c>
      <c r="L7659" s="9" t="str">
        <f t="shared" si="128"/>
        <v/>
      </c>
      <c r="M7659" s="205" t="str" cm="1">
        <f t="array" ref="M7659">_xlfn.IFS(NOT(ISERROR(VLOOKUP(Table5[[#This Row],[Section]],TB_notTB,1,FALSE))),"No",LEFT(Table5[[#This Row],[Section]],3)="ETB","PLS",LEFT(Table5[[#This Row],[Section]],1)="7","PDB",NOT(ISBLANK(Table5[[#This Row],[Section]])),"No")</f>
        <v>No</v>
      </c>
    </row>
    <row r="7660" spans="1:13" x14ac:dyDescent="0.25">
      <c r="A7660" s="126" t="s">
        <v>9241</v>
      </c>
      <c r="B7660" s="126" t="s">
        <v>14464</v>
      </c>
      <c r="C7660" s="126" t="s">
        <v>75</v>
      </c>
      <c r="D7660" s="127">
        <v>4.4749999999999996</v>
      </c>
      <c r="E7660" s="128">
        <v>399</v>
      </c>
      <c r="F7660" s="128">
        <v>399</v>
      </c>
      <c r="G7660" s="126" t="s">
        <v>13807</v>
      </c>
      <c r="H7660" s="126" t="s">
        <v>21273</v>
      </c>
      <c r="I7660" s="126" t="s">
        <v>21274</v>
      </c>
      <c r="J7660" s="126" t="s">
        <v>26337</v>
      </c>
      <c r="K7660" s="9">
        <f>_xlfn.IFNA(VLOOKUP(Table5[[#This Row],[Section]],SubSill_Tier,2,FALSE),0)</f>
        <v>0</v>
      </c>
      <c r="L7660" s="9" t="str">
        <f t="shared" si="128"/>
        <v/>
      </c>
      <c r="M7660" s="205" t="str" cm="1">
        <f t="array" ref="M7660">_xlfn.IFS(NOT(ISERROR(VLOOKUP(Table5[[#This Row],[Section]],TB_notTB,1,FALSE))),"No",LEFT(Table5[[#This Row],[Section]],3)="ETB","PLS",LEFT(Table5[[#This Row],[Section]],1)="7","PDB",NOT(ISBLANK(Table5[[#This Row],[Section]])),"No")</f>
        <v>No</v>
      </c>
    </row>
    <row r="7661" spans="1:13" x14ac:dyDescent="0.25">
      <c r="A7661" s="126" t="s">
        <v>14574</v>
      </c>
      <c r="B7661" s="126" t="s">
        <v>28212</v>
      </c>
      <c r="C7661" s="126" t="s">
        <v>75</v>
      </c>
      <c r="D7661" s="127">
        <v>10.276999999999999</v>
      </c>
      <c r="E7661" s="128">
        <v>1034</v>
      </c>
      <c r="F7661" s="128">
        <v>1034</v>
      </c>
      <c r="G7661" s="126" t="s">
        <v>13718</v>
      </c>
      <c r="H7661" s="126" t="s">
        <v>20127</v>
      </c>
      <c r="I7661" s="126" t="s">
        <v>21060</v>
      </c>
      <c r="J7661" s="126" t="s">
        <v>26248</v>
      </c>
      <c r="K7661" s="9">
        <f>_xlfn.IFNA(VLOOKUP(Table5[[#This Row],[Section]],SubSill_Tier,2,FALSE),0)</f>
        <v>0</v>
      </c>
      <c r="L7661" s="9" t="str">
        <f t="shared" si="128"/>
        <v/>
      </c>
      <c r="M7661" s="205" t="str" cm="1">
        <f t="array" ref="M7661">_xlfn.IFS(NOT(ISERROR(VLOOKUP(Table5[[#This Row],[Section]],TB_notTB,1,FALSE))),"No",LEFT(Table5[[#This Row],[Section]],3)="ETB","PLS",LEFT(Table5[[#This Row],[Section]],1)="7","PDB",NOT(ISBLANK(Table5[[#This Row],[Section]])),"No")</f>
        <v>No</v>
      </c>
    </row>
    <row r="7662" spans="1:13" x14ac:dyDescent="0.25">
      <c r="A7662" s="126" t="s">
        <v>9243</v>
      </c>
      <c r="B7662" s="126" t="s">
        <v>17222</v>
      </c>
      <c r="C7662" s="126" t="s">
        <v>98</v>
      </c>
      <c r="D7662" s="127">
        <v>0.92200000000000004</v>
      </c>
      <c r="E7662" s="128">
        <v>428</v>
      </c>
      <c r="F7662" s="128">
        <v>100</v>
      </c>
      <c r="G7662" s="126" t="s">
        <v>13721</v>
      </c>
      <c r="H7662" s="126" t="s">
        <v>20121</v>
      </c>
      <c r="I7662" s="126" t="s">
        <v>20122</v>
      </c>
      <c r="J7662" s="126" t="s">
        <v>26234</v>
      </c>
      <c r="K7662" s="9">
        <f>_xlfn.IFNA(VLOOKUP(Table5[[#This Row],[Section]],SubSill_Tier,2,FALSE),0)</f>
        <v>0</v>
      </c>
      <c r="L7662" s="9" t="str">
        <f t="shared" si="128"/>
        <v/>
      </c>
      <c r="M7662" s="205" t="str" cm="1">
        <f t="array" ref="M7662">_xlfn.IFS(NOT(ISERROR(VLOOKUP(Table5[[#This Row],[Section]],TB_notTB,1,FALSE))),"No",LEFT(Table5[[#This Row],[Section]],3)="ETB","PLS",LEFT(Table5[[#This Row],[Section]],1)="7","PDB",NOT(ISBLANK(Table5[[#This Row],[Section]])),"No")</f>
        <v>No</v>
      </c>
    </row>
    <row r="7663" spans="1:13" x14ac:dyDescent="0.25">
      <c r="A7663" s="126" t="s">
        <v>17320</v>
      </c>
      <c r="B7663" s="126" t="s">
        <v>3598</v>
      </c>
      <c r="C7663" s="126" t="s">
        <v>98</v>
      </c>
      <c r="D7663" s="127">
        <v>1.1850000000000001</v>
      </c>
      <c r="E7663" s="128">
        <v>231</v>
      </c>
      <c r="F7663" s="128">
        <v>231</v>
      </c>
      <c r="G7663" s="126" t="s">
        <v>13724</v>
      </c>
      <c r="H7663" s="126" t="s">
        <v>21063</v>
      </c>
      <c r="I7663" s="126" t="s">
        <v>21064</v>
      </c>
      <c r="J7663" s="126" t="s">
        <v>26233</v>
      </c>
      <c r="K7663" s="9">
        <f>_xlfn.IFNA(VLOOKUP(Table5[[#This Row],[Section]],SubSill_Tier,2,FALSE),0)</f>
        <v>0</v>
      </c>
      <c r="L7663" s="9" t="str">
        <f t="shared" si="128"/>
        <v/>
      </c>
      <c r="M7663" s="205" t="str" cm="1">
        <f t="array" ref="M7663">_xlfn.IFS(NOT(ISERROR(VLOOKUP(Table5[[#This Row],[Section]],TB_notTB,1,FALSE))),"No",LEFT(Table5[[#This Row],[Section]],3)="ETB","PLS",LEFT(Table5[[#This Row],[Section]],1)="7","PDB",NOT(ISBLANK(Table5[[#This Row],[Section]])),"No")</f>
        <v>No</v>
      </c>
    </row>
    <row r="7664" spans="1:13" x14ac:dyDescent="0.25">
      <c r="A7664" s="126" t="s">
        <v>17321</v>
      </c>
      <c r="B7664" s="126" t="s">
        <v>3598</v>
      </c>
      <c r="C7664" s="126" t="s">
        <v>98</v>
      </c>
      <c r="D7664" s="127">
        <v>0.97499999999999998</v>
      </c>
      <c r="E7664" s="128">
        <v>293</v>
      </c>
      <c r="F7664" s="128">
        <v>293</v>
      </c>
      <c r="G7664" s="126" t="s">
        <v>13724</v>
      </c>
      <c r="H7664" s="126" t="s">
        <v>21063</v>
      </c>
      <c r="I7664" s="126" t="s">
        <v>21064</v>
      </c>
      <c r="J7664" s="126" t="s">
        <v>26233</v>
      </c>
      <c r="K7664" s="9">
        <f>_xlfn.IFNA(VLOOKUP(Table5[[#This Row],[Section]],SubSill_Tier,2,FALSE),0)</f>
        <v>0</v>
      </c>
      <c r="L7664" s="9" t="str">
        <f t="shared" si="128"/>
        <v/>
      </c>
      <c r="M7664" s="205" t="str" cm="1">
        <f t="array" ref="M7664">_xlfn.IFS(NOT(ISERROR(VLOOKUP(Table5[[#This Row],[Section]],TB_notTB,1,FALSE))),"No",LEFT(Table5[[#This Row],[Section]],3)="ETB","PLS",LEFT(Table5[[#This Row],[Section]],1)="7","PDB",NOT(ISBLANK(Table5[[#This Row],[Section]])),"No")</f>
        <v>No</v>
      </c>
    </row>
    <row r="7665" spans="1:13" x14ac:dyDescent="0.25">
      <c r="A7665" s="126" t="s">
        <v>17322</v>
      </c>
      <c r="B7665" s="126" t="s">
        <v>3598</v>
      </c>
      <c r="C7665" s="126" t="s">
        <v>98</v>
      </c>
      <c r="D7665" s="127">
        <v>0.81799999999999995</v>
      </c>
      <c r="E7665" s="128">
        <v>296</v>
      </c>
      <c r="F7665" s="128">
        <v>296</v>
      </c>
      <c r="G7665" s="126" t="s">
        <v>13724</v>
      </c>
      <c r="H7665" s="126" t="s">
        <v>21063</v>
      </c>
      <c r="I7665" s="126" t="s">
        <v>21064</v>
      </c>
      <c r="J7665" s="126" t="s">
        <v>26233</v>
      </c>
      <c r="K7665" s="9">
        <f>_xlfn.IFNA(VLOOKUP(Table5[[#This Row],[Section]],SubSill_Tier,2,FALSE),0)</f>
        <v>0</v>
      </c>
      <c r="L7665" s="9" t="str">
        <f t="shared" si="128"/>
        <v/>
      </c>
      <c r="M7665" s="205" t="str" cm="1">
        <f t="array" ref="M7665">_xlfn.IFS(NOT(ISERROR(VLOOKUP(Table5[[#This Row],[Section]],TB_notTB,1,FALSE))),"No",LEFT(Table5[[#This Row],[Section]],3)="ETB","PLS",LEFT(Table5[[#This Row],[Section]],1)="7","PDB",NOT(ISBLANK(Table5[[#This Row],[Section]])),"No")</f>
        <v>No</v>
      </c>
    </row>
    <row r="7666" spans="1:13" x14ac:dyDescent="0.25">
      <c r="A7666" s="126" t="s">
        <v>9244</v>
      </c>
      <c r="B7666" s="126" t="s">
        <v>28213</v>
      </c>
      <c r="C7666" s="126" t="s">
        <v>75</v>
      </c>
      <c r="D7666" s="127">
        <v>0.53900000000000003</v>
      </c>
      <c r="E7666" s="128">
        <v>203</v>
      </c>
      <c r="F7666" s="128">
        <v>203</v>
      </c>
      <c r="G7666" s="126" t="s">
        <v>13715</v>
      </c>
      <c r="H7666" s="126" t="s">
        <v>20123</v>
      </c>
      <c r="I7666" s="126" t="s">
        <v>21058</v>
      </c>
      <c r="J7666" s="126" t="s">
        <v>26235</v>
      </c>
      <c r="K7666" s="9">
        <f>_xlfn.IFNA(VLOOKUP(Table5[[#This Row],[Section]],SubSill_Tier,2,FALSE),0)</f>
        <v>0</v>
      </c>
      <c r="L7666" s="9" t="str">
        <f t="shared" si="128"/>
        <v/>
      </c>
      <c r="M7666" s="205" t="str" cm="1">
        <f t="array" ref="M7666">_xlfn.IFS(NOT(ISERROR(VLOOKUP(Table5[[#This Row],[Section]],TB_notTB,1,FALSE))),"No",LEFT(Table5[[#This Row],[Section]],3)="ETB","PLS",LEFT(Table5[[#This Row],[Section]],1)="7","PDB",NOT(ISBLANK(Table5[[#This Row],[Section]])),"No")</f>
        <v>No</v>
      </c>
    </row>
    <row r="7667" spans="1:13" x14ac:dyDescent="0.25">
      <c r="A7667" s="126" t="s">
        <v>3647</v>
      </c>
      <c r="B7667" s="126" t="s">
        <v>3648</v>
      </c>
      <c r="C7667" s="126" t="s">
        <v>75</v>
      </c>
      <c r="D7667" s="127">
        <v>2.78</v>
      </c>
      <c r="E7667" s="128">
        <v>395</v>
      </c>
      <c r="F7667" s="128">
        <v>347</v>
      </c>
      <c r="G7667" s="126" t="s">
        <v>13782</v>
      </c>
      <c r="H7667" s="126" t="s">
        <v>20267</v>
      </c>
      <c r="I7667" s="126" t="s">
        <v>21157</v>
      </c>
      <c r="J7667" s="126" t="s">
        <v>26241</v>
      </c>
      <c r="K7667" s="9">
        <f>_xlfn.IFNA(VLOOKUP(Table5[[#This Row],[Section]],SubSill_Tier,2,FALSE),0)</f>
        <v>0</v>
      </c>
      <c r="L7667" s="9" t="str">
        <f t="shared" si="128"/>
        <v/>
      </c>
      <c r="M7667" s="205" t="str" cm="1">
        <f t="array" ref="M7667">_xlfn.IFS(NOT(ISERROR(VLOOKUP(Table5[[#This Row],[Section]],TB_notTB,1,FALSE))),"No",LEFT(Table5[[#This Row],[Section]],3)="ETB","PLS",LEFT(Table5[[#This Row],[Section]],1)="7","PDB",NOT(ISBLANK(Table5[[#This Row],[Section]])),"No")</f>
        <v>No</v>
      </c>
    </row>
    <row r="7668" spans="1:13" x14ac:dyDescent="0.25">
      <c r="A7668" s="126" t="s">
        <v>3649</v>
      </c>
      <c r="B7668" s="126" t="s">
        <v>3650</v>
      </c>
      <c r="C7668" s="126" t="s">
        <v>75</v>
      </c>
      <c r="D7668" s="127">
        <v>0.72399999999999998</v>
      </c>
      <c r="E7668" s="128">
        <v>343</v>
      </c>
      <c r="F7668" s="128">
        <v>153</v>
      </c>
      <c r="G7668" s="126" t="s">
        <v>13782</v>
      </c>
      <c r="H7668" s="126" t="s">
        <v>20267</v>
      </c>
      <c r="I7668" s="126" t="s">
        <v>21157</v>
      </c>
      <c r="J7668" s="126" t="s">
        <v>26241</v>
      </c>
      <c r="K7668" s="9">
        <f>_xlfn.IFNA(VLOOKUP(Table5[[#This Row],[Section]],SubSill_Tier,2,FALSE),0)</f>
        <v>0</v>
      </c>
      <c r="L7668" s="9" t="str">
        <f t="shared" si="128"/>
        <v/>
      </c>
      <c r="M7668" s="205" t="str" cm="1">
        <f t="array" ref="M7668">_xlfn.IFS(NOT(ISERROR(VLOOKUP(Table5[[#This Row],[Section]],TB_notTB,1,FALSE))),"No",LEFT(Table5[[#This Row],[Section]],3)="ETB","PLS",LEFT(Table5[[#This Row],[Section]],1)="7","PDB",NOT(ISBLANK(Table5[[#This Row],[Section]])),"No")</f>
        <v>No</v>
      </c>
    </row>
    <row r="7669" spans="1:13" x14ac:dyDescent="0.25">
      <c r="A7669" s="126" t="s">
        <v>3651</v>
      </c>
      <c r="B7669" s="126" t="s">
        <v>3652</v>
      </c>
      <c r="C7669" s="126" t="s">
        <v>75</v>
      </c>
      <c r="D7669" s="127">
        <v>1.3779999999999999</v>
      </c>
      <c r="E7669" s="128">
        <v>358</v>
      </c>
      <c r="F7669" s="128">
        <v>197</v>
      </c>
      <c r="G7669" s="126" t="s">
        <v>13729</v>
      </c>
      <c r="H7669" s="126" t="s">
        <v>20138</v>
      </c>
      <c r="I7669" s="126" t="s">
        <v>21067</v>
      </c>
      <c r="J7669" s="126" t="s">
        <v>26232</v>
      </c>
      <c r="K7669" s="9">
        <f>_xlfn.IFNA(VLOOKUP(Table5[[#This Row],[Section]],SubSill_Tier,2,FALSE),0)</f>
        <v>0</v>
      </c>
      <c r="L7669" s="9" t="str">
        <f t="shared" si="128"/>
        <v/>
      </c>
      <c r="M7669" s="205" t="str" cm="1">
        <f t="array" ref="M7669">_xlfn.IFS(NOT(ISERROR(VLOOKUP(Table5[[#This Row],[Section]],TB_notTB,1,FALSE))),"No",LEFT(Table5[[#This Row],[Section]],3)="ETB","PLS",LEFT(Table5[[#This Row],[Section]],1)="7","PDB",NOT(ISBLANK(Table5[[#This Row],[Section]])),"No")</f>
        <v>No</v>
      </c>
    </row>
    <row r="7670" spans="1:13" x14ac:dyDescent="0.25">
      <c r="A7670" s="126" t="s">
        <v>3653</v>
      </c>
      <c r="B7670" s="126" t="s">
        <v>17222</v>
      </c>
      <c r="C7670" s="126" t="s">
        <v>98</v>
      </c>
      <c r="D7670" s="127">
        <v>0.11</v>
      </c>
      <c r="E7670" s="128">
        <v>100</v>
      </c>
      <c r="F7670" s="128">
        <v>100</v>
      </c>
      <c r="G7670" s="126" t="s">
        <v>13730</v>
      </c>
      <c r="H7670" s="126" t="s">
        <v>20139</v>
      </c>
      <c r="I7670" s="126" t="s">
        <v>20140</v>
      </c>
      <c r="J7670" s="126" t="s">
        <v>26243</v>
      </c>
      <c r="K7670" s="9">
        <f>_xlfn.IFNA(VLOOKUP(Table5[[#This Row],[Section]],SubSill_Tier,2,FALSE),0)</f>
        <v>0</v>
      </c>
      <c r="L7670" s="9" t="str">
        <f t="shared" si="128"/>
        <v/>
      </c>
      <c r="M7670" s="205" t="str" cm="1">
        <f t="array" ref="M7670">_xlfn.IFS(NOT(ISERROR(VLOOKUP(Table5[[#This Row],[Section]],TB_notTB,1,FALSE))),"No",LEFT(Table5[[#This Row],[Section]],3)="ETB","PLS",LEFT(Table5[[#This Row],[Section]],1)="7","PDB",NOT(ISBLANK(Table5[[#This Row],[Section]])),"No")</f>
        <v>No</v>
      </c>
    </row>
    <row r="7671" spans="1:13" x14ac:dyDescent="0.25">
      <c r="A7671" s="126" t="s">
        <v>3654</v>
      </c>
      <c r="B7671" s="126" t="s">
        <v>17222</v>
      </c>
      <c r="C7671" s="126" t="s">
        <v>98</v>
      </c>
      <c r="D7671" s="127">
        <v>0.14699999999999999</v>
      </c>
      <c r="E7671" s="128">
        <v>100</v>
      </c>
      <c r="F7671" s="128">
        <v>100</v>
      </c>
      <c r="G7671" s="126" t="s">
        <v>13730</v>
      </c>
      <c r="H7671" s="126" t="s">
        <v>20139</v>
      </c>
      <c r="I7671" s="126" t="s">
        <v>20140</v>
      </c>
      <c r="J7671" s="126" t="s">
        <v>26243</v>
      </c>
      <c r="K7671" s="9">
        <f>_xlfn.IFNA(VLOOKUP(Table5[[#This Row],[Section]],SubSill_Tier,2,FALSE),0)</f>
        <v>0</v>
      </c>
      <c r="L7671" s="9" t="str">
        <f t="shared" si="128"/>
        <v/>
      </c>
      <c r="M7671" s="205" t="str" cm="1">
        <f t="array" ref="M7671">_xlfn.IFS(NOT(ISERROR(VLOOKUP(Table5[[#This Row],[Section]],TB_notTB,1,FALSE))),"No",LEFT(Table5[[#This Row],[Section]],3)="ETB","PLS",LEFT(Table5[[#This Row],[Section]],1)="7","PDB",NOT(ISBLANK(Table5[[#This Row],[Section]])),"No")</f>
        <v>No</v>
      </c>
    </row>
    <row r="7672" spans="1:13" x14ac:dyDescent="0.25">
      <c r="A7672" s="126" t="s">
        <v>9245</v>
      </c>
      <c r="B7672" s="126" t="s">
        <v>12756</v>
      </c>
      <c r="C7672" s="126" t="s">
        <v>75</v>
      </c>
      <c r="D7672" s="127">
        <v>1.4219999999999999</v>
      </c>
      <c r="E7672" s="128">
        <v>347</v>
      </c>
      <c r="F7672" s="128">
        <v>347</v>
      </c>
      <c r="G7672" s="126" t="s">
        <v>21147</v>
      </c>
      <c r="H7672" s="126" t="s">
        <v>21148</v>
      </c>
      <c r="I7672" s="126" t="s">
        <v>21149</v>
      </c>
      <c r="J7672" s="126" t="s">
        <v>26281</v>
      </c>
      <c r="K7672" s="9">
        <f>_xlfn.IFNA(VLOOKUP(Table5[[#This Row],[Section]],SubSill_Tier,2,FALSE),0)</f>
        <v>0</v>
      </c>
      <c r="L7672" s="9" t="str">
        <f t="shared" si="128"/>
        <v/>
      </c>
      <c r="M7672" s="205" t="str" cm="1">
        <f t="array" ref="M7672">_xlfn.IFS(NOT(ISERROR(VLOOKUP(Table5[[#This Row],[Section]],TB_notTB,1,FALSE))),"No",LEFT(Table5[[#This Row],[Section]],3)="ETB","PLS",LEFT(Table5[[#This Row],[Section]],1)="7","PDB",NOT(ISBLANK(Table5[[#This Row],[Section]])),"No")</f>
        <v>No</v>
      </c>
    </row>
    <row r="7673" spans="1:13" x14ac:dyDescent="0.25">
      <c r="A7673" s="126" t="s">
        <v>3655</v>
      </c>
      <c r="B7673" s="126" t="s">
        <v>17222</v>
      </c>
      <c r="C7673" s="126" t="s">
        <v>98</v>
      </c>
      <c r="D7673" s="127">
        <v>0.16300000000000001</v>
      </c>
      <c r="E7673" s="128">
        <v>100</v>
      </c>
      <c r="F7673" s="128">
        <v>100</v>
      </c>
      <c r="G7673" s="126" t="s">
        <v>13730</v>
      </c>
      <c r="H7673" s="126" t="s">
        <v>20139</v>
      </c>
      <c r="I7673" s="126" t="s">
        <v>20140</v>
      </c>
      <c r="J7673" s="126" t="s">
        <v>26243</v>
      </c>
      <c r="K7673" s="9">
        <f>_xlfn.IFNA(VLOOKUP(Table5[[#This Row],[Section]],SubSill_Tier,2,FALSE),0)</f>
        <v>0</v>
      </c>
      <c r="L7673" s="9" t="str">
        <f t="shared" si="128"/>
        <v/>
      </c>
      <c r="M7673" s="205" t="str" cm="1">
        <f t="array" ref="M7673">_xlfn.IFS(NOT(ISERROR(VLOOKUP(Table5[[#This Row],[Section]],TB_notTB,1,FALSE))),"No",LEFT(Table5[[#This Row],[Section]],3)="ETB","PLS",LEFT(Table5[[#This Row],[Section]],1)="7","PDB",NOT(ISBLANK(Table5[[#This Row],[Section]])),"No")</f>
        <v>No</v>
      </c>
    </row>
    <row r="7674" spans="1:13" x14ac:dyDescent="0.25">
      <c r="A7674" s="126" t="s">
        <v>9246</v>
      </c>
      <c r="B7674" s="126" t="s">
        <v>12757</v>
      </c>
      <c r="C7674" s="126" t="s">
        <v>75</v>
      </c>
      <c r="D7674" s="127">
        <v>1.206</v>
      </c>
      <c r="E7674" s="128">
        <v>268</v>
      </c>
      <c r="F7674" s="128">
        <v>268</v>
      </c>
      <c r="G7674" s="126" t="s">
        <v>21147</v>
      </c>
      <c r="H7674" s="126" t="s">
        <v>21148</v>
      </c>
      <c r="I7674" s="126" t="s">
        <v>21149</v>
      </c>
      <c r="J7674" s="126" t="s">
        <v>26281</v>
      </c>
      <c r="K7674" s="9">
        <f>_xlfn.IFNA(VLOOKUP(Table5[[#This Row],[Section]],SubSill_Tier,2,FALSE),0)</f>
        <v>0</v>
      </c>
      <c r="L7674" s="9" t="str">
        <f t="shared" si="128"/>
        <v/>
      </c>
      <c r="M7674" s="205" t="str" cm="1">
        <f t="array" ref="M7674">_xlfn.IFS(NOT(ISERROR(VLOOKUP(Table5[[#This Row],[Section]],TB_notTB,1,FALSE))),"No",LEFT(Table5[[#This Row],[Section]],3)="ETB","PLS",LEFT(Table5[[#This Row],[Section]],1)="7","PDB",NOT(ISBLANK(Table5[[#This Row],[Section]])),"No")</f>
        <v>No</v>
      </c>
    </row>
    <row r="7675" spans="1:13" x14ac:dyDescent="0.25">
      <c r="A7675" s="126" t="s">
        <v>9247</v>
      </c>
      <c r="B7675" s="126" t="s">
        <v>12758</v>
      </c>
      <c r="C7675" s="126" t="s">
        <v>75</v>
      </c>
      <c r="D7675" s="127">
        <v>1.4219999999999999</v>
      </c>
      <c r="E7675" s="128">
        <v>347</v>
      </c>
      <c r="F7675" s="128">
        <v>347</v>
      </c>
      <c r="G7675" s="126" t="s">
        <v>21147</v>
      </c>
      <c r="H7675" s="126" t="s">
        <v>21148</v>
      </c>
      <c r="I7675" s="126" t="s">
        <v>21149</v>
      </c>
      <c r="J7675" s="126" t="s">
        <v>26281</v>
      </c>
      <c r="K7675" s="9">
        <f>_xlfn.IFNA(VLOOKUP(Table5[[#This Row],[Section]],SubSill_Tier,2,FALSE),0)</f>
        <v>0</v>
      </c>
      <c r="L7675" s="9" t="str">
        <f t="shared" si="128"/>
        <v/>
      </c>
      <c r="M7675" s="205" t="str" cm="1">
        <f t="array" ref="M7675">_xlfn.IFS(NOT(ISERROR(VLOOKUP(Table5[[#This Row],[Section]],TB_notTB,1,FALSE))),"No",LEFT(Table5[[#This Row],[Section]],3)="ETB","PLS",LEFT(Table5[[#This Row],[Section]],1)="7","PDB",NOT(ISBLANK(Table5[[#This Row],[Section]])),"No")</f>
        <v>No</v>
      </c>
    </row>
    <row r="7676" spans="1:13" x14ac:dyDescent="0.25">
      <c r="A7676" s="126" t="s">
        <v>9248</v>
      </c>
      <c r="B7676" s="126" t="s">
        <v>29134</v>
      </c>
      <c r="C7676" s="126" t="s">
        <v>75</v>
      </c>
      <c r="D7676" s="127">
        <v>1.5609999999999999</v>
      </c>
      <c r="E7676" s="128">
        <v>582</v>
      </c>
      <c r="F7676" s="128">
        <v>222</v>
      </c>
      <c r="G7676" s="126" t="s">
        <v>13721</v>
      </c>
      <c r="H7676" s="126" t="s">
        <v>21068</v>
      </c>
      <c r="I7676" s="126" t="s">
        <v>21069</v>
      </c>
      <c r="J7676" s="126" t="s">
        <v>26233</v>
      </c>
      <c r="K7676" s="9">
        <f>_xlfn.IFNA(VLOOKUP(Table5[[#This Row],[Section]],SubSill_Tier,2,FALSE),0)</f>
        <v>0</v>
      </c>
      <c r="L7676" s="9" t="str">
        <f t="shared" si="128"/>
        <v/>
      </c>
      <c r="M7676" s="205" t="str" cm="1">
        <f t="array" ref="M7676">_xlfn.IFS(NOT(ISERROR(VLOOKUP(Table5[[#This Row],[Section]],TB_notTB,1,FALSE))),"No",LEFT(Table5[[#This Row],[Section]],3)="ETB","PLS",LEFT(Table5[[#This Row],[Section]],1)="7","PDB",NOT(ISBLANK(Table5[[#This Row],[Section]])),"No")</f>
        <v>No</v>
      </c>
    </row>
    <row r="7677" spans="1:13" x14ac:dyDescent="0.25">
      <c r="A7677" s="126" t="s">
        <v>3656</v>
      </c>
      <c r="B7677" s="126" t="s">
        <v>17222</v>
      </c>
      <c r="C7677" s="126" t="s">
        <v>98</v>
      </c>
      <c r="D7677" s="127">
        <v>0.109</v>
      </c>
      <c r="E7677" s="128">
        <v>100</v>
      </c>
      <c r="F7677" s="128">
        <v>100</v>
      </c>
      <c r="G7677" s="126" t="s">
        <v>13711</v>
      </c>
      <c r="H7677" s="126" t="s">
        <v>20119</v>
      </c>
      <c r="I7677" s="126" t="s">
        <v>21054</v>
      </c>
      <c r="J7677" s="126" t="s">
        <v>26232</v>
      </c>
      <c r="K7677" s="9">
        <f>_xlfn.IFNA(VLOOKUP(Table5[[#This Row],[Section]],SubSill_Tier,2,FALSE),0)</f>
        <v>0</v>
      </c>
      <c r="L7677" s="9" t="str">
        <f t="shared" si="128"/>
        <v/>
      </c>
      <c r="M7677" s="205" t="str" cm="1">
        <f t="array" ref="M7677">_xlfn.IFS(NOT(ISERROR(VLOOKUP(Table5[[#This Row],[Section]],TB_notTB,1,FALSE))),"No",LEFT(Table5[[#This Row],[Section]],3)="ETB","PLS",LEFT(Table5[[#This Row],[Section]],1)="7","PDB",NOT(ISBLANK(Table5[[#This Row],[Section]])),"No")</f>
        <v>No</v>
      </c>
    </row>
    <row r="7678" spans="1:13" x14ac:dyDescent="0.25">
      <c r="A7678" s="126" t="s">
        <v>3657</v>
      </c>
      <c r="B7678" s="126" t="s">
        <v>13210</v>
      </c>
      <c r="C7678" s="126" t="s">
        <v>75</v>
      </c>
      <c r="D7678" s="127">
        <v>1.145</v>
      </c>
      <c r="E7678" s="128">
        <v>303</v>
      </c>
      <c r="F7678" s="128">
        <v>303</v>
      </c>
      <c r="G7678" s="126" t="s">
        <v>13808</v>
      </c>
      <c r="H7678" s="126" t="s">
        <v>21163</v>
      </c>
      <c r="I7678" s="126" t="s">
        <v>21164</v>
      </c>
      <c r="J7678" s="126" t="s">
        <v>26241</v>
      </c>
      <c r="K7678" s="9">
        <f>_xlfn.IFNA(VLOOKUP(Table5[[#This Row],[Section]],SubSill_Tier,2,FALSE),0)</f>
        <v>0</v>
      </c>
      <c r="L7678" s="9" t="str">
        <f t="shared" si="128"/>
        <v/>
      </c>
      <c r="M7678" s="205" t="str" cm="1">
        <f t="array" ref="M7678">_xlfn.IFS(NOT(ISERROR(VLOOKUP(Table5[[#This Row],[Section]],TB_notTB,1,FALSE))),"No",LEFT(Table5[[#This Row],[Section]],3)="ETB","PLS",LEFT(Table5[[#This Row],[Section]],1)="7","PDB",NOT(ISBLANK(Table5[[#This Row],[Section]])),"No")</f>
        <v>No</v>
      </c>
    </row>
    <row r="7679" spans="1:13" x14ac:dyDescent="0.25">
      <c r="A7679" s="126" t="s">
        <v>3658</v>
      </c>
      <c r="B7679" s="126" t="s">
        <v>13211</v>
      </c>
      <c r="C7679" s="126" t="s">
        <v>75</v>
      </c>
      <c r="D7679" s="127">
        <v>0.68</v>
      </c>
      <c r="E7679" s="128">
        <v>313</v>
      </c>
      <c r="F7679" s="128">
        <v>313</v>
      </c>
      <c r="G7679" s="126" t="s">
        <v>13808</v>
      </c>
      <c r="H7679" s="126" t="s">
        <v>21163</v>
      </c>
      <c r="I7679" s="126" t="s">
        <v>21164</v>
      </c>
      <c r="J7679" s="126" t="s">
        <v>26241</v>
      </c>
      <c r="K7679" s="9">
        <f>_xlfn.IFNA(VLOOKUP(Table5[[#This Row],[Section]],SubSill_Tier,2,FALSE),0)</f>
        <v>0</v>
      </c>
      <c r="L7679" s="9" t="str">
        <f t="shared" si="128"/>
        <v/>
      </c>
      <c r="M7679" s="205" t="str" cm="1">
        <f t="array" ref="M7679">_xlfn.IFS(NOT(ISERROR(VLOOKUP(Table5[[#This Row],[Section]],TB_notTB,1,FALSE))),"No",LEFT(Table5[[#This Row],[Section]],3)="ETB","PLS",LEFT(Table5[[#This Row],[Section]],1)="7","PDB",NOT(ISBLANK(Table5[[#This Row],[Section]])),"No")</f>
        <v>No</v>
      </c>
    </row>
    <row r="7680" spans="1:13" x14ac:dyDescent="0.25">
      <c r="A7680" s="126" t="s">
        <v>3659</v>
      </c>
      <c r="B7680" s="126" t="s">
        <v>27448</v>
      </c>
      <c r="C7680" s="126" t="s">
        <v>75</v>
      </c>
      <c r="D7680" s="127">
        <v>4.0359999999999996</v>
      </c>
      <c r="E7680" s="128">
        <v>724</v>
      </c>
      <c r="F7680" s="128">
        <v>184</v>
      </c>
      <c r="G7680" s="126" t="s">
        <v>13808</v>
      </c>
      <c r="H7680" s="126" t="s">
        <v>21163</v>
      </c>
      <c r="I7680" s="126" t="s">
        <v>21164</v>
      </c>
      <c r="J7680" s="126" t="s">
        <v>26332</v>
      </c>
      <c r="K7680" s="9">
        <f>_xlfn.IFNA(VLOOKUP(Table5[[#This Row],[Section]],SubSill_Tier,2,FALSE),0)</f>
        <v>0</v>
      </c>
      <c r="L7680" s="9" t="str">
        <f t="shared" si="128"/>
        <v/>
      </c>
      <c r="M7680" s="205" t="str" cm="1">
        <f t="array" ref="M7680">_xlfn.IFS(NOT(ISERROR(VLOOKUP(Table5[[#This Row],[Section]],TB_notTB,1,FALSE))),"No",LEFT(Table5[[#This Row],[Section]],3)="ETB","PLS",LEFT(Table5[[#This Row],[Section]],1)="7","PDB",NOT(ISBLANK(Table5[[#This Row],[Section]])),"No")</f>
        <v>No</v>
      </c>
    </row>
    <row r="7681" spans="1:13" x14ac:dyDescent="0.25">
      <c r="A7681" s="126" t="s">
        <v>3660</v>
      </c>
      <c r="B7681" s="126" t="s">
        <v>27449</v>
      </c>
      <c r="C7681" s="126" t="s">
        <v>75</v>
      </c>
      <c r="D7681" s="127">
        <v>2.9569999999999999</v>
      </c>
      <c r="E7681" s="128">
        <v>635</v>
      </c>
      <c r="F7681" s="128">
        <v>186</v>
      </c>
      <c r="G7681" s="126" t="s">
        <v>13808</v>
      </c>
      <c r="H7681" s="126" t="s">
        <v>21163</v>
      </c>
      <c r="I7681" s="126" t="s">
        <v>21164</v>
      </c>
      <c r="J7681" s="126" t="s">
        <v>26241</v>
      </c>
      <c r="K7681" s="9">
        <f>_xlfn.IFNA(VLOOKUP(Table5[[#This Row],[Section]],SubSill_Tier,2,FALSE),0)</f>
        <v>0</v>
      </c>
      <c r="L7681" s="9" t="str">
        <f t="shared" si="128"/>
        <v/>
      </c>
      <c r="M7681" s="205" t="str" cm="1">
        <f t="array" ref="M7681">_xlfn.IFS(NOT(ISERROR(VLOOKUP(Table5[[#This Row],[Section]],TB_notTB,1,FALSE))),"No",LEFT(Table5[[#This Row],[Section]],3)="ETB","PLS",LEFT(Table5[[#This Row],[Section]],1)="7","PDB",NOT(ISBLANK(Table5[[#This Row],[Section]])),"No")</f>
        <v>No</v>
      </c>
    </row>
    <row r="7682" spans="1:13" x14ac:dyDescent="0.25">
      <c r="A7682" s="126" t="s">
        <v>3661</v>
      </c>
      <c r="B7682" s="126" t="s">
        <v>3662</v>
      </c>
      <c r="C7682" s="126" t="s">
        <v>75</v>
      </c>
      <c r="D7682" s="127">
        <v>2.988</v>
      </c>
      <c r="E7682" s="128">
        <v>813</v>
      </c>
      <c r="F7682" s="128">
        <v>168</v>
      </c>
      <c r="G7682" s="126" t="s">
        <v>13743</v>
      </c>
      <c r="H7682" s="126" t="s">
        <v>20159</v>
      </c>
      <c r="I7682" s="126" t="s">
        <v>20160</v>
      </c>
      <c r="J7682" s="126" t="s">
        <v>26241</v>
      </c>
      <c r="K7682" s="9">
        <f>_xlfn.IFNA(VLOOKUP(Table5[[#This Row],[Section]],SubSill_Tier,2,FALSE),0)</f>
        <v>0</v>
      </c>
      <c r="L7682" s="9" t="str">
        <f t="shared" ref="L7682:L7745" si="129">IFERROR(IF(LEFT(G7682,2)="AI",IF(_xlfn.NUMBERVALUE(IFERROR(LEFT(IF(ISERROR(FIND("X",UPPER(B7682))),UPPER(B7682),RIGHT(UPPER(B7682),LEN(UPPER(B7682))-FIND("~",SUBSTITUTE(UPPER(B7682),"X","~",LEN(UPPER(B7682))-LEN(SUBSTITUTE(UPPER(B7682),"X","")))))),FIND(" ",IF(ISERROR(FIND("X",UPPER(B7682))),UPPER(B7682),RIGHT(UPPER(B7682),LEN(UPPER(B7682))-FIND("~",SUBSTITUTE(UPPER(B7682),"X","~",LEN(UPPER(B7682))-LEN(SUBSTITUTE(UPPER(B7682),"X","")))))),1)-1),IF(ISERROR(FIND("X",UPPER(B7682))),UPPER(B7682),RIGHT(UPPER(B7682),LEN(UPPER(B7682))-FIND("~",SUBSTITUTE(UPPER(B7682),"X","~",LEN(UPPER(B7682))-LEN(SUBSTITUTE(UPPER(B7682),"X",""))))))),".")&gt;=5,"Wall",""),""),"")</f>
        <v/>
      </c>
      <c r="M7682" s="205" t="str" cm="1">
        <f t="array" ref="M7682">_xlfn.IFS(NOT(ISERROR(VLOOKUP(Table5[[#This Row],[Section]],TB_notTB,1,FALSE))),"No",LEFT(Table5[[#This Row],[Section]],3)="ETB","PLS",LEFT(Table5[[#This Row],[Section]],1)="7","PDB",NOT(ISBLANK(Table5[[#This Row],[Section]])),"No")</f>
        <v>No</v>
      </c>
    </row>
    <row r="7683" spans="1:13" x14ac:dyDescent="0.25">
      <c r="A7683" s="126" t="s">
        <v>3663</v>
      </c>
      <c r="B7683" s="126" t="s">
        <v>3664</v>
      </c>
      <c r="C7683" s="126" t="s">
        <v>75</v>
      </c>
      <c r="D7683" s="127">
        <v>0.58299999999999996</v>
      </c>
      <c r="E7683" s="128">
        <v>222</v>
      </c>
      <c r="F7683" s="128">
        <v>100</v>
      </c>
      <c r="G7683" s="126" t="s">
        <v>13743</v>
      </c>
      <c r="H7683" s="126" t="s">
        <v>20159</v>
      </c>
      <c r="I7683" s="126" t="s">
        <v>20160</v>
      </c>
      <c r="J7683" s="126" t="s">
        <v>26241</v>
      </c>
      <c r="K7683" s="9">
        <f>_xlfn.IFNA(VLOOKUP(Table5[[#This Row],[Section]],SubSill_Tier,2,FALSE),0)</f>
        <v>0</v>
      </c>
      <c r="L7683" s="9" t="str">
        <f t="shared" si="129"/>
        <v/>
      </c>
      <c r="M7683" s="205" t="str" cm="1">
        <f t="array" ref="M7683">_xlfn.IFS(NOT(ISERROR(VLOOKUP(Table5[[#This Row],[Section]],TB_notTB,1,FALSE))),"No",LEFT(Table5[[#This Row],[Section]],3)="ETB","PLS",LEFT(Table5[[#This Row],[Section]],1)="7","PDB",NOT(ISBLANK(Table5[[#This Row],[Section]])),"No")</f>
        <v>No</v>
      </c>
    </row>
    <row r="7684" spans="1:13" x14ac:dyDescent="0.25">
      <c r="A7684" s="126" t="s">
        <v>3665</v>
      </c>
      <c r="B7684" s="126" t="s">
        <v>13212</v>
      </c>
      <c r="C7684" s="126" t="s">
        <v>75</v>
      </c>
      <c r="D7684" s="127">
        <v>0.6</v>
      </c>
      <c r="E7684" s="128">
        <v>155</v>
      </c>
      <c r="F7684" s="128">
        <v>100</v>
      </c>
      <c r="G7684" s="126" t="s">
        <v>13808</v>
      </c>
      <c r="H7684" s="126" t="s">
        <v>21163</v>
      </c>
      <c r="I7684" s="126" t="s">
        <v>21164</v>
      </c>
      <c r="J7684" s="126" t="s">
        <v>26241</v>
      </c>
      <c r="K7684" s="9">
        <f>_xlfn.IFNA(VLOOKUP(Table5[[#This Row],[Section]],SubSill_Tier,2,FALSE),0)</f>
        <v>0</v>
      </c>
      <c r="L7684" s="9" t="str">
        <f t="shared" si="129"/>
        <v/>
      </c>
      <c r="M7684" s="205" t="str" cm="1">
        <f t="array" ref="M7684">_xlfn.IFS(NOT(ISERROR(VLOOKUP(Table5[[#This Row],[Section]],TB_notTB,1,FALSE))),"No",LEFT(Table5[[#This Row],[Section]],3)="ETB","PLS",LEFT(Table5[[#This Row],[Section]],1)="7","PDB",NOT(ISBLANK(Table5[[#This Row],[Section]])),"No")</f>
        <v>No</v>
      </c>
    </row>
    <row r="7685" spans="1:13" x14ac:dyDescent="0.25">
      <c r="A7685" s="126" t="s">
        <v>3666</v>
      </c>
      <c r="B7685" s="126" t="s">
        <v>13213</v>
      </c>
      <c r="C7685" s="126" t="s">
        <v>75</v>
      </c>
      <c r="D7685" s="127">
        <v>0.95699999999999996</v>
      </c>
      <c r="E7685" s="128">
        <v>352</v>
      </c>
      <c r="F7685" s="128">
        <v>352</v>
      </c>
      <c r="G7685" s="126" t="s">
        <v>13808</v>
      </c>
      <c r="H7685" s="126" t="s">
        <v>21163</v>
      </c>
      <c r="I7685" s="126" t="s">
        <v>21164</v>
      </c>
      <c r="J7685" s="126" t="s">
        <v>26241</v>
      </c>
      <c r="K7685" s="9">
        <f>_xlfn.IFNA(VLOOKUP(Table5[[#This Row],[Section]],SubSill_Tier,2,FALSE),0)</f>
        <v>0</v>
      </c>
      <c r="L7685" s="9" t="str">
        <f t="shared" si="129"/>
        <v/>
      </c>
      <c r="M7685" s="205" t="str" cm="1">
        <f t="array" ref="M7685">_xlfn.IFS(NOT(ISERROR(VLOOKUP(Table5[[#This Row],[Section]],TB_notTB,1,FALSE))),"No",LEFT(Table5[[#This Row],[Section]],3)="ETB","PLS",LEFT(Table5[[#This Row],[Section]],1)="7","PDB",NOT(ISBLANK(Table5[[#This Row],[Section]])),"No")</f>
        <v>No</v>
      </c>
    </row>
    <row r="7686" spans="1:13" x14ac:dyDescent="0.25">
      <c r="A7686" s="126" t="s">
        <v>3667</v>
      </c>
      <c r="B7686" s="126" t="s">
        <v>13214</v>
      </c>
      <c r="C7686" s="126" t="s">
        <v>75</v>
      </c>
      <c r="D7686" s="127">
        <v>3.556</v>
      </c>
      <c r="E7686" s="128">
        <v>581</v>
      </c>
      <c r="F7686" s="128">
        <v>312</v>
      </c>
      <c r="G7686" s="126" t="s">
        <v>13808</v>
      </c>
      <c r="H7686" s="126" t="s">
        <v>21163</v>
      </c>
      <c r="I7686" s="126" t="s">
        <v>21164</v>
      </c>
      <c r="J7686" s="126" t="s">
        <v>26332</v>
      </c>
      <c r="K7686" s="9">
        <f>_xlfn.IFNA(VLOOKUP(Table5[[#This Row],[Section]],SubSill_Tier,2,FALSE),0)</f>
        <v>0</v>
      </c>
      <c r="L7686" s="9" t="str">
        <f t="shared" si="129"/>
        <v/>
      </c>
      <c r="M7686" s="205" t="str" cm="1">
        <f t="array" ref="M7686">_xlfn.IFS(NOT(ISERROR(VLOOKUP(Table5[[#This Row],[Section]],TB_notTB,1,FALSE))),"No",LEFT(Table5[[#This Row],[Section]],3)="ETB","PLS",LEFT(Table5[[#This Row],[Section]],1)="7","PDB",NOT(ISBLANK(Table5[[#This Row],[Section]])),"No")</f>
        <v>No</v>
      </c>
    </row>
    <row r="7687" spans="1:13" x14ac:dyDescent="0.25">
      <c r="A7687" s="126" t="s">
        <v>3668</v>
      </c>
      <c r="B7687" s="126" t="s">
        <v>13215</v>
      </c>
      <c r="C7687" s="126" t="s">
        <v>75</v>
      </c>
      <c r="D7687" s="127">
        <v>0.61799999999999999</v>
      </c>
      <c r="E7687" s="128">
        <v>100</v>
      </c>
      <c r="F7687" s="128">
        <v>100</v>
      </c>
      <c r="G7687" s="126" t="s">
        <v>13808</v>
      </c>
      <c r="H7687" s="126" t="s">
        <v>21163</v>
      </c>
      <c r="I7687" s="126" t="s">
        <v>21164</v>
      </c>
      <c r="J7687" s="126" t="s">
        <v>26241</v>
      </c>
      <c r="K7687" s="9">
        <f>_xlfn.IFNA(VLOOKUP(Table5[[#This Row],[Section]],SubSill_Tier,2,FALSE),0)</f>
        <v>0</v>
      </c>
      <c r="L7687" s="9" t="str">
        <f t="shared" si="129"/>
        <v/>
      </c>
      <c r="M7687" s="205" t="str" cm="1">
        <f t="array" ref="M7687">_xlfn.IFS(NOT(ISERROR(VLOOKUP(Table5[[#This Row],[Section]],TB_notTB,1,FALSE))),"No",LEFT(Table5[[#This Row],[Section]],3)="ETB","PLS",LEFT(Table5[[#This Row],[Section]],1)="7","PDB",NOT(ISBLANK(Table5[[#This Row],[Section]])),"No")</f>
        <v>No</v>
      </c>
    </row>
    <row r="7688" spans="1:13" x14ac:dyDescent="0.25">
      <c r="A7688" s="126" t="s">
        <v>3669</v>
      </c>
      <c r="B7688" s="126" t="s">
        <v>13216</v>
      </c>
      <c r="C7688" s="126" t="s">
        <v>75</v>
      </c>
      <c r="D7688" s="127">
        <v>2.3130000000000002</v>
      </c>
      <c r="E7688" s="128">
        <v>664</v>
      </c>
      <c r="F7688" s="128">
        <v>157</v>
      </c>
      <c r="G7688" s="126" t="s">
        <v>13808</v>
      </c>
      <c r="H7688" s="126" t="s">
        <v>21163</v>
      </c>
      <c r="I7688" s="126" t="s">
        <v>21164</v>
      </c>
      <c r="J7688" s="126" t="s">
        <v>26241</v>
      </c>
      <c r="K7688" s="9">
        <f>_xlfn.IFNA(VLOOKUP(Table5[[#This Row],[Section]],SubSill_Tier,2,FALSE),0)</f>
        <v>0</v>
      </c>
      <c r="L7688" s="9" t="str">
        <f t="shared" si="129"/>
        <v/>
      </c>
      <c r="M7688" s="205" t="str" cm="1">
        <f t="array" ref="M7688">_xlfn.IFS(NOT(ISERROR(VLOOKUP(Table5[[#This Row],[Section]],TB_notTB,1,FALSE))),"No",LEFT(Table5[[#This Row],[Section]],3)="ETB","PLS",LEFT(Table5[[#This Row],[Section]],1)="7","PDB",NOT(ISBLANK(Table5[[#This Row],[Section]])),"No")</f>
        <v>No</v>
      </c>
    </row>
    <row r="7689" spans="1:13" x14ac:dyDescent="0.25">
      <c r="A7689" s="126" t="s">
        <v>3670</v>
      </c>
      <c r="B7689" s="126" t="s">
        <v>13217</v>
      </c>
      <c r="C7689" s="126" t="s">
        <v>75</v>
      </c>
      <c r="D7689" s="127">
        <v>9.5259999999999998</v>
      </c>
      <c r="E7689" s="128">
        <v>470</v>
      </c>
      <c r="F7689" s="128">
        <v>470</v>
      </c>
      <c r="G7689" s="126" t="s">
        <v>13808</v>
      </c>
      <c r="H7689" s="126" t="s">
        <v>21163</v>
      </c>
      <c r="I7689" s="126" t="s">
        <v>21164</v>
      </c>
      <c r="J7689" s="126" t="s">
        <v>26245</v>
      </c>
      <c r="K7689" s="9">
        <f>_xlfn.IFNA(VLOOKUP(Table5[[#This Row],[Section]],SubSill_Tier,2,FALSE),0)</f>
        <v>0</v>
      </c>
      <c r="L7689" s="9" t="str">
        <f t="shared" si="129"/>
        <v/>
      </c>
      <c r="M7689" s="205" t="str" cm="1">
        <f t="array" ref="M7689">_xlfn.IFS(NOT(ISERROR(VLOOKUP(Table5[[#This Row],[Section]],TB_notTB,1,FALSE))),"No",LEFT(Table5[[#This Row],[Section]],3)="ETB","PLS",LEFT(Table5[[#This Row],[Section]],1)="7","PDB",NOT(ISBLANK(Table5[[#This Row],[Section]])),"No")</f>
        <v>No</v>
      </c>
    </row>
    <row r="7690" spans="1:13" x14ac:dyDescent="0.25">
      <c r="A7690" s="126" t="s">
        <v>12860</v>
      </c>
      <c r="B7690" s="126" t="s">
        <v>14575</v>
      </c>
      <c r="C7690" s="126" t="s">
        <v>75</v>
      </c>
      <c r="D7690" s="127">
        <v>0.48899999999999999</v>
      </c>
      <c r="E7690" s="128">
        <v>166</v>
      </c>
      <c r="F7690" s="128">
        <v>166</v>
      </c>
      <c r="G7690" s="126" t="s">
        <v>13735</v>
      </c>
      <c r="H7690" s="126" t="s">
        <v>21071</v>
      </c>
      <c r="I7690" s="126" t="s">
        <v>21072</v>
      </c>
      <c r="J7690" s="126" t="s">
        <v>26362</v>
      </c>
      <c r="K7690" s="9">
        <f>_xlfn.IFNA(VLOOKUP(Table5[[#This Row],[Section]],SubSill_Tier,2,FALSE),0)</f>
        <v>0</v>
      </c>
      <c r="L7690" s="9" t="str">
        <f t="shared" si="129"/>
        <v/>
      </c>
      <c r="M7690" s="205" t="str" cm="1">
        <f t="array" ref="M7690">_xlfn.IFS(NOT(ISERROR(VLOOKUP(Table5[[#This Row],[Section]],TB_notTB,1,FALSE))),"No",LEFT(Table5[[#This Row],[Section]],3)="ETB","PLS",LEFT(Table5[[#This Row],[Section]],1)="7","PDB",NOT(ISBLANK(Table5[[#This Row],[Section]])),"No")</f>
        <v>No</v>
      </c>
    </row>
    <row r="7691" spans="1:13" x14ac:dyDescent="0.25">
      <c r="A7691" s="126" t="s">
        <v>9249</v>
      </c>
      <c r="B7691" s="126" t="s">
        <v>12759</v>
      </c>
      <c r="C7691" s="126" t="s">
        <v>75</v>
      </c>
      <c r="D7691" s="127">
        <v>0.97499999999999998</v>
      </c>
      <c r="E7691" s="128">
        <v>168</v>
      </c>
      <c r="F7691" s="128">
        <v>168</v>
      </c>
      <c r="G7691" s="126" t="s">
        <v>13724</v>
      </c>
      <c r="H7691" s="126" t="s">
        <v>21063</v>
      </c>
      <c r="I7691" s="126" t="s">
        <v>21064</v>
      </c>
      <c r="J7691" s="126" t="s">
        <v>26233</v>
      </c>
      <c r="K7691" s="9">
        <f>_xlfn.IFNA(VLOOKUP(Table5[[#This Row],[Section]],SubSill_Tier,2,FALSE),0)</f>
        <v>0</v>
      </c>
      <c r="L7691" s="9" t="str">
        <f t="shared" si="129"/>
        <v>Wall</v>
      </c>
      <c r="M7691" s="205" t="str" cm="1">
        <f t="array" ref="M7691">_xlfn.IFS(NOT(ISERROR(VLOOKUP(Table5[[#This Row],[Section]],TB_notTB,1,FALSE))),"No",LEFT(Table5[[#This Row],[Section]],3)="ETB","PLS",LEFT(Table5[[#This Row],[Section]],1)="7","PDB",NOT(ISBLANK(Table5[[#This Row],[Section]])),"No")</f>
        <v>No</v>
      </c>
    </row>
    <row r="7692" spans="1:13" x14ac:dyDescent="0.25">
      <c r="A7692" s="126" t="s">
        <v>16324</v>
      </c>
      <c r="B7692" s="126" t="s">
        <v>16325</v>
      </c>
      <c r="C7692" s="126" t="s">
        <v>75</v>
      </c>
      <c r="D7692" s="127">
        <v>1.45</v>
      </c>
      <c r="E7692" s="128">
        <v>439</v>
      </c>
      <c r="F7692" s="128">
        <v>291</v>
      </c>
      <c r="G7692" s="126" t="s">
        <v>16326</v>
      </c>
      <c r="H7692" s="126" t="s">
        <v>20367</v>
      </c>
      <c r="I7692" s="126" t="s">
        <v>21275</v>
      </c>
      <c r="J7692" s="126" t="s">
        <v>26338</v>
      </c>
      <c r="K7692" s="9">
        <f>_xlfn.IFNA(VLOOKUP(Table5[[#This Row],[Section]],SubSill_Tier,2,FALSE),0)</f>
        <v>0</v>
      </c>
      <c r="L7692" s="9" t="str">
        <f t="shared" si="129"/>
        <v/>
      </c>
      <c r="M7692" s="205" t="str" cm="1">
        <f t="array" ref="M7692">_xlfn.IFS(NOT(ISERROR(VLOOKUP(Table5[[#This Row],[Section]],TB_notTB,1,FALSE))),"No",LEFT(Table5[[#This Row],[Section]],3)="ETB","PLS",LEFT(Table5[[#This Row],[Section]],1)="7","PDB",NOT(ISBLANK(Table5[[#This Row],[Section]])),"No")</f>
        <v>No</v>
      </c>
    </row>
    <row r="7693" spans="1:13" x14ac:dyDescent="0.25">
      <c r="A7693" s="126" t="s">
        <v>16327</v>
      </c>
      <c r="B7693" s="126" t="s">
        <v>16328</v>
      </c>
      <c r="C7693" s="126" t="s">
        <v>75</v>
      </c>
      <c r="D7693" s="127">
        <v>1.25</v>
      </c>
      <c r="E7693" s="128">
        <v>385</v>
      </c>
      <c r="F7693" s="128">
        <v>262</v>
      </c>
      <c r="G7693" s="126" t="s">
        <v>16326</v>
      </c>
      <c r="H7693" s="126" t="s">
        <v>20367</v>
      </c>
      <c r="I7693" s="126" t="s">
        <v>21275</v>
      </c>
      <c r="J7693" s="126" t="s">
        <v>26338</v>
      </c>
      <c r="K7693" s="9">
        <f>_xlfn.IFNA(VLOOKUP(Table5[[#This Row],[Section]],SubSill_Tier,2,FALSE),0)</f>
        <v>0</v>
      </c>
      <c r="L7693" s="9" t="str">
        <f t="shared" si="129"/>
        <v/>
      </c>
      <c r="M7693" s="205" t="str" cm="1">
        <f t="array" ref="M7693">_xlfn.IFS(NOT(ISERROR(VLOOKUP(Table5[[#This Row],[Section]],TB_notTB,1,FALSE))),"No",LEFT(Table5[[#This Row],[Section]],3)="ETB","PLS",LEFT(Table5[[#This Row],[Section]],1)="7","PDB",NOT(ISBLANK(Table5[[#This Row],[Section]])),"No")</f>
        <v>No</v>
      </c>
    </row>
    <row r="7694" spans="1:13" x14ac:dyDescent="0.25">
      <c r="A7694" s="126" t="s">
        <v>16329</v>
      </c>
      <c r="B7694" s="126" t="s">
        <v>16330</v>
      </c>
      <c r="C7694" s="126" t="s">
        <v>75</v>
      </c>
      <c r="D7694" s="127">
        <v>1.379</v>
      </c>
      <c r="E7694" s="128">
        <v>448</v>
      </c>
      <c r="F7694" s="128">
        <v>327</v>
      </c>
      <c r="G7694" s="126" t="s">
        <v>16326</v>
      </c>
      <c r="H7694" s="126" t="s">
        <v>20367</v>
      </c>
      <c r="I7694" s="126" t="s">
        <v>21275</v>
      </c>
      <c r="J7694" s="126" t="s">
        <v>26338</v>
      </c>
      <c r="K7694" s="9">
        <f>_xlfn.IFNA(VLOOKUP(Table5[[#This Row],[Section]],SubSill_Tier,2,FALSE),0)</f>
        <v>0</v>
      </c>
      <c r="L7694" s="9" t="str">
        <f t="shared" si="129"/>
        <v/>
      </c>
      <c r="M7694" s="205" t="str" cm="1">
        <f t="array" ref="M7694">_xlfn.IFS(NOT(ISERROR(VLOOKUP(Table5[[#This Row],[Section]],TB_notTB,1,FALSE))),"No",LEFT(Table5[[#This Row],[Section]],3)="ETB","PLS",LEFT(Table5[[#This Row],[Section]],1)="7","PDB",NOT(ISBLANK(Table5[[#This Row],[Section]])),"No")</f>
        <v>No</v>
      </c>
    </row>
    <row r="7695" spans="1:13" x14ac:dyDescent="0.25">
      <c r="A7695" s="126" t="s">
        <v>16331</v>
      </c>
      <c r="B7695" s="126" t="s">
        <v>16332</v>
      </c>
      <c r="C7695" s="126" t="s">
        <v>75</v>
      </c>
      <c r="D7695" s="127">
        <v>1.3360000000000001</v>
      </c>
      <c r="E7695" s="128">
        <v>412</v>
      </c>
      <c r="F7695" s="128">
        <v>291</v>
      </c>
      <c r="G7695" s="126" t="s">
        <v>16326</v>
      </c>
      <c r="H7695" s="126" t="s">
        <v>20367</v>
      </c>
      <c r="I7695" s="126" t="s">
        <v>21275</v>
      </c>
      <c r="J7695" s="126" t="s">
        <v>26338</v>
      </c>
      <c r="K7695" s="9">
        <f>_xlfn.IFNA(VLOOKUP(Table5[[#This Row],[Section]],SubSill_Tier,2,FALSE),0)</f>
        <v>0</v>
      </c>
      <c r="L7695" s="9" t="str">
        <f t="shared" si="129"/>
        <v/>
      </c>
      <c r="M7695" s="205" t="str" cm="1">
        <f t="array" ref="M7695">_xlfn.IFS(NOT(ISERROR(VLOOKUP(Table5[[#This Row],[Section]],TB_notTB,1,FALSE))),"No",LEFT(Table5[[#This Row],[Section]],3)="ETB","PLS",LEFT(Table5[[#This Row],[Section]],1)="7","PDB",NOT(ISBLANK(Table5[[#This Row],[Section]])),"No")</f>
        <v>No</v>
      </c>
    </row>
    <row r="7696" spans="1:13" x14ac:dyDescent="0.25">
      <c r="A7696" s="126" t="s">
        <v>16333</v>
      </c>
      <c r="B7696" s="126" t="s">
        <v>16334</v>
      </c>
      <c r="C7696" s="126" t="s">
        <v>75</v>
      </c>
      <c r="D7696" s="127">
        <v>1.3460000000000001</v>
      </c>
      <c r="E7696" s="128">
        <v>344</v>
      </c>
      <c r="F7696" s="128">
        <v>233</v>
      </c>
      <c r="G7696" s="126" t="s">
        <v>16326</v>
      </c>
      <c r="H7696" s="126" t="s">
        <v>20367</v>
      </c>
      <c r="I7696" s="126" t="s">
        <v>21275</v>
      </c>
      <c r="J7696" s="126" t="s">
        <v>26338</v>
      </c>
      <c r="K7696" s="9">
        <f>_xlfn.IFNA(VLOOKUP(Table5[[#This Row],[Section]],SubSill_Tier,2,FALSE),0)</f>
        <v>0</v>
      </c>
      <c r="L7696" s="9" t="str">
        <f t="shared" si="129"/>
        <v/>
      </c>
      <c r="M7696" s="205" t="str" cm="1">
        <f t="array" ref="M7696">_xlfn.IFS(NOT(ISERROR(VLOOKUP(Table5[[#This Row],[Section]],TB_notTB,1,FALSE))),"No",LEFT(Table5[[#This Row],[Section]],3)="ETB","PLS",LEFT(Table5[[#This Row],[Section]],1)="7","PDB",NOT(ISBLANK(Table5[[#This Row],[Section]])),"No")</f>
        <v>No</v>
      </c>
    </row>
    <row r="7697" spans="1:13" x14ac:dyDescent="0.25">
      <c r="A7697" s="126" t="s">
        <v>16335</v>
      </c>
      <c r="B7697" s="126" t="s">
        <v>16336</v>
      </c>
      <c r="C7697" s="126" t="s">
        <v>75</v>
      </c>
      <c r="D7697" s="127">
        <v>1.546</v>
      </c>
      <c r="E7697" s="128">
        <v>396</v>
      </c>
      <c r="F7697" s="128">
        <v>169</v>
      </c>
      <c r="G7697" s="126" t="s">
        <v>16326</v>
      </c>
      <c r="H7697" s="126" t="s">
        <v>20367</v>
      </c>
      <c r="I7697" s="126" t="s">
        <v>21275</v>
      </c>
      <c r="J7697" s="126" t="s">
        <v>26338</v>
      </c>
      <c r="K7697" s="9">
        <f>_xlfn.IFNA(VLOOKUP(Table5[[#This Row],[Section]],SubSill_Tier,2,FALSE),0)</f>
        <v>0</v>
      </c>
      <c r="L7697" s="9" t="str">
        <f t="shared" si="129"/>
        <v/>
      </c>
      <c r="M7697" s="205" t="str" cm="1">
        <f t="array" ref="M7697">_xlfn.IFS(NOT(ISERROR(VLOOKUP(Table5[[#This Row],[Section]],TB_notTB,1,FALSE))),"No",LEFT(Table5[[#This Row],[Section]],3)="ETB","PLS",LEFT(Table5[[#This Row],[Section]],1)="7","PDB",NOT(ISBLANK(Table5[[#This Row],[Section]])),"No")</f>
        <v>No</v>
      </c>
    </row>
    <row r="7698" spans="1:13" x14ac:dyDescent="0.25">
      <c r="A7698" s="126" t="s">
        <v>16337</v>
      </c>
      <c r="B7698" s="126" t="s">
        <v>16338</v>
      </c>
      <c r="C7698" s="126" t="s">
        <v>75</v>
      </c>
      <c r="D7698" s="127">
        <v>0.47499999999999998</v>
      </c>
      <c r="E7698" s="128">
        <v>283</v>
      </c>
      <c r="F7698" s="128">
        <v>154</v>
      </c>
      <c r="G7698" s="126" t="s">
        <v>15158</v>
      </c>
      <c r="H7698" s="126" t="s">
        <v>20297</v>
      </c>
      <c r="I7698" s="126" t="s">
        <v>21187</v>
      </c>
      <c r="J7698" s="126" t="s">
        <v>26304</v>
      </c>
      <c r="K7698" s="9">
        <f>_xlfn.IFNA(VLOOKUP(Table5[[#This Row],[Section]],SubSill_Tier,2,FALSE),0)</f>
        <v>0</v>
      </c>
      <c r="L7698" s="9" t="str">
        <f t="shared" si="129"/>
        <v/>
      </c>
      <c r="M7698" s="205" t="str" cm="1">
        <f t="array" ref="M7698">_xlfn.IFS(NOT(ISERROR(VLOOKUP(Table5[[#This Row],[Section]],TB_notTB,1,FALSE))),"No",LEFT(Table5[[#This Row],[Section]],3)="ETB","PLS",LEFT(Table5[[#This Row],[Section]],1)="7","PDB",NOT(ISBLANK(Table5[[#This Row],[Section]])),"No")</f>
        <v>No</v>
      </c>
    </row>
    <row r="7699" spans="1:13" x14ac:dyDescent="0.25">
      <c r="A7699" s="126" t="s">
        <v>16339</v>
      </c>
      <c r="B7699" s="126" t="s">
        <v>16340</v>
      </c>
      <c r="C7699" s="126" t="s">
        <v>75</v>
      </c>
      <c r="D7699" s="127">
        <v>0.46400000000000002</v>
      </c>
      <c r="E7699" s="128">
        <v>259</v>
      </c>
      <c r="F7699" s="128">
        <v>100</v>
      </c>
      <c r="G7699" s="126" t="s">
        <v>16061</v>
      </c>
      <c r="H7699" s="126" t="s">
        <v>20342</v>
      </c>
      <c r="I7699" s="126" t="s">
        <v>20343</v>
      </c>
      <c r="J7699" s="126" t="s">
        <v>26330</v>
      </c>
      <c r="K7699" s="9">
        <f>_xlfn.IFNA(VLOOKUP(Table5[[#This Row],[Section]],SubSill_Tier,2,FALSE),0)</f>
        <v>0</v>
      </c>
      <c r="L7699" s="9" t="str">
        <f t="shared" si="129"/>
        <v/>
      </c>
      <c r="M7699" s="205" t="str" cm="1">
        <f t="array" ref="M7699">_xlfn.IFS(NOT(ISERROR(VLOOKUP(Table5[[#This Row],[Section]],TB_notTB,1,FALSE))),"No",LEFT(Table5[[#This Row],[Section]],3)="ETB","PLS",LEFT(Table5[[#This Row],[Section]],1)="7","PDB",NOT(ISBLANK(Table5[[#This Row],[Section]])),"No")</f>
        <v>No</v>
      </c>
    </row>
    <row r="7700" spans="1:13" x14ac:dyDescent="0.25">
      <c r="A7700" s="126" t="s">
        <v>16341</v>
      </c>
      <c r="B7700" s="126" t="s">
        <v>16342</v>
      </c>
      <c r="C7700" s="126" t="s">
        <v>75</v>
      </c>
      <c r="D7700" s="127">
        <v>1.274</v>
      </c>
      <c r="E7700" s="128">
        <v>364</v>
      </c>
      <c r="F7700" s="128">
        <v>136</v>
      </c>
      <c r="G7700" s="126" t="s">
        <v>16326</v>
      </c>
      <c r="H7700" s="126" t="s">
        <v>20367</v>
      </c>
      <c r="I7700" s="126" t="s">
        <v>21275</v>
      </c>
      <c r="J7700" s="126" t="s">
        <v>26338</v>
      </c>
      <c r="K7700" s="9">
        <f>_xlfn.IFNA(VLOOKUP(Table5[[#This Row],[Section]],SubSill_Tier,2,FALSE),0)</f>
        <v>0</v>
      </c>
      <c r="L7700" s="9" t="str">
        <f t="shared" si="129"/>
        <v/>
      </c>
      <c r="M7700" s="205" t="str" cm="1">
        <f t="array" ref="M7700">_xlfn.IFS(NOT(ISERROR(VLOOKUP(Table5[[#This Row],[Section]],TB_notTB,1,FALSE))),"No",LEFT(Table5[[#This Row],[Section]],3)="ETB","PLS",LEFT(Table5[[#This Row],[Section]],1)="7","PDB",NOT(ISBLANK(Table5[[#This Row],[Section]])),"No")</f>
        <v>No</v>
      </c>
    </row>
    <row r="7701" spans="1:13" x14ac:dyDescent="0.25">
      <c r="A7701" s="126" t="s">
        <v>16343</v>
      </c>
      <c r="B7701" s="126" t="s">
        <v>16344</v>
      </c>
      <c r="C7701" s="126" t="s">
        <v>75</v>
      </c>
      <c r="D7701" s="127">
        <v>1.6259999999999999</v>
      </c>
      <c r="E7701" s="128">
        <v>499</v>
      </c>
      <c r="F7701" s="128">
        <v>152</v>
      </c>
      <c r="G7701" s="126" t="s">
        <v>16326</v>
      </c>
      <c r="H7701" s="126" t="s">
        <v>20367</v>
      </c>
      <c r="I7701" s="126" t="s">
        <v>21275</v>
      </c>
      <c r="J7701" s="126" t="s">
        <v>26338</v>
      </c>
      <c r="K7701" s="9">
        <f>_xlfn.IFNA(VLOOKUP(Table5[[#This Row],[Section]],SubSill_Tier,2,FALSE),0)</f>
        <v>0</v>
      </c>
      <c r="L7701" s="9" t="str">
        <f t="shared" si="129"/>
        <v/>
      </c>
      <c r="M7701" s="205" t="str" cm="1">
        <f t="array" ref="M7701">_xlfn.IFS(NOT(ISERROR(VLOOKUP(Table5[[#This Row],[Section]],TB_notTB,1,FALSE))),"No",LEFT(Table5[[#This Row],[Section]],3)="ETB","PLS",LEFT(Table5[[#This Row],[Section]],1)="7","PDB",NOT(ISBLANK(Table5[[#This Row],[Section]])),"No")</f>
        <v>No</v>
      </c>
    </row>
    <row r="7702" spans="1:13" x14ac:dyDescent="0.25">
      <c r="A7702" s="126" t="s">
        <v>16345</v>
      </c>
      <c r="B7702" s="126" t="s">
        <v>16346</v>
      </c>
      <c r="C7702" s="126" t="s">
        <v>75</v>
      </c>
      <c r="D7702" s="127">
        <v>1.8680000000000001</v>
      </c>
      <c r="E7702" s="128">
        <v>543</v>
      </c>
      <c r="F7702" s="128">
        <v>188</v>
      </c>
      <c r="G7702" s="126" t="s">
        <v>16326</v>
      </c>
      <c r="H7702" s="126" t="s">
        <v>20367</v>
      </c>
      <c r="I7702" s="126" t="s">
        <v>21275</v>
      </c>
      <c r="J7702" s="126" t="s">
        <v>26338</v>
      </c>
      <c r="K7702" s="9">
        <f>_xlfn.IFNA(VLOOKUP(Table5[[#This Row],[Section]],SubSill_Tier,2,FALSE),0)</f>
        <v>0</v>
      </c>
      <c r="L7702" s="9" t="str">
        <f t="shared" si="129"/>
        <v/>
      </c>
      <c r="M7702" s="205" t="str" cm="1">
        <f t="array" ref="M7702">_xlfn.IFS(NOT(ISERROR(VLOOKUP(Table5[[#This Row],[Section]],TB_notTB,1,FALSE))),"No",LEFT(Table5[[#This Row],[Section]],3)="ETB","PLS",LEFT(Table5[[#This Row],[Section]],1)="7","PDB",NOT(ISBLANK(Table5[[#This Row],[Section]])),"No")</f>
        <v>No</v>
      </c>
    </row>
    <row r="7703" spans="1:13" x14ac:dyDescent="0.25">
      <c r="A7703" s="126" t="s">
        <v>3671</v>
      </c>
      <c r="B7703" s="126" t="s">
        <v>17222</v>
      </c>
      <c r="C7703" s="126" t="s">
        <v>98</v>
      </c>
      <c r="D7703" s="127">
        <v>1.389</v>
      </c>
      <c r="E7703" s="128">
        <v>490</v>
      </c>
      <c r="F7703" s="128">
        <v>132</v>
      </c>
      <c r="G7703" s="126" t="s">
        <v>13711</v>
      </c>
      <c r="H7703" s="126" t="s">
        <v>20119</v>
      </c>
      <c r="I7703" s="126" t="s">
        <v>21054</v>
      </c>
      <c r="J7703" s="126" t="s">
        <v>26232</v>
      </c>
      <c r="K7703" s="9">
        <f>_xlfn.IFNA(VLOOKUP(Table5[[#This Row],[Section]],SubSill_Tier,2,FALSE),0)</f>
        <v>0</v>
      </c>
      <c r="L7703" s="9" t="str">
        <f t="shared" si="129"/>
        <v/>
      </c>
      <c r="M7703" s="205" t="str" cm="1">
        <f t="array" ref="M7703">_xlfn.IFS(NOT(ISERROR(VLOOKUP(Table5[[#This Row],[Section]],TB_notTB,1,FALSE))),"No",LEFT(Table5[[#This Row],[Section]],3)="ETB","PLS",LEFT(Table5[[#This Row],[Section]],1)="7","PDB",NOT(ISBLANK(Table5[[#This Row],[Section]])),"No")</f>
        <v>No</v>
      </c>
    </row>
    <row r="7704" spans="1:13" x14ac:dyDescent="0.25">
      <c r="A7704" s="126" t="s">
        <v>16347</v>
      </c>
      <c r="B7704" s="126" t="s">
        <v>17222</v>
      </c>
      <c r="C7704" s="126" t="s">
        <v>98</v>
      </c>
      <c r="D7704" s="127">
        <v>0.318</v>
      </c>
      <c r="E7704" s="128">
        <v>132</v>
      </c>
      <c r="F7704" s="128">
        <v>100</v>
      </c>
      <c r="G7704" s="126" t="s">
        <v>14884</v>
      </c>
      <c r="H7704" s="126" t="s">
        <v>20232</v>
      </c>
      <c r="I7704" s="126" t="s">
        <v>20262</v>
      </c>
      <c r="J7704" s="126" t="s">
        <v>26291</v>
      </c>
      <c r="K7704" s="9">
        <f>_xlfn.IFNA(VLOOKUP(Table5[[#This Row],[Section]],SubSill_Tier,2,FALSE),0)</f>
        <v>0</v>
      </c>
      <c r="L7704" s="9" t="str">
        <f t="shared" si="129"/>
        <v/>
      </c>
      <c r="M7704" s="205" t="str" cm="1">
        <f t="array" ref="M7704">_xlfn.IFS(NOT(ISERROR(VLOOKUP(Table5[[#This Row],[Section]],TB_notTB,1,FALSE))),"No",LEFT(Table5[[#This Row],[Section]],3)="ETB","PLS",LEFT(Table5[[#This Row],[Section]],1)="7","PDB",NOT(ISBLANK(Table5[[#This Row],[Section]])),"No")</f>
        <v>No</v>
      </c>
    </row>
    <row r="7705" spans="1:13" x14ac:dyDescent="0.25">
      <c r="A7705" s="126" t="s">
        <v>3672</v>
      </c>
      <c r="B7705" s="126" t="s">
        <v>29520</v>
      </c>
      <c r="C7705" s="126" t="s">
        <v>75</v>
      </c>
      <c r="D7705" s="127">
        <v>0.433</v>
      </c>
      <c r="E7705" s="128">
        <v>179</v>
      </c>
      <c r="F7705" s="128">
        <v>100</v>
      </c>
      <c r="G7705" s="126" t="s">
        <v>13799</v>
      </c>
      <c r="H7705" s="126" t="s">
        <v>20357</v>
      </c>
      <c r="I7705" s="126" t="s">
        <v>21255</v>
      </c>
      <c r="J7705" s="126" t="s">
        <v>26241</v>
      </c>
      <c r="K7705" s="9">
        <f>_xlfn.IFNA(VLOOKUP(Table5[[#This Row],[Section]],SubSill_Tier,2,FALSE),0)</f>
        <v>0</v>
      </c>
      <c r="L7705" s="9" t="str">
        <f t="shared" si="129"/>
        <v/>
      </c>
      <c r="M7705" s="205" t="str" cm="1">
        <f t="array" ref="M7705">_xlfn.IFS(NOT(ISERROR(VLOOKUP(Table5[[#This Row],[Section]],TB_notTB,1,FALSE))),"No",LEFT(Table5[[#This Row],[Section]],3)="ETB","PLS",LEFT(Table5[[#This Row],[Section]],1)="7","PDB",NOT(ISBLANK(Table5[[#This Row],[Section]])),"No")</f>
        <v>No</v>
      </c>
    </row>
    <row r="7706" spans="1:13" x14ac:dyDescent="0.25">
      <c r="A7706" s="126" t="s">
        <v>16348</v>
      </c>
      <c r="B7706" s="126" t="s">
        <v>19639</v>
      </c>
      <c r="C7706" s="126" t="s">
        <v>75</v>
      </c>
      <c r="D7706" s="127">
        <v>0.53900000000000003</v>
      </c>
      <c r="E7706" s="128">
        <v>286</v>
      </c>
      <c r="F7706" s="128">
        <v>100</v>
      </c>
      <c r="G7706" s="126" t="s">
        <v>14979</v>
      </c>
      <c r="H7706" s="126" t="s">
        <v>21162</v>
      </c>
      <c r="I7706" s="126" t="s">
        <v>22110</v>
      </c>
      <c r="J7706" s="126" t="s">
        <v>26278</v>
      </c>
      <c r="K7706" s="9">
        <f>_xlfn.IFNA(VLOOKUP(Table5[[#This Row],[Section]],SubSill_Tier,2,FALSE),0)</f>
        <v>0</v>
      </c>
      <c r="L7706" s="9" t="str">
        <f t="shared" si="129"/>
        <v/>
      </c>
      <c r="M7706" s="205" t="str" cm="1">
        <f t="array" ref="M7706">_xlfn.IFS(NOT(ISERROR(VLOOKUP(Table5[[#This Row],[Section]],TB_notTB,1,FALSE))),"No",LEFT(Table5[[#This Row],[Section]],3)="ETB","PLS",LEFT(Table5[[#This Row],[Section]],1)="7","PDB",NOT(ISBLANK(Table5[[#This Row],[Section]])),"No")</f>
        <v>No</v>
      </c>
    </row>
    <row r="7707" spans="1:13" x14ac:dyDescent="0.25">
      <c r="A7707" s="126" t="s">
        <v>3673</v>
      </c>
      <c r="B7707" s="126" t="s">
        <v>17222</v>
      </c>
      <c r="C7707" s="126" t="s">
        <v>98</v>
      </c>
      <c r="D7707" s="127">
        <v>0.248</v>
      </c>
      <c r="E7707" s="128">
        <v>166</v>
      </c>
      <c r="F7707" s="128">
        <v>100</v>
      </c>
      <c r="G7707" s="126" t="s">
        <v>13711</v>
      </c>
      <c r="H7707" s="126" t="s">
        <v>20119</v>
      </c>
      <c r="I7707" s="126" t="s">
        <v>21054</v>
      </c>
      <c r="J7707" s="126" t="s">
        <v>26232</v>
      </c>
      <c r="K7707" s="9">
        <f>_xlfn.IFNA(VLOOKUP(Table5[[#This Row],[Section]],SubSill_Tier,2,FALSE),0)</f>
        <v>0</v>
      </c>
      <c r="L7707" s="9" t="str">
        <f t="shared" si="129"/>
        <v/>
      </c>
      <c r="M7707" s="205" t="str" cm="1">
        <f t="array" ref="M7707">_xlfn.IFS(NOT(ISERROR(VLOOKUP(Table5[[#This Row],[Section]],TB_notTB,1,FALSE))),"No",LEFT(Table5[[#This Row],[Section]],3)="ETB","PLS",LEFT(Table5[[#This Row],[Section]],1)="7","PDB",NOT(ISBLANK(Table5[[#This Row],[Section]])),"No")</f>
        <v>No</v>
      </c>
    </row>
    <row r="7708" spans="1:13" x14ac:dyDescent="0.25">
      <c r="A7708" s="126" t="s">
        <v>3674</v>
      </c>
      <c r="B7708" s="126" t="s">
        <v>3675</v>
      </c>
      <c r="C7708" s="126" t="s">
        <v>75</v>
      </c>
      <c r="D7708" s="127">
        <v>1.649</v>
      </c>
      <c r="E7708" s="128">
        <v>464</v>
      </c>
      <c r="F7708" s="128">
        <v>210</v>
      </c>
      <c r="G7708" s="126" t="s">
        <v>13806</v>
      </c>
      <c r="H7708" s="126" t="s">
        <v>21265</v>
      </c>
      <c r="I7708" s="126" t="s">
        <v>27185</v>
      </c>
      <c r="J7708" s="126" t="s">
        <v>26241</v>
      </c>
      <c r="K7708" s="9">
        <f>_xlfn.IFNA(VLOOKUP(Table5[[#This Row],[Section]],SubSill_Tier,2,FALSE),0)</f>
        <v>0</v>
      </c>
      <c r="L7708" s="9" t="str">
        <f t="shared" si="129"/>
        <v/>
      </c>
      <c r="M7708" s="205" t="str" cm="1">
        <f t="array" ref="M7708">_xlfn.IFS(NOT(ISERROR(VLOOKUP(Table5[[#This Row],[Section]],TB_notTB,1,FALSE))),"No",LEFT(Table5[[#This Row],[Section]],3)="ETB","PLS",LEFT(Table5[[#This Row],[Section]],1)="7","PDB",NOT(ISBLANK(Table5[[#This Row],[Section]])),"No")</f>
        <v>No</v>
      </c>
    </row>
    <row r="7709" spans="1:13" x14ac:dyDescent="0.25">
      <c r="A7709" s="126" t="s">
        <v>3676</v>
      </c>
      <c r="B7709" s="126" t="s">
        <v>3677</v>
      </c>
      <c r="C7709" s="126" t="s">
        <v>75</v>
      </c>
      <c r="D7709" s="127">
        <v>1.6970000000000001</v>
      </c>
      <c r="E7709" s="128">
        <v>491</v>
      </c>
      <c r="F7709" s="128">
        <v>220</v>
      </c>
      <c r="G7709" s="126" t="s">
        <v>13806</v>
      </c>
      <c r="H7709" s="126" t="s">
        <v>21265</v>
      </c>
      <c r="I7709" s="126" t="s">
        <v>27185</v>
      </c>
      <c r="J7709" s="126" t="s">
        <v>26241</v>
      </c>
      <c r="K7709" s="9">
        <f>_xlfn.IFNA(VLOOKUP(Table5[[#This Row],[Section]],SubSill_Tier,2,FALSE),0)</f>
        <v>0</v>
      </c>
      <c r="L7709" s="9" t="str">
        <f t="shared" si="129"/>
        <v/>
      </c>
      <c r="M7709" s="205" t="str" cm="1">
        <f t="array" ref="M7709">_xlfn.IFS(NOT(ISERROR(VLOOKUP(Table5[[#This Row],[Section]],TB_notTB,1,FALSE))),"No",LEFT(Table5[[#This Row],[Section]],3)="ETB","PLS",LEFT(Table5[[#This Row],[Section]],1)="7","PDB",NOT(ISBLANK(Table5[[#This Row],[Section]])),"No")</f>
        <v>No</v>
      </c>
    </row>
    <row r="7710" spans="1:13" x14ac:dyDescent="0.25">
      <c r="A7710" s="126" t="s">
        <v>3678</v>
      </c>
      <c r="B7710" s="126" t="s">
        <v>3679</v>
      </c>
      <c r="C7710" s="126" t="s">
        <v>75</v>
      </c>
      <c r="D7710" s="127">
        <v>1.85</v>
      </c>
      <c r="E7710" s="128">
        <v>550</v>
      </c>
      <c r="F7710" s="128">
        <v>250</v>
      </c>
      <c r="G7710" s="126" t="s">
        <v>13806</v>
      </c>
      <c r="H7710" s="126" t="s">
        <v>21265</v>
      </c>
      <c r="I7710" s="126" t="s">
        <v>27185</v>
      </c>
      <c r="J7710" s="126" t="s">
        <v>26241</v>
      </c>
      <c r="K7710" s="9">
        <f>_xlfn.IFNA(VLOOKUP(Table5[[#This Row],[Section]],SubSill_Tier,2,FALSE),0)</f>
        <v>0</v>
      </c>
      <c r="L7710" s="9" t="str">
        <f t="shared" si="129"/>
        <v/>
      </c>
      <c r="M7710" s="205" t="str" cm="1">
        <f t="array" ref="M7710">_xlfn.IFS(NOT(ISERROR(VLOOKUP(Table5[[#This Row],[Section]],TB_notTB,1,FALSE))),"No",LEFT(Table5[[#This Row],[Section]],3)="ETB","PLS",LEFT(Table5[[#This Row],[Section]],1)="7","PDB",NOT(ISBLANK(Table5[[#This Row],[Section]])),"No")</f>
        <v>No</v>
      </c>
    </row>
    <row r="7711" spans="1:13" x14ac:dyDescent="0.25">
      <c r="A7711" s="126" t="s">
        <v>9250</v>
      </c>
      <c r="B7711" s="126" t="s">
        <v>9251</v>
      </c>
      <c r="C7711" s="126" t="s">
        <v>75</v>
      </c>
      <c r="D7711" s="127">
        <v>4.32</v>
      </c>
      <c r="E7711" s="128">
        <v>231</v>
      </c>
      <c r="F7711" s="128">
        <v>231</v>
      </c>
      <c r="G7711" s="126" t="s">
        <v>13715</v>
      </c>
      <c r="H7711" s="126" t="s">
        <v>20123</v>
      </c>
      <c r="I7711" s="126" t="s">
        <v>21058</v>
      </c>
      <c r="J7711" s="126" t="s">
        <v>26240</v>
      </c>
      <c r="K7711" s="9">
        <f>_xlfn.IFNA(VLOOKUP(Table5[[#This Row],[Section]],SubSill_Tier,2,FALSE),0)</f>
        <v>0</v>
      </c>
      <c r="L7711" s="9" t="str">
        <f t="shared" si="129"/>
        <v>Wall</v>
      </c>
      <c r="M7711" s="205" t="str" cm="1">
        <f t="array" ref="M7711">_xlfn.IFS(NOT(ISERROR(VLOOKUP(Table5[[#This Row],[Section]],TB_notTB,1,FALSE))),"No",LEFT(Table5[[#This Row],[Section]],3)="ETB","PLS",LEFT(Table5[[#This Row],[Section]],1)="7","PDB",NOT(ISBLANK(Table5[[#This Row],[Section]])),"No")</f>
        <v>No</v>
      </c>
    </row>
    <row r="7712" spans="1:13" x14ac:dyDescent="0.25">
      <c r="A7712" s="126" t="s">
        <v>3680</v>
      </c>
      <c r="B7712" s="126" t="s">
        <v>13218</v>
      </c>
      <c r="C7712" s="126" t="s">
        <v>75</v>
      </c>
      <c r="D7712" s="127">
        <v>0.41799999999999998</v>
      </c>
      <c r="E7712" s="128">
        <v>144</v>
      </c>
      <c r="F7712" s="128">
        <v>100</v>
      </c>
      <c r="G7712" s="126" t="s">
        <v>13808</v>
      </c>
      <c r="H7712" s="126" t="s">
        <v>21163</v>
      </c>
      <c r="I7712" s="126" t="s">
        <v>21164</v>
      </c>
      <c r="J7712" s="126" t="s">
        <v>26241</v>
      </c>
      <c r="K7712" s="9">
        <f>_xlfn.IFNA(VLOOKUP(Table5[[#This Row],[Section]],SubSill_Tier,2,FALSE),0)</f>
        <v>0</v>
      </c>
      <c r="L7712" s="9" t="str">
        <f t="shared" si="129"/>
        <v/>
      </c>
      <c r="M7712" s="205" t="str" cm="1">
        <f t="array" ref="M7712">_xlfn.IFS(NOT(ISERROR(VLOOKUP(Table5[[#This Row],[Section]],TB_notTB,1,FALSE))),"No",LEFT(Table5[[#This Row],[Section]],3)="ETB","PLS",LEFT(Table5[[#This Row],[Section]],1)="7","PDB",NOT(ISBLANK(Table5[[#This Row],[Section]])),"No")</f>
        <v>No</v>
      </c>
    </row>
    <row r="7713" spans="1:13" x14ac:dyDescent="0.25">
      <c r="A7713" s="126" t="s">
        <v>9252</v>
      </c>
      <c r="B7713" s="126" t="s">
        <v>28214</v>
      </c>
      <c r="C7713" s="126" t="s">
        <v>75</v>
      </c>
      <c r="D7713" s="127">
        <v>1.196</v>
      </c>
      <c r="E7713" s="128">
        <v>157</v>
      </c>
      <c r="F7713" s="128">
        <v>157</v>
      </c>
      <c r="G7713" s="126" t="s">
        <v>13740</v>
      </c>
      <c r="H7713" s="126" t="s">
        <v>20124</v>
      </c>
      <c r="I7713" s="126" t="s">
        <v>21059</v>
      </c>
      <c r="J7713" s="126" t="s">
        <v>26235</v>
      </c>
      <c r="K7713" s="9">
        <f>_xlfn.IFNA(VLOOKUP(Table5[[#This Row],[Section]],SubSill_Tier,2,FALSE),0)</f>
        <v>0</v>
      </c>
      <c r="L7713" s="9" t="str">
        <f t="shared" si="129"/>
        <v/>
      </c>
      <c r="M7713" s="205" t="str" cm="1">
        <f t="array" ref="M7713">_xlfn.IFS(NOT(ISERROR(VLOOKUP(Table5[[#This Row],[Section]],TB_notTB,1,FALSE))),"No",LEFT(Table5[[#This Row],[Section]],3)="ETB","PLS",LEFT(Table5[[#This Row],[Section]],1)="7","PDB",NOT(ISBLANK(Table5[[#This Row],[Section]])),"No")</f>
        <v>No</v>
      </c>
    </row>
    <row r="7714" spans="1:13" x14ac:dyDescent="0.25">
      <c r="A7714" s="126" t="s">
        <v>3681</v>
      </c>
      <c r="B7714" s="126" t="s">
        <v>17222</v>
      </c>
      <c r="C7714" s="126" t="s">
        <v>98</v>
      </c>
      <c r="D7714" s="127">
        <v>1.8</v>
      </c>
      <c r="E7714" s="128">
        <v>388</v>
      </c>
      <c r="F7714" s="128">
        <v>120</v>
      </c>
      <c r="G7714" s="126" t="s">
        <v>13711</v>
      </c>
      <c r="H7714" s="126" t="s">
        <v>20119</v>
      </c>
      <c r="I7714" s="126" t="s">
        <v>21054</v>
      </c>
      <c r="J7714" s="126" t="s">
        <v>26232</v>
      </c>
      <c r="K7714" s="9">
        <f>_xlfn.IFNA(VLOOKUP(Table5[[#This Row],[Section]],SubSill_Tier,2,FALSE),0)</f>
        <v>0</v>
      </c>
      <c r="L7714" s="9" t="str">
        <f t="shared" si="129"/>
        <v/>
      </c>
      <c r="M7714" s="205" t="str" cm="1">
        <f t="array" ref="M7714">_xlfn.IFS(NOT(ISERROR(VLOOKUP(Table5[[#This Row],[Section]],TB_notTB,1,FALSE))),"No",LEFT(Table5[[#This Row],[Section]],3)="ETB","PLS",LEFT(Table5[[#This Row],[Section]],1)="7","PDB",NOT(ISBLANK(Table5[[#This Row],[Section]])),"No")</f>
        <v>No</v>
      </c>
    </row>
    <row r="7715" spans="1:13" x14ac:dyDescent="0.25">
      <c r="A7715" s="126" t="s">
        <v>3682</v>
      </c>
      <c r="B7715" s="126" t="s">
        <v>3683</v>
      </c>
      <c r="C7715" s="126" t="s">
        <v>75</v>
      </c>
      <c r="D7715" s="127">
        <v>0.36599999999999999</v>
      </c>
      <c r="E7715" s="128">
        <v>131</v>
      </c>
      <c r="F7715" s="128">
        <v>100</v>
      </c>
      <c r="G7715" s="126" t="s">
        <v>13743</v>
      </c>
      <c r="H7715" s="126" t="s">
        <v>21092</v>
      </c>
      <c r="I7715" s="126" t="s">
        <v>21093</v>
      </c>
      <c r="J7715" s="126" t="s">
        <v>26241</v>
      </c>
      <c r="K7715" s="9">
        <f>_xlfn.IFNA(VLOOKUP(Table5[[#This Row],[Section]],SubSill_Tier,2,FALSE),0)</f>
        <v>0</v>
      </c>
      <c r="L7715" s="9" t="str">
        <f t="shared" si="129"/>
        <v/>
      </c>
      <c r="M7715" s="205" t="str" cm="1">
        <f t="array" ref="M7715">_xlfn.IFS(NOT(ISERROR(VLOOKUP(Table5[[#This Row],[Section]],TB_notTB,1,FALSE))),"No",LEFT(Table5[[#This Row],[Section]],3)="ETB","PLS",LEFT(Table5[[#This Row],[Section]],1)="7","PDB",NOT(ISBLANK(Table5[[#This Row],[Section]])),"No")</f>
        <v>No</v>
      </c>
    </row>
    <row r="7716" spans="1:13" x14ac:dyDescent="0.25">
      <c r="A7716" s="126" t="s">
        <v>3684</v>
      </c>
      <c r="B7716" s="126" t="s">
        <v>3685</v>
      </c>
      <c r="C7716" s="126" t="s">
        <v>75</v>
      </c>
      <c r="D7716" s="127">
        <v>0.47399999999999998</v>
      </c>
      <c r="E7716" s="128">
        <v>175</v>
      </c>
      <c r="F7716" s="128">
        <v>100</v>
      </c>
      <c r="G7716" s="126" t="s">
        <v>13743</v>
      </c>
      <c r="H7716" s="126" t="s">
        <v>21092</v>
      </c>
      <c r="I7716" s="126" t="s">
        <v>21093</v>
      </c>
      <c r="J7716" s="126" t="s">
        <v>26241</v>
      </c>
      <c r="K7716" s="9">
        <f>_xlfn.IFNA(VLOOKUP(Table5[[#This Row],[Section]],SubSill_Tier,2,FALSE),0)</f>
        <v>0</v>
      </c>
      <c r="L7716" s="9" t="str">
        <f t="shared" si="129"/>
        <v/>
      </c>
      <c r="M7716" s="205" t="str" cm="1">
        <f t="array" ref="M7716">_xlfn.IFS(NOT(ISERROR(VLOOKUP(Table5[[#This Row],[Section]],TB_notTB,1,FALSE))),"No",LEFT(Table5[[#This Row],[Section]],3)="ETB","PLS",LEFT(Table5[[#This Row],[Section]],1)="7","PDB",NOT(ISBLANK(Table5[[#This Row],[Section]])),"No")</f>
        <v>No</v>
      </c>
    </row>
    <row r="7717" spans="1:13" x14ac:dyDescent="0.25">
      <c r="A7717" s="126" t="s">
        <v>3686</v>
      </c>
      <c r="B7717" s="126" t="s">
        <v>3687</v>
      </c>
      <c r="C7717" s="126" t="s">
        <v>75</v>
      </c>
      <c r="D7717" s="127">
        <v>1.2969999999999999</v>
      </c>
      <c r="E7717" s="128">
        <v>476</v>
      </c>
      <c r="F7717" s="128">
        <v>150</v>
      </c>
      <c r="G7717" s="126" t="s">
        <v>13782</v>
      </c>
      <c r="H7717" s="126" t="s">
        <v>20267</v>
      </c>
      <c r="I7717" s="126" t="s">
        <v>21157</v>
      </c>
      <c r="J7717" s="126" t="s">
        <v>26241</v>
      </c>
      <c r="K7717" s="9">
        <f>_xlfn.IFNA(VLOOKUP(Table5[[#This Row],[Section]],SubSill_Tier,2,FALSE),0)</f>
        <v>0</v>
      </c>
      <c r="L7717" s="9" t="str">
        <f t="shared" si="129"/>
        <v/>
      </c>
      <c r="M7717" s="205" t="str" cm="1">
        <f t="array" ref="M7717">_xlfn.IFS(NOT(ISERROR(VLOOKUP(Table5[[#This Row],[Section]],TB_notTB,1,FALSE))),"No",LEFT(Table5[[#This Row],[Section]],3)="ETB","PLS",LEFT(Table5[[#This Row],[Section]],1)="7","PDB",NOT(ISBLANK(Table5[[#This Row],[Section]])),"No")</f>
        <v>No</v>
      </c>
    </row>
    <row r="7718" spans="1:13" x14ac:dyDescent="0.25">
      <c r="A7718" s="126" t="s">
        <v>3688</v>
      </c>
      <c r="B7718" s="126" t="s">
        <v>3689</v>
      </c>
      <c r="C7718" s="126" t="s">
        <v>75</v>
      </c>
      <c r="D7718" s="127">
        <v>0.439</v>
      </c>
      <c r="E7718" s="128">
        <v>205</v>
      </c>
      <c r="F7718" s="128">
        <v>100</v>
      </c>
      <c r="G7718" s="126" t="s">
        <v>13782</v>
      </c>
      <c r="H7718" s="126" t="s">
        <v>20267</v>
      </c>
      <c r="I7718" s="126" t="s">
        <v>21157</v>
      </c>
      <c r="J7718" s="126" t="s">
        <v>26241</v>
      </c>
      <c r="K7718" s="9">
        <f>_xlfn.IFNA(VLOOKUP(Table5[[#This Row],[Section]],SubSill_Tier,2,FALSE),0)</f>
        <v>0</v>
      </c>
      <c r="L7718" s="9" t="str">
        <f t="shared" si="129"/>
        <v/>
      </c>
      <c r="M7718" s="205" t="str" cm="1">
        <f t="array" ref="M7718">_xlfn.IFS(NOT(ISERROR(VLOOKUP(Table5[[#This Row],[Section]],TB_notTB,1,FALSE))),"No",LEFT(Table5[[#This Row],[Section]],3)="ETB","PLS",LEFT(Table5[[#This Row],[Section]],1)="7","PDB",NOT(ISBLANK(Table5[[#This Row],[Section]])),"No")</f>
        <v>No</v>
      </c>
    </row>
    <row r="7719" spans="1:13" x14ac:dyDescent="0.25">
      <c r="A7719" s="126" t="s">
        <v>3690</v>
      </c>
      <c r="B7719" s="126" t="s">
        <v>3691</v>
      </c>
      <c r="C7719" s="126" t="s">
        <v>75</v>
      </c>
      <c r="D7719" s="127">
        <v>0.60299999999999998</v>
      </c>
      <c r="E7719" s="128">
        <v>235</v>
      </c>
      <c r="F7719" s="128">
        <v>100</v>
      </c>
      <c r="G7719" s="126" t="s">
        <v>13782</v>
      </c>
      <c r="H7719" s="126" t="s">
        <v>20267</v>
      </c>
      <c r="I7719" s="126" t="s">
        <v>21157</v>
      </c>
      <c r="J7719" s="126" t="s">
        <v>26241</v>
      </c>
      <c r="K7719" s="9">
        <f>_xlfn.IFNA(VLOOKUP(Table5[[#This Row],[Section]],SubSill_Tier,2,FALSE),0)</f>
        <v>0</v>
      </c>
      <c r="L7719" s="9" t="str">
        <f t="shared" si="129"/>
        <v/>
      </c>
      <c r="M7719" s="205" t="str" cm="1">
        <f t="array" ref="M7719">_xlfn.IFS(NOT(ISERROR(VLOOKUP(Table5[[#This Row],[Section]],TB_notTB,1,FALSE))),"No",LEFT(Table5[[#This Row],[Section]],3)="ETB","PLS",LEFT(Table5[[#This Row],[Section]],1)="7","PDB",NOT(ISBLANK(Table5[[#This Row],[Section]])),"No")</f>
        <v>No</v>
      </c>
    </row>
    <row r="7720" spans="1:13" x14ac:dyDescent="0.25">
      <c r="A7720" s="126" t="s">
        <v>3692</v>
      </c>
      <c r="B7720" s="126" t="s">
        <v>13219</v>
      </c>
      <c r="C7720" s="126" t="s">
        <v>75</v>
      </c>
      <c r="D7720" s="127">
        <v>3.895</v>
      </c>
      <c r="E7720" s="128">
        <v>679</v>
      </c>
      <c r="F7720" s="128">
        <v>410</v>
      </c>
      <c r="G7720" s="126" t="s">
        <v>13808</v>
      </c>
      <c r="H7720" s="126" t="s">
        <v>21163</v>
      </c>
      <c r="I7720" s="126" t="s">
        <v>21164</v>
      </c>
      <c r="J7720" s="126" t="s">
        <v>26332</v>
      </c>
      <c r="K7720" s="9">
        <f>_xlfn.IFNA(VLOOKUP(Table5[[#This Row],[Section]],SubSill_Tier,2,FALSE),0)</f>
        <v>0</v>
      </c>
      <c r="L7720" s="9" t="str">
        <f t="shared" si="129"/>
        <v/>
      </c>
      <c r="M7720" s="205" t="str" cm="1">
        <f t="array" ref="M7720">_xlfn.IFS(NOT(ISERROR(VLOOKUP(Table5[[#This Row],[Section]],TB_notTB,1,FALSE))),"No",LEFT(Table5[[#This Row],[Section]],3)="ETB","PLS",LEFT(Table5[[#This Row],[Section]],1)="7","PDB",NOT(ISBLANK(Table5[[#This Row],[Section]])),"No")</f>
        <v>No</v>
      </c>
    </row>
    <row r="7721" spans="1:13" x14ac:dyDescent="0.25">
      <c r="A7721" s="126" t="s">
        <v>16349</v>
      </c>
      <c r="B7721" s="126" t="s">
        <v>16350</v>
      </c>
      <c r="C7721" s="126" t="s">
        <v>75</v>
      </c>
      <c r="D7721" s="127">
        <v>0.29299999999999998</v>
      </c>
      <c r="E7721" s="128">
        <v>130</v>
      </c>
      <c r="F7721" s="128">
        <v>100</v>
      </c>
      <c r="G7721" s="126" t="s">
        <v>14884</v>
      </c>
      <c r="H7721" s="126" t="s">
        <v>21146</v>
      </c>
      <c r="I7721" s="126" t="s">
        <v>22101</v>
      </c>
      <c r="J7721" s="126" t="s">
        <v>26278</v>
      </c>
      <c r="K7721" s="9">
        <f>_xlfn.IFNA(VLOOKUP(Table5[[#This Row],[Section]],SubSill_Tier,2,FALSE),0)</f>
        <v>0</v>
      </c>
      <c r="L7721" s="9" t="str">
        <f t="shared" si="129"/>
        <v/>
      </c>
      <c r="M7721" s="205" t="str" cm="1">
        <f t="array" ref="M7721">_xlfn.IFS(NOT(ISERROR(VLOOKUP(Table5[[#This Row],[Section]],TB_notTB,1,FALSE))),"No",LEFT(Table5[[#This Row],[Section]],3)="ETB","PLS",LEFT(Table5[[#This Row],[Section]],1)="7","PDB",NOT(ISBLANK(Table5[[#This Row],[Section]])),"No")</f>
        <v>No</v>
      </c>
    </row>
    <row r="7722" spans="1:13" x14ac:dyDescent="0.25">
      <c r="A7722" s="126" t="s">
        <v>16351</v>
      </c>
      <c r="B7722" s="126" t="s">
        <v>16352</v>
      </c>
      <c r="C7722" s="126" t="s">
        <v>75</v>
      </c>
      <c r="D7722" s="127">
        <v>0.36499999999999999</v>
      </c>
      <c r="E7722" s="128">
        <v>195</v>
      </c>
      <c r="F7722" s="128">
        <v>100</v>
      </c>
      <c r="G7722" s="126" t="s">
        <v>14884</v>
      </c>
      <c r="H7722" s="126" t="s">
        <v>21146</v>
      </c>
      <c r="I7722" s="126" t="s">
        <v>22101</v>
      </c>
      <c r="J7722" s="126" t="s">
        <v>26278</v>
      </c>
      <c r="K7722" s="9">
        <f>_xlfn.IFNA(VLOOKUP(Table5[[#This Row],[Section]],SubSill_Tier,2,FALSE),0)</f>
        <v>0</v>
      </c>
      <c r="L7722" s="9" t="str">
        <f t="shared" si="129"/>
        <v/>
      </c>
      <c r="M7722" s="205" t="str" cm="1">
        <f t="array" ref="M7722">_xlfn.IFS(NOT(ISERROR(VLOOKUP(Table5[[#This Row],[Section]],TB_notTB,1,FALSE))),"No",LEFT(Table5[[#This Row],[Section]],3)="ETB","PLS",LEFT(Table5[[#This Row],[Section]],1)="7","PDB",NOT(ISBLANK(Table5[[#This Row],[Section]])),"No")</f>
        <v>No</v>
      </c>
    </row>
    <row r="7723" spans="1:13" x14ac:dyDescent="0.25">
      <c r="A7723" s="126" t="s">
        <v>16353</v>
      </c>
      <c r="B7723" s="126" t="s">
        <v>16354</v>
      </c>
      <c r="C7723" s="126" t="s">
        <v>75</v>
      </c>
      <c r="D7723" s="127">
        <v>0.39300000000000002</v>
      </c>
      <c r="E7723" s="128">
        <v>174</v>
      </c>
      <c r="F7723" s="128">
        <v>100</v>
      </c>
      <c r="G7723" s="126" t="s">
        <v>14884</v>
      </c>
      <c r="H7723" s="126" t="s">
        <v>21146</v>
      </c>
      <c r="I7723" s="126" t="s">
        <v>22101</v>
      </c>
      <c r="J7723" s="126" t="s">
        <v>26278</v>
      </c>
      <c r="K7723" s="9">
        <f>_xlfn.IFNA(VLOOKUP(Table5[[#This Row],[Section]],SubSill_Tier,2,FALSE),0)</f>
        <v>0</v>
      </c>
      <c r="L7723" s="9" t="str">
        <f t="shared" si="129"/>
        <v/>
      </c>
      <c r="M7723" s="205" t="str" cm="1">
        <f t="array" ref="M7723">_xlfn.IFS(NOT(ISERROR(VLOOKUP(Table5[[#This Row],[Section]],TB_notTB,1,FALSE))),"No",LEFT(Table5[[#This Row],[Section]],3)="ETB","PLS",LEFT(Table5[[#This Row],[Section]],1)="7","PDB",NOT(ISBLANK(Table5[[#This Row],[Section]])),"No")</f>
        <v>No</v>
      </c>
    </row>
    <row r="7724" spans="1:13" x14ac:dyDescent="0.25">
      <c r="A7724" s="126" t="s">
        <v>16355</v>
      </c>
      <c r="B7724" s="126" t="s">
        <v>16356</v>
      </c>
      <c r="C7724" s="126" t="s">
        <v>75</v>
      </c>
      <c r="D7724" s="127">
        <v>1.462</v>
      </c>
      <c r="E7724" s="128">
        <v>479</v>
      </c>
      <c r="F7724" s="128">
        <v>254</v>
      </c>
      <c r="G7724" s="126" t="s">
        <v>15158</v>
      </c>
      <c r="H7724" s="126" t="s">
        <v>20297</v>
      </c>
      <c r="I7724" s="126" t="s">
        <v>21187</v>
      </c>
      <c r="J7724" s="126" t="s">
        <v>26304</v>
      </c>
      <c r="K7724" s="9">
        <f>_xlfn.IFNA(VLOOKUP(Table5[[#This Row],[Section]],SubSill_Tier,2,FALSE),0)</f>
        <v>0</v>
      </c>
      <c r="L7724" s="9" t="str">
        <f t="shared" si="129"/>
        <v/>
      </c>
      <c r="M7724" s="205" t="str" cm="1">
        <f t="array" ref="M7724">_xlfn.IFS(NOT(ISERROR(VLOOKUP(Table5[[#This Row],[Section]],TB_notTB,1,FALSE))),"No",LEFT(Table5[[#This Row],[Section]],3)="ETB","PLS",LEFT(Table5[[#This Row],[Section]],1)="7","PDB",NOT(ISBLANK(Table5[[#This Row],[Section]])),"No")</f>
        <v>No</v>
      </c>
    </row>
    <row r="7725" spans="1:13" x14ac:dyDescent="0.25">
      <c r="A7725" s="126" t="s">
        <v>16357</v>
      </c>
      <c r="B7725" s="126" t="s">
        <v>16358</v>
      </c>
      <c r="C7725" s="126" t="s">
        <v>75</v>
      </c>
      <c r="D7725" s="127">
        <v>1.3049999999999999</v>
      </c>
      <c r="E7725" s="128">
        <v>366</v>
      </c>
      <c r="F7725" s="128">
        <v>292</v>
      </c>
      <c r="G7725" s="126" t="s">
        <v>15158</v>
      </c>
      <c r="H7725" s="126" t="s">
        <v>20297</v>
      </c>
      <c r="I7725" s="126" t="s">
        <v>21187</v>
      </c>
      <c r="J7725" s="126" t="s">
        <v>26304</v>
      </c>
      <c r="K7725" s="9">
        <f>_xlfn.IFNA(VLOOKUP(Table5[[#This Row],[Section]],SubSill_Tier,2,FALSE),0)</f>
        <v>0</v>
      </c>
      <c r="L7725" s="9" t="str">
        <f t="shared" si="129"/>
        <v/>
      </c>
      <c r="M7725" s="205" t="str" cm="1">
        <f t="array" ref="M7725">_xlfn.IFS(NOT(ISERROR(VLOOKUP(Table5[[#This Row],[Section]],TB_notTB,1,FALSE))),"No",LEFT(Table5[[#This Row],[Section]],3)="ETB","PLS",LEFT(Table5[[#This Row],[Section]],1)="7","PDB",NOT(ISBLANK(Table5[[#This Row],[Section]])),"No")</f>
        <v>No</v>
      </c>
    </row>
    <row r="7726" spans="1:13" x14ac:dyDescent="0.25">
      <c r="A7726" s="126" t="s">
        <v>9253</v>
      </c>
      <c r="B7726" s="126" t="s">
        <v>28215</v>
      </c>
      <c r="C7726" s="126" t="s">
        <v>75</v>
      </c>
      <c r="D7726" s="127">
        <v>2.4630000000000001</v>
      </c>
      <c r="E7726" s="128">
        <v>294</v>
      </c>
      <c r="F7726" s="128">
        <v>294</v>
      </c>
      <c r="G7726" s="126" t="s">
        <v>13725</v>
      </c>
      <c r="H7726" s="126" t="s">
        <v>20134</v>
      </c>
      <c r="I7726" s="126" t="s">
        <v>20135</v>
      </c>
      <c r="J7726" s="126" t="s">
        <v>26235</v>
      </c>
      <c r="K7726" s="9">
        <f>_xlfn.IFNA(VLOOKUP(Table5[[#This Row],[Section]],SubSill_Tier,2,FALSE),0)</f>
        <v>0</v>
      </c>
      <c r="L7726" s="9" t="str">
        <f t="shared" si="129"/>
        <v/>
      </c>
      <c r="M7726" s="205" t="str" cm="1">
        <f t="array" ref="M7726">_xlfn.IFS(NOT(ISERROR(VLOOKUP(Table5[[#This Row],[Section]],TB_notTB,1,FALSE))),"No",LEFT(Table5[[#This Row],[Section]],3)="ETB","PLS",LEFT(Table5[[#This Row],[Section]],1)="7","PDB",NOT(ISBLANK(Table5[[#This Row],[Section]])),"No")</f>
        <v>No</v>
      </c>
    </row>
    <row r="7727" spans="1:13" x14ac:dyDescent="0.25">
      <c r="A7727" s="126" t="s">
        <v>9254</v>
      </c>
      <c r="B7727" s="126" t="s">
        <v>9255</v>
      </c>
      <c r="C7727" s="126" t="s">
        <v>75</v>
      </c>
      <c r="D7727" s="127">
        <v>0.25900000000000001</v>
      </c>
      <c r="E7727" s="128">
        <v>100</v>
      </c>
      <c r="F7727" s="128">
        <v>100</v>
      </c>
      <c r="G7727" s="126" t="s">
        <v>13725</v>
      </c>
      <c r="H7727" s="126" t="s">
        <v>20134</v>
      </c>
      <c r="I7727" s="126" t="s">
        <v>20135</v>
      </c>
      <c r="J7727" s="126" t="s">
        <v>26235</v>
      </c>
      <c r="K7727" s="9">
        <f>_xlfn.IFNA(VLOOKUP(Table5[[#This Row],[Section]],SubSill_Tier,2,FALSE),0)</f>
        <v>0</v>
      </c>
      <c r="L7727" s="9" t="str">
        <f t="shared" si="129"/>
        <v/>
      </c>
      <c r="M7727" s="205" t="str" cm="1">
        <f t="array" ref="M7727">_xlfn.IFS(NOT(ISERROR(VLOOKUP(Table5[[#This Row],[Section]],TB_notTB,1,FALSE))),"No",LEFT(Table5[[#This Row],[Section]],3)="ETB","PLS",LEFT(Table5[[#This Row],[Section]],1)="7","PDB",NOT(ISBLANK(Table5[[#This Row],[Section]])),"No")</f>
        <v>No</v>
      </c>
    </row>
    <row r="7728" spans="1:13" x14ac:dyDescent="0.25">
      <c r="A7728" s="126" t="s">
        <v>9256</v>
      </c>
      <c r="B7728" s="126" t="s">
        <v>17222</v>
      </c>
      <c r="C7728" s="126" t="s">
        <v>98</v>
      </c>
      <c r="D7728" s="127">
        <v>1.1919999999999999</v>
      </c>
      <c r="E7728" s="128">
        <v>195</v>
      </c>
      <c r="F7728" s="128">
        <v>195</v>
      </c>
      <c r="G7728" s="126" t="s">
        <v>13721</v>
      </c>
      <c r="H7728" s="126" t="s">
        <v>20121</v>
      </c>
      <c r="I7728" s="126" t="s">
        <v>20122</v>
      </c>
      <c r="J7728" s="126" t="s">
        <v>26234</v>
      </c>
      <c r="K7728" s="9">
        <f>_xlfn.IFNA(VLOOKUP(Table5[[#This Row],[Section]],SubSill_Tier,2,FALSE),0)</f>
        <v>0</v>
      </c>
      <c r="L7728" s="9" t="str">
        <f t="shared" si="129"/>
        <v/>
      </c>
      <c r="M7728" s="205" t="str" cm="1">
        <f t="array" ref="M7728">_xlfn.IFS(NOT(ISERROR(VLOOKUP(Table5[[#This Row],[Section]],TB_notTB,1,FALSE))),"No",LEFT(Table5[[#This Row],[Section]],3)="ETB","PLS",LEFT(Table5[[#This Row],[Section]],1)="7","PDB",NOT(ISBLANK(Table5[[#This Row],[Section]])),"No")</f>
        <v>No</v>
      </c>
    </row>
    <row r="7729" spans="1:13" x14ac:dyDescent="0.25">
      <c r="A7729" s="126" t="s">
        <v>3693</v>
      </c>
      <c r="B7729" s="126" t="s">
        <v>3694</v>
      </c>
      <c r="C7729" s="126" t="s">
        <v>75</v>
      </c>
      <c r="D7729" s="127">
        <v>1.99</v>
      </c>
      <c r="E7729" s="128">
        <v>633</v>
      </c>
      <c r="F7729" s="128">
        <v>253</v>
      </c>
      <c r="G7729" s="126" t="s">
        <v>21111</v>
      </c>
      <c r="H7729" s="126" t="s">
        <v>21112</v>
      </c>
      <c r="I7729" s="126" t="s">
        <v>21113</v>
      </c>
      <c r="J7729" s="126" t="s">
        <v>26241</v>
      </c>
      <c r="K7729" s="9">
        <f>_xlfn.IFNA(VLOOKUP(Table5[[#This Row],[Section]],SubSill_Tier,2,FALSE),0)</f>
        <v>1</v>
      </c>
      <c r="L7729" s="9" t="str">
        <f t="shared" si="129"/>
        <v/>
      </c>
      <c r="M7729" s="205" t="str" cm="1">
        <f t="array" ref="M7729">_xlfn.IFS(NOT(ISERROR(VLOOKUP(Table5[[#This Row],[Section]],TB_notTB,1,FALSE))),"No",LEFT(Table5[[#This Row],[Section]],3)="ETB","PLS",LEFT(Table5[[#This Row],[Section]],1)="7","PDB",NOT(ISBLANK(Table5[[#This Row],[Section]])),"No")</f>
        <v>No</v>
      </c>
    </row>
    <row r="7730" spans="1:13" x14ac:dyDescent="0.25">
      <c r="A7730" s="126" t="s">
        <v>3695</v>
      </c>
      <c r="B7730" s="126" t="s">
        <v>12930</v>
      </c>
      <c r="C7730" s="126" t="s">
        <v>75</v>
      </c>
      <c r="D7730" s="127">
        <v>1.6830000000000001</v>
      </c>
      <c r="E7730" s="128">
        <v>516</v>
      </c>
      <c r="F7730" s="128">
        <v>207</v>
      </c>
      <c r="G7730" s="126" t="s">
        <v>13809</v>
      </c>
      <c r="H7730" s="126" t="s">
        <v>20368</v>
      </c>
      <c r="I7730" s="126" t="s">
        <v>21276</v>
      </c>
      <c r="J7730" s="126" t="s">
        <v>26241</v>
      </c>
      <c r="K7730" s="9">
        <f>_xlfn.IFNA(VLOOKUP(Table5[[#This Row],[Section]],SubSill_Tier,2,FALSE),0)</f>
        <v>0</v>
      </c>
      <c r="L7730" s="9" t="str">
        <f t="shared" si="129"/>
        <v/>
      </c>
      <c r="M7730" s="205" t="str" cm="1">
        <f t="array" ref="M7730">_xlfn.IFS(NOT(ISERROR(VLOOKUP(Table5[[#This Row],[Section]],TB_notTB,1,FALSE))),"No",LEFT(Table5[[#This Row],[Section]],3)="ETB","PLS",LEFT(Table5[[#This Row],[Section]],1)="7","PDB",NOT(ISBLANK(Table5[[#This Row],[Section]])),"No")</f>
        <v>No</v>
      </c>
    </row>
    <row r="7731" spans="1:13" x14ac:dyDescent="0.25">
      <c r="A7731" s="126" t="s">
        <v>3696</v>
      </c>
      <c r="B7731" s="126" t="s">
        <v>12424</v>
      </c>
      <c r="C7731" s="126" t="s">
        <v>75</v>
      </c>
      <c r="D7731" s="127">
        <v>0.48799999999999999</v>
      </c>
      <c r="E7731" s="128">
        <v>220</v>
      </c>
      <c r="F7731" s="128">
        <v>100</v>
      </c>
      <c r="G7731" s="126" t="s">
        <v>13809</v>
      </c>
      <c r="H7731" s="126" t="s">
        <v>20368</v>
      </c>
      <c r="I7731" s="126" t="s">
        <v>21276</v>
      </c>
      <c r="J7731" s="126" t="s">
        <v>26241</v>
      </c>
      <c r="K7731" s="9">
        <f>_xlfn.IFNA(VLOOKUP(Table5[[#This Row],[Section]],SubSill_Tier,2,FALSE),0)</f>
        <v>0</v>
      </c>
      <c r="L7731" s="9" t="str">
        <f t="shared" si="129"/>
        <v/>
      </c>
      <c r="M7731" s="205" t="str" cm="1">
        <f t="array" ref="M7731">_xlfn.IFS(NOT(ISERROR(VLOOKUP(Table5[[#This Row],[Section]],TB_notTB,1,FALSE))),"No",LEFT(Table5[[#This Row],[Section]],3)="ETB","PLS",LEFT(Table5[[#This Row],[Section]],1)="7","PDB",NOT(ISBLANK(Table5[[#This Row],[Section]])),"No")</f>
        <v>No</v>
      </c>
    </row>
    <row r="7732" spans="1:13" x14ac:dyDescent="0.25">
      <c r="A7732" s="126" t="s">
        <v>9257</v>
      </c>
      <c r="B7732" s="126" t="s">
        <v>28216</v>
      </c>
      <c r="C7732" s="126" t="s">
        <v>75</v>
      </c>
      <c r="D7732" s="127">
        <v>3.238</v>
      </c>
      <c r="E7732" s="128">
        <v>314</v>
      </c>
      <c r="F7732" s="128">
        <v>314</v>
      </c>
      <c r="G7732" s="126" t="s">
        <v>13715</v>
      </c>
      <c r="H7732" s="126" t="s">
        <v>20123</v>
      </c>
      <c r="I7732" s="126" t="s">
        <v>21058</v>
      </c>
      <c r="J7732" s="126" t="s">
        <v>26240</v>
      </c>
      <c r="K7732" s="9">
        <f>_xlfn.IFNA(VLOOKUP(Table5[[#This Row],[Section]],SubSill_Tier,2,FALSE),0)</f>
        <v>0</v>
      </c>
      <c r="L7732" s="9" t="str">
        <f t="shared" si="129"/>
        <v/>
      </c>
      <c r="M7732" s="205" t="str" cm="1">
        <f t="array" ref="M7732">_xlfn.IFS(NOT(ISERROR(VLOOKUP(Table5[[#This Row],[Section]],TB_notTB,1,FALSE))),"No",LEFT(Table5[[#This Row],[Section]],3)="ETB","PLS",LEFT(Table5[[#This Row],[Section]],1)="7","PDB",NOT(ISBLANK(Table5[[#This Row],[Section]])),"No")</f>
        <v>No</v>
      </c>
    </row>
    <row r="7733" spans="1:13" x14ac:dyDescent="0.25">
      <c r="A7733" s="126" t="s">
        <v>3697</v>
      </c>
      <c r="B7733" s="126" t="s">
        <v>17222</v>
      </c>
      <c r="C7733" s="126" t="s">
        <v>98</v>
      </c>
      <c r="D7733" s="127">
        <v>1.304</v>
      </c>
      <c r="E7733" s="128">
        <v>493</v>
      </c>
      <c r="F7733" s="128">
        <v>270</v>
      </c>
      <c r="G7733" s="126" t="s">
        <v>13711</v>
      </c>
      <c r="H7733" s="126" t="s">
        <v>20119</v>
      </c>
      <c r="I7733" s="126" t="s">
        <v>21054</v>
      </c>
      <c r="J7733" s="126" t="s">
        <v>26232</v>
      </c>
      <c r="K7733" s="9">
        <f>_xlfn.IFNA(VLOOKUP(Table5[[#This Row],[Section]],SubSill_Tier,2,FALSE),0)</f>
        <v>0</v>
      </c>
      <c r="L7733" s="9" t="str">
        <f t="shared" si="129"/>
        <v/>
      </c>
      <c r="M7733" s="205" t="str" cm="1">
        <f t="array" ref="M7733">_xlfn.IFS(NOT(ISERROR(VLOOKUP(Table5[[#This Row],[Section]],TB_notTB,1,FALSE))),"No",LEFT(Table5[[#This Row],[Section]],3)="ETB","PLS",LEFT(Table5[[#This Row],[Section]],1)="7","PDB",NOT(ISBLANK(Table5[[#This Row],[Section]])),"No")</f>
        <v>No</v>
      </c>
    </row>
    <row r="7734" spans="1:13" x14ac:dyDescent="0.25">
      <c r="A7734" s="126" t="s">
        <v>3698</v>
      </c>
      <c r="B7734" s="126" t="s">
        <v>13422</v>
      </c>
      <c r="C7734" s="126" t="s">
        <v>75</v>
      </c>
      <c r="D7734" s="127">
        <v>0.97899999999999998</v>
      </c>
      <c r="E7734" s="128">
        <v>391</v>
      </c>
      <c r="F7734" s="128">
        <v>157</v>
      </c>
      <c r="G7734" s="126" t="s">
        <v>13810</v>
      </c>
      <c r="H7734" s="126" t="s">
        <v>20369</v>
      </c>
      <c r="I7734" s="126" t="s">
        <v>21277</v>
      </c>
      <c r="J7734" s="126" t="s">
        <v>26241</v>
      </c>
      <c r="K7734" s="9">
        <f>_xlfn.IFNA(VLOOKUP(Table5[[#This Row],[Section]],SubSill_Tier,2,FALSE),0)</f>
        <v>0</v>
      </c>
      <c r="L7734" s="9" t="str">
        <f t="shared" si="129"/>
        <v/>
      </c>
      <c r="M7734" s="205" t="str" cm="1">
        <f t="array" ref="M7734">_xlfn.IFS(NOT(ISERROR(VLOOKUP(Table5[[#This Row],[Section]],TB_notTB,1,FALSE))),"No",LEFT(Table5[[#This Row],[Section]],3)="ETB","PLS",LEFT(Table5[[#This Row],[Section]],1)="7","PDB",NOT(ISBLANK(Table5[[#This Row],[Section]])),"No")</f>
        <v>No</v>
      </c>
    </row>
    <row r="7735" spans="1:13" x14ac:dyDescent="0.25">
      <c r="A7735" s="126" t="s">
        <v>3699</v>
      </c>
      <c r="B7735" s="126" t="s">
        <v>17222</v>
      </c>
      <c r="C7735" s="126" t="s">
        <v>98</v>
      </c>
      <c r="D7735" s="127">
        <v>1.5620000000000001</v>
      </c>
      <c r="E7735" s="128">
        <v>578</v>
      </c>
      <c r="F7735" s="128">
        <v>300</v>
      </c>
      <c r="G7735" s="126" t="s">
        <v>13711</v>
      </c>
      <c r="H7735" s="126" t="s">
        <v>20119</v>
      </c>
      <c r="I7735" s="126" t="s">
        <v>21054</v>
      </c>
      <c r="J7735" s="126" t="s">
        <v>26232</v>
      </c>
      <c r="K7735" s="9">
        <f>_xlfn.IFNA(VLOOKUP(Table5[[#This Row],[Section]],SubSill_Tier,2,FALSE),0)</f>
        <v>0</v>
      </c>
      <c r="L7735" s="9" t="str">
        <f t="shared" si="129"/>
        <v/>
      </c>
      <c r="M7735" s="205" t="str" cm="1">
        <f t="array" ref="M7735">_xlfn.IFS(NOT(ISERROR(VLOOKUP(Table5[[#This Row],[Section]],TB_notTB,1,FALSE))),"No",LEFT(Table5[[#This Row],[Section]],3)="ETB","PLS",LEFT(Table5[[#This Row],[Section]],1)="7","PDB",NOT(ISBLANK(Table5[[#This Row],[Section]])),"No")</f>
        <v>No</v>
      </c>
    </row>
    <row r="7736" spans="1:13" x14ac:dyDescent="0.25">
      <c r="A7736" s="126" t="s">
        <v>3700</v>
      </c>
      <c r="B7736" s="126" t="s">
        <v>17222</v>
      </c>
      <c r="C7736" s="126" t="s">
        <v>98</v>
      </c>
      <c r="D7736" s="127">
        <v>1.5620000000000001</v>
      </c>
      <c r="E7736" s="128">
        <v>590</v>
      </c>
      <c r="F7736" s="128">
        <v>237</v>
      </c>
      <c r="G7736" s="126" t="s">
        <v>13711</v>
      </c>
      <c r="H7736" s="126" t="s">
        <v>20119</v>
      </c>
      <c r="I7736" s="126" t="s">
        <v>21054</v>
      </c>
      <c r="J7736" s="126" t="s">
        <v>26232</v>
      </c>
      <c r="K7736" s="9">
        <f>_xlfn.IFNA(VLOOKUP(Table5[[#This Row],[Section]],SubSill_Tier,2,FALSE),0)</f>
        <v>0</v>
      </c>
      <c r="L7736" s="9" t="str">
        <f t="shared" si="129"/>
        <v/>
      </c>
      <c r="M7736" s="205" t="str" cm="1">
        <f t="array" ref="M7736">_xlfn.IFS(NOT(ISERROR(VLOOKUP(Table5[[#This Row],[Section]],TB_notTB,1,FALSE))),"No",LEFT(Table5[[#This Row],[Section]],3)="ETB","PLS",LEFT(Table5[[#This Row],[Section]],1)="7","PDB",NOT(ISBLANK(Table5[[#This Row],[Section]])),"No")</f>
        <v>No</v>
      </c>
    </row>
    <row r="7737" spans="1:13" x14ac:dyDescent="0.25">
      <c r="A7737" s="126" t="s">
        <v>19640</v>
      </c>
      <c r="B7737" s="126" t="s">
        <v>19641</v>
      </c>
      <c r="C7737" s="126" t="s">
        <v>75</v>
      </c>
      <c r="D7737" s="127">
        <v>0.36</v>
      </c>
      <c r="E7737" s="128">
        <v>186</v>
      </c>
      <c r="F7737" s="128">
        <v>124</v>
      </c>
      <c r="G7737" s="126" t="s">
        <v>21147</v>
      </c>
      <c r="H7737" s="126" t="s">
        <v>21148</v>
      </c>
      <c r="I7737" s="126" t="s">
        <v>21149</v>
      </c>
      <c r="J7737" s="126" t="s">
        <v>26281</v>
      </c>
      <c r="K7737" s="9">
        <f>_xlfn.IFNA(VLOOKUP(Table5[[#This Row],[Section]],SubSill_Tier,2,FALSE),0)</f>
        <v>0</v>
      </c>
      <c r="L7737" s="9" t="str">
        <f t="shared" si="129"/>
        <v>Wall</v>
      </c>
      <c r="M7737" s="205" t="str" cm="1">
        <f t="array" ref="M7737">_xlfn.IFS(NOT(ISERROR(VLOOKUP(Table5[[#This Row],[Section]],TB_notTB,1,FALSE))),"No",LEFT(Table5[[#This Row],[Section]],3)="ETB","PLS",LEFT(Table5[[#This Row],[Section]],1)="7","PDB",NOT(ISBLANK(Table5[[#This Row],[Section]])),"No")</f>
        <v>No</v>
      </c>
    </row>
    <row r="7738" spans="1:13" x14ac:dyDescent="0.25">
      <c r="A7738" s="126" t="s">
        <v>3701</v>
      </c>
      <c r="B7738" s="126" t="s">
        <v>12425</v>
      </c>
      <c r="C7738" s="126" t="s">
        <v>75</v>
      </c>
      <c r="D7738" s="127">
        <v>0.44800000000000001</v>
      </c>
      <c r="E7738" s="128">
        <v>245</v>
      </c>
      <c r="F7738" s="128">
        <v>120</v>
      </c>
      <c r="G7738" s="126" t="s">
        <v>13806</v>
      </c>
      <c r="H7738" s="126" t="s">
        <v>21265</v>
      </c>
      <c r="I7738" s="126" t="s">
        <v>27185</v>
      </c>
      <c r="J7738" s="126" t="s">
        <v>26241</v>
      </c>
      <c r="K7738" s="9">
        <f>_xlfn.IFNA(VLOOKUP(Table5[[#This Row],[Section]],SubSill_Tier,2,FALSE),0)</f>
        <v>0</v>
      </c>
      <c r="L7738" s="9" t="str">
        <f t="shared" si="129"/>
        <v/>
      </c>
      <c r="M7738" s="205" t="str" cm="1">
        <f t="array" ref="M7738">_xlfn.IFS(NOT(ISERROR(VLOOKUP(Table5[[#This Row],[Section]],TB_notTB,1,FALSE))),"No",LEFT(Table5[[#This Row],[Section]],3)="ETB","PLS",LEFT(Table5[[#This Row],[Section]],1)="7","PDB",NOT(ISBLANK(Table5[[#This Row],[Section]])),"No")</f>
        <v>No</v>
      </c>
    </row>
    <row r="7739" spans="1:13" x14ac:dyDescent="0.25">
      <c r="A7739" s="126" t="s">
        <v>9258</v>
      </c>
      <c r="B7739" s="126" t="s">
        <v>28217</v>
      </c>
      <c r="C7739" s="126" t="s">
        <v>75</v>
      </c>
      <c r="D7739" s="127">
        <v>5.1109999999999998</v>
      </c>
      <c r="E7739" s="128">
        <v>395</v>
      </c>
      <c r="F7739" s="128">
        <v>395</v>
      </c>
      <c r="G7739" s="126" t="s">
        <v>13725</v>
      </c>
      <c r="H7739" s="126" t="s">
        <v>20134</v>
      </c>
      <c r="I7739" s="126" t="s">
        <v>20135</v>
      </c>
      <c r="J7739" s="126" t="s">
        <v>26245</v>
      </c>
      <c r="K7739" s="9">
        <f>_xlfn.IFNA(VLOOKUP(Table5[[#This Row],[Section]],SubSill_Tier,2,FALSE),0)</f>
        <v>0</v>
      </c>
      <c r="L7739" s="9" t="str">
        <f t="shared" si="129"/>
        <v/>
      </c>
      <c r="M7739" s="205" t="str" cm="1">
        <f t="array" ref="M7739">_xlfn.IFS(NOT(ISERROR(VLOOKUP(Table5[[#This Row],[Section]],TB_notTB,1,FALSE))),"No",LEFT(Table5[[#This Row],[Section]],3)="ETB","PLS",LEFT(Table5[[#This Row],[Section]],1)="7","PDB",NOT(ISBLANK(Table5[[#This Row],[Section]])),"No")</f>
        <v>No</v>
      </c>
    </row>
    <row r="7740" spans="1:13" x14ac:dyDescent="0.25">
      <c r="A7740" s="126" t="s">
        <v>3702</v>
      </c>
      <c r="B7740" s="126" t="s">
        <v>14576</v>
      </c>
      <c r="C7740" s="126" t="s">
        <v>75</v>
      </c>
      <c r="D7740" s="127">
        <v>2.5129999999999999</v>
      </c>
      <c r="E7740" s="128">
        <v>684</v>
      </c>
      <c r="F7740" s="128">
        <v>185</v>
      </c>
      <c r="G7740" s="126" t="s">
        <v>13783</v>
      </c>
      <c r="H7740" s="126" t="s">
        <v>20273</v>
      </c>
      <c r="I7740" s="126" t="s">
        <v>21165</v>
      </c>
      <c r="J7740" s="126" t="s">
        <v>26241</v>
      </c>
      <c r="K7740" s="9">
        <f>_xlfn.IFNA(VLOOKUP(Table5[[#This Row],[Section]],SubSill_Tier,2,FALSE),0)</f>
        <v>0</v>
      </c>
      <c r="L7740" s="9" t="str">
        <f t="shared" si="129"/>
        <v/>
      </c>
      <c r="M7740" s="205" t="str" cm="1">
        <f t="array" ref="M7740">_xlfn.IFS(NOT(ISERROR(VLOOKUP(Table5[[#This Row],[Section]],TB_notTB,1,FALSE))),"No",LEFT(Table5[[#This Row],[Section]],3)="ETB","PLS",LEFT(Table5[[#This Row],[Section]],1)="7","PDB",NOT(ISBLANK(Table5[[#This Row],[Section]])),"No")</f>
        <v>No</v>
      </c>
    </row>
    <row r="7741" spans="1:13" x14ac:dyDescent="0.25">
      <c r="A7741" s="126" t="s">
        <v>9259</v>
      </c>
      <c r="B7741" s="126" t="s">
        <v>12760</v>
      </c>
      <c r="C7741" s="126" t="s">
        <v>75</v>
      </c>
      <c r="D7741" s="127">
        <v>1.595</v>
      </c>
      <c r="E7741" s="128">
        <v>551</v>
      </c>
      <c r="F7741" s="128">
        <v>551</v>
      </c>
      <c r="G7741" s="126" t="s">
        <v>13724</v>
      </c>
      <c r="H7741" s="126" t="s">
        <v>21063</v>
      </c>
      <c r="I7741" s="126" t="s">
        <v>21064</v>
      </c>
      <c r="J7741" s="126" t="s">
        <v>26233</v>
      </c>
      <c r="K7741" s="9">
        <f>_xlfn.IFNA(VLOOKUP(Table5[[#This Row],[Section]],SubSill_Tier,2,FALSE),0)</f>
        <v>0</v>
      </c>
      <c r="L7741" s="9" t="str">
        <f t="shared" si="129"/>
        <v>Wall</v>
      </c>
      <c r="M7741" s="205" t="str" cm="1">
        <f t="array" ref="M7741">_xlfn.IFS(NOT(ISERROR(VLOOKUP(Table5[[#This Row],[Section]],TB_notTB,1,FALSE))),"No",LEFT(Table5[[#This Row],[Section]],3)="ETB","PLS",LEFT(Table5[[#This Row],[Section]],1)="7","PDB",NOT(ISBLANK(Table5[[#This Row],[Section]])),"No")</f>
        <v>No</v>
      </c>
    </row>
    <row r="7742" spans="1:13" x14ac:dyDescent="0.25">
      <c r="A7742" s="126" t="s">
        <v>9260</v>
      </c>
      <c r="B7742" s="126" t="s">
        <v>28218</v>
      </c>
      <c r="C7742" s="126" t="s">
        <v>75</v>
      </c>
      <c r="D7742" s="127">
        <v>2.3090000000000002</v>
      </c>
      <c r="E7742" s="128">
        <v>294</v>
      </c>
      <c r="F7742" s="128">
        <v>294</v>
      </c>
      <c r="G7742" s="126" t="s">
        <v>13717</v>
      </c>
      <c r="H7742" s="126" t="s">
        <v>20125</v>
      </c>
      <c r="I7742" s="126" t="s">
        <v>20126</v>
      </c>
      <c r="J7742" s="126" t="s">
        <v>26235</v>
      </c>
      <c r="K7742" s="9">
        <f>_xlfn.IFNA(VLOOKUP(Table5[[#This Row],[Section]],SubSill_Tier,2,FALSE),0)</f>
        <v>0</v>
      </c>
      <c r="L7742" s="9" t="str">
        <f t="shared" si="129"/>
        <v/>
      </c>
      <c r="M7742" s="205" t="str" cm="1">
        <f t="array" ref="M7742">_xlfn.IFS(NOT(ISERROR(VLOOKUP(Table5[[#This Row],[Section]],TB_notTB,1,FALSE))),"No",LEFT(Table5[[#This Row],[Section]],3)="ETB","PLS",LEFT(Table5[[#This Row],[Section]],1)="7","PDB",NOT(ISBLANK(Table5[[#This Row],[Section]])),"No")</f>
        <v>No</v>
      </c>
    </row>
    <row r="7743" spans="1:13" x14ac:dyDescent="0.25">
      <c r="A7743" s="126" t="s">
        <v>9261</v>
      </c>
      <c r="B7743" s="126" t="s">
        <v>28219</v>
      </c>
      <c r="C7743" s="126" t="s">
        <v>75</v>
      </c>
      <c r="D7743" s="127">
        <v>8.2629999999999999</v>
      </c>
      <c r="E7743" s="128">
        <v>574</v>
      </c>
      <c r="F7743" s="128">
        <v>574</v>
      </c>
      <c r="G7743" s="126" t="s">
        <v>13719</v>
      </c>
      <c r="H7743" s="126" t="s">
        <v>20128</v>
      </c>
      <c r="I7743" s="126" t="s">
        <v>20129</v>
      </c>
      <c r="J7743" s="126" t="s">
        <v>26245</v>
      </c>
      <c r="K7743" s="9">
        <f>_xlfn.IFNA(VLOOKUP(Table5[[#This Row],[Section]],SubSill_Tier,2,FALSE),0)</f>
        <v>0</v>
      </c>
      <c r="L7743" s="9" t="str">
        <f t="shared" si="129"/>
        <v/>
      </c>
      <c r="M7743" s="205" t="str" cm="1">
        <f t="array" ref="M7743">_xlfn.IFS(NOT(ISERROR(VLOOKUP(Table5[[#This Row],[Section]],TB_notTB,1,FALSE))),"No",LEFT(Table5[[#This Row],[Section]],3)="ETB","PLS",LEFT(Table5[[#This Row],[Section]],1)="7","PDB",NOT(ISBLANK(Table5[[#This Row],[Section]])),"No")</f>
        <v>No</v>
      </c>
    </row>
    <row r="7744" spans="1:13" x14ac:dyDescent="0.25">
      <c r="A7744" s="126" t="s">
        <v>9262</v>
      </c>
      <c r="B7744" s="126" t="s">
        <v>28220</v>
      </c>
      <c r="C7744" s="126" t="s">
        <v>75</v>
      </c>
      <c r="D7744" s="127">
        <v>8.1349999999999998</v>
      </c>
      <c r="E7744" s="128">
        <v>521</v>
      </c>
      <c r="F7744" s="128">
        <v>521</v>
      </c>
      <c r="G7744" s="126" t="s">
        <v>13725</v>
      </c>
      <c r="H7744" s="126" t="s">
        <v>20134</v>
      </c>
      <c r="I7744" s="126" t="s">
        <v>20135</v>
      </c>
      <c r="J7744" s="126" t="s">
        <v>26245</v>
      </c>
      <c r="K7744" s="9">
        <f>_xlfn.IFNA(VLOOKUP(Table5[[#This Row],[Section]],SubSill_Tier,2,FALSE),0)</f>
        <v>0</v>
      </c>
      <c r="L7744" s="9" t="str">
        <f t="shared" si="129"/>
        <v/>
      </c>
      <c r="M7744" s="205" t="str" cm="1">
        <f t="array" ref="M7744">_xlfn.IFS(NOT(ISERROR(VLOOKUP(Table5[[#This Row],[Section]],TB_notTB,1,FALSE))),"No",LEFT(Table5[[#This Row],[Section]],3)="ETB","PLS",LEFT(Table5[[#This Row],[Section]],1)="7","PDB",NOT(ISBLANK(Table5[[#This Row],[Section]])),"No")</f>
        <v>No</v>
      </c>
    </row>
    <row r="7745" spans="1:13" x14ac:dyDescent="0.25">
      <c r="A7745" s="126" t="s">
        <v>16359</v>
      </c>
      <c r="B7745" s="126" t="s">
        <v>16360</v>
      </c>
      <c r="C7745" s="126" t="s">
        <v>98</v>
      </c>
      <c r="D7745" s="127">
        <v>0.91300000000000003</v>
      </c>
      <c r="E7745" s="128">
        <v>263</v>
      </c>
      <c r="F7745" s="128">
        <v>230</v>
      </c>
      <c r="G7745" s="126" t="s">
        <v>15424</v>
      </c>
      <c r="H7745" s="126" t="s">
        <v>20315</v>
      </c>
      <c r="I7745" s="126" t="s">
        <v>21200</v>
      </c>
      <c r="J7745" s="126" t="s">
        <v>26287</v>
      </c>
      <c r="K7745" s="9">
        <f>_xlfn.IFNA(VLOOKUP(Table5[[#This Row],[Section]],SubSill_Tier,2,FALSE),0)</f>
        <v>0</v>
      </c>
      <c r="L7745" s="9" t="str">
        <f t="shared" si="129"/>
        <v/>
      </c>
      <c r="M7745" s="205" t="str" cm="1">
        <f t="array" ref="M7745">_xlfn.IFS(NOT(ISERROR(VLOOKUP(Table5[[#This Row],[Section]],TB_notTB,1,FALSE))),"No",LEFT(Table5[[#This Row],[Section]],3)="ETB","PLS",LEFT(Table5[[#This Row],[Section]],1)="7","PDB",NOT(ISBLANK(Table5[[#This Row],[Section]])),"No")</f>
        <v>No</v>
      </c>
    </row>
    <row r="7746" spans="1:13" x14ac:dyDescent="0.25">
      <c r="A7746" s="126" t="s">
        <v>16361</v>
      </c>
      <c r="B7746" s="126" t="s">
        <v>16360</v>
      </c>
      <c r="C7746" s="126" t="s">
        <v>98</v>
      </c>
      <c r="D7746" s="127">
        <v>0.85499999999999998</v>
      </c>
      <c r="E7746" s="128">
        <v>237</v>
      </c>
      <c r="F7746" s="128">
        <v>205</v>
      </c>
      <c r="G7746" s="126" t="s">
        <v>15424</v>
      </c>
      <c r="H7746" s="126" t="s">
        <v>20315</v>
      </c>
      <c r="I7746" s="126" t="s">
        <v>21200</v>
      </c>
      <c r="J7746" s="126" t="s">
        <v>26287</v>
      </c>
      <c r="K7746" s="9">
        <f>_xlfn.IFNA(VLOOKUP(Table5[[#This Row],[Section]],SubSill_Tier,2,FALSE),0)</f>
        <v>0</v>
      </c>
      <c r="L7746" s="9" t="str">
        <f t="shared" ref="L7746:L7809" si="130">IFERROR(IF(LEFT(G7746,2)="AI",IF(_xlfn.NUMBERVALUE(IFERROR(LEFT(IF(ISERROR(FIND("X",UPPER(B7746))),UPPER(B7746),RIGHT(UPPER(B7746),LEN(UPPER(B7746))-FIND("~",SUBSTITUTE(UPPER(B7746),"X","~",LEN(UPPER(B7746))-LEN(SUBSTITUTE(UPPER(B7746),"X","")))))),FIND(" ",IF(ISERROR(FIND("X",UPPER(B7746))),UPPER(B7746),RIGHT(UPPER(B7746),LEN(UPPER(B7746))-FIND("~",SUBSTITUTE(UPPER(B7746),"X","~",LEN(UPPER(B7746))-LEN(SUBSTITUTE(UPPER(B7746),"X","")))))),1)-1),IF(ISERROR(FIND("X",UPPER(B7746))),UPPER(B7746),RIGHT(UPPER(B7746),LEN(UPPER(B7746))-FIND("~",SUBSTITUTE(UPPER(B7746),"X","~",LEN(UPPER(B7746))-LEN(SUBSTITUTE(UPPER(B7746),"X",""))))))),".")&gt;=5,"Wall",""),""),"")</f>
        <v/>
      </c>
      <c r="M7746" s="205" t="str" cm="1">
        <f t="array" ref="M7746">_xlfn.IFS(NOT(ISERROR(VLOOKUP(Table5[[#This Row],[Section]],TB_notTB,1,FALSE))),"No",LEFT(Table5[[#This Row],[Section]],3)="ETB","PLS",LEFT(Table5[[#This Row],[Section]],1)="7","PDB",NOT(ISBLANK(Table5[[#This Row],[Section]])),"No")</f>
        <v>No</v>
      </c>
    </row>
    <row r="7747" spans="1:13" x14ac:dyDescent="0.25">
      <c r="A7747" s="126" t="s">
        <v>16362</v>
      </c>
      <c r="B7747" s="126" t="s">
        <v>16363</v>
      </c>
      <c r="C7747" s="126" t="s">
        <v>98</v>
      </c>
      <c r="D7747" s="127">
        <v>2.4279999999999999</v>
      </c>
      <c r="E7747" s="128">
        <v>448</v>
      </c>
      <c r="F7747" s="128">
        <v>448</v>
      </c>
      <c r="G7747" s="126" t="s">
        <v>15424</v>
      </c>
      <c r="H7747" s="126" t="s">
        <v>20315</v>
      </c>
      <c r="I7747" s="126" t="s">
        <v>21200</v>
      </c>
      <c r="J7747" s="126" t="s">
        <v>26287</v>
      </c>
      <c r="K7747" s="9">
        <f>_xlfn.IFNA(VLOOKUP(Table5[[#This Row],[Section]],SubSill_Tier,2,FALSE),0)</f>
        <v>0</v>
      </c>
      <c r="L7747" s="9" t="str">
        <f t="shared" si="130"/>
        <v/>
      </c>
      <c r="M7747" s="205" t="str" cm="1">
        <f t="array" ref="M7747">_xlfn.IFS(NOT(ISERROR(VLOOKUP(Table5[[#This Row],[Section]],TB_notTB,1,FALSE))),"No",LEFT(Table5[[#This Row],[Section]],3)="ETB","PLS",LEFT(Table5[[#This Row],[Section]],1)="7","PDB",NOT(ISBLANK(Table5[[#This Row],[Section]])),"No")</f>
        <v>No</v>
      </c>
    </row>
    <row r="7748" spans="1:13" x14ac:dyDescent="0.25">
      <c r="A7748" s="126" t="s">
        <v>12331</v>
      </c>
      <c r="B7748" s="126" t="s">
        <v>12332</v>
      </c>
      <c r="C7748" s="126" t="s">
        <v>75</v>
      </c>
      <c r="D7748" s="127">
        <v>7.3319999999999999</v>
      </c>
      <c r="E7748" s="128">
        <v>908</v>
      </c>
      <c r="F7748" s="128">
        <v>368</v>
      </c>
      <c r="G7748" s="126" t="s">
        <v>13724</v>
      </c>
      <c r="H7748" s="126" t="s">
        <v>21063</v>
      </c>
      <c r="I7748" s="126" t="s">
        <v>21064</v>
      </c>
      <c r="J7748" s="126" t="s">
        <v>26245</v>
      </c>
      <c r="K7748" s="9">
        <f>_xlfn.IFNA(VLOOKUP(Table5[[#This Row],[Section]],SubSill_Tier,2,FALSE),0)</f>
        <v>0</v>
      </c>
      <c r="L7748" s="9" t="str">
        <f t="shared" si="130"/>
        <v>Wall</v>
      </c>
      <c r="M7748" s="205" t="str" cm="1">
        <f t="array" ref="M7748">_xlfn.IFS(NOT(ISERROR(VLOOKUP(Table5[[#This Row],[Section]],TB_notTB,1,FALSE))),"No",LEFT(Table5[[#This Row],[Section]],3)="ETB","PLS",LEFT(Table5[[#This Row],[Section]],1)="7","PDB",NOT(ISBLANK(Table5[[#This Row],[Section]])),"No")</f>
        <v>No</v>
      </c>
    </row>
    <row r="7749" spans="1:13" x14ac:dyDescent="0.25">
      <c r="A7749" s="126" t="s">
        <v>14313</v>
      </c>
      <c r="B7749" s="126" t="s">
        <v>14314</v>
      </c>
      <c r="C7749" s="126" t="s">
        <v>75</v>
      </c>
      <c r="D7749" s="127">
        <v>10.608000000000001</v>
      </c>
      <c r="E7749" s="128">
        <v>1043</v>
      </c>
      <c r="F7749" s="128">
        <v>112</v>
      </c>
      <c r="G7749" s="126" t="s">
        <v>13724</v>
      </c>
      <c r="H7749" s="126" t="s">
        <v>21063</v>
      </c>
      <c r="I7749" s="126" t="s">
        <v>21064</v>
      </c>
      <c r="J7749" s="126" t="s">
        <v>26248</v>
      </c>
      <c r="K7749" s="9">
        <f>_xlfn.IFNA(VLOOKUP(Table5[[#This Row],[Section]],SubSill_Tier,2,FALSE),0)</f>
        <v>0</v>
      </c>
      <c r="L7749" s="9" t="str">
        <f t="shared" si="130"/>
        <v>Wall</v>
      </c>
      <c r="M7749" s="205" t="str" cm="1">
        <f t="array" ref="M7749">_xlfn.IFS(NOT(ISERROR(VLOOKUP(Table5[[#This Row],[Section]],TB_notTB,1,FALSE))),"No",LEFT(Table5[[#This Row],[Section]],3)="ETB","PLS",LEFT(Table5[[#This Row],[Section]],1)="7","PDB",NOT(ISBLANK(Table5[[#This Row],[Section]])),"No")</f>
        <v>No</v>
      </c>
    </row>
    <row r="7750" spans="1:13" x14ac:dyDescent="0.25">
      <c r="A7750" s="126" t="s">
        <v>13185</v>
      </c>
      <c r="B7750" s="126" t="s">
        <v>13186</v>
      </c>
      <c r="C7750" s="126" t="s">
        <v>75</v>
      </c>
      <c r="D7750" s="127">
        <v>1.296</v>
      </c>
      <c r="E7750" s="128">
        <v>171</v>
      </c>
      <c r="F7750" s="128">
        <v>171</v>
      </c>
      <c r="G7750" s="126" t="s">
        <v>13725</v>
      </c>
      <c r="H7750" s="126" t="s">
        <v>20134</v>
      </c>
      <c r="I7750" s="126" t="s">
        <v>20135</v>
      </c>
      <c r="J7750" s="126" t="s">
        <v>26235</v>
      </c>
      <c r="K7750" s="9">
        <f>_xlfn.IFNA(VLOOKUP(Table5[[#This Row],[Section]],SubSill_Tier,2,FALSE),0)</f>
        <v>0</v>
      </c>
      <c r="L7750" s="9" t="str">
        <f t="shared" si="130"/>
        <v/>
      </c>
      <c r="M7750" s="205" t="str" cm="1">
        <f t="array" ref="M7750">_xlfn.IFS(NOT(ISERROR(VLOOKUP(Table5[[#This Row],[Section]],TB_notTB,1,FALSE))),"No",LEFT(Table5[[#This Row],[Section]],3)="ETB","PLS",LEFT(Table5[[#This Row],[Section]],1)="7","PDB",NOT(ISBLANK(Table5[[#This Row],[Section]])),"No")</f>
        <v>No</v>
      </c>
    </row>
    <row r="7751" spans="1:13" x14ac:dyDescent="0.25">
      <c r="A7751" s="126" t="s">
        <v>12059</v>
      </c>
      <c r="B7751" s="126" t="s">
        <v>21278</v>
      </c>
      <c r="C7751" s="126" t="s">
        <v>75</v>
      </c>
      <c r="D7751" s="127">
        <v>0.57499999999999996</v>
      </c>
      <c r="E7751" s="128">
        <v>224</v>
      </c>
      <c r="F7751" s="128">
        <v>120</v>
      </c>
      <c r="G7751" s="126" t="s">
        <v>13745</v>
      </c>
      <c r="H7751" s="126" t="s">
        <v>20185</v>
      </c>
      <c r="I7751" s="126" t="s">
        <v>21109</v>
      </c>
      <c r="J7751" s="126" t="s">
        <v>26254</v>
      </c>
      <c r="K7751" s="9">
        <f>_xlfn.IFNA(VLOOKUP(Table5[[#This Row],[Section]],SubSill_Tier,2,FALSE),0)</f>
        <v>0</v>
      </c>
      <c r="L7751" s="9" t="str">
        <f t="shared" si="130"/>
        <v/>
      </c>
      <c r="M7751" s="205" t="str" cm="1">
        <f t="array" ref="M7751">_xlfn.IFS(NOT(ISERROR(VLOOKUP(Table5[[#This Row],[Section]],TB_notTB,1,FALSE))),"No",LEFT(Table5[[#This Row],[Section]],3)="ETB","PLS",LEFT(Table5[[#This Row],[Section]],1)="7","PDB",NOT(ISBLANK(Table5[[#This Row],[Section]])),"No")</f>
        <v>No</v>
      </c>
    </row>
    <row r="7752" spans="1:13" x14ac:dyDescent="0.25">
      <c r="A7752" s="126" t="s">
        <v>11578</v>
      </c>
      <c r="B7752" s="126" t="s">
        <v>11579</v>
      </c>
      <c r="C7752" s="126" t="s">
        <v>75</v>
      </c>
      <c r="D7752" s="127">
        <v>0.34799999999999998</v>
      </c>
      <c r="E7752" s="128">
        <v>164</v>
      </c>
      <c r="F7752" s="128">
        <v>100</v>
      </c>
      <c r="G7752" s="126" t="s">
        <v>13774</v>
      </c>
      <c r="H7752" s="126" t="s">
        <v>20219</v>
      </c>
      <c r="I7752" s="126" t="s">
        <v>21132</v>
      </c>
      <c r="J7752" s="126" t="s">
        <v>26241</v>
      </c>
      <c r="K7752" s="9">
        <f>_xlfn.IFNA(VLOOKUP(Table5[[#This Row],[Section]],SubSill_Tier,2,FALSE),0)</f>
        <v>0</v>
      </c>
      <c r="L7752" s="9" t="str">
        <f t="shared" si="130"/>
        <v/>
      </c>
      <c r="M7752" s="205" t="str" cm="1">
        <f t="array" ref="M7752">_xlfn.IFS(NOT(ISERROR(VLOOKUP(Table5[[#This Row],[Section]],TB_notTB,1,FALSE))),"No",LEFT(Table5[[#This Row],[Section]],3)="ETB","PLS",LEFT(Table5[[#This Row],[Section]],1)="7","PDB",NOT(ISBLANK(Table5[[#This Row],[Section]])),"No")</f>
        <v>No</v>
      </c>
    </row>
    <row r="7753" spans="1:13" x14ac:dyDescent="0.25">
      <c r="A7753" s="126" t="s">
        <v>11580</v>
      </c>
      <c r="B7753" s="126" t="s">
        <v>11581</v>
      </c>
      <c r="C7753" s="126" t="s">
        <v>75</v>
      </c>
      <c r="D7753" s="127">
        <v>1.6950000000000001</v>
      </c>
      <c r="E7753" s="128">
        <v>407</v>
      </c>
      <c r="F7753" s="128">
        <v>232</v>
      </c>
      <c r="G7753" s="126" t="s">
        <v>13803</v>
      </c>
      <c r="H7753" s="126" t="s">
        <v>20346</v>
      </c>
      <c r="I7753" s="126" t="s">
        <v>21264</v>
      </c>
      <c r="J7753" s="126" t="s">
        <v>26241</v>
      </c>
      <c r="K7753" s="9">
        <f>_xlfn.IFNA(VLOOKUP(Table5[[#This Row],[Section]],SubSill_Tier,2,FALSE),0)</f>
        <v>0</v>
      </c>
      <c r="L7753" s="9" t="str">
        <f t="shared" si="130"/>
        <v/>
      </c>
      <c r="M7753" s="205" t="str" cm="1">
        <f t="array" ref="M7753">_xlfn.IFS(NOT(ISERROR(VLOOKUP(Table5[[#This Row],[Section]],TB_notTB,1,FALSE))),"No",LEFT(Table5[[#This Row],[Section]],3)="ETB","PLS",LEFT(Table5[[#This Row],[Section]],1)="7","PDB",NOT(ISBLANK(Table5[[#This Row],[Section]])),"No")</f>
        <v>No</v>
      </c>
    </row>
    <row r="7754" spans="1:13" x14ac:dyDescent="0.25">
      <c r="A7754" s="126" t="s">
        <v>11582</v>
      </c>
      <c r="B7754" s="126" t="s">
        <v>11583</v>
      </c>
      <c r="C7754" s="126" t="s">
        <v>75</v>
      </c>
      <c r="D7754" s="127">
        <v>2.0790000000000002</v>
      </c>
      <c r="E7754" s="128">
        <v>478</v>
      </c>
      <c r="F7754" s="128">
        <v>302</v>
      </c>
      <c r="G7754" s="126" t="s">
        <v>13803</v>
      </c>
      <c r="H7754" s="126" t="s">
        <v>20346</v>
      </c>
      <c r="I7754" s="126" t="s">
        <v>21264</v>
      </c>
      <c r="J7754" s="126" t="s">
        <v>26241</v>
      </c>
      <c r="K7754" s="9">
        <f>_xlfn.IFNA(VLOOKUP(Table5[[#This Row],[Section]],SubSill_Tier,2,FALSE),0)</f>
        <v>0</v>
      </c>
      <c r="L7754" s="9" t="str">
        <f t="shared" si="130"/>
        <v/>
      </c>
      <c r="M7754" s="205" t="str" cm="1">
        <f t="array" ref="M7754">_xlfn.IFS(NOT(ISERROR(VLOOKUP(Table5[[#This Row],[Section]],TB_notTB,1,FALSE))),"No",LEFT(Table5[[#This Row],[Section]],3)="ETB","PLS",LEFT(Table5[[#This Row],[Section]],1)="7","PDB",NOT(ISBLANK(Table5[[#This Row],[Section]])),"No")</f>
        <v>No</v>
      </c>
    </row>
    <row r="7755" spans="1:13" x14ac:dyDescent="0.25">
      <c r="A7755" s="126" t="s">
        <v>11584</v>
      </c>
      <c r="B7755" s="126" t="s">
        <v>11585</v>
      </c>
      <c r="C7755" s="126" t="s">
        <v>75</v>
      </c>
      <c r="D7755" s="127">
        <v>1.6559999999999999</v>
      </c>
      <c r="E7755" s="128">
        <v>418</v>
      </c>
      <c r="F7755" s="128">
        <v>242</v>
      </c>
      <c r="G7755" s="126" t="s">
        <v>13803</v>
      </c>
      <c r="H7755" s="126" t="s">
        <v>20346</v>
      </c>
      <c r="I7755" s="126" t="s">
        <v>21264</v>
      </c>
      <c r="J7755" s="126" t="s">
        <v>26241</v>
      </c>
      <c r="K7755" s="9">
        <f>_xlfn.IFNA(VLOOKUP(Table5[[#This Row],[Section]],SubSill_Tier,2,FALSE),0)</f>
        <v>0</v>
      </c>
      <c r="L7755" s="9" t="str">
        <f t="shared" si="130"/>
        <v/>
      </c>
      <c r="M7755" s="205" t="str" cm="1">
        <f t="array" ref="M7755">_xlfn.IFS(NOT(ISERROR(VLOOKUP(Table5[[#This Row],[Section]],TB_notTB,1,FALSE))),"No",LEFT(Table5[[#This Row],[Section]],3)="ETB","PLS",LEFT(Table5[[#This Row],[Section]],1)="7","PDB",NOT(ISBLANK(Table5[[#This Row],[Section]])),"No")</f>
        <v>No</v>
      </c>
    </row>
    <row r="7756" spans="1:13" x14ac:dyDescent="0.25">
      <c r="A7756" s="126" t="s">
        <v>11586</v>
      </c>
      <c r="B7756" s="126" t="s">
        <v>11587</v>
      </c>
      <c r="C7756" s="126" t="s">
        <v>75</v>
      </c>
      <c r="D7756" s="127">
        <v>2.04</v>
      </c>
      <c r="E7756" s="128">
        <v>489</v>
      </c>
      <c r="F7756" s="128">
        <v>313</v>
      </c>
      <c r="G7756" s="126" t="s">
        <v>13803</v>
      </c>
      <c r="H7756" s="126" t="s">
        <v>20346</v>
      </c>
      <c r="I7756" s="126" t="s">
        <v>21264</v>
      </c>
      <c r="J7756" s="126" t="s">
        <v>26241</v>
      </c>
      <c r="K7756" s="9">
        <f>_xlfn.IFNA(VLOOKUP(Table5[[#This Row],[Section]],SubSill_Tier,2,FALSE),0)</f>
        <v>0</v>
      </c>
      <c r="L7756" s="9" t="str">
        <f t="shared" si="130"/>
        <v/>
      </c>
      <c r="M7756" s="205" t="str" cm="1">
        <f t="array" ref="M7756">_xlfn.IFS(NOT(ISERROR(VLOOKUP(Table5[[#This Row],[Section]],TB_notTB,1,FALSE))),"No",LEFT(Table5[[#This Row],[Section]],3)="ETB","PLS",LEFT(Table5[[#This Row],[Section]],1)="7","PDB",NOT(ISBLANK(Table5[[#This Row],[Section]])),"No")</f>
        <v>No</v>
      </c>
    </row>
    <row r="7757" spans="1:13" x14ac:dyDescent="0.25">
      <c r="A7757" s="126" t="s">
        <v>11588</v>
      </c>
      <c r="B7757" s="126" t="s">
        <v>11589</v>
      </c>
      <c r="C7757" s="126" t="s">
        <v>75</v>
      </c>
      <c r="D7757" s="127">
        <v>1.8580000000000001</v>
      </c>
      <c r="E7757" s="128">
        <v>451</v>
      </c>
      <c r="F7757" s="128">
        <v>200</v>
      </c>
      <c r="G7757" s="126" t="s">
        <v>13803</v>
      </c>
      <c r="H7757" s="126" t="s">
        <v>20346</v>
      </c>
      <c r="I7757" s="126" t="s">
        <v>21264</v>
      </c>
      <c r="J7757" s="126" t="s">
        <v>26241</v>
      </c>
      <c r="K7757" s="9">
        <f>_xlfn.IFNA(VLOOKUP(Table5[[#This Row],[Section]],SubSill_Tier,2,FALSE),0)</f>
        <v>0</v>
      </c>
      <c r="L7757" s="9" t="str">
        <f t="shared" si="130"/>
        <v/>
      </c>
      <c r="M7757" s="205" t="str" cm="1">
        <f t="array" ref="M7757">_xlfn.IFS(NOT(ISERROR(VLOOKUP(Table5[[#This Row],[Section]],TB_notTB,1,FALSE))),"No",LEFT(Table5[[#This Row],[Section]],3)="ETB","PLS",LEFT(Table5[[#This Row],[Section]],1)="7","PDB",NOT(ISBLANK(Table5[[#This Row],[Section]])),"No")</f>
        <v>No</v>
      </c>
    </row>
    <row r="7758" spans="1:13" x14ac:dyDescent="0.25">
      <c r="A7758" s="126" t="s">
        <v>11590</v>
      </c>
      <c r="B7758" s="126" t="s">
        <v>11591</v>
      </c>
      <c r="C7758" s="126" t="s">
        <v>75</v>
      </c>
      <c r="D7758" s="127">
        <v>3.1850000000000001</v>
      </c>
      <c r="E7758" s="128">
        <v>392</v>
      </c>
      <c r="F7758" s="128">
        <v>332</v>
      </c>
      <c r="G7758" s="126" t="s">
        <v>13744</v>
      </c>
      <c r="H7758" s="126" t="s">
        <v>20161</v>
      </c>
      <c r="I7758" s="126" t="s">
        <v>21083</v>
      </c>
      <c r="J7758" s="126" t="s">
        <v>26332</v>
      </c>
      <c r="K7758" s="9">
        <f>_xlfn.IFNA(VLOOKUP(Table5[[#This Row],[Section]],SubSill_Tier,2,FALSE),0)</f>
        <v>0</v>
      </c>
      <c r="L7758" s="9" t="str">
        <f t="shared" si="130"/>
        <v/>
      </c>
      <c r="M7758" s="205" t="str" cm="1">
        <f t="array" ref="M7758">_xlfn.IFS(NOT(ISERROR(VLOOKUP(Table5[[#This Row],[Section]],TB_notTB,1,FALSE))),"No",LEFT(Table5[[#This Row],[Section]],3)="ETB","PLS",LEFT(Table5[[#This Row],[Section]],1)="7","PDB",NOT(ISBLANK(Table5[[#This Row],[Section]])),"No")</f>
        <v>No</v>
      </c>
    </row>
    <row r="7759" spans="1:13" x14ac:dyDescent="0.25">
      <c r="A7759" s="126" t="s">
        <v>11592</v>
      </c>
      <c r="B7759" s="126" t="s">
        <v>12426</v>
      </c>
      <c r="C7759" s="126" t="s">
        <v>75</v>
      </c>
      <c r="D7759" s="127">
        <v>1.196</v>
      </c>
      <c r="E7759" s="128">
        <v>283</v>
      </c>
      <c r="F7759" s="128">
        <v>263</v>
      </c>
      <c r="G7759" s="126" t="s">
        <v>13806</v>
      </c>
      <c r="H7759" s="126" t="s">
        <v>21265</v>
      </c>
      <c r="I7759" s="126" t="s">
        <v>27185</v>
      </c>
      <c r="J7759" s="126" t="s">
        <v>26241</v>
      </c>
      <c r="K7759" s="9">
        <f>_xlfn.IFNA(VLOOKUP(Table5[[#This Row],[Section]],SubSill_Tier,2,FALSE),0)</f>
        <v>0</v>
      </c>
      <c r="L7759" s="9" t="str">
        <f t="shared" si="130"/>
        <v/>
      </c>
      <c r="M7759" s="205" t="str" cm="1">
        <f t="array" ref="M7759">_xlfn.IFS(NOT(ISERROR(VLOOKUP(Table5[[#This Row],[Section]],TB_notTB,1,FALSE))),"No",LEFT(Table5[[#This Row],[Section]],3)="ETB","PLS",LEFT(Table5[[#This Row],[Section]],1)="7","PDB",NOT(ISBLANK(Table5[[#This Row],[Section]])),"No")</f>
        <v>No</v>
      </c>
    </row>
    <row r="7760" spans="1:13" x14ac:dyDescent="0.25">
      <c r="A7760" s="126" t="s">
        <v>12333</v>
      </c>
      <c r="B7760" s="126" t="s">
        <v>12334</v>
      </c>
      <c r="C7760" s="126" t="s">
        <v>75</v>
      </c>
      <c r="D7760" s="127">
        <v>1.484</v>
      </c>
      <c r="E7760" s="128">
        <v>349</v>
      </c>
      <c r="F7760" s="128">
        <v>349</v>
      </c>
      <c r="G7760" s="126" t="s">
        <v>13725</v>
      </c>
      <c r="H7760" s="126" t="s">
        <v>20134</v>
      </c>
      <c r="I7760" s="126" t="s">
        <v>20135</v>
      </c>
      <c r="J7760" s="126" t="s">
        <v>26235</v>
      </c>
      <c r="K7760" s="9">
        <f>_xlfn.IFNA(VLOOKUP(Table5[[#This Row],[Section]],SubSill_Tier,2,FALSE),0)</f>
        <v>0</v>
      </c>
      <c r="L7760" s="9" t="str">
        <f t="shared" si="130"/>
        <v/>
      </c>
      <c r="M7760" s="205" t="str" cm="1">
        <f t="array" ref="M7760">_xlfn.IFS(NOT(ISERROR(VLOOKUP(Table5[[#This Row],[Section]],TB_notTB,1,FALSE))),"No",LEFT(Table5[[#This Row],[Section]],3)="ETB","PLS",LEFT(Table5[[#This Row],[Section]],1)="7","PDB",NOT(ISBLANK(Table5[[#This Row],[Section]])),"No")</f>
        <v>No</v>
      </c>
    </row>
    <row r="7761" spans="1:13" x14ac:dyDescent="0.25">
      <c r="A7761" s="126" t="s">
        <v>11593</v>
      </c>
      <c r="B7761" s="126" t="s">
        <v>12427</v>
      </c>
      <c r="C7761" s="126" t="s">
        <v>75</v>
      </c>
      <c r="D7761" s="127">
        <v>4.7370000000000001</v>
      </c>
      <c r="E7761" s="128">
        <v>619</v>
      </c>
      <c r="F7761" s="128">
        <v>619</v>
      </c>
      <c r="G7761" s="126" t="s">
        <v>21232</v>
      </c>
      <c r="H7761" s="126" t="s">
        <v>21233</v>
      </c>
      <c r="I7761" s="126" t="s">
        <v>21234</v>
      </c>
      <c r="J7761" s="126" t="s">
        <v>26331</v>
      </c>
      <c r="K7761" s="9">
        <f>_xlfn.IFNA(VLOOKUP(Table5[[#This Row],[Section]],SubSill_Tier,2,FALSE),0)</f>
        <v>0</v>
      </c>
      <c r="L7761" s="9" t="str">
        <f t="shared" si="130"/>
        <v/>
      </c>
      <c r="M7761" s="205" t="str" cm="1">
        <f t="array" ref="M7761">_xlfn.IFS(NOT(ISERROR(VLOOKUP(Table5[[#This Row],[Section]],TB_notTB,1,FALSE))),"No",LEFT(Table5[[#This Row],[Section]],3)="ETB","PLS",LEFT(Table5[[#This Row],[Section]],1)="7","PDB",NOT(ISBLANK(Table5[[#This Row],[Section]])),"No")</f>
        <v>No</v>
      </c>
    </row>
    <row r="7762" spans="1:13" x14ac:dyDescent="0.25">
      <c r="A7762" s="126" t="s">
        <v>12335</v>
      </c>
      <c r="B7762" s="126" t="s">
        <v>12336</v>
      </c>
      <c r="C7762" s="126" t="s">
        <v>75</v>
      </c>
      <c r="D7762" s="127">
        <v>10.317</v>
      </c>
      <c r="E7762" s="128">
        <v>621</v>
      </c>
      <c r="F7762" s="128">
        <v>621</v>
      </c>
      <c r="G7762" s="126" t="s">
        <v>13724</v>
      </c>
      <c r="H7762" s="126" t="s">
        <v>21063</v>
      </c>
      <c r="I7762" s="126" t="s">
        <v>21064</v>
      </c>
      <c r="J7762" s="126" t="s">
        <v>26248</v>
      </c>
      <c r="K7762" s="9">
        <f>_xlfn.IFNA(VLOOKUP(Table5[[#This Row],[Section]],SubSill_Tier,2,FALSE),0)</f>
        <v>0</v>
      </c>
      <c r="L7762" s="9" t="str">
        <f t="shared" si="130"/>
        <v>Wall</v>
      </c>
      <c r="M7762" s="205" t="str" cm="1">
        <f t="array" ref="M7762">_xlfn.IFS(NOT(ISERROR(VLOOKUP(Table5[[#This Row],[Section]],TB_notTB,1,FALSE))),"No",LEFT(Table5[[#This Row],[Section]],3)="ETB","PLS",LEFT(Table5[[#This Row],[Section]],1)="7","PDB",NOT(ISBLANK(Table5[[#This Row],[Section]])),"No")</f>
        <v>No</v>
      </c>
    </row>
    <row r="7763" spans="1:13" x14ac:dyDescent="0.25">
      <c r="A7763" s="126" t="s">
        <v>12337</v>
      </c>
      <c r="B7763" s="126" t="s">
        <v>12338</v>
      </c>
      <c r="C7763" s="126" t="s">
        <v>75</v>
      </c>
      <c r="D7763" s="127">
        <v>2.6930000000000001</v>
      </c>
      <c r="E7763" s="128">
        <v>272</v>
      </c>
      <c r="F7763" s="128">
        <v>272</v>
      </c>
      <c r="G7763" s="126" t="s">
        <v>13724</v>
      </c>
      <c r="H7763" s="126" t="s">
        <v>21063</v>
      </c>
      <c r="I7763" s="126" t="s">
        <v>21064</v>
      </c>
      <c r="J7763" s="126" t="s">
        <v>26233</v>
      </c>
      <c r="K7763" s="9">
        <f>_xlfn.IFNA(VLOOKUP(Table5[[#This Row],[Section]],SubSill_Tier,2,FALSE),0)</f>
        <v>0</v>
      </c>
      <c r="L7763" s="9" t="str">
        <f t="shared" si="130"/>
        <v>Wall</v>
      </c>
      <c r="M7763" s="205" t="str" cm="1">
        <f t="array" ref="M7763">_xlfn.IFS(NOT(ISERROR(VLOOKUP(Table5[[#This Row],[Section]],TB_notTB,1,FALSE))),"No",LEFT(Table5[[#This Row],[Section]],3)="ETB","PLS",LEFT(Table5[[#This Row],[Section]],1)="7","PDB",NOT(ISBLANK(Table5[[#This Row],[Section]])),"No")</f>
        <v>No</v>
      </c>
    </row>
    <row r="7764" spans="1:13" x14ac:dyDescent="0.25">
      <c r="A7764" s="126" t="s">
        <v>16364</v>
      </c>
      <c r="B7764" s="126" t="s">
        <v>19340</v>
      </c>
      <c r="C7764" s="126" t="s">
        <v>13421</v>
      </c>
      <c r="D7764" s="127">
        <v>0.433</v>
      </c>
      <c r="E7764" s="128">
        <v>229</v>
      </c>
      <c r="F7764" s="128">
        <v>135</v>
      </c>
      <c r="G7764" s="126" t="s">
        <v>14851</v>
      </c>
      <c r="H7764" s="126" t="s">
        <v>21137</v>
      </c>
      <c r="I7764" s="126" t="s">
        <v>21138</v>
      </c>
      <c r="J7764" s="126" t="s">
        <v>26276</v>
      </c>
      <c r="K7764" s="9">
        <f>_xlfn.IFNA(VLOOKUP(Table5[[#This Row],[Section]],SubSill_Tier,2,FALSE),0)</f>
        <v>0</v>
      </c>
      <c r="L7764" s="9" t="str">
        <f t="shared" si="130"/>
        <v/>
      </c>
      <c r="M7764" s="205" t="str" cm="1">
        <f t="array" ref="M7764">_xlfn.IFS(NOT(ISERROR(VLOOKUP(Table5[[#This Row],[Section]],TB_notTB,1,FALSE))),"No",LEFT(Table5[[#This Row],[Section]],3)="ETB","PLS",LEFT(Table5[[#This Row],[Section]],1)="7","PDB",NOT(ISBLANK(Table5[[#This Row],[Section]])),"No")</f>
        <v>No</v>
      </c>
    </row>
    <row r="7765" spans="1:13" x14ac:dyDescent="0.25">
      <c r="A7765" s="126" t="s">
        <v>16365</v>
      </c>
      <c r="B7765" s="126" t="s">
        <v>19341</v>
      </c>
      <c r="C7765" s="126" t="s">
        <v>13421</v>
      </c>
      <c r="D7765" s="127">
        <v>0.34499999999999997</v>
      </c>
      <c r="E7765" s="128">
        <v>178</v>
      </c>
      <c r="F7765" s="128">
        <v>100</v>
      </c>
      <c r="G7765" s="126" t="s">
        <v>14851</v>
      </c>
      <c r="H7765" s="126" t="s">
        <v>21137</v>
      </c>
      <c r="I7765" s="126" t="s">
        <v>21138</v>
      </c>
      <c r="J7765" s="126" t="s">
        <v>26276</v>
      </c>
      <c r="K7765" s="9">
        <f>_xlfn.IFNA(VLOOKUP(Table5[[#This Row],[Section]],SubSill_Tier,2,FALSE),0)</f>
        <v>0</v>
      </c>
      <c r="L7765" s="9" t="str">
        <f t="shared" si="130"/>
        <v/>
      </c>
      <c r="M7765" s="205" t="str" cm="1">
        <f t="array" ref="M7765">_xlfn.IFS(NOT(ISERROR(VLOOKUP(Table5[[#This Row],[Section]],TB_notTB,1,FALSE))),"No",LEFT(Table5[[#This Row],[Section]],3)="ETB","PLS",LEFT(Table5[[#This Row],[Section]],1)="7","PDB",NOT(ISBLANK(Table5[[#This Row],[Section]])),"No")</f>
        <v>No</v>
      </c>
    </row>
    <row r="7766" spans="1:13" x14ac:dyDescent="0.25">
      <c r="A7766" s="126" t="s">
        <v>16366</v>
      </c>
      <c r="B7766" s="126" t="s">
        <v>19342</v>
      </c>
      <c r="C7766" s="126" t="s">
        <v>13421</v>
      </c>
      <c r="D7766" s="127">
        <v>0.42099999999999999</v>
      </c>
      <c r="E7766" s="128">
        <v>230</v>
      </c>
      <c r="F7766" s="128">
        <v>162</v>
      </c>
      <c r="G7766" s="126" t="s">
        <v>14851</v>
      </c>
      <c r="H7766" s="126" t="s">
        <v>21137</v>
      </c>
      <c r="I7766" s="126" t="s">
        <v>21138</v>
      </c>
      <c r="J7766" s="126" t="s">
        <v>26276</v>
      </c>
      <c r="K7766" s="9">
        <f>_xlfn.IFNA(VLOOKUP(Table5[[#This Row],[Section]],SubSill_Tier,2,FALSE),0)</f>
        <v>0</v>
      </c>
      <c r="L7766" s="9" t="str">
        <f t="shared" si="130"/>
        <v/>
      </c>
      <c r="M7766" s="205" t="str" cm="1">
        <f t="array" ref="M7766">_xlfn.IFS(NOT(ISERROR(VLOOKUP(Table5[[#This Row],[Section]],TB_notTB,1,FALSE))),"No",LEFT(Table5[[#This Row],[Section]],3)="ETB","PLS",LEFT(Table5[[#This Row],[Section]],1)="7","PDB",NOT(ISBLANK(Table5[[#This Row],[Section]])),"No")</f>
        <v>No</v>
      </c>
    </row>
    <row r="7767" spans="1:13" x14ac:dyDescent="0.25">
      <c r="A7767" s="126" t="s">
        <v>16367</v>
      </c>
      <c r="B7767" s="126" t="s">
        <v>19343</v>
      </c>
      <c r="C7767" s="126" t="s">
        <v>13421</v>
      </c>
      <c r="D7767" s="127">
        <v>0.30599999999999999</v>
      </c>
      <c r="E7767" s="128">
        <v>169</v>
      </c>
      <c r="F7767" s="128">
        <v>100</v>
      </c>
      <c r="G7767" s="126" t="s">
        <v>14851</v>
      </c>
      <c r="H7767" s="126" t="s">
        <v>21137</v>
      </c>
      <c r="I7767" s="126" t="s">
        <v>21138</v>
      </c>
      <c r="J7767" s="126" t="s">
        <v>26276</v>
      </c>
      <c r="K7767" s="9">
        <f>_xlfn.IFNA(VLOOKUP(Table5[[#This Row],[Section]],SubSill_Tier,2,FALSE),0)</f>
        <v>0</v>
      </c>
      <c r="L7767" s="9" t="str">
        <f t="shared" si="130"/>
        <v/>
      </c>
      <c r="M7767" s="205" t="str" cm="1">
        <f t="array" ref="M7767">_xlfn.IFS(NOT(ISERROR(VLOOKUP(Table5[[#This Row],[Section]],TB_notTB,1,FALSE))),"No",LEFT(Table5[[#This Row],[Section]],3)="ETB","PLS",LEFT(Table5[[#This Row],[Section]],1)="7","PDB",NOT(ISBLANK(Table5[[#This Row],[Section]])),"No")</f>
        <v>No</v>
      </c>
    </row>
    <row r="7768" spans="1:13" x14ac:dyDescent="0.25">
      <c r="A7768" s="126" t="s">
        <v>16368</v>
      </c>
      <c r="B7768" s="126" t="s">
        <v>19344</v>
      </c>
      <c r="C7768" s="126" t="s">
        <v>13421</v>
      </c>
      <c r="D7768" s="127">
        <v>0.47199999999999998</v>
      </c>
      <c r="E7768" s="128">
        <v>230</v>
      </c>
      <c r="F7768" s="128">
        <v>100</v>
      </c>
      <c r="G7768" s="126" t="s">
        <v>14851</v>
      </c>
      <c r="H7768" s="126" t="s">
        <v>21137</v>
      </c>
      <c r="I7768" s="126" t="s">
        <v>21138</v>
      </c>
      <c r="J7768" s="126" t="s">
        <v>26276</v>
      </c>
      <c r="K7768" s="9">
        <f>_xlfn.IFNA(VLOOKUP(Table5[[#This Row],[Section]],SubSill_Tier,2,FALSE),0)</f>
        <v>0</v>
      </c>
      <c r="L7768" s="9" t="str">
        <f t="shared" si="130"/>
        <v/>
      </c>
      <c r="M7768" s="205" t="str" cm="1">
        <f t="array" ref="M7768">_xlfn.IFS(NOT(ISERROR(VLOOKUP(Table5[[#This Row],[Section]],TB_notTB,1,FALSE))),"No",LEFT(Table5[[#This Row],[Section]],3)="ETB","PLS",LEFT(Table5[[#This Row],[Section]],1)="7","PDB",NOT(ISBLANK(Table5[[#This Row],[Section]])),"No")</f>
        <v>No</v>
      </c>
    </row>
    <row r="7769" spans="1:13" x14ac:dyDescent="0.25">
      <c r="A7769" s="126" t="s">
        <v>11594</v>
      </c>
      <c r="B7769" s="126" t="s">
        <v>26802</v>
      </c>
      <c r="C7769" s="126" t="s">
        <v>75</v>
      </c>
      <c r="D7769" s="127">
        <v>0.47299999999999998</v>
      </c>
      <c r="E7769" s="128">
        <v>199</v>
      </c>
      <c r="F7769" s="128">
        <v>107</v>
      </c>
      <c r="G7769" s="126" t="s">
        <v>19309</v>
      </c>
      <c r="H7769" s="126" t="s">
        <v>21130</v>
      </c>
      <c r="I7769" s="126" t="s">
        <v>27832</v>
      </c>
      <c r="J7769" s="126" t="s">
        <v>26241</v>
      </c>
      <c r="K7769" s="9">
        <f>_xlfn.IFNA(VLOOKUP(Table5[[#This Row],[Section]],SubSill_Tier,2,FALSE),0)</f>
        <v>0</v>
      </c>
      <c r="L7769" s="9" t="str">
        <f t="shared" si="130"/>
        <v/>
      </c>
      <c r="M7769" s="205" t="str" cm="1">
        <f t="array" ref="M7769">_xlfn.IFS(NOT(ISERROR(VLOOKUP(Table5[[#This Row],[Section]],TB_notTB,1,FALSE))),"No",LEFT(Table5[[#This Row],[Section]],3)="ETB","PLS",LEFT(Table5[[#This Row],[Section]],1)="7","PDB",NOT(ISBLANK(Table5[[#This Row],[Section]])),"No")</f>
        <v>No</v>
      </c>
    </row>
    <row r="7770" spans="1:13" x14ac:dyDescent="0.25">
      <c r="A7770" s="126" t="s">
        <v>16369</v>
      </c>
      <c r="B7770" s="126" t="s">
        <v>16370</v>
      </c>
      <c r="C7770" s="126" t="s">
        <v>75</v>
      </c>
      <c r="D7770" s="127">
        <v>0.26500000000000001</v>
      </c>
      <c r="E7770" s="128">
        <v>136</v>
      </c>
      <c r="F7770" s="128">
        <v>100</v>
      </c>
      <c r="G7770" s="126" t="s">
        <v>14821</v>
      </c>
      <c r="H7770" s="126" t="s">
        <v>20211</v>
      </c>
      <c r="I7770" s="126" t="s">
        <v>21127</v>
      </c>
      <c r="J7770" s="126" t="s">
        <v>26269</v>
      </c>
      <c r="K7770" s="9">
        <f>_xlfn.IFNA(VLOOKUP(Table5[[#This Row],[Section]],SubSill_Tier,2,FALSE),0)</f>
        <v>0</v>
      </c>
      <c r="L7770" s="9" t="str">
        <f t="shared" si="130"/>
        <v/>
      </c>
      <c r="M7770" s="205" t="str" cm="1">
        <f t="array" ref="M7770">_xlfn.IFS(NOT(ISERROR(VLOOKUP(Table5[[#This Row],[Section]],TB_notTB,1,FALSE))),"No",LEFT(Table5[[#This Row],[Section]],3)="ETB","PLS",LEFT(Table5[[#This Row],[Section]],1)="7","PDB",NOT(ISBLANK(Table5[[#This Row],[Section]])),"No")</f>
        <v>No</v>
      </c>
    </row>
    <row r="7771" spans="1:13" x14ac:dyDescent="0.25">
      <c r="A7771" s="126" t="s">
        <v>9263</v>
      </c>
      <c r="B7771" s="126" t="s">
        <v>9264</v>
      </c>
      <c r="C7771" s="126" t="s">
        <v>75</v>
      </c>
      <c r="D7771" s="127">
        <v>2.25</v>
      </c>
      <c r="E7771" s="128">
        <v>152</v>
      </c>
      <c r="F7771" s="128">
        <v>152</v>
      </c>
      <c r="G7771" s="126" t="s">
        <v>13740</v>
      </c>
      <c r="H7771" s="126" t="s">
        <v>20124</v>
      </c>
      <c r="I7771" s="126" t="s">
        <v>21059</v>
      </c>
      <c r="J7771" s="126" t="s">
        <v>26235</v>
      </c>
      <c r="K7771" s="9">
        <f>_xlfn.IFNA(VLOOKUP(Table5[[#This Row],[Section]],SubSill_Tier,2,FALSE),0)</f>
        <v>0</v>
      </c>
      <c r="L7771" s="9" t="str">
        <f t="shared" si="130"/>
        <v>Wall</v>
      </c>
      <c r="M7771" s="205" t="str" cm="1">
        <f t="array" ref="M7771">_xlfn.IFS(NOT(ISERROR(VLOOKUP(Table5[[#This Row],[Section]],TB_notTB,1,FALSE))),"No",LEFT(Table5[[#This Row],[Section]],3)="ETB","PLS",LEFT(Table5[[#This Row],[Section]],1)="7","PDB",NOT(ISBLANK(Table5[[#This Row],[Section]])),"No")</f>
        <v>No</v>
      </c>
    </row>
    <row r="7772" spans="1:13" x14ac:dyDescent="0.25">
      <c r="A7772" s="126" t="s">
        <v>12339</v>
      </c>
      <c r="B7772" s="126" t="s">
        <v>28221</v>
      </c>
      <c r="C7772" s="126" t="s">
        <v>75</v>
      </c>
      <c r="D7772" s="127">
        <v>2.1040000000000001</v>
      </c>
      <c r="E7772" s="128">
        <v>270</v>
      </c>
      <c r="F7772" s="128">
        <v>270</v>
      </c>
      <c r="G7772" s="126" t="s">
        <v>13715</v>
      </c>
      <c r="H7772" s="126" t="s">
        <v>20123</v>
      </c>
      <c r="I7772" s="126" t="s">
        <v>21058</v>
      </c>
      <c r="J7772" s="126" t="s">
        <v>26235</v>
      </c>
      <c r="K7772" s="9">
        <f>_xlfn.IFNA(VLOOKUP(Table5[[#This Row],[Section]],SubSill_Tier,2,FALSE),0)</f>
        <v>0</v>
      </c>
      <c r="L7772" s="9" t="str">
        <f t="shared" si="130"/>
        <v/>
      </c>
      <c r="M7772" s="205" t="str" cm="1">
        <f t="array" ref="M7772">_xlfn.IFS(NOT(ISERROR(VLOOKUP(Table5[[#This Row],[Section]],TB_notTB,1,FALSE))),"No",LEFT(Table5[[#This Row],[Section]],3)="ETB","PLS",LEFT(Table5[[#This Row],[Section]],1)="7","PDB",NOT(ISBLANK(Table5[[#This Row],[Section]])),"No")</f>
        <v>No</v>
      </c>
    </row>
    <row r="7773" spans="1:13" x14ac:dyDescent="0.25">
      <c r="A7773" s="126" t="s">
        <v>12340</v>
      </c>
      <c r="B7773" s="126" t="s">
        <v>12761</v>
      </c>
      <c r="C7773" s="126" t="s">
        <v>75</v>
      </c>
      <c r="D7773" s="127">
        <v>5.24</v>
      </c>
      <c r="E7773" s="128">
        <v>1109</v>
      </c>
      <c r="F7773" s="128">
        <v>1109</v>
      </c>
      <c r="G7773" s="126" t="s">
        <v>13770</v>
      </c>
      <c r="H7773" s="126" t="s">
        <v>21118</v>
      </c>
      <c r="I7773" s="126" t="s">
        <v>21119</v>
      </c>
      <c r="J7773" s="126" t="s">
        <v>26245</v>
      </c>
      <c r="K7773" s="9">
        <f>_xlfn.IFNA(VLOOKUP(Table5[[#This Row],[Section]],SubSill_Tier,2,FALSE),0)</f>
        <v>0</v>
      </c>
      <c r="L7773" s="9" t="str">
        <f t="shared" si="130"/>
        <v/>
      </c>
      <c r="M7773" s="205" t="str" cm="1">
        <f t="array" ref="M7773">_xlfn.IFS(NOT(ISERROR(VLOOKUP(Table5[[#This Row],[Section]],TB_notTB,1,FALSE))),"No",LEFT(Table5[[#This Row],[Section]],3)="ETB","PLS",LEFT(Table5[[#This Row],[Section]],1)="7","PDB",NOT(ISBLANK(Table5[[#This Row],[Section]])),"No")</f>
        <v>No</v>
      </c>
    </row>
    <row r="7774" spans="1:13" x14ac:dyDescent="0.25">
      <c r="A7774" s="126" t="s">
        <v>12341</v>
      </c>
      <c r="B7774" s="126" t="s">
        <v>12762</v>
      </c>
      <c r="C7774" s="126" t="s">
        <v>75</v>
      </c>
      <c r="D7774" s="127">
        <v>6.0510000000000002</v>
      </c>
      <c r="E7774" s="128">
        <v>1127</v>
      </c>
      <c r="F7774" s="128">
        <v>1127</v>
      </c>
      <c r="G7774" s="126" t="s">
        <v>13770</v>
      </c>
      <c r="H7774" s="126" t="s">
        <v>21118</v>
      </c>
      <c r="I7774" s="126" t="s">
        <v>21119</v>
      </c>
      <c r="J7774" s="126" t="s">
        <v>26245</v>
      </c>
      <c r="K7774" s="9">
        <f>_xlfn.IFNA(VLOOKUP(Table5[[#This Row],[Section]],SubSill_Tier,2,FALSE),0)</f>
        <v>0</v>
      </c>
      <c r="L7774" s="9" t="str">
        <f t="shared" si="130"/>
        <v/>
      </c>
      <c r="M7774" s="205" t="str" cm="1">
        <f t="array" ref="M7774">_xlfn.IFS(NOT(ISERROR(VLOOKUP(Table5[[#This Row],[Section]],TB_notTB,1,FALSE))),"No",LEFT(Table5[[#This Row],[Section]],3)="ETB","PLS",LEFT(Table5[[#This Row],[Section]],1)="7","PDB",NOT(ISBLANK(Table5[[#This Row],[Section]])),"No")</f>
        <v>No</v>
      </c>
    </row>
    <row r="7775" spans="1:13" x14ac:dyDescent="0.25">
      <c r="A7775" s="126" t="s">
        <v>12342</v>
      </c>
      <c r="B7775" s="126" t="s">
        <v>28222</v>
      </c>
      <c r="C7775" s="126" t="s">
        <v>75</v>
      </c>
      <c r="D7775" s="127">
        <v>4.49</v>
      </c>
      <c r="E7775" s="128">
        <v>384</v>
      </c>
      <c r="F7775" s="128">
        <v>384</v>
      </c>
      <c r="G7775" s="126" t="s">
        <v>13717</v>
      </c>
      <c r="H7775" s="126" t="s">
        <v>20125</v>
      </c>
      <c r="I7775" s="126" t="s">
        <v>20126</v>
      </c>
      <c r="J7775" s="126" t="s">
        <v>26240</v>
      </c>
      <c r="K7775" s="9">
        <f>_xlfn.IFNA(VLOOKUP(Table5[[#This Row],[Section]],SubSill_Tier,2,FALSE),0)</f>
        <v>0</v>
      </c>
      <c r="L7775" s="9" t="str">
        <f t="shared" si="130"/>
        <v/>
      </c>
      <c r="M7775" s="205" t="str" cm="1">
        <f t="array" ref="M7775">_xlfn.IFS(NOT(ISERROR(VLOOKUP(Table5[[#This Row],[Section]],TB_notTB,1,FALSE))),"No",LEFT(Table5[[#This Row],[Section]],3)="ETB","PLS",LEFT(Table5[[#This Row],[Section]],1)="7","PDB",NOT(ISBLANK(Table5[[#This Row],[Section]])),"No")</f>
        <v>No</v>
      </c>
    </row>
    <row r="7776" spans="1:13" x14ac:dyDescent="0.25">
      <c r="A7776" s="126" t="s">
        <v>11595</v>
      </c>
      <c r="B7776" s="126" t="s">
        <v>11596</v>
      </c>
      <c r="C7776" s="126" t="s">
        <v>75</v>
      </c>
      <c r="D7776" s="127">
        <v>5.7480000000000002</v>
      </c>
      <c r="E7776" s="128">
        <v>877</v>
      </c>
      <c r="F7776" s="128">
        <v>790</v>
      </c>
      <c r="G7776" s="126" t="s">
        <v>13808</v>
      </c>
      <c r="H7776" s="126" t="s">
        <v>21163</v>
      </c>
      <c r="I7776" s="126" t="s">
        <v>21164</v>
      </c>
      <c r="J7776" s="126" t="s">
        <v>26245</v>
      </c>
      <c r="K7776" s="9">
        <f>_xlfn.IFNA(VLOOKUP(Table5[[#This Row],[Section]],SubSill_Tier,2,FALSE),0)</f>
        <v>0</v>
      </c>
      <c r="L7776" s="9" t="str">
        <f t="shared" si="130"/>
        <v/>
      </c>
      <c r="M7776" s="205" t="str" cm="1">
        <f t="array" ref="M7776">_xlfn.IFS(NOT(ISERROR(VLOOKUP(Table5[[#This Row],[Section]],TB_notTB,1,FALSE))),"No",LEFT(Table5[[#This Row],[Section]],3)="ETB","PLS",LEFT(Table5[[#This Row],[Section]],1)="7","PDB",NOT(ISBLANK(Table5[[#This Row],[Section]])),"No")</f>
        <v>No</v>
      </c>
    </row>
    <row r="7777" spans="1:13" x14ac:dyDescent="0.25">
      <c r="A7777" s="126" t="s">
        <v>11597</v>
      </c>
      <c r="B7777" s="126" t="s">
        <v>11596</v>
      </c>
      <c r="C7777" s="126" t="s">
        <v>75</v>
      </c>
      <c r="D7777" s="127">
        <v>5.883</v>
      </c>
      <c r="E7777" s="128">
        <v>876</v>
      </c>
      <c r="F7777" s="128">
        <v>812</v>
      </c>
      <c r="G7777" s="126" t="s">
        <v>13808</v>
      </c>
      <c r="H7777" s="126" t="s">
        <v>21163</v>
      </c>
      <c r="I7777" s="126" t="s">
        <v>21164</v>
      </c>
      <c r="J7777" s="126" t="s">
        <v>26245</v>
      </c>
      <c r="K7777" s="9">
        <f>_xlfn.IFNA(VLOOKUP(Table5[[#This Row],[Section]],SubSill_Tier,2,FALSE),0)</f>
        <v>0</v>
      </c>
      <c r="L7777" s="9" t="str">
        <f t="shared" si="130"/>
        <v/>
      </c>
      <c r="M7777" s="205" t="str" cm="1">
        <f t="array" ref="M7777">_xlfn.IFS(NOT(ISERROR(VLOOKUP(Table5[[#This Row],[Section]],TB_notTB,1,FALSE))),"No",LEFT(Table5[[#This Row],[Section]],3)="ETB","PLS",LEFT(Table5[[#This Row],[Section]],1)="7","PDB",NOT(ISBLANK(Table5[[#This Row],[Section]])),"No")</f>
        <v>No</v>
      </c>
    </row>
    <row r="7778" spans="1:13" x14ac:dyDescent="0.25">
      <c r="A7778" s="126" t="s">
        <v>9265</v>
      </c>
      <c r="B7778" s="126" t="s">
        <v>17222</v>
      </c>
      <c r="C7778" s="126" t="s">
        <v>75</v>
      </c>
      <c r="D7778" s="127">
        <v>2.8010000000000002</v>
      </c>
      <c r="E7778" s="128">
        <v>440</v>
      </c>
      <c r="F7778" s="128">
        <v>440</v>
      </c>
      <c r="G7778" s="126" t="s">
        <v>13740</v>
      </c>
      <c r="H7778" s="126" t="s">
        <v>20124</v>
      </c>
      <c r="I7778" s="126" t="s">
        <v>21059</v>
      </c>
      <c r="J7778" s="126" t="s">
        <v>26236</v>
      </c>
      <c r="K7778" s="9">
        <f>_xlfn.IFNA(VLOOKUP(Table5[[#This Row],[Section]],SubSill_Tier,2,FALSE),0)</f>
        <v>0</v>
      </c>
      <c r="L7778" s="9" t="str">
        <f t="shared" si="130"/>
        <v/>
      </c>
      <c r="M7778" s="205" t="str" cm="1">
        <f t="array" ref="M7778">_xlfn.IFS(NOT(ISERROR(VLOOKUP(Table5[[#This Row],[Section]],TB_notTB,1,FALSE))),"No",LEFT(Table5[[#This Row],[Section]],3)="ETB","PLS",LEFT(Table5[[#This Row],[Section]],1)="7","PDB",NOT(ISBLANK(Table5[[#This Row],[Section]])),"No")</f>
        <v>No</v>
      </c>
    </row>
    <row r="7779" spans="1:13" x14ac:dyDescent="0.25">
      <c r="A7779" s="126" t="s">
        <v>3703</v>
      </c>
      <c r="B7779" s="126" t="s">
        <v>17222</v>
      </c>
      <c r="C7779" s="126" t="s">
        <v>98</v>
      </c>
      <c r="D7779" s="127">
        <v>1.1819999999999999</v>
      </c>
      <c r="E7779" s="128">
        <v>359</v>
      </c>
      <c r="F7779" s="128">
        <v>359</v>
      </c>
      <c r="G7779" s="126" t="s">
        <v>13736</v>
      </c>
      <c r="H7779" s="126" t="s">
        <v>20148</v>
      </c>
      <c r="I7779" s="126" t="s">
        <v>21073</v>
      </c>
      <c r="J7779" s="126" t="s">
        <v>26232</v>
      </c>
      <c r="K7779" s="9">
        <f>_xlfn.IFNA(VLOOKUP(Table5[[#This Row],[Section]],SubSill_Tier,2,FALSE),0)</f>
        <v>0</v>
      </c>
      <c r="L7779" s="9" t="str">
        <f t="shared" si="130"/>
        <v/>
      </c>
      <c r="M7779" s="205" t="str" cm="1">
        <f t="array" ref="M7779">_xlfn.IFS(NOT(ISERROR(VLOOKUP(Table5[[#This Row],[Section]],TB_notTB,1,FALSE))),"No",LEFT(Table5[[#This Row],[Section]],3)="ETB","PLS",LEFT(Table5[[#This Row],[Section]],1)="7","PDB",NOT(ISBLANK(Table5[[#This Row],[Section]])),"No")</f>
        <v>No</v>
      </c>
    </row>
    <row r="7780" spans="1:13" x14ac:dyDescent="0.25">
      <c r="A7780" s="126" t="s">
        <v>3704</v>
      </c>
      <c r="B7780" s="126" t="s">
        <v>17222</v>
      </c>
      <c r="C7780" s="126" t="s">
        <v>98</v>
      </c>
      <c r="D7780" s="127">
        <v>1.7909999999999999</v>
      </c>
      <c r="E7780" s="128">
        <v>606</v>
      </c>
      <c r="F7780" s="128">
        <v>255</v>
      </c>
      <c r="G7780" s="126" t="s">
        <v>13711</v>
      </c>
      <c r="H7780" s="126" t="s">
        <v>20119</v>
      </c>
      <c r="I7780" s="126" t="s">
        <v>21054</v>
      </c>
      <c r="J7780" s="126" t="s">
        <v>26232</v>
      </c>
      <c r="K7780" s="9">
        <f>_xlfn.IFNA(VLOOKUP(Table5[[#This Row],[Section]],SubSill_Tier,2,FALSE),0)</f>
        <v>0</v>
      </c>
      <c r="L7780" s="9" t="str">
        <f t="shared" si="130"/>
        <v/>
      </c>
      <c r="M7780" s="205" t="str" cm="1">
        <f t="array" ref="M7780">_xlfn.IFS(NOT(ISERROR(VLOOKUP(Table5[[#This Row],[Section]],TB_notTB,1,FALSE))),"No",LEFT(Table5[[#This Row],[Section]],3)="ETB","PLS",LEFT(Table5[[#This Row],[Section]],1)="7","PDB",NOT(ISBLANK(Table5[[#This Row],[Section]])),"No")</f>
        <v>No</v>
      </c>
    </row>
    <row r="7781" spans="1:13" x14ac:dyDescent="0.25">
      <c r="A7781" s="126" t="s">
        <v>14315</v>
      </c>
      <c r="B7781" s="126" t="s">
        <v>14316</v>
      </c>
      <c r="C7781" s="126" t="s">
        <v>75</v>
      </c>
      <c r="D7781" s="127">
        <v>3.9710000000000001</v>
      </c>
      <c r="E7781" s="128">
        <v>636</v>
      </c>
      <c r="F7781" s="128">
        <v>424</v>
      </c>
      <c r="G7781" s="126" t="s">
        <v>21261</v>
      </c>
      <c r="H7781" s="126" t="s">
        <v>21262</v>
      </c>
      <c r="I7781" s="126" t="s">
        <v>21263</v>
      </c>
      <c r="J7781" s="126" t="s">
        <v>26241</v>
      </c>
      <c r="K7781" s="9">
        <f>_xlfn.IFNA(VLOOKUP(Table5[[#This Row],[Section]],SubSill_Tier,2,FALSE),0)</f>
        <v>0</v>
      </c>
      <c r="L7781" s="9" t="str">
        <f t="shared" si="130"/>
        <v/>
      </c>
      <c r="M7781" s="205" t="str" cm="1">
        <f t="array" ref="M7781">_xlfn.IFS(NOT(ISERROR(VLOOKUP(Table5[[#This Row],[Section]],TB_notTB,1,FALSE))),"No",LEFT(Table5[[#This Row],[Section]],3)="ETB","PLS",LEFT(Table5[[#This Row],[Section]],1)="7","PDB",NOT(ISBLANK(Table5[[#This Row],[Section]])),"No")</f>
        <v>No</v>
      </c>
    </row>
    <row r="7782" spans="1:13" x14ac:dyDescent="0.25">
      <c r="A7782" s="126" t="s">
        <v>14317</v>
      </c>
      <c r="B7782" s="126" t="s">
        <v>14318</v>
      </c>
      <c r="C7782" s="126" t="s">
        <v>75</v>
      </c>
      <c r="D7782" s="127">
        <v>3.214</v>
      </c>
      <c r="E7782" s="128">
        <v>539</v>
      </c>
      <c r="F7782" s="128">
        <v>359</v>
      </c>
      <c r="G7782" s="126" t="s">
        <v>21111</v>
      </c>
      <c r="H7782" s="126" t="s">
        <v>21112</v>
      </c>
      <c r="I7782" s="126" t="s">
        <v>21113</v>
      </c>
      <c r="J7782" s="126" t="s">
        <v>26241</v>
      </c>
      <c r="K7782" s="9">
        <f>_xlfn.IFNA(VLOOKUP(Table5[[#This Row],[Section]],SubSill_Tier,2,FALSE),0)</f>
        <v>0</v>
      </c>
      <c r="L7782" s="9" t="str">
        <f t="shared" si="130"/>
        <v/>
      </c>
      <c r="M7782" s="205" t="str" cm="1">
        <f t="array" ref="M7782">_xlfn.IFS(NOT(ISERROR(VLOOKUP(Table5[[#This Row],[Section]],TB_notTB,1,FALSE))),"No",LEFT(Table5[[#This Row],[Section]],3)="ETB","PLS",LEFT(Table5[[#This Row],[Section]],1)="7","PDB",NOT(ISBLANK(Table5[[#This Row],[Section]])),"No")</f>
        <v>No</v>
      </c>
    </row>
    <row r="7783" spans="1:13" x14ac:dyDescent="0.25">
      <c r="A7783" s="126" t="s">
        <v>3705</v>
      </c>
      <c r="B7783" s="126" t="s">
        <v>17222</v>
      </c>
      <c r="C7783" s="126" t="s">
        <v>98</v>
      </c>
      <c r="D7783" s="127">
        <v>1.911</v>
      </c>
      <c r="E7783" s="128">
        <v>601</v>
      </c>
      <c r="F7783" s="128">
        <v>178</v>
      </c>
      <c r="G7783" s="126" t="s">
        <v>13711</v>
      </c>
      <c r="H7783" s="126" t="s">
        <v>20119</v>
      </c>
      <c r="I7783" s="126" t="s">
        <v>21054</v>
      </c>
      <c r="J7783" s="126" t="s">
        <v>26232</v>
      </c>
      <c r="K7783" s="9">
        <f>_xlfn.IFNA(VLOOKUP(Table5[[#This Row],[Section]],SubSill_Tier,2,FALSE),0)</f>
        <v>0</v>
      </c>
      <c r="L7783" s="9" t="str">
        <f t="shared" si="130"/>
        <v/>
      </c>
      <c r="M7783" s="205" t="str" cm="1">
        <f t="array" ref="M7783">_xlfn.IFS(NOT(ISERROR(VLOOKUP(Table5[[#This Row],[Section]],TB_notTB,1,FALSE))),"No",LEFT(Table5[[#This Row],[Section]],3)="ETB","PLS",LEFT(Table5[[#This Row],[Section]],1)="7","PDB",NOT(ISBLANK(Table5[[#This Row],[Section]])),"No")</f>
        <v>No</v>
      </c>
    </row>
    <row r="7784" spans="1:13" x14ac:dyDescent="0.25">
      <c r="A7784" s="126" t="s">
        <v>16371</v>
      </c>
      <c r="B7784" s="126" t="s">
        <v>16372</v>
      </c>
      <c r="C7784" s="126" t="s">
        <v>75</v>
      </c>
      <c r="D7784" s="127">
        <v>1.51</v>
      </c>
      <c r="E7784" s="128">
        <v>482</v>
      </c>
      <c r="F7784" s="128">
        <v>257</v>
      </c>
      <c r="G7784" s="126" t="s">
        <v>15158</v>
      </c>
      <c r="H7784" s="126" t="s">
        <v>20297</v>
      </c>
      <c r="I7784" s="126" t="s">
        <v>21187</v>
      </c>
      <c r="J7784" s="126" t="s">
        <v>26304</v>
      </c>
      <c r="K7784" s="9">
        <f>_xlfn.IFNA(VLOOKUP(Table5[[#This Row],[Section]],SubSill_Tier,2,FALSE),0)</f>
        <v>0</v>
      </c>
      <c r="L7784" s="9" t="str">
        <f t="shared" si="130"/>
        <v/>
      </c>
      <c r="M7784" s="205" t="str" cm="1">
        <f t="array" ref="M7784">_xlfn.IFS(NOT(ISERROR(VLOOKUP(Table5[[#This Row],[Section]],TB_notTB,1,FALSE))),"No",LEFT(Table5[[#This Row],[Section]],3)="ETB","PLS",LEFT(Table5[[#This Row],[Section]],1)="7","PDB",NOT(ISBLANK(Table5[[#This Row],[Section]])),"No")</f>
        <v>No</v>
      </c>
    </row>
    <row r="7785" spans="1:13" x14ac:dyDescent="0.25">
      <c r="A7785" s="126" t="s">
        <v>16373</v>
      </c>
      <c r="B7785" s="126" t="s">
        <v>16374</v>
      </c>
      <c r="C7785" s="126" t="s">
        <v>13421</v>
      </c>
      <c r="D7785" s="127">
        <v>0.6</v>
      </c>
      <c r="E7785" s="128">
        <v>190</v>
      </c>
      <c r="F7785" s="128">
        <v>100</v>
      </c>
      <c r="G7785" s="126" t="s">
        <v>14851</v>
      </c>
      <c r="H7785" s="126" t="s">
        <v>21137</v>
      </c>
      <c r="I7785" s="126" t="s">
        <v>21138</v>
      </c>
      <c r="J7785" s="126" t="s">
        <v>26276</v>
      </c>
      <c r="K7785" s="9">
        <f>_xlfn.IFNA(VLOOKUP(Table5[[#This Row],[Section]],SubSill_Tier,2,FALSE),0)</f>
        <v>0</v>
      </c>
      <c r="L7785" s="9" t="str">
        <f t="shared" si="130"/>
        <v/>
      </c>
      <c r="M7785" s="205" t="str" cm="1">
        <f t="array" ref="M7785">_xlfn.IFS(NOT(ISERROR(VLOOKUP(Table5[[#This Row],[Section]],TB_notTB,1,FALSE))),"No",LEFT(Table5[[#This Row],[Section]],3)="ETB","PLS",LEFT(Table5[[#This Row],[Section]],1)="7","PDB",NOT(ISBLANK(Table5[[#This Row],[Section]])),"No")</f>
        <v>No</v>
      </c>
    </row>
    <row r="7786" spans="1:13" x14ac:dyDescent="0.25">
      <c r="A7786" s="126" t="s">
        <v>16375</v>
      </c>
      <c r="B7786" s="126" t="s">
        <v>16376</v>
      </c>
      <c r="C7786" s="126" t="s">
        <v>13421</v>
      </c>
      <c r="D7786" s="127">
        <v>0.158</v>
      </c>
      <c r="E7786" s="128">
        <v>100</v>
      </c>
      <c r="F7786" s="128">
        <v>100</v>
      </c>
      <c r="G7786" s="126" t="s">
        <v>14851</v>
      </c>
      <c r="H7786" s="126" t="s">
        <v>21137</v>
      </c>
      <c r="I7786" s="126" t="s">
        <v>21138</v>
      </c>
      <c r="J7786" s="126" t="s">
        <v>26276</v>
      </c>
      <c r="K7786" s="9">
        <f>_xlfn.IFNA(VLOOKUP(Table5[[#This Row],[Section]],SubSill_Tier,2,FALSE),0)</f>
        <v>0</v>
      </c>
      <c r="L7786" s="9" t="str">
        <f t="shared" si="130"/>
        <v/>
      </c>
      <c r="M7786" s="205" t="str" cm="1">
        <f t="array" ref="M7786">_xlfn.IFS(NOT(ISERROR(VLOOKUP(Table5[[#This Row],[Section]],TB_notTB,1,FALSE))),"No",LEFT(Table5[[#This Row],[Section]],3)="ETB","PLS",LEFT(Table5[[#This Row],[Section]],1)="7","PDB",NOT(ISBLANK(Table5[[#This Row],[Section]])),"No")</f>
        <v>No</v>
      </c>
    </row>
    <row r="7787" spans="1:13" x14ac:dyDescent="0.25">
      <c r="A7787" s="126" t="s">
        <v>16377</v>
      </c>
      <c r="B7787" s="126" t="s">
        <v>16378</v>
      </c>
      <c r="C7787" s="126" t="s">
        <v>13421</v>
      </c>
      <c r="D7787" s="127">
        <v>0.26600000000000001</v>
      </c>
      <c r="E7787" s="128">
        <v>134</v>
      </c>
      <c r="F7787" s="128">
        <v>100</v>
      </c>
      <c r="G7787" s="126" t="s">
        <v>14851</v>
      </c>
      <c r="H7787" s="126" t="s">
        <v>21137</v>
      </c>
      <c r="I7787" s="126" t="s">
        <v>21138</v>
      </c>
      <c r="J7787" s="126" t="s">
        <v>26276</v>
      </c>
      <c r="K7787" s="9">
        <f>_xlfn.IFNA(VLOOKUP(Table5[[#This Row],[Section]],SubSill_Tier,2,FALSE),0)</f>
        <v>0</v>
      </c>
      <c r="L7787" s="9" t="str">
        <f t="shared" si="130"/>
        <v/>
      </c>
      <c r="M7787" s="205" t="str" cm="1">
        <f t="array" ref="M7787">_xlfn.IFS(NOT(ISERROR(VLOOKUP(Table5[[#This Row],[Section]],TB_notTB,1,FALSE))),"No",LEFT(Table5[[#This Row],[Section]],3)="ETB","PLS",LEFT(Table5[[#This Row],[Section]],1)="7","PDB",NOT(ISBLANK(Table5[[#This Row],[Section]])),"No")</f>
        <v>No</v>
      </c>
    </row>
    <row r="7788" spans="1:13" x14ac:dyDescent="0.25">
      <c r="A7788" s="126" t="s">
        <v>16379</v>
      </c>
      <c r="B7788" s="126" t="s">
        <v>16380</v>
      </c>
      <c r="C7788" s="126" t="s">
        <v>13421</v>
      </c>
      <c r="D7788" s="127">
        <v>0.85499999999999998</v>
      </c>
      <c r="E7788" s="128">
        <v>193</v>
      </c>
      <c r="F7788" s="128">
        <v>117</v>
      </c>
      <c r="G7788" s="126" t="s">
        <v>14851</v>
      </c>
      <c r="H7788" s="126" t="s">
        <v>21137</v>
      </c>
      <c r="I7788" s="126" t="s">
        <v>21138</v>
      </c>
      <c r="J7788" s="126" t="s">
        <v>26276</v>
      </c>
      <c r="K7788" s="9">
        <f>_xlfn.IFNA(VLOOKUP(Table5[[#This Row],[Section]],SubSill_Tier,2,FALSE),0)</f>
        <v>0</v>
      </c>
      <c r="L7788" s="9" t="str">
        <f t="shared" si="130"/>
        <v/>
      </c>
      <c r="M7788" s="205" t="str" cm="1">
        <f t="array" ref="M7788">_xlfn.IFS(NOT(ISERROR(VLOOKUP(Table5[[#This Row],[Section]],TB_notTB,1,FALSE))),"No",LEFT(Table5[[#This Row],[Section]],3)="ETB","PLS",LEFT(Table5[[#This Row],[Section]],1)="7","PDB",NOT(ISBLANK(Table5[[#This Row],[Section]])),"No")</f>
        <v>No</v>
      </c>
    </row>
    <row r="7789" spans="1:13" x14ac:dyDescent="0.25">
      <c r="A7789" s="126" t="s">
        <v>16381</v>
      </c>
      <c r="B7789" s="126" t="s">
        <v>16382</v>
      </c>
      <c r="C7789" s="126" t="s">
        <v>13421</v>
      </c>
      <c r="D7789" s="127">
        <v>0.27300000000000002</v>
      </c>
      <c r="E7789" s="128">
        <v>166</v>
      </c>
      <c r="F7789" s="128">
        <v>118</v>
      </c>
      <c r="G7789" s="126" t="s">
        <v>14851</v>
      </c>
      <c r="H7789" s="126" t="s">
        <v>21137</v>
      </c>
      <c r="I7789" s="126" t="s">
        <v>21138</v>
      </c>
      <c r="J7789" s="126" t="s">
        <v>26276</v>
      </c>
      <c r="K7789" s="9">
        <f>_xlfn.IFNA(VLOOKUP(Table5[[#This Row],[Section]],SubSill_Tier,2,FALSE),0)</f>
        <v>0</v>
      </c>
      <c r="L7789" s="9" t="str">
        <f t="shared" si="130"/>
        <v/>
      </c>
      <c r="M7789" s="205" t="str" cm="1">
        <f t="array" ref="M7789">_xlfn.IFS(NOT(ISERROR(VLOOKUP(Table5[[#This Row],[Section]],TB_notTB,1,FALSE))),"No",LEFT(Table5[[#This Row],[Section]],3)="ETB","PLS",LEFT(Table5[[#This Row],[Section]],1)="7","PDB",NOT(ISBLANK(Table5[[#This Row],[Section]])),"No")</f>
        <v>No</v>
      </c>
    </row>
    <row r="7790" spans="1:13" x14ac:dyDescent="0.25">
      <c r="A7790" s="126" t="s">
        <v>9266</v>
      </c>
      <c r="B7790" s="126" t="s">
        <v>17222</v>
      </c>
      <c r="C7790" s="126" t="s">
        <v>98</v>
      </c>
      <c r="D7790" s="127">
        <v>1.32</v>
      </c>
      <c r="E7790" s="128">
        <v>215</v>
      </c>
      <c r="F7790" s="128">
        <v>215</v>
      </c>
      <c r="G7790" s="126" t="s">
        <v>13721</v>
      </c>
      <c r="H7790" s="126" t="s">
        <v>20121</v>
      </c>
      <c r="I7790" s="126" t="s">
        <v>20122</v>
      </c>
      <c r="J7790" s="126" t="s">
        <v>26234</v>
      </c>
      <c r="K7790" s="9">
        <f>_xlfn.IFNA(VLOOKUP(Table5[[#This Row],[Section]],SubSill_Tier,2,FALSE),0)</f>
        <v>0</v>
      </c>
      <c r="L7790" s="9" t="str">
        <f t="shared" si="130"/>
        <v/>
      </c>
      <c r="M7790" s="205" t="str" cm="1">
        <f t="array" ref="M7790">_xlfn.IFS(NOT(ISERROR(VLOOKUP(Table5[[#This Row],[Section]],TB_notTB,1,FALSE))),"No",LEFT(Table5[[#This Row],[Section]],3)="ETB","PLS",LEFT(Table5[[#This Row],[Section]],1)="7","PDB",NOT(ISBLANK(Table5[[#This Row],[Section]])),"No")</f>
        <v>No</v>
      </c>
    </row>
    <row r="7791" spans="1:13" x14ac:dyDescent="0.25">
      <c r="A7791" s="126" t="s">
        <v>12763</v>
      </c>
      <c r="B7791" s="126" t="s">
        <v>12886</v>
      </c>
      <c r="C7791" s="126" t="s">
        <v>75</v>
      </c>
      <c r="D7791" s="127">
        <v>2.3260000000000001</v>
      </c>
      <c r="E7791" s="128">
        <v>646</v>
      </c>
      <c r="F7791" s="128">
        <v>261</v>
      </c>
      <c r="G7791" s="126" t="s">
        <v>13716</v>
      </c>
      <c r="H7791" s="126" t="s">
        <v>21094</v>
      </c>
      <c r="I7791" s="126" t="s">
        <v>21095</v>
      </c>
      <c r="J7791" s="126" t="s">
        <v>26233</v>
      </c>
      <c r="K7791" s="9">
        <f>_xlfn.IFNA(VLOOKUP(Table5[[#This Row],[Section]],SubSill_Tier,2,FALSE),0)</f>
        <v>0</v>
      </c>
      <c r="L7791" s="9" t="str">
        <f t="shared" si="130"/>
        <v>Wall</v>
      </c>
      <c r="M7791" s="205" t="str" cm="1">
        <f t="array" ref="M7791">_xlfn.IFS(NOT(ISERROR(VLOOKUP(Table5[[#This Row],[Section]],TB_notTB,1,FALSE))),"No",LEFT(Table5[[#This Row],[Section]],3)="ETB","PLS",LEFT(Table5[[#This Row],[Section]],1)="7","PDB",NOT(ISBLANK(Table5[[#This Row],[Section]])),"No")</f>
        <v>No</v>
      </c>
    </row>
    <row r="7792" spans="1:13" x14ac:dyDescent="0.25">
      <c r="A7792" s="126" t="s">
        <v>16383</v>
      </c>
      <c r="B7792" s="126" t="s">
        <v>16384</v>
      </c>
      <c r="C7792" s="126" t="s">
        <v>75</v>
      </c>
      <c r="D7792" s="127">
        <v>0.22500000000000001</v>
      </c>
      <c r="E7792" s="128">
        <v>132</v>
      </c>
      <c r="F7792" s="128">
        <v>132</v>
      </c>
      <c r="G7792" s="126" t="s">
        <v>14742</v>
      </c>
      <c r="H7792" s="126" t="s">
        <v>20171</v>
      </c>
      <c r="I7792" s="126" t="s">
        <v>21088</v>
      </c>
      <c r="J7792" s="126" t="s">
        <v>26255</v>
      </c>
      <c r="K7792" s="9">
        <f>_xlfn.IFNA(VLOOKUP(Table5[[#This Row],[Section]],SubSill_Tier,2,FALSE),0)</f>
        <v>0</v>
      </c>
      <c r="L7792" s="9" t="str">
        <f t="shared" si="130"/>
        <v/>
      </c>
      <c r="M7792" s="205" t="str" cm="1">
        <f t="array" ref="M7792">_xlfn.IFS(NOT(ISERROR(VLOOKUP(Table5[[#This Row],[Section]],TB_notTB,1,FALSE))),"No",LEFT(Table5[[#This Row],[Section]],3)="ETB","PLS",LEFT(Table5[[#This Row],[Section]],1)="7","PDB",NOT(ISBLANK(Table5[[#This Row],[Section]])),"No")</f>
        <v>No</v>
      </c>
    </row>
    <row r="7793" spans="1:13" x14ac:dyDescent="0.25">
      <c r="A7793" s="126" t="s">
        <v>12764</v>
      </c>
      <c r="B7793" s="126" t="s">
        <v>14419</v>
      </c>
      <c r="C7793" s="126" t="s">
        <v>75</v>
      </c>
      <c r="D7793" s="127">
        <v>4.1189999999999998</v>
      </c>
      <c r="E7793" s="128">
        <v>862</v>
      </c>
      <c r="F7793" s="128">
        <v>862</v>
      </c>
      <c r="G7793" s="126" t="s">
        <v>13724</v>
      </c>
      <c r="H7793" s="126" t="s">
        <v>21063</v>
      </c>
      <c r="I7793" s="126" t="s">
        <v>21064</v>
      </c>
      <c r="J7793" s="126" t="s">
        <v>26237</v>
      </c>
      <c r="K7793" s="9">
        <f>_xlfn.IFNA(VLOOKUP(Table5[[#This Row],[Section]],SubSill_Tier,2,FALSE),0)</f>
        <v>0</v>
      </c>
      <c r="L7793" s="9" t="str">
        <f t="shared" si="130"/>
        <v/>
      </c>
      <c r="M7793" s="205" t="str" cm="1">
        <f t="array" ref="M7793">_xlfn.IFS(NOT(ISERROR(VLOOKUP(Table5[[#This Row],[Section]],TB_notTB,1,FALSE))),"No",LEFT(Table5[[#This Row],[Section]],3)="ETB","PLS",LEFT(Table5[[#This Row],[Section]],1)="7","PDB",NOT(ISBLANK(Table5[[#This Row],[Section]])),"No")</f>
        <v>No</v>
      </c>
    </row>
    <row r="7794" spans="1:13" x14ac:dyDescent="0.25">
      <c r="A7794" s="126" t="s">
        <v>12765</v>
      </c>
      <c r="B7794" s="126" t="s">
        <v>12766</v>
      </c>
      <c r="C7794" s="126" t="s">
        <v>75</v>
      </c>
      <c r="D7794" s="127">
        <v>1.911</v>
      </c>
      <c r="E7794" s="128">
        <v>398</v>
      </c>
      <c r="F7794" s="128">
        <v>398</v>
      </c>
      <c r="G7794" s="126" t="s">
        <v>13724</v>
      </c>
      <c r="H7794" s="126" t="s">
        <v>21063</v>
      </c>
      <c r="I7794" s="126" t="s">
        <v>21064</v>
      </c>
      <c r="J7794" s="126" t="s">
        <v>26233</v>
      </c>
      <c r="K7794" s="9">
        <f>_xlfn.IFNA(VLOOKUP(Table5[[#This Row],[Section]],SubSill_Tier,2,FALSE),0)</f>
        <v>0</v>
      </c>
      <c r="L7794" s="9" t="str">
        <f t="shared" si="130"/>
        <v/>
      </c>
      <c r="M7794" s="205" t="str" cm="1">
        <f t="array" ref="M7794">_xlfn.IFS(NOT(ISERROR(VLOOKUP(Table5[[#This Row],[Section]],TB_notTB,1,FALSE))),"No",LEFT(Table5[[#This Row],[Section]],3)="ETB","PLS",LEFT(Table5[[#This Row],[Section]],1)="7","PDB",NOT(ISBLANK(Table5[[#This Row],[Section]])),"No")</f>
        <v>No</v>
      </c>
    </row>
    <row r="7795" spans="1:13" x14ac:dyDescent="0.25">
      <c r="A7795" s="126" t="s">
        <v>12767</v>
      </c>
      <c r="B7795" s="126" t="s">
        <v>12768</v>
      </c>
      <c r="C7795" s="126" t="s">
        <v>75</v>
      </c>
      <c r="D7795" s="127">
        <v>0.92900000000000005</v>
      </c>
      <c r="E7795" s="128">
        <v>223</v>
      </c>
      <c r="F7795" s="128">
        <v>223</v>
      </c>
      <c r="G7795" s="126" t="s">
        <v>13724</v>
      </c>
      <c r="H7795" s="126" t="s">
        <v>21063</v>
      </c>
      <c r="I7795" s="126" t="s">
        <v>21064</v>
      </c>
      <c r="J7795" s="126" t="s">
        <v>26233</v>
      </c>
      <c r="K7795" s="9">
        <f>_xlfn.IFNA(VLOOKUP(Table5[[#This Row],[Section]],SubSill_Tier,2,FALSE),0)</f>
        <v>0</v>
      </c>
      <c r="L7795" s="9" t="str">
        <f t="shared" si="130"/>
        <v/>
      </c>
      <c r="M7795" s="205" t="str" cm="1">
        <f t="array" ref="M7795">_xlfn.IFS(NOT(ISERROR(VLOOKUP(Table5[[#This Row],[Section]],TB_notTB,1,FALSE))),"No",LEFT(Table5[[#This Row],[Section]],3)="ETB","PLS",LEFT(Table5[[#This Row],[Section]],1)="7","PDB",NOT(ISBLANK(Table5[[#This Row],[Section]])),"No")</f>
        <v>No</v>
      </c>
    </row>
    <row r="7796" spans="1:13" x14ac:dyDescent="0.25">
      <c r="A7796" s="126" t="s">
        <v>12428</v>
      </c>
      <c r="B7796" s="126" t="s">
        <v>17150</v>
      </c>
      <c r="C7796" s="126" t="s">
        <v>75</v>
      </c>
      <c r="D7796" s="127">
        <v>1.6339999999999999</v>
      </c>
      <c r="E7796" s="128">
        <v>392</v>
      </c>
      <c r="F7796" s="128">
        <v>236</v>
      </c>
      <c r="G7796" s="126" t="s">
        <v>17151</v>
      </c>
      <c r="H7796" s="126" t="s">
        <v>21279</v>
      </c>
      <c r="I7796" s="126" t="s">
        <v>28223</v>
      </c>
      <c r="J7796" s="126" t="s">
        <v>26241</v>
      </c>
      <c r="K7796" s="9">
        <f>_xlfn.IFNA(VLOOKUP(Table5[[#This Row],[Section]],SubSill_Tier,2,FALSE),0)</f>
        <v>0</v>
      </c>
      <c r="L7796" s="9" t="str">
        <f t="shared" si="130"/>
        <v/>
      </c>
      <c r="M7796" s="205" t="str" cm="1">
        <f t="array" ref="M7796">_xlfn.IFS(NOT(ISERROR(VLOOKUP(Table5[[#This Row],[Section]],TB_notTB,1,FALSE))),"No",LEFT(Table5[[#This Row],[Section]],3)="ETB","PLS",LEFT(Table5[[#This Row],[Section]],1)="7","PDB",NOT(ISBLANK(Table5[[#This Row],[Section]])),"No")</f>
        <v>No</v>
      </c>
    </row>
    <row r="7797" spans="1:13" x14ac:dyDescent="0.25">
      <c r="A7797" s="126" t="s">
        <v>12429</v>
      </c>
      <c r="B7797" s="126" t="s">
        <v>17152</v>
      </c>
      <c r="C7797" s="126" t="s">
        <v>75</v>
      </c>
      <c r="D7797" s="127">
        <v>1.6439999999999999</v>
      </c>
      <c r="E7797" s="128">
        <v>405</v>
      </c>
      <c r="F7797" s="128">
        <v>249</v>
      </c>
      <c r="G7797" s="126" t="s">
        <v>17151</v>
      </c>
      <c r="H7797" s="126" t="s">
        <v>21279</v>
      </c>
      <c r="I7797" s="126" t="s">
        <v>28223</v>
      </c>
      <c r="J7797" s="126" t="s">
        <v>26241</v>
      </c>
      <c r="K7797" s="9">
        <f>_xlfn.IFNA(VLOOKUP(Table5[[#This Row],[Section]],SubSill_Tier,2,FALSE),0)</f>
        <v>0</v>
      </c>
      <c r="L7797" s="9" t="str">
        <f t="shared" si="130"/>
        <v/>
      </c>
      <c r="M7797" s="205" t="str" cm="1">
        <f t="array" ref="M7797">_xlfn.IFS(NOT(ISERROR(VLOOKUP(Table5[[#This Row],[Section]],TB_notTB,1,FALSE))),"No",LEFT(Table5[[#This Row],[Section]],3)="ETB","PLS",LEFT(Table5[[#This Row],[Section]],1)="7","PDB",NOT(ISBLANK(Table5[[#This Row],[Section]])),"No")</f>
        <v>No</v>
      </c>
    </row>
    <row r="7798" spans="1:13" x14ac:dyDescent="0.25">
      <c r="A7798" s="126" t="s">
        <v>12430</v>
      </c>
      <c r="B7798" s="126" t="s">
        <v>17153</v>
      </c>
      <c r="C7798" s="126" t="s">
        <v>75</v>
      </c>
      <c r="D7798" s="127">
        <v>1.7070000000000001</v>
      </c>
      <c r="E7798" s="128">
        <v>433</v>
      </c>
      <c r="F7798" s="128">
        <v>200</v>
      </c>
      <c r="G7798" s="126" t="s">
        <v>17151</v>
      </c>
      <c r="H7798" s="126" t="s">
        <v>21279</v>
      </c>
      <c r="I7798" s="126" t="s">
        <v>28223</v>
      </c>
      <c r="J7798" s="126" t="s">
        <v>26241</v>
      </c>
      <c r="K7798" s="9">
        <f>_xlfn.IFNA(VLOOKUP(Table5[[#This Row],[Section]],SubSill_Tier,2,FALSE),0)</f>
        <v>0</v>
      </c>
      <c r="L7798" s="9" t="str">
        <f t="shared" si="130"/>
        <v/>
      </c>
      <c r="M7798" s="205" t="str" cm="1">
        <f t="array" ref="M7798">_xlfn.IFS(NOT(ISERROR(VLOOKUP(Table5[[#This Row],[Section]],TB_notTB,1,FALSE))),"No",LEFT(Table5[[#This Row],[Section]],3)="ETB","PLS",LEFT(Table5[[#This Row],[Section]],1)="7","PDB",NOT(ISBLANK(Table5[[#This Row],[Section]])),"No")</f>
        <v>No</v>
      </c>
    </row>
    <row r="7799" spans="1:13" x14ac:dyDescent="0.25">
      <c r="A7799" s="126" t="s">
        <v>12431</v>
      </c>
      <c r="B7799" s="126" t="s">
        <v>17154</v>
      </c>
      <c r="C7799" s="126" t="s">
        <v>75</v>
      </c>
      <c r="D7799" s="127">
        <v>0.254</v>
      </c>
      <c r="E7799" s="128">
        <v>100</v>
      </c>
      <c r="F7799" s="128">
        <v>100</v>
      </c>
      <c r="G7799" s="126" t="s">
        <v>17151</v>
      </c>
      <c r="H7799" s="126" t="s">
        <v>21279</v>
      </c>
      <c r="I7799" s="126" t="s">
        <v>28223</v>
      </c>
      <c r="J7799" s="126" t="s">
        <v>26241</v>
      </c>
      <c r="K7799" s="9">
        <f>_xlfn.IFNA(VLOOKUP(Table5[[#This Row],[Section]],SubSill_Tier,2,FALSE),0)</f>
        <v>0</v>
      </c>
      <c r="L7799" s="9" t="str">
        <f t="shared" si="130"/>
        <v/>
      </c>
      <c r="M7799" s="205" t="str" cm="1">
        <f t="array" ref="M7799">_xlfn.IFS(NOT(ISERROR(VLOOKUP(Table5[[#This Row],[Section]],TB_notTB,1,FALSE))),"No",LEFT(Table5[[#This Row],[Section]],3)="ETB","PLS",LEFT(Table5[[#This Row],[Section]],1)="7","PDB",NOT(ISBLANK(Table5[[#This Row],[Section]])),"No")</f>
        <v>No</v>
      </c>
    </row>
    <row r="7800" spans="1:13" x14ac:dyDescent="0.25">
      <c r="A7800" s="126" t="s">
        <v>12432</v>
      </c>
      <c r="B7800" s="126" t="s">
        <v>17155</v>
      </c>
      <c r="C7800" s="126" t="s">
        <v>75</v>
      </c>
      <c r="D7800" s="127">
        <v>1.7170000000000001</v>
      </c>
      <c r="E7800" s="128">
        <v>431</v>
      </c>
      <c r="F7800" s="128">
        <v>180</v>
      </c>
      <c r="G7800" s="126" t="s">
        <v>17151</v>
      </c>
      <c r="H7800" s="126" t="s">
        <v>21279</v>
      </c>
      <c r="I7800" s="126" t="s">
        <v>28223</v>
      </c>
      <c r="J7800" s="126" t="s">
        <v>26241</v>
      </c>
      <c r="K7800" s="9">
        <f>_xlfn.IFNA(VLOOKUP(Table5[[#This Row],[Section]],SubSill_Tier,2,FALSE),0)</f>
        <v>0</v>
      </c>
      <c r="L7800" s="9" t="str">
        <f t="shared" si="130"/>
        <v/>
      </c>
      <c r="M7800" s="205" t="str" cm="1">
        <f t="array" ref="M7800">_xlfn.IFS(NOT(ISERROR(VLOOKUP(Table5[[#This Row],[Section]],TB_notTB,1,FALSE))),"No",LEFT(Table5[[#This Row],[Section]],3)="ETB","PLS",LEFT(Table5[[#This Row],[Section]],1)="7","PDB",NOT(ISBLANK(Table5[[#This Row],[Section]])),"No")</f>
        <v>No</v>
      </c>
    </row>
    <row r="7801" spans="1:13" x14ac:dyDescent="0.25">
      <c r="A7801" s="126" t="s">
        <v>17323</v>
      </c>
      <c r="B7801" s="126" t="s">
        <v>17324</v>
      </c>
      <c r="C7801" s="126" t="s">
        <v>75</v>
      </c>
      <c r="D7801" s="127">
        <v>1.7849999999999999</v>
      </c>
      <c r="E7801" s="128">
        <v>456</v>
      </c>
      <c r="F7801" s="128">
        <v>183</v>
      </c>
      <c r="G7801" s="126" t="s">
        <v>15158</v>
      </c>
      <c r="H7801" s="126" t="s">
        <v>20297</v>
      </c>
      <c r="I7801" s="126" t="s">
        <v>21187</v>
      </c>
      <c r="J7801" s="126" t="s">
        <v>26304</v>
      </c>
      <c r="K7801" s="9">
        <f>_xlfn.IFNA(VLOOKUP(Table5[[#This Row],[Section]],SubSill_Tier,2,FALSE),0)</f>
        <v>1</v>
      </c>
      <c r="L7801" s="9" t="str">
        <f t="shared" si="130"/>
        <v/>
      </c>
      <c r="M7801" s="205" t="str" cm="1">
        <f t="array" ref="M7801">_xlfn.IFS(NOT(ISERROR(VLOOKUP(Table5[[#This Row],[Section]],TB_notTB,1,FALSE))),"No",LEFT(Table5[[#This Row],[Section]],3)="ETB","PLS",LEFT(Table5[[#This Row],[Section]],1)="7","PDB",NOT(ISBLANK(Table5[[#This Row],[Section]])),"No")</f>
        <v>No</v>
      </c>
    </row>
    <row r="7802" spans="1:13" x14ac:dyDescent="0.25">
      <c r="A7802" s="126" t="s">
        <v>17325</v>
      </c>
      <c r="B7802" s="126" t="s">
        <v>17326</v>
      </c>
      <c r="C7802" s="126" t="s">
        <v>75</v>
      </c>
      <c r="D7802" s="127">
        <v>1.0049999999999999</v>
      </c>
      <c r="E7802" s="128">
        <v>279</v>
      </c>
      <c r="F7802" s="128">
        <v>112</v>
      </c>
      <c r="G7802" s="126" t="s">
        <v>15158</v>
      </c>
      <c r="H7802" s="126" t="s">
        <v>20297</v>
      </c>
      <c r="I7802" s="126" t="s">
        <v>21187</v>
      </c>
      <c r="J7802" s="126" t="s">
        <v>26304</v>
      </c>
      <c r="K7802" s="9">
        <f>_xlfn.IFNA(VLOOKUP(Table5[[#This Row],[Section]],SubSill_Tier,2,FALSE),0)</f>
        <v>0</v>
      </c>
      <c r="L7802" s="9" t="str">
        <f t="shared" si="130"/>
        <v/>
      </c>
      <c r="M7802" s="205" t="str" cm="1">
        <f t="array" ref="M7802">_xlfn.IFS(NOT(ISERROR(VLOOKUP(Table5[[#This Row],[Section]],TB_notTB,1,FALSE))),"No",LEFT(Table5[[#This Row],[Section]],3)="ETB","PLS",LEFT(Table5[[#This Row],[Section]],1)="7","PDB",NOT(ISBLANK(Table5[[#This Row],[Section]])),"No")</f>
        <v>No</v>
      </c>
    </row>
    <row r="7803" spans="1:13" x14ac:dyDescent="0.25">
      <c r="A7803" s="126" t="s">
        <v>9267</v>
      </c>
      <c r="B7803" s="126" t="s">
        <v>3598</v>
      </c>
      <c r="C7803" s="126" t="s">
        <v>98</v>
      </c>
      <c r="D7803" s="127">
        <v>0.76800000000000002</v>
      </c>
      <c r="E7803" s="128">
        <v>152</v>
      </c>
      <c r="F7803" s="128">
        <v>152</v>
      </c>
      <c r="G7803" s="126" t="s">
        <v>13724</v>
      </c>
      <c r="H7803" s="126" t="s">
        <v>20186</v>
      </c>
      <c r="I7803" s="126" t="s">
        <v>22099</v>
      </c>
      <c r="J7803" s="126" t="s">
        <v>26234</v>
      </c>
      <c r="K7803" s="9">
        <f>_xlfn.IFNA(VLOOKUP(Table5[[#This Row],[Section]],SubSill_Tier,2,FALSE),0)</f>
        <v>0</v>
      </c>
      <c r="L7803" s="9" t="str">
        <f t="shared" si="130"/>
        <v/>
      </c>
      <c r="M7803" s="205" t="str" cm="1">
        <f t="array" ref="M7803">_xlfn.IFS(NOT(ISERROR(VLOOKUP(Table5[[#This Row],[Section]],TB_notTB,1,FALSE))),"No",LEFT(Table5[[#This Row],[Section]],3)="ETB","PLS",LEFT(Table5[[#This Row],[Section]],1)="7","PDB",NOT(ISBLANK(Table5[[#This Row],[Section]])),"No")</f>
        <v>No</v>
      </c>
    </row>
    <row r="7804" spans="1:13" x14ac:dyDescent="0.25">
      <c r="A7804" s="126" t="s">
        <v>12769</v>
      </c>
      <c r="B7804" s="126" t="s">
        <v>12770</v>
      </c>
      <c r="C7804" s="126" t="s">
        <v>75</v>
      </c>
      <c r="D7804" s="127">
        <v>4.5039999999999996</v>
      </c>
      <c r="E7804" s="128">
        <v>1048</v>
      </c>
      <c r="F7804" s="128">
        <v>1048</v>
      </c>
      <c r="G7804" s="126" t="s">
        <v>13750</v>
      </c>
      <c r="H7804" s="126" t="s">
        <v>21081</v>
      </c>
      <c r="I7804" s="126" t="s">
        <v>21082</v>
      </c>
      <c r="J7804" s="126" t="s">
        <v>26237</v>
      </c>
      <c r="K7804" s="9">
        <f>_xlfn.IFNA(VLOOKUP(Table5[[#This Row],[Section]],SubSill_Tier,2,FALSE),0)</f>
        <v>0</v>
      </c>
      <c r="L7804" s="9" t="str">
        <f t="shared" si="130"/>
        <v/>
      </c>
      <c r="M7804" s="205" t="str" cm="1">
        <f t="array" ref="M7804">_xlfn.IFS(NOT(ISERROR(VLOOKUP(Table5[[#This Row],[Section]],TB_notTB,1,FALSE))),"No",LEFT(Table5[[#This Row],[Section]],3)="ETB","PLS",LEFT(Table5[[#This Row],[Section]],1)="7","PDB",NOT(ISBLANK(Table5[[#This Row],[Section]])),"No")</f>
        <v>No</v>
      </c>
    </row>
    <row r="7805" spans="1:13" x14ac:dyDescent="0.25">
      <c r="A7805" s="126" t="s">
        <v>12771</v>
      </c>
      <c r="B7805" s="126" t="s">
        <v>9580</v>
      </c>
      <c r="C7805" s="126" t="s">
        <v>98</v>
      </c>
      <c r="D7805" s="127">
        <v>4.3220000000000001</v>
      </c>
      <c r="E7805" s="128">
        <v>159</v>
      </c>
      <c r="F7805" s="128">
        <v>159</v>
      </c>
      <c r="G7805" s="126" t="s">
        <v>13716</v>
      </c>
      <c r="H7805" s="126" t="s">
        <v>21094</v>
      </c>
      <c r="I7805" s="126" t="s">
        <v>21095</v>
      </c>
      <c r="J7805" s="126" t="s">
        <v>26237</v>
      </c>
      <c r="K7805" s="9">
        <f>_xlfn.IFNA(VLOOKUP(Table5[[#This Row],[Section]],SubSill_Tier,2,FALSE),0)</f>
        <v>0</v>
      </c>
      <c r="L7805" s="9" t="str">
        <f t="shared" si="130"/>
        <v/>
      </c>
      <c r="M7805" s="205" t="str" cm="1">
        <f t="array" ref="M7805">_xlfn.IFS(NOT(ISERROR(VLOOKUP(Table5[[#This Row],[Section]],TB_notTB,1,FALSE))),"No",LEFT(Table5[[#This Row],[Section]],3)="ETB","PLS",LEFT(Table5[[#This Row],[Section]],1)="7","PDB",NOT(ISBLANK(Table5[[#This Row],[Section]])),"No")</f>
        <v>No</v>
      </c>
    </row>
    <row r="7806" spans="1:13" x14ac:dyDescent="0.25">
      <c r="A7806" s="126" t="s">
        <v>21281</v>
      </c>
      <c r="B7806" s="126" t="s">
        <v>21790</v>
      </c>
      <c r="C7806" s="126" t="s">
        <v>75</v>
      </c>
      <c r="D7806" s="127">
        <v>1.337</v>
      </c>
      <c r="E7806" s="128">
        <v>301</v>
      </c>
      <c r="F7806" s="128">
        <v>301</v>
      </c>
      <c r="G7806" s="126" t="s">
        <v>20113</v>
      </c>
      <c r="H7806" s="126" t="s">
        <v>21282</v>
      </c>
      <c r="I7806" s="126" t="s">
        <v>20473</v>
      </c>
      <c r="J7806" s="126" t="s">
        <v>26233</v>
      </c>
      <c r="K7806" s="9">
        <f>_xlfn.IFNA(VLOOKUP(Table5[[#This Row],[Section]],SubSill_Tier,2,FALSE),0)</f>
        <v>0</v>
      </c>
      <c r="L7806" s="9" t="str">
        <f t="shared" si="130"/>
        <v/>
      </c>
      <c r="M7806" s="205" t="str" cm="1">
        <f t="array" ref="M7806">_xlfn.IFS(NOT(ISERROR(VLOOKUP(Table5[[#This Row],[Section]],TB_notTB,1,FALSE))),"No",LEFT(Table5[[#This Row],[Section]],3)="ETB","PLS",LEFT(Table5[[#This Row],[Section]],1)="7","PDB",NOT(ISBLANK(Table5[[#This Row],[Section]])),"No")</f>
        <v>No</v>
      </c>
    </row>
    <row r="7807" spans="1:13" x14ac:dyDescent="0.25">
      <c r="A7807" s="126" t="s">
        <v>12433</v>
      </c>
      <c r="B7807" s="126" t="s">
        <v>12434</v>
      </c>
      <c r="C7807" s="126" t="s">
        <v>75</v>
      </c>
      <c r="D7807" s="127">
        <v>0.219</v>
      </c>
      <c r="E7807" s="128">
        <v>133</v>
      </c>
      <c r="F7807" s="128">
        <v>100</v>
      </c>
      <c r="G7807" s="126" t="s">
        <v>13806</v>
      </c>
      <c r="H7807" s="126" t="s">
        <v>21265</v>
      </c>
      <c r="I7807" s="126" t="s">
        <v>27185</v>
      </c>
      <c r="J7807" s="126" t="s">
        <v>26241</v>
      </c>
      <c r="K7807" s="9">
        <f>_xlfn.IFNA(VLOOKUP(Table5[[#This Row],[Section]],SubSill_Tier,2,FALSE),0)</f>
        <v>0</v>
      </c>
      <c r="L7807" s="9" t="str">
        <f t="shared" si="130"/>
        <v/>
      </c>
      <c r="M7807" s="205" t="str" cm="1">
        <f t="array" ref="M7807">_xlfn.IFS(NOT(ISERROR(VLOOKUP(Table5[[#This Row],[Section]],TB_notTB,1,FALSE))),"No",LEFT(Table5[[#This Row],[Section]],3)="ETB","PLS",LEFT(Table5[[#This Row],[Section]],1)="7","PDB",NOT(ISBLANK(Table5[[#This Row],[Section]])),"No")</f>
        <v>No</v>
      </c>
    </row>
    <row r="7808" spans="1:13" x14ac:dyDescent="0.25">
      <c r="A7808" s="126" t="s">
        <v>12435</v>
      </c>
      <c r="B7808" s="126" t="s">
        <v>12436</v>
      </c>
      <c r="C7808" s="126" t="s">
        <v>75</v>
      </c>
      <c r="D7808" s="127">
        <v>1.173</v>
      </c>
      <c r="E7808" s="128">
        <v>416</v>
      </c>
      <c r="F7808" s="128">
        <v>120</v>
      </c>
      <c r="G7808" s="126" t="s">
        <v>13806</v>
      </c>
      <c r="H7808" s="126" t="s">
        <v>21265</v>
      </c>
      <c r="I7808" s="126" t="s">
        <v>27185</v>
      </c>
      <c r="J7808" s="126" t="s">
        <v>26241</v>
      </c>
      <c r="K7808" s="9">
        <f>_xlfn.IFNA(VLOOKUP(Table5[[#This Row],[Section]],SubSill_Tier,2,FALSE),0)</f>
        <v>0</v>
      </c>
      <c r="L7808" s="9" t="str">
        <f t="shared" si="130"/>
        <v/>
      </c>
      <c r="M7808" s="205" t="str" cm="1">
        <f t="array" ref="M7808">_xlfn.IFS(NOT(ISERROR(VLOOKUP(Table5[[#This Row],[Section]],TB_notTB,1,FALSE))),"No",LEFT(Table5[[#This Row],[Section]],3)="ETB","PLS",LEFT(Table5[[#This Row],[Section]],1)="7","PDB",NOT(ISBLANK(Table5[[#This Row],[Section]])),"No")</f>
        <v>No</v>
      </c>
    </row>
    <row r="7809" spans="1:13" x14ac:dyDescent="0.25">
      <c r="A7809" s="126" t="s">
        <v>12437</v>
      </c>
      <c r="B7809" s="126" t="s">
        <v>12438</v>
      </c>
      <c r="C7809" s="126" t="s">
        <v>75</v>
      </c>
      <c r="D7809" s="127">
        <v>1.5860000000000001</v>
      </c>
      <c r="E7809" s="128">
        <v>629</v>
      </c>
      <c r="F7809" s="128">
        <v>412</v>
      </c>
      <c r="G7809" s="126" t="s">
        <v>13806</v>
      </c>
      <c r="H7809" s="126" t="s">
        <v>21265</v>
      </c>
      <c r="I7809" s="126" t="s">
        <v>27185</v>
      </c>
      <c r="J7809" s="126" t="s">
        <v>26241</v>
      </c>
      <c r="K7809" s="9">
        <f>_xlfn.IFNA(VLOOKUP(Table5[[#This Row],[Section]],SubSill_Tier,2,FALSE),0)</f>
        <v>0</v>
      </c>
      <c r="L7809" s="9" t="str">
        <f t="shared" si="130"/>
        <v/>
      </c>
      <c r="M7809" s="205" t="str" cm="1">
        <f t="array" ref="M7809">_xlfn.IFS(NOT(ISERROR(VLOOKUP(Table5[[#This Row],[Section]],TB_notTB,1,FALSE))),"No",LEFT(Table5[[#This Row],[Section]],3)="ETB","PLS",LEFT(Table5[[#This Row],[Section]],1)="7","PDB",NOT(ISBLANK(Table5[[#This Row],[Section]])),"No")</f>
        <v>No</v>
      </c>
    </row>
    <row r="7810" spans="1:13" x14ac:dyDescent="0.25">
      <c r="A7810" s="126" t="s">
        <v>12439</v>
      </c>
      <c r="B7810" s="126" t="s">
        <v>12440</v>
      </c>
      <c r="C7810" s="126" t="s">
        <v>75</v>
      </c>
      <c r="D7810" s="127">
        <v>1.157</v>
      </c>
      <c r="E7810" s="128">
        <v>458</v>
      </c>
      <c r="F7810" s="128">
        <v>275</v>
      </c>
      <c r="G7810" s="126" t="s">
        <v>13806</v>
      </c>
      <c r="H7810" s="126" t="s">
        <v>21265</v>
      </c>
      <c r="I7810" s="126" t="s">
        <v>27185</v>
      </c>
      <c r="J7810" s="126" t="s">
        <v>26241</v>
      </c>
      <c r="K7810" s="9">
        <f>_xlfn.IFNA(VLOOKUP(Table5[[#This Row],[Section]],SubSill_Tier,2,FALSE),0)</f>
        <v>0</v>
      </c>
      <c r="L7810" s="9" t="str">
        <f t="shared" ref="L7810:L7873" si="131">IFERROR(IF(LEFT(G7810,2)="AI",IF(_xlfn.NUMBERVALUE(IFERROR(LEFT(IF(ISERROR(FIND("X",UPPER(B7810))),UPPER(B7810),RIGHT(UPPER(B7810),LEN(UPPER(B7810))-FIND("~",SUBSTITUTE(UPPER(B7810),"X","~",LEN(UPPER(B7810))-LEN(SUBSTITUTE(UPPER(B7810),"X","")))))),FIND(" ",IF(ISERROR(FIND("X",UPPER(B7810))),UPPER(B7810),RIGHT(UPPER(B7810),LEN(UPPER(B7810))-FIND("~",SUBSTITUTE(UPPER(B7810),"X","~",LEN(UPPER(B7810))-LEN(SUBSTITUTE(UPPER(B7810),"X","")))))),1)-1),IF(ISERROR(FIND("X",UPPER(B7810))),UPPER(B7810),RIGHT(UPPER(B7810),LEN(UPPER(B7810))-FIND("~",SUBSTITUTE(UPPER(B7810),"X","~",LEN(UPPER(B7810))-LEN(SUBSTITUTE(UPPER(B7810),"X",""))))))),".")&gt;=5,"Wall",""),""),"")</f>
        <v/>
      </c>
      <c r="M7810" s="205" t="str" cm="1">
        <f t="array" ref="M7810">_xlfn.IFS(NOT(ISERROR(VLOOKUP(Table5[[#This Row],[Section]],TB_notTB,1,FALSE))),"No",LEFT(Table5[[#This Row],[Section]],3)="ETB","PLS",LEFT(Table5[[#This Row],[Section]],1)="7","PDB",NOT(ISBLANK(Table5[[#This Row],[Section]])),"No")</f>
        <v>No</v>
      </c>
    </row>
    <row r="7811" spans="1:13" x14ac:dyDescent="0.25">
      <c r="A7811" s="126" t="s">
        <v>16385</v>
      </c>
      <c r="B7811" s="126" t="s">
        <v>19642</v>
      </c>
      <c r="C7811" s="126" t="s">
        <v>75</v>
      </c>
      <c r="D7811" s="127">
        <v>1.22</v>
      </c>
      <c r="E7811" s="128">
        <v>542</v>
      </c>
      <c r="F7811" s="128">
        <v>217</v>
      </c>
      <c r="G7811" s="126" t="s">
        <v>14884</v>
      </c>
      <c r="H7811" s="126" t="s">
        <v>21146</v>
      </c>
      <c r="I7811" s="126" t="s">
        <v>22101</v>
      </c>
      <c r="J7811" s="126" t="s">
        <v>26278</v>
      </c>
      <c r="K7811" s="9">
        <f>_xlfn.IFNA(VLOOKUP(Table5[[#This Row],[Section]],SubSill_Tier,2,FALSE),0)</f>
        <v>0</v>
      </c>
      <c r="L7811" s="9" t="str">
        <f t="shared" si="131"/>
        <v/>
      </c>
      <c r="M7811" s="205" t="str" cm="1">
        <f t="array" ref="M7811">_xlfn.IFS(NOT(ISERROR(VLOOKUP(Table5[[#This Row],[Section]],TB_notTB,1,FALSE))),"No",LEFT(Table5[[#This Row],[Section]],3)="ETB","PLS",LEFT(Table5[[#This Row],[Section]],1)="7","PDB",NOT(ISBLANK(Table5[[#This Row],[Section]])),"No")</f>
        <v>No</v>
      </c>
    </row>
    <row r="7812" spans="1:13" x14ac:dyDescent="0.25">
      <c r="A7812" s="126" t="s">
        <v>12441</v>
      </c>
      <c r="B7812" s="126" t="s">
        <v>12931</v>
      </c>
      <c r="C7812" s="126" t="s">
        <v>75</v>
      </c>
      <c r="D7812" s="127">
        <v>0.47199999999999998</v>
      </c>
      <c r="E7812" s="128">
        <v>254</v>
      </c>
      <c r="F7812" s="128">
        <v>109</v>
      </c>
      <c r="G7812" s="126" t="s">
        <v>21268</v>
      </c>
      <c r="H7812" s="126" t="s">
        <v>21269</v>
      </c>
      <c r="I7812" s="126" t="s">
        <v>21270</v>
      </c>
      <c r="J7812" s="126" t="s">
        <v>26241</v>
      </c>
      <c r="K7812" s="9">
        <f>_xlfn.IFNA(VLOOKUP(Table5[[#This Row],[Section]],SubSill_Tier,2,FALSE),0)</f>
        <v>0</v>
      </c>
      <c r="L7812" s="9" t="str">
        <f t="shared" si="131"/>
        <v/>
      </c>
      <c r="M7812" s="205" t="str" cm="1">
        <f t="array" ref="M7812">_xlfn.IFS(NOT(ISERROR(VLOOKUP(Table5[[#This Row],[Section]],TB_notTB,1,FALSE))),"No",LEFT(Table5[[#This Row],[Section]],3)="ETB","PLS",LEFT(Table5[[#This Row],[Section]],1)="7","PDB",NOT(ISBLANK(Table5[[#This Row],[Section]])),"No")</f>
        <v>No</v>
      </c>
    </row>
    <row r="7813" spans="1:13" x14ac:dyDescent="0.25">
      <c r="A7813" s="126" t="s">
        <v>12442</v>
      </c>
      <c r="B7813" s="126" t="s">
        <v>12932</v>
      </c>
      <c r="C7813" s="126" t="s">
        <v>75</v>
      </c>
      <c r="D7813" s="127">
        <v>1.1339999999999999</v>
      </c>
      <c r="E7813" s="128">
        <v>509</v>
      </c>
      <c r="F7813" s="128">
        <v>340</v>
      </c>
      <c r="G7813" s="126" t="s">
        <v>21268</v>
      </c>
      <c r="H7813" s="126" t="s">
        <v>21269</v>
      </c>
      <c r="I7813" s="126" t="s">
        <v>21270</v>
      </c>
      <c r="J7813" s="126" t="s">
        <v>26241</v>
      </c>
      <c r="K7813" s="9">
        <f>_xlfn.IFNA(VLOOKUP(Table5[[#This Row],[Section]],SubSill_Tier,2,FALSE),0)</f>
        <v>0</v>
      </c>
      <c r="L7813" s="9" t="str">
        <f t="shared" si="131"/>
        <v/>
      </c>
      <c r="M7813" s="205" t="str" cm="1">
        <f t="array" ref="M7813">_xlfn.IFS(NOT(ISERROR(VLOOKUP(Table5[[#This Row],[Section]],TB_notTB,1,FALSE))),"No",LEFT(Table5[[#This Row],[Section]],3)="ETB","PLS",LEFT(Table5[[#This Row],[Section]],1)="7","PDB",NOT(ISBLANK(Table5[[#This Row],[Section]])),"No")</f>
        <v>No</v>
      </c>
    </row>
    <row r="7814" spans="1:13" x14ac:dyDescent="0.25">
      <c r="A7814" s="126" t="s">
        <v>12443</v>
      </c>
      <c r="B7814" s="126" t="s">
        <v>13012</v>
      </c>
      <c r="C7814" s="126" t="s">
        <v>75</v>
      </c>
      <c r="D7814" s="127">
        <v>1.0720000000000001</v>
      </c>
      <c r="E7814" s="128">
        <v>498</v>
      </c>
      <c r="F7814" s="128">
        <v>200</v>
      </c>
      <c r="G7814" s="126" t="s">
        <v>21268</v>
      </c>
      <c r="H7814" s="126" t="s">
        <v>21269</v>
      </c>
      <c r="I7814" s="126" t="s">
        <v>21270</v>
      </c>
      <c r="J7814" s="126" t="s">
        <v>26241</v>
      </c>
      <c r="K7814" s="9">
        <f>_xlfn.IFNA(VLOOKUP(Table5[[#This Row],[Section]],SubSill_Tier,2,FALSE),0)</f>
        <v>0</v>
      </c>
      <c r="L7814" s="9" t="str">
        <f t="shared" si="131"/>
        <v/>
      </c>
      <c r="M7814" s="205" t="str" cm="1">
        <f t="array" ref="M7814">_xlfn.IFS(NOT(ISERROR(VLOOKUP(Table5[[#This Row],[Section]],TB_notTB,1,FALSE))),"No",LEFT(Table5[[#This Row],[Section]],3)="ETB","PLS",LEFT(Table5[[#This Row],[Section]],1)="7","PDB",NOT(ISBLANK(Table5[[#This Row],[Section]])),"No")</f>
        <v>No</v>
      </c>
    </row>
    <row r="7815" spans="1:13" x14ac:dyDescent="0.25">
      <c r="A7815" s="126" t="s">
        <v>12444</v>
      </c>
      <c r="B7815" s="126" t="s">
        <v>13059</v>
      </c>
      <c r="C7815" s="126" t="s">
        <v>75</v>
      </c>
      <c r="D7815" s="127">
        <v>0.35099999999999998</v>
      </c>
      <c r="E7815" s="128">
        <v>180</v>
      </c>
      <c r="F7815" s="128">
        <v>120</v>
      </c>
      <c r="G7815" s="126" t="s">
        <v>13806</v>
      </c>
      <c r="H7815" s="126" t="s">
        <v>21265</v>
      </c>
      <c r="I7815" s="126" t="s">
        <v>27185</v>
      </c>
      <c r="J7815" s="126" t="s">
        <v>26241</v>
      </c>
      <c r="K7815" s="9">
        <f>_xlfn.IFNA(VLOOKUP(Table5[[#This Row],[Section]],SubSill_Tier,2,FALSE),0)</f>
        <v>0</v>
      </c>
      <c r="L7815" s="9" t="str">
        <f t="shared" si="131"/>
        <v/>
      </c>
      <c r="M7815" s="205" t="str" cm="1">
        <f t="array" ref="M7815">_xlfn.IFS(NOT(ISERROR(VLOOKUP(Table5[[#This Row],[Section]],TB_notTB,1,FALSE))),"No",LEFT(Table5[[#This Row],[Section]],3)="ETB","PLS",LEFT(Table5[[#This Row],[Section]],1)="7","PDB",NOT(ISBLANK(Table5[[#This Row],[Section]])),"No")</f>
        <v>No</v>
      </c>
    </row>
    <row r="7816" spans="1:13" x14ac:dyDescent="0.25">
      <c r="A7816" s="126" t="s">
        <v>12772</v>
      </c>
      <c r="B7816" s="126" t="s">
        <v>28224</v>
      </c>
      <c r="C7816" s="126" t="s">
        <v>75</v>
      </c>
      <c r="D7816" s="127">
        <v>0.78</v>
      </c>
      <c r="E7816" s="128">
        <v>227</v>
      </c>
      <c r="F7816" s="128">
        <v>227</v>
      </c>
      <c r="G7816" s="126" t="s">
        <v>13725</v>
      </c>
      <c r="H7816" s="126" t="s">
        <v>20134</v>
      </c>
      <c r="I7816" s="126" t="s">
        <v>20135</v>
      </c>
      <c r="J7816" s="126" t="s">
        <v>26235</v>
      </c>
      <c r="K7816" s="9">
        <f>_xlfn.IFNA(VLOOKUP(Table5[[#This Row],[Section]],SubSill_Tier,2,FALSE),0)</f>
        <v>0</v>
      </c>
      <c r="L7816" s="9" t="str">
        <f t="shared" si="131"/>
        <v/>
      </c>
      <c r="M7816" s="205" t="str" cm="1">
        <f t="array" ref="M7816">_xlfn.IFS(NOT(ISERROR(VLOOKUP(Table5[[#This Row],[Section]],TB_notTB,1,FALSE))),"No",LEFT(Table5[[#This Row],[Section]],3)="ETB","PLS",LEFT(Table5[[#This Row],[Section]],1)="7","PDB",NOT(ISBLANK(Table5[[#This Row],[Section]])),"No")</f>
        <v>No</v>
      </c>
    </row>
    <row r="7817" spans="1:13" x14ac:dyDescent="0.25">
      <c r="A7817" s="126" t="s">
        <v>13811</v>
      </c>
      <c r="B7817" s="126" t="s">
        <v>28225</v>
      </c>
      <c r="C7817" s="126" t="s">
        <v>75</v>
      </c>
      <c r="D7817" s="127">
        <v>23.155000000000001</v>
      </c>
      <c r="E7817" s="128">
        <v>595</v>
      </c>
      <c r="F7817" s="128">
        <v>595</v>
      </c>
      <c r="G7817" s="126" t="s">
        <v>13717</v>
      </c>
      <c r="H7817" s="126" t="s">
        <v>20125</v>
      </c>
      <c r="I7817" s="126" t="s">
        <v>20126</v>
      </c>
      <c r="J7817" s="126" t="s">
        <v>26268</v>
      </c>
      <c r="K7817" s="9">
        <f>_xlfn.IFNA(VLOOKUP(Table5[[#This Row],[Section]],SubSill_Tier,2,FALSE),0)</f>
        <v>0</v>
      </c>
      <c r="L7817" s="9" t="str">
        <f t="shared" si="131"/>
        <v/>
      </c>
      <c r="M7817" s="205" t="str" cm="1">
        <f t="array" ref="M7817">_xlfn.IFS(NOT(ISERROR(VLOOKUP(Table5[[#This Row],[Section]],TB_notTB,1,FALSE))),"No",LEFT(Table5[[#This Row],[Section]],3)="ETB","PLS",LEFT(Table5[[#This Row],[Section]],1)="7","PDB",NOT(ISBLANK(Table5[[#This Row],[Section]])),"No")</f>
        <v>No</v>
      </c>
    </row>
    <row r="7818" spans="1:13" x14ac:dyDescent="0.25">
      <c r="A7818" s="126" t="s">
        <v>12773</v>
      </c>
      <c r="B7818" s="126" t="s">
        <v>28153</v>
      </c>
      <c r="C7818" s="126" t="s">
        <v>75</v>
      </c>
      <c r="D7818" s="127">
        <v>0.99</v>
      </c>
      <c r="E7818" s="128">
        <v>190</v>
      </c>
      <c r="F7818" s="128">
        <v>190</v>
      </c>
      <c r="G7818" s="126" t="s">
        <v>13717</v>
      </c>
      <c r="H7818" s="126" t="s">
        <v>20125</v>
      </c>
      <c r="I7818" s="126" t="s">
        <v>20126</v>
      </c>
      <c r="J7818" s="126" t="s">
        <v>26235</v>
      </c>
      <c r="K7818" s="9">
        <f>_xlfn.IFNA(VLOOKUP(Table5[[#This Row],[Section]],SubSill_Tier,2,FALSE),0)</f>
        <v>0</v>
      </c>
      <c r="L7818" s="9" t="str">
        <f t="shared" si="131"/>
        <v/>
      </c>
      <c r="M7818" s="205" t="str" cm="1">
        <f t="array" ref="M7818">_xlfn.IFS(NOT(ISERROR(VLOOKUP(Table5[[#This Row],[Section]],TB_notTB,1,FALSE))),"No",LEFT(Table5[[#This Row],[Section]],3)="ETB","PLS",LEFT(Table5[[#This Row],[Section]],1)="7","PDB",NOT(ISBLANK(Table5[[#This Row],[Section]])),"No")</f>
        <v>No</v>
      </c>
    </row>
    <row r="7819" spans="1:13" x14ac:dyDescent="0.25">
      <c r="A7819" s="126" t="s">
        <v>12774</v>
      </c>
      <c r="B7819" s="126" t="s">
        <v>28226</v>
      </c>
      <c r="C7819" s="126" t="s">
        <v>75</v>
      </c>
      <c r="D7819" s="127">
        <v>2.3490000000000002</v>
      </c>
      <c r="E7819" s="128">
        <v>190</v>
      </c>
      <c r="F7819" s="128">
        <v>190</v>
      </c>
      <c r="G7819" s="126" t="s">
        <v>13717</v>
      </c>
      <c r="H7819" s="126" t="s">
        <v>20125</v>
      </c>
      <c r="I7819" s="126" t="s">
        <v>20126</v>
      </c>
      <c r="J7819" s="126" t="s">
        <v>26235</v>
      </c>
      <c r="K7819" s="9">
        <f>_xlfn.IFNA(VLOOKUP(Table5[[#This Row],[Section]],SubSill_Tier,2,FALSE),0)</f>
        <v>0</v>
      </c>
      <c r="L7819" s="9" t="str">
        <f t="shared" si="131"/>
        <v/>
      </c>
      <c r="M7819" s="205" t="str" cm="1">
        <f t="array" ref="M7819">_xlfn.IFS(NOT(ISERROR(VLOOKUP(Table5[[#This Row],[Section]],TB_notTB,1,FALSE))),"No",LEFT(Table5[[#This Row],[Section]],3)="ETB","PLS",LEFT(Table5[[#This Row],[Section]],1)="7","PDB",NOT(ISBLANK(Table5[[#This Row],[Section]])),"No")</f>
        <v>No</v>
      </c>
    </row>
    <row r="7820" spans="1:13" x14ac:dyDescent="0.25">
      <c r="A7820" s="126" t="s">
        <v>12775</v>
      </c>
      <c r="B7820" s="126" t="s">
        <v>28227</v>
      </c>
      <c r="C7820" s="126" t="s">
        <v>75</v>
      </c>
      <c r="D7820" s="127">
        <v>1.46</v>
      </c>
      <c r="E7820" s="128">
        <v>190</v>
      </c>
      <c r="F7820" s="128">
        <v>190</v>
      </c>
      <c r="G7820" s="126" t="s">
        <v>13717</v>
      </c>
      <c r="H7820" s="126" t="s">
        <v>20125</v>
      </c>
      <c r="I7820" s="126" t="s">
        <v>20126</v>
      </c>
      <c r="J7820" s="126" t="s">
        <v>26235</v>
      </c>
      <c r="K7820" s="9">
        <f>_xlfn.IFNA(VLOOKUP(Table5[[#This Row],[Section]],SubSill_Tier,2,FALSE),0)</f>
        <v>0</v>
      </c>
      <c r="L7820" s="9" t="str">
        <f t="shared" si="131"/>
        <v/>
      </c>
      <c r="M7820" s="205" t="str" cm="1">
        <f t="array" ref="M7820">_xlfn.IFS(NOT(ISERROR(VLOOKUP(Table5[[#This Row],[Section]],TB_notTB,1,FALSE))),"No",LEFT(Table5[[#This Row],[Section]],3)="ETB","PLS",LEFT(Table5[[#This Row],[Section]],1)="7","PDB",NOT(ISBLANK(Table5[[#This Row],[Section]])),"No")</f>
        <v>No</v>
      </c>
    </row>
    <row r="7821" spans="1:13" x14ac:dyDescent="0.25">
      <c r="A7821" s="126" t="s">
        <v>12776</v>
      </c>
      <c r="B7821" s="126" t="s">
        <v>29135</v>
      </c>
      <c r="C7821" s="126" t="s">
        <v>75</v>
      </c>
      <c r="D7821" s="127">
        <v>0.54</v>
      </c>
      <c r="E7821" s="128">
        <v>157</v>
      </c>
      <c r="F7821" s="128">
        <v>157</v>
      </c>
      <c r="G7821" s="126" t="s">
        <v>21147</v>
      </c>
      <c r="H7821" s="126" t="s">
        <v>21148</v>
      </c>
      <c r="I7821" s="126" t="s">
        <v>21149</v>
      </c>
      <c r="J7821" s="126" t="s">
        <v>26281</v>
      </c>
      <c r="K7821" s="9">
        <f>_xlfn.IFNA(VLOOKUP(Table5[[#This Row],[Section]],SubSill_Tier,2,FALSE),0)</f>
        <v>0</v>
      </c>
      <c r="L7821" s="9" t="str">
        <f t="shared" si="131"/>
        <v/>
      </c>
      <c r="M7821" s="205" t="str" cm="1">
        <f t="array" ref="M7821">_xlfn.IFS(NOT(ISERROR(VLOOKUP(Table5[[#This Row],[Section]],TB_notTB,1,FALSE))),"No",LEFT(Table5[[#This Row],[Section]],3)="ETB","PLS",LEFT(Table5[[#This Row],[Section]],1)="7","PDB",NOT(ISBLANK(Table5[[#This Row],[Section]])),"No")</f>
        <v>No</v>
      </c>
    </row>
    <row r="7822" spans="1:13" x14ac:dyDescent="0.25">
      <c r="A7822" s="126" t="s">
        <v>12777</v>
      </c>
      <c r="B7822" s="126" t="s">
        <v>12778</v>
      </c>
      <c r="C7822" s="126" t="s">
        <v>75</v>
      </c>
      <c r="D7822" s="127">
        <v>2.5630000000000002</v>
      </c>
      <c r="E7822" s="128">
        <v>726</v>
      </c>
      <c r="F7822" s="128">
        <v>310</v>
      </c>
      <c r="G7822" s="126" t="s">
        <v>21170</v>
      </c>
      <c r="H7822" s="126" t="s">
        <v>21171</v>
      </c>
      <c r="I7822" s="126" t="s">
        <v>21172</v>
      </c>
      <c r="J7822" s="126" t="s">
        <v>26233</v>
      </c>
      <c r="K7822" s="9">
        <f>_xlfn.IFNA(VLOOKUP(Table5[[#This Row],[Section]],SubSill_Tier,2,FALSE),0)</f>
        <v>0</v>
      </c>
      <c r="L7822" s="9" t="str">
        <f t="shared" si="131"/>
        <v/>
      </c>
      <c r="M7822" s="205" t="str" cm="1">
        <f t="array" ref="M7822">_xlfn.IFS(NOT(ISERROR(VLOOKUP(Table5[[#This Row],[Section]],TB_notTB,1,FALSE))),"No",LEFT(Table5[[#This Row],[Section]],3)="ETB","PLS",LEFT(Table5[[#This Row],[Section]],1)="7","PDB",NOT(ISBLANK(Table5[[#This Row],[Section]])),"No")</f>
        <v>No</v>
      </c>
    </row>
    <row r="7823" spans="1:13" x14ac:dyDescent="0.25">
      <c r="A7823" s="126" t="s">
        <v>9268</v>
      </c>
      <c r="B7823" s="126" t="s">
        <v>3598</v>
      </c>
      <c r="C7823" s="126" t="s">
        <v>98</v>
      </c>
      <c r="D7823" s="127">
        <v>0.83499999999999996</v>
      </c>
      <c r="E7823" s="128">
        <v>119</v>
      </c>
      <c r="F7823" s="128">
        <v>119</v>
      </c>
      <c r="G7823" s="126" t="s">
        <v>13724</v>
      </c>
      <c r="H7823" s="126" t="s">
        <v>20186</v>
      </c>
      <c r="I7823" s="126" t="s">
        <v>22099</v>
      </c>
      <c r="J7823" s="126" t="s">
        <v>26234</v>
      </c>
      <c r="K7823" s="9">
        <f>_xlfn.IFNA(VLOOKUP(Table5[[#This Row],[Section]],SubSill_Tier,2,FALSE),0)</f>
        <v>0</v>
      </c>
      <c r="L7823" s="9" t="str">
        <f t="shared" si="131"/>
        <v/>
      </c>
      <c r="M7823" s="205" t="str" cm="1">
        <f t="array" ref="M7823">_xlfn.IFS(NOT(ISERROR(VLOOKUP(Table5[[#This Row],[Section]],TB_notTB,1,FALSE))),"No",LEFT(Table5[[#This Row],[Section]],3)="ETB","PLS",LEFT(Table5[[#This Row],[Section]],1)="7","PDB",NOT(ISBLANK(Table5[[#This Row],[Section]])),"No")</f>
        <v>No</v>
      </c>
    </row>
    <row r="7824" spans="1:13" x14ac:dyDescent="0.25">
      <c r="A7824" s="126" t="s">
        <v>16386</v>
      </c>
      <c r="B7824" s="126" t="s">
        <v>16387</v>
      </c>
      <c r="C7824" s="126" t="s">
        <v>98</v>
      </c>
      <c r="D7824" s="127">
        <v>2.6280000000000001</v>
      </c>
      <c r="E7824" s="128">
        <v>484</v>
      </c>
      <c r="F7824" s="128">
        <v>484</v>
      </c>
      <c r="G7824" s="126" t="s">
        <v>15424</v>
      </c>
      <c r="H7824" s="126" t="s">
        <v>20315</v>
      </c>
      <c r="I7824" s="126" t="s">
        <v>21200</v>
      </c>
      <c r="J7824" s="126" t="s">
        <v>26287</v>
      </c>
      <c r="K7824" s="9">
        <f>_xlfn.IFNA(VLOOKUP(Table5[[#This Row],[Section]],SubSill_Tier,2,FALSE),0)</f>
        <v>0</v>
      </c>
      <c r="L7824" s="9" t="str">
        <f t="shared" si="131"/>
        <v/>
      </c>
      <c r="M7824" s="205" t="str" cm="1">
        <f t="array" ref="M7824">_xlfn.IFS(NOT(ISERROR(VLOOKUP(Table5[[#This Row],[Section]],TB_notTB,1,FALSE))),"No",LEFT(Table5[[#This Row],[Section]],3)="ETB","PLS",LEFT(Table5[[#This Row],[Section]],1)="7","PDB",NOT(ISBLANK(Table5[[#This Row],[Section]])),"No")</f>
        <v>No</v>
      </c>
    </row>
    <row r="7825" spans="1:13" x14ac:dyDescent="0.25">
      <c r="A7825" s="126" t="s">
        <v>16388</v>
      </c>
      <c r="B7825" s="126" t="s">
        <v>16389</v>
      </c>
      <c r="C7825" s="126" t="s">
        <v>98</v>
      </c>
      <c r="D7825" s="127">
        <v>0.81699999999999995</v>
      </c>
      <c r="E7825" s="128">
        <v>249</v>
      </c>
      <c r="F7825" s="128">
        <v>216</v>
      </c>
      <c r="G7825" s="126" t="s">
        <v>15424</v>
      </c>
      <c r="H7825" s="126" t="s">
        <v>20315</v>
      </c>
      <c r="I7825" s="126" t="s">
        <v>21200</v>
      </c>
      <c r="J7825" s="126" t="s">
        <v>26287</v>
      </c>
      <c r="K7825" s="9">
        <f>_xlfn.IFNA(VLOOKUP(Table5[[#This Row],[Section]],SubSill_Tier,2,FALSE),0)</f>
        <v>0</v>
      </c>
      <c r="L7825" s="9" t="str">
        <f t="shared" si="131"/>
        <v/>
      </c>
      <c r="M7825" s="205" t="str" cm="1">
        <f t="array" ref="M7825">_xlfn.IFS(NOT(ISERROR(VLOOKUP(Table5[[#This Row],[Section]],TB_notTB,1,FALSE))),"No",LEFT(Table5[[#This Row],[Section]],3)="ETB","PLS",LEFT(Table5[[#This Row],[Section]],1)="7","PDB",NOT(ISBLANK(Table5[[#This Row],[Section]])),"No")</f>
        <v>No</v>
      </c>
    </row>
    <row r="7826" spans="1:13" x14ac:dyDescent="0.25">
      <c r="A7826" s="126" t="s">
        <v>16390</v>
      </c>
      <c r="B7826" s="126" t="s">
        <v>16389</v>
      </c>
      <c r="C7826" s="126" t="s">
        <v>98</v>
      </c>
      <c r="D7826" s="127">
        <v>0.76400000000000001</v>
      </c>
      <c r="E7826" s="128">
        <v>223</v>
      </c>
      <c r="F7826" s="128">
        <v>190</v>
      </c>
      <c r="G7826" s="126" t="s">
        <v>15424</v>
      </c>
      <c r="H7826" s="126" t="s">
        <v>20315</v>
      </c>
      <c r="I7826" s="126" t="s">
        <v>21200</v>
      </c>
      <c r="J7826" s="126" t="s">
        <v>26287</v>
      </c>
      <c r="K7826" s="9">
        <f>_xlfn.IFNA(VLOOKUP(Table5[[#This Row],[Section]],SubSill_Tier,2,FALSE),0)</f>
        <v>0</v>
      </c>
      <c r="L7826" s="9" t="str">
        <f t="shared" si="131"/>
        <v/>
      </c>
      <c r="M7826" s="205" t="str" cm="1">
        <f t="array" ref="M7826">_xlfn.IFS(NOT(ISERROR(VLOOKUP(Table5[[#This Row],[Section]],TB_notTB,1,FALSE))),"No",LEFT(Table5[[#This Row],[Section]],3)="ETB","PLS",LEFT(Table5[[#This Row],[Section]],1)="7","PDB",NOT(ISBLANK(Table5[[#This Row],[Section]])),"No")</f>
        <v>No</v>
      </c>
    </row>
    <row r="7827" spans="1:13" x14ac:dyDescent="0.25">
      <c r="A7827" s="126" t="s">
        <v>12445</v>
      </c>
      <c r="B7827" s="126" t="s">
        <v>12446</v>
      </c>
      <c r="C7827" s="126" t="s">
        <v>75</v>
      </c>
      <c r="D7827" s="127">
        <v>0.72399999999999998</v>
      </c>
      <c r="E7827" s="128">
        <v>326</v>
      </c>
      <c r="F7827" s="128">
        <v>326</v>
      </c>
      <c r="G7827" s="126" t="s">
        <v>13726</v>
      </c>
      <c r="H7827" s="126" t="s">
        <v>20136</v>
      </c>
      <c r="I7827" s="126" t="s">
        <v>21065</v>
      </c>
      <c r="J7827" s="126" t="s">
        <v>26241</v>
      </c>
      <c r="K7827" s="9">
        <f>_xlfn.IFNA(VLOOKUP(Table5[[#This Row],[Section]],SubSill_Tier,2,FALSE),0)</f>
        <v>0</v>
      </c>
      <c r="L7827" s="9" t="str">
        <f t="shared" si="131"/>
        <v/>
      </c>
      <c r="M7827" s="205" t="str" cm="1">
        <f t="array" ref="M7827">_xlfn.IFS(NOT(ISERROR(VLOOKUP(Table5[[#This Row],[Section]],TB_notTB,1,FALSE))),"No",LEFT(Table5[[#This Row],[Section]],3)="ETB","PLS",LEFT(Table5[[#This Row],[Section]],1)="7","PDB",NOT(ISBLANK(Table5[[#This Row],[Section]])),"No")</f>
        <v>No</v>
      </c>
    </row>
    <row r="7828" spans="1:13" x14ac:dyDescent="0.25">
      <c r="A7828" s="126" t="s">
        <v>12447</v>
      </c>
      <c r="B7828" s="126" t="s">
        <v>12448</v>
      </c>
      <c r="C7828" s="126" t="s">
        <v>75</v>
      </c>
      <c r="D7828" s="127">
        <v>1.4330000000000001</v>
      </c>
      <c r="E7828" s="128">
        <v>470</v>
      </c>
      <c r="F7828" s="128">
        <v>188</v>
      </c>
      <c r="G7828" s="126" t="s">
        <v>21111</v>
      </c>
      <c r="H7828" s="126" t="s">
        <v>21112</v>
      </c>
      <c r="I7828" s="126" t="s">
        <v>21113</v>
      </c>
      <c r="J7828" s="126" t="s">
        <v>26241</v>
      </c>
      <c r="K7828" s="9">
        <f>_xlfn.IFNA(VLOOKUP(Table5[[#This Row],[Section]],SubSill_Tier,2,FALSE),0)</f>
        <v>1</v>
      </c>
      <c r="L7828" s="9" t="str">
        <f t="shared" si="131"/>
        <v/>
      </c>
      <c r="M7828" s="205" t="str" cm="1">
        <f t="array" ref="M7828">_xlfn.IFS(NOT(ISERROR(VLOOKUP(Table5[[#This Row],[Section]],TB_notTB,1,FALSE))),"No",LEFT(Table5[[#This Row],[Section]],3)="ETB","PLS",LEFT(Table5[[#This Row],[Section]],1)="7","PDB",NOT(ISBLANK(Table5[[#This Row],[Section]])),"No")</f>
        <v>No</v>
      </c>
    </row>
    <row r="7829" spans="1:13" x14ac:dyDescent="0.25">
      <c r="A7829" s="126" t="s">
        <v>12779</v>
      </c>
      <c r="B7829" s="126" t="s">
        <v>12780</v>
      </c>
      <c r="C7829" s="126" t="s">
        <v>75</v>
      </c>
      <c r="D7829" s="127">
        <v>0.48199999999999998</v>
      </c>
      <c r="E7829" s="128">
        <v>145</v>
      </c>
      <c r="F7829" s="128">
        <v>145</v>
      </c>
      <c r="G7829" s="126" t="s">
        <v>21147</v>
      </c>
      <c r="H7829" s="126" t="s">
        <v>21148</v>
      </c>
      <c r="I7829" s="126" t="s">
        <v>21149</v>
      </c>
      <c r="J7829" s="126" t="s">
        <v>26281</v>
      </c>
      <c r="K7829" s="9">
        <f>_xlfn.IFNA(VLOOKUP(Table5[[#This Row],[Section]],SubSill_Tier,2,FALSE),0)</f>
        <v>0</v>
      </c>
      <c r="L7829" s="9" t="str">
        <f t="shared" si="131"/>
        <v/>
      </c>
      <c r="M7829" s="205" t="str" cm="1">
        <f t="array" ref="M7829">_xlfn.IFS(NOT(ISERROR(VLOOKUP(Table5[[#This Row],[Section]],TB_notTB,1,FALSE))),"No",LEFT(Table5[[#This Row],[Section]],3)="ETB","PLS",LEFT(Table5[[#This Row],[Section]],1)="7","PDB",NOT(ISBLANK(Table5[[#This Row],[Section]])),"No")</f>
        <v>No</v>
      </c>
    </row>
    <row r="7830" spans="1:13" x14ac:dyDescent="0.25">
      <c r="A7830" s="126" t="s">
        <v>12781</v>
      </c>
      <c r="B7830" s="126" t="s">
        <v>28228</v>
      </c>
      <c r="C7830" s="126" t="s">
        <v>75</v>
      </c>
      <c r="D7830" s="127">
        <v>0.26300000000000001</v>
      </c>
      <c r="E7830" s="128">
        <v>100</v>
      </c>
      <c r="F7830" s="128">
        <v>100</v>
      </c>
      <c r="G7830" s="126" t="s">
        <v>13725</v>
      </c>
      <c r="H7830" s="126" t="s">
        <v>20134</v>
      </c>
      <c r="I7830" s="126" t="s">
        <v>20135</v>
      </c>
      <c r="J7830" s="126" t="s">
        <v>26235</v>
      </c>
      <c r="K7830" s="9">
        <f>_xlfn.IFNA(VLOOKUP(Table5[[#This Row],[Section]],SubSill_Tier,2,FALSE),0)</f>
        <v>0</v>
      </c>
      <c r="L7830" s="9" t="str">
        <f t="shared" si="131"/>
        <v/>
      </c>
      <c r="M7830" s="205" t="str" cm="1">
        <f t="array" ref="M7830">_xlfn.IFS(NOT(ISERROR(VLOOKUP(Table5[[#This Row],[Section]],TB_notTB,1,FALSE))),"No",LEFT(Table5[[#This Row],[Section]],3)="ETB","PLS",LEFT(Table5[[#This Row],[Section]],1)="7","PDB",NOT(ISBLANK(Table5[[#This Row],[Section]])),"No")</f>
        <v>No</v>
      </c>
    </row>
    <row r="7831" spans="1:13" x14ac:dyDescent="0.25">
      <c r="A7831" s="126" t="s">
        <v>12782</v>
      </c>
      <c r="B7831" s="126" t="s">
        <v>12783</v>
      </c>
      <c r="C7831" s="126" t="s">
        <v>75</v>
      </c>
      <c r="D7831" s="127">
        <v>1.2110000000000001</v>
      </c>
      <c r="E7831" s="128">
        <v>277</v>
      </c>
      <c r="F7831" s="128">
        <v>277</v>
      </c>
      <c r="G7831" s="126" t="s">
        <v>21147</v>
      </c>
      <c r="H7831" s="126" t="s">
        <v>21148</v>
      </c>
      <c r="I7831" s="126" t="s">
        <v>21149</v>
      </c>
      <c r="J7831" s="126" t="s">
        <v>26281</v>
      </c>
      <c r="K7831" s="9">
        <f>_xlfn.IFNA(VLOOKUP(Table5[[#This Row],[Section]],SubSill_Tier,2,FALSE),0)</f>
        <v>0</v>
      </c>
      <c r="L7831" s="9" t="str">
        <f t="shared" si="131"/>
        <v>Wall</v>
      </c>
      <c r="M7831" s="205" t="str" cm="1">
        <f t="array" ref="M7831">_xlfn.IFS(NOT(ISERROR(VLOOKUP(Table5[[#This Row],[Section]],TB_notTB,1,FALSE))),"No",LEFT(Table5[[#This Row],[Section]],3)="ETB","PLS",LEFT(Table5[[#This Row],[Section]],1)="7","PDB",NOT(ISBLANK(Table5[[#This Row],[Section]])),"No")</f>
        <v>No</v>
      </c>
    </row>
    <row r="7832" spans="1:13" x14ac:dyDescent="0.25">
      <c r="A7832" s="126" t="s">
        <v>12449</v>
      </c>
      <c r="B7832" s="126" t="s">
        <v>12450</v>
      </c>
      <c r="C7832" s="126" t="s">
        <v>75</v>
      </c>
      <c r="D7832" s="127">
        <v>1.1930000000000001</v>
      </c>
      <c r="E7832" s="128">
        <v>258</v>
      </c>
      <c r="F7832" s="128">
        <v>258</v>
      </c>
      <c r="G7832" s="126" t="s">
        <v>13806</v>
      </c>
      <c r="H7832" s="126" t="s">
        <v>21265</v>
      </c>
      <c r="I7832" s="126" t="s">
        <v>27185</v>
      </c>
      <c r="J7832" s="126" t="s">
        <v>26241</v>
      </c>
      <c r="K7832" s="9">
        <f>_xlfn.IFNA(VLOOKUP(Table5[[#This Row],[Section]],SubSill_Tier,2,FALSE),0)</f>
        <v>0</v>
      </c>
      <c r="L7832" s="9" t="str">
        <f t="shared" si="131"/>
        <v/>
      </c>
      <c r="M7832" s="205" t="str" cm="1">
        <f t="array" ref="M7832">_xlfn.IFS(NOT(ISERROR(VLOOKUP(Table5[[#This Row],[Section]],TB_notTB,1,FALSE))),"No",LEFT(Table5[[#This Row],[Section]],3)="ETB","PLS",LEFT(Table5[[#This Row],[Section]],1)="7","PDB",NOT(ISBLANK(Table5[[#This Row],[Section]])),"No")</f>
        <v>No</v>
      </c>
    </row>
    <row r="7833" spans="1:13" x14ac:dyDescent="0.25">
      <c r="A7833" s="126" t="s">
        <v>16391</v>
      </c>
      <c r="B7833" s="126" t="s">
        <v>16392</v>
      </c>
      <c r="C7833" s="126" t="s">
        <v>75</v>
      </c>
      <c r="D7833" s="127">
        <v>0.26900000000000002</v>
      </c>
      <c r="E7833" s="128">
        <v>155</v>
      </c>
      <c r="F7833" s="128">
        <v>109</v>
      </c>
      <c r="G7833" s="126" t="s">
        <v>16393</v>
      </c>
      <c r="H7833" s="126" t="s">
        <v>20370</v>
      </c>
      <c r="I7833" s="126" t="s">
        <v>21283</v>
      </c>
      <c r="J7833" s="126" t="s">
        <v>26333</v>
      </c>
      <c r="K7833" s="9">
        <f>_xlfn.IFNA(VLOOKUP(Table5[[#This Row],[Section]],SubSill_Tier,2,FALSE),0)</f>
        <v>0</v>
      </c>
      <c r="L7833" s="9" t="str">
        <f t="shared" si="131"/>
        <v/>
      </c>
      <c r="M7833" s="205" t="str" cm="1">
        <f t="array" ref="M7833">_xlfn.IFS(NOT(ISERROR(VLOOKUP(Table5[[#This Row],[Section]],TB_notTB,1,FALSE))),"No",LEFT(Table5[[#This Row],[Section]],3)="ETB","PLS",LEFT(Table5[[#This Row],[Section]],1)="7","PDB",NOT(ISBLANK(Table5[[#This Row],[Section]])),"No")</f>
        <v>No</v>
      </c>
    </row>
    <row r="7834" spans="1:13" x14ac:dyDescent="0.25">
      <c r="A7834" s="126" t="s">
        <v>16394</v>
      </c>
      <c r="B7834" s="126" t="s">
        <v>16395</v>
      </c>
      <c r="C7834" s="126" t="s">
        <v>75</v>
      </c>
      <c r="D7834" s="127">
        <v>0.222</v>
      </c>
      <c r="E7834" s="128">
        <v>121</v>
      </c>
      <c r="F7834" s="128">
        <v>100</v>
      </c>
      <c r="G7834" s="126" t="s">
        <v>16393</v>
      </c>
      <c r="H7834" s="126" t="s">
        <v>20370</v>
      </c>
      <c r="I7834" s="126" t="s">
        <v>21283</v>
      </c>
      <c r="J7834" s="126" t="s">
        <v>26333</v>
      </c>
      <c r="K7834" s="9">
        <f>_xlfn.IFNA(VLOOKUP(Table5[[#This Row],[Section]],SubSill_Tier,2,FALSE),0)</f>
        <v>0</v>
      </c>
      <c r="L7834" s="9" t="str">
        <f t="shared" si="131"/>
        <v/>
      </c>
      <c r="M7834" s="205" t="str" cm="1">
        <f t="array" ref="M7834">_xlfn.IFS(NOT(ISERROR(VLOOKUP(Table5[[#This Row],[Section]],TB_notTB,1,FALSE))),"No",LEFT(Table5[[#This Row],[Section]],3)="ETB","PLS",LEFT(Table5[[#This Row],[Section]],1)="7","PDB",NOT(ISBLANK(Table5[[#This Row],[Section]])),"No")</f>
        <v>No</v>
      </c>
    </row>
    <row r="7835" spans="1:13" x14ac:dyDescent="0.25">
      <c r="A7835" s="126" t="s">
        <v>16396</v>
      </c>
      <c r="B7835" s="126" t="s">
        <v>16397</v>
      </c>
      <c r="C7835" s="126" t="s">
        <v>75</v>
      </c>
      <c r="D7835" s="127">
        <v>0.41</v>
      </c>
      <c r="E7835" s="128">
        <v>237</v>
      </c>
      <c r="F7835" s="128">
        <v>158</v>
      </c>
      <c r="G7835" s="126" t="s">
        <v>16393</v>
      </c>
      <c r="H7835" s="126" t="s">
        <v>20370</v>
      </c>
      <c r="I7835" s="126" t="s">
        <v>21283</v>
      </c>
      <c r="J7835" s="126" t="s">
        <v>26333</v>
      </c>
      <c r="K7835" s="9">
        <f>_xlfn.IFNA(VLOOKUP(Table5[[#This Row],[Section]],SubSill_Tier,2,FALSE),0)</f>
        <v>0</v>
      </c>
      <c r="L7835" s="9" t="str">
        <f t="shared" si="131"/>
        <v/>
      </c>
      <c r="M7835" s="205" t="str" cm="1">
        <f t="array" ref="M7835">_xlfn.IFS(NOT(ISERROR(VLOOKUP(Table5[[#This Row],[Section]],TB_notTB,1,FALSE))),"No",LEFT(Table5[[#This Row],[Section]],3)="ETB","PLS",LEFT(Table5[[#This Row],[Section]],1)="7","PDB",NOT(ISBLANK(Table5[[#This Row],[Section]])),"No")</f>
        <v>No</v>
      </c>
    </row>
    <row r="7836" spans="1:13" x14ac:dyDescent="0.25">
      <c r="A7836" s="126" t="s">
        <v>16398</v>
      </c>
      <c r="B7836" s="126" t="s">
        <v>16399</v>
      </c>
      <c r="C7836" s="126" t="s">
        <v>75</v>
      </c>
      <c r="D7836" s="127">
        <v>0.59199999999999997</v>
      </c>
      <c r="E7836" s="128">
        <v>339</v>
      </c>
      <c r="F7836" s="128">
        <v>256</v>
      </c>
      <c r="G7836" s="126" t="s">
        <v>16393</v>
      </c>
      <c r="H7836" s="126" t="s">
        <v>20370</v>
      </c>
      <c r="I7836" s="126" t="s">
        <v>21283</v>
      </c>
      <c r="J7836" s="126" t="s">
        <v>26333</v>
      </c>
      <c r="K7836" s="9">
        <f>_xlfn.IFNA(VLOOKUP(Table5[[#This Row],[Section]],SubSill_Tier,2,FALSE),0)</f>
        <v>0</v>
      </c>
      <c r="L7836" s="9" t="str">
        <f t="shared" si="131"/>
        <v/>
      </c>
      <c r="M7836" s="205" t="str" cm="1">
        <f t="array" ref="M7836">_xlfn.IFS(NOT(ISERROR(VLOOKUP(Table5[[#This Row],[Section]],TB_notTB,1,FALSE))),"No",LEFT(Table5[[#This Row],[Section]],3)="ETB","PLS",LEFT(Table5[[#This Row],[Section]],1)="7","PDB",NOT(ISBLANK(Table5[[#This Row],[Section]])),"No")</f>
        <v>No</v>
      </c>
    </row>
    <row r="7837" spans="1:13" x14ac:dyDescent="0.25">
      <c r="A7837" s="126" t="s">
        <v>12451</v>
      </c>
      <c r="B7837" s="126" t="s">
        <v>12452</v>
      </c>
      <c r="C7837" s="126" t="s">
        <v>75</v>
      </c>
      <c r="D7837" s="127">
        <v>0.67400000000000004</v>
      </c>
      <c r="E7837" s="128">
        <v>253</v>
      </c>
      <c r="F7837" s="128">
        <v>169</v>
      </c>
      <c r="G7837" s="126" t="s">
        <v>13806</v>
      </c>
      <c r="H7837" s="126" t="s">
        <v>21265</v>
      </c>
      <c r="I7837" s="126" t="s">
        <v>27185</v>
      </c>
      <c r="J7837" s="126" t="s">
        <v>26241</v>
      </c>
      <c r="K7837" s="9">
        <f>_xlfn.IFNA(VLOOKUP(Table5[[#This Row],[Section]],SubSill_Tier,2,FALSE),0)</f>
        <v>0</v>
      </c>
      <c r="L7837" s="9" t="str">
        <f t="shared" si="131"/>
        <v/>
      </c>
      <c r="M7837" s="205" t="str" cm="1">
        <f t="array" ref="M7837">_xlfn.IFS(NOT(ISERROR(VLOOKUP(Table5[[#This Row],[Section]],TB_notTB,1,FALSE))),"No",LEFT(Table5[[#This Row],[Section]],3)="ETB","PLS",LEFT(Table5[[#This Row],[Section]],1)="7","PDB",NOT(ISBLANK(Table5[[#This Row],[Section]])),"No")</f>
        <v>No</v>
      </c>
    </row>
    <row r="7838" spans="1:13" x14ac:dyDescent="0.25">
      <c r="A7838" s="126" t="s">
        <v>12453</v>
      </c>
      <c r="B7838" s="126" t="s">
        <v>26803</v>
      </c>
      <c r="C7838" s="126" t="s">
        <v>75</v>
      </c>
      <c r="D7838" s="127">
        <v>0.37</v>
      </c>
      <c r="E7838" s="128">
        <v>169</v>
      </c>
      <c r="F7838" s="128">
        <v>113</v>
      </c>
      <c r="G7838" s="126" t="s">
        <v>19309</v>
      </c>
      <c r="H7838" s="126" t="s">
        <v>21130</v>
      </c>
      <c r="I7838" s="126" t="s">
        <v>27832</v>
      </c>
      <c r="J7838" s="126" t="s">
        <v>26241</v>
      </c>
      <c r="K7838" s="9">
        <f>_xlfn.IFNA(VLOOKUP(Table5[[#This Row],[Section]],SubSill_Tier,2,FALSE),0)</f>
        <v>0</v>
      </c>
      <c r="L7838" s="9" t="str">
        <f t="shared" si="131"/>
        <v/>
      </c>
      <c r="M7838" s="205" t="str" cm="1">
        <f t="array" ref="M7838">_xlfn.IFS(NOT(ISERROR(VLOOKUP(Table5[[#This Row],[Section]],TB_notTB,1,FALSE))),"No",LEFT(Table5[[#This Row],[Section]],3)="ETB","PLS",LEFT(Table5[[#This Row],[Section]],1)="7","PDB",NOT(ISBLANK(Table5[[#This Row],[Section]])),"No")</f>
        <v>No</v>
      </c>
    </row>
    <row r="7839" spans="1:13" x14ac:dyDescent="0.25">
      <c r="A7839" s="126" t="s">
        <v>12454</v>
      </c>
      <c r="B7839" s="126" t="s">
        <v>13385</v>
      </c>
      <c r="C7839" s="126" t="s">
        <v>75</v>
      </c>
      <c r="D7839" s="127">
        <v>0.34399999999999997</v>
      </c>
      <c r="E7839" s="128">
        <v>173</v>
      </c>
      <c r="F7839" s="128">
        <v>116</v>
      </c>
      <c r="G7839" s="126" t="s">
        <v>13743</v>
      </c>
      <c r="H7839" s="126" t="s">
        <v>21092</v>
      </c>
      <c r="I7839" s="126" t="s">
        <v>21093</v>
      </c>
      <c r="J7839" s="126" t="s">
        <v>26241</v>
      </c>
      <c r="K7839" s="9">
        <f>_xlfn.IFNA(VLOOKUP(Table5[[#This Row],[Section]],SubSill_Tier,2,FALSE),0)</f>
        <v>0</v>
      </c>
      <c r="L7839" s="9" t="str">
        <f t="shared" si="131"/>
        <v/>
      </c>
      <c r="M7839" s="205" t="str" cm="1">
        <f t="array" ref="M7839">_xlfn.IFS(NOT(ISERROR(VLOOKUP(Table5[[#This Row],[Section]],TB_notTB,1,FALSE))),"No",LEFT(Table5[[#This Row],[Section]],3)="ETB","PLS",LEFT(Table5[[#This Row],[Section]],1)="7","PDB",NOT(ISBLANK(Table5[[#This Row],[Section]])),"No")</f>
        <v>No</v>
      </c>
    </row>
    <row r="7840" spans="1:13" x14ac:dyDescent="0.25">
      <c r="A7840" s="126" t="s">
        <v>12455</v>
      </c>
      <c r="B7840" s="126" t="s">
        <v>13060</v>
      </c>
      <c r="C7840" s="126" t="s">
        <v>75</v>
      </c>
      <c r="D7840" s="127">
        <v>1.1160000000000001</v>
      </c>
      <c r="E7840" s="128">
        <v>426</v>
      </c>
      <c r="F7840" s="128">
        <v>284</v>
      </c>
      <c r="G7840" s="126" t="s">
        <v>13806</v>
      </c>
      <c r="H7840" s="126" t="s">
        <v>21265</v>
      </c>
      <c r="I7840" s="126" t="s">
        <v>27185</v>
      </c>
      <c r="J7840" s="126" t="s">
        <v>26241</v>
      </c>
      <c r="K7840" s="9">
        <f>_xlfn.IFNA(VLOOKUP(Table5[[#This Row],[Section]],SubSill_Tier,2,FALSE),0)</f>
        <v>0</v>
      </c>
      <c r="L7840" s="9" t="str">
        <f t="shared" si="131"/>
        <v/>
      </c>
      <c r="M7840" s="205" t="str" cm="1">
        <f t="array" ref="M7840">_xlfn.IFS(NOT(ISERROR(VLOOKUP(Table5[[#This Row],[Section]],TB_notTB,1,FALSE))),"No",LEFT(Table5[[#This Row],[Section]],3)="ETB","PLS",LEFT(Table5[[#This Row],[Section]],1)="7","PDB",NOT(ISBLANK(Table5[[#This Row],[Section]])),"No")</f>
        <v>No</v>
      </c>
    </row>
    <row r="7841" spans="1:13" x14ac:dyDescent="0.25">
      <c r="A7841" s="126" t="s">
        <v>12456</v>
      </c>
      <c r="B7841" s="126" t="s">
        <v>13061</v>
      </c>
      <c r="C7841" s="126" t="s">
        <v>75</v>
      </c>
      <c r="D7841" s="127">
        <v>1.4470000000000001</v>
      </c>
      <c r="E7841" s="128">
        <v>531</v>
      </c>
      <c r="F7841" s="128">
        <v>354</v>
      </c>
      <c r="G7841" s="126" t="s">
        <v>13806</v>
      </c>
      <c r="H7841" s="126" t="s">
        <v>21265</v>
      </c>
      <c r="I7841" s="126" t="s">
        <v>27185</v>
      </c>
      <c r="J7841" s="126" t="s">
        <v>26241</v>
      </c>
      <c r="K7841" s="9">
        <f>_xlfn.IFNA(VLOOKUP(Table5[[#This Row],[Section]],SubSill_Tier,2,FALSE),0)</f>
        <v>0</v>
      </c>
      <c r="L7841" s="9" t="str">
        <f t="shared" si="131"/>
        <v/>
      </c>
      <c r="M7841" s="205" t="str" cm="1">
        <f t="array" ref="M7841">_xlfn.IFS(NOT(ISERROR(VLOOKUP(Table5[[#This Row],[Section]],TB_notTB,1,FALSE))),"No",LEFT(Table5[[#This Row],[Section]],3)="ETB","PLS",LEFT(Table5[[#This Row],[Section]],1)="7","PDB",NOT(ISBLANK(Table5[[#This Row],[Section]])),"No")</f>
        <v>No</v>
      </c>
    </row>
    <row r="7842" spans="1:13" x14ac:dyDescent="0.25">
      <c r="A7842" s="126" t="s">
        <v>12457</v>
      </c>
      <c r="B7842" s="126" t="s">
        <v>12458</v>
      </c>
      <c r="C7842" s="126" t="s">
        <v>75</v>
      </c>
      <c r="D7842" s="127">
        <v>2.464</v>
      </c>
      <c r="E7842" s="128">
        <v>665</v>
      </c>
      <c r="F7842" s="128">
        <v>444</v>
      </c>
      <c r="G7842" s="126" t="s">
        <v>21261</v>
      </c>
      <c r="H7842" s="126" t="s">
        <v>21262</v>
      </c>
      <c r="I7842" s="126" t="s">
        <v>21263</v>
      </c>
      <c r="J7842" s="126" t="s">
        <v>26241</v>
      </c>
      <c r="K7842" s="9">
        <f>_xlfn.IFNA(VLOOKUP(Table5[[#This Row],[Section]],SubSill_Tier,2,FALSE),0)</f>
        <v>0</v>
      </c>
      <c r="L7842" s="9" t="str">
        <f t="shared" si="131"/>
        <v/>
      </c>
      <c r="M7842" s="205" t="str" cm="1">
        <f t="array" ref="M7842">_xlfn.IFS(NOT(ISERROR(VLOOKUP(Table5[[#This Row],[Section]],TB_notTB,1,FALSE))),"No",LEFT(Table5[[#This Row],[Section]],3)="ETB","PLS",LEFT(Table5[[#This Row],[Section]],1)="7","PDB",NOT(ISBLANK(Table5[[#This Row],[Section]])),"No")</f>
        <v>No</v>
      </c>
    </row>
    <row r="7843" spans="1:13" x14ac:dyDescent="0.25">
      <c r="A7843" s="126" t="s">
        <v>12459</v>
      </c>
      <c r="B7843" s="126" t="s">
        <v>12460</v>
      </c>
      <c r="C7843" s="126" t="s">
        <v>75</v>
      </c>
      <c r="D7843" s="127">
        <v>2.4590000000000001</v>
      </c>
      <c r="E7843" s="128">
        <v>617</v>
      </c>
      <c r="F7843" s="128">
        <v>412</v>
      </c>
      <c r="G7843" s="126" t="s">
        <v>21261</v>
      </c>
      <c r="H7843" s="126" t="s">
        <v>21262</v>
      </c>
      <c r="I7843" s="126" t="s">
        <v>21263</v>
      </c>
      <c r="J7843" s="126" t="s">
        <v>26241</v>
      </c>
      <c r="K7843" s="9">
        <f>_xlfn.IFNA(VLOOKUP(Table5[[#This Row],[Section]],SubSill_Tier,2,FALSE),0)</f>
        <v>1</v>
      </c>
      <c r="L7843" s="9" t="str">
        <f t="shared" si="131"/>
        <v/>
      </c>
      <c r="M7843" s="205" t="str" cm="1">
        <f t="array" ref="M7843">_xlfn.IFS(NOT(ISERROR(VLOOKUP(Table5[[#This Row],[Section]],TB_notTB,1,FALSE))),"No",LEFT(Table5[[#This Row],[Section]],3)="ETB","PLS",LEFT(Table5[[#This Row],[Section]],1)="7","PDB",NOT(ISBLANK(Table5[[#This Row],[Section]])),"No")</f>
        <v>No</v>
      </c>
    </row>
    <row r="7844" spans="1:13" x14ac:dyDescent="0.25">
      <c r="A7844" s="126" t="s">
        <v>12887</v>
      </c>
      <c r="B7844" s="126" t="s">
        <v>12888</v>
      </c>
      <c r="C7844" s="126" t="s">
        <v>75</v>
      </c>
      <c r="D7844" s="127">
        <v>0.23899999999999999</v>
      </c>
      <c r="E7844" s="128">
        <v>118</v>
      </c>
      <c r="F7844" s="128">
        <v>118</v>
      </c>
      <c r="G7844" s="126" t="s">
        <v>13713</v>
      </c>
      <c r="H7844" s="126" t="s">
        <v>21056</v>
      </c>
      <c r="I7844" s="126" t="s">
        <v>21057</v>
      </c>
      <c r="J7844" s="126" t="s">
        <v>26233</v>
      </c>
      <c r="K7844" s="9">
        <f>_xlfn.IFNA(VLOOKUP(Table5[[#This Row],[Section]],SubSill_Tier,2,FALSE),0)</f>
        <v>0</v>
      </c>
      <c r="L7844" s="9" t="str">
        <f t="shared" si="131"/>
        <v>Wall</v>
      </c>
      <c r="M7844" s="205" t="str" cm="1">
        <f t="array" ref="M7844">_xlfn.IFS(NOT(ISERROR(VLOOKUP(Table5[[#This Row],[Section]],TB_notTB,1,FALSE))),"No",LEFT(Table5[[#This Row],[Section]],3)="ETB","PLS",LEFT(Table5[[#This Row],[Section]],1)="7","PDB",NOT(ISBLANK(Table5[[#This Row],[Section]])),"No")</f>
        <v>No</v>
      </c>
    </row>
    <row r="7845" spans="1:13" x14ac:dyDescent="0.25">
      <c r="A7845" s="126" t="s">
        <v>12889</v>
      </c>
      <c r="B7845" s="126" t="s">
        <v>12890</v>
      </c>
      <c r="C7845" s="126" t="s">
        <v>75</v>
      </c>
      <c r="D7845" s="127">
        <v>0.21</v>
      </c>
      <c r="E7845" s="128">
        <v>106</v>
      </c>
      <c r="F7845" s="128">
        <v>106</v>
      </c>
      <c r="G7845" s="126" t="s">
        <v>13713</v>
      </c>
      <c r="H7845" s="126" t="s">
        <v>21056</v>
      </c>
      <c r="I7845" s="126" t="s">
        <v>21057</v>
      </c>
      <c r="J7845" s="126" t="s">
        <v>26233</v>
      </c>
      <c r="K7845" s="9">
        <f>_xlfn.IFNA(VLOOKUP(Table5[[#This Row],[Section]],SubSill_Tier,2,FALSE),0)</f>
        <v>0</v>
      </c>
      <c r="L7845" s="9" t="str">
        <f t="shared" si="131"/>
        <v>Wall</v>
      </c>
      <c r="M7845" s="205" t="str" cm="1">
        <f t="array" ref="M7845">_xlfn.IFS(NOT(ISERROR(VLOOKUP(Table5[[#This Row],[Section]],TB_notTB,1,FALSE))),"No",LEFT(Table5[[#This Row],[Section]],3)="ETB","PLS",LEFT(Table5[[#This Row],[Section]],1)="7","PDB",NOT(ISBLANK(Table5[[#This Row],[Section]])),"No")</f>
        <v>No</v>
      </c>
    </row>
    <row r="7846" spans="1:13" x14ac:dyDescent="0.25">
      <c r="A7846" s="126" t="s">
        <v>12891</v>
      </c>
      <c r="B7846" s="126" t="s">
        <v>12892</v>
      </c>
      <c r="C7846" s="126" t="s">
        <v>75</v>
      </c>
      <c r="D7846" s="127">
        <v>1.2090000000000001</v>
      </c>
      <c r="E7846" s="128">
        <v>245</v>
      </c>
      <c r="F7846" s="128">
        <v>245</v>
      </c>
      <c r="G7846" s="126" t="s">
        <v>13713</v>
      </c>
      <c r="H7846" s="126" t="s">
        <v>21056</v>
      </c>
      <c r="I7846" s="126" t="s">
        <v>21057</v>
      </c>
      <c r="J7846" s="126" t="s">
        <v>26233</v>
      </c>
      <c r="K7846" s="9">
        <f>_xlfn.IFNA(VLOOKUP(Table5[[#This Row],[Section]],SubSill_Tier,2,FALSE),0)</f>
        <v>0</v>
      </c>
      <c r="L7846" s="9" t="str">
        <f t="shared" si="131"/>
        <v/>
      </c>
      <c r="M7846" s="205" t="str" cm="1">
        <f t="array" ref="M7846">_xlfn.IFS(NOT(ISERROR(VLOOKUP(Table5[[#This Row],[Section]],TB_notTB,1,FALSE))),"No",LEFT(Table5[[#This Row],[Section]],3)="ETB","PLS",LEFT(Table5[[#This Row],[Section]],1)="7","PDB",NOT(ISBLANK(Table5[[#This Row],[Section]])),"No")</f>
        <v>No</v>
      </c>
    </row>
    <row r="7847" spans="1:13" x14ac:dyDescent="0.25">
      <c r="A7847" s="126" t="s">
        <v>12893</v>
      </c>
      <c r="B7847" s="126" t="s">
        <v>12894</v>
      </c>
      <c r="C7847" s="126" t="s">
        <v>75</v>
      </c>
      <c r="D7847" s="127">
        <v>0.76400000000000001</v>
      </c>
      <c r="E7847" s="128">
        <v>217</v>
      </c>
      <c r="F7847" s="128">
        <v>217</v>
      </c>
      <c r="G7847" s="126" t="s">
        <v>13713</v>
      </c>
      <c r="H7847" s="126" t="s">
        <v>21056</v>
      </c>
      <c r="I7847" s="126" t="s">
        <v>21057</v>
      </c>
      <c r="J7847" s="126" t="s">
        <v>26233</v>
      </c>
      <c r="K7847" s="9">
        <f>_xlfn.IFNA(VLOOKUP(Table5[[#This Row],[Section]],SubSill_Tier,2,FALSE),0)</f>
        <v>0</v>
      </c>
      <c r="L7847" s="9" t="str">
        <f t="shared" si="131"/>
        <v>Wall</v>
      </c>
      <c r="M7847" s="205" t="str" cm="1">
        <f t="array" ref="M7847">_xlfn.IFS(NOT(ISERROR(VLOOKUP(Table5[[#This Row],[Section]],TB_notTB,1,FALSE))),"No",LEFT(Table5[[#This Row],[Section]],3)="ETB","PLS",LEFT(Table5[[#This Row],[Section]],1)="7","PDB",NOT(ISBLANK(Table5[[#This Row],[Section]])),"No")</f>
        <v>No</v>
      </c>
    </row>
    <row r="7848" spans="1:13" x14ac:dyDescent="0.25">
      <c r="A7848" s="126" t="s">
        <v>12895</v>
      </c>
      <c r="B7848" s="126" t="s">
        <v>12896</v>
      </c>
      <c r="C7848" s="126" t="s">
        <v>75</v>
      </c>
      <c r="D7848" s="127">
        <v>0.56100000000000005</v>
      </c>
      <c r="E7848" s="128">
        <v>165</v>
      </c>
      <c r="F7848" s="128">
        <v>165</v>
      </c>
      <c r="G7848" s="126" t="s">
        <v>13713</v>
      </c>
      <c r="H7848" s="126" t="s">
        <v>21056</v>
      </c>
      <c r="I7848" s="126" t="s">
        <v>21057</v>
      </c>
      <c r="J7848" s="126" t="s">
        <v>26233</v>
      </c>
      <c r="K7848" s="9">
        <f>_xlfn.IFNA(VLOOKUP(Table5[[#This Row],[Section]],SubSill_Tier,2,FALSE),0)</f>
        <v>0</v>
      </c>
      <c r="L7848" s="9" t="str">
        <f t="shared" si="131"/>
        <v>Wall</v>
      </c>
      <c r="M7848" s="205" t="str" cm="1">
        <f t="array" ref="M7848">_xlfn.IFS(NOT(ISERROR(VLOOKUP(Table5[[#This Row],[Section]],TB_notTB,1,FALSE))),"No",LEFT(Table5[[#This Row],[Section]],3)="ETB","PLS",LEFT(Table5[[#This Row],[Section]],1)="7","PDB",NOT(ISBLANK(Table5[[#This Row],[Section]])),"No")</f>
        <v>No</v>
      </c>
    </row>
    <row r="7849" spans="1:13" x14ac:dyDescent="0.25">
      <c r="A7849" s="126" t="s">
        <v>12861</v>
      </c>
      <c r="B7849" s="126" t="s">
        <v>12862</v>
      </c>
      <c r="C7849" s="126" t="s">
        <v>75</v>
      </c>
      <c r="D7849" s="127">
        <v>1.9370000000000001</v>
      </c>
      <c r="E7849" s="128">
        <v>515</v>
      </c>
      <c r="F7849" s="128">
        <v>344</v>
      </c>
      <c r="G7849" s="126" t="s">
        <v>13812</v>
      </c>
      <c r="H7849" s="126" t="s">
        <v>21284</v>
      </c>
      <c r="I7849" s="126" t="s">
        <v>28229</v>
      </c>
      <c r="J7849" s="126" t="s">
        <v>26241</v>
      </c>
      <c r="K7849" s="9">
        <f>_xlfn.IFNA(VLOOKUP(Table5[[#This Row],[Section]],SubSill_Tier,2,FALSE),0)</f>
        <v>0</v>
      </c>
      <c r="L7849" s="9" t="str">
        <f t="shared" si="131"/>
        <v/>
      </c>
      <c r="M7849" s="205" t="str" cm="1">
        <f t="array" ref="M7849">_xlfn.IFS(NOT(ISERROR(VLOOKUP(Table5[[#This Row],[Section]],TB_notTB,1,FALSE))),"No",LEFT(Table5[[#This Row],[Section]],3)="ETB","PLS",LEFT(Table5[[#This Row],[Section]],1)="7","PDB",NOT(ISBLANK(Table5[[#This Row],[Section]])),"No")</f>
        <v>No</v>
      </c>
    </row>
    <row r="7850" spans="1:13" x14ac:dyDescent="0.25">
      <c r="A7850" s="126" t="s">
        <v>12897</v>
      </c>
      <c r="B7850" s="126" t="s">
        <v>28230</v>
      </c>
      <c r="C7850" s="126" t="s">
        <v>75</v>
      </c>
      <c r="D7850" s="127">
        <v>1.006</v>
      </c>
      <c r="E7850" s="128">
        <v>157</v>
      </c>
      <c r="F7850" s="128">
        <v>157</v>
      </c>
      <c r="G7850" s="126" t="s">
        <v>13725</v>
      </c>
      <c r="H7850" s="126" t="s">
        <v>20134</v>
      </c>
      <c r="I7850" s="126" t="s">
        <v>20135</v>
      </c>
      <c r="J7850" s="126" t="s">
        <v>26235</v>
      </c>
      <c r="K7850" s="9">
        <f>_xlfn.IFNA(VLOOKUP(Table5[[#This Row],[Section]],SubSill_Tier,2,FALSE),0)</f>
        <v>0</v>
      </c>
      <c r="L7850" s="9" t="str">
        <f t="shared" si="131"/>
        <v/>
      </c>
      <c r="M7850" s="205" t="str" cm="1">
        <f t="array" ref="M7850">_xlfn.IFS(NOT(ISERROR(VLOOKUP(Table5[[#This Row],[Section]],TB_notTB,1,FALSE))),"No",LEFT(Table5[[#This Row],[Section]],3)="ETB","PLS",LEFT(Table5[[#This Row],[Section]],1)="7","PDB",NOT(ISBLANK(Table5[[#This Row],[Section]])),"No")</f>
        <v>No</v>
      </c>
    </row>
    <row r="7851" spans="1:13" x14ac:dyDescent="0.25">
      <c r="A7851" s="126" t="s">
        <v>16400</v>
      </c>
      <c r="B7851" s="126" t="s">
        <v>16401</v>
      </c>
      <c r="C7851" s="126" t="s">
        <v>75</v>
      </c>
      <c r="D7851" s="127">
        <v>1.212</v>
      </c>
      <c r="E7851" s="128">
        <v>537</v>
      </c>
      <c r="F7851" s="128">
        <v>215</v>
      </c>
      <c r="G7851" s="126" t="s">
        <v>15089</v>
      </c>
      <c r="H7851" s="126" t="s">
        <v>20296</v>
      </c>
      <c r="I7851" s="126" t="s">
        <v>21185</v>
      </c>
      <c r="J7851" s="126" t="s">
        <v>26303</v>
      </c>
      <c r="K7851" s="9">
        <f>_xlfn.IFNA(VLOOKUP(Table5[[#This Row],[Section]],SubSill_Tier,2,FALSE),0)</f>
        <v>0</v>
      </c>
      <c r="L7851" s="9" t="str">
        <f t="shared" si="131"/>
        <v/>
      </c>
      <c r="M7851" s="205" t="str" cm="1">
        <f t="array" ref="M7851">_xlfn.IFS(NOT(ISERROR(VLOOKUP(Table5[[#This Row],[Section]],TB_notTB,1,FALSE))),"No",LEFT(Table5[[#This Row],[Section]],3)="ETB","PLS",LEFT(Table5[[#This Row],[Section]],1)="7","PDB",NOT(ISBLANK(Table5[[#This Row],[Section]])),"No")</f>
        <v>No</v>
      </c>
    </row>
    <row r="7852" spans="1:13" x14ac:dyDescent="0.25">
      <c r="A7852" s="126" t="s">
        <v>16402</v>
      </c>
      <c r="B7852" s="126" t="s">
        <v>16403</v>
      </c>
      <c r="C7852" s="126" t="s">
        <v>75</v>
      </c>
      <c r="D7852" s="127">
        <v>1.21</v>
      </c>
      <c r="E7852" s="128">
        <v>536</v>
      </c>
      <c r="F7852" s="128">
        <v>215</v>
      </c>
      <c r="G7852" s="126" t="s">
        <v>15158</v>
      </c>
      <c r="H7852" s="126" t="s">
        <v>20297</v>
      </c>
      <c r="I7852" s="126" t="s">
        <v>21187</v>
      </c>
      <c r="J7852" s="126" t="s">
        <v>26304</v>
      </c>
      <c r="K7852" s="9">
        <f>_xlfn.IFNA(VLOOKUP(Table5[[#This Row],[Section]],SubSill_Tier,2,FALSE),0)</f>
        <v>0</v>
      </c>
      <c r="L7852" s="9" t="str">
        <f t="shared" si="131"/>
        <v/>
      </c>
      <c r="M7852" s="205" t="str" cm="1">
        <f t="array" ref="M7852">_xlfn.IFS(NOT(ISERROR(VLOOKUP(Table5[[#This Row],[Section]],TB_notTB,1,FALSE))),"No",LEFT(Table5[[#This Row],[Section]],3)="ETB","PLS",LEFT(Table5[[#This Row],[Section]],1)="7","PDB",NOT(ISBLANK(Table5[[#This Row],[Section]])),"No")</f>
        <v>No</v>
      </c>
    </row>
    <row r="7853" spans="1:13" x14ac:dyDescent="0.25">
      <c r="A7853" s="126" t="s">
        <v>16404</v>
      </c>
      <c r="B7853" s="126" t="s">
        <v>16405</v>
      </c>
      <c r="C7853" s="126" t="s">
        <v>75</v>
      </c>
      <c r="D7853" s="127">
        <v>0.89700000000000002</v>
      </c>
      <c r="E7853" s="128">
        <v>409</v>
      </c>
      <c r="F7853" s="128">
        <v>190</v>
      </c>
      <c r="G7853" s="126" t="s">
        <v>15158</v>
      </c>
      <c r="H7853" s="126" t="s">
        <v>20297</v>
      </c>
      <c r="I7853" s="126" t="s">
        <v>21187</v>
      </c>
      <c r="J7853" s="126" t="s">
        <v>26304</v>
      </c>
      <c r="K7853" s="9">
        <f>_xlfn.IFNA(VLOOKUP(Table5[[#This Row],[Section]],SubSill_Tier,2,FALSE),0)</f>
        <v>0</v>
      </c>
      <c r="L7853" s="9" t="str">
        <f t="shared" si="131"/>
        <v/>
      </c>
      <c r="M7853" s="205" t="str" cm="1">
        <f t="array" ref="M7853">_xlfn.IFS(NOT(ISERROR(VLOOKUP(Table5[[#This Row],[Section]],TB_notTB,1,FALSE))),"No",LEFT(Table5[[#This Row],[Section]],3)="ETB","PLS",LEFT(Table5[[#This Row],[Section]],1)="7","PDB",NOT(ISBLANK(Table5[[#This Row],[Section]])),"No")</f>
        <v>No</v>
      </c>
    </row>
    <row r="7854" spans="1:13" x14ac:dyDescent="0.25">
      <c r="A7854" s="126" t="s">
        <v>9269</v>
      </c>
      <c r="B7854" s="126" t="s">
        <v>3598</v>
      </c>
      <c r="C7854" s="126" t="s">
        <v>98</v>
      </c>
      <c r="D7854" s="127">
        <v>1.044</v>
      </c>
      <c r="E7854" s="128">
        <v>381</v>
      </c>
      <c r="F7854" s="128">
        <v>130</v>
      </c>
      <c r="G7854" s="126" t="s">
        <v>13724</v>
      </c>
      <c r="H7854" s="126" t="s">
        <v>20186</v>
      </c>
      <c r="I7854" s="126" t="s">
        <v>22099</v>
      </c>
      <c r="J7854" s="126" t="s">
        <v>26234</v>
      </c>
      <c r="K7854" s="9">
        <f>_xlfn.IFNA(VLOOKUP(Table5[[#This Row],[Section]],SubSill_Tier,2,FALSE),0)</f>
        <v>0</v>
      </c>
      <c r="L7854" s="9" t="str">
        <f t="shared" si="131"/>
        <v/>
      </c>
      <c r="M7854" s="205" t="str" cm="1">
        <f t="array" ref="M7854">_xlfn.IFS(NOT(ISERROR(VLOOKUP(Table5[[#This Row],[Section]],TB_notTB,1,FALSE))),"No",LEFT(Table5[[#This Row],[Section]],3)="ETB","PLS",LEFT(Table5[[#This Row],[Section]],1)="7","PDB",NOT(ISBLANK(Table5[[#This Row],[Section]])),"No")</f>
        <v>No</v>
      </c>
    </row>
    <row r="7855" spans="1:13" x14ac:dyDescent="0.25">
      <c r="A7855" s="126" t="s">
        <v>12986</v>
      </c>
      <c r="B7855" s="126" t="s">
        <v>12987</v>
      </c>
      <c r="C7855" s="126" t="s">
        <v>75</v>
      </c>
      <c r="D7855" s="127">
        <v>1.371</v>
      </c>
      <c r="E7855" s="128">
        <v>174</v>
      </c>
      <c r="F7855" s="128">
        <v>174</v>
      </c>
      <c r="G7855" s="126" t="s">
        <v>13750</v>
      </c>
      <c r="H7855" s="126" t="s">
        <v>21081</v>
      </c>
      <c r="I7855" s="126" t="s">
        <v>21082</v>
      </c>
      <c r="J7855" s="126" t="s">
        <v>26233</v>
      </c>
      <c r="K7855" s="9">
        <f>_xlfn.IFNA(VLOOKUP(Table5[[#This Row],[Section]],SubSill_Tier,2,FALSE),0)</f>
        <v>0</v>
      </c>
      <c r="L7855" s="9" t="str">
        <f t="shared" si="131"/>
        <v>Wall</v>
      </c>
      <c r="M7855" s="205" t="str" cm="1">
        <f t="array" ref="M7855">_xlfn.IFS(NOT(ISERROR(VLOOKUP(Table5[[#This Row],[Section]],TB_notTB,1,FALSE))),"No",LEFT(Table5[[#This Row],[Section]],3)="ETB","PLS",LEFT(Table5[[#This Row],[Section]],1)="7","PDB",NOT(ISBLANK(Table5[[#This Row],[Section]])),"No")</f>
        <v>No</v>
      </c>
    </row>
    <row r="7856" spans="1:13" x14ac:dyDescent="0.25">
      <c r="A7856" s="126" t="s">
        <v>12988</v>
      </c>
      <c r="B7856" s="126" t="s">
        <v>12989</v>
      </c>
      <c r="C7856" s="126" t="s">
        <v>75</v>
      </c>
      <c r="D7856" s="127">
        <v>0.88500000000000001</v>
      </c>
      <c r="E7856" s="128">
        <v>114</v>
      </c>
      <c r="F7856" s="128">
        <v>114</v>
      </c>
      <c r="G7856" s="126" t="s">
        <v>13750</v>
      </c>
      <c r="H7856" s="126" t="s">
        <v>21081</v>
      </c>
      <c r="I7856" s="126" t="s">
        <v>21082</v>
      </c>
      <c r="J7856" s="126" t="s">
        <v>26233</v>
      </c>
      <c r="K7856" s="9">
        <f>_xlfn.IFNA(VLOOKUP(Table5[[#This Row],[Section]],SubSill_Tier,2,FALSE),0)</f>
        <v>0</v>
      </c>
      <c r="L7856" s="9" t="str">
        <f t="shared" si="131"/>
        <v>Wall</v>
      </c>
      <c r="M7856" s="205" t="str" cm="1">
        <f t="array" ref="M7856">_xlfn.IFS(NOT(ISERROR(VLOOKUP(Table5[[#This Row],[Section]],TB_notTB,1,FALSE))),"No",LEFT(Table5[[#This Row],[Section]],3)="ETB","PLS",LEFT(Table5[[#This Row],[Section]],1)="7","PDB",NOT(ISBLANK(Table5[[#This Row],[Section]])),"No")</f>
        <v>No</v>
      </c>
    </row>
    <row r="7857" spans="1:13" x14ac:dyDescent="0.25">
      <c r="A7857" s="126" t="s">
        <v>12933</v>
      </c>
      <c r="B7857" s="126" t="s">
        <v>12934</v>
      </c>
      <c r="C7857" s="126" t="s">
        <v>75</v>
      </c>
      <c r="D7857" s="127">
        <v>0.32500000000000001</v>
      </c>
      <c r="E7857" s="128">
        <v>202</v>
      </c>
      <c r="F7857" s="128">
        <v>100</v>
      </c>
      <c r="G7857" s="126" t="s">
        <v>13813</v>
      </c>
      <c r="H7857" s="126" t="s">
        <v>20373</v>
      </c>
      <c r="I7857" s="126" t="s">
        <v>21285</v>
      </c>
      <c r="J7857" s="126" t="s">
        <v>26336</v>
      </c>
      <c r="K7857" s="9">
        <f>_xlfn.IFNA(VLOOKUP(Table5[[#This Row],[Section]],SubSill_Tier,2,FALSE),0)</f>
        <v>0</v>
      </c>
      <c r="L7857" s="9" t="str">
        <f t="shared" si="131"/>
        <v/>
      </c>
      <c r="M7857" s="205" t="str" cm="1">
        <f t="array" ref="M7857">_xlfn.IFS(NOT(ISERROR(VLOOKUP(Table5[[#This Row],[Section]],TB_notTB,1,FALSE))),"No",LEFT(Table5[[#This Row],[Section]],3)="ETB","PLS",LEFT(Table5[[#This Row],[Section]],1)="7","PDB",NOT(ISBLANK(Table5[[#This Row],[Section]])),"No")</f>
        <v>No</v>
      </c>
    </row>
    <row r="7858" spans="1:13" x14ac:dyDescent="0.25">
      <c r="A7858" s="126" t="s">
        <v>12935</v>
      </c>
      <c r="B7858" s="126" t="s">
        <v>12936</v>
      </c>
      <c r="C7858" s="126" t="s">
        <v>75</v>
      </c>
      <c r="D7858" s="127">
        <v>1.399</v>
      </c>
      <c r="E7858" s="128">
        <v>534</v>
      </c>
      <c r="F7858" s="128">
        <v>356</v>
      </c>
      <c r="G7858" s="126" t="s">
        <v>13813</v>
      </c>
      <c r="H7858" s="126" t="s">
        <v>20373</v>
      </c>
      <c r="I7858" s="126" t="s">
        <v>21285</v>
      </c>
      <c r="J7858" s="126" t="s">
        <v>26336</v>
      </c>
      <c r="K7858" s="9">
        <f>_xlfn.IFNA(VLOOKUP(Table5[[#This Row],[Section]],SubSill_Tier,2,FALSE),0)</f>
        <v>0</v>
      </c>
      <c r="L7858" s="9" t="str">
        <f t="shared" si="131"/>
        <v/>
      </c>
      <c r="M7858" s="205" t="str" cm="1">
        <f t="array" ref="M7858">_xlfn.IFS(NOT(ISERROR(VLOOKUP(Table5[[#This Row],[Section]],TB_notTB,1,FALSE))),"No",LEFT(Table5[[#This Row],[Section]],3)="ETB","PLS",LEFT(Table5[[#This Row],[Section]],1)="7","PDB",NOT(ISBLANK(Table5[[#This Row],[Section]])),"No")</f>
        <v>No</v>
      </c>
    </row>
    <row r="7859" spans="1:13" x14ac:dyDescent="0.25">
      <c r="A7859" s="126" t="s">
        <v>12937</v>
      </c>
      <c r="B7859" s="126" t="s">
        <v>12938</v>
      </c>
      <c r="C7859" s="126" t="s">
        <v>75</v>
      </c>
      <c r="D7859" s="127">
        <v>1.577</v>
      </c>
      <c r="E7859" s="128">
        <v>638</v>
      </c>
      <c r="F7859" s="128">
        <v>426</v>
      </c>
      <c r="G7859" s="126" t="s">
        <v>13813</v>
      </c>
      <c r="H7859" s="126" t="s">
        <v>20373</v>
      </c>
      <c r="I7859" s="126" t="s">
        <v>21285</v>
      </c>
      <c r="J7859" s="126" t="s">
        <v>26336</v>
      </c>
      <c r="K7859" s="9">
        <f>_xlfn.IFNA(VLOOKUP(Table5[[#This Row],[Section]],SubSill_Tier,2,FALSE),0)</f>
        <v>0</v>
      </c>
      <c r="L7859" s="9" t="str">
        <f t="shared" si="131"/>
        <v/>
      </c>
      <c r="M7859" s="205" t="str" cm="1">
        <f t="array" ref="M7859">_xlfn.IFS(NOT(ISERROR(VLOOKUP(Table5[[#This Row],[Section]],TB_notTB,1,FALSE))),"No",LEFT(Table5[[#This Row],[Section]],3)="ETB","PLS",LEFT(Table5[[#This Row],[Section]],1)="7","PDB",NOT(ISBLANK(Table5[[#This Row],[Section]])),"No")</f>
        <v>No</v>
      </c>
    </row>
    <row r="7860" spans="1:13" x14ac:dyDescent="0.25">
      <c r="A7860" s="126" t="s">
        <v>12939</v>
      </c>
      <c r="B7860" s="126" t="s">
        <v>12940</v>
      </c>
      <c r="C7860" s="126" t="s">
        <v>75</v>
      </c>
      <c r="D7860" s="127">
        <v>0.73499999999999999</v>
      </c>
      <c r="E7860" s="128">
        <v>286</v>
      </c>
      <c r="F7860" s="128">
        <v>100</v>
      </c>
      <c r="G7860" s="126" t="s">
        <v>13813</v>
      </c>
      <c r="H7860" s="126" t="s">
        <v>20373</v>
      </c>
      <c r="I7860" s="126" t="s">
        <v>21285</v>
      </c>
      <c r="J7860" s="126" t="s">
        <v>26336</v>
      </c>
      <c r="K7860" s="9">
        <f>_xlfn.IFNA(VLOOKUP(Table5[[#This Row],[Section]],SubSill_Tier,2,FALSE),0)</f>
        <v>0</v>
      </c>
      <c r="L7860" s="9" t="str">
        <f t="shared" si="131"/>
        <v/>
      </c>
      <c r="M7860" s="205" t="str" cm="1">
        <f t="array" ref="M7860">_xlfn.IFS(NOT(ISERROR(VLOOKUP(Table5[[#This Row],[Section]],TB_notTB,1,FALSE))),"No",LEFT(Table5[[#This Row],[Section]],3)="ETB","PLS",LEFT(Table5[[#This Row],[Section]],1)="7","PDB",NOT(ISBLANK(Table5[[#This Row],[Section]])),"No")</f>
        <v>No</v>
      </c>
    </row>
    <row r="7861" spans="1:13" x14ac:dyDescent="0.25">
      <c r="A7861" s="126" t="s">
        <v>12941</v>
      </c>
      <c r="B7861" s="126" t="s">
        <v>12942</v>
      </c>
      <c r="C7861" s="126" t="s">
        <v>75</v>
      </c>
      <c r="D7861" s="127">
        <v>2.1629999999999998</v>
      </c>
      <c r="E7861" s="128">
        <v>464</v>
      </c>
      <c r="F7861" s="128">
        <v>310</v>
      </c>
      <c r="G7861" s="126" t="s">
        <v>19309</v>
      </c>
      <c r="H7861" s="126" t="s">
        <v>21130</v>
      </c>
      <c r="I7861" s="126" t="s">
        <v>27832</v>
      </c>
      <c r="J7861" s="126" t="s">
        <v>26241</v>
      </c>
      <c r="K7861" s="9">
        <f>_xlfn.IFNA(VLOOKUP(Table5[[#This Row],[Section]],SubSill_Tier,2,FALSE),0)</f>
        <v>0</v>
      </c>
      <c r="L7861" s="9" t="str">
        <f t="shared" si="131"/>
        <v/>
      </c>
      <c r="M7861" s="205" t="str" cm="1">
        <f t="array" ref="M7861">_xlfn.IFS(NOT(ISERROR(VLOOKUP(Table5[[#This Row],[Section]],TB_notTB,1,FALSE))),"No",LEFT(Table5[[#This Row],[Section]],3)="ETB","PLS",LEFT(Table5[[#This Row],[Section]],1)="7","PDB",NOT(ISBLANK(Table5[[#This Row],[Section]])),"No")</f>
        <v>No</v>
      </c>
    </row>
    <row r="7862" spans="1:13" x14ac:dyDescent="0.25">
      <c r="A7862" s="126" t="s">
        <v>12943</v>
      </c>
      <c r="B7862" s="126" t="s">
        <v>12944</v>
      </c>
      <c r="C7862" s="126" t="s">
        <v>75</v>
      </c>
      <c r="D7862" s="127">
        <v>2.7029999999999998</v>
      </c>
      <c r="E7862" s="128">
        <v>564</v>
      </c>
      <c r="F7862" s="128">
        <v>376</v>
      </c>
      <c r="G7862" s="126" t="s">
        <v>19308</v>
      </c>
      <c r="H7862" s="126" t="s">
        <v>21128</v>
      </c>
      <c r="I7862" s="126" t="s">
        <v>27831</v>
      </c>
      <c r="J7862" s="126" t="s">
        <v>26241</v>
      </c>
      <c r="K7862" s="9">
        <f>_xlfn.IFNA(VLOOKUP(Table5[[#This Row],[Section]],SubSill_Tier,2,FALSE),0)</f>
        <v>0</v>
      </c>
      <c r="L7862" s="9" t="str">
        <f t="shared" si="131"/>
        <v/>
      </c>
      <c r="M7862" s="205" t="str" cm="1">
        <f t="array" ref="M7862">_xlfn.IFS(NOT(ISERROR(VLOOKUP(Table5[[#This Row],[Section]],TB_notTB,1,FALSE))),"No",LEFT(Table5[[#This Row],[Section]],3)="ETB","PLS",LEFT(Table5[[#This Row],[Section]],1)="7","PDB",NOT(ISBLANK(Table5[[#This Row],[Section]])),"No")</f>
        <v>No</v>
      </c>
    </row>
    <row r="7863" spans="1:13" x14ac:dyDescent="0.25">
      <c r="A7863" s="126" t="s">
        <v>16406</v>
      </c>
      <c r="B7863" s="126" t="s">
        <v>16407</v>
      </c>
      <c r="C7863" s="126" t="s">
        <v>75</v>
      </c>
      <c r="D7863" s="127">
        <v>0.3</v>
      </c>
      <c r="E7863" s="128">
        <v>192</v>
      </c>
      <c r="F7863" s="128">
        <v>128</v>
      </c>
      <c r="G7863" s="126" t="s">
        <v>14831</v>
      </c>
      <c r="H7863" s="126" t="s">
        <v>20220</v>
      </c>
      <c r="I7863" s="126" t="s">
        <v>21133</v>
      </c>
      <c r="J7863" s="126" t="s">
        <v>26271</v>
      </c>
      <c r="K7863" s="9">
        <f>_xlfn.IFNA(VLOOKUP(Table5[[#This Row],[Section]],SubSill_Tier,2,FALSE),0)</f>
        <v>0</v>
      </c>
      <c r="L7863" s="9" t="str">
        <f t="shared" si="131"/>
        <v/>
      </c>
      <c r="M7863" s="205" t="str" cm="1">
        <f t="array" ref="M7863">_xlfn.IFS(NOT(ISERROR(VLOOKUP(Table5[[#This Row],[Section]],TB_notTB,1,FALSE))),"No",LEFT(Table5[[#This Row],[Section]],3)="ETB","PLS",LEFT(Table5[[#This Row],[Section]],1)="7","PDB",NOT(ISBLANK(Table5[[#This Row],[Section]])),"No")</f>
        <v>No</v>
      </c>
    </row>
    <row r="7864" spans="1:13" x14ac:dyDescent="0.25">
      <c r="A7864" s="126" t="s">
        <v>12945</v>
      </c>
      <c r="B7864" s="126" t="s">
        <v>12946</v>
      </c>
      <c r="C7864" s="126" t="s">
        <v>75</v>
      </c>
      <c r="D7864" s="127">
        <v>2.222</v>
      </c>
      <c r="E7864" s="128">
        <v>584</v>
      </c>
      <c r="F7864" s="128">
        <v>389</v>
      </c>
      <c r="G7864" s="126" t="s">
        <v>13813</v>
      </c>
      <c r="H7864" s="126" t="s">
        <v>20373</v>
      </c>
      <c r="I7864" s="126" t="s">
        <v>21285</v>
      </c>
      <c r="J7864" s="126" t="s">
        <v>26336</v>
      </c>
      <c r="K7864" s="9">
        <f>_xlfn.IFNA(VLOOKUP(Table5[[#This Row],[Section]],SubSill_Tier,2,FALSE),0)</f>
        <v>0</v>
      </c>
      <c r="L7864" s="9" t="str">
        <f t="shared" si="131"/>
        <v/>
      </c>
      <c r="M7864" s="205" t="str" cm="1">
        <f t="array" ref="M7864">_xlfn.IFS(NOT(ISERROR(VLOOKUP(Table5[[#This Row],[Section]],TB_notTB,1,FALSE))),"No",LEFT(Table5[[#This Row],[Section]],3)="ETB","PLS",LEFT(Table5[[#This Row],[Section]],1)="7","PDB",NOT(ISBLANK(Table5[[#This Row],[Section]])),"No")</f>
        <v>No</v>
      </c>
    </row>
    <row r="7865" spans="1:13" x14ac:dyDescent="0.25">
      <c r="A7865" s="126" t="s">
        <v>16408</v>
      </c>
      <c r="B7865" s="126" t="s">
        <v>19345</v>
      </c>
      <c r="C7865" s="126" t="s">
        <v>13421</v>
      </c>
      <c r="D7865" s="127">
        <v>0.59699999999999998</v>
      </c>
      <c r="E7865" s="128">
        <v>310</v>
      </c>
      <c r="F7865" s="128">
        <v>205</v>
      </c>
      <c r="G7865" s="126" t="s">
        <v>14851</v>
      </c>
      <c r="H7865" s="126" t="s">
        <v>21137</v>
      </c>
      <c r="I7865" s="126" t="s">
        <v>21138</v>
      </c>
      <c r="J7865" s="126" t="s">
        <v>26276</v>
      </c>
      <c r="K7865" s="9">
        <f>_xlfn.IFNA(VLOOKUP(Table5[[#This Row],[Section]],SubSill_Tier,2,FALSE),0)</f>
        <v>0</v>
      </c>
      <c r="L7865" s="9" t="str">
        <f t="shared" si="131"/>
        <v/>
      </c>
      <c r="M7865" s="205" t="str" cm="1">
        <f t="array" ref="M7865">_xlfn.IFS(NOT(ISERROR(VLOOKUP(Table5[[#This Row],[Section]],TB_notTB,1,FALSE))),"No",LEFT(Table5[[#This Row],[Section]],3)="ETB","PLS",LEFT(Table5[[#This Row],[Section]],1)="7","PDB",NOT(ISBLANK(Table5[[#This Row],[Section]])),"No")</f>
        <v>No</v>
      </c>
    </row>
    <row r="7866" spans="1:13" x14ac:dyDescent="0.25">
      <c r="A7866" s="126" t="s">
        <v>16409</v>
      </c>
      <c r="B7866" s="126" t="s">
        <v>19346</v>
      </c>
      <c r="C7866" s="126" t="s">
        <v>13421</v>
      </c>
      <c r="D7866" s="127">
        <v>0.36</v>
      </c>
      <c r="E7866" s="128">
        <v>195</v>
      </c>
      <c r="F7866" s="128">
        <v>130</v>
      </c>
      <c r="G7866" s="126" t="s">
        <v>14851</v>
      </c>
      <c r="H7866" s="126" t="s">
        <v>21137</v>
      </c>
      <c r="I7866" s="126" t="s">
        <v>21138</v>
      </c>
      <c r="J7866" s="126" t="s">
        <v>26276</v>
      </c>
      <c r="K7866" s="9">
        <f>_xlfn.IFNA(VLOOKUP(Table5[[#This Row],[Section]],SubSill_Tier,2,FALSE),0)</f>
        <v>0</v>
      </c>
      <c r="L7866" s="9" t="str">
        <f t="shared" si="131"/>
        <v/>
      </c>
      <c r="M7866" s="205" t="str" cm="1">
        <f t="array" ref="M7866">_xlfn.IFS(NOT(ISERROR(VLOOKUP(Table5[[#This Row],[Section]],TB_notTB,1,FALSE))),"No",LEFT(Table5[[#This Row],[Section]],3)="ETB","PLS",LEFT(Table5[[#This Row],[Section]],1)="7","PDB",NOT(ISBLANK(Table5[[#This Row],[Section]])),"No")</f>
        <v>No</v>
      </c>
    </row>
    <row r="7867" spans="1:13" x14ac:dyDescent="0.25">
      <c r="A7867" s="126" t="s">
        <v>16410</v>
      </c>
      <c r="B7867" s="126" t="s">
        <v>19347</v>
      </c>
      <c r="C7867" s="126" t="s">
        <v>13421</v>
      </c>
      <c r="D7867" s="127">
        <v>0.38</v>
      </c>
      <c r="E7867" s="128">
        <v>218</v>
      </c>
      <c r="F7867" s="128">
        <v>146</v>
      </c>
      <c r="G7867" s="126" t="s">
        <v>14851</v>
      </c>
      <c r="H7867" s="126" t="s">
        <v>21137</v>
      </c>
      <c r="I7867" s="126" t="s">
        <v>21138</v>
      </c>
      <c r="J7867" s="126" t="s">
        <v>26276</v>
      </c>
      <c r="K7867" s="9">
        <f>_xlfn.IFNA(VLOOKUP(Table5[[#This Row],[Section]],SubSill_Tier,2,FALSE),0)</f>
        <v>0</v>
      </c>
      <c r="L7867" s="9" t="str">
        <f t="shared" si="131"/>
        <v/>
      </c>
      <c r="M7867" s="205" t="str" cm="1">
        <f t="array" ref="M7867">_xlfn.IFS(NOT(ISERROR(VLOOKUP(Table5[[#This Row],[Section]],TB_notTB,1,FALSE))),"No",LEFT(Table5[[#This Row],[Section]],3)="ETB","PLS",LEFT(Table5[[#This Row],[Section]],1)="7","PDB",NOT(ISBLANK(Table5[[#This Row],[Section]])),"No")</f>
        <v>No</v>
      </c>
    </row>
    <row r="7868" spans="1:13" x14ac:dyDescent="0.25">
      <c r="A7868" s="126" t="s">
        <v>13013</v>
      </c>
      <c r="B7868" s="126" t="s">
        <v>13014</v>
      </c>
      <c r="C7868" s="126" t="s">
        <v>75</v>
      </c>
      <c r="D7868" s="127">
        <v>1.607</v>
      </c>
      <c r="E7868" s="128">
        <v>518</v>
      </c>
      <c r="F7868" s="128">
        <v>342</v>
      </c>
      <c r="G7868" s="126" t="s">
        <v>13743</v>
      </c>
      <c r="H7868" s="126" t="s">
        <v>21092</v>
      </c>
      <c r="I7868" s="126" t="s">
        <v>21093</v>
      </c>
      <c r="J7868" s="126" t="s">
        <v>26241</v>
      </c>
      <c r="K7868" s="9">
        <f>_xlfn.IFNA(VLOOKUP(Table5[[#This Row],[Section]],SubSill_Tier,2,FALSE),0)</f>
        <v>0</v>
      </c>
      <c r="L7868" s="9" t="str">
        <f t="shared" si="131"/>
        <v/>
      </c>
      <c r="M7868" s="205" t="str" cm="1">
        <f t="array" ref="M7868">_xlfn.IFS(NOT(ISERROR(VLOOKUP(Table5[[#This Row],[Section]],TB_notTB,1,FALSE))),"No",LEFT(Table5[[#This Row],[Section]],3)="ETB","PLS",LEFT(Table5[[#This Row],[Section]],1)="7","PDB",NOT(ISBLANK(Table5[[#This Row],[Section]])),"No")</f>
        <v>No</v>
      </c>
    </row>
    <row r="7869" spans="1:13" x14ac:dyDescent="0.25">
      <c r="A7869" s="126" t="s">
        <v>13015</v>
      </c>
      <c r="B7869" s="126" t="s">
        <v>13016</v>
      </c>
      <c r="C7869" s="126" t="s">
        <v>75</v>
      </c>
      <c r="D7869" s="127">
        <v>1.5580000000000001</v>
      </c>
      <c r="E7869" s="128">
        <v>502</v>
      </c>
      <c r="F7869" s="128">
        <v>331</v>
      </c>
      <c r="G7869" s="126" t="s">
        <v>13743</v>
      </c>
      <c r="H7869" s="126" t="s">
        <v>21092</v>
      </c>
      <c r="I7869" s="126" t="s">
        <v>21093</v>
      </c>
      <c r="J7869" s="126" t="s">
        <v>26241</v>
      </c>
      <c r="K7869" s="9">
        <f>_xlfn.IFNA(VLOOKUP(Table5[[#This Row],[Section]],SubSill_Tier,2,FALSE),0)</f>
        <v>0</v>
      </c>
      <c r="L7869" s="9" t="str">
        <f t="shared" si="131"/>
        <v/>
      </c>
      <c r="M7869" s="205" t="str" cm="1">
        <f t="array" ref="M7869">_xlfn.IFS(NOT(ISERROR(VLOOKUP(Table5[[#This Row],[Section]],TB_notTB,1,FALSE))),"No",LEFT(Table5[[#This Row],[Section]],3)="ETB","PLS",LEFT(Table5[[#This Row],[Section]],1)="7","PDB",NOT(ISBLANK(Table5[[#This Row],[Section]])),"No")</f>
        <v>No</v>
      </c>
    </row>
    <row r="7870" spans="1:13" x14ac:dyDescent="0.25">
      <c r="A7870" s="126" t="s">
        <v>13017</v>
      </c>
      <c r="B7870" s="126" t="s">
        <v>13062</v>
      </c>
      <c r="C7870" s="126" t="s">
        <v>75</v>
      </c>
      <c r="D7870" s="127">
        <v>1.502</v>
      </c>
      <c r="E7870" s="128">
        <v>597</v>
      </c>
      <c r="F7870" s="128">
        <v>361</v>
      </c>
      <c r="G7870" s="126" t="s">
        <v>13806</v>
      </c>
      <c r="H7870" s="126" t="s">
        <v>21265</v>
      </c>
      <c r="I7870" s="126" t="s">
        <v>27185</v>
      </c>
      <c r="J7870" s="126" t="s">
        <v>26241</v>
      </c>
      <c r="K7870" s="9">
        <f>_xlfn.IFNA(VLOOKUP(Table5[[#This Row],[Section]],SubSill_Tier,2,FALSE),0)</f>
        <v>0</v>
      </c>
      <c r="L7870" s="9" t="str">
        <f t="shared" si="131"/>
        <v/>
      </c>
      <c r="M7870" s="205" t="str" cm="1">
        <f t="array" ref="M7870">_xlfn.IFS(NOT(ISERROR(VLOOKUP(Table5[[#This Row],[Section]],TB_notTB,1,FALSE))),"No",LEFT(Table5[[#This Row],[Section]],3)="ETB","PLS",LEFT(Table5[[#This Row],[Section]],1)="7","PDB",NOT(ISBLANK(Table5[[#This Row],[Section]])),"No")</f>
        <v>No</v>
      </c>
    </row>
    <row r="7871" spans="1:13" x14ac:dyDescent="0.25">
      <c r="A7871" s="126" t="s">
        <v>13018</v>
      </c>
      <c r="B7871" s="126" t="s">
        <v>13063</v>
      </c>
      <c r="C7871" s="126" t="s">
        <v>75</v>
      </c>
      <c r="D7871" s="127">
        <v>2.0510000000000002</v>
      </c>
      <c r="E7871" s="128">
        <v>809</v>
      </c>
      <c r="F7871" s="128">
        <v>488</v>
      </c>
      <c r="G7871" s="126" t="s">
        <v>13806</v>
      </c>
      <c r="H7871" s="126" t="s">
        <v>21265</v>
      </c>
      <c r="I7871" s="126" t="s">
        <v>27185</v>
      </c>
      <c r="J7871" s="126" t="s">
        <v>26241</v>
      </c>
      <c r="K7871" s="9">
        <f>_xlfn.IFNA(VLOOKUP(Table5[[#This Row],[Section]],SubSill_Tier,2,FALSE),0)</f>
        <v>0</v>
      </c>
      <c r="L7871" s="9" t="str">
        <f t="shared" si="131"/>
        <v/>
      </c>
      <c r="M7871" s="205" t="str" cm="1">
        <f t="array" ref="M7871">_xlfn.IFS(NOT(ISERROR(VLOOKUP(Table5[[#This Row],[Section]],TB_notTB,1,FALSE))),"No",LEFT(Table5[[#This Row],[Section]],3)="ETB","PLS",LEFT(Table5[[#This Row],[Section]],1)="7","PDB",NOT(ISBLANK(Table5[[#This Row],[Section]])),"No")</f>
        <v>No</v>
      </c>
    </row>
    <row r="7872" spans="1:13" x14ac:dyDescent="0.25">
      <c r="A7872" s="126" t="s">
        <v>3706</v>
      </c>
      <c r="B7872" s="126" t="s">
        <v>17222</v>
      </c>
      <c r="C7872" s="126" t="s">
        <v>98</v>
      </c>
      <c r="D7872" s="127">
        <v>0.69099999999999995</v>
      </c>
      <c r="E7872" s="128">
        <v>100</v>
      </c>
      <c r="F7872" s="128">
        <v>100</v>
      </c>
      <c r="G7872" s="126" t="s">
        <v>13712</v>
      </c>
      <c r="H7872" s="126" t="s">
        <v>20120</v>
      </c>
      <c r="I7872" s="126" t="s">
        <v>21055</v>
      </c>
      <c r="J7872" s="126" t="s">
        <v>26232</v>
      </c>
      <c r="K7872" s="9">
        <f>_xlfn.IFNA(VLOOKUP(Table5[[#This Row],[Section]],SubSill_Tier,2,FALSE),0)</f>
        <v>0</v>
      </c>
      <c r="L7872" s="9" t="str">
        <f t="shared" si="131"/>
        <v/>
      </c>
      <c r="M7872" s="205" t="str" cm="1">
        <f t="array" ref="M7872">_xlfn.IFS(NOT(ISERROR(VLOOKUP(Table5[[#This Row],[Section]],TB_notTB,1,FALSE))),"No",LEFT(Table5[[#This Row],[Section]],3)="ETB","PLS",LEFT(Table5[[#This Row],[Section]],1)="7","PDB",NOT(ISBLANK(Table5[[#This Row],[Section]])),"No")</f>
        <v>No</v>
      </c>
    </row>
    <row r="7873" spans="1:13" x14ac:dyDescent="0.25">
      <c r="A7873" s="126" t="s">
        <v>13064</v>
      </c>
      <c r="B7873" s="126" t="s">
        <v>28231</v>
      </c>
      <c r="C7873" s="126" t="s">
        <v>75</v>
      </c>
      <c r="D7873" s="127">
        <v>1.583</v>
      </c>
      <c r="E7873" s="128">
        <v>205</v>
      </c>
      <c r="F7873" s="128">
        <v>205</v>
      </c>
      <c r="G7873" s="126" t="s">
        <v>13725</v>
      </c>
      <c r="H7873" s="126" t="s">
        <v>20134</v>
      </c>
      <c r="I7873" s="126" t="s">
        <v>20135</v>
      </c>
      <c r="J7873" s="126" t="s">
        <v>26235</v>
      </c>
      <c r="K7873" s="9">
        <f>_xlfn.IFNA(VLOOKUP(Table5[[#This Row],[Section]],SubSill_Tier,2,FALSE),0)</f>
        <v>0</v>
      </c>
      <c r="L7873" s="9" t="str">
        <f t="shared" si="131"/>
        <v/>
      </c>
      <c r="M7873" s="205" t="str" cm="1">
        <f t="array" ref="M7873">_xlfn.IFS(NOT(ISERROR(VLOOKUP(Table5[[#This Row],[Section]],TB_notTB,1,FALSE))),"No",LEFT(Table5[[#This Row],[Section]],3)="ETB","PLS",LEFT(Table5[[#This Row],[Section]],1)="7","PDB",NOT(ISBLANK(Table5[[#This Row],[Section]])),"No")</f>
        <v>No</v>
      </c>
    </row>
    <row r="7874" spans="1:13" x14ac:dyDescent="0.25">
      <c r="A7874" s="126" t="s">
        <v>13065</v>
      </c>
      <c r="B7874" s="126" t="s">
        <v>13066</v>
      </c>
      <c r="C7874" s="126" t="s">
        <v>75</v>
      </c>
      <c r="D7874" s="127">
        <v>1.19</v>
      </c>
      <c r="E7874" s="128">
        <v>299</v>
      </c>
      <c r="F7874" s="128">
        <v>299</v>
      </c>
      <c r="G7874" s="126" t="s">
        <v>13719</v>
      </c>
      <c r="H7874" s="126" t="s">
        <v>20128</v>
      </c>
      <c r="I7874" s="126" t="s">
        <v>20129</v>
      </c>
      <c r="J7874" s="126" t="s">
        <v>26235</v>
      </c>
      <c r="K7874" s="9">
        <f>_xlfn.IFNA(VLOOKUP(Table5[[#This Row],[Section]],SubSill_Tier,2,FALSE),0)</f>
        <v>0</v>
      </c>
      <c r="L7874" s="9" t="str">
        <f t="shared" ref="L7874:L7937" si="132">IFERROR(IF(LEFT(G7874,2)="AI",IF(_xlfn.NUMBERVALUE(IFERROR(LEFT(IF(ISERROR(FIND("X",UPPER(B7874))),UPPER(B7874),RIGHT(UPPER(B7874),LEN(UPPER(B7874))-FIND("~",SUBSTITUTE(UPPER(B7874),"X","~",LEN(UPPER(B7874))-LEN(SUBSTITUTE(UPPER(B7874),"X","")))))),FIND(" ",IF(ISERROR(FIND("X",UPPER(B7874))),UPPER(B7874),RIGHT(UPPER(B7874),LEN(UPPER(B7874))-FIND("~",SUBSTITUTE(UPPER(B7874),"X","~",LEN(UPPER(B7874))-LEN(SUBSTITUTE(UPPER(B7874),"X","")))))),1)-1),IF(ISERROR(FIND("X",UPPER(B7874))),UPPER(B7874),RIGHT(UPPER(B7874),LEN(UPPER(B7874))-FIND("~",SUBSTITUTE(UPPER(B7874),"X","~",LEN(UPPER(B7874))-LEN(SUBSTITUTE(UPPER(B7874),"X",""))))))),".")&gt;=5,"Wall",""),""),"")</f>
        <v/>
      </c>
      <c r="M7874" s="205" t="str" cm="1">
        <f t="array" ref="M7874">_xlfn.IFS(NOT(ISERROR(VLOOKUP(Table5[[#This Row],[Section]],TB_notTB,1,FALSE))),"No",LEFT(Table5[[#This Row],[Section]],3)="ETB","PLS",LEFT(Table5[[#This Row],[Section]],1)="7","PDB",NOT(ISBLANK(Table5[[#This Row],[Section]])),"No")</f>
        <v>No</v>
      </c>
    </row>
    <row r="7875" spans="1:13" x14ac:dyDescent="0.25">
      <c r="A7875" s="126" t="s">
        <v>9270</v>
      </c>
      <c r="B7875" s="126" t="s">
        <v>27822</v>
      </c>
      <c r="C7875" s="126" t="s">
        <v>75</v>
      </c>
      <c r="D7875" s="127">
        <v>7.0049999999999999</v>
      </c>
      <c r="E7875" s="128">
        <v>451</v>
      </c>
      <c r="F7875" s="128">
        <v>451</v>
      </c>
      <c r="G7875" s="126" t="s">
        <v>13725</v>
      </c>
      <c r="H7875" s="126" t="s">
        <v>20134</v>
      </c>
      <c r="I7875" s="126" t="s">
        <v>20135</v>
      </c>
      <c r="J7875" s="126" t="s">
        <v>26245</v>
      </c>
      <c r="K7875" s="9">
        <f>_xlfn.IFNA(VLOOKUP(Table5[[#This Row],[Section]],SubSill_Tier,2,FALSE),0)</f>
        <v>0</v>
      </c>
      <c r="L7875" s="9" t="str">
        <f t="shared" si="132"/>
        <v/>
      </c>
      <c r="M7875" s="205" t="str" cm="1">
        <f t="array" ref="M7875">_xlfn.IFS(NOT(ISERROR(VLOOKUP(Table5[[#This Row],[Section]],TB_notTB,1,FALSE))),"No",LEFT(Table5[[#This Row],[Section]],3)="ETB","PLS",LEFT(Table5[[#This Row],[Section]],1)="7","PDB",NOT(ISBLANK(Table5[[#This Row],[Section]])),"No")</f>
        <v>No</v>
      </c>
    </row>
    <row r="7876" spans="1:13" x14ac:dyDescent="0.25">
      <c r="A7876" s="126" t="s">
        <v>3707</v>
      </c>
      <c r="B7876" s="126" t="s">
        <v>17222</v>
      </c>
      <c r="C7876" s="126" t="s">
        <v>98</v>
      </c>
      <c r="D7876" s="127">
        <v>0.71799999999999997</v>
      </c>
      <c r="E7876" s="128">
        <v>305</v>
      </c>
      <c r="F7876" s="128">
        <v>100</v>
      </c>
      <c r="G7876" s="126" t="s">
        <v>13736</v>
      </c>
      <c r="H7876" s="126" t="s">
        <v>20148</v>
      </c>
      <c r="I7876" s="126" t="s">
        <v>21073</v>
      </c>
      <c r="J7876" s="126" t="s">
        <v>26232</v>
      </c>
      <c r="K7876" s="9">
        <f>_xlfn.IFNA(VLOOKUP(Table5[[#This Row],[Section]],SubSill_Tier,2,FALSE),0)</f>
        <v>0</v>
      </c>
      <c r="L7876" s="9" t="str">
        <f t="shared" si="132"/>
        <v/>
      </c>
      <c r="M7876" s="205" t="str" cm="1">
        <f t="array" ref="M7876">_xlfn.IFS(NOT(ISERROR(VLOOKUP(Table5[[#This Row],[Section]],TB_notTB,1,FALSE))),"No",LEFT(Table5[[#This Row],[Section]],3)="ETB","PLS",LEFT(Table5[[#This Row],[Section]],1)="7","PDB",NOT(ISBLANK(Table5[[#This Row],[Section]])),"No")</f>
        <v>No</v>
      </c>
    </row>
    <row r="7877" spans="1:13" x14ac:dyDescent="0.25">
      <c r="A7877" s="126" t="s">
        <v>13067</v>
      </c>
      <c r="B7877" s="126" t="s">
        <v>14465</v>
      </c>
      <c r="C7877" s="126" t="s">
        <v>75</v>
      </c>
      <c r="D7877" s="127">
        <v>5.8879999999999999</v>
      </c>
      <c r="E7877" s="128">
        <v>479</v>
      </c>
      <c r="F7877" s="128">
        <v>479</v>
      </c>
      <c r="G7877" s="126" t="s">
        <v>13807</v>
      </c>
      <c r="H7877" s="126" t="s">
        <v>21273</v>
      </c>
      <c r="I7877" s="126" t="s">
        <v>21274</v>
      </c>
      <c r="J7877" s="126" t="s">
        <v>26339</v>
      </c>
      <c r="K7877" s="9">
        <f>_xlfn.IFNA(VLOOKUP(Table5[[#This Row],[Section]],SubSill_Tier,2,FALSE),0)</f>
        <v>0</v>
      </c>
      <c r="L7877" s="9" t="str">
        <f t="shared" si="132"/>
        <v/>
      </c>
      <c r="M7877" s="205" t="str" cm="1">
        <f t="array" ref="M7877">_xlfn.IFS(NOT(ISERROR(VLOOKUP(Table5[[#This Row],[Section]],TB_notTB,1,FALSE))),"No",LEFT(Table5[[#This Row],[Section]],3)="ETB","PLS",LEFT(Table5[[#This Row],[Section]],1)="7","PDB",NOT(ISBLANK(Table5[[#This Row],[Section]])),"No")</f>
        <v>No</v>
      </c>
    </row>
    <row r="7878" spans="1:13" x14ac:dyDescent="0.25">
      <c r="A7878" s="126" t="s">
        <v>13068</v>
      </c>
      <c r="B7878" s="126" t="s">
        <v>13069</v>
      </c>
      <c r="C7878" s="126" t="s">
        <v>75</v>
      </c>
      <c r="D7878" s="127">
        <v>0.79900000000000004</v>
      </c>
      <c r="E7878" s="128">
        <v>299</v>
      </c>
      <c r="F7878" s="128">
        <v>299</v>
      </c>
      <c r="G7878" s="126" t="s">
        <v>13719</v>
      </c>
      <c r="H7878" s="126" t="s">
        <v>20128</v>
      </c>
      <c r="I7878" s="126" t="s">
        <v>20129</v>
      </c>
      <c r="J7878" s="126" t="s">
        <v>26235</v>
      </c>
      <c r="K7878" s="9">
        <f>_xlfn.IFNA(VLOOKUP(Table5[[#This Row],[Section]],SubSill_Tier,2,FALSE),0)</f>
        <v>0</v>
      </c>
      <c r="L7878" s="9" t="str">
        <f t="shared" si="132"/>
        <v/>
      </c>
      <c r="M7878" s="205" t="str" cm="1">
        <f t="array" ref="M7878">_xlfn.IFS(NOT(ISERROR(VLOOKUP(Table5[[#This Row],[Section]],TB_notTB,1,FALSE))),"No",LEFT(Table5[[#This Row],[Section]],3)="ETB","PLS",LEFT(Table5[[#This Row],[Section]],1)="7","PDB",NOT(ISBLANK(Table5[[#This Row],[Section]])),"No")</f>
        <v>No</v>
      </c>
    </row>
    <row r="7879" spans="1:13" x14ac:dyDescent="0.25">
      <c r="A7879" s="126" t="s">
        <v>3708</v>
      </c>
      <c r="B7879" s="126" t="s">
        <v>17222</v>
      </c>
      <c r="C7879" s="126" t="s">
        <v>98</v>
      </c>
      <c r="D7879" s="127">
        <v>0.80800000000000005</v>
      </c>
      <c r="E7879" s="128">
        <v>363</v>
      </c>
      <c r="F7879" s="128">
        <v>100</v>
      </c>
      <c r="G7879" s="126" t="s">
        <v>13736</v>
      </c>
      <c r="H7879" s="126" t="s">
        <v>20148</v>
      </c>
      <c r="I7879" s="126" t="s">
        <v>21073</v>
      </c>
      <c r="J7879" s="126" t="s">
        <v>26232</v>
      </c>
      <c r="K7879" s="9">
        <f>_xlfn.IFNA(VLOOKUP(Table5[[#This Row],[Section]],SubSill_Tier,2,FALSE),0)</f>
        <v>0</v>
      </c>
      <c r="L7879" s="9" t="str">
        <f t="shared" si="132"/>
        <v/>
      </c>
      <c r="M7879" s="205" t="str" cm="1">
        <f t="array" ref="M7879">_xlfn.IFS(NOT(ISERROR(VLOOKUP(Table5[[#This Row],[Section]],TB_notTB,1,FALSE))),"No",LEFT(Table5[[#This Row],[Section]],3)="ETB","PLS",LEFT(Table5[[#This Row],[Section]],1)="7","PDB",NOT(ISBLANK(Table5[[#This Row],[Section]])),"No")</f>
        <v>No</v>
      </c>
    </row>
    <row r="7880" spans="1:13" x14ac:dyDescent="0.25">
      <c r="A7880" s="126" t="s">
        <v>3709</v>
      </c>
      <c r="B7880" s="126" t="s">
        <v>17222</v>
      </c>
      <c r="C7880" s="126" t="s">
        <v>98</v>
      </c>
      <c r="D7880" s="127">
        <v>1.1830000000000001</v>
      </c>
      <c r="E7880" s="128">
        <v>510</v>
      </c>
      <c r="F7880" s="128">
        <v>100</v>
      </c>
      <c r="G7880" s="126" t="s">
        <v>13736</v>
      </c>
      <c r="H7880" s="126" t="s">
        <v>20148</v>
      </c>
      <c r="I7880" s="126" t="s">
        <v>21073</v>
      </c>
      <c r="J7880" s="126" t="s">
        <v>26232</v>
      </c>
      <c r="K7880" s="9">
        <f>_xlfn.IFNA(VLOOKUP(Table5[[#This Row],[Section]],SubSill_Tier,2,FALSE),0)</f>
        <v>0</v>
      </c>
      <c r="L7880" s="9" t="str">
        <f t="shared" si="132"/>
        <v/>
      </c>
      <c r="M7880" s="205" t="str" cm="1">
        <f t="array" ref="M7880">_xlfn.IFS(NOT(ISERROR(VLOOKUP(Table5[[#This Row],[Section]],TB_notTB,1,FALSE))),"No",LEFT(Table5[[#This Row],[Section]],3)="ETB","PLS",LEFT(Table5[[#This Row],[Section]],1)="7","PDB",NOT(ISBLANK(Table5[[#This Row],[Section]])),"No")</f>
        <v>No</v>
      </c>
    </row>
    <row r="7881" spans="1:13" x14ac:dyDescent="0.25">
      <c r="A7881" s="126" t="s">
        <v>3710</v>
      </c>
      <c r="B7881" s="126" t="s">
        <v>17222</v>
      </c>
      <c r="C7881" s="126" t="s">
        <v>98</v>
      </c>
      <c r="D7881" s="127">
        <v>0.30199999999999999</v>
      </c>
      <c r="E7881" s="128">
        <v>165</v>
      </c>
      <c r="F7881" s="128">
        <v>100</v>
      </c>
      <c r="G7881" s="126" t="s">
        <v>13736</v>
      </c>
      <c r="H7881" s="126" t="s">
        <v>20148</v>
      </c>
      <c r="I7881" s="126" t="s">
        <v>21073</v>
      </c>
      <c r="J7881" s="126" t="s">
        <v>26232</v>
      </c>
      <c r="K7881" s="9">
        <f>_xlfn.IFNA(VLOOKUP(Table5[[#This Row],[Section]],SubSill_Tier,2,FALSE),0)</f>
        <v>0</v>
      </c>
      <c r="L7881" s="9" t="str">
        <f t="shared" si="132"/>
        <v/>
      </c>
      <c r="M7881" s="205" t="str" cm="1">
        <f t="array" ref="M7881">_xlfn.IFS(NOT(ISERROR(VLOOKUP(Table5[[#This Row],[Section]],TB_notTB,1,FALSE))),"No",LEFT(Table5[[#This Row],[Section]],3)="ETB","PLS",LEFT(Table5[[#This Row],[Section]],1)="7","PDB",NOT(ISBLANK(Table5[[#This Row],[Section]])),"No")</f>
        <v>No</v>
      </c>
    </row>
    <row r="7882" spans="1:13" x14ac:dyDescent="0.25">
      <c r="A7882" s="126" t="s">
        <v>3711</v>
      </c>
      <c r="B7882" s="126" t="s">
        <v>17222</v>
      </c>
      <c r="C7882" s="126" t="s">
        <v>98</v>
      </c>
      <c r="D7882" s="127">
        <v>3.7109999999999999</v>
      </c>
      <c r="E7882" s="128">
        <v>474</v>
      </c>
      <c r="F7882" s="128">
        <v>474</v>
      </c>
      <c r="G7882" s="126" t="s">
        <v>13712</v>
      </c>
      <c r="H7882" s="126" t="s">
        <v>20120</v>
      </c>
      <c r="I7882" s="126" t="s">
        <v>21055</v>
      </c>
      <c r="J7882" s="126" t="s">
        <v>26232</v>
      </c>
      <c r="K7882" s="9">
        <f>_xlfn.IFNA(VLOOKUP(Table5[[#This Row],[Section]],SubSill_Tier,2,FALSE),0)</f>
        <v>0</v>
      </c>
      <c r="L7882" s="9" t="str">
        <f t="shared" si="132"/>
        <v/>
      </c>
      <c r="M7882" s="205" t="str" cm="1">
        <f t="array" ref="M7882">_xlfn.IFS(NOT(ISERROR(VLOOKUP(Table5[[#This Row],[Section]],TB_notTB,1,FALSE))),"No",LEFT(Table5[[#This Row],[Section]],3)="ETB","PLS",LEFT(Table5[[#This Row],[Section]],1)="7","PDB",NOT(ISBLANK(Table5[[#This Row],[Section]])),"No")</f>
        <v>No</v>
      </c>
    </row>
    <row r="7883" spans="1:13" x14ac:dyDescent="0.25">
      <c r="A7883" s="126" t="s">
        <v>13070</v>
      </c>
      <c r="B7883" s="126" t="s">
        <v>28232</v>
      </c>
      <c r="C7883" s="126" t="s">
        <v>75</v>
      </c>
      <c r="D7883" s="127">
        <v>0.24</v>
      </c>
      <c r="E7883" s="128">
        <v>100</v>
      </c>
      <c r="F7883" s="128">
        <v>100</v>
      </c>
      <c r="G7883" s="126" t="s">
        <v>13725</v>
      </c>
      <c r="H7883" s="126" t="s">
        <v>20134</v>
      </c>
      <c r="I7883" s="126" t="s">
        <v>20135</v>
      </c>
      <c r="J7883" s="126" t="s">
        <v>26235</v>
      </c>
      <c r="K7883" s="9">
        <f>_xlfn.IFNA(VLOOKUP(Table5[[#This Row],[Section]],SubSill_Tier,2,FALSE),0)</f>
        <v>0</v>
      </c>
      <c r="L7883" s="9" t="str">
        <f t="shared" si="132"/>
        <v/>
      </c>
      <c r="M7883" s="205" t="str" cm="1">
        <f t="array" ref="M7883">_xlfn.IFS(NOT(ISERROR(VLOOKUP(Table5[[#This Row],[Section]],TB_notTB,1,FALSE))),"No",LEFT(Table5[[#This Row],[Section]],3)="ETB","PLS",LEFT(Table5[[#This Row],[Section]],1)="7","PDB",NOT(ISBLANK(Table5[[#This Row],[Section]])),"No")</f>
        <v>No</v>
      </c>
    </row>
    <row r="7884" spans="1:13" x14ac:dyDescent="0.25">
      <c r="A7884" s="126" t="s">
        <v>14319</v>
      </c>
      <c r="B7884" s="126" t="s">
        <v>14320</v>
      </c>
      <c r="C7884" s="126" t="s">
        <v>75</v>
      </c>
      <c r="D7884" s="127">
        <v>1.103</v>
      </c>
      <c r="E7884" s="128">
        <v>394</v>
      </c>
      <c r="F7884" s="128">
        <v>394</v>
      </c>
      <c r="G7884" s="126" t="s">
        <v>13750</v>
      </c>
      <c r="H7884" s="126" t="s">
        <v>21081</v>
      </c>
      <c r="I7884" s="126" t="s">
        <v>21082</v>
      </c>
      <c r="J7884" s="126" t="s">
        <v>26233</v>
      </c>
      <c r="K7884" s="9">
        <f>_xlfn.IFNA(VLOOKUP(Table5[[#This Row],[Section]],SubSill_Tier,2,FALSE),0)</f>
        <v>0</v>
      </c>
      <c r="L7884" s="9" t="str">
        <f t="shared" si="132"/>
        <v/>
      </c>
      <c r="M7884" s="205" t="str" cm="1">
        <f t="array" ref="M7884">_xlfn.IFS(NOT(ISERROR(VLOOKUP(Table5[[#This Row],[Section]],TB_notTB,1,FALSE))),"No",LEFT(Table5[[#This Row],[Section]],3)="ETB","PLS",LEFT(Table5[[#This Row],[Section]],1)="7","PDB",NOT(ISBLANK(Table5[[#This Row],[Section]])),"No")</f>
        <v>No</v>
      </c>
    </row>
    <row r="7885" spans="1:13" x14ac:dyDescent="0.25">
      <c r="A7885" s="126" t="s">
        <v>14321</v>
      </c>
      <c r="B7885" s="126" t="s">
        <v>14322</v>
      </c>
      <c r="C7885" s="126" t="s">
        <v>75</v>
      </c>
      <c r="D7885" s="127">
        <v>6.7830000000000004</v>
      </c>
      <c r="E7885" s="128">
        <v>358</v>
      </c>
      <c r="F7885" s="128">
        <v>358</v>
      </c>
      <c r="G7885" s="126" t="s">
        <v>13750</v>
      </c>
      <c r="H7885" s="126" t="s">
        <v>21081</v>
      </c>
      <c r="I7885" s="126" t="s">
        <v>21082</v>
      </c>
      <c r="J7885" s="126" t="s">
        <v>26245</v>
      </c>
      <c r="K7885" s="9">
        <f>_xlfn.IFNA(VLOOKUP(Table5[[#This Row],[Section]],SubSill_Tier,2,FALSE),0)</f>
        <v>0</v>
      </c>
      <c r="L7885" s="9" t="str">
        <f t="shared" si="132"/>
        <v/>
      </c>
      <c r="M7885" s="205" t="str" cm="1">
        <f t="array" ref="M7885">_xlfn.IFS(NOT(ISERROR(VLOOKUP(Table5[[#This Row],[Section]],TB_notTB,1,FALSE))),"No",LEFT(Table5[[#This Row],[Section]],3)="ETB","PLS",LEFT(Table5[[#This Row],[Section]],1)="7","PDB",NOT(ISBLANK(Table5[[#This Row],[Section]])),"No")</f>
        <v>No</v>
      </c>
    </row>
    <row r="7886" spans="1:13" x14ac:dyDescent="0.25">
      <c r="A7886" s="126" t="s">
        <v>13814</v>
      </c>
      <c r="B7886" s="126" t="s">
        <v>28233</v>
      </c>
      <c r="C7886" s="126" t="s">
        <v>75</v>
      </c>
      <c r="D7886" s="127">
        <v>2.4209999999999998</v>
      </c>
      <c r="E7886" s="128">
        <v>442</v>
      </c>
      <c r="F7886" s="128">
        <v>442</v>
      </c>
      <c r="G7886" s="126" t="s">
        <v>13720</v>
      </c>
      <c r="H7886" s="126" t="s">
        <v>20130</v>
      </c>
      <c r="I7886" s="126" t="s">
        <v>20131</v>
      </c>
      <c r="J7886" s="126" t="s">
        <v>26235</v>
      </c>
      <c r="K7886" s="9">
        <f>_xlfn.IFNA(VLOOKUP(Table5[[#This Row],[Section]],SubSill_Tier,2,FALSE),0)</f>
        <v>0</v>
      </c>
      <c r="L7886" s="9" t="str">
        <f t="shared" si="132"/>
        <v/>
      </c>
      <c r="M7886" s="205" t="str" cm="1">
        <f t="array" ref="M7886">_xlfn.IFS(NOT(ISERROR(VLOOKUP(Table5[[#This Row],[Section]],TB_notTB,1,FALSE))),"No",LEFT(Table5[[#This Row],[Section]],3)="ETB","PLS",LEFT(Table5[[#This Row],[Section]],1)="7","PDB",NOT(ISBLANK(Table5[[#This Row],[Section]])),"No")</f>
        <v>No</v>
      </c>
    </row>
    <row r="7887" spans="1:13" x14ac:dyDescent="0.25">
      <c r="A7887" s="126" t="s">
        <v>14323</v>
      </c>
      <c r="B7887" s="126" t="s">
        <v>14324</v>
      </c>
      <c r="C7887" s="126" t="s">
        <v>75</v>
      </c>
      <c r="D7887" s="127">
        <v>4.173</v>
      </c>
      <c r="E7887" s="128">
        <v>298</v>
      </c>
      <c r="F7887" s="128">
        <v>298</v>
      </c>
      <c r="G7887" s="126" t="s">
        <v>13750</v>
      </c>
      <c r="H7887" s="126" t="s">
        <v>21081</v>
      </c>
      <c r="I7887" s="126" t="s">
        <v>21082</v>
      </c>
      <c r="J7887" s="126" t="s">
        <v>26237</v>
      </c>
      <c r="K7887" s="9">
        <f>_xlfn.IFNA(VLOOKUP(Table5[[#This Row],[Section]],SubSill_Tier,2,FALSE),0)</f>
        <v>0</v>
      </c>
      <c r="L7887" s="9" t="str">
        <f t="shared" si="132"/>
        <v/>
      </c>
      <c r="M7887" s="205" t="str" cm="1">
        <f t="array" ref="M7887">_xlfn.IFS(NOT(ISERROR(VLOOKUP(Table5[[#This Row],[Section]],TB_notTB,1,FALSE))),"No",LEFT(Table5[[#This Row],[Section]],3)="ETB","PLS",LEFT(Table5[[#This Row],[Section]],1)="7","PDB",NOT(ISBLANK(Table5[[#This Row],[Section]])),"No")</f>
        <v>No</v>
      </c>
    </row>
    <row r="7888" spans="1:13" x14ac:dyDescent="0.25">
      <c r="A7888" s="126" t="s">
        <v>14246</v>
      </c>
      <c r="B7888" s="126" t="s">
        <v>14247</v>
      </c>
      <c r="C7888" s="126" t="s">
        <v>75</v>
      </c>
      <c r="D7888" s="127">
        <v>0.51200000000000001</v>
      </c>
      <c r="E7888" s="128">
        <v>272</v>
      </c>
      <c r="F7888" s="128">
        <v>272</v>
      </c>
      <c r="G7888" s="126" t="s">
        <v>13750</v>
      </c>
      <c r="H7888" s="126" t="s">
        <v>21081</v>
      </c>
      <c r="I7888" s="126" t="s">
        <v>21082</v>
      </c>
      <c r="J7888" s="126" t="s">
        <v>26233</v>
      </c>
      <c r="K7888" s="9">
        <f>_xlfn.IFNA(VLOOKUP(Table5[[#This Row],[Section]],SubSill_Tier,2,FALSE),0)</f>
        <v>0</v>
      </c>
      <c r="L7888" s="9" t="str">
        <f t="shared" si="132"/>
        <v>Wall</v>
      </c>
      <c r="M7888" s="205" t="str" cm="1">
        <f t="array" ref="M7888">_xlfn.IFS(NOT(ISERROR(VLOOKUP(Table5[[#This Row],[Section]],TB_notTB,1,FALSE))),"No",LEFT(Table5[[#This Row],[Section]],3)="ETB","PLS",LEFT(Table5[[#This Row],[Section]],1)="7","PDB",NOT(ISBLANK(Table5[[#This Row],[Section]])),"No")</f>
        <v>No</v>
      </c>
    </row>
    <row r="7889" spans="1:13" x14ac:dyDescent="0.25">
      <c r="A7889" s="126" t="s">
        <v>14325</v>
      </c>
      <c r="B7889" s="126" t="s">
        <v>14326</v>
      </c>
      <c r="C7889" s="126" t="s">
        <v>75</v>
      </c>
      <c r="D7889" s="127">
        <v>1.8640000000000001</v>
      </c>
      <c r="E7889" s="128">
        <v>245</v>
      </c>
      <c r="F7889" s="128">
        <v>245</v>
      </c>
      <c r="G7889" s="126" t="s">
        <v>13750</v>
      </c>
      <c r="H7889" s="126" t="s">
        <v>21081</v>
      </c>
      <c r="I7889" s="126" t="s">
        <v>21082</v>
      </c>
      <c r="J7889" s="126" t="s">
        <v>26233</v>
      </c>
      <c r="K7889" s="9">
        <f>_xlfn.IFNA(VLOOKUP(Table5[[#This Row],[Section]],SubSill_Tier,2,FALSE),0)</f>
        <v>0</v>
      </c>
      <c r="L7889" s="9" t="str">
        <f t="shared" si="132"/>
        <v/>
      </c>
      <c r="M7889" s="205" t="str" cm="1">
        <f t="array" ref="M7889">_xlfn.IFS(NOT(ISERROR(VLOOKUP(Table5[[#This Row],[Section]],TB_notTB,1,FALSE))),"No",LEFT(Table5[[#This Row],[Section]],3)="ETB","PLS",LEFT(Table5[[#This Row],[Section]],1)="7","PDB",NOT(ISBLANK(Table5[[#This Row],[Section]])),"No")</f>
        <v>No</v>
      </c>
    </row>
    <row r="7890" spans="1:13" x14ac:dyDescent="0.25">
      <c r="A7890" s="126" t="s">
        <v>13107</v>
      </c>
      <c r="B7890" s="126" t="s">
        <v>13187</v>
      </c>
      <c r="C7890" s="126" t="s">
        <v>75</v>
      </c>
      <c r="D7890" s="127">
        <v>0.70299999999999996</v>
      </c>
      <c r="E7890" s="128">
        <v>294</v>
      </c>
      <c r="F7890" s="128">
        <v>196</v>
      </c>
      <c r="G7890" s="126" t="s">
        <v>21286</v>
      </c>
      <c r="H7890" s="126" t="s">
        <v>21287</v>
      </c>
      <c r="I7890" s="126" t="s">
        <v>21288</v>
      </c>
      <c r="J7890" s="126" t="s">
        <v>26241</v>
      </c>
      <c r="K7890" s="9">
        <f>_xlfn.IFNA(VLOOKUP(Table5[[#This Row],[Section]],SubSill_Tier,2,FALSE),0)</f>
        <v>0</v>
      </c>
      <c r="L7890" s="9" t="str">
        <f t="shared" si="132"/>
        <v/>
      </c>
      <c r="M7890" s="205" t="str" cm="1">
        <f t="array" ref="M7890">_xlfn.IFS(NOT(ISERROR(VLOOKUP(Table5[[#This Row],[Section]],TB_notTB,1,FALSE))),"No",LEFT(Table5[[#This Row],[Section]],3)="ETB","PLS",LEFT(Table5[[#This Row],[Section]],1)="7","PDB",NOT(ISBLANK(Table5[[#This Row],[Section]])),"No")</f>
        <v>No</v>
      </c>
    </row>
    <row r="7891" spans="1:13" x14ac:dyDescent="0.25">
      <c r="A7891" s="126" t="s">
        <v>13108</v>
      </c>
      <c r="B7891" s="126" t="s">
        <v>13188</v>
      </c>
      <c r="C7891" s="126" t="s">
        <v>75</v>
      </c>
      <c r="D7891" s="127">
        <v>0.18099999999999999</v>
      </c>
      <c r="E7891" s="128">
        <v>100</v>
      </c>
      <c r="F7891" s="128">
        <v>100</v>
      </c>
      <c r="G7891" s="126" t="s">
        <v>21286</v>
      </c>
      <c r="H7891" s="126" t="s">
        <v>21287</v>
      </c>
      <c r="I7891" s="126" t="s">
        <v>21288</v>
      </c>
      <c r="J7891" s="126" t="s">
        <v>26241</v>
      </c>
      <c r="K7891" s="9">
        <f>_xlfn.IFNA(VLOOKUP(Table5[[#This Row],[Section]],SubSill_Tier,2,FALSE),0)</f>
        <v>0</v>
      </c>
      <c r="L7891" s="9" t="str">
        <f t="shared" si="132"/>
        <v/>
      </c>
      <c r="M7891" s="205" t="str" cm="1">
        <f t="array" ref="M7891">_xlfn.IFS(NOT(ISERROR(VLOOKUP(Table5[[#This Row],[Section]],TB_notTB,1,FALSE))),"No",LEFT(Table5[[#This Row],[Section]],3)="ETB","PLS",LEFT(Table5[[#This Row],[Section]],1)="7","PDB",NOT(ISBLANK(Table5[[#This Row],[Section]])),"No")</f>
        <v>No</v>
      </c>
    </row>
    <row r="7892" spans="1:13" x14ac:dyDescent="0.25">
      <c r="A7892" s="126" t="s">
        <v>13109</v>
      </c>
      <c r="B7892" s="126" t="s">
        <v>28234</v>
      </c>
      <c r="C7892" s="126" t="s">
        <v>75</v>
      </c>
      <c r="D7892" s="127">
        <v>2.17</v>
      </c>
      <c r="E7892" s="128">
        <v>279</v>
      </c>
      <c r="F7892" s="128">
        <v>279</v>
      </c>
      <c r="G7892" s="126" t="s">
        <v>13718</v>
      </c>
      <c r="H7892" s="126" t="s">
        <v>20127</v>
      </c>
      <c r="I7892" s="126" t="s">
        <v>21060</v>
      </c>
      <c r="J7892" s="126" t="s">
        <v>26235</v>
      </c>
      <c r="K7892" s="9">
        <f>_xlfn.IFNA(VLOOKUP(Table5[[#This Row],[Section]],SubSill_Tier,2,FALSE),0)</f>
        <v>0</v>
      </c>
      <c r="L7892" s="9" t="str">
        <f t="shared" si="132"/>
        <v>Wall</v>
      </c>
      <c r="M7892" s="205" t="str" cm="1">
        <f t="array" ref="M7892">_xlfn.IFS(NOT(ISERROR(VLOOKUP(Table5[[#This Row],[Section]],TB_notTB,1,FALSE))),"No",LEFT(Table5[[#This Row],[Section]],3)="ETB","PLS",LEFT(Table5[[#This Row],[Section]],1)="7","PDB",NOT(ISBLANK(Table5[[#This Row],[Section]])),"No")</f>
        <v>No</v>
      </c>
    </row>
    <row r="7893" spans="1:13" x14ac:dyDescent="0.25">
      <c r="A7893" s="126" t="s">
        <v>13110</v>
      </c>
      <c r="B7893" s="126" t="s">
        <v>13189</v>
      </c>
      <c r="C7893" s="126" t="s">
        <v>75</v>
      </c>
      <c r="D7893" s="127">
        <v>1.4390000000000001</v>
      </c>
      <c r="E7893" s="128">
        <v>591</v>
      </c>
      <c r="F7893" s="128">
        <v>394</v>
      </c>
      <c r="G7893" s="126" t="s">
        <v>13726</v>
      </c>
      <c r="H7893" s="126" t="s">
        <v>20136</v>
      </c>
      <c r="I7893" s="126" t="s">
        <v>21065</v>
      </c>
      <c r="J7893" s="126" t="s">
        <v>26241</v>
      </c>
      <c r="K7893" s="9">
        <f>_xlfn.IFNA(VLOOKUP(Table5[[#This Row],[Section]],SubSill_Tier,2,FALSE),0)</f>
        <v>0</v>
      </c>
      <c r="L7893" s="9" t="str">
        <f t="shared" si="132"/>
        <v/>
      </c>
      <c r="M7893" s="205" t="str" cm="1">
        <f t="array" ref="M7893">_xlfn.IFS(NOT(ISERROR(VLOOKUP(Table5[[#This Row],[Section]],TB_notTB,1,FALSE))),"No",LEFT(Table5[[#This Row],[Section]],3)="ETB","PLS",LEFT(Table5[[#This Row],[Section]],1)="7","PDB",NOT(ISBLANK(Table5[[#This Row],[Section]])),"No")</f>
        <v>No</v>
      </c>
    </row>
    <row r="7894" spans="1:13" x14ac:dyDescent="0.25">
      <c r="A7894" s="126" t="s">
        <v>13111</v>
      </c>
      <c r="B7894" s="126" t="s">
        <v>13190</v>
      </c>
      <c r="C7894" s="126" t="s">
        <v>75</v>
      </c>
      <c r="D7894" s="127">
        <v>1.325</v>
      </c>
      <c r="E7894" s="128">
        <v>552</v>
      </c>
      <c r="F7894" s="128">
        <v>368</v>
      </c>
      <c r="G7894" s="126" t="s">
        <v>13726</v>
      </c>
      <c r="H7894" s="126" t="s">
        <v>20136</v>
      </c>
      <c r="I7894" s="126" t="s">
        <v>21065</v>
      </c>
      <c r="J7894" s="126" t="s">
        <v>26241</v>
      </c>
      <c r="K7894" s="9">
        <f>_xlfn.IFNA(VLOOKUP(Table5[[#This Row],[Section]],SubSill_Tier,2,FALSE),0)</f>
        <v>0</v>
      </c>
      <c r="L7894" s="9" t="str">
        <f t="shared" si="132"/>
        <v/>
      </c>
      <c r="M7894" s="205" t="str" cm="1">
        <f t="array" ref="M7894">_xlfn.IFS(NOT(ISERROR(VLOOKUP(Table5[[#This Row],[Section]],TB_notTB,1,FALSE))),"No",LEFT(Table5[[#This Row],[Section]],3)="ETB","PLS",LEFT(Table5[[#This Row],[Section]],1)="7","PDB",NOT(ISBLANK(Table5[[#This Row],[Section]])),"No")</f>
        <v>No</v>
      </c>
    </row>
    <row r="7895" spans="1:13" x14ac:dyDescent="0.25">
      <c r="A7895" s="126" t="s">
        <v>13112</v>
      </c>
      <c r="B7895" s="126" t="s">
        <v>13191</v>
      </c>
      <c r="C7895" s="126" t="s">
        <v>75</v>
      </c>
      <c r="D7895" s="127">
        <v>1.36</v>
      </c>
      <c r="E7895" s="128">
        <v>567</v>
      </c>
      <c r="F7895" s="128">
        <v>370</v>
      </c>
      <c r="G7895" s="126" t="s">
        <v>13726</v>
      </c>
      <c r="H7895" s="126" t="s">
        <v>20136</v>
      </c>
      <c r="I7895" s="126" t="s">
        <v>21065</v>
      </c>
      <c r="J7895" s="126" t="s">
        <v>26241</v>
      </c>
      <c r="K7895" s="9">
        <f>_xlfn.IFNA(VLOOKUP(Table5[[#This Row],[Section]],SubSill_Tier,2,FALSE),0)</f>
        <v>0</v>
      </c>
      <c r="L7895" s="9" t="str">
        <f t="shared" si="132"/>
        <v/>
      </c>
      <c r="M7895" s="205" t="str" cm="1">
        <f t="array" ref="M7895">_xlfn.IFS(NOT(ISERROR(VLOOKUP(Table5[[#This Row],[Section]],TB_notTB,1,FALSE))),"No",LEFT(Table5[[#This Row],[Section]],3)="ETB","PLS",LEFT(Table5[[#This Row],[Section]],1)="7","PDB",NOT(ISBLANK(Table5[[#This Row],[Section]])),"No")</f>
        <v>No</v>
      </c>
    </row>
    <row r="7896" spans="1:13" x14ac:dyDescent="0.25">
      <c r="A7896" s="126" t="s">
        <v>13102</v>
      </c>
      <c r="B7896" s="126" t="s">
        <v>13423</v>
      </c>
      <c r="C7896" s="126" t="s">
        <v>75</v>
      </c>
      <c r="D7896" s="127">
        <v>3.6880000000000002</v>
      </c>
      <c r="E7896" s="128">
        <v>714</v>
      </c>
      <c r="F7896" s="128">
        <v>598</v>
      </c>
      <c r="G7896" s="126" t="s">
        <v>13806</v>
      </c>
      <c r="H7896" s="126" t="s">
        <v>21265</v>
      </c>
      <c r="I7896" s="126" t="s">
        <v>27185</v>
      </c>
      <c r="J7896" s="126" t="s">
        <v>26241</v>
      </c>
      <c r="K7896" s="9">
        <f>_xlfn.IFNA(VLOOKUP(Table5[[#This Row],[Section]],SubSill_Tier,2,FALSE),0)</f>
        <v>0</v>
      </c>
      <c r="L7896" s="9" t="str">
        <f t="shared" si="132"/>
        <v/>
      </c>
      <c r="M7896" s="205" t="str" cm="1">
        <f t="array" ref="M7896">_xlfn.IFS(NOT(ISERROR(VLOOKUP(Table5[[#This Row],[Section]],TB_notTB,1,FALSE))),"No",LEFT(Table5[[#This Row],[Section]],3)="ETB","PLS",LEFT(Table5[[#This Row],[Section]],1)="7","PDB",NOT(ISBLANK(Table5[[#This Row],[Section]])),"No")</f>
        <v>No</v>
      </c>
    </row>
    <row r="7897" spans="1:13" x14ac:dyDescent="0.25">
      <c r="A7897" s="126" t="s">
        <v>9271</v>
      </c>
      <c r="B7897" s="126" t="s">
        <v>17222</v>
      </c>
      <c r="C7897" s="126" t="s">
        <v>98</v>
      </c>
      <c r="D7897" s="127">
        <v>0.13200000000000001</v>
      </c>
      <c r="E7897" s="128">
        <v>100</v>
      </c>
      <c r="F7897" s="128">
        <v>100</v>
      </c>
      <c r="G7897" s="126" t="s">
        <v>13750</v>
      </c>
      <c r="H7897" s="126" t="s">
        <v>20121</v>
      </c>
      <c r="I7897" s="126" t="s">
        <v>20122</v>
      </c>
      <c r="J7897" s="126" t="s">
        <v>26234</v>
      </c>
      <c r="K7897" s="9">
        <f>_xlfn.IFNA(VLOOKUP(Table5[[#This Row],[Section]],SubSill_Tier,2,FALSE),0)</f>
        <v>0</v>
      </c>
      <c r="L7897" s="9" t="str">
        <f t="shared" si="132"/>
        <v/>
      </c>
      <c r="M7897" s="205" t="str" cm="1">
        <f t="array" ref="M7897">_xlfn.IFS(NOT(ISERROR(VLOOKUP(Table5[[#This Row],[Section]],TB_notTB,1,FALSE))),"No",LEFT(Table5[[#This Row],[Section]],3)="ETB","PLS",LEFT(Table5[[#This Row],[Section]],1)="7","PDB",NOT(ISBLANK(Table5[[#This Row],[Section]])),"No")</f>
        <v>No</v>
      </c>
    </row>
    <row r="7898" spans="1:13" x14ac:dyDescent="0.25">
      <c r="A7898" s="126" t="s">
        <v>13113</v>
      </c>
      <c r="B7898" s="126" t="s">
        <v>13220</v>
      </c>
      <c r="C7898" s="126" t="s">
        <v>75</v>
      </c>
      <c r="D7898" s="127">
        <v>3.4</v>
      </c>
      <c r="E7898" s="128">
        <v>555</v>
      </c>
      <c r="F7898" s="128">
        <v>366</v>
      </c>
      <c r="G7898" s="126" t="s">
        <v>13808</v>
      </c>
      <c r="H7898" s="126" t="s">
        <v>21163</v>
      </c>
      <c r="I7898" s="126" t="s">
        <v>21164</v>
      </c>
      <c r="J7898" s="126" t="s">
        <v>26332</v>
      </c>
      <c r="K7898" s="9">
        <f>_xlfn.IFNA(VLOOKUP(Table5[[#This Row],[Section]],SubSill_Tier,2,FALSE),0)</f>
        <v>0</v>
      </c>
      <c r="L7898" s="9" t="str">
        <f t="shared" si="132"/>
        <v/>
      </c>
      <c r="M7898" s="205" t="str" cm="1">
        <f t="array" ref="M7898">_xlfn.IFS(NOT(ISERROR(VLOOKUP(Table5[[#This Row],[Section]],TB_notTB,1,FALSE))),"No",LEFT(Table5[[#This Row],[Section]],3)="ETB","PLS",LEFT(Table5[[#This Row],[Section]],1)="7","PDB",NOT(ISBLANK(Table5[[#This Row],[Section]])),"No")</f>
        <v>No</v>
      </c>
    </row>
    <row r="7899" spans="1:13" x14ac:dyDescent="0.25">
      <c r="A7899" s="126" t="s">
        <v>13114</v>
      </c>
      <c r="B7899" s="126" t="s">
        <v>13221</v>
      </c>
      <c r="C7899" s="126" t="s">
        <v>75</v>
      </c>
      <c r="D7899" s="127">
        <v>2.5129999999999999</v>
      </c>
      <c r="E7899" s="128">
        <v>471</v>
      </c>
      <c r="F7899" s="128">
        <v>311</v>
      </c>
      <c r="G7899" s="126" t="s">
        <v>13808</v>
      </c>
      <c r="H7899" s="126" t="s">
        <v>21163</v>
      </c>
      <c r="I7899" s="126" t="s">
        <v>21164</v>
      </c>
      <c r="J7899" s="126" t="s">
        <v>26241</v>
      </c>
      <c r="K7899" s="9">
        <f>_xlfn.IFNA(VLOOKUP(Table5[[#This Row],[Section]],SubSill_Tier,2,FALSE),0)</f>
        <v>0</v>
      </c>
      <c r="L7899" s="9" t="str">
        <f t="shared" si="132"/>
        <v/>
      </c>
      <c r="M7899" s="205" t="str" cm="1">
        <f t="array" ref="M7899">_xlfn.IFS(NOT(ISERROR(VLOOKUP(Table5[[#This Row],[Section]],TB_notTB,1,FALSE))),"No",LEFT(Table5[[#This Row],[Section]],3)="ETB","PLS",LEFT(Table5[[#This Row],[Section]],1)="7","PDB",NOT(ISBLANK(Table5[[#This Row],[Section]])),"No")</f>
        <v>No</v>
      </c>
    </row>
    <row r="7900" spans="1:13" x14ac:dyDescent="0.25">
      <c r="A7900" s="126" t="s">
        <v>3712</v>
      </c>
      <c r="B7900" s="126" t="s">
        <v>17222</v>
      </c>
      <c r="C7900" s="126" t="s">
        <v>98</v>
      </c>
      <c r="D7900" s="127">
        <v>0.46800000000000003</v>
      </c>
      <c r="E7900" s="128">
        <v>257</v>
      </c>
      <c r="F7900" s="128">
        <v>100</v>
      </c>
      <c r="G7900" s="126" t="s">
        <v>13736</v>
      </c>
      <c r="H7900" s="126" t="s">
        <v>20148</v>
      </c>
      <c r="I7900" s="126" t="s">
        <v>21073</v>
      </c>
      <c r="J7900" s="126" t="s">
        <v>26232</v>
      </c>
      <c r="K7900" s="9">
        <f>_xlfn.IFNA(VLOOKUP(Table5[[#This Row],[Section]],SubSill_Tier,2,FALSE),0)</f>
        <v>0</v>
      </c>
      <c r="L7900" s="9" t="str">
        <f t="shared" si="132"/>
        <v/>
      </c>
      <c r="M7900" s="205" t="str" cm="1">
        <f t="array" ref="M7900">_xlfn.IFS(NOT(ISERROR(VLOOKUP(Table5[[#This Row],[Section]],TB_notTB,1,FALSE))),"No",LEFT(Table5[[#This Row],[Section]],3)="ETB","PLS",LEFT(Table5[[#This Row],[Section]],1)="7","PDB",NOT(ISBLANK(Table5[[#This Row],[Section]])),"No")</f>
        <v>No</v>
      </c>
    </row>
    <row r="7901" spans="1:13" x14ac:dyDescent="0.25">
      <c r="A7901" s="126" t="s">
        <v>13115</v>
      </c>
      <c r="B7901" s="126" t="s">
        <v>13116</v>
      </c>
      <c r="C7901" s="126" t="s">
        <v>75</v>
      </c>
      <c r="D7901" s="127">
        <v>3.8250000000000002</v>
      </c>
      <c r="E7901" s="128">
        <v>652</v>
      </c>
      <c r="F7901" s="128">
        <v>435</v>
      </c>
      <c r="G7901" s="126" t="s">
        <v>13812</v>
      </c>
      <c r="H7901" s="126" t="s">
        <v>21284</v>
      </c>
      <c r="I7901" s="126" t="s">
        <v>28229</v>
      </c>
      <c r="J7901" s="126" t="s">
        <v>26332</v>
      </c>
      <c r="K7901" s="9">
        <f>_xlfn.IFNA(VLOOKUP(Table5[[#This Row],[Section]],SubSill_Tier,2,FALSE),0)</f>
        <v>0</v>
      </c>
      <c r="L7901" s="9" t="str">
        <f t="shared" si="132"/>
        <v/>
      </c>
      <c r="M7901" s="205" t="str" cm="1">
        <f t="array" ref="M7901">_xlfn.IFS(NOT(ISERROR(VLOOKUP(Table5[[#This Row],[Section]],TB_notTB,1,FALSE))),"No",LEFT(Table5[[#This Row],[Section]],3)="ETB","PLS",LEFT(Table5[[#This Row],[Section]],1)="7","PDB",NOT(ISBLANK(Table5[[#This Row],[Section]])),"No")</f>
        <v>No</v>
      </c>
    </row>
    <row r="7902" spans="1:13" x14ac:dyDescent="0.25">
      <c r="A7902" s="126" t="s">
        <v>16411</v>
      </c>
      <c r="B7902" s="126" t="s">
        <v>22143</v>
      </c>
      <c r="C7902" s="126" t="s">
        <v>75</v>
      </c>
      <c r="D7902" s="127">
        <v>0.80200000000000005</v>
      </c>
      <c r="E7902" s="128">
        <v>414</v>
      </c>
      <c r="F7902" s="128">
        <v>276</v>
      </c>
      <c r="G7902" s="126" t="s">
        <v>14979</v>
      </c>
      <c r="H7902" s="126" t="s">
        <v>21162</v>
      </c>
      <c r="I7902" s="126" t="s">
        <v>22110</v>
      </c>
      <c r="J7902" s="126" t="s">
        <v>26278</v>
      </c>
      <c r="K7902" s="9">
        <f>_xlfn.IFNA(VLOOKUP(Table5[[#This Row],[Section]],SubSill_Tier,2,FALSE),0)</f>
        <v>0</v>
      </c>
      <c r="L7902" s="9" t="str">
        <f t="shared" si="132"/>
        <v/>
      </c>
      <c r="M7902" s="205" t="str" cm="1">
        <f t="array" ref="M7902">_xlfn.IFS(NOT(ISERROR(VLOOKUP(Table5[[#This Row],[Section]],TB_notTB,1,FALSE))),"No",LEFT(Table5[[#This Row],[Section]],3)="ETB","PLS",LEFT(Table5[[#This Row],[Section]],1)="7","PDB",NOT(ISBLANK(Table5[[#This Row],[Section]])),"No")</f>
        <v>No</v>
      </c>
    </row>
    <row r="7903" spans="1:13" x14ac:dyDescent="0.25">
      <c r="A7903" s="126" t="s">
        <v>16412</v>
      </c>
      <c r="B7903" s="126" t="s">
        <v>22144</v>
      </c>
      <c r="C7903" s="126" t="s">
        <v>75</v>
      </c>
      <c r="D7903" s="127">
        <v>0.72899999999999998</v>
      </c>
      <c r="E7903" s="128">
        <v>350</v>
      </c>
      <c r="F7903" s="128">
        <v>234</v>
      </c>
      <c r="G7903" s="126" t="s">
        <v>14979</v>
      </c>
      <c r="H7903" s="126" t="s">
        <v>21162</v>
      </c>
      <c r="I7903" s="126" t="s">
        <v>22110</v>
      </c>
      <c r="J7903" s="126" t="s">
        <v>26278</v>
      </c>
      <c r="K7903" s="9">
        <f>_xlfn.IFNA(VLOOKUP(Table5[[#This Row],[Section]],SubSill_Tier,2,FALSE),0)</f>
        <v>0</v>
      </c>
      <c r="L7903" s="9" t="str">
        <f t="shared" si="132"/>
        <v/>
      </c>
      <c r="M7903" s="205" t="str" cm="1">
        <f t="array" ref="M7903">_xlfn.IFS(NOT(ISERROR(VLOOKUP(Table5[[#This Row],[Section]],TB_notTB,1,FALSE))),"No",LEFT(Table5[[#This Row],[Section]],3)="ETB","PLS",LEFT(Table5[[#This Row],[Section]],1)="7","PDB",NOT(ISBLANK(Table5[[#This Row],[Section]])),"No")</f>
        <v>No</v>
      </c>
    </row>
    <row r="7904" spans="1:13" x14ac:dyDescent="0.25">
      <c r="A7904" s="126" t="s">
        <v>13117</v>
      </c>
      <c r="B7904" s="126" t="s">
        <v>13118</v>
      </c>
      <c r="C7904" s="126" t="s">
        <v>75</v>
      </c>
      <c r="D7904" s="127">
        <v>1.476</v>
      </c>
      <c r="E7904" s="128">
        <v>596</v>
      </c>
      <c r="F7904" s="128">
        <v>398</v>
      </c>
      <c r="G7904" s="126" t="s">
        <v>13812</v>
      </c>
      <c r="H7904" s="126" t="s">
        <v>21284</v>
      </c>
      <c r="I7904" s="126" t="s">
        <v>28229</v>
      </c>
      <c r="J7904" s="126" t="s">
        <v>26241</v>
      </c>
      <c r="K7904" s="9">
        <f>_xlfn.IFNA(VLOOKUP(Table5[[#This Row],[Section]],SubSill_Tier,2,FALSE),0)</f>
        <v>0</v>
      </c>
      <c r="L7904" s="9" t="str">
        <f t="shared" si="132"/>
        <v/>
      </c>
      <c r="M7904" s="205" t="str" cm="1">
        <f t="array" ref="M7904">_xlfn.IFS(NOT(ISERROR(VLOOKUP(Table5[[#This Row],[Section]],TB_notTB,1,FALSE))),"No",LEFT(Table5[[#This Row],[Section]],3)="ETB","PLS",LEFT(Table5[[#This Row],[Section]],1)="7","PDB",NOT(ISBLANK(Table5[[#This Row],[Section]])),"No")</f>
        <v>No</v>
      </c>
    </row>
    <row r="7905" spans="1:13" x14ac:dyDescent="0.25">
      <c r="A7905" s="126" t="s">
        <v>13119</v>
      </c>
      <c r="B7905" s="126" t="s">
        <v>13120</v>
      </c>
      <c r="C7905" s="126" t="s">
        <v>75</v>
      </c>
      <c r="D7905" s="127">
        <v>1.623</v>
      </c>
      <c r="E7905" s="128">
        <v>632</v>
      </c>
      <c r="F7905" s="128">
        <v>422</v>
      </c>
      <c r="G7905" s="126" t="s">
        <v>13812</v>
      </c>
      <c r="H7905" s="126" t="s">
        <v>21284</v>
      </c>
      <c r="I7905" s="126" t="s">
        <v>28229</v>
      </c>
      <c r="J7905" s="126" t="s">
        <v>26241</v>
      </c>
      <c r="K7905" s="9">
        <f>_xlfn.IFNA(VLOOKUP(Table5[[#This Row],[Section]],SubSill_Tier,2,FALSE),0)</f>
        <v>0</v>
      </c>
      <c r="L7905" s="9" t="str">
        <f t="shared" si="132"/>
        <v/>
      </c>
      <c r="M7905" s="205" t="str" cm="1">
        <f t="array" ref="M7905">_xlfn.IFS(NOT(ISERROR(VLOOKUP(Table5[[#This Row],[Section]],TB_notTB,1,FALSE))),"No",LEFT(Table5[[#This Row],[Section]],3)="ETB","PLS",LEFT(Table5[[#This Row],[Section]],1)="7","PDB",NOT(ISBLANK(Table5[[#This Row],[Section]])),"No")</f>
        <v>No</v>
      </c>
    </row>
    <row r="7906" spans="1:13" x14ac:dyDescent="0.25">
      <c r="A7906" s="126" t="s">
        <v>13121</v>
      </c>
      <c r="B7906" s="126" t="s">
        <v>11239</v>
      </c>
      <c r="C7906" s="126" t="s">
        <v>75</v>
      </c>
      <c r="D7906" s="127">
        <v>3.1419999999999999</v>
      </c>
      <c r="E7906" s="128">
        <v>399</v>
      </c>
      <c r="F7906" s="128">
        <v>399</v>
      </c>
      <c r="G7906" s="126" t="s">
        <v>13719</v>
      </c>
      <c r="H7906" s="126" t="s">
        <v>20128</v>
      </c>
      <c r="I7906" s="126" t="s">
        <v>20129</v>
      </c>
      <c r="J7906" s="126" t="s">
        <v>26240</v>
      </c>
      <c r="K7906" s="9">
        <f>_xlfn.IFNA(VLOOKUP(Table5[[#This Row],[Section]],SubSill_Tier,2,FALSE),0)</f>
        <v>0</v>
      </c>
      <c r="L7906" s="9" t="str">
        <f t="shared" si="132"/>
        <v>Wall</v>
      </c>
      <c r="M7906" s="205" t="str" cm="1">
        <f t="array" ref="M7906">_xlfn.IFS(NOT(ISERROR(VLOOKUP(Table5[[#This Row],[Section]],TB_notTB,1,FALSE))),"No",LEFT(Table5[[#This Row],[Section]],3)="ETB","PLS",LEFT(Table5[[#This Row],[Section]],1)="7","PDB",NOT(ISBLANK(Table5[[#This Row],[Section]])),"No")</f>
        <v>No</v>
      </c>
    </row>
    <row r="7907" spans="1:13" x14ac:dyDescent="0.25">
      <c r="A7907" s="126" t="s">
        <v>13122</v>
      </c>
      <c r="B7907" s="126" t="s">
        <v>13123</v>
      </c>
      <c r="C7907" s="126" t="s">
        <v>75</v>
      </c>
      <c r="D7907" s="127">
        <v>0.67500000000000004</v>
      </c>
      <c r="E7907" s="128">
        <v>238</v>
      </c>
      <c r="F7907" s="128">
        <v>182</v>
      </c>
      <c r="G7907" s="126" t="s">
        <v>13795</v>
      </c>
      <c r="H7907" s="126" t="s">
        <v>20347</v>
      </c>
      <c r="I7907" s="126" t="s">
        <v>28074</v>
      </c>
      <c r="J7907" s="126" t="s">
        <v>26247</v>
      </c>
      <c r="K7907" s="9">
        <f>_xlfn.IFNA(VLOOKUP(Table5[[#This Row],[Section]],SubSill_Tier,2,FALSE),0)</f>
        <v>0</v>
      </c>
      <c r="L7907" s="9" t="str">
        <f t="shared" si="132"/>
        <v/>
      </c>
      <c r="M7907" s="205" t="str" cm="1">
        <f t="array" ref="M7907">_xlfn.IFS(NOT(ISERROR(VLOOKUP(Table5[[#This Row],[Section]],TB_notTB,1,FALSE))),"No",LEFT(Table5[[#This Row],[Section]],3)="ETB","PLS",LEFT(Table5[[#This Row],[Section]],1)="7","PDB",NOT(ISBLANK(Table5[[#This Row],[Section]])),"No")</f>
        <v>No</v>
      </c>
    </row>
    <row r="7908" spans="1:13" x14ac:dyDescent="0.25">
      <c r="A7908" s="126" t="s">
        <v>16413</v>
      </c>
      <c r="B7908" s="126" t="s">
        <v>22145</v>
      </c>
      <c r="C7908" s="126" t="s">
        <v>75</v>
      </c>
      <c r="D7908" s="127">
        <v>1.3320000000000001</v>
      </c>
      <c r="E7908" s="128">
        <v>331</v>
      </c>
      <c r="F7908" s="128">
        <v>253</v>
      </c>
      <c r="G7908" s="126" t="s">
        <v>15670</v>
      </c>
      <c r="H7908" s="126" t="s">
        <v>21159</v>
      </c>
      <c r="I7908" s="126" t="s">
        <v>22103</v>
      </c>
      <c r="J7908" s="126" t="s">
        <v>26278</v>
      </c>
      <c r="K7908" s="9">
        <f>_xlfn.IFNA(VLOOKUP(Table5[[#This Row],[Section]],SubSill_Tier,2,FALSE),0)</f>
        <v>0</v>
      </c>
      <c r="L7908" s="9" t="str">
        <f t="shared" si="132"/>
        <v/>
      </c>
      <c r="M7908" s="205" t="str" cm="1">
        <f t="array" ref="M7908">_xlfn.IFS(NOT(ISERROR(VLOOKUP(Table5[[#This Row],[Section]],TB_notTB,1,FALSE))),"No",LEFT(Table5[[#This Row],[Section]],3)="ETB","PLS",LEFT(Table5[[#This Row],[Section]],1)="7","PDB",NOT(ISBLANK(Table5[[#This Row],[Section]])),"No")</f>
        <v>No</v>
      </c>
    </row>
    <row r="7909" spans="1:13" x14ac:dyDescent="0.25">
      <c r="A7909" s="126" t="s">
        <v>16414</v>
      </c>
      <c r="B7909" s="126" t="s">
        <v>22146</v>
      </c>
      <c r="C7909" s="126" t="s">
        <v>75</v>
      </c>
      <c r="D7909" s="127">
        <v>0.39300000000000002</v>
      </c>
      <c r="E7909" s="128">
        <v>240</v>
      </c>
      <c r="F7909" s="128">
        <v>160</v>
      </c>
      <c r="G7909" s="126" t="s">
        <v>15670</v>
      </c>
      <c r="H7909" s="126" t="s">
        <v>21159</v>
      </c>
      <c r="I7909" s="126" t="s">
        <v>22103</v>
      </c>
      <c r="J7909" s="126" t="s">
        <v>26278</v>
      </c>
      <c r="K7909" s="9">
        <f>_xlfn.IFNA(VLOOKUP(Table5[[#This Row],[Section]],SubSill_Tier,2,FALSE),0)</f>
        <v>0</v>
      </c>
      <c r="L7909" s="9" t="str">
        <f t="shared" si="132"/>
        <v/>
      </c>
      <c r="M7909" s="205" t="str" cm="1">
        <f t="array" ref="M7909">_xlfn.IFS(NOT(ISERROR(VLOOKUP(Table5[[#This Row],[Section]],TB_notTB,1,FALSE))),"No",LEFT(Table5[[#This Row],[Section]],3)="ETB","PLS",LEFT(Table5[[#This Row],[Section]],1)="7","PDB",NOT(ISBLANK(Table5[[#This Row],[Section]])),"No")</f>
        <v>No</v>
      </c>
    </row>
    <row r="7910" spans="1:13" x14ac:dyDescent="0.25">
      <c r="A7910" s="126" t="s">
        <v>16415</v>
      </c>
      <c r="B7910" s="126" t="s">
        <v>22147</v>
      </c>
      <c r="C7910" s="126" t="s">
        <v>75</v>
      </c>
      <c r="D7910" s="127">
        <v>1.0840000000000001</v>
      </c>
      <c r="E7910" s="128">
        <v>503</v>
      </c>
      <c r="F7910" s="128">
        <v>336</v>
      </c>
      <c r="G7910" s="126" t="s">
        <v>15670</v>
      </c>
      <c r="H7910" s="126" t="s">
        <v>21159</v>
      </c>
      <c r="I7910" s="126" t="s">
        <v>22103</v>
      </c>
      <c r="J7910" s="126" t="s">
        <v>26278</v>
      </c>
      <c r="K7910" s="9">
        <f>_xlfn.IFNA(VLOOKUP(Table5[[#This Row],[Section]],SubSill_Tier,2,FALSE),0)</f>
        <v>0</v>
      </c>
      <c r="L7910" s="9" t="str">
        <f t="shared" si="132"/>
        <v/>
      </c>
      <c r="M7910" s="205" t="str" cm="1">
        <f t="array" ref="M7910">_xlfn.IFS(NOT(ISERROR(VLOOKUP(Table5[[#This Row],[Section]],TB_notTB,1,FALSE))),"No",LEFT(Table5[[#This Row],[Section]],3)="ETB","PLS",LEFT(Table5[[#This Row],[Section]],1)="7","PDB",NOT(ISBLANK(Table5[[#This Row],[Section]])),"No")</f>
        <v>No</v>
      </c>
    </row>
    <row r="7911" spans="1:13" x14ac:dyDescent="0.25">
      <c r="A7911" s="126" t="s">
        <v>16416</v>
      </c>
      <c r="B7911" s="126" t="s">
        <v>22148</v>
      </c>
      <c r="C7911" s="126" t="s">
        <v>75</v>
      </c>
      <c r="D7911" s="127">
        <v>1.0940000000000001</v>
      </c>
      <c r="E7911" s="128">
        <v>519</v>
      </c>
      <c r="F7911" s="128">
        <v>346</v>
      </c>
      <c r="G7911" s="126" t="s">
        <v>15670</v>
      </c>
      <c r="H7911" s="126" t="s">
        <v>21159</v>
      </c>
      <c r="I7911" s="126" t="s">
        <v>22103</v>
      </c>
      <c r="J7911" s="126" t="s">
        <v>26278</v>
      </c>
      <c r="K7911" s="9">
        <f>_xlfn.IFNA(VLOOKUP(Table5[[#This Row],[Section]],SubSill_Tier,2,FALSE),0)</f>
        <v>0</v>
      </c>
      <c r="L7911" s="9" t="str">
        <f t="shared" si="132"/>
        <v/>
      </c>
      <c r="M7911" s="205" t="str" cm="1">
        <f t="array" ref="M7911">_xlfn.IFS(NOT(ISERROR(VLOOKUP(Table5[[#This Row],[Section]],TB_notTB,1,FALSE))),"No",LEFT(Table5[[#This Row],[Section]],3)="ETB","PLS",LEFT(Table5[[#This Row],[Section]],1)="7","PDB",NOT(ISBLANK(Table5[[#This Row],[Section]])),"No")</f>
        <v>No</v>
      </c>
    </row>
    <row r="7912" spans="1:13" x14ac:dyDescent="0.25">
      <c r="A7912" s="126" t="s">
        <v>16417</v>
      </c>
      <c r="B7912" s="126" t="s">
        <v>22149</v>
      </c>
      <c r="C7912" s="126" t="s">
        <v>75</v>
      </c>
      <c r="D7912" s="127">
        <v>1.077</v>
      </c>
      <c r="E7912" s="128">
        <v>534</v>
      </c>
      <c r="F7912" s="128">
        <v>356</v>
      </c>
      <c r="G7912" s="126" t="s">
        <v>15670</v>
      </c>
      <c r="H7912" s="126" t="s">
        <v>21159</v>
      </c>
      <c r="I7912" s="126" t="s">
        <v>22103</v>
      </c>
      <c r="J7912" s="126" t="s">
        <v>26278</v>
      </c>
      <c r="K7912" s="9">
        <f>_xlfn.IFNA(VLOOKUP(Table5[[#This Row],[Section]],SubSill_Tier,2,FALSE),0)</f>
        <v>0</v>
      </c>
      <c r="L7912" s="9" t="str">
        <f t="shared" si="132"/>
        <v/>
      </c>
      <c r="M7912" s="205" t="str" cm="1">
        <f t="array" ref="M7912">_xlfn.IFS(NOT(ISERROR(VLOOKUP(Table5[[#This Row],[Section]],TB_notTB,1,FALSE))),"No",LEFT(Table5[[#This Row],[Section]],3)="ETB","PLS",LEFT(Table5[[#This Row],[Section]],1)="7","PDB",NOT(ISBLANK(Table5[[#This Row],[Section]])),"No")</f>
        <v>No</v>
      </c>
    </row>
    <row r="7913" spans="1:13" x14ac:dyDescent="0.25">
      <c r="A7913" s="126" t="s">
        <v>16418</v>
      </c>
      <c r="B7913" s="126" t="s">
        <v>22150</v>
      </c>
      <c r="C7913" s="126" t="s">
        <v>75</v>
      </c>
      <c r="D7913" s="127">
        <v>1.351</v>
      </c>
      <c r="E7913" s="128">
        <v>644</v>
      </c>
      <c r="F7913" s="128">
        <v>436</v>
      </c>
      <c r="G7913" s="126" t="s">
        <v>15670</v>
      </c>
      <c r="H7913" s="126" t="s">
        <v>21159</v>
      </c>
      <c r="I7913" s="126" t="s">
        <v>22103</v>
      </c>
      <c r="J7913" s="126" t="s">
        <v>26278</v>
      </c>
      <c r="K7913" s="9">
        <f>_xlfn.IFNA(VLOOKUP(Table5[[#This Row],[Section]],SubSill_Tier,2,FALSE),0)</f>
        <v>0</v>
      </c>
      <c r="L7913" s="9" t="str">
        <f t="shared" si="132"/>
        <v/>
      </c>
      <c r="M7913" s="205" t="str" cm="1">
        <f t="array" ref="M7913">_xlfn.IFS(NOT(ISERROR(VLOOKUP(Table5[[#This Row],[Section]],TB_notTB,1,FALSE))),"No",LEFT(Table5[[#This Row],[Section]],3)="ETB","PLS",LEFT(Table5[[#This Row],[Section]],1)="7","PDB",NOT(ISBLANK(Table5[[#This Row],[Section]])),"No")</f>
        <v>No</v>
      </c>
    </row>
    <row r="7914" spans="1:13" x14ac:dyDescent="0.25">
      <c r="A7914" s="126" t="s">
        <v>16419</v>
      </c>
      <c r="B7914" s="126" t="s">
        <v>22151</v>
      </c>
      <c r="C7914" s="126" t="s">
        <v>75</v>
      </c>
      <c r="D7914" s="127">
        <v>0.23799999999999999</v>
      </c>
      <c r="E7914" s="128">
        <v>130</v>
      </c>
      <c r="F7914" s="128">
        <v>100</v>
      </c>
      <c r="G7914" s="126" t="s">
        <v>15670</v>
      </c>
      <c r="H7914" s="126" t="s">
        <v>21159</v>
      </c>
      <c r="I7914" s="126" t="s">
        <v>22103</v>
      </c>
      <c r="J7914" s="126" t="s">
        <v>26278</v>
      </c>
      <c r="K7914" s="9">
        <f>_xlfn.IFNA(VLOOKUP(Table5[[#This Row],[Section]],SubSill_Tier,2,FALSE),0)</f>
        <v>0</v>
      </c>
      <c r="L7914" s="9" t="str">
        <f t="shared" si="132"/>
        <v/>
      </c>
      <c r="M7914" s="205" t="str" cm="1">
        <f t="array" ref="M7914">_xlfn.IFS(NOT(ISERROR(VLOOKUP(Table5[[#This Row],[Section]],TB_notTB,1,FALSE))),"No",LEFT(Table5[[#This Row],[Section]],3)="ETB","PLS",LEFT(Table5[[#This Row],[Section]],1)="7","PDB",NOT(ISBLANK(Table5[[#This Row],[Section]])),"No")</f>
        <v>No</v>
      </c>
    </row>
    <row r="7915" spans="1:13" x14ac:dyDescent="0.25">
      <c r="A7915" s="126" t="s">
        <v>13124</v>
      </c>
      <c r="B7915" s="126" t="s">
        <v>13125</v>
      </c>
      <c r="C7915" s="126" t="s">
        <v>75</v>
      </c>
      <c r="D7915" s="127">
        <v>0.72599999999999998</v>
      </c>
      <c r="E7915" s="128">
        <v>303</v>
      </c>
      <c r="F7915" s="128">
        <v>200</v>
      </c>
      <c r="G7915" s="126" t="s">
        <v>13812</v>
      </c>
      <c r="H7915" s="126" t="s">
        <v>21284</v>
      </c>
      <c r="I7915" s="126" t="s">
        <v>28229</v>
      </c>
      <c r="J7915" s="126" t="s">
        <v>26241</v>
      </c>
      <c r="K7915" s="9">
        <f>_xlfn.IFNA(VLOOKUP(Table5[[#This Row],[Section]],SubSill_Tier,2,FALSE),0)</f>
        <v>0</v>
      </c>
      <c r="L7915" s="9" t="str">
        <f t="shared" si="132"/>
        <v/>
      </c>
      <c r="M7915" s="205" t="str" cm="1">
        <f t="array" ref="M7915">_xlfn.IFS(NOT(ISERROR(VLOOKUP(Table5[[#This Row],[Section]],TB_notTB,1,FALSE))),"No",LEFT(Table5[[#This Row],[Section]],3)="ETB","PLS",LEFT(Table5[[#This Row],[Section]],1)="7","PDB",NOT(ISBLANK(Table5[[#This Row],[Section]])),"No")</f>
        <v>No</v>
      </c>
    </row>
    <row r="7916" spans="1:13" x14ac:dyDescent="0.25">
      <c r="A7916" s="126" t="s">
        <v>16420</v>
      </c>
      <c r="B7916" s="126" t="s">
        <v>22152</v>
      </c>
      <c r="C7916" s="126" t="s">
        <v>75</v>
      </c>
      <c r="D7916" s="127">
        <v>0.93899999999999995</v>
      </c>
      <c r="E7916" s="128">
        <v>430</v>
      </c>
      <c r="F7916" s="128">
        <v>227</v>
      </c>
      <c r="G7916" s="126" t="s">
        <v>15670</v>
      </c>
      <c r="H7916" s="126" t="s">
        <v>21159</v>
      </c>
      <c r="I7916" s="126" t="s">
        <v>22103</v>
      </c>
      <c r="J7916" s="126" t="s">
        <v>26278</v>
      </c>
      <c r="K7916" s="9">
        <f>_xlfn.IFNA(VLOOKUP(Table5[[#This Row],[Section]],SubSill_Tier,2,FALSE),0)</f>
        <v>0</v>
      </c>
      <c r="L7916" s="9" t="str">
        <f t="shared" si="132"/>
        <v/>
      </c>
      <c r="M7916" s="205" t="str" cm="1">
        <f t="array" ref="M7916">_xlfn.IFS(NOT(ISERROR(VLOOKUP(Table5[[#This Row],[Section]],TB_notTB,1,FALSE))),"No",LEFT(Table5[[#This Row],[Section]],3)="ETB","PLS",LEFT(Table5[[#This Row],[Section]],1)="7","PDB",NOT(ISBLANK(Table5[[#This Row],[Section]])),"No")</f>
        <v>No</v>
      </c>
    </row>
    <row r="7917" spans="1:13" x14ac:dyDescent="0.25">
      <c r="A7917" s="126" t="s">
        <v>13137</v>
      </c>
      <c r="B7917" s="126" t="s">
        <v>13138</v>
      </c>
      <c r="C7917" s="126" t="s">
        <v>75</v>
      </c>
      <c r="D7917" s="127">
        <v>0.44500000000000001</v>
      </c>
      <c r="E7917" s="128">
        <v>115</v>
      </c>
      <c r="F7917" s="128">
        <v>115</v>
      </c>
      <c r="G7917" s="126" t="s">
        <v>13715</v>
      </c>
      <c r="H7917" s="126" t="s">
        <v>20123</v>
      </c>
      <c r="I7917" s="126" t="s">
        <v>21058</v>
      </c>
      <c r="J7917" s="126" t="s">
        <v>26235</v>
      </c>
      <c r="K7917" s="9">
        <f>_xlfn.IFNA(VLOOKUP(Table5[[#This Row],[Section]],SubSill_Tier,2,FALSE),0)</f>
        <v>0</v>
      </c>
      <c r="L7917" s="9" t="str">
        <f t="shared" si="132"/>
        <v/>
      </c>
      <c r="M7917" s="205" t="str" cm="1">
        <f t="array" ref="M7917">_xlfn.IFS(NOT(ISERROR(VLOOKUP(Table5[[#This Row],[Section]],TB_notTB,1,FALSE))),"No",LEFT(Table5[[#This Row],[Section]],3)="ETB","PLS",LEFT(Table5[[#This Row],[Section]],1)="7","PDB",NOT(ISBLANK(Table5[[#This Row],[Section]])),"No")</f>
        <v>No</v>
      </c>
    </row>
    <row r="7918" spans="1:13" x14ac:dyDescent="0.25">
      <c r="A7918" s="126" t="s">
        <v>16421</v>
      </c>
      <c r="B7918" s="126" t="s">
        <v>22153</v>
      </c>
      <c r="C7918" s="126" t="s">
        <v>75</v>
      </c>
      <c r="D7918" s="127">
        <v>0.99</v>
      </c>
      <c r="E7918" s="128">
        <v>320</v>
      </c>
      <c r="F7918" s="128">
        <v>214</v>
      </c>
      <c r="G7918" s="126" t="s">
        <v>15670</v>
      </c>
      <c r="H7918" s="126" t="s">
        <v>21159</v>
      </c>
      <c r="I7918" s="126" t="s">
        <v>22103</v>
      </c>
      <c r="J7918" s="126" t="s">
        <v>26278</v>
      </c>
      <c r="K7918" s="9">
        <f>_xlfn.IFNA(VLOOKUP(Table5[[#This Row],[Section]],SubSill_Tier,2,FALSE),0)</f>
        <v>0</v>
      </c>
      <c r="L7918" s="9" t="str">
        <f t="shared" si="132"/>
        <v/>
      </c>
      <c r="M7918" s="205" t="str" cm="1">
        <f t="array" ref="M7918">_xlfn.IFS(NOT(ISERROR(VLOOKUP(Table5[[#This Row],[Section]],TB_notTB,1,FALSE))),"No",LEFT(Table5[[#This Row],[Section]],3)="ETB","PLS",LEFT(Table5[[#This Row],[Section]],1)="7","PDB",NOT(ISBLANK(Table5[[#This Row],[Section]])),"No")</f>
        <v>No</v>
      </c>
    </row>
    <row r="7919" spans="1:13" x14ac:dyDescent="0.25">
      <c r="A7919" s="126" t="s">
        <v>9272</v>
      </c>
      <c r="B7919" s="126" t="s">
        <v>17222</v>
      </c>
      <c r="C7919" s="126" t="s">
        <v>98</v>
      </c>
      <c r="D7919" s="127">
        <v>0.315</v>
      </c>
      <c r="E7919" s="128">
        <v>140</v>
      </c>
      <c r="F7919" s="128">
        <v>140</v>
      </c>
      <c r="G7919" s="126" t="s">
        <v>13721</v>
      </c>
      <c r="H7919" s="126" t="s">
        <v>20121</v>
      </c>
      <c r="I7919" s="126" t="s">
        <v>20122</v>
      </c>
      <c r="J7919" s="126" t="s">
        <v>26234</v>
      </c>
      <c r="K7919" s="9">
        <f>_xlfn.IFNA(VLOOKUP(Table5[[#This Row],[Section]],SubSill_Tier,2,FALSE),0)</f>
        <v>0</v>
      </c>
      <c r="L7919" s="9" t="str">
        <f t="shared" si="132"/>
        <v/>
      </c>
      <c r="M7919" s="205" t="str" cm="1">
        <f t="array" ref="M7919">_xlfn.IFS(NOT(ISERROR(VLOOKUP(Table5[[#This Row],[Section]],TB_notTB,1,FALSE))),"No",LEFT(Table5[[#This Row],[Section]],3)="ETB","PLS",LEFT(Table5[[#This Row],[Section]],1)="7","PDB",NOT(ISBLANK(Table5[[#This Row],[Section]])),"No")</f>
        <v>No</v>
      </c>
    </row>
    <row r="7920" spans="1:13" x14ac:dyDescent="0.25">
      <c r="A7920" s="126" t="s">
        <v>17189</v>
      </c>
      <c r="B7920" s="126" t="s">
        <v>17190</v>
      </c>
      <c r="C7920" s="126" t="s">
        <v>75</v>
      </c>
      <c r="D7920" s="127">
        <v>1.466</v>
      </c>
      <c r="E7920" s="128">
        <v>202</v>
      </c>
      <c r="F7920" s="128">
        <v>202</v>
      </c>
      <c r="G7920" s="126" t="s">
        <v>13750</v>
      </c>
      <c r="H7920" s="126" t="s">
        <v>21081</v>
      </c>
      <c r="I7920" s="126" t="s">
        <v>21082</v>
      </c>
      <c r="J7920" s="126" t="s">
        <v>26233</v>
      </c>
      <c r="K7920" s="9">
        <f>_xlfn.IFNA(VLOOKUP(Table5[[#This Row],[Section]],SubSill_Tier,2,FALSE),0)</f>
        <v>0</v>
      </c>
      <c r="L7920" s="9" t="str">
        <f t="shared" si="132"/>
        <v/>
      </c>
      <c r="M7920" s="205" t="str" cm="1">
        <f t="array" ref="M7920">_xlfn.IFS(NOT(ISERROR(VLOOKUP(Table5[[#This Row],[Section]],TB_notTB,1,FALSE))),"No",LEFT(Table5[[#This Row],[Section]],3)="ETB","PLS",LEFT(Table5[[#This Row],[Section]],1)="7","PDB",NOT(ISBLANK(Table5[[#This Row],[Section]])),"No")</f>
        <v>No</v>
      </c>
    </row>
    <row r="7921" spans="1:13" x14ac:dyDescent="0.25">
      <c r="A7921" s="126" t="s">
        <v>14466</v>
      </c>
      <c r="B7921" s="126" t="s">
        <v>14467</v>
      </c>
      <c r="C7921" s="126" t="s">
        <v>75</v>
      </c>
      <c r="D7921" s="127">
        <v>2.415</v>
      </c>
      <c r="E7921" s="128">
        <v>279</v>
      </c>
      <c r="F7921" s="128">
        <v>279</v>
      </c>
      <c r="G7921" s="126" t="s">
        <v>13750</v>
      </c>
      <c r="H7921" s="126" t="s">
        <v>21081</v>
      </c>
      <c r="I7921" s="126" t="s">
        <v>21082</v>
      </c>
      <c r="J7921" s="126" t="s">
        <v>26233</v>
      </c>
      <c r="K7921" s="9">
        <f>_xlfn.IFNA(VLOOKUP(Table5[[#This Row],[Section]],SubSill_Tier,2,FALSE),0)</f>
        <v>0</v>
      </c>
      <c r="L7921" s="9" t="str">
        <f t="shared" si="132"/>
        <v>Wall</v>
      </c>
      <c r="M7921" s="205" t="str" cm="1">
        <f t="array" ref="M7921">_xlfn.IFS(NOT(ISERROR(VLOOKUP(Table5[[#This Row],[Section]],TB_notTB,1,FALSE))),"No",LEFT(Table5[[#This Row],[Section]],3)="ETB","PLS",LEFT(Table5[[#This Row],[Section]],1)="7","PDB",NOT(ISBLANK(Table5[[#This Row],[Section]])),"No")</f>
        <v>No</v>
      </c>
    </row>
    <row r="7922" spans="1:13" x14ac:dyDescent="0.25">
      <c r="A7922" s="126" t="s">
        <v>17191</v>
      </c>
      <c r="B7922" s="126" t="s">
        <v>17192</v>
      </c>
      <c r="C7922" s="126" t="s">
        <v>75</v>
      </c>
      <c r="D7922" s="127">
        <v>3.0990000000000002</v>
      </c>
      <c r="E7922" s="128">
        <v>318</v>
      </c>
      <c r="F7922" s="128">
        <v>318</v>
      </c>
      <c r="G7922" s="126" t="s">
        <v>13750</v>
      </c>
      <c r="H7922" s="126" t="s">
        <v>21081</v>
      </c>
      <c r="I7922" s="126" t="s">
        <v>21082</v>
      </c>
      <c r="J7922" s="126" t="s">
        <v>26237</v>
      </c>
      <c r="K7922" s="9">
        <f>_xlfn.IFNA(VLOOKUP(Table5[[#This Row],[Section]],SubSill_Tier,2,FALSE),0)</f>
        <v>0</v>
      </c>
      <c r="L7922" s="9" t="str">
        <f t="shared" si="132"/>
        <v>Wall</v>
      </c>
      <c r="M7922" s="205" t="str" cm="1">
        <f t="array" ref="M7922">_xlfn.IFS(NOT(ISERROR(VLOOKUP(Table5[[#This Row],[Section]],TB_notTB,1,FALSE))),"No",LEFT(Table5[[#This Row],[Section]],3)="ETB","PLS",LEFT(Table5[[#This Row],[Section]],1)="7","PDB",NOT(ISBLANK(Table5[[#This Row],[Section]])),"No")</f>
        <v>No</v>
      </c>
    </row>
    <row r="7923" spans="1:13" x14ac:dyDescent="0.25">
      <c r="A7923" s="126" t="s">
        <v>17193</v>
      </c>
      <c r="B7923" s="126" t="s">
        <v>17194</v>
      </c>
      <c r="C7923" s="126" t="s">
        <v>75</v>
      </c>
      <c r="D7923" s="127">
        <v>1.3280000000000001</v>
      </c>
      <c r="E7923" s="128">
        <v>180</v>
      </c>
      <c r="F7923" s="128">
        <v>180</v>
      </c>
      <c r="G7923" s="126" t="s">
        <v>13750</v>
      </c>
      <c r="H7923" s="126" t="s">
        <v>21081</v>
      </c>
      <c r="I7923" s="126" t="s">
        <v>21082</v>
      </c>
      <c r="J7923" s="126" t="s">
        <v>26233</v>
      </c>
      <c r="K7923" s="9">
        <f>_xlfn.IFNA(VLOOKUP(Table5[[#This Row],[Section]],SubSill_Tier,2,FALSE),0)</f>
        <v>0</v>
      </c>
      <c r="L7923" s="9" t="str">
        <f t="shared" si="132"/>
        <v/>
      </c>
      <c r="M7923" s="205" t="str" cm="1">
        <f t="array" ref="M7923">_xlfn.IFS(NOT(ISERROR(VLOOKUP(Table5[[#This Row],[Section]],TB_notTB,1,FALSE))),"No",LEFT(Table5[[#This Row],[Section]],3)="ETB","PLS",LEFT(Table5[[#This Row],[Section]],1)="7","PDB",NOT(ISBLANK(Table5[[#This Row],[Section]])),"No")</f>
        <v>No</v>
      </c>
    </row>
    <row r="7924" spans="1:13" x14ac:dyDescent="0.25">
      <c r="A7924" s="126" t="s">
        <v>17195</v>
      </c>
      <c r="B7924" s="126" t="s">
        <v>17196</v>
      </c>
      <c r="C7924" s="126" t="s">
        <v>75</v>
      </c>
      <c r="D7924" s="127">
        <v>3.8780000000000001</v>
      </c>
      <c r="E7924" s="128">
        <v>358</v>
      </c>
      <c r="F7924" s="128">
        <v>358</v>
      </c>
      <c r="G7924" s="126" t="s">
        <v>13750</v>
      </c>
      <c r="H7924" s="126" t="s">
        <v>21081</v>
      </c>
      <c r="I7924" s="126" t="s">
        <v>21082</v>
      </c>
      <c r="J7924" s="126" t="s">
        <v>26237</v>
      </c>
      <c r="K7924" s="9">
        <f>_xlfn.IFNA(VLOOKUP(Table5[[#This Row],[Section]],SubSill_Tier,2,FALSE),0)</f>
        <v>0</v>
      </c>
      <c r="L7924" s="9" t="str">
        <f t="shared" si="132"/>
        <v>Wall</v>
      </c>
      <c r="M7924" s="205" t="str" cm="1">
        <f t="array" ref="M7924">_xlfn.IFS(NOT(ISERROR(VLOOKUP(Table5[[#This Row],[Section]],TB_notTB,1,FALSE))),"No",LEFT(Table5[[#This Row],[Section]],3)="ETB","PLS",LEFT(Table5[[#This Row],[Section]],1)="7","PDB",NOT(ISBLANK(Table5[[#This Row],[Section]])),"No")</f>
        <v>No</v>
      </c>
    </row>
    <row r="7925" spans="1:13" x14ac:dyDescent="0.25">
      <c r="A7925" s="126" t="s">
        <v>17197</v>
      </c>
      <c r="B7925" s="126" t="s">
        <v>17198</v>
      </c>
      <c r="C7925" s="126" t="s">
        <v>75</v>
      </c>
      <c r="D7925" s="127">
        <v>1.621</v>
      </c>
      <c r="E7925" s="128">
        <v>222</v>
      </c>
      <c r="F7925" s="128">
        <v>222</v>
      </c>
      <c r="G7925" s="126" t="s">
        <v>13750</v>
      </c>
      <c r="H7925" s="126" t="s">
        <v>21081</v>
      </c>
      <c r="I7925" s="126" t="s">
        <v>21082</v>
      </c>
      <c r="J7925" s="126" t="s">
        <v>26233</v>
      </c>
      <c r="K7925" s="9">
        <f>_xlfn.IFNA(VLOOKUP(Table5[[#This Row],[Section]],SubSill_Tier,2,FALSE),0)</f>
        <v>0</v>
      </c>
      <c r="L7925" s="9" t="str">
        <f t="shared" si="132"/>
        <v/>
      </c>
      <c r="M7925" s="205" t="str" cm="1">
        <f t="array" ref="M7925">_xlfn.IFS(NOT(ISERROR(VLOOKUP(Table5[[#This Row],[Section]],TB_notTB,1,FALSE))),"No",LEFT(Table5[[#This Row],[Section]],3)="ETB","PLS",LEFT(Table5[[#This Row],[Section]],1)="7","PDB",NOT(ISBLANK(Table5[[#This Row],[Section]])),"No")</f>
        <v>No</v>
      </c>
    </row>
    <row r="7926" spans="1:13" x14ac:dyDescent="0.25">
      <c r="A7926" s="126" t="s">
        <v>17231</v>
      </c>
      <c r="B7926" s="126" t="s">
        <v>17232</v>
      </c>
      <c r="C7926" s="126" t="s">
        <v>75</v>
      </c>
      <c r="D7926" s="127">
        <v>4.6470000000000002</v>
      </c>
      <c r="E7926" s="128">
        <v>685</v>
      </c>
      <c r="F7926" s="128">
        <v>685</v>
      </c>
      <c r="G7926" s="126" t="s">
        <v>13750</v>
      </c>
      <c r="H7926" s="126" t="s">
        <v>21081</v>
      </c>
      <c r="I7926" s="126" t="s">
        <v>21082</v>
      </c>
      <c r="J7926" s="126" t="s">
        <v>26237</v>
      </c>
      <c r="K7926" s="9">
        <f>_xlfn.IFNA(VLOOKUP(Table5[[#This Row],[Section]],SubSill_Tier,2,FALSE),0)</f>
        <v>0</v>
      </c>
      <c r="L7926" s="9" t="str">
        <f t="shared" si="132"/>
        <v/>
      </c>
      <c r="M7926" s="205" t="str" cm="1">
        <f t="array" ref="M7926">_xlfn.IFS(NOT(ISERROR(VLOOKUP(Table5[[#This Row],[Section]],TB_notTB,1,FALSE))),"No",LEFT(Table5[[#This Row],[Section]],3)="ETB","PLS",LEFT(Table5[[#This Row],[Section]],1)="7","PDB",NOT(ISBLANK(Table5[[#This Row],[Section]])),"No")</f>
        <v>No</v>
      </c>
    </row>
    <row r="7927" spans="1:13" x14ac:dyDescent="0.25">
      <c r="A7927" s="126" t="s">
        <v>17233</v>
      </c>
      <c r="B7927" s="126" t="s">
        <v>17234</v>
      </c>
      <c r="C7927" s="126" t="s">
        <v>75</v>
      </c>
      <c r="D7927" s="127">
        <v>6.2770000000000001</v>
      </c>
      <c r="E7927" s="128">
        <v>723</v>
      </c>
      <c r="F7927" s="128">
        <v>723</v>
      </c>
      <c r="G7927" s="126" t="s">
        <v>13750</v>
      </c>
      <c r="H7927" s="126" t="s">
        <v>21081</v>
      </c>
      <c r="I7927" s="126" t="s">
        <v>21082</v>
      </c>
      <c r="J7927" s="126" t="s">
        <v>26245</v>
      </c>
      <c r="K7927" s="9">
        <f>_xlfn.IFNA(VLOOKUP(Table5[[#This Row],[Section]],SubSill_Tier,2,FALSE),0)</f>
        <v>0</v>
      </c>
      <c r="L7927" s="9" t="str">
        <f t="shared" si="132"/>
        <v/>
      </c>
      <c r="M7927" s="205" t="str" cm="1">
        <f t="array" ref="M7927">_xlfn.IFS(NOT(ISERROR(VLOOKUP(Table5[[#This Row],[Section]],TB_notTB,1,FALSE))),"No",LEFT(Table5[[#This Row],[Section]],3)="ETB","PLS",LEFT(Table5[[#This Row],[Section]],1)="7","PDB",NOT(ISBLANK(Table5[[#This Row],[Section]])),"No")</f>
        <v>No</v>
      </c>
    </row>
    <row r="7928" spans="1:13" x14ac:dyDescent="0.25">
      <c r="A7928" s="126" t="s">
        <v>9273</v>
      </c>
      <c r="B7928" s="126" t="s">
        <v>17222</v>
      </c>
      <c r="C7928" s="126" t="s">
        <v>98</v>
      </c>
      <c r="D7928" s="127">
        <v>0.28999999999999998</v>
      </c>
      <c r="E7928" s="128">
        <v>100</v>
      </c>
      <c r="F7928" s="128">
        <v>100</v>
      </c>
      <c r="G7928" s="126" t="s">
        <v>13714</v>
      </c>
      <c r="H7928" s="126" t="s">
        <v>20121</v>
      </c>
      <c r="I7928" s="126" t="s">
        <v>20122</v>
      </c>
      <c r="J7928" s="126" t="s">
        <v>26234</v>
      </c>
      <c r="K7928" s="9">
        <f>_xlfn.IFNA(VLOOKUP(Table5[[#This Row],[Section]],SubSill_Tier,2,FALSE),0)</f>
        <v>0</v>
      </c>
      <c r="L7928" s="9" t="str">
        <f t="shared" si="132"/>
        <v/>
      </c>
      <c r="M7928" s="205" t="str" cm="1">
        <f t="array" ref="M7928">_xlfn.IFS(NOT(ISERROR(VLOOKUP(Table5[[#This Row],[Section]],TB_notTB,1,FALSE))),"No",LEFT(Table5[[#This Row],[Section]],3)="ETB","PLS",LEFT(Table5[[#This Row],[Section]],1)="7","PDB",NOT(ISBLANK(Table5[[#This Row],[Section]])),"No")</f>
        <v>No</v>
      </c>
    </row>
    <row r="7929" spans="1:13" x14ac:dyDescent="0.25">
      <c r="A7929" s="126" t="s">
        <v>14327</v>
      </c>
      <c r="B7929" s="126" t="s">
        <v>14468</v>
      </c>
      <c r="C7929" s="126" t="s">
        <v>75</v>
      </c>
      <c r="D7929" s="127">
        <v>18.012</v>
      </c>
      <c r="E7929" s="128">
        <v>1320</v>
      </c>
      <c r="F7929" s="128">
        <v>1005</v>
      </c>
      <c r="G7929" s="126" t="s">
        <v>13724</v>
      </c>
      <c r="H7929" s="126" t="s">
        <v>21063</v>
      </c>
      <c r="I7929" s="126" t="s">
        <v>21064</v>
      </c>
      <c r="J7929" s="126" t="s">
        <v>26249</v>
      </c>
      <c r="K7929" s="9">
        <f>_xlfn.IFNA(VLOOKUP(Table5[[#This Row],[Section]],SubSill_Tier,2,FALSE),0)</f>
        <v>0</v>
      </c>
      <c r="L7929" s="9" t="str">
        <f t="shared" si="132"/>
        <v/>
      </c>
      <c r="M7929" s="205" t="str" cm="1">
        <f t="array" ref="M7929">_xlfn.IFS(NOT(ISERROR(VLOOKUP(Table5[[#This Row],[Section]],TB_notTB,1,FALSE))),"No",LEFT(Table5[[#This Row],[Section]],3)="ETB","PLS",LEFT(Table5[[#This Row],[Section]],1)="7","PDB",NOT(ISBLANK(Table5[[#This Row],[Section]])),"No")</f>
        <v>No</v>
      </c>
    </row>
    <row r="7930" spans="1:13" x14ac:dyDescent="0.25">
      <c r="A7930" s="126" t="s">
        <v>13192</v>
      </c>
      <c r="B7930" s="126" t="s">
        <v>28235</v>
      </c>
      <c r="C7930" s="126" t="s">
        <v>75</v>
      </c>
      <c r="D7930" s="127">
        <v>0.29799999999999999</v>
      </c>
      <c r="E7930" s="128">
        <v>100</v>
      </c>
      <c r="F7930" s="128">
        <v>100</v>
      </c>
      <c r="G7930" s="126" t="s">
        <v>13717</v>
      </c>
      <c r="H7930" s="126" t="s">
        <v>20125</v>
      </c>
      <c r="I7930" s="126" t="s">
        <v>20126</v>
      </c>
      <c r="J7930" s="126" t="s">
        <v>26236</v>
      </c>
      <c r="K7930" s="9">
        <f>_xlfn.IFNA(VLOOKUP(Table5[[#This Row],[Section]],SubSill_Tier,2,FALSE),0)</f>
        <v>0</v>
      </c>
      <c r="L7930" s="9" t="str">
        <f t="shared" si="132"/>
        <v/>
      </c>
      <c r="M7930" s="205" t="str" cm="1">
        <f t="array" ref="M7930">_xlfn.IFS(NOT(ISERROR(VLOOKUP(Table5[[#This Row],[Section]],TB_notTB,1,FALSE))),"No",LEFT(Table5[[#This Row],[Section]],3)="ETB","PLS",LEFT(Table5[[#This Row],[Section]],1)="7","PDB",NOT(ISBLANK(Table5[[#This Row],[Section]])),"No")</f>
        <v>No</v>
      </c>
    </row>
    <row r="7931" spans="1:13" x14ac:dyDescent="0.25">
      <c r="A7931" s="126" t="s">
        <v>13139</v>
      </c>
      <c r="B7931" s="126" t="s">
        <v>28236</v>
      </c>
      <c r="C7931" s="126" t="s">
        <v>75</v>
      </c>
      <c r="D7931" s="127">
        <v>0.22800000000000001</v>
      </c>
      <c r="E7931" s="128">
        <v>100</v>
      </c>
      <c r="F7931" s="128">
        <v>100</v>
      </c>
      <c r="G7931" s="126" t="s">
        <v>13717</v>
      </c>
      <c r="H7931" s="126" t="s">
        <v>20125</v>
      </c>
      <c r="I7931" s="126" t="s">
        <v>20126</v>
      </c>
      <c r="J7931" s="126" t="s">
        <v>26235</v>
      </c>
      <c r="K7931" s="9">
        <f>_xlfn.IFNA(VLOOKUP(Table5[[#This Row],[Section]],SubSill_Tier,2,FALSE),0)</f>
        <v>0</v>
      </c>
      <c r="L7931" s="9" t="str">
        <f t="shared" si="132"/>
        <v/>
      </c>
      <c r="M7931" s="205" t="str" cm="1">
        <f t="array" ref="M7931">_xlfn.IFS(NOT(ISERROR(VLOOKUP(Table5[[#This Row],[Section]],TB_notTB,1,FALSE))),"No",LEFT(Table5[[#This Row],[Section]],3)="ETB","PLS",LEFT(Table5[[#This Row],[Section]],1)="7","PDB",NOT(ISBLANK(Table5[[#This Row],[Section]])),"No")</f>
        <v>No</v>
      </c>
    </row>
    <row r="7932" spans="1:13" x14ac:dyDescent="0.25">
      <c r="A7932" s="126" t="s">
        <v>9274</v>
      </c>
      <c r="B7932" s="126" t="s">
        <v>17222</v>
      </c>
      <c r="C7932" s="126" t="s">
        <v>75</v>
      </c>
      <c r="D7932" s="127">
        <v>0.73</v>
      </c>
      <c r="E7932" s="128">
        <v>100</v>
      </c>
      <c r="F7932" s="128">
        <v>100</v>
      </c>
      <c r="G7932" s="126" t="s">
        <v>13714</v>
      </c>
      <c r="H7932" s="126" t="s">
        <v>20121</v>
      </c>
      <c r="I7932" s="126" t="s">
        <v>20122</v>
      </c>
      <c r="J7932" s="126" t="s">
        <v>26234</v>
      </c>
      <c r="K7932" s="9">
        <f>_xlfn.IFNA(VLOOKUP(Table5[[#This Row],[Section]],SubSill_Tier,2,FALSE),0)</f>
        <v>0</v>
      </c>
      <c r="L7932" s="9" t="str">
        <f t="shared" si="132"/>
        <v/>
      </c>
      <c r="M7932" s="205" t="str" cm="1">
        <f t="array" ref="M7932">_xlfn.IFS(NOT(ISERROR(VLOOKUP(Table5[[#This Row],[Section]],TB_notTB,1,FALSE))),"No",LEFT(Table5[[#This Row],[Section]],3)="ETB","PLS",LEFT(Table5[[#This Row],[Section]],1)="7","PDB",NOT(ISBLANK(Table5[[#This Row],[Section]])),"No")</f>
        <v>No</v>
      </c>
    </row>
    <row r="7933" spans="1:13" x14ac:dyDescent="0.25">
      <c r="A7933" s="126" t="s">
        <v>13140</v>
      </c>
      <c r="B7933" s="126" t="s">
        <v>28237</v>
      </c>
      <c r="C7933" s="126" t="s">
        <v>75</v>
      </c>
      <c r="D7933" s="127">
        <v>0.33800000000000002</v>
      </c>
      <c r="E7933" s="128">
        <v>117</v>
      </c>
      <c r="F7933" s="128">
        <v>117</v>
      </c>
      <c r="G7933" s="126" t="s">
        <v>13725</v>
      </c>
      <c r="H7933" s="126" t="s">
        <v>20134</v>
      </c>
      <c r="I7933" s="126" t="s">
        <v>20135</v>
      </c>
      <c r="J7933" s="126" t="s">
        <v>26235</v>
      </c>
      <c r="K7933" s="9">
        <f>_xlfn.IFNA(VLOOKUP(Table5[[#This Row],[Section]],SubSill_Tier,2,FALSE),0)</f>
        <v>0</v>
      </c>
      <c r="L7933" s="9" t="str">
        <f t="shared" si="132"/>
        <v/>
      </c>
      <c r="M7933" s="205" t="str" cm="1">
        <f t="array" ref="M7933">_xlfn.IFS(NOT(ISERROR(VLOOKUP(Table5[[#This Row],[Section]],TB_notTB,1,FALSE))),"No",LEFT(Table5[[#This Row],[Section]],3)="ETB","PLS",LEFT(Table5[[#This Row],[Section]],1)="7","PDB",NOT(ISBLANK(Table5[[#This Row],[Section]])),"No")</f>
        <v>No</v>
      </c>
    </row>
    <row r="7934" spans="1:13" x14ac:dyDescent="0.25">
      <c r="A7934" s="126" t="s">
        <v>13141</v>
      </c>
      <c r="B7934" s="126" t="s">
        <v>13222</v>
      </c>
      <c r="C7934" s="126" t="s">
        <v>75</v>
      </c>
      <c r="D7934" s="127">
        <v>20.608000000000001</v>
      </c>
      <c r="E7934" s="128">
        <v>616</v>
      </c>
      <c r="F7934" s="128">
        <v>411</v>
      </c>
      <c r="G7934" s="126" t="s">
        <v>13815</v>
      </c>
      <c r="H7934" s="126" t="s">
        <v>20374</v>
      </c>
      <c r="I7934" s="126" t="s">
        <v>20375</v>
      </c>
      <c r="J7934" s="126" t="s">
        <v>26268</v>
      </c>
      <c r="K7934" s="9">
        <f>_xlfn.IFNA(VLOOKUP(Table5[[#This Row],[Section]],SubSill_Tier,2,FALSE),0)</f>
        <v>0</v>
      </c>
      <c r="L7934" s="9" t="str">
        <f t="shared" si="132"/>
        <v/>
      </c>
      <c r="M7934" s="205" t="str" cm="1">
        <f t="array" ref="M7934">_xlfn.IFS(NOT(ISERROR(VLOOKUP(Table5[[#This Row],[Section]],TB_notTB,1,FALSE))),"No",LEFT(Table5[[#This Row],[Section]],3)="ETB","PLS",LEFT(Table5[[#This Row],[Section]],1)="7","PDB",NOT(ISBLANK(Table5[[#This Row],[Section]])),"No")</f>
        <v>No</v>
      </c>
    </row>
    <row r="7935" spans="1:13" x14ac:dyDescent="0.25">
      <c r="A7935" s="126" t="s">
        <v>13142</v>
      </c>
      <c r="B7935" s="126" t="s">
        <v>13223</v>
      </c>
      <c r="C7935" s="126" t="s">
        <v>75</v>
      </c>
      <c r="D7935" s="127">
        <v>13.192</v>
      </c>
      <c r="E7935" s="128">
        <v>631</v>
      </c>
      <c r="F7935" s="128">
        <v>631</v>
      </c>
      <c r="G7935" s="126" t="s">
        <v>13815</v>
      </c>
      <c r="H7935" s="126" t="s">
        <v>20374</v>
      </c>
      <c r="I7935" s="126" t="s">
        <v>20375</v>
      </c>
      <c r="J7935" s="126" t="s">
        <v>26248</v>
      </c>
      <c r="K7935" s="9">
        <f>_xlfn.IFNA(VLOOKUP(Table5[[#This Row],[Section]],SubSill_Tier,2,FALSE),0)</f>
        <v>0</v>
      </c>
      <c r="L7935" s="9" t="str">
        <f t="shared" si="132"/>
        <v/>
      </c>
      <c r="M7935" s="205" t="str" cm="1">
        <f t="array" ref="M7935">_xlfn.IFS(NOT(ISERROR(VLOOKUP(Table5[[#This Row],[Section]],TB_notTB,1,FALSE))),"No",LEFT(Table5[[#This Row],[Section]],3)="ETB","PLS",LEFT(Table5[[#This Row],[Section]],1)="7","PDB",NOT(ISBLANK(Table5[[#This Row],[Section]])),"No")</f>
        <v>No</v>
      </c>
    </row>
    <row r="7936" spans="1:13" x14ac:dyDescent="0.25">
      <c r="A7936" s="126" t="s">
        <v>13143</v>
      </c>
      <c r="B7936" s="126" t="s">
        <v>21565</v>
      </c>
      <c r="C7936" s="126" t="s">
        <v>75</v>
      </c>
      <c r="D7936" s="127">
        <v>5.0780000000000003</v>
      </c>
      <c r="E7936" s="128">
        <v>792</v>
      </c>
      <c r="F7936" s="128">
        <v>528</v>
      </c>
      <c r="G7936" s="126" t="s">
        <v>13815</v>
      </c>
      <c r="H7936" s="126" t="s">
        <v>20374</v>
      </c>
      <c r="I7936" s="126" t="s">
        <v>20375</v>
      </c>
      <c r="J7936" s="126" t="s">
        <v>26245</v>
      </c>
      <c r="K7936" s="9">
        <f>_xlfn.IFNA(VLOOKUP(Table5[[#This Row],[Section]],SubSill_Tier,2,FALSE),0)</f>
        <v>0</v>
      </c>
      <c r="L7936" s="9" t="str">
        <f t="shared" si="132"/>
        <v/>
      </c>
      <c r="M7936" s="205" t="str" cm="1">
        <f t="array" ref="M7936">_xlfn.IFS(NOT(ISERROR(VLOOKUP(Table5[[#This Row],[Section]],TB_notTB,1,FALSE))),"No",LEFT(Table5[[#This Row],[Section]],3)="ETB","PLS",LEFT(Table5[[#This Row],[Section]],1)="7","PDB",NOT(ISBLANK(Table5[[#This Row],[Section]])),"No")</f>
        <v>No</v>
      </c>
    </row>
    <row r="7937" spans="1:13" x14ac:dyDescent="0.25">
      <c r="A7937" s="126" t="s">
        <v>13144</v>
      </c>
      <c r="B7937" s="126" t="s">
        <v>13224</v>
      </c>
      <c r="C7937" s="126" t="s">
        <v>75</v>
      </c>
      <c r="D7937" s="127">
        <v>1.2689999999999999</v>
      </c>
      <c r="E7937" s="128">
        <v>294</v>
      </c>
      <c r="F7937" s="128">
        <v>240</v>
      </c>
      <c r="G7937" s="126" t="s">
        <v>13815</v>
      </c>
      <c r="H7937" s="126" t="s">
        <v>20374</v>
      </c>
      <c r="I7937" s="126" t="s">
        <v>20375</v>
      </c>
      <c r="J7937" s="126" t="s">
        <v>26241</v>
      </c>
      <c r="K7937" s="9">
        <f>_xlfn.IFNA(VLOOKUP(Table5[[#This Row],[Section]],SubSill_Tier,2,FALSE),0)</f>
        <v>0</v>
      </c>
      <c r="L7937" s="9" t="str">
        <f t="shared" si="132"/>
        <v/>
      </c>
      <c r="M7937" s="205" t="str" cm="1">
        <f t="array" ref="M7937">_xlfn.IFS(NOT(ISERROR(VLOOKUP(Table5[[#This Row],[Section]],TB_notTB,1,FALSE))),"No",LEFT(Table5[[#This Row],[Section]],3)="ETB","PLS",LEFT(Table5[[#This Row],[Section]],1)="7","PDB",NOT(ISBLANK(Table5[[#This Row],[Section]])),"No")</f>
        <v>No</v>
      </c>
    </row>
    <row r="7938" spans="1:13" x14ac:dyDescent="0.25">
      <c r="A7938" s="126" t="s">
        <v>13145</v>
      </c>
      <c r="B7938" s="126" t="s">
        <v>13225</v>
      </c>
      <c r="C7938" s="126" t="s">
        <v>75</v>
      </c>
      <c r="D7938" s="127">
        <v>0.91500000000000004</v>
      </c>
      <c r="E7938" s="128">
        <v>338</v>
      </c>
      <c r="F7938" s="128">
        <v>226</v>
      </c>
      <c r="G7938" s="126" t="s">
        <v>13815</v>
      </c>
      <c r="H7938" s="126" t="s">
        <v>20374</v>
      </c>
      <c r="I7938" s="126" t="s">
        <v>20375</v>
      </c>
      <c r="J7938" s="126" t="s">
        <v>26241</v>
      </c>
      <c r="K7938" s="9">
        <f>_xlfn.IFNA(VLOOKUP(Table5[[#This Row],[Section]],SubSill_Tier,2,FALSE),0)</f>
        <v>0</v>
      </c>
      <c r="L7938" s="9" t="str">
        <f t="shared" ref="L7938:L8001" si="133">IFERROR(IF(LEFT(G7938,2)="AI",IF(_xlfn.NUMBERVALUE(IFERROR(LEFT(IF(ISERROR(FIND("X",UPPER(B7938))),UPPER(B7938),RIGHT(UPPER(B7938),LEN(UPPER(B7938))-FIND("~",SUBSTITUTE(UPPER(B7938),"X","~",LEN(UPPER(B7938))-LEN(SUBSTITUTE(UPPER(B7938),"X","")))))),FIND(" ",IF(ISERROR(FIND("X",UPPER(B7938))),UPPER(B7938),RIGHT(UPPER(B7938),LEN(UPPER(B7938))-FIND("~",SUBSTITUTE(UPPER(B7938),"X","~",LEN(UPPER(B7938))-LEN(SUBSTITUTE(UPPER(B7938),"X","")))))),1)-1),IF(ISERROR(FIND("X",UPPER(B7938))),UPPER(B7938),RIGHT(UPPER(B7938),LEN(UPPER(B7938))-FIND("~",SUBSTITUTE(UPPER(B7938),"X","~",LEN(UPPER(B7938))-LEN(SUBSTITUTE(UPPER(B7938),"X",""))))))),".")&gt;=5,"Wall",""),""),"")</f>
        <v/>
      </c>
      <c r="M7938" s="205" t="str" cm="1">
        <f t="array" ref="M7938">_xlfn.IFS(NOT(ISERROR(VLOOKUP(Table5[[#This Row],[Section]],TB_notTB,1,FALSE))),"No",LEFT(Table5[[#This Row],[Section]],3)="ETB","PLS",LEFT(Table5[[#This Row],[Section]],1)="7","PDB",NOT(ISBLANK(Table5[[#This Row],[Section]])),"No")</f>
        <v>No</v>
      </c>
    </row>
    <row r="7939" spans="1:13" x14ac:dyDescent="0.25">
      <c r="A7939" s="126" t="s">
        <v>13146</v>
      </c>
      <c r="B7939" s="126" t="s">
        <v>13226</v>
      </c>
      <c r="C7939" s="126" t="s">
        <v>75</v>
      </c>
      <c r="D7939" s="127">
        <v>0.496</v>
      </c>
      <c r="E7939" s="128">
        <v>125</v>
      </c>
      <c r="F7939" s="128">
        <v>100</v>
      </c>
      <c r="G7939" s="126" t="s">
        <v>13815</v>
      </c>
      <c r="H7939" s="126" t="s">
        <v>20374</v>
      </c>
      <c r="I7939" s="126" t="s">
        <v>20375</v>
      </c>
      <c r="J7939" s="126" t="s">
        <v>26241</v>
      </c>
      <c r="K7939" s="9">
        <f>_xlfn.IFNA(VLOOKUP(Table5[[#This Row],[Section]],SubSill_Tier,2,FALSE),0)</f>
        <v>0</v>
      </c>
      <c r="L7939" s="9" t="str">
        <f t="shared" si="133"/>
        <v/>
      </c>
      <c r="M7939" s="205" t="str" cm="1">
        <f t="array" ref="M7939">_xlfn.IFS(NOT(ISERROR(VLOOKUP(Table5[[#This Row],[Section]],TB_notTB,1,FALSE))),"No",LEFT(Table5[[#This Row],[Section]],3)="ETB","PLS",LEFT(Table5[[#This Row],[Section]],1)="7","PDB",NOT(ISBLANK(Table5[[#This Row],[Section]])),"No")</f>
        <v>No</v>
      </c>
    </row>
    <row r="7940" spans="1:13" x14ac:dyDescent="0.25">
      <c r="A7940" s="126" t="s">
        <v>13147</v>
      </c>
      <c r="B7940" s="126" t="s">
        <v>13227</v>
      </c>
      <c r="C7940" s="126" t="s">
        <v>75</v>
      </c>
      <c r="D7940" s="127">
        <v>0.49</v>
      </c>
      <c r="E7940" s="128">
        <v>192</v>
      </c>
      <c r="F7940" s="128">
        <v>127</v>
      </c>
      <c r="G7940" s="126" t="s">
        <v>13815</v>
      </c>
      <c r="H7940" s="126" t="s">
        <v>20374</v>
      </c>
      <c r="I7940" s="126" t="s">
        <v>20375</v>
      </c>
      <c r="J7940" s="126" t="s">
        <v>26241</v>
      </c>
      <c r="K7940" s="9">
        <f>_xlfn.IFNA(VLOOKUP(Table5[[#This Row],[Section]],SubSill_Tier,2,FALSE),0)</f>
        <v>0</v>
      </c>
      <c r="L7940" s="9" t="str">
        <f t="shared" si="133"/>
        <v/>
      </c>
      <c r="M7940" s="205" t="str" cm="1">
        <f t="array" ref="M7940">_xlfn.IFS(NOT(ISERROR(VLOOKUP(Table5[[#This Row],[Section]],TB_notTB,1,FALSE))),"No",LEFT(Table5[[#This Row],[Section]],3)="ETB","PLS",LEFT(Table5[[#This Row],[Section]],1)="7","PDB",NOT(ISBLANK(Table5[[#This Row],[Section]])),"No")</f>
        <v>No</v>
      </c>
    </row>
    <row r="7941" spans="1:13" x14ac:dyDescent="0.25">
      <c r="A7941" s="126" t="s">
        <v>13148</v>
      </c>
      <c r="B7941" s="126" t="s">
        <v>13228</v>
      </c>
      <c r="C7941" s="126" t="s">
        <v>75</v>
      </c>
      <c r="D7941" s="127">
        <v>0.251</v>
      </c>
      <c r="E7941" s="128">
        <v>100</v>
      </c>
      <c r="F7941" s="128">
        <v>100</v>
      </c>
      <c r="G7941" s="126" t="s">
        <v>13815</v>
      </c>
      <c r="H7941" s="126" t="s">
        <v>20374</v>
      </c>
      <c r="I7941" s="126" t="s">
        <v>20375</v>
      </c>
      <c r="J7941" s="126" t="s">
        <v>26241</v>
      </c>
      <c r="K7941" s="9">
        <f>_xlfn.IFNA(VLOOKUP(Table5[[#This Row],[Section]],SubSill_Tier,2,FALSE),0)</f>
        <v>0</v>
      </c>
      <c r="L7941" s="9" t="str">
        <f t="shared" si="133"/>
        <v/>
      </c>
      <c r="M7941" s="205" t="str" cm="1">
        <f t="array" ref="M7941">_xlfn.IFS(NOT(ISERROR(VLOOKUP(Table5[[#This Row],[Section]],TB_notTB,1,FALSE))),"No",LEFT(Table5[[#This Row],[Section]],3)="ETB","PLS",LEFT(Table5[[#This Row],[Section]],1)="7","PDB",NOT(ISBLANK(Table5[[#This Row],[Section]])),"No")</f>
        <v>No</v>
      </c>
    </row>
    <row r="7942" spans="1:13" x14ac:dyDescent="0.25">
      <c r="A7942" s="126" t="s">
        <v>13149</v>
      </c>
      <c r="B7942" s="126" t="s">
        <v>13229</v>
      </c>
      <c r="C7942" s="126" t="s">
        <v>75</v>
      </c>
      <c r="D7942" s="127">
        <v>2.113</v>
      </c>
      <c r="E7942" s="128">
        <v>565</v>
      </c>
      <c r="F7942" s="128">
        <v>373</v>
      </c>
      <c r="G7942" s="126" t="s">
        <v>13815</v>
      </c>
      <c r="H7942" s="126" t="s">
        <v>20374</v>
      </c>
      <c r="I7942" s="126" t="s">
        <v>20375</v>
      </c>
      <c r="J7942" s="126" t="s">
        <v>26241</v>
      </c>
      <c r="K7942" s="9">
        <f>_xlfn.IFNA(VLOOKUP(Table5[[#This Row],[Section]],SubSill_Tier,2,FALSE),0)</f>
        <v>0</v>
      </c>
      <c r="L7942" s="9" t="str">
        <f t="shared" si="133"/>
        <v/>
      </c>
      <c r="M7942" s="205" t="str" cm="1">
        <f t="array" ref="M7942">_xlfn.IFS(NOT(ISERROR(VLOOKUP(Table5[[#This Row],[Section]],TB_notTB,1,FALSE))),"No",LEFT(Table5[[#This Row],[Section]],3)="ETB","PLS",LEFT(Table5[[#This Row],[Section]],1)="7","PDB",NOT(ISBLANK(Table5[[#This Row],[Section]])),"No")</f>
        <v>No</v>
      </c>
    </row>
    <row r="7943" spans="1:13" x14ac:dyDescent="0.25">
      <c r="A7943" s="126" t="s">
        <v>13150</v>
      </c>
      <c r="B7943" s="126" t="s">
        <v>13230</v>
      </c>
      <c r="C7943" s="126" t="s">
        <v>75</v>
      </c>
      <c r="D7943" s="127">
        <v>3.96</v>
      </c>
      <c r="E7943" s="128">
        <v>451</v>
      </c>
      <c r="F7943" s="128">
        <v>422</v>
      </c>
      <c r="G7943" s="126" t="s">
        <v>13815</v>
      </c>
      <c r="H7943" s="126" t="s">
        <v>20374</v>
      </c>
      <c r="I7943" s="126" t="s">
        <v>20375</v>
      </c>
      <c r="J7943" s="126" t="s">
        <v>26332</v>
      </c>
      <c r="K7943" s="9">
        <f>_xlfn.IFNA(VLOOKUP(Table5[[#This Row],[Section]],SubSill_Tier,2,FALSE),0)</f>
        <v>0</v>
      </c>
      <c r="L7943" s="9" t="str">
        <f t="shared" si="133"/>
        <v/>
      </c>
      <c r="M7943" s="205" t="str" cm="1">
        <f t="array" ref="M7943">_xlfn.IFS(NOT(ISERROR(VLOOKUP(Table5[[#This Row],[Section]],TB_notTB,1,FALSE))),"No",LEFT(Table5[[#This Row],[Section]],3)="ETB","PLS",LEFT(Table5[[#This Row],[Section]],1)="7","PDB",NOT(ISBLANK(Table5[[#This Row],[Section]])),"No")</f>
        <v>No</v>
      </c>
    </row>
    <row r="7944" spans="1:13" x14ac:dyDescent="0.25">
      <c r="A7944" s="126" t="s">
        <v>13151</v>
      </c>
      <c r="B7944" s="126" t="s">
        <v>13231</v>
      </c>
      <c r="C7944" s="126" t="s">
        <v>75</v>
      </c>
      <c r="D7944" s="127">
        <v>4.7229999999999999</v>
      </c>
      <c r="E7944" s="128">
        <v>539</v>
      </c>
      <c r="F7944" s="128">
        <v>534</v>
      </c>
      <c r="G7944" s="126" t="s">
        <v>13815</v>
      </c>
      <c r="H7944" s="126" t="s">
        <v>20374</v>
      </c>
      <c r="I7944" s="126" t="s">
        <v>20375</v>
      </c>
      <c r="J7944" s="126" t="s">
        <v>26332</v>
      </c>
      <c r="K7944" s="9">
        <f>_xlfn.IFNA(VLOOKUP(Table5[[#This Row],[Section]],SubSill_Tier,2,FALSE),0)</f>
        <v>0</v>
      </c>
      <c r="L7944" s="9" t="str">
        <f t="shared" si="133"/>
        <v/>
      </c>
      <c r="M7944" s="205" t="str" cm="1">
        <f t="array" ref="M7944">_xlfn.IFS(NOT(ISERROR(VLOOKUP(Table5[[#This Row],[Section]],TB_notTB,1,FALSE))),"No",LEFT(Table5[[#This Row],[Section]],3)="ETB","PLS",LEFT(Table5[[#This Row],[Section]],1)="7","PDB",NOT(ISBLANK(Table5[[#This Row],[Section]])),"No")</f>
        <v>No</v>
      </c>
    </row>
    <row r="7945" spans="1:13" x14ac:dyDescent="0.25">
      <c r="A7945" s="126" t="s">
        <v>13152</v>
      </c>
      <c r="B7945" s="126" t="s">
        <v>13232</v>
      </c>
      <c r="C7945" s="126" t="s">
        <v>75</v>
      </c>
      <c r="D7945" s="127">
        <v>1.548</v>
      </c>
      <c r="E7945" s="128">
        <v>484</v>
      </c>
      <c r="F7945" s="128">
        <v>484</v>
      </c>
      <c r="G7945" s="126" t="s">
        <v>13815</v>
      </c>
      <c r="H7945" s="126" t="s">
        <v>20374</v>
      </c>
      <c r="I7945" s="126" t="s">
        <v>20375</v>
      </c>
      <c r="J7945" s="126" t="s">
        <v>26241</v>
      </c>
      <c r="K7945" s="9">
        <f>_xlfn.IFNA(VLOOKUP(Table5[[#This Row],[Section]],SubSill_Tier,2,FALSE),0)</f>
        <v>0</v>
      </c>
      <c r="L7945" s="9" t="str">
        <f t="shared" si="133"/>
        <v/>
      </c>
      <c r="M7945" s="205" t="str" cm="1">
        <f t="array" ref="M7945">_xlfn.IFS(NOT(ISERROR(VLOOKUP(Table5[[#This Row],[Section]],TB_notTB,1,FALSE))),"No",LEFT(Table5[[#This Row],[Section]],3)="ETB","PLS",LEFT(Table5[[#This Row],[Section]],1)="7","PDB",NOT(ISBLANK(Table5[[#This Row],[Section]])),"No")</f>
        <v>No</v>
      </c>
    </row>
    <row r="7946" spans="1:13" x14ac:dyDescent="0.25">
      <c r="A7946" s="126" t="s">
        <v>13153</v>
      </c>
      <c r="B7946" s="126" t="s">
        <v>13424</v>
      </c>
      <c r="C7946" s="126" t="s">
        <v>75</v>
      </c>
      <c r="D7946" s="127">
        <v>0.32300000000000001</v>
      </c>
      <c r="E7946" s="128">
        <v>149</v>
      </c>
      <c r="F7946" s="128">
        <v>100</v>
      </c>
      <c r="G7946" s="126" t="s">
        <v>13815</v>
      </c>
      <c r="H7946" s="126" t="s">
        <v>20374</v>
      </c>
      <c r="I7946" s="126" t="s">
        <v>20375</v>
      </c>
      <c r="J7946" s="126" t="s">
        <v>26241</v>
      </c>
      <c r="K7946" s="9">
        <f>_xlfn.IFNA(VLOOKUP(Table5[[#This Row],[Section]],SubSill_Tier,2,FALSE),0)</f>
        <v>0</v>
      </c>
      <c r="L7946" s="9" t="str">
        <f t="shared" si="133"/>
        <v/>
      </c>
      <c r="M7946" s="205" t="str" cm="1">
        <f t="array" ref="M7946">_xlfn.IFS(NOT(ISERROR(VLOOKUP(Table5[[#This Row],[Section]],TB_notTB,1,FALSE))),"No",LEFT(Table5[[#This Row],[Section]],3)="ETB","PLS",LEFT(Table5[[#This Row],[Section]],1)="7","PDB",NOT(ISBLANK(Table5[[#This Row],[Section]])),"No")</f>
        <v>No</v>
      </c>
    </row>
    <row r="7947" spans="1:13" x14ac:dyDescent="0.25">
      <c r="A7947" s="126" t="s">
        <v>13154</v>
      </c>
      <c r="B7947" s="126" t="s">
        <v>13425</v>
      </c>
      <c r="C7947" s="126" t="s">
        <v>75</v>
      </c>
      <c r="D7947" s="127">
        <v>0.57799999999999996</v>
      </c>
      <c r="E7947" s="128">
        <v>246</v>
      </c>
      <c r="F7947" s="128">
        <v>162</v>
      </c>
      <c r="G7947" s="126" t="s">
        <v>13815</v>
      </c>
      <c r="H7947" s="126" t="s">
        <v>20374</v>
      </c>
      <c r="I7947" s="126" t="s">
        <v>20375</v>
      </c>
      <c r="J7947" s="126" t="s">
        <v>26241</v>
      </c>
      <c r="K7947" s="9">
        <f>_xlfn.IFNA(VLOOKUP(Table5[[#This Row],[Section]],SubSill_Tier,2,FALSE),0)</f>
        <v>0</v>
      </c>
      <c r="L7947" s="9" t="str">
        <f t="shared" si="133"/>
        <v/>
      </c>
      <c r="M7947" s="205" t="str" cm="1">
        <f t="array" ref="M7947">_xlfn.IFS(NOT(ISERROR(VLOOKUP(Table5[[#This Row],[Section]],TB_notTB,1,FALSE))),"No",LEFT(Table5[[#This Row],[Section]],3)="ETB","PLS",LEFT(Table5[[#This Row],[Section]],1)="7","PDB",NOT(ISBLANK(Table5[[#This Row],[Section]])),"No")</f>
        <v>No</v>
      </c>
    </row>
    <row r="7948" spans="1:13" x14ac:dyDescent="0.25">
      <c r="A7948" s="126" t="s">
        <v>13155</v>
      </c>
      <c r="B7948" s="126" t="s">
        <v>21566</v>
      </c>
      <c r="C7948" s="126" t="s">
        <v>75</v>
      </c>
      <c r="D7948" s="127">
        <v>3.222</v>
      </c>
      <c r="E7948" s="128">
        <v>932</v>
      </c>
      <c r="F7948" s="128">
        <v>622</v>
      </c>
      <c r="G7948" s="126" t="s">
        <v>13815</v>
      </c>
      <c r="H7948" s="126" t="s">
        <v>20374</v>
      </c>
      <c r="I7948" s="126" t="s">
        <v>20375</v>
      </c>
      <c r="J7948" s="126" t="s">
        <v>26332</v>
      </c>
      <c r="K7948" s="9">
        <f>_xlfn.IFNA(VLOOKUP(Table5[[#This Row],[Section]],SubSill_Tier,2,FALSE),0)</f>
        <v>0</v>
      </c>
      <c r="L7948" s="9" t="str">
        <f t="shared" si="133"/>
        <v/>
      </c>
      <c r="M7948" s="205" t="str" cm="1">
        <f t="array" ref="M7948">_xlfn.IFS(NOT(ISERROR(VLOOKUP(Table5[[#This Row],[Section]],TB_notTB,1,FALSE))),"No",LEFT(Table5[[#This Row],[Section]],3)="ETB","PLS",LEFT(Table5[[#This Row],[Section]],1)="7","PDB",NOT(ISBLANK(Table5[[#This Row],[Section]])),"No")</f>
        <v>No</v>
      </c>
    </row>
    <row r="7949" spans="1:13" x14ac:dyDescent="0.25">
      <c r="A7949" s="126" t="s">
        <v>13156</v>
      </c>
      <c r="B7949" s="126" t="s">
        <v>13233</v>
      </c>
      <c r="C7949" s="126" t="s">
        <v>75</v>
      </c>
      <c r="D7949" s="127">
        <v>0.21</v>
      </c>
      <c r="E7949" s="128">
        <v>100</v>
      </c>
      <c r="F7949" s="128">
        <v>100</v>
      </c>
      <c r="G7949" s="126" t="s">
        <v>13815</v>
      </c>
      <c r="H7949" s="126" t="s">
        <v>20374</v>
      </c>
      <c r="I7949" s="126" t="s">
        <v>20375</v>
      </c>
      <c r="J7949" s="126" t="s">
        <v>26241</v>
      </c>
      <c r="K7949" s="9">
        <f>_xlfn.IFNA(VLOOKUP(Table5[[#This Row],[Section]],SubSill_Tier,2,FALSE),0)</f>
        <v>0</v>
      </c>
      <c r="L7949" s="9" t="str">
        <f t="shared" si="133"/>
        <v/>
      </c>
      <c r="M7949" s="205" t="str" cm="1">
        <f t="array" ref="M7949">_xlfn.IFS(NOT(ISERROR(VLOOKUP(Table5[[#This Row],[Section]],TB_notTB,1,FALSE))),"No",LEFT(Table5[[#This Row],[Section]],3)="ETB","PLS",LEFT(Table5[[#This Row],[Section]],1)="7","PDB",NOT(ISBLANK(Table5[[#This Row],[Section]])),"No")</f>
        <v>No</v>
      </c>
    </row>
    <row r="7950" spans="1:13" x14ac:dyDescent="0.25">
      <c r="A7950" s="126" t="s">
        <v>16422</v>
      </c>
      <c r="B7950" s="126" t="s">
        <v>19643</v>
      </c>
      <c r="C7950" s="126" t="s">
        <v>75</v>
      </c>
      <c r="D7950" s="127">
        <v>0.373</v>
      </c>
      <c r="E7950" s="128">
        <v>195</v>
      </c>
      <c r="F7950" s="128">
        <v>129</v>
      </c>
      <c r="G7950" s="126" t="s">
        <v>14884</v>
      </c>
      <c r="H7950" s="126" t="s">
        <v>21146</v>
      </c>
      <c r="I7950" s="126" t="s">
        <v>22101</v>
      </c>
      <c r="J7950" s="126" t="s">
        <v>26278</v>
      </c>
      <c r="K7950" s="9">
        <f>_xlfn.IFNA(VLOOKUP(Table5[[#This Row],[Section]],SubSill_Tier,2,FALSE),0)</f>
        <v>0</v>
      </c>
      <c r="L7950" s="9" t="str">
        <f t="shared" si="133"/>
        <v/>
      </c>
      <c r="M7950" s="205" t="str" cm="1">
        <f t="array" ref="M7950">_xlfn.IFS(NOT(ISERROR(VLOOKUP(Table5[[#This Row],[Section]],TB_notTB,1,FALSE))),"No",LEFT(Table5[[#This Row],[Section]],3)="ETB","PLS",LEFT(Table5[[#This Row],[Section]],1)="7","PDB",NOT(ISBLANK(Table5[[#This Row],[Section]])),"No")</f>
        <v>No</v>
      </c>
    </row>
    <row r="7951" spans="1:13" x14ac:dyDescent="0.25">
      <c r="A7951" s="126" t="s">
        <v>16423</v>
      </c>
      <c r="B7951" s="126" t="s">
        <v>19644</v>
      </c>
      <c r="C7951" s="126" t="s">
        <v>75</v>
      </c>
      <c r="D7951" s="127">
        <v>0.62</v>
      </c>
      <c r="E7951" s="128">
        <v>346</v>
      </c>
      <c r="F7951" s="128">
        <v>229</v>
      </c>
      <c r="G7951" s="126" t="s">
        <v>14884</v>
      </c>
      <c r="H7951" s="126" t="s">
        <v>21146</v>
      </c>
      <c r="I7951" s="126" t="s">
        <v>22101</v>
      </c>
      <c r="J7951" s="126" t="s">
        <v>26278</v>
      </c>
      <c r="K7951" s="9">
        <f>_xlfn.IFNA(VLOOKUP(Table5[[#This Row],[Section]],SubSill_Tier,2,FALSE),0)</f>
        <v>0</v>
      </c>
      <c r="L7951" s="9" t="str">
        <f t="shared" si="133"/>
        <v/>
      </c>
      <c r="M7951" s="205" t="str" cm="1">
        <f t="array" ref="M7951">_xlfn.IFS(NOT(ISERROR(VLOOKUP(Table5[[#This Row],[Section]],TB_notTB,1,FALSE))),"No",LEFT(Table5[[#This Row],[Section]],3)="ETB","PLS",LEFT(Table5[[#This Row],[Section]],1)="7","PDB",NOT(ISBLANK(Table5[[#This Row],[Section]])),"No")</f>
        <v>No</v>
      </c>
    </row>
    <row r="7952" spans="1:13" x14ac:dyDescent="0.25">
      <c r="A7952" s="126" t="s">
        <v>16424</v>
      </c>
      <c r="B7952" s="126" t="s">
        <v>19645</v>
      </c>
      <c r="C7952" s="126" t="s">
        <v>75</v>
      </c>
      <c r="D7952" s="127">
        <v>1.2569999999999999</v>
      </c>
      <c r="E7952" s="128">
        <v>541</v>
      </c>
      <c r="F7952" s="128">
        <v>356</v>
      </c>
      <c r="G7952" s="126" t="s">
        <v>14884</v>
      </c>
      <c r="H7952" s="126" t="s">
        <v>21146</v>
      </c>
      <c r="I7952" s="126" t="s">
        <v>22101</v>
      </c>
      <c r="J7952" s="126" t="s">
        <v>26278</v>
      </c>
      <c r="K7952" s="9">
        <f>_xlfn.IFNA(VLOOKUP(Table5[[#This Row],[Section]],SubSill_Tier,2,FALSE),0)</f>
        <v>0</v>
      </c>
      <c r="L7952" s="9" t="str">
        <f t="shared" si="133"/>
        <v/>
      </c>
      <c r="M7952" s="205" t="str" cm="1">
        <f t="array" ref="M7952">_xlfn.IFS(NOT(ISERROR(VLOOKUP(Table5[[#This Row],[Section]],TB_notTB,1,FALSE))),"No",LEFT(Table5[[#This Row],[Section]],3)="ETB","PLS",LEFT(Table5[[#This Row],[Section]],1)="7","PDB",NOT(ISBLANK(Table5[[#This Row],[Section]])),"No")</f>
        <v>No</v>
      </c>
    </row>
    <row r="7953" spans="1:13" x14ac:dyDescent="0.25">
      <c r="A7953" s="126" t="s">
        <v>16425</v>
      </c>
      <c r="B7953" s="126" t="s">
        <v>19646</v>
      </c>
      <c r="C7953" s="126" t="s">
        <v>75</v>
      </c>
      <c r="D7953" s="127">
        <v>0.79200000000000004</v>
      </c>
      <c r="E7953" s="128">
        <v>446</v>
      </c>
      <c r="F7953" s="128">
        <v>310</v>
      </c>
      <c r="G7953" s="126" t="s">
        <v>14884</v>
      </c>
      <c r="H7953" s="126" t="s">
        <v>21146</v>
      </c>
      <c r="I7953" s="126" t="s">
        <v>22101</v>
      </c>
      <c r="J7953" s="126" t="s">
        <v>26278</v>
      </c>
      <c r="K7953" s="9">
        <f>_xlfn.IFNA(VLOOKUP(Table5[[#This Row],[Section]],SubSill_Tier,2,FALSE),0)</f>
        <v>0</v>
      </c>
      <c r="L7953" s="9" t="str">
        <f t="shared" si="133"/>
        <v/>
      </c>
      <c r="M7953" s="205" t="str" cm="1">
        <f t="array" ref="M7953">_xlfn.IFS(NOT(ISERROR(VLOOKUP(Table5[[#This Row],[Section]],TB_notTB,1,FALSE))),"No",LEFT(Table5[[#This Row],[Section]],3)="ETB","PLS",LEFT(Table5[[#This Row],[Section]],1)="7","PDB",NOT(ISBLANK(Table5[[#This Row],[Section]])),"No")</f>
        <v>No</v>
      </c>
    </row>
    <row r="7954" spans="1:13" x14ac:dyDescent="0.25">
      <c r="A7954" s="126" t="s">
        <v>13157</v>
      </c>
      <c r="B7954" s="126" t="s">
        <v>13158</v>
      </c>
      <c r="C7954" s="126" t="s">
        <v>75</v>
      </c>
      <c r="D7954" s="127">
        <v>1.2769999999999999</v>
      </c>
      <c r="E7954" s="128">
        <v>537</v>
      </c>
      <c r="F7954" s="128">
        <v>354</v>
      </c>
      <c r="G7954" s="126" t="s">
        <v>13726</v>
      </c>
      <c r="H7954" s="126" t="s">
        <v>20136</v>
      </c>
      <c r="I7954" s="126" t="s">
        <v>21065</v>
      </c>
      <c r="J7954" s="126" t="s">
        <v>26241</v>
      </c>
      <c r="K7954" s="9">
        <f>_xlfn.IFNA(VLOOKUP(Table5[[#This Row],[Section]],SubSill_Tier,2,FALSE),0)</f>
        <v>0</v>
      </c>
      <c r="L7954" s="9" t="str">
        <f t="shared" si="133"/>
        <v/>
      </c>
      <c r="M7954" s="205" t="str" cm="1">
        <f t="array" ref="M7954">_xlfn.IFS(NOT(ISERROR(VLOOKUP(Table5[[#This Row],[Section]],TB_notTB,1,FALSE))),"No",LEFT(Table5[[#This Row],[Section]],3)="ETB","PLS",LEFT(Table5[[#This Row],[Section]],1)="7","PDB",NOT(ISBLANK(Table5[[#This Row],[Section]])),"No")</f>
        <v>No</v>
      </c>
    </row>
    <row r="7955" spans="1:13" x14ac:dyDescent="0.25">
      <c r="A7955" s="126" t="s">
        <v>13159</v>
      </c>
      <c r="B7955" s="126" t="s">
        <v>13160</v>
      </c>
      <c r="C7955" s="126" t="s">
        <v>75</v>
      </c>
      <c r="D7955" s="127">
        <v>0.26100000000000001</v>
      </c>
      <c r="E7955" s="128">
        <v>148</v>
      </c>
      <c r="F7955" s="128">
        <v>100</v>
      </c>
      <c r="G7955" s="126" t="s">
        <v>13726</v>
      </c>
      <c r="H7955" s="126" t="s">
        <v>20136</v>
      </c>
      <c r="I7955" s="126" t="s">
        <v>21065</v>
      </c>
      <c r="J7955" s="126" t="s">
        <v>26241</v>
      </c>
      <c r="K7955" s="9">
        <f>_xlfn.IFNA(VLOOKUP(Table5[[#This Row],[Section]],SubSill_Tier,2,FALSE),0)</f>
        <v>0</v>
      </c>
      <c r="L7955" s="9" t="str">
        <f t="shared" si="133"/>
        <v/>
      </c>
      <c r="M7955" s="205" t="str" cm="1">
        <f t="array" ref="M7955">_xlfn.IFS(NOT(ISERROR(VLOOKUP(Table5[[#This Row],[Section]],TB_notTB,1,FALSE))),"No",LEFT(Table5[[#This Row],[Section]],3)="ETB","PLS",LEFT(Table5[[#This Row],[Section]],1)="7","PDB",NOT(ISBLANK(Table5[[#This Row],[Section]])),"No")</f>
        <v>No</v>
      </c>
    </row>
    <row r="7956" spans="1:13" x14ac:dyDescent="0.25">
      <c r="A7956" s="126" t="s">
        <v>13161</v>
      </c>
      <c r="B7956" s="126" t="s">
        <v>13162</v>
      </c>
      <c r="C7956" s="126" t="s">
        <v>75</v>
      </c>
      <c r="D7956" s="127">
        <v>1.3140000000000001</v>
      </c>
      <c r="E7956" s="128">
        <v>546</v>
      </c>
      <c r="F7956" s="128">
        <v>364</v>
      </c>
      <c r="G7956" s="126" t="s">
        <v>13726</v>
      </c>
      <c r="H7956" s="126" t="s">
        <v>20136</v>
      </c>
      <c r="I7956" s="126" t="s">
        <v>21065</v>
      </c>
      <c r="J7956" s="126" t="s">
        <v>26241</v>
      </c>
      <c r="K7956" s="9">
        <f>_xlfn.IFNA(VLOOKUP(Table5[[#This Row],[Section]],SubSill_Tier,2,FALSE),0)</f>
        <v>0</v>
      </c>
      <c r="L7956" s="9" t="str">
        <f t="shared" si="133"/>
        <v/>
      </c>
      <c r="M7956" s="205" t="str" cm="1">
        <f t="array" ref="M7956">_xlfn.IFS(NOT(ISERROR(VLOOKUP(Table5[[#This Row],[Section]],TB_notTB,1,FALSE))),"No",LEFT(Table5[[#This Row],[Section]],3)="ETB","PLS",LEFT(Table5[[#This Row],[Section]],1)="7","PDB",NOT(ISBLANK(Table5[[#This Row],[Section]])),"No")</f>
        <v>No</v>
      </c>
    </row>
    <row r="7957" spans="1:13" x14ac:dyDescent="0.25">
      <c r="A7957" s="126" t="s">
        <v>13163</v>
      </c>
      <c r="B7957" s="126" t="s">
        <v>13234</v>
      </c>
      <c r="C7957" s="126" t="s">
        <v>75</v>
      </c>
      <c r="D7957" s="127">
        <v>3.4860000000000002</v>
      </c>
      <c r="E7957" s="128">
        <v>794</v>
      </c>
      <c r="F7957" s="128">
        <v>530</v>
      </c>
      <c r="G7957" s="126" t="s">
        <v>13815</v>
      </c>
      <c r="H7957" s="126" t="s">
        <v>20374</v>
      </c>
      <c r="I7957" s="126" t="s">
        <v>20375</v>
      </c>
      <c r="J7957" s="126" t="s">
        <v>26332</v>
      </c>
      <c r="K7957" s="9">
        <f>_xlfn.IFNA(VLOOKUP(Table5[[#This Row],[Section]],SubSill_Tier,2,FALSE),0)</f>
        <v>0</v>
      </c>
      <c r="L7957" s="9" t="str">
        <f t="shared" si="133"/>
        <v/>
      </c>
      <c r="M7957" s="205" t="str" cm="1">
        <f t="array" ref="M7957">_xlfn.IFS(NOT(ISERROR(VLOOKUP(Table5[[#This Row],[Section]],TB_notTB,1,FALSE))),"No",LEFT(Table5[[#This Row],[Section]],3)="ETB","PLS",LEFT(Table5[[#This Row],[Section]],1)="7","PDB",NOT(ISBLANK(Table5[[#This Row],[Section]])),"No")</f>
        <v>No</v>
      </c>
    </row>
    <row r="7958" spans="1:13" x14ac:dyDescent="0.25">
      <c r="A7958" s="126" t="s">
        <v>13164</v>
      </c>
      <c r="B7958" s="126" t="s">
        <v>13235</v>
      </c>
      <c r="C7958" s="126" t="s">
        <v>75</v>
      </c>
      <c r="D7958" s="127">
        <v>4.4260000000000002</v>
      </c>
      <c r="E7958" s="128">
        <v>907</v>
      </c>
      <c r="F7958" s="128">
        <v>605</v>
      </c>
      <c r="G7958" s="126" t="s">
        <v>13815</v>
      </c>
      <c r="H7958" s="126" t="s">
        <v>20374</v>
      </c>
      <c r="I7958" s="126" t="s">
        <v>20375</v>
      </c>
      <c r="J7958" s="126" t="s">
        <v>26332</v>
      </c>
      <c r="K7958" s="9">
        <f>_xlfn.IFNA(VLOOKUP(Table5[[#This Row],[Section]],SubSill_Tier,2,FALSE),0)</f>
        <v>0</v>
      </c>
      <c r="L7958" s="9" t="str">
        <f t="shared" si="133"/>
        <v/>
      </c>
      <c r="M7958" s="205" t="str" cm="1">
        <f t="array" ref="M7958">_xlfn.IFS(NOT(ISERROR(VLOOKUP(Table5[[#This Row],[Section]],TB_notTB,1,FALSE))),"No",LEFT(Table5[[#This Row],[Section]],3)="ETB","PLS",LEFT(Table5[[#This Row],[Section]],1)="7","PDB",NOT(ISBLANK(Table5[[#This Row],[Section]])),"No")</f>
        <v>No</v>
      </c>
    </row>
    <row r="7959" spans="1:13" x14ac:dyDescent="0.25">
      <c r="A7959" s="126" t="s">
        <v>13165</v>
      </c>
      <c r="B7959" s="126" t="s">
        <v>21289</v>
      </c>
      <c r="C7959" s="126" t="s">
        <v>75</v>
      </c>
      <c r="D7959" s="127">
        <v>0.48299999999999998</v>
      </c>
      <c r="E7959" s="128">
        <v>176</v>
      </c>
      <c r="F7959" s="128">
        <v>145</v>
      </c>
      <c r="G7959" s="126" t="s">
        <v>21183</v>
      </c>
      <c r="H7959" s="126" t="s">
        <v>20248</v>
      </c>
      <c r="I7959" s="126" t="s">
        <v>21153</v>
      </c>
      <c r="J7959" s="126" t="s">
        <v>29125</v>
      </c>
      <c r="K7959" s="9">
        <f>_xlfn.IFNA(VLOOKUP(Table5[[#This Row],[Section]],SubSill_Tier,2,FALSE),0)</f>
        <v>0</v>
      </c>
      <c r="L7959" s="9" t="str">
        <f t="shared" si="133"/>
        <v/>
      </c>
      <c r="M7959" s="205" t="str" cm="1">
        <f t="array" ref="M7959">_xlfn.IFS(NOT(ISERROR(VLOOKUP(Table5[[#This Row],[Section]],TB_notTB,1,FALSE))),"No",LEFT(Table5[[#This Row],[Section]],3)="ETB","PLS",LEFT(Table5[[#This Row],[Section]],1)="7","PDB",NOT(ISBLANK(Table5[[#This Row],[Section]])),"No")</f>
        <v>No</v>
      </c>
    </row>
    <row r="7960" spans="1:13" x14ac:dyDescent="0.25">
      <c r="A7960" s="126" t="s">
        <v>16426</v>
      </c>
      <c r="B7960" s="126" t="s">
        <v>22154</v>
      </c>
      <c r="C7960" s="126" t="s">
        <v>75</v>
      </c>
      <c r="D7960" s="127">
        <v>0.28599999999999998</v>
      </c>
      <c r="E7960" s="128">
        <v>174</v>
      </c>
      <c r="F7960" s="128">
        <v>116</v>
      </c>
      <c r="G7960" s="126" t="s">
        <v>15670</v>
      </c>
      <c r="H7960" s="126" t="s">
        <v>21159</v>
      </c>
      <c r="I7960" s="126" t="s">
        <v>22103</v>
      </c>
      <c r="J7960" s="126" t="s">
        <v>26278</v>
      </c>
      <c r="K7960" s="9">
        <f>_xlfn.IFNA(VLOOKUP(Table5[[#This Row],[Section]],SubSill_Tier,2,FALSE),0)</f>
        <v>0</v>
      </c>
      <c r="L7960" s="9" t="str">
        <f t="shared" si="133"/>
        <v/>
      </c>
      <c r="M7960" s="205" t="str" cm="1">
        <f t="array" ref="M7960">_xlfn.IFS(NOT(ISERROR(VLOOKUP(Table5[[#This Row],[Section]],TB_notTB,1,FALSE))),"No",LEFT(Table5[[#This Row],[Section]],3)="ETB","PLS",LEFT(Table5[[#This Row],[Section]],1)="7","PDB",NOT(ISBLANK(Table5[[#This Row],[Section]])),"No")</f>
        <v>No</v>
      </c>
    </row>
    <row r="7961" spans="1:13" x14ac:dyDescent="0.25">
      <c r="A7961" s="126" t="s">
        <v>16427</v>
      </c>
      <c r="B7961" s="126" t="s">
        <v>22155</v>
      </c>
      <c r="C7961" s="126" t="s">
        <v>75</v>
      </c>
      <c r="D7961" s="127">
        <v>0.183</v>
      </c>
      <c r="E7961" s="128">
        <v>115</v>
      </c>
      <c r="F7961" s="128">
        <v>100</v>
      </c>
      <c r="G7961" s="126" t="s">
        <v>15670</v>
      </c>
      <c r="H7961" s="126" t="s">
        <v>21159</v>
      </c>
      <c r="I7961" s="126" t="s">
        <v>22103</v>
      </c>
      <c r="J7961" s="126" t="s">
        <v>26278</v>
      </c>
      <c r="K7961" s="9">
        <f>_xlfn.IFNA(VLOOKUP(Table5[[#This Row],[Section]],SubSill_Tier,2,FALSE),0)</f>
        <v>0</v>
      </c>
      <c r="L7961" s="9" t="str">
        <f t="shared" si="133"/>
        <v/>
      </c>
      <c r="M7961" s="205" t="str" cm="1">
        <f t="array" ref="M7961">_xlfn.IFS(NOT(ISERROR(VLOOKUP(Table5[[#This Row],[Section]],TB_notTB,1,FALSE))),"No",LEFT(Table5[[#This Row],[Section]],3)="ETB","PLS",LEFT(Table5[[#This Row],[Section]],1)="7","PDB",NOT(ISBLANK(Table5[[#This Row],[Section]])),"No")</f>
        <v>No</v>
      </c>
    </row>
    <row r="7962" spans="1:13" x14ac:dyDescent="0.25">
      <c r="A7962" s="126" t="s">
        <v>16428</v>
      </c>
      <c r="B7962" s="126" t="s">
        <v>22156</v>
      </c>
      <c r="C7962" s="126" t="s">
        <v>75</v>
      </c>
      <c r="D7962" s="127">
        <v>0.20799999999999999</v>
      </c>
      <c r="E7962" s="128">
        <v>130</v>
      </c>
      <c r="F7962" s="128">
        <v>100</v>
      </c>
      <c r="G7962" s="126" t="s">
        <v>15670</v>
      </c>
      <c r="H7962" s="126" t="s">
        <v>21159</v>
      </c>
      <c r="I7962" s="126" t="s">
        <v>22103</v>
      </c>
      <c r="J7962" s="126" t="s">
        <v>26278</v>
      </c>
      <c r="K7962" s="9">
        <f>_xlfn.IFNA(VLOOKUP(Table5[[#This Row],[Section]],SubSill_Tier,2,FALSE),0)</f>
        <v>0</v>
      </c>
      <c r="L7962" s="9" t="str">
        <f t="shared" si="133"/>
        <v/>
      </c>
      <c r="M7962" s="205" t="str" cm="1">
        <f t="array" ref="M7962">_xlfn.IFS(NOT(ISERROR(VLOOKUP(Table5[[#This Row],[Section]],TB_notTB,1,FALSE))),"No",LEFT(Table5[[#This Row],[Section]],3)="ETB","PLS",LEFT(Table5[[#This Row],[Section]],1)="7","PDB",NOT(ISBLANK(Table5[[#This Row],[Section]])),"No")</f>
        <v>No</v>
      </c>
    </row>
    <row r="7963" spans="1:13" x14ac:dyDescent="0.25">
      <c r="A7963" s="126" t="s">
        <v>16429</v>
      </c>
      <c r="B7963" s="126" t="s">
        <v>22157</v>
      </c>
      <c r="C7963" s="126" t="s">
        <v>75</v>
      </c>
      <c r="D7963" s="127">
        <v>0.22</v>
      </c>
      <c r="E7963" s="128">
        <v>138</v>
      </c>
      <c r="F7963" s="128">
        <v>100</v>
      </c>
      <c r="G7963" s="126" t="s">
        <v>15670</v>
      </c>
      <c r="H7963" s="126" t="s">
        <v>21159</v>
      </c>
      <c r="I7963" s="126" t="s">
        <v>22103</v>
      </c>
      <c r="J7963" s="126" t="s">
        <v>26278</v>
      </c>
      <c r="K7963" s="9">
        <f>_xlfn.IFNA(VLOOKUP(Table5[[#This Row],[Section]],SubSill_Tier,2,FALSE),0)</f>
        <v>0</v>
      </c>
      <c r="L7963" s="9" t="str">
        <f t="shared" si="133"/>
        <v/>
      </c>
      <c r="M7963" s="205" t="str" cm="1">
        <f t="array" ref="M7963">_xlfn.IFS(NOT(ISERROR(VLOOKUP(Table5[[#This Row],[Section]],TB_notTB,1,FALSE))),"No",LEFT(Table5[[#This Row],[Section]],3)="ETB","PLS",LEFT(Table5[[#This Row],[Section]],1)="7","PDB",NOT(ISBLANK(Table5[[#This Row],[Section]])),"No")</f>
        <v>No</v>
      </c>
    </row>
    <row r="7964" spans="1:13" x14ac:dyDescent="0.25">
      <c r="A7964" s="126" t="s">
        <v>13166</v>
      </c>
      <c r="B7964" s="126" t="s">
        <v>28238</v>
      </c>
      <c r="C7964" s="126" t="s">
        <v>75</v>
      </c>
      <c r="D7964" s="127">
        <v>2.6659999999999999</v>
      </c>
      <c r="E7964" s="128">
        <v>336</v>
      </c>
      <c r="F7964" s="128">
        <v>336</v>
      </c>
      <c r="G7964" s="126" t="s">
        <v>13718</v>
      </c>
      <c r="H7964" s="126" t="s">
        <v>20127</v>
      </c>
      <c r="I7964" s="126" t="s">
        <v>21060</v>
      </c>
      <c r="J7964" s="126" t="s">
        <v>26235</v>
      </c>
      <c r="K7964" s="9">
        <f>_xlfn.IFNA(VLOOKUP(Table5[[#This Row],[Section]],SubSill_Tier,2,FALSE),0)</f>
        <v>0</v>
      </c>
      <c r="L7964" s="9" t="str">
        <f t="shared" si="133"/>
        <v/>
      </c>
      <c r="M7964" s="205" t="str" cm="1">
        <f t="array" ref="M7964">_xlfn.IFS(NOT(ISERROR(VLOOKUP(Table5[[#This Row],[Section]],TB_notTB,1,FALSE))),"No",LEFT(Table5[[#This Row],[Section]],3)="ETB","PLS",LEFT(Table5[[#This Row],[Section]],1)="7","PDB",NOT(ISBLANK(Table5[[#This Row],[Section]])),"No")</f>
        <v>No</v>
      </c>
    </row>
    <row r="7965" spans="1:13" x14ac:dyDescent="0.25">
      <c r="A7965" s="126" t="s">
        <v>13167</v>
      </c>
      <c r="B7965" s="126" t="s">
        <v>13168</v>
      </c>
      <c r="C7965" s="126" t="s">
        <v>75</v>
      </c>
      <c r="D7965" s="127">
        <v>0.48399999999999999</v>
      </c>
      <c r="E7965" s="128">
        <v>188</v>
      </c>
      <c r="F7965" s="128">
        <v>126</v>
      </c>
      <c r="G7965" s="126" t="s">
        <v>13726</v>
      </c>
      <c r="H7965" s="126" t="s">
        <v>20136</v>
      </c>
      <c r="I7965" s="126" t="s">
        <v>21065</v>
      </c>
      <c r="J7965" s="126" t="s">
        <v>26241</v>
      </c>
      <c r="K7965" s="9">
        <f>_xlfn.IFNA(VLOOKUP(Table5[[#This Row],[Section]],SubSill_Tier,2,FALSE),0)</f>
        <v>0</v>
      </c>
      <c r="L7965" s="9" t="str">
        <f t="shared" si="133"/>
        <v/>
      </c>
      <c r="M7965" s="205" t="str" cm="1">
        <f t="array" ref="M7965">_xlfn.IFS(NOT(ISERROR(VLOOKUP(Table5[[#This Row],[Section]],TB_notTB,1,FALSE))),"No",LEFT(Table5[[#This Row],[Section]],3)="ETB","PLS",LEFT(Table5[[#This Row],[Section]],1)="7","PDB",NOT(ISBLANK(Table5[[#This Row],[Section]])),"No")</f>
        <v>No</v>
      </c>
    </row>
    <row r="7966" spans="1:13" x14ac:dyDescent="0.25">
      <c r="A7966" s="126" t="s">
        <v>22570</v>
      </c>
      <c r="B7966" s="126" t="s">
        <v>22571</v>
      </c>
      <c r="C7966" s="126" t="s">
        <v>75</v>
      </c>
      <c r="D7966" s="127">
        <v>1.099</v>
      </c>
      <c r="E7966" s="128">
        <v>317</v>
      </c>
      <c r="F7966" s="128">
        <v>317</v>
      </c>
      <c r="G7966" s="126" t="s">
        <v>13724</v>
      </c>
      <c r="H7966" s="126" t="s">
        <v>21063</v>
      </c>
      <c r="I7966" s="126" t="s">
        <v>21064</v>
      </c>
      <c r="J7966" s="126" t="s">
        <v>26233</v>
      </c>
      <c r="K7966" s="9">
        <f>_xlfn.IFNA(VLOOKUP(Table5[[#This Row],[Section]],SubSill_Tier,2,FALSE),0)</f>
        <v>0</v>
      </c>
      <c r="L7966" s="9" t="str">
        <f t="shared" si="133"/>
        <v/>
      </c>
      <c r="M7966" s="205" t="str" cm="1">
        <f t="array" ref="M7966">_xlfn.IFS(NOT(ISERROR(VLOOKUP(Table5[[#This Row],[Section]],TB_notTB,1,FALSE))),"No",LEFT(Table5[[#This Row],[Section]],3)="ETB","PLS",LEFT(Table5[[#This Row],[Section]],1)="7","PDB",NOT(ISBLANK(Table5[[#This Row],[Section]])),"No")</f>
        <v>No</v>
      </c>
    </row>
    <row r="7967" spans="1:13" x14ac:dyDescent="0.25">
      <c r="A7967" s="126" t="s">
        <v>13169</v>
      </c>
      <c r="B7967" s="126" t="s">
        <v>13170</v>
      </c>
      <c r="C7967" s="126" t="s">
        <v>75</v>
      </c>
      <c r="D7967" s="127">
        <v>0.63100000000000001</v>
      </c>
      <c r="E7967" s="128">
        <v>241</v>
      </c>
      <c r="F7967" s="128">
        <v>161</v>
      </c>
      <c r="G7967" s="126" t="s">
        <v>13809</v>
      </c>
      <c r="H7967" s="126" t="s">
        <v>20368</v>
      </c>
      <c r="I7967" s="126" t="s">
        <v>21276</v>
      </c>
      <c r="J7967" s="126" t="s">
        <v>26241</v>
      </c>
      <c r="K7967" s="9">
        <f>_xlfn.IFNA(VLOOKUP(Table5[[#This Row],[Section]],SubSill_Tier,2,FALSE),0)</f>
        <v>0</v>
      </c>
      <c r="L7967" s="9" t="str">
        <f t="shared" si="133"/>
        <v/>
      </c>
      <c r="M7967" s="205" t="str" cm="1">
        <f t="array" ref="M7967">_xlfn.IFS(NOT(ISERROR(VLOOKUP(Table5[[#This Row],[Section]],TB_notTB,1,FALSE))),"No",LEFT(Table5[[#This Row],[Section]],3)="ETB","PLS",LEFT(Table5[[#This Row],[Section]],1)="7","PDB",NOT(ISBLANK(Table5[[#This Row],[Section]])),"No")</f>
        <v>No</v>
      </c>
    </row>
    <row r="7968" spans="1:13" x14ac:dyDescent="0.25">
      <c r="A7968" s="126" t="s">
        <v>13171</v>
      </c>
      <c r="B7968" s="126" t="s">
        <v>13172</v>
      </c>
      <c r="C7968" s="126" t="s">
        <v>75</v>
      </c>
      <c r="D7968" s="127">
        <v>0.63500000000000001</v>
      </c>
      <c r="E7968" s="128">
        <v>235</v>
      </c>
      <c r="F7968" s="128">
        <v>157</v>
      </c>
      <c r="G7968" s="126" t="s">
        <v>13797</v>
      </c>
      <c r="H7968" s="126" t="s">
        <v>20354</v>
      </c>
      <c r="I7968" s="126" t="s">
        <v>21250</v>
      </c>
      <c r="J7968" s="126" t="s">
        <v>26241</v>
      </c>
      <c r="K7968" s="9">
        <f>_xlfn.IFNA(VLOOKUP(Table5[[#This Row],[Section]],SubSill_Tier,2,FALSE),0)</f>
        <v>0</v>
      </c>
      <c r="L7968" s="9" t="str">
        <f t="shared" si="133"/>
        <v/>
      </c>
      <c r="M7968" s="205" t="str" cm="1">
        <f t="array" ref="M7968">_xlfn.IFS(NOT(ISERROR(VLOOKUP(Table5[[#This Row],[Section]],TB_notTB,1,FALSE))),"No",LEFT(Table5[[#This Row],[Section]],3)="ETB","PLS",LEFT(Table5[[#This Row],[Section]],1)="7","PDB",NOT(ISBLANK(Table5[[#This Row],[Section]])),"No")</f>
        <v>No</v>
      </c>
    </row>
    <row r="7969" spans="1:13" x14ac:dyDescent="0.25">
      <c r="A7969" s="126" t="s">
        <v>13193</v>
      </c>
      <c r="B7969" s="126" t="s">
        <v>13194</v>
      </c>
      <c r="C7969" s="126" t="s">
        <v>75</v>
      </c>
      <c r="D7969" s="127">
        <v>0.47699999999999998</v>
      </c>
      <c r="E7969" s="128">
        <v>196</v>
      </c>
      <c r="F7969" s="128">
        <v>131</v>
      </c>
      <c r="G7969" s="126" t="s">
        <v>13799</v>
      </c>
      <c r="H7969" s="126" t="s">
        <v>20357</v>
      </c>
      <c r="I7969" s="126" t="s">
        <v>21255</v>
      </c>
      <c r="J7969" s="126" t="s">
        <v>26241</v>
      </c>
      <c r="K7969" s="9">
        <f>_xlfn.IFNA(VLOOKUP(Table5[[#This Row],[Section]],SubSill_Tier,2,FALSE),0)</f>
        <v>0</v>
      </c>
      <c r="L7969" s="9" t="str">
        <f t="shared" si="133"/>
        <v/>
      </c>
      <c r="M7969" s="205" t="str" cm="1">
        <f t="array" ref="M7969">_xlfn.IFS(NOT(ISERROR(VLOOKUP(Table5[[#This Row],[Section]],TB_notTB,1,FALSE))),"No",LEFT(Table5[[#This Row],[Section]],3)="ETB","PLS",LEFT(Table5[[#This Row],[Section]],1)="7","PDB",NOT(ISBLANK(Table5[[#This Row],[Section]])),"No")</f>
        <v>No</v>
      </c>
    </row>
    <row r="7970" spans="1:13" x14ac:dyDescent="0.25">
      <c r="A7970" s="126" t="s">
        <v>13173</v>
      </c>
      <c r="B7970" s="126" t="s">
        <v>13174</v>
      </c>
      <c r="C7970" s="126" t="s">
        <v>75</v>
      </c>
      <c r="D7970" s="127">
        <v>1.847</v>
      </c>
      <c r="E7970" s="128">
        <v>239</v>
      </c>
      <c r="F7970" s="128">
        <v>239</v>
      </c>
      <c r="G7970" s="126" t="s">
        <v>13717</v>
      </c>
      <c r="H7970" s="126" t="s">
        <v>20125</v>
      </c>
      <c r="I7970" s="126" t="s">
        <v>20126</v>
      </c>
      <c r="J7970" s="126" t="s">
        <v>26235</v>
      </c>
      <c r="K7970" s="9">
        <f>_xlfn.IFNA(VLOOKUP(Table5[[#This Row],[Section]],SubSill_Tier,2,FALSE),0)</f>
        <v>0</v>
      </c>
      <c r="L7970" s="9" t="str">
        <f t="shared" si="133"/>
        <v/>
      </c>
      <c r="M7970" s="205" t="str" cm="1">
        <f t="array" ref="M7970">_xlfn.IFS(NOT(ISERROR(VLOOKUP(Table5[[#This Row],[Section]],TB_notTB,1,FALSE))),"No",LEFT(Table5[[#This Row],[Section]],3)="ETB","PLS",LEFT(Table5[[#This Row],[Section]],1)="7","PDB",NOT(ISBLANK(Table5[[#This Row],[Section]])),"No")</f>
        <v>No</v>
      </c>
    </row>
    <row r="7971" spans="1:13" x14ac:dyDescent="0.25">
      <c r="A7971" s="126" t="s">
        <v>16430</v>
      </c>
      <c r="B7971" s="126" t="s">
        <v>16431</v>
      </c>
      <c r="C7971" s="126" t="s">
        <v>75</v>
      </c>
      <c r="D7971" s="127">
        <v>0.27400000000000002</v>
      </c>
      <c r="E7971" s="128">
        <v>151</v>
      </c>
      <c r="F7971" s="128">
        <v>101</v>
      </c>
      <c r="G7971" s="126" t="s">
        <v>16393</v>
      </c>
      <c r="H7971" s="126" t="s">
        <v>20370</v>
      </c>
      <c r="I7971" s="126" t="s">
        <v>21283</v>
      </c>
      <c r="J7971" s="126" t="s">
        <v>26333</v>
      </c>
      <c r="K7971" s="9">
        <f>_xlfn.IFNA(VLOOKUP(Table5[[#This Row],[Section]],SubSill_Tier,2,FALSE),0)</f>
        <v>0</v>
      </c>
      <c r="L7971" s="9" t="str">
        <f t="shared" si="133"/>
        <v/>
      </c>
      <c r="M7971" s="205" t="str" cm="1">
        <f t="array" ref="M7971">_xlfn.IFS(NOT(ISERROR(VLOOKUP(Table5[[#This Row],[Section]],TB_notTB,1,FALSE))),"No",LEFT(Table5[[#This Row],[Section]],3)="ETB","PLS",LEFT(Table5[[#This Row],[Section]],1)="7","PDB",NOT(ISBLANK(Table5[[#This Row],[Section]])),"No")</f>
        <v>No</v>
      </c>
    </row>
    <row r="7972" spans="1:13" x14ac:dyDescent="0.25">
      <c r="A7972" s="126" t="s">
        <v>13175</v>
      </c>
      <c r="B7972" s="126" t="s">
        <v>13176</v>
      </c>
      <c r="C7972" s="126" t="s">
        <v>75</v>
      </c>
      <c r="D7972" s="127">
        <v>1.85</v>
      </c>
      <c r="E7972" s="128">
        <v>447</v>
      </c>
      <c r="F7972" s="128">
        <v>298</v>
      </c>
      <c r="G7972" s="126" t="s">
        <v>13803</v>
      </c>
      <c r="H7972" s="126" t="s">
        <v>20346</v>
      </c>
      <c r="I7972" s="126" t="s">
        <v>21264</v>
      </c>
      <c r="J7972" s="126" t="s">
        <v>26241</v>
      </c>
      <c r="K7972" s="9">
        <f>_xlfn.IFNA(VLOOKUP(Table5[[#This Row],[Section]],SubSill_Tier,2,FALSE),0)</f>
        <v>0</v>
      </c>
      <c r="L7972" s="9" t="str">
        <f t="shared" si="133"/>
        <v/>
      </c>
      <c r="M7972" s="205" t="str" cm="1">
        <f t="array" ref="M7972">_xlfn.IFS(NOT(ISERROR(VLOOKUP(Table5[[#This Row],[Section]],TB_notTB,1,FALSE))),"No",LEFT(Table5[[#This Row],[Section]],3)="ETB","PLS",LEFT(Table5[[#This Row],[Section]],1)="7","PDB",NOT(ISBLANK(Table5[[#This Row],[Section]])),"No")</f>
        <v>No</v>
      </c>
    </row>
    <row r="7973" spans="1:13" x14ac:dyDescent="0.25">
      <c r="A7973" s="126" t="s">
        <v>3713</v>
      </c>
      <c r="B7973" s="126" t="s">
        <v>17222</v>
      </c>
      <c r="C7973" s="126" t="s">
        <v>98</v>
      </c>
      <c r="D7973" s="127">
        <v>1.208</v>
      </c>
      <c r="E7973" s="128">
        <v>419</v>
      </c>
      <c r="F7973" s="128">
        <v>194</v>
      </c>
      <c r="G7973" s="126" t="s">
        <v>13711</v>
      </c>
      <c r="H7973" s="126" t="s">
        <v>20119</v>
      </c>
      <c r="I7973" s="126" t="s">
        <v>21054</v>
      </c>
      <c r="J7973" s="126" t="s">
        <v>26232</v>
      </c>
      <c r="K7973" s="9">
        <f>_xlfn.IFNA(VLOOKUP(Table5[[#This Row],[Section]],SubSill_Tier,2,FALSE),0)</f>
        <v>0</v>
      </c>
      <c r="L7973" s="9" t="str">
        <f t="shared" si="133"/>
        <v/>
      </c>
      <c r="M7973" s="205" t="str" cm="1">
        <f t="array" ref="M7973">_xlfn.IFS(NOT(ISERROR(VLOOKUP(Table5[[#This Row],[Section]],TB_notTB,1,FALSE))),"No",LEFT(Table5[[#This Row],[Section]],3)="ETB","PLS",LEFT(Table5[[#This Row],[Section]],1)="7","PDB",NOT(ISBLANK(Table5[[#This Row],[Section]])),"No")</f>
        <v>No</v>
      </c>
    </row>
    <row r="7974" spans="1:13" x14ac:dyDescent="0.25">
      <c r="A7974" s="126" t="s">
        <v>14577</v>
      </c>
      <c r="B7974" s="126" t="s">
        <v>14578</v>
      </c>
      <c r="C7974" s="126" t="s">
        <v>75</v>
      </c>
      <c r="D7974" s="127">
        <v>0.624</v>
      </c>
      <c r="E7974" s="128">
        <v>267</v>
      </c>
      <c r="F7974" s="128">
        <v>178</v>
      </c>
      <c r="G7974" s="126" t="s">
        <v>13756</v>
      </c>
      <c r="H7974" s="126" t="s">
        <v>20179</v>
      </c>
      <c r="I7974" s="126" t="s">
        <v>20180</v>
      </c>
      <c r="J7974" s="126" t="s">
        <v>26232</v>
      </c>
      <c r="K7974" s="9">
        <f>_xlfn.IFNA(VLOOKUP(Table5[[#This Row],[Section]],SubSill_Tier,2,FALSE),0)</f>
        <v>0</v>
      </c>
      <c r="L7974" s="9" t="str">
        <f t="shared" si="133"/>
        <v/>
      </c>
      <c r="M7974" s="205" t="str" cm="1">
        <f t="array" ref="M7974">_xlfn.IFS(NOT(ISERROR(VLOOKUP(Table5[[#This Row],[Section]],TB_notTB,1,FALSE))),"No",LEFT(Table5[[#This Row],[Section]],3)="ETB","PLS",LEFT(Table5[[#This Row],[Section]],1)="7","PDB",NOT(ISBLANK(Table5[[#This Row],[Section]])),"No")</f>
        <v>No</v>
      </c>
    </row>
    <row r="7975" spans="1:13" x14ac:dyDescent="0.25">
      <c r="A7975" s="126" t="s">
        <v>14579</v>
      </c>
      <c r="B7975" s="126" t="s">
        <v>14580</v>
      </c>
      <c r="C7975" s="126" t="s">
        <v>75</v>
      </c>
      <c r="D7975" s="127">
        <v>1.036</v>
      </c>
      <c r="E7975" s="128">
        <v>459</v>
      </c>
      <c r="F7975" s="128">
        <v>306</v>
      </c>
      <c r="G7975" s="126" t="s">
        <v>13756</v>
      </c>
      <c r="H7975" s="126" t="s">
        <v>20179</v>
      </c>
      <c r="I7975" s="126" t="s">
        <v>20180</v>
      </c>
      <c r="J7975" s="126" t="s">
        <v>26232</v>
      </c>
      <c r="K7975" s="9">
        <f>_xlfn.IFNA(VLOOKUP(Table5[[#This Row],[Section]],SubSill_Tier,2,FALSE),0)</f>
        <v>0</v>
      </c>
      <c r="L7975" s="9" t="str">
        <f t="shared" si="133"/>
        <v/>
      </c>
      <c r="M7975" s="205" t="str" cm="1">
        <f t="array" ref="M7975">_xlfn.IFS(NOT(ISERROR(VLOOKUP(Table5[[#This Row],[Section]],TB_notTB,1,FALSE))),"No",LEFT(Table5[[#This Row],[Section]],3)="ETB","PLS",LEFT(Table5[[#This Row],[Section]],1)="7","PDB",NOT(ISBLANK(Table5[[#This Row],[Section]])),"No")</f>
        <v>No</v>
      </c>
    </row>
    <row r="7976" spans="1:13" x14ac:dyDescent="0.25">
      <c r="A7976" s="126" t="s">
        <v>13195</v>
      </c>
      <c r="B7976" s="126" t="s">
        <v>13236</v>
      </c>
      <c r="C7976" s="126" t="s">
        <v>75</v>
      </c>
      <c r="D7976" s="127">
        <v>4.3</v>
      </c>
      <c r="E7976" s="128">
        <v>546</v>
      </c>
      <c r="F7976" s="128">
        <v>400</v>
      </c>
      <c r="G7976" s="126" t="s">
        <v>13815</v>
      </c>
      <c r="H7976" s="126" t="s">
        <v>20374</v>
      </c>
      <c r="I7976" s="126" t="s">
        <v>20375</v>
      </c>
      <c r="J7976" s="126" t="s">
        <v>26332</v>
      </c>
      <c r="K7976" s="9">
        <f>_xlfn.IFNA(VLOOKUP(Table5[[#This Row],[Section]],SubSill_Tier,2,FALSE),0)</f>
        <v>0</v>
      </c>
      <c r="L7976" s="9" t="str">
        <f t="shared" si="133"/>
        <v/>
      </c>
      <c r="M7976" s="205" t="str" cm="1">
        <f t="array" ref="M7976">_xlfn.IFS(NOT(ISERROR(VLOOKUP(Table5[[#This Row],[Section]],TB_notTB,1,FALSE))),"No",LEFT(Table5[[#This Row],[Section]],3)="ETB","PLS",LEFT(Table5[[#This Row],[Section]],1)="7","PDB",NOT(ISBLANK(Table5[[#This Row],[Section]])),"No")</f>
        <v>No</v>
      </c>
    </row>
    <row r="7977" spans="1:13" x14ac:dyDescent="0.25">
      <c r="A7977" s="126" t="s">
        <v>13196</v>
      </c>
      <c r="B7977" s="126" t="s">
        <v>13197</v>
      </c>
      <c r="C7977" s="126" t="s">
        <v>75</v>
      </c>
      <c r="D7977" s="127">
        <v>0.254</v>
      </c>
      <c r="E7977" s="128">
        <v>140</v>
      </c>
      <c r="F7977" s="128">
        <v>100</v>
      </c>
      <c r="G7977" s="126" t="s">
        <v>19348</v>
      </c>
      <c r="H7977" s="126" t="s">
        <v>21290</v>
      </c>
      <c r="I7977" s="126" t="s">
        <v>21291</v>
      </c>
      <c r="J7977" s="126" t="s">
        <v>26241</v>
      </c>
      <c r="K7977" s="9">
        <f>_xlfn.IFNA(VLOOKUP(Table5[[#This Row],[Section]],SubSill_Tier,2,FALSE),0)</f>
        <v>0</v>
      </c>
      <c r="L7977" s="9" t="str">
        <f t="shared" si="133"/>
        <v/>
      </c>
      <c r="M7977" s="205" t="str" cm="1">
        <f t="array" ref="M7977">_xlfn.IFS(NOT(ISERROR(VLOOKUP(Table5[[#This Row],[Section]],TB_notTB,1,FALSE))),"No",LEFT(Table5[[#This Row],[Section]],3)="ETB","PLS",LEFT(Table5[[#This Row],[Section]],1)="7","PDB",NOT(ISBLANK(Table5[[#This Row],[Section]])),"No")</f>
        <v>No</v>
      </c>
    </row>
    <row r="7978" spans="1:13" x14ac:dyDescent="0.25">
      <c r="A7978" s="126" t="s">
        <v>13198</v>
      </c>
      <c r="B7978" s="126" t="s">
        <v>14512</v>
      </c>
      <c r="C7978" s="126" t="s">
        <v>75</v>
      </c>
      <c r="D7978" s="127">
        <v>0.30499999999999999</v>
      </c>
      <c r="E7978" s="128">
        <v>148</v>
      </c>
      <c r="F7978" s="128">
        <v>100</v>
      </c>
      <c r="G7978" s="126" t="s">
        <v>13774</v>
      </c>
      <c r="H7978" s="126" t="s">
        <v>20219</v>
      </c>
      <c r="I7978" s="126" t="s">
        <v>21132</v>
      </c>
      <c r="J7978" s="126" t="s">
        <v>26241</v>
      </c>
      <c r="K7978" s="9">
        <f>_xlfn.IFNA(VLOOKUP(Table5[[#This Row],[Section]],SubSill_Tier,2,FALSE),0)</f>
        <v>0</v>
      </c>
      <c r="L7978" s="9" t="str">
        <f t="shared" si="133"/>
        <v/>
      </c>
      <c r="M7978" s="205" t="str" cm="1">
        <f t="array" ref="M7978">_xlfn.IFS(NOT(ISERROR(VLOOKUP(Table5[[#This Row],[Section]],TB_notTB,1,FALSE))),"No",LEFT(Table5[[#This Row],[Section]],3)="ETB","PLS",LEFT(Table5[[#This Row],[Section]],1)="7","PDB",NOT(ISBLANK(Table5[[#This Row],[Section]])),"No")</f>
        <v>No</v>
      </c>
    </row>
    <row r="7979" spans="1:13" x14ac:dyDescent="0.25">
      <c r="A7979" s="126" t="s">
        <v>16432</v>
      </c>
      <c r="B7979" s="126" t="s">
        <v>16433</v>
      </c>
      <c r="C7979" s="126" t="s">
        <v>98</v>
      </c>
      <c r="D7979" s="127">
        <v>0.77700000000000002</v>
      </c>
      <c r="E7979" s="128">
        <v>247</v>
      </c>
      <c r="F7979" s="128">
        <v>192</v>
      </c>
      <c r="G7979" s="126" t="s">
        <v>15424</v>
      </c>
      <c r="H7979" s="126" t="s">
        <v>20315</v>
      </c>
      <c r="I7979" s="126" t="s">
        <v>21200</v>
      </c>
      <c r="J7979" s="126" t="s">
        <v>26287</v>
      </c>
      <c r="K7979" s="9">
        <f>_xlfn.IFNA(VLOOKUP(Table5[[#This Row],[Section]],SubSill_Tier,2,FALSE),0)</f>
        <v>0</v>
      </c>
      <c r="L7979" s="9" t="str">
        <f t="shared" si="133"/>
        <v/>
      </c>
      <c r="M7979" s="205" t="str" cm="1">
        <f t="array" ref="M7979">_xlfn.IFS(NOT(ISERROR(VLOOKUP(Table5[[#This Row],[Section]],TB_notTB,1,FALSE))),"No",LEFT(Table5[[#This Row],[Section]],3)="ETB","PLS",LEFT(Table5[[#This Row],[Section]],1)="7","PDB",NOT(ISBLANK(Table5[[#This Row],[Section]])),"No")</f>
        <v>No</v>
      </c>
    </row>
    <row r="7980" spans="1:13" x14ac:dyDescent="0.25">
      <c r="A7980" s="126" t="s">
        <v>3714</v>
      </c>
      <c r="B7980" s="126" t="s">
        <v>13019</v>
      </c>
      <c r="C7980" s="126" t="s">
        <v>75</v>
      </c>
      <c r="D7980" s="127">
        <v>0.79100000000000004</v>
      </c>
      <c r="E7980" s="128">
        <v>340</v>
      </c>
      <c r="F7980" s="128">
        <v>227</v>
      </c>
      <c r="G7980" s="126" t="s">
        <v>21286</v>
      </c>
      <c r="H7980" s="126" t="s">
        <v>21287</v>
      </c>
      <c r="I7980" s="126" t="s">
        <v>21288</v>
      </c>
      <c r="J7980" s="126" t="s">
        <v>26241</v>
      </c>
      <c r="K7980" s="9">
        <f>_xlfn.IFNA(VLOOKUP(Table5[[#This Row],[Section]],SubSill_Tier,2,FALSE),0)</f>
        <v>1</v>
      </c>
      <c r="L7980" s="9" t="str">
        <f t="shared" si="133"/>
        <v/>
      </c>
      <c r="M7980" s="205" t="str" cm="1">
        <f t="array" ref="M7980">_xlfn.IFS(NOT(ISERROR(VLOOKUP(Table5[[#This Row],[Section]],TB_notTB,1,FALSE))),"No",LEFT(Table5[[#This Row],[Section]],3)="ETB","PLS",LEFT(Table5[[#This Row],[Section]],1)="7","PDB",NOT(ISBLANK(Table5[[#This Row],[Section]])),"No")</f>
        <v>No</v>
      </c>
    </row>
    <row r="7981" spans="1:13" x14ac:dyDescent="0.25">
      <c r="A7981" s="126" t="s">
        <v>16434</v>
      </c>
      <c r="B7981" s="126" t="s">
        <v>16435</v>
      </c>
      <c r="C7981" s="126" t="s">
        <v>98</v>
      </c>
      <c r="D7981" s="127">
        <v>0.82899999999999996</v>
      </c>
      <c r="E7981" s="128">
        <v>274</v>
      </c>
      <c r="F7981" s="128">
        <v>218</v>
      </c>
      <c r="G7981" s="126" t="s">
        <v>15424</v>
      </c>
      <c r="H7981" s="126" t="s">
        <v>20315</v>
      </c>
      <c r="I7981" s="126" t="s">
        <v>21200</v>
      </c>
      <c r="J7981" s="126" t="s">
        <v>26287</v>
      </c>
      <c r="K7981" s="9">
        <f>_xlfn.IFNA(VLOOKUP(Table5[[#This Row],[Section]],SubSill_Tier,2,FALSE),0)</f>
        <v>0</v>
      </c>
      <c r="L7981" s="9" t="str">
        <f t="shared" si="133"/>
        <v/>
      </c>
      <c r="M7981" s="205" t="str" cm="1">
        <f t="array" ref="M7981">_xlfn.IFS(NOT(ISERROR(VLOOKUP(Table5[[#This Row],[Section]],TB_notTB,1,FALSE))),"No",LEFT(Table5[[#This Row],[Section]],3)="ETB","PLS",LEFT(Table5[[#This Row],[Section]],1)="7","PDB",NOT(ISBLANK(Table5[[#This Row],[Section]])),"No")</f>
        <v>No</v>
      </c>
    </row>
    <row r="7982" spans="1:13" x14ac:dyDescent="0.25">
      <c r="A7982" s="126" t="s">
        <v>13199</v>
      </c>
      <c r="B7982" s="126" t="s">
        <v>21791</v>
      </c>
      <c r="C7982" s="126" t="s">
        <v>75</v>
      </c>
      <c r="D7982" s="127">
        <v>0.622</v>
      </c>
      <c r="E7982" s="128">
        <v>227</v>
      </c>
      <c r="F7982" s="128">
        <v>152</v>
      </c>
      <c r="G7982" s="126" t="s">
        <v>19348</v>
      </c>
      <c r="H7982" s="126" t="s">
        <v>21290</v>
      </c>
      <c r="I7982" s="126" t="s">
        <v>21291</v>
      </c>
      <c r="J7982" s="126" t="s">
        <v>26241</v>
      </c>
      <c r="K7982" s="9">
        <f>_xlfn.IFNA(VLOOKUP(Table5[[#This Row],[Section]],SubSill_Tier,2,FALSE),0)</f>
        <v>0</v>
      </c>
      <c r="L7982" s="9" t="str">
        <f t="shared" si="133"/>
        <v/>
      </c>
      <c r="M7982" s="205" t="str" cm="1">
        <f t="array" ref="M7982">_xlfn.IFS(NOT(ISERROR(VLOOKUP(Table5[[#This Row],[Section]],TB_notTB,1,FALSE))),"No",LEFT(Table5[[#This Row],[Section]],3)="ETB","PLS",LEFT(Table5[[#This Row],[Section]],1)="7","PDB",NOT(ISBLANK(Table5[[#This Row],[Section]])),"No")</f>
        <v>No</v>
      </c>
    </row>
    <row r="7983" spans="1:13" x14ac:dyDescent="0.25">
      <c r="A7983" s="126" t="s">
        <v>13200</v>
      </c>
      <c r="B7983" s="126" t="s">
        <v>14513</v>
      </c>
      <c r="C7983" s="126" t="s">
        <v>75</v>
      </c>
      <c r="D7983" s="127">
        <v>0.95099999999999996</v>
      </c>
      <c r="E7983" s="128">
        <v>423</v>
      </c>
      <c r="F7983" s="128">
        <v>282</v>
      </c>
      <c r="G7983" s="126" t="s">
        <v>19348</v>
      </c>
      <c r="H7983" s="126" t="s">
        <v>21290</v>
      </c>
      <c r="I7983" s="126" t="s">
        <v>21291</v>
      </c>
      <c r="J7983" s="126" t="s">
        <v>26241</v>
      </c>
      <c r="K7983" s="9">
        <f>_xlfn.IFNA(VLOOKUP(Table5[[#This Row],[Section]],SubSill_Tier,2,FALSE),0)</f>
        <v>0</v>
      </c>
      <c r="L7983" s="9" t="str">
        <f t="shared" si="133"/>
        <v/>
      </c>
      <c r="M7983" s="205" t="str" cm="1">
        <f t="array" ref="M7983">_xlfn.IFS(NOT(ISERROR(VLOOKUP(Table5[[#This Row],[Section]],TB_notTB,1,FALSE))),"No",LEFT(Table5[[#This Row],[Section]],3)="ETB","PLS",LEFT(Table5[[#This Row],[Section]],1)="7","PDB",NOT(ISBLANK(Table5[[#This Row],[Section]])),"No")</f>
        <v>No</v>
      </c>
    </row>
    <row r="7984" spans="1:13" x14ac:dyDescent="0.25">
      <c r="A7984" s="126" t="s">
        <v>13201</v>
      </c>
      <c r="B7984" s="126" t="s">
        <v>14514</v>
      </c>
      <c r="C7984" s="126" t="s">
        <v>75</v>
      </c>
      <c r="D7984" s="127">
        <v>0.76500000000000001</v>
      </c>
      <c r="E7984" s="128">
        <v>346</v>
      </c>
      <c r="F7984" s="128">
        <v>231</v>
      </c>
      <c r="G7984" s="126" t="s">
        <v>19348</v>
      </c>
      <c r="H7984" s="126" t="s">
        <v>21290</v>
      </c>
      <c r="I7984" s="126" t="s">
        <v>21291</v>
      </c>
      <c r="J7984" s="126" t="s">
        <v>26241</v>
      </c>
      <c r="K7984" s="9">
        <f>_xlfn.IFNA(VLOOKUP(Table5[[#This Row],[Section]],SubSill_Tier,2,FALSE),0)</f>
        <v>0</v>
      </c>
      <c r="L7984" s="9" t="str">
        <f t="shared" si="133"/>
        <v/>
      </c>
      <c r="M7984" s="205" t="str" cm="1">
        <f t="array" ref="M7984">_xlfn.IFS(NOT(ISERROR(VLOOKUP(Table5[[#This Row],[Section]],TB_notTB,1,FALSE))),"No",LEFT(Table5[[#This Row],[Section]],3)="ETB","PLS",LEFT(Table5[[#This Row],[Section]],1)="7","PDB",NOT(ISBLANK(Table5[[#This Row],[Section]])),"No")</f>
        <v>No</v>
      </c>
    </row>
    <row r="7985" spans="1:13" x14ac:dyDescent="0.25">
      <c r="A7985" s="126" t="s">
        <v>17327</v>
      </c>
      <c r="B7985" s="126" t="s">
        <v>17328</v>
      </c>
      <c r="C7985" s="126" t="s">
        <v>75</v>
      </c>
      <c r="D7985" s="127">
        <v>2.891</v>
      </c>
      <c r="E7985" s="128">
        <v>366</v>
      </c>
      <c r="F7985" s="128">
        <v>366</v>
      </c>
      <c r="G7985" s="126" t="s">
        <v>13750</v>
      </c>
      <c r="H7985" s="126" t="s">
        <v>21081</v>
      </c>
      <c r="I7985" s="126" t="s">
        <v>21082</v>
      </c>
      <c r="J7985" s="126" t="s">
        <v>26233</v>
      </c>
      <c r="K7985" s="9">
        <f>_xlfn.IFNA(VLOOKUP(Table5[[#This Row],[Section]],SubSill_Tier,2,FALSE),0)</f>
        <v>0</v>
      </c>
      <c r="L7985" s="9" t="str">
        <f t="shared" si="133"/>
        <v>Wall</v>
      </c>
      <c r="M7985" s="205" t="str" cm="1">
        <f t="array" ref="M7985">_xlfn.IFS(NOT(ISERROR(VLOOKUP(Table5[[#This Row],[Section]],TB_notTB,1,FALSE))),"No",LEFT(Table5[[#This Row],[Section]],3)="ETB","PLS",LEFT(Table5[[#This Row],[Section]],1)="7","PDB",NOT(ISBLANK(Table5[[#This Row],[Section]])),"No")</f>
        <v>No</v>
      </c>
    </row>
    <row r="7986" spans="1:13" x14ac:dyDescent="0.25">
      <c r="A7986" s="126" t="s">
        <v>13202</v>
      </c>
      <c r="B7986" s="126" t="s">
        <v>13237</v>
      </c>
      <c r="C7986" s="126" t="s">
        <v>75</v>
      </c>
      <c r="D7986" s="127">
        <v>2.1269999999999998</v>
      </c>
      <c r="E7986" s="128">
        <v>528</v>
      </c>
      <c r="F7986" s="128">
        <v>352</v>
      </c>
      <c r="G7986" s="126" t="s">
        <v>21261</v>
      </c>
      <c r="H7986" s="126" t="s">
        <v>21262</v>
      </c>
      <c r="I7986" s="126" t="s">
        <v>21263</v>
      </c>
      <c r="J7986" s="126" t="s">
        <v>26241</v>
      </c>
      <c r="K7986" s="9">
        <f>_xlfn.IFNA(VLOOKUP(Table5[[#This Row],[Section]],SubSill_Tier,2,FALSE),0)</f>
        <v>1</v>
      </c>
      <c r="L7986" s="9" t="str">
        <f t="shared" si="133"/>
        <v/>
      </c>
      <c r="M7986" s="205" t="str" cm="1">
        <f t="array" ref="M7986">_xlfn.IFS(NOT(ISERROR(VLOOKUP(Table5[[#This Row],[Section]],TB_notTB,1,FALSE))),"No",LEFT(Table5[[#This Row],[Section]],3)="ETB","PLS",LEFT(Table5[[#This Row],[Section]],1)="7","PDB",NOT(ISBLANK(Table5[[#This Row],[Section]])),"No")</f>
        <v>No</v>
      </c>
    </row>
    <row r="7987" spans="1:13" x14ac:dyDescent="0.25">
      <c r="A7987" s="126" t="s">
        <v>13203</v>
      </c>
      <c r="B7987" s="126" t="s">
        <v>13204</v>
      </c>
      <c r="C7987" s="126" t="s">
        <v>75</v>
      </c>
      <c r="D7987" s="127">
        <v>2.2490000000000001</v>
      </c>
      <c r="E7987" s="128">
        <v>489</v>
      </c>
      <c r="F7987" s="128">
        <v>326</v>
      </c>
      <c r="G7987" s="126" t="s">
        <v>13743</v>
      </c>
      <c r="H7987" s="126" t="s">
        <v>21092</v>
      </c>
      <c r="I7987" s="126" t="s">
        <v>21093</v>
      </c>
      <c r="J7987" s="126" t="s">
        <v>26241</v>
      </c>
      <c r="K7987" s="9">
        <f>_xlfn.IFNA(VLOOKUP(Table5[[#This Row],[Section]],SubSill_Tier,2,FALSE),0)</f>
        <v>0</v>
      </c>
      <c r="L7987" s="9" t="str">
        <f t="shared" si="133"/>
        <v/>
      </c>
      <c r="M7987" s="205" t="str" cm="1">
        <f t="array" ref="M7987">_xlfn.IFS(NOT(ISERROR(VLOOKUP(Table5[[#This Row],[Section]],TB_notTB,1,FALSE))),"No",LEFT(Table5[[#This Row],[Section]],3)="ETB","PLS",LEFT(Table5[[#This Row],[Section]],1)="7","PDB",NOT(ISBLANK(Table5[[#This Row],[Section]])),"No")</f>
        <v>No</v>
      </c>
    </row>
    <row r="7988" spans="1:13" x14ac:dyDescent="0.25">
      <c r="A7988" s="126" t="s">
        <v>16436</v>
      </c>
      <c r="B7988" s="126" t="s">
        <v>22158</v>
      </c>
      <c r="C7988" s="126" t="s">
        <v>75</v>
      </c>
      <c r="D7988" s="127">
        <v>1.0349999999999999</v>
      </c>
      <c r="E7988" s="128">
        <v>431</v>
      </c>
      <c r="F7988" s="128">
        <v>288</v>
      </c>
      <c r="G7988" s="126" t="s">
        <v>14967</v>
      </c>
      <c r="H7988" s="126" t="s">
        <v>21251</v>
      </c>
      <c r="I7988" s="126" t="s">
        <v>22136</v>
      </c>
      <c r="J7988" s="126" t="s">
        <v>26278</v>
      </c>
      <c r="K7988" s="9">
        <f>_xlfn.IFNA(VLOOKUP(Table5[[#This Row],[Section]],SubSill_Tier,2,FALSE),0)</f>
        <v>0</v>
      </c>
      <c r="L7988" s="9" t="str">
        <f t="shared" si="133"/>
        <v/>
      </c>
      <c r="M7988" s="205" t="str" cm="1">
        <f t="array" ref="M7988">_xlfn.IFS(NOT(ISERROR(VLOOKUP(Table5[[#This Row],[Section]],TB_notTB,1,FALSE))),"No",LEFT(Table5[[#This Row],[Section]],3)="ETB","PLS",LEFT(Table5[[#This Row],[Section]],1)="7","PDB",NOT(ISBLANK(Table5[[#This Row],[Section]])),"No")</f>
        <v>No</v>
      </c>
    </row>
    <row r="7989" spans="1:13" x14ac:dyDescent="0.25">
      <c r="A7989" s="126" t="s">
        <v>16437</v>
      </c>
      <c r="B7989" s="126" t="s">
        <v>22159</v>
      </c>
      <c r="C7989" s="126" t="s">
        <v>75</v>
      </c>
      <c r="D7989" s="127">
        <v>1.127</v>
      </c>
      <c r="E7989" s="128">
        <v>515</v>
      </c>
      <c r="F7989" s="128">
        <v>344</v>
      </c>
      <c r="G7989" s="126" t="s">
        <v>15670</v>
      </c>
      <c r="H7989" s="126" t="s">
        <v>21159</v>
      </c>
      <c r="I7989" s="126" t="s">
        <v>22103</v>
      </c>
      <c r="J7989" s="126" t="s">
        <v>26278</v>
      </c>
      <c r="K7989" s="9">
        <f>_xlfn.IFNA(VLOOKUP(Table5[[#This Row],[Section]],SubSill_Tier,2,FALSE),0)</f>
        <v>0</v>
      </c>
      <c r="L7989" s="9" t="str">
        <f t="shared" si="133"/>
        <v/>
      </c>
      <c r="M7989" s="205" t="str" cm="1">
        <f t="array" ref="M7989">_xlfn.IFS(NOT(ISERROR(VLOOKUP(Table5[[#This Row],[Section]],TB_notTB,1,FALSE))),"No",LEFT(Table5[[#This Row],[Section]],3)="ETB","PLS",LEFT(Table5[[#This Row],[Section]],1)="7","PDB",NOT(ISBLANK(Table5[[#This Row],[Section]])),"No")</f>
        <v>No</v>
      </c>
    </row>
    <row r="7990" spans="1:13" x14ac:dyDescent="0.25">
      <c r="A7990" s="126" t="s">
        <v>16438</v>
      </c>
      <c r="B7990" s="126" t="s">
        <v>16439</v>
      </c>
      <c r="C7990" s="126" t="s">
        <v>13421</v>
      </c>
      <c r="D7990" s="127">
        <v>0.626</v>
      </c>
      <c r="E7990" s="128">
        <v>321</v>
      </c>
      <c r="F7990" s="128">
        <v>212</v>
      </c>
      <c r="G7990" s="126" t="s">
        <v>14851</v>
      </c>
      <c r="H7990" s="126" t="s">
        <v>21137</v>
      </c>
      <c r="I7990" s="126" t="s">
        <v>21138</v>
      </c>
      <c r="J7990" s="126" t="s">
        <v>26276</v>
      </c>
      <c r="K7990" s="9">
        <f>_xlfn.IFNA(VLOOKUP(Table5[[#This Row],[Section]],SubSill_Tier,2,FALSE),0)</f>
        <v>0</v>
      </c>
      <c r="L7990" s="9" t="str">
        <f t="shared" si="133"/>
        <v/>
      </c>
      <c r="M7990" s="205" t="str" cm="1">
        <f t="array" ref="M7990">_xlfn.IFS(NOT(ISERROR(VLOOKUP(Table5[[#This Row],[Section]],TB_notTB,1,FALSE))),"No",LEFT(Table5[[#This Row],[Section]],3)="ETB","PLS",LEFT(Table5[[#This Row],[Section]],1)="7","PDB",NOT(ISBLANK(Table5[[#This Row],[Section]])),"No")</f>
        <v>No</v>
      </c>
    </row>
    <row r="7991" spans="1:13" x14ac:dyDescent="0.25">
      <c r="A7991" s="126" t="s">
        <v>16440</v>
      </c>
      <c r="B7991" s="126" t="s">
        <v>22160</v>
      </c>
      <c r="C7991" s="126" t="s">
        <v>75</v>
      </c>
      <c r="D7991" s="127">
        <v>0.91600000000000004</v>
      </c>
      <c r="E7991" s="128">
        <v>250</v>
      </c>
      <c r="F7991" s="128">
        <v>167</v>
      </c>
      <c r="G7991" s="126" t="s">
        <v>15670</v>
      </c>
      <c r="H7991" s="126" t="s">
        <v>21159</v>
      </c>
      <c r="I7991" s="126" t="s">
        <v>22103</v>
      </c>
      <c r="J7991" s="126" t="s">
        <v>26278</v>
      </c>
      <c r="K7991" s="9">
        <f>_xlfn.IFNA(VLOOKUP(Table5[[#This Row],[Section]],SubSill_Tier,2,FALSE),0)</f>
        <v>0</v>
      </c>
      <c r="L7991" s="9" t="str">
        <f t="shared" si="133"/>
        <v/>
      </c>
      <c r="M7991" s="205" t="str" cm="1">
        <f t="array" ref="M7991">_xlfn.IFS(NOT(ISERROR(VLOOKUP(Table5[[#This Row],[Section]],TB_notTB,1,FALSE))),"No",LEFT(Table5[[#This Row],[Section]],3)="ETB","PLS",LEFT(Table5[[#This Row],[Section]],1)="7","PDB",NOT(ISBLANK(Table5[[#This Row],[Section]])),"No")</f>
        <v>No</v>
      </c>
    </row>
    <row r="7992" spans="1:13" x14ac:dyDescent="0.25">
      <c r="A7992" s="126" t="s">
        <v>3715</v>
      </c>
      <c r="B7992" s="126" t="s">
        <v>17222</v>
      </c>
      <c r="C7992" s="126" t="s">
        <v>98</v>
      </c>
      <c r="D7992" s="127">
        <v>1.48</v>
      </c>
      <c r="E7992" s="128">
        <v>542</v>
      </c>
      <c r="F7992" s="128">
        <v>194</v>
      </c>
      <c r="G7992" s="126" t="s">
        <v>13712</v>
      </c>
      <c r="H7992" s="126" t="s">
        <v>20120</v>
      </c>
      <c r="I7992" s="126" t="s">
        <v>21055</v>
      </c>
      <c r="J7992" s="126" t="s">
        <v>26232</v>
      </c>
      <c r="K7992" s="9">
        <f>_xlfn.IFNA(VLOOKUP(Table5[[#This Row],[Section]],SubSill_Tier,2,FALSE),0)</f>
        <v>0</v>
      </c>
      <c r="L7992" s="9" t="str">
        <f t="shared" si="133"/>
        <v/>
      </c>
      <c r="M7992" s="205" t="str" cm="1">
        <f t="array" ref="M7992">_xlfn.IFS(NOT(ISERROR(VLOOKUP(Table5[[#This Row],[Section]],TB_notTB,1,FALSE))),"No",LEFT(Table5[[#This Row],[Section]],3)="ETB","PLS",LEFT(Table5[[#This Row],[Section]],1)="7","PDB",NOT(ISBLANK(Table5[[#This Row],[Section]])),"No")</f>
        <v>No</v>
      </c>
    </row>
    <row r="7993" spans="1:13" x14ac:dyDescent="0.25">
      <c r="A7993" s="126" t="s">
        <v>13248</v>
      </c>
      <c r="B7993" s="126" t="s">
        <v>28239</v>
      </c>
      <c r="C7993" s="126" t="s">
        <v>75</v>
      </c>
      <c r="D7993" s="127">
        <v>0.38700000000000001</v>
      </c>
      <c r="E7993" s="128">
        <v>107</v>
      </c>
      <c r="F7993" s="128">
        <v>107</v>
      </c>
      <c r="G7993" s="126" t="s">
        <v>13725</v>
      </c>
      <c r="H7993" s="126" t="s">
        <v>20134</v>
      </c>
      <c r="I7993" s="126" t="s">
        <v>20135</v>
      </c>
      <c r="J7993" s="126" t="s">
        <v>26235</v>
      </c>
      <c r="K7993" s="9">
        <f>_xlfn.IFNA(VLOOKUP(Table5[[#This Row],[Section]],SubSill_Tier,2,FALSE),0)</f>
        <v>0</v>
      </c>
      <c r="L7993" s="9" t="str">
        <f t="shared" si="133"/>
        <v/>
      </c>
      <c r="M7993" s="205" t="str" cm="1">
        <f t="array" ref="M7993">_xlfn.IFS(NOT(ISERROR(VLOOKUP(Table5[[#This Row],[Section]],TB_notTB,1,FALSE))),"No",LEFT(Table5[[#This Row],[Section]],3)="ETB","PLS",LEFT(Table5[[#This Row],[Section]],1)="7","PDB",NOT(ISBLANK(Table5[[#This Row],[Section]])),"No")</f>
        <v>No</v>
      </c>
    </row>
    <row r="7994" spans="1:13" x14ac:dyDescent="0.25">
      <c r="A7994" s="126" t="s">
        <v>13249</v>
      </c>
      <c r="B7994" s="126" t="s">
        <v>13250</v>
      </c>
      <c r="C7994" s="126" t="s">
        <v>75</v>
      </c>
      <c r="D7994" s="127">
        <v>0.625</v>
      </c>
      <c r="E7994" s="128">
        <v>157</v>
      </c>
      <c r="F7994" s="128">
        <v>157</v>
      </c>
      <c r="G7994" s="126" t="s">
        <v>21147</v>
      </c>
      <c r="H7994" s="126" t="s">
        <v>21148</v>
      </c>
      <c r="I7994" s="126" t="s">
        <v>21149</v>
      </c>
      <c r="J7994" s="126" t="s">
        <v>26281</v>
      </c>
      <c r="K7994" s="9">
        <f>_xlfn.IFNA(VLOOKUP(Table5[[#This Row],[Section]],SubSill_Tier,2,FALSE),0)</f>
        <v>0</v>
      </c>
      <c r="L7994" s="9" t="str">
        <f t="shared" si="133"/>
        <v/>
      </c>
      <c r="M7994" s="205" t="str" cm="1">
        <f t="array" ref="M7994">_xlfn.IFS(NOT(ISERROR(VLOOKUP(Table5[[#This Row],[Section]],TB_notTB,1,FALSE))),"No",LEFT(Table5[[#This Row],[Section]],3)="ETB","PLS",LEFT(Table5[[#This Row],[Section]],1)="7","PDB",NOT(ISBLANK(Table5[[#This Row],[Section]])),"No")</f>
        <v>No</v>
      </c>
    </row>
    <row r="7995" spans="1:13" x14ac:dyDescent="0.25">
      <c r="A7995" s="126" t="s">
        <v>13251</v>
      </c>
      <c r="B7995" s="126" t="s">
        <v>13252</v>
      </c>
      <c r="C7995" s="126" t="s">
        <v>75</v>
      </c>
      <c r="D7995" s="127">
        <v>0.81399999999999995</v>
      </c>
      <c r="E7995" s="128">
        <v>207</v>
      </c>
      <c r="F7995" s="128">
        <v>207</v>
      </c>
      <c r="G7995" s="126" t="s">
        <v>21147</v>
      </c>
      <c r="H7995" s="126" t="s">
        <v>21148</v>
      </c>
      <c r="I7995" s="126" t="s">
        <v>21149</v>
      </c>
      <c r="J7995" s="126" t="s">
        <v>26281</v>
      </c>
      <c r="K7995" s="9">
        <f>_xlfn.IFNA(VLOOKUP(Table5[[#This Row],[Section]],SubSill_Tier,2,FALSE),0)</f>
        <v>0</v>
      </c>
      <c r="L7995" s="9" t="str">
        <f t="shared" si="133"/>
        <v/>
      </c>
      <c r="M7995" s="205" t="str" cm="1">
        <f t="array" ref="M7995">_xlfn.IFS(NOT(ISERROR(VLOOKUP(Table5[[#This Row],[Section]],TB_notTB,1,FALSE))),"No",LEFT(Table5[[#This Row],[Section]],3)="ETB","PLS",LEFT(Table5[[#This Row],[Section]],1)="7","PDB",NOT(ISBLANK(Table5[[#This Row],[Section]])),"No")</f>
        <v>No</v>
      </c>
    </row>
    <row r="7996" spans="1:13" x14ac:dyDescent="0.25">
      <c r="A7996" s="126" t="s">
        <v>16441</v>
      </c>
      <c r="B7996" s="126" t="s">
        <v>22161</v>
      </c>
      <c r="C7996" s="126" t="s">
        <v>75</v>
      </c>
      <c r="D7996" s="127">
        <v>1.0109999999999999</v>
      </c>
      <c r="E7996" s="128">
        <v>385</v>
      </c>
      <c r="F7996" s="128">
        <v>256</v>
      </c>
      <c r="G7996" s="126" t="s">
        <v>15670</v>
      </c>
      <c r="H7996" s="126" t="s">
        <v>21159</v>
      </c>
      <c r="I7996" s="126" t="s">
        <v>22103</v>
      </c>
      <c r="J7996" s="126" t="s">
        <v>26278</v>
      </c>
      <c r="K7996" s="9">
        <f>_xlfn.IFNA(VLOOKUP(Table5[[#This Row],[Section]],SubSill_Tier,2,FALSE),0)</f>
        <v>0</v>
      </c>
      <c r="L7996" s="9" t="str">
        <f t="shared" si="133"/>
        <v/>
      </c>
      <c r="M7996" s="205" t="str" cm="1">
        <f t="array" ref="M7996">_xlfn.IFS(NOT(ISERROR(VLOOKUP(Table5[[#This Row],[Section]],TB_notTB,1,FALSE))),"No",LEFT(Table5[[#This Row],[Section]],3)="ETB","PLS",LEFT(Table5[[#This Row],[Section]],1)="7","PDB",NOT(ISBLANK(Table5[[#This Row],[Section]])),"No")</f>
        <v>No</v>
      </c>
    </row>
    <row r="7997" spans="1:13" x14ac:dyDescent="0.25">
      <c r="A7997" s="126" t="s">
        <v>16442</v>
      </c>
      <c r="B7997" s="126" t="s">
        <v>22162</v>
      </c>
      <c r="C7997" s="126" t="s">
        <v>75</v>
      </c>
      <c r="D7997" s="127">
        <v>0.94599999999999995</v>
      </c>
      <c r="E7997" s="128">
        <v>353</v>
      </c>
      <c r="F7997" s="128">
        <v>236</v>
      </c>
      <c r="G7997" s="126" t="s">
        <v>15670</v>
      </c>
      <c r="H7997" s="126" t="s">
        <v>21159</v>
      </c>
      <c r="I7997" s="126" t="s">
        <v>22103</v>
      </c>
      <c r="J7997" s="126" t="s">
        <v>26278</v>
      </c>
      <c r="K7997" s="9">
        <f>_xlfn.IFNA(VLOOKUP(Table5[[#This Row],[Section]],SubSill_Tier,2,FALSE),0)</f>
        <v>0</v>
      </c>
      <c r="L7997" s="9" t="str">
        <f t="shared" si="133"/>
        <v/>
      </c>
      <c r="M7997" s="205" t="str" cm="1">
        <f t="array" ref="M7997">_xlfn.IFS(NOT(ISERROR(VLOOKUP(Table5[[#This Row],[Section]],TB_notTB,1,FALSE))),"No",LEFT(Table5[[#This Row],[Section]],3)="ETB","PLS",LEFT(Table5[[#This Row],[Section]],1)="7","PDB",NOT(ISBLANK(Table5[[#This Row],[Section]])),"No")</f>
        <v>No</v>
      </c>
    </row>
    <row r="7998" spans="1:13" x14ac:dyDescent="0.25">
      <c r="A7998" s="126" t="s">
        <v>16443</v>
      </c>
      <c r="B7998" s="126" t="s">
        <v>22163</v>
      </c>
      <c r="C7998" s="126" t="s">
        <v>75</v>
      </c>
      <c r="D7998" s="127">
        <v>0.54700000000000004</v>
      </c>
      <c r="E7998" s="128">
        <v>223</v>
      </c>
      <c r="F7998" s="128">
        <v>147</v>
      </c>
      <c r="G7998" s="126" t="s">
        <v>14974</v>
      </c>
      <c r="H7998" s="126" t="s">
        <v>21160</v>
      </c>
      <c r="I7998" s="126" t="s">
        <v>22105</v>
      </c>
      <c r="J7998" s="126" t="s">
        <v>26278</v>
      </c>
      <c r="K7998" s="9">
        <f>_xlfn.IFNA(VLOOKUP(Table5[[#This Row],[Section]],SubSill_Tier,2,FALSE),0)</f>
        <v>0</v>
      </c>
      <c r="L7998" s="9" t="str">
        <f t="shared" si="133"/>
        <v/>
      </c>
      <c r="M7998" s="205" t="str" cm="1">
        <f t="array" ref="M7998">_xlfn.IFS(NOT(ISERROR(VLOOKUP(Table5[[#This Row],[Section]],TB_notTB,1,FALSE))),"No",LEFT(Table5[[#This Row],[Section]],3)="ETB","PLS",LEFT(Table5[[#This Row],[Section]],1)="7","PDB",NOT(ISBLANK(Table5[[#This Row],[Section]])),"No")</f>
        <v>No</v>
      </c>
    </row>
    <row r="7999" spans="1:13" x14ac:dyDescent="0.25">
      <c r="A7999" s="126" t="s">
        <v>9275</v>
      </c>
      <c r="B7999" s="126" t="s">
        <v>28240</v>
      </c>
      <c r="C7999" s="126" t="s">
        <v>75</v>
      </c>
      <c r="D7999" s="127">
        <v>9.7189999999999994</v>
      </c>
      <c r="E7999" s="128">
        <v>399</v>
      </c>
      <c r="F7999" s="128">
        <v>399</v>
      </c>
      <c r="G7999" s="126" t="s">
        <v>13715</v>
      </c>
      <c r="H7999" s="126" t="s">
        <v>20123</v>
      </c>
      <c r="I7999" s="126" t="s">
        <v>21058</v>
      </c>
      <c r="J7999" s="126" t="s">
        <v>26245</v>
      </c>
      <c r="K7999" s="9">
        <f>_xlfn.IFNA(VLOOKUP(Table5[[#This Row],[Section]],SubSill_Tier,2,FALSE),0)</f>
        <v>0</v>
      </c>
      <c r="L7999" s="9" t="str">
        <f t="shared" si="133"/>
        <v/>
      </c>
      <c r="M7999" s="205" t="str" cm="1">
        <f t="array" ref="M7999">_xlfn.IFS(NOT(ISERROR(VLOOKUP(Table5[[#This Row],[Section]],TB_notTB,1,FALSE))),"No",LEFT(Table5[[#This Row],[Section]],3)="ETB","PLS",LEFT(Table5[[#This Row],[Section]],1)="7","PDB",NOT(ISBLANK(Table5[[#This Row],[Section]])),"No")</f>
        <v>No</v>
      </c>
    </row>
    <row r="8000" spans="1:13" x14ac:dyDescent="0.25">
      <c r="A8000" s="126" t="s">
        <v>13253</v>
      </c>
      <c r="B8000" s="126" t="s">
        <v>28241</v>
      </c>
      <c r="C8000" s="126" t="s">
        <v>75</v>
      </c>
      <c r="D8000" s="127">
        <v>5.7759999999999998</v>
      </c>
      <c r="E8000" s="128">
        <v>714</v>
      </c>
      <c r="F8000" s="128">
        <v>471</v>
      </c>
      <c r="G8000" s="126" t="s">
        <v>13718</v>
      </c>
      <c r="H8000" s="126" t="s">
        <v>20127</v>
      </c>
      <c r="I8000" s="126" t="s">
        <v>21060</v>
      </c>
      <c r="J8000" s="126" t="s">
        <v>26245</v>
      </c>
      <c r="K8000" s="9">
        <f>_xlfn.IFNA(VLOOKUP(Table5[[#This Row],[Section]],SubSill_Tier,2,FALSE),0)</f>
        <v>0</v>
      </c>
      <c r="L8000" s="9" t="str">
        <f t="shared" si="133"/>
        <v>Wall</v>
      </c>
      <c r="M8000" s="205" t="str" cm="1">
        <f t="array" ref="M8000">_xlfn.IFS(NOT(ISERROR(VLOOKUP(Table5[[#This Row],[Section]],TB_notTB,1,FALSE))),"No",LEFT(Table5[[#This Row],[Section]],3)="ETB","PLS",LEFT(Table5[[#This Row],[Section]],1)="7","PDB",NOT(ISBLANK(Table5[[#This Row],[Section]])),"No")</f>
        <v>No</v>
      </c>
    </row>
    <row r="8001" spans="1:13" x14ac:dyDescent="0.25">
      <c r="A8001" s="126" t="s">
        <v>13254</v>
      </c>
      <c r="B8001" s="126" t="s">
        <v>28242</v>
      </c>
      <c r="C8001" s="126" t="s">
        <v>75</v>
      </c>
      <c r="D8001" s="127">
        <v>0.84499999999999997</v>
      </c>
      <c r="E8001" s="128">
        <v>206</v>
      </c>
      <c r="F8001" s="128">
        <v>206</v>
      </c>
      <c r="G8001" s="126" t="s">
        <v>13718</v>
      </c>
      <c r="H8001" s="126" t="s">
        <v>20127</v>
      </c>
      <c r="I8001" s="126" t="s">
        <v>21060</v>
      </c>
      <c r="J8001" s="126" t="s">
        <v>26235</v>
      </c>
      <c r="K8001" s="9">
        <f>_xlfn.IFNA(VLOOKUP(Table5[[#This Row],[Section]],SubSill_Tier,2,FALSE),0)</f>
        <v>0</v>
      </c>
      <c r="L8001" s="9" t="str">
        <f t="shared" si="133"/>
        <v>Wall</v>
      </c>
      <c r="M8001" s="205" t="str" cm="1">
        <f t="array" ref="M8001">_xlfn.IFS(NOT(ISERROR(VLOOKUP(Table5[[#This Row],[Section]],TB_notTB,1,FALSE))),"No",LEFT(Table5[[#This Row],[Section]],3)="ETB","PLS",LEFT(Table5[[#This Row],[Section]],1)="7","PDB",NOT(ISBLANK(Table5[[#This Row],[Section]])),"No")</f>
        <v>No</v>
      </c>
    </row>
    <row r="8002" spans="1:13" x14ac:dyDescent="0.25">
      <c r="A8002" s="126" t="s">
        <v>9276</v>
      </c>
      <c r="B8002" s="126" t="s">
        <v>17222</v>
      </c>
      <c r="C8002" s="126" t="s">
        <v>98</v>
      </c>
      <c r="D8002" s="127">
        <v>0.80500000000000005</v>
      </c>
      <c r="E8002" s="128">
        <v>207</v>
      </c>
      <c r="F8002" s="128">
        <v>100</v>
      </c>
      <c r="G8002" s="126" t="s">
        <v>13721</v>
      </c>
      <c r="H8002" s="126" t="s">
        <v>20121</v>
      </c>
      <c r="I8002" s="126" t="s">
        <v>20122</v>
      </c>
      <c r="J8002" s="126" t="s">
        <v>26234</v>
      </c>
      <c r="K8002" s="9">
        <f>_xlfn.IFNA(VLOOKUP(Table5[[#This Row],[Section]],SubSill_Tier,2,FALSE),0)</f>
        <v>0</v>
      </c>
      <c r="L8002" s="9" t="str">
        <f t="shared" ref="L8002:L8065" si="134">IFERROR(IF(LEFT(G8002,2)="AI",IF(_xlfn.NUMBERVALUE(IFERROR(LEFT(IF(ISERROR(FIND("X",UPPER(B8002))),UPPER(B8002),RIGHT(UPPER(B8002),LEN(UPPER(B8002))-FIND("~",SUBSTITUTE(UPPER(B8002),"X","~",LEN(UPPER(B8002))-LEN(SUBSTITUTE(UPPER(B8002),"X","")))))),FIND(" ",IF(ISERROR(FIND("X",UPPER(B8002))),UPPER(B8002),RIGHT(UPPER(B8002),LEN(UPPER(B8002))-FIND("~",SUBSTITUTE(UPPER(B8002),"X","~",LEN(UPPER(B8002))-LEN(SUBSTITUTE(UPPER(B8002),"X","")))))),1)-1),IF(ISERROR(FIND("X",UPPER(B8002))),UPPER(B8002),RIGHT(UPPER(B8002),LEN(UPPER(B8002))-FIND("~",SUBSTITUTE(UPPER(B8002),"X","~",LEN(UPPER(B8002))-LEN(SUBSTITUTE(UPPER(B8002),"X",""))))))),".")&gt;=5,"Wall",""),""),"")</f>
        <v/>
      </c>
      <c r="M8002" s="205" t="str" cm="1">
        <f t="array" ref="M8002">_xlfn.IFS(NOT(ISERROR(VLOOKUP(Table5[[#This Row],[Section]],TB_notTB,1,FALSE))),"No",LEFT(Table5[[#This Row],[Section]],3)="ETB","PLS",LEFT(Table5[[#This Row],[Section]],1)="7","PDB",NOT(ISBLANK(Table5[[#This Row],[Section]])),"No")</f>
        <v>No</v>
      </c>
    </row>
    <row r="8003" spans="1:13" x14ac:dyDescent="0.25">
      <c r="A8003" s="126" t="s">
        <v>19107</v>
      </c>
      <c r="B8003" s="126" t="s">
        <v>19108</v>
      </c>
      <c r="C8003" s="126" t="s">
        <v>75</v>
      </c>
      <c r="D8003" s="127">
        <v>2.1829999999999998</v>
      </c>
      <c r="E8003" s="128">
        <v>667</v>
      </c>
      <c r="F8003" s="128">
        <v>667</v>
      </c>
      <c r="G8003" s="126" t="s">
        <v>13724</v>
      </c>
      <c r="H8003" s="126" t="s">
        <v>21063</v>
      </c>
      <c r="I8003" s="126" t="s">
        <v>21064</v>
      </c>
      <c r="J8003" s="126" t="s">
        <v>26233</v>
      </c>
      <c r="K8003" s="9">
        <f>_xlfn.IFNA(VLOOKUP(Table5[[#This Row],[Section]],SubSill_Tier,2,FALSE),0)</f>
        <v>0</v>
      </c>
      <c r="L8003" s="9" t="str">
        <f t="shared" si="134"/>
        <v/>
      </c>
      <c r="M8003" s="205" t="str" cm="1">
        <f t="array" ref="M8003">_xlfn.IFS(NOT(ISERROR(VLOOKUP(Table5[[#This Row],[Section]],TB_notTB,1,FALSE))),"No",LEFT(Table5[[#This Row],[Section]],3)="ETB","PLS",LEFT(Table5[[#This Row],[Section]],1)="7","PDB",NOT(ISBLANK(Table5[[#This Row],[Section]])),"No")</f>
        <v>No</v>
      </c>
    </row>
    <row r="8004" spans="1:13" x14ac:dyDescent="0.25">
      <c r="A8004" s="126" t="s">
        <v>13255</v>
      </c>
      <c r="B8004" s="126" t="s">
        <v>28243</v>
      </c>
      <c r="C8004" s="126" t="s">
        <v>75</v>
      </c>
      <c r="D8004" s="127">
        <v>8.0909999999999993</v>
      </c>
      <c r="E8004" s="128">
        <v>427</v>
      </c>
      <c r="F8004" s="128">
        <v>427</v>
      </c>
      <c r="G8004" s="126" t="s">
        <v>13715</v>
      </c>
      <c r="H8004" s="126" t="s">
        <v>20123</v>
      </c>
      <c r="I8004" s="126" t="s">
        <v>21058</v>
      </c>
      <c r="J8004" s="126" t="s">
        <v>26245</v>
      </c>
      <c r="K8004" s="9">
        <f>_xlfn.IFNA(VLOOKUP(Table5[[#This Row],[Section]],SubSill_Tier,2,FALSE),0)</f>
        <v>0</v>
      </c>
      <c r="L8004" s="9" t="str">
        <f t="shared" si="134"/>
        <v/>
      </c>
      <c r="M8004" s="205" t="str" cm="1">
        <f t="array" ref="M8004">_xlfn.IFS(NOT(ISERROR(VLOOKUP(Table5[[#This Row],[Section]],TB_notTB,1,FALSE))),"No",LEFT(Table5[[#This Row],[Section]],3)="ETB","PLS",LEFT(Table5[[#This Row],[Section]],1)="7","PDB",NOT(ISBLANK(Table5[[#This Row],[Section]])),"No")</f>
        <v>No</v>
      </c>
    </row>
    <row r="8005" spans="1:13" x14ac:dyDescent="0.25">
      <c r="A8005" s="126" t="s">
        <v>17329</v>
      </c>
      <c r="B8005" s="126" t="s">
        <v>17330</v>
      </c>
      <c r="C8005" s="126" t="s">
        <v>13421</v>
      </c>
      <c r="D8005" s="127">
        <v>16.216999999999999</v>
      </c>
      <c r="E8005" s="128">
        <v>1612</v>
      </c>
      <c r="F8005" s="128">
        <v>1612</v>
      </c>
      <c r="G8005" s="126" t="s">
        <v>13724</v>
      </c>
      <c r="H8005" s="126" t="s">
        <v>21063</v>
      </c>
      <c r="I8005" s="126" t="s">
        <v>21064</v>
      </c>
      <c r="J8005" s="126" t="s">
        <v>26249</v>
      </c>
      <c r="K8005" s="9">
        <f>_xlfn.IFNA(VLOOKUP(Table5[[#This Row],[Section]],SubSill_Tier,2,FALSE),0)</f>
        <v>0</v>
      </c>
      <c r="L8005" s="9" t="str">
        <f t="shared" si="134"/>
        <v/>
      </c>
      <c r="M8005" s="205" t="str" cm="1">
        <f t="array" ref="M8005">_xlfn.IFS(NOT(ISERROR(VLOOKUP(Table5[[#This Row],[Section]],TB_notTB,1,FALSE))),"No",LEFT(Table5[[#This Row],[Section]],3)="ETB","PLS",LEFT(Table5[[#This Row],[Section]],1)="7","PDB",NOT(ISBLANK(Table5[[#This Row],[Section]])),"No")</f>
        <v>No</v>
      </c>
    </row>
    <row r="8006" spans="1:13" x14ac:dyDescent="0.25">
      <c r="A8006" s="126" t="s">
        <v>16444</v>
      </c>
      <c r="B8006" s="126" t="s">
        <v>22164</v>
      </c>
      <c r="C8006" s="126" t="s">
        <v>75</v>
      </c>
      <c r="D8006" s="127">
        <v>0.876</v>
      </c>
      <c r="E8006" s="128">
        <v>246</v>
      </c>
      <c r="F8006" s="128">
        <v>192</v>
      </c>
      <c r="G8006" s="126" t="s">
        <v>14884</v>
      </c>
      <c r="H8006" s="126" t="s">
        <v>21146</v>
      </c>
      <c r="I8006" s="126" t="s">
        <v>22101</v>
      </c>
      <c r="J8006" s="126" t="s">
        <v>26278</v>
      </c>
      <c r="K8006" s="9">
        <f>_xlfn.IFNA(VLOOKUP(Table5[[#This Row],[Section]],SubSill_Tier,2,FALSE),0)</f>
        <v>0</v>
      </c>
      <c r="L8006" s="9" t="str">
        <f t="shared" si="134"/>
        <v/>
      </c>
      <c r="M8006" s="205" t="str" cm="1">
        <f t="array" ref="M8006">_xlfn.IFS(NOT(ISERROR(VLOOKUP(Table5[[#This Row],[Section]],TB_notTB,1,FALSE))),"No",LEFT(Table5[[#This Row],[Section]],3)="ETB","PLS",LEFT(Table5[[#This Row],[Section]],1)="7","PDB",NOT(ISBLANK(Table5[[#This Row],[Section]])),"No")</f>
        <v>No</v>
      </c>
    </row>
    <row r="8007" spans="1:13" x14ac:dyDescent="0.25">
      <c r="A8007" s="126" t="s">
        <v>16445</v>
      </c>
      <c r="B8007" s="126" t="s">
        <v>22165</v>
      </c>
      <c r="C8007" s="126" t="s">
        <v>75</v>
      </c>
      <c r="D8007" s="127">
        <v>0.317</v>
      </c>
      <c r="E8007" s="128">
        <v>190</v>
      </c>
      <c r="F8007" s="128">
        <v>125</v>
      </c>
      <c r="G8007" s="126" t="s">
        <v>14884</v>
      </c>
      <c r="H8007" s="126" t="s">
        <v>21146</v>
      </c>
      <c r="I8007" s="126" t="s">
        <v>22101</v>
      </c>
      <c r="J8007" s="126" t="s">
        <v>26278</v>
      </c>
      <c r="K8007" s="9">
        <f>_xlfn.IFNA(VLOOKUP(Table5[[#This Row],[Section]],SubSill_Tier,2,FALSE),0)</f>
        <v>0</v>
      </c>
      <c r="L8007" s="9" t="str">
        <f t="shared" si="134"/>
        <v/>
      </c>
      <c r="M8007" s="205" t="str" cm="1">
        <f t="array" ref="M8007">_xlfn.IFS(NOT(ISERROR(VLOOKUP(Table5[[#This Row],[Section]],TB_notTB,1,FALSE))),"No",LEFT(Table5[[#This Row],[Section]],3)="ETB","PLS",LEFT(Table5[[#This Row],[Section]],1)="7","PDB",NOT(ISBLANK(Table5[[#This Row],[Section]])),"No")</f>
        <v>No</v>
      </c>
    </row>
    <row r="8008" spans="1:13" x14ac:dyDescent="0.25">
      <c r="A8008" s="126" t="s">
        <v>16446</v>
      </c>
      <c r="B8008" s="126" t="s">
        <v>22166</v>
      </c>
      <c r="C8008" s="126" t="s">
        <v>75</v>
      </c>
      <c r="D8008" s="127">
        <v>0.54300000000000004</v>
      </c>
      <c r="E8008" s="128">
        <v>319</v>
      </c>
      <c r="F8008" s="128">
        <v>213</v>
      </c>
      <c r="G8008" s="126" t="s">
        <v>14884</v>
      </c>
      <c r="H8008" s="126" t="s">
        <v>21146</v>
      </c>
      <c r="I8008" s="126" t="s">
        <v>22101</v>
      </c>
      <c r="J8008" s="126" t="s">
        <v>26278</v>
      </c>
      <c r="K8008" s="9">
        <f>_xlfn.IFNA(VLOOKUP(Table5[[#This Row],[Section]],SubSill_Tier,2,FALSE),0)</f>
        <v>0</v>
      </c>
      <c r="L8008" s="9" t="str">
        <f t="shared" si="134"/>
        <v/>
      </c>
      <c r="M8008" s="205" t="str" cm="1">
        <f t="array" ref="M8008">_xlfn.IFS(NOT(ISERROR(VLOOKUP(Table5[[#This Row],[Section]],TB_notTB,1,FALSE))),"No",LEFT(Table5[[#This Row],[Section]],3)="ETB","PLS",LEFT(Table5[[#This Row],[Section]],1)="7","PDB",NOT(ISBLANK(Table5[[#This Row],[Section]])),"No")</f>
        <v>No</v>
      </c>
    </row>
    <row r="8009" spans="1:13" x14ac:dyDescent="0.25">
      <c r="A8009" s="126" t="s">
        <v>16447</v>
      </c>
      <c r="B8009" s="126" t="s">
        <v>22167</v>
      </c>
      <c r="C8009" s="126" t="s">
        <v>75</v>
      </c>
      <c r="D8009" s="127">
        <v>1.1859999999999999</v>
      </c>
      <c r="E8009" s="128">
        <v>304</v>
      </c>
      <c r="F8009" s="128">
        <v>250</v>
      </c>
      <c r="G8009" s="126" t="s">
        <v>14884</v>
      </c>
      <c r="H8009" s="126" t="s">
        <v>21146</v>
      </c>
      <c r="I8009" s="126" t="s">
        <v>22101</v>
      </c>
      <c r="J8009" s="126" t="s">
        <v>26278</v>
      </c>
      <c r="K8009" s="9">
        <f>_xlfn.IFNA(VLOOKUP(Table5[[#This Row],[Section]],SubSill_Tier,2,FALSE),0)</f>
        <v>0</v>
      </c>
      <c r="L8009" s="9" t="str">
        <f t="shared" si="134"/>
        <v/>
      </c>
      <c r="M8009" s="205" t="str" cm="1">
        <f t="array" ref="M8009">_xlfn.IFS(NOT(ISERROR(VLOOKUP(Table5[[#This Row],[Section]],TB_notTB,1,FALSE))),"No",LEFT(Table5[[#This Row],[Section]],3)="ETB","PLS",LEFT(Table5[[#This Row],[Section]],1)="7","PDB",NOT(ISBLANK(Table5[[#This Row],[Section]])),"No")</f>
        <v>No</v>
      </c>
    </row>
    <row r="8010" spans="1:13" x14ac:dyDescent="0.25">
      <c r="A8010" s="126" t="s">
        <v>13286</v>
      </c>
      <c r="B8010" s="126" t="s">
        <v>13287</v>
      </c>
      <c r="C8010" s="126" t="s">
        <v>75</v>
      </c>
      <c r="D8010" s="127">
        <v>0.34300000000000003</v>
      </c>
      <c r="E8010" s="128">
        <v>136</v>
      </c>
      <c r="F8010" s="128">
        <v>115</v>
      </c>
      <c r="G8010" s="126" t="s">
        <v>13815</v>
      </c>
      <c r="H8010" s="126" t="s">
        <v>20374</v>
      </c>
      <c r="I8010" s="126" t="s">
        <v>20375</v>
      </c>
      <c r="J8010" s="126" t="s">
        <v>26241</v>
      </c>
      <c r="K8010" s="9">
        <f>_xlfn.IFNA(VLOOKUP(Table5[[#This Row],[Section]],SubSill_Tier,2,FALSE),0)</f>
        <v>0</v>
      </c>
      <c r="L8010" s="9" t="str">
        <f t="shared" si="134"/>
        <v/>
      </c>
      <c r="M8010" s="205" t="str" cm="1">
        <f t="array" ref="M8010">_xlfn.IFS(NOT(ISERROR(VLOOKUP(Table5[[#This Row],[Section]],TB_notTB,1,FALSE))),"No",LEFT(Table5[[#This Row],[Section]],3)="ETB","PLS",LEFT(Table5[[#This Row],[Section]],1)="7","PDB",NOT(ISBLANK(Table5[[#This Row],[Section]])),"No")</f>
        <v>No</v>
      </c>
    </row>
    <row r="8011" spans="1:13" x14ac:dyDescent="0.25">
      <c r="A8011" s="126" t="s">
        <v>13288</v>
      </c>
      <c r="B8011" s="126" t="s">
        <v>13386</v>
      </c>
      <c r="C8011" s="126" t="s">
        <v>75</v>
      </c>
      <c r="D8011" s="127">
        <v>1.0960000000000001</v>
      </c>
      <c r="E8011" s="128">
        <v>422</v>
      </c>
      <c r="F8011" s="128">
        <v>282</v>
      </c>
      <c r="G8011" s="126" t="s">
        <v>21111</v>
      </c>
      <c r="H8011" s="126" t="s">
        <v>21112</v>
      </c>
      <c r="I8011" s="126" t="s">
        <v>21113</v>
      </c>
      <c r="J8011" s="126" t="s">
        <v>26241</v>
      </c>
      <c r="K8011" s="9">
        <f>_xlfn.IFNA(VLOOKUP(Table5[[#This Row],[Section]],SubSill_Tier,2,FALSE),0)</f>
        <v>1</v>
      </c>
      <c r="L8011" s="9" t="str">
        <f t="shared" si="134"/>
        <v/>
      </c>
      <c r="M8011" s="205" t="str" cm="1">
        <f t="array" ref="M8011">_xlfn.IFS(NOT(ISERROR(VLOOKUP(Table5[[#This Row],[Section]],TB_notTB,1,FALSE))),"No",LEFT(Table5[[#This Row],[Section]],3)="ETB","PLS",LEFT(Table5[[#This Row],[Section]],1)="7","PDB",NOT(ISBLANK(Table5[[#This Row],[Section]])),"No")</f>
        <v>No</v>
      </c>
    </row>
    <row r="8012" spans="1:13" x14ac:dyDescent="0.25">
      <c r="A8012" s="126" t="s">
        <v>13289</v>
      </c>
      <c r="B8012" s="126" t="s">
        <v>13290</v>
      </c>
      <c r="C8012" s="126" t="s">
        <v>75</v>
      </c>
      <c r="D8012" s="127">
        <v>1.9019999999999999</v>
      </c>
      <c r="E8012" s="128">
        <v>514</v>
      </c>
      <c r="F8012" s="128">
        <v>343</v>
      </c>
      <c r="G8012" s="126" t="s">
        <v>21111</v>
      </c>
      <c r="H8012" s="126" t="s">
        <v>21112</v>
      </c>
      <c r="I8012" s="126" t="s">
        <v>21113</v>
      </c>
      <c r="J8012" s="126" t="s">
        <v>26241</v>
      </c>
      <c r="K8012" s="9">
        <f>_xlfn.IFNA(VLOOKUP(Table5[[#This Row],[Section]],SubSill_Tier,2,FALSE),0)</f>
        <v>1</v>
      </c>
      <c r="L8012" s="9" t="str">
        <f t="shared" si="134"/>
        <v/>
      </c>
      <c r="M8012" s="205" t="str" cm="1">
        <f t="array" ref="M8012">_xlfn.IFS(NOT(ISERROR(VLOOKUP(Table5[[#This Row],[Section]],TB_notTB,1,FALSE))),"No",LEFT(Table5[[#This Row],[Section]],3)="ETB","PLS",LEFT(Table5[[#This Row],[Section]],1)="7","PDB",NOT(ISBLANK(Table5[[#This Row],[Section]])),"No")</f>
        <v>No</v>
      </c>
    </row>
    <row r="8013" spans="1:13" x14ac:dyDescent="0.25">
      <c r="A8013" s="126" t="s">
        <v>13291</v>
      </c>
      <c r="B8013" s="126" t="s">
        <v>13292</v>
      </c>
      <c r="C8013" s="126" t="s">
        <v>75</v>
      </c>
      <c r="D8013" s="127">
        <v>0.76100000000000001</v>
      </c>
      <c r="E8013" s="128">
        <v>288</v>
      </c>
      <c r="F8013" s="128">
        <v>192</v>
      </c>
      <c r="G8013" s="126" t="s">
        <v>21111</v>
      </c>
      <c r="H8013" s="126" t="s">
        <v>21112</v>
      </c>
      <c r="I8013" s="126" t="s">
        <v>21113</v>
      </c>
      <c r="J8013" s="126" t="s">
        <v>26241</v>
      </c>
      <c r="K8013" s="9">
        <f>_xlfn.IFNA(VLOOKUP(Table5[[#This Row],[Section]],SubSill_Tier,2,FALSE),0)</f>
        <v>0</v>
      </c>
      <c r="L8013" s="9" t="str">
        <f t="shared" si="134"/>
        <v/>
      </c>
      <c r="M8013" s="205" t="str" cm="1">
        <f t="array" ref="M8013">_xlfn.IFS(NOT(ISERROR(VLOOKUP(Table5[[#This Row],[Section]],TB_notTB,1,FALSE))),"No",LEFT(Table5[[#This Row],[Section]],3)="ETB","PLS",LEFT(Table5[[#This Row],[Section]],1)="7","PDB",NOT(ISBLANK(Table5[[#This Row],[Section]])),"No")</f>
        <v>No</v>
      </c>
    </row>
    <row r="8014" spans="1:13" x14ac:dyDescent="0.25">
      <c r="A8014" s="126" t="s">
        <v>13293</v>
      </c>
      <c r="B8014" s="126" t="s">
        <v>13426</v>
      </c>
      <c r="C8014" s="126" t="s">
        <v>75</v>
      </c>
      <c r="D8014" s="127">
        <v>0.67100000000000004</v>
      </c>
      <c r="E8014" s="128">
        <v>258</v>
      </c>
      <c r="F8014" s="128">
        <v>172</v>
      </c>
      <c r="G8014" s="126" t="s">
        <v>13815</v>
      </c>
      <c r="H8014" s="126" t="s">
        <v>20374</v>
      </c>
      <c r="I8014" s="126" t="s">
        <v>20375</v>
      </c>
      <c r="J8014" s="126" t="s">
        <v>26241</v>
      </c>
      <c r="K8014" s="9">
        <f>_xlfn.IFNA(VLOOKUP(Table5[[#This Row],[Section]],SubSill_Tier,2,FALSE),0)</f>
        <v>0</v>
      </c>
      <c r="L8014" s="9" t="str">
        <f t="shared" si="134"/>
        <v/>
      </c>
      <c r="M8014" s="205" t="str" cm="1">
        <f t="array" ref="M8014">_xlfn.IFS(NOT(ISERROR(VLOOKUP(Table5[[#This Row],[Section]],TB_notTB,1,FALSE))),"No",LEFT(Table5[[#This Row],[Section]],3)="ETB","PLS",LEFT(Table5[[#This Row],[Section]],1)="7","PDB",NOT(ISBLANK(Table5[[#This Row],[Section]])),"No")</f>
        <v>No</v>
      </c>
    </row>
    <row r="8015" spans="1:13" x14ac:dyDescent="0.25">
      <c r="A8015" s="126" t="s">
        <v>13294</v>
      </c>
      <c r="B8015" s="126" t="s">
        <v>13427</v>
      </c>
      <c r="C8015" s="126" t="s">
        <v>75</v>
      </c>
      <c r="D8015" s="127">
        <v>0.56599999999999995</v>
      </c>
      <c r="E8015" s="128">
        <v>140</v>
      </c>
      <c r="F8015" s="128">
        <v>100</v>
      </c>
      <c r="G8015" s="126" t="s">
        <v>13815</v>
      </c>
      <c r="H8015" s="126" t="s">
        <v>20374</v>
      </c>
      <c r="I8015" s="126" t="s">
        <v>20375</v>
      </c>
      <c r="J8015" s="126" t="s">
        <v>26241</v>
      </c>
      <c r="K8015" s="9">
        <f>_xlfn.IFNA(VLOOKUP(Table5[[#This Row],[Section]],SubSill_Tier,2,FALSE),0)</f>
        <v>0</v>
      </c>
      <c r="L8015" s="9" t="str">
        <f t="shared" si="134"/>
        <v/>
      </c>
      <c r="M8015" s="205" t="str" cm="1">
        <f t="array" ref="M8015">_xlfn.IFS(NOT(ISERROR(VLOOKUP(Table5[[#This Row],[Section]],TB_notTB,1,FALSE))),"No",LEFT(Table5[[#This Row],[Section]],3)="ETB","PLS",LEFT(Table5[[#This Row],[Section]],1)="7","PDB",NOT(ISBLANK(Table5[[#This Row],[Section]])),"No")</f>
        <v>No</v>
      </c>
    </row>
    <row r="8016" spans="1:13" x14ac:dyDescent="0.25">
      <c r="A8016" s="126" t="s">
        <v>13295</v>
      </c>
      <c r="B8016" s="126" t="s">
        <v>13428</v>
      </c>
      <c r="C8016" s="126" t="s">
        <v>75</v>
      </c>
      <c r="D8016" s="127">
        <v>0.33300000000000002</v>
      </c>
      <c r="E8016" s="128">
        <v>155</v>
      </c>
      <c r="F8016" s="128">
        <v>103</v>
      </c>
      <c r="G8016" s="126" t="s">
        <v>13815</v>
      </c>
      <c r="H8016" s="126" t="s">
        <v>20374</v>
      </c>
      <c r="I8016" s="126" t="s">
        <v>20375</v>
      </c>
      <c r="J8016" s="126" t="s">
        <v>26241</v>
      </c>
      <c r="K8016" s="9">
        <f>_xlfn.IFNA(VLOOKUP(Table5[[#This Row],[Section]],SubSill_Tier,2,FALSE),0)</f>
        <v>0</v>
      </c>
      <c r="L8016" s="9" t="str">
        <f t="shared" si="134"/>
        <v/>
      </c>
      <c r="M8016" s="205" t="str" cm="1">
        <f t="array" ref="M8016">_xlfn.IFS(NOT(ISERROR(VLOOKUP(Table5[[#This Row],[Section]],TB_notTB,1,FALSE))),"No",LEFT(Table5[[#This Row],[Section]],3)="ETB","PLS",LEFT(Table5[[#This Row],[Section]],1)="7","PDB",NOT(ISBLANK(Table5[[#This Row],[Section]])),"No")</f>
        <v>No</v>
      </c>
    </row>
    <row r="8017" spans="1:13" x14ac:dyDescent="0.25">
      <c r="A8017" s="126" t="s">
        <v>13296</v>
      </c>
      <c r="B8017" s="126" t="s">
        <v>13429</v>
      </c>
      <c r="C8017" s="126" t="s">
        <v>75</v>
      </c>
      <c r="D8017" s="127">
        <v>4.8360000000000003</v>
      </c>
      <c r="E8017" s="128">
        <v>999</v>
      </c>
      <c r="F8017" s="128">
        <v>666</v>
      </c>
      <c r="G8017" s="126" t="s">
        <v>13815</v>
      </c>
      <c r="H8017" s="126" t="s">
        <v>20374</v>
      </c>
      <c r="I8017" s="126" t="s">
        <v>20375</v>
      </c>
      <c r="J8017" s="126" t="s">
        <v>26332</v>
      </c>
      <c r="K8017" s="9">
        <f>_xlfn.IFNA(VLOOKUP(Table5[[#This Row],[Section]],SubSill_Tier,2,FALSE),0)</f>
        <v>0</v>
      </c>
      <c r="L8017" s="9" t="str">
        <f t="shared" si="134"/>
        <v/>
      </c>
      <c r="M8017" s="205" t="str" cm="1">
        <f t="array" ref="M8017">_xlfn.IFS(NOT(ISERROR(VLOOKUP(Table5[[#This Row],[Section]],TB_notTB,1,FALSE))),"No",LEFT(Table5[[#This Row],[Section]],3)="ETB","PLS",LEFT(Table5[[#This Row],[Section]],1)="7","PDB",NOT(ISBLANK(Table5[[#This Row],[Section]])),"No")</f>
        <v>No</v>
      </c>
    </row>
    <row r="8018" spans="1:13" x14ac:dyDescent="0.25">
      <c r="A8018" s="126" t="s">
        <v>13297</v>
      </c>
      <c r="B8018" s="126" t="s">
        <v>13430</v>
      </c>
      <c r="C8018" s="126" t="s">
        <v>75</v>
      </c>
      <c r="D8018" s="127">
        <v>4.0609999999999999</v>
      </c>
      <c r="E8018" s="128">
        <v>889</v>
      </c>
      <c r="F8018" s="128">
        <v>592</v>
      </c>
      <c r="G8018" s="126" t="s">
        <v>13815</v>
      </c>
      <c r="H8018" s="126" t="s">
        <v>20374</v>
      </c>
      <c r="I8018" s="126" t="s">
        <v>20375</v>
      </c>
      <c r="J8018" s="126" t="s">
        <v>26332</v>
      </c>
      <c r="K8018" s="9">
        <f>_xlfn.IFNA(VLOOKUP(Table5[[#This Row],[Section]],SubSill_Tier,2,FALSE),0)</f>
        <v>0</v>
      </c>
      <c r="L8018" s="9" t="str">
        <f t="shared" si="134"/>
        <v/>
      </c>
      <c r="M8018" s="205" t="str" cm="1">
        <f t="array" ref="M8018">_xlfn.IFS(NOT(ISERROR(VLOOKUP(Table5[[#This Row],[Section]],TB_notTB,1,FALSE))),"No",LEFT(Table5[[#This Row],[Section]],3)="ETB","PLS",LEFT(Table5[[#This Row],[Section]],1)="7","PDB",NOT(ISBLANK(Table5[[#This Row],[Section]])),"No")</f>
        <v>No</v>
      </c>
    </row>
    <row r="8019" spans="1:13" x14ac:dyDescent="0.25">
      <c r="A8019" s="126" t="s">
        <v>13298</v>
      </c>
      <c r="B8019" s="126" t="s">
        <v>13431</v>
      </c>
      <c r="C8019" s="126" t="s">
        <v>75</v>
      </c>
      <c r="D8019" s="127">
        <v>4.992</v>
      </c>
      <c r="E8019" s="128">
        <v>650</v>
      </c>
      <c r="F8019" s="128">
        <v>565</v>
      </c>
      <c r="G8019" s="126" t="s">
        <v>13815</v>
      </c>
      <c r="H8019" s="126" t="s">
        <v>20374</v>
      </c>
      <c r="I8019" s="126" t="s">
        <v>20375</v>
      </c>
      <c r="J8019" s="126" t="s">
        <v>26332</v>
      </c>
      <c r="K8019" s="9">
        <f>_xlfn.IFNA(VLOOKUP(Table5[[#This Row],[Section]],SubSill_Tier,2,FALSE),0)</f>
        <v>0</v>
      </c>
      <c r="L8019" s="9" t="str">
        <f t="shared" si="134"/>
        <v/>
      </c>
      <c r="M8019" s="205" t="str" cm="1">
        <f t="array" ref="M8019">_xlfn.IFS(NOT(ISERROR(VLOOKUP(Table5[[#This Row],[Section]],TB_notTB,1,FALSE))),"No",LEFT(Table5[[#This Row],[Section]],3)="ETB","PLS",LEFT(Table5[[#This Row],[Section]],1)="7","PDB",NOT(ISBLANK(Table5[[#This Row],[Section]])),"No")</f>
        <v>No</v>
      </c>
    </row>
    <row r="8020" spans="1:13" x14ac:dyDescent="0.25">
      <c r="A8020" s="126" t="s">
        <v>13299</v>
      </c>
      <c r="B8020" s="126" t="s">
        <v>13387</v>
      </c>
      <c r="C8020" s="126" t="s">
        <v>75</v>
      </c>
      <c r="D8020" s="127">
        <v>1.796</v>
      </c>
      <c r="E8020" s="128">
        <v>483</v>
      </c>
      <c r="F8020" s="128">
        <v>323</v>
      </c>
      <c r="G8020" s="126" t="s">
        <v>21111</v>
      </c>
      <c r="H8020" s="126" t="s">
        <v>21112</v>
      </c>
      <c r="I8020" s="126" t="s">
        <v>21113</v>
      </c>
      <c r="J8020" s="126" t="s">
        <v>26241</v>
      </c>
      <c r="K8020" s="9">
        <f>_xlfn.IFNA(VLOOKUP(Table5[[#This Row],[Section]],SubSill_Tier,2,FALSE),0)</f>
        <v>0</v>
      </c>
      <c r="L8020" s="9" t="str">
        <f t="shared" si="134"/>
        <v/>
      </c>
      <c r="M8020" s="205" t="str" cm="1">
        <f t="array" ref="M8020">_xlfn.IFS(NOT(ISERROR(VLOOKUP(Table5[[#This Row],[Section]],TB_notTB,1,FALSE))),"No",LEFT(Table5[[#This Row],[Section]],3)="ETB","PLS",LEFT(Table5[[#This Row],[Section]],1)="7","PDB",NOT(ISBLANK(Table5[[#This Row],[Section]])),"No")</f>
        <v>No</v>
      </c>
    </row>
    <row r="8021" spans="1:13" x14ac:dyDescent="0.25">
      <c r="A8021" s="126" t="s">
        <v>16448</v>
      </c>
      <c r="B8021" s="126" t="s">
        <v>16449</v>
      </c>
      <c r="C8021" s="126" t="s">
        <v>75</v>
      </c>
      <c r="D8021" s="127">
        <v>0.85799999999999998</v>
      </c>
      <c r="E8021" s="128">
        <v>337</v>
      </c>
      <c r="F8021" s="128">
        <v>100</v>
      </c>
      <c r="G8021" s="126" t="s">
        <v>14948</v>
      </c>
      <c r="H8021" s="126" t="s">
        <v>20257</v>
      </c>
      <c r="I8021" s="126" t="s">
        <v>22563</v>
      </c>
      <c r="J8021" s="126" t="s">
        <v>26288</v>
      </c>
      <c r="K8021" s="9">
        <f>_xlfn.IFNA(VLOOKUP(Table5[[#This Row],[Section]],SubSill_Tier,2,FALSE),0)</f>
        <v>0</v>
      </c>
      <c r="L8021" s="9" t="str">
        <f t="shared" si="134"/>
        <v/>
      </c>
      <c r="M8021" s="205" t="str" cm="1">
        <f t="array" ref="M8021">_xlfn.IFS(NOT(ISERROR(VLOOKUP(Table5[[#This Row],[Section]],TB_notTB,1,FALSE))),"No",LEFT(Table5[[#This Row],[Section]],3)="ETB","PLS",LEFT(Table5[[#This Row],[Section]],1)="7","PDB",NOT(ISBLANK(Table5[[#This Row],[Section]])),"No")</f>
        <v>No</v>
      </c>
    </row>
    <row r="8022" spans="1:13" x14ac:dyDescent="0.25">
      <c r="A8022" s="126" t="s">
        <v>13300</v>
      </c>
      <c r="B8022" s="126" t="s">
        <v>13432</v>
      </c>
      <c r="C8022" s="126" t="s">
        <v>75</v>
      </c>
      <c r="D8022" s="127">
        <v>2.5640000000000001</v>
      </c>
      <c r="E8022" s="128">
        <v>454</v>
      </c>
      <c r="F8022" s="128">
        <v>454</v>
      </c>
      <c r="G8022" s="126" t="s">
        <v>13815</v>
      </c>
      <c r="H8022" s="126" t="s">
        <v>20374</v>
      </c>
      <c r="I8022" s="126" t="s">
        <v>20375</v>
      </c>
      <c r="J8022" s="126" t="s">
        <v>26241</v>
      </c>
      <c r="K8022" s="9">
        <f>_xlfn.IFNA(VLOOKUP(Table5[[#This Row],[Section]],SubSill_Tier,2,FALSE),0)</f>
        <v>0</v>
      </c>
      <c r="L8022" s="9" t="str">
        <f t="shared" si="134"/>
        <v/>
      </c>
      <c r="M8022" s="205" t="str" cm="1">
        <f t="array" ref="M8022">_xlfn.IFS(NOT(ISERROR(VLOOKUP(Table5[[#This Row],[Section]],TB_notTB,1,FALSE))),"No",LEFT(Table5[[#This Row],[Section]],3)="ETB","PLS",LEFT(Table5[[#This Row],[Section]],1)="7","PDB",NOT(ISBLANK(Table5[[#This Row],[Section]])),"No")</f>
        <v>No</v>
      </c>
    </row>
    <row r="8023" spans="1:13" x14ac:dyDescent="0.25">
      <c r="A8023" s="126" t="s">
        <v>13301</v>
      </c>
      <c r="B8023" s="126" t="s">
        <v>13302</v>
      </c>
      <c r="C8023" s="126" t="s">
        <v>75</v>
      </c>
      <c r="D8023" s="127">
        <v>0.66200000000000003</v>
      </c>
      <c r="E8023" s="128">
        <v>267</v>
      </c>
      <c r="F8023" s="128">
        <v>178</v>
      </c>
      <c r="G8023" s="126" t="s">
        <v>13778</v>
      </c>
      <c r="H8023" s="126" t="s">
        <v>20245</v>
      </c>
      <c r="I8023" s="126" t="s">
        <v>21158</v>
      </c>
      <c r="J8023" s="126" t="s">
        <v>26247</v>
      </c>
      <c r="K8023" s="9">
        <f>_xlfn.IFNA(VLOOKUP(Table5[[#This Row],[Section]],SubSill_Tier,2,FALSE),0)</f>
        <v>0</v>
      </c>
      <c r="L8023" s="9" t="str">
        <f t="shared" si="134"/>
        <v/>
      </c>
      <c r="M8023" s="205" t="str" cm="1">
        <f t="array" ref="M8023">_xlfn.IFS(NOT(ISERROR(VLOOKUP(Table5[[#This Row],[Section]],TB_notTB,1,FALSE))),"No",LEFT(Table5[[#This Row],[Section]],3)="ETB","PLS",LEFT(Table5[[#This Row],[Section]],1)="7","PDB",NOT(ISBLANK(Table5[[#This Row],[Section]])),"No")</f>
        <v>No</v>
      </c>
    </row>
    <row r="8024" spans="1:13" x14ac:dyDescent="0.25">
      <c r="A8024" s="126" t="s">
        <v>13388</v>
      </c>
      <c r="B8024" s="126" t="s">
        <v>26804</v>
      </c>
      <c r="C8024" s="126" t="s">
        <v>75</v>
      </c>
      <c r="D8024" s="127">
        <v>0.33</v>
      </c>
      <c r="E8024" s="128">
        <v>126</v>
      </c>
      <c r="F8024" s="128">
        <v>100</v>
      </c>
      <c r="G8024" s="126" t="s">
        <v>19308</v>
      </c>
      <c r="H8024" s="126" t="s">
        <v>21128</v>
      </c>
      <c r="I8024" s="126" t="s">
        <v>27831</v>
      </c>
      <c r="J8024" s="126" t="s">
        <v>26241</v>
      </c>
      <c r="K8024" s="9">
        <f>_xlfn.IFNA(VLOOKUP(Table5[[#This Row],[Section]],SubSill_Tier,2,FALSE),0)</f>
        <v>0</v>
      </c>
      <c r="L8024" s="9" t="str">
        <f t="shared" si="134"/>
        <v/>
      </c>
      <c r="M8024" s="205" t="str" cm="1">
        <f t="array" ref="M8024">_xlfn.IFS(NOT(ISERROR(VLOOKUP(Table5[[#This Row],[Section]],TB_notTB,1,FALSE))),"No",LEFT(Table5[[#This Row],[Section]],3)="ETB","PLS",LEFT(Table5[[#This Row],[Section]],1)="7","PDB",NOT(ISBLANK(Table5[[#This Row],[Section]])),"No")</f>
        <v>No</v>
      </c>
    </row>
    <row r="8025" spans="1:13" x14ac:dyDescent="0.25">
      <c r="A8025" s="126" t="s">
        <v>13389</v>
      </c>
      <c r="B8025" s="126" t="s">
        <v>26805</v>
      </c>
      <c r="C8025" s="126" t="s">
        <v>75</v>
      </c>
      <c r="D8025" s="127">
        <v>2.4740000000000002</v>
      </c>
      <c r="E8025" s="128">
        <v>618</v>
      </c>
      <c r="F8025" s="128">
        <v>412</v>
      </c>
      <c r="G8025" s="126" t="s">
        <v>19308</v>
      </c>
      <c r="H8025" s="126" t="s">
        <v>21128</v>
      </c>
      <c r="I8025" s="126" t="s">
        <v>27831</v>
      </c>
      <c r="J8025" s="126" t="s">
        <v>26241</v>
      </c>
      <c r="K8025" s="9">
        <f>_xlfn.IFNA(VLOOKUP(Table5[[#This Row],[Section]],SubSill_Tier,2,FALSE),0)</f>
        <v>0</v>
      </c>
      <c r="L8025" s="9" t="str">
        <f t="shared" si="134"/>
        <v/>
      </c>
      <c r="M8025" s="205" t="str" cm="1">
        <f t="array" ref="M8025">_xlfn.IFS(NOT(ISERROR(VLOOKUP(Table5[[#This Row],[Section]],TB_notTB,1,FALSE))),"No",LEFT(Table5[[#This Row],[Section]],3)="ETB","PLS",LEFT(Table5[[#This Row],[Section]],1)="7","PDB",NOT(ISBLANK(Table5[[#This Row],[Section]])),"No")</f>
        <v>No</v>
      </c>
    </row>
    <row r="8026" spans="1:13" x14ac:dyDescent="0.25">
      <c r="A8026" s="126" t="s">
        <v>13390</v>
      </c>
      <c r="B8026" s="126" t="s">
        <v>26806</v>
      </c>
      <c r="C8026" s="126" t="s">
        <v>75</v>
      </c>
      <c r="D8026" s="127">
        <v>3.2829999999999999</v>
      </c>
      <c r="E8026" s="128">
        <v>741</v>
      </c>
      <c r="F8026" s="128">
        <v>494</v>
      </c>
      <c r="G8026" s="126" t="s">
        <v>19308</v>
      </c>
      <c r="H8026" s="126" t="s">
        <v>21128</v>
      </c>
      <c r="I8026" s="126" t="s">
        <v>27831</v>
      </c>
      <c r="J8026" s="126" t="s">
        <v>26332</v>
      </c>
      <c r="K8026" s="9">
        <f>_xlfn.IFNA(VLOOKUP(Table5[[#This Row],[Section]],SubSill_Tier,2,FALSE),0)</f>
        <v>0</v>
      </c>
      <c r="L8026" s="9" t="str">
        <f t="shared" si="134"/>
        <v/>
      </c>
      <c r="M8026" s="205" t="str" cm="1">
        <f t="array" ref="M8026">_xlfn.IFS(NOT(ISERROR(VLOOKUP(Table5[[#This Row],[Section]],TB_notTB,1,FALSE))),"No",LEFT(Table5[[#This Row],[Section]],3)="ETB","PLS",LEFT(Table5[[#This Row],[Section]],1)="7","PDB",NOT(ISBLANK(Table5[[#This Row],[Section]])),"No")</f>
        <v>No</v>
      </c>
    </row>
    <row r="8027" spans="1:13" x14ac:dyDescent="0.25">
      <c r="A8027" s="126" t="s">
        <v>13391</v>
      </c>
      <c r="B8027" s="126" t="s">
        <v>26807</v>
      </c>
      <c r="C8027" s="126" t="s">
        <v>75</v>
      </c>
      <c r="D8027" s="127">
        <v>1.1339999999999999</v>
      </c>
      <c r="E8027" s="128">
        <v>314</v>
      </c>
      <c r="F8027" s="128">
        <v>209</v>
      </c>
      <c r="G8027" s="126" t="s">
        <v>19308</v>
      </c>
      <c r="H8027" s="126" t="s">
        <v>21128</v>
      </c>
      <c r="I8027" s="126" t="s">
        <v>27831</v>
      </c>
      <c r="J8027" s="126" t="s">
        <v>26241</v>
      </c>
      <c r="K8027" s="9">
        <f>_xlfn.IFNA(VLOOKUP(Table5[[#This Row],[Section]],SubSill_Tier,2,FALSE),0)</f>
        <v>0</v>
      </c>
      <c r="L8027" s="9" t="str">
        <f t="shared" si="134"/>
        <v/>
      </c>
      <c r="M8027" s="205" t="str" cm="1">
        <f t="array" ref="M8027">_xlfn.IFS(NOT(ISERROR(VLOOKUP(Table5[[#This Row],[Section]],TB_notTB,1,FALSE))),"No",LEFT(Table5[[#This Row],[Section]],3)="ETB","PLS",LEFT(Table5[[#This Row],[Section]],1)="7","PDB",NOT(ISBLANK(Table5[[#This Row],[Section]])),"No")</f>
        <v>No</v>
      </c>
    </row>
    <row r="8028" spans="1:13" x14ac:dyDescent="0.25">
      <c r="A8028" s="126" t="s">
        <v>13392</v>
      </c>
      <c r="B8028" s="126" t="s">
        <v>26808</v>
      </c>
      <c r="C8028" s="126" t="s">
        <v>75</v>
      </c>
      <c r="D8028" s="127">
        <v>2.5110000000000001</v>
      </c>
      <c r="E8028" s="128">
        <v>550</v>
      </c>
      <c r="F8028" s="128">
        <v>367</v>
      </c>
      <c r="G8028" s="126" t="s">
        <v>19308</v>
      </c>
      <c r="H8028" s="126" t="s">
        <v>21128</v>
      </c>
      <c r="I8028" s="126" t="s">
        <v>27831</v>
      </c>
      <c r="J8028" s="126" t="s">
        <v>26241</v>
      </c>
      <c r="K8028" s="9">
        <f>_xlfn.IFNA(VLOOKUP(Table5[[#This Row],[Section]],SubSill_Tier,2,FALSE),0)</f>
        <v>0</v>
      </c>
      <c r="L8028" s="9" t="str">
        <f t="shared" si="134"/>
        <v/>
      </c>
      <c r="M8028" s="205" t="str" cm="1">
        <f t="array" ref="M8028">_xlfn.IFS(NOT(ISERROR(VLOOKUP(Table5[[#This Row],[Section]],TB_notTB,1,FALSE))),"No",LEFT(Table5[[#This Row],[Section]],3)="ETB","PLS",LEFT(Table5[[#This Row],[Section]],1)="7","PDB",NOT(ISBLANK(Table5[[#This Row],[Section]])),"No")</f>
        <v>No</v>
      </c>
    </row>
    <row r="8029" spans="1:13" x14ac:dyDescent="0.25">
      <c r="A8029" s="126" t="s">
        <v>13393</v>
      </c>
      <c r="B8029" s="126" t="s">
        <v>26809</v>
      </c>
      <c r="C8029" s="126" t="s">
        <v>75</v>
      </c>
      <c r="D8029" s="127">
        <v>2.0430000000000001</v>
      </c>
      <c r="E8029" s="128">
        <v>738</v>
      </c>
      <c r="F8029" s="128">
        <v>492</v>
      </c>
      <c r="G8029" s="126" t="s">
        <v>19308</v>
      </c>
      <c r="H8029" s="126" t="s">
        <v>21128</v>
      </c>
      <c r="I8029" s="126" t="s">
        <v>27831</v>
      </c>
      <c r="J8029" s="126" t="s">
        <v>26241</v>
      </c>
      <c r="K8029" s="9">
        <f>_xlfn.IFNA(VLOOKUP(Table5[[#This Row],[Section]],SubSill_Tier,2,FALSE),0)</f>
        <v>0</v>
      </c>
      <c r="L8029" s="9" t="str">
        <f t="shared" si="134"/>
        <v/>
      </c>
      <c r="M8029" s="205" t="str" cm="1">
        <f t="array" ref="M8029">_xlfn.IFS(NOT(ISERROR(VLOOKUP(Table5[[#This Row],[Section]],TB_notTB,1,FALSE))),"No",LEFT(Table5[[#This Row],[Section]],3)="ETB","PLS",LEFT(Table5[[#This Row],[Section]],1)="7","PDB",NOT(ISBLANK(Table5[[#This Row],[Section]])),"No")</f>
        <v>No</v>
      </c>
    </row>
    <row r="8030" spans="1:13" x14ac:dyDescent="0.25">
      <c r="A8030" s="126" t="s">
        <v>13394</v>
      </c>
      <c r="B8030" s="126" t="s">
        <v>13395</v>
      </c>
      <c r="C8030" s="126" t="s">
        <v>75</v>
      </c>
      <c r="D8030" s="127">
        <v>3.0630000000000002</v>
      </c>
      <c r="E8030" s="128">
        <v>1107</v>
      </c>
      <c r="F8030" s="128">
        <v>738</v>
      </c>
      <c r="G8030" s="126" t="s">
        <v>13713</v>
      </c>
      <c r="H8030" s="126" t="s">
        <v>21056</v>
      </c>
      <c r="I8030" s="126" t="s">
        <v>21057</v>
      </c>
      <c r="J8030" s="126" t="s">
        <v>26237</v>
      </c>
      <c r="K8030" s="9">
        <f>_xlfn.IFNA(VLOOKUP(Table5[[#This Row],[Section]],SubSill_Tier,2,FALSE),0)</f>
        <v>0</v>
      </c>
      <c r="L8030" s="9" t="str">
        <f t="shared" si="134"/>
        <v>Wall</v>
      </c>
      <c r="M8030" s="205" t="str" cm="1">
        <f t="array" ref="M8030">_xlfn.IFS(NOT(ISERROR(VLOOKUP(Table5[[#This Row],[Section]],TB_notTB,1,FALSE))),"No",LEFT(Table5[[#This Row],[Section]],3)="ETB","PLS",LEFT(Table5[[#This Row],[Section]],1)="7","PDB",NOT(ISBLANK(Table5[[#This Row],[Section]])),"No")</f>
        <v>No</v>
      </c>
    </row>
    <row r="8031" spans="1:13" x14ac:dyDescent="0.25">
      <c r="A8031" s="126" t="s">
        <v>13396</v>
      </c>
      <c r="B8031" s="126" t="s">
        <v>28244</v>
      </c>
      <c r="C8031" s="126" t="s">
        <v>75</v>
      </c>
      <c r="D8031" s="127">
        <v>2.0739999999999998</v>
      </c>
      <c r="E8031" s="128">
        <v>315</v>
      </c>
      <c r="F8031" s="128">
        <v>315</v>
      </c>
      <c r="G8031" s="126" t="s">
        <v>13717</v>
      </c>
      <c r="H8031" s="126" t="s">
        <v>20125</v>
      </c>
      <c r="I8031" s="126" t="s">
        <v>20126</v>
      </c>
      <c r="J8031" s="126" t="s">
        <v>26235</v>
      </c>
      <c r="K8031" s="9">
        <f>_xlfn.IFNA(VLOOKUP(Table5[[#This Row],[Section]],SubSill_Tier,2,FALSE),0)</f>
        <v>0</v>
      </c>
      <c r="L8031" s="9" t="str">
        <f t="shared" si="134"/>
        <v/>
      </c>
      <c r="M8031" s="205" t="str" cm="1">
        <f t="array" ref="M8031">_xlfn.IFS(NOT(ISERROR(VLOOKUP(Table5[[#This Row],[Section]],TB_notTB,1,FALSE))),"No",LEFT(Table5[[#This Row],[Section]],3)="ETB","PLS",LEFT(Table5[[#This Row],[Section]],1)="7","PDB",NOT(ISBLANK(Table5[[#This Row],[Section]])),"No")</f>
        <v>No</v>
      </c>
    </row>
    <row r="8032" spans="1:13" x14ac:dyDescent="0.25">
      <c r="A8032" s="126" t="s">
        <v>13397</v>
      </c>
      <c r="B8032" s="126" t="s">
        <v>28245</v>
      </c>
      <c r="C8032" s="126" t="s">
        <v>75</v>
      </c>
      <c r="D8032" s="127">
        <v>2.536</v>
      </c>
      <c r="E8032" s="128">
        <v>203</v>
      </c>
      <c r="F8032" s="128">
        <v>203</v>
      </c>
      <c r="G8032" s="126" t="s">
        <v>13717</v>
      </c>
      <c r="H8032" s="126" t="s">
        <v>20125</v>
      </c>
      <c r="I8032" s="126" t="s">
        <v>20126</v>
      </c>
      <c r="J8032" s="126" t="s">
        <v>26235</v>
      </c>
      <c r="K8032" s="9">
        <f>_xlfn.IFNA(VLOOKUP(Table5[[#This Row],[Section]],SubSill_Tier,2,FALSE),0)</f>
        <v>0</v>
      </c>
      <c r="L8032" s="9" t="str">
        <f t="shared" si="134"/>
        <v/>
      </c>
      <c r="M8032" s="205" t="str" cm="1">
        <f t="array" ref="M8032">_xlfn.IFS(NOT(ISERROR(VLOOKUP(Table5[[#This Row],[Section]],TB_notTB,1,FALSE))),"No",LEFT(Table5[[#This Row],[Section]],3)="ETB","PLS",LEFT(Table5[[#This Row],[Section]],1)="7","PDB",NOT(ISBLANK(Table5[[#This Row],[Section]])),"No")</f>
        <v>No</v>
      </c>
    </row>
    <row r="8033" spans="1:13" x14ac:dyDescent="0.25">
      <c r="A8033" s="126" t="s">
        <v>16450</v>
      </c>
      <c r="B8033" s="126" t="s">
        <v>16451</v>
      </c>
      <c r="C8033" s="126" t="s">
        <v>75</v>
      </c>
      <c r="D8033" s="127">
        <v>0.96299999999999997</v>
      </c>
      <c r="E8033" s="128">
        <v>477</v>
      </c>
      <c r="F8033" s="128">
        <v>352</v>
      </c>
      <c r="G8033" s="126" t="s">
        <v>16393</v>
      </c>
      <c r="H8033" s="126" t="s">
        <v>20370</v>
      </c>
      <c r="I8033" s="126" t="s">
        <v>21283</v>
      </c>
      <c r="J8033" s="126" t="s">
        <v>26333</v>
      </c>
      <c r="K8033" s="9">
        <f>_xlfn.IFNA(VLOOKUP(Table5[[#This Row],[Section]],SubSill_Tier,2,FALSE),0)</f>
        <v>0</v>
      </c>
      <c r="L8033" s="9" t="str">
        <f t="shared" si="134"/>
        <v/>
      </c>
      <c r="M8033" s="205" t="str" cm="1">
        <f t="array" ref="M8033">_xlfn.IFS(NOT(ISERROR(VLOOKUP(Table5[[#This Row],[Section]],TB_notTB,1,FALSE))),"No",LEFT(Table5[[#This Row],[Section]],3)="ETB","PLS",LEFT(Table5[[#This Row],[Section]],1)="7","PDB",NOT(ISBLANK(Table5[[#This Row],[Section]])),"No")</f>
        <v>No</v>
      </c>
    </row>
    <row r="8034" spans="1:13" x14ac:dyDescent="0.25">
      <c r="A8034" s="126" t="s">
        <v>16452</v>
      </c>
      <c r="B8034" s="126" t="s">
        <v>16453</v>
      </c>
      <c r="C8034" s="126" t="s">
        <v>75</v>
      </c>
      <c r="D8034" s="127">
        <v>0.67500000000000004</v>
      </c>
      <c r="E8034" s="128">
        <v>337</v>
      </c>
      <c r="F8034" s="128">
        <v>173</v>
      </c>
      <c r="G8034" s="126" t="s">
        <v>16393</v>
      </c>
      <c r="H8034" s="126" t="s">
        <v>20370</v>
      </c>
      <c r="I8034" s="126" t="s">
        <v>21283</v>
      </c>
      <c r="J8034" s="126" t="s">
        <v>26333</v>
      </c>
      <c r="K8034" s="9">
        <f>_xlfn.IFNA(VLOOKUP(Table5[[#This Row],[Section]],SubSill_Tier,2,FALSE),0)</f>
        <v>0</v>
      </c>
      <c r="L8034" s="9" t="str">
        <f t="shared" si="134"/>
        <v/>
      </c>
      <c r="M8034" s="205" t="str" cm="1">
        <f t="array" ref="M8034">_xlfn.IFS(NOT(ISERROR(VLOOKUP(Table5[[#This Row],[Section]],TB_notTB,1,FALSE))),"No",LEFT(Table5[[#This Row],[Section]],3)="ETB","PLS",LEFT(Table5[[#This Row],[Section]],1)="7","PDB",NOT(ISBLANK(Table5[[#This Row],[Section]])),"No")</f>
        <v>No</v>
      </c>
    </row>
    <row r="8035" spans="1:13" x14ac:dyDescent="0.25">
      <c r="A8035" s="126" t="s">
        <v>13398</v>
      </c>
      <c r="B8035" s="126" t="s">
        <v>13399</v>
      </c>
      <c r="C8035" s="126" t="s">
        <v>75</v>
      </c>
      <c r="D8035" s="127">
        <v>1.032</v>
      </c>
      <c r="E8035" s="128">
        <v>410</v>
      </c>
      <c r="F8035" s="128">
        <v>273</v>
      </c>
      <c r="G8035" s="126" t="s">
        <v>13721</v>
      </c>
      <c r="H8035" s="126" t="s">
        <v>21068</v>
      </c>
      <c r="I8035" s="126" t="s">
        <v>21069</v>
      </c>
      <c r="J8035" s="126" t="s">
        <v>26233</v>
      </c>
      <c r="K8035" s="9">
        <f>_xlfn.IFNA(VLOOKUP(Table5[[#This Row],[Section]],SubSill_Tier,2,FALSE),0)</f>
        <v>0</v>
      </c>
      <c r="L8035" s="9" t="str">
        <f t="shared" si="134"/>
        <v/>
      </c>
      <c r="M8035" s="205" t="str" cm="1">
        <f t="array" ref="M8035">_xlfn.IFS(NOT(ISERROR(VLOOKUP(Table5[[#This Row],[Section]],TB_notTB,1,FALSE))),"No",LEFT(Table5[[#This Row],[Section]],3)="ETB","PLS",LEFT(Table5[[#This Row],[Section]],1)="7","PDB",NOT(ISBLANK(Table5[[#This Row],[Section]])),"No")</f>
        <v>No</v>
      </c>
    </row>
    <row r="8036" spans="1:13" x14ac:dyDescent="0.25">
      <c r="A8036" s="126" t="s">
        <v>13400</v>
      </c>
      <c r="B8036" s="126" t="s">
        <v>28246</v>
      </c>
      <c r="C8036" s="126" t="s">
        <v>75</v>
      </c>
      <c r="D8036" s="127">
        <v>1.0900000000000001</v>
      </c>
      <c r="E8036" s="128">
        <v>144</v>
      </c>
      <c r="F8036" s="128">
        <v>140</v>
      </c>
      <c r="G8036" s="126" t="s">
        <v>13725</v>
      </c>
      <c r="H8036" s="126" t="s">
        <v>20134</v>
      </c>
      <c r="I8036" s="126" t="s">
        <v>20135</v>
      </c>
      <c r="J8036" s="126" t="s">
        <v>26235</v>
      </c>
      <c r="K8036" s="9">
        <f>_xlfn.IFNA(VLOOKUP(Table5[[#This Row],[Section]],SubSill_Tier,2,FALSE),0)</f>
        <v>0</v>
      </c>
      <c r="L8036" s="9" t="str">
        <f t="shared" si="134"/>
        <v/>
      </c>
      <c r="M8036" s="205" t="str" cm="1">
        <f t="array" ref="M8036">_xlfn.IFS(NOT(ISERROR(VLOOKUP(Table5[[#This Row],[Section]],TB_notTB,1,FALSE))),"No",LEFT(Table5[[#This Row],[Section]],3)="ETB","PLS",LEFT(Table5[[#This Row],[Section]],1)="7","PDB",NOT(ISBLANK(Table5[[#This Row],[Section]])),"No")</f>
        <v>No</v>
      </c>
    </row>
    <row r="8037" spans="1:13" x14ac:dyDescent="0.25">
      <c r="A8037" s="126" t="s">
        <v>13401</v>
      </c>
      <c r="B8037" s="126" t="s">
        <v>29136</v>
      </c>
      <c r="C8037" s="126" t="s">
        <v>75</v>
      </c>
      <c r="D8037" s="127">
        <v>0.33400000000000002</v>
      </c>
      <c r="E8037" s="128">
        <v>209</v>
      </c>
      <c r="F8037" s="128">
        <v>100</v>
      </c>
      <c r="G8037" s="126" t="s">
        <v>21147</v>
      </c>
      <c r="H8037" s="126" t="s">
        <v>21148</v>
      </c>
      <c r="I8037" s="126" t="s">
        <v>21149</v>
      </c>
      <c r="J8037" s="126" t="s">
        <v>26281</v>
      </c>
      <c r="K8037" s="9">
        <f>_xlfn.IFNA(VLOOKUP(Table5[[#This Row],[Section]],SubSill_Tier,2,FALSE),0)</f>
        <v>0</v>
      </c>
      <c r="L8037" s="9" t="str">
        <f t="shared" si="134"/>
        <v/>
      </c>
      <c r="M8037" s="205" t="str" cm="1">
        <f t="array" ref="M8037">_xlfn.IFS(NOT(ISERROR(VLOOKUP(Table5[[#This Row],[Section]],TB_notTB,1,FALSE))),"No",LEFT(Table5[[#This Row],[Section]],3)="ETB","PLS",LEFT(Table5[[#This Row],[Section]],1)="7","PDB",NOT(ISBLANK(Table5[[#This Row],[Section]])),"No")</f>
        <v>No</v>
      </c>
    </row>
    <row r="8038" spans="1:13" x14ac:dyDescent="0.25">
      <c r="A8038" s="126" t="s">
        <v>13402</v>
      </c>
      <c r="B8038" s="126" t="s">
        <v>29137</v>
      </c>
      <c r="C8038" s="126" t="s">
        <v>75</v>
      </c>
      <c r="D8038" s="127">
        <v>0.51700000000000002</v>
      </c>
      <c r="E8038" s="128">
        <v>294</v>
      </c>
      <c r="F8038" s="128">
        <v>116</v>
      </c>
      <c r="G8038" s="126" t="s">
        <v>21147</v>
      </c>
      <c r="H8038" s="126" t="s">
        <v>21148</v>
      </c>
      <c r="I8038" s="126" t="s">
        <v>21149</v>
      </c>
      <c r="J8038" s="126" t="s">
        <v>26281</v>
      </c>
      <c r="K8038" s="9">
        <f>_xlfn.IFNA(VLOOKUP(Table5[[#This Row],[Section]],SubSill_Tier,2,FALSE),0)</f>
        <v>0</v>
      </c>
      <c r="L8038" s="9" t="str">
        <f t="shared" si="134"/>
        <v/>
      </c>
      <c r="M8038" s="205" t="str" cm="1">
        <f t="array" ref="M8038">_xlfn.IFS(NOT(ISERROR(VLOOKUP(Table5[[#This Row],[Section]],TB_notTB,1,FALSE))),"No",LEFT(Table5[[#This Row],[Section]],3)="ETB","PLS",LEFT(Table5[[#This Row],[Section]],1)="7","PDB",NOT(ISBLANK(Table5[[#This Row],[Section]])),"No")</f>
        <v>No</v>
      </c>
    </row>
    <row r="8039" spans="1:13" x14ac:dyDescent="0.25">
      <c r="A8039" s="126" t="s">
        <v>9277</v>
      </c>
      <c r="B8039" s="126" t="s">
        <v>17222</v>
      </c>
      <c r="C8039" s="126" t="s">
        <v>98</v>
      </c>
      <c r="D8039" s="127">
        <v>0.77400000000000002</v>
      </c>
      <c r="E8039" s="128">
        <v>265</v>
      </c>
      <c r="F8039" s="128">
        <v>265</v>
      </c>
      <c r="G8039" s="126" t="s">
        <v>13724</v>
      </c>
      <c r="H8039" s="126" t="s">
        <v>20186</v>
      </c>
      <c r="I8039" s="126" t="s">
        <v>22099</v>
      </c>
      <c r="J8039" s="126" t="s">
        <v>26234</v>
      </c>
      <c r="K8039" s="9">
        <f>_xlfn.IFNA(VLOOKUP(Table5[[#This Row],[Section]],SubSill_Tier,2,FALSE),0)</f>
        <v>0</v>
      </c>
      <c r="L8039" s="9" t="str">
        <f t="shared" si="134"/>
        <v/>
      </c>
      <c r="M8039" s="205" t="str" cm="1">
        <f t="array" ref="M8039">_xlfn.IFS(NOT(ISERROR(VLOOKUP(Table5[[#This Row],[Section]],TB_notTB,1,FALSE))),"No",LEFT(Table5[[#This Row],[Section]],3)="ETB","PLS",LEFT(Table5[[#This Row],[Section]],1)="7","PDB",NOT(ISBLANK(Table5[[#This Row],[Section]])),"No")</f>
        <v>No</v>
      </c>
    </row>
    <row r="8040" spans="1:13" x14ac:dyDescent="0.25">
      <c r="A8040" s="126" t="s">
        <v>13403</v>
      </c>
      <c r="B8040" s="126" t="s">
        <v>13518</v>
      </c>
      <c r="C8040" s="126" t="s">
        <v>75</v>
      </c>
      <c r="D8040" s="127">
        <v>4.8040000000000003</v>
      </c>
      <c r="E8040" s="128">
        <v>835</v>
      </c>
      <c r="F8040" s="128">
        <v>557</v>
      </c>
      <c r="G8040" s="126" t="s">
        <v>21170</v>
      </c>
      <c r="H8040" s="126" t="s">
        <v>21171</v>
      </c>
      <c r="I8040" s="126" t="s">
        <v>21172</v>
      </c>
      <c r="J8040" s="126" t="s">
        <v>26237</v>
      </c>
      <c r="K8040" s="9">
        <f>_xlfn.IFNA(VLOOKUP(Table5[[#This Row],[Section]],SubSill_Tier,2,FALSE),0)</f>
        <v>0</v>
      </c>
      <c r="L8040" s="9" t="str">
        <f t="shared" si="134"/>
        <v/>
      </c>
      <c r="M8040" s="205" t="str" cm="1">
        <f t="array" ref="M8040">_xlfn.IFS(NOT(ISERROR(VLOOKUP(Table5[[#This Row],[Section]],TB_notTB,1,FALSE))),"No",LEFT(Table5[[#This Row],[Section]],3)="ETB","PLS",LEFT(Table5[[#This Row],[Section]],1)="7","PDB",NOT(ISBLANK(Table5[[#This Row],[Section]])),"No")</f>
        <v>No</v>
      </c>
    </row>
    <row r="8041" spans="1:13" x14ac:dyDescent="0.25">
      <c r="A8041" s="126" t="s">
        <v>13404</v>
      </c>
      <c r="B8041" s="126" t="s">
        <v>13519</v>
      </c>
      <c r="C8041" s="126" t="s">
        <v>75</v>
      </c>
      <c r="D8041" s="127">
        <v>5.0579999999999998</v>
      </c>
      <c r="E8041" s="128">
        <v>732</v>
      </c>
      <c r="F8041" s="128">
        <v>517</v>
      </c>
      <c r="G8041" s="126" t="s">
        <v>21170</v>
      </c>
      <c r="H8041" s="126" t="s">
        <v>21171</v>
      </c>
      <c r="I8041" s="126" t="s">
        <v>21172</v>
      </c>
      <c r="J8041" s="126" t="s">
        <v>26245</v>
      </c>
      <c r="K8041" s="9">
        <f>_xlfn.IFNA(VLOOKUP(Table5[[#This Row],[Section]],SubSill_Tier,2,FALSE),0)</f>
        <v>0</v>
      </c>
      <c r="L8041" s="9" t="str">
        <f t="shared" si="134"/>
        <v/>
      </c>
      <c r="M8041" s="205" t="str" cm="1">
        <f t="array" ref="M8041">_xlfn.IFS(NOT(ISERROR(VLOOKUP(Table5[[#This Row],[Section]],TB_notTB,1,FALSE))),"No",LEFT(Table5[[#This Row],[Section]],3)="ETB","PLS",LEFT(Table5[[#This Row],[Section]],1)="7","PDB",NOT(ISBLANK(Table5[[#This Row],[Section]])),"No")</f>
        <v>No</v>
      </c>
    </row>
    <row r="8042" spans="1:13" x14ac:dyDescent="0.25">
      <c r="A8042" s="126" t="s">
        <v>13405</v>
      </c>
      <c r="B8042" s="126" t="s">
        <v>13520</v>
      </c>
      <c r="C8042" s="126" t="s">
        <v>75</v>
      </c>
      <c r="D8042" s="127">
        <v>2.3410000000000002</v>
      </c>
      <c r="E8042" s="128">
        <v>647</v>
      </c>
      <c r="F8042" s="128">
        <v>432</v>
      </c>
      <c r="G8042" s="126" t="s">
        <v>21170</v>
      </c>
      <c r="H8042" s="126" t="s">
        <v>21171</v>
      </c>
      <c r="I8042" s="126" t="s">
        <v>21172</v>
      </c>
      <c r="J8042" s="126" t="s">
        <v>26233</v>
      </c>
      <c r="K8042" s="9">
        <f>_xlfn.IFNA(VLOOKUP(Table5[[#This Row],[Section]],SubSill_Tier,2,FALSE),0)</f>
        <v>0</v>
      </c>
      <c r="L8042" s="9" t="str">
        <f t="shared" si="134"/>
        <v/>
      </c>
      <c r="M8042" s="205" t="str" cm="1">
        <f t="array" ref="M8042">_xlfn.IFS(NOT(ISERROR(VLOOKUP(Table5[[#This Row],[Section]],TB_notTB,1,FALSE))),"No",LEFT(Table5[[#This Row],[Section]],3)="ETB","PLS",LEFT(Table5[[#This Row],[Section]],1)="7","PDB",NOT(ISBLANK(Table5[[#This Row],[Section]])),"No")</f>
        <v>No</v>
      </c>
    </row>
    <row r="8043" spans="1:13" x14ac:dyDescent="0.25">
      <c r="A8043" s="126" t="s">
        <v>13406</v>
      </c>
      <c r="B8043" s="126" t="s">
        <v>13521</v>
      </c>
      <c r="C8043" s="126" t="s">
        <v>75</v>
      </c>
      <c r="D8043" s="127">
        <v>0.57899999999999996</v>
      </c>
      <c r="E8043" s="128">
        <v>268</v>
      </c>
      <c r="F8043" s="128">
        <v>179</v>
      </c>
      <c r="G8043" s="126" t="s">
        <v>21170</v>
      </c>
      <c r="H8043" s="126" t="s">
        <v>21171</v>
      </c>
      <c r="I8043" s="126" t="s">
        <v>21172</v>
      </c>
      <c r="J8043" s="126" t="s">
        <v>26233</v>
      </c>
      <c r="K8043" s="9">
        <f>_xlfn.IFNA(VLOOKUP(Table5[[#This Row],[Section]],SubSill_Tier,2,FALSE),0)</f>
        <v>0</v>
      </c>
      <c r="L8043" s="9" t="str">
        <f t="shared" si="134"/>
        <v/>
      </c>
      <c r="M8043" s="205" t="str" cm="1">
        <f t="array" ref="M8043">_xlfn.IFS(NOT(ISERROR(VLOOKUP(Table5[[#This Row],[Section]],TB_notTB,1,FALSE))),"No",LEFT(Table5[[#This Row],[Section]],3)="ETB","PLS",LEFT(Table5[[#This Row],[Section]],1)="7","PDB",NOT(ISBLANK(Table5[[#This Row],[Section]])),"No")</f>
        <v>No</v>
      </c>
    </row>
    <row r="8044" spans="1:13" x14ac:dyDescent="0.25">
      <c r="A8044" s="126" t="s">
        <v>13407</v>
      </c>
      <c r="B8044" s="126" t="s">
        <v>13522</v>
      </c>
      <c r="C8044" s="126" t="s">
        <v>75</v>
      </c>
      <c r="D8044" s="127">
        <v>0.94599999999999995</v>
      </c>
      <c r="E8044" s="128">
        <v>338</v>
      </c>
      <c r="F8044" s="128">
        <v>226</v>
      </c>
      <c r="G8044" s="126" t="s">
        <v>21170</v>
      </c>
      <c r="H8044" s="126" t="s">
        <v>21171</v>
      </c>
      <c r="I8044" s="126" t="s">
        <v>21172</v>
      </c>
      <c r="J8044" s="126" t="s">
        <v>26233</v>
      </c>
      <c r="K8044" s="9">
        <f>_xlfn.IFNA(VLOOKUP(Table5[[#This Row],[Section]],SubSill_Tier,2,FALSE),0)</f>
        <v>0</v>
      </c>
      <c r="L8044" s="9" t="str">
        <f t="shared" si="134"/>
        <v/>
      </c>
      <c r="M8044" s="205" t="str" cm="1">
        <f t="array" ref="M8044">_xlfn.IFS(NOT(ISERROR(VLOOKUP(Table5[[#This Row],[Section]],TB_notTB,1,FALSE))),"No",LEFT(Table5[[#This Row],[Section]],3)="ETB","PLS",LEFT(Table5[[#This Row],[Section]],1)="7","PDB",NOT(ISBLANK(Table5[[#This Row],[Section]])),"No")</f>
        <v>No</v>
      </c>
    </row>
    <row r="8045" spans="1:13" x14ac:dyDescent="0.25">
      <c r="A8045" s="126" t="s">
        <v>13408</v>
      </c>
      <c r="B8045" s="126" t="s">
        <v>13523</v>
      </c>
      <c r="C8045" s="126" t="s">
        <v>75</v>
      </c>
      <c r="D8045" s="127">
        <v>6.7380000000000004</v>
      </c>
      <c r="E8045" s="128">
        <v>832</v>
      </c>
      <c r="F8045" s="128">
        <v>615</v>
      </c>
      <c r="G8045" s="126" t="s">
        <v>21170</v>
      </c>
      <c r="H8045" s="126" t="s">
        <v>21171</v>
      </c>
      <c r="I8045" s="126" t="s">
        <v>21172</v>
      </c>
      <c r="J8045" s="126" t="s">
        <v>26245</v>
      </c>
      <c r="K8045" s="9">
        <f>_xlfn.IFNA(VLOOKUP(Table5[[#This Row],[Section]],SubSill_Tier,2,FALSE),0)</f>
        <v>0</v>
      </c>
      <c r="L8045" s="9" t="str">
        <f t="shared" si="134"/>
        <v/>
      </c>
      <c r="M8045" s="205" t="str" cm="1">
        <f t="array" ref="M8045">_xlfn.IFS(NOT(ISERROR(VLOOKUP(Table5[[#This Row],[Section]],TB_notTB,1,FALSE))),"No",LEFT(Table5[[#This Row],[Section]],3)="ETB","PLS",LEFT(Table5[[#This Row],[Section]],1)="7","PDB",NOT(ISBLANK(Table5[[#This Row],[Section]])),"No")</f>
        <v>No</v>
      </c>
    </row>
    <row r="8046" spans="1:13" x14ac:dyDescent="0.25">
      <c r="A8046" s="126" t="s">
        <v>16454</v>
      </c>
      <c r="B8046" s="126" t="s">
        <v>16455</v>
      </c>
      <c r="C8046" s="126" t="s">
        <v>75</v>
      </c>
      <c r="D8046" s="127">
        <v>0.67100000000000004</v>
      </c>
      <c r="E8046" s="128">
        <v>314</v>
      </c>
      <c r="F8046" s="128">
        <v>209</v>
      </c>
      <c r="G8046" s="126" t="s">
        <v>14884</v>
      </c>
      <c r="H8046" s="126" t="s">
        <v>21146</v>
      </c>
      <c r="I8046" s="126" t="s">
        <v>22101</v>
      </c>
      <c r="J8046" s="126" t="s">
        <v>26278</v>
      </c>
      <c r="K8046" s="9">
        <f>_xlfn.IFNA(VLOOKUP(Table5[[#This Row],[Section]],SubSill_Tier,2,FALSE),0)</f>
        <v>0</v>
      </c>
      <c r="L8046" s="9" t="str">
        <f t="shared" si="134"/>
        <v/>
      </c>
      <c r="M8046" s="205" t="str" cm="1">
        <f t="array" ref="M8046">_xlfn.IFS(NOT(ISERROR(VLOOKUP(Table5[[#This Row],[Section]],TB_notTB,1,FALSE))),"No",LEFT(Table5[[#This Row],[Section]],3)="ETB","PLS",LEFT(Table5[[#This Row],[Section]],1)="7","PDB",NOT(ISBLANK(Table5[[#This Row],[Section]])),"No")</f>
        <v>No</v>
      </c>
    </row>
    <row r="8047" spans="1:13" x14ac:dyDescent="0.25">
      <c r="A8047" s="126" t="s">
        <v>9278</v>
      </c>
      <c r="B8047" s="126" t="s">
        <v>9279</v>
      </c>
      <c r="C8047" s="126" t="s">
        <v>75</v>
      </c>
      <c r="D8047" s="127">
        <v>2.4940000000000002</v>
      </c>
      <c r="E8047" s="128">
        <v>319</v>
      </c>
      <c r="F8047" s="128">
        <v>319</v>
      </c>
      <c r="G8047" s="126" t="s">
        <v>13719</v>
      </c>
      <c r="H8047" s="126" t="s">
        <v>20128</v>
      </c>
      <c r="I8047" s="126" t="s">
        <v>20129</v>
      </c>
      <c r="J8047" s="126" t="s">
        <v>26235</v>
      </c>
      <c r="K8047" s="9">
        <f>_xlfn.IFNA(VLOOKUP(Table5[[#This Row],[Section]],SubSill_Tier,2,FALSE),0)</f>
        <v>0</v>
      </c>
      <c r="L8047" s="9" t="str">
        <f t="shared" si="134"/>
        <v>Wall</v>
      </c>
      <c r="M8047" s="205" t="str" cm="1">
        <f t="array" ref="M8047">_xlfn.IFS(NOT(ISERROR(VLOOKUP(Table5[[#This Row],[Section]],TB_notTB,1,FALSE))),"No",LEFT(Table5[[#This Row],[Section]],3)="ETB","PLS",LEFT(Table5[[#This Row],[Section]],1)="7","PDB",NOT(ISBLANK(Table5[[#This Row],[Section]])),"No")</f>
        <v>No</v>
      </c>
    </row>
    <row r="8048" spans="1:13" x14ac:dyDescent="0.25">
      <c r="A8048" s="126" t="s">
        <v>13409</v>
      </c>
      <c r="B8048" s="126" t="s">
        <v>13410</v>
      </c>
      <c r="C8048" s="126" t="s">
        <v>75</v>
      </c>
      <c r="D8048" s="127">
        <v>1.5069999999999999</v>
      </c>
      <c r="E8048" s="128">
        <v>535</v>
      </c>
      <c r="F8048" s="128">
        <v>357</v>
      </c>
      <c r="G8048" s="126" t="s">
        <v>13806</v>
      </c>
      <c r="H8048" s="126" t="s">
        <v>21265</v>
      </c>
      <c r="I8048" s="126" t="s">
        <v>27185</v>
      </c>
      <c r="J8048" s="126" t="s">
        <v>26241</v>
      </c>
      <c r="K8048" s="9">
        <f>_xlfn.IFNA(VLOOKUP(Table5[[#This Row],[Section]],SubSill_Tier,2,FALSE),0)</f>
        <v>0</v>
      </c>
      <c r="L8048" s="9" t="str">
        <f t="shared" si="134"/>
        <v/>
      </c>
      <c r="M8048" s="205" t="str" cm="1">
        <f t="array" ref="M8048">_xlfn.IFS(NOT(ISERROR(VLOOKUP(Table5[[#This Row],[Section]],TB_notTB,1,FALSE))),"No",LEFT(Table5[[#This Row],[Section]],3)="ETB","PLS",LEFT(Table5[[#This Row],[Section]],1)="7","PDB",NOT(ISBLANK(Table5[[#This Row],[Section]])),"No")</f>
        <v>No</v>
      </c>
    </row>
    <row r="8049" spans="1:13" x14ac:dyDescent="0.25">
      <c r="A8049" s="126" t="s">
        <v>13411</v>
      </c>
      <c r="B8049" s="126" t="s">
        <v>13412</v>
      </c>
      <c r="C8049" s="126" t="s">
        <v>75</v>
      </c>
      <c r="D8049" s="127">
        <v>0.92500000000000004</v>
      </c>
      <c r="E8049" s="128">
        <v>391</v>
      </c>
      <c r="F8049" s="128">
        <v>261</v>
      </c>
      <c r="G8049" s="126" t="s">
        <v>13806</v>
      </c>
      <c r="H8049" s="126" t="s">
        <v>21265</v>
      </c>
      <c r="I8049" s="126" t="s">
        <v>27185</v>
      </c>
      <c r="J8049" s="126" t="s">
        <v>26241</v>
      </c>
      <c r="K8049" s="9">
        <f>_xlfn.IFNA(VLOOKUP(Table5[[#This Row],[Section]],SubSill_Tier,2,FALSE),0)</f>
        <v>0</v>
      </c>
      <c r="L8049" s="9" t="str">
        <f t="shared" si="134"/>
        <v/>
      </c>
      <c r="M8049" s="205" t="str" cm="1">
        <f t="array" ref="M8049">_xlfn.IFS(NOT(ISERROR(VLOOKUP(Table5[[#This Row],[Section]],TB_notTB,1,FALSE))),"No",LEFT(Table5[[#This Row],[Section]],3)="ETB","PLS",LEFT(Table5[[#This Row],[Section]],1)="7","PDB",NOT(ISBLANK(Table5[[#This Row],[Section]])),"No")</f>
        <v>No</v>
      </c>
    </row>
    <row r="8050" spans="1:13" x14ac:dyDescent="0.25">
      <c r="A8050" s="126" t="s">
        <v>13413</v>
      </c>
      <c r="B8050" s="126" t="s">
        <v>13414</v>
      </c>
      <c r="C8050" s="126" t="s">
        <v>75</v>
      </c>
      <c r="D8050" s="127">
        <v>0.83199999999999996</v>
      </c>
      <c r="E8050" s="128">
        <v>358</v>
      </c>
      <c r="F8050" s="128">
        <v>239</v>
      </c>
      <c r="G8050" s="126" t="s">
        <v>13793</v>
      </c>
      <c r="H8050" s="126" t="s">
        <v>21223</v>
      </c>
      <c r="I8050" s="126" t="s">
        <v>28014</v>
      </c>
      <c r="J8050" s="126" t="s">
        <v>26241</v>
      </c>
      <c r="K8050" s="9">
        <f>_xlfn.IFNA(VLOOKUP(Table5[[#This Row],[Section]],SubSill_Tier,2,FALSE),0)</f>
        <v>0</v>
      </c>
      <c r="L8050" s="9" t="str">
        <f t="shared" si="134"/>
        <v/>
      </c>
      <c r="M8050" s="205" t="str" cm="1">
        <f t="array" ref="M8050">_xlfn.IFS(NOT(ISERROR(VLOOKUP(Table5[[#This Row],[Section]],TB_notTB,1,FALSE))),"No",LEFT(Table5[[#This Row],[Section]],3)="ETB","PLS",LEFT(Table5[[#This Row],[Section]],1)="7","PDB",NOT(ISBLANK(Table5[[#This Row],[Section]])),"No")</f>
        <v>No</v>
      </c>
    </row>
    <row r="8051" spans="1:13" x14ac:dyDescent="0.25">
      <c r="A8051" s="126" t="s">
        <v>13415</v>
      </c>
      <c r="B8051" s="126" t="s">
        <v>13416</v>
      </c>
      <c r="C8051" s="126" t="s">
        <v>75</v>
      </c>
      <c r="D8051" s="127">
        <v>1.337</v>
      </c>
      <c r="E8051" s="128">
        <v>465</v>
      </c>
      <c r="F8051" s="128">
        <v>310</v>
      </c>
      <c r="G8051" s="126" t="s">
        <v>13806</v>
      </c>
      <c r="H8051" s="126" t="s">
        <v>21265</v>
      </c>
      <c r="I8051" s="126" t="s">
        <v>27185</v>
      </c>
      <c r="J8051" s="126" t="s">
        <v>26241</v>
      </c>
      <c r="K8051" s="9">
        <f>_xlfn.IFNA(VLOOKUP(Table5[[#This Row],[Section]],SubSill_Tier,2,FALSE),0)</f>
        <v>0</v>
      </c>
      <c r="L8051" s="9" t="str">
        <f t="shared" si="134"/>
        <v/>
      </c>
      <c r="M8051" s="205" t="str" cm="1">
        <f t="array" ref="M8051">_xlfn.IFS(NOT(ISERROR(VLOOKUP(Table5[[#This Row],[Section]],TB_notTB,1,FALSE))),"No",LEFT(Table5[[#This Row],[Section]],3)="ETB","PLS",LEFT(Table5[[#This Row],[Section]],1)="7","PDB",NOT(ISBLANK(Table5[[#This Row],[Section]])),"No")</f>
        <v>No</v>
      </c>
    </row>
    <row r="8052" spans="1:13" x14ac:dyDescent="0.25">
      <c r="A8052" s="126" t="s">
        <v>13417</v>
      </c>
      <c r="B8052" s="126" t="s">
        <v>13418</v>
      </c>
      <c r="C8052" s="126" t="s">
        <v>75</v>
      </c>
      <c r="D8052" s="127">
        <v>1.2370000000000001</v>
      </c>
      <c r="E8052" s="128">
        <v>517</v>
      </c>
      <c r="F8052" s="128">
        <v>345</v>
      </c>
      <c r="G8052" s="126" t="s">
        <v>13806</v>
      </c>
      <c r="H8052" s="126" t="s">
        <v>21265</v>
      </c>
      <c r="I8052" s="126" t="s">
        <v>27185</v>
      </c>
      <c r="J8052" s="126" t="s">
        <v>26241</v>
      </c>
      <c r="K8052" s="9">
        <f>_xlfn.IFNA(VLOOKUP(Table5[[#This Row],[Section]],SubSill_Tier,2,FALSE),0)</f>
        <v>0</v>
      </c>
      <c r="L8052" s="9" t="str">
        <f t="shared" si="134"/>
        <v/>
      </c>
      <c r="M8052" s="205" t="str" cm="1">
        <f t="array" ref="M8052">_xlfn.IFS(NOT(ISERROR(VLOOKUP(Table5[[#This Row],[Section]],TB_notTB,1,FALSE))),"No",LEFT(Table5[[#This Row],[Section]],3)="ETB","PLS",LEFT(Table5[[#This Row],[Section]],1)="7","PDB",NOT(ISBLANK(Table5[[#This Row],[Section]])),"No")</f>
        <v>No</v>
      </c>
    </row>
    <row r="8053" spans="1:13" x14ac:dyDescent="0.25">
      <c r="A8053" s="126" t="s">
        <v>13419</v>
      </c>
      <c r="B8053" s="126" t="s">
        <v>13433</v>
      </c>
      <c r="C8053" s="126" t="s">
        <v>75</v>
      </c>
      <c r="D8053" s="127">
        <v>2.6779999999999999</v>
      </c>
      <c r="E8053" s="128">
        <v>539</v>
      </c>
      <c r="F8053" s="128">
        <v>422</v>
      </c>
      <c r="G8053" s="126" t="s">
        <v>13806</v>
      </c>
      <c r="H8053" s="126" t="s">
        <v>21265</v>
      </c>
      <c r="I8053" s="126" t="s">
        <v>27185</v>
      </c>
      <c r="J8053" s="126" t="s">
        <v>26241</v>
      </c>
      <c r="K8053" s="9">
        <f>_xlfn.IFNA(VLOOKUP(Table5[[#This Row],[Section]],SubSill_Tier,2,FALSE),0)</f>
        <v>0</v>
      </c>
      <c r="L8053" s="9" t="str">
        <f t="shared" si="134"/>
        <v/>
      </c>
      <c r="M8053" s="205" t="str" cm="1">
        <f t="array" ref="M8053">_xlfn.IFS(NOT(ISERROR(VLOOKUP(Table5[[#This Row],[Section]],TB_notTB,1,FALSE))),"No",LEFT(Table5[[#This Row],[Section]],3)="ETB","PLS",LEFT(Table5[[#This Row],[Section]],1)="7","PDB",NOT(ISBLANK(Table5[[#This Row],[Section]])),"No")</f>
        <v>No</v>
      </c>
    </row>
    <row r="8054" spans="1:13" x14ac:dyDescent="0.25">
      <c r="A8054" s="126" t="s">
        <v>19109</v>
      </c>
      <c r="B8054" s="126" t="s">
        <v>19110</v>
      </c>
      <c r="C8054" s="126" t="s">
        <v>75</v>
      </c>
      <c r="D8054" s="127">
        <v>2.58</v>
      </c>
      <c r="E8054" s="128">
        <v>546</v>
      </c>
      <c r="F8054" s="128">
        <v>350</v>
      </c>
      <c r="G8054" s="126" t="s">
        <v>21170</v>
      </c>
      <c r="H8054" s="126" t="s">
        <v>21171</v>
      </c>
      <c r="I8054" s="126" t="s">
        <v>21172</v>
      </c>
      <c r="J8054" s="126" t="s">
        <v>26233</v>
      </c>
      <c r="K8054" s="9">
        <f>_xlfn.IFNA(VLOOKUP(Table5[[#This Row],[Section]],SubSill_Tier,2,FALSE),0)</f>
        <v>0</v>
      </c>
      <c r="L8054" s="9" t="str">
        <f t="shared" si="134"/>
        <v/>
      </c>
      <c r="M8054" s="205" t="str" cm="1">
        <f t="array" ref="M8054">_xlfn.IFS(NOT(ISERROR(VLOOKUP(Table5[[#This Row],[Section]],TB_notTB,1,FALSE))),"No",LEFT(Table5[[#This Row],[Section]],3)="ETB","PLS",LEFT(Table5[[#This Row],[Section]],1)="7","PDB",NOT(ISBLANK(Table5[[#This Row],[Section]])),"No")</f>
        <v>No</v>
      </c>
    </row>
    <row r="8055" spans="1:13" x14ac:dyDescent="0.25">
      <c r="A8055" s="126" t="s">
        <v>16456</v>
      </c>
      <c r="B8055" s="126" t="s">
        <v>16457</v>
      </c>
      <c r="C8055" s="126" t="s">
        <v>75</v>
      </c>
      <c r="D8055" s="127">
        <v>0.70699999999999996</v>
      </c>
      <c r="E8055" s="128">
        <v>220</v>
      </c>
      <c r="F8055" s="128">
        <v>147</v>
      </c>
      <c r="G8055" s="126" t="s">
        <v>15424</v>
      </c>
      <c r="H8055" s="126" t="s">
        <v>20315</v>
      </c>
      <c r="I8055" s="126" t="s">
        <v>21200</v>
      </c>
      <c r="J8055" s="126" t="s">
        <v>26287</v>
      </c>
      <c r="K8055" s="9">
        <f>_xlfn.IFNA(VLOOKUP(Table5[[#This Row],[Section]],SubSill_Tier,2,FALSE),0)</f>
        <v>0</v>
      </c>
      <c r="L8055" s="9" t="str">
        <f t="shared" si="134"/>
        <v/>
      </c>
      <c r="M8055" s="205" t="str" cm="1">
        <f t="array" ref="M8055">_xlfn.IFS(NOT(ISERROR(VLOOKUP(Table5[[#This Row],[Section]],TB_notTB,1,FALSE))),"No",LEFT(Table5[[#This Row],[Section]],3)="ETB","PLS",LEFT(Table5[[#This Row],[Section]],1)="7","PDB",NOT(ISBLANK(Table5[[#This Row],[Section]])),"No")</f>
        <v>No</v>
      </c>
    </row>
    <row r="8056" spans="1:13" x14ac:dyDescent="0.25">
      <c r="A8056" s="126" t="s">
        <v>16458</v>
      </c>
      <c r="B8056" s="126" t="s">
        <v>16459</v>
      </c>
      <c r="C8056" s="126" t="s">
        <v>75</v>
      </c>
      <c r="D8056" s="127">
        <v>0.67800000000000005</v>
      </c>
      <c r="E8056" s="128">
        <v>192</v>
      </c>
      <c r="F8056" s="128">
        <v>150</v>
      </c>
      <c r="G8056" s="126" t="s">
        <v>15424</v>
      </c>
      <c r="H8056" s="126" t="s">
        <v>20315</v>
      </c>
      <c r="I8056" s="126" t="s">
        <v>21200</v>
      </c>
      <c r="J8056" s="126" t="s">
        <v>26287</v>
      </c>
      <c r="K8056" s="9">
        <f>_xlfn.IFNA(VLOOKUP(Table5[[#This Row],[Section]],SubSill_Tier,2,FALSE),0)</f>
        <v>0</v>
      </c>
      <c r="L8056" s="9" t="str">
        <f t="shared" si="134"/>
        <v/>
      </c>
      <c r="M8056" s="205" t="str" cm="1">
        <f t="array" ref="M8056">_xlfn.IFS(NOT(ISERROR(VLOOKUP(Table5[[#This Row],[Section]],TB_notTB,1,FALSE))),"No",LEFT(Table5[[#This Row],[Section]],3)="ETB","PLS",LEFT(Table5[[#This Row],[Section]],1)="7","PDB",NOT(ISBLANK(Table5[[#This Row],[Section]])),"No")</f>
        <v>No</v>
      </c>
    </row>
    <row r="8057" spans="1:13" x14ac:dyDescent="0.25">
      <c r="A8057" s="126" t="s">
        <v>13453</v>
      </c>
      <c r="B8057" s="126" t="s">
        <v>13454</v>
      </c>
      <c r="C8057" s="126" t="s">
        <v>75</v>
      </c>
      <c r="D8057" s="127">
        <v>0.99299999999999999</v>
      </c>
      <c r="E8057" s="128">
        <v>191</v>
      </c>
      <c r="F8057" s="128">
        <v>191</v>
      </c>
      <c r="G8057" s="126" t="s">
        <v>13720</v>
      </c>
      <c r="H8057" s="126" t="s">
        <v>20130</v>
      </c>
      <c r="I8057" s="126" t="s">
        <v>20131</v>
      </c>
      <c r="J8057" s="126" t="s">
        <v>26235</v>
      </c>
      <c r="K8057" s="9">
        <f>_xlfn.IFNA(VLOOKUP(Table5[[#This Row],[Section]],SubSill_Tier,2,FALSE),0)</f>
        <v>0</v>
      </c>
      <c r="L8057" s="9" t="str">
        <f t="shared" si="134"/>
        <v/>
      </c>
      <c r="M8057" s="205" t="str" cm="1">
        <f t="array" ref="M8057">_xlfn.IFS(NOT(ISERROR(VLOOKUP(Table5[[#This Row],[Section]],TB_notTB,1,FALSE))),"No",LEFT(Table5[[#This Row],[Section]],3)="ETB","PLS",LEFT(Table5[[#This Row],[Section]],1)="7","PDB",NOT(ISBLANK(Table5[[#This Row],[Section]])),"No")</f>
        <v>No</v>
      </c>
    </row>
    <row r="8058" spans="1:13" x14ac:dyDescent="0.25">
      <c r="A8058" s="126" t="s">
        <v>13455</v>
      </c>
      <c r="B8058" s="126" t="s">
        <v>13456</v>
      </c>
      <c r="C8058" s="126" t="s">
        <v>75</v>
      </c>
      <c r="D8058" s="127">
        <v>1.4470000000000001</v>
      </c>
      <c r="E8058" s="128">
        <v>149</v>
      </c>
      <c r="F8058" s="128">
        <v>149</v>
      </c>
      <c r="G8058" s="126" t="s">
        <v>13725</v>
      </c>
      <c r="H8058" s="126" t="s">
        <v>20134</v>
      </c>
      <c r="I8058" s="126" t="s">
        <v>20135</v>
      </c>
      <c r="J8058" s="126" t="s">
        <v>26235</v>
      </c>
      <c r="K8058" s="9">
        <f>_xlfn.IFNA(VLOOKUP(Table5[[#This Row],[Section]],SubSill_Tier,2,FALSE),0)</f>
        <v>0</v>
      </c>
      <c r="L8058" s="9" t="str">
        <f t="shared" si="134"/>
        <v/>
      </c>
      <c r="M8058" s="205" t="str" cm="1">
        <f t="array" ref="M8058">_xlfn.IFS(NOT(ISERROR(VLOOKUP(Table5[[#This Row],[Section]],TB_notTB,1,FALSE))),"No",LEFT(Table5[[#This Row],[Section]],3)="ETB","PLS",LEFT(Table5[[#This Row],[Section]],1)="7","PDB",NOT(ISBLANK(Table5[[#This Row],[Section]])),"No")</f>
        <v>No</v>
      </c>
    </row>
    <row r="8059" spans="1:13" x14ac:dyDescent="0.25">
      <c r="A8059" s="126" t="s">
        <v>13457</v>
      </c>
      <c r="B8059" s="126" t="s">
        <v>13458</v>
      </c>
      <c r="C8059" s="126" t="s">
        <v>75</v>
      </c>
      <c r="D8059" s="127">
        <v>0.874</v>
      </c>
      <c r="E8059" s="128">
        <v>264</v>
      </c>
      <c r="F8059" s="128">
        <v>176</v>
      </c>
      <c r="G8059" s="126" t="s">
        <v>13713</v>
      </c>
      <c r="H8059" s="126" t="s">
        <v>21056</v>
      </c>
      <c r="I8059" s="126" t="s">
        <v>21057</v>
      </c>
      <c r="J8059" s="126" t="s">
        <v>26281</v>
      </c>
      <c r="K8059" s="9">
        <f>_xlfn.IFNA(VLOOKUP(Table5[[#This Row],[Section]],SubSill_Tier,2,FALSE),0)</f>
        <v>0</v>
      </c>
      <c r="L8059" s="9" t="str">
        <f t="shared" si="134"/>
        <v/>
      </c>
      <c r="M8059" s="205" t="str" cm="1">
        <f t="array" ref="M8059">_xlfn.IFS(NOT(ISERROR(VLOOKUP(Table5[[#This Row],[Section]],TB_notTB,1,FALSE))),"No",LEFT(Table5[[#This Row],[Section]],3)="ETB","PLS",LEFT(Table5[[#This Row],[Section]],1)="7","PDB",NOT(ISBLANK(Table5[[#This Row],[Section]])),"No")</f>
        <v>No</v>
      </c>
    </row>
    <row r="8060" spans="1:13" x14ac:dyDescent="0.25">
      <c r="A8060" s="126" t="s">
        <v>13459</v>
      </c>
      <c r="B8060" s="126" t="s">
        <v>13460</v>
      </c>
      <c r="C8060" s="126" t="s">
        <v>75</v>
      </c>
      <c r="D8060" s="127">
        <v>0.78700000000000003</v>
      </c>
      <c r="E8060" s="128">
        <v>238</v>
      </c>
      <c r="F8060" s="128">
        <v>159</v>
      </c>
      <c r="G8060" s="126" t="s">
        <v>13713</v>
      </c>
      <c r="H8060" s="126" t="s">
        <v>21056</v>
      </c>
      <c r="I8060" s="126" t="s">
        <v>21057</v>
      </c>
      <c r="J8060" s="126" t="s">
        <v>26281</v>
      </c>
      <c r="K8060" s="9">
        <f>_xlfn.IFNA(VLOOKUP(Table5[[#This Row],[Section]],SubSill_Tier,2,FALSE),0)</f>
        <v>0</v>
      </c>
      <c r="L8060" s="9" t="str">
        <f t="shared" si="134"/>
        <v/>
      </c>
      <c r="M8060" s="205" t="str" cm="1">
        <f t="array" ref="M8060">_xlfn.IFS(NOT(ISERROR(VLOOKUP(Table5[[#This Row],[Section]],TB_notTB,1,FALSE))),"No",LEFT(Table5[[#This Row],[Section]],3)="ETB","PLS",LEFT(Table5[[#This Row],[Section]],1)="7","PDB",NOT(ISBLANK(Table5[[#This Row],[Section]])),"No")</f>
        <v>No</v>
      </c>
    </row>
    <row r="8061" spans="1:13" x14ac:dyDescent="0.25">
      <c r="A8061" s="126" t="s">
        <v>13434</v>
      </c>
      <c r="B8061" s="126" t="s">
        <v>29521</v>
      </c>
      <c r="C8061" s="126" t="s">
        <v>75</v>
      </c>
      <c r="D8061" s="127">
        <v>0.67200000000000004</v>
      </c>
      <c r="E8061" s="128">
        <v>234</v>
      </c>
      <c r="F8061" s="128">
        <v>156</v>
      </c>
      <c r="G8061" s="126" t="s">
        <v>19307</v>
      </c>
      <c r="H8061" s="126" t="s">
        <v>21125</v>
      </c>
      <c r="I8061" s="126" t="s">
        <v>27830</v>
      </c>
      <c r="J8061" s="126" t="s">
        <v>26241</v>
      </c>
      <c r="K8061" s="9">
        <f>_xlfn.IFNA(VLOOKUP(Table5[[#This Row],[Section]],SubSill_Tier,2,FALSE),0)</f>
        <v>0</v>
      </c>
      <c r="L8061" s="9" t="str">
        <f t="shared" si="134"/>
        <v/>
      </c>
      <c r="M8061" s="205" t="str" cm="1">
        <f t="array" ref="M8061">_xlfn.IFS(NOT(ISERROR(VLOOKUP(Table5[[#This Row],[Section]],TB_notTB,1,FALSE))),"No",LEFT(Table5[[#This Row],[Section]],3)="ETB","PLS",LEFT(Table5[[#This Row],[Section]],1)="7","PDB",NOT(ISBLANK(Table5[[#This Row],[Section]])),"No")</f>
        <v>No</v>
      </c>
    </row>
    <row r="8062" spans="1:13" x14ac:dyDescent="0.25">
      <c r="A8062" s="126" t="s">
        <v>13435</v>
      </c>
      <c r="B8062" s="126" t="s">
        <v>26810</v>
      </c>
      <c r="C8062" s="126" t="s">
        <v>75</v>
      </c>
      <c r="D8062" s="127">
        <v>2.2410000000000001</v>
      </c>
      <c r="E8062" s="128">
        <v>773</v>
      </c>
      <c r="F8062" s="128">
        <v>515</v>
      </c>
      <c r="G8062" s="126" t="s">
        <v>19308</v>
      </c>
      <c r="H8062" s="126" t="s">
        <v>21128</v>
      </c>
      <c r="I8062" s="126" t="s">
        <v>27831</v>
      </c>
      <c r="J8062" s="126" t="s">
        <v>26241</v>
      </c>
      <c r="K8062" s="9">
        <f>_xlfn.IFNA(VLOOKUP(Table5[[#This Row],[Section]],SubSill_Tier,2,FALSE),0)</f>
        <v>0</v>
      </c>
      <c r="L8062" s="9" t="str">
        <f t="shared" si="134"/>
        <v/>
      </c>
      <c r="M8062" s="205" t="str" cm="1">
        <f t="array" ref="M8062">_xlfn.IFS(NOT(ISERROR(VLOOKUP(Table5[[#This Row],[Section]],TB_notTB,1,FALSE))),"No",LEFT(Table5[[#This Row],[Section]],3)="ETB","PLS",LEFT(Table5[[#This Row],[Section]],1)="7","PDB",NOT(ISBLANK(Table5[[#This Row],[Section]])),"No")</f>
        <v>No</v>
      </c>
    </row>
    <row r="8063" spans="1:13" x14ac:dyDescent="0.25">
      <c r="A8063" s="126" t="s">
        <v>13436</v>
      </c>
      <c r="B8063" s="126" t="s">
        <v>17331</v>
      </c>
      <c r="C8063" s="126" t="s">
        <v>75</v>
      </c>
      <c r="D8063" s="127">
        <v>0.36199999999999999</v>
      </c>
      <c r="E8063" s="128">
        <v>133</v>
      </c>
      <c r="F8063" s="128">
        <v>100</v>
      </c>
      <c r="G8063" s="126" t="s">
        <v>13743</v>
      </c>
      <c r="H8063" s="126" t="s">
        <v>21092</v>
      </c>
      <c r="I8063" s="126" t="s">
        <v>21093</v>
      </c>
      <c r="J8063" s="126" t="s">
        <v>26241</v>
      </c>
      <c r="K8063" s="9">
        <f>_xlfn.IFNA(VLOOKUP(Table5[[#This Row],[Section]],SubSill_Tier,2,FALSE),0)</f>
        <v>0</v>
      </c>
      <c r="L8063" s="9" t="str">
        <f t="shared" si="134"/>
        <v/>
      </c>
      <c r="M8063" s="205" t="str" cm="1">
        <f t="array" ref="M8063">_xlfn.IFS(NOT(ISERROR(VLOOKUP(Table5[[#This Row],[Section]],TB_notTB,1,FALSE))),"No",LEFT(Table5[[#This Row],[Section]],3)="ETB","PLS",LEFT(Table5[[#This Row],[Section]],1)="7","PDB",NOT(ISBLANK(Table5[[#This Row],[Section]])),"No")</f>
        <v>No</v>
      </c>
    </row>
    <row r="8064" spans="1:13" x14ac:dyDescent="0.25">
      <c r="A8064" s="126" t="s">
        <v>13437</v>
      </c>
      <c r="B8064" s="126" t="s">
        <v>13494</v>
      </c>
      <c r="C8064" s="126" t="s">
        <v>75</v>
      </c>
      <c r="D8064" s="127">
        <v>0.495</v>
      </c>
      <c r="E8064" s="128">
        <v>168</v>
      </c>
      <c r="F8064" s="128">
        <v>112</v>
      </c>
      <c r="G8064" s="126" t="s">
        <v>19307</v>
      </c>
      <c r="H8064" s="126" t="s">
        <v>21125</v>
      </c>
      <c r="I8064" s="126" t="s">
        <v>27830</v>
      </c>
      <c r="J8064" s="126" t="s">
        <v>26241</v>
      </c>
      <c r="K8064" s="9">
        <f>_xlfn.IFNA(VLOOKUP(Table5[[#This Row],[Section]],SubSill_Tier,2,FALSE),0)</f>
        <v>0</v>
      </c>
      <c r="L8064" s="9" t="str">
        <f t="shared" si="134"/>
        <v/>
      </c>
      <c r="M8064" s="205" t="str" cm="1">
        <f t="array" ref="M8064">_xlfn.IFS(NOT(ISERROR(VLOOKUP(Table5[[#This Row],[Section]],TB_notTB,1,FALSE))),"No",LEFT(Table5[[#This Row],[Section]],3)="ETB","PLS",LEFT(Table5[[#This Row],[Section]],1)="7","PDB",NOT(ISBLANK(Table5[[#This Row],[Section]])),"No")</f>
        <v>No</v>
      </c>
    </row>
    <row r="8065" spans="1:13" x14ac:dyDescent="0.25">
      <c r="A8065" s="126" t="s">
        <v>13461</v>
      </c>
      <c r="B8065" s="126" t="s">
        <v>13524</v>
      </c>
      <c r="C8065" s="126" t="s">
        <v>75</v>
      </c>
      <c r="D8065" s="127">
        <v>2.052</v>
      </c>
      <c r="E8065" s="128">
        <v>481</v>
      </c>
      <c r="F8065" s="128">
        <v>321</v>
      </c>
      <c r="G8065" s="126" t="s">
        <v>21170</v>
      </c>
      <c r="H8065" s="126" t="s">
        <v>21171</v>
      </c>
      <c r="I8065" s="126" t="s">
        <v>21172</v>
      </c>
      <c r="J8065" s="126" t="s">
        <v>26233</v>
      </c>
      <c r="K8065" s="9">
        <f>_xlfn.IFNA(VLOOKUP(Table5[[#This Row],[Section]],SubSill_Tier,2,FALSE),0)</f>
        <v>0</v>
      </c>
      <c r="L8065" s="9" t="str">
        <f t="shared" si="134"/>
        <v/>
      </c>
      <c r="M8065" s="205" t="str" cm="1">
        <f t="array" ref="M8065">_xlfn.IFS(NOT(ISERROR(VLOOKUP(Table5[[#This Row],[Section]],TB_notTB,1,FALSE))),"No",LEFT(Table5[[#This Row],[Section]],3)="ETB","PLS",LEFT(Table5[[#This Row],[Section]],1)="7","PDB",NOT(ISBLANK(Table5[[#This Row],[Section]])),"No")</f>
        <v>No</v>
      </c>
    </row>
    <row r="8066" spans="1:13" x14ac:dyDescent="0.25">
      <c r="A8066" s="126" t="s">
        <v>13525</v>
      </c>
      <c r="B8066" s="126" t="s">
        <v>13526</v>
      </c>
      <c r="C8066" s="126" t="s">
        <v>98</v>
      </c>
      <c r="D8066" s="127">
        <v>0.60699999999999998</v>
      </c>
      <c r="E8066" s="128">
        <v>148</v>
      </c>
      <c r="F8066" s="128">
        <v>148</v>
      </c>
      <c r="G8066" s="126" t="s">
        <v>13716</v>
      </c>
      <c r="H8066" s="126" t="s">
        <v>21094</v>
      </c>
      <c r="I8066" s="126" t="s">
        <v>21095</v>
      </c>
      <c r="J8066" s="126" t="s">
        <v>26233</v>
      </c>
      <c r="K8066" s="9">
        <f>_xlfn.IFNA(VLOOKUP(Table5[[#This Row],[Section]],SubSill_Tier,2,FALSE),0)</f>
        <v>0</v>
      </c>
      <c r="L8066" s="9" t="str">
        <f t="shared" ref="L8066:L8129" si="135">IFERROR(IF(LEFT(G8066,2)="AI",IF(_xlfn.NUMBERVALUE(IFERROR(LEFT(IF(ISERROR(FIND("X",UPPER(B8066))),UPPER(B8066),RIGHT(UPPER(B8066),LEN(UPPER(B8066))-FIND("~",SUBSTITUTE(UPPER(B8066),"X","~",LEN(UPPER(B8066))-LEN(SUBSTITUTE(UPPER(B8066),"X","")))))),FIND(" ",IF(ISERROR(FIND("X",UPPER(B8066))),UPPER(B8066),RIGHT(UPPER(B8066),LEN(UPPER(B8066))-FIND("~",SUBSTITUTE(UPPER(B8066),"X","~",LEN(UPPER(B8066))-LEN(SUBSTITUTE(UPPER(B8066),"X","")))))),1)-1),IF(ISERROR(FIND("X",UPPER(B8066))),UPPER(B8066),RIGHT(UPPER(B8066),LEN(UPPER(B8066))-FIND("~",SUBSTITUTE(UPPER(B8066),"X","~",LEN(UPPER(B8066))-LEN(SUBSTITUTE(UPPER(B8066),"X",""))))))),".")&gt;=5,"Wall",""),""),"")</f>
        <v>Wall</v>
      </c>
      <c r="M8066" s="205" t="str" cm="1">
        <f t="array" ref="M8066">_xlfn.IFS(NOT(ISERROR(VLOOKUP(Table5[[#This Row],[Section]],TB_notTB,1,FALSE))),"No",LEFT(Table5[[#This Row],[Section]],3)="ETB","PLS",LEFT(Table5[[#This Row],[Section]],1)="7","PDB",NOT(ISBLANK(Table5[[#This Row],[Section]])),"No")</f>
        <v>No</v>
      </c>
    </row>
    <row r="8067" spans="1:13" x14ac:dyDescent="0.25">
      <c r="A8067" s="126" t="s">
        <v>13495</v>
      </c>
      <c r="B8067" s="126" t="s">
        <v>13496</v>
      </c>
      <c r="C8067" s="126" t="s">
        <v>75</v>
      </c>
      <c r="D8067" s="127">
        <v>1.69</v>
      </c>
      <c r="E8067" s="128">
        <v>529</v>
      </c>
      <c r="F8067" s="128">
        <v>353</v>
      </c>
      <c r="G8067" s="126" t="s">
        <v>21111</v>
      </c>
      <c r="H8067" s="126" t="s">
        <v>21112</v>
      </c>
      <c r="I8067" s="126" t="s">
        <v>21113</v>
      </c>
      <c r="J8067" s="126" t="s">
        <v>26241</v>
      </c>
      <c r="K8067" s="9">
        <f>_xlfn.IFNA(VLOOKUP(Table5[[#This Row],[Section]],SubSill_Tier,2,FALSE),0)</f>
        <v>1</v>
      </c>
      <c r="L8067" s="9" t="str">
        <f t="shared" si="135"/>
        <v/>
      </c>
      <c r="M8067" s="205" t="str" cm="1">
        <f t="array" ref="M8067">_xlfn.IFS(NOT(ISERROR(VLOOKUP(Table5[[#This Row],[Section]],TB_notTB,1,FALSE))),"No",LEFT(Table5[[#This Row],[Section]],3)="ETB","PLS",LEFT(Table5[[#This Row],[Section]],1)="7","PDB",NOT(ISBLANK(Table5[[#This Row],[Section]])),"No")</f>
        <v>No</v>
      </c>
    </row>
    <row r="8068" spans="1:13" x14ac:dyDescent="0.25">
      <c r="A8068" s="126" t="s">
        <v>13497</v>
      </c>
      <c r="B8068" s="126" t="s">
        <v>13498</v>
      </c>
      <c r="C8068" s="126" t="s">
        <v>75</v>
      </c>
      <c r="D8068" s="127">
        <v>1.736</v>
      </c>
      <c r="E8068" s="128">
        <v>567</v>
      </c>
      <c r="F8068" s="128">
        <v>378</v>
      </c>
      <c r="G8068" s="126" t="s">
        <v>21111</v>
      </c>
      <c r="H8068" s="126" t="s">
        <v>21112</v>
      </c>
      <c r="I8068" s="126" t="s">
        <v>21113</v>
      </c>
      <c r="J8068" s="126" t="s">
        <v>26241</v>
      </c>
      <c r="K8068" s="9">
        <f>_xlfn.IFNA(VLOOKUP(Table5[[#This Row],[Section]],SubSill_Tier,2,FALSE),0)</f>
        <v>0</v>
      </c>
      <c r="L8068" s="9" t="str">
        <f t="shared" si="135"/>
        <v/>
      </c>
      <c r="M8068" s="205" t="str" cm="1">
        <f t="array" ref="M8068">_xlfn.IFS(NOT(ISERROR(VLOOKUP(Table5[[#This Row],[Section]],TB_notTB,1,FALSE))),"No",LEFT(Table5[[#This Row],[Section]],3)="ETB","PLS",LEFT(Table5[[#This Row],[Section]],1)="7","PDB",NOT(ISBLANK(Table5[[#This Row],[Section]])),"No")</f>
        <v>No</v>
      </c>
    </row>
    <row r="8069" spans="1:13" x14ac:dyDescent="0.25">
      <c r="A8069" s="126" t="s">
        <v>9280</v>
      </c>
      <c r="B8069" s="126" t="s">
        <v>3598</v>
      </c>
      <c r="C8069" s="126" t="s">
        <v>98</v>
      </c>
      <c r="D8069" s="127">
        <v>0.309</v>
      </c>
      <c r="E8069" s="128">
        <v>100</v>
      </c>
      <c r="F8069" s="128">
        <v>100</v>
      </c>
      <c r="G8069" s="126" t="s">
        <v>13721</v>
      </c>
      <c r="H8069" s="126" t="s">
        <v>20121</v>
      </c>
      <c r="I8069" s="126" t="s">
        <v>20122</v>
      </c>
      <c r="J8069" s="126" t="s">
        <v>26234</v>
      </c>
      <c r="K8069" s="9">
        <f>_xlfn.IFNA(VLOOKUP(Table5[[#This Row],[Section]],SubSill_Tier,2,FALSE),0)</f>
        <v>0</v>
      </c>
      <c r="L8069" s="9" t="str">
        <f t="shared" si="135"/>
        <v/>
      </c>
      <c r="M8069" s="205" t="str" cm="1">
        <f t="array" ref="M8069">_xlfn.IFS(NOT(ISERROR(VLOOKUP(Table5[[#This Row],[Section]],TB_notTB,1,FALSE))),"No",LEFT(Table5[[#This Row],[Section]],3)="ETB","PLS",LEFT(Table5[[#This Row],[Section]],1)="7","PDB",NOT(ISBLANK(Table5[[#This Row],[Section]])),"No")</f>
        <v>No</v>
      </c>
    </row>
    <row r="8070" spans="1:13" x14ac:dyDescent="0.25">
      <c r="A8070" s="126" t="s">
        <v>9281</v>
      </c>
      <c r="B8070" s="126" t="s">
        <v>3598</v>
      </c>
      <c r="C8070" s="126" t="s">
        <v>98</v>
      </c>
      <c r="D8070" s="127">
        <v>0.83599999999999997</v>
      </c>
      <c r="E8070" s="128">
        <v>204</v>
      </c>
      <c r="F8070" s="128">
        <v>204</v>
      </c>
      <c r="G8070" s="126" t="s">
        <v>13721</v>
      </c>
      <c r="H8070" s="126" t="s">
        <v>20121</v>
      </c>
      <c r="I8070" s="126" t="s">
        <v>20122</v>
      </c>
      <c r="J8070" s="126" t="s">
        <v>26234</v>
      </c>
      <c r="K8070" s="9">
        <f>_xlfn.IFNA(VLOOKUP(Table5[[#This Row],[Section]],SubSill_Tier,2,FALSE),0)</f>
        <v>0</v>
      </c>
      <c r="L8070" s="9" t="str">
        <f t="shared" si="135"/>
        <v/>
      </c>
      <c r="M8070" s="205" t="str" cm="1">
        <f t="array" ref="M8070">_xlfn.IFS(NOT(ISERROR(VLOOKUP(Table5[[#This Row],[Section]],TB_notTB,1,FALSE))),"No",LEFT(Table5[[#This Row],[Section]],3)="ETB","PLS",LEFT(Table5[[#This Row],[Section]],1)="7","PDB",NOT(ISBLANK(Table5[[#This Row],[Section]])),"No")</f>
        <v>No</v>
      </c>
    </row>
    <row r="8071" spans="1:13" x14ac:dyDescent="0.25">
      <c r="A8071" s="126" t="s">
        <v>13499</v>
      </c>
      <c r="B8071" s="126" t="s">
        <v>13500</v>
      </c>
      <c r="C8071" s="126" t="s">
        <v>75</v>
      </c>
      <c r="D8071" s="127">
        <v>1.6950000000000001</v>
      </c>
      <c r="E8071" s="128">
        <v>410</v>
      </c>
      <c r="F8071" s="128">
        <v>301</v>
      </c>
      <c r="G8071" s="126" t="s">
        <v>13806</v>
      </c>
      <c r="H8071" s="126" t="s">
        <v>21265</v>
      </c>
      <c r="I8071" s="126" t="s">
        <v>27185</v>
      </c>
      <c r="J8071" s="126" t="s">
        <v>26241</v>
      </c>
      <c r="K8071" s="9">
        <f>_xlfn.IFNA(VLOOKUP(Table5[[#This Row],[Section]],SubSill_Tier,2,FALSE),0)</f>
        <v>0</v>
      </c>
      <c r="L8071" s="9" t="str">
        <f t="shared" si="135"/>
        <v/>
      </c>
      <c r="M8071" s="205" t="str" cm="1">
        <f t="array" ref="M8071">_xlfn.IFS(NOT(ISERROR(VLOOKUP(Table5[[#This Row],[Section]],TB_notTB,1,FALSE))),"No",LEFT(Table5[[#This Row],[Section]],3)="ETB","PLS",LEFT(Table5[[#This Row],[Section]],1)="7","PDB",NOT(ISBLANK(Table5[[#This Row],[Section]])),"No")</f>
        <v>No</v>
      </c>
    </row>
    <row r="8072" spans="1:13" x14ac:dyDescent="0.25">
      <c r="A8072" s="126" t="s">
        <v>13527</v>
      </c>
      <c r="B8072" s="126" t="s">
        <v>13528</v>
      </c>
      <c r="C8072" s="126" t="s">
        <v>75</v>
      </c>
      <c r="D8072" s="127">
        <v>0.94099999999999995</v>
      </c>
      <c r="E8072" s="128">
        <v>239</v>
      </c>
      <c r="F8072" s="128">
        <v>239</v>
      </c>
      <c r="G8072" s="126" t="s">
        <v>13750</v>
      </c>
      <c r="H8072" s="126" t="s">
        <v>21081</v>
      </c>
      <c r="I8072" s="126" t="s">
        <v>21082</v>
      </c>
      <c r="J8072" s="126" t="s">
        <v>26233</v>
      </c>
      <c r="K8072" s="9">
        <f>_xlfn.IFNA(VLOOKUP(Table5[[#This Row],[Section]],SubSill_Tier,2,FALSE),0)</f>
        <v>0</v>
      </c>
      <c r="L8072" s="9" t="str">
        <f t="shared" si="135"/>
        <v/>
      </c>
      <c r="M8072" s="205" t="str" cm="1">
        <f t="array" ref="M8072">_xlfn.IFS(NOT(ISERROR(VLOOKUP(Table5[[#This Row],[Section]],TB_notTB,1,FALSE))),"No",LEFT(Table5[[#This Row],[Section]],3)="ETB","PLS",LEFT(Table5[[#This Row],[Section]],1)="7","PDB",NOT(ISBLANK(Table5[[#This Row],[Section]])),"No")</f>
        <v>No</v>
      </c>
    </row>
    <row r="8073" spans="1:13" x14ac:dyDescent="0.25">
      <c r="A8073" s="126" t="s">
        <v>13529</v>
      </c>
      <c r="B8073" s="126" t="s">
        <v>13530</v>
      </c>
      <c r="C8073" s="126" t="s">
        <v>75</v>
      </c>
      <c r="D8073" s="127">
        <v>1.27</v>
      </c>
      <c r="E8073" s="128">
        <v>319</v>
      </c>
      <c r="F8073" s="128">
        <v>319</v>
      </c>
      <c r="G8073" s="126" t="s">
        <v>13750</v>
      </c>
      <c r="H8073" s="126" t="s">
        <v>21081</v>
      </c>
      <c r="I8073" s="126" t="s">
        <v>21082</v>
      </c>
      <c r="J8073" s="126" t="s">
        <v>26233</v>
      </c>
      <c r="K8073" s="9">
        <f>_xlfn.IFNA(VLOOKUP(Table5[[#This Row],[Section]],SubSill_Tier,2,FALSE),0)</f>
        <v>0</v>
      </c>
      <c r="L8073" s="9" t="str">
        <f t="shared" si="135"/>
        <v/>
      </c>
      <c r="M8073" s="205" t="str" cm="1">
        <f t="array" ref="M8073">_xlfn.IFS(NOT(ISERROR(VLOOKUP(Table5[[#This Row],[Section]],TB_notTB,1,FALSE))),"No",LEFT(Table5[[#This Row],[Section]],3)="ETB","PLS",LEFT(Table5[[#This Row],[Section]],1)="7","PDB",NOT(ISBLANK(Table5[[#This Row],[Section]])),"No")</f>
        <v>No</v>
      </c>
    </row>
    <row r="8074" spans="1:13" x14ac:dyDescent="0.25">
      <c r="A8074" s="126" t="s">
        <v>13531</v>
      </c>
      <c r="B8074" s="126" t="s">
        <v>13532</v>
      </c>
      <c r="C8074" s="126" t="s">
        <v>75</v>
      </c>
      <c r="D8074" s="127">
        <v>2.4350000000000001</v>
      </c>
      <c r="E8074" s="128">
        <v>316</v>
      </c>
      <c r="F8074" s="128">
        <v>316</v>
      </c>
      <c r="G8074" s="126" t="s">
        <v>13750</v>
      </c>
      <c r="H8074" s="126" t="s">
        <v>21081</v>
      </c>
      <c r="I8074" s="126" t="s">
        <v>21082</v>
      </c>
      <c r="J8074" s="126" t="s">
        <v>26233</v>
      </c>
      <c r="K8074" s="9">
        <f>_xlfn.IFNA(VLOOKUP(Table5[[#This Row],[Section]],SubSill_Tier,2,FALSE),0)</f>
        <v>0</v>
      </c>
      <c r="L8074" s="9" t="str">
        <f t="shared" si="135"/>
        <v>Wall</v>
      </c>
      <c r="M8074" s="205" t="str" cm="1">
        <f t="array" ref="M8074">_xlfn.IFS(NOT(ISERROR(VLOOKUP(Table5[[#This Row],[Section]],TB_notTB,1,FALSE))),"No",LEFT(Table5[[#This Row],[Section]],3)="ETB","PLS",LEFT(Table5[[#This Row],[Section]],1)="7","PDB",NOT(ISBLANK(Table5[[#This Row],[Section]])),"No")</f>
        <v>No</v>
      </c>
    </row>
    <row r="8075" spans="1:13" x14ac:dyDescent="0.25">
      <c r="A8075" s="126" t="s">
        <v>19111</v>
      </c>
      <c r="B8075" s="126" t="s">
        <v>19112</v>
      </c>
      <c r="C8075" s="126" t="s">
        <v>75</v>
      </c>
      <c r="D8075" s="127">
        <v>0.81100000000000005</v>
      </c>
      <c r="E8075" s="128">
        <v>288</v>
      </c>
      <c r="F8075" s="128">
        <v>192</v>
      </c>
      <c r="G8075" s="126" t="s">
        <v>21170</v>
      </c>
      <c r="H8075" s="126" t="s">
        <v>21171</v>
      </c>
      <c r="I8075" s="126" t="s">
        <v>21172</v>
      </c>
      <c r="J8075" s="126" t="s">
        <v>26233</v>
      </c>
      <c r="K8075" s="9">
        <f>_xlfn.IFNA(VLOOKUP(Table5[[#This Row],[Section]],SubSill_Tier,2,FALSE),0)</f>
        <v>0</v>
      </c>
      <c r="L8075" s="9" t="str">
        <f t="shared" si="135"/>
        <v/>
      </c>
      <c r="M8075" s="205" t="str" cm="1">
        <f t="array" ref="M8075">_xlfn.IFS(NOT(ISERROR(VLOOKUP(Table5[[#This Row],[Section]],TB_notTB,1,FALSE))),"No",LEFT(Table5[[#This Row],[Section]],3)="ETB","PLS",LEFT(Table5[[#This Row],[Section]],1)="7","PDB",NOT(ISBLANK(Table5[[#This Row],[Section]])),"No")</f>
        <v>No</v>
      </c>
    </row>
    <row r="8076" spans="1:13" x14ac:dyDescent="0.25">
      <c r="A8076" s="126" t="s">
        <v>19113</v>
      </c>
      <c r="B8076" s="126" t="s">
        <v>28247</v>
      </c>
      <c r="C8076" s="126" t="s">
        <v>75</v>
      </c>
      <c r="D8076" s="127">
        <v>1.2270000000000001</v>
      </c>
      <c r="E8076" s="128">
        <v>308</v>
      </c>
      <c r="F8076" s="128">
        <v>206</v>
      </c>
      <c r="G8076" s="126" t="s">
        <v>13720</v>
      </c>
      <c r="H8076" s="126" t="s">
        <v>20130</v>
      </c>
      <c r="I8076" s="126" t="s">
        <v>20131</v>
      </c>
      <c r="J8076" s="126" t="s">
        <v>26235</v>
      </c>
      <c r="K8076" s="9">
        <f>_xlfn.IFNA(VLOOKUP(Table5[[#This Row],[Section]],SubSill_Tier,2,FALSE),0)</f>
        <v>0</v>
      </c>
      <c r="L8076" s="9" t="str">
        <f t="shared" si="135"/>
        <v/>
      </c>
      <c r="M8076" s="205" t="str" cm="1">
        <f t="array" ref="M8076">_xlfn.IFS(NOT(ISERROR(VLOOKUP(Table5[[#This Row],[Section]],TB_notTB,1,FALSE))),"No",LEFT(Table5[[#This Row],[Section]],3)="ETB","PLS",LEFT(Table5[[#This Row],[Section]],1)="7","PDB",NOT(ISBLANK(Table5[[#This Row],[Section]])),"No")</f>
        <v>No</v>
      </c>
    </row>
    <row r="8077" spans="1:13" x14ac:dyDescent="0.25">
      <c r="A8077" s="126" t="s">
        <v>27450</v>
      </c>
      <c r="B8077" s="126" t="s">
        <v>27451</v>
      </c>
      <c r="C8077" s="126" t="s">
        <v>75</v>
      </c>
      <c r="D8077" s="127">
        <v>7.78</v>
      </c>
      <c r="E8077" s="128">
        <v>1061</v>
      </c>
      <c r="F8077" s="128">
        <v>1061</v>
      </c>
      <c r="G8077" s="126" t="s">
        <v>13756</v>
      </c>
      <c r="H8077" s="126" t="s">
        <v>20179</v>
      </c>
      <c r="I8077" s="126" t="s">
        <v>20180</v>
      </c>
      <c r="J8077" s="126" t="s">
        <v>26245</v>
      </c>
      <c r="K8077" s="9">
        <f>_xlfn.IFNA(VLOOKUP(Table5[[#This Row],[Section]],SubSill_Tier,2,FALSE),0)</f>
        <v>0</v>
      </c>
      <c r="L8077" s="9" t="str">
        <f t="shared" si="135"/>
        <v/>
      </c>
      <c r="M8077" s="205" t="str" cm="1">
        <f t="array" ref="M8077">_xlfn.IFS(NOT(ISERROR(VLOOKUP(Table5[[#This Row],[Section]],TB_notTB,1,FALSE))),"No",LEFT(Table5[[#This Row],[Section]],3)="ETB","PLS",LEFT(Table5[[#This Row],[Section]],1)="7","PDB",NOT(ISBLANK(Table5[[#This Row],[Section]])),"No")</f>
        <v>No</v>
      </c>
    </row>
    <row r="8078" spans="1:13" x14ac:dyDescent="0.25">
      <c r="A8078" s="126" t="s">
        <v>16460</v>
      </c>
      <c r="B8078" s="126" t="s">
        <v>22168</v>
      </c>
      <c r="C8078" s="126" t="s">
        <v>75</v>
      </c>
      <c r="D8078" s="127">
        <v>0.28000000000000003</v>
      </c>
      <c r="E8078" s="128">
        <v>177</v>
      </c>
      <c r="F8078" s="128">
        <v>118</v>
      </c>
      <c r="G8078" s="126" t="s">
        <v>13806</v>
      </c>
      <c r="H8078" s="126" t="s">
        <v>21265</v>
      </c>
      <c r="I8078" s="126" t="s">
        <v>27185</v>
      </c>
      <c r="J8078" s="126" t="s">
        <v>26241</v>
      </c>
      <c r="K8078" s="9">
        <f>_xlfn.IFNA(VLOOKUP(Table5[[#This Row],[Section]],SubSill_Tier,2,FALSE),0)</f>
        <v>0</v>
      </c>
      <c r="L8078" s="9" t="str">
        <f t="shared" si="135"/>
        <v/>
      </c>
      <c r="M8078" s="205" t="str" cm="1">
        <f t="array" ref="M8078">_xlfn.IFS(NOT(ISERROR(VLOOKUP(Table5[[#This Row],[Section]],TB_notTB,1,FALSE))),"No",LEFT(Table5[[#This Row],[Section]],3)="ETB","PLS",LEFT(Table5[[#This Row],[Section]],1)="7","PDB",NOT(ISBLANK(Table5[[#This Row],[Section]])),"No")</f>
        <v>No</v>
      </c>
    </row>
    <row r="8079" spans="1:13" x14ac:dyDescent="0.25">
      <c r="A8079" s="126" t="s">
        <v>13501</v>
      </c>
      <c r="B8079" s="126" t="s">
        <v>21792</v>
      </c>
      <c r="C8079" s="126" t="s">
        <v>75</v>
      </c>
      <c r="D8079" s="127">
        <v>1.101</v>
      </c>
      <c r="E8079" s="128">
        <v>460</v>
      </c>
      <c r="F8079" s="128">
        <v>307</v>
      </c>
      <c r="G8079" s="126" t="s">
        <v>13774</v>
      </c>
      <c r="H8079" s="126" t="s">
        <v>20219</v>
      </c>
      <c r="I8079" s="126" t="s">
        <v>21132</v>
      </c>
      <c r="J8079" s="126" t="s">
        <v>26241</v>
      </c>
      <c r="K8079" s="9">
        <f>_xlfn.IFNA(VLOOKUP(Table5[[#This Row],[Section]],SubSill_Tier,2,FALSE),0)</f>
        <v>0</v>
      </c>
      <c r="L8079" s="9" t="str">
        <f t="shared" si="135"/>
        <v/>
      </c>
      <c r="M8079" s="205" t="str" cm="1">
        <f t="array" ref="M8079">_xlfn.IFS(NOT(ISERROR(VLOOKUP(Table5[[#This Row],[Section]],TB_notTB,1,FALSE))),"No",LEFT(Table5[[#This Row],[Section]],3)="ETB","PLS",LEFT(Table5[[#This Row],[Section]],1)="7","PDB",NOT(ISBLANK(Table5[[#This Row],[Section]])),"No")</f>
        <v>No</v>
      </c>
    </row>
    <row r="8080" spans="1:13" x14ac:dyDescent="0.25">
      <c r="A8080" s="126" t="s">
        <v>13533</v>
      </c>
      <c r="B8080" s="126" t="s">
        <v>13534</v>
      </c>
      <c r="C8080" s="126" t="s">
        <v>75</v>
      </c>
      <c r="D8080" s="127">
        <v>3.86</v>
      </c>
      <c r="E8080" s="128">
        <v>953</v>
      </c>
      <c r="F8080" s="128">
        <v>953</v>
      </c>
      <c r="G8080" s="126" t="s">
        <v>13770</v>
      </c>
      <c r="H8080" s="126" t="s">
        <v>21118</v>
      </c>
      <c r="I8080" s="126" t="s">
        <v>21119</v>
      </c>
      <c r="J8080" s="126" t="s">
        <v>26237</v>
      </c>
      <c r="K8080" s="9">
        <f>_xlfn.IFNA(VLOOKUP(Table5[[#This Row],[Section]],SubSill_Tier,2,FALSE),0)</f>
        <v>0</v>
      </c>
      <c r="L8080" s="9" t="str">
        <f t="shared" si="135"/>
        <v/>
      </c>
      <c r="M8080" s="205" t="str" cm="1">
        <f t="array" ref="M8080">_xlfn.IFS(NOT(ISERROR(VLOOKUP(Table5[[#This Row],[Section]],TB_notTB,1,FALSE))),"No",LEFT(Table5[[#This Row],[Section]],3)="ETB","PLS",LEFT(Table5[[#This Row],[Section]],1)="7","PDB",NOT(ISBLANK(Table5[[#This Row],[Section]])),"No")</f>
        <v>No</v>
      </c>
    </row>
    <row r="8081" spans="1:13" x14ac:dyDescent="0.25">
      <c r="A8081" s="126" t="s">
        <v>13535</v>
      </c>
      <c r="B8081" s="126" t="s">
        <v>13536</v>
      </c>
      <c r="C8081" s="126" t="s">
        <v>75</v>
      </c>
      <c r="D8081" s="127">
        <v>1.2150000000000001</v>
      </c>
      <c r="E8081" s="128">
        <v>305</v>
      </c>
      <c r="F8081" s="128">
        <v>305</v>
      </c>
      <c r="G8081" s="126" t="s">
        <v>13715</v>
      </c>
      <c r="H8081" s="126" t="s">
        <v>20123</v>
      </c>
      <c r="I8081" s="126" t="s">
        <v>21058</v>
      </c>
      <c r="J8081" s="126" t="s">
        <v>26235</v>
      </c>
      <c r="K8081" s="9">
        <f>_xlfn.IFNA(VLOOKUP(Table5[[#This Row],[Section]],SubSill_Tier,2,FALSE),0)</f>
        <v>0</v>
      </c>
      <c r="L8081" s="9" t="str">
        <f t="shared" si="135"/>
        <v/>
      </c>
      <c r="M8081" s="205" t="str" cm="1">
        <f t="array" ref="M8081">_xlfn.IFS(NOT(ISERROR(VLOOKUP(Table5[[#This Row],[Section]],TB_notTB,1,FALSE))),"No",LEFT(Table5[[#This Row],[Section]],3)="ETB","PLS",LEFT(Table5[[#This Row],[Section]],1)="7","PDB",NOT(ISBLANK(Table5[[#This Row],[Section]])),"No")</f>
        <v>No</v>
      </c>
    </row>
    <row r="8082" spans="1:13" x14ac:dyDescent="0.25">
      <c r="A8082" s="126" t="s">
        <v>13617</v>
      </c>
      <c r="B8082" s="126" t="s">
        <v>13618</v>
      </c>
      <c r="C8082" s="126" t="s">
        <v>75</v>
      </c>
      <c r="D8082" s="127">
        <v>1.07</v>
      </c>
      <c r="E8082" s="128">
        <v>290</v>
      </c>
      <c r="F8082" s="128">
        <v>194</v>
      </c>
      <c r="G8082" s="126" t="s">
        <v>13815</v>
      </c>
      <c r="H8082" s="126" t="s">
        <v>20374</v>
      </c>
      <c r="I8082" s="126" t="s">
        <v>20375</v>
      </c>
      <c r="J8082" s="126" t="s">
        <v>26241</v>
      </c>
      <c r="K8082" s="9">
        <f>_xlfn.IFNA(VLOOKUP(Table5[[#This Row],[Section]],SubSill_Tier,2,FALSE),0)</f>
        <v>0</v>
      </c>
      <c r="L8082" s="9" t="str">
        <f t="shared" si="135"/>
        <v/>
      </c>
      <c r="M8082" s="205" t="str" cm="1">
        <f t="array" ref="M8082">_xlfn.IFS(NOT(ISERROR(VLOOKUP(Table5[[#This Row],[Section]],TB_notTB,1,FALSE))),"No",LEFT(Table5[[#This Row],[Section]],3)="ETB","PLS",LEFT(Table5[[#This Row],[Section]],1)="7","PDB",NOT(ISBLANK(Table5[[#This Row],[Section]])),"No")</f>
        <v>No</v>
      </c>
    </row>
    <row r="8083" spans="1:13" x14ac:dyDescent="0.25">
      <c r="A8083" s="126" t="s">
        <v>13619</v>
      </c>
      <c r="B8083" s="126" t="s">
        <v>14515</v>
      </c>
      <c r="C8083" s="126" t="s">
        <v>75</v>
      </c>
      <c r="D8083" s="127">
        <v>1.6879999999999999</v>
      </c>
      <c r="E8083" s="128">
        <v>704</v>
      </c>
      <c r="F8083" s="128">
        <v>469</v>
      </c>
      <c r="G8083" s="126" t="s">
        <v>13793</v>
      </c>
      <c r="H8083" s="126" t="s">
        <v>21223</v>
      </c>
      <c r="I8083" s="126" t="s">
        <v>28014</v>
      </c>
      <c r="J8083" s="126" t="s">
        <v>26241</v>
      </c>
      <c r="K8083" s="9">
        <f>_xlfn.IFNA(VLOOKUP(Table5[[#This Row],[Section]],SubSill_Tier,2,FALSE),0)</f>
        <v>0</v>
      </c>
      <c r="L8083" s="9" t="str">
        <f t="shared" si="135"/>
        <v/>
      </c>
      <c r="M8083" s="205" t="str" cm="1">
        <f t="array" ref="M8083">_xlfn.IFS(NOT(ISERROR(VLOOKUP(Table5[[#This Row],[Section]],TB_notTB,1,FALSE))),"No",LEFT(Table5[[#This Row],[Section]],3)="ETB","PLS",LEFT(Table5[[#This Row],[Section]],1)="7","PDB",NOT(ISBLANK(Table5[[#This Row],[Section]])),"No")</f>
        <v>No</v>
      </c>
    </row>
    <row r="8084" spans="1:13" x14ac:dyDescent="0.25">
      <c r="A8084" s="126" t="s">
        <v>13620</v>
      </c>
      <c r="B8084" s="126" t="s">
        <v>26811</v>
      </c>
      <c r="C8084" s="126" t="s">
        <v>75</v>
      </c>
      <c r="D8084" s="127">
        <v>0.41899999999999998</v>
      </c>
      <c r="E8084" s="128">
        <v>142</v>
      </c>
      <c r="F8084" s="128">
        <v>100</v>
      </c>
      <c r="G8084" s="126" t="s">
        <v>19308</v>
      </c>
      <c r="H8084" s="126" t="s">
        <v>21128</v>
      </c>
      <c r="I8084" s="126" t="s">
        <v>27831</v>
      </c>
      <c r="J8084" s="126" t="s">
        <v>26241</v>
      </c>
      <c r="K8084" s="9">
        <f>_xlfn.IFNA(VLOOKUP(Table5[[#This Row],[Section]],SubSill_Tier,2,FALSE),0)</f>
        <v>0</v>
      </c>
      <c r="L8084" s="9" t="str">
        <f t="shared" si="135"/>
        <v/>
      </c>
      <c r="M8084" s="205" t="str" cm="1">
        <f t="array" ref="M8084">_xlfn.IFS(NOT(ISERROR(VLOOKUP(Table5[[#This Row],[Section]],TB_notTB,1,FALSE))),"No",LEFT(Table5[[#This Row],[Section]],3)="ETB","PLS",LEFT(Table5[[#This Row],[Section]],1)="7","PDB",NOT(ISBLANK(Table5[[#This Row],[Section]])),"No")</f>
        <v>No</v>
      </c>
    </row>
    <row r="8085" spans="1:13" x14ac:dyDescent="0.25">
      <c r="A8085" s="126" t="s">
        <v>13621</v>
      </c>
      <c r="B8085" s="126" t="s">
        <v>26812</v>
      </c>
      <c r="C8085" s="126" t="s">
        <v>75</v>
      </c>
      <c r="D8085" s="127">
        <v>0.56000000000000005</v>
      </c>
      <c r="E8085" s="128">
        <v>188</v>
      </c>
      <c r="F8085" s="128">
        <v>126</v>
      </c>
      <c r="G8085" s="126" t="s">
        <v>19308</v>
      </c>
      <c r="H8085" s="126" t="s">
        <v>21128</v>
      </c>
      <c r="I8085" s="126" t="s">
        <v>27831</v>
      </c>
      <c r="J8085" s="126" t="s">
        <v>26241</v>
      </c>
      <c r="K8085" s="9">
        <f>_xlfn.IFNA(VLOOKUP(Table5[[#This Row],[Section]],SubSill_Tier,2,FALSE),0)</f>
        <v>0</v>
      </c>
      <c r="L8085" s="9" t="str">
        <f t="shared" si="135"/>
        <v/>
      </c>
      <c r="M8085" s="205" t="str" cm="1">
        <f t="array" ref="M8085">_xlfn.IFS(NOT(ISERROR(VLOOKUP(Table5[[#This Row],[Section]],TB_notTB,1,FALSE))),"No",LEFT(Table5[[#This Row],[Section]],3)="ETB","PLS",LEFT(Table5[[#This Row],[Section]],1)="7","PDB",NOT(ISBLANK(Table5[[#This Row],[Section]])),"No")</f>
        <v>No</v>
      </c>
    </row>
    <row r="8086" spans="1:13" x14ac:dyDescent="0.25">
      <c r="A8086" s="126" t="s">
        <v>13622</v>
      </c>
      <c r="B8086" s="126" t="s">
        <v>22169</v>
      </c>
      <c r="C8086" s="126" t="s">
        <v>75</v>
      </c>
      <c r="D8086" s="127">
        <v>1.0549999999999999</v>
      </c>
      <c r="E8086" s="128">
        <v>302</v>
      </c>
      <c r="F8086" s="128">
        <v>202</v>
      </c>
      <c r="G8086" s="126" t="s">
        <v>13726</v>
      </c>
      <c r="H8086" s="126" t="s">
        <v>20136</v>
      </c>
      <c r="I8086" s="126" t="s">
        <v>21065</v>
      </c>
      <c r="J8086" s="126" t="s">
        <v>26241</v>
      </c>
      <c r="K8086" s="9">
        <f>_xlfn.IFNA(VLOOKUP(Table5[[#This Row],[Section]],SubSill_Tier,2,FALSE),0)</f>
        <v>0</v>
      </c>
      <c r="L8086" s="9" t="str">
        <f t="shared" si="135"/>
        <v/>
      </c>
      <c r="M8086" s="205" t="str" cm="1">
        <f t="array" ref="M8086">_xlfn.IFS(NOT(ISERROR(VLOOKUP(Table5[[#This Row],[Section]],TB_notTB,1,FALSE))),"No",LEFT(Table5[[#This Row],[Section]],3)="ETB","PLS",LEFT(Table5[[#This Row],[Section]],1)="7","PDB",NOT(ISBLANK(Table5[[#This Row],[Section]])),"No")</f>
        <v>No</v>
      </c>
    </row>
    <row r="8087" spans="1:13" x14ac:dyDescent="0.25">
      <c r="A8087" s="126" t="s">
        <v>13623</v>
      </c>
      <c r="B8087" s="126" t="s">
        <v>22170</v>
      </c>
      <c r="C8087" s="126" t="s">
        <v>75</v>
      </c>
      <c r="D8087" s="127">
        <v>1.512</v>
      </c>
      <c r="E8087" s="128">
        <v>420</v>
      </c>
      <c r="F8087" s="128">
        <v>280</v>
      </c>
      <c r="G8087" s="126" t="s">
        <v>13797</v>
      </c>
      <c r="H8087" s="126" t="s">
        <v>20354</v>
      </c>
      <c r="I8087" s="126" t="s">
        <v>21250</v>
      </c>
      <c r="J8087" s="126" t="s">
        <v>26241</v>
      </c>
      <c r="K8087" s="9">
        <f>_xlfn.IFNA(VLOOKUP(Table5[[#This Row],[Section]],SubSill_Tier,2,FALSE),0)</f>
        <v>0</v>
      </c>
      <c r="L8087" s="9" t="str">
        <f t="shared" si="135"/>
        <v/>
      </c>
      <c r="M8087" s="205" t="str" cm="1">
        <f t="array" ref="M8087">_xlfn.IFS(NOT(ISERROR(VLOOKUP(Table5[[#This Row],[Section]],TB_notTB,1,FALSE))),"No",LEFT(Table5[[#This Row],[Section]],3)="ETB","PLS",LEFT(Table5[[#This Row],[Section]],1)="7","PDB",NOT(ISBLANK(Table5[[#This Row],[Section]])),"No")</f>
        <v>No</v>
      </c>
    </row>
    <row r="8088" spans="1:13" x14ac:dyDescent="0.25">
      <c r="A8088" s="126" t="s">
        <v>13624</v>
      </c>
      <c r="B8088" s="126" t="s">
        <v>13625</v>
      </c>
      <c r="C8088" s="126" t="s">
        <v>75</v>
      </c>
      <c r="D8088" s="127">
        <v>2.4020000000000001</v>
      </c>
      <c r="E8088" s="128">
        <v>441</v>
      </c>
      <c r="F8088" s="128">
        <v>295</v>
      </c>
      <c r="G8088" s="126" t="s">
        <v>13806</v>
      </c>
      <c r="H8088" s="126" t="s">
        <v>21265</v>
      </c>
      <c r="I8088" s="126" t="s">
        <v>27185</v>
      </c>
      <c r="J8088" s="126" t="s">
        <v>26241</v>
      </c>
      <c r="K8088" s="9">
        <f>_xlfn.IFNA(VLOOKUP(Table5[[#This Row],[Section]],SubSill_Tier,2,FALSE),0)</f>
        <v>0</v>
      </c>
      <c r="L8088" s="9" t="str">
        <f t="shared" si="135"/>
        <v/>
      </c>
      <c r="M8088" s="205" t="str" cm="1">
        <f t="array" ref="M8088">_xlfn.IFS(NOT(ISERROR(VLOOKUP(Table5[[#This Row],[Section]],TB_notTB,1,FALSE))),"No",LEFT(Table5[[#This Row],[Section]],3)="ETB","PLS",LEFT(Table5[[#This Row],[Section]],1)="7","PDB",NOT(ISBLANK(Table5[[#This Row],[Section]])),"No")</f>
        <v>No</v>
      </c>
    </row>
    <row r="8089" spans="1:13" x14ac:dyDescent="0.25">
      <c r="A8089" s="126" t="s">
        <v>13626</v>
      </c>
      <c r="B8089" s="126" t="s">
        <v>13627</v>
      </c>
      <c r="C8089" s="126" t="s">
        <v>75</v>
      </c>
      <c r="D8089" s="127">
        <v>2.2360000000000002</v>
      </c>
      <c r="E8089" s="128">
        <v>386</v>
      </c>
      <c r="F8089" s="128">
        <v>280</v>
      </c>
      <c r="G8089" s="126" t="s">
        <v>13806</v>
      </c>
      <c r="H8089" s="126" t="s">
        <v>21265</v>
      </c>
      <c r="I8089" s="126" t="s">
        <v>27185</v>
      </c>
      <c r="J8089" s="126" t="s">
        <v>26241</v>
      </c>
      <c r="K8089" s="9">
        <f>_xlfn.IFNA(VLOOKUP(Table5[[#This Row],[Section]],SubSill_Tier,2,FALSE),0)</f>
        <v>0</v>
      </c>
      <c r="L8089" s="9" t="str">
        <f t="shared" si="135"/>
        <v/>
      </c>
      <c r="M8089" s="205" t="str" cm="1">
        <f t="array" ref="M8089">_xlfn.IFS(NOT(ISERROR(VLOOKUP(Table5[[#This Row],[Section]],TB_notTB,1,FALSE))),"No",LEFT(Table5[[#This Row],[Section]],3)="ETB","PLS",LEFT(Table5[[#This Row],[Section]],1)="7","PDB",NOT(ISBLANK(Table5[[#This Row],[Section]])),"No")</f>
        <v>No</v>
      </c>
    </row>
    <row r="8090" spans="1:13" x14ac:dyDescent="0.25">
      <c r="A8090" s="126" t="s">
        <v>16462</v>
      </c>
      <c r="B8090" s="126" t="s">
        <v>22171</v>
      </c>
      <c r="C8090" s="126" t="s">
        <v>75</v>
      </c>
      <c r="D8090" s="127">
        <v>1.0720000000000001</v>
      </c>
      <c r="E8090" s="128">
        <v>520</v>
      </c>
      <c r="F8090" s="128">
        <v>343</v>
      </c>
      <c r="G8090" s="126" t="s">
        <v>15670</v>
      </c>
      <c r="H8090" s="126" t="s">
        <v>21159</v>
      </c>
      <c r="I8090" s="126" t="s">
        <v>22103</v>
      </c>
      <c r="J8090" s="126" t="s">
        <v>26278</v>
      </c>
      <c r="K8090" s="9">
        <f>_xlfn.IFNA(VLOOKUP(Table5[[#This Row],[Section]],SubSill_Tier,2,FALSE),0)</f>
        <v>0</v>
      </c>
      <c r="L8090" s="9" t="str">
        <f t="shared" si="135"/>
        <v/>
      </c>
      <c r="M8090" s="205" t="str" cm="1">
        <f t="array" ref="M8090">_xlfn.IFS(NOT(ISERROR(VLOOKUP(Table5[[#This Row],[Section]],TB_notTB,1,FALSE))),"No",LEFT(Table5[[#This Row],[Section]],3)="ETB","PLS",LEFT(Table5[[#This Row],[Section]],1)="7","PDB",NOT(ISBLANK(Table5[[#This Row],[Section]])),"No")</f>
        <v>No</v>
      </c>
    </row>
    <row r="8091" spans="1:13" x14ac:dyDescent="0.25">
      <c r="A8091" s="126" t="s">
        <v>16463</v>
      </c>
      <c r="B8091" s="126" t="s">
        <v>22172</v>
      </c>
      <c r="C8091" s="126" t="s">
        <v>75</v>
      </c>
      <c r="D8091" s="127">
        <v>1.4259999999999999</v>
      </c>
      <c r="E8091" s="128">
        <v>672</v>
      </c>
      <c r="F8091" s="128">
        <v>466</v>
      </c>
      <c r="G8091" s="126" t="s">
        <v>15670</v>
      </c>
      <c r="H8091" s="126" t="s">
        <v>21159</v>
      </c>
      <c r="I8091" s="126" t="s">
        <v>22103</v>
      </c>
      <c r="J8091" s="126" t="s">
        <v>26278</v>
      </c>
      <c r="K8091" s="9">
        <f>_xlfn.IFNA(VLOOKUP(Table5[[#This Row],[Section]],SubSill_Tier,2,FALSE),0)</f>
        <v>0</v>
      </c>
      <c r="L8091" s="9" t="str">
        <f t="shared" si="135"/>
        <v/>
      </c>
      <c r="M8091" s="205" t="str" cm="1">
        <f t="array" ref="M8091">_xlfn.IFS(NOT(ISERROR(VLOOKUP(Table5[[#This Row],[Section]],TB_notTB,1,FALSE))),"No",LEFT(Table5[[#This Row],[Section]],3)="ETB","PLS",LEFT(Table5[[#This Row],[Section]],1)="7","PDB",NOT(ISBLANK(Table5[[#This Row],[Section]])),"No")</f>
        <v>No</v>
      </c>
    </row>
    <row r="8092" spans="1:13" x14ac:dyDescent="0.25">
      <c r="A8092" s="126" t="s">
        <v>9282</v>
      </c>
      <c r="B8092" s="126" t="s">
        <v>17222</v>
      </c>
      <c r="C8092" s="126" t="s">
        <v>98</v>
      </c>
      <c r="D8092" s="127">
        <v>0.89800000000000002</v>
      </c>
      <c r="E8092" s="128">
        <v>321</v>
      </c>
      <c r="F8092" s="128">
        <v>321</v>
      </c>
      <c r="G8092" s="126" t="s">
        <v>13721</v>
      </c>
      <c r="H8092" s="126" t="s">
        <v>20121</v>
      </c>
      <c r="I8092" s="126" t="s">
        <v>20122</v>
      </c>
      <c r="J8092" s="126" t="s">
        <v>26234</v>
      </c>
      <c r="K8092" s="9">
        <f>_xlfn.IFNA(VLOOKUP(Table5[[#This Row],[Section]],SubSill_Tier,2,FALSE),0)</f>
        <v>0</v>
      </c>
      <c r="L8092" s="9" t="str">
        <f t="shared" si="135"/>
        <v/>
      </c>
      <c r="M8092" s="205" t="str" cm="1">
        <f t="array" ref="M8092">_xlfn.IFS(NOT(ISERROR(VLOOKUP(Table5[[#This Row],[Section]],TB_notTB,1,FALSE))),"No",LEFT(Table5[[#This Row],[Section]],3)="ETB","PLS",LEFT(Table5[[#This Row],[Section]],1)="7","PDB",NOT(ISBLANK(Table5[[#This Row],[Section]])),"No")</f>
        <v>No</v>
      </c>
    </row>
    <row r="8093" spans="1:13" x14ac:dyDescent="0.25">
      <c r="A8093" s="126" t="s">
        <v>13816</v>
      </c>
      <c r="B8093" s="126" t="s">
        <v>13817</v>
      </c>
      <c r="C8093" s="126" t="s">
        <v>75</v>
      </c>
      <c r="D8093" s="127">
        <v>3.8079999999999998</v>
      </c>
      <c r="E8093" s="128">
        <v>841</v>
      </c>
      <c r="F8093" s="128">
        <v>561</v>
      </c>
      <c r="G8093" s="126" t="s">
        <v>13815</v>
      </c>
      <c r="H8093" s="126" t="s">
        <v>20374</v>
      </c>
      <c r="I8093" s="126" t="s">
        <v>20375</v>
      </c>
      <c r="J8093" s="126" t="s">
        <v>26332</v>
      </c>
      <c r="K8093" s="9">
        <f>_xlfn.IFNA(VLOOKUP(Table5[[#This Row],[Section]],SubSill_Tier,2,FALSE),0)</f>
        <v>0</v>
      </c>
      <c r="L8093" s="9" t="str">
        <f t="shared" si="135"/>
        <v/>
      </c>
      <c r="M8093" s="205" t="str" cm="1">
        <f t="array" ref="M8093">_xlfn.IFS(NOT(ISERROR(VLOOKUP(Table5[[#This Row],[Section]],TB_notTB,1,FALSE))),"No",LEFT(Table5[[#This Row],[Section]],3)="ETB","PLS",LEFT(Table5[[#This Row],[Section]],1)="7","PDB",NOT(ISBLANK(Table5[[#This Row],[Section]])),"No")</f>
        <v>No</v>
      </c>
    </row>
    <row r="8094" spans="1:13" x14ac:dyDescent="0.25">
      <c r="A8094" s="126" t="s">
        <v>13818</v>
      </c>
      <c r="B8094" s="126" t="s">
        <v>13819</v>
      </c>
      <c r="C8094" s="126" t="s">
        <v>75</v>
      </c>
      <c r="D8094" s="127">
        <v>4.9269999999999996</v>
      </c>
      <c r="E8094" s="128">
        <v>980</v>
      </c>
      <c r="F8094" s="128">
        <v>654</v>
      </c>
      <c r="G8094" s="126" t="s">
        <v>13815</v>
      </c>
      <c r="H8094" s="126" t="s">
        <v>20374</v>
      </c>
      <c r="I8094" s="126" t="s">
        <v>20375</v>
      </c>
      <c r="J8094" s="126" t="s">
        <v>26332</v>
      </c>
      <c r="K8094" s="9">
        <f>_xlfn.IFNA(VLOOKUP(Table5[[#This Row],[Section]],SubSill_Tier,2,FALSE),0)</f>
        <v>0</v>
      </c>
      <c r="L8094" s="9" t="str">
        <f t="shared" si="135"/>
        <v/>
      </c>
      <c r="M8094" s="205" t="str" cm="1">
        <f t="array" ref="M8094">_xlfn.IFS(NOT(ISERROR(VLOOKUP(Table5[[#This Row],[Section]],TB_notTB,1,FALSE))),"No",LEFT(Table5[[#This Row],[Section]],3)="ETB","PLS",LEFT(Table5[[#This Row],[Section]],1)="7","PDB",NOT(ISBLANK(Table5[[#This Row],[Section]])),"No")</f>
        <v>No</v>
      </c>
    </row>
    <row r="8095" spans="1:13" x14ac:dyDescent="0.25">
      <c r="A8095" s="126" t="s">
        <v>16464</v>
      </c>
      <c r="B8095" s="126" t="s">
        <v>16465</v>
      </c>
      <c r="C8095" s="126" t="s">
        <v>75</v>
      </c>
      <c r="D8095" s="127">
        <v>0.29499999999999998</v>
      </c>
      <c r="E8095" s="128">
        <v>152</v>
      </c>
      <c r="F8095" s="128">
        <v>101</v>
      </c>
      <c r="G8095" s="126" t="s">
        <v>16307</v>
      </c>
      <c r="H8095" s="126" t="s">
        <v>21271</v>
      </c>
      <c r="I8095" s="126" t="s">
        <v>21272</v>
      </c>
      <c r="J8095" s="126" t="s">
        <v>26336</v>
      </c>
      <c r="K8095" s="9">
        <f>_xlfn.IFNA(VLOOKUP(Table5[[#This Row],[Section]],SubSill_Tier,2,FALSE),0)</f>
        <v>0</v>
      </c>
      <c r="L8095" s="9" t="str">
        <f t="shared" si="135"/>
        <v/>
      </c>
      <c r="M8095" s="205" t="str" cm="1">
        <f t="array" ref="M8095">_xlfn.IFS(NOT(ISERROR(VLOOKUP(Table5[[#This Row],[Section]],TB_notTB,1,FALSE))),"No",LEFT(Table5[[#This Row],[Section]],3)="ETB","PLS",LEFT(Table5[[#This Row],[Section]],1)="7","PDB",NOT(ISBLANK(Table5[[#This Row],[Section]])),"No")</f>
        <v>No</v>
      </c>
    </row>
    <row r="8096" spans="1:13" x14ac:dyDescent="0.25">
      <c r="A8096" s="126" t="s">
        <v>16466</v>
      </c>
      <c r="B8096" s="126" t="s">
        <v>16467</v>
      </c>
      <c r="C8096" s="126" t="s">
        <v>75</v>
      </c>
      <c r="D8096" s="127">
        <v>0.70099999999999996</v>
      </c>
      <c r="E8096" s="128">
        <v>345</v>
      </c>
      <c r="F8096" s="128">
        <v>230</v>
      </c>
      <c r="G8096" s="126" t="s">
        <v>16468</v>
      </c>
      <c r="H8096" s="126" t="s">
        <v>21294</v>
      </c>
      <c r="I8096" s="126" t="s">
        <v>21295</v>
      </c>
      <c r="J8096" s="126" t="s">
        <v>26338</v>
      </c>
      <c r="K8096" s="9">
        <f>_xlfn.IFNA(VLOOKUP(Table5[[#This Row],[Section]],SubSill_Tier,2,FALSE),0)</f>
        <v>0</v>
      </c>
      <c r="L8096" s="9" t="str">
        <f t="shared" si="135"/>
        <v/>
      </c>
      <c r="M8096" s="205" t="str" cm="1">
        <f t="array" ref="M8096">_xlfn.IFS(NOT(ISERROR(VLOOKUP(Table5[[#This Row],[Section]],TB_notTB,1,FALSE))),"No",LEFT(Table5[[#This Row],[Section]],3)="ETB","PLS",LEFT(Table5[[#This Row],[Section]],1)="7","PDB",NOT(ISBLANK(Table5[[#This Row],[Section]])),"No")</f>
        <v>No</v>
      </c>
    </row>
    <row r="8097" spans="1:13" x14ac:dyDescent="0.25">
      <c r="A8097" s="126" t="s">
        <v>16469</v>
      </c>
      <c r="B8097" s="126" t="s">
        <v>16470</v>
      </c>
      <c r="C8097" s="126" t="s">
        <v>75</v>
      </c>
      <c r="D8097" s="127">
        <v>0.26500000000000001</v>
      </c>
      <c r="E8097" s="128">
        <v>137</v>
      </c>
      <c r="F8097" s="128">
        <v>100</v>
      </c>
      <c r="G8097" s="126" t="s">
        <v>16307</v>
      </c>
      <c r="H8097" s="126" t="s">
        <v>21271</v>
      </c>
      <c r="I8097" s="126" t="s">
        <v>21272</v>
      </c>
      <c r="J8097" s="126" t="s">
        <v>26336</v>
      </c>
      <c r="K8097" s="9">
        <f>_xlfn.IFNA(VLOOKUP(Table5[[#This Row],[Section]],SubSill_Tier,2,FALSE),0)</f>
        <v>0</v>
      </c>
      <c r="L8097" s="9" t="str">
        <f t="shared" si="135"/>
        <v/>
      </c>
      <c r="M8097" s="205" t="str" cm="1">
        <f t="array" ref="M8097">_xlfn.IFS(NOT(ISERROR(VLOOKUP(Table5[[#This Row],[Section]],TB_notTB,1,FALSE))),"No",LEFT(Table5[[#This Row],[Section]],3)="ETB","PLS",LEFT(Table5[[#This Row],[Section]],1)="7","PDB",NOT(ISBLANK(Table5[[#This Row],[Section]])),"No")</f>
        <v>No</v>
      </c>
    </row>
    <row r="8098" spans="1:13" x14ac:dyDescent="0.25">
      <c r="A8098" s="126" t="s">
        <v>13537</v>
      </c>
      <c r="B8098" s="126" t="s">
        <v>28248</v>
      </c>
      <c r="C8098" s="126" t="s">
        <v>75</v>
      </c>
      <c r="D8098" s="127">
        <v>13.497999999999999</v>
      </c>
      <c r="E8098" s="128">
        <v>298</v>
      </c>
      <c r="F8098" s="128">
        <v>298</v>
      </c>
      <c r="G8098" s="126" t="s">
        <v>13715</v>
      </c>
      <c r="H8098" s="126" t="s">
        <v>20123</v>
      </c>
      <c r="I8098" s="126" t="s">
        <v>21058</v>
      </c>
      <c r="J8098" s="126" t="s">
        <v>26248</v>
      </c>
      <c r="K8098" s="9">
        <f>_xlfn.IFNA(VLOOKUP(Table5[[#This Row],[Section]],SubSill_Tier,2,FALSE),0)</f>
        <v>0</v>
      </c>
      <c r="L8098" s="9" t="str">
        <f t="shared" si="135"/>
        <v/>
      </c>
      <c r="M8098" s="205" t="str" cm="1">
        <f t="array" ref="M8098">_xlfn.IFS(NOT(ISERROR(VLOOKUP(Table5[[#This Row],[Section]],TB_notTB,1,FALSE))),"No",LEFT(Table5[[#This Row],[Section]],3)="ETB","PLS",LEFT(Table5[[#This Row],[Section]],1)="7","PDB",NOT(ISBLANK(Table5[[#This Row],[Section]])),"No")</f>
        <v>No</v>
      </c>
    </row>
    <row r="8099" spans="1:13" x14ac:dyDescent="0.25">
      <c r="A8099" s="126" t="s">
        <v>13820</v>
      </c>
      <c r="B8099" s="126" t="s">
        <v>19647</v>
      </c>
      <c r="C8099" s="126" t="s">
        <v>75</v>
      </c>
      <c r="D8099" s="127">
        <v>1.7090000000000001</v>
      </c>
      <c r="E8099" s="128">
        <v>416</v>
      </c>
      <c r="F8099" s="128">
        <v>416</v>
      </c>
      <c r="G8099" s="126" t="s">
        <v>13750</v>
      </c>
      <c r="H8099" s="126" t="s">
        <v>21081</v>
      </c>
      <c r="I8099" s="126" t="s">
        <v>21082</v>
      </c>
      <c r="J8099" s="126" t="s">
        <v>26233</v>
      </c>
      <c r="K8099" s="9">
        <f>_xlfn.IFNA(VLOOKUP(Table5[[#This Row],[Section]],SubSill_Tier,2,FALSE),0)</f>
        <v>0</v>
      </c>
      <c r="L8099" s="9" t="str">
        <f t="shared" si="135"/>
        <v/>
      </c>
      <c r="M8099" s="205" t="str" cm="1">
        <f t="array" ref="M8099">_xlfn.IFS(NOT(ISERROR(VLOOKUP(Table5[[#This Row],[Section]],TB_notTB,1,FALSE))),"No",LEFT(Table5[[#This Row],[Section]],3)="ETB","PLS",LEFT(Table5[[#This Row],[Section]],1)="7","PDB",NOT(ISBLANK(Table5[[#This Row],[Section]])),"No")</f>
        <v>No</v>
      </c>
    </row>
    <row r="8100" spans="1:13" x14ac:dyDescent="0.25">
      <c r="A8100" s="126" t="s">
        <v>13538</v>
      </c>
      <c r="B8100" s="126" t="s">
        <v>28249</v>
      </c>
      <c r="C8100" s="126" t="s">
        <v>75</v>
      </c>
      <c r="D8100" s="127">
        <v>10.798</v>
      </c>
      <c r="E8100" s="128">
        <v>278</v>
      </c>
      <c r="F8100" s="128">
        <v>278</v>
      </c>
      <c r="G8100" s="126" t="s">
        <v>13715</v>
      </c>
      <c r="H8100" s="126" t="s">
        <v>20123</v>
      </c>
      <c r="I8100" s="126" t="s">
        <v>21058</v>
      </c>
      <c r="J8100" s="126" t="s">
        <v>26248</v>
      </c>
      <c r="K8100" s="9">
        <f>_xlfn.IFNA(VLOOKUP(Table5[[#This Row],[Section]],SubSill_Tier,2,FALSE),0)</f>
        <v>0</v>
      </c>
      <c r="L8100" s="9" t="str">
        <f t="shared" si="135"/>
        <v/>
      </c>
      <c r="M8100" s="205" t="str" cm="1">
        <f t="array" ref="M8100">_xlfn.IFS(NOT(ISERROR(VLOOKUP(Table5[[#This Row],[Section]],TB_notTB,1,FALSE))),"No",LEFT(Table5[[#This Row],[Section]],3)="ETB","PLS",LEFT(Table5[[#This Row],[Section]],1)="7","PDB",NOT(ISBLANK(Table5[[#This Row],[Section]])),"No")</f>
        <v>No</v>
      </c>
    </row>
    <row r="8101" spans="1:13" x14ac:dyDescent="0.25">
      <c r="A8101" s="126" t="s">
        <v>13821</v>
      </c>
      <c r="B8101" s="126" t="s">
        <v>13822</v>
      </c>
      <c r="C8101" s="126" t="s">
        <v>75</v>
      </c>
      <c r="D8101" s="127">
        <v>0.66700000000000004</v>
      </c>
      <c r="E8101" s="128">
        <v>112</v>
      </c>
      <c r="F8101" s="128">
        <v>112</v>
      </c>
      <c r="G8101" s="126" t="s">
        <v>13724</v>
      </c>
      <c r="H8101" s="126" t="s">
        <v>21063</v>
      </c>
      <c r="I8101" s="126" t="s">
        <v>21064</v>
      </c>
      <c r="J8101" s="126" t="s">
        <v>26233</v>
      </c>
      <c r="K8101" s="9">
        <f>_xlfn.IFNA(VLOOKUP(Table5[[#This Row],[Section]],SubSill_Tier,2,FALSE),0)</f>
        <v>0</v>
      </c>
      <c r="L8101" s="9" t="str">
        <f t="shared" si="135"/>
        <v/>
      </c>
      <c r="M8101" s="205" t="str" cm="1">
        <f t="array" ref="M8101">_xlfn.IFS(NOT(ISERROR(VLOOKUP(Table5[[#This Row],[Section]],TB_notTB,1,FALSE))),"No",LEFT(Table5[[#This Row],[Section]],3)="ETB","PLS",LEFT(Table5[[#This Row],[Section]],1)="7","PDB",NOT(ISBLANK(Table5[[#This Row],[Section]])),"No")</f>
        <v>No</v>
      </c>
    </row>
    <row r="8102" spans="1:13" x14ac:dyDescent="0.25">
      <c r="A8102" s="126" t="s">
        <v>13823</v>
      </c>
      <c r="B8102" s="126" t="s">
        <v>28250</v>
      </c>
      <c r="C8102" s="126" t="s">
        <v>75</v>
      </c>
      <c r="D8102" s="127">
        <v>1.7589999999999999</v>
      </c>
      <c r="E8102" s="128">
        <v>328</v>
      </c>
      <c r="F8102" s="128">
        <v>328</v>
      </c>
      <c r="G8102" s="126" t="s">
        <v>13720</v>
      </c>
      <c r="H8102" s="126" t="s">
        <v>20130</v>
      </c>
      <c r="I8102" s="126" t="s">
        <v>20131</v>
      </c>
      <c r="J8102" s="126" t="s">
        <v>26235</v>
      </c>
      <c r="K8102" s="9">
        <f>_xlfn.IFNA(VLOOKUP(Table5[[#This Row],[Section]],SubSill_Tier,2,FALSE),0)</f>
        <v>0</v>
      </c>
      <c r="L8102" s="9" t="str">
        <f t="shared" si="135"/>
        <v/>
      </c>
      <c r="M8102" s="205" t="str" cm="1">
        <f t="array" ref="M8102">_xlfn.IFS(NOT(ISERROR(VLOOKUP(Table5[[#This Row],[Section]],TB_notTB,1,FALSE))),"No",LEFT(Table5[[#This Row],[Section]],3)="ETB","PLS",LEFT(Table5[[#This Row],[Section]],1)="7","PDB",NOT(ISBLANK(Table5[[#This Row],[Section]])),"No")</f>
        <v>No</v>
      </c>
    </row>
    <row r="8103" spans="1:13" x14ac:dyDescent="0.25">
      <c r="A8103" s="126" t="s">
        <v>13824</v>
      </c>
      <c r="B8103" s="126" t="s">
        <v>28251</v>
      </c>
      <c r="C8103" s="126" t="s">
        <v>75</v>
      </c>
      <c r="D8103" s="127">
        <v>5.8410000000000002</v>
      </c>
      <c r="E8103" s="128">
        <v>379</v>
      </c>
      <c r="F8103" s="128">
        <v>379</v>
      </c>
      <c r="G8103" s="126" t="s">
        <v>13717</v>
      </c>
      <c r="H8103" s="126" t="s">
        <v>20125</v>
      </c>
      <c r="I8103" s="126" t="s">
        <v>20126</v>
      </c>
      <c r="J8103" s="126" t="s">
        <v>26245</v>
      </c>
      <c r="K8103" s="9">
        <f>_xlfn.IFNA(VLOOKUP(Table5[[#This Row],[Section]],SubSill_Tier,2,FALSE),0)</f>
        <v>0</v>
      </c>
      <c r="L8103" s="9" t="str">
        <f t="shared" si="135"/>
        <v/>
      </c>
      <c r="M8103" s="205" t="str" cm="1">
        <f t="array" ref="M8103">_xlfn.IFS(NOT(ISERROR(VLOOKUP(Table5[[#This Row],[Section]],TB_notTB,1,FALSE))),"No",LEFT(Table5[[#This Row],[Section]],3)="ETB","PLS",LEFT(Table5[[#This Row],[Section]],1)="7","PDB",NOT(ISBLANK(Table5[[#This Row],[Section]])),"No")</f>
        <v>No</v>
      </c>
    </row>
    <row r="8104" spans="1:13" x14ac:dyDescent="0.25">
      <c r="A8104" s="126" t="s">
        <v>13825</v>
      </c>
      <c r="B8104" s="126" t="s">
        <v>28252</v>
      </c>
      <c r="C8104" s="126" t="s">
        <v>75</v>
      </c>
      <c r="D8104" s="127">
        <v>3.2829999999999999</v>
      </c>
      <c r="E8104" s="128">
        <v>313</v>
      </c>
      <c r="F8104" s="128">
        <v>313</v>
      </c>
      <c r="G8104" s="126" t="s">
        <v>13725</v>
      </c>
      <c r="H8104" s="126" t="s">
        <v>20134</v>
      </c>
      <c r="I8104" s="126" t="s">
        <v>20135</v>
      </c>
      <c r="J8104" s="126" t="s">
        <v>26240</v>
      </c>
      <c r="K8104" s="9">
        <f>_xlfn.IFNA(VLOOKUP(Table5[[#This Row],[Section]],SubSill_Tier,2,FALSE),0)</f>
        <v>0</v>
      </c>
      <c r="L8104" s="9" t="str">
        <f t="shared" si="135"/>
        <v/>
      </c>
      <c r="M8104" s="205" t="str" cm="1">
        <f t="array" ref="M8104">_xlfn.IFS(NOT(ISERROR(VLOOKUP(Table5[[#This Row],[Section]],TB_notTB,1,FALSE))),"No",LEFT(Table5[[#This Row],[Section]],3)="ETB","PLS",LEFT(Table5[[#This Row],[Section]],1)="7","PDB",NOT(ISBLANK(Table5[[#This Row],[Section]])),"No")</f>
        <v>No</v>
      </c>
    </row>
    <row r="8105" spans="1:13" x14ac:dyDescent="0.25">
      <c r="A8105" s="126" t="s">
        <v>13826</v>
      </c>
      <c r="B8105" s="126" t="s">
        <v>28253</v>
      </c>
      <c r="C8105" s="126" t="s">
        <v>75</v>
      </c>
      <c r="D8105" s="127">
        <v>3.363</v>
      </c>
      <c r="E8105" s="128">
        <v>379</v>
      </c>
      <c r="F8105" s="128">
        <v>379</v>
      </c>
      <c r="G8105" s="126" t="s">
        <v>13720</v>
      </c>
      <c r="H8105" s="126" t="s">
        <v>20130</v>
      </c>
      <c r="I8105" s="126" t="s">
        <v>20131</v>
      </c>
      <c r="J8105" s="126" t="s">
        <v>26240</v>
      </c>
      <c r="K8105" s="9">
        <f>_xlfn.IFNA(VLOOKUP(Table5[[#This Row],[Section]],SubSill_Tier,2,FALSE),0)</f>
        <v>0</v>
      </c>
      <c r="L8105" s="9" t="str">
        <f t="shared" si="135"/>
        <v/>
      </c>
      <c r="M8105" s="205" t="str" cm="1">
        <f t="array" ref="M8105">_xlfn.IFS(NOT(ISERROR(VLOOKUP(Table5[[#This Row],[Section]],TB_notTB,1,FALSE))),"No",LEFT(Table5[[#This Row],[Section]],3)="ETB","PLS",LEFT(Table5[[#This Row],[Section]],1)="7","PDB",NOT(ISBLANK(Table5[[#This Row],[Section]])),"No")</f>
        <v>No</v>
      </c>
    </row>
    <row r="8106" spans="1:13" x14ac:dyDescent="0.25">
      <c r="A8106" s="126" t="s">
        <v>27186</v>
      </c>
      <c r="B8106" s="126" t="s">
        <v>28254</v>
      </c>
      <c r="C8106" s="126" t="s">
        <v>75</v>
      </c>
      <c r="D8106" s="127">
        <v>4.625</v>
      </c>
      <c r="E8106" s="128">
        <v>290</v>
      </c>
      <c r="F8106" s="128">
        <v>290</v>
      </c>
      <c r="G8106" s="126" t="s">
        <v>13717</v>
      </c>
      <c r="H8106" s="126" t="s">
        <v>20125</v>
      </c>
      <c r="I8106" s="126" t="s">
        <v>20126</v>
      </c>
      <c r="J8106" s="126" t="s">
        <v>26240</v>
      </c>
      <c r="K8106" s="9">
        <f>_xlfn.IFNA(VLOOKUP(Table5[[#This Row],[Section]],SubSill_Tier,2,FALSE),0)</f>
        <v>0</v>
      </c>
      <c r="L8106" s="9" t="str">
        <f t="shared" si="135"/>
        <v/>
      </c>
      <c r="M8106" s="205" t="str" cm="1">
        <f t="array" ref="M8106">_xlfn.IFS(NOT(ISERROR(VLOOKUP(Table5[[#This Row],[Section]],TB_notTB,1,FALSE))),"No",LEFT(Table5[[#This Row],[Section]],3)="ETB","PLS",LEFT(Table5[[#This Row],[Section]],1)="7","PDB",NOT(ISBLANK(Table5[[#This Row],[Section]])),"No")</f>
        <v>No</v>
      </c>
    </row>
    <row r="8107" spans="1:13" x14ac:dyDescent="0.25">
      <c r="A8107" s="126" t="s">
        <v>13827</v>
      </c>
      <c r="B8107" s="126" t="s">
        <v>13828</v>
      </c>
      <c r="C8107" s="126" t="s">
        <v>75</v>
      </c>
      <c r="D8107" s="127">
        <v>1.262</v>
      </c>
      <c r="E8107" s="128">
        <v>218</v>
      </c>
      <c r="F8107" s="128">
        <v>146</v>
      </c>
      <c r="G8107" s="126" t="s">
        <v>21147</v>
      </c>
      <c r="H8107" s="126" t="s">
        <v>21148</v>
      </c>
      <c r="I8107" s="126" t="s">
        <v>21149</v>
      </c>
      <c r="J8107" s="126" t="s">
        <v>26233</v>
      </c>
      <c r="K8107" s="9">
        <f>_xlfn.IFNA(VLOOKUP(Table5[[#This Row],[Section]],SubSill_Tier,2,FALSE),0)</f>
        <v>0</v>
      </c>
      <c r="L8107" s="9" t="str">
        <f t="shared" si="135"/>
        <v>Wall</v>
      </c>
      <c r="M8107" s="205" t="str" cm="1">
        <f t="array" ref="M8107">_xlfn.IFS(NOT(ISERROR(VLOOKUP(Table5[[#This Row],[Section]],TB_notTB,1,FALSE))),"No",LEFT(Table5[[#This Row],[Section]],3)="ETB","PLS",LEFT(Table5[[#This Row],[Section]],1)="7","PDB",NOT(ISBLANK(Table5[[#This Row],[Section]])),"No")</f>
        <v>No</v>
      </c>
    </row>
    <row r="8108" spans="1:13" x14ac:dyDescent="0.25">
      <c r="A8108" s="126" t="s">
        <v>14420</v>
      </c>
      <c r="B8108" s="126" t="s">
        <v>14421</v>
      </c>
      <c r="C8108" s="126" t="s">
        <v>75</v>
      </c>
      <c r="D8108" s="127">
        <v>3.081</v>
      </c>
      <c r="E8108" s="128">
        <v>435</v>
      </c>
      <c r="F8108" s="128">
        <v>290</v>
      </c>
      <c r="G8108" s="126" t="s">
        <v>13724</v>
      </c>
      <c r="H8108" s="126" t="s">
        <v>21063</v>
      </c>
      <c r="I8108" s="126" t="s">
        <v>21064</v>
      </c>
      <c r="J8108" s="126" t="s">
        <v>26237</v>
      </c>
      <c r="K8108" s="9">
        <f>_xlfn.IFNA(VLOOKUP(Table5[[#This Row],[Section]],SubSill_Tier,2,FALSE),0)</f>
        <v>0</v>
      </c>
      <c r="L8108" s="9" t="str">
        <f t="shared" si="135"/>
        <v>Wall</v>
      </c>
      <c r="M8108" s="205" t="str" cm="1">
        <f t="array" ref="M8108">_xlfn.IFS(NOT(ISERROR(VLOOKUP(Table5[[#This Row],[Section]],TB_notTB,1,FALSE))),"No",LEFT(Table5[[#This Row],[Section]],3)="ETB","PLS",LEFT(Table5[[#This Row],[Section]],1)="7","PDB",NOT(ISBLANK(Table5[[#This Row],[Section]])),"No")</f>
        <v>No</v>
      </c>
    </row>
    <row r="8109" spans="1:13" x14ac:dyDescent="0.25">
      <c r="A8109" s="126" t="s">
        <v>13829</v>
      </c>
      <c r="B8109" s="126" t="s">
        <v>28255</v>
      </c>
      <c r="C8109" s="126" t="s">
        <v>75</v>
      </c>
      <c r="D8109" s="127">
        <v>0.95499999999999996</v>
      </c>
      <c r="E8109" s="128">
        <v>236</v>
      </c>
      <c r="F8109" s="128">
        <v>236</v>
      </c>
      <c r="G8109" s="126" t="s">
        <v>13720</v>
      </c>
      <c r="H8109" s="126" t="s">
        <v>20130</v>
      </c>
      <c r="I8109" s="126" t="s">
        <v>20131</v>
      </c>
      <c r="J8109" s="126" t="s">
        <v>26235</v>
      </c>
      <c r="K8109" s="9">
        <f>_xlfn.IFNA(VLOOKUP(Table5[[#This Row],[Section]],SubSill_Tier,2,FALSE),0)</f>
        <v>0</v>
      </c>
      <c r="L8109" s="9" t="str">
        <f t="shared" si="135"/>
        <v/>
      </c>
      <c r="M8109" s="205" t="str" cm="1">
        <f t="array" ref="M8109">_xlfn.IFS(NOT(ISERROR(VLOOKUP(Table5[[#This Row],[Section]],TB_notTB,1,FALSE))),"No",LEFT(Table5[[#This Row],[Section]],3)="ETB","PLS",LEFT(Table5[[#This Row],[Section]],1)="7","PDB",NOT(ISBLANK(Table5[[#This Row],[Section]])),"No")</f>
        <v>No</v>
      </c>
    </row>
    <row r="8110" spans="1:13" x14ac:dyDescent="0.25">
      <c r="A8110" s="126" t="s">
        <v>13830</v>
      </c>
      <c r="B8110" s="126" t="s">
        <v>28256</v>
      </c>
      <c r="C8110" s="126" t="s">
        <v>75</v>
      </c>
      <c r="D8110" s="127">
        <v>1.865</v>
      </c>
      <c r="E8110" s="128">
        <v>240</v>
      </c>
      <c r="F8110" s="128">
        <v>240</v>
      </c>
      <c r="G8110" s="126" t="s">
        <v>13725</v>
      </c>
      <c r="H8110" s="126" t="s">
        <v>20134</v>
      </c>
      <c r="I8110" s="126" t="s">
        <v>20135</v>
      </c>
      <c r="J8110" s="126" t="s">
        <v>26235</v>
      </c>
      <c r="K8110" s="9">
        <f>_xlfn.IFNA(VLOOKUP(Table5[[#This Row],[Section]],SubSill_Tier,2,FALSE),0)</f>
        <v>0</v>
      </c>
      <c r="L8110" s="9" t="str">
        <f t="shared" si="135"/>
        <v/>
      </c>
      <c r="M8110" s="205" t="str" cm="1">
        <f t="array" ref="M8110">_xlfn.IFS(NOT(ISERROR(VLOOKUP(Table5[[#This Row],[Section]],TB_notTB,1,FALSE))),"No",LEFT(Table5[[#This Row],[Section]],3)="ETB","PLS",LEFT(Table5[[#This Row],[Section]],1)="7","PDB",NOT(ISBLANK(Table5[[#This Row],[Section]])),"No")</f>
        <v>No</v>
      </c>
    </row>
    <row r="8111" spans="1:13" x14ac:dyDescent="0.25">
      <c r="A8111" s="126" t="s">
        <v>13831</v>
      </c>
      <c r="B8111" s="126" t="s">
        <v>28257</v>
      </c>
      <c r="C8111" s="126" t="s">
        <v>75</v>
      </c>
      <c r="D8111" s="127">
        <v>0.748</v>
      </c>
      <c r="E8111" s="128">
        <v>145</v>
      </c>
      <c r="F8111" s="128">
        <v>145</v>
      </c>
      <c r="G8111" s="126" t="s">
        <v>13725</v>
      </c>
      <c r="H8111" s="126" t="s">
        <v>20134</v>
      </c>
      <c r="I8111" s="126" t="s">
        <v>20135</v>
      </c>
      <c r="J8111" s="126" t="s">
        <v>26235</v>
      </c>
      <c r="K8111" s="9">
        <f>_xlfn.IFNA(VLOOKUP(Table5[[#This Row],[Section]],SubSill_Tier,2,FALSE),0)</f>
        <v>0</v>
      </c>
      <c r="L8111" s="9" t="str">
        <f t="shared" si="135"/>
        <v/>
      </c>
      <c r="M8111" s="205" t="str" cm="1">
        <f t="array" ref="M8111">_xlfn.IFS(NOT(ISERROR(VLOOKUP(Table5[[#This Row],[Section]],TB_notTB,1,FALSE))),"No",LEFT(Table5[[#This Row],[Section]],3)="ETB","PLS",LEFT(Table5[[#This Row],[Section]],1)="7","PDB",NOT(ISBLANK(Table5[[#This Row],[Section]])),"No")</f>
        <v>No</v>
      </c>
    </row>
    <row r="8112" spans="1:13" x14ac:dyDescent="0.25">
      <c r="A8112" s="126" t="s">
        <v>13832</v>
      </c>
      <c r="B8112" s="126" t="s">
        <v>13833</v>
      </c>
      <c r="C8112" s="126" t="s">
        <v>75</v>
      </c>
      <c r="D8112" s="127">
        <v>1.111</v>
      </c>
      <c r="E8112" s="128">
        <v>209</v>
      </c>
      <c r="F8112" s="128">
        <v>209</v>
      </c>
      <c r="G8112" s="126" t="s">
        <v>21170</v>
      </c>
      <c r="H8112" s="126" t="s">
        <v>21171</v>
      </c>
      <c r="I8112" s="126" t="s">
        <v>21172</v>
      </c>
      <c r="J8112" s="126" t="s">
        <v>26233</v>
      </c>
      <c r="K8112" s="9">
        <f>_xlfn.IFNA(VLOOKUP(Table5[[#This Row],[Section]],SubSill_Tier,2,FALSE),0)</f>
        <v>0</v>
      </c>
      <c r="L8112" s="9" t="str">
        <f t="shared" si="135"/>
        <v>Wall</v>
      </c>
      <c r="M8112" s="205" t="str" cm="1">
        <f t="array" ref="M8112">_xlfn.IFS(NOT(ISERROR(VLOOKUP(Table5[[#This Row],[Section]],TB_notTB,1,FALSE))),"No",LEFT(Table5[[#This Row],[Section]],3)="ETB","PLS",LEFT(Table5[[#This Row],[Section]],1)="7","PDB",NOT(ISBLANK(Table5[[#This Row],[Section]])),"No")</f>
        <v>No</v>
      </c>
    </row>
    <row r="8113" spans="1:13" x14ac:dyDescent="0.25">
      <c r="A8113" s="126" t="s">
        <v>13834</v>
      </c>
      <c r="B8113" s="126" t="s">
        <v>29138</v>
      </c>
      <c r="C8113" s="126" t="s">
        <v>75</v>
      </c>
      <c r="D8113" s="127">
        <v>0.56999999999999995</v>
      </c>
      <c r="E8113" s="128">
        <v>157</v>
      </c>
      <c r="F8113" s="128">
        <v>157</v>
      </c>
      <c r="G8113" s="126" t="s">
        <v>21147</v>
      </c>
      <c r="H8113" s="126" t="s">
        <v>21148</v>
      </c>
      <c r="I8113" s="126" t="s">
        <v>21149</v>
      </c>
      <c r="J8113" s="126" t="s">
        <v>26281</v>
      </c>
      <c r="K8113" s="9">
        <f>_xlfn.IFNA(VLOOKUP(Table5[[#This Row],[Section]],SubSill_Tier,2,FALSE),0)</f>
        <v>0</v>
      </c>
      <c r="L8113" s="9" t="str">
        <f t="shared" si="135"/>
        <v/>
      </c>
      <c r="M8113" s="205" t="str" cm="1">
        <f t="array" ref="M8113">_xlfn.IFS(NOT(ISERROR(VLOOKUP(Table5[[#This Row],[Section]],TB_notTB,1,FALSE))),"No",LEFT(Table5[[#This Row],[Section]],3)="ETB","PLS",LEFT(Table5[[#This Row],[Section]],1)="7","PDB",NOT(ISBLANK(Table5[[#This Row],[Section]])),"No")</f>
        <v>No</v>
      </c>
    </row>
    <row r="8114" spans="1:13" x14ac:dyDescent="0.25">
      <c r="A8114" s="126" t="s">
        <v>13835</v>
      </c>
      <c r="B8114" s="126" t="s">
        <v>28258</v>
      </c>
      <c r="C8114" s="126" t="s">
        <v>75</v>
      </c>
      <c r="D8114" s="127">
        <v>1.018</v>
      </c>
      <c r="E8114" s="128">
        <v>195</v>
      </c>
      <c r="F8114" s="128">
        <v>195</v>
      </c>
      <c r="G8114" s="126" t="s">
        <v>13725</v>
      </c>
      <c r="H8114" s="126" t="s">
        <v>20134</v>
      </c>
      <c r="I8114" s="126" t="s">
        <v>20135</v>
      </c>
      <c r="J8114" s="126" t="s">
        <v>26235</v>
      </c>
      <c r="K8114" s="9">
        <f>_xlfn.IFNA(VLOOKUP(Table5[[#This Row],[Section]],SubSill_Tier,2,FALSE),0)</f>
        <v>0</v>
      </c>
      <c r="L8114" s="9" t="str">
        <f t="shared" si="135"/>
        <v/>
      </c>
      <c r="M8114" s="205" t="str" cm="1">
        <f t="array" ref="M8114">_xlfn.IFS(NOT(ISERROR(VLOOKUP(Table5[[#This Row],[Section]],TB_notTB,1,FALSE))),"No",LEFT(Table5[[#This Row],[Section]],3)="ETB","PLS",LEFT(Table5[[#This Row],[Section]],1)="7","PDB",NOT(ISBLANK(Table5[[#This Row],[Section]])),"No")</f>
        <v>No</v>
      </c>
    </row>
    <row r="8115" spans="1:13" x14ac:dyDescent="0.25">
      <c r="A8115" s="126" t="s">
        <v>13836</v>
      </c>
      <c r="B8115" s="126" t="s">
        <v>13837</v>
      </c>
      <c r="C8115" s="126" t="s">
        <v>75</v>
      </c>
      <c r="D8115" s="127">
        <v>0.99</v>
      </c>
      <c r="E8115" s="128">
        <v>144</v>
      </c>
      <c r="F8115" s="128">
        <v>144</v>
      </c>
      <c r="G8115" s="126" t="s">
        <v>13750</v>
      </c>
      <c r="H8115" s="126" t="s">
        <v>21081</v>
      </c>
      <c r="I8115" s="126" t="s">
        <v>21082</v>
      </c>
      <c r="J8115" s="126" t="s">
        <v>26233</v>
      </c>
      <c r="K8115" s="9">
        <f>_xlfn.IFNA(VLOOKUP(Table5[[#This Row],[Section]],SubSill_Tier,2,FALSE),0)</f>
        <v>0</v>
      </c>
      <c r="L8115" s="9" t="str">
        <f t="shared" si="135"/>
        <v>Wall</v>
      </c>
      <c r="M8115" s="205" t="str" cm="1">
        <f t="array" ref="M8115">_xlfn.IFS(NOT(ISERROR(VLOOKUP(Table5[[#This Row],[Section]],TB_notTB,1,FALSE))),"No",LEFT(Table5[[#This Row],[Section]],3)="ETB","PLS",LEFT(Table5[[#This Row],[Section]],1)="7","PDB",NOT(ISBLANK(Table5[[#This Row],[Section]])),"No")</f>
        <v>No</v>
      </c>
    </row>
    <row r="8116" spans="1:13" x14ac:dyDescent="0.25">
      <c r="A8116" s="126" t="s">
        <v>13838</v>
      </c>
      <c r="B8116" s="126" t="s">
        <v>13839</v>
      </c>
      <c r="C8116" s="126" t="s">
        <v>75</v>
      </c>
      <c r="D8116" s="127">
        <v>1.738</v>
      </c>
      <c r="E8116" s="128">
        <v>313</v>
      </c>
      <c r="F8116" s="128">
        <v>313</v>
      </c>
      <c r="G8116" s="126" t="s">
        <v>21170</v>
      </c>
      <c r="H8116" s="126" t="s">
        <v>21171</v>
      </c>
      <c r="I8116" s="126" t="s">
        <v>21172</v>
      </c>
      <c r="J8116" s="126" t="s">
        <v>26233</v>
      </c>
      <c r="K8116" s="9">
        <f>_xlfn.IFNA(VLOOKUP(Table5[[#This Row],[Section]],SubSill_Tier,2,FALSE),0)</f>
        <v>0</v>
      </c>
      <c r="L8116" s="9" t="str">
        <f t="shared" si="135"/>
        <v>Wall</v>
      </c>
      <c r="M8116" s="205" t="str" cm="1">
        <f t="array" ref="M8116">_xlfn.IFS(NOT(ISERROR(VLOOKUP(Table5[[#This Row],[Section]],TB_notTB,1,FALSE))),"No",LEFT(Table5[[#This Row],[Section]],3)="ETB","PLS",LEFT(Table5[[#This Row],[Section]],1)="7","PDB",NOT(ISBLANK(Table5[[#This Row],[Section]])),"No")</f>
        <v>No</v>
      </c>
    </row>
    <row r="8117" spans="1:13" x14ac:dyDescent="0.25">
      <c r="A8117" s="126" t="s">
        <v>13840</v>
      </c>
      <c r="B8117" s="126" t="s">
        <v>13841</v>
      </c>
      <c r="C8117" s="126" t="s">
        <v>75</v>
      </c>
      <c r="D8117" s="127">
        <v>1.0169999999999999</v>
      </c>
      <c r="E8117" s="128">
        <v>259</v>
      </c>
      <c r="F8117" s="128">
        <v>259</v>
      </c>
      <c r="G8117" s="126" t="s">
        <v>13750</v>
      </c>
      <c r="H8117" s="126" t="s">
        <v>21081</v>
      </c>
      <c r="I8117" s="126" t="s">
        <v>21082</v>
      </c>
      <c r="J8117" s="126" t="s">
        <v>26233</v>
      </c>
      <c r="K8117" s="9">
        <f>_xlfn.IFNA(VLOOKUP(Table5[[#This Row],[Section]],SubSill_Tier,2,FALSE),0)</f>
        <v>0</v>
      </c>
      <c r="L8117" s="9" t="str">
        <f t="shared" si="135"/>
        <v>Wall</v>
      </c>
      <c r="M8117" s="205" t="str" cm="1">
        <f t="array" ref="M8117">_xlfn.IFS(NOT(ISERROR(VLOOKUP(Table5[[#This Row],[Section]],TB_notTB,1,FALSE))),"No",LEFT(Table5[[#This Row],[Section]],3)="ETB","PLS",LEFT(Table5[[#This Row],[Section]],1)="7","PDB",NOT(ISBLANK(Table5[[#This Row],[Section]])),"No")</f>
        <v>No</v>
      </c>
    </row>
    <row r="8118" spans="1:13" x14ac:dyDescent="0.25">
      <c r="A8118" s="126" t="s">
        <v>13842</v>
      </c>
      <c r="B8118" s="126" t="s">
        <v>13843</v>
      </c>
      <c r="C8118" s="126" t="s">
        <v>75</v>
      </c>
      <c r="D8118" s="127">
        <v>0.82</v>
      </c>
      <c r="E8118" s="128">
        <v>186</v>
      </c>
      <c r="F8118" s="128">
        <v>186</v>
      </c>
      <c r="G8118" s="126" t="s">
        <v>21170</v>
      </c>
      <c r="H8118" s="126" t="s">
        <v>21171</v>
      </c>
      <c r="I8118" s="126" t="s">
        <v>21172</v>
      </c>
      <c r="J8118" s="126" t="s">
        <v>26233</v>
      </c>
      <c r="K8118" s="9">
        <f>_xlfn.IFNA(VLOOKUP(Table5[[#This Row],[Section]],SubSill_Tier,2,FALSE),0)</f>
        <v>0</v>
      </c>
      <c r="L8118" s="9" t="str">
        <f t="shared" si="135"/>
        <v>Wall</v>
      </c>
      <c r="M8118" s="205" t="str" cm="1">
        <f t="array" ref="M8118">_xlfn.IFS(NOT(ISERROR(VLOOKUP(Table5[[#This Row],[Section]],TB_notTB,1,FALSE))),"No",LEFT(Table5[[#This Row],[Section]],3)="ETB","PLS",LEFT(Table5[[#This Row],[Section]],1)="7","PDB",NOT(ISBLANK(Table5[[#This Row],[Section]])),"No")</f>
        <v>No</v>
      </c>
    </row>
    <row r="8119" spans="1:13" x14ac:dyDescent="0.25">
      <c r="A8119" s="126" t="s">
        <v>13844</v>
      </c>
      <c r="B8119" s="126" t="s">
        <v>13845</v>
      </c>
      <c r="C8119" s="126" t="s">
        <v>75</v>
      </c>
      <c r="D8119" s="127">
        <v>1.8069999999999999</v>
      </c>
      <c r="E8119" s="128">
        <v>605</v>
      </c>
      <c r="F8119" s="128">
        <v>404</v>
      </c>
      <c r="G8119" s="126" t="s">
        <v>13724</v>
      </c>
      <c r="H8119" s="126" t="s">
        <v>21063</v>
      </c>
      <c r="I8119" s="126" t="s">
        <v>21064</v>
      </c>
      <c r="J8119" s="126" t="s">
        <v>26233</v>
      </c>
      <c r="K8119" s="9">
        <f>_xlfn.IFNA(VLOOKUP(Table5[[#This Row],[Section]],SubSill_Tier,2,FALSE),0)</f>
        <v>0</v>
      </c>
      <c r="L8119" s="9" t="str">
        <f t="shared" si="135"/>
        <v>Wall</v>
      </c>
      <c r="M8119" s="205" t="str" cm="1">
        <f t="array" ref="M8119">_xlfn.IFS(NOT(ISERROR(VLOOKUP(Table5[[#This Row],[Section]],TB_notTB,1,FALSE))),"No",LEFT(Table5[[#This Row],[Section]],3)="ETB","PLS",LEFT(Table5[[#This Row],[Section]],1)="7","PDB",NOT(ISBLANK(Table5[[#This Row],[Section]])),"No")</f>
        <v>No</v>
      </c>
    </row>
    <row r="8120" spans="1:13" x14ac:dyDescent="0.25">
      <c r="A8120" s="126" t="s">
        <v>13846</v>
      </c>
      <c r="B8120" s="126" t="s">
        <v>13847</v>
      </c>
      <c r="C8120" s="126" t="s">
        <v>75</v>
      </c>
      <c r="D8120" s="127">
        <v>0.40100000000000002</v>
      </c>
      <c r="E8120" s="128">
        <v>163</v>
      </c>
      <c r="F8120" s="128">
        <v>163</v>
      </c>
      <c r="G8120" s="126" t="s">
        <v>21170</v>
      </c>
      <c r="H8120" s="126" t="s">
        <v>21171</v>
      </c>
      <c r="I8120" s="126" t="s">
        <v>21172</v>
      </c>
      <c r="J8120" s="126" t="s">
        <v>26233</v>
      </c>
      <c r="K8120" s="9">
        <f>_xlfn.IFNA(VLOOKUP(Table5[[#This Row],[Section]],SubSill_Tier,2,FALSE),0)</f>
        <v>0</v>
      </c>
      <c r="L8120" s="9" t="str">
        <f t="shared" si="135"/>
        <v>Wall</v>
      </c>
      <c r="M8120" s="205" t="str" cm="1">
        <f t="array" ref="M8120">_xlfn.IFS(NOT(ISERROR(VLOOKUP(Table5[[#This Row],[Section]],TB_notTB,1,FALSE))),"No",LEFT(Table5[[#This Row],[Section]],3)="ETB","PLS",LEFT(Table5[[#This Row],[Section]],1)="7","PDB",NOT(ISBLANK(Table5[[#This Row],[Section]])),"No")</f>
        <v>No</v>
      </c>
    </row>
    <row r="8121" spans="1:13" x14ac:dyDescent="0.25">
      <c r="A8121" s="126" t="s">
        <v>13848</v>
      </c>
      <c r="B8121" s="126" t="s">
        <v>28259</v>
      </c>
      <c r="C8121" s="126" t="s">
        <v>75</v>
      </c>
      <c r="D8121" s="127">
        <v>1.5189999999999999</v>
      </c>
      <c r="E8121" s="128">
        <v>198</v>
      </c>
      <c r="F8121" s="128">
        <v>198</v>
      </c>
      <c r="G8121" s="126" t="s">
        <v>13725</v>
      </c>
      <c r="H8121" s="126" t="s">
        <v>20134</v>
      </c>
      <c r="I8121" s="126" t="s">
        <v>20135</v>
      </c>
      <c r="J8121" s="126" t="s">
        <v>26235</v>
      </c>
      <c r="K8121" s="9">
        <f>_xlfn.IFNA(VLOOKUP(Table5[[#This Row],[Section]],SubSill_Tier,2,FALSE),0)</f>
        <v>0</v>
      </c>
      <c r="L8121" s="9" t="str">
        <f t="shared" si="135"/>
        <v/>
      </c>
      <c r="M8121" s="205" t="str" cm="1">
        <f t="array" ref="M8121">_xlfn.IFS(NOT(ISERROR(VLOOKUP(Table5[[#This Row],[Section]],TB_notTB,1,FALSE))),"No",LEFT(Table5[[#This Row],[Section]],3)="ETB","PLS",LEFT(Table5[[#This Row],[Section]],1)="7","PDB",NOT(ISBLANK(Table5[[#This Row],[Section]])),"No")</f>
        <v>No</v>
      </c>
    </row>
    <row r="8122" spans="1:13" x14ac:dyDescent="0.25">
      <c r="A8122" s="126" t="s">
        <v>13850</v>
      </c>
      <c r="B8122" s="126" t="s">
        <v>19114</v>
      </c>
      <c r="C8122" s="126" t="s">
        <v>75</v>
      </c>
      <c r="D8122" s="127">
        <v>2.4209999999999998</v>
      </c>
      <c r="E8122" s="128">
        <v>684</v>
      </c>
      <c r="F8122" s="128">
        <v>456</v>
      </c>
      <c r="G8122" s="126" t="s">
        <v>21170</v>
      </c>
      <c r="H8122" s="126" t="s">
        <v>21171</v>
      </c>
      <c r="I8122" s="126" t="s">
        <v>21172</v>
      </c>
      <c r="J8122" s="126" t="s">
        <v>26233</v>
      </c>
      <c r="K8122" s="9">
        <f>_xlfn.IFNA(VLOOKUP(Table5[[#This Row],[Section]],SubSill_Tier,2,FALSE),0)</f>
        <v>0</v>
      </c>
      <c r="L8122" s="9" t="str">
        <f t="shared" si="135"/>
        <v>Wall</v>
      </c>
      <c r="M8122" s="205" t="str" cm="1">
        <f t="array" ref="M8122">_xlfn.IFS(NOT(ISERROR(VLOOKUP(Table5[[#This Row],[Section]],TB_notTB,1,FALSE))),"No",LEFT(Table5[[#This Row],[Section]],3)="ETB","PLS",LEFT(Table5[[#This Row],[Section]],1)="7","PDB",NOT(ISBLANK(Table5[[#This Row],[Section]])),"No")</f>
        <v>No</v>
      </c>
    </row>
    <row r="8123" spans="1:13" x14ac:dyDescent="0.25">
      <c r="A8123" s="126" t="s">
        <v>13851</v>
      </c>
      <c r="B8123" s="126" t="s">
        <v>13852</v>
      </c>
      <c r="C8123" s="126" t="s">
        <v>75</v>
      </c>
      <c r="D8123" s="127">
        <v>1.1339999999999999</v>
      </c>
      <c r="E8123" s="128">
        <v>258</v>
      </c>
      <c r="F8123" s="128">
        <v>212</v>
      </c>
      <c r="G8123" s="126" t="s">
        <v>21147</v>
      </c>
      <c r="H8123" s="126" t="s">
        <v>21148</v>
      </c>
      <c r="I8123" s="126" t="s">
        <v>21149</v>
      </c>
      <c r="J8123" s="126" t="s">
        <v>26281</v>
      </c>
      <c r="K8123" s="9">
        <f>_xlfn.IFNA(VLOOKUP(Table5[[#This Row],[Section]],SubSill_Tier,2,FALSE),0)</f>
        <v>0</v>
      </c>
      <c r="L8123" s="9" t="str">
        <f t="shared" si="135"/>
        <v/>
      </c>
      <c r="M8123" s="205" t="str" cm="1">
        <f t="array" ref="M8123">_xlfn.IFS(NOT(ISERROR(VLOOKUP(Table5[[#This Row],[Section]],TB_notTB,1,FALSE))),"No",LEFT(Table5[[#This Row],[Section]],3)="ETB","PLS",LEFT(Table5[[#This Row],[Section]],1)="7","PDB",NOT(ISBLANK(Table5[[#This Row],[Section]])),"No")</f>
        <v>No</v>
      </c>
    </row>
    <row r="8124" spans="1:13" x14ac:dyDescent="0.25">
      <c r="A8124" s="126" t="s">
        <v>13853</v>
      </c>
      <c r="B8124" s="126" t="s">
        <v>13854</v>
      </c>
      <c r="C8124" s="126" t="s">
        <v>75</v>
      </c>
      <c r="D8124" s="127">
        <v>5.0830000000000002</v>
      </c>
      <c r="E8124" s="128">
        <v>580</v>
      </c>
      <c r="F8124" s="128">
        <v>580</v>
      </c>
      <c r="G8124" s="126" t="s">
        <v>13742</v>
      </c>
      <c r="H8124" s="126" t="s">
        <v>20193</v>
      </c>
      <c r="I8124" s="126" t="s">
        <v>21096</v>
      </c>
      <c r="J8124" s="126" t="s">
        <v>26245</v>
      </c>
      <c r="K8124" s="9">
        <f>_xlfn.IFNA(VLOOKUP(Table5[[#This Row],[Section]],SubSill_Tier,2,FALSE),0)</f>
        <v>0</v>
      </c>
      <c r="L8124" s="9" t="str">
        <f t="shared" si="135"/>
        <v/>
      </c>
      <c r="M8124" s="205" t="str" cm="1">
        <f t="array" ref="M8124">_xlfn.IFS(NOT(ISERROR(VLOOKUP(Table5[[#This Row],[Section]],TB_notTB,1,FALSE))),"No",LEFT(Table5[[#This Row],[Section]],3)="ETB","PLS",LEFT(Table5[[#This Row],[Section]],1)="7","PDB",NOT(ISBLANK(Table5[[#This Row],[Section]])),"No")</f>
        <v>No</v>
      </c>
    </row>
    <row r="8125" spans="1:13" x14ac:dyDescent="0.25">
      <c r="A8125" s="126" t="s">
        <v>14328</v>
      </c>
      <c r="B8125" s="126" t="s">
        <v>28260</v>
      </c>
      <c r="C8125" s="126" t="s">
        <v>75</v>
      </c>
      <c r="D8125" s="127">
        <v>4.7480000000000002</v>
      </c>
      <c r="E8125" s="128">
        <v>595</v>
      </c>
      <c r="F8125" s="128">
        <v>595</v>
      </c>
      <c r="G8125" s="126" t="s">
        <v>13717</v>
      </c>
      <c r="H8125" s="126" t="s">
        <v>20125</v>
      </c>
      <c r="I8125" s="126" t="s">
        <v>20126</v>
      </c>
      <c r="J8125" s="126" t="s">
        <v>26240</v>
      </c>
      <c r="K8125" s="9">
        <f>_xlfn.IFNA(VLOOKUP(Table5[[#This Row],[Section]],SubSill_Tier,2,FALSE),0)</f>
        <v>0</v>
      </c>
      <c r="L8125" s="9" t="str">
        <f t="shared" si="135"/>
        <v/>
      </c>
      <c r="M8125" s="205" t="str" cm="1">
        <f t="array" ref="M8125">_xlfn.IFS(NOT(ISERROR(VLOOKUP(Table5[[#This Row],[Section]],TB_notTB,1,FALSE))),"No",LEFT(Table5[[#This Row],[Section]],3)="ETB","PLS",LEFT(Table5[[#This Row],[Section]],1)="7","PDB",NOT(ISBLANK(Table5[[#This Row],[Section]])),"No")</f>
        <v>No</v>
      </c>
    </row>
    <row r="8126" spans="1:13" x14ac:dyDescent="0.25">
      <c r="A8126" s="126" t="s">
        <v>13855</v>
      </c>
      <c r="B8126" s="126" t="s">
        <v>13856</v>
      </c>
      <c r="C8126" s="126" t="s">
        <v>75</v>
      </c>
      <c r="D8126" s="127">
        <v>1.7010000000000001</v>
      </c>
      <c r="E8126" s="128">
        <v>261</v>
      </c>
      <c r="F8126" s="128">
        <v>261</v>
      </c>
      <c r="G8126" s="126" t="s">
        <v>13719</v>
      </c>
      <c r="H8126" s="126" t="s">
        <v>20128</v>
      </c>
      <c r="I8126" s="126" t="s">
        <v>20129</v>
      </c>
      <c r="J8126" s="126" t="s">
        <v>26235</v>
      </c>
      <c r="K8126" s="9">
        <f>_xlfn.IFNA(VLOOKUP(Table5[[#This Row],[Section]],SubSill_Tier,2,FALSE),0)</f>
        <v>0</v>
      </c>
      <c r="L8126" s="9" t="str">
        <f t="shared" si="135"/>
        <v>Wall</v>
      </c>
      <c r="M8126" s="205" t="str" cm="1">
        <f t="array" ref="M8126">_xlfn.IFS(NOT(ISERROR(VLOOKUP(Table5[[#This Row],[Section]],TB_notTB,1,FALSE))),"No",LEFT(Table5[[#This Row],[Section]],3)="ETB","PLS",LEFT(Table5[[#This Row],[Section]],1)="7","PDB",NOT(ISBLANK(Table5[[#This Row],[Section]])),"No")</f>
        <v>No</v>
      </c>
    </row>
    <row r="8127" spans="1:13" x14ac:dyDescent="0.25">
      <c r="A8127" s="126" t="s">
        <v>13857</v>
      </c>
      <c r="B8127" s="126" t="s">
        <v>13858</v>
      </c>
      <c r="C8127" s="126" t="s">
        <v>75</v>
      </c>
      <c r="D8127" s="127">
        <v>9.4079999999999995</v>
      </c>
      <c r="E8127" s="128">
        <v>781</v>
      </c>
      <c r="F8127" s="128">
        <v>781</v>
      </c>
      <c r="G8127" s="126" t="s">
        <v>13724</v>
      </c>
      <c r="H8127" s="126" t="s">
        <v>21063</v>
      </c>
      <c r="I8127" s="126" t="s">
        <v>21064</v>
      </c>
      <c r="J8127" s="126" t="s">
        <v>26245</v>
      </c>
      <c r="K8127" s="9">
        <f>_xlfn.IFNA(VLOOKUP(Table5[[#This Row],[Section]],SubSill_Tier,2,FALSE),0)</f>
        <v>0</v>
      </c>
      <c r="L8127" s="9" t="str">
        <f t="shared" si="135"/>
        <v>Wall</v>
      </c>
      <c r="M8127" s="205" t="str" cm="1">
        <f t="array" ref="M8127">_xlfn.IFS(NOT(ISERROR(VLOOKUP(Table5[[#This Row],[Section]],TB_notTB,1,FALSE))),"No",LEFT(Table5[[#This Row],[Section]],3)="ETB","PLS",LEFT(Table5[[#This Row],[Section]],1)="7","PDB",NOT(ISBLANK(Table5[[#This Row],[Section]])),"No")</f>
        <v>No</v>
      </c>
    </row>
    <row r="8128" spans="1:13" x14ac:dyDescent="0.25">
      <c r="A8128" s="126" t="s">
        <v>14422</v>
      </c>
      <c r="B8128" s="126" t="s">
        <v>14469</v>
      </c>
      <c r="C8128" s="126" t="s">
        <v>75</v>
      </c>
      <c r="D8128" s="127">
        <v>4.62</v>
      </c>
      <c r="E8128" s="128">
        <v>686</v>
      </c>
      <c r="F8128" s="128">
        <v>686</v>
      </c>
      <c r="G8128" s="126" t="s">
        <v>13724</v>
      </c>
      <c r="H8128" s="126" t="s">
        <v>21063</v>
      </c>
      <c r="I8128" s="126" t="s">
        <v>21064</v>
      </c>
      <c r="J8128" s="126" t="s">
        <v>26237</v>
      </c>
      <c r="K8128" s="9">
        <f>_xlfn.IFNA(VLOOKUP(Table5[[#This Row],[Section]],SubSill_Tier,2,FALSE),0)</f>
        <v>0</v>
      </c>
      <c r="L8128" s="9" t="str">
        <f t="shared" si="135"/>
        <v>Wall</v>
      </c>
      <c r="M8128" s="205" t="str" cm="1">
        <f t="array" ref="M8128">_xlfn.IFS(NOT(ISERROR(VLOOKUP(Table5[[#This Row],[Section]],TB_notTB,1,FALSE))),"No",LEFT(Table5[[#This Row],[Section]],3)="ETB","PLS",LEFT(Table5[[#This Row],[Section]],1)="7","PDB",NOT(ISBLANK(Table5[[#This Row],[Section]])),"No")</f>
        <v>No</v>
      </c>
    </row>
    <row r="8129" spans="1:13" x14ac:dyDescent="0.25">
      <c r="A8129" s="126" t="s">
        <v>13859</v>
      </c>
      <c r="B8129" s="126" t="s">
        <v>13860</v>
      </c>
      <c r="C8129" s="126" t="s">
        <v>75</v>
      </c>
      <c r="D8129" s="127">
        <v>1.75</v>
      </c>
      <c r="E8129" s="128">
        <v>190</v>
      </c>
      <c r="F8129" s="128">
        <v>165</v>
      </c>
      <c r="G8129" s="126" t="s">
        <v>13724</v>
      </c>
      <c r="H8129" s="126" t="s">
        <v>21063</v>
      </c>
      <c r="I8129" s="126" t="s">
        <v>21064</v>
      </c>
      <c r="J8129" s="126" t="s">
        <v>26233</v>
      </c>
      <c r="K8129" s="9">
        <f>_xlfn.IFNA(VLOOKUP(Table5[[#This Row],[Section]],SubSill_Tier,2,FALSE),0)</f>
        <v>0</v>
      </c>
      <c r="L8129" s="9" t="str">
        <f t="shared" si="135"/>
        <v/>
      </c>
      <c r="M8129" s="205" t="str" cm="1">
        <f t="array" ref="M8129">_xlfn.IFS(NOT(ISERROR(VLOOKUP(Table5[[#This Row],[Section]],TB_notTB,1,FALSE))),"No",LEFT(Table5[[#This Row],[Section]],3)="ETB","PLS",LEFT(Table5[[#This Row],[Section]],1)="7","PDB",NOT(ISBLANK(Table5[[#This Row],[Section]])),"No")</f>
        <v>No</v>
      </c>
    </row>
    <row r="8130" spans="1:13" x14ac:dyDescent="0.25">
      <c r="A8130" s="126" t="s">
        <v>13861</v>
      </c>
      <c r="B8130" s="126" t="s">
        <v>13862</v>
      </c>
      <c r="C8130" s="126" t="s">
        <v>75</v>
      </c>
      <c r="D8130" s="127">
        <v>1.0960000000000001</v>
      </c>
      <c r="E8130" s="128">
        <v>139</v>
      </c>
      <c r="F8130" s="128">
        <v>139</v>
      </c>
      <c r="G8130" s="126" t="s">
        <v>13750</v>
      </c>
      <c r="H8130" s="126" t="s">
        <v>21081</v>
      </c>
      <c r="I8130" s="126" t="s">
        <v>21082</v>
      </c>
      <c r="J8130" s="126" t="s">
        <v>26233</v>
      </c>
      <c r="K8130" s="9">
        <f>_xlfn.IFNA(VLOOKUP(Table5[[#This Row],[Section]],SubSill_Tier,2,FALSE),0)</f>
        <v>0</v>
      </c>
      <c r="L8130" s="9" t="str">
        <f t="shared" ref="L8130:L8193" si="136">IFERROR(IF(LEFT(G8130,2)="AI",IF(_xlfn.NUMBERVALUE(IFERROR(LEFT(IF(ISERROR(FIND("X",UPPER(B8130))),UPPER(B8130),RIGHT(UPPER(B8130),LEN(UPPER(B8130))-FIND("~",SUBSTITUTE(UPPER(B8130),"X","~",LEN(UPPER(B8130))-LEN(SUBSTITUTE(UPPER(B8130),"X","")))))),FIND(" ",IF(ISERROR(FIND("X",UPPER(B8130))),UPPER(B8130),RIGHT(UPPER(B8130),LEN(UPPER(B8130))-FIND("~",SUBSTITUTE(UPPER(B8130),"X","~",LEN(UPPER(B8130))-LEN(SUBSTITUTE(UPPER(B8130),"X","")))))),1)-1),IF(ISERROR(FIND("X",UPPER(B8130))),UPPER(B8130),RIGHT(UPPER(B8130),LEN(UPPER(B8130))-FIND("~",SUBSTITUTE(UPPER(B8130),"X","~",LEN(UPPER(B8130))-LEN(SUBSTITUTE(UPPER(B8130),"X",""))))))),".")&gt;=5,"Wall",""),""),"")</f>
        <v>Wall</v>
      </c>
      <c r="M8130" s="205" t="str" cm="1">
        <f t="array" ref="M8130">_xlfn.IFS(NOT(ISERROR(VLOOKUP(Table5[[#This Row],[Section]],TB_notTB,1,FALSE))),"No",LEFT(Table5[[#This Row],[Section]],3)="ETB","PLS",LEFT(Table5[[#This Row],[Section]],1)="7","PDB",NOT(ISBLANK(Table5[[#This Row],[Section]])),"No")</f>
        <v>No</v>
      </c>
    </row>
    <row r="8131" spans="1:13" x14ac:dyDescent="0.25">
      <c r="A8131" s="126" t="s">
        <v>13863</v>
      </c>
      <c r="B8131" s="126" t="s">
        <v>28261</v>
      </c>
      <c r="C8131" s="126" t="s">
        <v>75</v>
      </c>
      <c r="D8131" s="127">
        <v>1.9870000000000001</v>
      </c>
      <c r="E8131" s="128">
        <v>197</v>
      </c>
      <c r="F8131" s="128">
        <v>197</v>
      </c>
      <c r="G8131" s="126" t="s">
        <v>13725</v>
      </c>
      <c r="H8131" s="126" t="s">
        <v>20134</v>
      </c>
      <c r="I8131" s="126" t="s">
        <v>20135</v>
      </c>
      <c r="J8131" s="126" t="s">
        <v>26235</v>
      </c>
      <c r="K8131" s="9">
        <f>_xlfn.IFNA(VLOOKUP(Table5[[#This Row],[Section]],SubSill_Tier,2,FALSE),0)</f>
        <v>0</v>
      </c>
      <c r="L8131" s="9" t="str">
        <f t="shared" si="136"/>
        <v/>
      </c>
      <c r="M8131" s="205" t="str" cm="1">
        <f t="array" ref="M8131">_xlfn.IFS(NOT(ISERROR(VLOOKUP(Table5[[#This Row],[Section]],TB_notTB,1,FALSE))),"No",LEFT(Table5[[#This Row],[Section]],3)="ETB","PLS",LEFT(Table5[[#This Row],[Section]],1)="7","PDB",NOT(ISBLANK(Table5[[#This Row],[Section]])),"No")</f>
        <v>No</v>
      </c>
    </row>
    <row r="8132" spans="1:13" x14ac:dyDescent="0.25">
      <c r="A8132" s="126" t="s">
        <v>13864</v>
      </c>
      <c r="B8132" s="126" t="s">
        <v>13865</v>
      </c>
      <c r="C8132" s="126" t="s">
        <v>75</v>
      </c>
      <c r="D8132" s="127">
        <v>3.24</v>
      </c>
      <c r="E8132" s="128">
        <v>259</v>
      </c>
      <c r="F8132" s="128">
        <v>259</v>
      </c>
      <c r="G8132" s="126" t="s">
        <v>13715</v>
      </c>
      <c r="H8132" s="126" t="s">
        <v>20123</v>
      </c>
      <c r="I8132" s="126" t="s">
        <v>21058</v>
      </c>
      <c r="J8132" s="126" t="s">
        <v>26240</v>
      </c>
      <c r="K8132" s="9">
        <f>_xlfn.IFNA(VLOOKUP(Table5[[#This Row],[Section]],SubSill_Tier,2,FALSE),0)</f>
        <v>0</v>
      </c>
      <c r="L8132" s="9" t="str">
        <f t="shared" si="136"/>
        <v>Wall</v>
      </c>
      <c r="M8132" s="205" t="str" cm="1">
        <f t="array" ref="M8132">_xlfn.IFS(NOT(ISERROR(VLOOKUP(Table5[[#This Row],[Section]],TB_notTB,1,FALSE))),"No",LEFT(Table5[[#This Row],[Section]],3)="ETB","PLS",LEFT(Table5[[#This Row],[Section]],1)="7","PDB",NOT(ISBLANK(Table5[[#This Row],[Section]])),"No")</f>
        <v>No</v>
      </c>
    </row>
    <row r="8133" spans="1:13" x14ac:dyDescent="0.25">
      <c r="A8133" s="126" t="s">
        <v>13866</v>
      </c>
      <c r="B8133" s="126" t="s">
        <v>13867</v>
      </c>
      <c r="C8133" s="126" t="s">
        <v>75</v>
      </c>
      <c r="D8133" s="127">
        <v>1.19</v>
      </c>
      <c r="E8133" s="128">
        <v>299</v>
      </c>
      <c r="F8133" s="128">
        <v>299</v>
      </c>
      <c r="G8133" s="126" t="s">
        <v>13719</v>
      </c>
      <c r="H8133" s="126" t="s">
        <v>20128</v>
      </c>
      <c r="I8133" s="126" t="s">
        <v>20129</v>
      </c>
      <c r="J8133" s="126" t="s">
        <v>26235</v>
      </c>
      <c r="K8133" s="9">
        <f>_xlfn.IFNA(VLOOKUP(Table5[[#This Row],[Section]],SubSill_Tier,2,FALSE),0)</f>
        <v>0</v>
      </c>
      <c r="L8133" s="9" t="str">
        <f t="shared" si="136"/>
        <v/>
      </c>
      <c r="M8133" s="205" t="str" cm="1">
        <f t="array" ref="M8133">_xlfn.IFS(NOT(ISERROR(VLOOKUP(Table5[[#This Row],[Section]],TB_notTB,1,FALSE))),"No",LEFT(Table5[[#This Row],[Section]],3)="ETB","PLS",LEFT(Table5[[#This Row],[Section]],1)="7","PDB",NOT(ISBLANK(Table5[[#This Row],[Section]])),"No")</f>
        <v>No</v>
      </c>
    </row>
    <row r="8134" spans="1:13" x14ac:dyDescent="0.25">
      <c r="A8134" s="126" t="s">
        <v>13868</v>
      </c>
      <c r="B8134" s="126" t="s">
        <v>13869</v>
      </c>
      <c r="C8134" s="126" t="s">
        <v>75</v>
      </c>
      <c r="D8134" s="127">
        <v>5.9370000000000003</v>
      </c>
      <c r="E8134" s="128">
        <v>458</v>
      </c>
      <c r="F8134" s="128">
        <v>458</v>
      </c>
      <c r="G8134" s="126" t="s">
        <v>13719</v>
      </c>
      <c r="H8134" s="126" t="s">
        <v>20128</v>
      </c>
      <c r="I8134" s="126" t="s">
        <v>20129</v>
      </c>
      <c r="J8134" s="126" t="s">
        <v>26245</v>
      </c>
      <c r="K8134" s="9">
        <f>_xlfn.IFNA(VLOOKUP(Table5[[#This Row],[Section]],SubSill_Tier,2,FALSE),0)</f>
        <v>0</v>
      </c>
      <c r="L8134" s="9" t="str">
        <f t="shared" si="136"/>
        <v>Wall</v>
      </c>
      <c r="M8134" s="205" t="str" cm="1">
        <f t="array" ref="M8134">_xlfn.IFS(NOT(ISERROR(VLOOKUP(Table5[[#This Row],[Section]],TB_notTB,1,FALSE))),"No",LEFT(Table5[[#This Row],[Section]],3)="ETB","PLS",LEFT(Table5[[#This Row],[Section]],1)="7","PDB",NOT(ISBLANK(Table5[[#This Row],[Section]])),"No")</f>
        <v>No</v>
      </c>
    </row>
    <row r="8135" spans="1:13" x14ac:dyDescent="0.25">
      <c r="A8135" s="126" t="s">
        <v>13870</v>
      </c>
      <c r="B8135" s="126" t="s">
        <v>13871</v>
      </c>
      <c r="C8135" s="126" t="s">
        <v>75</v>
      </c>
      <c r="D8135" s="127">
        <v>1.66</v>
      </c>
      <c r="E8135" s="128">
        <v>152</v>
      </c>
      <c r="F8135" s="128">
        <v>152</v>
      </c>
      <c r="G8135" s="126" t="s">
        <v>13740</v>
      </c>
      <c r="H8135" s="126" t="s">
        <v>20124</v>
      </c>
      <c r="I8135" s="126" t="s">
        <v>21059</v>
      </c>
      <c r="J8135" s="126" t="s">
        <v>26235</v>
      </c>
      <c r="K8135" s="9">
        <f>_xlfn.IFNA(VLOOKUP(Table5[[#This Row],[Section]],SubSill_Tier,2,FALSE),0)</f>
        <v>0</v>
      </c>
      <c r="L8135" s="9" t="str">
        <f t="shared" si="136"/>
        <v/>
      </c>
      <c r="M8135" s="205" t="str" cm="1">
        <f t="array" ref="M8135">_xlfn.IFS(NOT(ISERROR(VLOOKUP(Table5[[#This Row],[Section]],TB_notTB,1,FALSE))),"No",LEFT(Table5[[#This Row],[Section]],3)="ETB","PLS",LEFT(Table5[[#This Row],[Section]],1)="7","PDB",NOT(ISBLANK(Table5[[#This Row],[Section]])),"No")</f>
        <v>No</v>
      </c>
    </row>
    <row r="8136" spans="1:13" x14ac:dyDescent="0.25">
      <c r="A8136" s="126" t="s">
        <v>13872</v>
      </c>
      <c r="B8136" s="126" t="s">
        <v>13873</v>
      </c>
      <c r="C8136" s="126" t="s">
        <v>75</v>
      </c>
      <c r="D8136" s="127">
        <v>1.01</v>
      </c>
      <c r="E8136" s="128">
        <v>152</v>
      </c>
      <c r="F8136" s="128">
        <v>152</v>
      </c>
      <c r="G8136" s="126" t="s">
        <v>13740</v>
      </c>
      <c r="H8136" s="126" t="s">
        <v>20124</v>
      </c>
      <c r="I8136" s="126" t="s">
        <v>21059</v>
      </c>
      <c r="J8136" s="126" t="s">
        <v>26235</v>
      </c>
      <c r="K8136" s="9">
        <f>_xlfn.IFNA(VLOOKUP(Table5[[#This Row],[Section]],SubSill_Tier,2,FALSE),0)</f>
        <v>0</v>
      </c>
      <c r="L8136" s="9" t="str">
        <f t="shared" si="136"/>
        <v/>
      </c>
      <c r="M8136" s="205" t="str" cm="1">
        <f t="array" ref="M8136">_xlfn.IFS(NOT(ISERROR(VLOOKUP(Table5[[#This Row],[Section]],TB_notTB,1,FALSE))),"No",LEFT(Table5[[#This Row],[Section]],3)="ETB","PLS",LEFT(Table5[[#This Row],[Section]],1)="7","PDB",NOT(ISBLANK(Table5[[#This Row],[Section]])),"No")</f>
        <v>No</v>
      </c>
    </row>
    <row r="8137" spans="1:13" x14ac:dyDescent="0.25">
      <c r="A8137" s="126" t="s">
        <v>13874</v>
      </c>
      <c r="B8137" s="126" t="s">
        <v>28262</v>
      </c>
      <c r="C8137" s="126" t="s">
        <v>75</v>
      </c>
      <c r="D8137" s="127">
        <v>0.50600000000000001</v>
      </c>
      <c r="E8137" s="128">
        <v>100</v>
      </c>
      <c r="F8137" s="128">
        <v>100</v>
      </c>
      <c r="G8137" s="126" t="s">
        <v>13717</v>
      </c>
      <c r="H8137" s="126" t="s">
        <v>20125</v>
      </c>
      <c r="I8137" s="126" t="s">
        <v>20126</v>
      </c>
      <c r="J8137" s="126" t="s">
        <v>26235</v>
      </c>
      <c r="K8137" s="9">
        <f>_xlfn.IFNA(VLOOKUP(Table5[[#This Row],[Section]],SubSill_Tier,2,FALSE),0)</f>
        <v>0</v>
      </c>
      <c r="L8137" s="9" t="str">
        <f t="shared" si="136"/>
        <v/>
      </c>
      <c r="M8137" s="205" t="str" cm="1">
        <f t="array" ref="M8137">_xlfn.IFS(NOT(ISERROR(VLOOKUP(Table5[[#This Row],[Section]],TB_notTB,1,FALSE))),"No",LEFT(Table5[[#This Row],[Section]],3)="ETB","PLS",LEFT(Table5[[#This Row],[Section]],1)="7","PDB",NOT(ISBLANK(Table5[[#This Row],[Section]])),"No")</f>
        <v>No</v>
      </c>
    </row>
    <row r="8138" spans="1:13" x14ac:dyDescent="0.25">
      <c r="A8138" s="126" t="s">
        <v>13875</v>
      </c>
      <c r="B8138" s="126" t="s">
        <v>28263</v>
      </c>
      <c r="C8138" s="126" t="s">
        <v>75</v>
      </c>
      <c r="D8138" s="127">
        <v>0.32100000000000001</v>
      </c>
      <c r="E8138" s="128">
        <v>103</v>
      </c>
      <c r="F8138" s="128">
        <v>103</v>
      </c>
      <c r="G8138" s="126" t="s">
        <v>13725</v>
      </c>
      <c r="H8138" s="126" t="s">
        <v>20134</v>
      </c>
      <c r="I8138" s="126" t="s">
        <v>20135</v>
      </c>
      <c r="J8138" s="126" t="s">
        <v>26235</v>
      </c>
      <c r="K8138" s="9">
        <f>_xlfn.IFNA(VLOOKUP(Table5[[#This Row],[Section]],SubSill_Tier,2,FALSE),0)</f>
        <v>0</v>
      </c>
      <c r="L8138" s="9" t="str">
        <f t="shared" si="136"/>
        <v/>
      </c>
      <c r="M8138" s="205" t="str" cm="1">
        <f t="array" ref="M8138">_xlfn.IFS(NOT(ISERROR(VLOOKUP(Table5[[#This Row],[Section]],TB_notTB,1,FALSE))),"No",LEFT(Table5[[#This Row],[Section]],3)="ETB","PLS",LEFT(Table5[[#This Row],[Section]],1)="7","PDB",NOT(ISBLANK(Table5[[#This Row],[Section]])),"No")</f>
        <v>No</v>
      </c>
    </row>
    <row r="8139" spans="1:13" x14ac:dyDescent="0.25">
      <c r="A8139" s="126" t="s">
        <v>13876</v>
      </c>
      <c r="B8139" s="126" t="s">
        <v>13877</v>
      </c>
      <c r="C8139" s="126" t="s">
        <v>75</v>
      </c>
      <c r="D8139" s="127">
        <v>0.49099999999999999</v>
      </c>
      <c r="E8139" s="128">
        <v>119</v>
      </c>
      <c r="F8139" s="128">
        <v>119</v>
      </c>
      <c r="G8139" s="126" t="s">
        <v>13725</v>
      </c>
      <c r="H8139" s="126" t="s">
        <v>20134</v>
      </c>
      <c r="I8139" s="126" t="s">
        <v>20135</v>
      </c>
      <c r="J8139" s="126" t="s">
        <v>26235</v>
      </c>
      <c r="K8139" s="9">
        <f>_xlfn.IFNA(VLOOKUP(Table5[[#This Row],[Section]],SubSill_Tier,2,FALSE),0)</f>
        <v>0</v>
      </c>
      <c r="L8139" s="9" t="str">
        <f t="shared" si="136"/>
        <v/>
      </c>
      <c r="M8139" s="205" t="str" cm="1">
        <f t="array" ref="M8139">_xlfn.IFS(NOT(ISERROR(VLOOKUP(Table5[[#This Row],[Section]],TB_notTB,1,FALSE))),"No",LEFT(Table5[[#This Row],[Section]],3)="ETB","PLS",LEFT(Table5[[#This Row],[Section]],1)="7","PDB",NOT(ISBLANK(Table5[[#This Row],[Section]])),"No")</f>
        <v>No</v>
      </c>
    </row>
    <row r="8140" spans="1:13" x14ac:dyDescent="0.25">
      <c r="A8140" s="126" t="s">
        <v>13878</v>
      </c>
      <c r="B8140" s="126" t="s">
        <v>28264</v>
      </c>
      <c r="C8140" s="126" t="s">
        <v>75</v>
      </c>
      <c r="D8140" s="127">
        <v>1.827</v>
      </c>
      <c r="E8140" s="128">
        <v>235</v>
      </c>
      <c r="F8140" s="128">
        <v>235</v>
      </c>
      <c r="G8140" s="126" t="s">
        <v>13725</v>
      </c>
      <c r="H8140" s="126" t="s">
        <v>20134</v>
      </c>
      <c r="I8140" s="126" t="s">
        <v>20135</v>
      </c>
      <c r="J8140" s="126" t="s">
        <v>26235</v>
      </c>
      <c r="K8140" s="9">
        <f>_xlfn.IFNA(VLOOKUP(Table5[[#This Row],[Section]],SubSill_Tier,2,FALSE),0)</f>
        <v>0</v>
      </c>
      <c r="L8140" s="9" t="str">
        <f t="shared" si="136"/>
        <v/>
      </c>
      <c r="M8140" s="205" t="str" cm="1">
        <f t="array" ref="M8140">_xlfn.IFS(NOT(ISERROR(VLOOKUP(Table5[[#This Row],[Section]],TB_notTB,1,FALSE))),"No",LEFT(Table5[[#This Row],[Section]],3)="ETB","PLS",LEFT(Table5[[#This Row],[Section]],1)="7","PDB",NOT(ISBLANK(Table5[[#This Row],[Section]])),"No")</f>
        <v>No</v>
      </c>
    </row>
    <row r="8141" spans="1:13" x14ac:dyDescent="0.25">
      <c r="A8141" s="126" t="s">
        <v>13879</v>
      </c>
      <c r="B8141" s="126" t="s">
        <v>13880</v>
      </c>
      <c r="C8141" s="126" t="s">
        <v>75</v>
      </c>
      <c r="D8141" s="127">
        <v>1.764</v>
      </c>
      <c r="E8141" s="128">
        <v>424</v>
      </c>
      <c r="F8141" s="128">
        <v>424</v>
      </c>
      <c r="G8141" s="126" t="s">
        <v>13757</v>
      </c>
      <c r="H8141" s="126" t="s">
        <v>21122</v>
      </c>
      <c r="I8141" s="126" t="s">
        <v>21123</v>
      </c>
      <c r="J8141" s="126" t="s">
        <v>26233</v>
      </c>
      <c r="K8141" s="9">
        <f>_xlfn.IFNA(VLOOKUP(Table5[[#This Row],[Section]],SubSill_Tier,2,FALSE),0)</f>
        <v>0</v>
      </c>
      <c r="L8141" s="9" t="str">
        <f t="shared" si="136"/>
        <v>Wall</v>
      </c>
      <c r="M8141" s="205" t="str" cm="1">
        <f t="array" ref="M8141">_xlfn.IFS(NOT(ISERROR(VLOOKUP(Table5[[#This Row],[Section]],TB_notTB,1,FALSE))),"No",LEFT(Table5[[#This Row],[Section]],3)="ETB","PLS",LEFT(Table5[[#This Row],[Section]],1)="7","PDB",NOT(ISBLANK(Table5[[#This Row],[Section]])),"No")</f>
        <v>No</v>
      </c>
    </row>
    <row r="8142" spans="1:13" x14ac:dyDescent="0.25">
      <c r="A8142" s="126" t="s">
        <v>13881</v>
      </c>
      <c r="B8142" s="126" t="s">
        <v>28265</v>
      </c>
      <c r="C8142" s="126" t="s">
        <v>75</v>
      </c>
      <c r="D8142" s="127">
        <v>5.9969999999999999</v>
      </c>
      <c r="E8142" s="128">
        <v>389</v>
      </c>
      <c r="F8142" s="128">
        <v>389</v>
      </c>
      <c r="G8142" s="126" t="s">
        <v>13717</v>
      </c>
      <c r="H8142" s="126" t="s">
        <v>20125</v>
      </c>
      <c r="I8142" s="126" t="s">
        <v>20126</v>
      </c>
      <c r="J8142" s="126" t="s">
        <v>26245</v>
      </c>
      <c r="K8142" s="9">
        <f>_xlfn.IFNA(VLOOKUP(Table5[[#This Row],[Section]],SubSill_Tier,2,FALSE),0)</f>
        <v>0</v>
      </c>
      <c r="L8142" s="9" t="str">
        <f t="shared" si="136"/>
        <v/>
      </c>
      <c r="M8142" s="205" t="str" cm="1">
        <f t="array" ref="M8142">_xlfn.IFS(NOT(ISERROR(VLOOKUP(Table5[[#This Row],[Section]],TB_notTB,1,FALSE))),"No",LEFT(Table5[[#This Row],[Section]],3)="ETB","PLS",LEFT(Table5[[#This Row],[Section]],1)="7","PDB",NOT(ISBLANK(Table5[[#This Row],[Section]])),"No")</f>
        <v>No</v>
      </c>
    </row>
    <row r="8143" spans="1:13" x14ac:dyDescent="0.25">
      <c r="A8143" s="126" t="s">
        <v>14329</v>
      </c>
      <c r="B8143" s="126" t="s">
        <v>14330</v>
      </c>
      <c r="C8143" s="126" t="s">
        <v>75</v>
      </c>
      <c r="D8143" s="127">
        <v>1.83</v>
      </c>
      <c r="E8143" s="128">
        <v>607</v>
      </c>
      <c r="F8143" s="128">
        <v>405</v>
      </c>
      <c r="G8143" s="126" t="s">
        <v>13724</v>
      </c>
      <c r="H8143" s="126" t="s">
        <v>21063</v>
      </c>
      <c r="I8143" s="126" t="s">
        <v>21064</v>
      </c>
      <c r="J8143" s="126" t="s">
        <v>26233</v>
      </c>
      <c r="K8143" s="9">
        <f>_xlfn.IFNA(VLOOKUP(Table5[[#This Row],[Section]],SubSill_Tier,2,FALSE),0)</f>
        <v>0</v>
      </c>
      <c r="L8143" s="9" t="str">
        <f t="shared" si="136"/>
        <v>Wall</v>
      </c>
      <c r="M8143" s="205" t="str" cm="1">
        <f t="array" ref="M8143">_xlfn.IFS(NOT(ISERROR(VLOOKUP(Table5[[#This Row],[Section]],TB_notTB,1,FALSE))),"No",LEFT(Table5[[#This Row],[Section]],3)="ETB","PLS",LEFT(Table5[[#This Row],[Section]],1)="7","PDB",NOT(ISBLANK(Table5[[#This Row],[Section]])),"No")</f>
        <v>No</v>
      </c>
    </row>
    <row r="8144" spans="1:13" x14ac:dyDescent="0.25">
      <c r="A8144" s="126" t="s">
        <v>13882</v>
      </c>
      <c r="B8144" s="126" t="s">
        <v>13883</v>
      </c>
      <c r="C8144" s="126" t="s">
        <v>75</v>
      </c>
      <c r="D8144" s="127">
        <v>0.90400000000000003</v>
      </c>
      <c r="E8144" s="128">
        <v>436</v>
      </c>
      <c r="F8144" s="128">
        <v>436</v>
      </c>
      <c r="G8144" s="126" t="s">
        <v>21170</v>
      </c>
      <c r="H8144" s="126" t="s">
        <v>21171</v>
      </c>
      <c r="I8144" s="126" t="s">
        <v>21172</v>
      </c>
      <c r="J8144" s="126" t="s">
        <v>26233</v>
      </c>
      <c r="K8144" s="9">
        <f>_xlfn.IFNA(VLOOKUP(Table5[[#This Row],[Section]],SubSill_Tier,2,FALSE),0)</f>
        <v>0</v>
      </c>
      <c r="L8144" s="9" t="str">
        <f t="shared" si="136"/>
        <v/>
      </c>
      <c r="M8144" s="205" t="str" cm="1">
        <f t="array" ref="M8144">_xlfn.IFS(NOT(ISERROR(VLOOKUP(Table5[[#This Row],[Section]],TB_notTB,1,FALSE))),"No",LEFT(Table5[[#This Row],[Section]],3)="ETB","PLS",LEFT(Table5[[#This Row],[Section]],1)="7","PDB",NOT(ISBLANK(Table5[[#This Row],[Section]])),"No")</f>
        <v>No</v>
      </c>
    </row>
    <row r="8145" spans="1:13" x14ac:dyDescent="0.25">
      <c r="A8145" s="126" t="s">
        <v>13884</v>
      </c>
      <c r="B8145" s="126" t="s">
        <v>13885</v>
      </c>
      <c r="C8145" s="126" t="s">
        <v>75</v>
      </c>
      <c r="D8145" s="127">
        <v>0.58299999999999996</v>
      </c>
      <c r="E8145" s="128">
        <v>149</v>
      </c>
      <c r="F8145" s="128">
        <v>100</v>
      </c>
      <c r="G8145" s="126" t="s">
        <v>13750</v>
      </c>
      <c r="H8145" s="126" t="s">
        <v>21081</v>
      </c>
      <c r="I8145" s="126" t="s">
        <v>21082</v>
      </c>
      <c r="J8145" s="126" t="s">
        <v>26233</v>
      </c>
      <c r="K8145" s="9">
        <f>_xlfn.IFNA(VLOOKUP(Table5[[#This Row],[Section]],SubSill_Tier,2,FALSE),0)</f>
        <v>0</v>
      </c>
      <c r="L8145" s="9" t="str">
        <f t="shared" si="136"/>
        <v>Wall</v>
      </c>
      <c r="M8145" s="205" t="str" cm="1">
        <f t="array" ref="M8145">_xlfn.IFS(NOT(ISERROR(VLOOKUP(Table5[[#This Row],[Section]],TB_notTB,1,FALSE))),"No",LEFT(Table5[[#This Row],[Section]],3)="ETB","PLS",LEFT(Table5[[#This Row],[Section]],1)="7","PDB",NOT(ISBLANK(Table5[[#This Row],[Section]])),"No")</f>
        <v>No</v>
      </c>
    </row>
    <row r="8146" spans="1:13" x14ac:dyDescent="0.25">
      <c r="A8146" s="126" t="s">
        <v>13886</v>
      </c>
      <c r="B8146" s="126" t="s">
        <v>28266</v>
      </c>
      <c r="C8146" s="126" t="s">
        <v>75</v>
      </c>
      <c r="D8146" s="127">
        <v>3.004</v>
      </c>
      <c r="E8146" s="128">
        <v>238</v>
      </c>
      <c r="F8146" s="128">
        <v>238</v>
      </c>
      <c r="G8146" s="126" t="s">
        <v>13717</v>
      </c>
      <c r="H8146" s="126" t="s">
        <v>20125</v>
      </c>
      <c r="I8146" s="126" t="s">
        <v>20126</v>
      </c>
      <c r="J8146" s="126" t="s">
        <v>26240</v>
      </c>
      <c r="K8146" s="9">
        <f>_xlfn.IFNA(VLOOKUP(Table5[[#This Row],[Section]],SubSill_Tier,2,FALSE),0)</f>
        <v>0</v>
      </c>
      <c r="L8146" s="9" t="str">
        <f t="shared" si="136"/>
        <v/>
      </c>
      <c r="M8146" s="205" t="str" cm="1">
        <f t="array" ref="M8146">_xlfn.IFS(NOT(ISERROR(VLOOKUP(Table5[[#This Row],[Section]],TB_notTB,1,FALSE))),"No",LEFT(Table5[[#This Row],[Section]],3)="ETB","PLS",LEFT(Table5[[#This Row],[Section]],1)="7","PDB",NOT(ISBLANK(Table5[[#This Row],[Section]])),"No")</f>
        <v>No</v>
      </c>
    </row>
    <row r="8147" spans="1:13" x14ac:dyDescent="0.25">
      <c r="A8147" s="126" t="s">
        <v>13887</v>
      </c>
      <c r="B8147" s="126" t="s">
        <v>13888</v>
      </c>
      <c r="C8147" s="126" t="s">
        <v>75</v>
      </c>
      <c r="D8147" s="127">
        <v>1.9330000000000001</v>
      </c>
      <c r="E8147" s="128">
        <v>171</v>
      </c>
      <c r="F8147" s="128">
        <v>171</v>
      </c>
      <c r="G8147" s="126" t="s">
        <v>13716</v>
      </c>
      <c r="H8147" s="126" t="s">
        <v>21094</v>
      </c>
      <c r="I8147" s="126" t="s">
        <v>21095</v>
      </c>
      <c r="J8147" s="126" t="s">
        <v>26233</v>
      </c>
      <c r="K8147" s="9">
        <f>_xlfn.IFNA(VLOOKUP(Table5[[#This Row],[Section]],SubSill_Tier,2,FALSE),0)</f>
        <v>0</v>
      </c>
      <c r="L8147" s="9" t="str">
        <f t="shared" si="136"/>
        <v/>
      </c>
      <c r="M8147" s="205" t="str" cm="1">
        <f t="array" ref="M8147">_xlfn.IFS(NOT(ISERROR(VLOOKUP(Table5[[#This Row],[Section]],TB_notTB,1,FALSE))),"No",LEFT(Table5[[#This Row],[Section]],3)="ETB","PLS",LEFT(Table5[[#This Row],[Section]],1)="7","PDB",NOT(ISBLANK(Table5[[#This Row],[Section]])),"No")</f>
        <v>No</v>
      </c>
    </row>
    <row r="8148" spans="1:13" x14ac:dyDescent="0.25">
      <c r="A8148" s="126" t="s">
        <v>14470</v>
      </c>
      <c r="B8148" s="126" t="s">
        <v>28267</v>
      </c>
      <c r="C8148" s="126" t="s">
        <v>75</v>
      </c>
      <c r="D8148" s="127">
        <v>0.97</v>
      </c>
      <c r="E8148" s="128">
        <v>291</v>
      </c>
      <c r="F8148" s="128">
        <v>291</v>
      </c>
      <c r="G8148" s="126" t="s">
        <v>13715</v>
      </c>
      <c r="H8148" s="126" t="s">
        <v>20123</v>
      </c>
      <c r="I8148" s="126" t="s">
        <v>21058</v>
      </c>
      <c r="J8148" s="126" t="s">
        <v>26235</v>
      </c>
      <c r="K8148" s="9">
        <f>_xlfn.IFNA(VLOOKUP(Table5[[#This Row],[Section]],SubSill_Tier,2,FALSE),0)</f>
        <v>0</v>
      </c>
      <c r="L8148" s="9" t="str">
        <f t="shared" si="136"/>
        <v/>
      </c>
      <c r="M8148" s="205" t="str" cm="1">
        <f t="array" ref="M8148">_xlfn.IFS(NOT(ISERROR(VLOOKUP(Table5[[#This Row],[Section]],TB_notTB,1,FALSE))),"No",LEFT(Table5[[#This Row],[Section]],3)="ETB","PLS",LEFT(Table5[[#This Row],[Section]],1)="7","PDB",NOT(ISBLANK(Table5[[#This Row],[Section]])),"No")</f>
        <v>No</v>
      </c>
    </row>
    <row r="8149" spans="1:13" x14ac:dyDescent="0.25">
      <c r="A8149" s="126" t="s">
        <v>13890</v>
      </c>
      <c r="B8149" s="126" t="s">
        <v>28268</v>
      </c>
      <c r="C8149" s="126" t="s">
        <v>75</v>
      </c>
      <c r="D8149" s="127">
        <v>6.9240000000000004</v>
      </c>
      <c r="E8149" s="128">
        <v>446</v>
      </c>
      <c r="F8149" s="128">
        <v>446</v>
      </c>
      <c r="G8149" s="126" t="s">
        <v>13725</v>
      </c>
      <c r="H8149" s="126" t="s">
        <v>20134</v>
      </c>
      <c r="I8149" s="126" t="s">
        <v>20135</v>
      </c>
      <c r="J8149" s="126" t="s">
        <v>26245</v>
      </c>
      <c r="K8149" s="9">
        <f>_xlfn.IFNA(VLOOKUP(Table5[[#This Row],[Section]],SubSill_Tier,2,FALSE),0)</f>
        <v>0</v>
      </c>
      <c r="L8149" s="9" t="str">
        <f t="shared" si="136"/>
        <v/>
      </c>
      <c r="M8149" s="205" t="str" cm="1">
        <f t="array" ref="M8149">_xlfn.IFS(NOT(ISERROR(VLOOKUP(Table5[[#This Row],[Section]],TB_notTB,1,FALSE))),"No",LEFT(Table5[[#This Row],[Section]],3)="ETB","PLS",LEFT(Table5[[#This Row],[Section]],1)="7","PDB",NOT(ISBLANK(Table5[[#This Row],[Section]])),"No")</f>
        <v>No</v>
      </c>
    </row>
    <row r="8150" spans="1:13" x14ac:dyDescent="0.25">
      <c r="A8150" s="126" t="s">
        <v>22173</v>
      </c>
      <c r="B8150" s="126" t="s">
        <v>28269</v>
      </c>
      <c r="C8150" s="126" t="s">
        <v>75</v>
      </c>
      <c r="D8150" s="127">
        <v>6.9720000000000004</v>
      </c>
      <c r="E8150" s="128">
        <v>872</v>
      </c>
      <c r="F8150" s="128">
        <v>872</v>
      </c>
      <c r="G8150" s="126" t="s">
        <v>13720</v>
      </c>
      <c r="H8150" s="126" t="s">
        <v>20130</v>
      </c>
      <c r="I8150" s="126" t="s">
        <v>20131</v>
      </c>
      <c r="J8150" s="126" t="s">
        <v>26245</v>
      </c>
      <c r="K8150" s="9">
        <f>_xlfn.IFNA(VLOOKUP(Table5[[#This Row],[Section]],SubSill_Tier,2,FALSE),0)</f>
        <v>0</v>
      </c>
      <c r="L8150" s="9" t="str">
        <f t="shared" si="136"/>
        <v/>
      </c>
      <c r="M8150" s="205" t="str" cm="1">
        <f t="array" ref="M8150">_xlfn.IFS(NOT(ISERROR(VLOOKUP(Table5[[#This Row],[Section]],TB_notTB,1,FALSE))),"No",LEFT(Table5[[#This Row],[Section]],3)="ETB","PLS",LEFT(Table5[[#This Row],[Section]],1)="7","PDB",NOT(ISBLANK(Table5[[#This Row],[Section]])),"No")</f>
        <v>No</v>
      </c>
    </row>
    <row r="8151" spans="1:13" x14ac:dyDescent="0.25">
      <c r="A8151" s="126" t="s">
        <v>13891</v>
      </c>
      <c r="B8151" s="126" t="s">
        <v>13892</v>
      </c>
      <c r="C8151" s="126" t="s">
        <v>75</v>
      </c>
      <c r="D8151" s="127">
        <v>1.9810000000000001</v>
      </c>
      <c r="E8151" s="128">
        <v>239</v>
      </c>
      <c r="F8151" s="128">
        <v>239</v>
      </c>
      <c r="G8151" s="126" t="s">
        <v>13740</v>
      </c>
      <c r="H8151" s="126" t="s">
        <v>20124</v>
      </c>
      <c r="I8151" s="126" t="s">
        <v>21059</v>
      </c>
      <c r="J8151" s="126" t="s">
        <v>26235</v>
      </c>
      <c r="K8151" s="9">
        <f>_xlfn.IFNA(VLOOKUP(Table5[[#This Row],[Section]],SubSill_Tier,2,FALSE),0)</f>
        <v>0</v>
      </c>
      <c r="L8151" s="9" t="str">
        <f t="shared" si="136"/>
        <v/>
      </c>
      <c r="M8151" s="205" t="str" cm="1">
        <f t="array" ref="M8151">_xlfn.IFS(NOT(ISERROR(VLOOKUP(Table5[[#This Row],[Section]],TB_notTB,1,FALSE))),"No",LEFT(Table5[[#This Row],[Section]],3)="ETB","PLS",LEFT(Table5[[#This Row],[Section]],1)="7","PDB",NOT(ISBLANK(Table5[[#This Row],[Section]])),"No")</f>
        <v>No</v>
      </c>
    </row>
    <row r="8152" spans="1:13" x14ac:dyDescent="0.25">
      <c r="A8152" s="126" t="s">
        <v>13893</v>
      </c>
      <c r="B8152" s="126" t="s">
        <v>13894</v>
      </c>
      <c r="C8152" s="126" t="s">
        <v>75</v>
      </c>
      <c r="D8152" s="127">
        <v>5.0229999999999997</v>
      </c>
      <c r="E8152" s="128">
        <v>317</v>
      </c>
      <c r="F8152" s="128">
        <v>317</v>
      </c>
      <c r="G8152" s="126" t="s">
        <v>13740</v>
      </c>
      <c r="H8152" s="126" t="s">
        <v>20124</v>
      </c>
      <c r="I8152" s="126" t="s">
        <v>21059</v>
      </c>
      <c r="J8152" s="126" t="s">
        <v>26245</v>
      </c>
      <c r="K8152" s="9">
        <f>_xlfn.IFNA(VLOOKUP(Table5[[#This Row],[Section]],SubSill_Tier,2,FALSE),0)</f>
        <v>0</v>
      </c>
      <c r="L8152" s="9" t="str">
        <f t="shared" si="136"/>
        <v>Wall</v>
      </c>
      <c r="M8152" s="205" t="str" cm="1">
        <f t="array" ref="M8152">_xlfn.IFS(NOT(ISERROR(VLOOKUP(Table5[[#This Row],[Section]],TB_notTB,1,FALSE))),"No",LEFT(Table5[[#This Row],[Section]],3)="ETB","PLS",LEFT(Table5[[#This Row],[Section]],1)="7","PDB",NOT(ISBLANK(Table5[[#This Row],[Section]])),"No")</f>
        <v>No</v>
      </c>
    </row>
    <row r="8153" spans="1:13" x14ac:dyDescent="0.25">
      <c r="A8153" s="126" t="s">
        <v>14248</v>
      </c>
      <c r="B8153" s="126" t="s">
        <v>28270</v>
      </c>
      <c r="C8153" s="126" t="s">
        <v>75</v>
      </c>
      <c r="D8153" s="127">
        <v>2.758</v>
      </c>
      <c r="E8153" s="128">
        <v>241</v>
      </c>
      <c r="F8153" s="128">
        <v>241</v>
      </c>
      <c r="G8153" s="126" t="s">
        <v>13717</v>
      </c>
      <c r="H8153" s="126" t="s">
        <v>20125</v>
      </c>
      <c r="I8153" s="126" t="s">
        <v>20126</v>
      </c>
      <c r="J8153" s="126" t="s">
        <v>26235</v>
      </c>
      <c r="K8153" s="9">
        <f>_xlfn.IFNA(VLOOKUP(Table5[[#This Row],[Section]],SubSill_Tier,2,FALSE),0)</f>
        <v>0</v>
      </c>
      <c r="L8153" s="9" t="str">
        <f t="shared" si="136"/>
        <v/>
      </c>
      <c r="M8153" s="205" t="str" cm="1">
        <f t="array" ref="M8153">_xlfn.IFS(NOT(ISERROR(VLOOKUP(Table5[[#This Row],[Section]],TB_notTB,1,FALSE))),"No",LEFT(Table5[[#This Row],[Section]],3)="ETB","PLS",LEFT(Table5[[#This Row],[Section]],1)="7","PDB",NOT(ISBLANK(Table5[[#This Row],[Section]])),"No")</f>
        <v>No</v>
      </c>
    </row>
    <row r="8154" spans="1:13" x14ac:dyDescent="0.25">
      <c r="A8154" s="126" t="s">
        <v>13895</v>
      </c>
      <c r="B8154" s="126" t="s">
        <v>28271</v>
      </c>
      <c r="C8154" s="126" t="s">
        <v>75</v>
      </c>
      <c r="D8154" s="127">
        <v>1.0669999999999999</v>
      </c>
      <c r="E8154" s="128">
        <v>195</v>
      </c>
      <c r="F8154" s="128">
        <v>195</v>
      </c>
      <c r="G8154" s="126" t="s">
        <v>13725</v>
      </c>
      <c r="H8154" s="126" t="s">
        <v>20134</v>
      </c>
      <c r="I8154" s="126" t="s">
        <v>20135</v>
      </c>
      <c r="J8154" s="126" t="s">
        <v>26235</v>
      </c>
      <c r="K8154" s="9">
        <f>_xlfn.IFNA(VLOOKUP(Table5[[#This Row],[Section]],SubSill_Tier,2,FALSE),0)</f>
        <v>0</v>
      </c>
      <c r="L8154" s="9" t="str">
        <f t="shared" si="136"/>
        <v/>
      </c>
      <c r="M8154" s="205" t="str" cm="1">
        <f t="array" ref="M8154">_xlfn.IFS(NOT(ISERROR(VLOOKUP(Table5[[#This Row],[Section]],TB_notTB,1,FALSE))),"No",LEFT(Table5[[#This Row],[Section]],3)="ETB","PLS",LEFT(Table5[[#This Row],[Section]],1)="7","PDB",NOT(ISBLANK(Table5[[#This Row],[Section]])),"No")</f>
        <v>No</v>
      </c>
    </row>
    <row r="8155" spans="1:13" x14ac:dyDescent="0.25">
      <c r="A8155" s="126" t="s">
        <v>14249</v>
      </c>
      <c r="B8155" s="126" t="s">
        <v>14250</v>
      </c>
      <c r="C8155" s="126" t="s">
        <v>75</v>
      </c>
      <c r="D8155" s="127">
        <v>1.1559999999999999</v>
      </c>
      <c r="E8155" s="128">
        <v>263</v>
      </c>
      <c r="F8155" s="128">
        <v>263</v>
      </c>
      <c r="G8155" s="126" t="s">
        <v>13750</v>
      </c>
      <c r="H8155" s="126" t="s">
        <v>21081</v>
      </c>
      <c r="I8155" s="126" t="s">
        <v>21082</v>
      </c>
      <c r="J8155" s="126" t="s">
        <v>26233</v>
      </c>
      <c r="K8155" s="9">
        <f>_xlfn.IFNA(VLOOKUP(Table5[[#This Row],[Section]],SubSill_Tier,2,FALSE),0)</f>
        <v>0</v>
      </c>
      <c r="L8155" s="9" t="str">
        <f t="shared" si="136"/>
        <v>Wall</v>
      </c>
      <c r="M8155" s="205" t="str" cm="1">
        <f t="array" ref="M8155">_xlfn.IFS(NOT(ISERROR(VLOOKUP(Table5[[#This Row],[Section]],TB_notTB,1,FALSE))),"No",LEFT(Table5[[#This Row],[Section]],3)="ETB","PLS",LEFT(Table5[[#This Row],[Section]],1)="7","PDB",NOT(ISBLANK(Table5[[#This Row],[Section]])),"No")</f>
        <v>No</v>
      </c>
    </row>
    <row r="8156" spans="1:13" x14ac:dyDescent="0.25">
      <c r="A8156" s="126" t="s">
        <v>9283</v>
      </c>
      <c r="B8156" s="126" t="s">
        <v>17222</v>
      </c>
      <c r="C8156" s="126" t="s">
        <v>98</v>
      </c>
      <c r="D8156" s="127">
        <v>0.63900000000000001</v>
      </c>
      <c r="E8156" s="128">
        <v>149</v>
      </c>
      <c r="F8156" s="128">
        <v>149</v>
      </c>
      <c r="G8156" s="126" t="s">
        <v>13750</v>
      </c>
      <c r="H8156" s="126" t="s">
        <v>20121</v>
      </c>
      <c r="I8156" s="126" t="s">
        <v>20122</v>
      </c>
      <c r="J8156" s="126" t="s">
        <v>26234</v>
      </c>
      <c r="K8156" s="9">
        <f>_xlfn.IFNA(VLOOKUP(Table5[[#This Row],[Section]],SubSill_Tier,2,FALSE),0)</f>
        <v>0</v>
      </c>
      <c r="L8156" s="9" t="str">
        <f t="shared" si="136"/>
        <v/>
      </c>
      <c r="M8156" s="205" t="str" cm="1">
        <f t="array" ref="M8156">_xlfn.IFS(NOT(ISERROR(VLOOKUP(Table5[[#This Row],[Section]],TB_notTB,1,FALSE))),"No",LEFT(Table5[[#This Row],[Section]],3)="ETB","PLS",LEFT(Table5[[#This Row],[Section]],1)="7","PDB",NOT(ISBLANK(Table5[[#This Row],[Section]])),"No")</f>
        <v>No</v>
      </c>
    </row>
    <row r="8157" spans="1:13" x14ac:dyDescent="0.25">
      <c r="A8157" s="126" t="s">
        <v>14251</v>
      </c>
      <c r="B8157" s="126" t="s">
        <v>28272</v>
      </c>
      <c r="C8157" s="126" t="s">
        <v>75</v>
      </c>
      <c r="D8157" s="127">
        <v>0.67</v>
      </c>
      <c r="E8157" s="128">
        <v>171</v>
      </c>
      <c r="F8157" s="128">
        <v>171</v>
      </c>
      <c r="G8157" s="126" t="s">
        <v>13720</v>
      </c>
      <c r="H8157" s="126" t="s">
        <v>20130</v>
      </c>
      <c r="I8157" s="126" t="s">
        <v>20131</v>
      </c>
      <c r="J8157" s="126" t="s">
        <v>26235</v>
      </c>
      <c r="K8157" s="9">
        <f>_xlfn.IFNA(VLOOKUP(Table5[[#This Row],[Section]],SubSill_Tier,2,FALSE),0)</f>
        <v>0</v>
      </c>
      <c r="L8157" s="9" t="str">
        <f t="shared" si="136"/>
        <v/>
      </c>
      <c r="M8157" s="205" t="str" cm="1">
        <f t="array" ref="M8157">_xlfn.IFS(NOT(ISERROR(VLOOKUP(Table5[[#This Row],[Section]],TB_notTB,1,FALSE))),"No",LEFT(Table5[[#This Row],[Section]],3)="ETB","PLS",LEFT(Table5[[#This Row],[Section]],1)="7","PDB",NOT(ISBLANK(Table5[[#This Row],[Section]])),"No")</f>
        <v>No</v>
      </c>
    </row>
    <row r="8158" spans="1:13" x14ac:dyDescent="0.25">
      <c r="A8158" s="126" t="s">
        <v>16471</v>
      </c>
      <c r="B8158" s="126" t="s">
        <v>16472</v>
      </c>
      <c r="C8158" s="126" t="s">
        <v>75</v>
      </c>
      <c r="D8158" s="127">
        <v>0.161</v>
      </c>
      <c r="E8158" s="128">
        <v>100</v>
      </c>
      <c r="F8158" s="128">
        <v>100</v>
      </c>
      <c r="G8158" s="126" t="s">
        <v>15424</v>
      </c>
      <c r="H8158" s="126" t="s">
        <v>20315</v>
      </c>
      <c r="I8158" s="126" t="s">
        <v>21200</v>
      </c>
      <c r="J8158" s="126" t="s">
        <v>26287</v>
      </c>
      <c r="K8158" s="9">
        <f>_xlfn.IFNA(VLOOKUP(Table5[[#This Row],[Section]],SubSill_Tier,2,FALSE),0)</f>
        <v>0</v>
      </c>
      <c r="L8158" s="9" t="str">
        <f t="shared" si="136"/>
        <v/>
      </c>
      <c r="M8158" s="205" t="str" cm="1">
        <f t="array" ref="M8158">_xlfn.IFS(NOT(ISERROR(VLOOKUP(Table5[[#This Row],[Section]],TB_notTB,1,FALSE))),"No",LEFT(Table5[[#This Row],[Section]],3)="ETB","PLS",LEFT(Table5[[#This Row],[Section]],1)="7","PDB",NOT(ISBLANK(Table5[[#This Row],[Section]])),"No")</f>
        <v>No</v>
      </c>
    </row>
    <row r="8159" spans="1:13" x14ac:dyDescent="0.25">
      <c r="A8159" s="126" t="s">
        <v>16473</v>
      </c>
      <c r="B8159" s="126" t="s">
        <v>16474</v>
      </c>
      <c r="C8159" s="126" t="s">
        <v>75</v>
      </c>
      <c r="D8159" s="127">
        <v>1.7649999999999999</v>
      </c>
      <c r="E8159" s="128">
        <v>655</v>
      </c>
      <c r="F8159" s="128">
        <v>437</v>
      </c>
      <c r="G8159" s="126" t="s">
        <v>16475</v>
      </c>
      <c r="H8159" s="126" t="s">
        <v>21296</v>
      </c>
      <c r="I8159" s="126" t="s">
        <v>21297</v>
      </c>
      <c r="J8159" s="126" t="s">
        <v>26278</v>
      </c>
      <c r="K8159" s="9">
        <f>_xlfn.IFNA(VLOOKUP(Table5[[#This Row],[Section]],SubSill_Tier,2,FALSE),0)</f>
        <v>0</v>
      </c>
      <c r="L8159" s="9" t="str">
        <f t="shared" si="136"/>
        <v/>
      </c>
      <c r="M8159" s="205" t="str" cm="1">
        <f t="array" ref="M8159">_xlfn.IFS(NOT(ISERROR(VLOOKUP(Table5[[#This Row],[Section]],TB_notTB,1,FALSE))),"No",LEFT(Table5[[#This Row],[Section]],3)="ETB","PLS",LEFT(Table5[[#This Row],[Section]],1)="7","PDB",NOT(ISBLANK(Table5[[#This Row],[Section]])),"No")</f>
        <v>No</v>
      </c>
    </row>
    <row r="8160" spans="1:13" x14ac:dyDescent="0.25">
      <c r="A8160" s="126" t="s">
        <v>16476</v>
      </c>
      <c r="B8160" s="126" t="s">
        <v>16477</v>
      </c>
      <c r="C8160" s="126" t="s">
        <v>75</v>
      </c>
      <c r="D8160" s="127">
        <v>1.137</v>
      </c>
      <c r="E8160" s="128">
        <v>539</v>
      </c>
      <c r="F8160" s="128">
        <v>360</v>
      </c>
      <c r="G8160" s="126" t="s">
        <v>16475</v>
      </c>
      <c r="H8160" s="126" t="s">
        <v>21296</v>
      </c>
      <c r="I8160" s="126" t="s">
        <v>21297</v>
      </c>
      <c r="J8160" s="126" t="s">
        <v>26278</v>
      </c>
      <c r="K8160" s="9">
        <f>_xlfn.IFNA(VLOOKUP(Table5[[#This Row],[Section]],SubSill_Tier,2,FALSE),0)</f>
        <v>0</v>
      </c>
      <c r="L8160" s="9" t="str">
        <f t="shared" si="136"/>
        <v/>
      </c>
      <c r="M8160" s="205" t="str" cm="1">
        <f t="array" ref="M8160">_xlfn.IFS(NOT(ISERROR(VLOOKUP(Table5[[#This Row],[Section]],TB_notTB,1,FALSE))),"No",LEFT(Table5[[#This Row],[Section]],3)="ETB","PLS",LEFT(Table5[[#This Row],[Section]],1)="7","PDB",NOT(ISBLANK(Table5[[#This Row],[Section]])),"No")</f>
        <v>No</v>
      </c>
    </row>
    <row r="8161" spans="1:13" x14ac:dyDescent="0.25">
      <c r="A8161" s="126" t="s">
        <v>16478</v>
      </c>
      <c r="B8161" s="126" t="s">
        <v>16479</v>
      </c>
      <c r="C8161" s="126" t="s">
        <v>75</v>
      </c>
      <c r="D8161" s="127">
        <v>1.772</v>
      </c>
      <c r="E8161" s="128">
        <v>840</v>
      </c>
      <c r="F8161" s="128">
        <v>560</v>
      </c>
      <c r="G8161" s="126" t="s">
        <v>16475</v>
      </c>
      <c r="H8161" s="126" t="s">
        <v>21296</v>
      </c>
      <c r="I8161" s="126" t="s">
        <v>21297</v>
      </c>
      <c r="J8161" s="126" t="s">
        <v>26278</v>
      </c>
      <c r="K8161" s="9">
        <f>_xlfn.IFNA(VLOOKUP(Table5[[#This Row],[Section]],SubSill_Tier,2,FALSE),0)</f>
        <v>0</v>
      </c>
      <c r="L8161" s="9" t="str">
        <f t="shared" si="136"/>
        <v/>
      </c>
      <c r="M8161" s="205" t="str" cm="1">
        <f t="array" ref="M8161">_xlfn.IFS(NOT(ISERROR(VLOOKUP(Table5[[#This Row],[Section]],TB_notTB,1,FALSE))),"No",LEFT(Table5[[#This Row],[Section]],3)="ETB","PLS",LEFT(Table5[[#This Row],[Section]],1)="7","PDB",NOT(ISBLANK(Table5[[#This Row],[Section]])),"No")</f>
        <v>No</v>
      </c>
    </row>
    <row r="8162" spans="1:13" x14ac:dyDescent="0.25">
      <c r="A8162" s="126" t="s">
        <v>16480</v>
      </c>
      <c r="B8162" s="126" t="s">
        <v>16481</v>
      </c>
      <c r="C8162" s="126" t="s">
        <v>75</v>
      </c>
      <c r="D8162" s="127">
        <v>1.4650000000000001</v>
      </c>
      <c r="E8162" s="128">
        <v>699</v>
      </c>
      <c r="F8162" s="128">
        <v>466</v>
      </c>
      <c r="G8162" s="126" t="s">
        <v>16475</v>
      </c>
      <c r="H8162" s="126" t="s">
        <v>21296</v>
      </c>
      <c r="I8162" s="126" t="s">
        <v>21297</v>
      </c>
      <c r="J8162" s="126" t="s">
        <v>26278</v>
      </c>
      <c r="K8162" s="9">
        <f>_xlfn.IFNA(VLOOKUP(Table5[[#This Row],[Section]],SubSill_Tier,2,FALSE),0)</f>
        <v>0</v>
      </c>
      <c r="L8162" s="9" t="str">
        <f t="shared" si="136"/>
        <v/>
      </c>
      <c r="M8162" s="205" t="str" cm="1">
        <f t="array" ref="M8162">_xlfn.IFS(NOT(ISERROR(VLOOKUP(Table5[[#This Row],[Section]],TB_notTB,1,FALSE))),"No",LEFT(Table5[[#This Row],[Section]],3)="ETB","PLS",LEFT(Table5[[#This Row],[Section]],1)="7","PDB",NOT(ISBLANK(Table5[[#This Row],[Section]])),"No")</f>
        <v>No</v>
      </c>
    </row>
    <row r="8163" spans="1:13" x14ac:dyDescent="0.25">
      <c r="A8163" s="126" t="s">
        <v>13897</v>
      </c>
      <c r="B8163" s="126" t="s">
        <v>28273</v>
      </c>
      <c r="C8163" s="126" t="s">
        <v>75</v>
      </c>
      <c r="D8163" s="127">
        <v>6.6580000000000004</v>
      </c>
      <c r="E8163" s="128">
        <v>699</v>
      </c>
      <c r="F8163" s="128">
        <v>699</v>
      </c>
      <c r="G8163" s="126" t="s">
        <v>13722</v>
      </c>
      <c r="H8163" s="126" t="s">
        <v>21061</v>
      </c>
      <c r="I8163" s="126" t="s">
        <v>21062</v>
      </c>
      <c r="J8163" s="126" t="s">
        <v>26245</v>
      </c>
      <c r="K8163" s="9">
        <f>_xlfn.IFNA(VLOOKUP(Table5[[#This Row],[Section]],SubSill_Tier,2,FALSE),0)</f>
        <v>0</v>
      </c>
      <c r="L8163" s="9" t="str">
        <f t="shared" si="136"/>
        <v/>
      </c>
      <c r="M8163" s="205" t="str" cm="1">
        <f t="array" ref="M8163">_xlfn.IFS(NOT(ISERROR(VLOOKUP(Table5[[#This Row],[Section]],TB_notTB,1,FALSE))),"No",LEFT(Table5[[#This Row],[Section]],3)="ETB","PLS",LEFT(Table5[[#This Row],[Section]],1)="7","PDB",NOT(ISBLANK(Table5[[#This Row],[Section]])),"No")</f>
        <v>No</v>
      </c>
    </row>
    <row r="8164" spans="1:13" x14ac:dyDescent="0.25">
      <c r="A8164" s="126" t="s">
        <v>13898</v>
      </c>
      <c r="B8164" s="126" t="s">
        <v>28274</v>
      </c>
      <c r="C8164" s="126" t="s">
        <v>75</v>
      </c>
      <c r="D8164" s="127">
        <v>8.1140000000000008</v>
      </c>
      <c r="E8164" s="128">
        <v>786</v>
      </c>
      <c r="F8164" s="128">
        <v>786</v>
      </c>
      <c r="G8164" s="126" t="s">
        <v>13722</v>
      </c>
      <c r="H8164" s="126" t="s">
        <v>21061</v>
      </c>
      <c r="I8164" s="126" t="s">
        <v>21062</v>
      </c>
      <c r="J8164" s="126" t="s">
        <v>26245</v>
      </c>
      <c r="K8164" s="9">
        <f>_xlfn.IFNA(VLOOKUP(Table5[[#This Row],[Section]],SubSill_Tier,2,FALSE),0)</f>
        <v>0</v>
      </c>
      <c r="L8164" s="9" t="str">
        <f t="shared" si="136"/>
        <v/>
      </c>
      <c r="M8164" s="205" t="str" cm="1">
        <f t="array" ref="M8164">_xlfn.IFS(NOT(ISERROR(VLOOKUP(Table5[[#This Row],[Section]],TB_notTB,1,FALSE))),"No",LEFT(Table5[[#This Row],[Section]],3)="ETB","PLS",LEFT(Table5[[#This Row],[Section]],1)="7","PDB",NOT(ISBLANK(Table5[[#This Row],[Section]])),"No")</f>
        <v>No</v>
      </c>
    </row>
    <row r="8165" spans="1:13" x14ac:dyDescent="0.25">
      <c r="A8165" s="126" t="s">
        <v>21567</v>
      </c>
      <c r="B8165" s="126" t="s">
        <v>21568</v>
      </c>
      <c r="C8165" s="126" t="s">
        <v>75</v>
      </c>
      <c r="D8165" s="127">
        <v>3.3290000000000002</v>
      </c>
      <c r="E8165" s="128">
        <v>538</v>
      </c>
      <c r="F8165" s="128">
        <v>538</v>
      </c>
      <c r="G8165" s="126" t="s">
        <v>13815</v>
      </c>
      <c r="H8165" s="126" t="s">
        <v>20374</v>
      </c>
      <c r="I8165" s="126" t="s">
        <v>20375</v>
      </c>
      <c r="J8165" s="126" t="s">
        <v>26332</v>
      </c>
      <c r="K8165" s="9">
        <f>_xlfn.IFNA(VLOOKUP(Table5[[#This Row],[Section]],SubSill_Tier,2,FALSE),0)</f>
        <v>0</v>
      </c>
      <c r="L8165" s="9" t="str">
        <f t="shared" si="136"/>
        <v/>
      </c>
      <c r="M8165" s="205" t="str" cm="1">
        <f t="array" ref="M8165">_xlfn.IFS(NOT(ISERROR(VLOOKUP(Table5[[#This Row],[Section]],TB_notTB,1,FALSE))),"No",LEFT(Table5[[#This Row],[Section]],3)="ETB","PLS",LEFT(Table5[[#This Row],[Section]],1)="7","PDB",NOT(ISBLANK(Table5[[#This Row],[Section]])),"No")</f>
        <v>No</v>
      </c>
    </row>
    <row r="8166" spans="1:13" x14ac:dyDescent="0.25">
      <c r="A8166" s="126" t="s">
        <v>21569</v>
      </c>
      <c r="B8166" s="126" t="s">
        <v>21570</v>
      </c>
      <c r="C8166" s="126" t="s">
        <v>75</v>
      </c>
      <c r="D8166" s="127">
        <v>5.8380000000000001</v>
      </c>
      <c r="E8166" s="128">
        <v>902</v>
      </c>
      <c r="F8166" s="128">
        <v>602</v>
      </c>
      <c r="G8166" s="126" t="s">
        <v>13815</v>
      </c>
      <c r="H8166" s="126" t="s">
        <v>20374</v>
      </c>
      <c r="I8166" s="126" t="s">
        <v>20375</v>
      </c>
      <c r="J8166" s="126" t="s">
        <v>26245</v>
      </c>
      <c r="K8166" s="9">
        <f>_xlfn.IFNA(VLOOKUP(Table5[[#This Row],[Section]],SubSill_Tier,2,FALSE),0)</f>
        <v>0</v>
      </c>
      <c r="L8166" s="9" t="str">
        <f t="shared" si="136"/>
        <v/>
      </c>
      <c r="M8166" s="205" t="str" cm="1">
        <f t="array" ref="M8166">_xlfn.IFS(NOT(ISERROR(VLOOKUP(Table5[[#This Row],[Section]],TB_notTB,1,FALSE))),"No",LEFT(Table5[[#This Row],[Section]],3)="ETB","PLS",LEFT(Table5[[#This Row],[Section]],1)="7","PDB",NOT(ISBLANK(Table5[[#This Row],[Section]])),"No")</f>
        <v>No</v>
      </c>
    </row>
    <row r="8167" spans="1:13" x14ac:dyDescent="0.25">
      <c r="A8167" s="126" t="s">
        <v>21571</v>
      </c>
      <c r="B8167" s="126" t="s">
        <v>21572</v>
      </c>
      <c r="C8167" s="126" t="s">
        <v>75</v>
      </c>
      <c r="D8167" s="127">
        <v>4.9649999999999999</v>
      </c>
      <c r="E8167" s="128">
        <v>693</v>
      </c>
      <c r="F8167" s="128">
        <v>488</v>
      </c>
      <c r="G8167" s="126" t="s">
        <v>13815</v>
      </c>
      <c r="H8167" s="126" t="s">
        <v>20374</v>
      </c>
      <c r="I8167" s="126" t="s">
        <v>20375</v>
      </c>
      <c r="J8167" s="126" t="s">
        <v>26332</v>
      </c>
      <c r="K8167" s="9">
        <f>_xlfn.IFNA(VLOOKUP(Table5[[#This Row],[Section]],SubSill_Tier,2,FALSE),0)</f>
        <v>0</v>
      </c>
      <c r="L8167" s="9" t="str">
        <f t="shared" si="136"/>
        <v/>
      </c>
      <c r="M8167" s="205" t="str" cm="1">
        <f t="array" ref="M8167">_xlfn.IFS(NOT(ISERROR(VLOOKUP(Table5[[#This Row],[Section]],TB_notTB,1,FALSE))),"No",LEFT(Table5[[#This Row],[Section]],3)="ETB","PLS",LEFT(Table5[[#This Row],[Section]],1)="7","PDB",NOT(ISBLANK(Table5[[#This Row],[Section]])),"No")</f>
        <v>No</v>
      </c>
    </row>
    <row r="8168" spans="1:13" x14ac:dyDescent="0.25">
      <c r="A8168" s="126" t="s">
        <v>13899</v>
      </c>
      <c r="B8168" s="126" t="s">
        <v>13900</v>
      </c>
      <c r="C8168" s="126" t="s">
        <v>98</v>
      </c>
      <c r="D8168" s="127">
        <v>0.52700000000000002</v>
      </c>
      <c r="E8168" s="128">
        <v>100</v>
      </c>
      <c r="F8168" s="128">
        <v>100</v>
      </c>
      <c r="G8168" s="126" t="s">
        <v>13740</v>
      </c>
      <c r="H8168" s="126" t="s">
        <v>20124</v>
      </c>
      <c r="I8168" s="126" t="s">
        <v>21059</v>
      </c>
      <c r="J8168" s="126" t="s">
        <v>26235</v>
      </c>
      <c r="K8168" s="9">
        <f>_xlfn.IFNA(VLOOKUP(Table5[[#This Row],[Section]],SubSill_Tier,2,FALSE),0)</f>
        <v>0</v>
      </c>
      <c r="L8168" s="9" t="str">
        <f t="shared" si="136"/>
        <v/>
      </c>
      <c r="M8168" s="205" t="str" cm="1">
        <f t="array" ref="M8168">_xlfn.IFS(NOT(ISERROR(VLOOKUP(Table5[[#This Row],[Section]],TB_notTB,1,FALSE))),"No",LEFT(Table5[[#This Row],[Section]],3)="ETB","PLS",LEFT(Table5[[#This Row],[Section]],1)="7","PDB",NOT(ISBLANK(Table5[[#This Row],[Section]])),"No")</f>
        <v>No</v>
      </c>
    </row>
    <row r="8169" spans="1:13" x14ac:dyDescent="0.25">
      <c r="A8169" s="126" t="s">
        <v>16482</v>
      </c>
      <c r="B8169" s="126" t="s">
        <v>22174</v>
      </c>
      <c r="C8169" s="126" t="s">
        <v>75</v>
      </c>
      <c r="D8169" s="127">
        <v>3.0510000000000002</v>
      </c>
      <c r="E8169" s="128">
        <v>415</v>
      </c>
      <c r="F8169" s="128">
        <v>277</v>
      </c>
      <c r="G8169" s="126" t="s">
        <v>15670</v>
      </c>
      <c r="H8169" s="126" t="s">
        <v>21159</v>
      </c>
      <c r="I8169" s="126" t="s">
        <v>22103</v>
      </c>
      <c r="J8169" s="126" t="s">
        <v>26340</v>
      </c>
      <c r="K8169" s="9">
        <f>_xlfn.IFNA(VLOOKUP(Table5[[#This Row],[Section]],SubSill_Tier,2,FALSE),0)</f>
        <v>0</v>
      </c>
      <c r="L8169" s="9" t="str">
        <f t="shared" si="136"/>
        <v/>
      </c>
      <c r="M8169" s="205" t="str" cm="1">
        <f t="array" ref="M8169">_xlfn.IFS(NOT(ISERROR(VLOOKUP(Table5[[#This Row],[Section]],TB_notTB,1,FALSE))),"No",LEFT(Table5[[#This Row],[Section]],3)="ETB","PLS",LEFT(Table5[[#This Row],[Section]],1)="7","PDB",NOT(ISBLANK(Table5[[#This Row],[Section]])),"No")</f>
        <v>No</v>
      </c>
    </row>
    <row r="8170" spans="1:13" x14ac:dyDescent="0.25">
      <c r="A8170" s="126" t="s">
        <v>13901</v>
      </c>
      <c r="B8170" s="126" t="s">
        <v>28275</v>
      </c>
      <c r="C8170" s="126" t="s">
        <v>75</v>
      </c>
      <c r="D8170" s="127">
        <v>2.1309999999999998</v>
      </c>
      <c r="E8170" s="128">
        <v>397</v>
      </c>
      <c r="F8170" s="128">
        <v>397</v>
      </c>
      <c r="G8170" s="126" t="s">
        <v>13719</v>
      </c>
      <c r="H8170" s="126" t="s">
        <v>20128</v>
      </c>
      <c r="I8170" s="126" t="s">
        <v>20129</v>
      </c>
      <c r="J8170" s="126" t="s">
        <v>26235</v>
      </c>
      <c r="K8170" s="9">
        <f>_xlfn.IFNA(VLOOKUP(Table5[[#This Row],[Section]],SubSill_Tier,2,FALSE),0)</f>
        <v>0</v>
      </c>
      <c r="L8170" s="9" t="str">
        <f t="shared" si="136"/>
        <v/>
      </c>
      <c r="M8170" s="205" t="str" cm="1">
        <f t="array" ref="M8170">_xlfn.IFS(NOT(ISERROR(VLOOKUP(Table5[[#This Row],[Section]],TB_notTB,1,FALSE))),"No",LEFT(Table5[[#This Row],[Section]],3)="ETB","PLS",LEFT(Table5[[#This Row],[Section]],1)="7","PDB",NOT(ISBLANK(Table5[[#This Row],[Section]])),"No")</f>
        <v>No</v>
      </c>
    </row>
    <row r="8171" spans="1:13" x14ac:dyDescent="0.25">
      <c r="A8171" s="126" t="s">
        <v>3716</v>
      </c>
      <c r="B8171" s="126" t="s">
        <v>17222</v>
      </c>
      <c r="C8171" s="126" t="s">
        <v>98</v>
      </c>
      <c r="D8171" s="127">
        <v>0.436</v>
      </c>
      <c r="E8171" s="128">
        <v>216</v>
      </c>
      <c r="F8171" s="128">
        <v>100</v>
      </c>
      <c r="G8171" s="126" t="s">
        <v>13748</v>
      </c>
      <c r="H8171" s="126" t="s">
        <v>20246</v>
      </c>
      <c r="I8171" s="126" t="s">
        <v>20247</v>
      </c>
      <c r="J8171" s="126" t="s">
        <v>26241</v>
      </c>
      <c r="K8171" s="9">
        <f>_xlfn.IFNA(VLOOKUP(Table5[[#This Row],[Section]],SubSill_Tier,2,FALSE),0)</f>
        <v>0</v>
      </c>
      <c r="L8171" s="9" t="str">
        <f t="shared" si="136"/>
        <v/>
      </c>
      <c r="M8171" s="205" t="str" cm="1">
        <f t="array" ref="M8171">_xlfn.IFS(NOT(ISERROR(VLOOKUP(Table5[[#This Row],[Section]],TB_notTB,1,FALSE))),"No",LEFT(Table5[[#This Row],[Section]],3)="ETB","PLS",LEFT(Table5[[#This Row],[Section]],1)="7","PDB",NOT(ISBLANK(Table5[[#This Row],[Section]])),"No")</f>
        <v>No</v>
      </c>
    </row>
    <row r="8172" spans="1:13" x14ac:dyDescent="0.25">
      <c r="A8172" s="126" t="s">
        <v>13902</v>
      </c>
      <c r="B8172" s="126" t="s">
        <v>19115</v>
      </c>
      <c r="C8172" s="126" t="s">
        <v>75</v>
      </c>
      <c r="D8172" s="127">
        <v>1.788</v>
      </c>
      <c r="E8172" s="128">
        <v>544</v>
      </c>
      <c r="F8172" s="128">
        <v>363</v>
      </c>
      <c r="G8172" s="126" t="s">
        <v>21170</v>
      </c>
      <c r="H8172" s="126" t="s">
        <v>21171</v>
      </c>
      <c r="I8172" s="126" t="s">
        <v>21172</v>
      </c>
      <c r="J8172" s="126" t="s">
        <v>26233</v>
      </c>
      <c r="K8172" s="9">
        <f>_xlfn.IFNA(VLOOKUP(Table5[[#This Row],[Section]],SubSill_Tier,2,FALSE),0)</f>
        <v>0</v>
      </c>
      <c r="L8172" s="9" t="str">
        <f t="shared" si="136"/>
        <v>Wall</v>
      </c>
      <c r="M8172" s="205" t="str" cm="1">
        <f t="array" ref="M8172">_xlfn.IFS(NOT(ISERROR(VLOOKUP(Table5[[#This Row],[Section]],TB_notTB,1,FALSE))),"No",LEFT(Table5[[#This Row],[Section]],3)="ETB","PLS",LEFT(Table5[[#This Row],[Section]],1)="7","PDB",NOT(ISBLANK(Table5[[#This Row],[Section]])),"No")</f>
        <v>No</v>
      </c>
    </row>
    <row r="8173" spans="1:13" x14ac:dyDescent="0.25">
      <c r="A8173" s="126" t="s">
        <v>13903</v>
      </c>
      <c r="B8173" s="126" t="s">
        <v>28276</v>
      </c>
      <c r="C8173" s="126" t="s">
        <v>75</v>
      </c>
      <c r="D8173" s="127">
        <v>0.46300000000000002</v>
      </c>
      <c r="E8173" s="128">
        <v>127</v>
      </c>
      <c r="F8173" s="128">
        <v>127</v>
      </c>
      <c r="G8173" s="126" t="s">
        <v>13725</v>
      </c>
      <c r="H8173" s="126" t="s">
        <v>20134</v>
      </c>
      <c r="I8173" s="126" t="s">
        <v>20135</v>
      </c>
      <c r="J8173" s="126" t="s">
        <v>26235</v>
      </c>
      <c r="K8173" s="9">
        <f>_xlfn.IFNA(VLOOKUP(Table5[[#This Row],[Section]],SubSill_Tier,2,FALSE),0)</f>
        <v>0</v>
      </c>
      <c r="L8173" s="9" t="str">
        <f t="shared" si="136"/>
        <v/>
      </c>
      <c r="M8173" s="205" t="str" cm="1">
        <f t="array" ref="M8173">_xlfn.IFS(NOT(ISERROR(VLOOKUP(Table5[[#This Row],[Section]],TB_notTB,1,FALSE))),"No",LEFT(Table5[[#This Row],[Section]],3)="ETB","PLS",LEFT(Table5[[#This Row],[Section]],1)="7","PDB",NOT(ISBLANK(Table5[[#This Row],[Section]])),"No")</f>
        <v>No</v>
      </c>
    </row>
    <row r="8174" spans="1:13" x14ac:dyDescent="0.25">
      <c r="A8174" s="126" t="s">
        <v>16483</v>
      </c>
      <c r="B8174" s="126" t="s">
        <v>16484</v>
      </c>
      <c r="C8174" s="126" t="s">
        <v>75</v>
      </c>
      <c r="D8174" s="127">
        <v>1.4550000000000001</v>
      </c>
      <c r="E8174" s="128">
        <v>672</v>
      </c>
      <c r="F8174" s="128">
        <v>448</v>
      </c>
      <c r="G8174" s="126" t="s">
        <v>16485</v>
      </c>
      <c r="H8174" s="126" t="s">
        <v>20376</v>
      </c>
      <c r="I8174" s="126" t="s">
        <v>26457</v>
      </c>
      <c r="J8174" s="126" t="s">
        <v>26278</v>
      </c>
      <c r="K8174" s="9">
        <f>_xlfn.IFNA(VLOOKUP(Table5[[#This Row],[Section]],SubSill_Tier,2,FALSE),0)</f>
        <v>0</v>
      </c>
      <c r="L8174" s="9" t="str">
        <f t="shared" si="136"/>
        <v/>
      </c>
      <c r="M8174" s="205" t="str" cm="1">
        <f t="array" ref="M8174">_xlfn.IFS(NOT(ISERROR(VLOOKUP(Table5[[#This Row],[Section]],TB_notTB,1,FALSE))),"No",LEFT(Table5[[#This Row],[Section]],3)="ETB","PLS",LEFT(Table5[[#This Row],[Section]],1)="7","PDB",NOT(ISBLANK(Table5[[#This Row],[Section]])),"No")</f>
        <v>No</v>
      </c>
    </row>
    <row r="8175" spans="1:13" x14ac:dyDescent="0.25">
      <c r="A8175" s="126" t="s">
        <v>16486</v>
      </c>
      <c r="B8175" s="126" t="s">
        <v>16487</v>
      </c>
      <c r="C8175" s="126" t="s">
        <v>75</v>
      </c>
      <c r="D8175" s="127">
        <v>1.9590000000000001</v>
      </c>
      <c r="E8175" s="128">
        <v>783</v>
      </c>
      <c r="F8175" s="128">
        <v>289</v>
      </c>
      <c r="G8175" s="126" t="s">
        <v>16485</v>
      </c>
      <c r="H8175" s="126" t="s">
        <v>20376</v>
      </c>
      <c r="I8175" s="126" t="s">
        <v>26457</v>
      </c>
      <c r="J8175" s="126" t="s">
        <v>26278</v>
      </c>
      <c r="K8175" s="9">
        <f>_xlfn.IFNA(VLOOKUP(Table5[[#This Row],[Section]],SubSill_Tier,2,FALSE),0)</f>
        <v>0</v>
      </c>
      <c r="L8175" s="9" t="str">
        <f t="shared" si="136"/>
        <v/>
      </c>
      <c r="M8175" s="205" t="str" cm="1">
        <f t="array" ref="M8175">_xlfn.IFS(NOT(ISERROR(VLOOKUP(Table5[[#This Row],[Section]],TB_notTB,1,FALSE))),"No",LEFT(Table5[[#This Row],[Section]],3)="ETB","PLS",LEFT(Table5[[#This Row],[Section]],1)="7","PDB",NOT(ISBLANK(Table5[[#This Row],[Section]])),"No")</f>
        <v>No</v>
      </c>
    </row>
    <row r="8176" spans="1:13" x14ac:dyDescent="0.25">
      <c r="A8176" s="126" t="s">
        <v>16488</v>
      </c>
      <c r="B8176" s="126" t="s">
        <v>16489</v>
      </c>
      <c r="C8176" s="126" t="s">
        <v>75</v>
      </c>
      <c r="D8176" s="127">
        <v>0.73699999999999999</v>
      </c>
      <c r="E8176" s="128">
        <v>336</v>
      </c>
      <c r="F8176" s="128">
        <v>224</v>
      </c>
      <c r="G8176" s="126" t="s">
        <v>16485</v>
      </c>
      <c r="H8176" s="126" t="s">
        <v>20376</v>
      </c>
      <c r="I8176" s="126" t="s">
        <v>26457</v>
      </c>
      <c r="J8176" s="126" t="s">
        <v>26278</v>
      </c>
      <c r="K8176" s="9">
        <f>_xlfn.IFNA(VLOOKUP(Table5[[#This Row],[Section]],SubSill_Tier,2,FALSE),0)</f>
        <v>0</v>
      </c>
      <c r="L8176" s="9" t="str">
        <f t="shared" si="136"/>
        <v/>
      </c>
      <c r="M8176" s="205" t="str" cm="1">
        <f t="array" ref="M8176">_xlfn.IFS(NOT(ISERROR(VLOOKUP(Table5[[#This Row],[Section]],TB_notTB,1,FALSE))),"No",LEFT(Table5[[#This Row],[Section]],3)="ETB","PLS",LEFT(Table5[[#This Row],[Section]],1)="7","PDB",NOT(ISBLANK(Table5[[#This Row],[Section]])),"No")</f>
        <v>No</v>
      </c>
    </row>
    <row r="8177" spans="1:13" x14ac:dyDescent="0.25">
      <c r="A8177" s="126" t="s">
        <v>17470</v>
      </c>
      <c r="B8177" s="126" t="s">
        <v>17471</v>
      </c>
      <c r="C8177" s="126" t="s">
        <v>98</v>
      </c>
      <c r="D8177" s="127">
        <v>1.411</v>
      </c>
      <c r="E8177" s="128">
        <v>356</v>
      </c>
      <c r="F8177" s="128">
        <v>238</v>
      </c>
      <c r="G8177" s="126" t="s">
        <v>17472</v>
      </c>
      <c r="H8177" s="126" t="s">
        <v>20378</v>
      </c>
      <c r="I8177" s="126" t="s">
        <v>20379</v>
      </c>
      <c r="J8177" s="126" t="s">
        <v>26341</v>
      </c>
      <c r="K8177" s="9">
        <f>_xlfn.IFNA(VLOOKUP(Table5[[#This Row],[Section]],SubSill_Tier,2,FALSE),0)</f>
        <v>0</v>
      </c>
      <c r="L8177" s="9" t="str">
        <f t="shared" si="136"/>
        <v/>
      </c>
      <c r="M8177" s="205" t="str" cm="1">
        <f t="array" ref="M8177">_xlfn.IFS(NOT(ISERROR(VLOOKUP(Table5[[#This Row],[Section]],TB_notTB,1,FALSE))),"No",LEFT(Table5[[#This Row],[Section]],3)="ETB","PLS",LEFT(Table5[[#This Row],[Section]],1)="7","PDB",NOT(ISBLANK(Table5[[#This Row],[Section]])),"No")</f>
        <v>No</v>
      </c>
    </row>
    <row r="8178" spans="1:13" x14ac:dyDescent="0.25">
      <c r="A8178" s="126" t="s">
        <v>17473</v>
      </c>
      <c r="B8178" s="126" t="s">
        <v>17474</v>
      </c>
      <c r="C8178" s="126" t="s">
        <v>98</v>
      </c>
      <c r="D8178" s="127">
        <v>1.194</v>
      </c>
      <c r="E8178" s="128">
        <v>306</v>
      </c>
      <c r="F8178" s="128">
        <v>204</v>
      </c>
      <c r="G8178" s="126" t="s">
        <v>17475</v>
      </c>
      <c r="H8178" s="126" t="s">
        <v>20380</v>
      </c>
      <c r="I8178" s="126" t="s">
        <v>20381</v>
      </c>
      <c r="J8178" s="126" t="s">
        <v>26341</v>
      </c>
      <c r="K8178" s="9">
        <f>_xlfn.IFNA(VLOOKUP(Table5[[#This Row],[Section]],SubSill_Tier,2,FALSE),0)</f>
        <v>0</v>
      </c>
      <c r="L8178" s="9" t="str">
        <f t="shared" si="136"/>
        <v/>
      </c>
      <c r="M8178" s="205" t="str" cm="1">
        <f t="array" ref="M8178">_xlfn.IFS(NOT(ISERROR(VLOOKUP(Table5[[#This Row],[Section]],TB_notTB,1,FALSE))),"No",LEFT(Table5[[#This Row],[Section]],3)="ETB","PLS",LEFT(Table5[[#This Row],[Section]],1)="7","PDB",NOT(ISBLANK(Table5[[#This Row],[Section]])),"No")</f>
        <v>No</v>
      </c>
    </row>
    <row r="8179" spans="1:13" x14ac:dyDescent="0.25">
      <c r="A8179" s="126" t="s">
        <v>17476</v>
      </c>
      <c r="B8179" s="126" t="s">
        <v>17477</v>
      </c>
      <c r="C8179" s="126" t="s">
        <v>98</v>
      </c>
      <c r="D8179" s="127">
        <v>0.76800000000000002</v>
      </c>
      <c r="E8179" s="128">
        <v>277</v>
      </c>
      <c r="F8179" s="128">
        <v>184</v>
      </c>
      <c r="G8179" s="126" t="s">
        <v>17472</v>
      </c>
      <c r="H8179" s="126" t="s">
        <v>20378</v>
      </c>
      <c r="I8179" s="126" t="s">
        <v>20379</v>
      </c>
      <c r="J8179" s="126" t="s">
        <v>26341</v>
      </c>
      <c r="K8179" s="9">
        <f>_xlfn.IFNA(VLOOKUP(Table5[[#This Row],[Section]],SubSill_Tier,2,FALSE),0)</f>
        <v>0</v>
      </c>
      <c r="L8179" s="9" t="str">
        <f t="shared" si="136"/>
        <v/>
      </c>
      <c r="M8179" s="205" t="str" cm="1">
        <f t="array" ref="M8179">_xlfn.IFS(NOT(ISERROR(VLOOKUP(Table5[[#This Row],[Section]],TB_notTB,1,FALSE))),"No",LEFT(Table5[[#This Row],[Section]],3)="ETB","PLS",LEFT(Table5[[#This Row],[Section]],1)="7","PDB",NOT(ISBLANK(Table5[[#This Row],[Section]])),"No")</f>
        <v>No</v>
      </c>
    </row>
    <row r="8180" spans="1:13" x14ac:dyDescent="0.25">
      <c r="A8180" s="126" t="s">
        <v>17478</v>
      </c>
      <c r="B8180" s="126" t="s">
        <v>17479</v>
      </c>
      <c r="C8180" s="126" t="s">
        <v>98</v>
      </c>
      <c r="D8180" s="127">
        <v>0.92</v>
      </c>
      <c r="E8180" s="128">
        <v>280</v>
      </c>
      <c r="F8180" s="128">
        <v>186</v>
      </c>
      <c r="G8180" s="126" t="s">
        <v>17472</v>
      </c>
      <c r="H8180" s="126" t="s">
        <v>20378</v>
      </c>
      <c r="I8180" s="126" t="s">
        <v>20379</v>
      </c>
      <c r="J8180" s="126" t="s">
        <v>26341</v>
      </c>
      <c r="K8180" s="9">
        <f>_xlfn.IFNA(VLOOKUP(Table5[[#This Row],[Section]],SubSill_Tier,2,FALSE),0)</f>
        <v>0</v>
      </c>
      <c r="L8180" s="9" t="str">
        <f t="shared" si="136"/>
        <v/>
      </c>
      <c r="M8180" s="205" t="str" cm="1">
        <f t="array" ref="M8180">_xlfn.IFS(NOT(ISERROR(VLOOKUP(Table5[[#This Row],[Section]],TB_notTB,1,FALSE))),"No",LEFT(Table5[[#This Row],[Section]],3)="ETB","PLS",LEFT(Table5[[#This Row],[Section]],1)="7","PDB",NOT(ISBLANK(Table5[[#This Row],[Section]])),"No")</f>
        <v>No</v>
      </c>
    </row>
    <row r="8181" spans="1:13" x14ac:dyDescent="0.25">
      <c r="A8181" s="126" t="s">
        <v>17480</v>
      </c>
      <c r="B8181" s="126" t="s">
        <v>17481</v>
      </c>
      <c r="C8181" s="126" t="s">
        <v>98</v>
      </c>
      <c r="D8181" s="127">
        <v>1.0209999999999999</v>
      </c>
      <c r="E8181" s="128">
        <v>320</v>
      </c>
      <c r="F8181" s="128">
        <v>212</v>
      </c>
      <c r="G8181" s="126" t="s">
        <v>17472</v>
      </c>
      <c r="H8181" s="126" t="s">
        <v>20378</v>
      </c>
      <c r="I8181" s="126" t="s">
        <v>20379</v>
      </c>
      <c r="J8181" s="126" t="s">
        <v>26341</v>
      </c>
      <c r="K8181" s="9">
        <f>_xlfn.IFNA(VLOOKUP(Table5[[#This Row],[Section]],SubSill_Tier,2,FALSE),0)</f>
        <v>0</v>
      </c>
      <c r="L8181" s="9" t="str">
        <f t="shared" si="136"/>
        <v/>
      </c>
      <c r="M8181" s="205" t="str" cm="1">
        <f t="array" ref="M8181">_xlfn.IFS(NOT(ISERROR(VLOOKUP(Table5[[#This Row],[Section]],TB_notTB,1,FALSE))),"No",LEFT(Table5[[#This Row],[Section]],3)="ETB","PLS",LEFT(Table5[[#This Row],[Section]],1)="7","PDB",NOT(ISBLANK(Table5[[#This Row],[Section]])),"No")</f>
        <v>No</v>
      </c>
    </row>
    <row r="8182" spans="1:13" x14ac:dyDescent="0.25">
      <c r="A8182" s="126" t="s">
        <v>17482</v>
      </c>
      <c r="B8182" s="126" t="s">
        <v>17483</v>
      </c>
      <c r="C8182" s="126" t="s">
        <v>98</v>
      </c>
      <c r="D8182" s="127">
        <v>0.46400000000000002</v>
      </c>
      <c r="E8182" s="128">
        <v>192</v>
      </c>
      <c r="F8182" s="128">
        <v>127</v>
      </c>
      <c r="G8182" s="126" t="s">
        <v>17472</v>
      </c>
      <c r="H8182" s="126" t="s">
        <v>20378</v>
      </c>
      <c r="I8182" s="126" t="s">
        <v>20379</v>
      </c>
      <c r="J8182" s="126" t="s">
        <v>26341</v>
      </c>
      <c r="K8182" s="9">
        <f>_xlfn.IFNA(VLOOKUP(Table5[[#This Row],[Section]],SubSill_Tier,2,FALSE),0)</f>
        <v>0</v>
      </c>
      <c r="L8182" s="9" t="str">
        <f t="shared" si="136"/>
        <v/>
      </c>
      <c r="M8182" s="205" t="str" cm="1">
        <f t="array" ref="M8182">_xlfn.IFS(NOT(ISERROR(VLOOKUP(Table5[[#This Row],[Section]],TB_notTB,1,FALSE))),"No",LEFT(Table5[[#This Row],[Section]],3)="ETB","PLS",LEFT(Table5[[#This Row],[Section]],1)="7","PDB",NOT(ISBLANK(Table5[[#This Row],[Section]])),"No")</f>
        <v>No</v>
      </c>
    </row>
    <row r="8183" spans="1:13" x14ac:dyDescent="0.25">
      <c r="A8183" s="126" t="s">
        <v>17484</v>
      </c>
      <c r="B8183" s="126" t="s">
        <v>17485</v>
      </c>
      <c r="C8183" s="126" t="s">
        <v>98</v>
      </c>
      <c r="D8183" s="127">
        <v>0.58699999999999997</v>
      </c>
      <c r="E8183" s="128">
        <v>179</v>
      </c>
      <c r="F8183" s="128">
        <v>120</v>
      </c>
      <c r="G8183" s="126" t="s">
        <v>17475</v>
      </c>
      <c r="H8183" s="126" t="s">
        <v>20380</v>
      </c>
      <c r="I8183" s="126" t="s">
        <v>20381</v>
      </c>
      <c r="J8183" s="126" t="s">
        <v>26341</v>
      </c>
      <c r="K8183" s="9">
        <f>_xlfn.IFNA(VLOOKUP(Table5[[#This Row],[Section]],SubSill_Tier,2,FALSE),0)</f>
        <v>0</v>
      </c>
      <c r="L8183" s="9" t="str">
        <f t="shared" si="136"/>
        <v/>
      </c>
      <c r="M8183" s="205" t="str" cm="1">
        <f t="array" ref="M8183">_xlfn.IFS(NOT(ISERROR(VLOOKUP(Table5[[#This Row],[Section]],TB_notTB,1,FALSE))),"No",LEFT(Table5[[#This Row],[Section]],3)="ETB","PLS",LEFT(Table5[[#This Row],[Section]],1)="7","PDB",NOT(ISBLANK(Table5[[#This Row],[Section]])),"No")</f>
        <v>No</v>
      </c>
    </row>
    <row r="8184" spans="1:13" x14ac:dyDescent="0.25">
      <c r="A8184" s="126" t="s">
        <v>17486</v>
      </c>
      <c r="B8184" s="126" t="s">
        <v>17487</v>
      </c>
      <c r="C8184" s="126" t="s">
        <v>98</v>
      </c>
      <c r="D8184" s="127">
        <v>0.27</v>
      </c>
      <c r="E8184" s="128">
        <v>124</v>
      </c>
      <c r="F8184" s="128">
        <v>100</v>
      </c>
      <c r="G8184" s="126" t="s">
        <v>17472</v>
      </c>
      <c r="H8184" s="126" t="s">
        <v>20378</v>
      </c>
      <c r="I8184" s="126" t="s">
        <v>20379</v>
      </c>
      <c r="J8184" s="126" t="s">
        <v>26342</v>
      </c>
      <c r="K8184" s="9">
        <f>_xlfn.IFNA(VLOOKUP(Table5[[#This Row],[Section]],SubSill_Tier,2,FALSE),0)</f>
        <v>0</v>
      </c>
      <c r="L8184" s="9" t="str">
        <f t="shared" si="136"/>
        <v/>
      </c>
      <c r="M8184" s="205" t="str" cm="1">
        <f t="array" ref="M8184">_xlfn.IFS(NOT(ISERROR(VLOOKUP(Table5[[#This Row],[Section]],TB_notTB,1,FALSE))),"No",LEFT(Table5[[#This Row],[Section]],3)="ETB","PLS",LEFT(Table5[[#This Row],[Section]],1)="7","PDB",NOT(ISBLANK(Table5[[#This Row],[Section]])),"No")</f>
        <v>No</v>
      </c>
    </row>
    <row r="8185" spans="1:13" x14ac:dyDescent="0.25">
      <c r="A8185" s="126" t="s">
        <v>17488</v>
      </c>
      <c r="B8185" s="126" t="s">
        <v>17489</v>
      </c>
      <c r="C8185" s="126" t="s">
        <v>98</v>
      </c>
      <c r="D8185" s="127">
        <v>0.20100000000000001</v>
      </c>
      <c r="E8185" s="128">
        <v>100</v>
      </c>
      <c r="F8185" s="128">
        <v>100</v>
      </c>
      <c r="G8185" s="126" t="s">
        <v>17472</v>
      </c>
      <c r="H8185" s="126" t="s">
        <v>20378</v>
      </c>
      <c r="I8185" s="126" t="s">
        <v>20379</v>
      </c>
      <c r="J8185" s="126" t="s">
        <v>26343</v>
      </c>
      <c r="K8185" s="9">
        <f>_xlfn.IFNA(VLOOKUP(Table5[[#This Row],[Section]],SubSill_Tier,2,FALSE),0)</f>
        <v>0</v>
      </c>
      <c r="L8185" s="9" t="str">
        <f t="shared" si="136"/>
        <v/>
      </c>
      <c r="M8185" s="205" t="str" cm="1">
        <f t="array" ref="M8185">_xlfn.IFS(NOT(ISERROR(VLOOKUP(Table5[[#This Row],[Section]],TB_notTB,1,FALSE))),"No",LEFT(Table5[[#This Row],[Section]],3)="ETB","PLS",LEFT(Table5[[#This Row],[Section]],1)="7","PDB",NOT(ISBLANK(Table5[[#This Row],[Section]])),"No")</f>
        <v>No</v>
      </c>
    </row>
    <row r="8186" spans="1:13" x14ac:dyDescent="0.25">
      <c r="A8186" s="126" t="s">
        <v>17490</v>
      </c>
      <c r="B8186" s="126" t="s">
        <v>17491</v>
      </c>
      <c r="C8186" s="126" t="s">
        <v>98</v>
      </c>
      <c r="D8186" s="127">
        <v>0.24399999999999999</v>
      </c>
      <c r="E8186" s="128">
        <v>132</v>
      </c>
      <c r="F8186" s="128">
        <v>100</v>
      </c>
      <c r="G8186" s="126" t="s">
        <v>17472</v>
      </c>
      <c r="H8186" s="126" t="s">
        <v>20378</v>
      </c>
      <c r="I8186" s="126" t="s">
        <v>20379</v>
      </c>
      <c r="J8186" s="126" t="s">
        <v>26341</v>
      </c>
      <c r="K8186" s="9">
        <f>_xlfn.IFNA(VLOOKUP(Table5[[#This Row],[Section]],SubSill_Tier,2,FALSE),0)</f>
        <v>0</v>
      </c>
      <c r="L8186" s="9" t="str">
        <f t="shared" si="136"/>
        <v/>
      </c>
      <c r="M8186" s="205" t="str" cm="1">
        <f t="array" ref="M8186">_xlfn.IFS(NOT(ISERROR(VLOOKUP(Table5[[#This Row],[Section]],TB_notTB,1,FALSE))),"No",LEFT(Table5[[#This Row],[Section]],3)="ETB","PLS",LEFT(Table5[[#This Row],[Section]],1)="7","PDB",NOT(ISBLANK(Table5[[#This Row],[Section]])),"No")</f>
        <v>No</v>
      </c>
    </row>
    <row r="8187" spans="1:13" x14ac:dyDescent="0.25">
      <c r="A8187" s="126" t="s">
        <v>17492</v>
      </c>
      <c r="B8187" s="126" t="s">
        <v>17493</v>
      </c>
      <c r="C8187" s="126" t="s">
        <v>98</v>
      </c>
      <c r="D8187" s="127">
        <v>0.27600000000000002</v>
      </c>
      <c r="E8187" s="128">
        <v>152</v>
      </c>
      <c r="F8187" s="128">
        <v>100</v>
      </c>
      <c r="G8187" s="126" t="s">
        <v>17472</v>
      </c>
      <c r="H8187" s="126" t="s">
        <v>20378</v>
      </c>
      <c r="I8187" s="126" t="s">
        <v>20379</v>
      </c>
      <c r="J8187" s="126" t="s">
        <v>26341</v>
      </c>
      <c r="K8187" s="9">
        <f>_xlfn.IFNA(VLOOKUP(Table5[[#This Row],[Section]],SubSill_Tier,2,FALSE),0)</f>
        <v>0</v>
      </c>
      <c r="L8187" s="9" t="str">
        <f t="shared" si="136"/>
        <v/>
      </c>
      <c r="M8187" s="205" t="str" cm="1">
        <f t="array" ref="M8187">_xlfn.IFS(NOT(ISERROR(VLOOKUP(Table5[[#This Row],[Section]],TB_notTB,1,FALSE))),"No",LEFT(Table5[[#This Row],[Section]],3)="ETB","PLS",LEFT(Table5[[#This Row],[Section]],1)="7","PDB",NOT(ISBLANK(Table5[[#This Row],[Section]])),"No")</f>
        <v>No</v>
      </c>
    </row>
    <row r="8188" spans="1:13" x14ac:dyDescent="0.25">
      <c r="A8188" s="126" t="s">
        <v>17494</v>
      </c>
      <c r="B8188" s="126" t="s">
        <v>17495</v>
      </c>
      <c r="C8188" s="126" t="s">
        <v>98</v>
      </c>
      <c r="D8188" s="127">
        <v>0.59499999999999997</v>
      </c>
      <c r="E8188" s="128">
        <v>212</v>
      </c>
      <c r="F8188" s="128">
        <v>141</v>
      </c>
      <c r="G8188" s="126" t="s">
        <v>17475</v>
      </c>
      <c r="H8188" s="126" t="s">
        <v>20380</v>
      </c>
      <c r="I8188" s="126" t="s">
        <v>20381</v>
      </c>
      <c r="J8188" s="126" t="s">
        <v>26341</v>
      </c>
      <c r="K8188" s="9">
        <f>_xlfn.IFNA(VLOOKUP(Table5[[#This Row],[Section]],SubSill_Tier,2,FALSE),0)</f>
        <v>0</v>
      </c>
      <c r="L8188" s="9" t="str">
        <f t="shared" si="136"/>
        <v/>
      </c>
      <c r="M8188" s="205" t="str" cm="1">
        <f t="array" ref="M8188">_xlfn.IFS(NOT(ISERROR(VLOOKUP(Table5[[#This Row],[Section]],TB_notTB,1,FALSE))),"No",LEFT(Table5[[#This Row],[Section]],3)="ETB","PLS",LEFT(Table5[[#This Row],[Section]],1)="7","PDB",NOT(ISBLANK(Table5[[#This Row],[Section]])),"No")</f>
        <v>No</v>
      </c>
    </row>
    <row r="8189" spans="1:13" x14ac:dyDescent="0.25">
      <c r="A8189" s="126" t="s">
        <v>17496</v>
      </c>
      <c r="B8189" s="126" t="s">
        <v>17497</v>
      </c>
      <c r="C8189" s="126" t="s">
        <v>98</v>
      </c>
      <c r="D8189" s="127">
        <v>0.70399999999999996</v>
      </c>
      <c r="E8189" s="128">
        <v>228</v>
      </c>
      <c r="F8189" s="128">
        <v>152</v>
      </c>
      <c r="G8189" s="126" t="s">
        <v>17475</v>
      </c>
      <c r="H8189" s="126" t="s">
        <v>20380</v>
      </c>
      <c r="I8189" s="126" t="s">
        <v>20381</v>
      </c>
      <c r="J8189" s="126" t="s">
        <v>26344</v>
      </c>
      <c r="K8189" s="9">
        <f>_xlfn.IFNA(VLOOKUP(Table5[[#This Row],[Section]],SubSill_Tier,2,FALSE),0)</f>
        <v>0</v>
      </c>
      <c r="L8189" s="9" t="str">
        <f t="shared" si="136"/>
        <v/>
      </c>
      <c r="M8189" s="205" t="str" cm="1">
        <f t="array" ref="M8189">_xlfn.IFS(NOT(ISERROR(VLOOKUP(Table5[[#This Row],[Section]],TB_notTB,1,FALSE))),"No",LEFT(Table5[[#This Row],[Section]],3)="ETB","PLS",LEFT(Table5[[#This Row],[Section]],1)="7","PDB",NOT(ISBLANK(Table5[[#This Row],[Section]])),"No")</f>
        <v>No</v>
      </c>
    </row>
    <row r="8190" spans="1:13" x14ac:dyDescent="0.25">
      <c r="A8190" s="126" t="s">
        <v>17498</v>
      </c>
      <c r="B8190" s="126" t="s">
        <v>17499</v>
      </c>
      <c r="C8190" s="126" t="s">
        <v>98</v>
      </c>
      <c r="D8190" s="127">
        <v>0.20499999999999999</v>
      </c>
      <c r="E8190" s="128">
        <v>100</v>
      </c>
      <c r="F8190" s="128">
        <v>100</v>
      </c>
      <c r="G8190" s="126" t="s">
        <v>17472</v>
      </c>
      <c r="H8190" s="126" t="s">
        <v>20378</v>
      </c>
      <c r="I8190" s="126" t="s">
        <v>20379</v>
      </c>
      <c r="J8190" s="126" t="s">
        <v>26345</v>
      </c>
      <c r="K8190" s="9">
        <f>_xlfn.IFNA(VLOOKUP(Table5[[#This Row],[Section]],SubSill_Tier,2,FALSE),0)</f>
        <v>0</v>
      </c>
      <c r="L8190" s="9" t="str">
        <f t="shared" si="136"/>
        <v/>
      </c>
      <c r="M8190" s="205" t="str" cm="1">
        <f t="array" ref="M8190">_xlfn.IFS(NOT(ISERROR(VLOOKUP(Table5[[#This Row],[Section]],TB_notTB,1,FALSE))),"No",LEFT(Table5[[#This Row],[Section]],3)="ETB","PLS",LEFT(Table5[[#This Row],[Section]],1)="7","PDB",NOT(ISBLANK(Table5[[#This Row],[Section]])),"No")</f>
        <v>No</v>
      </c>
    </row>
    <row r="8191" spans="1:13" x14ac:dyDescent="0.25">
      <c r="A8191" s="126" t="s">
        <v>17500</v>
      </c>
      <c r="B8191" s="126" t="s">
        <v>17501</v>
      </c>
      <c r="C8191" s="126" t="s">
        <v>98</v>
      </c>
      <c r="D8191" s="127">
        <v>0.219</v>
      </c>
      <c r="E8191" s="128">
        <v>100</v>
      </c>
      <c r="F8191" s="128">
        <v>100</v>
      </c>
      <c r="G8191" s="126" t="s">
        <v>17502</v>
      </c>
      <c r="H8191" s="126" t="s">
        <v>20384</v>
      </c>
      <c r="I8191" s="126" t="s">
        <v>20385</v>
      </c>
      <c r="J8191" s="126" t="s">
        <v>26341</v>
      </c>
      <c r="K8191" s="9">
        <f>_xlfn.IFNA(VLOOKUP(Table5[[#This Row],[Section]],SubSill_Tier,2,FALSE),0)</f>
        <v>0</v>
      </c>
      <c r="L8191" s="9" t="str">
        <f t="shared" si="136"/>
        <v/>
      </c>
      <c r="M8191" s="205" t="str" cm="1">
        <f t="array" ref="M8191">_xlfn.IFS(NOT(ISERROR(VLOOKUP(Table5[[#This Row],[Section]],TB_notTB,1,FALSE))),"No",LEFT(Table5[[#This Row],[Section]],3)="ETB","PLS",LEFT(Table5[[#This Row],[Section]],1)="7","PDB",NOT(ISBLANK(Table5[[#This Row],[Section]])),"No")</f>
        <v>No</v>
      </c>
    </row>
    <row r="8192" spans="1:13" x14ac:dyDescent="0.25">
      <c r="A8192" s="126" t="s">
        <v>17503</v>
      </c>
      <c r="B8192" s="126" t="s">
        <v>17504</v>
      </c>
      <c r="C8192" s="126" t="s">
        <v>98</v>
      </c>
      <c r="D8192" s="127">
        <v>0.36</v>
      </c>
      <c r="E8192" s="128">
        <v>124</v>
      </c>
      <c r="F8192" s="128">
        <v>100</v>
      </c>
      <c r="G8192" s="126" t="s">
        <v>17475</v>
      </c>
      <c r="H8192" s="126" t="s">
        <v>20380</v>
      </c>
      <c r="I8192" s="126" t="s">
        <v>20381</v>
      </c>
      <c r="J8192" s="126" t="s">
        <v>26344</v>
      </c>
      <c r="K8192" s="9">
        <f>_xlfn.IFNA(VLOOKUP(Table5[[#This Row],[Section]],SubSill_Tier,2,FALSE),0)</f>
        <v>0</v>
      </c>
      <c r="L8192" s="9" t="str">
        <f t="shared" si="136"/>
        <v/>
      </c>
      <c r="M8192" s="205" t="str" cm="1">
        <f t="array" ref="M8192">_xlfn.IFS(NOT(ISERROR(VLOOKUP(Table5[[#This Row],[Section]],TB_notTB,1,FALSE))),"No",LEFT(Table5[[#This Row],[Section]],3)="ETB","PLS",LEFT(Table5[[#This Row],[Section]],1)="7","PDB",NOT(ISBLANK(Table5[[#This Row],[Section]])),"No")</f>
        <v>No</v>
      </c>
    </row>
    <row r="8193" spans="1:13" x14ac:dyDescent="0.25">
      <c r="A8193" s="126" t="s">
        <v>17505</v>
      </c>
      <c r="B8193" s="126" t="s">
        <v>17506</v>
      </c>
      <c r="C8193" s="126" t="s">
        <v>98</v>
      </c>
      <c r="D8193" s="127">
        <v>0.20799999999999999</v>
      </c>
      <c r="E8193" s="128">
        <v>100</v>
      </c>
      <c r="F8193" s="128">
        <v>100</v>
      </c>
      <c r="G8193" s="126" t="s">
        <v>17475</v>
      </c>
      <c r="H8193" s="126" t="s">
        <v>20380</v>
      </c>
      <c r="I8193" s="126" t="s">
        <v>20381</v>
      </c>
      <c r="J8193" s="126" t="s">
        <v>26346</v>
      </c>
      <c r="K8193" s="9">
        <f>_xlfn.IFNA(VLOOKUP(Table5[[#This Row],[Section]],SubSill_Tier,2,FALSE),0)</f>
        <v>0</v>
      </c>
      <c r="L8193" s="9" t="str">
        <f t="shared" si="136"/>
        <v/>
      </c>
      <c r="M8193" s="205" t="str" cm="1">
        <f t="array" ref="M8193">_xlfn.IFS(NOT(ISERROR(VLOOKUP(Table5[[#This Row],[Section]],TB_notTB,1,FALSE))),"No",LEFT(Table5[[#This Row],[Section]],3)="ETB","PLS",LEFT(Table5[[#This Row],[Section]],1)="7","PDB",NOT(ISBLANK(Table5[[#This Row],[Section]])),"No")</f>
        <v>No</v>
      </c>
    </row>
    <row r="8194" spans="1:13" x14ac:dyDescent="0.25">
      <c r="A8194" s="126" t="s">
        <v>17507</v>
      </c>
      <c r="B8194" s="126" t="s">
        <v>17508</v>
      </c>
      <c r="C8194" s="126" t="s">
        <v>98</v>
      </c>
      <c r="D8194" s="127">
        <v>0.311</v>
      </c>
      <c r="E8194" s="128">
        <v>100</v>
      </c>
      <c r="F8194" s="128">
        <v>100</v>
      </c>
      <c r="G8194" s="126" t="s">
        <v>17475</v>
      </c>
      <c r="H8194" s="126" t="s">
        <v>20380</v>
      </c>
      <c r="I8194" s="126" t="s">
        <v>20381</v>
      </c>
      <c r="J8194" s="126" t="s">
        <v>26341</v>
      </c>
      <c r="K8194" s="9">
        <f>_xlfn.IFNA(VLOOKUP(Table5[[#This Row],[Section]],SubSill_Tier,2,FALSE),0)</f>
        <v>0</v>
      </c>
      <c r="L8194" s="9" t="str">
        <f t="shared" ref="L8194:L8257" si="137">IFERROR(IF(LEFT(G8194,2)="AI",IF(_xlfn.NUMBERVALUE(IFERROR(LEFT(IF(ISERROR(FIND("X",UPPER(B8194))),UPPER(B8194),RIGHT(UPPER(B8194),LEN(UPPER(B8194))-FIND("~",SUBSTITUTE(UPPER(B8194),"X","~",LEN(UPPER(B8194))-LEN(SUBSTITUTE(UPPER(B8194),"X","")))))),FIND(" ",IF(ISERROR(FIND("X",UPPER(B8194))),UPPER(B8194),RIGHT(UPPER(B8194),LEN(UPPER(B8194))-FIND("~",SUBSTITUTE(UPPER(B8194),"X","~",LEN(UPPER(B8194))-LEN(SUBSTITUTE(UPPER(B8194),"X","")))))),1)-1),IF(ISERROR(FIND("X",UPPER(B8194))),UPPER(B8194),RIGHT(UPPER(B8194),LEN(UPPER(B8194))-FIND("~",SUBSTITUTE(UPPER(B8194),"X","~",LEN(UPPER(B8194))-LEN(SUBSTITUTE(UPPER(B8194),"X",""))))))),".")&gt;=5,"Wall",""),""),"")</f>
        <v/>
      </c>
      <c r="M8194" s="205" t="str" cm="1">
        <f t="array" ref="M8194">_xlfn.IFS(NOT(ISERROR(VLOOKUP(Table5[[#This Row],[Section]],TB_notTB,1,FALSE))),"No",LEFT(Table5[[#This Row],[Section]],3)="ETB","PLS",LEFT(Table5[[#This Row],[Section]],1)="7","PDB",NOT(ISBLANK(Table5[[#This Row],[Section]])),"No")</f>
        <v>No</v>
      </c>
    </row>
    <row r="8195" spans="1:13" x14ac:dyDescent="0.25">
      <c r="A8195" s="126" t="s">
        <v>16490</v>
      </c>
      <c r="B8195" s="126" t="s">
        <v>16491</v>
      </c>
      <c r="C8195" s="126" t="s">
        <v>75</v>
      </c>
      <c r="D8195" s="127">
        <v>1.014</v>
      </c>
      <c r="E8195" s="128">
        <v>259</v>
      </c>
      <c r="F8195" s="128">
        <v>187</v>
      </c>
      <c r="G8195" s="126" t="s">
        <v>15455</v>
      </c>
      <c r="H8195" s="126" t="s">
        <v>20320</v>
      </c>
      <c r="I8195" s="126" t="s">
        <v>22565</v>
      </c>
      <c r="J8195" s="126" t="s">
        <v>26316</v>
      </c>
      <c r="K8195" s="9">
        <f>_xlfn.IFNA(VLOOKUP(Table5[[#This Row],[Section]],SubSill_Tier,2,FALSE),0)</f>
        <v>0</v>
      </c>
      <c r="L8195" s="9" t="str">
        <f t="shared" si="137"/>
        <v/>
      </c>
      <c r="M8195" s="205" t="str" cm="1">
        <f t="array" ref="M8195">_xlfn.IFS(NOT(ISERROR(VLOOKUP(Table5[[#This Row],[Section]],TB_notTB,1,FALSE))),"No",LEFT(Table5[[#This Row],[Section]],3)="ETB","PLS",LEFT(Table5[[#This Row],[Section]],1)="7","PDB",NOT(ISBLANK(Table5[[#This Row],[Section]])),"No")</f>
        <v>No</v>
      </c>
    </row>
    <row r="8196" spans="1:13" x14ac:dyDescent="0.25">
      <c r="A8196" s="126" t="s">
        <v>16492</v>
      </c>
      <c r="B8196" s="126" t="s">
        <v>16493</v>
      </c>
      <c r="C8196" s="126" t="s">
        <v>75</v>
      </c>
      <c r="D8196" s="127">
        <v>1.103</v>
      </c>
      <c r="E8196" s="128">
        <v>310</v>
      </c>
      <c r="F8196" s="128">
        <v>209</v>
      </c>
      <c r="G8196" s="126" t="s">
        <v>15455</v>
      </c>
      <c r="H8196" s="126" t="s">
        <v>20320</v>
      </c>
      <c r="I8196" s="126" t="s">
        <v>22565</v>
      </c>
      <c r="J8196" s="126" t="s">
        <v>26316</v>
      </c>
      <c r="K8196" s="9">
        <f>_xlfn.IFNA(VLOOKUP(Table5[[#This Row],[Section]],SubSill_Tier,2,FALSE),0)</f>
        <v>0</v>
      </c>
      <c r="L8196" s="9" t="str">
        <f t="shared" si="137"/>
        <v/>
      </c>
      <c r="M8196" s="205" t="str" cm="1">
        <f t="array" ref="M8196">_xlfn.IFS(NOT(ISERROR(VLOOKUP(Table5[[#This Row],[Section]],TB_notTB,1,FALSE))),"No",LEFT(Table5[[#This Row],[Section]],3)="ETB","PLS",LEFT(Table5[[#This Row],[Section]],1)="7","PDB",NOT(ISBLANK(Table5[[#This Row],[Section]])),"No")</f>
        <v>No</v>
      </c>
    </row>
    <row r="8197" spans="1:13" x14ac:dyDescent="0.25">
      <c r="A8197" s="126" t="s">
        <v>17509</v>
      </c>
      <c r="B8197" s="126" t="s">
        <v>17510</v>
      </c>
      <c r="C8197" s="126" t="s">
        <v>98</v>
      </c>
      <c r="D8197" s="127">
        <v>0.84199999999999997</v>
      </c>
      <c r="E8197" s="128">
        <v>238</v>
      </c>
      <c r="F8197" s="128">
        <v>158</v>
      </c>
      <c r="G8197" s="126" t="s">
        <v>17502</v>
      </c>
      <c r="H8197" s="126" t="s">
        <v>20384</v>
      </c>
      <c r="I8197" s="126" t="s">
        <v>20385</v>
      </c>
      <c r="J8197" s="126" t="s">
        <v>26341</v>
      </c>
      <c r="K8197" s="9">
        <f>_xlfn.IFNA(VLOOKUP(Table5[[#This Row],[Section]],SubSill_Tier,2,FALSE),0)</f>
        <v>0</v>
      </c>
      <c r="L8197" s="9" t="str">
        <f t="shared" si="137"/>
        <v/>
      </c>
      <c r="M8197" s="205" t="str" cm="1">
        <f t="array" ref="M8197">_xlfn.IFS(NOT(ISERROR(VLOOKUP(Table5[[#This Row],[Section]],TB_notTB,1,FALSE))),"No",LEFT(Table5[[#This Row],[Section]],3)="ETB","PLS",LEFT(Table5[[#This Row],[Section]],1)="7","PDB",NOT(ISBLANK(Table5[[#This Row],[Section]])),"No")</f>
        <v>No</v>
      </c>
    </row>
    <row r="8198" spans="1:13" x14ac:dyDescent="0.25">
      <c r="A8198" s="126" t="s">
        <v>17511</v>
      </c>
      <c r="B8198" s="126" t="s">
        <v>17512</v>
      </c>
      <c r="C8198" s="126" t="s">
        <v>98</v>
      </c>
      <c r="D8198" s="127">
        <v>1.0580000000000001</v>
      </c>
      <c r="E8198" s="128">
        <v>262</v>
      </c>
      <c r="F8198" s="128">
        <v>174</v>
      </c>
      <c r="G8198" s="126" t="s">
        <v>17502</v>
      </c>
      <c r="H8198" s="126" t="s">
        <v>20384</v>
      </c>
      <c r="I8198" s="126" t="s">
        <v>20385</v>
      </c>
      <c r="J8198" s="126" t="s">
        <v>26341</v>
      </c>
      <c r="K8198" s="9">
        <f>_xlfn.IFNA(VLOOKUP(Table5[[#This Row],[Section]],SubSill_Tier,2,FALSE),0)</f>
        <v>0</v>
      </c>
      <c r="L8198" s="9" t="str">
        <f t="shared" si="137"/>
        <v/>
      </c>
      <c r="M8198" s="205" t="str" cm="1">
        <f t="array" ref="M8198">_xlfn.IFS(NOT(ISERROR(VLOOKUP(Table5[[#This Row],[Section]],TB_notTB,1,FALSE))),"No",LEFT(Table5[[#This Row],[Section]],3)="ETB","PLS",LEFT(Table5[[#This Row],[Section]],1)="7","PDB",NOT(ISBLANK(Table5[[#This Row],[Section]])),"No")</f>
        <v>No</v>
      </c>
    </row>
    <row r="8199" spans="1:13" x14ac:dyDescent="0.25">
      <c r="A8199" s="126" t="s">
        <v>13904</v>
      </c>
      <c r="B8199" s="126" t="s">
        <v>13905</v>
      </c>
      <c r="C8199" s="126" t="s">
        <v>75</v>
      </c>
      <c r="D8199" s="127">
        <v>1.5529999999999999</v>
      </c>
      <c r="E8199" s="128">
        <v>451</v>
      </c>
      <c r="F8199" s="128">
        <v>301</v>
      </c>
      <c r="G8199" s="126" t="s">
        <v>21286</v>
      </c>
      <c r="H8199" s="126" t="s">
        <v>21287</v>
      </c>
      <c r="I8199" s="126" t="s">
        <v>21288</v>
      </c>
      <c r="J8199" s="126" t="s">
        <v>26241</v>
      </c>
      <c r="K8199" s="9">
        <f>_xlfn.IFNA(VLOOKUP(Table5[[#This Row],[Section]],SubSill_Tier,2,FALSE),0)</f>
        <v>0</v>
      </c>
      <c r="L8199" s="9" t="str">
        <f t="shared" si="137"/>
        <v/>
      </c>
      <c r="M8199" s="205" t="str" cm="1">
        <f t="array" ref="M8199">_xlfn.IFS(NOT(ISERROR(VLOOKUP(Table5[[#This Row],[Section]],TB_notTB,1,FALSE))),"No",LEFT(Table5[[#This Row],[Section]],3)="ETB","PLS",LEFT(Table5[[#This Row],[Section]],1)="7","PDB",NOT(ISBLANK(Table5[[#This Row],[Section]])),"No")</f>
        <v>No</v>
      </c>
    </row>
    <row r="8200" spans="1:13" x14ac:dyDescent="0.25">
      <c r="A8200" s="126" t="s">
        <v>13906</v>
      </c>
      <c r="B8200" s="126" t="s">
        <v>13907</v>
      </c>
      <c r="C8200" s="126" t="s">
        <v>75</v>
      </c>
      <c r="D8200" s="127">
        <v>1.0429999999999999</v>
      </c>
      <c r="E8200" s="128">
        <v>211</v>
      </c>
      <c r="F8200" s="128">
        <v>211</v>
      </c>
      <c r="G8200" s="126" t="s">
        <v>21147</v>
      </c>
      <c r="H8200" s="126" t="s">
        <v>21148</v>
      </c>
      <c r="I8200" s="126" t="s">
        <v>21149</v>
      </c>
      <c r="J8200" s="126" t="s">
        <v>26233</v>
      </c>
      <c r="K8200" s="9">
        <f>_xlfn.IFNA(VLOOKUP(Table5[[#This Row],[Section]],SubSill_Tier,2,FALSE),0)</f>
        <v>0</v>
      </c>
      <c r="L8200" s="9" t="str">
        <f t="shared" si="137"/>
        <v>Wall</v>
      </c>
      <c r="M8200" s="205" t="str" cm="1">
        <f t="array" ref="M8200">_xlfn.IFS(NOT(ISERROR(VLOOKUP(Table5[[#This Row],[Section]],TB_notTB,1,FALSE))),"No",LEFT(Table5[[#This Row],[Section]],3)="ETB","PLS",LEFT(Table5[[#This Row],[Section]],1)="7","PDB",NOT(ISBLANK(Table5[[#This Row],[Section]])),"No")</f>
        <v>No</v>
      </c>
    </row>
    <row r="8201" spans="1:13" x14ac:dyDescent="0.25">
      <c r="A8201" s="126" t="s">
        <v>17513</v>
      </c>
      <c r="B8201" s="126" t="s">
        <v>17514</v>
      </c>
      <c r="C8201" s="126" t="s">
        <v>98</v>
      </c>
      <c r="D8201" s="127">
        <v>0.53400000000000003</v>
      </c>
      <c r="E8201" s="128">
        <v>158</v>
      </c>
      <c r="F8201" s="128">
        <v>106</v>
      </c>
      <c r="G8201" s="126" t="s">
        <v>17472</v>
      </c>
      <c r="H8201" s="126" t="s">
        <v>20378</v>
      </c>
      <c r="I8201" s="126" t="s">
        <v>20379</v>
      </c>
      <c r="J8201" s="126" t="s">
        <v>26344</v>
      </c>
      <c r="K8201" s="9">
        <f>_xlfn.IFNA(VLOOKUP(Table5[[#This Row],[Section]],SubSill_Tier,2,FALSE),0)</f>
        <v>0</v>
      </c>
      <c r="L8201" s="9" t="str">
        <f t="shared" si="137"/>
        <v/>
      </c>
      <c r="M8201" s="205" t="str" cm="1">
        <f t="array" ref="M8201">_xlfn.IFS(NOT(ISERROR(VLOOKUP(Table5[[#This Row],[Section]],TB_notTB,1,FALSE))),"No",LEFT(Table5[[#This Row],[Section]],3)="ETB","PLS",LEFT(Table5[[#This Row],[Section]],1)="7","PDB",NOT(ISBLANK(Table5[[#This Row],[Section]])),"No")</f>
        <v>No</v>
      </c>
    </row>
    <row r="8202" spans="1:13" x14ac:dyDescent="0.25">
      <c r="A8202" s="126" t="s">
        <v>17515</v>
      </c>
      <c r="B8202" s="126" t="s">
        <v>17516</v>
      </c>
      <c r="C8202" s="126" t="s">
        <v>98</v>
      </c>
      <c r="D8202" s="127">
        <v>1.8540000000000001</v>
      </c>
      <c r="E8202" s="128">
        <v>345</v>
      </c>
      <c r="F8202" s="128">
        <v>230</v>
      </c>
      <c r="G8202" s="126" t="s">
        <v>17472</v>
      </c>
      <c r="H8202" s="126" t="s">
        <v>20378</v>
      </c>
      <c r="I8202" s="126" t="s">
        <v>20379</v>
      </c>
      <c r="J8202" s="126" t="s">
        <v>26342</v>
      </c>
      <c r="K8202" s="9">
        <f>_xlfn.IFNA(VLOOKUP(Table5[[#This Row],[Section]],SubSill_Tier,2,FALSE),0)</f>
        <v>0</v>
      </c>
      <c r="L8202" s="9" t="str">
        <f t="shared" si="137"/>
        <v/>
      </c>
      <c r="M8202" s="205" t="str" cm="1">
        <f t="array" ref="M8202">_xlfn.IFS(NOT(ISERROR(VLOOKUP(Table5[[#This Row],[Section]],TB_notTB,1,FALSE))),"No",LEFT(Table5[[#This Row],[Section]],3)="ETB","PLS",LEFT(Table5[[#This Row],[Section]],1)="7","PDB",NOT(ISBLANK(Table5[[#This Row],[Section]])),"No")</f>
        <v>No</v>
      </c>
    </row>
    <row r="8203" spans="1:13" x14ac:dyDescent="0.25">
      <c r="A8203" s="126" t="s">
        <v>17517</v>
      </c>
      <c r="B8203" s="126" t="s">
        <v>17518</v>
      </c>
      <c r="C8203" s="126" t="s">
        <v>98</v>
      </c>
      <c r="D8203" s="127">
        <v>1.5629999999999999</v>
      </c>
      <c r="E8203" s="128">
        <v>285</v>
      </c>
      <c r="F8203" s="128">
        <v>190</v>
      </c>
      <c r="G8203" s="126" t="s">
        <v>17472</v>
      </c>
      <c r="H8203" s="126" t="s">
        <v>20378</v>
      </c>
      <c r="I8203" s="126" t="s">
        <v>20379</v>
      </c>
      <c r="J8203" s="126" t="s">
        <v>26344</v>
      </c>
      <c r="K8203" s="9">
        <f>_xlfn.IFNA(VLOOKUP(Table5[[#This Row],[Section]],SubSill_Tier,2,FALSE),0)</f>
        <v>0</v>
      </c>
      <c r="L8203" s="9" t="str">
        <f t="shared" si="137"/>
        <v/>
      </c>
      <c r="M8203" s="205" t="str" cm="1">
        <f t="array" ref="M8203">_xlfn.IFS(NOT(ISERROR(VLOOKUP(Table5[[#This Row],[Section]],TB_notTB,1,FALSE))),"No",LEFT(Table5[[#This Row],[Section]],3)="ETB","PLS",LEFT(Table5[[#This Row],[Section]],1)="7","PDB",NOT(ISBLANK(Table5[[#This Row],[Section]])),"No")</f>
        <v>No</v>
      </c>
    </row>
    <row r="8204" spans="1:13" x14ac:dyDescent="0.25">
      <c r="A8204" s="126" t="s">
        <v>14252</v>
      </c>
      <c r="B8204" s="126" t="s">
        <v>28277</v>
      </c>
      <c r="C8204" s="126" t="s">
        <v>75</v>
      </c>
      <c r="D8204" s="127">
        <v>2.0009999999999999</v>
      </c>
      <c r="E8204" s="128">
        <v>353</v>
      </c>
      <c r="F8204" s="128">
        <v>236</v>
      </c>
      <c r="G8204" s="126" t="s">
        <v>13720</v>
      </c>
      <c r="H8204" s="126" t="s">
        <v>20130</v>
      </c>
      <c r="I8204" s="126" t="s">
        <v>20131</v>
      </c>
      <c r="J8204" s="126" t="s">
        <v>26235</v>
      </c>
      <c r="K8204" s="9">
        <f>_xlfn.IFNA(VLOOKUP(Table5[[#This Row],[Section]],SubSill_Tier,2,FALSE),0)</f>
        <v>0</v>
      </c>
      <c r="L8204" s="9" t="str">
        <f t="shared" si="137"/>
        <v/>
      </c>
      <c r="M8204" s="205" t="str" cm="1">
        <f t="array" ref="M8204">_xlfn.IFS(NOT(ISERROR(VLOOKUP(Table5[[#This Row],[Section]],TB_notTB,1,FALSE))),"No",LEFT(Table5[[#This Row],[Section]],3)="ETB","PLS",LEFT(Table5[[#This Row],[Section]],1)="7","PDB",NOT(ISBLANK(Table5[[#This Row],[Section]])),"No")</f>
        <v>No</v>
      </c>
    </row>
    <row r="8205" spans="1:13" x14ac:dyDescent="0.25">
      <c r="A8205" s="126" t="s">
        <v>16494</v>
      </c>
      <c r="B8205" s="126" t="s">
        <v>16495</v>
      </c>
      <c r="C8205" s="126" t="s">
        <v>75</v>
      </c>
      <c r="D8205" s="127">
        <v>0.19400000000000001</v>
      </c>
      <c r="E8205" s="128">
        <v>113</v>
      </c>
      <c r="F8205" s="128">
        <v>100</v>
      </c>
      <c r="G8205" s="126" t="s">
        <v>15089</v>
      </c>
      <c r="H8205" s="126" t="s">
        <v>20296</v>
      </c>
      <c r="I8205" s="126" t="s">
        <v>21185</v>
      </c>
      <c r="J8205" s="126" t="s">
        <v>26347</v>
      </c>
      <c r="K8205" s="9">
        <f>_xlfn.IFNA(VLOOKUP(Table5[[#This Row],[Section]],SubSill_Tier,2,FALSE),0)</f>
        <v>0</v>
      </c>
      <c r="L8205" s="9" t="str">
        <f t="shared" si="137"/>
        <v/>
      </c>
      <c r="M8205" s="205" t="str" cm="1">
        <f t="array" ref="M8205">_xlfn.IFS(NOT(ISERROR(VLOOKUP(Table5[[#This Row],[Section]],TB_notTB,1,FALSE))),"No",LEFT(Table5[[#This Row],[Section]],3)="ETB","PLS",LEFT(Table5[[#This Row],[Section]],1)="7","PDB",NOT(ISBLANK(Table5[[#This Row],[Section]])),"No")</f>
        <v>No</v>
      </c>
    </row>
    <row r="8206" spans="1:13" x14ac:dyDescent="0.25">
      <c r="A8206" s="126" t="s">
        <v>16496</v>
      </c>
      <c r="B8206" s="126" t="s">
        <v>22175</v>
      </c>
      <c r="C8206" s="126" t="s">
        <v>75</v>
      </c>
      <c r="D8206" s="127">
        <v>0.53</v>
      </c>
      <c r="E8206" s="128">
        <v>248</v>
      </c>
      <c r="F8206" s="128">
        <v>165</v>
      </c>
      <c r="G8206" s="126" t="s">
        <v>15670</v>
      </c>
      <c r="H8206" s="126" t="s">
        <v>21159</v>
      </c>
      <c r="I8206" s="126" t="s">
        <v>22103</v>
      </c>
      <c r="J8206" s="126" t="s">
        <v>26278</v>
      </c>
      <c r="K8206" s="9">
        <f>_xlfn.IFNA(VLOOKUP(Table5[[#This Row],[Section]],SubSill_Tier,2,FALSE),0)</f>
        <v>0</v>
      </c>
      <c r="L8206" s="9" t="str">
        <f t="shared" si="137"/>
        <v/>
      </c>
      <c r="M8206" s="205" t="str" cm="1">
        <f t="array" ref="M8206">_xlfn.IFS(NOT(ISERROR(VLOOKUP(Table5[[#This Row],[Section]],TB_notTB,1,FALSE))),"No",LEFT(Table5[[#This Row],[Section]],3)="ETB","PLS",LEFT(Table5[[#This Row],[Section]],1)="7","PDB",NOT(ISBLANK(Table5[[#This Row],[Section]])),"No")</f>
        <v>No</v>
      </c>
    </row>
    <row r="8207" spans="1:13" x14ac:dyDescent="0.25">
      <c r="A8207" s="126" t="s">
        <v>16497</v>
      </c>
      <c r="B8207" s="126" t="s">
        <v>16498</v>
      </c>
      <c r="C8207" s="126" t="s">
        <v>75</v>
      </c>
      <c r="D8207" s="127">
        <v>2.0009999999999999</v>
      </c>
      <c r="E8207" s="128">
        <v>641</v>
      </c>
      <c r="F8207" s="128">
        <v>446</v>
      </c>
      <c r="G8207" s="126" t="s">
        <v>15089</v>
      </c>
      <c r="H8207" s="126" t="s">
        <v>20296</v>
      </c>
      <c r="I8207" s="126" t="s">
        <v>21185</v>
      </c>
      <c r="J8207" s="126" t="s">
        <v>26347</v>
      </c>
      <c r="K8207" s="9">
        <f>_xlfn.IFNA(VLOOKUP(Table5[[#This Row],[Section]],SubSill_Tier,2,FALSE),0)</f>
        <v>0</v>
      </c>
      <c r="L8207" s="9" t="str">
        <f t="shared" si="137"/>
        <v/>
      </c>
      <c r="M8207" s="205" t="str" cm="1">
        <f t="array" ref="M8207">_xlfn.IFS(NOT(ISERROR(VLOOKUP(Table5[[#This Row],[Section]],TB_notTB,1,FALSE))),"No",LEFT(Table5[[#This Row],[Section]],3)="ETB","PLS",LEFT(Table5[[#This Row],[Section]],1)="7","PDB",NOT(ISBLANK(Table5[[#This Row],[Section]])),"No")</f>
        <v>No</v>
      </c>
    </row>
    <row r="8208" spans="1:13" x14ac:dyDescent="0.25">
      <c r="A8208" s="126" t="s">
        <v>16499</v>
      </c>
      <c r="B8208" s="126" t="s">
        <v>16500</v>
      </c>
      <c r="C8208" s="126" t="s">
        <v>75</v>
      </c>
      <c r="D8208" s="127">
        <v>1.2130000000000001</v>
      </c>
      <c r="E8208" s="128">
        <v>576</v>
      </c>
      <c r="F8208" s="128">
        <v>384</v>
      </c>
      <c r="G8208" s="126" t="s">
        <v>15089</v>
      </c>
      <c r="H8208" s="126" t="s">
        <v>20296</v>
      </c>
      <c r="I8208" s="126" t="s">
        <v>21185</v>
      </c>
      <c r="J8208" s="126" t="s">
        <v>26347</v>
      </c>
      <c r="K8208" s="9">
        <f>_xlfn.IFNA(VLOOKUP(Table5[[#This Row],[Section]],SubSill_Tier,2,FALSE),0)</f>
        <v>0</v>
      </c>
      <c r="L8208" s="9" t="str">
        <f t="shared" si="137"/>
        <v/>
      </c>
      <c r="M8208" s="205" t="str" cm="1">
        <f t="array" ref="M8208">_xlfn.IFS(NOT(ISERROR(VLOOKUP(Table5[[#This Row],[Section]],TB_notTB,1,FALSE))),"No",LEFT(Table5[[#This Row],[Section]],3)="ETB","PLS",LEFT(Table5[[#This Row],[Section]],1)="7","PDB",NOT(ISBLANK(Table5[[#This Row],[Section]])),"No")</f>
        <v>No</v>
      </c>
    </row>
    <row r="8209" spans="1:13" x14ac:dyDescent="0.25">
      <c r="A8209" s="126" t="s">
        <v>14240</v>
      </c>
      <c r="B8209" s="126" t="s">
        <v>29522</v>
      </c>
      <c r="C8209" s="126" t="s">
        <v>75</v>
      </c>
      <c r="D8209" s="127">
        <v>0.45800000000000002</v>
      </c>
      <c r="E8209" s="128">
        <v>213</v>
      </c>
      <c r="F8209" s="128">
        <v>141</v>
      </c>
      <c r="G8209" s="126" t="s">
        <v>13813</v>
      </c>
      <c r="H8209" s="126" t="s">
        <v>20373</v>
      </c>
      <c r="I8209" s="126" t="s">
        <v>21285</v>
      </c>
      <c r="J8209" s="126" t="s">
        <v>26336</v>
      </c>
      <c r="K8209" s="9">
        <f>_xlfn.IFNA(VLOOKUP(Table5[[#This Row],[Section]],SubSill_Tier,2,FALSE),0)</f>
        <v>0</v>
      </c>
      <c r="L8209" s="9" t="str">
        <f t="shared" si="137"/>
        <v/>
      </c>
      <c r="M8209" s="205" t="str" cm="1">
        <f t="array" ref="M8209">_xlfn.IFS(NOT(ISERROR(VLOOKUP(Table5[[#This Row],[Section]],TB_notTB,1,FALSE))),"No",LEFT(Table5[[#This Row],[Section]],3)="ETB","PLS",LEFT(Table5[[#This Row],[Section]],1)="7","PDB",NOT(ISBLANK(Table5[[#This Row],[Section]])),"No")</f>
        <v>No</v>
      </c>
    </row>
    <row r="8210" spans="1:13" x14ac:dyDescent="0.25">
      <c r="A8210" s="126" t="s">
        <v>16501</v>
      </c>
      <c r="B8210" s="126" t="s">
        <v>22176</v>
      </c>
      <c r="C8210" s="126" t="s">
        <v>75</v>
      </c>
      <c r="D8210" s="127">
        <v>0.20499999999999999</v>
      </c>
      <c r="E8210" s="128">
        <v>100</v>
      </c>
      <c r="F8210" s="128">
        <v>100</v>
      </c>
      <c r="G8210" s="126" t="s">
        <v>14974</v>
      </c>
      <c r="H8210" s="126" t="s">
        <v>21160</v>
      </c>
      <c r="I8210" s="126" t="s">
        <v>22105</v>
      </c>
      <c r="J8210" s="126" t="s">
        <v>26278</v>
      </c>
      <c r="K8210" s="9">
        <f>_xlfn.IFNA(VLOOKUP(Table5[[#This Row],[Section]],SubSill_Tier,2,FALSE),0)</f>
        <v>0</v>
      </c>
      <c r="L8210" s="9" t="str">
        <f t="shared" si="137"/>
        <v/>
      </c>
      <c r="M8210" s="205" t="str" cm="1">
        <f t="array" ref="M8210">_xlfn.IFS(NOT(ISERROR(VLOOKUP(Table5[[#This Row],[Section]],TB_notTB,1,FALSE))),"No",LEFT(Table5[[#This Row],[Section]],3)="ETB","PLS",LEFT(Table5[[#This Row],[Section]],1)="7","PDB",NOT(ISBLANK(Table5[[#This Row],[Section]])),"No")</f>
        <v>No</v>
      </c>
    </row>
    <row r="8211" spans="1:13" x14ac:dyDescent="0.25">
      <c r="A8211" s="126" t="s">
        <v>16502</v>
      </c>
      <c r="B8211" s="126" t="s">
        <v>22177</v>
      </c>
      <c r="C8211" s="126" t="s">
        <v>75</v>
      </c>
      <c r="D8211" s="127">
        <v>1.04</v>
      </c>
      <c r="E8211" s="128">
        <v>333</v>
      </c>
      <c r="F8211" s="128">
        <v>222</v>
      </c>
      <c r="G8211" s="126" t="s">
        <v>26798</v>
      </c>
      <c r="H8211" s="126" t="s">
        <v>26799</v>
      </c>
      <c r="I8211" s="126" t="s">
        <v>26800</v>
      </c>
      <c r="J8211" s="126" t="s">
        <v>26241</v>
      </c>
      <c r="K8211" s="9">
        <f>_xlfn.IFNA(VLOOKUP(Table5[[#This Row],[Section]],SubSill_Tier,2,FALSE),0)</f>
        <v>1</v>
      </c>
      <c r="L8211" s="9" t="str">
        <f t="shared" si="137"/>
        <v/>
      </c>
      <c r="M8211" s="205" t="str" cm="1">
        <f t="array" ref="M8211">_xlfn.IFS(NOT(ISERROR(VLOOKUP(Table5[[#This Row],[Section]],TB_notTB,1,FALSE))),"No",LEFT(Table5[[#This Row],[Section]],3)="ETB","PLS",LEFT(Table5[[#This Row],[Section]],1)="7","PDB",NOT(ISBLANK(Table5[[#This Row],[Section]])),"No")</f>
        <v>No</v>
      </c>
    </row>
    <row r="8212" spans="1:13" x14ac:dyDescent="0.25">
      <c r="A8212" s="126" t="s">
        <v>14253</v>
      </c>
      <c r="B8212" s="126" t="s">
        <v>14254</v>
      </c>
      <c r="C8212" s="126" t="s">
        <v>75</v>
      </c>
      <c r="D8212" s="127">
        <v>1.4670000000000001</v>
      </c>
      <c r="E8212" s="128">
        <v>286</v>
      </c>
      <c r="F8212" s="128">
        <v>191</v>
      </c>
      <c r="G8212" s="126" t="s">
        <v>21170</v>
      </c>
      <c r="H8212" s="126" t="s">
        <v>21171</v>
      </c>
      <c r="I8212" s="126" t="s">
        <v>21172</v>
      </c>
      <c r="J8212" s="126" t="s">
        <v>26233</v>
      </c>
      <c r="K8212" s="9">
        <f>_xlfn.IFNA(VLOOKUP(Table5[[#This Row],[Section]],SubSill_Tier,2,FALSE),0)</f>
        <v>0</v>
      </c>
      <c r="L8212" s="9" t="str">
        <f t="shared" si="137"/>
        <v/>
      </c>
      <c r="M8212" s="205" t="str" cm="1">
        <f t="array" ref="M8212">_xlfn.IFS(NOT(ISERROR(VLOOKUP(Table5[[#This Row],[Section]],TB_notTB,1,FALSE))),"No",LEFT(Table5[[#This Row],[Section]],3)="ETB","PLS",LEFT(Table5[[#This Row],[Section]],1)="7","PDB",NOT(ISBLANK(Table5[[#This Row],[Section]])),"No")</f>
        <v>No</v>
      </c>
    </row>
    <row r="8213" spans="1:13" x14ac:dyDescent="0.25">
      <c r="A8213" s="126" t="s">
        <v>16503</v>
      </c>
      <c r="B8213" s="126" t="s">
        <v>16504</v>
      </c>
      <c r="C8213" s="126" t="s">
        <v>75</v>
      </c>
      <c r="D8213" s="127">
        <v>1.827</v>
      </c>
      <c r="E8213" s="128">
        <v>695</v>
      </c>
      <c r="F8213" s="128">
        <v>463</v>
      </c>
      <c r="G8213" s="126" t="s">
        <v>16307</v>
      </c>
      <c r="H8213" s="126" t="s">
        <v>21271</v>
      </c>
      <c r="I8213" s="126" t="s">
        <v>21272</v>
      </c>
      <c r="J8213" s="126" t="s">
        <v>26336</v>
      </c>
      <c r="K8213" s="9">
        <f>_xlfn.IFNA(VLOOKUP(Table5[[#This Row],[Section]],SubSill_Tier,2,FALSE),0)</f>
        <v>0</v>
      </c>
      <c r="L8213" s="9" t="str">
        <f t="shared" si="137"/>
        <v/>
      </c>
      <c r="M8213" s="205" t="str" cm="1">
        <f t="array" ref="M8213">_xlfn.IFS(NOT(ISERROR(VLOOKUP(Table5[[#This Row],[Section]],TB_notTB,1,FALSE))),"No",LEFT(Table5[[#This Row],[Section]],3)="ETB","PLS",LEFT(Table5[[#This Row],[Section]],1)="7","PDB",NOT(ISBLANK(Table5[[#This Row],[Section]])),"No")</f>
        <v>No</v>
      </c>
    </row>
    <row r="8214" spans="1:13" x14ac:dyDescent="0.25">
      <c r="A8214" s="126" t="s">
        <v>16505</v>
      </c>
      <c r="B8214" s="126" t="s">
        <v>16506</v>
      </c>
      <c r="C8214" s="126" t="s">
        <v>75</v>
      </c>
      <c r="D8214" s="127">
        <v>0.94599999999999995</v>
      </c>
      <c r="E8214" s="128">
        <v>402</v>
      </c>
      <c r="F8214" s="128">
        <v>268</v>
      </c>
      <c r="G8214" s="126" t="s">
        <v>16307</v>
      </c>
      <c r="H8214" s="126" t="s">
        <v>21271</v>
      </c>
      <c r="I8214" s="126" t="s">
        <v>21272</v>
      </c>
      <c r="J8214" s="126" t="s">
        <v>26336</v>
      </c>
      <c r="K8214" s="9">
        <f>_xlfn.IFNA(VLOOKUP(Table5[[#This Row],[Section]],SubSill_Tier,2,FALSE),0)</f>
        <v>0</v>
      </c>
      <c r="L8214" s="9" t="str">
        <f t="shared" si="137"/>
        <v/>
      </c>
      <c r="M8214" s="205" t="str" cm="1">
        <f t="array" ref="M8214">_xlfn.IFS(NOT(ISERROR(VLOOKUP(Table5[[#This Row],[Section]],TB_notTB,1,FALSE))),"No",LEFT(Table5[[#This Row],[Section]],3)="ETB","PLS",LEFT(Table5[[#This Row],[Section]],1)="7","PDB",NOT(ISBLANK(Table5[[#This Row],[Section]])),"No")</f>
        <v>No</v>
      </c>
    </row>
    <row r="8215" spans="1:13" x14ac:dyDescent="0.25">
      <c r="A8215" s="126" t="s">
        <v>17519</v>
      </c>
      <c r="B8215" s="126" t="s">
        <v>17520</v>
      </c>
      <c r="C8215" s="126" t="s">
        <v>98</v>
      </c>
      <c r="D8215" s="127">
        <v>0.74199999999999999</v>
      </c>
      <c r="E8215" s="128">
        <v>246</v>
      </c>
      <c r="F8215" s="128">
        <v>164</v>
      </c>
      <c r="G8215" s="126" t="s">
        <v>17475</v>
      </c>
      <c r="H8215" s="126" t="s">
        <v>20380</v>
      </c>
      <c r="I8215" s="126" t="s">
        <v>20381</v>
      </c>
      <c r="J8215" s="126" t="s">
        <v>26341</v>
      </c>
      <c r="K8215" s="9">
        <f>_xlfn.IFNA(VLOOKUP(Table5[[#This Row],[Section]],SubSill_Tier,2,FALSE),0)</f>
        <v>0</v>
      </c>
      <c r="L8215" s="9" t="str">
        <f t="shared" si="137"/>
        <v/>
      </c>
      <c r="M8215" s="205" t="str" cm="1">
        <f t="array" ref="M8215">_xlfn.IFS(NOT(ISERROR(VLOOKUP(Table5[[#This Row],[Section]],TB_notTB,1,FALSE))),"No",LEFT(Table5[[#This Row],[Section]],3)="ETB","PLS",LEFT(Table5[[#This Row],[Section]],1)="7","PDB",NOT(ISBLANK(Table5[[#This Row],[Section]])),"No")</f>
        <v>No</v>
      </c>
    </row>
    <row r="8216" spans="1:13" x14ac:dyDescent="0.25">
      <c r="A8216" s="126" t="s">
        <v>17521</v>
      </c>
      <c r="B8216" s="126" t="s">
        <v>17522</v>
      </c>
      <c r="C8216" s="126" t="s">
        <v>98</v>
      </c>
      <c r="D8216" s="127">
        <v>1.4770000000000001</v>
      </c>
      <c r="E8216" s="128">
        <v>366</v>
      </c>
      <c r="F8216" s="128">
        <v>244</v>
      </c>
      <c r="G8216" s="126" t="s">
        <v>17979</v>
      </c>
      <c r="H8216" s="126" t="s">
        <v>20595</v>
      </c>
      <c r="I8216" s="126" t="s">
        <v>20596</v>
      </c>
      <c r="J8216" s="126" t="s">
        <v>26341</v>
      </c>
      <c r="K8216" s="9">
        <f>_xlfn.IFNA(VLOOKUP(Table5[[#This Row],[Section]],SubSill_Tier,2,FALSE),0)</f>
        <v>0</v>
      </c>
      <c r="L8216" s="9" t="str">
        <f t="shared" si="137"/>
        <v/>
      </c>
      <c r="M8216" s="205" t="str" cm="1">
        <f t="array" ref="M8216">_xlfn.IFS(NOT(ISERROR(VLOOKUP(Table5[[#This Row],[Section]],TB_notTB,1,FALSE))),"No",LEFT(Table5[[#This Row],[Section]],3)="ETB","PLS",LEFT(Table5[[#This Row],[Section]],1)="7","PDB",NOT(ISBLANK(Table5[[#This Row],[Section]])),"No")</f>
        <v>No</v>
      </c>
    </row>
    <row r="8217" spans="1:13" x14ac:dyDescent="0.25">
      <c r="A8217" s="126" t="s">
        <v>17523</v>
      </c>
      <c r="B8217" s="126" t="s">
        <v>17524</v>
      </c>
      <c r="C8217" s="126" t="s">
        <v>98</v>
      </c>
      <c r="D8217" s="127">
        <v>0.94799999999999995</v>
      </c>
      <c r="E8217" s="128">
        <v>269</v>
      </c>
      <c r="F8217" s="128">
        <v>180</v>
      </c>
      <c r="G8217" s="126" t="s">
        <v>17475</v>
      </c>
      <c r="H8217" s="126" t="s">
        <v>20380</v>
      </c>
      <c r="I8217" s="126" t="s">
        <v>20381</v>
      </c>
      <c r="J8217" s="126" t="s">
        <v>26341</v>
      </c>
      <c r="K8217" s="9">
        <f>_xlfn.IFNA(VLOOKUP(Table5[[#This Row],[Section]],SubSill_Tier,2,FALSE),0)</f>
        <v>0</v>
      </c>
      <c r="L8217" s="9" t="str">
        <f t="shared" si="137"/>
        <v/>
      </c>
      <c r="M8217" s="205" t="str" cm="1">
        <f t="array" ref="M8217">_xlfn.IFS(NOT(ISERROR(VLOOKUP(Table5[[#This Row],[Section]],TB_notTB,1,FALSE))),"No",LEFT(Table5[[#This Row],[Section]],3)="ETB","PLS",LEFT(Table5[[#This Row],[Section]],1)="7","PDB",NOT(ISBLANK(Table5[[#This Row],[Section]])),"No")</f>
        <v>No</v>
      </c>
    </row>
    <row r="8218" spans="1:13" x14ac:dyDescent="0.25">
      <c r="A8218" s="126" t="s">
        <v>17525</v>
      </c>
      <c r="B8218" s="126" t="s">
        <v>17526</v>
      </c>
      <c r="C8218" s="126" t="s">
        <v>98</v>
      </c>
      <c r="D8218" s="127">
        <v>0.68500000000000005</v>
      </c>
      <c r="E8218" s="128">
        <v>233</v>
      </c>
      <c r="F8218" s="128">
        <v>149</v>
      </c>
      <c r="G8218" s="126" t="s">
        <v>17475</v>
      </c>
      <c r="H8218" s="126" t="s">
        <v>20380</v>
      </c>
      <c r="I8218" s="126" t="s">
        <v>20381</v>
      </c>
      <c r="J8218" s="126" t="s">
        <v>26341</v>
      </c>
      <c r="K8218" s="9">
        <f>_xlfn.IFNA(VLOOKUP(Table5[[#This Row],[Section]],SubSill_Tier,2,FALSE),0)</f>
        <v>0</v>
      </c>
      <c r="L8218" s="9" t="str">
        <f t="shared" si="137"/>
        <v/>
      </c>
      <c r="M8218" s="205" t="str" cm="1">
        <f t="array" ref="M8218">_xlfn.IFS(NOT(ISERROR(VLOOKUP(Table5[[#This Row],[Section]],TB_notTB,1,FALSE))),"No",LEFT(Table5[[#This Row],[Section]],3)="ETB","PLS",LEFT(Table5[[#This Row],[Section]],1)="7","PDB",NOT(ISBLANK(Table5[[#This Row],[Section]])),"No")</f>
        <v>No</v>
      </c>
    </row>
    <row r="8219" spans="1:13" x14ac:dyDescent="0.25">
      <c r="A8219" s="126" t="s">
        <v>17527</v>
      </c>
      <c r="B8219" s="126" t="s">
        <v>17528</v>
      </c>
      <c r="C8219" s="126" t="s">
        <v>98</v>
      </c>
      <c r="D8219" s="127">
        <v>0.61</v>
      </c>
      <c r="E8219" s="128">
        <v>248</v>
      </c>
      <c r="F8219" s="128">
        <v>165</v>
      </c>
      <c r="G8219" s="126" t="s">
        <v>17502</v>
      </c>
      <c r="H8219" s="126" t="s">
        <v>20384</v>
      </c>
      <c r="I8219" s="126" t="s">
        <v>20385</v>
      </c>
      <c r="J8219" s="126" t="s">
        <v>26341</v>
      </c>
      <c r="K8219" s="9">
        <f>_xlfn.IFNA(VLOOKUP(Table5[[#This Row],[Section]],SubSill_Tier,2,FALSE),0)</f>
        <v>0</v>
      </c>
      <c r="L8219" s="9" t="str">
        <f t="shared" si="137"/>
        <v/>
      </c>
      <c r="M8219" s="205" t="str" cm="1">
        <f t="array" ref="M8219">_xlfn.IFS(NOT(ISERROR(VLOOKUP(Table5[[#This Row],[Section]],TB_notTB,1,FALSE))),"No",LEFT(Table5[[#This Row],[Section]],3)="ETB","PLS",LEFT(Table5[[#This Row],[Section]],1)="7","PDB",NOT(ISBLANK(Table5[[#This Row],[Section]])),"No")</f>
        <v>No</v>
      </c>
    </row>
    <row r="8220" spans="1:13" x14ac:dyDescent="0.25">
      <c r="A8220" s="126" t="s">
        <v>17529</v>
      </c>
      <c r="B8220" s="126" t="s">
        <v>17530</v>
      </c>
      <c r="C8220" s="126" t="s">
        <v>98</v>
      </c>
      <c r="D8220" s="127">
        <v>0.69499999999999995</v>
      </c>
      <c r="E8220" s="128">
        <v>267</v>
      </c>
      <c r="F8220" s="128">
        <v>178</v>
      </c>
      <c r="G8220" s="126" t="s">
        <v>17502</v>
      </c>
      <c r="H8220" s="126" t="s">
        <v>20384</v>
      </c>
      <c r="I8220" s="126" t="s">
        <v>20385</v>
      </c>
      <c r="J8220" s="126" t="s">
        <v>26341</v>
      </c>
      <c r="K8220" s="9">
        <f>_xlfn.IFNA(VLOOKUP(Table5[[#This Row],[Section]],SubSill_Tier,2,FALSE),0)</f>
        <v>0</v>
      </c>
      <c r="L8220" s="9" t="str">
        <f t="shared" si="137"/>
        <v/>
      </c>
      <c r="M8220" s="205" t="str" cm="1">
        <f t="array" ref="M8220">_xlfn.IFS(NOT(ISERROR(VLOOKUP(Table5[[#This Row],[Section]],TB_notTB,1,FALSE))),"No",LEFT(Table5[[#This Row],[Section]],3)="ETB","PLS",LEFT(Table5[[#This Row],[Section]],1)="7","PDB",NOT(ISBLANK(Table5[[#This Row],[Section]])),"No")</f>
        <v>No</v>
      </c>
    </row>
    <row r="8221" spans="1:13" x14ac:dyDescent="0.25">
      <c r="A8221" s="126" t="s">
        <v>17531</v>
      </c>
      <c r="B8221" s="126" t="s">
        <v>17532</v>
      </c>
      <c r="C8221" s="126" t="s">
        <v>98</v>
      </c>
      <c r="D8221" s="127">
        <v>0.56100000000000005</v>
      </c>
      <c r="E8221" s="128">
        <v>186</v>
      </c>
      <c r="F8221" s="128">
        <v>124</v>
      </c>
      <c r="G8221" s="126" t="s">
        <v>17475</v>
      </c>
      <c r="H8221" s="126" t="s">
        <v>20380</v>
      </c>
      <c r="I8221" s="126" t="s">
        <v>20381</v>
      </c>
      <c r="J8221" s="126" t="s">
        <v>26341</v>
      </c>
      <c r="K8221" s="9">
        <f>_xlfn.IFNA(VLOOKUP(Table5[[#This Row],[Section]],SubSill_Tier,2,FALSE),0)</f>
        <v>0</v>
      </c>
      <c r="L8221" s="9" t="str">
        <f t="shared" si="137"/>
        <v/>
      </c>
      <c r="M8221" s="205" t="str" cm="1">
        <f t="array" ref="M8221">_xlfn.IFS(NOT(ISERROR(VLOOKUP(Table5[[#This Row],[Section]],TB_notTB,1,FALSE))),"No",LEFT(Table5[[#This Row],[Section]],3)="ETB","PLS",LEFT(Table5[[#This Row],[Section]],1)="7","PDB",NOT(ISBLANK(Table5[[#This Row],[Section]])),"No")</f>
        <v>No</v>
      </c>
    </row>
    <row r="8222" spans="1:13" x14ac:dyDescent="0.25">
      <c r="A8222" s="126" t="s">
        <v>17533</v>
      </c>
      <c r="B8222" s="126" t="s">
        <v>17534</v>
      </c>
      <c r="C8222" s="126" t="s">
        <v>98</v>
      </c>
      <c r="D8222" s="127">
        <v>0.45900000000000002</v>
      </c>
      <c r="E8222" s="128">
        <v>151</v>
      </c>
      <c r="F8222" s="128">
        <v>100</v>
      </c>
      <c r="G8222" s="126" t="s">
        <v>17475</v>
      </c>
      <c r="H8222" s="126" t="s">
        <v>20380</v>
      </c>
      <c r="I8222" s="126" t="s">
        <v>20381</v>
      </c>
      <c r="J8222" s="126" t="s">
        <v>26344</v>
      </c>
      <c r="K8222" s="9">
        <f>_xlfn.IFNA(VLOOKUP(Table5[[#This Row],[Section]],SubSill_Tier,2,FALSE),0)</f>
        <v>0</v>
      </c>
      <c r="L8222" s="9" t="str">
        <f t="shared" si="137"/>
        <v/>
      </c>
      <c r="M8222" s="205" t="str" cm="1">
        <f t="array" ref="M8222">_xlfn.IFS(NOT(ISERROR(VLOOKUP(Table5[[#This Row],[Section]],TB_notTB,1,FALSE))),"No",LEFT(Table5[[#This Row],[Section]],3)="ETB","PLS",LEFT(Table5[[#This Row],[Section]],1)="7","PDB",NOT(ISBLANK(Table5[[#This Row],[Section]])),"No")</f>
        <v>No</v>
      </c>
    </row>
    <row r="8223" spans="1:13" x14ac:dyDescent="0.25">
      <c r="A8223" s="126" t="s">
        <v>17535</v>
      </c>
      <c r="B8223" s="126" t="s">
        <v>17536</v>
      </c>
      <c r="C8223" s="126" t="s">
        <v>98</v>
      </c>
      <c r="D8223" s="127">
        <v>0.90200000000000002</v>
      </c>
      <c r="E8223" s="128">
        <v>213</v>
      </c>
      <c r="F8223" s="128">
        <v>142</v>
      </c>
      <c r="G8223" s="126" t="s">
        <v>17502</v>
      </c>
      <c r="H8223" s="126" t="s">
        <v>20384</v>
      </c>
      <c r="I8223" s="126" t="s">
        <v>20385</v>
      </c>
      <c r="J8223" s="126" t="s">
        <v>26341</v>
      </c>
      <c r="K8223" s="9">
        <f>_xlfn.IFNA(VLOOKUP(Table5[[#This Row],[Section]],SubSill_Tier,2,FALSE),0)</f>
        <v>0</v>
      </c>
      <c r="L8223" s="9" t="str">
        <f t="shared" si="137"/>
        <v/>
      </c>
      <c r="M8223" s="205" t="str" cm="1">
        <f t="array" ref="M8223">_xlfn.IFS(NOT(ISERROR(VLOOKUP(Table5[[#This Row],[Section]],TB_notTB,1,FALSE))),"No",LEFT(Table5[[#This Row],[Section]],3)="ETB","PLS",LEFT(Table5[[#This Row],[Section]],1)="7","PDB",NOT(ISBLANK(Table5[[#This Row],[Section]])),"No")</f>
        <v>No</v>
      </c>
    </row>
    <row r="8224" spans="1:13" x14ac:dyDescent="0.25">
      <c r="A8224" s="126" t="s">
        <v>17537</v>
      </c>
      <c r="B8224" s="126" t="s">
        <v>17538</v>
      </c>
      <c r="C8224" s="126" t="s">
        <v>98</v>
      </c>
      <c r="D8224" s="127">
        <v>0.83299999999999996</v>
      </c>
      <c r="E8224" s="128">
        <v>225</v>
      </c>
      <c r="F8224" s="128">
        <v>150</v>
      </c>
      <c r="G8224" s="126" t="s">
        <v>17502</v>
      </c>
      <c r="H8224" s="126" t="s">
        <v>20384</v>
      </c>
      <c r="I8224" s="126" t="s">
        <v>20385</v>
      </c>
      <c r="J8224" s="126" t="s">
        <v>26341</v>
      </c>
      <c r="K8224" s="9">
        <f>_xlfn.IFNA(VLOOKUP(Table5[[#This Row],[Section]],SubSill_Tier,2,FALSE),0)</f>
        <v>0</v>
      </c>
      <c r="L8224" s="9" t="str">
        <f t="shared" si="137"/>
        <v/>
      </c>
      <c r="M8224" s="205" t="str" cm="1">
        <f t="array" ref="M8224">_xlfn.IFS(NOT(ISERROR(VLOOKUP(Table5[[#This Row],[Section]],TB_notTB,1,FALSE))),"No",LEFT(Table5[[#This Row],[Section]],3)="ETB","PLS",LEFT(Table5[[#This Row],[Section]],1)="7","PDB",NOT(ISBLANK(Table5[[#This Row],[Section]])),"No")</f>
        <v>No</v>
      </c>
    </row>
    <row r="8225" spans="1:13" x14ac:dyDescent="0.25">
      <c r="A8225" s="126" t="s">
        <v>17539</v>
      </c>
      <c r="B8225" s="126" t="s">
        <v>17540</v>
      </c>
      <c r="C8225" s="126" t="s">
        <v>98</v>
      </c>
      <c r="D8225" s="127">
        <v>0.80800000000000005</v>
      </c>
      <c r="E8225" s="128">
        <v>214</v>
      </c>
      <c r="F8225" s="128">
        <v>143</v>
      </c>
      <c r="G8225" s="126" t="s">
        <v>17502</v>
      </c>
      <c r="H8225" s="126" t="s">
        <v>20384</v>
      </c>
      <c r="I8225" s="126" t="s">
        <v>20385</v>
      </c>
      <c r="J8225" s="126" t="s">
        <v>26344</v>
      </c>
      <c r="K8225" s="9">
        <f>_xlfn.IFNA(VLOOKUP(Table5[[#This Row],[Section]],SubSill_Tier,2,FALSE),0)</f>
        <v>0</v>
      </c>
      <c r="L8225" s="9" t="str">
        <f t="shared" si="137"/>
        <v/>
      </c>
      <c r="M8225" s="205" t="str" cm="1">
        <f t="array" ref="M8225">_xlfn.IFS(NOT(ISERROR(VLOOKUP(Table5[[#This Row],[Section]],TB_notTB,1,FALSE))),"No",LEFT(Table5[[#This Row],[Section]],3)="ETB","PLS",LEFT(Table5[[#This Row],[Section]],1)="7","PDB",NOT(ISBLANK(Table5[[#This Row],[Section]])),"No")</f>
        <v>No</v>
      </c>
    </row>
    <row r="8226" spans="1:13" x14ac:dyDescent="0.25">
      <c r="A8226" s="126" t="s">
        <v>17541</v>
      </c>
      <c r="B8226" s="126" t="s">
        <v>17542</v>
      </c>
      <c r="C8226" s="126" t="s">
        <v>98</v>
      </c>
      <c r="D8226" s="127">
        <v>1.0409999999999999</v>
      </c>
      <c r="E8226" s="128">
        <v>258</v>
      </c>
      <c r="F8226" s="128">
        <v>172</v>
      </c>
      <c r="G8226" s="126" t="s">
        <v>17502</v>
      </c>
      <c r="H8226" s="126" t="s">
        <v>20384</v>
      </c>
      <c r="I8226" s="126" t="s">
        <v>20385</v>
      </c>
      <c r="J8226" s="126" t="s">
        <v>26341</v>
      </c>
      <c r="K8226" s="9">
        <f>_xlfn.IFNA(VLOOKUP(Table5[[#This Row],[Section]],SubSill_Tier,2,FALSE),0)</f>
        <v>0</v>
      </c>
      <c r="L8226" s="9" t="str">
        <f t="shared" si="137"/>
        <v/>
      </c>
      <c r="M8226" s="205" t="str" cm="1">
        <f t="array" ref="M8226">_xlfn.IFS(NOT(ISERROR(VLOOKUP(Table5[[#This Row],[Section]],TB_notTB,1,FALSE))),"No",LEFT(Table5[[#This Row],[Section]],3)="ETB","PLS",LEFT(Table5[[#This Row],[Section]],1)="7","PDB",NOT(ISBLANK(Table5[[#This Row],[Section]])),"No")</f>
        <v>No</v>
      </c>
    </row>
    <row r="8227" spans="1:13" x14ac:dyDescent="0.25">
      <c r="A8227" s="126" t="s">
        <v>17543</v>
      </c>
      <c r="B8227" s="126" t="s">
        <v>17544</v>
      </c>
      <c r="C8227" s="126" t="s">
        <v>98</v>
      </c>
      <c r="D8227" s="127">
        <v>0.70199999999999996</v>
      </c>
      <c r="E8227" s="128">
        <v>180</v>
      </c>
      <c r="F8227" s="128">
        <v>120</v>
      </c>
      <c r="G8227" s="126" t="s">
        <v>17502</v>
      </c>
      <c r="H8227" s="126" t="s">
        <v>20384</v>
      </c>
      <c r="I8227" s="126" t="s">
        <v>20385</v>
      </c>
      <c r="J8227" s="126" t="s">
        <v>26341</v>
      </c>
      <c r="K8227" s="9">
        <f>_xlfn.IFNA(VLOOKUP(Table5[[#This Row],[Section]],SubSill_Tier,2,FALSE),0)</f>
        <v>0</v>
      </c>
      <c r="L8227" s="9" t="str">
        <f t="shared" si="137"/>
        <v/>
      </c>
      <c r="M8227" s="205" t="str" cm="1">
        <f t="array" ref="M8227">_xlfn.IFS(NOT(ISERROR(VLOOKUP(Table5[[#This Row],[Section]],TB_notTB,1,FALSE))),"No",LEFT(Table5[[#This Row],[Section]],3)="ETB","PLS",LEFT(Table5[[#This Row],[Section]],1)="7","PDB",NOT(ISBLANK(Table5[[#This Row],[Section]])),"No")</f>
        <v>No</v>
      </c>
    </row>
    <row r="8228" spans="1:13" x14ac:dyDescent="0.25">
      <c r="A8228" s="126" t="s">
        <v>17545</v>
      </c>
      <c r="B8228" s="126" t="s">
        <v>17546</v>
      </c>
      <c r="C8228" s="126" t="s">
        <v>98</v>
      </c>
      <c r="D8228" s="127">
        <v>0.93300000000000005</v>
      </c>
      <c r="E8228" s="128">
        <v>218</v>
      </c>
      <c r="F8228" s="128">
        <v>146</v>
      </c>
      <c r="G8228" s="126" t="s">
        <v>17502</v>
      </c>
      <c r="H8228" s="126" t="s">
        <v>20384</v>
      </c>
      <c r="I8228" s="126" t="s">
        <v>20385</v>
      </c>
      <c r="J8228" s="126" t="s">
        <v>26341</v>
      </c>
      <c r="K8228" s="9">
        <f>_xlfn.IFNA(VLOOKUP(Table5[[#This Row],[Section]],SubSill_Tier,2,FALSE),0)</f>
        <v>0</v>
      </c>
      <c r="L8228" s="9" t="str">
        <f t="shared" si="137"/>
        <v/>
      </c>
      <c r="M8228" s="205" t="str" cm="1">
        <f t="array" ref="M8228">_xlfn.IFS(NOT(ISERROR(VLOOKUP(Table5[[#This Row],[Section]],TB_notTB,1,FALSE))),"No",LEFT(Table5[[#This Row],[Section]],3)="ETB","PLS",LEFT(Table5[[#This Row],[Section]],1)="7","PDB",NOT(ISBLANK(Table5[[#This Row],[Section]])),"No")</f>
        <v>No</v>
      </c>
    </row>
    <row r="8229" spans="1:13" x14ac:dyDescent="0.25">
      <c r="A8229" s="126" t="s">
        <v>17547</v>
      </c>
      <c r="B8229" s="126" t="s">
        <v>17548</v>
      </c>
      <c r="C8229" s="126" t="s">
        <v>98</v>
      </c>
      <c r="D8229" s="127">
        <v>0.99</v>
      </c>
      <c r="E8229" s="128">
        <v>283</v>
      </c>
      <c r="F8229" s="128">
        <v>189</v>
      </c>
      <c r="G8229" s="126" t="s">
        <v>17502</v>
      </c>
      <c r="H8229" s="126" t="s">
        <v>20384</v>
      </c>
      <c r="I8229" s="126" t="s">
        <v>20385</v>
      </c>
      <c r="J8229" s="126" t="s">
        <v>26344</v>
      </c>
      <c r="K8229" s="9">
        <f>_xlfn.IFNA(VLOOKUP(Table5[[#This Row],[Section]],SubSill_Tier,2,FALSE),0)</f>
        <v>0</v>
      </c>
      <c r="L8229" s="9" t="str">
        <f t="shared" si="137"/>
        <v/>
      </c>
      <c r="M8229" s="205" t="str" cm="1">
        <f t="array" ref="M8229">_xlfn.IFS(NOT(ISERROR(VLOOKUP(Table5[[#This Row],[Section]],TB_notTB,1,FALSE))),"No",LEFT(Table5[[#This Row],[Section]],3)="ETB","PLS",LEFT(Table5[[#This Row],[Section]],1)="7","PDB",NOT(ISBLANK(Table5[[#This Row],[Section]])),"No")</f>
        <v>No</v>
      </c>
    </row>
    <row r="8230" spans="1:13" x14ac:dyDescent="0.25">
      <c r="A8230" s="126" t="s">
        <v>14331</v>
      </c>
      <c r="B8230" s="126" t="s">
        <v>14332</v>
      </c>
      <c r="C8230" s="126" t="s">
        <v>75</v>
      </c>
      <c r="D8230" s="127">
        <v>2.2799999999999998</v>
      </c>
      <c r="E8230" s="128">
        <v>706</v>
      </c>
      <c r="F8230" s="128">
        <v>471</v>
      </c>
      <c r="G8230" s="126" t="s">
        <v>13743</v>
      </c>
      <c r="H8230" s="126" t="s">
        <v>21092</v>
      </c>
      <c r="I8230" s="126" t="s">
        <v>21093</v>
      </c>
      <c r="J8230" s="126" t="s">
        <v>26241</v>
      </c>
      <c r="K8230" s="9">
        <f>_xlfn.IFNA(VLOOKUP(Table5[[#This Row],[Section]],SubSill_Tier,2,FALSE),0)</f>
        <v>0</v>
      </c>
      <c r="L8230" s="9" t="str">
        <f t="shared" si="137"/>
        <v/>
      </c>
      <c r="M8230" s="205" t="str" cm="1">
        <f t="array" ref="M8230">_xlfn.IFS(NOT(ISERROR(VLOOKUP(Table5[[#This Row],[Section]],TB_notTB,1,FALSE))),"No",LEFT(Table5[[#This Row],[Section]],3)="ETB","PLS",LEFT(Table5[[#This Row],[Section]],1)="7","PDB",NOT(ISBLANK(Table5[[#This Row],[Section]])),"No")</f>
        <v>No</v>
      </c>
    </row>
    <row r="8231" spans="1:13" x14ac:dyDescent="0.25">
      <c r="A8231" s="126" t="s">
        <v>14333</v>
      </c>
      <c r="B8231" s="126" t="s">
        <v>14334</v>
      </c>
      <c r="C8231" s="126" t="s">
        <v>75</v>
      </c>
      <c r="D8231" s="127">
        <v>2.073</v>
      </c>
      <c r="E8231" s="128">
        <v>621</v>
      </c>
      <c r="F8231" s="128">
        <v>414</v>
      </c>
      <c r="G8231" s="126" t="s">
        <v>13743</v>
      </c>
      <c r="H8231" s="126" t="s">
        <v>21092</v>
      </c>
      <c r="I8231" s="126" t="s">
        <v>21093</v>
      </c>
      <c r="J8231" s="126" t="s">
        <v>26241</v>
      </c>
      <c r="K8231" s="9">
        <f>_xlfn.IFNA(VLOOKUP(Table5[[#This Row],[Section]],SubSill_Tier,2,FALSE),0)</f>
        <v>0</v>
      </c>
      <c r="L8231" s="9" t="str">
        <f t="shared" si="137"/>
        <v/>
      </c>
      <c r="M8231" s="205" t="str" cm="1">
        <f t="array" ref="M8231">_xlfn.IFS(NOT(ISERROR(VLOOKUP(Table5[[#This Row],[Section]],TB_notTB,1,FALSE))),"No",LEFT(Table5[[#This Row],[Section]],3)="ETB","PLS",LEFT(Table5[[#This Row],[Section]],1)="7","PDB",NOT(ISBLANK(Table5[[#This Row],[Section]])),"No")</f>
        <v>No</v>
      </c>
    </row>
    <row r="8232" spans="1:13" x14ac:dyDescent="0.25">
      <c r="A8232" s="126" t="s">
        <v>16507</v>
      </c>
      <c r="B8232" s="126" t="s">
        <v>16508</v>
      </c>
      <c r="C8232" s="126" t="s">
        <v>75</v>
      </c>
      <c r="D8232" s="127">
        <v>0.39300000000000002</v>
      </c>
      <c r="E8232" s="128">
        <v>226</v>
      </c>
      <c r="F8232" s="128">
        <v>151</v>
      </c>
      <c r="G8232" s="126" t="s">
        <v>16393</v>
      </c>
      <c r="H8232" s="126" t="s">
        <v>20370</v>
      </c>
      <c r="I8232" s="126" t="s">
        <v>21283</v>
      </c>
      <c r="J8232" s="126" t="s">
        <v>26333</v>
      </c>
      <c r="K8232" s="9">
        <f>_xlfn.IFNA(VLOOKUP(Table5[[#This Row],[Section]],SubSill_Tier,2,FALSE),0)</f>
        <v>0</v>
      </c>
      <c r="L8232" s="9" t="str">
        <f t="shared" si="137"/>
        <v/>
      </c>
      <c r="M8232" s="205" t="str" cm="1">
        <f t="array" ref="M8232">_xlfn.IFS(NOT(ISERROR(VLOOKUP(Table5[[#This Row],[Section]],TB_notTB,1,FALSE))),"No",LEFT(Table5[[#This Row],[Section]],3)="ETB","PLS",LEFT(Table5[[#This Row],[Section]],1)="7","PDB",NOT(ISBLANK(Table5[[#This Row],[Section]])),"No")</f>
        <v>No</v>
      </c>
    </row>
    <row r="8233" spans="1:13" x14ac:dyDescent="0.25">
      <c r="A8233" s="126" t="s">
        <v>16509</v>
      </c>
      <c r="B8233" s="126" t="s">
        <v>16510</v>
      </c>
      <c r="C8233" s="126" t="s">
        <v>75</v>
      </c>
      <c r="D8233" s="127">
        <v>0.625</v>
      </c>
      <c r="E8233" s="128">
        <v>311</v>
      </c>
      <c r="F8233" s="128">
        <v>207</v>
      </c>
      <c r="G8233" s="126" t="s">
        <v>16393</v>
      </c>
      <c r="H8233" s="126" t="s">
        <v>20370</v>
      </c>
      <c r="I8233" s="126" t="s">
        <v>21283</v>
      </c>
      <c r="J8233" s="126" t="s">
        <v>26333</v>
      </c>
      <c r="K8233" s="9">
        <f>_xlfn.IFNA(VLOOKUP(Table5[[#This Row],[Section]],SubSill_Tier,2,FALSE),0)</f>
        <v>0</v>
      </c>
      <c r="L8233" s="9" t="str">
        <f t="shared" si="137"/>
        <v/>
      </c>
      <c r="M8233" s="205" t="str" cm="1">
        <f t="array" ref="M8233">_xlfn.IFS(NOT(ISERROR(VLOOKUP(Table5[[#This Row],[Section]],TB_notTB,1,FALSE))),"No",LEFT(Table5[[#This Row],[Section]],3)="ETB","PLS",LEFT(Table5[[#This Row],[Section]],1)="7","PDB",NOT(ISBLANK(Table5[[#This Row],[Section]])),"No")</f>
        <v>No</v>
      </c>
    </row>
    <row r="8234" spans="1:13" x14ac:dyDescent="0.25">
      <c r="A8234" s="126" t="s">
        <v>17549</v>
      </c>
      <c r="B8234" s="126" t="s">
        <v>17550</v>
      </c>
      <c r="C8234" s="126" t="s">
        <v>98</v>
      </c>
      <c r="D8234" s="127">
        <v>0.123</v>
      </c>
      <c r="E8234" s="128">
        <v>100</v>
      </c>
      <c r="F8234" s="128">
        <v>100</v>
      </c>
      <c r="G8234" s="126" t="s">
        <v>17475</v>
      </c>
      <c r="H8234" s="126" t="s">
        <v>20380</v>
      </c>
      <c r="I8234" s="126" t="s">
        <v>20381</v>
      </c>
      <c r="J8234" s="126" t="s">
        <v>26343</v>
      </c>
      <c r="K8234" s="9">
        <f>_xlfn.IFNA(VLOOKUP(Table5[[#This Row],[Section]],SubSill_Tier,2,FALSE),0)</f>
        <v>0</v>
      </c>
      <c r="L8234" s="9" t="str">
        <f t="shared" si="137"/>
        <v/>
      </c>
      <c r="M8234" s="205" t="str" cm="1">
        <f t="array" ref="M8234">_xlfn.IFS(NOT(ISERROR(VLOOKUP(Table5[[#This Row],[Section]],TB_notTB,1,FALSE))),"No",LEFT(Table5[[#This Row],[Section]],3)="ETB","PLS",LEFT(Table5[[#This Row],[Section]],1)="7","PDB",NOT(ISBLANK(Table5[[#This Row],[Section]])),"No")</f>
        <v>No</v>
      </c>
    </row>
    <row r="8235" spans="1:13" x14ac:dyDescent="0.25">
      <c r="A8235" s="126" t="s">
        <v>17551</v>
      </c>
      <c r="B8235" s="126" t="s">
        <v>17552</v>
      </c>
      <c r="C8235" s="126" t="s">
        <v>98</v>
      </c>
      <c r="D8235" s="127">
        <v>0.44400000000000001</v>
      </c>
      <c r="E8235" s="128">
        <v>154</v>
      </c>
      <c r="F8235" s="128">
        <v>102</v>
      </c>
      <c r="G8235" s="126" t="s">
        <v>17475</v>
      </c>
      <c r="H8235" s="126" t="s">
        <v>20380</v>
      </c>
      <c r="I8235" s="126" t="s">
        <v>20381</v>
      </c>
      <c r="J8235" s="126" t="s">
        <v>26342</v>
      </c>
      <c r="K8235" s="9">
        <f>_xlfn.IFNA(VLOOKUP(Table5[[#This Row],[Section]],SubSill_Tier,2,FALSE),0)</f>
        <v>0</v>
      </c>
      <c r="L8235" s="9" t="str">
        <f t="shared" si="137"/>
        <v/>
      </c>
      <c r="M8235" s="205" t="str" cm="1">
        <f t="array" ref="M8235">_xlfn.IFS(NOT(ISERROR(VLOOKUP(Table5[[#This Row],[Section]],TB_notTB,1,FALSE))),"No",LEFT(Table5[[#This Row],[Section]],3)="ETB","PLS",LEFT(Table5[[#This Row],[Section]],1)="7","PDB",NOT(ISBLANK(Table5[[#This Row],[Section]])),"No")</f>
        <v>No</v>
      </c>
    </row>
    <row r="8236" spans="1:13" x14ac:dyDescent="0.25">
      <c r="A8236" s="126" t="s">
        <v>17553</v>
      </c>
      <c r="B8236" s="126" t="s">
        <v>17554</v>
      </c>
      <c r="C8236" s="126" t="s">
        <v>98</v>
      </c>
      <c r="D8236" s="127">
        <v>0.55800000000000005</v>
      </c>
      <c r="E8236" s="128">
        <v>186</v>
      </c>
      <c r="F8236" s="128">
        <v>124</v>
      </c>
      <c r="G8236" s="126" t="s">
        <v>17475</v>
      </c>
      <c r="H8236" s="126" t="s">
        <v>20380</v>
      </c>
      <c r="I8236" s="126" t="s">
        <v>20381</v>
      </c>
      <c r="J8236" s="126" t="s">
        <v>26341</v>
      </c>
      <c r="K8236" s="9">
        <f>_xlfn.IFNA(VLOOKUP(Table5[[#This Row],[Section]],SubSill_Tier,2,FALSE),0)</f>
        <v>0</v>
      </c>
      <c r="L8236" s="9" t="str">
        <f t="shared" si="137"/>
        <v/>
      </c>
      <c r="M8236" s="205" t="str" cm="1">
        <f t="array" ref="M8236">_xlfn.IFS(NOT(ISERROR(VLOOKUP(Table5[[#This Row],[Section]],TB_notTB,1,FALSE))),"No",LEFT(Table5[[#This Row],[Section]],3)="ETB","PLS",LEFT(Table5[[#This Row],[Section]],1)="7","PDB",NOT(ISBLANK(Table5[[#This Row],[Section]])),"No")</f>
        <v>No</v>
      </c>
    </row>
    <row r="8237" spans="1:13" x14ac:dyDescent="0.25">
      <c r="A8237" s="126" t="s">
        <v>17555</v>
      </c>
      <c r="B8237" s="126" t="s">
        <v>17556</v>
      </c>
      <c r="C8237" s="126" t="s">
        <v>98</v>
      </c>
      <c r="D8237" s="127">
        <v>0.38</v>
      </c>
      <c r="E8237" s="128">
        <v>179</v>
      </c>
      <c r="F8237" s="128">
        <v>120</v>
      </c>
      <c r="G8237" s="126" t="s">
        <v>17472</v>
      </c>
      <c r="H8237" s="126" t="s">
        <v>20378</v>
      </c>
      <c r="I8237" s="126" t="s">
        <v>20379</v>
      </c>
      <c r="J8237" s="126" t="s">
        <v>26341</v>
      </c>
      <c r="K8237" s="9">
        <f>_xlfn.IFNA(VLOOKUP(Table5[[#This Row],[Section]],SubSill_Tier,2,FALSE),0)</f>
        <v>0</v>
      </c>
      <c r="L8237" s="9" t="str">
        <f t="shared" si="137"/>
        <v/>
      </c>
      <c r="M8237" s="205" t="str" cm="1">
        <f t="array" ref="M8237">_xlfn.IFS(NOT(ISERROR(VLOOKUP(Table5[[#This Row],[Section]],TB_notTB,1,FALSE))),"No",LEFT(Table5[[#This Row],[Section]],3)="ETB","PLS",LEFT(Table5[[#This Row],[Section]],1)="7","PDB",NOT(ISBLANK(Table5[[#This Row],[Section]])),"No")</f>
        <v>No</v>
      </c>
    </row>
    <row r="8238" spans="1:13" x14ac:dyDescent="0.25">
      <c r="A8238" s="126" t="s">
        <v>17557</v>
      </c>
      <c r="B8238" s="126" t="s">
        <v>17558</v>
      </c>
      <c r="C8238" s="126" t="s">
        <v>98</v>
      </c>
      <c r="D8238" s="127">
        <v>0.36</v>
      </c>
      <c r="E8238" s="128">
        <v>169</v>
      </c>
      <c r="F8238" s="128">
        <v>113</v>
      </c>
      <c r="G8238" s="126" t="s">
        <v>17472</v>
      </c>
      <c r="H8238" s="126" t="s">
        <v>20378</v>
      </c>
      <c r="I8238" s="126" t="s">
        <v>20379</v>
      </c>
      <c r="J8238" s="126" t="s">
        <v>26341</v>
      </c>
      <c r="K8238" s="9">
        <f>_xlfn.IFNA(VLOOKUP(Table5[[#This Row],[Section]],SubSill_Tier,2,FALSE),0)</f>
        <v>0</v>
      </c>
      <c r="L8238" s="9" t="str">
        <f t="shared" si="137"/>
        <v/>
      </c>
      <c r="M8238" s="205" t="str" cm="1">
        <f t="array" ref="M8238">_xlfn.IFS(NOT(ISERROR(VLOOKUP(Table5[[#This Row],[Section]],TB_notTB,1,FALSE))),"No",LEFT(Table5[[#This Row],[Section]],3)="ETB","PLS",LEFT(Table5[[#This Row],[Section]],1)="7","PDB",NOT(ISBLANK(Table5[[#This Row],[Section]])),"No")</f>
        <v>No</v>
      </c>
    </row>
    <row r="8239" spans="1:13" x14ac:dyDescent="0.25">
      <c r="A8239" s="126" t="s">
        <v>17559</v>
      </c>
      <c r="B8239" s="126" t="s">
        <v>17560</v>
      </c>
      <c r="C8239" s="126" t="s">
        <v>98</v>
      </c>
      <c r="D8239" s="127">
        <v>0.29199999999999998</v>
      </c>
      <c r="E8239" s="128">
        <v>162</v>
      </c>
      <c r="F8239" s="128">
        <v>108</v>
      </c>
      <c r="G8239" s="126" t="s">
        <v>17472</v>
      </c>
      <c r="H8239" s="126" t="s">
        <v>20378</v>
      </c>
      <c r="I8239" s="126" t="s">
        <v>20379</v>
      </c>
      <c r="J8239" s="126" t="s">
        <v>26341</v>
      </c>
      <c r="K8239" s="9">
        <f>_xlfn.IFNA(VLOOKUP(Table5[[#This Row],[Section]],SubSill_Tier,2,FALSE),0)</f>
        <v>0</v>
      </c>
      <c r="L8239" s="9" t="str">
        <f t="shared" si="137"/>
        <v/>
      </c>
      <c r="M8239" s="205" t="str" cm="1">
        <f t="array" ref="M8239">_xlfn.IFS(NOT(ISERROR(VLOOKUP(Table5[[#This Row],[Section]],TB_notTB,1,FALSE))),"No",LEFT(Table5[[#This Row],[Section]],3)="ETB","PLS",LEFT(Table5[[#This Row],[Section]],1)="7","PDB",NOT(ISBLANK(Table5[[#This Row],[Section]])),"No")</f>
        <v>No</v>
      </c>
    </row>
    <row r="8240" spans="1:13" x14ac:dyDescent="0.25">
      <c r="A8240" s="126" t="s">
        <v>17561</v>
      </c>
      <c r="B8240" s="126" t="s">
        <v>17562</v>
      </c>
      <c r="C8240" s="126" t="s">
        <v>98</v>
      </c>
      <c r="D8240" s="127">
        <v>0.77400000000000002</v>
      </c>
      <c r="E8240" s="128">
        <v>253</v>
      </c>
      <c r="F8240" s="128">
        <v>169</v>
      </c>
      <c r="G8240" s="126" t="s">
        <v>17475</v>
      </c>
      <c r="H8240" s="126" t="s">
        <v>20380</v>
      </c>
      <c r="I8240" s="126" t="s">
        <v>20381</v>
      </c>
      <c r="J8240" s="126" t="s">
        <v>26341</v>
      </c>
      <c r="K8240" s="9">
        <f>_xlfn.IFNA(VLOOKUP(Table5[[#This Row],[Section]],SubSill_Tier,2,FALSE),0)</f>
        <v>0</v>
      </c>
      <c r="L8240" s="9" t="str">
        <f t="shared" si="137"/>
        <v/>
      </c>
      <c r="M8240" s="205" t="str" cm="1">
        <f t="array" ref="M8240">_xlfn.IFS(NOT(ISERROR(VLOOKUP(Table5[[#This Row],[Section]],TB_notTB,1,FALSE))),"No",LEFT(Table5[[#This Row],[Section]],3)="ETB","PLS",LEFT(Table5[[#This Row],[Section]],1)="7","PDB",NOT(ISBLANK(Table5[[#This Row],[Section]])),"No")</f>
        <v>No</v>
      </c>
    </row>
    <row r="8241" spans="1:13" x14ac:dyDescent="0.25">
      <c r="A8241" s="126" t="s">
        <v>17563</v>
      </c>
      <c r="B8241" s="126" t="s">
        <v>17564</v>
      </c>
      <c r="C8241" s="126" t="s">
        <v>98</v>
      </c>
      <c r="D8241" s="127">
        <v>0.76300000000000001</v>
      </c>
      <c r="E8241" s="128">
        <v>219</v>
      </c>
      <c r="F8241" s="128">
        <v>146</v>
      </c>
      <c r="G8241" s="126" t="s">
        <v>17475</v>
      </c>
      <c r="H8241" s="126" t="s">
        <v>20380</v>
      </c>
      <c r="I8241" s="126" t="s">
        <v>20381</v>
      </c>
      <c r="J8241" s="126" t="s">
        <v>26341</v>
      </c>
      <c r="K8241" s="9">
        <f>_xlfn.IFNA(VLOOKUP(Table5[[#This Row],[Section]],SubSill_Tier,2,FALSE),0)</f>
        <v>0</v>
      </c>
      <c r="L8241" s="9" t="str">
        <f t="shared" si="137"/>
        <v/>
      </c>
      <c r="M8241" s="205" t="str" cm="1">
        <f t="array" ref="M8241">_xlfn.IFS(NOT(ISERROR(VLOOKUP(Table5[[#This Row],[Section]],TB_notTB,1,FALSE))),"No",LEFT(Table5[[#This Row],[Section]],3)="ETB","PLS",LEFT(Table5[[#This Row],[Section]],1)="7","PDB",NOT(ISBLANK(Table5[[#This Row],[Section]])),"No")</f>
        <v>No</v>
      </c>
    </row>
    <row r="8242" spans="1:13" x14ac:dyDescent="0.25">
      <c r="A8242" s="126" t="s">
        <v>17565</v>
      </c>
      <c r="B8242" s="126" t="s">
        <v>17566</v>
      </c>
      <c r="C8242" s="126" t="s">
        <v>98</v>
      </c>
      <c r="D8242" s="127">
        <v>0.503</v>
      </c>
      <c r="E8242" s="128">
        <v>160</v>
      </c>
      <c r="F8242" s="128">
        <v>107</v>
      </c>
      <c r="G8242" s="126" t="s">
        <v>17502</v>
      </c>
      <c r="H8242" s="126" t="s">
        <v>20384</v>
      </c>
      <c r="I8242" s="126" t="s">
        <v>20385</v>
      </c>
      <c r="J8242" s="126" t="s">
        <v>26341</v>
      </c>
      <c r="K8242" s="9">
        <f>_xlfn.IFNA(VLOOKUP(Table5[[#This Row],[Section]],SubSill_Tier,2,FALSE),0)</f>
        <v>0</v>
      </c>
      <c r="L8242" s="9" t="str">
        <f t="shared" si="137"/>
        <v/>
      </c>
      <c r="M8242" s="205" t="str" cm="1">
        <f t="array" ref="M8242">_xlfn.IFS(NOT(ISERROR(VLOOKUP(Table5[[#This Row],[Section]],TB_notTB,1,FALSE))),"No",LEFT(Table5[[#This Row],[Section]],3)="ETB","PLS",LEFT(Table5[[#This Row],[Section]],1)="7","PDB",NOT(ISBLANK(Table5[[#This Row],[Section]])),"No")</f>
        <v>No</v>
      </c>
    </row>
    <row r="8243" spans="1:13" x14ac:dyDescent="0.25">
      <c r="A8243" s="126" t="s">
        <v>3717</v>
      </c>
      <c r="B8243" s="126" t="s">
        <v>17222</v>
      </c>
      <c r="C8243" s="126" t="s">
        <v>98</v>
      </c>
      <c r="D8243" s="127">
        <v>0.38</v>
      </c>
      <c r="E8243" s="128">
        <v>141</v>
      </c>
      <c r="F8243" s="128">
        <v>100</v>
      </c>
      <c r="G8243" s="126" t="s">
        <v>13711</v>
      </c>
      <c r="H8243" s="126" t="s">
        <v>20119</v>
      </c>
      <c r="I8243" s="126" t="s">
        <v>21054</v>
      </c>
      <c r="J8243" s="126" t="s">
        <v>26232</v>
      </c>
      <c r="K8243" s="9">
        <f>_xlfn.IFNA(VLOOKUP(Table5[[#This Row],[Section]],SubSill_Tier,2,FALSE),0)</f>
        <v>0</v>
      </c>
      <c r="L8243" s="9" t="str">
        <f t="shared" si="137"/>
        <v/>
      </c>
      <c r="M8243" s="205" t="str" cm="1">
        <f t="array" ref="M8243">_xlfn.IFS(NOT(ISERROR(VLOOKUP(Table5[[#This Row],[Section]],TB_notTB,1,FALSE))),"No",LEFT(Table5[[#This Row],[Section]],3)="ETB","PLS",LEFT(Table5[[#This Row],[Section]],1)="7","PDB",NOT(ISBLANK(Table5[[#This Row],[Section]])),"No")</f>
        <v>No</v>
      </c>
    </row>
    <row r="8244" spans="1:13" x14ac:dyDescent="0.25">
      <c r="A8244" s="126" t="s">
        <v>17567</v>
      </c>
      <c r="B8244" s="126" t="s">
        <v>17568</v>
      </c>
      <c r="C8244" s="126" t="s">
        <v>98</v>
      </c>
      <c r="D8244" s="127">
        <v>0.68200000000000005</v>
      </c>
      <c r="E8244" s="128">
        <v>219</v>
      </c>
      <c r="F8244" s="128">
        <v>219</v>
      </c>
      <c r="G8244" s="126" t="s">
        <v>17475</v>
      </c>
      <c r="H8244" s="126" t="s">
        <v>20380</v>
      </c>
      <c r="I8244" s="126" t="s">
        <v>20381</v>
      </c>
      <c r="J8244" s="126" t="s">
        <v>26344</v>
      </c>
      <c r="K8244" s="9">
        <f>_xlfn.IFNA(VLOOKUP(Table5[[#This Row],[Section]],SubSill_Tier,2,FALSE),0)</f>
        <v>0</v>
      </c>
      <c r="L8244" s="9" t="str">
        <f t="shared" si="137"/>
        <v/>
      </c>
      <c r="M8244" s="205" t="str" cm="1">
        <f t="array" ref="M8244">_xlfn.IFS(NOT(ISERROR(VLOOKUP(Table5[[#This Row],[Section]],TB_notTB,1,FALSE))),"No",LEFT(Table5[[#This Row],[Section]],3)="ETB","PLS",LEFT(Table5[[#This Row],[Section]],1)="7","PDB",NOT(ISBLANK(Table5[[#This Row],[Section]])),"No")</f>
        <v>No</v>
      </c>
    </row>
    <row r="8245" spans="1:13" x14ac:dyDescent="0.25">
      <c r="A8245" s="126" t="s">
        <v>17569</v>
      </c>
      <c r="B8245" s="126" t="s">
        <v>17570</v>
      </c>
      <c r="C8245" s="126" t="s">
        <v>98</v>
      </c>
      <c r="D8245" s="127">
        <v>0.79500000000000004</v>
      </c>
      <c r="E8245" s="128">
        <v>264</v>
      </c>
      <c r="F8245" s="128">
        <v>176</v>
      </c>
      <c r="G8245" s="126" t="s">
        <v>17475</v>
      </c>
      <c r="H8245" s="126" t="s">
        <v>20380</v>
      </c>
      <c r="I8245" s="126" t="s">
        <v>20381</v>
      </c>
      <c r="J8245" s="126" t="s">
        <v>26344</v>
      </c>
      <c r="K8245" s="9">
        <f>_xlfn.IFNA(VLOOKUP(Table5[[#This Row],[Section]],SubSill_Tier,2,FALSE),0)</f>
        <v>0</v>
      </c>
      <c r="L8245" s="9" t="str">
        <f t="shared" si="137"/>
        <v/>
      </c>
      <c r="M8245" s="205" t="str" cm="1">
        <f t="array" ref="M8245">_xlfn.IFS(NOT(ISERROR(VLOOKUP(Table5[[#This Row],[Section]],TB_notTB,1,FALSE))),"No",LEFT(Table5[[#This Row],[Section]],3)="ETB","PLS",LEFT(Table5[[#This Row],[Section]],1)="7","PDB",NOT(ISBLANK(Table5[[#This Row],[Section]])),"No")</f>
        <v>No</v>
      </c>
    </row>
    <row r="8246" spans="1:13" x14ac:dyDescent="0.25">
      <c r="A8246" s="126" t="s">
        <v>3718</v>
      </c>
      <c r="B8246" s="126" t="s">
        <v>17222</v>
      </c>
      <c r="C8246" s="126" t="s">
        <v>98</v>
      </c>
      <c r="D8246" s="127">
        <v>0.245</v>
      </c>
      <c r="E8246" s="128">
        <v>108</v>
      </c>
      <c r="F8246" s="128">
        <v>100</v>
      </c>
      <c r="G8246" s="126" t="s">
        <v>13711</v>
      </c>
      <c r="H8246" s="126" t="s">
        <v>20119</v>
      </c>
      <c r="I8246" s="126" t="s">
        <v>21054</v>
      </c>
      <c r="J8246" s="126" t="s">
        <v>26232</v>
      </c>
      <c r="K8246" s="9">
        <f>_xlfn.IFNA(VLOOKUP(Table5[[#This Row],[Section]],SubSill_Tier,2,FALSE),0)</f>
        <v>0</v>
      </c>
      <c r="L8246" s="9" t="str">
        <f t="shared" si="137"/>
        <v/>
      </c>
      <c r="M8246" s="205" t="str" cm="1">
        <f t="array" ref="M8246">_xlfn.IFS(NOT(ISERROR(VLOOKUP(Table5[[#This Row],[Section]],TB_notTB,1,FALSE))),"No",LEFT(Table5[[#This Row],[Section]],3)="ETB","PLS",LEFT(Table5[[#This Row],[Section]],1)="7","PDB",NOT(ISBLANK(Table5[[#This Row],[Section]])),"No")</f>
        <v>No</v>
      </c>
    </row>
    <row r="8247" spans="1:13" x14ac:dyDescent="0.25">
      <c r="A8247" s="126" t="s">
        <v>16511</v>
      </c>
      <c r="B8247" s="126" t="s">
        <v>22178</v>
      </c>
      <c r="C8247" s="126" t="s">
        <v>75</v>
      </c>
      <c r="D8247" s="127">
        <v>0.316</v>
      </c>
      <c r="E8247" s="128">
        <v>174</v>
      </c>
      <c r="F8247" s="128">
        <v>116</v>
      </c>
      <c r="G8247" s="126" t="s">
        <v>15670</v>
      </c>
      <c r="H8247" s="126" t="s">
        <v>21159</v>
      </c>
      <c r="I8247" s="126" t="s">
        <v>22103</v>
      </c>
      <c r="J8247" s="126" t="s">
        <v>26278</v>
      </c>
      <c r="K8247" s="9">
        <f>_xlfn.IFNA(VLOOKUP(Table5[[#This Row],[Section]],SubSill_Tier,2,FALSE),0)</f>
        <v>0</v>
      </c>
      <c r="L8247" s="9" t="str">
        <f t="shared" si="137"/>
        <v/>
      </c>
      <c r="M8247" s="205" t="str" cm="1">
        <f t="array" ref="M8247">_xlfn.IFS(NOT(ISERROR(VLOOKUP(Table5[[#This Row],[Section]],TB_notTB,1,FALSE))),"No",LEFT(Table5[[#This Row],[Section]],3)="ETB","PLS",LEFT(Table5[[#This Row],[Section]],1)="7","PDB",NOT(ISBLANK(Table5[[#This Row],[Section]])),"No")</f>
        <v>No</v>
      </c>
    </row>
    <row r="8248" spans="1:13" x14ac:dyDescent="0.25">
      <c r="A8248" s="126" t="s">
        <v>16512</v>
      </c>
      <c r="B8248" s="126" t="s">
        <v>22179</v>
      </c>
      <c r="C8248" s="126" t="s">
        <v>75</v>
      </c>
      <c r="D8248" s="127">
        <v>0.66600000000000004</v>
      </c>
      <c r="E8248" s="128">
        <v>340</v>
      </c>
      <c r="F8248" s="128">
        <v>227</v>
      </c>
      <c r="G8248" s="126" t="s">
        <v>14979</v>
      </c>
      <c r="H8248" s="126" t="s">
        <v>21162</v>
      </c>
      <c r="I8248" s="126" t="s">
        <v>22110</v>
      </c>
      <c r="J8248" s="126" t="s">
        <v>26278</v>
      </c>
      <c r="K8248" s="9">
        <f>_xlfn.IFNA(VLOOKUP(Table5[[#This Row],[Section]],SubSill_Tier,2,FALSE),0)</f>
        <v>0</v>
      </c>
      <c r="L8248" s="9" t="str">
        <f t="shared" si="137"/>
        <v/>
      </c>
      <c r="M8248" s="205" t="str" cm="1">
        <f t="array" ref="M8248">_xlfn.IFS(NOT(ISERROR(VLOOKUP(Table5[[#This Row],[Section]],TB_notTB,1,FALSE))),"No",LEFT(Table5[[#This Row],[Section]],3)="ETB","PLS",LEFT(Table5[[#This Row],[Section]],1)="7","PDB",NOT(ISBLANK(Table5[[#This Row],[Section]])),"No")</f>
        <v>No</v>
      </c>
    </row>
    <row r="8249" spans="1:13" x14ac:dyDescent="0.25">
      <c r="A8249" s="126" t="s">
        <v>14335</v>
      </c>
      <c r="B8249" s="126" t="s">
        <v>14336</v>
      </c>
      <c r="C8249" s="126" t="s">
        <v>75</v>
      </c>
      <c r="D8249" s="127">
        <v>1.8819999999999999</v>
      </c>
      <c r="E8249" s="128">
        <v>657</v>
      </c>
      <c r="F8249" s="128">
        <v>438</v>
      </c>
      <c r="G8249" s="126" t="s">
        <v>19458</v>
      </c>
      <c r="H8249" s="126" t="s">
        <v>21298</v>
      </c>
      <c r="I8249" s="126" t="s">
        <v>28278</v>
      </c>
      <c r="J8249" s="126" t="s">
        <v>26241</v>
      </c>
      <c r="K8249" s="9">
        <f>_xlfn.IFNA(VLOOKUP(Table5[[#This Row],[Section]],SubSill_Tier,2,FALSE),0)</f>
        <v>0</v>
      </c>
      <c r="L8249" s="9" t="str">
        <f t="shared" si="137"/>
        <v/>
      </c>
      <c r="M8249" s="205" t="str" cm="1">
        <f t="array" ref="M8249">_xlfn.IFS(NOT(ISERROR(VLOOKUP(Table5[[#This Row],[Section]],TB_notTB,1,FALSE))),"No",LEFT(Table5[[#This Row],[Section]],3)="ETB","PLS",LEFT(Table5[[#This Row],[Section]],1)="7","PDB",NOT(ISBLANK(Table5[[#This Row],[Section]])),"No")</f>
        <v>No</v>
      </c>
    </row>
    <row r="8250" spans="1:13" x14ac:dyDescent="0.25">
      <c r="A8250" s="126" t="s">
        <v>14337</v>
      </c>
      <c r="B8250" s="126" t="s">
        <v>14338</v>
      </c>
      <c r="C8250" s="126" t="s">
        <v>75</v>
      </c>
      <c r="D8250" s="127">
        <v>2.113</v>
      </c>
      <c r="E8250" s="128">
        <v>722</v>
      </c>
      <c r="F8250" s="128">
        <v>482</v>
      </c>
      <c r="G8250" s="126" t="s">
        <v>19458</v>
      </c>
      <c r="H8250" s="126" t="s">
        <v>21298</v>
      </c>
      <c r="I8250" s="126" t="s">
        <v>28278</v>
      </c>
      <c r="J8250" s="126" t="s">
        <v>26241</v>
      </c>
      <c r="K8250" s="9">
        <f>_xlfn.IFNA(VLOOKUP(Table5[[#This Row],[Section]],SubSill_Tier,2,FALSE),0)</f>
        <v>0</v>
      </c>
      <c r="L8250" s="9" t="str">
        <f t="shared" si="137"/>
        <v/>
      </c>
      <c r="M8250" s="205" t="str" cm="1">
        <f t="array" ref="M8250">_xlfn.IFS(NOT(ISERROR(VLOOKUP(Table5[[#This Row],[Section]],TB_notTB,1,FALSE))),"No",LEFT(Table5[[#This Row],[Section]],3)="ETB","PLS",LEFT(Table5[[#This Row],[Section]],1)="7","PDB",NOT(ISBLANK(Table5[[#This Row],[Section]])),"No")</f>
        <v>No</v>
      </c>
    </row>
    <row r="8251" spans="1:13" x14ac:dyDescent="0.25">
      <c r="A8251" s="126" t="s">
        <v>14339</v>
      </c>
      <c r="B8251" s="126" t="s">
        <v>14340</v>
      </c>
      <c r="C8251" s="126" t="s">
        <v>75</v>
      </c>
      <c r="D8251" s="127">
        <v>1.655</v>
      </c>
      <c r="E8251" s="128">
        <v>564</v>
      </c>
      <c r="F8251" s="128">
        <v>376</v>
      </c>
      <c r="G8251" s="126" t="s">
        <v>19458</v>
      </c>
      <c r="H8251" s="126" t="s">
        <v>21298</v>
      </c>
      <c r="I8251" s="126" t="s">
        <v>28278</v>
      </c>
      <c r="J8251" s="126" t="s">
        <v>26241</v>
      </c>
      <c r="K8251" s="9">
        <f>_xlfn.IFNA(VLOOKUP(Table5[[#This Row],[Section]],SubSill_Tier,2,FALSE),0)</f>
        <v>0</v>
      </c>
      <c r="L8251" s="9" t="str">
        <f t="shared" si="137"/>
        <v/>
      </c>
      <c r="M8251" s="205" t="str" cm="1">
        <f t="array" ref="M8251">_xlfn.IFS(NOT(ISERROR(VLOOKUP(Table5[[#This Row],[Section]],TB_notTB,1,FALSE))),"No",LEFT(Table5[[#This Row],[Section]],3)="ETB","PLS",LEFT(Table5[[#This Row],[Section]],1)="7","PDB",NOT(ISBLANK(Table5[[#This Row],[Section]])),"No")</f>
        <v>No</v>
      </c>
    </row>
    <row r="8252" spans="1:13" x14ac:dyDescent="0.25">
      <c r="A8252" s="126" t="s">
        <v>14341</v>
      </c>
      <c r="B8252" s="126" t="s">
        <v>14342</v>
      </c>
      <c r="C8252" s="126" t="s">
        <v>75</v>
      </c>
      <c r="D8252" s="127">
        <v>0.21199999999999999</v>
      </c>
      <c r="E8252" s="128">
        <v>100</v>
      </c>
      <c r="F8252" s="128">
        <v>100</v>
      </c>
      <c r="G8252" s="126" t="s">
        <v>19458</v>
      </c>
      <c r="H8252" s="126" t="s">
        <v>21298</v>
      </c>
      <c r="I8252" s="126" t="s">
        <v>28278</v>
      </c>
      <c r="J8252" s="126" t="s">
        <v>26241</v>
      </c>
      <c r="K8252" s="9">
        <f>_xlfn.IFNA(VLOOKUP(Table5[[#This Row],[Section]],SubSill_Tier,2,FALSE),0)</f>
        <v>0</v>
      </c>
      <c r="L8252" s="9" t="str">
        <f t="shared" si="137"/>
        <v/>
      </c>
      <c r="M8252" s="205" t="str" cm="1">
        <f t="array" ref="M8252">_xlfn.IFS(NOT(ISERROR(VLOOKUP(Table5[[#This Row],[Section]],TB_notTB,1,FALSE))),"No",LEFT(Table5[[#This Row],[Section]],3)="ETB","PLS",LEFT(Table5[[#This Row],[Section]],1)="7","PDB",NOT(ISBLANK(Table5[[#This Row],[Section]])),"No")</f>
        <v>No</v>
      </c>
    </row>
    <row r="8253" spans="1:13" x14ac:dyDescent="0.25">
      <c r="A8253" s="126" t="s">
        <v>16513</v>
      </c>
      <c r="B8253" s="126" t="s">
        <v>19648</v>
      </c>
      <c r="C8253" s="126" t="s">
        <v>75</v>
      </c>
      <c r="D8253" s="127">
        <v>0.86399999999999999</v>
      </c>
      <c r="E8253" s="128">
        <v>407</v>
      </c>
      <c r="F8253" s="128">
        <v>272</v>
      </c>
      <c r="G8253" s="126" t="s">
        <v>14884</v>
      </c>
      <c r="H8253" s="126" t="s">
        <v>21146</v>
      </c>
      <c r="I8253" s="126" t="s">
        <v>22101</v>
      </c>
      <c r="J8253" s="126" t="s">
        <v>26278</v>
      </c>
      <c r="K8253" s="9">
        <f>_xlfn.IFNA(VLOOKUP(Table5[[#This Row],[Section]],SubSill_Tier,2,FALSE),0)</f>
        <v>0</v>
      </c>
      <c r="L8253" s="9" t="str">
        <f t="shared" si="137"/>
        <v/>
      </c>
      <c r="M8253" s="205" t="str" cm="1">
        <f t="array" ref="M8253">_xlfn.IFS(NOT(ISERROR(VLOOKUP(Table5[[#This Row],[Section]],TB_notTB,1,FALSE))),"No",LEFT(Table5[[#This Row],[Section]],3)="ETB","PLS",LEFT(Table5[[#This Row],[Section]],1)="7","PDB",NOT(ISBLANK(Table5[[#This Row],[Section]])),"No")</f>
        <v>No</v>
      </c>
    </row>
    <row r="8254" spans="1:13" x14ac:dyDescent="0.25">
      <c r="A8254" s="126" t="s">
        <v>16514</v>
      </c>
      <c r="B8254" s="126" t="s">
        <v>19649</v>
      </c>
      <c r="C8254" s="126" t="s">
        <v>75</v>
      </c>
      <c r="D8254" s="127">
        <v>1.1819999999999999</v>
      </c>
      <c r="E8254" s="128">
        <v>519</v>
      </c>
      <c r="F8254" s="128">
        <v>346</v>
      </c>
      <c r="G8254" s="126" t="s">
        <v>15670</v>
      </c>
      <c r="H8254" s="126" t="s">
        <v>21159</v>
      </c>
      <c r="I8254" s="126" t="s">
        <v>22103</v>
      </c>
      <c r="J8254" s="126" t="s">
        <v>26278</v>
      </c>
      <c r="K8254" s="9">
        <f>_xlfn.IFNA(VLOOKUP(Table5[[#This Row],[Section]],SubSill_Tier,2,FALSE),0)</f>
        <v>0</v>
      </c>
      <c r="L8254" s="9" t="str">
        <f t="shared" si="137"/>
        <v/>
      </c>
      <c r="M8254" s="205" t="str" cm="1">
        <f t="array" ref="M8254">_xlfn.IFS(NOT(ISERROR(VLOOKUP(Table5[[#This Row],[Section]],TB_notTB,1,FALSE))),"No",LEFT(Table5[[#This Row],[Section]],3)="ETB","PLS",LEFT(Table5[[#This Row],[Section]],1)="7","PDB",NOT(ISBLANK(Table5[[#This Row],[Section]])),"No")</f>
        <v>No</v>
      </c>
    </row>
    <row r="8255" spans="1:13" x14ac:dyDescent="0.25">
      <c r="A8255" s="126" t="s">
        <v>16515</v>
      </c>
      <c r="B8255" s="126" t="s">
        <v>19650</v>
      </c>
      <c r="C8255" s="126" t="s">
        <v>75</v>
      </c>
      <c r="D8255" s="127">
        <v>0.624</v>
      </c>
      <c r="E8255" s="128">
        <v>319</v>
      </c>
      <c r="F8255" s="128">
        <v>213</v>
      </c>
      <c r="G8255" s="126" t="s">
        <v>14884</v>
      </c>
      <c r="H8255" s="126" t="s">
        <v>21146</v>
      </c>
      <c r="I8255" s="126" t="s">
        <v>22101</v>
      </c>
      <c r="J8255" s="126" t="s">
        <v>26278</v>
      </c>
      <c r="K8255" s="9">
        <f>_xlfn.IFNA(VLOOKUP(Table5[[#This Row],[Section]],SubSill_Tier,2,FALSE),0)</f>
        <v>0</v>
      </c>
      <c r="L8255" s="9" t="str">
        <f t="shared" si="137"/>
        <v/>
      </c>
      <c r="M8255" s="205" t="str" cm="1">
        <f t="array" ref="M8255">_xlfn.IFS(NOT(ISERROR(VLOOKUP(Table5[[#This Row],[Section]],TB_notTB,1,FALSE))),"No",LEFT(Table5[[#This Row],[Section]],3)="ETB","PLS",LEFT(Table5[[#This Row],[Section]],1)="7","PDB",NOT(ISBLANK(Table5[[#This Row],[Section]])),"No")</f>
        <v>No</v>
      </c>
    </row>
    <row r="8256" spans="1:13" x14ac:dyDescent="0.25">
      <c r="A8256" s="126" t="s">
        <v>14343</v>
      </c>
      <c r="B8256" s="126" t="s">
        <v>14344</v>
      </c>
      <c r="C8256" s="126" t="s">
        <v>75</v>
      </c>
      <c r="D8256" s="127">
        <v>0.66100000000000003</v>
      </c>
      <c r="E8256" s="128">
        <v>157</v>
      </c>
      <c r="F8256" s="128">
        <v>157</v>
      </c>
      <c r="G8256" s="126" t="s">
        <v>21147</v>
      </c>
      <c r="H8256" s="126" t="s">
        <v>21148</v>
      </c>
      <c r="I8256" s="126" t="s">
        <v>21149</v>
      </c>
      <c r="J8256" s="126" t="s">
        <v>26233</v>
      </c>
      <c r="K8256" s="9">
        <f>_xlfn.IFNA(VLOOKUP(Table5[[#This Row],[Section]],SubSill_Tier,2,FALSE),0)</f>
        <v>0</v>
      </c>
      <c r="L8256" s="9" t="str">
        <f t="shared" si="137"/>
        <v/>
      </c>
      <c r="M8256" s="205" t="str" cm="1">
        <f t="array" ref="M8256">_xlfn.IFS(NOT(ISERROR(VLOOKUP(Table5[[#This Row],[Section]],TB_notTB,1,FALSE))),"No",LEFT(Table5[[#This Row],[Section]],3)="ETB","PLS",LEFT(Table5[[#This Row],[Section]],1)="7","PDB",NOT(ISBLANK(Table5[[#This Row],[Section]])),"No")</f>
        <v>No</v>
      </c>
    </row>
    <row r="8257" spans="1:13" x14ac:dyDescent="0.25">
      <c r="A8257" s="126" t="s">
        <v>14345</v>
      </c>
      <c r="B8257" s="126" t="s">
        <v>14346</v>
      </c>
      <c r="C8257" s="126" t="s">
        <v>75</v>
      </c>
      <c r="D8257" s="127">
        <v>2.91</v>
      </c>
      <c r="E8257" s="128">
        <v>903</v>
      </c>
      <c r="F8257" s="128">
        <v>602</v>
      </c>
      <c r="G8257" s="126" t="s">
        <v>13724</v>
      </c>
      <c r="H8257" s="126" t="s">
        <v>21063</v>
      </c>
      <c r="I8257" s="126" t="s">
        <v>21064</v>
      </c>
      <c r="J8257" s="126" t="s">
        <v>26233</v>
      </c>
      <c r="K8257" s="9">
        <f>_xlfn.IFNA(VLOOKUP(Table5[[#This Row],[Section]],SubSill_Tier,2,FALSE),0)</f>
        <v>0</v>
      </c>
      <c r="L8257" s="9" t="str">
        <f t="shared" si="137"/>
        <v>Wall</v>
      </c>
      <c r="M8257" s="205" t="str" cm="1">
        <f t="array" ref="M8257">_xlfn.IFS(NOT(ISERROR(VLOOKUP(Table5[[#This Row],[Section]],TB_notTB,1,FALSE))),"No",LEFT(Table5[[#This Row],[Section]],3)="ETB","PLS",LEFT(Table5[[#This Row],[Section]],1)="7","PDB",NOT(ISBLANK(Table5[[#This Row],[Section]])),"No")</f>
        <v>No</v>
      </c>
    </row>
    <row r="8258" spans="1:13" x14ac:dyDescent="0.25">
      <c r="A8258" s="126" t="s">
        <v>9284</v>
      </c>
      <c r="B8258" s="126" t="s">
        <v>17222</v>
      </c>
      <c r="C8258" s="126" t="s">
        <v>75</v>
      </c>
      <c r="D8258" s="127">
        <v>1.5189999999999999</v>
      </c>
      <c r="E8258" s="128">
        <v>100</v>
      </c>
      <c r="F8258" s="128">
        <v>100</v>
      </c>
      <c r="G8258" s="126" t="s">
        <v>13716</v>
      </c>
      <c r="H8258" s="126" t="s">
        <v>20121</v>
      </c>
      <c r="I8258" s="126" t="s">
        <v>20122</v>
      </c>
      <c r="J8258" s="126" t="s">
        <v>26234</v>
      </c>
      <c r="K8258" s="9">
        <f>_xlfn.IFNA(VLOOKUP(Table5[[#This Row],[Section]],SubSill_Tier,2,FALSE),0)</f>
        <v>0</v>
      </c>
      <c r="L8258" s="9" t="str">
        <f t="shared" ref="L8258:L8321" si="138">IFERROR(IF(LEFT(G8258,2)="AI",IF(_xlfn.NUMBERVALUE(IFERROR(LEFT(IF(ISERROR(FIND("X",UPPER(B8258))),UPPER(B8258),RIGHT(UPPER(B8258),LEN(UPPER(B8258))-FIND("~",SUBSTITUTE(UPPER(B8258),"X","~",LEN(UPPER(B8258))-LEN(SUBSTITUTE(UPPER(B8258),"X","")))))),FIND(" ",IF(ISERROR(FIND("X",UPPER(B8258))),UPPER(B8258),RIGHT(UPPER(B8258),LEN(UPPER(B8258))-FIND("~",SUBSTITUTE(UPPER(B8258),"X","~",LEN(UPPER(B8258))-LEN(SUBSTITUTE(UPPER(B8258),"X","")))))),1)-1),IF(ISERROR(FIND("X",UPPER(B8258))),UPPER(B8258),RIGHT(UPPER(B8258),LEN(UPPER(B8258))-FIND("~",SUBSTITUTE(UPPER(B8258),"X","~",LEN(UPPER(B8258))-LEN(SUBSTITUTE(UPPER(B8258),"X",""))))))),".")&gt;=5,"Wall",""),""),"")</f>
        <v/>
      </c>
      <c r="M8258" s="205" t="str" cm="1">
        <f t="array" ref="M8258">_xlfn.IFS(NOT(ISERROR(VLOOKUP(Table5[[#This Row],[Section]],TB_notTB,1,FALSE))),"No",LEFT(Table5[[#This Row],[Section]],3)="ETB","PLS",LEFT(Table5[[#This Row],[Section]],1)="7","PDB",NOT(ISBLANK(Table5[[#This Row],[Section]])),"No")</f>
        <v>No</v>
      </c>
    </row>
    <row r="8259" spans="1:13" x14ac:dyDescent="0.25">
      <c r="A8259" s="126" t="s">
        <v>14347</v>
      </c>
      <c r="B8259" s="126" t="s">
        <v>14516</v>
      </c>
      <c r="C8259" s="126" t="s">
        <v>75</v>
      </c>
      <c r="D8259" s="127">
        <v>0.83499999999999996</v>
      </c>
      <c r="E8259" s="128">
        <v>351</v>
      </c>
      <c r="F8259" s="128">
        <v>234</v>
      </c>
      <c r="G8259" s="126" t="s">
        <v>13793</v>
      </c>
      <c r="H8259" s="126" t="s">
        <v>21223</v>
      </c>
      <c r="I8259" s="126" t="s">
        <v>28014</v>
      </c>
      <c r="J8259" s="126" t="s">
        <v>26241</v>
      </c>
      <c r="K8259" s="9">
        <f>_xlfn.IFNA(VLOOKUP(Table5[[#This Row],[Section]],SubSill_Tier,2,FALSE),0)</f>
        <v>0</v>
      </c>
      <c r="L8259" s="9" t="str">
        <f t="shared" si="138"/>
        <v/>
      </c>
      <c r="M8259" s="205" t="str" cm="1">
        <f t="array" ref="M8259">_xlfn.IFS(NOT(ISERROR(VLOOKUP(Table5[[#This Row],[Section]],TB_notTB,1,FALSE))),"No",LEFT(Table5[[#This Row],[Section]],3)="ETB","PLS",LEFT(Table5[[#This Row],[Section]],1)="7","PDB",NOT(ISBLANK(Table5[[#This Row],[Section]])),"No")</f>
        <v>No</v>
      </c>
    </row>
    <row r="8260" spans="1:13" x14ac:dyDescent="0.25">
      <c r="A8260" s="126" t="s">
        <v>14348</v>
      </c>
      <c r="B8260" s="126" t="s">
        <v>19116</v>
      </c>
      <c r="C8260" s="126" t="s">
        <v>75</v>
      </c>
      <c r="D8260" s="127">
        <v>2.4689999999999999</v>
      </c>
      <c r="E8260" s="128">
        <v>537</v>
      </c>
      <c r="F8260" s="128">
        <v>358</v>
      </c>
      <c r="G8260" s="126" t="s">
        <v>21170</v>
      </c>
      <c r="H8260" s="126" t="s">
        <v>21171</v>
      </c>
      <c r="I8260" s="126" t="s">
        <v>21172</v>
      </c>
      <c r="J8260" s="126" t="s">
        <v>26233</v>
      </c>
      <c r="K8260" s="9">
        <f>_xlfn.IFNA(VLOOKUP(Table5[[#This Row],[Section]],SubSill_Tier,2,FALSE),0)</f>
        <v>0</v>
      </c>
      <c r="L8260" s="9" t="str">
        <f t="shared" si="138"/>
        <v>Wall</v>
      </c>
      <c r="M8260" s="205" t="str" cm="1">
        <f t="array" ref="M8260">_xlfn.IFS(NOT(ISERROR(VLOOKUP(Table5[[#This Row],[Section]],TB_notTB,1,FALSE))),"No",LEFT(Table5[[#This Row],[Section]],3)="ETB","PLS",LEFT(Table5[[#This Row],[Section]],1)="7","PDB",NOT(ISBLANK(Table5[[#This Row],[Section]])),"No")</f>
        <v>No</v>
      </c>
    </row>
    <row r="8261" spans="1:13" x14ac:dyDescent="0.25">
      <c r="A8261" s="126" t="s">
        <v>14349</v>
      </c>
      <c r="B8261" s="126" t="s">
        <v>19117</v>
      </c>
      <c r="C8261" s="126" t="s">
        <v>75</v>
      </c>
      <c r="D8261" s="127">
        <v>0.75</v>
      </c>
      <c r="E8261" s="128">
        <v>295</v>
      </c>
      <c r="F8261" s="128">
        <v>197</v>
      </c>
      <c r="G8261" s="126" t="s">
        <v>21170</v>
      </c>
      <c r="H8261" s="126" t="s">
        <v>21171</v>
      </c>
      <c r="I8261" s="126" t="s">
        <v>21172</v>
      </c>
      <c r="J8261" s="126" t="s">
        <v>26233</v>
      </c>
      <c r="K8261" s="9">
        <f>_xlfn.IFNA(VLOOKUP(Table5[[#This Row],[Section]],SubSill_Tier,2,FALSE),0)</f>
        <v>0</v>
      </c>
      <c r="L8261" s="9" t="str">
        <f t="shared" si="138"/>
        <v>Wall</v>
      </c>
      <c r="M8261" s="205" t="str" cm="1">
        <f t="array" ref="M8261">_xlfn.IFS(NOT(ISERROR(VLOOKUP(Table5[[#This Row],[Section]],TB_notTB,1,FALSE))),"No",LEFT(Table5[[#This Row],[Section]],3)="ETB","PLS",LEFT(Table5[[#This Row],[Section]],1)="7","PDB",NOT(ISBLANK(Table5[[#This Row],[Section]])),"No")</f>
        <v>No</v>
      </c>
    </row>
    <row r="8262" spans="1:13" x14ac:dyDescent="0.25">
      <c r="A8262" s="126" t="s">
        <v>9285</v>
      </c>
      <c r="B8262" s="126" t="s">
        <v>10248</v>
      </c>
      <c r="C8262" s="126" t="s">
        <v>75</v>
      </c>
      <c r="D8262" s="127">
        <v>1.923</v>
      </c>
      <c r="E8262" s="128">
        <v>100</v>
      </c>
      <c r="F8262" s="128">
        <v>100</v>
      </c>
      <c r="G8262" s="126" t="s">
        <v>13769</v>
      </c>
      <c r="H8262" s="126" t="s">
        <v>20167</v>
      </c>
      <c r="I8262" s="126" t="s">
        <v>20168</v>
      </c>
      <c r="J8262" s="126" t="s">
        <v>26236</v>
      </c>
      <c r="K8262" s="9">
        <f>_xlfn.IFNA(VLOOKUP(Table5[[#This Row],[Section]],SubSill_Tier,2,FALSE),0)</f>
        <v>0</v>
      </c>
      <c r="L8262" s="9" t="str">
        <f t="shared" si="138"/>
        <v/>
      </c>
      <c r="M8262" s="205" t="str" cm="1">
        <f t="array" ref="M8262">_xlfn.IFS(NOT(ISERROR(VLOOKUP(Table5[[#This Row],[Section]],TB_notTB,1,FALSE))),"No",LEFT(Table5[[#This Row],[Section]],3)="ETB","PLS",LEFT(Table5[[#This Row],[Section]],1)="7","PDB",NOT(ISBLANK(Table5[[#This Row],[Section]])),"No")</f>
        <v>No</v>
      </c>
    </row>
    <row r="8263" spans="1:13" x14ac:dyDescent="0.25">
      <c r="A8263" s="126" t="s">
        <v>14350</v>
      </c>
      <c r="B8263" s="126" t="s">
        <v>14351</v>
      </c>
      <c r="C8263" s="126" t="s">
        <v>75</v>
      </c>
      <c r="D8263" s="127">
        <v>4.3849999999999998</v>
      </c>
      <c r="E8263" s="128">
        <v>790</v>
      </c>
      <c r="F8263" s="128">
        <v>527</v>
      </c>
      <c r="G8263" s="126" t="s">
        <v>21170</v>
      </c>
      <c r="H8263" s="126" t="s">
        <v>21171</v>
      </c>
      <c r="I8263" s="126" t="s">
        <v>21172</v>
      </c>
      <c r="J8263" s="126" t="s">
        <v>26237</v>
      </c>
      <c r="K8263" s="9">
        <f>_xlfn.IFNA(VLOOKUP(Table5[[#This Row],[Section]],SubSill_Tier,2,FALSE),0)</f>
        <v>0</v>
      </c>
      <c r="L8263" s="9" t="str">
        <f t="shared" si="138"/>
        <v>Wall</v>
      </c>
      <c r="M8263" s="205" t="str" cm="1">
        <f t="array" ref="M8263">_xlfn.IFS(NOT(ISERROR(VLOOKUP(Table5[[#This Row],[Section]],TB_notTB,1,FALSE))),"No",LEFT(Table5[[#This Row],[Section]],3)="ETB","PLS",LEFT(Table5[[#This Row],[Section]],1)="7","PDB",NOT(ISBLANK(Table5[[#This Row],[Section]])),"No")</f>
        <v>No</v>
      </c>
    </row>
    <row r="8264" spans="1:13" x14ac:dyDescent="0.25">
      <c r="A8264" s="126" t="s">
        <v>14352</v>
      </c>
      <c r="B8264" s="126" t="s">
        <v>14517</v>
      </c>
      <c r="C8264" s="126" t="s">
        <v>75</v>
      </c>
      <c r="D8264" s="127">
        <v>0.25600000000000001</v>
      </c>
      <c r="E8264" s="128">
        <v>115</v>
      </c>
      <c r="F8264" s="128">
        <v>100</v>
      </c>
      <c r="G8264" s="126" t="s">
        <v>13793</v>
      </c>
      <c r="H8264" s="126" t="s">
        <v>21223</v>
      </c>
      <c r="I8264" s="126" t="s">
        <v>28014</v>
      </c>
      <c r="J8264" s="126" t="s">
        <v>26241</v>
      </c>
      <c r="K8264" s="9">
        <f>_xlfn.IFNA(VLOOKUP(Table5[[#This Row],[Section]],SubSill_Tier,2,FALSE),0)</f>
        <v>0</v>
      </c>
      <c r="L8264" s="9" t="str">
        <f t="shared" si="138"/>
        <v/>
      </c>
      <c r="M8264" s="205" t="str" cm="1">
        <f t="array" ref="M8264">_xlfn.IFS(NOT(ISERROR(VLOOKUP(Table5[[#This Row],[Section]],TB_notTB,1,FALSE))),"No",LEFT(Table5[[#This Row],[Section]],3)="ETB","PLS",LEFT(Table5[[#This Row],[Section]],1)="7","PDB",NOT(ISBLANK(Table5[[#This Row],[Section]])),"No")</f>
        <v>No</v>
      </c>
    </row>
    <row r="8265" spans="1:13" x14ac:dyDescent="0.25">
      <c r="A8265" s="126" t="s">
        <v>14353</v>
      </c>
      <c r="B8265" s="126" t="s">
        <v>14518</v>
      </c>
      <c r="C8265" s="126" t="s">
        <v>75</v>
      </c>
      <c r="D8265" s="127">
        <v>2.1619999999999999</v>
      </c>
      <c r="E8265" s="128">
        <v>632</v>
      </c>
      <c r="F8265" s="128">
        <v>421</v>
      </c>
      <c r="G8265" s="126" t="s">
        <v>13793</v>
      </c>
      <c r="H8265" s="126" t="s">
        <v>21223</v>
      </c>
      <c r="I8265" s="126" t="s">
        <v>28014</v>
      </c>
      <c r="J8265" s="126" t="s">
        <v>26241</v>
      </c>
      <c r="K8265" s="9">
        <f>_xlfn.IFNA(VLOOKUP(Table5[[#This Row],[Section]],SubSill_Tier,2,FALSE),0)</f>
        <v>0</v>
      </c>
      <c r="L8265" s="9" t="str">
        <f t="shared" si="138"/>
        <v/>
      </c>
      <c r="M8265" s="205" t="str" cm="1">
        <f t="array" ref="M8265">_xlfn.IFS(NOT(ISERROR(VLOOKUP(Table5[[#This Row],[Section]],TB_notTB,1,FALSE))),"No",LEFT(Table5[[#This Row],[Section]],3)="ETB","PLS",LEFT(Table5[[#This Row],[Section]],1)="7","PDB",NOT(ISBLANK(Table5[[#This Row],[Section]])),"No")</f>
        <v>No</v>
      </c>
    </row>
    <row r="8266" spans="1:13" x14ac:dyDescent="0.25">
      <c r="A8266" s="126" t="s">
        <v>14354</v>
      </c>
      <c r="B8266" s="126" t="s">
        <v>14519</v>
      </c>
      <c r="C8266" s="126" t="s">
        <v>75</v>
      </c>
      <c r="D8266" s="127">
        <v>2.7360000000000002</v>
      </c>
      <c r="E8266" s="128">
        <v>725</v>
      </c>
      <c r="F8266" s="128">
        <v>483</v>
      </c>
      <c r="G8266" s="126" t="s">
        <v>13793</v>
      </c>
      <c r="H8266" s="126" t="s">
        <v>21223</v>
      </c>
      <c r="I8266" s="126" t="s">
        <v>28014</v>
      </c>
      <c r="J8266" s="126" t="s">
        <v>26241</v>
      </c>
      <c r="K8266" s="9">
        <f>_xlfn.IFNA(VLOOKUP(Table5[[#This Row],[Section]],SubSill_Tier,2,FALSE),0)</f>
        <v>0</v>
      </c>
      <c r="L8266" s="9" t="str">
        <f t="shared" si="138"/>
        <v/>
      </c>
      <c r="M8266" s="205" t="str" cm="1">
        <f t="array" ref="M8266">_xlfn.IFS(NOT(ISERROR(VLOOKUP(Table5[[#This Row],[Section]],TB_notTB,1,FALSE))),"No",LEFT(Table5[[#This Row],[Section]],3)="ETB","PLS",LEFT(Table5[[#This Row],[Section]],1)="7","PDB",NOT(ISBLANK(Table5[[#This Row],[Section]])),"No")</f>
        <v>No</v>
      </c>
    </row>
    <row r="8267" spans="1:13" x14ac:dyDescent="0.25">
      <c r="A8267" s="126" t="s">
        <v>14355</v>
      </c>
      <c r="B8267" s="126" t="s">
        <v>14520</v>
      </c>
      <c r="C8267" s="126" t="s">
        <v>75</v>
      </c>
      <c r="D8267" s="127">
        <v>0.51500000000000001</v>
      </c>
      <c r="E8267" s="128">
        <v>226</v>
      </c>
      <c r="F8267" s="128">
        <v>179</v>
      </c>
      <c r="G8267" s="126" t="s">
        <v>13793</v>
      </c>
      <c r="H8267" s="126" t="s">
        <v>21223</v>
      </c>
      <c r="I8267" s="126" t="s">
        <v>28014</v>
      </c>
      <c r="J8267" s="126" t="s">
        <v>26241</v>
      </c>
      <c r="K8267" s="9">
        <f>_xlfn.IFNA(VLOOKUP(Table5[[#This Row],[Section]],SubSill_Tier,2,FALSE),0)</f>
        <v>0</v>
      </c>
      <c r="L8267" s="9" t="str">
        <f t="shared" si="138"/>
        <v/>
      </c>
      <c r="M8267" s="205" t="str" cm="1">
        <f t="array" ref="M8267">_xlfn.IFS(NOT(ISERROR(VLOOKUP(Table5[[#This Row],[Section]],TB_notTB,1,FALSE))),"No",LEFT(Table5[[#This Row],[Section]],3)="ETB","PLS",LEFT(Table5[[#This Row],[Section]],1)="7","PDB",NOT(ISBLANK(Table5[[#This Row],[Section]])),"No")</f>
        <v>No</v>
      </c>
    </row>
    <row r="8268" spans="1:13" x14ac:dyDescent="0.25">
      <c r="A8268" s="126" t="s">
        <v>14356</v>
      </c>
      <c r="B8268" s="126" t="s">
        <v>14521</v>
      </c>
      <c r="C8268" s="126" t="s">
        <v>75</v>
      </c>
      <c r="D8268" s="127">
        <v>1.411</v>
      </c>
      <c r="E8268" s="128">
        <v>569</v>
      </c>
      <c r="F8268" s="128">
        <v>379</v>
      </c>
      <c r="G8268" s="126" t="s">
        <v>13793</v>
      </c>
      <c r="H8268" s="126" t="s">
        <v>21223</v>
      </c>
      <c r="I8268" s="126" t="s">
        <v>28014</v>
      </c>
      <c r="J8268" s="126" t="s">
        <v>26241</v>
      </c>
      <c r="K8268" s="9">
        <f>_xlfn.IFNA(VLOOKUP(Table5[[#This Row],[Section]],SubSill_Tier,2,FALSE),0)</f>
        <v>0</v>
      </c>
      <c r="L8268" s="9" t="str">
        <f t="shared" si="138"/>
        <v/>
      </c>
      <c r="M8268" s="205" t="str" cm="1">
        <f t="array" ref="M8268">_xlfn.IFS(NOT(ISERROR(VLOOKUP(Table5[[#This Row],[Section]],TB_notTB,1,FALSE))),"No",LEFT(Table5[[#This Row],[Section]],3)="ETB","PLS",LEFT(Table5[[#This Row],[Section]],1)="7","PDB",NOT(ISBLANK(Table5[[#This Row],[Section]])),"No")</f>
        <v>No</v>
      </c>
    </row>
    <row r="8269" spans="1:13" x14ac:dyDescent="0.25">
      <c r="A8269" s="126" t="s">
        <v>14423</v>
      </c>
      <c r="B8269" s="126" t="s">
        <v>14424</v>
      </c>
      <c r="C8269" s="126" t="s">
        <v>75</v>
      </c>
      <c r="D8269" s="127">
        <v>1.8420000000000001</v>
      </c>
      <c r="E8269" s="128">
        <v>537</v>
      </c>
      <c r="F8269" s="128">
        <v>358</v>
      </c>
      <c r="G8269" s="126" t="s">
        <v>21261</v>
      </c>
      <c r="H8269" s="126" t="s">
        <v>21262</v>
      </c>
      <c r="I8269" s="126" t="s">
        <v>21263</v>
      </c>
      <c r="J8269" s="126" t="s">
        <v>26241</v>
      </c>
      <c r="K8269" s="9">
        <f>_xlfn.IFNA(VLOOKUP(Table5[[#This Row],[Section]],SubSill_Tier,2,FALSE),0)</f>
        <v>0</v>
      </c>
      <c r="L8269" s="9" t="str">
        <f t="shared" si="138"/>
        <v/>
      </c>
      <c r="M8269" s="205" t="str" cm="1">
        <f t="array" ref="M8269">_xlfn.IFS(NOT(ISERROR(VLOOKUP(Table5[[#This Row],[Section]],TB_notTB,1,FALSE))),"No",LEFT(Table5[[#This Row],[Section]],3)="ETB","PLS",LEFT(Table5[[#This Row],[Section]],1)="7","PDB",NOT(ISBLANK(Table5[[#This Row],[Section]])),"No")</f>
        <v>No</v>
      </c>
    </row>
    <row r="8270" spans="1:13" x14ac:dyDescent="0.25">
      <c r="A8270" s="126" t="s">
        <v>14425</v>
      </c>
      <c r="B8270" s="126" t="s">
        <v>14522</v>
      </c>
      <c r="C8270" s="126" t="s">
        <v>75</v>
      </c>
      <c r="D8270" s="127">
        <v>1.5349999999999999</v>
      </c>
      <c r="E8270" s="128">
        <v>442</v>
      </c>
      <c r="F8270" s="128">
        <v>295</v>
      </c>
      <c r="G8270" s="126" t="s">
        <v>21111</v>
      </c>
      <c r="H8270" s="126" t="s">
        <v>21112</v>
      </c>
      <c r="I8270" s="126" t="s">
        <v>21113</v>
      </c>
      <c r="J8270" s="126" t="s">
        <v>26241</v>
      </c>
      <c r="K8270" s="9">
        <f>_xlfn.IFNA(VLOOKUP(Table5[[#This Row],[Section]],SubSill_Tier,2,FALSE),0)</f>
        <v>0</v>
      </c>
      <c r="L8270" s="9" t="str">
        <f t="shared" si="138"/>
        <v/>
      </c>
      <c r="M8270" s="205" t="str" cm="1">
        <f t="array" ref="M8270">_xlfn.IFS(NOT(ISERROR(VLOOKUP(Table5[[#This Row],[Section]],TB_notTB,1,FALSE))),"No",LEFT(Table5[[#This Row],[Section]],3)="ETB","PLS",LEFT(Table5[[#This Row],[Section]],1)="7","PDB",NOT(ISBLANK(Table5[[#This Row],[Section]])),"No")</f>
        <v>No</v>
      </c>
    </row>
    <row r="8271" spans="1:13" x14ac:dyDescent="0.25">
      <c r="A8271" s="126" t="s">
        <v>14426</v>
      </c>
      <c r="B8271" s="126" t="s">
        <v>14427</v>
      </c>
      <c r="C8271" s="126" t="s">
        <v>75</v>
      </c>
      <c r="D8271" s="127">
        <v>2.6030000000000002</v>
      </c>
      <c r="E8271" s="128">
        <v>385</v>
      </c>
      <c r="F8271" s="128">
        <v>257</v>
      </c>
      <c r="G8271" s="126" t="s">
        <v>13724</v>
      </c>
      <c r="H8271" s="126" t="s">
        <v>21063</v>
      </c>
      <c r="I8271" s="126" t="s">
        <v>21064</v>
      </c>
      <c r="J8271" s="126" t="s">
        <v>26233</v>
      </c>
      <c r="K8271" s="9">
        <f>_xlfn.IFNA(VLOOKUP(Table5[[#This Row],[Section]],SubSill_Tier,2,FALSE),0)</f>
        <v>0</v>
      </c>
      <c r="L8271" s="9" t="str">
        <f t="shared" si="138"/>
        <v>Wall</v>
      </c>
      <c r="M8271" s="205" t="str" cm="1">
        <f t="array" ref="M8271">_xlfn.IFS(NOT(ISERROR(VLOOKUP(Table5[[#This Row],[Section]],TB_notTB,1,FALSE))),"No",LEFT(Table5[[#This Row],[Section]],3)="ETB","PLS",LEFT(Table5[[#This Row],[Section]],1)="7","PDB",NOT(ISBLANK(Table5[[#This Row],[Section]])),"No")</f>
        <v>No</v>
      </c>
    </row>
    <row r="8272" spans="1:13" x14ac:dyDescent="0.25">
      <c r="A8272" s="126" t="s">
        <v>14428</v>
      </c>
      <c r="B8272" s="126" t="s">
        <v>14429</v>
      </c>
      <c r="C8272" s="126" t="s">
        <v>75</v>
      </c>
      <c r="D8272" s="127">
        <v>1.2330000000000001</v>
      </c>
      <c r="E8272" s="128">
        <v>286</v>
      </c>
      <c r="F8272" s="128">
        <v>191</v>
      </c>
      <c r="G8272" s="126" t="s">
        <v>13795</v>
      </c>
      <c r="H8272" s="126" t="s">
        <v>20347</v>
      </c>
      <c r="I8272" s="126" t="s">
        <v>28074</v>
      </c>
      <c r="J8272" s="126" t="s">
        <v>26247</v>
      </c>
      <c r="K8272" s="9">
        <f>_xlfn.IFNA(VLOOKUP(Table5[[#This Row],[Section]],SubSill_Tier,2,FALSE),0)</f>
        <v>0</v>
      </c>
      <c r="L8272" s="9" t="str">
        <f t="shared" si="138"/>
        <v/>
      </c>
      <c r="M8272" s="205" t="str" cm="1">
        <f t="array" ref="M8272">_xlfn.IFS(NOT(ISERROR(VLOOKUP(Table5[[#This Row],[Section]],TB_notTB,1,FALSE))),"No",LEFT(Table5[[#This Row],[Section]],3)="ETB","PLS",LEFT(Table5[[#This Row],[Section]],1)="7","PDB",NOT(ISBLANK(Table5[[#This Row],[Section]])),"No")</f>
        <v>No</v>
      </c>
    </row>
    <row r="8273" spans="1:13" x14ac:dyDescent="0.25">
      <c r="A8273" s="126" t="s">
        <v>14430</v>
      </c>
      <c r="B8273" s="126" t="s">
        <v>14431</v>
      </c>
      <c r="C8273" s="126" t="s">
        <v>75</v>
      </c>
      <c r="D8273" s="127">
        <v>0.30199999999999999</v>
      </c>
      <c r="E8273" s="128">
        <v>149</v>
      </c>
      <c r="F8273" s="128">
        <v>100</v>
      </c>
      <c r="G8273" s="126" t="s">
        <v>13743</v>
      </c>
      <c r="H8273" s="126" t="s">
        <v>21092</v>
      </c>
      <c r="I8273" s="126" t="s">
        <v>21093</v>
      </c>
      <c r="J8273" s="126" t="s">
        <v>26241</v>
      </c>
      <c r="K8273" s="9">
        <f>_xlfn.IFNA(VLOOKUP(Table5[[#This Row],[Section]],SubSill_Tier,2,FALSE),0)</f>
        <v>0</v>
      </c>
      <c r="L8273" s="9" t="str">
        <f t="shared" si="138"/>
        <v/>
      </c>
      <c r="M8273" s="205" t="str" cm="1">
        <f t="array" ref="M8273">_xlfn.IFS(NOT(ISERROR(VLOOKUP(Table5[[#This Row],[Section]],TB_notTB,1,FALSE))),"No",LEFT(Table5[[#This Row],[Section]],3)="ETB","PLS",LEFT(Table5[[#This Row],[Section]],1)="7","PDB",NOT(ISBLANK(Table5[[#This Row],[Section]])),"No")</f>
        <v>No</v>
      </c>
    </row>
    <row r="8274" spans="1:13" x14ac:dyDescent="0.25">
      <c r="A8274" s="126" t="s">
        <v>14432</v>
      </c>
      <c r="B8274" s="126" t="s">
        <v>14433</v>
      </c>
      <c r="C8274" s="126" t="s">
        <v>75</v>
      </c>
      <c r="D8274" s="127">
        <v>0.78</v>
      </c>
      <c r="E8274" s="128">
        <v>176</v>
      </c>
      <c r="F8274" s="128">
        <v>176</v>
      </c>
      <c r="G8274" s="126" t="s">
        <v>13750</v>
      </c>
      <c r="H8274" s="126" t="s">
        <v>21081</v>
      </c>
      <c r="I8274" s="126" t="s">
        <v>21082</v>
      </c>
      <c r="J8274" s="126" t="s">
        <v>26233</v>
      </c>
      <c r="K8274" s="9">
        <f>_xlfn.IFNA(VLOOKUP(Table5[[#This Row],[Section]],SubSill_Tier,2,FALSE),0)</f>
        <v>0</v>
      </c>
      <c r="L8274" s="9" t="str">
        <f t="shared" si="138"/>
        <v/>
      </c>
      <c r="M8274" s="205" t="str" cm="1">
        <f t="array" ref="M8274">_xlfn.IFS(NOT(ISERROR(VLOOKUP(Table5[[#This Row],[Section]],TB_notTB,1,FALSE))),"No",LEFT(Table5[[#This Row],[Section]],3)="ETB","PLS",LEFT(Table5[[#This Row],[Section]],1)="7","PDB",NOT(ISBLANK(Table5[[#This Row],[Section]])),"No")</f>
        <v>No</v>
      </c>
    </row>
    <row r="8275" spans="1:13" x14ac:dyDescent="0.25">
      <c r="A8275" s="126" t="s">
        <v>14434</v>
      </c>
      <c r="B8275" s="126" t="s">
        <v>14435</v>
      </c>
      <c r="C8275" s="126" t="s">
        <v>75</v>
      </c>
      <c r="D8275" s="127">
        <v>4.048</v>
      </c>
      <c r="E8275" s="128">
        <v>272</v>
      </c>
      <c r="F8275" s="128">
        <v>272</v>
      </c>
      <c r="G8275" s="126" t="s">
        <v>13715</v>
      </c>
      <c r="H8275" s="126" t="s">
        <v>20123</v>
      </c>
      <c r="I8275" s="126" t="s">
        <v>21058</v>
      </c>
      <c r="J8275" s="126" t="s">
        <v>26240</v>
      </c>
      <c r="K8275" s="9">
        <f>_xlfn.IFNA(VLOOKUP(Table5[[#This Row],[Section]],SubSill_Tier,2,FALSE),0)</f>
        <v>0</v>
      </c>
      <c r="L8275" s="9" t="str">
        <f t="shared" si="138"/>
        <v>Wall</v>
      </c>
      <c r="M8275" s="205" t="str" cm="1">
        <f t="array" ref="M8275">_xlfn.IFS(NOT(ISERROR(VLOOKUP(Table5[[#This Row],[Section]],TB_notTB,1,FALSE))),"No",LEFT(Table5[[#This Row],[Section]],3)="ETB","PLS",LEFT(Table5[[#This Row],[Section]],1)="7","PDB",NOT(ISBLANK(Table5[[#This Row],[Section]])),"No")</f>
        <v>No</v>
      </c>
    </row>
    <row r="8276" spans="1:13" x14ac:dyDescent="0.25">
      <c r="A8276" s="126" t="s">
        <v>14436</v>
      </c>
      <c r="B8276" s="126" t="s">
        <v>14437</v>
      </c>
      <c r="C8276" s="126" t="s">
        <v>75</v>
      </c>
      <c r="D8276" s="127">
        <v>12.958</v>
      </c>
      <c r="E8276" s="128">
        <v>630</v>
      </c>
      <c r="F8276" s="128">
        <v>630</v>
      </c>
      <c r="G8276" s="126" t="s">
        <v>13715</v>
      </c>
      <c r="H8276" s="126" t="s">
        <v>20123</v>
      </c>
      <c r="I8276" s="126" t="s">
        <v>21058</v>
      </c>
      <c r="J8276" s="126" t="s">
        <v>26248</v>
      </c>
      <c r="K8276" s="9">
        <f>_xlfn.IFNA(VLOOKUP(Table5[[#This Row],[Section]],SubSill_Tier,2,FALSE),0)</f>
        <v>0</v>
      </c>
      <c r="L8276" s="9" t="str">
        <f t="shared" si="138"/>
        <v>Wall</v>
      </c>
      <c r="M8276" s="205" t="str" cm="1">
        <f t="array" ref="M8276">_xlfn.IFS(NOT(ISERROR(VLOOKUP(Table5[[#This Row],[Section]],TB_notTB,1,FALSE))),"No",LEFT(Table5[[#This Row],[Section]],3)="ETB","PLS",LEFT(Table5[[#This Row],[Section]],1)="7","PDB",NOT(ISBLANK(Table5[[#This Row],[Section]])),"No")</f>
        <v>No</v>
      </c>
    </row>
    <row r="8277" spans="1:13" x14ac:dyDescent="0.25">
      <c r="A8277" s="126" t="s">
        <v>9286</v>
      </c>
      <c r="B8277" s="126" t="s">
        <v>17222</v>
      </c>
      <c r="C8277" s="126" t="s">
        <v>75</v>
      </c>
      <c r="D8277" s="127">
        <v>0.85299999999999998</v>
      </c>
      <c r="E8277" s="128">
        <v>100</v>
      </c>
      <c r="F8277" s="128">
        <v>100</v>
      </c>
      <c r="G8277" s="126" t="s">
        <v>13716</v>
      </c>
      <c r="H8277" s="126" t="s">
        <v>20121</v>
      </c>
      <c r="I8277" s="126" t="s">
        <v>20122</v>
      </c>
      <c r="J8277" s="126" t="s">
        <v>26234</v>
      </c>
      <c r="K8277" s="9">
        <f>_xlfn.IFNA(VLOOKUP(Table5[[#This Row],[Section]],SubSill_Tier,2,FALSE),0)</f>
        <v>0</v>
      </c>
      <c r="L8277" s="9" t="str">
        <f t="shared" si="138"/>
        <v/>
      </c>
      <c r="M8277" s="205" t="str" cm="1">
        <f t="array" ref="M8277">_xlfn.IFS(NOT(ISERROR(VLOOKUP(Table5[[#This Row],[Section]],TB_notTB,1,FALSE))),"No",LEFT(Table5[[#This Row],[Section]],3)="ETB","PLS",LEFT(Table5[[#This Row],[Section]],1)="7","PDB",NOT(ISBLANK(Table5[[#This Row],[Section]])),"No")</f>
        <v>No</v>
      </c>
    </row>
    <row r="8278" spans="1:13" x14ac:dyDescent="0.25">
      <c r="A8278" s="126" t="s">
        <v>16516</v>
      </c>
      <c r="B8278" s="126" t="s">
        <v>22180</v>
      </c>
      <c r="C8278" s="126" t="s">
        <v>75</v>
      </c>
      <c r="D8278" s="127">
        <v>0.84199999999999997</v>
      </c>
      <c r="E8278" s="128">
        <v>388</v>
      </c>
      <c r="F8278" s="128">
        <v>259</v>
      </c>
      <c r="G8278" s="126" t="s">
        <v>14974</v>
      </c>
      <c r="H8278" s="126" t="s">
        <v>21160</v>
      </c>
      <c r="I8278" s="126" t="s">
        <v>22105</v>
      </c>
      <c r="J8278" s="126" t="s">
        <v>26278</v>
      </c>
      <c r="K8278" s="9">
        <f>_xlfn.IFNA(VLOOKUP(Table5[[#This Row],[Section]],SubSill_Tier,2,FALSE),0)</f>
        <v>0</v>
      </c>
      <c r="L8278" s="9" t="str">
        <f t="shared" si="138"/>
        <v/>
      </c>
      <c r="M8278" s="205" t="str" cm="1">
        <f t="array" ref="M8278">_xlfn.IFS(NOT(ISERROR(VLOOKUP(Table5[[#This Row],[Section]],TB_notTB,1,FALSE))),"No",LEFT(Table5[[#This Row],[Section]],3)="ETB","PLS",LEFT(Table5[[#This Row],[Section]],1)="7","PDB",NOT(ISBLANK(Table5[[#This Row],[Section]])),"No")</f>
        <v>No</v>
      </c>
    </row>
    <row r="8279" spans="1:13" x14ac:dyDescent="0.25">
      <c r="A8279" s="126" t="s">
        <v>14438</v>
      </c>
      <c r="B8279" s="126" t="s">
        <v>14439</v>
      </c>
      <c r="C8279" s="126" t="s">
        <v>75</v>
      </c>
      <c r="D8279" s="127">
        <v>0.77400000000000002</v>
      </c>
      <c r="E8279" s="128">
        <v>105</v>
      </c>
      <c r="F8279" s="128">
        <v>105</v>
      </c>
      <c r="G8279" s="126" t="s">
        <v>13740</v>
      </c>
      <c r="H8279" s="126" t="s">
        <v>20124</v>
      </c>
      <c r="I8279" s="126" t="s">
        <v>21059</v>
      </c>
      <c r="J8279" s="126" t="s">
        <v>26235</v>
      </c>
      <c r="K8279" s="9">
        <f>_xlfn.IFNA(VLOOKUP(Table5[[#This Row],[Section]],SubSill_Tier,2,FALSE),0)</f>
        <v>0</v>
      </c>
      <c r="L8279" s="9" t="str">
        <f t="shared" si="138"/>
        <v/>
      </c>
      <c r="M8279" s="205" t="str" cm="1">
        <f t="array" ref="M8279">_xlfn.IFS(NOT(ISERROR(VLOOKUP(Table5[[#This Row],[Section]],TB_notTB,1,FALSE))),"No",LEFT(Table5[[#This Row],[Section]],3)="ETB","PLS",LEFT(Table5[[#This Row],[Section]],1)="7","PDB",NOT(ISBLANK(Table5[[#This Row],[Section]])),"No")</f>
        <v>No</v>
      </c>
    </row>
    <row r="8280" spans="1:13" x14ac:dyDescent="0.25">
      <c r="A8280" s="126" t="s">
        <v>14440</v>
      </c>
      <c r="B8280" s="126" t="s">
        <v>14039</v>
      </c>
      <c r="C8280" s="126" t="s">
        <v>75</v>
      </c>
      <c r="D8280" s="127">
        <v>2.6070000000000002</v>
      </c>
      <c r="E8280" s="128">
        <v>448</v>
      </c>
      <c r="F8280" s="128">
        <v>448</v>
      </c>
      <c r="G8280" s="126" t="s">
        <v>13724</v>
      </c>
      <c r="H8280" s="126" t="s">
        <v>21063</v>
      </c>
      <c r="I8280" s="126" t="s">
        <v>21064</v>
      </c>
      <c r="J8280" s="126" t="s">
        <v>26233</v>
      </c>
      <c r="K8280" s="9">
        <f>_xlfn.IFNA(VLOOKUP(Table5[[#This Row],[Section]],SubSill_Tier,2,FALSE),0)</f>
        <v>0</v>
      </c>
      <c r="L8280" s="9" t="str">
        <f t="shared" si="138"/>
        <v>Wall</v>
      </c>
      <c r="M8280" s="205" t="str" cm="1">
        <f t="array" ref="M8280">_xlfn.IFS(NOT(ISERROR(VLOOKUP(Table5[[#This Row],[Section]],TB_notTB,1,FALSE))),"No",LEFT(Table5[[#This Row],[Section]],3)="ETB","PLS",LEFT(Table5[[#This Row],[Section]],1)="7","PDB",NOT(ISBLANK(Table5[[#This Row],[Section]])),"No")</f>
        <v>No</v>
      </c>
    </row>
    <row r="8281" spans="1:13" x14ac:dyDescent="0.25">
      <c r="A8281" s="126" t="s">
        <v>17571</v>
      </c>
      <c r="B8281" s="126" t="s">
        <v>26458</v>
      </c>
      <c r="C8281" s="126" t="s">
        <v>98</v>
      </c>
      <c r="D8281" s="127">
        <v>0.121</v>
      </c>
      <c r="E8281" s="128">
        <v>100</v>
      </c>
      <c r="F8281" s="128">
        <v>100</v>
      </c>
      <c r="G8281" s="126" t="s">
        <v>17572</v>
      </c>
      <c r="H8281" s="126" t="s">
        <v>20386</v>
      </c>
      <c r="I8281" s="126" t="s">
        <v>20387</v>
      </c>
      <c r="J8281" s="126" t="s">
        <v>26344</v>
      </c>
      <c r="K8281" s="9">
        <f>_xlfn.IFNA(VLOOKUP(Table5[[#This Row],[Section]],SubSill_Tier,2,FALSE),0)</f>
        <v>0</v>
      </c>
      <c r="L8281" s="9" t="str">
        <f t="shared" si="138"/>
        <v/>
      </c>
      <c r="M8281" s="205" t="str" cm="1">
        <f t="array" ref="M8281">_xlfn.IFS(NOT(ISERROR(VLOOKUP(Table5[[#This Row],[Section]],TB_notTB,1,FALSE))),"No",LEFT(Table5[[#This Row],[Section]],3)="ETB","PLS",LEFT(Table5[[#This Row],[Section]],1)="7","PDB",NOT(ISBLANK(Table5[[#This Row],[Section]])),"No")</f>
        <v>No</v>
      </c>
    </row>
    <row r="8282" spans="1:13" x14ac:dyDescent="0.25">
      <c r="A8282" s="126" t="s">
        <v>17573</v>
      </c>
      <c r="B8282" s="126" t="s">
        <v>17574</v>
      </c>
      <c r="C8282" s="126" t="s">
        <v>98</v>
      </c>
      <c r="D8282" s="127">
        <v>0.46</v>
      </c>
      <c r="E8282" s="128">
        <v>204</v>
      </c>
      <c r="F8282" s="128">
        <v>136</v>
      </c>
      <c r="G8282" s="126" t="s">
        <v>17472</v>
      </c>
      <c r="H8282" s="126" t="s">
        <v>20378</v>
      </c>
      <c r="I8282" s="126" t="s">
        <v>20379</v>
      </c>
      <c r="J8282" s="126" t="s">
        <v>26348</v>
      </c>
      <c r="K8282" s="9">
        <f>_xlfn.IFNA(VLOOKUP(Table5[[#This Row],[Section]],SubSill_Tier,2,FALSE),0)</f>
        <v>0</v>
      </c>
      <c r="L8282" s="9" t="str">
        <f t="shared" si="138"/>
        <v/>
      </c>
      <c r="M8282" s="205" t="str" cm="1">
        <f t="array" ref="M8282">_xlfn.IFS(NOT(ISERROR(VLOOKUP(Table5[[#This Row],[Section]],TB_notTB,1,FALSE))),"No",LEFT(Table5[[#This Row],[Section]],3)="ETB","PLS",LEFT(Table5[[#This Row],[Section]],1)="7","PDB",NOT(ISBLANK(Table5[[#This Row],[Section]])),"No")</f>
        <v>No</v>
      </c>
    </row>
    <row r="8283" spans="1:13" x14ac:dyDescent="0.25">
      <c r="A8283" s="126" t="s">
        <v>17575</v>
      </c>
      <c r="B8283" s="126" t="s">
        <v>26459</v>
      </c>
      <c r="C8283" s="126" t="s">
        <v>98</v>
      </c>
      <c r="D8283" s="127">
        <v>0.315</v>
      </c>
      <c r="E8283" s="128">
        <v>100</v>
      </c>
      <c r="F8283" s="128">
        <v>100</v>
      </c>
      <c r="G8283" s="126" t="s">
        <v>17572</v>
      </c>
      <c r="H8283" s="126" t="s">
        <v>20386</v>
      </c>
      <c r="I8283" s="126" t="s">
        <v>20387</v>
      </c>
      <c r="J8283" s="126" t="s">
        <v>26344</v>
      </c>
      <c r="K8283" s="9">
        <f>_xlfn.IFNA(VLOOKUP(Table5[[#This Row],[Section]],SubSill_Tier,2,FALSE),0)</f>
        <v>0</v>
      </c>
      <c r="L8283" s="9" t="str">
        <f t="shared" si="138"/>
        <v/>
      </c>
      <c r="M8283" s="205" t="str" cm="1">
        <f t="array" ref="M8283">_xlfn.IFS(NOT(ISERROR(VLOOKUP(Table5[[#This Row],[Section]],TB_notTB,1,FALSE))),"No",LEFT(Table5[[#This Row],[Section]],3)="ETB","PLS",LEFT(Table5[[#This Row],[Section]],1)="7","PDB",NOT(ISBLANK(Table5[[#This Row],[Section]])),"No")</f>
        <v>No</v>
      </c>
    </row>
    <row r="8284" spans="1:13" x14ac:dyDescent="0.25">
      <c r="A8284" s="126" t="s">
        <v>17576</v>
      </c>
      <c r="B8284" s="126" t="s">
        <v>26460</v>
      </c>
      <c r="C8284" s="126" t="s">
        <v>98</v>
      </c>
      <c r="D8284" s="127">
        <v>0.502</v>
      </c>
      <c r="E8284" s="128">
        <v>218</v>
      </c>
      <c r="F8284" s="128">
        <v>146</v>
      </c>
      <c r="G8284" s="126" t="s">
        <v>17572</v>
      </c>
      <c r="H8284" s="126" t="s">
        <v>20386</v>
      </c>
      <c r="I8284" s="126" t="s">
        <v>20387</v>
      </c>
      <c r="J8284" s="126" t="s">
        <v>26344</v>
      </c>
      <c r="K8284" s="9">
        <f>_xlfn.IFNA(VLOOKUP(Table5[[#This Row],[Section]],SubSill_Tier,2,FALSE),0)</f>
        <v>0</v>
      </c>
      <c r="L8284" s="9" t="str">
        <f t="shared" si="138"/>
        <v/>
      </c>
      <c r="M8284" s="205" t="str" cm="1">
        <f t="array" ref="M8284">_xlfn.IFS(NOT(ISERROR(VLOOKUP(Table5[[#This Row],[Section]],TB_notTB,1,FALSE))),"No",LEFT(Table5[[#This Row],[Section]],3)="ETB","PLS",LEFT(Table5[[#This Row],[Section]],1)="7","PDB",NOT(ISBLANK(Table5[[#This Row],[Section]])),"No")</f>
        <v>No</v>
      </c>
    </row>
    <row r="8285" spans="1:13" x14ac:dyDescent="0.25">
      <c r="A8285" s="126" t="s">
        <v>17577</v>
      </c>
      <c r="B8285" s="126" t="s">
        <v>26461</v>
      </c>
      <c r="C8285" s="126" t="s">
        <v>98</v>
      </c>
      <c r="D8285" s="127">
        <v>0.27400000000000002</v>
      </c>
      <c r="E8285" s="128">
        <v>131</v>
      </c>
      <c r="F8285" s="128">
        <v>100</v>
      </c>
      <c r="G8285" s="126" t="s">
        <v>17572</v>
      </c>
      <c r="H8285" s="126" t="s">
        <v>20386</v>
      </c>
      <c r="I8285" s="126" t="s">
        <v>20387</v>
      </c>
      <c r="J8285" s="126" t="s">
        <v>26341</v>
      </c>
      <c r="K8285" s="9">
        <f>_xlfn.IFNA(VLOOKUP(Table5[[#This Row],[Section]],SubSill_Tier,2,FALSE),0)</f>
        <v>0</v>
      </c>
      <c r="L8285" s="9" t="str">
        <f t="shared" si="138"/>
        <v/>
      </c>
      <c r="M8285" s="205" t="str" cm="1">
        <f t="array" ref="M8285">_xlfn.IFS(NOT(ISERROR(VLOOKUP(Table5[[#This Row],[Section]],TB_notTB,1,FALSE))),"No",LEFT(Table5[[#This Row],[Section]],3)="ETB","PLS",LEFT(Table5[[#This Row],[Section]],1)="7","PDB",NOT(ISBLANK(Table5[[#This Row],[Section]])),"No")</f>
        <v>No</v>
      </c>
    </row>
    <row r="8286" spans="1:13" x14ac:dyDescent="0.25">
      <c r="A8286" s="126" t="s">
        <v>17578</v>
      </c>
      <c r="B8286" s="126" t="s">
        <v>26462</v>
      </c>
      <c r="C8286" s="126" t="s">
        <v>98</v>
      </c>
      <c r="D8286" s="127">
        <v>1.31</v>
      </c>
      <c r="E8286" s="128">
        <v>303</v>
      </c>
      <c r="F8286" s="128">
        <v>202</v>
      </c>
      <c r="G8286" s="126" t="s">
        <v>17572</v>
      </c>
      <c r="H8286" s="126" t="s">
        <v>20386</v>
      </c>
      <c r="I8286" s="126" t="s">
        <v>20387</v>
      </c>
      <c r="J8286" s="126" t="s">
        <v>26341</v>
      </c>
      <c r="K8286" s="9">
        <f>_xlfn.IFNA(VLOOKUP(Table5[[#This Row],[Section]],SubSill_Tier,2,FALSE),0)</f>
        <v>0</v>
      </c>
      <c r="L8286" s="9" t="str">
        <f t="shared" si="138"/>
        <v/>
      </c>
      <c r="M8286" s="205" t="str" cm="1">
        <f t="array" ref="M8286">_xlfn.IFS(NOT(ISERROR(VLOOKUP(Table5[[#This Row],[Section]],TB_notTB,1,FALSE))),"No",LEFT(Table5[[#This Row],[Section]],3)="ETB","PLS",LEFT(Table5[[#This Row],[Section]],1)="7","PDB",NOT(ISBLANK(Table5[[#This Row],[Section]])),"No")</f>
        <v>No</v>
      </c>
    </row>
    <row r="8287" spans="1:13" x14ac:dyDescent="0.25">
      <c r="A8287" s="126" t="s">
        <v>17579</v>
      </c>
      <c r="B8287" s="126" t="s">
        <v>26463</v>
      </c>
      <c r="C8287" s="126" t="s">
        <v>98</v>
      </c>
      <c r="D8287" s="127">
        <v>2.66</v>
      </c>
      <c r="E8287" s="128">
        <v>423</v>
      </c>
      <c r="F8287" s="128">
        <v>309</v>
      </c>
      <c r="G8287" s="126" t="s">
        <v>17572</v>
      </c>
      <c r="H8287" s="126" t="s">
        <v>20386</v>
      </c>
      <c r="I8287" s="126" t="s">
        <v>20387</v>
      </c>
      <c r="J8287" s="126" t="s">
        <v>26341</v>
      </c>
      <c r="K8287" s="9">
        <f>_xlfn.IFNA(VLOOKUP(Table5[[#This Row],[Section]],SubSill_Tier,2,FALSE),0)</f>
        <v>0</v>
      </c>
      <c r="L8287" s="9" t="str">
        <f t="shared" si="138"/>
        <v/>
      </c>
      <c r="M8287" s="205" t="str" cm="1">
        <f t="array" ref="M8287">_xlfn.IFS(NOT(ISERROR(VLOOKUP(Table5[[#This Row],[Section]],TB_notTB,1,FALSE))),"No",LEFT(Table5[[#This Row],[Section]],3)="ETB","PLS",LEFT(Table5[[#This Row],[Section]],1)="7","PDB",NOT(ISBLANK(Table5[[#This Row],[Section]])),"No")</f>
        <v>No</v>
      </c>
    </row>
    <row r="8288" spans="1:13" x14ac:dyDescent="0.25">
      <c r="A8288" s="126" t="s">
        <v>17580</v>
      </c>
      <c r="B8288" s="126" t="s">
        <v>26464</v>
      </c>
      <c r="C8288" s="126" t="s">
        <v>98</v>
      </c>
      <c r="D8288" s="127">
        <v>0.75800000000000001</v>
      </c>
      <c r="E8288" s="128">
        <v>247</v>
      </c>
      <c r="F8288" s="128">
        <v>132</v>
      </c>
      <c r="G8288" s="126" t="s">
        <v>17572</v>
      </c>
      <c r="H8288" s="126" t="s">
        <v>20386</v>
      </c>
      <c r="I8288" s="126" t="s">
        <v>20387</v>
      </c>
      <c r="J8288" s="126" t="s">
        <v>26341</v>
      </c>
      <c r="K8288" s="9">
        <f>_xlfn.IFNA(VLOOKUP(Table5[[#This Row],[Section]],SubSill_Tier,2,FALSE),0)</f>
        <v>0</v>
      </c>
      <c r="L8288" s="9" t="str">
        <f t="shared" si="138"/>
        <v/>
      </c>
      <c r="M8288" s="205" t="str" cm="1">
        <f t="array" ref="M8288">_xlfn.IFS(NOT(ISERROR(VLOOKUP(Table5[[#This Row],[Section]],TB_notTB,1,FALSE))),"No",LEFT(Table5[[#This Row],[Section]],3)="ETB","PLS",LEFT(Table5[[#This Row],[Section]],1)="7","PDB",NOT(ISBLANK(Table5[[#This Row],[Section]])),"No")</f>
        <v>No</v>
      </c>
    </row>
    <row r="8289" spans="1:13" x14ac:dyDescent="0.25">
      <c r="A8289" s="126" t="s">
        <v>17581</v>
      </c>
      <c r="B8289" s="126" t="s">
        <v>26465</v>
      </c>
      <c r="C8289" s="126" t="s">
        <v>98</v>
      </c>
      <c r="D8289" s="127">
        <v>0.79900000000000004</v>
      </c>
      <c r="E8289" s="128">
        <v>250</v>
      </c>
      <c r="F8289" s="128">
        <v>167</v>
      </c>
      <c r="G8289" s="126" t="s">
        <v>17572</v>
      </c>
      <c r="H8289" s="126" t="s">
        <v>20386</v>
      </c>
      <c r="I8289" s="126" t="s">
        <v>20387</v>
      </c>
      <c r="J8289" s="126" t="s">
        <v>26344</v>
      </c>
      <c r="K8289" s="9">
        <f>_xlfn.IFNA(VLOOKUP(Table5[[#This Row],[Section]],SubSill_Tier,2,FALSE),0)</f>
        <v>0</v>
      </c>
      <c r="L8289" s="9" t="str">
        <f t="shared" si="138"/>
        <v/>
      </c>
      <c r="M8289" s="205" t="str" cm="1">
        <f t="array" ref="M8289">_xlfn.IFS(NOT(ISERROR(VLOOKUP(Table5[[#This Row],[Section]],TB_notTB,1,FALSE))),"No",LEFT(Table5[[#This Row],[Section]],3)="ETB","PLS",LEFT(Table5[[#This Row],[Section]],1)="7","PDB",NOT(ISBLANK(Table5[[#This Row],[Section]])),"No")</f>
        <v>No</v>
      </c>
    </row>
    <row r="8290" spans="1:13" x14ac:dyDescent="0.25">
      <c r="A8290" s="126" t="s">
        <v>17582</v>
      </c>
      <c r="B8290" s="126" t="s">
        <v>26466</v>
      </c>
      <c r="C8290" s="126" t="s">
        <v>98</v>
      </c>
      <c r="D8290" s="127">
        <v>0.68500000000000005</v>
      </c>
      <c r="E8290" s="128">
        <v>188</v>
      </c>
      <c r="F8290" s="128">
        <v>126</v>
      </c>
      <c r="G8290" s="126" t="s">
        <v>17572</v>
      </c>
      <c r="H8290" s="126" t="s">
        <v>20386</v>
      </c>
      <c r="I8290" s="126" t="s">
        <v>20387</v>
      </c>
      <c r="J8290" s="126" t="s">
        <v>26344</v>
      </c>
      <c r="K8290" s="9">
        <f>_xlfn.IFNA(VLOOKUP(Table5[[#This Row],[Section]],SubSill_Tier,2,FALSE),0)</f>
        <v>0</v>
      </c>
      <c r="L8290" s="9" t="str">
        <f t="shared" si="138"/>
        <v/>
      </c>
      <c r="M8290" s="205" t="str" cm="1">
        <f t="array" ref="M8290">_xlfn.IFS(NOT(ISERROR(VLOOKUP(Table5[[#This Row],[Section]],TB_notTB,1,FALSE))),"No",LEFT(Table5[[#This Row],[Section]],3)="ETB","PLS",LEFT(Table5[[#This Row],[Section]],1)="7","PDB",NOT(ISBLANK(Table5[[#This Row],[Section]])),"No")</f>
        <v>No</v>
      </c>
    </row>
    <row r="8291" spans="1:13" x14ac:dyDescent="0.25">
      <c r="A8291" s="126" t="s">
        <v>17583</v>
      </c>
      <c r="B8291" s="126" t="s">
        <v>26467</v>
      </c>
      <c r="C8291" s="126" t="s">
        <v>98</v>
      </c>
      <c r="D8291" s="127">
        <v>4.0540000000000003</v>
      </c>
      <c r="E8291" s="128">
        <v>1021</v>
      </c>
      <c r="F8291" s="128">
        <v>863</v>
      </c>
      <c r="G8291" s="126" t="s">
        <v>17572</v>
      </c>
      <c r="H8291" s="126" t="s">
        <v>20386</v>
      </c>
      <c r="I8291" s="126" t="s">
        <v>20387</v>
      </c>
      <c r="J8291" s="126" t="s">
        <v>26341</v>
      </c>
      <c r="K8291" s="9">
        <f>_xlfn.IFNA(VLOOKUP(Table5[[#This Row],[Section]],SubSill_Tier,2,FALSE),0)</f>
        <v>0</v>
      </c>
      <c r="L8291" s="9" t="str">
        <f t="shared" si="138"/>
        <v/>
      </c>
      <c r="M8291" s="205" t="str" cm="1">
        <f t="array" ref="M8291">_xlfn.IFS(NOT(ISERROR(VLOOKUP(Table5[[#This Row],[Section]],TB_notTB,1,FALSE))),"No",LEFT(Table5[[#This Row],[Section]],3)="ETB","PLS",LEFT(Table5[[#This Row],[Section]],1)="7","PDB",NOT(ISBLANK(Table5[[#This Row],[Section]])),"No")</f>
        <v>No</v>
      </c>
    </row>
    <row r="8292" spans="1:13" x14ac:dyDescent="0.25">
      <c r="A8292" s="126" t="s">
        <v>17584</v>
      </c>
      <c r="B8292" s="126" t="s">
        <v>26468</v>
      </c>
      <c r="C8292" s="126" t="s">
        <v>98</v>
      </c>
      <c r="D8292" s="127">
        <v>3.8050000000000002</v>
      </c>
      <c r="E8292" s="128">
        <v>955</v>
      </c>
      <c r="F8292" s="128">
        <v>637</v>
      </c>
      <c r="G8292" s="126" t="s">
        <v>17572</v>
      </c>
      <c r="H8292" s="126" t="s">
        <v>20386</v>
      </c>
      <c r="I8292" s="126" t="s">
        <v>20387</v>
      </c>
      <c r="J8292" s="126" t="s">
        <v>26344</v>
      </c>
      <c r="K8292" s="9">
        <f>_xlfn.IFNA(VLOOKUP(Table5[[#This Row],[Section]],SubSill_Tier,2,FALSE),0)</f>
        <v>0</v>
      </c>
      <c r="L8292" s="9" t="str">
        <f t="shared" si="138"/>
        <v/>
      </c>
      <c r="M8292" s="205" t="str" cm="1">
        <f t="array" ref="M8292">_xlfn.IFS(NOT(ISERROR(VLOOKUP(Table5[[#This Row],[Section]],TB_notTB,1,FALSE))),"No",LEFT(Table5[[#This Row],[Section]],3)="ETB","PLS",LEFT(Table5[[#This Row],[Section]],1)="7","PDB",NOT(ISBLANK(Table5[[#This Row],[Section]])),"No")</f>
        <v>No</v>
      </c>
    </row>
    <row r="8293" spans="1:13" x14ac:dyDescent="0.25">
      <c r="A8293" s="126" t="s">
        <v>17585</v>
      </c>
      <c r="B8293" s="126" t="s">
        <v>26469</v>
      </c>
      <c r="C8293" s="126" t="s">
        <v>98</v>
      </c>
      <c r="D8293" s="127">
        <v>3.0569999999999999</v>
      </c>
      <c r="E8293" s="128">
        <v>766</v>
      </c>
      <c r="F8293" s="128">
        <v>579</v>
      </c>
      <c r="G8293" s="126" t="s">
        <v>17572</v>
      </c>
      <c r="H8293" s="126" t="s">
        <v>20386</v>
      </c>
      <c r="I8293" s="126" t="s">
        <v>20387</v>
      </c>
      <c r="J8293" s="126" t="s">
        <v>26341</v>
      </c>
      <c r="K8293" s="9">
        <f>_xlfn.IFNA(VLOOKUP(Table5[[#This Row],[Section]],SubSill_Tier,2,FALSE),0)</f>
        <v>0</v>
      </c>
      <c r="L8293" s="9" t="str">
        <f t="shared" si="138"/>
        <v/>
      </c>
      <c r="M8293" s="205" t="str" cm="1">
        <f t="array" ref="M8293">_xlfn.IFS(NOT(ISERROR(VLOOKUP(Table5[[#This Row],[Section]],TB_notTB,1,FALSE))),"No",LEFT(Table5[[#This Row],[Section]],3)="ETB","PLS",LEFT(Table5[[#This Row],[Section]],1)="7","PDB",NOT(ISBLANK(Table5[[#This Row],[Section]])),"No")</f>
        <v>No</v>
      </c>
    </row>
    <row r="8294" spans="1:13" x14ac:dyDescent="0.25">
      <c r="A8294" s="126" t="s">
        <v>17586</v>
      </c>
      <c r="B8294" s="126" t="s">
        <v>26470</v>
      </c>
      <c r="C8294" s="126" t="s">
        <v>98</v>
      </c>
      <c r="D8294" s="127">
        <v>0.315</v>
      </c>
      <c r="E8294" s="128">
        <v>161</v>
      </c>
      <c r="F8294" s="128">
        <v>117</v>
      </c>
      <c r="G8294" s="126" t="s">
        <v>17572</v>
      </c>
      <c r="H8294" s="126" t="s">
        <v>20386</v>
      </c>
      <c r="I8294" s="126" t="s">
        <v>20387</v>
      </c>
      <c r="J8294" s="126" t="s">
        <v>26344</v>
      </c>
      <c r="K8294" s="9">
        <f>_xlfn.IFNA(VLOOKUP(Table5[[#This Row],[Section]],SubSill_Tier,2,FALSE),0)</f>
        <v>0</v>
      </c>
      <c r="L8294" s="9" t="str">
        <f t="shared" si="138"/>
        <v/>
      </c>
      <c r="M8294" s="205" t="str" cm="1">
        <f t="array" ref="M8294">_xlfn.IFS(NOT(ISERROR(VLOOKUP(Table5[[#This Row],[Section]],TB_notTB,1,FALSE))),"No",LEFT(Table5[[#This Row],[Section]],3)="ETB","PLS",LEFT(Table5[[#This Row],[Section]],1)="7","PDB",NOT(ISBLANK(Table5[[#This Row],[Section]])),"No")</f>
        <v>No</v>
      </c>
    </row>
    <row r="8295" spans="1:13" x14ac:dyDescent="0.25">
      <c r="A8295" s="126" t="s">
        <v>17587</v>
      </c>
      <c r="B8295" s="126" t="s">
        <v>26471</v>
      </c>
      <c r="C8295" s="126" t="s">
        <v>98</v>
      </c>
      <c r="D8295" s="127">
        <v>0.23699999999999999</v>
      </c>
      <c r="E8295" s="128">
        <v>100</v>
      </c>
      <c r="F8295" s="128">
        <v>100</v>
      </c>
      <c r="G8295" s="126" t="s">
        <v>17572</v>
      </c>
      <c r="H8295" s="126" t="s">
        <v>20386</v>
      </c>
      <c r="I8295" s="126" t="s">
        <v>20387</v>
      </c>
      <c r="J8295" s="126" t="s">
        <v>26344</v>
      </c>
      <c r="K8295" s="9">
        <f>_xlfn.IFNA(VLOOKUP(Table5[[#This Row],[Section]],SubSill_Tier,2,FALSE),0)</f>
        <v>0</v>
      </c>
      <c r="L8295" s="9" t="str">
        <f t="shared" si="138"/>
        <v/>
      </c>
      <c r="M8295" s="205" t="str" cm="1">
        <f t="array" ref="M8295">_xlfn.IFS(NOT(ISERROR(VLOOKUP(Table5[[#This Row],[Section]],TB_notTB,1,FALSE))),"No",LEFT(Table5[[#This Row],[Section]],3)="ETB","PLS",LEFT(Table5[[#This Row],[Section]],1)="7","PDB",NOT(ISBLANK(Table5[[#This Row],[Section]])),"No")</f>
        <v>No</v>
      </c>
    </row>
    <row r="8296" spans="1:13" x14ac:dyDescent="0.25">
      <c r="A8296" s="126" t="s">
        <v>17588</v>
      </c>
      <c r="B8296" s="126" t="s">
        <v>26472</v>
      </c>
      <c r="C8296" s="126" t="s">
        <v>98</v>
      </c>
      <c r="D8296" s="127">
        <v>1.6120000000000001</v>
      </c>
      <c r="E8296" s="128">
        <v>329</v>
      </c>
      <c r="F8296" s="128">
        <v>219</v>
      </c>
      <c r="G8296" s="126" t="s">
        <v>17572</v>
      </c>
      <c r="H8296" s="126" t="s">
        <v>20386</v>
      </c>
      <c r="I8296" s="126" t="s">
        <v>20387</v>
      </c>
      <c r="J8296" s="126" t="s">
        <v>26344</v>
      </c>
      <c r="K8296" s="9">
        <f>_xlfn.IFNA(VLOOKUP(Table5[[#This Row],[Section]],SubSill_Tier,2,FALSE),0)</f>
        <v>0</v>
      </c>
      <c r="L8296" s="9" t="str">
        <f t="shared" si="138"/>
        <v/>
      </c>
      <c r="M8296" s="205" t="str" cm="1">
        <f t="array" ref="M8296">_xlfn.IFS(NOT(ISERROR(VLOOKUP(Table5[[#This Row],[Section]],TB_notTB,1,FALSE))),"No",LEFT(Table5[[#This Row],[Section]],3)="ETB","PLS",LEFT(Table5[[#This Row],[Section]],1)="7","PDB",NOT(ISBLANK(Table5[[#This Row],[Section]])),"No")</f>
        <v>No</v>
      </c>
    </row>
    <row r="8297" spans="1:13" x14ac:dyDescent="0.25">
      <c r="A8297" s="126" t="s">
        <v>17589</v>
      </c>
      <c r="B8297" s="126" t="s">
        <v>26473</v>
      </c>
      <c r="C8297" s="126" t="s">
        <v>98</v>
      </c>
      <c r="D8297" s="127">
        <v>3.1259999999999999</v>
      </c>
      <c r="E8297" s="128">
        <v>451</v>
      </c>
      <c r="F8297" s="128">
        <v>337</v>
      </c>
      <c r="G8297" s="126" t="s">
        <v>17572</v>
      </c>
      <c r="H8297" s="126" t="s">
        <v>20386</v>
      </c>
      <c r="I8297" s="126" t="s">
        <v>20387</v>
      </c>
      <c r="J8297" s="126" t="s">
        <v>26344</v>
      </c>
      <c r="K8297" s="9">
        <f>_xlfn.IFNA(VLOOKUP(Table5[[#This Row],[Section]],SubSill_Tier,2,FALSE),0)</f>
        <v>0</v>
      </c>
      <c r="L8297" s="9" t="str">
        <f t="shared" si="138"/>
        <v/>
      </c>
      <c r="M8297" s="205" t="str" cm="1">
        <f t="array" ref="M8297">_xlfn.IFS(NOT(ISERROR(VLOOKUP(Table5[[#This Row],[Section]],TB_notTB,1,FALSE))),"No",LEFT(Table5[[#This Row],[Section]],3)="ETB","PLS",LEFT(Table5[[#This Row],[Section]],1)="7","PDB",NOT(ISBLANK(Table5[[#This Row],[Section]])),"No")</f>
        <v>No</v>
      </c>
    </row>
    <row r="8298" spans="1:13" x14ac:dyDescent="0.25">
      <c r="A8298" s="126" t="s">
        <v>17590</v>
      </c>
      <c r="B8298" s="126" t="s">
        <v>26474</v>
      </c>
      <c r="C8298" s="126" t="s">
        <v>98</v>
      </c>
      <c r="D8298" s="127">
        <v>2.9380000000000002</v>
      </c>
      <c r="E8298" s="128">
        <v>743</v>
      </c>
      <c r="F8298" s="128">
        <v>637</v>
      </c>
      <c r="G8298" s="126" t="s">
        <v>17572</v>
      </c>
      <c r="H8298" s="126" t="s">
        <v>20386</v>
      </c>
      <c r="I8298" s="126" t="s">
        <v>20387</v>
      </c>
      <c r="J8298" s="126" t="s">
        <v>26341</v>
      </c>
      <c r="K8298" s="9">
        <f>_xlfn.IFNA(VLOOKUP(Table5[[#This Row],[Section]],SubSill_Tier,2,FALSE),0)</f>
        <v>0</v>
      </c>
      <c r="L8298" s="9" t="str">
        <f t="shared" si="138"/>
        <v/>
      </c>
      <c r="M8298" s="205" t="str" cm="1">
        <f t="array" ref="M8298">_xlfn.IFS(NOT(ISERROR(VLOOKUP(Table5[[#This Row],[Section]],TB_notTB,1,FALSE))),"No",LEFT(Table5[[#This Row],[Section]],3)="ETB","PLS",LEFT(Table5[[#This Row],[Section]],1)="7","PDB",NOT(ISBLANK(Table5[[#This Row],[Section]])),"No")</f>
        <v>No</v>
      </c>
    </row>
    <row r="8299" spans="1:13" x14ac:dyDescent="0.25">
      <c r="A8299" s="126" t="s">
        <v>17591</v>
      </c>
      <c r="B8299" s="126" t="s">
        <v>26475</v>
      </c>
      <c r="C8299" s="126" t="s">
        <v>98</v>
      </c>
      <c r="D8299" s="127">
        <v>2.1960000000000002</v>
      </c>
      <c r="E8299" s="128">
        <v>551</v>
      </c>
      <c r="F8299" s="128">
        <v>423</v>
      </c>
      <c r="G8299" s="126" t="s">
        <v>17572</v>
      </c>
      <c r="H8299" s="126" t="s">
        <v>20386</v>
      </c>
      <c r="I8299" s="126" t="s">
        <v>20387</v>
      </c>
      <c r="J8299" s="126" t="s">
        <v>26341</v>
      </c>
      <c r="K8299" s="9">
        <f>_xlfn.IFNA(VLOOKUP(Table5[[#This Row],[Section]],SubSill_Tier,2,FALSE),0)</f>
        <v>0</v>
      </c>
      <c r="L8299" s="9" t="str">
        <f t="shared" si="138"/>
        <v/>
      </c>
      <c r="M8299" s="205" t="str" cm="1">
        <f t="array" ref="M8299">_xlfn.IFS(NOT(ISERROR(VLOOKUP(Table5[[#This Row],[Section]],TB_notTB,1,FALSE))),"No",LEFT(Table5[[#This Row],[Section]],3)="ETB","PLS",LEFT(Table5[[#This Row],[Section]],1)="7","PDB",NOT(ISBLANK(Table5[[#This Row],[Section]])),"No")</f>
        <v>No</v>
      </c>
    </row>
    <row r="8300" spans="1:13" x14ac:dyDescent="0.25">
      <c r="A8300" s="126" t="s">
        <v>17592</v>
      </c>
      <c r="B8300" s="126" t="s">
        <v>26476</v>
      </c>
      <c r="C8300" s="126" t="s">
        <v>98</v>
      </c>
      <c r="D8300" s="127">
        <v>2.5019999999999998</v>
      </c>
      <c r="E8300" s="128">
        <v>315</v>
      </c>
      <c r="F8300" s="128">
        <v>315</v>
      </c>
      <c r="G8300" s="126" t="s">
        <v>17572</v>
      </c>
      <c r="H8300" s="126" t="s">
        <v>20386</v>
      </c>
      <c r="I8300" s="126" t="s">
        <v>20387</v>
      </c>
      <c r="J8300" s="126" t="s">
        <v>26341</v>
      </c>
      <c r="K8300" s="9">
        <f>_xlfn.IFNA(VLOOKUP(Table5[[#This Row],[Section]],SubSill_Tier,2,FALSE),0)</f>
        <v>0</v>
      </c>
      <c r="L8300" s="9" t="str">
        <f t="shared" si="138"/>
        <v/>
      </c>
      <c r="M8300" s="205" t="str" cm="1">
        <f t="array" ref="M8300">_xlfn.IFS(NOT(ISERROR(VLOOKUP(Table5[[#This Row],[Section]],TB_notTB,1,FALSE))),"No",LEFT(Table5[[#This Row],[Section]],3)="ETB","PLS",LEFT(Table5[[#This Row],[Section]],1)="7","PDB",NOT(ISBLANK(Table5[[#This Row],[Section]])),"No")</f>
        <v>No</v>
      </c>
    </row>
    <row r="8301" spans="1:13" x14ac:dyDescent="0.25">
      <c r="A8301" s="126" t="s">
        <v>17593</v>
      </c>
      <c r="B8301" s="126" t="s">
        <v>26477</v>
      </c>
      <c r="C8301" s="126" t="s">
        <v>98</v>
      </c>
      <c r="D8301" s="127">
        <v>2.734</v>
      </c>
      <c r="E8301" s="128">
        <v>691</v>
      </c>
      <c r="F8301" s="128">
        <v>585</v>
      </c>
      <c r="G8301" s="126" t="s">
        <v>17572</v>
      </c>
      <c r="H8301" s="126" t="s">
        <v>20386</v>
      </c>
      <c r="I8301" s="126" t="s">
        <v>20387</v>
      </c>
      <c r="J8301" s="126" t="s">
        <v>26341</v>
      </c>
      <c r="K8301" s="9">
        <f>_xlfn.IFNA(VLOOKUP(Table5[[#This Row],[Section]],SubSill_Tier,2,FALSE),0)</f>
        <v>0</v>
      </c>
      <c r="L8301" s="9" t="str">
        <f t="shared" si="138"/>
        <v/>
      </c>
      <c r="M8301" s="205" t="str" cm="1">
        <f t="array" ref="M8301">_xlfn.IFS(NOT(ISERROR(VLOOKUP(Table5[[#This Row],[Section]],TB_notTB,1,FALSE))),"No",LEFT(Table5[[#This Row],[Section]],3)="ETB","PLS",LEFT(Table5[[#This Row],[Section]],1)="7","PDB",NOT(ISBLANK(Table5[[#This Row],[Section]])),"No")</f>
        <v>No</v>
      </c>
    </row>
    <row r="8302" spans="1:13" x14ac:dyDescent="0.25">
      <c r="A8302" s="126" t="s">
        <v>17594</v>
      </c>
      <c r="B8302" s="126" t="s">
        <v>26478</v>
      </c>
      <c r="C8302" s="126" t="s">
        <v>98</v>
      </c>
      <c r="D8302" s="127">
        <v>0.64200000000000002</v>
      </c>
      <c r="E8302" s="128">
        <v>187</v>
      </c>
      <c r="F8302" s="128">
        <v>125</v>
      </c>
      <c r="G8302" s="126" t="s">
        <v>17572</v>
      </c>
      <c r="H8302" s="126" t="s">
        <v>20386</v>
      </c>
      <c r="I8302" s="126" t="s">
        <v>20387</v>
      </c>
      <c r="J8302" s="126" t="s">
        <v>26341</v>
      </c>
      <c r="K8302" s="9">
        <f>_xlfn.IFNA(VLOOKUP(Table5[[#This Row],[Section]],SubSill_Tier,2,FALSE),0)</f>
        <v>0</v>
      </c>
      <c r="L8302" s="9" t="str">
        <f t="shared" si="138"/>
        <v/>
      </c>
      <c r="M8302" s="205" t="str" cm="1">
        <f t="array" ref="M8302">_xlfn.IFS(NOT(ISERROR(VLOOKUP(Table5[[#This Row],[Section]],TB_notTB,1,FALSE))),"No",LEFT(Table5[[#This Row],[Section]],3)="ETB","PLS",LEFT(Table5[[#This Row],[Section]],1)="7","PDB",NOT(ISBLANK(Table5[[#This Row],[Section]])),"No")</f>
        <v>No</v>
      </c>
    </row>
    <row r="8303" spans="1:13" x14ac:dyDescent="0.25">
      <c r="A8303" s="126" t="s">
        <v>17595</v>
      </c>
      <c r="B8303" s="126" t="s">
        <v>26479</v>
      </c>
      <c r="C8303" s="126" t="s">
        <v>98</v>
      </c>
      <c r="D8303" s="127">
        <v>0.38300000000000001</v>
      </c>
      <c r="E8303" s="128">
        <v>137</v>
      </c>
      <c r="F8303" s="128">
        <v>100</v>
      </c>
      <c r="G8303" s="126" t="s">
        <v>17572</v>
      </c>
      <c r="H8303" s="126" t="s">
        <v>20386</v>
      </c>
      <c r="I8303" s="126" t="s">
        <v>20387</v>
      </c>
      <c r="J8303" s="126" t="s">
        <v>26344</v>
      </c>
      <c r="K8303" s="9">
        <f>_xlfn.IFNA(VLOOKUP(Table5[[#This Row],[Section]],SubSill_Tier,2,FALSE),0)</f>
        <v>0</v>
      </c>
      <c r="L8303" s="9" t="str">
        <f t="shared" si="138"/>
        <v/>
      </c>
      <c r="M8303" s="205" t="str" cm="1">
        <f t="array" ref="M8303">_xlfn.IFS(NOT(ISERROR(VLOOKUP(Table5[[#This Row],[Section]],TB_notTB,1,FALSE))),"No",LEFT(Table5[[#This Row],[Section]],3)="ETB","PLS",LEFT(Table5[[#This Row],[Section]],1)="7","PDB",NOT(ISBLANK(Table5[[#This Row],[Section]])),"No")</f>
        <v>No</v>
      </c>
    </row>
    <row r="8304" spans="1:13" x14ac:dyDescent="0.25">
      <c r="A8304" s="126" t="s">
        <v>16517</v>
      </c>
      <c r="B8304" s="126" t="s">
        <v>22181</v>
      </c>
      <c r="C8304" s="126" t="s">
        <v>75</v>
      </c>
      <c r="D8304" s="127">
        <v>0.71</v>
      </c>
      <c r="E8304" s="128">
        <v>300</v>
      </c>
      <c r="F8304" s="128">
        <v>200</v>
      </c>
      <c r="G8304" s="126" t="s">
        <v>14979</v>
      </c>
      <c r="H8304" s="126" t="s">
        <v>21162</v>
      </c>
      <c r="I8304" s="126" t="s">
        <v>22110</v>
      </c>
      <c r="J8304" s="126" t="s">
        <v>26278</v>
      </c>
      <c r="K8304" s="9">
        <f>_xlfn.IFNA(VLOOKUP(Table5[[#This Row],[Section]],SubSill_Tier,2,FALSE),0)</f>
        <v>0</v>
      </c>
      <c r="L8304" s="9" t="str">
        <f t="shared" si="138"/>
        <v/>
      </c>
      <c r="M8304" s="205" t="str" cm="1">
        <f t="array" ref="M8304">_xlfn.IFS(NOT(ISERROR(VLOOKUP(Table5[[#This Row],[Section]],TB_notTB,1,FALSE))),"No",LEFT(Table5[[#This Row],[Section]],3)="ETB","PLS",LEFT(Table5[[#This Row],[Section]],1)="7","PDB",NOT(ISBLANK(Table5[[#This Row],[Section]])),"No")</f>
        <v>No</v>
      </c>
    </row>
    <row r="8305" spans="1:13" x14ac:dyDescent="0.25">
      <c r="A8305" s="126" t="s">
        <v>16518</v>
      </c>
      <c r="B8305" s="126" t="s">
        <v>22182</v>
      </c>
      <c r="C8305" s="126" t="s">
        <v>75</v>
      </c>
      <c r="D8305" s="127">
        <v>0.33500000000000002</v>
      </c>
      <c r="E8305" s="128">
        <v>157</v>
      </c>
      <c r="F8305" s="128">
        <v>105</v>
      </c>
      <c r="G8305" s="126" t="s">
        <v>14979</v>
      </c>
      <c r="H8305" s="126" t="s">
        <v>21162</v>
      </c>
      <c r="I8305" s="126" t="s">
        <v>22110</v>
      </c>
      <c r="J8305" s="126" t="s">
        <v>26278</v>
      </c>
      <c r="K8305" s="9">
        <f>_xlfn.IFNA(VLOOKUP(Table5[[#This Row],[Section]],SubSill_Tier,2,FALSE),0)</f>
        <v>0</v>
      </c>
      <c r="L8305" s="9" t="str">
        <f t="shared" si="138"/>
        <v/>
      </c>
      <c r="M8305" s="205" t="str" cm="1">
        <f t="array" ref="M8305">_xlfn.IFS(NOT(ISERROR(VLOOKUP(Table5[[#This Row],[Section]],TB_notTB,1,FALSE))),"No",LEFT(Table5[[#This Row],[Section]],3)="ETB","PLS",LEFT(Table5[[#This Row],[Section]],1)="7","PDB",NOT(ISBLANK(Table5[[#This Row],[Section]])),"No")</f>
        <v>No</v>
      </c>
    </row>
    <row r="8306" spans="1:13" x14ac:dyDescent="0.25">
      <c r="A8306" s="126" t="s">
        <v>14441</v>
      </c>
      <c r="B8306" s="126" t="s">
        <v>14442</v>
      </c>
      <c r="C8306" s="126" t="s">
        <v>75</v>
      </c>
      <c r="D8306" s="127">
        <v>0.58299999999999996</v>
      </c>
      <c r="E8306" s="128">
        <v>151</v>
      </c>
      <c r="F8306" s="128">
        <v>151</v>
      </c>
      <c r="G8306" s="126" t="s">
        <v>21147</v>
      </c>
      <c r="H8306" s="126" t="s">
        <v>21148</v>
      </c>
      <c r="I8306" s="126" t="s">
        <v>21149</v>
      </c>
      <c r="J8306" s="126" t="s">
        <v>26233</v>
      </c>
      <c r="K8306" s="9">
        <f>_xlfn.IFNA(VLOOKUP(Table5[[#This Row],[Section]],SubSill_Tier,2,FALSE),0)</f>
        <v>0</v>
      </c>
      <c r="L8306" s="9" t="str">
        <f t="shared" si="138"/>
        <v/>
      </c>
      <c r="M8306" s="205" t="str" cm="1">
        <f t="array" ref="M8306">_xlfn.IFS(NOT(ISERROR(VLOOKUP(Table5[[#This Row],[Section]],TB_notTB,1,FALSE))),"No",LEFT(Table5[[#This Row],[Section]],3)="ETB","PLS",LEFT(Table5[[#This Row],[Section]],1)="7","PDB",NOT(ISBLANK(Table5[[#This Row],[Section]])),"No")</f>
        <v>No</v>
      </c>
    </row>
    <row r="8307" spans="1:13" x14ac:dyDescent="0.25">
      <c r="A8307" s="126" t="s">
        <v>27187</v>
      </c>
      <c r="B8307" s="126" t="s">
        <v>27188</v>
      </c>
      <c r="C8307" s="126" t="s">
        <v>98</v>
      </c>
      <c r="D8307" s="127">
        <v>3.93</v>
      </c>
      <c r="E8307" s="128">
        <v>569</v>
      </c>
      <c r="F8307" s="128">
        <v>569</v>
      </c>
      <c r="G8307" s="126" t="s">
        <v>13731</v>
      </c>
      <c r="H8307" s="126" t="s">
        <v>21911</v>
      </c>
      <c r="I8307" s="126" t="s">
        <v>21747</v>
      </c>
      <c r="J8307" s="126" t="s">
        <v>26237</v>
      </c>
      <c r="K8307" s="9">
        <f>_xlfn.IFNA(VLOOKUP(Table5[[#This Row],[Section]],SubSill_Tier,2,FALSE),0)</f>
        <v>0</v>
      </c>
      <c r="L8307" s="9" t="str">
        <f t="shared" si="138"/>
        <v/>
      </c>
      <c r="M8307" s="205" t="str" cm="1">
        <f t="array" ref="M8307">_xlfn.IFS(NOT(ISERROR(VLOOKUP(Table5[[#This Row],[Section]],TB_notTB,1,FALSE))),"No",LEFT(Table5[[#This Row],[Section]],3)="ETB","PLS",LEFT(Table5[[#This Row],[Section]],1)="7","PDB",NOT(ISBLANK(Table5[[#This Row],[Section]])),"No")</f>
        <v>No</v>
      </c>
    </row>
    <row r="8308" spans="1:13" x14ac:dyDescent="0.25">
      <c r="A8308" s="126" t="s">
        <v>17596</v>
      </c>
      <c r="B8308" s="126" t="s">
        <v>17597</v>
      </c>
      <c r="C8308" s="126" t="s">
        <v>98</v>
      </c>
      <c r="D8308" s="127">
        <v>1.1890000000000001</v>
      </c>
      <c r="E8308" s="128">
        <v>236</v>
      </c>
      <c r="F8308" s="128">
        <v>158</v>
      </c>
      <c r="G8308" s="126" t="s">
        <v>17572</v>
      </c>
      <c r="H8308" s="126" t="s">
        <v>20386</v>
      </c>
      <c r="I8308" s="126" t="s">
        <v>20387</v>
      </c>
      <c r="J8308" s="126" t="s">
        <v>26348</v>
      </c>
      <c r="K8308" s="9">
        <f>_xlfn.IFNA(VLOOKUP(Table5[[#This Row],[Section]],SubSill_Tier,2,FALSE),0)</f>
        <v>0</v>
      </c>
      <c r="L8308" s="9" t="str">
        <f t="shared" si="138"/>
        <v/>
      </c>
      <c r="M8308" s="205" t="str" cm="1">
        <f t="array" ref="M8308">_xlfn.IFS(NOT(ISERROR(VLOOKUP(Table5[[#This Row],[Section]],TB_notTB,1,FALSE))),"No",LEFT(Table5[[#This Row],[Section]],3)="ETB","PLS",LEFT(Table5[[#This Row],[Section]],1)="7","PDB",NOT(ISBLANK(Table5[[#This Row],[Section]])),"No")</f>
        <v>No</v>
      </c>
    </row>
    <row r="8309" spans="1:13" x14ac:dyDescent="0.25">
      <c r="A8309" s="126" t="s">
        <v>14471</v>
      </c>
      <c r="B8309" s="126" t="s">
        <v>28279</v>
      </c>
      <c r="C8309" s="126" t="s">
        <v>75</v>
      </c>
      <c r="D8309" s="127">
        <v>18.898</v>
      </c>
      <c r="E8309" s="128">
        <v>738</v>
      </c>
      <c r="F8309" s="128">
        <v>738</v>
      </c>
      <c r="G8309" s="126" t="s">
        <v>13715</v>
      </c>
      <c r="H8309" s="126" t="s">
        <v>20123</v>
      </c>
      <c r="I8309" s="126" t="s">
        <v>21058</v>
      </c>
      <c r="J8309" s="126" t="s">
        <v>26249</v>
      </c>
      <c r="K8309" s="9">
        <f>_xlfn.IFNA(VLOOKUP(Table5[[#This Row],[Section]],SubSill_Tier,2,FALSE),0)</f>
        <v>0</v>
      </c>
      <c r="L8309" s="9" t="str">
        <f t="shared" si="138"/>
        <v/>
      </c>
      <c r="M8309" s="205" t="str" cm="1">
        <f t="array" ref="M8309">_xlfn.IFS(NOT(ISERROR(VLOOKUP(Table5[[#This Row],[Section]],TB_notTB,1,FALSE))),"No",LEFT(Table5[[#This Row],[Section]],3)="ETB","PLS",LEFT(Table5[[#This Row],[Section]],1)="7","PDB",NOT(ISBLANK(Table5[[#This Row],[Section]])),"No")</f>
        <v>No</v>
      </c>
    </row>
    <row r="8310" spans="1:13" x14ac:dyDescent="0.25">
      <c r="A8310" s="126" t="s">
        <v>14472</v>
      </c>
      <c r="B8310" s="126" t="s">
        <v>28280</v>
      </c>
      <c r="C8310" s="126" t="s">
        <v>75</v>
      </c>
      <c r="D8310" s="127">
        <v>7.3449999999999998</v>
      </c>
      <c r="E8310" s="128">
        <v>554</v>
      </c>
      <c r="F8310" s="128">
        <v>554</v>
      </c>
      <c r="G8310" s="126" t="s">
        <v>13719</v>
      </c>
      <c r="H8310" s="126" t="s">
        <v>20128</v>
      </c>
      <c r="I8310" s="126" t="s">
        <v>20129</v>
      </c>
      <c r="J8310" s="126" t="s">
        <v>26245</v>
      </c>
      <c r="K8310" s="9">
        <f>_xlfn.IFNA(VLOOKUP(Table5[[#This Row],[Section]],SubSill_Tier,2,FALSE),0)</f>
        <v>0</v>
      </c>
      <c r="L8310" s="9" t="str">
        <f t="shared" si="138"/>
        <v/>
      </c>
      <c r="M8310" s="205" t="str" cm="1">
        <f t="array" ref="M8310">_xlfn.IFS(NOT(ISERROR(VLOOKUP(Table5[[#This Row],[Section]],TB_notTB,1,FALSE))),"No",LEFT(Table5[[#This Row],[Section]],3)="ETB","PLS",LEFT(Table5[[#This Row],[Section]],1)="7","PDB",NOT(ISBLANK(Table5[[#This Row],[Section]])),"No")</f>
        <v>No</v>
      </c>
    </row>
    <row r="8311" spans="1:13" x14ac:dyDescent="0.25">
      <c r="A8311" s="126" t="s">
        <v>14473</v>
      </c>
      <c r="B8311" s="126" t="s">
        <v>28281</v>
      </c>
      <c r="C8311" s="126" t="s">
        <v>75</v>
      </c>
      <c r="D8311" s="127">
        <v>9.2919999999999998</v>
      </c>
      <c r="E8311" s="128">
        <v>689</v>
      </c>
      <c r="F8311" s="128">
        <v>689</v>
      </c>
      <c r="G8311" s="126" t="s">
        <v>13718</v>
      </c>
      <c r="H8311" s="126" t="s">
        <v>20127</v>
      </c>
      <c r="I8311" s="126" t="s">
        <v>21060</v>
      </c>
      <c r="J8311" s="126" t="s">
        <v>26245</v>
      </c>
      <c r="K8311" s="9">
        <f>_xlfn.IFNA(VLOOKUP(Table5[[#This Row],[Section]],SubSill_Tier,2,FALSE),0)</f>
        <v>0</v>
      </c>
      <c r="L8311" s="9" t="str">
        <f t="shared" si="138"/>
        <v/>
      </c>
      <c r="M8311" s="205" t="str" cm="1">
        <f t="array" ref="M8311">_xlfn.IFS(NOT(ISERROR(VLOOKUP(Table5[[#This Row],[Section]],TB_notTB,1,FALSE))),"No",LEFT(Table5[[#This Row],[Section]],3)="ETB","PLS",LEFT(Table5[[#This Row],[Section]],1)="7","PDB",NOT(ISBLANK(Table5[[#This Row],[Section]])),"No")</f>
        <v>No</v>
      </c>
    </row>
    <row r="8312" spans="1:13" x14ac:dyDescent="0.25">
      <c r="A8312" s="126" t="s">
        <v>3719</v>
      </c>
      <c r="B8312" s="126" t="s">
        <v>17222</v>
      </c>
      <c r="C8312" s="126" t="s">
        <v>98</v>
      </c>
      <c r="D8312" s="127">
        <v>1.4059999999999999</v>
      </c>
      <c r="E8312" s="128">
        <v>436</v>
      </c>
      <c r="F8312" s="128">
        <v>145</v>
      </c>
      <c r="G8312" s="126" t="s">
        <v>13766</v>
      </c>
      <c r="H8312" s="126" t="s">
        <v>20388</v>
      </c>
      <c r="I8312" s="126" t="s">
        <v>20389</v>
      </c>
      <c r="J8312" s="126" t="s">
        <v>26232</v>
      </c>
      <c r="K8312" s="9">
        <f>_xlfn.IFNA(VLOOKUP(Table5[[#This Row],[Section]],SubSill_Tier,2,FALSE),0)</f>
        <v>0</v>
      </c>
      <c r="L8312" s="9" t="str">
        <f t="shared" si="138"/>
        <v/>
      </c>
      <c r="M8312" s="205" t="str" cm="1">
        <f t="array" ref="M8312">_xlfn.IFS(NOT(ISERROR(VLOOKUP(Table5[[#This Row],[Section]],TB_notTB,1,FALSE))),"No",LEFT(Table5[[#This Row],[Section]],3)="ETB","PLS",LEFT(Table5[[#This Row],[Section]],1)="7","PDB",NOT(ISBLANK(Table5[[#This Row],[Section]])),"No")</f>
        <v>No</v>
      </c>
    </row>
    <row r="8313" spans="1:13" x14ac:dyDescent="0.25">
      <c r="A8313" s="126" t="s">
        <v>14474</v>
      </c>
      <c r="B8313" s="126" t="s">
        <v>19349</v>
      </c>
      <c r="C8313" s="126" t="s">
        <v>75</v>
      </c>
      <c r="D8313" s="127">
        <v>0.61399999999999999</v>
      </c>
      <c r="E8313" s="128">
        <v>184</v>
      </c>
      <c r="F8313" s="128">
        <v>184</v>
      </c>
      <c r="G8313" s="126" t="s">
        <v>21232</v>
      </c>
      <c r="H8313" s="126" t="s">
        <v>21233</v>
      </c>
      <c r="I8313" s="126" t="s">
        <v>21234</v>
      </c>
      <c r="J8313" s="126" t="s">
        <v>26362</v>
      </c>
      <c r="K8313" s="9">
        <f>_xlfn.IFNA(VLOOKUP(Table5[[#This Row],[Section]],SubSill_Tier,2,FALSE),0)</f>
        <v>0</v>
      </c>
      <c r="L8313" s="9" t="str">
        <f t="shared" si="138"/>
        <v/>
      </c>
      <c r="M8313" s="205" t="str" cm="1">
        <f t="array" ref="M8313">_xlfn.IFS(NOT(ISERROR(VLOOKUP(Table5[[#This Row],[Section]],TB_notTB,1,FALSE))),"No",LEFT(Table5[[#This Row],[Section]],3)="ETB","PLS",LEFT(Table5[[#This Row],[Section]],1)="7","PDB",NOT(ISBLANK(Table5[[#This Row],[Section]])),"No")</f>
        <v>No</v>
      </c>
    </row>
    <row r="8314" spans="1:13" x14ac:dyDescent="0.25">
      <c r="A8314" s="126" t="s">
        <v>3720</v>
      </c>
      <c r="B8314" s="126" t="s">
        <v>17222</v>
      </c>
      <c r="C8314" s="126" t="s">
        <v>98</v>
      </c>
      <c r="D8314" s="127">
        <v>1.2729999999999999</v>
      </c>
      <c r="E8314" s="128">
        <v>504</v>
      </c>
      <c r="F8314" s="128">
        <v>150</v>
      </c>
      <c r="G8314" s="126" t="s">
        <v>13766</v>
      </c>
      <c r="H8314" s="126" t="s">
        <v>20388</v>
      </c>
      <c r="I8314" s="126" t="s">
        <v>20389</v>
      </c>
      <c r="J8314" s="126" t="s">
        <v>26232</v>
      </c>
      <c r="K8314" s="9">
        <f>_xlfn.IFNA(VLOOKUP(Table5[[#This Row],[Section]],SubSill_Tier,2,FALSE),0)</f>
        <v>0</v>
      </c>
      <c r="L8314" s="9" t="str">
        <f t="shared" si="138"/>
        <v/>
      </c>
      <c r="M8314" s="205" t="str" cm="1">
        <f t="array" ref="M8314">_xlfn.IFS(NOT(ISERROR(VLOOKUP(Table5[[#This Row],[Section]],TB_notTB,1,FALSE))),"No",LEFT(Table5[[#This Row],[Section]],3)="ETB","PLS",LEFT(Table5[[#This Row],[Section]],1)="7","PDB",NOT(ISBLANK(Table5[[#This Row],[Section]])),"No")</f>
        <v>No</v>
      </c>
    </row>
    <row r="8315" spans="1:13" x14ac:dyDescent="0.25">
      <c r="A8315" s="126" t="s">
        <v>16519</v>
      </c>
      <c r="B8315" s="126" t="s">
        <v>16520</v>
      </c>
      <c r="C8315" s="126" t="s">
        <v>75</v>
      </c>
      <c r="D8315" s="127">
        <v>0.80800000000000005</v>
      </c>
      <c r="E8315" s="128">
        <v>222</v>
      </c>
      <c r="F8315" s="128">
        <v>170</v>
      </c>
      <c r="G8315" s="126" t="s">
        <v>15424</v>
      </c>
      <c r="H8315" s="126" t="s">
        <v>20315</v>
      </c>
      <c r="I8315" s="126" t="s">
        <v>21200</v>
      </c>
      <c r="J8315" s="126" t="s">
        <v>26287</v>
      </c>
      <c r="K8315" s="9">
        <f>_xlfn.IFNA(VLOOKUP(Table5[[#This Row],[Section]],SubSill_Tier,2,FALSE),0)</f>
        <v>0</v>
      </c>
      <c r="L8315" s="9" t="str">
        <f t="shared" si="138"/>
        <v/>
      </c>
      <c r="M8315" s="205" t="str" cm="1">
        <f t="array" ref="M8315">_xlfn.IFS(NOT(ISERROR(VLOOKUP(Table5[[#This Row],[Section]],TB_notTB,1,FALSE))),"No",LEFT(Table5[[#This Row],[Section]],3)="ETB","PLS",LEFT(Table5[[#This Row],[Section]],1)="7","PDB",NOT(ISBLANK(Table5[[#This Row],[Section]])),"No")</f>
        <v>No</v>
      </c>
    </row>
    <row r="8316" spans="1:13" x14ac:dyDescent="0.25">
      <c r="A8316" s="126" t="s">
        <v>16521</v>
      </c>
      <c r="B8316" s="126" t="s">
        <v>16522</v>
      </c>
      <c r="C8316" s="126" t="s">
        <v>75</v>
      </c>
      <c r="D8316" s="127">
        <v>0.80400000000000005</v>
      </c>
      <c r="E8316" s="128">
        <v>250</v>
      </c>
      <c r="F8316" s="128">
        <v>197</v>
      </c>
      <c r="G8316" s="126" t="s">
        <v>15424</v>
      </c>
      <c r="H8316" s="126" t="s">
        <v>20315</v>
      </c>
      <c r="I8316" s="126" t="s">
        <v>21200</v>
      </c>
      <c r="J8316" s="126" t="s">
        <v>26287</v>
      </c>
      <c r="K8316" s="9">
        <f>_xlfn.IFNA(VLOOKUP(Table5[[#This Row],[Section]],SubSill_Tier,2,FALSE),0)</f>
        <v>0</v>
      </c>
      <c r="L8316" s="9" t="str">
        <f t="shared" si="138"/>
        <v/>
      </c>
      <c r="M8316" s="205" t="str" cm="1">
        <f t="array" ref="M8316">_xlfn.IFS(NOT(ISERROR(VLOOKUP(Table5[[#This Row],[Section]],TB_notTB,1,FALSE))),"No",LEFT(Table5[[#This Row],[Section]],3)="ETB","PLS",LEFT(Table5[[#This Row],[Section]],1)="7","PDB",NOT(ISBLANK(Table5[[#This Row],[Section]])),"No")</f>
        <v>No</v>
      </c>
    </row>
    <row r="8317" spans="1:13" x14ac:dyDescent="0.25">
      <c r="A8317" s="126" t="s">
        <v>14475</v>
      </c>
      <c r="B8317" s="126" t="s">
        <v>14476</v>
      </c>
      <c r="C8317" s="126" t="s">
        <v>75</v>
      </c>
      <c r="D8317" s="127">
        <v>1.0209999999999999</v>
      </c>
      <c r="E8317" s="128">
        <v>383</v>
      </c>
      <c r="F8317" s="128">
        <v>255</v>
      </c>
      <c r="G8317" s="126" t="s">
        <v>21147</v>
      </c>
      <c r="H8317" s="126" t="s">
        <v>21148</v>
      </c>
      <c r="I8317" s="126" t="s">
        <v>21149</v>
      </c>
      <c r="J8317" s="126" t="s">
        <v>26281</v>
      </c>
      <c r="K8317" s="9">
        <f>_xlfn.IFNA(VLOOKUP(Table5[[#This Row],[Section]],SubSill_Tier,2,FALSE),0)</f>
        <v>0</v>
      </c>
      <c r="L8317" s="9" t="str">
        <f t="shared" si="138"/>
        <v>Wall</v>
      </c>
      <c r="M8317" s="205" t="str" cm="1">
        <f t="array" ref="M8317">_xlfn.IFS(NOT(ISERROR(VLOOKUP(Table5[[#This Row],[Section]],TB_notTB,1,FALSE))),"No",LEFT(Table5[[#This Row],[Section]],3)="ETB","PLS",LEFT(Table5[[#This Row],[Section]],1)="7","PDB",NOT(ISBLANK(Table5[[#This Row],[Section]])),"No")</f>
        <v>No</v>
      </c>
    </row>
    <row r="8318" spans="1:13" x14ac:dyDescent="0.25">
      <c r="A8318" s="126" t="s">
        <v>19651</v>
      </c>
      <c r="B8318" s="126" t="s">
        <v>19652</v>
      </c>
      <c r="C8318" s="126" t="s">
        <v>75</v>
      </c>
      <c r="D8318" s="127">
        <v>6.5869999999999997</v>
      </c>
      <c r="E8318" s="128">
        <v>296</v>
      </c>
      <c r="F8318" s="128">
        <v>198</v>
      </c>
      <c r="G8318" s="126" t="s">
        <v>13724</v>
      </c>
      <c r="H8318" s="126" t="s">
        <v>21063</v>
      </c>
      <c r="I8318" s="126" t="s">
        <v>21064</v>
      </c>
      <c r="J8318" s="126" t="s">
        <v>26245</v>
      </c>
      <c r="K8318" s="9">
        <f>_xlfn.IFNA(VLOOKUP(Table5[[#This Row],[Section]],SubSill_Tier,2,FALSE),0)</f>
        <v>0</v>
      </c>
      <c r="L8318" s="9" t="str">
        <f t="shared" si="138"/>
        <v>Wall</v>
      </c>
      <c r="M8318" s="205" t="str" cm="1">
        <f t="array" ref="M8318">_xlfn.IFS(NOT(ISERROR(VLOOKUP(Table5[[#This Row],[Section]],TB_notTB,1,FALSE))),"No",LEFT(Table5[[#This Row],[Section]],3)="ETB","PLS",LEFT(Table5[[#This Row],[Section]],1)="7","PDB",NOT(ISBLANK(Table5[[#This Row],[Section]])),"No")</f>
        <v>No</v>
      </c>
    </row>
    <row r="8319" spans="1:13" x14ac:dyDescent="0.25">
      <c r="A8319" s="126" t="s">
        <v>14477</v>
      </c>
      <c r="B8319" s="126" t="s">
        <v>14523</v>
      </c>
      <c r="C8319" s="126" t="s">
        <v>75</v>
      </c>
      <c r="D8319" s="127">
        <v>0.28100000000000003</v>
      </c>
      <c r="E8319" s="128">
        <v>152</v>
      </c>
      <c r="F8319" s="128">
        <v>101</v>
      </c>
      <c r="G8319" s="126" t="s">
        <v>19348</v>
      </c>
      <c r="H8319" s="126" t="s">
        <v>21290</v>
      </c>
      <c r="I8319" s="126" t="s">
        <v>21291</v>
      </c>
      <c r="J8319" s="126" t="s">
        <v>26241</v>
      </c>
      <c r="K8319" s="9">
        <f>_xlfn.IFNA(VLOOKUP(Table5[[#This Row],[Section]],SubSill_Tier,2,FALSE),0)</f>
        <v>0</v>
      </c>
      <c r="L8319" s="9" t="str">
        <f t="shared" si="138"/>
        <v/>
      </c>
      <c r="M8319" s="205" t="str" cm="1">
        <f t="array" ref="M8319">_xlfn.IFS(NOT(ISERROR(VLOOKUP(Table5[[#This Row],[Section]],TB_notTB,1,FALSE))),"No",LEFT(Table5[[#This Row],[Section]],3)="ETB","PLS",LEFT(Table5[[#This Row],[Section]],1)="7","PDB",NOT(ISBLANK(Table5[[#This Row],[Section]])),"No")</f>
        <v>No</v>
      </c>
    </row>
    <row r="8320" spans="1:13" x14ac:dyDescent="0.25">
      <c r="A8320" s="126" t="s">
        <v>14478</v>
      </c>
      <c r="B8320" s="126" t="s">
        <v>14479</v>
      </c>
      <c r="C8320" s="126" t="s">
        <v>75</v>
      </c>
      <c r="D8320" s="127">
        <v>1.069</v>
      </c>
      <c r="E8320" s="128">
        <v>269</v>
      </c>
      <c r="F8320" s="128">
        <v>269</v>
      </c>
      <c r="G8320" s="126" t="s">
        <v>13719</v>
      </c>
      <c r="H8320" s="126" t="s">
        <v>20128</v>
      </c>
      <c r="I8320" s="126" t="s">
        <v>20129</v>
      </c>
      <c r="J8320" s="126" t="s">
        <v>26235</v>
      </c>
      <c r="K8320" s="9">
        <f>_xlfn.IFNA(VLOOKUP(Table5[[#This Row],[Section]],SubSill_Tier,2,FALSE),0)</f>
        <v>0</v>
      </c>
      <c r="L8320" s="9" t="str">
        <f t="shared" si="138"/>
        <v/>
      </c>
      <c r="M8320" s="205" t="str" cm="1">
        <f t="array" ref="M8320">_xlfn.IFS(NOT(ISERROR(VLOOKUP(Table5[[#This Row],[Section]],TB_notTB,1,FALSE))),"No",LEFT(Table5[[#This Row],[Section]],3)="ETB","PLS",LEFT(Table5[[#This Row],[Section]],1)="7","PDB",NOT(ISBLANK(Table5[[#This Row],[Section]])),"No")</f>
        <v>No</v>
      </c>
    </row>
    <row r="8321" spans="1:13" x14ac:dyDescent="0.25">
      <c r="A8321" s="126" t="s">
        <v>16523</v>
      </c>
      <c r="B8321" s="126" t="s">
        <v>22183</v>
      </c>
      <c r="C8321" s="126" t="s">
        <v>75</v>
      </c>
      <c r="D8321" s="127">
        <v>1.62</v>
      </c>
      <c r="E8321" s="128">
        <v>523</v>
      </c>
      <c r="F8321" s="128">
        <v>349</v>
      </c>
      <c r="G8321" s="126" t="s">
        <v>26794</v>
      </c>
      <c r="H8321" s="126" t="s">
        <v>26795</v>
      </c>
      <c r="I8321" s="126" t="s">
        <v>26796</v>
      </c>
      <c r="J8321" s="126" t="s">
        <v>26241</v>
      </c>
      <c r="K8321" s="9">
        <f>_xlfn.IFNA(VLOOKUP(Table5[[#This Row],[Section]],SubSill_Tier,2,FALSE),0)</f>
        <v>1</v>
      </c>
      <c r="L8321" s="9" t="str">
        <f t="shared" si="138"/>
        <v/>
      </c>
      <c r="M8321" s="205" t="str" cm="1">
        <f t="array" ref="M8321">_xlfn.IFS(NOT(ISERROR(VLOOKUP(Table5[[#This Row],[Section]],TB_notTB,1,FALSE))),"No",LEFT(Table5[[#This Row],[Section]],3)="ETB","PLS",LEFT(Table5[[#This Row],[Section]],1)="7","PDB",NOT(ISBLANK(Table5[[#This Row],[Section]])),"No")</f>
        <v>No</v>
      </c>
    </row>
    <row r="8322" spans="1:13" x14ac:dyDescent="0.25">
      <c r="A8322" s="126" t="s">
        <v>14524</v>
      </c>
      <c r="B8322" s="126" t="s">
        <v>14525</v>
      </c>
      <c r="C8322" s="126" t="s">
        <v>98</v>
      </c>
      <c r="D8322" s="127">
        <v>0.96899999999999997</v>
      </c>
      <c r="E8322" s="128">
        <v>432</v>
      </c>
      <c r="F8322" s="128">
        <v>288</v>
      </c>
      <c r="G8322" s="126" t="s">
        <v>13797</v>
      </c>
      <c r="H8322" s="126" t="s">
        <v>20354</v>
      </c>
      <c r="I8322" s="126" t="s">
        <v>21250</v>
      </c>
      <c r="J8322" s="126" t="s">
        <v>26241</v>
      </c>
      <c r="K8322" s="9">
        <f>_xlfn.IFNA(VLOOKUP(Table5[[#This Row],[Section]],SubSill_Tier,2,FALSE),0)</f>
        <v>0</v>
      </c>
      <c r="L8322" s="9" t="str">
        <f t="shared" ref="L8322:L8385" si="139">IFERROR(IF(LEFT(G8322,2)="AI",IF(_xlfn.NUMBERVALUE(IFERROR(LEFT(IF(ISERROR(FIND("X",UPPER(B8322))),UPPER(B8322),RIGHT(UPPER(B8322),LEN(UPPER(B8322))-FIND("~",SUBSTITUTE(UPPER(B8322),"X","~",LEN(UPPER(B8322))-LEN(SUBSTITUTE(UPPER(B8322),"X","")))))),FIND(" ",IF(ISERROR(FIND("X",UPPER(B8322))),UPPER(B8322),RIGHT(UPPER(B8322),LEN(UPPER(B8322))-FIND("~",SUBSTITUTE(UPPER(B8322),"X","~",LEN(UPPER(B8322))-LEN(SUBSTITUTE(UPPER(B8322),"X","")))))),1)-1),IF(ISERROR(FIND("X",UPPER(B8322))),UPPER(B8322),RIGHT(UPPER(B8322),LEN(UPPER(B8322))-FIND("~",SUBSTITUTE(UPPER(B8322),"X","~",LEN(UPPER(B8322))-LEN(SUBSTITUTE(UPPER(B8322),"X",""))))))),".")&gt;=5,"Wall",""),""),"")</f>
        <v/>
      </c>
      <c r="M8322" s="205" t="str" cm="1">
        <f t="array" ref="M8322">_xlfn.IFS(NOT(ISERROR(VLOOKUP(Table5[[#This Row],[Section]],TB_notTB,1,FALSE))),"No",LEFT(Table5[[#This Row],[Section]],3)="ETB","PLS",LEFT(Table5[[#This Row],[Section]],1)="7","PDB",NOT(ISBLANK(Table5[[#This Row],[Section]])),"No")</f>
        <v>No</v>
      </c>
    </row>
    <row r="8323" spans="1:13" x14ac:dyDescent="0.25">
      <c r="A8323" s="126" t="s">
        <v>16524</v>
      </c>
      <c r="B8323" s="126" t="s">
        <v>19653</v>
      </c>
      <c r="C8323" s="126" t="s">
        <v>75</v>
      </c>
      <c r="D8323" s="127">
        <v>0.28000000000000003</v>
      </c>
      <c r="E8323" s="128">
        <v>151</v>
      </c>
      <c r="F8323" s="128">
        <v>100</v>
      </c>
      <c r="G8323" s="126" t="s">
        <v>14974</v>
      </c>
      <c r="H8323" s="126" t="s">
        <v>21160</v>
      </c>
      <c r="I8323" s="126" t="s">
        <v>22105</v>
      </c>
      <c r="J8323" s="126" t="s">
        <v>26278</v>
      </c>
      <c r="K8323" s="9">
        <f>_xlfn.IFNA(VLOOKUP(Table5[[#This Row],[Section]],SubSill_Tier,2,FALSE),0)</f>
        <v>0</v>
      </c>
      <c r="L8323" s="9" t="str">
        <f t="shared" si="139"/>
        <v/>
      </c>
      <c r="M8323" s="205" t="str" cm="1">
        <f t="array" ref="M8323">_xlfn.IFS(NOT(ISERROR(VLOOKUP(Table5[[#This Row],[Section]],TB_notTB,1,FALSE))),"No",LEFT(Table5[[#This Row],[Section]],3)="ETB","PLS",LEFT(Table5[[#This Row],[Section]],1)="7","PDB",NOT(ISBLANK(Table5[[#This Row],[Section]])),"No")</f>
        <v>No</v>
      </c>
    </row>
    <row r="8324" spans="1:13" x14ac:dyDescent="0.25">
      <c r="A8324" s="126" t="s">
        <v>14526</v>
      </c>
      <c r="B8324" s="126" t="s">
        <v>28282</v>
      </c>
      <c r="C8324" s="126" t="s">
        <v>75</v>
      </c>
      <c r="D8324" s="127">
        <v>1.292</v>
      </c>
      <c r="E8324" s="128">
        <v>111</v>
      </c>
      <c r="F8324" s="128">
        <v>111</v>
      </c>
      <c r="G8324" s="126" t="s">
        <v>13715</v>
      </c>
      <c r="H8324" s="126" t="s">
        <v>20123</v>
      </c>
      <c r="I8324" s="126" t="s">
        <v>21058</v>
      </c>
      <c r="J8324" s="126" t="s">
        <v>26235</v>
      </c>
      <c r="K8324" s="9">
        <f>_xlfn.IFNA(VLOOKUP(Table5[[#This Row],[Section]],SubSill_Tier,2,FALSE),0)</f>
        <v>0</v>
      </c>
      <c r="L8324" s="9" t="str">
        <f t="shared" si="139"/>
        <v/>
      </c>
      <c r="M8324" s="205" t="str" cm="1">
        <f t="array" ref="M8324">_xlfn.IFS(NOT(ISERROR(VLOOKUP(Table5[[#This Row],[Section]],TB_notTB,1,FALSE))),"No",LEFT(Table5[[#This Row],[Section]],3)="ETB","PLS",LEFT(Table5[[#This Row],[Section]],1)="7","PDB",NOT(ISBLANK(Table5[[#This Row],[Section]])),"No")</f>
        <v>No</v>
      </c>
    </row>
    <row r="8325" spans="1:13" x14ac:dyDescent="0.25">
      <c r="A8325" s="126" t="s">
        <v>16525</v>
      </c>
      <c r="B8325" s="126" t="s">
        <v>16526</v>
      </c>
      <c r="C8325" s="126" t="s">
        <v>75</v>
      </c>
      <c r="D8325" s="127">
        <v>0.996</v>
      </c>
      <c r="E8325" s="128">
        <v>507</v>
      </c>
      <c r="F8325" s="128">
        <v>338</v>
      </c>
      <c r="G8325" s="126" t="s">
        <v>16475</v>
      </c>
      <c r="H8325" s="126" t="s">
        <v>21296</v>
      </c>
      <c r="I8325" s="126" t="s">
        <v>21297</v>
      </c>
      <c r="J8325" s="126" t="s">
        <v>26278</v>
      </c>
      <c r="K8325" s="9">
        <f>_xlfn.IFNA(VLOOKUP(Table5[[#This Row],[Section]],SubSill_Tier,2,FALSE),0)</f>
        <v>0</v>
      </c>
      <c r="L8325" s="9" t="str">
        <f t="shared" si="139"/>
        <v/>
      </c>
      <c r="M8325" s="205" t="str" cm="1">
        <f t="array" ref="M8325">_xlfn.IFS(NOT(ISERROR(VLOOKUP(Table5[[#This Row],[Section]],TB_notTB,1,FALSE))),"No",LEFT(Table5[[#This Row],[Section]],3)="ETB","PLS",LEFT(Table5[[#This Row],[Section]],1)="7","PDB",NOT(ISBLANK(Table5[[#This Row],[Section]])),"No")</f>
        <v>No</v>
      </c>
    </row>
    <row r="8326" spans="1:13" x14ac:dyDescent="0.25">
      <c r="A8326" s="126" t="s">
        <v>16527</v>
      </c>
      <c r="B8326" s="126" t="s">
        <v>16528</v>
      </c>
      <c r="C8326" s="126" t="s">
        <v>75</v>
      </c>
      <c r="D8326" s="127">
        <v>1.6339999999999999</v>
      </c>
      <c r="E8326" s="128">
        <v>692</v>
      </c>
      <c r="F8326" s="128">
        <v>462</v>
      </c>
      <c r="G8326" s="126" t="s">
        <v>16475</v>
      </c>
      <c r="H8326" s="126" t="s">
        <v>21296</v>
      </c>
      <c r="I8326" s="126" t="s">
        <v>21297</v>
      </c>
      <c r="J8326" s="126" t="s">
        <v>26278</v>
      </c>
      <c r="K8326" s="9">
        <f>_xlfn.IFNA(VLOOKUP(Table5[[#This Row],[Section]],SubSill_Tier,2,FALSE),0)</f>
        <v>0</v>
      </c>
      <c r="L8326" s="9" t="str">
        <f t="shared" si="139"/>
        <v/>
      </c>
      <c r="M8326" s="205" t="str" cm="1">
        <f t="array" ref="M8326">_xlfn.IFS(NOT(ISERROR(VLOOKUP(Table5[[#This Row],[Section]],TB_notTB,1,FALSE))),"No",LEFT(Table5[[#This Row],[Section]],3)="ETB","PLS",LEFT(Table5[[#This Row],[Section]],1)="7","PDB",NOT(ISBLANK(Table5[[#This Row],[Section]])),"No")</f>
        <v>No</v>
      </c>
    </row>
    <row r="8327" spans="1:13" x14ac:dyDescent="0.25">
      <c r="A8327" s="126" t="s">
        <v>16529</v>
      </c>
      <c r="B8327" s="126" t="s">
        <v>22184</v>
      </c>
      <c r="C8327" s="126" t="s">
        <v>75</v>
      </c>
      <c r="D8327" s="127">
        <v>0.93200000000000005</v>
      </c>
      <c r="E8327" s="128">
        <v>428</v>
      </c>
      <c r="F8327" s="128">
        <v>286</v>
      </c>
      <c r="G8327" s="126" t="s">
        <v>14884</v>
      </c>
      <c r="H8327" s="126" t="s">
        <v>21146</v>
      </c>
      <c r="I8327" s="126" t="s">
        <v>22101</v>
      </c>
      <c r="J8327" s="126" t="s">
        <v>26278</v>
      </c>
      <c r="K8327" s="9">
        <f>_xlfn.IFNA(VLOOKUP(Table5[[#This Row],[Section]],SubSill_Tier,2,FALSE),0)</f>
        <v>0</v>
      </c>
      <c r="L8327" s="9" t="str">
        <f t="shared" si="139"/>
        <v/>
      </c>
      <c r="M8327" s="205" t="str" cm="1">
        <f t="array" ref="M8327">_xlfn.IFS(NOT(ISERROR(VLOOKUP(Table5[[#This Row],[Section]],TB_notTB,1,FALSE))),"No",LEFT(Table5[[#This Row],[Section]],3)="ETB","PLS",LEFT(Table5[[#This Row],[Section]],1)="7","PDB",NOT(ISBLANK(Table5[[#This Row],[Section]])),"No")</f>
        <v>No</v>
      </c>
    </row>
    <row r="8328" spans="1:13" x14ac:dyDescent="0.25">
      <c r="A8328" s="126" t="s">
        <v>9287</v>
      </c>
      <c r="B8328" s="126" t="s">
        <v>17222</v>
      </c>
      <c r="C8328" s="126" t="s">
        <v>98</v>
      </c>
      <c r="D8328" s="127">
        <v>1.84</v>
      </c>
      <c r="E8328" s="128">
        <v>306</v>
      </c>
      <c r="F8328" s="128">
        <v>306</v>
      </c>
      <c r="G8328" s="126" t="s">
        <v>13724</v>
      </c>
      <c r="H8328" s="126" t="s">
        <v>20186</v>
      </c>
      <c r="I8328" s="126" t="s">
        <v>22099</v>
      </c>
      <c r="J8328" s="126" t="s">
        <v>26234</v>
      </c>
      <c r="K8328" s="9">
        <f>_xlfn.IFNA(VLOOKUP(Table5[[#This Row],[Section]],SubSill_Tier,2,FALSE),0)</f>
        <v>0</v>
      </c>
      <c r="L8328" s="9" t="str">
        <f t="shared" si="139"/>
        <v/>
      </c>
      <c r="M8328" s="205" t="str" cm="1">
        <f t="array" ref="M8328">_xlfn.IFS(NOT(ISERROR(VLOOKUP(Table5[[#This Row],[Section]],TB_notTB,1,FALSE))),"No",LEFT(Table5[[#This Row],[Section]],3)="ETB","PLS",LEFT(Table5[[#This Row],[Section]],1)="7","PDB",NOT(ISBLANK(Table5[[#This Row],[Section]])),"No")</f>
        <v>No</v>
      </c>
    </row>
    <row r="8329" spans="1:13" x14ac:dyDescent="0.25">
      <c r="A8329" s="126" t="s">
        <v>16530</v>
      </c>
      <c r="B8329" s="126" t="s">
        <v>22185</v>
      </c>
      <c r="C8329" s="126" t="s">
        <v>75</v>
      </c>
      <c r="D8329" s="127">
        <v>1.5029999999999999</v>
      </c>
      <c r="E8329" s="128">
        <v>414</v>
      </c>
      <c r="F8329" s="128">
        <v>276</v>
      </c>
      <c r="G8329" s="126" t="s">
        <v>15670</v>
      </c>
      <c r="H8329" s="126" t="s">
        <v>21159</v>
      </c>
      <c r="I8329" s="126" t="s">
        <v>22103</v>
      </c>
      <c r="J8329" s="126" t="s">
        <v>26278</v>
      </c>
      <c r="K8329" s="9">
        <f>_xlfn.IFNA(VLOOKUP(Table5[[#This Row],[Section]],SubSill_Tier,2,FALSE),0)</f>
        <v>0</v>
      </c>
      <c r="L8329" s="9" t="str">
        <f t="shared" si="139"/>
        <v/>
      </c>
      <c r="M8329" s="205" t="str" cm="1">
        <f t="array" ref="M8329">_xlfn.IFS(NOT(ISERROR(VLOOKUP(Table5[[#This Row],[Section]],TB_notTB,1,FALSE))),"No",LEFT(Table5[[#This Row],[Section]],3)="ETB","PLS",LEFT(Table5[[#This Row],[Section]],1)="7","PDB",NOT(ISBLANK(Table5[[#This Row],[Section]])),"No")</f>
        <v>No</v>
      </c>
    </row>
    <row r="8330" spans="1:13" x14ac:dyDescent="0.25">
      <c r="A8330" s="126" t="s">
        <v>14527</v>
      </c>
      <c r="B8330" s="126" t="s">
        <v>14528</v>
      </c>
      <c r="C8330" s="126" t="s">
        <v>75</v>
      </c>
      <c r="D8330" s="127">
        <v>2.177</v>
      </c>
      <c r="E8330" s="128">
        <v>426</v>
      </c>
      <c r="F8330" s="128">
        <v>426</v>
      </c>
      <c r="G8330" s="126" t="s">
        <v>13757</v>
      </c>
      <c r="H8330" s="126" t="s">
        <v>21122</v>
      </c>
      <c r="I8330" s="126" t="s">
        <v>21123</v>
      </c>
      <c r="J8330" s="126" t="s">
        <v>26233</v>
      </c>
      <c r="K8330" s="9">
        <f>_xlfn.IFNA(VLOOKUP(Table5[[#This Row],[Section]],SubSill_Tier,2,FALSE),0)</f>
        <v>0</v>
      </c>
      <c r="L8330" s="9" t="str">
        <f t="shared" si="139"/>
        <v>Wall</v>
      </c>
      <c r="M8330" s="205" t="str" cm="1">
        <f t="array" ref="M8330">_xlfn.IFS(NOT(ISERROR(VLOOKUP(Table5[[#This Row],[Section]],TB_notTB,1,FALSE))),"No",LEFT(Table5[[#This Row],[Section]],3)="ETB","PLS",LEFT(Table5[[#This Row],[Section]],1)="7","PDB",NOT(ISBLANK(Table5[[#This Row],[Section]])),"No")</f>
        <v>No</v>
      </c>
    </row>
    <row r="8331" spans="1:13" x14ac:dyDescent="0.25">
      <c r="A8331" s="126" t="s">
        <v>14529</v>
      </c>
      <c r="B8331" s="126" t="s">
        <v>17156</v>
      </c>
      <c r="C8331" s="126" t="s">
        <v>75</v>
      </c>
      <c r="D8331" s="127">
        <v>1.7589999999999999</v>
      </c>
      <c r="E8331" s="128">
        <v>441</v>
      </c>
      <c r="F8331" s="128">
        <v>294</v>
      </c>
      <c r="G8331" s="126" t="s">
        <v>14511</v>
      </c>
      <c r="H8331" s="126" t="s">
        <v>21236</v>
      </c>
      <c r="I8331" s="126" t="s">
        <v>21237</v>
      </c>
      <c r="J8331" s="126" t="s">
        <v>26241</v>
      </c>
      <c r="K8331" s="9">
        <f>_xlfn.IFNA(VLOOKUP(Table5[[#This Row],[Section]],SubSill_Tier,2,FALSE),0)</f>
        <v>0</v>
      </c>
      <c r="L8331" s="9" t="str">
        <f t="shared" si="139"/>
        <v/>
      </c>
      <c r="M8331" s="205" t="str" cm="1">
        <f t="array" ref="M8331">_xlfn.IFS(NOT(ISERROR(VLOOKUP(Table5[[#This Row],[Section]],TB_notTB,1,FALSE))),"No",LEFT(Table5[[#This Row],[Section]],3)="ETB","PLS",LEFT(Table5[[#This Row],[Section]],1)="7","PDB",NOT(ISBLANK(Table5[[#This Row],[Section]])),"No")</f>
        <v>No</v>
      </c>
    </row>
    <row r="8332" spans="1:13" x14ac:dyDescent="0.25">
      <c r="A8332" s="126" t="s">
        <v>14530</v>
      </c>
      <c r="B8332" s="126" t="s">
        <v>17157</v>
      </c>
      <c r="C8332" s="126" t="s">
        <v>75</v>
      </c>
      <c r="D8332" s="127">
        <v>1.661</v>
      </c>
      <c r="E8332" s="128">
        <v>428</v>
      </c>
      <c r="F8332" s="128">
        <v>286</v>
      </c>
      <c r="G8332" s="126" t="s">
        <v>14511</v>
      </c>
      <c r="H8332" s="126" t="s">
        <v>21236</v>
      </c>
      <c r="I8332" s="126" t="s">
        <v>21237</v>
      </c>
      <c r="J8332" s="126" t="s">
        <v>26241</v>
      </c>
      <c r="K8332" s="9">
        <f>_xlfn.IFNA(VLOOKUP(Table5[[#This Row],[Section]],SubSill_Tier,2,FALSE),0)</f>
        <v>0</v>
      </c>
      <c r="L8332" s="9" t="str">
        <f t="shared" si="139"/>
        <v/>
      </c>
      <c r="M8332" s="205" t="str" cm="1">
        <f t="array" ref="M8332">_xlfn.IFS(NOT(ISERROR(VLOOKUP(Table5[[#This Row],[Section]],TB_notTB,1,FALSE))),"No",LEFT(Table5[[#This Row],[Section]],3)="ETB","PLS",LEFT(Table5[[#This Row],[Section]],1)="7","PDB",NOT(ISBLANK(Table5[[#This Row],[Section]])),"No")</f>
        <v>No</v>
      </c>
    </row>
    <row r="8333" spans="1:13" x14ac:dyDescent="0.25">
      <c r="A8333" s="126" t="s">
        <v>14531</v>
      </c>
      <c r="B8333" s="126" t="s">
        <v>17158</v>
      </c>
      <c r="C8333" s="126" t="s">
        <v>75</v>
      </c>
      <c r="D8333" s="127">
        <v>1.7789999999999999</v>
      </c>
      <c r="E8333" s="128">
        <v>459</v>
      </c>
      <c r="F8333" s="128">
        <v>306</v>
      </c>
      <c r="G8333" s="126" t="s">
        <v>14511</v>
      </c>
      <c r="H8333" s="126" t="s">
        <v>21236</v>
      </c>
      <c r="I8333" s="126" t="s">
        <v>21237</v>
      </c>
      <c r="J8333" s="126" t="s">
        <v>26241</v>
      </c>
      <c r="K8333" s="9">
        <f>_xlfn.IFNA(VLOOKUP(Table5[[#This Row],[Section]],SubSill_Tier,2,FALSE),0)</f>
        <v>0</v>
      </c>
      <c r="L8333" s="9" t="str">
        <f t="shared" si="139"/>
        <v/>
      </c>
      <c r="M8333" s="205" t="str" cm="1">
        <f t="array" ref="M8333">_xlfn.IFS(NOT(ISERROR(VLOOKUP(Table5[[#This Row],[Section]],TB_notTB,1,FALSE))),"No",LEFT(Table5[[#This Row],[Section]],3)="ETB","PLS",LEFT(Table5[[#This Row],[Section]],1)="7","PDB",NOT(ISBLANK(Table5[[#This Row],[Section]])),"No")</f>
        <v>No</v>
      </c>
    </row>
    <row r="8334" spans="1:13" x14ac:dyDescent="0.25">
      <c r="A8334" s="126" t="s">
        <v>3721</v>
      </c>
      <c r="B8334" s="126" t="s">
        <v>17222</v>
      </c>
      <c r="C8334" s="126" t="s">
        <v>98</v>
      </c>
      <c r="D8334" s="127">
        <v>0.51700000000000002</v>
      </c>
      <c r="E8334" s="128">
        <v>239</v>
      </c>
      <c r="F8334" s="128">
        <v>115</v>
      </c>
      <c r="G8334" s="126" t="s">
        <v>13711</v>
      </c>
      <c r="H8334" s="126" t="s">
        <v>20119</v>
      </c>
      <c r="I8334" s="126" t="s">
        <v>21054</v>
      </c>
      <c r="J8334" s="126" t="s">
        <v>26232</v>
      </c>
      <c r="K8334" s="9">
        <f>_xlfn.IFNA(VLOOKUP(Table5[[#This Row],[Section]],SubSill_Tier,2,FALSE),0)</f>
        <v>0</v>
      </c>
      <c r="L8334" s="9" t="str">
        <f t="shared" si="139"/>
        <v/>
      </c>
      <c r="M8334" s="205" t="str" cm="1">
        <f t="array" ref="M8334">_xlfn.IFS(NOT(ISERROR(VLOOKUP(Table5[[#This Row],[Section]],TB_notTB,1,FALSE))),"No",LEFT(Table5[[#This Row],[Section]],3)="ETB","PLS",LEFT(Table5[[#This Row],[Section]],1)="7","PDB",NOT(ISBLANK(Table5[[#This Row],[Section]])),"No")</f>
        <v>No</v>
      </c>
    </row>
    <row r="8335" spans="1:13" x14ac:dyDescent="0.25">
      <c r="A8335" s="126" t="s">
        <v>16531</v>
      </c>
      <c r="B8335" s="126" t="s">
        <v>16532</v>
      </c>
      <c r="C8335" s="126" t="s">
        <v>75</v>
      </c>
      <c r="D8335" s="127">
        <v>0.47699999999999998</v>
      </c>
      <c r="E8335" s="128">
        <v>265</v>
      </c>
      <c r="F8335" s="128">
        <v>177</v>
      </c>
      <c r="G8335" s="126" t="s">
        <v>14948</v>
      </c>
      <c r="H8335" s="126" t="s">
        <v>20257</v>
      </c>
      <c r="I8335" s="126" t="s">
        <v>22563</v>
      </c>
      <c r="J8335" s="126" t="s">
        <v>26288</v>
      </c>
      <c r="K8335" s="9">
        <f>_xlfn.IFNA(VLOOKUP(Table5[[#This Row],[Section]],SubSill_Tier,2,FALSE),0)</f>
        <v>0</v>
      </c>
      <c r="L8335" s="9" t="str">
        <f t="shared" si="139"/>
        <v/>
      </c>
      <c r="M8335" s="205" t="str" cm="1">
        <f t="array" ref="M8335">_xlfn.IFS(NOT(ISERROR(VLOOKUP(Table5[[#This Row],[Section]],TB_notTB,1,FALSE))),"No",LEFT(Table5[[#This Row],[Section]],3)="ETB","PLS",LEFT(Table5[[#This Row],[Section]],1)="7","PDB",NOT(ISBLANK(Table5[[#This Row],[Section]])),"No")</f>
        <v>No</v>
      </c>
    </row>
    <row r="8336" spans="1:13" x14ac:dyDescent="0.25">
      <c r="A8336" s="126" t="s">
        <v>16533</v>
      </c>
      <c r="B8336" s="126" t="s">
        <v>16534</v>
      </c>
      <c r="C8336" s="126" t="s">
        <v>75</v>
      </c>
      <c r="D8336" s="127">
        <v>1.4730000000000001</v>
      </c>
      <c r="E8336" s="128">
        <v>615</v>
      </c>
      <c r="F8336" s="128">
        <v>410</v>
      </c>
      <c r="G8336" s="126" t="s">
        <v>14948</v>
      </c>
      <c r="H8336" s="126" t="s">
        <v>20257</v>
      </c>
      <c r="I8336" s="126" t="s">
        <v>22563</v>
      </c>
      <c r="J8336" s="126" t="s">
        <v>26288</v>
      </c>
      <c r="K8336" s="9">
        <f>_xlfn.IFNA(VLOOKUP(Table5[[#This Row],[Section]],SubSill_Tier,2,FALSE),0)</f>
        <v>0</v>
      </c>
      <c r="L8336" s="9" t="str">
        <f t="shared" si="139"/>
        <v/>
      </c>
      <c r="M8336" s="205" t="str" cm="1">
        <f t="array" ref="M8336">_xlfn.IFS(NOT(ISERROR(VLOOKUP(Table5[[#This Row],[Section]],TB_notTB,1,FALSE))),"No",LEFT(Table5[[#This Row],[Section]],3)="ETB","PLS",LEFT(Table5[[#This Row],[Section]],1)="7","PDB",NOT(ISBLANK(Table5[[#This Row],[Section]])),"No")</f>
        <v>No</v>
      </c>
    </row>
    <row r="8337" spans="1:13" x14ac:dyDescent="0.25">
      <c r="A8337" s="126" t="s">
        <v>3722</v>
      </c>
      <c r="B8337" s="126" t="s">
        <v>17222</v>
      </c>
      <c r="C8337" s="126" t="s">
        <v>98</v>
      </c>
      <c r="D8337" s="127">
        <v>0.55600000000000005</v>
      </c>
      <c r="E8337" s="128">
        <v>193</v>
      </c>
      <c r="F8337" s="128">
        <v>193</v>
      </c>
      <c r="G8337" s="126" t="s">
        <v>13711</v>
      </c>
      <c r="H8337" s="126" t="s">
        <v>20119</v>
      </c>
      <c r="I8337" s="126" t="s">
        <v>21054</v>
      </c>
      <c r="J8337" s="126" t="s">
        <v>26232</v>
      </c>
      <c r="K8337" s="9">
        <f>_xlfn.IFNA(VLOOKUP(Table5[[#This Row],[Section]],SubSill_Tier,2,FALSE),0)</f>
        <v>0</v>
      </c>
      <c r="L8337" s="9" t="str">
        <f t="shared" si="139"/>
        <v/>
      </c>
      <c r="M8337" s="205" t="str" cm="1">
        <f t="array" ref="M8337">_xlfn.IFS(NOT(ISERROR(VLOOKUP(Table5[[#This Row],[Section]],TB_notTB,1,FALSE))),"No",LEFT(Table5[[#This Row],[Section]],3)="ETB","PLS",LEFT(Table5[[#This Row],[Section]],1)="7","PDB",NOT(ISBLANK(Table5[[#This Row],[Section]])),"No")</f>
        <v>No</v>
      </c>
    </row>
    <row r="8338" spans="1:13" x14ac:dyDescent="0.25">
      <c r="A8338" s="126" t="s">
        <v>14532</v>
      </c>
      <c r="B8338" s="126" t="s">
        <v>17159</v>
      </c>
      <c r="C8338" s="126" t="s">
        <v>75</v>
      </c>
      <c r="D8338" s="127">
        <v>1.873</v>
      </c>
      <c r="E8338" s="128">
        <v>502</v>
      </c>
      <c r="F8338" s="128">
        <v>335</v>
      </c>
      <c r="G8338" s="126" t="s">
        <v>14511</v>
      </c>
      <c r="H8338" s="126" t="s">
        <v>21236</v>
      </c>
      <c r="I8338" s="126" t="s">
        <v>21237</v>
      </c>
      <c r="J8338" s="126" t="s">
        <v>26241</v>
      </c>
      <c r="K8338" s="9">
        <f>_xlfn.IFNA(VLOOKUP(Table5[[#This Row],[Section]],SubSill_Tier,2,FALSE),0)</f>
        <v>0</v>
      </c>
      <c r="L8338" s="9" t="str">
        <f t="shared" si="139"/>
        <v/>
      </c>
      <c r="M8338" s="205" t="str" cm="1">
        <f t="array" ref="M8338">_xlfn.IFS(NOT(ISERROR(VLOOKUP(Table5[[#This Row],[Section]],TB_notTB,1,FALSE))),"No",LEFT(Table5[[#This Row],[Section]],3)="ETB","PLS",LEFT(Table5[[#This Row],[Section]],1)="7","PDB",NOT(ISBLANK(Table5[[#This Row],[Section]])),"No")</f>
        <v>No</v>
      </c>
    </row>
    <row r="8339" spans="1:13" x14ac:dyDescent="0.25">
      <c r="A8339" s="126" t="s">
        <v>14533</v>
      </c>
      <c r="B8339" s="126" t="s">
        <v>14534</v>
      </c>
      <c r="C8339" s="126" t="s">
        <v>75</v>
      </c>
      <c r="D8339" s="127">
        <v>2.645</v>
      </c>
      <c r="E8339" s="128">
        <v>417</v>
      </c>
      <c r="F8339" s="128">
        <v>417</v>
      </c>
      <c r="G8339" s="126" t="s">
        <v>21232</v>
      </c>
      <c r="H8339" s="126" t="s">
        <v>21233</v>
      </c>
      <c r="I8339" s="126" t="s">
        <v>21234</v>
      </c>
      <c r="J8339" s="126" t="s">
        <v>26362</v>
      </c>
      <c r="K8339" s="9">
        <f>_xlfn.IFNA(VLOOKUP(Table5[[#This Row],[Section]],SubSill_Tier,2,FALSE),0)</f>
        <v>0</v>
      </c>
      <c r="L8339" s="9" t="str">
        <f t="shared" si="139"/>
        <v/>
      </c>
      <c r="M8339" s="205" t="str" cm="1">
        <f t="array" ref="M8339">_xlfn.IFS(NOT(ISERROR(VLOOKUP(Table5[[#This Row],[Section]],TB_notTB,1,FALSE))),"No",LEFT(Table5[[#This Row],[Section]],3)="ETB","PLS",LEFT(Table5[[#This Row],[Section]],1)="7","PDB",NOT(ISBLANK(Table5[[#This Row],[Section]])),"No")</f>
        <v>No</v>
      </c>
    </row>
    <row r="8340" spans="1:13" x14ac:dyDescent="0.25">
      <c r="A8340" s="126" t="s">
        <v>14535</v>
      </c>
      <c r="B8340" s="126" t="s">
        <v>14536</v>
      </c>
      <c r="C8340" s="126" t="s">
        <v>75</v>
      </c>
      <c r="D8340" s="127">
        <v>1.069</v>
      </c>
      <c r="E8340" s="128">
        <v>204</v>
      </c>
      <c r="F8340" s="128">
        <v>204</v>
      </c>
      <c r="G8340" s="126" t="s">
        <v>13740</v>
      </c>
      <c r="H8340" s="126" t="s">
        <v>20124</v>
      </c>
      <c r="I8340" s="126" t="s">
        <v>21059</v>
      </c>
      <c r="J8340" s="126" t="s">
        <v>26235</v>
      </c>
      <c r="K8340" s="9">
        <f>_xlfn.IFNA(VLOOKUP(Table5[[#This Row],[Section]],SubSill_Tier,2,FALSE),0)</f>
        <v>0</v>
      </c>
      <c r="L8340" s="9" t="str">
        <f t="shared" si="139"/>
        <v/>
      </c>
      <c r="M8340" s="205" t="str" cm="1">
        <f t="array" ref="M8340">_xlfn.IFS(NOT(ISERROR(VLOOKUP(Table5[[#This Row],[Section]],TB_notTB,1,FALSE))),"No",LEFT(Table5[[#This Row],[Section]],3)="ETB","PLS",LEFT(Table5[[#This Row],[Section]],1)="7","PDB",NOT(ISBLANK(Table5[[#This Row],[Section]])),"No")</f>
        <v>No</v>
      </c>
    </row>
    <row r="8341" spans="1:13" x14ac:dyDescent="0.25">
      <c r="A8341" s="126" t="s">
        <v>14537</v>
      </c>
      <c r="B8341" s="126" t="s">
        <v>14538</v>
      </c>
      <c r="C8341" s="126" t="s">
        <v>75</v>
      </c>
      <c r="D8341" s="127">
        <v>3.8090000000000002</v>
      </c>
      <c r="E8341" s="128">
        <v>673</v>
      </c>
      <c r="F8341" s="128">
        <v>449</v>
      </c>
      <c r="G8341" s="126" t="s">
        <v>13812</v>
      </c>
      <c r="H8341" s="126" t="s">
        <v>21284</v>
      </c>
      <c r="I8341" s="126" t="s">
        <v>28229</v>
      </c>
      <c r="J8341" s="126" t="s">
        <v>26332</v>
      </c>
      <c r="K8341" s="9">
        <f>_xlfn.IFNA(VLOOKUP(Table5[[#This Row],[Section]],SubSill_Tier,2,FALSE),0)</f>
        <v>0</v>
      </c>
      <c r="L8341" s="9" t="str">
        <f t="shared" si="139"/>
        <v/>
      </c>
      <c r="M8341" s="205" t="str" cm="1">
        <f t="array" ref="M8341">_xlfn.IFS(NOT(ISERROR(VLOOKUP(Table5[[#This Row],[Section]],TB_notTB,1,FALSE))),"No",LEFT(Table5[[#This Row],[Section]],3)="ETB","PLS",LEFT(Table5[[#This Row],[Section]],1)="7","PDB",NOT(ISBLANK(Table5[[#This Row],[Section]])),"No")</f>
        <v>No</v>
      </c>
    </row>
    <row r="8342" spans="1:13" x14ac:dyDescent="0.25">
      <c r="A8342" s="126" t="s">
        <v>14539</v>
      </c>
      <c r="B8342" s="126" t="s">
        <v>14540</v>
      </c>
      <c r="C8342" s="126" t="s">
        <v>75</v>
      </c>
      <c r="D8342" s="127">
        <v>1.6020000000000001</v>
      </c>
      <c r="E8342" s="128">
        <v>618</v>
      </c>
      <c r="F8342" s="128">
        <v>412</v>
      </c>
      <c r="G8342" s="126" t="s">
        <v>13812</v>
      </c>
      <c r="H8342" s="126" t="s">
        <v>21284</v>
      </c>
      <c r="I8342" s="126" t="s">
        <v>28229</v>
      </c>
      <c r="J8342" s="126" t="s">
        <v>26241</v>
      </c>
      <c r="K8342" s="9">
        <f>_xlfn.IFNA(VLOOKUP(Table5[[#This Row],[Section]],SubSill_Tier,2,FALSE),0)</f>
        <v>0</v>
      </c>
      <c r="L8342" s="9" t="str">
        <f t="shared" si="139"/>
        <v/>
      </c>
      <c r="M8342" s="205" t="str" cm="1">
        <f t="array" ref="M8342">_xlfn.IFS(NOT(ISERROR(VLOOKUP(Table5[[#This Row],[Section]],TB_notTB,1,FALSE))),"No",LEFT(Table5[[#This Row],[Section]],3)="ETB","PLS",LEFT(Table5[[#This Row],[Section]],1)="7","PDB",NOT(ISBLANK(Table5[[#This Row],[Section]])),"No")</f>
        <v>No</v>
      </c>
    </row>
    <row r="8343" spans="1:13" x14ac:dyDescent="0.25">
      <c r="A8343" s="126" t="s">
        <v>14541</v>
      </c>
      <c r="B8343" s="126" t="s">
        <v>21793</v>
      </c>
      <c r="C8343" s="126" t="s">
        <v>75</v>
      </c>
      <c r="D8343" s="127">
        <v>0.24299999999999999</v>
      </c>
      <c r="E8343" s="128">
        <v>150</v>
      </c>
      <c r="F8343" s="128">
        <v>100</v>
      </c>
      <c r="G8343" s="126" t="s">
        <v>19348</v>
      </c>
      <c r="H8343" s="126" t="s">
        <v>21290</v>
      </c>
      <c r="I8343" s="126" t="s">
        <v>21291</v>
      </c>
      <c r="J8343" s="126" t="s">
        <v>26241</v>
      </c>
      <c r="K8343" s="9">
        <f>_xlfn.IFNA(VLOOKUP(Table5[[#This Row],[Section]],SubSill_Tier,2,FALSE),0)</f>
        <v>0</v>
      </c>
      <c r="L8343" s="9" t="str">
        <f t="shared" si="139"/>
        <v/>
      </c>
      <c r="M8343" s="205" t="str" cm="1">
        <f t="array" ref="M8343">_xlfn.IFS(NOT(ISERROR(VLOOKUP(Table5[[#This Row],[Section]],TB_notTB,1,FALSE))),"No",LEFT(Table5[[#This Row],[Section]],3)="ETB","PLS",LEFT(Table5[[#This Row],[Section]],1)="7","PDB",NOT(ISBLANK(Table5[[#This Row],[Section]])),"No")</f>
        <v>No</v>
      </c>
    </row>
    <row r="8344" spans="1:13" x14ac:dyDescent="0.25">
      <c r="A8344" s="126" t="s">
        <v>16535</v>
      </c>
      <c r="B8344" s="126" t="s">
        <v>16536</v>
      </c>
      <c r="C8344" s="126" t="s">
        <v>75</v>
      </c>
      <c r="D8344" s="127">
        <v>1.792</v>
      </c>
      <c r="E8344" s="128">
        <v>753</v>
      </c>
      <c r="F8344" s="128">
        <v>502</v>
      </c>
      <c r="G8344" s="126" t="s">
        <v>16485</v>
      </c>
      <c r="H8344" s="126" t="s">
        <v>20376</v>
      </c>
      <c r="I8344" s="126" t="s">
        <v>26457</v>
      </c>
      <c r="J8344" s="126" t="s">
        <v>26278</v>
      </c>
      <c r="K8344" s="9">
        <f>_xlfn.IFNA(VLOOKUP(Table5[[#This Row],[Section]],SubSill_Tier,2,FALSE),0)</f>
        <v>0</v>
      </c>
      <c r="L8344" s="9" t="str">
        <f t="shared" si="139"/>
        <v/>
      </c>
      <c r="M8344" s="205" t="str" cm="1">
        <f t="array" ref="M8344">_xlfn.IFS(NOT(ISERROR(VLOOKUP(Table5[[#This Row],[Section]],TB_notTB,1,FALSE))),"No",LEFT(Table5[[#This Row],[Section]],3)="ETB","PLS",LEFT(Table5[[#This Row],[Section]],1)="7","PDB",NOT(ISBLANK(Table5[[#This Row],[Section]])),"No")</f>
        <v>No</v>
      </c>
    </row>
    <row r="8345" spans="1:13" x14ac:dyDescent="0.25">
      <c r="A8345" s="126" t="s">
        <v>14542</v>
      </c>
      <c r="B8345" s="126" t="s">
        <v>14581</v>
      </c>
      <c r="C8345" s="126" t="s">
        <v>75</v>
      </c>
      <c r="D8345" s="127">
        <v>1.107</v>
      </c>
      <c r="E8345" s="128">
        <v>417</v>
      </c>
      <c r="F8345" s="128">
        <v>278</v>
      </c>
      <c r="G8345" s="126" t="s">
        <v>13806</v>
      </c>
      <c r="H8345" s="126" t="s">
        <v>21265</v>
      </c>
      <c r="I8345" s="126" t="s">
        <v>27185</v>
      </c>
      <c r="J8345" s="126" t="s">
        <v>26241</v>
      </c>
      <c r="K8345" s="9">
        <f>_xlfn.IFNA(VLOOKUP(Table5[[#This Row],[Section]],SubSill_Tier,2,FALSE),0)</f>
        <v>0</v>
      </c>
      <c r="L8345" s="9" t="str">
        <f t="shared" si="139"/>
        <v/>
      </c>
      <c r="M8345" s="205" t="str" cm="1">
        <f t="array" ref="M8345">_xlfn.IFS(NOT(ISERROR(VLOOKUP(Table5[[#This Row],[Section]],TB_notTB,1,FALSE))),"No",LEFT(Table5[[#This Row],[Section]],3)="ETB","PLS",LEFT(Table5[[#This Row],[Section]],1)="7","PDB",NOT(ISBLANK(Table5[[#This Row],[Section]])),"No")</f>
        <v>No</v>
      </c>
    </row>
    <row r="8346" spans="1:13" x14ac:dyDescent="0.25">
      <c r="A8346" s="126" t="s">
        <v>14543</v>
      </c>
      <c r="B8346" s="126" t="s">
        <v>14582</v>
      </c>
      <c r="C8346" s="126" t="s">
        <v>75</v>
      </c>
      <c r="D8346" s="127">
        <v>1.748</v>
      </c>
      <c r="E8346" s="128">
        <v>493</v>
      </c>
      <c r="F8346" s="128">
        <v>329</v>
      </c>
      <c r="G8346" s="126" t="s">
        <v>13806</v>
      </c>
      <c r="H8346" s="126" t="s">
        <v>21265</v>
      </c>
      <c r="I8346" s="126" t="s">
        <v>27185</v>
      </c>
      <c r="J8346" s="126" t="s">
        <v>26241</v>
      </c>
      <c r="K8346" s="9">
        <f>_xlfn.IFNA(VLOOKUP(Table5[[#This Row],[Section]],SubSill_Tier,2,FALSE),0)</f>
        <v>0</v>
      </c>
      <c r="L8346" s="9" t="str">
        <f t="shared" si="139"/>
        <v/>
      </c>
      <c r="M8346" s="205" t="str" cm="1">
        <f t="array" ref="M8346">_xlfn.IFS(NOT(ISERROR(VLOOKUP(Table5[[#This Row],[Section]],TB_notTB,1,FALSE))),"No",LEFT(Table5[[#This Row],[Section]],3)="ETB","PLS",LEFT(Table5[[#This Row],[Section]],1)="7","PDB",NOT(ISBLANK(Table5[[#This Row],[Section]])),"No")</f>
        <v>No</v>
      </c>
    </row>
    <row r="8347" spans="1:13" x14ac:dyDescent="0.25">
      <c r="A8347" s="126" t="s">
        <v>14544</v>
      </c>
      <c r="B8347" s="126" t="s">
        <v>14545</v>
      </c>
      <c r="C8347" s="126" t="s">
        <v>75</v>
      </c>
      <c r="D8347" s="127">
        <v>1.335</v>
      </c>
      <c r="E8347" s="128">
        <v>324</v>
      </c>
      <c r="F8347" s="128">
        <v>324</v>
      </c>
      <c r="G8347" s="126" t="s">
        <v>13757</v>
      </c>
      <c r="H8347" s="126" t="s">
        <v>21122</v>
      </c>
      <c r="I8347" s="126" t="s">
        <v>21123</v>
      </c>
      <c r="J8347" s="126" t="s">
        <v>26233</v>
      </c>
      <c r="K8347" s="9">
        <f>_xlfn.IFNA(VLOOKUP(Table5[[#This Row],[Section]],SubSill_Tier,2,FALSE),0)</f>
        <v>0</v>
      </c>
      <c r="L8347" s="9" t="str">
        <f t="shared" si="139"/>
        <v>Wall</v>
      </c>
      <c r="M8347" s="205" t="str" cm="1">
        <f t="array" ref="M8347">_xlfn.IFS(NOT(ISERROR(VLOOKUP(Table5[[#This Row],[Section]],TB_notTB,1,FALSE))),"No",LEFT(Table5[[#This Row],[Section]],3)="ETB","PLS",LEFT(Table5[[#This Row],[Section]],1)="7","PDB",NOT(ISBLANK(Table5[[#This Row],[Section]])),"No")</f>
        <v>No</v>
      </c>
    </row>
    <row r="8348" spans="1:13" x14ac:dyDescent="0.25">
      <c r="A8348" s="126" t="s">
        <v>17598</v>
      </c>
      <c r="B8348" s="126" t="s">
        <v>17599</v>
      </c>
      <c r="C8348" s="126" t="s">
        <v>98</v>
      </c>
      <c r="D8348" s="127">
        <v>0.29399999999999998</v>
      </c>
      <c r="E8348" s="128">
        <v>134</v>
      </c>
      <c r="F8348" s="128">
        <v>100</v>
      </c>
      <c r="G8348" s="126" t="s">
        <v>17472</v>
      </c>
      <c r="H8348" s="126" t="s">
        <v>20378</v>
      </c>
      <c r="I8348" s="126" t="s">
        <v>20379</v>
      </c>
      <c r="J8348" s="126" t="s">
        <v>26344</v>
      </c>
      <c r="K8348" s="9">
        <f>_xlfn.IFNA(VLOOKUP(Table5[[#This Row],[Section]],SubSill_Tier,2,FALSE),0)</f>
        <v>0</v>
      </c>
      <c r="L8348" s="9" t="str">
        <f t="shared" si="139"/>
        <v/>
      </c>
      <c r="M8348" s="205" t="str" cm="1">
        <f t="array" ref="M8348">_xlfn.IFS(NOT(ISERROR(VLOOKUP(Table5[[#This Row],[Section]],TB_notTB,1,FALSE))),"No",LEFT(Table5[[#This Row],[Section]],3)="ETB","PLS",LEFT(Table5[[#This Row],[Section]],1)="7","PDB",NOT(ISBLANK(Table5[[#This Row],[Section]])),"No")</f>
        <v>No</v>
      </c>
    </row>
    <row r="8349" spans="1:13" x14ac:dyDescent="0.25">
      <c r="A8349" s="126" t="s">
        <v>14546</v>
      </c>
      <c r="B8349" s="126" t="s">
        <v>26813</v>
      </c>
      <c r="C8349" s="126" t="s">
        <v>75</v>
      </c>
      <c r="D8349" s="127">
        <v>0.379</v>
      </c>
      <c r="E8349" s="128">
        <v>154</v>
      </c>
      <c r="F8349" s="128">
        <v>103</v>
      </c>
      <c r="G8349" s="126" t="s">
        <v>13925</v>
      </c>
      <c r="H8349" s="126" t="s">
        <v>20671</v>
      </c>
      <c r="I8349" s="126" t="s">
        <v>26480</v>
      </c>
      <c r="J8349" s="126" t="s">
        <v>26349</v>
      </c>
      <c r="K8349" s="9">
        <f>_xlfn.IFNA(VLOOKUP(Table5[[#This Row],[Section]],SubSill_Tier,2,FALSE),0)</f>
        <v>0</v>
      </c>
      <c r="L8349" s="9" t="str">
        <f t="shared" si="139"/>
        <v/>
      </c>
      <c r="M8349" s="205" t="str" cm="1">
        <f t="array" ref="M8349">_xlfn.IFS(NOT(ISERROR(VLOOKUP(Table5[[#This Row],[Section]],TB_notTB,1,FALSE))),"No",LEFT(Table5[[#This Row],[Section]],3)="ETB","PLS",LEFT(Table5[[#This Row],[Section]],1)="7","PDB",NOT(ISBLANK(Table5[[#This Row],[Section]])),"No")</f>
        <v>No</v>
      </c>
    </row>
    <row r="8350" spans="1:13" x14ac:dyDescent="0.25">
      <c r="A8350" s="126" t="s">
        <v>16537</v>
      </c>
      <c r="B8350" s="126" t="s">
        <v>16538</v>
      </c>
      <c r="C8350" s="126" t="s">
        <v>75</v>
      </c>
      <c r="D8350" s="127">
        <v>0.82099999999999995</v>
      </c>
      <c r="E8350" s="128">
        <v>307</v>
      </c>
      <c r="F8350" s="128">
        <v>270</v>
      </c>
      <c r="G8350" s="126" t="s">
        <v>15158</v>
      </c>
      <c r="H8350" s="126" t="s">
        <v>20297</v>
      </c>
      <c r="I8350" s="126" t="s">
        <v>21187</v>
      </c>
      <c r="J8350" s="126" t="s">
        <v>26304</v>
      </c>
      <c r="K8350" s="9">
        <f>_xlfn.IFNA(VLOOKUP(Table5[[#This Row],[Section]],SubSill_Tier,2,FALSE),0)</f>
        <v>0</v>
      </c>
      <c r="L8350" s="9" t="str">
        <f t="shared" si="139"/>
        <v/>
      </c>
      <c r="M8350" s="205" t="str" cm="1">
        <f t="array" ref="M8350">_xlfn.IFS(NOT(ISERROR(VLOOKUP(Table5[[#This Row],[Section]],TB_notTB,1,FALSE))),"No",LEFT(Table5[[#This Row],[Section]],3)="ETB","PLS",LEFT(Table5[[#This Row],[Section]],1)="7","PDB",NOT(ISBLANK(Table5[[#This Row],[Section]])),"No")</f>
        <v>No</v>
      </c>
    </row>
    <row r="8351" spans="1:13" x14ac:dyDescent="0.25">
      <c r="A8351" s="126" t="s">
        <v>16539</v>
      </c>
      <c r="B8351" s="126" t="s">
        <v>16540</v>
      </c>
      <c r="C8351" s="126" t="s">
        <v>75</v>
      </c>
      <c r="D8351" s="127">
        <v>0.36099999999999999</v>
      </c>
      <c r="E8351" s="128">
        <v>114</v>
      </c>
      <c r="F8351" s="128">
        <v>100</v>
      </c>
      <c r="G8351" s="126" t="s">
        <v>15158</v>
      </c>
      <c r="H8351" s="126" t="s">
        <v>20297</v>
      </c>
      <c r="I8351" s="126" t="s">
        <v>21187</v>
      </c>
      <c r="J8351" s="126" t="s">
        <v>26304</v>
      </c>
      <c r="K8351" s="9">
        <f>_xlfn.IFNA(VLOOKUP(Table5[[#This Row],[Section]],SubSill_Tier,2,FALSE),0)</f>
        <v>0</v>
      </c>
      <c r="L8351" s="9" t="str">
        <f t="shared" si="139"/>
        <v/>
      </c>
      <c r="M8351" s="205" t="str" cm="1">
        <f t="array" ref="M8351">_xlfn.IFS(NOT(ISERROR(VLOOKUP(Table5[[#This Row],[Section]],TB_notTB,1,FALSE))),"No",LEFT(Table5[[#This Row],[Section]],3)="ETB","PLS",LEFT(Table5[[#This Row],[Section]],1)="7","PDB",NOT(ISBLANK(Table5[[#This Row],[Section]])),"No")</f>
        <v>No</v>
      </c>
    </row>
    <row r="8352" spans="1:13" x14ac:dyDescent="0.25">
      <c r="A8352" s="126" t="s">
        <v>17600</v>
      </c>
      <c r="B8352" s="126" t="s">
        <v>17601</v>
      </c>
      <c r="C8352" s="126" t="s">
        <v>98</v>
      </c>
      <c r="D8352" s="127">
        <v>2.4750000000000001</v>
      </c>
      <c r="E8352" s="128">
        <v>528</v>
      </c>
      <c r="F8352" s="128">
        <v>352</v>
      </c>
      <c r="G8352" s="126" t="s">
        <v>17472</v>
      </c>
      <c r="H8352" s="126" t="s">
        <v>20378</v>
      </c>
      <c r="I8352" s="126" t="s">
        <v>20379</v>
      </c>
      <c r="J8352" s="126" t="s">
        <v>26341</v>
      </c>
      <c r="K8352" s="9">
        <f>_xlfn.IFNA(VLOOKUP(Table5[[#This Row],[Section]],SubSill_Tier,2,FALSE),0)</f>
        <v>0</v>
      </c>
      <c r="L8352" s="9" t="str">
        <f t="shared" si="139"/>
        <v/>
      </c>
      <c r="M8352" s="205" t="str" cm="1">
        <f t="array" ref="M8352">_xlfn.IFS(NOT(ISERROR(VLOOKUP(Table5[[#This Row],[Section]],TB_notTB,1,FALSE))),"No",LEFT(Table5[[#This Row],[Section]],3)="ETB","PLS",LEFT(Table5[[#This Row],[Section]],1)="7","PDB",NOT(ISBLANK(Table5[[#This Row],[Section]])),"No")</f>
        <v>No</v>
      </c>
    </row>
    <row r="8353" spans="1:13" x14ac:dyDescent="0.25">
      <c r="A8353" s="126" t="s">
        <v>3723</v>
      </c>
      <c r="B8353" s="126" t="s">
        <v>3724</v>
      </c>
      <c r="C8353" s="126" t="s">
        <v>75</v>
      </c>
      <c r="D8353" s="127">
        <v>1.5720000000000001</v>
      </c>
      <c r="E8353" s="128">
        <v>357</v>
      </c>
      <c r="F8353" s="128">
        <v>211</v>
      </c>
      <c r="G8353" s="126" t="s">
        <v>13803</v>
      </c>
      <c r="H8353" s="126" t="s">
        <v>20346</v>
      </c>
      <c r="I8353" s="126" t="s">
        <v>21264</v>
      </c>
      <c r="J8353" s="126" t="s">
        <v>26241</v>
      </c>
      <c r="K8353" s="9">
        <f>_xlfn.IFNA(VLOOKUP(Table5[[#This Row],[Section]],SubSill_Tier,2,FALSE),0)</f>
        <v>0</v>
      </c>
      <c r="L8353" s="9" t="str">
        <f t="shared" si="139"/>
        <v/>
      </c>
      <c r="M8353" s="205" t="str" cm="1">
        <f t="array" ref="M8353">_xlfn.IFS(NOT(ISERROR(VLOOKUP(Table5[[#This Row],[Section]],TB_notTB,1,FALSE))),"No",LEFT(Table5[[#This Row],[Section]],3)="ETB","PLS",LEFT(Table5[[#This Row],[Section]],1)="7","PDB",NOT(ISBLANK(Table5[[#This Row],[Section]])),"No")</f>
        <v>No</v>
      </c>
    </row>
    <row r="8354" spans="1:13" x14ac:dyDescent="0.25">
      <c r="A8354" s="126" t="s">
        <v>17602</v>
      </c>
      <c r="B8354" s="126" t="s">
        <v>17603</v>
      </c>
      <c r="C8354" s="126" t="s">
        <v>98</v>
      </c>
      <c r="D8354" s="127">
        <v>0.26200000000000001</v>
      </c>
      <c r="E8354" s="128">
        <v>100</v>
      </c>
      <c r="F8354" s="128">
        <v>100</v>
      </c>
      <c r="G8354" s="126" t="s">
        <v>17472</v>
      </c>
      <c r="H8354" s="126" t="s">
        <v>20378</v>
      </c>
      <c r="I8354" s="126" t="s">
        <v>20379</v>
      </c>
      <c r="J8354" s="126" t="s">
        <v>26344</v>
      </c>
      <c r="K8354" s="9">
        <f>_xlfn.IFNA(VLOOKUP(Table5[[#This Row],[Section]],SubSill_Tier,2,FALSE),0)</f>
        <v>0</v>
      </c>
      <c r="L8354" s="9" t="str">
        <f t="shared" si="139"/>
        <v/>
      </c>
      <c r="M8354" s="205" t="str" cm="1">
        <f t="array" ref="M8354">_xlfn.IFS(NOT(ISERROR(VLOOKUP(Table5[[#This Row],[Section]],TB_notTB,1,FALSE))),"No",LEFT(Table5[[#This Row],[Section]],3)="ETB","PLS",LEFT(Table5[[#This Row],[Section]],1)="7","PDB",NOT(ISBLANK(Table5[[#This Row],[Section]])),"No")</f>
        <v>No</v>
      </c>
    </row>
    <row r="8355" spans="1:13" x14ac:dyDescent="0.25">
      <c r="A8355" s="126" t="s">
        <v>17604</v>
      </c>
      <c r="B8355" s="126" t="s">
        <v>17605</v>
      </c>
      <c r="C8355" s="126" t="s">
        <v>98</v>
      </c>
      <c r="D8355" s="127">
        <v>0.28100000000000003</v>
      </c>
      <c r="E8355" s="128">
        <v>100</v>
      </c>
      <c r="F8355" s="128">
        <v>100</v>
      </c>
      <c r="G8355" s="126" t="s">
        <v>17472</v>
      </c>
      <c r="H8355" s="126" t="s">
        <v>20378</v>
      </c>
      <c r="I8355" s="126" t="s">
        <v>20379</v>
      </c>
      <c r="J8355" s="126" t="s">
        <v>26344</v>
      </c>
      <c r="K8355" s="9">
        <f>_xlfn.IFNA(VLOOKUP(Table5[[#This Row],[Section]],SubSill_Tier,2,FALSE),0)</f>
        <v>0</v>
      </c>
      <c r="L8355" s="9" t="str">
        <f t="shared" si="139"/>
        <v/>
      </c>
      <c r="M8355" s="205" t="str" cm="1">
        <f t="array" ref="M8355">_xlfn.IFS(NOT(ISERROR(VLOOKUP(Table5[[#This Row],[Section]],TB_notTB,1,FALSE))),"No",LEFT(Table5[[#This Row],[Section]],3)="ETB","PLS",LEFT(Table5[[#This Row],[Section]],1)="7","PDB",NOT(ISBLANK(Table5[[#This Row],[Section]])),"No")</f>
        <v>No</v>
      </c>
    </row>
    <row r="8356" spans="1:13" x14ac:dyDescent="0.25">
      <c r="A8356" s="126" t="s">
        <v>17606</v>
      </c>
      <c r="B8356" s="126" t="s">
        <v>17607</v>
      </c>
      <c r="C8356" s="126" t="s">
        <v>98</v>
      </c>
      <c r="D8356" s="127">
        <v>2.2949999999999999</v>
      </c>
      <c r="E8356" s="128">
        <v>455</v>
      </c>
      <c r="F8356" s="128">
        <v>304</v>
      </c>
      <c r="G8356" s="126" t="s">
        <v>17472</v>
      </c>
      <c r="H8356" s="126" t="s">
        <v>20378</v>
      </c>
      <c r="I8356" s="126" t="s">
        <v>20379</v>
      </c>
      <c r="J8356" s="126" t="s">
        <v>26345</v>
      </c>
      <c r="K8356" s="9">
        <f>_xlfn.IFNA(VLOOKUP(Table5[[#This Row],[Section]],SubSill_Tier,2,FALSE),0)</f>
        <v>0</v>
      </c>
      <c r="L8356" s="9" t="str">
        <f t="shared" si="139"/>
        <v/>
      </c>
      <c r="M8356" s="205" t="str" cm="1">
        <f t="array" ref="M8356">_xlfn.IFS(NOT(ISERROR(VLOOKUP(Table5[[#This Row],[Section]],TB_notTB,1,FALSE))),"No",LEFT(Table5[[#This Row],[Section]],3)="ETB","PLS",LEFT(Table5[[#This Row],[Section]],1)="7","PDB",NOT(ISBLANK(Table5[[#This Row],[Section]])),"No")</f>
        <v>No</v>
      </c>
    </row>
    <row r="8357" spans="1:13" x14ac:dyDescent="0.25">
      <c r="A8357" s="126" t="s">
        <v>17608</v>
      </c>
      <c r="B8357" s="126" t="s">
        <v>17609</v>
      </c>
      <c r="C8357" s="126" t="s">
        <v>98</v>
      </c>
      <c r="D8357" s="127">
        <v>2.2869999999999999</v>
      </c>
      <c r="E8357" s="128">
        <v>442</v>
      </c>
      <c r="F8357" s="128">
        <v>295</v>
      </c>
      <c r="G8357" s="126" t="s">
        <v>17472</v>
      </c>
      <c r="H8357" s="126" t="s">
        <v>20378</v>
      </c>
      <c r="I8357" s="126" t="s">
        <v>20379</v>
      </c>
      <c r="J8357" s="126" t="s">
        <v>26344</v>
      </c>
      <c r="K8357" s="9">
        <f>_xlfn.IFNA(VLOOKUP(Table5[[#This Row],[Section]],SubSill_Tier,2,FALSE),0)</f>
        <v>0</v>
      </c>
      <c r="L8357" s="9" t="str">
        <f t="shared" si="139"/>
        <v/>
      </c>
      <c r="M8357" s="205" t="str" cm="1">
        <f t="array" ref="M8357">_xlfn.IFS(NOT(ISERROR(VLOOKUP(Table5[[#This Row],[Section]],TB_notTB,1,FALSE))),"No",LEFT(Table5[[#This Row],[Section]],3)="ETB","PLS",LEFT(Table5[[#This Row],[Section]],1)="7","PDB",NOT(ISBLANK(Table5[[#This Row],[Section]])),"No")</f>
        <v>No</v>
      </c>
    </row>
    <row r="8358" spans="1:13" x14ac:dyDescent="0.25">
      <c r="A8358" s="126" t="s">
        <v>3725</v>
      </c>
      <c r="B8358" s="126" t="s">
        <v>3726</v>
      </c>
      <c r="C8358" s="126" t="s">
        <v>75</v>
      </c>
      <c r="D8358" s="127">
        <v>1.4630000000000001</v>
      </c>
      <c r="E8358" s="128">
        <v>354</v>
      </c>
      <c r="F8358" s="128">
        <v>209</v>
      </c>
      <c r="G8358" s="126" t="s">
        <v>13803</v>
      </c>
      <c r="H8358" s="126" t="s">
        <v>20346</v>
      </c>
      <c r="I8358" s="126" t="s">
        <v>21264</v>
      </c>
      <c r="J8358" s="126" t="s">
        <v>26241</v>
      </c>
      <c r="K8358" s="9">
        <f>_xlfn.IFNA(VLOOKUP(Table5[[#This Row],[Section]],SubSill_Tier,2,FALSE),0)</f>
        <v>0</v>
      </c>
      <c r="L8358" s="9" t="str">
        <f t="shared" si="139"/>
        <v/>
      </c>
      <c r="M8358" s="205" t="str" cm="1">
        <f t="array" ref="M8358">_xlfn.IFS(NOT(ISERROR(VLOOKUP(Table5[[#This Row],[Section]],TB_notTB,1,FALSE))),"No",LEFT(Table5[[#This Row],[Section]],3)="ETB","PLS",LEFT(Table5[[#This Row],[Section]],1)="7","PDB",NOT(ISBLANK(Table5[[#This Row],[Section]])),"No")</f>
        <v>No</v>
      </c>
    </row>
    <row r="8359" spans="1:13" x14ac:dyDescent="0.25">
      <c r="A8359" s="126" t="s">
        <v>14583</v>
      </c>
      <c r="B8359" s="126" t="s">
        <v>26814</v>
      </c>
      <c r="C8359" s="126" t="s">
        <v>75</v>
      </c>
      <c r="D8359" s="127">
        <v>3.6309999999999998</v>
      </c>
      <c r="E8359" s="128">
        <v>942</v>
      </c>
      <c r="F8359" s="128">
        <v>628</v>
      </c>
      <c r="G8359" s="126" t="s">
        <v>19350</v>
      </c>
      <c r="H8359" s="126" t="s">
        <v>21120</v>
      </c>
      <c r="I8359" s="126" t="s">
        <v>27823</v>
      </c>
      <c r="J8359" s="126" t="s">
        <v>26332</v>
      </c>
      <c r="K8359" s="9">
        <f>_xlfn.IFNA(VLOOKUP(Table5[[#This Row],[Section]],SubSill_Tier,2,FALSE),0)</f>
        <v>0</v>
      </c>
      <c r="L8359" s="9" t="str">
        <f t="shared" si="139"/>
        <v/>
      </c>
      <c r="M8359" s="205" t="str" cm="1">
        <f t="array" ref="M8359">_xlfn.IFS(NOT(ISERROR(VLOOKUP(Table5[[#This Row],[Section]],TB_notTB,1,FALSE))),"No",LEFT(Table5[[#This Row],[Section]],3)="ETB","PLS",LEFT(Table5[[#This Row],[Section]],1)="7","PDB",NOT(ISBLANK(Table5[[#This Row],[Section]])),"No")</f>
        <v>No</v>
      </c>
    </row>
    <row r="8360" spans="1:13" x14ac:dyDescent="0.25">
      <c r="A8360" s="126" t="s">
        <v>14584</v>
      </c>
      <c r="B8360" s="126" t="s">
        <v>26815</v>
      </c>
      <c r="C8360" s="126" t="s">
        <v>75</v>
      </c>
      <c r="D8360" s="127">
        <v>5.1230000000000002</v>
      </c>
      <c r="E8360" s="128">
        <v>734</v>
      </c>
      <c r="F8360" s="128">
        <v>510</v>
      </c>
      <c r="G8360" s="126" t="s">
        <v>19350</v>
      </c>
      <c r="H8360" s="126" t="s">
        <v>21120</v>
      </c>
      <c r="I8360" s="126" t="s">
        <v>27823</v>
      </c>
      <c r="J8360" s="126" t="s">
        <v>26245</v>
      </c>
      <c r="K8360" s="9">
        <f>_xlfn.IFNA(VLOOKUP(Table5[[#This Row],[Section]],SubSill_Tier,2,FALSE),0)</f>
        <v>0</v>
      </c>
      <c r="L8360" s="9" t="str">
        <f t="shared" si="139"/>
        <v/>
      </c>
      <c r="M8360" s="205" t="str" cm="1">
        <f t="array" ref="M8360">_xlfn.IFS(NOT(ISERROR(VLOOKUP(Table5[[#This Row],[Section]],TB_notTB,1,FALSE))),"No",LEFT(Table5[[#This Row],[Section]],3)="ETB","PLS",LEFT(Table5[[#This Row],[Section]],1)="7","PDB",NOT(ISBLANK(Table5[[#This Row],[Section]])),"No")</f>
        <v>No</v>
      </c>
    </row>
    <row r="8361" spans="1:13" x14ac:dyDescent="0.25">
      <c r="A8361" s="126" t="s">
        <v>14585</v>
      </c>
      <c r="B8361" s="126" t="s">
        <v>26816</v>
      </c>
      <c r="C8361" s="126" t="s">
        <v>75</v>
      </c>
      <c r="D8361" s="127">
        <v>3.3090000000000002</v>
      </c>
      <c r="E8361" s="128">
        <v>872</v>
      </c>
      <c r="F8361" s="128">
        <v>582</v>
      </c>
      <c r="G8361" s="126" t="s">
        <v>19350</v>
      </c>
      <c r="H8361" s="126" t="s">
        <v>21120</v>
      </c>
      <c r="I8361" s="126" t="s">
        <v>27823</v>
      </c>
      <c r="J8361" s="126" t="s">
        <v>26332</v>
      </c>
      <c r="K8361" s="9">
        <f>_xlfn.IFNA(VLOOKUP(Table5[[#This Row],[Section]],SubSill_Tier,2,FALSE),0)</f>
        <v>0</v>
      </c>
      <c r="L8361" s="9" t="str">
        <f t="shared" si="139"/>
        <v/>
      </c>
      <c r="M8361" s="205" t="str" cm="1">
        <f t="array" ref="M8361">_xlfn.IFS(NOT(ISERROR(VLOOKUP(Table5[[#This Row],[Section]],TB_notTB,1,FALSE))),"No",LEFT(Table5[[#This Row],[Section]],3)="ETB","PLS",LEFT(Table5[[#This Row],[Section]],1)="7","PDB",NOT(ISBLANK(Table5[[#This Row],[Section]])),"No")</f>
        <v>No</v>
      </c>
    </row>
    <row r="8362" spans="1:13" x14ac:dyDescent="0.25">
      <c r="A8362" s="126" t="s">
        <v>14586</v>
      </c>
      <c r="B8362" s="126" t="s">
        <v>26817</v>
      </c>
      <c r="C8362" s="126" t="s">
        <v>75</v>
      </c>
      <c r="D8362" s="127">
        <v>3.173</v>
      </c>
      <c r="E8362" s="128">
        <v>836</v>
      </c>
      <c r="F8362" s="128">
        <v>558</v>
      </c>
      <c r="G8362" s="126" t="s">
        <v>19350</v>
      </c>
      <c r="H8362" s="126" t="s">
        <v>21120</v>
      </c>
      <c r="I8362" s="126" t="s">
        <v>27823</v>
      </c>
      <c r="J8362" s="126" t="s">
        <v>26332</v>
      </c>
      <c r="K8362" s="9">
        <f>_xlfn.IFNA(VLOOKUP(Table5[[#This Row],[Section]],SubSill_Tier,2,FALSE),0)</f>
        <v>0</v>
      </c>
      <c r="L8362" s="9" t="str">
        <f t="shared" si="139"/>
        <v/>
      </c>
      <c r="M8362" s="205" t="str" cm="1">
        <f t="array" ref="M8362">_xlfn.IFS(NOT(ISERROR(VLOOKUP(Table5[[#This Row],[Section]],TB_notTB,1,FALSE))),"No",LEFT(Table5[[#This Row],[Section]],3)="ETB","PLS",LEFT(Table5[[#This Row],[Section]],1)="7","PDB",NOT(ISBLANK(Table5[[#This Row],[Section]])),"No")</f>
        <v>No</v>
      </c>
    </row>
    <row r="8363" spans="1:13" x14ac:dyDescent="0.25">
      <c r="A8363" s="126" t="s">
        <v>9288</v>
      </c>
      <c r="B8363" s="126" t="s">
        <v>28283</v>
      </c>
      <c r="C8363" s="126" t="s">
        <v>75</v>
      </c>
      <c r="D8363" s="127">
        <v>0.94</v>
      </c>
      <c r="E8363" s="128">
        <v>147</v>
      </c>
      <c r="F8363" s="128">
        <v>147</v>
      </c>
      <c r="G8363" s="126" t="s">
        <v>13717</v>
      </c>
      <c r="H8363" s="126" t="s">
        <v>20125</v>
      </c>
      <c r="I8363" s="126" t="s">
        <v>20126</v>
      </c>
      <c r="J8363" s="126" t="s">
        <v>26235</v>
      </c>
      <c r="K8363" s="9">
        <f>_xlfn.IFNA(VLOOKUP(Table5[[#This Row],[Section]],SubSill_Tier,2,FALSE),0)</f>
        <v>0</v>
      </c>
      <c r="L8363" s="9" t="str">
        <f t="shared" si="139"/>
        <v/>
      </c>
      <c r="M8363" s="205" t="str" cm="1">
        <f t="array" ref="M8363">_xlfn.IFS(NOT(ISERROR(VLOOKUP(Table5[[#This Row],[Section]],TB_notTB,1,FALSE))),"No",LEFT(Table5[[#This Row],[Section]],3)="ETB","PLS",LEFT(Table5[[#This Row],[Section]],1)="7","PDB",NOT(ISBLANK(Table5[[#This Row],[Section]])),"No")</f>
        <v>No</v>
      </c>
    </row>
    <row r="8364" spans="1:13" x14ac:dyDescent="0.25">
      <c r="A8364" s="126" t="s">
        <v>14587</v>
      </c>
      <c r="B8364" s="126" t="s">
        <v>14588</v>
      </c>
      <c r="C8364" s="126" t="s">
        <v>75</v>
      </c>
      <c r="D8364" s="127">
        <v>1.056</v>
      </c>
      <c r="E8364" s="128">
        <v>201</v>
      </c>
      <c r="F8364" s="128">
        <v>134</v>
      </c>
      <c r="G8364" s="126" t="s">
        <v>13795</v>
      </c>
      <c r="H8364" s="126" t="s">
        <v>20347</v>
      </c>
      <c r="I8364" s="126" t="s">
        <v>28074</v>
      </c>
      <c r="J8364" s="126" t="s">
        <v>26247</v>
      </c>
      <c r="K8364" s="9">
        <f>_xlfn.IFNA(VLOOKUP(Table5[[#This Row],[Section]],SubSill_Tier,2,FALSE),0)</f>
        <v>0</v>
      </c>
      <c r="L8364" s="9" t="str">
        <f t="shared" si="139"/>
        <v/>
      </c>
      <c r="M8364" s="205" t="str" cm="1">
        <f t="array" ref="M8364">_xlfn.IFS(NOT(ISERROR(VLOOKUP(Table5[[#This Row],[Section]],TB_notTB,1,FALSE))),"No",LEFT(Table5[[#This Row],[Section]],3)="ETB","PLS",LEFT(Table5[[#This Row],[Section]],1)="7","PDB",NOT(ISBLANK(Table5[[#This Row],[Section]])),"No")</f>
        <v>No</v>
      </c>
    </row>
    <row r="8365" spans="1:13" x14ac:dyDescent="0.25">
      <c r="A8365" s="126" t="s">
        <v>3727</v>
      </c>
      <c r="B8365" s="126" t="s">
        <v>17222</v>
      </c>
      <c r="C8365" s="126" t="s">
        <v>98</v>
      </c>
      <c r="D8365" s="127">
        <v>2.464</v>
      </c>
      <c r="E8365" s="128">
        <v>606</v>
      </c>
      <c r="F8365" s="128">
        <v>224</v>
      </c>
      <c r="G8365" s="126" t="s">
        <v>13730</v>
      </c>
      <c r="H8365" s="126" t="s">
        <v>20139</v>
      </c>
      <c r="I8365" s="126" t="s">
        <v>20140</v>
      </c>
      <c r="J8365" s="126" t="s">
        <v>26243</v>
      </c>
      <c r="K8365" s="9">
        <f>_xlfn.IFNA(VLOOKUP(Table5[[#This Row],[Section]],SubSill_Tier,2,FALSE),0)</f>
        <v>0</v>
      </c>
      <c r="L8365" s="9" t="str">
        <f t="shared" si="139"/>
        <v/>
      </c>
      <c r="M8365" s="205" t="str" cm="1">
        <f t="array" ref="M8365">_xlfn.IFS(NOT(ISERROR(VLOOKUP(Table5[[#This Row],[Section]],TB_notTB,1,FALSE))),"No",LEFT(Table5[[#This Row],[Section]],3)="ETB","PLS",LEFT(Table5[[#This Row],[Section]],1)="7","PDB",NOT(ISBLANK(Table5[[#This Row],[Section]])),"No")</f>
        <v>No</v>
      </c>
    </row>
    <row r="8366" spans="1:13" x14ac:dyDescent="0.25">
      <c r="A8366" s="126" t="s">
        <v>14589</v>
      </c>
      <c r="B8366" s="126" t="s">
        <v>17160</v>
      </c>
      <c r="C8366" s="126" t="s">
        <v>75</v>
      </c>
      <c r="D8366" s="127">
        <v>1.6679999999999999</v>
      </c>
      <c r="E8366" s="128">
        <v>384</v>
      </c>
      <c r="F8366" s="128">
        <v>256</v>
      </c>
      <c r="G8366" s="126" t="s">
        <v>14511</v>
      </c>
      <c r="H8366" s="126" t="s">
        <v>21236</v>
      </c>
      <c r="I8366" s="126" t="s">
        <v>21237</v>
      </c>
      <c r="J8366" s="126" t="s">
        <v>26241</v>
      </c>
      <c r="K8366" s="9">
        <f>_xlfn.IFNA(VLOOKUP(Table5[[#This Row],[Section]],SubSill_Tier,2,FALSE),0)</f>
        <v>0</v>
      </c>
      <c r="L8366" s="9" t="str">
        <f t="shared" si="139"/>
        <v/>
      </c>
      <c r="M8366" s="205" t="str" cm="1">
        <f t="array" ref="M8366">_xlfn.IFS(NOT(ISERROR(VLOOKUP(Table5[[#This Row],[Section]],TB_notTB,1,FALSE))),"No",LEFT(Table5[[#This Row],[Section]],3)="ETB","PLS",LEFT(Table5[[#This Row],[Section]],1)="7","PDB",NOT(ISBLANK(Table5[[#This Row],[Section]])),"No")</f>
        <v>No</v>
      </c>
    </row>
    <row r="8367" spans="1:13" x14ac:dyDescent="0.25">
      <c r="A8367" s="126" t="s">
        <v>14590</v>
      </c>
      <c r="B8367" s="126" t="s">
        <v>17161</v>
      </c>
      <c r="C8367" s="126" t="s">
        <v>75</v>
      </c>
      <c r="D8367" s="127">
        <v>1.59</v>
      </c>
      <c r="E8367" s="128">
        <v>371</v>
      </c>
      <c r="F8367" s="128">
        <v>247</v>
      </c>
      <c r="G8367" s="126" t="s">
        <v>14511</v>
      </c>
      <c r="H8367" s="126" t="s">
        <v>21236</v>
      </c>
      <c r="I8367" s="126" t="s">
        <v>21237</v>
      </c>
      <c r="J8367" s="126" t="s">
        <v>26241</v>
      </c>
      <c r="K8367" s="9">
        <f>_xlfn.IFNA(VLOOKUP(Table5[[#This Row],[Section]],SubSill_Tier,2,FALSE),0)</f>
        <v>0</v>
      </c>
      <c r="L8367" s="9" t="str">
        <f t="shared" si="139"/>
        <v/>
      </c>
      <c r="M8367" s="205" t="str" cm="1">
        <f t="array" ref="M8367">_xlfn.IFS(NOT(ISERROR(VLOOKUP(Table5[[#This Row],[Section]],TB_notTB,1,FALSE))),"No",LEFT(Table5[[#This Row],[Section]],3)="ETB","PLS",LEFT(Table5[[#This Row],[Section]],1)="7","PDB",NOT(ISBLANK(Table5[[#This Row],[Section]])),"No")</f>
        <v>No</v>
      </c>
    </row>
    <row r="8368" spans="1:13" x14ac:dyDescent="0.25">
      <c r="A8368" s="126" t="s">
        <v>14591</v>
      </c>
      <c r="B8368" s="126" t="s">
        <v>17162</v>
      </c>
      <c r="C8368" s="126" t="s">
        <v>75</v>
      </c>
      <c r="D8368" s="127">
        <v>1.6870000000000001</v>
      </c>
      <c r="E8368" s="128">
        <v>403</v>
      </c>
      <c r="F8368" s="128">
        <v>306</v>
      </c>
      <c r="G8368" s="126" t="s">
        <v>14511</v>
      </c>
      <c r="H8368" s="126" t="s">
        <v>21236</v>
      </c>
      <c r="I8368" s="126" t="s">
        <v>21237</v>
      </c>
      <c r="J8368" s="126" t="s">
        <v>26241</v>
      </c>
      <c r="K8368" s="9">
        <f>_xlfn.IFNA(VLOOKUP(Table5[[#This Row],[Section]],SubSill_Tier,2,FALSE),0)</f>
        <v>0</v>
      </c>
      <c r="L8368" s="9" t="str">
        <f t="shared" si="139"/>
        <v/>
      </c>
      <c r="M8368" s="205" t="str" cm="1">
        <f t="array" ref="M8368">_xlfn.IFS(NOT(ISERROR(VLOOKUP(Table5[[#This Row],[Section]],TB_notTB,1,FALSE))),"No",LEFT(Table5[[#This Row],[Section]],3)="ETB","PLS",LEFT(Table5[[#This Row],[Section]],1)="7","PDB",NOT(ISBLANK(Table5[[#This Row],[Section]])),"No")</f>
        <v>No</v>
      </c>
    </row>
    <row r="8369" spans="1:13" x14ac:dyDescent="0.25">
      <c r="A8369" s="126" t="s">
        <v>16541</v>
      </c>
      <c r="B8369" s="126" t="s">
        <v>16542</v>
      </c>
      <c r="C8369" s="126" t="s">
        <v>75</v>
      </c>
      <c r="D8369" s="127">
        <v>1.873</v>
      </c>
      <c r="E8369" s="128">
        <v>542</v>
      </c>
      <c r="F8369" s="128">
        <v>362</v>
      </c>
      <c r="G8369" s="126" t="s">
        <v>14948</v>
      </c>
      <c r="H8369" s="126" t="s">
        <v>20257</v>
      </c>
      <c r="I8369" s="126" t="s">
        <v>22563</v>
      </c>
      <c r="J8369" s="126" t="s">
        <v>26288</v>
      </c>
      <c r="K8369" s="9">
        <f>_xlfn.IFNA(VLOOKUP(Table5[[#This Row],[Section]],SubSill_Tier,2,FALSE),0)</f>
        <v>0</v>
      </c>
      <c r="L8369" s="9" t="str">
        <f t="shared" si="139"/>
        <v/>
      </c>
      <c r="M8369" s="205" t="str" cm="1">
        <f t="array" ref="M8369">_xlfn.IFS(NOT(ISERROR(VLOOKUP(Table5[[#This Row],[Section]],TB_notTB,1,FALSE))),"No",LEFT(Table5[[#This Row],[Section]],3)="ETB","PLS",LEFT(Table5[[#This Row],[Section]],1)="7","PDB",NOT(ISBLANK(Table5[[#This Row],[Section]])),"No")</f>
        <v>No</v>
      </c>
    </row>
    <row r="8370" spans="1:13" x14ac:dyDescent="0.25">
      <c r="A8370" s="126" t="s">
        <v>14592</v>
      </c>
      <c r="B8370" s="126" t="s">
        <v>17163</v>
      </c>
      <c r="C8370" s="126" t="s">
        <v>75</v>
      </c>
      <c r="D8370" s="127">
        <v>1.8120000000000001</v>
      </c>
      <c r="E8370" s="128">
        <v>471</v>
      </c>
      <c r="F8370" s="128">
        <v>314</v>
      </c>
      <c r="G8370" s="126" t="s">
        <v>14511</v>
      </c>
      <c r="H8370" s="126" t="s">
        <v>21236</v>
      </c>
      <c r="I8370" s="126" t="s">
        <v>21237</v>
      </c>
      <c r="J8370" s="126" t="s">
        <v>26241</v>
      </c>
      <c r="K8370" s="9">
        <f>_xlfn.IFNA(VLOOKUP(Table5[[#This Row],[Section]],SubSill_Tier,2,FALSE),0)</f>
        <v>0</v>
      </c>
      <c r="L8370" s="9" t="str">
        <f t="shared" si="139"/>
        <v/>
      </c>
      <c r="M8370" s="205" t="str" cm="1">
        <f t="array" ref="M8370">_xlfn.IFS(NOT(ISERROR(VLOOKUP(Table5[[#This Row],[Section]],TB_notTB,1,FALSE))),"No",LEFT(Table5[[#This Row],[Section]],3)="ETB","PLS",LEFT(Table5[[#This Row],[Section]],1)="7","PDB",NOT(ISBLANK(Table5[[#This Row],[Section]])),"No")</f>
        <v>No</v>
      </c>
    </row>
    <row r="8371" spans="1:13" x14ac:dyDescent="0.25">
      <c r="A8371" s="126" t="s">
        <v>3728</v>
      </c>
      <c r="B8371" s="126" t="s">
        <v>17222</v>
      </c>
      <c r="C8371" s="126" t="s">
        <v>98</v>
      </c>
      <c r="D8371" s="127">
        <v>0.82</v>
      </c>
      <c r="E8371" s="128">
        <v>308</v>
      </c>
      <c r="F8371" s="128">
        <v>100</v>
      </c>
      <c r="G8371" s="126" t="s">
        <v>13736</v>
      </c>
      <c r="H8371" s="126" t="s">
        <v>20148</v>
      </c>
      <c r="I8371" s="126" t="s">
        <v>21073</v>
      </c>
      <c r="J8371" s="126" t="s">
        <v>26232</v>
      </c>
      <c r="K8371" s="9">
        <f>_xlfn.IFNA(VLOOKUP(Table5[[#This Row],[Section]],SubSill_Tier,2,FALSE),0)</f>
        <v>0</v>
      </c>
      <c r="L8371" s="9" t="str">
        <f t="shared" si="139"/>
        <v/>
      </c>
      <c r="M8371" s="205" t="str" cm="1">
        <f t="array" ref="M8371">_xlfn.IFS(NOT(ISERROR(VLOOKUP(Table5[[#This Row],[Section]],TB_notTB,1,FALSE))),"No",LEFT(Table5[[#This Row],[Section]],3)="ETB","PLS",LEFT(Table5[[#This Row],[Section]],1)="7","PDB",NOT(ISBLANK(Table5[[#This Row],[Section]])),"No")</f>
        <v>No</v>
      </c>
    </row>
    <row r="8372" spans="1:13" x14ac:dyDescent="0.25">
      <c r="A8372" s="126" t="s">
        <v>14593</v>
      </c>
      <c r="B8372" s="126" t="s">
        <v>14594</v>
      </c>
      <c r="C8372" s="126" t="s">
        <v>75</v>
      </c>
      <c r="D8372" s="127">
        <v>0.36499999999999999</v>
      </c>
      <c r="E8372" s="128">
        <v>143</v>
      </c>
      <c r="F8372" s="128">
        <v>100</v>
      </c>
      <c r="G8372" s="126" t="s">
        <v>13712</v>
      </c>
      <c r="H8372" s="126" t="s">
        <v>20120</v>
      </c>
      <c r="I8372" s="126" t="s">
        <v>21055</v>
      </c>
      <c r="J8372" s="126" t="s">
        <v>26239</v>
      </c>
      <c r="K8372" s="9">
        <f>_xlfn.IFNA(VLOOKUP(Table5[[#This Row],[Section]],SubSill_Tier,2,FALSE),0)</f>
        <v>0</v>
      </c>
      <c r="L8372" s="9" t="str">
        <f t="shared" si="139"/>
        <v/>
      </c>
      <c r="M8372" s="205" t="str" cm="1">
        <f t="array" ref="M8372">_xlfn.IFS(NOT(ISERROR(VLOOKUP(Table5[[#This Row],[Section]],TB_notTB,1,FALSE))),"No",LEFT(Table5[[#This Row],[Section]],3)="ETB","PLS",LEFT(Table5[[#This Row],[Section]],1)="7","PDB",NOT(ISBLANK(Table5[[#This Row],[Section]])),"No")</f>
        <v>No</v>
      </c>
    </row>
    <row r="8373" spans="1:13" x14ac:dyDescent="0.25">
      <c r="A8373" s="126" t="s">
        <v>14595</v>
      </c>
      <c r="B8373" s="126" t="s">
        <v>14596</v>
      </c>
      <c r="C8373" s="126" t="s">
        <v>75</v>
      </c>
      <c r="D8373" s="127">
        <v>0.46500000000000002</v>
      </c>
      <c r="E8373" s="128">
        <v>181</v>
      </c>
      <c r="F8373" s="128">
        <v>121</v>
      </c>
      <c r="G8373" s="126" t="s">
        <v>13712</v>
      </c>
      <c r="H8373" s="126" t="s">
        <v>20120</v>
      </c>
      <c r="I8373" s="126" t="s">
        <v>21055</v>
      </c>
      <c r="J8373" s="126" t="s">
        <v>26239</v>
      </c>
      <c r="K8373" s="9">
        <f>_xlfn.IFNA(VLOOKUP(Table5[[#This Row],[Section]],SubSill_Tier,2,FALSE),0)</f>
        <v>0</v>
      </c>
      <c r="L8373" s="9" t="str">
        <f t="shared" si="139"/>
        <v/>
      </c>
      <c r="M8373" s="205" t="str" cm="1">
        <f t="array" ref="M8373">_xlfn.IFS(NOT(ISERROR(VLOOKUP(Table5[[#This Row],[Section]],TB_notTB,1,FALSE))),"No",LEFT(Table5[[#This Row],[Section]],3)="ETB","PLS",LEFT(Table5[[#This Row],[Section]],1)="7","PDB",NOT(ISBLANK(Table5[[#This Row],[Section]])),"No")</f>
        <v>No</v>
      </c>
    </row>
    <row r="8374" spans="1:13" x14ac:dyDescent="0.25">
      <c r="A8374" s="126" t="s">
        <v>14597</v>
      </c>
      <c r="B8374" s="126" t="s">
        <v>14598</v>
      </c>
      <c r="C8374" s="126" t="s">
        <v>75</v>
      </c>
      <c r="D8374" s="127">
        <v>1.708</v>
      </c>
      <c r="E8374" s="128">
        <v>395</v>
      </c>
      <c r="F8374" s="128">
        <v>264</v>
      </c>
      <c r="G8374" s="126" t="s">
        <v>21301</v>
      </c>
      <c r="H8374" s="126" t="s">
        <v>21302</v>
      </c>
      <c r="I8374" s="126" t="s">
        <v>21303</v>
      </c>
      <c r="J8374" s="126" t="s">
        <v>26247</v>
      </c>
      <c r="K8374" s="9">
        <f>_xlfn.IFNA(VLOOKUP(Table5[[#This Row],[Section]],SubSill_Tier,2,FALSE),0)</f>
        <v>0</v>
      </c>
      <c r="L8374" s="9" t="str">
        <f t="shared" si="139"/>
        <v/>
      </c>
      <c r="M8374" s="205" t="str" cm="1">
        <f t="array" ref="M8374">_xlfn.IFS(NOT(ISERROR(VLOOKUP(Table5[[#This Row],[Section]],TB_notTB,1,FALSE))),"No",LEFT(Table5[[#This Row],[Section]],3)="ETB","PLS",LEFT(Table5[[#This Row],[Section]],1)="7","PDB",NOT(ISBLANK(Table5[[#This Row],[Section]])),"No")</f>
        <v>No</v>
      </c>
    </row>
    <row r="8375" spans="1:13" x14ac:dyDescent="0.25">
      <c r="A8375" s="126" t="s">
        <v>14599</v>
      </c>
      <c r="B8375" s="126" t="s">
        <v>17164</v>
      </c>
      <c r="C8375" s="126" t="s">
        <v>75</v>
      </c>
      <c r="D8375" s="127">
        <v>1.861</v>
      </c>
      <c r="E8375" s="128">
        <v>469</v>
      </c>
      <c r="F8375" s="128">
        <v>313</v>
      </c>
      <c r="G8375" s="126" t="s">
        <v>14511</v>
      </c>
      <c r="H8375" s="126" t="s">
        <v>21236</v>
      </c>
      <c r="I8375" s="126" t="s">
        <v>21237</v>
      </c>
      <c r="J8375" s="126" t="s">
        <v>26241</v>
      </c>
      <c r="K8375" s="9">
        <f>_xlfn.IFNA(VLOOKUP(Table5[[#This Row],[Section]],SubSill_Tier,2,FALSE),0)</f>
        <v>0</v>
      </c>
      <c r="L8375" s="9" t="str">
        <f t="shared" si="139"/>
        <v/>
      </c>
      <c r="M8375" s="205" t="str" cm="1">
        <f t="array" ref="M8375">_xlfn.IFS(NOT(ISERROR(VLOOKUP(Table5[[#This Row],[Section]],TB_notTB,1,FALSE))),"No",LEFT(Table5[[#This Row],[Section]],3)="ETB","PLS",LEFT(Table5[[#This Row],[Section]],1)="7","PDB",NOT(ISBLANK(Table5[[#This Row],[Section]])),"No")</f>
        <v>No</v>
      </c>
    </row>
    <row r="8376" spans="1:13" x14ac:dyDescent="0.25">
      <c r="A8376" s="126" t="s">
        <v>14600</v>
      </c>
      <c r="B8376" s="126" t="s">
        <v>17165</v>
      </c>
      <c r="C8376" s="126" t="s">
        <v>75</v>
      </c>
      <c r="D8376" s="127">
        <v>1.984</v>
      </c>
      <c r="E8376" s="128">
        <v>532</v>
      </c>
      <c r="F8376" s="128">
        <v>355</v>
      </c>
      <c r="G8376" s="126" t="s">
        <v>14511</v>
      </c>
      <c r="H8376" s="126" t="s">
        <v>21236</v>
      </c>
      <c r="I8376" s="126" t="s">
        <v>21237</v>
      </c>
      <c r="J8376" s="126" t="s">
        <v>26241</v>
      </c>
      <c r="K8376" s="9">
        <f>_xlfn.IFNA(VLOOKUP(Table5[[#This Row],[Section]],SubSill_Tier,2,FALSE),0)</f>
        <v>0</v>
      </c>
      <c r="L8376" s="9" t="str">
        <f t="shared" si="139"/>
        <v/>
      </c>
      <c r="M8376" s="205" t="str" cm="1">
        <f t="array" ref="M8376">_xlfn.IFS(NOT(ISERROR(VLOOKUP(Table5[[#This Row],[Section]],TB_notTB,1,FALSE))),"No",LEFT(Table5[[#This Row],[Section]],3)="ETB","PLS",LEFT(Table5[[#This Row],[Section]],1)="7","PDB",NOT(ISBLANK(Table5[[#This Row],[Section]])),"No")</f>
        <v>No</v>
      </c>
    </row>
    <row r="8377" spans="1:13" x14ac:dyDescent="0.25">
      <c r="A8377" s="126" t="s">
        <v>14601</v>
      </c>
      <c r="B8377" s="126" t="s">
        <v>28284</v>
      </c>
      <c r="C8377" s="126" t="s">
        <v>75</v>
      </c>
      <c r="D8377" s="127">
        <v>5.218</v>
      </c>
      <c r="E8377" s="128">
        <v>593</v>
      </c>
      <c r="F8377" s="128">
        <v>593</v>
      </c>
      <c r="G8377" s="126" t="s">
        <v>13722</v>
      </c>
      <c r="H8377" s="126" t="s">
        <v>21061</v>
      </c>
      <c r="I8377" s="126" t="s">
        <v>21062</v>
      </c>
      <c r="J8377" s="126" t="s">
        <v>26245</v>
      </c>
      <c r="K8377" s="9">
        <f>_xlfn.IFNA(VLOOKUP(Table5[[#This Row],[Section]],SubSill_Tier,2,FALSE),0)</f>
        <v>0</v>
      </c>
      <c r="L8377" s="9" t="str">
        <f t="shared" si="139"/>
        <v/>
      </c>
      <c r="M8377" s="205" t="str" cm="1">
        <f t="array" ref="M8377">_xlfn.IFS(NOT(ISERROR(VLOOKUP(Table5[[#This Row],[Section]],TB_notTB,1,FALSE))),"No",LEFT(Table5[[#This Row],[Section]],3)="ETB","PLS",LEFT(Table5[[#This Row],[Section]],1)="7","PDB",NOT(ISBLANK(Table5[[#This Row],[Section]])),"No")</f>
        <v>No</v>
      </c>
    </row>
    <row r="8378" spans="1:13" x14ac:dyDescent="0.25">
      <c r="A8378" s="126" t="s">
        <v>14602</v>
      </c>
      <c r="B8378" s="126" t="s">
        <v>17166</v>
      </c>
      <c r="C8378" s="126" t="s">
        <v>75</v>
      </c>
      <c r="D8378" s="127">
        <v>0.35099999999999998</v>
      </c>
      <c r="E8378" s="128">
        <v>177</v>
      </c>
      <c r="F8378" s="128">
        <v>118</v>
      </c>
      <c r="G8378" s="126" t="s">
        <v>14511</v>
      </c>
      <c r="H8378" s="126" t="s">
        <v>21236</v>
      </c>
      <c r="I8378" s="126" t="s">
        <v>21237</v>
      </c>
      <c r="J8378" s="126" t="s">
        <v>26241</v>
      </c>
      <c r="K8378" s="9">
        <f>_xlfn.IFNA(VLOOKUP(Table5[[#This Row],[Section]],SubSill_Tier,2,FALSE),0)</f>
        <v>0</v>
      </c>
      <c r="L8378" s="9" t="str">
        <f t="shared" si="139"/>
        <v/>
      </c>
      <c r="M8378" s="205" t="str" cm="1">
        <f t="array" ref="M8378">_xlfn.IFS(NOT(ISERROR(VLOOKUP(Table5[[#This Row],[Section]],TB_notTB,1,FALSE))),"No",LEFT(Table5[[#This Row],[Section]],3)="ETB","PLS",LEFT(Table5[[#This Row],[Section]],1)="7","PDB",NOT(ISBLANK(Table5[[#This Row],[Section]])),"No")</f>
        <v>No</v>
      </c>
    </row>
    <row r="8379" spans="1:13" x14ac:dyDescent="0.25">
      <c r="A8379" s="126" t="s">
        <v>14603</v>
      </c>
      <c r="B8379" s="126" t="s">
        <v>21304</v>
      </c>
      <c r="C8379" s="126" t="s">
        <v>75</v>
      </c>
      <c r="D8379" s="127">
        <v>0.61399999999999999</v>
      </c>
      <c r="E8379" s="128">
        <v>227</v>
      </c>
      <c r="F8379" s="128">
        <v>177</v>
      </c>
      <c r="G8379" s="126" t="s">
        <v>14604</v>
      </c>
      <c r="H8379" s="126" t="s">
        <v>20392</v>
      </c>
      <c r="I8379" s="126" t="s">
        <v>21305</v>
      </c>
      <c r="J8379" s="126" t="s">
        <v>26350</v>
      </c>
      <c r="K8379" s="9">
        <f>_xlfn.IFNA(VLOOKUP(Table5[[#This Row],[Section]],SubSill_Tier,2,FALSE),0)</f>
        <v>0</v>
      </c>
      <c r="L8379" s="9" t="str">
        <f t="shared" si="139"/>
        <v/>
      </c>
      <c r="M8379" s="205" t="str" cm="1">
        <f t="array" ref="M8379">_xlfn.IFS(NOT(ISERROR(VLOOKUP(Table5[[#This Row],[Section]],TB_notTB,1,FALSE))),"No",LEFT(Table5[[#This Row],[Section]],3)="ETB","PLS",LEFT(Table5[[#This Row],[Section]],1)="7","PDB",NOT(ISBLANK(Table5[[#This Row],[Section]])),"No")</f>
        <v>No</v>
      </c>
    </row>
    <row r="8380" spans="1:13" x14ac:dyDescent="0.25">
      <c r="A8380" s="126" t="s">
        <v>14605</v>
      </c>
      <c r="B8380" s="126" t="s">
        <v>21306</v>
      </c>
      <c r="C8380" s="126" t="s">
        <v>75</v>
      </c>
      <c r="D8380" s="127">
        <v>0.314</v>
      </c>
      <c r="E8380" s="128">
        <v>139</v>
      </c>
      <c r="F8380" s="128">
        <v>100</v>
      </c>
      <c r="G8380" s="126" t="s">
        <v>21307</v>
      </c>
      <c r="H8380" s="126" t="s">
        <v>20393</v>
      </c>
      <c r="I8380" s="126" t="s">
        <v>21308</v>
      </c>
      <c r="J8380" s="126" t="s">
        <v>26350</v>
      </c>
      <c r="K8380" s="9">
        <f>_xlfn.IFNA(VLOOKUP(Table5[[#This Row],[Section]],SubSill_Tier,2,FALSE),0)</f>
        <v>0</v>
      </c>
      <c r="L8380" s="9" t="str">
        <f t="shared" si="139"/>
        <v/>
      </c>
      <c r="M8380" s="205" t="str" cm="1">
        <f t="array" ref="M8380">_xlfn.IFS(NOT(ISERROR(VLOOKUP(Table5[[#This Row],[Section]],TB_notTB,1,FALSE))),"No",LEFT(Table5[[#This Row],[Section]],3)="ETB","PLS",LEFT(Table5[[#This Row],[Section]],1)="7","PDB",NOT(ISBLANK(Table5[[#This Row],[Section]])),"No")</f>
        <v>No</v>
      </c>
    </row>
    <row r="8381" spans="1:13" x14ac:dyDescent="0.25">
      <c r="A8381" s="126" t="s">
        <v>14606</v>
      </c>
      <c r="B8381" s="126" t="s">
        <v>21309</v>
      </c>
      <c r="C8381" s="126" t="s">
        <v>75</v>
      </c>
      <c r="D8381" s="127">
        <v>0.374</v>
      </c>
      <c r="E8381" s="128">
        <v>197</v>
      </c>
      <c r="F8381" s="128">
        <v>131</v>
      </c>
      <c r="G8381" s="126" t="s">
        <v>14604</v>
      </c>
      <c r="H8381" s="126" t="s">
        <v>20392</v>
      </c>
      <c r="I8381" s="126" t="s">
        <v>21305</v>
      </c>
      <c r="J8381" s="126" t="s">
        <v>26350</v>
      </c>
      <c r="K8381" s="9">
        <f>_xlfn.IFNA(VLOOKUP(Table5[[#This Row],[Section]],SubSill_Tier,2,FALSE),0)</f>
        <v>0</v>
      </c>
      <c r="L8381" s="9" t="str">
        <f t="shared" si="139"/>
        <v/>
      </c>
      <c r="M8381" s="205" t="str" cm="1">
        <f t="array" ref="M8381">_xlfn.IFS(NOT(ISERROR(VLOOKUP(Table5[[#This Row],[Section]],TB_notTB,1,FALSE))),"No",LEFT(Table5[[#This Row],[Section]],3)="ETB","PLS",LEFT(Table5[[#This Row],[Section]],1)="7","PDB",NOT(ISBLANK(Table5[[#This Row],[Section]])),"No")</f>
        <v>No</v>
      </c>
    </row>
    <row r="8382" spans="1:13" x14ac:dyDescent="0.25">
      <c r="A8382" s="126" t="s">
        <v>14607</v>
      </c>
      <c r="B8382" s="126" t="s">
        <v>21310</v>
      </c>
      <c r="C8382" s="126" t="s">
        <v>75</v>
      </c>
      <c r="D8382" s="127">
        <v>0.115</v>
      </c>
      <c r="E8382" s="128">
        <v>100</v>
      </c>
      <c r="F8382" s="128">
        <v>100</v>
      </c>
      <c r="G8382" s="126" t="s">
        <v>21311</v>
      </c>
      <c r="H8382" s="126" t="s">
        <v>20394</v>
      </c>
      <c r="I8382" s="126" t="s">
        <v>21312</v>
      </c>
      <c r="J8382" s="126" t="s">
        <v>26351</v>
      </c>
      <c r="K8382" s="9">
        <f>_xlfn.IFNA(VLOOKUP(Table5[[#This Row],[Section]],SubSill_Tier,2,FALSE),0)</f>
        <v>0</v>
      </c>
      <c r="L8382" s="9" t="str">
        <f t="shared" si="139"/>
        <v/>
      </c>
      <c r="M8382" s="205" t="str" cm="1">
        <f t="array" ref="M8382">_xlfn.IFS(NOT(ISERROR(VLOOKUP(Table5[[#This Row],[Section]],TB_notTB,1,FALSE))),"No",LEFT(Table5[[#This Row],[Section]],3)="ETB","PLS",LEFT(Table5[[#This Row],[Section]],1)="7","PDB",NOT(ISBLANK(Table5[[#This Row],[Section]])),"No")</f>
        <v>No</v>
      </c>
    </row>
    <row r="8383" spans="1:13" x14ac:dyDescent="0.25">
      <c r="A8383" s="126" t="s">
        <v>14608</v>
      </c>
      <c r="B8383" s="126" t="s">
        <v>28285</v>
      </c>
      <c r="C8383" s="126" t="s">
        <v>75</v>
      </c>
      <c r="D8383" s="127">
        <v>1.45</v>
      </c>
      <c r="E8383" s="128">
        <v>187</v>
      </c>
      <c r="F8383" s="128">
        <v>187</v>
      </c>
      <c r="G8383" s="126" t="s">
        <v>13717</v>
      </c>
      <c r="H8383" s="126" t="s">
        <v>20125</v>
      </c>
      <c r="I8383" s="126" t="s">
        <v>20126</v>
      </c>
      <c r="J8383" s="126" t="s">
        <v>26235</v>
      </c>
      <c r="K8383" s="9">
        <f>_xlfn.IFNA(VLOOKUP(Table5[[#This Row],[Section]],SubSill_Tier,2,FALSE),0)</f>
        <v>0</v>
      </c>
      <c r="L8383" s="9" t="str">
        <f t="shared" si="139"/>
        <v/>
      </c>
      <c r="M8383" s="205" t="str" cm="1">
        <f t="array" ref="M8383">_xlfn.IFS(NOT(ISERROR(VLOOKUP(Table5[[#This Row],[Section]],TB_notTB,1,FALSE))),"No",LEFT(Table5[[#This Row],[Section]],3)="ETB","PLS",LEFT(Table5[[#This Row],[Section]],1)="7","PDB",NOT(ISBLANK(Table5[[#This Row],[Section]])),"No")</f>
        <v>No</v>
      </c>
    </row>
    <row r="8384" spans="1:13" x14ac:dyDescent="0.25">
      <c r="A8384" s="126" t="s">
        <v>14609</v>
      </c>
      <c r="B8384" s="126" t="s">
        <v>17167</v>
      </c>
      <c r="C8384" s="126" t="s">
        <v>75</v>
      </c>
      <c r="D8384" s="127">
        <v>1.806</v>
      </c>
      <c r="E8384" s="128">
        <v>428</v>
      </c>
      <c r="F8384" s="128">
        <v>285</v>
      </c>
      <c r="G8384" s="126" t="s">
        <v>14511</v>
      </c>
      <c r="H8384" s="126" t="s">
        <v>21236</v>
      </c>
      <c r="I8384" s="126" t="s">
        <v>21237</v>
      </c>
      <c r="J8384" s="126" t="s">
        <v>26241</v>
      </c>
      <c r="K8384" s="9">
        <f>_xlfn.IFNA(VLOOKUP(Table5[[#This Row],[Section]],SubSill_Tier,2,FALSE),0)</f>
        <v>0</v>
      </c>
      <c r="L8384" s="9" t="str">
        <f t="shared" si="139"/>
        <v/>
      </c>
      <c r="M8384" s="205" t="str" cm="1">
        <f t="array" ref="M8384">_xlfn.IFS(NOT(ISERROR(VLOOKUP(Table5[[#This Row],[Section]],TB_notTB,1,FALSE))),"No",LEFT(Table5[[#This Row],[Section]],3)="ETB","PLS",LEFT(Table5[[#This Row],[Section]],1)="7","PDB",NOT(ISBLANK(Table5[[#This Row],[Section]])),"No")</f>
        <v>No</v>
      </c>
    </row>
    <row r="8385" spans="1:13" x14ac:dyDescent="0.25">
      <c r="A8385" s="126" t="s">
        <v>14610</v>
      </c>
      <c r="B8385" s="126" t="s">
        <v>17168</v>
      </c>
      <c r="C8385" s="126" t="s">
        <v>75</v>
      </c>
      <c r="D8385" s="127">
        <v>1.7150000000000001</v>
      </c>
      <c r="E8385" s="128">
        <v>372</v>
      </c>
      <c r="F8385" s="128">
        <v>248</v>
      </c>
      <c r="G8385" s="126" t="s">
        <v>14511</v>
      </c>
      <c r="H8385" s="126" t="s">
        <v>21236</v>
      </c>
      <c r="I8385" s="126" t="s">
        <v>21237</v>
      </c>
      <c r="J8385" s="126" t="s">
        <v>26241</v>
      </c>
      <c r="K8385" s="9">
        <f>_xlfn.IFNA(VLOOKUP(Table5[[#This Row],[Section]],SubSill_Tier,2,FALSE),0)</f>
        <v>0</v>
      </c>
      <c r="L8385" s="9" t="str">
        <f t="shared" si="139"/>
        <v/>
      </c>
      <c r="M8385" s="205" t="str" cm="1">
        <f t="array" ref="M8385">_xlfn.IFS(NOT(ISERROR(VLOOKUP(Table5[[#This Row],[Section]],TB_notTB,1,FALSE))),"No",LEFT(Table5[[#This Row],[Section]],3)="ETB","PLS",LEFT(Table5[[#This Row],[Section]],1)="7","PDB",NOT(ISBLANK(Table5[[#This Row],[Section]])),"No")</f>
        <v>No</v>
      </c>
    </row>
    <row r="8386" spans="1:13" x14ac:dyDescent="0.25">
      <c r="A8386" s="126" t="s">
        <v>14611</v>
      </c>
      <c r="B8386" s="126" t="s">
        <v>17169</v>
      </c>
      <c r="C8386" s="126" t="s">
        <v>75</v>
      </c>
      <c r="D8386" s="127">
        <v>1.84</v>
      </c>
      <c r="E8386" s="128">
        <v>410</v>
      </c>
      <c r="F8386" s="128">
        <v>274</v>
      </c>
      <c r="G8386" s="126" t="s">
        <v>14511</v>
      </c>
      <c r="H8386" s="126" t="s">
        <v>21236</v>
      </c>
      <c r="I8386" s="126" t="s">
        <v>21237</v>
      </c>
      <c r="J8386" s="126" t="s">
        <v>26241</v>
      </c>
      <c r="K8386" s="9">
        <f>_xlfn.IFNA(VLOOKUP(Table5[[#This Row],[Section]],SubSill_Tier,2,FALSE),0)</f>
        <v>0</v>
      </c>
      <c r="L8386" s="9" t="str">
        <f t="shared" ref="L8386:L8449" si="140">IFERROR(IF(LEFT(G8386,2)="AI",IF(_xlfn.NUMBERVALUE(IFERROR(LEFT(IF(ISERROR(FIND("X",UPPER(B8386))),UPPER(B8386),RIGHT(UPPER(B8386),LEN(UPPER(B8386))-FIND("~",SUBSTITUTE(UPPER(B8386),"X","~",LEN(UPPER(B8386))-LEN(SUBSTITUTE(UPPER(B8386),"X","")))))),FIND(" ",IF(ISERROR(FIND("X",UPPER(B8386))),UPPER(B8386),RIGHT(UPPER(B8386),LEN(UPPER(B8386))-FIND("~",SUBSTITUTE(UPPER(B8386),"X","~",LEN(UPPER(B8386))-LEN(SUBSTITUTE(UPPER(B8386),"X","")))))),1)-1),IF(ISERROR(FIND("X",UPPER(B8386))),UPPER(B8386),RIGHT(UPPER(B8386),LEN(UPPER(B8386))-FIND("~",SUBSTITUTE(UPPER(B8386),"X","~",LEN(UPPER(B8386))-LEN(SUBSTITUTE(UPPER(B8386),"X",""))))))),".")&gt;=5,"Wall",""),""),"")</f>
        <v/>
      </c>
      <c r="M8386" s="205" t="str" cm="1">
        <f t="array" ref="M8386">_xlfn.IFS(NOT(ISERROR(VLOOKUP(Table5[[#This Row],[Section]],TB_notTB,1,FALSE))),"No",LEFT(Table5[[#This Row],[Section]],3)="ETB","PLS",LEFT(Table5[[#This Row],[Section]],1)="7","PDB",NOT(ISBLANK(Table5[[#This Row],[Section]])),"No")</f>
        <v>No</v>
      </c>
    </row>
    <row r="8387" spans="1:13" x14ac:dyDescent="0.25">
      <c r="A8387" s="126" t="s">
        <v>14612</v>
      </c>
      <c r="B8387" s="126" t="s">
        <v>17170</v>
      </c>
      <c r="C8387" s="126" t="s">
        <v>75</v>
      </c>
      <c r="D8387" s="127">
        <v>1.7709999999999999</v>
      </c>
      <c r="E8387" s="128">
        <v>379</v>
      </c>
      <c r="F8387" s="128">
        <v>253</v>
      </c>
      <c r="G8387" s="126" t="s">
        <v>14511</v>
      </c>
      <c r="H8387" s="126" t="s">
        <v>21236</v>
      </c>
      <c r="I8387" s="126" t="s">
        <v>21237</v>
      </c>
      <c r="J8387" s="126" t="s">
        <v>26241</v>
      </c>
      <c r="K8387" s="9">
        <f>_xlfn.IFNA(VLOOKUP(Table5[[#This Row],[Section]],SubSill_Tier,2,FALSE),0)</f>
        <v>0</v>
      </c>
      <c r="L8387" s="9" t="str">
        <f t="shared" si="140"/>
        <v/>
      </c>
      <c r="M8387" s="205" t="str" cm="1">
        <f t="array" ref="M8387">_xlfn.IFS(NOT(ISERROR(VLOOKUP(Table5[[#This Row],[Section]],TB_notTB,1,FALSE))),"No",LEFT(Table5[[#This Row],[Section]],3)="ETB","PLS",LEFT(Table5[[#This Row],[Section]],1)="7","PDB",NOT(ISBLANK(Table5[[#This Row],[Section]])),"No")</f>
        <v>No</v>
      </c>
    </row>
    <row r="8388" spans="1:13" x14ac:dyDescent="0.25">
      <c r="A8388" s="126" t="s">
        <v>14613</v>
      </c>
      <c r="B8388" s="126" t="s">
        <v>17171</v>
      </c>
      <c r="C8388" s="126" t="s">
        <v>75</v>
      </c>
      <c r="D8388" s="127">
        <v>2.1920000000000002</v>
      </c>
      <c r="E8388" s="128">
        <v>466</v>
      </c>
      <c r="F8388" s="128">
        <v>328</v>
      </c>
      <c r="G8388" s="126" t="s">
        <v>14511</v>
      </c>
      <c r="H8388" s="126" t="s">
        <v>21236</v>
      </c>
      <c r="I8388" s="126" t="s">
        <v>21237</v>
      </c>
      <c r="J8388" s="126" t="s">
        <v>26241</v>
      </c>
      <c r="K8388" s="9">
        <f>_xlfn.IFNA(VLOOKUP(Table5[[#This Row],[Section]],SubSill_Tier,2,FALSE),0)</f>
        <v>0</v>
      </c>
      <c r="L8388" s="9" t="str">
        <f t="shared" si="140"/>
        <v/>
      </c>
      <c r="M8388" s="205" t="str" cm="1">
        <f t="array" ref="M8388">_xlfn.IFS(NOT(ISERROR(VLOOKUP(Table5[[#This Row],[Section]],TB_notTB,1,FALSE))),"No",LEFT(Table5[[#This Row],[Section]],3)="ETB","PLS",LEFT(Table5[[#This Row],[Section]],1)="7","PDB",NOT(ISBLANK(Table5[[#This Row],[Section]])),"No")</f>
        <v>No</v>
      </c>
    </row>
    <row r="8389" spans="1:13" x14ac:dyDescent="0.25">
      <c r="A8389" s="126" t="s">
        <v>14614</v>
      </c>
      <c r="B8389" s="126" t="s">
        <v>17172</v>
      </c>
      <c r="C8389" s="126" t="s">
        <v>75</v>
      </c>
      <c r="D8389" s="127">
        <v>2.3250000000000002</v>
      </c>
      <c r="E8389" s="128">
        <v>524</v>
      </c>
      <c r="F8389" s="128">
        <v>349</v>
      </c>
      <c r="G8389" s="126" t="s">
        <v>14511</v>
      </c>
      <c r="H8389" s="126" t="s">
        <v>21236</v>
      </c>
      <c r="I8389" s="126" t="s">
        <v>21237</v>
      </c>
      <c r="J8389" s="126" t="s">
        <v>26241</v>
      </c>
      <c r="K8389" s="9">
        <f>_xlfn.IFNA(VLOOKUP(Table5[[#This Row],[Section]],SubSill_Tier,2,FALSE),0)</f>
        <v>0</v>
      </c>
      <c r="L8389" s="9" t="str">
        <f t="shared" si="140"/>
        <v/>
      </c>
      <c r="M8389" s="205" t="str" cm="1">
        <f t="array" ref="M8389">_xlfn.IFS(NOT(ISERROR(VLOOKUP(Table5[[#This Row],[Section]],TB_notTB,1,FALSE))),"No",LEFT(Table5[[#This Row],[Section]],3)="ETB","PLS",LEFT(Table5[[#This Row],[Section]],1)="7","PDB",NOT(ISBLANK(Table5[[#This Row],[Section]])),"No")</f>
        <v>No</v>
      </c>
    </row>
    <row r="8390" spans="1:13" x14ac:dyDescent="0.25">
      <c r="A8390" s="126" t="s">
        <v>14615</v>
      </c>
      <c r="B8390" s="126" t="s">
        <v>17173</v>
      </c>
      <c r="C8390" s="126" t="s">
        <v>75</v>
      </c>
      <c r="D8390" s="127">
        <v>2.2330000000000001</v>
      </c>
      <c r="E8390" s="128">
        <v>468</v>
      </c>
      <c r="F8390" s="128">
        <v>330</v>
      </c>
      <c r="G8390" s="126" t="s">
        <v>14511</v>
      </c>
      <c r="H8390" s="126" t="s">
        <v>21236</v>
      </c>
      <c r="I8390" s="126" t="s">
        <v>21237</v>
      </c>
      <c r="J8390" s="126" t="s">
        <v>26241</v>
      </c>
      <c r="K8390" s="9">
        <f>_xlfn.IFNA(VLOOKUP(Table5[[#This Row],[Section]],SubSill_Tier,2,FALSE),0)</f>
        <v>0</v>
      </c>
      <c r="L8390" s="9" t="str">
        <f t="shared" si="140"/>
        <v/>
      </c>
      <c r="M8390" s="205" t="str" cm="1">
        <f t="array" ref="M8390">_xlfn.IFS(NOT(ISERROR(VLOOKUP(Table5[[#This Row],[Section]],TB_notTB,1,FALSE))),"No",LEFT(Table5[[#This Row],[Section]],3)="ETB","PLS",LEFT(Table5[[#This Row],[Section]],1)="7","PDB",NOT(ISBLANK(Table5[[#This Row],[Section]])),"No")</f>
        <v>No</v>
      </c>
    </row>
    <row r="8391" spans="1:13" x14ac:dyDescent="0.25">
      <c r="A8391" s="126" t="s">
        <v>14616</v>
      </c>
      <c r="B8391" s="126" t="s">
        <v>17174</v>
      </c>
      <c r="C8391" s="126" t="s">
        <v>75</v>
      </c>
      <c r="D8391" s="127">
        <v>2.2829999999999999</v>
      </c>
      <c r="E8391" s="128">
        <v>523</v>
      </c>
      <c r="F8391" s="128">
        <v>349</v>
      </c>
      <c r="G8391" s="126" t="s">
        <v>14511</v>
      </c>
      <c r="H8391" s="126" t="s">
        <v>21236</v>
      </c>
      <c r="I8391" s="126" t="s">
        <v>21237</v>
      </c>
      <c r="J8391" s="126" t="s">
        <v>26241</v>
      </c>
      <c r="K8391" s="9">
        <f>_xlfn.IFNA(VLOOKUP(Table5[[#This Row],[Section]],SubSill_Tier,2,FALSE),0)</f>
        <v>0</v>
      </c>
      <c r="L8391" s="9" t="str">
        <f t="shared" si="140"/>
        <v/>
      </c>
      <c r="M8391" s="205" t="str" cm="1">
        <f t="array" ref="M8391">_xlfn.IFS(NOT(ISERROR(VLOOKUP(Table5[[#This Row],[Section]],TB_notTB,1,FALSE))),"No",LEFT(Table5[[#This Row],[Section]],3)="ETB","PLS",LEFT(Table5[[#This Row],[Section]],1)="7","PDB",NOT(ISBLANK(Table5[[#This Row],[Section]])),"No")</f>
        <v>No</v>
      </c>
    </row>
    <row r="8392" spans="1:13" x14ac:dyDescent="0.25">
      <c r="A8392" s="126" t="s">
        <v>14617</v>
      </c>
      <c r="B8392" s="126" t="s">
        <v>17175</v>
      </c>
      <c r="C8392" s="126" t="s">
        <v>75</v>
      </c>
      <c r="D8392" s="127">
        <v>2.1859999999999999</v>
      </c>
      <c r="E8392" s="128">
        <v>480</v>
      </c>
      <c r="F8392" s="128">
        <v>342</v>
      </c>
      <c r="G8392" s="126" t="s">
        <v>14511</v>
      </c>
      <c r="H8392" s="126" t="s">
        <v>21236</v>
      </c>
      <c r="I8392" s="126" t="s">
        <v>21237</v>
      </c>
      <c r="J8392" s="126" t="s">
        <v>26241</v>
      </c>
      <c r="K8392" s="9">
        <f>_xlfn.IFNA(VLOOKUP(Table5[[#This Row],[Section]],SubSill_Tier,2,FALSE),0)</f>
        <v>0</v>
      </c>
      <c r="L8392" s="9" t="str">
        <f t="shared" si="140"/>
        <v/>
      </c>
      <c r="M8392" s="205" t="str" cm="1">
        <f t="array" ref="M8392">_xlfn.IFS(NOT(ISERROR(VLOOKUP(Table5[[#This Row],[Section]],TB_notTB,1,FALSE))),"No",LEFT(Table5[[#This Row],[Section]],3)="ETB","PLS",LEFT(Table5[[#This Row],[Section]],1)="7","PDB",NOT(ISBLANK(Table5[[#This Row],[Section]])),"No")</f>
        <v>No</v>
      </c>
    </row>
    <row r="8393" spans="1:13" x14ac:dyDescent="0.25">
      <c r="A8393" s="126" t="s">
        <v>14618</v>
      </c>
      <c r="B8393" s="126" t="s">
        <v>17176</v>
      </c>
      <c r="C8393" s="126" t="s">
        <v>75</v>
      </c>
      <c r="D8393" s="127">
        <v>2.2770000000000001</v>
      </c>
      <c r="E8393" s="128">
        <v>537</v>
      </c>
      <c r="F8393" s="128">
        <v>361</v>
      </c>
      <c r="G8393" s="126" t="s">
        <v>14511</v>
      </c>
      <c r="H8393" s="126" t="s">
        <v>21236</v>
      </c>
      <c r="I8393" s="126" t="s">
        <v>21237</v>
      </c>
      <c r="J8393" s="126" t="s">
        <v>26241</v>
      </c>
      <c r="K8393" s="9">
        <f>_xlfn.IFNA(VLOOKUP(Table5[[#This Row],[Section]],SubSill_Tier,2,FALSE),0)</f>
        <v>0</v>
      </c>
      <c r="L8393" s="9" t="str">
        <f t="shared" si="140"/>
        <v/>
      </c>
      <c r="M8393" s="205" t="str" cm="1">
        <f t="array" ref="M8393">_xlfn.IFS(NOT(ISERROR(VLOOKUP(Table5[[#This Row],[Section]],TB_notTB,1,FALSE))),"No",LEFT(Table5[[#This Row],[Section]],3)="ETB","PLS",LEFT(Table5[[#This Row],[Section]],1)="7","PDB",NOT(ISBLANK(Table5[[#This Row],[Section]])),"No")</f>
        <v>No</v>
      </c>
    </row>
    <row r="8394" spans="1:13" x14ac:dyDescent="0.25">
      <c r="A8394" s="126" t="s">
        <v>14619</v>
      </c>
      <c r="B8394" s="126" t="s">
        <v>14620</v>
      </c>
      <c r="C8394" s="126" t="s">
        <v>75</v>
      </c>
      <c r="D8394" s="127">
        <v>2.4079999999999999</v>
      </c>
      <c r="E8394" s="128">
        <v>492</v>
      </c>
      <c r="F8394" s="128">
        <v>341</v>
      </c>
      <c r="G8394" s="126" t="s">
        <v>13806</v>
      </c>
      <c r="H8394" s="126" t="s">
        <v>21265</v>
      </c>
      <c r="I8394" s="126" t="s">
        <v>27185</v>
      </c>
      <c r="J8394" s="126" t="s">
        <v>26241</v>
      </c>
      <c r="K8394" s="9">
        <f>_xlfn.IFNA(VLOOKUP(Table5[[#This Row],[Section]],SubSill_Tier,2,FALSE),0)</f>
        <v>0</v>
      </c>
      <c r="L8394" s="9" t="str">
        <f t="shared" si="140"/>
        <v/>
      </c>
      <c r="M8394" s="205" t="str" cm="1">
        <f t="array" ref="M8394">_xlfn.IFS(NOT(ISERROR(VLOOKUP(Table5[[#This Row],[Section]],TB_notTB,1,FALSE))),"No",LEFT(Table5[[#This Row],[Section]],3)="ETB","PLS",LEFT(Table5[[#This Row],[Section]],1)="7","PDB",NOT(ISBLANK(Table5[[#This Row],[Section]])),"No")</f>
        <v>No</v>
      </c>
    </row>
    <row r="8395" spans="1:13" x14ac:dyDescent="0.25">
      <c r="A8395" s="126" t="s">
        <v>14621</v>
      </c>
      <c r="B8395" s="126" t="s">
        <v>17235</v>
      </c>
      <c r="C8395" s="126" t="s">
        <v>75</v>
      </c>
      <c r="D8395" s="127">
        <v>2.258</v>
      </c>
      <c r="E8395" s="128">
        <v>437</v>
      </c>
      <c r="F8395" s="128">
        <v>325</v>
      </c>
      <c r="G8395" s="126" t="s">
        <v>13806</v>
      </c>
      <c r="H8395" s="126" t="s">
        <v>21265</v>
      </c>
      <c r="I8395" s="126" t="s">
        <v>27185</v>
      </c>
      <c r="J8395" s="126" t="s">
        <v>26241</v>
      </c>
      <c r="K8395" s="9">
        <f>_xlfn.IFNA(VLOOKUP(Table5[[#This Row],[Section]],SubSill_Tier,2,FALSE),0)</f>
        <v>0</v>
      </c>
      <c r="L8395" s="9" t="str">
        <f t="shared" si="140"/>
        <v/>
      </c>
      <c r="M8395" s="205" t="str" cm="1">
        <f t="array" ref="M8395">_xlfn.IFS(NOT(ISERROR(VLOOKUP(Table5[[#This Row],[Section]],TB_notTB,1,FALSE))),"No",LEFT(Table5[[#This Row],[Section]],3)="ETB","PLS",LEFT(Table5[[#This Row],[Section]],1)="7","PDB",NOT(ISBLANK(Table5[[#This Row],[Section]])),"No")</f>
        <v>No</v>
      </c>
    </row>
    <row r="8396" spans="1:13" x14ac:dyDescent="0.25">
      <c r="A8396" s="126" t="s">
        <v>14714</v>
      </c>
      <c r="B8396" s="126" t="s">
        <v>14715</v>
      </c>
      <c r="C8396" s="126" t="s">
        <v>75</v>
      </c>
      <c r="D8396" s="127">
        <v>0.55100000000000005</v>
      </c>
      <c r="E8396" s="128">
        <v>218</v>
      </c>
      <c r="F8396" s="128">
        <v>146</v>
      </c>
      <c r="G8396" s="126" t="s">
        <v>13712</v>
      </c>
      <c r="H8396" s="126" t="s">
        <v>20120</v>
      </c>
      <c r="I8396" s="126" t="s">
        <v>21055</v>
      </c>
      <c r="J8396" s="126" t="s">
        <v>26239</v>
      </c>
      <c r="K8396" s="9">
        <f>_xlfn.IFNA(VLOOKUP(Table5[[#This Row],[Section]],SubSill_Tier,2,FALSE),0)</f>
        <v>0</v>
      </c>
      <c r="L8396" s="9" t="str">
        <f t="shared" si="140"/>
        <v/>
      </c>
      <c r="M8396" s="205" t="str" cm="1">
        <f t="array" ref="M8396">_xlfn.IFS(NOT(ISERROR(VLOOKUP(Table5[[#This Row],[Section]],TB_notTB,1,FALSE))),"No",LEFT(Table5[[#This Row],[Section]],3)="ETB","PLS",LEFT(Table5[[#This Row],[Section]],1)="7","PDB",NOT(ISBLANK(Table5[[#This Row],[Section]])),"No")</f>
        <v>No</v>
      </c>
    </row>
    <row r="8397" spans="1:13" x14ac:dyDescent="0.25">
      <c r="A8397" s="126" t="s">
        <v>16543</v>
      </c>
      <c r="B8397" s="126" t="s">
        <v>19654</v>
      </c>
      <c r="C8397" s="126" t="s">
        <v>75</v>
      </c>
      <c r="D8397" s="127">
        <v>4.6589999999999998</v>
      </c>
      <c r="E8397" s="128">
        <v>1024</v>
      </c>
      <c r="F8397" s="128">
        <v>782</v>
      </c>
      <c r="G8397" s="126" t="s">
        <v>15670</v>
      </c>
      <c r="H8397" s="126" t="s">
        <v>21159</v>
      </c>
      <c r="I8397" s="126" t="s">
        <v>22103</v>
      </c>
      <c r="J8397" s="126" t="s">
        <v>26340</v>
      </c>
      <c r="K8397" s="9">
        <f>_xlfn.IFNA(VLOOKUP(Table5[[#This Row],[Section]],SubSill_Tier,2,FALSE),0)</f>
        <v>0</v>
      </c>
      <c r="L8397" s="9" t="str">
        <f t="shared" si="140"/>
        <v/>
      </c>
      <c r="M8397" s="205" t="str" cm="1">
        <f t="array" ref="M8397">_xlfn.IFS(NOT(ISERROR(VLOOKUP(Table5[[#This Row],[Section]],TB_notTB,1,FALSE))),"No",LEFT(Table5[[#This Row],[Section]],3)="ETB","PLS",LEFT(Table5[[#This Row],[Section]],1)="7","PDB",NOT(ISBLANK(Table5[[#This Row],[Section]])),"No")</f>
        <v>No</v>
      </c>
    </row>
    <row r="8398" spans="1:13" x14ac:dyDescent="0.25">
      <c r="A8398" s="126" t="s">
        <v>16544</v>
      </c>
      <c r="B8398" s="126" t="s">
        <v>19655</v>
      </c>
      <c r="C8398" s="126" t="s">
        <v>75</v>
      </c>
      <c r="D8398" s="127">
        <v>3.6160000000000001</v>
      </c>
      <c r="E8398" s="128">
        <v>1131</v>
      </c>
      <c r="F8398" s="128">
        <v>755</v>
      </c>
      <c r="G8398" s="126" t="s">
        <v>15670</v>
      </c>
      <c r="H8398" s="126" t="s">
        <v>21159</v>
      </c>
      <c r="I8398" s="126" t="s">
        <v>22103</v>
      </c>
      <c r="J8398" s="126" t="s">
        <v>26340</v>
      </c>
      <c r="K8398" s="9">
        <f>_xlfn.IFNA(VLOOKUP(Table5[[#This Row],[Section]],SubSill_Tier,2,FALSE),0)</f>
        <v>0</v>
      </c>
      <c r="L8398" s="9" t="str">
        <f t="shared" si="140"/>
        <v/>
      </c>
      <c r="M8398" s="205" t="str" cm="1">
        <f t="array" ref="M8398">_xlfn.IFS(NOT(ISERROR(VLOOKUP(Table5[[#This Row],[Section]],TB_notTB,1,FALSE))),"No",LEFT(Table5[[#This Row],[Section]],3)="ETB","PLS",LEFT(Table5[[#This Row],[Section]],1)="7","PDB",NOT(ISBLANK(Table5[[#This Row],[Section]])),"No")</f>
        <v>No</v>
      </c>
    </row>
    <row r="8399" spans="1:13" x14ac:dyDescent="0.25">
      <c r="A8399" s="126" t="s">
        <v>16545</v>
      </c>
      <c r="B8399" s="126" t="s">
        <v>19656</v>
      </c>
      <c r="C8399" s="126" t="s">
        <v>75</v>
      </c>
      <c r="D8399" s="127">
        <v>2.411</v>
      </c>
      <c r="E8399" s="128">
        <v>752</v>
      </c>
      <c r="F8399" s="128">
        <v>502</v>
      </c>
      <c r="G8399" s="126" t="s">
        <v>15670</v>
      </c>
      <c r="H8399" s="126" t="s">
        <v>21159</v>
      </c>
      <c r="I8399" s="126" t="s">
        <v>22103</v>
      </c>
      <c r="J8399" s="126" t="s">
        <v>26278</v>
      </c>
      <c r="K8399" s="9">
        <f>_xlfn.IFNA(VLOOKUP(Table5[[#This Row],[Section]],SubSill_Tier,2,FALSE),0)</f>
        <v>0</v>
      </c>
      <c r="L8399" s="9" t="str">
        <f t="shared" si="140"/>
        <v/>
      </c>
      <c r="M8399" s="205" t="str" cm="1">
        <f t="array" ref="M8399">_xlfn.IFS(NOT(ISERROR(VLOOKUP(Table5[[#This Row],[Section]],TB_notTB,1,FALSE))),"No",LEFT(Table5[[#This Row],[Section]],3)="ETB","PLS",LEFT(Table5[[#This Row],[Section]],1)="7","PDB",NOT(ISBLANK(Table5[[#This Row],[Section]])),"No")</f>
        <v>No</v>
      </c>
    </row>
    <row r="8400" spans="1:13" x14ac:dyDescent="0.25">
      <c r="A8400" s="126" t="s">
        <v>9289</v>
      </c>
      <c r="B8400" s="126" t="s">
        <v>17222</v>
      </c>
      <c r="C8400" s="126" t="s">
        <v>98</v>
      </c>
      <c r="D8400" s="127">
        <v>3.84</v>
      </c>
      <c r="E8400" s="128">
        <v>177</v>
      </c>
      <c r="F8400" s="128">
        <v>177</v>
      </c>
      <c r="G8400" s="126" t="s">
        <v>13721</v>
      </c>
      <c r="H8400" s="126" t="s">
        <v>20132</v>
      </c>
      <c r="I8400" s="126" t="s">
        <v>20133</v>
      </c>
      <c r="J8400" s="126" t="s">
        <v>26250</v>
      </c>
      <c r="K8400" s="9">
        <f>_xlfn.IFNA(VLOOKUP(Table5[[#This Row],[Section]],SubSill_Tier,2,FALSE),0)</f>
        <v>0</v>
      </c>
      <c r="L8400" s="9" t="str">
        <f t="shared" si="140"/>
        <v/>
      </c>
      <c r="M8400" s="205" t="str" cm="1">
        <f t="array" ref="M8400">_xlfn.IFS(NOT(ISERROR(VLOOKUP(Table5[[#This Row],[Section]],TB_notTB,1,FALSE))),"No",LEFT(Table5[[#This Row],[Section]],3)="ETB","PLS",LEFT(Table5[[#This Row],[Section]],1)="7","PDB",NOT(ISBLANK(Table5[[#This Row],[Section]])),"No")</f>
        <v>No</v>
      </c>
    </row>
    <row r="8401" spans="1:13" x14ac:dyDescent="0.25">
      <c r="A8401" s="126" t="s">
        <v>20395</v>
      </c>
      <c r="B8401" s="126" t="s">
        <v>20396</v>
      </c>
      <c r="C8401" s="126" t="s">
        <v>75</v>
      </c>
      <c r="D8401" s="127">
        <v>0.89600000000000002</v>
      </c>
      <c r="E8401" s="128">
        <v>307</v>
      </c>
      <c r="F8401" s="128">
        <v>205</v>
      </c>
      <c r="G8401" s="126" t="s">
        <v>13743</v>
      </c>
      <c r="H8401" s="126" t="s">
        <v>21092</v>
      </c>
      <c r="I8401" s="126" t="s">
        <v>21093</v>
      </c>
      <c r="J8401" s="126" t="s">
        <v>26241</v>
      </c>
      <c r="K8401" s="9">
        <f>_xlfn.IFNA(VLOOKUP(Table5[[#This Row],[Section]],SubSill_Tier,2,FALSE),0)</f>
        <v>0</v>
      </c>
      <c r="L8401" s="9" t="str">
        <f t="shared" si="140"/>
        <v/>
      </c>
      <c r="M8401" s="205" t="str" cm="1">
        <f t="array" ref="M8401">_xlfn.IFS(NOT(ISERROR(VLOOKUP(Table5[[#This Row],[Section]],TB_notTB,1,FALSE))),"No",LEFT(Table5[[#This Row],[Section]],3)="ETB","PLS",LEFT(Table5[[#This Row],[Section]],1)="7","PDB",NOT(ISBLANK(Table5[[#This Row],[Section]])),"No")</f>
        <v>No</v>
      </c>
    </row>
    <row r="8402" spans="1:13" x14ac:dyDescent="0.25">
      <c r="A8402" s="126" t="s">
        <v>14716</v>
      </c>
      <c r="B8402" s="126" t="s">
        <v>21794</v>
      </c>
      <c r="C8402" s="126" t="s">
        <v>75</v>
      </c>
      <c r="D8402" s="127">
        <v>1.58</v>
      </c>
      <c r="E8402" s="128">
        <v>557</v>
      </c>
      <c r="F8402" s="128">
        <v>372</v>
      </c>
      <c r="G8402" s="126" t="s">
        <v>19348</v>
      </c>
      <c r="H8402" s="126" t="s">
        <v>21290</v>
      </c>
      <c r="I8402" s="126" t="s">
        <v>21291</v>
      </c>
      <c r="J8402" s="126" t="s">
        <v>26241</v>
      </c>
      <c r="K8402" s="9">
        <f>_xlfn.IFNA(VLOOKUP(Table5[[#This Row],[Section]],SubSill_Tier,2,FALSE),0)</f>
        <v>0</v>
      </c>
      <c r="L8402" s="9" t="str">
        <f t="shared" si="140"/>
        <v/>
      </c>
      <c r="M8402" s="205" t="str" cm="1">
        <f t="array" ref="M8402">_xlfn.IFS(NOT(ISERROR(VLOOKUP(Table5[[#This Row],[Section]],TB_notTB,1,FALSE))),"No",LEFT(Table5[[#This Row],[Section]],3)="ETB","PLS",LEFT(Table5[[#This Row],[Section]],1)="7","PDB",NOT(ISBLANK(Table5[[#This Row],[Section]])),"No")</f>
        <v>No</v>
      </c>
    </row>
    <row r="8403" spans="1:13" x14ac:dyDescent="0.25">
      <c r="A8403" s="126" t="s">
        <v>14717</v>
      </c>
      <c r="B8403" s="126" t="s">
        <v>26818</v>
      </c>
      <c r="C8403" s="126" t="s">
        <v>75</v>
      </c>
      <c r="D8403" s="127">
        <v>2.141</v>
      </c>
      <c r="E8403" s="128">
        <v>705</v>
      </c>
      <c r="F8403" s="128">
        <v>470</v>
      </c>
      <c r="G8403" s="126" t="s">
        <v>19308</v>
      </c>
      <c r="H8403" s="126" t="s">
        <v>21128</v>
      </c>
      <c r="I8403" s="126" t="s">
        <v>27831</v>
      </c>
      <c r="J8403" s="126" t="s">
        <v>26241</v>
      </c>
      <c r="K8403" s="9">
        <f>_xlfn.IFNA(VLOOKUP(Table5[[#This Row],[Section]],SubSill_Tier,2,FALSE),0)</f>
        <v>0</v>
      </c>
      <c r="L8403" s="9" t="str">
        <f t="shared" si="140"/>
        <v/>
      </c>
      <c r="M8403" s="205" t="str" cm="1">
        <f t="array" ref="M8403">_xlfn.IFS(NOT(ISERROR(VLOOKUP(Table5[[#This Row],[Section]],TB_notTB,1,FALSE))),"No",LEFT(Table5[[#This Row],[Section]],3)="ETB","PLS",LEFT(Table5[[#This Row],[Section]],1)="7","PDB",NOT(ISBLANK(Table5[[#This Row],[Section]])),"No")</f>
        <v>No</v>
      </c>
    </row>
    <row r="8404" spans="1:13" x14ac:dyDescent="0.25">
      <c r="A8404" s="126" t="s">
        <v>14718</v>
      </c>
      <c r="B8404" s="126" t="s">
        <v>14719</v>
      </c>
      <c r="C8404" s="126" t="s">
        <v>75</v>
      </c>
      <c r="D8404" s="127">
        <v>2.2080000000000002</v>
      </c>
      <c r="E8404" s="128">
        <v>779</v>
      </c>
      <c r="F8404" s="128">
        <v>520</v>
      </c>
      <c r="G8404" s="126" t="s">
        <v>13799</v>
      </c>
      <c r="H8404" s="126" t="s">
        <v>20357</v>
      </c>
      <c r="I8404" s="126" t="s">
        <v>21255</v>
      </c>
      <c r="J8404" s="126" t="s">
        <v>26241</v>
      </c>
      <c r="K8404" s="9">
        <f>_xlfn.IFNA(VLOOKUP(Table5[[#This Row],[Section]],SubSill_Tier,2,FALSE),0)</f>
        <v>0</v>
      </c>
      <c r="L8404" s="9" t="str">
        <f t="shared" si="140"/>
        <v/>
      </c>
      <c r="M8404" s="205" t="str" cm="1">
        <f t="array" ref="M8404">_xlfn.IFS(NOT(ISERROR(VLOOKUP(Table5[[#This Row],[Section]],TB_notTB,1,FALSE))),"No",LEFT(Table5[[#This Row],[Section]],3)="ETB","PLS",LEFT(Table5[[#This Row],[Section]],1)="7","PDB",NOT(ISBLANK(Table5[[#This Row],[Section]])),"No")</f>
        <v>No</v>
      </c>
    </row>
    <row r="8405" spans="1:13" x14ac:dyDescent="0.25">
      <c r="A8405" s="126" t="s">
        <v>14720</v>
      </c>
      <c r="B8405" s="126" t="s">
        <v>14721</v>
      </c>
      <c r="C8405" s="126" t="s">
        <v>75</v>
      </c>
      <c r="D8405" s="127">
        <v>5.5030000000000001</v>
      </c>
      <c r="E8405" s="128">
        <v>721</v>
      </c>
      <c r="F8405" s="128">
        <v>481</v>
      </c>
      <c r="G8405" s="126" t="s">
        <v>13808</v>
      </c>
      <c r="H8405" s="126" t="s">
        <v>21163</v>
      </c>
      <c r="I8405" s="126" t="s">
        <v>21164</v>
      </c>
      <c r="J8405" s="126" t="s">
        <v>26245</v>
      </c>
      <c r="K8405" s="9">
        <f>_xlfn.IFNA(VLOOKUP(Table5[[#This Row],[Section]],SubSill_Tier,2,FALSE),0)</f>
        <v>0</v>
      </c>
      <c r="L8405" s="9" t="str">
        <f t="shared" si="140"/>
        <v/>
      </c>
      <c r="M8405" s="205" t="str" cm="1">
        <f t="array" ref="M8405">_xlfn.IFS(NOT(ISERROR(VLOOKUP(Table5[[#This Row],[Section]],TB_notTB,1,FALSE))),"No",LEFT(Table5[[#This Row],[Section]],3)="ETB","PLS",LEFT(Table5[[#This Row],[Section]],1)="7","PDB",NOT(ISBLANK(Table5[[#This Row],[Section]])),"No")</f>
        <v>No</v>
      </c>
    </row>
    <row r="8406" spans="1:13" x14ac:dyDescent="0.25">
      <c r="A8406" s="126" t="s">
        <v>14722</v>
      </c>
      <c r="B8406" s="126" t="s">
        <v>14721</v>
      </c>
      <c r="C8406" s="126" t="s">
        <v>75</v>
      </c>
      <c r="D8406" s="127">
        <v>7.1660000000000004</v>
      </c>
      <c r="E8406" s="128">
        <v>918</v>
      </c>
      <c r="F8406" s="128">
        <v>612</v>
      </c>
      <c r="G8406" s="126" t="s">
        <v>13808</v>
      </c>
      <c r="H8406" s="126" t="s">
        <v>21163</v>
      </c>
      <c r="I8406" s="126" t="s">
        <v>21164</v>
      </c>
      <c r="J8406" s="126" t="s">
        <v>26245</v>
      </c>
      <c r="K8406" s="9">
        <f>_xlfn.IFNA(VLOOKUP(Table5[[#This Row],[Section]],SubSill_Tier,2,FALSE),0)</f>
        <v>0</v>
      </c>
      <c r="L8406" s="9" t="str">
        <f t="shared" si="140"/>
        <v/>
      </c>
      <c r="M8406" s="205" t="str" cm="1">
        <f t="array" ref="M8406">_xlfn.IFS(NOT(ISERROR(VLOOKUP(Table5[[#This Row],[Section]],TB_notTB,1,FALSE))),"No",LEFT(Table5[[#This Row],[Section]],3)="ETB","PLS",LEFT(Table5[[#This Row],[Section]],1)="7","PDB",NOT(ISBLANK(Table5[[#This Row],[Section]])),"No")</f>
        <v>No</v>
      </c>
    </row>
    <row r="8407" spans="1:13" x14ac:dyDescent="0.25">
      <c r="A8407" s="126" t="s">
        <v>14723</v>
      </c>
      <c r="B8407" s="126" t="s">
        <v>17178</v>
      </c>
      <c r="C8407" s="126" t="s">
        <v>75</v>
      </c>
      <c r="D8407" s="127">
        <v>1.5760000000000001</v>
      </c>
      <c r="E8407" s="128">
        <v>350</v>
      </c>
      <c r="F8407" s="128">
        <v>234</v>
      </c>
      <c r="G8407" s="126" t="s">
        <v>17151</v>
      </c>
      <c r="H8407" s="126" t="s">
        <v>21279</v>
      </c>
      <c r="I8407" s="126" t="s">
        <v>28223</v>
      </c>
      <c r="J8407" s="126" t="s">
        <v>26241</v>
      </c>
      <c r="K8407" s="9">
        <f>_xlfn.IFNA(VLOOKUP(Table5[[#This Row],[Section]],SubSill_Tier,2,FALSE),0)</f>
        <v>0</v>
      </c>
      <c r="L8407" s="9" t="str">
        <f t="shared" si="140"/>
        <v/>
      </c>
      <c r="M8407" s="205" t="str" cm="1">
        <f t="array" ref="M8407">_xlfn.IFS(NOT(ISERROR(VLOOKUP(Table5[[#This Row],[Section]],TB_notTB,1,FALSE))),"No",LEFT(Table5[[#This Row],[Section]],3)="ETB","PLS",LEFT(Table5[[#This Row],[Section]],1)="7","PDB",NOT(ISBLANK(Table5[[#This Row],[Section]])),"No")</f>
        <v>No</v>
      </c>
    </row>
    <row r="8408" spans="1:13" x14ac:dyDescent="0.25">
      <c r="A8408" s="126" t="s">
        <v>14724</v>
      </c>
      <c r="B8408" s="126" t="s">
        <v>17177</v>
      </c>
      <c r="C8408" s="126" t="s">
        <v>75</v>
      </c>
      <c r="D8408" s="127">
        <v>1.5840000000000001</v>
      </c>
      <c r="E8408" s="128">
        <v>362</v>
      </c>
      <c r="F8408" s="128">
        <v>241</v>
      </c>
      <c r="G8408" s="126" t="s">
        <v>17151</v>
      </c>
      <c r="H8408" s="126" t="s">
        <v>21279</v>
      </c>
      <c r="I8408" s="126" t="s">
        <v>28223</v>
      </c>
      <c r="J8408" s="126" t="s">
        <v>26241</v>
      </c>
      <c r="K8408" s="9">
        <f>_xlfn.IFNA(VLOOKUP(Table5[[#This Row],[Section]],SubSill_Tier,2,FALSE),0)</f>
        <v>0</v>
      </c>
      <c r="L8408" s="9" t="str">
        <f t="shared" si="140"/>
        <v/>
      </c>
      <c r="M8408" s="205" t="str" cm="1">
        <f t="array" ref="M8408">_xlfn.IFS(NOT(ISERROR(VLOOKUP(Table5[[#This Row],[Section]],TB_notTB,1,FALSE))),"No",LEFT(Table5[[#This Row],[Section]],3)="ETB","PLS",LEFT(Table5[[#This Row],[Section]],1)="7","PDB",NOT(ISBLANK(Table5[[#This Row],[Section]])),"No")</f>
        <v>No</v>
      </c>
    </row>
    <row r="8409" spans="1:13" x14ac:dyDescent="0.25">
      <c r="A8409" s="126" t="s">
        <v>14725</v>
      </c>
      <c r="B8409" s="126" t="s">
        <v>17179</v>
      </c>
      <c r="C8409" s="126" t="s">
        <v>75</v>
      </c>
      <c r="D8409" s="127">
        <v>1.615</v>
      </c>
      <c r="E8409" s="128">
        <v>390</v>
      </c>
      <c r="F8409" s="128">
        <v>260</v>
      </c>
      <c r="G8409" s="126" t="s">
        <v>17151</v>
      </c>
      <c r="H8409" s="126" t="s">
        <v>21279</v>
      </c>
      <c r="I8409" s="126" t="s">
        <v>28223</v>
      </c>
      <c r="J8409" s="126" t="s">
        <v>26241</v>
      </c>
      <c r="K8409" s="9">
        <f>_xlfn.IFNA(VLOOKUP(Table5[[#This Row],[Section]],SubSill_Tier,2,FALSE),0)</f>
        <v>0</v>
      </c>
      <c r="L8409" s="9" t="str">
        <f t="shared" si="140"/>
        <v/>
      </c>
      <c r="M8409" s="205" t="str" cm="1">
        <f t="array" ref="M8409">_xlfn.IFS(NOT(ISERROR(VLOOKUP(Table5[[#This Row],[Section]],TB_notTB,1,FALSE))),"No",LEFT(Table5[[#This Row],[Section]],3)="ETB","PLS",LEFT(Table5[[#This Row],[Section]],1)="7","PDB",NOT(ISBLANK(Table5[[#This Row],[Section]])),"No")</f>
        <v>No</v>
      </c>
    </row>
    <row r="8410" spans="1:13" x14ac:dyDescent="0.25">
      <c r="A8410" s="126" t="s">
        <v>14726</v>
      </c>
      <c r="B8410" s="126" t="s">
        <v>17180</v>
      </c>
      <c r="C8410" s="126" t="s">
        <v>75</v>
      </c>
      <c r="D8410" s="127">
        <v>1.6559999999999999</v>
      </c>
      <c r="E8410" s="128">
        <v>412</v>
      </c>
      <c r="F8410" s="128">
        <v>275</v>
      </c>
      <c r="G8410" s="126" t="s">
        <v>17151</v>
      </c>
      <c r="H8410" s="126" t="s">
        <v>21279</v>
      </c>
      <c r="I8410" s="126" t="s">
        <v>28223</v>
      </c>
      <c r="J8410" s="126" t="s">
        <v>26241</v>
      </c>
      <c r="K8410" s="9">
        <f>_xlfn.IFNA(VLOOKUP(Table5[[#This Row],[Section]],SubSill_Tier,2,FALSE),0)</f>
        <v>0</v>
      </c>
      <c r="L8410" s="9" t="str">
        <f t="shared" si="140"/>
        <v/>
      </c>
      <c r="M8410" s="205" t="str" cm="1">
        <f t="array" ref="M8410">_xlfn.IFS(NOT(ISERROR(VLOOKUP(Table5[[#This Row],[Section]],TB_notTB,1,FALSE))),"No",LEFT(Table5[[#This Row],[Section]],3)="ETB","PLS",LEFT(Table5[[#This Row],[Section]],1)="7","PDB",NOT(ISBLANK(Table5[[#This Row],[Section]])),"No")</f>
        <v>No</v>
      </c>
    </row>
    <row r="8411" spans="1:13" x14ac:dyDescent="0.25">
      <c r="A8411" s="126" t="s">
        <v>14727</v>
      </c>
      <c r="B8411" s="126" t="s">
        <v>14728</v>
      </c>
      <c r="C8411" s="126" t="s">
        <v>75</v>
      </c>
      <c r="D8411" s="127">
        <v>6.8090000000000002</v>
      </c>
      <c r="E8411" s="128">
        <v>842</v>
      </c>
      <c r="F8411" s="128">
        <v>615</v>
      </c>
      <c r="G8411" s="126" t="s">
        <v>21170</v>
      </c>
      <c r="H8411" s="126" t="s">
        <v>21171</v>
      </c>
      <c r="I8411" s="126" t="s">
        <v>21172</v>
      </c>
      <c r="J8411" s="126" t="s">
        <v>26245</v>
      </c>
      <c r="K8411" s="9">
        <f>_xlfn.IFNA(VLOOKUP(Table5[[#This Row],[Section]],SubSill_Tier,2,FALSE),0)</f>
        <v>0</v>
      </c>
      <c r="L8411" s="9" t="str">
        <f t="shared" si="140"/>
        <v/>
      </c>
      <c r="M8411" s="205" t="str" cm="1">
        <f t="array" ref="M8411">_xlfn.IFS(NOT(ISERROR(VLOOKUP(Table5[[#This Row],[Section]],TB_notTB,1,FALSE))),"No",LEFT(Table5[[#This Row],[Section]],3)="ETB","PLS",LEFT(Table5[[#This Row],[Section]],1)="7","PDB",NOT(ISBLANK(Table5[[#This Row],[Section]])),"No")</f>
        <v>No</v>
      </c>
    </row>
    <row r="8412" spans="1:13" x14ac:dyDescent="0.25">
      <c r="A8412" s="126" t="s">
        <v>14729</v>
      </c>
      <c r="B8412" s="126" t="s">
        <v>14730</v>
      </c>
      <c r="C8412" s="126" t="s">
        <v>75</v>
      </c>
      <c r="D8412" s="127">
        <v>4.9340000000000002</v>
      </c>
      <c r="E8412" s="128">
        <v>855</v>
      </c>
      <c r="F8412" s="128">
        <v>570</v>
      </c>
      <c r="G8412" s="126" t="s">
        <v>21170</v>
      </c>
      <c r="H8412" s="126" t="s">
        <v>21171</v>
      </c>
      <c r="I8412" s="126" t="s">
        <v>21172</v>
      </c>
      <c r="J8412" s="126" t="s">
        <v>26237</v>
      </c>
      <c r="K8412" s="9">
        <f>_xlfn.IFNA(VLOOKUP(Table5[[#This Row],[Section]],SubSill_Tier,2,FALSE),0)</f>
        <v>0</v>
      </c>
      <c r="L8412" s="9" t="str">
        <f t="shared" si="140"/>
        <v/>
      </c>
      <c r="M8412" s="205" t="str" cm="1">
        <f t="array" ref="M8412">_xlfn.IFS(NOT(ISERROR(VLOOKUP(Table5[[#This Row],[Section]],TB_notTB,1,FALSE))),"No",LEFT(Table5[[#This Row],[Section]],3)="ETB","PLS",LEFT(Table5[[#This Row],[Section]],1)="7","PDB",NOT(ISBLANK(Table5[[#This Row],[Section]])),"No")</f>
        <v>No</v>
      </c>
    </row>
    <row r="8413" spans="1:13" x14ac:dyDescent="0.25">
      <c r="A8413" s="126" t="s">
        <v>14731</v>
      </c>
      <c r="B8413" s="126" t="s">
        <v>14732</v>
      </c>
      <c r="C8413" s="126" t="s">
        <v>75</v>
      </c>
      <c r="D8413" s="127">
        <v>5.125</v>
      </c>
      <c r="E8413" s="128">
        <v>744</v>
      </c>
      <c r="F8413" s="128">
        <v>496</v>
      </c>
      <c r="G8413" s="126" t="s">
        <v>21170</v>
      </c>
      <c r="H8413" s="126" t="s">
        <v>21171</v>
      </c>
      <c r="I8413" s="126" t="s">
        <v>21172</v>
      </c>
      <c r="J8413" s="126" t="s">
        <v>26245</v>
      </c>
      <c r="K8413" s="9">
        <f>_xlfn.IFNA(VLOOKUP(Table5[[#This Row],[Section]],SubSill_Tier,2,FALSE),0)</f>
        <v>0</v>
      </c>
      <c r="L8413" s="9" t="str">
        <f t="shared" si="140"/>
        <v/>
      </c>
      <c r="M8413" s="205" t="str" cm="1">
        <f t="array" ref="M8413">_xlfn.IFS(NOT(ISERROR(VLOOKUP(Table5[[#This Row],[Section]],TB_notTB,1,FALSE))),"No",LEFT(Table5[[#This Row],[Section]],3)="ETB","PLS",LEFT(Table5[[#This Row],[Section]],1)="7","PDB",NOT(ISBLANK(Table5[[#This Row],[Section]])),"No")</f>
        <v>No</v>
      </c>
    </row>
    <row r="8414" spans="1:13" x14ac:dyDescent="0.25">
      <c r="A8414" s="126" t="s">
        <v>14733</v>
      </c>
      <c r="B8414" s="126" t="s">
        <v>14734</v>
      </c>
      <c r="C8414" s="126" t="s">
        <v>75</v>
      </c>
      <c r="D8414" s="127">
        <v>0.98299999999999998</v>
      </c>
      <c r="E8414" s="128">
        <v>347</v>
      </c>
      <c r="F8414" s="128">
        <v>232</v>
      </c>
      <c r="G8414" s="126" t="s">
        <v>21170</v>
      </c>
      <c r="H8414" s="126" t="s">
        <v>21171</v>
      </c>
      <c r="I8414" s="126" t="s">
        <v>21172</v>
      </c>
      <c r="J8414" s="126" t="s">
        <v>26233</v>
      </c>
      <c r="K8414" s="9">
        <f>_xlfn.IFNA(VLOOKUP(Table5[[#This Row],[Section]],SubSill_Tier,2,FALSE),0)</f>
        <v>0</v>
      </c>
      <c r="L8414" s="9" t="str">
        <f t="shared" si="140"/>
        <v/>
      </c>
      <c r="M8414" s="205" t="str" cm="1">
        <f t="array" ref="M8414">_xlfn.IFS(NOT(ISERROR(VLOOKUP(Table5[[#This Row],[Section]],TB_notTB,1,FALSE))),"No",LEFT(Table5[[#This Row],[Section]],3)="ETB","PLS",LEFT(Table5[[#This Row],[Section]],1)="7","PDB",NOT(ISBLANK(Table5[[#This Row],[Section]])),"No")</f>
        <v>No</v>
      </c>
    </row>
    <row r="8415" spans="1:13" x14ac:dyDescent="0.25">
      <c r="A8415" s="126" t="s">
        <v>16546</v>
      </c>
      <c r="B8415" s="126" t="s">
        <v>22186</v>
      </c>
      <c r="C8415" s="126" t="s">
        <v>75</v>
      </c>
      <c r="D8415" s="127">
        <v>0.748</v>
      </c>
      <c r="E8415" s="128">
        <v>208</v>
      </c>
      <c r="F8415" s="128">
        <v>157</v>
      </c>
      <c r="G8415" s="126" t="s">
        <v>15670</v>
      </c>
      <c r="H8415" s="126" t="s">
        <v>21159</v>
      </c>
      <c r="I8415" s="126" t="s">
        <v>22103</v>
      </c>
      <c r="J8415" s="126" t="s">
        <v>26278</v>
      </c>
      <c r="K8415" s="9">
        <f>_xlfn.IFNA(VLOOKUP(Table5[[#This Row],[Section]],SubSill_Tier,2,FALSE),0)</f>
        <v>0</v>
      </c>
      <c r="L8415" s="9" t="str">
        <f t="shared" si="140"/>
        <v/>
      </c>
      <c r="M8415" s="205" t="str" cm="1">
        <f t="array" ref="M8415">_xlfn.IFS(NOT(ISERROR(VLOOKUP(Table5[[#This Row],[Section]],TB_notTB,1,FALSE))),"No",LEFT(Table5[[#This Row],[Section]],3)="ETB","PLS",LEFT(Table5[[#This Row],[Section]],1)="7","PDB",NOT(ISBLANK(Table5[[#This Row],[Section]])),"No")</f>
        <v>No</v>
      </c>
    </row>
    <row r="8416" spans="1:13" x14ac:dyDescent="0.25">
      <c r="A8416" s="126" t="s">
        <v>16547</v>
      </c>
      <c r="B8416" s="126" t="s">
        <v>22187</v>
      </c>
      <c r="C8416" s="126" t="s">
        <v>75</v>
      </c>
      <c r="D8416" s="127">
        <v>0.83699999999999997</v>
      </c>
      <c r="E8416" s="128">
        <v>218</v>
      </c>
      <c r="F8416" s="128">
        <v>170</v>
      </c>
      <c r="G8416" s="126" t="s">
        <v>15670</v>
      </c>
      <c r="H8416" s="126" t="s">
        <v>21159</v>
      </c>
      <c r="I8416" s="126" t="s">
        <v>22103</v>
      </c>
      <c r="J8416" s="126" t="s">
        <v>26278</v>
      </c>
      <c r="K8416" s="9">
        <f>_xlfn.IFNA(VLOOKUP(Table5[[#This Row],[Section]],SubSill_Tier,2,FALSE),0)</f>
        <v>0</v>
      </c>
      <c r="L8416" s="9" t="str">
        <f t="shared" si="140"/>
        <v/>
      </c>
      <c r="M8416" s="205" t="str" cm="1">
        <f t="array" ref="M8416">_xlfn.IFS(NOT(ISERROR(VLOOKUP(Table5[[#This Row],[Section]],TB_notTB,1,FALSE))),"No",LEFT(Table5[[#This Row],[Section]],3)="ETB","PLS",LEFT(Table5[[#This Row],[Section]],1)="7","PDB",NOT(ISBLANK(Table5[[#This Row],[Section]])),"No")</f>
        <v>No</v>
      </c>
    </row>
    <row r="8417" spans="1:13" x14ac:dyDescent="0.25">
      <c r="A8417" s="126" t="s">
        <v>16548</v>
      </c>
      <c r="B8417" s="126" t="s">
        <v>22188</v>
      </c>
      <c r="C8417" s="126" t="s">
        <v>75</v>
      </c>
      <c r="D8417" s="127">
        <v>0.91400000000000003</v>
      </c>
      <c r="E8417" s="128">
        <v>285</v>
      </c>
      <c r="F8417" s="128">
        <v>233</v>
      </c>
      <c r="G8417" s="126" t="s">
        <v>15670</v>
      </c>
      <c r="H8417" s="126" t="s">
        <v>21159</v>
      </c>
      <c r="I8417" s="126" t="s">
        <v>22103</v>
      </c>
      <c r="J8417" s="126" t="s">
        <v>26278</v>
      </c>
      <c r="K8417" s="9">
        <f>_xlfn.IFNA(VLOOKUP(Table5[[#This Row],[Section]],SubSill_Tier,2,FALSE),0)</f>
        <v>0</v>
      </c>
      <c r="L8417" s="9" t="str">
        <f t="shared" si="140"/>
        <v/>
      </c>
      <c r="M8417" s="205" t="str" cm="1">
        <f t="array" ref="M8417">_xlfn.IFS(NOT(ISERROR(VLOOKUP(Table5[[#This Row],[Section]],TB_notTB,1,FALSE))),"No",LEFT(Table5[[#This Row],[Section]],3)="ETB","PLS",LEFT(Table5[[#This Row],[Section]],1)="7","PDB",NOT(ISBLANK(Table5[[#This Row],[Section]])),"No")</f>
        <v>No</v>
      </c>
    </row>
    <row r="8418" spans="1:13" x14ac:dyDescent="0.25">
      <c r="A8418" s="126" t="s">
        <v>16549</v>
      </c>
      <c r="B8418" s="126" t="s">
        <v>22189</v>
      </c>
      <c r="C8418" s="126" t="s">
        <v>75</v>
      </c>
      <c r="D8418" s="127">
        <v>2.0550000000000002</v>
      </c>
      <c r="E8418" s="128">
        <v>364</v>
      </c>
      <c r="F8418" s="128">
        <v>315</v>
      </c>
      <c r="G8418" s="126" t="s">
        <v>15670</v>
      </c>
      <c r="H8418" s="126" t="s">
        <v>21159</v>
      </c>
      <c r="I8418" s="126" t="s">
        <v>22103</v>
      </c>
      <c r="J8418" s="126" t="s">
        <v>26278</v>
      </c>
      <c r="K8418" s="9">
        <f>_xlfn.IFNA(VLOOKUP(Table5[[#This Row],[Section]],SubSill_Tier,2,FALSE),0)</f>
        <v>0</v>
      </c>
      <c r="L8418" s="9" t="str">
        <f t="shared" si="140"/>
        <v/>
      </c>
      <c r="M8418" s="205" t="str" cm="1">
        <f t="array" ref="M8418">_xlfn.IFS(NOT(ISERROR(VLOOKUP(Table5[[#This Row],[Section]],TB_notTB,1,FALSE))),"No",LEFT(Table5[[#This Row],[Section]],3)="ETB","PLS",LEFT(Table5[[#This Row],[Section]],1)="7","PDB",NOT(ISBLANK(Table5[[#This Row],[Section]])),"No")</f>
        <v>No</v>
      </c>
    </row>
    <row r="8419" spans="1:13" x14ac:dyDescent="0.25">
      <c r="A8419" s="126" t="s">
        <v>16550</v>
      </c>
      <c r="B8419" s="126" t="s">
        <v>22190</v>
      </c>
      <c r="C8419" s="126" t="s">
        <v>75</v>
      </c>
      <c r="D8419" s="127">
        <v>1.256</v>
      </c>
      <c r="E8419" s="128">
        <v>296</v>
      </c>
      <c r="F8419" s="128">
        <v>248</v>
      </c>
      <c r="G8419" s="126" t="s">
        <v>15670</v>
      </c>
      <c r="H8419" s="126" t="s">
        <v>21159</v>
      </c>
      <c r="I8419" s="126" t="s">
        <v>22103</v>
      </c>
      <c r="J8419" s="126" t="s">
        <v>26278</v>
      </c>
      <c r="K8419" s="9">
        <f>_xlfn.IFNA(VLOOKUP(Table5[[#This Row],[Section]],SubSill_Tier,2,FALSE),0)</f>
        <v>0</v>
      </c>
      <c r="L8419" s="9" t="str">
        <f t="shared" si="140"/>
        <v/>
      </c>
      <c r="M8419" s="205" t="str" cm="1">
        <f t="array" ref="M8419">_xlfn.IFS(NOT(ISERROR(VLOOKUP(Table5[[#This Row],[Section]],TB_notTB,1,FALSE))),"No",LEFT(Table5[[#This Row],[Section]],3)="ETB","PLS",LEFT(Table5[[#This Row],[Section]],1)="7","PDB",NOT(ISBLANK(Table5[[#This Row],[Section]])),"No")</f>
        <v>No</v>
      </c>
    </row>
    <row r="8420" spans="1:13" x14ac:dyDescent="0.25">
      <c r="A8420" s="126" t="s">
        <v>16551</v>
      </c>
      <c r="B8420" s="126" t="s">
        <v>22191</v>
      </c>
      <c r="C8420" s="126" t="s">
        <v>75</v>
      </c>
      <c r="D8420" s="127">
        <v>0.83599999999999997</v>
      </c>
      <c r="E8420" s="128">
        <v>252</v>
      </c>
      <c r="F8420" s="128">
        <v>203</v>
      </c>
      <c r="G8420" s="126" t="s">
        <v>15670</v>
      </c>
      <c r="H8420" s="126" t="s">
        <v>21159</v>
      </c>
      <c r="I8420" s="126" t="s">
        <v>22103</v>
      </c>
      <c r="J8420" s="126" t="s">
        <v>26278</v>
      </c>
      <c r="K8420" s="9">
        <f>_xlfn.IFNA(VLOOKUP(Table5[[#This Row],[Section]],SubSill_Tier,2,FALSE),0)</f>
        <v>0</v>
      </c>
      <c r="L8420" s="9" t="str">
        <f t="shared" si="140"/>
        <v/>
      </c>
      <c r="M8420" s="205" t="str" cm="1">
        <f t="array" ref="M8420">_xlfn.IFS(NOT(ISERROR(VLOOKUP(Table5[[#This Row],[Section]],TB_notTB,1,FALSE))),"No",LEFT(Table5[[#This Row],[Section]],3)="ETB","PLS",LEFT(Table5[[#This Row],[Section]],1)="7","PDB",NOT(ISBLANK(Table5[[#This Row],[Section]])),"No")</f>
        <v>No</v>
      </c>
    </row>
    <row r="8421" spans="1:13" x14ac:dyDescent="0.25">
      <c r="A8421" s="126" t="s">
        <v>9290</v>
      </c>
      <c r="B8421" s="126" t="s">
        <v>17222</v>
      </c>
      <c r="C8421" s="126" t="s">
        <v>75</v>
      </c>
      <c r="D8421" s="127">
        <v>0.496</v>
      </c>
      <c r="E8421" s="128">
        <v>100</v>
      </c>
      <c r="F8421" s="128">
        <v>100</v>
      </c>
      <c r="G8421" s="126" t="s">
        <v>13724</v>
      </c>
      <c r="H8421" s="126" t="s">
        <v>20121</v>
      </c>
      <c r="I8421" s="126" t="s">
        <v>20122</v>
      </c>
      <c r="J8421" s="126" t="s">
        <v>26234</v>
      </c>
      <c r="K8421" s="9">
        <f>_xlfn.IFNA(VLOOKUP(Table5[[#This Row],[Section]],SubSill_Tier,2,FALSE),0)</f>
        <v>0</v>
      </c>
      <c r="L8421" s="9" t="str">
        <f t="shared" si="140"/>
        <v/>
      </c>
      <c r="M8421" s="205" t="str" cm="1">
        <f t="array" ref="M8421">_xlfn.IFS(NOT(ISERROR(VLOOKUP(Table5[[#This Row],[Section]],TB_notTB,1,FALSE))),"No",LEFT(Table5[[#This Row],[Section]],3)="ETB","PLS",LEFT(Table5[[#This Row],[Section]],1)="7","PDB",NOT(ISBLANK(Table5[[#This Row],[Section]])),"No")</f>
        <v>No</v>
      </c>
    </row>
    <row r="8422" spans="1:13" x14ac:dyDescent="0.25">
      <c r="A8422" s="126" t="s">
        <v>27452</v>
      </c>
      <c r="B8422" s="126" t="s">
        <v>27453</v>
      </c>
      <c r="C8422" s="126" t="s">
        <v>75</v>
      </c>
      <c r="D8422" s="127">
        <v>1.0649999999999999</v>
      </c>
      <c r="E8422" s="128">
        <v>358</v>
      </c>
      <c r="F8422" s="128">
        <v>239</v>
      </c>
      <c r="G8422" s="126" t="s">
        <v>13774</v>
      </c>
      <c r="H8422" s="126" t="s">
        <v>20219</v>
      </c>
      <c r="I8422" s="126" t="s">
        <v>21132</v>
      </c>
      <c r="J8422" s="126" t="s">
        <v>26241</v>
      </c>
      <c r="K8422" s="9">
        <f>_xlfn.IFNA(VLOOKUP(Table5[[#This Row],[Section]],SubSill_Tier,2,FALSE),0)</f>
        <v>0</v>
      </c>
      <c r="L8422" s="9" t="str">
        <f t="shared" si="140"/>
        <v/>
      </c>
      <c r="M8422" s="205" t="str" cm="1">
        <f t="array" ref="M8422">_xlfn.IFS(NOT(ISERROR(VLOOKUP(Table5[[#This Row],[Section]],TB_notTB,1,FALSE))),"No",LEFT(Table5[[#This Row],[Section]],3)="ETB","PLS",LEFT(Table5[[#This Row],[Section]],1)="7","PDB",NOT(ISBLANK(Table5[[#This Row],[Section]])),"No")</f>
        <v>No</v>
      </c>
    </row>
    <row r="8423" spans="1:13" x14ac:dyDescent="0.25">
      <c r="A8423" s="126" t="s">
        <v>9291</v>
      </c>
      <c r="B8423" s="126" t="s">
        <v>9292</v>
      </c>
      <c r="C8423" s="126" t="s">
        <v>75</v>
      </c>
      <c r="D8423" s="127">
        <v>0.40500000000000003</v>
      </c>
      <c r="E8423" s="128">
        <v>100</v>
      </c>
      <c r="F8423" s="128">
        <v>100</v>
      </c>
      <c r="G8423" s="126" t="s">
        <v>13734</v>
      </c>
      <c r="H8423" s="126" t="s">
        <v>20121</v>
      </c>
      <c r="I8423" s="126" t="s">
        <v>20122</v>
      </c>
      <c r="J8423" s="126" t="s">
        <v>26234</v>
      </c>
      <c r="K8423" s="9">
        <f>_xlfn.IFNA(VLOOKUP(Table5[[#This Row],[Section]],SubSill_Tier,2,FALSE),0)</f>
        <v>0</v>
      </c>
      <c r="L8423" s="9" t="str">
        <f t="shared" si="140"/>
        <v/>
      </c>
      <c r="M8423" s="205" t="str" cm="1">
        <f t="array" ref="M8423">_xlfn.IFS(NOT(ISERROR(VLOOKUP(Table5[[#This Row],[Section]],TB_notTB,1,FALSE))),"No",LEFT(Table5[[#This Row],[Section]],3)="ETB","PLS",LEFT(Table5[[#This Row],[Section]],1)="7","PDB",NOT(ISBLANK(Table5[[#This Row],[Section]])),"No")</f>
        <v>No</v>
      </c>
    </row>
    <row r="8424" spans="1:13" x14ac:dyDescent="0.25">
      <c r="A8424" s="126" t="s">
        <v>14735</v>
      </c>
      <c r="B8424" s="126" t="s">
        <v>28286</v>
      </c>
      <c r="C8424" s="126" t="s">
        <v>75</v>
      </c>
      <c r="D8424" s="127">
        <v>8.1910000000000007</v>
      </c>
      <c r="E8424" s="128">
        <v>497</v>
      </c>
      <c r="F8424" s="128">
        <v>497</v>
      </c>
      <c r="G8424" s="126" t="s">
        <v>13725</v>
      </c>
      <c r="H8424" s="126" t="s">
        <v>20134</v>
      </c>
      <c r="I8424" s="126" t="s">
        <v>20135</v>
      </c>
      <c r="J8424" s="126" t="s">
        <v>26245</v>
      </c>
      <c r="K8424" s="9">
        <f>_xlfn.IFNA(VLOOKUP(Table5[[#This Row],[Section]],SubSill_Tier,2,FALSE),0)</f>
        <v>0</v>
      </c>
      <c r="L8424" s="9" t="str">
        <f t="shared" si="140"/>
        <v/>
      </c>
      <c r="M8424" s="205" t="str" cm="1">
        <f t="array" ref="M8424">_xlfn.IFS(NOT(ISERROR(VLOOKUP(Table5[[#This Row],[Section]],TB_notTB,1,FALSE))),"No",LEFT(Table5[[#This Row],[Section]],3)="ETB","PLS",LEFT(Table5[[#This Row],[Section]],1)="7","PDB",NOT(ISBLANK(Table5[[#This Row],[Section]])),"No")</f>
        <v>No</v>
      </c>
    </row>
    <row r="8425" spans="1:13" x14ac:dyDescent="0.25">
      <c r="A8425" s="126" t="s">
        <v>9293</v>
      </c>
      <c r="B8425" s="126" t="s">
        <v>17222</v>
      </c>
      <c r="C8425" s="126" t="s">
        <v>75</v>
      </c>
      <c r="D8425" s="127">
        <v>0.24299999999999999</v>
      </c>
      <c r="E8425" s="128">
        <v>100</v>
      </c>
      <c r="F8425" s="128">
        <v>100</v>
      </c>
      <c r="G8425" s="126" t="s">
        <v>13724</v>
      </c>
      <c r="H8425" s="126" t="s">
        <v>20121</v>
      </c>
      <c r="I8425" s="126" t="s">
        <v>20122</v>
      </c>
      <c r="J8425" s="126" t="s">
        <v>26234</v>
      </c>
      <c r="K8425" s="9">
        <f>_xlfn.IFNA(VLOOKUP(Table5[[#This Row],[Section]],SubSill_Tier,2,FALSE),0)</f>
        <v>0</v>
      </c>
      <c r="L8425" s="9" t="str">
        <f t="shared" si="140"/>
        <v/>
      </c>
      <c r="M8425" s="205" t="str" cm="1">
        <f t="array" ref="M8425">_xlfn.IFS(NOT(ISERROR(VLOOKUP(Table5[[#This Row],[Section]],TB_notTB,1,FALSE))),"No",LEFT(Table5[[#This Row],[Section]],3)="ETB","PLS",LEFT(Table5[[#This Row],[Section]],1)="7","PDB",NOT(ISBLANK(Table5[[#This Row],[Section]])),"No")</f>
        <v>No</v>
      </c>
    </row>
    <row r="8426" spans="1:13" x14ac:dyDescent="0.25">
      <c r="A8426" s="126" t="s">
        <v>17181</v>
      </c>
      <c r="B8426" s="126" t="s">
        <v>29523</v>
      </c>
      <c r="C8426" s="126" t="s">
        <v>75</v>
      </c>
      <c r="D8426" s="127">
        <v>0.434</v>
      </c>
      <c r="E8426" s="128">
        <v>180</v>
      </c>
      <c r="F8426" s="128">
        <v>120</v>
      </c>
      <c r="G8426" s="126" t="s">
        <v>19309</v>
      </c>
      <c r="H8426" s="126" t="s">
        <v>21130</v>
      </c>
      <c r="I8426" s="126" t="s">
        <v>27832</v>
      </c>
      <c r="J8426" s="126" t="s">
        <v>26241</v>
      </c>
      <c r="K8426" s="9">
        <f>_xlfn.IFNA(VLOOKUP(Table5[[#This Row],[Section]],SubSill_Tier,2,FALSE),0)</f>
        <v>0</v>
      </c>
      <c r="L8426" s="9" t="str">
        <f t="shared" si="140"/>
        <v/>
      </c>
      <c r="M8426" s="205" t="str" cm="1">
        <f t="array" ref="M8426">_xlfn.IFS(NOT(ISERROR(VLOOKUP(Table5[[#This Row],[Section]],TB_notTB,1,FALSE))),"No",LEFT(Table5[[#This Row],[Section]],3)="ETB","PLS",LEFT(Table5[[#This Row],[Section]],1)="7","PDB",NOT(ISBLANK(Table5[[#This Row],[Section]])),"No")</f>
        <v>No</v>
      </c>
    </row>
    <row r="8427" spans="1:13" x14ac:dyDescent="0.25">
      <c r="A8427" s="126" t="s">
        <v>17199</v>
      </c>
      <c r="B8427" s="126" t="s">
        <v>17200</v>
      </c>
      <c r="C8427" s="126" t="s">
        <v>75</v>
      </c>
      <c r="D8427" s="127">
        <v>0.246</v>
      </c>
      <c r="E8427" s="128">
        <v>155</v>
      </c>
      <c r="F8427" s="128">
        <v>104</v>
      </c>
      <c r="G8427" s="126" t="s">
        <v>21147</v>
      </c>
      <c r="H8427" s="126" t="s">
        <v>21148</v>
      </c>
      <c r="I8427" s="126" t="s">
        <v>21149</v>
      </c>
      <c r="J8427" s="126" t="s">
        <v>26281</v>
      </c>
      <c r="K8427" s="9">
        <f>_xlfn.IFNA(VLOOKUP(Table5[[#This Row],[Section]],SubSill_Tier,2,FALSE),0)</f>
        <v>0</v>
      </c>
      <c r="L8427" s="9" t="str">
        <f t="shared" si="140"/>
        <v>Wall</v>
      </c>
      <c r="M8427" s="205" t="str" cm="1">
        <f t="array" ref="M8427">_xlfn.IFS(NOT(ISERROR(VLOOKUP(Table5[[#This Row],[Section]],TB_notTB,1,FALSE))),"No",LEFT(Table5[[#This Row],[Section]],3)="ETB","PLS",LEFT(Table5[[#This Row],[Section]],1)="7","PDB",NOT(ISBLANK(Table5[[#This Row],[Section]])),"No")</f>
        <v>No</v>
      </c>
    </row>
    <row r="8428" spans="1:13" x14ac:dyDescent="0.25">
      <c r="A8428" s="126" t="s">
        <v>17201</v>
      </c>
      <c r="B8428" s="126" t="s">
        <v>28287</v>
      </c>
      <c r="C8428" s="126" t="s">
        <v>75</v>
      </c>
      <c r="D8428" s="127">
        <v>5.3319999999999999</v>
      </c>
      <c r="E8428" s="128">
        <v>348</v>
      </c>
      <c r="F8428" s="128">
        <v>348</v>
      </c>
      <c r="G8428" s="126" t="s">
        <v>13725</v>
      </c>
      <c r="H8428" s="126" t="s">
        <v>20134</v>
      </c>
      <c r="I8428" s="126" t="s">
        <v>20135</v>
      </c>
      <c r="J8428" s="126" t="s">
        <v>26245</v>
      </c>
      <c r="K8428" s="9">
        <f>_xlfn.IFNA(VLOOKUP(Table5[[#This Row],[Section]],SubSill_Tier,2,FALSE),0)</f>
        <v>0</v>
      </c>
      <c r="L8428" s="9" t="str">
        <f t="shared" si="140"/>
        <v/>
      </c>
      <c r="M8428" s="205" t="str" cm="1">
        <f t="array" ref="M8428">_xlfn.IFS(NOT(ISERROR(VLOOKUP(Table5[[#This Row],[Section]],TB_notTB,1,FALSE))),"No",LEFT(Table5[[#This Row],[Section]],3)="ETB","PLS",LEFT(Table5[[#This Row],[Section]],1)="7","PDB",NOT(ISBLANK(Table5[[#This Row],[Section]])),"No")</f>
        <v>No</v>
      </c>
    </row>
    <row r="8429" spans="1:13" x14ac:dyDescent="0.25">
      <c r="A8429" s="126" t="s">
        <v>17202</v>
      </c>
      <c r="B8429" s="126" t="s">
        <v>19657</v>
      </c>
      <c r="C8429" s="126" t="s">
        <v>75</v>
      </c>
      <c r="D8429" s="127">
        <v>5.64</v>
      </c>
      <c r="E8429" s="128">
        <v>546</v>
      </c>
      <c r="F8429" s="128">
        <v>364</v>
      </c>
      <c r="G8429" s="126" t="s">
        <v>13716</v>
      </c>
      <c r="H8429" s="126" t="s">
        <v>21094</v>
      </c>
      <c r="I8429" s="126" t="s">
        <v>21095</v>
      </c>
      <c r="J8429" s="126" t="s">
        <v>26245</v>
      </c>
      <c r="K8429" s="9">
        <f>_xlfn.IFNA(VLOOKUP(Table5[[#This Row],[Section]],SubSill_Tier,2,FALSE),0)</f>
        <v>0</v>
      </c>
      <c r="L8429" s="9" t="str">
        <f t="shared" si="140"/>
        <v/>
      </c>
      <c r="M8429" s="205" t="str" cm="1">
        <f t="array" ref="M8429">_xlfn.IFS(NOT(ISERROR(VLOOKUP(Table5[[#This Row],[Section]],TB_notTB,1,FALSE))),"No",LEFT(Table5[[#This Row],[Section]],3)="ETB","PLS",LEFT(Table5[[#This Row],[Section]],1)="7","PDB",NOT(ISBLANK(Table5[[#This Row],[Section]])),"No")</f>
        <v>No</v>
      </c>
    </row>
    <row r="8430" spans="1:13" x14ac:dyDescent="0.25">
      <c r="A8430" s="126" t="s">
        <v>17182</v>
      </c>
      <c r="B8430" s="126" t="s">
        <v>17332</v>
      </c>
      <c r="C8430" s="126" t="s">
        <v>75</v>
      </c>
      <c r="D8430" s="127">
        <v>1.7030000000000001</v>
      </c>
      <c r="E8430" s="128">
        <v>405</v>
      </c>
      <c r="F8430" s="128">
        <v>270</v>
      </c>
      <c r="G8430" s="126" t="s">
        <v>17151</v>
      </c>
      <c r="H8430" s="126" t="s">
        <v>21279</v>
      </c>
      <c r="I8430" s="126" t="s">
        <v>28223</v>
      </c>
      <c r="J8430" s="126" t="s">
        <v>26241</v>
      </c>
      <c r="K8430" s="9">
        <f>_xlfn.IFNA(VLOOKUP(Table5[[#This Row],[Section]],SubSill_Tier,2,FALSE),0)</f>
        <v>0</v>
      </c>
      <c r="L8430" s="9" t="str">
        <f t="shared" si="140"/>
        <v/>
      </c>
      <c r="M8430" s="205" t="str" cm="1">
        <f t="array" ref="M8430">_xlfn.IFS(NOT(ISERROR(VLOOKUP(Table5[[#This Row],[Section]],TB_notTB,1,FALSE))),"No",LEFT(Table5[[#This Row],[Section]],3)="ETB","PLS",LEFT(Table5[[#This Row],[Section]],1)="7","PDB",NOT(ISBLANK(Table5[[#This Row],[Section]])),"No")</f>
        <v>No</v>
      </c>
    </row>
    <row r="8431" spans="1:13" x14ac:dyDescent="0.25">
      <c r="A8431" s="126" t="s">
        <v>17203</v>
      </c>
      <c r="B8431" s="126" t="s">
        <v>17204</v>
      </c>
      <c r="C8431" s="126" t="s">
        <v>75</v>
      </c>
      <c r="D8431" s="127">
        <v>26.295000000000002</v>
      </c>
      <c r="E8431" s="128">
        <v>1005</v>
      </c>
      <c r="F8431" s="128">
        <v>1005</v>
      </c>
      <c r="G8431" s="126" t="s">
        <v>13740</v>
      </c>
      <c r="H8431" s="126" t="s">
        <v>20124</v>
      </c>
      <c r="I8431" s="126" t="s">
        <v>21059</v>
      </c>
      <c r="J8431" s="126" t="s">
        <v>26268</v>
      </c>
      <c r="K8431" s="9">
        <f>_xlfn.IFNA(VLOOKUP(Table5[[#This Row],[Section]],SubSill_Tier,2,FALSE),0)</f>
        <v>0</v>
      </c>
      <c r="L8431" s="9" t="str">
        <f t="shared" si="140"/>
        <v>Wall</v>
      </c>
      <c r="M8431" s="205" t="str" cm="1">
        <f t="array" ref="M8431">_xlfn.IFS(NOT(ISERROR(VLOOKUP(Table5[[#This Row],[Section]],TB_notTB,1,FALSE))),"No",LEFT(Table5[[#This Row],[Section]],3)="ETB","PLS",LEFT(Table5[[#This Row],[Section]],1)="7","PDB",NOT(ISBLANK(Table5[[#This Row],[Section]])),"No")</f>
        <v>No</v>
      </c>
    </row>
    <row r="8432" spans="1:13" x14ac:dyDescent="0.25">
      <c r="A8432" s="126" t="s">
        <v>17183</v>
      </c>
      <c r="B8432" s="126" t="s">
        <v>17184</v>
      </c>
      <c r="C8432" s="126" t="s">
        <v>75</v>
      </c>
      <c r="D8432" s="127">
        <v>2.4009999999999998</v>
      </c>
      <c r="E8432" s="128">
        <v>530</v>
      </c>
      <c r="F8432" s="128">
        <v>354</v>
      </c>
      <c r="G8432" s="126" t="s">
        <v>19309</v>
      </c>
      <c r="H8432" s="126" t="s">
        <v>21130</v>
      </c>
      <c r="I8432" s="126" t="s">
        <v>27832</v>
      </c>
      <c r="J8432" s="126" t="s">
        <v>26241</v>
      </c>
      <c r="K8432" s="9">
        <f>_xlfn.IFNA(VLOOKUP(Table5[[#This Row],[Section]],SubSill_Tier,2,FALSE),0)</f>
        <v>0</v>
      </c>
      <c r="L8432" s="9" t="str">
        <f t="shared" si="140"/>
        <v/>
      </c>
      <c r="M8432" s="205" t="str" cm="1">
        <f t="array" ref="M8432">_xlfn.IFS(NOT(ISERROR(VLOOKUP(Table5[[#This Row],[Section]],TB_notTB,1,FALSE))),"No",LEFT(Table5[[#This Row],[Section]],3)="ETB","PLS",LEFT(Table5[[#This Row],[Section]],1)="7","PDB",NOT(ISBLANK(Table5[[#This Row],[Section]])),"No")</f>
        <v>No</v>
      </c>
    </row>
    <row r="8433" spans="1:13" x14ac:dyDescent="0.25">
      <c r="A8433" s="126" t="s">
        <v>3729</v>
      </c>
      <c r="B8433" s="126" t="s">
        <v>17222</v>
      </c>
      <c r="C8433" s="126" t="s">
        <v>98</v>
      </c>
      <c r="D8433" s="127">
        <v>0.29399999999999998</v>
      </c>
      <c r="E8433" s="128">
        <v>145</v>
      </c>
      <c r="F8433" s="128">
        <v>145</v>
      </c>
      <c r="G8433" s="126" t="s">
        <v>13736</v>
      </c>
      <c r="H8433" s="126" t="s">
        <v>20148</v>
      </c>
      <c r="I8433" s="126" t="s">
        <v>21073</v>
      </c>
      <c r="J8433" s="126" t="s">
        <v>26232</v>
      </c>
      <c r="K8433" s="9">
        <f>_xlfn.IFNA(VLOOKUP(Table5[[#This Row],[Section]],SubSill_Tier,2,FALSE),0)</f>
        <v>0</v>
      </c>
      <c r="L8433" s="9" t="str">
        <f t="shared" si="140"/>
        <v/>
      </c>
      <c r="M8433" s="205" t="str" cm="1">
        <f t="array" ref="M8433">_xlfn.IFS(NOT(ISERROR(VLOOKUP(Table5[[#This Row],[Section]],TB_notTB,1,FALSE))),"No",LEFT(Table5[[#This Row],[Section]],3)="ETB","PLS",LEFT(Table5[[#This Row],[Section]],1)="7","PDB",NOT(ISBLANK(Table5[[#This Row],[Section]])),"No")</f>
        <v>No</v>
      </c>
    </row>
    <row r="8434" spans="1:13" x14ac:dyDescent="0.25">
      <c r="A8434" s="126" t="s">
        <v>17205</v>
      </c>
      <c r="B8434" s="126" t="s">
        <v>17206</v>
      </c>
      <c r="C8434" s="126" t="s">
        <v>75</v>
      </c>
      <c r="D8434" s="127">
        <v>1.744</v>
      </c>
      <c r="E8434" s="128">
        <v>377</v>
      </c>
      <c r="F8434" s="128">
        <v>377</v>
      </c>
      <c r="G8434" s="126" t="s">
        <v>13757</v>
      </c>
      <c r="H8434" s="126" t="s">
        <v>21122</v>
      </c>
      <c r="I8434" s="126" t="s">
        <v>21123</v>
      </c>
      <c r="J8434" s="126" t="s">
        <v>26233</v>
      </c>
      <c r="K8434" s="9">
        <f>_xlfn.IFNA(VLOOKUP(Table5[[#This Row],[Section]],SubSill_Tier,2,FALSE),0)</f>
        <v>0</v>
      </c>
      <c r="L8434" s="9" t="str">
        <f t="shared" si="140"/>
        <v/>
      </c>
      <c r="M8434" s="205" t="str" cm="1">
        <f t="array" ref="M8434">_xlfn.IFS(NOT(ISERROR(VLOOKUP(Table5[[#This Row],[Section]],TB_notTB,1,FALSE))),"No",LEFT(Table5[[#This Row],[Section]],3)="ETB","PLS",LEFT(Table5[[#This Row],[Section]],1)="7","PDB",NOT(ISBLANK(Table5[[#This Row],[Section]])),"No")</f>
        <v>No</v>
      </c>
    </row>
    <row r="8435" spans="1:13" x14ac:dyDescent="0.25">
      <c r="A8435" s="126" t="s">
        <v>28288</v>
      </c>
      <c r="B8435" s="126" t="s">
        <v>28289</v>
      </c>
      <c r="C8435" s="126" t="s">
        <v>75</v>
      </c>
      <c r="D8435" s="127">
        <v>1.3109999999999999</v>
      </c>
      <c r="E8435" s="128">
        <v>160</v>
      </c>
      <c r="F8435" s="128">
        <v>160</v>
      </c>
      <c r="G8435" s="126" t="s">
        <v>13740</v>
      </c>
      <c r="H8435" s="126" t="s">
        <v>20124</v>
      </c>
      <c r="I8435" s="126" t="s">
        <v>21059</v>
      </c>
      <c r="J8435" s="126" t="s">
        <v>26235</v>
      </c>
      <c r="K8435" s="9">
        <f>_xlfn.IFNA(VLOOKUP(Table5[[#This Row],[Section]],SubSill_Tier,2,FALSE),0)</f>
        <v>0</v>
      </c>
      <c r="L8435" s="9" t="str">
        <f t="shared" si="140"/>
        <v/>
      </c>
      <c r="M8435" s="205" t="str" cm="1">
        <f t="array" ref="M8435">_xlfn.IFS(NOT(ISERROR(VLOOKUP(Table5[[#This Row],[Section]],TB_notTB,1,FALSE))),"No",LEFT(Table5[[#This Row],[Section]],3)="ETB","PLS",LEFT(Table5[[#This Row],[Section]],1)="7","PDB",NOT(ISBLANK(Table5[[#This Row],[Section]])),"No")</f>
        <v>No</v>
      </c>
    </row>
    <row r="8436" spans="1:13" x14ac:dyDescent="0.25">
      <c r="A8436" s="126" t="s">
        <v>17207</v>
      </c>
      <c r="B8436" s="126" t="s">
        <v>17208</v>
      </c>
      <c r="C8436" s="126" t="s">
        <v>75</v>
      </c>
      <c r="D8436" s="127">
        <v>3.96</v>
      </c>
      <c r="E8436" s="128">
        <v>499</v>
      </c>
      <c r="F8436" s="128">
        <v>499</v>
      </c>
      <c r="G8436" s="126" t="s">
        <v>13724</v>
      </c>
      <c r="H8436" s="126" t="s">
        <v>21063</v>
      </c>
      <c r="I8436" s="126" t="s">
        <v>21064</v>
      </c>
      <c r="J8436" s="126" t="s">
        <v>26237</v>
      </c>
      <c r="K8436" s="9">
        <f>_xlfn.IFNA(VLOOKUP(Table5[[#This Row],[Section]],SubSill_Tier,2,FALSE),0)</f>
        <v>0</v>
      </c>
      <c r="L8436" s="9" t="str">
        <f t="shared" si="140"/>
        <v>Wall</v>
      </c>
      <c r="M8436" s="205" t="str" cm="1">
        <f t="array" ref="M8436">_xlfn.IFS(NOT(ISERROR(VLOOKUP(Table5[[#This Row],[Section]],TB_notTB,1,FALSE))),"No",LEFT(Table5[[#This Row],[Section]],3)="ETB","PLS",LEFT(Table5[[#This Row],[Section]],1)="7","PDB",NOT(ISBLANK(Table5[[#This Row],[Section]])),"No")</f>
        <v>No</v>
      </c>
    </row>
    <row r="8437" spans="1:13" x14ac:dyDescent="0.25">
      <c r="A8437" s="126" t="s">
        <v>19351</v>
      </c>
      <c r="B8437" s="126" t="s">
        <v>19352</v>
      </c>
      <c r="C8437" s="126" t="s">
        <v>75</v>
      </c>
      <c r="D8437" s="127">
        <v>4.6900000000000004</v>
      </c>
      <c r="E8437" s="128">
        <v>1011</v>
      </c>
      <c r="F8437" s="128">
        <v>674</v>
      </c>
      <c r="G8437" s="126" t="s">
        <v>14800</v>
      </c>
      <c r="H8437" s="126" t="s">
        <v>20205</v>
      </c>
      <c r="I8437" s="126" t="s">
        <v>20206</v>
      </c>
      <c r="J8437" s="126" t="s">
        <v>26293</v>
      </c>
      <c r="K8437" s="9">
        <f>_xlfn.IFNA(VLOOKUP(Table5[[#This Row],[Section]],SubSill_Tier,2,FALSE),0)</f>
        <v>0</v>
      </c>
      <c r="L8437" s="9" t="str">
        <f t="shared" si="140"/>
        <v/>
      </c>
      <c r="M8437" s="205" t="str" cm="1">
        <f t="array" ref="M8437">_xlfn.IFS(NOT(ISERROR(VLOOKUP(Table5[[#This Row],[Section]],TB_notTB,1,FALSE))),"No",LEFT(Table5[[#This Row],[Section]],3)="ETB","PLS",LEFT(Table5[[#This Row],[Section]],1)="7","PDB",NOT(ISBLANK(Table5[[#This Row],[Section]])),"No")</f>
        <v>No</v>
      </c>
    </row>
    <row r="8438" spans="1:13" x14ac:dyDescent="0.25">
      <c r="A8438" s="126" t="s">
        <v>3730</v>
      </c>
      <c r="B8438" s="126" t="s">
        <v>17222</v>
      </c>
      <c r="C8438" s="126" t="s">
        <v>98</v>
      </c>
      <c r="D8438" s="127">
        <v>0.90400000000000003</v>
      </c>
      <c r="E8438" s="128">
        <v>429</v>
      </c>
      <c r="F8438" s="128">
        <v>163</v>
      </c>
      <c r="G8438" s="126" t="s">
        <v>13711</v>
      </c>
      <c r="H8438" s="126" t="s">
        <v>20119</v>
      </c>
      <c r="I8438" s="126" t="s">
        <v>21054</v>
      </c>
      <c r="J8438" s="126" t="s">
        <v>26232</v>
      </c>
      <c r="K8438" s="9">
        <f>_xlfn.IFNA(VLOOKUP(Table5[[#This Row],[Section]],SubSill_Tier,2,FALSE),0)</f>
        <v>0</v>
      </c>
      <c r="L8438" s="9" t="str">
        <f t="shared" si="140"/>
        <v/>
      </c>
      <c r="M8438" s="205" t="str" cm="1">
        <f t="array" ref="M8438">_xlfn.IFS(NOT(ISERROR(VLOOKUP(Table5[[#This Row],[Section]],TB_notTB,1,FALSE))),"No",LEFT(Table5[[#This Row],[Section]],3)="ETB","PLS",LEFT(Table5[[#This Row],[Section]],1)="7","PDB",NOT(ISBLANK(Table5[[#This Row],[Section]])),"No")</f>
        <v>No</v>
      </c>
    </row>
    <row r="8439" spans="1:13" x14ac:dyDescent="0.25">
      <c r="A8439" s="126" t="s">
        <v>17610</v>
      </c>
      <c r="B8439" s="126" t="s">
        <v>17611</v>
      </c>
      <c r="C8439" s="126" t="s">
        <v>98</v>
      </c>
      <c r="D8439" s="127">
        <v>3.1230000000000002</v>
      </c>
      <c r="E8439" s="128">
        <v>548</v>
      </c>
      <c r="F8439" s="128">
        <v>410</v>
      </c>
      <c r="G8439" s="126" t="s">
        <v>18052</v>
      </c>
      <c r="H8439" s="126" t="s">
        <v>20599</v>
      </c>
      <c r="I8439" s="126" t="s">
        <v>20600</v>
      </c>
      <c r="J8439" s="126" t="s">
        <v>26341</v>
      </c>
      <c r="K8439" s="9">
        <f>_xlfn.IFNA(VLOOKUP(Table5[[#This Row],[Section]],SubSill_Tier,2,FALSE),0)</f>
        <v>0</v>
      </c>
      <c r="L8439" s="9" t="str">
        <f t="shared" si="140"/>
        <v/>
      </c>
      <c r="M8439" s="205" t="str" cm="1">
        <f t="array" ref="M8439">_xlfn.IFS(NOT(ISERROR(VLOOKUP(Table5[[#This Row],[Section]],TB_notTB,1,FALSE))),"No",LEFT(Table5[[#This Row],[Section]],3)="ETB","PLS",LEFT(Table5[[#This Row],[Section]],1)="7","PDB",NOT(ISBLANK(Table5[[#This Row],[Section]])),"No")</f>
        <v>No</v>
      </c>
    </row>
    <row r="8440" spans="1:13" x14ac:dyDescent="0.25">
      <c r="A8440" s="126" t="s">
        <v>17612</v>
      </c>
      <c r="B8440" s="126" t="s">
        <v>17613</v>
      </c>
      <c r="C8440" s="126" t="s">
        <v>98</v>
      </c>
      <c r="D8440" s="127">
        <v>4.75</v>
      </c>
      <c r="E8440" s="128">
        <v>596</v>
      </c>
      <c r="F8440" s="128">
        <v>400</v>
      </c>
      <c r="G8440" s="126" t="s">
        <v>18052</v>
      </c>
      <c r="H8440" s="126" t="s">
        <v>20599</v>
      </c>
      <c r="I8440" s="126" t="s">
        <v>20600</v>
      </c>
      <c r="J8440" s="126" t="s">
        <v>26341</v>
      </c>
      <c r="K8440" s="9">
        <f>_xlfn.IFNA(VLOOKUP(Table5[[#This Row],[Section]],SubSill_Tier,2,FALSE),0)</f>
        <v>0</v>
      </c>
      <c r="L8440" s="9" t="str">
        <f t="shared" si="140"/>
        <v/>
      </c>
      <c r="M8440" s="205" t="str" cm="1">
        <f t="array" ref="M8440">_xlfn.IFS(NOT(ISERROR(VLOOKUP(Table5[[#This Row],[Section]],TB_notTB,1,FALSE))),"No",LEFT(Table5[[#This Row],[Section]],3)="ETB","PLS",LEFT(Table5[[#This Row],[Section]],1)="7","PDB",NOT(ISBLANK(Table5[[#This Row],[Section]])),"No")</f>
        <v>No</v>
      </c>
    </row>
    <row r="8441" spans="1:13" x14ac:dyDescent="0.25">
      <c r="A8441" s="126" t="s">
        <v>17209</v>
      </c>
      <c r="B8441" s="126" t="s">
        <v>17210</v>
      </c>
      <c r="C8441" s="126" t="s">
        <v>98</v>
      </c>
      <c r="D8441" s="127">
        <v>6.8609999999999998</v>
      </c>
      <c r="E8441" s="128">
        <v>910</v>
      </c>
      <c r="F8441" s="128">
        <v>910</v>
      </c>
      <c r="G8441" s="126" t="s">
        <v>13724</v>
      </c>
      <c r="H8441" s="126" t="s">
        <v>20149</v>
      </c>
      <c r="I8441" s="126" t="s">
        <v>20150</v>
      </c>
      <c r="J8441" s="126" t="s">
        <v>26244</v>
      </c>
      <c r="K8441" s="9">
        <f>_xlfn.IFNA(VLOOKUP(Table5[[#This Row],[Section]],SubSill_Tier,2,FALSE),0)</f>
        <v>0</v>
      </c>
      <c r="L8441" s="9" t="str">
        <f t="shared" si="140"/>
        <v>Wall</v>
      </c>
      <c r="M8441" s="205" t="str" cm="1">
        <f t="array" ref="M8441">_xlfn.IFS(NOT(ISERROR(VLOOKUP(Table5[[#This Row],[Section]],TB_notTB,1,FALSE))),"No",LEFT(Table5[[#This Row],[Section]],3)="ETB","PLS",LEFT(Table5[[#This Row],[Section]],1)="7","PDB",NOT(ISBLANK(Table5[[#This Row],[Section]])),"No")</f>
        <v>No</v>
      </c>
    </row>
    <row r="8442" spans="1:13" x14ac:dyDescent="0.25">
      <c r="A8442" s="126" t="s">
        <v>3731</v>
      </c>
      <c r="B8442" s="126" t="s">
        <v>17222</v>
      </c>
      <c r="C8442" s="126" t="s">
        <v>98</v>
      </c>
      <c r="D8442" s="127">
        <v>0.93100000000000005</v>
      </c>
      <c r="E8442" s="128">
        <v>444</v>
      </c>
      <c r="F8442" s="128">
        <v>165</v>
      </c>
      <c r="G8442" s="126" t="s">
        <v>13711</v>
      </c>
      <c r="H8442" s="126" t="s">
        <v>20119</v>
      </c>
      <c r="I8442" s="126" t="s">
        <v>21054</v>
      </c>
      <c r="J8442" s="126" t="s">
        <v>26232</v>
      </c>
      <c r="K8442" s="9">
        <f>_xlfn.IFNA(VLOOKUP(Table5[[#This Row],[Section]],SubSill_Tier,2,FALSE),0)</f>
        <v>0</v>
      </c>
      <c r="L8442" s="9" t="str">
        <f t="shared" si="140"/>
        <v/>
      </c>
      <c r="M8442" s="205" t="str" cm="1">
        <f t="array" ref="M8442">_xlfn.IFS(NOT(ISERROR(VLOOKUP(Table5[[#This Row],[Section]],TB_notTB,1,FALSE))),"No",LEFT(Table5[[#This Row],[Section]],3)="ETB","PLS",LEFT(Table5[[#This Row],[Section]],1)="7","PDB",NOT(ISBLANK(Table5[[#This Row],[Section]])),"No")</f>
        <v>No</v>
      </c>
    </row>
    <row r="8443" spans="1:13" x14ac:dyDescent="0.25">
      <c r="A8443" s="126" t="s">
        <v>3732</v>
      </c>
      <c r="B8443" s="126" t="s">
        <v>17222</v>
      </c>
      <c r="C8443" s="126" t="s">
        <v>98</v>
      </c>
      <c r="D8443" s="127">
        <v>0.34699999999999998</v>
      </c>
      <c r="E8443" s="128">
        <v>186</v>
      </c>
      <c r="F8443" s="128">
        <v>100</v>
      </c>
      <c r="G8443" s="126" t="s">
        <v>13736</v>
      </c>
      <c r="H8443" s="126" t="s">
        <v>20148</v>
      </c>
      <c r="I8443" s="126" t="s">
        <v>21073</v>
      </c>
      <c r="J8443" s="126" t="s">
        <v>26232</v>
      </c>
      <c r="K8443" s="9">
        <f>_xlfn.IFNA(VLOOKUP(Table5[[#This Row],[Section]],SubSill_Tier,2,FALSE),0)</f>
        <v>0</v>
      </c>
      <c r="L8443" s="9" t="str">
        <f t="shared" si="140"/>
        <v/>
      </c>
      <c r="M8443" s="205" t="str" cm="1">
        <f t="array" ref="M8443">_xlfn.IFS(NOT(ISERROR(VLOOKUP(Table5[[#This Row],[Section]],TB_notTB,1,FALSE))),"No",LEFT(Table5[[#This Row],[Section]],3)="ETB","PLS",LEFT(Table5[[#This Row],[Section]],1)="7","PDB",NOT(ISBLANK(Table5[[#This Row],[Section]])),"No")</f>
        <v>No</v>
      </c>
    </row>
    <row r="8444" spans="1:13" x14ac:dyDescent="0.25">
      <c r="A8444" s="126" t="s">
        <v>17236</v>
      </c>
      <c r="B8444" s="126" t="s">
        <v>22192</v>
      </c>
      <c r="C8444" s="126" t="s">
        <v>75</v>
      </c>
      <c r="D8444" s="127">
        <v>1.8169999999999999</v>
      </c>
      <c r="E8444" s="128">
        <v>733</v>
      </c>
      <c r="F8444" s="128">
        <v>489</v>
      </c>
      <c r="G8444" s="126" t="s">
        <v>15670</v>
      </c>
      <c r="H8444" s="126" t="s">
        <v>21159</v>
      </c>
      <c r="I8444" s="126" t="s">
        <v>22103</v>
      </c>
      <c r="J8444" s="126" t="s">
        <v>26278</v>
      </c>
      <c r="K8444" s="9">
        <f>_xlfn.IFNA(VLOOKUP(Table5[[#This Row],[Section]],SubSill_Tier,2,FALSE),0)</f>
        <v>0</v>
      </c>
      <c r="L8444" s="9" t="str">
        <f t="shared" si="140"/>
        <v/>
      </c>
      <c r="M8444" s="205" t="str" cm="1">
        <f t="array" ref="M8444">_xlfn.IFS(NOT(ISERROR(VLOOKUP(Table5[[#This Row],[Section]],TB_notTB,1,FALSE))),"No",LEFT(Table5[[#This Row],[Section]],3)="ETB","PLS",LEFT(Table5[[#This Row],[Section]],1)="7","PDB",NOT(ISBLANK(Table5[[#This Row],[Section]])),"No")</f>
        <v>No</v>
      </c>
    </row>
    <row r="8445" spans="1:13" x14ac:dyDescent="0.25">
      <c r="A8445" s="126" t="s">
        <v>17237</v>
      </c>
      <c r="B8445" s="126" t="s">
        <v>17238</v>
      </c>
      <c r="C8445" s="126" t="s">
        <v>98</v>
      </c>
      <c r="D8445" s="127">
        <v>2.0379999999999998</v>
      </c>
      <c r="E8445" s="128">
        <v>640</v>
      </c>
      <c r="F8445" s="128">
        <v>640</v>
      </c>
      <c r="G8445" s="126" t="s">
        <v>21147</v>
      </c>
      <c r="H8445" s="126" t="s">
        <v>21148</v>
      </c>
      <c r="I8445" s="126" t="s">
        <v>21149</v>
      </c>
      <c r="J8445" s="126" t="s">
        <v>26233</v>
      </c>
      <c r="K8445" s="9">
        <f>_xlfn.IFNA(VLOOKUP(Table5[[#This Row],[Section]],SubSill_Tier,2,FALSE),0)</f>
        <v>0</v>
      </c>
      <c r="L8445" s="9" t="str">
        <f t="shared" si="140"/>
        <v/>
      </c>
      <c r="M8445" s="205" t="str" cm="1">
        <f t="array" ref="M8445">_xlfn.IFS(NOT(ISERROR(VLOOKUP(Table5[[#This Row],[Section]],TB_notTB,1,FALSE))),"No",LEFT(Table5[[#This Row],[Section]],3)="ETB","PLS",LEFT(Table5[[#This Row],[Section]],1)="7","PDB",NOT(ISBLANK(Table5[[#This Row],[Section]])),"No")</f>
        <v>No</v>
      </c>
    </row>
    <row r="8446" spans="1:13" x14ac:dyDescent="0.25">
      <c r="A8446" s="126" t="s">
        <v>17239</v>
      </c>
      <c r="B8446" s="126" t="s">
        <v>21313</v>
      </c>
      <c r="C8446" s="126" t="s">
        <v>75</v>
      </c>
      <c r="D8446" s="127">
        <v>0.315</v>
      </c>
      <c r="E8446" s="128">
        <v>138</v>
      </c>
      <c r="F8446" s="128">
        <v>100</v>
      </c>
      <c r="G8446" s="126" t="s">
        <v>21307</v>
      </c>
      <c r="H8446" s="126" t="s">
        <v>20393</v>
      </c>
      <c r="I8446" s="126" t="s">
        <v>21308</v>
      </c>
      <c r="J8446" s="126" t="s">
        <v>26350</v>
      </c>
      <c r="K8446" s="9">
        <f>_xlfn.IFNA(VLOOKUP(Table5[[#This Row],[Section]],SubSill_Tier,2,FALSE),0)</f>
        <v>0</v>
      </c>
      <c r="L8446" s="9" t="str">
        <f t="shared" si="140"/>
        <v/>
      </c>
      <c r="M8446" s="205" t="str" cm="1">
        <f t="array" ref="M8446">_xlfn.IFS(NOT(ISERROR(VLOOKUP(Table5[[#This Row],[Section]],TB_notTB,1,FALSE))),"No",LEFT(Table5[[#This Row],[Section]],3)="ETB","PLS",LEFT(Table5[[#This Row],[Section]],1)="7","PDB",NOT(ISBLANK(Table5[[#This Row],[Section]])),"No")</f>
        <v>No</v>
      </c>
    </row>
    <row r="8447" spans="1:13" x14ac:dyDescent="0.25">
      <c r="A8447" s="126" t="s">
        <v>17240</v>
      </c>
      <c r="B8447" s="126" t="s">
        <v>17241</v>
      </c>
      <c r="C8447" s="126" t="s">
        <v>75</v>
      </c>
      <c r="D8447" s="127">
        <v>0.90800000000000003</v>
      </c>
      <c r="E8447" s="128">
        <v>387</v>
      </c>
      <c r="F8447" s="128">
        <v>258</v>
      </c>
      <c r="G8447" s="126" t="s">
        <v>21286</v>
      </c>
      <c r="H8447" s="126" t="s">
        <v>21287</v>
      </c>
      <c r="I8447" s="126" t="s">
        <v>21288</v>
      </c>
      <c r="J8447" s="126" t="s">
        <v>26241</v>
      </c>
      <c r="K8447" s="9">
        <f>_xlfn.IFNA(VLOOKUP(Table5[[#This Row],[Section]],SubSill_Tier,2,FALSE),0)</f>
        <v>1</v>
      </c>
      <c r="L8447" s="9" t="str">
        <f t="shared" si="140"/>
        <v/>
      </c>
      <c r="M8447" s="205" t="str" cm="1">
        <f t="array" ref="M8447">_xlfn.IFS(NOT(ISERROR(VLOOKUP(Table5[[#This Row],[Section]],TB_notTB,1,FALSE))),"No",LEFT(Table5[[#This Row],[Section]],3)="ETB","PLS",LEFT(Table5[[#This Row],[Section]],1)="7","PDB",NOT(ISBLANK(Table5[[#This Row],[Section]])),"No")</f>
        <v>No</v>
      </c>
    </row>
    <row r="8448" spans="1:13" x14ac:dyDescent="0.25">
      <c r="A8448" s="126" t="s">
        <v>17242</v>
      </c>
      <c r="B8448" s="126" t="s">
        <v>17333</v>
      </c>
      <c r="C8448" s="126" t="s">
        <v>75</v>
      </c>
      <c r="D8448" s="127">
        <v>0.69099999999999995</v>
      </c>
      <c r="E8448" s="128">
        <v>176</v>
      </c>
      <c r="F8448" s="128">
        <v>176</v>
      </c>
      <c r="G8448" s="126" t="s">
        <v>21232</v>
      </c>
      <c r="H8448" s="126" t="s">
        <v>21233</v>
      </c>
      <c r="I8448" s="126" t="s">
        <v>21234</v>
      </c>
      <c r="J8448" s="126" t="s">
        <v>26362</v>
      </c>
      <c r="K8448" s="9">
        <f>_xlfn.IFNA(VLOOKUP(Table5[[#This Row],[Section]],SubSill_Tier,2,FALSE),0)</f>
        <v>0</v>
      </c>
      <c r="L8448" s="9" t="str">
        <f t="shared" si="140"/>
        <v/>
      </c>
      <c r="M8448" s="205" t="str" cm="1">
        <f t="array" ref="M8448">_xlfn.IFS(NOT(ISERROR(VLOOKUP(Table5[[#This Row],[Section]],TB_notTB,1,FALSE))),"No",LEFT(Table5[[#This Row],[Section]],3)="ETB","PLS",LEFT(Table5[[#This Row],[Section]],1)="7","PDB",NOT(ISBLANK(Table5[[#This Row],[Section]])),"No")</f>
        <v>No</v>
      </c>
    </row>
    <row r="8449" spans="1:13" x14ac:dyDescent="0.25">
      <c r="A8449" s="126" t="s">
        <v>17244</v>
      </c>
      <c r="B8449" s="126" t="s">
        <v>28290</v>
      </c>
      <c r="C8449" s="126" t="s">
        <v>75</v>
      </c>
      <c r="D8449" s="127">
        <v>0.36799999999999999</v>
      </c>
      <c r="E8449" s="128">
        <v>117</v>
      </c>
      <c r="F8449" s="128">
        <v>117</v>
      </c>
      <c r="G8449" s="126" t="s">
        <v>13725</v>
      </c>
      <c r="H8449" s="126" t="s">
        <v>20134</v>
      </c>
      <c r="I8449" s="126" t="s">
        <v>20135</v>
      </c>
      <c r="J8449" s="126" t="s">
        <v>26235</v>
      </c>
      <c r="K8449" s="9">
        <f>_xlfn.IFNA(VLOOKUP(Table5[[#This Row],[Section]],SubSill_Tier,2,FALSE),0)</f>
        <v>0</v>
      </c>
      <c r="L8449" s="9" t="str">
        <f t="shared" si="140"/>
        <v/>
      </c>
      <c r="M8449" s="205" t="str" cm="1">
        <f t="array" ref="M8449">_xlfn.IFS(NOT(ISERROR(VLOOKUP(Table5[[#This Row],[Section]],TB_notTB,1,FALSE))),"No",LEFT(Table5[[#This Row],[Section]],3)="ETB","PLS",LEFT(Table5[[#This Row],[Section]],1)="7","PDB",NOT(ISBLANK(Table5[[#This Row],[Section]])),"No")</f>
        <v>No</v>
      </c>
    </row>
    <row r="8450" spans="1:13" x14ac:dyDescent="0.25">
      <c r="A8450" s="126" t="s">
        <v>17245</v>
      </c>
      <c r="B8450" s="126" t="s">
        <v>28291</v>
      </c>
      <c r="C8450" s="126" t="s">
        <v>75</v>
      </c>
      <c r="D8450" s="127">
        <v>0.95399999999999996</v>
      </c>
      <c r="E8450" s="128">
        <v>149</v>
      </c>
      <c r="F8450" s="128">
        <v>151</v>
      </c>
      <c r="G8450" s="126" t="s">
        <v>13717</v>
      </c>
      <c r="H8450" s="126" t="s">
        <v>20125</v>
      </c>
      <c r="I8450" s="126" t="s">
        <v>20126</v>
      </c>
      <c r="J8450" s="126" t="s">
        <v>26235</v>
      </c>
      <c r="K8450" s="9">
        <f>_xlfn.IFNA(VLOOKUP(Table5[[#This Row],[Section]],SubSill_Tier,2,FALSE),0)</f>
        <v>0</v>
      </c>
      <c r="L8450" s="9" t="str">
        <f t="shared" ref="L8450:L8513" si="141">IFERROR(IF(LEFT(G8450,2)="AI",IF(_xlfn.NUMBERVALUE(IFERROR(LEFT(IF(ISERROR(FIND("X",UPPER(B8450))),UPPER(B8450),RIGHT(UPPER(B8450),LEN(UPPER(B8450))-FIND("~",SUBSTITUTE(UPPER(B8450),"X","~",LEN(UPPER(B8450))-LEN(SUBSTITUTE(UPPER(B8450),"X","")))))),FIND(" ",IF(ISERROR(FIND("X",UPPER(B8450))),UPPER(B8450),RIGHT(UPPER(B8450),LEN(UPPER(B8450))-FIND("~",SUBSTITUTE(UPPER(B8450),"X","~",LEN(UPPER(B8450))-LEN(SUBSTITUTE(UPPER(B8450),"X","")))))),1)-1),IF(ISERROR(FIND("X",UPPER(B8450))),UPPER(B8450),RIGHT(UPPER(B8450),LEN(UPPER(B8450))-FIND("~",SUBSTITUTE(UPPER(B8450),"X","~",LEN(UPPER(B8450))-LEN(SUBSTITUTE(UPPER(B8450),"X",""))))))),".")&gt;=5,"Wall",""),""),"")</f>
        <v/>
      </c>
      <c r="M8450" s="205" t="str" cm="1">
        <f t="array" ref="M8450">_xlfn.IFS(NOT(ISERROR(VLOOKUP(Table5[[#This Row],[Section]],TB_notTB,1,FALSE))),"No",LEFT(Table5[[#This Row],[Section]],3)="ETB","PLS",LEFT(Table5[[#This Row],[Section]],1)="7","PDB",NOT(ISBLANK(Table5[[#This Row],[Section]])),"No")</f>
        <v>No</v>
      </c>
    </row>
    <row r="8451" spans="1:13" x14ac:dyDescent="0.25">
      <c r="A8451" s="126" t="s">
        <v>17246</v>
      </c>
      <c r="B8451" s="126" t="s">
        <v>28292</v>
      </c>
      <c r="C8451" s="126" t="s">
        <v>75</v>
      </c>
      <c r="D8451" s="127">
        <v>1.9870000000000001</v>
      </c>
      <c r="E8451" s="128">
        <v>199</v>
      </c>
      <c r="F8451" s="128">
        <v>199</v>
      </c>
      <c r="G8451" s="126" t="s">
        <v>13717</v>
      </c>
      <c r="H8451" s="126" t="s">
        <v>20125</v>
      </c>
      <c r="I8451" s="126" t="s">
        <v>20126</v>
      </c>
      <c r="J8451" s="126" t="s">
        <v>26235</v>
      </c>
      <c r="K8451" s="9">
        <f>_xlfn.IFNA(VLOOKUP(Table5[[#This Row],[Section]],SubSill_Tier,2,FALSE),0)</f>
        <v>0</v>
      </c>
      <c r="L8451" s="9" t="str">
        <f t="shared" si="141"/>
        <v/>
      </c>
      <c r="M8451" s="205" t="str" cm="1">
        <f t="array" ref="M8451">_xlfn.IFS(NOT(ISERROR(VLOOKUP(Table5[[#This Row],[Section]],TB_notTB,1,FALSE))),"No",LEFT(Table5[[#This Row],[Section]],3)="ETB","PLS",LEFT(Table5[[#This Row],[Section]],1)="7","PDB",NOT(ISBLANK(Table5[[#This Row],[Section]])),"No")</f>
        <v>No</v>
      </c>
    </row>
    <row r="8452" spans="1:13" x14ac:dyDescent="0.25">
      <c r="A8452" s="126" t="s">
        <v>17247</v>
      </c>
      <c r="B8452" s="126" t="s">
        <v>17248</v>
      </c>
      <c r="C8452" s="126" t="s">
        <v>75</v>
      </c>
      <c r="D8452" s="127">
        <v>4.0709999999999997</v>
      </c>
      <c r="E8452" s="128">
        <v>729</v>
      </c>
      <c r="F8452" s="128">
        <v>486</v>
      </c>
      <c r="G8452" s="126" t="s">
        <v>13815</v>
      </c>
      <c r="H8452" s="126" t="s">
        <v>20374</v>
      </c>
      <c r="I8452" s="126" t="s">
        <v>20375</v>
      </c>
      <c r="J8452" s="126" t="s">
        <v>26332</v>
      </c>
      <c r="K8452" s="9">
        <f>_xlfn.IFNA(VLOOKUP(Table5[[#This Row],[Section]],SubSill_Tier,2,FALSE),0)</f>
        <v>0</v>
      </c>
      <c r="L8452" s="9" t="str">
        <f t="shared" si="141"/>
        <v/>
      </c>
      <c r="M8452" s="205" t="str" cm="1">
        <f t="array" ref="M8452">_xlfn.IFS(NOT(ISERROR(VLOOKUP(Table5[[#This Row],[Section]],TB_notTB,1,FALSE))),"No",LEFT(Table5[[#This Row],[Section]],3)="ETB","PLS",LEFT(Table5[[#This Row],[Section]],1)="7","PDB",NOT(ISBLANK(Table5[[#This Row],[Section]])),"No")</f>
        <v>No</v>
      </c>
    </row>
    <row r="8453" spans="1:13" x14ac:dyDescent="0.25">
      <c r="A8453" s="126" t="s">
        <v>17249</v>
      </c>
      <c r="B8453" s="126" t="s">
        <v>17250</v>
      </c>
      <c r="C8453" s="126" t="s">
        <v>75</v>
      </c>
      <c r="D8453" s="127">
        <v>5.0369999999999999</v>
      </c>
      <c r="E8453" s="128">
        <v>853</v>
      </c>
      <c r="F8453" s="128">
        <v>569</v>
      </c>
      <c r="G8453" s="126" t="s">
        <v>13815</v>
      </c>
      <c r="H8453" s="126" t="s">
        <v>20374</v>
      </c>
      <c r="I8453" s="126" t="s">
        <v>20375</v>
      </c>
      <c r="J8453" s="126" t="s">
        <v>26245</v>
      </c>
      <c r="K8453" s="9">
        <f>_xlfn.IFNA(VLOOKUP(Table5[[#This Row],[Section]],SubSill_Tier,2,FALSE),0)</f>
        <v>0</v>
      </c>
      <c r="L8453" s="9" t="str">
        <f t="shared" si="141"/>
        <v/>
      </c>
      <c r="M8453" s="205" t="str" cm="1">
        <f t="array" ref="M8453">_xlfn.IFS(NOT(ISERROR(VLOOKUP(Table5[[#This Row],[Section]],TB_notTB,1,FALSE))),"No",LEFT(Table5[[#This Row],[Section]],3)="ETB","PLS",LEFT(Table5[[#This Row],[Section]],1)="7","PDB",NOT(ISBLANK(Table5[[#This Row],[Section]])),"No")</f>
        <v>No</v>
      </c>
    </row>
    <row r="8454" spans="1:13" x14ac:dyDescent="0.25">
      <c r="A8454" s="126" t="s">
        <v>17251</v>
      </c>
      <c r="B8454" s="126" t="s">
        <v>29139</v>
      </c>
      <c r="C8454" s="126" t="s">
        <v>98</v>
      </c>
      <c r="D8454" s="127">
        <v>3.28</v>
      </c>
      <c r="E8454" s="128">
        <v>329</v>
      </c>
      <c r="F8454" s="128">
        <v>329</v>
      </c>
      <c r="G8454" s="126" t="s">
        <v>13731</v>
      </c>
      <c r="H8454" s="126" t="s">
        <v>21911</v>
      </c>
      <c r="I8454" s="126" t="s">
        <v>21747</v>
      </c>
      <c r="J8454" s="126" t="s">
        <v>26237</v>
      </c>
      <c r="K8454" s="9">
        <f>_xlfn.IFNA(VLOOKUP(Table5[[#This Row],[Section]],SubSill_Tier,2,FALSE),0)</f>
        <v>0</v>
      </c>
      <c r="L8454" s="9" t="str">
        <f t="shared" si="141"/>
        <v/>
      </c>
      <c r="M8454" s="205" t="str" cm="1">
        <f t="array" ref="M8454">_xlfn.IFS(NOT(ISERROR(VLOOKUP(Table5[[#This Row],[Section]],TB_notTB,1,FALSE))),"No",LEFT(Table5[[#This Row],[Section]],3)="ETB","PLS",LEFT(Table5[[#This Row],[Section]],1)="7","PDB",NOT(ISBLANK(Table5[[#This Row],[Section]])),"No")</f>
        <v>No</v>
      </c>
    </row>
    <row r="8455" spans="1:13" x14ac:dyDescent="0.25">
      <c r="A8455" s="126" t="s">
        <v>9294</v>
      </c>
      <c r="B8455" s="126" t="s">
        <v>3598</v>
      </c>
      <c r="C8455" s="126" t="s">
        <v>98</v>
      </c>
      <c r="D8455" s="127">
        <v>0.192</v>
      </c>
      <c r="E8455" s="128">
        <v>100</v>
      </c>
      <c r="F8455" s="128">
        <v>100</v>
      </c>
      <c r="G8455" s="126" t="s">
        <v>13724</v>
      </c>
      <c r="H8455" s="126" t="s">
        <v>20186</v>
      </c>
      <c r="I8455" s="126" t="s">
        <v>22099</v>
      </c>
      <c r="J8455" s="126" t="s">
        <v>26234</v>
      </c>
      <c r="K8455" s="9">
        <f>_xlfn.IFNA(VLOOKUP(Table5[[#This Row],[Section]],SubSill_Tier,2,FALSE),0)</f>
        <v>0</v>
      </c>
      <c r="L8455" s="9" t="str">
        <f t="shared" si="141"/>
        <v/>
      </c>
      <c r="M8455" s="205" t="str" cm="1">
        <f t="array" ref="M8455">_xlfn.IFS(NOT(ISERROR(VLOOKUP(Table5[[#This Row],[Section]],TB_notTB,1,FALSE))),"No",LEFT(Table5[[#This Row],[Section]],3)="ETB","PLS",LEFT(Table5[[#This Row],[Section]],1)="7","PDB",NOT(ISBLANK(Table5[[#This Row],[Section]])),"No")</f>
        <v>No</v>
      </c>
    </row>
    <row r="8456" spans="1:13" x14ac:dyDescent="0.25">
      <c r="A8456" s="126" t="s">
        <v>17334</v>
      </c>
      <c r="B8456" s="126" t="s">
        <v>28293</v>
      </c>
      <c r="C8456" s="126" t="s">
        <v>75</v>
      </c>
      <c r="D8456" s="127">
        <v>0.22500000000000001</v>
      </c>
      <c r="E8456" s="128">
        <v>100</v>
      </c>
      <c r="F8456" s="128">
        <v>100</v>
      </c>
      <c r="G8456" s="126" t="s">
        <v>13717</v>
      </c>
      <c r="H8456" s="126" t="s">
        <v>20125</v>
      </c>
      <c r="I8456" s="126" t="s">
        <v>20126</v>
      </c>
      <c r="J8456" s="126" t="s">
        <v>26235</v>
      </c>
      <c r="K8456" s="9">
        <f>_xlfn.IFNA(VLOOKUP(Table5[[#This Row],[Section]],SubSill_Tier,2,FALSE),0)</f>
        <v>0</v>
      </c>
      <c r="L8456" s="9" t="str">
        <f t="shared" si="141"/>
        <v/>
      </c>
      <c r="M8456" s="205" t="str" cm="1">
        <f t="array" ref="M8456">_xlfn.IFS(NOT(ISERROR(VLOOKUP(Table5[[#This Row],[Section]],TB_notTB,1,FALSE))),"No",LEFT(Table5[[#This Row],[Section]],3)="ETB","PLS",LEFT(Table5[[#This Row],[Section]],1)="7","PDB",NOT(ISBLANK(Table5[[#This Row],[Section]])),"No")</f>
        <v>No</v>
      </c>
    </row>
    <row r="8457" spans="1:13" x14ac:dyDescent="0.25">
      <c r="A8457" s="126" t="s">
        <v>17335</v>
      </c>
      <c r="B8457" s="126" t="s">
        <v>17243</v>
      </c>
      <c r="C8457" s="126" t="s">
        <v>75</v>
      </c>
      <c r="D8457" s="127">
        <v>0.59599999999999997</v>
      </c>
      <c r="E8457" s="128">
        <v>176</v>
      </c>
      <c r="F8457" s="128">
        <v>176</v>
      </c>
      <c r="G8457" s="126" t="s">
        <v>21232</v>
      </c>
      <c r="H8457" s="126" t="s">
        <v>21233</v>
      </c>
      <c r="I8457" s="126" t="s">
        <v>21234</v>
      </c>
      <c r="J8457" s="126" t="s">
        <v>26362</v>
      </c>
      <c r="K8457" s="9">
        <f>_xlfn.IFNA(VLOOKUP(Table5[[#This Row],[Section]],SubSill_Tier,2,FALSE),0)</f>
        <v>0</v>
      </c>
      <c r="L8457" s="9" t="str">
        <f t="shared" si="141"/>
        <v/>
      </c>
      <c r="M8457" s="205" t="str" cm="1">
        <f t="array" ref="M8457">_xlfn.IFS(NOT(ISERROR(VLOOKUP(Table5[[#This Row],[Section]],TB_notTB,1,FALSE))),"No",LEFT(Table5[[#This Row],[Section]],3)="ETB","PLS",LEFT(Table5[[#This Row],[Section]],1)="7","PDB",NOT(ISBLANK(Table5[[#This Row],[Section]])),"No")</f>
        <v>No</v>
      </c>
    </row>
    <row r="8458" spans="1:13" x14ac:dyDescent="0.25">
      <c r="A8458" s="126" t="s">
        <v>17336</v>
      </c>
      <c r="B8458" s="126" t="s">
        <v>17337</v>
      </c>
      <c r="C8458" s="126" t="s">
        <v>75</v>
      </c>
      <c r="D8458" s="127">
        <v>0.76600000000000001</v>
      </c>
      <c r="E8458" s="128">
        <v>416</v>
      </c>
      <c r="F8458" s="128">
        <v>416</v>
      </c>
      <c r="G8458" s="126" t="s">
        <v>13735</v>
      </c>
      <c r="H8458" s="126" t="s">
        <v>21071</v>
      </c>
      <c r="I8458" s="126" t="s">
        <v>21072</v>
      </c>
      <c r="J8458" s="126" t="s">
        <v>26362</v>
      </c>
      <c r="K8458" s="9">
        <f>_xlfn.IFNA(VLOOKUP(Table5[[#This Row],[Section]],SubSill_Tier,2,FALSE),0)</f>
        <v>0</v>
      </c>
      <c r="L8458" s="9" t="str">
        <f t="shared" si="141"/>
        <v/>
      </c>
      <c r="M8458" s="205" t="str" cm="1">
        <f t="array" ref="M8458">_xlfn.IFS(NOT(ISERROR(VLOOKUP(Table5[[#This Row],[Section]],TB_notTB,1,FALSE))),"No",LEFT(Table5[[#This Row],[Section]],3)="ETB","PLS",LEFT(Table5[[#This Row],[Section]],1)="7","PDB",NOT(ISBLANK(Table5[[#This Row],[Section]])),"No")</f>
        <v>No</v>
      </c>
    </row>
    <row r="8459" spans="1:13" x14ac:dyDescent="0.25">
      <c r="A8459" s="126" t="s">
        <v>17338</v>
      </c>
      <c r="B8459" s="126" t="s">
        <v>17339</v>
      </c>
      <c r="C8459" s="126" t="s">
        <v>75</v>
      </c>
      <c r="D8459" s="127">
        <v>1.1910000000000001</v>
      </c>
      <c r="E8459" s="128">
        <v>372</v>
      </c>
      <c r="F8459" s="128">
        <v>248</v>
      </c>
      <c r="G8459" s="126" t="s">
        <v>13726</v>
      </c>
      <c r="H8459" s="126" t="s">
        <v>20136</v>
      </c>
      <c r="I8459" s="126" t="s">
        <v>21065</v>
      </c>
      <c r="J8459" s="126" t="s">
        <v>26241</v>
      </c>
      <c r="K8459" s="9">
        <f>_xlfn.IFNA(VLOOKUP(Table5[[#This Row],[Section]],SubSill_Tier,2,FALSE),0)</f>
        <v>1</v>
      </c>
      <c r="L8459" s="9" t="str">
        <f t="shared" si="141"/>
        <v/>
      </c>
      <c r="M8459" s="205" t="str" cm="1">
        <f t="array" ref="M8459">_xlfn.IFS(NOT(ISERROR(VLOOKUP(Table5[[#This Row],[Section]],TB_notTB,1,FALSE))),"No",LEFT(Table5[[#This Row],[Section]],3)="ETB","PLS",LEFT(Table5[[#This Row],[Section]],1)="7","PDB",NOT(ISBLANK(Table5[[#This Row],[Section]])),"No")</f>
        <v>No</v>
      </c>
    </row>
    <row r="8460" spans="1:13" x14ac:dyDescent="0.25">
      <c r="A8460" s="126" t="s">
        <v>3733</v>
      </c>
      <c r="B8460" s="126" t="s">
        <v>3734</v>
      </c>
      <c r="C8460" s="126" t="s">
        <v>75</v>
      </c>
      <c r="D8460" s="127">
        <v>0.24099999999999999</v>
      </c>
      <c r="E8460" s="128">
        <v>100</v>
      </c>
      <c r="F8460" s="128">
        <v>100</v>
      </c>
      <c r="G8460" s="126" t="s">
        <v>14511</v>
      </c>
      <c r="H8460" s="126" t="s">
        <v>21236</v>
      </c>
      <c r="I8460" s="126" t="s">
        <v>21237</v>
      </c>
      <c r="J8460" s="126" t="s">
        <v>26241</v>
      </c>
      <c r="K8460" s="9">
        <f>_xlfn.IFNA(VLOOKUP(Table5[[#This Row],[Section]],SubSill_Tier,2,FALSE),0)</f>
        <v>0</v>
      </c>
      <c r="L8460" s="9" t="str">
        <f t="shared" si="141"/>
        <v/>
      </c>
      <c r="M8460" s="205" t="str" cm="1">
        <f t="array" ref="M8460">_xlfn.IFS(NOT(ISERROR(VLOOKUP(Table5[[#This Row],[Section]],TB_notTB,1,FALSE))),"No",LEFT(Table5[[#This Row],[Section]],3)="ETB","PLS",LEFT(Table5[[#This Row],[Section]],1)="7","PDB",NOT(ISBLANK(Table5[[#This Row],[Section]])),"No")</f>
        <v>No</v>
      </c>
    </row>
    <row r="8461" spans="1:13" x14ac:dyDescent="0.25">
      <c r="A8461" s="126" t="s">
        <v>17340</v>
      </c>
      <c r="B8461" s="126" t="s">
        <v>17341</v>
      </c>
      <c r="C8461" s="126" t="s">
        <v>75</v>
      </c>
      <c r="D8461" s="127">
        <v>0.53400000000000003</v>
      </c>
      <c r="E8461" s="128">
        <v>232</v>
      </c>
      <c r="F8461" s="128">
        <v>155</v>
      </c>
      <c r="G8461" s="126" t="s">
        <v>13722</v>
      </c>
      <c r="H8461" s="126" t="s">
        <v>21061</v>
      </c>
      <c r="I8461" s="126" t="s">
        <v>21062</v>
      </c>
      <c r="J8461" s="126" t="s">
        <v>26233</v>
      </c>
      <c r="K8461" s="9">
        <f>_xlfn.IFNA(VLOOKUP(Table5[[#This Row],[Section]],SubSill_Tier,2,FALSE),0)</f>
        <v>0</v>
      </c>
      <c r="L8461" s="9" t="str">
        <f t="shared" si="141"/>
        <v/>
      </c>
      <c r="M8461" s="205" t="str" cm="1">
        <f t="array" ref="M8461">_xlfn.IFS(NOT(ISERROR(VLOOKUP(Table5[[#This Row],[Section]],TB_notTB,1,FALSE))),"No",LEFT(Table5[[#This Row],[Section]],3)="ETB","PLS",LEFT(Table5[[#This Row],[Section]],1)="7","PDB",NOT(ISBLANK(Table5[[#This Row],[Section]])),"No")</f>
        <v>No</v>
      </c>
    </row>
    <row r="8462" spans="1:13" x14ac:dyDescent="0.25">
      <c r="A8462" s="126" t="s">
        <v>9295</v>
      </c>
      <c r="B8462" s="126" t="s">
        <v>17222</v>
      </c>
      <c r="C8462" s="126" t="s">
        <v>98</v>
      </c>
      <c r="D8462" s="127">
        <v>0.73199999999999998</v>
      </c>
      <c r="E8462" s="128">
        <v>325</v>
      </c>
      <c r="F8462" s="128">
        <v>100</v>
      </c>
      <c r="G8462" s="126" t="s">
        <v>13721</v>
      </c>
      <c r="H8462" s="126" t="s">
        <v>20121</v>
      </c>
      <c r="I8462" s="126" t="s">
        <v>20122</v>
      </c>
      <c r="J8462" s="126" t="s">
        <v>26234</v>
      </c>
      <c r="K8462" s="9">
        <f>_xlfn.IFNA(VLOOKUP(Table5[[#This Row],[Section]],SubSill_Tier,2,FALSE),0)</f>
        <v>0</v>
      </c>
      <c r="L8462" s="9" t="str">
        <f t="shared" si="141"/>
        <v/>
      </c>
      <c r="M8462" s="205" t="str" cm="1">
        <f t="array" ref="M8462">_xlfn.IFS(NOT(ISERROR(VLOOKUP(Table5[[#This Row],[Section]],TB_notTB,1,FALSE))),"No",LEFT(Table5[[#This Row],[Section]],3)="ETB","PLS",LEFT(Table5[[#This Row],[Section]],1)="7","PDB",NOT(ISBLANK(Table5[[#This Row],[Section]])),"No")</f>
        <v>No</v>
      </c>
    </row>
    <row r="8463" spans="1:13" x14ac:dyDescent="0.25">
      <c r="A8463" s="126" t="s">
        <v>9296</v>
      </c>
      <c r="B8463" s="126" t="s">
        <v>17222</v>
      </c>
      <c r="C8463" s="126" t="s">
        <v>98</v>
      </c>
      <c r="D8463" s="127">
        <v>0.25900000000000001</v>
      </c>
      <c r="E8463" s="128">
        <v>118</v>
      </c>
      <c r="F8463" s="128">
        <v>118</v>
      </c>
      <c r="G8463" s="126" t="s">
        <v>13714</v>
      </c>
      <c r="H8463" s="126" t="s">
        <v>20121</v>
      </c>
      <c r="I8463" s="126" t="s">
        <v>20122</v>
      </c>
      <c r="J8463" s="126" t="s">
        <v>26234</v>
      </c>
      <c r="K8463" s="9">
        <f>_xlfn.IFNA(VLOOKUP(Table5[[#This Row],[Section]],SubSill_Tier,2,FALSE),0)</f>
        <v>0</v>
      </c>
      <c r="L8463" s="9" t="str">
        <f t="shared" si="141"/>
        <v/>
      </c>
      <c r="M8463" s="205" t="str" cm="1">
        <f t="array" ref="M8463">_xlfn.IFS(NOT(ISERROR(VLOOKUP(Table5[[#This Row],[Section]],TB_notTB,1,FALSE))),"No",LEFT(Table5[[#This Row],[Section]],3)="ETB","PLS",LEFT(Table5[[#This Row],[Section]],1)="7","PDB",NOT(ISBLANK(Table5[[#This Row],[Section]])),"No")</f>
        <v>No</v>
      </c>
    </row>
    <row r="8464" spans="1:13" x14ac:dyDescent="0.25">
      <c r="A8464" s="126" t="s">
        <v>9297</v>
      </c>
      <c r="B8464" s="126" t="s">
        <v>17222</v>
      </c>
      <c r="C8464" s="126" t="s">
        <v>98</v>
      </c>
      <c r="D8464" s="127">
        <v>0.22600000000000001</v>
      </c>
      <c r="E8464" s="128">
        <v>101</v>
      </c>
      <c r="F8464" s="128">
        <v>101</v>
      </c>
      <c r="G8464" s="126" t="s">
        <v>13714</v>
      </c>
      <c r="H8464" s="126" t="s">
        <v>20121</v>
      </c>
      <c r="I8464" s="126" t="s">
        <v>20122</v>
      </c>
      <c r="J8464" s="126" t="s">
        <v>26234</v>
      </c>
      <c r="K8464" s="9">
        <f>_xlfn.IFNA(VLOOKUP(Table5[[#This Row],[Section]],SubSill_Tier,2,FALSE),0)</f>
        <v>0</v>
      </c>
      <c r="L8464" s="9" t="str">
        <f t="shared" si="141"/>
        <v/>
      </c>
      <c r="M8464" s="205" t="str" cm="1">
        <f t="array" ref="M8464">_xlfn.IFS(NOT(ISERROR(VLOOKUP(Table5[[#This Row],[Section]],TB_notTB,1,FALSE))),"No",LEFT(Table5[[#This Row],[Section]],3)="ETB","PLS",LEFT(Table5[[#This Row],[Section]],1)="7","PDB",NOT(ISBLANK(Table5[[#This Row],[Section]])),"No")</f>
        <v>No</v>
      </c>
    </row>
    <row r="8465" spans="1:13" x14ac:dyDescent="0.25">
      <c r="A8465" s="126" t="s">
        <v>17342</v>
      </c>
      <c r="B8465" s="126" t="s">
        <v>28294</v>
      </c>
      <c r="C8465" s="126" t="s">
        <v>75</v>
      </c>
      <c r="D8465" s="127">
        <v>1.502</v>
      </c>
      <c r="E8465" s="128">
        <v>195</v>
      </c>
      <c r="F8465" s="128">
        <v>195</v>
      </c>
      <c r="G8465" s="126" t="s">
        <v>13725</v>
      </c>
      <c r="H8465" s="126" t="s">
        <v>20134</v>
      </c>
      <c r="I8465" s="126" t="s">
        <v>20135</v>
      </c>
      <c r="J8465" s="126" t="s">
        <v>26235</v>
      </c>
      <c r="K8465" s="9">
        <f>_xlfn.IFNA(VLOOKUP(Table5[[#This Row],[Section]],SubSill_Tier,2,FALSE),0)</f>
        <v>0</v>
      </c>
      <c r="L8465" s="9" t="str">
        <f t="shared" si="141"/>
        <v/>
      </c>
      <c r="M8465" s="205" t="str" cm="1">
        <f t="array" ref="M8465">_xlfn.IFS(NOT(ISERROR(VLOOKUP(Table5[[#This Row],[Section]],TB_notTB,1,FALSE))),"No",LEFT(Table5[[#This Row],[Section]],3)="ETB","PLS",LEFT(Table5[[#This Row],[Section]],1)="7","PDB",NOT(ISBLANK(Table5[[#This Row],[Section]])),"No")</f>
        <v>No</v>
      </c>
    </row>
    <row r="8466" spans="1:13" x14ac:dyDescent="0.25">
      <c r="A8466" s="126" t="s">
        <v>17343</v>
      </c>
      <c r="B8466" s="126" t="s">
        <v>28295</v>
      </c>
      <c r="C8466" s="126" t="s">
        <v>75</v>
      </c>
      <c r="D8466" s="127">
        <v>0.32200000000000001</v>
      </c>
      <c r="E8466" s="128">
        <v>100</v>
      </c>
      <c r="F8466" s="128">
        <v>100</v>
      </c>
      <c r="G8466" s="126" t="s">
        <v>13717</v>
      </c>
      <c r="H8466" s="126" t="s">
        <v>20125</v>
      </c>
      <c r="I8466" s="126" t="s">
        <v>20126</v>
      </c>
      <c r="J8466" s="126" t="s">
        <v>26235</v>
      </c>
      <c r="K8466" s="9">
        <f>_xlfn.IFNA(VLOOKUP(Table5[[#This Row],[Section]],SubSill_Tier,2,FALSE),0)</f>
        <v>0</v>
      </c>
      <c r="L8466" s="9" t="str">
        <f t="shared" si="141"/>
        <v/>
      </c>
      <c r="M8466" s="205" t="str" cm="1">
        <f t="array" ref="M8466">_xlfn.IFS(NOT(ISERROR(VLOOKUP(Table5[[#This Row],[Section]],TB_notTB,1,FALSE))),"No",LEFT(Table5[[#This Row],[Section]],3)="ETB","PLS",LEFT(Table5[[#This Row],[Section]],1)="7","PDB",NOT(ISBLANK(Table5[[#This Row],[Section]])),"No")</f>
        <v>No</v>
      </c>
    </row>
    <row r="8467" spans="1:13" x14ac:dyDescent="0.25">
      <c r="A8467" s="126" t="s">
        <v>17344</v>
      </c>
      <c r="B8467" s="126" t="s">
        <v>17345</v>
      </c>
      <c r="C8467" s="126" t="s">
        <v>75</v>
      </c>
      <c r="D8467" s="127">
        <v>1.5369999999999999</v>
      </c>
      <c r="E8467" s="128">
        <v>375</v>
      </c>
      <c r="F8467" s="128">
        <v>250</v>
      </c>
      <c r="G8467" s="126" t="s">
        <v>13716</v>
      </c>
      <c r="H8467" s="126" t="s">
        <v>21094</v>
      </c>
      <c r="I8467" s="126" t="s">
        <v>21095</v>
      </c>
      <c r="J8467" s="126" t="s">
        <v>26233</v>
      </c>
      <c r="K8467" s="9">
        <f>_xlfn.IFNA(VLOOKUP(Table5[[#This Row],[Section]],SubSill_Tier,2,FALSE),0)</f>
        <v>0</v>
      </c>
      <c r="L8467" s="9" t="str">
        <f t="shared" si="141"/>
        <v>Wall</v>
      </c>
      <c r="M8467" s="205" t="str" cm="1">
        <f t="array" ref="M8467">_xlfn.IFS(NOT(ISERROR(VLOOKUP(Table5[[#This Row],[Section]],TB_notTB,1,FALSE))),"No",LEFT(Table5[[#This Row],[Section]],3)="ETB","PLS",LEFT(Table5[[#This Row],[Section]],1)="7","PDB",NOT(ISBLANK(Table5[[#This Row],[Section]])),"No")</f>
        <v>No</v>
      </c>
    </row>
    <row r="8468" spans="1:13" x14ac:dyDescent="0.25">
      <c r="A8468" s="126" t="s">
        <v>17346</v>
      </c>
      <c r="B8468" s="126" t="s">
        <v>17347</v>
      </c>
      <c r="C8468" s="126" t="s">
        <v>75</v>
      </c>
      <c r="D8468" s="127">
        <v>1.903</v>
      </c>
      <c r="E8468" s="128">
        <v>307</v>
      </c>
      <c r="F8468" s="128">
        <v>217</v>
      </c>
      <c r="G8468" s="126" t="s">
        <v>13724</v>
      </c>
      <c r="H8468" s="126" t="s">
        <v>21063</v>
      </c>
      <c r="I8468" s="126" t="s">
        <v>21064</v>
      </c>
      <c r="J8468" s="126" t="s">
        <v>26233</v>
      </c>
      <c r="K8468" s="9">
        <f>_xlfn.IFNA(VLOOKUP(Table5[[#This Row],[Section]],SubSill_Tier,2,FALSE),0)</f>
        <v>0</v>
      </c>
      <c r="L8468" s="9" t="str">
        <f t="shared" si="141"/>
        <v>Wall</v>
      </c>
      <c r="M8468" s="205" t="str" cm="1">
        <f t="array" ref="M8468">_xlfn.IFS(NOT(ISERROR(VLOOKUP(Table5[[#This Row],[Section]],TB_notTB,1,FALSE))),"No",LEFT(Table5[[#This Row],[Section]],3)="ETB","PLS",LEFT(Table5[[#This Row],[Section]],1)="7","PDB",NOT(ISBLANK(Table5[[#This Row],[Section]])),"No")</f>
        <v>No</v>
      </c>
    </row>
    <row r="8469" spans="1:13" x14ac:dyDescent="0.25">
      <c r="A8469" s="126" t="s">
        <v>17348</v>
      </c>
      <c r="B8469" s="126" t="s">
        <v>17349</v>
      </c>
      <c r="C8469" s="126" t="s">
        <v>75</v>
      </c>
      <c r="D8469" s="127">
        <v>7.1509999999999998</v>
      </c>
      <c r="E8469" s="128">
        <v>845</v>
      </c>
      <c r="F8469" s="128">
        <v>563</v>
      </c>
      <c r="G8469" s="126" t="s">
        <v>13724</v>
      </c>
      <c r="H8469" s="126" t="s">
        <v>21063</v>
      </c>
      <c r="I8469" s="126" t="s">
        <v>21064</v>
      </c>
      <c r="J8469" s="126" t="s">
        <v>26245</v>
      </c>
      <c r="K8469" s="9">
        <f>_xlfn.IFNA(VLOOKUP(Table5[[#This Row],[Section]],SubSill_Tier,2,FALSE),0)</f>
        <v>0</v>
      </c>
      <c r="L8469" s="9" t="str">
        <f t="shared" si="141"/>
        <v>Wall</v>
      </c>
      <c r="M8469" s="205" t="str" cm="1">
        <f t="array" ref="M8469">_xlfn.IFS(NOT(ISERROR(VLOOKUP(Table5[[#This Row],[Section]],TB_notTB,1,FALSE))),"No",LEFT(Table5[[#This Row],[Section]],3)="ETB","PLS",LEFT(Table5[[#This Row],[Section]],1)="7","PDB",NOT(ISBLANK(Table5[[#This Row],[Section]])),"No")</f>
        <v>No</v>
      </c>
    </row>
    <row r="8470" spans="1:13" x14ac:dyDescent="0.25">
      <c r="A8470" s="126" t="s">
        <v>3735</v>
      </c>
      <c r="B8470" s="126" t="s">
        <v>17222</v>
      </c>
      <c r="C8470" s="126" t="s">
        <v>98</v>
      </c>
      <c r="D8470" s="127">
        <v>0.63600000000000001</v>
      </c>
      <c r="E8470" s="128">
        <v>226</v>
      </c>
      <c r="F8470" s="128">
        <v>150</v>
      </c>
      <c r="G8470" s="126" t="s">
        <v>13730</v>
      </c>
      <c r="H8470" s="126" t="s">
        <v>20139</v>
      </c>
      <c r="I8470" s="126" t="s">
        <v>20140</v>
      </c>
      <c r="J8470" s="126" t="s">
        <v>26243</v>
      </c>
      <c r="K8470" s="9">
        <f>_xlfn.IFNA(VLOOKUP(Table5[[#This Row],[Section]],SubSill_Tier,2,FALSE),0)</f>
        <v>0</v>
      </c>
      <c r="L8470" s="9" t="str">
        <f t="shared" si="141"/>
        <v/>
      </c>
      <c r="M8470" s="205" t="str" cm="1">
        <f t="array" ref="M8470">_xlfn.IFS(NOT(ISERROR(VLOOKUP(Table5[[#This Row],[Section]],TB_notTB,1,FALSE))),"No",LEFT(Table5[[#This Row],[Section]],3)="ETB","PLS",LEFT(Table5[[#This Row],[Section]],1)="7","PDB",NOT(ISBLANK(Table5[[#This Row],[Section]])),"No")</f>
        <v>No</v>
      </c>
    </row>
    <row r="8471" spans="1:13" x14ac:dyDescent="0.25">
      <c r="A8471" s="126" t="s">
        <v>17350</v>
      </c>
      <c r="B8471" s="126" t="s">
        <v>17351</v>
      </c>
      <c r="C8471" s="126" t="s">
        <v>75</v>
      </c>
      <c r="D8471" s="127">
        <v>0.72</v>
      </c>
      <c r="E8471" s="128">
        <v>176</v>
      </c>
      <c r="F8471" s="128">
        <v>176</v>
      </c>
      <c r="G8471" s="126" t="s">
        <v>21232</v>
      </c>
      <c r="H8471" s="126" t="s">
        <v>21233</v>
      </c>
      <c r="I8471" s="126" t="s">
        <v>21234</v>
      </c>
      <c r="J8471" s="126" t="s">
        <v>26362</v>
      </c>
      <c r="K8471" s="9">
        <f>_xlfn.IFNA(VLOOKUP(Table5[[#This Row],[Section]],SubSill_Tier,2,FALSE),0)</f>
        <v>0</v>
      </c>
      <c r="L8471" s="9" t="str">
        <f t="shared" si="141"/>
        <v/>
      </c>
      <c r="M8471" s="205" t="str" cm="1">
        <f t="array" ref="M8471">_xlfn.IFS(NOT(ISERROR(VLOOKUP(Table5[[#This Row],[Section]],TB_notTB,1,FALSE))),"No",LEFT(Table5[[#This Row],[Section]],3)="ETB","PLS",LEFT(Table5[[#This Row],[Section]],1)="7","PDB",NOT(ISBLANK(Table5[[#This Row],[Section]])),"No")</f>
        <v>No</v>
      </c>
    </row>
    <row r="8472" spans="1:13" x14ac:dyDescent="0.25">
      <c r="A8472" s="126" t="s">
        <v>17614</v>
      </c>
      <c r="B8472" s="126" t="s">
        <v>17615</v>
      </c>
      <c r="C8472" s="126" t="s">
        <v>98</v>
      </c>
      <c r="D8472" s="127">
        <v>0.68600000000000005</v>
      </c>
      <c r="E8472" s="128">
        <v>131</v>
      </c>
      <c r="F8472" s="128">
        <v>100</v>
      </c>
      <c r="G8472" s="126" t="s">
        <v>17472</v>
      </c>
      <c r="H8472" s="126" t="s">
        <v>20378</v>
      </c>
      <c r="I8472" s="126" t="s">
        <v>20379</v>
      </c>
      <c r="J8472" s="126" t="s">
        <v>26342</v>
      </c>
      <c r="K8472" s="9">
        <f>_xlfn.IFNA(VLOOKUP(Table5[[#This Row],[Section]],SubSill_Tier,2,FALSE),0)</f>
        <v>0</v>
      </c>
      <c r="L8472" s="9" t="str">
        <f t="shared" si="141"/>
        <v/>
      </c>
      <c r="M8472" s="205" t="str" cm="1">
        <f t="array" ref="M8472">_xlfn.IFS(NOT(ISERROR(VLOOKUP(Table5[[#This Row],[Section]],TB_notTB,1,FALSE))),"No",LEFT(Table5[[#This Row],[Section]],3)="ETB","PLS",LEFT(Table5[[#This Row],[Section]],1)="7","PDB",NOT(ISBLANK(Table5[[#This Row],[Section]])),"No")</f>
        <v>No</v>
      </c>
    </row>
    <row r="8473" spans="1:13" x14ac:dyDescent="0.25">
      <c r="A8473" s="126" t="s">
        <v>17352</v>
      </c>
      <c r="B8473" s="126" t="s">
        <v>17353</v>
      </c>
      <c r="C8473" s="126" t="s">
        <v>75</v>
      </c>
      <c r="D8473" s="127">
        <v>0.76800000000000002</v>
      </c>
      <c r="E8473" s="128">
        <v>192</v>
      </c>
      <c r="F8473" s="128">
        <v>128</v>
      </c>
      <c r="G8473" s="126" t="s">
        <v>13716</v>
      </c>
      <c r="H8473" s="126" t="s">
        <v>21094</v>
      </c>
      <c r="I8473" s="126" t="s">
        <v>21095</v>
      </c>
      <c r="J8473" s="126" t="s">
        <v>26233</v>
      </c>
      <c r="K8473" s="9">
        <f>_xlfn.IFNA(VLOOKUP(Table5[[#This Row],[Section]],SubSill_Tier,2,FALSE),0)</f>
        <v>0</v>
      </c>
      <c r="L8473" s="9" t="str">
        <f t="shared" si="141"/>
        <v>Wall</v>
      </c>
      <c r="M8473" s="205" t="str" cm="1">
        <f t="array" ref="M8473">_xlfn.IFS(NOT(ISERROR(VLOOKUP(Table5[[#This Row],[Section]],TB_notTB,1,FALSE))),"No",LEFT(Table5[[#This Row],[Section]],3)="ETB","PLS",LEFT(Table5[[#This Row],[Section]],1)="7","PDB",NOT(ISBLANK(Table5[[#This Row],[Section]])),"No")</f>
        <v>No</v>
      </c>
    </row>
    <row r="8474" spans="1:13" x14ac:dyDescent="0.25">
      <c r="A8474" s="126" t="s">
        <v>17354</v>
      </c>
      <c r="B8474" s="126" t="s">
        <v>28296</v>
      </c>
      <c r="C8474" s="126" t="s">
        <v>75</v>
      </c>
      <c r="D8474" s="127">
        <v>1.1479999999999999</v>
      </c>
      <c r="E8474" s="128">
        <v>219</v>
      </c>
      <c r="F8474" s="128">
        <v>219</v>
      </c>
      <c r="G8474" s="126" t="s">
        <v>13725</v>
      </c>
      <c r="H8474" s="126" t="s">
        <v>20134</v>
      </c>
      <c r="I8474" s="126" t="s">
        <v>20135</v>
      </c>
      <c r="J8474" s="126" t="s">
        <v>26235</v>
      </c>
      <c r="K8474" s="9">
        <f>_xlfn.IFNA(VLOOKUP(Table5[[#This Row],[Section]],SubSill_Tier,2,FALSE),0)</f>
        <v>0</v>
      </c>
      <c r="L8474" s="9" t="str">
        <f t="shared" si="141"/>
        <v/>
      </c>
      <c r="M8474" s="205" t="str" cm="1">
        <f t="array" ref="M8474">_xlfn.IFS(NOT(ISERROR(VLOOKUP(Table5[[#This Row],[Section]],TB_notTB,1,FALSE))),"No",LEFT(Table5[[#This Row],[Section]],3)="ETB","PLS",LEFT(Table5[[#This Row],[Section]],1)="7","PDB",NOT(ISBLANK(Table5[[#This Row],[Section]])),"No")</f>
        <v>No</v>
      </c>
    </row>
    <row r="8475" spans="1:13" x14ac:dyDescent="0.25">
      <c r="A8475" s="126" t="s">
        <v>17355</v>
      </c>
      <c r="B8475" s="126" t="s">
        <v>17616</v>
      </c>
      <c r="C8475" s="126" t="s">
        <v>75</v>
      </c>
      <c r="D8475" s="127">
        <v>0.58299999999999996</v>
      </c>
      <c r="E8475" s="128">
        <v>220</v>
      </c>
      <c r="F8475" s="128">
        <v>147</v>
      </c>
      <c r="G8475" s="126" t="s">
        <v>17617</v>
      </c>
      <c r="H8475" s="126" t="s">
        <v>21314</v>
      </c>
      <c r="I8475" s="126" t="s">
        <v>21315</v>
      </c>
      <c r="J8475" s="126" t="s">
        <v>26281</v>
      </c>
      <c r="K8475" s="9">
        <f>_xlfn.IFNA(VLOOKUP(Table5[[#This Row],[Section]],SubSill_Tier,2,FALSE),0)</f>
        <v>0</v>
      </c>
      <c r="L8475" s="9" t="str">
        <f t="shared" si="141"/>
        <v>Wall</v>
      </c>
      <c r="M8475" s="205" t="str" cm="1">
        <f t="array" ref="M8475">_xlfn.IFS(NOT(ISERROR(VLOOKUP(Table5[[#This Row],[Section]],TB_notTB,1,FALSE))),"No",LEFT(Table5[[#This Row],[Section]],3)="ETB","PLS",LEFT(Table5[[#This Row],[Section]],1)="7","PDB",NOT(ISBLANK(Table5[[#This Row],[Section]])),"No")</f>
        <v>No</v>
      </c>
    </row>
    <row r="8476" spans="1:13" x14ac:dyDescent="0.25">
      <c r="A8476" s="126" t="s">
        <v>17356</v>
      </c>
      <c r="B8476" s="126" t="s">
        <v>17357</v>
      </c>
      <c r="C8476" s="126" t="s">
        <v>75</v>
      </c>
      <c r="D8476" s="127">
        <v>1.96</v>
      </c>
      <c r="E8476" s="128">
        <v>459</v>
      </c>
      <c r="F8476" s="128">
        <v>306</v>
      </c>
      <c r="G8476" s="126" t="s">
        <v>13797</v>
      </c>
      <c r="H8476" s="126" t="s">
        <v>20354</v>
      </c>
      <c r="I8476" s="126" t="s">
        <v>21250</v>
      </c>
      <c r="J8476" s="126" t="s">
        <v>26241</v>
      </c>
      <c r="K8476" s="9">
        <f>_xlfn.IFNA(VLOOKUP(Table5[[#This Row],[Section]],SubSill_Tier,2,FALSE),0)</f>
        <v>1</v>
      </c>
      <c r="L8476" s="9" t="str">
        <f t="shared" si="141"/>
        <v/>
      </c>
      <c r="M8476" s="205" t="str" cm="1">
        <f t="array" ref="M8476">_xlfn.IFS(NOT(ISERROR(VLOOKUP(Table5[[#This Row],[Section]],TB_notTB,1,FALSE))),"No",LEFT(Table5[[#This Row],[Section]],3)="ETB","PLS",LEFT(Table5[[#This Row],[Section]],1)="7","PDB",NOT(ISBLANK(Table5[[#This Row],[Section]])),"No")</f>
        <v>No</v>
      </c>
    </row>
    <row r="8477" spans="1:13" x14ac:dyDescent="0.25">
      <c r="A8477" s="126" t="s">
        <v>17358</v>
      </c>
      <c r="B8477" s="126" t="s">
        <v>21795</v>
      </c>
      <c r="C8477" s="126" t="s">
        <v>75</v>
      </c>
      <c r="D8477" s="127">
        <v>0.2</v>
      </c>
      <c r="E8477" s="128">
        <v>113</v>
      </c>
      <c r="F8477" s="128">
        <v>100</v>
      </c>
      <c r="G8477" s="126" t="s">
        <v>19348</v>
      </c>
      <c r="H8477" s="126" t="s">
        <v>21290</v>
      </c>
      <c r="I8477" s="126" t="s">
        <v>21291</v>
      </c>
      <c r="J8477" s="126" t="s">
        <v>26241</v>
      </c>
      <c r="K8477" s="9">
        <f>_xlfn.IFNA(VLOOKUP(Table5[[#This Row],[Section]],SubSill_Tier,2,FALSE),0)</f>
        <v>0</v>
      </c>
      <c r="L8477" s="9" t="str">
        <f t="shared" si="141"/>
        <v/>
      </c>
      <c r="M8477" s="205" t="str" cm="1">
        <f t="array" ref="M8477">_xlfn.IFS(NOT(ISERROR(VLOOKUP(Table5[[#This Row],[Section]],TB_notTB,1,FALSE))),"No",LEFT(Table5[[#This Row],[Section]],3)="ETB","PLS",LEFT(Table5[[#This Row],[Section]],1)="7","PDB",NOT(ISBLANK(Table5[[#This Row],[Section]])),"No")</f>
        <v>No</v>
      </c>
    </row>
    <row r="8478" spans="1:13" x14ac:dyDescent="0.25">
      <c r="A8478" s="126" t="s">
        <v>17359</v>
      </c>
      <c r="B8478" s="126" t="s">
        <v>17360</v>
      </c>
      <c r="C8478" s="126" t="s">
        <v>75</v>
      </c>
      <c r="D8478" s="127">
        <v>11.414999999999999</v>
      </c>
      <c r="E8478" s="128">
        <v>655</v>
      </c>
      <c r="F8478" s="128">
        <v>655</v>
      </c>
      <c r="G8478" s="126" t="s">
        <v>13724</v>
      </c>
      <c r="H8478" s="126" t="s">
        <v>21063</v>
      </c>
      <c r="I8478" s="126" t="s">
        <v>21064</v>
      </c>
      <c r="J8478" s="126" t="s">
        <v>26248</v>
      </c>
      <c r="K8478" s="9">
        <f>_xlfn.IFNA(VLOOKUP(Table5[[#This Row],[Section]],SubSill_Tier,2,FALSE),0)</f>
        <v>0</v>
      </c>
      <c r="L8478" s="9" t="str">
        <f t="shared" si="141"/>
        <v>Wall</v>
      </c>
      <c r="M8478" s="205" t="str" cm="1">
        <f t="array" ref="M8478">_xlfn.IFS(NOT(ISERROR(VLOOKUP(Table5[[#This Row],[Section]],TB_notTB,1,FALSE))),"No",LEFT(Table5[[#This Row],[Section]],3)="ETB","PLS",LEFT(Table5[[#This Row],[Section]],1)="7","PDB",NOT(ISBLANK(Table5[[#This Row],[Section]])),"No")</f>
        <v>No</v>
      </c>
    </row>
    <row r="8479" spans="1:13" x14ac:dyDescent="0.25">
      <c r="A8479" s="126" t="s">
        <v>17361</v>
      </c>
      <c r="B8479" s="126" t="s">
        <v>28297</v>
      </c>
      <c r="C8479" s="126" t="s">
        <v>75</v>
      </c>
      <c r="D8479" s="127">
        <v>8.2059999999999995</v>
      </c>
      <c r="E8479" s="128">
        <v>410</v>
      </c>
      <c r="F8479" s="128">
        <v>410</v>
      </c>
      <c r="G8479" s="126" t="s">
        <v>13715</v>
      </c>
      <c r="H8479" s="126" t="s">
        <v>20123</v>
      </c>
      <c r="I8479" s="126" t="s">
        <v>21058</v>
      </c>
      <c r="J8479" s="126" t="s">
        <v>26245</v>
      </c>
      <c r="K8479" s="9">
        <f>_xlfn.IFNA(VLOOKUP(Table5[[#This Row],[Section]],SubSill_Tier,2,FALSE),0)</f>
        <v>0</v>
      </c>
      <c r="L8479" s="9" t="str">
        <f t="shared" si="141"/>
        <v/>
      </c>
      <c r="M8479" s="205" t="str" cm="1">
        <f t="array" ref="M8479">_xlfn.IFS(NOT(ISERROR(VLOOKUP(Table5[[#This Row],[Section]],TB_notTB,1,FALSE))),"No",LEFT(Table5[[#This Row],[Section]],3)="ETB","PLS",LEFT(Table5[[#This Row],[Section]],1)="7","PDB",NOT(ISBLANK(Table5[[#This Row],[Section]])),"No")</f>
        <v>No</v>
      </c>
    </row>
    <row r="8480" spans="1:13" x14ac:dyDescent="0.25">
      <c r="A8480" s="126" t="s">
        <v>26481</v>
      </c>
      <c r="B8480" s="126" t="s">
        <v>26482</v>
      </c>
      <c r="C8480" s="126" t="s">
        <v>75</v>
      </c>
      <c r="D8480" s="127">
        <v>3.7080000000000002</v>
      </c>
      <c r="E8480" s="128">
        <v>555</v>
      </c>
      <c r="F8480" s="128">
        <v>370</v>
      </c>
      <c r="G8480" s="126" t="s">
        <v>13808</v>
      </c>
      <c r="H8480" s="126" t="s">
        <v>21163</v>
      </c>
      <c r="I8480" s="126" t="s">
        <v>21164</v>
      </c>
      <c r="J8480" s="126" t="s">
        <v>26332</v>
      </c>
      <c r="K8480" s="9">
        <f>_xlfn.IFNA(VLOOKUP(Table5[[#This Row],[Section]],SubSill_Tier,2,FALSE),0)</f>
        <v>0</v>
      </c>
      <c r="L8480" s="9" t="str">
        <f t="shared" si="141"/>
        <v/>
      </c>
      <c r="M8480" s="205" t="str" cm="1">
        <f t="array" ref="M8480">_xlfn.IFS(NOT(ISERROR(VLOOKUP(Table5[[#This Row],[Section]],TB_notTB,1,FALSE))),"No",LEFT(Table5[[#This Row],[Section]],3)="ETB","PLS",LEFT(Table5[[#This Row],[Section]],1)="7","PDB",NOT(ISBLANK(Table5[[#This Row],[Section]])),"No")</f>
        <v>No</v>
      </c>
    </row>
    <row r="8481" spans="1:13" x14ac:dyDescent="0.25">
      <c r="A8481" s="126" t="s">
        <v>26483</v>
      </c>
      <c r="B8481" s="126" t="s">
        <v>26484</v>
      </c>
      <c r="C8481" s="126" t="s">
        <v>75</v>
      </c>
      <c r="D8481" s="127">
        <v>4.41</v>
      </c>
      <c r="E8481" s="128">
        <v>804</v>
      </c>
      <c r="F8481" s="128">
        <v>536</v>
      </c>
      <c r="G8481" s="126" t="s">
        <v>13808</v>
      </c>
      <c r="H8481" s="126" t="s">
        <v>21163</v>
      </c>
      <c r="I8481" s="126" t="s">
        <v>21164</v>
      </c>
      <c r="J8481" s="126" t="s">
        <v>26332</v>
      </c>
      <c r="K8481" s="9">
        <f>_xlfn.IFNA(VLOOKUP(Table5[[#This Row],[Section]],SubSill_Tier,2,FALSE),0)</f>
        <v>0</v>
      </c>
      <c r="L8481" s="9" t="str">
        <f t="shared" si="141"/>
        <v/>
      </c>
      <c r="M8481" s="205" t="str" cm="1">
        <f t="array" ref="M8481">_xlfn.IFS(NOT(ISERROR(VLOOKUP(Table5[[#This Row],[Section]],TB_notTB,1,FALSE))),"No",LEFT(Table5[[#This Row],[Section]],3)="ETB","PLS",LEFT(Table5[[#This Row],[Section]],1)="7","PDB",NOT(ISBLANK(Table5[[#This Row],[Section]])),"No")</f>
        <v>No</v>
      </c>
    </row>
    <row r="8482" spans="1:13" x14ac:dyDescent="0.25">
      <c r="A8482" s="126" t="s">
        <v>26485</v>
      </c>
      <c r="B8482" s="126" t="s">
        <v>26486</v>
      </c>
      <c r="C8482" s="126" t="s">
        <v>75</v>
      </c>
      <c r="D8482" s="127">
        <v>2.7879999999999998</v>
      </c>
      <c r="E8482" s="128">
        <v>455</v>
      </c>
      <c r="F8482" s="128">
        <v>455</v>
      </c>
      <c r="G8482" s="126" t="s">
        <v>13808</v>
      </c>
      <c r="H8482" s="126" t="s">
        <v>21163</v>
      </c>
      <c r="I8482" s="126" t="s">
        <v>21164</v>
      </c>
      <c r="J8482" s="126" t="s">
        <v>26241</v>
      </c>
      <c r="K8482" s="9">
        <f>_xlfn.IFNA(VLOOKUP(Table5[[#This Row],[Section]],SubSill_Tier,2,FALSE),0)</f>
        <v>0</v>
      </c>
      <c r="L8482" s="9" t="str">
        <f t="shared" si="141"/>
        <v/>
      </c>
      <c r="M8482" s="205" t="str" cm="1">
        <f t="array" ref="M8482">_xlfn.IFS(NOT(ISERROR(VLOOKUP(Table5[[#This Row],[Section]],TB_notTB,1,FALSE))),"No",LEFT(Table5[[#This Row],[Section]],3)="ETB","PLS",LEFT(Table5[[#This Row],[Section]],1)="7","PDB",NOT(ISBLANK(Table5[[#This Row],[Section]])),"No")</f>
        <v>No</v>
      </c>
    </row>
    <row r="8483" spans="1:13" x14ac:dyDescent="0.25">
      <c r="A8483" s="126" t="s">
        <v>9298</v>
      </c>
      <c r="B8483" s="126" t="s">
        <v>17222</v>
      </c>
      <c r="C8483" s="126" t="s">
        <v>98</v>
      </c>
      <c r="D8483" s="127">
        <v>2.0830000000000002</v>
      </c>
      <c r="E8483" s="128">
        <v>706</v>
      </c>
      <c r="F8483" s="128">
        <v>163</v>
      </c>
      <c r="G8483" s="126" t="s">
        <v>13721</v>
      </c>
      <c r="H8483" s="126" t="s">
        <v>20121</v>
      </c>
      <c r="I8483" s="126" t="s">
        <v>20122</v>
      </c>
      <c r="J8483" s="126" t="s">
        <v>26234</v>
      </c>
      <c r="K8483" s="9">
        <f>_xlfn.IFNA(VLOOKUP(Table5[[#This Row],[Section]],SubSill_Tier,2,FALSE),0)</f>
        <v>0</v>
      </c>
      <c r="L8483" s="9" t="str">
        <f t="shared" si="141"/>
        <v/>
      </c>
      <c r="M8483" s="205" t="str" cm="1">
        <f t="array" ref="M8483">_xlfn.IFS(NOT(ISERROR(VLOOKUP(Table5[[#This Row],[Section]],TB_notTB,1,FALSE))),"No",LEFT(Table5[[#This Row],[Section]],3)="ETB","PLS",LEFT(Table5[[#This Row],[Section]],1)="7","PDB",NOT(ISBLANK(Table5[[#This Row],[Section]])),"No")</f>
        <v>No</v>
      </c>
    </row>
    <row r="8484" spans="1:13" x14ac:dyDescent="0.25">
      <c r="A8484" s="126" t="s">
        <v>17362</v>
      </c>
      <c r="B8484" s="126" t="s">
        <v>17363</v>
      </c>
      <c r="C8484" s="126" t="s">
        <v>75</v>
      </c>
      <c r="D8484" s="127">
        <v>1.119</v>
      </c>
      <c r="E8484" s="128">
        <v>401</v>
      </c>
      <c r="F8484" s="128">
        <v>268</v>
      </c>
      <c r="G8484" s="126" t="s">
        <v>13726</v>
      </c>
      <c r="H8484" s="126" t="s">
        <v>20136</v>
      </c>
      <c r="I8484" s="126" t="s">
        <v>21065</v>
      </c>
      <c r="J8484" s="126" t="s">
        <v>26241</v>
      </c>
      <c r="K8484" s="9">
        <f>_xlfn.IFNA(VLOOKUP(Table5[[#This Row],[Section]],SubSill_Tier,2,FALSE),0)</f>
        <v>0</v>
      </c>
      <c r="L8484" s="9" t="str">
        <f t="shared" si="141"/>
        <v/>
      </c>
      <c r="M8484" s="205" t="str" cm="1">
        <f t="array" ref="M8484">_xlfn.IFS(NOT(ISERROR(VLOOKUP(Table5[[#This Row],[Section]],TB_notTB,1,FALSE))),"No",LEFT(Table5[[#This Row],[Section]],3)="ETB","PLS",LEFT(Table5[[#This Row],[Section]],1)="7","PDB",NOT(ISBLANK(Table5[[#This Row],[Section]])),"No")</f>
        <v>No</v>
      </c>
    </row>
    <row r="8485" spans="1:13" x14ac:dyDescent="0.25">
      <c r="A8485" s="126" t="s">
        <v>17364</v>
      </c>
      <c r="B8485" s="126" t="s">
        <v>17365</v>
      </c>
      <c r="C8485" s="126" t="s">
        <v>75</v>
      </c>
      <c r="D8485" s="127">
        <v>1.157</v>
      </c>
      <c r="E8485" s="128">
        <v>315</v>
      </c>
      <c r="F8485" s="128">
        <v>315</v>
      </c>
      <c r="G8485" s="126" t="s">
        <v>21147</v>
      </c>
      <c r="H8485" s="126" t="s">
        <v>21148</v>
      </c>
      <c r="I8485" s="126" t="s">
        <v>21149</v>
      </c>
      <c r="J8485" s="126" t="s">
        <v>26281</v>
      </c>
      <c r="K8485" s="9">
        <f>_xlfn.IFNA(VLOOKUP(Table5[[#This Row],[Section]],SubSill_Tier,2,FALSE),0)</f>
        <v>0</v>
      </c>
      <c r="L8485" s="9" t="str">
        <f t="shared" si="141"/>
        <v/>
      </c>
      <c r="M8485" s="205" t="str" cm="1">
        <f t="array" ref="M8485">_xlfn.IFS(NOT(ISERROR(VLOOKUP(Table5[[#This Row],[Section]],TB_notTB,1,FALSE))),"No",LEFT(Table5[[#This Row],[Section]],3)="ETB","PLS",LEFT(Table5[[#This Row],[Section]],1)="7","PDB",NOT(ISBLANK(Table5[[#This Row],[Section]])),"No")</f>
        <v>No</v>
      </c>
    </row>
    <row r="8486" spans="1:13" x14ac:dyDescent="0.25">
      <c r="A8486" s="126" t="s">
        <v>17366</v>
      </c>
      <c r="B8486" s="126" t="s">
        <v>17367</v>
      </c>
      <c r="C8486" s="126" t="s">
        <v>75</v>
      </c>
      <c r="D8486" s="127">
        <v>0.30499999999999999</v>
      </c>
      <c r="E8486" s="128">
        <v>155</v>
      </c>
      <c r="F8486" s="128">
        <v>104</v>
      </c>
      <c r="G8486" s="126" t="s">
        <v>21147</v>
      </c>
      <c r="H8486" s="126" t="s">
        <v>21148</v>
      </c>
      <c r="I8486" s="126" t="s">
        <v>21149</v>
      </c>
      <c r="J8486" s="126" t="s">
        <v>26281</v>
      </c>
      <c r="K8486" s="9">
        <f>_xlfn.IFNA(VLOOKUP(Table5[[#This Row],[Section]],SubSill_Tier,2,FALSE),0)</f>
        <v>0</v>
      </c>
      <c r="L8486" s="9" t="str">
        <f t="shared" si="141"/>
        <v>Wall</v>
      </c>
      <c r="M8486" s="205" t="str" cm="1">
        <f t="array" ref="M8486">_xlfn.IFS(NOT(ISERROR(VLOOKUP(Table5[[#This Row],[Section]],TB_notTB,1,FALSE))),"No",LEFT(Table5[[#This Row],[Section]],3)="ETB","PLS",LEFT(Table5[[#This Row],[Section]],1)="7","PDB",NOT(ISBLANK(Table5[[#This Row],[Section]])),"No")</f>
        <v>No</v>
      </c>
    </row>
    <row r="8487" spans="1:13" x14ac:dyDescent="0.25">
      <c r="A8487" s="126" t="s">
        <v>9299</v>
      </c>
      <c r="B8487" s="126" t="s">
        <v>17222</v>
      </c>
      <c r="C8487" s="126" t="s">
        <v>98</v>
      </c>
      <c r="D8487" s="127">
        <v>1.6140000000000001</v>
      </c>
      <c r="E8487" s="128">
        <v>539</v>
      </c>
      <c r="F8487" s="128">
        <v>235</v>
      </c>
      <c r="G8487" s="126" t="s">
        <v>13721</v>
      </c>
      <c r="H8487" s="126" t="s">
        <v>20121</v>
      </c>
      <c r="I8487" s="126" t="s">
        <v>20122</v>
      </c>
      <c r="J8487" s="126" t="s">
        <v>26234</v>
      </c>
      <c r="K8487" s="9">
        <f>_xlfn.IFNA(VLOOKUP(Table5[[#This Row],[Section]],SubSill_Tier,2,FALSE),0)</f>
        <v>0</v>
      </c>
      <c r="L8487" s="9" t="str">
        <f t="shared" si="141"/>
        <v/>
      </c>
      <c r="M8487" s="205" t="str" cm="1">
        <f t="array" ref="M8487">_xlfn.IFS(NOT(ISERROR(VLOOKUP(Table5[[#This Row],[Section]],TB_notTB,1,FALSE))),"No",LEFT(Table5[[#This Row],[Section]],3)="ETB","PLS",LEFT(Table5[[#This Row],[Section]],1)="7","PDB",NOT(ISBLANK(Table5[[#This Row],[Section]])),"No")</f>
        <v>No</v>
      </c>
    </row>
    <row r="8488" spans="1:13" x14ac:dyDescent="0.25">
      <c r="A8488" s="126" t="s">
        <v>9300</v>
      </c>
      <c r="B8488" s="126" t="s">
        <v>3598</v>
      </c>
      <c r="C8488" s="126" t="s">
        <v>98</v>
      </c>
      <c r="D8488" s="127">
        <v>0.51800000000000002</v>
      </c>
      <c r="E8488" s="128">
        <v>182</v>
      </c>
      <c r="F8488" s="128">
        <v>100</v>
      </c>
      <c r="G8488" s="126" t="s">
        <v>13721</v>
      </c>
      <c r="H8488" s="126" t="s">
        <v>20121</v>
      </c>
      <c r="I8488" s="126" t="s">
        <v>20122</v>
      </c>
      <c r="J8488" s="126" t="s">
        <v>26234</v>
      </c>
      <c r="K8488" s="9">
        <f>_xlfn.IFNA(VLOOKUP(Table5[[#This Row],[Section]],SubSill_Tier,2,FALSE),0)</f>
        <v>0</v>
      </c>
      <c r="L8488" s="9" t="str">
        <f t="shared" si="141"/>
        <v/>
      </c>
      <c r="M8488" s="205" t="str" cm="1">
        <f t="array" ref="M8488">_xlfn.IFS(NOT(ISERROR(VLOOKUP(Table5[[#This Row],[Section]],TB_notTB,1,FALSE))),"No",LEFT(Table5[[#This Row],[Section]],3)="ETB","PLS",LEFT(Table5[[#This Row],[Section]],1)="7","PDB",NOT(ISBLANK(Table5[[#This Row],[Section]])),"No")</f>
        <v>No</v>
      </c>
    </row>
    <row r="8489" spans="1:13" x14ac:dyDescent="0.25">
      <c r="A8489" s="126" t="s">
        <v>17368</v>
      </c>
      <c r="B8489" s="126" t="s">
        <v>17369</v>
      </c>
      <c r="C8489" s="126" t="s">
        <v>75</v>
      </c>
      <c r="D8489" s="127">
        <v>2.4220000000000002</v>
      </c>
      <c r="E8489" s="128">
        <v>403</v>
      </c>
      <c r="F8489" s="128">
        <v>294</v>
      </c>
      <c r="G8489" s="126" t="s">
        <v>13806</v>
      </c>
      <c r="H8489" s="126" t="s">
        <v>21265</v>
      </c>
      <c r="I8489" s="126" t="s">
        <v>27185</v>
      </c>
      <c r="J8489" s="126" t="s">
        <v>26241</v>
      </c>
      <c r="K8489" s="9">
        <f>_xlfn.IFNA(VLOOKUP(Table5[[#This Row],[Section]],SubSill_Tier,2,FALSE),0)</f>
        <v>0</v>
      </c>
      <c r="L8489" s="9" t="str">
        <f t="shared" si="141"/>
        <v/>
      </c>
      <c r="M8489" s="205" t="str" cm="1">
        <f t="array" ref="M8489">_xlfn.IFS(NOT(ISERROR(VLOOKUP(Table5[[#This Row],[Section]],TB_notTB,1,FALSE))),"No",LEFT(Table5[[#This Row],[Section]],3)="ETB","PLS",LEFT(Table5[[#This Row],[Section]],1)="7","PDB",NOT(ISBLANK(Table5[[#This Row],[Section]])),"No")</f>
        <v>No</v>
      </c>
    </row>
    <row r="8490" spans="1:13" x14ac:dyDescent="0.25">
      <c r="A8490" s="126" t="s">
        <v>17370</v>
      </c>
      <c r="B8490" s="126" t="s">
        <v>22193</v>
      </c>
      <c r="C8490" s="126" t="s">
        <v>75</v>
      </c>
      <c r="D8490" s="127">
        <v>1.909</v>
      </c>
      <c r="E8490" s="128">
        <v>575</v>
      </c>
      <c r="F8490" s="128">
        <v>384</v>
      </c>
      <c r="G8490" s="126" t="s">
        <v>13726</v>
      </c>
      <c r="H8490" s="126" t="s">
        <v>20136</v>
      </c>
      <c r="I8490" s="126" t="s">
        <v>21065</v>
      </c>
      <c r="J8490" s="126" t="s">
        <v>26241</v>
      </c>
      <c r="K8490" s="9">
        <f>_xlfn.IFNA(VLOOKUP(Table5[[#This Row],[Section]],SubSill_Tier,2,FALSE),0)</f>
        <v>0</v>
      </c>
      <c r="L8490" s="9" t="str">
        <f t="shared" si="141"/>
        <v/>
      </c>
      <c r="M8490" s="205" t="str" cm="1">
        <f t="array" ref="M8490">_xlfn.IFS(NOT(ISERROR(VLOOKUP(Table5[[#This Row],[Section]],TB_notTB,1,FALSE))),"No",LEFT(Table5[[#This Row],[Section]],3)="ETB","PLS",LEFT(Table5[[#This Row],[Section]],1)="7","PDB",NOT(ISBLANK(Table5[[#This Row],[Section]])),"No")</f>
        <v>No</v>
      </c>
    </row>
    <row r="8491" spans="1:13" x14ac:dyDescent="0.25">
      <c r="A8491" s="126" t="s">
        <v>17443</v>
      </c>
      <c r="B8491" s="126" t="s">
        <v>28298</v>
      </c>
      <c r="C8491" s="126" t="s">
        <v>75</v>
      </c>
      <c r="D8491" s="127">
        <v>5.9340000000000002</v>
      </c>
      <c r="E8491" s="128">
        <v>699</v>
      </c>
      <c r="F8491" s="128">
        <v>699</v>
      </c>
      <c r="G8491" s="126" t="s">
        <v>13725</v>
      </c>
      <c r="H8491" s="126" t="s">
        <v>20134</v>
      </c>
      <c r="I8491" s="126" t="s">
        <v>20135</v>
      </c>
      <c r="J8491" s="126" t="s">
        <v>26245</v>
      </c>
      <c r="K8491" s="9">
        <f>_xlfn.IFNA(VLOOKUP(Table5[[#This Row],[Section]],SubSill_Tier,2,FALSE),0)</f>
        <v>0</v>
      </c>
      <c r="L8491" s="9" t="str">
        <f t="shared" si="141"/>
        <v/>
      </c>
      <c r="M8491" s="205" t="str" cm="1">
        <f t="array" ref="M8491">_xlfn.IFS(NOT(ISERROR(VLOOKUP(Table5[[#This Row],[Section]],TB_notTB,1,FALSE))),"No",LEFT(Table5[[#This Row],[Section]],3)="ETB","PLS",LEFT(Table5[[#This Row],[Section]],1)="7","PDB",NOT(ISBLANK(Table5[[#This Row],[Section]])),"No")</f>
        <v>No</v>
      </c>
    </row>
    <row r="8492" spans="1:13" x14ac:dyDescent="0.25">
      <c r="A8492" s="126" t="s">
        <v>17618</v>
      </c>
      <c r="B8492" s="126" t="s">
        <v>17619</v>
      </c>
      <c r="C8492" s="126" t="s">
        <v>75</v>
      </c>
      <c r="D8492" s="127">
        <v>1.0680000000000001</v>
      </c>
      <c r="E8492" s="128">
        <v>245</v>
      </c>
      <c r="F8492" s="128">
        <v>165</v>
      </c>
      <c r="G8492" s="126" t="s">
        <v>13724</v>
      </c>
      <c r="H8492" s="126" t="s">
        <v>21063</v>
      </c>
      <c r="I8492" s="126" t="s">
        <v>21064</v>
      </c>
      <c r="J8492" s="126" t="s">
        <v>26233</v>
      </c>
      <c r="K8492" s="9">
        <f>_xlfn.IFNA(VLOOKUP(Table5[[#This Row],[Section]],SubSill_Tier,2,FALSE),0)</f>
        <v>0</v>
      </c>
      <c r="L8492" s="9" t="str">
        <f t="shared" si="141"/>
        <v>Wall</v>
      </c>
      <c r="M8492" s="205" t="str" cm="1">
        <f t="array" ref="M8492">_xlfn.IFS(NOT(ISERROR(VLOOKUP(Table5[[#This Row],[Section]],TB_notTB,1,FALSE))),"No",LEFT(Table5[[#This Row],[Section]],3)="ETB","PLS",LEFT(Table5[[#This Row],[Section]],1)="7","PDB",NOT(ISBLANK(Table5[[#This Row],[Section]])),"No")</f>
        <v>No</v>
      </c>
    </row>
    <row r="8493" spans="1:13" x14ac:dyDescent="0.25">
      <c r="A8493" s="126" t="s">
        <v>17620</v>
      </c>
      <c r="B8493" s="126" t="s">
        <v>17621</v>
      </c>
      <c r="C8493" s="126" t="s">
        <v>75</v>
      </c>
      <c r="D8493" s="127">
        <v>0.39500000000000002</v>
      </c>
      <c r="E8493" s="128">
        <v>156</v>
      </c>
      <c r="F8493" s="128">
        <v>100</v>
      </c>
      <c r="G8493" s="126" t="s">
        <v>21111</v>
      </c>
      <c r="H8493" s="126" t="s">
        <v>21112</v>
      </c>
      <c r="I8493" s="126" t="s">
        <v>21113</v>
      </c>
      <c r="J8493" s="126" t="s">
        <v>26241</v>
      </c>
      <c r="K8493" s="9">
        <f>_xlfn.IFNA(VLOOKUP(Table5[[#This Row],[Section]],SubSill_Tier,2,FALSE),0)</f>
        <v>0</v>
      </c>
      <c r="L8493" s="9" t="str">
        <f t="shared" si="141"/>
        <v/>
      </c>
      <c r="M8493" s="205" t="str" cm="1">
        <f t="array" ref="M8493">_xlfn.IFS(NOT(ISERROR(VLOOKUP(Table5[[#This Row],[Section]],TB_notTB,1,FALSE))),"No",LEFT(Table5[[#This Row],[Section]],3)="ETB","PLS",LEFT(Table5[[#This Row],[Section]],1)="7","PDB",NOT(ISBLANK(Table5[[#This Row],[Section]])),"No")</f>
        <v>No</v>
      </c>
    </row>
    <row r="8494" spans="1:13" x14ac:dyDescent="0.25">
      <c r="A8494" s="126" t="s">
        <v>17622</v>
      </c>
      <c r="B8494" s="126" t="s">
        <v>17623</v>
      </c>
      <c r="C8494" s="126" t="s">
        <v>75</v>
      </c>
      <c r="D8494" s="127">
        <v>0.28199999999999997</v>
      </c>
      <c r="E8494" s="128">
        <v>157</v>
      </c>
      <c r="F8494" s="128">
        <v>100</v>
      </c>
      <c r="G8494" s="126" t="s">
        <v>13716</v>
      </c>
      <c r="H8494" s="126" t="s">
        <v>21094</v>
      </c>
      <c r="I8494" s="126" t="s">
        <v>21095</v>
      </c>
      <c r="J8494" s="126" t="s">
        <v>26233</v>
      </c>
      <c r="K8494" s="9">
        <f>_xlfn.IFNA(VLOOKUP(Table5[[#This Row],[Section]],SubSill_Tier,2,FALSE),0)</f>
        <v>0</v>
      </c>
      <c r="L8494" s="9" t="str">
        <f t="shared" si="141"/>
        <v/>
      </c>
      <c r="M8494" s="205" t="str" cm="1">
        <f t="array" ref="M8494">_xlfn.IFS(NOT(ISERROR(VLOOKUP(Table5[[#This Row],[Section]],TB_notTB,1,FALSE))),"No",LEFT(Table5[[#This Row],[Section]],3)="ETB","PLS",LEFT(Table5[[#This Row],[Section]],1)="7","PDB",NOT(ISBLANK(Table5[[#This Row],[Section]])),"No")</f>
        <v>No</v>
      </c>
    </row>
    <row r="8495" spans="1:13" x14ac:dyDescent="0.25">
      <c r="A8495" s="126" t="s">
        <v>17624</v>
      </c>
      <c r="B8495" s="126" t="s">
        <v>17625</v>
      </c>
      <c r="C8495" s="126" t="s">
        <v>75</v>
      </c>
      <c r="D8495" s="127">
        <v>2.1970000000000001</v>
      </c>
      <c r="E8495" s="128">
        <v>569</v>
      </c>
      <c r="F8495" s="128">
        <v>380</v>
      </c>
      <c r="G8495" s="126" t="s">
        <v>21247</v>
      </c>
      <c r="H8495" s="126" t="s">
        <v>21248</v>
      </c>
      <c r="I8495" s="126" t="s">
        <v>21249</v>
      </c>
      <c r="J8495" s="126" t="s">
        <v>26241</v>
      </c>
      <c r="K8495" s="9">
        <f>_xlfn.IFNA(VLOOKUP(Table5[[#This Row],[Section]],SubSill_Tier,2,FALSE),0)</f>
        <v>0</v>
      </c>
      <c r="L8495" s="9" t="str">
        <f t="shared" si="141"/>
        <v/>
      </c>
      <c r="M8495" s="205" t="str" cm="1">
        <f t="array" ref="M8495">_xlfn.IFS(NOT(ISERROR(VLOOKUP(Table5[[#This Row],[Section]],TB_notTB,1,FALSE))),"No",LEFT(Table5[[#This Row],[Section]],3)="ETB","PLS",LEFT(Table5[[#This Row],[Section]],1)="7","PDB",NOT(ISBLANK(Table5[[#This Row],[Section]])),"No")</f>
        <v>No</v>
      </c>
    </row>
    <row r="8496" spans="1:13" x14ac:dyDescent="0.25">
      <c r="A8496" s="126" t="s">
        <v>17626</v>
      </c>
      <c r="B8496" s="126" t="s">
        <v>19931</v>
      </c>
      <c r="C8496" s="126" t="s">
        <v>75</v>
      </c>
      <c r="D8496" s="127">
        <v>0.40600000000000003</v>
      </c>
      <c r="E8496" s="128">
        <v>152</v>
      </c>
      <c r="F8496" s="128">
        <v>102</v>
      </c>
      <c r="G8496" s="126" t="s">
        <v>13925</v>
      </c>
      <c r="H8496" s="126" t="s">
        <v>20671</v>
      </c>
      <c r="I8496" s="126" t="s">
        <v>26480</v>
      </c>
      <c r="J8496" s="126" t="s">
        <v>26349</v>
      </c>
      <c r="K8496" s="9">
        <f>_xlfn.IFNA(VLOOKUP(Table5[[#This Row],[Section]],SubSill_Tier,2,FALSE),0)</f>
        <v>0</v>
      </c>
      <c r="L8496" s="9" t="str">
        <f t="shared" si="141"/>
        <v/>
      </c>
      <c r="M8496" s="205" t="str" cm="1">
        <f t="array" ref="M8496">_xlfn.IFS(NOT(ISERROR(VLOOKUP(Table5[[#This Row],[Section]],TB_notTB,1,FALSE))),"No",LEFT(Table5[[#This Row],[Section]],3)="ETB","PLS",LEFT(Table5[[#This Row],[Section]],1)="7","PDB",NOT(ISBLANK(Table5[[#This Row],[Section]])),"No")</f>
        <v>No</v>
      </c>
    </row>
    <row r="8497" spans="1:13" x14ac:dyDescent="0.25">
      <c r="A8497" s="126" t="s">
        <v>26819</v>
      </c>
      <c r="B8497" s="126" t="s">
        <v>26820</v>
      </c>
      <c r="C8497" s="126" t="s">
        <v>75</v>
      </c>
      <c r="D8497" s="127">
        <v>1.752</v>
      </c>
      <c r="E8497" s="128">
        <v>450</v>
      </c>
      <c r="F8497" s="128">
        <v>300</v>
      </c>
      <c r="G8497" s="126" t="s">
        <v>13713</v>
      </c>
      <c r="H8497" s="126" t="s">
        <v>21056</v>
      </c>
      <c r="I8497" s="126" t="s">
        <v>21057</v>
      </c>
      <c r="J8497" s="126" t="s">
        <v>26233</v>
      </c>
      <c r="K8497" s="9">
        <f>_xlfn.IFNA(VLOOKUP(Table5[[#This Row],[Section]],SubSill_Tier,2,FALSE),0)</f>
        <v>0</v>
      </c>
      <c r="L8497" s="9" t="str">
        <f t="shared" si="141"/>
        <v>Wall</v>
      </c>
      <c r="M8497" s="205" t="str" cm="1">
        <f t="array" ref="M8497">_xlfn.IFS(NOT(ISERROR(VLOOKUP(Table5[[#This Row],[Section]],TB_notTB,1,FALSE))),"No",LEFT(Table5[[#This Row],[Section]],3)="ETB","PLS",LEFT(Table5[[#This Row],[Section]],1)="7","PDB",NOT(ISBLANK(Table5[[#This Row],[Section]])),"No")</f>
        <v>No</v>
      </c>
    </row>
    <row r="8498" spans="1:13" x14ac:dyDescent="0.25">
      <c r="A8498" s="126" t="s">
        <v>26821</v>
      </c>
      <c r="B8498" s="126" t="s">
        <v>26822</v>
      </c>
      <c r="C8498" s="126" t="s">
        <v>75</v>
      </c>
      <c r="D8498" s="127">
        <v>1.3069999999999999</v>
      </c>
      <c r="E8498" s="128">
        <v>331</v>
      </c>
      <c r="F8498" s="128">
        <v>331</v>
      </c>
      <c r="G8498" s="126" t="s">
        <v>13713</v>
      </c>
      <c r="H8498" s="126" t="s">
        <v>21056</v>
      </c>
      <c r="I8498" s="126" t="s">
        <v>21057</v>
      </c>
      <c r="J8498" s="126" t="s">
        <v>26233</v>
      </c>
      <c r="K8498" s="9">
        <f>_xlfn.IFNA(VLOOKUP(Table5[[#This Row],[Section]],SubSill_Tier,2,FALSE),0)</f>
        <v>0</v>
      </c>
      <c r="L8498" s="9" t="str">
        <f t="shared" si="141"/>
        <v>Wall</v>
      </c>
      <c r="M8498" s="205" t="str" cm="1">
        <f t="array" ref="M8498">_xlfn.IFS(NOT(ISERROR(VLOOKUP(Table5[[#This Row],[Section]],TB_notTB,1,FALSE))),"No",LEFT(Table5[[#This Row],[Section]],3)="ETB","PLS",LEFT(Table5[[#This Row],[Section]],1)="7","PDB",NOT(ISBLANK(Table5[[#This Row],[Section]])),"No")</f>
        <v>No</v>
      </c>
    </row>
    <row r="8499" spans="1:13" x14ac:dyDescent="0.25">
      <c r="A8499" s="126" t="s">
        <v>17627</v>
      </c>
      <c r="B8499" s="126" t="s">
        <v>17628</v>
      </c>
      <c r="C8499" s="126" t="s">
        <v>75</v>
      </c>
      <c r="D8499" s="127">
        <v>2.9249999999999998</v>
      </c>
      <c r="E8499" s="128">
        <v>552</v>
      </c>
      <c r="F8499" s="128">
        <v>400</v>
      </c>
      <c r="G8499" s="126" t="s">
        <v>13812</v>
      </c>
      <c r="H8499" s="126" t="s">
        <v>21284</v>
      </c>
      <c r="I8499" s="126" t="s">
        <v>28229</v>
      </c>
      <c r="J8499" s="126" t="s">
        <v>26241</v>
      </c>
      <c r="K8499" s="9">
        <f>_xlfn.IFNA(VLOOKUP(Table5[[#This Row],[Section]],SubSill_Tier,2,FALSE),0)</f>
        <v>0</v>
      </c>
      <c r="L8499" s="9" t="str">
        <f t="shared" si="141"/>
        <v/>
      </c>
      <c r="M8499" s="205" t="str" cm="1">
        <f t="array" ref="M8499">_xlfn.IFS(NOT(ISERROR(VLOOKUP(Table5[[#This Row],[Section]],TB_notTB,1,FALSE))),"No",LEFT(Table5[[#This Row],[Section]],3)="ETB","PLS",LEFT(Table5[[#This Row],[Section]],1)="7","PDB",NOT(ISBLANK(Table5[[#This Row],[Section]])),"No")</f>
        <v>No</v>
      </c>
    </row>
    <row r="8500" spans="1:13" x14ac:dyDescent="0.25">
      <c r="A8500" s="126" t="s">
        <v>17629</v>
      </c>
      <c r="B8500" s="126" t="s">
        <v>17630</v>
      </c>
      <c r="C8500" s="126" t="s">
        <v>75</v>
      </c>
      <c r="D8500" s="127">
        <v>2.9830000000000001</v>
      </c>
      <c r="E8500" s="128">
        <v>605</v>
      </c>
      <c r="F8500" s="128">
        <v>417</v>
      </c>
      <c r="G8500" s="126" t="s">
        <v>13812</v>
      </c>
      <c r="H8500" s="126" t="s">
        <v>21284</v>
      </c>
      <c r="I8500" s="126" t="s">
        <v>28229</v>
      </c>
      <c r="J8500" s="126" t="s">
        <v>26241</v>
      </c>
      <c r="K8500" s="9">
        <f>_xlfn.IFNA(VLOOKUP(Table5[[#This Row],[Section]],SubSill_Tier,2,FALSE),0)</f>
        <v>0</v>
      </c>
      <c r="L8500" s="9" t="str">
        <f t="shared" si="141"/>
        <v/>
      </c>
      <c r="M8500" s="205" t="str" cm="1">
        <f t="array" ref="M8500">_xlfn.IFS(NOT(ISERROR(VLOOKUP(Table5[[#This Row],[Section]],TB_notTB,1,FALSE))),"No",LEFT(Table5[[#This Row],[Section]],3)="ETB","PLS",LEFT(Table5[[#This Row],[Section]],1)="7","PDB",NOT(ISBLANK(Table5[[#This Row],[Section]])),"No")</f>
        <v>No</v>
      </c>
    </row>
    <row r="8501" spans="1:13" x14ac:dyDescent="0.25">
      <c r="A8501" s="126" t="s">
        <v>17631</v>
      </c>
      <c r="B8501" s="126" t="s">
        <v>17632</v>
      </c>
      <c r="C8501" s="126" t="s">
        <v>75</v>
      </c>
      <c r="D8501" s="127">
        <v>1.861</v>
      </c>
      <c r="E8501" s="128">
        <v>551</v>
      </c>
      <c r="F8501" s="128">
        <v>374</v>
      </c>
      <c r="G8501" s="126" t="s">
        <v>13812</v>
      </c>
      <c r="H8501" s="126" t="s">
        <v>21284</v>
      </c>
      <c r="I8501" s="126" t="s">
        <v>28229</v>
      </c>
      <c r="J8501" s="126" t="s">
        <v>26241</v>
      </c>
      <c r="K8501" s="9">
        <f>_xlfn.IFNA(VLOOKUP(Table5[[#This Row],[Section]],SubSill_Tier,2,FALSE),0)</f>
        <v>0</v>
      </c>
      <c r="L8501" s="9" t="str">
        <f t="shared" si="141"/>
        <v/>
      </c>
      <c r="M8501" s="205" t="str" cm="1">
        <f t="array" ref="M8501">_xlfn.IFS(NOT(ISERROR(VLOOKUP(Table5[[#This Row],[Section]],TB_notTB,1,FALSE))),"No",LEFT(Table5[[#This Row],[Section]],3)="ETB","PLS",LEFT(Table5[[#This Row],[Section]],1)="7","PDB",NOT(ISBLANK(Table5[[#This Row],[Section]])),"No")</f>
        <v>No</v>
      </c>
    </row>
    <row r="8502" spans="1:13" x14ac:dyDescent="0.25">
      <c r="A8502" s="126" t="s">
        <v>17633</v>
      </c>
      <c r="B8502" s="126" t="s">
        <v>17634</v>
      </c>
      <c r="C8502" s="126" t="s">
        <v>75</v>
      </c>
      <c r="D8502" s="127">
        <v>1.79</v>
      </c>
      <c r="E8502" s="128">
        <v>493</v>
      </c>
      <c r="F8502" s="128">
        <v>355</v>
      </c>
      <c r="G8502" s="126" t="s">
        <v>13812</v>
      </c>
      <c r="H8502" s="126" t="s">
        <v>21284</v>
      </c>
      <c r="I8502" s="126" t="s">
        <v>28229</v>
      </c>
      <c r="J8502" s="126" t="s">
        <v>26241</v>
      </c>
      <c r="K8502" s="9">
        <f>_xlfn.IFNA(VLOOKUP(Table5[[#This Row],[Section]],SubSill_Tier,2,FALSE),0)</f>
        <v>0</v>
      </c>
      <c r="L8502" s="9" t="str">
        <f t="shared" si="141"/>
        <v/>
      </c>
      <c r="M8502" s="205" t="str" cm="1">
        <f t="array" ref="M8502">_xlfn.IFS(NOT(ISERROR(VLOOKUP(Table5[[#This Row],[Section]],TB_notTB,1,FALSE))),"No",LEFT(Table5[[#This Row],[Section]],3)="ETB","PLS",LEFT(Table5[[#This Row],[Section]],1)="7","PDB",NOT(ISBLANK(Table5[[#This Row],[Section]])),"No")</f>
        <v>No</v>
      </c>
    </row>
    <row r="8503" spans="1:13" x14ac:dyDescent="0.25">
      <c r="A8503" s="126" t="s">
        <v>17635</v>
      </c>
      <c r="B8503" s="126" t="s">
        <v>28299</v>
      </c>
      <c r="C8503" s="126" t="s">
        <v>75</v>
      </c>
      <c r="D8503" s="127">
        <v>0.60499999999999998</v>
      </c>
      <c r="E8503" s="128">
        <v>145</v>
      </c>
      <c r="F8503" s="128">
        <v>145</v>
      </c>
      <c r="G8503" s="126" t="s">
        <v>13725</v>
      </c>
      <c r="H8503" s="126" t="s">
        <v>20134</v>
      </c>
      <c r="I8503" s="126" t="s">
        <v>20135</v>
      </c>
      <c r="J8503" s="126" t="s">
        <v>26235</v>
      </c>
      <c r="K8503" s="9">
        <f>_xlfn.IFNA(VLOOKUP(Table5[[#This Row],[Section]],SubSill_Tier,2,FALSE),0)</f>
        <v>0</v>
      </c>
      <c r="L8503" s="9" t="str">
        <f t="shared" si="141"/>
        <v/>
      </c>
      <c r="M8503" s="205" t="str" cm="1">
        <f t="array" ref="M8503">_xlfn.IFS(NOT(ISERROR(VLOOKUP(Table5[[#This Row],[Section]],TB_notTB,1,FALSE))),"No",LEFT(Table5[[#This Row],[Section]],3)="ETB","PLS",LEFT(Table5[[#This Row],[Section]],1)="7","PDB",NOT(ISBLANK(Table5[[#This Row],[Section]])),"No")</f>
        <v>No</v>
      </c>
    </row>
    <row r="8504" spans="1:13" x14ac:dyDescent="0.25">
      <c r="A8504" s="126" t="s">
        <v>17636</v>
      </c>
      <c r="B8504" s="126" t="s">
        <v>17637</v>
      </c>
      <c r="C8504" s="126" t="s">
        <v>75</v>
      </c>
      <c r="D8504" s="127">
        <v>1.5960000000000001</v>
      </c>
      <c r="E8504" s="128">
        <v>286</v>
      </c>
      <c r="F8504" s="128">
        <v>286</v>
      </c>
      <c r="G8504" s="126" t="s">
        <v>13757</v>
      </c>
      <c r="H8504" s="126" t="s">
        <v>21122</v>
      </c>
      <c r="I8504" s="126" t="s">
        <v>21123</v>
      </c>
      <c r="J8504" s="126" t="s">
        <v>26233</v>
      </c>
      <c r="K8504" s="9">
        <f>_xlfn.IFNA(VLOOKUP(Table5[[#This Row],[Section]],SubSill_Tier,2,FALSE),0)</f>
        <v>0</v>
      </c>
      <c r="L8504" s="9" t="str">
        <f t="shared" si="141"/>
        <v>Wall</v>
      </c>
      <c r="M8504" s="205" t="str" cm="1">
        <f t="array" ref="M8504">_xlfn.IFS(NOT(ISERROR(VLOOKUP(Table5[[#This Row],[Section]],TB_notTB,1,FALSE))),"No",LEFT(Table5[[#This Row],[Section]],3)="ETB","PLS",LEFT(Table5[[#This Row],[Section]],1)="7","PDB",NOT(ISBLANK(Table5[[#This Row],[Section]])),"No")</f>
        <v>No</v>
      </c>
    </row>
    <row r="8505" spans="1:13" x14ac:dyDescent="0.25">
      <c r="A8505" s="126" t="s">
        <v>9301</v>
      </c>
      <c r="B8505" s="126" t="s">
        <v>9302</v>
      </c>
      <c r="C8505" s="126" t="s">
        <v>98</v>
      </c>
      <c r="D8505" s="127">
        <v>1.4890000000000001</v>
      </c>
      <c r="E8505" s="128">
        <v>100</v>
      </c>
      <c r="F8505" s="128">
        <v>100</v>
      </c>
      <c r="G8505" s="126" t="s">
        <v>13724</v>
      </c>
      <c r="H8505" s="126" t="s">
        <v>20186</v>
      </c>
      <c r="I8505" s="126" t="s">
        <v>22099</v>
      </c>
      <c r="J8505" s="126" t="s">
        <v>26234</v>
      </c>
      <c r="K8505" s="9">
        <f>_xlfn.IFNA(VLOOKUP(Table5[[#This Row],[Section]],SubSill_Tier,2,FALSE),0)</f>
        <v>0</v>
      </c>
      <c r="L8505" s="9" t="str">
        <f t="shared" si="141"/>
        <v/>
      </c>
      <c r="M8505" s="205" t="str" cm="1">
        <f t="array" ref="M8505">_xlfn.IFS(NOT(ISERROR(VLOOKUP(Table5[[#This Row],[Section]],TB_notTB,1,FALSE))),"No",LEFT(Table5[[#This Row],[Section]],3)="ETB","PLS",LEFT(Table5[[#This Row],[Section]],1)="7","PDB",NOT(ISBLANK(Table5[[#This Row],[Section]])),"No")</f>
        <v>No</v>
      </c>
    </row>
    <row r="8506" spans="1:13" x14ac:dyDescent="0.25">
      <c r="A8506" s="126" t="s">
        <v>17638</v>
      </c>
      <c r="B8506" s="126" t="s">
        <v>17639</v>
      </c>
      <c r="C8506" s="126" t="s">
        <v>75</v>
      </c>
      <c r="D8506" s="127">
        <v>2.4169999999999998</v>
      </c>
      <c r="E8506" s="128">
        <v>284</v>
      </c>
      <c r="F8506" s="128">
        <v>284</v>
      </c>
      <c r="G8506" s="126" t="s">
        <v>13750</v>
      </c>
      <c r="H8506" s="126" t="s">
        <v>21081</v>
      </c>
      <c r="I8506" s="126" t="s">
        <v>21082</v>
      </c>
      <c r="J8506" s="126" t="s">
        <v>26233</v>
      </c>
      <c r="K8506" s="9">
        <f>_xlfn.IFNA(VLOOKUP(Table5[[#This Row],[Section]],SubSill_Tier,2,FALSE),0)</f>
        <v>0</v>
      </c>
      <c r="L8506" s="9" t="str">
        <f t="shared" si="141"/>
        <v>Wall</v>
      </c>
      <c r="M8506" s="205" t="str" cm="1">
        <f t="array" ref="M8506">_xlfn.IFS(NOT(ISERROR(VLOOKUP(Table5[[#This Row],[Section]],TB_notTB,1,FALSE))),"No",LEFT(Table5[[#This Row],[Section]],3)="ETB","PLS",LEFT(Table5[[#This Row],[Section]],1)="7","PDB",NOT(ISBLANK(Table5[[#This Row],[Section]])),"No")</f>
        <v>No</v>
      </c>
    </row>
    <row r="8507" spans="1:13" x14ac:dyDescent="0.25">
      <c r="A8507" s="126" t="s">
        <v>17640</v>
      </c>
      <c r="B8507" s="126" t="s">
        <v>17641</v>
      </c>
      <c r="C8507" s="126" t="s">
        <v>75</v>
      </c>
      <c r="D8507" s="127">
        <v>1.6259999999999999</v>
      </c>
      <c r="E8507" s="128">
        <v>475</v>
      </c>
      <c r="F8507" s="128">
        <v>317</v>
      </c>
      <c r="G8507" s="126" t="s">
        <v>14948</v>
      </c>
      <c r="H8507" s="126" t="s">
        <v>20257</v>
      </c>
      <c r="I8507" s="126" t="s">
        <v>22563</v>
      </c>
      <c r="J8507" s="126" t="s">
        <v>26288</v>
      </c>
      <c r="K8507" s="9">
        <f>_xlfn.IFNA(VLOOKUP(Table5[[#This Row],[Section]],SubSill_Tier,2,FALSE),0)</f>
        <v>0</v>
      </c>
      <c r="L8507" s="9" t="str">
        <f t="shared" si="141"/>
        <v/>
      </c>
      <c r="M8507" s="205" t="str" cm="1">
        <f t="array" ref="M8507">_xlfn.IFS(NOT(ISERROR(VLOOKUP(Table5[[#This Row],[Section]],TB_notTB,1,FALSE))),"No",LEFT(Table5[[#This Row],[Section]],3)="ETB","PLS",LEFT(Table5[[#This Row],[Section]],1)="7","PDB",NOT(ISBLANK(Table5[[#This Row],[Section]])),"No")</f>
        <v>No</v>
      </c>
    </row>
    <row r="8508" spans="1:13" x14ac:dyDescent="0.25">
      <c r="A8508" s="126" t="s">
        <v>17642</v>
      </c>
      <c r="B8508" s="126" t="s">
        <v>22194</v>
      </c>
      <c r="C8508" s="126" t="s">
        <v>75</v>
      </c>
      <c r="D8508" s="127">
        <v>1.635</v>
      </c>
      <c r="E8508" s="128">
        <v>703</v>
      </c>
      <c r="F8508" s="128">
        <v>469</v>
      </c>
      <c r="G8508" s="126" t="s">
        <v>15455</v>
      </c>
      <c r="H8508" s="126" t="s">
        <v>20320</v>
      </c>
      <c r="I8508" s="126" t="s">
        <v>22565</v>
      </c>
      <c r="J8508" s="126" t="s">
        <v>26316</v>
      </c>
      <c r="K8508" s="9">
        <f>_xlfn.IFNA(VLOOKUP(Table5[[#This Row],[Section]],SubSill_Tier,2,FALSE),0)</f>
        <v>0</v>
      </c>
      <c r="L8508" s="9" t="str">
        <f t="shared" si="141"/>
        <v/>
      </c>
      <c r="M8508" s="205" t="str" cm="1">
        <f t="array" ref="M8508">_xlfn.IFS(NOT(ISERROR(VLOOKUP(Table5[[#This Row],[Section]],TB_notTB,1,FALSE))),"No",LEFT(Table5[[#This Row],[Section]],3)="ETB","PLS",LEFT(Table5[[#This Row],[Section]],1)="7","PDB",NOT(ISBLANK(Table5[[#This Row],[Section]])),"No")</f>
        <v>No</v>
      </c>
    </row>
    <row r="8509" spans="1:13" x14ac:dyDescent="0.25">
      <c r="A8509" s="126" t="s">
        <v>17643</v>
      </c>
      <c r="B8509" s="126" t="s">
        <v>22195</v>
      </c>
      <c r="C8509" s="126" t="s">
        <v>75</v>
      </c>
      <c r="D8509" s="127">
        <v>1.9259999999999999</v>
      </c>
      <c r="E8509" s="128">
        <v>806</v>
      </c>
      <c r="F8509" s="128">
        <v>537</v>
      </c>
      <c r="G8509" s="126" t="s">
        <v>15455</v>
      </c>
      <c r="H8509" s="126" t="s">
        <v>20320</v>
      </c>
      <c r="I8509" s="126" t="s">
        <v>22565</v>
      </c>
      <c r="J8509" s="126" t="s">
        <v>26316</v>
      </c>
      <c r="K8509" s="9">
        <f>_xlfn.IFNA(VLOOKUP(Table5[[#This Row],[Section]],SubSill_Tier,2,FALSE),0)</f>
        <v>0</v>
      </c>
      <c r="L8509" s="9" t="str">
        <f t="shared" si="141"/>
        <v/>
      </c>
      <c r="M8509" s="205" t="str" cm="1">
        <f t="array" ref="M8509">_xlfn.IFS(NOT(ISERROR(VLOOKUP(Table5[[#This Row],[Section]],TB_notTB,1,FALSE))),"No",LEFT(Table5[[#This Row],[Section]],3)="ETB","PLS",LEFT(Table5[[#This Row],[Section]],1)="7","PDB",NOT(ISBLANK(Table5[[#This Row],[Section]])),"No")</f>
        <v>No</v>
      </c>
    </row>
    <row r="8510" spans="1:13" x14ac:dyDescent="0.25">
      <c r="A8510" s="126" t="s">
        <v>17644</v>
      </c>
      <c r="B8510" s="126" t="s">
        <v>22196</v>
      </c>
      <c r="C8510" s="126" t="s">
        <v>75</v>
      </c>
      <c r="D8510" s="127">
        <v>1.5489999999999999</v>
      </c>
      <c r="E8510" s="128">
        <v>669</v>
      </c>
      <c r="F8510" s="128">
        <v>446</v>
      </c>
      <c r="G8510" s="126" t="s">
        <v>15455</v>
      </c>
      <c r="H8510" s="126" t="s">
        <v>20320</v>
      </c>
      <c r="I8510" s="126" t="s">
        <v>22565</v>
      </c>
      <c r="J8510" s="126" t="s">
        <v>26316</v>
      </c>
      <c r="K8510" s="9">
        <f>_xlfn.IFNA(VLOOKUP(Table5[[#This Row],[Section]],SubSill_Tier,2,FALSE),0)</f>
        <v>0</v>
      </c>
      <c r="L8510" s="9" t="str">
        <f t="shared" si="141"/>
        <v/>
      </c>
      <c r="M8510" s="205" t="str" cm="1">
        <f t="array" ref="M8510">_xlfn.IFS(NOT(ISERROR(VLOOKUP(Table5[[#This Row],[Section]],TB_notTB,1,FALSE))),"No",LEFT(Table5[[#This Row],[Section]],3)="ETB","PLS",LEFT(Table5[[#This Row],[Section]],1)="7","PDB",NOT(ISBLANK(Table5[[#This Row],[Section]])),"No")</f>
        <v>No</v>
      </c>
    </row>
    <row r="8511" spans="1:13" x14ac:dyDescent="0.25">
      <c r="A8511" s="126" t="s">
        <v>17645</v>
      </c>
      <c r="B8511" s="126" t="s">
        <v>17646</v>
      </c>
      <c r="C8511" s="126" t="s">
        <v>75</v>
      </c>
      <c r="D8511" s="127">
        <v>1.538</v>
      </c>
      <c r="E8511" s="128">
        <v>643</v>
      </c>
      <c r="F8511" s="128">
        <v>429</v>
      </c>
      <c r="G8511" s="126" t="s">
        <v>15455</v>
      </c>
      <c r="H8511" s="126" t="s">
        <v>20320</v>
      </c>
      <c r="I8511" s="126" t="s">
        <v>22565</v>
      </c>
      <c r="J8511" s="126" t="s">
        <v>26316</v>
      </c>
      <c r="K8511" s="9">
        <f>_xlfn.IFNA(VLOOKUP(Table5[[#This Row],[Section]],SubSill_Tier,2,FALSE),0)</f>
        <v>0</v>
      </c>
      <c r="L8511" s="9" t="str">
        <f t="shared" si="141"/>
        <v/>
      </c>
      <c r="M8511" s="205" t="str" cm="1">
        <f t="array" ref="M8511">_xlfn.IFS(NOT(ISERROR(VLOOKUP(Table5[[#This Row],[Section]],TB_notTB,1,FALSE))),"No",LEFT(Table5[[#This Row],[Section]],3)="ETB","PLS",LEFT(Table5[[#This Row],[Section]],1)="7","PDB",NOT(ISBLANK(Table5[[#This Row],[Section]])),"No")</f>
        <v>No</v>
      </c>
    </row>
    <row r="8512" spans="1:13" x14ac:dyDescent="0.25">
      <c r="A8512" s="126" t="s">
        <v>17647</v>
      </c>
      <c r="B8512" s="126" t="s">
        <v>22197</v>
      </c>
      <c r="C8512" s="126" t="s">
        <v>75</v>
      </c>
      <c r="D8512" s="127">
        <v>1.841</v>
      </c>
      <c r="E8512" s="128">
        <v>772</v>
      </c>
      <c r="F8512" s="128">
        <v>515</v>
      </c>
      <c r="G8512" s="126" t="s">
        <v>15455</v>
      </c>
      <c r="H8512" s="126" t="s">
        <v>20320</v>
      </c>
      <c r="I8512" s="126" t="s">
        <v>22565</v>
      </c>
      <c r="J8512" s="126" t="s">
        <v>26316</v>
      </c>
      <c r="K8512" s="9">
        <f>_xlfn.IFNA(VLOOKUP(Table5[[#This Row],[Section]],SubSill_Tier,2,FALSE),0)</f>
        <v>0</v>
      </c>
      <c r="L8512" s="9" t="str">
        <f t="shared" si="141"/>
        <v/>
      </c>
      <c r="M8512" s="205" t="str" cm="1">
        <f t="array" ref="M8512">_xlfn.IFS(NOT(ISERROR(VLOOKUP(Table5[[#This Row],[Section]],TB_notTB,1,FALSE))),"No",LEFT(Table5[[#This Row],[Section]],3)="ETB","PLS",LEFT(Table5[[#This Row],[Section]],1)="7","PDB",NOT(ISBLANK(Table5[[#This Row],[Section]])),"No")</f>
        <v>No</v>
      </c>
    </row>
    <row r="8513" spans="1:13" x14ac:dyDescent="0.25">
      <c r="A8513" s="126" t="s">
        <v>17648</v>
      </c>
      <c r="B8513" s="126" t="s">
        <v>22198</v>
      </c>
      <c r="C8513" s="126" t="s">
        <v>75</v>
      </c>
      <c r="D8513" s="127">
        <v>1.306</v>
      </c>
      <c r="E8513" s="128">
        <v>653</v>
      </c>
      <c r="F8513" s="128">
        <v>436</v>
      </c>
      <c r="G8513" s="126" t="s">
        <v>14974</v>
      </c>
      <c r="H8513" s="126" t="s">
        <v>21160</v>
      </c>
      <c r="I8513" s="126" t="s">
        <v>22105</v>
      </c>
      <c r="J8513" s="126" t="s">
        <v>26278</v>
      </c>
      <c r="K8513" s="9">
        <f>_xlfn.IFNA(VLOOKUP(Table5[[#This Row],[Section]],SubSill_Tier,2,FALSE),0)</f>
        <v>0</v>
      </c>
      <c r="L8513" s="9" t="str">
        <f t="shared" si="141"/>
        <v/>
      </c>
      <c r="M8513" s="205" t="str" cm="1">
        <f t="array" ref="M8513">_xlfn.IFS(NOT(ISERROR(VLOOKUP(Table5[[#This Row],[Section]],TB_notTB,1,FALSE))),"No",LEFT(Table5[[#This Row],[Section]],3)="ETB","PLS",LEFT(Table5[[#This Row],[Section]],1)="7","PDB",NOT(ISBLANK(Table5[[#This Row],[Section]])),"No")</f>
        <v>No</v>
      </c>
    </row>
    <row r="8514" spans="1:13" x14ac:dyDescent="0.25">
      <c r="A8514" s="126" t="s">
        <v>17649</v>
      </c>
      <c r="B8514" s="126" t="s">
        <v>22199</v>
      </c>
      <c r="C8514" s="126" t="s">
        <v>75</v>
      </c>
      <c r="D8514" s="127">
        <v>0.95599999999999996</v>
      </c>
      <c r="E8514" s="128">
        <v>442</v>
      </c>
      <c r="F8514" s="128">
        <v>295</v>
      </c>
      <c r="G8514" s="126" t="s">
        <v>14974</v>
      </c>
      <c r="H8514" s="126" t="s">
        <v>21160</v>
      </c>
      <c r="I8514" s="126" t="s">
        <v>22105</v>
      </c>
      <c r="J8514" s="126" t="s">
        <v>26278</v>
      </c>
      <c r="K8514" s="9">
        <f>_xlfn.IFNA(VLOOKUP(Table5[[#This Row],[Section]],SubSill_Tier,2,FALSE),0)</f>
        <v>0</v>
      </c>
      <c r="L8514" s="9" t="str">
        <f t="shared" ref="L8514:L8577" si="142">IFERROR(IF(LEFT(G8514,2)="AI",IF(_xlfn.NUMBERVALUE(IFERROR(LEFT(IF(ISERROR(FIND("X",UPPER(B8514))),UPPER(B8514),RIGHT(UPPER(B8514),LEN(UPPER(B8514))-FIND("~",SUBSTITUTE(UPPER(B8514),"X","~",LEN(UPPER(B8514))-LEN(SUBSTITUTE(UPPER(B8514),"X","")))))),FIND(" ",IF(ISERROR(FIND("X",UPPER(B8514))),UPPER(B8514),RIGHT(UPPER(B8514),LEN(UPPER(B8514))-FIND("~",SUBSTITUTE(UPPER(B8514),"X","~",LEN(UPPER(B8514))-LEN(SUBSTITUTE(UPPER(B8514),"X","")))))),1)-1),IF(ISERROR(FIND("X",UPPER(B8514))),UPPER(B8514),RIGHT(UPPER(B8514),LEN(UPPER(B8514))-FIND("~",SUBSTITUTE(UPPER(B8514),"X","~",LEN(UPPER(B8514))-LEN(SUBSTITUTE(UPPER(B8514),"X",""))))))),".")&gt;=5,"Wall",""),""),"")</f>
        <v/>
      </c>
      <c r="M8514" s="205" t="str" cm="1">
        <f t="array" ref="M8514">_xlfn.IFS(NOT(ISERROR(VLOOKUP(Table5[[#This Row],[Section]],TB_notTB,1,FALSE))),"No",LEFT(Table5[[#This Row],[Section]],3)="ETB","PLS",LEFT(Table5[[#This Row],[Section]],1)="7","PDB",NOT(ISBLANK(Table5[[#This Row],[Section]])),"No")</f>
        <v>No</v>
      </c>
    </row>
    <row r="8515" spans="1:13" x14ac:dyDescent="0.25">
      <c r="A8515" s="126" t="s">
        <v>17650</v>
      </c>
      <c r="B8515" s="126" t="s">
        <v>22200</v>
      </c>
      <c r="C8515" s="126" t="s">
        <v>75</v>
      </c>
      <c r="D8515" s="127">
        <v>1.337</v>
      </c>
      <c r="E8515" s="128">
        <v>643</v>
      </c>
      <c r="F8515" s="128">
        <v>429</v>
      </c>
      <c r="G8515" s="126" t="s">
        <v>14974</v>
      </c>
      <c r="H8515" s="126" t="s">
        <v>21160</v>
      </c>
      <c r="I8515" s="126" t="s">
        <v>22105</v>
      </c>
      <c r="J8515" s="126" t="s">
        <v>26278</v>
      </c>
      <c r="K8515" s="9">
        <f>_xlfn.IFNA(VLOOKUP(Table5[[#This Row],[Section]],SubSill_Tier,2,FALSE),0)</f>
        <v>0</v>
      </c>
      <c r="L8515" s="9" t="str">
        <f t="shared" si="142"/>
        <v/>
      </c>
      <c r="M8515" s="205" t="str" cm="1">
        <f t="array" ref="M8515">_xlfn.IFS(NOT(ISERROR(VLOOKUP(Table5[[#This Row],[Section]],TB_notTB,1,FALSE))),"No",LEFT(Table5[[#This Row],[Section]],3)="ETB","PLS",LEFT(Table5[[#This Row],[Section]],1)="7","PDB",NOT(ISBLANK(Table5[[#This Row],[Section]])),"No")</f>
        <v>No</v>
      </c>
    </row>
    <row r="8516" spans="1:13" x14ac:dyDescent="0.25">
      <c r="A8516" s="126" t="s">
        <v>17651</v>
      </c>
      <c r="B8516" s="126" t="s">
        <v>22201</v>
      </c>
      <c r="C8516" s="126" t="s">
        <v>75</v>
      </c>
      <c r="D8516" s="127">
        <v>1.754</v>
      </c>
      <c r="E8516" s="128">
        <v>637</v>
      </c>
      <c r="F8516" s="128">
        <v>637</v>
      </c>
      <c r="G8516" s="126" t="s">
        <v>14974</v>
      </c>
      <c r="H8516" s="126" t="s">
        <v>21160</v>
      </c>
      <c r="I8516" s="126" t="s">
        <v>22105</v>
      </c>
      <c r="J8516" s="126" t="s">
        <v>26278</v>
      </c>
      <c r="K8516" s="9">
        <f>_xlfn.IFNA(VLOOKUP(Table5[[#This Row],[Section]],SubSill_Tier,2,FALSE),0)</f>
        <v>0</v>
      </c>
      <c r="L8516" s="9" t="str">
        <f t="shared" si="142"/>
        <v/>
      </c>
      <c r="M8516" s="205" t="str" cm="1">
        <f t="array" ref="M8516">_xlfn.IFS(NOT(ISERROR(VLOOKUP(Table5[[#This Row],[Section]],TB_notTB,1,FALSE))),"No",LEFT(Table5[[#This Row],[Section]],3)="ETB","PLS",LEFT(Table5[[#This Row],[Section]],1)="7","PDB",NOT(ISBLANK(Table5[[#This Row],[Section]])),"No")</f>
        <v>No</v>
      </c>
    </row>
    <row r="8517" spans="1:13" x14ac:dyDescent="0.25">
      <c r="A8517" s="126" t="s">
        <v>17652</v>
      </c>
      <c r="B8517" s="126" t="s">
        <v>22202</v>
      </c>
      <c r="C8517" s="126" t="s">
        <v>75</v>
      </c>
      <c r="D8517" s="127">
        <v>0.747</v>
      </c>
      <c r="E8517" s="128">
        <v>244</v>
      </c>
      <c r="F8517" s="128">
        <v>177</v>
      </c>
      <c r="G8517" s="126" t="s">
        <v>14974</v>
      </c>
      <c r="H8517" s="126" t="s">
        <v>21160</v>
      </c>
      <c r="I8517" s="126" t="s">
        <v>22105</v>
      </c>
      <c r="J8517" s="126" t="s">
        <v>26278</v>
      </c>
      <c r="K8517" s="9">
        <f>_xlfn.IFNA(VLOOKUP(Table5[[#This Row],[Section]],SubSill_Tier,2,FALSE),0)</f>
        <v>0</v>
      </c>
      <c r="L8517" s="9" t="str">
        <f t="shared" si="142"/>
        <v/>
      </c>
      <c r="M8517" s="205" t="str" cm="1">
        <f t="array" ref="M8517">_xlfn.IFS(NOT(ISERROR(VLOOKUP(Table5[[#This Row],[Section]],TB_notTB,1,FALSE))),"No",LEFT(Table5[[#This Row],[Section]],3)="ETB","PLS",LEFT(Table5[[#This Row],[Section]],1)="7","PDB",NOT(ISBLANK(Table5[[#This Row],[Section]])),"No")</f>
        <v>No</v>
      </c>
    </row>
    <row r="8518" spans="1:13" x14ac:dyDescent="0.25">
      <c r="A8518" s="126" t="s">
        <v>17653</v>
      </c>
      <c r="B8518" s="126" t="s">
        <v>22203</v>
      </c>
      <c r="C8518" s="126" t="s">
        <v>75</v>
      </c>
      <c r="D8518" s="127">
        <v>0.67500000000000004</v>
      </c>
      <c r="E8518" s="128">
        <v>171</v>
      </c>
      <c r="F8518" s="128">
        <v>135</v>
      </c>
      <c r="G8518" s="126" t="s">
        <v>14974</v>
      </c>
      <c r="H8518" s="126" t="s">
        <v>21160</v>
      </c>
      <c r="I8518" s="126" t="s">
        <v>22105</v>
      </c>
      <c r="J8518" s="126" t="s">
        <v>26278</v>
      </c>
      <c r="K8518" s="9">
        <f>_xlfn.IFNA(VLOOKUP(Table5[[#This Row],[Section]],SubSill_Tier,2,FALSE),0)</f>
        <v>0</v>
      </c>
      <c r="L8518" s="9" t="str">
        <f t="shared" si="142"/>
        <v/>
      </c>
      <c r="M8518" s="205" t="str" cm="1">
        <f t="array" ref="M8518">_xlfn.IFS(NOT(ISERROR(VLOOKUP(Table5[[#This Row],[Section]],TB_notTB,1,FALSE))),"No",LEFT(Table5[[#This Row],[Section]],3)="ETB","PLS",LEFT(Table5[[#This Row],[Section]],1)="7","PDB",NOT(ISBLANK(Table5[[#This Row],[Section]])),"No")</f>
        <v>No</v>
      </c>
    </row>
    <row r="8519" spans="1:13" x14ac:dyDescent="0.25">
      <c r="A8519" s="126" t="s">
        <v>3736</v>
      </c>
      <c r="B8519" s="126" t="s">
        <v>17222</v>
      </c>
      <c r="C8519" s="126" t="s">
        <v>98</v>
      </c>
      <c r="D8519" s="127">
        <v>0.85499999999999998</v>
      </c>
      <c r="E8519" s="128">
        <v>197</v>
      </c>
      <c r="F8519" s="128">
        <v>100</v>
      </c>
      <c r="G8519" s="126" t="s">
        <v>13711</v>
      </c>
      <c r="H8519" s="126" t="s">
        <v>20119</v>
      </c>
      <c r="I8519" s="126" t="s">
        <v>21054</v>
      </c>
      <c r="J8519" s="126" t="s">
        <v>26232</v>
      </c>
      <c r="K8519" s="9">
        <f>_xlfn.IFNA(VLOOKUP(Table5[[#This Row],[Section]],SubSill_Tier,2,FALSE),0)</f>
        <v>0</v>
      </c>
      <c r="L8519" s="9" t="str">
        <f t="shared" si="142"/>
        <v/>
      </c>
      <c r="M8519" s="205" t="str" cm="1">
        <f t="array" ref="M8519">_xlfn.IFS(NOT(ISERROR(VLOOKUP(Table5[[#This Row],[Section]],TB_notTB,1,FALSE))),"No",LEFT(Table5[[#This Row],[Section]],3)="ETB","PLS",LEFT(Table5[[#This Row],[Section]],1)="7","PDB",NOT(ISBLANK(Table5[[#This Row],[Section]])),"No")</f>
        <v>No</v>
      </c>
    </row>
    <row r="8520" spans="1:13" x14ac:dyDescent="0.25">
      <c r="A8520" s="126" t="s">
        <v>17654</v>
      </c>
      <c r="B8520" s="126" t="s">
        <v>19658</v>
      </c>
      <c r="C8520" s="126" t="s">
        <v>75</v>
      </c>
      <c r="D8520" s="127">
        <v>0.252</v>
      </c>
      <c r="E8520" s="128">
        <v>116</v>
      </c>
      <c r="F8520" s="128">
        <v>100</v>
      </c>
      <c r="G8520" s="126" t="s">
        <v>14884</v>
      </c>
      <c r="H8520" s="126" t="s">
        <v>21146</v>
      </c>
      <c r="I8520" s="126" t="s">
        <v>22101</v>
      </c>
      <c r="J8520" s="126" t="s">
        <v>26278</v>
      </c>
      <c r="K8520" s="9">
        <f>_xlfn.IFNA(VLOOKUP(Table5[[#This Row],[Section]],SubSill_Tier,2,FALSE),0)</f>
        <v>0</v>
      </c>
      <c r="L8520" s="9" t="str">
        <f t="shared" si="142"/>
        <v/>
      </c>
      <c r="M8520" s="205" t="str" cm="1">
        <f t="array" ref="M8520">_xlfn.IFS(NOT(ISERROR(VLOOKUP(Table5[[#This Row],[Section]],TB_notTB,1,FALSE))),"No",LEFT(Table5[[#This Row],[Section]],3)="ETB","PLS",LEFT(Table5[[#This Row],[Section]],1)="7","PDB",NOT(ISBLANK(Table5[[#This Row],[Section]])),"No")</f>
        <v>No</v>
      </c>
    </row>
    <row r="8521" spans="1:13" x14ac:dyDescent="0.25">
      <c r="A8521" s="126" t="s">
        <v>9303</v>
      </c>
      <c r="B8521" s="126" t="s">
        <v>17222</v>
      </c>
      <c r="C8521" s="126" t="s">
        <v>98</v>
      </c>
      <c r="D8521" s="127">
        <v>2.5590000000000002</v>
      </c>
      <c r="E8521" s="128">
        <v>602</v>
      </c>
      <c r="F8521" s="128">
        <v>200</v>
      </c>
      <c r="G8521" s="126" t="s">
        <v>13721</v>
      </c>
      <c r="H8521" s="126" t="s">
        <v>20121</v>
      </c>
      <c r="I8521" s="126" t="s">
        <v>20122</v>
      </c>
      <c r="J8521" s="126" t="s">
        <v>26234</v>
      </c>
      <c r="K8521" s="9">
        <f>_xlfn.IFNA(VLOOKUP(Table5[[#This Row],[Section]],SubSill_Tier,2,FALSE),0)</f>
        <v>0</v>
      </c>
      <c r="L8521" s="9" t="str">
        <f t="shared" si="142"/>
        <v/>
      </c>
      <c r="M8521" s="205" t="str" cm="1">
        <f t="array" ref="M8521">_xlfn.IFS(NOT(ISERROR(VLOOKUP(Table5[[#This Row],[Section]],TB_notTB,1,FALSE))),"No",LEFT(Table5[[#This Row],[Section]],3)="ETB","PLS",LEFT(Table5[[#This Row],[Section]],1)="7","PDB",NOT(ISBLANK(Table5[[#This Row],[Section]])),"No")</f>
        <v>No</v>
      </c>
    </row>
    <row r="8522" spans="1:13" x14ac:dyDescent="0.25">
      <c r="A8522" s="126" t="s">
        <v>17655</v>
      </c>
      <c r="B8522" s="126" t="s">
        <v>19659</v>
      </c>
      <c r="C8522" s="126" t="s">
        <v>75</v>
      </c>
      <c r="D8522" s="127">
        <v>0.23499999999999999</v>
      </c>
      <c r="E8522" s="128">
        <v>108</v>
      </c>
      <c r="F8522" s="128">
        <v>100</v>
      </c>
      <c r="G8522" s="126" t="s">
        <v>14884</v>
      </c>
      <c r="H8522" s="126" t="s">
        <v>21146</v>
      </c>
      <c r="I8522" s="126" t="s">
        <v>22101</v>
      </c>
      <c r="J8522" s="126" t="s">
        <v>26278</v>
      </c>
      <c r="K8522" s="9">
        <f>_xlfn.IFNA(VLOOKUP(Table5[[#This Row],[Section]],SubSill_Tier,2,FALSE),0)</f>
        <v>0</v>
      </c>
      <c r="L8522" s="9" t="str">
        <f t="shared" si="142"/>
        <v/>
      </c>
      <c r="M8522" s="205" t="str" cm="1">
        <f t="array" ref="M8522">_xlfn.IFS(NOT(ISERROR(VLOOKUP(Table5[[#This Row],[Section]],TB_notTB,1,FALSE))),"No",LEFT(Table5[[#This Row],[Section]],3)="ETB","PLS",LEFT(Table5[[#This Row],[Section]],1)="7","PDB",NOT(ISBLANK(Table5[[#This Row],[Section]])),"No")</f>
        <v>No</v>
      </c>
    </row>
    <row r="8523" spans="1:13" x14ac:dyDescent="0.25">
      <c r="A8523" s="126" t="s">
        <v>3737</v>
      </c>
      <c r="B8523" s="126" t="s">
        <v>3738</v>
      </c>
      <c r="C8523" s="126" t="s">
        <v>75</v>
      </c>
      <c r="D8523" s="127">
        <v>1.2430000000000001</v>
      </c>
      <c r="E8523" s="128">
        <v>531</v>
      </c>
      <c r="F8523" s="128">
        <v>154</v>
      </c>
      <c r="G8523" s="126" t="s">
        <v>13796</v>
      </c>
      <c r="H8523" s="126" t="s">
        <v>20348</v>
      </c>
      <c r="I8523" s="126" t="s">
        <v>20349</v>
      </c>
      <c r="J8523" s="126" t="s">
        <v>26232</v>
      </c>
      <c r="K8523" s="9">
        <f>_xlfn.IFNA(VLOOKUP(Table5[[#This Row],[Section]],SubSill_Tier,2,FALSE),0)</f>
        <v>0</v>
      </c>
      <c r="L8523" s="9" t="str">
        <f t="shared" si="142"/>
        <v/>
      </c>
      <c r="M8523" s="205" t="str" cm="1">
        <f t="array" ref="M8523">_xlfn.IFS(NOT(ISERROR(VLOOKUP(Table5[[#This Row],[Section]],TB_notTB,1,FALSE))),"No",LEFT(Table5[[#This Row],[Section]],3)="ETB","PLS",LEFT(Table5[[#This Row],[Section]],1)="7","PDB",NOT(ISBLANK(Table5[[#This Row],[Section]])),"No")</f>
        <v>No</v>
      </c>
    </row>
    <row r="8524" spans="1:13" x14ac:dyDescent="0.25">
      <c r="A8524" s="126" t="s">
        <v>17656</v>
      </c>
      <c r="B8524" s="126" t="s">
        <v>22204</v>
      </c>
      <c r="C8524" s="126" t="s">
        <v>75</v>
      </c>
      <c r="D8524" s="127">
        <v>1.296</v>
      </c>
      <c r="E8524" s="128">
        <v>683</v>
      </c>
      <c r="F8524" s="128">
        <v>456</v>
      </c>
      <c r="G8524" s="126" t="s">
        <v>14974</v>
      </c>
      <c r="H8524" s="126" t="s">
        <v>21160</v>
      </c>
      <c r="I8524" s="126" t="s">
        <v>22105</v>
      </c>
      <c r="J8524" s="126" t="s">
        <v>26278</v>
      </c>
      <c r="K8524" s="9">
        <f>_xlfn.IFNA(VLOOKUP(Table5[[#This Row],[Section]],SubSill_Tier,2,FALSE),0)</f>
        <v>0</v>
      </c>
      <c r="L8524" s="9" t="str">
        <f t="shared" si="142"/>
        <v/>
      </c>
      <c r="M8524" s="205" t="str" cm="1">
        <f t="array" ref="M8524">_xlfn.IFS(NOT(ISERROR(VLOOKUP(Table5[[#This Row],[Section]],TB_notTB,1,FALSE))),"No",LEFT(Table5[[#This Row],[Section]],3)="ETB","PLS",LEFT(Table5[[#This Row],[Section]],1)="7","PDB",NOT(ISBLANK(Table5[[#This Row],[Section]])),"No")</f>
        <v>No</v>
      </c>
    </row>
    <row r="8525" spans="1:13" x14ac:dyDescent="0.25">
      <c r="A8525" s="126" t="s">
        <v>17657</v>
      </c>
      <c r="B8525" s="126" t="s">
        <v>17658</v>
      </c>
      <c r="C8525" s="126" t="s">
        <v>75</v>
      </c>
      <c r="D8525" s="127">
        <v>1.9279999999999999</v>
      </c>
      <c r="E8525" s="128">
        <v>732</v>
      </c>
      <c r="F8525" s="128">
        <v>488</v>
      </c>
      <c r="G8525" s="126" t="s">
        <v>14948</v>
      </c>
      <c r="H8525" s="126" t="s">
        <v>20257</v>
      </c>
      <c r="I8525" s="126" t="s">
        <v>22563</v>
      </c>
      <c r="J8525" s="126" t="s">
        <v>26288</v>
      </c>
      <c r="K8525" s="9">
        <f>_xlfn.IFNA(VLOOKUP(Table5[[#This Row],[Section]],SubSill_Tier,2,FALSE),0)</f>
        <v>0</v>
      </c>
      <c r="L8525" s="9" t="str">
        <f t="shared" si="142"/>
        <v/>
      </c>
      <c r="M8525" s="205" t="str" cm="1">
        <f t="array" ref="M8525">_xlfn.IFS(NOT(ISERROR(VLOOKUP(Table5[[#This Row],[Section]],TB_notTB,1,FALSE))),"No",LEFT(Table5[[#This Row],[Section]],3)="ETB","PLS",LEFT(Table5[[#This Row],[Section]],1)="7","PDB",NOT(ISBLANK(Table5[[#This Row],[Section]])),"No")</f>
        <v>No</v>
      </c>
    </row>
    <row r="8526" spans="1:13" x14ac:dyDescent="0.25">
      <c r="A8526" s="126" t="s">
        <v>17659</v>
      </c>
      <c r="B8526" s="126" t="s">
        <v>17660</v>
      </c>
      <c r="C8526" s="126" t="s">
        <v>75</v>
      </c>
      <c r="D8526" s="127">
        <v>1.548</v>
      </c>
      <c r="E8526" s="128">
        <v>576</v>
      </c>
      <c r="F8526" s="128">
        <v>384</v>
      </c>
      <c r="G8526" s="126" t="s">
        <v>14948</v>
      </c>
      <c r="H8526" s="126" t="s">
        <v>20257</v>
      </c>
      <c r="I8526" s="126" t="s">
        <v>22563</v>
      </c>
      <c r="J8526" s="126" t="s">
        <v>26288</v>
      </c>
      <c r="K8526" s="9">
        <f>_xlfn.IFNA(VLOOKUP(Table5[[#This Row],[Section]],SubSill_Tier,2,FALSE),0)</f>
        <v>0</v>
      </c>
      <c r="L8526" s="9" t="str">
        <f t="shared" si="142"/>
        <v/>
      </c>
      <c r="M8526" s="205" t="str" cm="1">
        <f t="array" ref="M8526">_xlfn.IFS(NOT(ISERROR(VLOOKUP(Table5[[#This Row],[Section]],TB_notTB,1,FALSE))),"No",LEFT(Table5[[#This Row],[Section]],3)="ETB","PLS",LEFT(Table5[[#This Row],[Section]],1)="7","PDB",NOT(ISBLANK(Table5[[#This Row],[Section]])),"No")</f>
        <v>No</v>
      </c>
    </row>
    <row r="8527" spans="1:13" x14ac:dyDescent="0.25">
      <c r="A8527" s="126" t="s">
        <v>17661</v>
      </c>
      <c r="B8527" s="126" t="s">
        <v>27109</v>
      </c>
      <c r="C8527" s="126" t="s">
        <v>75</v>
      </c>
      <c r="D8527" s="127">
        <v>2.024</v>
      </c>
      <c r="E8527" s="128">
        <v>708</v>
      </c>
      <c r="F8527" s="128">
        <v>472</v>
      </c>
      <c r="G8527" s="126" t="s">
        <v>19309</v>
      </c>
      <c r="H8527" s="126" t="s">
        <v>21130</v>
      </c>
      <c r="I8527" s="126" t="s">
        <v>27832</v>
      </c>
      <c r="J8527" s="126" t="s">
        <v>26241</v>
      </c>
      <c r="K8527" s="9">
        <f>_xlfn.IFNA(VLOOKUP(Table5[[#This Row],[Section]],SubSill_Tier,2,FALSE),0)</f>
        <v>0</v>
      </c>
      <c r="L8527" s="9" t="str">
        <f t="shared" si="142"/>
        <v/>
      </c>
      <c r="M8527" s="205" t="str" cm="1">
        <f t="array" ref="M8527">_xlfn.IFS(NOT(ISERROR(VLOOKUP(Table5[[#This Row],[Section]],TB_notTB,1,FALSE))),"No",LEFT(Table5[[#This Row],[Section]],3)="ETB","PLS",LEFT(Table5[[#This Row],[Section]],1)="7","PDB",NOT(ISBLANK(Table5[[#This Row],[Section]])),"No")</f>
        <v>No</v>
      </c>
    </row>
    <row r="8528" spans="1:13" x14ac:dyDescent="0.25">
      <c r="A8528" s="126" t="s">
        <v>17662</v>
      </c>
      <c r="B8528" s="126" t="s">
        <v>26823</v>
      </c>
      <c r="C8528" s="126" t="s">
        <v>75</v>
      </c>
      <c r="D8528" s="127">
        <v>1.8740000000000001</v>
      </c>
      <c r="E8528" s="128">
        <v>605</v>
      </c>
      <c r="F8528" s="128">
        <v>404</v>
      </c>
      <c r="G8528" s="126" t="s">
        <v>19309</v>
      </c>
      <c r="H8528" s="126" t="s">
        <v>21130</v>
      </c>
      <c r="I8528" s="126" t="s">
        <v>27832</v>
      </c>
      <c r="J8528" s="126" t="s">
        <v>26241</v>
      </c>
      <c r="K8528" s="9">
        <f>_xlfn.IFNA(VLOOKUP(Table5[[#This Row],[Section]],SubSill_Tier,2,FALSE),0)</f>
        <v>0</v>
      </c>
      <c r="L8528" s="9" t="str">
        <f t="shared" si="142"/>
        <v/>
      </c>
      <c r="M8528" s="205" t="str" cm="1">
        <f t="array" ref="M8528">_xlfn.IFS(NOT(ISERROR(VLOOKUP(Table5[[#This Row],[Section]],TB_notTB,1,FALSE))),"No",LEFT(Table5[[#This Row],[Section]],3)="ETB","PLS",LEFT(Table5[[#This Row],[Section]],1)="7","PDB",NOT(ISBLANK(Table5[[#This Row],[Section]])),"No")</f>
        <v>No</v>
      </c>
    </row>
    <row r="8529" spans="1:13" x14ac:dyDescent="0.25">
      <c r="A8529" s="126" t="s">
        <v>17663</v>
      </c>
      <c r="B8529" s="126" t="s">
        <v>26824</v>
      </c>
      <c r="C8529" s="126" t="s">
        <v>75</v>
      </c>
      <c r="D8529" s="127">
        <v>0.35399999999999998</v>
      </c>
      <c r="E8529" s="128">
        <v>132</v>
      </c>
      <c r="F8529" s="128">
        <v>100</v>
      </c>
      <c r="G8529" s="126" t="s">
        <v>19309</v>
      </c>
      <c r="H8529" s="126" t="s">
        <v>21130</v>
      </c>
      <c r="I8529" s="126" t="s">
        <v>27832</v>
      </c>
      <c r="J8529" s="126" t="s">
        <v>26241</v>
      </c>
      <c r="K8529" s="9">
        <f>_xlfn.IFNA(VLOOKUP(Table5[[#This Row],[Section]],SubSill_Tier,2,FALSE),0)</f>
        <v>0</v>
      </c>
      <c r="L8529" s="9" t="str">
        <f t="shared" si="142"/>
        <v/>
      </c>
      <c r="M8529" s="205" t="str" cm="1">
        <f t="array" ref="M8529">_xlfn.IFS(NOT(ISERROR(VLOOKUP(Table5[[#This Row],[Section]],TB_notTB,1,FALSE))),"No",LEFT(Table5[[#This Row],[Section]],3)="ETB","PLS",LEFT(Table5[[#This Row],[Section]],1)="7","PDB",NOT(ISBLANK(Table5[[#This Row],[Section]])),"No")</f>
        <v>No</v>
      </c>
    </row>
    <row r="8530" spans="1:13" x14ac:dyDescent="0.25">
      <c r="A8530" s="126" t="s">
        <v>17664</v>
      </c>
      <c r="B8530" s="126" t="s">
        <v>28300</v>
      </c>
      <c r="C8530" s="126" t="s">
        <v>75</v>
      </c>
      <c r="D8530" s="127">
        <v>13.297000000000001</v>
      </c>
      <c r="E8530" s="128">
        <v>1077</v>
      </c>
      <c r="F8530" s="128">
        <v>1077</v>
      </c>
      <c r="G8530" s="126" t="s">
        <v>13722</v>
      </c>
      <c r="H8530" s="126" t="s">
        <v>21061</v>
      </c>
      <c r="I8530" s="126" t="s">
        <v>21062</v>
      </c>
      <c r="J8530" s="126" t="s">
        <v>26248</v>
      </c>
      <c r="K8530" s="9">
        <f>_xlfn.IFNA(VLOOKUP(Table5[[#This Row],[Section]],SubSill_Tier,2,FALSE),0)</f>
        <v>0</v>
      </c>
      <c r="L8530" s="9" t="str">
        <f t="shared" si="142"/>
        <v/>
      </c>
      <c r="M8530" s="205" t="str" cm="1">
        <f t="array" ref="M8530">_xlfn.IFS(NOT(ISERROR(VLOOKUP(Table5[[#This Row],[Section]],TB_notTB,1,FALSE))),"No",LEFT(Table5[[#This Row],[Section]],3)="ETB","PLS",LEFT(Table5[[#This Row],[Section]],1)="7","PDB",NOT(ISBLANK(Table5[[#This Row],[Section]])),"No")</f>
        <v>No</v>
      </c>
    </row>
    <row r="8531" spans="1:13" x14ac:dyDescent="0.25">
      <c r="A8531" s="126" t="s">
        <v>17665</v>
      </c>
      <c r="B8531" s="126" t="s">
        <v>17666</v>
      </c>
      <c r="C8531" s="126" t="s">
        <v>75</v>
      </c>
      <c r="D8531" s="127">
        <v>1.073</v>
      </c>
      <c r="E8531" s="128">
        <v>417</v>
      </c>
      <c r="F8531" s="128">
        <v>278</v>
      </c>
      <c r="G8531" s="126" t="s">
        <v>14948</v>
      </c>
      <c r="H8531" s="126" t="s">
        <v>20257</v>
      </c>
      <c r="I8531" s="126" t="s">
        <v>22563</v>
      </c>
      <c r="J8531" s="126" t="s">
        <v>26288</v>
      </c>
      <c r="K8531" s="9">
        <f>_xlfn.IFNA(VLOOKUP(Table5[[#This Row],[Section]],SubSill_Tier,2,FALSE),0)</f>
        <v>0</v>
      </c>
      <c r="L8531" s="9" t="str">
        <f t="shared" si="142"/>
        <v/>
      </c>
      <c r="M8531" s="205" t="str" cm="1">
        <f t="array" ref="M8531">_xlfn.IFS(NOT(ISERROR(VLOOKUP(Table5[[#This Row],[Section]],TB_notTB,1,FALSE))),"No",LEFT(Table5[[#This Row],[Section]],3)="ETB","PLS",LEFT(Table5[[#This Row],[Section]],1)="7","PDB",NOT(ISBLANK(Table5[[#This Row],[Section]])),"No")</f>
        <v>No</v>
      </c>
    </row>
    <row r="8532" spans="1:13" x14ac:dyDescent="0.25">
      <c r="A8532" s="126" t="s">
        <v>17667</v>
      </c>
      <c r="B8532" s="126" t="s">
        <v>17668</v>
      </c>
      <c r="C8532" s="126" t="s">
        <v>75</v>
      </c>
      <c r="D8532" s="127">
        <v>2.6019999999999999</v>
      </c>
      <c r="E8532" s="128">
        <v>1008</v>
      </c>
      <c r="F8532" s="128">
        <v>672</v>
      </c>
      <c r="G8532" s="126" t="s">
        <v>13806</v>
      </c>
      <c r="H8532" s="126" t="s">
        <v>21265</v>
      </c>
      <c r="I8532" s="126" t="s">
        <v>27185</v>
      </c>
      <c r="J8532" s="126" t="s">
        <v>26241</v>
      </c>
      <c r="K8532" s="9">
        <f>_xlfn.IFNA(VLOOKUP(Table5[[#This Row],[Section]],SubSill_Tier,2,FALSE),0)</f>
        <v>0</v>
      </c>
      <c r="L8532" s="9" t="str">
        <f t="shared" si="142"/>
        <v/>
      </c>
      <c r="M8532" s="205" t="str" cm="1">
        <f t="array" ref="M8532">_xlfn.IFS(NOT(ISERROR(VLOOKUP(Table5[[#This Row],[Section]],TB_notTB,1,FALSE))),"No",LEFT(Table5[[#This Row],[Section]],3)="ETB","PLS",LEFT(Table5[[#This Row],[Section]],1)="7","PDB",NOT(ISBLANK(Table5[[#This Row],[Section]])),"No")</f>
        <v>No</v>
      </c>
    </row>
    <row r="8533" spans="1:13" x14ac:dyDescent="0.25">
      <c r="A8533" s="126" t="s">
        <v>17669</v>
      </c>
      <c r="B8533" s="126" t="s">
        <v>21316</v>
      </c>
      <c r="C8533" s="126" t="s">
        <v>98</v>
      </c>
      <c r="D8533" s="127">
        <v>1.6220000000000001</v>
      </c>
      <c r="E8533" s="128">
        <v>353</v>
      </c>
      <c r="F8533" s="128">
        <v>291</v>
      </c>
      <c r="G8533" s="126" t="s">
        <v>14948</v>
      </c>
      <c r="H8533" s="126" t="s">
        <v>20257</v>
      </c>
      <c r="I8533" s="126" t="s">
        <v>22563</v>
      </c>
      <c r="J8533" s="126" t="s">
        <v>26288</v>
      </c>
      <c r="K8533" s="9">
        <f>_xlfn.IFNA(VLOOKUP(Table5[[#This Row],[Section]],SubSill_Tier,2,FALSE),0)</f>
        <v>0</v>
      </c>
      <c r="L8533" s="9" t="str">
        <f t="shared" si="142"/>
        <v/>
      </c>
      <c r="M8533" s="205" t="str" cm="1">
        <f t="array" ref="M8533">_xlfn.IFS(NOT(ISERROR(VLOOKUP(Table5[[#This Row],[Section]],TB_notTB,1,FALSE))),"No",LEFT(Table5[[#This Row],[Section]],3)="ETB","PLS",LEFT(Table5[[#This Row],[Section]],1)="7","PDB",NOT(ISBLANK(Table5[[#This Row],[Section]])),"No")</f>
        <v>No</v>
      </c>
    </row>
    <row r="8534" spans="1:13" x14ac:dyDescent="0.25">
      <c r="A8534" s="126" t="s">
        <v>17670</v>
      </c>
      <c r="B8534" s="126" t="s">
        <v>17671</v>
      </c>
      <c r="C8534" s="126" t="s">
        <v>98</v>
      </c>
      <c r="D8534" s="127">
        <v>0.55800000000000005</v>
      </c>
      <c r="E8534" s="128">
        <v>272</v>
      </c>
      <c r="F8534" s="128">
        <v>182</v>
      </c>
      <c r="G8534" s="126" t="s">
        <v>14948</v>
      </c>
      <c r="H8534" s="126" t="s">
        <v>20257</v>
      </c>
      <c r="I8534" s="126" t="s">
        <v>22563</v>
      </c>
      <c r="J8534" s="126" t="s">
        <v>26288</v>
      </c>
      <c r="K8534" s="9">
        <f>_xlfn.IFNA(VLOOKUP(Table5[[#This Row],[Section]],SubSill_Tier,2,FALSE),0)</f>
        <v>0</v>
      </c>
      <c r="L8534" s="9" t="str">
        <f t="shared" si="142"/>
        <v/>
      </c>
      <c r="M8534" s="205" t="str" cm="1">
        <f t="array" ref="M8534">_xlfn.IFS(NOT(ISERROR(VLOOKUP(Table5[[#This Row],[Section]],TB_notTB,1,FALSE))),"No",LEFT(Table5[[#This Row],[Section]],3)="ETB","PLS",LEFT(Table5[[#This Row],[Section]],1)="7","PDB",NOT(ISBLANK(Table5[[#This Row],[Section]])),"No")</f>
        <v>No</v>
      </c>
    </row>
    <row r="8535" spans="1:13" x14ac:dyDescent="0.25">
      <c r="A8535" s="126" t="s">
        <v>17672</v>
      </c>
      <c r="B8535" s="126" t="s">
        <v>17673</v>
      </c>
      <c r="C8535" s="126" t="s">
        <v>98</v>
      </c>
      <c r="D8535" s="127">
        <v>1.7370000000000001</v>
      </c>
      <c r="E8535" s="128">
        <v>513</v>
      </c>
      <c r="F8535" s="128">
        <v>342</v>
      </c>
      <c r="G8535" s="126" t="s">
        <v>14948</v>
      </c>
      <c r="H8535" s="126" t="s">
        <v>20257</v>
      </c>
      <c r="I8535" s="126" t="s">
        <v>22563</v>
      </c>
      <c r="J8535" s="126" t="s">
        <v>26288</v>
      </c>
      <c r="K8535" s="9">
        <f>_xlfn.IFNA(VLOOKUP(Table5[[#This Row],[Section]],SubSill_Tier,2,FALSE),0)</f>
        <v>0</v>
      </c>
      <c r="L8535" s="9" t="str">
        <f t="shared" si="142"/>
        <v/>
      </c>
      <c r="M8535" s="205" t="str" cm="1">
        <f t="array" ref="M8535">_xlfn.IFS(NOT(ISERROR(VLOOKUP(Table5[[#This Row],[Section]],TB_notTB,1,FALSE))),"No",LEFT(Table5[[#This Row],[Section]],3)="ETB","PLS",LEFT(Table5[[#This Row],[Section]],1)="7","PDB",NOT(ISBLANK(Table5[[#This Row],[Section]])),"No")</f>
        <v>No</v>
      </c>
    </row>
    <row r="8536" spans="1:13" x14ac:dyDescent="0.25">
      <c r="A8536" s="126" t="s">
        <v>17674</v>
      </c>
      <c r="B8536" s="126" t="s">
        <v>22205</v>
      </c>
      <c r="C8536" s="126" t="s">
        <v>75</v>
      </c>
      <c r="D8536" s="127">
        <v>1.5940000000000001</v>
      </c>
      <c r="E8536" s="128">
        <v>486</v>
      </c>
      <c r="F8536" s="128">
        <v>400</v>
      </c>
      <c r="G8536" s="126" t="s">
        <v>15839</v>
      </c>
      <c r="H8536" s="126" t="s">
        <v>20334</v>
      </c>
      <c r="I8536" s="126" t="s">
        <v>21208</v>
      </c>
      <c r="J8536" s="126" t="s">
        <v>26326</v>
      </c>
      <c r="K8536" s="9">
        <f>_xlfn.IFNA(VLOOKUP(Table5[[#This Row],[Section]],SubSill_Tier,2,FALSE),0)</f>
        <v>0</v>
      </c>
      <c r="L8536" s="9" t="str">
        <f t="shared" si="142"/>
        <v/>
      </c>
      <c r="M8536" s="205" t="str" cm="1">
        <f t="array" ref="M8536">_xlfn.IFS(NOT(ISERROR(VLOOKUP(Table5[[#This Row],[Section]],TB_notTB,1,FALSE))),"No",LEFT(Table5[[#This Row],[Section]],3)="ETB","PLS",LEFT(Table5[[#This Row],[Section]],1)="7","PDB",NOT(ISBLANK(Table5[[#This Row],[Section]])),"No")</f>
        <v>No</v>
      </c>
    </row>
    <row r="8537" spans="1:13" x14ac:dyDescent="0.25">
      <c r="A8537" s="126" t="s">
        <v>17675</v>
      </c>
      <c r="B8537" s="126" t="s">
        <v>17676</v>
      </c>
      <c r="C8537" s="126" t="s">
        <v>75</v>
      </c>
      <c r="D8537" s="127">
        <v>1.764</v>
      </c>
      <c r="E8537" s="128">
        <v>649</v>
      </c>
      <c r="F8537" s="128">
        <v>433</v>
      </c>
      <c r="G8537" s="126" t="s">
        <v>16475</v>
      </c>
      <c r="H8537" s="126" t="s">
        <v>21296</v>
      </c>
      <c r="I8537" s="126" t="s">
        <v>21297</v>
      </c>
      <c r="J8537" s="126" t="s">
        <v>26278</v>
      </c>
      <c r="K8537" s="9">
        <f>_xlfn.IFNA(VLOOKUP(Table5[[#This Row],[Section]],SubSill_Tier,2,FALSE),0)</f>
        <v>0</v>
      </c>
      <c r="L8537" s="9" t="str">
        <f t="shared" si="142"/>
        <v/>
      </c>
      <c r="M8537" s="205" t="str" cm="1">
        <f t="array" ref="M8537">_xlfn.IFS(NOT(ISERROR(VLOOKUP(Table5[[#This Row],[Section]],TB_notTB,1,FALSE))),"No",LEFT(Table5[[#This Row],[Section]],3)="ETB","PLS",LEFT(Table5[[#This Row],[Section]],1)="7","PDB",NOT(ISBLANK(Table5[[#This Row],[Section]])),"No")</f>
        <v>No</v>
      </c>
    </row>
    <row r="8538" spans="1:13" x14ac:dyDescent="0.25">
      <c r="A8538" s="126" t="s">
        <v>17677</v>
      </c>
      <c r="B8538" s="126" t="s">
        <v>17678</v>
      </c>
      <c r="C8538" s="126" t="s">
        <v>75</v>
      </c>
      <c r="D8538" s="127">
        <v>1.9530000000000001</v>
      </c>
      <c r="E8538" s="128">
        <v>775</v>
      </c>
      <c r="F8538" s="128">
        <v>517</v>
      </c>
      <c r="G8538" s="126" t="s">
        <v>16485</v>
      </c>
      <c r="H8538" s="126" t="s">
        <v>20376</v>
      </c>
      <c r="I8538" s="126" t="s">
        <v>26457</v>
      </c>
      <c r="J8538" s="126" t="s">
        <v>26278</v>
      </c>
      <c r="K8538" s="9">
        <f>_xlfn.IFNA(VLOOKUP(Table5[[#This Row],[Section]],SubSill_Tier,2,FALSE),0)</f>
        <v>0</v>
      </c>
      <c r="L8538" s="9" t="str">
        <f t="shared" si="142"/>
        <v/>
      </c>
      <c r="M8538" s="205" t="str" cm="1">
        <f t="array" ref="M8538">_xlfn.IFS(NOT(ISERROR(VLOOKUP(Table5[[#This Row],[Section]],TB_notTB,1,FALSE))),"No",LEFT(Table5[[#This Row],[Section]],3)="ETB","PLS",LEFT(Table5[[#This Row],[Section]],1)="7","PDB",NOT(ISBLANK(Table5[[#This Row],[Section]])),"No")</f>
        <v>No</v>
      </c>
    </row>
    <row r="8539" spans="1:13" x14ac:dyDescent="0.25">
      <c r="A8539" s="126" t="s">
        <v>17679</v>
      </c>
      <c r="B8539" s="126" t="s">
        <v>17680</v>
      </c>
      <c r="C8539" s="126" t="s">
        <v>75</v>
      </c>
      <c r="D8539" s="127">
        <v>1.635</v>
      </c>
      <c r="E8539" s="128">
        <v>694</v>
      </c>
      <c r="F8539" s="128">
        <v>463</v>
      </c>
      <c r="G8539" s="126" t="s">
        <v>16475</v>
      </c>
      <c r="H8539" s="126" t="s">
        <v>21296</v>
      </c>
      <c r="I8539" s="126" t="s">
        <v>21297</v>
      </c>
      <c r="J8539" s="126" t="s">
        <v>26278</v>
      </c>
      <c r="K8539" s="9">
        <f>_xlfn.IFNA(VLOOKUP(Table5[[#This Row],[Section]],SubSill_Tier,2,FALSE),0)</f>
        <v>0</v>
      </c>
      <c r="L8539" s="9" t="str">
        <f t="shared" si="142"/>
        <v/>
      </c>
      <c r="M8539" s="205" t="str" cm="1">
        <f t="array" ref="M8539">_xlfn.IFS(NOT(ISERROR(VLOOKUP(Table5[[#This Row],[Section]],TB_notTB,1,FALSE))),"No",LEFT(Table5[[#This Row],[Section]],3)="ETB","PLS",LEFT(Table5[[#This Row],[Section]],1)="7","PDB",NOT(ISBLANK(Table5[[#This Row],[Section]])),"No")</f>
        <v>No</v>
      </c>
    </row>
    <row r="8540" spans="1:13" x14ac:dyDescent="0.25">
      <c r="A8540" s="126" t="s">
        <v>17681</v>
      </c>
      <c r="B8540" s="126" t="s">
        <v>17682</v>
      </c>
      <c r="C8540" s="126" t="s">
        <v>75</v>
      </c>
      <c r="D8540" s="127">
        <v>1.792</v>
      </c>
      <c r="E8540" s="128">
        <v>753</v>
      </c>
      <c r="F8540" s="128">
        <v>502</v>
      </c>
      <c r="G8540" s="126" t="s">
        <v>16485</v>
      </c>
      <c r="H8540" s="126" t="s">
        <v>20376</v>
      </c>
      <c r="I8540" s="126" t="s">
        <v>26457</v>
      </c>
      <c r="J8540" s="126" t="s">
        <v>26278</v>
      </c>
      <c r="K8540" s="9">
        <f>_xlfn.IFNA(VLOOKUP(Table5[[#This Row],[Section]],SubSill_Tier,2,FALSE),0)</f>
        <v>0</v>
      </c>
      <c r="L8540" s="9" t="str">
        <f t="shared" si="142"/>
        <v/>
      </c>
      <c r="M8540" s="205" t="str" cm="1">
        <f t="array" ref="M8540">_xlfn.IFS(NOT(ISERROR(VLOOKUP(Table5[[#This Row],[Section]],TB_notTB,1,FALSE))),"No",LEFT(Table5[[#This Row],[Section]],3)="ETB","PLS",LEFT(Table5[[#This Row],[Section]],1)="7","PDB",NOT(ISBLANK(Table5[[#This Row],[Section]])),"No")</f>
        <v>No</v>
      </c>
    </row>
    <row r="8541" spans="1:13" x14ac:dyDescent="0.25">
      <c r="A8541" s="126" t="s">
        <v>17683</v>
      </c>
      <c r="B8541" s="126" t="s">
        <v>17684</v>
      </c>
      <c r="C8541" s="126" t="s">
        <v>75</v>
      </c>
      <c r="D8541" s="127">
        <v>1.4359999999999999</v>
      </c>
      <c r="E8541" s="128">
        <v>625</v>
      </c>
      <c r="F8541" s="128">
        <v>417</v>
      </c>
      <c r="G8541" s="126" t="s">
        <v>13795</v>
      </c>
      <c r="H8541" s="126" t="s">
        <v>20347</v>
      </c>
      <c r="I8541" s="126" t="s">
        <v>28074</v>
      </c>
      <c r="J8541" s="126" t="s">
        <v>26247</v>
      </c>
      <c r="K8541" s="9">
        <f>_xlfn.IFNA(VLOOKUP(Table5[[#This Row],[Section]],SubSill_Tier,2,FALSE),0)</f>
        <v>0</v>
      </c>
      <c r="L8541" s="9" t="str">
        <f t="shared" si="142"/>
        <v/>
      </c>
      <c r="M8541" s="205" t="str" cm="1">
        <f t="array" ref="M8541">_xlfn.IFS(NOT(ISERROR(VLOOKUP(Table5[[#This Row],[Section]],TB_notTB,1,FALSE))),"No",LEFT(Table5[[#This Row],[Section]],3)="ETB","PLS",LEFT(Table5[[#This Row],[Section]],1)="7","PDB",NOT(ISBLANK(Table5[[#This Row],[Section]])),"No")</f>
        <v>No</v>
      </c>
    </row>
    <row r="8542" spans="1:13" x14ac:dyDescent="0.25">
      <c r="A8542" s="126" t="s">
        <v>17685</v>
      </c>
      <c r="B8542" s="126" t="s">
        <v>17686</v>
      </c>
      <c r="C8542" s="126" t="s">
        <v>75</v>
      </c>
      <c r="D8542" s="127">
        <v>1.2170000000000001</v>
      </c>
      <c r="E8542" s="128">
        <v>281</v>
      </c>
      <c r="F8542" s="128">
        <v>204</v>
      </c>
      <c r="G8542" s="126" t="s">
        <v>13795</v>
      </c>
      <c r="H8542" s="126" t="s">
        <v>20347</v>
      </c>
      <c r="I8542" s="126" t="s">
        <v>28074</v>
      </c>
      <c r="J8542" s="126" t="s">
        <v>26247</v>
      </c>
      <c r="K8542" s="9">
        <f>_xlfn.IFNA(VLOOKUP(Table5[[#This Row],[Section]],SubSill_Tier,2,FALSE),0)</f>
        <v>0</v>
      </c>
      <c r="L8542" s="9" t="str">
        <f t="shared" si="142"/>
        <v/>
      </c>
      <c r="M8542" s="205" t="str" cm="1">
        <f t="array" ref="M8542">_xlfn.IFS(NOT(ISERROR(VLOOKUP(Table5[[#This Row],[Section]],TB_notTB,1,FALSE))),"No",LEFT(Table5[[#This Row],[Section]],3)="ETB","PLS",LEFT(Table5[[#This Row],[Section]],1)="7","PDB",NOT(ISBLANK(Table5[[#This Row],[Section]])),"No")</f>
        <v>No</v>
      </c>
    </row>
    <row r="8543" spans="1:13" x14ac:dyDescent="0.25">
      <c r="A8543" s="126" t="s">
        <v>17687</v>
      </c>
      <c r="B8543" s="126" t="s">
        <v>17688</v>
      </c>
      <c r="C8543" s="126" t="s">
        <v>75</v>
      </c>
      <c r="D8543" s="127">
        <v>0.23699999999999999</v>
      </c>
      <c r="E8543" s="128">
        <v>132</v>
      </c>
      <c r="F8543" s="128">
        <v>100</v>
      </c>
      <c r="G8543" s="126" t="s">
        <v>13795</v>
      </c>
      <c r="H8543" s="126" t="s">
        <v>20347</v>
      </c>
      <c r="I8543" s="126" t="s">
        <v>28074</v>
      </c>
      <c r="J8543" s="126" t="s">
        <v>26247</v>
      </c>
      <c r="K8543" s="9">
        <f>_xlfn.IFNA(VLOOKUP(Table5[[#This Row],[Section]],SubSill_Tier,2,FALSE),0)</f>
        <v>0</v>
      </c>
      <c r="L8543" s="9" t="str">
        <f t="shared" si="142"/>
        <v/>
      </c>
      <c r="M8543" s="205" t="str" cm="1">
        <f t="array" ref="M8543">_xlfn.IFS(NOT(ISERROR(VLOOKUP(Table5[[#This Row],[Section]],TB_notTB,1,FALSE))),"No",LEFT(Table5[[#This Row],[Section]],3)="ETB","PLS",LEFT(Table5[[#This Row],[Section]],1)="7","PDB",NOT(ISBLANK(Table5[[#This Row],[Section]])),"No")</f>
        <v>No</v>
      </c>
    </row>
    <row r="8544" spans="1:13" x14ac:dyDescent="0.25">
      <c r="A8544" s="126" t="s">
        <v>17689</v>
      </c>
      <c r="B8544" s="126" t="s">
        <v>17690</v>
      </c>
      <c r="C8544" s="126" t="s">
        <v>75</v>
      </c>
      <c r="D8544" s="127">
        <v>0.42599999999999999</v>
      </c>
      <c r="E8544" s="128">
        <v>204</v>
      </c>
      <c r="F8544" s="128">
        <v>136</v>
      </c>
      <c r="G8544" s="126" t="s">
        <v>13795</v>
      </c>
      <c r="H8544" s="126" t="s">
        <v>20347</v>
      </c>
      <c r="I8544" s="126" t="s">
        <v>28074</v>
      </c>
      <c r="J8544" s="126" t="s">
        <v>26247</v>
      </c>
      <c r="K8544" s="9">
        <f>_xlfn.IFNA(VLOOKUP(Table5[[#This Row],[Section]],SubSill_Tier,2,FALSE),0)</f>
        <v>0</v>
      </c>
      <c r="L8544" s="9" t="str">
        <f t="shared" si="142"/>
        <v/>
      </c>
      <c r="M8544" s="205" t="str" cm="1">
        <f t="array" ref="M8544">_xlfn.IFS(NOT(ISERROR(VLOOKUP(Table5[[#This Row],[Section]],TB_notTB,1,FALSE))),"No",LEFT(Table5[[#This Row],[Section]],3)="ETB","PLS",LEFT(Table5[[#This Row],[Section]],1)="7","PDB",NOT(ISBLANK(Table5[[#This Row],[Section]])),"No")</f>
        <v>No</v>
      </c>
    </row>
    <row r="8545" spans="1:13" x14ac:dyDescent="0.25">
      <c r="A8545" s="126" t="s">
        <v>18960</v>
      </c>
      <c r="B8545" s="126" t="s">
        <v>22206</v>
      </c>
      <c r="C8545" s="126" t="s">
        <v>75</v>
      </c>
      <c r="D8545" s="127">
        <v>0.38200000000000001</v>
      </c>
      <c r="E8545" s="128">
        <v>148</v>
      </c>
      <c r="F8545" s="128">
        <v>100</v>
      </c>
      <c r="G8545" s="126" t="s">
        <v>19660</v>
      </c>
      <c r="H8545" s="126" t="s">
        <v>21317</v>
      </c>
      <c r="I8545" s="126" t="s">
        <v>21318</v>
      </c>
      <c r="J8545" s="126" t="s">
        <v>26278</v>
      </c>
      <c r="K8545" s="9">
        <f>_xlfn.IFNA(VLOOKUP(Table5[[#This Row],[Section]],SubSill_Tier,2,FALSE),0)</f>
        <v>0</v>
      </c>
      <c r="L8545" s="9" t="str">
        <f t="shared" si="142"/>
        <v/>
      </c>
      <c r="M8545" s="205" t="str" cm="1">
        <f t="array" ref="M8545">_xlfn.IFS(NOT(ISERROR(VLOOKUP(Table5[[#This Row],[Section]],TB_notTB,1,FALSE))),"No",LEFT(Table5[[#This Row],[Section]],3)="ETB","PLS",LEFT(Table5[[#This Row],[Section]],1)="7","PDB",NOT(ISBLANK(Table5[[#This Row],[Section]])),"No")</f>
        <v>No</v>
      </c>
    </row>
    <row r="8546" spans="1:13" x14ac:dyDescent="0.25">
      <c r="A8546" s="126" t="s">
        <v>18961</v>
      </c>
      <c r="B8546" s="126" t="s">
        <v>22207</v>
      </c>
      <c r="C8546" s="126" t="s">
        <v>75</v>
      </c>
      <c r="D8546" s="127">
        <v>0.182</v>
      </c>
      <c r="E8546" s="128">
        <v>118</v>
      </c>
      <c r="F8546" s="128">
        <v>100</v>
      </c>
      <c r="G8546" s="126" t="s">
        <v>19660</v>
      </c>
      <c r="H8546" s="126" t="s">
        <v>21317</v>
      </c>
      <c r="I8546" s="126" t="s">
        <v>21318</v>
      </c>
      <c r="J8546" s="126" t="s">
        <v>26278</v>
      </c>
      <c r="K8546" s="9">
        <f>_xlfn.IFNA(VLOOKUP(Table5[[#This Row],[Section]],SubSill_Tier,2,FALSE),0)</f>
        <v>0</v>
      </c>
      <c r="L8546" s="9" t="str">
        <f t="shared" si="142"/>
        <v/>
      </c>
      <c r="M8546" s="205" t="str" cm="1">
        <f t="array" ref="M8546">_xlfn.IFS(NOT(ISERROR(VLOOKUP(Table5[[#This Row],[Section]],TB_notTB,1,FALSE))),"No",LEFT(Table5[[#This Row],[Section]],3)="ETB","PLS",LEFT(Table5[[#This Row],[Section]],1)="7","PDB",NOT(ISBLANK(Table5[[#This Row],[Section]])),"No")</f>
        <v>No</v>
      </c>
    </row>
    <row r="8547" spans="1:13" x14ac:dyDescent="0.25">
      <c r="A8547" s="126" t="s">
        <v>18962</v>
      </c>
      <c r="B8547" s="126" t="s">
        <v>22208</v>
      </c>
      <c r="C8547" s="126" t="s">
        <v>75</v>
      </c>
      <c r="D8547" s="127">
        <v>0.751</v>
      </c>
      <c r="E8547" s="128">
        <v>273</v>
      </c>
      <c r="F8547" s="128">
        <v>182</v>
      </c>
      <c r="G8547" s="126" t="s">
        <v>19660</v>
      </c>
      <c r="H8547" s="126" t="s">
        <v>21317</v>
      </c>
      <c r="I8547" s="126" t="s">
        <v>21318</v>
      </c>
      <c r="J8547" s="126" t="s">
        <v>26278</v>
      </c>
      <c r="K8547" s="9">
        <f>_xlfn.IFNA(VLOOKUP(Table5[[#This Row],[Section]],SubSill_Tier,2,FALSE),0)</f>
        <v>0</v>
      </c>
      <c r="L8547" s="9" t="str">
        <f t="shared" si="142"/>
        <v/>
      </c>
      <c r="M8547" s="205" t="str" cm="1">
        <f t="array" ref="M8547">_xlfn.IFS(NOT(ISERROR(VLOOKUP(Table5[[#This Row],[Section]],TB_notTB,1,FALSE))),"No",LEFT(Table5[[#This Row],[Section]],3)="ETB","PLS",LEFT(Table5[[#This Row],[Section]],1)="7","PDB",NOT(ISBLANK(Table5[[#This Row],[Section]])),"No")</f>
        <v>No</v>
      </c>
    </row>
    <row r="8548" spans="1:13" x14ac:dyDescent="0.25">
      <c r="A8548" s="126" t="s">
        <v>18963</v>
      </c>
      <c r="B8548" s="126" t="s">
        <v>22209</v>
      </c>
      <c r="C8548" s="126" t="s">
        <v>75</v>
      </c>
      <c r="D8548" s="127">
        <v>1.46</v>
      </c>
      <c r="E8548" s="128">
        <v>658</v>
      </c>
      <c r="F8548" s="128">
        <v>494</v>
      </c>
      <c r="G8548" s="126" t="s">
        <v>19660</v>
      </c>
      <c r="H8548" s="126" t="s">
        <v>21317</v>
      </c>
      <c r="I8548" s="126" t="s">
        <v>21318</v>
      </c>
      <c r="J8548" s="126" t="s">
        <v>26278</v>
      </c>
      <c r="K8548" s="9">
        <f>_xlfn.IFNA(VLOOKUP(Table5[[#This Row],[Section]],SubSill_Tier,2,FALSE),0)</f>
        <v>0</v>
      </c>
      <c r="L8548" s="9" t="str">
        <f t="shared" si="142"/>
        <v/>
      </c>
      <c r="M8548" s="205" t="str" cm="1">
        <f t="array" ref="M8548">_xlfn.IFS(NOT(ISERROR(VLOOKUP(Table5[[#This Row],[Section]],TB_notTB,1,FALSE))),"No",LEFT(Table5[[#This Row],[Section]],3)="ETB","PLS",LEFT(Table5[[#This Row],[Section]],1)="7","PDB",NOT(ISBLANK(Table5[[#This Row],[Section]])),"No")</f>
        <v>No</v>
      </c>
    </row>
    <row r="8549" spans="1:13" x14ac:dyDescent="0.25">
      <c r="A8549" s="126" t="s">
        <v>18964</v>
      </c>
      <c r="B8549" s="126" t="s">
        <v>22210</v>
      </c>
      <c r="C8549" s="126" t="s">
        <v>75</v>
      </c>
      <c r="D8549" s="127">
        <v>1.766</v>
      </c>
      <c r="E8549" s="128">
        <v>614</v>
      </c>
      <c r="F8549" s="128">
        <v>486</v>
      </c>
      <c r="G8549" s="126" t="s">
        <v>19660</v>
      </c>
      <c r="H8549" s="126" t="s">
        <v>21317</v>
      </c>
      <c r="I8549" s="126" t="s">
        <v>21318</v>
      </c>
      <c r="J8549" s="126" t="s">
        <v>26278</v>
      </c>
      <c r="K8549" s="9">
        <f>_xlfn.IFNA(VLOOKUP(Table5[[#This Row],[Section]],SubSill_Tier,2,FALSE),0)</f>
        <v>0</v>
      </c>
      <c r="L8549" s="9" t="str">
        <f t="shared" si="142"/>
        <v/>
      </c>
      <c r="M8549" s="205" t="str" cm="1">
        <f t="array" ref="M8549">_xlfn.IFS(NOT(ISERROR(VLOOKUP(Table5[[#This Row],[Section]],TB_notTB,1,FALSE))),"No",LEFT(Table5[[#This Row],[Section]],3)="ETB","PLS",LEFT(Table5[[#This Row],[Section]],1)="7","PDB",NOT(ISBLANK(Table5[[#This Row],[Section]])),"No")</f>
        <v>No</v>
      </c>
    </row>
    <row r="8550" spans="1:13" x14ac:dyDescent="0.25">
      <c r="A8550" s="126" t="s">
        <v>18965</v>
      </c>
      <c r="B8550" s="126" t="s">
        <v>19353</v>
      </c>
      <c r="C8550" s="126" t="s">
        <v>75</v>
      </c>
      <c r="D8550" s="127">
        <v>2.1749999999999998</v>
      </c>
      <c r="E8550" s="128">
        <v>467</v>
      </c>
      <c r="F8550" s="128">
        <v>355</v>
      </c>
      <c r="G8550" s="126" t="s">
        <v>13743</v>
      </c>
      <c r="H8550" s="126" t="s">
        <v>21092</v>
      </c>
      <c r="I8550" s="126" t="s">
        <v>21093</v>
      </c>
      <c r="J8550" s="126" t="s">
        <v>26241</v>
      </c>
      <c r="K8550" s="9">
        <f>_xlfn.IFNA(VLOOKUP(Table5[[#This Row],[Section]],SubSill_Tier,2,FALSE),0)</f>
        <v>0</v>
      </c>
      <c r="L8550" s="9" t="str">
        <f t="shared" si="142"/>
        <v/>
      </c>
      <c r="M8550" s="205" t="str" cm="1">
        <f t="array" ref="M8550">_xlfn.IFS(NOT(ISERROR(VLOOKUP(Table5[[#This Row],[Section]],TB_notTB,1,FALSE))),"No",LEFT(Table5[[#This Row],[Section]],3)="ETB","PLS",LEFT(Table5[[#This Row],[Section]],1)="7","PDB",NOT(ISBLANK(Table5[[#This Row],[Section]])),"No")</f>
        <v>No</v>
      </c>
    </row>
    <row r="8551" spans="1:13" x14ac:dyDescent="0.25">
      <c r="A8551" s="126" t="s">
        <v>18966</v>
      </c>
      <c r="B8551" s="126" t="s">
        <v>19354</v>
      </c>
      <c r="C8551" s="126" t="s">
        <v>75</v>
      </c>
      <c r="D8551" s="127">
        <v>0.41199999999999998</v>
      </c>
      <c r="E8551" s="128">
        <v>192</v>
      </c>
      <c r="F8551" s="128">
        <v>128</v>
      </c>
      <c r="G8551" s="126" t="s">
        <v>13743</v>
      </c>
      <c r="H8551" s="126" t="s">
        <v>21092</v>
      </c>
      <c r="I8551" s="126" t="s">
        <v>21093</v>
      </c>
      <c r="J8551" s="126" t="s">
        <v>26241</v>
      </c>
      <c r="K8551" s="9">
        <f>_xlfn.IFNA(VLOOKUP(Table5[[#This Row],[Section]],SubSill_Tier,2,FALSE),0)</f>
        <v>0</v>
      </c>
      <c r="L8551" s="9" t="str">
        <f t="shared" si="142"/>
        <v/>
      </c>
      <c r="M8551" s="205" t="str" cm="1">
        <f t="array" ref="M8551">_xlfn.IFS(NOT(ISERROR(VLOOKUP(Table5[[#This Row],[Section]],TB_notTB,1,FALSE))),"No",LEFT(Table5[[#This Row],[Section]],3)="ETB","PLS",LEFT(Table5[[#This Row],[Section]],1)="7","PDB",NOT(ISBLANK(Table5[[#This Row],[Section]])),"No")</f>
        <v>No</v>
      </c>
    </row>
    <row r="8552" spans="1:13" x14ac:dyDescent="0.25">
      <c r="A8552" s="126" t="s">
        <v>18967</v>
      </c>
      <c r="B8552" s="126" t="s">
        <v>18968</v>
      </c>
      <c r="C8552" s="126" t="s">
        <v>75</v>
      </c>
      <c r="D8552" s="127">
        <v>2.08</v>
      </c>
      <c r="E8552" s="128">
        <v>445</v>
      </c>
      <c r="F8552" s="128">
        <v>330</v>
      </c>
      <c r="G8552" s="126" t="s">
        <v>13743</v>
      </c>
      <c r="H8552" s="126" t="s">
        <v>21092</v>
      </c>
      <c r="I8552" s="126" t="s">
        <v>21093</v>
      </c>
      <c r="J8552" s="126" t="s">
        <v>26241</v>
      </c>
      <c r="K8552" s="9">
        <f>_xlfn.IFNA(VLOOKUP(Table5[[#This Row],[Section]],SubSill_Tier,2,FALSE),0)</f>
        <v>0</v>
      </c>
      <c r="L8552" s="9" t="str">
        <f t="shared" si="142"/>
        <v/>
      </c>
      <c r="M8552" s="205" t="str" cm="1">
        <f t="array" ref="M8552">_xlfn.IFS(NOT(ISERROR(VLOOKUP(Table5[[#This Row],[Section]],TB_notTB,1,FALSE))),"No",LEFT(Table5[[#This Row],[Section]],3)="ETB","PLS",LEFT(Table5[[#This Row],[Section]],1)="7","PDB",NOT(ISBLANK(Table5[[#This Row],[Section]])),"No")</f>
        <v>No</v>
      </c>
    </row>
    <row r="8553" spans="1:13" x14ac:dyDescent="0.25">
      <c r="A8553" s="126" t="s">
        <v>18969</v>
      </c>
      <c r="B8553" s="126" t="s">
        <v>28301</v>
      </c>
      <c r="C8553" s="126" t="s">
        <v>75</v>
      </c>
      <c r="D8553" s="127">
        <v>6.3789999999999996</v>
      </c>
      <c r="E8553" s="128">
        <v>483</v>
      </c>
      <c r="F8553" s="128">
        <v>483</v>
      </c>
      <c r="G8553" s="126" t="s">
        <v>13725</v>
      </c>
      <c r="H8553" s="126" t="s">
        <v>20134</v>
      </c>
      <c r="I8553" s="126" t="s">
        <v>20135</v>
      </c>
      <c r="J8553" s="126" t="s">
        <v>26245</v>
      </c>
      <c r="K8553" s="9">
        <f>_xlfn.IFNA(VLOOKUP(Table5[[#This Row],[Section]],SubSill_Tier,2,FALSE),0)</f>
        <v>0</v>
      </c>
      <c r="L8553" s="9" t="str">
        <f t="shared" si="142"/>
        <v/>
      </c>
      <c r="M8553" s="205" t="str" cm="1">
        <f t="array" ref="M8553">_xlfn.IFS(NOT(ISERROR(VLOOKUP(Table5[[#This Row],[Section]],TB_notTB,1,FALSE))),"No",LEFT(Table5[[#This Row],[Section]],3)="ETB","PLS",LEFT(Table5[[#This Row],[Section]],1)="7","PDB",NOT(ISBLANK(Table5[[#This Row],[Section]])),"No")</f>
        <v>No</v>
      </c>
    </row>
    <row r="8554" spans="1:13" x14ac:dyDescent="0.25">
      <c r="A8554" s="126" t="s">
        <v>12990</v>
      </c>
      <c r="B8554" s="126" t="s">
        <v>12991</v>
      </c>
      <c r="C8554" s="126" t="s">
        <v>75</v>
      </c>
      <c r="D8554" s="127">
        <v>6.7370000000000001</v>
      </c>
      <c r="E8554" s="128">
        <v>854</v>
      </c>
      <c r="F8554" s="128">
        <v>854</v>
      </c>
      <c r="G8554" s="126" t="s">
        <v>13724</v>
      </c>
      <c r="H8554" s="126" t="s">
        <v>21063</v>
      </c>
      <c r="I8554" s="126" t="s">
        <v>21064</v>
      </c>
      <c r="J8554" s="126" t="s">
        <v>26245</v>
      </c>
      <c r="K8554" s="9">
        <f>_xlfn.IFNA(VLOOKUP(Table5[[#This Row],[Section]],SubSill_Tier,2,FALSE),0)</f>
        <v>0</v>
      </c>
      <c r="L8554" s="9" t="str">
        <f t="shared" si="142"/>
        <v>Wall</v>
      </c>
      <c r="M8554" s="205" t="str" cm="1">
        <f t="array" ref="M8554">_xlfn.IFS(NOT(ISERROR(VLOOKUP(Table5[[#This Row],[Section]],TB_notTB,1,FALSE))),"No",LEFT(Table5[[#This Row],[Section]],3)="ETB","PLS",LEFT(Table5[[#This Row],[Section]],1)="7","PDB",NOT(ISBLANK(Table5[[#This Row],[Section]])),"No")</f>
        <v>No</v>
      </c>
    </row>
    <row r="8555" spans="1:13" x14ac:dyDescent="0.25">
      <c r="A8555" s="126" t="s">
        <v>28302</v>
      </c>
      <c r="B8555" s="126" t="s">
        <v>28303</v>
      </c>
      <c r="C8555" s="126" t="s">
        <v>75</v>
      </c>
      <c r="D8555" s="127">
        <v>0.89400000000000002</v>
      </c>
      <c r="E8555" s="128">
        <v>190</v>
      </c>
      <c r="F8555" s="128">
        <v>190</v>
      </c>
      <c r="G8555" s="126" t="s">
        <v>13717</v>
      </c>
      <c r="H8555" s="126" t="s">
        <v>20125</v>
      </c>
      <c r="I8555" s="126" t="s">
        <v>20126</v>
      </c>
      <c r="J8555" s="126" t="s">
        <v>26235</v>
      </c>
      <c r="K8555" s="9">
        <f>_xlfn.IFNA(VLOOKUP(Table5[[#This Row],[Section]],SubSill_Tier,2,FALSE),0)</f>
        <v>0</v>
      </c>
      <c r="L8555" s="9" t="str">
        <f t="shared" si="142"/>
        <v/>
      </c>
      <c r="M8555" s="205" t="str" cm="1">
        <f t="array" ref="M8555">_xlfn.IFS(NOT(ISERROR(VLOOKUP(Table5[[#This Row],[Section]],TB_notTB,1,FALSE))),"No",LEFT(Table5[[#This Row],[Section]],3)="ETB","PLS",LEFT(Table5[[#This Row],[Section]],1)="7","PDB",NOT(ISBLANK(Table5[[#This Row],[Section]])),"No")</f>
        <v>No</v>
      </c>
    </row>
    <row r="8556" spans="1:13" x14ac:dyDescent="0.25">
      <c r="A8556" s="126" t="s">
        <v>9304</v>
      </c>
      <c r="B8556" s="126" t="s">
        <v>12784</v>
      </c>
      <c r="C8556" s="126" t="s">
        <v>75</v>
      </c>
      <c r="D8556" s="127">
        <v>15.579000000000001</v>
      </c>
      <c r="E8556" s="128">
        <v>764</v>
      </c>
      <c r="F8556" s="128">
        <v>764</v>
      </c>
      <c r="G8556" s="126" t="s">
        <v>13724</v>
      </c>
      <c r="H8556" s="126" t="s">
        <v>21063</v>
      </c>
      <c r="I8556" s="126" t="s">
        <v>21064</v>
      </c>
      <c r="J8556" s="126" t="s">
        <v>26249</v>
      </c>
      <c r="K8556" s="9">
        <f>_xlfn.IFNA(VLOOKUP(Table5[[#This Row],[Section]],SubSill_Tier,2,FALSE),0)</f>
        <v>0</v>
      </c>
      <c r="L8556" s="9" t="str">
        <f t="shared" si="142"/>
        <v>Wall</v>
      </c>
      <c r="M8556" s="205" t="str" cm="1">
        <f t="array" ref="M8556">_xlfn.IFS(NOT(ISERROR(VLOOKUP(Table5[[#This Row],[Section]],TB_notTB,1,FALSE))),"No",LEFT(Table5[[#This Row],[Section]],3)="ETB","PLS",LEFT(Table5[[#This Row],[Section]],1)="7","PDB",NOT(ISBLANK(Table5[[#This Row],[Section]])),"No")</f>
        <v>No</v>
      </c>
    </row>
    <row r="8557" spans="1:13" x14ac:dyDescent="0.25">
      <c r="A8557" s="126" t="s">
        <v>21319</v>
      </c>
      <c r="B8557" s="126" t="s">
        <v>28304</v>
      </c>
      <c r="C8557" s="126" t="s">
        <v>75</v>
      </c>
      <c r="D8557" s="127">
        <v>2.6840000000000002</v>
      </c>
      <c r="E8557" s="128">
        <v>334</v>
      </c>
      <c r="F8557" s="128">
        <v>334</v>
      </c>
      <c r="G8557" s="126" t="s">
        <v>13718</v>
      </c>
      <c r="H8557" s="126" t="s">
        <v>20127</v>
      </c>
      <c r="I8557" s="126" t="s">
        <v>21060</v>
      </c>
      <c r="J8557" s="126" t="s">
        <v>26235</v>
      </c>
      <c r="K8557" s="9">
        <f>_xlfn.IFNA(VLOOKUP(Table5[[#This Row],[Section]],SubSill_Tier,2,FALSE),0)</f>
        <v>0</v>
      </c>
      <c r="L8557" s="9" t="str">
        <f t="shared" si="142"/>
        <v/>
      </c>
      <c r="M8557" s="205" t="str" cm="1">
        <f t="array" ref="M8557">_xlfn.IFS(NOT(ISERROR(VLOOKUP(Table5[[#This Row],[Section]],TB_notTB,1,FALSE))),"No",LEFT(Table5[[#This Row],[Section]],3)="ETB","PLS",LEFT(Table5[[#This Row],[Section]],1)="7","PDB",NOT(ISBLANK(Table5[[#This Row],[Section]])),"No")</f>
        <v>No</v>
      </c>
    </row>
    <row r="8558" spans="1:13" x14ac:dyDescent="0.25">
      <c r="A8558" s="126" t="s">
        <v>21320</v>
      </c>
      <c r="B8558" s="126" t="s">
        <v>28305</v>
      </c>
      <c r="C8558" s="126" t="s">
        <v>75</v>
      </c>
      <c r="D8558" s="127">
        <v>3.5449999999999999</v>
      </c>
      <c r="E8558" s="128">
        <v>388</v>
      </c>
      <c r="F8558" s="128">
        <v>388</v>
      </c>
      <c r="G8558" s="126" t="s">
        <v>13718</v>
      </c>
      <c r="H8558" s="126" t="s">
        <v>20127</v>
      </c>
      <c r="I8558" s="126" t="s">
        <v>21060</v>
      </c>
      <c r="J8558" s="126" t="s">
        <v>26240</v>
      </c>
      <c r="K8558" s="9">
        <f>_xlfn.IFNA(VLOOKUP(Table5[[#This Row],[Section]],SubSill_Tier,2,FALSE),0)</f>
        <v>0</v>
      </c>
      <c r="L8558" s="9" t="str">
        <f t="shared" si="142"/>
        <v/>
      </c>
      <c r="M8558" s="205" t="str" cm="1">
        <f t="array" ref="M8558">_xlfn.IFS(NOT(ISERROR(VLOOKUP(Table5[[#This Row],[Section]],TB_notTB,1,FALSE))),"No",LEFT(Table5[[#This Row],[Section]],3)="ETB","PLS",LEFT(Table5[[#This Row],[Section]],1)="7","PDB",NOT(ISBLANK(Table5[[#This Row],[Section]])),"No")</f>
        <v>No</v>
      </c>
    </row>
    <row r="8559" spans="1:13" x14ac:dyDescent="0.25">
      <c r="A8559" s="126" t="s">
        <v>18970</v>
      </c>
      <c r="B8559" s="126" t="s">
        <v>18971</v>
      </c>
      <c r="C8559" s="126" t="s">
        <v>75</v>
      </c>
      <c r="D8559" s="127">
        <v>1.7809999999999999</v>
      </c>
      <c r="E8559" s="128">
        <v>299</v>
      </c>
      <c r="F8559" s="128">
        <v>299</v>
      </c>
      <c r="G8559" s="126" t="s">
        <v>21301</v>
      </c>
      <c r="H8559" s="126" t="s">
        <v>21302</v>
      </c>
      <c r="I8559" s="126" t="s">
        <v>21303</v>
      </c>
      <c r="J8559" s="126" t="s">
        <v>26247</v>
      </c>
      <c r="K8559" s="9">
        <f>_xlfn.IFNA(VLOOKUP(Table5[[#This Row],[Section]],SubSill_Tier,2,FALSE),0)</f>
        <v>0</v>
      </c>
      <c r="L8559" s="9" t="str">
        <f t="shared" si="142"/>
        <v/>
      </c>
      <c r="M8559" s="205" t="str" cm="1">
        <f t="array" ref="M8559">_xlfn.IFS(NOT(ISERROR(VLOOKUP(Table5[[#This Row],[Section]],TB_notTB,1,FALSE))),"No",LEFT(Table5[[#This Row],[Section]],3)="ETB","PLS",LEFT(Table5[[#This Row],[Section]],1)="7","PDB",NOT(ISBLANK(Table5[[#This Row],[Section]])),"No")</f>
        <v>No</v>
      </c>
    </row>
    <row r="8560" spans="1:13" x14ac:dyDescent="0.25">
      <c r="A8560" s="126" t="s">
        <v>18972</v>
      </c>
      <c r="B8560" s="126" t="s">
        <v>28306</v>
      </c>
      <c r="C8560" s="126" t="s">
        <v>75</v>
      </c>
      <c r="D8560" s="127">
        <v>11.622999999999999</v>
      </c>
      <c r="E8560" s="128">
        <v>593</v>
      </c>
      <c r="F8560" s="128">
        <v>593</v>
      </c>
      <c r="G8560" s="126" t="s">
        <v>13719</v>
      </c>
      <c r="H8560" s="126" t="s">
        <v>20128</v>
      </c>
      <c r="I8560" s="126" t="s">
        <v>20129</v>
      </c>
      <c r="J8560" s="126" t="s">
        <v>26248</v>
      </c>
      <c r="K8560" s="9">
        <f>_xlfn.IFNA(VLOOKUP(Table5[[#This Row],[Section]],SubSill_Tier,2,FALSE),0)</f>
        <v>0</v>
      </c>
      <c r="L8560" s="9" t="str">
        <f t="shared" si="142"/>
        <v/>
      </c>
      <c r="M8560" s="205" t="str" cm="1">
        <f t="array" ref="M8560">_xlfn.IFS(NOT(ISERROR(VLOOKUP(Table5[[#This Row],[Section]],TB_notTB,1,FALSE))),"No",LEFT(Table5[[#This Row],[Section]],3)="ETB","PLS",LEFT(Table5[[#This Row],[Section]],1)="7","PDB",NOT(ISBLANK(Table5[[#This Row],[Section]])),"No")</f>
        <v>No</v>
      </c>
    </row>
    <row r="8561" spans="1:13" x14ac:dyDescent="0.25">
      <c r="A8561" s="126" t="s">
        <v>18973</v>
      </c>
      <c r="B8561" s="126" t="s">
        <v>18974</v>
      </c>
      <c r="C8561" s="126" t="s">
        <v>75</v>
      </c>
      <c r="D8561" s="127">
        <v>0.48299999999999998</v>
      </c>
      <c r="E8561" s="128">
        <v>218</v>
      </c>
      <c r="F8561" s="128">
        <v>146</v>
      </c>
      <c r="G8561" s="126" t="s">
        <v>13813</v>
      </c>
      <c r="H8561" s="126" t="s">
        <v>20373</v>
      </c>
      <c r="I8561" s="126" t="s">
        <v>21285</v>
      </c>
      <c r="J8561" s="126" t="s">
        <v>26336</v>
      </c>
      <c r="K8561" s="9">
        <f>_xlfn.IFNA(VLOOKUP(Table5[[#This Row],[Section]],SubSill_Tier,2,FALSE),0)</f>
        <v>0</v>
      </c>
      <c r="L8561" s="9" t="str">
        <f t="shared" si="142"/>
        <v/>
      </c>
      <c r="M8561" s="205" t="str" cm="1">
        <f t="array" ref="M8561">_xlfn.IFS(NOT(ISERROR(VLOOKUP(Table5[[#This Row],[Section]],TB_notTB,1,FALSE))),"No",LEFT(Table5[[#This Row],[Section]],3)="ETB","PLS",LEFT(Table5[[#This Row],[Section]],1)="7","PDB",NOT(ISBLANK(Table5[[#This Row],[Section]])),"No")</f>
        <v>No</v>
      </c>
    </row>
    <row r="8562" spans="1:13" x14ac:dyDescent="0.25">
      <c r="A8562" s="126" t="s">
        <v>18975</v>
      </c>
      <c r="B8562" s="126" t="s">
        <v>18976</v>
      </c>
      <c r="C8562" s="126" t="s">
        <v>75</v>
      </c>
      <c r="D8562" s="127">
        <v>0.4</v>
      </c>
      <c r="E8562" s="128">
        <v>178</v>
      </c>
      <c r="F8562" s="128">
        <v>119</v>
      </c>
      <c r="G8562" s="126" t="s">
        <v>13813</v>
      </c>
      <c r="H8562" s="126" t="s">
        <v>20373</v>
      </c>
      <c r="I8562" s="126" t="s">
        <v>21285</v>
      </c>
      <c r="J8562" s="126" t="s">
        <v>26336</v>
      </c>
      <c r="K8562" s="9">
        <f>_xlfn.IFNA(VLOOKUP(Table5[[#This Row],[Section]],SubSill_Tier,2,FALSE),0)</f>
        <v>0</v>
      </c>
      <c r="L8562" s="9" t="str">
        <f t="shared" si="142"/>
        <v/>
      </c>
      <c r="M8562" s="205" t="str" cm="1">
        <f t="array" ref="M8562">_xlfn.IFS(NOT(ISERROR(VLOOKUP(Table5[[#This Row],[Section]],TB_notTB,1,FALSE))),"No",LEFT(Table5[[#This Row],[Section]],3)="ETB","PLS",LEFT(Table5[[#This Row],[Section]],1)="7","PDB",NOT(ISBLANK(Table5[[#This Row],[Section]])),"No")</f>
        <v>No</v>
      </c>
    </row>
    <row r="8563" spans="1:13" x14ac:dyDescent="0.25">
      <c r="A8563" s="126" t="s">
        <v>18977</v>
      </c>
      <c r="B8563" s="126" t="s">
        <v>18978</v>
      </c>
      <c r="C8563" s="126" t="s">
        <v>75</v>
      </c>
      <c r="D8563" s="127">
        <v>0.60299999999999998</v>
      </c>
      <c r="E8563" s="128">
        <v>262</v>
      </c>
      <c r="F8563" s="128">
        <v>175</v>
      </c>
      <c r="G8563" s="126" t="s">
        <v>17708</v>
      </c>
      <c r="H8563" s="126" t="s">
        <v>20399</v>
      </c>
      <c r="I8563" s="126" t="s">
        <v>26825</v>
      </c>
      <c r="J8563" s="126" t="s">
        <v>26348</v>
      </c>
      <c r="K8563" s="9">
        <f>_xlfn.IFNA(VLOOKUP(Table5[[#This Row],[Section]],SubSill_Tier,2,FALSE),0)</f>
        <v>0</v>
      </c>
      <c r="L8563" s="9" t="str">
        <f t="shared" si="142"/>
        <v/>
      </c>
      <c r="M8563" s="205" t="str" cm="1">
        <f t="array" ref="M8563">_xlfn.IFS(NOT(ISERROR(VLOOKUP(Table5[[#This Row],[Section]],TB_notTB,1,FALSE))),"No",LEFT(Table5[[#This Row],[Section]],3)="ETB","PLS",LEFT(Table5[[#This Row],[Section]],1)="7","PDB",NOT(ISBLANK(Table5[[#This Row],[Section]])),"No")</f>
        <v>No</v>
      </c>
    </row>
    <row r="8564" spans="1:13" x14ac:dyDescent="0.25">
      <c r="A8564" s="126" t="s">
        <v>19118</v>
      </c>
      <c r="B8564" s="126" t="s">
        <v>19119</v>
      </c>
      <c r="C8564" s="126" t="s">
        <v>75</v>
      </c>
      <c r="D8564" s="127">
        <v>2.5569999999999999</v>
      </c>
      <c r="E8564" s="128">
        <v>625</v>
      </c>
      <c r="F8564" s="128">
        <v>417</v>
      </c>
      <c r="G8564" s="126" t="s">
        <v>14511</v>
      </c>
      <c r="H8564" s="126" t="s">
        <v>21236</v>
      </c>
      <c r="I8564" s="126" t="s">
        <v>21237</v>
      </c>
      <c r="J8564" s="126" t="s">
        <v>26241</v>
      </c>
      <c r="K8564" s="9">
        <f>_xlfn.IFNA(VLOOKUP(Table5[[#This Row],[Section]],SubSill_Tier,2,FALSE),0)</f>
        <v>0</v>
      </c>
      <c r="L8564" s="9" t="str">
        <f t="shared" si="142"/>
        <v/>
      </c>
      <c r="M8564" s="205" t="str" cm="1">
        <f t="array" ref="M8564">_xlfn.IFS(NOT(ISERROR(VLOOKUP(Table5[[#This Row],[Section]],TB_notTB,1,FALSE))),"No",LEFT(Table5[[#This Row],[Section]],3)="ETB","PLS",LEFT(Table5[[#This Row],[Section]],1)="7","PDB",NOT(ISBLANK(Table5[[#This Row],[Section]])),"No")</f>
        <v>No</v>
      </c>
    </row>
    <row r="8565" spans="1:13" x14ac:dyDescent="0.25">
      <c r="A8565" s="126" t="s">
        <v>19120</v>
      </c>
      <c r="B8565" s="126" t="s">
        <v>19121</v>
      </c>
      <c r="C8565" s="126" t="s">
        <v>75</v>
      </c>
      <c r="D8565" s="127">
        <v>2.4950000000000001</v>
      </c>
      <c r="E8565" s="128">
        <v>594</v>
      </c>
      <c r="F8565" s="128">
        <v>396</v>
      </c>
      <c r="G8565" s="126" t="s">
        <v>14511</v>
      </c>
      <c r="H8565" s="126" t="s">
        <v>21236</v>
      </c>
      <c r="I8565" s="126" t="s">
        <v>21237</v>
      </c>
      <c r="J8565" s="126" t="s">
        <v>26241</v>
      </c>
      <c r="K8565" s="9">
        <f>_xlfn.IFNA(VLOOKUP(Table5[[#This Row],[Section]],SubSill_Tier,2,FALSE),0)</f>
        <v>0</v>
      </c>
      <c r="L8565" s="9" t="str">
        <f t="shared" si="142"/>
        <v/>
      </c>
      <c r="M8565" s="205" t="str" cm="1">
        <f t="array" ref="M8565">_xlfn.IFS(NOT(ISERROR(VLOOKUP(Table5[[#This Row],[Section]],TB_notTB,1,FALSE))),"No",LEFT(Table5[[#This Row],[Section]],3)="ETB","PLS",LEFT(Table5[[#This Row],[Section]],1)="7","PDB",NOT(ISBLANK(Table5[[#This Row],[Section]])),"No")</f>
        <v>No</v>
      </c>
    </row>
    <row r="8566" spans="1:13" x14ac:dyDescent="0.25">
      <c r="A8566" s="126" t="s">
        <v>26826</v>
      </c>
      <c r="B8566" s="126" t="s">
        <v>26827</v>
      </c>
      <c r="C8566" s="126" t="s">
        <v>75</v>
      </c>
      <c r="D8566" s="127">
        <v>1.7330000000000001</v>
      </c>
      <c r="E8566" s="128">
        <v>361</v>
      </c>
      <c r="F8566" s="128">
        <v>241</v>
      </c>
      <c r="G8566" s="126" t="s">
        <v>21342</v>
      </c>
      <c r="H8566" s="126" t="s">
        <v>21343</v>
      </c>
      <c r="I8566" s="126" t="s">
        <v>21344</v>
      </c>
      <c r="J8566" s="126" t="s">
        <v>26362</v>
      </c>
      <c r="K8566" s="9">
        <f>_xlfn.IFNA(VLOOKUP(Table5[[#This Row],[Section]],SubSill_Tier,2,FALSE),0)</f>
        <v>0</v>
      </c>
      <c r="L8566" s="9" t="str">
        <f t="shared" si="142"/>
        <v/>
      </c>
      <c r="M8566" s="205" t="str" cm="1">
        <f t="array" ref="M8566">_xlfn.IFS(NOT(ISERROR(VLOOKUP(Table5[[#This Row],[Section]],TB_notTB,1,FALSE))),"No",LEFT(Table5[[#This Row],[Section]],3)="ETB","PLS",LEFT(Table5[[#This Row],[Section]],1)="7","PDB",NOT(ISBLANK(Table5[[#This Row],[Section]])),"No")</f>
        <v>No</v>
      </c>
    </row>
    <row r="8567" spans="1:13" x14ac:dyDescent="0.25">
      <c r="A8567" s="126" t="s">
        <v>26828</v>
      </c>
      <c r="B8567" s="126" t="s">
        <v>26829</v>
      </c>
      <c r="C8567" s="126" t="s">
        <v>75</v>
      </c>
      <c r="D8567" s="127">
        <v>0.81100000000000005</v>
      </c>
      <c r="E8567" s="128">
        <v>308</v>
      </c>
      <c r="F8567" s="128">
        <v>205</v>
      </c>
      <c r="G8567" s="126" t="s">
        <v>21342</v>
      </c>
      <c r="H8567" s="126" t="s">
        <v>21343</v>
      </c>
      <c r="I8567" s="126" t="s">
        <v>21344</v>
      </c>
      <c r="J8567" s="126" t="s">
        <v>26362</v>
      </c>
      <c r="K8567" s="9">
        <f>_xlfn.IFNA(VLOOKUP(Table5[[#This Row],[Section]],SubSill_Tier,2,FALSE),0)</f>
        <v>0</v>
      </c>
      <c r="L8567" s="9" t="str">
        <f t="shared" si="142"/>
        <v/>
      </c>
      <c r="M8567" s="205" t="str" cm="1">
        <f t="array" ref="M8567">_xlfn.IFS(NOT(ISERROR(VLOOKUP(Table5[[#This Row],[Section]],TB_notTB,1,FALSE))),"No",LEFT(Table5[[#This Row],[Section]],3)="ETB","PLS",LEFT(Table5[[#This Row],[Section]],1)="7","PDB",NOT(ISBLANK(Table5[[#This Row],[Section]])),"No")</f>
        <v>No</v>
      </c>
    </row>
    <row r="8568" spans="1:13" x14ac:dyDescent="0.25">
      <c r="A8568" s="126" t="s">
        <v>19122</v>
      </c>
      <c r="B8568" s="126" t="s">
        <v>19123</v>
      </c>
      <c r="C8568" s="126" t="s">
        <v>75</v>
      </c>
      <c r="D8568" s="127">
        <v>5.5640000000000001</v>
      </c>
      <c r="E8568" s="128">
        <v>1155</v>
      </c>
      <c r="F8568" s="128">
        <v>1155</v>
      </c>
      <c r="G8568" s="126" t="s">
        <v>13724</v>
      </c>
      <c r="H8568" s="126" t="s">
        <v>21063</v>
      </c>
      <c r="I8568" s="126" t="s">
        <v>21064</v>
      </c>
      <c r="J8568" s="126" t="s">
        <v>26245</v>
      </c>
      <c r="K8568" s="9">
        <f>_xlfn.IFNA(VLOOKUP(Table5[[#This Row],[Section]],SubSill_Tier,2,FALSE),0)</f>
        <v>0</v>
      </c>
      <c r="L8568" s="9" t="str">
        <f t="shared" si="142"/>
        <v>Wall</v>
      </c>
      <c r="M8568" s="205" t="str" cm="1">
        <f t="array" ref="M8568">_xlfn.IFS(NOT(ISERROR(VLOOKUP(Table5[[#This Row],[Section]],TB_notTB,1,FALSE))),"No",LEFT(Table5[[#This Row],[Section]],3)="ETB","PLS",LEFT(Table5[[#This Row],[Section]],1)="7","PDB",NOT(ISBLANK(Table5[[#This Row],[Section]])),"No")</f>
        <v>No</v>
      </c>
    </row>
    <row r="8569" spans="1:13" x14ac:dyDescent="0.25">
      <c r="A8569" s="126" t="s">
        <v>19124</v>
      </c>
      <c r="B8569" s="126" t="s">
        <v>19125</v>
      </c>
      <c r="C8569" s="126" t="s">
        <v>75</v>
      </c>
      <c r="D8569" s="127">
        <v>11.041</v>
      </c>
      <c r="E8569" s="128">
        <v>1094</v>
      </c>
      <c r="F8569" s="128">
        <v>1094</v>
      </c>
      <c r="G8569" s="126" t="s">
        <v>13724</v>
      </c>
      <c r="H8569" s="126" t="s">
        <v>21063</v>
      </c>
      <c r="I8569" s="126" t="s">
        <v>21064</v>
      </c>
      <c r="J8569" s="126" t="s">
        <v>26248</v>
      </c>
      <c r="K8569" s="9">
        <f>_xlfn.IFNA(VLOOKUP(Table5[[#This Row],[Section]],SubSill_Tier,2,FALSE),0)</f>
        <v>0</v>
      </c>
      <c r="L8569" s="9" t="str">
        <f t="shared" si="142"/>
        <v>Wall</v>
      </c>
      <c r="M8569" s="205" t="str" cm="1">
        <f t="array" ref="M8569">_xlfn.IFS(NOT(ISERROR(VLOOKUP(Table5[[#This Row],[Section]],TB_notTB,1,FALSE))),"No",LEFT(Table5[[#This Row],[Section]],3)="ETB","PLS",LEFT(Table5[[#This Row],[Section]],1)="7","PDB",NOT(ISBLANK(Table5[[#This Row],[Section]])),"No")</f>
        <v>No</v>
      </c>
    </row>
    <row r="8570" spans="1:13" x14ac:dyDescent="0.25">
      <c r="A8570" s="126" t="s">
        <v>19126</v>
      </c>
      <c r="B8570" s="126" t="s">
        <v>28307</v>
      </c>
      <c r="C8570" s="126" t="s">
        <v>98</v>
      </c>
      <c r="D8570" s="127">
        <v>1.357</v>
      </c>
      <c r="E8570" s="128">
        <v>209</v>
      </c>
      <c r="F8570" s="128">
        <v>209</v>
      </c>
      <c r="G8570" s="126" t="s">
        <v>13731</v>
      </c>
      <c r="H8570" s="126" t="s">
        <v>21911</v>
      </c>
      <c r="I8570" s="126" t="s">
        <v>21747</v>
      </c>
      <c r="J8570" s="126" t="s">
        <v>26233</v>
      </c>
      <c r="K8570" s="9">
        <f>_xlfn.IFNA(VLOOKUP(Table5[[#This Row],[Section]],SubSill_Tier,2,FALSE),0)</f>
        <v>0</v>
      </c>
      <c r="L8570" s="9" t="str">
        <f t="shared" si="142"/>
        <v/>
      </c>
      <c r="M8570" s="205" t="str" cm="1">
        <f t="array" ref="M8570">_xlfn.IFS(NOT(ISERROR(VLOOKUP(Table5[[#This Row],[Section]],TB_notTB,1,FALSE))),"No",LEFT(Table5[[#This Row],[Section]],3)="ETB","PLS",LEFT(Table5[[#This Row],[Section]],1)="7","PDB",NOT(ISBLANK(Table5[[#This Row],[Section]])),"No")</f>
        <v>No</v>
      </c>
    </row>
    <row r="8571" spans="1:13" x14ac:dyDescent="0.25">
      <c r="A8571" s="126" t="s">
        <v>19127</v>
      </c>
      <c r="B8571" s="126" t="s">
        <v>19128</v>
      </c>
      <c r="C8571" s="126" t="s">
        <v>75</v>
      </c>
      <c r="D8571" s="127">
        <v>6.8630000000000004</v>
      </c>
      <c r="E8571" s="128">
        <v>792</v>
      </c>
      <c r="F8571" s="128">
        <v>528</v>
      </c>
      <c r="G8571" s="126" t="s">
        <v>13724</v>
      </c>
      <c r="H8571" s="126" t="s">
        <v>21063</v>
      </c>
      <c r="I8571" s="126" t="s">
        <v>21064</v>
      </c>
      <c r="J8571" s="126" t="s">
        <v>26245</v>
      </c>
      <c r="K8571" s="9">
        <f>_xlfn.IFNA(VLOOKUP(Table5[[#This Row],[Section]],SubSill_Tier,2,FALSE),0)</f>
        <v>0</v>
      </c>
      <c r="L8571" s="9" t="str">
        <f t="shared" si="142"/>
        <v/>
      </c>
      <c r="M8571" s="205" t="str" cm="1">
        <f t="array" ref="M8571">_xlfn.IFS(NOT(ISERROR(VLOOKUP(Table5[[#This Row],[Section]],TB_notTB,1,FALSE))),"No",LEFT(Table5[[#This Row],[Section]],3)="ETB","PLS",LEFT(Table5[[#This Row],[Section]],1)="7","PDB",NOT(ISBLANK(Table5[[#This Row],[Section]])),"No")</f>
        <v>No</v>
      </c>
    </row>
    <row r="8572" spans="1:13" x14ac:dyDescent="0.25">
      <c r="A8572" s="126" t="s">
        <v>19129</v>
      </c>
      <c r="B8572" s="126" t="s">
        <v>19130</v>
      </c>
      <c r="C8572" s="126" t="s">
        <v>75</v>
      </c>
      <c r="D8572" s="127">
        <v>1.431</v>
      </c>
      <c r="E8572" s="128">
        <v>398</v>
      </c>
      <c r="F8572" s="128">
        <v>266</v>
      </c>
      <c r="G8572" s="126" t="s">
        <v>13724</v>
      </c>
      <c r="H8572" s="126" t="s">
        <v>21063</v>
      </c>
      <c r="I8572" s="126" t="s">
        <v>21064</v>
      </c>
      <c r="J8572" s="126" t="s">
        <v>26233</v>
      </c>
      <c r="K8572" s="9">
        <f>_xlfn.IFNA(VLOOKUP(Table5[[#This Row],[Section]],SubSill_Tier,2,FALSE),0)</f>
        <v>0</v>
      </c>
      <c r="L8572" s="9" t="str">
        <f t="shared" si="142"/>
        <v/>
      </c>
      <c r="M8572" s="205" t="str" cm="1">
        <f t="array" ref="M8572">_xlfn.IFS(NOT(ISERROR(VLOOKUP(Table5[[#This Row],[Section]],TB_notTB,1,FALSE))),"No",LEFT(Table5[[#This Row],[Section]],3)="ETB","PLS",LEFT(Table5[[#This Row],[Section]],1)="7","PDB",NOT(ISBLANK(Table5[[#This Row],[Section]])),"No")</f>
        <v>No</v>
      </c>
    </row>
    <row r="8573" spans="1:13" x14ac:dyDescent="0.25">
      <c r="A8573" s="126" t="s">
        <v>19131</v>
      </c>
      <c r="B8573" s="126" t="s">
        <v>26830</v>
      </c>
      <c r="C8573" s="126" t="s">
        <v>75</v>
      </c>
      <c r="D8573" s="127">
        <v>3.0270000000000001</v>
      </c>
      <c r="E8573" s="128">
        <v>384</v>
      </c>
      <c r="F8573" s="128">
        <v>384</v>
      </c>
      <c r="G8573" s="126" t="s">
        <v>19308</v>
      </c>
      <c r="H8573" s="126" t="s">
        <v>21128</v>
      </c>
      <c r="I8573" s="126" t="s">
        <v>27831</v>
      </c>
      <c r="J8573" s="126" t="s">
        <v>26332</v>
      </c>
      <c r="K8573" s="9">
        <f>_xlfn.IFNA(VLOOKUP(Table5[[#This Row],[Section]],SubSill_Tier,2,FALSE),0)</f>
        <v>0</v>
      </c>
      <c r="L8573" s="9" t="str">
        <f t="shared" si="142"/>
        <v/>
      </c>
      <c r="M8573" s="205" t="str" cm="1">
        <f t="array" ref="M8573">_xlfn.IFS(NOT(ISERROR(VLOOKUP(Table5[[#This Row],[Section]],TB_notTB,1,FALSE))),"No",LEFT(Table5[[#This Row],[Section]],3)="ETB","PLS",LEFT(Table5[[#This Row],[Section]],1)="7","PDB",NOT(ISBLANK(Table5[[#This Row],[Section]])),"No")</f>
        <v>No</v>
      </c>
    </row>
    <row r="8574" spans="1:13" x14ac:dyDescent="0.25">
      <c r="A8574" s="126" t="s">
        <v>19132</v>
      </c>
      <c r="B8574" s="126" t="s">
        <v>26831</v>
      </c>
      <c r="C8574" s="126" t="s">
        <v>75</v>
      </c>
      <c r="D8574" s="127">
        <v>1.9379999999999999</v>
      </c>
      <c r="E8574" s="128">
        <v>439</v>
      </c>
      <c r="F8574" s="128">
        <v>288</v>
      </c>
      <c r="G8574" s="126" t="s">
        <v>19308</v>
      </c>
      <c r="H8574" s="126" t="s">
        <v>21128</v>
      </c>
      <c r="I8574" s="126" t="s">
        <v>27831</v>
      </c>
      <c r="J8574" s="126" t="s">
        <v>26241</v>
      </c>
      <c r="K8574" s="9">
        <f>_xlfn.IFNA(VLOOKUP(Table5[[#This Row],[Section]],SubSill_Tier,2,FALSE),0)</f>
        <v>0</v>
      </c>
      <c r="L8574" s="9" t="str">
        <f t="shared" si="142"/>
        <v/>
      </c>
      <c r="M8574" s="205" t="str" cm="1">
        <f t="array" ref="M8574">_xlfn.IFS(NOT(ISERROR(VLOOKUP(Table5[[#This Row],[Section]],TB_notTB,1,FALSE))),"No",LEFT(Table5[[#This Row],[Section]],3)="ETB","PLS",LEFT(Table5[[#This Row],[Section]],1)="7","PDB",NOT(ISBLANK(Table5[[#This Row],[Section]])),"No")</f>
        <v>No</v>
      </c>
    </row>
    <row r="8575" spans="1:13" x14ac:dyDescent="0.25">
      <c r="A8575" s="126" t="s">
        <v>19133</v>
      </c>
      <c r="B8575" s="126" t="s">
        <v>26832</v>
      </c>
      <c r="C8575" s="126" t="s">
        <v>75</v>
      </c>
      <c r="D8575" s="127">
        <v>2.028</v>
      </c>
      <c r="E8575" s="128">
        <v>477</v>
      </c>
      <c r="F8575" s="128">
        <v>319</v>
      </c>
      <c r="G8575" s="126" t="s">
        <v>19308</v>
      </c>
      <c r="H8575" s="126" t="s">
        <v>21128</v>
      </c>
      <c r="I8575" s="126" t="s">
        <v>27831</v>
      </c>
      <c r="J8575" s="126" t="s">
        <v>26241</v>
      </c>
      <c r="K8575" s="9">
        <f>_xlfn.IFNA(VLOOKUP(Table5[[#This Row],[Section]],SubSill_Tier,2,FALSE),0)</f>
        <v>0</v>
      </c>
      <c r="L8575" s="9" t="str">
        <f t="shared" si="142"/>
        <v/>
      </c>
      <c r="M8575" s="205" t="str" cm="1">
        <f t="array" ref="M8575">_xlfn.IFS(NOT(ISERROR(VLOOKUP(Table5[[#This Row],[Section]],TB_notTB,1,FALSE))),"No",LEFT(Table5[[#This Row],[Section]],3)="ETB","PLS",LEFT(Table5[[#This Row],[Section]],1)="7","PDB",NOT(ISBLANK(Table5[[#This Row],[Section]])),"No")</f>
        <v>No</v>
      </c>
    </row>
    <row r="8576" spans="1:13" x14ac:dyDescent="0.25">
      <c r="A8576" s="126" t="s">
        <v>9305</v>
      </c>
      <c r="B8576" s="126" t="s">
        <v>3598</v>
      </c>
      <c r="C8576" s="126" t="s">
        <v>98</v>
      </c>
      <c r="D8576" s="127">
        <v>1.19</v>
      </c>
      <c r="E8576" s="128">
        <v>467</v>
      </c>
      <c r="F8576" s="128">
        <v>130</v>
      </c>
      <c r="G8576" s="126" t="s">
        <v>13724</v>
      </c>
      <c r="H8576" s="126" t="s">
        <v>20186</v>
      </c>
      <c r="I8576" s="126" t="s">
        <v>22099</v>
      </c>
      <c r="J8576" s="126" t="s">
        <v>26234</v>
      </c>
      <c r="K8576" s="9">
        <f>_xlfn.IFNA(VLOOKUP(Table5[[#This Row],[Section]],SubSill_Tier,2,FALSE),0)</f>
        <v>0</v>
      </c>
      <c r="L8576" s="9" t="str">
        <f t="shared" si="142"/>
        <v/>
      </c>
      <c r="M8576" s="205" t="str" cm="1">
        <f t="array" ref="M8576">_xlfn.IFS(NOT(ISERROR(VLOOKUP(Table5[[#This Row],[Section]],TB_notTB,1,FALSE))),"No",LEFT(Table5[[#This Row],[Section]],3)="ETB","PLS",LEFT(Table5[[#This Row],[Section]],1)="7","PDB",NOT(ISBLANK(Table5[[#This Row],[Section]])),"No")</f>
        <v>No</v>
      </c>
    </row>
    <row r="8577" spans="1:13" x14ac:dyDescent="0.25">
      <c r="A8577" s="126" t="s">
        <v>19134</v>
      </c>
      <c r="B8577" s="126" t="s">
        <v>19135</v>
      </c>
      <c r="C8577" s="126" t="s">
        <v>98</v>
      </c>
      <c r="D8577" s="127">
        <v>0.66200000000000003</v>
      </c>
      <c r="E8577" s="128">
        <v>227</v>
      </c>
      <c r="F8577" s="128">
        <v>177</v>
      </c>
      <c r="G8577" s="126" t="s">
        <v>14604</v>
      </c>
      <c r="H8577" s="126" t="s">
        <v>20392</v>
      </c>
      <c r="I8577" s="126" t="s">
        <v>21305</v>
      </c>
      <c r="J8577" s="126" t="s">
        <v>26350</v>
      </c>
      <c r="K8577" s="9">
        <f>_xlfn.IFNA(VLOOKUP(Table5[[#This Row],[Section]],SubSill_Tier,2,FALSE),0)</f>
        <v>0</v>
      </c>
      <c r="L8577" s="9" t="str">
        <f t="shared" si="142"/>
        <v/>
      </c>
      <c r="M8577" s="205" t="str" cm="1">
        <f t="array" ref="M8577">_xlfn.IFS(NOT(ISERROR(VLOOKUP(Table5[[#This Row],[Section]],TB_notTB,1,FALSE))),"No",LEFT(Table5[[#This Row],[Section]],3)="ETB","PLS",LEFT(Table5[[#This Row],[Section]],1)="7","PDB",NOT(ISBLANK(Table5[[#This Row],[Section]])),"No")</f>
        <v>No</v>
      </c>
    </row>
    <row r="8578" spans="1:13" x14ac:dyDescent="0.25">
      <c r="A8578" s="126" t="s">
        <v>19136</v>
      </c>
      <c r="B8578" s="126" t="s">
        <v>22211</v>
      </c>
      <c r="C8578" s="126" t="s">
        <v>75</v>
      </c>
      <c r="D8578" s="127">
        <v>0.45700000000000002</v>
      </c>
      <c r="E8578" s="128">
        <v>156</v>
      </c>
      <c r="F8578" s="128">
        <v>156</v>
      </c>
      <c r="G8578" s="126" t="s">
        <v>14979</v>
      </c>
      <c r="H8578" s="126" t="s">
        <v>21162</v>
      </c>
      <c r="I8578" s="126" t="s">
        <v>22110</v>
      </c>
      <c r="J8578" s="126" t="s">
        <v>26278</v>
      </c>
      <c r="K8578" s="9">
        <f>_xlfn.IFNA(VLOOKUP(Table5[[#This Row],[Section]],SubSill_Tier,2,FALSE),0)</f>
        <v>0</v>
      </c>
      <c r="L8578" s="9" t="str">
        <f t="shared" ref="L8578:L8641" si="143">IFERROR(IF(LEFT(G8578,2)="AI",IF(_xlfn.NUMBERVALUE(IFERROR(LEFT(IF(ISERROR(FIND("X",UPPER(B8578))),UPPER(B8578),RIGHT(UPPER(B8578),LEN(UPPER(B8578))-FIND("~",SUBSTITUTE(UPPER(B8578),"X","~",LEN(UPPER(B8578))-LEN(SUBSTITUTE(UPPER(B8578),"X","")))))),FIND(" ",IF(ISERROR(FIND("X",UPPER(B8578))),UPPER(B8578),RIGHT(UPPER(B8578),LEN(UPPER(B8578))-FIND("~",SUBSTITUTE(UPPER(B8578),"X","~",LEN(UPPER(B8578))-LEN(SUBSTITUTE(UPPER(B8578),"X","")))))),1)-1),IF(ISERROR(FIND("X",UPPER(B8578))),UPPER(B8578),RIGHT(UPPER(B8578),LEN(UPPER(B8578))-FIND("~",SUBSTITUTE(UPPER(B8578),"X","~",LEN(UPPER(B8578))-LEN(SUBSTITUTE(UPPER(B8578),"X",""))))))),".")&gt;=5,"Wall",""),""),"")</f>
        <v/>
      </c>
      <c r="M8578" s="205" t="str" cm="1">
        <f t="array" ref="M8578">_xlfn.IFS(NOT(ISERROR(VLOOKUP(Table5[[#This Row],[Section]],TB_notTB,1,FALSE))),"No",LEFT(Table5[[#This Row],[Section]],3)="ETB","PLS",LEFT(Table5[[#This Row],[Section]],1)="7","PDB",NOT(ISBLANK(Table5[[#This Row],[Section]])),"No")</f>
        <v>No</v>
      </c>
    </row>
    <row r="8579" spans="1:13" x14ac:dyDescent="0.25">
      <c r="A8579" s="126" t="s">
        <v>19137</v>
      </c>
      <c r="B8579" s="126" t="s">
        <v>22212</v>
      </c>
      <c r="C8579" s="126" t="s">
        <v>75</v>
      </c>
      <c r="D8579" s="127">
        <v>0.91800000000000004</v>
      </c>
      <c r="E8579" s="128">
        <v>378</v>
      </c>
      <c r="F8579" s="128">
        <v>252</v>
      </c>
      <c r="G8579" s="126" t="s">
        <v>14979</v>
      </c>
      <c r="H8579" s="126" t="s">
        <v>21162</v>
      </c>
      <c r="I8579" s="126" t="s">
        <v>22110</v>
      </c>
      <c r="J8579" s="126" t="s">
        <v>26278</v>
      </c>
      <c r="K8579" s="9">
        <f>_xlfn.IFNA(VLOOKUP(Table5[[#This Row],[Section]],SubSill_Tier,2,FALSE),0)</f>
        <v>0</v>
      </c>
      <c r="L8579" s="9" t="str">
        <f t="shared" si="143"/>
        <v/>
      </c>
      <c r="M8579" s="205" t="str" cm="1">
        <f t="array" ref="M8579">_xlfn.IFS(NOT(ISERROR(VLOOKUP(Table5[[#This Row],[Section]],TB_notTB,1,FALSE))),"No",LEFT(Table5[[#This Row],[Section]],3)="ETB","PLS",LEFT(Table5[[#This Row],[Section]],1)="7","PDB",NOT(ISBLANK(Table5[[#This Row],[Section]])),"No")</f>
        <v>No</v>
      </c>
    </row>
    <row r="8580" spans="1:13" x14ac:dyDescent="0.25">
      <c r="A8580" s="126" t="s">
        <v>19138</v>
      </c>
      <c r="B8580" s="126" t="s">
        <v>26833</v>
      </c>
      <c r="C8580" s="126" t="s">
        <v>75</v>
      </c>
      <c r="D8580" s="127">
        <v>0.65500000000000003</v>
      </c>
      <c r="E8580" s="128">
        <v>235</v>
      </c>
      <c r="F8580" s="128">
        <v>157</v>
      </c>
      <c r="G8580" s="126" t="s">
        <v>19309</v>
      </c>
      <c r="H8580" s="126" t="s">
        <v>21130</v>
      </c>
      <c r="I8580" s="126" t="s">
        <v>27832</v>
      </c>
      <c r="J8580" s="126" t="s">
        <v>26241</v>
      </c>
      <c r="K8580" s="9">
        <f>_xlfn.IFNA(VLOOKUP(Table5[[#This Row],[Section]],SubSill_Tier,2,FALSE),0)</f>
        <v>0</v>
      </c>
      <c r="L8580" s="9" t="str">
        <f t="shared" si="143"/>
        <v/>
      </c>
      <c r="M8580" s="205" t="str" cm="1">
        <f t="array" ref="M8580">_xlfn.IFS(NOT(ISERROR(VLOOKUP(Table5[[#This Row],[Section]],TB_notTB,1,FALSE))),"No",LEFT(Table5[[#This Row],[Section]],3)="ETB","PLS",LEFT(Table5[[#This Row],[Section]],1)="7","PDB",NOT(ISBLANK(Table5[[#This Row],[Section]])),"No")</f>
        <v>No</v>
      </c>
    </row>
    <row r="8581" spans="1:13" x14ac:dyDescent="0.25">
      <c r="A8581" s="126" t="s">
        <v>19139</v>
      </c>
      <c r="B8581" s="126" t="s">
        <v>26834</v>
      </c>
      <c r="C8581" s="126" t="s">
        <v>75</v>
      </c>
      <c r="D8581" s="127">
        <v>0.86099999999999999</v>
      </c>
      <c r="E8581" s="128">
        <v>298</v>
      </c>
      <c r="F8581" s="128">
        <v>199</v>
      </c>
      <c r="G8581" s="126" t="s">
        <v>19309</v>
      </c>
      <c r="H8581" s="126" t="s">
        <v>21130</v>
      </c>
      <c r="I8581" s="126" t="s">
        <v>27832</v>
      </c>
      <c r="J8581" s="126" t="s">
        <v>26241</v>
      </c>
      <c r="K8581" s="9">
        <f>_xlfn.IFNA(VLOOKUP(Table5[[#This Row],[Section]],SubSill_Tier,2,FALSE),0)</f>
        <v>0</v>
      </c>
      <c r="L8581" s="9" t="str">
        <f t="shared" si="143"/>
        <v/>
      </c>
      <c r="M8581" s="205" t="str" cm="1">
        <f t="array" ref="M8581">_xlfn.IFS(NOT(ISERROR(VLOOKUP(Table5[[#This Row],[Section]],TB_notTB,1,FALSE))),"No",LEFT(Table5[[#This Row],[Section]],3)="ETB","PLS",LEFT(Table5[[#This Row],[Section]],1)="7","PDB",NOT(ISBLANK(Table5[[#This Row],[Section]])),"No")</f>
        <v>No</v>
      </c>
    </row>
    <row r="8582" spans="1:13" x14ac:dyDescent="0.25">
      <c r="A8582" s="126" t="s">
        <v>19140</v>
      </c>
      <c r="B8582" s="126" t="s">
        <v>28308</v>
      </c>
      <c r="C8582" s="126" t="s">
        <v>75</v>
      </c>
      <c r="D8582" s="127">
        <v>5.875</v>
      </c>
      <c r="E8582" s="128">
        <v>558</v>
      </c>
      <c r="F8582" s="128">
        <v>558</v>
      </c>
      <c r="G8582" s="126" t="s">
        <v>13725</v>
      </c>
      <c r="H8582" s="126" t="s">
        <v>20134</v>
      </c>
      <c r="I8582" s="126" t="s">
        <v>20135</v>
      </c>
      <c r="J8582" s="126" t="s">
        <v>26245</v>
      </c>
      <c r="K8582" s="9">
        <f>_xlfn.IFNA(VLOOKUP(Table5[[#This Row],[Section]],SubSill_Tier,2,FALSE),0)</f>
        <v>0</v>
      </c>
      <c r="L8582" s="9" t="str">
        <f t="shared" si="143"/>
        <v/>
      </c>
      <c r="M8582" s="205" t="str" cm="1">
        <f t="array" ref="M8582">_xlfn.IFS(NOT(ISERROR(VLOOKUP(Table5[[#This Row],[Section]],TB_notTB,1,FALSE))),"No",LEFT(Table5[[#This Row],[Section]],3)="ETB","PLS",LEFT(Table5[[#This Row],[Section]],1)="7","PDB",NOT(ISBLANK(Table5[[#This Row],[Section]])),"No")</f>
        <v>No</v>
      </c>
    </row>
    <row r="8583" spans="1:13" x14ac:dyDescent="0.25">
      <c r="A8583" s="126" t="s">
        <v>19141</v>
      </c>
      <c r="B8583" s="126" t="s">
        <v>19142</v>
      </c>
      <c r="C8583" s="126" t="s">
        <v>75</v>
      </c>
      <c r="D8583" s="127">
        <v>0.49299999999999999</v>
      </c>
      <c r="E8583" s="128">
        <v>224</v>
      </c>
      <c r="F8583" s="128">
        <v>224</v>
      </c>
      <c r="G8583" s="126" t="s">
        <v>14511</v>
      </c>
      <c r="H8583" s="126" t="s">
        <v>21236</v>
      </c>
      <c r="I8583" s="126" t="s">
        <v>21237</v>
      </c>
      <c r="J8583" s="126" t="s">
        <v>26241</v>
      </c>
      <c r="K8583" s="9">
        <f>_xlfn.IFNA(VLOOKUP(Table5[[#This Row],[Section]],SubSill_Tier,2,FALSE),0)</f>
        <v>0</v>
      </c>
      <c r="L8583" s="9" t="str">
        <f t="shared" si="143"/>
        <v/>
      </c>
      <c r="M8583" s="205" t="str" cm="1">
        <f t="array" ref="M8583">_xlfn.IFS(NOT(ISERROR(VLOOKUP(Table5[[#This Row],[Section]],TB_notTB,1,FALSE))),"No",LEFT(Table5[[#This Row],[Section]],3)="ETB","PLS",LEFT(Table5[[#This Row],[Section]],1)="7","PDB",NOT(ISBLANK(Table5[[#This Row],[Section]])),"No")</f>
        <v>No</v>
      </c>
    </row>
    <row r="8584" spans="1:13" x14ac:dyDescent="0.25">
      <c r="A8584" s="126" t="s">
        <v>19143</v>
      </c>
      <c r="B8584" s="126" t="s">
        <v>22213</v>
      </c>
      <c r="C8584" s="126" t="s">
        <v>75</v>
      </c>
      <c r="D8584" s="127">
        <v>0.60799999999999998</v>
      </c>
      <c r="E8584" s="128">
        <v>217</v>
      </c>
      <c r="F8584" s="128">
        <v>145</v>
      </c>
      <c r="G8584" s="126" t="s">
        <v>14884</v>
      </c>
      <c r="H8584" s="126" t="s">
        <v>21146</v>
      </c>
      <c r="I8584" s="126" t="s">
        <v>22101</v>
      </c>
      <c r="J8584" s="126" t="s">
        <v>26278</v>
      </c>
      <c r="K8584" s="9">
        <f>_xlfn.IFNA(VLOOKUP(Table5[[#This Row],[Section]],SubSill_Tier,2,FALSE),0)</f>
        <v>0</v>
      </c>
      <c r="L8584" s="9" t="str">
        <f t="shared" si="143"/>
        <v/>
      </c>
      <c r="M8584" s="205" t="str" cm="1">
        <f t="array" ref="M8584">_xlfn.IFS(NOT(ISERROR(VLOOKUP(Table5[[#This Row],[Section]],TB_notTB,1,FALSE))),"No",LEFT(Table5[[#This Row],[Section]],3)="ETB","PLS",LEFT(Table5[[#This Row],[Section]],1)="7","PDB",NOT(ISBLANK(Table5[[#This Row],[Section]])),"No")</f>
        <v>No</v>
      </c>
    </row>
    <row r="8585" spans="1:13" x14ac:dyDescent="0.25">
      <c r="A8585" s="126" t="s">
        <v>19144</v>
      </c>
      <c r="B8585" s="126" t="s">
        <v>22214</v>
      </c>
      <c r="C8585" s="126" t="s">
        <v>75</v>
      </c>
      <c r="D8585" s="127">
        <v>0.32</v>
      </c>
      <c r="E8585" s="128">
        <v>100</v>
      </c>
      <c r="F8585" s="128">
        <v>100</v>
      </c>
      <c r="G8585" s="126" t="s">
        <v>14884</v>
      </c>
      <c r="H8585" s="126" t="s">
        <v>21146</v>
      </c>
      <c r="I8585" s="126" t="s">
        <v>22101</v>
      </c>
      <c r="J8585" s="126" t="s">
        <v>26278</v>
      </c>
      <c r="K8585" s="9">
        <f>_xlfn.IFNA(VLOOKUP(Table5[[#This Row],[Section]],SubSill_Tier,2,FALSE),0)</f>
        <v>0</v>
      </c>
      <c r="L8585" s="9" t="str">
        <f t="shared" si="143"/>
        <v/>
      </c>
      <c r="M8585" s="205" t="str" cm="1">
        <f t="array" ref="M8585">_xlfn.IFS(NOT(ISERROR(VLOOKUP(Table5[[#This Row],[Section]],TB_notTB,1,FALSE))),"No",LEFT(Table5[[#This Row],[Section]],3)="ETB","PLS",LEFT(Table5[[#This Row],[Section]],1)="7","PDB",NOT(ISBLANK(Table5[[#This Row],[Section]])),"No")</f>
        <v>No</v>
      </c>
    </row>
    <row r="8586" spans="1:13" x14ac:dyDescent="0.25">
      <c r="A8586" s="126" t="s">
        <v>19145</v>
      </c>
      <c r="B8586" s="126" t="s">
        <v>19146</v>
      </c>
      <c r="C8586" s="126" t="s">
        <v>98</v>
      </c>
      <c r="D8586" s="127">
        <v>0.32</v>
      </c>
      <c r="E8586" s="128">
        <v>138</v>
      </c>
      <c r="F8586" s="128">
        <v>138</v>
      </c>
      <c r="G8586" s="126" t="s">
        <v>21307</v>
      </c>
      <c r="H8586" s="126" t="s">
        <v>20393</v>
      </c>
      <c r="I8586" s="126" t="s">
        <v>21308</v>
      </c>
      <c r="J8586" s="126" t="s">
        <v>26350</v>
      </c>
      <c r="K8586" s="9">
        <f>_xlfn.IFNA(VLOOKUP(Table5[[#This Row],[Section]],SubSill_Tier,2,FALSE),0)</f>
        <v>0</v>
      </c>
      <c r="L8586" s="9" t="str">
        <f t="shared" si="143"/>
        <v/>
      </c>
      <c r="M8586" s="205" t="str" cm="1">
        <f t="array" ref="M8586">_xlfn.IFS(NOT(ISERROR(VLOOKUP(Table5[[#This Row],[Section]],TB_notTB,1,FALSE))),"No",LEFT(Table5[[#This Row],[Section]],3)="ETB","PLS",LEFT(Table5[[#This Row],[Section]],1)="7","PDB",NOT(ISBLANK(Table5[[#This Row],[Section]])),"No")</f>
        <v>No</v>
      </c>
    </row>
    <row r="8587" spans="1:13" x14ac:dyDescent="0.25">
      <c r="A8587" s="126" t="s">
        <v>19147</v>
      </c>
      <c r="B8587" s="126" t="s">
        <v>19148</v>
      </c>
      <c r="C8587" s="126" t="s">
        <v>75</v>
      </c>
      <c r="D8587" s="127">
        <v>1.2350000000000001</v>
      </c>
      <c r="E8587" s="128">
        <v>426</v>
      </c>
      <c r="F8587" s="128">
        <v>284</v>
      </c>
      <c r="G8587" s="126" t="s">
        <v>13743</v>
      </c>
      <c r="H8587" s="126" t="s">
        <v>21092</v>
      </c>
      <c r="I8587" s="126" t="s">
        <v>21093</v>
      </c>
      <c r="J8587" s="126" t="s">
        <v>26241</v>
      </c>
      <c r="K8587" s="9">
        <f>_xlfn.IFNA(VLOOKUP(Table5[[#This Row],[Section]],SubSill_Tier,2,FALSE),0)</f>
        <v>0</v>
      </c>
      <c r="L8587" s="9" t="str">
        <f t="shared" si="143"/>
        <v/>
      </c>
      <c r="M8587" s="205" t="str" cm="1">
        <f t="array" ref="M8587">_xlfn.IFS(NOT(ISERROR(VLOOKUP(Table5[[#This Row],[Section]],TB_notTB,1,FALSE))),"No",LEFT(Table5[[#This Row],[Section]],3)="ETB","PLS",LEFT(Table5[[#This Row],[Section]],1)="7","PDB",NOT(ISBLANK(Table5[[#This Row],[Section]])),"No")</f>
        <v>No</v>
      </c>
    </row>
    <row r="8588" spans="1:13" x14ac:dyDescent="0.25">
      <c r="A8588" s="126" t="s">
        <v>19149</v>
      </c>
      <c r="B8588" s="126" t="s">
        <v>19150</v>
      </c>
      <c r="C8588" s="126" t="s">
        <v>75</v>
      </c>
      <c r="D8588" s="127">
        <v>3.5209999999999999</v>
      </c>
      <c r="E8588" s="128">
        <v>900</v>
      </c>
      <c r="F8588" s="128">
        <v>600</v>
      </c>
      <c r="G8588" s="126" t="s">
        <v>19350</v>
      </c>
      <c r="H8588" s="126" t="s">
        <v>21120</v>
      </c>
      <c r="I8588" s="126" t="s">
        <v>27823</v>
      </c>
      <c r="J8588" s="126" t="s">
        <v>26332</v>
      </c>
      <c r="K8588" s="9">
        <f>_xlfn.IFNA(VLOOKUP(Table5[[#This Row],[Section]],SubSill_Tier,2,FALSE),0)</f>
        <v>0</v>
      </c>
      <c r="L8588" s="9" t="str">
        <f t="shared" si="143"/>
        <v/>
      </c>
      <c r="M8588" s="205" t="str" cm="1">
        <f t="array" ref="M8588">_xlfn.IFS(NOT(ISERROR(VLOOKUP(Table5[[#This Row],[Section]],TB_notTB,1,FALSE))),"No",LEFT(Table5[[#This Row],[Section]],3)="ETB","PLS",LEFT(Table5[[#This Row],[Section]],1)="7","PDB",NOT(ISBLANK(Table5[[#This Row],[Section]])),"No")</f>
        <v>No</v>
      </c>
    </row>
    <row r="8589" spans="1:13" x14ac:dyDescent="0.25">
      <c r="A8589" s="126" t="s">
        <v>19151</v>
      </c>
      <c r="B8589" s="126" t="s">
        <v>28309</v>
      </c>
      <c r="C8589" s="126" t="s">
        <v>75</v>
      </c>
      <c r="D8589" s="127">
        <v>0.442</v>
      </c>
      <c r="E8589" s="128">
        <v>122</v>
      </c>
      <c r="F8589" s="128">
        <v>122</v>
      </c>
      <c r="G8589" s="126" t="s">
        <v>13725</v>
      </c>
      <c r="H8589" s="126" t="s">
        <v>20134</v>
      </c>
      <c r="I8589" s="126" t="s">
        <v>20135</v>
      </c>
      <c r="J8589" s="126" t="s">
        <v>26235</v>
      </c>
      <c r="K8589" s="9">
        <f>_xlfn.IFNA(VLOOKUP(Table5[[#This Row],[Section]],SubSill_Tier,2,FALSE),0)</f>
        <v>0</v>
      </c>
      <c r="L8589" s="9" t="str">
        <f t="shared" si="143"/>
        <v/>
      </c>
      <c r="M8589" s="205" t="str" cm="1">
        <f t="array" ref="M8589">_xlfn.IFS(NOT(ISERROR(VLOOKUP(Table5[[#This Row],[Section]],TB_notTB,1,FALSE))),"No",LEFT(Table5[[#This Row],[Section]],3)="ETB","PLS",LEFT(Table5[[#This Row],[Section]],1)="7","PDB",NOT(ISBLANK(Table5[[#This Row],[Section]])),"No")</f>
        <v>No</v>
      </c>
    </row>
    <row r="8590" spans="1:13" x14ac:dyDescent="0.25">
      <c r="A8590" s="126" t="s">
        <v>3739</v>
      </c>
      <c r="B8590" s="126" t="s">
        <v>17222</v>
      </c>
      <c r="C8590" s="126" t="s">
        <v>98</v>
      </c>
      <c r="D8590" s="127">
        <v>1.833</v>
      </c>
      <c r="E8590" s="128">
        <v>712</v>
      </c>
      <c r="F8590" s="128">
        <v>712</v>
      </c>
      <c r="G8590" s="126" t="s">
        <v>13736</v>
      </c>
      <c r="H8590" s="126" t="s">
        <v>20148</v>
      </c>
      <c r="I8590" s="126" t="s">
        <v>21073</v>
      </c>
      <c r="J8590" s="126" t="s">
        <v>26232</v>
      </c>
      <c r="K8590" s="9">
        <f>_xlfn.IFNA(VLOOKUP(Table5[[#This Row],[Section]],SubSill_Tier,2,FALSE),0)</f>
        <v>0</v>
      </c>
      <c r="L8590" s="9" t="str">
        <f t="shared" si="143"/>
        <v/>
      </c>
      <c r="M8590" s="205" t="str" cm="1">
        <f t="array" ref="M8590">_xlfn.IFS(NOT(ISERROR(VLOOKUP(Table5[[#This Row],[Section]],TB_notTB,1,FALSE))),"No",LEFT(Table5[[#This Row],[Section]],3)="ETB","PLS",LEFT(Table5[[#This Row],[Section]],1)="7","PDB",NOT(ISBLANK(Table5[[#This Row],[Section]])),"No")</f>
        <v>No</v>
      </c>
    </row>
    <row r="8591" spans="1:13" x14ac:dyDescent="0.25">
      <c r="A8591" s="126" t="s">
        <v>19152</v>
      </c>
      <c r="B8591" s="126" t="s">
        <v>26487</v>
      </c>
      <c r="C8591" s="126" t="s">
        <v>98</v>
      </c>
      <c r="D8591" s="127">
        <v>2.4089999999999998</v>
      </c>
      <c r="E8591" s="128">
        <v>472</v>
      </c>
      <c r="F8591" s="128">
        <v>315</v>
      </c>
      <c r="G8591" s="126" t="s">
        <v>26835</v>
      </c>
      <c r="H8591" s="126" t="s">
        <v>26836</v>
      </c>
      <c r="I8591" s="126" t="s">
        <v>26837</v>
      </c>
      <c r="J8591" s="126" t="s">
        <v>26348</v>
      </c>
      <c r="K8591" s="9">
        <f>_xlfn.IFNA(VLOOKUP(Table5[[#This Row],[Section]],SubSill_Tier,2,FALSE),0)</f>
        <v>0</v>
      </c>
      <c r="L8591" s="9" t="str">
        <f t="shared" si="143"/>
        <v/>
      </c>
      <c r="M8591" s="205" t="str" cm="1">
        <f t="array" ref="M8591">_xlfn.IFS(NOT(ISERROR(VLOOKUP(Table5[[#This Row],[Section]],TB_notTB,1,FALSE))),"No",LEFT(Table5[[#This Row],[Section]],3)="ETB","PLS",LEFT(Table5[[#This Row],[Section]],1)="7","PDB",NOT(ISBLANK(Table5[[#This Row],[Section]])),"No")</f>
        <v>No</v>
      </c>
    </row>
    <row r="8592" spans="1:13" x14ac:dyDescent="0.25">
      <c r="A8592" s="126" t="s">
        <v>19153</v>
      </c>
      <c r="B8592" s="126" t="s">
        <v>26488</v>
      </c>
      <c r="C8592" s="126" t="s">
        <v>98</v>
      </c>
      <c r="D8592" s="127">
        <v>2.375</v>
      </c>
      <c r="E8592" s="128">
        <v>598</v>
      </c>
      <c r="F8592" s="128">
        <v>399</v>
      </c>
      <c r="G8592" s="126" t="s">
        <v>26835</v>
      </c>
      <c r="H8592" s="126" t="s">
        <v>26836</v>
      </c>
      <c r="I8592" s="126" t="s">
        <v>26837</v>
      </c>
      <c r="J8592" s="126" t="s">
        <v>26344</v>
      </c>
      <c r="K8592" s="9">
        <f>_xlfn.IFNA(VLOOKUP(Table5[[#This Row],[Section]],SubSill_Tier,2,FALSE),0)</f>
        <v>0</v>
      </c>
      <c r="L8592" s="9" t="str">
        <f t="shared" si="143"/>
        <v/>
      </c>
      <c r="M8592" s="205" t="str" cm="1">
        <f t="array" ref="M8592">_xlfn.IFS(NOT(ISERROR(VLOOKUP(Table5[[#This Row],[Section]],TB_notTB,1,FALSE))),"No",LEFT(Table5[[#This Row],[Section]],3)="ETB","PLS",LEFT(Table5[[#This Row],[Section]],1)="7","PDB",NOT(ISBLANK(Table5[[#This Row],[Section]])),"No")</f>
        <v>No</v>
      </c>
    </row>
    <row r="8593" spans="1:13" x14ac:dyDescent="0.25">
      <c r="A8593" s="126" t="s">
        <v>19154</v>
      </c>
      <c r="B8593" s="126" t="s">
        <v>26489</v>
      </c>
      <c r="C8593" s="126" t="s">
        <v>98</v>
      </c>
      <c r="D8593" s="127">
        <v>3.3250000000000002</v>
      </c>
      <c r="E8593" s="128">
        <v>703</v>
      </c>
      <c r="F8593" s="128">
        <v>469</v>
      </c>
      <c r="G8593" s="126" t="s">
        <v>26835</v>
      </c>
      <c r="H8593" s="126" t="s">
        <v>26836</v>
      </c>
      <c r="I8593" s="126" t="s">
        <v>26837</v>
      </c>
      <c r="J8593" s="126" t="s">
        <v>26348</v>
      </c>
      <c r="K8593" s="9">
        <f>_xlfn.IFNA(VLOOKUP(Table5[[#This Row],[Section]],SubSill_Tier,2,FALSE),0)</f>
        <v>0</v>
      </c>
      <c r="L8593" s="9" t="str">
        <f t="shared" si="143"/>
        <v/>
      </c>
      <c r="M8593" s="205" t="str" cm="1">
        <f t="array" ref="M8593">_xlfn.IFS(NOT(ISERROR(VLOOKUP(Table5[[#This Row],[Section]],TB_notTB,1,FALSE))),"No",LEFT(Table5[[#This Row],[Section]],3)="ETB","PLS",LEFT(Table5[[#This Row],[Section]],1)="7","PDB",NOT(ISBLANK(Table5[[#This Row],[Section]])),"No")</f>
        <v>No</v>
      </c>
    </row>
    <row r="8594" spans="1:13" x14ac:dyDescent="0.25">
      <c r="A8594" s="126" t="s">
        <v>19155</v>
      </c>
      <c r="B8594" s="126" t="s">
        <v>26490</v>
      </c>
      <c r="C8594" s="126" t="s">
        <v>98</v>
      </c>
      <c r="D8594" s="127">
        <v>0.46300000000000002</v>
      </c>
      <c r="E8594" s="128">
        <v>142</v>
      </c>
      <c r="F8594" s="128">
        <v>100</v>
      </c>
      <c r="G8594" s="126" t="s">
        <v>26835</v>
      </c>
      <c r="H8594" s="126" t="s">
        <v>26836</v>
      </c>
      <c r="I8594" s="126" t="s">
        <v>26837</v>
      </c>
      <c r="J8594" s="126" t="s">
        <v>26348</v>
      </c>
      <c r="K8594" s="9">
        <f>_xlfn.IFNA(VLOOKUP(Table5[[#This Row],[Section]],SubSill_Tier,2,FALSE),0)</f>
        <v>0</v>
      </c>
      <c r="L8594" s="9" t="str">
        <f t="shared" si="143"/>
        <v/>
      </c>
      <c r="M8594" s="205" t="str" cm="1">
        <f t="array" ref="M8594">_xlfn.IFS(NOT(ISERROR(VLOOKUP(Table5[[#This Row],[Section]],TB_notTB,1,FALSE))),"No",LEFT(Table5[[#This Row],[Section]],3)="ETB","PLS",LEFT(Table5[[#This Row],[Section]],1)="7","PDB",NOT(ISBLANK(Table5[[#This Row],[Section]])),"No")</f>
        <v>No</v>
      </c>
    </row>
    <row r="8595" spans="1:13" x14ac:dyDescent="0.25">
      <c r="A8595" s="126" t="s">
        <v>19156</v>
      </c>
      <c r="B8595" s="126" t="s">
        <v>19355</v>
      </c>
      <c r="C8595" s="126" t="s">
        <v>98</v>
      </c>
      <c r="D8595" s="127">
        <v>0.89200000000000002</v>
      </c>
      <c r="E8595" s="128">
        <v>282</v>
      </c>
      <c r="F8595" s="128">
        <v>188</v>
      </c>
      <c r="G8595" s="126" t="s">
        <v>26835</v>
      </c>
      <c r="H8595" s="126" t="s">
        <v>26836</v>
      </c>
      <c r="I8595" s="126" t="s">
        <v>26837</v>
      </c>
      <c r="J8595" s="126" t="s">
        <v>26348</v>
      </c>
      <c r="K8595" s="9">
        <f>_xlfn.IFNA(VLOOKUP(Table5[[#This Row],[Section]],SubSill_Tier,2,FALSE),0)</f>
        <v>0</v>
      </c>
      <c r="L8595" s="9" t="str">
        <f t="shared" si="143"/>
        <v/>
      </c>
      <c r="M8595" s="205" t="str" cm="1">
        <f t="array" ref="M8595">_xlfn.IFS(NOT(ISERROR(VLOOKUP(Table5[[#This Row],[Section]],TB_notTB,1,FALSE))),"No",LEFT(Table5[[#This Row],[Section]],3)="ETB","PLS",LEFT(Table5[[#This Row],[Section]],1)="7","PDB",NOT(ISBLANK(Table5[[#This Row],[Section]])),"No")</f>
        <v>No</v>
      </c>
    </row>
    <row r="8596" spans="1:13" x14ac:dyDescent="0.25">
      <c r="A8596" s="126" t="s">
        <v>19157</v>
      </c>
      <c r="B8596" s="126" t="s">
        <v>26491</v>
      </c>
      <c r="C8596" s="126" t="s">
        <v>98</v>
      </c>
      <c r="D8596" s="127">
        <v>1.397</v>
      </c>
      <c r="E8596" s="128">
        <v>298</v>
      </c>
      <c r="F8596" s="128">
        <v>199</v>
      </c>
      <c r="G8596" s="126" t="s">
        <v>26835</v>
      </c>
      <c r="H8596" s="126" t="s">
        <v>26836</v>
      </c>
      <c r="I8596" s="126" t="s">
        <v>26837</v>
      </c>
      <c r="J8596" s="126" t="s">
        <v>26348</v>
      </c>
      <c r="K8596" s="9">
        <f>_xlfn.IFNA(VLOOKUP(Table5[[#This Row],[Section]],SubSill_Tier,2,FALSE),0)</f>
        <v>0</v>
      </c>
      <c r="L8596" s="9" t="str">
        <f t="shared" si="143"/>
        <v/>
      </c>
      <c r="M8596" s="205" t="str" cm="1">
        <f t="array" ref="M8596">_xlfn.IFS(NOT(ISERROR(VLOOKUP(Table5[[#This Row],[Section]],TB_notTB,1,FALSE))),"No",LEFT(Table5[[#This Row],[Section]],3)="ETB","PLS",LEFT(Table5[[#This Row],[Section]],1)="7","PDB",NOT(ISBLANK(Table5[[#This Row],[Section]])),"No")</f>
        <v>No</v>
      </c>
    </row>
    <row r="8597" spans="1:13" x14ac:dyDescent="0.25">
      <c r="A8597" s="126" t="s">
        <v>19158</v>
      </c>
      <c r="B8597" s="126" t="s">
        <v>26492</v>
      </c>
      <c r="C8597" s="126" t="s">
        <v>98</v>
      </c>
      <c r="D8597" s="127">
        <v>1.1950000000000001</v>
      </c>
      <c r="E8597" s="128">
        <v>245</v>
      </c>
      <c r="F8597" s="128">
        <v>164</v>
      </c>
      <c r="G8597" s="126" t="s">
        <v>26835</v>
      </c>
      <c r="H8597" s="126" t="s">
        <v>26836</v>
      </c>
      <c r="I8597" s="126" t="s">
        <v>26837</v>
      </c>
      <c r="J8597" s="126" t="s">
        <v>26348</v>
      </c>
      <c r="K8597" s="9">
        <f>_xlfn.IFNA(VLOOKUP(Table5[[#This Row],[Section]],SubSill_Tier,2,FALSE),0)</f>
        <v>0</v>
      </c>
      <c r="L8597" s="9" t="str">
        <f t="shared" si="143"/>
        <v/>
      </c>
      <c r="M8597" s="205" t="str" cm="1">
        <f t="array" ref="M8597">_xlfn.IFS(NOT(ISERROR(VLOOKUP(Table5[[#This Row],[Section]],TB_notTB,1,FALSE))),"No",LEFT(Table5[[#This Row],[Section]],3)="ETB","PLS",LEFT(Table5[[#This Row],[Section]],1)="7","PDB",NOT(ISBLANK(Table5[[#This Row],[Section]])),"No")</f>
        <v>No</v>
      </c>
    </row>
    <row r="8598" spans="1:13" x14ac:dyDescent="0.25">
      <c r="A8598" s="126" t="s">
        <v>19159</v>
      </c>
      <c r="B8598" s="126" t="s">
        <v>26493</v>
      </c>
      <c r="C8598" s="126" t="s">
        <v>98</v>
      </c>
      <c r="D8598" s="127">
        <v>3.2149999999999999</v>
      </c>
      <c r="E8598" s="128">
        <v>486</v>
      </c>
      <c r="F8598" s="128">
        <v>351</v>
      </c>
      <c r="G8598" s="126" t="s">
        <v>26835</v>
      </c>
      <c r="H8598" s="126" t="s">
        <v>26836</v>
      </c>
      <c r="I8598" s="126" t="s">
        <v>26837</v>
      </c>
      <c r="J8598" s="126" t="s">
        <v>26348</v>
      </c>
      <c r="K8598" s="9">
        <f>_xlfn.IFNA(VLOOKUP(Table5[[#This Row],[Section]],SubSill_Tier,2,FALSE),0)</f>
        <v>0</v>
      </c>
      <c r="L8598" s="9" t="str">
        <f t="shared" si="143"/>
        <v/>
      </c>
      <c r="M8598" s="205" t="str" cm="1">
        <f t="array" ref="M8598">_xlfn.IFS(NOT(ISERROR(VLOOKUP(Table5[[#This Row],[Section]],TB_notTB,1,FALSE))),"No",LEFT(Table5[[#This Row],[Section]],3)="ETB","PLS",LEFT(Table5[[#This Row],[Section]],1)="7","PDB",NOT(ISBLANK(Table5[[#This Row],[Section]])),"No")</f>
        <v>No</v>
      </c>
    </row>
    <row r="8599" spans="1:13" x14ac:dyDescent="0.25">
      <c r="A8599" s="126" t="s">
        <v>19160</v>
      </c>
      <c r="B8599" s="126" t="s">
        <v>26494</v>
      </c>
      <c r="C8599" s="126" t="s">
        <v>98</v>
      </c>
      <c r="D8599" s="127">
        <v>0.83299999999999996</v>
      </c>
      <c r="E8599" s="128">
        <v>184</v>
      </c>
      <c r="F8599" s="128">
        <v>123</v>
      </c>
      <c r="G8599" s="126" t="s">
        <v>26835</v>
      </c>
      <c r="H8599" s="126" t="s">
        <v>26836</v>
      </c>
      <c r="I8599" s="126" t="s">
        <v>26837</v>
      </c>
      <c r="J8599" s="126" t="s">
        <v>26348</v>
      </c>
      <c r="K8599" s="9">
        <f>_xlfn.IFNA(VLOOKUP(Table5[[#This Row],[Section]],SubSill_Tier,2,FALSE),0)</f>
        <v>0</v>
      </c>
      <c r="L8599" s="9" t="str">
        <f t="shared" si="143"/>
        <v/>
      </c>
      <c r="M8599" s="205" t="str" cm="1">
        <f t="array" ref="M8599">_xlfn.IFS(NOT(ISERROR(VLOOKUP(Table5[[#This Row],[Section]],TB_notTB,1,FALSE))),"No",LEFT(Table5[[#This Row],[Section]],3)="ETB","PLS",LEFT(Table5[[#This Row],[Section]],1)="7","PDB",NOT(ISBLANK(Table5[[#This Row],[Section]])),"No")</f>
        <v>No</v>
      </c>
    </row>
    <row r="8600" spans="1:13" x14ac:dyDescent="0.25">
      <c r="A8600" s="126" t="s">
        <v>19161</v>
      </c>
      <c r="B8600" s="126" t="s">
        <v>26495</v>
      </c>
      <c r="C8600" s="126" t="s">
        <v>98</v>
      </c>
      <c r="D8600" s="127">
        <v>1.0349999999999999</v>
      </c>
      <c r="E8600" s="128">
        <v>237</v>
      </c>
      <c r="F8600" s="128">
        <v>158</v>
      </c>
      <c r="G8600" s="126" t="s">
        <v>26835</v>
      </c>
      <c r="H8600" s="126" t="s">
        <v>26836</v>
      </c>
      <c r="I8600" s="126" t="s">
        <v>26837</v>
      </c>
      <c r="J8600" s="126" t="s">
        <v>26348</v>
      </c>
      <c r="K8600" s="9">
        <f>_xlfn.IFNA(VLOOKUP(Table5[[#This Row],[Section]],SubSill_Tier,2,FALSE),0)</f>
        <v>0</v>
      </c>
      <c r="L8600" s="9" t="str">
        <f t="shared" si="143"/>
        <v/>
      </c>
      <c r="M8600" s="205" t="str" cm="1">
        <f t="array" ref="M8600">_xlfn.IFS(NOT(ISERROR(VLOOKUP(Table5[[#This Row],[Section]],TB_notTB,1,FALSE))),"No",LEFT(Table5[[#This Row],[Section]],3)="ETB","PLS",LEFT(Table5[[#This Row],[Section]],1)="7","PDB",NOT(ISBLANK(Table5[[#This Row],[Section]])),"No")</f>
        <v>No</v>
      </c>
    </row>
    <row r="8601" spans="1:13" x14ac:dyDescent="0.25">
      <c r="A8601" s="126" t="s">
        <v>19162</v>
      </c>
      <c r="B8601" s="126" t="s">
        <v>22215</v>
      </c>
      <c r="C8601" s="126" t="s">
        <v>98</v>
      </c>
      <c r="D8601" s="127">
        <v>3.7530000000000001</v>
      </c>
      <c r="E8601" s="128">
        <v>628</v>
      </c>
      <c r="F8601" s="128">
        <v>419</v>
      </c>
      <c r="G8601" s="126" t="s">
        <v>13743</v>
      </c>
      <c r="H8601" s="126" t="s">
        <v>21092</v>
      </c>
      <c r="I8601" s="126" t="s">
        <v>21093</v>
      </c>
      <c r="J8601" s="126" t="s">
        <v>26332</v>
      </c>
      <c r="K8601" s="9">
        <f>_xlfn.IFNA(VLOOKUP(Table5[[#This Row],[Section]],SubSill_Tier,2,FALSE),0)</f>
        <v>0</v>
      </c>
      <c r="L8601" s="9" t="str">
        <f t="shared" si="143"/>
        <v/>
      </c>
      <c r="M8601" s="205" t="str" cm="1">
        <f t="array" ref="M8601">_xlfn.IFS(NOT(ISERROR(VLOOKUP(Table5[[#This Row],[Section]],TB_notTB,1,FALSE))),"No",LEFT(Table5[[#This Row],[Section]],3)="ETB","PLS",LEFT(Table5[[#This Row],[Section]],1)="7","PDB",NOT(ISBLANK(Table5[[#This Row],[Section]])),"No")</f>
        <v>No</v>
      </c>
    </row>
    <row r="8602" spans="1:13" x14ac:dyDescent="0.25">
      <c r="A8602" s="126" t="s">
        <v>19163</v>
      </c>
      <c r="B8602" s="126" t="s">
        <v>22216</v>
      </c>
      <c r="C8602" s="126" t="s">
        <v>98</v>
      </c>
      <c r="D8602" s="127">
        <v>2.3959999999999999</v>
      </c>
      <c r="E8602" s="128">
        <v>847</v>
      </c>
      <c r="F8602" s="128">
        <v>564</v>
      </c>
      <c r="G8602" s="126" t="s">
        <v>13743</v>
      </c>
      <c r="H8602" s="126" t="s">
        <v>21092</v>
      </c>
      <c r="I8602" s="126" t="s">
        <v>21093</v>
      </c>
      <c r="J8602" s="126" t="s">
        <v>26241</v>
      </c>
      <c r="K8602" s="9">
        <f>_xlfn.IFNA(VLOOKUP(Table5[[#This Row],[Section]],SubSill_Tier,2,FALSE),0)</f>
        <v>0</v>
      </c>
      <c r="L8602" s="9" t="str">
        <f t="shared" si="143"/>
        <v/>
      </c>
      <c r="M8602" s="205" t="str" cm="1">
        <f t="array" ref="M8602">_xlfn.IFS(NOT(ISERROR(VLOOKUP(Table5[[#This Row],[Section]],TB_notTB,1,FALSE))),"No",LEFT(Table5[[#This Row],[Section]],3)="ETB","PLS",LEFT(Table5[[#This Row],[Section]],1)="7","PDB",NOT(ISBLANK(Table5[[#This Row],[Section]])),"No")</f>
        <v>No</v>
      </c>
    </row>
    <row r="8603" spans="1:13" x14ac:dyDescent="0.25">
      <c r="A8603" s="126" t="s">
        <v>19164</v>
      </c>
      <c r="B8603" s="126" t="s">
        <v>22217</v>
      </c>
      <c r="C8603" s="126" t="s">
        <v>98</v>
      </c>
      <c r="D8603" s="127">
        <v>2.2320000000000002</v>
      </c>
      <c r="E8603" s="128">
        <v>661</v>
      </c>
      <c r="F8603" s="128">
        <v>441</v>
      </c>
      <c r="G8603" s="126" t="s">
        <v>13743</v>
      </c>
      <c r="H8603" s="126" t="s">
        <v>21092</v>
      </c>
      <c r="I8603" s="126" t="s">
        <v>21093</v>
      </c>
      <c r="J8603" s="126" t="s">
        <v>26241</v>
      </c>
      <c r="K8603" s="9">
        <f>_xlfn.IFNA(VLOOKUP(Table5[[#This Row],[Section]],SubSill_Tier,2,FALSE),0)</f>
        <v>0</v>
      </c>
      <c r="L8603" s="9" t="str">
        <f t="shared" si="143"/>
        <v/>
      </c>
      <c r="M8603" s="205" t="str" cm="1">
        <f t="array" ref="M8603">_xlfn.IFS(NOT(ISERROR(VLOOKUP(Table5[[#This Row],[Section]],TB_notTB,1,FALSE))),"No",LEFT(Table5[[#This Row],[Section]],3)="ETB","PLS",LEFT(Table5[[#This Row],[Section]],1)="7","PDB",NOT(ISBLANK(Table5[[#This Row],[Section]])),"No")</f>
        <v>No</v>
      </c>
    </row>
    <row r="8604" spans="1:13" x14ac:dyDescent="0.25">
      <c r="A8604" s="126" t="s">
        <v>19165</v>
      </c>
      <c r="B8604" s="126" t="s">
        <v>22218</v>
      </c>
      <c r="C8604" s="126" t="s">
        <v>98</v>
      </c>
      <c r="D8604" s="127">
        <v>2.1379999999999999</v>
      </c>
      <c r="E8604" s="128">
        <v>619</v>
      </c>
      <c r="F8604" s="128">
        <v>413</v>
      </c>
      <c r="G8604" s="126" t="s">
        <v>13743</v>
      </c>
      <c r="H8604" s="126" t="s">
        <v>21092</v>
      </c>
      <c r="I8604" s="126" t="s">
        <v>21093</v>
      </c>
      <c r="J8604" s="126" t="s">
        <v>26241</v>
      </c>
      <c r="K8604" s="9">
        <f>_xlfn.IFNA(VLOOKUP(Table5[[#This Row],[Section]],SubSill_Tier,2,FALSE),0)</f>
        <v>0</v>
      </c>
      <c r="L8604" s="9" t="str">
        <f t="shared" si="143"/>
        <v/>
      </c>
      <c r="M8604" s="205" t="str" cm="1">
        <f t="array" ref="M8604">_xlfn.IFS(NOT(ISERROR(VLOOKUP(Table5[[#This Row],[Section]],TB_notTB,1,FALSE))),"No",LEFT(Table5[[#This Row],[Section]],3)="ETB","PLS",LEFT(Table5[[#This Row],[Section]],1)="7","PDB",NOT(ISBLANK(Table5[[#This Row],[Section]])),"No")</f>
        <v>No</v>
      </c>
    </row>
    <row r="8605" spans="1:13" x14ac:dyDescent="0.25">
      <c r="A8605" s="126" t="s">
        <v>19166</v>
      </c>
      <c r="B8605" s="126" t="s">
        <v>22219</v>
      </c>
      <c r="C8605" s="126" t="s">
        <v>98</v>
      </c>
      <c r="D8605" s="127">
        <v>2.2450000000000001</v>
      </c>
      <c r="E8605" s="128">
        <v>743</v>
      </c>
      <c r="F8605" s="128">
        <v>496</v>
      </c>
      <c r="G8605" s="126" t="s">
        <v>13743</v>
      </c>
      <c r="H8605" s="126" t="s">
        <v>21092</v>
      </c>
      <c r="I8605" s="126" t="s">
        <v>21093</v>
      </c>
      <c r="J8605" s="126" t="s">
        <v>26241</v>
      </c>
      <c r="K8605" s="9">
        <f>_xlfn.IFNA(VLOOKUP(Table5[[#This Row],[Section]],SubSill_Tier,2,FALSE),0)</f>
        <v>0</v>
      </c>
      <c r="L8605" s="9" t="str">
        <f t="shared" si="143"/>
        <v/>
      </c>
      <c r="M8605" s="205" t="str" cm="1">
        <f t="array" ref="M8605">_xlfn.IFS(NOT(ISERROR(VLOOKUP(Table5[[#This Row],[Section]],TB_notTB,1,FALSE))),"No",LEFT(Table5[[#This Row],[Section]],3)="ETB","PLS",LEFT(Table5[[#This Row],[Section]],1)="7","PDB",NOT(ISBLANK(Table5[[#This Row],[Section]])),"No")</f>
        <v>No</v>
      </c>
    </row>
    <row r="8606" spans="1:13" x14ac:dyDescent="0.25">
      <c r="A8606" s="126" t="s">
        <v>19167</v>
      </c>
      <c r="B8606" s="126" t="s">
        <v>19168</v>
      </c>
      <c r="C8606" s="126" t="s">
        <v>75</v>
      </c>
      <c r="D8606" s="127">
        <v>6.8000000000000005E-2</v>
      </c>
      <c r="E8606" s="128">
        <v>100</v>
      </c>
      <c r="F8606" s="128">
        <v>100</v>
      </c>
      <c r="G8606" s="126" t="s">
        <v>13715</v>
      </c>
      <c r="H8606" s="126" t="s">
        <v>20123</v>
      </c>
      <c r="I8606" s="126" t="s">
        <v>21058</v>
      </c>
      <c r="J8606" s="126" t="s">
        <v>26235</v>
      </c>
      <c r="K8606" s="9">
        <f>_xlfn.IFNA(VLOOKUP(Table5[[#This Row],[Section]],SubSill_Tier,2,FALSE),0)</f>
        <v>0</v>
      </c>
      <c r="L8606" s="9" t="str">
        <f t="shared" si="143"/>
        <v/>
      </c>
      <c r="M8606" s="205" t="str" cm="1">
        <f t="array" ref="M8606">_xlfn.IFS(NOT(ISERROR(VLOOKUP(Table5[[#This Row],[Section]],TB_notTB,1,FALSE))),"No",LEFT(Table5[[#This Row],[Section]],3)="ETB","PLS",LEFT(Table5[[#This Row],[Section]],1)="7","PDB",NOT(ISBLANK(Table5[[#This Row],[Section]])),"No")</f>
        <v>No</v>
      </c>
    </row>
    <row r="8607" spans="1:13" x14ac:dyDescent="0.25">
      <c r="A8607" s="126" t="s">
        <v>19169</v>
      </c>
      <c r="B8607" s="126" t="s">
        <v>28310</v>
      </c>
      <c r="C8607" s="126" t="s">
        <v>75</v>
      </c>
      <c r="D8607" s="127">
        <v>0.52900000000000003</v>
      </c>
      <c r="E8607" s="128">
        <v>100</v>
      </c>
      <c r="F8607" s="128">
        <v>100</v>
      </c>
      <c r="G8607" s="126" t="s">
        <v>13768</v>
      </c>
      <c r="H8607" s="126" t="s">
        <v>20223</v>
      </c>
      <c r="I8607" s="126" t="s">
        <v>21134</v>
      </c>
      <c r="J8607" s="126" t="s">
        <v>26235</v>
      </c>
      <c r="K8607" s="9">
        <f>_xlfn.IFNA(VLOOKUP(Table5[[#This Row],[Section]],SubSill_Tier,2,FALSE),0)</f>
        <v>0</v>
      </c>
      <c r="L8607" s="9" t="str">
        <f t="shared" si="143"/>
        <v/>
      </c>
      <c r="M8607" s="205" t="str" cm="1">
        <f t="array" ref="M8607">_xlfn.IFS(NOT(ISERROR(VLOOKUP(Table5[[#This Row],[Section]],TB_notTB,1,FALSE))),"No",LEFT(Table5[[#This Row],[Section]],3)="ETB","PLS",LEFT(Table5[[#This Row],[Section]],1)="7","PDB",NOT(ISBLANK(Table5[[#This Row],[Section]])),"No")</f>
        <v>No</v>
      </c>
    </row>
    <row r="8608" spans="1:13" x14ac:dyDescent="0.25">
      <c r="A8608" s="126" t="s">
        <v>19356</v>
      </c>
      <c r="B8608" s="126" t="s">
        <v>26838</v>
      </c>
      <c r="C8608" s="126" t="s">
        <v>75</v>
      </c>
      <c r="D8608" s="127">
        <v>1.51</v>
      </c>
      <c r="E8608" s="128">
        <v>394</v>
      </c>
      <c r="F8608" s="128">
        <v>263</v>
      </c>
      <c r="G8608" s="126" t="s">
        <v>19309</v>
      </c>
      <c r="H8608" s="126" t="s">
        <v>21130</v>
      </c>
      <c r="I8608" s="126" t="s">
        <v>27832</v>
      </c>
      <c r="J8608" s="126" t="s">
        <v>26241</v>
      </c>
      <c r="K8608" s="9">
        <f>_xlfn.IFNA(VLOOKUP(Table5[[#This Row],[Section]],SubSill_Tier,2,FALSE),0)</f>
        <v>0</v>
      </c>
      <c r="L8608" s="9" t="str">
        <f t="shared" si="143"/>
        <v/>
      </c>
      <c r="M8608" s="205" t="str" cm="1">
        <f t="array" ref="M8608">_xlfn.IFS(NOT(ISERROR(VLOOKUP(Table5[[#This Row],[Section]],TB_notTB,1,FALSE))),"No",LEFT(Table5[[#This Row],[Section]],3)="ETB","PLS",LEFT(Table5[[#This Row],[Section]],1)="7","PDB",NOT(ISBLANK(Table5[[#This Row],[Section]])),"No")</f>
        <v>No</v>
      </c>
    </row>
    <row r="8609" spans="1:13" x14ac:dyDescent="0.25">
      <c r="A8609" s="126" t="s">
        <v>19357</v>
      </c>
      <c r="B8609" s="126" t="s">
        <v>26839</v>
      </c>
      <c r="C8609" s="126" t="s">
        <v>75</v>
      </c>
      <c r="D8609" s="127">
        <v>1.3140000000000001</v>
      </c>
      <c r="E8609" s="128">
        <v>339</v>
      </c>
      <c r="F8609" s="128">
        <v>226</v>
      </c>
      <c r="G8609" s="126" t="s">
        <v>19309</v>
      </c>
      <c r="H8609" s="126" t="s">
        <v>21130</v>
      </c>
      <c r="I8609" s="126" t="s">
        <v>27832</v>
      </c>
      <c r="J8609" s="126" t="s">
        <v>26241</v>
      </c>
      <c r="K8609" s="9">
        <f>_xlfn.IFNA(VLOOKUP(Table5[[#This Row],[Section]],SubSill_Tier,2,FALSE),0)</f>
        <v>0</v>
      </c>
      <c r="L8609" s="9" t="str">
        <f t="shared" si="143"/>
        <v/>
      </c>
      <c r="M8609" s="205" t="str" cm="1">
        <f t="array" ref="M8609">_xlfn.IFS(NOT(ISERROR(VLOOKUP(Table5[[#This Row],[Section]],TB_notTB,1,FALSE))),"No",LEFT(Table5[[#This Row],[Section]],3)="ETB","PLS",LEFT(Table5[[#This Row],[Section]],1)="7","PDB",NOT(ISBLANK(Table5[[#This Row],[Section]])),"No")</f>
        <v>No</v>
      </c>
    </row>
    <row r="8610" spans="1:13" x14ac:dyDescent="0.25">
      <c r="A8610" s="126" t="s">
        <v>19358</v>
      </c>
      <c r="B8610" s="126" t="s">
        <v>26840</v>
      </c>
      <c r="C8610" s="126" t="s">
        <v>75</v>
      </c>
      <c r="D8610" s="127">
        <v>2.4329999999999998</v>
      </c>
      <c r="E8610" s="128">
        <v>284</v>
      </c>
      <c r="F8610" s="128">
        <v>284</v>
      </c>
      <c r="G8610" s="126" t="s">
        <v>19309</v>
      </c>
      <c r="H8610" s="126" t="s">
        <v>21130</v>
      </c>
      <c r="I8610" s="126" t="s">
        <v>27832</v>
      </c>
      <c r="J8610" s="126" t="s">
        <v>26241</v>
      </c>
      <c r="K8610" s="9">
        <f>_xlfn.IFNA(VLOOKUP(Table5[[#This Row],[Section]],SubSill_Tier,2,FALSE),0)</f>
        <v>0</v>
      </c>
      <c r="L8610" s="9" t="str">
        <f t="shared" si="143"/>
        <v/>
      </c>
      <c r="M8610" s="205" t="str" cm="1">
        <f t="array" ref="M8610">_xlfn.IFS(NOT(ISERROR(VLOOKUP(Table5[[#This Row],[Section]],TB_notTB,1,FALSE))),"No",LEFT(Table5[[#This Row],[Section]],3)="ETB","PLS",LEFT(Table5[[#This Row],[Section]],1)="7","PDB",NOT(ISBLANK(Table5[[#This Row],[Section]])),"No")</f>
        <v>No</v>
      </c>
    </row>
    <row r="8611" spans="1:13" x14ac:dyDescent="0.25">
      <c r="A8611" s="126" t="s">
        <v>19359</v>
      </c>
      <c r="B8611" s="126" t="s">
        <v>19360</v>
      </c>
      <c r="C8611" s="126" t="s">
        <v>75</v>
      </c>
      <c r="D8611" s="127">
        <v>2.4489999999999998</v>
      </c>
      <c r="E8611" s="128">
        <v>315</v>
      </c>
      <c r="F8611" s="128">
        <v>315</v>
      </c>
      <c r="G8611" s="126" t="s">
        <v>13735</v>
      </c>
      <c r="H8611" s="126" t="s">
        <v>21071</v>
      </c>
      <c r="I8611" s="126" t="s">
        <v>21072</v>
      </c>
      <c r="J8611" s="126" t="s">
        <v>26362</v>
      </c>
      <c r="K8611" s="9">
        <f>_xlfn.IFNA(VLOOKUP(Table5[[#This Row],[Section]],SubSill_Tier,2,FALSE),0)</f>
        <v>0</v>
      </c>
      <c r="L8611" s="9" t="str">
        <f t="shared" si="143"/>
        <v/>
      </c>
      <c r="M8611" s="205" t="str" cm="1">
        <f t="array" ref="M8611">_xlfn.IFS(NOT(ISERROR(VLOOKUP(Table5[[#This Row],[Section]],TB_notTB,1,FALSE))),"No",LEFT(Table5[[#This Row],[Section]],3)="ETB","PLS",LEFT(Table5[[#This Row],[Section]],1)="7","PDB",NOT(ISBLANK(Table5[[#This Row],[Section]])),"No")</f>
        <v>No</v>
      </c>
    </row>
    <row r="8612" spans="1:13" x14ac:dyDescent="0.25">
      <c r="A8612" s="126" t="s">
        <v>19361</v>
      </c>
      <c r="B8612" s="126" t="s">
        <v>19362</v>
      </c>
      <c r="C8612" s="126" t="s">
        <v>75</v>
      </c>
      <c r="D8612" s="127">
        <v>3.258</v>
      </c>
      <c r="E8612" s="128">
        <v>413</v>
      </c>
      <c r="F8612" s="128">
        <v>413</v>
      </c>
      <c r="G8612" s="126" t="s">
        <v>13735</v>
      </c>
      <c r="H8612" s="126" t="s">
        <v>21071</v>
      </c>
      <c r="I8612" s="126" t="s">
        <v>21072</v>
      </c>
      <c r="J8612" s="126" t="s">
        <v>26331</v>
      </c>
      <c r="K8612" s="9">
        <f>_xlfn.IFNA(VLOOKUP(Table5[[#This Row],[Section]],SubSill_Tier,2,FALSE),0)</f>
        <v>0</v>
      </c>
      <c r="L8612" s="9" t="str">
        <f t="shared" si="143"/>
        <v/>
      </c>
      <c r="M8612" s="205" t="str" cm="1">
        <f t="array" ref="M8612">_xlfn.IFS(NOT(ISERROR(VLOOKUP(Table5[[#This Row],[Section]],TB_notTB,1,FALSE))),"No",LEFT(Table5[[#This Row],[Section]],3)="ETB","PLS",LEFT(Table5[[#This Row],[Section]],1)="7","PDB",NOT(ISBLANK(Table5[[#This Row],[Section]])),"No")</f>
        <v>No</v>
      </c>
    </row>
    <row r="8613" spans="1:13" x14ac:dyDescent="0.25">
      <c r="A8613" s="126" t="s">
        <v>19363</v>
      </c>
      <c r="B8613" s="126" t="s">
        <v>19364</v>
      </c>
      <c r="C8613" s="126" t="s">
        <v>75</v>
      </c>
      <c r="D8613" s="127">
        <v>3.738</v>
      </c>
      <c r="E8613" s="128">
        <v>514</v>
      </c>
      <c r="F8613" s="128">
        <v>514</v>
      </c>
      <c r="G8613" s="126" t="s">
        <v>21232</v>
      </c>
      <c r="H8613" s="126" t="s">
        <v>21233</v>
      </c>
      <c r="I8613" s="126" t="s">
        <v>21234</v>
      </c>
      <c r="J8613" s="126" t="s">
        <v>26331</v>
      </c>
      <c r="K8613" s="9">
        <f>_xlfn.IFNA(VLOOKUP(Table5[[#This Row],[Section]],SubSill_Tier,2,FALSE),0)</f>
        <v>0</v>
      </c>
      <c r="L8613" s="9" t="str">
        <f t="shared" si="143"/>
        <v/>
      </c>
      <c r="M8613" s="205" t="str" cm="1">
        <f t="array" ref="M8613">_xlfn.IFS(NOT(ISERROR(VLOOKUP(Table5[[#This Row],[Section]],TB_notTB,1,FALSE))),"No",LEFT(Table5[[#This Row],[Section]],3)="ETB","PLS",LEFT(Table5[[#This Row],[Section]],1)="7","PDB",NOT(ISBLANK(Table5[[#This Row],[Section]])),"No")</f>
        <v>No</v>
      </c>
    </row>
    <row r="8614" spans="1:13" x14ac:dyDescent="0.25">
      <c r="A8614" s="126" t="s">
        <v>19365</v>
      </c>
      <c r="B8614" s="126" t="s">
        <v>26841</v>
      </c>
      <c r="C8614" s="126" t="s">
        <v>75</v>
      </c>
      <c r="D8614" s="127">
        <v>3.1080000000000001</v>
      </c>
      <c r="E8614" s="128">
        <v>388</v>
      </c>
      <c r="F8614" s="128">
        <v>388</v>
      </c>
      <c r="G8614" s="126" t="s">
        <v>19308</v>
      </c>
      <c r="H8614" s="126" t="s">
        <v>21128</v>
      </c>
      <c r="I8614" s="126" t="s">
        <v>27831</v>
      </c>
      <c r="J8614" s="126" t="s">
        <v>26332</v>
      </c>
      <c r="K8614" s="9">
        <f>_xlfn.IFNA(VLOOKUP(Table5[[#This Row],[Section]],SubSill_Tier,2,FALSE),0)</f>
        <v>0</v>
      </c>
      <c r="L8614" s="9" t="str">
        <f t="shared" si="143"/>
        <v/>
      </c>
      <c r="M8614" s="205" t="str" cm="1">
        <f t="array" ref="M8614">_xlfn.IFS(NOT(ISERROR(VLOOKUP(Table5[[#This Row],[Section]],TB_notTB,1,FALSE))),"No",LEFT(Table5[[#This Row],[Section]],3)="ETB","PLS",LEFT(Table5[[#This Row],[Section]],1)="7","PDB",NOT(ISBLANK(Table5[[#This Row],[Section]])),"No")</f>
        <v>No</v>
      </c>
    </row>
    <row r="8615" spans="1:13" x14ac:dyDescent="0.25">
      <c r="A8615" s="126" t="s">
        <v>19366</v>
      </c>
      <c r="B8615" s="126" t="s">
        <v>26842</v>
      </c>
      <c r="C8615" s="126" t="s">
        <v>75</v>
      </c>
      <c r="D8615" s="127">
        <v>1.998</v>
      </c>
      <c r="E8615" s="128">
        <v>518</v>
      </c>
      <c r="F8615" s="128">
        <v>345</v>
      </c>
      <c r="G8615" s="126" t="s">
        <v>19308</v>
      </c>
      <c r="H8615" s="126" t="s">
        <v>21128</v>
      </c>
      <c r="I8615" s="126" t="s">
        <v>27831</v>
      </c>
      <c r="J8615" s="126" t="s">
        <v>26241</v>
      </c>
      <c r="K8615" s="9">
        <f>_xlfn.IFNA(VLOOKUP(Table5[[#This Row],[Section]],SubSill_Tier,2,FALSE),0)</f>
        <v>0</v>
      </c>
      <c r="L8615" s="9" t="str">
        <f t="shared" si="143"/>
        <v/>
      </c>
      <c r="M8615" s="205" t="str" cm="1">
        <f t="array" ref="M8615">_xlfn.IFS(NOT(ISERROR(VLOOKUP(Table5[[#This Row],[Section]],TB_notTB,1,FALSE))),"No",LEFT(Table5[[#This Row],[Section]],3)="ETB","PLS",LEFT(Table5[[#This Row],[Section]],1)="7","PDB",NOT(ISBLANK(Table5[[#This Row],[Section]])),"No")</f>
        <v>No</v>
      </c>
    </row>
    <row r="8616" spans="1:13" x14ac:dyDescent="0.25">
      <c r="A8616" s="126" t="s">
        <v>19367</v>
      </c>
      <c r="B8616" s="126" t="s">
        <v>26843</v>
      </c>
      <c r="C8616" s="126" t="s">
        <v>75</v>
      </c>
      <c r="D8616" s="127">
        <v>1.599</v>
      </c>
      <c r="E8616" s="128">
        <v>468</v>
      </c>
      <c r="F8616" s="128">
        <v>312</v>
      </c>
      <c r="G8616" s="126" t="s">
        <v>19308</v>
      </c>
      <c r="H8616" s="126" t="s">
        <v>21128</v>
      </c>
      <c r="I8616" s="126" t="s">
        <v>27831</v>
      </c>
      <c r="J8616" s="126" t="s">
        <v>26241</v>
      </c>
      <c r="K8616" s="9">
        <f>_xlfn.IFNA(VLOOKUP(Table5[[#This Row],[Section]],SubSill_Tier,2,FALSE),0)</f>
        <v>0</v>
      </c>
      <c r="L8616" s="9" t="str">
        <f t="shared" si="143"/>
        <v/>
      </c>
      <c r="M8616" s="205" t="str" cm="1">
        <f t="array" ref="M8616">_xlfn.IFS(NOT(ISERROR(VLOOKUP(Table5[[#This Row],[Section]],TB_notTB,1,FALSE))),"No",LEFT(Table5[[#This Row],[Section]],3)="ETB","PLS",LEFT(Table5[[#This Row],[Section]],1)="7","PDB",NOT(ISBLANK(Table5[[#This Row],[Section]])),"No")</f>
        <v>No</v>
      </c>
    </row>
    <row r="8617" spans="1:13" x14ac:dyDescent="0.25">
      <c r="A8617" s="126" t="s">
        <v>19368</v>
      </c>
      <c r="B8617" s="126" t="s">
        <v>19369</v>
      </c>
      <c r="C8617" s="126" t="s">
        <v>98</v>
      </c>
      <c r="D8617" s="127">
        <v>4.46</v>
      </c>
      <c r="E8617" s="128">
        <v>539</v>
      </c>
      <c r="F8617" s="128">
        <v>539</v>
      </c>
      <c r="G8617" s="126" t="s">
        <v>13731</v>
      </c>
      <c r="H8617" s="126" t="s">
        <v>21911</v>
      </c>
      <c r="I8617" s="126" t="s">
        <v>21747</v>
      </c>
      <c r="J8617" s="126" t="s">
        <v>26237</v>
      </c>
      <c r="K8617" s="9">
        <f>_xlfn.IFNA(VLOOKUP(Table5[[#This Row],[Section]],SubSill_Tier,2,FALSE),0)</f>
        <v>0</v>
      </c>
      <c r="L8617" s="9" t="str">
        <f t="shared" si="143"/>
        <v/>
      </c>
      <c r="M8617" s="205" t="str" cm="1">
        <f t="array" ref="M8617">_xlfn.IFS(NOT(ISERROR(VLOOKUP(Table5[[#This Row],[Section]],TB_notTB,1,FALSE))),"No",LEFT(Table5[[#This Row],[Section]],3)="ETB","PLS",LEFT(Table5[[#This Row],[Section]],1)="7","PDB",NOT(ISBLANK(Table5[[#This Row],[Section]])),"No")</f>
        <v>No</v>
      </c>
    </row>
    <row r="8618" spans="1:13" x14ac:dyDescent="0.25">
      <c r="A8618" s="126" t="s">
        <v>19370</v>
      </c>
      <c r="B8618" s="126" t="s">
        <v>21321</v>
      </c>
      <c r="C8618" s="126" t="s">
        <v>75</v>
      </c>
      <c r="D8618" s="127">
        <v>0.70599999999999996</v>
      </c>
      <c r="E8618" s="128">
        <v>297</v>
      </c>
      <c r="F8618" s="128">
        <v>297</v>
      </c>
      <c r="G8618" s="126" t="s">
        <v>15796</v>
      </c>
      <c r="H8618" s="126" t="s">
        <v>20333</v>
      </c>
      <c r="I8618" s="126" t="s">
        <v>21204</v>
      </c>
      <c r="J8618" s="126" t="s">
        <v>26325</v>
      </c>
      <c r="K8618" s="9">
        <f>_xlfn.IFNA(VLOOKUP(Table5[[#This Row],[Section]],SubSill_Tier,2,FALSE),0)</f>
        <v>0</v>
      </c>
      <c r="L8618" s="9" t="str">
        <f t="shared" si="143"/>
        <v/>
      </c>
      <c r="M8618" s="205" t="str" cm="1">
        <f t="array" ref="M8618">_xlfn.IFS(NOT(ISERROR(VLOOKUP(Table5[[#This Row],[Section]],TB_notTB,1,FALSE))),"No",LEFT(Table5[[#This Row],[Section]],3)="ETB","PLS",LEFT(Table5[[#This Row],[Section]],1)="7","PDB",NOT(ISBLANK(Table5[[#This Row],[Section]])),"No")</f>
        <v>No</v>
      </c>
    </row>
    <row r="8619" spans="1:13" x14ac:dyDescent="0.25">
      <c r="A8619" s="126" t="s">
        <v>19371</v>
      </c>
      <c r="B8619" s="126" t="s">
        <v>19372</v>
      </c>
      <c r="C8619" s="126" t="s">
        <v>75</v>
      </c>
      <c r="D8619" s="127">
        <v>2.266</v>
      </c>
      <c r="E8619" s="128">
        <v>511</v>
      </c>
      <c r="F8619" s="128">
        <v>341</v>
      </c>
      <c r="G8619" s="126" t="s">
        <v>14511</v>
      </c>
      <c r="H8619" s="126" t="s">
        <v>21236</v>
      </c>
      <c r="I8619" s="126" t="s">
        <v>21237</v>
      </c>
      <c r="J8619" s="126" t="s">
        <v>26241</v>
      </c>
      <c r="K8619" s="9">
        <f>_xlfn.IFNA(VLOOKUP(Table5[[#This Row],[Section]],SubSill_Tier,2,FALSE),0)</f>
        <v>0</v>
      </c>
      <c r="L8619" s="9" t="str">
        <f t="shared" si="143"/>
        <v/>
      </c>
      <c r="M8619" s="205" t="str" cm="1">
        <f t="array" ref="M8619">_xlfn.IFS(NOT(ISERROR(VLOOKUP(Table5[[#This Row],[Section]],TB_notTB,1,FALSE))),"No",LEFT(Table5[[#This Row],[Section]],3)="ETB","PLS",LEFT(Table5[[#This Row],[Section]],1)="7","PDB",NOT(ISBLANK(Table5[[#This Row],[Section]])),"No")</f>
        <v>No</v>
      </c>
    </row>
    <row r="8620" spans="1:13" x14ac:dyDescent="0.25">
      <c r="A8620" s="126" t="s">
        <v>19373</v>
      </c>
      <c r="B8620" s="126" t="s">
        <v>19374</v>
      </c>
      <c r="C8620" s="126" t="s">
        <v>75</v>
      </c>
      <c r="D8620" s="127">
        <v>1.748</v>
      </c>
      <c r="E8620" s="128">
        <v>415</v>
      </c>
      <c r="F8620" s="128">
        <v>277</v>
      </c>
      <c r="G8620" s="126" t="s">
        <v>14511</v>
      </c>
      <c r="H8620" s="126" t="s">
        <v>21236</v>
      </c>
      <c r="I8620" s="126" t="s">
        <v>21237</v>
      </c>
      <c r="J8620" s="126" t="s">
        <v>26241</v>
      </c>
      <c r="K8620" s="9">
        <f>_xlfn.IFNA(VLOOKUP(Table5[[#This Row],[Section]],SubSill_Tier,2,FALSE),0)</f>
        <v>0</v>
      </c>
      <c r="L8620" s="9" t="str">
        <f t="shared" si="143"/>
        <v/>
      </c>
      <c r="M8620" s="205" t="str" cm="1">
        <f t="array" ref="M8620">_xlfn.IFS(NOT(ISERROR(VLOOKUP(Table5[[#This Row],[Section]],TB_notTB,1,FALSE))),"No",LEFT(Table5[[#This Row],[Section]],3)="ETB","PLS",LEFT(Table5[[#This Row],[Section]],1)="7","PDB",NOT(ISBLANK(Table5[[#This Row],[Section]])),"No")</f>
        <v>No</v>
      </c>
    </row>
    <row r="8621" spans="1:13" x14ac:dyDescent="0.25">
      <c r="A8621" s="126" t="s">
        <v>19375</v>
      </c>
      <c r="B8621" s="126" t="s">
        <v>19376</v>
      </c>
      <c r="C8621" s="126" t="s">
        <v>75</v>
      </c>
      <c r="D8621" s="127">
        <v>2.1749999999999998</v>
      </c>
      <c r="E8621" s="128">
        <v>454</v>
      </c>
      <c r="F8621" s="128">
        <v>317</v>
      </c>
      <c r="G8621" s="126" t="s">
        <v>14511</v>
      </c>
      <c r="H8621" s="126" t="s">
        <v>21236</v>
      </c>
      <c r="I8621" s="126" t="s">
        <v>21237</v>
      </c>
      <c r="J8621" s="126" t="s">
        <v>26241</v>
      </c>
      <c r="K8621" s="9">
        <f>_xlfn.IFNA(VLOOKUP(Table5[[#This Row],[Section]],SubSill_Tier,2,FALSE),0)</f>
        <v>0</v>
      </c>
      <c r="L8621" s="9" t="str">
        <f t="shared" si="143"/>
        <v/>
      </c>
      <c r="M8621" s="205" t="str" cm="1">
        <f t="array" ref="M8621">_xlfn.IFS(NOT(ISERROR(VLOOKUP(Table5[[#This Row],[Section]],TB_notTB,1,FALSE))),"No",LEFT(Table5[[#This Row],[Section]],3)="ETB","PLS",LEFT(Table5[[#This Row],[Section]],1)="7","PDB",NOT(ISBLANK(Table5[[#This Row],[Section]])),"No")</f>
        <v>No</v>
      </c>
    </row>
    <row r="8622" spans="1:13" x14ac:dyDescent="0.25">
      <c r="A8622" s="126" t="s">
        <v>19377</v>
      </c>
      <c r="B8622" s="126" t="s">
        <v>19378</v>
      </c>
      <c r="C8622" s="126" t="s">
        <v>75</v>
      </c>
      <c r="D8622" s="127">
        <v>1.657</v>
      </c>
      <c r="E8622" s="128">
        <v>358</v>
      </c>
      <c r="F8622" s="128">
        <v>239</v>
      </c>
      <c r="G8622" s="126" t="s">
        <v>14511</v>
      </c>
      <c r="H8622" s="126" t="s">
        <v>21236</v>
      </c>
      <c r="I8622" s="126" t="s">
        <v>21237</v>
      </c>
      <c r="J8622" s="126" t="s">
        <v>26241</v>
      </c>
      <c r="K8622" s="9">
        <f>_xlfn.IFNA(VLOOKUP(Table5[[#This Row],[Section]],SubSill_Tier,2,FALSE),0)</f>
        <v>0</v>
      </c>
      <c r="L8622" s="9" t="str">
        <f t="shared" si="143"/>
        <v/>
      </c>
      <c r="M8622" s="205" t="str" cm="1">
        <f t="array" ref="M8622">_xlfn.IFS(NOT(ISERROR(VLOOKUP(Table5[[#This Row],[Section]],TB_notTB,1,FALSE))),"No",LEFT(Table5[[#This Row],[Section]],3)="ETB","PLS",LEFT(Table5[[#This Row],[Section]],1)="7","PDB",NOT(ISBLANK(Table5[[#This Row],[Section]])),"No")</f>
        <v>No</v>
      </c>
    </row>
    <row r="8623" spans="1:13" x14ac:dyDescent="0.25">
      <c r="A8623" s="126" t="s">
        <v>19379</v>
      </c>
      <c r="B8623" s="126" t="s">
        <v>19380</v>
      </c>
      <c r="C8623" s="126" t="s">
        <v>75</v>
      </c>
      <c r="D8623" s="127">
        <v>0.57099999999999995</v>
      </c>
      <c r="E8623" s="128">
        <v>212</v>
      </c>
      <c r="F8623" s="128">
        <v>180</v>
      </c>
      <c r="G8623" s="126" t="s">
        <v>13760</v>
      </c>
      <c r="H8623" s="126" t="s">
        <v>20234</v>
      </c>
      <c r="I8623" s="126" t="s">
        <v>20235</v>
      </c>
      <c r="J8623" s="126" t="s">
        <v>26261</v>
      </c>
      <c r="K8623" s="9">
        <f>_xlfn.IFNA(VLOOKUP(Table5[[#This Row],[Section]],SubSill_Tier,2,FALSE),0)</f>
        <v>0</v>
      </c>
      <c r="L8623" s="9" t="str">
        <f t="shared" si="143"/>
        <v/>
      </c>
      <c r="M8623" s="205" t="str" cm="1">
        <f t="array" ref="M8623">_xlfn.IFS(NOT(ISERROR(VLOOKUP(Table5[[#This Row],[Section]],TB_notTB,1,FALSE))),"No",LEFT(Table5[[#This Row],[Section]],3)="ETB","PLS",LEFT(Table5[[#This Row],[Section]],1)="7","PDB",NOT(ISBLANK(Table5[[#This Row],[Section]])),"No")</f>
        <v>No</v>
      </c>
    </row>
    <row r="8624" spans="1:13" x14ac:dyDescent="0.25">
      <c r="A8624" s="126" t="s">
        <v>19381</v>
      </c>
      <c r="B8624" s="126" t="s">
        <v>19382</v>
      </c>
      <c r="C8624" s="126" t="s">
        <v>75</v>
      </c>
      <c r="D8624" s="127">
        <v>0.53100000000000003</v>
      </c>
      <c r="E8624" s="128">
        <v>198</v>
      </c>
      <c r="F8624" s="128">
        <v>166</v>
      </c>
      <c r="G8624" s="126" t="s">
        <v>13760</v>
      </c>
      <c r="H8624" s="126" t="s">
        <v>20234</v>
      </c>
      <c r="I8624" s="126" t="s">
        <v>20235</v>
      </c>
      <c r="J8624" s="126" t="s">
        <v>26261</v>
      </c>
      <c r="K8624" s="9">
        <f>_xlfn.IFNA(VLOOKUP(Table5[[#This Row],[Section]],SubSill_Tier,2,FALSE),0)</f>
        <v>0</v>
      </c>
      <c r="L8624" s="9" t="str">
        <f t="shared" si="143"/>
        <v/>
      </c>
      <c r="M8624" s="205" t="str" cm="1">
        <f t="array" ref="M8624">_xlfn.IFS(NOT(ISERROR(VLOOKUP(Table5[[#This Row],[Section]],TB_notTB,1,FALSE))),"No",LEFT(Table5[[#This Row],[Section]],3)="ETB","PLS",LEFT(Table5[[#This Row],[Section]],1)="7","PDB",NOT(ISBLANK(Table5[[#This Row],[Section]])),"No")</f>
        <v>No</v>
      </c>
    </row>
    <row r="8625" spans="1:13" x14ac:dyDescent="0.25">
      <c r="A8625" s="126" t="s">
        <v>19383</v>
      </c>
      <c r="B8625" s="126" t="s">
        <v>19384</v>
      </c>
      <c r="C8625" s="126" t="s">
        <v>75</v>
      </c>
      <c r="D8625" s="127">
        <v>9.69</v>
      </c>
      <c r="E8625" s="128">
        <v>929</v>
      </c>
      <c r="F8625" s="128">
        <v>620</v>
      </c>
      <c r="G8625" s="126" t="s">
        <v>13724</v>
      </c>
      <c r="H8625" s="126" t="s">
        <v>21063</v>
      </c>
      <c r="I8625" s="126" t="s">
        <v>21064</v>
      </c>
      <c r="J8625" s="126" t="s">
        <v>26245</v>
      </c>
      <c r="K8625" s="9">
        <f>_xlfn.IFNA(VLOOKUP(Table5[[#This Row],[Section]],SubSill_Tier,2,FALSE),0)</f>
        <v>0</v>
      </c>
      <c r="L8625" s="9" t="str">
        <f t="shared" si="143"/>
        <v>Wall</v>
      </c>
      <c r="M8625" s="205" t="str" cm="1">
        <f t="array" ref="M8625">_xlfn.IFS(NOT(ISERROR(VLOOKUP(Table5[[#This Row],[Section]],TB_notTB,1,FALSE))),"No",LEFT(Table5[[#This Row],[Section]],3)="ETB","PLS",LEFT(Table5[[#This Row],[Section]],1)="7","PDB",NOT(ISBLANK(Table5[[#This Row],[Section]])),"No")</f>
        <v>No</v>
      </c>
    </row>
    <row r="8626" spans="1:13" x14ac:dyDescent="0.25">
      <c r="A8626" s="126" t="s">
        <v>19385</v>
      </c>
      <c r="B8626" s="126" t="s">
        <v>19386</v>
      </c>
      <c r="C8626" s="126" t="s">
        <v>75</v>
      </c>
      <c r="D8626" s="127">
        <v>2.31</v>
      </c>
      <c r="E8626" s="128">
        <v>449</v>
      </c>
      <c r="F8626" s="128">
        <v>333</v>
      </c>
      <c r="G8626" s="126" t="s">
        <v>13713</v>
      </c>
      <c r="H8626" s="126" t="s">
        <v>21056</v>
      </c>
      <c r="I8626" s="126" t="s">
        <v>21057</v>
      </c>
      <c r="J8626" s="126" t="s">
        <v>26233</v>
      </c>
      <c r="K8626" s="9">
        <f>_xlfn.IFNA(VLOOKUP(Table5[[#This Row],[Section]],SubSill_Tier,2,FALSE),0)</f>
        <v>0</v>
      </c>
      <c r="L8626" s="9" t="str">
        <f t="shared" si="143"/>
        <v/>
      </c>
      <c r="M8626" s="205" t="str" cm="1">
        <f t="array" ref="M8626">_xlfn.IFS(NOT(ISERROR(VLOOKUP(Table5[[#This Row],[Section]],TB_notTB,1,FALSE))),"No",LEFT(Table5[[#This Row],[Section]],3)="ETB","PLS",LEFT(Table5[[#This Row],[Section]],1)="7","PDB",NOT(ISBLANK(Table5[[#This Row],[Section]])),"No")</f>
        <v>No</v>
      </c>
    </row>
    <row r="8627" spans="1:13" x14ac:dyDescent="0.25">
      <c r="A8627" s="126" t="s">
        <v>19387</v>
      </c>
      <c r="B8627" s="126" t="s">
        <v>19388</v>
      </c>
      <c r="C8627" s="126" t="s">
        <v>75</v>
      </c>
      <c r="D8627" s="127">
        <v>1.9790000000000001</v>
      </c>
      <c r="E8627" s="128">
        <v>339</v>
      </c>
      <c r="F8627" s="128">
        <v>226</v>
      </c>
      <c r="G8627" s="126" t="s">
        <v>13713</v>
      </c>
      <c r="H8627" s="126" t="s">
        <v>21056</v>
      </c>
      <c r="I8627" s="126" t="s">
        <v>21057</v>
      </c>
      <c r="J8627" s="126" t="s">
        <v>26233</v>
      </c>
      <c r="K8627" s="9">
        <f>_xlfn.IFNA(VLOOKUP(Table5[[#This Row],[Section]],SubSill_Tier,2,FALSE),0)</f>
        <v>0</v>
      </c>
      <c r="L8627" s="9" t="str">
        <f t="shared" si="143"/>
        <v/>
      </c>
      <c r="M8627" s="205" t="str" cm="1">
        <f t="array" ref="M8627">_xlfn.IFS(NOT(ISERROR(VLOOKUP(Table5[[#This Row],[Section]],TB_notTB,1,FALSE))),"No",LEFT(Table5[[#This Row],[Section]],3)="ETB","PLS",LEFT(Table5[[#This Row],[Section]],1)="7","PDB",NOT(ISBLANK(Table5[[#This Row],[Section]])),"No")</f>
        <v>No</v>
      </c>
    </row>
    <row r="8628" spans="1:13" x14ac:dyDescent="0.25">
      <c r="A8628" s="126" t="s">
        <v>19389</v>
      </c>
      <c r="B8628" s="126" t="s">
        <v>17264</v>
      </c>
      <c r="C8628" s="126" t="s">
        <v>75</v>
      </c>
      <c r="D8628" s="127">
        <v>1.702</v>
      </c>
      <c r="E8628" s="128">
        <v>192</v>
      </c>
      <c r="F8628" s="128">
        <v>168</v>
      </c>
      <c r="G8628" s="126" t="s">
        <v>13724</v>
      </c>
      <c r="H8628" s="126" t="s">
        <v>21063</v>
      </c>
      <c r="I8628" s="126" t="s">
        <v>21064</v>
      </c>
      <c r="J8628" s="126" t="s">
        <v>26233</v>
      </c>
      <c r="K8628" s="9">
        <f>_xlfn.IFNA(VLOOKUP(Table5[[#This Row],[Section]],SubSill_Tier,2,FALSE),0)</f>
        <v>0</v>
      </c>
      <c r="L8628" s="9" t="str">
        <f t="shared" si="143"/>
        <v/>
      </c>
      <c r="M8628" s="205" t="str" cm="1">
        <f t="array" ref="M8628">_xlfn.IFS(NOT(ISERROR(VLOOKUP(Table5[[#This Row],[Section]],TB_notTB,1,FALSE))),"No",LEFT(Table5[[#This Row],[Section]],3)="ETB","PLS",LEFT(Table5[[#This Row],[Section]],1)="7","PDB",NOT(ISBLANK(Table5[[#This Row],[Section]])),"No")</f>
        <v>No</v>
      </c>
    </row>
    <row r="8629" spans="1:13" x14ac:dyDescent="0.25">
      <c r="A8629" s="126" t="s">
        <v>19390</v>
      </c>
      <c r="B8629" s="126" t="s">
        <v>19391</v>
      </c>
      <c r="C8629" s="126" t="s">
        <v>75</v>
      </c>
      <c r="D8629" s="127">
        <v>0.14099999999999999</v>
      </c>
      <c r="E8629" s="128">
        <v>100</v>
      </c>
      <c r="F8629" s="128">
        <v>100</v>
      </c>
      <c r="G8629" s="126" t="s">
        <v>13720</v>
      </c>
      <c r="H8629" s="126" t="s">
        <v>20130</v>
      </c>
      <c r="I8629" s="126" t="s">
        <v>20131</v>
      </c>
      <c r="J8629" s="126" t="s">
        <v>26235</v>
      </c>
      <c r="K8629" s="9">
        <f>_xlfn.IFNA(VLOOKUP(Table5[[#This Row],[Section]],SubSill_Tier,2,FALSE),0)</f>
        <v>0</v>
      </c>
      <c r="L8629" s="9" t="str">
        <f t="shared" si="143"/>
        <v/>
      </c>
      <c r="M8629" s="205" t="str" cm="1">
        <f t="array" ref="M8629">_xlfn.IFS(NOT(ISERROR(VLOOKUP(Table5[[#This Row],[Section]],TB_notTB,1,FALSE))),"No",LEFT(Table5[[#This Row],[Section]],3)="ETB","PLS",LEFT(Table5[[#This Row],[Section]],1)="7","PDB",NOT(ISBLANK(Table5[[#This Row],[Section]])),"No")</f>
        <v>No</v>
      </c>
    </row>
    <row r="8630" spans="1:13" x14ac:dyDescent="0.25">
      <c r="A8630" s="126" t="s">
        <v>19392</v>
      </c>
      <c r="B8630" s="126" t="s">
        <v>19393</v>
      </c>
      <c r="C8630" s="126" t="s">
        <v>75</v>
      </c>
      <c r="D8630" s="127">
        <v>0.223</v>
      </c>
      <c r="E8630" s="128">
        <v>106</v>
      </c>
      <c r="F8630" s="128">
        <v>106</v>
      </c>
      <c r="G8630" s="126" t="s">
        <v>13720</v>
      </c>
      <c r="H8630" s="126" t="s">
        <v>20130</v>
      </c>
      <c r="I8630" s="126" t="s">
        <v>20131</v>
      </c>
      <c r="J8630" s="126" t="s">
        <v>26235</v>
      </c>
      <c r="K8630" s="9">
        <f>_xlfn.IFNA(VLOOKUP(Table5[[#This Row],[Section]],SubSill_Tier,2,FALSE),0)</f>
        <v>0</v>
      </c>
      <c r="L8630" s="9" t="str">
        <f t="shared" si="143"/>
        <v/>
      </c>
      <c r="M8630" s="205" t="str" cm="1">
        <f t="array" ref="M8630">_xlfn.IFS(NOT(ISERROR(VLOOKUP(Table5[[#This Row],[Section]],TB_notTB,1,FALSE))),"No",LEFT(Table5[[#This Row],[Section]],3)="ETB","PLS",LEFT(Table5[[#This Row],[Section]],1)="7","PDB",NOT(ISBLANK(Table5[[#This Row],[Section]])),"No")</f>
        <v>No</v>
      </c>
    </row>
    <row r="8631" spans="1:13" x14ac:dyDescent="0.25">
      <c r="A8631" s="126" t="s">
        <v>19394</v>
      </c>
      <c r="B8631" s="126" t="s">
        <v>19395</v>
      </c>
      <c r="C8631" s="126" t="s">
        <v>75</v>
      </c>
      <c r="D8631" s="127">
        <v>0.122</v>
      </c>
      <c r="E8631" s="128">
        <v>100</v>
      </c>
      <c r="F8631" s="128">
        <v>100</v>
      </c>
      <c r="G8631" s="126" t="s">
        <v>13719</v>
      </c>
      <c r="H8631" s="126" t="s">
        <v>20128</v>
      </c>
      <c r="I8631" s="126" t="s">
        <v>20129</v>
      </c>
      <c r="J8631" s="126" t="s">
        <v>26235</v>
      </c>
      <c r="K8631" s="9">
        <f>_xlfn.IFNA(VLOOKUP(Table5[[#This Row],[Section]],SubSill_Tier,2,FALSE),0)</f>
        <v>0</v>
      </c>
      <c r="L8631" s="9" t="str">
        <f t="shared" si="143"/>
        <v/>
      </c>
      <c r="M8631" s="205" t="str" cm="1">
        <f t="array" ref="M8631">_xlfn.IFS(NOT(ISERROR(VLOOKUP(Table5[[#This Row],[Section]],TB_notTB,1,FALSE))),"No",LEFT(Table5[[#This Row],[Section]],3)="ETB","PLS",LEFT(Table5[[#This Row],[Section]],1)="7","PDB",NOT(ISBLANK(Table5[[#This Row],[Section]])),"No")</f>
        <v>No</v>
      </c>
    </row>
    <row r="8632" spans="1:13" x14ac:dyDescent="0.25">
      <c r="A8632" s="126" t="s">
        <v>19396</v>
      </c>
      <c r="B8632" s="126" t="s">
        <v>19397</v>
      </c>
      <c r="C8632" s="126" t="s">
        <v>75</v>
      </c>
      <c r="D8632" s="127">
        <v>3.4289999999999998</v>
      </c>
      <c r="E8632" s="128">
        <v>739</v>
      </c>
      <c r="F8632" s="128">
        <v>493</v>
      </c>
      <c r="G8632" s="126" t="s">
        <v>21322</v>
      </c>
      <c r="H8632" s="126" t="s">
        <v>21323</v>
      </c>
      <c r="I8632" s="126" t="s">
        <v>21324</v>
      </c>
      <c r="J8632" s="126" t="s">
        <v>26332</v>
      </c>
      <c r="K8632" s="9">
        <f>_xlfn.IFNA(VLOOKUP(Table5[[#This Row],[Section]],SubSill_Tier,2,FALSE),0)</f>
        <v>0</v>
      </c>
      <c r="L8632" s="9" t="str">
        <f t="shared" si="143"/>
        <v/>
      </c>
      <c r="M8632" s="205" t="str" cm="1">
        <f t="array" ref="M8632">_xlfn.IFS(NOT(ISERROR(VLOOKUP(Table5[[#This Row],[Section]],TB_notTB,1,FALSE))),"No",LEFT(Table5[[#This Row],[Section]],3)="ETB","PLS",LEFT(Table5[[#This Row],[Section]],1)="7","PDB",NOT(ISBLANK(Table5[[#This Row],[Section]])),"No")</f>
        <v>No</v>
      </c>
    </row>
    <row r="8633" spans="1:13" x14ac:dyDescent="0.25">
      <c r="A8633" s="126" t="s">
        <v>19398</v>
      </c>
      <c r="B8633" s="126" t="s">
        <v>19399</v>
      </c>
      <c r="C8633" s="126" t="s">
        <v>75</v>
      </c>
      <c r="D8633" s="127">
        <v>2.0619999999999998</v>
      </c>
      <c r="E8633" s="128">
        <v>407</v>
      </c>
      <c r="F8633" s="128">
        <v>407</v>
      </c>
      <c r="G8633" s="126" t="s">
        <v>13727</v>
      </c>
      <c r="H8633" s="126" t="s">
        <v>21089</v>
      </c>
      <c r="I8633" s="126" t="s">
        <v>21090</v>
      </c>
      <c r="J8633" s="126" t="s">
        <v>26233</v>
      </c>
      <c r="K8633" s="9">
        <f>_xlfn.IFNA(VLOOKUP(Table5[[#This Row],[Section]],SubSill_Tier,2,FALSE),0)</f>
        <v>0</v>
      </c>
      <c r="L8633" s="9" t="str">
        <f t="shared" si="143"/>
        <v/>
      </c>
      <c r="M8633" s="205" t="str" cm="1">
        <f t="array" ref="M8633">_xlfn.IFS(NOT(ISERROR(VLOOKUP(Table5[[#This Row],[Section]],TB_notTB,1,FALSE))),"No",LEFT(Table5[[#This Row],[Section]],3)="ETB","PLS",LEFT(Table5[[#This Row],[Section]],1)="7","PDB",NOT(ISBLANK(Table5[[#This Row],[Section]])),"No")</f>
        <v>No</v>
      </c>
    </row>
    <row r="8634" spans="1:13" x14ac:dyDescent="0.25">
      <c r="A8634" s="126" t="s">
        <v>19400</v>
      </c>
      <c r="B8634" s="126" t="s">
        <v>19401</v>
      </c>
      <c r="C8634" s="126" t="s">
        <v>75</v>
      </c>
      <c r="D8634" s="127">
        <v>0.59899999999999998</v>
      </c>
      <c r="E8634" s="128">
        <v>142</v>
      </c>
      <c r="F8634" s="128">
        <v>100</v>
      </c>
      <c r="G8634" s="126" t="s">
        <v>21322</v>
      </c>
      <c r="H8634" s="126" t="s">
        <v>21323</v>
      </c>
      <c r="I8634" s="126" t="s">
        <v>21324</v>
      </c>
      <c r="J8634" s="126" t="s">
        <v>26241</v>
      </c>
      <c r="K8634" s="9">
        <f>_xlfn.IFNA(VLOOKUP(Table5[[#This Row],[Section]],SubSill_Tier,2,FALSE),0)</f>
        <v>0</v>
      </c>
      <c r="L8634" s="9" t="str">
        <f t="shared" si="143"/>
        <v/>
      </c>
      <c r="M8634" s="205" t="str" cm="1">
        <f t="array" ref="M8634">_xlfn.IFS(NOT(ISERROR(VLOOKUP(Table5[[#This Row],[Section]],TB_notTB,1,FALSE))),"No",LEFT(Table5[[#This Row],[Section]],3)="ETB","PLS",LEFT(Table5[[#This Row],[Section]],1)="7","PDB",NOT(ISBLANK(Table5[[#This Row],[Section]])),"No")</f>
        <v>No</v>
      </c>
    </row>
    <row r="8635" spans="1:13" x14ac:dyDescent="0.25">
      <c r="A8635" s="126" t="s">
        <v>19402</v>
      </c>
      <c r="B8635" s="126" t="s">
        <v>19403</v>
      </c>
      <c r="C8635" s="126" t="s">
        <v>75</v>
      </c>
      <c r="D8635" s="127">
        <v>2.6019999999999999</v>
      </c>
      <c r="E8635" s="128">
        <v>515</v>
      </c>
      <c r="F8635" s="128">
        <v>344</v>
      </c>
      <c r="G8635" s="126" t="s">
        <v>13726</v>
      </c>
      <c r="H8635" s="126" t="s">
        <v>20136</v>
      </c>
      <c r="I8635" s="126" t="s">
        <v>21065</v>
      </c>
      <c r="J8635" s="126" t="s">
        <v>26241</v>
      </c>
      <c r="K8635" s="9">
        <f>_xlfn.IFNA(VLOOKUP(Table5[[#This Row],[Section]],SubSill_Tier,2,FALSE),0)</f>
        <v>0</v>
      </c>
      <c r="L8635" s="9" t="str">
        <f t="shared" si="143"/>
        <v/>
      </c>
      <c r="M8635" s="205" t="str" cm="1">
        <f t="array" ref="M8635">_xlfn.IFS(NOT(ISERROR(VLOOKUP(Table5[[#This Row],[Section]],TB_notTB,1,FALSE))),"No",LEFT(Table5[[#This Row],[Section]],3)="ETB","PLS",LEFT(Table5[[#This Row],[Section]],1)="7","PDB",NOT(ISBLANK(Table5[[#This Row],[Section]])),"No")</f>
        <v>No</v>
      </c>
    </row>
    <row r="8636" spans="1:13" x14ac:dyDescent="0.25">
      <c r="A8636" s="126" t="s">
        <v>19404</v>
      </c>
      <c r="B8636" s="126" t="s">
        <v>19405</v>
      </c>
      <c r="C8636" s="126" t="s">
        <v>75</v>
      </c>
      <c r="D8636" s="127">
        <v>2.6019999999999999</v>
      </c>
      <c r="E8636" s="128">
        <v>515</v>
      </c>
      <c r="F8636" s="128">
        <v>344</v>
      </c>
      <c r="G8636" s="126" t="s">
        <v>13726</v>
      </c>
      <c r="H8636" s="126" t="s">
        <v>20136</v>
      </c>
      <c r="I8636" s="126" t="s">
        <v>21065</v>
      </c>
      <c r="J8636" s="126" t="s">
        <v>26241</v>
      </c>
      <c r="K8636" s="9">
        <f>_xlfn.IFNA(VLOOKUP(Table5[[#This Row],[Section]],SubSill_Tier,2,FALSE),0)</f>
        <v>0</v>
      </c>
      <c r="L8636" s="9" t="str">
        <f t="shared" si="143"/>
        <v/>
      </c>
      <c r="M8636" s="205" t="str" cm="1">
        <f t="array" ref="M8636">_xlfn.IFS(NOT(ISERROR(VLOOKUP(Table5[[#This Row],[Section]],TB_notTB,1,FALSE))),"No",LEFT(Table5[[#This Row],[Section]],3)="ETB","PLS",LEFT(Table5[[#This Row],[Section]],1)="7","PDB",NOT(ISBLANK(Table5[[#This Row],[Section]])),"No")</f>
        <v>No</v>
      </c>
    </row>
    <row r="8637" spans="1:13" x14ac:dyDescent="0.25">
      <c r="A8637" s="126" t="s">
        <v>19406</v>
      </c>
      <c r="B8637" s="126" t="s">
        <v>19407</v>
      </c>
      <c r="C8637" s="126" t="s">
        <v>98</v>
      </c>
      <c r="D8637" s="127">
        <v>1.7070000000000001</v>
      </c>
      <c r="E8637" s="128">
        <v>353</v>
      </c>
      <c r="F8637" s="128">
        <v>295</v>
      </c>
      <c r="G8637" s="126" t="s">
        <v>21325</v>
      </c>
      <c r="H8637" s="126" t="s">
        <v>21326</v>
      </c>
      <c r="I8637" s="126" t="s">
        <v>21327</v>
      </c>
      <c r="J8637" s="126" t="s">
        <v>26278</v>
      </c>
      <c r="K8637" s="9">
        <f>_xlfn.IFNA(VLOOKUP(Table5[[#This Row],[Section]],SubSill_Tier,2,FALSE),0)</f>
        <v>0</v>
      </c>
      <c r="L8637" s="9" t="str">
        <f t="shared" si="143"/>
        <v/>
      </c>
      <c r="M8637" s="205" t="str" cm="1">
        <f t="array" ref="M8637">_xlfn.IFS(NOT(ISERROR(VLOOKUP(Table5[[#This Row],[Section]],TB_notTB,1,FALSE))),"No",LEFT(Table5[[#This Row],[Section]],3)="ETB","PLS",LEFT(Table5[[#This Row],[Section]],1)="7","PDB",NOT(ISBLANK(Table5[[#This Row],[Section]])),"No")</f>
        <v>No</v>
      </c>
    </row>
    <row r="8638" spans="1:13" x14ac:dyDescent="0.25">
      <c r="A8638" s="126" t="s">
        <v>19408</v>
      </c>
      <c r="B8638" s="126" t="s">
        <v>28311</v>
      </c>
      <c r="C8638" s="126" t="s">
        <v>75</v>
      </c>
      <c r="D8638" s="127">
        <v>1.288</v>
      </c>
      <c r="E8638" s="128">
        <v>245</v>
      </c>
      <c r="F8638" s="128">
        <v>245</v>
      </c>
      <c r="G8638" s="126" t="s">
        <v>13725</v>
      </c>
      <c r="H8638" s="126" t="s">
        <v>20134</v>
      </c>
      <c r="I8638" s="126" t="s">
        <v>20135</v>
      </c>
      <c r="J8638" s="126" t="s">
        <v>26235</v>
      </c>
      <c r="K8638" s="9">
        <f>_xlfn.IFNA(VLOOKUP(Table5[[#This Row],[Section]],SubSill_Tier,2,FALSE),0)</f>
        <v>0</v>
      </c>
      <c r="L8638" s="9" t="str">
        <f t="shared" si="143"/>
        <v/>
      </c>
      <c r="M8638" s="205" t="str" cm="1">
        <f t="array" ref="M8638">_xlfn.IFS(NOT(ISERROR(VLOOKUP(Table5[[#This Row],[Section]],TB_notTB,1,FALSE))),"No",LEFT(Table5[[#This Row],[Section]],3)="ETB","PLS",LEFT(Table5[[#This Row],[Section]],1)="7","PDB",NOT(ISBLANK(Table5[[#This Row],[Section]])),"No")</f>
        <v>No</v>
      </c>
    </row>
    <row r="8639" spans="1:13" x14ac:dyDescent="0.25">
      <c r="A8639" s="126" t="s">
        <v>19409</v>
      </c>
      <c r="B8639" s="126" t="s">
        <v>28312</v>
      </c>
      <c r="C8639" s="126" t="s">
        <v>75</v>
      </c>
      <c r="D8639" s="127">
        <v>1.018</v>
      </c>
      <c r="E8639" s="128">
        <v>195</v>
      </c>
      <c r="F8639" s="128">
        <v>195</v>
      </c>
      <c r="G8639" s="126" t="s">
        <v>13725</v>
      </c>
      <c r="H8639" s="126" t="s">
        <v>20134</v>
      </c>
      <c r="I8639" s="126" t="s">
        <v>20135</v>
      </c>
      <c r="J8639" s="126" t="s">
        <v>26235</v>
      </c>
      <c r="K8639" s="9">
        <f>_xlfn.IFNA(VLOOKUP(Table5[[#This Row],[Section]],SubSill_Tier,2,FALSE),0)</f>
        <v>0</v>
      </c>
      <c r="L8639" s="9" t="str">
        <f t="shared" si="143"/>
        <v/>
      </c>
      <c r="M8639" s="205" t="str" cm="1">
        <f t="array" ref="M8639">_xlfn.IFS(NOT(ISERROR(VLOOKUP(Table5[[#This Row],[Section]],TB_notTB,1,FALSE))),"No",LEFT(Table5[[#This Row],[Section]],3)="ETB","PLS",LEFT(Table5[[#This Row],[Section]],1)="7","PDB",NOT(ISBLANK(Table5[[#This Row],[Section]])),"No")</f>
        <v>No</v>
      </c>
    </row>
    <row r="8640" spans="1:13" x14ac:dyDescent="0.25">
      <c r="A8640" s="126" t="s">
        <v>19410</v>
      </c>
      <c r="B8640" s="126" t="s">
        <v>28313</v>
      </c>
      <c r="C8640" s="126" t="s">
        <v>75</v>
      </c>
      <c r="D8640" s="127">
        <v>1.012</v>
      </c>
      <c r="E8640" s="128">
        <v>195</v>
      </c>
      <c r="F8640" s="128">
        <v>195</v>
      </c>
      <c r="G8640" s="126" t="s">
        <v>13719</v>
      </c>
      <c r="H8640" s="126" t="s">
        <v>20128</v>
      </c>
      <c r="I8640" s="126" t="s">
        <v>20129</v>
      </c>
      <c r="J8640" s="126" t="s">
        <v>26235</v>
      </c>
      <c r="K8640" s="9">
        <f>_xlfn.IFNA(VLOOKUP(Table5[[#This Row],[Section]],SubSill_Tier,2,FALSE),0)</f>
        <v>0</v>
      </c>
      <c r="L8640" s="9" t="str">
        <f t="shared" si="143"/>
        <v/>
      </c>
      <c r="M8640" s="205" t="str" cm="1">
        <f t="array" ref="M8640">_xlfn.IFS(NOT(ISERROR(VLOOKUP(Table5[[#This Row],[Section]],TB_notTB,1,FALSE))),"No",LEFT(Table5[[#This Row],[Section]],3)="ETB","PLS",LEFT(Table5[[#This Row],[Section]],1)="7","PDB",NOT(ISBLANK(Table5[[#This Row],[Section]])),"No")</f>
        <v>No</v>
      </c>
    </row>
    <row r="8641" spans="1:13" x14ac:dyDescent="0.25">
      <c r="A8641" s="126" t="s">
        <v>19411</v>
      </c>
      <c r="B8641" s="126" t="s">
        <v>19412</v>
      </c>
      <c r="C8641" s="126" t="s">
        <v>98</v>
      </c>
      <c r="D8641" s="127">
        <v>1.4790000000000001</v>
      </c>
      <c r="E8641" s="128">
        <v>383</v>
      </c>
      <c r="F8641" s="128">
        <v>256</v>
      </c>
      <c r="G8641" s="126" t="s">
        <v>17475</v>
      </c>
      <c r="H8641" s="126" t="s">
        <v>20380</v>
      </c>
      <c r="I8641" s="126" t="s">
        <v>20381</v>
      </c>
      <c r="J8641" s="126" t="s">
        <v>26344</v>
      </c>
      <c r="K8641" s="9">
        <f>_xlfn.IFNA(VLOOKUP(Table5[[#This Row],[Section]],SubSill_Tier,2,FALSE),0)</f>
        <v>0</v>
      </c>
      <c r="L8641" s="9" t="str">
        <f t="shared" si="143"/>
        <v/>
      </c>
      <c r="M8641" s="205" t="str" cm="1">
        <f t="array" ref="M8641">_xlfn.IFS(NOT(ISERROR(VLOOKUP(Table5[[#This Row],[Section]],TB_notTB,1,FALSE))),"No",LEFT(Table5[[#This Row],[Section]],3)="ETB","PLS",LEFT(Table5[[#This Row],[Section]],1)="7","PDB",NOT(ISBLANK(Table5[[#This Row],[Section]])),"No")</f>
        <v>No</v>
      </c>
    </row>
    <row r="8642" spans="1:13" x14ac:dyDescent="0.25">
      <c r="A8642" s="126" t="s">
        <v>19413</v>
      </c>
      <c r="B8642" s="126" t="s">
        <v>19414</v>
      </c>
      <c r="C8642" s="126" t="s">
        <v>98</v>
      </c>
      <c r="D8642" s="127">
        <v>0.53400000000000003</v>
      </c>
      <c r="E8642" s="128">
        <v>175</v>
      </c>
      <c r="F8642" s="128">
        <v>117</v>
      </c>
      <c r="G8642" s="126" t="s">
        <v>17475</v>
      </c>
      <c r="H8642" s="126" t="s">
        <v>20380</v>
      </c>
      <c r="I8642" s="126" t="s">
        <v>20381</v>
      </c>
      <c r="J8642" s="126" t="s">
        <v>26341</v>
      </c>
      <c r="K8642" s="9">
        <f>_xlfn.IFNA(VLOOKUP(Table5[[#This Row],[Section]],SubSill_Tier,2,FALSE),0)</f>
        <v>0</v>
      </c>
      <c r="L8642" s="9" t="str">
        <f t="shared" ref="L8642:L8705" si="144">IFERROR(IF(LEFT(G8642,2)="AI",IF(_xlfn.NUMBERVALUE(IFERROR(LEFT(IF(ISERROR(FIND("X",UPPER(B8642))),UPPER(B8642),RIGHT(UPPER(B8642),LEN(UPPER(B8642))-FIND("~",SUBSTITUTE(UPPER(B8642),"X","~",LEN(UPPER(B8642))-LEN(SUBSTITUTE(UPPER(B8642),"X","")))))),FIND(" ",IF(ISERROR(FIND("X",UPPER(B8642))),UPPER(B8642),RIGHT(UPPER(B8642),LEN(UPPER(B8642))-FIND("~",SUBSTITUTE(UPPER(B8642),"X","~",LEN(UPPER(B8642))-LEN(SUBSTITUTE(UPPER(B8642),"X","")))))),1)-1),IF(ISERROR(FIND("X",UPPER(B8642))),UPPER(B8642),RIGHT(UPPER(B8642),LEN(UPPER(B8642))-FIND("~",SUBSTITUTE(UPPER(B8642),"X","~",LEN(UPPER(B8642))-LEN(SUBSTITUTE(UPPER(B8642),"X",""))))))),".")&gt;=5,"Wall",""),""),"")</f>
        <v/>
      </c>
      <c r="M8642" s="205" t="str" cm="1">
        <f t="array" ref="M8642">_xlfn.IFS(NOT(ISERROR(VLOOKUP(Table5[[#This Row],[Section]],TB_notTB,1,FALSE))),"No",LEFT(Table5[[#This Row],[Section]],3)="ETB","PLS",LEFT(Table5[[#This Row],[Section]],1)="7","PDB",NOT(ISBLANK(Table5[[#This Row],[Section]])),"No")</f>
        <v>No</v>
      </c>
    </row>
    <row r="8643" spans="1:13" x14ac:dyDescent="0.25">
      <c r="A8643" s="126" t="s">
        <v>19415</v>
      </c>
      <c r="B8643" s="126" t="s">
        <v>19416</v>
      </c>
      <c r="C8643" s="126" t="s">
        <v>75</v>
      </c>
      <c r="D8643" s="127">
        <v>0.61099999999999999</v>
      </c>
      <c r="E8643" s="128">
        <v>233</v>
      </c>
      <c r="F8643" s="128">
        <v>156</v>
      </c>
      <c r="G8643" s="126" t="s">
        <v>14511</v>
      </c>
      <c r="H8643" s="126" t="s">
        <v>21236</v>
      </c>
      <c r="I8643" s="126" t="s">
        <v>21237</v>
      </c>
      <c r="J8643" s="126" t="s">
        <v>26241</v>
      </c>
      <c r="K8643" s="9">
        <f>_xlfn.IFNA(VLOOKUP(Table5[[#This Row],[Section]],SubSill_Tier,2,FALSE),0)</f>
        <v>0</v>
      </c>
      <c r="L8643" s="9" t="str">
        <f t="shared" si="144"/>
        <v/>
      </c>
      <c r="M8643" s="205" t="str" cm="1">
        <f t="array" ref="M8643">_xlfn.IFS(NOT(ISERROR(VLOOKUP(Table5[[#This Row],[Section]],TB_notTB,1,FALSE))),"No",LEFT(Table5[[#This Row],[Section]],3)="ETB","PLS",LEFT(Table5[[#This Row],[Section]],1)="7","PDB",NOT(ISBLANK(Table5[[#This Row],[Section]])),"No")</f>
        <v>No</v>
      </c>
    </row>
    <row r="8644" spans="1:13" x14ac:dyDescent="0.25">
      <c r="A8644" s="126" t="s">
        <v>19417</v>
      </c>
      <c r="B8644" s="126" t="s">
        <v>21796</v>
      </c>
      <c r="C8644" s="126" t="s">
        <v>75</v>
      </c>
      <c r="D8644" s="127">
        <v>0.98099999999999998</v>
      </c>
      <c r="E8644" s="128">
        <v>366</v>
      </c>
      <c r="F8644" s="128">
        <v>244</v>
      </c>
      <c r="G8644" s="126" t="s">
        <v>19348</v>
      </c>
      <c r="H8644" s="126" t="s">
        <v>21290</v>
      </c>
      <c r="I8644" s="126" t="s">
        <v>21291</v>
      </c>
      <c r="J8644" s="126" t="s">
        <v>26241</v>
      </c>
      <c r="K8644" s="9">
        <f>_xlfn.IFNA(VLOOKUP(Table5[[#This Row],[Section]],SubSill_Tier,2,FALSE),0)</f>
        <v>0</v>
      </c>
      <c r="L8644" s="9" t="str">
        <f t="shared" si="144"/>
        <v/>
      </c>
      <c r="M8644" s="205" t="str" cm="1">
        <f t="array" ref="M8644">_xlfn.IFS(NOT(ISERROR(VLOOKUP(Table5[[#This Row],[Section]],TB_notTB,1,FALSE))),"No",LEFT(Table5[[#This Row],[Section]],3)="ETB","PLS",LEFT(Table5[[#This Row],[Section]],1)="7","PDB",NOT(ISBLANK(Table5[[#This Row],[Section]])),"No")</f>
        <v>No</v>
      </c>
    </row>
    <row r="8645" spans="1:13" x14ac:dyDescent="0.25">
      <c r="A8645" s="126" t="s">
        <v>19418</v>
      </c>
      <c r="B8645" s="126" t="s">
        <v>21797</v>
      </c>
      <c r="C8645" s="126" t="s">
        <v>75</v>
      </c>
      <c r="D8645" s="127">
        <v>1.0569999999999999</v>
      </c>
      <c r="E8645" s="128">
        <v>401</v>
      </c>
      <c r="F8645" s="128">
        <v>268</v>
      </c>
      <c r="G8645" s="126" t="s">
        <v>19348</v>
      </c>
      <c r="H8645" s="126" t="s">
        <v>21290</v>
      </c>
      <c r="I8645" s="126" t="s">
        <v>21291</v>
      </c>
      <c r="J8645" s="126" t="s">
        <v>26241</v>
      </c>
      <c r="K8645" s="9">
        <f>_xlfn.IFNA(VLOOKUP(Table5[[#This Row],[Section]],SubSill_Tier,2,FALSE),0)</f>
        <v>0</v>
      </c>
      <c r="L8645" s="9" t="str">
        <f t="shared" si="144"/>
        <v/>
      </c>
      <c r="M8645" s="205" t="str" cm="1">
        <f t="array" ref="M8645">_xlfn.IFS(NOT(ISERROR(VLOOKUP(Table5[[#This Row],[Section]],TB_notTB,1,FALSE))),"No",LEFT(Table5[[#This Row],[Section]],3)="ETB","PLS",LEFT(Table5[[#This Row],[Section]],1)="7","PDB",NOT(ISBLANK(Table5[[#This Row],[Section]])),"No")</f>
        <v>No</v>
      </c>
    </row>
    <row r="8646" spans="1:13" x14ac:dyDescent="0.25">
      <c r="A8646" s="126" t="s">
        <v>19419</v>
      </c>
      <c r="B8646" s="126" t="s">
        <v>26844</v>
      </c>
      <c r="C8646" s="126" t="s">
        <v>75</v>
      </c>
      <c r="D8646" s="127">
        <v>2.867</v>
      </c>
      <c r="E8646" s="128">
        <v>754</v>
      </c>
      <c r="F8646" s="128">
        <v>503</v>
      </c>
      <c r="G8646" s="126" t="s">
        <v>19350</v>
      </c>
      <c r="H8646" s="126" t="s">
        <v>21120</v>
      </c>
      <c r="I8646" s="126" t="s">
        <v>27823</v>
      </c>
      <c r="J8646" s="126" t="s">
        <v>26241</v>
      </c>
      <c r="K8646" s="9">
        <f>_xlfn.IFNA(VLOOKUP(Table5[[#This Row],[Section]],SubSill_Tier,2,FALSE),0)</f>
        <v>0</v>
      </c>
      <c r="L8646" s="9" t="str">
        <f t="shared" si="144"/>
        <v/>
      </c>
      <c r="M8646" s="205" t="str" cm="1">
        <f t="array" ref="M8646">_xlfn.IFS(NOT(ISERROR(VLOOKUP(Table5[[#This Row],[Section]],TB_notTB,1,FALSE))),"No",LEFT(Table5[[#This Row],[Section]],3)="ETB","PLS",LEFT(Table5[[#This Row],[Section]],1)="7","PDB",NOT(ISBLANK(Table5[[#This Row],[Section]])),"No")</f>
        <v>No</v>
      </c>
    </row>
    <row r="8647" spans="1:13" x14ac:dyDescent="0.25">
      <c r="A8647" s="126" t="s">
        <v>19420</v>
      </c>
      <c r="B8647" s="126" t="s">
        <v>26845</v>
      </c>
      <c r="C8647" s="126" t="s">
        <v>75</v>
      </c>
      <c r="D8647" s="127">
        <v>2.8220000000000001</v>
      </c>
      <c r="E8647" s="128">
        <v>736</v>
      </c>
      <c r="F8647" s="128">
        <v>491</v>
      </c>
      <c r="G8647" s="126" t="s">
        <v>19350</v>
      </c>
      <c r="H8647" s="126" t="s">
        <v>21120</v>
      </c>
      <c r="I8647" s="126" t="s">
        <v>27823</v>
      </c>
      <c r="J8647" s="126" t="s">
        <v>26241</v>
      </c>
      <c r="K8647" s="9">
        <f>_xlfn.IFNA(VLOOKUP(Table5[[#This Row],[Section]],SubSill_Tier,2,FALSE),0)</f>
        <v>0</v>
      </c>
      <c r="L8647" s="9" t="str">
        <f t="shared" si="144"/>
        <v/>
      </c>
      <c r="M8647" s="205" t="str" cm="1">
        <f t="array" ref="M8647">_xlfn.IFS(NOT(ISERROR(VLOOKUP(Table5[[#This Row],[Section]],TB_notTB,1,FALSE))),"No",LEFT(Table5[[#This Row],[Section]],3)="ETB","PLS",LEFT(Table5[[#This Row],[Section]],1)="7","PDB",NOT(ISBLANK(Table5[[#This Row],[Section]])),"No")</f>
        <v>No</v>
      </c>
    </row>
    <row r="8648" spans="1:13" x14ac:dyDescent="0.25">
      <c r="A8648" s="126" t="s">
        <v>19421</v>
      </c>
      <c r="B8648" s="126" t="s">
        <v>19422</v>
      </c>
      <c r="C8648" s="126" t="s">
        <v>75</v>
      </c>
      <c r="D8648" s="127">
        <v>6.53</v>
      </c>
      <c r="E8648" s="128">
        <v>854</v>
      </c>
      <c r="F8648" s="128">
        <v>825</v>
      </c>
      <c r="G8648" s="126" t="s">
        <v>21170</v>
      </c>
      <c r="H8648" s="126" t="s">
        <v>21171</v>
      </c>
      <c r="I8648" s="126" t="s">
        <v>21172</v>
      </c>
      <c r="J8648" s="126" t="s">
        <v>26245</v>
      </c>
      <c r="K8648" s="9">
        <f>_xlfn.IFNA(VLOOKUP(Table5[[#This Row],[Section]],SubSill_Tier,2,FALSE),0)</f>
        <v>0</v>
      </c>
      <c r="L8648" s="9" t="str">
        <f t="shared" si="144"/>
        <v/>
      </c>
      <c r="M8648" s="205" t="str" cm="1">
        <f t="array" ref="M8648">_xlfn.IFS(NOT(ISERROR(VLOOKUP(Table5[[#This Row],[Section]],TB_notTB,1,FALSE))),"No",LEFT(Table5[[#This Row],[Section]],3)="ETB","PLS",LEFT(Table5[[#This Row],[Section]],1)="7","PDB",NOT(ISBLANK(Table5[[#This Row],[Section]])),"No")</f>
        <v>No</v>
      </c>
    </row>
    <row r="8649" spans="1:13" x14ac:dyDescent="0.25">
      <c r="A8649" s="126" t="s">
        <v>19423</v>
      </c>
      <c r="B8649" s="126" t="s">
        <v>28314</v>
      </c>
      <c r="C8649" s="126" t="s">
        <v>75</v>
      </c>
      <c r="D8649" s="127">
        <v>1.54</v>
      </c>
      <c r="E8649" s="128">
        <v>155</v>
      </c>
      <c r="F8649" s="128">
        <v>155</v>
      </c>
      <c r="G8649" s="126" t="s">
        <v>13717</v>
      </c>
      <c r="H8649" s="126" t="s">
        <v>20125</v>
      </c>
      <c r="I8649" s="126" t="s">
        <v>20126</v>
      </c>
      <c r="J8649" s="126" t="s">
        <v>26235</v>
      </c>
      <c r="K8649" s="9">
        <f>_xlfn.IFNA(VLOOKUP(Table5[[#This Row],[Section]],SubSill_Tier,2,FALSE),0)</f>
        <v>0</v>
      </c>
      <c r="L8649" s="9" t="str">
        <f t="shared" si="144"/>
        <v/>
      </c>
      <c r="M8649" s="205" t="str" cm="1">
        <f t="array" ref="M8649">_xlfn.IFS(NOT(ISERROR(VLOOKUP(Table5[[#This Row],[Section]],TB_notTB,1,FALSE))),"No",LEFT(Table5[[#This Row],[Section]],3)="ETB","PLS",LEFT(Table5[[#This Row],[Section]],1)="7","PDB",NOT(ISBLANK(Table5[[#This Row],[Section]])),"No")</f>
        <v>No</v>
      </c>
    </row>
    <row r="8650" spans="1:13" x14ac:dyDescent="0.25">
      <c r="A8650" s="126" t="s">
        <v>19424</v>
      </c>
      <c r="B8650" s="126" t="s">
        <v>19425</v>
      </c>
      <c r="C8650" s="126" t="s">
        <v>75</v>
      </c>
      <c r="D8650" s="127">
        <v>1.89</v>
      </c>
      <c r="E8650" s="128">
        <v>483</v>
      </c>
      <c r="F8650" s="128">
        <v>322</v>
      </c>
      <c r="G8650" s="126" t="s">
        <v>14511</v>
      </c>
      <c r="H8650" s="126" t="s">
        <v>21236</v>
      </c>
      <c r="I8650" s="126" t="s">
        <v>21237</v>
      </c>
      <c r="J8650" s="126" t="s">
        <v>26241</v>
      </c>
      <c r="K8650" s="9">
        <f>_xlfn.IFNA(VLOOKUP(Table5[[#This Row],[Section]],SubSill_Tier,2,FALSE),0)</f>
        <v>0</v>
      </c>
      <c r="L8650" s="9" t="str">
        <f t="shared" si="144"/>
        <v/>
      </c>
      <c r="M8650" s="205" t="str" cm="1">
        <f t="array" ref="M8650">_xlfn.IFS(NOT(ISERROR(VLOOKUP(Table5[[#This Row],[Section]],TB_notTB,1,FALSE))),"No",LEFT(Table5[[#This Row],[Section]],3)="ETB","PLS",LEFT(Table5[[#This Row],[Section]],1)="7","PDB",NOT(ISBLANK(Table5[[#This Row],[Section]])),"No")</f>
        <v>No</v>
      </c>
    </row>
    <row r="8651" spans="1:13" x14ac:dyDescent="0.25">
      <c r="A8651" s="126" t="s">
        <v>19426</v>
      </c>
      <c r="B8651" s="126" t="s">
        <v>19427</v>
      </c>
      <c r="C8651" s="126" t="s">
        <v>75</v>
      </c>
      <c r="D8651" s="127">
        <v>1.798</v>
      </c>
      <c r="E8651" s="128">
        <v>426</v>
      </c>
      <c r="F8651" s="128">
        <v>284</v>
      </c>
      <c r="G8651" s="126" t="s">
        <v>14511</v>
      </c>
      <c r="H8651" s="126" t="s">
        <v>21236</v>
      </c>
      <c r="I8651" s="126" t="s">
        <v>21237</v>
      </c>
      <c r="J8651" s="126" t="s">
        <v>26241</v>
      </c>
      <c r="K8651" s="9">
        <f>_xlfn.IFNA(VLOOKUP(Table5[[#This Row],[Section]],SubSill_Tier,2,FALSE),0)</f>
        <v>0</v>
      </c>
      <c r="L8651" s="9" t="str">
        <f t="shared" si="144"/>
        <v/>
      </c>
      <c r="M8651" s="205" t="str" cm="1">
        <f t="array" ref="M8651">_xlfn.IFS(NOT(ISERROR(VLOOKUP(Table5[[#This Row],[Section]],TB_notTB,1,FALSE))),"No",LEFT(Table5[[#This Row],[Section]],3)="ETB","PLS",LEFT(Table5[[#This Row],[Section]],1)="7","PDB",NOT(ISBLANK(Table5[[#This Row],[Section]])),"No")</f>
        <v>No</v>
      </c>
    </row>
    <row r="8652" spans="1:13" x14ac:dyDescent="0.25">
      <c r="A8652" s="126" t="s">
        <v>19428</v>
      </c>
      <c r="B8652" s="126" t="s">
        <v>28315</v>
      </c>
      <c r="C8652" s="126" t="s">
        <v>75</v>
      </c>
      <c r="D8652" s="127">
        <v>1.0940000000000001</v>
      </c>
      <c r="E8652" s="128">
        <v>258</v>
      </c>
      <c r="F8652" s="128">
        <v>258</v>
      </c>
      <c r="G8652" s="126" t="s">
        <v>13725</v>
      </c>
      <c r="H8652" s="126" t="s">
        <v>20134</v>
      </c>
      <c r="I8652" s="126" t="s">
        <v>20135</v>
      </c>
      <c r="J8652" s="126" t="s">
        <v>26235</v>
      </c>
      <c r="K8652" s="9">
        <f>_xlfn.IFNA(VLOOKUP(Table5[[#This Row],[Section]],SubSill_Tier,2,FALSE),0)</f>
        <v>0</v>
      </c>
      <c r="L8652" s="9" t="str">
        <f t="shared" si="144"/>
        <v/>
      </c>
      <c r="M8652" s="205" t="str" cm="1">
        <f t="array" ref="M8652">_xlfn.IFS(NOT(ISERROR(VLOOKUP(Table5[[#This Row],[Section]],TB_notTB,1,FALSE))),"No",LEFT(Table5[[#This Row],[Section]],3)="ETB","PLS",LEFT(Table5[[#This Row],[Section]],1)="7","PDB",NOT(ISBLANK(Table5[[#This Row],[Section]])),"No")</f>
        <v>No</v>
      </c>
    </row>
    <row r="8653" spans="1:13" x14ac:dyDescent="0.25">
      <c r="A8653" s="126" t="s">
        <v>19429</v>
      </c>
      <c r="B8653" s="126" t="s">
        <v>28316</v>
      </c>
      <c r="C8653" s="126" t="s">
        <v>75</v>
      </c>
      <c r="D8653" s="127">
        <v>0.878</v>
      </c>
      <c r="E8653" s="128">
        <v>208</v>
      </c>
      <c r="F8653" s="128">
        <v>208</v>
      </c>
      <c r="G8653" s="126" t="s">
        <v>13725</v>
      </c>
      <c r="H8653" s="126" t="s">
        <v>20134</v>
      </c>
      <c r="I8653" s="126" t="s">
        <v>20135</v>
      </c>
      <c r="J8653" s="126" t="s">
        <v>26235</v>
      </c>
      <c r="K8653" s="9">
        <f>_xlfn.IFNA(VLOOKUP(Table5[[#This Row],[Section]],SubSill_Tier,2,FALSE),0)</f>
        <v>0</v>
      </c>
      <c r="L8653" s="9" t="str">
        <f t="shared" si="144"/>
        <v/>
      </c>
      <c r="M8653" s="205" t="str" cm="1">
        <f t="array" ref="M8653">_xlfn.IFS(NOT(ISERROR(VLOOKUP(Table5[[#This Row],[Section]],TB_notTB,1,FALSE))),"No",LEFT(Table5[[#This Row],[Section]],3)="ETB","PLS",LEFT(Table5[[#This Row],[Section]],1)="7","PDB",NOT(ISBLANK(Table5[[#This Row],[Section]])),"No")</f>
        <v>No</v>
      </c>
    </row>
    <row r="8654" spans="1:13" x14ac:dyDescent="0.25">
      <c r="A8654" s="126" t="s">
        <v>19430</v>
      </c>
      <c r="B8654" s="126" t="s">
        <v>19431</v>
      </c>
      <c r="C8654" s="126" t="s">
        <v>75</v>
      </c>
      <c r="D8654" s="127">
        <v>1.1659999999999999</v>
      </c>
      <c r="E8654" s="128">
        <v>421</v>
      </c>
      <c r="F8654" s="128">
        <v>281</v>
      </c>
      <c r="G8654" s="126" t="s">
        <v>14511</v>
      </c>
      <c r="H8654" s="126" t="s">
        <v>21236</v>
      </c>
      <c r="I8654" s="126" t="s">
        <v>21237</v>
      </c>
      <c r="J8654" s="126" t="s">
        <v>26241</v>
      </c>
      <c r="K8654" s="9">
        <f>_xlfn.IFNA(VLOOKUP(Table5[[#This Row],[Section]],SubSill_Tier,2,FALSE),0)</f>
        <v>0</v>
      </c>
      <c r="L8654" s="9" t="str">
        <f t="shared" si="144"/>
        <v/>
      </c>
      <c r="M8654" s="205" t="str" cm="1">
        <f t="array" ref="M8654">_xlfn.IFS(NOT(ISERROR(VLOOKUP(Table5[[#This Row],[Section]],TB_notTB,1,FALSE))),"No",LEFT(Table5[[#This Row],[Section]],3)="ETB","PLS",LEFT(Table5[[#This Row],[Section]],1)="7","PDB",NOT(ISBLANK(Table5[[#This Row],[Section]])),"No")</f>
        <v>No</v>
      </c>
    </row>
    <row r="8655" spans="1:13" x14ac:dyDescent="0.25">
      <c r="A8655" s="126" t="s">
        <v>19432</v>
      </c>
      <c r="B8655" s="126" t="s">
        <v>19433</v>
      </c>
      <c r="C8655" s="126" t="s">
        <v>75</v>
      </c>
      <c r="D8655" s="127">
        <v>1.026</v>
      </c>
      <c r="E8655" s="128">
        <v>360</v>
      </c>
      <c r="F8655" s="128">
        <v>240</v>
      </c>
      <c r="G8655" s="126" t="s">
        <v>14511</v>
      </c>
      <c r="H8655" s="126" t="s">
        <v>21236</v>
      </c>
      <c r="I8655" s="126" t="s">
        <v>21237</v>
      </c>
      <c r="J8655" s="126" t="s">
        <v>26241</v>
      </c>
      <c r="K8655" s="9">
        <f>_xlfn.IFNA(VLOOKUP(Table5[[#This Row],[Section]],SubSill_Tier,2,FALSE),0)</f>
        <v>0</v>
      </c>
      <c r="L8655" s="9" t="str">
        <f t="shared" si="144"/>
        <v/>
      </c>
      <c r="M8655" s="205" t="str" cm="1">
        <f t="array" ref="M8655">_xlfn.IFS(NOT(ISERROR(VLOOKUP(Table5[[#This Row],[Section]],TB_notTB,1,FALSE))),"No",LEFT(Table5[[#This Row],[Section]],3)="ETB","PLS",LEFT(Table5[[#This Row],[Section]],1)="7","PDB",NOT(ISBLANK(Table5[[#This Row],[Section]])),"No")</f>
        <v>No</v>
      </c>
    </row>
    <row r="8656" spans="1:13" x14ac:dyDescent="0.25">
      <c r="A8656" s="126" t="s">
        <v>19434</v>
      </c>
      <c r="B8656" s="126" t="s">
        <v>19435</v>
      </c>
      <c r="C8656" s="126" t="s">
        <v>75</v>
      </c>
      <c r="D8656" s="127">
        <v>0.94599999999999995</v>
      </c>
      <c r="E8656" s="128">
        <v>328</v>
      </c>
      <c r="F8656" s="128">
        <v>219</v>
      </c>
      <c r="G8656" s="126" t="s">
        <v>14511</v>
      </c>
      <c r="H8656" s="126" t="s">
        <v>21236</v>
      </c>
      <c r="I8656" s="126" t="s">
        <v>21237</v>
      </c>
      <c r="J8656" s="126" t="s">
        <v>26241</v>
      </c>
      <c r="K8656" s="9">
        <f>_xlfn.IFNA(VLOOKUP(Table5[[#This Row],[Section]],SubSill_Tier,2,FALSE),0)</f>
        <v>0</v>
      </c>
      <c r="L8656" s="9" t="str">
        <f t="shared" si="144"/>
        <v/>
      </c>
      <c r="M8656" s="205" t="str" cm="1">
        <f t="array" ref="M8656">_xlfn.IFS(NOT(ISERROR(VLOOKUP(Table5[[#This Row],[Section]],TB_notTB,1,FALSE))),"No",LEFT(Table5[[#This Row],[Section]],3)="ETB","PLS",LEFT(Table5[[#This Row],[Section]],1)="7","PDB",NOT(ISBLANK(Table5[[#This Row],[Section]])),"No")</f>
        <v>No</v>
      </c>
    </row>
    <row r="8657" spans="1:13" x14ac:dyDescent="0.25">
      <c r="A8657" s="126" t="s">
        <v>19436</v>
      </c>
      <c r="B8657" s="126" t="s">
        <v>19437</v>
      </c>
      <c r="C8657" s="126" t="s">
        <v>75</v>
      </c>
      <c r="D8657" s="127">
        <v>0.63800000000000001</v>
      </c>
      <c r="E8657" s="128">
        <v>330</v>
      </c>
      <c r="F8657" s="128">
        <v>220</v>
      </c>
      <c r="G8657" s="126" t="s">
        <v>21170</v>
      </c>
      <c r="H8657" s="126" t="s">
        <v>21171</v>
      </c>
      <c r="I8657" s="126" t="s">
        <v>21172</v>
      </c>
      <c r="J8657" s="126" t="s">
        <v>26233</v>
      </c>
      <c r="K8657" s="9">
        <f>_xlfn.IFNA(VLOOKUP(Table5[[#This Row],[Section]],SubSill_Tier,2,FALSE),0)</f>
        <v>0</v>
      </c>
      <c r="L8657" s="9" t="str">
        <f t="shared" si="144"/>
        <v/>
      </c>
      <c r="M8657" s="205" t="str" cm="1">
        <f t="array" ref="M8657">_xlfn.IFS(NOT(ISERROR(VLOOKUP(Table5[[#This Row],[Section]],TB_notTB,1,FALSE))),"No",LEFT(Table5[[#This Row],[Section]],3)="ETB","PLS",LEFT(Table5[[#This Row],[Section]],1)="7","PDB",NOT(ISBLANK(Table5[[#This Row],[Section]])),"No")</f>
        <v>No</v>
      </c>
    </row>
    <row r="8658" spans="1:13" x14ac:dyDescent="0.25">
      <c r="A8658" s="126" t="s">
        <v>19438</v>
      </c>
      <c r="B8658" s="126" t="s">
        <v>19439</v>
      </c>
      <c r="C8658" s="126" t="s">
        <v>75</v>
      </c>
      <c r="D8658" s="127">
        <v>0.77800000000000002</v>
      </c>
      <c r="E8658" s="128">
        <v>289</v>
      </c>
      <c r="F8658" s="128">
        <v>193</v>
      </c>
      <c r="G8658" s="126" t="s">
        <v>21170</v>
      </c>
      <c r="H8658" s="126" t="s">
        <v>21171</v>
      </c>
      <c r="I8658" s="126" t="s">
        <v>21172</v>
      </c>
      <c r="J8658" s="126" t="s">
        <v>26233</v>
      </c>
      <c r="K8658" s="9">
        <f>_xlfn.IFNA(VLOOKUP(Table5[[#This Row],[Section]],SubSill_Tier,2,FALSE),0)</f>
        <v>0</v>
      </c>
      <c r="L8658" s="9" t="str">
        <f t="shared" si="144"/>
        <v/>
      </c>
      <c r="M8658" s="205" t="str" cm="1">
        <f t="array" ref="M8658">_xlfn.IFS(NOT(ISERROR(VLOOKUP(Table5[[#This Row],[Section]],TB_notTB,1,FALSE))),"No",LEFT(Table5[[#This Row],[Section]],3)="ETB","PLS",LEFT(Table5[[#This Row],[Section]],1)="7","PDB",NOT(ISBLANK(Table5[[#This Row],[Section]])),"No")</f>
        <v>No</v>
      </c>
    </row>
    <row r="8659" spans="1:13" x14ac:dyDescent="0.25">
      <c r="A8659" s="126" t="s">
        <v>19440</v>
      </c>
      <c r="B8659" s="126" t="s">
        <v>22220</v>
      </c>
      <c r="C8659" s="126" t="s">
        <v>75</v>
      </c>
      <c r="D8659" s="127">
        <v>0.94799999999999995</v>
      </c>
      <c r="E8659" s="128">
        <v>251</v>
      </c>
      <c r="F8659" s="128">
        <v>168</v>
      </c>
      <c r="G8659" s="126" t="s">
        <v>14979</v>
      </c>
      <c r="H8659" s="126" t="s">
        <v>21162</v>
      </c>
      <c r="I8659" s="126" t="s">
        <v>22110</v>
      </c>
      <c r="J8659" s="126" t="s">
        <v>26278</v>
      </c>
      <c r="K8659" s="9">
        <f>_xlfn.IFNA(VLOOKUP(Table5[[#This Row],[Section]],SubSill_Tier,2,FALSE),0)</f>
        <v>0</v>
      </c>
      <c r="L8659" s="9" t="str">
        <f t="shared" si="144"/>
        <v/>
      </c>
      <c r="M8659" s="205" t="str" cm="1">
        <f t="array" ref="M8659">_xlfn.IFS(NOT(ISERROR(VLOOKUP(Table5[[#This Row],[Section]],TB_notTB,1,FALSE))),"No",LEFT(Table5[[#This Row],[Section]],3)="ETB","PLS",LEFT(Table5[[#This Row],[Section]],1)="7","PDB",NOT(ISBLANK(Table5[[#This Row],[Section]])),"No")</f>
        <v>No</v>
      </c>
    </row>
    <row r="8660" spans="1:13" x14ac:dyDescent="0.25">
      <c r="A8660" s="126" t="s">
        <v>19441</v>
      </c>
      <c r="B8660" s="126" t="s">
        <v>22221</v>
      </c>
      <c r="C8660" s="126" t="s">
        <v>75</v>
      </c>
      <c r="D8660" s="127">
        <v>0.89200000000000002</v>
      </c>
      <c r="E8660" s="128">
        <v>225</v>
      </c>
      <c r="F8660" s="128">
        <v>165</v>
      </c>
      <c r="G8660" s="126" t="s">
        <v>14979</v>
      </c>
      <c r="H8660" s="126" t="s">
        <v>21162</v>
      </c>
      <c r="I8660" s="126" t="s">
        <v>22110</v>
      </c>
      <c r="J8660" s="126" t="s">
        <v>26278</v>
      </c>
      <c r="K8660" s="9">
        <f>_xlfn.IFNA(VLOOKUP(Table5[[#This Row],[Section]],SubSill_Tier,2,FALSE),0)</f>
        <v>0</v>
      </c>
      <c r="L8660" s="9" t="str">
        <f t="shared" si="144"/>
        <v/>
      </c>
      <c r="M8660" s="205" t="str" cm="1">
        <f t="array" ref="M8660">_xlfn.IFS(NOT(ISERROR(VLOOKUP(Table5[[#This Row],[Section]],TB_notTB,1,FALSE))),"No",LEFT(Table5[[#This Row],[Section]],3)="ETB","PLS",LEFT(Table5[[#This Row],[Section]],1)="7","PDB",NOT(ISBLANK(Table5[[#This Row],[Section]])),"No")</f>
        <v>No</v>
      </c>
    </row>
    <row r="8661" spans="1:13" x14ac:dyDescent="0.25">
      <c r="A8661" s="126" t="s">
        <v>19442</v>
      </c>
      <c r="B8661" s="126" t="s">
        <v>19443</v>
      </c>
      <c r="C8661" s="126" t="s">
        <v>75</v>
      </c>
      <c r="D8661" s="127">
        <v>3.056</v>
      </c>
      <c r="E8661" s="128">
        <v>294</v>
      </c>
      <c r="F8661" s="128">
        <v>294</v>
      </c>
      <c r="G8661" s="126" t="s">
        <v>13724</v>
      </c>
      <c r="H8661" s="126" t="s">
        <v>21063</v>
      </c>
      <c r="I8661" s="126" t="s">
        <v>21064</v>
      </c>
      <c r="J8661" s="126" t="s">
        <v>26237</v>
      </c>
      <c r="K8661" s="9">
        <f>_xlfn.IFNA(VLOOKUP(Table5[[#This Row],[Section]],SubSill_Tier,2,FALSE),0)</f>
        <v>0</v>
      </c>
      <c r="L8661" s="9" t="str">
        <f t="shared" si="144"/>
        <v>Wall</v>
      </c>
      <c r="M8661" s="205" t="str" cm="1">
        <f t="array" ref="M8661">_xlfn.IFS(NOT(ISERROR(VLOOKUP(Table5[[#This Row],[Section]],TB_notTB,1,FALSE))),"No",LEFT(Table5[[#This Row],[Section]],3)="ETB","PLS",LEFT(Table5[[#This Row],[Section]],1)="7","PDB",NOT(ISBLANK(Table5[[#This Row],[Section]])),"No")</f>
        <v>No</v>
      </c>
    </row>
    <row r="8662" spans="1:13" x14ac:dyDescent="0.25">
      <c r="A8662" s="126" t="s">
        <v>19444</v>
      </c>
      <c r="B8662" s="126" t="s">
        <v>19445</v>
      </c>
      <c r="C8662" s="126" t="s">
        <v>75</v>
      </c>
      <c r="D8662" s="127">
        <v>4.2549999999999999</v>
      </c>
      <c r="E8662" s="128">
        <v>411</v>
      </c>
      <c r="F8662" s="128">
        <v>411</v>
      </c>
      <c r="G8662" s="126" t="s">
        <v>13724</v>
      </c>
      <c r="H8662" s="126" t="s">
        <v>21063</v>
      </c>
      <c r="I8662" s="126" t="s">
        <v>21064</v>
      </c>
      <c r="J8662" s="126" t="s">
        <v>26237</v>
      </c>
      <c r="K8662" s="9">
        <f>_xlfn.IFNA(VLOOKUP(Table5[[#This Row],[Section]],SubSill_Tier,2,FALSE),0)</f>
        <v>0</v>
      </c>
      <c r="L8662" s="9" t="str">
        <f t="shared" si="144"/>
        <v>Wall</v>
      </c>
      <c r="M8662" s="205" t="str" cm="1">
        <f t="array" ref="M8662">_xlfn.IFS(NOT(ISERROR(VLOOKUP(Table5[[#This Row],[Section]],TB_notTB,1,FALSE))),"No",LEFT(Table5[[#This Row],[Section]],3)="ETB","PLS",LEFT(Table5[[#This Row],[Section]],1)="7","PDB",NOT(ISBLANK(Table5[[#This Row],[Section]])),"No")</f>
        <v>No</v>
      </c>
    </row>
    <row r="8663" spans="1:13" x14ac:dyDescent="0.25">
      <c r="A8663" s="126" t="s">
        <v>19446</v>
      </c>
      <c r="B8663" s="126" t="s">
        <v>19661</v>
      </c>
      <c r="C8663" s="126" t="s">
        <v>98</v>
      </c>
      <c r="D8663" s="127">
        <v>5.59</v>
      </c>
      <c r="E8663" s="128">
        <v>632</v>
      </c>
      <c r="F8663" s="128">
        <v>632</v>
      </c>
      <c r="G8663" s="126" t="s">
        <v>13731</v>
      </c>
      <c r="H8663" s="126" t="s">
        <v>20149</v>
      </c>
      <c r="I8663" s="126" t="s">
        <v>20150</v>
      </c>
      <c r="J8663" s="126" t="s">
        <v>26245</v>
      </c>
      <c r="K8663" s="9">
        <f>_xlfn.IFNA(VLOOKUP(Table5[[#This Row],[Section]],SubSill_Tier,2,FALSE),0)</f>
        <v>0</v>
      </c>
      <c r="L8663" s="9" t="str">
        <f t="shared" si="144"/>
        <v>Wall</v>
      </c>
      <c r="M8663" s="205" t="str" cm="1">
        <f t="array" ref="M8663">_xlfn.IFS(NOT(ISERROR(VLOOKUP(Table5[[#This Row],[Section]],TB_notTB,1,FALSE))),"No",LEFT(Table5[[#This Row],[Section]],3)="ETB","PLS",LEFT(Table5[[#This Row],[Section]],1)="7","PDB",NOT(ISBLANK(Table5[[#This Row],[Section]])),"No")</f>
        <v>No</v>
      </c>
    </row>
    <row r="8664" spans="1:13" x14ac:dyDescent="0.25">
      <c r="A8664" s="126" t="s">
        <v>19447</v>
      </c>
      <c r="B8664" s="126" t="s">
        <v>19448</v>
      </c>
      <c r="C8664" s="126" t="s">
        <v>98</v>
      </c>
      <c r="D8664" s="127">
        <v>0.98199999999999998</v>
      </c>
      <c r="E8664" s="128">
        <v>286</v>
      </c>
      <c r="F8664" s="128">
        <v>191</v>
      </c>
      <c r="G8664" s="126" t="s">
        <v>18052</v>
      </c>
      <c r="H8664" s="126" t="s">
        <v>20599</v>
      </c>
      <c r="I8664" s="126" t="s">
        <v>20600</v>
      </c>
      <c r="J8664" s="126" t="s">
        <v>26341</v>
      </c>
      <c r="K8664" s="9">
        <f>_xlfn.IFNA(VLOOKUP(Table5[[#This Row],[Section]],SubSill_Tier,2,FALSE),0)</f>
        <v>0</v>
      </c>
      <c r="L8664" s="9" t="str">
        <f t="shared" si="144"/>
        <v/>
      </c>
      <c r="M8664" s="205" t="str" cm="1">
        <f t="array" ref="M8664">_xlfn.IFS(NOT(ISERROR(VLOOKUP(Table5[[#This Row],[Section]],TB_notTB,1,FALSE))),"No",LEFT(Table5[[#This Row],[Section]],3)="ETB","PLS",LEFT(Table5[[#This Row],[Section]],1)="7","PDB",NOT(ISBLANK(Table5[[#This Row],[Section]])),"No")</f>
        <v>No</v>
      </c>
    </row>
    <row r="8665" spans="1:13" x14ac:dyDescent="0.25">
      <c r="A8665" s="126" t="s">
        <v>19449</v>
      </c>
      <c r="B8665" s="126" t="s">
        <v>19450</v>
      </c>
      <c r="C8665" s="126" t="s">
        <v>98</v>
      </c>
      <c r="D8665" s="127">
        <v>0.70599999999999996</v>
      </c>
      <c r="E8665" s="128">
        <v>158</v>
      </c>
      <c r="F8665" s="128">
        <v>106</v>
      </c>
      <c r="G8665" s="126" t="s">
        <v>18052</v>
      </c>
      <c r="H8665" s="126" t="s">
        <v>20599</v>
      </c>
      <c r="I8665" s="126" t="s">
        <v>20600</v>
      </c>
      <c r="J8665" s="126" t="s">
        <v>26344</v>
      </c>
      <c r="K8665" s="9">
        <f>_xlfn.IFNA(VLOOKUP(Table5[[#This Row],[Section]],SubSill_Tier,2,FALSE),0)</f>
        <v>0</v>
      </c>
      <c r="L8665" s="9" t="str">
        <f t="shared" si="144"/>
        <v/>
      </c>
      <c r="M8665" s="205" t="str" cm="1">
        <f t="array" ref="M8665">_xlfn.IFS(NOT(ISERROR(VLOOKUP(Table5[[#This Row],[Section]],TB_notTB,1,FALSE))),"No",LEFT(Table5[[#This Row],[Section]],3)="ETB","PLS",LEFT(Table5[[#This Row],[Section]],1)="7","PDB",NOT(ISBLANK(Table5[[#This Row],[Section]])),"No")</f>
        <v>No</v>
      </c>
    </row>
    <row r="8666" spans="1:13" x14ac:dyDescent="0.25">
      <c r="A8666" s="126" t="s">
        <v>19451</v>
      </c>
      <c r="B8666" s="126" t="s">
        <v>19452</v>
      </c>
      <c r="C8666" s="126" t="s">
        <v>98</v>
      </c>
      <c r="D8666" s="127">
        <v>0.30499999999999999</v>
      </c>
      <c r="E8666" s="128">
        <v>100</v>
      </c>
      <c r="F8666" s="128">
        <v>100</v>
      </c>
      <c r="G8666" s="126" t="s">
        <v>18052</v>
      </c>
      <c r="H8666" s="126" t="s">
        <v>20599</v>
      </c>
      <c r="I8666" s="126" t="s">
        <v>20600</v>
      </c>
      <c r="J8666" s="126" t="s">
        <v>26343</v>
      </c>
      <c r="K8666" s="9">
        <f>_xlfn.IFNA(VLOOKUP(Table5[[#This Row],[Section]],SubSill_Tier,2,FALSE),0)</f>
        <v>0</v>
      </c>
      <c r="L8666" s="9" t="str">
        <f t="shared" si="144"/>
        <v/>
      </c>
      <c r="M8666" s="205" t="str" cm="1">
        <f t="array" ref="M8666">_xlfn.IFS(NOT(ISERROR(VLOOKUP(Table5[[#This Row],[Section]],TB_notTB,1,FALSE))),"No",LEFT(Table5[[#This Row],[Section]],3)="ETB","PLS",LEFT(Table5[[#This Row],[Section]],1)="7","PDB",NOT(ISBLANK(Table5[[#This Row],[Section]])),"No")</f>
        <v>No</v>
      </c>
    </row>
    <row r="8667" spans="1:13" x14ac:dyDescent="0.25">
      <c r="A8667" s="126" t="s">
        <v>19453</v>
      </c>
      <c r="B8667" s="126" t="s">
        <v>26846</v>
      </c>
      <c r="C8667" s="126" t="s">
        <v>75</v>
      </c>
      <c r="D8667" s="127">
        <v>0.72</v>
      </c>
      <c r="E8667" s="128">
        <v>321</v>
      </c>
      <c r="F8667" s="128">
        <v>321</v>
      </c>
      <c r="G8667" s="126" t="s">
        <v>19309</v>
      </c>
      <c r="H8667" s="126" t="s">
        <v>21130</v>
      </c>
      <c r="I8667" s="126" t="s">
        <v>27832</v>
      </c>
      <c r="J8667" s="126" t="s">
        <v>26241</v>
      </c>
      <c r="K8667" s="9">
        <f>_xlfn.IFNA(VLOOKUP(Table5[[#This Row],[Section]],SubSill_Tier,2,FALSE),0)</f>
        <v>0</v>
      </c>
      <c r="L8667" s="9" t="str">
        <f t="shared" si="144"/>
        <v/>
      </c>
      <c r="M8667" s="205" t="str" cm="1">
        <f t="array" ref="M8667">_xlfn.IFS(NOT(ISERROR(VLOOKUP(Table5[[#This Row],[Section]],TB_notTB,1,FALSE))),"No",LEFT(Table5[[#This Row],[Section]],3)="ETB","PLS",LEFT(Table5[[#This Row],[Section]],1)="7","PDB",NOT(ISBLANK(Table5[[#This Row],[Section]])),"No")</f>
        <v>No</v>
      </c>
    </row>
    <row r="8668" spans="1:13" x14ac:dyDescent="0.25">
      <c r="A8668" s="126" t="s">
        <v>19662</v>
      </c>
      <c r="B8668" s="126" t="s">
        <v>19663</v>
      </c>
      <c r="C8668" s="126" t="s">
        <v>75</v>
      </c>
      <c r="D8668" s="127">
        <v>1.869</v>
      </c>
      <c r="E8668" s="128">
        <v>527</v>
      </c>
      <c r="F8668" s="128">
        <v>352</v>
      </c>
      <c r="G8668" s="126" t="s">
        <v>21170</v>
      </c>
      <c r="H8668" s="126" t="s">
        <v>21171</v>
      </c>
      <c r="I8668" s="126" t="s">
        <v>21172</v>
      </c>
      <c r="J8668" s="126" t="s">
        <v>26233</v>
      </c>
      <c r="K8668" s="9">
        <f>_xlfn.IFNA(VLOOKUP(Table5[[#This Row],[Section]],SubSill_Tier,2,FALSE),0)</f>
        <v>0</v>
      </c>
      <c r="L8668" s="9" t="str">
        <f t="shared" si="144"/>
        <v/>
      </c>
      <c r="M8668" s="205" t="str" cm="1">
        <f t="array" ref="M8668">_xlfn.IFS(NOT(ISERROR(VLOOKUP(Table5[[#This Row],[Section]],TB_notTB,1,FALSE))),"No",LEFT(Table5[[#This Row],[Section]],3)="ETB","PLS",LEFT(Table5[[#This Row],[Section]],1)="7","PDB",NOT(ISBLANK(Table5[[#This Row],[Section]])),"No")</f>
        <v>No</v>
      </c>
    </row>
    <row r="8669" spans="1:13" x14ac:dyDescent="0.25">
      <c r="A8669" s="126" t="s">
        <v>3740</v>
      </c>
      <c r="B8669" s="126" t="s">
        <v>17222</v>
      </c>
      <c r="C8669" s="126" t="s">
        <v>98</v>
      </c>
      <c r="D8669" s="127">
        <v>1.0069999999999999</v>
      </c>
      <c r="E8669" s="128">
        <v>449</v>
      </c>
      <c r="F8669" s="128">
        <v>119</v>
      </c>
      <c r="G8669" s="126" t="s">
        <v>13711</v>
      </c>
      <c r="H8669" s="126" t="s">
        <v>20119</v>
      </c>
      <c r="I8669" s="126" t="s">
        <v>21054</v>
      </c>
      <c r="J8669" s="126" t="s">
        <v>26232</v>
      </c>
      <c r="K8669" s="9">
        <f>_xlfn.IFNA(VLOOKUP(Table5[[#This Row],[Section]],SubSill_Tier,2,FALSE),0)</f>
        <v>0</v>
      </c>
      <c r="L8669" s="9" t="str">
        <f t="shared" si="144"/>
        <v/>
      </c>
      <c r="M8669" s="205" t="str" cm="1">
        <f t="array" ref="M8669">_xlfn.IFS(NOT(ISERROR(VLOOKUP(Table5[[#This Row],[Section]],TB_notTB,1,FALSE))),"No",LEFT(Table5[[#This Row],[Section]],3)="ETB","PLS",LEFT(Table5[[#This Row],[Section]],1)="7","PDB",NOT(ISBLANK(Table5[[#This Row],[Section]])),"No")</f>
        <v>No</v>
      </c>
    </row>
    <row r="8670" spans="1:13" x14ac:dyDescent="0.25">
      <c r="A8670" s="126" t="s">
        <v>19454</v>
      </c>
      <c r="B8670" s="126" t="s">
        <v>19455</v>
      </c>
      <c r="C8670" s="126" t="s">
        <v>75</v>
      </c>
      <c r="D8670" s="127">
        <v>1.016</v>
      </c>
      <c r="E8670" s="128">
        <v>321</v>
      </c>
      <c r="F8670" s="128">
        <v>214</v>
      </c>
      <c r="G8670" s="126" t="s">
        <v>13713</v>
      </c>
      <c r="H8670" s="126" t="s">
        <v>21056</v>
      </c>
      <c r="I8670" s="126" t="s">
        <v>21057</v>
      </c>
      <c r="J8670" s="126" t="s">
        <v>26233</v>
      </c>
      <c r="K8670" s="9">
        <f>_xlfn.IFNA(VLOOKUP(Table5[[#This Row],[Section]],SubSill_Tier,2,FALSE),0)</f>
        <v>0</v>
      </c>
      <c r="L8670" s="9" t="str">
        <f t="shared" si="144"/>
        <v>Wall</v>
      </c>
      <c r="M8670" s="205" t="str" cm="1">
        <f t="array" ref="M8670">_xlfn.IFS(NOT(ISERROR(VLOOKUP(Table5[[#This Row],[Section]],TB_notTB,1,FALSE))),"No",LEFT(Table5[[#This Row],[Section]],3)="ETB","PLS",LEFT(Table5[[#This Row],[Section]],1)="7","PDB",NOT(ISBLANK(Table5[[#This Row],[Section]])),"No")</f>
        <v>No</v>
      </c>
    </row>
    <row r="8671" spans="1:13" x14ac:dyDescent="0.25">
      <c r="A8671" s="126" t="s">
        <v>19456</v>
      </c>
      <c r="B8671" s="126" t="s">
        <v>19457</v>
      </c>
      <c r="C8671" s="126" t="s">
        <v>75</v>
      </c>
      <c r="D8671" s="127">
        <v>1.54</v>
      </c>
      <c r="E8671" s="128">
        <v>383</v>
      </c>
      <c r="F8671" s="128">
        <v>256</v>
      </c>
      <c r="G8671" s="126" t="s">
        <v>13713</v>
      </c>
      <c r="H8671" s="126" t="s">
        <v>21056</v>
      </c>
      <c r="I8671" s="126" t="s">
        <v>21057</v>
      </c>
      <c r="J8671" s="126" t="s">
        <v>26233</v>
      </c>
      <c r="K8671" s="9">
        <f>_xlfn.IFNA(VLOOKUP(Table5[[#This Row],[Section]],SubSill_Tier,2,FALSE),0)</f>
        <v>0</v>
      </c>
      <c r="L8671" s="9" t="str">
        <f t="shared" si="144"/>
        <v>Wall</v>
      </c>
      <c r="M8671" s="205" t="str" cm="1">
        <f t="array" ref="M8671">_xlfn.IFS(NOT(ISERROR(VLOOKUP(Table5[[#This Row],[Section]],TB_notTB,1,FALSE))),"No",LEFT(Table5[[#This Row],[Section]],3)="ETB","PLS",LEFT(Table5[[#This Row],[Section]],1)="7","PDB",NOT(ISBLANK(Table5[[#This Row],[Section]])),"No")</f>
        <v>No</v>
      </c>
    </row>
    <row r="8672" spans="1:13" x14ac:dyDescent="0.25">
      <c r="A8672" s="126" t="s">
        <v>9306</v>
      </c>
      <c r="B8672" s="126" t="s">
        <v>3598</v>
      </c>
      <c r="C8672" s="126" t="s">
        <v>98</v>
      </c>
      <c r="D8672" s="127">
        <v>1.3939999999999999</v>
      </c>
      <c r="E8672" s="128">
        <v>109</v>
      </c>
      <c r="F8672" s="128">
        <v>109</v>
      </c>
      <c r="G8672" s="126" t="s">
        <v>13724</v>
      </c>
      <c r="H8672" s="126" t="s">
        <v>20186</v>
      </c>
      <c r="I8672" s="126" t="s">
        <v>22099</v>
      </c>
      <c r="J8672" s="126" t="s">
        <v>26234</v>
      </c>
      <c r="K8672" s="9">
        <f>_xlfn.IFNA(VLOOKUP(Table5[[#This Row],[Section]],SubSill_Tier,2,FALSE),0)</f>
        <v>0</v>
      </c>
      <c r="L8672" s="9" t="str">
        <f t="shared" si="144"/>
        <v/>
      </c>
      <c r="M8672" s="205" t="str" cm="1">
        <f t="array" ref="M8672">_xlfn.IFS(NOT(ISERROR(VLOOKUP(Table5[[#This Row],[Section]],TB_notTB,1,FALSE))),"No",LEFT(Table5[[#This Row],[Section]],3)="ETB","PLS",LEFT(Table5[[#This Row],[Section]],1)="7","PDB",NOT(ISBLANK(Table5[[#This Row],[Section]])),"No")</f>
        <v>No</v>
      </c>
    </row>
    <row r="8673" spans="1:13" x14ac:dyDescent="0.25">
      <c r="A8673" s="126" t="s">
        <v>9307</v>
      </c>
      <c r="B8673" s="126" t="s">
        <v>17222</v>
      </c>
      <c r="C8673" s="126" t="s">
        <v>98</v>
      </c>
      <c r="D8673" s="127">
        <v>1.3580000000000001</v>
      </c>
      <c r="E8673" s="128">
        <v>217</v>
      </c>
      <c r="F8673" s="128">
        <v>100</v>
      </c>
      <c r="G8673" s="126" t="s">
        <v>13721</v>
      </c>
      <c r="H8673" s="126" t="s">
        <v>20121</v>
      </c>
      <c r="I8673" s="126" t="s">
        <v>20122</v>
      </c>
      <c r="J8673" s="126" t="s">
        <v>26234</v>
      </c>
      <c r="K8673" s="9">
        <f>_xlfn.IFNA(VLOOKUP(Table5[[#This Row],[Section]],SubSill_Tier,2,FALSE),0)</f>
        <v>0</v>
      </c>
      <c r="L8673" s="9" t="str">
        <f t="shared" si="144"/>
        <v/>
      </c>
      <c r="M8673" s="205" t="str" cm="1">
        <f t="array" ref="M8673">_xlfn.IFS(NOT(ISERROR(VLOOKUP(Table5[[#This Row],[Section]],TB_notTB,1,FALSE))),"No",LEFT(Table5[[#This Row],[Section]],3)="ETB","PLS",LEFT(Table5[[#This Row],[Section]],1)="7","PDB",NOT(ISBLANK(Table5[[#This Row],[Section]])),"No")</f>
        <v>No</v>
      </c>
    </row>
    <row r="8674" spans="1:13" x14ac:dyDescent="0.25">
      <c r="A8674" s="126" t="s">
        <v>19664</v>
      </c>
      <c r="B8674" s="126" t="s">
        <v>11174</v>
      </c>
      <c r="C8674" s="126" t="s">
        <v>75</v>
      </c>
      <c r="D8674" s="127">
        <v>4.2000000000000003E-2</v>
      </c>
      <c r="E8674" s="128">
        <v>100</v>
      </c>
      <c r="F8674" s="128">
        <v>100</v>
      </c>
      <c r="G8674" s="126" t="s">
        <v>13740</v>
      </c>
      <c r="H8674" s="126" t="s">
        <v>20124</v>
      </c>
      <c r="I8674" s="126" t="s">
        <v>21059</v>
      </c>
      <c r="J8674" s="126" t="s">
        <v>26235</v>
      </c>
      <c r="K8674" s="9">
        <f>_xlfn.IFNA(VLOOKUP(Table5[[#This Row],[Section]],SubSill_Tier,2,FALSE),0)</f>
        <v>0</v>
      </c>
      <c r="L8674" s="9" t="str">
        <f t="shared" si="144"/>
        <v/>
      </c>
      <c r="M8674" s="205" t="str" cm="1">
        <f t="array" ref="M8674">_xlfn.IFS(NOT(ISERROR(VLOOKUP(Table5[[#This Row],[Section]],TB_notTB,1,FALSE))),"No",LEFT(Table5[[#This Row],[Section]],3)="ETB","PLS",LEFT(Table5[[#This Row],[Section]],1)="7","PDB",NOT(ISBLANK(Table5[[#This Row],[Section]])),"No")</f>
        <v>No</v>
      </c>
    </row>
    <row r="8675" spans="1:13" x14ac:dyDescent="0.25">
      <c r="A8675" s="126" t="s">
        <v>19665</v>
      </c>
      <c r="B8675" s="126" t="s">
        <v>19666</v>
      </c>
      <c r="C8675" s="126" t="s">
        <v>98</v>
      </c>
      <c r="D8675" s="127">
        <v>5.2050000000000001</v>
      </c>
      <c r="E8675" s="128">
        <v>592</v>
      </c>
      <c r="F8675" s="128">
        <v>592</v>
      </c>
      <c r="G8675" s="126" t="s">
        <v>13731</v>
      </c>
      <c r="H8675" s="126" t="s">
        <v>20149</v>
      </c>
      <c r="I8675" s="126" t="s">
        <v>20150</v>
      </c>
      <c r="J8675" s="126" t="s">
        <v>26245</v>
      </c>
      <c r="K8675" s="9">
        <f>_xlfn.IFNA(VLOOKUP(Table5[[#This Row],[Section]],SubSill_Tier,2,FALSE),0)</f>
        <v>0</v>
      </c>
      <c r="L8675" s="9" t="str">
        <f t="shared" si="144"/>
        <v/>
      </c>
      <c r="M8675" s="205" t="str" cm="1">
        <f t="array" ref="M8675">_xlfn.IFS(NOT(ISERROR(VLOOKUP(Table5[[#This Row],[Section]],TB_notTB,1,FALSE))),"No",LEFT(Table5[[#This Row],[Section]],3)="ETB","PLS",LEFT(Table5[[#This Row],[Section]],1)="7","PDB",NOT(ISBLANK(Table5[[#This Row],[Section]])),"No")</f>
        <v>No</v>
      </c>
    </row>
    <row r="8676" spans="1:13" x14ac:dyDescent="0.25">
      <c r="A8676" s="126" t="s">
        <v>3741</v>
      </c>
      <c r="B8676" s="126" t="s">
        <v>17222</v>
      </c>
      <c r="C8676" s="126" t="s">
        <v>98</v>
      </c>
      <c r="D8676" s="127">
        <v>1.0640000000000001</v>
      </c>
      <c r="E8676" s="128">
        <v>167</v>
      </c>
      <c r="F8676" s="128">
        <v>167</v>
      </c>
      <c r="G8676" s="126" t="s">
        <v>13712</v>
      </c>
      <c r="H8676" s="126" t="s">
        <v>20120</v>
      </c>
      <c r="I8676" s="126" t="s">
        <v>21055</v>
      </c>
      <c r="J8676" s="126" t="s">
        <v>26232</v>
      </c>
      <c r="K8676" s="9">
        <f>_xlfn.IFNA(VLOOKUP(Table5[[#This Row],[Section]],SubSill_Tier,2,FALSE),0)</f>
        <v>0</v>
      </c>
      <c r="L8676" s="9" t="str">
        <f t="shared" si="144"/>
        <v/>
      </c>
      <c r="M8676" s="205" t="str" cm="1">
        <f t="array" ref="M8676">_xlfn.IFS(NOT(ISERROR(VLOOKUP(Table5[[#This Row],[Section]],TB_notTB,1,FALSE))),"No",LEFT(Table5[[#This Row],[Section]],3)="ETB","PLS",LEFT(Table5[[#This Row],[Section]],1)="7","PDB",NOT(ISBLANK(Table5[[#This Row],[Section]])),"No")</f>
        <v>No</v>
      </c>
    </row>
    <row r="8677" spans="1:13" x14ac:dyDescent="0.25">
      <c r="A8677" s="126" t="s">
        <v>19667</v>
      </c>
      <c r="B8677" s="126" t="s">
        <v>19668</v>
      </c>
      <c r="C8677" s="126" t="s">
        <v>75</v>
      </c>
      <c r="D8677" s="127">
        <v>0.58299999999999996</v>
      </c>
      <c r="E8677" s="128">
        <v>293</v>
      </c>
      <c r="F8677" s="128">
        <v>196</v>
      </c>
      <c r="G8677" s="126" t="s">
        <v>16393</v>
      </c>
      <c r="H8677" s="126" t="s">
        <v>20370</v>
      </c>
      <c r="I8677" s="126" t="s">
        <v>21283</v>
      </c>
      <c r="J8677" s="126" t="s">
        <v>26333</v>
      </c>
      <c r="K8677" s="9">
        <f>_xlfn.IFNA(VLOOKUP(Table5[[#This Row],[Section]],SubSill_Tier,2,FALSE),0)</f>
        <v>0</v>
      </c>
      <c r="L8677" s="9" t="str">
        <f t="shared" si="144"/>
        <v/>
      </c>
      <c r="M8677" s="205" t="str" cm="1">
        <f t="array" ref="M8677">_xlfn.IFS(NOT(ISERROR(VLOOKUP(Table5[[#This Row],[Section]],TB_notTB,1,FALSE))),"No",LEFT(Table5[[#This Row],[Section]],3)="ETB","PLS",LEFT(Table5[[#This Row],[Section]],1)="7","PDB",NOT(ISBLANK(Table5[[#This Row],[Section]])),"No")</f>
        <v>No</v>
      </c>
    </row>
    <row r="8678" spans="1:13" x14ac:dyDescent="0.25">
      <c r="A8678" s="126" t="s">
        <v>19669</v>
      </c>
      <c r="B8678" s="126" t="s">
        <v>19670</v>
      </c>
      <c r="C8678" s="126" t="s">
        <v>75</v>
      </c>
      <c r="D8678" s="127">
        <v>0.86</v>
      </c>
      <c r="E8678" s="128">
        <v>378</v>
      </c>
      <c r="F8678" s="128">
        <v>378</v>
      </c>
      <c r="G8678" s="126" t="s">
        <v>16393</v>
      </c>
      <c r="H8678" s="126" t="s">
        <v>20370</v>
      </c>
      <c r="I8678" s="126" t="s">
        <v>21283</v>
      </c>
      <c r="J8678" s="126" t="s">
        <v>26333</v>
      </c>
      <c r="K8678" s="9">
        <f>_xlfn.IFNA(VLOOKUP(Table5[[#This Row],[Section]],SubSill_Tier,2,FALSE),0)</f>
        <v>0</v>
      </c>
      <c r="L8678" s="9" t="str">
        <f t="shared" si="144"/>
        <v/>
      </c>
      <c r="M8678" s="205" t="str" cm="1">
        <f t="array" ref="M8678">_xlfn.IFS(NOT(ISERROR(VLOOKUP(Table5[[#This Row],[Section]],TB_notTB,1,FALSE))),"No",LEFT(Table5[[#This Row],[Section]],3)="ETB","PLS",LEFT(Table5[[#This Row],[Section]],1)="7","PDB",NOT(ISBLANK(Table5[[#This Row],[Section]])),"No")</f>
        <v>No</v>
      </c>
    </row>
    <row r="8679" spans="1:13" x14ac:dyDescent="0.25">
      <c r="A8679" s="126" t="s">
        <v>19671</v>
      </c>
      <c r="B8679" s="126" t="s">
        <v>19672</v>
      </c>
      <c r="C8679" s="126" t="s">
        <v>75</v>
      </c>
      <c r="D8679" s="127">
        <v>2.2919999999999998</v>
      </c>
      <c r="E8679" s="128">
        <v>629</v>
      </c>
      <c r="F8679" s="128">
        <v>420</v>
      </c>
      <c r="G8679" s="126" t="s">
        <v>21261</v>
      </c>
      <c r="H8679" s="126" t="s">
        <v>21262</v>
      </c>
      <c r="I8679" s="126" t="s">
        <v>21263</v>
      </c>
      <c r="J8679" s="126" t="s">
        <v>26241</v>
      </c>
      <c r="K8679" s="9">
        <f>_xlfn.IFNA(VLOOKUP(Table5[[#This Row],[Section]],SubSill_Tier,2,FALSE),0)</f>
        <v>0</v>
      </c>
      <c r="L8679" s="9" t="str">
        <f t="shared" si="144"/>
        <v/>
      </c>
      <c r="M8679" s="205" t="str" cm="1">
        <f t="array" ref="M8679">_xlfn.IFS(NOT(ISERROR(VLOOKUP(Table5[[#This Row],[Section]],TB_notTB,1,FALSE))),"No",LEFT(Table5[[#This Row],[Section]],3)="ETB","PLS",LEFT(Table5[[#This Row],[Section]],1)="7","PDB",NOT(ISBLANK(Table5[[#This Row],[Section]])),"No")</f>
        <v>No</v>
      </c>
    </row>
    <row r="8680" spans="1:13" x14ac:dyDescent="0.25">
      <c r="A8680" s="126" t="s">
        <v>19673</v>
      </c>
      <c r="B8680" s="126" t="s">
        <v>19674</v>
      </c>
      <c r="C8680" s="126" t="s">
        <v>75</v>
      </c>
      <c r="D8680" s="127">
        <v>1.46</v>
      </c>
      <c r="E8680" s="128">
        <v>544</v>
      </c>
      <c r="F8680" s="128">
        <v>363</v>
      </c>
      <c r="G8680" s="126" t="s">
        <v>21150</v>
      </c>
      <c r="H8680" s="126" t="s">
        <v>21151</v>
      </c>
      <c r="I8680" s="126" t="s">
        <v>21152</v>
      </c>
      <c r="J8680" s="126" t="s">
        <v>26362</v>
      </c>
      <c r="K8680" s="9">
        <f>_xlfn.IFNA(VLOOKUP(Table5[[#This Row],[Section]],SubSill_Tier,2,FALSE),0)</f>
        <v>0</v>
      </c>
      <c r="L8680" s="9" t="str">
        <f t="shared" si="144"/>
        <v/>
      </c>
      <c r="M8680" s="205" t="str" cm="1">
        <f t="array" ref="M8680">_xlfn.IFS(NOT(ISERROR(VLOOKUP(Table5[[#This Row],[Section]],TB_notTB,1,FALSE))),"No",LEFT(Table5[[#This Row],[Section]],3)="ETB","PLS",LEFT(Table5[[#This Row],[Section]],1)="7","PDB",NOT(ISBLANK(Table5[[#This Row],[Section]])),"No")</f>
        <v>No</v>
      </c>
    </row>
    <row r="8681" spans="1:13" x14ac:dyDescent="0.25">
      <c r="A8681" s="126" t="s">
        <v>19675</v>
      </c>
      <c r="B8681" s="126" t="s">
        <v>19676</v>
      </c>
      <c r="C8681" s="126" t="s">
        <v>75</v>
      </c>
      <c r="D8681" s="127">
        <v>2</v>
      </c>
      <c r="E8681" s="128">
        <v>499</v>
      </c>
      <c r="F8681" s="128">
        <v>499</v>
      </c>
      <c r="G8681" s="126" t="s">
        <v>13719</v>
      </c>
      <c r="H8681" s="126" t="s">
        <v>20128</v>
      </c>
      <c r="I8681" s="126" t="s">
        <v>20129</v>
      </c>
      <c r="J8681" s="126" t="s">
        <v>26235</v>
      </c>
      <c r="K8681" s="9">
        <f>_xlfn.IFNA(VLOOKUP(Table5[[#This Row],[Section]],SubSill_Tier,2,FALSE),0)</f>
        <v>0</v>
      </c>
      <c r="L8681" s="9" t="str">
        <f t="shared" si="144"/>
        <v/>
      </c>
      <c r="M8681" s="205" t="str" cm="1">
        <f t="array" ref="M8681">_xlfn.IFS(NOT(ISERROR(VLOOKUP(Table5[[#This Row],[Section]],TB_notTB,1,FALSE))),"No",LEFT(Table5[[#This Row],[Section]],3)="ETB","PLS",LEFT(Table5[[#This Row],[Section]],1)="7","PDB",NOT(ISBLANK(Table5[[#This Row],[Section]])),"No")</f>
        <v>No</v>
      </c>
    </row>
    <row r="8682" spans="1:13" x14ac:dyDescent="0.25">
      <c r="A8682" s="126" t="s">
        <v>19677</v>
      </c>
      <c r="B8682" s="126" t="s">
        <v>19678</v>
      </c>
      <c r="C8682" s="126" t="s">
        <v>75</v>
      </c>
      <c r="D8682" s="127">
        <v>3.3010000000000002</v>
      </c>
      <c r="E8682" s="128">
        <v>593</v>
      </c>
      <c r="F8682" s="128">
        <v>410</v>
      </c>
      <c r="G8682" s="126" t="s">
        <v>21170</v>
      </c>
      <c r="H8682" s="126" t="s">
        <v>21171</v>
      </c>
      <c r="I8682" s="126" t="s">
        <v>21172</v>
      </c>
      <c r="J8682" s="126" t="s">
        <v>26237</v>
      </c>
      <c r="K8682" s="9">
        <f>_xlfn.IFNA(VLOOKUP(Table5[[#This Row],[Section]],SubSill_Tier,2,FALSE),0)</f>
        <v>0</v>
      </c>
      <c r="L8682" s="9" t="str">
        <f t="shared" si="144"/>
        <v/>
      </c>
      <c r="M8682" s="205" t="str" cm="1">
        <f t="array" ref="M8682">_xlfn.IFS(NOT(ISERROR(VLOOKUP(Table5[[#This Row],[Section]],TB_notTB,1,FALSE))),"No",LEFT(Table5[[#This Row],[Section]],3)="ETB","PLS",LEFT(Table5[[#This Row],[Section]],1)="7","PDB",NOT(ISBLANK(Table5[[#This Row],[Section]])),"No")</f>
        <v>No</v>
      </c>
    </row>
    <row r="8683" spans="1:13" x14ac:dyDescent="0.25">
      <c r="A8683" s="126" t="s">
        <v>19679</v>
      </c>
      <c r="B8683" s="126" t="s">
        <v>19680</v>
      </c>
      <c r="C8683" s="126" t="s">
        <v>98</v>
      </c>
      <c r="D8683" s="127">
        <v>9.2059999999999995</v>
      </c>
      <c r="E8683" s="128">
        <v>862</v>
      </c>
      <c r="F8683" s="128">
        <v>862</v>
      </c>
      <c r="G8683" s="126" t="s">
        <v>13731</v>
      </c>
      <c r="H8683" s="126" t="s">
        <v>20149</v>
      </c>
      <c r="I8683" s="126" t="s">
        <v>20150</v>
      </c>
      <c r="J8683" s="126" t="s">
        <v>26245</v>
      </c>
      <c r="K8683" s="9">
        <f>_xlfn.IFNA(VLOOKUP(Table5[[#This Row],[Section]],SubSill_Tier,2,FALSE),0)</f>
        <v>0</v>
      </c>
      <c r="L8683" s="9" t="str">
        <f t="shared" si="144"/>
        <v/>
      </c>
      <c r="M8683" s="205" t="str" cm="1">
        <f t="array" ref="M8683">_xlfn.IFS(NOT(ISERROR(VLOOKUP(Table5[[#This Row],[Section]],TB_notTB,1,FALSE))),"No",LEFT(Table5[[#This Row],[Section]],3)="ETB","PLS",LEFT(Table5[[#This Row],[Section]],1)="7","PDB",NOT(ISBLANK(Table5[[#This Row],[Section]])),"No")</f>
        <v>No</v>
      </c>
    </row>
    <row r="8684" spans="1:13" x14ac:dyDescent="0.25">
      <c r="A8684" s="126" t="s">
        <v>19681</v>
      </c>
      <c r="B8684" s="126" t="s">
        <v>19682</v>
      </c>
      <c r="C8684" s="126" t="s">
        <v>98</v>
      </c>
      <c r="D8684" s="127">
        <v>3.024</v>
      </c>
      <c r="E8684" s="128">
        <v>506</v>
      </c>
      <c r="F8684" s="128">
        <v>506</v>
      </c>
      <c r="G8684" s="126" t="s">
        <v>13731</v>
      </c>
      <c r="H8684" s="126" t="s">
        <v>21911</v>
      </c>
      <c r="I8684" s="126" t="s">
        <v>21747</v>
      </c>
      <c r="J8684" s="126" t="s">
        <v>26237</v>
      </c>
      <c r="K8684" s="9">
        <f>_xlfn.IFNA(VLOOKUP(Table5[[#This Row],[Section]],SubSill_Tier,2,FALSE),0)</f>
        <v>0</v>
      </c>
      <c r="L8684" s="9" t="str">
        <f t="shared" si="144"/>
        <v/>
      </c>
      <c r="M8684" s="205" t="str" cm="1">
        <f t="array" ref="M8684">_xlfn.IFS(NOT(ISERROR(VLOOKUP(Table5[[#This Row],[Section]],TB_notTB,1,FALSE))),"No",LEFT(Table5[[#This Row],[Section]],3)="ETB","PLS",LEFT(Table5[[#This Row],[Section]],1)="7","PDB",NOT(ISBLANK(Table5[[#This Row],[Section]])),"No")</f>
        <v>No</v>
      </c>
    </row>
    <row r="8685" spans="1:13" x14ac:dyDescent="0.25">
      <c r="A8685" s="126" t="s">
        <v>19683</v>
      </c>
      <c r="B8685" s="126" t="s">
        <v>21328</v>
      </c>
      <c r="C8685" s="126" t="s">
        <v>98</v>
      </c>
      <c r="D8685" s="127">
        <v>0.83</v>
      </c>
      <c r="E8685" s="128">
        <v>233</v>
      </c>
      <c r="F8685" s="128">
        <v>178</v>
      </c>
      <c r="G8685" s="126" t="s">
        <v>21329</v>
      </c>
      <c r="H8685" s="126" t="s">
        <v>20405</v>
      </c>
      <c r="I8685" s="126" t="s">
        <v>21330</v>
      </c>
      <c r="J8685" s="126" t="s">
        <v>26314</v>
      </c>
      <c r="K8685" s="9">
        <f>_xlfn.IFNA(VLOOKUP(Table5[[#This Row],[Section]],SubSill_Tier,2,FALSE),0)</f>
        <v>0</v>
      </c>
      <c r="L8685" s="9" t="str">
        <f t="shared" si="144"/>
        <v/>
      </c>
      <c r="M8685" s="205" t="str" cm="1">
        <f t="array" ref="M8685">_xlfn.IFS(NOT(ISERROR(VLOOKUP(Table5[[#This Row],[Section]],TB_notTB,1,FALSE))),"No",LEFT(Table5[[#This Row],[Section]],3)="ETB","PLS",LEFT(Table5[[#This Row],[Section]],1)="7","PDB",NOT(ISBLANK(Table5[[#This Row],[Section]])),"No")</f>
        <v>No</v>
      </c>
    </row>
    <row r="8686" spans="1:13" x14ac:dyDescent="0.25">
      <c r="A8686" s="126" t="s">
        <v>19684</v>
      </c>
      <c r="B8686" s="126" t="s">
        <v>21331</v>
      </c>
      <c r="C8686" s="126" t="s">
        <v>75</v>
      </c>
      <c r="D8686" s="127">
        <v>1.2789999999999999</v>
      </c>
      <c r="E8686" s="128">
        <v>576</v>
      </c>
      <c r="F8686" s="128">
        <v>384</v>
      </c>
      <c r="G8686" s="126" t="s">
        <v>15796</v>
      </c>
      <c r="H8686" s="126" t="s">
        <v>20333</v>
      </c>
      <c r="I8686" s="126" t="s">
        <v>21204</v>
      </c>
      <c r="J8686" s="126" t="s">
        <v>26325</v>
      </c>
      <c r="K8686" s="9">
        <f>_xlfn.IFNA(VLOOKUP(Table5[[#This Row],[Section]],SubSill_Tier,2,FALSE),0)</f>
        <v>0</v>
      </c>
      <c r="L8686" s="9" t="str">
        <f t="shared" si="144"/>
        <v/>
      </c>
      <c r="M8686" s="205" t="str" cm="1">
        <f t="array" ref="M8686">_xlfn.IFS(NOT(ISERROR(VLOOKUP(Table5[[#This Row],[Section]],TB_notTB,1,FALSE))),"No",LEFT(Table5[[#This Row],[Section]],3)="ETB","PLS",LEFT(Table5[[#This Row],[Section]],1)="7","PDB",NOT(ISBLANK(Table5[[#This Row],[Section]])),"No")</f>
        <v>No</v>
      </c>
    </row>
    <row r="8687" spans="1:13" x14ac:dyDescent="0.25">
      <c r="A8687" s="126" t="s">
        <v>19685</v>
      </c>
      <c r="B8687" s="126" t="s">
        <v>21332</v>
      </c>
      <c r="C8687" s="126" t="s">
        <v>75</v>
      </c>
      <c r="D8687" s="127">
        <v>0.51100000000000001</v>
      </c>
      <c r="E8687" s="128">
        <v>271</v>
      </c>
      <c r="F8687" s="128">
        <v>181</v>
      </c>
      <c r="G8687" s="126" t="s">
        <v>15796</v>
      </c>
      <c r="H8687" s="126" t="s">
        <v>20333</v>
      </c>
      <c r="I8687" s="126" t="s">
        <v>21204</v>
      </c>
      <c r="J8687" s="126" t="s">
        <v>26325</v>
      </c>
      <c r="K8687" s="9">
        <f>_xlfn.IFNA(VLOOKUP(Table5[[#This Row],[Section]],SubSill_Tier,2,FALSE),0)</f>
        <v>0</v>
      </c>
      <c r="L8687" s="9" t="str">
        <f t="shared" si="144"/>
        <v/>
      </c>
      <c r="M8687" s="205" t="str" cm="1">
        <f t="array" ref="M8687">_xlfn.IFS(NOT(ISERROR(VLOOKUP(Table5[[#This Row],[Section]],TB_notTB,1,FALSE))),"No",LEFT(Table5[[#This Row],[Section]],3)="ETB","PLS",LEFT(Table5[[#This Row],[Section]],1)="7","PDB",NOT(ISBLANK(Table5[[#This Row],[Section]])),"No")</f>
        <v>No</v>
      </c>
    </row>
    <row r="8688" spans="1:13" x14ac:dyDescent="0.25">
      <c r="A8688" s="126" t="s">
        <v>19686</v>
      </c>
      <c r="B8688" s="126" t="s">
        <v>21333</v>
      </c>
      <c r="C8688" s="126" t="s">
        <v>75</v>
      </c>
      <c r="D8688" s="127">
        <v>0.66400000000000003</v>
      </c>
      <c r="E8688" s="128">
        <v>297</v>
      </c>
      <c r="F8688" s="128">
        <v>198</v>
      </c>
      <c r="G8688" s="126" t="s">
        <v>15796</v>
      </c>
      <c r="H8688" s="126" t="s">
        <v>20333</v>
      </c>
      <c r="I8688" s="126" t="s">
        <v>21204</v>
      </c>
      <c r="J8688" s="126" t="s">
        <v>26325</v>
      </c>
      <c r="K8688" s="9">
        <f>_xlfn.IFNA(VLOOKUP(Table5[[#This Row],[Section]],SubSill_Tier,2,FALSE),0)</f>
        <v>0</v>
      </c>
      <c r="L8688" s="9" t="str">
        <f t="shared" si="144"/>
        <v/>
      </c>
      <c r="M8688" s="205" t="str" cm="1">
        <f t="array" ref="M8688">_xlfn.IFS(NOT(ISERROR(VLOOKUP(Table5[[#This Row],[Section]],TB_notTB,1,FALSE))),"No",LEFT(Table5[[#This Row],[Section]],3)="ETB","PLS",LEFT(Table5[[#This Row],[Section]],1)="7","PDB",NOT(ISBLANK(Table5[[#This Row],[Section]])),"No")</f>
        <v>No</v>
      </c>
    </row>
    <row r="8689" spans="1:13" x14ac:dyDescent="0.25">
      <c r="A8689" s="126" t="s">
        <v>19687</v>
      </c>
      <c r="B8689" s="126" t="s">
        <v>21334</v>
      </c>
      <c r="C8689" s="126" t="s">
        <v>75</v>
      </c>
      <c r="D8689" s="127">
        <v>1.87</v>
      </c>
      <c r="E8689" s="128">
        <v>682</v>
      </c>
      <c r="F8689" s="128">
        <v>455</v>
      </c>
      <c r="G8689" s="126" t="s">
        <v>15796</v>
      </c>
      <c r="H8689" s="126" t="s">
        <v>20333</v>
      </c>
      <c r="I8689" s="126" t="s">
        <v>21204</v>
      </c>
      <c r="J8689" s="126" t="s">
        <v>26325</v>
      </c>
      <c r="K8689" s="9">
        <f>_xlfn.IFNA(VLOOKUP(Table5[[#This Row],[Section]],SubSill_Tier,2,FALSE),0)</f>
        <v>0</v>
      </c>
      <c r="L8689" s="9" t="str">
        <f t="shared" si="144"/>
        <v/>
      </c>
      <c r="M8689" s="205" t="str" cm="1">
        <f t="array" ref="M8689">_xlfn.IFS(NOT(ISERROR(VLOOKUP(Table5[[#This Row],[Section]],TB_notTB,1,FALSE))),"No",LEFT(Table5[[#This Row],[Section]],3)="ETB","PLS",LEFT(Table5[[#This Row],[Section]],1)="7","PDB",NOT(ISBLANK(Table5[[#This Row],[Section]])),"No")</f>
        <v>No</v>
      </c>
    </row>
    <row r="8690" spans="1:13" x14ac:dyDescent="0.25">
      <c r="A8690" s="126" t="s">
        <v>19688</v>
      </c>
      <c r="B8690" s="126" t="s">
        <v>21335</v>
      </c>
      <c r="C8690" s="126" t="s">
        <v>75</v>
      </c>
      <c r="D8690" s="127">
        <v>2.0350000000000001</v>
      </c>
      <c r="E8690" s="128">
        <v>570</v>
      </c>
      <c r="F8690" s="128">
        <v>380</v>
      </c>
      <c r="G8690" s="126" t="s">
        <v>15796</v>
      </c>
      <c r="H8690" s="126" t="s">
        <v>20333</v>
      </c>
      <c r="I8690" s="126" t="s">
        <v>21204</v>
      </c>
      <c r="J8690" s="126" t="s">
        <v>26325</v>
      </c>
      <c r="K8690" s="9">
        <f>_xlfn.IFNA(VLOOKUP(Table5[[#This Row],[Section]],SubSill_Tier,2,FALSE),0)</f>
        <v>0</v>
      </c>
      <c r="L8690" s="9" t="str">
        <f t="shared" si="144"/>
        <v/>
      </c>
      <c r="M8690" s="205" t="str" cm="1">
        <f t="array" ref="M8690">_xlfn.IFS(NOT(ISERROR(VLOOKUP(Table5[[#This Row],[Section]],TB_notTB,1,FALSE))),"No",LEFT(Table5[[#This Row],[Section]],3)="ETB","PLS",LEFT(Table5[[#This Row],[Section]],1)="7","PDB",NOT(ISBLANK(Table5[[#This Row],[Section]])),"No")</f>
        <v>No</v>
      </c>
    </row>
    <row r="8691" spans="1:13" x14ac:dyDescent="0.25">
      <c r="A8691" s="126" t="s">
        <v>19689</v>
      </c>
      <c r="B8691" s="126" t="s">
        <v>21336</v>
      </c>
      <c r="C8691" s="126" t="s">
        <v>75</v>
      </c>
      <c r="D8691" s="127">
        <v>1.7490000000000001</v>
      </c>
      <c r="E8691" s="128">
        <v>386</v>
      </c>
      <c r="F8691" s="128">
        <v>267</v>
      </c>
      <c r="G8691" s="126" t="s">
        <v>15796</v>
      </c>
      <c r="H8691" s="126" t="s">
        <v>20333</v>
      </c>
      <c r="I8691" s="126" t="s">
        <v>21204</v>
      </c>
      <c r="J8691" s="126" t="s">
        <v>26325</v>
      </c>
      <c r="K8691" s="9">
        <f>_xlfn.IFNA(VLOOKUP(Table5[[#This Row],[Section]],SubSill_Tier,2,FALSE),0)</f>
        <v>0</v>
      </c>
      <c r="L8691" s="9" t="str">
        <f t="shared" si="144"/>
        <v/>
      </c>
      <c r="M8691" s="205" t="str" cm="1">
        <f t="array" ref="M8691">_xlfn.IFS(NOT(ISERROR(VLOOKUP(Table5[[#This Row],[Section]],TB_notTB,1,FALSE))),"No",LEFT(Table5[[#This Row],[Section]],3)="ETB","PLS",LEFT(Table5[[#This Row],[Section]],1)="7","PDB",NOT(ISBLANK(Table5[[#This Row],[Section]])),"No")</f>
        <v>No</v>
      </c>
    </row>
    <row r="8692" spans="1:13" x14ac:dyDescent="0.25">
      <c r="A8692" s="126" t="s">
        <v>19690</v>
      </c>
      <c r="B8692" s="126" t="s">
        <v>21798</v>
      </c>
      <c r="C8692" s="126" t="s">
        <v>75</v>
      </c>
      <c r="D8692" s="127">
        <v>0.16900000000000001</v>
      </c>
      <c r="E8692" s="128">
        <v>100</v>
      </c>
      <c r="F8692" s="128">
        <v>100</v>
      </c>
      <c r="G8692" s="126" t="s">
        <v>15796</v>
      </c>
      <c r="H8692" s="126" t="s">
        <v>20333</v>
      </c>
      <c r="I8692" s="126" t="s">
        <v>21204</v>
      </c>
      <c r="J8692" s="126" t="s">
        <v>26325</v>
      </c>
      <c r="K8692" s="9">
        <f>_xlfn.IFNA(VLOOKUP(Table5[[#This Row],[Section]],SubSill_Tier,2,FALSE),0)</f>
        <v>0</v>
      </c>
      <c r="L8692" s="9" t="str">
        <f t="shared" si="144"/>
        <v/>
      </c>
      <c r="M8692" s="205" t="str" cm="1">
        <f t="array" ref="M8692">_xlfn.IFS(NOT(ISERROR(VLOOKUP(Table5[[#This Row],[Section]],TB_notTB,1,FALSE))),"No",LEFT(Table5[[#This Row],[Section]],3)="ETB","PLS",LEFT(Table5[[#This Row],[Section]],1)="7","PDB",NOT(ISBLANK(Table5[[#This Row],[Section]])),"No")</f>
        <v>No</v>
      </c>
    </row>
    <row r="8693" spans="1:13" x14ac:dyDescent="0.25">
      <c r="A8693" s="126" t="s">
        <v>19691</v>
      </c>
      <c r="B8693" s="126" t="s">
        <v>21337</v>
      </c>
      <c r="C8693" s="126" t="s">
        <v>75</v>
      </c>
      <c r="D8693" s="127">
        <v>0.79</v>
      </c>
      <c r="E8693" s="128">
        <v>331</v>
      </c>
      <c r="F8693" s="128">
        <v>221</v>
      </c>
      <c r="G8693" s="126" t="s">
        <v>15796</v>
      </c>
      <c r="H8693" s="126" t="s">
        <v>20333</v>
      </c>
      <c r="I8693" s="126" t="s">
        <v>21204</v>
      </c>
      <c r="J8693" s="126" t="s">
        <v>26325</v>
      </c>
      <c r="K8693" s="9">
        <f>_xlfn.IFNA(VLOOKUP(Table5[[#This Row],[Section]],SubSill_Tier,2,FALSE),0)</f>
        <v>0</v>
      </c>
      <c r="L8693" s="9" t="str">
        <f t="shared" si="144"/>
        <v/>
      </c>
      <c r="M8693" s="205" t="str" cm="1">
        <f t="array" ref="M8693">_xlfn.IFS(NOT(ISERROR(VLOOKUP(Table5[[#This Row],[Section]],TB_notTB,1,FALSE))),"No",LEFT(Table5[[#This Row],[Section]],3)="ETB","PLS",LEFT(Table5[[#This Row],[Section]],1)="7","PDB",NOT(ISBLANK(Table5[[#This Row],[Section]])),"No")</f>
        <v>No</v>
      </c>
    </row>
    <row r="8694" spans="1:13" x14ac:dyDescent="0.25">
      <c r="A8694" s="126" t="s">
        <v>19692</v>
      </c>
      <c r="B8694" s="126" t="s">
        <v>21338</v>
      </c>
      <c r="C8694" s="126" t="s">
        <v>75</v>
      </c>
      <c r="D8694" s="127">
        <v>1.071</v>
      </c>
      <c r="E8694" s="128">
        <v>468</v>
      </c>
      <c r="F8694" s="128">
        <v>312</v>
      </c>
      <c r="G8694" s="126" t="s">
        <v>15796</v>
      </c>
      <c r="H8694" s="126" t="s">
        <v>20333</v>
      </c>
      <c r="I8694" s="126" t="s">
        <v>21204</v>
      </c>
      <c r="J8694" s="126" t="s">
        <v>26325</v>
      </c>
      <c r="K8694" s="9">
        <f>_xlfn.IFNA(VLOOKUP(Table5[[#This Row],[Section]],SubSill_Tier,2,FALSE),0)</f>
        <v>0</v>
      </c>
      <c r="L8694" s="9" t="str">
        <f t="shared" si="144"/>
        <v/>
      </c>
      <c r="M8694" s="205" t="str" cm="1">
        <f t="array" ref="M8694">_xlfn.IFS(NOT(ISERROR(VLOOKUP(Table5[[#This Row],[Section]],TB_notTB,1,FALSE))),"No",LEFT(Table5[[#This Row],[Section]],3)="ETB","PLS",LEFT(Table5[[#This Row],[Section]],1)="7","PDB",NOT(ISBLANK(Table5[[#This Row],[Section]])),"No")</f>
        <v>No</v>
      </c>
    </row>
    <row r="8695" spans="1:13" x14ac:dyDescent="0.25">
      <c r="A8695" s="126" t="s">
        <v>19693</v>
      </c>
      <c r="B8695" s="126" t="s">
        <v>19694</v>
      </c>
      <c r="C8695" s="126" t="s">
        <v>75</v>
      </c>
      <c r="D8695" s="127">
        <v>1.3480000000000001</v>
      </c>
      <c r="E8695" s="128">
        <v>573</v>
      </c>
      <c r="F8695" s="128">
        <v>382</v>
      </c>
      <c r="G8695" s="126" t="s">
        <v>26794</v>
      </c>
      <c r="H8695" s="126" t="s">
        <v>26795</v>
      </c>
      <c r="I8695" s="126" t="s">
        <v>26796</v>
      </c>
      <c r="J8695" s="126" t="s">
        <v>26241</v>
      </c>
      <c r="K8695" s="9">
        <f>_xlfn.IFNA(VLOOKUP(Table5[[#This Row],[Section]],SubSill_Tier,2,FALSE),0)</f>
        <v>0</v>
      </c>
      <c r="L8695" s="9" t="str">
        <f t="shared" si="144"/>
        <v/>
      </c>
      <c r="M8695" s="205" t="str" cm="1">
        <f t="array" ref="M8695">_xlfn.IFS(NOT(ISERROR(VLOOKUP(Table5[[#This Row],[Section]],TB_notTB,1,FALSE))),"No",LEFT(Table5[[#This Row],[Section]],3)="ETB","PLS",LEFT(Table5[[#This Row],[Section]],1)="7","PDB",NOT(ISBLANK(Table5[[#This Row],[Section]])),"No")</f>
        <v>No</v>
      </c>
    </row>
    <row r="8696" spans="1:13" x14ac:dyDescent="0.25">
      <c r="A8696" s="126" t="s">
        <v>19695</v>
      </c>
      <c r="B8696" s="126" t="s">
        <v>19696</v>
      </c>
      <c r="C8696" s="126" t="s">
        <v>75</v>
      </c>
      <c r="D8696" s="127">
        <v>0.625</v>
      </c>
      <c r="E8696" s="128">
        <v>288</v>
      </c>
      <c r="F8696" s="128">
        <v>192</v>
      </c>
      <c r="G8696" s="126" t="s">
        <v>21170</v>
      </c>
      <c r="H8696" s="126" t="s">
        <v>21171</v>
      </c>
      <c r="I8696" s="126" t="s">
        <v>21172</v>
      </c>
      <c r="J8696" s="126" t="s">
        <v>26233</v>
      </c>
      <c r="K8696" s="9">
        <f>_xlfn.IFNA(VLOOKUP(Table5[[#This Row],[Section]],SubSill_Tier,2,FALSE),0)</f>
        <v>0</v>
      </c>
      <c r="L8696" s="9" t="str">
        <f t="shared" si="144"/>
        <v/>
      </c>
      <c r="M8696" s="205" t="str" cm="1">
        <f t="array" ref="M8696">_xlfn.IFS(NOT(ISERROR(VLOOKUP(Table5[[#This Row],[Section]],TB_notTB,1,FALSE))),"No",LEFT(Table5[[#This Row],[Section]],3)="ETB","PLS",LEFT(Table5[[#This Row],[Section]],1)="7","PDB",NOT(ISBLANK(Table5[[#This Row],[Section]])),"No")</f>
        <v>No</v>
      </c>
    </row>
    <row r="8697" spans="1:13" x14ac:dyDescent="0.25">
      <c r="A8697" s="126" t="s">
        <v>19697</v>
      </c>
      <c r="B8697" s="126" t="s">
        <v>21339</v>
      </c>
      <c r="C8697" s="126" t="s">
        <v>75</v>
      </c>
      <c r="D8697" s="127">
        <v>1.4219999999999999</v>
      </c>
      <c r="E8697" s="128">
        <v>628</v>
      </c>
      <c r="F8697" s="128">
        <v>419</v>
      </c>
      <c r="G8697" s="126" t="s">
        <v>15796</v>
      </c>
      <c r="H8697" s="126" t="s">
        <v>20333</v>
      </c>
      <c r="I8697" s="126" t="s">
        <v>21204</v>
      </c>
      <c r="J8697" s="126" t="s">
        <v>26325</v>
      </c>
      <c r="K8697" s="9">
        <f>_xlfn.IFNA(VLOOKUP(Table5[[#This Row],[Section]],SubSill_Tier,2,FALSE),0)</f>
        <v>0</v>
      </c>
      <c r="L8697" s="9" t="str">
        <f t="shared" si="144"/>
        <v/>
      </c>
      <c r="M8697" s="205" t="str" cm="1">
        <f t="array" ref="M8697">_xlfn.IFS(NOT(ISERROR(VLOOKUP(Table5[[#This Row],[Section]],TB_notTB,1,FALSE))),"No",LEFT(Table5[[#This Row],[Section]],3)="ETB","PLS",LEFT(Table5[[#This Row],[Section]],1)="7","PDB",NOT(ISBLANK(Table5[[#This Row],[Section]])),"No")</f>
        <v>No</v>
      </c>
    </row>
    <row r="8698" spans="1:13" x14ac:dyDescent="0.25">
      <c r="A8698" s="126" t="s">
        <v>19698</v>
      </c>
      <c r="B8698" s="126" t="s">
        <v>21340</v>
      </c>
      <c r="C8698" s="126" t="s">
        <v>75</v>
      </c>
      <c r="D8698" s="127">
        <v>0.55600000000000005</v>
      </c>
      <c r="E8698" s="128">
        <v>300</v>
      </c>
      <c r="F8698" s="128">
        <v>200</v>
      </c>
      <c r="G8698" s="126" t="s">
        <v>15796</v>
      </c>
      <c r="H8698" s="126" t="s">
        <v>20333</v>
      </c>
      <c r="I8698" s="126" t="s">
        <v>21204</v>
      </c>
      <c r="J8698" s="126" t="s">
        <v>26325</v>
      </c>
      <c r="K8698" s="9">
        <f>_xlfn.IFNA(VLOOKUP(Table5[[#This Row],[Section]],SubSill_Tier,2,FALSE),0)</f>
        <v>0</v>
      </c>
      <c r="L8698" s="9" t="str">
        <f t="shared" si="144"/>
        <v/>
      </c>
      <c r="M8698" s="205" t="str" cm="1">
        <f t="array" ref="M8698">_xlfn.IFS(NOT(ISERROR(VLOOKUP(Table5[[#This Row],[Section]],TB_notTB,1,FALSE))),"No",LEFT(Table5[[#This Row],[Section]],3)="ETB","PLS",LEFT(Table5[[#This Row],[Section]],1)="7","PDB",NOT(ISBLANK(Table5[[#This Row],[Section]])),"No")</f>
        <v>No</v>
      </c>
    </row>
    <row r="8699" spans="1:13" x14ac:dyDescent="0.25">
      <c r="A8699" s="126" t="s">
        <v>19699</v>
      </c>
      <c r="B8699" s="126" t="s">
        <v>19700</v>
      </c>
      <c r="C8699" s="126" t="s">
        <v>75</v>
      </c>
      <c r="D8699" s="127">
        <v>6.58</v>
      </c>
      <c r="E8699" s="128">
        <v>720</v>
      </c>
      <c r="F8699" s="128">
        <v>720</v>
      </c>
      <c r="G8699" s="126" t="s">
        <v>13724</v>
      </c>
      <c r="H8699" s="126" t="s">
        <v>21063</v>
      </c>
      <c r="I8699" s="126" t="s">
        <v>21064</v>
      </c>
      <c r="J8699" s="126" t="s">
        <v>26245</v>
      </c>
      <c r="K8699" s="9">
        <f>_xlfn.IFNA(VLOOKUP(Table5[[#This Row],[Section]],SubSill_Tier,2,FALSE),0)</f>
        <v>0</v>
      </c>
      <c r="L8699" s="9" t="str">
        <f t="shared" si="144"/>
        <v>Wall</v>
      </c>
      <c r="M8699" s="205" t="str" cm="1">
        <f t="array" ref="M8699">_xlfn.IFS(NOT(ISERROR(VLOOKUP(Table5[[#This Row],[Section]],TB_notTB,1,FALSE))),"No",LEFT(Table5[[#This Row],[Section]],3)="ETB","PLS",LEFT(Table5[[#This Row],[Section]],1)="7","PDB",NOT(ISBLANK(Table5[[#This Row],[Section]])),"No")</f>
        <v>No</v>
      </c>
    </row>
    <row r="8700" spans="1:13" x14ac:dyDescent="0.25">
      <c r="A8700" s="126" t="s">
        <v>19701</v>
      </c>
      <c r="B8700" s="126" t="s">
        <v>19702</v>
      </c>
      <c r="C8700" s="126" t="s">
        <v>75</v>
      </c>
      <c r="D8700" s="127">
        <v>7.9640000000000004</v>
      </c>
      <c r="E8700" s="128">
        <v>592</v>
      </c>
      <c r="F8700" s="128">
        <v>395</v>
      </c>
      <c r="G8700" s="126" t="s">
        <v>13724</v>
      </c>
      <c r="H8700" s="126" t="s">
        <v>21063</v>
      </c>
      <c r="I8700" s="126" t="s">
        <v>21064</v>
      </c>
      <c r="J8700" s="126" t="s">
        <v>26245</v>
      </c>
      <c r="K8700" s="9">
        <f>_xlfn.IFNA(VLOOKUP(Table5[[#This Row],[Section]],SubSill_Tier,2,FALSE),0)</f>
        <v>0</v>
      </c>
      <c r="L8700" s="9" t="str">
        <f t="shared" si="144"/>
        <v>Wall</v>
      </c>
      <c r="M8700" s="205" t="str" cm="1">
        <f t="array" ref="M8700">_xlfn.IFS(NOT(ISERROR(VLOOKUP(Table5[[#This Row],[Section]],TB_notTB,1,FALSE))),"No",LEFT(Table5[[#This Row],[Section]],3)="ETB","PLS",LEFT(Table5[[#This Row],[Section]],1)="7","PDB",NOT(ISBLANK(Table5[[#This Row],[Section]])),"No")</f>
        <v>No</v>
      </c>
    </row>
    <row r="8701" spans="1:13" x14ac:dyDescent="0.25">
      <c r="A8701" s="126" t="s">
        <v>19703</v>
      </c>
      <c r="B8701" s="126" t="s">
        <v>19704</v>
      </c>
      <c r="C8701" s="126" t="s">
        <v>75</v>
      </c>
      <c r="D8701" s="127">
        <v>5.4450000000000003</v>
      </c>
      <c r="E8701" s="128">
        <v>682</v>
      </c>
      <c r="F8701" s="128">
        <v>455</v>
      </c>
      <c r="G8701" s="126" t="s">
        <v>13724</v>
      </c>
      <c r="H8701" s="126" t="s">
        <v>21063</v>
      </c>
      <c r="I8701" s="126" t="s">
        <v>21064</v>
      </c>
      <c r="J8701" s="126" t="s">
        <v>26245</v>
      </c>
      <c r="K8701" s="9">
        <f>_xlfn.IFNA(VLOOKUP(Table5[[#This Row],[Section]],SubSill_Tier,2,FALSE),0)</f>
        <v>0</v>
      </c>
      <c r="L8701" s="9" t="str">
        <f t="shared" si="144"/>
        <v>Wall</v>
      </c>
      <c r="M8701" s="205" t="str" cm="1">
        <f t="array" ref="M8701">_xlfn.IFS(NOT(ISERROR(VLOOKUP(Table5[[#This Row],[Section]],TB_notTB,1,FALSE))),"No",LEFT(Table5[[#This Row],[Section]],3)="ETB","PLS",LEFT(Table5[[#This Row],[Section]],1)="7","PDB",NOT(ISBLANK(Table5[[#This Row],[Section]])),"No")</f>
        <v>No</v>
      </c>
    </row>
    <row r="8702" spans="1:13" x14ac:dyDescent="0.25">
      <c r="A8702" s="126" t="s">
        <v>19705</v>
      </c>
      <c r="B8702" s="126" t="s">
        <v>19706</v>
      </c>
      <c r="C8702" s="126" t="s">
        <v>75</v>
      </c>
      <c r="D8702" s="127">
        <v>0.29699999999999999</v>
      </c>
      <c r="E8702" s="128">
        <v>121</v>
      </c>
      <c r="F8702" s="128">
        <v>100</v>
      </c>
      <c r="G8702" s="126" t="s">
        <v>13787</v>
      </c>
      <c r="H8702" s="126" t="s">
        <v>20287</v>
      </c>
      <c r="I8702" s="126" t="s">
        <v>28006</v>
      </c>
      <c r="J8702" s="126" t="s">
        <v>26247</v>
      </c>
      <c r="K8702" s="9">
        <f>_xlfn.IFNA(VLOOKUP(Table5[[#This Row],[Section]],SubSill_Tier,2,FALSE),0)</f>
        <v>0</v>
      </c>
      <c r="L8702" s="9" t="str">
        <f t="shared" si="144"/>
        <v/>
      </c>
      <c r="M8702" s="205" t="str" cm="1">
        <f t="array" ref="M8702">_xlfn.IFS(NOT(ISERROR(VLOOKUP(Table5[[#This Row],[Section]],TB_notTB,1,FALSE))),"No",LEFT(Table5[[#This Row],[Section]],3)="ETB","PLS",LEFT(Table5[[#This Row],[Section]],1)="7","PDB",NOT(ISBLANK(Table5[[#This Row],[Section]])),"No")</f>
        <v>No</v>
      </c>
    </row>
    <row r="8703" spans="1:13" x14ac:dyDescent="0.25">
      <c r="A8703" s="126" t="s">
        <v>19707</v>
      </c>
      <c r="B8703" s="126" t="s">
        <v>19708</v>
      </c>
      <c r="C8703" s="126" t="s">
        <v>75</v>
      </c>
      <c r="D8703" s="127">
        <v>3.5190000000000001</v>
      </c>
      <c r="E8703" s="128">
        <v>474</v>
      </c>
      <c r="F8703" s="128">
        <v>316</v>
      </c>
      <c r="G8703" s="126" t="s">
        <v>13813</v>
      </c>
      <c r="H8703" s="126" t="s">
        <v>20373</v>
      </c>
      <c r="I8703" s="126" t="s">
        <v>21285</v>
      </c>
      <c r="J8703" s="126" t="s">
        <v>26352</v>
      </c>
      <c r="K8703" s="9">
        <f>_xlfn.IFNA(VLOOKUP(Table5[[#This Row],[Section]],SubSill_Tier,2,FALSE),0)</f>
        <v>0</v>
      </c>
      <c r="L8703" s="9" t="str">
        <f t="shared" si="144"/>
        <v/>
      </c>
      <c r="M8703" s="205" t="str" cm="1">
        <f t="array" ref="M8703">_xlfn.IFS(NOT(ISERROR(VLOOKUP(Table5[[#This Row],[Section]],TB_notTB,1,FALSE))),"No",LEFT(Table5[[#This Row],[Section]],3)="ETB","PLS",LEFT(Table5[[#This Row],[Section]],1)="7","PDB",NOT(ISBLANK(Table5[[#This Row],[Section]])),"No")</f>
        <v>No</v>
      </c>
    </row>
    <row r="8704" spans="1:13" x14ac:dyDescent="0.25">
      <c r="A8704" s="126" t="s">
        <v>19709</v>
      </c>
      <c r="B8704" s="126" t="s">
        <v>19710</v>
      </c>
      <c r="C8704" s="126" t="s">
        <v>75</v>
      </c>
      <c r="D8704" s="127">
        <v>0.434</v>
      </c>
      <c r="E8704" s="128">
        <v>181</v>
      </c>
      <c r="F8704" s="128">
        <v>121</v>
      </c>
      <c r="G8704" s="126" t="s">
        <v>13813</v>
      </c>
      <c r="H8704" s="126" t="s">
        <v>20373</v>
      </c>
      <c r="I8704" s="126" t="s">
        <v>21285</v>
      </c>
      <c r="J8704" s="126" t="s">
        <v>26336</v>
      </c>
      <c r="K8704" s="9">
        <f>_xlfn.IFNA(VLOOKUP(Table5[[#This Row],[Section]],SubSill_Tier,2,FALSE),0)</f>
        <v>0</v>
      </c>
      <c r="L8704" s="9" t="str">
        <f t="shared" si="144"/>
        <v/>
      </c>
      <c r="M8704" s="205" t="str" cm="1">
        <f t="array" ref="M8704">_xlfn.IFS(NOT(ISERROR(VLOOKUP(Table5[[#This Row],[Section]],TB_notTB,1,FALSE))),"No",LEFT(Table5[[#This Row],[Section]],3)="ETB","PLS",LEFT(Table5[[#This Row],[Section]],1)="7","PDB",NOT(ISBLANK(Table5[[#This Row],[Section]])),"No")</f>
        <v>No</v>
      </c>
    </row>
    <row r="8705" spans="1:13" x14ac:dyDescent="0.25">
      <c r="A8705" s="126" t="s">
        <v>19711</v>
      </c>
      <c r="B8705" s="126" t="s">
        <v>19712</v>
      </c>
      <c r="C8705" s="126" t="s">
        <v>75</v>
      </c>
      <c r="D8705" s="127">
        <v>1.73</v>
      </c>
      <c r="E8705" s="128">
        <v>474</v>
      </c>
      <c r="F8705" s="128">
        <v>316</v>
      </c>
      <c r="G8705" s="126" t="s">
        <v>13716</v>
      </c>
      <c r="H8705" s="126" t="s">
        <v>20167</v>
      </c>
      <c r="I8705" s="126" t="s">
        <v>20168</v>
      </c>
      <c r="J8705" s="126" t="s">
        <v>26236</v>
      </c>
      <c r="K8705" s="9">
        <f>_xlfn.IFNA(VLOOKUP(Table5[[#This Row],[Section]],SubSill_Tier,2,FALSE),0)</f>
        <v>0</v>
      </c>
      <c r="L8705" s="9" t="str">
        <f t="shared" si="144"/>
        <v>Wall</v>
      </c>
      <c r="M8705" s="205" t="str" cm="1">
        <f t="array" ref="M8705">_xlfn.IFS(NOT(ISERROR(VLOOKUP(Table5[[#This Row],[Section]],TB_notTB,1,FALSE))),"No",LEFT(Table5[[#This Row],[Section]],3)="ETB","PLS",LEFT(Table5[[#This Row],[Section]],1)="7","PDB",NOT(ISBLANK(Table5[[#This Row],[Section]])),"No")</f>
        <v>No</v>
      </c>
    </row>
    <row r="8706" spans="1:13" x14ac:dyDescent="0.25">
      <c r="A8706" s="126" t="s">
        <v>19713</v>
      </c>
      <c r="B8706" s="126" t="s">
        <v>19714</v>
      </c>
      <c r="C8706" s="126" t="s">
        <v>75</v>
      </c>
      <c r="D8706" s="127">
        <v>1.49</v>
      </c>
      <c r="E8706" s="128">
        <v>637</v>
      </c>
      <c r="F8706" s="128">
        <v>425</v>
      </c>
      <c r="G8706" s="126" t="s">
        <v>13813</v>
      </c>
      <c r="H8706" s="126" t="s">
        <v>20373</v>
      </c>
      <c r="I8706" s="126" t="s">
        <v>21285</v>
      </c>
      <c r="J8706" s="126" t="s">
        <v>26336</v>
      </c>
      <c r="K8706" s="9">
        <f>_xlfn.IFNA(VLOOKUP(Table5[[#This Row],[Section]],SubSill_Tier,2,FALSE),0)</f>
        <v>0</v>
      </c>
      <c r="L8706" s="9" t="str">
        <f t="shared" ref="L8706:L8769" si="145">IFERROR(IF(LEFT(G8706,2)="AI",IF(_xlfn.NUMBERVALUE(IFERROR(LEFT(IF(ISERROR(FIND("X",UPPER(B8706))),UPPER(B8706),RIGHT(UPPER(B8706),LEN(UPPER(B8706))-FIND("~",SUBSTITUTE(UPPER(B8706),"X","~",LEN(UPPER(B8706))-LEN(SUBSTITUTE(UPPER(B8706),"X","")))))),FIND(" ",IF(ISERROR(FIND("X",UPPER(B8706))),UPPER(B8706),RIGHT(UPPER(B8706),LEN(UPPER(B8706))-FIND("~",SUBSTITUTE(UPPER(B8706),"X","~",LEN(UPPER(B8706))-LEN(SUBSTITUTE(UPPER(B8706),"X","")))))),1)-1),IF(ISERROR(FIND("X",UPPER(B8706))),UPPER(B8706),RIGHT(UPPER(B8706),LEN(UPPER(B8706))-FIND("~",SUBSTITUTE(UPPER(B8706),"X","~",LEN(UPPER(B8706))-LEN(SUBSTITUTE(UPPER(B8706),"X",""))))))),".")&gt;=5,"Wall",""),""),"")</f>
        <v/>
      </c>
      <c r="M8706" s="205" t="str" cm="1">
        <f t="array" ref="M8706">_xlfn.IFS(NOT(ISERROR(VLOOKUP(Table5[[#This Row],[Section]],TB_notTB,1,FALSE))),"No",LEFT(Table5[[#This Row],[Section]],3)="ETB","PLS",LEFT(Table5[[#This Row],[Section]],1)="7","PDB",NOT(ISBLANK(Table5[[#This Row],[Section]])),"No")</f>
        <v>No</v>
      </c>
    </row>
    <row r="8707" spans="1:13" x14ac:dyDescent="0.25">
      <c r="A8707" s="126" t="s">
        <v>19715</v>
      </c>
      <c r="B8707" s="126" t="s">
        <v>28317</v>
      </c>
      <c r="C8707" s="126" t="s">
        <v>75</v>
      </c>
      <c r="D8707" s="127">
        <v>4.4710000000000001</v>
      </c>
      <c r="E8707" s="128">
        <v>298</v>
      </c>
      <c r="F8707" s="128">
        <v>298</v>
      </c>
      <c r="G8707" s="126" t="s">
        <v>13725</v>
      </c>
      <c r="H8707" s="126" t="s">
        <v>20134</v>
      </c>
      <c r="I8707" s="126" t="s">
        <v>20135</v>
      </c>
      <c r="J8707" s="126" t="s">
        <v>26240</v>
      </c>
      <c r="K8707" s="9">
        <f>_xlfn.IFNA(VLOOKUP(Table5[[#This Row],[Section]],SubSill_Tier,2,FALSE),0)</f>
        <v>0</v>
      </c>
      <c r="L8707" s="9" t="str">
        <f t="shared" si="145"/>
        <v/>
      </c>
      <c r="M8707" s="205" t="str" cm="1">
        <f t="array" ref="M8707">_xlfn.IFS(NOT(ISERROR(VLOOKUP(Table5[[#This Row],[Section]],TB_notTB,1,FALSE))),"No",LEFT(Table5[[#This Row],[Section]],3)="ETB","PLS",LEFT(Table5[[#This Row],[Section]],1)="7","PDB",NOT(ISBLANK(Table5[[#This Row],[Section]])),"No")</f>
        <v>No</v>
      </c>
    </row>
    <row r="8708" spans="1:13" x14ac:dyDescent="0.25">
      <c r="A8708" s="126" t="s">
        <v>19716</v>
      </c>
      <c r="B8708" s="126" t="s">
        <v>19717</v>
      </c>
      <c r="C8708" s="126" t="s">
        <v>98</v>
      </c>
      <c r="D8708" s="127">
        <v>2.698</v>
      </c>
      <c r="E8708" s="128">
        <v>554</v>
      </c>
      <c r="F8708" s="128">
        <v>425</v>
      </c>
      <c r="G8708" s="126" t="s">
        <v>16307</v>
      </c>
      <c r="H8708" s="126" t="s">
        <v>21271</v>
      </c>
      <c r="I8708" s="126" t="s">
        <v>21272</v>
      </c>
      <c r="J8708" s="126" t="s">
        <v>26336</v>
      </c>
      <c r="K8708" s="9">
        <f>_xlfn.IFNA(VLOOKUP(Table5[[#This Row],[Section]],SubSill_Tier,2,FALSE),0)</f>
        <v>0</v>
      </c>
      <c r="L8708" s="9" t="str">
        <f t="shared" si="145"/>
        <v/>
      </c>
      <c r="M8708" s="205" t="str" cm="1">
        <f t="array" ref="M8708">_xlfn.IFS(NOT(ISERROR(VLOOKUP(Table5[[#This Row],[Section]],TB_notTB,1,FALSE))),"No",LEFT(Table5[[#This Row],[Section]],3)="ETB","PLS",LEFT(Table5[[#This Row],[Section]],1)="7","PDB",NOT(ISBLANK(Table5[[#This Row],[Section]])),"No")</f>
        <v>No</v>
      </c>
    </row>
    <row r="8709" spans="1:13" x14ac:dyDescent="0.25">
      <c r="A8709" s="126" t="s">
        <v>19718</v>
      </c>
      <c r="B8709" s="126" t="s">
        <v>19719</v>
      </c>
      <c r="C8709" s="126" t="s">
        <v>75</v>
      </c>
      <c r="D8709" s="127">
        <v>3.21</v>
      </c>
      <c r="E8709" s="128">
        <v>865</v>
      </c>
      <c r="F8709" s="128">
        <v>577</v>
      </c>
      <c r="G8709" s="126" t="s">
        <v>21111</v>
      </c>
      <c r="H8709" s="126" t="s">
        <v>21112</v>
      </c>
      <c r="I8709" s="126" t="s">
        <v>21113</v>
      </c>
      <c r="J8709" s="126" t="s">
        <v>26332</v>
      </c>
      <c r="K8709" s="9">
        <f>_xlfn.IFNA(VLOOKUP(Table5[[#This Row],[Section]],SubSill_Tier,2,FALSE),0)</f>
        <v>0</v>
      </c>
      <c r="L8709" s="9" t="str">
        <f t="shared" si="145"/>
        <v/>
      </c>
      <c r="M8709" s="205" t="str" cm="1">
        <f t="array" ref="M8709">_xlfn.IFS(NOT(ISERROR(VLOOKUP(Table5[[#This Row],[Section]],TB_notTB,1,FALSE))),"No",LEFT(Table5[[#This Row],[Section]],3)="ETB","PLS",LEFT(Table5[[#This Row],[Section]],1)="7","PDB",NOT(ISBLANK(Table5[[#This Row],[Section]])),"No")</f>
        <v>No</v>
      </c>
    </row>
    <row r="8710" spans="1:13" x14ac:dyDescent="0.25">
      <c r="A8710" s="126" t="s">
        <v>19720</v>
      </c>
      <c r="B8710" s="126" t="s">
        <v>19721</v>
      </c>
      <c r="C8710" s="126" t="s">
        <v>75</v>
      </c>
      <c r="D8710" s="127">
        <v>4.2469999999999999</v>
      </c>
      <c r="E8710" s="128">
        <v>963</v>
      </c>
      <c r="F8710" s="128">
        <v>642</v>
      </c>
      <c r="G8710" s="126" t="s">
        <v>21111</v>
      </c>
      <c r="H8710" s="126" t="s">
        <v>21112</v>
      </c>
      <c r="I8710" s="126" t="s">
        <v>21113</v>
      </c>
      <c r="J8710" s="126" t="s">
        <v>26332</v>
      </c>
      <c r="K8710" s="9">
        <f>_xlfn.IFNA(VLOOKUP(Table5[[#This Row],[Section]],SubSill_Tier,2,FALSE),0)</f>
        <v>0</v>
      </c>
      <c r="L8710" s="9" t="str">
        <f t="shared" si="145"/>
        <v/>
      </c>
      <c r="M8710" s="205" t="str" cm="1">
        <f t="array" ref="M8710">_xlfn.IFS(NOT(ISERROR(VLOOKUP(Table5[[#This Row],[Section]],TB_notTB,1,FALSE))),"No",LEFT(Table5[[#This Row],[Section]],3)="ETB","PLS",LEFT(Table5[[#This Row],[Section]],1)="7","PDB",NOT(ISBLANK(Table5[[#This Row],[Section]])),"No")</f>
        <v>No</v>
      </c>
    </row>
    <row r="8711" spans="1:13" x14ac:dyDescent="0.25">
      <c r="A8711" s="126" t="s">
        <v>19722</v>
      </c>
      <c r="B8711" s="126" t="s">
        <v>19723</v>
      </c>
      <c r="C8711" s="126" t="s">
        <v>75</v>
      </c>
      <c r="D8711" s="127">
        <v>0.25600000000000001</v>
      </c>
      <c r="E8711" s="128">
        <v>100</v>
      </c>
      <c r="F8711" s="128">
        <v>100</v>
      </c>
      <c r="G8711" s="126" t="s">
        <v>21111</v>
      </c>
      <c r="H8711" s="126" t="s">
        <v>21112</v>
      </c>
      <c r="I8711" s="126" t="s">
        <v>21113</v>
      </c>
      <c r="J8711" s="126" t="s">
        <v>26241</v>
      </c>
      <c r="K8711" s="9">
        <f>_xlfn.IFNA(VLOOKUP(Table5[[#This Row],[Section]],SubSill_Tier,2,FALSE),0)</f>
        <v>0</v>
      </c>
      <c r="L8711" s="9" t="str">
        <f t="shared" si="145"/>
        <v/>
      </c>
      <c r="M8711" s="205" t="str" cm="1">
        <f t="array" ref="M8711">_xlfn.IFS(NOT(ISERROR(VLOOKUP(Table5[[#This Row],[Section]],TB_notTB,1,FALSE))),"No",LEFT(Table5[[#This Row],[Section]],3)="ETB","PLS",LEFT(Table5[[#This Row],[Section]],1)="7","PDB",NOT(ISBLANK(Table5[[#This Row],[Section]])),"No")</f>
        <v>No</v>
      </c>
    </row>
    <row r="8712" spans="1:13" x14ac:dyDescent="0.25">
      <c r="A8712" s="126" t="s">
        <v>19724</v>
      </c>
      <c r="B8712" s="126" t="s">
        <v>19725</v>
      </c>
      <c r="C8712" s="126" t="s">
        <v>75</v>
      </c>
      <c r="D8712" s="127">
        <v>4.3810000000000002</v>
      </c>
      <c r="E8712" s="128">
        <v>623</v>
      </c>
      <c r="F8712" s="128">
        <v>623</v>
      </c>
      <c r="G8712" s="126" t="s">
        <v>13731</v>
      </c>
      <c r="H8712" s="126" t="s">
        <v>20132</v>
      </c>
      <c r="I8712" s="126" t="s">
        <v>20133</v>
      </c>
      <c r="J8712" s="126" t="s">
        <v>26250</v>
      </c>
      <c r="K8712" s="9">
        <f>_xlfn.IFNA(VLOOKUP(Table5[[#This Row],[Section]],SubSill_Tier,2,FALSE),0)</f>
        <v>0</v>
      </c>
      <c r="L8712" s="9" t="str">
        <f t="shared" si="145"/>
        <v/>
      </c>
      <c r="M8712" s="205" t="str" cm="1">
        <f t="array" ref="M8712">_xlfn.IFS(NOT(ISERROR(VLOOKUP(Table5[[#This Row],[Section]],TB_notTB,1,FALSE))),"No",LEFT(Table5[[#This Row],[Section]],3)="ETB","PLS",LEFT(Table5[[#This Row],[Section]],1)="7","PDB",NOT(ISBLANK(Table5[[#This Row],[Section]])),"No")</f>
        <v>No</v>
      </c>
    </row>
    <row r="8713" spans="1:13" x14ac:dyDescent="0.25">
      <c r="A8713" s="126" t="s">
        <v>21799</v>
      </c>
      <c r="B8713" s="126" t="s">
        <v>21800</v>
      </c>
      <c r="C8713" s="126" t="s">
        <v>75</v>
      </c>
      <c r="D8713" s="127">
        <v>0.79900000000000004</v>
      </c>
      <c r="E8713" s="128">
        <v>301</v>
      </c>
      <c r="F8713" s="128">
        <v>301</v>
      </c>
      <c r="G8713" s="126" t="s">
        <v>13731</v>
      </c>
      <c r="H8713" s="126" t="s">
        <v>20130</v>
      </c>
      <c r="I8713" s="126" t="s">
        <v>20131</v>
      </c>
      <c r="J8713" s="126" t="s">
        <v>26236</v>
      </c>
      <c r="K8713" s="9">
        <f>_xlfn.IFNA(VLOOKUP(Table5[[#This Row],[Section]],SubSill_Tier,2,FALSE),0)</f>
        <v>0</v>
      </c>
      <c r="L8713" s="9" t="str">
        <f t="shared" si="145"/>
        <v/>
      </c>
      <c r="M8713" s="205" t="str" cm="1">
        <f t="array" ref="M8713">_xlfn.IFS(NOT(ISERROR(VLOOKUP(Table5[[#This Row],[Section]],TB_notTB,1,FALSE))),"No",LEFT(Table5[[#This Row],[Section]],3)="ETB","PLS",LEFT(Table5[[#This Row],[Section]],1)="7","PDB",NOT(ISBLANK(Table5[[#This Row],[Section]])),"No")</f>
        <v>No</v>
      </c>
    </row>
    <row r="8714" spans="1:13" x14ac:dyDescent="0.25">
      <c r="A8714" s="126" t="s">
        <v>19726</v>
      </c>
      <c r="B8714" s="126" t="s">
        <v>28318</v>
      </c>
      <c r="C8714" s="126" t="s">
        <v>75</v>
      </c>
      <c r="D8714" s="127">
        <v>4.7750000000000004</v>
      </c>
      <c r="E8714" s="128">
        <v>302</v>
      </c>
      <c r="F8714" s="128">
        <v>302</v>
      </c>
      <c r="G8714" s="126" t="s">
        <v>13717</v>
      </c>
      <c r="H8714" s="126" t="s">
        <v>20125</v>
      </c>
      <c r="I8714" s="126" t="s">
        <v>20126</v>
      </c>
      <c r="J8714" s="126" t="s">
        <v>26240</v>
      </c>
      <c r="K8714" s="9">
        <f>_xlfn.IFNA(VLOOKUP(Table5[[#This Row],[Section]],SubSill_Tier,2,FALSE),0)</f>
        <v>0</v>
      </c>
      <c r="L8714" s="9" t="str">
        <f t="shared" si="145"/>
        <v/>
      </c>
      <c r="M8714" s="205" t="str" cm="1">
        <f t="array" ref="M8714">_xlfn.IFS(NOT(ISERROR(VLOOKUP(Table5[[#This Row],[Section]],TB_notTB,1,FALSE))),"No",LEFT(Table5[[#This Row],[Section]],3)="ETB","PLS",LEFT(Table5[[#This Row],[Section]],1)="7","PDB",NOT(ISBLANK(Table5[[#This Row],[Section]])),"No")</f>
        <v>No</v>
      </c>
    </row>
    <row r="8715" spans="1:13" x14ac:dyDescent="0.25">
      <c r="A8715" s="126" t="s">
        <v>19727</v>
      </c>
      <c r="B8715" s="126" t="s">
        <v>19728</v>
      </c>
      <c r="C8715" s="126" t="s">
        <v>75</v>
      </c>
      <c r="D8715" s="127">
        <v>1.5840000000000001</v>
      </c>
      <c r="E8715" s="128">
        <v>356</v>
      </c>
      <c r="F8715" s="128">
        <v>356</v>
      </c>
      <c r="G8715" s="126" t="s">
        <v>19729</v>
      </c>
      <c r="H8715" s="126" t="s">
        <v>20406</v>
      </c>
      <c r="I8715" s="126" t="s">
        <v>20407</v>
      </c>
      <c r="J8715" s="126" t="s">
        <v>26241</v>
      </c>
      <c r="K8715" s="9">
        <f>_xlfn.IFNA(VLOOKUP(Table5[[#This Row],[Section]],SubSill_Tier,2,FALSE),0)</f>
        <v>0</v>
      </c>
      <c r="L8715" s="9" t="str">
        <f t="shared" si="145"/>
        <v/>
      </c>
      <c r="M8715" s="205" t="str" cm="1">
        <f t="array" ref="M8715">_xlfn.IFS(NOT(ISERROR(VLOOKUP(Table5[[#This Row],[Section]],TB_notTB,1,FALSE))),"No",LEFT(Table5[[#This Row],[Section]],3)="ETB","PLS",LEFT(Table5[[#This Row],[Section]],1)="7","PDB",NOT(ISBLANK(Table5[[#This Row],[Section]])),"No")</f>
        <v>No</v>
      </c>
    </row>
    <row r="8716" spans="1:13" x14ac:dyDescent="0.25">
      <c r="A8716" s="126" t="s">
        <v>19730</v>
      </c>
      <c r="B8716" s="126" t="s">
        <v>19731</v>
      </c>
      <c r="C8716" s="126" t="s">
        <v>75</v>
      </c>
      <c r="D8716" s="127">
        <v>1.425</v>
      </c>
      <c r="E8716" s="128">
        <v>290</v>
      </c>
      <c r="F8716" s="128">
        <v>290</v>
      </c>
      <c r="G8716" s="126" t="s">
        <v>19729</v>
      </c>
      <c r="H8716" s="126" t="s">
        <v>20406</v>
      </c>
      <c r="I8716" s="126" t="s">
        <v>20407</v>
      </c>
      <c r="J8716" s="126" t="s">
        <v>26241</v>
      </c>
      <c r="K8716" s="9">
        <f>_xlfn.IFNA(VLOOKUP(Table5[[#This Row],[Section]],SubSill_Tier,2,FALSE),0)</f>
        <v>0</v>
      </c>
      <c r="L8716" s="9" t="str">
        <f t="shared" si="145"/>
        <v/>
      </c>
      <c r="M8716" s="205" t="str" cm="1">
        <f t="array" ref="M8716">_xlfn.IFS(NOT(ISERROR(VLOOKUP(Table5[[#This Row],[Section]],TB_notTB,1,FALSE))),"No",LEFT(Table5[[#This Row],[Section]],3)="ETB","PLS",LEFT(Table5[[#This Row],[Section]],1)="7","PDB",NOT(ISBLANK(Table5[[#This Row],[Section]])),"No")</f>
        <v>No</v>
      </c>
    </row>
    <row r="8717" spans="1:13" x14ac:dyDescent="0.25">
      <c r="A8717" s="126" t="s">
        <v>19732</v>
      </c>
      <c r="B8717" s="126" t="s">
        <v>19733</v>
      </c>
      <c r="C8717" s="126" t="s">
        <v>75</v>
      </c>
      <c r="D8717" s="127">
        <v>2.915</v>
      </c>
      <c r="E8717" s="128">
        <v>556</v>
      </c>
      <c r="F8717" s="128">
        <v>371</v>
      </c>
      <c r="G8717" s="126" t="s">
        <v>19729</v>
      </c>
      <c r="H8717" s="126" t="s">
        <v>20406</v>
      </c>
      <c r="I8717" s="126" t="s">
        <v>20407</v>
      </c>
      <c r="J8717" s="126" t="s">
        <v>26241</v>
      </c>
      <c r="K8717" s="9">
        <f>_xlfn.IFNA(VLOOKUP(Table5[[#This Row],[Section]],SubSill_Tier,2,FALSE),0)</f>
        <v>0</v>
      </c>
      <c r="L8717" s="9" t="str">
        <f t="shared" si="145"/>
        <v/>
      </c>
      <c r="M8717" s="205" t="str" cm="1">
        <f t="array" ref="M8717">_xlfn.IFS(NOT(ISERROR(VLOOKUP(Table5[[#This Row],[Section]],TB_notTB,1,FALSE))),"No",LEFT(Table5[[#This Row],[Section]],3)="ETB","PLS",LEFT(Table5[[#This Row],[Section]],1)="7","PDB",NOT(ISBLANK(Table5[[#This Row],[Section]])),"No")</f>
        <v>No</v>
      </c>
    </row>
    <row r="8718" spans="1:13" x14ac:dyDescent="0.25">
      <c r="A8718" s="126" t="s">
        <v>19734</v>
      </c>
      <c r="B8718" s="126" t="s">
        <v>19735</v>
      </c>
      <c r="C8718" s="126" t="s">
        <v>75</v>
      </c>
      <c r="D8718" s="127">
        <v>2.3450000000000002</v>
      </c>
      <c r="E8718" s="128">
        <v>477</v>
      </c>
      <c r="F8718" s="128">
        <v>318</v>
      </c>
      <c r="G8718" s="126" t="s">
        <v>19729</v>
      </c>
      <c r="H8718" s="126" t="s">
        <v>20406</v>
      </c>
      <c r="I8718" s="126" t="s">
        <v>20407</v>
      </c>
      <c r="J8718" s="126" t="s">
        <v>26241</v>
      </c>
      <c r="K8718" s="9">
        <f>_xlfn.IFNA(VLOOKUP(Table5[[#This Row],[Section]],SubSill_Tier,2,FALSE),0)</f>
        <v>0</v>
      </c>
      <c r="L8718" s="9" t="str">
        <f t="shared" si="145"/>
        <v/>
      </c>
      <c r="M8718" s="205" t="str" cm="1">
        <f t="array" ref="M8718">_xlfn.IFS(NOT(ISERROR(VLOOKUP(Table5[[#This Row],[Section]],TB_notTB,1,FALSE))),"No",LEFT(Table5[[#This Row],[Section]],3)="ETB","PLS",LEFT(Table5[[#This Row],[Section]],1)="7","PDB",NOT(ISBLANK(Table5[[#This Row],[Section]])),"No")</f>
        <v>No</v>
      </c>
    </row>
    <row r="8719" spans="1:13" x14ac:dyDescent="0.25">
      <c r="A8719" s="126" t="s">
        <v>19736</v>
      </c>
      <c r="B8719" s="126" t="s">
        <v>19737</v>
      </c>
      <c r="C8719" s="126" t="s">
        <v>75</v>
      </c>
      <c r="D8719" s="127">
        <v>3.5579999999999998</v>
      </c>
      <c r="E8719" s="128">
        <v>477</v>
      </c>
      <c r="F8719" s="128">
        <v>320</v>
      </c>
      <c r="G8719" s="126" t="s">
        <v>19729</v>
      </c>
      <c r="H8719" s="126" t="s">
        <v>20406</v>
      </c>
      <c r="I8719" s="126" t="s">
        <v>20407</v>
      </c>
      <c r="J8719" s="126" t="s">
        <v>26332</v>
      </c>
      <c r="K8719" s="9">
        <f>_xlfn.IFNA(VLOOKUP(Table5[[#This Row],[Section]],SubSill_Tier,2,FALSE),0)</f>
        <v>0</v>
      </c>
      <c r="L8719" s="9" t="str">
        <f t="shared" si="145"/>
        <v/>
      </c>
      <c r="M8719" s="205" t="str" cm="1">
        <f t="array" ref="M8719">_xlfn.IFS(NOT(ISERROR(VLOOKUP(Table5[[#This Row],[Section]],TB_notTB,1,FALSE))),"No",LEFT(Table5[[#This Row],[Section]],3)="ETB","PLS",LEFT(Table5[[#This Row],[Section]],1)="7","PDB",NOT(ISBLANK(Table5[[#This Row],[Section]])),"No")</f>
        <v>No</v>
      </c>
    </row>
    <row r="8720" spans="1:13" x14ac:dyDescent="0.25">
      <c r="A8720" s="126" t="s">
        <v>19738</v>
      </c>
      <c r="B8720" s="126" t="s">
        <v>19739</v>
      </c>
      <c r="C8720" s="126" t="s">
        <v>75</v>
      </c>
      <c r="D8720" s="127">
        <v>4.577</v>
      </c>
      <c r="E8720" s="128">
        <v>717</v>
      </c>
      <c r="F8720" s="128">
        <v>478</v>
      </c>
      <c r="G8720" s="126" t="s">
        <v>19729</v>
      </c>
      <c r="H8720" s="126" t="s">
        <v>20406</v>
      </c>
      <c r="I8720" s="126" t="s">
        <v>20407</v>
      </c>
      <c r="J8720" s="126" t="s">
        <v>26332</v>
      </c>
      <c r="K8720" s="9">
        <f>_xlfn.IFNA(VLOOKUP(Table5[[#This Row],[Section]],SubSill_Tier,2,FALSE),0)</f>
        <v>0</v>
      </c>
      <c r="L8720" s="9" t="str">
        <f t="shared" si="145"/>
        <v/>
      </c>
      <c r="M8720" s="205" t="str" cm="1">
        <f t="array" ref="M8720">_xlfn.IFS(NOT(ISERROR(VLOOKUP(Table5[[#This Row],[Section]],TB_notTB,1,FALSE))),"No",LEFT(Table5[[#This Row],[Section]],3)="ETB","PLS",LEFT(Table5[[#This Row],[Section]],1)="7","PDB",NOT(ISBLANK(Table5[[#This Row],[Section]])),"No")</f>
        <v>No</v>
      </c>
    </row>
    <row r="8721" spans="1:13" x14ac:dyDescent="0.25">
      <c r="A8721" s="126" t="s">
        <v>19740</v>
      </c>
      <c r="B8721" s="126" t="s">
        <v>19741</v>
      </c>
      <c r="C8721" s="126" t="s">
        <v>75</v>
      </c>
      <c r="D8721" s="127">
        <v>2.0720000000000001</v>
      </c>
      <c r="E8721" s="128">
        <v>350</v>
      </c>
      <c r="F8721" s="128">
        <v>350</v>
      </c>
      <c r="G8721" s="126" t="s">
        <v>19729</v>
      </c>
      <c r="H8721" s="126" t="s">
        <v>20406</v>
      </c>
      <c r="I8721" s="126" t="s">
        <v>20407</v>
      </c>
      <c r="J8721" s="126" t="s">
        <v>26241</v>
      </c>
      <c r="K8721" s="9">
        <f>_xlfn.IFNA(VLOOKUP(Table5[[#This Row],[Section]],SubSill_Tier,2,FALSE),0)</f>
        <v>0</v>
      </c>
      <c r="L8721" s="9" t="str">
        <f t="shared" si="145"/>
        <v/>
      </c>
      <c r="M8721" s="205" t="str" cm="1">
        <f t="array" ref="M8721">_xlfn.IFS(NOT(ISERROR(VLOOKUP(Table5[[#This Row],[Section]],TB_notTB,1,FALSE))),"No",LEFT(Table5[[#This Row],[Section]],3)="ETB","PLS",LEFT(Table5[[#This Row],[Section]],1)="7","PDB",NOT(ISBLANK(Table5[[#This Row],[Section]])),"No")</f>
        <v>No</v>
      </c>
    </row>
    <row r="8722" spans="1:13" x14ac:dyDescent="0.25">
      <c r="A8722" s="126" t="s">
        <v>19742</v>
      </c>
      <c r="B8722" s="126" t="s">
        <v>19743</v>
      </c>
      <c r="C8722" s="126" t="s">
        <v>75</v>
      </c>
      <c r="D8722" s="127">
        <v>1.51</v>
      </c>
      <c r="E8722" s="128">
        <v>375</v>
      </c>
      <c r="F8722" s="128">
        <v>375</v>
      </c>
      <c r="G8722" s="126" t="s">
        <v>19729</v>
      </c>
      <c r="H8722" s="126" t="s">
        <v>20406</v>
      </c>
      <c r="I8722" s="126" t="s">
        <v>20407</v>
      </c>
      <c r="J8722" s="126" t="s">
        <v>26241</v>
      </c>
      <c r="K8722" s="9">
        <f>_xlfn.IFNA(VLOOKUP(Table5[[#This Row],[Section]],SubSill_Tier,2,FALSE),0)</f>
        <v>0</v>
      </c>
      <c r="L8722" s="9" t="str">
        <f t="shared" si="145"/>
        <v/>
      </c>
      <c r="M8722" s="205" t="str" cm="1">
        <f t="array" ref="M8722">_xlfn.IFS(NOT(ISERROR(VLOOKUP(Table5[[#This Row],[Section]],TB_notTB,1,FALSE))),"No",LEFT(Table5[[#This Row],[Section]],3)="ETB","PLS",LEFT(Table5[[#This Row],[Section]],1)="7","PDB",NOT(ISBLANK(Table5[[#This Row],[Section]])),"No")</f>
        <v>No</v>
      </c>
    </row>
    <row r="8723" spans="1:13" x14ac:dyDescent="0.25">
      <c r="A8723" s="126" t="s">
        <v>19744</v>
      </c>
      <c r="B8723" s="126" t="s">
        <v>19745</v>
      </c>
      <c r="C8723" s="126" t="s">
        <v>75</v>
      </c>
      <c r="D8723" s="127">
        <v>0.55700000000000005</v>
      </c>
      <c r="E8723" s="128">
        <v>207</v>
      </c>
      <c r="F8723" s="128">
        <v>164</v>
      </c>
      <c r="G8723" s="126" t="s">
        <v>19729</v>
      </c>
      <c r="H8723" s="126" t="s">
        <v>20406</v>
      </c>
      <c r="I8723" s="126" t="s">
        <v>20407</v>
      </c>
      <c r="J8723" s="126" t="s">
        <v>26241</v>
      </c>
      <c r="K8723" s="9">
        <f>_xlfn.IFNA(VLOOKUP(Table5[[#This Row],[Section]],SubSill_Tier,2,FALSE),0)</f>
        <v>0</v>
      </c>
      <c r="L8723" s="9" t="str">
        <f t="shared" si="145"/>
        <v/>
      </c>
      <c r="M8723" s="205" t="str" cm="1">
        <f t="array" ref="M8723">_xlfn.IFS(NOT(ISERROR(VLOOKUP(Table5[[#This Row],[Section]],TB_notTB,1,FALSE))),"No",LEFT(Table5[[#This Row],[Section]],3)="ETB","PLS",LEFT(Table5[[#This Row],[Section]],1)="7","PDB",NOT(ISBLANK(Table5[[#This Row],[Section]])),"No")</f>
        <v>No</v>
      </c>
    </row>
    <row r="8724" spans="1:13" x14ac:dyDescent="0.25">
      <c r="A8724" s="126" t="s">
        <v>19746</v>
      </c>
      <c r="B8724" s="126" t="s">
        <v>19747</v>
      </c>
      <c r="C8724" s="126" t="s">
        <v>75</v>
      </c>
      <c r="D8724" s="127">
        <v>3.6139999999999999</v>
      </c>
      <c r="E8724" s="128">
        <v>391</v>
      </c>
      <c r="F8724" s="128">
        <v>356</v>
      </c>
      <c r="G8724" s="126" t="s">
        <v>19729</v>
      </c>
      <c r="H8724" s="126" t="s">
        <v>20406</v>
      </c>
      <c r="I8724" s="126" t="s">
        <v>20407</v>
      </c>
      <c r="J8724" s="126" t="s">
        <v>26332</v>
      </c>
      <c r="K8724" s="9">
        <f>_xlfn.IFNA(VLOOKUP(Table5[[#This Row],[Section]],SubSill_Tier,2,FALSE),0)</f>
        <v>0</v>
      </c>
      <c r="L8724" s="9" t="str">
        <f t="shared" si="145"/>
        <v/>
      </c>
      <c r="M8724" s="205" t="str" cm="1">
        <f t="array" ref="M8724">_xlfn.IFS(NOT(ISERROR(VLOOKUP(Table5[[#This Row],[Section]],TB_notTB,1,FALSE))),"No",LEFT(Table5[[#This Row],[Section]],3)="ETB","PLS",LEFT(Table5[[#This Row],[Section]],1)="7","PDB",NOT(ISBLANK(Table5[[#This Row],[Section]])),"No")</f>
        <v>No</v>
      </c>
    </row>
    <row r="8725" spans="1:13" x14ac:dyDescent="0.25">
      <c r="A8725" s="126" t="s">
        <v>19748</v>
      </c>
      <c r="B8725" s="126" t="s">
        <v>19749</v>
      </c>
      <c r="C8725" s="126" t="s">
        <v>75</v>
      </c>
      <c r="D8725" s="127">
        <v>0.83199999999999996</v>
      </c>
      <c r="E8725" s="128">
        <v>347</v>
      </c>
      <c r="F8725" s="128">
        <v>232</v>
      </c>
      <c r="G8725" s="126" t="s">
        <v>19729</v>
      </c>
      <c r="H8725" s="126" t="s">
        <v>20406</v>
      </c>
      <c r="I8725" s="126" t="s">
        <v>20407</v>
      </c>
      <c r="J8725" s="126" t="s">
        <v>26241</v>
      </c>
      <c r="K8725" s="9">
        <f>_xlfn.IFNA(VLOOKUP(Table5[[#This Row],[Section]],SubSill_Tier,2,FALSE),0)</f>
        <v>0</v>
      </c>
      <c r="L8725" s="9" t="str">
        <f t="shared" si="145"/>
        <v/>
      </c>
      <c r="M8725" s="205" t="str" cm="1">
        <f t="array" ref="M8725">_xlfn.IFS(NOT(ISERROR(VLOOKUP(Table5[[#This Row],[Section]],TB_notTB,1,FALSE))),"No",LEFT(Table5[[#This Row],[Section]],3)="ETB","PLS",LEFT(Table5[[#This Row],[Section]],1)="7","PDB",NOT(ISBLANK(Table5[[#This Row],[Section]])),"No")</f>
        <v>No</v>
      </c>
    </row>
    <row r="8726" spans="1:13" x14ac:dyDescent="0.25">
      <c r="A8726" s="126" t="s">
        <v>19750</v>
      </c>
      <c r="B8726" s="126" t="s">
        <v>19751</v>
      </c>
      <c r="C8726" s="126" t="s">
        <v>75</v>
      </c>
      <c r="D8726" s="127">
        <v>0.69599999999999995</v>
      </c>
      <c r="E8726" s="128">
        <v>153</v>
      </c>
      <c r="F8726" s="128">
        <v>111</v>
      </c>
      <c r="G8726" s="126" t="s">
        <v>19729</v>
      </c>
      <c r="H8726" s="126" t="s">
        <v>20406</v>
      </c>
      <c r="I8726" s="126" t="s">
        <v>20407</v>
      </c>
      <c r="J8726" s="126" t="s">
        <v>26241</v>
      </c>
      <c r="K8726" s="9">
        <f>_xlfn.IFNA(VLOOKUP(Table5[[#This Row],[Section]],SubSill_Tier,2,FALSE),0)</f>
        <v>0</v>
      </c>
      <c r="L8726" s="9" t="str">
        <f t="shared" si="145"/>
        <v/>
      </c>
      <c r="M8726" s="205" t="str" cm="1">
        <f t="array" ref="M8726">_xlfn.IFS(NOT(ISERROR(VLOOKUP(Table5[[#This Row],[Section]],TB_notTB,1,FALSE))),"No",LEFT(Table5[[#This Row],[Section]],3)="ETB","PLS",LEFT(Table5[[#This Row],[Section]],1)="7","PDB",NOT(ISBLANK(Table5[[#This Row],[Section]])),"No")</f>
        <v>No</v>
      </c>
    </row>
    <row r="8727" spans="1:13" x14ac:dyDescent="0.25">
      <c r="A8727" s="126" t="s">
        <v>19752</v>
      </c>
      <c r="B8727" s="126" t="s">
        <v>19753</v>
      </c>
      <c r="C8727" s="126" t="s">
        <v>75</v>
      </c>
      <c r="D8727" s="127">
        <v>0.61299999999999999</v>
      </c>
      <c r="E8727" s="128">
        <v>151</v>
      </c>
      <c r="F8727" s="128">
        <v>101</v>
      </c>
      <c r="G8727" s="126" t="s">
        <v>19729</v>
      </c>
      <c r="H8727" s="126" t="s">
        <v>20406</v>
      </c>
      <c r="I8727" s="126" t="s">
        <v>20407</v>
      </c>
      <c r="J8727" s="126" t="s">
        <v>26241</v>
      </c>
      <c r="K8727" s="9">
        <f>_xlfn.IFNA(VLOOKUP(Table5[[#This Row],[Section]],SubSill_Tier,2,FALSE),0)</f>
        <v>0</v>
      </c>
      <c r="L8727" s="9" t="str">
        <f t="shared" si="145"/>
        <v/>
      </c>
      <c r="M8727" s="205" t="str" cm="1">
        <f t="array" ref="M8727">_xlfn.IFS(NOT(ISERROR(VLOOKUP(Table5[[#This Row],[Section]],TB_notTB,1,FALSE))),"No",LEFT(Table5[[#This Row],[Section]],3)="ETB","PLS",LEFT(Table5[[#This Row],[Section]],1)="7","PDB",NOT(ISBLANK(Table5[[#This Row],[Section]])),"No")</f>
        <v>No</v>
      </c>
    </row>
    <row r="8728" spans="1:13" x14ac:dyDescent="0.25">
      <c r="A8728" s="126" t="s">
        <v>19754</v>
      </c>
      <c r="B8728" s="126" t="s">
        <v>19755</v>
      </c>
      <c r="C8728" s="126" t="s">
        <v>75</v>
      </c>
      <c r="D8728" s="127">
        <v>0.32700000000000001</v>
      </c>
      <c r="E8728" s="128">
        <v>131</v>
      </c>
      <c r="F8728" s="128">
        <v>100</v>
      </c>
      <c r="G8728" s="126" t="s">
        <v>19729</v>
      </c>
      <c r="H8728" s="126" t="s">
        <v>20406</v>
      </c>
      <c r="I8728" s="126" t="s">
        <v>20407</v>
      </c>
      <c r="J8728" s="126" t="s">
        <v>26241</v>
      </c>
      <c r="K8728" s="9">
        <f>_xlfn.IFNA(VLOOKUP(Table5[[#This Row],[Section]],SubSill_Tier,2,FALSE),0)</f>
        <v>0</v>
      </c>
      <c r="L8728" s="9" t="str">
        <f t="shared" si="145"/>
        <v/>
      </c>
      <c r="M8728" s="205" t="str" cm="1">
        <f t="array" ref="M8728">_xlfn.IFS(NOT(ISERROR(VLOOKUP(Table5[[#This Row],[Section]],TB_notTB,1,FALSE))),"No",LEFT(Table5[[#This Row],[Section]],3)="ETB","PLS",LEFT(Table5[[#This Row],[Section]],1)="7","PDB",NOT(ISBLANK(Table5[[#This Row],[Section]])),"No")</f>
        <v>No</v>
      </c>
    </row>
    <row r="8729" spans="1:13" x14ac:dyDescent="0.25">
      <c r="A8729" s="126" t="s">
        <v>19756</v>
      </c>
      <c r="B8729" s="126" t="s">
        <v>19757</v>
      </c>
      <c r="C8729" s="126" t="s">
        <v>75</v>
      </c>
      <c r="D8729" s="127">
        <v>1.97</v>
      </c>
      <c r="E8729" s="128">
        <v>526</v>
      </c>
      <c r="F8729" s="128">
        <v>351</v>
      </c>
      <c r="G8729" s="126" t="s">
        <v>19729</v>
      </c>
      <c r="H8729" s="126" t="s">
        <v>20406</v>
      </c>
      <c r="I8729" s="126" t="s">
        <v>20407</v>
      </c>
      <c r="J8729" s="126" t="s">
        <v>26241</v>
      </c>
      <c r="K8729" s="9">
        <f>_xlfn.IFNA(VLOOKUP(Table5[[#This Row],[Section]],SubSill_Tier,2,FALSE),0)</f>
        <v>0</v>
      </c>
      <c r="L8729" s="9" t="str">
        <f t="shared" si="145"/>
        <v/>
      </c>
      <c r="M8729" s="205" t="str" cm="1">
        <f t="array" ref="M8729">_xlfn.IFS(NOT(ISERROR(VLOOKUP(Table5[[#This Row],[Section]],TB_notTB,1,FALSE))),"No",LEFT(Table5[[#This Row],[Section]],3)="ETB","PLS",LEFT(Table5[[#This Row],[Section]],1)="7","PDB",NOT(ISBLANK(Table5[[#This Row],[Section]])),"No")</f>
        <v>No</v>
      </c>
    </row>
    <row r="8730" spans="1:13" x14ac:dyDescent="0.25">
      <c r="A8730" s="126" t="s">
        <v>19758</v>
      </c>
      <c r="B8730" s="126" t="s">
        <v>19759</v>
      </c>
      <c r="C8730" s="126" t="s">
        <v>75</v>
      </c>
      <c r="D8730" s="127">
        <v>0.317</v>
      </c>
      <c r="E8730" s="128">
        <v>128</v>
      </c>
      <c r="F8730" s="128">
        <v>110</v>
      </c>
      <c r="G8730" s="126" t="s">
        <v>19729</v>
      </c>
      <c r="H8730" s="126" t="s">
        <v>20406</v>
      </c>
      <c r="I8730" s="126" t="s">
        <v>20407</v>
      </c>
      <c r="J8730" s="126" t="s">
        <v>26241</v>
      </c>
      <c r="K8730" s="9">
        <f>_xlfn.IFNA(VLOOKUP(Table5[[#This Row],[Section]],SubSill_Tier,2,FALSE),0)</f>
        <v>0</v>
      </c>
      <c r="L8730" s="9" t="str">
        <f t="shared" si="145"/>
        <v/>
      </c>
      <c r="M8730" s="205" t="str" cm="1">
        <f t="array" ref="M8730">_xlfn.IFS(NOT(ISERROR(VLOOKUP(Table5[[#This Row],[Section]],TB_notTB,1,FALSE))),"No",LEFT(Table5[[#This Row],[Section]],3)="ETB","PLS",LEFT(Table5[[#This Row],[Section]],1)="7","PDB",NOT(ISBLANK(Table5[[#This Row],[Section]])),"No")</f>
        <v>No</v>
      </c>
    </row>
    <row r="8731" spans="1:13" x14ac:dyDescent="0.25">
      <c r="A8731" s="126" t="s">
        <v>19760</v>
      </c>
      <c r="B8731" s="126" t="s">
        <v>19761</v>
      </c>
      <c r="C8731" s="126" t="s">
        <v>98</v>
      </c>
      <c r="D8731" s="127">
        <v>14.747999999999999</v>
      </c>
      <c r="E8731" s="128">
        <v>704</v>
      </c>
      <c r="F8731" s="128">
        <v>704</v>
      </c>
      <c r="G8731" s="126" t="s">
        <v>19729</v>
      </c>
      <c r="H8731" s="126" t="s">
        <v>20406</v>
      </c>
      <c r="I8731" s="126" t="s">
        <v>20407</v>
      </c>
      <c r="J8731" s="126" t="s">
        <v>26248</v>
      </c>
      <c r="K8731" s="9">
        <f>_xlfn.IFNA(VLOOKUP(Table5[[#This Row],[Section]],SubSill_Tier,2,FALSE),0)</f>
        <v>0</v>
      </c>
      <c r="L8731" s="9" t="str">
        <f t="shared" si="145"/>
        <v/>
      </c>
      <c r="M8731" s="205" t="str" cm="1">
        <f t="array" ref="M8731">_xlfn.IFS(NOT(ISERROR(VLOOKUP(Table5[[#This Row],[Section]],TB_notTB,1,FALSE))),"No",LEFT(Table5[[#This Row],[Section]],3)="ETB","PLS",LEFT(Table5[[#This Row],[Section]],1)="7","PDB",NOT(ISBLANK(Table5[[#This Row],[Section]])),"No")</f>
        <v>No</v>
      </c>
    </row>
    <row r="8732" spans="1:13" x14ac:dyDescent="0.25">
      <c r="A8732" s="126" t="s">
        <v>19762</v>
      </c>
      <c r="B8732" s="126" t="s">
        <v>19763</v>
      </c>
      <c r="C8732" s="126" t="s">
        <v>98</v>
      </c>
      <c r="D8732" s="127">
        <v>25.399000000000001</v>
      </c>
      <c r="E8732" s="128">
        <v>743</v>
      </c>
      <c r="F8732" s="128">
        <v>743</v>
      </c>
      <c r="G8732" s="126" t="s">
        <v>19729</v>
      </c>
      <c r="H8732" s="126" t="s">
        <v>20406</v>
      </c>
      <c r="I8732" s="126" t="s">
        <v>20407</v>
      </c>
      <c r="J8732" s="126" t="s">
        <v>26268</v>
      </c>
      <c r="K8732" s="9">
        <f>_xlfn.IFNA(VLOOKUP(Table5[[#This Row],[Section]],SubSill_Tier,2,FALSE),0)</f>
        <v>0</v>
      </c>
      <c r="L8732" s="9" t="str">
        <f t="shared" si="145"/>
        <v/>
      </c>
      <c r="M8732" s="205" t="str" cm="1">
        <f t="array" ref="M8732">_xlfn.IFS(NOT(ISERROR(VLOOKUP(Table5[[#This Row],[Section]],TB_notTB,1,FALSE))),"No",LEFT(Table5[[#This Row],[Section]],3)="ETB","PLS",LEFT(Table5[[#This Row],[Section]],1)="7","PDB",NOT(ISBLANK(Table5[[#This Row],[Section]])),"No")</f>
        <v>No</v>
      </c>
    </row>
    <row r="8733" spans="1:13" x14ac:dyDescent="0.25">
      <c r="A8733" s="126" t="s">
        <v>19764</v>
      </c>
      <c r="B8733" s="126" t="s">
        <v>19765</v>
      </c>
      <c r="C8733" s="126" t="s">
        <v>75</v>
      </c>
      <c r="D8733" s="127">
        <v>1.9319999999999999</v>
      </c>
      <c r="E8733" s="128">
        <v>669</v>
      </c>
      <c r="F8733" s="128">
        <v>669</v>
      </c>
      <c r="G8733" s="126" t="s">
        <v>13713</v>
      </c>
      <c r="H8733" s="126" t="s">
        <v>21056</v>
      </c>
      <c r="I8733" s="126" t="s">
        <v>21057</v>
      </c>
      <c r="J8733" s="126" t="s">
        <v>26233</v>
      </c>
      <c r="K8733" s="9">
        <f>_xlfn.IFNA(VLOOKUP(Table5[[#This Row],[Section]],SubSill_Tier,2,FALSE),0)</f>
        <v>0</v>
      </c>
      <c r="L8733" s="9" t="str">
        <f t="shared" si="145"/>
        <v/>
      </c>
      <c r="M8733" s="205" t="str" cm="1">
        <f t="array" ref="M8733">_xlfn.IFS(NOT(ISERROR(VLOOKUP(Table5[[#This Row],[Section]],TB_notTB,1,FALSE))),"No",LEFT(Table5[[#This Row],[Section]],3)="ETB","PLS",LEFT(Table5[[#This Row],[Section]],1)="7","PDB",NOT(ISBLANK(Table5[[#This Row],[Section]])),"No")</f>
        <v>No</v>
      </c>
    </row>
    <row r="8734" spans="1:13" x14ac:dyDescent="0.25">
      <c r="A8734" s="126" t="s">
        <v>19766</v>
      </c>
      <c r="B8734" s="126" t="s">
        <v>21341</v>
      </c>
      <c r="C8734" s="126" t="s">
        <v>75</v>
      </c>
      <c r="D8734" s="127">
        <v>1.0549999999999999</v>
      </c>
      <c r="E8734" s="128">
        <v>326</v>
      </c>
      <c r="F8734" s="128">
        <v>326</v>
      </c>
      <c r="G8734" s="126" t="s">
        <v>15796</v>
      </c>
      <c r="H8734" s="126" t="s">
        <v>20333</v>
      </c>
      <c r="I8734" s="126" t="s">
        <v>21204</v>
      </c>
      <c r="J8734" s="126" t="s">
        <v>26325</v>
      </c>
      <c r="K8734" s="9">
        <f>_xlfn.IFNA(VLOOKUP(Table5[[#This Row],[Section]],SubSill_Tier,2,FALSE),0)</f>
        <v>0</v>
      </c>
      <c r="L8734" s="9" t="str">
        <f t="shared" si="145"/>
        <v/>
      </c>
      <c r="M8734" s="205" t="str" cm="1">
        <f t="array" ref="M8734">_xlfn.IFS(NOT(ISERROR(VLOOKUP(Table5[[#This Row],[Section]],TB_notTB,1,FALSE))),"No",LEFT(Table5[[#This Row],[Section]],3)="ETB","PLS",LEFT(Table5[[#This Row],[Section]],1)="7","PDB",NOT(ISBLANK(Table5[[#This Row],[Section]])),"No")</f>
        <v>No</v>
      </c>
    </row>
    <row r="8735" spans="1:13" x14ac:dyDescent="0.25">
      <c r="A8735" s="126" t="s">
        <v>19767</v>
      </c>
      <c r="B8735" s="126" t="s">
        <v>19768</v>
      </c>
      <c r="C8735" s="126" t="s">
        <v>75</v>
      </c>
      <c r="D8735" s="127">
        <v>2.8690000000000002</v>
      </c>
      <c r="E8735" s="128">
        <v>613</v>
      </c>
      <c r="F8735" s="128">
        <v>410</v>
      </c>
      <c r="G8735" s="126" t="s">
        <v>21342</v>
      </c>
      <c r="H8735" s="126" t="s">
        <v>21343</v>
      </c>
      <c r="I8735" s="126" t="s">
        <v>21344</v>
      </c>
      <c r="J8735" s="126" t="s">
        <v>26362</v>
      </c>
      <c r="K8735" s="9">
        <f>_xlfn.IFNA(VLOOKUP(Table5[[#This Row],[Section]],SubSill_Tier,2,FALSE),0)</f>
        <v>0</v>
      </c>
      <c r="L8735" s="9" t="str">
        <f t="shared" si="145"/>
        <v/>
      </c>
      <c r="M8735" s="205" t="str" cm="1">
        <f t="array" ref="M8735">_xlfn.IFS(NOT(ISERROR(VLOOKUP(Table5[[#This Row],[Section]],TB_notTB,1,FALSE))),"No",LEFT(Table5[[#This Row],[Section]],3)="ETB","PLS",LEFT(Table5[[#This Row],[Section]],1)="7","PDB",NOT(ISBLANK(Table5[[#This Row],[Section]])),"No")</f>
        <v>No</v>
      </c>
    </row>
    <row r="8736" spans="1:13" x14ac:dyDescent="0.25">
      <c r="A8736" s="126" t="s">
        <v>19932</v>
      </c>
      <c r="B8736" s="126" t="s">
        <v>19933</v>
      </c>
      <c r="C8736" s="126" t="s">
        <v>98</v>
      </c>
      <c r="D8736" s="127">
        <v>18.181000000000001</v>
      </c>
      <c r="E8736" s="128">
        <v>658</v>
      </c>
      <c r="F8736" s="128">
        <v>658</v>
      </c>
      <c r="G8736" s="126" t="s">
        <v>19729</v>
      </c>
      <c r="H8736" s="126" t="s">
        <v>20406</v>
      </c>
      <c r="I8736" s="126" t="s">
        <v>20407</v>
      </c>
      <c r="J8736" s="126" t="s">
        <v>26249</v>
      </c>
      <c r="K8736" s="9">
        <f>_xlfn.IFNA(VLOOKUP(Table5[[#This Row],[Section]],SubSill_Tier,2,FALSE),0)</f>
        <v>0</v>
      </c>
      <c r="L8736" s="9" t="str">
        <f t="shared" si="145"/>
        <v/>
      </c>
      <c r="M8736" s="205" t="str" cm="1">
        <f t="array" ref="M8736">_xlfn.IFS(NOT(ISERROR(VLOOKUP(Table5[[#This Row],[Section]],TB_notTB,1,FALSE))),"No",LEFT(Table5[[#This Row],[Section]],3)="ETB","PLS",LEFT(Table5[[#This Row],[Section]],1)="7","PDB",NOT(ISBLANK(Table5[[#This Row],[Section]])),"No")</f>
        <v>No</v>
      </c>
    </row>
    <row r="8737" spans="1:13" x14ac:dyDescent="0.25">
      <c r="A8737" s="126" t="s">
        <v>19934</v>
      </c>
      <c r="B8737" s="126" t="s">
        <v>26847</v>
      </c>
      <c r="C8737" s="126" t="s">
        <v>98</v>
      </c>
      <c r="D8737" s="127">
        <v>1.0820000000000001</v>
      </c>
      <c r="E8737" s="128">
        <v>242</v>
      </c>
      <c r="F8737" s="128">
        <v>162</v>
      </c>
      <c r="G8737" s="126" t="s">
        <v>13925</v>
      </c>
      <c r="H8737" s="126" t="s">
        <v>20671</v>
      </c>
      <c r="I8737" s="126" t="s">
        <v>26480</v>
      </c>
      <c r="J8737" s="126" t="s">
        <v>26353</v>
      </c>
      <c r="K8737" s="9">
        <f>_xlfn.IFNA(VLOOKUP(Table5[[#This Row],[Section]],SubSill_Tier,2,FALSE),0)</f>
        <v>0</v>
      </c>
      <c r="L8737" s="9" t="str">
        <f t="shared" si="145"/>
        <v/>
      </c>
      <c r="M8737" s="205" t="str" cm="1">
        <f t="array" ref="M8737">_xlfn.IFS(NOT(ISERROR(VLOOKUP(Table5[[#This Row],[Section]],TB_notTB,1,FALSE))),"No",LEFT(Table5[[#This Row],[Section]],3)="ETB","PLS",LEFT(Table5[[#This Row],[Section]],1)="7","PDB",NOT(ISBLANK(Table5[[#This Row],[Section]])),"No")</f>
        <v>No</v>
      </c>
    </row>
    <row r="8738" spans="1:13" x14ac:dyDescent="0.25">
      <c r="A8738" s="126" t="s">
        <v>19935</v>
      </c>
      <c r="B8738" s="126" t="s">
        <v>26848</v>
      </c>
      <c r="C8738" s="126" t="s">
        <v>98</v>
      </c>
      <c r="D8738" s="127">
        <v>0.84799999999999998</v>
      </c>
      <c r="E8738" s="128">
        <v>192</v>
      </c>
      <c r="F8738" s="128">
        <v>128</v>
      </c>
      <c r="G8738" s="126" t="s">
        <v>13925</v>
      </c>
      <c r="H8738" s="126" t="s">
        <v>20671</v>
      </c>
      <c r="I8738" s="126" t="s">
        <v>26480</v>
      </c>
      <c r="J8738" s="126" t="s">
        <v>26353</v>
      </c>
      <c r="K8738" s="9">
        <f>_xlfn.IFNA(VLOOKUP(Table5[[#This Row],[Section]],SubSill_Tier,2,FALSE),0)</f>
        <v>0</v>
      </c>
      <c r="L8738" s="9" t="str">
        <f t="shared" si="145"/>
        <v/>
      </c>
      <c r="M8738" s="205" t="str" cm="1">
        <f t="array" ref="M8738">_xlfn.IFS(NOT(ISERROR(VLOOKUP(Table5[[#This Row],[Section]],TB_notTB,1,FALSE))),"No",LEFT(Table5[[#This Row],[Section]],3)="ETB","PLS",LEFT(Table5[[#This Row],[Section]],1)="7","PDB",NOT(ISBLANK(Table5[[#This Row],[Section]])),"No")</f>
        <v>No</v>
      </c>
    </row>
    <row r="8739" spans="1:13" x14ac:dyDescent="0.25">
      <c r="A8739" s="126" t="s">
        <v>19936</v>
      </c>
      <c r="B8739" s="126" t="s">
        <v>26849</v>
      </c>
      <c r="C8739" s="126" t="s">
        <v>98</v>
      </c>
      <c r="D8739" s="127">
        <v>0.84799999999999998</v>
      </c>
      <c r="E8739" s="128">
        <v>298</v>
      </c>
      <c r="F8739" s="128">
        <v>199</v>
      </c>
      <c r="G8739" s="126" t="s">
        <v>13925</v>
      </c>
      <c r="H8739" s="126" t="s">
        <v>20671</v>
      </c>
      <c r="I8739" s="126" t="s">
        <v>26480</v>
      </c>
      <c r="J8739" s="126" t="s">
        <v>26353</v>
      </c>
      <c r="K8739" s="9">
        <f>_xlfn.IFNA(VLOOKUP(Table5[[#This Row],[Section]],SubSill_Tier,2,FALSE),0)</f>
        <v>0</v>
      </c>
      <c r="L8739" s="9" t="str">
        <f t="shared" si="145"/>
        <v/>
      </c>
      <c r="M8739" s="205" t="str" cm="1">
        <f t="array" ref="M8739">_xlfn.IFS(NOT(ISERROR(VLOOKUP(Table5[[#This Row],[Section]],TB_notTB,1,FALSE))),"No",LEFT(Table5[[#This Row],[Section]],3)="ETB","PLS",LEFT(Table5[[#This Row],[Section]],1)="7","PDB",NOT(ISBLANK(Table5[[#This Row],[Section]])),"No")</f>
        <v>No</v>
      </c>
    </row>
    <row r="8740" spans="1:13" x14ac:dyDescent="0.25">
      <c r="A8740" s="126" t="s">
        <v>19937</v>
      </c>
      <c r="B8740" s="126" t="s">
        <v>26850</v>
      </c>
      <c r="C8740" s="126" t="s">
        <v>98</v>
      </c>
      <c r="D8740" s="127">
        <v>1.091</v>
      </c>
      <c r="E8740" s="128">
        <v>278</v>
      </c>
      <c r="F8740" s="128">
        <v>186</v>
      </c>
      <c r="G8740" s="126" t="s">
        <v>13925</v>
      </c>
      <c r="H8740" s="126" t="s">
        <v>20671</v>
      </c>
      <c r="I8740" s="126" t="s">
        <v>26480</v>
      </c>
      <c r="J8740" s="126" t="s">
        <v>26353</v>
      </c>
      <c r="K8740" s="9">
        <f>_xlfn.IFNA(VLOOKUP(Table5[[#This Row],[Section]],SubSill_Tier,2,FALSE),0)</f>
        <v>0</v>
      </c>
      <c r="L8740" s="9" t="str">
        <f t="shared" si="145"/>
        <v/>
      </c>
      <c r="M8740" s="205" t="str" cm="1">
        <f t="array" ref="M8740">_xlfn.IFS(NOT(ISERROR(VLOOKUP(Table5[[#This Row],[Section]],TB_notTB,1,FALSE))),"No",LEFT(Table5[[#This Row],[Section]],3)="ETB","PLS",LEFT(Table5[[#This Row],[Section]],1)="7","PDB",NOT(ISBLANK(Table5[[#This Row],[Section]])),"No")</f>
        <v>No</v>
      </c>
    </row>
    <row r="8741" spans="1:13" x14ac:dyDescent="0.25">
      <c r="A8741" s="126" t="s">
        <v>19938</v>
      </c>
      <c r="B8741" s="126" t="s">
        <v>19939</v>
      </c>
      <c r="C8741" s="126" t="s">
        <v>98</v>
      </c>
      <c r="D8741" s="127">
        <v>0.73299999999999998</v>
      </c>
      <c r="E8741" s="128">
        <v>222</v>
      </c>
      <c r="F8741" s="128">
        <v>148</v>
      </c>
      <c r="G8741" s="126" t="s">
        <v>13925</v>
      </c>
      <c r="H8741" s="126" t="s">
        <v>20671</v>
      </c>
      <c r="I8741" s="126" t="s">
        <v>26480</v>
      </c>
      <c r="J8741" s="126" t="s">
        <v>26353</v>
      </c>
      <c r="K8741" s="9">
        <f>_xlfn.IFNA(VLOOKUP(Table5[[#This Row],[Section]],SubSill_Tier,2,FALSE),0)</f>
        <v>0</v>
      </c>
      <c r="L8741" s="9" t="str">
        <f t="shared" si="145"/>
        <v/>
      </c>
      <c r="M8741" s="205" t="str" cm="1">
        <f t="array" ref="M8741">_xlfn.IFS(NOT(ISERROR(VLOOKUP(Table5[[#This Row],[Section]],TB_notTB,1,FALSE))),"No",LEFT(Table5[[#This Row],[Section]],3)="ETB","PLS",LEFT(Table5[[#This Row],[Section]],1)="7","PDB",NOT(ISBLANK(Table5[[#This Row],[Section]])),"No")</f>
        <v>No</v>
      </c>
    </row>
    <row r="8742" spans="1:13" x14ac:dyDescent="0.25">
      <c r="A8742" s="126" t="s">
        <v>19940</v>
      </c>
      <c r="B8742" s="126" t="s">
        <v>19941</v>
      </c>
      <c r="C8742" s="126" t="s">
        <v>98</v>
      </c>
      <c r="D8742" s="127">
        <v>0.56200000000000006</v>
      </c>
      <c r="E8742" s="128">
        <v>178</v>
      </c>
      <c r="F8742" s="128">
        <v>119</v>
      </c>
      <c r="G8742" s="126" t="s">
        <v>13925</v>
      </c>
      <c r="H8742" s="126" t="s">
        <v>20671</v>
      </c>
      <c r="I8742" s="126" t="s">
        <v>26480</v>
      </c>
      <c r="J8742" s="126" t="s">
        <v>26353</v>
      </c>
      <c r="K8742" s="9">
        <f>_xlfn.IFNA(VLOOKUP(Table5[[#This Row],[Section]],SubSill_Tier,2,FALSE),0)</f>
        <v>0</v>
      </c>
      <c r="L8742" s="9" t="str">
        <f t="shared" si="145"/>
        <v/>
      </c>
      <c r="M8742" s="205" t="str" cm="1">
        <f t="array" ref="M8742">_xlfn.IFS(NOT(ISERROR(VLOOKUP(Table5[[#This Row],[Section]],TB_notTB,1,FALSE))),"No",LEFT(Table5[[#This Row],[Section]],3)="ETB","PLS",LEFT(Table5[[#This Row],[Section]],1)="7","PDB",NOT(ISBLANK(Table5[[#This Row],[Section]])),"No")</f>
        <v>No</v>
      </c>
    </row>
    <row r="8743" spans="1:13" x14ac:dyDescent="0.25">
      <c r="A8743" s="126" t="s">
        <v>19942</v>
      </c>
      <c r="B8743" s="126" t="s">
        <v>19943</v>
      </c>
      <c r="C8743" s="126" t="s">
        <v>98</v>
      </c>
      <c r="D8743" s="127">
        <v>0.73799999999999999</v>
      </c>
      <c r="E8743" s="128">
        <v>260</v>
      </c>
      <c r="F8743" s="128">
        <v>174</v>
      </c>
      <c r="G8743" s="126" t="s">
        <v>13925</v>
      </c>
      <c r="H8743" s="126" t="s">
        <v>20671</v>
      </c>
      <c r="I8743" s="126" t="s">
        <v>26480</v>
      </c>
      <c r="J8743" s="126" t="s">
        <v>26353</v>
      </c>
      <c r="K8743" s="9">
        <f>_xlfn.IFNA(VLOOKUP(Table5[[#This Row],[Section]],SubSill_Tier,2,FALSE),0)</f>
        <v>0</v>
      </c>
      <c r="L8743" s="9" t="str">
        <f t="shared" si="145"/>
        <v/>
      </c>
      <c r="M8743" s="205" t="str" cm="1">
        <f t="array" ref="M8743">_xlfn.IFS(NOT(ISERROR(VLOOKUP(Table5[[#This Row],[Section]],TB_notTB,1,FALSE))),"No",LEFT(Table5[[#This Row],[Section]],3)="ETB","PLS",LEFT(Table5[[#This Row],[Section]],1)="7","PDB",NOT(ISBLANK(Table5[[#This Row],[Section]])),"No")</f>
        <v>No</v>
      </c>
    </row>
    <row r="8744" spans="1:13" x14ac:dyDescent="0.25">
      <c r="A8744" s="126" t="s">
        <v>19944</v>
      </c>
      <c r="B8744" s="126" t="s">
        <v>19943</v>
      </c>
      <c r="C8744" s="126" t="s">
        <v>98</v>
      </c>
      <c r="D8744" s="127">
        <v>0.67800000000000005</v>
      </c>
      <c r="E8744" s="128">
        <v>227</v>
      </c>
      <c r="F8744" s="128">
        <v>152</v>
      </c>
      <c r="G8744" s="126" t="s">
        <v>13925</v>
      </c>
      <c r="H8744" s="126" t="s">
        <v>20671</v>
      </c>
      <c r="I8744" s="126" t="s">
        <v>26480</v>
      </c>
      <c r="J8744" s="126" t="s">
        <v>26353</v>
      </c>
      <c r="K8744" s="9">
        <f>_xlfn.IFNA(VLOOKUP(Table5[[#This Row],[Section]],SubSill_Tier,2,FALSE),0)</f>
        <v>0</v>
      </c>
      <c r="L8744" s="9" t="str">
        <f t="shared" si="145"/>
        <v/>
      </c>
      <c r="M8744" s="205" t="str" cm="1">
        <f t="array" ref="M8744">_xlfn.IFS(NOT(ISERROR(VLOOKUP(Table5[[#This Row],[Section]],TB_notTB,1,FALSE))),"No",LEFT(Table5[[#This Row],[Section]],3)="ETB","PLS",LEFT(Table5[[#This Row],[Section]],1)="7","PDB",NOT(ISBLANK(Table5[[#This Row],[Section]])),"No")</f>
        <v>No</v>
      </c>
    </row>
    <row r="8745" spans="1:13" x14ac:dyDescent="0.25">
      <c r="A8745" s="126" t="s">
        <v>19945</v>
      </c>
      <c r="B8745" s="126" t="s">
        <v>26851</v>
      </c>
      <c r="C8745" s="126" t="s">
        <v>98</v>
      </c>
      <c r="D8745" s="127">
        <v>0.80900000000000005</v>
      </c>
      <c r="E8745" s="128">
        <v>328</v>
      </c>
      <c r="F8745" s="128">
        <v>219</v>
      </c>
      <c r="G8745" s="126" t="s">
        <v>13925</v>
      </c>
      <c r="H8745" s="126" t="s">
        <v>20671</v>
      </c>
      <c r="I8745" s="126" t="s">
        <v>26480</v>
      </c>
      <c r="J8745" s="126" t="s">
        <v>26353</v>
      </c>
      <c r="K8745" s="9">
        <f>_xlfn.IFNA(VLOOKUP(Table5[[#This Row],[Section]],SubSill_Tier,2,FALSE),0)</f>
        <v>0</v>
      </c>
      <c r="L8745" s="9" t="str">
        <f t="shared" si="145"/>
        <v/>
      </c>
      <c r="M8745" s="205" t="str" cm="1">
        <f t="array" ref="M8745">_xlfn.IFS(NOT(ISERROR(VLOOKUP(Table5[[#This Row],[Section]],TB_notTB,1,FALSE))),"No",LEFT(Table5[[#This Row],[Section]],3)="ETB","PLS",LEFT(Table5[[#This Row],[Section]],1)="7","PDB",NOT(ISBLANK(Table5[[#This Row],[Section]])),"No")</f>
        <v>No</v>
      </c>
    </row>
    <row r="8746" spans="1:13" x14ac:dyDescent="0.25">
      <c r="A8746" s="126" t="s">
        <v>19946</v>
      </c>
      <c r="B8746" s="126" t="s">
        <v>26852</v>
      </c>
      <c r="C8746" s="126" t="s">
        <v>98</v>
      </c>
      <c r="D8746" s="127">
        <v>0.42499999999999999</v>
      </c>
      <c r="E8746" s="128">
        <v>173</v>
      </c>
      <c r="F8746" s="128">
        <v>116</v>
      </c>
      <c r="G8746" s="126" t="s">
        <v>13925</v>
      </c>
      <c r="H8746" s="126" t="s">
        <v>20671</v>
      </c>
      <c r="I8746" s="126" t="s">
        <v>26480</v>
      </c>
      <c r="J8746" s="126" t="s">
        <v>26353</v>
      </c>
      <c r="K8746" s="9">
        <f>_xlfn.IFNA(VLOOKUP(Table5[[#This Row],[Section]],SubSill_Tier,2,FALSE),0)</f>
        <v>0</v>
      </c>
      <c r="L8746" s="9" t="str">
        <f t="shared" si="145"/>
        <v/>
      </c>
      <c r="M8746" s="205" t="str" cm="1">
        <f t="array" ref="M8746">_xlfn.IFS(NOT(ISERROR(VLOOKUP(Table5[[#This Row],[Section]],TB_notTB,1,FALSE))),"No",LEFT(Table5[[#This Row],[Section]],3)="ETB","PLS",LEFT(Table5[[#This Row],[Section]],1)="7","PDB",NOT(ISBLANK(Table5[[#This Row],[Section]])),"No")</f>
        <v>No</v>
      </c>
    </row>
    <row r="8747" spans="1:13" x14ac:dyDescent="0.25">
      <c r="A8747" s="126" t="s">
        <v>19947</v>
      </c>
      <c r="B8747" s="126" t="s">
        <v>13631</v>
      </c>
      <c r="C8747" s="126" t="s">
        <v>98</v>
      </c>
      <c r="D8747" s="127">
        <v>0.44400000000000001</v>
      </c>
      <c r="E8747" s="128">
        <v>166</v>
      </c>
      <c r="F8747" s="128">
        <v>111</v>
      </c>
      <c r="G8747" s="126" t="s">
        <v>13925</v>
      </c>
      <c r="H8747" s="126" t="s">
        <v>20390</v>
      </c>
      <c r="I8747" s="126" t="s">
        <v>20391</v>
      </c>
      <c r="J8747" s="126" t="s">
        <v>26353</v>
      </c>
      <c r="K8747" s="9">
        <f>_xlfn.IFNA(VLOOKUP(Table5[[#This Row],[Section]],SubSill_Tier,2,FALSE),0)</f>
        <v>0</v>
      </c>
      <c r="L8747" s="9" t="str">
        <f t="shared" si="145"/>
        <v/>
      </c>
      <c r="M8747" s="205" t="str" cm="1">
        <f t="array" ref="M8747">_xlfn.IFS(NOT(ISERROR(VLOOKUP(Table5[[#This Row],[Section]],TB_notTB,1,FALSE))),"No",LEFT(Table5[[#This Row],[Section]],3)="ETB","PLS",LEFT(Table5[[#This Row],[Section]],1)="7","PDB",NOT(ISBLANK(Table5[[#This Row],[Section]])),"No")</f>
        <v>No</v>
      </c>
    </row>
    <row r="8748" spans="1:13" x14ac:dyDescent="0.25">
      <c r="A8748" s="126" t="s">
        <v>19948</v>
      </c>
      <c r="B8748" s="126" t="s">
        <v>29140</v>
      </c>
      <c r="C8748" s="126" t="s">
        <v>75</v>
      </c>
      <c r="D8748" s="127">
        <v>0.70099999999999996</v>
      </c>
      <c r="E8748" s="128">
        <v>207</v>
      </c>
      <c r="F8748" s="128">
        <v>207</v>
      </c>
      <c r="G8748" s="126" t="s">
        <v>21147</v>
      </c>
      <c r="H8748" s="126" t="s">
        <v>21148</v>
      </c>
      <c r="I8748" s="126" t="s">
        <v>21149</v>
      </c>
      <c r="J8748" s="126" t="s">
        <v>26281</v>
      </c>
      <c r="K8748" s="9">
        <f>_xlfn.IFNA(VLOOKUP(Table5[[#This Row],[Section]],SubSill_Tier,2,FALSE),0)</f>
        <v>0</v>
      </c>
      <c r="L8748" s="9" t="str">
        <f t="shared" si="145"/>
        <v/>
      </c>
      <c r="M8748" s="205" t="str" cm="1">
        <f t="array" ref="M8748">_xlfn.IFS(NOT(ISERROR(VLOOKUP(Table5[[#This Row],[Section]],TB_notTB,1,FALSE))),"No",LEFT(Table5[[#This Row],[Section]],3)="ETB","PLS",LEFT(Table5[[#This Row],[Section]],1)="7","PDB",NOT(ISBLANK(Table5[[#This Row],[Section]])),"No")</f>
        <v>No</v>
      </c>
    </row>
    <row r="8749" spans="1:13" x14ac:dyDescent="0.25">
      <c r="A8749" s="126" t="s">
        <v>19949</v>
      </c>
      <c r="B8749" s="126" t="s">
        <v>19950</v>
      </c>
      <c r="C8749" s="126" t="s">
        <v>75</v>
      </c>
      <c r="D8749" s="127">
        <v>2.1680000000000001</v>
      </c>
      <c r="E8749" s="128">
        <v>318</v>
      </c>
      <c r="F8749" s="128">
        <v>247</v>
      </c>
      <c r="G8749" s="126" t="s">
        <v>13806</v>
      </c>
      <c r="H8749" s="126" t="s">
        <v>21265</v>
      </c>
      <c r="I8749" s="126" t="s">
        <v>27185</v>
      </c>
      <c r="J8749" s="126" t="s">
        <v>26241</v>
      </c>
      <c r="K8749" s="9">
        <f>_xlfn.IFNA(VLOOKUP(Table5[[#This Row],[Section]],SubSill_Tier,2,FALSE),0)</f>
        <v>0</v>
      </c>
      <c r="L8749" s="9" t="str">
        <f t="shared" si="145"/>
        <v/>
      </c>
      <c r="M8749" s="205" t="str" cm="1">
        <f t="array" ref="M8749">_xlfn.IFS(NOT(ISERROR(VLOOKUP(Table5[[#This Row],[Section]],TB_notTB,1,FALSE))),"No",LEFT(Table5[[#This Row],[Section]],3)="ETB","PLS",LEFT(Table5[[#This Row],[Section]],1)="7","PDB",NOT(ISBLANK(Table5[[#This Row],[Section]])),"No")</f>
        <v>No</v>
      </c>
    </row>
    <row r="8750" spans="1:13" x14ac:dyDescent="0.25">
      <c r="A8750" s="126" t="s">
        <v>3742</v>
      </c>
      <c r="B8750" s="126" t="s">
        <v>17222</v>
      </c>
      <c r="C8750" s="126" t="s">
        <v>98</v>
      </c>
      <c r="D8750" s="127">
        <v>0.55600000000000005</v>
      </c>
      <c r="E8750" s="128">
        <v>267</v>
      </c>
      <c r="F8750" s="128">
        <v>1002</v>
      </c>
      <c r="G8750" s="126" t="s">
        <v>13736</v>
      </c>
      <c r="H8750" s="126" t="s">
        <v>20148</v>
      </c>
      <c r="I8750" s="126" t="s">
        <v>21073</v>
      </c>
      <c r="J8750" s="126" t="s">
        <v>26232</v>
      </c>
      <c r="K8750" s="9">
        <f>_xlfn.IFNA(VLOOKUP(Table5[[#This Row],[Section]],SubSill_Tier,2,FALSE),0)</f>
        <v>0</v>
      </c>
      <c r="L8750" s="9" t="str">
        <f t="shared" si="145"/>
        <v/>
      </c>
      <c r="M8750" s="205" t="str" cm="1">
        <f t="array" ref="M8750">_xlfn.IFS(NOT(ISERROR(VLOOKUP(Table5[[#This Row],[Section]],TB_notTB,1,FALSE))),"No",LEFT(Table5[[#This Row],[Section]],3)="ETB","PLS",LEFT(Table5[[#This Row],[Section]],1)="7","PDB",NOT(ISBLANK(Table5[[#This Row],[Section]])),"No")</f>
        <v>No</v>
      </c>
    </row>
    <row r="8751" spans="1:13" x14ac:dyDescent="0.25">
      <c r="A8751" s="126" t="s">
        <v>19951</v>
      </c>
      <c r="B8751" s="126" t="s">
        <v>22222</v>
      </c>
      <c r="C8751" s="126" t="s">
        <v>75</v>
      </c>
      <c r="D8751" s="127">
        <v>0.374</v>
      </c>
      <c r="E8751" s="128">
        <v>147</v>
      </c>
      <c r="F8751" s="128">
        <v>123</v>
      </c>
      <c r="G8751" s="126" t="s">
        <v>13815</v>
      </c>
      <c r="H8751" s="126" t="s">
        <v>20374</v>
      </c>
      <c r="I8751" s="126" t="s">
        <v>20375</v>
      </c>
      <c r="J8751" s="126" t="s">
        <v>26241</v>
      </c>
      <c r="K8751" s="9">
        <f>_xlfn.IFNA(VLOOKUP(Table5[[#This Row],[Section]],SubSill_Tier,2,FALSE),0)</f>
        <v>0</v>
      </c>
      <c r="L8751" s="9" t="str">
        <f t="shared" si="145"/>
        <v/>
      </c>
      <c r="M8751" s="205" t="str" cm="1">
        <f t="array" ref="M8751">_xlfn.IFS(NOT(ISERROR(VLOOKUP(Table5[[#This Row],[Section]],TB_notTB,1,FALSE))),"No",LEFT(Table5[[#This Row],[Section]],3)="ETB","PLS",LEFT(Table5[[#This Row],[Section]],1)="7","PDB",NOT(ISBLANK(Table5[[#This Row],[Section]])),"No")</f>
        <v>No</v>
      </c>
    </row>
    <row r="8752" spans="1:13" x14ac:dyDescent="0.25">
      <c r="A8752" s="126" t="s">
        <v>19952</v>
      </c>
      <c r="B8752" s="126" t="s">
        <v>22223</v>
      </c>
      <c r="C8752" s="126" t="s">
        <v>75</v>
      </c>
      <c r="D8752" s="127">
        <v>0.27200000000000002</v>
      </c>
      <c r="E8752" s="128">
        <v>108</v>
      </c>
      <c r="F8752" s="128">
        <v>100</v>
      </c>
      <c r="G8752" s="126" t="s">
        <v>13815</v>
      </c>
      <c r="H8752" s="126" t="s">
        <v>20374</v>
      </c>
      <c r="I8752" s="126" t="s">
        <v>20375</v>
      </c>
      <c r="J8752" s="126" t="s">
        <v>26241</v>
      </c>
      <c r="K8752" s="9">
        <f>_xlfn.IFNA(VLOOKUP(Table5[[#This Row],[Section]],SubSill_Tier,2,FALSE),0)</f>
        <v>0</v>
      </c>
      <c r="L8752" s="9" t="str">
        <f t="shared" si="145"/>
        <v/>
      </c>
      <c r="M8752" s="205" t="str" cm="1">
        <f t="array" ref="M8752">_xlfn.IFS(NOT(ISERROR(VLOOKUP(Table5[[#This Row],[Section]],TB_notTB,1,FALSE))),"No",LEFT(Table5[[#This Row],[Section]],3)="ETB","PLS",LEFT(Table5[[#This Row],[Section]],1)="7","PDB",NOT(ISBLANK(Table5[[#This Row],[Section]])),"No")</f>
        <v>No</v>
      </c>
    </row>
    <row r="8753" spans="1:13" x14ac:dyDescent="0.25">
      <c r="A8753" s="126" t="s">
        <v>3743</v>
      </c>
      <c r="B8753" s="126" t="s">
        <v>17222</v>
      </c>
      <c r="C8753" s="126" t="s">
        <v>98</v>
      </c>
      <c r="D8753" s="127">
        <v>0.254</v>
      </c>
      <c r="E8753" s="128">
        <v>176</v>
      </c>
      <c r="F8753" s="128">
        <v>100</v>
      </c>
      <c r="G8753" s="126" t="s">
        <v>13736</v>
      </c>
      <c r="H8753" s="126" t="s">
        <v>20148</v>
      </c>
      <c r="I8753" s="126" t="s">
        <v>21073</v>
      </c>
      <c r="J8753" s="126" t="s">
        <v>26232</v>
      </c>
      <c r="K8753" s="9">
        <f>_xlfn.IFNA(VLOOKUP(Table5[[#This Row],[Section]],SubSill_Tier,2,FALSE),0)</f>
        <v>0</v>
      </c>
      <c r="L8753" s="9" t="str">
        <f t="shared" si="145"/>
        <v/>
      </c>
      <c r="M8753" s="205" t="str" cm="1">
        <f t="array" ref="M8753">_xlfn.IFS(NOT(ISERROR(VLOOKUP(Table5[[#This Row],[Section]],TB_notTB,1,FALSE))),"No",LEFT(Table5[[#This Row],[Section]],3)="ETB","PLS",LEFT(Table5[[#This Row],[Section]],1)="7","PDB",NOT(ISBLANK(Table5[[#This Row],[Section]])),"No")</f>
        <v>No</v>
      </c>
    </row>
    <row r="8754" spans="1:13" x14ac:dyDescent="0.25">
      <c r="A8754" s="126" t="s">
        <v>3744</v>
      </c>
      <c r="B8754" s="126" t="s">
        <v>17222</v>
      </c>
      <c r="C8754" s="126" t="s">
        <v>98</v>
      </c>
      <c r="D8754" s="127">
        <v>0.86799999999999999</v>
      </c>
      <c r="E8754" s="128">
        <v>413</v>
      </c>
      <c r="F8754" s="128">
        <v>108</v>
      </c>
      <c r="G8754" s="126" t="s">
        <v>13736</v>
      </c>
      <c r="H8754" s="126" t="s">
        <v>20148</v>
      </c>
      <c r="I8754" s="126" t="s">
        <v>21073</v>
      </c>
      <c r="J8754" s="126" t="s">
        <v>26232</v>
      </c>
      <c r="K8754" s="9">
        <f>_xlfn.IFNA(VLOOKUP(Table5[[#This Row],[Section]],SubSill_Tier,2,FALSE),0)</f>
        <v>0</v>
      </c>
      <c r="L8754" s="9" t="str">
        <f t="shared" si="145"/>
        <v/>
      </c>
      <c r="M8754" s="205" t="str" cm="1">
        <f t="array" ref="M8754">_xlfn.IFS(NOT(ISERROR(VLOOKUP(Table5[[#This Row],[Section]],TB_notTB,1,FALSE))),"No",LEFT(Table5[[#This Row],[Section]],3)="ETB","PLS",LEFT(Table5[[#This Row],[Section]],1)="7","PDB",NOT(ISBLANK(Table5[[#This Row],[Section]])),"No")</f>
        <v>No</v>
      </c>
    </row>
    <row r="8755" spans="1:13" x14ac:dyDescent="0.25">
      <c r="A8755" s="126" t="s">
        <v>19953</v>
      </c>
      <c r="B8755" s="126" t="s">
        <v>21573</v>
      </c>
      <c r="C8755" s="126" t="s">
        <v>98</v>
      </c>
      <c r="D8755" s="127">
        <v>9.4E-2</v>
      </c>
      <c r="E8755" s="128">
        <v>100</v>
      </c>
      <c r="F8755" s="128">
        <v>100</v>
      </c>
      <c r="G8755" s="126" t="s">
        <v>21329</v>
      </c>
      <c r="H8755" s="126" t="s">
        <v>20405</v>
      </c>
      <c r="I8755" s="126" t="s">
        <v>21330</v>
      </c>
      <c r="J8755" s="126" t="s">
        <v>26354</v>
      </c>
      <c r="K8755" s="9">
        <f>_xlfn.IFNA(VLOOKUP(Table5[[#This Row],[Section]],SubSill_Tier,2,FALSE),0)</f>
        <v>0</v>
      </c>
      <c r="L8755" s="9" t="str">
        <f t="shared" si="145"/>
        <v/>
      </c>
      <c r="M8755" s="205" t="str" cm="1">
        <f t="array" ref="M8755">_xlfn.IFS(NOT(ISERROR(VLOOKUP(Table5[[#This Row],[Section]],TB_notTB,1,FALSE))),"No",LEFT(Table5[[#This Row],[Section]],3)="ETB","PLS",LEFT(Table5[[#This Row],[Section]],1)="7","PDB",NOT(ISBLANK(Table5[[#This Row],[Section]])),"No")</f>
        <v>No</v>
      </c>
    </row>
    <row r="8756" spans="1:13" x14ac:dyDescent="0.25">
      <c r="A8756" s="126" t="s">
        <v>19954</v>
      </c>
      <c r="B8756" s="126" t="s">
        <v>21345</v>
      </c>
      <c r="C8756" s="126" t="s">
        <v>98</v>
      </c>
      <c r="D8756" s="127">
        <v>0.56499999999999995</v>
      </c>
      <c r="E8756" s="128">
        <v>212</v>
      </c>
      <c r="F8756" s="128">
        <v>142</v>
      </c>
      <c r="G8756" s="126" t="s">
        <v>21329</v>
      </c>
      <c r="H8756" s="126" t="s">
        <v>20405</v>
      </c>
      <c r="I8756" s="126" t="s">
        <v>21330</v>
      </c>
      <c r="J8756" s="126" t="s">
        <v>26314</v>
      </c>
      <c r="K8756" s="9">
        <f>_xlfn.IFNA(VLOOKUP(Table5[[#This Row],[Section]],SubSill_Tier,2,FALSE),0)</f>
        <v>0</v>
      </c>
      <c r="L8756" s="9" t="str">
        <f t="shared" si="145"/>
        <v/>
      </c>
      <c r="M8756" s="205" t="str" cm="1">
        <f t="array" ref="M8756">_xlfn.IFS(NOT(ISERROR(VLOOKUP(Table5[[#This Row],[Section]],TB_notTB,1,FALSE))),"No",LEFT(Table5[[#This Row],[Section]],3)="ETB","PLS",LEFT(Table5[[#This Row],[Section]],1)="7","PDB",NOT(ISBLANK(Table5[[#This Row],[Section]])),"No")</f>
        <v>No</v>
      </c>
    </row>
    <row r="8757" spans="1:13" x14ac:dyDescent="0.25">
      <c r="A8757" s="126" t="s">
        <v>19955</v>
      </c>
      <c r="B8757" s="126" t="s">
        <v>21346</v>
      </c>
      <c r="C8757" s="126" t="s">
        <v>98</v>
      </c>
      <c r="D8757" s="127">
        <v>0.45200000000000001</v>
      </c>
      <c r="E8757" s="128">
        <v>149</v>
      </c>
      <c r="F8757" s="128">
        <v>100</v>
      </c>
      <c r="G8757" s="126" t="s">
        <v>21329</v>
      </c>
      <c r="H8757" s="126" t="s">
        <v>20405</v>
      </c>
      <c r="I8757" s="126" t="s">
        <v>21330</v>
      </c>
      <c r="J8757" s="126" t="s">
        <v>26314</v>
      </c>
      <c r="K8757" s="9">
        <f>_xlfn.IFNA(VLOOKUP(Table5[[#This Row],[Section]],SubSill_Tier,2,FALSE),0)</f>
        <v>0</v>
      </c>
      <c r="L8757" s="9" t="str">
        <f t="shared" si="145"/>
        <v/>
      </c>
      <c r="M8757" s="205" t="str" cm="1">
        <f t="array" ref="M8757">_xlfn.IFS(NOT(ISERROR(VLOOKUP(Table5[[#This Row],[Section]],TB_notTB,1,FALSE))),"No",LEFT(Table5[[#This Row],[Section]],3)="ETB","PLS",LEFT(Table5[[#This Row],[Section]],1)="7","PDB",NOT(ISBLANK(Table5[[#This Row],[Section]])),"No")</f>
        <v>No</v>
      </c>
    </row>
    <row r="8758" spans="1:13" x14ac:dyDescent="0.25">
      <c r="A8758" s="126" t="s">
        <v>3745</v>
      </c>
      <c r="B8758" s="126" t="s">
        <v>17222</v>
      </c>
      <c r="C8758" s="126" t="s">
        <v>98</v>
      </c>
      <c r="D8758" s="127">
        <v>0.95699999999999996</v>
      </c>
      <c r="E8758" s="128">
        <v>459</v>
      </c>
      <c r="F8758" s="128">
        <v>168</v>
      </c>
      <c r="G8758" s="126" t="s">
        <v>13736</v>
      </c>
      <c r="H8758" s="126" t="s">
        <v>20148</v>
      </c>
      <c r="I8758" s="126" t="s">
        <v>21073</v>
      </c>
      <c r="J8758" s="126" t="s">
        <v>26232</v>
      </c>
      <c r="K8758" s="9">
        <f>_xlfn.IFNA(VLOOKUP(Table5[[#This Row],[Section]],SubSill_Tier,2,FALSE),0)</f>
        <v>0</v>
      </c>
      <c r="L8758" s="9" t="str">
        <f t="shared" si="145"/>
        <v/>
      </c>
      <c r="M8758" s="205" t="str" cm="1">
        <f t="array" ref="M8758">_xlfn.IFS(NOT(ISERROR(VLOOKUP(Table5[[#This Row],[Section]],TB_notTB,1,FALSE))),"No",LEFT(Table5[[#This Row],[Section]],3)="ETB","PLS",LEFT(Table5[[#This Row],[Section]],1)="7","PDB",NOT(ISBLANK(Table5[[#This Row],[Section]])),"No")</f>
        <v>No</v>
      </c>
    </row>
    <row r="8759" spans="1:13" x14ac:dyDescent="0.25">
      <c r="A8759" s="126" t="s">
        <v>19956</v>
      </c>
      <c r="B8759" s="126" t="s">
        <v>19957</v>
      </c>
      <c r="C8759" s="126" t="s">
        <v>75</v>
      </c>
      <c r="D8759" s="127">
        <v>1.8149999999999999</v>
      </c>
      <c r="E8759" s="128">
        <v>591</v>
      </c>
      <c r="F8759" s="128">
        <v>394</v>
      </c>
      <c r="G8759" s="126" t="s">
        <v>13743</v>
      </c>
      <c r="H8759" s="126" t="s">
        <v>21092</v>
      </c>
      <c r="I8759" s="126" t="s">
        <v>21093</v>
      </c>
      <c r="J8759" s="126" t="s">
        <v>26241</v>
      </c>
      <c r="K8759" s="9">
        <f>_xlfn.IFNA(VLOOKUP(Table5[[#This Row],[Section]],SubSill_Tier,2,FALSE),0)</f>
        <v>0</v>
      </c>
      <c r="L8759" s="9" t="str">
        <f t="shared" si="145"/>
        <v/>
      </c>
      <c r="M8759" s="205" t="str" cm="1">
        <f t="array" ref="M8759">_xlfn.IFS(NOT(ISERROR(VLOOKUP(Table5[[#This Row],[Section]],TB_notTB,1,FALSE))),"No",LEFT(Table5[[#This Row],[Section]],3)="ETB","PLS",LEFT(Table5[[#This Row],[Section]],1)="7","PDB",NOT(ISBLANK(Table5[[#This Row],[Section]])),"No")</f>
        <v>No</v>
      </c>
    </row>
    <row r="8760" spans="1:13" x14ac:dyDescent="0.25">
      <c r="A8760" s="126" t="s">
        <v>19958</v>
      </c>
      <c r="B8760" s="126" t="s">
        <v>19959</v>
      </c>
      <c r="C8760" s="126" t="s">
        <v>75</v>
      </c>
      <c r="D8760" s="127">
        <v>2.077</v>
      </c>
      <c r="E8760" s="128">
        <v>646</v>
      </c>
      <c r="F8760" s="128">
        <v>431</v>
      </c>
      <c r="G8760" s="126" t="s">
        <v>13743</v>
      </c>
      <c r="H8760" s="126" t="s">
        <v>21092</v>
      </c>
      <c r="I8760" s="126" t="s">
        <v>21093</v>
      </c>
      <c r="J8760" s="126" t="s">
        <v>26241</v>
      </c>
      <c r="K8760" s="9">
        <f>_xlfn.IFNA(VLOOKUP(Table5[[#This Row],[Section]],SubSill_Tier,2,FALSE),0)</f>
        <v>0</v>
      </c>
      <c r="L8760" s="9" t="str">
        <f t="shared" si="145"/>
        <v/>
      </c>
      <c r="M8760" s="205" t="str" cm="1">
        <f t="array" ref="M8760">_xlfn.IFS(NOT(ISERROR(VLOOKUP(Table5[[#This Row],[Section]],TB_notTB,1,FALSE))),"No",LEFT(Table5[[#This Row],[Section]],3)="ETB","PLS",LEFT(Table5[[#This Row],[Section]],1)="7","PDB",NOT(ISBLANK(Table5[[#This Row],[Section]])),"No")</f>
        <v>No</v>
      </c>
    </row>
    <row r="8761" spans="1:13" x14ac:dyDescent="0.25">
      <c r="A8761" s="126" t="s">
        <v>19960</v>
      </c>
      <c r="B8761" s="126" t="s">
        <v>26853</v>
      </c>
      <c r="C8761" s="126" t="s">
        <v>75</v>
      </c>
      <c r="D8761" s="127">
        <v>2.125</v>
      </c>
      <c r="E8761" s="128">
        <v>660</v>
      </c>
      <c r="F8761" s="128">
        <v>440</v>
      </c>
      <c r="G8761" s="126" t="s">
        <v>19309</v>
      </c>
      <c r="H8761" s="126" t="s">
        <v>21130</v>
      </c>
      <c r="I8761" s="126" t="s">
        <v>27832</v>
      </c>
      <c r="J8761" s="126" t="s">
        <v>26241</v>
      </c>
      <c r="K8761" s="9">
        <f>_xlfn.IFNA(VLOOKUP(Table5[[#This Row],[Section]],SubSill_Tier,2,FALSE),0)</f>
        <v>0</v>
      </c>
      <c r="L8761" s="9" t="str">
        <f t="shared" si="145"/>
        <v/>
      </c>
      <c r="M8761" s="205" t="str" cm="1">
        <f t="array" ref="M8761">_xlfn.IFS(NOT(ISERROR(VLOOKUP(Table5[[#This Row],[Section]],TB_notTB,1,FALSE))),"No",LEFT(Table5[[#This Row],[Section]],3)="ETB","PLS",LEFT(Table5[[#This Row],[Section]],1)="7","PDB",NOT(ISBLANK(Table5[[#This Row],[Section]])),"No")</f>
        <v>No</v>
      </c>
    </row>
    <row r="8762" spans="1:13" x14ac:dyDescent="0.25">
      <c r="A8762" s="126" t="s">
        <v>3746</v>
      </c>
      <c r="B8762" s="126" t="s">
        <v>17222</v>
      </c>
      <c r="C8762" s="126" t="s">
        <v>98</v>
      </c>
      <c r="D8762" s="127">
        <v>1.109</v>
      </c>
      <c r="E8762" s="128">
        <v>549</v>
      </c>
      <c r="F8762" s="128">
        <v>183</v>
      </c>
      <c r="G8762" s="126" t="s">
        <v>13736</v>
      </c>
      <c r="H8762" s="126" t="s">
        <v>20148</v>
      </c>
      <c r="I8762" s="126" t="s">
        <v>21073</v>
      </c>
      <c r="J8762" s="126" t="s">
        <v>26232</v>
      </c>
      <c r="K8762" s="9">
        <f>_xlfn.IFNA(VLOOKUP(Table5[[#This Row],[Section]],SubSill_Tier,2,FALSE),0)</f>
        <v>0</v>
      </c>
      <c r="L8762" s="9" t="str">
        <f t="shared" si="145"/>
        <v/>
      </c>
      <c r="M8762" s="205" t="str" cm="1">
        <f t="array" ref="M8762">_xlfn.IFS(NOT(ISERROR(VLOOKUP(Table5[[#This Row],[Section]],TB_notTB,1,FALSE))),"No",LEFT(Table5[[#This Row],[Section]],3)="ETB","PLS",LEFT(Table5[[#This Row],[Section]],1)="7","PDB",NOT(ISBLANK(Table5[[#This Row],[Section]])),"No")</f>
        <v>No</v>
      </c>
    </row>
    <row r="8763" spans="1:13" x14ac:dyDescent="0.25">
      <c r="A8763" s="126" t="s">
        <v>19961</v>
      </c>
      <c r="B8763" s="126" t="s">
        <v>21574</v>
      </c>
      <c r="C8763" s="126" t="s">
        <v>98</v>
      </c>
      <c r="D8763" s="127">
        <v>0.44900000000000001</v>
      </c>
      <c r="E8763" s="128">
        <v>169</v>
      </c>
      <c r="F8763" s="128">
        <v>113</v>
      </c>
      <c r="G8763" s="126" t="s">
        <v>21329</v>
      </c>
      <c r="H8763" s="126" t="s">
        <v>20405</v>
      </c>
      <c r="I8763" s="126" t="s">
        <v>21330</v>
      </c>
      <c r="J8763" s="126" t="s">
        <v>26354</v>
      </c>
      <c r="K8763" s="9">
        <f>_xlfn.IFNA(VLOOKUP(Table5[[#This Row],[Section]],SubSill_Tier,2,FALSE),0)</f>
        <v>0</v>
      </c>
      <c r="L8763" s="9" t="str">
        <f t="shared" si="145"/>
        <v/>
      </c>
      <c r="M8763" s="205" t="str" cm="1">
        <f t="array" ref="M8763">_xlfn.IFS(NOT(ISERROR(VLOOKUP(Table5[[#This Row],[Section]],TB_notTB,1,FALSE))),"No",LEFT(Table5[[#This Row],[Section]],3)="ETB","PLS",LEFT(Table5[[#This Row],[Section]],1)="7","PDB",NOT(ISBLANK(Table5[[#This Row],[Section]])),"No")</f>
        <v>No</v>
      </c>
    </row>
    <row r="8764" spans="1:13" x14ac:dyDescent="0.25">
      <c r="A8764" s="126" t="s">
        <v>3747</v>
      </c>
      <c r="B8764" s="126" t="s">
        <v>17222</v>
      </c>
      <c r="C8764" s="126" t="s">
        <v>98</v>
      </c>
      <c r="D8764" s="127">
        <v>0.64100000000000001</v>
      </c>
      <c r="E8764" s="128">
        <v>309</v>
      </c>
      <c r="F8764" s="128">
        <v>100</v>
      </c>
      <c r="G8764" s="126" t="s">
        <v>13736</v>
      </c>
      <c r="H8764" s="126" t="s">
        <v>20148</v>
      </c>
      <c r="I8764" s="126" t="s">
        <v>21073</v>
      </c>
      <c r="J8764" s="126" t="s">
        <v>26232</v>
      </c>
      <c r="K8764" s="9">
        <f>_xlfn.IFNA(VLOOKUP(Table5[[#This Row],[Section]],SubSill_Tier,2,FALSE),0)</f>
        <v>0</v>
      </c>
      <c r="L8764" s="9" t="str">
        <f t="shared" si="145"/>
        <v/>
      </c>
      <c r="M8764" s="205" t="str" cm="1">
        <f t="array" ref="M8764">_xlfn.IFS(NOT(ISERROR(VLOOKUP(Table5[[#This Row],[Section]],TB_notTB,1,FALSE))),"No",LEFT(Table5[[#This Row],[Section]],3)="ETB","PLS",LEFT(Table5[[#This Row],[Section]],1)="7","PDB",NOT(ISBLANK(Table5[[#This Row],[Section]])),"No")</f>
        <v>No</v>
      </c>
    </row>
    <row r="8765" spans="1:13" x14ac:dyDescent="0.25">
      <c r="A8765" s="126" t="s">
        <v>3748</v>
      </c>
      <c r="B8765" s="126" t="s">
        <v>17222</v>
      </c>
      <c r="C8765" s="126" t="s">
        <v>98</v>
      </c>
      <c r="D8765" s="127">
        <v>1.4590000000000001</v>
      </c>
      <c r="E8765" s="128">
        <v>377</v>
      </c>
      <c r="F8765" s="128">
        <v>377</v>
      </c>
      <c r="G8765" s="126" t="s">
        <v>13711</v>
      </c>
      <c r="H8765" s="126" t="s">
        <v>20119</v>
      </c>
      <c r="I8765" s="126" t="s">
        <v>21054</v>
      </c>
      <c r="J8765" s="126" t="s">
        <v>26232</v>
      </c>
      <c r="K8765" s="9">
        <f>_xlfn.IFNA(VLOOKUP(Table5[[#This Row],[Section]],SubSill_Tier,2,FALSE),0)</f>
        <v>0</v>
      </c>
      <c r="L8765" s="9" t="str">
        <f t="shared" si="145"/>
        <v/>
      </c>
      <c r="M8765" s="205" t="str" cm="1">
        <f t="array" ref="M8765">_xlfn.IFS(NOT(ISERROR(VLOOKUP(Table5[[#This Row],[Section]],TB_notTB,1,FALSE))),"No",LEFT(Table5[[#This Row],[Section]],3)="ETB","PLS",LEFT(Table5[[#This Row],[Section]],1)="7","PDB",NOT(ISBLANK(Table5[[#This Row],[Section]])),"No")</f>
        <v>No</v>
      </c>
    </row>
    <row r="8766" spans="1:13" x14ac:dyDescent="0.25">
      <c r="A8766" s="126" t="s">
        <v>19962</v>
      </c>
      <c r="B8766" s="126" t="s">
        <v>26854</v>
      </c>
      <c r="C8766" s="126" t="s">
        <v>98</v>
      </c>
      <c r="D8766" s="127">
        <v>0.46500000000000002</v>
      </c>
      <c r="E8766" s="128">
        <v>176</v>
      </c>
      <c r="F8766" s="128">
        <v>118</v>
      </c>
      <c r="G8766" s="126" t="s">
        <v>13925</v>
      </c>
      <c r="H8766" s="126" t="s">
        <v>20671</v>
      </c>
      <c r="I8766" s="126" t="s">
        <v>26480</v>
      </c>
      <c r="J8766" s="126" t="s">
        <v>26353</v>
      </c>
      <c r="K8766" s="9">
        <f>_xlfn.IFNA(VLOOKUP(Table5[[#This Row],[Section]],SubSill_Tier,2,FALSE),0)</f>
        <v>0</v>
      </c>
      <c r="L8766" s="9" t="str">
        <f t="shared" si="145"/>
        <v/>
      </c>
      <c r="M8766" s="205" t="str" cm="1">
        <f t="array" ref="M8766">_xlfn.IFS(NOT(ISERROR(VLOOKUP(Table5[[#This Row],[Section]],TB_notTB,1,FALSE))),"No",LEFT(Table5[[#This Row],[Section]],3)="ETB","PLS",LEFT(Table5[[#This Row],[Section]],1)="7","PDB",NOT(ISBLANK(Table5[[#This Row],[Section]])),"No")</f>
        <v>No</v>
      </c>
    </row>
    <row r="8767" spans="1:13" x14ac:dyDescent="0.25">
      <c r="A8767" s="126" t="s">
        <v>19963</v>
      </c>
      <c r="B8767" s="126" t="s">
        <v>26855</v>
      </c>
      <c r="C8767" s="126" t="s">
        <v>98</v>
      </c>
      <c r="D8767" s="127">
        <v>0.441</v>
      </c>
      <c r="E8767" s="128">
        <v>143</v>
      </c>
      <c r="F8767" s="128">
        <v>100</v>
      </c>
      <c r="G8767" s="126" t="s">
        <v>13925</v>
      </c>
      <c r="H8767" s="126" t="s">
        <v>20671</v>
      </c>
      <c r="I8767" s="126" t="s">
        <v>26480</v>
      </c>
      <c r="J8767" s="126" t="s">
        <v>26353</v>
      </c>
      <c r="K8767" s="9">
        <f>_xlfn.IFNA(VLOOKUP(Table5[[#This Row],[Section]],SubSill_Tier,2,FALSE),0)</f>
        <v>0</v>
      </c>
      <c r="L8767" s="9" t="str">
        <f t="shared" si="145"/>
        <v/>
      </c>
      <c r="M8767" s="205" t="str" cm="1">
        <f t="array" ref="M8767">_xlfn.IFS(NOT(ISERROR(VLOOKUP(Table5[[#This Row],[Section]],TB_notTB,1,FALSE))),"No",LEFT(Table5[[#This Row],[Section]],3)="ETB","PLS",LEFT(Table5[[#This Row],[Section]],1)="7","PDB",NOT(ISBLANK(Table5[[#This Row],[Section]])),"No")</f>
        <v>No</v>
      </c>
    </row>
    <row r="8768" spans="1:13" x14ac:dyDescent="0.25">
      <c r="A8768" s="126" t="s">
        <v>3749</v>
      </c>
      <c r="B8768" s="126" t="s">
        <v>3750</v>
      </c>
      <c r="C8768" s="126" t="s">
        <v>75</v>
      </c>
      <c r="D8768" s="127">
        <v>0.83699999999999997</v>
      </c>
      <c r="E8768" s="128">
        <v>322</v>
      </c>
      <c r="F8768" s="128">
        <v>100</v>
      </c>
      <c r="G8768" s="126" t="s">
        <v>21286</v>
      </c>
      <c r="H8768" s="126" t="s">
        <v>21287</v>
      </c>
      <c r="I8768" s="126" t="s">
        <v>21288</v>
      </c>
      <c r="J8768" s="126" t="s">
        <v>26241</v>
      </c>
      <c r="K8768" s="9">
        <f>_xlfn.IFNA(VLOOKUP(Table5[[#This Row],[Section]],SubSill_Tier,2,FALSE),0)</f>
        <v>0</v>
      </c>
      <c r="L8768" s="9" t="str">
        <f t="shared" si="145"/>
        <v/>
      </c>
      <c r="M8768" s="205" t="str" cm="1">
        <f t="array" ref="M8768">_xlfn.IFS(NOT(ISERROR(VLOOKUP(Table5[[#This Row],[Section]],TB_notTB,1,FALSE))),"No",LEFT(Table5[[#This Row],[Section]],3)="ETB","PLS",LEFT(Table5[[#This Row],[Section]],1)="7","PDB",NOT(ISBLANK(Table5[[#This Row],[Section]])),"No")</f>
        <v>No</v>
      </c>
    </row>
    <row r="8769" spans="1:13" x14ac:dyDescent="0.25">
      <c r="A8769" s="126" t="s">
        <v>19964</v>
      </c>
      <c r="B8769" s="126" t="s">
        <v>26856</v>
      </c>
      <c r="C8769" s="126" t="s">
        <v>98</v>
      </c>
      <c r="D8769" s="127">
        <v>0.31</v>
      </c>
      <c r="E8769" s="128">
        <v>100</v>
      </c>
      <c r="F8769" s="128">
        <v>100</v>
      </c>
      <c r="G8769" s="126" t="s">
        <v>13925</v>
      </c>
      <c r="H8769" s="126" t="s">
        <v>20671</v>
      </c>
      <c r="I8769" s="126" t="s">
        <v>26480</v>
      </c>
      <c r="J8769" s="126" t="s">
        <v>26353</v>
      </c>
      <c r="K8769" s="9">
        <f>_xlfn.IFNA(VLOOKUP(Table5[[#This Row],[Section]],SubSill_Tier,2,FALSE),0)</f>
        <v>0</v>
      </c>
      <c r="L8769" s="9" t="str">
        <f t="shared" si="145"/>
        <v/>
      </c>
      <c r="M8769" s="205" t="str" cm="1">
        <f t="array" ref="M8769">_xlfn.IFS(NOT(ISERROR(VLOOKUP(Table5[[#This Row],[Section]],TB_notTB,1,FALSE))),"No",LEFT(Table5[[#This Row],[Section]],3)="ETB","PLS",LEFT(Table5[[#This Row],[Section]],1)="7","PDB",NOT(ISBLANK(Table5[[#This Row],[Section]])),"No")</f>
        <v>No</v>
      </c>
    </row>
    <row r="8770" spans="1:13" x14ac:dyDescent="0.25">
      <c r="A8770" s="126" t="s">
        <v>19965</v>
      </c>
      <c r="B8770" s="126" t="s">
        <v>26857</v>
      </c>
      <c r="C8770" s="126" t="s">
        <v>98</v>
      </c>
      <c r="D8770" s="127">
        <v>0.499</v>
      </c>
      <c r="E8770" s="128">
        <v>196</v>
      </c>
      <c r="F8770" s="128">
        <v>131</v>
      </c>
      <c r="G8770" s="126" t="s">
        <v>13925</v>
      </c>
      <c r="H8770" s="126" t="s">
        <v>20671</v>
      </c>
      <c r="I8770" s="126" t="s">
        <v>26480</v>
      </c>
      <c r="J8770" s="126" t="s">
        <v>26353</v>
      </c>
      <c r="K8770" s="9">
        <f>_xlfn.IFNA(VLOOKUP(Table5[[#This Row],[Section]],SubSill_Tier,2,FALSE),0)</f>
        <v>0</v>
      </c>
      <c r="L8770" s="9" t="str">
        <f t="shared" ref="L8770:L8833" si="146">IFERROR(IF(LEFT(G8770,2)="AI",IF(_xlfn.NUMBERVALUE(IFERROR(LEFT(IF(ISERROR(FIND("X",UPPER(B8770))),UPPER(B8770),RIGHT(UPPER(B8770),LEN(UPPER(B8770))-FIND("~",SUBSTITUTE(UPPER(B8770),"X","~",LEN(UPPER(B8770))-LEN(SUBSTITUTE(UPPER(B8770),"X","")))))),FIND(" ",IF(ISERROR(FIND("X",UPPER(B8770))),UPPER(B8770),RIGHT(UPPER(B8770),LEN(UPPER(B8770))-FIND("~",SUBSTITUTE(UPPER(B8770),"X","~",LEN(UPPER(B8770))-LEN(SUBSTITUTE(UPPER(B8770),"X","")))))),1)-1),IF(ISERROR(FIND("X",UPPER(B8770))),UPPER(B8770),RIGHT(UPPER(B8770),LEN(UPPER(B8770))-FIND("~",SUBSTITUTE(UPPER(B8770),"X","~",LEN(UPPER(B8770))-LEN(SUBSTITUTE(UPPER(B8770),"X",""))))))),".")&gt;=5,"Wall",""),""),"")</f>
        <v/>
      </c>
      <c r="M8770" s="205" t="str" cm="1">
        <f t="array" ref="M8770">_xlfn.IFS(NOT(ISERROR(VLOOKUP(Table5[[#This Row],[Section]],TB_notTB,1,FALSE))),"No",LEFT(Table5[[#This Row],[Section]],3)="ETB","PLS",LEFT(Table5[[#This Row],[Section]],1)="7","PDB",NOT(ISBLANK(Table5[[#This Row],[Section]])),"No")</f>
        <v>No</v>
      </c>
    </row>
    <row r="8771" spans="1:13" x14ac:dyDescent="0.25">
      <c r="A8771" s="126" t="s">
        <v>19966</v>
      </c>
      <c r="B8771" s="126" t="s">
        <v>19967</v>
      </c>
      <c r="C8771" s="126" t="s">
        <v>98</v>
      </c>
      <c r="D8771" s="127">
        <v>0.52900000000000003</v>
      </c>
      <c r="E8771" s="128">
        <v>205</v>
      </c>
      <c r="F8771" s="128">
        <v>137</v>
      </c>
      <c r="G8771" s="126" t="s">
        <v>17377</v>
      </c>
      <c r="H8771" s="126" t="s">
        <v>20674</v>
      </c>
      <c r="I8771" s="126" t="s">
        <v>26496</v>
      </c>
      <c r="J8771" s="126" t="s">
        <v>26353</v>
      </c>
      <c r="K8771" s="9">
        <f>_xlfn.IFNA(VLOOKUP(Table5[[#This Row],[Section]],SubSill_Tier,2,FALSE),0)</f>
        <v>0</v>
      </c>
      <c r="L8771" s="9" t="str">
        <f t="shared" si="146"/>
        <v/>
      </c>
      <c r="M8771" s="205" t="str" cm="1">
        <f t="array" ref="M8771">_xlfn.IFS(NOT(ISERROR(VLOOKUP(Table5[[#This Row],[Section]],TB_notTB,1,FALSE))),"No",LEFT(Table5[[#This Row],[Section]],3)="ETB","PLS",LEFT(Table5[[#This Row],[Section]],1)="7","PDB",NOT(ISBLANK(Table5[[#This Row],[Section]])),"No")</f>
        <v>No</v>
      </c>
    </row>
    <row r="8772" spans="1:13" x14ac:dyDescent="0.25">
      <c r="A8772" s="126" t="s">
        <v>19968</v>
      </c>
      <c r="B8772" s="126" t="s">
        <v>19969</v>
      </c>
      <c r="C8772" s="126" t="s">
        <v>98</v>
      </c>
      <c r="D8772" s="127">
        <v>0.54500000000000004</v>
      </c>
      <c r="E8772" s="128">
        <v>172</v>
      </c>
      <c r="F8772" s="128">
        <v>115</v>
      </c>
      <c r="G8772" s="126" t="s">
        <v>17377</v>
      </c>
      <c r="H8772" s="126" t="s">
        <v>20674</v>
      </c>
      <c r="I8772" s="126" t="s">
        <v>26496</v>
      </c>
      <c r="J8772" s="126" t="s">
        <v>26353</v>
      </c>
      <c r="K8772" s="9">
        <f>_xlfn.IFNA(VLOOKUP(Table5[[#This Row],[Section]],SubSill_Tier,2,FALSE),0)</f>
        <v>0</v>
      </c>
      <c r="L8772" s="9" t="str">
        <f t="shared" si="146"/>
        <v/>
      </c>
      <c r="M8772" s="205" t="str" cm="1">
        <f t="array" ref="M8772">_xlfn.IFS(NOT(ISERROR(VLOOKUP(Table5[[#This Row],[Section]],TB_notTB,1,FALSE))),"No",LEFT(Table5[[#This Row],[Section]],3)="ETB","PLS",LEFT(Table5[[#This Row],[Section]],1)="7","PDB",NOT(ISBLANK(Table5[[#This Row],[Section]])),"No")</f>
        <v>No</v>
      </c>
    </row>
    <row r="8773" spans="1:13" x14ac:dyDescent="0.25">
      <c r="A8773" s="126" t="s">
        <v>19970</v>
      </c>
      <c r="B8773" s="126" t="s">
        <v>28319</v>
      </c>
      <c r="C8773" s="126" t="s">
        <v>75</v>
      </c>
      <c r="D8773" s="127">
        <v>3.08</v>
      </c>
      <c r="E8773" s="128">
        <v>390</v>
      </c>
      <c r="F8773" s="128">
        <v>390</v>
      </c>
      <c r="G8773" s="126" t="s">
        <v>13725</v>
      </c>
      <c r="H8773" s="126" t="s">
        <v>20134</v>
      </c>
      <c r="I8773" s="126" t="s">
        <v>20135</v>
      </c>
      <c r="J8773" s="126" t="s">
        <v>26240</v>
      </c>
      <c r="K8773" s="9">
        <f>_xlfn.IFNA(VLOOKUP(Table5[[#This Row],[Section]],SubSill_Tier,2,FALSE),0)</f>
        <v>0</v>
      </c>
      <c r="L8773" s="9" t="str">
        <f t="shared" si="146"/>
        <v/>
      </c>
      <c r="M8773" s="205" t="str" cm="1">
        <f t="array" ref="M8773">_xlfn.IFS(NOT(ISERROR(VLOOKUP(Table5[[#This Row],[Section]],TB_notTB,1,FALSE))),"No",LEFT(Table5[[#This Row],[Section]],3)="ETB","PLS",LEFT(Table5[[#This Row],[Section]],1)="7","PDB",NOT(ISBLANK(Table5[[#This Row],[Section]])),"No")</f>
        <v>No</v>
      </c>
    </row>
    <row r="8774" spans="1:13" x14ac:dyDescent="0.25">
      <c r="A8774" s="126" t="s">
        <v>12060</v>
      </c>
      <c r="B8774" s="126" t="s">
        <v>22572</v>
      </c>
      <c r="C8774" s="126" t="s">
        <v>98</v>
      </c>
      <c r="D8774" s="127">
        <v>2.1469999999999998</v>
      </c>
      <c r="E8774" s="128">
        <v>449</v>
      </c>
      <c r="F8774" s="128">
        <v>449</v>
      </c>
      <c r="G8774" s="126" t="s">
        <v>13908</v>
      </c>
      <c r="H8774" s="126" t="s">
        <v>20408</v>
      </c>
      <c r="I8774" s="126" t="s">
        <v>20409</v>
      </c>
      <c r="J8774" s="126" t="s">
        <v>26355</v>
      </c>
      <c r="K8774" s="9">
        <f>_xlfn.IFNA(VLOOKUP(Table5[[#This Row],[Section]],SubSill_Tier,2,FALSE),0)</f>
        <v>0</v>
      </c>
      <c r="L8774" s="9" t="str">
        <f t="shared" si="146"/>
        <v/>
      </c>
      <c r="M8774" s="205" t="str" cm="1">
        <f t="array" ref="M8774">_xlfn.IFS(NOT(ISERROR(VLOOKUP(Table5[[#This Row],[Section]],TB_notTB,1,FALSE))),"No",LEFT(Table5[[#This Row],[Section]],3)="ETB","PLS",LEFT(Table5[[#This Row],[Section]],1)="7","PDB",NOT(ISBLANK(Table5[[#This Row],[Section]])),"No")</f>
        <v>No</v>
      </c>
    </row>
    <row r="8775" spans="1:13" x14ac:dyDescent="0.25">
      <c r="A8775" s="126" t="s">
        <v>21348</v>
      </c>
      <c r="B8775" s="126" t="s">
        <v>21349</v>
      </c>
      <c r="C8775" s="126" t="s">
        <v>98</v>
      </c>
      <c r="D8775" s="127">
        <v>59.006</v>
      </c>
      <c r="E8775" s="128">
        <v>1037</v>
      </c>
      <c r="F8775" s="128">
        <v>1037</v>
      </c>
      <c r="G8775" s="126" t="s">
        <v>13740</v>
      </c>
      <c r="H8775" s="126" t="s">
        <v>20124</v>
      </c>
      <c r="I8775" s="126" t="s">
        <v>21059</v>
      </c>
      <c r="J8775" s="126" t="s">
        <v>26268</v>
      </c>
      <c r="K8775" s="9">
        <f>_xlfn.IFNA(VLOOKUP(Table5[[#This Row],[Section]],SubSill_Tier,2,FALSE),0)</f>
        <v>0</v>
      </c>
      <c r="L8775" s="9" t="str">
        <f t="shared" si="146"/>
        <v>Wall</v>
      </c>
      <c r="M8775" s="205" t="str" cm="1">
        <f t="array" ref="M8775">_xlfn.IFS(NOT(ISERROR(VLOOKUP(Table5[[#This Row],[Section]],TB_notTB,1,FALSE))),"No",LEFT(Table5[[#This Row],[Section]],3)="ETB","PLS",LEFT(Table5[[#This Row],[Section]],1)="7","PDB",NOT(ISBLANK(Table5[[#This Row],[Section]])),"No")</f>
        <v>No</v>
      </c>
    </row>
    <row r="8776" spans="1:13" x14ac:dyDescent="0.25">
      <c r="A8776" s="126" t="s">
        <v>12061</v>
      </c>
      <c r="B8776" s="126" t="s">
        <v>22573</v>
      </c>
      <c r="C8776" s="126" t="s">
        <v>98</v>
      </c>
      <c r="D8776" s="127">
        <v>1.714</v>
      </c>
      <c r="E8776" s="128">
        <v>359</v>
      </c>
      <c r="F8776" s="128">
        <v>359</v>
      </c>
      <c r="G8776" s="126" t="s">
        <v>13908</v>
      </c>
      <c r="H8776" s="126" t="s">
        <v>20408</v>
      </c>
      <c r="I8776" s="126" t="s">
        <v>20409</v>
      </c>
      <c r="J8776" s="126" t="s">
        <v>26355</v>
      </c>
      <c r="K8776" s="9">
        <f>_xlfn.IFNA(VLOOKUP(Table5[[#This Row],[Section]],SubSill_Tier,2,FALSE),0)</f>
        <v>0</v>
      </c>
      <c r="L8776" s="9" t="str">
        <f t="shared" si="146"/>
        <v/>
      </c>
      <c r="M8776" s="205" t="str" cm="1">
        <f t="array" ref="M8776">_xlfn.IFS(NOT(ISERROR(VLOOKUP(Table5[[#This Row],[Section]],TB_notTB,1,FALSE))),"No",LEFT(Table5[[#This Row],[Section]],3)="ETB","PLS",LEFT(Table5[[#This Row],[Section]],1)="7","PDB",NOT(ISBLANK(Table5[[#This Row],[Section]])),"No")</f>
        <v>No</v>
      </c>
    </row>
    <row r="8777" spans="1:13" x14ac:dyDescent="0.25">
      <c r="A8777" s="126" t="s">
        <v>21801</v>
      </c>
      <c r="B8777" s="126" t="s">
        <v>21802</v>
      </c>
      <c r="C8777" s="126" t="s">
        <v>75</v>
      </c>
      <c r="D8777" s="127">
        <v>4.1120000000000001</v>
      </c>
      <c r="E8777" s="128">
        <v>664</v>
      </c>
      <c r="F8777" s="128">
        <v>441</v>
      </c>
      <c r="G8777" s="126" t="s">
        <v>21111</v>
      </c>
      <c r="H8777" s="126" t="s">
        <v>21112</v>
      </c>
      <c r="I8777" s="126" t="s">
        <v>21113</v>
      </c>
      <c r="J8777" s="126" t="s">
        <v>26332</v>
      </c>
      <c r="K8777" s="9">
        <f>_xlfn.IFNA(VLOOKUP(Table5[[#This Row],[Section]],SubSill_Tier,2,FALSE),0)</f>
        <v>1</v>
      </c>
      <c r="L8777" s="9" t="str">
        <f t="shared" si="146"/>
        <v/>
      </c>
      <c r="M8777" s="205" t="str" cm="1">
        <f t="array" ref="M8777">_xlfn.IFS(NOT(ISERROR(VLOOKUP(Table5[[#This Row],[Section]],TB_notTB,1,FALSE))),"No",LEFT(Table5[[#This Row],[Section]],3)="ETB","PLS",LEFT(Table5[[#This Row],[Section]],1)="7","PDB",NOT(ISBLANK(Table5[[#This Row],[Section]])),"No")</f>
        <v>No</v>
      </c>
    </row>
    <row r="8778" spans="1:13" x14ac:dyDescent="0.25">
      <c r="A8778" s="126" t="s">
        <v>21803</v>
      </c>
      <c r="B8778" s="126" t="s">
        <v>21804</v>
      </c>
      <c r="C8778" s="126" t="s">
        <v>75</v>
      </c>
      <c r="D8778" s="127">
        <v>3.68</v>
      </c>
      <c r="E8778" s="128">
        <v>580</v>
      </c>
      <c r="F8778" s="128">
        <v>387</v>
      </c>
      <c r="G8778" s="126" t="s">
        <v>21111</v>
      </c>
      <c r="H8778" s="126" t="s">
        <v>21112</v>
      </c>
      <c r="I8778" s="126" t="s">
        <v>21113</v>
      </c>
      <c r="J8778" s="126" t="s">
        <v>26332</v>
      </c>
      <c r="K8778" s="9">
        <f>_xlfn.IFNA(VLOOKUP(Table5[[#This Row],[Section]],SubSill_Tier,2,FALSE),0)</f>
        <v>0</v>
      </c>
      <c r="L8778" s="9" t="str">
        <f t="shared" si="146"/>
        <v/>
      </c>
      <c r="M8778" s="205" t="str" cm="1">
        <f t="array" ref="M8778">_xlfn.IFS(NOT(ISERROR(VLOOKUP(Table5[[#This Row],[Section]],TB_notTB,1,FALSE))),"No",LEFT(Table5[[#This Row],[Section]],3)="ETB","PLS",LEFT(Table5[[#This Row],[Section]],1)="7","PDB",NOT(ISBLANK(Table5[[#This Row],[Section]])),"No")</f>
        <v>No</v>
      </c>
    </row>
    <row r="8779" spans="1:13" x14ac:dyDescent="0.25">
      <c r="A8779" s="126" t="s">
        <v>21805</v>
      </c>
      <c r="B8779" s="126" t="s">
        <v>21806</v>
      </c>
      <c r="C8779" s="126" t="s">
        <v>75</v>
      </c>
      <c r="D8779" s="127">
        <v>7.7670000000000003</v>
      </c>
      <c r="E8779" s="128">
        <v>798</v>
      </c>
      <c r="F8779" s="128">
        <v>798</v>
      </c>
      <c r="G8779" s="126" t="s">
        <v>21342</v>
      </c>
      <c r="H8779" s="126" t="s">
        <v>21343</v>
      </c>
      <c r="I8779" s="126" t="s">
        <v>21344</v>
      </c>
      <c r="J8779" s="126" t="s">
        <v>26245</v>
      </c>
      <c r="K8779" s="9">
        <f>_xlfn.IFNA(VLOOKUP(Table5[[#This Row],[Section]],SubSill_Tier,2,FALSE),0)</f>
        <v>0</v>
      </c>
      <c r="L8779" s="9" t="str">
        <f t="shared" si="146"/>
        <v/>
      </c>
      <c r="M8779" s="205" t="str" cm="1">
        <f t="array" ref="M8779">_xlfn.IFS(NOT(ISERROR(VLOOKUP(Table5[[#This Row],[Section]],TB_notTB,1,FALSE))),"No",LEFT(Table5[[#This Row],[Section]],3)="ETB","PLS",LEFT(Table5[[#This Row],[Section]],1)="7","PDB",NOT(ISBLANK(Table5[[#This Row],[Section]])),"No")</f>
        <v>No</v>
      </c>
    </row>
    <row r="8780" spans="1:13" x14ac:dyDescent="0.25">
      <c r="A8780" s="126" t="s">
        <v>19971</v>
      </c>
      <c r="B8780" s="126" t="s">
        <v>21350</v>
      </c>
      <c r="C8780" s="126" t="s">
        <v>75</v>
      </c>
      <c r="D8780" s="127">
        <v>0.54300000000000004</v>
      </c>
      <c r="E8780" s="128">
        <v>232</v>
      </c>
      <c r="F8780" s="128">
        <v>200</v>
      </c>
      <c r="G8780" s="126" t="s">
        <v>13739</v>
      </c>
      <c r="H8780" s="126" t="s">
        <v>20181</v>
      </c>
      <c r="I8780" s="126" t="s">
        <v>13279</v>
      </c>
      <c r="J8780" s="126" t="s">
        <v>26258</v>
      </c>
      <c r="K8780" s="9">
        <f>_xlfn.IFNA(VLOOKUP(Table5[[#This Row],[Section]],SubSill_Tier,2,FALSE),0)</f>
        <v>0</v>
      </c>
      <c r="L8780" s="9" t="str">
        <f t="shared" si="146"/>
        <v/>
      </c>
      <c r="M8780" s="205" t="str" cm="1">
        <f t="array" ref="M8780">_xlfn.IFS(NOT(ISERROR(VLOOKUP(Table5[[#This Row],[Section]],TB_notTB,1,FALSE))),"No",LEFT(Table5[[#This Row],[Section]],3)="ETB","PLS",LEFT(Table5[[#This Row],[Section]],1)="7","PDB",NOT(ISBLANK(Table5[[#This Row],[Section]])),"No")</f>
        <v>No</v>
      </c>
    </row>
    <row r="8781" spans="1:13" x14ac:dyDescent="0.25">
      <c r="A8781" s="126" t="s">
        <v>19972</v>
      </c>
      <c r="B8781" s="126" t="s">
        <v>19973</v>
      </c>
      <c r="C8781" s="126" t="s">
        <v>98</v>
      </c>
      <c r="D8781" s="127">
        <v>1.6910000000000001</v>
      </c>
      <c r="E8781" s="128">
        <v>440</v>
      </c>
      <c r="F8781" s="128">
        <v>440</v>
      </c>
      <c r="G8781" s="126" t="s">
        <v>13742</v>
      </c>
      <c r="H8781" s="126" t="s">
        <v>20193</v>
      </c>
      <c r="I8781" s="126" t="s">
        <v>21096</v>
      </c>
      <c r="J8781" s="126" t="s">
        <v>26262</v>
      </c>
      <c r="K8781" s="9">
        <f>_xlfn.IFNA(VLOOKUP(Table5[[#This Row],[Section]],SubSill_Tier,2,FALSE),0)</f>
        <v>0</v>
      </c>
      <c r="L8781" s="9" t="str">
        <f t="shared" si="146"/>
        <v/>
      </c>
      <c r="M8781" s="205" t="str" cm="1">
        <f t="array" ref="M8781">_xlfn.IFS(NOT(ISERROR(VLOOKUP(Table5[[#This Row],[Section]],TB_notTB,1,FALSE))),"No",LEFT(Table5[[#This Row],[Section]],3)="ETB","PLS",LEFT(Table5[[#This Row],[Section]],1)="7","PDB",NOT(ISBLANK(Table5[[#This Row],[Section]])),"No")</f>
        <v>No</v>
      </c>
    </row>
    <row r="8782" spans="1:13" x14ac:dyDescent="0.25">
      <c r="A8782" s="126" t="s">
        <v>21807</v>
      </c>
      <c r="B8782" s="126" t="s">
        <v>21808</v>
      </c>
      <c r="C8782" s="126" t="s">
        <v>75</v>
      </c>
      <c r="D8782" s="127">
        <v>2.3919999999999999</v>
      </c>
      <c r="E8782" s="128">
        <v>401</v>
      </c>
      <c r="F8782" s="128">
        <v>401</v>
      </c>
      <c r="G8782" s="126" t="s">
        <v>21342</v>
      </c>
      <c r="H8782" s="126" t="s">
        <v>21343</v>
      </c>
      <c r="I8782" s="126" t="s">
        <v>21344</v>
      </c>
      <c r="J8782" s="126" t="s">
        <v>26362</v>
      </c>
      <c r="K8782" s="9">
        <f>_xlfn.IFNA(VLOOKUP(Table5[[#This Row],[Section]],SubSill_Tier,2,FALSE),0)</f>
        <v>0</v>
      </c>
      <c r="L8782" s="9" t="str">
        <f t="shared" si="146"/>
        <v/>
      </c>
      <c r="M8782" s="205" t="str" cm="1">
        <f t="array" ref="M8782">_xlfn.IFS(NOT(ISERROR(VLOOKUP(Table5[[#This Row],[Section]],TB_notTB,1,FALSE))),"No",LEFT(Table5[[#This Row],[Section]],3)="ETB","PLS",LEFT(Table5[[#This Row],[Section]],1)="7","PDB",NOT(ISBLANK(Table5[[#This Row],[Section]])),"No")</f>
        <v>No</v>
      </c>
    </row>
    <row r="8783" spans="1:13" x14ac:dyDescent="0.25">
      <c r="A8783" s="126" t="s">
        <v>19974</v>
      </c>
      <c r="B8783" s="126" t="s">
        <v>19975</v>
      </c>
      <c r="C8783" s="126" t="s">
        <v>75</v>
      </c>
      <c r="D8783" s="127">
        <v>0.72599999999999998</v>
      </c>
      <c r="E8783" s="128">
        <v>100</v>
      </c>
      <c r="F8783" s="128">
        <v>100</v>
      </c>
      <c r="G8783" s="126" t="s">
        <v>14511</v>
      </c>
      <c r="H8783" s="126" t="s">
        <v>21236</v>
      </c>
      <c r="I8783" s="126" t="s">
        <v>21237</v>
      </c>
      <c r="J8783" s="126" t="s">
        <v>26241</v>
      </c>
      <c r="K8783" s="9">
        <f>_xlfn.IFNA(VLOOKUP(Table5[[#This Row],[Section]],SubSill_Tier,2,FALSE),0)</f>
        <v>0</v>
      </c>
      <c r="L8783" s="9" t="str">
        <f t="shared" si="146"/>
        <v/>
      </c>
      <c r="M8783" s="205" t="str" cm="1">
        <f t="array" ref="M8783">_xlfn.IFS(NOT(ISERROR(VLOOKUP(Table5[[#This Row],[Section]],TB_notTB,1,FALSE))),"No",LEFT(Table5[[#This Row],[Section]],3)="ETB","PLS",LEFT(Table5[[#This Row],[Section]],1)="7","PDB",NOT(ISBLANK(Table5[[#This Row],[Section]])),"No")</f>
        <v>No</v>
      </c>
    </row>
    <row r="8784" spans="1:13" x14ac:dyDescent="0.25">
      <c r="A8784" s="126" t="s">
        <v>19976</v>
      </c>
      <c r="B8784" s="126" t="s">
        <v>19977</v>
      </c>
      <c r="C8784" s="126" t="s">
        <v>98</v>
      </c>
      <c r="D8784" s="127">
        <v>3.407</v>
      </c>
      <c r="E8784" s="128">
        <v>441</v>
      </c>
      <c r="F8784" s="128">
        <v>441</v>
      </c>
      <c r="G8784" s="126" t="s">
        <v>14511</v>
      </c>
      <c r="H8784" s="126" t="s">
        <v>21236</v>
      </c>
      <c r="I8784" s="126" t="s">
        <v>21237</v>
      </c>
      <c r="J8784" s="126" t="s">
        <v>26332</v>
      </c>
      <c r="K8784" s="9">
        <f>_xlfn.IFNA(VLOOKUP(Table5[[#This Row],[Section]],SubSill_Tier,2,FALSE),0)</f>
        <v>0</v>
      </c>
      <c r="L8784" s="9" t="str">
        <f t="shared" si="146"/>
        <v/>
      </c>
      <c r="M8784" s="205" t="str" cm="1">
        <f t="array" ref="M8784">_xlfn.IFS(NOT(ISERROR(VLOOKUP(Table5[[#This Row],[Section]],TB_notTB,1,FALSE))),"No",LEFT(Table5[[#This Row],[Section]],3)="ETB","PLS",LEFT(Table5[[#This Row],[Section]],1)="7","PDB",NOT(ISBLANK(Table5[[#This Row],[Section]])),"No")</f>
        <v>No</v>
      </c>
    </row>
    <row r="8785" spans="1:13" x14ac:dyDescent="0.25">
      <c r="A8785" s="126" t="s">
        <v>19978</v>
      </c>
      <c r="B8785" s="126" t="s">
        <v>19979</v>
      </c>
      <c r="C8785" s="126" t="s">
        <v>75</v>
      </c>
      <c r="D8785" s="127">
        <v>2.903</v>
      </c>
      <c r="E8785" s="128">
        <v>252</v>
      </c>
      <c r="F8785" s="128">
        <v>252</v>
      </c>
      <c r="G8785" s="126" t="s">
        <v>14511</v>
      </c>
      <c r="H8785" s="126" t="s">
        <v>21236</v>
      </c>
      <c r="I8785" s="126" t="s">
        <v>21237</v>
      </c>
      <c r="J8785" s="126" t="s">
        <v>26241</v>
      </c>
      <c r="K8785" s="9">
        <f>_xlfn.IFNA(VLOOKUP(Table5[[#This Row],[Section]],SubSill_Tier,2,FALSE),0)</f>
        <v>0</v>
      </c>
      <c r="L8785" s="9" t="str">
        <f t="shared" si="146"/>
        <v/>
      </c>
      <c r="M8785" s="205" t="str" cm="1">
        <f t="array" ref="M8785">_xlfn.IFS(NOT(ISERROR(VLOOKUP(Table5[[#This Row],[Section]],TB_notTB,1,FALSE))),"No",LEFT(Table5[[#This Row],[Section]],3)="ETB","PLS",LEFT(Table5[[#This Row],[Section]],1)="7","PDB",NOT(ISBLANK(Table5[[#This Row],[Section]])),"No")</f>
        <v>No</v>
      </c>
    </row>
    <row r="8786" spans="1:13" x14ac:dyDescent="0.25">
      <c r="A8786" s="126" t="s">
        <v>19980</v>
      </c>
      <c r="B8786" s="126" t="s">
        <v>19981</v>
      </c>
      <c r="C8786" s="126" t="s">
        <v>75</v>
      </c>
      <c r="D8786" s="127">
        <v>2.42</v>
      </c>
      <c r="E8786" s="128">
        <v>564</v>
      </c>
      <c r="F8786" s="128">
        <v>376</v>
      </c>
      <c r="G8786" s="126" t="s">
        <v>14511</v>
      </c>
      <c r="H8786" s="126" t="s">
        <v>21236</v>
      </c>
      <c r="I8786" s="126" t="s">
        <v>21237</v>
      </c>
      <c r="J8786" s="126" t="s">
        <v>26241</v>
      </c>
      <c r="K8786" s="9">
        <f>_xlfn.IFNA(VLOOKUP(Table5[[#This Row],[Section]],SubSill_Tier,2,FALSE),0)</f>
        <v>0</v>
      </c>
      <c r="L8786" s="9" t="str">
        <f t="shared" si="146"/>
        <v/>
      </c>
      <c r="M8786" s="205" t="str" cm="1">
        <f t="array" ref="M8786">_xlfn.IFS(NOT(ISERROR(VLOOKUP(Table5[[#This Row],[Section]],TB_notTB,1,FALSE))),"No",LEFT(Table5[[#This Row],[Section]],3)="ETB","PLS",LEFT(Table5[[#This Row],[Section]],1)="7","PDB",NOT(ISBLANK(Table5[[#This Row],[Section]])),"No")</f>
        <v>No</v>
      </c>
    </row>
    <row r="8787" spans="1:13" x14ac:dyDescent="0.25">
      <c r="A8787" s="126" t="s">
        <v>19982</v>
      </c>
      <c r="B8787" s="126" t="s">
        <v>19983</v>
      </c>
      <c r="C8787" s="126" t="s">
        <v>75</v>
      </c>
      <c r="D8787" s="127">
        <v>2.2799999999999998</v>
      </c>
      <c r="E8787" s="128">
        <v>502</v>
      </c>
      <c r="F8787" s="128">
        <v>335</v>
      </c>
      <c r="G8787" s="126" t="s">
        <v>14511</v>
      </c>
      <c r="H8787" s="126" t="s">
        <v>21236</v>
      </c>
      <c r="I8787" s="126" t="s">
        <v>21237</v>
      </c>
      <c r="J8787" s="126" t="s">
        <v>26241</v>
      </c>
      <c r="K8787" s="9">
        <f>_xlfn.IFNA(VLOOKUP(Table5[[#This Row],[Section]],SubSill_Tier,2,FALSE),0)</f>
        <v>0</v>
      </c>
      <c r="L8787" s="9" t="str">
        <f t="shared" si="146"/>
        <v/>
      </c>
      <c r="M8787" s="205" t="str" cm="1">
        <f t="array" ref="M8787">_xlfn.IFS(NOT(ISERROR(VLOOKUP(Table5[[#This Row],[Section]],TB_notTB,1,FALSE))),"No",LEFT(Table5[[#This Row],[Section]],3)="ETB","PLS",LEFT(Table5[[#This Row],[Section]],1)="7","PDB",NOT(ISBLANK(Table5[[#This Row],[Section]])),"No")</f>
        <v>No</v>
      </c>
    </row>
    <row r="8788" spans="1:13" x14ac:dyDescent="0.25">
      <c r="A8788" s="126" t="s">
        <v>20410</v>
      </c>
      <c r="B8788" s="126" t="s">
        <v>20411</v>
      </c>
      <c r="C8788" s="126" t="s">
        <v>75</v>
      </c>
      <c r="D8788" s="127">
        <v>1.754</v>
      </c>
      <c r="E8788" s="128">
        <v>395</v>
      </c>
      <c r="F8788" s="128">
        <v>264</v>
      </c>
      <c r="G8788" s="126" t="s">
        <v>14511</v>
      </c>
      <c r="H8788" s="126" t="s">
        <v>21236</v>
      </c>
      <c r="I8788" s="126" t="s">
        <v>21237</v>
      </c>
      <c r="J8788" s="126" t="s">
        <v>26241</v>
      </c>
      <c r="K8788" s="9">
        <f>_xlfn.IFNA(VLOOKUP(Table5[[#This Row],[Section]],SubSill_Tier,2,FALSE),0)</f>
        <v>0</v>
      </c>
      <c r="L8788" s="9" t="str">
        <f t="shared" si="146"/>
        <v/>
      </c>
      <c r="M8788" s="205" t="str" cm="1">
        <f t="array" ref="M8788">_xlfn.IFS(NOT(ISERROR(VLOOKUP(Table5[[#This Row],[Section]],TB_notTB,1,FALSE))),"No",LEFT(Table5[[#This Row],[Section]],3)="ETB","PLS",LEFT(Table5[[#This Row],[Section]],1)="7","PDB",NOT(ISBLANK(Table5[[#This Row],[Section]])),"No")</f>
        <v>No</v>
      </c>
    </row>
    <row r="8789" spans="1:13" x14ac:dyDescent="0.25">
      <c r="A8789" s="126" t="s">
        <v>20412</v>
      </c>
      <c r="B8789" s="126" t="s">
        <v>20413</v>
      </c>
      <c r="C8789" s="126" t="s">
        <v>75</v>
      </c>
      <c r="D8789" s="127">
        <v>2.0030000000000001</v>
      </c>
      <c r="E8789" s="128">
        <v>487</v>
      </c>
      <c r="F8789" s="128">
        <v>325</v>
      </c>
      <c r="G8789" s="126" t="s">
        <v>14511</v>
      </c>
      <c r="H8789" s="126" t="s">
        <v>21236</v>
      </c>
      <c r="I8789" s="126" t="s">
        <v>21237</v>
      </c>
      <c r="J8789" s="126" t="s">
        <v>26241</v>
      </c>
      <c r="K8789" s="9">
        <f>_xlfn.IFNA(VLOOKUP(Table5[[#This Row],[Section]],SubSill_Tier,2,FALSE),0)</f>
        <v>0</v>
      </c>
      <c r="L8789" s="9" t="str">
        <f t="shared" si="146"/>
        <v/>
      </c>
      <c r="M8789" s="205" t="str" cm="1">
        <f t="array" ref="M8789">_xlfn.IFS(NOT(ISERROR(VLOOKUP(Table5[[#This Row],[Section]],TB_notTB,1,FALSE))),"No",LEFT(Table5[[#This Row],[Section]],3)="ETB","PLS",LEFT(Table5[[#This Row],[Section]],1)="7","PDB",NOT(ISBLANK(Table5[[#This Row],[Section]])),"No")</f>
        <v>No</v>
      </c>
    </row>
    <row r="8790" spans="1:13" x14ac:dyDescent="0.25">
      <c r="A8790" s="126" t="s">
        <v>20414</v>
      </c>
      <c r="B8790" s="126" t="s">
        <v>20415</v>
      </c>
      <c r="C8790" s="126" t="s">
        <v>75</v>
      </c>
      <c r="D8790" s="127">
        <v>2.073</v>
      </c>
      <c r="E8790" s="128">
        <v>518</v>
      </c>
      <c r="F8790" s="128">
        <v>345</v>
      </c>
      <c r="G8790" s="126" t="s">
        <v>14511</v>
      </c>
      <c r="H8790" s="126" t="s">
        <v>21236</v>
      </c>
      <c r="I8790" s="126" t="s">
        <v>21237</v>
      </c>
      <c r="J8790" s="126" t="s">
        <v>26241</v>
      </c>
      <c r="K8790" s="9">
        <f>_xlfn.IFNA(VLOOKUP(Table5[[#This Row],[Section]],SubSill_Tier,2,FALSE),0)</f>
        <v>0</v>
      </c>
      <c r="L8790" s="9" t="str">
        <f t="shared" si="146"/>
        <v/>
      </c>
      <c r="M8790" s="205" t="str" cm="1">
        <f t="array" ref="M8790">_xlfn.IFS(NOT(ISERROR(VLOOKUP(Table5[[#This Row],[Section]],TB_notTB,1,FALSE))),"No",LEFT(Table5[[#This Row],[Section]],3)="ETB","PLS",LEFT(Table5[[#This Row],[Section]],1)="7","PDB",NOT(ISBLANK(Table5[[#This Row],[Section]])),"No")</f>
        <v>No</v>
      </c>
    </row>
    <row r="8791" spans="1:13" x14ac:dyDescent="0.25">
      <c r="A8791" s="126" t="s">
        <v>20416</v>
      </c>
      <c r="B8791" s="126" t="s">
        <v>20417</v>
      </c>
      <c r="C8791" s="126" t="s">
        <v>75</v>
      </c>
      <c r="D8791" s="127">
        <v>1.8240000000000001</v>
      </c>
      <c r="E8791" s="128">
        <v>426</v>
      </c>
      <c r="F8791" s="128">
        <v>284</v>
      </c>
      <c r="G8791" s="126" t="s">
        <v>14511</v>
      </c>
      <c r="H8791" s="126" t="s">
        <v>21236</v>
      </c>
      <c r="I8791" s="126" t="s">
        <v>21237</v>
      </c>
      <c r="J8791" s="126" t="s">
        <v>26241</v>
      </c>
      <c r="K8791" s="9">
        <f>_xlfn.IFNA(VLOOKUP(Table5[[#This Row],[Section]],SubSill_Tier,2,FALSE),0)</f>
        <v>0</v>
      </c>
      <c r="L8791" s="9" t="str">
        <f t="shared" si="146"/>
        <v/>
      </c>
      <c r="M8791" s="205" t="str" cm="1">
        <f t="array" ref="M8791">_xlfn.IFS(NOT(ISERROR(VLOOKUP(Table5[[#This Row],[Section]],TB_notTB,1,FALSE))),"No",LEFT(Table5[[#This Row],[Section]],3)="ETB","PLS",LEFT(Table5[[#This Row],[Section]],1)="7","PDB",NOT(ISBLANK(Table5[[#This Row],[Section]])),"No")</f>
        <v>No</v>
      </c>
    </row>
    <row r="8792" spans="1:13" x14ac:dyDescent="0.25">
      <c r="A8792" s="126" t="s">
        <v>20418</v>
      </c>
      <c r="B8792" s="126" t="s">
        <v>20419</v>
      </c>
      <c r="C8792" s="126" t="s">
        <v>75</v>
      </c>
      <c r="D8792" s="127">
        <v>0.76100000000000001</v>
      </c>
      <c r="E8792" s="128">
        <v>193</v>
      </c>
      <c r="F8792" s="128">
        <v>129</v>
      </c>
      <c r="G8792" s="126" t="s">
        <v>13720</v>
      </c>
      <c r="H8792" s="126" t="s">
        <v>20130</v>
      </c>
      <c r="I8792" s="126" t="s">
        <v>20131</v>
      </c>
      <c r="J8792" s="126" t="s">
        <v>26235</v>
      </c>
      <c r="K8792" s="9">
        <f>_xlfn.IFNA(VLOOKUP(Table5[[#This Row],[Section]],SubSill_Tier,2,FALSE),0)</f>
        <v>0</v>
      </c>
      <c r="L8792" s="9" t="str">
        <f t="shared" si="146"/>
        <v/>
      </c>
      <c r="M8792" s="205" t="str" cm="1">
        <f t="array" ref="M8792">_xlfn.IFS(NOT(ISERROR(VLOOKUP(Table5[[#This Row],[Section]],TB_notTB,1,FALSE))),"No",LEFT(Table5[[#This Row],[Section]],3)="ETB","PLS",LEFT(Table5[[#This Row],[Section]],1)="7","PDB",NOT(ISBLANK(Table5[[#This Row],[Section]])),"No")</f>
        <v>No</v>
      </c>
    </row>
    <row r="8793" spans="1:13" x14ac:dyDescent="0.25">
      <c r="A8793" s="126" t="s">
        <v>20420</v>
      </c>
      <c r="B8793" s="126" t="s">
        <v>20421</v>
      </c>
      <c r="C8793" s="126" t="s">
        <v>75</v>
      </c>
      <c r="D8793" s="127">
        <v>1.224</v>
      </c>
      <c r="E8793" s="128">
        <v>524</v>
      </c>
      <c r="F8793" s="128">
        <v>350</v>
      </c>
      <c r="G8793" s="126" t="s">
        <v>14884</v>
      </c>
      <c r="H8793" s="126" t="s">
        <v>21146</v>
      </c>
      <c r="I8793" s="126" t="s">
        <v>22101</v>
      </c>
      <c r="J8793" s="126" t="s">
        <v>26278</v>
      </c>
      <c r="K8793" s="9">
        <f>_xlfn.IFNA(VLOOKUP(Table5[[#This Row],[Section]],SubSill_Tier,2,FALSE),0)</f>
        <v>0</v>
      </c>
      <c r="L8793" s="9" t="str">
        <f t="shared" si="146"/>
        <v/>
      </c>
      <c r="M8793" s="205" t="str" cm="1">
        <f t="array" ref="M8793">_xlfn.IFS(NOT(ISERROR(VLOOKUP(Table5[[#This Row],[Section]],TB_notTB,1,FALSE))),"No",LEFT(Table5[[#This Row],[Section]],3)="ETB","PLS",LEFT(Table5[[#This Row],[Section]],1)="7","PDB",NOT(ISBLANK(Table5[[#This Row],[Section]])),"No")</f>
        <v>No</v>
      </c>
    </row>
    <row r="8794" spans="1:13" x14ac:dyDescent="0.25">
      <c r="A8794" s="126" t="s">
        <v>20422</v>
      </c>
      <c r="B8794" s="126" t="s">
        <v>20423</v>
      </c>
      <c r="C8794" s="126" t="s">
        <v>75</v>
      </c>
      <c r="D8794" s="127">
        <v>0.248</v>
      </c>
      <c r="E8794" s="128">
        <v>112</v>
      </c>
      <c r="F8794" s="128">
        <v>100</v>
      </c>
      <c r="G8794" s="126" t="s">
        <v>13787</v>
      </c>
      <c r="H8794" s="126" t="s">
        <v>20287</v>
      </c>
      <c r="I8794" s="126" t="s">
        <v>28006</v>
      </c>
      <c r="J8794" s="126" t="s">
        <v>26247</v>
      </c>
      <c r="K8794" s="9">
        <f>_xlfn.IFNA(VLOOKUP(Table5[[#This Row],[Section]],SubSill_Tier,2,FALSE),0)</f>
        <v>0</v>
      </c>
      <c r="L8794" s="9" t="str">
        <f t="shared" si="146"/>
        <v/>
      </c>
      <c r="M8794" s="205" t="str" cm="1">
        <f t="array" ref="M8794">_xlfn.IFS(NOT(ISERROR(VLOOKUP(Table5[[#This Row],[Section]],TB_notTB,1,FALSE))),"No",LEFT(Table5[[#This Row],[Section]],3)="ETB","PLS",LEFT(Table5[[#This Row],[Section]],1)="7","PDB",NOT(ISBLANK(Table5[[#This Row],[Section]])),"No")</f>
        <v>No</v>
      </c>
    </row>
    <row r="8795" spans="1:13" x14ac:dyDescent="0.25">
      <c r="A8795" s="126" t="s">
        <v>20424</v>
      </c>
      <c r="B8795" s="126" t="s">
        <v>20425</v>
      </c>
      <c r="C8795" s="126" t="s">
        <v>75</v>
      </c>
      <c r="D8795" s="127">
        <v>0.26100000000000001</v>
      </c>
      <c r="E8795" s="128">
        <v>113</v>
      </c>
      <c r="F8795" s="128">
        <v>100</v>
      </c>
      <c r="G8795" s="126" t="s">
        <v>13787</v>
      </c>
      <c r="H8795" s="126" t="s">
        <v>20287</v>
      </c>
      <c r="I8795" s="126" t="s">
        <v>28006</v>
      </c>
      <c r="J8795" s="126" t="s">
        <v>26247</v>
      </c>
      <c r="K8795" s="9">
        <f>_xlfn.IFNA(VLOOKUP(Table5[[#This Row],[Section]],SubSill_Tier,2,FALSE),0)</f>
        <v>0</v>
      </c>
      <c r="L8795" s="9" t="str">
        <f t="shared" si="146"/>
        <v/>
      </c>
      <c r="M8795" s="205" t="str" cm="1">
        <f t="array" ref="M8795">_xlfn.IFS(NOT(ISERROR(VLOOKUP(Table5[[#This Row],[Section]],TB_notTB,1,FALSE))),"No",LEFT(Table5[[#This Row],[Section]],3)="ETB","PLS",LEFT(Table5[[#This Row],[Section]],1)="7","PDB",NOT(ISBLANK(Table5[[#This Row],[Section]])),"No")</f>
        <v>No</v>
      </c>
    </row>
    <row r="8796" spans="1:13" x14ac:dyDescent="0.25">
      <c r="A8796" s="126" t="s">
        <v>20426</v>
      </c>
      <c r="B8796" s="126" t="s">
        <v>20427</v>
      </c>
      <c r="C8796" s="126" t="s">
        <v>75</v>
      </c>
      <c r="D8796" s="127">
        <v>2.3809999999999998</v>
      </c>
      <c r="E8796" s="128">
        <v>627</v>
      </c>
      <c r="F8796" s="128">
        <v>418</v>
      </c>
      <c r="G8796" s="126" t="s">
        <v>14511</v>
      </c>
      <c r="H8796" s="126" t="s">
        <v>21236</v>
      </c>
      <c r="I8796" s="126" t="s">
        <v>21237</v>
      </c>
      <c r="J8796" s="126" t="s">
        <v>26241</v>
      </c>
      <c r="K8796" s="9">
        <f>_xlfn.IFNA(VLOOKUP(Table5[[#This Row],[Section]],SubSill_Tier,2,FALSE),0)</f>
        <v>0</v>
      </c>
      <c r="L8796" s="9" t="str">
        <f t="shared" si="146"/>
        <v/>
      </c>
      <c r="M8796" s="205" t="str" cm="1">
        <f t="array" ref="M8796">_xlfn.IFS(NOT(ISERROR(VLOOKUP(Table5[[#This Row],[Section]],TB_notTB,1,FALSE))),"No",LEFT(Table5[[#This Row],[Section]],3)="ETB","PLS",LEFT(Table5[[#This Row],[Section]],1)="7","PDB",NOT(ISBLANK(Table5[[#This Row],[Section]])),"No")</f>
        <v>No</v>
      </c>
    </row>
    <row r="8797" spans="1:13" x14ac:dyDescent="0.25">
      <c r="A8797" s="126" t="s">
        <v>20428</v>
      </c>
      <c r="B8797" s="126" t="s">
        <v>20429</v>
      </c>
      <c r="C8797" s="126" t="s">
        <v>75</v>
      </c>
      <c r="D8797" s="127">
        <v>2.4510000000000001</v>
      </c>
      <c r="E8797" s="128">
        <v>658</v>
      </c>
      <c r="F8797" s="128">
        <v>439</v>
      </c>
      <c r="G8797" s="126" t="s">
        <v>14511</v>
      </c>
      <c r="H8797" s="126" t="s">
        <v>21236</v>
      </c>
      <c r="I8797" s="126" t="s">
        <v>21237</v>
      </c>
      <c r="J8797" s="126" t="s">
        <v>26241</v>
      </c>
      <c r="K8797" s="9">
        <f>_xlfn.IFNA(VLOOKUP(Table5[[#This Row],[Section]],SubSill_Tier,2,FALSE),0)</f>
        <v>0</v>
      </c>
      <c r="L8797" s="9" t="str">
        <f t="shared" si="146"/>
        <v/>
      </c>
      <c r="M8797" s="205" t="str" cm="1">
        <f t="array" ref="M8797">_xlfn.IFS(NOT(ISERROR(VLOOKUP(Table5[[#This Row],[Section]],TB_notTB,1,FALSE))),"No",LEFT(Table5[[#This Row],[Section]],3)="ETB","PLS",LEFT(Table5[[#This Row],[Section]],1)="7","PDB",NOT(ISBLANK(Table5[[#This Row],[Section]])),"No")</f>
        <v>No</v>
      </c>
    </row>
    <row r="8798" spans="1:13" x14ac:dyDescent="0.25">
      <c r="A8798" s="126" t="s">
        <v>20430</v>
      </c>
      <c r="B8798" s="126" t="s">
        <v>22224</v>
      </c>
      <c r="C8798" s="126" t="s">
        <v>75</v>
      </c>
      <c r="D8798" s="127">
        <v>2.3660000000000001</v>
      </c>
      <c r="E8798" s="128">
        <v>964</v>
      </c>
      <c r="F8798" s="128">
        <v>654</v>
      </c>
      <c r="G8798" s="126" t="s">
        <v>19660</v>
      </c>
      <c r="H8798" s="126" t="s">
        <v>21317</v>
      </c>
      <c r="I8798" s="126" t="s">
        <v>21318</v>
      </c>
      <c r="J8798" s="126" t="s">
        <v>26278</v>
      </c>
      <c r="K8798" s="9">
        <f>_xlfn.IFNA(VLOOKUP(Table5[[#This Row],[Section]],SubSill_Tier,2,FALSE),0)</f>
        <v>0</v>
      </c>
      <c r="L8798" s="9" t="str">
        <f t="shared" si="146"/>
        <v/>
      </c>
      <c r="M8798" s="205" t="str" cm="1">
        <f t="array" ref="M8798">_xlfn.IFS(NOT(ISERROR(VLOOKUP(Table5[[#This Row],[Section]],TB_notTB,1,FALSE))),"No",LEFT(Table5[[#This Row],[Section]],3)="ETB","PLS",LEFT(Table5[[#This Row],[Section]],1)="7","PDB",NOT(ISBLANK(Table5[[#This Row],[Section]])),"No")</f>
        <v>No</v>
      </c>
    </row>
    <row r="8799" spans="1:13" x14ac:dyDescent="0.25">
      <c r="A8799" s="126" t="s">
        <v>20431</v>
      </c>
      <c r="B8799" s="126" t="s">
        <v>20432</v>
      </c>
      <c r="C8799" s="126" t="s">
        <v>75</v>
      </c>
      <c r="D8799" s="127">
        <v>20.568000000000001</v>
      </c>
      <c r="E8799" s="128">
        <v>1402</v>
      </c>
      <c r="F8799" s="128">
        <v>1402</v>
      </c>
      <c r="G8799" s="126" t="s">
        <v>13724</v>
      </c>
      <c r="H8799" s="126" t="s">
        <v>21063</v>
      </c>
      <c r="I8799" s="126" t="s">
        <v>21064</v>
      </c>
      <c r="J8799" s="126" t="s">
        <v>26268</v>
      </c>
      <c r="K8799" s="9">
        <f>_xlfn.IFNA(VLOOKUP(Table5[[#This Row],[Section]],SubSill_Tier,2,FALSE),0)</f>
        <v>0</v>
      </c>
      <c r="L8799" s="9" t="str">
        <f t="shared" si="146"/>
        <v>Wall</v>
      </c>
      <c r="M8799" s="205" t="str" cm="1">
        <f t="array" ref="M8799">_xlfn.IFS(NOT(ISERROR(VLOOKUP(Table5[[#This Row],[Section]],TB_notTB,1,FALSE))),"No",LEFT(Table5[[#This Row],[Section]],3)="ETB","PLS",LEFT(Table5[[#This Row],[Section]],1)="7","PDB",NOT(ISBLANK(Table5[[#This Row],[Section]])),"No")</f>
        <v>No</v>
      </c>
    </row>
    <row r="8800" spans="1:13" x14ac:dyDescent="0.25">
      <c r="A8800" s="126" t="s">
        <v>20433</v>
      </c>
      <c r="B8800" s="126" t="s">
        <v>20434</v>
      </c>
      <c r="C8800" s="126" t="s">
        <v>75</v>
      </c>
      <c r="D8800" s="127">
        <v>25.408999999999999</v>
      </c>
      <c r="E8800" s="128">
        <v>1507</v>
      </c>
      <c r="F8800" s="128">
        <v>1005</v>
      </c>
      <c r="G8800" s="126" t="s">
        <v>13724</v>
      </c>
      <c r="H8800" s="126" t="s">
        <v>21063</v>
      </c>
      <c r="I8800" s="126" t="s">
        <v>21064</v>
      </c>
      <c r="J8800" s="126" t="s">
        <v>26268</v>
      </c>
      <c r="K8800" s="9">
        <f>_xlfn.IFNA(VLOOKUP(Table5[[#This Row],[Section]],SubSill_Tier,2,FALSE),0)</f>
        <v>0</v>
      </c>
      <c r="L8800" s="9" t="str">
        <f t="shared" si="146"/>
        <v>Wall</v>
      </c>
      <c r="M8800" s="205" t="str" cm="1">
        <f t="array" ref="M8800">_xlfn.IFS(NOT(ISERROR(VLOOKUP(Table5[[#This Row],[Section]],TB_notTB,1,FALSE))),"No",LEFT(Table5[[#This Row],[Section]],3)="ETB","PLS",LEFT(Table5[[#This Row],[Section]],1)="7","PDB",NOT(ISBLANK(Table5[[#This Row],[Section]])),"No")</f>
        <v>No</v>
      </c>
    </row>
    <row r="8801" spans="1:13" x14ac:dyDescent="0.25">
      <c r="A8801" s="126" t="s">
        <v>20435</v>
      </c>
      <c r="B8801" s="126" t="s">
        <v>20436</v>
      </c>
      <c r="C8801" s="126" t="s">
        <v>75</v>
      </c>
      <c r="D8801" s="127">
        <v>26.16</v>
      </c>
      <c r="E8801" s="128">
        <v>1638</v>
      </c>
      <c r="F8801" s="128">
        <v>1638</v>
      </c>
      <c r="G8801" s="126" t="s">
        <v>13724</v>
      </c>
      <c r="H8801" s="126" t="s">
        <v>21063</v>
      </c>
      <c r="I8801" s="126" t="s">
        <v>21064</v>
      </c>
      <c r="J8801" s="126" t="s">
        <v>26268</v>
      </c>
      <c r="K8801" s="9">
        <f>_xlfn.IFNA(VLOOKUP(Table5[[#This Row],[Section]],SubSill_Tier,2,FALSE),0)</f>
        <v>0</v>
      </c>
      <c r="L8801" s="9" t="str">
        <f t="shared" si="146"/>
        <v>Wall</v>
      </c>
      <c r="M8801" s="205" t="str" cm="1">
        <f t="array" ref="M8801">_xlfn.IFS(NOT(ISERROR(VLOOKUP(Table5[[#This Row],[Section]],TB_notTB,1,FALSE))),"No",LEFT(Table5[[#This Row],[Section]],3)="ETB","PLS",LEFT(Table5[[#This Row],[Section]],1)="7","PDB",NOT(ISBLANK(Table5[[#This Row],[Section]])),"No")</f>
        <v>No</v>
      </c>
    </row>
    <row r="8802" spans="1:13" x14ac:dyDescent="0.25">
      <c r="A8802" s="126" t="s">
        <v>20437</v>
      </c>
      <c r="B8802" s="126" t="s">
        <v>22225</v>
      </c>
      <c r="C8802" s="126" t="s">
        <v>75</v>
      </c>
      <c r="D8802" s="127">
        <v>0.44600000000000001</v>
      </c>
      <c r="E8802" s="128">
        <v>180</v>
      </c>
      <c r="F8802" s="128">
        <v>120</v>
      </c>
      <c r="G8802" s="126" t="s">
        <v>19660</v>
      </c>
      <c r="H8802" s="126" t="s">
        <v>21317</v>
      </c>
      <c r="I8802" s="126" t="s">
        <v>21318</v>
      </c>
      <c r="J8802" s="126" t="s">
        <v>26278</v>
      </c>
      <c r="K8802" s="9">
        <f>_xlfn.IFNA(VLOOKUP(Table5[[#This Row],[Section]],SubSill_Tier,2,FALSE),0)</f>
        <v>0</v>
      </c>
      <c r="L8802" s="9" t="str">
        <f t="shared" si="146"/>
        <v/>
      </c>
      <c r="M8802" s="205" t="str" cm="1">
        <f t="array" ref="M8802">_xlfn.IFS(NOT(ISERROR(VLOOKUP(Table5[[#This Row],[Section]],TB_notTB,1,FALSE))),"No",LEFT(Table5[[#This Row],[Section]],3)="ETB","PLS",LEFT(Table5[[#This Row],[Section]],1)="7","PDB",NOT(ISBLANK(Table5[[#This Row],[Section]])),"No")</f>
        <v>No</v>
      </c>
    </row>
    <row r="8803" spans="1:13" x14ac:dyDescent="0.25">
      <c r="A8803" s="126" t="s">
        <v>20438</v>
      </c>
      <c r="B8803" s="126" t="s">
        <v>22226</v>
      </c>
      <c r="C8803" s="126" t="s">
        <v>75</v>
      </c>
      <c r="D8803" s="127">
        <v>0.155</v>
      </c>
      <c r="E8803" s="128">
        <v>100</v>
      </c>
      <c r="F8803" s="128">
        <v>100</v>
      </c>
      <c r="G8803" s="126" t="s">
        <v>19660</v>
      </c>
      <c r="H8803" s="126" t="s">
        <v>21317</v>
      </c>
      <c r="I8803" s="126" t="s">
        <v>21318</v>
      </c>
      <c r="J8803" s="126" t="s">
        <v>26278</v>
      </c>
      <c r="K8803" s="9">
        <f>_xlfn.IFNA(VLOOKUP(Table5[[#This Row],[Section]],SubSill_Tier,2,FALSE),0)</f>
        <v>0</v>
      </c>
      <c r="L8803" s="9" t="str">
        <f t="shared" si="146"/>
        <v/>
      </c>
      <c r="M8803" s="205" t="str" cm="1">
        <f t="array" ref="M8803">_xlfn.IFS(NOT(ISERROR(VLOOKUP(Table5[[#This Row],[Section]],TB_notTB,1,FALSE))),"No",LEFT(Table5[[#This Row],[Section]],3)="ETB","PLS",LEFT(Table5[[#This Row],[Section]],1)="7","PDB",NOT(ISBLANK(Table5[[#This Row],[Section]])),"No")</f>
        <v>No</v>
      </c>
    </row>
    <row r="8804" spans="1:13" x14ac:dyDescent="0.25">
      <c r="A8804" s="126" t="s">
        <v>20439</v>
      </c>
      <c r="B8804" s="126" t="s">
        <v>22227</v>
      </c>
      <c r="C8804" s="126" t="s">
        <v>75</v>
      </c>
      <c r="D8804" s="127">
        <v>2.9780000000000002</v>
      </c>
      <c r="E8804" s="128">
        <v>920</v>
      </c>
      <c r="F8804" s="128">
        <v>615</v>
      </c>
      <c r="G8804" s="126" t="s">
        <v>19660</v>
      </c>
      <c r="H8804" s="126" t="s">
        <v>21317</v>
      </c>
      <c r="I8804" s="126" t="s">
        <v>21318</v>
      </c>
      <c r="J8804" s="126" t="s">
        <v>26278</v>
      </c>
      <c r="K8804" s="9">
        <f>_xlfn.IFNA(VLOOKUP(Table5[[#This Row],[Section]],SubSill_Tier,2,FALSE),0)</f>
        <v>0</v>
      </c>
      <c r="L8804" s="9" t="str">
        <f t="shared" si="146"/>
        <v/>
      </c>
      <c r="M8804" s="205" t="str" cm="1">
        <f t="array" ref="M8804">_xlfn.IFS(NOT(ISERROR(VLOOKUP(Table5[[#This Row],[Section]],TB_notTB,1,FALSE))),"No",LEFT(Table5[[#This Row],[Section]],3)="ETB","PLS",LEFT(Table5[[#This Row],[Section]],1)="7","PDB",NOT(ISBLANK(Table5[[#This Row],[Section]])),"No")</f>
        <v>No</v>
      </c>
    </row>
    <row r="8805" spans="1:13" x14ac:dyDescent="0.25">
      <c r="A8805" s="126" t="s">
        <v>20440</v>
      </c>
      <c r="B8805" s="126" t="s">
        <v>22228</v>
      </c>
      <c r="C8805" s="126" t="s">
        <v>75</v>
      </c>
      <c r="D8805" s="127">
        <v>2.04</v>
      </c>
      <c r="E8805" s="128">
        <v>737</v>
      </c>
      <c r="F8805" s="128">
        <v>475</v>
      </c>
      <c r="G8805" s="126" t="s">
        <v>19660</v>
      </c>
      <c r="H8805" s="126" t="s">
        <v>21317</v>
      </c>
      <c r="I8805" s="126" t="s">
        <v>21318</v>
      </c>
      <c r="J8805" s="126" t="s">
        <v>26278</v>
      </c>
      <c r="K8805" s="9">
        <f>_xlfn.IFNA(VLOOKUP(Table5[[#This Row],[Section]],SubSill_Tier,2,FALSE),0)</f>
        <v>0</v>
      </c>
      <c r="L8805" s="9" t="str">
        <f t="shared" si="146"/>
        <v/>
      </c>
      <c r="M8805" s="205" t="str" cm="1">
        <f t="array" ref="M8805">_xlfn.IFS(NOT(ISERROR(VLOOKUP(Table5[[#This Row],[Section]],TB_notTB,1,FALSE))),"No",LEFT(Table5[[#This Row],[Section]],3)="ETB","PLS",LEFT(Table5[[#This Row],[Section]],1)="7","PDB",NOT(ISBLANK(Table5[[#This Row],[Section]])),"No")</f>
        <v>No</v>
      </c>
    </row>
    <row r="8806" spans="1:13" x14ac:dyDescent="0.25">
      <c r="A8806" s="126" t="s">
        <v>20441</v>
      </c>
      <c r="B8806" s="126" t="s">
        <v>22229</v>
      </c>
      <c r="C8806" s="126" t="s">
        <v>75</v>
      </c>
      <c r="D8806" s="127">
        <v>1.623</v>
      </c>
      <c r="E8806" s="128">
        <v>745</v>
      </c>
      <c r="F8806" s="128">
        <v>496</v>
      </c>
      <c r="G8806" s="126" t="s">
        <v>19660</v>
      </c>
      <c r="H8806" s="126" t="s">
        <v>21317</v>
      </c>
      <c r="I8806" s="126" t="s">
        <v>21318</v>
      </c>
      <c r="J8806" s="126" t="s">
        <v>26278</v>
      </c>
      <c r="K8806" s="9">
        <f>_xlfn.IFNA(VLOOKUP(Table5[[#This Row],[Section]],SubSill_Tier,2,FALSE),0)</f>
        <v>0</v>
      </c>
      <c r="L8806" s="9" t="str">
        <f t="shared" si="146"/>
        <v/>
      </c>
      <c r="M8806" s="205" t="str" cm="1">
        <f t="array" ref="M8806">_xlfn.IFS(NOT(ISERROR(VLOOKUP(Table5[[#This Row],[Section]],TB_notTB,1,FALSE))),"No",LEFT(Table5[[#This Row],[Section]],3)="ETB","PLS",LEFT(Table5[[#This Row],[Section]],1)="7","PDB",NOT(ISBLANK(Table5[[#This Row],[Section]])),"No")</f>
        <v>No</v>
      </c>
    </row>
    <row r="8807" spans="1:13" x14ac:dyDescent="0.25">
      <c r="A8807" s="126" t="s">
        <v>20442</v>
      </c>
      <c r="B8807" s="126" t="s">
        <v>21809</v>
      </c>
      <c r="C8807" s="126" t="s">
        <v>75</v>
      </c>
      <c r="D8807" s="127">
        <v>0.99199999999999999</v>
      </c>
      <c r="E8807" s="128">
        <v>448</v>
      </c>
      <c r="F8807" s="128">
        <v>299</v>
      </c>
      <c r="G8807" s="126" t="s">
        <v>13774</v>
      </c>
      <c r="H8807" s="126" t="s">
        <v>20219</v>
      </c>
      <c r="I8807" s="126" t="s">
        <v>21132</v>
      </c>
      <c r="J8807" s="126" t="s">
        <v>26241</v>
      </c>
      <c r="K8807" s="9">
        <f>_xlfn.IFNA(VLOOKUP(Table5[[#This Row],[Section]],SubSill_Tier,2,FALSE),0)</f>
        <v>0</v>
      </c>
      <c r="L8807" s="9" t="str">
        <f t="shared" si="146"/>
        <v/>
      </c>
      <c r="M8807" s="205" t="str" cm="1">
        <f t="array" ref="M8807">_xlfn.IFS(NOT(ISERROR(VLOOKUP(Table5[[#This Row],[Section]],TB_notTB,1,FALSE))),"No",LEFT(Table5[[#This Row],[Section]],3)="ETB","PLS",LEFT(Table5[[#This Row],[Section]],1)="7","PDB",NOT(ISBLANK(Table5[[#This Row],[Section]])),"No")</f>
        <v>No</v>
      </c>
    </row>
    <row r="8808" spans="1:13" x14ac:dyDescent="0.25">
      <c r="A8808" s="126" t="s">
        <v>20443</v>
      </c>
      <c r="B8808" s="126" t="s">
        <v>21810</v>
      </c>
      <c r="C8808" s="126" t="s">
        <v>75</v>
      </c>
      <c r="D8808" s="127">
        <v>0.98899999999999999</v>
      </c>
      <c r="E8808" s="128">
        <v>443</v>
      </c>
      <c r="F8808" s="128">
        <v>296</v>
      </c>
      <c r="G8808" s="126" t="s">
        <v>13774</v>
      </c>
      <c r="H8808" s="126" t="s">
        <v>20219</v>
      </c>
      <c r="I8808" s="126" t="s">
        <v>21132</v>
      </c>
      <c r="J8808" s="126" t="s">
        <v>26241</v>
      </c>
      <c r="K8808" s="9">
        <f>_xlfn.IFNA(VLOOKUP(Table5[[#This Row],[Section]],SubSill_Tier,2,FALSE),0)</f>
        <v>0</v>
      </c>
      <c r="L8808" s="9" t="str">
        <f t="shared" si="146"/>
        <v/>
      </c>
      <c r="M8808" s="205" t="str" cm="1">
        <f t="array" ref="M8808">_xlfn.IFS(NOT(ISERROR(VLOOKUP(Table5[[#This Row],[Section]],TB_notTB,1,FALSE))),"No",LEFT(Table5[[#This Row],[Section]],3)="ETB","PLS",LEFT(Table5[[#This Row],[Section]],1)="7","PDB",NOT(ISBLANK(Table5[[#This Row],[Section]])),"No")</f>
        <v>No</v>
      </c>
    </row>
    <row r="8809" spans="1:13" x14ac:dyDescent="0.25">
      <c r="A8809" s="126" t="s">
        <v>20444</v>
      </c>
      <c r="B8809" s="126" t="s">
        <v>21811</v>
      </c>
      <c r="C8809" s="126" t="s">
        <v>75</v>
      </c>
      <c r="D8809" s="127">
        <v>1.163</v>
      </c>
      <c r="E8809" s="128">
        <v>529</v>
      </c>
      <c r="F8809" s="128">
        <v>352</v>
      </c>
      <c r="G8809" s="126" t="s">
        <v>13774</v>
      </c>
      <c r="H8809" s="126" t="s">
        <v>20219</v>
      </c>
      <c r="I8809" s="126" t="s">
        <v>21132</v>
      </c>
      <c r="J8809" s="126" t="s">
        <v>26241</v>
      </c>
      <c r="K8809" s="9">
        <f>_xlfn.IFNA(VLOOKUP(Table5[[#This Row],[Section]],SubSill_Tier,2,FALSE),0)</f>
        <v>0</v>
      </c>
      <c r="L8809" s="9" t="str">
        <f t="shared" si="146"/>
        <v/>
      </c>
      <c r="M8809" s="205" t="str" cm="1">
        <f t="array" ref="M8809">_xlfn.IFS(NOT(ISERROR(VLOOKUP(Table5[[#This Row],[Section]],TB_notTB,1,FALSE))),"No",LEFT(Table5[[#This Row],[Section]],3)="ETB","PLS",LEFT(Table5[[#This Row],[Section]],1)="7","PDB",NOT(ISBLANK(Table5[[#This Row],[Section]])),"No")</f>
        <v>No</v>
      </c>
    </row>
    <row r="8810" spans="1:13" x14ac:dyDescent="0.25">
      <c r="A8810" s="126" t="s">
        <v>20445</v>
      </c>
      <c r="B8810" s="126" t="s">
        <v>21812</v>
      </c>
      <c r="C8810" s="126" t="s">
        <v>75</v>
      </c>
      <c r="D8810" s="127">
        <v>1.165</v>
      </c>
      <c r="E8810" s="128">
        <v>513</v>
      </c>
      <c r="F8810" s="128">
        <v>342</v>
      </c>
      <c r="G8810" s="126" t="s">
        <v>13774</v>
      </c>
      <c r="H8810" s="126" t="s">
        <v>20219</v>
      </c>
      <c r="I8810" s="126" t="s">
        <v>21132</v>
      </c>
      <c r="J8810" s="126" t="s">
        <v>26241</v>
      </c>
      <c r="K8810" s="9">
        <f>_xlfn.IFNA(VLOOKUP(Table5[[#This Row],[Section]],SubSill_Tier,2,FALSE),0)</f>
        <v>0</v>
      </c>
      <c r="L8810" s="9" t="str">
        <f t="shared" si="146"/>
        <v/>
      </c>
      <c r="M8810" s="205" t="str" cm="1">
        <f t="array" ref="M8810">_xlfn.IFS(NOT(ISERROR(VLOOKUP(Table5[[#This Row],[Section]],TB_notTB,1,FALSE))),"No",LEFT(Table5[[#This Row],[Section]],3)="ETB","PLS",LEFT(Table5[[#This Row],[Section]],1)="7","PDB",NOT(ISBLANK(Table5[[#This Row],[Section]])),"No")</f>
        <v>No</v>
      </c>
    </row>
    <row r="8811" spans="1:13" x14ac:dyDescent="0.25">
      <c r="A8811" s="126" t="s">
        <v>20446</v>
      </c>
      <c r="B8811" s="126" t="s">
        <v>22208</v>
      </c>
      <c r="C8811" s="126" t="s">
        <v>75</v>
      </c>
      <c r="D8811" s="127">
        <v>0.53100000000000003</v>
      </c>
      <c r="E8811" s="128">
        <v>289</v>
      </c>
      <c r="F8811" s="128">
        <v>193</v>
      </c>
      <c r="G8811" s="126" t="s">
        <v>19660</v>
      </c>
      <c r="H8811" s="126" t="s">
        <v>21317</v>
      </c>
      <c r="I8811" s="126" t="s">
        <v>21318</v>
      </c>
      <c r="J8811" s="126" t="s">
        <v>26278</v>
      </c>
      <c r="K8811" s="9">
        <f>_xlfn.IFNA(VLOOKUP(Table5[[#This Row],[Section]],SubSill_Tier,2,FALSE),0)</f>
        <v>0</v>
      </c>
      <c r="L8811" s="9" t="str">
        <f t="shared" si="146"/>
        <v/>
      </c>
      <c r="M8811" s="205" t="str" cm="1">
        <f t="array" ref="M8811">_xlfn.IFS(NOT(ISERROR(VLOOKUP(Table5[[#This Row],[Section]],TB_notTB,1,FALSE))),"No",LEFT(Table5[[#This Row],[Section]],3)="ETB","PLS",LEFT(Table5[[#This Row],[Section]],1)="7","PDB",NOT(ISBLANK(Table5[[#This Row],[Section]])),"No")</f>
        <v>No</v>
      </c>
    </row>
    <row r="8812" spans="1:13" x14ac:dyDescent="0.25">
      <c r="A8812" s="126" t="s">
        <v>20447</v>
      </c>
      <c r="B8812" s="126" t="s">
        <v>22230</v>
      </c>
      <c r="C8812" s="126" t="s">
        <v>75</v>
      </c>
      <c r="D8812" s="127">
        <v>0.54</v>
      </c>
      <c r="E8812" s="128">
        <v>295</v>
      </c>
      <c r="F8812" s="128">
        <v>197</v>
      </c>
      <c r="G8812" s="126" t="s">
        <v>19660</v>
      </c>
      <c r="H8812" s="126" t="s">
        <v>21317</v>
      </c>
      <c r="I8812" s="126" t="s">
        <v>21318</v>
      </c>
      <c r="J8812" s="126" t="s">
        <v>26278</v>
      </c>
      <c r="K8812" s="9">
        <f>_xlfn.IFNA(VLOOKUP(Table5[[#This Row],[Section]],SubSill_Tier,2,FALSE),0)</f>
        <v>0</v>
      </c>
      <c r="L8812" s="9" t="str">
        <f t="shared" si="146"/>
        <v/>
      </c>
      <c r="M8812" s="205" t="str" cm="1">
        <f t="array" ref="M8812">_xlfn.IFS(NOT(ISERROR(VLOOKUP(Table5[[#This Row],[Section]],TB_notTB,1,FALSE))),"No",LEFT(Table5[[#This Row],[Section]],3)="ETB","PLS",LEFT(Table5[[#This Row],[Section]],1)="7","PDB",NOT(ISBLANK(Table5[[#This Row],[Section]])),"No")</f>
        <v>No</v>
      </c>
    </row>
    <row r="8813" spans="1:13" x14ac:dyDescent="0.25">
      <c r="A8813" s="126" t="s">
        <v>20448</v>
      </c>
      <c r="B8813" s="126" t="s">
        <v>22231</v>
      </c>
      <c r="C8813" s="126" t="s">
        <v>75</v>
      </c>
      <c r="D8813" s="127">
        <v>0.64200000000000002</v>
      </c>
      <c r="E8813" s="128">
        <v>332</v>
      </c>
      <c r="F8813" s="128">
        <v>221</v>
      </c>
      <c r="G8813" s="126" t="s">
        <v>19660</v>
      </c>
      <c r="H8813" s="126" t="s">
        <v>21317</v>
      </c>
      <c r="I8813" s="126" t="s">
        <v>21318</v>
      </c>
      <c r="J8813" s="126" t="s">
        <v>26278</v>
      </c>
      <c r="K8813" s="9">
        <f>_xlfn.IFNA(VLOOKUP(Table5[[#This Row],[Section]],SubSill_Tier,2,FALSE),0)</f>
        <v>0</v>
      </c>
      <c r="L8813" s="9" t="str">
        <f t="shared" si="146"/>
        <v/>
      </c>
      <c r="M8813" s="205" t="str" cm="1">
        <f t="array" ref="M8813">_xlfn.IFS(NOT(ISERROR(VLOOKUP(Table5[[#This Row],[Section]],TB_notTB,1,FALSE))),"No",LEFT(Table5[[#This Row],[Section]],3)="ETB","PLS",LEFT(Table5[[#This Row],[Section]],1)="7","PDB",NOT(ISBLANK(Table5[[#This Row],[Section]])),"No")</f>
        <v>No</v>
      </c>
    </row>
    <row r="8814" spans="1:13" x14ac:dyDescent="0.25">
      <c r="A8814" s="126" t="s">
        <v>20449</v>
      </c>
      <c r="B8814" s="126" t="s">
        <v>22232</v>
      </c>
      <c r="C8814" s="126" t="s">
        <v>75</v>
      </c>
      <c r="D8814" s="127">
        <v>0.71299999999999997</v>
      </c>
      <c r="E8814" s="128">
        <v>364</v>
      </c>
      <c r="F8814" s="128">
        <v>243</v>
      </c>
      <c r="G8814" s="126" t="s">
        <v>19660</v>
      </c>
      <c r="H8814" s="126" t="s">
        <v>21317</v>
      </c>
      <c r="I8814" s="126" t="s">
        <v>21318</v>
      </c>
      <c r="J8814" s="126" t="s">
        <v>26278</v>
      </c>
      <c r="K8814" s="9">
        <f>_xlfn.IFNA(VLOOKUP(Table5[[#This Row],[Section]],SubSill_Tier,2,FALSE),0)</f>
        <v>0</v>
      </c>
      <c r="L8814" s="9" t="str">
        <f t="shared" si="146"/>
        <v/>
      </c>
      <c r="M8814" s="205" t="str" cm="1">
        <f t="array" ref="M8814">_xlfn.IFS(NOT(ISERROR(VLOOKUP(Table5[[#This Row],[Section]],TB_notTB,1,FALSE))),"No",LEFT(Table5[[#This Row],[Section]],3)="ETB","PLS",LEFT(Table5[[#This Row],[Section]],1)="7","PDB",NOT(ISBLANK(Table5[[#This Row],[Section]])),"No")</f>
        <v>No</v>
      </c>
    </row>
    <row r="8815" spans="1:13" x14ac:dyDescent="0.25">
      <c r="A8815" s="126" t="s">
        <v>20450</v>
      </c>
      <c r="B8815" s="126" t="s">
        <v>22233</v>
      </c>
      <c r="C8815" s="126" t="s">
        <v>75</v>
      </c>
      <c r="D8815" s="127">
        <v>0.32300000000000001</v>
      </c>
      <c r="E8815" s="128">
        <v>165</v>
      </c>
      <c r="F8815" s="128">
        <v>100</v>
      </c>
      <c r="G8815" s="126" t="s">
        <v>19660</v>
      </c>
      <c r="H8815" s="126" t="s">
        <v>21317</v>
      </c>
      <c r="I8815" s="126" t="s">
        <v>21318</v>
      </c>
      <c r="J8815" s="126" t="s">
        <v>26278</v>
      </c>
      <c r="K8815" s="9">
        <f>_xlfn.IFNA(VLOOKUP(Table5[[#This Row],[Section]],SubSill_Tier,2,FALSE),0)</f>
        <v>0</v>
      </c>
      <c r="L8815" s="9" t="str">
        <f t="shared" si="146"/>
        <v/>
      </c>
      <c r="M8815" s="205" t="str" cm="1">
        <f t="array" ref="M8815">_xlfn.IFS(NOT(ISERROR(VLOOKUP(Table5[[#This Row],[Section]],TB_notTB,1,FALSE))),"No",LEFT(Table5[[#This Row],[Section]],3)="ETB","PLS",LEFT(Table5[[#This Row],[Section]],1)="7","PDB",NOT(ISBLANK(Table5[[#This Row],[Section]])),"No")</f>
        <v>No</v>
      </c>
    </row>
    <row r="8816" spans="1:13" x14ac:dyDescent="0.25">
      <c r="A8816" s="126" t="s">
        <v>20451</v>
      </c>
      <c r="B8816" s="126" t="s">
        <v>20452</v>
      </c>
      <c r="C8816" s="126" t="s">
        <v>75</v>
      </c>
      <c r="D8816" s="127">
        <v>1.595</v>
      </c>
      <c r="E8816" s="128">
        <v>399</v>
      </c>
      <c r="F8816" s="128">
        <v>399</v>
      </c>
      <c r="G8816" s="126" t="s">
        <v>13719</v>
      </c>
      <c r="H8816" s="126" t="s">
        <v>20128</v>
      </c>
      <c r="I8816" s="126" t="s">
        <v>20129</v>
      </c>
      <c r="J8816" s="126" t="s">
        <v>26235</v>
      </c>
      <c r="K8816" s="9">
        <f>_xlfn.IFNA(VLOOKUP(Table5[[#This Row],[Section]],SubSill_Tier,2,FALSE),0)</f>
        <v>0</v>
      </c>
      <c r="L8816" s="9" t="str">
        <f t="shared" si="146"/>
        <v/>
      </c>
      <c r="M8816" s="205" t="str" cm="1">
        <f t="array" ref="M8816">_xlfn.IFS(NOT(ISERROR(VLOOKUP(Table5[[#This Row],[Section]],TB_notTB,1,FALSE))),"No",LEFT(Table5[[#This Row],[Section]],3)="ETB","PLS",LEFT(Table5[[#This Row],[Section]],1)="7","PDB",NOT(ISBLANK(Table5[[#This Row],[Section]])),"No")</f>
        <v>No</v>
      </c>
    </row>
    <row r="8817" spans="1:13" x14ac:dyDescent="0.25">
      <c r="A8817" s="126" t="s">
        <v>20453</v>
      </c>
      <c r="B8817" s="126" t="s">
        <v>20454</v>
      </c>
      <c r="C8817" s="126" t="s">
        <v>75</v>
      </c>
      <c r="D8817" s="127">
        <v>0.46800000000000003</v>
      </c>
      <c r="E8817" s="128">
        <v>219</v>
      </c>
      <c r="F8817" s="128">
        <v>219</v>
      </c>
      <c r="G8817" s="126" t="s">
        <v>13719</v>
      </c>
      <c r="H8817" s="126" t="s">
        <v>20128</v>
      </c>
      <c r="I8817" s="126" t="s">
        <v>20129</v>
      </c>
      <c r="J8817" s="126" t="s">
        <v>26235</v>
      </c>
      <c r="K8817" s="9">
        <f>_xlfn.IFNA(VLOOKUP(Table5[[#This Row],[Section]],SubSill_Tier,2,FALSE),0)</f>
        <v>0</v>
      </c>
      <c r="L8817" s="9" t="str">
        <f t="shared" si="146"/>
        <v/>
      </c>
      <c r="M8817" s="205" t="str" cm="1">
        <f t="array" ref="M8817">_xlfn.IFS(NOT(ISERROR(VLOOKUP(Table5[[#This Row],[Section]],TB_notTB,1,FALSE))),"No",LEFT(Table5[[#This Row],[Section]],3)="ETB","PLS",LEFT(Table5[[#This Row],[Section]],1)="7","PDB",NOT(ISBLANK(Table5[[#This Row],[Section]])),"No")</f>
        <v>No</v>
      </c>
    </row>
    <row r="8818" spans="1:13" x14ac:dyDescent="0.25">
      <c r="A8818" s="126" t="s">
        <v>20455</v>
      </c>
      <c r="B8818" s="126" t="s">
        <v>21351</v>
      </c>
      <c r="C8818" s="126" t="s">
        <v>75</v>
      </c>
      <c r="D8818" s="127">
        <v>0.17599999999999999</v>
      </c>
      <c r="E8818" s="128">
        <v>111</v>
      </c>
      <c r="F8818" s="128">
        <v>111</v>
      </c>
      <c r="G8818" s="126" t="s">
        <v>21076</v>
      </c>
      <c r="H8818" s="126" t="s">
        <v>21077</v>
      </c>
      <c r="I8818" s="126" t="s">
        <v>21078</v>
      </c>
      <c r="J8818" s="126" t="s">
        <v>26251</v>
      </c>
      <c r="K8818" s="9">
        <f>_xlfn.IFNA(VLOOKUP(Table5[[#This Row],[Section]],SubSill_Tier,2,FALSE),0)</f>
        <v>0</v>
      </c>
      <c r="L8818" s="9" t="str">
        <f t="shared" si="146"/>
        <v/>
      </c>
      <c r="M8818" s="205" t="str" cm="1">
        <f t="array" ref="M8818">_xlfn.IFS(NOT(ISERROR(VLOOKUP(Table5[[#This Row],[Section]],TB_notTB,1,FALSE))),"No",LEFT(Table5[[#This Row],[Section]],3)="ETB","PLS",LEFT(Table5[[#This Row],[Section]],1)="7","PDB",NOT(ISBLANK(Table5[[#This Row],[Section]])),"No")</f>
        <v>No</v>
      </c>
    </row>
    <row r="8819" spans="1:13" x14ac:dyDescent="0.25">
      <c r="A8819" s="126" t="s">
        <v>20456</v>
      </c>
      <c r="B8819" s="126" t="s">
        <v>22234</v>
      </c>
      <c r="C8819" s="126" t="s">
        <v>75</v>
      </c>
      <c r="D8819" s="127">
        <v>1.2230000000000001</v>
      </c>
      <c r="E8819" s="128">
        <v>592</v>
      </c>
      <c r="F8819" s="128">
        <v>395</v>
      </c>
      <c r="G8819" s="126" t="s">
        <v>16475</v>
      </c>
      <c r="H8819" s="126" t="s">
        <v>21296</v>
      </c>
      <c r="I8819" s="126" t="s">
        <v>21297</v>
      </c>
      <c r="J8819" s="126" t="s">
        <v>26278</v>
      </c>
      <c r="K8819" s="9">
        <f>_xlfn.IFNA(VLOOKUP(Table5[[#This Row],[Section]],SubSill_Tier,2,FALSE),0)</f>
        <v>0</v>
      </c>
      <c r="L8819" s="9" t="str">
        <f t="shared" si="146"/>
        <v/>
      </c>
      <c r="M8819" s="205" t="str" cm="1">
        <f t="array" ref="M8819">_xlfn.IFS(NOT(ISERROR(VLOOKUP(Table5[[#This Row],[Section]],TB_notTB,1,FALSE))),"No",LEFT(Table5[[#This Row],[Section]],3)="ETB","PLS",LEFT(Table5[[#This Row],[Section]],1)="7","PDB",NOT(ISBLANK(Table5[[#This Row],[Section]])),"No")</f>
        <v>No</v>
      </c>
    </row>
    <row r="8820" spans="1:13" x14ac:dyDescent="0.25">
      <c r="A8820" s="126" t="s">
        <v>20457</v>
      </c>
      <c r="B8820" s="126" t="s">
        <v>22235</v>
      </c>
      <c r="C8820" s="126" t="s">
        <v>75</v>
      </c>
      <c r="D8820" s="127">
        <v>1.306</v>
      </c>
      <c r="E8820" s="128">
        <v>589</v>
      </c>
      <c r="F8820" s="128">
        <v>393</v>
      </c>
      <c r="G8820" s="126" t="s">
        <v>16475</v>
      </c>
      <c r="H8820" s="126" t="s">
        <v>21296</v>
      </c>
      <c r="I8820" s="126" t="s">
        <v>21297</v>
      </c>
      <c r="J8820" s="126" t="s">
        <v>26278</v>
      </c>
      <c r="K8820" s="9">
        <f>_xlfn.IFNA(VLOOKUP(Table5[[#This Row],[Section]],SubSill_Tier,2,FALSE),0)</f>
        <v>0</v>
      </c>
      <c r="L8820" s="9" t="str">
        <f t="shared" si="146"/>
        <v/>
      </c>
      <c r="M8820" s="205" t="str" cm="1">
        <f t="array" ref="M8820">_xlfn.IFS(NOT(ISERROR(VLOOKUP(Table5[[#This Row],[Section]],TB_notTB,1,FALSE))),"No",LEFT(Table5[[#This Row],[Section]],3)="ETB","PLS",LEFT(Table5[[#This Row],[Section]],1)="7","PDB",NOT(ISBLANK(Table5[[#This Row],[Section]])),"No")</f>
        <v>No</v>
      </c>
    </row>
    <row r="8821" spans="1:13" x14ac:dyDescent="0.25">
      <c r="A8821" s="126" t="s">
        <v>20458</v>
      </c>
      <c r="B8821" s="126" t="s">
        <v>22236</v>
      </c>
      <c r="C8821" s="126" t="s">
        <v>75</v>
      </c>
      <c r="D8821" s="127">
        <v>1.595</v>
      </c>
      <c r="E8821" s="128">
        <v>473</v>
      </c>
      <c r="F8821" s="128">
        <v>316</v>
      </c>
      <c r="G8821" s="126" t="s">
        <v>16475</v>
      </c>
      <c r="H8821" s="126" t="s">
        <v>21296</v>
      </c>
      <c r="I8821" s="126" t="s">
        <v>21297</v>
      </c>
      <c r="J8821" s="126" t="s">
        <v>26278</v>
      </c>
      <c r="K8821" s="9">
        <f>_xlfn.IFNA(VLOOKUP(Table5[[#This Row],[Section]],SubSill_Tier,2,FALSE),0)</f>
        <v>0</v>
      </c>
      <c r="L8821" s="9" t="str">
        <f t="shared" si="146"/>
        <v/>
      </c>
      <c r="M8821" s="205" t="str" cm="1">
        <f t="array" ref="M8821">_xlfn.IFS(NOT(ISERROR(VLOOKUP(Table5[[#This Row],[Section]],TB_notTB,1,FALSE))),"No",LEFT(Table5[[#This Row],[Section]],3)="ETB","PLS",LEFT(Table5[[#This Row],[Section]],1)="7","PDB",NOT(ISBLANK(Table5[[#This Row],[Section]])),"No")</f>
        <v>No</v>
      </c>
    </row>
    <row r="8822" spans="1:13" x14ac:dyDescent="0.25">
      <c r="A8822" s="126" t="s">
        <v>20459</v>
      </c>
      <c r="B8822" s="126" t="s">
        <v>22237</v>
      </c>
      <c r="C8822" s="126" t="s">
        <v>75</v>
      </c>
      <c r="D8822" s="127">
        <v>1.7250000000000001</v>
      </c>
      <c r="E8822" s="128">
        <v>602</v>
      </c>
      <c r="F8822" s="128">
        <v>402</v>
      </c>
      <c r="G8822" s="126" t="s">
        <v>16475</v>
      </c>
      <c r="H8822" s="126" t="s">
        <v>21296</v>
      </c>
      <c r="I8822" s="126" t="s">
        <v>21297</v>
      </c>
      <c r="J8822" s="126" t="s">
        <v>26278</v>
      </c>
      <c r="K8822" s="9">
        <f>_xlfn.IFNA(VLOOKUP(Table5[[#This Row],[Section]],SubSill_Tier,2,FALSE),0)</f>
        <v>0</v>
      </c>
      <c r="L8822" s="9" t="str">
        <f t="shared" si="146"/>
        <v/>
      </c>
      <c r="M8822" s="205" t="str" cm="1">
        <f t="array" ref="M8822">_xlfn.IFS(NOT(ISERROR(VLOOKUP(Table5[[#This Row],[Section]],TB_notTB,1,FALSE))),"No",LEFT(Table5[[#This Row],[Section]],3)="ETB","PLS",LEFT(Table5[[#This Row],[Section]],1)="7","PDB",NOT(ISBLANK(Table5[[#This Row],[Section]])),"No")</f>
        <v>No</v>
      </c>
    </row>
    <row r="8823" spans="1:13" x14ac:dyDescent="0.25">
      <c r="A8823" s="126" t="s">
        <v>20460</v>
      </c>
      <c r="B8823" s="126" t="s">
        <v>21352</v>
      </c>
      <c r="C8823" s="126" t="s">
        <v>98</v>
      </c>
      <c r="D8823" s="127">
        <v>0.45100000000000001</v>
      </c>
      <c r="E8823" s="128">
        <v>149</v>
      </c>
      <c r="F8823" s="128">
        <v>100</v>
      </c>
      <c r="G8823" s="126" t="s">
        <v>21329</v>
      </c>
      <c r="H8823" s="126" t="s">
        <v>20405</v>
      </c>
      <c r="I8823" s="126" t="s">
        <v>21330</v>
      </c>
      <c r="J8823" s="126" t="s">
        <v>26314</v>
      </c>
      <c r="K8823" s="9">
        <f>_xlfn.IFNA(VLOOKUP(Table5[[#This Row],[Section]],SubSill_Tier,2,FALSE),0)</f>
        <v>0</v>
      </c>
      <c r="L8823" s="9" t="str">
        <f t="shared" si="146"/>
        <v/>
      </c>
      <c r="M8823" s="205" t="str" cm="1">
        <f t="array" ref="M8823">_xlfn.IFS(NOT(ISERROR(VLOOKUP(Table5[[#This Row],[Section]],TB_notTB,1,FALSE))),"No",LEFT(Table5[[#This Row],[Section]],3)="ETB","PLS",LEFT(Table5[[#This Row],[Section]],1)="7","PDB",NOT(ISBLANK(Table5[[#This Row],[Section]])),"No")</f>
        <v>No</v>
      </c>
    </row>
    <row r="8824" spans="1:13" x14ac:dyDescent="0.25">
      <c r="A8824" s="126" t="s">
        <v>20461</v>
      </c>
      <c r="B8824" s="126" t="s">
        <v>20462</v>
      </c>
      <c r="C8824" s="126" t="s">
        <v>98</v>
      </c>
      <c r="D8824" s="127">
        <v>1.1759999999999999</v>
      </c>
      <c r="E8824" s="128">
        <v>278</v>
      </c>
      <c r="F8824" s="128">
        <v>186</v>
      </c>
      <c r="G8824" s="126" t="s">
        <v>17377</v>
      </c>
      <c r="H8824" s="126" t="s">
        <v>20674</v>
      </c>
      <c r="I8824" s="126" t="s">
        <v>26496</v>
      </c>
      <c r="J8824" s="126" t="s">
        <v>26353</v>
      </c>
      <c r="K8824" s="9">
        <f>_xlfn.IFNA(VLOOKUP(Table5[[#This Row],[Section]],SubSill_Tier,2,FALSE),0)</f>
        <v>0</v>
      </c>
      <c r="L8824" s="9" t="str">
        <f t="shared" si="146"/>
        <v/>
      </c>
      <c r="M8824" s="205" t="str" cm="1">
        <f t="array" ref="M8824">_xlfn.IFS(NOT(ISERROR(VLOOKUP(Table5[[#This Row],[Section]],TB_notTB,1,FALSE))),"No",LEFT(Table5[[#This Row],[Section]],3)="ETB","PLS",LEFT(Table5[[#This Row],[Section]],1)="7","PDB",NOT(ISBLANK(Table5[[#This Row],[Section]])),"No")</f>
        <v>No</v>
      </c>
    </row>
    <row r="8825" spans="1:13" x14ac:dyDescent="0.25">
      <c r="A8825" s="126" t="s">
        <v>20463</v>
      </c>
      <c r="B8825" s="126" t="s">
        <v>20464</v>
      </c>
      <c r="C8825" s="126" t="s">
        <v>98</v>
      </c>
      <c r="D8825" s="127">
        <v>2.2509999999999999</v>
      </c>
      <c r="E8825" s="128">
        <v>365</v>
      </c>
      <c r="F8825" s="128">
        <v>257</v>
      </c>
      <c r="G8825" s="126" t="s">
        <v>17377</v>
      </c>
      <c r="H8825" s="126" t="s">
        <v>20674</v>
      </c>
      <c r="I8825" s="126" t="s">
        <v>26496</v>
      </c>
      <c r="J8825" s="126" t="s">
        <v>26353</v>
      </c>
      <c r="K8825" s="9">
        <f>_xlfn.IFNA(VLOOKUP(Table5[[#This Row],[Section]],SubSill_Tier,2,FALSE),0)</f>
        <v>0</v>
      </c>
      <c r="L8825" s="9" t="str">
        <f t="shared" si="146"/>
        <v/>
      </c>
      <c r="M8825" s="205" t="str" cm="1">
        <f t="array" ref="M8825">_xlfn.IFS(NOT(ISERROR(VLOOKUP(Table5[[#This Row],[Section]],TB_notTB,1,FALSE))),"No",LEFT(Table5[[#This Row],[Section]],3)="ETB","PLS",LEFT(Table5[[#This Row],[Section]],1)="7","PDB",NOT(ISBLANK(Table5[[#This Row],[Section]])),"No")</f>
        <v>No</v>
      </c>
    </row>
    <row r="8826" spans="1:13" x14ac:dyDescent="0.25">
      <c r="A8826" s="126" t="s">
        <v>20465</v>
      </c>
      <c r="B8826" s="126" t="s">
        <v>21353</v>
      </c>
      <c r="C8826" s="126" t="s">
        <v>75</v>
      </c>
      <c r="D8826" s="127">
        <v>0.13300000000000001</v>
      </c>
      <c r="E8826" s="128">
        <v>100</v>
      </c>
      <c r="F8826" s="128">
        <v>100</v>
      </c>
      <c r="G8826" s="126" t="s">
        <v>21076</v>
      </c>
      <c r="H8826" s="126" t="s">
        <v>21077</v>
      </c>
      <c r="I8826" s="126" t="s">
        <v>21078</v>
      </c>
      <c r="J8826" s="126" t="s">
        <v>26251</v>
      </c>
      <c r="K8826" s="9">
        <f>_xlfn.IFNA(VLOOKUP(Table5[[#This Row],[Section]],SubSill_Tier,2,FALSE),0)</f>
        <v>0</v>
      </c>
      <c r="L8826" s="9" t="str">
        <f t="shared" si="146"/>
        <v/>
      </c>
      <c r="M8826" s="205" t="str" cm="1">
        <f t="array" ref="M8826">_xlfn.IFS(NOT(ISERROR(VLOOKUP(Table5[[#This Row],[Section]],TB_notTB,1,FALSE))),"No",LEFT(Table5[[#This Row],[Section]],3)="ETB","PLS",LEFT(Table5[[#This Row],[Section]],1)="7","PDB",NOT(ISBLANK(Table5[[#This Row],[Section]])),"No")</f>
        <v>No</v>
      </c>
    </row>
    <row r="8827" spans="1:13" x14ac:dyDescent="0.25">
      <c r="A8827" s="126" t="s">
        <v>20466</v>
      </c>
      <c r="B8827" s="126" t="s">
        <v>20467</v>
      </c>
      <c r="C8827" s="126" t="s">
        <v>75</v>
      </c>
      <c r="D8827" s="127">
        <v>2.5640000000000001</v>
      </c>
      <c r="E8827" s="128">
        <v>579</v>
      </c>
      <c r="F8827" s="128">
        <v>403</v>
      </c>
      <c r="G8827" s="126" t="s">
        <v>14511</v>
      </c>
      <c r="H8827" s="126" t="s">
        <v>21236</v>
      </c>
      <c r="I8827" s="126" t="s">
        <v>21237</v>
      </c>
      <c r="J8827" s="126" t="s">
        <v>26241</v>
      </c>
      <c r="K8827" s="9">
        <f>_xlfn.IFNA(VLOOKUP(Table5[[#This Row],[Section]],SubSill_Tier,2,FALSE),0)</f>
        <v>0</v>
      </c>
      <c r="L8827" s="9" t="str">
        <f t="shared" si="146"/>
        <v/>
      </c>
      <c r="M8827" s="205" t="str" cm="1">
        <f t="array" ref="M8827">_xlfn.IFS(NOT(ISERROR(VLOOKUP(Table5[[#This Row],[Section]],TB_notTB,1,FALSE))),"No",LEFT(Table5[[#This Row],[Section]],3)="ETB","PLS",LEFT(Table5[[#This Row],[Section]],1)="7","PDB",NOT(ISBLANK(Table5[[#This Row],[Section]])),"No")</f>
        <v>No</v>
      </c>
    </row>
    <row r="8828" spans="1:13" x14ac:dyDescent="0.25">
      <c r="A8828" s="126" t="s">
        <v>20468</v>
      </c>
      <c r="B8828" s="126" t="s">
        <v>20469</v>
      </c>
      <c r="C8828" s="126" t="s">
        <v>75</v>
      </c>
      <c r="D8828" s="127">
        <v>2.472</v>
      </c>
      <c r="E8828" s="128">
        <v>522</v>
      </c>
      <c r="F8828" s="128">
        <v>384</v>
      </c>
      <c r="G8828" s="126" t="s">
        <v>14511</v>
      </c>
      <c r="H8828" s="126" t="s">
        <v>21236</v>
      </c>
      <c r="I8828" s="126" t="s">
        <v>21237</v>
      </c>
      <c r="J8828" s="126" t="s">
        <v>26241</v>
      </c>
      <c r="K8828" s="9">
        <f>_xlfn.IFNA(VLOOKUP(Table5[[#This Row],[Section]],SubSill_Tier,2,FALSE),0)</f>
        <v>0</v>
      </c>
      <c r="L8828" s="9" t="str">
        <f t="shared" si="146"/>
        <v/>
      </c>
      <c r="M8828" s="205" t="str" cm="1">
        <f t="array" ref="M8828">_xlfn.IFS(NOT(ISERROR(VLOOKUP(Table5[[#This Row],[Section]],TB_notTB,1,FALSE))),"No",LEFT(Table5[[#This Row],[Section]],3)="ETB","PLS",LEFT(Table5[[#This Row],[Section]],1)="7","PDB",NOT(ISBLANK(Table5[[#This Row],[Section]])),"No")</f>
        <v>No</v>
      </c>
    </row>
    <row r="8829" spans="1:13" x14ac:dyDescent="0.25">
      <c r="A8829" s="126" t="s">
        <v>20470</v>
      </c>
      <c r="B8829" s="126" t="s">
        <v>20471</v>
      </c>
      <c r="C8829" s="126" t="s">
        <v>75</v>
      </c>
      <c r="D8829" s="127">
        <v>0.79600000000000004</v>
      </c>
      <c r="E8829" s="128">
        <v>256</v>
      </c>
      <c r="F8829" s="128">
        <v>256</v>
      </c>
      <c r="G8829" s="126" t="s">
        <v>20113</v>
      </c>
      <c r="H8829" s="126" t="s">
        <v>21282</v>
      </c>
      <c r="I8829" s="126" t="s">
        <v>20473</v>
      </c>
      <c r="J8829" s="126" t="s">
        <v>26233</v>
      </c>
      <c r="K8829" s="9">
        <f>_xlfn.IFNA(VLOOKUP(Table5[[#This Row],[Section]],SubSill_Tier,2,FALSE),0)</f>
        <v>0</v>
      </c>
      <c r="L8829" s="9" t="str">
        <f t="shared" si="146"/>
        <v>Wall</v>
      </c>
      <c r="M8829" s="205" t="str" cm="1">
        <f t="array" ref="M8829">_xlfn.IFS(NOT(ISERROR(VLOOKUP(Table5[[#This Row],[Section]],TB_notTB,1,FALSE))),"No",LEFT(Table5[[#This Row],[Section]],3)="ETB","PLS",LEFT(Table5[[#This Row],[Section]],1)="7","PDB",NOT(ISBLANK(Table5[[#This Row],[Section]])),"No")</f>
        <v>No</v>
      </c>
    </row>
    <row r="8830" spans="1:13" x14ac:dyDescent="0.25">
      <c r="A8830" s="126" t="s">
        <v>20474</v>
      </c>
      <c r="B8830" s="126" t="s">
        <v>20475</v>
      </c>
      <c r="C8830" s="126" t="s">
        <v>75</v>
      </c>
      <c r="D8830" s="127">
        <v>0.20699999999999999</v>
      </c>
      <c r="E8830" s="128">
        <v>130</v>
      </c>
      <c r="F8830" s="128">
        <v>130</v>
      </c>
      <c r="G8830" s="126" t="s">
        <v>13724</v>
      </c>
      <c r="H8830" s="126" t="s">
        <v>21063</v>
      </c>
      <c r="I8830" s="126" t="s">
        <v>21064</v>
      </c>
      <c r="J8830" s="126" t="s">
        <v>26233</v>
      </c>
      <c r="K8830" s="9">
        <f>_xlfn.IFNA(VLOOKUP(Table5[[#This Row],[Section]],SubSill_Tier,2,FALSE),0)</f>
        <v>0</v>
      </c>
      <c r="L8830" s="9" t="str">
        <f t="shared" si="146"/>
        <v>Wall</v>
      </c>
      <c r="M8830" s="205" t="str" cm="1">
        <f t="array" ref="M8830">_xlfn.IFS(NOT(ISERROR(VLOOKUP(Table5[[#This Row],[Section]],TB_notTB,1,FALSE))),"No",LEFT(Table5[[#This Row],[Section]],3)="ETB","PLS",LEFT(Table5[[#This Row],[Section]],1)="7","PDB",NOT(ISBLANK(Table5[[#This Row],[Section]])),"No")</f>
        <v>No</v>
      </c>
    </row>
    <row r="8831" spans="1:13" x14ac:dyDescent="0.25">
      <c r="A8831" s="126" t="s">
        <v>20476</v>
      </c>
      <c r="B8831" s="126" t="s">
        <v>20477</v>
      </c>
      <c r="C8831" s="126" t="s">
        <v>75</v>
      </c>
      <c r="D8831" s="127">
        <v>1.5289999999999999</v>
      </c>
      <c r="E8831" s="128">
        <v>281</v>
      </c>
      <c r="F8831" s="128">
        <v>188</v>
      </c>
      <c r="G8831" s="126" t="s">
        <v>21147</v>
      </c>
      <c r="H8831" s="126" t="s">
        <v>21148</v>
      </c>
      <c r="I8831" s="126" t="s">
        <v>21149</v>
      </c>
      <c r="J8831" s="126" t="s">
        <v>26281</v>
      </c>
      <c r="K8831" s="9">
        <f>_xlfn.IFNA(VLOOKUP(Table5[[#This Row],[Section]],SubSill_Tier,2,FALSE),0)</f>
        <v>0</v>
      </c>
      <c r="L8831" s="9" t="str">
        <f t="shared" si="146"/>
        <v/>
      </c>
      <c r="M8831" s="205" t="str" cm="1">
        <f t="array" ref="M8831">_xlfn.IFS(NOT(ISERROR(VLOOKUP(Table5[[#This Row],[Section]],TB_notTB,1,FALSE))),"No",LEFT(Table5[[#This Row],[Section]],3)="ETB","PLS",LEFT(Table5[[#This Row],[Section]],1)="7","PDB",NOT(ISBLANK(Table5[[#This Row],[Section]])),"No")</f>
        <v>No</v>
      </c>
    </row>
    <row r="8832" spans="1:13" x14ac:dyDescent="0.25">
      <c r="A8832" s="126" t="s">
        <v>20478</v>
      </c>
      <c r="B8832" s="126" t="s">
        <v>20479</v>
      </c>
      <c r="C8832" s="126" t="s">
        <v>75</v>
      </c>
      <c r="D8832" s="127">
        <v>0.11899999999999999</v>
      </c>
      <c r="E8832" s="128">
        <v>100</v>
      </c>
      <c r="F8832" s="128">
        <v>100</v>
      </c>
      <c r="G8832" s="126" t="s">
        <v>21147</v>
      </c>
      <c r="H8832" s="126" t="s">
        <v>21148</v>
      </c>
      <c r="I8832" s="126" t="s">
        <v>21149</v>
      </c>
      <c r="J8832" s="126" t="s">
        <v>26281</v>
      </c>
      <c r="K8832" s="9">
        <f>_xlfn.IFNA(VLOOKUP(Table5[[#This Row],[Section]],SubSill_Tier,2,FALSE),0)</f>
        <v>0</v>
      </c>
      <c r="L8832" s="9" t="str">
        <f t="shared" si="146"/>
        <v/>
      </c>
      <c r="M8832" s="205" t="str" cm="1">
        <f t="array" ref="M8832">_xlfn.IFS(NOT(ISERROR(VLOOKUP(Table5[[#This Row],[Section]],TB_notTB,1,FALSE))),"No",LEFT(Table5[[#This Row],[Section]],3)="ETB","PLS",LEFT(Table5[[#This Row],[Section]],1)="7","PDB",NOT(ISBLANK(Table5[[#This Row],[Section]])),"No")</f>
        <v>No</v>
      </c>
    </row>
    <row r="8833" spans="1:13" x14ac:dyDescent="0.25">
      <c r="A8833" s="126" t="s">
        <v>20480</v>
      </c>
      <c r="B8833" s="126" t="s">
        <v>20481</v>
      </c>
      <c r="C8833" s="126" t="s">
        <v>75</v>
      </c>
      <c r="D8833" s="127">
        <v>0.26600000000000001</v>
      </c>
      <c r="E8833" s="128">
        <v>130</v>
      </c>
      <c r="F8833" s="128">
        <v>100</v>
      </c>
      <c r="G8833" s="126" t="s">
        <v>13713</v>
      </c>
      <c r="H8833" s="126" t="s">
        <v>21056</v>
      </c>
      <c r="I8833" s="126" t="s">
        <v>21057</v>
      </c>
      <c r="J8833" s="126" t="s">
        <v>26233</v>
      </c>
      <c r="K8833" s="9">
        <f>_xlfn.IFNA(VLOOKUP(Table5[[#This Row],[Section]],SubSill_Tier,2,FALSE),0)</f>
        <v>0</v>
      </c>
      <c r="L8833" s="9" t="str">
        <f t="shared" si="146"/>
        <v>Wall</v>
      </c>
      <c r="M8833" s="205" t="str" cm="1">
        <f t="array" ref="M8833">_xlfn.IFS(NOT(ISERROR(VLOOKUP(Table5[[#This Row],[Section]],TB_notTB,1,FALSE))),"No",LEFT(Table5[[#This Row],[Section]],3)="ETB","PLS",LEFT(Table5[[#This Row],[Section]],1)="7","PDB",NOT(ISBLANK(Table5[[#This Row],[Section]])),"No")</f>
        <v>No</v>
      </c>
    </row>
    <row r="8834" spans="1:13" x14ac:dyDescent="0.25">
      <c r="A8834" s="126" t="s">
        <v>20482</v>
      </c>
      <c r="B8834" s="126" t="s">
        <v>28320</v>
      </c>
      <c r="C8834" s="126" t="s">
        <v>75</v>
      </c>
      <c r="D8834" s="127">
        <v>0.16400000000000001</v>
      </c>
      <c r="E8834" s="128">
        <v>103</v>
      </c>
      <c r="F8834" s="128">
        <v>103</v>
      </c>
      <c r="G8834" s="126" t="s">
        <v>21354</v>
      </c>
      <c r="H8834" s="126" t="s">
        <v>21355</v>
      </c>
      <c r="I8834" s="126" t="s">
        <v>21356</v>
      </c>
      <c r="J8834" s="126" t="s">
        <v>26235</v>
      </c>
      <c r="K8834" s="9">
        <f>_xlfn.IFNA(VLOOKUP(Table5[[#This Row],[Section]],SubSill_Tier,2,FALSE),0)</f>
        <v>0</v>
      </c>
      <c r="L8834" s="9" t="str">
        <f t="shared" ref="L8834:L8897" si="147">IFERROR(IF(LEFT(G8834,2)="AI",IF(_xlfn.NUMBERVALUE(IFERROR(LEFT(IF(ISERROR(FIND("X",UPPER(B8834))),UPPER(B8834),RIGHT(UPPER(B8834),LEN(UPPER(B8834))-FIND("~",SUBSTITUTE(UPPER(B8834),"X","~",LEN(UPPER(B8834))-LEN(SUBSTITUTE(UPPER(B8834),"X","")))))),FIND(" ",IF(ISERROR(FIND("X",UPPER(B8834))),UPPER(B8834),RIGHT(UPPER(B8834),LEN(UPPER(B8834))-FIND("~",SUBSTITUTE(UPPER(B8834),"X","~",LEN(UPPER(B8834))-LEN(SUBSTITUTE(UPPER(B8834),"X","")))))),1)-1),IF(ISERROR(FIND("X",UPPER(B8834))),UPPER(B8834),RIGHT(UPPER(B8834),LEN(UPPER(B8834))-FIND("~",SUBSTITUTE(UPPER(B8834),"X","~",LEN(UPPER(B8834))-LEN(SUBSTITUTE(UPPER(B8834),"X",""))))))),".")&gt;=5,"Wall",""),""),"")</f>
        <v/>
      </c>
      <c r="M8834" s="205" t="str" cm="1">
        <f t="array" ref="M8834">_xlfn.IFS(NOT(ISERROR(VLOOKUP(Table5[[#This Row],[Section]],TB_notTB,1,FALSE))),"No",LEFT(Table5[[#This Row],[Section]],3)="ETB","PLS",LEFT(Table5[[#This Row],[Section]],1)="7","PDB",NOT(ISBLANK(Table5[[#This Row],[Section]])),"No")</f>
        <v>No</v>
      </c>
    </row>
    <row r="8835" spans="1:13" x14ac:dyDescent="0.25">
      <c r="A8835" s="126" t="s">
        <v>20483</v>
      </c>
      <c r="B8835" s="126" t="s">
        <v>28321</v>
      </c>
      <c r="C8835" s="126" t="s">
        <v>75</v>
      </c>
      <c r="D8835" s="127">
        <v>0.125</v>
      </c>
      <c r="E8835" s="128">
        <v>100</v>
      </c>
      <c r="F8835" s="128">
        <v>100</v>
      </c>
      <c r="G8835" s="126" t="s">
        <v>21354</v>
      </c>
      <c r="H8835" s="126" t="s">
        <v>21355</v>
      </c>
      <c r="I8835" s="126" t="s">
        <v>21356</v>
      </c>
      <c r="J8835" s="126" t="s">
        <v>26235</v>
      </c>
      <c r="K8835" s="9">
        <f>_xlfn.IFNA(VLOOKUP(Table5[[#This Row],[Section]],SubSill_Tier,2,FALSE),0)</f>
        <v>0</v>
      </c>
      <c r="L8835" s="9" t="str">
        <f t="shared" si="147"/>
        <v/>
      </c>
      <c r="M8835" s="205" t="str" cm="1">
        <f t="array" ref="M8835">_xlfn.IFS(NOT(ISERROR(VLOOKUP(Table5[[#This Row],[Section]],TB_notTB,1,FALSE))),"No",LEFT(Table5[[#This Row],[Section]],3)="ETB","PLS",LEFT(Table5[[#This Row],[Section]],1)="7","PDB",NOT(ISBLANK(Table5[[#This Row],[Section]])),"No")</f>
        <v>No</v>
      </c>
    </row>
    <row r="8836" spans="1:13" x14ac:dyDescent="0.25">
      <c r="A8836" s="126" t="s">
        <v>20484</v>
      </c>
      <c r="B8836" s="126" t="s">
        <v>28322</v>
      </c>
      <c r="C8836" s="126" t="s">
        <v>75</v>
      </c>
      <c r="D8836" s="127">
        <v>0.14099999999999999</v>
      </c>
      <c r="E8836" s="128">
        <v>100</v>
      </c>
      <c r="F8836" s="128">
        <v>100</v>
      </c>
      <c r="G8836" s="126" t="s">
        <v>21354</v>
      </c>
      <c r="H8836" s="126" t="s">
        <v>21355</v>
      </c>
      <c r="I8836" s="126" t="s">
        <v>21356</v>
      </c>
      <c r="J8836" s="126" t="s">
        <v>26235</v>
      </c>
      <c r="K8836" s="9">
        <f>_xlfn.IFNA(VLOOKUP(Table5[[#This Row],[Section]],SubSill_Tier,2,FALSE),0)</f>
        <v>0</v>
      </c>
      <c r="L8836" s="9" t="str">
        <f t="shared" si="147"/>
        <v/>
      </c>
      <c r="M8836" s="205" t="str" cm="1">
        <f t="array" ref="M8836">_xlfn.IFS(NOT(ISERROR(VLOOKUP(Table5[[#This Row],[Section]],TB_notTB,1,FALSE))),"No",LEFT(Table5[[#This Row],[Section]],3)="ETB","PLS",LEFT(Table5[[#This Row],[Section]],1)="7","PDB",NOT(ISBLANK(Table5[[#This Row],[Section]])),"No")</f>
        <v>No</v>
      </c>
    </row>
    <row r="8837" spans="1:13" x14ac:dyDescent="0.25">
      <c r="A8837" s="126" t="s">
        <v>20485</v>
      </c>
      <c r="B8837" s="126" t="s">
        <v>28323</v>
      </c>
      <c r="C8837" s="126" t="s">
        <v>75</v>
      </c>
      <c r="D8837" s="127">
        <v>9.9000000000000005E-2</v>
      </c>
      <c r="E8837" s="128">
        <v>100</v>
      </c>
      <c r="F8837" s="128">
        <v>100</v>
      </c>
      <c r="G8837" s="126" t="s">
        <v>21354</v>
      </c>
      <c r="H8837" s="126" t="s">
        <v>21355</v>
      </c>
      <c r="I8837" s="126" t="s">
        <v>21356</v>
      </c>
      <c r="J8837" s="126" t="s">
        <v>26235</v>
      </c>
      <c r="K8837" s="9">
        <f>_xlfn.IFNA(VLOOKUP(Table5[[#This Row],[Section]],SubSill_Tier,2,FALSE),0)</f>
        <v>0</v>
      </c>
      <c r="L8837" s="9" t="str">
        <f t="shared" si="147"/>
        <v/>
      </c>
      <c r="M8837" s="205" t="str" cm="1">
        <f t="array" ref="M8837">_xlfn.IFS(NOT(ISERROR(VLOOKUP(Table5[[#This Row],[Section]],TB_notTB,1,FALSE))),"No",LEFT(Table5[[#This Row],[Section]],3)="ETB","PLS",LEFT(Table5[[#This Row],[Section]],1)="7","PDB",NOT(ISBLANK(Table5[[#This Row],[Section]])),"No")</f>
        <v>No</v>
      </c>
    </row>
    <row r="8838" spans="1:13" x14ac:dyDescent="0.25">
      <c r="A8838" s="126" t="s">
        <v>20486</v>
      </c>
      <c r="B8838" s="126" t="s">
        <v>28324</v>
      </c>
      <c r="C8838" s="126" t="s">
        <v>75</v>
      </c>
      <c r="D8838" s="127">
        <v>0.16400000000000001</v>
      </c>
      <c r="E8838" s="128">
        <v>103</v>
      </c>
      <c r="F8838" s="128">
        <v>103</v>
      </c>
      <c r="G8838" s="126" t="s">
        <v>21354</v>
      </c>
      <c r="H8838" s="126" t="s">
        <v>21355</v>
      </c>
      <c r="I8838" s="126" t="s">
        <v>21356</v>
      </c>
      <c r="J8838" s="126" t="s">
        <v>26235</v>
      </c>
      <c r="K8838" s="9">
        <f>_xlfn.IFNA(VLOOKUP(Table5[[#This Row],[Section]],SubSill_Tier,2,FALSE),0)</f>
        <v>0</v>
      </c>
      <c r="L8838" s="9" t="str">
        <f t="shared" si="147"/>
        <v/>
      </c>
      <c r="M8838" s="205" t="str" cm="1">
        <f t="array" ref="M8838">_xlfn.IFS(NOT(ISERROR(VLOOKUP(Table5[[#This Row],[Section]],TB_notTB,1,FALSE))),"No",LEFT(Table5[[#This Row],[Section]],3)="ETB","PLS",LEFT(Table5[[#This Row],[Section]],1)="7","PDB",NOT(ISBLANK(Table5[[#This Row],[Section]])),"No")</f>
        <v>No</v>
      </c>
    </row>
    <row r="8839" spans="1:13" x14ac:dyDescent="0.25">
      <c r="A8839" s="126" t="s">
        <v>20487</v>
      </c>
      <c r="B8839" s="126" t="s">
        <v>28325</v>
      </c>
      <c r="C8839" s="126" t="s">
        <v>75</v>
      </c>
      <c r="D8839" s="127">
        <v>0.158</v>
      </c>
      <c r="E8839" s="128">
        <v>100</v>
      </c>
      <c r="F8839" s="128">
        <v>100</v>
      </c>
      <c r="G8839" s="126" t="s">
        <v>21354</v>
      </c>
      <c r="H8839" s="126" t="s">
        <v>21355</v>
      </c>
      <c r="I8839" s="126" t="s">
        <v>21356</v>
      </c>
      <c r="J8839" s="126" t="s">
        <v>26235</v>
      </c>
      <c r="K8839" s="9">
        <f>_xlfn.IFNA(VLOOKUP(Table5[[#This Row],[Section]],SubSill_Tier,2,FALSE),0)</f>
        <v>0</v>
      </c>
      <c r="L8839" s="9" t="str">
        <f t="shared" si="147"/>
        <v/>
      </c>
      <c r="M8839" s="205" t="str" cm="1">
        <f t="array" ref="M8839">_xlfn.IFS(NOT(ISERROR(VLOOKUP(Table5[[#This Row],[Section]],TB_notTB,1,FALSE))),"No",LEFT(Table5[[#This Row],[Section]],3)="ETB","PLS",LEFT(Table5[[#This Row],[Section]],1)="7","PDB",NOT(ISBLANK(Table5[[#This Row],[Section]])),"No")</f>
        <v>No</v>
      </c>
    </row>
    <row r="8840" spans="1:13" x14ac:dyDescent="0.25">
      <c r="A8840" s="126" t="s">
        <v>20488</v>
      </c>
      <c r="B8840" s="126" t="s">
        <v>28326</v>
      </c>
      <c r="C8840" s="126" t="s">
        <v>75</v>
      </c>
      <c r="D8840" s="127">
        <v>0.11600000000000001</v>
      </c>
      <c r="E8840" s="128">
        <v>100</v>
      </c>
      <c r="F8840" s="128">
        <v>100</v>
      </c>
      <c r="G8840" s="126" t="s">
        <v>21354</v>
      </c>
      <c r="H8840" s="126" t="s">
        <v>21355</v>
      </c>
      <c r="I8840" s="126" t="s">
        <v>21356</v>
      </c>
      <c r="J8840" s="126" t="s">
        <v>26235</v>
      </c>
      <c r="K8840" s="9">
        <f>_xlfn.IFNA(VLOOKUP(Table5[[#This Row],[Section]],SubSill_Tier,2,FALSE),0)</f>
        <v>0</v>
      </c>
      <c r="L8840" s="9" t="str">
        <f t="shared" si="147"/>
        <v/>
      </c>
      <c r="M8840" s="205" t="str" cm="1">
        <f t="array" ref="M8840">_xlfn.IFS(NOT(ISERROR(VLOOKUP(Table5[[#This Row],[Section]],TB_notTB,1,FALSE))),"No",LEFT(Table5[[#This Row],[Section]],3)="ETB","PLS",LEFT(Table5[[#This Row],[Section]],1)="7","PDB",NOT(ISBLANK(Table5[[#This Row],[Section]])),"No")</f>
        <v>No</v>
      </c>
    </row>
    <row r="8841" spans="1:13" x14ac:dyDescent="0.25">
      <c r="A8841" s="126" t="s">
        <v>20489</v>
      </c>
      <c r="B8841" s="126" t="s">
        <v>28327</v>
      </c>
      <c r="C8841" s="126" t="s">
        <v>75</v>
      </c>
      <c r="D8841" s="127">
        <v>7.2999999999999995E-2</v>
      </c>
      <c r="E8841" s="128">
        <v>100</v>
      </c>
      <c r="F8841" s="128">
        <v>100</v>
      </c>
      <c r="G8841" s="126" t="s">
        <v>21354</v>
      </c>
      <c r="H8841" s="126" t="s">
        <v>21355</v>
      </c>
      <c r="I8841" s="126" t="s">
        <v>21356</v>
      </c>
      <c r="J8841" s="126" t="s">
        <v>26235</v>
      </c>
      <c r="K8841" s="9">
        <f>_xlfn.IFNA(VLOOKUP(Table5[[#This Row],[Section]],SubSill_Tier,2,FALSE),0)</f>
        <v>0</v>
      </c>
      <c r="L8841" s="9" t="str">
        <f t="shared" si="147"/>
        <v/>
      </c>
      <c r="M8841" s="205" t="str" cm="1">
        <f t="array" ref="M8841">_xlfn.IFS(NOT(ISERROR(VLOOKUP(Table5[[#This Row],[Section]],TB_notTB,1,FALSE))),"No",LEFT(Table5[[#This Row],[Section]],3)="ETB","PLS",LEFT(Table5[[#This Row],[Section]],1)="7","PDB",NOT(ISBLANK(Table5[[#This Row],[Section]])),"No")</f>
        <v>No</v>
      </c>
    </row>
    <row r="8842" spans="1:13" x14ac:dyDescent="0.25">
      <c r="A8842" s="126" t="s">
        <v>20490</v>
      </c>
      <c r="B8842" s="126" t="s">
        <v>28328</v>
      </c>
      <c r="C8842" s="126" t="s">
        <v>75</v>
      </c>
      <c r="D8842" s="127">
        <v>0.20599999999999999</v>
      </c>
      <c r="E8842" s="128">
        <v>119</v>
      </c>
      <c r="F8842" s="128">
        <v>119</v>
      </c>
      <c r="G8842" s="126" t="s">
        <v>21354</v>
      </c>
      <c r="H8842" s="126" t="s">
        <v>21355</v>
      </c>
      <c r="I8842" s="126" t="s">
        <v>21356</v>
      </c>
      <c r="J8842" s="126" t="s">
        <v>26235</v>
      </c>
      <c r="K8842" s="9">
        <f>_xlfn.IFNA(VLOOKUP(Table5[[#This Row],[Section]],SubSill_Tier,2,FALSE),0)</f>
        <v>0</v>
      </c>
      <c r="L8842" s="9" t="str">
        <f t="shared" si="147"/>
        <v/>
      </c>
      <c r="M8842" s="205" t="str" cm="1">
        <f t="array" ref="M8842">_xlfn.IFS(NOT(ISERROR(VLOOKUP(Table5[[#This Row],[Section]],TB_notTB,1,FALSE))),"No",LEFT(Table5[[#This Row],[Section]],3)="ETB","PLS",LEFT(Table5[[#This Row],[Section]],1)="7","PDB",NOT(ISBLANK(Table5[[#This Row],[Section]])),"No")</f>
        <v>No</v>
      </c>
    </row>
    <row r="8843" spans="1:13" x14ac:dyDescent="0.25">
      <c r="A8843" s="126" t="s">
        <v>20491</v>
      </c>
      <c r="B8843" s="126" t="s">
        <v>28329</v>
      </c>
      <c r="C8843" s="126" t="s">
        <v>75</v>
      </c>
      <c r="D8843" s="127">
        <v>0.223</v>
      </c>
      <c r="E8843" s="128">
        <v>129</v>
      </c>
      <c r="F8843" s="128">
        <v>129</v>
      </c>
      <c r="G8843" s="126" t="s">
        <v>21354</v>
      </c>
      <c r="H8843" s="126" t="s">
        <v>21355</v>
      </c>
      <c r="I8843" s="126" t="s">
        <v>21356</v>
      </c>
      <c r="J8843" s="126" t="s">
        <v>26235</v>
      </c>
      <c r="K8843" s="9">
        <f>_xlfn.IFNA(VLOOKUP(Table5[[#This Row],[Section]],SubSill_Tier,2,FALSE),0)</f>
        <v>0</v>
      </c>
      <c r="L8843" s="9" t="str">
        <f t="shared" si="147"/>
        <v/>
      </c>
      <c r="M8843" s="205" t="str" cm="1">
        <f t="array" ref="M8843">_xlfn.IFS(NOT(ISERROR(VLOOKUP(Table5[[#This Row],[Section]],TB_notTB,1,FALSE))),"No",LEFT(Table5[[#This Row],[Section]],3)="ETB","PLS",LEFT(Table5[[#This Row],[Section]],1)="7","PDB",NOT(ISBLANK(Table5[[#This Row],[Section]])),"No")</f>
        <v>No</v>
      </c>
    </row>
    <row r="8844" spans="1:13" x14ac:dyDescent="0.25">
      <c r="A8844" s="126" t="s">
        <v>20492</v>
      </c>
      <c r="B8844" s="126" t="s">
        <v>28330</v>
      </c>
      <c r="C8844" s="126" t="s">
        <v>75</v>
      </c>
      <c r="D8844" s="127">
        <v>0.25800000000000001</v>
      </c>
      <c r="E8844" s="128">
        <v>149</v>
      </c>
      <c r="F8844" s="128">
        <v>149</v>
      </c>
      <c r="G8844" s="126" t="s">
        <v>21354</v>
      </c>
      <c r="H8844" s="126" t="s">
        <v>21355</v>
      </c>
      <c r="I8844" s="126" t="s">
        <v>21356</v>
      </c>
      <c r="J8844" s="126" t="s">
        <v>26235</v>
      </c>
      <c r="K8844" s="9">
        <f>_xlfn.IFNA(VLOOKUP(Table5[[#This Row],[Section]],SubSill_Tier,2,FALSE),0)</f>
        <v>0</v>
      </c>
      <c r="L8844" s="9" t="str">
        <f t="shared" si="147"/>
        <v/>
      </c>
      <c r="M8844" s="205" t="str" cm="1">
        <f t="array" ref="M8844">_xlfn.IFS(NOT(ISERROR(VLOOKUP(Table5[[#This Row],[Section]],TB_notTB,1,FALSE))),"No",LEFT(Table5[[#This Row],[Section]],3)="ETB","PLS",LEFT(Table5[[#This Row],[Section]],1)="7","PDB",NOT(ISBLANK(Table5[[#This Row],[Section]])),"No")</f>
        <v>No</v>
      </c>
    </row>
    <row r="8845" spans="1:13" x14ac:dyDescent="0.25">
      <c r="A8845" s="126" t="s">
        <v>20493</v>
      </c>
      <c r="B8845" s="126" t="s">
        <v>28331</v>
      </c>
      <c r="C8845" s="126" t="s">
        <v>75</v>
      </c>
      <c r="D8845" s="127">
        <v>0.24099999999999999</v>
      </c>
      <c r="E8845" s="128">
        <v>139</v>
      </c>
      <c r="F8845" s="128">
        <v>139</v>
      </c>
      <c r="G8845" s="126" t="s">
        <v>21354</v>
      </c>
      <c r="H8845" s="126" t="s">
        <v>21355</v>
      </c>
      <c r="I8845" s="126" t="s">
        <v>21356</v>
      </c>
      <c r="J8845" s="126" t="s">
        <v>26235</v>
      </c>
      <c r="K8845" s="9">
        <f>_xlfn.IFNA(VLOOKUP(Table5[[#This Row],[Section]],SubSill_Tier,2,FALSE),0)</f>
        <v>0</v>
      </c>
      <c r="L8845" s="9" t="str">
        <f t="shared" si="147"/>
        <v/>
      </c>
      <c r="M8845" s="205" t="str" cm="1">
        <f t="array" ref="M8845">_xlfn.IFS(NOT(ISERROR(VLOOKUP(Table5[[#This Row],[Section]],TB_notTB,1,FALSE))),"No",LEFT(Table5[[#This Row],[Section]],3)="ETB","PLS",LEFT(Table5[[#This Row],[Section]],1)="7","PDB",NOT(ISBLANK(Table5[[#This Row],[Section]])),"No")</f>
        <v>No</v>
      </c>
    </row>
    <row r="8846" spans="1:13" x14ac:dyDescent="0.25">
      <c r="A8846" s="126" t="s">
        <v>20494</v>
      </c>
      <c r="B8846" s="126" t="s">
        <v>28332</v>
      </c>
      <c r="C8846" s="126" t="s">
        <v>75</v>
      </c>
      <c r="D8846" s="127">
        <v>0.372</v>
      </c>
      <c r="E8846" s="128">
        <v>199</v>
      </c>
      <c r="F8846" s="128">
        <v>199</v>
      </c>
      <c r="G8846" s="126" t="s">
        <v>21354</v>
      </c>
      <c r="H8846" s="126" t="s">
        <v>21355</v>
      </c>
      <c r="I8846" s="126" t="s">
        <v>21356</v>
      </c>
      <c r="J8846" s="126" t="s">
        <v>26235</v>
      </c>
      <c r="K8846" s="9">
        <f>_xlfn.IFNA(VLOOKUP(Table5[[#This Row],[Section]],SubSill_Tier,2,FALSE),0)</f>
        <v>0</v>
      </c>
      <c r="L8846" s="9" t="str">
        <f t="shared" si="147"/>
        <v/>
      </c>
      <c r="M8846" s="205" t="str" cm="1">
        <f t="array" ref="M8846">_xlfn.IFS(NOT(ISERROR(VLOOKUP(Table5[[#This Row],[Section]],TB_notTB,1,FALSE))),"No",LEFT(Table5[[#This Row],[Section]],3)="ETB","PLS",LEFT(Table5[[#This Row],[Section]],1)="7","PDB",NOT(ISBLANK(Table5[[#This Row],[Section]])),"No")</f>
        <v>No</v>
      </c>
    </row>
    <row r="8847" spans="1:13" x14ac:dyDescent="0.25">
      <c r="A8847" s="126" t="s">
        <v>20495</v>
      </c>
      <c r="B8847" s="126" t="s">
        <v>28333</v>
      </c>
      <c r="C8847" s="126" t="s">
        <v>75</v>
      </c>
      <c r="D8847" s="127">
        <v>0.29699999999999999</v>
      </c>
      <c r="E8847" s="128">
        <v>159</v>
      </c>
      <c r="F8847" s="128">
        <v>159</v>
      </c>
      <c r="G8847" s="126" t="s">
        <v>21354</v>
      </c>
      <c r="H8847" s="126" t="s">
        <v>21355</v>
      </c>
      <c r="I8847" s="126" t="s">
        <v>21356</v>
      </c>
      <c r="J8847" s="126" t="s">
        <v>26235</v>
      </c>
      <c r="K8847" s="9">
        <f>_xlfn.IFNA(VLOOKUP(Table5[[#This Row],[Section]],SubSill_Tier,2,FALSE),0)</f>
        <v>0</v>
      </c>
      <c r="L8847" s="9" t="str">
        <f t="shared" si="147"/>
        <v/>
      </c>
      <c r="M8847" s="205" t="str" cm="1">
        <f t="array" ref="M8847">_xlfn.IFS(NOT(ISERROR(VLOOKUP(Table5[[#This Row],[Section]],TB_notTB,1,FALSE))),"No",LEFT(Table5[[#This Row],[Section]],3)="ETB","PLS",LEFT(Table5[[#This Row],[Section]],1)="7","PDB",NOT(ISBLANK(Table5[[#This Row],[Section]])),"No")</f>
        <v>No</v>
      </c>
    </row>
    <row r="8848" spans="1:13" x14ac:dyDescent="0.25">
      <c r="A8848" s="126" t="s">
        <v>20496</v>
      </c>
      <c r="B8848" s="126" t="s">
        <v>28334</v>
      </c>
      <c r="C8848" s="126" t="s">
        <v>75</v>
      </c>
      <c r="D8848" s="127">
        <v>0.372</v>
      </c>
      <c r="E8848" s="128">
        <v>199</v>
      </c>
      <c r="F8848" s="128">
        <v>199</v>
      </c>
      <c r="G8848" s="126" t="s">
        <v>21354</v>
      </c>
      <c r="H8848" s="126" t="s">
        <v>21355</v>
      </c>
      <c r="I8848" s="126" t="s">
        <v>21356</v>
      </c>
      <c r="J8848" s="126" t="s">
        <v>26235</v>
      </c>
      <c r="K8848" s="9">
        <f>_xlfn.IFNA(VLOOKUP(Table5[[#This Row],[Section]],SubSill_Tier,2,FALSE),0)</f>
        <v>0</v>
      </c>
      <c r="L8848" s="9" t="str">
        <f t="shared" si="147"/>
        <v/>
      </c>
      <c r="M8848" s="205" t="str" cm="1">
        <f t="array" ref="M8848">_xlfn.IFS(NOT(ISERROR(VLOOKUP(Table5[[#This Row],[Section]],TB_notTB,1,FALSE))),"No",LEFT(Table5[[#This Row],[Section]],3)="ETB","PLS",LEFT(Table5[[#This Row],[Section]],1)="7","PDB",NOT(ISBLANK(Table5[[#This Row],[Section]])),"No")</f>
        <v>No</v>
      </c>
    </row>
    <row r="8849" spans="1:13" x14ac:dyDescent="0.25">
      <c r="A8849" s="126" t="s">
        <v>20497</v>
      </c>
      <c r="B8849" s="126" t="s">
        <v>20498</v>
      </c>
      <c r="C8849" s="126" t="s">
        <v>98</v>
      </c>
      <c r="D8849" s="127">
        <v>1.901</v>
      </c>
      <c r="E8849" s="128">
        <v>309</v>
      </c>
      <c r="F8849" s="128">
        <v>206</v>
      </c>
      <c r="G8849" s="126" t="s">
        <v>17377</v>
      </c>
      <c r="H8849" s="126" t="s">
        <v>20674</v>
      </c>
      <c r="I8849" s="126" t="s">
        <v>26496</v>
      </c>
      <c r="J8849" s="126" t="s">
        <v>26353</v>
      </c>
      <c r="K8849" s="9">
        <f>_xlfn.IFNA(VLOOKUP(Table5[[#This Row],[Section]],SubSill_Tier,2,FALSE),0)</f>
        <v>0</v>
      </c>
      <c r="L8849" s="9" t="str">
        <f t="shared" si="147"/>
        <v/>
      </c>
      <c r="M8849" s="205" t="str" cm="1">
        <f t="array" ref="M8849">_xlfn.IFS(NOT(ISERROR(VLOOKUP(Table5[[#This Row],[Section]],TB_notTB,1,FALSE))),"No",LEFT(Table5[[#This Row],[Section]],3)="ETB","PLS",LEFT(Table5[[#This Row],[Section]],1)="7","PDB",NOT(ISBLANK(Table5[[#This Row],[Section]])),"No")</f>
        <v>No</v>
      </c>
    </row>
    <row r="8850" spans="1:13" x14ac:dyDescent="0.25">
      <c r="A8850" s="126" t="s">
        <v>20499</v>
      </c>
      <c r="B8850" s="126" t="s">
        <v>20500</v>
      </c>
      <c r="C8850" s="126" t="s">
        <v>98</v>
      </c>
      <c r="D8850" s="127">
        <v>2.8570000000000002</v>
      </c>
      <c r="E8850" s="128">
        <v>438</v>
      </c>
      <c r="F8850" s="128">
        <v>292</v>
      </c>
      <c r="G8850" s="126" t="s">
        <v>17377</v>
      </c>
      <c r="H8850" s="126" t="s">
        <v>20674</v>
      </c>
      <c r="I8850" s="126" t="s">
        <v>26496</v>
      </c>
      <c r="J8850" s="126" t="s">
        <v>26353</v>
      </c>
      <c r="K8850" s="9">
        <f>_xlfn.IFNA(VLOOKUP(Table5[[#This Row],[Section]],SubSill_Tier,2,FALSE),0)</f>
        <v>0</v>
      </c>
      <c r="L8850" s="9" t="str">
        <f t="shared" si="147"/>
        <v/>
      </c>
      <c r="M8850" s="205" t="str" cm="1">
        <f t="array" ref="M8850">_xlfn.IFS(NOT(ISERROR(VLOOKUP(Table5[[#This Row],[Section]],TB_notTB,1,FALSE))),"No",LEFT(Table5[[#This Row],[Section]],3)="ETB","PLS",LEFT(Table5[[#This Row],[Section]],1)="7","PDB",NOT(ISBLANK(Table5[[#This Row],[Section]])),"No")</f>
        <v>No</v>
      </c>
    </row>
    <row r="8851" spans="1:13" x14ac:dyDescent="0.25">
      <c r="A8851" s="126" t="s">
        <v>20501</v>
      </c>
      <c r="B8851" s="126" t="s">
        <v>20502</v>
      </c>
      <c r="C8851" s="126" t="s">
        <v>98</v>
      </c>
      <c r="D8851" s="127">
        <v>0.76</v>
      </c>
      <c r="E8851" s="128">
        <v>176</v>
      </c>
      <c r="F8851" s="128">
        <v>118</v>
      </c>
      <c r="G8851" s="126" t="s">
        <v>17377</v>
      </c>
      <c r="H8851" s="126" t="s">
        <v>20674</v>
      </c>
      <c r="I8851" s="126" t="s">
        <v>26496</v>
      </c>
      <c r="J8851" s="126" t="s">
        <v>26353</v>
      </c>
      <c r="K8851" s="9">
        <f>_xlfn.IFNA(VLOOKUP(Table5[[#This Row],[Section]],SubSill_Tier,2,FALSE),0)</f>
        <v>0</v>
      </c>
      <c r="L8851" s="9" t="str">
        <f t="shared" si="147"/>
        <v/>
      </c>
      <c r="M8851" s="205" t="str" cm="1">
        <f t="array" ref="M8851">_xlfn.IFS(NOT(ISERROR(VLOOKUP(Table5[[#This Row],[Section]],TB_notTB,1,FALSE))),"No",LEFT(Table5[[#This Row],[Section]],3)="ETB","PLS",LEFT(Table5[[#This Row],[Section]],1)="7","PDB",NOT(ISBLANK(Table5[[#This Row],[Section]])),"No")</f>
        <v>No</v>
      </c>
    </row>
    <row r="8852" spans="1:13" x14ac:dyDescent="0.25">
      <c r="A8852" s="126" t="s">
        <v>20503</v>
      </c>
      <c r="B8852" s="126" t="s">
        <v>20504</v>
      </c>
      <c r="C8852" s="126" t="s">
        <v>98</v>
      </c>
      <c r="D8852" s="127">
        <v>0.97399999999999998</v>
      </c>
      <c r="E8852" s="128">
        <v>278</v>
      </c>
      <c r="F8852" s="128">
        <v>186</v>
      </c>
      <c r="G8852" s="126" t="s">
        <v>17377</v>
      </c>
      <c r="H8852" s="126" t="s">
        <v>20674</v>
      </c>
      <c r="I8852" s="126" t="s">
        <v>26496</v>
      </c>
      <c r="J8852" s="126" t="s">
        <v>26353</v>
      </c>
      <c r="K8852" s="9">
        <f>_xlfn.IFNA(VLOOKUP(Table5[[#This Row],[Section]],SubSill_Tier,2,FALSE),0)</f>
        <v>0</v>
      </c>
      <c r="L8852" s="9" t="str">
        <f t="shared" si="147"/>
        <v/>
      </c>
      <c r="M8852" s="205" t="str" cm="1">
        <f t="array" ref="M8852">_xlfn.IFS(NOT(ISERROR(VLOOKUP(Table5[[#This Row],[Section]],TB_notTB,1,FALSE))),"No",LEFT(Table5[[#This Row],[Section]],3)="ETB","PLS",LEFT(Table5[[#This Row],[Section]],1)="7","PDB",NOT(ISBLANK(Table5[[#This Row],[Section]])),"No")</f>
        <v>No</v>
      </c>
    </row>
    <row r="8853" spans="1:13" x14ac:dyDescent="0.25">
      <c r="A8853" s="126" t="s">
        <v>20505</v>
      </c>
      <c r="B8853" s="126" t="s">
        <v>20506</v>
      </c>
      <c r="C8853" s="126" t="s">
        <v>98</v>
      </c>
      <c r="D8853" s="127">
        <v>1.145</v>
      </c>
      <c r="E8853" s="128">
        <v>322</v>
      </c>
      <c r="F8853" s="128">
        <v>215</v>
      </c>
      <c r="G8853" s="126" t="s">
        <v>17377</v>
      </c>
      <c r="H8853" s="126" t="s">
        <v>20674</v>
      </c>
      <c r="I8853" s="126" t="s">
        <v>26496</v>
      </c>
      <c r="J8853" s="126" t="s">
        <v>26353</v>
      </c>
      <c r="K8853" s="9">
        <f>_xlfn.IFNA(VLOOKUP(Table5[[#This Row],[Section]],SubSill_Tier,2,FALSE),0)</f>
        <v>0</v>
      </c>
      <c r="L8853" s="9" t="str">
        <f t="shared" si="147"/>
        <v/>
      </c>
      <c r="M8853" s="205" t="str" cm="1">
        <f t="array" ref="M8853">_xlfn.IFS(NOT(ISERROR(VLOOKUP(Table5[[#This Row],[Section]],TB_notTB,1,FALSE))),"No",LEFT(Table5[[#This Row],[Section]],3)="ETB","PLS",LEFT(Table5[[#This Row],[Section]],1)="7","PDB",NOT(ISBLANK(Table5[[#This Row],[Section]])),"No")</f>
        <v>No</v>
      </c>
    </row>
    <row r="8854" spans="1:13" x14ac:dyDescent="0.25">
      <c r="A8854" s="126" t="s">
        <v>20507</v>
      </c>
      <c r="B8854" s="126" t="s">
        <v>20508</v>
      </c>
      <c r="C8854" s="126" t="s">
        <v>98</v>
      </c>
      <c r="D8854" s="127">
        <v>1.0549999999999999</v>
      </c>
      <c r="E8854" s="128">
        <v>289</v>
      </c>
      <c r="F8854" s="128">
        <v>193</v>
      </c>
      <c r="G8854" s="126" t="s">
        <v>14632</v>
      </c>
      <c r="H8854" s="126" t="s">
        <v>20673</v>
      </c>
      <c r="I8854" s="126" t="s">
        <v>21357</v>
      </c>
      <c r="J8854" s="126" t="s">
        <v>26353</v>
      </c>
      <c r="K8854" s="9">
        <f>_xlfn.IFNA(VLOOKUP(Table5[[#This Row],[Section]],SubSill_Tier,2,FALSE),0)</f>
        <v>0</v>
      </c>
      <c r="L8854" s="9" t="str">
        <f t="shared" si="147"/>
        <v/>
      </c>
      <c r="M8854" s="205" t="str" cm="1">
        <f t="array" ref="M8854">_xlfn.IFS(NOT(ISERROR(VLOOKUP(Table5[[#This Row],[Section]],TB_notTB,1,FALSE))),"No",LEFT(Table5[[#This Row],[Section]],3)="ETB","PLS",LEFT(Table5[[#This Row],[Section]],1)="7","PDB",NOT(ISBLANK(Table5[[#This Row],[Section]])),"No")</f>
        <v>No</v>
      </c>
    </row>
    <row r="8855" spans="1:13" x14ac:dyDescent="0.25">
      <c r="A8855" s="126" t="s">
        <v>20509</v>
      </c>
      <c r="B8855" s="126" t="s">
        <v>20510</v>
      </c>
      <c r="C8855" s="126" t="s">
        <v>98</v>
      </c>
      <c r="D8855" s="127">
        <v>0.94799999999999995</v>
      </c>
      <c r="E8855" s="128">
        <v>260</v>
      </c>
      <c r="F8855" s="128">
        <v>174</v>
      </c>
      <c r="G8855" s="126" t="s">
        <v>14632</v>
      </c>
      <c r="H8855" s="126" t="s">
        <v>20673</v>
      </c>
      <c r="I8855" s="126" t="s">
        <v>21357</v>
      </c>
      <c r="J8855" s="126" t="s">
        <v>26353</v>
      </c>
      <c r="K8855" s="9">
        <f>_xlfn.IFNA(VLOOKUP(Table5[[#This Row],[Section]],SubSill_Tier,2,FALSE),0)</f>
        <v>0</v>
      </c>
      <c r="L8855" s="9" t="str">
        <f t="shared" si="147"/>
        <v/>
      </c>
      <c r="M8855" s="205" t="str" cm="1">
        <f t="array" ref="M8855">_xlfn.IFS(NOT(ISERROR(VLOOKUP(Table5[[#This Row],[Section]],TB_notTB,1,FALSE))),"No",LEFT(Table5[[#This Row],[Section]],3)="ETB","PLS",LEFT(Table5[[#This Row],[Section]],1)="7","PDB",NOT(ISBLANK(Table5[[#This Row],[Section]])),"No")</f>
        <v>No</v>
      </c>
    </row>
    <row r="8856" spans="1:13" x14ac:dyDescent="0.25">
      <c r="A8856" s="126" t="s">
        <v>20511</v>
      </c>
      <c r="B8856" s="126" t="s">
        <v>20512</v>
      </c>
      <c r="C8856" s="126" t="s">
        <v>98</v>
      </c>
      <c r="D8856" s="127">
        <v>0.50900000000000001</v>
      </c>
      <c r="E8856" s="128">
        <v>200</v>
      </c>
      <c r="F8856" s="128">
        <v>134</v>
      </c>
      <c r="G8856" s="126" t="s">
        <v>14632</v>
      </c>
      <c r="H8856" s="126" t="s">
        <v>20673</v>
      </c>
      <c r="I8856" s="126" t="s">
        <v>21357</v>
      </c>
      <c r="J8856" s="126" t="s">
        <v>26353</v>
      </c>
      <c r="K8856" s="9">
        <f>_xlfn.IFNA(VLOOKUP(Table5[[#This Row],[Section]],SubSill_Tier,2,FALSE),0)</f>
        <v>0</v>
      </c>
      <c r="L8856" s="9" t="str">
        <f t="shared" si="147"/>
        <v/>
      </c>
      <c r="M8856" s="205" t="str" cm="1">
        <f t="array" ref="M8856">_xlfn.IFS(NOT(ISERROR(VLOOKUP(Table5[[#This Row],[Section]],TB_notTB,1,FALSE))),"No",LEFT(Table5[[#This Row],[Section]],3)="ETB","PLS",LEFT(Table5[[#This Row],[Section]],1)="7","PDB",NOT(ISBLANK(Table5[[#This Row],[Section]])),"No")</f>
        <v>No</v>
      </c>
    </row>
    <row r="8857" spans="1:13" x14ac:dyDescent="0.25">
      <c r="A8857" s="126" t="s">
        <v>20513</v>
      </c>
      <c r="B8857" s="126" t="s">
        <v>20514</v>
      </c>
      <c r="C8857" s="126" t="s">
        <v>98</v>
      </c>
      <c r="D8857" s="127">
        <v>0.71299999999999997</v>
      </c>
      <c r="E8857" s="128">
        <v>272</v>
      </c>
      <c r="F8857" s="128">
        <v>182</v>
      </c>
      <c r="G8857" s="126" t="s">
        <v>14632</v>
      </c>
      <c r="H8857" s="126" t="s">
        <v>20673</v>
      </c>
      <c r="I8857" s="126" t="s">
        <v>21357</v>
      </c>
      <c r="J8857" s="126" t="s">
        <v>26353</v>
      </c>
      <c r="K8857" s="9">
        <f>_xlfn.IFNA(VLOOKUP(Table5[[#This Row],[Section]],SubSill_Tier,2,FALSE),0)</f>
        <v>0</v>
      </c>
      <c r="L8857" s="9" t="str">
        <f t="shared" si="147"/>
        <v/>
      </c>
      <c r="M8857" s="205" t="str" cm="1">
        <f t="array" ref="M8857">_xlfn.IFS(NOT(ISERROR(VLOOKUP(Table5[[#This Row],[Section]],TB_notTB,1,FALSE))),"No",LEFT(Table5[[#This Row],[Section]],3)="ETB","PLS",LEFT(Table5[[#This Row],[Section]],1)="7","PDB",NOT(ISBLANK(Table5[[#This Row],[Section]])),"No")</f>
        <v>No</v>
      </c>
    </row>
    <row r="8858" spans="1:13" x14ac:dyDescent="0.25">
      <c r="A8858" s="126" t="s">
        <v>20515</v>
      </c>
      <c r="B8858" s="126" t="s">
        <v>20516</v>
      </c>
      <c r="C8858" s="126" t="s">
        <v>98</v>
      </c>
      <c r="D8858" s="127">
        <v>0.74399999999999999</v>
      </c>
      <c r="E8858" s="128">
        <v>291</v>
      </c>
      <c r="F8858" s="128">
        <v>194</v>
      </c>
      <c r="G8858" s="126" t="s">
        <v>14632</v>
      </c>
      <c r="H8858" s="126" t="s">
        <v>20673</v>
      </c>
      <c r="I8858" s="126" t="s">
        <v>21357</v>
      </c>
      <c r="J8858" s="126" t="s">
        <v>26353</v>
      </c>
      <c r="K8858" s="9">
        <f>_xlfn.IFNA(VLOOKUP(Table5[[#This Row],[Section]],SubSill_Tier,2,FALSE),0)</f>
        <v>0</v>
      </c>
      <c r="L8858" s="9" t="str">
        <f t="shared" si="147"/>
        <v/>
      </c>
      <c r="M8858" s="205" t="str" cm="1">
        <f t="array" ref="M8858">_xlfn.IFS(NOT(ISERROR(VLOOKUP(Table5[[#This Row],[Section]],TB_notTB,1,FALSE))),"No",LEFT(Table5[[#This Row],[Section]],3)="ETB","PLS",LEFT(Table5[[#This Row],[Section]],1)="7","PDB",NOT(ISBLANK(Table5[[#This Row],[Section]])),"No")</f>
        <v>No</v>
      </c>
    </row>
    <row r="8859" spans="1:13" x14ac:dyDescent="0.25">
      <c r="A8859" s="126" t="s">
        <v>20517</v>
      </c>
      <c r="B8859" s="126" t="s">
        <v>20518</v>
      </c>
      <c r="C8859" s="126" t="s">
        <v>98</v>
      </c>
      <c r="D8859" s="127">
        <v>0.67</v>
      </c>
      <c r="E8859" s="128">
        <v>249</v>
      </c>
      <c r="F8859" s="128">
        <v>166</v>
      </c>
      <c r="G8859" s="126" t="s">
        <v>14632</v>
      </c>
      <c r="H8859" s="126" t="s">
        <v>20673</v>
      </c>
      <c r="I8859" s="126" t="s">
        <v>21357</v>
      </c>
      <c r="J8859" s="126" t="s">
        <v>26353</v>
      </c>
      <c r="K8859" s="9">
        <f>_xlfn.IFNA(VLOOKUP(Table5[[#This Row],[Section]],SubSill_Tier,2,FALSE),0)</f>
        <v>0</v>
      </c>
      <c r="L8859" s="9" t="str">
        <f t="shared" si="147"/>
        <v/>
      </c>
      <c r="M8859" s="205" t="str" cm="1">
        <f t="array" ref="M8859">_xlfn.IFS(NOT(ISERROR(VLOOKUP(Table5[[#This Row],[Section]],TB_notTB,1,FALSE))),"No",LEFT(Table5[[#This Row],[Section]],3)="ETB","PLS",LEFT(Table5[[#This Row],[Section]],1)="7","PDB",NOT(ISBLANK(Table5[[#This Row],[Section]])),"No")</f>
        <v>No</v>
      </c>
    </row>
    <row r="8860" spans="1:13" x14ac:dyDescent="0.25">
      <c r="A8860" s="126" t="s">
        <v>20519</v>
      </c>
      <c r="B8860" s="126" t="s">
        <v>20520</v>
      </c>
      <c r="C8860" s="126" t="s">
        <v>98</v>
      </c>
      <c r="D8860" s="127">
        <v>0.46800000000000003</v>
      </c>
      <c r="E8860" s="128">
        <v>183</v>
      </c>
      <c r="F8860" s="128">
        <v>122</v>
      </c>
      <c r="G8860" s="126" t="s">
        <v>14632</v>
      </c>
      <c r="H8860" s="126" t="s">
        <v>20673</v>
      </c>
      <c r="I8860" s="126" t="s">
        <v>21357</v>
      </c>
      <c r="J8860" s="126" t="s">
        <v>26353</v>
      </c>
      <c r="K8860" s="9">
        <f>_xlfn.IFNA(VLOOKUP(Table5[[#This Row],[Section]],SubSill_Tier,2,FALSE),0)</f>
        <v>0</v>
      </c>
      <c r="L8860" s="9" t="str">
        <f t="shared" si="147"/>
        <v/>
      </c>
      <c r="M8860" s="205" t="str" cm="1">
        <f t="array" ref="M8860">_xlfn.IFS(NOT(ISERROR(VLOOKUP(Table5[[#This Row],[Section]],TB_notTB,1,FALSE))),"No",LEFT(Table5[[#This Row],[Section]],3)="ETB","PLS",LEFT(Table5[[#This Row],[Section]],1)="7","PDB",NOT(ISBLANK(Table5[[#This Row],[Section]])),"No")</f>
        <v>No</v>
      </c>
    </row>
    <row r="8861" spans="1:13" x14ac:dyDescent="0.25">
      <c r="A8861" s="126" t="s">
        <v>20521</v>
      </c>
      <c r="B8861" s="126" t="s">
        <v>20522</v>
      </c>
      <c r="C8861" s="126" t="s">
        <v>98</v>
      </c>
      <c r="D8861" s="127">
        <v>0.40100000000000002</v>
      </c>
      <c r="E8861" s="128">
        <v>170</v>
      </c>
      <c r="F8861" s="128">
        <v>114</v>
      </c>
      <c r="G8861" s="126" t="s">
        <v>14632</v>
      </c>
      <c r="H8861" s="126" t="s">
        <v>20673</v>
      </c>
      <c r="I8861" s="126" t="s">
        <v>21357</v>
      </c>
      <c r="J8861" s="126" t="s">
        <v>26353</v>
      </c>
      <c r="K8861" s="9">
        <f>_xlfn.IFNA(VLOOKUP(Table5[[#This Row],[Section]],SubSill_Tier,2,FALSE),0)</f>
        <v>0</v>
      </c>
      <c r="L8861" s="9" t="str">
        <f t="shared" si="147"/>
        <v/>
      </c>
      <c r="M8861" s="205" t="str" cm="1">
        <f t="array" ref="M8861">_xlfn.IFS(NOT(ISERROR(VLOOKUP(Table5[[#This Row],[Section]],TB_notTB,1,FALSE))),"No",LEFT(Table5[[#This Row],[Section]],3)="ETB","PLS",LEFT(Table5[[#This Row],[Section]],1)="7","PDB",NOT(ISBLANK(Table5[[#This Row],[Section]])),"No")</f>
        <v>No</v>
      </c>
    </row>
    <row r="8862" spans="1:13" x14ac:dyDescent="0.25">
      <c r="A8862" s="126" t="s">
        <v>20523</v>
      </c>
      <c r="B8862" s="126" t="s">
        <v>20524</v>
      </c>
      <c r="C8862" s="126" t="s">
        <v>98</v>
      </c>
      <c r="D8862" s="127">
        <v>0.432</v>
      </c>
      <c r="E8862" s="128">
        <v>182</v>
      </c>
      <c r="F8862" s="128">
        <v>122</v>
      </c>
      <c r="G8862" s="126" t="s">
        <v>14632</v>
      </c>
      <c r="H8862" s="126" t="s">
        <v>20673</v>
      </c>
      <c r="I8862" s="126" t="s">
        <v>21357</v>
      </c>
      <c r="J8862" s="126" t="s">
        <v>26353</v>
      </c>
      <c r="K8862" s="9">
        <f>_xlfn.IFNA(VLOOKUP(Table5[[#This Row],[Section]],SubSill_Tier,2,FALSE),0)</f>
        <v>0</v>
      </c>
      <c r="L8862" s="9" t="str">
        <f t="shared" si="147"/>
        <v/>
      </c>
      <c r="M8862" s="205" t="str" cm="1">
        <f t="array" ref="M8862">_xlfn.IFS(NOT(ISERROR(VLOOKUP(Table5[[#This Row],[Section]],TB_notTB,1,FALSE))),"No",LEFT(Table5[[#This Row],[Section]],3)="ETB","PLS",LEFT(Table5[[#This Row],[Section]],1)="7","PDB",NOT(ISBLANK(Table5[[#This Row],[Section]])),"No")</f>
        <v>No</v>
      </c>
    </row>
    <row r="8863" spans="1:13" x14ac:dyDescent="0.25">
      <c r="A8863" s="126" t="s">
        <v>20525</v>
      </c>
      <c r="B8863" s="126" t="s">
        <v>20526</v>
      </c>
      <c r="C8863" s="126" t="s">
        <v>98</v>
      </c>
      <c r="D8863" s="127">
        <v>0.89400000000000002</v>
      </c>
      <c r="E8863" s="128">
        <v>272</v>
      </c>
      <c r="F8863" s="128">
        <v>182</v>
      </c>
      <c r="G8863" s="126" t="s">
        <v>14632</v>
      </c>
      <c r="H8863" s="126" t="s">
        <v>20673</v>
      </c>
      <c r="I8863" s="126" t="s">
        <v>21357</v>
      </c>
      <c r="J8863" s="126" t="s">
        <v>26353</v>
      </c>
      <c r="K8863" s="9">
        <f>_xlfn.IFNA(VLOOKUP(Table5[[#This Row],[Section]],SubSill_Tier,2,FALSE),0)</f>
        <v>0</v>
      </c>
      <c r="L8863" s="9" t="str">
        <f t="shared" si="147"/>
        <v/>
      </c>
      <c r="M8863" s="205" t="str" cm="1">
        <f t="array" ref="M8863">_xlfn.IFS(NOT(ISERROR(VLOOKUP(Table5[[#This Row],[Section]],TB_notTB,1,FALSE))),"No",LEFT(Table5[[#This Row],[Section]],3)="ETB","PLS",LEFT(Table5[[#This Row],[Section]],1)="7","PDB",NOT(ISBLANK(Table5[[#This Row],[Section]])),"No")</f>
        <v>No</v>
      </c>
    </row>
    <row r="8864" spans="1:13" x14ac:dyDescent="0.25">
      <c r="A8864" s="126" t="s">
        <v>20527</v>
      </c>
      <c r="B8864" s="126" t="s">
        <v>20528</v>
      </c>
      <c r="C8864" s="126" t="s">
        <v>98</v>
      </c>
      <c r="D8864" s="127">
        <v>0.878</v>
      </c>
      <c r="E8864" s="128">
        <v>236</v>
      </c>
      <c r="F8864" s="128">
        <v>158</v>
      </c>
      <c r="G8864" s="126" t="s">
        <v>17377</v>
      </c>
      <c r="H8864" s="126" t="s">
        <v>20674</v>
      </c>
      <c r="I8864" s="126" t="s">
        <v>26496</v>
      </c>
      <c r="J8864" s="126" t="s">
        <v>26353</v>
      </c>
      <c r="K8864" s="9">
        <f>_xlfn.IFNA(VLOOKUP(Table5[[#This Row],[Section]],SubSill_Tier,2,FALSE),0)</f>
        <v>0</v>
      </c>
      <c r="L8864" s="9" t="str">
        <f t="shared" si="147"/>
        <v/>
      </c>
      <c r="M8864" s="205" t="str" cm="1">
        <f t="array" ref="M8864">_xlfn.IFS(NOT(ISERROR(VLOOKUP(Table5[[#This Row],[Section]],TB_notTB,1,FALSE))),"No",LEFT(Table5[[#This Row],[Section]],3)="ETB","PLS",LEFT(Table5[[#This Row],[Section]],1)="7","PDB",NOT(ISBLANK(Table5[[#This Row],[Section]])),"No")</f>
        <v>No</v>
      </c>
    </row>
    <row r="8865" spans="1:13" x14ac:dyDescent="0.25">
      <c r="A8865" s="126" t="s">
        <v>20529</v>
      </c>
      <c r="B8865" s="126" t="s">
        <v>20530</v>
      </c>
      <c r="C8865" s="126" t="s">
        <v>98</v>
      </c>
      <c r="D8865" s="127">
        <v>1.8560000000000001</v>
      </c>
      <c r="E8865" s="128">
        <v>444</v>
      </c>
      <c r="F8865" s="128">
        <v>296</v>
      </c>
      <c r="G8865" s="126" t="s">
        <v>17377</v>
      </c>
      <c r="H8865" s="126" t="s">
        <v>20674</v>
      </c>
      <c r="I8865" s="126" t="s">
        <v>26496</v>
      </c>
      <c r="J8865" s="126" t="s">
        <v>26353</v>
      </c>
      <c r="K8865" s="9">
        <f>_xlfn.IFNA(VLOOKUP(Table5[[#This Row],[Section]],SubSill_Tier,2,FALSE),0)</f>
        <v>0</v>
      </c>
      <c r="L8865" s="9" t="str">
        <f t="shared" si="147"/>
        <v/>
      </c>
      <c r="M8865" s="205" t="str" cm="1">
        <f t="array" ref="M8865">_xlfn.IFS(NOT(ISERROR(VLOOKUP(Table5[[#This Row],[Section]],TB_notTB,1,FALSE))),"No",LEFT(Table5[[#This Row],[Section]],3)="ETB","PLS",LEFT(Table5[[#This Row],[Section]],1)="7","PDB",NOT(ISBLANK(Table5[[#This Row],[Section]])),"No")</f>
        <v>No</v>
      </c>
    </row>
    <row r="8866" spans="1:13" x14ac:dyDescent="0.25">
      <c r="A8866" s="126" t="s">
        <v>20531</v>
      </c>
      <c r="B8866" s="126" t="s">
        <v>20532</v>
      </c>
      <c r="C8866" s="126" t="s">
        <v>98</v>
      </c>
      <c r="D8866" s="127">
        <v>1.052</v>
      </c>
      <c r="E8866" s="128">
        <v>336</v>
      </c>
      <c r="F8866" s="128">
        <v>224</v>
      </c>
      <c r="G8866" s="126" t="s">
        <v>17377</v>
      </c>
      <c r="H8866" s="126" t="s">
        <v>20674</v>
      </c>
      <c r="I8866" s="126" t="s">
        <v>26496</v>
      </c>
      <c r="J8866" s="126" t="s">
        <v>26353</v>
      </c>
      <c r="K8866" s="9">
        <f>_xlfn.IFNA(VLOOKUP(Table5[[#This Row],[Section]],SubSill_Tier,2,FALSE),0)</f>
        <v>0</v>
      </c>
      <c r="L8866" s="9" t="str">
        <f t="shared" si="147"/>
        <v/>
      </c>
      <c r="M8866" s="205" t="str" cm="1">
        <f t="array" ref="M8866">_xlfn.IFS(NOT(ISERROR(VLOOKUP(Table5[[#This Row],[Section]],TB_notTB,1,FALSE))),"No",LEFT(Table5[[#This Row],[Section]],3)="ETB","PLS",LEFT(Table5[[#This Row],[Section]],1)="7","PDB",NOT(ISBLANK(Table5[[#This Row],[Section]])),"No")</f>
        <v>No</v>
      </c>
    </row>
    <row r="8867" spans="1:13" x14ac:dyDescent="0.25">
      <c r="A8867" s="126" t="s">
        <v>20533</v>
      </c>
      <c r="B8867" s="126" t="s">
        <v>20534</v>
      </c>
      <c r="C8867" s="126" t="s">
        <v>98</v>
      </c>
      <c r="D8867" s="127">
        <v>1.496</v>
      </c>
      <c r="E8867" s="128">
        <v>266</v>
      </c>
      <c r="F8867" s="128">
        <v>178</v>
      </c>
      <c r="G8867" s="126" t="s">
        <v>17377</v>
      </c>
      <c r="H8867" s="126" t="s">
        <v>20674</v>
      </c>
      <c r="I8867" s="126" t="s">
        <v>26496</v>
      </c>
      <c r="J8867" s="126" t="s">
        <v>26353</v>
      </c>
      <c r="K8867" s="9">
        <f>_xlfn.IFNA(VLOOKUP(Table5[[#This Row],[Section]],SubSill_Tier,2,FALSE),0)</f>
        <v>0</v>
      </c>
      <c r="L8867" s="9" t="str">
        <f t="shared" si="147"/>
        <v/>
      </c>
      <c r="M8867" s="205" t="str" cm="1">
        <f t="array" ref="M8867">_xlfn.IFS(NOT(ISERROR(VLOOKUP(Table5[[#This Row],[Section]],TB_notTB,1,FALSE))),"No",LEFT(Table5[[#This Row],[Section]],3)="ETB","PLS",LEFT(Table5[[#This Row],[Section]],1)="7","PDB",NOT(ISBLANK(Table5[[#This Row],[Section]])),"No")</f>
        <v>No</v>
      </c>
    </row>
    <row r="8868" spans="1:13" x14ac:dyDescent="0.25">
      <c r="A8868" s="126" t="s">
        <v>20535</v>
      </c>
      <c r="B8868" s="126" t="s">
        <v>20536</v>
      </c>
      <c r="C8868" s="126" t="s">
        <v>98</v>
      </c>
      <c r="D8868" s="127">
        <v>1.1519999999999999</v>
      </c>
      <c r="E8868" s="128">
        <v>210</v>
      </c>
      <c r="F8868" s="128">
        <v>140</v>
      </c>
      <c r="G8868" s="126" t="s">
        <v>17377</v>
      </c>
      <c r="H8868" s="126" t="s">
        <v>20674</v>
      </c>
      <c r="I8868" s="126" t="s">
        <v>26496</v>
      </c>
      <c r="J8868" s="126" t="s">
        <v>26353</v>
      </c>
      <c r="K8868" s="9">
        <f>_xlfn.IFNA(VLOOKUP(Table5[[#This Row],[Section]],SubSill_Tier,2,FALSE),0)</f>
        <v>0</v>
      </c>
      <c r="L8868" s="9" t="str">
        <f t="shared" si="147"/>
        <v/>
      </c>
      <c r="M8868" s="205" t="str" cm="1">
        <f t="array" ref="M8868">_xlfn.IFS(NOT(ISERROR(VLOOKUP(Table5[[#This Row],[Section]],TB_notTB,1,FALSE))),"No",LEFT(Table5[[#This Row],[Section]],3)="ETB","PLS",LEFT(Table5[[#This Row],[Section]],1)="7","PDB",NOT(ISBLANK(Table5[[#This Row],[Section]])),"No")</f>
        <v>No</v>
      </c>
    </row>
    <row r="8869" spans="1:13" x14ac:dyDescent="0.25">
      <c r="A8869" s="126" t="s">
        <v>20537</v>
      </c>
      <c r="B8869" s="126" t="s">
        <v>20538</v>
      </c>
      <c r="C8869" s="126" t="s">
        <v>98</v>
      </c>
      <c r="D8869" s="127">
        <v>1.623</v>
      </c>
      <c r="E8869" s="128">
        <v>338</v>
      </c>
      <c r="F8869" s="128">
        <v>226</v>
      </c>
      <c r="G8869" s="126" t="s">
        <v>17377</v>
      </c>
      <c r="H8869" s="126" t="s">
        <v>20674</v>
      </c>
      <c r="I8869" s="126" t="s">
        <v>26496</v>
      </c>
      <c r="J8869" s="126" t="s">
        <v>26353</v>
      </c>
      <c r="K8869" s="9">
        <f>_xlfn.IFNA(VLOOKUP(Table5[[#This Row],[Section]],SubSill_Tier,2,FALSE),0)</f>
        <v>0</v>
      </c>
      <c r="L8869" s="9" t="str">
        <f t="shared" si="147"/>
        <v/>
      </c>
      <c r="M8869" s="205" t="str" cm="1">
        <f t="array" ref="M8869">_xlfn.IFS(NOT(ISERROR(VLOOKUP(Table5[[#This Row],[Section]],TB_notTB,1,FALSE))),"No",LEFT(Table5[[#This Row],[Section]],3)="ETB","PLS",LEFT(Table5[[#This Row],[Section]],1)="7","PDB",NOT(ISBLANK(Table5[[#This Row],[Section]])),"No")</f>
        <v>No</v>
      </c>
    </row>
    <row r="8870" spans="1:13" x14ac:dyDescent="0.25">
      <c r="A8870" s="126" t="s">
        <v>20539</v>
      </c>
      <c r="B8870" s="126" t="s">
        <v>20540</v>
      </c>
      <c r="C8870" s="126" t="s">
        <v>98</v>
      </c>
      <c r="D8870" s="127">
        <v>1.0309999999999999</v>
      </c>
      <c r="E8870" s="128">
        <v>324</v>
      </c>
      <c r="F8870" s="128">
        <v>216</v>
      </c>
      <c r="G8870" s="126" t="s">
        <v>17377</v>
      </c>
      <c r="H8870" s="126" t="s">
        <v>20674</v>
      </c>
      <c r="I8870" s="126" t="s">
        <v>26496</v>
      </c>
      <c r="J8870" s="126" t="s">
        <v>26353</v>
      </c>
      <c r="K8870" s="9">
        <f>_xlfn.IFNA(VLOOKUP(Table5[[#This Row],[Section]],SubSill_Tier,2,FALSE),0)</f>
        <v>0</v>
      </c>
      <c r="L8870" s="9" t="str">
        <f t="shared" si="147"/>
        <v/>
      </c>
      <c r="M8870" s="205" t="str" cm="1">
        <f t="array" ref="M8870">_xlfn.IFS(NOT(ISERROR(VLOOKUP(Table5[[#This Row],[Section]],TB_notTB,1,FALSE))),"No",LEFT(Table5[[#This Row],[Section]],3)="ETB","PLS",LEFT(Table5[[#This Row],[Section]],1)="7","PDB",NOT(ISBLANK(Table5[[#This Row],[Section]])),"No")</f>
        <v>No</v>
      </c>
    </row>
    <row r="8871" spans="1:13" x14ac:dyDescent="0.25">
      <c r="A8871" s="126" t="s">
        <v>20541</v>
      </c>
      <c r="B8871" s="126" t="s">
        <v>21358</v>
      </c>
      <c r="C8871" s="126" t="s">
        <v>75</v>
      </c>
      <c r="D8871" s="127">
        <v>0.27600000000000002</v>
      </c>
      <c r="E8871" s="128">
        <v>126</v>
      </c>
      <c r="F8871" s="128">
        <v>100</v>
      </c>
      <c r="G8871" s="126" t="s">
        <v>13739</v>
      </c>
      <c r="H8871" s="126" t="s">
        <v>20181</v>
      </c>
      <c r="I8871" s="126" t="s">
        <v>13279</v>
      </c>
      <c r="J8871" s="126" t="s">
        <v>26258</v>
      </c>
      <c r="K8871" s="9">
        <f>_xlfn.IFNA(VLOOKUP(Table5[[#This Row],[Section]],SubSill_Tier,2,FALSE),0)</f>
        <v>0</v>
      </c>
      <c r="L8871" s="9" t="str">
        <f t="shared" si="147"/>
        <v/>
      </c>
      <c r="M8871" s="205" t="str" cm="1">
        <f t="array" ref="M8871">_xlfn.IFS(NOT(ISERROR(VLOOKUP(Table5[[#This Row],[Section]],TB_notTB,1,FALSE))),"No",LEFT(Table5[[#This Row],[Section]],3)="ETB","PLS",LEFT(Table5[[#This Row],[Section]],1)="7","PDB",NOT(ISBLANK(Table5[[#This Row],[Section]])),"No")</f>
        <v>No</v>
      </c>
    </row>
    <row r="8872" spans="1:13" x14ac:dyDescent="0.25">
      <c r="A8872" s="126" t="s">
        <v>20542</v>
      </c>
      <c r="B8872" s="126" t="s">
        <v>20543</v>
      </c>
      <c r="C8872" s="126" t="s">
        <v>98</v>
      </c>
      <c r="D8872" s="127">
        <v>0.77700000000000002</v>
      </c>
      <c r="E8872" s="128">
        <v>206</v>
      </c>
      <c r="F8872" s="128">
        <v>138</v>
      </c>
      <c r="G8872" s="126" t="s">
        <v>17377</v>
      </c>
      <c r="H8872" s="126" t="s">
        <v>20674</v>
      </c>
      <c r="I8872" s="126" t="s">
        <v>26496</v>
      </c>
      <c r="J8872" s="126" t="s">
        <v>26353</v>
      </c>
      <c r="K8872" s="9">
        <f>_xlfn.IFNA(VLOOKUP(Table5[[#This Row],[Section]],SubSill_Tier,2,FALSE),0)</f>
        <v>0</v>
      </c>
      <c r="L8872" s="9" t="str">
        <f t="shared" si="147"/>
        <v/>
      </c>
      <c r="M8872" s="205" t="str" cm="1">
        <f t="array" ref="M8872">_xlfn.IFS(NOT(ISERROR(VLOOKUP(Table5[[#This Row],[Section]],TB_notTB,1,FALSE))),"No",LEFT(Table5[[#This Row],[Section]],3)="ETB","PLS",LEFT(Table5[[#This Row],[Section]],1)="7","PDB",NOT(ISBLANK(Table5[[#This Row],[Section]])),"No")</f>
        <v>No</v>
      </c>
    </row>
    <row r="8873" spans="1:13" x14ac:dyDescent="0.25">
      <c r="A8873" s="126" t="s">
        <v>20544</v>
      </c>
      <c r="B8873" s="126" t="s">
        <v>20545</v>
      </c>
      <c r="C8873" s="126" t="s">
        <v>98</v>
      </c>
      <c r="D8873" s="127">
        <v>1.206</v>
      </c>
      <c r="E8873" s="128">
        <v>363</v>
      </c>
      <c r="F8873" s="128">
        <v>242</v>
      </c>
      <c r="G8873" s="126" t="s">
        <v>14632</v>
      </c>
      <c r="H8873" s="126" t="s">
        <v>20673</v>
      </c>
      <c r="I8873" s="126" t="s">
        <v>21357</v>
      </c>
      <c r="J8873" s="126" t="s">
        <v>26353</v>
      </c>
      <c r="K8873" s="9">
        <f>_xlfn.IFNA(VLOOKUP(Table5[[#This Row],[Section]],SubSill_Tier,2,FALSE),0)</f>
        <v>0</v>
      </c>
      <c r="L8873" s="9" t="str">
        <f t="shared" si="147"/>
        <v/>
      </c>
      <c r="M8873" s="205" t="str" cm="1">
        <f t="array" ref="M8873">_xlfn.IFS(NOT(ISERROR(VLOOKUP(Table5[[#This Row],[Section]],TB_notTB,1,FALSE))),"No",LEFT(Table5[[#This Row],[Section]],3)="ETB","PLS",LEFT(Table5[[#This Row],[Section]],1)="7","PDB",NOT(ISBLANK(Table5[[#This Row],[Section]])),"No")</f>
        <v>No</v>
      </c>
    </row>
    <row r="8874" spans="1:13" x14ac:dyDescent="0.25">
      <c r="A8874" s="126" t="s">
        <v>20546</v>
      </c>
      <c r="B8874" s="126" t="s">
        <v>20547</v>
      </c>
      <c r="C8874" s="126" t="s">
        <v>98</v>
      </c>
      <c r="D8874" s="127">
        <v>0.95899999999999996</v>
      </c>
      <c r="E8874" s="128">
        <v>289</v>
      </c>
      <c r="F8874" s="128">
        <v>193</v>
      </c>
      <c r="G8874" s="126" t="s">
        <v>14632</v>
      </c>
      <c r="H8874" s="126" t="s">
        <v>20673</v>
      </c>
      <c r="I8874" s="126" t="s">
        <v>21357</v>
      </c>
      <c r="J8874" s="126" t="s">
        <v>26353</v>
      </c>
      <c r="K8874" s="9">
        <f>_xlfn.IFNA(VLOOKUP(Table5[[#This Row],[Section]],SubSill_Tier,2,FALSE),0)</f>
        <v>0</v>
      </c>
      <c r="L8874" s="9" t="str">
        <f t="shared" si="147"/>
        <v/>
      </c>
      <c r="M8874" s="205" t="str" cm="1">
        <f t="array" ref="M8874">_xlfn.IFS(NOT(ISERROR(VLOOKUP(Table5[[#This Row],[Section]],TB_notTB,1,FALSE))),"No",LEFT(Table5[[#This Row],[Section]],3)="ETB","PLS",LEFT(Table5[[#This Row],[Section]],1)="7","PDB",NOT(ISBLANK(Table5[[#This Row],[Section]])),"No")</f>
        <v>No</v>
      </c>
    </row>
    <row r="8875" spans="1:13" x14ac:dyDescent="0.25">
      <c r="A8875" s="126" t="s">
        <v>20548</v>
      </c>
      <c r="B8875" s="126" t="s">
        <v>26858</v>
      </c>
      <c r="C8875" s="126" t="s">
        <v>75</v>
      </c>
      <c r="D8875" s="127">
        <v>0.20100000000000001</v>
      </c>
      <c r="E8875" s="128">
        <v>100</v>
      </c>
      <c r="F8875" s="128">
        <v>100</v>
      </c>
      <c r="G8875" s="126" t="s">
        <v>14632</v>
      </c>
      <c r="H8875" s="126" t="s">
        <v>20673</v>
      </c>
      <c r="I8875" s="126" t="s">
        <v>21357</v>
      </c>
      <c r="J8875" s="126" t="s">
        <v>26353</v>
      </c>
      <c r="K8875" s="9">
        <f>_xlfn.IFNA(VLOOKUP(Table5[[#This Row],[Section]],SubSill_Tier,2,FALSE),0)</f>
        <v>0</v>
      </c>
      <c r="L8875" s="9" t="str">
        <f t="shared" si="147"/>
        <v/>
      </c>
      <c r="M8875" s="205" t="str" cm="1">
        <f t="array" ref="M8875">_xlfn.IFS(NOT(ISERROR(VLOOKUP(Table5[[#This Row],[Section]],TB_notTB,1,FALSE))),"No",LEFT(Table5[[#This Row],[Section]],3)="ETB","PLS",LEFT(Table5[[#This Row],[Section]],1)="7","PDB",NOT(ISBLANK(Table5[[#This Row],[Section]])),"No")</f>
        <v>No</v>
      </c>
    </row>
    <row r="8876" spans="1:13" x14ac:dyDescent="0.25">
      <c r="A8876" s="126" t="s">
        <v>20549</v>
      </c>
      <c r="B8876" s="126" t="s">
        <v>20550</v>
      </c>
      <c r="C8876" s="126" t="s">
        <v>75</v>
      </c>
      <c r="D8876" s="127">
        <v>0.61</v>
      </c>
      <c r="E8876" s="128">
        <v>201</v>
      </c>
      <c r="F8876" s="128">
        <v>134</v>
      </c>
      <c r="G8876" s="126" t="s">
        <v>15839</v>
      </c>
      <c r="H8876" s="126" t="s">
        <v>20334</v>
      </c>
      <c r="I8876" s="126" t="s">
        <v>21208</v>
      </c>
      <c r="J8876" s="126" t="s">
        <v>26326</v>
      </c>
      <c r="K8876" s="9">
        <f>_xlfn.IFNA(VLOOKUP(Table5[[#This Row],[Section]],SubSill_Tier,2,FALSE),0)</f>
        <v>0</v>
      </c>
      <c r="L8876" s="9" t="str">
        <f t="shared" si="147"/>
        <v/>
      </c>
      <c r="M8876" s="205" t="str" cm="1">
        <f t="array" ref="M8876">_xlfn.IFS(NOT(ISERROR(VLOOKUP(Table5[[#This Row],[Section]],TB_notTB,1,FALSE))),"No",LEFT(Table5[[#This Row],[Section]],3)="ETB","PLS",LEFT(Table5[[#This Row],[Section]],1)="7","PDB",NOT(ISBLANK(Table5[[#This Row],[Section]])),"No")</f>
        <v>No</v>
      </c>
    </row>
    <row r="8877" spans="1:13" x14ac:dyDescent="0.25">
      <c r="A8877" s="126" t="s">
        <v>20551</v>
      </c>
      <c r="B8877" s="126" t="s">
        <v>20552</v>
      </c>
      <c r="C8877" s="126" t="s">
        <v>75</v>
      </c>
      <c r="D8877" s="127">
        <v>0.53400000000000003</v>
      </c>
      <c r="E8877" s="128">
        <v>169</v>
      </c>
      <c r="F8877" s="128">
        <v>112</v>
      </c>
      <c r="G8877" s="126" t="s">
        <v>15839</v>
      </c>
      <c r="H8877" s="126" t="s">
        <v>20334</v>
      </c>
      <c r="I8877" s="126" t="s">
        <v>21208</v>
      </c>
      <c r="J8877" s="126" t="s">
        <v>26326</v>
      </c>
      <c r="K8877" s="9">
        <f>_xlfn.IFNA(VLOOKUP(Table5[[#This Row],[Section]],SubSill_Tier,2,FALSE),0)</f>
        <v>0</v>
      </c>
      <c r="L8877" s="9" t="str">
        <f t="shared" si="147"/>
        <v/>
      </c>
      <c r="M8877" s="205" t="str" cm="1">
        <f t="array" ref="M8877">_xlfn.IFS(NOT(ISERROR(VLOOKUP(Table5[[#This Row],[Section]],TB_notTB,1,FALSE))),"No",LEFT(Table5[[#This Row],[Section]],3)="ETB","PLS",LEFT(Table5[[#This Row],[Section]],1)="7","PDB",NOT(ISBLANK(Table5[[#This Row],[Section]])),"No")</f>
        <v>No</v>
      </c>
    </row>
    <row r="8878" spans="1:13" x14ac:dyDescent="0.25">
      <c r="A8878" s="126" t="s">
        <v>20553</v>
      </c>
      <c r="B8878" s="126" t="s">
        <v>20554</v>
      </c>
      <c r="C8878" s="126" t="s">
        <v>75</v>
      </c>
      <c r="D8878" s="127">
        <v>0.30399999999999999</v>
      </c>
      <c r="E8878" s="128">
        <v>141</v>
      </c>
      <c r="F8878" s="128">
        <v>100</v>
      </c>
      <c r="G8878" s="126" t="s">
        <v>15839</v>
      </c>
      <c r="H8878" s="126" t="s">
        <v>20334</v>
      </c>
      <c r="I8878" s="126" t="s">
        <v>21208</v>
      </c>
      <c r="J8878" s="126" t="s">
        <v>26326</v>
      </c>
      <c r="K8878" s="9">
        <f>_xlfn.IFNA(VLOOKUP(Table5[[#This Row],[Section]],SubSill_Tier,2,FALSE),0)</f>
        <v>0</v>
      </c>
      <c r="L8878" s="9" t="str">
        <f t="shared" si="147"/>
        <v/>
      </c>
      <c r="M8878" s="205" t="str" cm="1">
        <f t="array" ref="M8878">_xlfn.IFS(NOT(ISERROR(VLOOKUP(Table5[[#This Row],[Section]],TB_notTB,1,FALSE))),"No",LEFT(Table5[[#This Row],[Section]],3)="ETB","PLS",LEFT(Table5[[#This Row],[Section]],1)="7","PDB",NOT(ISBLANK(Table5[[#This Row],[Section]])),"No")</f>
        <v>No</v>
      </c>
    </row>
    <row r="8879" spans="1:13" x14ac:dyDescent="0.25">
      <c r="A8879" s="126" t="s">
        <v>20555</v>
      </c>
      <c r="B8879" s="126" t="s">
        <v>20556</v>
      </c>
      <c r="C8879" s="126" t="s">
        <v>75</v>
      </c>
      <c r="D8879" s="127">
        <v>0.40100000000000002</v>
      </c>
      <c r="E8879" s="128">
        <v>178</v>
      </c>
      <c r="F8879" s="128">
        <v>119</v>
      </c>
      <c r="G8879" s="126" t="s">
        <v>15839</v>
      </c>
      <c r="H8879" s="126" t="s">
        <v>20334</v>
      </c>
      <c r="I8879" s="126" t="s">
        <v>21208</v>
      </c>
      <c r="J8879" s="126" t="s">
        <v>26326</v>
      </c>
      <c r="K8879" s="9">
        <f>_xlfn.IFNA(VLOOKUP(Table5[[#This Row],[Section]],SubSill_Tier,2,FALSE),0)</f>
        <v>0</v>
      </c>
      <c r="L8879" s="9" t="str">
        <f t="shared" si="147"/>
        <v/>
      </c>
      <c r="M8879" s="205" t="str" cm="1">
        <f t="array" ref="M8879">_xlfn.IFS(NOT(ISERROR(VLOOKUP(Table5[[#This Row],[Section]],TB_notTB,1,FALSE))),"No",LEFT(Table5[[#This Row],[Section]],3)="ETB","PLS",LEFT(Table5[[#This Row],[Section]],1)="7","PDB",NOT(ISBLANK(Table5[[#This Row],[Section]])),"No")</f>
        <v>No</v>
      </c>
    </row>
    <row r="8880" spans="1:13" x14ac:dyDescent="0.25">
      <c r="A8880" s="126" t="s">
        <v>20557</v>
      </c>
      <c r="B8880" s="126" t="s">
        <v>22238</v>
      </c>
      <c r="C8880" s="126" t="s">
        <v>75</v>
      </c>
      <c r="D8880" s="127">
        <v>1.0589999999999999</v>
      </c>
      <c r="E8880" s="128">
        <v>232</v>
      </c>
      <c r="F8880" s="128">
        <v>192</v>
      </c>
      <c r="G8880" s="126" t="s">
        <v>15839</v>
      </c>
      <c r="H8880" s="126" t="s">
        <v>20334</v>
      </c>
      <c r="I8880" s="126" t="s">
        <v>21208</v>
      </c>
      <c r="J8880" s="126" t="s">
        <v>26326</v>
      </c>
      <c r="K8880" s="9">
        <f>_xlfn.IFNA(VLOOKUP(Table5[[#This Row],[Section]],SubSill_Tier,2,FALSE),0)</f>
        <v>0</v>
      </c>
      <c r="L8880" s="9" t="str">
        <f t="shared" si="147"/>
        <v/>
      </c>
      <c r="M8880" s="205" t="str" cm="1">
        <f t="array" ref="M8880">_xlfn.IFS(NOT(ISERROR(VLOOKUP(Table5[[#This Row],[Section]],TB_notTB,1,FALSE))),"No",LEFT(Table5[[#This Row],[Section]],3)="ETB","PLS",LEFT(Table5[[#This Row],[Section]],1)="7","PDB",NOT(ISBLANK(Table5[[#This Row],[Section]])),"No")</f>
        <v>No</v>
      </c>
    </row>
    <row r="8881" spans="1:13" x14ac:dyDescent="0.25">
      <c r="A8881" s="126" t="s">
        <v>20558</v>
      </c>
      <c r="B8881" s="126" t="s">
        <v>20559</v>
      </c>
      <c r="C8881" s="126" t="s">
        <v>75</v>
      </c>
      <c r="D8881" s="127">
        <v>1.0780000000000001</v>
      </c>
      <c r="E8881" s="128">
        <v>261</v>
      </c>
      <c r="F8881" s="128">
        <v>217</v>
      </c>
      <c r="G8881" s="126" t="s">
        <v>15839</v>
      </c>
      <c r="H8881" s="126" t="s">
        <v>20334</v>
      </c>
      <c r="I8881" s="126" t="s">
        <v>21208</v>
      </c>
      <c r="J8881" s="126" t="s">
        <v>26326</v>
      </c>
      <c r="K8881" s="9">
        <f>_xlfn.IFNA(VLOOKUP(Table5[[#This Row],[Section]],SubSill_Tier,2,FALSE),0)</f>
        <v>0</v>
      </c>
      <c r="L8881" s="9" t="str">
        <f t="shared" si="147"/>
        <v/>
      </c>
      <c r="M8881" s="205" t="str" cm="1">
        <f t="array" ref="M8881">_xlfn.IFS(NOT(ISERROR(VLOOKUP(Table5[[#This Row],[Section]],TB_notTB,1,FALSE))),"No",LEFT(Table5[[#This Row],[Section]],3)="ETB","PLS",LEFT(Table5[[#This Row],[Section]],1)="7","PDB",NOT(ISBLANK(Table5[[#This Row],[Section]])),"No")</f>
        <v>No</v>
      </c>
    </row>
    <row r="8882" spans="1:13" x14ac:dyDescent="0.25">
      <c r="A8882" s="126" t="s">
        <v>20560</v>
      </c>
      <c r="B8882" s="126" t="s">
        <v>20561</v>
      </c>
      <c r="C8882" s="126" t="s">
        <v>75</v>
      </c>
      <c r="D8882" s="127">
        <v>1.018</v>
      </c>
      <c r="E8882" s="128">
        <v>254</v>
      </c>
      <c r="F8882" s="128">
        <v>210</v>
      </c>
      <c r="G8882" s="126" t="s">
        <v>15839</v>
      </c>
      <c r="H8882" s="126" t="s">
        <v>20334</v>
      </c>
      <c r="I8882" s="126" t="s">
        <v>21208</v>
      </c>
      <c r="J8882" s="126" t="s">
        <v>26326</v>
      </c>
      <c r="K8882" s="9">
        <f>_xlfn.IFNA(VLOOKUP(Table5[[#This Row],[Section]],SubSill_Tier,2,FALSE),0)</f>
        <v>0</v>
      </c>
      <c r="L8882" s="9" t="str">
        <f t="shared" si="147"/>
        <v/>
      </c>
      <c r="M8882" s="205" t="str" cm="1">
        <f t="array" ref="M8882">_xlfn.IFS(NOT(ISERROR(VLOOKUP(Table5[[#This Row],[Section]],TB_notTB,1,FALSE))),"No",LEFT(Table5[[#This Row],[Section]],3)="ETB","PLS",LEFT(Table5[[#This Row],[Section]],1)="7","PDB",NOT(ISBLANK(Table5[[#This Row],[Section]])),"No")</f>
        <v>No</v>
      </c>
    </row>
    <row r="8883" spans="1:13" x14ac:dyDescent="0.25">
      <c r="A8883" s="126" t="s">
        <v>20562</v>
      </c>
      <c r="B8883" s="126" t="s">
        <v>22239</v>
      </c>
      <c r="C8883" s="126" t="s">
        <v>75</v>
      </c>
      <c r="D8883" s="127">
        <v>1.875</v>
      </c>
      <c r="E8883" s="128">
        <v>557</v>
      </c>
      <c r="F8883" s="128">
        <v>372</v>
      </c>
      <c r="G8883" s="126" t="s">
        <v>15839</v>
      </c>
      <c r="H8883" s="126" t="s">
        <v>20334</v>
      </c>
      <c r="I8883" s="126" t="s">
        <v>21208</v>
      </c>
      <c r="J8883" s="126" t="s">
        <v>26326</v>
      </c>
      <c r="K8883" s="9">
        <f>_xlfn.IFNA(VLOOKUP(Table5[[#This Row],[Section]],SubSill_Tier,2,FALSE),0)</f>
        <v>0</v>
      </c>
      <c r="L8883" s="9" t="str">
        <f t="shared" si="147"/>
        <v/>
      </c>
      <c r="M8883" s="205" t="str" cm="1">
        <f t="array" ref="M8883">_xlfn.IFS(NOT(ISERROR(VLOOKUP(Table5[[#This Row],[Section]],TB_notTB,1,FALSE))),"No",LEFT(Table5[[#This Row],[Section]],3)="ETB","PLS",LEFT(Table5[[#This Row],[Section]],1)="7","PDB",NOT(ISBLANK(Table5[[#This Row],[Section]])),"No")</f>
        <v>No</v>
      </c>
    </row>
    <row r="8884" spans="1:13" x14ac:dyDescent="0.25">
      <c r="A8884" s="126" t="s">
        <v>20563</v>
      </c>
      <c r="B8884" s="126" t="s">
        <v>22240</v>
      </c>
      <c r="C8884" s="126" t="s">
        <v>75</v>
      </c>
      <c r="D8884" s="127">
        <v>2.1419999999999999</v>
      </c>
      <c r="E8884" s="128">
        <v>547</v>
      </c>
      <c r="F8884" s="128">
        <v>365</v>
      </c>
      <c r="G8884" s="126" t="s">
        <v>15839</v>
      </c>
      <c r="H8884" s="126" t="s">
        <v>20334</v>
      </c>
      <c r="I8884" s="126" t="s">
        <v>21208</v>
      </c>
      <c r="J8884" s="126" t="s">
        <v>26326</v>
      </c>
      <c r="K8884" s="9">
        <f>_xlfn.IFNA(VLOOKUP(Table5[[#This Row],[Section]],SubSill_Tier,2,FALSE),0)</f>
        <v>0</v>
      </c>
      <c r="L8884" s="9" t="str">
        <f t="shared" si="147"/>
        <v/>
      </c>
      <c r="M8884" s="205" t="str" cm="1">
        <f t="array" ref="M8884">_xlfn.IFS(NOT(ISERROR(VLOOKUP(Table5[[#This Row],[Section]],TB_notTB,1,FALSE))),"No",LEFT(Table5[[#This Row],[Section]],3)="ETB","PLS",LEFT(Table5[[#This Row],[Section]],1)="7","PDB",NOT(ISBLANK(Table5[[#This Row],[Section]])),"No")</f>
        <v>No</v>
      </c>
    </row>
    <row r="8885" spans="1:13" x14ac:dyDescent="0.25">
      <c r="A8885" s="126" t="s">
        <v>3751</v>
      </c>
      <c r="B8885" s="126" t="s">
        <v>17222</v>
      </c>
      <c r="C8885" s="126" t="s">
        <v>75</v>
      </c>
      <c r="D8885" s="127">
        <v>1.7330000000000001</v>
      </c>
      <c r="E8885" s="128">
        <v>456</v>
      </c>
      <c r="F8885" s="128">
        <v>230</v>
      </c>
      <c r="G8885" s="126" t="s">
        <v>13767</v>
      </c>
      <c r="H8885" s="126" t="s">
        <v>20203</v>
      </c>
      <c r="I8885" s="126" t="s">
        <v>20204</v>
      </c>
      <c r="J8885" s="126" t="s">
        <v>26232</v>
      </c>
      <c r="K8885" s="9">
        <f>_xlfn.IFNA(VLOOKUP(Table5[[#This Row],[Section]],SubSill_Tier,2,FALSE),0)</f>
        <v>0</v>
      </c>
      <c r="L8885" s="9" t="str">
        <f t="shared" si="147"/>
        <v/>
      </c>
      <c r="M8885" s="205" t="str" cm="1">
        <f t="array" ref="M8885">_xlfn.IFS(NOT(ISERROR(VLOOKUP(Table5[[#This Row],[Section]],TB_notTB,1,FALSE))),"No",LEFT(Table5[[#This Row],[Section]],3)="ETB","PLS",LEFT(Table5[[#This Row],[Section]],1)="7","PDB",NOT(ISBLANK(Table5[[#This Row],[Section]])),"No")</f>
        <v>No</v>
      </c>
    </row>
    <row r="8886" spans="1:13" x14ac:dyDescent="0.25">
      <c r="A8886" s="126" t="s">
        <v>3752</v>
      </c>
      <c r="B8886" s="126" t="s">
        <v>17222</v>
      </c>
      <c r="C8886" s="126" t="s">
        <v>75</v>
      </c>
      <c r="D8886" s="127">
        <v>1.3180000000000001</v>
      </c>
      <c r="E8886" s="128">
        <v>321</v>
      </c>
      <c r="F8886" s="128">
        <v>162</v>
      </c>
      <c r="G8886" s="126" t="s">
        <v>13767</v>
      </c>
      <c r="H8886" s="126" t="s">
        <v>20203</v>
      </c>
      <c r="I8886" s="126" t="s">
        <v>20204</v>
      </c>
      <c r="J8886" s="126" t="s">
        <v>26232</v>
      </c>
      <c r="K8886" s="9">
        <f>_xlfn.IFNA(VLOOKUP(Table5[[#This Row],[Section]],SubSill_Tier,2,FALSE),0)</f>
        <v>0</v>
      </c>
      <c r="L8886" s="9" t="str">
        <f t="shared" si="147"/>
        <v/>
      </c>
      <c r="M8886" s="205" t="str" cm="1">
        <f t="array" ref="M8886">_xlfn.IFS(NOT(ISERROR(VLOOKUP(Table5[[#This Row],[Section]],TB_notTB,1,FALSE))),"No",LEFT(Table5[[#This Row],[Section]],3)="ETB","PLS",LEFT(Table5[[#This Row],[Section]],1)="7","PDB",NOT(ISBLANK(Table5[[#This Row],[Section]])),"No")</f>
        <v>No</v>
      </c>
    </row>
    <row r="8887" spans="1:13" x14ac:dyDescent="0.25">
      <c r="A8887" s="126" t="s">
        <v>20957</v>
      </c>
      <c r="B8887" s="126" t="s">
        <v>20958</v>
      </c>
      <c r="C8887" s="126" t="s">
        <v>98</v>
      </c>
      <c r="D8887" s="127">
        <v>3.3460000000000001</v>
      </c>
      <c r="E8887" s="128">
        <v>448</v>
      </c>
      <c r="F8887" s="128">
        <v>299</v>
      </c>
      <c r="G8887" s="126" t="s">
        <v>14632</v>
      </c>
      <c r="H8887" s="126" t="s">
        <v>20673</v>
      </c>
      <c r="I8887" s="126" t="s">
        <v>21357</v>
      </c>
      <c r="J8887" s="126" t="s">
        <v>26353</v>
      </c>
      <c r="K8887" s="9">
        <f>_xlfn.IFNA(VLOOKUP(Table5[[#This Row],[Section]],SubSill_Tier,2,FALSE),0)</f>
        <v>0</v>
      </c>
      <c r="L8887" s="9" t="str">
        <f t="shared" si="147"/>
        <v/>
      </c>
      <c r="M8887" s="205" t="str" cm="1">
        <f t="array" ref="M8887">_xlfn.IFS(NOT(ISERROR(VLOOKUP(Table5[[#This Row],[Section]],TB_notTB,1,FALSE))),"No",LEFT(Table5[[#This Row],[Section]],3)="ETB","PLS",LEFT(Table5[[#This Row],[Section]],1)="7","PDB",NOT(ISBLANK(Table5[[#This Row],[Section]])),"No")</f>
        <v>No</v>
      </c>
    </row>
    <row r="8888" spans="1:13" x14ac:dyDescent="0.25">
      <c r="A8888" s="126" t="s">
        <v>3753</v>
      </c>
      <c r="B8888" s="126" t="s">
        <v>17222</v>
      </c>
      <c r="C8888" s="126" t="s">
        <v>75</v>
      </c>
      <c r="D8888" s="127">
        <v>1.4359999999999999</v>
      </c>
      <c r="E8888" s="128">
        <v>266</v>
      </c>
      <c r="F8888" s="128">
        <v>196</v>
      </c>
      <c r="G8888" s="126" t="s">
        <v>13767</v>
      </c>
      <c r="H8888" s="126" t="s">
        <v>20203</v>
      </c>
      <c r="I8888" s="126" t="s">
        <v>20204</v>
      </c>
      <c r="J8888" s="126" t="s">
        <v>26232</v>
      </c>
      <c r="K8888" s="9">
        <f>_xlfn.IFNA(VLOOKUP(Table5[[#This Row],[Section]],SubSill_Tier,2,FALSE),0)</f>
        <v>0</v>
      </c>
      <c r="L8888" s="9" t="str">
        <f t="shared" si="147"/>
        <v/>
      </c>
      <c r="M8888" s="205" t="str" cm="1">
        <f t="array" ref="M8888">_xlfn.IFS(NOT(ISERROR(VLOOKUP(Table5[[#This Row],[Section]],TB_notTB,1,FALSE))),"No",LEFT(Table5[[#This Row],[Section]],3)="ETB","PLS",LEFT(Table5[[#This Row],[Section]],1)="7","PDB",NOT(ISBLANK(Table5[[#This Row],[Section]])),"No")</f>
        <v>No</v>
      </c>
    </row>
    <row r="8889" spans="1:13" x14ac:dyDescent="0.25">
      <c r="A8889" s="126" t="s">
        <v>3754</v>
      </c>
      <c r="B8889" s="126" t="s">
        <v>17222</v>
      </c>
      <c r="C8889" s="126" t="s">
        <v>75</v>
      </c>
      <c r="D8889" s="127">
        <v>1.3340000000000001</v>
      </c>
      <c r="E8889" s="128">
        <v>268</v>
      </c>
      <c r="F8889" s="128">
        <v>193</v>
      </c>
      <c r="G8889" s="126" t="s">
        <v>13767</v>
      </c>
      <c r="H8889" s="126" t="s">
        <v>20203</v>
      </c>
      <c r="I8889" s="126" t="s">
        <v>20204</v>
      </c>
      <c r="J8889" s="126" t="s">
        <v>26232</v>
      </c>
      <c r="K8889" s="9">
        <f>_xlfn.IFNA(VLOOKUP(Table5[[#This Row],[Section]],SubSill_Tier,2,FALSE),0)</f>
        <v>0</v>
      </c>
      <c r="L8889" s="9" t="str">
        <f t="shared" si="147"/>
        <v/>
      </c>
      <c r="M8889" s="205" t="str" cm="1">
        <f t="array" ref="M8889">_xlfn.IFS(NOT(ISERROR(VLOOKUP(Table5[[#This Row],[Section]],TB_notTB,1,FALSE))),"No",LEFT(Table5[[#This Row],[Section]],3)="ETB","PLS",LEFT(Table5[[#This Row],[Section]],1)="7","PDB",NOT(ISBLANK(Table5[[#This Row],[Section]])),"No")</f>
        <v>No</v>
      </c>
    </row>
    <row r="8890" spans="1:13" x14ac:dyDescent="0.25">
      <c r="A8890" s="126" t="s">
        <v>3755</v>
      </c>
      <c r="B8890" s="126" t="s">
        <v>17222</v>
      </c>
      <c r="C8890" s="126" t="s">
        <v>75</v>
      </c>
      <c r="D8890" s="127">
        <v>1.3340000000000001</v>
      </c>
      <c r="E8890" s="128">
        <v>259</v>
      </c>
      <c r="F8890" s="128">
        <v>193</v>
      </c>
      <c r="G8890" s="126" t="s">
        <v>13767</v>
      </c>
      <c r="H8890" s="126" t="s">
        <v>20203</v>
      </c>
      <c r="I8890" s="126" t="s">
        <v>20204</v>
      </c>
      <c r="J8890" s="126" t="s">
        <v>26232</v>
      </c>
      <c r="K8890" s="9">
        <f>_xlfn.IFNA(VLOOKUP(Table5[[#This Row],[Section]],SubSill_Tier,2,FALSE),0)</f>
        <v>0</v>
      </c>
      <c r="L8890" s="9" t="str">
        <f t="shared" si="147"/>
        <v/>
      </c>
      <c r="M8890" s="205" t="str" cm="1">
        <f t="array" ref="M8890">_xlfn.IFS(NOT(ISERROR(VLOOKUP(Table5[[#This Row],[Section]],TB_notTB,1,FALSE))),"No",LEFT(Table5[[#This Row],[Section]],3)="ETB","PLS",LEFT(Table5[[#This Row],[Section]],1)="7","PDB",NOT(ISBLANK(Table5[[#This Row],[Section]])),"No")</f>
        <v>No</v>
      </c>
    </row>
    <row r="8891" spans="1:13" x14ac:dyDescent="0.25">
      <c r="A8891" s="126" t="s">
        <v>3756</v>
      </c>
      <c r="B8891" s="126" t="s">
        <v>17222</v>
      </c>
      <c r="C8891" s="126" t="s">
        <v>75</v>
      </c>
      <c r="D8891" s="127">
        <v>1.3879999999999999</v>
      </c>
      <c r="E8891" s="128">
        <v>274</v>
      </c>
      <c r="F8891" s="128">
        <v>197</v>
      </c>
      <c r="G8891" s="126" t="s">
        <v>13767</v>
      </c>
      <c r="H8891" s="126" t="s">
        <v>20203</v>
      </c>
      <c r="I8891" s="126" t="s">
        <v>20204</v>
      </c>
      <c r="J8891" s="126" t="s">
        <v>26232</v>
      </c>
      <c r="K8891" s="9">
        <f>_xlfn.IFNA(VLOOKUP(Table5[[#This Row],[Section]],SubSill_Tier,2,FALSE),0)</f>
        <v>0</v>
      </c>
      <c r="L8891" s="9" t="str">
        <f t="shared" si="147"/>
        <v/>
      </c>
      <c r="M8891" s="205" t="str" cm="1">
        <f t="array" ref="M8891">_xlfn.IFS(NOT(ISERROR(VLOOKUP(Table5[[#This Row],[Section]],TB_notTB,1,FALSE))),"No",LEFT(Table5[[#This Row],[Section]],3)="ETB","PLS",LEFT(Table5[[#This Row],[Section]],1)="7","PDB",NOT(ISBLANK(Table5[[#This Row],[Section]])),"No")</f>
        <v>No</v>
      </c>
    </row>
    <row r="8892" spans="1:13" x14ac:dyDescent="0.25">
      <c r="A8892" s="126" t="s">
        <v>3757</v>
      </c>
      <c r="B8892" s="126" t="s">
        <v>17222</v>
      </c>
      <c r="C8892" s="126" t="s">
        <v>75</v>
      </c>
      <c r="D8892" s="127">
        <v>0.16200000000000001</v>
      </c>
      <c r="E8892" s="128">
        <v>114</v>
      </c>
      <c r="F8892" s="128">
        <v>100</v>
      </c>
      <c r="G8892" s="126" t="s">
        <v>13712</v>
      </c>
      <c r="H8892" s="126" t="s">
        <v>20120</v>
      </c>
      <c r="I8892" s="126" t="s">
        <v>21055</v>
      </c>
      <c r="J8892" s="126" t="s">
        <v>26239</v>
      </c>
      <c r="K8892" s="9">
        <f>_xlfn.IFNA(VLOOKUP(Table5[[#This Row],[Section]],SubSill_Tier,2,FALSE),0)</f>
        <v>0</v>
      </c>
      <c r="L8892" s="9" t="str">
        <f t="shared" si="147"/>
        <v/>
      </c>
      <c r="M8892" s="205" t="str" cm="1">
        <f t="array" ref="M8892">_xlfn.IFS(NOT(ISERROR(VLOOKUP(Table5[[#This Row],[Section]],TB_notTB,1,FALSE))),"No",LEFT(Table5[[#This Row],[Section]],3)="ETB","PLS",LEFT(Table5[[#This Row],[Section]],1)="7","PDB",NOT(ISBLANK(Table5[[#This Row],[Section]])),"No")</f>
        <v>No</v>
      </c>
    </row>
    <row r="8893" spans="1:13" x14ac:dyDescent="0.25">
      <c r="A8893" s="126" t="s">
        <v>3758</v>
      </c>
      <c r="B8893" s="126" t="s">
        <v>17222</v>
      </c>
      <c r="C8893" s="126" t="s">
        <v>75</v>
      </c>
      <c r="D8893" s="127">
        <v>0.3</v>
      </c>
      <c r="E8893" s="128">
        <v>148</v>
      </c>
      <c r="F8893" s="128">
        <v>100</v>
      </c>
      <c r="G8893" s="126" t="s">
        <v>13771</v>
      </c>
      <c r="H8893" s="126" t="s">
        <v>20212</v>
      </c>
      <c r="I8893" s="126" t="s">
        <v>20213</v>
      </c>
      <c r="J8893" s="126" t="s">
        <v>26232</v>
      </c>
      <c r="K8893" s="9">
        <f>_xlfn.IFNA(VLOOKUP(Table5[[#This Row],[Section]],SubSill_Tier,2,FALSE),0)</f>
        <v>0</v>
      </c>
      <c r="L8893" s="9" t="str">
        <f t="shared" si="147"/>
        <v/>
      </c>
      <c r="M8893" s="205" t="str" cm="1">
        <f t="array" ref="M8893">_xlfn.IFS(NOT(ISERROR(VLOOKUP(Table5[[#This Row],[Section]],TB_notTB,1,FALSE))),"No",LEFT(Table5[[#This Row],[Section]],3)="ETB","PLS",LEFT(Table5[[#This Row],[Section]],1)="7","PDB",NOT(ISBLANK(Table5[[#This Row],[Section]])),"No")</f>
        <v>No</v>
      </c>
    </row>
    <row r="8894" spans="1:13" x14ac:dyDescent="0.25">
      <c r="A8894" s="126" t="s">
        <v>3759</v>
      </c>
      <c r="B8894" s="126" t="s">
        <v>17222</v>
      </c>
      <c r="C8894" s="126" t="s">
        <v>75</v>
      </c>
      <c r="D8894" s="127">
        <v>0.29699999999999999</v>
      </c>
      <c r="E8894" s="128">
        <v>152</v>
      </c>
      <c r="F8894" s="128">
        <v>100</v>
      </c>
      <c r="G8894" s="126" t="s">
        <v>13771</v>
      </c>
      <c r="H8894" s="126" t="s">
        <v>20212</v>
      </c>
      <c r="I8894" s="126" t="s">
        <v>20213</v>
      </c>
      <c r="J8894" s="126" t="s">
        <v>26232</v>
      </c>
      <c r="K8894" s="9">
        <f>_xlfn.IFNA(VLOOKUP(Table5[[#This Row],[Section]],SubSill_Tier,2,FALSE),0)</f>
        <v>0</v>
      </c>
      <c r="L8894" s="9" t="str">
        <f t="shared" si="147"/>
        <v/>
      </c>
      <c r="M8894" s="205" t="str" cm="1">
        <f t="array" ref="M8894">_xlfn.IFS(NOT(ISERROR(VLOOKUP(Table5[[#This Row],[Section]],TB_notTB,1,FALSE))),"No",LEFT(Table5[[#This Row],[Section]],3)="ETB","PLS",LEFT(Table5[[#This Row],[Section]],1)="7","PDB",NOT(ISBLANK(Table5[[#This Row],[Section]])),"No")</f>
        <v>No</v>
      </c>
    </row>
    <row r="8895" spans="1:13" x14ac:dyDescent="0.25">
      <c r="A8895" s="126" t="s">
        <v>20959</v>
      </c>
      <c r="B8895" s="126" t="s">
        <v>20960</v>
      </c>
      <c r="C8895" s="126" t="s">
        <v>75</v>
      </c>
      <c r="D8895" s="127">
        <v>0.34799999999999998</v>
      </c>
      <c r="E8895" s="128">
        <v>100</v>
      </c>
      <c r="F8895" s="128">
        <v>100</v>
      </c>
      <c r="G8895" s="126" t="s">
        <v>13725</v>
      </c>
      <c r="H8895" s="126" t="s">
        <v>20134</v>
      </c>
      <c r="I8895" s="126" t="s">
        <v>20135</v>
      </c>
      <c r="J8895" s="126" t="s">
        <v>26235</v>
      </c>
      <c r="K8895" s="9">
        <f>_xlfn.IFNA(VLOOKUP(Table5[[#This Row],[Section]],SubSill_Tier,2,FALSE),0)</f>
        <v>0</v>
      </c>
      <c r="L8895" s="9" t="str">
        <f t="shared" si="147"/>
        <v/>
      </c>
      <c r="M8895" s="205" t="str" cm="1">
        <f t="array" ref="M8895">_xlfn.IFS(NOT(ISERROR(VLOOKUP(Table5[[#This Row],[Section]],TB_notTB,1,FALSE))),"No",LEFT(Table5[[#This Row],[Section]],3)="ETB","PLS",LEFT(Table5[[#This Row],[Section]],1)="7","PDB",NOT(ISBLANK(Table5[[#This Row],[Section]])),"No")</f>
        <v>No</v>
      </c>
    </row>
    <row r="8896" spans="1:13" x14ac:dyDescent="0.25">
      <c r="A8896" s="126" t="s">
        <v>3760</v>
      </c>
      <c r="B8896" s="126" t="s">
        <v>17222</v>
      </c>
      <c r="C8896" s="126" t="s">
        <v>75</v>
      </c>
      <c r="D8896" s="127">
        <v>0.192</v>
      </c>
      <c r="E8896" s="128">
        <v>109</v>
      </c>
      <c r="F8896" s="128">
        <v>100</v>
      </c>
      <c r="G8896" s="126" t="s">
        <v>13771</v>
      </c>
      <c r="H8896" s="126" t="s">
        <v>20212</v>
      </c>
      <c r="I8896" s="126" t="s">
        <v>20213</v>
      </c>
      <c r="J8896" s="126" t="s">
        <v>26232</v>
      </c>
      <c r="K8896" s="9">
        <f>_xlfn.IFNA(VLOOKUP(Table5[[#This Row],[Section]],SubSill_Tier,2,FALSE),0)</f>
        <v>0</v>
      </c>
      <c r="L8896" s="9" t="str">
        <f t="shared" si="147"/>
        <v/>
      </c>
      <c r="M8896" s="205" t="str" cm="1">
        <f t="array" ref="M8896">_xlfn.IFS(NOT(ISERROR(VLOOKUP(Table5[[#This Row],[Section]],TB_notTB,1,FALSE))),"No",LEFT(Table5[[#This Row],[Section]],3)="ETB","PLS",LEFT(Table5[[#This Row],[Section]],1)="7","PDB",NOT(ISBLANK(Table5[[#This Row],[Section]])),"No")</f>
        <v>No</v>
      </c>
    </row>
    <row r="8897" spans="1:13" x14ac:dyDescent="0.25">
      <c r="A8897" s="126" t="s">
        <v>21359</v>
      </c>
      <c r="B8897" s="126" t="s">
        <v>22241</v>
      </c>
      <c r="C8897" s="126" t="s">
        <v>75</v>
      </c>
      <c r="D8897" s="127">
        <v>0.53800000000000003</v>
      </c>
      <c r="E8897" s="128">
        <v>258</v>
      </c>
      <c r="F8897" s="128">
        <v>172</v>
      </c>
      <c r="G8897" s="126" t="s">
        <v>16475</v>
      </c>
      <c r="H8897" s="126" t="s">
        <v>21296</v>
      </c>
      <c r="I8897" s="126" t="s">
        <v>21297</v>
      </c>
      <c r="J8897" s="126" t="s">
        <v>26278</v>
      </c>
      <c r="K8897" s="9">
        <f>_xlfn.IFNA(VLOOKUP(Table5[[#This Row],[Section]],SubSill_Tier,2,FALSE),0)</f>
        <v>0</v>
      </c>
      <c r="L8897" s="9" t="str">
        <f t="shared" si="147"/>
        <v/>
      </c>
      <c r="M8897" s="205" t="str" cm="1">
        <f t="array" ref="M8897">_xlfn.IFS(NOT(ISERROR(VLOOKUP(Table5[[#This Row],[Section]],TB_notTB,1,FALSE))),"No",LEFT(Table5[[#This Row],[Section]],3)="ETB","PLS",LEFT(Table5[[#This Row],[Section]],1)="7","PDB",NOT(ISBLANK(Table5[[#This Row],[Section]])),"No")</f>
        <v>No</v>
      </c>
    </row>
    <row r="8898" spans="1:13" x14ac:dyDescent="0.25">
      <c r="A8898" s="126" t="s">
        <v>21360</v>
      </c>
      <c r="B8898" s="126" t="s">
        <v>22242</v>
      </c>
      <c r="C8898" s="126" t="s">
        <v>75</v>
      </c>
      <c r="D8898" s="127">
        <v>1.9810000000000001</v>
      </c>
      <c r="E8898" s="128">
        <v>816</v>
      </c>
      <c r="F8898" s="128">
        <v>544</v>
      </c>
      <c r="G8898" s="126" t="s">
        <v>15455</v>
      </c>
      <c r="H8898" s="126" t="s">
        <v>20320</v>
      </c>
      <c r="I8898" s="126" t="s">
        <v>22565</v>
      </c>
      <c r="J8898" s="126" t="s">
        <v>26316</v>
      </c>
      <c r="K8898" s="9">
        <f>_xlfn.IFNA(VLOOKUP(Table5[[#This Row],[Section]],SubSill_Tier,2,FALSE),0)</f>
        <v>0</v>
      </c>
      <c r="L8898" s="9" t="str">
        <f t="shared" ref="L8898:L8961" si="148">IFERROR(IF(LEFT(G8898,2)="AI",IF(_xlfn.NUMBERVALUE(IFERROR(LEFT(IF(ISERROR(FIND("X",UPPER(B8898))),UPPER(B8898),RIGHT(UPPER(B8898),LEN(UPPER(B8898))-FIND("~",SUBSTITUTE(UPPER(B8898),"X","~",LEN(UPPER(B8898))-LEN(SUBSTITUTE(UPPER(B8898),"X","")))))),FIND(" ",IF(ISERROR(FIND("X",UPPER(B8898))),UPPER(B8898),RIGHT(UPPER(B8898),LEN(UPPER(B8898))-FIND("~",SUBSTITUTE(UPPER(B8898),"X","~",LEN(UPPER(B8898))-LEN(SUBSTITUTE(UPPER(B8898),"X","")))))),1)-1),IF(ISERROR(FIND("X",UPPER(B8898))),UPPER(B8898),RIGHT(UPPER(B8898),LEN(UPPER(B8898))-FIND("~",SUBSTITUTE(UPPER(B8898),"X","~",LEN(UPPER(B8898))-LEN(SUBSTITUTE(UPPER(B8898),"X",""))))))),".")&gt;=5,"Wall",""),""),"")</f>
        <v/>
      </c>
      <c r="M8898" s="205" t="str" cm="1">
        <f t="array" ref="M8898">_xlfn.IFS(NOT(ISERROR(VLOOKUP(Table5[[#This Row],[Section]],TB_notTB,1,FALSE))),"No",LEFT(Table5[[#This Row],[Section]],3)="ETB","PLS",LEFT(Table5[[#This Row],[Section]],1)="7","PDB",NOT(ISBLANK(Table5[[#This Row],[Section]])),"No")</f>
        <v>No</v>
      </c>
    </row>
    <row r="8899" spans="1:13" x14ac:dyDescent="0.25">
      <c r="A8899" s="126" t="s">
        <v>21361</v>
      </c>
      <c r="B8899" s="126" t="s">
        <v>22243</v>
      </c>
      <c r="C8899" s="126" t="s">
        <v>75</v>
      </c>
      <c r="D8899" s="127">
        <v>2.4860000000000002</v>
      </c>
      <c r="E8899" s="128">
        <v>788</v>
      </c>
      <c r="F8899" s="128">
        <v>526</v>
      </c>
      <c r="G8899" s="126" t="s">
        <v>15455</v>
      </c>
      <c r="H8899" s="126" t="s">
        <v>20320</v>
      </c>
      <c r="I8899" s="126" t="s">
        <v>22565</v>
      </c>
      <c r="J8899" s="126" t="s">
        <v>26316</v>
      </c>
      <c r="K8899" s="9">
        <f>_xlfn.IFNA(VLOOKUP(Table5[[#This Row],[Section]],SubSill_Tier,2,FALSE),0)</f>
        <v>0</v>
      </c>
      <c r="L8899" s="9" t="str">
        <f t="shared" si="148"/>
        <v/>
      </c>
      <c r="M8899" s="205" t="str" cm="1">
        <f t="array" ref="M8899">_xlfn.IFS(NOT(ISERROR(VLOOKUP(Table5[[#This Row],[Section]],TB_notTB,1,FALSE))),"No",LEFT(Table5[[#This Row],[Section]],3)="ETB","PLS",LEFT(Table5[[#This Row],[Section]],1)="7","PDB",NOT(ISBLANK(Table5[[#This Row],[Section]])),"No")</f>
        <v>No</v>
      </c>
    </row>
    <row r="8900" spans="1:13" x14ac:dyDescent="0.25">
      <c r="A8900" s="126" t="s">
        <v>21362</v>
      </c>
      <c r="B8900" s="126" t="s">
        <v>22244</v>
      </c>
      <c r="C8900" s="126" t="s">
        <v>75</v>
      </c>
      <c r="D8900" s="127">
        <v>1.516</v>
      </c>
      <c r="E8900" s="128">
        <v>610</v>
      </c>
      <c r="F8900" s="128">
        <v>407</v>
      </c>
      <c r="G8900" s="126" t="s">
        <v>15455</v>
      </c>
      <c r="H8900" s="126" t="s">
        <v>20320</v>
      </c>
      <c r="I8900" s="126" t="s">
        <v>22565</v>
      </c>
      <c r="J8900" s="126" t="s">
        <v>26316</v>
      </c>
      <c r="K8900" s="9">
        <f>_xlfn.IFNA(VLOOKUP(Table5[[#This Row],[Section]],SubSill_Tier,2,FALSE),0)</f>
        <v>0</v>
      </c>
      <c r="L8900" s="9" t="str">
        <f t="shared" si="148"/>
        <v/>
      </c>
      <c r="M8900" s="205" t="str" cm="1">
        <f t="array" ref="M8900">_xlfn.IFS(NOT(ISERROR(VLOOKUP(Table5[[#This Row],[Section]],TB_notTB,1,FALSE))),"No",LEFT(Table5[[#This Row],[Section]],3)="ETB","PLS",LEFT(Table5[[#This Row],[Section]],1)="7","PDB",NOT(ISBLANK(Table5[[#This Row],[Section]])),"No")</f>
        <v>No</v>
      </c>
    </row>
    <row r="8901" spans="1:13" x14ac:dyDescent="0.25">
      <c r="A8901" s="126" t="s">
        <v>21363</v>
      </c>
      <c r="B8901" s="126" t="s">
        <v>22245</v>
      </c>
      <c r="C8901" s="126" t="s">
        <v>75</v>
      </c>
      <c r="D8901" s="127">
        <v>1.861</v>
      </c>
      <c r="E8901" s="128">
        <v>785</v>
      </c>
      <c r="F8901" s="128">
        <v>524</v>
      </c>
      <c r="G8901" s="126" t="s">
        <v>15455</v>
      </c>
      <c r="H8901" s="126" t="s">
        <v>20320</v>
      </c>
      <c r="I8901" s="126" t="s">
        <v>22565</v>
      </c>
      <c r="J8901" s="126" t="s">
        <v>26316</v>
      </c>
      <c r="K8901" s="9">
        <f>_xlfn.IFNA(VLOOKUP(Table5[[#This Row],[Section]],SubSill_Tier,2,FALSE),0)</f>
        <v>0</v>
      </c>
      <c r="L8901" s="9" t="str">
        <f t="shared" si="148"/>
        <v/>
      </c>
      <c r="M8901" s="205" t="str" cm="1">
        <f t="array" ref="M8901">_xlfn.IFS(NOT(ISERROR(VLOOKUP(Table5[[#This Row],[Section]],TB_notTB,1,FALSE))),"No",LEFT(Table5[[#This Row],[Section]],3)="ETB","PLS",LEFT(Table5[[#This Row],[Section]],1)="7","PDB",NOT(ISBLANK(Table5[[#This Row],[Section]])),"No")</f>
        <v>No</v>
      </c>
    </row>
    <row r="8902" spans="1:13" x14ac:dyDescent="0.25">
      <c r="A8902" s="126" t="s">
        <v>21364</v>
      </c>
      <c r="B8902" s="126" t="s">
        <v>22246</v>
      </c>
      <c r="C8902" s="126" t="s">
        <v>75</v>
      </c>
      <c r="D8902" s="127">
        <v>2.2450000000000001</v>
      </c>
      <c r="E8902" s="128">
        <v>586</v>
      </c>
      <c r="F8902" s="128">
        <v>461</v>
      </c>
      <c r="G8902" s="126" t="s">
        <v>15455</v>
      </c>
      <c r="H8902" s="126" t="s">
        <v>20320</v>
      </c>
      <c r="I8902" s="126" t="s">
        <v>22565</v>
      </c>
      <c r="J8902" s="126" t="s">
        <v>26316</v>
      </c>
      <c r="K8902" s="9">
        <f>_xlfn.IFNA(VLOOKUP(Table5[[#This Row],[Section]],SubSill_Tier,2,FALSE),0)</f>
        <v>0</v>
      </c>
      <c r="L8902" s="9" t="str">
        <f t="shared" si="148"/>
        <v/>
      </c>
      <c r="M8902" s="205" t="str" cm="1">
        <f t="array" ref="M8902">_xlfn.IFS(NOT(ISERROR(VLOOKUP(Table5[[#This Row],[Section]],TB_notTB,1,FALSE))),"No",LEFT(Table5[[#This Row],[Section]],3)="ETB","PLS",LEFT(Table5[[#This Row],[Section]],1)="7","PDB",NOT(ISBLANK(Table5[[#This Row],[Section]])),"No")</f>
        <v>No</v>
      </c>
    </row>
    <row r="8903" spans="1:13" x14ac:dyDescent="0.25">
      <c r="A8903" s="126" t="s">
        <v>21365</v>
      </c>
      <c r="B8903" s="126" t="s">
        <v>22247</v>
      </c>
      <c r="C8903" s="126" t="s">
        <v>75</v>
      </c>
      <c r="D8903" s="127">
        <v>0.24</v>
      </c>
      <c r="E8903" s="128">
        <v>128</v>
      </c>
      <c r="F8903" s="128">
        <v>100</v>
      </c>
      <c r="G8903" s="126" t="s">
        <v>15455</v>
      </c>
      <c r="H8903" s="126" t="s">
        <v>20320</v>
      </c>
      <c r="I8903" s="126" t="s">
        <v>22565</v>
      </c>
      <c r="J8903" s="126" t="s">
        <v>26316</v>
      </c>
      <c r="K8903" s="9">
        <f>_xlfn.IFNA(VLOOKUP(Table5[[#This Row],[Section]],SubSill_Tier,2,FALSE),0)</f>
        <v>0</v>
      </c>
      <c r="L8903" s="9" t="str">
        <f t="shared" si="148"/>
        <v/>
      </c>
      <c r="M8903" s="205" t="str" cm="1">
        <f t="array" ref="M8903">_xlfn.IFS(NOT(ISERROR(VLOOKUP(Table5[[#This Row],[Section]],TB_notTB,1,FALSE))),"No",LEFT(Table5[[#This Row],[Section]],3)="ETB","PLS",LEFT(Table5[[#This Row],[Section]],1)="7","PDB",NOT(ISBLANK(Table5[[#This Row],[Section]])),"No")</f>
        <v>No</v>
      </c>
    </row>
    <row r="8904" spans="1:13" x14ac:dyDescent="0.25">
      <c r="A8904" s="126" t="s">
        <v>21366</v>
      </c>
      <c r="B8904" s="126" t="s">
        <v>22248</v>
      </c>
      <c r="C8904" s="126" t="s">
        <v>75</v>
      </c>
      <c r="D8904" s="127">
        <v>1.21</v>
      </c>
      <c r="E8904" s="128">
        <v>320</v>
      </c>
      <c r="F8904" s="128">
        <v>205</v>
      </c>
      <c r="G8904" s="126" t="s">
        <v>15455</v>
      </c>
      <c r="H8904" s="126" t="s">
        <v>20320</v>
      </c>
      <c r="I8904" s="126" t="s">
        <v>22565</v>
      </c>
      <c r="J8904" s="126" t="s">
        <v>26316</v>
      </c>
      <c r="K8904" s="9">
        <f>_xlfn.IFNA(VLOOKUP(Table5[[#This Row],[Section]],SubSill_Tier,2,FALSE),0)</f>
        <v>0</v>
      </c>
      <c r="L8904" s="9" t="str">
        <f t="shared" si="148"/>
        <v/>
      </c>
      <c r="M8904" s="205" t="str" cm="1">
        <f t="array" ref="M8904">_xlfn.IFS(NOT(ISERROR(VLOOKUP(Table5[[#This Row],[Section]],TB_notTB,1,FALSE))),"No",LEFT(Table5[[#This Row],[Section]],3)="ETB","PLS",LEFT(Table5[[#This Row],[Section]],1)="7","PDB",NOT(ISBLANK(Table5[[#This Row],[Section]])),"No")</f>
        <v>No</v>
      </c>
    </row>
    <row r="8905" spans="1:13" x14ac:dyDescent="0.25">
      <c r="A8905" s="126" t="s">
        <v>3761</v>
      </c>
      <c r="B8905" s="126" t="s">
        <v>17222</v>
      </c>
      <c r="C8905" s="126" t="s">
        <v>75</v>
      </c>
      <c r="D8905" s="127">
        <v>0.26700000000000002</v>
      </c>
      <c r="E8905" s="128">
        <v>181</v>
      </c>
      <c r="F8905" s="128">
        <v>100</v>
      </c>
      <c r="G8905" s="126" t="s">
        <v>13712</v>
      </c>
      <c r="H8905" s="126" t="s">
        <v>20120</v>
      </c>
      <c r="I8905" s="126" t="s">
        <v>21055</v>
      </c>
      <c r="J8905" s="126" t="s">
        <v>26239</v>
      </c>
      <c r="K8905" s="9">
        <f>_xlfn.IFNA(VLOOKUP(Table5[[#This Row],[Section]],SubSill_Tier,2,FALSE),0)</f>
        <v>0</v>
      </c>
      <c r="L8905" s="9" t="str">
        <f t="shared" si="148"/>
        <v/>
      </c>
      <c r="M8905" s="205" t="str" cm="1">
        <f t="array" ref="M8905">_xlfn.IFS(NOT(ISERROR(VLOOKUP(Table5[[#This Row],[Section]],TB_notTB,1,FALSE))),"No",LEFT(Table5[[#This Row],[Section]],3)="ETB","PLS",LEFT(Table5[[#This Row],[Section]],1)="7","PDB",NOT(ISBLANK(Table5[[#This Row],[Section]])),"No")</f>
        <v>No</v>
      </c>
    </row>
    <row r="8906" spans="1:13" x14ac:dyDescent="0.25">
      <c r="A8906" s="126" t="s">
        <v>21367</v>
      </c>
      <c r="B8906" s="126" t="s">
        <v>22249</v>
      </c>
      <c r="C8906" s="126" t="s">
        <v>75</v>
      </c>
      <c r="D8906" s="127">
        <v>1.0569999999999999</v>
      </c>
      <c r="E8906" s="128">
        <v>268</v>
      </c>
      <c r="F8906" s="128">
        <v>152</v>
      </c>
      <c r="G8906" s="126" t="s">
        <v>15455</v>
      </c>
      <c r="H8906" s="126" t="s">
        <v>20320</v>
      </c>
      <c r="I8906" s="126" t="s">
        <v>22565</v>
      </c>
      <c r="J8906" s="126" t="s">
        <v>26316</v>
      </c>
      <c r="K8906" s="9">
        <f>_xlfn.IFNA(VLOOKUP(Table5[[#This Row],[Section]],SubSill_Tier,2,FALSE),0)</f>
        <v>0</v>
      </c>
      <c r="L8906" s="9" t="str">
        <f t="shared" si="148"/>
        <v/>
      </c>
      <c r="M8906" s="205" t="str" cm="1">
        <f t="array" ref="M8906">_xlfn.IFS(NOT(ISERROR(VLOOKUP(Table5[[#This Row],[Section]],TB_notTB,1,FALSE))),"No",LEFT(Table5[[#This Row],[Section]],3)="ETB","PLS",LEFT(Table5[[#This Row],[Section]],1)="7","PDB",NOT(ISBLANK(Table5[[#This Row],[Section]])),"No")</f>
        <v>No</v>
      </c>
    </row>
    <row r="8907" spans="1:13" x14ac:dyDescent="0.25">
      <c r="A8907" s="126" t="s">
        <v>21368</v>
      </c>
      <c r="B8907" s="126" t="s">
        <v>22250</v>
      </c>
      <c r="C8907" s="126" t="s">
        <v>75</v>
      </c>
      <c r="D8907" s="127">
        <v>1.325</v>
      </c>
      <c r="E8907" s="128">
        <v>366</v>
      </c>
      <c r="F8907" s="128">
        <v>244</v>
      </c>
      <c r="G8907" s="126" t="s">
        <v>15455</v>
      </c>
      <c r="H8907" s="126" t="s">
        <v>20320</v>
      </c>
      <c r="I8907" s="126" t="s">
        <v>22565</v>
      </c>
      <c r="J8907" s="126" t="s">
        <v>26316</v>
      </c>
      <c r="K8907" s="9">
        <f>_xlfn.IFNA(VLOOKUP(Table5[[#This Row],[Section]],SubSill_Tier,2,FALSE),0)</f>
        <v>0</v>
      </c>
      <c r="L8907" s="9" t="str">
        <f t="shared" si="148"/>
        <v/>
      </c>
      <c r="M8907" s="205" t="str" cm="1">
        <f t="array" ref="M8907">_xlfn.IFS(NOT(ISERROR(VLOOKUP(Table5[[#This Row],[Section]],TB_notTB,1,FALSE))),"No",LEFT(Table5[[#This Row],[Section]],3)="ETB","PLS",LEFT(Table5[[#This Row],[Section]],1)="7","PDB",NOT(ISBLANK(Table5[[#This Row],[Section]])),"No")</f>
        <v>No</v>
      </c>
    </row>
    <row r="8908" spans="1:13" x14ac:dyDescent="0.25">
      <c r="A8908" s="126" t="s">
        <v>21369</v>
      </c>
      <c r="B8908" s="126" t="s">
        <v>22251</v>
      </c>
      <c r="C8908" s="126" t="s">
        <v>75</v>
      </c>
      <c r="D8908" s="127">
        <v>1.978</v>
      </c>
      <c r="E8908" s="128">
        <v>430</v>
      </c>
      <c r="F8908" s="128">
        <v>293</v>
      </c>
      <c r="G8908" s="126" t="s">
        <v>15455</v>
      </c>
      <c r="H8908" s="126" t="s">
        <v>20320</v>
      </c>
      <c r="I8908" s="126" t="s">
        <v>22565</v>
      </c>
      <c r="J8908" s="126" t="s">
        <v>26316</v>
      </c>
      <c r="K8908" s="9">
        <f>_xlfn.IFNA(VLOOKUP(Table5[[#This Row],[Section]],SubSill_Tier,2,FALSE),0)</f>
        <v>0</v>
      </c>
      <c r="L8908" s="9" t="str">
        <f t="shared" si="148"/>
        <v/>
      </c>
      <c r="M8908" s="205" t="str" cm="1">
        <f t="array" ref="M8908">_xlfn.IFS(NOT(ISERROR(VLOOKUP(Table5[[#This Row],[Section]],TB_notTB,1,FALSE))),"No",LEFT(Table5[[#This Row],[Section]],3)="ETB","PLS",LEFT(Table5[[#This Row],[Section]],1)="7","PDB",NOT(ISBLANK(Table5[[#This Row],[Section]])),"No")</f>
        <v>No</v>
      </c>
    </row>
    <row r="8909" spans="1:13" x14ac:dyDescent="0.25">
      <c r="A8909" s="126" t="s">
        <v>21370</v>
      </c>
      <c r="B8909" s="126" t="s">
        <v>22252</v>
      </c>
      <c r="C8909" s="126" t="s">
        <v>75</v>
      </c>
      <c r="D8909" s="127">
        <v>2.3759999999999999</v>
      </c>
      <c r="E8909" s="128">
        <v>467</v>
      </c>
      <c r="F8909" s="128">
        <v>329</v>
      </c>
      <c r="G8909" s="126" t="s">
        <v>15455</v>
      </c>
      <c r="H8909" s="126" t="s">
        <v>20320</v>
      </c>
      <c r="I8909" s="126" t="s">
        <v>22565</v>
      </c>
      <c r="J8909" s="126" t="s">
        <v>26316</v>
      </c>
      <c r="K8909" s="9">
        <f>_xlfn.IFNA(VLOOKUP(Table5[[#This Row],[Section]],SubSill_Tier,2,FALSE),0)</f>
        <v>0</v>
      </c>
      <c r="L8909" s="9" t="str">
        <f t="shared" si="148"/>
        <v/>
      </c>
      <c r="M8909" s="205" t="str" cm="1">
        <f t="array" ref="M8909">_xlfn.IFS(NOT(ISERROR(VLOOKUP(Table5[[#This Row],[Section]],TB_notTB,1,FALSE))),"No",LEFT(Table5[[#This Row],[Section]],3)="ETB","PLS",LEFT(Table5[[#This Row],[Section]],1)="7","PDB",NOT(ISBLANK(Table5[[#This Row],[Section]])),"No")</f>
        <v>No</v>
      </c>
    </row>
    <row r="8910" spans="1:13" x14ac:dyDescent="0.25">
      <c r="A8910" s="126" t="s">
        <v>21371</v>
      </c>
      <c r="B8910" s="126" t="s">
        <v>22253</v>
      </c>
      <c r="C8910" s="126" t="s">
        <v>75</v>
      </c>
      <c r="D8910" s="127">
        <v>0.97499999999999998</v>
      </c>
      <c r="E8910" s="128">
        <v>390</v>
      </c>
      <c r="F8910" s="128">
        <v>260</v>
      </c>
      <c r="G8910" s="126" t="s">
        <v>15455</v>
      </c>
      <c r="H8910" s="126" t="s">
        <v>20320</v>
      </c>
      <c r="I8910" s="126" t="s">
        <v>22565</v>
      </c>
      <c r="J8910" s="126" t="s">
        <v>26316</v>
      </c>
      <c r="K8910" s="9">
        <f>_xlfn.IFNA(VLOOKUP(Table5[[#This Row],[Section]],SubSill_Tier,2,FALSE),0)</f>
        <v>0</v>
      </c>
      <c r="L8910" s="9" t="str">
        <f t="shared" si="148"/>
        <v/>
      </c>
      <c r="M8910" s="205" t="str" cm="1">
        <f t="array" ref="M8910">_xlfn.IFS(NOT(ISERROR(VLOOKUP(Table5[[#This Row],[Section]],TB_notTB,1,FALSE))),"No",LEFT(Table5[[#This Row],[Section]],3)="ETB","PLS",LEFT(Table5[[#This Row],[Section]],1)="7","PDB",NOT(ISBLANK(Table5[[#This Row],[Section]])),"No")</f>
        <v>No</v>
      </c>
    </row>
    <row r="8911" spans="1:13" x14ac:dyDescent="0.25">
      <c r="A8911" s="126" t="s">
        <v>21372</v>
      </c>
      <c r="B8911" s="126" t="s">
        <v>22254</v>
      </c>
      <c r="C8911" s="126" t="s">
        <v>75</v>
      </c>
      <c r="D8911" s="127">
        <v>0.20599999999999999</v>
      </c>
      <c r="E8911" s="128">
        <v>100</v>
      </c>
      <c r="F8911" s="128">
        <v>100</v>
      </c>
      <c r="G8911" s="126" t="s">
        <v>15455</v>
      </c>
      <c r="H8911" s="126" t="s">
        <v>20320</v>
      </c>
      <c r="I8911" s="126" t="s">
        <v>22565</v>
      </c>
      <c r="J8911" s="126" t="s">
        <v>26316</v>
      </c>
      <c r="K8911" s="9">
        <f>_xlfn.IFNA(VLOOKUP(Table5[[#This Row],[Section]],SubSill_Tier,2,FALSE),0)</f>
        <v>0</v>
      </c>
      <c r="L8911" s="9" t="str">
        <f t="shared" si="148"/>
        <v/>
      </c>
      <c r="M8911" s="205" t="str" cm="1">
        <f t="array" ref="M8911">_xlfn.IFS(NOT(ISERROR(VLOOKUP(Table5[[#This Row],[Section]],TB_notTB,1,FALSE))),"No",LEFT(Table5[[#This Row],[Section]],3)="ETB","PLS",LEFT(Table5[[#This Row],[Section]],1)="7","PDB",NOT(ISBLANK(Table5[[#This Row],[Section]])),"No")</f>
        <v>No</v>
      </c>
    </row>
    <row r="8912" spans="1:13" x14ac:dyDescent="0.25">
      <c r="A8912" s="126" t="s">
        <v>3762</v>
      </c>
      <c r="B8912" s="126" t="s">
        <v>17222</v>
      </c>
      <c r="C8912" s="126" t="s">
        <v>75</v>
      </c>
      <c r="D8912" s="127">
        <v>1.329</v>
      </c>
      <c r="E8912" s="128">
        <v>482</v>
      </c>
      <c r="F8912" s="128">
        <v>127</v>
      </c>
      <c r="G8912" s="126" t="s">
        <v>13771</v>
      </c>
      <c r="H8912" s="126" t="s">
        <v>20212</v>
      </c>
      <c r="I8912" s="126" t="s">
        <v>20213</v>
      </c>
      <c r="J8912" s="126" t="s">
        <v>26232</v>
      </c>
      <c r="K8912" s="9">
        <f>_xlfn.IFNA(VLOOKUP(Table5[[#This Row],[Section]],SubSill_Tier,2,FALSE),0)</f>
        <v>0</v>
      </c>
      <c r="L8912" s="9" t="str">
        <f t="shared" si="148"/>
        <v/>
      </c>
      <c r="M8912" s="205" t="str" cm="1">
        <f t="array" ref="M8912">_xlfn.IFS(NOT(ISERROR(VLOOKUP(Table5[[#This Row],[Section]],TB_notTB,1,FALSE))),"No",LEFT(Table5[[#This Row],[Section]],3)="ETB","PLS",LEFT(Table5[[#This Row],[Section]],1)="7","PDB",NOT(ISBLANK(Table5[[#This Row],[Section]])),"No")</f>
        <v>No</v>
      </c>
    </row>
    <row r="8913" spans="1:13" x14ac:dyDescent="0.25">
      <c r="A8913" s="126" t="s">
        <v>21373</v>
      </c>
      <c r="B8913" s="126" t="s">
        <v>22255</v>
      </c>
      <c r="C8913" s="126" t="s">
        <v>75</v>
      </c>
      <c r="D8913" s="127">
        <v>0.66400000000000003</v>
      </c>
      <c r="E8913" s="128">
        <v>259</v>
      </c>
      <c r="F8913" s="128">
        <v>173</v>
      </c>
      <c r="G8913" s="126" t="s">
        <v>15455</v>
      </c>
      <c r="H8913" s="126" t="s">
        <v>20320</v>
      </c>
      <c r="I8913" s="126" t="s">
        <v>22565</v>
      </c>
      <c r="J8913" s="126" t="s">
        <v>26316</v>
      </c>
      <c r="K8913" s="9">
        <f>_xlfn.IFNA(VLOOKUP(Table5[[#This Row],[Section]],SubSill_Tier,2,FALSE),0)</f>
        <v>0</v>
      </c>
      <c r="L8913" s="9" t="str">
        <f t="shared" si="148"/>
        <v/>
      </c>
      <c r="M8913" s="205" t="str" cm="1">
        <f t="array" ref="M8913">_xlfn.IFS(NOT(ISERROR(VLOOKUP(Table5[[#This Row],[Section]],TB_notTB,1,FALSE))),"No",LEFT(Table5[[#This Row],[Section]],3)="ETB","PLS",LEFT(Table5[[#This Row],[Section]],1)="7","PDB",NOT(ISBLANK(Table5[[#This Row],[Section]])),"No")</f>
        <v>No</v>
      </c>
    </row>
    <row r="8914" spans="1:13" x14ac:dyDescent="0.25">
      <c r="A8914" s="126" t="s">
        <v>21374</v>
      </c>
      <c r="B8914" s="126" t="s">
        <v>21375</v>
      </c>
      <c r="C8914" s="126" t="s">
        <v>75</v>
      </c>
      <c r="D8914" s="127">
        <v>1.552</v>
      </c>
      <c r="E8914" s="128">
        <v>380</v>
      </c>
      <c r="F8914" s="128">
        <v>265</v>
      </c>
      <c r="G8914" s="126" t="s">
        <v>15455</v>
      </c>
      <c r="H8914" s="126" t="s">
        <v>20320</v>
      </c>
      <c r="I8914" s="126" t="s">
        <v>22565</v>
      </c>
      <c r="J8914" s="126" t="s">
        <v>26316</v>
      </c>
      <c r="K8914" s="9">
        <f>_xlfn.IFNA(VLOOKUP(Table5[[#This Row],[Section]],SubSill_Tier,2,FALSE),0)</f>
        <v>0</v>
      </c>
      <c r="L8914" s="9" t="str">
        <f t="shared" si="148"/>
        <v/>
      </c>
      <c r="M8914" s="205" t="str" cm="1">
        <f t="array" ref="M8914">_xlfn.IFS(NOT(ISERROR(VLOOKUP(Table5[[#This Row],[Section]],TB_notTB,1,FALSE))),"No",LEFT(Table5[[#This Row],[Section]],3)="ETB","PLS",LEFT(Table5[[#This Row],[Section]],1)="7","PDB",NOT(ISBLANK(Table5[[#This Row],[Section]])),"No")</f>
        <v>No</v>
      </c>
    </row>
    <row r="8915" spans="1:13" x14ac:dyDescent="0.25">
      <c r="A8915" s="126" t="s">
        <v>21376</v>
      </c>
      <c r="B8915" s="126" t="s">
        <v>22256</v>
      </c>
      <c r="C8915" s="126" t="s">
        <v>75</v>
      </c>
      <c r="D8915" s="127">
        <v>2.1</v>
      </c>
      <c r="E8915" s="128">
        <v>402</v>
      </c>
      <c r="F8915" s="128">
        <v>295</v>
      </c>
      <c r="G8915" s="126" t="s">
        <v>15455</v>
      </c>
      <c r="H8915" s="126" t="s">
        <v>20320</v>
      </c>
      <c r="I8915" s="126" t="s">
        <v>22565</v>
      </c>
      <c r="J8915" s="126" t="s">
        <v>26316</v>
      </c>
      <c r="K8915" s="9">
        <f>_xlfn.IFNA(VLOOKUP(Table5[[#This Row],[Section]],SubSill_Tier,2,FALSE),0)</f>
        <v>0</v>
      </c>
      <c r="L8915" s="9" t="str">
        <f t="shared" si="148"/>
        <v/>
      </c>
      <c r="M8915" s="205" t="str" cm="1">
        <f t="array" ref="M8915">_xlfn.IFS(NOT(ISERROR(VLOOKUP(Table5[[#This Row],[Section]],TB_notTB,1,FALSE))),"No",LEFT(Table5[[#This Row],[Section]],3)="ETB","PLS",LEFT(Table5[[#This Row],[Section]],1)="7","PDB",NOT(ISBLANK(Table5[[#This Row],[Section]])),"No")</f>
        <v>No</v>
      </c>
    </row>
    <row r="8916" spans="1:13" x14ac:dyDescent="0.25">
      <c r="A8916" s="126" t="s">
        <v>3763</v>
      </c>
      <c r="B8916" s="126" t="s">
        <v>17222</v>
      </c>
      <c r="C8916" s="126" t="s">
        <v>75</v>
      </c>
      <c r="D8916" s="127">
        <v>2.2650000000000001</v>
      </c>
      <c r="E8916" s="128">
        <v>538</v>
      </c>
      <c r="F8916" s="128">
        <v>127</v>
      </c>
      <c r="G8916" s="126" t="s">
        <v>13771</v>
      </c>
      <c r="H8916" s="126" t="s">
        <v>20212</v>
      </c>
      <c r="I8916" s="126" t="s">
        <v>20213</v>
      </c>
      <c r="J8916" s="126" t="s">
        <v>26232</v>
      </c>
      <c r="K8916" s="9">
        <f>_xlfn.IFNA(VLOOKUP(Table5[[#This Row],[Section]],SubSill_Tier,2,FALSE),0)</f>
        <v>0</v>
      </c>
      <c r="L8916" s="9" t="str">
        <f t="shared" si="148"/>
        <v/>
      </c>
      <c r="M8916" s="205" t="str" cm="1">
        <f t="array" ref="M8916">_xlfn.IFS(NOT(ISERROR(VLOOKUP(Table5[[#This Row],[Section]],TB_notTB,1,FALSE))),"No",LEFT(Table5[[#This Row],[Section]],3)="ETB","PLS",LEFT(Table5[[#This Row],[Section]],1)="7","PDB",NOT(ISBLANK(Table5[[#This Row],[Section]])),"No")</f>
        <v>No</v>
      </c>
    </row>
    <row r="8917" spans="1:13" x14ac:dyDescent="0.25">
      <c r="A8917" s="126" t="s">
        <v>21377</v>
      </c>
      <c r="B8917" s="126" t="s">
        <v>22257</v>
      </c>
      <c r="C8917" s="126" t="s">
        <v>75</v>
      </c>
      <c r="D8917" s="127">
        <v>1.52</v>
      </c>
      <c r="E8917" s="128">
        <v>443</v>
      </c>
      <c r="F8917" s="128">
        <v>303</v>
      </c>
      <c r="G8917" s="126" t="s">
        <v>15455</v>
      </c>
      <c r="H8917" s="126" t="s">
        <v>20320</v>
      </c>
      <c r="I8917" s="126" t="s">
        <v>22565</v>
      </c>
      <c r="J8917" s="126" t="s">
        <v>26316</v>
      </c>
      <c r="K8917" s="9">
        <f>_xlfn.IFNA(VLOOKUP(Table5[[#This Row],[Section]],SubSill_Tier,2,FALSE),0)</f>
        <v>0</v>
      </c>
      <c r="L8917" s="9" t="str">
        <f t="shared" si="148"/>
        <v/>
      </c>
      <c r="M8917" s="205" t="str" cm="1">
        <f t="array" ref="M8917">_xlfn.IFS(NOT(ISERROR(VLOOKUP(Table5[[#This Row],[Section]],TB_notTB,1,FALSE))),"No",LEFT(Table5[[#This Row],[Section]],3)="ETB","PLS",LEFT(Table5[[#This Row],[Section]],1)="7","PDB",NOT(ISBLANK(Table5[[#This Row],[Section]])),"No")</f>
        <v>No</v>
      </c>
    </row>
    <row r="8918" spans="1:13" x14ac:dyDescent="0.25">
      <c r="A8918" s="126" t="s">
        <v>3764</v>
      </c>
      <c r="B8918" s="126" t="s">
        <v>17222</v>
      </c>
      <c r="C8918" s="126" t="s">
        <v>75</v>
      </c>
      <c r="D8918" s="127">
        <v>1.4530000000000001</v>
      </c>
      <c r="E8918" s="128">
        <v>527</v>
      </c>
      <c r="F8918" s="128">
        <v>185</v>
      </c>
      <c r="G8918" s="126" t="s">
        <v>13771</v>
      </c>
      <c r="H8918" s="126" t="s">
        <v>20212</v>
      </c>
      <c r="I8918" s="126" t="s">
        <v>20213</v>
      </c>
      <c r="J8918" s="126" t="s">
        <v>26232</v>
      </c>
      <c r="K8918" s="9">
        <f>_xlfn.IFNA(VLOOKUP(Table5[[#This Row],[Section]],SubSill_Tier,2,FALSE),0)</f>
        <v>0</v>
      </c>
      <c r="L8918" s="9" t="str">
        <f t="shared" si="148"/>
        <v/>
      </c>
      <c r="M8918" s="205" t="str" cm="1">
        <f t="array" ref="M8918">_xlfn.IFS(NOT(ISERROR(VLOOKUP(Table5[[#This Row],[Section]],TB_notTB,1,FALSE))),"No",LEFT(Table5[[#This Row],[Section]],3)="ETB","PLS",LEFT(Table5[[#This Row],[Section]],1)="7","PDB",NOT(ISBLANK(Table5[[#This Row],[Section]])),"No")</f>
        <v>No</v>
      </c>
    </row>
    <row r="8919" spans="1:13" x14ac:dyDescent="0.25">
      <c r="A8919" s="126" t="s">
        <v>21378</v>
      </c>
      <c r="B8919" s="126" t="s">
        <v>29024</v>
      </c>
      <c r="C8919" s="126" t="s">
        <v>75</v>
      </c>
      <c r="D8919" s="127">
        <v>0.98299999999999998</v>
      </c>
      <c r="E8919" s="128">
        <v>235</v>
      </c>
      <c r="F8919" s="128">
        <v>157</v>
      </c>
      <c r="G8919" s="126" t="s">
        <v>26859</v>
      </c>
      <c r="H8919" s="126" t="s">
        <v>26860</v>
      </c>
      <c r="I8919" s="126" t="s">
        <v>26861</v>
      </c>
      <c r="J8919" s="126" t="s">
        <v>26862</v>
      </c>
      <c r="K8919" s="9">
        <f>_xlfn.IFNA(VLOOKUP(Table5[[#This Row],[Section]],SubSill_Tier,2,FALSE),0)</f>
        <v>3</v>
      </c>
      <c r="L8919" s="9" t="str">
        <f t="shared" si="148"/>
        <v/>
      </c>
      <c r="M8919" s="205" t="str" cm="1">
        <f t="array" ref="M8919">_xlfn.IFS(NOT(ISERROR(VLOOKUP(Table5[[#This Row],[Section]],TB_notTB,1,FALSE))),"No",LEFT(Table5[[#This Row],[Section]],3)="ETB","PLS",LEFT(Table5[[#This Row],[Section]],1)="7","PDB",NOT(ISBLANK(Table5[[#This Row],[Section]])),"No")</f>
        <v>No</v>
      </c>
    </row>
    <row r="8920" spans="1:13" x14ac:dyDescent="0.25">
      <c r="A8920" s="126" t="s">
        <v>21379</v>
      </c>
      <c r="B8920" s="126" t="s">
        <v>2477</v>
      </c>
      <c r="C8920" s="126" t="s">
        <v>75</v>
      </c>
      <c r="D8920" s="127">
        <v>0.20599999999999999</v>
      </c>
      <c r="E8920" s="128">
        <v>144</v>
      </c>
      <c r="F8920" s="128">
        <v>100</v>
      </c>
      <c r="G8920" s="126" t="s">
        <v>13787</v>
      </c>
      <c r="H8920" s="126" t="s">
        <v>20287</v>
      </c>
      <c r="I8920" s="126" t="s">
        <v>28006</v>
      </c>
      <c r="J8920" s="126" t="s">
        <v>26247</v>
      </c>
      <c r="K8920" s="9">
        <f>_xlfn.IFNA(VLOOKUP(Table5[[#This Row],[Section]],SubSill_Tier,2,FALSE),0)</f>
        <v>0</v>
      </c>
      <c r="L8920" s="9" t="str">
        <f t="shared" si="148"/>
        <v/>
      </c>
      <c r="M8920" s="205" t="str" cm="1">
        <f t="array" ref="M8920">_xlfn.IFS(NOT(ISERROR(VLOOKUP(Table5[[#This Row],[Section]],TB_notTB,1,FALSE))),"No",LEFT(Table5[[#This Row],[Section]],3)="ETB","PLS",LEFT(Table5[[#This Row],[Section]],1)="7","PDB",NOT(ISBLANK(Table5[[#This Row],[Section]])),"No")</f>
        <v>No</v>
      </c>
    </row>
    <row r="8921" spans="1:13" x14ac:dyDescent="0.25">
      <c r="A8921" s="126" t="s">
        <v>3765</v>
      </c>
      <c r="B8921" s="126" t="s">
        <v>17222</v>
      </c>
      <c r="C8921" s="126" t="s">
        <v>75</v>
      </c>
      <c r="D8921" s="127">
        <v>0.77500000000000002</v>
      </c>
      <c r="E8921" s="128">
        <v>310</v>
      </c>
      <c r="F8921" s="128">
        <v>100</v>
      </c>
      <c r="G8921" s="126" t="s">
        <v>13771</v>
      </c>
      <c r="H8921" s="126" t="s">
        <v>20212</v>
      </c>
      <c r="I8921" s="126" t="s">
        <v>20213</v>
      </c>
      <c r="J8921" s="126" t="s">
        <v>26232</v>
      </c>
      <c r="K8921" s="9">
        <f>_xlfn.IFNA(VLOOKUP(Table5[[#This Row],[Section]],SubSill_Tier,2,FALSE),0)</f>
        <v>0</v>
      </c>
      <c r="L8921" s="9" t="str">
        <f t="shared" si="148"/>
        <v/>
      </c>
      <c r="M8921" s="205" t="str" cm="1">
        <f t="array" ref="M8921">_xlfn.IFS(NOT(ISERROR(VLOOKUP(Table5[[#This Row],[Section]],TB_notTB,1,FALSE))),"No",LEFT(Table5[[#This Row],[Section]],3)="ETB","PLS",LEFT(Table5[[#This Row],[Section]],1)="7","PDB",NOT(ISBLANK(Table5[[#This Row],[Section]])),"No")</f>
        <v>No</v>
      </c>
    </row>
    <row r="8922" spans="1:13" x14ac:dyDescent="0.25">
      <c r="A8922" s="126" t="s">
        <v>21380</v>
      </c>
      <c r="B8922" s="126" t="s">
        <v>19896</v>
      </c>
      <c r="C8922" s="126" t="s">
        <v>75</v>
      </c>
      <c r="D8922" s="127">
        <v>0.186</v>
      </c>
      <c r="E8922" s="128">
        <v>133</v>
      </c>
      <c r="F8922" s="128">
        <v>100</v>
      </c>
      <c r="G8922" s="126" t="s">
        <v>14979</v>
      </c>
      <c r="H8922" s="126" t="s">
        <v>21162</v>
      </c>
      <c r="I8922" s="126" t="s">
        <v>22110</v>
      </c>
      <c r="J8922" s="126" t="s">
        <v>26278</v>
      </c>
      <c r="K8922" s="9">
        <f>_xlfn.IFNA(VLOOKUP(Table5[[#This Row],[Section]],SubSill_Tier,2,FALSE),0)</f>
        <v>0</v>
      </c>
      <c r="L8922" s="9" t="str">
        <f t="shared" si="148"/>
        <v/>
      </c>
      <c r="M8922" s="205" t="str" cm="1">
        <f t="array" ref="M8922">_xlfn.IFS(NOT(ISERROR(VLOOKUP(Table5[[#This Row],[Section]],TB_notTB,1,FALSE))),"No",LEFT(Table5[[#This Row],[Section]],3)="ETB","PLS",LEFT(Table5[[#This Row],[Section]],1)="7","PDB",NOT(ISBLANK(Table5[[#This Row],[Section]])),"No")</f>
        <v>No</v>
      </c>
    </row>
    <row r="8923" spans="1:13" x14ac:dyDescent="0.25">
      <c r="A8923" s="126" t="s">
        <v>21381</v>
      </c>
      <c r="B8923" s="126" t="s">
        <v>2617</v>
      </c>
      <c r="C8923" s="126" t="s">
        <v>75</v>
      </c>
      <c r="D8923" s="127">
        <v>0.192</v>
      </c>
      <c r="E8923" s="128">
        <v>133</v>
      </c>
      <c r="F8923" s="128">
        <v>100</v>
      </c>
      <c r="G8923" s="126" t="s">
        <v>13787</v>
      </c>
      <c r="H8923" s="126" t="s">
        <v>20287</v>
      </c>
      <c r="I8923" s="126" t="s">
        <v>28006</v>
      </c>
      <c r="J8923" s="126" t="s">
        <v>26247</v>
      </c>
      <c r="K8923" s="9">
        <f>_xlfn.IFNA(VLOOKUP(Table5[[#This Row],[Section]],SubSill_Tier,2,FALSE),0)</f>
        <v>0</v>
      </c>
      <c r="L8923" s="9" t="str">
        <f t="shared" si="148"/>
        <v/>
      </c>
      <c r="M8923" s="205" t="str" cm="1">
        <f t="array" ref="M8923">_xlfn.IFS(NOT(ISERROR(VLOOKUP(Table5[[#This Row],[Section]],TB_notTB,1,FALSE))),"No",LEFT(Table5[[#This Row],[Section]],3)="ETB","PLS",LEFT(Table5[[#This Row],[Section]],1)="7","PDB",NOT(ISBLANK(Table5[[#This Row],[Section]])),"No")</f>
        <v>No</v>
      </c>
    </row>
    <row r="8924" spans="1:13" x14ac:dyDescent="0.25">
      <c r="A8924" s="126" t="s">
        <v>3766</v>
      </c>
      <c r="B8924" s="126" t="s">
        <v>17222</v>
      </c>
      <c r="C8924" s="126" t="s">
        <v>75</v>
      </c>
      <c r="D8924" s="127">
        <v>1.1719999999999999</v>
      </c>
      <c r="E8924" s="128">
        <v>451</v>
      </c>
      <c r="F8924" s="128">
        <v>145</v>
      </c>
      <c r="G8924" s="126" t="s">
        <v>13771</v>
      </c>
      <c r="H8924" s="126" t="s">
        <v>20212</v>
      </c>
      <c r="I8924" s="126" t="s">
        <v>20213</v>
      </c>
      <c r="J8924" s="126" t="s">
        <v>26232</v>
      </c>
      <c r="K8924" s="9">
        <f>_xlfn.IFNA(VLOOKUP(Table5[[#This Row],[Section]],SubSill_Tier,2,FALSE),0)</f>
        <v>0</v>
      </c>
      <c r="L8924" s="9" t="str">
        <f t="shared" si="148"/>
        <v/>
      </c>
      <c r="M8924" s="205" t="str" cm="1">
        <f t="array" ref="M8924">_xlfn.IFS(NOT(ISERROR(VLOOKUP(Table5[[#This Row],[Section]],TB_notTB,1,FALSE))),"No",LEFT(Table5[[#This Row],[Section]],3)="ETB","PLS",LEFT(Table5[[#This Row],[Section]],1)="7","PDB",NOT(ISBLANK(Table5[[#This Row],[Section]])),"No")</f>
        <v>No</v>
      </c>
    </row>
    <row r="8925" spans="1:13" x14ac:dyDescent="0.25">
      <c r="A8925" s="126" t="s">
        <v>21382</v>
      </c>
      <c r="B8925" s="126" t="s">
        <v>26497</v>
      </c>
      <c r="C8925" s="126" t="s">
        <v>98</v>
      </c>
      <c r="D8925" s="127">
        <v>2.3650000000000002</v>
      </c>
      <c r="E8925" s="128">
        <v>505</v>
      </c>
      <c r="F8925" s="128">
        <v>333</v>
      </c>
      <c r="G8925" s="126" t="s">
        <v>26835</v>
      </c>
      <c r="H8925" s="126" t="s">
        <v>26836</v>
      </c>
      <c r="I8925" s="126" t="s">
        <v>26837</v>
      </c>
      <c r="J8925" s="126" t="s">
        <v>26348</v>
      </c>
      <c r="K8925" s="9">
        <f>_xlfn.IFNA(VLOOKUP(Table5[[#This Row],[Section]],SubSill_Tier,2,FALSE),0)</f>
        <v>0</v>
      </c>
      <c r="L8925" s="9" t="str">
        <f t="shared" si="148"/>
        <v/>
      </c>
      <c r="M8925" s="205" t="str" cm="1">
        <f t="array" ref="M8925">_xlfn.IFS(NOT(ISERROR(VLOOKUP(Table5[[#This Row],[Section]],TB_notTB,1,FALSE))),"No",LEFT(Table5[[#This Row],[Section]],3)="ETB","PLS",LEFT(Table5[[#This Row],[Section]],1)="7","PDB",NOT(ISBLANK(Table5[[#This Row],[Section]])),"No")</f>
        <v>No</v>
      </c>
    </row>
    <row r="8926" spans="1:13" x14ac:dyDescent="0.25">
      <c r="A8926" s="126" t="s">
        <v>3767</v>
      </c>
      <c r="B8926" s="126" t="s">
        <v>17222</v>
      </c>
      <c r="C8926" s="126" t="s">
        <v>75</v>
      </c>
      <c r="D8926" s="127">
        <v>2.5680000000000001</v>
      </c>
      <c r="E8926" s="128">
        <v>499</v>
      </c>
      <c r="F8926" s="128">
        <v>250</v>
      </c>
      <c r="G8926" s="126" t="s">
        <v>13748</v>
      </c>
      <c r="H8926" s="126" t="s">
        <v>20246</v>
      </c>
      <c r="I8926" s="126" t="s">
        <v>20247</v>
      </c>
      <c r="J8926" s="126" t="s">
        <v>26241</v>
      </c>
      <c r="K8926" s="9">
        <f>_xlfn.IFNA(VLOOKUP(Table5[[#This Row],[Section]],SubSill_Tier,2,FALSE),0)</f>
        <v>0</v>
      </c>
      <c r="L8926" s="9" t="str">
        <f t="shared" si="148"/>
        <v/>
      </c>
      <c r="M8926" s="205" t="str" cm="1">
        <f t="array" ref="M8926">_xlfn.IFS(NOT(ISERROR(VLOOKUP(Table5[[#This Row],[Section]],TB_notTB,1,FALSE))),"No",LEFT(Table5[[#This Row],[Section]],3)="ETB","PLS",LEFT(Table5[[#This Row],[Section]],1)="7","PDB",NOT(ISBLANK(Table5[[#This Row],[Section]])),"No")</f>
        <v>No</v>
      </c>
    </row>
    <row r="8927" spans="1:13" x14ac:dyDescent="0.25">
      <c r="A8927" s="126" t="s">
        <v>21383</v>
      </c>
      <c r="B8927" s="126" t="s">
        <v>26498</v>
      </c>
      <c r="C8927" s="126" t="s">
        <v>98</v>
      </c>
      <c r="D8927" s="127">
        <v>1.593</v>
      </c>
      <c r="E8927" s="128">
        <v>495</v>
      </c>
      <c r="F8927" s="128">
        <v>330</v>
      </c>
      <c r="G8927" s="126" t="s">
        <v>17572</v>
      </c>
      <c r="H8927" s="126" t="s">
        <v>20386</v>
      </c>
      <c r="I8927" s="126" t="s">
        <v>20387</v>
      </c>
      <c r="J8927" s="126" t="s">
        <v>26348</v>
      </c>
      <c r="K8927" s="9">
        <f>_xlfn.IFNA(VLOOKUP(Table5[[#This Row],[Section]],SubSill_Tier,2,FALSE),0)</f>
        <v>1</v>
      </c>
      <c r="L8927" s="9" t="str">
        <f t="shared" si="148"/>
        <v/>
      </c>
      <c r="M8927" s="205" t="str" cm="1">
        <f t="array" ref="M8927">_xlfn.IFS(NOT(ISERROR(VLOOKUP(Table5[[#This Row],[Section]],TB_notTB,1,FALSE))),"No",LEFT(Table5[[#This Row],[Section]],3)="ETB","PLS",LEFT(Table5[[#This Row],[Section]],1)="7","PDB",NOT(ISBLANK(Table5[[#This Row],[Section]])),"No")</f>
        <v>No</v>
      </c>
    </row>
    <row r="8928" spans="1:13" x14ac:dyDescent="0.25">
      <c r="A8928" s="126" t="s">
        <v>21384</v>
      </c>
      <c r="B8928" s="126" t="s">
        <v>26499</v>
      </c>
      <c r="C8928" s="126" t="s">
        <v>98</v>
      </c>
      <c r="D8928" s="127">
        <v>1.43</v>
      </c>
      <c r="E8928" s="128">
        <v>373</v>
      </c>
      <c r="F8928" s="128">
        <v>249</v>
      </c>
      <c r="G8928" s="126" t="s">
        <v>17572</v>
      </c>
      <c r="H8928" s="126" t="s">
        <v>20386</v>
      </c>
      <c r="I8928" s="126" t="s">
        <v>20387</v>
      </c>
      <c r="J8928" s="126" t="s">
        <v>26348</v>
      </c>
      <c r="K8928" s="9">
        <f>_xlfn.IFNA(VLOOKUP(Table5[[#This Row],[Section]],SubSill_Tier,2,FALSE),0)</f>
        <v>0</v>
      </c>
      <c r="L8928" s="9" t="str">
        <f t="shared" si="148"/>
        <v/>
      </c>
      <c r="M8928" s="205" t="str" cm="1">
        <f t="array" ref="M8928">_xlfn.IFS(NOT(ISERROR(VLOOKUP(Table5[[#This Row],[Section]],TB_notTB,1,FALSE))),"No",LEFT(Table5[[#This Row],[Section]],3)="ETB","PLS",LEFT(Table5[[#This Row],[Section]],1)="7","PDB",NOT(ISBLANK(Table5[[#This Row],[Section]])),"No")</f>
        <v>No</v>
      </c>
    </row>
    <row r="8929" spans="1:13" x14ac:dyDescent="0.25">
      <c r="A8929" s="126" t="s">
        <v>3768</v>
      </c>
      <c r="B8929" s="126" t="s">
        <v>17222</v>
      </c>
      <c r="C8929" s="126" t="s">
        <v>75</v>
      </c>
      <c r="D8929" s="127">
        <v>1.2529999999999999</v>
      </c>
      <c r="E8929" s="128">
        <v>449</v>
      </c>
      <c r="F8929" s="128">
        <v>125</v>
      </c>
      <c r="G8929" s="126" t="s">
        <v>13771</v>
      </c>
      <c r="H8929" s="126" t="s">
        <v>20212</v>
      </c>
      <c r="I8929" s="126" t="s">
        <v>20213</v>
      </c>
      <c r="J8929" s="126" t="s">
        <v>26232</v>
      </c>
      <c r="K8929" s="9">
        <f>_xlfn.IFNA(VLOOKUP(Table5[[#This Row],[Section]],SubSill_Tier,2,FALSE),0)</f>
        <v>0</v>
      </c>
      <c r="L8929" s="9" t="str">
        <f t="shared" si="148"/>
        <v/>
      </c>
      <c r="M8929" s="205" t="str" cm="1">
        <f t="array" ref="M8929">_xlfn.IFS(NOT(ISERROR(VLOOKUP(Table5[[#This Row],[Section]],TB_notTB,1,FALSE))),"No",LEFT(Table5[[#This Row],[Section]],3)="ETB","PLS",LEFT(Table5[[#This Row],[Section]],1)="7","PDB",NOT(ISBLANK(Table5[[#This Row],[Section]])),"No")</f>
        <v>No</v>
      </c>
    </row>
    <row r="8930" spans="1:13" x14ac:dyDescent="0.25">
      <c r="A8930" s="126" t="s">
        <v>21385</v>
      </c>
      <c r="B8930" s="126" t="s">
        <v>26500</v>
      </c>
      <c r="C8930" s="126" t="s">
        <v>75</v>
      </c>
      <c r="D8930" s="127">
        <v>3.01</v>
      </c>
      <c r="E8930" s="128">
        <v>584</v>
      </c>
      <c r="F8930" s="128">
        <v>584</v>
      </c>
      <c r="G8930" s="126" t="s">
        <v>17572</v>
      </c>
      <c r="H8930" s="126" t="s">
        <v>20386</v>
      </c>
      <c r="I8930" s="126" t="s">
        <v>20387</v>
      </c>
      <c r="J8930" s="126" t="s">
        <v>26348</v>
      </c>
      <c r="K8930" s="9">
        <f>_xlfn.IFNA(VLOOKUP(Table5[[#This Row],[Section]],SubSill_Tier,2,FALSE),0)</f>
        <v>0</v>
      </c>
      <c r="L8930" s="9" t="str">
        <f t="shared" si="148"/>
        <v/>
      </c>
      <c r="M8930" s="205" t="str" cm="1">
        <f t="array" ref="M8930">_xlfn.IFS(NOT(ISERROR(VLOOKUP(Table5[[#This Row],[Section]],TB_notTB,1,FALSE))),"No",LEFT(Table5[[#This Row],[Section]],3)="ETB","PLS",LEFT(Table5[[#This Row],[Section]],1)="7","PDB",NOT(ISBLANK(Table5[[#This Row],[Section]])),"No")</f>
        <v>No</v>
      </c>
    </row>
    <row r="8931" spans="1:13" x14ac:dyDescent="0.25">
      <c r="A8931" s="126" t="s">
        <v>21386</v>
      </c>
      <c r="B8931" s="126" t="s">
        <v>21387</v>
      </c>
      <c r="C8931" s="126" t="s">
        <v>75</v>
      </c>
      <c r="D8931" s="127">
        <v>1.526</v>
      </c>
      <c r="E8931" s="128">
        <v>676</v>
      </c>
      <c r="F8931" s="128">
        <v>451</v>
      </c>
      <c r="G8931" s="126" t="s">
        <v>15796</v>
      </c>
      <c r="H8931" s="126" t="s">
        <v>20333</v>
      </c>
      <c r="I8931" s="126" t="s">
        <v>21204</v>
      </c>
      <c r="J8931" s="126" t="s">
        <v>26325</v>
      </c>
      <c r="K8931" s="9">
        <f>_xlfn.IFNA(VLOOKUP(Table5[[#This Row],[Section]],SubSill_Tier,2,FALSE),0)</f>
        <v>0</v>
      </c>
      <c r="L8931" s="9" t="str">
        <f t="shared" si="148"/>
        <v/>
      </c>
      <c r="M8931" s="205" t="str" cm="1">
        <f t="array" ref="M8931">_xlfn.IFS(NOT(ISERROR(VLOOKUP(Table5[[#This Row],[Section]],TB_notTB,1,FALSE))),"No",LEFT(Table5[[#This Row],[Section]],3)="ETB","PLS",LEFT(Table5[[#This Row],[Section]],1)="7","PDB",NOT(ISBLANK(Table5[[#This Row],[Section]])),"No")</f>
        <v>No</v>
      </c>
    </row>
    <row r="8932" spans="1:13" x14ac:dyDescent="0.25">
      <c r="A8932" s="126" t="s">
        <v>21388</v>
      </c>
      <c r="B8932" s="126" t="s">
        <v>28335</v>
      </c>
      <c r="C8932" s="126" t="s">
        <v>75</v>
      </c>
      <c r="D8932" s="127">
        <v>2.6749999999999998</v>
      </c>
      <c r="E8932" s="128">
        <v>340</v>
      </c>
      <c r="F8932" s="128">
        <v>340</v>
      </c>
      <c r="G8932" s="126" t="s">
        <v>13725</v>
      </c>
      <c r="H8932" s="126" t="s">
        <v>20134</v>
      </c>
      <c r="I8932" s="126" t="s">
        <v>20135</v>
      </c>
      <c r="J8932" s="126" t="s">
        <v>26235</v>
      </c>
      <c r="K8932" s="9">
        <f>_xlfn.IFNA(VLOOKUP(Table5[[#This Row],[Section]],SubSill_Tier,2,FALSE),0)</f>
        <v>0</v>
      </c>
      <c r="L8932" s="9" t="str">
        <f t="shared" si="148"/>
        <v/>
      </c>
      <c r="M8932" s="205" t="str" cm="1">
        <f t="array" ref="M8932">_xlfn.IFS(NOT(ISERROR(VLOOKUP(Table5[[#This Row],[Section]],TB_notTB,1,FALSE))),"No",LEFT(Table5[[#This Row],[Section]],3)="ETB","PLS",LEFT(Table5[[#This Row],[Section]],1)="7","PDB",NOT(ISBLANK(Table5[[#This Row],[Section]])),"No")</f>
        <v>No</v>
      </c>
    </row>
    <row r="8933" spans="1:13" x14ac:dyDescent="0.25">
      <c r="A8933" s="126" t="s">
        <v>3769</v>
      </c>
      <c r="B8933" s="126" t="s">
        <v>17222</v>
      </c>
      <c r="C8933" s="126" t="s">
        <v>75</v>
      </c>
      <c r="D8933" s="127">
        <v>0.61299999999999999</v>
      </c>
      <c r="E8933" s="128">
        <v>207</v>
      </c>
      <c r="F8933" s="128">
        <v>100</v>
      </c>
      <c r="G8933" s="126" t="s">
        <v>13711</v>
      </c>
      <c r="H8933" s="126" t="s">
        <v>20119</v>
      </c>
      <c r="I8933" s="126" t="s">
        <v>21054</v>
      </c>
      <c r="J8933" s="126" t="s">
        <v>26232</v>
      </c>
      <c r="K8933" s="9">
        <f>_xlfn.IFNA(VLOOKUP(Table5[[#This Row],[Section]],SubSill_Tier,2,FALSE),0)</f>
        <v>0</v>
      </c>
      <c r="L8933" s="9" t="str">
        <f t="shared" si="148"/>
        <v/>
      </c>
      <c r="M8933" s="205" t="str" cm="1">
        <f t="array" ref="M8933">_xlfn.IFS(NOT(ISERROR(VLOOKUP(Table5[[#This Row],[Section]],TB_notTB,1,FALSE))),"No",LEFT(Table5[[#This Row],[Section]],3)="ETB","PLS",LEFT(Table5[[#This Row],[Section]],1)="7","PDB",NOT(ISBLANK(Table5[[#This Row],[Section]])),"No")</f>
        <v>No</v>
      </c>
    </row>
    <row r="8934" spans="1:13" x14ac:dyDescent="0.25">
      <c r="A8934" s="126" t="s">
        <v>21389</v>
      </c>
      <c r="B8934" s="126" t="s">
        <v>21390</v>
      </c>
      <c r="C8934" s="126" t="s">
        <v>75</v>
      </c>
      <c r="D8934" s="127">
        <v>1.1859999999999999</v>
      </c>
      <c r="E8934" s="128">
        <v>302</v>
      </c>
      <c r="F8934" s="128">
        <v>213</v>
      </c>
      <c r="G8934" s="126" t="s">
        <v>15455</v>
      </c>
      <c r="H8934" s="126" t="s">
        <v>20320</v>
      </c>
      <c r="I8934" s="126" t="s">
        <v>22565</v>
      </c>
      <c r="J8934" s="126" t="s">
        <v>26316</v>
      </c>
      <c r="K8934" s="9">
        <f>_xlfn.IFNA(VLOOKUP(Table5[[#This Row],[Section]],SubSill_Tier,2,FALSE),0)</f>
        <v>0</v>
      </c>
      <c r="L8934" s="9" t="str">
        <f t="shared" si="148"/>
        <v/>
      </c>
      <c r="M8934" s="205" t="str" cm="1">
        <f t="array" ref="M8934">_xlfn.IFS(NOT(ISERROR(VLOOKUP(Table5[[#This Row],[Section]],TB_notTB,1,FALSE))),"No",LEFT(Table5[[#This Row],[Section]],3)="ETB","PLS",LEFT(Table5[[#This Row],[Section]],1)="7","PDB",NOT(ISBLANK(Table5[[#This Row],[Section]])),"No")</f>
        <v>No</v>
      </c>
    </row>
    <row r="8935" spans="1:13" x14ac:dyDescent="0.25">
      <c r="A8935" s="126" t="s">
        <v>21391</v>
      </c>
      <c r="B8935" s="126" t="s">
        <v>22258</v>
      </c>
      <c r="C8935" s="126" t="s">
        <v>75</v>
      </c>
      <c r="D8935" s="127">
        <v>0.91900000000000004</v>
      </c>
      <c r="E8935" s="128">
        <v>203</v>
      </c>
      <c r="F8935" s="128">
        <v>137</v>
      </c>
      <c r="G8935" s="126" t="s">
        <v>15455</v>
      </c>
      <c r="H8935" s="126" t="s">
        <v>20320</v>
      </c>
      <c r="I8935" s="126" t="s">
        <v>22565</v>
      </c>
      <c r="J8935" s="126" t="s">
        <v>26316</v>
      </c>
      <c r="K8935" s="9">
        <f>_xlfn.IFNA(VLOOKUP(Table5[[#This Row],[Section]],SubSill_Tier,2,FALSE),0)</f>
        <v>0</v>
      </c>
      <c r="L8935" s="9" t="str">
        <f t="shared" si="148"/>
        <v/>
      </c>
      <c r="M8935" s="205" t="str" cm="1">
        <f t="array" ref="M8935">_xlfn.IFS(NOT(ISERROR(VLOOKUP(Table5[[#This Row],[Section]],TB_notTB,1,FALSE))),"No",LEFT(Table5[[#This Row],[Section]],3)="ETB","PLS",LEFT(Table5[[#This Row],[Section]],1)="7","PDB",NOT(ISBLANK(Table5[[#This Row],[Section]])),"No")</f>
        <v>No</v>
      </c>
    </row>
    <row r="8936" spans="1:13" x14ac:dyDescent="0.25">
      <c r="A8936" s="126" t="s">
        <v>3770</v>
      </c>
      <c r="B8936" s="126" t="s">
        <v>17222</v>
      </c>
      <c r="C8936" s="126" t="s">
        <v>75</v>
      </c>
      <c r="D8936" s="127">
        <v>0.502</v>
      </c>
      <c r="E8936" s="128">
        <v>209</v>
      </c>
      <c r="F8936" s="128">
        <v>100</v>
      </c>
      <c r="G8936" s="126" t="s">
        <v>13771</v>
      </c>
      <c r="H8936" s="126" t="s">
        <v>20212</v>
      </c>
      <c r="I8936" s="126" t="s">
        <v>20213</v>
      </c>
      <c r="J8936" s="126" t="s">
        <v>26232</v>
      </c>
      <c r="K8936" s="9">
        <f>_xlfn.IFNA(VLOOKUP(Table5[[#This Row],[Section]],SubSill_Tier,2,FALSE),0)</f>
        <v>0</v>
      </c>
      <c r="L8936" s="9" t="str">
        <f t="shared" si="148"/>
        <v/>
      </c>
      <c r="M8936" s="205" t="str" cm="1">
        <f t="array" ref="M8936">_xlfn.IFS(NOT(ISERROR(VLOOKUP(Table5[[#This Row],[Section]],TB_notTB,1,FALSE))),"No",LEFT(Table5[[#This Row],[Section]],3)="ETB","PLS",LEFT(Table5[[#This Row],[Section]],1)="7","PDB",NOT(ISBLANK(Table5[[#This Row],[Section]])),"No")</f>
        <v>No</v>
      </c>
    </row>
    <row r="8937" spans="1:13" x14ac:dyDescent="0.25">
      <c r="A8937" s="126" t="s">
        <v>21392</v>
      </c>
      <c r="B8937" s="126" t="s">
        <v>21393</v>
      </c>
      <c r="C8937" s="126" t="s">
        <v>75</v>
      </c>
      <c r="D8937" s="127">
        <v>1.07</v>
      </c>
      <c r="E8937" s="128">
        <v>255</v>
      </c>
      <c r="F8937" s="128">
        <v>190</v>
      </c>
      <c r="G8937" s="126" t="s">
        <v>15455</v>
      </c>
      <c r="H8937" s="126" t="s">
        <v>20320</v>
      </c>
      <c r="I8937" s="126" t="s">
        <v>22565</v>
      </c>
      <c r="J8937" s="126" t="s">
        <v>26316</v>
      </c>
      <c r="K8937" s="9">
        <f>_xlfn.IFNA(VLOOKUP(Table5[[#This Row],[Section]],SubSill_Tier,2,FALSE),0)</f>
        <v>0</v>
      </c>
      <c r="L8937" s="9" t="str">
        <f t="shared" si="148"/>
        <v/>
      </c>
      <c r="M8937" s="205" t="str" cm="1">
        <f t="array" ref="M8937">_xlfn.IFS(NOT(ISERROR(VLOOKUP(Table5[[#This Row],[Section]],TB_notTB,1,FALSE))),"No",LEFT(Table5[[#This Row],[Section]],3)="ETB","PLS",LEFT(Table5[[#This Row],[Section]],1)="7","PDB",NOT(ISBLANK(Table5[[#This Row],[Section]])),"No")</f>
        <v>No</v>
      </c>
    </row>
    <row r="8938" spans="1:13" x14ac:dyDescent="0.25">
      <c r="A8938" s="126" t="s">
        <v>21394</v>
      </c>
      <c r="B8938" s="126" t="s">
        <v>21395</v>
      </c>
      <c r="C8938" s="126" t="s">
        <v>75</v>
      </c>
      <c r="D8938" s="127">
        <v>1.04</v>
      </c>
      <c r="E8938" s="128">
        <v>398</v>
      </c>
      <c r="F8938" s="128">
        <v>266</v>
      </c>
      <c r="G8938" s="126" t="s">
        <v>15455</v>
      </c>
      <c r="H8938" s="126" t="s">
        <v>20320</v>
      </c>
      <c r="I8938" s="126" t="s">
        <v>22565</v>
      </c>
      <c r="J8938" s="126" t="s">
        <v>26316</v>
      </c>
      <c r="K8938" s="9">
        <f>_xlfn.IFNA(VLOOKUP(Table5[[#This Row],[Section]],SubSill_Tier,2,FALSE),0)</f>
        <v>0</v>
      </c>
      <c r="L8938" s="9" t="str">
        <f t="shared" si="148"/>
        <v/>
      </c>
      <c r="M8938" s="205" t="str" cm="1">
        <f t="array" ref="M8938">_xlfn.IFS(NOT(ISERROR(VLOOKUP(Table5[[#This Row],[Section]],TB_notTB,1,FALSE))),"No",LEFT(Table5[[#This Row],[Section]],3)="ETB","PLS",LEFT(Table5[[#This Row],[Section]],1)="7","PDB",NOT(ISBLANK(Table5[[#This Row],[Section]])),"No")</f>
        <v>No</v>
      </c>
    </row>
    <row r="8939" spans="1:13" x14ac:dyDescent="0.25">
      <c r="A8939" s="126" t="s">
        <v>21396</v>
      </c>
      <c r="B8939" s="126" t="s">
        <v>21397</v>
      </c>
      <c r="C8939" s="126" t="s">
        <v>75</v>
      </c>
      <c r="D8939" s="127">
        <v>2.246</v>
      </c>
      <c r="E8939" s="128">
        <v>404</v>
      </c>
      <c r="F8939" s="128">
        <v>315</v>
      </c>
      <c r="G8939" s="126" t="s">
        <v>15455</v>
      </c>
      <c r="H8939" s="126" t="s">
        <v>20320</v>
      </c>
      <c r="I8939" s="126" t="s">
        <v>22565</v>
      </c>
      <c r="J8939" s="126" t="s">
        <v>26316</v>
      </c>
      <c r="K8939" s="9">
        <f>_xlfn.IFNA(VLOOKUP(Table5[[#This Row],[Section]],SubSill_Tier,2,FALSE),0)</f>
        <v>0</v>
      </c>
      <c r="L8939" s="9" t="str">
        <f t="shared" si="148"/>
        <v/>
      </c>
      <c r="M8939" s="205" t="str" cm="1">
        <f t="array" ref="M8939">_xlfn.IFS(NOT(ISERROR(VLOOKUP(Table5[[#This Row],[Section]],TB_notTB,1,FALSE))),"No",LEFT(Table5[[#This Row],[Section]],3)="ETB","PLS",LEFT(Table5[[#This Row],[Section]],1)="7","PDB",NOT(ISBLANK(Table5[[#This Row],[Section]])),"No")</f>
        <v>No</v>
      </c>
    </row>
    <row r="8940" spans="1:13" x14ac:dyDescent="0.25">
      <c r="A8940" s="126" t="s">
        <v>21398</v>
      </c>
      <c r="B8940" s="126" t="s">
        <v>21399</v>
      </c>
      <c r="C8940" s="126" t="s">
        <v>75</v>
      </c>
      <c r="D8940" s="127">
        <v>1.8480000000000001</v>
      </c>
      <c r="E8940" s="128">
        <v>368</v>
      </c>
      <c r="F8940" s="128">
        <v>279</v>
      </c>
      <c r="G8940" s="126" t="s">
        <v>15455</v>
      </c>
      <c r="H8940" s="126" t="s">
        <v>20320</v>
      </c>
      <c r="I8940" s="126" t="s">
        <v>22565</v>
      </c>
      <c r="J8940" s="126" t="s">
        <v>26316</v>
      </c>
      <c r="K8940" s="9">
        <f>_xlfn.IFNA(VLOOKUP(Table5[[#This Row],[Section]],SubSill_Tier,2,FALSE),0)</f>
        <v>0</v>
      </c>
      <c r="L8940" s="9" t="str">
        <f t="shared" si="148"/>
        <v/>
      </c>
      <c r="M8940" s="205" t="str" cm="1">
        <f t="array" ref="M8940">_xlfn.IFS(NOT(ISERROR(VLOOKUP(Table5[[#This Row],[Section]],TB_notTB,1,FALSE))),"No",LEFT(Table5[[#This Row],[Section]],3)="ETB","PLS",LEFT(Table5[[#This Row],[Section]],1)="7","PDB",NOT(ISBLANK(Table5[[#This Row],[Section]])),"No")</f>
        <v>No</v>
      </c>
    </row>
    <row r="8941" spans="1:13" x14ac:dyDescent="0.25">
      <c r="A8941" s="126" t="s">
        <v>21400</v>
      </c>
      <c r="B8941" s="126" t="s">
        <v>22259</v>
      </c>
      <c r="C8941" s="126" t="s">
        <v>75</v>
      </c>
      <c r="D8941" s="127">
        <v>1.111</v>
      </c>
      <c r="E8941" s="128">
        <v>457</v>
      </c>
      <c r="F8941" s="128">
        <v>305</v>
      </c>
      <c r="G8941" s="126" t="s">
        <v>15455</v>
      </c>
      <c r="H8941" s="126" t="s">
        <v>20320</v>
      </c>
      <c r="I8941" s="126" t="s">
        <v>22565</v>
      </c>
      <c r="J8941" s="126" t="s">
        <v>26316</v>
      </c>
      <c r="K8941" s="9">
        <f>_xlfn.IFNA(VLOOKUP(Table5[[#This Row],[Section]],SubSill_Tier,2,FALSE),0)</f>
        <v>0</v>
      </c>
      <c r="L8941" s="9" t="str">
        <f t="shared" si="148"/>
        <v/>
      </c>
      <c r="M8941" s="205" t="str" cm="1">
        <f t="array" ref="M8941">_xlfn.IFS(NOT(ISERROR(VLOOKUP(Table5[[#This Row],[Section]],TB_notTB,1,FALSE))),"No",LEFT(Table5[[#This Row],[Section]],3)="ETB","PLS",LEFT(Table5[[#This Row],[Section]],1)="7","PDB",NOT(ISBLANK(Table5[[#This Row],[Section]])),"No")</f>
        <v>No</v>
      </c>
    </row>
    <row r="8942" spans="1:13" x14ac:dyDescent="0.25">
      <c r="A8942" s="126" t="s">
        <v>21401</v>
      </c>
      <c r="B8942" s="126" t="s">
        <v>22260</v>
      </c>
      <c r="C8942" s="126" t="s">
        <v>75</v>
      </c>
      <c r="D8942" s="127">
        <v>0.96</v>
      </c>
      <c r="E8942" s="128">
        <v>364</v>
      </c>
      <c r="F8942" s="128">
        <v>243</v>
      </c>
      <c r="G8942" s="126" t="s">
        <v>15455</v>
      </c>
      <c r="H8942" s="126" t="s">
        <v>20320</v>
      </c>
      <c r="I8942" s="126" t="s">
        <v>22565</v>
      </c>
      <c r="J8942" s="126" t="s">
        <v>26316</v>
      </c>
      <c r="K8942" s="9">
        <f>_xlfn.IFNA(VLOOKUP(Table5[[#This Row],[Section]],SubSill_Tier,2,FALSE),0)</f>
        <v>0</v>
      </c>
      <c r="L8942" s="9" t="str">
        <f t="shared" si="148"/>
        <v/>
      </c>
      <c r="M8942" s="205" t="str" cm="1">
        <f t="array" ref="M8942">_xlfn.IFS(NOT(ISERROR(VLOOKUP(Table5[[#This Row],[Section]],TB_notTB,1,FALSE))),"No",LEFT(Table5[[#This Row],[Section]],3)="ETB","PLS",LEFT(Table5[[#This Row],[Section]],1)="7","PDB",NOT(ISBLANK(Table5[[#This Row],[Section]])),"No")</f>
        <v>No</v>
      </c>
    </row>
    <row r="8943" spans="1:13" x14ac:dyDescent="0.25">
      <c r="A8943" s="126" t="s">
        <v>21402</v>
      </c>
      <c r="B8943" s="126" t="s">
        <v>21403</v>
      </c>
      <c r="C8943" s="126" t="s">
        <v>75</v>
      </c>
      <c r="D8943" s="127">
        <v>0.129</v>
      </c>
      <c r="E8943" s="128">
        <v>100</v>
      </c>
      <c r="F8943" s="128">
        <v>100</v>
      </c>
      <c r="G8943" s="126" t="s">
        <v>15455</v>
      </c>
      <c r="H8943" s="126" t="s">
        <v>20320</v>
      </c>
      <c r="I8943" s="126" t="s">
        <v>22565</v>
      </c>
      <c r="J8943" s="126" t="s">
        <v>26316</v>
      </c>
      <c r="K8943" s="9">
        <f>_xlfn.IFNA(VLOOKUP(Table5[[#This Row],[Section]],SubSill_Tier,2,FALSE),0)</f>
        <v>0</v>
      </c>
      <c r="L8943" s="9" t="str">
        <f t="shared" si="148"/>
        <v/>
      </c>
      <c r="M8943" s="205" t="str" cm="1">
        <f t="array" ref="M8943">_xlfn.IFS(NOT(ISERROR(VLOOKUP(Table5[[#This Row],[Section]],TB_notTB,1,FALSE))),"No",LEFT(Table5[[#This Row],[Section]],3)="ETB","PLS",LEFT(Table5[[#This Row],[Section]],1)="7","PDB",NOT(ISBLANK(Table5[[#This Row],[Section]])),"No")</f>
        <v>No</v>
      </c>
    </row>
    <row r="8944" spans="1:13" x14ac:dyDescent="0.25">
      <c r="A8944" s="126" t="s">
        <v>21404</v>
      </c>
      <c r="B8944" s="126" t="s">
        <v>21405</v>
      </c>
      <c r="C8944" s="126" t="s">
        <v>75</v>
      </c>
      <c r="D8944" s="127">
        <v>1.3879999999999999</v>
      </c>
      <c r="E8944" s="128">
        <v>378</v>
      </c>
      <c r="F8944" s="128">
        <v>288</v>
      </c>
      <c r="G8944" s="126" t="s">
        <v>15455</v>
      </c>
      <c r="H8944" s="126" t="s">
        <v>20320</v>
      </c>
      <c r="I8944" s="126" t="s">
        <v>22565</v>
      </c>
      <c r="J8944" s="126" t="s">
        <v>26316</v>
      </c>
      <c r="K8944" s="9">
        <f>_xlfn.IFNA(VLOOKUP(Table5[[#This Row],[Section]],SubSill_Tier,2,FALSE),0)</f>
        <v>0</v>
      </c>
      <c r="L8944" s="9" t="str">
        <f t="shared" si="148"/>
        <v/>
      </c>
      <c r="M8944" s="205" t="str" cm="1">
        <f t="array" ref="M8944">_xlfn.IFS(NOT(ISERROR(VLOOKUP(Table5[[#This Row],[Section]],TB_notTB,1,FALSE))),"No",LEFT(Table5[[#This Row],[Section]],3)="ETB","PLS",LEFT(Table5[[#This Row],[Section]],1)="7","PDB",NOT(ISBLANK(Table5[[#This Row],[Section]])),"No")</f>
        <v>No</v>
      </c>
    </row>
    <row r="8945" spans="1:13" x14ac:dyDescent="0.25">
      <c r="A8945" s="126" t="s">
        <v>21406</v>
      </c>
      <c r="B8945" s="126" t="s">
        <v>22261</v>
      </c>
      <c r="C8945" s="126" t="s">
        <v>75</v>
      </c>
      <c r="D8945" s="127">
        <v>1.569</v>
      </c>
      <c r="E8945" s="128">
        <v>480</v>
      </c>
      <c r="F8945" s="128">
        <v>320</v>
      </c>
      <c r="G8945" s="126" t="s">
        <v>15455</v>
      </c>
      <c r="H8945" s="126" t="s">
        <v>20320</v>
      </c>
      <c r="I8945" s="126" t="s">
        <v>22565</v>
      </c>
      <c r="J8945" s="126" t="s">
        <v>26316</v>
      </c>
      <c r="K8945" s="9">
        <f>_xlfn.IFNA(VLOOKUP(Table5[[#This Row],[Section]],SubSill_Tier,2,FALSE),0)</f>
        <v>0</v>
      </c>
      <c r="L8945" s="9" t="str">
        <f t="shared" si="148"/>
        <v/>
      </c>
      <c r="M8945" s="205" t="str" cm="1">
        <f t="array" ref="M8945">_xlfn.IFS(NOT(ISERROR(VLOOKUP(Table5[[#This Row],[Section]],TB_notTB,1,FALSE))),"No",LEFT(Table5[[#This Row],[Section]],3)="ETB","PLS",LEFT(Table5[[#This Row],[Section]],1)="7","PDB",NOT(ISBLANK(Table5[[#This Row],[Section]])),"No")</f>
        <v>No</v>
      </c>
    </row>
    <row r="8946" spans="1:13" x14ac:dyDescent="0.25">
      <c r="A8946" s="126" t="s">
        <v>21407</v>
      </c>
      <c r="B8946" s="126" t="s">
        <v>21408</v>
      </c>
      <c r="C8946" s="126" t="s">
        <v>75</v>
      </c>
      <c r="D8946" s="127">
        <v>0.18</v>
      </c>
      <c r="E8946" s="128">
        <v>100</v>
      </c>
      <c r="F8946" s="128">
        <v>100</v>
      </c>
      <c r="G8946" s="126" t="s">
        <v>15455</v>
      </c>
      <c r="H8946" s="126" t="s">
        <v>20320</v>
      </c>
      <c r="I8946" s="126" t="s">
        <v>22565</v>
      </c>
      <c r="J8946" s="126" t="s">
        <v>26316</v>
      </c>
      <c r="K8946" s="9">
        <f>_xlfn.IFNA(VLOOKUP(Table5[[#This Row],[Section]],SubSill_Tier,2,FALSE),0)</f>
        <v>0</v>
      </c>
      <c r="L8946" s="9" t="str">
        <f t="shared" si="148"/>
        <v/>
      </c>
      <c r="M8946" s="205" t="str" cm="1">
        <f t="array" ref="M8946">_xlfn.IFS(NOT(ISERROR(VLOOKUP(Table5[[#This Row],[Section]],TB_notTB,1,FALSE))),"No",LEFT(Table5[[#This Row],[Section]],3)="ETB","PLS",LEFT(Table5[[#This Row],[Section]],1)="7","PDB",NOT(ISBLANK(Table5[[#This Row],[Section]])),"No")</f>
        <v>No</v>
      </c>
    </row>
    <row r="8947" spans="1:13" x14ac:dyDescent="0.25">
      <c r="A8947" s="126" t="s">
        <v>21409</v>
      </c>
      <c r="B8947" s="126" t="s">
        <v>21410</v>
      </c>
      <c r="C8947" s="126" t="s">
        <v>75</v>
      </c>
      <c r="D8947" s="127">
        <v>0.47499999999999998</v>
      </c>
      <c r="E8947" s="128">
        <v>245</v>
      </c>
      <c r="F8947" s="128">
        <v>164</v>
      </c>
      <c r="G8947" s="126" t="s">
        <v>15455</v>
      </c>
      <c r="H8947" s="126" t="s">
        <v>20320</v>
      </c>
      <c r="I8947" s="126" t="s">
        <v>22565</v>
      </c>
      <c r="J8947" s="126" t="s">
        <v>26316</v>
      </c>
      <c r="K8947" s="9">
        <f>_xlfn.IFNA(VLOOKUP(Table5[[#This Row],[Section]],SubSill_Tier,2,FALSE),0)</f>
        <v>0</v>
      </c>
      <c r="L8947" s="9" t="str">
        <f t="shared" si="148"/>
        <v/>
      </c>
      <c r="M8947" s="205" t="str" cm="1">
        <f t="array" ref="M8947">_xlfn.IFS(NOT(ISERROR(VLOOKUP(Table5[[#This Row],[Section]],TB_notTB,1,FALSE))),"No",LEFT(Table5[[#This Row],[Section]],3)="ETB","PLS",LEFT(Table5[[#This Row],[Section]],1)="7","PDB",NOT(ISBLANK(Table5[[#This Row],[Section]])),"No")</f>
        <v>No</v>
      </c>
    </row>
    <row r="8948" spans="1:13" x14ac:dyDescent="0.25">
      <c r="A8948" s="126" t="s">
        <v>21411</v>
      </c>
      <c r="B8948" s="126" t="s">
        <v>22262</v>
      </c>
      <c r="C8948" s="126" t="s">
        <v>75</v>
      </c>
      <c r="D8948" s="127">
        <v>1.367</v>
      </c>
      <c r="E8948" s="128">
        <v>479</v>
      </c>
      <c r="F8948" s="128">
        <v>320</v>
      </c>
      <c r="G8948" s="126" t="s">
        <v>15455</v>
      </c>
      <c r="H8948" s="126" t="s">
        <v>20320</v>
      </c>
      <c r="I8948" s="126" t="s">
        <v>22565</v>
      </c>
      <c r="J8948" s="126" t="s">
        <v>26316</v>
      </c>
      <c r="K8948" s="9">
        <f>_xlfn.IFNA(VLOOKUP(Table5[[#This Row],[Section]],SubSill_Tier,2,FALSE),0)</f>
        <v>0</v>
      </c>
      <c r="L8948" s="9" t="str">
        <f t="shared" si="148"/>
        <v/>
      </c>
      <c r="M8948" s="205" t="str" cm="1">
        <f t="array" ref="M8948">_xlfn.IFS(NOT(ISERROR(VLOOKUP(Table5[[#This Row],[Section]],TB_notTB,1,FALSE))),"No",LEFT(Table5[[#This Row],[Section]],3)="ETB","PLS",LEFT(Table5[[#This Row],[Section]],1)="7","PDB",NOT(ISBLANK(Table5[[#This Row],[Section]])),"No")</f>
        <v>No</v>
      </c>
    </row>
    <row r="8949" spans="1:13" x14ac:dyDescent="0.25">
      <c r="A8949" s="126" t="s">
        <v>21412</v>
      </c>
      <c r="B8949" s="126" t="s">
        <v>22263</v>
      </c>
      <c r="C8949" s="126" t="s">
        <v>75</v>
      </c>
      <c r="D8949" s="127">
        <v>1.1200000000000001</v>
      </c>
      <c r="E8949" s="128">
        <v>497</v>
      </c>
      <c r="F8949" s="128">
        <v>332</v>
      </c>
      <c r="G8949" s="126" t="s">
        <v>15455</v>
      </c>
      <c r="H8949" s="126" t="s">
        <v>20320</v>
      </c>
      <c r="I8949" s="126" t="s">
        <v>22565</v>
      </c>
      <c r="J8949" s="126" t="s">
        <v>26316</v>
      </c>
      <c r="K8949" s="9">
        <f>_xlfn.IFNA(VLOOKUP(Table5[[#This Row],[Section]],SubSill_Tier,2,FALSE),0)</f>
        <v>0</v>
      </c>
      <c r="L8949" s="9" t="str">
        <f t="shared" si="148"/>
        <v/>
      </c>
      <c r="M8949" s="205" t="str" cm="1">
        <f t="array" ref="M8949">_xlfn.IFS(NOT(ISERROR(VLOOKUP(Table5[[#This Row],[Section]],TB_notTB,1,FALSE))),"No",LEFT(Table5[[#This Row],[Section]],3)="ETB","PLS",LEFT(Table5[[#This Row],[Section]],1)="7","PDB",NOT(ISBLANK(Table5[[#This Row],[Section]])),"No")</f>
        <v>No</v>
      </c>
    </row>
    <row r="8950" spans="1:13" x14ac:dyDescent="0.25">
      <c r="A8950" s="126" t="s">
        <v>21413</v>
      </c>
      <c r="B8950" s="126" t="s">
        <v>22264</v>
      </c>
      <c r="C8950" s="126" t="s">
        <v>75</v>
      </c>
      <c r="D8950" s="127">
        <v>0.69799999999999995</v>
      </c>
      <c r="E8950" s="128">
        <v>338</v>
      </c>
      <c r="F8950" s="128">
        <v>338</v>
      </c>
      <c r="G8950" s="126" t="s">
        <v>15455</v>
      </c>
      <c r="H8950" s="126" t="s">
        <v>20320</v>
      </c>
      <c r="I8950" s="126" t="s">
        <v>22565</v>
      </c>
      <c r="J8950" s="126" t="s">
        <v>26316</v>
      </c>
      <c r="K8950" s="9">
        <f>_xlfn.IFNA(VLOOKUP(Table5[[#This Row],[Section]],SubSill_Tier,2,FALSE),0)</f>
        <v>0</v>
      </c>
      <c r="L8950" s="9" t="str">
        <f t="shared" si="148"/>
        <v/>
      </c>
      <c r="M8950" s="205" t="str" cm="1">
        <f t="array" ref="M8950">_xlfn.IFS(NOT(ISERROR(VLOOKUP(Table5[[#This Row],[Section]],TB_notTB,1,FALSE))),"No",LEFT(Table5[[#This Row],[Section]],3)="ETB","PLS",LEFT(Table5[[#This Row],[Section]],1)="7","PDB",NOT(ISBLANK(Table5[[#This Row],[Section]])),"No")</f>
        <v>No</v>
      </c>
    </row>
    <row r="8951" spans="1:13" x14ac:dyDescent="0.25">
      <c r="A8951" s="126" t="s">
        <v>21414</v>
      </c>
      <c r="B8951" s="126" t="s">
        <v>22265</v>
      </c>
      <c r="C8951" s="126" t="s">
        <v>75</v>
      </c>
      <c r="D8951" s="127">
        <v>0.42599999999999999</v>
      </c>
      <c r="E8951" s="128">
        <v>224</v>
      </c>
      <c r="F8951" s="128">
        <v>150</v>
      </c>
      <c r="G8951" s="126" t="s">
        <v>15455</v>
      </c>
      <c r="H8951" s="126" t="s">
        <v>20320</v>
      </c>
      <c r="I8951" s="126" t="s">
        <v>22565</v>
      </c>
      <c r="J8951" s="126" t="s">
        <v>26316</v>
      </c>
      <c r="K8951" s="9">
        <f>_xlfn.IFNA(VLOOKUP(Table5[[#This Row],[Section]],SubSill_Tier,2,FALSE),0)</f>
        <v>0</v>
      </c>
      <c r="L8951" s="9" t="str">
        <f t="shared" si="148"/>
        <v/>
      </c>
      <c r="M8951" s="205" t="str" cm="1">
        <f t="array" ref="M8951">_xlfn.IFS(NOT(ISERROR(VLOOKUP(Table5[[#This Row],[Section]],TB_notTB,1,FALSE))),"No",LEFT(Table5[[#This Row],[Section]],3)="ETB","PLS",LEFT(Table5[[#This Row],[Section]],1)="7","PDB",NOT(ISBLANK(Table5[[#This Row],[Section]])),"No")</f>
        <v>No</v>
      </c>
    </row>
    <row r="8952" spans="1:13" x14ac:dyDescent="0.25">
      <c r="A8952" s="126" t="s">
        <v>3771</v>
      </c>
      <c r="B8952" s="126" t="s">
        <v>19769</v>
      </c>
      <c r="C8952" s="126" t="s">
        <v>75</v>
      </c>
      <c r="D8952" s="127">
        <v>1.002</v>
      </c>
      <c r="E8952" s="128">
        <v>448</v>
      </c>
      <c r="F8952" s="128">
        <v>191</v>
      </c>
      <c r="G8952" s="126" t="s">
        <v>13771</v>
      </c>
      <c r="H8952" s="126" t="s">
        <v>20212</v>
      </c>
      <c r="I8952" s="126" t="s">
        <v>20213</v>
      </c>
      <c r="J8952" s="126" t="s">
        <v>26232</v>
      </c>
      <c r="K8952" s="9">
        <f>_xlfn.IFNA(VLOOKUP(Table5[[#This Row],[Section]],SubSill_Tier,2,FALSE),0)</f>
        <v>0</v>
      </c>
      <c r="L8952" s="9" t="str">
        <f t="shared" si="148"/>
        <v/>
      </c>
      <c r="M8952" s="205" t="str" cm="1">
        <f t="array" ref="M8952">_xlfn.IFS(NOT(ISERROR(VLOOKUP(Table5[[#This Row],[Section]],TB_notTB,1,FALSE))),"No",LEFT(Table5[[#This Row],[Section]],3)="ETB","PLS",LEFT(Table5[[#This Row],[Section]],1)="7","PDB",NOT(ISBLANK(Table5[[#This Row],[Section]])),"No")</f>
        <v>No</v>
      </c>
    </row>
    <row r="8953" spans="1:13" x14ac:dyDescent="0.25">
      <c r="A8953" s="126" t="s">
        <v>3772</v>
      </c>
      <c r="B8953" s="126" t="s">
        <v>17222</v>
      </c>
      <c r="C8953" s="126" t="s">
        <v>75</v>
      </c>
      <c r="D8953" s="127">
        <v>1.22</v>
      </c>
      <c r="E8953" s="128">
        <v>390</v>
      </c>
      <c r="F8953" s="128">
        <v>191</v>
      </c>
      <c r="G8953" s="126" t="s">
        <v>13711</v>
      </c>
      <c r="H8953" s="126" t="s">
        <v>20119</v>
      </c>
      <c r="I8953" s="126" t="s">
        <v>21054</v>
      </c>
      <c r="J8953" s="126" t="s">
        <v>26232</v>
      </c>
      <c r="K8953" s="9">
        <f>_xlfn.IFNA(VLOOKUP(Table5[[#This Row],[Section]],SubSill_Tier,2,FALSE),0)</f>
        <v>0</v>
      </c>
      <c r="L8953" s="9" t="str">
        <f t="shared" si="148"/>
        <v/>
      </c>
      <c r="M8953" s="205" t="str" cm="1">
        <f t="array" ref="M8953">_xlfn.IFS(NOT(ISERROR(VLOOKUP(Table5[[#This Row],[Section]],TB_notTB,1,FALSE))),"No",LEFT(Table5[[#This Row],[Section]],3)="ETB","PLS",LEFT(Table5[[#This Row],[Section]],1)="7","PDB",NOT(ISBLANK(Table5[[#This Row],[Section]])),"No")</f>
        <v>No</v>
      </c>
    </row>
    <row r="8954" spans="1:13" x14ac:dyDescent="0.25">
      <c r="A8954" s="126" t="s">
        <v>21415</v>
      </c>
      <c r="B8954" s="126" t="s">
        <v>21416</v>
      </c>
      <c r="C8954" s="126" t="s">
        <v>75</v>
      </c>
      <c r="D8954" s="127">
        <v>25.994</v>
      </c>
      <c r="E8954" s="128">
        <v>798</v>
      </c>
      <c r="F8954" s="128">
        <v>798</v>
      </c>
      <c r="G8954" s="126" t="s">
        <v>13740</v>
      </c>
      <c r="H8954" s="126" t="s">
        <v>20124</v>
      </c>
      <c r="I8954" s="126" t="s">
        <v>21059</v>
      </c>
      <c r="J8954" s="126" t="s">
        <v>26268</v>
      </c>
      <c r="K8954" s="9">
        <f>_xlfn.IFNA(VLOOKUP(Table5[[#This Row],[Section]],SubSill_Tier,2,FALSE),0)</f>
        <v>0</v>
      </c>
      <c r="L8954" s="9" t="str">
        <f t="shared" si="148"/>
        <v>Wall</v>
      </c>
      <c r="M8954" s="205" t="str" cm="1">
        <f t="array" ref="M8954">_xlfn.IFS(NOT(ISERROR(VLOOKUP(Table5[[#This Row],[Section]],TB_notTB,1,FALSE))),"No",LEFT(Table5[[#This Row],[Section]],3)="ETB","PLS",LEFT(Table5[[#This Row],[Section]],1)="7","PDB",NOT(ISBLANK(Table5[[#This Row],[Section]])),"No")</f>
        <v>No</v>
      </c>
    </row>
    <row r="8955" spans="1:13" x14ac:dyDescent="0.25">
      <c r="A8955" s="126" t="s">
        <v>21417</v>
      </c>
      <c r="B8955" s="126" t="s">
        <v>22574</v>
      </c>
      <c r="C8955" s="126" t="s">
        <v>75</v>
      </c>
      <c r="D8955" s="127">
        <v>0.29899999999999999</v>
      </c>
      <c r="E8955" s="128">
        <v>134</v>
      </c>
      <c r="F8955" s="128">
        <v>100</v>
      </c>
      <c r="G8955" s="126" t="s">
        <v>13763</v>
      </c>
      <c r="H8955" s="126" t="s">
        <v>20250</v>
      </c>
      <c r="I8955" s="126" t="s">
        <v>21155</v>
      </c>
      <c r="J8955" s="126" t="s">
        <v>26258</v>
      </c>
      <c r="K8955" s="9">
        <f>_xlfn.IFNA(VLOOKUP(Table5[[#This Row],[Section]],SubSill_Tier,2,FALSE),0)</f>
        <v>0</v>
      </c>
      <c r="L8955" s="9" t="str">
        <f t="shared" si="148"/>
        <v/>
      </c>
      <c r="M8955" s="205" t="str" cm="1">
        <f t="array" ref="M8955">_xlfn.IFS(NOT(ISERROR(VLOOKUP(Table5[[#This Row],[Section]],TB_notTB,1,FALSE))),"No",LEFT(Table5[[#This Row],[Section]],3)="ETB","PLS",LEFT(Table5[[#This Row],[Section]],1)="7","PDB",NOT(ISBLANK(Table5[[#This Row],[Section]])),"No")</f>
        <v>No</v>
      </c>
    </row>
    <row r="8956" spans="1:13" x14ac:dyDescent="0.25">
      <c r="A8956" s="126" t="s">
        <v>21418</v>
      </c>
      <c r="B8956" s="126" t="s">
        <v>22575</v>
      </c>
      <c r="C8956" s="126" t="s">
        <v>75</v>
      </c>
      <c r="D8956" s="127">
        <v>0.30199999999999999</v>
      </c>
      <c r="E8956" s="128">
        <v>138</v>
      </c>
      <c r="F8956" s="128">
        <v>100</v>
      </c>
      <c r="G8956" s="126" t="s">
        <v>13763</v>
      </c>
      <c r="H8956" s="126" t="s">
        <v>20250</v>
      </c>
      <c r="I8956" s="126" t="s">
        <v>21155</v>
      </c>
      <c r="J8956" s="126" t="s">
        <v>26258</v>
      </c>
      <c r="K8956" s="9">
        <f>_xlfn.IFNA(VLOOKUP(Table5[[#This Row],[Section]],SubSill_Tier,2,FALSE),0)</f>
        <v>0</v>
      </c>
      <c r="L8956" s="9" t="str">
        <f t="shared" si="148"/>
        <v/>
      </c>
      <c r="M8956" s="205" t="str" cm="1">
        <f t="array" ref="M8956">_xlfn.IFS(NOT(ISERROR(VLOOKUP(Table5[[#This Row],[Section]],TB_notTB,1,FALSE))),"No",LEFT(Table5[[#This Row],[Section]],3)="ETB","PLS",LEFT(Table5[[#This Row],[Section]],1)="7","PDB",NOT(ISBLANK(Table5[[#This Row],[Section]])),"No")</f>
        <v>No</v>
      </c>
    </row>
    <row r="8957" spans="1:13" x14ac:dyDescent="0.25">
      <c r="A8957" s="126" t="s">
        <v>3773</v>
      </c>
      <c r="B8957" s="126" t="s">
        <v>17222</v>
      </c>
      <c r="C8957" s="126" t="s">
        <v>75</v>
      </c>
      <c r="D8957" s="127">
        <v>2.2709999999999999</v>
      </c>
      <c r="E8957" s="128">
        <v>694</v>
      </c>
      <c r="F8957" s="128">
        <v>215</v>
      </c>
      <c r="G8957" s="126" t="s">
        <v>13801</v>
      </c>
      <c r="H8957" s="126" t="s">
        <v>20358</v>
      </c>
      <c r="I8957" s="126" t="s">
        <v>20359</v>
      </c>
      <c r="J8957" s="126" t="s">
        <v>26232</v>
      </c>
      <c r="K8957" s="9">
        <f>_xlfn.IFNA(VLOOKUP(Table5[[#This Row],[Section]],SubSill_Tier,2,FALSE),0)</f>
        <v>0</v>
      </c>
      <c r="L8957" s="9" t="str">
        <f t="shared" si="148"/>
        <v/>
      </c>
      <c r="M8957" s="205" t="str" cm="1">
        <f t="array" ref="M8957">_xlfn.IFS(NOT(ISERROR(VLOOKUP(Table5[[#This Row],[Section]],TB_notTB,1,FALSE))),"No",LEFT(Table5[[#This Row],[Section]],3)="ETB","PLS",LEFT(Table5[[#This Row],[Section]],1)="7","PDB",NOT(ISBLANK(Table5[[#This Row],[Section]])),"No")</f>
        <v>No</v>
      </c>
    </row>
    <row r="8958" spans="1:13" x14ac:dyDescent="0.25">
      <c r="A8958" s="126" t="s">
        <v>3774</v>
      </c>
      <c r="B8958" s="126" t="s">
        <v>17222</v>
      </c>
      <c r="C8958" s="126" t="s">
        <v>75</v>
      </c>
      <c r="D8958" s="127">
        <v>1.2290000000000001</v>
      </c>
      <c r="E8958" s="128">
        <v>536</v>
      </c>
      <c r="F8958" s="128">
        <v>185</v>
      </c>
      <c r="G8958" s="126" t="s">
        <v>13771</v>
      </c>
      <c r="H8958" s="126" t="s">
        <v>20212</v>
      </c>
      <c r="I8958" s="126" t="s">
        <v>20213</v>
      </c>
      <c r="J8958" s="126" t="s">
        <v>26232</v>
      </c>
      <c r="K8958" s="9">
        <f>_xlfn.IFNA(VLOOKUP(Table5[[#This Row],[Section]],SubSill_Tier,2,FALSE),0)</f>
        <v>0</v>
      </c>
      <c r="L8958" s="9" t="str">
        <f t="shared" si="148"/>
        <v/>
      </c>
      <c r="M8958" s="205" t="str" cm="1">
        <f t="array" ref="M8958">_xlfn.IFS(NOT(ISERROR(VLOOKUP(Table5[[#This Row],[Section]],TB_notTB,1,FALSE))),"No",LEFT(Table5[[#This Row],[Section]],3)="ETB","PLS",LEFT(Table5[[#This Row],[Section]],1)="7","PDB",NOT(ISBLANK(Table5[[#This Row],[Section]])),"No")</f>
        <v>No</v>
      </c>
    </row>
    <row r="8959" spans="1:13" x14ac:dyDescent="0.25">
      <c r="A8959" s="126" t="s">
        <v>3775</v>
      </c>
      <c r="B8959" s="126" t="s">
        <v>4359</v>
      </c>
      <c r="C8959" s="126" t="s">
        <v>75</v>
      </c>
      <c r="D8959" s="127">
        <v>0.73799999999999999</v>
      </c>
      <c r="E8959" s="128">
        <v>321</v>
      </c>
      <c r="F8959" s="128">
        <v>100</v>
      </c>
      <c r="G8959" s="126" t="s">
        <v>13746</v>
      </c>
      <c r="H8959" s="126" t="s">
        <v>20164</v>
      </c>
      <c r="I8959" s="126" t="s">
        <v>21085</v>
      </c>
      <c r="J8959" s="126" t="s">
        <v>26232</v>
      </c>
      <c r="K8959" s="9">
        <f>_xlfn.IFNA(VLOOKUP(Table5[[#This Row],[Section]],SubSill_Tier,2,FALSE),0)</f>
        <v>0</v>
      </c>
      <c r="L8959" s="9" t="str">
        <f t="shared" si="148"/>
        <v/>
      </c>
      <c r="M8959" s="205" t="str" cm="1">
        <f t="array" ref="M8959">_xlfn.IFS(NOT(ISERROR(VLOOKUP(Table5[[#This Row],[Section]],TB_notTB,1,FALSE))),"No",LEFT(Table5[[#This Row],[Section]],3)="ETB","PLS",LEFT(Table5[[#This Row],[Section]],1)="7","PDB",NOT(ISBLANK(Table5[[#This Row],[Section]])),"No")</f>
        <v>No</v>
      </c>
    </row>
    <row r="8960" spans="1:13" x14ac:dyDescent="0.25">
      <c r="A8960" s="126" t="s">
        <v>21419</v>
      </c>
      <c r="B8960" s="126" t="s">
        <v>21813</v>
      </c>
      <c r="C8960" s="126" t="s">
        <v>75</v>
      </c>
      <c r="D8960" s="127">
        <v>1.71</v>
      </c>
      <c r="E8960" s="128">
        <v>434</v>
      </c>
      <c r="F8960" s="128">
        <v>290</v>
      </c>
      <c r="G8960" s="126" t="s">
        <v>15390</v>
      </c>
      <c r="H8960" s="126" t="s">
        <v>20308</v>
      </c>
      <c r="I8960" s="126" t="s">
        <v>21195</v>
      </c>
      <c r="J8960" s="126" t="s">
        <v>26312</v>
      </c>
      <c r="K8960" s="9">
        <f>_xlfn.IFNA(VLOOKUP(Table5[[#This Row],[Section]],SubSill_Tier,2,FALSE),0)</f>
        <v>0</v>
      </c>
      <c r="L8960" s="9" t="str">
        <f t="shared" si="148"/>
        <v/>
      </c>
      <c r="M8960" s="205" t="str" cm="1">
        <f t="array" ref="M8960">_xlfn.IFS(NOT(ISERROR(VLOOKUP(Table5[[#This Row],[Section]],TB_notTB,1,FALSE))),"No",LEFT(Table5[[#This Row],[Section]],3)="ETB","PLS",LEFT(Table5[[#This Row],[Section]],1)="7","PDB",NOT(ISBLANK(Table5[[#This Row],[Section]])),"No")</f>
        <v>No</v>
      </c>
    </row>
    <row r="8961" spans="1:13" x14ac:dyDescent="0.25">
      <c r="A8961" s="126" t="s">
        <v>21420</v>
      </c>
      <c r="B8961" s="126" t="s">
        <v>21814</v>
      </c>
      <c r="C8961" s="126" t="s">
        <v>75</v>
      </c>
      <c r="D8961" s="127">
        <v>1.6319999999999999</v>
      </c>
      <c r="E8961" s="128">
        <v>376</v>
      </c>
      <c r="F8961" s="128">
        <v>251</v>
      </c>
      <c r="G8961" s="126" t="s">
        <v>15390</v>
      </c>
      <c r="H8961" s="126" t="s">
        <v>20308</v>
      </c>
      <c r="I8961" s="126" t="s">
        <v>21195</v>
      </c>
      <c r="J8961" s="126" t="s">
        <v>26312</v>
      </c>
      <c r="K8961" s="9">
        <f>_xlfn.IFNA(VLOOKUP(Table5[[#This Row],[Section]],SubSill_Tier,2,FALSE),0)</f>
        <v>0</v>
      </c>
      <c r="L8961" s="9" t="str">
        <f t="shared" si="148"/>
        <v/>
      </c>
      <c r="M8961" s="205" t="str" cm="1">
        <f t="array" ref="M8961">_xlfn.IFS(NOT(ISERROR(VLOOKUP(Table5[[#This Row],[Section]],TB_notTB,1,FALSE))),"No",LEFT(Table5[[#This Row],[Section]],3)="ETB","PLS",LEFT(Table5[[#This Row],[Section]],1)="7","PDB",NOT(ISBLANK(Table5[[#This Row],[Section]])),"No")</f>
        <v>No</v>
      </c>
    </row>
    <row r="8962" spans="1:13" x14ac:dyDescent="0.25">
      <c r="A8962" s="126" t="s">
        <v>3776</v>
      </c>
      <c r="B8962" s="126" t="s">
        <v>17222</v>
      </c>
      <c r="C8962" s="126" t="s">
        <v>75</v>
      </c>
      <c r="D8962" s="127">
        <v>1.0609999999999999</v>
      </c>
      <c r="E8962" s="128">
        <v>457</v>
      </c>
      <c r="F8962" s="128">
        <v>113</v>
      </c>
      <c r="G8962" s="126" t="s">
        <v>13771</v>
      </c>
      <c r="H8962" s="126" t="s">
        <v>20212</v>
      </c>
      <c r="I8962" s="126" t="s">
        <v>20213</v>
      </c>
      <c r="J8962" s="126" t="s">
        <v>26232</v>
      </c>
      <c r="K8962" s="9">
        <f>_xlfn.IFNA(VLOOKUP(Table5[[#This Row],[Section]],SubSill_Tier,2,FALSE),0)</f>
        <v>0</v>
      </c>
      <c r="L8962" s="9" t="str">
        <f t="shared" ref="L8962:L9025" si="149">IFERROR(IF(LEFT(G8962,2)="AI",IF(_xlfn.NUMBERVALUE(IFERROR(LEFT(IF(ISERROR(FIND("X",UPPER(B8962))),UPPER(B8962),RIGHT(UPPER(B8962),LEN(UPPER(B8962))-FIND("~",SUBSTITUTE(UPPER(B8962),"X","~",LEN(UPPER(B8962))-LEN(SUBSTITUTE(UPPER(B8962),"X","")))))),FIND(" ",IF(ISERROR(FIND("X",UPPER(B8962))),UPPER(B8962),RIGHT(UPPER(B8962),LEN(UPPER(B8962))-FIND("~",SUBSTITUTE(UPPER(B8962),"X","~",LEN(UPPER(B8962))-LEN(SUBSTITUTE(UPPER(B8962),"X","")))))),1)-1),IF(ISERROR(FIND("X",UPPER(B8962))),UPPER(B8962),RIGHT(UPPER(B8962),LEN(UPPER(B8962))-FIND("~",SUBSTITUTE(UPPER(B8962),"X","~",LEN(UPPER(B8962))-LEN(SUBSTITUTE(UPPER(B8962),"X",""))))))),".")&gt;=5,"Wall",""),""),"")</f>
        <v/>
      </c>
      <c r="M8962" s="205" t="str" cm="1">
        <f t="array" ref="M8962">_xlfn.IFS(NOT(ISERROR(VLOOKUP(Table5[[#This Row],[Section]],TB_notTB,1,FALSE))),"No",LEFT(Table5[[#This Row],[Section]],3)="ETB","PLS",LEFT(Table5[[#This Row],[Section]],1)="7","PDB",NOT(ISBLANK(Table5[[#This Row],[Section]])),"No")</f>
        <v>No</v>
      </c>
    </row>
    <row r="8963" spans="1:13" x14ac:dyDescent="0.25">
      <c r="A8963" s="126" t="s">
        <v>21421</v>
      </c>
      <c r="B8963" s="126" t="s">
        <v>21815</v>
      </c>
      <c r="C8963" s="126" t="s">
        <v>75</v>
      </c>
      <c r="D8963" s="127">
        <v>1.847</v>
      </c>
      <c r="E8963" s="128">
        <v>492</v>
      </c>
      <c r="F8963" s="128">
        <v>328</v>
      </c>
      <c r="G8963" s="126" t="s">
        <v>15390</v>
      </c>
      <c r="H8963" s="126" t="s">
        <v>20308</v>
      </c>
      <c r="I8963" s="126" t="s">
        <v>21195</v>
      </c>
      <c r="J8963" s="126" t="s">
        <v>26312</v>
      </c>
      <c r="K8963" s="9">
        <f>_xlfn.IFNA(VLOOKUP(Table5[[#This Row],[Section]],SubSill_Tier,2,FALSE),0)</f>
        <v>0</v>
      </c>
      <c r="L8963" s="9" t="str">
        <f t="shared" si="149"/>
        <v/>
      </c>
      <c r="M8963" s="205" t="str" cm="1">
        <f t="array" ref="M8963">_xlfn.IFS(NOT(ISERROR(VLOOKUP(Table5[[#This Row],[Section]],TB_notTB,1,FALSE))),"No",LEFT(Table5[[#This Row],[Section]],3)="ETB","PLS",LEFT(Table5[[#This Row],[Section]],1)="7","PDB",NOT(ISBLANK(Table5[[#This Row],[Section]])),"No")</f>
        <v>No</v>
      </c>
    </row>
    <row r="8964" spans="1:13" x14ac:dyDescent="0.25">
      <c r="A8964" s="126" t="s">
        <v>21422</v>
      </c>
      <c r="B8964" s="126" t="s">
        <v>21816</v>
      </c>
      <c r="C8964" s="126" t="s">
        <v>75</v>
      </c>
      <c r="D8964" s="127">
        <v>1.7689999999999999</v>
      </c>
      <c r="E8964" s="128">
        <v>434</v>
      </c>
      <c r="F8964" s="128">
        <v>290</v>
      </c>
      <c r="G8964" s="126" t="s">
        <v>15390</v>
      </c>
      <c r="H8964" s="126" t="s">
        <v>20308</v>
      </c>
      <c r="I8964" s="126" t="s">
        <v>21195</v>
      </c>
      <c r="J8964" s="126" t="s">
        <v>26312</v>
      </c>
      <c r="K8964" s="9">
        <f>_xlfn.IFNA(VLOOKUP(Table5[[#This Row],[Section]],SubSill_Tier,2,FALSE),0)</f>
        <v>0</v>
      </c>
      <c r="L8964" s="9" t="str">
        <f t="shared" si="149"/>
        <v/>
      </c>
      <c r="M8964" s="205" t="str" cm="1">
        <f t="array" ref="M8964">_xlfn.IFS(NOT(ISERROR(VLOOKUP(Table5[[#This Row],[Section]],TB_notTB,1,FALSE))),"No",LEFT(Table5[[#This Row],[Section]],3)="ETB","PLS",LEFT(Table5[[#This Row],[Section]],1)="7","PDB",NOT(ISBLANK(Table5[[#This Row],[Section]])),"No")</f>
        <v>No</v>
      </c>
    </row>
    <row r="8965" spans="1:13" x14ac:dyDescent="0.25">
      <c r="A8965" s="126" t="s">
        <v>21423</v>
      </c>
      <c r="B8965" s="126" t="s">
        <v>21817</v>
      </c>
      <c r="C8965" s="126" t="s">
        <v>75</v>
      </c>
      <c r="D8965" s="127">
        <v>1.548</v>
      </c>
      <c r="E8965" s="128">
        <v>404</v>
      </c>
      <c r="F8965" s="128">
        <v>270</v>
      </c>
      <c r="G8965" s="126" t="s">
        <v>15390</v>
      </c>
      <c r="H8965" s="126" t="s">
        <v>20308</v>
      </c>
      <c r="I8965" s="126" t="s">
        <v>21195</v>
      </c>
      <c r="J8965" s="126" t="s">
        <v>26312</v>
      </c>
      <c r="K8965" s="9">
        <f>_xlfn.IFNA(VLOOKUP(Table5[[#This Row],[Section]],SubSill_Tier,2,FALSE),0)</f>
        <v>0</v>
      </c>
      <c r="L8965" s="9" t="str">
        <f t="shared" si="149"/>
        <v/>
      </c>
      <c r="M8965" s="205" t="str" cm="1">
        <f t="array" ref="M8965">_xlfn.IFS(NOT(ISERROR(VLOOKUP(Table5[[#This Row],[Section]],TB_notTB,1,FALSE))),"No",LEFT(Table5[[#This Row],[Section]],3)="ETB","PLS",LEFT(Table5[[#This Row],[Section]],1)="7","PDB",NOT(ISBLANK(Table5[[#This Row],[Section]])),"No")</f>
        <v>No</v>
      </c>
    </row>
    <row r="8966" spans="1:13" x14ac:dyDescent="0.25">
      <c r="A8966" s="126" t="s">
        <v>21424</v>
      </c>
      <c r="B8966" s="126" t="s">
        <v>21818</v>
      </c>
      <c r="C8966" s="126" t="s">
        <v>75</v>
      </c>
      <c r="D8966" s="127">
        <v>1.47</v>
      </c>
      <c r="E8966" s="128">
        <v>346</v>
      </c>
      <c r="F8966" s="128">
        <v>231</v>
      </c>
      <c r="G8966" s="126" t="s">
        <v>15390</v>
      </c>
      <c r="H8966" s="126" t="s">
        <v>20308</v>
      </c>
      <c r="I8966" s="126" t="s">
        <v>21195</v>
      </c>
      <c r="J8966" s="126" t="s">
        <v>26312</v>
      </c>
      <c r="K8966" s="9">
        <f>_xlfn.IFNA(VLOOKUP(Table5[[#This Row],[Section]],SubSill_Tier,2,FALSE),0)</f>
        <v>0</v>
      </c>
      <c r="L8966" s="9" t="str">
        <f t="shared" si="149"/>
        <v/>
      </c>
      <c r="M8966" s="205" t="str" cm="1">
        <f t="array" ref="M8966">_xlfn.IFS(NOT(ISERROR(VLOOKUP(Table5[[#This Row],[Section]],TB_notTB,1,FALSE))),"No",LEFT(Table5[[#This Row],[Section]],3)="ETB","PLS",LEFT(Table5[[#This Row],[Section]],1)="7","PDB",NOT(ISBLANK(Table5[[#This Row],[Section]])),"No")</f>
        <v>No</v>
      </c>
    </row>
    <row r="8967" spans="1:13" x14ac:dyDescent="0.25">
      <c r="A8967" s="126" t="s">
        <v>21425</v>
      </c>
      <c r="B8967" s="126" t="s">
        <v>21819</v>
      </c>
      <c r="C8967" s="126" t="s">
        <v>75</v>
      </c>
      <c r="D8967" s="127">
        <v>0.71599999999999997</v>
      </c>
      <c r="E8967" s="128">
        <v>296</v>
      </c>
      <c r="F8967" s="128">
        <v>197</v>
      </c>
      <c r="G8967" s="126" t="s">
        <v>15390</v>
      </c>
      <c r="H8967" s="126" t="s">
        <v>20308</v>
      </c>
      <c r="I8967" s="126" t="s">
        <v>21195</v>
      </c>
      <c r="J8967" s="126" t="s">
        <v>26312</v>
      </c>
      <c r="K8967" s="9">
        <f>_xlfn.IFNA(VLOOKUP(Table5[[#This Row],[Section]],SubSill_Tier,2,FALSE),0)</f>
        <v>0</v>
      </c>
      <c r="L8967" s="9" t="str">
        <f t="shared" si="149"/>
        <v/>
      </c>
      <c r="M8967" s="205" t="str" cm="1">
        <f t="array" ref="M8967">_xlfn.IFS(NOT(ISERROR(VLOOKUP(Table5[[#This Row],[Section]],TB_notTB,1,FALSE))),"No",LEFT(Table5[[#This Row],[Section]],3)="ETB","PLS",LEFT(Table5[[#This Row],[Section]],1)="7","PDB",NOT(ISBLANK(Table5[[#This Row],[Section]])),"No")</f>
        <v>No</v>
      </c>
    </row>
    <row r="8968" spans="1:13" x14ac:dyDescent="0.25">
      <c r="A8968" s="126" t="s">
        <v>21426</v>
      </c>
      <c r="B8968" s="126" t="s">
        <v>21820</v>
      </c>
      <c r="C8968" s="126" t="s">
        <v>75</v>
      </c>
      <c r="D8968" s="127">
        <v>0.77500000000000002</v>
      </c>
      <c r="E8968" s="128">
        <v>309</v>
      </c>
      <c r="F8968" s="128">
        <v>206</v>
      </c>
      <c r="G8968" s="126" t="s">
        <v>15390</v>
      </c>
      <c r="H8968" s="126" t="s">
        <v>20308</v>
      </c>
      <c r="I8968" s="126" t="s">
        <v>21195</v>
      </c>
      <c r="J8968" s="126" t="s">
        <v>26312</v>
      </c>
      <c r="K8968" s="9">
        <f>_xlfn.IFNA(VLOOKUP(Table5[[#This Row],[Section]],SubSill_Tier,2,FALSE),0)</f>
        <v>0</v>
      </c>
      <c r="L8968" s="9" t="str">
        <f t="shared" si="149"/>
        <v/>
      </c>
      <c r="M8968" s="205" t="str" cm="1">
        <f t="array" ref="M8968">_xlfn.IFS(NOT(ISERROR(VLOOKUP(Table5[[#This Row],[Section]],TB_notTB,1,FALSE))),"No",LEFT(Table5[[#This Row],[Section]],3)="ETB","PLS",LEFT(Table5[[#This Row],[Section]],1)="7","PDB",NOT(ISBLANK(Table5[[#This Row],[Section]])),"No")</f>
        <v>No</v>
      </c>
    </row>
    <row r="8969" spans="1:13" x14ac:dyDescent="0.25">
      <c r="A8969" s="126" t="s">
        <v>21427</v>
      </c>
      <c r="B8969" s="126" t="s">
        <v>21821</v>
      </c>
      <c r="C8969" s="126" t="s">
        <v>75</v>
      </c>
      <c r="D8969" s="127">
        <v>1.61</v>
      </c>
      <c r="E8969" s="128">
        <v>611</v>
      </c>
      <c r="F8969" s="128">
        <v>410</v>
      </c>
      <c r="G8969" s="126" t="s">
        <v>15390</v>
      </c>
      <c r="H8969" s="126" t="s">
        <v>20308</v>
      </c>
      <c r="I8969" s="126" t="s">
        <v>21195</v>
      </c>
      <c r="J8969" s="126" t="s">
        <v>26312</v>
      </c>
      <c r="K8969" s="9">
        <f>_xlfn.IFNA(VLOOKUP(Table5[[#This Row],[Section]],SubSill_Tier,2,FALSE),0)</f>
        <v>0</v>
      </c>
      <c r="L8969" s="9" t="str">
        <f t="shared" si="149"/>
        <v/>
      </c>
      <c r="M8969" s="205" t="str" cm="1">
        <f t="array" ref="M8969">_xlfn.IFS(NOT(ISERROR(VLOOKUP(Table5[[#This Row],[Section]],TB_notTB,1,FALSE))),"No",LEFT(Table5[[#This Row],[Section]],3)="ETB","PLS",LEFT(Table5[[#This Row],[Section]],1)="7","PDB",NOT(ISBLANK(Table5[[#This Row],[Section]])),"No")</f>
        <v>No</v>
      </c>
    </row>
    <row r="8970" spans="1:13" x14ac:dyDescent="0.25">
      <c r="A8970" s="126" t="s">
        <v>21428</v>
      </c>
      <c r="B8970" s="126" t="s">
        <v>21822</v>
      </c>
      <c r="C8970" s="126" t="s">
        <v>75</v>
      </c>
      <c r="D8970" s="127">
        <v>1.597</v>
      </c>
      <c r="E8970" s="128">
        <v>604</v>
      </c>
      <c r="F8970" s="128">
        <v>405</v>
      </c>
      <c r="G8970" s="126" t="s">
        <v>15390</v>
      </c>
      <c r="H8970" s="126" t="s">
        <v>20308</v>
      </c>
      <c r="I8970" s="126" t="s">
        <v>21195</v>
      </c>
      <c r="J8970" s="126" t="s">
        <v>26312</v>
      </c>
      <c r="K8970" s="9">
        <f>_xlfn.IFNA(VLOOKUP(Table5[[#This Row],[Section]],SubSill_Tier,2,FALSE),0)</f>
        <v>0</v>
      </c>
      <c r="L8970" s="9" t="str">
        <f t="shared" si="149"/>
        <v/>
      </c>
      <c r="M8970" s="205" t="str" cm="1">
        <f t="array" ref="M8970">_xlfn.IFS(NOT(ISERROR(VLOOKUP(Table5[[#This Row],[Section]],TB_notTB,1,FALSE))),"No",LEFT(Table5[[#This Row],[Section]],3)="ETB","PLS",LEFT(Table5[[#This Row],[Section]],1)="7","PDB",NOT(ISBLANK(Table5[[#This Row],[Section]])),"No")</f>
        <v>No</v>
      </c>
    </row>
    <row r="8971" spans="1:13" x14ac:dyDescent="0.25">
      <c r="A8971" s="126" t="s">
        <v>21429</v>
      </c>
      <c r="B8971" s="126" t="s">
        <v>21823</v>
      </c>
      <c r="C8971" s="126" t="s">
        <v>75</v>
      </c>
      <c r="D8971" s="127">
        <v>2.226</v>
      </c>
      <c r="E8971" s="128">
        <v>720</v>
      </c>
      <c r="F8971" s="128">
        <v>480</v>
      </c>
      <c r="G8971" s="126" t="s">
        <v>15390</v>
      </c>
      <c r="H8971" s="126" t="s">
        <v>20308</v>
      </c>
      <c r="I8971" s="126" t="s">
        <v>21195</v>
      </c>
      <c r="J8971" s="126" t="s">
        <v>26312</v>
      </c>
      <c r="K8971" s="9">
        <f>_xlfn.IFNA(VLOOKUP(Table5[[#This Row],[Section]],SubSill_Tier,2,FALSE),0)</f>
        <v>0</v>
      </c>
      <c r="L8971" s="9" t="str">
        <f t="shared" si="149"/>
        <v/>
      </c>
      <c r="M8971" s="205" t="str" cm="1">
        <f t="array" ref="M8971">_xlfn.IFS(NOT(ISERROR(VLOOKUP(Table5[[#This Row],[Section]],TB_notTB,1,FALSE))),"No",LEFT(Table5[[#This Row],[Section]],3)="ETB","PLS",LEFT(Table5[[#This Row],[Section]],1)="7","PDB",NOT(ISBLANK(Table5[[#This Row],[Section]])),"No")</f>
        <v>No</v>
      </c>
    </row>
    <row r="8972" spans="1:13" x14ac:dyDescent="0.25">
      <c r="A8972" s="126" t="s">
        <v>21430</v>
      </c>
      <c r="B8972" s="126" t="s">
        <v>21824</v>
      </c>
      <c r="C8972" s="126" t="s">
        <v>75</v>
      </c>
      <c r="D8972" s="127">
        <v>1.6060000000000001</v>
      </c>
      <c r="E8972" s="128">
        <v>511</v>
      </c>
      <c r="F8972" s="128">
        <v>341</v>
      </c>
      <c r="G8972" s="126" t="s">
        <v>15390</v>
      </c>
      <c r="H8972" s="126" t="s">
        <v>20308</v>
      </c>
      <c r="I8972" s="126" t="s">
        <v>21195</v>
      </c>
      <c r="J8972" s="126" t="s">
        <v>26312</v>
      </c>
      <c r="K8972" s="9">
        <f>_xlfn.IFNA(VLOOKUP(Table5[[#This Row],[Section]],SubSill_Tier,2,FALSE),0)</f>
        <v>0</v>
      </c>
      <c r="L8972" s="9" t="str">
        <f t="shared" si="149"/>
        <v/>
      </c>
      <c r="M8972" s="205" t="str" cm="1">
        <f t="array" ref="M8972">_xlfn.IFS(NOT(ISERROR(VLOOKUP(Table5[[#This Row],[Section]],TB_notTB,1,FALSE))),"No",LEFT(Table5[[#This Row],[Section]],3)="ETB","PLS",LEFT(Table5[[#This Row],[Section]],1)="7","PDB",NOT(ISBLANK(Table5[[#This Row],[Section]])),"No")</f>
        <v>No</v>
      </c>
    </row>
    <row r="8973" spans="1:13" x14ac:dyDescent="0.25">
      <c r="A8973" s="126" t="s">
        <v>3777</v>
      </c>
      <c r="B8973" s="126" t="s">
        <v>17222</v>
      </c>
      <c r="C8973" s="126" t="s">
        <v>75</v>
      </c>
      <c r="D8973" s="127">
        <v>1.698</v>
      </c>
      <c r="E8973" s="128">
        <v>278</v>
      </c>
      <c r="F8973" s="128">
        <v>206</v>
      </c>
      <c r="G8973" s="126" t="s">
        <v>13767</v>
      </c>
      <c r="H8973" s="126" t="s">
        <v>20203</v>
      </c>
      <c r="I8973" s="126" t="s">
        <v>20204</v>
      </c>
      <c r="J8973" s="126" t="s">
        <v>26232</v>
      </c>
      <c r="K8973" s="9">
        <f>_xlfn.IFNA(VLOOKUP(Table5[[#This Row],[Section]],SubSill_Tier,2,FALSE),0)</f>
        <v>0</v>
      </c>
      <c r="L8973" s="9" t="str">
        <f t="shared" si="149"/>
        <v/>
      </c>
      <c r="M8973" s="205" t="str" cm="1">
        <f t="array" ref="M8973">_xlfn.IFS(NOT(ISERROR(VLOOKUP(Table5[[#This Row],[Section]],TB_notTB,1,FALSE))),"No",LEFT(Table5[[#This Row],[Section]],3)="ETB","PLS",LEFT(Table5[[#This Row],[Section]],1)="7","PDB",NOT(ISBLANK(Table5[[#This Row],[Section]])),"No")</f>
        <v>No</v>
      </c>
    </row>
    <row r="8974" spans="1:13" x14ac:dyDescent="0.25">
      <c r="A8974" s="126" t="s">
        <v>21431</v>
      </c>
      <c r="B8974" s="126" t="s">
        <v>21825</v>
      </c>
      <c r="C8974" s="126" t="s">
        <v>75</v>
      </c>
      <c r="D8974" s="127">
        <v>2.411</v>
      </c>
      <c r="E8974" s="128">
        <v>695</v>
      </c>
      <c r="F8974" s="128">
        <v>695</v>
      </c>
      <c r="G8974" s="126" t="s">
        <v>15390</v>
      </c>
      <c r="H8974" s="126" t="s">
        <v>20308</v>
      </c>
      <c r="I8974" s="126" t="s">
        <v>21195</v>
      </c>
      <c r="J8974" s="126" t="s">
        <v>26312</v>
      </c>
      <c r="K8974" s="9">
        <f>_xlfn.IFNA(VLOOKUP(Table5[[#This Row],[Section]],SubSill_Tier,2,FALSE),0)</f>
        <v>0</v>
      </c>
      <c r="L8974" s="9" t="str">
        <f t="shared" si="149"/>
        <v/>
      </c>
      <c r="M8974" s="205" t="str" cm="1">
        <f t="array" ref="M8974">_xlfn.IFS(NOT(ISERROR(VLOOKUP(Table5[[#This Row],[Section]],TB_notTB,1,FALSE))),"No",LEFT(Table5[[#This Row],[Section]],3)="ETB","PLS",LEFT(Table5[[#This Row],[Section]],1)="7","PDB",NOT(ISBLANK(Table5[[#This Row],[Section]])),"No")</f>
        <v>No</v>
      </c>
    </row>
    <row r="8975" spans="1:13" x14ac:dyDescent="0.25">
      <c r="A8975" s="126" t="s">
        <v>3778</v>
      </c>
      <c r="B8975" s="126" t="s">
        <v>17222</v>
      </c>
      <c r="C8975" s="126" t="s">
        <v>75</v>
      </c>
      <c r="D8975" s="127">
        <v>1.883</v>
      </c>
      <c r="E8975" s="128">
        <v>410</v>
      </c>
      <c r="F8975" s="128">
        <v>246</v>
      </c>
      <c r="G8975" s="126" t="s">
        <v>13767</v>
      </c>
      <c r="H8975" s="126" t="s">
        <v>20203</v>
      </c>
      <c r="I8975" s="126" t="s">
        <v>20204</v>
      </c>
      <c r="J8975" s="126" t="s">
        <v>26232</v>
      </c>
      <c r="K8975" s="9">
        <f>_xlfn.IFNA(VLOOKUP(Table5[[#This Row],[Section]],SubSill_Tier,2,FALSE),0)</f>
        <v>0</v>
      </c>
      <c r="L8975" s="9" t="str">
        <f t="shared" si="149"/>
        <v/>
      </c>
      <c r="M8975" s="205" t="str" cm="1">
        <f t="array" ref="M8975">_xlfn.IFS(NOT(ISERROR(VLOOKUP(Table5[[#This Row],[Section]],TB_notTB,1,FALSE))),"No",LEFT(Table5[[#This Row],[Section]],3)="ETB","PLS",LEFT(Table5[[#This Row],[Section]],1)="7","PDB",NOT(ISBLANK(Table5[[#This Row],[Section]])),"No")</f>
        <v>No</v>
      </c>
    </row>
    <row r="8976" spans="1:13" x14ac:dyDescent="0.25">
      <c r="A8976" s="126" t="s">
        <v>21432</v>
      </c>
      <c r="B8976" s="126" t="s">
        <v>21826</v>
      </c>
      <c r="C8976" s="126" t="s">
        <v>75</v>
      </c>
      <c r="D8976" s="127">
        <v>3.4340000000000002</v>
      </c>
      <c r="E8976" s="128">
        <v>747</v>
      </c>
      <c r="F8976" s="128">
        <v>498</v>
      </c>
      <c r="G8976" s="126" t="s">
        <v>15390</v>
      </c>
      <c r="H8976" s="126" t="s">
        <v>20308</v>
      </c>
      <c r="I8976" s="126" t="s">
        <v>21195</v>
      </c>
      <c r="J8976" s="126" t="s">
        <v>26356</v>
      </c>
      <c r="K8976" s="9">
        <f>_xlfn.IFNA(VLOOKUP(Table5[[#This Row],[Section]],SubSill_Tier,2,FALSE),0)</f>
        <v>0</v>
      </c>
      <c r="L8976" s="9" t="str">
        <f t="shared" si="149"/>
        <v/>
      </c>
      <c r="M8976" s="205" t="str" cm="1">
        <f t="array" ref="M8976">_xlfn.IFS(NOT(ISERROR(VLOOKUP(Table5[[#This Row],[Section]],TB_notTB,1,FALSE))),"No",LEFT(Table5[[#This Row],[Section]],3)="ETB","PLS",LEFT(Table5[[#This Row],[Section]],1)="7","PDB",NOT(ISBLANK(Table5[[#This Row],[Section]])),"No")</f>
        <v>No</v>
      </c>
    </row>
    <row r="8977" spans="1:13" x14ac:dyDescent="0.25">
      <c r="A8977" s="126" t="s">
        <v>21433</v>
      </c>
      <c r="B8977" s="126" t="s">
        <v>26501</v>
      </c>
      <c r="C8977" s="126" t="s">
        <v>98</v>
      </c>
      <c r="D8977" s="127">
        <v>1.8029999999999999</v>
      </c>
      <c r="E8977" s="128">
        <v>420</v>
      </c>
      <c r="F8977" s="128">
        <v>313</v>
      </c>
      <c r="G8977" s="126" t="s">
        <v>17572</v>
      </c>
      <c r="H8977" s="126" t="s">
        <v>20386</v>
      </c>
      <c r="I8977" s="126" t="s">
        <v>20387</v>
      </c>
      <c r="J8977" s="126" t="s">
        <v>26348</v>
      </c>
      <c r="K8977" s="9">
        <f>_xlfn.IFNA(VLOOKUP(Table5[[#This Row],[Section]],SubSill_Tier,2,FALSE),0)</f>
        <v>0</v>
      </c>
      <c r="L8977" s="9" t="str">
        <f t="shared" si="149"/>
        <v/>
      </c>
      <c r="M8977" s="205" t="str" cm="1">
        <f t="array" ref="M8977">_xlfn.IFS(NOT(ISERROR(VLOOKUP(Table5[[#This Row],[Section]],TB_notTB,1,FALSE))),"No",LEFT(Table5[[#This Row],[Section]],3)="ETB","PLS",LEFT(Table5[[#This Row],[Section]],1)="7","PDB",NOT(ISBLANK(Table5[[#This Row],[Section]])),"No")</f>
        <v>No</v>
      </c>
    </row>
    <row r="8978" spans="1:13" x14ac:dyDescent="0.25">
      <c r="A8978" s="126" t="s">
        <v>21434</v>
      </c>
      <c r="B8978" s="126" t="s">
        <v>26502</v>
      </c>
      <c r="C8978" s="126" t="s">
        <v>98</v>
      </c>
      <c r="D8978" s="127">
        <v>2.2400000000000002</v>
      </c>
      <c r="E8978" s="128">
        <v>501</v>
      </c>
      <c r="F8978" s="128">
        <v>334</v>
      </c>
      <c r="G8978" s="126" t="s">
        <v>17572</v>
      </c>
      <c r="H8978" s="126" t="s">
        <v>20386</v>
      </c>
      <c r="I8978" s="126" t="s">
        <v>20387</v>
      </c>
      <c r="J8978" s="126" t="s">
        <v>26348</v>
      </c>
      <c r="K8978" s="9">
        <f>_xlfn.IFNA(VLOOKUP(Table5[[#This Row],[Section]],SubSill_Tier,2,FALSE),0)</f>
        <v>0</v>
      </c>
      <c r="L8978" s="9" t="str">
        <f t="shared" si="149"/>
        <v/>
      </c>
      <c r="M8978" s="205" t="str" cm="1">
        <f t="array" ref="M8978">_xlfn.IFS(NOT(ISERROR(VLOOKUP(Table5[[#This Row],[Section]],TB_notTB,1,FALSE))),"No",LEFT(Table5[[#This Row],[Section]],3)="ETB","PLS",LEFT(Table5[[#This Row],[Section]],1)="7","PDB",NOT(ISBLANK(Table5[[#This Row],[Section]])),"No")</f>
        <v>No</v>
      </c>
    </row>
    <row r="8979" spans="1:13" x14ac:dyDescent="0.25">
      <c r="A8979" s="126" t="s">
        <v>21435</v>
      </c>
      <c r="B8979" s="126" t="s">
        <v>26503</v>
      </c>
      <c r="C8979" s="126" t="s">
        <v>98</v>
      </c>
      <c r="D8979" s="127">
        <v>0.307</v>
      </c>
      <c r="E8979" s="128">
        <v>152</v>
      </c>
      <c r="F8979" s="128">
        <v>102</v>
      </c>
      <c r="G8979" s="126" t="s">
        <v>17572</v>
      </c>
      <c r="H8979" s="126" t="s">
        <v>20386</v>
      </c>
      <c r="I8979" s="126" t="s">
        <v>20387</v>
      </c>
      <c r="J8979" s="126" t="s">
        <v>26348</v>
      </c>
      <c r="K8979" s="9">
        <f>_xlfn.IFNA(VLOOKUP(Table5[[#This Row],[Section]],SubSill_Tier,2,FALSE),0)</f>
        <v>0</v>
      </c>
      <c r="L8979" s="9" t="str">
        <f t="shared" si="149"/>
        <v/>
      </c>
      <c r="M8979" s="205" t="str" cm="1">
        <f t="array" ref="M8979">_xlfn.IFS(NOT(ISERROR(VLOOKUP(Table5[[#This Row],[Section]],TB_notTB,1,FALSE))),"No",LEFT(Table5[[#This Row],[Section]],3)="ETB","PLS",LEFT(Table5[[#This Row],[Section]],1)="7","PDB",NOT(ISBLANK(Table5[[#This Row],[Section]])),"No")</f>
        <v>No</v>
      </c>
    </row>
    <row r="8980" spans="1:13" x14ac:dyDescent="0.25">
      <c r="A8980" s="126" t="s">
        <v>21436</v>
      </c>
      <c r="B8980" s="126" t="s">
        <v>21437</v>
      </c>
      <c r="C8980" s="126" t="s">
        <v>75</v>
      </c>
      <c r="D8980" s="127">
        <v>0.23</v>
      </c>
      <c r="E8980" s="128">
        <v>116</v>
      </c>
      <c r="F8980" s="128">
        <v>116</v>
      </c>
      <c r="G8980" s="126" t="s">
        <v>13720</v>
      </c>
      <c r="H8980" s="126" t="s">
        <v>20130</v>
      </c>
      <c r="I8980" s="126" t="s">
        <v>20131</v>
      </c>
      <c r="J8980" s="126" t="s">
        <v>26235</v>
      </c>
      <c r="K8980" s="9">
        <f>_xlfn.IFNA(VLOOKUP(Table5[[#This Row],[Section]],SubSill_Tier,2,FALSE),0)</f>
        <v>0</v>
      </c>
      <c r="L8980" s="9" t="str">
        <f t="shared" si="149"/>
        <v/>
      </c>
      <c r="M8980" s="205" t="str" cm="1">
        <f t="array" ref="M8980">_xlfn.IFS(NOT(ISERROR(VLOOKUP(Table5[[#This Row],[Section]],TB_notTB,1,FALSE))),"No",LEFT(Table5[[#This Row],[Section]],3)="ETB","PLS",LEFT(Table5[[#This Row],[Section]],1)="7","PDB",NOT(ISBLANK(Table5[[#This Row],[Section]])),"No")</f>
        <v>No</v>
      </c>
    </row>
    <row r="8981" spans="1:13" x14ac:dyDescent="0.25">
      <c r="A8981" s="126" t="s">
        <v>21438</v>
      </c>
      <c r="B8981" s="126" t="s">
        <v>21439</v>
      </c>
      <c r="C8981" s="126" t="s">
        <v>75</v>
      </c>
      <c r="D8981" s="127">
        <v>0.21</v>
      </c>
      <c r="E8981" s="128">
        <v>143</v>
      </c>
      <c r="F8981" s="128">
        <v>142</v>
      </c>
      <c r="G8981" s="126" t="s">
        <v>13720</v>
      </c>
      <c r="H8981" s="126" t="s">
        <v>20130</v>
      </c>
      <c r="I8981" s="126" t="s">
        <v>20131</v>
      </c>
      <c r="J8981" s="126" t="s">
        <v>26235</v>
      </c>
      <c r="K8981" s="9">
        <f>_xlfn.IFNA(VLOOKUP(Table5[[#This Row],[Section]],SubSill_Tier,2,FALSE),0)</f>
        <v>0</v>
      </c>
      <c r="L8981" s="9" t="str">
        <f t="shared" si="149"/>
        <v/>
      </c>
      <c r="M8981" s="205" t="str" cm="1">
        <f t="array" ref="M8981">_xlfn.IFS(NOT(ISERROR(VLOOKUP(Table5[[#This Row],[Section]],TB_notTB,1,FALSE))),"No",LEFT(Table5[[#This Row],[Section]],3)="ETB","PLS",LEFT(Table5[[#This Row],[Section]],1)="7","PDB",NOT(ISBLANK(Table5[[#This Row],[Section]])),"No")</f>
        <v>No</v>
      </c>
    </row>
    <row r="8982" spans="1:13" x14ac:dyDescent="0.25">
      <c r="A8982" s="126" t="s">
        <v>21440</v>
      </c>
      <c r="B8982" s="126" t="s">
        <v>21441</v>
      </c>
      <c r="C8982" s="126" t="s">
        <v>75</v>
      </c>
      <c r="D8982" s="127">
        <v>9.2460000000000004</v>
      </c>
      <c r="E8982" s="128">
        <v>559</v>
      </c>
      <c r="F8982" s="128">
        <v>559</v>
      </c>
      <c r="G8982" s="126" t="s">
        <v>13807</v>
      </c>
      <c r="H8982" s="126" t="s">
        <v>21273</v>
      </c>
      <c r="I8982" s="126" t="s">
        <v>21274</v>
      </c>
      <c r="J8982" s="126" t="s">
        <v>26339</v>
      </c>
      <c r="K8982" s="9">
        <f>_xlfn.IFNA(VLOOKUP(Table5[[#This Row],[Section]],SubSill_Tier,2,FALSE),0)</f>
        <v>0</v>
      </c>
      <c r="L8982" s="9" t="str">
        <f t="shared" si="149"/>
        <v>Wall</v>
      </c>
      <c r="M8982" s="205" t="str" cm="1">
        <f t="array" ref="M8982">_xlfn.IFS(NOT(ISERROR(VLOOKUP(Table5[[#This Row],[Section]],TB_notTB,1,FALSE))),"No",LEFT(Table5[[#This Row],[Section]],3)="ETB","PLS",LEFT(Table5[[#This Row],[Section]],1)="7","PDB",NOT(ISBLANK(Table5[[#This Row],[Section]])),"No")</f>
        <v>No</v>
      </c>
    </row>
    <row r="8983" spans="1:13" x14ac:dyDescent="0.25">
      <c r="A8983" s="126" t="s">
        <v>21442</v>
      </c>
      <c r="B8983" s="126" t="s">
        <v>22266</v>
      </c>
      <c r="C8983" s="126" t="s">
        <v>75</v>
      </c>
      <c r="D8983" s="127">
        <v>1.264</v>
      </c>
      <c r="E8983" s="128">
        <v>463</v>
      </c>
      <c r="F8983" s="128">
        <v>309</v>
      </c>
      <c r="G8983" s="126" t="s">
        <v>15670</v>
      </c>
      <c r="H8983" s="126" t="s">
        <v>21159</v>
      </c>
      <c r="I8983" s="126" t="s">
        <v>22103</v>
      </c>
      <c r="J8983" s="126" t="s">
        <v>26278</v>
      </c>
      <c r="K8983" s="9">
        <f>_xlfn.IFNA(VLOOKUP(Table5[[#This Row],[Section]],SubSill_Tier,2,FALSE),0)</f>
        <v>0</v>
      </c>
      <c r="L8983" s="9" t="str">
        <f t="shared" si="149"/>
        <v/>
      </c>
      <c r="M8983" s="205" t="str" cm="1">
        <f t="array" ref="M8983">_xlfn.IFS(NOT(ISERROR(VLOOKUP(Table5[[#This Row],[Section]],TB_notTB,1,FALSE))),"No",LEFT(Table5[[#This Row],[Section]],3)="ETB","PLS",LEFT(Table5[[#This Row],[Section]],1)="7","PDB",NOT(ISBLANK(Table5[[#This Row],[Section]])),"No")</f>
        <v>No</v>
      </c>
    </row>
    <row r="8984" spans="1:13" x14ac:dyDescent="0.25">
      <c r="A8984" s="126" t="s">
        <v>21443</v>
      </c>
      <c r="B8984" s="126" t="s">
        <v>21444</v>
      </c>
      <c r="C8984" s="126" t="s">
        <v>75</v>
      </c>
      <c r="D8984" s="127">
        <v>0.432</v>
      </c>
      <c r="E8984" s="128">
        <v>167</v>
      </c>
      <c r="F8984" s="128">
        <v>114</v>
      </c>
      <c r="G8984" s="126" t="s">
        <v>13806</v>
      </c>
      <c r="H8984" s="126" t="s">
        <v>21265</v>
      </c>
      <c r="I8984" s="126" t="s">
        <v>27185</v>
      </c>
      <c r="J8984" s="126" t="s">
        <v>26241</v>
      </c>
      <c r="K8984" s="9">
        <f>_xlfn.IFNA(VLOOKUP(Table5[[#This Row],[Section]],SubSill_Tier,2,FALSE),0)</f>
        <v>0</v>
      </c>
      <c r="L8984" s="9" t="str">
        <f t="shared" si="149"/>
        <v/>
      </c>
      <c r="M8984" s="205" t="str" cm="1">
        <f t="array" ref="M8984">_xlfn.IFS(NOT(ISERROR(VLOOKUP(Table5[[#This Row],[Section]],TB_notTB,1,FALSE))),"No",LEFT(Table5[[#This Row],[Section]],3)="ETB","PLS",LEFT(Table5[[#This Row],[Section]],1)="7","PDB",NOT(ISBLANK(Table5[[#This Row],[Section]])),"No")</f>
        <v>No</v>
      </c>
    </row>
    <row r="8985" spans="1:13" x14ac:dyDescent="0.25">
      <c r="A8985" s="126" t="s">
        <v>21445</v>
      </c>
      <c r="B8985" s="126" t="s">
        <v>21446</v>
      </c>
      <c r="C8985" s="126" t="s">
        <v>75</v>
      </c>
      <c r="D8985" s="127">
        <v>0.97299999999999998</v>
      </c>
      <c r="E8985" s="128">
        <v>429</v>
      </c>
      <c r="F8985" s="128">
        <v>286</v>
      </c>
      <c r="G8985" s="126" t="s">
        <v>14884</v>
      </c>
      <c r="H8985" s="126" t="s">
        <v>21146</v>
      </c>
      <c r="I8985" s="126" t="s">
        <v>22101</v>
      </c>
      <c r="J8985" s="126" t="s">
        <v>26278</v>
      </c>
      <c r="K8985" s="9">
        <f>_xlfn.IFNA(VLOOKUP(Table5[[#This Row],[Section]],SubSill_Tier,2,FALSE),0)</f>
        <v>0</v>
      </c>
      <c r="L8985" s="9" t="str">
        <f t="shared" si="149"/>
        <v/>
      </c>
      <c r="M8985" s="205" t="str" cm="1">
        <f t="array" ref="M8985">_xlfn.IFS(NOT(ISERROR(VLOOKUP(Table5[[#This Row],[Section]],TB_notTB,1,FALSE))),"No",LEFT(Table5[[#This Row],[Section]],3)="ETB","PLS",LEFT(Table5[[#This Row],[Section]],1)="7","PDB",NOT(ISBLANK(Table5[[#This Row],[Section]])),"No")</f>
        <v>No</v>
      </c>
    </row>
    <row r="8986" spans="1:13" x14ac:dyDescent="0.25">
      <c r="A8986" s="126" t="s">
        <v>21447</v>
      </c>
      <c r="B8986" s="126" t="s">
        <v>21448</v>
      </c>
      <c r="C8986" s="126" t="s">
        <v>75</v>
      </c>
      <c r="D8986" s="127">
        <v>0.78500000000000003</v>
      </c>
      <c r="E8986" s="128">
        <v>158</v>
      </c>
      <c r="F8986" s="128">
        <v>158</v>
      </c>
      <c r="G8986" s="126" t="s">
        <v>21147</v>
      </c>
      <c r="H8986" s="126" t="s">
        <v>21148</v>
      </c>
      <c r="I8986" s="126" t="s">
        <v>21149</v>
      </c>
      <c r="J8986" s="126" t="s">
        <v>26233</v>
      </c>
      <c r="K8986" s="9">
        <f>_xlfn.IFNA(VLOOKUP(Table5[[#This Row],[Section]],SubSill_Tier,2,FALSE),0)</f>
        <v>0</v>
      </c>
      <c r="L8986" s="9" t="str">
        <f t="shared" si="149"/>
        <v>Wall</v>
      </c>
      <c r="M8986" s="205" t="str" cm="1">
        <f t="array" ref="M8986">_xlfn.IFS(NOT(ISERROR(VLOOKUP(Table5[[#This Row],[Section]],TB_notTB,1,FALSE))),"No",LEFT(Table5[[#This Row],[Section]],3)="ETB","PLS",LEFT(Table5[[#This Row],[Section]],1)="7","PDB",NOT(ISBLANK(Table5[[#This Row],[Section]])),"No")</f>
        <v>No</v>
      </c>
    </row>
    <row r="8987" spans="1:13" x14ac:dyDescent="0.25">
      <c r="A8987" s="126" t="s">
        <v>21449</v>
      </c>
      <c r="B8987" s="126" t="s">
        <v>21450</v>
      </c>
      <c r="C8987" s="126" t="s">
        <v>75</v>
      </c>
      <c r="D8987" s="127">
        <v>0.57699999999999996</v>
      </c>
      <c r="E8987" s="128">
        <v>159</v>
      </c>
      <c r="F8987" s="128">
        <v>107</v>
      </c>
      <c r="G8987" s="126" t="s">
        <v>21147</v>
      </c>
      <c r="H8987" s="126" t="s">
        <v>21148</v>
      </c>
      <c r="I8987" s="126" t="s">
        <v>21149</v>
      </c>
      <c r="J8987" s="126" t="s">
        <v>26233</v>
      </c>
      <c r="K8987" s="9">
        <f>_xlfn.IFNA(VLOOKUP(Table5[[#This Row],[Section]],SubSill_Tier,2,FALSE),0)</f>
        <v>0</v>
      </c>
      <c r="L8987" s="9" t="str">
        <f t="shared" si="149"/>
        <v/>
      </c>
      <c r="M8987" s="205" t="str" cm="1">
        <f t="array" ref="M8987">_xlfn.IFS(NOT(ISERROR(VLOOKUP(Table5[[#This Row],[Section]],TB_notTB,1,FALSE))),"No",LEFT(Table5[[#This Row],[Section]],3)="ETB","PLS",LEFT(Table5[[#This Row],[Section]],1)="7","PDB",NOT(ISBLANK(Table5[[#This Row],[Section]])),"No")</f>
        <v>No</v>
      </c>
    </row>
    <row r="8988" spans="1:13" x14ac:dyDescent="0.25">
      <c r="A8988" s="126" t="s">
        <v>21451</v>
      </c>
      <c r="B8988" s="126" t="s">
        <v>21452</v>
      </c>
      <c r="C8988" s="126" t="s">
        <v>75</v>
      </c>
      <c r="D8988" s="127">
        <v>0.749</v>
      </c>
      <c r="E8988" s="128">
        <v>264</v>
      </c>
      <c r="F8988" s="128">
        <v>176</v>
      </c>
      <c r="G8988" s="126" t="s">
        <v>21147</v>
      </c>
      <c r="H8988" s="126" t="s">
        <v>21148</v>
      </c>
      <c r="I8988" s="126" t="s">
        <v>21149</v>
      </c>
      <c r="J8988" s="126" t="s">
        <v>26233</v>
      </c>
      <c r="K8988" s="9">
        <f>_xlfn.IFNA(VLOOKUP(Table5[[#This Row],[Section]],SubSill_Tier,2,FALSE),0)</f>
        <v>0</v>
      </c>
      <c r="L8988" s="9" t="str">
        <f t="shared" si="149"/>
        <v/>
      </c>
      <c r="M8988" s="205" t="str" cm="1">
        <f t="array" ref="M8988">_xlfn.IFS(NOT(ISERROR(VLOOKUP(Table5[[#This Row],[Section]],TB_notTB,1,FALSE))),"No",LEFT(Table5[[#This Row],[Section]],3)="ETB","PLS",LEFT(Table5[[#This Row],[Section]],1)="7","PDB",NOT(ISBLANK(Table5[[#This Row],[Section]])),"No")</f>
        <v>No</v>
      </c>
    </row>
    <row r="8989" spans="1:13" x14ac:dyDescent="0.25">
      <c r="A8989" s="126" t="s">
        <v>21453</v>
      </c>
      <c r="B8989" s="126" t="s">
        <v>21454</v>
      </c>
      <c r="C8989" s="126" t="s">
        <v>75</v>
      </c>
      <c r="D8989" s="127">
        <v>0.82699999999999996</v>
      </c>
      <c r="E8989" s="128">
        <v>263</v>
      </c>
      <c r="F8989" s="128">
        <v>176</v>
      </c>
      <c r="G8989" s="126" t="s">
        <v>21147</v>
      </c>
      <c r="H8989" s="126" t="s">
        <v>21148</v>
      </c>
      <c r="I8989" s="126" t="s">
        <v>21149</v>
      </c>
      <c r="J8989" s="126" t="s">
        <v>26233</v>
      </c>
      <c r="K8989" s="9">
        <f>_xlfn.IFNA(VLOOKUP(Table5[[#This Row],[Section]],SubSill_Tier,2,FALSE),0)</f>
        <v>0</v>
      </c>
      <c r="L8989" s="9" t="str">
        <f t="shared" si="149"/>
        <v/>
      </c>
      <c r="M8989" s="205" t="str" cm="1">
        <f t="array" ref="M8989">_xlfn.IFS(NOT(ISERROR(VLOOKUP(Table5[[#This Row],[Section]],TB_notTB,1,FALSE))),"No",LEFT(Table5[[#This Row],[Section]],3)="ETB","PLS",LEFT(Table5[[#This Row],[Section]],1)="7","PDB",NOT(ISBLANK(Table5[[#This Row],[Section]])),"No")</f>
        <v>No</v>
      </c>
    </row>
    <row r="8990" spans="1:13" x14ac:dyDescent="0.25">
      <c r="A8990" s="126" t="s">
        <v>21455</v>
      </c>
      <c r="B8990" s="126" t="s">
        <v>21827</v>
      </c>
      <c r="C8990" s="126" t="s">
        <v>98</v>
      </c>
      <c r="D8990" s="127">
        <v>0.51700000000000002</v>
      </c>
      <c r="E8990" s="128">
        <v>182</v>
      </c>
      <c r="F8990" s="128">
        <v>127</v>
      </c>
      <c r="G8990" s="126" t="s">
        <v>21329</v>
      </c>
      <c r="H8990" s="126" t="s">
        <v>20405</v>
      </c>
      <c r="I8990" s="126" t="s">
        <v>21330</v>
      </c>
      <c r="J8990" s="126" t="s">
        <v>26314</v>
      </c>
      <c r="K8990" s="9">
        <f>_xlfn.IFNA(VLOOKUP(Table5[[#This Row],[Section]],SubSill_Tier,2,FALSE),0)</f>
        <v>0</v>
      </c>
      <c r="L8990" s="9" t="str">
        <f t="shared" si="149"/>
        <v/>
      </c>
      <c r="M8990" s="205" t="str" cm="1">
        <f t="array" ref="M8990">_xlfn.IFS(NOT(ISERROR(VLOOKUP(Table5[[#This Row],[Section]],TB_notTB,1,FALSE))),"No",LEFT(Table5[[#This Row],[Section]],3)="ETB","PLS",LEFT(Table5[[#This Row],[Section]],1)="7","PDB",NOT(ISBLANK(Table5[[#This Row],[Section]])),"No")</f>
        <v>No</v>
      </c>
    </row>
    <row r="8991" spans="1:13" x14ac:dyDescent="0.25">
      <c r="A8991" s="126" t="s">
        <v>21456</v>
      </c>
      <c r="B8991" s="126" t="s">
        <v>21457</v>
      </c>
      <c r="C8991" s="126" t="s">
        <v>75</v>
      </c>
      <c r="D8991" s="127">
        <v>0.76200000000000001</v>
      </c>
      <c r="E8991" s="128">
        <v>254</v>
      </c>
      <c r="F8991" s="128">
        <v>172</v>
      </c>
      <c r="G8991" s="126" t="s">
        <v>13745</v>
      </c>
      <c r="H8991" s="126" t="s">
        <v>20185</v>
      </c>
      <c r="I8991" s="126" t="s">
        <v>21109</v>
      </c>
      <c r="J8991" s="126" t="s">
        <v>26254</v>
      </c>
      <c r="K8991" s="9">
        <f>_xlfn.IFNA(VLOOKUP(Table5[[#This Row],[Section]],SubSill_Tier,2,FALSE),0)</f>
        <v>0</v>
      </c>
      <c r="L8991" s="9" t="str">
        <f t="shared" si="149"/>
        <v/>
      </c>
      <c r="M8991" s="205" t="str" cm="1">
        <f t="array" ref="M8991">_xlfn.IFS(NOT(ISERROR(VLOOKUP(Table5[[#This Row],[Section]],TB_notTB,1,FALSE))),"No",LEFT(Table5[[#This Row],[Section]],3)="ETB","PLS",LEFT(Table5[[#This Row],[Section]],1)="7","PDB",NOT(ISBLANK(Table5[[#This Row],[Section]])),"No")</f>
        <v>No</v>
      </c>
    </row>
    <row r="8992" spans="1:13" x14ac:dyDescent="0.25">
      <c r="A8992" s="126" t="s">
        <v>21458</v>
      </c>
      <c r="B8992" s="126" t="s">
        <v>28336</v>
      </c>
      <c r="C8992" s="126" t="s">
        <v>75</v>
      </c>
      <c r="D8992" s="127">
        <v>5.3209999999999997</v>
      </c>
      <c r="E8992" s="128">
        <v>599</v>
      </c>
      <c r="F8992" s="128">
        <v>599</v>
      </c>
      <c r="G8992" s="126" t="s">
        <v>13725</v>
      </c>
      <c r="H8992" s="126" t="s">
        <v>20134</v>
      </c>
      <c r="I8992" s="126" t="s">
        <v>20135</v>
      </c>
      <c r="J8992" s="126" t="s">
        <v>26245</v>
      </c>
      <c r="K8992" s="9">
        <f>_xlfn.IFNA(VLOOKUP(Table5[[#This Row],[Section]],SubSill_Tier,2,FALSE),0)</f>
        <v>0</v>
      </c>
      <c r="L8992" s="9" t="str">
        <f t="shared" si="149"/>
        <v/>
      </c>
      <c r="M8992" s="205" t="str" cm="1">
        <f t="array" ref="M8992">_xlfn.IFS(NOT(ISERROR(VLOOKUP(Table5[[#This Row],[Section]],TB_notTB,1,FALSE))),"No",LEFT(Table5[[#This Row],[Section]],3)="ETB","PLS",LEFT(Table5[[#This Row],[Section]],1)="7","PDB",NOT(ISBLANK(Table5[[#This Row],[Section]])),"No")</f>
        <v>No</v>
      </c>
    </row>
    <row r="8993" spans="1:13" x14ac:dyDescent="0.25">
      <c r="A8993" s="126" t="s">
        <v>21459</v>
      </c>
      <c r="B8993" s="126" t="s">
        <v>28337</v>
      </c>
      <c r="C8993" s="126" t="s">
        <v>75</v>
      </c>
      <c r="D8993" s="127">
        <v>4.2619999999999996</v>
      </c>
      <c r="E8993" s="128">
        <v>499</v>
      </c>
      <c r="F8993" s="128">
        <v>499</v>
      </c>
      <c r="G8993" s="126" t="s">
        <v>13725</v>
      </c>
      <c r="H8993" s="126" t="s">
        <v>20134</v>
      </c>
      <c r="I8993" s="126" t="s">
        <v>20135</v>
      </c>
      <c r="J8993" s="126" t="s">
        <v>26240</v>
      </c>
      <c r="K8993" s="9">
        <f>_xlfn.IFNA(VLOOKUP(Table5[[#This Row],[Section]],SubSill_Tier,2,FALSE),0)</f>
        <v>0</v>
      </c>
      <c r="L8993" s="9" t="str">
        <f t="shared" si="149"/>
        <v/>
      </c>
      <c r="M8993" s="205" t="str" cm="1">
        <f t="array" ref="M8993">_xlfn.IFS(NOT(ISERROR(VLOOKUP(Table5[[#This Row],[Section]],TB_notTB,1,FALSE))),"No",LEFT(Table5[[#This Row],[Section]],3)="ETB","PLS",LEFT(Table5[[#This Row],[Section]],1)="7","PDB",NOT(ISBLANK(Table5[[#This Row],[Section]])),"No")</f>
        <v>No</v>
      </c>
    </row>
    <row r="8994" spans="1:13" x14ac:dyDescent="0.25">
      <c r="A8994" s="126" t="s">
        <v>21460</v>
      </c>
      <c r="B8994" s="126" t="s">
        <v>28338</v>
      </c>
      <c r="C8994" s="126" t="s">
        <v>75</v>
      </c>
      <c r="D8994" s="127">
        <v>3.2109999999999999</v>
      </c>
      <c r="E8994" s="128">
        <v>399</v>
      </c>
      <c r="F8994" s="128">
        <v>399</v>
      </c>
      <c r="G8994" s="126" t="s">
        <v>13725</v>
      </c>
      <c r="H8994" s="126" t="s">
        <v>20134</v>
      </c>
      <c r="I8994" s="126" t="s">
        <v>20135</v>
      </c>
      <c r="J8994" s="126" t="s">
        <v>26240</v>
      </c>
      <c r="K8994" s="9">
        <f>_xlfn.IFNA(VLOOKUP(Table5[[#This Row],[Section]],SubSill_Tier,2,FALSE),0)</f>
        <v>0</v>
      </c>
      <c r="L8994" s="9" t="str">
        <f t="shared" si="149"/>
        <v/>
      </c>
      <c r="M8994" s="205" t="str" cm="1">
        <f t="array" ref="M8994">_xlfn.IFS(NOT(ISERROR(VLOOKUP(Table5[[#This Row],[Section]],TB_notTB,1,FALSE))),"No",LEFT(Table5[[#This Row],[Section]],3)="ETB","PLS",LEFT(Table5[[#This Row],[Section]],1)="7","PDB",NOT(ISBLANK(Table5[[#This Row],[Section]])),"No")</f>
        <v>No</v>
      </c>
    </row>
    <row r="8995" spans="1:13" x14ac:dyDescent="0.25">
      <c r="A8995" s="126" t="s">
        <v>22267</v>
      </c>
      <c r="B8995" s="126" t="s">
        <v>22268</v>
      </c>
      <c r="C8995" s="126" t="s">
        <v>75</v>
      </c>
      <c r="D8995" s="127">
        <v>4.032</v>
      </c>
      <c r="E8995" s="128">
        <v>526</v>
      </c>
      <c r="F8995" s="128">
        <v>526</v>
      </c>
      <c r="G8995" s="126" t="s">
        <v>13815</v>
      </c>
      <c r="H8995" s="126" t="s">
        <v>20374</v>
      </c>
      <c r="I8995" s="126" t="s">
        <v>20375</v>
      </c>
      <c r="J8995" s="126" t="s">
        <v>26332</v>
      </c>
      <c r="K8995" s="9">
        <f>_xlfn.IFNA(VLOOKUP(Table5[[#This Row],[Section]],SubSill_Tier,2,FALSE),0)</f>
        <v>0</v>
      </c>
      <c r="L8995" s="9" t="str">
        <f t="shared" si="149"/>
        <v/>
      </c>
      <c r="M8995" s="205" t="str" cm="1">
        <f t="array" ref="M8995">_xlfn.IFS(NOT(ISERROR(VLOOKUP(Table5[[#This Row],[Section]],TB_notTB,1,FALSE))),"No",LEFT(Table5[[#This Row],[Section]],3)="ETB","PLS",LEFT(Table5[[#This Row],[Section]],1)="7","PDB",NOT(ISBLANK(Table5[[#This Row],[Section]])),"No")</f>
        <v>No</v>
      </c>
    </row>
    <row r="8996" spans="1:13" x14ac:dyDescent="0.25">
      <c r="A8996" s="126" t="s">
        <v>21575</v>
      </c>
      <c r="B8996" s="126" t="s">
        <v>26863</v>
      </c>
      <c r="C8996" s="126" t="s">
        <v>75</v>
      </c>
      <c r="D8996" s="127">
        <v>1.4630000000000001</v>
      </c>
      <c r="E8996" s="128">
        <v>653</v>
      </c>
      <c r="F8996" s="128">
        <v>436</v>
      </c>
      <c r="G8996" s="126" t="s">
        <v>19309</v>
      </c>
      <c r="H8996" s="126" t="s">
        <v>21130</v>
      </c>
      <c r="I8996" s="126" t="s">
        <v>27832</v>
      </c>
      <c r="J8996" s="126" t="s">
        <v>26241</v>
      </c>
      <c r="K8996" s="9">
        <f>_xlfn.IFNA(VLOOKUP(Table5[[#This Row],[Section]],SubSill_Tier,2,FALSE),0)</f>
        <v>0</v>
      </c>
      <c r="L8996" s="9" t="str">
        <f t="shared" si="149"/>
        <v/>
      </c>
      <c r="M8996" s="205" t="str" cm="1">
        <f t="array" ref="M8996">_xlfn.IFS(NOT(ISERROR(VLOOKUP(Table5[[#This Row],[Section]],TB_notTB,1,FALSE))),"No",LEFT(Table5[[#This Row],[Section]],3)="ETB","PLS",LEFT(Table5[[#This Row],[Section]],1)="7","PDB",NOT(ISBLANK(Table5[[#This Row],[Section]])),"No")</f>
        <v>No</v>
      </c>
    </row>
    <row r="8997" spans="1:13" x14ac:dyDescent="0.25">
      <c r="A8997" s="126" t="s">
        <v>21461</v>
      </c>
      <c r="B8997" s="126" t="s">
        <v>26864</v>
      </c>
      <c r="C8997" s="126" t="s">
        <v>75</v>
      </c>
      <c r="D8997" s="127">
        <v>1.4490000000000001</v>
      </c>
      <c r="E8997" s="128">
        <v>484</v>
      </c>
      <c r="F8997" s="128">
        <v>323</v>
      </c>
      <c r="G8997" s="126" t="s">
        <v>19309</v>
      </c>
      <c r="H8997" s="126" t="s">
        <v>21130</v>
      </c>
      <c r="I8997" s="126" t="s">
        <v>27832</v>
      </c>
      <c r="J8997" s="126" t="s">
        <v>26241</v>
      </c>
      <c r="K8997" s="9">
        <f>_xlfn.IFNA(VLOOKUP(Table5[[#This Row],[Section]],SubSill_Tier,2,FALSE),0)</f>
        <v>0</v>
      </c>
      <c r="L8997" s="9" t="str">
        <f t="shared" si="149"/>
        <v/>
      </c>
      <c r="M8997" s="205" t="str" cm="1">
        <f t="array" ref="M8997">_xlfn.IFS(NOT(ISERROR(VLOOKUP(Table5[[#This Row],[Section]],TB_notTB,1,FALSE))),"No",LEFT(Table5[[#This Row],[Section]],3)="ETB","PLS",LEFT(Table5[[#This Row],[Section]],1)="7","PDB",NOT(ISBLANK(Table5[[#This Row],[Section]])),"No")</f>
        <v>No</v>
      </c>
    </row>
    <row r="8998" spans="1:13" x14ac:dyDescent="0.25">
      <c r="A8998" s="126" t="s">
        <v>21462</v>
      </c>
      <c r="B8998" s="126" t="s">
        <v>26865</v>
      </c>
      <c r="C8998" s="126" t="s">
        <v>75</v>
      </c>
      <c r="D8998" s="127">
        <v>1.1240000000000001</v>
      </c>
      <c r="E8998" s="128">
        <v>469</v>
      </c>
      <c r="F8998" s="128">
        <v>313</v>
      </c>
      <c r="G8998" s="126" t="s">
        <v>19309</v>
      </c>
      <c r="H8998" s="126" t="s">
        <v>21130</v>
      </c>
      <c r="I8998" s="126" t="s">
        <v>27832</v>
      </c>
      <c r="J8998" s="126" t="s">
        <v>26241</v>
      </c>
      <c r="K8998" s="9">
        <f>_xlfn.IFNA(VLOOKUP(Table5[[#This Row],[Section]],SubSill_Tier,2,FALSE),0)</f>
        <v>0</v>
      </c>
      <c r="L8998" s="9" t="str">
        <f t="shared" si="149"/>
        <v/>
      </c>
      <c r="M8998" s="205" t="str" cm="1">
        <f t="array" ref="M8998">_xlfn.IFS(NOT(ISERROR(VLOOKUP(Table5[[#This Row],[Section]],TB_notTB,1,FALSE))),"No",LEFT(Table5[[#This Row],[Section]],3)="ETB","PLS",LEFT(Table5[[#This Row],[Section]],1)="7","PDB",NOT(ISBLANK(Table5[[#This Row],[Section]])),"No")</f>
        <v>No</v>
      </c>
    </row>
    <row r="8999" spans="1:13" x14ac:dyDescent="0.25">
      <c r="A8999" s="126" t="s">
        <v>21576</v>
      </c>
      <c r="B8999" s="126" t="s">
        <v>26866</v>
      </c>
      <c r="C8999" s="126" t="s">
        <v>75</v>
      </c>
      <c r="D8999" s="127">
        <v>1.6519999999999999</v>
      </c>
      <c r="E8999" s="128">
        <v>732</v>
      </c>
      <c r="F8999" s="128">
        <v>488</v>
      </c>
      <c r="G8999" s="126" t="s">
        <v>19309</v>
      </c>
      <c r="H8999" s="126" t="s">
        <v>21130</v>
      </c>
      <c r="I8999" s="126" t="s">
        <v>27832</v>
      </c>
      <c r="J8999" s="126" t="s">
        <v>26241</v>
      </c>
      <c r="K8999" s="9">
        <f>_xlfn.IFNA(VLOOKUP(Table5[[#This Row],[Section]],SubSill_Tier,2,FALSE),0)</f>
        <v>0</v>
      </c>
      <c r="L8999" s="9" t="str">
        <f t="shared" si="149"/>
        <v/>
      </c>
      <c r="M8999" s="205" t="str" cm="1">
        <f t="array" ref="M8999">_xlfn.IFS(NOT(ISERROR(VLOOKUP(Table5[[#This Row],[Section]],TB_notTB,1,FALSE))),"No",LEFT(Table5[[#This Row],[Section]],3)="ETB","PLS",LEFT(Table5[[#This Row],[Section]],1)="7","PDB",NOT(ISBLANK(Table5[[#This Row],[Section]])),"No")</f>
        <v>No</v>
      </c>
    </row>
    <row r="9000" spans="1:13" x14ac:dyDescent="0.25">
      <c r="A9000" s="126" t="s">
        <v>21577</v>
      </c>
      <c r="B9000" s="126" t="s">
        <v>21626</v>
      </c>
      <c r="C9000" s="126" t="s">
        <v>75</v>
      </c>
      <c r="D9000" s="127">
        <v>1.2829999999999999</v>
      </c>
      <c r="E9000" s="128">
        <v>579</v>
      </c>
      <c r="F9000" s="128">
        <v>386</v>
      </c>
      <c r="G9000" s="126" t="s">
        <v>13743</v>
      </c>
      <c r="H9000" s="126" t="s">
        <v>21092</v>
      </c>
      <c r="I9000" s="126" t="s">
        <v>21093</v>
      </c>
      <c r="J9000" s="126" t="s">
        <v>26241</v>
      </c>
      <c r="K9000" s="9">
        <f>_xlfn.IFNA(VLOOKUP(Table5[[#This Row],[Section]],SubSill_Tier,2,FALSE),0)</f>
        <v>0</v>
      </c>
      <c r="L9000" s="9" t="str">
        <f t="shared" si="149"/>
        <v/>
      </c>
      <c r="M9000" s="205" t="str" cm="1">
        <f t="array" ref="M9000">_xlfn.IFS(NOT(ISERROR(VLOOKUP(Table5[[#This Row],[Section]],TB_notTB,1,FALSE))),"No",LEFT(Table5[[#This Row],[Section]],3)="ETB","PLS",LEFT(Table5[[#This Row],[Section]],1)="7","PDB",NOT(ISBLANK(Table5[[#This Row],[Section]])),"No")</f>
        <v>No</v>
      </c>
    </row>
    <row r="9001" spans="1:13" x14ac:dyDescent="0.25">
      <c r="A9001" s="126" t="s">
        <v>21463</v>
      </c>
      <c r="B9001" s="126" t="s">
        <v>26867</v>
      </c>
      <c r="C9001" s="126" t="s">
        <v>75</v>
      </c>
      <c r="D9001" s="127">
        <v>2.1070000000000002</v>
      </c>
      <c r="E9001" s="128">
        <v>505</v>
      </c>
      <c r="F9001" s="128">
        <v>337</v>
      </c>
      <c r="G9001" s="126" t="s">
        <v>19308</v>
      </c>
      <c r="H9001" s="126" t="s">
        <v>21128</v>
      </c>
      <c r="I9001" s="126" t="s">
        <v>27831</v>
      </c>
      <c r="J9001" s="126" t="s">
        <v>26241</v>
      </c>
      <c r="K9001" s="9">
        <f>_xlfn.IFNA(VLOOKUP(Table5[[#This Row],[Section]],SubSill_Tier,2,FALSE),0)</f>
        <v>0</v>
      </c>
      <c r="L9001" s="9" t="str">
        <f t="shared" si="149"/>
        <v/>
      </c>
      <c r="M9001" s="205" t="str" cm="1">
        <f t="array" ref="M9001">_xlfn.IFS(NOT(ISERROR(VLOOKUP(Table5[[#This Row],[Section]],TB_notTB,1,FALSE))),"No",LEFT(Table5[[#This Row],[Section]],3)="ETB","PLS",LEFT(Table5[[#This Row],[Section]],1)="7","PDB",NOT(ISBLANK(Table5[[#This Row],[Section]])),"No")</f>
        <v>No</v>
      </c>
    </row>
    <row r="9002" spans="1:13" x14ac:dyDescent="0.25">
      <c r="A9002" s="126" t="s">
        <v>21578</v>
      </c>
      <c r="B9002" s="126" t="s">
        <v>26868</v>
      </c>
      <c r="C9002" s="126" t="s">
        <v>75</v>
      </c>
      <c r="D9002" s="127">
        <v>2.0499999999999998</v>
      </c>
      <c r="E9002" s="128">
        <v>760</v>
      </c>
      <c r="F9002" s="128">
        <v>507</v>
      </c>
      <c r="G9002" s="126" t="s">
        <v>19308</v>
      </c>
      <c r="H9002" s="126" t="s">
        <v>21128</v>
      </c>
      <c r="I9002" s="126" t="s">
        <v>27831</v>
      </c>
      <c r="J9002" s="126" t="s">
        <v>26241</v>
      </c>
      <c r="K9002" s="9">
        <f>_xlfn.IFNA(VLOOKUP(Table5[[#This Row],[Section]],SubSill_Tier,2,FALSE),0)</f>
        <v>0</v>
      </c>
      <c r="L9002" s="9" t="str">
        <f t="shared" si="149"/>
        <v/>
      </c>
      <c r="M9002" s="205" t="str" cm="1">
        <f t="array" ref="M9002">_xlfn.IFS(NOT(ISERROR(VLOOKUP(Table5[[#This Row],[Section]],TB_notTB,1,FALSE))),"No",LEFT(Table5[[#This Row],[Section]],3)="ETB","PLS",LEFT(Table5[[#This Row],[Section]],1)="7","PDB",NOT(ISBLANK(Table5[[#This Row],[Section]])),"No")</f>
        <v>No</v>
      </c>
    </row>
    <row r="9003" spans="1:13" x14ac:dyDescent="0.25">
      <c r="A9003" s="126" t="s">
        <v>21579</v>
      </c>
      <c r="B9003" s="126" t="s">
        <v>26869</v>
      </c>
      <c r="C9003" s="126" t="s">
        <v>75</v>
      </c>
      <c r="D9003" s="127">
        <v>1.5720000000000001</v>
      </c>
      <c r="E9003" s="128">
        <v>649</v>
      </c>
      <c r="F9003" s="128">
        <v>433</v>
      </c>
      <c r="G9003" s="126" t="s">
        <v>19308</v>
      </c>
      <c r="H9003" s="126" t="s">
        <v>21128</v>
      </c>
      <c r="I9003" s="126" t="s">
        <v>27831</v>
      </c>
      <c r="J9003" s="126" t="s">
        <v>26241</v>
      </c>
      <c r="K9003" s="9">
        <f>_xlfn.IFNA(VLOOKUP(Table5[[#This Row],[Section]],SubSill_Tier,2,FALSE),0)</f>
        <v>0</v>
      </c>
      <c r="L9003" s="9" t="str">
        <f t="shared" si="149"/>
        <v/>
      </c>
      <c r="M9003" s="205" t="str" cm="1">
        <f t="array" ref="M9003">_xlfn.IFS(NOT(ISERROR(VLOOKUP(Table5[[#This Row],[Section]],TB_notTB,1,FALSE))),"No",LEFT(Table5[[#This Row],[Section]],3)="ETB","PLS",LEFT(Table5[[#This Row],[Section]],1)="7","PDB",NOT(ISBLANK(Table5[[#This Row],[Section]])),"No")</f>
        <v>No</v>
      </c>
    </row>
    <row r="9004" spans="1:13" x14ac:dyDescent="0.25">
      <c r="A9004" s="126" t="s">
        <v>21464</v>
      </c>
      <c r="B9004" s="126" t="s">
        <v>26870</v>
      </c>
      <c r="C9004" s="126" t="s">
        <v>75</v>
      </c>
      <c r="D9004" s="127">
        <v>1.7949999999999999</v>
      </c>
      <c r="E9004" s="128">
        <v>610</v>
      </c>
      <c r="F9004" s="128">
        <v>407</v>
      </c>
      <c r="G9004" s="126" t="s">
        <v>19308</v>
      </c>
      <c r="H9004" s="126" t="s">
        <v>21128</v>
      </c>
      <c r="I9004" s="126" t="s">
        <v>27831</v>
      </c>
      <c r="J9004" s="126" t="s">
        <v>26241</v>
      </c>
      <c r="K9004" s="9">
        <f>_xlfn.IFNA(VLOOKUP(Table5[[#This Row],[Section]],SubSill_Tier,2,FALSE),0)</f>
        <v>0</v>
      </c>
      <c r="L9004" s="9" t="str">
        <f t="shared" si="149"/>
        <v/>
      </c>
      <c r="M9004" s="205" t="str" cm="1">
        <f t="array" ref="M9004">_xlfn.IFS(NOT(ISERROR(VLOOKUP(Table5[[#This Row],[Section]],TB_notTB,1,FALSE))),"No",LEFT(Table5[[#This Row],[Section]],3)="ETB","PLS",LEFT(Table5[[#This Row],[Section]],1)="7","PDB",NOT(ISBLANK(Table5[[#This Row],[Section]])),"No")</f>
        <v>No</v>
      </c>
    </row>
    <row r="9005" spans="1:13" x14ac:dyDescent="0.25">
      <c r="A9005" s="126" t="s">
        <v>21580</v>
      </c>
      <c r="B9005" s="126" t="s">
        <v>26871</v>
      </c>
      <c r="C9005" s="126" t="s">
        <v>75</v>
      </c>
      <c r="D9005" s="127">
        <v>1.367</v>
      </c>
      <c r="E9005" s="128">
        <v>574</v>
      </c>
      <c r="F9005" s="128">
        <v>383</v>
      </c>
      <c r="G9005" s="126" t="s">
        <v>19308</v>
      </c>
      <c r="H9005" s="126" t="s">
        <v>21128</v>
      </c>
      <c r="I9005" s="126" t="s">
        <v>27831</v>
      </c>
      <c r="J9005" s="126" t="s">
        <v>26241</v>
      </c>
      <c r="K9005" s="9">
        <f>_xlfn.IFNA(VLOOKUP(Table5[[#This Row],[Section]],SubSill_Tier,2,FALSE),0)</f>
        <v>0</v>
      </c>
      <c r="L9005" s="9" t="str">
        <f t="shared" si="149"/>
        <v/>
      </c>
      <c r="M9005" s="205" t="str" cm="1">
        <f t="array" ref="M9005">_xlfn.IFS(NOT(ISERROR(VLOOKUP(Table5[[#This Row],[Section]],TB_notTB,1,FALSE))),"No",LEFT(Table5[[#This Row],[Section]],3)="ETB","PLS",LEFT(Table5[[#This Row],[Section]],1)="7","PDB",NOT(ISBLANK(Table5[[#This Row],[Section]])),"No")</f>
        <v>No</v>
      </c>
    </row>
    <row r="9006" spans="1:13" x14ac:dyDescent="0.25">
      <c r="A9006" s="126" t="s">
        <v>21465</v>
      </c>
      <c r="B9006" s="126" t="s">
        <v>29524</v>
      </c>
      <c r="C9006" s="126" t="s">
        <v>75</v>
      </c>
      <c r="D9006" s="127">
        <v>1.6950000000000001</v>
      </c>
      <c r="E9006" s="128">
        <v>598</v>
      </c>
      <c r="F9006" s="128">
        <v>399</v>
      </c>
      <c r="G9006" s="126" t="s">
        <v>19307</v>
      </c>
      <c r="H9006" s="126" t="s">
        <v>21125</v>
      </c>
      <c r="I9006" s="126" t="s">
        <v>27830</v>
      </c>
      <c r="J9006" s="126" t="s">
        <v>26241</v>
      </c>
      <c r="K9006" s="9">
        <f>_xlfn.IFNA(VLOOKUP(Table5[[#This Row],[Section]],SubSill_Tier,2,FALSE),0)</f>
        <v>0</v>
      </c>
      <c r="L9006" s="9" t="str">
        <f t="shared" si="149"/>
        <v/>
      </c>
      <c r="M9006" s="205" t="str" cm="1">
        <f t="array" ref="M9006">_xlfn.IFS(NOT(ISERROR(VLOOKUP(Table5[[#This Row],[Section]],TB_notTB,1,FALSE))),"No",LEFT(Table5[[#This Row],[Section]],3)="ETB","PLS",LEFT(Table5[[#This Row],[Section]],1)="7","PDB",NOT(ISBLANK(Table5[[#This Row],[Section]])),"No")</f>
        <v>No</v>
      </c>
    </row>
    <row r="9007" spans="1:13" x14ac:dyDescent="0.25">
      <c r="A9007" s="126" t="s">
        <v>21581</v>
      </c>
      <c r="B9007" s="126" t="s">
        <v>26872</v>
      </c>
      <c r="C9007" s="126" t="s">
        <v>75</v>
      </c>
      <c r="D9007" s="127">
        <v>1.331</v>
      </c>
      <c r="E9007" s="128">
        <v>553</v>
      </c>
      <c r="F9007" s="128">
        <v>369</v>
      </c>
      <c r="G9007" s="126" t="s">
        <v>19307</v>
      </c>
      <c r="H9007" s="126" t="s">
        <v>21125</v>
      </c>
      <c r="I9007" s="126" t="s">
        <v>27830</v>
      </c>
      <c r="J9007" s="126" t="s">
        <v>26241</v>
      </c>
      <c r="K9007" s="9">
        <f>_xlfn.IFNA(VLOOKUP(Table5[[#This Row],[Section]],SubSill_Tier,2,FALSE),0)</f>
        <v>0</v>
      </c>
      <c r="L9007" s="9" t="str">
        <f t="shared" si="149"/>
        <v/>
      </c>
      <c r="M9007" s="205" t="str" cm="1">
        <f t="array" ref="M9007">_xlfn.IFS(NOT(ISERROR(VLOOKUP(Table5[[#This Row],[Section]],TB_notTB,1,FALSE))),"No",LEFT(Table5[[#This Row],[Section]],3)="ETB","PLS",LEFT(Table5[[#This Row],[Section]],1)="7","PDB",NOT(ISBLANK(Table5[[#This Row],[Section]])),"No")</f>
        <v>No</v>
      </c>
    </row>
    <row r="9008" spans="1:13" x14ac:dyDescent="0.25">
      <c r="A9008" s="126" t="s">
        <v>21466</v>
      </c>
      <c r="B9008" s="126" t="s">
        <v>21627</v>
      </c>
      <c r="C9008" s="126" t="s">
        <v>75</v>
      </c>
      <c r="D9008" s="127">
        <v>0.25600000000000001</v>
      </c>
      <c r="E9008" s="128">
        <v>115</v>
      </c>
      <c r="F9008" s="128">
        <v>115</v>
      </c>
      <c r="G9008" s="126" t="s">
        <v>19308</v>
      </c>
      <c r="H9008" s="126" t="s">
        <v>21128</v>
      </c>
      <c r="I9008" s="126" t="s">
        <v>27831</v>
      </c>
      <c r="J9008" s="126" t="s">
        <v>26241</v>
      </c>
      <c r="K9008" s="9">
        <f>_xlfn.IFNA(VLOOKUP(Table5[[#This Row],[Section]],SubSill_Tier,2,FALSE),0)</f>
        <v>0</v>
      </c>
      <c r="L9008" s="9" t="str">
        <f t="shared" si="149"/>
        <v/>
      </c>
      <c r="M9008" s="205" t="str" cm="1">
        <f t="array" ref="M9008">_xlfn.IFS(NOT(ISERROR(VLOOKUP(Table5[[#This Row],[Section]],TB_notTB,1,FALSE))),"No",LEFT(Table5[[#This Row],[Section]],3)="ETB","PLS",LEFT(Table5[[#This Row],[Section]],1)="7","PDB",NOT(ISBLANK(Table5[[#This Row],[Section]])),"No")</f>
        <v>No</v>
      </c>
    </row>
    <row r="9009" spans="1:13" x14ac:dyDescent="0.25">
      <c r="A9009" s="126" t="s">
        <v>21467</v>
      </c>
      <c r="B9009" s="126" t="s">
        <v>26873</v>
      </c>
      <c r="C9009" s="126" t="s">
        <v>75</v>
      </c>
      <c r="D9009" s="127">
        <v>1.7070000000000001</v>
      </c>
      <c r="E9009" s="128">
        <v>469</v>
      </c>
      <c r="F9009" s="128">
        <v>313</v>
      </c>
      <c r="G9009" s="126" t="s">
        <v>19309</v>
      </c>
      <c r="H9009" s="126" t="s">
        <v>21130</v>
      </c>
      <c r="I9009" s="126" t="s">
        <v>27832</v>
      </c>
      <c r="J9009" s="126" t="s">
        <v>26241</v>
      </c>
      <c r="K9009" s="9">
        <f>_xlfn.IFNA(VLOOKUP(Table5[[#This Row],[Section]],SubSill_Tier,2,FALSE),0)</f>
        <v>0</v>
      </c>
      <c r="L9009" s="9" t="str">
        <f t="shared" si="149"/>
        <v/>
      </c>
      <c r="M9009" s="205" t="str" cm="1">
        <f t="array" ref="M9009">_xlfn.IFS(NOT(ISERROR(VLOOKUP(Table5[[#This Row],[Section]],TB_notTB,1,FALSE))),"No",LEFT(Table5[[#This Row],[Section]],3)="ETB","PLS",LEFT(Table5[[#This Row],[Section]],1)="7","PDB",NOT(ISBLANK(Table5[[#This Row],[Section]])),"No")</f>
        <v>No</v>
      </c>
    </row>
    <row r="9010" spans="1:13" x14ac:dyDescent="0.25">
      <c r="A9010" s="126" t="s">
        <v>21468</v>
      </c>
      <c r="B9010" s="126" t="s">
        <v>21828</v>
      </c>
      <c r="C9010" s="126" t="s">
        <v>75</v>
      </c>
      <c r="D9010" s="127">
        <v>0.38</v>
      </c>
      <c r="E9010" s="128">
        <v>172</v>
      </c>
      <c r="F9010" s="128">
        <v>122</v>
      </c>
      <c r="G9010" s="126" t="s">
        <v>21307</v>
      </c>
      <c r="H9010" s="126" t="s">
        <v>20393</v>
      </c>
      <c r="I9010" s="126" t="s">
        <v>21308</v>
      </c>
      <c r="J9010" s="126" t="s">
        <v>26350</v>
      </c>
      <c r="K9010" s="9">
        <f>_xlfn.IFNA(VLOOKUP(Table5[[#This Row],[Section]],SubSill_Tier,2,FALSE),0)</f>
        <v>0</v>
      </c>
      <c r="L9010" s="9" t="str">
        <f t="shared" si="149"/>
        <v/>
      </c>
      <c r="M9010" s="205" t="str" cm="1">
        <f t="array" ref="M9010">_xlfn.IFS(NOT(ISERROR(VLOOKUP(Table5[[#This Row],[Section]],TB_notTB,1,FALSE))),"No",LEFT(Table5[[#This Row],[Section]],3)="ETB","PLS",LEFT(Table5[[#This Row],[Section]],1)="7","PDB",NOT(ISBLANK(Table5[[#This Row],[Section]])),"No")</f>
        <v>No</v>
      </c>
    </row>
    <row r="9011" spans="1:13" x14ac:dyDescent="0.25">
      <c r="A9011" s="126" t="s">
        <v>3779</v>
      </c>
      <c r="B9011" s="126" t="s">
        <v>17222</v>
      </c>
      <c r="C9011" s="126" t="s">
        <v>98</v>
      </c>
      <c r="D9011" s="127">
        <v>1.6719999999999999</v>
      </c>
      <c r="E9011" s="128">
        <v>323</v>
      </c>
      <c r="F9011" s="128">
        <v>100</v>
      </c>
      <c r="G9011" s="126" t="s">
        <v>13711</v>
      </c>
      <c r="H9011" s="126" t="s">
        <v>20119</v>
      </c>
      <c r="I9011" s="126" t="s">
        <v>21054</v>
      </c>
      <c r="J9011" s="126" t="s">
        <v>26232</v>
      </c>
      <c r="K9011" s="9">
        <f>_xlfn.IFNA(VLOOKUP(Table5[[#This Row],[Section]],SubSill_Tier,2,FALSE),0)</f>
        <v>0</v>
      </c>
      <c r="L9011" s="9" t="str">
        <f t="shared" si="149"/>
        <v/>
      </c>
      <c r="M9011" s="205" t="str" cm="1">
        <f t="array" ref="M9011">_xlfn.IFS(NOT(ISERROR(VLOOKUP(Table5[[#This Row],[Section]],TB_notTB,1,FALSE))),"No",LEFT(Table5[[#This Row],[Section]],3)="ETB","PLS",LEFT(Table5[[#This Row],[Section]],1)="7","PDB",NOT(ISBLANK(Table5[[#This Row],[Section]])),"No")</f>
        <v>No</v>
      </c>
    </row>
    <row r="9012" spans="1:13" x14ac:dyDescent="0.25">
      <c r="A9012" s="126" t="s">
        <v>3780</v>
      </c>
      <c r="B9012" s="126" t="s">
        <v>17222</v>
      </c>
      <c r="C9012" s="126" t="s">
        <v>98</v>
      </c>
      <c r="D9012" s="127">
        <v>1.4219999999999999</v>
      </c>
      <c r="E9012" s="128">
        <v>319</v>
      </c>
      <c r="F9012" s="128">
        <v>120</v>
      </c>
      <c r="G9012" s="126" t="s">
        <v>13711</v>
      </c>
      <c r="H9012" s="126" t="s">
        <v>20119</v>
      </c>
      <c r="I9012" s="126" t="s">
        <v>21054</v>
      </c>
      <c r="J9012" s="126" t="s">
        <v>26232</v>
      </c>
      <c r="K9012" s="9">
        <f>_xlfn.IFNA(VLOOKUP(Table5[[#This Row],[Section]],SubSill_Tier,2,FALSE),0)</f>
        <v>0</v>
      </c>
      <c r="L9012" s="9" t="str">
        <f t="shared" si="149"/>
        <v/>
      </c>
      <c r="M9012" s="205" t="str" cm="1">
        <f t="array" ref="M9012">_xlfn.IFS(NOT(ISERROR(VLOOKUP(Table5[[#This Row],[Section]],TB_notTB,1,FALSE))),"No",LEFT(Table5[[#This Row],[Section]],3)="ETB","PLS",LEFT(Table5[[#This Row],[Section]],1)="7","PDB",NOT(ISBLANK(Table5[[#This Row],[Section]])),"No")</f>
        <v>No</v>
      </c>
    </row>
    <row r="9013" spans="1:13" x14ac:dyDescent="0.25">
      <c r="A9013" s="126" t="s">
        <v>21582</v>
      </c>
      <c r="B9013" s="126" t="s">
        <v>28339</v>
      </c>
      <c r="C9013" s="126" t="s">
        <v>75</v>
      </c>
      <c r="D9013" s="127">
        <v>2.7559999999999998</v>
      </c>
      <c r="E9013" s="128">
        <v>350</v>
      </c>
      <c r="F9013" s="128">
        <v>350</v>
      </c>
      <c r="G9013" s="126" t="s">
        <v>13717</v>
      </c>
      <c r="H9013" s="126" t="s">
        <v>20125</v>
      </c>
      <c r="I9013" s="126" t="s">
        <v>20126</v>
      </c>
      <c r="J9013" s="126" t="s">
        <v>26235</v>
      </c>
      <c r="K9013" s="9">
        <f>_xlfn.IFNA(VLOOKUP(Table5[[#This Row],[Section]],SubSill_Tier,2,FALSE),0)</f>
        <v>0</v>
      </c>
      <c r="L9013" s="9" t="str">
        <f t="shared" si="149"/>
        <v/>
      </c>
      <c r="M9013" s="205" t="str" cm="1">
        <f t="array" ref="M9013">_xlfn.IFS(NOT(ISERROR(VLOOKUP(Table5[[#This Row],[Section]],TB_notTB,1,FALSE))),"No",LEFT(Table5[[#This Row],[Section]],3)="ETB","PLS",LEFT(Table5[[#This Row],[Section]],1)="7","PDB",NOT(ISBLANK(Table5[[#This Row],[Section]])),"No")</f>
        <v>No</v>
      </c>
    </row>
    <row r="9014" spans="1:13" x14ac:dyDescent="0.25">
      <c r="A9014" s="126" t="s">
        <v>26077</v>
      </c>
      <c r="B9014" s="126" t="s">
        <v>27189</v>
      </c>
      <c r="C9014" s="126" t="s">
        <v>98</v>
      </c>
      <c r="D9014" s="127">
        <v>1.2150000000000001</v>
      </c>
      <c r="E9014" s="128">
        <v>310</v>
      </c>
      <c r="F9014" s="128">
        <v>211</v>
      </c>
      <c r="G9014" s="126" t="s">
        <v>26078</v>
      </c>
      <c r="H9014" s="126" t="s">
        <v>26079</v>
      </c>
      <c r="I9014" s="126" t="s">
        <v>27454</v>
      </c>
      <c r="J9014" s="126" t="s">
        <v>26314</v>
      </c>
      <c r="K9014" s="9">
        <f>_xlfn.IFNA(VLOOKUP(Table5[[#This Row],[Section]],SubSill_Tier,2,FALSE),0)</f>
        <v>0</v>
      </c>
      <c r="L9014" s="9" t="str">
        <f t="shared" si="149"/>
        <v/>
      </c>
      <c r="M9014" s="205" t="str" cm="1">
        <f t="array" ref="M9014">_xlfn.IFS(NOT(ISERROR(VLOOKUP(Table5[[#This Row],[Section]],TB_notTB,1,FALSE))),"No",LEFT(Table5[[#This Row],[Section]],3)="ETB","PLS",LEFT(Table5[[#This Row],[Section]],1)="7","PDB",NOT(ISBLANK(Table5[[#This Row],[Section]])),"No")</f>
        <v>No</v>
      </c>
    </row>
    <row r="9015" spans="1:13" x14ac:dyDescent="0.25">
      <c r="A9015" s="126" t="s">
        <v>21583</v>
      </c>
      <c r="B9015" s="126" t="s">
        <v>22269</v>
      </c>
      <c r="C9015" s="126" t="s">
        <v>75</v>
      </c>
      <c r="D9015" s="127">
        <v>1.3959999999999999</v>
      </c>
      <c r="E9015" s="128">
        <v>368</v>
      </c>
      <c r="F9015" s="128">
        <v>368</v>
      </c>
      <c r="G9015" s="126" t="s">
        <v>14979</v>
      </c>
      <c r="H9015" s="126" t="s">
        <v>21162</v>
      </c>
      <c r="I9015" s="126" t="s">
        <v>22110</v>
      </c>
      <c r="J9015" s="126" t="s">
        <v>26278</v>
      </c>
      <c r="K9015" s="9">
        <f>_xlfn.IFNA(VLOOKUP(Table5[[#This Row],[Section]],SubSill_Tier,2,FALSE),0)</f>
        <v>0</v>
      </c>
      <c r="L9015" s="9" t="str">
        <f t="shared" si="149"/>
        <v/>
      </c>
      <c r="M9015" s="205" t="str" cm="1">
        <f t="array" ref="M9015">_xlfn.IFS(NOT(ISERROR(VLOOKUP(Table5[[#This Row],[Section]],TB_notTB,1,FALSE))),"No",LEFT(Table5[[#This Row],[Section]],3)="ETB","PLS",LEFT(Table5[[#This Row],[Section]],1)="7","PDB",NOT(ISBLANK(Table5[[#This Row],[Section]])),"No")</f>
        <v>No</v>
      </c>
    </row>
    <row r="9016" spans="1:13" x14ac:dyDescent="0.25">
      <c r="A9016" s="126" t="s">
        <v>21584</v>
      </c>
      <c r="B9016" s="126" t="s">
        <v>21585</v>
      </c>
      <c r="C9016" s="126" t="s">
        <v>75</v>
      </c>
      <c r="D9016" s="127">
        <v>1.659</v>
      </c>
      <c r="E9016" s="128">
        <v>214</v>
      </c>
      <c r="F9016" s="128">
        <v>214</v>
      </c>
      <c r="G9016" s="126" t="s">
        <v>13740</v>
      </c>
      <c r="H9016" s="126" t="s">
        <v>20124</v>
      </c>
      <c r="I9016" s="126" t="s">
        <v>21059</v>
      </c>
      <c r="J9016" s="126" t="s">
        <v>26235</v>
      </c>
      <c r="K9016" s="9">
        <f>_xlfn.IFNA(VLOOKUP(Table5[[#This Row],[Section]],SubSill_Tier,2,FALSE),0)</f>
        <v>0</v>
      </c>
      <c r="L9016" s="9" t="str">
        <f t="shared" si="149"/>
        <v/>
      </c>
      <c r="M9016" s="205" t="str" cm="1">
        <f t="array" ref="M9016">_xlfn.IFS(NOT(ISERROR(VLOOKUP(Table5[[#This Row],[Section]],TB_notTB,1,FALSE))),"No",LEFT(Table5[[#This Row],[Section]],3)="ETB","PLS",LEFT(Table5[[#This Row],[Section]],1)="7","PDB",NOT(ISBLANK(Table5[[#This Row],[Section]])),"No")</f>
        <v>No</v>
      </c>
    </row>
    <row r="9017" spans="1:13" x14ac:dyDescent="0.25">
      <c r="A9017" s="126" t="s">
        <v>21586</v>
      </c>
      <c r="B9017" s="126" t="s">
        <v>21587</v>
      </c>
      <c r="C9017" s="126" t="s">
        <v>75</v>
      </c>
      <c r="D9017" s="127">
        <v>0.59799999999999998</v>
      </c>
      <c r="E9017" s="128">
        <v>249</v>
      </c>
      <c r="F9017" s="128">
        <v>249</v>
      </c>
      <c r="G9017" s="126" t="s">
        <v>13719</v>
      </c>
      <c r="H9017" s="126" t="s">
        <v>20128</v>
      </c>
      <c r="I9017" s="126" t="s">
        <v>20129</v>
      </c>
      <c r="J9017" s="126" t="s">
        <v>26235</v>
      </c>
      <c r="K9017" s="9">
        <f>_xlfn.IFNA(VLOOKUP(Table5[[#This Row],[Section]],SubSill_Tier,2,FALSE),0)</f>
        <v>0</v>
      </c>
      <c r="L9017" s="9" t="str">
        <f t="shared" si="149"/>
        <v/>
      </c>
      <c r="M9017" s="205" t="str" cm="1">
        <f t="array" ref="M9017">_xlfn.IFS(NOT(ISERROR(VLOOKUP(Table5[[#This Row],[Section]],TB_notTB,1,FALSE))),"No",LEFT(Table5[[#This Row],[Section]],3)="ETB","PLS",LEFT(Table5[[#This Row],[Section]],1)="7","PDB",NOT(ISBLANK(Table5[[#This Row],[Section]])),"No")</f>
        <v>No</v>
      </c>
    </row>
    <row r="9018" spans="1:13" x14ac:dyDescent="0.25">
      <c r="A9018" s="126" t="s">
        <v>21628</v>
      </c>
      <c r="B9018" s="126" t="s">
        <v>22270</v>
      </c>
      <c r="C9018" s="126" t="s">
        <v>75</v>
      </c>
      <c r="D9018" s="127">
        <v>0.29399999999999998</v>
      </c>
      <c r="E9018" s="128">
        <v>136</v>
      </c>
      <c r="F9018" s="128">
        <v>100</v>
      </c>
      <c r="G9018" s="126" t="s">
        <v>13745</v>
      </c>
      <c r="H9018" s="126" t="s">
        <v>20185</v>
      </c>
      <c r="I9018" s="126" t="s">
        <v>21109</v>
      </c>
      <c r="J9018" s="126" t="s">
        <v>26254</v>
      </c>
      <c r="K9018" s="9">
        <f>_xlfn.IFNA(VLOOKUP(Table5[[#This Row],[Section]],SubSill_Tier,2,FALSE),0)</f>
        <v>0</v>
      </c>
      <c r="L9018" s="9" t="str">
        <f t="shared" si="149"/>
        <v/>
      </c>
      <c r="M9018" s="205" t="str" cm="1">
        <f t="array" ref="M9018">_xlfn.IFS(NOT(ISERROR(VLOOKUP(Table5[[#This Row],[Section]],TB_notTB,1,FALSE))),"No",LEFT(Table5[[#This Row],[Section]],3)="ETB","PLS",LEFT(Table5[[#This Row],[Section]],1)="7","PDB",NOT(ISBLANK(Table5[[#This Row],[Section]])),"No")</f>
        <v>No</v>
      </c>
    </row>
    <row r="9019" spans="1:13" x14ac:dyDescent="0.25">
      <c r="A9019" s="126" t="s">
        <v>21629</v>
      </c>
      <c r="B9019" s="126" t="s">
        <v>22271</v>
      </c>
      <c r="C9019" s="126" t="s">
        <v>75</v>
      </c>
      <c r="D9019" s="127">
        <v>0.73399999999999999</v>
      </c>
      <c r="E9019" s="128">
        <v>194</v>
      </c>
      <c r="F9019" s="128">
        <v>194</v>
      </c>
      <c r="G9019" s="126" t="s">
        <v>13745</v>
      </c>
      <c r="H9019" s="126" t="s">
        <v>20185</v>
      </c>
      <c r="I9019" s="126" t="s">
        <v>21109</v>
      </c>
      <c r="J9019" s="126" t="s">
        <v>26254</v>
      </c>
      <c r="K9019" s="9">
        <f>_xlfn.IFNA(VLOOKUP(Table5[[#This Row],[Section]],SubSill_Tier,2,FALSE),0)</f>
        <v>0</v>
      </c>
      <c r="L9019" s="9" t="str">
        <f t="shared" si="149"/>
        <v/>
      </c>
      <c r="M9019" s="205" t="str" cm="1">
        <f t="array" ref="M9019">_xlfn.IFS(NOT(ISERROR(VLOOKUP(Table5[[#This Row],[Section]],TB_notTB,1,FALSE))),"No",LEFT(Table5[[#This Row],[Section]],3)="ETB","PLS",LEFT(Table5[[#This Row],[Section]],1)="7","PDB",NOT(ISBLANK(Table5[[#This Row],[Section]])),"No")</f>
        <v>No</v>
      </c>
    </row>
    <row r="9020" spans="1:13" x14ac:dyDescent="0.25">
      <c r="A9020" s="126" t="s">
        <v>9308</v>
      </c>
      <c r="B9020" s="126" t="s">
        <v>5981</v>
      </c>
      <c r="C9020" s="126" t="s">
        <v>75</v>
      </c>
      <c r="D9020" s="127">
        <v>0.94199999999999995</v>
      </c>
      <c r="E9020" s="128">
        <v>100</v>
      </c>
      <c r="F9020" s="128">
        <v>100</v>
      </c>
      <c r="G9020" s="126" t="s">
        <v>13769</v>
      </c>
      <c r="H9020" s="126" t="s">
        <v>20472</v>
      </c>
      <c r="I9020" s="126" t="s">
        <v>21117</v>
      </c>
      <c r="J9020" s="126" t="s">
        <v>26235</v>
      </c>
      <c r="K9020" s="9">
        <f>_xlfn.IFNA(VLOOKUP(Table5[[#This Row],[Section]],SubSill_Tier,2,FALSE),0)</f>
        <v>0</v>
      </c>
      <c r="L9020" s="9" t="str">
        <f t="shared" si="149"/>
        <v/>
      </c>
      <c r="M9020" s="205" t="str" cm="1">
        <f t="array" ref="M9020">_xlfn.IFS(NOT(ISERROR(VLOOKUP(Table5[[#This Row],[Section]],TB_notTB,1,FALSE))),"No",LEFT(Table5[[#This Row],[Section]],3)="ETB","PLS",LEFT(Table5[[#This Row],[Section]],1)="7","PDB",NOT(ISBLANK(Table5[[#This Row],[Section]])),"No")</f>
        <v>No</v>
      </c>
    </row>
    <row r="9021" spans="1:13" x14ac:dyDescent="0.25">
      <c r="A9021" s="126" t="s">
        <v>21630</v>
      </c>
      <c r="B9021" s="126" t="s">
        <v>26874</v>
      </c>
      <c r="C9021" s="126" t="s">
        <v>75</v>
      </c>
      <c r="D9021" s="127">
        <v>1.8169999999999999</v>
      </c>
      <c r="E9021" s="128">
        <v>578</v>
      </c>
      <c r="F9021" s="128">
        <v>386</v>
      </c>
      <c r="G9021" s="126" t="s">
        <v>19308</v>
      </c>
      <c r="H9021" s="126" t="s">
        <v>21128</v>
      </c>
      <c r="I9021" s="126" t="s">
        <v>27831</v>
      </c>
      <c r="J9021" s="126" t="s">
        <v>26241</v>
      </c>
      <c r="K9021" s="9">
        <f>_xlfn.IFNA(VLOOKUP(Table5[[#This Row],[Section]],SubSill_Tier,2,FALSE),0)</f>
        <v>0</v>
      </c>
      <c r="L9021" s="9" t="str">
        <f t="shared" si="149"/>
        <v/>
      </c>
      <c r="M9021" s="205" t="str" cm="1">
        <f t="array" ref="M9021">_xlfn.IFS(NOT(ISERROR(VLOOKUP(Table5[[#This Row],[Section]],TB_notTB,1,FALSE))),"No",LEFT(Table5[[#This Row],[Section]],3)="ETB","PLS",LEFT(Table5[[#This Row],[Section]],1)="7","PDB",NOT(ISBLANK(Table5[[#This Row],[Section]])),"No")</f>
        <v>No</v>
      </c>
    </row>
    <row r="9022" spans="1:13" x14ac:dyDescent="0.25">
      <c r="A9022" s="126" t="s">
        <v>21631</v>
      </c>
      <c r="B9022" s="126" t="s">
        <v>26875</v>
      </c>
      <c r="C9022" s="126" t="s">
        <v>75</v>
      </c>
      <c r="D9022" s="127">
        <v>1.9379999999999999</v>
      </c>
      <c r="E9022" s="128">
        <v>622</v>
      </c>
      <c r="F9022" s="128">
        <v>415</v>
      </c>
      <c r="G9022" s="126" t="s">
        <v>19308</v>
      </c>
      <c r="H9022" s="126" t="s">
        <v>21128</v>
      </c>
      <c r="I9022" s="126" t="s">
        <v>27831</v>
      </c>
      <c r="J9022" s="126" t="s">
        <v>26241</v>
      </c>
      <c r="K9022" s="9">
        <f>_xlfn.IFNA(VLOOKUP(Table5[[#This Row],[Section]],SubSill_Tier,2,FALSE),0)</f>
        <v>0</v>
      </c>
      <c r="L9022" s="9" t="str">
        <f t="shared" si="149"/>
        <v/>
      </c>
      <c r="M9022" s="205" t="str" cm="1">
        <f t="array" ref="M9022">_xlfn.IFS(NOT(ISERROR(VLOOKUP(Table5[[#This Row],[Section]],TB_notTB,1,FALSE))),"No",LEFT(Table5[[#This Row],[Section]],3)="ETB","PLS",LEFT(Table5[[#This Row],[Section]],1)="7","PDB",NOT(ISBLANK(Table5[[#This Row],[Section]])),"No")</f>
        <v>No</v>
      </c>
    </row>
    <row r="9023" spans="1:13" x14ac:dyDescent="0.25">
      <c r="A9023" s="126" t="s">
        <v>21632</v>
      </c>
      <c r="B9023" s="126" t="s">
        <v>21633</v>
      </c>
      <c r="C9023" s="126" t="s">
        <v>75</v>
      </c>
      <c r="D9023" s="127">
        <v>1.155</v>
      </c>
      <c r="E9023" s="128">
        <v>292</v>
      </c>
      <c r="F9023" s="128">
        <v>292</v>
      </c>
      <c r="G9023" s="126" t="s">
        <v>19729</v>
      </c>
      <c r="H9023" s="126" t="s">
        <v>20406</v>
      </c>
      <c r="I9023" s="126" t="s">
        <v>20407</v>
      </c>
      <c r="J9023" s="126" t="s">
        <v>26241</v>
      </c>
      <c r="K9023" s="9">
        <f>_xlfn.IFNA(VLOOKUP(Table5[[#This Row],[Section]],SubSill_Tier,2,FALSE),0)</f>
        <v>0</v>
      </c>
      <c r="L9023" s="9" t="str">
        <f t="shared" si="149"/>
        <v/>
      </c>
      <c r="M9023" s="205" t="str" cm="1">
        <f t="array" ref="M9023">_xlfn.IFS(NOT(ISERROR(VLOOKUP(Table5[[#This Row],[Section]],TB_notTB,1,FALSE))),"No",LEFT(Table5[[#This Row],[Section]],3)="ETB","PLS",LEFT(Table5[[#This Row],[Section]],1)="7","PDB",NOT(ISBLANK(Table5[[#This Row],[Section]])),"No")</f>
        <v>No</v>
      </c>
    </row>
    <row r="9024" spans="1:13" x14ac:dyDescent="0.25">
      <c r="A9024" s="126" t="s">
        <v>21634</v>
      </c>
      <c r="B9024" s="126" t="s">
        <v>21635</v>
      </c>
      <c r="C9024" s="126" t="s">
        <v>75</v>
      </c>
      <c r="D9024" s="127">
        <v>4.2489999999999997</v>
      </c>
      <c r="E9024" s="128">
        <v>898</v>
      </c>
      <c r="F9024" s="128">
        <v>599</v>
      </c>
      <c r="G9024" s="126" t="s">
        <v>19729</v>
      </c>
      <c r="H9024" s="126" t="s">
        <v>20406</v>
      </c>
      <c r="I9024" s="126" t="s">
        <v>20407</v>
      </c>
      <c r="J9024" s="126" t="s">
        <v>26332</v>
      </c>
      <c r="K9024" s="9">
        <f>_xlfn.IFNA(VLOOKUP(Table5[[#This Row],[Section]],SubSill_Tier,2,FALSE),0)</f>
        <v>0</v>
      </c>
      <c r="L9024" s="9" t="str">
        <f t="shared" si="149"/>
        <v/>
      </c>
      <c r="M9024" s="205" t="str" cm="1">
        <f t="array" ref="M9024">_xlfn.IFS(NOT(ISERROR(VLOOKUP(Table5[[#This Row],[Section]],TB_notTB,1,FALSE))),"No",LEFT(Table5[[#This Row],[Section]],3)="ETB","PLS",LEFT(Table5[[#This Row],[Section]],1)="7","PDB",NOT(ISBLANK(Table5[[#This Row],[Section]])),"No")</f>
        <v>No</v>
      </c>
    </row>
    <row r="9025" spans="1:13" x14ac:dyDescent="0.25">
      <c r="A9025" s="126" t="s">
        <v>21636</v>
      </c>
      <c r="B9025" s="126" t="s">
        <v>21637</v>
      </c>
      <c r="C9025" s="126" t="s">
        <v>75</v>
      </c>
      <c r="D9025" s="127">
        <v>3.3919999999999999</v>
      </c>
      <c r="E9025" s="128">
        <v>698</v>
      </c>
      <c r="F9025" s="128">
        <v>466</v>
      </c>
      <c r="G9025" s="126" t="s">
        <v>19729</v>
      </c>
      <c r="H9025" s="126" t="s">
        <v>20406</v>
      </c>
      <c r="I9025" s="126" t="s">
        <v>20407</v>
      </c>
      <c r="J9025" s="126" t="s">
        <v>26332</v>
      </c>
      <c r="K9025" s="9">
        <f>_xlfn.IFNA(VLOOKUP(Table5[[#This Row],[Section]],SubSill_Tier,2,FALSE),0)</f>
        <v>0</v>
      </c>
      <c r="L9025" s="9" t="str">
        <f t="shared" si="149"/>
        <v/>
      </c>
      <c r="M9025" s="205" t="str" cm="1">
        <f t="array" ref="M9025">_xlfn.IFS(NOT(ISERROR(VLOOKUP(Table5[[#This Row],[Section]],TB_notTB,1,FALSE))),"No",LEFT(Table5[[#This Row],[Section]],3)="ETB","PLS",LEFT(Table5[[#This Row],[Section]],1)="7","PDB",NOT(ISBLANK(Table5[[#This Row],[Section]])),"No")</f>
        <v>No</v>
      </c>
    </row>
    <row r="9026" spans="1:13" x14ac:dyDescent="0.25">
      <c r="A9026" s="126" t="s">
        <v>21638</v>
      </c>
      <c r="B9026" s="126" t="s">
        <v>21639</v>
      </c>
      <c r="C9026" s="126" t="s">
        <v>75</v>
      </c>
      <c r="D9026" s="127">
        <v>1.18</v>
      </c>
      <c r="E9026" s="128">
        <v>369</v>
      </c>
      <c r="F9026" s="128">
        <v>246</v>
      </c>
      <c r="G9026" s="126" t="s">
        <v>21247</v>
      </c>
      <c r="H9026" s="126" t="s">
        <v>21248</v>
      </c>
      <c r="I9026" s="126" t="s">
        <v>21249</v>
      </c>
      <c r="J9026" s="126" t="s">
        <v>26247</v>
      </c>
      <c r="K9026" s="9">
        <f>_xlfn.IFNA(VLOOKUP(Table5[[#This Row],[Section]],SubSill_Tier,2,FALSE),0)</f>
        <v>0</v>
      </c>
      <c r="L9026" s="9" t="str">
        <f t="shared" ref="L9026:L9089" si="150">IFERROR(IF(LEFT(G9026,2)="AI",IF(_xlfn.NUMBERVALUE(IFERROR(LEFT(IF(ISERROR(FIND("X",UPPER(B9026))),UPPER(B9026),RIGHT(UPPER(B9026),LEN(UPPER(B9026))-FIND("~",SUBSTITUTE(UPPER(B9026),"X","~",LEN(UPPER(B9026))-LEN(SUBSTITUTE(UPPER(B9026),"X","")))))),FIND(" ",IF(ISERROR(FIND("X",UPPER(B9026))),UPPER(B9026),RIGHT(UPPER(B9026),LEN(UPPER(B9026))-FIND("~",SUBSTITUTE(UPPER(B9026),"X","~",LEN(UPPER(B9026))-LEN(SUBSTITUTE(UPPER(B9026),"X","")))))),1)-1),IF(ISERROR(FIND("X",UPPER(B9026))),UPPER(B9026),RIGHT(UPPER(B9026),LEN(UPPER(B9026))-FIND("~",SUBSTITUTE(UPPER(B9026),"X","~",LEN(UPPER(B9026))-LEN(SUBSTITUTE(UPPER(B9026),"X",""))))))),".")&gt;=5,"Wall",""),""),"")</f>
        <v/>
      </c>
      <c r="M9026" s="205" t="str" cm="1">
        <f t="array" ref="M9026">_xlfn.IFS(NOT(ISERROR(VLOOKUP(Table5[[#This Row],[Section]],TB_notTB,1,FALSE))),"No",LEFT(Table5[[#This Row],[Section]],3)="ETB","PLS",LEFT(Table5[[#This Row],[Section]],1)="7","PDB",NOT(ISBLANK(Table5[[#This Row],[Section]])),"No")</f>
        <v>No</v>
      </c>
    </row>
    <row r="9027" spans="1:13" x14ac:dyDescent="0.25">
      <c r="A9027" s="126" t="s">
        <v>21640</v>
      </c>
      <c r="B9027" s="126" t="s">
        <v>21641</v>
      </c>
      <c r="C9027" s="126" t="s">
        <v>75</v>
      </c>
      <c r="D9027" s="127">
        <v>2.8580000000000001</v>
      </c>
      <c r="E9027" s="128">
        <v>828</v>
      </c>
      <c r="F9027" s="128">
        <v>552</v>
      </c>
      <c r="G9027" s="126" t="s">
        <v>21247</v>
      </c>
      <c r="H9027" s="126" t="s">
        <v>21248</v>
      </c>
      <c r="I9027" s="126" t="s">
        <v>21249</v>
      </c>
      <c r="J9027" s="126" t="s">
        <v>26247</v>
      </c>
      <c r="K9027" s="9">
        <f>_xlfn.IFNA(VLOOKUP(Table5[[#This Row],[Section]],SubSill_Tier,2,FALSE),0)</f>
        <v>0</v>
      </c>
      <c r="L9027" s="9" t="str">
        <f t="shared" si="150"/>
        <v/>
      </c>
      <c r="M9027" s="205" t="str" cm="1">
        <f t="array" ref="M9027">_xlfn.IFS(NOT(ISERROR(VLOOKUP(Table5[[#This Row],[Section]],TB_notTB,1,FALSE))),"No",LEFT(Table5[[#This Row],[Section]],3)="ETB","PLS",LEFT(Table5[[#This Row],[Section]],1)="7","PDB",NOT(ISBLANK(Table5[[#This Row],[Section]])),"No")</f>
        <v>No</v>
      </c>
    </row>
    <row r="9028" spans="1:13" x14ac:dyDescent="0.25">
      <c r="A9028" s="126" t="s">
        <v>21642</v>
      </c>
      <c r="B9028" s="126" t="s">
        <v>21643</v>
      </c>
      <c r="C9028" s="126" t="s">
        <v>75</v>
      </c>
      <c r="D9028" s="127">
        <v>0.71399999999999997</v>
      </c>
      <c r="E9028" s="128">
        <v>246</v>
      </c>
      <c r="F9028" s="128">
        <v>164</v>
      </c>
      <c r="G9028" s="126" t="s">
        <v>21247</v>
      </c>
      <c r="H9028" s="126" t="s">
        <v>21248</v>
      </c>
      <c r="I9028" s="126" t="s">
        <v>21249</v>
      </c>
      <c r="J9028" s="126" t="s">
        <v>26247</v>
      </c>
      <c r="K9028" s="9">
        <f>_xlfn.IFNA(VLOOKUP(Table5[[#This Row],[Section]],SubSill_Tier,2,FALSE),0)</f>
        <v>0</v>
      </c>
      <c r="L9028" s="9" t="str">
        <f t="shared" si="150"/>
        <v/>
      </c>
      <c r="M9028" s="205" t="str" cm="1">
        <f t="array" ref="M9028">_xlfn.IFS(NOT(ISERROR(VLOOKUP(Table5[[#This Row],[Section]],TB_notTB,1,FALSE))),"No",LEFT(Table5[[#This Row],[Section]],3)="ETB","PLS",LEFT(Table5[[#This Row],[Section]],1)="7","PDB",NOT(ISBLANK(Table5[[#This Row],[Section]])),"No")</f>
        <v>No</v>
      </c>
    </row>
    <row r="9029" spans="1:13" x14ac:dyDescent="0.25">
      <c r="A9029" s="126" t="s">
        <v>21644</v>
      </c>
      <c r="B9029" s="126" t="s">
        <v>21645</v>
      </c>
      <c r="C9029" s="126" t="s">
        <v>75</v>
      </c>
      <c r="D9029" s="127">
        <v>0.48199999999999998</v>
      </c>
      <c r="E9029" s="128">
        <v>123</v>
      </c>
      <c r="F9029" s="128">
        <v>123</v>
      </c>
      <c r="G9029" s="126" t="s">
        <v>13722</v>
      </c>
      <c r="H9029" s="126" t="s">
        <v>21068</v>
      </c>
      <c r="I9029" s="126" t="s">
        <v>21069</v>
      </c>
      <c r="J9029" s="126" t="s">
        <v>26233</v>
      </c>
      <c r="K9029" s="9">
        <f>_xlfn.IFNA(VLOOKUP(Table5[[#This Row],[Section]],SubSill_Tier,2,FALSE),0)</f>
        <v>0</v>
      </c>
      <c r="L9029" s="9" t="str">
        <f t="shared" si="150"/>
        <v/>
      </c>
      <c r="M9029" s="205" t="str" cm="1">
        <f t="array" ref="M9029">_xlfn.IFS(NOT(ISERROR(VLOOKUP(Table5[[#This Row],[Section]],TB_notTB,1,FALSE))),"No",LEFT(Table5[[#This Row],[Section]],3)="ETB","PLS",LEFT(Table5[[#This Row],[Section]],1)="7","PDB",NOT(ISBLANK(Table5[[#This Row],[Section]])),"No")</f>
        <v>No</v>
      </c>
    </row>
    <row r="9030" spans="1:13" x14ac:dyDescent="0.25">
      <c r="A9030" s="126" t="s">
        <v>21646</v>
      </c>
      <c r="B9030" s="126" t="s">
        <v>29025</v>
      </c>
      <c r="C9030" s="126" t="s">
        <v>98</v>
      </c>
      <c r="D9030" s="127">
        <v>0.68200000000000005</v>
      </c>
      <c r="E9030" s="128">
        <v>197</v>
      </c>
      <c r="F9030" s="128">
        <v>197</v>
      </c>
      <c r="G9030" s="126" t="s">
        <v>18096</v>
      </c>
      <c r="H9030" s="126" t="s">
        <v>20621</v>
      </c>
      <c r="I9030" s="126" t="s">
        <v>26876</v>
      </c>
      <c r="J9030" s="126" t="s">
        <v>26344</v>
      </c>
      <c r="K9030" s="9">
        <f>_xlfn.IFNA(VLOOKUP(Table5[[#This Row],[Section]],SubSill_Tier,2,FALSE),0)</f>
        <v>0</v>
      </c>
      <c r="L9030" s="9" t="str">
        <f t="shared" si="150"/>
        <v/>
      </c>
      <c r="M9030" s="205" t="str" cm="1">
        <f t="array" ref="M9030">_xlfn.IFS(NOT(ISERROR(VLOOKUP(Table5[[#This Row],[Section]],TB_notTB,1,FALSE))),"No",LEFT(Table5[[#This Row],[Section]],3)="ETB","PLS",LEFT(Table5[[#This Row],[Section]],1)="7","PDB",NOT(ISBLANK(Table5[[#This Row],[Section]])),"No")</f>
        <v>No</v>
      </c>
    </row>
    <row r="9031" spans="1:13" x14ac:dyDescent="0.25">
      <c r="A9031" s="126" t="s">
        <v>21829</v>
      </c>
      <c r="B9031" s="126" t="s">
        <v>26877</v>
      </c>
      <c r="C9031" s="126" t="s">
        <v>75</v>
      </c>
      <c r="D9031" s="127">
        <v>2.4790000000000001</v>
      </c>
      <c r="E9031" s="128">
        <v>715</v>
      </c>
      <c r="F9031" s="128">
        <v>477</v>
      </c>
      <c r="G9031" s="126" t="s">
        <v>19308</v>
      </c>
      <c r="H9031" s="126" t="s">
        <v>21128</v>
      </c>
      <c r="I9031" s="126" t="s">
        <v>27831</v>
      </c>
      <c r="J9031" s="126" t="s">
        <v>26241</v>
      </c>
      <c r="K9031" s="9">
        <f>_xlfn.IFNA(VLOOKUP(Table5[[#This Row],[Section]],SubSill_Tier,2,FALSE),0)</f>
        <v>0</v>
      </c>
      <c r="L9031" s="9" t="str">
        <f t="shared" si="150"/>
        <v/>
      </c>
      <c r="M9031" s="205" t="str" cm="1">
        <f t="array" ref="M9031">_xlfn.IFS(NOT(ISERROR(VLOOKUP(Table5[[#This Row],[Section]],TB_notTB,1,FALSE))),"No",LEFT(Table5[[#This Row],[Section]],3)="ETB","PLS",LEFT(Table5[[#This Row],[Section]],1)="7","PDB",NOT(ISBLANK(Table5[[#This Row],[Section]])),"No")</f>
        <v>No</v>
      </c>
    </row>
    <row r="9032" spans="1:13" x14ac:dyDescent="0.25">
      <c r="A9032" s="126" t="s">
        <v>21830</v>
      </c>
      <c r="B9032" s="126" t="s">
        <v>26878</v>
      </c>
      <c r="C9032" s="126" t="s">
        <v>75</v>
      </c>
      <c r="D9032" s="127">
        <v>2.5089999999999999</v>
      </c>
      <c r="E9032" s="128">
        <v>714</v>
      </c>
      <c r="F9032" s="128">
        <v>476</v>
      </c>
      <c r="G9032" s="126" t="s">
        <v>19308</v>
      </c>
      <c r="H9032" s="126" t="s">
        <v>21128</v>
      </c>
      <c r="I9032" s="126" t="s">
        <v>27831</v>
      </c>
      <c r="J9032" s="126" t="s">
        <v>26241</v>
      </c>
      <c r="K9032" s="9">
        <f>_xlfn.IFNA(VLOOKUP(Table5[[#This Row],[Section]],SubSill_Tier,2,FALSE),0)</f>
        <v>0</v>
      </c>
      <c r="L9032" s="9" t="str">
        <f t="shared" si="150"/>
        <v/>
      </c>
      <c r="M9032" s="205" t="str" cm="1">
        <f t="array" ref="M9032">_xlfn.IFS(NOT(ISERROR(VLOOKUP(Table5[[#This Row],[Section]],TB_notTB,1,FALSE))),"No",LEFT(Table5[[#This Row],[Section]],3)="ETB","PLS",LEFT(Table5[[#This Row],[Section]],1)="7","PDB",NOT(ISBLANK(Table5[[#This Row],[Section]])),"No")</f>
        <v>No</v>
      </c>
    </row>
    <row r="9033" spans="1:13" x14ac:dyDescent="0.25">
      <c r="A9033" s="126" t="s">
        <v>21831</v>
      </c>
      <c r="B9033" s="126" t="s">
        <v>21832</v>
      </c>
      <c r="C9033" s="126" t="s">
        <v>75</v>
      </c>
      <c r="D9033" s="127">
        <v>11.454000000000001</v>
      </c>
      <c r="E9033" s="128">
        <v>688</v>
      </c>
      <c r="F9033" s="128">
        <v>688</v>
      </c>
      <c r="G9033" s="126" t="s">
        <v>13807</v>
      </c>
      <c r="H9033" s="126" t="s">
        <v>21273</v>
      </c>
      <c r="I9033" s="126" t="s">
        <v>21274</v>
      </c>
      <c r="J9033" s="126" t="s">
        <v>26339</v>
      </c>
      <c r="K9033" s="9">
        <f>_xlfn.IFNA(VLOOKUP(Table5[[#This Row],[Section]],SubSill_Tier,2,FALSE),0)</f>
        <v>0</v>
      </c>
      <c r="L9033" s="9" t="str">
        <f t="shared" si="150"/>
        <v>Wall</v>
      </c>
      <c r="M9033" s="205" t="str" cm="1">
        <f t="array" ref="M9033">_xlfn.IFS(NOT(ISERROR(VLOOKUP(Table5[[#This Row],[Section]],TB_notTB,1,FALSE))),"No",LEFT(Table5[[#This Row],[Section]],3)="ETB","PLS",LEFT(Table5[[#This Row],[Section]],1)="7","PDB",NOT(ISBLANK(Table5[[#This Row],[Section]])),"No")</f>
        <v>No</v>
      </c>
    </row>
    <row r="9034" spans="1:13" x14ac:dyDescent="0.25">
      <c r="A9034" s="126" t="s">
        <v>21833</v>
      </c>
      <c r="B9034" s="126" t="s">
        <v>21834</v>
      </c>
      <c r="C9034" s="126" t="s">
        <v>75</v>
      </c>
      <c r="D9034" s="127">
        <v>1.03</v>
      </c>
      <c r="E9034" s="128">
        <v>404</v>
      </c>
      <c r="F9034" s="128">
        <v>270</v>
      </c>
      <c r="G9034" s="126" t="s">
        <v>21111</v>
      </c>
      <c r="H9034" s="126" t="s">
        <v>21112</v>
      </c>
      <c r="I9034" s="126" t="s">
        <v>21113</v>
      </c>
      <c r="J9034" s="126" t="s">
        <v>26241</v>
      </c>
      <c r="K9034" s="9">
        <f>_xlfn.IFNA(VLOOKUP(Table5[[#This Row],[Section]],SubSill_Tier,2,FALSE),0)</f>
        <v>1</v>
      </c>
      <c r="L9034" s="9" t="str">
        <f t="shared" si="150"/>
        <v/>
      </c>
      <c r="M9034" s="205" t="str" cm="1">
        <f t="array" ref="M9034">_xlfn.IFS(NOT(ISERROR(VLOOKUP(Table5[[#This Row],[Section]],TB_notTB,1,FALSE))),"No",LEFT(Table5[[#This Row],[Section]],3)="ETB","PLS",LEFT(Table5[[#This Row],[Section]],1)="7","PDB",NOT(ISBLANK(Table5[[#This Row],[Section]])),"No")</f>
        <v>No</v>
      </c>
    </row>
    <row r="9035" spans="1:13" x14ac:dyDescent="0.25">
      <c r="A9035" s="126" t="s">
        <v>21835</v>
      </c>
      <c r="B9035" s="126" t="s">
        <v>21836</v>
      </c>
      <c r="C9035" s="126" t="s">
        <v>75</v>
      </c>
      <c r="D9035" s="127">
        <v>1.292</v>
      </c>
      <c r="E9035" s="128">
        <v>500</v>
      </c>
      <c r="F9035" s="128">
        <v>333</v>
      </c>
      <c r="G9035" s="126" t="s">
        <v>21261</v>
      </c>
      <c r="H9035" s="126" t="s">
        <v>21262</v>
      </c>
      <c r="I9035" s="126" t="s">
        <v>21263</v>
      </c>
      <c r="J9035" s="126" t="s">
        <v>26241</v>
      </c>
      <c r="K9035" s="9">
        <f>_xlfn.IFNA(VLOOKUP(Table5[[#This Row],[Section]],SubSill_Tier,2,FALSE),0)</f>
        <v>1</v>
      </c>
      <c r="L9035" s="9" t="str">
        <f t="shared" si="150"/>
        <v/>
      </c>
      <c r="M9035" s="205" t="str" cm="1">
        <f t="array" ref="M9035">_xlfn.IFS(NOT(ISERROR(VLOOKUP(Table5[[#This Row],[Section]],TB_notTB,1,FALSE))),"No",LEFT(Table5[[#This Row],[Section]],3)="ETB","PLS",LEFT(Table5[[#This Row],[Section]],1)="7","PDB",NOT(ISBLANK(Table5[[#This Row],[Section]])),"No")</f>
        <v>No</v>
      </c>
    </row>
    <row r="9036" spans="1:13" x14ac:dyDescent="0.25">
      <c r="A9036" s="126" t="s">
        <v>21837</v>
      </c>
      <c r="B9036" s="126" t="s">
        <v>21838</v>
      </c>
      <c r="C9036" s="126" t="s">
        <v>75</v>
      </c>
      <c r="D9036" s="127">
        <v>1.08</v>
      </c>
      <c r="E9036" s="128">
        <v>441</v>
      </c>
      <c r="F9036" s="128">
        <v>294</v>
      </c>
      <c r="G9036" s="126" t="s">
        <v>21111</v>
      </c>
      <c r="H9036" s="126" t="s">
        <v>21112</v>
      </c>
      <c r="I9036" s="126" t="s">
        <v>21113</v>
      </c>
      <c r="J9036" s="126" t="s">
        <v>26241</v>
      </c>
      <c r="K9036" s="9">
        <f>_xlfn.IFNA(VLOOKUP(Table5[[#This Row],[Section]],SubSill_Tier,2,FALSE),0)</f>
        <v>0</v>
      </c>
      <c r="L9036" s="9" t="str">
        <f t="shared" si="150"/>
        <v/>
      </c>
      <c r="M9036" s="205" t="str" cm="1">
        <f t="array" ref="M9036">_xlfn.IFS(NOT(ISERROR(VLOOKUP(Table5[[#This Row],[Section]],TB_notTB,1,FALSE))),"No",LEFT(Table5[[#This Row],[Section]],3)="ETB","PLS",LEFT(Table5[[#This Row],[Section]],1)="7","PDB",NOT(ISBLANK(Table5[[#This Row],[Section]])),"No")</f>
        <v>No</v>
      </c>
    </row>
    <row r="9037" spans="1:13" x14ac:dyDescent="0.25">
      <c r="A9037" s="126" t="s">
        <v>21839</v>
      </c>
      <c r="B9037" s="126" t="s">
        <v>21840</v>
      </c>
      <c r="C9037" s="126" t="s">
        <v>75</v>
      </c>
      <c r="D9037" s="127">
        <v>1.421</v>
      </c>
      <c r="E9037" s="128">
        <v>540</v>
      </c>
      <c r="F9037" s="128">
        <v>360</v>
      </c>
      <c r="G9037" s="126" t="s">
        <v>21261</v>
      </c>
      <c r="H9037" s="126" t="s">
        <v>21262</v>
      </c>
      <c r="I9037" s="126" t="s">
        <v>21263</v>
      </c>
      <c r="J9037" s="126" t="s">
        <v>26241</v>
      </c>
      <c r="K9037" s="9">
        <f>_xlfn.IFNA(VLOOKUP(Table5[[#This Row],[Section]],SubSill_Tier,2,FALSE),0)</f>
        <v>0</v>
      </c>
      <c r="L9037" s="9" t="str">
        <f t="shared" si="150"/>
        <v/>
      </c>
      <c r="M9037" s="205" t="str" cm="1">
        <f t="array" ref="M9037">_xlfn.IFS(NOT(ISERROR(VLOOKUP(Table5[[#This Row],[Section]],TB_notTB,1,FALSE))),"No",LEFT(Table5[[#This Row],[Section]],3)="ETB","PLS",LEFT(Table5[[#This Row],[Section]],1)="7","PDB",NOT(ISBLANK(Table5[[#This Row],[Section]])),"No")</f>
        <v>No</v>
      </c>
    </row>
    <row r="9038" spans="1:13" x14ac:dyDescent="0.25">
      <c r="A9038" s="126" t="s">
        <v>21841</v>
      </c>
      <c r="B9038" s="126" t="s">
        <v>29026</v>
      </c>
      <c r="C9038" s="126" t="s">
        <v>98</v>
      </c>
      <c r="D9038" s="127">
        <v>0.68100000000000005</v>
      </c>
      <c r="E9038" s="128">
        <v>219</v>
      </c>
      <c r="F9038" s="128">
        <v>219</v>
      </c>
      <c r="G9038" s="126" t="s">
        <v>18096</v>
      </c>
      <c r="H9038" s="126" t="s">
        <v>20621</v>
      </c>
      <c r="I9038" s="126" t="s">
        <v>26876</v>
      </c>
      <c r="J9038" s="126" t="s">
        <v>26344</v>
      </c>
      <c r="K9038" s="9">
        <f>_xlfn.IFNA(VLOOKUP(Table5[[#This Row],[Section]],SubSill_Tier,2,FALSE),0)</f>
        <v>0</v>
      </c>
      <c r="L9038" s="9" t="str">
        <f t="shared" si="150"/>
        <v/>
      </c>
      <c r="M9038" s="205" t="str" cm="1">
        <f t="array" ref="M9038">_xlfn.IFS(NOT(ISERROR(VLOOKUP(Table5[[#This Row],[Section]],TB_notTB,1,FALSE))),"No",LEFT(Table5[[#This Row],[Section]],3)="ETB","PLS",LEFT(Table5[[#This Row],[Section]],1)="7","PDB",NOT(ISBLANK(Table5[[#This Row],[Section]])),"No")</f>
        <v>No</v>
      </c>
    </row>
    <row r="9039" spans="1:13" x14ac:dyDescent="0.25">
      <c r="A9039" s="126" t="s">
        <v>21842</v>
      </c>
      <c r="B9039" s="126" t="s">
        <v>21843</v>
      </c>
      <c r="C9039" s="126" t="s">
        <v>98</v>
      </c>
      <c r="D9039" s="127">
        <v>0.45900000000000002</v>
      </c>
      <c r="E9039" s="128">
        <v>222</v>
      </c>
      <c r="F9039" s="128">
        <v>148</v>
      </c>
      <c r="G9039" s="126" t="s">
        <v>18096</v>
      </c>
      <c r="H9039" s="126" t="s">
        <v>20621</v>
      </c>
      <c r="I9039" s="126" t="s">
        <v>26876</v>
      </c>
      <c r="J9039" s="126" t="s">
        <v>26344</v>
      </c>
      <c r="K9039" s="9">
        <f>_xlfn.IFNA(VLOOKUP(Table5[[#This Row],[Section]],SubSill_Tier,2,FALSE),0)</f>
        <v>0</v>
      </c>
      <c r="L9039" s="9" t="str">
        <f t="shared" si="150"/>
        <v/>
      </c>
      <c r="M9039" s="205" t="str" cm="1">
        <f t="array" ref="M9039">_xlfn.IFS(NOT(ISERROR(VLOOKUP(Table5[[#This Row],[Section]],TB_notTB,1,FALSE))),"No",LEFT(Table5[[#This Row],[Section]],3)="ETB","PLS",LEFT(Table5[[#This Row],[Section]],1)="7","PDB",NOT(ISBLANK(Table5[[#This Row],[Section]])),"No")</f>
        <v>No</v>
      </c>
    </row>
    <row r="9040" spans="1:13" x14ac:dyDescent="0.25">
      <c r="A9040" s="126" t="s">
        <v>21844</v>
      </c>
      <c r="B9040" s="126" t="s">
        <v>21845</v>
      </c>
      <c r="C9040" s="126" t="s">
        <v>75</v>
      </c>
      <c r="D9040" s="127">
        <v>0.53300000000000003</v>
      </c>
      <c r="E9040" s="128">
        <v>201</v>
      </c>
      <c r="F9040" s="128">
        <v>148</v>
      </c>
      <c r="G9040" s="126" t="s">
        <v>13806</v>
      </c>
      <c r="H9040" s="126" t="s">
        <v>21265</v>
      </c>
      <c r="I9040" s="126" t="s">
        <v>27185</v>
      </c>
      <c r="J9040" s="126" t="s">
        <v>26241</v>
      </c>
      <c r="K9040" s="9">
        <f>_xlfn.IFNA(VLOOKUP(Table5[[#This Row],[Section]],SubSill_Tier,2,FALSE),0)</f>
        <v>0</v>
      </c>
      <c r="L9040" s="9" t="str">
        <f t="shared" si="150"/>
        <v/>
      </c>
      <c r="M9040" s="205" t="str" cm="1">
        <f t="array" ref="M9040">_xlfn.IFS(NOT(ISERROR(VLOOKUP(Table5[[#This Row],[Section]],TB_notTB,1,FALSE))),"No",LEFT(Table5[[#This Row],[Section]],3)="ETB","PLS",LEFT(Table5[[#This Row],[Section]],1)="7","PDB",NOT(ISBLANK(Table5[[#This Row],[Section]])),"No")</f>
        <v>No</v>
      </c>
    </row>
    <row r="9041" spans="1:13" x14ac:dyDescent="0.25">
      <c r="A9041" s="126" t="s">
        <v>3781</v>
      </c>
      <c r="B9041" s="126" t="s">
        <v>17222</v>
      </c>
      <c r="C9041" s="126" t="s">
        <v>98</v>
      </c>
      <c r="D9041" s="127">
        <v>1.2270000000000001</v>
      </c>
      <c r="E9041" s="128">
        <v>482</v>
      </c>
      <c r="F9041" s="128">
        <v>482</v>
      </c>
      <c r="G9041" s="126" t="s">
        <v>13711</v>
      </c>
      <c r="H9041" s="126" t="s">
        <v>20119</v>
      </c>
      <c r="I9041" s="126" t="s">
        <v>21054</v>
      </c>
      <c r="J9041" s="126" t="s">
        <v>26232</v>
      </c>
      <c r="K9041" s="9">
        <f>_xlfn.IFNA(VLOOKUP(Table5[[#This Row],[Section]],SubSill_Tier,2,FALSE),0)</f>
        <v>0</v>
      </c>
      <c r="L9041" s="9" t="str">
        <f t="shared" si="150"/>
        <v/>
      </c>
      <c r="M9041" s="205" t="str" cm="1">
        <f t="array" ref="M9041">_xlfn.IFS(NOT(ISERROR(VLOOKUP(Table5[[#This Row],[Section]],TB_notTB,1,FALSE))),"No",LEFT(Table5[[#This Row],[Section]],3)="ETB","PLS",LEFT(Table5[[#This Row],[Section]],1)="7","PDB",NOT(ISBLANK(Table5[[#This Row],[Section]])),"No")</f>
        <v>No</v>
      </c>
    </row>
    <row r="9042" spans="1:13" x14ac:dyDescent="0.25">
      <c r="A9042" s="126" t="s">
        <v>21846</v>
      </c>
      <c r="B9042" s="126" t="s">
        <v>21847</v>
      </c>
      <c r="C9042" s="126" t="s">
        <v>75</v>
      </c>
      <c r="D9042" s="127">
        <v>0.30399999999999999</v>
      </c>
      <c r="E9042" s="128">
        <v>150</v>
      </c>
      <c r="F9042" s="128">
        <v>100</v>
      </c>
      <c r="G9042" s="126" t="s">
        <v>13806</v>
      </c>
      <c r="H9042" s="126" t="s">
        <v>21265</v>
      </c>
      <c r="I9042" s="126" t="s">
        <v>27185</v>
      </c>
      <c r="J9042" s="126" t="s">
        <v>26241</v>
      </c>
      <c r="K9042" s="9">
        <f>_xlfn.IFNA(VLOOKUP(Table5[[#This Row],[Section]],SubSill_Tier,2,FALSE),0)</f>
        <v>0</v>
      </c>
      <c r="L9042" s="9" t="str">
        <f t="shared" si="150"/>
        <v/>
      </c>
      <c r="M9042" s="205" t="str" cm="1">
        <f t="array" ref="M9042">_xlfn.IFS(NOT(ISERROR(VLOOKUP(Table5[[#This Row],[Section]],TB_notTB,1,FALSE))),"No",LEFT(Table5[[#This Row],[Section]],3)="ETB","PLS",LEFT(Table5[[#This Row],[Section]],1)="7","PDB",NOT(ISBLANK(Table5[[#This Row],[Section]])),"No")</f>
        <v>No</v>
      </c>
    </row>
    <row r="9043" spans="1:13" x14ac:dyDescent="0.25">
      <c r="A9043" s="126" t="s">
        <v>21848</v>
      </c>
      <c r="B9043" s="126" t="s">
        <v>21849</v>
      </c>
      <c r="C9043" s="126" t="s">
        <v>75</v>
      </c>
      <c r="D9043" s="127">
        <v>0.60499999999999998</v>
      </c>
      <c r="E9043" s="128">
        <v>169</v>
      </c>
      <c r="F9043" s="128">
        <v>113</v>
      </c>
      <c r="G9043" s="126" t="s">
        <v>13806</v>
      </c>
      <c r="H9043" s="126" t="s">
        <v>21265</v>
      </c>
      <c r="I9043" s="126" t="s">
        <v>27185</v>
      </c>
      <c r="J9043" s="126" t="s">
        <v>26241</v>
      </c>
      <c r="K9043" s="9">
        <f>_xlfn.IFNA(VLOOKUP(Table5[[#This Row],[Section]],SubSill_Tier,2,FALSE),0)</f>
        <v>0</v>
      </c>
      <c r="L9043" s="9" t="str">
        <f t="shared" si="150"/>
        <v/>
      </c>
      <c r="M9043" s="205" t="str" cm="1">
        <f t="array" ref="M9043">_xlfn.IFS(NOT(ISERROR(VLOOKUP(Table5[[#This Row],[Section]],TB_notTB,1,FALSE))),"No",LEFT(Table5[[#This Row],[Section]],3)="ETB","PLS",LEFT(Table5[[#This Row],[Section]],1)="7","PDB",NOT(ISBLANK(Table5[[#This Row],[Section]])),"No")</f>
        <v>No</v>
      </c>
    </row>
    <row r="9044" spans="1:13" x14ac:dyDescent="0.25">
      <c r="A9044" s="126" t="s">
        <v>21850</v>
      </c>
      <c r="B9044" s="126" t="s">
        <v>21851</v>
      </c>
      <c r="C9044" s="126" t="s">
        <v>75</v>
      </c>
      <c r="D9044" s="127">
        <v>0.85799999999999998</v>
      </c>
      <c r="E9044" s="128">
        <v>350</v>
      </c>
      <c r="F9044" s="128">
        <v>234</v>
      </c>
      <c r="G9044" s="126" t="s">
        <v>13806</v>
      </c>
      <c r="H9044" s="126" t="s">
        <v>21265</v>
      </c>
      <c r="I9044" s="126" t="s">
        <v>27185</v>
      </c>
      <c r="J9044" s="126" t="s">
        <v>26241</v>
      </c>
      <c r="K9044" s="9">
        <f>_xlfn.IFNA(VLOOKUP(Table5[[#This Row],[Section]],SubSill_Tier,2,FALSE),0)</f>
        <v>0</v>
      </c>
      <c r="L9044" s="9" t="str">
        <f t="shared" si="150"/>
        <v/>
      </c>
      <c r="M9044" s="205" t="str" cm="1">
        <f t="array" ref="M9044">_xlfn.IFS(NOT(ISERROR(VLOOKUP(Table5[[#This Row],[Section]],TB_notTB,1,FALSE))),"No",LEFT(Table5[[#This Row],[Section]],3)="ETB","PLS",LEFT(Table5[[#This Row],[Section]],1)="7","PDB",NOT(ISBLANK(Table5[[#This Row],[Section]])),"No")</f>
        <v>No</v>
      </c>
    </row>
    <row r="9045" spans="1:13" x14ac:dyDescent="0.25">
      <c r="A9045" s="126" t="s">
        <v>21852</v>
      </c>
      <c r="B9045" s="126" t="s">
        <v>21853</v>
      </c>
      <c r="C9045" s="126" t="s">
        <v>75</v>
      </c>
      <c r="D9045" s="127">
        <v>1.0469999999999999</v>
      </c>
      <c r="E9045" s="128">
        <v>419</v>
      </c>
      <c r="F9045" s="128">
        <v>280</v>
      </c>
      <c r="G9045" s="126" t="s">
        <v>13806</v>
      </c>
      <c r="H9045" s="126" t="s">
        <v>21265</v>
      </c>
      <c r="I9045" s="126" t="s">
        <v>27185</v>
      </c>
      <c r="J9045" s="126" t="s">
        <v>26241</v>
      </c>
      <c r="K9045" s="9">
        <f>_xlfn.IFNA(VLOOKUP(Table5[[#This Row],[Section]],SubSill_Tier,2,FALSE),0)</f>
        <v>0</v>
      </c>
      <c r="L9045" s="9" t="str">
        <f t="shared" si="150"/>
        <v/>
      </c>
      <c r="M9045" s="205" t="str" cm="1">
        <f t="array" ref="M9045">_xlfn.IFS(NOT(ISERROR(VLOOKUP(Table5[[#This Row],[Section]],TB_notTB,1,FALSE))),"No",LEFT(Table5[[#This Row],[Section]],3)="ETB","PLS",LEFT(Table5[[#This Row],[Section]],1)="7","PDB",NOT(ISBLANK(Table5[[#This Row],[Section]])),"No")</f>
        <v>No</v>
      </c>
    </row>
    <row r="9046" spans="1:13" x14ac:dyDescent="0.25">
      <c r="A9046" s="126" t="s">
        <v>21854</v>
      </c>
      <c r="B9046" s="126" t="s">
        <v>21855</v>
      </c>
      <c r="C9046" s="126" t="s">
        <v>75</v>
      </c>
      <c r="D9046" s="127">
        <v>0.69099999999999995</v>
      </c>
      <c r="E9046" s="128">
        <v>249</v>
      </c>
      <c r="F9046" s="128">
        <v>166</v>
      </c>
      <c r="G9046" s="126" t="s">
        <v>13806</v>
      </c>
      <c r="H9046" s="126" t="s">
        <v>21265</v>
      </c>
      <c r="I9046" s="126" t="s">
        <v>27185</v>
      </c>
      <c r="J9046" s="126" t="s">
        <v>26241</v>
      </c>
      <c r="K9046" s="9">
        <f>_xlfn.IFNA(VLOOKUP(Table5[[#This Row],[Section]],SubSill_Tier,2,FALSE),0)</f>
        <v>0</v>
      </c>
      <c r="L9046" s="9" t="str">
        <f t="shared" si="150"/>
        <v/>
      </c>
      <c r="M9046" s="205" t="str" cm="1">
        <f t="array" ref="M9046">_xlfn.IFS(NOT(ISERROR(VLOOKUP(Table5[[#This Row],[Section]],TB_notTB,1,FALSE))),"No",LEFT(Table5[[#This Row],[Section]],3)="ETB","PLS",LEFT(Table5[[#This Row],[Section]],1)="7","PDB",NOT(ISBLANK(Table5[[#This Row],[Section]])),"No")</f>
        <v>No</v>
      </c>
    </row>
    <row r="9047" spans="1:13" x14ac:dyDescent="0.25">
      <c r="A9047" s="126" t="s">
        <v>21856</v>
      </c>
      <c r="B9047" s="126" t="s">
        <v>21857</v>
      </c>
      <c r="C9047" s="126" t="s">
        <v>75</v>
      </c>
      <c r="D9047" s="127">
        <v>0.70299999999999996</v>
      </c>
      <c r="E9047" s="128">
        <v>280</v>
      </c>
      <c r="F9047" s="128">
        <v>187</v>
      </c>
      <c r="G9047" s="126" t="s">
        <v>13806</v>
      </c>
      <c r="H9047" s="126" t="s">
        <v>21265</v>
      </c>
      <c r="I9047" s="126" t="s">
        <v>27185</v>
      </c>
      <c r="J9047" s="126" t="s">
        <v>26241</v>
      </c>
      <c r="K9047" s="9">
        <f>_xlfn.IFNA(VLOOKUP(Table5[[#This Row],[Section]],SubSill_Tier,2,FALSE),0)</f>
        <v>0</v>
      </c>
      <c r="L9047" s="9" t="str">
        <f t="shared" si="150"/>
        <v/>
      </c>
      <c r="M9047" s="205" t="str" cm="1">
        <f t="array" ref="M9047">_xlfn.IFS(NOT(ISERROR(VLOOKUP(Table5[[#This Row],[Section]],TB_notTB,1,FALSE))),"No",LEFT(Table5[[#This Row],[Section]],3)="ETB","PLS",LEFT(Table5[[#This Row],[Section]],1)="7","PDB",NOT(ISBLANK(Table5[[#This Row],[Section]])),"No")</f>
        <v>No</v>
      </c>
    </row>
    <row r="9048" spans="1:13" x14ac:dyDescent="0.25">
      <c r="A9048" s="126" t="s">
        <v>21858</v>
      </c>
      <c r="B9048" s="126" t="s">
        <v>21859</v>
      </c>
      <c r="C9048" s="126" t="s">
        <v>75</v>
      </c>
      <c r="D9048" s="127">
        <v>1.5620000000000001</v>
      </c>
      <c r="E9048" s="128">
        <v>401</v>
      </c>
      <c r="F9048" s="128">
        <v>268</v>
      </c>
      <c r="G9048" s="126" t="s">
        <v>13806</v>
      </c>
      <c r="H9048" s="126" t="s">
        <v>21265</v>
      </c>
      <c r="I9048" s="126" t="s">
        <v>27185</v>
      </c>
      <c r="J9048" s="126" t="s">
        <v>26241</v>
      </c>
      <c r="K9048" s="9">
        <f>_xlfn.IFNA(VLOOKUP(Table5[[#This Row],[Section]],SubSill_Tier,2,FALSE),0)</f>
        <v>0</v>
      </c>
      <c r="L9048" s="9" t="str">
        <f t="shared" si="150"/>
        <v/>
      </c>
      <c r="M9048" s="205" t="str" cm="1">
        <f t="array" ref="M9048">_xlfn.IFS(NOT(ISERROR(VLOOKUP(Table5[[#This Row],[Section]],TB_notTB,1,FALSE))),"No",LEFT(Table5[[#This Row],[Section]],3)="ETB","PLS",LEFT(Table5[[#This Row],[Section]],1)="7","PDB",NOT(ISBLANK(Table5[[#This Row],[Section]])),"No")</f>
        <v>No</v>
      </c>
    </row>
    <row r="9049" spans="1:13" x14ac:dyDescent="0.25">
      <c r="A9049" s="126" t="s">
        <v>21860</v>
      </c>
      <c r="B9049" s="126" t="s">
        <v>21861</v>
      </c>
      <c r="C9049" s="126" t="s">
        <v>75</v>
      </c>
      <c r="D9049" s="127">
        <v>1.419</v>
      </c>
      <c r="E9049" s="128">
        <v>347</v>
      </c>
      <c r="F9049" s="128">
        <v>233</v>
      </c>
      <c r="G9049" s="126" t="s">
        <v>13806</v>
      </c>
      <c r="H9049" s="126" t="s">
        <v>21265</v>
      </c>
      <c r="I9049" s="126" t="s">
        <v>27185</v>
      </c>
      <c r="J9049" s="126" t="s">
        <v>26241</v>
      </c>
      <c r="K9049" s="9">
        <f>_xlfn.IFNA(VLOOKUP(Table5[[#This Row],[Section]],SubSill_Tier,2,FALSE),0)</f>
        <v>0</v>
      </c>
      <c r="L9049" s="9" t="str">
        <f t="shared" si="150"/>
        <v/>
      </c>
      <c r="M9049" s="205" t="str" cm="1">
        <f t="array" ref="M9049">_xlfn.IFS(NOT(ISERROR(VLOOKUP(Table5[[#This Row],[Section]],TB_notTB,1,FALSE))),"No",LEFT(Table5[[#This Row],[Section]],3)="ETB","PLS",LEFT(Table5[[#This Row],[Section]],1)="7","PDB",NOT(ISBLANK(Table5[[#This Row],[Section]])),"No")</f>
        <v>No</v>
      </c>
    </row>
    <row r="9050" spans="1:13" x14ac:dyDescent="0.25">
      <c r="A9050" s="126" t="s">
        <v>21862</v>
      </c>
      <c r="B9050" s="126" t="s">
        <v>21863</v>
      </c>
      <c r="C9050" s="126" t="s">
        <v>75</v>
      </c>
      <c r="D9050" s="127">
        <v>1.59</v>
      </c>
      <c r="E9050" s="128">
        <v>424</v>
      </c>
      <c r="F9050" s="128">
        <v>283</v>
      </c>
      <c r="G9050" s="126" t="s">
        <v>13806</v>
      </c>
      <c r="H9050" s="126" t="s">
        <v>21265</v>
      </c>
      <c r="I9050" s="126" t="s">
        <v>27185</v>
      </c>
      <c r="J9050" s="126" t="s">
        <v>26241</v>
      </c>
      <c r="K9050" s="9">
        <f>_xlfn.IFNA(VLOOKUP(Table5[[#This Row],[Section]],SubSill_Tier,2,FALSE),0)</f>
        <v>0</v>
      </c>
      <c r="L9050" s="9" t="str">
        <f t="shared" si="150"/>
        <v/>
      </c>
      <c r="M9050" s="205" t="str" cm="1">
        <f t="array" ref="M9050">_xlfn.IFS(NOT(ISERROR(VLOOKUP(Table5[[#This Row],[Section]],TB_notTB,1,FALSE))),"No",LEFT(Table5[[#This Row],[Section]],3)="ETB","PLS",LEFT(Table5[[#This Row],[Section]],1)="7","PDB",NOT(ISBLANK(Table5[[#This Row],[Section]])),"No")</f>
        <v>No</v>
      </c>
    </row>
    <row r="9051" spans="1:13" x14ac:dyDescent="0.25">
      <c r="A9051" s="126" t="s">
        <v>21864</v>
      </c>
      <c r="B9051" s="126" t="s">
        <v>29027</v>
      </c>
      <c r="C9051" s="126" t="s">
        <v>75</v>
      </c>
      <c r="D9051" s="127">
        <v>1.4470000000000001</v>
      </c>
      <c r="E9051" s="128">
        <v>369</v>
      </c>
      <c r="F9051" s="128">
        <v>256</v>
      </c>
      <c r="G9051" s="126" t="s">
        <v>13806</v>
      </c>
      <c r="H9051" s="126" t="s">
        <v>21265</v>
      </c>
      <c r="I9051" s="126" t="s">
        <v>27185</v>
      </c>
      <c r="J9051" s="126" t="s">
        <v>26241</v>
      </c>
      <c r="K9051" s="9">
        <f>_xlfn.IFNA(VLOOKUP(Table5[[#This Row],[Section]],SubSill_Tier,2,FALSE),0)</f>
        <v>0</v>
      </c>
      <c r="L9051" s="9" t="str">
        <f t="shared" si="150"/>
        <v/>
      </c>
      <c r="M9051" s="205" t="str" cm="1">
        <f t="array" ref="M9051">_xlfn.IFS(NOT(ISERROR(VLOOKUP(Table5[[#This Row],[Section]],TB_notTB,1,FALSE))),"No",LEFT(Table5[[#This Row],[Section]],3)="ETB","PLS",LEFT(Table5[[#This Row],[Section]],1)="7","PDB",NOT(ISBLANK(Table5[[#This Row],[Section]])),"No")</f>
        <v>No</v>
      </c>
    </row>
    <row r="9052" spans="1:13" x14ac:dyDescent="0.25">
      <c r="A9052" s="126" t="s">
        <v>21865</v>
      </c>
      <c r="B9052" s="126" t="s">
        <v>21866</v>
      </c>
      <c r="C9052" s="126" t="s">
        <v>75</v>
      </c>
      <c r="D9052" s="127">
        <v>4.1470000000000002</v>
      </c>
      <c r="E9052" s="128">
        <v>398</v>
      </c>
      <c r="F9052" s="128">
        <v>398</v>
      </c>
      <c r="G9052" s="126" t="s">
        <v>13725</v>
      </c>
      <c r="H9052" s="126" t="s">
        <v>20134</v>
      </c>
      <c r="I9052" s="126" t="s">
        <v>20135</v>
      </c>
      <c r="J9052" s="126" t="s">
        <v>26240</v>
      </c>
      <c r="K9052" s="9">
        <f>_xlfn.IFNA(VLOOKUP(Table5[[#This Row],[Section]],SubSill_Tier,2,FALSE),0)</f>
        <v>0</v>
      </c>
      <c r="L9052" s="9" t="str">
        <f t="shared" si="150"/>
        <v/>
      </c>
      <c r="M9052" s="205" t="str" cm="1">
        <f t="array" ref="M9052">_xlfn.IFS(NOT(ISERROR(VLOOKUP(Table5[[#This Row],[Section]],TB_notTB,1,FALSE))),"No",LEFT(Table5[[#This Row],[Section]],3)="ETB","PLS",LEFT(Table5[[#This Row],[Section]],1)="7","PDB",NOT(ISBLANK(Table5[[#This Row],[Section]])),"No")</f>
        <v>No</v>
      </c>
    </row>
    <row r="9053" spans="1:13" x14ac:dyDescent="0.25">
      <c r="A9053" s="126" t="s">
        <v>21867</v>
      </c>
      <c r="B9053" s="126" t="s">
        <v>29141</v>
      </c>
      <c r="C9053" s="126" t="s">
        <v>75</v>
      </c>
      <c r="D9053" s="127">
        <v>0.27300000000000002</v>
      </c>
      <c r="E9053" s="128">
        <v>136</v>
      </c>
      <c r="F9053" s="128">
        <v>100</v>
      </c>
      <c r="G9053" s="126" t="s">
        <v>13806</v>
      </c>
      <c r="H9053" s="126" t="s">
        <v>21265</v>
      </c>
      <c r="I9053" s="126" t="s">
        <v>27185</v>
      </c>
      <c r="J9053" s="126" t="s">
        <v>26241</v>
      </c>
      <c r="K9053" s="9">
        <f>_xlfn.IFNA(VLOOKUP(Table5[[#This Row],[Section]],SubSill_Tier,2,FALSE),0)</f>
        <v>0</v>
      </c>
      <c r="L9053" s="9" t="str">
        <f t="shared" si="150"/>
        <v/>
      </c>
      <c r="M9053" s="205" t="str" cm="1">
        <f t="array" ref="M9053">_xlfn.IFS(NOT(ISERROR(VLOOKUP(Table5[[#This Row],[Section]],TB_notTB,1,FALSE))),"No",LEFT(Table5[[#This Row],[Section]],3)="ETB","PLS",LEFT(Table5[[#This Row],[Section]],1)="7","PDB",NOT(ISBLANK(Table5[[#This Row],[Section]])),"No")</f>
        <v>No</v>
      </c>
    </row>
    <row r="9054" spans="1:13" x14ac:dyDescent="0.25">
      <c r="A9054" s="126" t="s">
        <v>21868</v>
      </c>
      <c r="B9054" s="126" t="s">
        <v>29142</v>
      </c>
      <c r="C9054" s="126" t="s">
        <v>75</v>
      </c>
      <c r="D9054" s="127">
        <v>0.27800000000000002</v>
      </c>
      <c r="E9054" s="128">
        <v>114</v>
      </c>
      <c r="F9054" s="128">
        <v>100</v>
      </c>
      <c r="G9054" s="126" t="s">
        <v>13806</v>
      </c>
      <c r="H9054" s="126" t="s">
        <v>21265</v>
      </c>
      <c r="I9054" s="126" t="s">
        <v>27185</v>
      </c>
      <c r="J9054" s="126" t="s">
        <v>26241</v>
      </c>
      <c r="K9054" s="9">
        <f>_xlfn.IFNA(VLOOKUP(Table5[[#This Row],[Section]],SubSill_Tier,2,FALSE),0)</f>
        <v>0</v>
      </c>
      <c r="L9054" s="9" t="str">
        <f t="shared" si="150"/>
        <v/>
      </c>
      <c r="M9054" s="205" t="str" cm="1">
        <f t="array" ref="M9054">_xlfn.IFS(NOT(ISERROR(VLOOKUP(Table5[[#This Row],[Section]],TB_notTB,1,FALSE))),"No",LEFT(Table5[[#This Row],[Section]],3)="ETB","PLS",LEFT(Table5[[#This Row],[Section]],1)="7","PDB",NOT(ISBLANK(Table5[[#This Row],[Section]])),"No")</f>
        <v>No</v>
      </c>
    </row>
    <row r="9055" spans="1:13" x14ac:dyDescent="0.25">
      <c r="A9055" s="126" t="s">
        <v>21869</v>
      </c>
      <c r="B9055" s="126" t="s">
        <v>29143</v>
      </c>
      <c r="C9055" s="126" t="s">
        <v>75</v>
      </c>
      <c r="D9055" s="127">
        <v>1.1299999999999999</v>
      </c>
      <c r="E9055" s="128">
        <v>198</v>
      </c>
      <c r="F9055" s="128">
        <v>198</v>
      </c>
      <c r="G9055" s="126" t="s">
        <v>13806</v>
      </c>
      <c r="H9055" s="126" t="s">
        <v>21265</v>
      </c>
      <c r="I9055" s="126" t="s">
        <v>27185</v>
      </c>
      <c r="J9055" s="126" t="s">
        <v>26241</v>
      </c>
      <c r="K9055" s="9">
        <f>_xlfn.IFNA(VLOOKUP(Table5[[#This Row],[Section]],SubSill_Tier,2,FALSE),0)</f>
        <v>0</v>
      </c>
      <c r="L9055" s="9" t="str">
        <f t="shared" si="150"/>
        <v/>
      </c>
      <c r="M9055" s="205" t="str" cm="1">
        <f t="array" ref="M9055">_xlfn.IFS(NOT(ISERROR(VLOOKUP(Table5[[#This Row],[Section]],TB_notTB,1,FALSE))),"No",LEFT(Table5[[#This Row],[Section]],3)="ETB","PLS",LEFT(Table5[[#This Row],[Section]],1)="7","PDB",NOT(ISBLANK(Table5[[#This Row],[Section]])),"No")</f>
        <v>No</v>
      </c>
    </row>
    <row r="9056" spans="1:13" x14ac:dyDescent="0.25">
      <c r="A9056" s="126" t="s">
        <v>21870</v>
      </c>
      <c r="B9056" s="126" t="s">
        <v>29144</v>
      </c>
      <c r="C9056" s="126" t="s">
        <v>75</v>
      </c>
      <c r="D9056" s="127">
        <v>1.2410000000000001</v>
      </c>
      <c r="E9056" s="128">
        <v>207</v>
      </c>
      <c r="F9056" s="128">
        <v>207</v>
      </c>
      <c r="G9056" s="126" t="s">
        <v>13806</v>
      </c>
      <c r="H9056" s="126" t="s">
        <v>21265</v>
      </c>
      <c r="I9056" s="126" t="s">
        <v>27185</v>
      </c>
      <c r="J9056" s="126" t="s">
        <v>26241</v>
      </c>
      <c r="K9056" s="9">
        <f>_xlfn.IFNA(VLOOKUP(Table5[[#This Row],[Section]],SubSill_Tier,2,FALSE),0)</f>
        <v>0</v>
      </c>
      <c r="L9056" s="9" t="str">
        <f t="shared" si="150"/>
        <v/>
      </c>
      <c r="M9056" s="205" t="str" cm="1">
        <f t="array" ref="M9056">_xlfn.IFS(NOT(ISERROR(VLOOKUP(Table5[[#This Row],[Section]],TB_notTB,1,FALSE))),"No",LEFT(Table5[[#This Row],[Section]],3)="ETB","PLS",LEFT(Table5[[#This Row],[Section]],1)="7","PDB",NOT(ISBLANK(Table5[[#This Row],[Section]])),"No")</f>
        <v>No</v>
      </c>
    </row>
    <row r="9057" spans="1:13" x14ac:dyDescent="0.25">
      <c r="A9057" s="126" t="s">
        <v>21871</v>
      </c>
      <c r="B9057" s="126" t="s">
        <v>29145</v>
      </c>
      <c r="C9057" s="126" t="s">
        <v>75</v>
      </c>
      <c r="D9057" s="127">
        <v>0.40400000000000003</v>
      </c>
      <c r="E9057" s="128">
        <v>167</v>
      </c>
      <c r="F9057" s="128">
        <v>112</v>
      </c>
      <c r="G9057" s="126" t="s">
        <v>13806</v>
      </c>
      <c r="H9057" s="126" t="s">
        <v>21265</v>
      </c>
      <c r="I9057" s="126" t="s">
        <v>27185</v>
      </c>
      <c r="J9057" s="126" t="s">
        <v>26241</v>
      </c>
      <c r="K9057" s="9">
        <f>_xlfn.IFNA(VLOOKUP(Table5[[#This Row],[Section]],SubSill_Tier,2,FALSE),0)</f>
        <v>0</v>
      </c>
      <c r="L9057" s="9" t="str">
        <f t="shared" si="150"/>
        <v/>
      </c>
      <c r="M9057" s="205" t="str" cm="1">
        <f t="array" ref="M9057">_xlfn.IFS(NOT(ISERROR(VLOOKUP(Table5[[#This Row],[Section]],TB_notTB,1,FALSE))),"No",LEFT(Table5[[#This Row],[Section]],3)="ETB","PLS",LEFT(Table5[[#This Row],[Section]],1)="7","PDB",NOT(ISBLANK(Table5[[#This Row],[Section]])),"No")</f>
        <v>No</v>
      </c>
    </row>
    <row r="9058" spans="1:13" x14ac:dyDescent="0.25">
      <c r="A9058" s="126" t="s">
        <v>21872</v>
      </c>
      <c r="B9058" s="126" t="s">
        <v>28340</v>
      </c>
      <c r="C9058" s="126" t="s">
        <v>75</v>
      </c>
      <c r="D9058" s="127">
        <v>1.5229999999999999</v>
      </c>
      <c r="E9058" s="128">
        <v>195</v>
      </c>
      <c r="F9058" s="128">
        <v>195</v>
      </c>
      <c r="G9058" s="126" t="s">
        <v>13717</v>
      </c>
      <c r="H9058" s="126" t="s">
        <v>20125</v>
      </c>
      <c r="I9058" s="126" t="s">
        <v>20126</v>
      </c>
      <c r="J9058" s="126" t="s">
        <v>26235</v>
      </c>
      <c r="K9058" s="9">
        <f>_xlfn.IFNA(VLOOKUP(Table5[[#This Row],[Section]],SubSill_Tier,2,FALSE),0)</f>
        <v>0</v>
      </c>
      <c r="L9058" s="9" t="str">
        <f t="shared" si="150"/>
        <v/>
      </c>
      <c r="M9058" s="205" t="str" cm="1">
        <f t="array" ref="M9058">_xlfn.IFS(NOT(ISERROR(VLOOKUP(Table5[[#This Row],[Section]],TB_notTB,1,FALSE))),"No",LEFT(Table5[[#This Row],[Section]],3)="ETB","PLS",LEFT(Table5[[#This Row],[Section]],1)="7","PDB",NOT(ISBLANK(Table5[[#This Row],[Section]])),"No")</f>
        <v>No</v>
      </c>
    </row>
    <row r="9059" spans="1:13" x14ac:dyDescent="0.25">
      <c r="A9059" s="126" t="s">
        <v>3782</v>
      </c>
      <c r="B9059" s="126" t="s">
        <v>17222</v>
      </c>
      <c r="C9059" s="126" t="s">
        <v>98</v>
      </c>
      <c r="D9059" s="127">
        <v>1.6990000000000001</v>
      </c>
      <c r="E9059" s="128">
        <v>601</v>
      </c>
      <c r="F9059" s="128">
        <v>217</v>
      </c>
      <c r="G9059" s="126" t="s">
        <v>13711</v>
      </c>
      <c r="H9059" s="126" t="s">
        <v>20119</v>
      </c>
      <c r="I9059" s="126" t="s">
        <v>21054</v>
      </c>
      <c r="J9059" s="126" t="s">
        <v>26232</v>
      </c>
      <c r="K9059" s="9">
        <f>_xlfn.IFNA(VLOOKUP(Table5[[#This Row],[Section]],SubSill_Tier,2,FALSE),0)</f>
        <v>0</v>
      </c>
      <c r="L9059" s="9" t="str">
        <f t="shared" si="150"/>
        <v/>
      </c>
      <c r="M9059" s="205" t="str" cm="1">
        <f t="array" ref="M9059">_xlfn.IFS(NOT(ISERROR(VLOOKUP(Table5[[#This Row],[Section]],TB_notTB,1,FALSE))),"No",LEFT(Table5[[#This Row],[Section]],3)="ETB","PLS",LEFT(Table5[[#This Row],[Section]],1)="7","PDB",NOT(ISBLANK(Table5[[#This Row],[Section]])),"No")</f>
        <v>No</v>
      </c>
    </row>
    <row r="9060" spans="1:13" x14ac:dyDescent="0.25">
      <c r="A9060" s="126" t="s">
        <v>3783</v>
      </c>
      <c r="B9060" s="126" t="s">
        <v>17222</v>
      </c>
      <c r="C9060" s="126" t="s">
        <v>98</v>
      </c>
      <c r="D9060" s="127">
        <v>1.76</v>
      </c>
      <c r="E9060" s="128">
        <v>622</v>
      </c>
      <c r="F9060" s="128">
        <v>242</v>
      </c>
      <c r="G9060" s="126" t="s">
        <v>13711</v>
      </c>
      <c r="H9060" s="126" t="s">
        <v>20119</v>
      </c>
      <c r="I9060" s="126" t="s">
        <v>21054</v>
      </c>
      <c r="J9060" s="126" t="s">
        <v>26232</v>
      </c>
      <c r="K9060" s="9">
        <f>_xlfn.IFNA(VLOOKUP(Table5[[#This Row],[Section]],SubSill_Tier,2,FALSE),0)</f>
        <v>0</v>
      </c>
      <c r="L9060" s="9" t="str">
        <f t="shared" si="150"/>
        <v/>
      </c>
      <c r="M9060" s="205" t="str" cm="1">
        <f t="array" ref="M9060">_xlfn.IFS(NOT(ISERROR(VLOOKUP(Table5[[#This Row],[Section]],TB_notTB,1,FALSE))),"No",LEFT(Table5[[#This Row],[Section]],3)="ETB","PLS",LEFT(Table5[[#This Row],[Section]],1)="7","PDB",NOT(ISBLANK(Table5[[#This Row],[Section]])),"No")</f>
        <v>No</v>
      </c>
    </row>
    <row r="9061" spans="1:13" x14ac:dyDescent="0.25">
      <c r="A9061" s="126" t="s">
        <v>3784</v>
      </c>
      <c r="B9061" s="126" t="s">
        <v>17222</v>
      </c>
      <c r="C9061" s="126" t="s">
        <v>98</v>
      </c>
      <c r="D9061" s="127">
        <v>1.159</v>
      </c>
      <c r="E9061" s="128">
        <v>419</v>
      </c>
      <c r="F9061" s="128">
        <v>167</v>
      </c>
      <c r="G9061" s="126" t="s">
        <v>13711</v>
      </c>
      <c r="H9061" s="126" t="s">
        <v>20119</v>
      </c>
      <c r="I9061" s="126" t="s">
        <v>21054</v>
      </c>
      <c r="J9061" s="126" t="s">
        <v>26232</v>
      </c>
      <c r="K9061" s="9">
        <f>_xlfn.IFNA(VLOOKUP(Table5[[#This Row],[Section]],SubSill_Tier,2,FALSE),0)</f>
        <v>0</v>
      </c>
      <c r="L9061" s="9" t="str">
        <f t="shared" si="150"/>
        <v/>
      </c>
      <c r="M9061" s="205" t="str" cm="1">
        <f t="array" ref="M9061">_xlfn.IFS(NOT(ISERROR(VLOOKUP(Table5[[#This Row],[Section]],TB_notTB,1,FALSE))),"No",LEFT(Table5[[#This Row],[Section]],3)="ETB","PLS",LEFT(Table5[[#This Row],[Section]],1)="7","PDB",NOT(ISBLANK(Table5[[#This Row],[Section]])),"No")</f>
        <v>No</v>
      </c>
    </row>
    <row r="9062" spans="1:13" x14ac:dyDescent="0.25">
      <c r="A9062" s="126" t="s">
        <v>3785</v>
      </c>
      <c r="B9062" s="126" t="s">
        <v>17222</v>
      </c>
      <c r="C9062" s="126" t="s">
        <v>98</v>
      </c>
      <c r="D9062" s="127">
        <v>1.222</v>
      </c>
      <c r="E9062" s="128">
        <v>438</v>
      </c>
      <c r="F9062" s="128">
        <v>193</v>
      </c>
      <c r="G9062" s="126" t="s">
        <v>13711</v>
      </c>
      <c r="H9062" s="126" t="s">
        <v>20119</v>
      </c>
      <c r="I9062" s="126" t="s">
        <v>21054</v>
      </c>
      <c r="J9062" s="126" t="s">
        <v>26232</v>
      </c>
      <c r="K9062" s="9">
        <f>_xlfn.IFNA(VLOOKUP(Table5[[#This Row],[Section]],SubSill_Tier,2,FALSE),0)</f>
        <v>0</v>
      </c>
      <c r="L9062" s="9" t="str">
        <f t="shared" si="150"/>
        <v/>
      </c>
      <c r="M9062" s="205" t="str" cm="1">
        <f t="array" ref="M9062">_xlfn.IFS(NOT(ISERROR(VLOOKUP(Table5[[#This Row],[Section]],TB_notTB,1,FALSE))),"No",LEFT(Table5[[#This Row],[Section]],3)="ETB","PLS",LEFT(Table5[[#This Row],[Section]],1)="7","PDB",NOT(ISBLANK(Table5[[#This Row],[Section]])),"No")</f>
        <v>No</v>
      </c>
    </row>
    <row r="9063" spans="1:13" x14ac:dyDescent="0.25">
      <c r="A9063" s="126" t="s">
        <v>3786</v>
      </c>
      <c r="B9063" s="126" t="s">
        <v>17222</v>
      </c>
      <c r="C9063" s="126" t="s">
        <v>98</v>
      </c>
      <c r="D9063" s="127">
        <v>1.0640000000000001</v>
      </c>
      <c r="E9063" s="128">
        <v>312</v>
      </c>
      <c r="F9063" s="128">
        <v>180</v>
      </c>
      <c r="G9063" s="126" t="s">
        <v>13711</v>
      </c>
      <c r="H9063" s="126" t="s">
        <v>20119</v>
      </c>
      <c r="I9063" s="126" t="s">
        <v>21054</v>
      </c>
      <c r="J9063" s="126" t="s">
        <v>26232</v>
      </c>
      <c r="K9063" s="9">
        <f>_xlfn.IFNA(VLOOKUP(Table5[[#This Row],[Section]],SubSill_Tier,2,FALSE),0)</f>
        <v>0</v>
      </c>
      <c r="L9063" s="9" t="str">
        <f t="shared" si="150"/>
        <v/>
      </c>
      <c r="M9063" s="205" t="str" cm="1">
        <f t="array" ref="M9063">_xlfn.IFS(NOT(ISERROR(VLOOKUP(Table5[[#This Row],[Section]],TB_notTB,1,FALSE))),"No",LEFT(Table5[[#This Row],[Section]],3)="ETB","PLS",LEFT(Table5[[#This Row],[Section]],1)="7","PDB",NOT(ISBLANK(Table5[[#This Row],[Section]])),"No")</f>
        <v>No</v>
      </c>
    </row>
    <row r="9064" spans="1:13" x14ac:dyDescent="0.25">
      <c r="A9064" s="126" t="s">
        <v>3787</v>
      </c>
      <c r="B9064" s="126" t="s">
        <v>17222</v>
      </c>
      <c r="C9064" s="126" t="s">
        <v>98</v>
      </c>
      <c r="D9064" s="127">
        <v>1.925</v>
      </c>
      <c r="E9064" s="128">
        <v>685</v>
      </c>
      <c r="F9064" s="128">
        <v>153</v>
      </c>
      <c r="G9064" s="126" t="s">
        <v>13711</v>
      </c>
      <c r="H9064" s="126" t="s">
        <v>20119</v>
      </c>
      <c r="I9064" s="126" t="s">
        <v>21054</v>
      </c>
      <c r="J9064" s="126" t="s">
        <v>26232</v>
      </c>
      <c r="K9064" s="9">
        <f>_xlfn.IFNA(VLOOKUP(Table5[[#This Row],[Section]],SubSill_Tier,2,FALSE),0)</f>
        <v>0</v>
      </c>
      <c r="L9064" s="9" t="str">
        <f t="shared" si="150"/>
        <v/>
      </c>
      <c r="M9064" s="205" t="str" cm="1">
        <f t="array" ref="M9064">_xlfn.IFS(NOT(ISERROR(VLOOKUP(Table5[[#This Row],[Section]],TB_notTB,1,FALSE))),"No",LEFT(Table5[[#This Row],[Section]],3)="ETB","PLS",LEFT(Table5[[#This Row],[Section]],1)="7","PDB",NOT(ISBLANK(Table5[[#This Row],[Section]])),"No")</f>
        <v>No</v>
      </c>
    </row>
    <row r="9065" spans="1:13" x14ac:dyDescent="0.25">
      <c r="A9065" s="126" t="s">
        <v>3788</v>
      </c>
      <c r="B9065" s="126" t="s">
        <v>17222</v>
      </c>
      <c r="C9065" s="126" t="s">
        <v>98</v>
      </c>
      <c r="D9065" s="127">
        <v>0.44700000000000001</v>
      </c>
      <c r="E9065" s="128">
        <v>166</v>
      </c>
      <c r="F9065" s="128">
        <v>166</v>
      </c>
      <c r="G9065" s="126" t="s">
        <v>13711</v>
      </c>
      <c r="H9065" s="126" t="s">
        <v>20119</v>
      </c>
      <c r="I9065" s="126" t="s">
        <v>21054</v>
      </c>
      <c r="J9065" s="126" t="s">
        <v>26232</v>
      </c>
      <c r="K9065" s="9">
        <f>_xlfn.IFNA(VLOOKUP(Table5[[#This Row],[Section]],SubSill_Tier,2,FALSE),0)</f>
        <v>0</v>
      </c>
      <c r="L9065" s="9" t="str">
        <f t="shared" si="150"/>
        <v/>
      </c>
      <c r="M9065" s="205" t="str" cm="1">
        <f t="array" ref="M9065">_xlfn.IFS(NOT(ISERROR(VLOOKUP(Table5[[#This Row],[Section]],TB_notTB,1,FALSE))),"No",LEFT(Table5[[#This Row],[Section]],3)="ETB","PLS",LEFT(Table5[[#This Row],[Section]],1)="7","PDB",NOT(ISBLANK(Table5[[#This Row],[Section]])),"No")</f>
        <v>No</v>
      </c>
    </row>
    <row r="9066" spans="1:13" x14ac:dyDescent="0.25">
      <c r="A9066" s="126" t="s">
        <v>3789</v>
      </c>
      <c r="B9066" s="126" t="s">
        <v>17222</v>
      </c>
      <c r="C9066" s="126" t="s">
        <v>98</v>
      </c>
      <c r="D9066" s="127">
        <v>0.37</v>
      </c>
      <c r="E9066" s="128">
        <v>185</v>
      </c>
      <c r="F9066" s="128">
        <v>100</v>
      </c>
      <c r="G9066" s="126" t="s">
        <v>13711</v>
      </c>
      <c r="H9066" s="126" t="s">
        <v>20119</v>
      </c>
      <c r="I9066" s="126" t="s">
        <v>21054</v>
      </c>
      <c r="J9066" s="126" t="s">
        <v>26232</v>
      </c>
      <c r="K9066" s="9">
        <f>_xlfn.IFNA(VLOOKUP(Table5[[#This Row],[Section]],SubSill_Tier,2,FALSE),0)</f>
        <v>0</v>
      </c>
      <c r="L9066" s="9" t="str">
        <f t="shared" si="150"/>
        <v/>
      </c>
      <c r="M9066" s="205" t="str" cm="1">
        <f t="array" ref="M9066">_xlfn.IFS(NOT(ISERROR(VLOOKUP(Table5[[#This Row],[Section]],TB_notTB,1,FALSE))),"No",LEFT(Table5[[#This Row],[Section]],3)="ETB","PLS",LEFT(Table5[[#This Row],[Section]],1)="7","PDB",NOT(ISBLANK(Table5[[#This Row],[Section]])),"No")</f>
        <v>No</v>
      </c>
    </row>
    <row r="9067" spans="1:13" x14ac:dyDescent="0.25">
      <c r="A9067" s="126" t="s">
        <v>3790</v>
      </c>
      <c r="B9067" s="126" t="s">
        <v>17222</v>
      </c>
      <c r="C9067" s="126" t="s">
        <v>98</v>
      </c>
      <c r="D9067" s="127">
        <v>2.1629999999999998</v>
      </c>
      <c r="E9067" s="128">
        <v>700</v>
      </c>
      <c r="F9067" s="128">
        <v>182</v>
      </c>
      <c r="G9067" s="126" t="s">
        <v>13711</v>
      </c>
      <c r="H9067" s="126" t="s">
        <v>20119</v>
      </c>
      <c r="I9067" s="126" t="s">
        <v>21054</v>
      </c>
      <c r="J9067" s="126" t="s">
        <v>26232</v>
      </c>
      <c r="K9067" s="9">
        <f>_xlfn.IFNA(VLOOKUP(Table5[[#This Row],[Section]],SubSill_Tier,2,FALSE),0)</f>
        <v>0</v>
      </c>
      <c r="L9067" s="9" t="str">
        <f t="shared" si="150"/>
        <v/>
      </c>
      <c r="M9067" s="205" t="str" cm="1">
        <f t="array" ref="M9067">_xlfn.IFS(NOT(ISERROR(VLOOKUP(Table5[[#This Row],[Section]],TB_notTB,1,FALSE))),"No",LEFT(Table5[[#This Row],[Section]],3)="ETB","PLS",LEFT(Table5[[#This Row],[Section]],1)="7","PDB",NOT(ISBLANK(Table5[[#This Row],[Section]])),"No")</f>
        <v>No</v>
      </c>
    </row>
    <row r="9068" spans="1:13" x14ac:dyDescent="0.25">
      <c r="A9068" s="126" t="s">
        <v>3791</v>
      </c>
      <c r="B9068" s="126" t="s">
        <v>17222</v>
      </c>
      <c r="C9068" s="126" t="s">
        <v>98</v>
      </c>
      <c r="D9068" s="127">
        <v>0.17199999999999999</v>
      </c>
      <c r="E9068" s="128">
        <v>109</v>
      </c>
      <c r="F9068" s="128">
        <v>100</v>
      </c>
      <c r="G9068" s="126" t="s">
        <v>13711</v>
      </c>
      <c r="H9068" s="126" t="s">
        <v>20119</v>
      </c>
      <c r="I9068" s="126" t="s">
        <v>21054</v>
      </c>
      <c r="J9068" s="126" t="s">
        <v>26232</v>
      </c>
      <c r="K9068" s="9">
        <f>_xlfn.IFNA(VLOOKUP(Table5[[#This Row],[Section]],SubSill_Tier,2,FALSE),0)</f>
        <v>0</v>
      </c>
      <c r="L9068" s="9" t="str">
        <f t="shared" si="150"/>
        <v/>
      </c>
      <c r="M9068" s="205" t="str" cm="1">
        <f t="array" ref="M9068">_xlfn.IFS(NOT(ISERROR(VLOOKUP(Table5[[#This Row],[Section]],TB_notTB,1,FALSE))),"No",LEFT(Table5[[#This Row],[Section]],3)="ETB","PLS",LEFT(Table5[[#This Row],[Section]],1)="7","PDB",NOT(ISBLANK(Table5[[#This Row],[Section]])),"No")</f>
        <v>No</v>
      </c>
    </row>
    <row r="9069" spans="1:13" x14ac:dyDescent="0.25">
      <c r="A9069" s="126" t="s">
        <v>3792</v>
      </c>
      <c r="B9069" s="126" t="s">
        <v>17222</v>
      </c>
      <c r="C9069" s="126" t="s">
        <v>98</v>
      </c>
      <c r="D9069" s="127">
        <v>0.88700000000000001</v>
      </c>
      <c r="E9069" s="128">
        <v>188</v>
      </c>
      <c r="F9069" s="128">
        <v>100</v>
      </c>
      <c r="G9069" s="126" t="s">
        <v>13711</v>
      </c>
      <c r="H9069" s="126" t="s">
        <v>20119</v>
      </c>
      <c r="I9069" s="126" t="s">
        <v>21054</v>
      </c>
      <c r="J9069" s="126" t="s">
        <v>26232</v>
      </c>
      <c r="K9069" s="9">
        <f>_xlfn.IFNA(VLOOKUP(Table5[[#This Row],[Section]],SubSill_Tier,2,FALSE),0)</f>
        <v>0</v>
      </c>
      <c r="L9069" s="9" t="str">
        <f t="shared" si="150"/>
        <v/>
      </c>
      <c r="M9069" s="205" t="str" cm="1">
        <f t="array" ref="M9069">_xlfn.IFS(NOT(ISERROR(VLOOKUP(Table5[[#This Row],[Section]],TB_notTB,1,FALSE))),"No",LEFT(Table5[[#This Row],[Section]],3)="ETB","PLS",LEFT(Table5[[#This Row],[Section]],1)="7","PDB",NOT(ISBLANK(Table5[[#This Row],[Section]])),"No")</f>
        <v>No</v>
      </c>
    </row>
    <row r="9070" spans="1:13" x14ac:dyDescent="0.25">
      <c r="A9070" s="126" t="s">
        <v>3793</v>
      </c>
      <c r="B9070" s="126" t="s">
        <v>17222</v>
      </c>
      <c r="C9070" s="126" t="s">
        <v>98</v>
      </c>
      <c r="D9070" s="127">
        <v>0.77400000000000002</v>
      </c>
      <c r="E9070" s="128">
        <v>296</v>
      </c>
      <c r="F9070" s="128">
        <v>127</v>
      </c>
      <c r="G9070" s="126" t="s">
        <v>13711</v>
      </c>
      <c r="H9070" s="126" t="s">
        <v>20119</v>
      </c>
      <c r="I9070" s="126" t="s">
        <v>21054</v>
      </c>
      <c r="J9070" s="126" t="s">
        <v>26232</v>
      </c>
      <c r="K9070" s="9">
        <f>_xlfn.IFNA(VLOOKUP(Table5[[#This Row],[Section]],SubSill_Tier,2,FALSE),0)</f>
        <v>0</v>
      </c>
      <c r="L9070" s="9" t="str">
        <f t="shared" si="150"/>
        <v/>
      </c>
      <c r="M9070" s="205" t="str" cm="1">
        <f t="array" ref="M9070">_xlfn.IFS(NOT(ISERROR(VLOOKUP(Table5[[#This Row],[Section]],TB_notTB,1,FALSE))),"No",LEFT(Table5[[#This Row],[Section]],3)="ETB","PLS",LEFT(Table5[[#This Row],[Section]],1)="7","PDB",NOT(ISBLANK(Table5[[#This Row],[Section]])),"No")</f>
        <v>No</v>
      </c>
    </row>
    <row r="9071" spans="1:13" x14ac:dyDescent="0.25">
      <c r="A9071" s="126" t="s">
        <v>3794</v>
      </c>
      <c r="B9071" s="126" t="s">
        <v>17222</v>
      </c>
      <c r="C9071" s="126" t="s">
        <v>98</v>
      </c>
      <c r="D9071" s="127">
        <v>2.1760000000000002</v>
      </c>
      <c r="E9071" s="128">
        <v>483</v>
      </c>
      <c r="F9071" s="128">
        <v>110</v>
      </c>
      <c r="G9071" s="126" t="s">
        <v>13711</v>
      </c>
      <c r="H9071" s="126" t="s">
        <v>20119</v>
      </c>
      <c r="I9071" s="126" t="s">
        <v>21054</v>
      </c>
      <c r="J9071" s="126" t="s">
        <v>26232</v>
      </c>
      <c r="K9071" s="9">
        <f>_xlfn.IFNA(VLOOKUP(Table5[[#This Row],[Section]],SubSill_Tier,2,FALSE),0)</f>
        <v>0</v>
      </c>
      <c r="L9071" s="9" t="str">
        <f t="shared" si="150"/>
        <v/>
      </c>
      <c r="M9071" s="205" t="str" cm="1">
        <f t="array" ref="M9071">_xlfn.IFS(NOT(ISERROR(VLOOKUP(Table5[[#This Row],[Section]],TB_notTB,1,FALSE))),"No",LEFT(Table5[[#This Row],[Section]],3)="ETB","PLS",LEFT(Table5[[#This Row],[Section]],1)="7","PDB",NOT(ISBLANK(Table5[[#This Row],[Section]])),"No")</f>
        <v>No</v>
      </c>
    </row>
    <row r="9072" spans="1:13" x14ac:dyDescent="0.25">
      <c r="A9072" s="126" t="s">
        <v>21873</v>
      </c>
      <c r="B9072" s="126" t="s">
        <v>21874</v>
      </c>
      <c r="C9072" s="126" t="s">
        <v>75</v>
      </c>
      <c r="D9072" s="127">
        <v>2.133</v>
      </c>
      <c r="E9072" s="128">
        <v>454</v>
      </c>
      <c r="F9072" s="128">
        <v>343</v>
      </c>
      <c r="G9072" s="126" t="s">
        <v>13743</v>
      </c>
      <c r="H9072" s="126" t="s">
        <v>21092</v>
      </c>
      <c r="I9072" s="126" t="s">
        <v>21093</v>
      </c>
      <c r="J9072" s="126" t="s">
        <v>26241</v>
      </c>
      <c r="K9072" s="9">
        <f>_xlfn.IFNA(VLOOKUP(Table5[[#This Row],[Section]],SubSill_Tier,2,FALSE),0)</f>
        <v>0</v>
      </c>
      <c r="L9072" s="9" t="str">
        <f t="shared" si="150"/>
        <v/>
      </c>
      <c r="M9072" s="205" t="str" cm="1">
        <f t="array" ref="M9072">_xlfn.IFS(NOT(ISERROR(VLOOKUP(Table5[[#This Row],[Section]],TB_notTB,1,FALSE))),"No",LEFT(Table5[[#This Row],[Section]],3)="ETB","PLS",LEFT(Table5[[#This Row],[Section]],1)="7","PDB",NOT(ISBLANK(Table5[[#This Row],[Section]])),"No")</f>
        <v>No</v>
      </c>
    </row>
    <row r="9073" spans="1:13" x14ac:dyDescent="0.25">
      <c r="A9073" s="126" t="s">
        <v>21875</v>
      </c>
      <c r="B9073" s="126" t="s">
        <v>21876</v>
      </c>
      <c r="C9073" s="126" t="s">
        <v>75</v>
      </c>
      <c r="D9073" s="127">
        <v>1.1180000000000001</v>
      </c>
      <c r="E9073" s="128">
        <v>253</v>
      </c>
      <c r="F9073" s="128">
        <v>169</v>
      </c>
      <c r="G9073" s="126" t="s">
        <v>13795</v>
      </c>
      <c r="H9073" s="126" t="s">
        <v>20347</v>
      </c>
      <c r="I9073" s="126" t="s">
        <v>28074</v>
      </c>
      <c r="J9073" s="126" t="s">
        <v>26247</v>
      </c>
      <c r="K9073" s="9">
        <f>_xlfn.IFNA(VLOOKUP(Table5[[#This Row],[Section]],SubSill_Tier,2,FALSE),0)</f>
        <v>0</v>
      </c>
      <c r="L9073" s="9" t="str">
        <f t="shared" si="150"/>
        <v/>
      </c>
      <c r="M9073" s="205" t="str" cm="1">
        <f t="array" ref="M9073">_xlfn.IFS(NOT(ISERROR(VLOOKUP(Table5[[#This Row],[Section]],TB_notTB,1,FALSE))),"No",LEFT(Table5[[#This Row],[Section]],3)="ETB","PLS",LEFT(Table5[[#This Row],[Section]],1)="7","PDB",NOT(ISBLANK(Table5[[#This Row],[Section]])),"No")</f>
        <v>No</v>
      </c>
    </row>
    <row r="9074" spans="1:13" x14ac:dyDescent="0.25">
      <c r="A9074" s="126" t="s">
        <v>21877</v>
      </c>
      <c r="B9074" s="126" t="s">
        <v>21878</v>
      </c>
      <c r="C9074" s="126" t="s">
        <v>75</v>
      </c>
      <c r="D9074" s="127">
        <v>1.3680000000000001</v>
      </c>
      <c r="E9074" s="128">
        <v>343</v>
      </c>
      <c r="F9074" s="128">
        <v>231</v>
      </c>
      <c r="G9074" s="126" t="s">
        <v>13795</v>
      </c>
      <c r="H9074" s="126" t="s">
        <v>20347</v>
      </c>
      <c r="I9074" s="126" t="s">
        <v>28074</v>
      </c>
      <c r="J9074" s="126" t="s">
        <v>26247</v>
      </c>
      <c r="K9074" s="9">
        <f>_xlfn.IFNA(VLOOKUP(Table5[[#This Row],[Section]],SubSill_Tier,2,FALSE),0)</f>
        <v>0</v>
      </c>
      <c r="L9074" s="9" t="str">
        <f t="shared" si="150"/>
        <v/>
      </c>
      <c r="M9074" s="205" t="str" cm="1">
        <f t="array" ref="M9074">_xlfn.IFS(NOT(ISERROR(VLOOKUP(Table5[[#This Row],[Section]],TB_notTB,1,FALSE))),"No",LEFT(Table5[[#This Row],[Section]],3)="ETB","PLS",LEFT(Table5[[#This Row],[Section]],1)="7","PDB",NOT(ISBLANK(Table5[[#This Row],[Section]])),"No")</f>
        <v>No</v>
      </c>
    </row>
    <row r="9075" spans="1:13" x14ac:dyDescent="0.25">
      <c r="A9075" s="126" t="s">
        <v>21879</v>
      </c>
      <c r="B9075" s="126" t="s">
        <v>21880</v>
      </c>
      <c r="C9075" s="126" t="s">
        <v>75</v>
      </c>
      <c r="D9075" s="127">
        <v>0.39800000000000002</v>
      </c>
      <c r="E9075" s="128">
        <v>188</v>
      </c>
      <c r="F9075" s="128">
        <v>126</v>
      </c>
      <c r="G9075" s="126" t="s">
        <v>13795</v>
      </c>
      <c r="H9075" s="126" t="s">
        <v>20347</v>
      </c>
      <c r="I9075" s="126" t="s">
        <v>28074</v>
      </c>
      <c r="J9075" s="126" t="s">
        <v>26247</v>
      </c>
      <c r="K9075" s="9">
        <f>_xlfn.IFNA(VLOOKUP(Table5[[#This Row],[Section]],SubSill_Tier,2,FALSE),0)</f>
        <v>0</v>
      </c>
      <c r="L9075" s="9" t="str">
        <f t="shared" si="150"/>
        <v/>
      </c>
      <c r="M9075" s="205" t="str" cm="1">
        <f t="array" ref="M9075">_xlfn.IFS(NOT(ISERROR(VLOOKUP(Table5[[#This Row],[Section]],TB_notTB,1,FALSE))),"No",LEFT(Table5[[#This Row],[Section]],3)="ETB","PLS",LEFT(Table5[[#This Row],[Section]],1)="7","PDB",NOT(ISBLANK(Table5[[#This Row],[Section]])),"No")</f>
        <v>No</v>
      </c>
    </row>
    <row r="9076" spans="1:13" x14ac:dyDescent="0.25">
      <c r="A9076" s="126" t="s">
        <v>21881</v>
      </c>
      <c r="B9076" s="126" t="s">
        <v>21882</v>
      </c>
      <c r="C9076" s="126" t="s">
        <v>75</v>
      </c>
      <c r="D9076" s="127">
        <v>1.6779999999999999</v>
      </c>
      <c r="E9076" s="128">
        <v>615</v>
      </c>
      <c r="F9076" s="128">
        <v>410</v>
      </c>
      <c r="G9076" s="126" t="s">
        <v>15670</v>
      </c>
      <c r="H9076" s="126" t="s">
        <v>21159</v>
      </c>
      <c r="I9076" s="126" t="s">
        <v>22103</v>
      </c>
      <c r="J9076" s="126" t="s">
        <v>26278</v>
      </c>
      <c r="K9076" s="9">
        <f>_xlfn.IFNA(VLOOKUP(Table5[[#This Row],[Section]],SubSill_Tier,2,FALSE),0)</f>
        <v>0</v>
      </c>
      <c r="L9076" s="9" t="str">
        <f t="shared" si="150"/>
        <v/>
      </c>
      <c r="M9076" s="205" t="str" cm="1">
        <f t="array" ref="M9076">_xlfn.IFS(NOT(ISERROR(VLOOKUP(Table5[[#This Row],[Section]],TB_notTB,1,FALSE))),"No",LEFT(Table5[[#This Row],[Section]],3)="ETB","PLS",LEFT(Table5[[#This Row],[Section]],1)="7","PDB",NOT(ISBLANK(Table5[[#This Row],[Section]])),"No")</f>
        <v>No</v>
      </c>
    </row>
    <row r="9077" spans="1:13" x14ac:dyDescent="0.25">
      <c r="A9077" s="126" t="s">
        <v>21883</v>
      </c>
      <c r="B9077" s="126" t="s">
        <v>21884</v>
      </c>
      <c r="C9077" s="126" t="s">
        <v>75</v>
      </c>
      <c r="D9077" s="127">
        <v>1.4570000000000001</v>
      </c>
      <c r="E9077" s="128">
        <v>652</v>
      </c>
      <c r="F9077" s="128">
        <v>435</v>
      </c>
      <c r="G9077" s="126" t="s">
        <v>15670</v>
      </c>
      <c r="H9077" s="126" t="s">
        <v>21159</v>
      </c>
      <c r="I9077" s="126" t="s">
        <v>22103</v>
      </c>
      <c r="J9077" s="126" t="s">
        <v>26278</v>
      </c>
      <c r="K9077" s="9">
        <f>_xlfn.IFNA(VLOOKUP(Table5[[#This Row],[Section]],SubSill_Tier,2,FALSE),0)</f>
        <v>0</v>
      </c>
      <c r="L9077" s="9" t="str">
        <f t="shared" si="150"/>
        <v/>
      </c>
      <c r="M9077" s="205" t="str" cm="1">
        <f t="array" ref="M9077">_xlfn.IFS(NOT(ISERROR(VLOOKUP(Table5[[#This Row],[Section]],TB_notTB,1,FALSE))),"No",LEFT(Table5[[#This Row],[Section]],3)="ETB","PLS",LEFT(Table5[[#This Row],[Section]],1)="7","PDB",NOT(ISBLANK(Table5[[#This Row],[Section]])),"No")</f>
        <v>No</v>
      </c>
    </row>
    <row r="9078" spans="1:13" x14ac:dyDescent="0.25">
      <c r="A9078" s="126" t="s">
        <v>21885</v>
      </c>
      <c r="B9078" s="126" t="s">
        <v>21886</v>
      </c>
      <c r="C9078" s="126" t="s">
        <v>75</v>
      </c>
      <c r="D9078" s="127">
        <v>2.1259999999999999</v>
      </c>
      <c r="E9078" s="128">
        <v>574</v>
      </c>
      <c r="F9078" s="128">
        <v>383</v>
      </c>
      <c r="G9078" s="126" t="s">
        <v>13806</v>
      </c>
      <c r="H9078" s="126" t="s">
        <v>21265</v>
      </c>
      <c r="I9078" s="126" t="s">
        <v>27185</v>
      </c>
      <c r="J9078" s="126" t="s">
        <v>26241</v>
      </c>
      <c r="K9078" s="9">
        <f>_xlfn.IFNA(VLOOKUP(Table5[[#This Row],[Section]],SubSill_Tier,2,FALSE),0)</f>
        <v>0</v>
      </c>
      <c r="L9078" s="9" t="str">
        <f t="shared" si="150"/>
        <v/>
      </c>
      <c r="M9078" s="205" t="str" cm="1">
        <f t="array" ref="M9078">_xlfn.IFS(NOT(ISERROR(VLOOKUP(Table5[[#This Row],[Section]],TB_notTB,1,FALSE))),"No",LEFT(Table5[[#This Row],[Section]],3)="ETB","PLS",LEFT(Table5[[#This Row],[Section]],1)="7","PDB",NOT(ISBLANK(Table5[[#This Row],[Section]])),"No")</f>
        <v>No</v>
      </c>
    </row>
    <row r="9079" spans="1:13" x14ac:dyDescent="0.25">
      <c r="A9079" s="126" t="s">
        <v>21887</v>
      </c>
      <c r="B9079" s="126" t="s">
        <v>21888</v>
      </c>
      <c r="C9079" s="126" t="s">
        <v>75</v>
      </c>
      <c r="D9079" s="127">
        <v>4.0640000000000001</v>
      </c>
      <c r="E9079" s="128">
        <v>979</v>
      </c>
      <c r="F9079" s="128">
        <v>653</v>
      </c>
      <c r="G9079" s="126" t="s">
        <v>13806</v>
      </c>
      <c r="H9079" s="126" t="s">
        <v>21265</v>
      </c>
      <c r="I9079" s="126" t="s">
        <v>27185</v>
      </c>
      <c r="J9079" s="126" t="s">
        <v>26332</v>
      </c>
      <c r="K9079" s="9">
        <f>_xlfn.IFNA(VLOOKUP(Table5[[#This Row],[Section]],SubSill_Tier,2,FALSE),0)</f>
        <v>0</v>
      </c>
      <c r="L9079" s="9" t="str">
        <f t="shared" si="150"/>
        <v/>
      </c>
      <c r="M9079" s="205" t="str" cm="1">
        <f t="array" ref="M9079">_xlfn.IFS(NOT(ISERROR(VLOOKUP(Table5[[#This Row],[Section]],TB_notTB,1,FALSE))),"No",LEFT(Table5[[#This Row],[Section]],3)="ETB","PLS",LEFT(Table5[[#This Row],[Section]],1)="7","PDB",NOT(ISBLANK(Table5[[#This Row],[Section]])),"No")</f>
        <v>No</v>
      </c>
    </row>
    <row r="9080" spans="1:13" x14ac:dyDescent="0.25">
      <c r="A9080" s="126" t="s">
        <v>21889</v>
      </c>
      <c r="B9080" s="126" t="s">
        <v>21890</v>
      </c>
      <c r="C9080" s="126" t="s">
        <v>75</v>
      </c>
      <c r="D9080" s="127">
        <v>5.702</v>
      </c>
      <c r="E9080" s="128">
        <v>1250</v>
      </c>
      <c r="F9080" s="128">
        <v>834</v>
      </c>
      <c r="G9080" s="126" t="s">
        <v>13806</v>
      </c>
      <c r="H9080" s="126" t="s">
        <v>21265</v>
      </c>
      <c r="I9080" s="126" t="s">
        <v>27185</v>
      </c>
      <c r="J9080" s="126" t="s">
        <v>26244</v>
      </c>
      <c r="K9080" s="9">
        <f>_xlfn.IFNA(VLOOKUP(Table5[[#This Row],[Section]],SubSill_Tier,2,FALSE),0)</f>
        <v>0</v>
      </c>
      <c r="L9080" s="9" t="str">
        <f t="shared" si="150"/>
        <v/>
      </c>
      <c r="M9080" s="205" t="str" cm="1">
        <f t="array" ref="M9080">_xlfn.IFS(NOT(ISERROR(VLOOKUP(Table5[[#This Row],[Section]],TB_notTB,1,FALSE))),"No",LEFT(Table5[[#This Row],[Section]],3)="ETB","PLS",LEFT(Table5[[#This Row],[Section]],1)="7","PDB",NOT(ISBLANK(Table5[[#This Row],[Section]])),"No")</f>
        <v>No</v>
      </c>
    </row>
    <row r="9081" spans="1:13" x14ac:dyDescent="0.25">
      <c r="A9081" s="126" t="s">
        <v>21891</v>
      </c>
      <c r="B9081" s="126" t="s">
        <v>21892</v>
      </c>
      <c r="C9081" s="126" t="s">
        <v>75</v>
      </c>
      <c r="D9081" s="127">
        <v>0.20799999999999999</v>
      </c>
      <c r="E9081" s="128">
        <v>100</v>
      </c>
      <c r="F9081" s="128">
        <v>100</v>
      </c>
      <c r="G9081" s="126" t="s">
        <v>13806</v>
      </c>
      <c r="H9081" s="126" t="s">
        <v>21265</v>
      </c>
      <c r="I9081" s="126" t="s">
        <v>27185</v>
      </c>
      <c r="J9081" s="126" t="s">
        <v>26241</v>
      </c>
      <c r="K9081" s="9">
        <f>_xlfn.IFNA(VLOOKUP(Table5[[#This Row],[Section]],SubSill_Tier,2,FALSE),0)</f>
        <v>0</v>
      </c>
      <c r="L9081" s="9" t="str">
        <f t="shared" si="150"/>
        <v/>
      </c>
      <c r="M9081" s="205" t="str" cm="1">
        <f t="array" ref="M9081">_xlfn.IFS(NOT(ISERROR(VLOOKUP(Table5[[#This Row],[Section]],TB_notTB,1,FALSE))),"No",LEFT(Table5[[#This Row],[Section]],3)="ETB","PLS",LEFT(Table5[[#This Row],[Section]],1)="7","PDB",NOT(ISBLANK(Table5[[#This Row],[Section]])),"No")</f>
        <v>No</v>
      </c>
    </row>
    <row r="9082" spans="1:13" x14ac:dyDescent="0.25">
      <c r="A9082" s="126" t="s">
        <v>21893</v>
      </c>
      <c r="B9082" s="126" t="s">
        <v>21894</v>
      </c>
      <c r="C9082" s="126" t="s">
        <v>75</v>
      </c>
      <c r="D9082" s="127">
        <v>0.27100000000000002</v>
      </c>
      <c r="E9082" s="128">
        <v>112</v>
      </c>
      <c r="F9082" s="128">
        <v>100</v>
      </c>
      <c r="G9082" s="126" t="s">
        <v>13806</v>
      </c>
      <c r="H9082" s="126" t="s">
        <v>21265</v>
      </c>
      <c r="I9082" s="126" t="s">
        <v>27185</v>
      </c>
      <c r="J9082" s="126" t="s">
        <v>26241</v>
      </c>
      <c r="K9082" s="9">
        <f>_xlfn.IFNA(VLOOKUP(Table5[[#This Row],[Section]],SubSill_Tier,2,FALSE),0)</f>
        <v>0</v>
      </c>
      <c r="L9082" s="9" t="str">
        <f t="shared" si="150"/>
        <v/>
      </c>
      <c r="M9082" s="205" t="str" cm="1">
        <f t="array" ref="M9082">_xlfn.IFS(NOT(ISERROR(VLOOKUP(Table5[[#This Row],[Section]],TB_notTB,1,FALSE))),"No",LEFT(Table5[[#This Row],[Section]],3)="ETB","PLS",LEFT(Table5[[#This Row],[Section]],1)="7","PDB",NOT(ISBLANK(Table5[[#This Row],[Section]])),"No")</f>
        <v>No</v>
      </c>
    </row>
    <row r="9083" spans="1:13" x14ac:dyDescent="0.25">
      <c r="A9083" s="126" t="s">
        <v>21895</v>
      </c>
      <c r="B9083" s="126" t="s">
        <v>21896</v>
      </c>
      <c r="C9083" s="126" t="s">
        <v>75</v>
      </c>
      <c r="D9083" s="127">
        <v>0.21099999999999999</v>
      </c>
      <c r="E9083" s="128">
        <v>100</v>
      </c>
      <c r="F9083" s="128">
        <v>100</v>
      </c>
      <c r="G9083" s="126" t="s">
        <v>13806</v>
      </c>
      <c r="H9083" s="126" t="s">
        <v>21265</v>
      </c>
      <c r="I9083" s="126" t="s">
        <v>27185</v>
      </c>
      <c r="J9083" s="126" t="s">
        <v>26241</v>
      </c>
      <c r="K9083" s="9">
        <f>_xlfn.IFNA(VLOOKUP(Table5[[#This Row],[Section]],SubSill_Tier,2,FALSE),0)</f>
        <v>0</v>
      </c>
      <c r="L9083" s="9" t="str">
        <f t="shared" si="150"/>
        <v/>
      </c>
      <c r="M9083" s="205" t="str" cm="1">
        <f t="array" ref="M9083">_xlfn.IFS(NOT(ISERROR(VLOOKUP(Table5[[#This Row],[Section]],TB_notTB,1,FALSE))),"No",LEFT(Table5[[#This Row],[Section]],3)="ETB","PLS",LEFT(Table5[[#This Row],[Section]],1)="7","PDB",NOT(ISBLANK(Table5[[#This Row],[Section]])),"No")</f>
        <v>No</v>
      </c>
    </row>
    <row r="9084" spans="1:13" x14ac:dyDescent="0.25">
      <c r="A9084" s="126" t="s">
        <v>21897</v>
      </c>
      <c r="B9084" s="126" t="s">
        <v>21898</v>
      </c>
      <c r="C9084" s="126" t="s">
        <v>75</v>
      </c>
      <c r="D9084" s="127">
        <v>1.1859999999999999</v>
      </c>
      <c r="E9084" s="128">
        <v>112</v>
      </c>
      <c r="F9084" s="128">
        <v>100</v>
      </c>
      <c r="G9084" s="126" t="s">
        <v>13806</v>
      </c>
      <c r="H9084" s="126" t="s">
        <v>21265</v>
      </c>
      <c r="I9084" s="126" t="s">
        <v>27185</v>
      </c>
      <c r="J9084" s="126" t="s">
        <v>26241</v>
      </c>
      <c r="K9084" s="9">
        <f>_xlfn.IFNA(VLOOKUP(Table5[[#This Row],[Section]],SubSill_Tier,2,FALSE),0)</f>
        <v>0</v>
      </c>
      <c r="L9084" s="9" t="str">
        <f t="shared" si="150"/>
        <v/>
      </c>
      <c r="M9084" s="205" t="str" cm="1">
        <f t="array" ref="M9084">_xlfn.IFS(NOT(ISERROR(VLOOKUP(Table5[[#This Row],[Section]],TB_notTB,1,FALSE))),"No",LEFT(Table5[[#This Row],[Section]],3)="ETB","PLS",LEFT(Table5[[#This Row],[Section]],1)="7","PDB",NOT(ISBLANK(Table5[[#This Row],[Section]])),"No")</f>
        <v>No</v>
      </c>
    </row>
    <row r="9085" spans="1:13" x14ac:dyDescent="0.25">
      <c r="A9085" s="126" t="s">
        <v>21899</v>
      </c>
      <c r="B9085" s="126" t="s">
        <v>22272</v>
      </c>
      <c r="C9085" s="126" t="s">
        <v>75</v>
      </c>
      <c r="D9085" s="127">
        <v>1.9370000000000001</v>
      </c>
      <c r="E9085" s="128">
        <v>662</v>
      </c>
      <c r="F9085" s="128">
        <v>558</v>
      </c>
      <c r="G9085" s="126" t="s">
        <v>15670</v>
      </c>
      <c r="H9085" s="126" t="s">
        <v>21159</v>
      </c>
      <c r="I9085" s="126" t="s">
        <v>22103</v>
      </c>
      <c r="J9085" s="126" t="s">
        <v>26278</v>
      </c>
      <c r="K9085" s="9">
        <f>_xlfn.IFNA(VLOOKUP(Table5[[#This Row],[Section]],SubSill_Tier,2,FALSE),0)</f>
        <v>0</v>
      </c>
      <c r="L9085" s="9" t="str">
        <f t="shared" si="150"/>
        <v/>
      </c>
      <c r="M9085" s="205" t="str" cm="1">
        <f t="array" ref="M9085">_xlfn.IFS(NOT(ISERROR(VLOOKUP(Table5[[#This Row],[Section]],TB_notTB,1,FALSE))),"No",LEFT(Table5[[#This Row],[Section]],3)="ETB","PLS",LEFT(Table5[[#This Row],[Section]],1)="7","PDB",NOT(ISBLANK(Table5[[#This Row],[Section]])),"No")</f>
        <v>No</v>
      </c>
    </row>
    <row r="9086" spans="1:13" x14ac:dyDescent="0.25">
      <c r="A9086" s="126" t="s">
        <v>21900</v>
      </c>
      <c r="B9086" s="126" t="s">
        <v>21901</v>
      </c>
      <c r="C9086" s="126" t="s">
        <v>75</v>
      </c>
      <c r="D9086" s="127">
        <v>2.1819999999999999</v>
      </c>
      <c r="E9086" s="128">
        <v>473</v>
      </c>
      <c r="F9086" s="128">
        <v>341</v>
      </c>
      <c r="G9086" s="126" t="s">
        <v>13743</v>
      </c>
      <c r="H9086" s="126" t="s">
        <v>21092</v>
      </c>
      <c r="I9086" s="126" t="s">
        <v>21093</v>
      </c>
      <c r="J9086" s="126" t="s">
        <v>26241</v>
      </c>
      <c r="K9086" s="9">
        <f>_xlfn.IFNA(VLOOKUP(Table5[[#This Row],[Section]],SubSill_Tier,2,FALSE),0)</f>
        <v>0</v>
      </c>
      <c r="L9086" s="9" t="str">
        <f t="shared" si="150"/>
        <v/>
      </c>
      <c r="M9086" s="205" t="str" cm="1">
        <f t="array" ref="M9086">_xlfn.IFS(NOT(ISERROR(VLOOKUP(Table5[[#This Row],[Section]],TB_notTB,1,FALSE))),"No",LEFT(Table5[[#This Row],[Section]],3)="ETB","PLS",LEFT(Table5[[#This Row],[Section]],1)="7","PDB",NOT(ISBLANK(Table5[[#This Row],[Section]])),"No")</f>
        <v>No</v>
      </c>
    </row>
    <row r="9087" spans="1:13" x14ac:dyDescent="0.25">
      <c r="A9087" s="126" t="s">
        <v>3795</v>
      </c>
      <c r="B9087" s="126" t="s">
        <v>17222</v>
      </c>
      <c r="C9087" s="126" t="s">
        <v>98</v>
      </c>
      <c r="D9087" s="127">
        <v>0.69</v>
      </c>
      <c r="E9087" s="128">
        <v>314</v>
      </c>
      <c r="F9087" s="128">
        <v>100</v>
      </c>
      <c r="G9087" s="126" t="s">
        <v>13736</v>
      </c>
      <c r="H9087" s="126" t="s">
        <v>20148</v>
      </c>
      <c r="I9087" s="126" t="s">
        <v>21073</v>
      </c>
      <c r="J9087" s="126" t="s">
        <v>26232</v>
      </c>
      <c r="K9087" s="9">
        <f>_xlfn.IFNA(VLOOKUP(Table5[[#This Row],[Section]],SubSill_Tier,2,FALSE),0)</f>
        <v>0</v>
      </c>
      <c r="L9087" s="9" t="str">
        <f t="shared" si="150"/>
        <v/>
      </c>
      <c r="M9087" s="205" t="str" cm="1">
        <f t="array" ref="M9087">_xlfn.IFS(NOT(ISERROR(VLOOKUP(Table5[[#This Row],[Section]],TB_notTB,1,FALSE))),"No",LEFT(Table5[[#This Row],[Section]],3)="ETB","PLS",LEFT(Table5[[#This Row],[Section]],1)="7","PDB",NOT(ISBLANK(Table5[[#This Row],[Section]])),"No")</f>
        <v>No</v>
      </c>
    </row>
    <row r="9088" spans="1:13" x14ac:dyDescent="0.25">
      <c r="A9088" s="126" t="s">
        <v>3796</v>
      </c>
      <c r="B9088" s="126" t="s">
        <v>17222</v>
      </c>
      <c r="C9088" s="126" t="s">
        <v>98</v>
      </c>
      <c r="D9088" s="127">
        <v>0.76500000000000001</v>
      </c>
      <c r="E9088" s="128">
        <v>368</v>
      </c>
      <c r="F9088" s="128">
        <v>100</v>
      </c>
      <c r="G9088" s="126" t="s">
        <v>13736</v>
      </c>
      <c r="H9088" s="126" t="s">
        <v>20148</v>
      </c>
      <c r="I9088" s="126" t="s">
        <v>21073</v>
      </c>
      <c r="J9088" s="126" t="s">
        <v>26232</v>
      </c>
      <c r="K9088" s="9">
        <f>_xlfn.IFNA(VLOOKUP(Table5[[#This Row],[Section]],SubSill_Tier,2,FALSE),0)</f>
        <v>0</v>
      </c>
      <c r="L9088" s="9" t="str">
        <f t="shared" si="150"/>
        <v/>
      </c>
      <c r="M9088" s="205" t="str" cm="1">
        <f t="array" ref="M9088">_xlfn.IFS(NOT(ISERROR(VLOOKUP(Table5[[#This Row],[Section]],TB_notTB,1,FALSE))),"No",LEFT(Table5[[#This Row],[Section]],3)="ETB","PLS",LEFT(Table5[[#This Row],[Section]],1)="7","PDB",NOT(ISBLANK(Table5[[#This Row],[Section]])),"No")</f>
        <v>No</v>
      </c>
    </row>
    <row r="9089" spans="1:13" x14ac:dyDescent="0.25">
      <c r="A9089" s="126" t="s">
        <v>21902</v>
      </c>
      <c r="B9089" s="126" t="s">
        <v>21903</v>
      </c>
      <c r="C9089" s="126" t="s">
        <v>75</v>
      </c>
      <c r="D9089" s="127">
        <v>0.72299999999999998</v>
      </c>
      <c r="E9089" s="128">
        <v>282</v>
      </c>
      <c r="F9089" s="128">
        <v>188</v>
      </c>
      <c r="G9089" s="126" t="s">
        <v>13774</v>
      </c>
      <c r="H9089" s="126" t="s">
        <v>20219</v>
      </c>
      <c r="I9089" s="126" t="s">
        <v>21132</v>
      </c>
      <c r="J9089" s="126" t="s">
        <v>26241</v>
      </c>
      <c r="K9089" s="9">
        <f>_xlfn.IFNA(VLOOKUP(Table5[[#This Row],[Section]],SubSill_Tier,2,FALSE),0)</f>
        <v>0</v>
      </c>
      <c r="L9089" s="9" t="str">
        <f t="shared" si="150"/>
        <v/>
      </c>
      <c r="M9089" s="205" t="str" cm="1">
        <f t="array" ref="M9089">_xlfn.IFS(NOT(ISERROR(VLOOKUP(Table5[[#This Row],[Section]],TB_notTB,1,FALSE))),"No",LEFT(Table5[[#This Row],[Section]],3)="ETB","PLS",LEFT(Table5[[#This Row],[Section]],1)="7","PDB",NOT(ISBLANK(Table5[[#This Row],[Section]])),"No")</f>
        <v>No</v>
      </c>
    </row>
    <row r="9090" spans="1:13" x14ac:dyDescent="0.25">
      <c r="A9090" s="126" t="s">
        <v>3797</v>
      </c>
      <c r="B9090" s="126" t="s">
        <v>17222</v>
      </c>
      <c r="C9090" s="126" t="s">
        <v>98</v>
      </c>
      <c r="D9090" s="127">
        <v>0.41099999999999998</v>
      </c>
      <c r="E9090" s="128">
        <v>217</v>
      </c>
      <c r="F9090" s="128">
        <v>100</v>
      </c>
      <c r="G9090" s="126" t="s">
        <v>13736</v>
      </c>
      <c r="H9090" s="126" t="s">
        <v>20148</v>
      </c>
      <c r="I9090" s="126" t="s">
        <v>21073</v>
      </c>
      <c r="J9090" s="126" t="s">
        <v>26232</v>
      </c>
      <c r="K9090" s="9">
        <f>_xlfn.IFNA(VLOOKUP(Table5[[#This Row],[Section]],SubSill_Tier,2,FALSE),0)</f>
        <v>0</v>
      </c>
      <c r="L9090" s="9" t="str">
        <f t="shared" ref="L9090:L9153" si="151">IFERROR(IF(LEFT(G9090,2)="AI",IF(_xlfn.NUMBERVALUE(IFERROR(LEFT(IF(ISERROR(FIND("X",UPPER(B9090))),UPPER(B9090),RIGHT(UPPER(B9090),LEN(UPPER(B9090))-FIND("~",SUBSTITUTE(UPPER(B9090),"X","~",LEN(UPPER(B9090))-LEN(SUBSTITUTE(UPPER(B9090),"X","")))))),FIND(" ",IF(ISERROR(FIND("X",UPPER(B9090))),UPPER(B9090),RIGHT(UPPER(B9090),LEN(UPPER(B9090))-FIND("~",SUBSTITUTE(UPPER(B9090),"X","~",LEN(UPPER(B9090))-LEN(SUBSTITUTE(UPPER(B9090),"X","")))))),1)-1),IF(ISERROR(FIND("X",UPPER(B9090))),UPPER(B9090),RIGHT(UPPER(B9090),LEN(UPPER(B9090))-FIND("~",SUBSTITUTE(UPPER(B9090),"X","~",LEN(UPPER(B9090))-LEN(SUBSTITUTE(UPPER(B9090),"X",""))))))),".")&gt;=5,"Wall",""),""),"")</f>
        <v/>
      </c>
      <c r="M9090" s="205" t="str" cm="1">
        <f t="array" ref="M9090">_xlfn.IFS(NOT(ISERROR(VLOOKUP(Table5[[#This Row],[Section]],TB_notTB,1,FALSE))),"No",LEFT(Table5[[#This Row],[Section]],3)="ETB","PLS",LEFT(Table5[[#This Row],[Section]],1)="7","PDB",NOT(ISBLANK(Table5[[#This Row],[Section]])),"No")</f>
        <v>No</v>
      </c>
    </row>
    <row r="9091" spans="1:13" x14ac:dyDescent="0.25">
      <c r="A9091" s="126" t="s">
        <v>21904</v>
      </c>
      <c r="B9091" s="126" t="s">
        <v>21905</v>
      </c>
      <c r="C9091" s="126" t="s">
        <v>75</v>
      </c>
      <c r="D9091" s="127">
        <v>0.82599999999999996</v>
      </c>
      <c r="E9091" s="128">
        <v>319</v>
      </c>
      <c r="F9091" s="128">
        <v>213</v>
      </c>
      <c r="G9091" s="126" t="s">
        <v>13774</v>
      </c>
      <c r="H9091" s="126" t="s">
        <v>20219</v>
      </c>
      <c r="I9091" s="126" t="s">
        <v>21132</v>
      </c>
      <c r="J9091" s="126" t="s">
        <v>26241</v>
      </c>
      <c r="K9091" s="9">
        <f>_xlfn.IFNA(VLOOKUP(Table5[[#This Row],[Section]],SubSill_Tier,2,FALSE),0)</f>
        <v>0</v>
      </c>
      <c r="L9091" s="9" t="str">
        <f t="shared" si="151"/>
        <v/>
      </c>
      <c r="M9091" s="205" t="str" cm="1">
        <f t="array" ref="M9091">_xlfn.IFS(NOT(ISERROR(VLOOKUP(Table5[[#This Row],[Section]],TB_notTB,1,FALSE))),"No",LEFT(Table5[[#This Row],[Section]],3)="ETB","PLS",LEFT(Table5[[#This Row],[Section]],1)="7","PDB",NOT(ISBLANK(Table5[[#This Row],[Section]])),"No")</f>
        <v>No</v>
      </c>
    </row>
    <row r="9092" spans="1:13" x14ac:dyDescent="0.25">
      <c r="A9092" s="126" t="s">
        <v>21906</v>
      </c>
      <c r="B9092" s="126" t="s">
        <v>21907</v>
      </c>
      <c r="C9092" s="126" t="s">
        <v>75</v>
      </c>
      <c r="D9092" s="127">
        <v>0.83399999999999996</v>
      </c>
      <c r="E9092" s="128">
        <v>323</v>
      </c>
      <c r="F9092" s="128">
        <v>215</v>
      </c>
      <c r="G9092" s="126" t="s">
        <v>13774</v>
      </c>
      <c r="H9092" s="126" t="s">
        <v>20219</v>
      </c>
      <c r="I9092" s="126" t="s">
        <v>21132</v>
      </c>
      <c r="J9092" s="126" t="s">
        <v>26241</v>
      </c>
      <c r="K9092" s="9">
        <f>_xlfn.IFNA(VLOOKUP(Table5[[#This Row],[Section]],SubSill_Tier,2,FALSE),0)</f>
        <v>0</v>
      </c>
      <c r="L9092" s="9" t="str">
        <f t="shared" si="151"/>
        <v/>
      </c>
      <c r="M9092" s="205" t="str" cm="1">
        <f t="array" ref="M9092">_xlfn.IFS(NOT(ISERROR(VLOOKUP(Table5[[#This Row],[Section]],TB_notTB,1,FALSE))),"No",LEFT(Table5[[#This Row],[Section]],3)="ETB","PLS",LEFT(Table5[[#This Row],[Section]],1)="7","PDB",NOT(ISBLANK(Table5[[#This Row],[Section]])),"No")</f>
        <v>No</v>
      </c>
    </row>
    <row r="9093" spans="1:13" x14ac:dyDescent="0.25">
      <c r="A9093" s="126" t="s">
        <v>21908</v>
      </c>
      <c r="B9093" s="126" t="s">
        <v>28341</v>
      </c>
      <c r="C9093" s="126" t="s">
        <v>75</v>
      </c>
      <c r="D9093" s="127">
        <v>2.1080000000000001</v>
      </c>
      <c r="E9093" s="128">
        <v>270</v>
      </c>
      <c r="F9093" s="128">
        <v>270</v>
      </c>
      <c r="G9093" s="126" t="s">
        <v>13725</v>
      </c>
      <c r="H9093" s="126" t="s">
        <v>20134</v>
      </c>
      <c r="I9093" s="126" t="s">
        <v>20135</v>
      </c>
      <c r="J9093" s="126" t="s">
        <v>26235</v>
      </c>
      <c r="K9093" s="9">
        <f>_xlfn.IFNA(VLOOKUP(Table5[[#This Row],[Section]],SubSill_Tier,2,FALSE),0)</f>
        <v>0</v>
      </c>
      <c r="L9093" s="9" t="str">
        <f t="shared" si="151"/>
        <v/>
      </c>
      <c r="M9093" s="205" t="str" cm="1">
        <f t="array" ref="M9093">_xlfn.IFS(NOT(ISERROR(VLOOKUP(Table5[[#This Row],[Section]],TB_notTB,1,FALSE))),"No",LEFT(Table5[[#This Row],[Section]],3)="ETB","PLS",LEFT(Table5[[#This Row],[Section]],1)="7","PDB",NOT(ISBLANK(Table5[[#This Row],[Section]])),"No")</f>
        <v>No</v>
      </c>
    </row>
    <row r="9094" spans="1:13" x14ac:dyDescent="0.25">
      <c r="A9094" s="126" t="s">
        <v>26080</v>
      </c>
      <c r="B9094" s="126" t="s">
        <v>27190</v>
      </c>
      <c r="C9094" s="126" t="s">
        <v>98</v>
      </c>
      <c r="D9094" s="127">
        <v>1.605</v>
      </c>
      <c r="E9094" s="128">
        <v>397</v>
      </c>
      <c r="F9094" s="128">
        <v>347</v>
      </c>
      <c r="G9094" s="126" t="s">
        <v>26081</v>
      </c>
      <c r="H9094" s="126" t="s">
        <v>26082</v>
      </c>
      <c r="I9094" s="126" t="s">
        <v>26083</v>
      </c>
      <c r="J9094" s="126" t="s">
        <v>26314</v>
      </c>
      <c r="K9094" s="9">
        <f>_xlfn.IFNA(VLOOKUP(Table5[[#This Row],[Section]],SubSill_Tier,2,FALSE),0)</f>
        <v>0</v>
      </c>
      <c r="L9094" s="9" t="str">
        <f t="shared" si="151"/>
        <v/>
      </c>
      <c r="M9094" s="205" t="str" cm="1">
        <f t="array" ref="M9094">_xlfn.IFS(NOT(ISERROR(VLOOKUP(Table5[[#This Row],[Section]],TB_notTB,1,FALSE))),"No",LEFT(Table5[[#This Row],[Section]],3)="ETB","PLS",LEFT(Table5[[#This Row],[Section]],1)="7","PDB",NOT(ISBLANK(Table5[[#This Row],[Section]])),"No")</f>
        <v>No</v>
      </c>
    </row>
    <row r="9095" spans="1:13" x14ac:dyDescent="0.25">
      <c r="A9095" s="126" t="s">
        <v>26084</v>
      </c>
      <c r="B9095" s="126" t="s">
        <v>27191</v>
      </c>
      <c r="C9095" s="126" t="s">
        <v>98</v>
      </c>
      <c r="D9095" s="127">
        <v>0.39</v>
      </c>
      <c r="E9095" s="128">
        <v>156</v>
      </c>
      <c r="F9095" s="128">
        <v>104</v>
      </c>
      <c r="G9095" s="126" t="s">
        <v>26081</v>
      </c>
      <c r="H9095" s="126" t="s">
        <v>26082</v>
      </c>
      <c r="I9095" s="126" t="s">
        <v>26083</v>
      </c>
      <c r="J9095" s="126" t="s">
        <v>26314</v>
      </c>
      <c r="K9095" s="9">
        <f>_xlfn.IFNA(VLOOKUP(Table5[[#This Row],[Section]],SubSill_Tier,2,FALSE),0)</f>
        <v>0</v>
      </c>
      <c r="L9095" s="9" t="str">
        <f t="shared" si="151"/>
        <v/>
      </c>
      <c r="M9095" s="205" t="str" cm="1">
        <f t="array" ref="M9095">_xlfn.IFS(NOT(ISERROR(VLOOKUP(Table5[[#This Row],[Section]],TB_notTB,1,FALSE))),"No",LEFT(Table5[[#This Row],[Section]],3)="ETB","PLS",LEFT(Table5[[#This Row],[Section]],1)="7","PDB",NOT(ISBLANK(Table5[[#This Row],[Section]])),"No")</f>
        <v>No</v>
      </c>
    </row>
    <row r="9096" spans="1:13" x14ac:dyDescent="0.25">
      <c r="A9096" s="126" t="s">
        <v>26085</v>
      </c>
      <c r="B9096" s="126" t="s">
        <v>27192</v>
      </c>
      <c r="C9096" s="126" t="s">
        <v>98</v>
      </c>
      <c r="D9096" s="127">
        <v>1.516</v>
      </c>
      <c r="E9096" s="128">
        <v>349</v>
      </c>
      <c r="F9096" s="128">
        <v>251</v>
      </c>
      <c r="G9096" s="126" t="s">
        <v>26081</v>
      </c>
      <c r="H9096" s="126" t="s">
        <v>26082</v>
      </c>
      <c r="I9096" s="126" t="s">
        <v>26083</v>
      </c>
      <c r="J9096" s="126" t="s">
        <v>26314</v>
      </c>
      <c r="K9096" s="9">
        <f>_xlfn.IFNA(VLOOKUP(Table5[[#This Row],[Section]],SubSill_Tier,2,FALSE),0)</f>
        <v>0</v>
      </c>
      <c r="L9096" s="9" t="str">
        <f t="shared" si="151"/>
        <v/>
      </c>
      <c r="M9096" s="205" t="str" cm="1">
        <f t="array" ref="M9096">_xlfn.IFS(NOT(ISERROR(VLOOKUP(Table5[[#This Row],[Section]],TB_notTB,1,FALSE))),"No",LEFT(Table5[[#This Row],[Section]],3)="ETB","PLS",LEFT(Table5[[#This Row],[Section]],1)="7","PDB",NOT(ISBLANK(Table5[[#This Row],[Section]])),"No")</f>
        <v>No</v>
      </c>
    </row>
    <row r="9097" spans="1:13" x14ac:dyDescent="0.25">
      <c r="A9097" s="126" t="s">
        <v>26086</v>
      </c>
      <c r="B9097" s="126" t="s">
        <v>27193</v>
      </c>
      <c r="C9097" s="126" t="s">
        <v>98</v>
      </c>
      <c r="D9097" s="127">
        <v>1.4710000000000001</v>
      </c>
      <c r="E9097" s="128">
        <v>366</v>
      </c>
      <c r="F9097" s="128">
        <v>316</v>
      </c>
      <c r="G9097" s="126" t="s">
        <v>26081</v>
      </c>
      <c r="H9097" s="126" t="s">
        <v>26082</v>
      </c>
      <c r="I9097" s="126" t="s">
        <v>26083</v>
      </c>
      <c r="J9097" s="126" t="s">
        <v>26314</v>
      </c>
      <c r="K9097" s="9">
        <f>_xlfn.IFNA(VLOOKUP(Table5[[#This Row],[Section]],SubSill_Tier,2,FALSE),0)</f>
        <v>0</v>
      </c>
      <c r="L9097" s="9" t="str">
        <f t="shared" si="151"/>
        <v/>
      </c>
      <c r="M9097" s="205" t="str" cm="1">
        <f t="array" ref="M9097">_xlfn.IFS(NOT(ISERROR(VLOOKUP(Table5[[#This Row],[Section]],TB_notTB,1,FALSE))),"No",LEFT(Table5[[#This Row],[Section]],3)="ETB","PLS",LEFT(Table5[[#This Row],[Section]],1)="7","PDB",NOT(ISBLANK(Table5[[#This Row],[Section]])),"No")</f>
        <v>No</v>
      </c>
    </row>
    <row r="9098" spans="1:13" x14ac:dyDescent="0.25">
      <c r="A9098" s="126" t="s">
        <v>26087</v>
      </c>
      <c r="B9098" s="126" t="s">
        <v>27194</v>
      </c>
      <c r="C9098" s="126" t="s">
        <v>98</v>
      </c>
      <c r="D9098" s="127">
        <v>0.44900000000000001</v>
      </c>
      <c r="E9098" s="128">
        <v>138</v>
      </c>
      <c r="F9098" s="128">
        <v>100</v>
      </c>
      <c r="G9098" s="126" t="s">
        <v>26081</v>
      </c>
      <c r="H9098" s="126" t="s">
        <v>26082</v>
      </c>
      <c r="I9098" s="126" t="s">
        <v>26083</v>
      </c>
      <c r="J9098" s="126" t="s">
        <v>26314</v>
      </c>
      <c r="K9098" s="9">
        <f>_xlfn.IFNA(VLOOKUP(Table5[[#This Row],[Section]],SubSill_Tier,2,FALSE),0)</f>
        <v>0</v>
      </c>
      <c r="L9098" s="9" t="str">
        <f t="shared" si="151"/>
        <v/>
      </c>
      <c r="M9098" s="205" t="str" cm="1">
        <f t="array" ref="M9098">_xlfn.IFS(NOT(ISERROR(VLOOKUP(Table5[[#This Row],[Section]],TB_notTB,1,FALSE))),"No",LEFT(Table5[[#This Row],[Section]],3)="ETB","PLS",LEFT(Table5[[#This Row],[Section]],1)="7","PDB",NOT(ISBLANK(Table5[[#This Row],[Section]])),"No")</f>
        <v>No</v>
      </c>
    </row>
    <row r="9099" spans="1:13" x14ac:dyDescent="0.25">
      <c r="A9099" s="126" t="s">
        <v>21909</v>
      </c>
      <c r="B9099" s="126" t="s">
        <v>21910</v>
      </c>
      <c r="C9099" s="126" t="s">
        <v>98</v>
      </c>
      <c r="D9099" s="127">
        <v>1.83</v>
      </c>
      <c r="E9099" s="128">
        <v>249</v>
      </c>
      <c r="F9099" s="128">
        <v>249</v>
      </c>
      <c r="G9099" s="126" t="s">
        <v>13731</v>
      </c>
      <c r="H9099" s="126" t="s">
        <v>21911</v>
      </c>
      <c r="I9099" s="126" t="s">
        <v>21747</v>
      </c>
      <c r="J9099" s="126" t="s">
        <v>26233</v>
      </c>
      <c r="K9099" s="9">
        <f>_xlfn.IFNA(VLOOKUP(Table5[[#This Row],[Section]],SubSill_Tier,2,FALSE),0)</f>
        <v>0</v>
      </c>
      <c r="L9099" s="9" t="str">
        <f t="shared" si="151"/>
        <v/>
      </c>
      <c r="M9099" s="205" t="str" cm="1">
        <f t="array" ref="M9099">_xlfn.IFS(NOT(ISERROR(VLOOKUP(Table5[[#This Row],[Section]],TB_notTB,1,FALSE))),"No",LEFT(Table5[[#This Row],[Section]],3)="ETB","PLS",LEFT(Table5[[#This Row],[Section]],1)="7","PDB",NOT(ISBLANK(Table5[[#This Row],[Section]])),"No")</f>
        <v>No</v>
      </c>
    </row>
    <row r="9100" spans="1:13" x14ac:dyDescent="0.25">
      <c r="A9100" s="126" t="s">
        <v>21912</v>
      </c>
      <c r="B9100" s="126" t="s">
        <v>21913</v>
      </c>
      <c r="C9100" s="126" t="s">
        <v>75</v>
      </c>
      <c r="D9100" s="127">
        <v>0.55100000000000005</v>
      </c>
      <c r="E9100" s="128">
        <v>162</v>
      </c>
      <c r="F9100" s="128">
        <v>160</v>
      </c>
      <c r="G9100" s="126" t="s">
        <v>15455</v>
      </c>
      <c r="H9100" s="126" t="s">
        <v>20320</v>
      </c>
      <c r="I9100" s="126" t="s">
        <v>22565</v>
      </c>
      <c r="J9100" s="126" t="s">
        <v>26316</v>
      </c>
      <c r="K9100" s="9">
        <f>_xlfn.IFNA(VLOOKUP(Table5[[#This Row],[Section]],SubSill_Tier,2,FALSE),0)</f>
        <v>0</v>
      </c>
      <c r="L9100" s="9" t="str">
        <f t="shared" si="151"/>
        <v/>
      </c>
      <c r="M9100" s="205" t="str" cm="1">
        <f t="array" ref="M9100">_xlfn.IFS(NOT(ISERROR(VLOOKUP(Table5[[#This Row],[Section]],TB_notTB,1,FALSE))),"No",LEFT(Table5[[#This Row],[Section]],3)="ETB","PLS",LEFT(Table5[[#This Row],[Section]],1)="7","PDB",NOT(ISBLANK(Table5[[#This Row],[Section]])),"No")</f>
        <v>No</v>
      </c>
    </row>
    <row r="9101" spans="1:13" x14ac:dyDescent="0.25">
      <c r="A9101" s="126" t="s">
        <v>21914</v>
      </c>
      <c r="B9101" s="126" t="s">
        <v>21915</v>
      </c>
      <c r="C9101" s="126" t="s">
        <v>75</v>
      </c>
      <c r="D9101" s="127">
        <v>0.22800000000000001</v>
      </c>
      <c r="E9101" s="128">
        <v>106</v>
      </c>
      <c r="F9101" s="128">
        <v>100</v>
      </c>
      <c r="G9101" s="126" t="s">
        <v>14979</v>
      </c>
      <c r="H9101" s="126" t="s">
        <v>21162</v>
      </c>
      <c r="I9101" s="126" t="s">
        <v>22110</v>
      </c>
      <c r="J9101" s="126" t="s">
        <v>26278</v>
      </c>
      <c r="K9101" s="9">
        <f>_xlfn.IFNA(VLOOKUP(Table5[[#This Row],[Section]],SubSill_Tier,2,FALSE),0)</f>
        <v>0</v>
      </c>
      <c r="L9101" s="9" t="str">
        <f t="shared" si="151"/>
        <v/>
      </c>
      <c r="M9101" s="205" t="str" cm="1">
        <f t="array" ref="M9101">_xlfn.IFS(NOT(ISERROR(VLOOKUP(Table5[[#This Row],[Section]],TB_notTB,1,FALSE))),"No",LEFT(Table5[[#This Row],[Section]],3)="ETB","PLS",LEFT(Table5[[#This Row],[Section]],1)="7","PDB",NOT(ISBLANK(Table5[[#This Row],[Section]])),"No")</f>
        <v>No</v>
      </c>
    </row>
    <row r="9102" spans="1:13" x14ac:dyDescent="0.25">
      <c r="A9102" s="126" t="s">
        <v>26088</v>
      </c>
      <c r="B9102" s="126" t="s">
        <v>27195</v>
      </c>
      <c r="C9102" s="126" t="s">
        <v>98</v>
      </c>
      <c r="D9102" s="127">
        <v>1.53</v>
      </c>
      <c r="E9102" s="128">
        <v>354</v>
      </c>
      <c r="F9102" s="128">
        <v>257</v>
      </c>
      <c r="G9102" s="126" t="s">
        <v>26078</v>
      </c>
      <c r="H9102" s="126" t="s">
        <v>26079</v>
      </c>
      <c r="I9102" s="126" t="s">
        <v>27454</v>
      </c>
      <c r="J9102" s="126" t="s">
        <v>26314</v>
      </c>
      <c r="K9102" s="9">
        <f>_xlfn.IFNA(VLOOKUP(Table5[[#This Row],[Section]],SubSill_Tier,2,FALSE),0)</f>
        <v>0</v>
      </c>
      <c r="L9102" s="9" t="str">
        <f t="shared" si="151"/>
        <v/>
      </c>
      <c r="M9102" s="205" t="str" cm="1">
        <f t="array" ref="M9102">_xlfn.IFS(NOT(ISERROR(VLOOKUP(Table5[[#This Row],[Section]],TB_notTB,1,FALSE))),"No",LEFT(Table5[[#This Row],[Section]],3)="ETB","PLS",LEFT(Table5[[#This Row],[Section]],1)="7","PDB",NOT(ISBLANK(Table5[[#This Row],[Section]])),"No")</f>
        <v>No</v>
      </c>
    </row>
    <row r="9103" spans="1:13" x14ac:dyDescent="0.25">
      <c r="A9103" s="126" t="s">
        <v>26089</v>
      </c>
      <c r="B9103" s="126" t="s">
        <v>27196</v>
      </c>
      <c r="C9103" s="126" t="s">
        <v>98</v>
      </c>
      <c r="D9103" s="127">
        <v>0.92900000000000005</v>
      </c>
      <c r="E9103" s="128">
        <v>272</v>
      </c>
      <c r="F9103" s="128">
        <v>182</v>
      </c>
      <c r="G9103" s="126" t="s">
        <v>26078</v>
      </c>
      <c r="H9103" s="126" t="s">
        <v>26079</v>
      </c>
      <c r="I9103" s="126" t="s">
        <v>27454</v>
      </c>
      <c r="J9103" s="126" t="s">
        <v>26314</v>
      </c>
      <c r="K9103" s="9">
        <f>_xlfn.IFNA(VLOOKUP(Table5[[#This Row],[Section]],SubSill_Tier,2,FALSE),0)</f>
        <v>0</v>
      </c>
      <c r="L9103" s="9" t="str">
        <f t="shared" si="151"/>
        <v/>
      </c>
      <c r="M9103" s="205" t="str" cm="1">
        <f t="array" ref="M9103">_xlfn.IFS(NOT(ISERROR(VLOOKUP(Table5[[#This Row],[Section]],TB_notTB,1,FALSE))),"No",LEFT(Table5[[#This Row],[Section]],3)="ETB","PLS",LEFT(Table5[[#This Row],[Section]],1)="7","PDB",NOT(ISBLANK(Table5[[#This Row],[Section]])),"No")</f>
        <v>No</v>
      </c>
    </row>
    <row r="9104" spans="1:13" x14ac:dyDescent="0.25">
      <c r="A9104" s="126" t="s">
        <v>26090</v>
      </c>
      <c r="B9104" s="126" t="s">
        <v>27197</v>
      </c>
      <c r="C9104" s="126" t="s">
        <v>98</v>
      </c>
      <c r="D9104" s="127">
        <v>1.1319999999999999</v>
      </c>
      <c r="E9104" s="128">
        <v>342</v>
      </c>
      <c r="F9104" s="128">
        <v>228</v>
      </c>
      <c r="G9104" s="126" t="s">
        <v>26078</v>
      </c>
      <c r="H9104" s="126" t="s">
        <v>26079</v>
      </c>
      <c r="I9104" s="126" t="s">
        <v>27454</v>
      </c>
      <c r="J9104" s="126" t="s">
        <v>26314</v>
      </c>
      <c r="K9104" s="9">
        <f>_xlfn.IFNA(VLOOKUP(Table5[[#This Row],[Section]],SubSill_Tier,2,FALSE),0)</f>
        <v>0</v>
      </c>
      <c r="L9104" s="9" t="str">
        <f t="shared" si="151"/>
        <v/>
      </c>
      <c r="M9104" s="205" t="str" cm="1">
        <f t="array" ref="M9104">_xlfn.IFS(NOT(ISERROR(VLOOKUP(Table5[[#This Row],[Section]],TB_notTB,1,FALSE))),"No",LEFT(Table5[[#This Row],[Section]],3)="ETB","PLS",LEFT(Table5[[#This Row],[Section]],1)="7","PDB",NOT(ISBLANK(Table5[[#This Row],[Section]])),"No")</f>
        <v>No</v>
      </c>
    </row>
    <row r="9105" spans="1:13" x14ac:dyDescent="0.25">
      <c r="A9105" s="126" t="s">
        <v>26091</v>
      </c>
      <c r="B9105" s="126" t="s">
        <v>27198</v>
      </c>
      <c r="C9105" s="126" t="s">
        <v>98</v>
      </c>
      <c r="D9105" s="127">
        <v>1.012</v>
      </c>
      <c r="E9105" s="128">
        <v>380</v>
      </c>
      <c r="F9105" s="128">
        <v>266</v>
      </c>
      <c r="G9105" s="126" t="s">
        <v>26078</v>
      </c>
      <c r="H9105" s="126" t="s">
        <v>26079</v>
      </c>
      <c r="I9105" s="126" t="s">
        <v>27454</v>
      </c>
      <c r="J9105" s="126" t="s">
        <v>26314</v>
      </c>
      <c r="K9105" s="9">
        <f>_xlfn.IFNA(VLOOKUP(Table5[[#This Row],[Section]],SubSill_Tier,2,FALSE),0)</f>
        <v>0</v>
      </c>
      <c r="L9105" s="9" t="str">
        <f t="shared" si="151"/>
        <v/>
      </c>
      <c r="M9105" s="205" t="str" cm="1">
        <f t="array" ref="M9105">_xlfn.IFS(NOT(ISERROR(VLOOKUP(Table5[[#This Row],[Section]],TB_notTB,1,FALSE))),"No",LEFT(Table5[[#This Row],[Section]],3)="ETB","PLS",LEFT(Table5[[#This Row],[Section]],1)="7","PDB",NOT(ISBLANK(Table5[[#This Row],[Section]])),"No")</f>
        <v>No</v>
      </c>
    </row>
    <row r="9106" spans="1:13" x14ac:dyDescent="0.25">
      <c r="A9106" s="126" t="s">
        <v>26092</v>
      </c>
      <c r="B9106" s="126" t="s">
        <v>27199</v>
      </c>
      <c r="C9106" s="126" t="s">
        <v>98</v>
      </c>
      <c r="D9106" s="127">
        <v>1.0489999999999999</v>
      </c>
      <c r="E9106" s="128">
        <v>241</v>
      </c>
      <c r="F9106" s="128">
        <v>161</v>
      </c>
      <c r="G9106" s="126" t="s">
        <v>26078</v>
      </c>
      <c r="H9106" s="126" t="s">
        <v>26079</v>
      </c>
      <c r="I9106" s="126" t="s">
        <v>27454</v>
      </c>
      <c r="J9106" s="126" t="s">
        <v>26314</v>
      </c>
      <c r="K9106" s="9">
        <f>_xlfn.IFNA(VLOOKUP(Table5[[#This Row],[Section]],SubSill_Tier,2,FALSE),0)</f>
        <v>0</v>
      </c>
      <c r="L9106" s="9" t="str">
        <f t="shared" si="151"/>
        <v/>
      </c>
      <c r="M9106" s="205" t="str" cm="1">
        <f t="array" ref="M9106">_xlfn.IFS(NOT(ISERROR(VLOOKUP(Table5[[#This Row],[Section]],TB_notTB,1,FALSE))),"No",LEFT(Table5[[#This Row],[Section]],3)="ETB","PLS",LEFT(Table5[[#This Row],[Section]],1)="7","PDB",NOT(ISBLANK(Table5[[#This Row],[Section]])),"No")</f>
        <v>No</v>
      </c>
    </row>
    <row r="9107" spans="1:13" x14ac:dyDescent="0.25">
      <c r="A9107" s="126" t="s">
        <v>21916</v>
      </c>
      <c r="B9107" s="126" t="s">
        <v>22273</v>
      </c>
      <c r="C9107" s="126" t="s">
        <v>75</v>
      </c>
      <c r="D9107" s="127">
        <v>0.72599999999999998</v>
      </c>
      <c r="E9107" s="128">
        <v>378</v>
      </c>
      <c r="F9107" s="128">
        <v>252</v>
      </c>
      <c r="G9107" s="126" t="s">
        <v>14979</v>
      </c>
      <c r="H9107" s="126" t="s">
        <v>21162</v>
      </c>
      <c r="I9107" s="126" t="s">
        <v>22110</v>
      </c>
      <c r="J9107" s="126" t="s">
        <v>26278</v>
      </c>
      <c r="K9107" s="9">
        <f>_xlfn.IFNA(VLOOKUP(Table5[[#This Row],[Section]],SubSill_Tier,2,FALSE),0)</f>
        <v>0</v>
      </c>
      <c r="L9107" s="9" t="str">
        <f t="shared" si="151"/>
        <v/>
      </c>
      <c r="M9107" s="205" t="str" cm="1">
        <f t="array" ref="M9107">_xlfn.IFS(NOT(ISERROR(VLOOKUP(Table5[[#This Row],[Section]],TB_notTB,1,FALSE))),"No",LEFT(Table5[[#This Row],[Section]],3)="ETB","PLS",LEFT(Table5[[#This Row],[Section]],1)="7","PDB",NOT(ISBLANK(Table5[[#This Row],[Section]])),"No")</f>
        <v>No</v>
      </c>
    </row>
    <row r="9108" spans="1:13" x14ac:dyDescent="0.25">
      <c r="A9108" s="126" t="s">
        <v>21917</v>
      </c>
      <c r="B9108" s="126" t="s">
        <v>21918</v>
      </c>
      <c r="C9108" s="126" t="s">
        <v>75</v>
      </c>
      <c r="D9108" s="127">
        <v>4.4800000000000004</v>
      </c>
      <c r="E9108" s="128">
        <v>656</v>
      </c>
      <c r="F9108" s="128">
        <v>440</v>
      </c>
      <c r="G9108" s="126" t="s">
        <v>21111</v>
      </c>
      <c r="H9108" s="126" t="s">
        <v>21112</v>
      </c>
      <c r="I9108" s="126" t="s">
        <v>21113</v>
      </c>
      <c r="J9108" s="126" t="s">
        <v>26332</v>
      </c>
      <c r="K9108" s="9">
        <f>_xlfn.IFNA(VLOOKUP(Table5[[#This Row],[Section]],SubSill_Tier,2,FALSE),0)</f>
        <v>0</v>
      </c>
      <c r="L9108" s="9" t="str">
        <f t="shared" si="151"/>
        <v/>
      </c>
      <c r="M9108" s="205" t="str" cm="1">
        <f t="array" ref="M9108">_xlfn.IFS(NOT(ISERROR(VLOOKUP(Table5[[#This Row],[Section]],TB_notTB,1,FALSE))),"No",LEFT(Table5[[#This Row],[Section]],3)="ETB","PLS",LEFT(Table5[[#This Row],[Section]],1)="7","PDB",NOT(ISBLANK(Table5[[#This Row],[Section]])),"No")</f>
        <v>No</v>
      </c>
    </row>
    <row r="9109" spans="1:13" x14ac:dyDescent="0.25">
      <c r="A9109" s="126" t="s">
        <v>21919</v>
      </c>
      <c r="B9109" s="126" t="s">
        <v>21920</v>
      </c>
      <c r="C9109" s="126" t="s">
        <v>75</v>
      </c>
      <c r="D9109" s="127">
        <v>5.2679999999999998</v>
      </c>
      <c r="E9109" s="128">
        <v>752</v>
      </c>
      <c r="F9109" s="128">
        <v>502</v>
      </c>
      <c r="G9109" s="126" t="s">
        <v>21111</v>
      </c>
      <c r="H9109" s="126" t="s">
        <v>21112</v>
      </c>
      <c r="I9109" s="126" t="s">
        <v>21113</v>
      </c>
      <c r="J9109" s="126" t="s">
        <v>26244</v>
      </c>
      <c r="K9109" s="9">
        <f>_xlfn.IFNA(VLOOKUP(Table5[[#This Row],[Section]],SubSill_Tier,2,FALSE),0)</f>
        <v>0</v>
      </c>
      <c r="L9109" s="9" t="str">
        <f t="shared" si="151"/>
        <v/>
      </c>
      <c r="M9109" s="205" t="str" cm="1">
        <f t="array" ref="M9109">_xlfn.IFS(NOT(ISERROR(VLOOKUP(Table5[[#This Row],[Section]],TB_notTB,1,FALSE))),"No",LEFT(Table5[[#This Row],[Section]],3)="ETB","PLS",LEFT(Table5[[#This Row],[Section]],1)="7","PDB",NOT(ISBLANK(Table5[[#This Row],[Section]])),"No")</f>
        <v>No</v>
      </c>
    </row>
    <row r="9110" spans="1:13" x14ac:dyDescent="0.25">
      <c r="A9110" s="126" t="s">
        <v>21921</v>
      </c>
      <c r="B9110" s="126" t="s">
        <v>21922</v>
      </c>
      <c r="C9110" s="126" t="s">
        <v>75</v>
      </c>
      <c r="D9110" s="127">
        <v>1.913</v>
      </c>
      <c r="E9110" s="128">
        <v>585</v>
      </c>
      <c r="F9110" s="128">
        <v>420</v>
      </c>
      <c r="G9110" s="126" t="s">
        <v>14884</v>
      </c>
      <c r="H9110" s="126" t="s">
        <v>21146</v>
      </c>
      <c r="I9110" s="126" t="s">
        <v>22101</v>
      </c>
      <c r="J9110" s="126" t="s">
        <v>26278</v>
      </c>
      <c r="K9110" s="9">
        <f>_xlfn.IFNA(VLOOKUP(Table5[[#This Row],[Section]],SubSill_Tier,2,FALSE),0)</f>
        <v>0</v>
      </c>
      <c r="L9110" s="9" t="str">
        <f t="shared" si="151"/>
        <v/>
      </c>
      <c r="M9110" s="205" t="str" cm="1">
        <f t="array" ref="M9110">_xlfn.IFS(NOT(ISERROR(VLOOKUP(Table5[[#This Row],[Section]],TB_notTB,1,FALSE))),"No",LEFT(Table5[[#This Row],[Section]],3)="ETB","PLS",LEFT(Table5[[#This Row],[Section]],1)="7","PDB",NOT(ISBLANK(Table5[[#This Row],[Section]])),"No")</f>
        <v>No</v>
      </c>
    </row>
    <row r="9111" spans="1:13" x14ac:dyDescent="0.25">
      <c r="A9111" s="126" t="s">
        <v>3798</v>
      </c>
      <c r="B9111" s="126" t="s">
        <v>17222</v>
      </c>
      <c r="C9111" s="126" t="s">
        <v>98</v>
      </c>
      <c r="D9111" s="127">
        <v>1.67</v>
      </c>
      <c r="E9111" s="128">
        <v>391</v>
      </c>
      <c r="F9111" s="128">
        <v>100</v>
      </c>
      <c r="G9111" s="126" t="s">
        <v>13711</v>
      </c>
      <c r="H9111" s="126" t="s">
        <v>20119</v>
      </c>
      <c r="I9111" s="126" t="s">
        <v>21054</v>
      </c>
      <c r="J9111" s="126" t="s">
        <v>26232</v>
      </c>
      <c r="K9111" s="9">
        <f>_xlfn.IFNA(VLOOKUP(Table5[[#This Row],[Section]],SubSill_Tier,2,FALSE),0)</f>
        <v>0</v>
      </c>
      <c r="L9111" s="9" t="str">
        <f t="shared" si="151"/>
        <v/>
      </c>
      <c r="M9111" s="205" t="str" cm="1">
        <f t="array" ref="M9111">_xlfn.IFS(NOT(ISERROR(VLOOKUP(Table5[[#This Row],[Section]],TB_notTB,1,FALSE))),"No",LEFT(Table5[[#This Row],[Section]],3)="ETB","PLS",LEFT(Table5[[#This Row],[Section]],1)="7","PDB",NOT(ISBLANK(Table5[[#This Row],[Section]])),"No")</f>
        <v>No</v>
      </c>
    </row>
    <row r="9112" spans="1:13" x14ac:dyDescent="0.25">
      <c r="A9112" s="126" t="s">
        <v>3799</v>
      </c>
      <c r="B9112" s="126" t="s">
        <v>17222</v>
      </c>
      <c r="C9112" s="126" t="s">
        <v>98</v>
      </c>
      <c r="D9112" s="127">
        <v>1.7390000000000001</v>
      </c>
      <c r="E9112" s="128">
        <v>437</v>
      </c>
      <c r="F9112" s="128">
        <v>437</v>
      </c>
      <c r="G9112" s="126" t="s">
        <v>13711</v>
      </c>
      <c r="H9112" s="126" t="s">
        <v>20119</v>
      </c>
      <c r="I9112" s="126" t="s">
        <v>21054</v>
      </c>
      <c r="J9112" s="126" t="s">
        <v>26232</v>
      </c>
      <c r="K9112" s="9">
        <f>_xlfn.IFNA(VLOOKUP(Table5[[#This Row],[Section]],SubSill_Tier,2,FALSE),0)</f>
        <v>0</v>
      </c>
      <c r="L9112" s="9" t="str">
        <f t="shared" si="151"/>
        <v/>
      </c>
      <c r="M9112" s="205" t="str" cm="1">
        <f t="array" ref="M9112">_xlfn.IFS(NOT(ISERROR(VLOOKUP(Table5[[#This Row],[Section]],TB_notTB,1,FALSE))),"No",LEFT(Table5[[#This Row],[Section]],3)="ETB","PLS",LEFT(Table5[[#This Row],[Section]],1)="7","PDB",NOT(ISBLANK(Table5[[#This Row],[Section]])),"No")</f>
        <v>No</v>
      </c>
    </row>
    <row r="9113" spans="1:13" x14ac:dyDescent="0.25">
      <c r="A9113" s="126" t="s">
        <v>21923</v>
      </c>
      <c r="B9113" s="126" t="s">
        <v>22274</v>
      </c>
      <c r="C9113" s="126" t="s">
        <v>75</v>
      </c>
      <c r="D9113" s="127">
        <v>1.974</v>
      </c>
      <c r="E9113" s="128">
        <v>557</v>
      </c>
      <c r="F9113" s="128">
        <v>372</v>
      </c>
      <c r="G9113" s="126" t="s">
        <v>14511</v>
      </c>
      <c r="H9113" s="126" t="s">
        <v>21236</v>
      </c>
      <c r="I9113" s="126" t="s">
        <v>21237</v>
      </c>
      <c r="J9113" s="126" t="s">
        <v>26241</v>
      </c>
      <c r="K9113" s="9">
        <f>_xlfn.IFNA(VLOOKUP(Table5[[#This Row],[Section]],SubSill_Tier,2,FALSE),0)</f>
        <v>0</v>
      </c>
      <c r="L9113" s="9" t="str">
        <f t="shared" si="151"/>
        <v/>
      </c>
      <c r="M9113" s="205" t="str" cm="1">
        <f t="array" ref="M9113">_xlfn.IFS(NOT(ISERROR(VLOOKUP(Table5[[#This Row],[Section]],TB_notTB,1,FALSE))),"No",LEFT(Table5[[#This Row],[Section]],3)="ETB","PLS",LEFT(Table5[[#This Row],[Section]],1)="7","PDB",NOT(ISBLANK(Table5[[#This Row],[Section]])),"No")</f>
        <v>No</v>
      </c>
    </row>
    <row r="9114" spans="1:13" x14ac:dyDescent="0.25">
      <c r="A9114" s="126" t="s">
        <v>21924</v>
      </c>
      <c r="B9114" s="126" t="s">
        <v>22275</v>
      </c>
      <c r="C9114" s="126" t="s">
        <v>75</v>
      </c>
      <c r="D9114" s="127">
        <v>1.9650000000000001</v>
      </c>
      <c r="E9114" s="128">
        <v>377</v>
      </c>
      <c r="F9114" s="128">
        <v>252</v>
      </c>
      <c r="G9114" s="126" t="s">
        <v>14511</v>
      </c>
      <c r="H9114" s="126" t="s">
        <v>21236</v>
      </c>
      <c r="I9114" s="126" t="s">
        <v>21237</v>
      </c>
      <c r="J9114" s="126" t="s">
        <v>26241</v>
      </c>
      <c r="K9114" s="9">
        <f>_xlfn.IFNA(VLOOKUP(Table5[[#This Row],[Section]],SubSill_Tier,2,FALSE),0)</f>
        <v>0</v>
      </c>
      <c r="L9114" s="9" t="str">
        <f t="shared" si="151"/>
        <v/>
      </c>
      <c r="M9114" s="205" t="str" cm="1">
        <f t="array" ref="M9114">_xlfn.IFS(NOT(ISERROR(VLOOKUP(Table5[[#This Row],[Section]],TB_notTB,1,FALSE))),"No",LEFT(Table5[[#This Row],[Section]],3)="ETB","PLS",LEFT(Table5[[#This Row],[Section]],1)="7","PDB",NOT(ISBLANK(Table5[[#This Row],[Section]])),"No")</f>
        <v>No</v>
      </c>
    </row>
    <row r="9115" spans="1:13" x14ac:dyDescent="0.25">
      <c r="A9115" s="126" t="s">
        <v>21925</v>
      </c>
      <c r="B9115" s="126" t="s">
        <v>21926</v>
      </c>
      <c r="C9115" s="126" t="s">
        <v>75</v>
      </c>
      <c r="D9115" s="127">
        <v>1.2450000000000001</v>
      </c>
      <c r="E9115" s="128">
        <v>464</v>
      </c>
      <c r="F9115" s="128">
        <v>464</v>
      </c>
      <c r="G9115" s="126" t="s">
        <v>21150</v>
      </c>
      <c r="H9115" s="126" t="s">
        <v>21151</v>
      </c>
      <c r="I9115" s="126" t="s">
        <v>21152</v>
      </c>
      <c r="J9115" s="126" t="s">
        <v>26362</v>
      </c>
      <c r="K9115" s="9">
        <f>_xlfn.IFNA(VLOOKUP(Table5[[#This Row],[Section]],SubSill_Tier,2,FALSE),0)</f>
        <v>0</v>
      </c>
      <c r="L9115" s="9" t="str">
        <f t="shared" si="151"/>
        <v/>
      </c>
      <c r="M9115" s="205" t="str" cm="1">
        <f t="array" ref="M9115">_xlfn.IFS(NOT(ISERROR(VLOOKUP(Table5[[#This Row],[Section]],TB_notTB,1,FALSE))),"No",LEFT(Table5[[#This Row],[Section]],3)="ETB","PLS",LEFT(Table5[[#This Row],[Section]],1)="7","PDB",NOT(ISBLANK(Table5[[#This Row],[Section]])),"No")</f>
        <v>No</v>
      </c>
    </row>
    <row r="9116" spans="1:13" x14ac:dyDescent="0.25">
      <c r="A9116" s="126" t="s">
        <v>21927</v>
      </c>
      <c r="B9116" s="126" t="s">
        <v>21928</v>
      </c>
      <c r="C9116" s="126" t="s">
        <v>75</v>
      </c>
      <c r="D9116" s="127">
        <v>0.45200000000000001</v>
      </c>
      <c r="E9116" s="128">
        <v>255</v>
      </c>
      <c r="F9116" s="128">
        <v>170</v>
      </c>
      <c r="G9116" s="126" t="s">
        <v>14942</v>
      </c>
      <c r="H9116" s="126" t="s">
        <v>20251</v>
      </c>
      <c r="I9116" s="126" t="s">
        <v>27881</v>
      </c>
      <c r="J9116" s="126" t="s">
        <v>26286</v>
      </c>
      <c r="K9116" s="9">
        <f>_xlfn.IFNA(VLOOKUP(Table5[[#This Row],[Section]],SubSill_Tier,2,FALSE),0)</f>
        <v>0</v>
      </c>
      <c r="L9116" s="9" t="str">
        <f t="shared" si="151"/>
        <v/>
      </c>
      <c r="M9116" s="205" t="str" cm="1">
        <f t="array" ref="M9116">_xlfn.IFS(NOT(ISERROR(VLOOKUP(Table5[[#This Row],[Section]],TB_notTB,1,FALSE))),"No",LEFT(Table5[[#This Row],[Section]],3)="ETB","PLS",LEFT(Table5[[#This Row],[Section]],1)="7","PDB",NOT(ISBLANK(Table5[[#This Row],[Section]])),"No")</f>
        <v>No</v>
      </c>
    </row>
    <row r="9117" spans="1:13" x14ac:dyDescent="0.25">
      <c r="A9117" s="126" t="s">
        <v>21929</v>
      </c>
      <c r="B9117" s="126" t="s">
        <v>21930</v>
      </c>
      <c r="C9117" s="126" t="s">
        <v>75</v>
      </c>
      <c r="D9117" s="127">
        <v>0.73299999999999998</v>
      </c>
      <c r="E9117" s="128">
        <v>390</v>
      </c>
      <c r="F9117" s="128">
        <v>272</v>
      </c>
      <c r="G9117" s="126" t="s">
        <v>14942</v>
      </c>
      <c r="H9117" s="126" t="s">
        <v>20251</v>
      </c>
      <c r="I9117" s="126" t="s">
        <v>27881</v>
      </c>
      <c r="J9117" s="126" t="s">
        <v>26286</v>
      </c>
      <c r="K9117" s="9">
        <f>_xlfn.IFNA(VLOOKUP(Table5[[#This Row],[Section]],SubSill_Tier,2,FALSE),0)</f>
        <v>0</v>
      </c>
      <c r="L9117" s="9" t="str">
        <f t="shared" si="151"/>
        <v/>
      </c>
      <c r="M9117" s="205" t="str" cm="1">
        <f t="array" ref="M9117">_xlfn.IFS(NOT(ISERROR(VLOOKUP(Table5[[#This Row],[Section]],TB_notTB,1,FALSE))),"No",LEFT(Table5[[#This Row],[Section]],3)="ETB","PLS",LEFT(Table5[[#This Row],[Section]],1)="7","PDB",NOT(ISBLANK(Table5[[#This Row],[Section]])),"No")</f>
        <v>No</v>
      </c>
    </row>
    <row r="9118" spans="1:13" x14ac:dyDescent="0.25">
      <c r="A9118" s="126" t="s">
        <v>21931</v>
      </c>
      <c r="B9118" s="126" t="s">
        <v>21932</v>
      </c>
      <c r="C9118" s="126" t="s">
        <v>75</v>
      </c>
      <c r="D9118" s="127">
        <v>0.46100000000000002</v>
      </c>
      <c r="E9118" s="128">
        <v>236</v>
      </c>
      <c r="F9118" s="128">
        <v>158</v>
      </c>
      <c r="G9118" s="126" t="s">
        <v>14942</v>
      </c>
      <c r="H9118" s="126" t="s">
        <v>20251</v>
      </c>
      <c r="I9118" s="126" t="s">
        <v>27881</v>
      </c>
      <c r="J9118" s="126" t="s">
        <v>26286</v>
      </c>
      <c r="K9118" s="9">
        <f>_xlfn.IFNA(VLOOKUP(Table5[[#This Row],[Section]],SubSill_Tier,2,FALSE),0)</f>
        <v>0</v>
      </c>
      <c r="L9118" s="9" t="str">
        <f t="shared" si="151"/>
        <v/>
      </c>
      <c r="M9118" s="205" t="str" cm="1">
        <f t="array" ref="M9118">_xlfn.IFS(NOT(ISERROR(VLOOKUP(Table5[[#This Row],[Section]],TB_notTB,1,FALSE))),"No",LEFT(Table5[[#This Row],[Section]],3)="ETB","PLS",LEFT(Table5[[#This Row],[Section]],1)="7","PDB",NOT(ISBLANK(Table5[[#This Row],[Section]])),"No")</f>
        <v>No</v>
      </c>
    </row>
    <row r="9119" spans="1:13" x14ac:dyDescent="0.25">
      <c r="A9119" s="126" t="s">
        <v>3800</v>
      </c>
      <c r="B9119" s="126" t="s">
        <v>17222</v>
      </c>
      <c r="C9119" s="126" t="s">
        <v>98</v>
      </c>
      <c r="D9119" s="127">
        <v>1.0920000000000001</v>
      </c>
      <c r="E9119" s="128">
        <v>349</v>
      </c>
      <c r="F9119" s="128">
        <v>230</v>
      </c>
      <c r="G9119" s="126" t="s">
        <v>13711</v>
      </c>
      <c r="H9119" s="126" t="s">
        <v>20119</v>
      </c>
      <c r="I9119" s="126" t="s">
        <v>21054</v>
      </c>
      <c r="J9119" s="126" t="s">
        <v>26232</v>
      </c>
      <c r="K9119" s="9">
        <f>_xlfn.IFNA(VLOOKUP(Table5[[#This Row],[Section]],SubSill_Tier,2,FALSE),0)</f>
        <v>0</v>
      </c>
      <c r="L9119" s="9" t="str">
        <f t="shared" si="151"/>
        <v/>
      </c>
      <c r="M9119" s="205" t="str" cm="1">
        <f t="array" ref="M9119">_xlfn.IFS(NOT(ISERROR(VLOOKUP(Table5[[#This Row],[Section]],TB_notTB,1,FALSE))),"No",LEFT(Table5[[#This Row],[Section]],3)="ETB","PLS",LEFT(Table5[[#This Row],[Section]],1)="7","PDB",NOT(ISBLANK(Table5[[#This Row],[Section]])),"No")</f>
        <v>No</v>
      </c>
    </row>
    <row r="9120" spans="1:13" x14ac:dyDescent="0.25">
      <c r="A9120" s="126" t="s">
        <v>21933</v>
      </c>
      <c r="B9120" s="126" t="s">
        <v>21934</v>
      </c>
      <c r="C9120" s="126" t="s">
        <v>75</v>
      </c>
      <c r="D9120" s="127">
        <v>0.24199999999999999</v>
      </c>
      <c r="E9120" s="128">
        <v>102</v>
      </c>
      <c r="F9120" s="128">
        <v>100</v>
      </c>
      <c r="G9120" s="126" t="s">
        <v>14942</v>
      </c>
      <c r="H9120" s="126" t="s">
        <v>20251</v>
      </c>
      <c r="I9120" s="126" t="s">
        <v>27881</v>
      </c>
      <c r="J9120" s="126" t="s">
        <v>26286</v>
      </c>
      <c r="K9120" s="9">
        <f>_xlfn.IFNA(VLOOKUP(Table5[[#This Row],[Section]],SubSill_Tier,2,FALSE),0)</f>
        <v>0</v>
      </c>
      <c r="L9120" s="9" t="str">
        <f t="shared" si="151"/>
        <v/>
      </c>
      <c r="M9120" s="205" t="str" cm="1">
        <f t="array" ref="M9120">_xlfn.IFS(NOT(ISERROR(VLOOKUP(Table5[[#This Row],[Section]],TB_notTB,1,FALSE))),"No",LEFT(Table5[[#This Row],[Section]],3)="ETB","PLS",LEFT(Table5[[#This Row],[Section]],1)="7","PDB",NOT(ISBLANK(Table5[[#This Row],[Section]])),"No")</f>
        <v>No</v>
      </c>
    </row>
    <row r="9121" spans="1:13" x14ac:dyDescent="0.25">
      <c r="A9121" s="126" t="s">
        <v>21935</v>
      </c>
      <c r="B9121" s="126" t="s">
        <v>21936</v>
      </c>
      <c r="C9121" s="126" t="s">
        <v>75</v>
      </c>
      <c r="D9121" s="127">
        <v>0.31</v>
      </c>
      <c r="E9121" s="128">
        <v>138</v>
      </c>
      <c r="F9121" s="128">
        <v>100</v>
      </c>
      <c r="G9121" s="126" t="s">
        <v>14942</v>
      </c>
      <c r="H9121" s="126" t="s">
        <v>20251</v>
      </c>
      <c r="I9121" s="126" t="s">
        <v>27881</v>
      </c>
      <c r="J9121" s="126" t="s">
        <v>26286</v>
      </c>
      <c r="K9121" s="9">
        <f>_xlfn.IFNA(VLOOKUP(Table5[[#This Row],[Section]],SubSill_Tier,2,FALSE),0)</f>
        <v>0</v>
      </c>
      <c r="L9121" s="9" t="str">
        <f t="shared" si="151"/>
        <v/>
      </c>
      <c r="M9121" s="205" t="str" cm="1">
        <f t="array" ref="M9121">_xlfn.IFS(NOT(ISERROR(VLOOKUP(Table5[[#This Row],[Section]],TB_notTB,1,FALSE))),"No",LEFT(Table5[[#This Row],[Section]],3)="ETB","PLS",LEFT(Table5[[#This Row],[Section]],1)="7","PDB",NOT(ISBLANK(Table5[[#This Row],[Section]])),"No")</f>
        <v>No</v>
      </c>
    </row>
    <row r="9122" spans="1:13" x14ac:dyDescent="0.25">
      <c r="A9122" s="126" t="s">
        <v>21937</v>
      </c>
      <c r="B9122" s="126" t="s">
        <v>21938</v>
      </c>
      <c r="C9122" s="126" t="s">
        <v>75</v>
      </c>
      <c r="D9122" s="127">
        <v>0.33100000000000002</v>
      </c>
      <c r="E9122" s="128">
        <v>156</v>
      </c>
      <c r="F9122" s="128">
        <v>104</v>
      </c>
      <c r="G9122" s="126" t="s">
        <v>14942</v>
      </c>
      <c r="H9122" s="126" t="s">
        <v>20251</v>
      </c>
      <c r="I9122" s="126" t="s">
        <v>27881</v>
      </c>
      <c r="J9122" s="126" t="s">
        <v>26286</v>
      </c>
      <c r="K9122" s="9">
        <f>_xlfn.IFNA(VLOOKUP(Table5[[#This Row],[Section]],SubSill_Tier,2,FALSE),0)</f>
        <v>0</v>
      </c>
      <c r="L9122" s="9" t="str">
        <f t="shared" si="151"/>
        <v/>
      </c>
      <c r="M9122" s="205" t="str" cm="1">
        <f t="array" ref="M9122">_xlfn.IFS(NOT(ISERROR(VLOOKUP(Table5[[#This Row],[Section]],TB_notTB,1,FALSE))),"No",LEFT(Table5[[#This Row],[Section]],3)="ETB","PLS",LEFT(Table5[[#This Row],[Section]],1)="7","PDB",NOT(ISBLANK(Table5[[#This Row],[Section]])),"No")</f>
        <v>No</v>
      </c>
    </row>
    <row r="9123" spans="1:13" x14ac:dyDescent="0.25">
      <c r="A9123" s="126" t="s">
        <v>21939</v>
      </c>
      <c r="B9123" s="126" t="s">
        <v>21940</v>
      </c>
      <c r="C9123" s="126" t="s">
        <v>75</v>
      </c>
      <c r="D9123" s="127">
        <v>0.30399999999999999</v>
      </c>
      <c r="E9123" s="128">
        <v>173</v>
      </c>
      <c r="F9123" s="128">
        <v>116</v>
      </c>
      <c r="G9123" s="126" t="s">
        <v>14942</v>
      </c>
      <c r="H9123" s="126" t="s">
        <v>20251</v>
      </c>
      <c r="I9123" s="126" t="s">
        <v>27881</v>
      </c>
      <c r="J9123" s="126" t="s">
        <v>26286</v>
      </c>
      <c r="K9123" s="9">
        <f>_xlfn.IFNA(VLOOKUP(Table5[[#This Row],[Section]],SubSill_Tier,2,FALSE),0)</f>
        <v>0</v>
      </c>
      <c r="L9123" s="9" t="str">
        <f t="shared" si="151"/>
        <v/>
      </c>
      <c r="M9123" s="205" t="str" cm="1">
        <f t="array" ref="M9123">_xlfn.IFS(NOT(ISERROR(VLOOKUP(Table5[[#This Row],[Section]],TB_notTB,1,FALSE))),"No",LEFT(Table5[[#This Row],[Section]],3)="ETB","PLS",LEFT(Table5[[#This Row],[Section]],1)="7","PDB",NOT(ISBLANK(Table5[[#This Row],[Section]])),"No")</f>
        <v>No</v>
      </c>
    </row>
    <row r="9124" spans="1:13" x14ac:dyDescent="0.25">
      <c r="A9124" s="126" t="s">
        <v>21941</v>
      </c>
      <c r="B9124" s="126" t="s">
        <v>21942</v>
      </c>
      <c r="C9124" s="126" t="s">
        <v>75</v>
      </c>
      <c r="D9124" s="127">
        <v>0.52700000000000002</v>
      </c>
      <c r="E9124" s="128">
        <v>281</v>
      </c>
      <c r="F9124" s="128">
        <v>228</v>
      </c>
      <c r="G9124" s="126" t="s">
        <v>14942</v>
      </c>
      <c r="H9124" s="126" t="s">
        <v>20251</v>
      </c>
      <c r="I9124" s="126" t="s">
        <v>27881</v>
      </c>
      <c r="J9124" s="126" t="s">
        <v>26286</v>
      </c>
      <c r="K9124" s="9">
        <f>_xlfn.IFNA(VLOOKUP(Table5[[#This Row],[Section]],SubSill_Tier,2,FALSE),0)</f>
        <v>0</v>
      </c>
      <c r="L9124" s="9" t="str">
        <f t="shared" si="151"/>
        <v/>
      </c>
      <c r="M9124" s="205" t="str" cm="1">
        <f t="array" ref="M9124">_xlfn.IFS(NOT(ISERROR(VLOOKUP(Table5[[#This Row],[Section]],TB_notTB,1,FALSE))),"No",LEFT(Table5[[#This Row],[Section]],3)="ETB","PLS",LEFT(Table5[[#This Row],[Section]],1)="7","PDB",NOT(ISBLANK(Table5[[#This Row],[Section]])),"No")</f>
        <v>No</v>
      </c>
    </row>
    <row r="9125" spans="1:13" x14ac:dyDescent="0.25">
      <c r="A9125" s="126" t="s">
        <v>21943</v>
      </c>
      <c r="B9125" s="126" t="s">
        <v>21944</v>
      </c>
      <c r="C9125" s="126" t="s">
        <v>75</v>
      </c>
      <c r="D9125" s="127">
        <v>0.219</v>
      </c>
      <c r="E9125" s="128">
        <v>120</v>
      </c>
      <c r="F9125" s="128">
        <v>120</v>
      </c>
      <c r="G9125" s="126" t="s">
        <v>14942</v>
      </c>
      <c r="H9125" s="126" t="s">
        <v>20251</v>
      </c>
      <c r="I9125" s="126" t="s">
        <v>27881</v>
      </c>
      <c r="J9125" s="126" t="s">
        <v>26286</v>
      </c>
      <c r="K9125" s="9">
        <f>_xlfn.IFNA(VLOOKUP(Table5[[#This Row],[Section]],SubSill_Tier,2,FALSE),0)</f>
        <v>0</v>
      </c>
      <c r="L9125" s="9" t="str">
        <f t="shared" si="151"/>
        <v/>
      </c>
      <c r="M9125" s="205" t="str" cm="1">
        <f t="array" ref="M9125">_xlfn.IFS(NOT(ISERROR(VLOOKUP(Table5[[#This Row],[Section]],TB_notTB,1,FALSE))),"No",LEFT(Table5[[#This Row],[Section]],3)="ETB","PLS",LEFT(Table5[[#This Row],[Section]],1)="7","PDB",NOT(ISBLANK(Table5[[#This Row],[Section]])),"No")</f>
        <v>No</v>
      </c>
    </row>
    <row r="9126" spans="1:13" x14ac:dyDescent="0.25">
      <c r="A9126" s="126" t="s">
        <v>21945</v>
      </c>
      <c r="B9126" s="126" t="s">
        <v>21946</v>
      </c>
      <c r="C9126" s="126" t="s">
        <v>75</v>
      </c>
      <c r="D9126" s="127">
        <v>0.16300000000000001</v>
      </c>
      <c r="E9126" s="128">
        <v>100</v>
      </c>
      <c r="F9126" s="128">
        <v>100</v>
      </c>
      <c r="G9126" s="126" t="s">
        <v>14942</v>
      </c>
      <c r="H9126" s="126" t="s">
        <v>20251</v>
      </c>
      <c r="I9126" s="126" t="s">
        <v>27881</v>
      </c>
      <c r="J9126" s="126" t="s">
        <v>26286</v>
      </c>
      <c r="K9126" s="9">
        <f>_xlfn.IFNA(VLOOKUP(Table5[[#This Row],[Section]],SubSill_Tier,2,FALSE),0)</f>
        <v>0</v>
      </c>
      <c r="L9126" s="9" t="str">
        <f t="shared" si="151"/>
        <v/>
      </c>
      <c r="M9126" s="205" t="str" cm="1">
        <f t="array" ref="M9126">_xlfn.IFS(NOT(ISERROR(VLOOKUP(Table5[[#This Row],[Section]],TB_notTB,1,FALSE))),"No",LEFT(Table5[[#This Row],[Section]],3)="ETB","PLS",LEFT(Table5[[#This Row],[Section]],1)="7","PDB",NOT(ISBLANK(Table5[[#This Row],[Section]])),"No")</f>
        <v>No</v>
      </c>
    </row>
    <row r="9127" spans="1:13" x14ac:dyDescent="0.25">
      <c r="A9127" s="126" t="s">
        <v>21947</v>
      </c>
      <c r="B9127" s="126" t="s">
        <v>21948</v>
      </c>
      <c r="C9127" s="126" t="s">
        <v>75</v>
      </c>
      <c r="D9127" s="127">
        <v>0.441</v>
      </c>
      <c r="E9127" s="128">
        <v>195</v>
      </c>
      <c r="F9127" s="128">
        <v>130</v>
      </c>
      <c r="G9127" s="126" t="s">
        <v>14942</v>
      </c>
      <c r="H9127" s="126" t="s">
        <v>20251</v>
      </c>
      <c r="I9127" s="126" t="s">
        <v>27881</v>
      </c>
      <c r="J9127" s="126" t="s">
        <v>26286</v>
      </c>
      <c r="K9127" s="9">
        <f>_xlfn.IFNA(VLOOKUP(Table5[[#This Row],[Section]],SubSill_Tier,2,FALSE),0)</f>
        <v>0</v>
      </c>
      <c r="L9127" s="9" t="str">
        <f t="shared" si="151"/>
        <v/>
      </c>
      <c r="M9127" s="205" t="str" cm="1">
        <f t="array" ref="M9127">_xlfn.IFS(NOT(ISERROR(VLOOKUP(Table5[[#This Row],[Section]],TB_notTB,1,FALSE))),"No",LEFT(Table5[[#This Row],[Section]],3)="ETB","PLS",LEFT(Table5[[#This Row],[Section]],1)="7","PDB",NOT(ISBLANK(Table5[[#This Row],[Section]])),"No")</f>
        <v>No</v>
      </c>
    </row>
    <row r="9128" spans="1:13" x14ac:dyDescent="0.25">
      <c r="A9128" s="126" t="s">
        <v>21949</v>
      </c>
      <c r="B9128" s="126" t="s">
        <v>21950</v>
      </c>
      <c r="C9128" s="126" t="s">
        <v>75</v>
      </c>
      <c r="D9128" s="127">
        <v>0.378</v>
      </c>
      <c r="E9128" s="128">
        <v>218</v>
      </c>
      <c r="F9128" s="128">
        <v>218</v>
      </c>
      <c r="G9128" s="126" t="s">
        <v>14942</v>
      </c>
      <c r="H9128" s="126" t="s">
        <v>20251</v>
      </c>
      <c r="I9128" s="126" t="s">
        <v>27881</v>
      </c>
      <c r="J9128" s="126" t="s">
        <v>26286</v>
      </c>
      <c r="K9128" s="9">
        <f>_xlfn.IFNA(VLOOKUP(Table5[[#This Row],[Section]],SubSill_Tier,2,FALSE),0)</f>
        <v>0</v>
      </c>
      <c r="L9128" s="9" t="str">
        <f t="shared" si="151"/>
        <v/>
      </c>
      <c r="M9128" s="205" t="str" cm="1">
        <f t="array" ref="M9128">_xlfn.IFS(NOT(ISERROR(VLOOKUP(Table5[[#This Row],[Section]],TB_notTB,1,FALSE))),"No",LEFT(Table5[[#This Row],[Section]],3)="ETB","PLS",LEFT(Table5[[#This Row],[Section]],1)="7","PDB",NOT(ISBLANK(Table5[[#This Row],[Section]])),"No")</f>
        <v>No</v>
      </c>
    </row>
    <row r="9129" spans="1:13" x14ac:dyDescent="0.25">
      <c r="A9129" s="126" t="s">
        <v>21951</v>
      </c>
      <c r="B9129" s="126" t="s">
        <v>21952</v>
      </c>
      <c r="C9129" s="126" t="s">
        <v>75</v>
      </c>
      <c r="D9129" s="127">
        <v>0.28599999999999998</v>
      </c>
      <c r="E9129" s="128">
        <v>165</v>
      </c>
      <c r="F9129" s="128">
        <v>165</v>
      </c>
      <c r="G9129" s="126" t="s">
        <v>14942</v>
      </c>
      <c r="H9129" s="126" t="s">
        <v>20251</v>
      </c>
      <c r="I9129" s="126" t="s">
        <v>27881</v>
      </c>
      <c r="J9129" s="126" t="s">
        <v>26286</v>
      </c>
      <c r="K9129" s="9">
        <f>_xlfn.IFNA(VLOOKUP(Table5[[#This Row],[Section]],SubSill_Tier,2,FALSE),0)</f>
        <v>0</v>
      </c>
      <c r="L9129" s="9" t="str">
        <f t="shared" si="151"/>
        <v/>
      </c>
      <c r="M9129" s="205" t="str" cm="1">
        <f t="array" ref="M9129">_xlfn.IFS(NOT(ISERROR(VLOOKUP(Table5[[#This Row],[Section]],TB_notTB,1,FALSE))),"No",LEFT(Table5[[#This Row],[Section]],3)="ETB","PLS",LEFT(Table5[[#This Row],[Section]],1)="7","PDB",NOT(ISBLANK(Table5[[#This Row],[Section]])),"No")</f>
        <v>No</v>
      </c>
    </row>
    <row r="9130" spans="1:13" x14ac:dyDescent="0.25">
      <c r="A9130" s="126" t="s">
        <v>3801</v>
      </c>
      <c r="B9130" s="126" t="s">
        <v>17222</v>
      </c>
      <c r="C9130" s="126" t="s">
        <v>98</v>
      </c>
      <c r="D9130" s="127">
        <v>0.309</v>
      </c>
      <c r="E9130" s="128">
        <v>194</v>
      </c>
      <c r="F9130" s="128">
        <v>100</v>
      </c>
      <c r="G9130" s="126" t="s">
        <v>13711</v>
      </c>
      <c r="H9130" s="126" t="s">
        <v>20119</v>
      </c>
      <c r="I9130" s="126" t="s">
        <v>21054</v>
      </c>
      <c r="J9130" s="126" t="s">
        <v>26232</v>
      </c>
      <c r="K9130" s="9">
        <f>_xlfn.IFNA(VLOOKUP(Table5[[#This Row],[Section]],SubSill_Tier,2,FALSE),0)</f>
        <v>0</v>
      </c>
      <c r="L9130" s="9" t="str">
        <f t="shared" si="151"/>
        <v/>
      </c>
      <c r="M9130" s="205" t="str" cm="1">
        <f t="array" ref="M9130">_xlfn.IFS(NOT(ISERROR(VLOOKUP(Table5[[#This Row],[Section]],TB_notTB,1,FALSE))),"No",LEFT(Table5[[#This Row],[Section]],3)="ETB","PLS",LEFT(Table5[[#This Row],[Section]],1)="7","PDB",NOT(ISBLANK(Table5[[#This Row],[Section]])),"No")</f>
        <v>No</v>
      </c>
    </row>
    <row r="9131" spans="1:13" x14ac:dyDescent="0.25">
      <c r="A9131" s="126" t="s">
        <v>21953</v>
      </c>
      <c r="B9131" s="126" t="s">
        <v>28342</v>
      </c>
      <c r="C9131" s="126" t="s">
        <v>75</v>
      </c>
      <c r="D9131" s="127">
        <v>7.7850000000000001</v>
      </c>
      <c r="E9131" s="128">
        <v>499</v>
      </c>
      <c r="F9131" s="128">
        <v>499</v>
      </c>
      <c r="G9131" s="126" t="s">
        <v>13725</v>
      </c>
      <c r="H9131" s="126" t="s">
        <v>20134</v>
      </c>
      <c r="I9131" s="126" t="s">
        <v>20135</v>
      </c>
      <c r="J9131" s="126" t="s">
        <v>26245</v>
      </c>
      <c r="K9131" s="9">
        <f>_xlfn.IFNA(VLOOKUP(Table5[[#This Row],[Section]],SubSill_Tier,2,FALSE),0)</f>
        <v>0</v>
      </c>
      <c r="L9131" s="9" t="str">
        <f t="shared" si="151"/>
        <v/>
      </c>
      <c r="M9131" s="205" t="str" cm="1">
        <f t="array" ref="M9131">_xlfn.IFS(NOT(ISERROR(VLOOKUP(Table5[[#This Row],[Section]],TB_notTB,1,FALSE))),"No",LEFT(Table5[[#This Row],[Section]],3)="ETB","PLS",LEFT(Table5[[#This Row],[Section]],1)="7","PDB",NOT(ISBLANK(Table5[[#This Row],[Section]])),"No")</f>
        <v>No</v>
      </c>
    </row>
    <row r="9132" spans="1:13" x14ac:dyDescent="0.25">
      <c r="A9132" s="126" t="s">
        <v>21954</v>
      </c>
      <c r="B9132" s="126" t="s">
        <v>21955</v>
      </c>
      <c r="C9132" s="126" t="s">
        <v>75</v>
      </c>
      <c r="D9132" s="127">
        <v>11.135</v>
      </c>
      <c r="E9132" s="128">
        <v>713</v>
      </c>
      <c r="F9132" s="128">
        <v>713</v>
      </c>
      <c r="G9132" s="126" t="s">
        <v>13808</v>
      </c>
      <c r="H9132" s="126" t="s">
        <v>21163</v>
      </c>
      <c r="I9132" s="126" t="s">
        <v>21164</v>
      </c>
      <c r="J9132" s="126" t="s">
        <v>26248</v>
      </c>
      <c r="K9132" s="9">
        <f>_xlfn.IFNA(VLOOKUP(Table5[[#This Row],[Section]],SubSill_Tier,2,FALSE),0)</f>
        <v>0</v>
      </c>
      <c r="L9132" s="9" t="str">
        <f t="shared" si="151"/>
        <v/>
      </c>
      <c r="M9132" s="205" t="str" cm="1">
        <f t="array" ref="M9132">_xlfn.IFS(NOT(ISERROR(VLOOKUP(Table5[[#This Row],[Section]],TB_notTB,1,FALSE))),"No",LEFT(Table5[[#This Row],[Section]],3)="ETB","PLS",LEFT(Table5[[#This Row],[Section]],1)="7","PDB",NOT(ISBLANK(Table5[[#This Row],[Section]])),"No")</f>
        <v>No</v>
      </c>
    </row>
    <row r="9133" spans="1:13" x14ac:dyDescent="0.25">
      <c r="A9133" s="126" t="s">
        <v>21956</v>
      </c>
      <c r="B9133" s="126" t="s">
        <v>22576</v>
      </c>
      <c r="C9133" s="126" t="s">
        <v>75</v>
      </c>
      <c r="D9133" s="127">
        <v>0.35599999999999998</v>
      </c>
      <c r="E9133" s="128">
        <v>171</v>
      </c>
      <c r="F9133" s="128">
        <v>114</v>
      </c>
      <c r="G9133" s="126" t="s">
        <v>13763</v>
      </c>
      <c r="H9133" s="126" t="s">
        <v>20250</v>
      </c>
      <c r="I9133" s="126" t="s">
        <v>21155</v>
      </c>
      <c r="J9133" s="126" t="s">
        <v>26258</v>
      </c>
      <c r="K9133" s="9">
        <f>_xlfn.IFNA(VLOOKUP(Table5[[#This Row],[Section]],SubSill_Tier,2,FALSE),0)</f>
        <v>0</v>
      </c>
      <c r="L9133" s="9" t="str">
        <f t="shared" si="151"/>
        <v/>
      </c>
      <c r="M9133" s="205" t="str" cm="1">
        <f t="array" ref="M9133">_xlfn.IFS(NOT(ISERROR(VLOOKUP(Table5[[#This Row],[Section]],TB_notTB,1,FALSE))),"No",LEFT(Table5[[#This Row],[Section]],3)="ETB","PLS",LEFT(Table5[[#This Row],[Section]],1)="7","PDB",NOT(ISBLANK(Table5[[#This Row],[Section]])),"No")</f>
        <v>No</v>
      </c>
    </row>
    <row r="9134" spans="1:13" x14ac:dyDescent="0.25">
      <c r="A9134" s="126" t="s">
        <v>21957</v>
      </c>
      <c r="B9134" s="126" t="s">
        <v>21958</v>
      </c>
      <c r="C9134" s="126" t="s">
        <v>75</v>
      </c>
      <c r="D9134" s="127">
        <v>0.187</v>
      </c>
      <c r="E9134" s="128">
        <v>122</v>
      </c>
      <c r="F9134" s="128">
        <v>122</v>
      </c>
      <c r="G9134" s="126" t="s">
        <v>21076</v>
      </c>
      <c r="H9134" s="126" t="s">
        <v>21077</v>
      </c>
      <c r="I9134" s="126" t="s">
        <v>21078</v>
      </c>
      <c r="J9134" s="126" t="s">
        <v>26256</v>
      </c>
      <c r="K9134" s="9">
        <f>_xlfn.IFNA(VLOOKUP(Table5[[#This Row],[Section]],SubSill_Tier,2,FALSE),0)</f>
        <v>0</v>
      </c>
      <c r="L9134" s="9" t="str">
        <f t="shared" si="151"/>
        <v/>
      </c>
      <c r="M9134" s="205" t="str" cm="1">
        <f t="array" ref="M9134">_xlfn.IFS(NOT(ISERROR(VLOOKUP(Table5[[#This Row],[Section]],TB_notTB,1,FALSE))),"No",LEFT(Table5[[#This Row],[Section]],3)="ETB","PLS",LEFT(Table5[[#This Row],[Section]],1)="7","PDB",NOT(ISBLANK(Table5[[#This Row],[Section]])),"No")</f>
        <v>No</v>
      </c>
    </row>
    <row r="9135" spans="1:13" x14ac:dyDescent="0.25">
      <c r="A9135" s="126" t="s">
        <v>21959</v>
      </c>
      <c r="B9135" s="126" t="s">
        <v>21960</v>
      </c>
      <c r="C9135" s="126" t="s">
        <v>75</v>
      </c>
      <c r="D9135" s="127">
        <v>1.1180000000000001</v>
      </c>
      <c r="E9135" s="128">
        <v>418</v>
      </c>
      <c r="F9135" s="128">
        <v>279</v>
      </c>
      <c r="G9135" s="126" t="s">
        <v>15390</v>
      </c>
      <c r="H9135" s="126" t="s">
        <v>20308</v>
      </c>
      <c r="I9135" s="126" t="s">
        <v>21195</v>
      </c>
      <c r="J9135" s="126" t="s">
        <v>26312</v>
      </c>
      <c r="K9135" s="9">
        <f>_xlfn.IFNA(VLOOKUP(Table5[[#This Row],[Section]],SubSill_Tier,2,FALSE),0)</f>
        <v>0</v>
      </c>
      <c r="L9135" s="9" t="str">
        <f t="shared" si="151"/>
        <v/>
      </c>
      <c r="M9135" s="205" t="str" cm="1">
        <f t="array" ref="M9135">_xlfn.IFS(NOT(ISERROR(VLOOKUP(Table5[[#This Row],[Section]],TB_notTB,1,FALSE))),"No",LEFT(Table5[[#This Row],[Section]],3)="ETB","PLS",LEFT(Table5[[#This Row],[Section]],1)="7","PDB",NOT(ISBLANK(Table5[[#This Row],[Section]])),"No")</f>
        <v>No</v>
      </c>
    </row>
    <row r="9136" spans="1:13" x14ac:dyDescent="0.25">
      <c r="A9136" s="126" t="s">
        <v>21961</v>
      </c>
      <c r="B9136" s="126" t="s">
        <v>21962</v>
      </c>
      <c r="C9136" s="126" t="s">
        <v>75</v>
      </c>
      <c r="D9136" s="127">
        <v>1.784</v>
      </c>
      <c r="E9136" s="128">
        <v>529</v>
      </c>
      <c r="F9136" s="128">
        <v>353</v>
      </c>
      <c r="G9136" s="126" t="s">
        <v>21261</v>
      </c>
      <c r="H9136" s="126" t="s">
        <v>21262</v>
      </c>
      <c r="I9136" s="126" t="s">
        <v>21263</v>
      </c>
      <c r="J9136" s="126" t="s">
        <v>26241</v>
      </c>
      <c r="K9136" s="9">
        <f>_xlfn.IFNA(VLOOKUP(Table5[[#This Row],[Section]],SubSill_Tier,2,FALSE),0)</f>
        <v>0</v>
      </c>
      <c r="L9136" s="9" t="str">
        <f t="shared" si="151"/>
        <v/>
      </c>
      <c r="M9136" s="205" t="str" cm="1">
        <f t="array" ref="M9136">_xlfn.IFS(NOT(ISERROR(VLOOKUP(Table5[[#This Row],[Section]],TB_notTB,1,FALSE))),"No",LEFT(Table5[[#This Row],[Section]],3)="ETB","PLS",LEFT(Table5[[#This Row],[Section]],1)="7","PDB",NOT(ISBLANK(Table5[[#This Row],[Section]])),"No")</f>
        <v>No</v>
      </c>
    </row>
    <row r="9137" spans="1:13" x14ac:dyDescent="0.25">
      <c r="A9137" s="126" t="s">
        <v>21963</v>
      </c>
      <c r="B9137" s="126" t="s">
        <v>21964</v>
      </c>
      <c r="C9137" s="126" t="s">
        <v>75</v>
      </c>
      <c r="D9137" s="127">
        <v>2.1909999999999998</v>
      </c>
      <c r="E9137" s="128">
        <v>629</v>
      </c>
      <c r="F9137" s="128">
        <v>419</v>
      </c>
      <c r="G9137" s="126" t="s">
        <v>21261</v>
      </c>
      <c r="H9137" s="126" t="s">
        <v>21262</v>
      </c>
      <c r="I9137" s="126" t="s">
        <v>21263</v>
      </c>
      <c r="J9137" s="126" t="s">
        <v>26241</v>
      </c>
      <c r="K9137" s="9">
        <f>_xlfn.IFNA(VLOOKUP(Table5[[#This Row],[Section]],SubSill_Tier,2,FALSE),0)</f>
        <v>0</v>
      </c>
      <c r="L9137" s="9" t="str">
        <f t="shared" si="151"/>
        <v/>
      </c>
      <c r="M9137" s="205" t="str" cm="1">
        <f t="array" ref="M9137">_xlfn.IFS(NOT(ISERROR(VLOOKUP(Table5[[#This Row],[Section]],TB_notTB,1,FALSE))),"No",LEFT(Table5[[#This Row],[Section]],3)="ETB","PLS",LEFT(Table5[[#This Row],[Section]],1)="7","PDB",NOT(ISBLANK(Table5[[#This Row],[Section]])),"No")</f>
        <v>No</v>
      </c>
    </row>
    <row r="9138" spans="1:13" x14ac:dyDescent="0.25">
      <c r="A9138" s="126" t="s">
        <v>21965</v>
      </c>
      <c r="B9138" s="126" t="s">
        <v>21966</v>
      </c>
      <c r="C9138" s="126" t="s">
        <v>75</v>
      </c>
      <c r="D9138" s="127">
        <v>0.42699999999999999</v>
      </c>
      <c r="E9138" s="128">
        <v>203</v>
      </c>
      <c r="F9138" s="128">
        <v>136</v>
      </c>
      <c r="G9138" s="126" t="s">
        <v>13795</v>
      </c>
      <c r="H9138" s="126" t="s">
        <v>20347</v>
      </c>
      <c r="I9138" s="126" t="s">
        <v>28074</v>
      </c>
      <c r="J9138" s="126" t="s">
        <v>26247</v>
      </c>
      <c r="K9138" s="9">
        <f>_xlfn.IFNA(VLOOKUP(Table5[[#This Row],[Section]],SubSill_Tier,2,FALSE),0)</f>
        <v>0</v>
      </c>
      <c r="L9138" s="9" t="str">
        <f t="shared" si="151"/>
        <v/>
      </c>
      <c r="M9138" s="205" t="str" cm="1">
        <f t="array" ref="M9138">_xlfn.IFS(NOT(ISERROR(VLOOKUP(Table5[[#This Row],[Section]],TB_notTB,1,FALSE))),"No",LEFT(Table5[[#This Row],[Section]],3)="ETB","PLS",LEFT(Table5[[#This Row],[Section]],1)="7","PDB",NOT(ISBLANK(Table5[[#This Row],[Section]])),"No")</f>
        <v>No</v>
      </c>
    </row>
    <row r="9139" spans="1:13" x14ac:dyDescent="0.25">
      <c r="A9139" s="126" t="s">
        <v>21967</v>
      </c>
      <c r="B9139" s="126" t="s">
        <v>21968</v>
      </c>
      <c r="C9139" s="126" t="s">
        <v>75</v>
      </c>
      <c r="D9139" s="127">
        <v>2.1110000000000002</v>
      </c>
      <c r="E9139" s="128">
        <v>479</v>
      </c>
      <c r="F9139" s="128">
        <v>320</v>
      </c>
      <c r="G9139" s="126" t="s">
        <v>13795</v>
      </c>
      <c r="H9139" s="126" t="s">
        <v>20347</v>
      </c>
      <c r="I9139" s="126" t="s">
        <v>28074</v>
      </c>
      <c r="J9139" s="126" t="s">
        <v>26247</v>
      </c>
      <c r="K9139" s="9">
        <f>_xlfn.IFNA(VLOOKUP(Table5[[#This Row],[Section]],SubSill_Tier,2,FALSE),0)</f>
        <v>0</v>
      </c>
      <c r="L9139" s="9" t="str">
        <f t="shared" si="151"/>
        <v/>
      </c>
      <c r="M9139" s="205" t="str" cm="1">
        <f t="array" ref="M9139">_xlfn.IFS(NOT(ISERROR(VLOOKUP(Table5[[#This Row],[Section]],TB_notTB,1,FALSE))),"No",LEFT(Table5[[#This Row],[Section]],3)="ETB","PLS",LEFT(Table5[[#This Row],[Section]],1)="7","PDB",NOT(ISBLANK(Table5[[#This Row],[Section]])),"No")</f>
        <v>No</v>
      </c>
    </row>
    <row r="9140" spans="1:13" x14ac:dyDescent="0.25">
      <c r="A9140" s="126" t="s">
        <v>21969</v>
      </c>
      <c r="B9140" s="126" t="s">
        <v>21970</v>
      </c>
      <c r="C9140" s="126" t="s">
        <v>75</v>
      </c>
      <c r="D9140" s="127">
        <v>2.2669999999999999</v>
      </c>
      <c r="E9140" s="128">
        <v>468</v>
      </c>
      <c r="F9140" s="128">
        <v>326</v>
      </c>
      <c r="G9140" s="126" t="s">
        <v>13795</v>
      </c>
      <c r="H9140" s="126" t="s">
        <v>20347</v>
      </c>
      <c r="I9140" s="126" t="s">
        <v>28074</v>
      </c>
      <c r="J9140" s="126" t="s">
        <v>26247</v>
      </c>
      <c r="K9140" s="9">
        <f>_xlfn.IFNA(VLOOKUP(Table5[[#This Row],[Section]],SubSill_Tier,2,FALSE),0)</f>
        <v>0</v>
      </c>
      <c r="L9140" s="9" t="str">
        <f t="shared" si="151"/>
        <v/>
      </c>
      <c r="M9140" s="205" t="str" cm="1">
        <f t="array" ref="M9140">_xlfn.IFS(NOT(ISERROR(VLOOKUP(Table5[[#This Row],[Section]],TB_notTB,1,FALSE))),"No",LEFT(Table5[[#This Row],[Section]],3)="ETB","PLS",LEFT(Table5[[#This Row],[Section]],1)="7","PDB",NOT(ISBLANK(Table5[[#This Row],[Section]])),"No")</f>
        <v>No</v>
      </c>
    </row>
    <row r="9141" spans="1:13" x14ac:dyDescent="0.25">
      <c r="A9141" s="126" t="s">
        <v>21971</v>
      </c>
      <c r="B9141" s="126" t="s">
        <v>29028</v>
      </c>
      <c r="C9141" s="126" t="s">
        <v>75</v>
      </c>
      <c r="D9141" s="127">
        <v>2.7189999999999999</v>
      </c>
      <c r="E9141" s="128">
        <v>671</v>
      </c>
      <c r="F9141" s="128">
        <v>448</v>
      </c>
      <c r="G9141" s="126" t="s">
        <v>21261</v>
      </c>
      <c r="H9141" s="126" t="s">
        <v>21262</v>
      </c>
      <c r="I9141" s="126" t="s">
        <v>21263</v>
      </c>
      <c r="J9141" s="126" t="s">
        <v>26241</v>
      </c>
      <c r="K9141" s="9">
        <f>_xlfn.IFNA(VLOOKUP(Table5[[#This Row],[Section]],SubSill_Tier,2,FALSE),0)</f>
        <v>3</v>
      </c>
      <c r="L9141" s="9" t="str">
        <f t="shared" si="151"/>
        <v/>
      </c>
      <c r="M9141" s="205" t="str" cm="1">
        <f t="array" ref="M9141">_xlfn.IFS(NOT(ISERROR(VLOOKUP(Table5[[#This Row],[Section]],TB_notTB,1,FALSE))),"No",LEFT(Table5[[#This Row],[Section]],3)="ETB","PLS",LEFT(Table5[[#This Row],[Section]],1)="7","PDB",NOT(ISBLANK(Table5[[#This Row],[Section]])),"No")</f>
        <v>No</v>
      </c>
    </row>
    <row r="9142" spans="1:13" x14ac:dyDescent="0.25">
      <c r="A9142" s="126" t="s">
        <v>21972</v>
      </c>
      <c r="B9142" s="126" t="s">
        <v>26879</v>
      </c>
      <c r="C9142" s="126" t="s">
        <v>75</v>
      </c>
      <c r="D9142" s="127">
        <v>2.5760000000000001</v>
      </c>
      <c r="E9142" s="128">
        <v>542</v>
      </c>
      <c r="F9142" s="128">
        <v>390</v>
      </c>
      <c r="G9142" s="126" t="s">
        <v>19309</v>
      </c>
      <c r="H9142" s="126" t="s">
        <v>21130</v>
      </c>
      <c r="I9142" s="126" t="s">
        <v>27832</v>
      </c>
      <c r="J9142" s="126" t="s">
        <v>26241</v>
      </c>
      <c r="K9142" s="9">
        <f>_xlfn.IFNA(VLOOKUP(Table5[[#This Row],[Section]],SubSill_Tier,2,FALSE),0)</f>
        <v>0</v>
      </c>
      <c r="L9142" s="9" t="str">
        <f t="shared" si="151"/>
        <v/>
      </c>
      <c r="M9142" s="205" t="str" cm="1">
        <f t="array" ref="M9142">_xlfn.IFS(NOT(ISERROR(VLOOKUP(Table5[[#This Row],[Section]],TB_notTB,1,FALSE))),"No",LEFT(Table5[[#This Row],[Section]],3)="ETB","PLS",LEFT(Table5[[#This Row],[Section]],1)="7","PDB",NOT(ISBLANK(Table5[[#This Row],[Section]])),"No")</f>
        <v>No</v>
      </c>
    </row>
    <row r="9143" spans="1:13" x14ac:dyDescent="0.25">
      <c r="A9143" s="126" t="s">
        <v>21973</v>
      </c>
      <c r="B9143" s="126" t="s">
        <v>26880</v>
      </c>
      <c r="C9143" s="126" t="s">
        <v>75</v>
      </c>
      <c r="D9143" s="127">
        <v>0.437</v>
      </c>
      <c r="E9143" s="128">
        <v>174</v>
      </c>
      <c r="F9143" s="128">
        <v>116</v>
      </c>
      <c r="G9143" s="126" t="s">
        <v>19309</v>
      </c>
      <c r="H9143" s="126" t="s">
        <v>21130</v>
      </c>
      <c r="I9143" s="126" t="s">
        <v>27832</v>
      </c>
      <c r="J9143" s="126" t="s">
        <v>26241</v>
      </c>
      <c r="K9143" s="9">
        <f>_xlfn.IFNA(VLOOKUP(Table5[[#This Row],[Section]],SubSill_Tier,2,FALSE),0)</f>
        <v>0</v>
      </c>
      <c r="L9143" s="9" t="str">
        <f t="shared" si="151"/>
        <v/>
      </c>
      <c r="M9143" s="205" t="str" cm="1">
        <f t="array" ref="M9143">_xlfn.IFS(NOT(ISERROR(VLOOKUP(Table5[[#This Row],[Section]],TB_notTB,1,FALSE))),"No",LEFT(Table5[[#This Row],[Section]],3)="ETB","PLS",LEFT(Table5[[#This Row],[Section]],1)="7","PDB",NOT(ISBLANK(Table5[[#This Row],[Section]])),"No")</f>
        <v>No</v>
      </c>
    </row>
    <row r="9144" spans="1:13" x14ac:dyDescent="0.25">
      <c r="A9144" s="126" t="s">
        <v>21974</v>
      </c>
      <c r="B9144" s="126" t="s">
        <v>26881</v>
      </c>
      <c r="C9144" s="126" t="s">
        <v>75</v>
      </c>
      <c r="D9144" s="127">
        <v>2.4060000000000001</v>
      </c>
      <c r="E9144" s="128">
        <v>467</v>
      </c>
      <c r="F9144" s="128">
        <v>340</v>
      </c>
      <c r="G9144" s="126" t="s">
        <v>19309</v>
      </c>
      <c r="H9144" s="126" t="s">
        <v>21130</v>
      </c>
      <c r="I9144" s="126" t="s">
        <v>27832</v>
      </c>
      <c r="J9144" s="126" t="s">
        <v>26241</v>
      </c>
      <c r="K9144" s="9">
        <f>_xlfn.IFNA(VLOOKUP(Table5[[#This Row],[Section]],SubSill_Tier,2,FALSE),0)</f>
        <v>0</v>
      </c>
      <c r="L9144" s="9" t="str">
        <f t="shared" si="151"/>
        <v/>
      </c>
      <c r="M9144" s="205" t="str" cm="1">
        <f t="array" ref="M9144">_xlfn.IFS(NOT(ISERROR(VLOOKUP(Table5[[#This Row],[Section]],TB_notTB,1,FALSE))),"No",LEFT(Table5[[#This Row],[Section]],3)="ETB","PLS",LEFT(Table5[[#This Row],[Section]],1)="7","PDB",NOT(ISBLANK(Table5[[#This Row],[Section]])),"No")</f>
        <v>No</v>
      </c>
    </row>
    <row r="9145" spans="1:13" x14ac:dyDescent="0.25">
      <c r="A9145" s="126" t="s">
        <v>21975</v>
      </c>
      <c r="B9145" s="126" t="s">
        <v>26882</v>
      </c>
      <c r="C9145" s="126" t="s">
        <v>75</v>
      </c>
      <c r="D9145" s="127">
        <v>0.67700000000000005</v>
      </c>
      <c r="E9145" s="128">
        <v>206</v>
      </c>
      <c r="F9145" s="128">
        <v>137</v>
      </c>
      <c r="G9145" s="126" t="s">
        <v>19309</v>
      </c>
      <c r="H9145" s="126" t="s">
        <v>21130</v>
      </c>
      <c r="I9145" s="126" t="s">
        <v>27832</v>
      </c>
      <c r="J9145" s="126" t="s">
        <v>26241</v>
      </c>
      <c r="K9145" s="9">
        <f>_xlfn.IFNA(VLOOKUP(Table5[[#This Row],[Section]],SubSill_Tier,2,FALSE),0)</f>
        <v>0</v>
      </c>
      <c r="L9145" s="9" t="str">
        <f t="shared" si="151"/>
        <v/>
      </c>
      <c r="M9145" s="205" t="str" cm="1">
        <f t="array" ref="M9145">_xlfn.IFS(NOT(ISERROR(VLOOKUP(Table5[[#This Row],[Section]],TB_notTB,1,FALSE))),"No",LEFT(Table5[[#This Row],[Section]],3)="ETB","PLS",LEFT(Table5[[#This Row],[Section]],1)="7","PDB",NOT(ISBLANK(Table5[[#This Row],[Section]])),"No")</f>
        <v>No</v>
      </c>
    </row>
    <row r="9146" spans="1:13" x14ac:dyDescent="0.25">
      <c r="A9146" s="126" t="s">
        <v>21976</v>
      </c>
      <c r="B9146" s="126" t="s">
        <v>21977</v>
      </c>
      <c r="C9146" s="126" t="s">
        <v>75</v>
      </c>
      <c r="D9146" s="127">
        <v>0.67200000000000004</v>
      </c>
      <c r="E9146" s="128">
        <v>206</v>
      </c>
      <c r="F9146" s="128">
        <v>138</v>
      </c>
      <c r="G9146" s="126" t="s">
        <v>13743</v>
      </c>
      <c r="H9146" s="126" t="s">
        <v>21092</v>
      </c>
      <c r="I9146" s="126" t="s">
        <v>21093</v>
      </c>
      <c r="J9146" s="126" t="s">
        <v>26241</v>
      </c>
      <c r="K9146" s="9">
        <f>_xlfn.IFNA(VLOOKUP(Table5[[#This Row],[Section]],SubSill_Tier,2,FALSE),0)</f>
        <v>0</v>
      </c>
      <c r="L9146" s="9" t="str">
        <f t="shared" si="151"/>
        <v/>
      </c>
      <c r="M9146" s="205" t="str" cm="1">
        <f t="array" ref="M9146">_xlfn.IFS(NOT(ISERROR(VLOOKUP(Table5[[#This Row],[Section]],TB_notTB,1,FALSE))),"No",LEFT(Table5[[#This Row],[Section]],3)="ETB","PLS",LEFT(Table5[[#This Row],[Section]],1)="7","PDB",NOT(ISBLANK(Table5[[#This Row],[Section]])),"No")</f>
        <v>No</v>
      </c>
    </row>
    <row r="9147" spans="1:13" x14ac:dyDescent="0.25">
      <c r="A9147" s="126" t="s">
        <v>21978</v>
      </c>
      <c r="B9147" s="126" t="s">
        <v>21979</v>
      </c>
      <c r="C9147" s="126" t="s">
        <v>75</v>
      </c>
      <c r="D9147" s="127">
        <v>2.4079999999999999</v>
      </c>
      <c r="E9147" s="128">
        <v>447</v>
      </c>
      <c r="F9147" s="128">
        <v>347</v>
      </c>
      <c r="G9147" s="126" t="s">
        <v>13743</v>
      </c>
      <c r="H9147" s="126" t="s">
        <v>21092</v>
      </c>
      <c r="I9147" s="126" t="s">
        <v>21093</v>
      </c>
      <c r="J9147" s="126" t="s">
        <v>26241</v>
      </c>
      <c r="K9147" s="9">
        <f>_xlfn.IFNA(VLOOKUP(Table5[[#This Row],[Section]],SubSill_Tier,2,FALSE),0)</f>
        <v>0</v>
      </c>
      <c r="L9147" s="9" t="str">
        <f t="shared" si="151"/>
        <v/>
      </c>
      <c r="M9147" s="205" t="str" cm="1">
        <f t="array" ref="M9147">_xlfn.IFS(NOT(ISERROR(VLOOKUP(Table5[[#This Row],[Section]],TB_notTB,1,FALSE))),"No",LEFT(Table5[[#This Row],[Section]],3)="ETB","PLS",LEFT(Table5[[#This Row],[Section]],1)="7","PDB",NOT(ISBLANK(Table5[[#This Row],[Section]])),"No")</f>
        <v>No</v>
      </c>
    </row>
    <row r="9148" spans="1:13" x14ac:dyDescent="0.25">
      <c r="A9148" s="126" t="s">
        <v>21980</v>
      </c>
      <c r="B9148" s="126" t="s">
        <v>21981</v>
      </c>
      <c r="C9148" s="126" t="s">
        <v>75</v>
      </c>
      <c r="D9148" s="127">
        <v>0.39900000000000002</v>
      </c>
      <c r="E9148" s="128">
        <v>156</v>
      </c>
      <c r="F9148" s="128">
        <v>104</v>
      </c>
      <c r="G9148" s="126" t="s">
        <v>13743</v>
      </c>
      <c r="H9148" s="126" t="s">
        <v>21092</v>
      </c>
      <c r="I9148" s="126" t="s">
        <v>21093</v>
      </c>
      <c r="J9148" s="126" t="s">
        <v>26241</v>
      </c>
      <c r="K9148" s="9">
        <f>_xlfn.IFNA(VLOOKUP(Table5[[#This Row],[Section]],SubSill_Tier,2,FALSE),0)</f>
        <v>0</v>
      </c>
      <c r="L9148" s="9" t="str">
        <f t="shared" si="151"/>
        <v/>
      </c>
      <c r="M9148" s="205" t="str" cm="1">
        <f t="array" ref="M9148">_xlfn.IFS(NOT(ISERROR(VLOOKUP(Table5[[#This Row],[Section]],TB_notTB,1,FALSE))),"No",LEFT(Table5[[#This Row],[Section]],3)="ETB","PLS",LEFT(Table5[[#This Row],[Section]],1)="7","PDB",NOT(ISBLANK(Table5[[#This Row],[Section]])),"No")</f>
        <v>No</v>
      </c>
    </row>
    <row r="9149" spans="1:13" x14ac:dyDescent="0.25">
      <c r="A9149" s="126" t="s">
        <v>21982</v>
      </c>
      <c r="B9149" s="126" t="s">
        <v>21983</v>
      </c>
      <c r="C9149" s="126" t="s">
        <v>75</v>
      </c>
      <c r="D9149" s="127">
        <v>2.4089999999999998</v>
      </c>
      <c r="E9149" s="128">
        <v>503</v>
      </c>
      <c r="F9149" s="128">
        <v>397</v>
      </c>
      <c r="G9149" s="126" t="s">
        <v>13743</v>
      </c>
      <c r="H9149" s="126" t="s">
        <v>21092</v>
      </c>
      <c r="I9149" s="126" t="s">
        <v>21093</v>
      </c>
      <c r="J9149" s="126" t="s">
        <v>26241</v>
      </c>
      <c r="K9149" s="9">
        <f>_xlfn.IFNA(VLOOKUP(Table5[[#This Row],[Section]],SubSill_Tier,2,FALSE),0)</f>
        <v>0</v>
      </c>
      <c r="L9149" s="9" t="str">
        <f t="shared" si="151"/>
        <v/>
      </c>
      <c r="M9149" s="205" t="str" cm="1">
        <f t="array" ref="M9149">_xlfn.IFS(NOT(ISERROR(VLOOKUP(Table5[[#This Row],[Section]],TB_notTB,1,FALSE))),"No",LEFT(Table5[[#This Row],[Section]],3)="ETB","PLS",LEFT(Table5[[#This Row],[Section]],1)="7","PDB",NOT(ISBLANK(Table5[[#This Row],[Section]])),"No")</f>
        <v>No</v>
      </c>
    </row>
    <row r="9150" spans="1:13" x14ac:dyDescent="0.25">
      <c r="A9150" s="126" t="s">
        <v>21984</v>
      </c>
      <c r="B9150" s="126" t="s">
        <v>28343</v>
      </c>
      <c r="C9150" s="126" t="s">
        <v>75</v>
      </c>
      <c r="D9150" s="127">
        <v>1.6439999999999999</v>
      </c>
      <c r="E9150" s="128">
        <v>411</v>
      </c>
      <c r="F9150" s="128">
        <v>411</v>
      </c>
      <c r="G9150" s="126" t="s">
        <v>19729</v>
      </c>
      <c r="H9150" s="126" t="s">
        <v>20406</v>
      </c>
      <c r="I9150" s="126" t="s">
        <v>20407</v>
      </c>
      <c r="J9150" s="126" t="s">
        <v>26241</v>
      </c>
      <c r="K9150" s="9">
        <f>_xlfn.IFNA(VLOOKUP(Table5[[#This Row],[Section]],SubSill_Tier,2,FALSE),0)</f>
        <v>0</v>
      </c>
      <c r="L9150" s="9" t="str">
        <f t="shared" si="151"/>
        <v/>
      </c>
      <c r="M9150" s="205" t="str" cm="1">
        <f t="array" ref="M9150">_xlfn.IFS(NOT(ISERROR(VLOOKUP(Table5[[#This Row],[Section]],TB_notTB,1,FALSE))),"No",LEFT(Table5[[#This Row],[Section]],3)="ETB","PLS",LEFT(Table5[[#This Row],[Section]],1)="7","PDB",NOT(ISBLANK(Table5[[#This Row],[Section]])),"No")</f>
        <v>No</v>
      </c>
    </row>
    <row r="9151" spans="1:13" x14ac:dyDescent="0.25">
      <c r="A9151" s="126" t="s">
        <v>21985</v>
      </c>
      <c r="B9151" s="126" t="s">
        <v>21986</v>
      </c>
      <c r="C9151" s="126" t="s">
        <v>75</v>
      </c>
      <c r="D9151" s="127">
        <v>3.8969999999999998</v>
      </c>
      <c r="E9151" s="128">
        <v>725</v>
      </c>
      <c r="F9151" s="128">
        <v>484</v>
      </c>
      <c r="G9151" s="126" t="s">
        <v>19729</v>
      </c>
      <c r="H9151" s="126" t="s">
        <v>20406</v>
      </c>
      <c r="I9151" s="126" t="s">
        <v>20407</v>
      </c>
      <c r="J9151" s="126" t="s">
        <v>26332</v>
      </c>
      <c r="K9151" s="9">
        <f>_xlfn.IFNA(VLOOKUP(Table5[[#This Row],[Section]],SubSill_Tier,2,FALSE),0)</f>
        <v>0</v>
      </c>
      <c r="L9151" s="9" t="str">
        <f t="shared" si="151"/>
        <v/>
      </c>
      <c r="M9151" s="205" t="str" cm="1">
        <f t="array" ref="M9151">_xlfn.IFS(NOT(ISERROR(VLOOKUP(Table5[[#This Row],[Section]],TB_notTB,1,FALSE))),"No",LEFT(Table5[[#This Row],[Section]],3)="ETB","PLS",LEFT(Table5[[#This Row],[Section]],1)="7","PDB",NOT(ISBLANK(Table5[[#This Row],[Section]])),"No")</f>
        <v>No</v>
      </c>
    </row>
    <row r="9152" spans="1:13" x14ac:dyDescent="0.25">
      <c r="A9152" s="126" t="s">
        <v>21987</v>
      </c>
      <c r="B9152" s="126" t="s">
        <v>21988</v>
      </c>
      <c r="C9152" s="126" t="s">
        <v>75</v>
      </c>
      <c r="D9152" s="127">
        <v>4.57</v>
      </c>
      <c r="E9152" s="128">
        <v>850</v>
      </c>
      <c r="F9152" s="128">
        <v>567</v>
      </c>
      <c r="G9152" s="126" t="s">
        <v>19729</v>
      </c>
      <c r="H9152" s="126" t="s">
        <v>20406</v>
      </c>
      <c r="I9152" s="126" t="s">
        <v>20407</v>
      </c>
      <c r="J9152" s="126" t="s">
        <v>26332</v>
      </c>
      <c r="K9152" s="9">
        <f>_xlfn.IFNA(VLOOKUP(Table5[[#This Row],[Section]],SubSill_Tier,2,FALSE),0)</f>
        <v>0</v>
      </c>
      <c r="L9152" s="9" t="str">
        <f t="shared" si="151"/>
        <v/>
      </c>
      <c r="M9152" s="205" t="str" cm="1">
        <f t="array" ref="M9152">_xlfn.IFS(NOT(ISERROR(VLOOKUP(Table5[[#This Row],[Section]],TB_notTB,1,FALSE))),"No",LEFT(Table5[[#This Row],[Section]],3)="ETB","PLS",LEFT(Table5[[#This Row],[Section]],1)="7","PDB",NOT(ISBLANK(Table5[[#This Row],[Section]])),"No")</f>
        <v>No</v>
      </c>
    </row>
    <row r="9153" spans="1:13" x14ac:dyDescent="0.25">
      <c r="A9153" s="126" t="s">
        <v>21989</v>
      </c>
      <c r="B9153" s="126" t="s">
        <v>21990</v>
      </c>
      <c r="C9153" s="126" t="s">
        <v>75</v>
      </c>
      <c r="D9153" s="127">
        <v>2.0739999999999998</v>
      </c>
      <c r="E9153" s="128">
        <v>535</v>
      </c>
      <c r="F9153" s="128">
        <v>357</v>
      </c>
      <c r="G9153" s="126" t="s">
        <v>13793</v>
      </c>
      <c r="H9153" s="126" t="s">
        <v>21223</v>
      </c>
      <c r="I9153" s="126" t="s">
        <v>28014</v>
      </c>
      <c r="J9153" s="126" t="s">
        <v>26241</v>
      </c>
      <c r="K9153" s="9">
        <f>_xlfn.IFNA(VLOOKUP(Table5[[#This Row],[Section]],SubSill_Tier,2,FALSE),0)</f>
        <v>0</v>
      </c>
      <c r="L9153" s="9" t="str">
        <f t="shared" si="151"/>
        <v/>
      </c>
      <c r="M9153" s="205" t="str" cm="1">
        <f t="array" ref="M9153">_xlfn.IFS(NOT(ISERROR(VLOOKUP(Table5[[#This Row],[Section]],TB_notTB,1,FALSE))),"No",LEFT(Table5[[#This Row],[Section]],3)="ETB","PLS",LEFT(Table5[[#This Row],[Section]],1)="7","PDB",NOT(ISBLANK(Table5[[#This Row],[Section]])),"No")</f>
        <v>No</v>
      </c>
    </row>
    <row r="9154" spans="1:13" x14ac:dyDescent="0.25">
      <c r="A9154" s="126" t="s">
        <v>21991</v>
      </c>
      <c r="B9154" s="126" t="s">
        <v>21992</v>
      </c>
      <c r="C9154" s="126" t="s">
        <v>75</v>
      </c>
      <c r="D9154" s="127">
        <v>0.34799999999999998</v>
      </c>
      <c r="E9154" s="128">
        <v>174</v>
      </c>
      <c r="F9154" s="128">
        <v>116</v>
      </c>
      <c r="G9154" s="126" t="s">
        <v>13793</v>
      </c>
      <c r="H9154" s="126" t="s">
        <v>21223</v>
      </c>
      <c r="I9154" s="126" t="s">
        <v>28014</v>
      </c>
      <c r="J9154" s="126" t="s">
        <v>26241</v>
      </c>
      <c r="K9154" s="9">
        <f>_xlfn.IFNA(VLOOKUP(Table5[[#This Row],[Section]],SubSill_Tier,2,FALSE),0)</f>
        <v>0</v>
      </c>
      <c r="L9154" s="9" t="str">
        <f t="shared" ref="L9154:L9217" si="152">IFERROR(IF(LEFT(G9154,2)="AI",IF(_xlfn.NUMBERVALUE(IFERROR(LEFT(IF(ISERROR(FIND("X",UPPER(B9154))),UPPER(B9154),RIGHT(UPPER(B9154),LEN(UPPER(B9154))-FIND("~",SUBSTITUTE(UPPER(B9154),"X","~",LEN(UPPER(B9154))-LEN(SUBSTITUTE(UPPER(B9154),"X","")))))),FIND(" ",IF(ISERROR(FIND("X",UPPER(B9154))),UPPER(B9154),RIGHT(UPPER(B9154),LEN(UPPER(B9154))-FIND("~",SUBSTITUTE(UPPER(B9154),"X","~",LEN(UPPER(B9154))-LEN(SUBSTITUTE(UPPER(B9154),"X","")))))),1)-1),IF(ISERROR(FIND("X",UPPER(B9154))),UPPER(B9154),RIGHT(UPPER(B9154),LEN(UPPER(B9154))-FIND("~",SUBSTITUTE(UPPER(B9154),"X","~",LEN(UPPER(B9154))-LEN(SUBSTITUTE(UPPER(B9154),"X",""))))))),".")&gt;=5,"Wall",""),""),"")</f>
        <v/>
      </c>
      <c r="M9154" s="205" t="str" cm="1">
        <f t="array" ref="M9154">_xlfn.IFS(NOT(ISERROR(VLOOKUP(Table5[[#This Row],[Section]],TB_notTB,1,FALSE))),"No",LEFT(Table5[[#This Row],[Section]],3)="ETB","PLS",LEFT(Table5[[#This Row],[Section]],1)="7","PDB",NOT(ISBLANK(Table5[[#This Row],[Section]])),"No")</f>
        <v>No</v>
      </c>
    </row>
    <row r="9155" spans="1:13" x14ac:dyDescent="0.25">
      <c r="A9155" s="126" t="s">
        <v>21993</v>
      </c>
      <c r="B9155" s="126" t="s">
        <v>21994</v>
      </c>
      <c r="C9155" s="126" t="s">
        <v>75</v>
      </c>
      <c r="D9155" s="127">
        <v>0.26300000000000001</v>
      </c>
      <c r="E9155" s="128">
        <v>148</v>
      </c>
      <c r="F9155" s="128">
        <v>100</v>
      </c>
      <c r="G9155" s="126" t="s">
        <v>13793</v>
      </c>
      <c r="H9155" s="126" t="s">
        <v>21223</v>
      </c>
      <c r="I9155" s="126" t="s">
        <v>28014</v>
      </c>
      <c r="J9155" s="126" t="s">
        <v>26241</v>
      </c>
      <c r="K9155" s="9">
        <f>_xlfn.IFNA(VLOOKUP(Table5[[#This Row],[Section]],SubSill_Tier,2,FALSE),0)</f>
        <v>0</v>
      </c>
      <c r="L9155" s="9" t="str">
        <f t="shared" si="152"/>
        <v/>
      </c>
      <c r="M9155" s="205" t="str" cm="1">
        <f t="array" ref="M9155">_xlfn.IFS(NOT(ISERROR(VLOOKUP(Table5[[#This Row],[Section]],TB_notTB,1,FALSE))),"No",LEFT(Table5[[#This Row],[Section]],3)="ETB","PLS",LEFT(Table5[[#This Row],[Section]],1)="7","PDB",NOT(ISBLANK(Table5[[#This Row],[Section]])),"No")</f>
        <v>No</v>
      </c>
    </row>
    <row r="9156" spans="1:13" x14ac:dyDescent="0.25">
      <c r="A9156" s="126" t="s">
        <v>21995</v>
      </c>
      <c r="B9156" s="126" t="s">
        <v>21996</v>
      </c>
      <c r="C9156" s="126" t="s">
        <v>75</v>
      </c>
      <c r="D9156" s="127">
        <v>0.46800000000000003</v>
      </c>
      <c r="E9156" s="128">
        <v>210</v>
      </c>
      <c r="F9156" s="128">
        <v>163</v>
      </c>
      <c r="G9156" s="126" t="s">
        <v>13793</v>
      </c>
      <c r="H9156" s="126" t="s">
        <v>21223</v>
      </c>
      <c r="I9156" s="126" t="s">
        <v>28014</v>
      </c>
      <c r="J9156" s="126" t="s">
        <v>26241</v>
      </c>
      <c r="K9156" s="9">
        <f>_xlfn.IFNA(VLOOKUP(Table5[[#This Row],[Section]],SubSill_Tier,2,FALSE),0)</f>
        <v>0</v>
      </c>
      <c r="L9156" s="9" t="str">
        <f t="shared" si="152"/>
        <v/>
      </c>
      <c r="M9156" s="205" t="str" cm="1">
        <f t="array" ref="M9156">_xlfn.IFS(NOT(ISERROR(VLOOKUP(Table5[[#This Row],[Section]],TB_notTB,1,FALSE))),"No",LEFT(Table5[[#This Row],[Section]],3)="ETB","PLS",LEFT(Table5[[#This Row],[Section]],1)="7","PDB",NOT(ISBLANK(Table5[[#This Row],[Section]])),"No")</f>
        <v>No</v>
      </c>
    </row>
    <row r="9157" spans="1:13" x14ac:dyDescent="0.25">
      <c r="A9157" s="126" t="s">
        <v>21997</v>
      </c>
      <c r="B9157" s="126" t="s">
        <v>21998</v>
      </c>
      <c r="C9157" s="126" t="s">
        <v>75</v>
      </c>
      <c r="D9157" s="127">
        <v>0.76700000000000002</v>
      </c>
      <c r="E9157" s="128">
        <v>320</v>
      </c>
      <c r="F9157" s="128">
        <v>213</v>
      </c>
      <c r="G9157" s="126" t="s">
        <v>13793</v>
      </c>
      <c r="H9157" s="126" t="s">
        <v>21223</v>
      </c>
      <c r="I9157" s="126" t="s">
        <v>28014</v>
      </c>
      <c r="J9157" s="126" t="s">
        <v>26241</v>
      </c>
      <c r="K9157" s="9">
        <f>_xlfn.IFNA(VLOOKUP(Table5[[#This Row],[Section]],SubSill_Tier,2,FALSE),0)</f>
        <v>0</v>
      </c>
      <c r="L9157" s="9" t="str">
        <f t="shared" si="152"/>
        <v/>
      </c>
      <c r="M9157" s="205" t="str" cm="1">
        <f t="array" ref="M9157">_xlfn.IFS(NOT(ISERROR(VLOOKUP(Table5[[#This Row],[Section]],TB_notTB,1,FALSE))),"No",LEFT(Table5[[#This Row],[Section]],3)="ETB","PLS",LEFT(Table5[[#This Row],[Section]],1)="7","PDB",NOT(ISBLANK(Table5[[#This Row],[Section]])),"No")</f>
        <v>No</v>
      </c>
    </row>
    <row r="9158" spans="1:13" x14ac:dyDescent="0.25">
      <c r="A9158" s="126" t="s">
        <v>21999</v>
      </c>
      <c r="B9158" s="126" t="s">
        <v>22000</v>
      </c>
      <c r="C9158" s="126" t="s">
        <v>75</v>
      </c>
      <c r="D9158" s="127">
        <v>0.81699999999999995</v>
      </c>
      <c r="E9158" s="128">
        <v>335</v>
      </c>
      <c r="F9158" s="128">
        <v>223</v>
      </c>
      <c r="G9158" s="126" t="s">
        <v>13793</v>
      </c>
      <c r="H9158" s="126" t="s">
        <v>21223</v>
      </c>
      <c r="I9158" s="126" t="s">
        <v>28014</v>
      </c>
      <c r="J9158" s="126" t="s">
        <v>26241</v>
      </c>
      <c r="K9158" s="9">
        <f>_xlfn.IFNA(VLOOKUP(Table5[[#This Row],[Section]],SubSill_Tier,2,FALSE),0)</f>
        <v>0</v>
      </c>
      <c r="L9158" s="9" t="str">
        <f t="shared" si="152"/>
        <v/>
      </c>
      <c r="M9158" s="205" t="str" cm="1">
        <f t="array" ref="M9158">_xlfn.IFS(NOT(ISERROR(VLOOKUP(Table5[[#This Row],[Section]],TB_notTB,1,FALSE))),"No",LEFT(Table5[[#This Row],[Section]],3)="ETB","PLS",LEFT(Table5[[#This Row],[Section]],1)="7","PDB",NOT(ISBLANK(Table5[[#This Row],[Section]])),"No")</f>
        <v>No</v>
      </c>
    </row>
    <row r="9159" spans="1:13" x14ac:dyDescent="0.25">
      <c r="A9159" s="126" t="s">
        <v>22001</v>
      </c>
      <c r="B9159" s="126" t="s">
        <v>22002</v>
      </c>
      <c r="C9159" s="126" t="s">
        <v>75</v>
      </c>
      <c r="D9159" s="127">
        <v>2.1970000000000001</v>
      </c>
      <c r="E9159" s="128">
        <v>596</v>
      </c>
      <c r="F9159" s="128">
        <v>397</v>
      </c>
      <c r="G9159" s="126" t="s">
        <v>13793</v>
      </c>
      <c r="H9159" s="126" t="s">
        <v>21223</v>
      </c>
      <c r="I9159" s="126" t="s">
        <v>28014</v>
      </c>
      <c r="J9159" s="126" t="s">
        <v>26241</v>
      </c>
      <c r="K9159" s="9">
        <f>_xlfn.IFNA(VLOOKUP(Table5[[#This Row],[Section]],SubSill_Tier,2,FALSE),0)</f>
        <v>0</v>
      </c>
      <c r="L9159" s="9" t="str">
        <f t="shared" si="152"/>
        <v/>
      </c>
      <c r="M9159" s="205" t="str" cm="1">
        <f t="array" ref="M9159">_xlfn.IFS(NOT(ISERROR(VLOOKUP(Table5[[#This Row],[Section]],TB_notTB,1,FALSE))),"No",LEFT(Table5[[#This Row],[Section]],3)="ETB","PLS",LEFT(Table5[[#This Row],[Section]],1)="7","PDB",NOT(ISBLANK(Table5[[#This Row],[Section]])),"No")</f>
        <v>No</v>
      </c>
    </row>
    <row r="9160" spans="1:13" x14ac:dyDescent="0.25">
      <c r="A9160" s="126" t="s">
        <v>22003</v>
      </c>
      <c r="B9160" s="126" t="s">
        <v>22004</v>
      </c>
      <c r="C9160" s="126" t="s">
        <v>75</v>
      </c>
      <c r="D9160" s="127">
        <v>1.9850000000000001</v>
      </c>
      <c r="E9160" s="128">
        <v>610</v>
      </c>
      <c r="F9160" s="128">
        <v>407</v>
      </c>
      <c r="G9160" s="126" t="s">
        <v>13793</v>
      </c>
      <c r="H9160" s="126" t="s">
        <v>21223</v>
      </c>
      <c r="I9160" s="126" t="s">
        <v>28014</v>
      </c>
      <c r="J9160" s="126" t="s">
        <v>26241</v>
      </c>
      <c r="K9160" s="9">
        <f>_xlfn.IFNA(VLOOKUP(Table5[[#This Row],[Section]],SubSill_Tier,2,FALSE),0)</f>
        <v>0</v>
      </c>
      <c r="L9160" s="9" t="str">
        <f t="shared" si="152"/>
        <v/>
      </c>
      <c r="M9160" s="205" t="str" cm="1">
        <f t="array" ref="M9160">_xlfn.IFS(NOT(ISERROR(VLOOKUP(Table5[[#This Row],[Section]],TB_notTB,1,FALSE))),"No",LEFT(Table5[[#This Row],[Section]],3)="ETB","PLS",LEFT(Table5[[#This Row],[Section]],1)="7","PDB",NOT(ISBLANK(Table5[[#This Row],[Section]])),"No")</f>
        <v>No</v>
      </c>
    </row>
    <row r="9161" spans="1:13" x14ac:dyDescent="0.25">
      <c r="A9161" s="126" t="s">
        <v>22005</v>
      </c>
      <c r="B9161" s="126" t="s">
        <v>22006</v>
      </c>
      <c r="C9161" s="126" t="s">
        <v>75</v>
      </c>
      <c r="D9161" s="127">
        <v>1.325</v>
      </c>
      <c r="E9161" s="128">
        <v>542</v>
      </c>
      <c r="F9161" s="128">
        <v>361</v>
      </c>
      <c r="G9161" s="126" t="s">
        <v>13793</v>
      </c>
      <c r="H9161" s="126" t="s">
        <v>21223</v>
      </c>
      <c r="I9161" s="126" t="s">
        <v>28014</v>
      </c>
      <c r="J9161" s="126" t="s">
        <v>26241</v>
      </c>
      <c r="K9161" s="9">
        <f>_xlfn.IFNA(VLOOKUP(Table5[[#This Row],[Section]],SubSill_Tier,2,FALSE),0)</f>
        <v>0</v>
      </c>
      <c r="L9161" s="9" t="str">
        <f t="shared" si="152"/>
        <v/>
      </c>
      <c r="M9161" s="205" t="str" cm="1">
        <f t="array" ref="M9161">_xlfn.IFS(NOT(ISERROR(VLOOKUP(Table5[[#This Row],[Section]],TB_notTB,1,FALSE))),"No",LEFT(Table5[[#This Row],[Section]],3)="ETB","PLS",LEFT(Table5[[#This Row],[Section]],1)="7","PDB",NOT(ISBLANK(Table5[[#This Row],[Section]])),"No")</f>
        <v>No</v>
      </c>
    </row>
    <row r="9162" spans="1:13" x14ac:dyDescent="0.25">
      <c r="A9162" s="126" t="s">
        <v>22276</v>
      </c>
      <c r="B9162" s="126" t="s">
        <v>22277</v>
      </c>
      <c r="C9162" s="126" t="s">
        <v>75</v>
      </c>
      <c r="D9162" s="127">
        <v>6.0380000000000003</v>
      </c>
      <c r="E9162" s="128">
        <v>1171</v>
      </c>
      <c r="F9162" s="128">
        <v>781</v>
      </c>
      <c r="G9162" s="126" t="s">
        <v>13815</v>
      </c>
      <c r="H9162" s="126" t="s">
        <v>20374</v>
      </c>
      <c r="I9162" s="126" t="s">
        <v>20375</v>
      </c>
      <c r="J9162" s="126" t="s">
        <v>26245</v>
      </c>
      <c r="K9162" s="9">
        <f>_xlfn.IFNA(VLOOKUP(Table5[[#This Row],[Section]],SubSill_Tier,2,FALSE),0)</f>
        <v>0</v>
      </c>
      <c r="L9162" s="9" t="str">
        <f t="shared" si="152"/>
        <v/>
      </c>
      <c r="M9162" s="205" t="str" cm="1">
        <f t="array" ref="M9162">_xlfn.IFS(NOT(ISERROR(VLOOKUP(Table5[[#This Row],[Section]],TB_notTB,1,FALSE))),"No",LEFT(Table5[[#This Row],[Section]],3)="ETB","PLS",LEFT(Table5[[#This Row],[Section]],1)="7","PDB",NOT(ISBLANK(Table5[[#This Row],[Section]])),"No")</f>
        <v>No</v>
      </c>
    </row>
    <row r="9163" spans="1:13" x14ac:dyDescent="0.25">
      <c r="A9163" s="126" t="s">
        <v>22278</v>
      </c>
      <c r="B9163" s="126" t="s">
        <v>22279</v>
      </c>
      <c r="C9163" s="126" t="s">
        <v>75</v>
      </c>
      <c r="D9163" s="127">
        <v>4.9279999999999999</v>
      </c>
      <c r="E9163" s="128">
        <v>989</v>
      </c>
      <c r="F9163" s="128">
        <v>660</v>
      </c>
      <c r="G9163" s="126" t="s">
        <v>13815</v>
      </c>
      <c r="H9163" s="126" t="s">
        <v>20374</v>
      </c>
      <c r="I9163" s="126" t="s">
        <v>20375</v>
      </c>
      <c r="J9163" s="126" t="s">
        <v>26332</v>
      </c>
      <c r="K9163" s="9">
        <f>_xlfn.IFNA(VLOOKUP(Table5[[#This Row],[Section]],SubSill_Tier,2,FALSE),0)</f>
        <v>0</v>
      </c>
      <c r="L9163" s="9" t="str">
        <f t="shared" si="152"/>
        <v/>
      </c>
      <c r="M9163" s="205" t="str" cm="1">
        <f t="array" ref="M9163">_xlfn.IFS(NOT(ISERROR(VLOOKUP(Table5[[#This Row],[Section]],TB_notTB,1,FALSE))),"No",LEFT(Table5[[#This Row],[Section]],3)="ETB","PLS",LEFT(Table5[[#This Row],[Section]],1)="7","PDB",NOT(ISBLANK(Table5[[#This Row],[Section]])),"No")</f>
        <v>No</v>
      </c>
    </row>
    <row r="9164" spans="1:13" x14ac:dyDescent="0.25">
      <c r="A9164" s="126" t="s">
        <v>22280</v>
      </c>
      <c r="B9164" s="126" t="s">
        <v>22281</v>
      </c>
      <c r="C9164" s="126" t="s">
        <v>75</v>
      </c>
      <c r="D9164" s="127">
        <v>3.2559999999999998</v>
      </c>
      <c r="E9164" s="128">
        <v>802</v>
      </c>
      <c r="F9164" s="128">
        <v>535</v>
      </c>
      <c r="G9164" s="126" t="s">
        <v>13793</v>
      </c>
      <c r="H9164" s="126" t="s">
        <v>21223</v>
      </c>
      <c r="I9164" s="126" t="s">
        <v>28014</v>
      </c>
      <c r="J9164" s="126" t="s">
        <v>26332</v>
      </c>
      <c r="K9164" s="9">
        <f>_xlfn.IFNA(VLOOKUP(Table5[[#This Row],[Section]],SubSill_Tier,2,FALSE),0)</f>
        <v>0</v>
      </c>
      <c r="L9164" s="9" t="str">
        <f t="shared" si="152"/>
        <v/>
      </c>
      <c r="M9164" s="205" t="str" cm="1">
        <f t="array" ref="M9164">_xlfn.IFS(NOT(ISERROR(VLOOKUP(Table5[[#This Row],[Section]],TB_notTB,1,FALSE))),"No",LEFT(Table5[[#This Row],[Section]],3)="ETB","PLS",LEFT(Table5[[#This Row],[Section]],1)="7","PDB",NOT(ISBLANK(Table5[[#This Row],[Section]])),"No")</f>
        <v>No</v>
      </c>
    </row>
    <row r="9165" spans="1:13" x14ac:dyDescent="0.25">
      <c r="A9165" s="126" t="s">
        <v>22282</v>
      </c>
      <c r="B9165" s="126" t="s">
        <v>22283</v>
      </c>
      <c r="C9165" s="126" t="s">
        <v>75</v>
      </c>
      <c r="D9165" s="127">
        <v>3.1280000000000001</v>
      </c>
      <c r="E9165" s="128">
        <v>741</v>
      </c>
      <c r="F9165" s="128">
        <v>494</v>
      </c>
      <c r="G9165" s="126" t="s">
        <v>13793</v>
      </c>
      <c r="H9165" s="126" t="s">
        <v>21223</v>
      </c>
      <c r="I9165" s="126" t="s">
        <v>28014</v>
      </c>
      <c r="J9165" s="126" t="s">
        <v>26332</v>
      </c>
      <c r="K9165" s="9">
        <f>_xlfn.IFNA(VLOOKUP(Table5[[#This Row],[Section]],SubSill_Tier,2,FALSE),0)</f>
        <v>0</v>
      </c>
      <c r="L9165" s="9" t="str">
        <f t="shared" si="152"/>
        <v/>
      </c>
      <c r="M9165" s="205" t="str" cm="1">
        <f t="array" ref="M9165">_xlfn.IFS(NOT(ISERROR(VLOOKUP(Table5[[#This Row],[Section]],TB_notTB,1,FALSE))),"No",LEFT(Table5[[#This Row],[Section]],3)="ETB","PLS",LEFT(Table5[[#This Row],[Section]],1)="7","PDB",NOT(ISBLANK(Table5[[#This Row],[Section]])),"No")</f>
        <v>No</v>
      </c>
    </row>
    <row r="9166" spans="1:13" x14ac:dyDescent="0.25">
      <c r="A9166" s="126" t="s">
        <v>22284</v>
      </c>
      <c r="B9166" s="126" t="s">
        <v>22285</v>
      </c>
      <c r="C9166" s="126" t="s">
        <v>75</v>
      </c>
      <c r="D9166" s="127">
        <v>4.8570000000000002</v>
      </c>
      <c r="E9166" s="128">
        <v>718</v>
      </c>
      <c r="F9166" s="128">
        <v>481</v>
      </c>
      <c r="G9166" s="126" t="s">
        <v>21261</v>
      </c>
      <c r="H9166" s="126" t="s">
        <v>21262</v>
      </c>
      <c r="I9166" s="126" t="s">
        <v>21263</v>
      </c>
      <c r="J9166" s="126" t="s">
        <v>26332</v>
      </c>
      <c r="K9166" s="9">
        <f>_xlfn.IFNA(VLOOKUP(Table5[[#This Row],[Section]],SubSill_Tier,2,FALSE),0)</f>
        <v>0</v>
      </c>
      <c r="L9166" s="9" t="str">
        <f t="shared" si="152"/>
        <v/>
      </c>
      <c r="M9166" s="205" t="str" cm="1">
        <f t="array" ref="M9166">_xlfn.IFS(NOT(ISERROR(VLOOKUP(Table5[[#This Row],[Section]],TB_notTB,1,FALSE))),"No",LEFT(Table5[[#This Row],[Section]],3)="ETB","PLS",LEFT(Table5[[#This Row],[Section]],1)="7","PDB",NOT(ISBLANK(Table5[[#This Row],[Section]])),"No")</f>
        <v>No</v>
      </c>
    </row>
    <row r="9167" spans="1:13" x14ac:dyDescent="0.25">
      <c r="A9167" s="126" t="s">
        <v>22286</v>
      </c>
      <c r="B9167" s="126" t="s">
        <v>22287</v>
      </c>
      <c r="C9167" s="126" t="s">
        <v>75</v>
      </c>
      <c r="D9167" s="127">
        <v>5.6269999999999998</v>
      </c>
      <c r="E9167" s="128">
        <v>813</v>
      </c>
      <c r="F9167" s="128">
        <v>540</v>
      </c>
      <c r="G9167" s="126" t="s">
        <v>21261</v>
      </c>
      <c r="H9167" s="126" t="s">
        <v>21262</v>
      </c>
      <c r="I9167" s="126" t="s">
        <v>21263</v>
      </c>
      <c r="J9167" s="126" t="s">
        <v>26244</v>
      </c>
      <c r="K9167" s="9">
        <f>_xlfn.IFNA(VLOOKUP(Table5[[#This Row],[Section]],SubSill_Tier,2,FALSE),0)</f>
        <v>0</v>
      </c>
      <c r="L9167" s="9" t="str">
        <f t="shared" si="152"/>
        <v/>
      </c>
      <c r="M9167" s="205" t="str" cm="1">
        <f t="array" ref="M9167">_xlfn.IFS(NOT(ISERROR(VLOOKUP(Table5[[#This Row],[Section]],TB_notTB,1,FALSE))),"No",LEFT(Table5[[#This Row],[Section]],3)="ETB","PLS",LEFT(Table5[[#This Row],[Section]],1)="7","PDB",NOT(ISBLANK(Table5[[#This Row],[Section]])),"No")</f>
        <v>No</v>
      </c>
    </row>
    <row r="9168" spans="1:13" x14ac:dyDescent="0.25">
      <c r="A9168" s="126" t="s">
        <v>22288</v>
      </c>
      <c r="B9168" s="126" t="s">
        <v>22289</v>
      </c>
      <c r="C9168" s="126" t="s">
        <v>75</v>
      </c>
      <c r="D9168" s="127">
        <v>6.4779999999999998</v>
      </c>
      <c r="E9168" s="128">
        <v>918</v>
      </c>
      <c r="F9168" s="128">
        <v>606</v>
      </c>
      <c r="G9168" s="126" t="s">
        <v>21261</v>
      </c>
      <c r="H9168" s="126" t="s">
        <v>21262</v>
      </c>
      <c r="I9168" s="126" t="s">
        <v>21263</v>
      </c>
      <c r="J9168" s="126" t="s">
        <v>26244</v>
      </c>
      <c r="K9168" s="9">
        <f>_xlfn.IFNA(VLOOKUP(Table5[[#This Row],[Section]],SubSill_Tier,2,FALSE),0)</f>
        <v>0</v>
      </c>
      <c r="L9168" s="9" t="str">
        <f t="shared" si="152"/>
        <v/>
      </c>
      <c r="M9168" s="205" t="str" cm="1">
        <f t="array" ref="M9168">_xlfn.IFS(NOT(ISERROR(VLOOKUP(Table5[[#This Row],[Section]],TB_notTB,1,FALSE))),"No",LEFT(Table5[[#This Row],[Section]],3)="ETB","PLS",LEFT(Table5[[#This Row],[Section]],1)="7","PDB",NOT(ISBLANK(Table5[[#This Row],[Section]])),"No")</f>
        <v>No</v>
      </c>
    </row>
    <row r="9169" spans="1:13" x14ac:dyDescent="0.25">
      <c r="A9169" s="126" t="s">
        <v>22290</v>
      </c>
      <c r="B9169" s="126" t="s">
        <v>22291</v>
      </c>
      <c r="C9169" s="126" t="s">
        <v>75</v>
      </c>
      <c r="D9169" s="127">
        <v>0.47699999999999998</v>
      </c>
      <c r="E9169" s="128">
        <v>114</v>
      </c>
      <c r="F9169" s="128">
        <v>114</v>
      </c>
      <c r="G9169" s="126" t="s">
        <v>14511</v>
      </c>
      <c r="H9169" s="126" t="s">
        <v>21236</v>
      </c>
      <c r="I9169" s="126" t="s">
        <v>21237</v>
      </c>
      <c r="J9169" s="126" t="s">
        <v>26241</v>
      </c>
      <c r="K9169" s="9">
        <f>_xlfn.IFNA(VLOOKUP(Table5[[#This Row],[Section]],SubSill_Tier,2,FALSE),0)</f>
        <v>0</v>
      </c>
      <c r="L9169" s="9" t="str">
        <f t="shared" si="152"/>
        <v/>
      </c>
      <c r="M9169" s="205" t="str" cm="1">
        <f t="array" ref="M9169">_xlfn.IFS(NOT(ISERROR(VLOOKUP(Table5[[#This Row],[Section]],TB_notTB,1,FALSE))),"No",LEFT(Table5[[#This Row],[Section]],3)="ETB","PLS",LEFT(Table5[[#This Row],[Section]],1)="7","PDB",NOT(ISBLANK(Table5[[#This Row],[Section]])),"No")</f>
        <v>No</v>
      </c>
    </row>
    <row r="9170" spans="1:13" x14ac:dyDescent="0.25">
      <c r="A9170" s="126" t="s">
        <v>22292</v>
      </c>
      <c r="B9170" s="126" t="s">
        <v>22293</v>
      </c>
      <c r="C9170" s="126" t="s">
        <v>75</v>
      </c>
      <c r="D9170" s="127">
        <v>0.47899999999999998</v>
      </c>
      <c r="E9170" s="128">
        <v>117</v>
      </c>
      <c r="F9170" s="128">
        <v>117</v>
      </c>
      <c r="G9170" s="126" t="s">
        <v>14511</v>
      </c>
      <c r="H9170" s="126" t="s">
        <v>21236</v>
      </c>
      <c r="I9170" s="126" t="s">
        <v>21237</v>
      </c>
      <c r="J9170" s="126" t="s">
        <v>26241</v>
      </c>
      <c r="K9170" s="9">
        <f>_xlfn.IFNA(VLOOKUP(Table5[[#This Row],[Section]],SubSill_Tier,2,FALSE),0)</f>
        <v>0</v>
      </c>
      <c r="L9170" s="9" t="str">
        <f t="shared" si="152"/>
        <v/>
      </c>
      <c r="M9170" s="205" t="str" cm="1">
        <f t="array" ref="M9170">_xlfn.IFS(NOT(ISERROR(VLOOKUP(Table5[[#This Row],[Section]],TB_notTB,1,FALSE))),"No",LEFT(Table5[[#This Row],[Section]],3)="ETB","PLS",LEFT(Table5[[#This Row],[Section]],1)="7","PDB",NOT(ISBLANK(Table5[[#This Row],[Section]])),"No")</f>
        <v>No</v>
      </c>
    </row>
    <row r="9171" spans="1:13" x14ac:dyDescent="0.25">
      <c r="A9171" s="126" t="s">
        <v>22294</v>
      </c>
      <c r="B9171" s="126" t="s">
        <v>22295</v>
      </c>
      <c r="C9171" s="126" t="s">
        <v>98</v>
      </c>
      <c r="D9171" s="127">
        <v>2.488</v>
      </c>
      <c r="E9171" s="128">
        <v>373</v>
      </c>
      <c r="F9171" s="128">
        <v>285</v>
      </c>
      <c r="G9171" s="126" t="s">
        <v>18069</v>
      </c>
      <c r="H9171" s="126" t="s">
        <v>20619</v>
      </c>
      <c r="I9171" s="126" t="s">
        <v>20620</v>
      </c>
      <c r="J9171" s="126" t="s">
        <v>26357</v>
      </c>
      <c r="K9171" s="9">
        <f>_xlfn.IFNA(VLOOKUP(Table5[[#This Row],[Section]],SubSill_Tier,2,FALSE),0)</f>
        <v>0</v>
      </c>
      <c r="L9171" s="9" t="str">
        <f t="shared" si="152"/>
        <v/>
      </c>
      <c r="M9171" s="205" t="str" cm="1">
        <f t="array" ref="M9171">_xlfn.IFS(NOT(ISERROR(VLOOKUP(Table5[[#This Row],[Section]],TB_notTB,1,FALSE))),"No",LEFT(Table5[[#This Row],[Section]],3)="ETB","PLS",LEFT(Table5[[#This Row],[Section]],1)="7","PDB",NOT(ISBLANK(Table5[[#This Row],[Section]])),"No")</f>
        <v>No</v>
      </c>
    </row>
    <row r="9172" spans="1:13" x14ac:dyDescent="0.25">
      <c r="A9172" s="126" t="s">
        <v>22296</v>
      </c>
      <c r="B9172" s="126" t="s">
        <v>22297</v>
      </c>
      <c r="C9172" s="126" t="s">
        <v>98</v>
      </c>
      <c r="D9172" s="127">
        <v>0.28599999999999998</v>
      </c>
      <c r="E9172" s="128">
        <v>163</v>
      </c>
      <c r="F9172" s="128">
        <v>107</v>
      </c>
      <c r="G9172" s="126" t="s">
        <v>18069</v>
      </c>
      <c r="H9172" s="126" t="s">
        <v>20619</v>
      </c>
      <c r="I9172" s="126" t="s">
        <v>20620</v>
      </c>
      <c r="J9172" s="126" t="s">
        <v>26357</v>
      </c>
      <c r="K9172" s="9">
        <f>_xlfn.IFNA(VLOOKUP(Table5[[#This Row],[Section]],SubSill_Tier,2,FALSE),0)</f>
        <v>0</v>
      </c>
      <c r="L9172" s="9" t="str">
        <f t="shared" si="152"/>
        <v/>
      </c>
      <c r="M9172" s="205" t="str" cm="1">
        <f t="array" ref="M9172">_xlfn.IFS(NOT(ISERROR(VLOOKUP(Table5[[#This Row],[Section]],TB_notTB,1,FALSE))),"No",LEFT(Table5[[#This Row],[Section]],3)="ETB","PLS",LEFT(Table5[[#This Row],[Section]],1)="7","PDB",NOT(ISBLANK(Table5[[#This Row],[Section]])),"No")</f>
        <v>No</v>
      </c>
    </row>
    <row r="9173" spans="1:13" x14ac:dyDescent="0.25">
      <c r="A9173" s="126" t="s">
        <v>22298</v>
      </c>
      <c r="B9173" s="126" t="s">
        <v>22299</v>
      </c>
      <c r="C9173" s="126" t="s">
        <v>98</v>
      </c>
      <c r="D9173" s="127">
        <v>2.2069999999999999</v>
      </c>
      <c r="E9173" s="128">
        <v>369</v>
      </c>
      <c r="F9173" s="128">
        <v>283</v>
      </c>
      <c r="G9173" s="126" t="s">
        <v>18069</v>
      </c>
      <c r="H9173" s="126" t="s">
        <v>20619</v>
      </c>
      <c r="I9173" s="126" t="s">
        <v>20620</v>
      </c>
      <c r="J9173" s="126" t="s">
        <v>26358</v>
      </c>
      <c r="K9173" s="9">
        <f>_xlfn.IFNA(VLOOKUP(Table5[[#This Row],[Section]],SubSill_Tier,2,FALSE),0)</f>
        <v>0</v>
      </c>
      <c r="L9173" s="9" t="str">
        <f t="shared" si="152"/>
        <v/>
      </c>
      <c r="M9173" s="205" t="str" cm="1">
        <f t="array" ref="M9173">_xlfn.IFS(NOT(ISERROR(VLOOKUP(Table5[[#This Row],[Section]],TB_notTB,1,FALSE))),"No",LEFT(Table5[[#This Row],[Section]],3)="ETB","PLS",LEFT(Table5[[#This Row],[Section]],1)="7","PDB",NOT(ISBLANK(Table5[[#This Row],[Section]])),"No")</f>
        <v>No</v>
      </c>
    </row>
    <row r="9174" spans="1:13" x14ac:dyDescent="0.25">
      <c r="A9174" s="126" t="s">
        <v>22300</v>
      </c>
      <c r="B9174" s="126" t="s">
        <v>22577</v>
      </c>
      <c r="C9174" s="126" t="s">
        <v>75</v>
      </c>
      <c r="D9174" s="127">
        <v>0.84099999999999997</v>
      </c>
      <c r="E9174" s="128">
        <v>229</v>
      </c>
      <c r="F9174" s="128">
        <v>169</v>
      </c>
      <c r="G9174" s="126" t="s">
        <v>14979</v>
      </c>
      <c r="H9174" s="126" t="s">
        <v>21162</v>
      </c>
      <c r="I9174" s="126" t="s">
        <v>22110</v>
      </c>
      <c r="J9174" s="126" t="s">
        <v>26278</v>
      </c>
      <c r="K9174" s="9">
        <f>_xlfn.IFNA(VLOOKUP(Table5[[#This Row],[Section]],SubSill_Tier,2,FALSE),0)</f>
        <v>0</v>
      </c>
      <c r="L9174" s="9" t="str">
        <f t="shared" si="152"/>
        <v/>
      </c>
      <c r="M9174" s="205" t="str" cm="1">
        <f t="array" ref="M9174">_xlfn.IFS(NOT(ISERROR(VLOOKUP(Table5[[#This Row],[Section]],TB_notTB,1,FALSE))),"No",LEFT(Table5[[#This Row],[Section]],3)="ETB","PLS",LEFT(Table5[[#This Row],[Section]],1)="7","PDB",NOT(ISBLANK(Table5[[#This Row],[Section]])),"No")</f>
        <v>No</v>
      </c>
    </row>
    <row r="9175" spans="1:13" x14ac:dyDescent="0.25">
      <c r="A9175" s="126" t="s">
        <v>22301</v>
      </c>
      <c r="B9175" s="126" t="s">
        <v>22578</v>
      </c>
      <c r="C9175" s="126" t="s">
        <v>75</v>
      </c>
      <c r="D9175" s="127">
        <v>0.78400000000000003</v>
      </c>
      <c r="E9175" s="128">
        <v>203</v>
      </c>
      <c r="F9175" s="128">
        <v>143</v>
      </c>
      <c r="G9175" s="126" t="s">
        <v>14979</v>
      </c>
      <c r="H9175" s="126" t="s">
        <v>21162</v>
      </c>
      <c r="I9175" s="126" t="s">
        <v>22110</v>
      </c>
      <c r="J9175" s="126" t="s">
        <v>26278</v>
      </c>
      <c r="K9175" s="9">
        <f>_xlfn.IFNA(VLOOKUP(Table5[[#This Row],[Section]],SubSill_Tier,2,FALSE),0)</f>
        <v>0</v>
      </c>
      <c r="L9175" s="9" t="str">
        <f t="shared" si="152"/>
        <v/>
      </c>
      <c r="M9175" s="205" t="str" cm="1">
        <f t="array" ref="M9175">_xlfn.IFS(NOT(ISERROR(VLOOKUP(Table5[[#This Row],[Section]],TB_notTB,1,FALSE))),"No",LEFT(Table5[[#This Row],[Section]],3)="ETB","PLS",LEFT(Table5[[#This Row],[Section]],1)="7","PDB",NOT(ISBLANK(Table5[[#This Row],[Section]])),"No")</f>
        <v>No</v>
      </c>
    </row>
    <row r="9176" spans="1:13" x14ac:dyDescent="0.25">
      <c r="A9176" s="126" t="s">
        <v>22302</v>
      </c>
      <c r="B9176" s="126" t="s">
        <v>22579</v>
      </c>
      <c r="C9176" s="126" t="s">
        <v>75</v>
      </c>
      <c r="D9176" s="127">
        <v>1.069</v>
      </c>
      <c r="E9176" s="128">
        <v>402</v>
      </c>
      <c r="F9176" s="128">
        <v>268</v>
      </c>
      <c r="G9176" s="126" t="s">
        <v>14979</v>
      </c>
      <c r="H9176" s="126" t="s">
        <v>21162</v>
      </c>
      <c r="I9176" s="126" t="s">
        <v>22110</v>
      </c>
      <c r="J9176" s="126" t="s">
        <v>26278</v>
      </c>
      <c r="K9176" s="9">
        <f>_xlfn.IFNA(VLOOKUP(Table5[[#This Row],[Section]],SubSill_Tier,2,FALSE),0)</f>
        <v>0</v>
      </c>
      <c r="L9176" s="9" t="str">
        <f t="shared" si="152"/>
        <v/>
      </c>
      <c r="M9176" s="205" t="str" cm="1">
        <f t="array" ref="M9176">_xlfn.IFS(NOT(ISERROR(VLOOKUP(Table5[[#This Row],[Section]],TB_notTB,1,FALSE))),"No",LEFT(Table5[[#This Row],[Section]],3)="ETB","PLS",LEFT(Table5[[#This Row],[Section]],1)="7","PDB",NOT(ISBLANK(Table5[[#This Row],[Section]])),"No")</f>
        <v>No</v>
      </c>
    </row>
    <row r="9177" spans="1:13" x14ac:dyDescent="0.25">
      <c r="A9177" s="126" t="s">
        <v>22303</v>
      </c>
      <c r="B9177" s="126" t="s">
        <v>22304</v>
      </c>
      <c r="C9177" s="126" t="s">
        <v>75</v>
      </c>
      <c r="D9177" s="127">
        <v>3.1459999999999999</v>
      </c>
      <c r="E9177" s="128">
        <v>545</v>
      </c>
      <c r="F9177" s="128">
        <v>545</v>
      </c>
      <c r="G9177" s="126" t="s">
        <v>13743</v>
      </c>
      <c r="H9177" s="126" t="s">
        <v>21092</v>
      </c>
      <c r="I9177" s="126" t="s">
        <v>21093</v>
      </c>
      <c r="J9177" s="126" t="s">
        <v>26332</v>
      </c>
      <c r="K9177" s="9">
        <f>_xlfn.IFNA(VLOOKUP(Table5[[#This Row],[Section]],SubSill_Tier,2,FALSE),0)</f>
        <v>0</v>
      </c>
      <c r="L9177" s="9" t="str">
        <f t="shared" si="152"/>
        <v/>
      </c>
      <c r="M9177" s="205" t="str" cm="1">
        <f t="array" ref="M9177">_xlfn.IFS(NOT(ISERROR(VLOOKUP(Table5[[#This Row],[Section]],TB_notTB,1,FALSE))),"No",LEFT(Table5[[#This Row],[Section]],3)="ETB","PLS",LEFT(Table5[[#This Row],[Section]],1)="7","PDB",NOT(ISBLANK(Table5[[#This Row],[Section]])),"No")</f>
        <v>No</v>
      </c>
    </row>
    <row r="9178" spans="1:13" x14ac:dyDescent="0.25">
      <c r="A9178" s="126" t="s">
        <v>22305</v>
      </c>
      <c r="B9178" s="126" t="s">
        <v>22306</v>
      </c>
      <c r="C9178" s="126" t="s">
        <v>75</v>
      </c>
      <c r="D9178" s="127">
        <v>4.3620000000000001</v>
      </c>
      <c r="E9178" s="128">
        <v>693</v>
      </c>
      <c r="F9178" s="128">
        <v>462</v>
      </c>
      <c r="G9178" s="126" t="s">
        <v>13743</v>
      </c>
      <c r="H9178" s="126" t="s">
        <v>21092</v>
      </c>
      <c r="I9178" s="126" t="s">
        <v>21093</v>
      </c>
      <c r="J9178" s="126" t="s">
        <v>26332</v>
      </c>
      <c r="K9178" s="9">
        <f>_xlfn.IFNA(VLOOKUP(Table5[[#This Row],[Section]],SubSill_Tier,2,FALSE),0)</f>
        <v>0</v>
      </c>
      <c r="L9178" s="9" t="str">
        <f t="shared" si="152"/>
        <v/>
      </c>
      <c r="M9178" s="205" t="str" cm="1">
        <f t="array" ref="M9178">_xlfn.IFS(NOT(ISERROR(VLOOKUP(Table5[[#This Row],[Section]],TB_notTB,1,FALSE))),"No",LEFT(Table5[[#This Row],[Section]],3)="ETB","PLS",LEFT(Table5[[#This Row],[Section]],1)="7","PDB",NOT(ISBLANK(Table5[[#This Row],[Section]])),"No")</f>
        <v>No</v>
      </c>
    </row>
    <row r="9179" spans="1:13" x14ac:dyDescent="0.25">
      <c r="A9179" s="126" t="s">
        <v>22307</v>
      </c>
      <c r="B9179" s="126" t="s">
        <v>22308</v>
      </c>
      <c r="C9179" s="126" t="s">
        <v>75</v>
      </c>
      <c r="D9179" s="127">
        <v>3.7679999999999998</v>
      </c>
      <c r="E9179" s="128">
        <v>615</v>
      </c>
      <c r="F9179" s="128">
        <v>410</v>
      </c>
      <c r="G9179" s="126" t="s">
        <v>13743</v>
      </c>
      <c r="H9179" s="126" t="s">
        <v>21092</v>
      </c>
      <c r="I9179" s="126" t="s">
        <v>21093</v>
      </c>
      <c r="J9179" s="126" t="s">
        <v>26332</v>
      </c>
      <c r="K9179" s="9">
        <f>_xlfn.IFNA(VLOOKUP(Table5[[#This Row],[Section]],SubSill_Tier,2,FALSE),0)</f>
        <v>0</v>
      </c>
      <c r="L9179" s="9" t="str">
        <f t="shared" si="152"/>
        <v/>
      </c>
      <c r="M9179" s="205" t="str" cm="1">
        <f t="array" ref="M9179">_xlfn.IFS(NOT(ISERROR(VLOOKUP(Table5[[#This Row],[Section]],TB_notTB,1,FALSE))),"No",LEFT(Table5[[#This Row],[Section]],3)="ETB","PLS",LEFT(Table5[[#This Row],[Section]],1)="7","PDB",NOT(ISBLANK(Table5[[#This Row],[Section]])),"No")</f>
        <v>No</v>
      </c>
    </row>
    <row r="9180" spans="1:13" x14ac:dyDescent="0.25">
      <c r="A9180" s="126" t="s">
        <v>22309</v>
      </c>
      <c r="B9180" s="126" t="s">
        <v>22310</v>
      </c>
      <c r="C9180" s="126" t="s">
        <v>75</v>
      </c>
      <c r="D9180" s="127">
        <v>3.8039999999999998</v>
      </c>
      <c r="E9180" s="128">
        <v>617</v>
      </c>
      <c r="F9180" s="128">
        <v>411</v>
      </c>
      <c r="G9180" s="126" t="s">
        <v>13743</v>
      </c>
      <c r="H9180" s="126" t="s">
        <v>21092</v>
      </c>
      <c r="I9180" s="126" t="s">
        <v>21093</v>
      </c>
      <c r="J9180" s="126" t="s">
        <v>26332</v>
      </c>
      <c r="K9180" s="9">
        <f>_xlfn.IFNA(VLOOKUP(Table5[[#This Row],[Section]],SubSill_Tier,2,FALSE),0)</f>
        <v>0</v>
      </c>
      <c r="L9180" s="9" t="str">
        <f t="shared" si="152"/>
        <v/>
      </c>
      <c r="M9180" s="205" t="str" cm="1">
        <f t="array" ref="M9180">_xlfn.IFS(NOT(ISERROR(VLOOKUP(Table5[[#This Row],[Section]],TB_notTB,1,FALSE))),"No",LEFT(Table5[[#This Row],[Section]],3)="ETB","PLS",LEFT(Table5[[#This Row],[Section]],1)="7","PDB",NOT(ISBLANK(Table5[[#This Row],[Section]])),"No")</f>
        <v>No</v>
      </c>
    </row>
    <row r="9181" spans="1:13" x14ac:dyDescent="0.25">
      <c r="A9181" s="126" t="s">
        <v>22311</v>
      </c>
      <c r="B9181" s="126" t="s">
        <v>22312</v>
      </c>
      <c r="C9181" s="126" t="s">
        <v>75</v>
      </c>
      <c r="D9181" s="127">
        <v>2.4689999999999999</v>
      </c>
      <c r="E9181" s="128">
        <v>435</v>
      </c>
      <c r="F9181" s="128">
        <v>331</v>
      </c>
      <c r="G9181" s="126" t="s">
        <v>22313</v>
      </c>
      <c r="H9181" s="126" t="s">
        <v>22314</v>
      </c>
      <c r="I9181" s="126" t="s">
        <v>22315</v>
      </c>
      <c r="J9181" s="126" t="s">
        <v>26241</v>
      </c>
      <c r="K9181" s="9">
        <f>_xlfn.IFNA(VLOOKUP(Table5[[#This Row],[Section]],SubSill_Tier,2,FALSE),0)</f>
        <v>0</v>
      </c>
      <c r="L9181" s="9" t="str">
        <f t="shared" si="152"/>
        <v/>
      </c>
      <c r="M9181" s="205" t="str" cm="1">
        <f t="array" ref="M9181">_xlfn.IFS(NOT(ISERROR(VLOOKUP(Table5[[#This Row],[Section]],TB_notTB,1,FALSE))),"No",LEFT(Table5[[#This Row],[Section]],3)="ETB","PLS",LEFT(Table5[[#This Row],[Section]],1)="7","PDB",NOT(ISBLANK(Table5[[#This Row],[Section]])),"No")</f>
        <v>No</v>
      </c>
    </row>
    <row r="9182" spans="1:13" x14ac:dyDescent="0.25">
      <c r="A9182" s="126" t="s">
        <v>22316</v>
      </c>
      <c r="B9182" s="126" t="s">
        <v>22317</v>
      </c>
      <c r="C9182" s="126" t="s">
        <v>75</v>
      </c>
      <c r="D9182" s="127">
        <v>2.492</v>
      </c>
      <c r="E9182" s="128">
        <v>561</v>
      </c>
      <c r="F9182" s="128">
        <v>463</v>
      </c>
      <c r="G9182" s="126" t="s">
        <v>22313</v>
      </c>
      <c r="H9182" s="126" t="s">
        <v>22314</v>
      </c>
      <c r="I9182" s="126" t="s">
        <v>22315</v>
      </c>
      <c r="J9182" s="126" t="s">
        <v>26241</v>
      </c>
      <c r="K9182" s="9">
        <f>_xlfn.IFNA(VLOOKUP(Table5[[#This Row],[Section]],SubSill_Tier,2,FALSE),0)</f>
        <v>0</v>
      </c>
      <c r="L9182" s="9" t="str">
        <f t="shared" si="152"/>
        <v/>
      </c>
      <c r="M9182" s="205" t="str" cm="1">
        <f t="array" ref="M9182">_xlfn.IFS(NOT(ISERROR(VLOOKUP(Table5[[#This Row],[Section]],TB_notTB,1,FALSE))),"No",LEFT(Table5[[#This Row],[Section]],3)="ETB","PLS",LEFT(Table5[[#This Row],[Section]],1)="7","PDB",NOT(ISBLANK(Table5[[#This Row],[Section]])),"No")</f>
        <v>No</v>
      </c>
    </row>
    <row r="9183" spans="1:13" x14ac:dyDescent="0.25">
      <c r="A9183" s="126" t="s">
        <v>22318</v>
      </c>
      <c r="B9183" s="126" t="s">
        <v>22319</v>
      </c>
      <c r="C9183" s="126" t="s">
        <v>75</v>
      </c>
      <c r="D9183" s="127">
        <v>1.2609999999999999</v>
      </c>
      <c r="E9183" s="128">
        <v>579</v>
      </c>
      <c r="F9183" s="128">
        <v>386</v>
      </c>
      <c r="G9183" s="126" t="s">
        <v>22313</v>
      </c>
      <c r="H9183" s="126" t="s">
        <v>22314</v>
      </c>
      <c r="I9183" s="126" t="s">
        <v>22315</v>
      </c>
      <c r="J9183" s="126" t="s">
        <v>26241</v>
      </c>
      <c r="K9183" s="9">
        <f>_xlfn.IFNA(VLOOKUP(Table5[[#This Row],[Section]],SubSill_Tier,2,FALSE),0)</f>
        <v>0</v>
      </c>
      <c r="L9183" s="9" t="str">
        <f t="shared" si="152"/>
        <v/>
      </c>
      <c r="M9183" s="205" t="str" cm="1">
        <f t="array" ref="M9183">_xlfn.IFS(NOT(ISERROR(VLOOKUP(Table5[[#This Row],[Section]],TB_notTB,1,FALSE))),"No",LEFT(Table5[[#This Row],[Section]],3)="ETB","PLS",LEFT(Table5[[#This Row],[Section]],1)="7","PDB",NOT(ISBLANK(Table5[[#This Row],[Section]])),"No")</f>
        <v>No</v>
      </c>
    </row>
    <row r="9184" spans="1:13" x14ac:dyDescent="0.25">
      <c r="A9184" s="126" t="s">
        <v>22320</v>
      </c>
      <c r="B9184" s="126" t="s">
        <v>22321</v>
      </c>
      <c r="C9184" s="126" t="s">
        <v>75</v>
      </c>
      <c r="D9184" s="127">
        <v>2.2400000000000002</v>
      </c>
      <c r="E9184" s="128">
        <v>539</v>
      </c>
      <c r="F9184" s="128">
        <v>387</v>
      </c>
      <c r="G9184" s="126" t="s">
        <v>22313</v>
      </c>
      <c r="H9184" s="126" t="s">
        <v>22314</v>
      </c>
      <c r="I9184" s="126" t="s">
        <v>22315</v>
      </c>
      <c r="J9184" s="126" t="s">
        <v>26241</v>
      </c>
      <c r="K9184" s="9">
        <f>_xlfn.IFNA(VLOOKUP(Table5[[#This Row],[Section]],SubSill_Tier,2,FALSE),0)</f>
        <v>0</v>
      </c>
      <c r="L9184" s="9" t="str">
        <f t="shared" si="152"/>
        <v/>
      </c>
      <c r="M9184" s="205" t="str" cm="1">
        <f t="array" ref="M9184">_xlfn.IFS(NOT(ISERROR(VLOOKUP(Table5[[#This Row],[Section]],TB_notTB,1,FALSE))),"No",LEFT(Table5[[#This Row],[Section]],3)="ETB","PLS",LEFT(Table5[[#This Row],[Section]],1)="7","PDB",NOT(ISBLANK(Table5[[#This Row],[Section]])),"No")</f>
        <v>No</v>
      </c>
    </row>
    <row r="9185" spans="1:13" x14ac:dyDescent="0.25">
      <c r="A9185" s="126" t="s">
        <v>22322</v>
      </c>
      <c r="B9185" s="126" t="s">
        <v>22323</v>
      </c>
      <c r="C9185" s="126" t="s">
        <v>75</v>
      </c>
      <c r="D9185" s="127">
        <v>2.6440000000000001</v>
      </c>
      <c r="E9185" s="128">
        <v>612</v>
      </c>
      <c r="F9185" s="128">
        <v>473</v>
      </c>
      <c r="G9185" s="126" t="s">
        <v>22313</v>
      </c>
      <c r="H9185" s="126" t="s">
        <v>22314</v>
      </c>
      <c r="I9185" s="126" t="s">
        <v>22315</v>
      </c>
      <c r="J9185" s="126" t="s">
        <v>26241</v>
      </c>
      <c r="K9185" s="9">
        <f>_xlfn.IFNA(VLOOKUP(Table5[[#This Row],[Section]],SubSill_Tier,2,FALSE),0)</f>
        <v>0</v>
      </c>
      <c r="L9185" s="9" t="str">
        <f t="shared" si="152"/>
        <v/>
      </c>
      <c r="M9185" s="205" t="str" cm="1">
        <f t="array" ref="M9185">_xlfn.IFS(NOT(ISERROR(VLOOKUP(Table5[[#This Row],[Section]],TB_notTB,1,FALSE))),"No",LEFT(Table5[[#This Row],[Section]],3)="ETB","PLS",LEFT(Table5[[#This Row],[Section]],1)="7","PDB",NOT(ISBLANK(Table5[[#This Row],[Section]])),"No")</f>
        <v>No</v>
      </c>
    </row>
    <row r="9186" spans="1:13" x14ac:dyDescent="0.25">
      <c r="A9186" s="126" t="s">
        <v>22324</v>
      </c>
      <c r="B9186" s="126" t="s">
        <v>22325</v>
      </c>
      <c r="C9186" s="126" t="s">
        <v>75</v>
      </c>
      <c r="D9186" s="127">
        <v>1.3480000000000001</v>
      </c>
      <c r="E9186" s="128">
        <v>579</v>
      </c>
      <c r="F9186" s="128">
        <v>460</v>
      </c>
      <c r="G9186" s="126" t="s">
        <v>22313</v>
      </c>
      <c r="H9186" s="126" t="s">
        <v>22314</v>
      </c>
      <c r="I9186" s="126" t="s">
        <v>22315</v>
      </c>
      <c r="J9186" s="126" t="s">
        <v>26241</v>
      </c>
      <c r="K9186" s="9">
        <f>_xlfn.IFNA(VLOOKUP(Table5[[#This Row],[Section]],SubSill_Tier,2,FALSE),0)</f>
        <v>0</v>
      </c>
      <c r="L9186" s="9" t="str">
        <f t="shared" si="152"/>
        <v/>
      </c>
      <c r="M9186" s="205" t="str" cm="1">
        <f t="array" ref="M9186">_xlfn.IFS(NOT(ISERROR(VLOOKUP(Table5[[#This Row],[Section]],TB_notTB,1,FALSE))),"No",LEFT(Table5[[#This Row],[Section]],3)="ETB","PLS",LEFT(Table5[[#This Row],[Section]],1)="7","PDB",NOT(ISBLANK(Table5[[#This Row],[Section]])),"No")</f>
        <v>No</v>
      </c>
    </row>
    <row r="9187" spans="1:13" x14ac:dyDescent="0.25">
      <c r="A9187" s="126" t="s">
        <v>3802</v>
      </c>
      <c r="B9187" s="126" t="s">
        <v>17222</v>
      </c>
      <c r="C9187" s="126" t="s">
        <v>98</v>
      </c>
      <c r="D9187" s="127">
        <v>1.2150000000000001</v>
      </c>
      <c r="E9187" s="128">
        <v>325</v>
      </c>
      <c r="F9187" s="128">
        <v>147</v>
      </c>
      <c r="G9187" s="126" t="s">
        <v>13736</v>
      </c>
      <c r="H9187" s="126" t="s">
        <v>20148</v>
      </c>
      <c r="I9187" s="126" t="s">
        <v>21073</v>
      </c>
      <c r="J9187" s="126" t="s">
        <v>26232</v>
      </c>
      <c r="K9187" s="9">
        <f>_xlfn.IFNA(VLOOKUP(Table5[[#This Row],[Section]],SubSill_Tier,2,FALSE),0)</f>
        <v>0</v>
      </c>
      <c r="L9187" s="9" t="str">
        <f t="shared" si="152"/>
        <v/>
      </c>
      <c r="M9187" s="205" t="str" cm="1">
        <f t="array" ref="M9187">_xlfn.IFS(NOT(ISERROR(VLOOKUP(Table5[[#This Row],[Section]],TB_notTB,1,FALSE))),"No",LEFT(Table5[[#This Row],[Section]],3)="ETB","PLS",LEFT(Table5[[#This Row],[Section]],1)="7","PDB",NOT(ISBLANK(Table5[[#This Row],[Section]])),"No")</f>
        <v>No</v>
      </c>
    </row>
    <row r="9188" spans="1:13" x14ac:dyDescent="0.25">
      <c r="A9188" s="126" t="s">
        <v>3803</v>
      </c>
      <c r="B9188" s="126" t="s">
        <v>17222</v>
      </c>
      <c r="C9188" s="126" t="s">
        <v>98</v>
      </c>
      <c r="D9188" s="127">
        <v>1.83</v>
      </c>
      <c r="E9188" s="128">
        <v>455</v>
      </c>
      <c r="F9188" s="128">
        <v>203</v>
      </c>
      <c r="G9188" s="126" t="s">
        <v>13736</v>
      </c>
      <c r="H9188" s="126" t="s">
        <v>20148</v>
      </c>
      <c r="I9188" s="126" t="s">
        <v>21073</v>
      </c>
      <c r="J9188" s="126" t="s">
        <v>26232</v>
      </c>
      <c r="K9188" s="9">
        <f>_xlfn.IFNA(VLOOKUP(Table5[[#This Row],[Section]],SubSill_Tier,2,FALSE),0)</f>
        <v>0</v>
      </c>
      <c r="L9188" s="9" t="str">
        <f t="shared" si="152"/>
        <v/>
      </c>
      <c r="M9188" s="205" t="str" cm="1">
        <f t="array" ref="M9188">_xlfn.IFS(NOT(ISERROR(VLOOKUP(Table5[[#This Row],[Section]],TB_notTB,1,FALSE))),"No",LEFT(Table5[[#This Row],[Section]],3)="ETB","PLS",LEFT(Table5[[#This Row],[Section]],1)="7","PDB",NOT(ISBLANK(Table5[[#This Row],[Section]])),"No")</f>
        <v>No</v>
      </c>
    </row>
    <row r="9189" spans="1:13" x14ac:dyDescent="0.25">
      <c r="A9189" s="126" t="s">
        <v>3804</v>
      </c>
      <c r="B9189" s="126" t="s">
        <v>17222</v>
      </c>
      <c r="C9189" s="126" t="s">
        <v>98</v>
      </c>
      <c r="D9189" s="127">
        <v>1.456</v>
      </c>
      <c r="E9189" s="128">
        <v>399</v>
      </c>
      <c r="F9189" s="128">
        <v>126</v>
      </c>
      <c r="G9189" s="126" t="s">
        <v>13736</v>
      </c>
      <c r="H9189" s="126" t="s">
        <v>20148</v>
      </c>
      <c r="I9189" s="126" t="s">
        <v>21073</v>
      </c>
      <c r="J9189" s="126" t="s">
        <v>26232</v>
      </c>
      <c r="K9189" s="9">
        <f>_xlfn.IFNA(VLOOKUP(Table5[[#This Row],[Section]],SubSill_Tier,2,FALSE),0)</f>
        <v>0</v>
      </c>
      <c r="L9189" s="9" t="str">
        <f t="shared" si="152"/>
        <v/>
      </c>
      <c r="M9189" s="205" t="str" cm="1">
        <f t="array" ref="M9189">_xlfn.IFS(NOT(ISERROR(VLOOKUP(Table5[[#This Row],[Section]],TB_notTB,1,FALSE))),"No",LEFT(Table5[[#This Row],[Section]],3)="ETB","PLS",LEFT(Table5[[#This Row],[Section]],1)="7","PDB",NOT(ISBLANK(Table5[[#This Row],[Section]])),"No")</f>
        <v>No</v>
      </c>
    </row>
    <row r="9190" spans="1:13" x14ac:dyDescent="0.25">
      <c r="A9190" s="126" t="s">
        <v>22326</v>
      </c>
      <c r="B9190" s="126" t="s">
        <v>22327</v>
      </c>
      <c r="C9190" s="126" t="s">
        <v>75</v>
      </c>
      <c r="D9190" s="127">
        <v>0.254</v>
      </c>
      <c r="E9190" s="128">
        <v>131</v>
      </c>
      <c r="F9190" s="128">
        <v>100</v>
      </c>
      <c r="G9190" s="126" t="s">
        <v>13766</v>
      </c>
      <c r="H9190" s="126" t="s">
        <v>20199</v>
      </c>
      <c r="I9190" s="126" t="s">
        <v>20200</v>
      </c>
      <c r="J9190" s="126" t="s">
        <v>26232</v>
      </c>
      <c r="K9190" s="9">
        <f>_xlfn.IFNA(VLOOKUP(Table5[[#This Row],[Section]],SubSill_Tier,2,FALSE),0)</f>
        <v>0</v>
      </c>
      <c r="L9190" s="9" t="str">
        <f t="shared" si="152"/>
        <v/>
      </c>
      <c r="M9190" s="205" t="str" cm="1">
        <f t="array" ref="M9190">_xlfn.IFS(NOT(ISERROR(VLOOKUP(Table5[[#This Row],[Section]],TB_notTB,1,FALSE))),"No",LEFT(Table5[[#This Row],[Section]],3)="ETB","PLS",LEFT(Table5[[#This Row],[Section]],1)="7","PDB",NOT(ISBLANK(Table5[[#This Row],[Section]])),"No")</f>
        <v>No</v>
      </c>
    </row>
    <row r="9191" spans="1:13" x14ac:dyDescent="0.25">
      <c r="A9191" s="126" t="s">
        <v>22328</v>
      </c>
      <c r="B9191" s="126" t="s">
        <v>22329</v>
      </c>
      <c r="C9191" s="126" t="s">
        <v>75</v>
      </c>
      <c r="D9191" s="127">
        <v>1.179</v>
      </c>
      <c r="E9191" s="128">
        <v>415</v>
      </c>
      <c r="F9191" s="128">
        <v>415</v>
      </c>
      <c r="G9191" s="126" t="s">
        <v>13766</v>
      </c>
      <c r="H9191" s="126" t="s">
        <v>20199</v>
      </c>
      <c r="I9191" s="126" t="s">
        <v>20200</v>
      </c>
      <c r="J9191" s="126" t="s">
        <v>26232</v>
      </c>
      <c r="K9191" s="9">
        <f>_xlfn.IFNA(VLOOKUP(Table5[[#This Row],[Section]],SubSill_Tier,2,FALSE),0)</f>
        <v>0</v>
      </c>
      <c r="L9191" s="9" t="str">
        <f t="shared" si="152"/>
        <v/>
      </c>
      <c r="M9191" s="205" t="str" cm="1">
        <f t="array" ref="M9191">_xlfn.IFS(NOT(ISERROR(VLOOKUP(Table5[[#This Row],[Section]],TB_notTB,1,FALSE))),"No",LEFT(Table5[[#This Row],[Section]],3)="ETB","PLS",LEFT(Table5[[#This Row],[Section]],1)="7","PDB",NOT(ISBLANK(Table5[[#This Row],[Section]])),"No")</f>
        <v>No</v>
      </c>
    </row>
    <row r="9192" spans="1:13" x14ac:dyDescent="0.25">
      <c r="A9192" s="126" t="s">
        <v>3805</v>
      </c>
      <c r="B9192" s="126" t="s">
        <v>17222</v>
      </c>
      <c r="C9192" s="126" t="s">
        <v>98</v>
      </c>
      <c r="D9192" s="127">
        <v>2.5649999999999999</v>
      </c>
      <c r="E9192" s="128">
        <v>285</v>
      </c>
      <c r="F9192" s="128">
        <v>285</v>
      </c>
      <c r="G9192" s="126" t="s">
        <v>13736</v>
      </c>
      <c r="H9192" s="126" t="s">
        <v>20148</v>
      </c>
      <c r="I9192" s="126" t="s">
        <v>21073</v>
      </c>
      <c r="J9192" s="126" t="s">
        <v>26232</v>
      </c>
      <c r="K9192" s="9">
        <f>_xlfn.IFNA(VLOOKUP(Table5[[#This Row],[Section]],SubSill_Tier,2,FALSE),0)</f>
        <v>0</v>
      </c>
      <c r="L9192" s="9" t="str">
        <f t="shared" si="152"/>
        <v/>
      </c>
      <c r="M9192" s="205" t="str" cm="1">
        <f t="array" ref="M9192">_xlfn.IFS(NOT(ISERROR(VLOOKUP(Table5[[#This Row],[Section]],TB_notTB,1,FALSE))),"No",LEFT(Table5[[#This Row],[Section]],3)="ETB","PLS",LEFT(Table5[[#This Row],[Section]],1)="7","PDB",NOT(ISBLANK(Table5[[#This Row],[Section]])),"No")</f>
        <v>No</v>
      </c>
    </row>
    <row r="9193" spans="1:13" x14ac:dyDescent="0.25">
      <c r="A9193" s="126" t="s">
        <v>22330</v>
      </c>
      <c r="B9193" s="126" t="s">
        <v>22331</v>
      </c>
      <c r="C9193" s="126" t="s">
        <v>75</v>
      </c>
      <c r="D9193" s="127">
        <v>0.06</v>
      </c>
      <c r="E9193" s="128">
        <v>100</v>
      </c>
      <c r="F9193" s="128">
        <v>100</v>
      </c>
      <c r="G9193" s="126" t="s">
        <v>14884</v>
      </c>
      <c r="H9193" s="126" t="s">
        <v>21146</v>
      </c>
      <c r="I9193" s="126" t="s">
        <v>22101</v>
      </c>
      <c r="J9193" s="126" t="s">
        <v>26278</v>
      </c>
      <c r="K9193" s="9">
        <f>_xlfn.IFNA(VLOOKUP(Table5[[#This Row],[Section]],SubSill_Tier,2,FALSE),0)</f>
        <v>0</v>
      </c>
      <c r="L9193" s="9" t="str">
        <f t="shared" si="152"/>
        <v/>
      </c>
      <c r="M9193" s="205" t="str" cm="1">
        <f t="array" ref="M9193">_xlfn.IFS(NOT(ISERROR(VLOOKUP(Table5[[#This Row],[Section]],TB_notTB,1,FALSE))),"No",LEFT(Table5[[#This Row],[Section]],3)="ETB","PLS",LEFT(Table5[[#This Row],[Section]],1)="7","PDB",NOT(ISBLANK(Table5[[#This Row],[Section]])),"No")</f>
        <v>No</v>
      </c>
    </row>
    <row r="9194" spans="1:13" x14ac:dyDescent="0.25">
      <c r="A9194" s="126" t="s">
        <v>3806</v>
      </c>
      <c r="B9194" s="126" t="s">
        <v>17222</v>
      </c>
      <c r="C9194" s="126" t="s">
        <v>98</v>
      </c>
      <c r="D9194" s="127">
        <v>1.4079999999999999</v>
      </c>
      <c r="E9194" s="128">
        <v>352</v>
      </c>
      <c r="F9194" s="128">
        <v>180</v>
      </c>
      <c r="G9194" s="126" t="s">
        <v>13711</v>
      </c>
      <c r="H9194" s="126" t="s">
        <v>20119</v>
      </c>
      <c r="I9194" s="126" t="s">
        <v>21054</v>
      </c>
      <c r="J9194" s="126" t="s">
        <v>26232</v>
      </c>
      <c r="K9194" s="9">
        <f>_xlfn.IFNA(VLOOKUP(Table5[[#This Row],[Section]],SubSill_Tier,2,FALSE),0)</f>
        <v>0</v>
      </c>
      <c r="L9194" s="9" t="str">
        <f t="shared" si="152"/>
        <v/>
      </c>
      <c r="M9194" s="205" t="str" cm="1">
        <f t="array" ref="M9194">_xlfn.IFS(NOT(ISERROR(VLOOKUP(Table5[[#This Row],[Section]],TB_notTB,1,FALSE))),"No",LEFT(Table5[[#This Row],[Section]],3)="ETB","PLS",LEFT(Table5[[#This Row],[Section]],1)="7","PDB",NOT(ISBLANK(Table5[[#This Row],[Section]])),"No")</f>
        <v>No</v>
      </c>
    </row>
    <row r="9195" spans="1:13" x14ac:dyDescent="0.25">
      <c r="A9195" s="126" t="s">
        <v>22332</v>
      </c>
      <c r="B9195" s="126" t="s">
        <v>22333</v>
      </c>
      <c r="C9195" s="126" t="s">
        <v>75</v>
      </c>
      <c r="D9195" s="127">
        <v>7.766</v>
      </c>
      <c r="E9195" s="128">
        <v>594</v>
      </c>
      <c r="F9195" s="128">
        <v>396</v>
      </c>
      <c r="G9195" s="126" t="s">
        <v>13724</v>
      </c>
      <c r="H9195" s="126" t="s">
        <v>21063</v>
      </c>
      <c r="I9195" s="126" t="s">
        <v>21064</v>
      </c>
      <c r="J9195" s="126" t="s">
        <v>26245</v>
      </c>
      <c r="K9195" s="9">
        <f>_xlfn.IFNA(VLOOKUP(Table5[[#This Row],[Section]],SubSill_Tier,2,FALSE),0)</f>
        <v>0</v>
      </c>
      <c r="L9195" s="9" t="str">
        <f t="shared" si="152"/>
        <v/>
      </c>
      <c r="M9195" s="205" t="str" cm="1">
        <f t="array" ref="M9195">_xlfn.IFS(NOT(ISERROR(VLOOKUP(Table5[[#This Row],[Section]],TB_notTB,1,FALSE))),"No",LEFT(Table5[[#This Row],[Section]],3)="ETB","PLS",LEFT(Table5[[#This Row],[Section]],1)="7","PDB",NOT(ISBLANK(Table5[[#This Row],[Section]])),"No")</f>
        <v>No</v>
      </c>
    </row>
    <row r="9196" spans="1:13" x14ac:dyDescent="0.25">
      <c r="A9196" s="126" t="s">
        <v>3807</v>
      </c>
      <c r="B9196" s="126" t="s">
        <v>17222</v>
      </c>
      <c r="C9196" s="126" t="s">
        <v>75</v>
      </c>
      <c r="D9196" s="127">
        <v>2.1890000000000001</v>
      </c>
      <c r="E9196" s="128">
        <v>474</v>
      </c>
      <c r="F9196" s="128">
        <v>199</v>
      </c>
      <c r="G9196" s="126" t="s">
        <v>13778</v>
      </c>
      <c r="H9196" s="126" t="s">
        <v>20245</v>
      </c>
      <c r="I9196" s="126" t="s">
        <v>21158</v>
      </c>
      <c r="J9196" s="126" t="s">
        <v>26247</v>
      </c>
      <c r="K9196" s="9">
        <f>_xlfn.IFNA(VLOOKUP(Table5[[#This Row],[Section]],SubSill_Tier,2,FALSE),0)</f>
        <v>0</v>
      </c>
      <c r="L9196" s="9" t="str">
        <f t="shared" si="152"/>
        <v/>
      </c>
      <c r="M9196" s="205" t="str" cm="1">
        <f t="array" ref="M9196">_xlfn.IFS(NOT(ISERROR(VLOOKUP(Table5[[#This Row],[Section]],TB_notTB,1,FALSE))),"No",LEFT(Table5[[#This Row],[Section]],3)="ETB","PLS",LEFT(Table5[[#This Row],[Section]],1)="7","PDB",NOT(ISBLANK(Table5[[#This Row],[Section]])),"No")</f>
        <v>No</v>
      </c>
    </row>
    <row r="9197" spans="1:13" x14ac:dyDescent="0.25">
      <c r="A9197" s="126" t="s">
        <v>22334</v>
      </c>
      <c r="B9197" s="126" t="s">
        <v>22335</v>
      </c>
      <c r="C9197" s="126" t="s">
        <v>75</v>
      </c>
      <c r="D9197" s="127">
        <v>0.33</v>
      </c>
      <c r="E9197" s="128">
        <v>164</v>
      </c>
      <c r="F9197" s="128">
        <v>110</v>
      </c>
      <c r="G9197" s="126" t="s">
        <v>13806</v>
      </c>
      <c r="H9197" s="126" t="s">
        <v>21265</v>
      </c>
      <c r="I9197" s="126" t="s">
        <v>27185</v>
      </c>
      <c r="J9197" s="126" t="s">
        <v>26241</v>
      </c>
      <c r="K9197" s="9">
        <f>_xlfn.IFNA(VLOOKUP(Table5[[#This Row],[Section]],SubSill_Tier,2,FALSE),0)</f>
        <v>0</v>
      </c>
      <c r="L9197" s="9" t="str">
        <f t="shared" si="152"/>
        <v/>
      </c>
      <c r="M9197" s="205" t="str" cm="1">
        <f t="array" ref="M9197">_xlfn.IFS(NOT(ISERROR(VLOOKUP(Table5[[#This Row],[Section]],TB_notTB,1,FALSE))),"No",LEFT(Table5[[#This Row],[Section]],3)="ETB","PLS",LEFT(Table5[[#This Row],[Section]],1)="7","PDB",NOT(ISBLANK(Table5[[#This Row],[Section]])),"No")</f>
        <v>No</v>
      </c>
    </row>
    <row r="9198" spans="1:13" x14ac:dyDescent="0.25">
      <c r="A9198" s="126" t="s">
        <v>22336</v>
      </c>
      <c r="B9198" s="126" t="s">
        <v>29029</v>
      </c>
      <c r="C9198" s="126" t="s">
        <v>75</v>
      </c>
      <c r="D9198" s="127">
        <v>0.75900000000000001</v>
      </c>
      <c r="E9198" s="128">
        <v>305</v>
      </c>
      <c r="F9198" s="128">
        <v>204</v>
      </c>
      <c r="G9198" s="126" t="s">
        <v>21301</v>
      </c>
      <c r="H9198" s="126" t="s">
        <v>21302</v>
      </c>
      <c r="I9198" s="126" t="s">
        <v>21303</v>
      </c>
      <c r="J9198" s="126" t="s">
        <v>26241</v>
      </c>
      <c r="K9198" s="9">
        <f>_xlfn.IFNA(VLOOKUP(Table5[[#This Row],[Section]],SubSill_Tier,2,FALSE),0)</f>
        <v>3</v>
      </c>
      <c r="L9198" s="9" t="str">
        <f t="shared" si="152"/>
        <v/>
      </c>
      <c r="M9198" s="205" t="str" cm="1">
        <f t="array" ref="M9198">_xlfn.IFS(NOT(ISERROR(VLOOKUP(Table5[[#This Row],[Section]],TB_notTB,1,FALSE))),"No",LEFT(Table5[[#This Row],[Section]],3)="ETB","PLS",LEFT(Table5[[#This Row],[Section]],1)="7","PDB",NOT(ISBLANK(Table5[[#This Row],[Section]])),"No")</f>
        <v>No</v>
      </c>
    </row>
    <row r="9199" spans="1:13" x14ac:dyDescent="0.25">
      <c r="A9199" s="126" t="s">
        <v>3808</v>
      </c>
      <c r="B9199" s="126" t="s">
        <v>17222</v>
      </c>
      <c r="C9199" s="126" t="s">
        <v>75</v>
      </c>
      <c r="D9199" s="127">
        <v>2.3090000000000002</v>
      </c>
      <c r="E9199" s="128">
        <v>497</v>
      </c>
      <c r="F9199" s="128">
        <v>154</v>
      </c>
      <c r="G9199" s="126" t="s">
        <v>13778</v>
      </c>
      <c r="H9199" s="126" t="s">
        <v>20245</v>
      </c>
      <c r="I9199" s="126" t="s">
        <v>21158</v>
      </c>
      <c r="J9199" s="126" t="s">
        <v>26247</v>
      </c>
      <c r="K9199" s="9">
        <f>_xlfn.IFNA(VLOOKUP(Table5[[#This Row],[Section]],SubSill_Tier,2,FALSE),0)</f>
        <v>0</v>
      </c>
      <c r="L9199" s="9" t="str">
        <f t="shared" si="152"/>
        <v/>
      </c>
      <c r="M9199" s="205" t="str" cm="1">
        <f t="array" ref="M9199">_xlfn.IFS(NOT(ISERROR(VLOOKUP(Table5[[#This Row],[Section]],TB_notTB,1,FALSE))),"No",LEFT(Table5[[#This Row],[Section]],3)="ETB","PLS",LEFT(Table5[[#This Row],[Section]],1)="7","PDB",NOT(ISBLANK(Table5[[#This Row],[Section]])),"No")</f>
        <v>No</v>
      </c>
    </row>
    <row r="9200" spans="1:13" x14ac:dyDescent="0.25">
      <c r="A9200" s="126" t="s">
        <v>3809</v>
      </c>
      <c r="B9200" s="126" t="s">
        <v>3810</v>
      </c>
      <c r="C9200" s="126" t="s">
        <v>75</v>
      </c>
      <c r="D9200" s="127">
        <v>1.6479999999999999</v>
      </c>
      <c r="E9200" s="128">
        <v>614</v>
      </c>
      <c r="F9200" s="128">
        <v>272</v>
      </c>
      <c r="G9200" s="126" t="s">
        <v>13778</v>
      </c>
      <c r="H9200" s="126" t="s">
        <v>20245</v>
      </c>
      <c r="I9200" s="126" t="s">
        <v>21158</v>
      </c>
      <c r="J9200" s="126" t="s">
        <v>26247</v>
      </c>
      <c r="K9200" s="9">
        <f>_xlfn.IFNA(VLOOKUP(Table5[[#This Row],[Section]],SubSill_Tier,2,FALSE),0)</f>
        <v>0</v>
      </c>
      <c r="L9200" s="9" t="str">
        <f t="shared" si="152"/>
        <v/>
      </c>
      <c r="M9200" s="205" t="str" cm="1">
        <f t="array" ref="M9200">_xlfn.IFS(NOT(ISERROR(VLOOKUP(Table5[[#This Row],[Section]],TB_notTB,1,FALSE))),"No",LEFT(Table5[[#This Row],[Section]],3)="ETB","PLS",LEFT(Table5[[#This Row],[Section]],1)="7","PDB",NOT(ISBLANK(Table5[[#This Row],[Section]])),"No")</f>
        <v>No</v>
      </c>
    </row>
    <row r="9201" spans="1:13" x14ac:dyDescent="0.25">
      <c r="A9201" s="126" t="s">
        <v>3811</v>
      </c>
      <c r="B9201" s="126" t="s">
        <v>17222</v>
      </c>
      <c r="C9201" s="126" t="s">
        <v>75</v>
      </c>
      <c r="D9201" s="127">
        <v>1.371</v>
      </c>
      <c r="E9201" s="128">
        <v>532</v>
      </c>
      <c r="F9201" s="128">
        <v>100</v>
      </c>
      <c r="G9201" s="126" t="s">
        <v>21261</v>
      </c>
      <c r="H9201" s="126" t="s">
        <v>21262</v>
      </c>
      <c r="I9201" s="126" t="s">
        <v>21263</v>
      </c>
      <c r="J9201" s="126" t="s">
        <v>26241</v>
      </c>
      <c r="K9201" s="9">
        <f>_xlfn.IFNA(VLOOKUP(Table5[[#This Row],[Section]],SubSill_Tier,2,FALSE),0)</f>
        <v>0</v>
      </c>
      <c r="L9201" s="9" t="str">
        <f t="shared" si="152"/>
        <v/>
      </c>
      <c r="M9201" s="205" t="str" cm="1">
        <f t="array" ref="M9201">_xlfn.IFS(NOT(ISERROR(VLOOKUP(Table5[[#This Row],[Section]],TB_notTB,1,FALSE))),"No",LEFT(Table5[[#This Row],[Section]],3)="ETB","PLS",LEFT(Table5[[#This Row],[Section]],1)="7","PDB",NOT(ISBLANK(Table5[[#This Row],[Section]])),"No")</f>
        <v>No</v>
      </c>
    </row>
    <row r="9202" spans="1:13" x14ac:dyDescent="0.25">
      <c r="A9202" s="126" t="s">
        <v>22337</v>
      </c>
      <c r="B9202" s="126" t="s">
        <v>22580</v>
      </c>
      <c r="C9202" s="126" t="s">
        <v>75</v>
      </c>
      <c r="D9202" s="127">
        <v>1.2969999999999999</v>
      </c>
      <c r="E9202" s="128">
        <v>468</v>
      </c>
      <c r="F9202" s="128">
        <v>312</v>
      </c>
      <c r="G9202" s="126" t="s">
        <v>14979</v>
      </c>
      <c r="H9202" s="126" t="s">
        <v>21162</v>
      </c>
      <c r="I9202" s="126" t="s">
        <v>22110</v>
      </c>
      <c r="J9202" s="126" t="s">
        <v>26278</v>
      </c>
      <c r="K9202" s="9">
        <f>_xlfn.IFNA(VLOOKUP(Table5[[#This Row],[Section]],SubSill_Tier,2,FALSE),0)</f>
        <v>0</v>
      </c>
      <c r="L9202" s="9" t="str">
        <f t="shared" si="152"/>
        <v/>
      </c>
      <c r="M9202" s="205" t="str" cm="1">
        <f t="array" ref="M9202">_xlfn.IFS(NOT(ISERROR(VLOOKUP(Table5[[#This Row],[Section]],TB_notTB,1,FALSE))),"No",LEFT(Table5[[#This Row],[Section]],3)="ETB","PLS",LEFT(Table5[[#This Row],[Section]],1)="7","PDB",NOT(ISBLANK(Table5[[#This Row],[Section]])),"No")</f>
        <v>No</v>
      </c>
    </row>
    <row r="9203" spans="1:13" x14ac:dyDescent="0.25">
      <c r="A9203" s="126" t="s">
        <v>3812</v>
      </c>
      <c r="B9203" s="126" t="s">
        <v>17222</v>
      </c>
      <c r="C9203" s="126" t="s">
        <v>75</v>
      </c>
      <c r="D9203" s="127">
        <v>1.425</v>
      </c>
      <c r="E9203" s="128">
        <v>486</v>
      </c>
      <c r="F9203" s="128">
        <v>193</v>
      </c>
      <c r="G9203" s="126" t="s">
        <v>13778</v>
      </c>
      <c r="H9203" s="126" t="s">
        <v>20245</v>
      </c>
      <c r="I9203" s="126" t="s">
        <v>21158</v>
      </c>
      <c r="J9203" s="126" t="s">
        <v>26247</v>
      </c>
      <c r="K9203" s="9">
        <f>_xlfn.IFNA(VLOOKUP(Table5[[#This Row],[Section]],SubSill_Tier,2,FALSE),0)</f>
        <v>0</v>
      </c>
      <c r="L9203" s="9" t="str">
        <f t="shared" si="152"/>
        <v/>
      </c>
      <c r="M9203" s="205" t="str" cm="1">
        <f t="array" ref="M9203">_xlfn.IFS(NOT(ISERROR(VLOOKUP(Table5[[#This Row],[Section]],TB_notTB,1,FALSE))),"No",LEFT(Table5[[#This Row],[Section]],3)="ETB","PLS",LEFT(Table5[[#This Row],[Section]],1)="7","PDB",NOT(ISBLANK(Table5[[#This Row],[Section]])),"No")</f>
        <v>No</v>
      </c>
    </row>
    <row r="9204" spans="1:13" x14ac:dyDescent="0.25">
      <c r="A9204" s="126" t="s">
        <v>22338</v>
      </c>
      <c r="B9204" s="126" t="s">
        <v>22339</v>
      </c>
      <c r="C9204" s="126" t="s">
        <v>75</v>
      </c>
      <c r="D9204" s="127">
        <v>6.27</v>
      </c>
      <c r="E9204" s="128">
        <v>679</v>
      </c>
      <c r="F9204" s="128">
        <v>679</v>
      </c>
      <c r="G9204" s="126" t="s">
        <v>21342</v>
      </c>
      <c r="H9204" s="126" t="s">
        <v>21343</v>
      </c>
      <c r="I9204" s="126" t="s">
        <v>21344</v>
      </c>
      <c r="J9204" s="126" t="s">
        <v>26245</v>
      </c>
      <c r="K9204" s="9">
        <f>_xlfn.IFNA(VLOOKUP(Table5[[#This Row],[Section]],SubSill_Tier,2,FALSE),0)</f>
        <v>0</v>
      </c>
      <c r="L9204" s="9" t="str">
        <f t="shared" si="152"/>
        <v/>
      </c>
      <c r="M9204" s="205" t="str" cm="1">
        <f t="array" ref="M9204">_xlfn.IFS(NOT(ISERROR(VLOOKUP(Table5[[#This Row],[Section]],TB_notTB,1,FALSE))),"No",LEFT(Table5[[#This Row],[Section]],3)="ETB","PLS",LEFT(Table5[[#This Row],[Section]],1)="7","PDB",NOT(ISBLANK(Table5[[#This Row],[Section]])),"No")</f>
        <v>No</v>
      </c>
    </row>
    <row r="9205" spans="1:13" x14ac:dyDescent="0.25">
      <c r="A9205" s="126" t="s">
        <v>3813</v>
      </c>
      <c r="B9205" s="126" t="s">
        <v>17222</v>
      </c>
      <c r="C9205" s="126" t="s">
        <v>75</v>
      </c>
      <c r="D9205" s="127">
        <v>1.552</v>
      </c>
      <c r="E9205" s="128">
        <v>549</v>
      </c>
      <c r="F9205" s="128">
        <v>154</v>
      </c>
      <c r="G9205" s="126" t="s">
        <v>13778</v>
      </c>
      <c r="H9205" s="126" t="s">
        <v>20245</v>
      </c>
      <c r="I9205" s="126" t="s">
        <v>21158</v>
      </c>
      <c r="J9205" s="126" t="s">
        <v>26247</v>
      </c>
      <c r="K9205" s="9">
        <f>_xlfn.IFNA(VLOOKUP(Table5[[#This Row],[Section]],SubSill_Tier,2,FALSE),0)</f>
        <v>0</v>
      </c>
      <c r="L9205" s="9" t="str">
        <f t="shared" si="152"/>
        <v/>
      </c>
      <c r="M9205" s="205" t="str" cm="1">
        <f t="array" ref="M9205">_xlfn.IFS(NOT(ISERROR(VLOOKUP(Table5[[#This Row],[Section]],TB_notTB,1,FALSE))),"No",LEFT(Table5[[#This Row],[Section]],3)="ETB","PLS",LEFT(Table5[[#This Row],[Section]],1)="7","PDB",NOT(ISBLANK(Table5[[#This Row],[Section]])),"No")</f>
        <v>No</v>
      </c>
    </row>
    <row r="9206" spans="1:13" x14ac:dyDescent="0.25">
      <c r="A9206" s="126" t="s">
        <v>3814</v>
      </c>
      <c r="B9206" s="126" t="s">
        <v>17222</v>
      </c>
      <c r="C9206" s="126" t="s">
        <v>75</v>
      </c>
      <c r="D9206" s="127">
        <v>0.80800000000000005</v>
      </c>
      <c r="E9206" s="128">
        <v>309</v>
      </c>
      <c r="F9206" s="128">
        <v>140</v>
      </c>
      <c r="G9206" s="126" t="s">
        <v>13778</v>
      </c>
      <c r="H9206" s="126" t="s">
        <v>20245</v>
      </c>
      <c r="I9206" s="126" t="s">
        <v>21158</v>
      </c>
      <c r="J9206" s="126" t="s">
        <v>26247</v>
      </c>
      <c r="K9206" s="9">
        <f>_xlfn.IFNA(VLOOKUP(Table5[[#This Row],[Section]],SubSill_Tier,2,FALSE),0)</f>
        <v>0</v>
      </c>
      <c r="L9206" s="9" t="str">
        <f t="shared" si="152"/>
        <v/>
      </c>
      <c r="M9206" s="205" t="str" cm="1">
        <f t="array" ref="M9206">_xlfn.IFS(NOT(ISERROR(VLOOKUP(Table5[[#This Row],[Section]],TB_notTB,1,FALSE))),"No",LEFT(Table5[[#This Row],[Section]],3)="ETB","PLS",LEFT(Table5[[#This Row],[Section]],1)="7","PDB",NOT(ISBLANK(Table5[[#This Row],[Section]])),"No")</f>
        <v>No</v>
      </c>
    </row>
    <row r="9207" spans="1:13" x14ac:dyDescent="0.25">
      <c r="A9207" s="126" t="s">
        <v>3815</v>
      </c>
      <c r="B9207" s="126" t="s">
        <v>17222</v>
      </c>
      <c r="C9207" s="126" t="s">
        <v>98</v>
      </c>
      <c r="D9207" s="127">
        <v>0.71299999999999997</v>
      </c>
      <c r="E9207" s="128">
        <v>268</v>
      </c>
      <c r="F9207" s="128">
        <v>268</v>
      </c>
      <c r="G9207" s="126" t="s">
        <v>13711</v>
      </c>
      <c r="H9207" s="126" t="s">
        <v>20119</v>
      </c>
      <c r="I9207" s="126" t="s">
        <v>21054</v>
      </c>
      <c r="J9207" s="126" t="s">
        <v>26232</v>
      </c>
      <c r="K9207" s="9">
        <f>_xlfn.IFNA(VLOOKUP(Table5[[#This Row],[Section]],SubSill_Tier,2,FALSE),0)</f>
        <v>0</v>
      </c>
      <c r="L9207" s="9" t="str">
        <f t="shared" si="152"/>
        <v/>
      </c>
      <c r="M9207" s="205" t="str" cm="1">
        <f t="array" ref="M9207">_xlfn.IFS(NOT(ISERROR(VLOOKUP(Table5[[#This Row],[Section]],TB_notTB,1,FALSE))),"No",LEFT(Table5[[#This Row],[Section]],3)="ETB","PLS",LEFT(Table5[[#This Row],[Section]],1)="7","PDB",NOT(ISBLANK(Table5[[#This Row],[Section]])),"No")</f>
        <v>No</v>
      </c>
    </row>
    <row r="9208" spans="1:13" x14ac:dyDescent="0.25">
      <c r="A9208" s="126" t="s">
        <v>3816</v>
      </c>
      <c r="B9208" s="126" t="s">
        <v>17222</v>
      </c>
      <c r="C9208" s="126" t="s">
        <v>98</v>
      </c>
      <c r="D9208" s="127">
        <v>1.339</v>
      </c>
      <c r="E9208" s="128">
        <v>505</v>
      </c>
      <c r="F9208" s="128">
        <v>180</v>
      </c>
      <c r="G9208" s="126" t="s">
        <v>13711</v>
      </c>
      <c r="H9208" s="126" t="s">
        <v>20119</v>
      </c>
      <c r="I9208" s="126" t="s">
        <v>21054</v>
      </c>
      <c r="J9208" s="126" t="s">
        <v>26232</v>
      </c>
      <c r="K9208" s="9">
        <f>_xlfn.IFNA(VLOOKUP(Table5[[#This Row],[Section]],SubSill_Tier,2,FALSE),0)</f>
        <v>0</v>
      </c>
      <c r="L9208" s="9" t="str">
        <f t="shared" si="152"/>
        <v/>
      </c>
      <c r="M9208" s="205" t="str" cm="1">
        <f t="array" ref="M9208">_xlfn.IFS(NOT(ISERROR(VLOOKUP(Table5[[#This Row],[Section]],TB_notTB,1,FALSE))),"No",LEFT(Table5[[#This Row],[Section]],3)="ETB","PLS",LEFT(Table5[[#This Row],[Section]],1)="7","PDB",NOT(ISBLANK(Table5[[#This Row],[Section]])),"No")</f>
        <v>No</v>
      </c>
    </row>
    <row r="9209" spans="1:13" x14ac:dyDescent="0.25">
      <c r="A9209" s="126" t="s">
        <v>22340</v>
      </c>
      <c r="B9209" s="126" t="s">
        <v>22341</v>
      </c>
      <c r="C9209" s="126" t="s">
        <v>98</v>
      </c>
      <c r="D9209" s="127">
        <v>0.81599999999999995</v>
      </c>
      <c r="E9209" s="128">
        <v>360</v>
      </c>
      <c r="F9209" s="128">
        <v>240</v>
      </c>
      <c r="G9209" s="126" t="s">
        <v>22342</v>
      </c>
      <c r="H9209" s="126" t="s">
        <v>22343</v>
      </c>
      <c r="I9209" s="126" t="s">
        <v>22344</v>
      </c>
      <c r="J9209" s="126" t="s">
        <v>26359</v>
      </c>
      <c r="K9209" s="9">
        <f>_xlfn.IFNA(VLOOKUP(Table5[[#This Row],[Section]],SubSill_Tier,2,FALSE),0)</f>
        <v>0</v>
      </c>
      <c r="L9209" s="9" t="str">
        <f t="shared" si="152"/>
        <v/>
      </c>
      <c r="M9209" s="205" t="str" cm="1">
        <f t="array" ref="M9209">_xlfn.IFS(NOT(ISERROR(VLOOKUP(Table5[[#This Row],[Section]],TB_notTB,1,FALSE))),"No",LEFT(Table5[[#This Row],[Section]],3)="ETB","PLS",LEFT(Table5[[#This Row],[Section]],1)="7","PDB",NOT(ISBLANK(Table5[[#This Row],[Section]])),"No")</f>
        <v>No</v>
      </c>
    </row>
    <row r="9210" spans="1:13" x14ac:dyDescent="0.25">
      <c r="A9210" s="126" t="s">
        <v>22345</v>
      </c>
      <c r="B9210" s="126" t="s">
        <v>22346</v>
      </c>
      <c r="C9210" s="126" t="s">
        <v>98</v>
      </c>
      <c r="D9210" s="127">
        <v>0.92600000000000005</v>
      </c>
      <c r="E9210" s="128">
        <v>396</v>
      </c>
      <c r="F9210" s="128">
        <v>264</v>
      </c>
      <c r="G9210" s="126" t="s">
        <v>22342</v>
      </c>
      <c r="H9210" s="126" t="s">
        <v>22343</v>
      </c>
      <c r="I9210" s="126" t="s">
        <v>22344</v>
      </c>
      <c r="J9210" s="126" t="s">
        <v>26359</v>
      </c>
      <c r="K9210" s="9">
        <f>_xlfn.IFNA(VLOOKUP(Table5[[#This Row],[Section]],SubSill_Tier,2,FALSE),0)</f>
        <v>0</v>
      </c>
      <c r="L9210" s="9" t="str">
        <f t="shared" si="152"/>
        <v/>
      </c>
      <c r="M9210" s="205" t="str" cm="1">
        <f t="array" ref="M9210">_xlfn.IFS(NOT(ISERROR(VLOOKUP(Table5[[#This Row],[Section]],TB_notTB,1,FALSE))),"No",LEFT(Table5[[#This Row],[Section]],3)="ETB","PLS",LEFT(Table5[[#This Row],[Section]],1)="7","PDB",NOT(ISBLANK(Table5[[#This Row],[Section]])),"No")</f>
        <v>No</v>
      </c>
    </row>
    <row r="9211" spans="1:13" x14ac:dyDescent="0.25">
      <c r="A9211" s="126" t="s">
        <v>22347</v>
      </c>
      <c r="B9211" s="126" t="s">
        <v>22348</v>
      </c>
      <c r="C9211" s="126" t="s">
        <v>98</v>
      </c>
      <c r="D9211" s="127">
        <v>0.49299999999999999</v>
      </c>
      <c r="E9211" s="128">
        <v>208</v>
      </c>
      <c r="F9211" s="128">
        <v>139</v>
      </c>
      <c r="G9211" s="126" t="s">
        <v>22342</v>
      </c>
      <c r="H9211" s="126" t="s">
        <v>22343</v>
      </c>
      <c r="I9211" s="126" t="s">
        <v>22344</v>
      </c>
      <c r="J9211" s="126" t="s">
        <v>26359</v>
      </c>
      <c r="K9211" s="9">
        <f>_xlfn.IFNA(VLOOKUP(Table5[[#This Row],[Section]],SubSill_Tier,2,FALSE),0)</f>
        <v>0</v>
      </c>
      <c r="L9211" s="9" t="str">
        <f t="shared" si="152"/>
        <v/>
      </c>
      <c r="M9211" s="205" t="str" cm="1">
        <f t="array" ref="M9211">_xlfn.IFS(NOT(ISERROR(VLOOKUP(Table5[[#This Row],[Section]],TB_notTB,1,FALSE))),"No",LEFT(Table5[[#This Row],[Section]],3)="ETB","PLS",LEFT(Table5[[#This Row],[Section]],1)="7","PDB",NOT(ISBLANK(Table5[[#This Row],[Section]])),"No")</f>
        <v>No</v>
      </c>
    </row>
    <row r="9212" spans="1:13" x14ac:dyDescent="0.25">
      <c r="A9212" s="126" t="s">
        <v>22349</v>
      </c>
      <c r="B9212" s="126" t="s">
        <v>22350</v>
      </c>
      <c r="C9212" s="126" t="s">
        <v>98</v>
      </c>
      <c r="D9212" s="127">
        <v>0.59799999999999998</v>
      </c>
      <c r="E9212" s="128">
        <v>179</v>
      </c>
      <c r="F9212" s="128">
        <v>120</v>
      </c>
      <c r="G9212" s="126" t="s">
        <v>22342</v>
      </c>
      <c r="H9212" s="126" t="s">
        <v>22343</v>
      </c>
      <c r="I9212" s="126" t="s">
        <v>22344</v>
      </c>
      <c r="J9212" s="126" t="s">
        <v>26359</v>
      </c>
      <c r="K9212" s="9">
        <f>_xlfn.IFNA(VLOOKUP(Table5[[#This Row],[Section]],SubSill_Tier,2,FALSE),0)</f>
        <v>0</v>
      </c>
      <c r="L9212" s="9" t="str">
        <f t="shared" si="152"/>
        <v/>
      </c>
      <c r="M9212" s="205" t="str" cm="1">
        <f t="array" ref="M9212">_xlfn.IFS(NOT(ISERROR(VLOOKUP(Table5[[#This Row],[Section]],TB_notTB,1,FALSE))),"No",LEFT(Table5[[#This Row],[Section]],3)="ETB","PLS",LEFT(Table5[[#This Row],[Section]],1)="7","PDB",NOT(ISBLANK(Table5[[#This Row],[Section]])),"No")</f>
        <v>No</v>
      </c>
    </row>
    <row r="9213" spans="1:13" x14ac:dyDescent="0.25">
      <c r="A9213" s="126" t="s">
        <v>22351</v>
      </c>
      <c r="B9213" s="126" t="s">
        <v>22352</v>
      </c>
      <c r="C9213" s="126" t="s">
        <v>98</v>
      </c>
      <c r="D9213" s="127">
        <v>1.218</v>
      </c>
      <c r="E9213" s="128">
        <v>324</v>
      </c>
      <c r="F9213" s="128">
        <v>216</v>
      </c>
      <c r="G9213" s="126" t="s">
        <v>22342</v>
      </c>
      <c r="H9213" s="126" t="s">
        <v>22343</v>
      </c>
      <c r="I9213" s="126" t="s">
        <v>22344</v>
      </c>
      <c r="J9213" s="126" t="s">
        <v>26359</v>
      </c>
      <c r="K9213" s="9">
        <f>_xlfn.IFNA(VLOOKUP(Table5[[#This Row],[Section]],SubSill_Tier,2,FALSE),0)</f>
        <v>0</v>
      </c>
      <c r="L9213" s="9" t="str">
        <f t="shared" si="152"/>
        <v/>
      </c>
      <c r="M9213" s="205" t="str" cm="1">
        <f t="array" ref="M9213">_xlfn.IFS(NOT(ISERROR(VLOOKUP(Table5[[#This Row],[Section]],TB_notTB,1,FALSE))),"No",LEFT(Table5[[#This Row],[Section]],3)="ETB","PLS",LEFT(Table5[[#This Row],[Section]],1)="7","PDB",NOT(ISBLANK(Table5[[#This Row],[Section]])),"No")</f>
        <v>No</v>
      </c>
    </row>
    <row r="9214" spans="1:13" x14ac:dyDescent="0.25">
      <c r="A9214" s="126" t="s">
        <v>22353</v>
      </c>
      <c r="B9214" s="126" t="s">
        <v>22354</v>
      </c>
      <c r="C9214" s="126" t="s">
        <v>98</v>
      </c>
      <c r="D9214" s="127">
        <v>0.63200000000000001</v>
      </c>
      <c r="E9214" s="128">
        <v>179</v>
      </c>
      <c r="F9214" s="128">
        <v>120</v>
      </c>
      <c r="G9214" s="126" t="s">
        <v>22342</v>
      </c>
      <c r="H9214" s="126" t="s">
        <v>22343</v>
      </c>
      <c r="I9214" s="126" t="s">
        <v>22344</v>
      </c>
      <c r="J9214" s="126" t="s">
        <v>26359</v>
      </c>
      <c r="K9214" s="9">
        <f>_xlfn.IFNA(VLOOKUP(Table5[[#This Row],[Section]],SubSill_Tier,2,FALSE),0)</f>
        <v>0</v>
      </c>
      <c r="L9214" s="9" t="str">
        <f t="shared" si="152"/>
        <v/>
      </c>
      <c r="M9214" s="205" t="str" cm="1">
        <f t="array" ref="M9214">_xlfn.IFS(NOT(ISERROR(VLOOKUP(Table5[[#This Row],[Section]],TB_notTB,1,FALSE))),"No",LEFT(Table5[[#This Row],[Section]],3)="ETB","PLS",LEFT(Table5[[#This Row],[Section]],1)="7","PDB",NOT(ISBLANK(Table5[[#This Row],[Section]])),"No")</f>
        <v>No</v>
      </c>
    </row>
    <row r="9215" spans="1:13" x14ac:dyDescent="0.25">
      <c r="A9215" s="126" t="s">
        <v>22355</v>
      </c>
      <c r="B9215" s="126" t="s">
        <v>22356</v>
      </c>
      <c r="C9215" s="126" t="s">
        <v>98</v>
      </c>
      <c r="D9215" s="127">
        <v>1.528</v>
      </c>
      <c r="E9215" s="128">
        <v>383</v>
      </c>
      <c r="F9215" s="128">
        <v>255</v>
      </c>
      <c r="G9215" s="126" t="s">
        <v>22342</v>
      </c>
      <c r="H9215" s="126" t="s">
        <v>22343</v>
      </c>
      <c r="I9215" s="126" t="s">
        <v>22344</v>
      </c>
      <c r="J9215" s="126" t="s">
        <v>26359</v>
      </c>
      <c r="K9215" s="9">
        <f>_xlfn.IFNA(VLOOKUP(Table5[[#This Row],[Section]],SubSill_Tier,2,FALSE),0)</f>
        <v>0</v>
      </c>
      <c r="L9215" s="9" t="str">
        <f t="shared" si="152"/>
        <v/>
      </c>
      <c r="M9215" s="205" t="str" cm="1">
        <f t="array" ref="M9215">_xlfn.IFS(NOT(ISERROR(VLOOKUP(Table5[[#This Row],[Section]],TB_notTB,1,FALSE))),"No",LEFT(Table5[[#This Row],[Section]],3)="ETB","PLS",LEFT(Table5[[#This Row],[Section]],1)="7","PDB",NOT(ISBLANK(Table5[[#This Row],[Section]])),"No")</f>
        <v>No</v>
      </c>
    </row>
    <row r="9216" spans="1:13" x14ac:dyDescent="0.25">
      <c r="A9216" s="126" t="s">
        <v>22357</v>
      </c>
      <c r="B9216" s="126" t="s">
        <v>22358</v>
      </c>
      <c r="C9216" s="126" t="s">
        <v>98</v>
      </c>
      <c r="D9216" s="127">
        <v>1.052</v>
      </c>
      <c r="E9216" s="128">
        <v>284</v>
      </c>
      <c r="F9216" s="128">
        <v>214</v>
      </c>
      <c r="G9216" s="126" t="s">
        <v>22342</v>
      </c>
      <c r="H9216" s="126" t="s">
        <v>22343</v>
      </c>
      <c r="I9216" s="126" t="s">
        <v>22344</v>
      </c>
      <c r="J9216" s="126" t="s">
        <v>26359</v>
      </c>
      <c r="K9216" s="9">
        <f>_xlfn.IFNA(VLOOKUP(Table5[[#This Row],[Section]],SubSill_Tier,2,FALSE),0)</f>
        <v>0</v>
      </c>
      <c r="L9216" s="9" t="str">
        <f t="shared" si="152"/>
        <v/>
      </c>
      <c r="M9216" s="205" t="str" cm="1">
        <f t="array" ref="M9216">_xlfn.IFS(NOT(ISERROR(VLOOKUP(Table5[[#This Row],[Section]],TB_notTB,1,FALSE))),"No",LEFT(Table5[[#This Row],[Section]],3)="ETB","PLS",LEFT(Table5[[#This Row],[Section]],1)="7","PDB",NOT(ISBLANK(Table5[[#This Row],[Section]])),"No")</f>
        <v>No</v>
      </c>
    </row>
    <row r="9217" spans="1:13" x14ac:dyDescent="0.25">
      <c r="A9217" s="126" t="s">
        <v>22359</v>
      </c>
      <c r="B9217" s="126" t="s">
        <v>22360</v>
      </c>
      <c r="C9217" s="126" t="s">
        <v>98</v>
      </c>
      <c r="D9217" s="127">
        <v>1.663</v>
      </c>
      <c r="E9217" s="128">
        <v>373</v>
      </c>
      <c r="F9217" s="128">
        <v>249</v>
      </c>
      <c r="G9217" s="126" t="s">
        <v>22342</v>
      </c>
      <c r="H9217" s="126" t="s">
        <v>22343</v>
      </c>
      <c r="I9217" s="126" t="s">
        <v>22344</v>
      </c>
      <c r="J9217" s="126" t="s">
        <v>26359</v>
      </c>
      <c r="K9217" s="9">
        <f>_xlfn.IFNA(VLOOKUP(Table5[[#This Row],[Section]],SubSill_Tier,2,FALSE),0)</f>
        <v>0</v>
      </c>
      <c r="L9217" s="9" t="str">
        <f t="shared" si="152"/>
        <v/>
      </c>
      <c r="M9217" s="205" t="str" cm="1">
        <f t="array" ref="M9217">_xlfn.IFS(NOT(ISERROR(VLOOKUP(Table5[[#This Row],[Section]],TB_notTB,1,FALSE))),"No",LEFT(Table5[[#This Row],[Section]],3)="ETB","PLS",LEFT(Table5[[#This Row],[Section]],1)="7","PDB",NOT(ISBLANK(Table5[[#This Row],[Section]])),"No")</f>
        <v>No</v>
      </c>
    </row>
    <row r="9218" spans="1:13" x14ac:dyDescent="0.25">
      <c r="A9218" s="126" t="s">
        <v>22361</v>
      </c>
      <c r="B9218" s="126" t="s">
        <v>22362</v>
      </c>
      <c r="C9218" s="126" t="s">
        <v>98</v>
      </c>
      <c r="D9218" s="127">
        <v>1.038</v>
      </c>
      <c r="E9218" s="128">
        <v>269</v>
      </c>
      <c r="F9218" s="128">
        <v>199</v>
      </c>
      <c r="G9218" s="126" t="s">
        <v>22342</v>
      </c>
      <c r="H9218" s="126" t="s">
        <v>22343</v>
      </c>
      <c r="I9218" s="126" t="s">
        <v>22344</v>
      </c>
      <c r="J9218" s="126" t="s">
        <v>26359</v>
      </c>
      <c r="K9218" s="9">
        <f>_xlfn.IFNA(VLOOKUP(Table5[[#This Row],[Section]],SubSill_Tier,2,FALSE),0)</f>
        <v>0</v>
      </c>
      <c r="L9218" s="9" t="str">
        <f t="shared" ref="L9218:L9281" si="153">IFERROR(IF(LEFT(G9218,2)="AI",IF(_xlfn.NUMBERVALUE(IFERROR(LEFT(IF(ISERROR(FIND("X",UPPER(B9218))),UPPER(B9218),RIGHT(UPPER(B9218),LEN(UPPER(B9218))-FIND("~",SUBSTITUTE(UPPER(B9218),"X","~",LEN(UPPER(B9218))-LEN(SUBSTITUTE(UPPER(B9218),"X","")))))),FIND(" ",IF(ISERROR(FIND("X",UPPER(B9218))),UPPER(B9218),RIGHT(UPPER(B9218),LEN(UPPER(B9218))-FIND("~",SUBSTITUTE(UPPER(B9218),"X","~",LEN(UPPER(B9218))-LEN(SUBSTITUTE(UPPER(B9218),"X","")))))),1)-1),IF(ISERROR(FIND("X",UPPER(B9218))),UPPER(B9218),RIGHT(UPPER(B9218),LEN(UPPER(B9218))-FIND("~",SUBSTITUTE(UPPER(B9218),"X","~",LEN(UPPER(B9218))-LEN(SUBSTITUTE(UPPER(B9218),"X",""))))))),".")&gt;=5,"Wall",""),""),"")</f>
        <v/>
      </c>
      <c r="M9218" s="205" t="str" cm="1">
        <f t="array" ref="M9218">_xlfn.IFS(NOT(ISERROR(VLOOKUP(Table5[[#This Row],[Section]],TB_notTB,1,FALSE))),"No",LEFT(Table5[[#This Row],[Section]],3)="ETB","PLS",LEFT(Table5[[#This Row],[Section]],1)="7","PDB",NOT(ISBLANK(Table5[[#This Row],[Section]])),"No")</f>
        <v>No</v>
      </c>
    </row>
    <row r="9219" spans="1:13" x14ac:dyDescent="0.25">
      <c r="A9219" s="126" t="s">
        <v>22363</v>
      </c>
      <c r="B9219" s="126" t="s">
        <v>22364</v>
      </c>
      <c r="C9219" s="126" t="s">
        <v>98</v>
      </c>
      <c r="D9219" s="127">
        <v>0.78700000000000003</v>
      </c>
      <c r="E9219" s="128">
        <v>210</v>
      </c>
      <c r="F9219" s="128">
        <v>140</v>
      </c>
      <c r="G9219" s="126" t="s">
        <v>22342</v>
      </c>
      <c r="H9219" s="126" t="s">
        <v>22343</v>
      </c>
      <c r="I9219" s="126" t="s">
        <v>22344</v>
      </c>
      <c r="J9219" s="126" t="s">
        <v>26359</v>
      </c>
      <c r="K9219" s="9">
        <f>_xlfn.IFNA(VLOOKUP(Table5[[#This Row],[Section]],SubSill_Tier,2,FALSE),0)</f>
        <v>0</v>
      </c>
      <c r="L9219" s="9" t="str">
        <f t="shared" si="153"/>
        <v/>
      </c>
      <c r="M9219" s="205" t="str" cm="1">
        <f t="array" ref="M9219">_xlfn.IFS(NOT(ISERROR(VLOOKUP(Table5[[#This Row],[Section]],TB_notTB,1,FALSE))),"No",LEFT(Table5[[#This Row],[Section]],3)="ETB","PLS",LEFT(Table5[[#This Row],[Section]],1)="7","PDB",NOT(ISBLANK(Table5[[#This Row],[Section]])),"No")</f>
        <v>No</v>
      </c>
    </row>
    <row r="9220" spans="1:13" x14ac:dyDescent="0.25">
      <c r="A9220" s="126" t="s">
        <v>22365</v>
      </c>
      <c r="B9220" s="126" t="s">
        <v>26504</v>
      </c>
      <c r="C9220" s="126" t="s">
        <v>98</v>
      </c>
      <c r="D9220" s="127">
        <v>1.2749999999999999</v>
      </c>
      <c r="E9220" s="128">
        <v>324</v>
      </c>
      <c r="F9220" s="128">
        <v>216</v>
      </c>
      <c r="G9220" s="126" t="s">
        <v>17572</v>
      </c>
      <c r="H9220" s="126" t="s">
        <v>20386</v>
      </c>
      <c r="I9220" s="126" t="s">
        <v>20387</v>
      </c>
      <c r="J9220" s="126" t="s">
        <v>26348</v>
      </c>
      <c r="K9220" s="9">
        <f>_xlfn.IFNA(VLOOKUP(Table5[[#This Row],[Section]],SubSill_Tier,2,FALSE),0)</f>
        <v>0</v>
      </c>
      <c r="L9220" s="9" t="str">
        <f t="shared" si="153"/>
        <v/>
      </c>
      <c r="M9220" s="205" t="str" cm="1">
        <f t="array" ref="M9220">_xlfn.IFS(NOT(ISERROR(VLOOKUP(Table5[[#This Row],[Section]],TB_notTB,1,FALSE))),"No",LEFT(Table5[[#This Row],[Section]],3)="ETB","PLS",LEFT(Table5[[#This Row],[Section]],1)="7","PDB",NOT(ISBLANK(Table5[[#This Row],[Section]])),"No")</f>
        <v>No</v>
      </c>
    </row>
    <row r="9221" spans="1:13" x14ac:dyDescent="0.25">
      <c r="A9221" s="126" t="s">
        <v>22366</v>
      </c>
      <c r="B9221" s="126" t="s">
        <v>26505</v>
      </c>
      <c r="C9221" s="126" t="s">
        <v>98</v>
      </c>
      <c r="D9221" s="127">
        <v>0.8</v>
      </c>
      <c r="E9221" s="128">
        <v>300</v>
      </c>
      <c r="F9221" s="128">
        <v>200</v>
      </c>
      <c r="G9221" s="126" t="s">
        <v>17572</v>
      </c>
      <c r="H9221" s="126" t="s">
        <v>20386</v>
      </c>
      <c r="I9221" s="126" t="s">
        <v>20387</v>
      </c>
      <c r="J9221" s="126" t="s">
        <v>26348</v>
      </c>
      <c r="K9221" s="9">
        <f>_xlfn.IFNA(VLOOKUP(Table5[[#This Row],[Section]],SubSill_Tier,2,FALSE),0)</f>
        <v>0</v>
      </c>
      <c r="L9221" s="9" t="str">
        <f t="shared" si="153"/>
        <v/>
      </c>
      <c r="M9221" s="205" t="str" cm="1">
        <f t="array" ref="M9221">_xlfn.IFS(NOT(ISERROR(VLOOKUP(Table5[[#This Row],[Section]],TB_notTB,1,FALSE))),"No",LEFT(Table5[[#This Row],[Section]],3)="ETB","PLS",LEFT(Table5[[#This Row],[Section]],1)="7","PDB",NOT(ISBLANK(Table5[[#This Row],[Section]])),"No")</f>
        <v>No</v>
      </c>
    </row>
    <row r="9222" spans="1:13" x14ac:dyDescent="0.25">
      <c r="A9222" s="126" t="s">
        <v>3817</v>
      </c>
      <c r="B9222" s="126" t="s">
        <v>17222</v>
      </c>
      <c r="C9222" s="126" t="s">
        <v>98</v>
      </c>
      <c r="D9222" s="127">
        <v>7.1999999999999995E-2</v>
      </c>
      <c r="E9222" s="128">
        <v>100</v>
      </c>
      <c r="F9222" s="128">
        <v>100</v>
      </c>
      <c r="G9222" s="126" t="s">
        <v>13711</v>
      </c>
      <c r="H9222" s="126" t="s">
        <v>20119</v>
      </c>
      <c r="I9222" s="126" t="s">
        <v>21054</v>
      </c>
      <c r="J9222" s="126" t="s">
        <v>26232</v>
      </c>
      <c r="K9222" s="9">
        <f>_xlfn.IFNA(VLOOKUP(Table5[[#This Row],[Section]],SubSill_Tier,2,FALSE),0)</f>
        <v>0</v>
      </c>
      <c r="L9222" s="9" t="str">
        <f t="shared" si="153"/>
        <v/>
      </c>
      <c r="M9222" s="205" t="str" cm="1">
        <f t="array" ref="M9222">_xlfn.IFS(NOT(ISERROR(VLOOKUP(Table5[[#This Row],[Section]],TB_notTB,1,FALSE))),"No",LEFT(Table5[[#This Row],[Section]],3)="ETB","PLS",LEFT(Table5[[#This Row],[Section]],1)="7","PDB",NOT(ISBLANK(Table5[[#This Row],[Section]])),"No")</f>
        <v>No</v>
      </c>
    </row>
    <row r="9223" spans="1:13" x14ac:dyDescent="0.25">
      <c r="A9223" s="126" t="s">
        <v>22367</v>
      </c>
      <c r="B9223" s="126" t="s">
        <v>22368</v>
      </c>
      <c r="C9223" s="126" t="s">
        <v>98</v>
      </c>
      <c r="D9223" s="127">
        <v>0.44900000000000001</v>
      </c>
      <c r="E9223" s="128">
        <v>202</v>
      </c>
      <c r="F9223" s="128">
        <v>135</v>
      </c>
      <c r="G9223" s="126" t="s">
        <v>22342</v>
      </c>
      <c r="H9223" s="126" t="s">
        <v>22343</v>
      </c>
      <c r="I9223" s="126" t="s">
        <v>22344</v>
      </c>
      <c r="J9223" s="126" t="s">
        <v>26359</v>
      </c>
      <c r="K9223" s="9">
        <f>_xlfn.IFNA(VLOOKUP(Table5[[#This Row],[Section]],SubSill_Tier,2,FALSE),0)</f>
        <v>0</v>
      </c>
      <c r="L9223" s="9" t="str">
        <f t="shared" si="153"/>
        <v/>
      </c>
      <c r="M9223" s="205" t="str" cm="1">
        <f t="array" ref="M9223">_xlfn.IFS(NOT(ISERROR(VLOOKUP(Table5[[#This Row],[Section]],TB_notTB,1,FALSE))),"No",LEFT(Table5[[#This Row],[Section]],3)="ETB","PLS",LEFT(Table5[[#This Row],[Section]],1)="7","PDB",NOT(ISBLANK(Table5[[#This Row],[Section]])),"No")</f>
        <v>No</v>
      </c>
    </row>
    <row r="9224" spans="1:13" x14ac:dyDescent="0.25">
      <c r="A9224" s="126" t="s">
        <v>22369</v>
      </c>
      <c r="B9224" s="126" t="s">
        <v>22370</v>
      </c>
      <c r="C9224" s="126" t="s">
        <v>75</v>
      </c>
      <c r="D9224" s="127">
        <v>0.90500000000000003</v>
      </c>
      <c r="E9224" s="128">
        <v>239</v>
      </c>
      <c r="F9224" s="128">
        <v>158</v>
      </c>
      <c r="G9224" s="126" t="s">
        <v>13724</v>
      </c>
      <c r="H9224" s="126" t="s">
        <v>21063</v>
      </c>
      <c r="I9224" s="126" t="s">
        <v>21064</v>
      </c>
      <c r="J9224" s="126" t="s">
        <v>26233</v>
      </c>
      <c r="K9224" s="9">
        <f>_xlfn.IFNA(VLOOKUP(Table5[[#This Row],[Section]],SubSill_Tier,2,FALSE),0)</f>
        <v>0</v>
      </c>
      <c r="L9224" s="9" t="str">
        <f t="shared" si="153"/>
        <v>Wall</v>
      </c>
      <c r="M9224" s="205" t="str" cm="1">
        <f t="array" ref="M9224">_xlfn.IFS(NOT(ISERROR(VLOOKUP(Table5[[#This Row],[Section]],TB_notTB,1,FALSE))),"No",LEFT(Table5[[#This Row],[Section]],3)="ETB","PLS",LEFT(Table5[[#This Row],[Section]],1)="7","PDB",NOT(ISBLANK(Table5[[#This Row],[Section]])),"No")</f>
        <v>No</v>
      </c>
    </row>
    <row r="9225" spans="1:13" x14ac:dyDescent="0.25">
      <c r="A9225" s="126" t="s">
        <v>3818</v>
      </c>
      <c r="B9225" s="126" t="s">
        <v>17222</v>
      </c>
      <c r="C9225" s="126" t="s">
        <v>98</v>
      </c>
      <c r="D9225" s="127">
        <v>1.5509999999999999</v>
      </c>
      <c r="E9225" s="128">
        <v>388</v>
      </c>
      <c r="F9225" s="128">
        <v>197</v>
      </c>
      <c r="G9225" s="126" t="s">
        <v>13711</v>
      </c>
      <c r="H9225" s="126" t="s">
        <v>20119</v>
      </c>
      <c r="I9225" s="126" t="s">
        <v>21054</v>
      </c>
      <c r="J9225" s="126" t="s">
        <v>26232</v>
      </c>
      <c r="K9225" s="9">
        <f>_xlfn.IFNA(VLOOKUP(Table5[[#This Row],[Section]],SubSill_Tier,2,FALSE),0)</f>
        <v>0</v>
      </c>
      <c r="L9225" s="9" t="str">
        <f t="shared" si="153"/>
        <v/>
      </c>
      <c r="M9225" s="205" t="str" cm="1">
        <f t="array" ref="M9225">_xlfn.IFS(NOT(ISERROR(VLOOKUP(Table5[[#This Row],[Section]],TB_notTB,1,FALSE))),"No",LEFT(Table5[[#This Row],[Section]],3)="ETB","PLS",LEFT(Table5[[#This Row],[Section]],1)="7","PDB",NOT(ISBLANK(Table5[[#This Row],[Section]])),"No")</f>
        <v>No</v>
      </c>
    </row>
    <row r="9226" spans="1:13" x14ac:dyDescent="0.25">
      <c r="A9226" s="126" t="s">
        <v>22371</v>
      </c>
      <c r="B9226" s="126" t="s">
        <v>22372</v>
      </c>
      <c r="C9226" s="126" t="s">
        <v>75</v>
      </c>
      <c r="D9226" s="127">
        <v>1.0089999999999999</v>
      </c>
      <c r="E9226" s="128">
        <v>366</v>
      </c>
      <c r="F9226" s="128">
        <v>244</v>
      </c>
      <c r="G9226" s="126" t="s">
        <v>13743</v>
      </c>
      <c r="H9226" s="126" t="s">
        <v>21092</v>
      </c>
      <c r="I9226" s="126" t="s">
        <v>21093</v>
      </c>
      <c r="J9226" s="126" t="s">
        <v>26241</v>
      </c>
      <c r="K9226" s="9">
        <f>_xlfn.IFNA(VLOOKUP(Table5[[#This Row],[Section]],SubSill_Tier,2,FALSE),0)</f>
        <v>0</v>
      </c>
      <c r="L9226" s="9" t="str">
        <f t="shared" si="153"/>
        <v/>
      </c>
      <c r="M9226" s="205" t="str" cm="1">
        <f t="array" ref="M9226">_xlfn.IFS(NOT(ISERROR(VLOOKUP(Table5[[#This Row],[Section]],TB_notTB,1,FALSE))),"No",LEFT(Table5[[#This Row],[Section]],3)="ETB","PLS",LEFT(Table5[[#This Row],[Section]],1)="7","PDB",NOT(ISBLANK(Table5[[#This Row],[Section]])),"No")</f>
        <v>No</v>
      </c>
    </row>
    <row r="9227" spans="1:13" x14ac:dyDescent="0.25">
      <c r="A9227" s="126" t="s">
        <v>22373</v>
      </c>
      <c r="B9227" s="126" t="s">
        <v>22374</v>
      </c>
      <c r="C9227" s="126" t="s">
        <v>75</v>
      </c>
      <c r="D9227" s="127">
        <v>1.165</v>
      </c>
      <c r="E9227" s="128">
        <v>441</v>
      </c>
      <c r="F9227" s="128">
        <v>294</v>
      </c>
      <c r="G9227" s="126" t="s">
        <v>13743</v>
      </c>
      <c r="H9227" s="126" t="s">
        <v>21092</v>
      </c>
      <c r="I9227" s="126" t="s">
        <v>21093</v>
      </c>
      <c r="J9227" s="126" t="s">
        <v>26241</v>
      </c>
      <c r="K9227" s="9">
        <f>_xlfn.IFNA(VLOOKUP(Table5[[#This Row],[Section]],SubSill_Tier,2,FALSE),0)</f>
        <v>0</v>
      </c>
      <c r="L9227" s="9" t="str">
        <f t="shared" si="153"/>
        <v/>
      </c>
      <c r="M9227" s="205" t="str" cm="1">
        <f t="array" ref="M9227">_xlfn.IFS(NOT(ISERROR(VLOOKUP(Table5[[#This Row],[Section]],TB_notTB,1,FALSE))),"No",LEFT(Table5[[#This Row],[Section]],3)="ETB","PLS",LEFT(Table5[[#This Row],[Section]],1)="7","PDB",NOT(ISBLANK(Table5[[#This Row],[Section]])),"No")</f>
        <v>No</v>
      </c>
    </row>
    <row r="9228" spans="1:13" x14ac:dyDescent="0.25">
      <c r="A9228" s="126" t="s">
        <v>3819</v>
      </c>
      <c r="B9228" s="126" t="s">
        <v>17222</v>
      </c>
      <c r="C9228" s="126" t="s">
        <v>98</v>
      </c>
      <c r="D9228" s="127">
        <v>2.8620000000000001</v>
      </c>
      <c r="E9228" s="128">
        <v>805</v>
      </c>
      <c r="F9228" s="128">
        <v>805</v>
      </c>
      <c r="G9228" s="126" t="s">
        <v>13711</v>
      </c>
      <c r="H9228" s="126" t="s">
        <v>20119</v>
      </c>
      <c r="I9228" s="126" t="s">
        <v>21054</v>
      </c>
      <c r="J9228" s="126" t="s">
        <v>26232</v>
      </c>
      <c r="K9228" s="9">
        <f>_xlfn.IFNA(VLOOKUP(Table5[[#This Row],[Section]],SubSill_Tier,2,FALSE),0)</f>
        <v>0</v>
      </c>
      <c r="L9228" s="9" t="str">
        <f t="shared" si="153"/>
        <v/>
      </c>
      <c r="M9228" s="205" t="str" cm="1">
        <f t="array" ref="M9228">_xlfn.IFS(NOT(ISERROR(VLOOKUP(Table5[[#This Row],[Section]],TB_notTB,1,FALSE))),"No",LEFT(Table5[[#This Row],[Section]],3)="ETB","PLS",LEFT(Table5[[#This Row],[Section]],1)="7","PDB",NOT(ISBLANK(Table5[[#This Row],[Section]])),"No")</f>
        <v>No</v>
      </c>
    </row>
    <row r="9229" spans="1:13" x14ac:dyDescent="0.25">
      <c r="A9229" s="126" t="s">
        <v>3820</v>
      </c>
      <c r="B9229" s="126" t="s">
        <v>17222</v>
      </c>
      <c r="C9229" s="126" t="s">
        <v>98</v>
      </c>
      <c r="D9229" s="127">
        <v>2.3039999999999998</v>
      </c>
      <c r="E9229" s="128">
        <v>692</v>
      </c>
      <c r="F9229" s="128">
        <v>100</v>
      </c>
      <c r="G9229" s="126" t="s">
        <v>13711</v>
      </c>
      <c r="H9229" s="126" t="s">
        <v>20119</v>
      </c>
      <c r="I9229" s="126" t="s">
        <v>21054</v>
      </c>
      <c r="J9229" s="126" t="s">
        <v>26232</v>
      </c>
      <c r="K9229" s="9">
        <f>_xlfn.IFNA(VLOOKUP(Table5[[#This Row],[Section]],SubSill_Tier,2,FALSE),0)</f>
        <v>0</v>
      </c>
      <c r="L9229" s="9" t="str">
        <f t="shared" si="153"/>
        <v/>
      </c>
      <c r="M9229" s="205" t="str" cm="1">
        <f t="array" ref="M9229">_xlfn.IFS(NOT(ISERROR(VLOOKUP(Table5[[#This Row],[Section]],TB_notTB,1,FALSE))),"No",LEFT(Table5[[#This Row],[Section]],3)="ETB","PLS",LEFT(Table5[[#This Row],[Section]],1)="7","PDB",NOT(ISBLANK(Table5[[#This Row],[Section]])),"No")</f>
        <v>No</v>
      </c>
    </row>
    <row r="9230" spans="1:13" x14ac:dyDescent="0.25">
      <c r="A9230" s="126" t="s">
        <v>22375</v>
      </c>
      <c r="B9230" s="126" t="s">
        <v>22376</v>
      </c>
      <c r="C9230" s="126" t="s">
        <v>75</v>
      </c>
      <c r="D9230" s="127">
        <v>0.80100000000000005</v>
      </c>
      <c r="E9230" s="128">
        <v>296</v>
      </c>
      <c r="F9230" s="128">
        <v>296</v>
      </c>
      <c r="G9230" s="126" t="s">
        <v>21170</v>
      </c>
      <c r="H9230" s="126" t="s">
        <v>21171</v>
      </c>
      <c r="I9230" s="126" t="s">
        <v>21172</v>
      </c>
      <c r="J9230" s="126" t="s">
        <v>26233</v>
      </c>
      <c r="K9230" s="9">
        <f>_xlfn.IFNA(VLOOKUP(Table5[[#This Row],[Section]],SubSill_Tier,2,FALSE),0)</f>
        <v>0</v>
      </c>
      <c r="L9230" s="9" t="str">
        <f t="shared" si="153"/>
        <v>Wall</v>
      </c>
      <c r="M9230" s="205" t="str" cm="1">
        <f t="array" ref="M9230">_xlfn.IFS(NOT(ISERROR(VLOOKUP(Table5[[#This Row],[Section]],TB_notTB,1,FALSE))),"No",LEFT(Table5[[#This Row],[Section]],3)="ETB","PLS",LEFT(Table5[[#This Row],[Section]],1)="7","PDB",NOT(ISBLANK(Table5[[#This Row],[Section]])),"No")</f>
        <v>No</v>
      </c>
    </row>
    <row r="9231" spans="1:13" x14ac:dyDescent="0.25">
      <c r="A9231" s="126" t="s">
        <v>3821</v>
      </c>
      <c r="B9231" s="126" t="s">
        <v>17222</v>
      </c>
      <c r="C9231" s="126" t="s">
        <v>98</v>
      </c>
      <c r="D9231" s="127">
        <v>2.0350000000000001</v>
      </c>
      <c r="E9231" s="128">
        <v>571</v>
      </c>
      <c r="F9231" s="128">
        <v>100</v>
      </c>
      <c r="G9231" s="126" t="s">
        <v>13711</v>
      </c>
      <c r="H9231" s="126" t="s">
        <v>20119</v>
      </c>
      <c r="I9231" s="126" t="s">
        <v>21054</v>
      </c>
      <c r="J9231" s="126" t="s">
        <v>26232</v>
      </c>
      <c r="K9231" s="9">
        <f>_xlfn.IFNA(VLOOKUP(Table5[[#This Row],[Section]],SubSill_Tier,2,FALSE),0)</f>
        <v>0</v>
      </c>
      <c r="L9231" s="9" t="str">
        <f t="shared" si="153"/>
        <v/>
      </c>
      <c r="M9231" s="205" t="str" cm="1">
        <f t="array" ref="M9231">_xlfn.IFS(NOT(ISERROR(VLOOKUP(Table5[[#This Row],[Section]],TB_notTB,1,FALSE))),"No",LEFT(Table5[[#This Row],[Section]],3)="ETB","PLS",LEFT(Table5[[#This Row],[Section]],1)="7","PDB",NOT(ISBLANK(Table5[[#This Row],[Section]])),"No")</f>
        <v>No</v>
      </c>
    </row>
    <row r="9232" spans="1:13" x14ac:dyDescent="0.25">
      <c r="A9232" s="126" t="s">
        <v>22377</v>
      </c>
      <c r="B9232" s="126" t="s">
        <v>22378</v>
      </c>
      <c r="C9232" s="126" t="s">
        <v>98</v>
      </c>
      <c r="D9232" s="127">
        <v>0.58199999999999996</v>
      </c>
      <c r="E9232" s="128">
        <v>195</v>
      </c>
      <c r="F9232" s="128">
        <v>130</v>
      </c>
      <c r="G9232" s="126" t="s">
        <v>22342</v>
      </c>
      <c r="H9232" s="126" t="s">
        <v>22343</v>
      </c>
      <c r="I9232" s="126" t="s">
        <v>22344</v>
      </c>
      <c r="J9232" s="126" t="s">
        <v>26359</v>
      </c>
      <c r="K9232" s="9">
        <f>_xlfn.IFNA(VLOOKUP(Table5[[#This Row],[Section]],SubSill_Tier,2,FALSE),0)</f>
        <v>0</v>
      </c>
      <c r="L9232" s="9" t="str">
        <f t="shared" si="153"/>
        <v/>
      </c>
      <c r="M9232" s="205" t="str" cm="1">
        <f t="array" ref="M9232">_xlfn.IFS(NOT(ISERROR(VLOOKUP(Table5[[#This Row],[Section]],TB_notTB,1,FALSE))),"No",LEFT(Table5[[#This Row],[Section]],3)="ETB","PLS",LEFT(Table5[[#This Row],[Section]],1)="7","PDB",NOT(ISBLANK(Table5[[#This Row],[Section]])),"No")</f>
        <v>No</v>
      </c>
    </row>
    <row r="9233" spans="1:13" x14ac:dyDescent="0.25">
      <c r="A9233" s="126" t="s">
        <v>22379</v>
      </c>
      <c r="B9233" s="126" t="s">
        <v>22380</v>
      </c>
      <c r="C9233" s="126" t="s">
        <v>75</v>
      </c>
      <c r="D9233" s="127">
        <v>1.377</v>
      </c>
      <c r="E9233" s="128">
        <v>423</v>
      </c>
      <c r="F9233" s="128">
        <v>282</v>
      </c>
      <c r="G9233" s="126" t="s">
        <v>19308</v>
      </c>
      <c r="H9233" s="126" t="s">
        <v>21128</v>
      </c>
      <c r="I9233" s="126" t="s">
        <v>27831</v>
      </c>
      <c r="J9233" s="126" t="s">
        <v>26241</v>
      </c>
      <c r="K9233" s="9">
        <f>_xlfn.IFNA(VLOOKUP(Table5[[#This Row],[Section]],SubSill_Tier,2,FALSE),0)</f>
        <v>0</v>
      </c>
      <c r="L9233" s="9" t="str">
        <f t="shared" si="153"/>
        <v/>
      </c>
      <c r="M9233" s="205" t="str" cm="1">
        <f t="array" ref="M9233">_xlfn.IFS(NOT(ISERROR(VLOOKUP(Table5[[#This Row],[Section]],TB_notTB,1,FALSE))),"No",LEFT(Table5[[#This Row],[Section]],3)="ETB","PLS",LEFT(Table5[[#This Row],[Section]],1)="7","PDB",NOT(ISBLANK(Table5[[#This Row],[Section]])),"No")</f>
        <v>No</v>
      </c>
    </row>
    <row r="9234" spans="1:13" x14ac:dyDescent="0.25">
      <c r="A9234" s="126" t="s">
        <v>22381</v>
      </c>
      <c r="B9234" s="126" t="s">
        <v>22382</v>
      </c>
      <c r="C9234" s="126" t="s">
        <v>75</v>
      </c>
      <c r="D9234" s="127">
        <v>2.0110000000000001</v>
      </c>
      <c r="E9234" s="128">
        <v>557</v>
      </c>
      <c r="F9234" s="128">
        <v>372</v>
      </c>
      <c r="G9234" s="126" t="s">
        <v>19308</v>
      </c>
      <c r="H9234" s="126" t="s">
        <v>21128</v>
      </c>
      <c r="I9234" s="126" t="s">
        <v>27831</v>
      </c>
      <c r="J9234" s="126" t="s">
        <v>26241</v>
      </c>
      <c r="K9234" s="9">
        <f>_xlfn.IFNA(VLOOKUP(Table5[[#This Row],[Section]],SubSill_Tier,2,FALSE),0)</f>
        <v>0</v>
      </c>
      <c r="L9234" s="9" t="str">
        <f t="shared" si="153"/>
        <v/>
      </c>
      <c r="M9234" s="205" t="str" cm="1">
        <f t="array" ref="M9234">_xlfn.IFS(NOT(ISERROR(VLOOKUP(Table5[[#This Row],[Section]],TB_notTB,1,FALSE))),"No",LEFT(Table5[[#This Row],[Section]],3)="ETB","PLS",LEFT(Table5[[#This Row],[Section]],1)="7","PDB",NOT(ISBLANK(Table5[[#This Row],[Section]])),"No")</f>
        <v>No</v>
      </c>
    </row>
    <row r="9235" spans="1:13" x14ac:dyDescent="0.25">
      <c r="A9235" s="126" t="s">
        <v>22383</v>
      </c>
      <c r="B9235" s="126" t="s">
        <v>22384</v>
      </c>
      <c r="C9235" s="126" t="s">
        <v>75</v>
      </c>
      <c r="D9235" s="127">
        <v>2.0609999999999999</v>
      </c>
      <c r="E9235" s="128">
        <v>572</v>
      </c>
      <c r="F9235" s="128">
        <v>382</v>
      </c>
      <c r="G9235" s="126" t="s">
        <v>19308</v>
      </c>
      <c r="H9235" s="126" t="s">
        <v>21128</v>
      </c>
      <c r="I9235" s="126" t="s">
        <v>27831</v>
      </c>
      <c r="J9235" s="126" t="s">
        <v>26241</v>
      </c>
      <c r="K9235" s="9">
        <f>_xlfn.IFNA(VLOOKUP(Table5[[#This Row],[Section]],SubSill_Tier,2,FALSE),0)</f>
        <v>0</v>
      </c>
      <c r="L9235" s="9" t="str">
        <f t="shared" si="153"/>
        <v/>
      </c>
      <c r="M9235" s="205" t="str" cm="1">
        <f t="array" ref="M9235">_xlfn.IFS(NOT(ISERROR(VLOOKUP(Table5[[#This Row],[Section]],TB_notTB,1,FALSE))),"No",LEFT(Table5[[#This Row],[Section]],3)="ETB","PLS",LEFT(Table5[[#This Row],[Section]],1)="7","PDB",NOT(ISBLANK(Table5[[#This Row],[Section]])),"No")</f>
        <v>No</v>
      </c>
    </row>
    <row r="9236" spans="1:13" x14ac:dyDescent="0.25">
      <c r="A9236" s="126" t="s">
        <v>22385</v>
      </c>
      <c r="B9236" s="126" t="s">
        <v>22386</v>
      </c>
      <c r="C9236" s="126" t="s">
        <v>75</v>
      </c>
      <c r="D9236" s="127">
        <v>1.389</v>
      </c>
      <c r="E9236" s="128">
        <v>435</v>
      </c>
      <c r="F9236" s="128">
        <v>290</v>
      </c>
      <c r="G9236" s="126" t="s">
        <v>19308</v>
      </c>
      <c r="H9236" s="126" t="s">
        <v>21128</v>
      </c>
      <c r="I9236" s="126" t="s">
        <v>27831</v>
      </c>
      <c r="J9236" s="126" t="s">
        <v>26241</v>
      </c>
      <c r="K9236" s="9">
        <f>_xlfn.IFNA(VLOOKUP(Table5[[#This Row],[Section]],SubSill_Tier,2,FALSE),0)</f>
        <v>0</v>
      </c>
      <c r="L9236" s="9" t="str">
        <f t="shared" si="153"/>
        <v/>
      </c>
      <c r="M9236" s="205" t="str" cm="1">
        <f t="array" ref="M9236">_xlfn.IFS(NOT(ISERROR(VLOOKUP(Table5[[#This Row],[Section]],TB_notTB,1,FALSE))),"No",LEFT(Table5[[#This Row],[Section]],3)="ETB","PLS",LEFT(Table5[[#This Row],[Section]],1)="7","PDB",NOT(ISBLANK(Table5[[#This Row],[Section]])),"No")</f>
        <v>No</v>
      </c>
    </row>
    <row r="9237" spans="1:13" x14ac:dyDescent="0.25">
      <c r="A9237" s="126" t="s">
        <v>22387</v>
      </c>
      <c r="B9237" s="126" t="s">
        <v>22388</v>
      </c>
      <c r="C9237" s="126" t="s">
        <v>98</v>
      </c>
      <c r="D9237" s="127">
        <v>0.79400000000000004</v>
      </c>
      <c r="E9237" s="128">
        <v>294</v>
      </c>
      <c r="F9237" s="128">
        <v>196</v>
      </c>
      <c r="G9237" s="126" t="s">
        <v>14632</v>
      </c>
      <c r="H9237" s="126" t="s">
        <v>20673</v>
      </c>
      <c r="I9237" s="126" t="s">
        <v>21357</v>
      </c>
      <c r="J9237" s="126" t="s">
        <v>26353</v>
      </c>
      <c r="K9237" s="9">
        <f>_xlfn.IFNA(VLOOKUP(Table5[[#This Row],[Section]],SubSill_Tier,2,FALSE),0)</f>
        <v>0</v>
      </c>
      <c r="L9237" s="9" t="str">
        <f t="shared" si="153"/>
        <v/>
      </c>
      <c r="M9237" s="205" t="str" cm="1">
        <f t="array" ref="M9237">_xlfn.IFS(NOT(ISERROR(VLOOKUP(Table5[[#This Row],[Section]],TB_notTB,1,FALSE))),"No",LEFT(Table5[[#This Row],[Section]],3)="ETB","PLS",LEFT(Table5[[#This Row],[Section]],1)="7","PDB",NOT(ISBLANK(Table5[[#This Row],[Section]])),"No")</f>
        <v>No</v>
      </c>
    </row>
    <row r="9238" spans="1:13" x14ac:dyDescent="0.25">
      <c r="A9238" s="126" t="s">
        <v>22389</v>
      </c>
      <c r="B9238" s="126" t="s">
        <v>22390</v>
      </c>
      <c r="C9238" s="126" t="s">
        <v>98</v>
      </c>
      <c r="D9238" s="127">
        <v>0.40600000000000003</v>
      </c>
      <c r="E9238" s="128">
        <v>180</v>
      </c>
      <c r="F9238" s="128">
        <v>120</v>
      </c>
      <c r="G9238" s="126" t="s">
        <v>14632</v>
      </c>
      <c r="H9238" s="126" t="s">
        <v>20673</v>
      </c>
      <c r="I9238" s="126" t="s">
        <v>21357</v>
      </c>
      <c r="J9238" s="126" t="s">
        <v>26353</v>
      </c>
      <c r="K9238" s="9">
        <f>_xlfn.IFNA(VLOOKUP(Table5[[#This Row],[Section]],SubSill_Tier,2,FALSE),0)</f>
        <v>0</v>
      </c>
      <c r="L9238" s="9" t="str">
        <f t="shared" si="153"/>
        <v/>
      </c>
      <c r="M9238" s="205" t="str" cm="1">
        <f t="array" ref="M9238">_xlfn.IFS(NOT(ISERROR(VLOOKUP(Table5[[#This Row],[Section]],TB_notTB,1,FALSE))),"No",LEFT(Table5[[#This Row],[Section]],3)="ETB","PLS",LEFT(Table5[[#This Row],[Section]],1)="7","PDB",NOT(ISBLANK(Table5[[#This Row],[Section]])),"No")</f>
        <v>No</v>
      </c>
    </row>
    <row r="9239" spans="1:13" x14ac:dyDescent="0.25">
      <c r="A9239" s="126" t="s">
        <v>22391</v>
      </c>
      <c r="B9239" s="126" t="s">
        <v>22392</v>
      </c>
      <c r="C9239" s="126" t="s">
        <v>98</v>
      </c>
      <c r="D9239" s="127">
        <v>0.41699999999999998</v>
      </c>
      <c r="E9239" s="128">
        <v>183</v>
      </c>
      <c r="F9239" s="128">
        <v>122</v>
      </c>
      <c r="G9239" s="126" t="s">
        <v>14632</v>
      </c>
      <c r="H9239" s="126" t="s">
        <v>20673</v>
      </c>
      <c r="I9239" s="126" t="s">
        <v>21357</v>
      </c>
      <c r="J9239" s="126" t="s">
        <v>26353</v>
      </c>
      <c r="K9239" s="9">
        <f>_xlfn.IFNA(VLOOKUP(Table5[[#This Row],[Section]],SubSill_Tier,2,FALSE),0)</f>
        <v>0</v>
      </c>
      <c r="L9239" s="9" t="str">
        <f t="shared" si="153"/>
        <v/>
      </c>
      <c r="M9239" s="205" t="str" cm="1">
        <f t="array" ref="M9239">_xlfn.IFS(NOT(ISERROR(VLOOKUP(Table5[[#This Row],[Section]],TB_notTB,1,FALSE))),"No",LEFT(Table5[[#This Row],[Section]],3)="ETB","PLS",LEFT(Table5[[#This Row],[Section]],1)="7","PDB",NOT(ISBLANK(Table5[[#This Row],[Section]])),"No")</f>
        <v>No</v>
      </c>
    </row>
    <row r="9240" spans="1:13" x14ac:dyDescent="0.25">
      <c r="A9240" s="126" t="s">
        <v>22393</v>
      </c>
      <c r="B9240" s="126" t="s">
        <v>22394</v>
      </c>
      <c r="C9240" s="126" t="s">
        <v>98</v>
      </c>
      <c r="D9240" s="127">
        <v>1.208</v>
      </c>
      <c r="E9240" s="128">
        <v>458</v>
      </c>
      <c r="F9240" s="128">
        <v>306</v>
      </c>
      <c r="G9240" s="126" t="s">
        <v>14632</v>
      </c>
      <c r="H9240" s="126" t="s">
        <v>20673</v>
      </c>
      <c r="I9240" s="126" t="s">
        <v>21357</v>
      </c>
      <c r="J9240" s="126" t="s">
        <v>26353</v>
      </c>
      <c r="K9240" s="9">
        <f>_xlfn.IFNA(VLOOKUP(Table5[[#This Row],[Section]],SubSill_Tier,2,FALSE),0)</f>
        <v>0</v>
      </c>
      <c r="L9240" s="9" t="str">
        <f t="shared" si="153"/>
        <v/>
      </c>
      <c r="M9240" s="205" t="str" cm="1">
        <f t="array" ref="M9240">_xlfn.IFS(NOT(ISERROR(VLOOKUP(Table5[[#This Row],[Section]],TB_notTB,1,FALSE))),"No",LEFT(Table5[[#This Row],[Section]],3)="ETB","PLS",LEFT(Table5[[#This Row],[Section]],1)="7","PDB",NOT(ISBLANK(Table5[[#This Row],[Section]])),"No")</f>
        <v>No</v>
      </c>
    </row>
    <row r="9241" spans="1:13" x14ac:dyDescent="0.25">
      <c r="A9241" s="126" t="s">
        <v>22395</v>
      </c>
      <c r="B9241" s="126" t="s">
        <v>22396</v>
      </c>
      <c r="C9241" s="126" t="s">
        <v>98</v>
      </c>
      <c r="D9241" s="127">
        <v>0.878</v>
      </c>
      <c r="E9241" s="128">
        <v>276</v>
      </c>
      <c r="F9241" s="128">
        <v>184</v>
      </c>
      <c r="G9241" s="126" t="s">
        <v>14632</v>
      </c>
      <c r="H9241" s="126" t="s">
        <v>20673</v>
      </c>
      <c r="I9241" s="126" t="s">
        <v>21357</v>
      </c>
      <c r="J9241" s="126" t="s">
        <v>26353</v>
      </c>
      <c r="K9241" s="9">
        <f>_xlfn.IFNA(VLOOKUP(Table5[[#This Row],[Section]],SubSill_Tier,2,FALSE),0)</f>
        <v>0</v>
      </c>
      <c r="L9241" s="9" t="str">
        <f t="shared" si="153"/>
        <v/>
      </c>
      <c r="M9241" s="205" t="str" cm="1">
        <f t="array" ref="M9241">_xlfn.IFS(NOT(ISERROR(VLOOKUP(Table5[[#This Row],[Section]],TB_notTB,1,FALSE))),"No",LEFT(Table5[[#This Row],[Section]],3)="ETB","PLS",LEFT(Table5[[#This Row],[Section]],1)="7","PDB",NOT(ISBLANK(Table5[[#This Row],[Section]])),"No")</f>
        <v>No</v>
      </c>
    </row>
    <row r="9242" spans="1:13" x14ac:dyDescent="0.25">
      <c r="A9242" s="126" t="s">
        <v>22397</v>
      </c>
      <c r="B9242" s="126" t="s">
        <v>22398</v>
      </c>
      <c r="C9242" s="126" t="s">
        <v>98</v>
      </c>
      <c r="D9242" s="127">
        <v>0.45800000000000002</v>
      </c>
      <c r="E9242" s="128">
        <v>191</v>
      </c>
      <c r="F9242" s="128">
        <v>128</v>
      </c>
      <c r="G9242" s="126" t="s">
        <v>14632</v>
      </c>
      <c r="H9242" s="126" t="s">
        <v>20673</v>
      </c>
      <c r="I9242" s="126" t="s">
        <v>21357</v>
      </c>
      <c r="J9242" s="126" t="s">
        <v>26353</v>
      </c>
      <c r="K9242" s="9">
        <f>_xlfn.IFNA(VLOOKUP(Table5[[#This Row],[Section]],SubSill_Tier,2,FALSE),0)</f>
        <v>0</v>
      </c>
      <c r="L9242" s="9" t="str">
        <f t="shared" si="153"/>
        <v/>
      </c>
      <c r="M9242" s="205" t="str" cm="1">
        <f t="array" ref="M9242">_xlfn.IFS(NOT(ISERROR(VLOOKUP(Table5[[#This Row],[Section]],TB_notTB,1,FALSE))),"No",LEFT(Table5[[#This Row],[Section]],3)="ETB","PLS",LEFT(Table5[[#This Row],[Section]],1)="7","PDB",NOT(ISBLANK(Table5[[#This Row],[Section]])),"No")</f>
        <v>No</v>
      </c>
    </row>
    <row r="9243" spans="1:13" x14ac:dyDescent="0.25">
      <c r="A9243" s="126" t="s">
        <v>22399</v>
      </c>
      <c r="B9243" s="126" t="s">
        <v>22400</v>
      </c>
      <c r="C9243" s="126" t="s">
        <v>98</v>
      </c>
      <c r="D9243" s="127">
        <v>0.95899999999999996</v>
      </c>
      <c r="E9243" s="128">
        <v>295</v>
      </c>
      <c r="F9243" s="128">
        <v>197</v>
      </c>
      <c r="G9243" s="126" t="s">
        <v>14632</v>
      </c>
      <c r="H9243" s="126" t="s">
        <v>20673</v>
      </c>
      <c r="I9243" s="126" t="s">
        <v>21357</v>
      </c>
      <c r="J9243" s="126" t="s">
        <v>26353</v>
      </c>
      <c r="K9243" s="9">
        <f>_xlfn.IFNA(VLOOKUP(Table5[[#This Row],[Section]],SubSill_Tier,2,FALSE),0)</f>
        <v>0</v>
      </c>
      <c r="L9243" s="9" t="str">
        <f t="shared" si="153"/>
        <v/>
      </c>
      <c r="M9243" s="205" t="str" cm="1">
        <f t="array" ref="M9243">_xlfn.IFS(NOT(ISERROR(VLOOKUP(Table5[[#This Row],[Section]],TB_notTB,1,FALSE))),"No",LEFT(Table5[[#This Row],[Section]],3)="ETB","PLS",LEFT(Table5[[#This Row],[Section]],1)="7","PDB",NOT(ISBLANK(Table5[[#This Row],[Section]])),"No")</f>
        <v>No</v>
      </c>
    </row>
    <row r="9244" spans="1:13" x14ac:dyDescent="0.25">
      <c r="A9244" s="126" t="s">
        <v>22401</v>
      </c>
      <c r="B9244" s="126" t="s">
        <v>22396</v>
      </c>
      <c r="C9244" s="126" t="s">
        <v>98</v>
      </c>
      <c r="D9244" s="127">
        <v>2.5289999999999999</v>
      </c>
      <c r="E9244" s="128">
        <v>395</v>
      </c>
      <c r="F9244" s="128">
        <v>264</v>
      </c>
      <c r="G9244" s="126" t="s">
        <v>14632</v>
      </c>
      <c r="H9244" s="126" t="s">
        <v>20673</v>
      </c>
      <c r="I9244" s="126" t="s">
        <v>21357</v>
      </c>
      <c r="J9244" s="126" t="s">
        <v>26353</v>
      </c>
      <c r="K9244" s="9">
        <f>_xlfn.IFNA(VLOOKUP(Table5[[#This Row],[Section]],SubSill_Tier,2,FALSE),0)</f>
        <v>0</v>
      </c>
      <c r="L9244" s="9" t="str">
        <f t="shared" si="153"/>
        <v/>
      </c>
      <c r="M9244" s="205" t="str" cm="1">
        <f t="array" ref="M9244">_xlfn.IFS(NOT(ISERROR(VLOOKUP(Table5[[#This Row],[Section]],TB_notTB,1,FALSE))),"No",LEFT(Table5[[#This Row],[Section]],3)="ETB","PLS",LEFT(Table5[[#This Row],[Section]],1)="7","PDB",NOT(ISBLANK(Table5[[#This Row],[Section]])),"No")</f>
        <v>No</v>
      </c>
    </row>
    <row r="9245" spans="1:13" x14ac:dyDescent="0.25">
      <c r="A9245" s="126" t="s">
        <v>22402</v>
      </c>
      <c r="B9245" s="126" t="s">
        <v>22403</v>
      </c>
      <c r="C9245" s="126" t="s">
        <v>98</v>
      </c>
      <c r="D9245" s="127">
        <v>0.72499999999999998</v>
      </c>
      <c r="E9245" s="128">
        <v>283</v>
      </c>
      <c r="F9245" s="128">
        <v>189</v>
      </c>
      <c r="G9245" s="126" t="s">
        <v>14632</v>
      </c>
      <c r="H9245" s="126" t="s">
        <v>20673</v>
      </c>
      <c r="I9245" s="126" t="s">
        <v>21357</v>
      </c>
      <c r="J9245" s="126" t="s">
        <v>26353</v>
      </c>
      <c r="K9245" s="9">
        <f>_xlfn.IFNA(VLOOKUP(Table5[[#This Row],[Section]],SubSill_Tier,2,FALSE),0)</f>
        <v>0</v>
      </c>
      <c r="L9245" s="9" t="str">
        <f t="shared" si="153"/>
        <v/>
      </c>
      <c r="M9245" s="205" t="str" cm="1">
        <f t="array" ref="M9245">_xlfn.IFS(NOT(ISERROR(VLOOKUP(Table5[[#This Row],[Section]],TB_notTB,1,FALSE))),"No",LEFT(Table5[[#This Row],[Section]],3)="ETB","PLS",LEFT(Table5[[#This Row],[Section]],1)="7","PDB",NOT(ISBLANK(Table5[[#This Row],[Section]])),"No")</f>
        <v>No</v>
      </c>
    </row>
    <row r="9246" spans="1:13" x14ac:dyDescent="0.25">
      <c r="A9246" s="126" t="s">
        <v>22404</v>
      </c>
      <c r="B9246" s="126" t="s">
        <v>22405</v>
      </c>
      <c r="C9246" s="126" t="s">
        <v>98</v>
      </c>
      <c r="D9246" s="127">
        <v>2.5680000000000001</v>
      </c>
      <c r="E9246" s="128">
        <v>448</v>
      </c>
      <c r="F9246" s="128">
        <v>298</v>
      </c>
      <c r="G9246" s="126" t="s">
        <v>14632</v>
      </c>
      <c r="H9246" s="126" t="s">
        <v>20673</v>
      </c>
      <c r="I9246" s="126" t="s">
        <v>21357</v>
      </c>
      <c r="J9246" s="126" t="s">
        <v>26353</v>
      </c>
      <c r="K9246" s="9">
        <f>_xlfn.IFNA(VLOOKUP(Table5[[#This Row],[Section]],SubSill_Tier,2,FALSE),0)</f>
        <v>0</v>
      </c>
      <c r="L9246" s="9" t="str">
        <f t="shared" si="153"/>
        <v/>
      </c>
      <c r="M9246" s="205" t="str" cm="1">
        <f t="array" ref="M9246">_xlfn.IFS(NOT(ISERROR(VLOOKUP(Table5[[#This Row],[Section]],TB_notTB,1,FALSE))),"No",LEFT(Table5[[#This Row],[Section]],3)="ETB","PLS",LEFT(Table5[[#This Row],[Section]],1)="7","PDB",NOT(ISBLANK(Table5[[#This Row],[Section]])),"No")</f>
        <v>No</v>
      </c>
    </row>
    <row r="9247" spans="1:13" x14ac:dyDescent="0.25">
      <c r="A9247" s="126" t="s">
        <v>3822</v>
      </c>
      <c r="B9247" s="126" t="s">
        <v>17222</v>
      </c>
      <c r="C9247" s="126" t="s">
        <v>98</v>
      </c>
      <c r="D9247" s="127">
        <v>2.036</v>
      </c>
      <c r="E9247" s="128">
        <v>748</v>
      </c>
      <c r="F9247" s="128">
        <v>748</v>
      </c>
      <c r="G9247" s="126" t="s">
        <v>13736</v>
      </c>
      <c r="H9247" s="126" t="s">
        <v>20148</v>
      </c>
      <c r="I9247" s="126" t="s">
        <v>21073</v>
      </c>
      <c r="J9247" s="126" t="s">
        <v>26232</v>
      </c>
      <c r="K9247" s="9">
        <f>_xlfn.IFNA(VLOOKUP(Table5[[#This Row],[Section]],SubSill_Tier,2,FALSE),0)</f>
        <v>0</v>
      </c>
      <c r="L9247" s="9" t="str">
        <f t="shared" si="153"/>
        <v/>
      </c>
      <c r="M9247" s="205" t="str" cm="1">
        <f t="array" ref="M9247">_xlfn.IFS(NOT(ISERROR(VLOOKUP(Table5[[#This Row],[Section]],TB_notTB,1,FALSE))),"No",LEFT(Table5[[#This Row],[Section]],3)="ETB","PLS",LEFT(Table5[[#This Row],[Section]],1)="7","PDB",NOT(ISBLANK(Table5[[#This Row],[Section]])),"No")</f>
        <v>No</v>
      </c>
    </row>
    <row r="9248" spans="1:13" x14ac:dyDescent="0.25">
      <c r="A9248" s="126" t="s">
        <v>22406</v>
      </c>
      <c r="B9248" s="126" t="s">
        <v>22407</v>
      </c>
      <c r="C9248" s="126" t="s">
        <v>98</v>
      </c>
      <c r="D9248" s="127">
        <v>1.46</v>
      </c>
      <c r="E9248" s="128">
        <v>285</v>
      </c>
      <c r="F9248" s="128">
        <v>218</v>
      </c>
      <c r="G9248" s="126" t="s">
        <v>22342</v>
      </c>
      <c r="H9248" s="126" t="s">
        <v>22343</v>
      </c>
      <c r="I9248" s="126" t="s">
        <v>22344</v>
      </c>
      <c r="J9248" s="126" t="s">
        <v>26359</v>
      </c>
      <c r="K9248" s="9">
        <f>_xlfn.IFNA(VLOOKUP(Table5[[#This Row],[Section]],SubSill_Tier,2,FALSE),0)</f>
        <v>0</v>
      </c>
      <c r="L9248" s="9" t="str">
        <f t="shared" si="153"/>
        <v/>
      </c>
      <c r="M9248" s="205" t="str" cm="1">
        <f t="array" ref="M9248">_xlfn.IFS(NOT(ISERROR(VLOOKUP(Table5[[#This Row],[Section]],TB_notTB,1,FALSE))),"No",LEFT(Table5[[#This Row],[Section]],3)="ETB","PLS",LEFT(Table5[[#This Row],[Section]],1)="7","PDB",NOT(ISBLANK(Table5[[#This Row],[Section]])),"No")</f>
        <v>No</v>
      </c>
    </row>
    <row r="9249" spans="1:13" x14ac:dyDescent="0.25">
      <c r="A9249" s="126" t="s">
        <v>22408</v>
      </c>
      <c r="B9249" s="126" t="s">
        <v>29525</v>
      </c>
      <c r="C9249" s="126" t="s">
        <v>75</v>
      </c>
      <c r="D9249" s="127">
        <v>0.29699999999999999</v>
      </c>
      <c r="E9249" s="128">
        <v>147</v>
      </c>
      <c r="F9249" s="128">
        <v>100</v>
      </c>
      <c r="G9249" s="126" t="s">
        <v>19348</v>
      </c>
      <c r="H9249" s="126" t="s">
        <v>21290</v>
      </c>
      <c r="I9249" s="126" t="s">
        <v>21291</v>
      </c>
      <c r="J9249" s="126" t="s">
        <v>26241</v>
      </c>
      <c r="K9249" s="9">
        <f>_xlfn.IFNA(VLOOKUP(Table5[[#This Row],[Section]],SubSill_Tier,2,FALSE),0)</f>
        <v>0</v>
      </c>
      <c r="L9249" s="9" t="str">
        <f t="shared" si="153"/>
        <v/>
      </c>
      <c r="M9249" s="205" t="str" cm="1">
        <f t="array" ref="M9249">_xlfn.IFS(NOT(ISERROR(VLOOKUP(Table5[[#This Row],[Section]],TB_notTB,1,FALSE))),"No",LEFT(Table5[[#This Row],[Section]],3)="ETB","PLS",LEFT(Table5[[#This Row],[Section]],1)="7","PDB",NOT(ISBLANK(Table5[[#This Row],[Section]])),"No")</f>
        <v>No</v>
      </c>
    </row>
    <row r="9250" spans="1:13" x14ac:dyDescent="0.25">
      <c r="A9250" s="126" t="s">
        <v>22409</v>
      </c>
      <c r="B9250" s="126" t="s">
        <v>29526</v>
      </c>
      <c r="C9250" s="126" t="s">
        <v>75</v>
      </c>
      <c r="D9250" s="127">
        <v>0.39600000000000002</v>
      </c>
      <c r="E9250" s="128">
        <v>174</v>
      </c>
      <c r="F9250" s="128">
        <v>116</v>
      </c>
      <c r="G9250" s="126" t="s">
        <v>13797</v>
      </c>
      <c r="H9250" s="126" t="s">
        <v>20354</v>
      </c>
      <c r="I9250" s="126" t="s">
        <v>21250</v>
      </c>
      <c r="J9250" s="126" t="s">
        <v>26241</v>
      </c>
      <c r="K9250" s="9">
        <f>_xlfn.IFNA(VLOOKUP(Table5[[#This Row],[Section]],SubSill_Tier,2,FALSE),0)</f>
        <v>0</v>
      </c>
      <c r="L9250" s="9" t="str">
        <f t="shared" si="153"/>
        <v/>
      </c>
      <c r="M9250" s="205" t="str" cm="1">
        <f t="array" ref="M9250">_xlfn.IFS(NOT(ISERROR(VLOOKUP(Table5[[#This Row],[Section]],TB_notTB,1,FALSE))),"No",LEFT(Table5[[#This Row],[Section]],3)="ETB","PLS",LEFT(Table5[[#This Row],[Section]],1)="7","PDB",NOT(ISBLANK(Table5[[#This Row],[Section]])),"No")</f>
        <v>No</v>
      </c>
    </row>
    <row r="9251" spans="1:13" x14ac:dyDescent="0.25">
      <c r="A9251" s="126" t="s">
        <v>22410</v>
      </c>
      <c r="B9251" s="126" t="s">
        <v>29527</v>
      </c>
      <c r="C9251" s="126" t="s">
        <v>75</v>
      </c>
      <c r="D9251" s="127">
        <v>0.433</v>
      </c>
      <c r="E9251" s="128">
        <v>187</v>
      </c>
      <c r="F9251" s="128">
        <v>125</v>
      </c>
      <c r="G9251" s="126" t="s">
        <v>13809</v>
      </c>
      <c r="H9251" s="126" t="s">
        <v>20368</v>
      </c>
      <c r="I9251" s="126" t="s">
        <v>21276</v>
      </c>
      <c r="J9251" s="126" t="s">
        <v>26241</v>
      </c>
      <c r="K9251" s="9">
        <f>_xlfn.IFNA(VLOOKUP(Table5[[#This Row],[Section]],SubSill_Tier,2,FALSE),0)</f>
        <v>0</v>
      </c>
      <c r="L9251" s="9" t="str">
        <f t="shared" si="153"/>
        <v/>
      </c>
      <c r="M9251" s="205" t="str" cm="1">
        <f t="array" ref="M9251">_xlfn.IFS(NOT(ISERROR(VLOOKUP(Table5[[#This Row],[Section]],TB_notTB,1,FALSE))),"No",LEFT(Table5[[#This Row],[Section]],3)="ETB","PLS",LEFT(Table5[[#This Row],[Section]],1)="7","PDB",NOT(ISBLANK(Table5[[#This Row],[Section]])),"No")</f>
        <v>No</v>
      </c>
    </row>
    <row r="9252" spans="1:13" x14ac:dyDescent="0.25">
      <c r="A9252" s="126" t="s">
        <v>3823</v>
      </c>
      <c r="B9252" s="126" t="s">
        <v>17222</v>
      </c>
      <c r="C9252" s="126" t="s">
        <v>98</v>
      </c>
      <c r="D9252" s="127">
        <v>2.403</v>
      </c>
      <c r="E9252" s="128">
        <v>844</v>
      </c>
      <c r="F9252" s="128">
        <v>844</v>
      </c>
      <c r="G9252" s="126" t="s">
        <v>13736</v>
      </c>
      <c r="H9252" s="126" t="s">
        <v>20148</v>
      </c>
      <c r="I9252" s="126" t="s">
        <v>21073</v>
      </c>
      <c r="J9252" s="126" t="s">
        <v>26232</v>
      </c>
      <c r="K9252" s="9">
        <f>_xlfn.IFNA(VLOOKUP(Table5[[#This Row],[Section]],SubSill_Tier,2,FALSE),0)</f>
        <v>0</v>
      </c>
      <c r="L9252" s="9" t="str">
        <f t="shared" si="153"/>
        <v/>
      </c>
      <c r="M9252" s="205" t="str" cm="1">
        <f t="array" ref="M9252">_xlfn.IFS(NOT(ISERROR(VLOOKUP(Table5[[#This Row],[Section]],TB_notTB,1,FALSE))),"No",LEFT(Table5[[#This Row],[Section]],3)="ETB","PLS",LEFT(Table5[[#This Row],[Section]],1)="7","PDB",NOT(ISBLANK(Table5[[#This Row],[Section]])),"No")</f>
        <v>No</v>
      </c>
    </row>
    <row r="9253" spans="1:13" x14ac:dyDescent="0.25">
      <c r="A9253" s="126" t="s">
        <v>22411</v>
      </c>
      <c r="B9253" s="126" t="s">
        <v>27200</v>
      </c>
      <c r="C9253" s="126" t="s">
        <v>75</v>
      </c>
      <c r="D9253" s="127">
        <v>1.3220000000000001</v>
      </c>
      <c r="E9253" s="128">
        <v>281</v>
      </c>
      <c r="F9253" s="128">
        <v>188</v>
      </c>
      <c r="G9253" s="126" t="s">
        <v>19307</v>
      </c>
      <c r="H9253" s="126" t="s">
        <v>21125</v>
      </c>
      <c r="I9253" s="126" t="s">
        <v>27830</v>
      </c>
      <c r="J9253" s="126" t="s">
        <v>26241</v>
      </c>
      <c r="K9253" s="9">
        <f>_xlfn.IFNA(VLOOKUP(Table5[[#This Row],[Section]],SubSill_Tier,2,FALSE),0)</f>
        <v>0</v>
      </c>
      <c r="L9253" s="9" t="str">
        <f t="shared" si="153"/>
        <v/>
      </c>
      <c r="M9253" s="205" t="str" cm="1">
        <f t="array" ref="M9253">_xlfn.IFS(NOT(ISERROR(VLOOKUP(Table5[[#This Row],[Section]],TB_notTB,1,FALSE))),"No",LEFT(Table5[[#This Row],[Section]],3)="ETB","PLS",LEFT(Table5[[#This Row],[Section]],1)="7","PDB",NOT(ISBLANK(Table5[[#This Row],[Section]])),"No")</f>
        <v>No</v>
      </c>
    </row>
    <row r="9254" spans="1:13" x14ac:dyDescent="0.25">
      <c r="A9254" s="126" t="s">
        <v>22412</v>
      </c>
      <c r="B9254" s="126" t="s">
        <v>27201</v>
      </c>
      <c r="C9254" s="126" t="s">
        <v>75</v>
      </c>
      <c r="D9254" s="127">
        <v>1.26</v>
      </c>
      <c r="E9254" s="128">
        <v>266</v>
      </c>
      <c r="F9254" s="128">
        <v>178</v>
      </c>
      <c r="G9254" s="126" t="s">
        <v>19308</v>
      </c>
      <c r="H9254" s="126" t="s">
        <v>21128</v>
      </c>
      <c r="I9254" s="126" t="s">
        <v>27831</v>
      </c>
      <c r="J9254" s="126" t="s">
        <v>26241</v>
      </c>
      <c r="K9254" s="9">
        <f>_xlfn.IFNA(VLOOKUP(Table5[[#This Row],[Section]],SubSill_Tier,2,FALSE),0)</f>
        <v>0</v>
      </c>
      <c r="L9254" s="9" t="str">
        <f t="shared" si="153"/>
        <v/>
      </c>
      <c r="M9254" s="205" t="str" cm="1">
        <f t="array" ref="M9254">_xlfn.IFS(NOT(ISERROR(VLOOKUP(Table5[[#This Row],[Section]],TB_notTB,1,FALSE))),"No",LEFT(Table5[[#This Row],[Section]],3)="ETB","PLS",LEFT(Table5[[#This Row],[Section]],1)="7","PDB",NOT(ISBLANK(Table5[[#This Row],[Section]])),"No")</f>
        <v>No</v>
      </c>
    </row>
    <row r="9255" spans="1:13" x14ac:dyDescent="0.25">
      <c r="A9255" s="126" t="s">
        <v>22413</v>
      </c>
      <c r="B9255" s="126" t="s">
        <v>22414</v>
      </c>
      <c r="C9255" s="126" t="s">
        <v>75</v>
      </c>
      <c r="D9255" s="127">
        <v>0.57199999999999995</v>
      </c>
      <c r="E9255" s="128">
        <v>305</v>
      </c>
      <c r="F9255" s="128">
        <v>204</v>
      </c>
      <c r="G9255" s="126" t="s">
        <v>13806</v>
      </c>
      <c r="H9255" s="126" t="s">
        <v>21265</v>
      </c>
      <c r="I9255" s="126" t="s">
        <v>27185</v>
      </c>
      <c r="J9255" s="126" t="s">
        <v>26241</v>
      </c>
      <c r="K9255" s="9">
        <f>_xlfn.IFNA(VLOOKUP(Table5[[#This Row],[Section]],SubSill_Tier,2,FALSE),0)</f>
        <v>0</v>
      </c>
      <c r="L9255" s="9" t="str">
        <f t="shared" si="153"/>
        <v/>
      </c>
      <c r="M9255" s="205" t="str" cm="1">
        <f t="array" ref="M9255">_xlfn.IFS(NOT(ISERROR(VLOOKUP(Table5[[#This Row],[Section]],TB_notTB,1,FALSE))),"No",LEFT(Table5[[#This Row],[Section]],3)="ETB","PLS",LEFT(Table5[[#This Row],[Section]],1)="7","PDB",NOT(ISBLANK(Table5[[#This Row],[Section]])),"No")</f>
        <v>No</v>
      </c>
    </row>
    <row r="9256" spans="1:13" x14ac:dyDescent="0.25">
      <c r="A9256" s="126" t="s">
        <v>3824</v>
      </c>
      <c r="B9256" s="126" t="s">
        <v>17222</v>
      </c>
      <c r="C9256" s="126" t="s">
        <v>75</v>
      </c>
      <c r="D9256" s="127">
        <v>1.8839999999999999</v>
      </c>
      <c r="E9256" s="128">
        <v>619</v>
      </c>
      <c r="F9256" s="128">
        <v>238</v>
      </c>
      <c r="G9256" s="126" t="s">
        <v>13747</v>
      </c>
      <c r="H9256" s="126" t="s">
        <v>20165</v>
      </c>
      <c r="I9256" s="126" t="s">
        <v>21086</v>
      </c>
      <c r="J9256" s="126" t="s">
        <v>26232</v>
      </c>
      <c r="K9256" s="9">
        <f>_xlfn.IFNA(VLOOKUP(Table5[[#This Row],[Section]],SubSill_Tier,2,FALSE),0)</f>
        <v>0</v>
      </c>
      <c r="L9256" s="9" t="str">
        <f t="shared" si="153"/>
        <v/>
      </c>
      <c r="M9256" s="205" t="str" cm="1">
        <f t="array" ref="M9256">_xlfn.IFS(NOT(ISERROR(VLOOKUP(Table5[[#This Row],[Section]],TB_notTB,1,FALSE))),"No",LEFT(Table5[[#This Row],[Section]],3)="ETB","PLS",LEFT(Table5[[#This Row],[Section]],1)="7","PDB",NOT(ISBLANK(Table5[[#This Row],[Section]])),"No")</f>
        <v>No</v>
      </c>
    </row>
    <row r="9257" spans="1:13" x14ac:dyDescent="0.25">
      <c r="A9257" s="126" t="s">
        <v>29528</v>
      </c>
      <c r="B9257" s="126" t="s">
        <v>29529</v>
      </c>
      <c r="C9257" s="126" t="s">
        <v>75</v>
      </c>
      <c r="D9257" s="127">
        <v>1.3959999999999999</v>
      </c>
      <c r="E9257" s="128">
        <v>201</v>
      </c>
      <c r="F9257" s="128">
        <v>158</v>
      </c>
      <c r="G9257" s="126" t="s">
        <v>13716</v>
      </c>
      <c r="H9257" s="126" t="s">
        <v>20186</v>
      </c>
      <c r="I9257" s="126" t="s">
        <v>22099</v>
      </c>
      <c r="J9257" s="126" t="s">
        <v>26234</v>
      </c>
      <c r="K9257" s="9">
        <f>_xlfn.IFNA(VLOOKUP(Table5[[#This Row],[Section]],SubSill_Tier,2,FALSE),0)</f>
        <v>0</v>
      </c>
      <c r="L9257" s="9" t="str">
        <f t="shared" si="153"/>
        <v/>
      </c>
      <c r="M9257" s="205" t="str" cm="1">
        <f t="array" ref="M9257">_xlfn.IFS(NOT(ISERROR(VLOOKUP(Table5[[#This Row],[Section]],TB_notTB,1,FALSE))),"No",LEFT(Table5[[#This Row],[Section]],3)="ETB","PLS",LEFT(Table5[[#This Row],[Section]],1)="7","PDB",NOT(ISBLANK(Table5[[#This Row],[Section]])),"No")</f>
        <v>No</v>
      </c>
    </row>
    <row r="9258" spans="1:13" x14ac:dyDescent="0.25">
      <c r="A9258" s="126" t="s">
        <v>29530</v>
      </c>
      <c r="B9258" s="126" t="s">
        <v>29531</v>
      </c>
      <c r="C9258" s="126" t="s">
        <v>75</v>
      </c>
      <c r="D9258" s="127">
        <v>0.33200000000000002</v>
      </c>
      <c r="E9258" s="128">
        <v>130</v>
      </c>
      <c r="F9258" s="128">
        <v>100</v>
      </c>
      <c r="G9258" s="126" t="s">
        <v>13716</v>
      </c>
      <c r="H9258" s="126" t="s">
        <v>20186</v>
      </c>
      <c r="I9258" s="126" t="s">
        <v>22099</v>
      </c>
      <c r="J9258" s="126" t="s">
        <v>26234</v>
      </c>
      <c r="K9258" s="9">
        <f>_xlfn.IFNA(VLOOKUP(Table5[[#This Row],[Section]],SubSill_Tier,2,FALSE),0)</f>
        <v>0</v>
      </c>
      <c r="L9258" s="9" t="str">
        <f t="shared" si="153"/>
        <v/>
      </c>
      <c r="M9258" s="205" t="str" cm="1">
        <f t="array" ref="M9258">_xlfn.IFS(NOT(ISERROR(VLOOKUP(Table5[[#This Row],[Section]],TB_notTB,1,FALSE))),"No",LEFT(Table5[[#This Row],[Section]],3)="ETB","PLS",LEFT(Table5[[#This Row],[Section]],1)="7","PDB",NOT(ISBLANK(Table5[[#This Row],[Section]])),"No")</f>
        <v>No</v>
      </c>
    </row>
    <row r="9259" spans="1:13" x14ac:dyDescent="0.25">
      <c r="A9259" s="126" t="s">
        <v>29532</v>
      </c>
      <c r="B9259" s="126" t="s">
        <v>29533</v>
      </c>
      <c r="C9259" s="126" t="s">
        <v>75</v>
      </c>
      <c r="D9259" s="127">
        <v>0.20200000000000001</v>
      </c>
      <c r="E9259" s="128">
        <v>100</v>
      </c>
      <c r="F9259" s="128">
        <v>100</v>
      </c>
      <c r="G9259" s="126" t="s">
        <v>13716</v>
      </c>
      <c r="H9259" s="126" t="s">
        <v>20186</v>
      </c>
      <c r="I9259" s="126" t="s">
        <v>22099</v>
      </c>
      <c r="J9259" s="126" t="s">
        <v>26234</v>
      </c>
      <c r="K9259" s="9">
        <f>_xlfn.IFNA(VLOOKUP(Table5[[#This Row],[Section]],SubSill_Tier,2,FALSE),0)</f>
        <v>0</v>
      </c>
      <c r="L9259" s="9" t="str">
        <f t="shared" si="153"/>
        <v/>
      </c>
      <c r="M9259" s="205" t="str" cm="1">
        <f t="array" ref="M9259">_xlfn.IFS(NOT(ISERROR(VLOOKUP(Table5[[#This Row],[Section]],TB_notTB,1,FALSE))),"No",LEFT(Table5[[#This Row],[Section]],3)="ETB","PLS",LEFT(Table5[[#This Row],[Section]],1)="7","PDB",NOT(ISBLANK(Table5[[#This Row],[Section]])),"No")</f>
        <v>No</v>
      </c>
    </row>
    <row r="9260" spans="1:13" x14ac:dyDescent="0.25">
      <c r="A9260" s="126" t="s">
        <v>29534</v>
      </c>
      <c r="B9260" s="126" t="s">
        <v>29535</v>
      </c>
      <c r="C9260" s="126" t="s">
        <v>75</v>
      </c>
      <c r="D9260" s="127">
        <v>1.986</v>
      </c>
      <c r="E9260" s="128">
        <v>201</v>
      </c>
      <c r="F9260" s="128">
        <v>156</v>
      </c>
      <c r="G9260" s="126" t="s">
        <v>13716</v>
      </c>
      <c r="H9260" s="126" t="s">
        <v>20186</v>
      </c>
      <c r="I9260" s="126" t="s">
        <v>22099</v>
      </c>
      <c r="J9260" s="126" t="s">
        <v>26234</v>
      </c>
      <c r="K9260" s="9">
        <f>_xlfn.IFNA(VLOOKUP(Table5[[#This Row],[Section]],SubSill_Tier,2,FALSE),0)</f>
        <v>0</v>
      </c>
      <c r="L9260" s="9" t="str">
        <f t="shared" si="153"/>
        <v/>
      </c>
      <c r="M9260" s="205" t="str" cm="1">
        <f t="array" ref="M9260">_xlfn.IFS(NOT(ISERROR(VLOOKUP(Table5[[#This Row],[Section]],TB_notTB,1,FALSE))),"No",LEFT(Table5[[#This Row],[Section]],3)="ETB","PLS",LEFT(Table5[[#This Row],[Section]],1)="7","PDB",NOT(ISBLANK(Table5[[#This Row],[Section]])),"No")</f>
        <v>No</v>
      </c>
    </row>
    <row r="9261" spans="1:13" x14ac:dyDescent="0.25">
      <c r="A9261" s="126" t="s">
        <v>3825</v>
      </c>
      <c r="B9261" s="126" t="s">
        <v>5596</v>
      </c>
      <c r="C9261" s="126" t="s">
        <v>75</v>
      </c>
      <c r="D9261" s="127">
        <v>1.63</v>
      </c>
      <c r="E9261" s="128">
        <v>544</v>
      </c>
      <c r="F9261" s="128">
        <v>156</v>
      </c>
      <c r="G9261" s="126" t="s">
        <v>13747</v>
      </c>
      <c r="H9261" s="126" t="s">
        <v>20165</v>
      </c>
      <c r="I9261" s="126" t="s">
        <v>21086</v>
      </c>
      <c r="J9261" s="126" t="s">
        <v>26232</v>
      </c>
      <c r="K9261" s="9">
        <f>_xlfn.IFNA(VLOOKUP(Table5[[#This Row],[Section]],SubSill_Tier,2,FALSE),0)</f>
        <v>0</v>
      </c>
      <c r="L9261" s="9" t="str">
        <f t="shared" si="153"/>
        <v/>
      </c>
      <c r="M9261" s="205" t="str" cm="1">
        <f t="array" ref="M9261">_xlfn.IFS(NOT(ISERROR(VLOOKUP(Table5[[#This Row],[Section]],TB_notTB,1,FALSE))),"No",LEFT(Table5[[#This Row],[Section]],3)="ETB","PLS",LEFT(Table5[[#This Row],[Section]],1)="7","PDB",NOT(ISBLANK(Table5[[#This Row],[Section]])),"No")</f>
        <v>No</v>
      </c>
    </row>
    <row r="9262" spans="1:13" x14ac:dyDescent="0.25">
      <c r="A9262" s="126" t="s">
        <v>22415</v>
      </c>
      <c r="B9262" s="126" t="s">
        <v>29536</v>
      </c>
      <c r="C9262" s="126" t="s">
        <v>75</v>
      </c>
      <c r="D9262" s="127">
        <v>0.24099999999999999</v>
      </c>
      <c r="E9262" s="128">
        <v>126</v>
      </c>
      <c r="F9262" s="128">
        <v>100</v>
      </c>
      <c r="G9262" s="126" t="s">
        <v>13806</v>
      </c>
      <c r="H9262" s="126" t="s">
        <v>21265</v>
      </c>
      <c r="I9262" s="126" t="s">
        <v>27185</v>
      </c>
      <c r="J9262" s="126" t="s">
        <v>26241</v>
      </c>
      <c r="K9262" s="9">
        <f>_xlfn.IFNA(VLOOKUP(Table5[[#This Row],[Section]],SubSill_Tier,2,FALSE),0)</f>
        <v>0</v>
      </c>
      <c r="L9262" s="9" t="str">
        <f t="shared" si="153"/>
        <v/>
      </c>
      <c r="M9262" s="205" t="str" cm="1">
        <f t="array" ref="M9262">_xlfn.IFS(NOT(ISERROR(VLOOKUP(Table5[[#This Row],[Section]],TB_notTB,1,FALSE))),"No",LEFT(Table5[[#This Row],[Section]],3)="ETB","PLS",LEFT(Table5[[#This Row],[Section]],1)="7","PDB",NOT(ISBLANK(Table5[[#This Row],[Section]])),"No")</f>
        <v>No</v>
      </c>
    </row>
    <row r="9263" spans="1:13" x14ac:dyDescent="0.25">
      <c r="A9263" s="126" t="s">
        <v>29537</v>
      </c>
      <c r="B9263" s="126" t="s">
        <v>29538</v>
      </c>
      <c r="C9263" s="126" t="s">
        <v>75</v>
      </c>
      <c r="D9263" s="127">
        <v>5.2089999999999996</v>
      </c>
      <c r="E9263" s="128">
        <v>470</v>
      </c>
      <c r="F9263" s="128">
        <v>402</v>
      </c>
      <c r="G9263" s="126" t="s">
        <v>13716</v>
      </c>
      <c r="H9263" s="126" t="s">
        <v>20207</v>
      </c>
      <c r="I9263" s="126" t="s">
        <v>22100</v>
      </c>
      <c r="J9263" s="126" t="s">
        <v>26245</v>
      </c>
      <c r="K9263" s="9">
        <f>_xlfn.IFNA(VLOOKUP(Table5[[#This Row],[Section]],SubSill_Tier,2,FALSE),0)</f>
        <v>0</v>
      </c>
      <c r="L9263" s="9" t="str">
        <f t="shared" si="153"/>
        <v/>
      </c>
      <c r="M9263" s="205" t="str" cm="1">
        <f t="array" ref="M9263">_xlfn.IFS(NOT(ISERROR(VLOOKUP(Table5[[#This Row],[Section]],TB_notTB,1,FALSE))),"No",LEFT(Table5[[#This Row],[Section]],3)="ETB","PLS",LEFT(Table5[[#This Row],[Section]],1)="7","PDB",NOT(ISBLANK(Table5[[#This Row],[Section]])),"No")</f>
        <v>No</v>
      </c>
    </row>
    <row r="9264" spans="1:13" x14ac:dyDescent="0.25">
      <c r="A9264" s="126" t="s">
        <v>29539</v>
      </c>
      <c r="B9264" s="126" t="s">
        <v>29540</v>
      </c>
      <c r="C9264" s="126" t="s">
        <v>75</v>
      </c>
      <c r="D9264" s="127">
        <v>2.4860000000000002</v>
      </c>
      <c r="E9264" s="128">
        <v>278</v>
      </c>
      <c r="F9264" s="128">
        <v>210</v>
      </c>
      <c r="G9264" s="126" t="s">
        <v>13716</v>
      </c>
      <c r="H9264" s="126" t="s">
        <v>20186</v>
      </c>
      <c r="I9264" s="126" t="s">
        <v>22099</v>
      </c>
      <c r="J9264" s="126" t="s">
        <v>26234</v>
      </c>
      <c r="K9264" s="9">
        <f>_xlfn.IFNA(VLOOKUP(Table5[[#This Row],[Section]],SubSill_Tier,2,FALSE),0)</f>
        <v>0</v>
      </c>
      <c r="L9264" s="9" t="str">
        <f t="shared" si="153"/>
        <v/>
      </c>
      <c r="M9264" s="205" t="str" cm="1">
        <f t="array" ref="M9264">_xlfn.IFS(NOT(ISERROR(VLOOKUP(Table5[[#This Row],[Section]],TB_notTB,1,FALSE))),"No",LEFT(Table5[[#This Row],[Section]],3)="ETB","PLS",LEFT(Table5[[#This Row],[Section]],1)="7","PDB",NOT(ISBLANK(Table5[[#This Row],[Section]])),"No")</f>
        <v>No</v>
      </c>
    </row>
    <row r="9265" spans="1:13" x14ac:dyDescent="0.25">
      <c r="A9265" s="126" t="s">
        <v>22416</v>
      </c>
      <c r="B9265" s="126" t="s">
        <v>22417</v>
      </c>
      <c r="C9265" s="126" t="s">
        <v>75</v>
      </c>
      <c r="D9265" s="127">
        <v>2.13</v>
      </c>
      <c r="E9265" s="128">
        <v>189</v>
      </c>
      <c r="F9265" s="128">
        <v>189</v>
      </c>
      <c r="G9265" s="126" t="s">
        <v>13740</v>
      </c>
      <c r="H9265" s="126" t="s">
        <v>20124</v>
      </c>
      <c r="I9265" s="126" t="s">
        <v>21059</v>
      </c>
      <c r="J9265" s="126" t="s">
        <v>26235</v>
      </c>
      <c r="K9265" s="9">
        <f>_xlfn.IFNA(VLOOKUP(Table5[[#This Row],[Section]],SubSill_Tier,2,FALSE),0)</f>
        <v>0</v>
      </c>
      <c r="L9265" s="9" t="str">
        <f t="shared" si="153"/>
        <v/>
      </c>
      <c r="M9265" s="205" t="str" cm="1">
        <f t="array" ref="M9265">_xlfn.IFS(NOT(ISERROR(VLOOKUP(Table5[[#This Row],[Section]],TB_notTB,1,FALSE))),"No",LEFT(Table5[[#This Row],[Section]],3)="ETB","PLS",LEFT(Table5[[#This Row],[Section]],1)="7","PDB",NOT(ISBLANK(Table5[[#This Row],[Section]])),"No")</f>
        <v>No</v>
      </c>
    </row>
    <row r="9266" spans="1:13" x14ac:dyDescent="0.25">
      <c r="A9266" s="126" t="s">
        <v>3826</v>
      </c>
      <c r="B9266" s="126" t="s">
        <v>17222</v>
      </c>
      <c r="C9266" s="126" t="s">
        <v>75</v>
      </c>
      <c r="D9266" s="127">
        <v>0.48299999999999998</v>
      </c>
      <c r="E9266" s="128">
        <v>230</v>
      </c>
      <c r="F9266" s="128">
        <v>100</v>
      </c>
      <c r="G9266" s="126" t="s">
        <v>13747</v>
      </c>
      <c r="H9266" s="126" t="s">
        <v>20165</v>
      </c>
      <c r="I9266" s="126" t="s">
        <v>21086</v>
      </c>
      <c r="J9266" s="126" t="s">
        <v>26232</v>
      </c>
      <c r="K9266" s="9">
        <f>_xlfn.IFNA(VLOOKUP(Table5[[#This Row],[Section]],SubSill_Tier,2,FALSE),0)</f>
        <v>0</v>
      </c>
      <c r="L9266" s="9" t="str">
        <f t="shared" si="153"/>
        <v/>
      </c>
      <c r="M9266" s="205" t="str" cm="1">
        <f t="array" ref="M9266">_xlfn.IFS(NOT(ISERROR(VLOOKUP(Table5[[#This Row],[Section]],TB_notTB,1,FALSE))),"No",LEFT(Table5[[#This Row],[Section]],3)="ETB","PLS",LEFT(Table5[[#This Row],[Section]],1)="7","PDB",NOT(ISBLANK(Table5[[#This Row],[Section]])),"No")</f>
        <v>No</v>
      </c>
    </row>
    <row r="9267" spans="1:13" x14ac:dyDescent="0.25">
      <c r="A9267" s="126" t="s">
        <v>22581</v>
      </c>
      <c r="B9267" s="126" t="s">
        <v>27202</v>
      </c>
      <c r="C9267" s="126" t="s">
        <v>75</v>
      </c>
      <c r="D9267" s="127">
        <v>3.1549999999999998</v>
      </c>
      <c r="E9267" s="128">
        <v>505</v>
      </c>
      <c r="F9267" s="128">
        <v>364</v>
      </c>
      <c r="G9267" s="126" t="s">
        <v>19307</v>
      </c>
      <c r="H9267" s="126" t="s">
        <v>21125</v>
      </c>
      <c r="I9267" s="126" t="s">
        <v>27830</v>
      </c>
      <c r="J9267" s="126" t="s">
        <v>26332</v>
      </c>
      <c r="K9267" s="9">
        <f>_xlfn.IFNA(VLOOKUP(Table5[[#This Row],[Section]],SubSill_Tier,2,FALSE),0)</f>
        <v>0</v>
      </c>
      <c r="L9267" s="9" t="str">
        <f t="shared" si="153"/>
        <v/>
      </c>
      <c r="M9267" s="205" t="str" cm="1">
        <f t="array" ref="M9267">_xlfn.IFS(NOT(ISERROR(VLOOKUP(Table5[[#This Row],[Section]],TB_notTB,1,FALSE))),"No",LEFT(Table5[[#This Row],[Section]],3)="ETB","PLS",LEFT(Table5[[#This Row],[Section]],1)="7","PDB",NOT(ISBLANK(Table5[[#This Row],[Section]])),"No")</f>
        <v>No</v>
      </c>
    </row>
    <row r="9268" spans="1:13" x14ac:dyDescent="0.25">
      <c r="A9268" s="126" t="s">
        <v>22582</v>
      </c>
      <c r="B9268" s="126" t="s">
        <v>27203</v>
      </c>
      <c r="C9268" s="126" t="s">
        <v>75</v>
      </c>
      <c r="D9268" s="127">
        <v>3.12</v>
      </c>
      <c r="E9268" s="128">
        <v>526</v>
      </c>
      <c r="F9268" s="128">
        <v>351</v>
      </c>
      <c r="G9268" s="126" t="s">
        <v>19308</v>
      </c>
      <c r="H9268" s="126" t="s">
        <v>21128</v>
      </c>
      <c r="I9268" s="126" t="s">
        <v>27831</v>
      </c>
      <c r="J9268" s="126" t="s">
        <v>26332</v>
      </c>
      <c r="K9268" s="9">
        <f>_xlfn.IFNA(VLOOKUP(Table5[[#This Row],[Section]],SubSill_Tier,2,FALSE),0)</f>
        <v>0</v>
      </c>
      <c r="L9268" s="9" t="str">
        <f t="shared" si="153"/>
        <v/>
      </c>
      <c r="M9268" s="205" t="str" cm="1">
        <f t="array" ref="M9268">_xlfn.IFS(NOT(ISERROR(VLOOKUP(Table5[[#This Row],[Section]],TB_notTB,1,FALSE))),"No",LEFT(Table5[[#This Row],[Section]],3)="ETB","PLS",LEFT(Table5[[#This Row],[Section]],1)="7","PDB",NOT(ISBLANK(Table5[[#This Row],[Section]])),"No")</f>
        <v>No</v>
      </c>
    </row>
    <row r="9269" spans="1:13" x14ac:dyDescent="0.25">
      <c r="A9269" s="126" t="s">
        <v>3827</v>
      </c>
      <c r="B9269" s="126" t="s">
        <v>11598</v>
      </c>
      <c r="C9269" s="126" t="s">
        <v>75</v>
      </c>
      <c r="D9269" s="127">
        <v>2.0329999999999999</v>
      </c>
      <c r="E9269" s="128">
        <v>580</v>
      </c>
      <c r="F9269" s="128">
        <v>232</v>
      </c>
      <c r="G9269" s="126" t="s">
        <v>13747</v>
      </c>
      <c r="H9269" s="126" t="s">
        <v>20165</v>
      </c>
      <c r="I9269" s="126" t="s">
        <v>21086</v>
      </c>
      <c r="J9269" s="126" t="s">
        <v>26232</v>
      </c>
      <c r="K9269" s="9">
        <f>_xlfn.IFNA(VLOOKUP(Table5[[#This Row],[Section]],SubSill_Tier,2,FALSE),0)</f>
        <v>0</v>
      </c>
      <c r="L9269" s="9" t="str">
        <f t="shared" si="153"/>
        <v/>
      </c>
      <c r="M9269" s="205" t="str" cm="1">
        <f t="array" ref="M9269">_xlfn.IFS(NOT(ISERROR(VLOOKUP(Table5[[#This Row],[Section]],TB_notTB,1,FALSE))),"No",LEFT(Table5[[#This Row],[Section]],3)="ETB","PLS",LEFT(Table5[[#This Row],[Section]],1)="7","PDB",NOT(ISBLANK(Table5[[#This Row],[Section]])),"No")</f>
        <v>No</v>
      </c>
    </row>
    <row r="9270" spans="1:13" x14ac:dyDescent="0.25">
      <c r="A9270" s="126" t="s">
        <v>22583</v>
      </c>
      <c r="B9270" s="126" t="s">
        <v>27204</v>
      </c>
      <c r="C9270" s="126" t="s">
        <v>75</v>
      </c>
      <c r="D9270" s="127">
        <v>2.6179999999999999</v>
      </c>
      <c r="E9270" s="128">
        <v>608</v>
      </c>
      <c r="F9270" s="128">
        <v>406</v>
      </c>
      <c r="G9270" s="126" t="s">
        <v>19307</v>
      </c>
      <c r="H9270" s="126" t="s">
        <v>21125</v>
      </c>
      <c r="I9270" s="126" t="s">
        <v>27830</v>
      </c>
      <c r="J9270" s="126" t="s">
        <v>26241</v>
      </c>
      <c r="K9270" s="9">
        <f>_xlfn.IFNA(VLOOKUP(Table5[[#This Row],[Section]],SubSill_Tier,2,FALSE),0)</f>
        <v>0</v>
      </c>
      <c r="L9270" s="9" t="str">
        <f t="shared" si="153"/>
        <v/>
      </c>
      <c r="M9270" s="205" t="str" cm="1">
        <f t="array" ref="M9270">_xlfn.IFS(NOT(ISERROR(VLOOKUP(Table5[[#This Row],[Section]],TB_notTB,1,FALSE))),"No",LEFT(Table5[[#This Row],[Section]],3)="ETB","PLS",LEFT(Table5[[#This Row],[Section]],1)="7","PDB",NOT(ISBLANK(Table5[[#This Row],[Section]])),"No")</f>
        <v>No</v>
      </c>
    </row>
    <row r="9271" spans="1:13" x14ac:dyDescent="0.25">
      <c r="A9271" s="126" t="s">
        <v>3828</v>
      </c>
      <c r="B9271" s="126" t="s">
        <v>17222</v>
      </c>
      <c r="C9271" s="126" t="s">
        <v>98</v>
      </c>
      <c r="D9271" s="127">
        <v>0.79700000000000004</v>
      </c>
      <c r="E9271" s="128">
        <v>299</v>
      </c>
      <c r="F9271" s="128">
        <v>299</v>
      </c>
      <c r="G9271" s="126" t="s">
        <v>13711</v>
      </c>
      <c r="H9271" s="126" t="s">
        <v>20119</v>
      </c>
      <c r="I9271" s="126" t="s">
        <v>21054</v>
      </c>
      <c r="J9271" s="126" t="s">
        <v>26232</v>
      </c>
      <c r="K9271" s="9">
        <f>_xlfn.IFNA(VLOOKUP(Table5[[#This Row],[Section]],SubSill_Tier,2,FALSE),0)</f>
        <v>0</v>
      </c>
      <c r="L9271" s="9" t="str">
        <f t="shared" si="153"/>
        <v/>
      </c>
      <c r="M9271" s="205" t="str" cm="1">
        <f t="array" ref="M9271">_xlfn.IFS(NOT(ISERROR(VLOOKUP(Table5[[#This Row],[Section]],TB_notTB,1,FALSE))),"No",LEFT(Table5[[#This Row],[Section]],3)="ETB","PLS",LEFT(Table5[[#This Row],[Section]],1)="7","PDB",NOT(ISBLANK(Table5[[#This Row],[Section]])),"No")</f>
        <v>No</v>
      </c>
    </row>
    <row r="9272" spans="1:13" x14ac:dyDescent="0.25">
      <c r="A9272" s="126" t="s">
        <v>22584</v>
      </c>
      <c r="B9272" s="126" t="s">
        <v>22585</v>
      </c>
      <c r="C9272" s="126" t="s">
        <v>75</v>
      </c>
      <c r="D9272" s="127">
        <v>1.2849999999999999</v>
      </c>
      <c r="E9272" s="128">
        <v>441</v>
      </c>
      <c r="F9272" s="128">
        <v>285</v>
      </c>
      <c r="G9272" s="126" t="s">
        <v>13774</v>
      </c>
      <c r="H9272" s="126" t="s">
        <v>20219</v>
      </c>
      <c r="I9272" s="126" t="s">
        <v>21132</v>
      </c>
      <c r="J9272" s="126" t="s">
        <v>26241</v>
      </c>
      <c r="K9272" s="9">
        <f>_xlfn.IFNA(VLOOKUP(Table5[[#This Row],[Section]],SubSill_Tier,2,FALSE),0)</f>
        <v>0</v>
      </c>
      <c r="L9272" s="9" t="str">
        <f t="shared" si="153"/>
        <v/>
      </c>
      <c r="M9272" s="205" t="str" cm="1">
        <f t="array" ref="M9272">_xlfn.IFS(NOT(ISERROR(VLOOKUP(Table5[[#This Row],[Section]],TB_notTB,1,FALSE))),"No",LEFT(Table5[[#This Row],[Section]],3)="ETB","PLS",LEFT(Table5[[#This Row],[Section]],1)="7","PDB",NOT(ISBLANK(Table5[[#This Row],[Section]])),"No")</f>
        <v>No</v>
      </c>
    </row>
    <row r="9273" spans="1:13" x14ac:dyDescent="0.25">
      <c r="A9273" s="126" t="s">
        <v>22586</v>
      </c>
      <c r="B9273" s="126" t="s">
        <v>22587</v>
      </c>
      <c r="C9273" s="126" t="s">
        <v>75</v>
      </c>
      <c r="D9273" s="127">
        <v>0.60299999999999998</v>
      </c>
      <c r="E9273" s="128">
        <v>222</v>
      </c>
      <c r="F9273" s="128">
        <v>222</v>
      </c>
      <c r="G9273" s="126" t="s">
        <v>21170</v>
      </c>
      <c r="H9273" s="126" t="s">
        <v>21171</v>
      </c>
      <c r="I9273" s="126" t="s">
        <v>21172</v>
      </c>
      <c r="J9273" s="126" t="s">
        <v>26233</v>
      </c>
      <c r="K9273" s="9">
        <f>_xlfn.IFNA(VLOOKUP(Table5[[#This Row],[Section]],SubSill_Tier,2,FALSE),0)</f>
        <v>0</v>
      </c>
      <c r="L9273" s="9" t="str">
        <f t="shared" si="153"/>
        <v/>
      </c>
      <c r="M9273" s="205" t="str" cm="1">
        <f t="array" ref="M9273">_xlfn.IFS(NOT(ISERROR(VLOOKUP(Table5[[#This Row],[Section]],TB_notTB,1,FALSE))),"No",LEFT(Table5[[#This Row],[Section]],3)="ETB","PLS",LEFT(Table5[[#This Row],[Section]],1)="7","PDB",NOT(ISBLANK(Table5[[#This Row],[Section]])),"No")</f>
        <v>No</v>
      </c>
    </row>
    <row r="9274" spans="1:13" x14ac:dyDescent="0.25">
      <c r="A9274" s="126" t="s">
        <v>22588</v>
      </c>
      <c r="B9274" s="126" t="s">
        <v>26093</v>
      </c>
      <c r="C9274" s="126" t="s">
        <v>75</v>
      </c>
      <c r="D9274" s="127">
        <v>0.35199999999999998</v>
      </c>
      <c r="E9274" s="128">
        <v>158</v>
      </c>
      <c r="F9274" s="128">
        <v>100</v>
      </c>
      <c r="G9274" s="126" t="s">
        <v>14884</v>
      </c>
      <c r="H9274" s="126" t="s">
        <v>21146</v>
      </c>
      <c r="I9274" s="126" t="s">
        <v>22101</v>
      </c>
      <c r="J9274" s="126" t="s">
        <v>26278</v>
      </c>
      <c r="K9274" s="9">
        <f>_xlfn.IFNA(VLOOKUP(Table5[[#This Row],[Section]],SubSill_Tier,2,FALSE),0)</f>
        <v>0</v>
      </c>
      <c r="L9274" s="9" t="str">
        <f t="shared" si="153"/>
        <v/>
      </c>
      <c r="M9274" s="205" t="str" cm="1">
        <f t="array" ref="M9274">_xlfn.IFS(NOT(ISERROR(VLOOKUP(Table5[[#This Row],[Section]],TB_notTB,1,FALSE))),"No",LEFT(Table5[[#This Row],[Section]],3)="ETB","PLS",LEFT(Table5[[#This Row],[Section]],1)="7","PDB",NOT(ISBLANK(Table5[[#This Row],[Section]])),"No")</f>
        <v>No</v>
      </c>
    </row>
    <row r="9275" spans="1:13" x14ac:dyDescent="0.25">
      <c r="A9275" s="126" t="s">
        <v>22589</v>
      </c>
      <c r="B9275" s="126" t="s">
        <v>22590</v>
      </c>
      <c r="C9275" s="126" t="s">
        <v>98</v>
      </c>
      <c r="D9275" s="127">
        <v>0.98599999999999999</v>
      </c>
      <c r="E9275" s="128">
        <v>293</v>
      </c>
      <c r="F9275" s="128">
        <v>196</v>
      </c>
      <c r="G9275" s="126" t="s">
        <v>14632</v>
      </c>
      <c r="H9275" s="126" t="s">
        <v>20673</v>
      </c>
      <c r="I9275" s="126" t="s">
        <v>21357</v>
      </c>
      <c r="J9275" s="126" t="s">
        <v>26353</v>
      </c>
      <c r="K9275" s="9">
        <f>_xlfn.IFNA(VLOOKUP(Table5[[#This Row],[Section]],SubSill_Tier,2,FALSE),0)</f>
        <v>0</v>
      </c>
      <c r="L9275" s="9" t="str">
        <f t="shared" si="153"/>
        <v/>
      </c>
      <c r="M9275" s="205" t="str" cm="1">
        <f t="array" ref="M9275">_xlfn.IFS(NOT(ISERROR(VLOOKUP(Table5[[#This Row],[Section]],TB_notTB,1,FALSE))),"No",LEFT(Table5[[#This Row],[Section]],3)="ETB","PLS",LEFT(Table5[[#This Row],[Section]],1)="7","PDB",NOT(ISBLANK(Table5[[#This Row],[Section]])),"No")</f>
        <v>No</v>
      </c>
    </row>
    <row r="9276" spans="1:13" x14ac:dyDescent="0.25">
      <c r="A9276" s="126" t="s">
        <v>22591</v>
      </c>
      <c r="B9276" s="126" t="s">
        <v>22592</v>
      </c>
      <c r="C9276" s="126" t="s">
        <v>98</v>
      </c>
      <c r="D9276" s="127">
        <v>1.097</v>
      </c>
      <c r="E9276" s="128">
        <v>322</v>
      </c>
      <c r="F9276" s="128">
        <v>215</v>
      </c>
      <c r="G9276" s="126" t="s">
        <v>14632</v>
      </c>
      <c r="H9276" s="126" t="s">
        <v>20673</v>
      </c>
      <c r="I9276" s="126" t="s">
        <v>21357</v>
      </c>
      <c r="J9276" s="126" t="s">
        <v>26353</v>
      </c>
      <c r="K9276" s="9">
        <f>_xlfn.IFNA(VLOOKUP(Table5[[#This Row],[Section]],SubSill_Tier,2,FALSE),0)</f>
        <v>0</v>
      </c>
      <c r="L9276" s="9" t="str">
        <f t="shared" si="153"/>
        <v/>
      </c>
      <c r="M9276" s="205" t="str" cm="1">
        <f t="array" ref="M9276">_xlfn.IFS(NOT(ISERROR(VLOOKUP(Table5[[#This Row],[Section]],TB_notTB,1,FALSE))),"No",LEFT(Table5[[#This Row],[Section]],3)="ETB","PLS",LEFT(Table5[[#This Row],[Section]],1)="7","PDB",NOT(ISBLANK(Table5[[#This Row],[Section]])),"No")</f>
        <v>No</v>
      </c>
    </row>
    <row r="9277" spans="1:13" x14ac:dyDescent="0.25">
      <c r="A9277" s="126" t="s">
        <v>26094</v>
      </c>
      <c r="B9277" s="126" t="s">
        <v>27205</v>
      </c>
      <c r="C9277" s="126" t="s">
        <v>98</v>
      </c>
      <c r="D9277" s="127">
        <v>1.4910000000000001</v>
      </c>
      <c r="E9277" s="128">
        <v>340</v>
      </c>
      <c r="F9277" s="128">
        <v>257</v>
      </c>
      <c r="G9277" s="126" t="s">
        <v>26078</v>
      </c>
      <c r="H9277" s="126" t="s">
        <v>26079</v>
      </c>
      <c r="I9277" s="126" t="s">
        <v>27454</v>
      </c>
      <c r="J9277" s="126" t="s">
        <v>26314</v>
      </c>
      <c r="K9277" s="9">
        <f>_xlfn.IFNA(VLOOKUP(Table5[[#This Row],[Section]],SubSill_Tier,2,FALSE),0)</f>
        <v>0</v>
      </c>
      <c r="L9277" s="9" t="str">
        <f t="shared" si="153"/>
        <v/>
      </c>
      <c r="M9277" s="205" t="str" cm="1">
        <f t="array" ref="M9277">_xlfn.IFS(NOT(ISERROR(VLOOKUP(Table5[[#This Row],[Section]],TB_notTB,1,FALSE))),"No",LEFT(Table5[[#This Row],[Section]],3)="ETB","PLS",LEFT(Table5[[#This Row],[Section]],1)="7","PDB",NOT(ISBLANK(Table5[[#This Row],[Section]])),"No")</f>
        <v>No</v>
      </c>
    </row>
    <row r="9278" spans="1:13" x14ac:dyDescent="0.25">
      <c r="A9278" s="126" t="s">
        <v>22593</v>
      </c>
      <c r="B9278" s="126" t="s">
        <v>26883</v>
      </c>
      <c r="C9278" s="126" t="s">
        <v>75</v>
      </c>
      <c r="D9278" s="127">
        <v>1.8380000000000001</v>
      </c>
      <c r="E9278" s="128">
        <v>669</v>
      </c>
      <c r="F9278" s="128">
        <v>446</v>
      </c>
      <c r="G9278" s="126" t="s">
        <v>26884</v>
      </c>
      <c r="H9278" s="126" t="s">
        <v>26885</v>
      </c>
      <c r="I9278" s="126" t="s">
        <v>26886</v>
      </c>
      <c r="J9278" s="126" t="s">
        <v>26241</v>
      </c>
      <c r="K9278" s="9">
        <f>_xlfn.IFNA(VLOOKUP(Table5[[#This Row],[Section]],SubSill_Tier,2,FALSE),0)</f>
        <v>0</v>
      </c>
      <c r="L9278" s="9" t="str">
        <f t="shared" si="153"/>
        <v/>
      </c>
      <c r="M9278" s="205" t="str" cm="1">
        <f t="array" ref="M9278">_xlfn.IFS(NOT(ISERROR(VLOOKUP(Table5[[#This Row],[Section]],TB_notTB,1,FALSE))),"No",LEFT(Table5[[#This Row],[Section]],3)="ETB","PLS",LEFT(Table5[[#This Row],[Section]],1)="7","PDB",NOT(ISBLANK(Table5[[#This Row],[Section]])),"No")</f>
        <v>No</v>
      </c>
    </row>
    <row r="9279" spans="1:13" x14ac:dyDescent="0.25">
      <c r="A9279" s="126" t="s">
        <v>22594</v>
      </c>
      <c r="B9279" s="126" t="s">
        <v>26887</v>
      </c>
      <c r="C9279" s="126" t="s">
        <v>75</v>
      </c>
      <c r="D9279" s="127">
        <v>2.085</v>
      </c>
      <c r="E9279" s="128">
        <v>735</v>
      </c>
      <c r="F9279" s="128">
        <v>490</v>
      </c>
      <c r="G9279" s="126" t="s">
        <v>26884</v>
      </c>
      <c r="H9279" s="126" t="s">
        <v>26885</v>
      </c>
      <c r="I9279" s="126" t="s">
        <v>26886</v>
      </c>
      <c r="J9279" s="126" t="s">
        <v>26241</v>
      </c>
      <c r="K9279" s="9">
        <f>_xlfn.IFNA(VLOOKUP(Table5[[#This Row],[Section]],SubSill_Tier,2,FALSE),0)</f>
        <v>0</v>
      </c>
      <c r="L9279" s="9" t="str">
        <f t="shared" si="153"/>
        <v/>
      </c>
      <c r="M9279" s="205" t="str" cm="1">
        <f t="array" ref="M9279">_xlfn.IFS(NOT(ISERROR(VLOOKUP(Table5[[#This Row],[Section]],TB_notTB,1,FALSE))),"No",LEFT(Table5[[#This Row],[Section]],3)="ETB","PLS",LEFT(Table5[[#This Row],[Section]],1)="7","PDB",NOT(ISBLANK(Table5[[#This Row],[Section]])),"No")</f>
        <v>No</v>
      </c>
    </row>
    <row r="9280" spans="1:13" x14ac:dyDescent="0.25">
      <c r="A9280" s="126" t="s">
        <v>22595</v>
      </c>
      <c r="B9280" s="126" t="s">
        <v>26888</v>
      </c>
      <c r="C9280" s="126" t="s">
        <v>75</v>
      </c>
      <c r="D9280" s="127">
        <v>1.619</v>
      </c>
      <c r="E9280" s="128">
        <v>570</v>
      </c>
      <c r="F9280" s="128">
        <v>380</v>
      </c>
      <c r="G9280" s="126" t="s">
        <v>26884</v>
      </c>
      <c r="H9280" s="126" t="s">
        <v>26885</v>
      </c>
      <c r="I9280" s="126" t="s">
        <v>26886</v>
      </c>
      <c r="J9280" s="126" t="s">
        <v>26241</v>
      </c>
      <c r="K9280" s="9">
        <f>_xlfn.IFNA(VLOOKUP(Table5[[#This Row],[Section]],SubSill_Tier,2,FALSE),0)</f>
        <v>0</v>
      </c>
      <c r="L9280" s="9" t="str">
        <f t="shared" si="153"/>
        <v/>
      </c>
      <c r="M9280" s="205" t="str" cm="1">
        <f t="array" ref="M9280">_xlfn.IFS(NOT(ISERROR(VLOOKUP(Table5[[#This Row],[Section]],TB_notTB,1,FALSE))),"No",LEFT(Table5[[#This Row],[Section]],3)="ETB","PLS",LEFT(Table5[[#This Row],[Section]],1)="7","PDB",NOT(ISBLANK(Table5[[#This Row],[Section]])),"No")</f>
        <v>No</v>
      </c>
    </row>
    <row r="9281" spans="1:13" x14ac:dyDescent="0.25">
      <c r="A9281" s="126" t="s">
        <v>22596</v>
      </c>
      <c r="B9281" s="126" t="s">
        <v>26889</v>
      </c>
      <c r="C9281" s="126" t="s">
        <v>75</v>
      </c>
      <c r="D9281" s="127">
        <v>1.5109999999999999</v>
      </c>
      <c r="E9281" s="128">
        <v>504</v>
      </c>
      <c r="F9281" s="128">
        <v>336</v>
      </c>
      <c r="G9281" s="126" t="s">
        <v>26884</v>
      </c>
      <c r="H9281" s="126" t="s">
        <v>26885</v>
      </c>
      <c r="I9281" s="126" t="s">
        <v>26886</v>
      </c>
      <c r="J9281" s="126" t="s">
        <v>26241</v>
      </c>
      <c r="K9281" s="9">
        <f>_xlfn.IFNA(VLOOKUP(Table5[[#This Row],[Section]],SubSill_Tier,2,FALSE),0)</f>
        <v>0</v>
      </c>
      <c r="L9281" s="9" t="str">
        <f t="shared" si="153"/>
        <v/>
      </c>
      <c r="M9281" s="205" t="str" cm="1">
        <f t="array" ref="M9281">_xlfn.IFS(NOT(ISERROR(VLOOKUP(Table5[[#This Row],[Section]],TB_notTB,1,FALSE))),"No",LEFT(Table5[[#This Row],[Section]],3)="ETB","PLS",LEFT(Table5[[#This Row],[Section]],1)="7","PDB",NOT(ISBLANK(Table5[[#This Row],[Section]])),"No")</f>
        <v>No</v>
      </c>
    </row>
    <row r="9282" spans="1:13" x14ac:dyDescent="0.25">
      <c r="A9282" s="126" t="s">
        <v>22597</v>
      </c>
      <c r="B9282" s="126" t="s">
        <v>22598</v>
      </c>
      <c r="C9282" s="126" t="s">
        <v>75</v>
      </c>
      <c r="D9282" s="127">
        <v>1.429</v>
      </c>
      <c r="E9282" s="128">
        <v>338</v>
      </c>
      <c r="F9282" s="128">
        <v>226</v>
      </c>
      <c r="G9282" s="126" t="s">
        <v>13925</v>
      </c>
      <c r="H9282" s="126" t="s">
        <v>20671</v>
      </c>
      <c r="I9282" s="126" t="s">
        <v>26480</v>
      </c>
      <c r="J9282" s="126" t="s">
        <v>26349</v>
      </c>
      <c r="K9282" s="9">
        <f>_xlfn.IFNA(VLOOKUP(Table5[[#This Row],[Section]],SubSill_Tier,2,FALSE),0)</f>
        <v>0</v>
      </c>
      <c r="L9282" s="9" t="str">
        <f t="shared" ref="L9282:L9345" si="154">IFERROR(IF(LEFT(G9282,2)="AI",IF(_xlfn.NUMBERVALUE(IFERROR(LEFT(IF(ISERROR(FIND("X",UPPER(B9282))),UPPER(B9282),RIGHT(UPPER(B9282),LEN(UPPER(B9282))-FIND("~",SUBSTITUTE(UPPER(B9282),"X","~",LEN(UPPER(B9282))-LEN(SUBSTITUTE(UPPER(B9282),"X","")))))),FIND(" ",IF(ISERROR(FIND("X",UPPER(B9282))),UPPER(B9282),RIGHT(UPPER(B9282),LEN(UPPER(B9282))-FIND("~",SUBSTITUTE(UPPER(B9282),"X","~",LEN(UPPER(B9282))-LEN(SUBSTITUTE(UPPER(B9282),"X","")))))),1)-1),IF(ISERROR(FIND("X",UPPER(B9282))),UPPER(B9282),RIGHT(UPPER(B9282),LEN(UPPER(B9282))-FIND("~",SUBSTITUTE(UPPER(B9282),"X","~",LEN(UPPER(B9282))-LEN(SUBSTITUTE(UPPER(B9282),"X",""))))))),".")&gt;=5,"Wall",""),""),"")</f>
        <v/>
      </c>
      <c r="M9282" s="205" t="str" cm="1">
        <f t="array" ref="M9282">_xlfn.IFS(NOT(ISERROR(VLOOKUP(Table5[[#This Row],[Section]],TB_notTB,1,FALSE))),"No",LEFT(Table5[[#This Row],[Section]],3)="ETB","PLS",LEFT(Table5[[#This Row],[Section]],1)="7","PDB",NOT(ISBLANK(Table5[[#This Row],[Section]])),"No")</f>
        <v>No</v>
      </c>
    </row>
    <row r="9283" spans="1:13" x14ac:dyDescent="0.25">
      <c r="A9283" s="126" t="s">
        <v>22599</v>
      </c>
      <c r="B9283" s="126" t="s">
        <v>22600</v>
      </c>
      <c r="C9283" s="126" t="s">
        <v>75</v>
      </c>
      <c r="D9283" s="127">
        <v>0.94899999999999995</v>
      </c>
      <c r="E9283" s="128">
        <v>237</v>
      </c>
      <c r="F9283" s="128">
        <v>158</v>
      </c>
      <c r="G9283" s="126" t="s">
        <v>13925</v>
      </c>
      <c r="H9283" s="126" t="s">
        <v>20671</v>
      </c>
      <c r="I9283" s="126" t="s">
        <v>26480</v>
      </c>
      <c r="J9283" s="126" t="s">
        <v>26349</v>
      </c>
      <c r="K9283" s="9">
        <f>_xlfn.IFNA(VLOOKUP(Table5[[#This Row],[Section]],SubSill_Tier,2,FALSE),0)</f>
        <v>0</v>
      </c>
      <c r="L9283" s="9" t="str">
        <f t="shared" si="154"/>
        <v/>
      </c>
      <c r="M9283" s="205" t="str" cm="1">
        <f t="array" ref="M9283">_xlfn.IFS(NOT(ISERROR(VLOOKUP(Table5[[#This Row],[Section]],TB_notTB,1,FALSE))),"No",LEFT(Table5[[#This Row],[Section]],3)="ETB","PLS",LEFT(Table5[[#This Row],[Section]],1)="7","PDB",NOT(ISBLANK(Table5[[#This Row],[Section]])),"No")</f>
        <v>No</v>
      </c>
    </row>
    <row r="9284" spans="1:13" x14ac:dyDescent="0.25">
      <c r="A9284" s="126" t="s">
        <v>22601</v>
      </c>
      <c r="B9284" s="126" t="s">
        <v>22602</v>
      </c>
      <c r="C9284" s="126" t="s">
        <v>75</v>
      </c>
      <c r="D9284" s="127">
        <v>1.0589999999999999</v>
      </c>
      <c r="E9284" s="128">
        <v>360</v>
      </c>
      <c r="F9284" s="128">
        <v>241</v>
      </c>
      <c r="G9284" s="126" t="s">
        <v>13925</v>
      </c>
      <c r="H9284" s="126" t="s">
        <v>20671</v>
      </c>
      <c r="I9284" s="126" t="s">
        <v>26480</v>
      </c>
      <c r="J9284" s="126" t="s">
        <v>26349</v>
      </c>
      <c r="K9284" s="9">
        <f>_xlfn.IFNA(VLOOKUP(Table5[[#This Row],[Section]],SubSill_Tier,2,FALSE),0)</f>
        <v>0</v>
      </c>
      <c r="L9284" s="9" t="str">
        <f t="shared" si="154"/>
        <v/>
      </c>
      <c r="M9284" s="205" t="str" cm="1">
        <f t="array" ref="M9284">_xlfn.IFS(NOT(ISERROR(VLOOKUP(Table5[[#This Row],[Section]],TB_notTB,1,FALSE))),"No",LEFT(Table5[[#This Row],[Section]],3)="ETB","PLS",LEFT(Table5[[#This Row],[Section]],1)="7","PDB",NOT(ISBLANK(Table5[[#This Row],[Section]])),"No")</f>
        <v>No</v>
      </c>
    </row>
    <row r="9285" spans="1:13" x14ac:dyDescent="0.25">
      <c r="A9285" s="126" t="s">
        <v>22603</v>
      </c>
      <c r="B9285" s="126" t="s">
        <v>22604</v>
      </c>
      <c r="C9285" s="126" t="s">
        <v>98</v>
      </c>
      <c r="D9285" s="127">
        <v>0.56999999999999995</v>
      </c>
      <c r="E9285" s="128">
        <v>223</v>
      </c>
      <c r="F9285" s="128">
        <v>149</v>
      </c>
      <c r="G9285" s="126" t="s">
        <v>14632</v>
      </c>
      <c r="H9285" s="126" t="s">
        <v>20673</v>
      </c>
      <c r="I9285" s="126" t="s">
        <v>21357</v>
      </c>
      <c r="J9285" s="126" t="s">
        <v>26353</v>
      </c>
      <c r="K9285" s="9">
        <f>_xlfn.IFNA(VLOOKUP(Table5[[#This Row],[Section]],SubSill_Tier,2,FALSE),0)</f>
        <v>0</v>
      </c>
      <c r="L9285" s="9" t="str">
        <f t="shared" si="154"/>
        <v/>
      </c>
      <c r="M9285" s="205" t="str" cm="1">
        <f t="array" ref="M9285">_xlfn.IFS(NOT(ISERROR(VLOOKUP(Table5[[#This Row],[Section]],TB_notTB,1,FALSE))),"No",LEFT(Table5[[#This Row],[Section]],3)="ETB","PLS",LEFT(Table5[[#This Row],[Section]],1)="7","PDB",NOT(ISBLANK(Table5[[#This Row],[Section]])),"No")</f>
        <v>No</v>
      </c>
    </row>
    <row r="9286" spans="1:13" x14ac:dyDescent="0.25">
      <c r="A9286" s="126" t="s">
        <v>22605</v>
      </c>
      <c r="B9286" s="126" t="s">
        <v>27206</v>
      </c>
      <c r="C9286" s="126" t="s">
        <v>75</v>
      </c>
      <c r="D9286" s="127">
        <v>1.8120000000000001</v>
      </c>
      <c r="E9286" s="128">
        <v>390</v>
      </c>
      <c r="F9286" s="128">
        <v>358</v>
      </c>
      <c r="G9286" s="126" t="s">
        <v>27207</v>
      </c>
      <c r="H9286" s="126" t="s">
        <v>27208</v>
      </c>
      <c r="I9286" s="126" t="s">
        <v>27209</v>
      </c>
      <c r="J9286" s="126" t="s">
        <v>26241</v>
      </c>
      <c r="K9286" s="9">
        <f>_xlfn.IFNA(VLOOKUP(Table5[[#This Row],[Section]],SubSill_Tier,2,FALSE),0)</f>
        <v>0</v>
      </c>
      <c r="L9286" s="9" t="str">
        <f t="shared" si="154"/>
        <v/>
      </c>
      <c r="M9286" s="205" t="str" cm="1">
        <f t="array" ref="M9286">_xlfn.IFS(NOT(ISERROR(VLOOKUP(Table5[[#This Row],[Section]],TB_notTB,1,FALSE))),"No",LEFT(Table5[[#This Row],[Section]],3)="ETB","PLS",LEFT(Table5[[#This Row],[Section]],1)="7","PDB",NOT(ISBLANK(Table5[[#This Row],[Section]])),"No")</f>
        <v>No</v>
      </c>
    </row>
    <row r="9287" spans="1:13" x14ac:dyDescent="0.25">
      <c r="A9287" s="126" t="s">
        <v>22606</v>
      </c>
      <c r="B9287" s="126" t="s">
        <v>27210</v>
      </c>
      <c r="C9287" s="126" t="s">
        <v>75</v>
      </c>
      <c r="D9287" s="127">
        <v>0.88500000000000001</v>
      </c>
      <c r="E9287" s="128">
        <v>366</v>
      </c>
      <c r="F9287" s="128">
        <v>366</v>
      </c>
      <c r="G9287" s="126" t="s">
        <v>27207</v>
      </c>
      <c r="H9287" s="126" t="s">
        <v>27208</v>
      </c>
      <c r="I9287" s="126" t="s">
        <v>27209</v>
      </c>
      <c r="J9287" s="126" t="s">
        <v>26241</v>
      </c>
      <c r="K9287" s="9">
        <f>_xlfn.IFNA(VLOOKUP(Table5[[#This Row],[Section]],SubSill_Tier,2,FALSE),0)</f>
        <v>0</v>
      </c>
      <c r="L9287" s="9" t="str">
        <f t="shared" si="154"/>
        <v/>
      </c>
      <c r="M9287" s="205" t="str" cm="1">
        <f t="array" ref="M9287">_xlfn.IFS(NOT(ISERROR(VLOOKUP(Table5[[#This Row],[Section]],TB_notTB,1,FALSE))),"No",LEFT(Table5[[#This Row],[Section]],3)="ETB","PLS",LEFT(Table5[[#This Row],[Section]],1)="7","PDB",NOT(ISBLANK(Table5[[#This Row],[Section]])),"No")</f>
        <v>No</v>
      </c>
    </row>
    <row r="9288" spans="1:13" x14ac:dyDescent="0.25">
      <c r="A9288" s="126" t="s">
        <v>22607</v>
      </c>
      <c r="B9288" s="126" t="s">
        <v>26506</v>
      </c>
      <c r="C9288" s="126" t="s">
        <v>75</v>
      </c>
      <c r="D9288" s="127">
        <v>0.13200000000000001</v>
      </c>
      <c r="E9288" s="128">
        <v>100</v>
      </c>
      <c r="F9288" s="128">
        <v>100</v>
      </c>
      <c r="G9288" s="126" t="s">
        <v>27207</v>
      </c>
      <c r="H9288" s="126" t="s">
        <v>27208</v>
      </c>
      <c r="I9288" s="126" t="s">
        <v>27209</v>
      </c>
      <c r="J9288" s="126" t="s">
        <v>26241</v>
      </c>
      <c r="K9288" s="9">
        <f>_xlfn.IFNA(VLOOKUP(Table5[[#This Row],[Section]],SubSill_Tier,2,FALSE),0)</f>
        <v>0</v>
      </c>
      <c r="L9288" s="9" t="str">
        <f t="shared" si="154"/>
        <v/>
      </c>
      <c r="M9288" s="205" t="str" cm="1">
        <f t="array" ref="M9288">_xlfn.IFS(NOT(ISERROR(VLOOKUP(Table5[[#This Row],[Section]],TB_notTB,1,FALSE))),"No",LEFT(Table5[[#This Row],[Section]],3)="ETB","PLS",LEFT(Table5[[#This Row],[Section]],1)="7","PDB",NOT(ISBLANK(Table5[[#This Row],[Section]])),"No")</f>
        <v>No</v>
      </c>
    </row>
    <row r="9289" spans="1:13" x14ac:dyDescent="0.25">
      <c r="A9289" s="126" t="s">
        <v>22608</v>
      </c>
      <c r="B9289" s="126" t="s">
        <v>26507</v>
      </c>
      <c r="C9289" s="126" t="s">
        <v>75</v>
      </c>
      <c r="D9289" s="127">
        <v>1.712</v>
      </c>
      <c r="E9289" s="128">
        <v>636</v>
      </c>
      <c r="F9289" s="128">
        <v>424</v>
      </c>
      <c r="G9289" s="126" t="s">
        <v>19308</v>
      </c>
      <c r="H9289" s="126" t="s">
        <v>21128</v>
      </c>
      <c r="I9289" s="126" t="s">
        <v>27831</v>
      </c>
      <c r="J9289" s="126" t="s">
        <v>26241</v>
      </c>
      <c r="K9289" s="9">
        <f>_xlfn.IFNA(VLOOKUP(Table5[[#This Row],[Section]],SubSill_Tier,2,FALSE),0)</f>
        <v>0</v>
      </c>
      <c r="L9289" s="9" t="str">
        <f t="shared" si="154"/>
        <v/>
      </c>
      <c r="M9289" s="205" t="str" cm="1">
        <f t="array" ref="M9289">_xlfn.IFS(NOT(ISERROR(VLOOKUP(Table5[[#This Row],[Section]],TB_notTB,1,FALSE))),"No",LEFT(Table5[[#This Row],[Section]],3)="ETB","PLS",LEFT(Table5[[#This Row],[Section]],1)="7","PDB",NOT(ISBLANK(Table5[[#This Row],[Section]])),"No")</f>
        <v>No</v>
      </c>
    </row>
    <row r="9290" spans="1:13" x14ac:dyDescent="0.25">
      <c r="A9290" s="126" t="s">
        <v>22609</v>
      </c>
      <c r="B9290" s="126" t="s">
        <v>27211</v>
      </c>
      <c r="C9290" s="126" t="s">
        <v>75</v>
      </c>
      <c r="D9290" s="127">
        <v>1.579</v>
      </c>
      <c r="E9290" s="128">
        <v>346</v>
      </c>
      <c r="F9290" s="128">
        <v>303</v>
      </c>
      <c r="G9290" s="126" t="s">
        <v>27207</v>
      </c>
      <c r="H9290" s="126" t="s">
        <v>27208</v>
      </c>
      <c r="I9290" s="126" t="s">
        <v>27209</v>
      </c>
      <c r="J9290" s="126" t="s">
        <v>26241</v>
      </c>
      <c r="K9290" s="9">
        <f>_xlfn.IFNA(VLOOKUP(Table5[[#This Row],[Section]],SubSill_Tier,2,FALSE),0)</f>
        <v>0</v>
      </c>
      <c r="L9290" s="9" t="str">
        <f t="shared" si="154"/>
        <v/>
      </c>
      <c r="M9290" s="205" t="str" cm="1">
        <f t="array" ref="M9290">_xlfn.IFS(NOT(ISERROR(VLOOKUP(Table5[[#This Row],[Section]],TB_notTB,1,FALSE))),"No",LEFT(Table5[[#This Row],[Section]],3)="ETB","PLS",LEFT(Table5[[#This Row],[Section]],1)="7","PDB",NOT(ISBLANK(Table5[[#This Row],[Section]])),"No")</f>
        <v>No</v>
      </c>
    </row>
    <row r="9291" spans="1:13" x14ac:dyDescent="0.25">
      <c r="A9291" s="126" t="s">
        <v>22610</v>
      </c>
      <c r="B9291" s="126" t="s">
        <v>26508</v>
      </c>
      <c r="C9291" s="126" t="s">
        <v>75</v>
      </c>
      <c r="D9291" s="127">
        <v>3.4350000000000001</v>
      </c>
      <c r="E9291" s="128">
        <v>497</v>
      </c>
      <c r="F9291" s="128">
        <v>404</v>
      </c>
      <c r="G9291" s="126" t="s">
        <v>19308</v>
      </c>
      <c r="H9291" s="126" t="s">
        <v>21128</v>
      </c>
      <c r="I9291" s="126" t="s">
        <v>27831</v>
      </c>
      <c r="J9291" s="126" t="s">
        <v>26332</v>
      </c>
      <c r="K9291" s="9">
        <f>_xlfn.IFNA(VLOOKUP(Table5[[#This Row],[Section]],SubSill_Tier,2,FALSE),0)</f>
        <v>0</v>
      </c>
      <c r="L9291" s="9" t="str">
        <f t="shared" si="154"/>
        <v/>
      </c>
      <c r="M9291" s="205" t="str" cm="1">
        <f t="array" ref="M9291">_xlfn.IFS(NOT(ISERROR(VLOOKUP(Table5[[#This Row],[Section]],TB_notTB,1,FALSE))),"No",LEFT(Table5[[#This Row],[Section]],3)="ETB","PLS",LEFT(Table5[[#This Row],[Section]],1)="7","PDB",NOT(ISBLANK(Table5[[#This Row],[Section]])),"No")</f>
        <v>No</v>
      </c>
    </row>
    <row r="9292" spans="1:13" x14ac:dyDescent="0.25">
      <c r="A9292" s="126" t="s">
        <v>22611</v>
      </c>
      <c r="B9292" s="126" t="s">
        <v>22612</v>
      </c>
      <c r="C9292" s="126" t="s">
        <v>75</v>
      </c>
      <c r="D9292" s="127">
        <v>2.254</v>
      </c>
      <c r="E9292" s="128">
        <v>696</v>
      </c>
      <c r="F9292" s="128">
        <v>464</v>
      </c>
      <c r="G9292" s="126" t="s">
        <v>19729</v>
      </c>
      <c r="H9292" s="126" t="s">
        <v>20406</v>
      </c>
      <c r="I9292" s="126" t="s">
        <v>20407</v>
      </c>
      <c r="J9292" s="126" t="s">
        <v>26241</v>
      </c>
      <c r="K9292" s="9">
        <f>_xlfn.IFNA(VLOOKUP(Table5[[#This Row],[Section]],SubSill_Tier,2,FALSE),0)</f>
        <v>0</v>
      </c>
      <c r="L9292" s="9" t="str">
        <f t="shared" si="154"/>
        <v/>
      </c>
      <c r="M9292" s="205" t="str" cm="1">
        <f t="array" ref="M9292">_xlfn.IFS(NOT(ISERROR(VLOOKUP(Table5[[#This Row],[Section]],TB_notTB,1,FALSE))),"No",LEFT(Table5[[#This Row],[Section]],3)="ETB","PLS",LEFT(Table5[[#This Row],[Section]],1)="7","PDB",NOT(ISBLANK(Table5[[#This Row],[Section]])),"No")</f>
        <v>No</v>
      </c>
    </row>
    <row r="9293" spans="1:13" x14ac:dyDescent="0.25">
      <c r="A9293" s="126" t="s">
        <v>22613</v>
      </c>
      <c r="B9293" s="126" t="s">
        <v>27212</v>
      </c>
      <c r="C9293" s="126" t="s">
        <v>75</v>
      </c>
      <c r="D9293" s="127">
        <v>3.6110000000000002</v>
      </c>
      <c r="E9293" s="128">
        <v>522</v>
      </c>
      <c r="F9293" s="128">
        <v>395</v>
      </c>
      <c r="G9293" s="126" t="s">
        <v>19729</v>
      </c>
      <c r="H9293" s="126" t="s">
        <v>20406</v>
      </c>
      <c r="I9293" s="126" t="s">
        <v>20407</v>
      </c>
      <c r="J9293" s="126" t="s">
        <v>26332</v>
      </c>
      <c r="K9293" s="9">
        <f>_xlfn.IFNA(VLOOKUP(Table5[[#This Row],[Section]],SubSill_Tier,2,FALSE),0)</f>
        <v>0</v>
      </c>
      <c r="L9293" s="9" t="str">
        <f t="shared" si="154"/>
        <v/>
      </c>
      <c r="M9293" s="205" t="str" cm="1">
        <f t="array" ref="M9293">_xlfn.IFS(NOT(ISERROR(VLOOKUP(Table5[[#This Row],[Section]],TB_notTB,1,FALSE))),"No",LEFT(Table5[[#This Row],[Section]],3)="ETB","PLS",LEFT(Table5[[#This Row],[Section]],1)="7","PDB",NOT(ISBLANK(Table5[[#This Row],[Section]])),"No")</f>
        <v>No</v>
      </c>
    </row>
    <row r="9294" spans="1:13" x14ac:dyDescent="0.25">
      <c r="A9294" s="126" t="s">
        <v>22614</v>
      </c>
      <c r="B9294" s="126" t="s">
        <v>22615</v>
      </c>
      <c r="C9294" s="126" t="s">
        <v>75</v>
      </c>
      <c r="D9294" s="127">
        <v>4.3849999999999998</v>
      </c>
      <c r="E9294" s="128">
        <v>761</v>
      </c>
      <c r="F9294" s="128">
        <v>512</v>
      </c>
      <c r="G9294" s="126" t="s">
        <v>19729</v>
      </c>
      <c r="H9294" s="126" t="s">
        <v>20406</v>
      </c>
      <c r="I9294" s="126" t="s">
        <v>20407</v>
      </c>
      <c r="J9294" s="126" t="s">
        <v>26332</v>
      </c>
      <c r="K9294" s="9">
        <f>_xlfn.IFNA(VLOOKUP(Table5[[#This Row],[Section]],SubSill_Tier,2,FALSE),0)</f>
        <v>0</v>
      </c>
      <c r="L9294" s="9" t="str">
        <f t="shared" si="154"/>
        <v/>
      </c>
      <c r="M9294" s="205" t="str" cm="1">
        <f t="array" ref="M9294">_xlfn.IFS(NOT(ISERROR(VLOOKUP(Table5[[#This Row],[Section]],TB_notTB,1,FALSE))),"No",LEFT(Table5[[#This Row],[Section]],3)="ETB","PLS",LEFT(Table5[[#This Row],[Section]],1)="7","PDB",NOT(ISBLANK(Table5[[#This Row],[Section]])),"No")</f>
        <v>No</v>
      </c>
    </row>
    <row r="9295" spans="1:13" x14ac:dyDescent="0.25">
      <c r="A9295" s="126" t="s">
        <v>22616</v>
      </c>
      <c r="B9295" s="126" t="s">
        <v>27213</v>
      </c>
      <c r="C9295" s="126" t="s">
        <v>75</v>
      </c>
      <c r="D9295" s="127">
        <v>4.03</v>
      </c>
      <c r="E9295" s="128">
        <v>515</v>
      </c>
      <c r="F9295" s="128">
        <v>423</v>
      </c>
      <c r="G9295" s="126" t="s">
        <v>19729</v>
      </c>
      <c r="H9295" s="126" t="s">
        <v>20406</v>
      </c>
      <c r="I9295" s="126" t="s">
        <v>20407</v>
      </c>
      <c r="J9295" s="126" t="s">
        <v>26332</v>
      </c>
      <c r="K9295" s="9">
        <f>_xlfn.IFNA(VLOOKUP(Table5[[#This Row],[Section]],SubSill_Tier,2,FALSE),0)</f>
        <v>0</v>
      </c>
      <c r="L9295" s="9" t="str">
        <f t="shared" si="154"/>
        <v/>
      </c>
      <c r="M9295" s="205" t="str" cm="1">
        <f t="array" ref="M9295">_xlfn.IFS(NOT(ISERROR(VLOOKUP(Table5[[#This Row],[Section]],TB_notTB,1,FALSE))),"No",LEFT(Table5[[#This Row],[Section]],3)="ETB","PLS",LEFT(Table5[[#This Row],[Section]],1)="7","PDB",NOT(ISBLANK(Table5[[#This Row],[Section]])),"No")</f>
        <v>No</v>
      </c>
    </row>
    <row r="9296" spans="1:13" x14ac:dyDescent="0.25">
      <c r="A9296" s="126" t="s">
        <v>22617</v>
      </c>
      <c r="B9296" s="126" t="s">
        <v>27214</v>
      </c>
      <c r="C9296" s="126" t="s">
        <v>75</v>
      </c>
      <c r="D9296" s="127">
        <v>3.2770000000000001</v>
      </c>
      <c r="E9296" s="128">
        <v>429</v>
      </c>
      <c r="F9296" s="128">
        <v>429</v>
      </c>
      <c r="G9296" s="126" t="s">
        <v>19729</v>
      </c>
      <c r="H9296" s="126" t="s">
        <v>20406</v>
      </c>
      <c r="I9296" s="126" t="s">
        <v>20407</v>
      </c>
      <c r="J9296" s="126" t="s">
        <v>26332</v>
      </c>
      <c r="K9296" s="9">
        <f>_xlfn.IFNA(VLOOKUP(Table5[[#This Row],[Section]],SubSill_Tier,2,FALSE),0)</f>
        <v>0</v>
      </c>
      <c r="L9296" s="9" t="str">
        <f t="shared" si="154"/>
        <v/>
      </c>
      <c r="M9296" s="205" t="str" cm="1">
        <f t="array" ref="M9296">_xlfn.IFS(NOT(ISERROR(VLOOKUP(Table5[[#This Row],[Section]],TB_notTB,1,FALSE))),"No",LEFT(Table5[[#This Row],[Section]],3)="ETB","PLS",LEFT(Table5[[#This Row],[Section]],1)="7","PDB",NOT(ISBLANK(Table5[[#This Row],[Section]])),"No")</f>
        <v>No</v>
      </c>
    </row>
    <row r="9297" spans="1:13" x14ac:dyDescent="0.25">
      <c r="A9297" s="126" t="s">
        <v>22618</v>
      </c>
      <c r="B9297" s="126" t="s">
        <v>22619</v>
      </c>
      <c r="C9297" s="126" t="s">
        <v>75</v>
      </c>
      <c r="D9297" s="127">
        <v>0.218</v>
      </c>
      <c r="E9297" s="128">
        <v>100</v>
      </c>
      <c r="F9297" s="128">
        <v>100</v>
      </c>
      <c r="G9297" s="126" t="s">
        <v>15796</v>
      </c>
      <c r="H9297" s="126" t="s">
        <v>20333</v>
      </c>
      <c r="I9297" s="126" t="s">
        <v>21204</v>
      </c>
      <c r="J9297" s="126" t="s">
        <v>26325</v>
      </c>
      <c r="K9297" s="9">
        <f>_xlfn.IFNA(VLOOKUP(Table5[[#This Row],[Section]],SubSill_Tier,2,FALSE),0)</f>
        <v>0</v>
      </c>
      <c r="L9297" s="9" t="str">
        <f t="shared" si="154"/>
        <v/>
      </c>
      <c r="M9297" s="205" t="str" cm="1">
        <f t="array" ref="M9297">_xlfn.IFS(NOT(ISERROR(VLOOKUP(Table5[[#This Row],[Section]],TB_notTB,1,FALSE))),"No",LEFT(Table5[[#This Row],[Section]],3)="ETB","PLS",LEFT(Table5[[#This Row],[Section]],1)="7","PDB",NOT(ISBLANK(Table5[[#This Row],[Section]])),"No")</f>
        <v>No</v>
      </c>
    </row>
    <row r="9298" spans="1:13" x14ac:dyDescent="0.25">
      <c r="A9298" s="126" t="s">
        <v>22620</v>
      </c>
      <c r="B9298" s="126" t="s">
        <v>22621</v>
      </c>
      <c r="C9298" s="126" t="s">
        <v>75</v>
      </c>
      <c r="D9298" s="127">
        <v>3.5569999999999999</v>
      </c>
      <c r="E9298" s="128">
        <v>495</v>
      </c>
      <c r="F9298" s="128">
        <v>330</v>
      </c>
      <c r="G9298" s="126" t="s">
        <v>19729</v>
      </c>
      <c r="H9298" s="126" t="s">
        <v>20406</v>
      </c>
      <c r="I9298" s="126" t="s">
        <v>20407</v>
      </c>
      <c r="J9298" s="126" t="s">
        <v>26332</v>
      </c>
      <c r="K9298" s="9">
        <f>_xlfn.IFNA(VLOOKUP(Table5[[#This Row],[Section]],SubSill_Tier,2,FALSE),0)</f>
        <v>0</v>
      </c>
      <c r="L9298" s="9" t="str">
        <f t="shared" si="154"/>
        <v/>
      </c>
      <c r="M9298" s="205" t="str" cm="1">
        <f t="array" ref="M9298">_xlfn.IFS(NOT(ISERROR(VLOOKUP(Table5[[#This Row],[Section]],TB_notTB,1,FALSE))),"No",LEFT(Table5[[#This Row],[Section]],3)="ETB","PLS",LEFT(Table5[[#This Row],[Section]],1)="7","PDB",NOT(ISBLANK(Table5[[#This Row],[Section]])),"No")</f>
        <v>No</v>
      </c>
    </row>
    <row r="9299" spans="1:13" x14ac:dyDescent="0.25">
      <c r="A9299" s="126" t="s">
        <v>22622</v>
      </c>
      <c r="B9299" s="126" t="s">
        <v>22623</v>
      </c>
      <c r="C9299" s="126" t="s">
        <v>75</v>
      </c>
      <c r="D9299" s="127">
        <v>3.7240000000000002</v>
      </c>
      <c r="E9299" s="128">
        <v>589</v>
      </c>
      <c r="F9299" s="128">
        <v>393</v>
      </c>
      <c r="G9299" s="126" t="s">
        <v>19729</v>
      </c>
      <c r="H9299" s="126" t="s">
        <v>20406</v>
      </c>
      <c r="I9299" s="126" t="s">
        <v>20407</v>
      </c>
      <c r="J9299" s="126" t="s">
        <v>26332</v>
      </c>
      <c r="K9299" s="9">
        <f>_xlfn.IFNA(VLOOKUP(Table5[[#This Row],[Section]],SubSill_Tier,2,FALSE),0)</f>
        <v>0</v>
      </c>
      <c r="L9299" s="9" t="str">
        <f t="shared" si="154"/>
        <v/>
      </c>
      <c r="M9299" s="205" t="str" cm="1">
        <f t="array" ref="M9299">_xlfn.IFS(NOT(ISERROR(VLOOKUP(Table5[[#This Row],[Section]],TB_notTB,1,FALSE))),"No",LEFT(Table5[[#This Row],[Section]],3)="ETB","PLS",LEFT(Table5[[#This Row],[Section]],1)="7","PDB",NOT(ISBLANK(Table5[[#This Row],[Section]])),"No")</f>
        <v>No</v>
      </c>
    </row>
    <row r="9300" spans="1:13" x14ac:dyDescent="0.25">
      <c r="A9300" s="126" t="s">
        <v>22624</v>
      </c>
      <c r="B9300" s="126" t="s">
        <v>26509</v>
      </c>
      <c r="C9300" s="126" t="s">
        <v>75</v>
      </c>
      <c r="D9300" s="127">
        <v>0.38900000000000001</v>
      </c>
      <c r="E9300" s="128">
        <v>135</v>
      </c>
      <c r="F9300" s="128">
        <v>100</v>
      </c>
      <c r="G9300" s="126" t="s">
        <v>13760</v>
      </c>
      <c r="H9300" s="126" t="s">
        <v>20184</v>
      </c>
      <c r="I9300" s="126" t="s">
        <v>21100</v>
      </c>
      <c r="J9300" s="126" t="s">
        <v>26254</v>
      </c>
      <c r="K9300" s="9">
        <f>_xlfn.IFNA(VLOOKUP(Table5[[#This Row],[Section]],SubSill_Tier,2,FALSE),0)</f>
        <v>0</v>
      </c>
      <c r="L9300" s="9" t="str">
        <f t="shared" si="154"/>
        <v/>
      </c>
      <c r="M9300" s="205" t="str" cm="1">
        <f t="array" ref="M9300">_xlfn.IFS(NOT(ISERROR(VLOOKUP(Table5[[#This Row],[Section]],TB_notTB,1,FALSE))),"No",LEFT(Table5[[#This Row],[Section]],3)="ETB","PLS",LEFT(Table5[[#This Row],[Section]],1)="7","PDB",NOT(ISBLANK(Table5[[#This Row],[Section]])),"No")</f>
        <v>No</v>
      </c>
    </row>
    <row r="9301" spans="1:13" x14ac:dyDescent="0.25">
      <c r="A9301" s="126" t="s">
        <v>22625</v>
      </c>
      <c r="B9301" s="126" t="s">
        <v>26510</v>
      </c>
      <c r="C9301" s="126" t="s">
        <v>75</v>
      </c>
      <c r="D9301" s="127">
        <v>0.48499999999999999</v>
      </c>
      <c r="E9301" s="128">
        <v>168</v>
      </c>
      <c r="F9301" s="128">
        <v>112</v>
      </c>
      <c r="G9301" s="126" t="s">
        <v>13760</v>
      </c>
      <c r="H9301" s="126" t="s">
        <v>20184</v>
      </c>
      <c r="I9301" s="126" t="s">
        <v>21100</v>
      </c>
      <c r="J9301" s="126" t="s">
        <v>26254</v>
      </c>
      <c r="K9301" s="9">
        <f>_xlfn.IFNA(VLOOKUP(Table5[[#This Row],[Section]],SubSill_Tier,2,FALSE),0)</f>
        <v>0</v>
      </c>
      <c r="L9301" s="9" t="str">
        <f t="shared" si="154"/>
        <v/>
      </c>
      <c r="M9301" s="205" t="str" cm="1">
        <f t="array" ref="M9301">_xlfn.IFS(NOT(ISERROR(VLOOKUP(Table5[[#This Row],[Section]],TB_notTB,1,FALSE))),"No",LEFT(Table5[[#This Row],[Section]],3)="ETB","PLS",LEFT(Table5[[#This Row],[Section]],1)="7","PDB",NOT(ISBLANK(Table5[[#This Row],[Section]])),"No")</f>
        <v>No</v>
      </c>
    </row>
    <row r="9302" spans="1:13" x14ac:dyDescent="0.25">
      <c r="A9302" s="126" t="s">
        <v>22626</v>
      </c>
      <c r="B9302" s="126" t="s">
        <v>26511</v>
      </c>
      <c r="C9302" s="126" t="s">
        <v>75</v>
      </c>
      <c r="D9302" s="127">
        <v>0.42499999999999999</v>
      </c>
      <c r="E9302" s="128">
        <v>174</v>
      </c>
      <c r="F9302" s="128">
        <v>144</v>
      </c>
      <c r="G9302" s="126" t="s">
        <v>13760</v>
      </c>
      <c r="H9302" s="126" t="s">
        <v>20184</v>
      </c>
      <c r="I9302" s="126" t="s">
        <v>21100</v>
      </c>
      <c r="J9302" s="126" t="s">
        <v>26254</v>
      </c>
      <c r="K9302" s="9">
        <f>_xlfn.IFNA(VLOOKUP(Table5[[#This Row],[Section]],SubSill_Tier,2,FALSE),0)</f>
        <v>0</v>
      </c>
      <c r="L9302" s="9" t="str">
        <f t="shared" si="154"/>
        <v/>
      </c>
      <c r="M9302" s="205" t="str" cm="1">
        <f t="array" ref="M9302">_xlfn.IFS(NOT(ISERROR(VLOOKUP(Table5[[#This Row],[Section]],TB_notTB,1,FALSE))),"No",LEFT(Table5[[#This Row],[Section]],3)="ETB","PLS",LEFT(Table5[[#This Row],[Section]],1)="7","PDB",NOT(ISBLANK(Table5[[#This Row],[Section]])),"No")</f>
        <v>No</v>
      </c>
    </row>
    <row r="9303" spans="1:13" x14ac:dyDescent="0.25">
      <c r="A9303" s="126" t="s">
        <v>22627</v>
      </c>
      <c r="B9303" s="126" t="s">
        <v>26512</v>
      </c>
      <c r="C9303" s="126" t="s">
        <v>75</v>
      </c>
      <c r="D9303" s="127">
        <v>0.65600000000000003</v>
      </c>
      <c r="E9303" s="128">
        <v>216</v>
      </c>
      <c r="F9303" s="128">
        <v>144</v>
      </c>
      <c r="G9303" s="126" t="s">
        <v>13760</v>
      </c>
      <c r="H9303" s="126" t="s">
        <v>20184</v>
      </c>
      <c r="I9303" s="126" t="s">
        <v>21100</v>
      </c>
      <c r="J9303" s="126" t="s">
        <v>26254</v>
      </c>
      <c r="K9303" s="9">
        <f>_xlfn.IFNA(VLOOKUP(Table5[[#This Row],[Section]],SubSill_Tier,2,FALSE),0)</f>
        <v>0</v>
      </c>
      <c r="L9303" s="9" t="str">
        <f t="shared" si="154"/>
        <v/>
      </c>
      <c r="M9303" s="205" t="str" cm="1">
        <f t="array" ref="M9303">_xlfn.IFS(NOT(ISERROR(VLOOKUP(Table5[[#This Row],[Section]],TB_notTB,1,FALSE))),"No",LEFT(Table5[[#This Row],[Section]],3)="ETB","PLS",LEFT(Table5[[#This Row],[Section]],1)="7","PDB",NOT(ISBLANK(Table5[[#This Row],[Section]])),"No")</f>
        <v>No</v>
      </c>
    </row>
    <row r="9304" spans="1:13" x14ac:dyDescent="0.25">
      <c r="A9304" s="126" t="s">
        <v>22628</v>
      </c>
      <c r="B9304" s="126" t="s">
        <v>26513</v>
      </c>
      <c r="C9304" s="126" t="s">
        <v>75</v>
      </c>
      <c r="D9304" s="127">
        <v>0.67900000000000005</v>
      </c>
      <c r="E9304" s="128">
        <v>290</v>
      </c>
      <c r="F9304" s="128">
        <v>258</v>
      </c>
      <c r="G9304" s="126" t="s">
        <v>13760</v>
      </c>
      <c r="H9304" s="126" t="s">
        <v>20184</v>
      </c>
      <c r="I9304" s="126" t="s">
        <v>21100</v>
      </c>
      <c r="J9304" s="126" t="s">
        <v>26254</v>
      </c>
      <c r="K9304" s="9">
        <f>_xlfn.IFNA(VLOOKUP(Table5[[#This Row],[Section]],SubSill_Tier,2,FALSE),0)</f>
        <v>0</v>
      </c>
      <c r="L9304" s="9" t="str">
        <f t="shared" si="154"/>
        <v/>
      </c>
      <c r="M9304" s="205" t="str" cm="1">
        <f t="array" ref="M9304">_xlfn.IFS(NOT(ISERROR(VLOOKUP(Table5[[#This Row],[Section]],TB_notTB,1,FALSE))),"No",LEFT(Table5[[#This Row],[Section]],3)="ETB","PLS",LEFT(Table5[[#This Row],[Section]],1)="7","PDB",NOT(ISBLANK(Table5[[#This Row],[Section]])),"No")</f>
        <v>No</v>
      </c>
    </row>
    <row r="9305" spans="1:13" x14ac:dyDescent="0.25">
      <c r="A9305" s="126" t="s">
        <v>22629</v>
      </c>
      <c r="B9305" s="126" t="s">
        <v>26514</v>
      </c>
      <c r="C9305" s="126" t="s">
        <v>75</v>
      </c>
      <c r="D9305" s="127">
        <v>0.69699999999999995</v>
      </c>
      <c r="E9305" s="128">
        <v>248</v>
      </c>
      <c r="F9305" s="128">
        <v>192</v>
      </c>
      <c r="G9305" s="126" t="s">
        <v>13760</v>
      </c>
      <c r="H9305" s="126" t="s">
        <v>20184</v>
      </c>
      <c r="I9305" s="126" t="s">
        <v>21100</v>
      </c>
      <c r="J9305" s="126" t="s">
        <v>26254</v>
      </c>
      <c r="K9305" s="9">
        <f>_xlfn.IFNA(VLOOKUP(Table5[[#This Row],[Section]],SubSill_Tier,2,FALSE),0)</f>
        <v>0</v>
      </c>
      <c r="L9305" s="9" t="str">
        <f t="shared" si="154"/>
        <v/>
      </c>
      <c r="M9305" s="205" t="str" cm="1">
        <f t="array" ref="M9305">_xlfn.IFS(NOT(ISERROR(VLOOKUP(Table5[[#This Row],[Section]],TB_notTB,1,FALSE))),"No",LEFT(Table5[[#This Row],[Section]],3)="ETB","PLS",LEFT(Table5[[#This Row],[Section]],1)="7","PDB",NOT(ISBLANK(Table5[[#This Row],[Section]])),"No")</f>
        <v>No</v>
      </c>
    </row>
    <row r="9306" spans="1:13" x14ac:dyDescent="0.25">
      <c r="A9306" s="126" t="s">
        <v>9309</v>
      </c>
      <c r="B9306" s="126" t="s">
        <v>28344</v>
      </c>
      <c r="C9306" s="126" t="s">
        <v>75</v>
      </c>
      <c r="D9306" s="127">
        <v>0.38</v>
      </c>
      <c r="E9306" s="128">
        <v>100</v>
      </c>
      <c r="F9306" s="128">
        <v>100</v>
      </c>
      <c r="G9306" s="126" t="s">
        <v>13769</v>
      </c>
      <c r="H9306" s="126" t="s">
        <v>20472</v>
      </c>
      <c r="I9306" s="126" t="s">
        <v>21117</v>
      </c>
      <c r="J9306" s="126" t="s">
        <v>26235</v>
      </c>
      <c r="K9306" s="9">
        <f>_xlfn.IFNA(VLOOKUP(Table5[[#This Row],[Section]],SubSill_Tier,2,FALSE),0)</f>
        <v>0</v>
      </c>
      <c r="L9306" s="9" t="str">
        <f t="shared" si="154"/>
        <v/>
      </c>
      <c r="M9306" s="205" t="str" cm="1">
        <f t="array" ref="M9306">_xlfn.IFS(NOT(ISERROR(VLOOKUP(Table5[[#This Row],[Section]],TB_notTB,1,FALSE))),"No",LEFT(Table5[[#This Row],[Section]],3)="ETB","PLS",LEFT(Table5[[#This Row],[Section]],1)="7","PDB",NOT(ISBLANK(Table5[[#This Row],[Section]])),"No")</f>
        <v>No</v>
      </c>
    </row>
    <row r="9307" spans="1:13" x14ac:dyDescent="0.25">
      <c r="A9307" s="126" t="s">
        <v>22630</v>
      </c>
      <c r="B9307" s="126" t="s">
        <v>22631</v>
      </c>
      <c r="C9307" s="126" t="s">
        <v>75</v>
      </c>
      <c r="D9307" s="127">
        <v>0.44900000000000001</v>
      </c>
      <c r="E9307" s="128">
        <v>100</v>
      </c>
      <c r="F9307" s="128">
        <v>100</v>
      </c>
      <c r="G9307" s="126" t="s">
        <v>15796</v>
      </c>
      <c r="H9307" s="126" t="s">
        <v>20333</v>
      </c>
      <c r="I9307" s="126" t="s">
        <v>21204</v>
      </c>
      <c r="J9307" s="126" t="s">
        <v>26325</v>
      </c>
      <c r="K9307" s="9">
        <f>_xlfn.IFNA(VLOOKUP(Table5[[#This Row],[Section]],SubSill_Tier,2,FALSE),0)</f>
        <v>0</v>
      </c>
      <c r="L9307" s="9" t="str">
        <f t="shared" si="154"/>
        <v/>
      </c>
      <c r="M9307" s="205" t="str" cm="1">
        <f t="array" ref="M9307">_xlfn.IFS(NOT(ISERROR(VLOOKUP(Table5[[#This Row],[Section]],TB_notTB,1,FALSE))),"No",LEFT(Table5[[#This Row],[Section]],3)="ETB","PLS",LEFT(Table5[[#This Row],[Section]],1)="7","PDB",NOT(ISBLANK(Table5[[#This Row],[Section]])),"No")</f>
        <v>No</v>
      </c>
    </row>
    <row r="9308" spans="1:13" x14ac:dyDescent="0.25">
      <c r="A9308" s="126" t="s">
        <v>22632</v>
      </c>
      <c r="B9308" s="126" t="s">
        <v>29541</v>
      </c>
      <c r="C9308" s="126" t="s">
        <v>75</v>
      </c>
      <c r="D9308" s="127">
        <v>2.3359999999999999</v>
      </c>
      <c r="E9308" s="128">
        <v>298</v>
      </c>
      <c r="F9308" s="128">
        <v>298</v>
      </c>
      <c r="G9308" s="126" t="s">
        <v>13725</v>
      </c>
      <c r="H9308" s="126" t="s">
        <v>20134</v>
      </c>
      <c r="I9308" s="126" t="s">
        <v>20135</v>
      </c>
      <c r="J9308" s="126" t="s">
        <v>26235</v>
      </c>
      <c r="K9308" s="9">
        <f>_xlfn.IFNA(VLOOKUP(Table5[[#This Row],[Section]],SubSill_Tier,2,FALSE),0)</f>
        <v>0</v>
      </c>
      <c r="L9308" s="9" t="str">
        <f t="shared" si="154"/>
        <v/>
      </c>
      <c r="M9308" s="205" t="str" cm="1">
        <f t="array" ref="M9308">_xlfn.IFS(NOT(ISERROR(VLOOKUP(Table5[[#This Row],[Section]],TB_notTB,1,FALSE))),"No",LEFT(Table5[[#This Row],[Section]],3)="ETB","PLS",LEFT(Table5[[#This Row],[Section]],1)="7","PDB",NOT(ISBLANK(Table5[[#This Row],[Section]])),"No")</f>
        <v>No</v>
      </c>
    </row>
    <row r="9309" spans="1:13" x14ac:dyDescent="0.25">
      <c r="A9309" s="126" t="s">
        <v>9310</v>
      </c>
      <c r="B9309" s="126" t="s">
        <v>7511</v>
      </c>
      <c r="C9309" s="126" t="s">
        <v>75</v>
      </c>
      <c r="D9309" s="127">
        <v>0.85499999999999998</v>
      </c>
      <c r="E9309" s="128">
        <v>100</v>
      </c>
      <c r="F9309" s="128">
        <v>100</v>
      </c>
      <c r="G9309" s="126" t="s">
        <v>13734</v>
      </c>
      <c r="H9309" s="126" t="s">
        <v>20145</v>
      </c>
      <c r="I9309" s="126" t="s">
        <v>21070</v>
      </c>
      <c r="J9309" s="126" t="s">
        <v>26236</v>
      </c>
      <c r="K9309" s="9">
        <f>_xlfn.IFNA(VLOOKUP(Table5[[#This Row],[Section]],SubSill_Tier,2,FALSE),0)</f>
        <v>0</v>
      </c>
      <c r="L9309" s="9" t="str">
        <f t="shared" si="154"/>
        <v/>
      </c>
      <c r="M9309" s="205" t="str" cm="1">
        <f t="array" ref="M9309">_xlfn.IFS(NOT(ISERROR(VLOOKUP(Table5[[#This Row],[Section]],TB_notTB,1,FALSE))),"No",LEFT(Table5[[#This Row],[Section]],3)="ETB","PLS",LEFT(Table5[[#This Row],[Section]],1)="7","PDB",NOT(ISBLANK(Table5[[#This Row],[Section]])),"No")</f>
        <v>No</v>
      </c>
    </row>
    <row r="9310" spans="1:13" x14ac:dyDescent="0.25">
      <c r="A9310" s="126" t="s">
        <v>22633</v>
      </c>
      <c r="B9310" s="126" t="s">
        <v>22634</v>
      </c>
      <c r="C9310" s="126" t="s">
        <v>75</v>
      </c>
      <c r="D9310" s="127">
        <v>2.4159999999999999</v>
      </c>
      <c r="E9310" s="128">
        <v>976</v>
      </c>
      <c r="F9310" s="128">
        <v>660</v>
      </c>
      <c r="G9310" s="126" t="s">
        <v>15670</v>
      </c>
      <c r="H9310" s="126" t="s">
        <v>21159</v>
      </c>
      <c r="I9310" s="126" t="s">
        <v>22103</v>
      </c>
      <c r="J9310" s="126" t="s">
        <v>26278</v>
      </c>
      <c r="K9310" s="9">
        <f>_xlfn.IFNA(VLOOKUP(Table5[[#This Row],[Section]],SubSill_Tier,2,FALSE),0)</f>
        <v>0</v>
      </c>
      <c r="L9310" s="9" t="str">
        <f t="shared" si="154"/>
        <v/>
      </c>
      <c r="M9310" s="205" t="str" cm="1">
        <f t="array" ref="M9310">_xlfn.IFS(NOT(ISERROR(VLOOKUP(Table5[[#This Row],[Section]],TB_notTB,1,FALSE))),"No",LEFT(Table5[[#This Row],[Section]],3)="ETB","PLS",LEFT(Table5[[#This Row],[Section]],1)="7","PDB",NOT(ISBLANK(Table5[[#This Row],[Section]])),"No")</f>
        <v>No</v>
      </c>
    </row>
    <row r="9311" spans="1:13" x14ac:dyDescent="0.25">
      <c r="A9311" s="126" t="s">
        <v>22635</v>
      </c>
      <c r="B9311" s="126" t="s">
        <v>22636</v>
      </c>
      <c r="C9311" s="126" t="s">
        <v>75</v>
      </c>
      <c r="D9311" s="127">
        <v>2.0859999999999999</v>
      </c>
      <c r="E9311" s="128">
        <v>724</v>
      </c>
      <c r="F9311" s="128">
        <v>483</v>
      </c>
      <c r="G9311" s="126" t="s">
        <v>15670</v>
      </c>
      <c r="H9311" s="126" t="s">
        <v>21159</v>
      </c>
      <c r="I9311" s="126" t="s">
        <v>22103</v>
      </c>
      <c r="J9311" s="126" t="s">
        <v>26278</v>
      </c>
      <c r="K9311" s="9">
        <f>_xlfn.IFNA(VLOOKUP(Table5[[#This Row],[Section]],SubSill_Tier,2,FALSE),0)</f>
        <v>0</v>
      </c>
      <c r="L9311" s="9" t="str">
        <f t="shared" si="154"/>
        <v/>
      </c>
      <c r="M9311" s="205" t="str" cm="1">
        <f t="array" ref="M9311">_xlfn.IFS(NOT(ISERROR(VLOOKUP(Table5[[#This Row],[Section]],TB_notTB,1,FALSE))),"No",LEFT(Table5[[#This Row],[Section]],3)="ETB","PLS",LEFT(Table5[[#This Row],[Section]],1)="7","PDB",NOT(ISBLANK(Table5[[#This Row],[Section]])),"No")</f>
        <v>No</v>
      </c>
    </row>
    <row r="9312" spans="1:13" x14ac:dyDescent="0.25">
      <c r="A9312" s="126" t="s">
        <v>22637</v>
      </c>
      <c r="B9312" s="126" t="s">
        <v>22638</v>
      </c>
      <c r="C9312" s="126" t="s">
        <v>75</v>
      </c>
      <c r="D9312" s="127">
        <v>1.829</v>
      </c>
      <c r="E9312" s="128">
        <v>734</v>
      </c>
      <c r="F9312" s="128">
        <v>489</v>
      </c>
      <c r="G9312" s="126" t="s">
        <v>15670</v>
      </c>
      <c r="H9312" s="126" t="s">
        <v>21159</v>
      </c>
      <c r="I9312" s="126" t="s">
        <v>22103</v>
      </c>
      <c r="J9312" s="126" t="s">
        <v>26278</v>
      </c>
      <c r="K9312" s="9">
        <f>_xlfn.IFNA(VLOOKUP(Table5[[#This Row],[Section]],SubSill_Tier,2,FALSE),0)</f>
        <v>0</v>
      </c>
      <c r="L9312" s="9" t="str">
        <f t="shared" si="154"/>
        <v/>
      </c>
      <c r="M9312" s="205" t="str" cm="1">
        <f t="array" ref="M9312">_xlfn.IFS(NOT(ISERROR(VLOOKUP(Table5[[#This Row],[Section]],TB_notTB,1,FALSE))),"No",LEFT(Table5[[#This Row],[Section]],3)="ETB","PLS",LEFT(Table5[[#This Row],[Section]],1)="7","PDB",NOT(ISBLANK(Table5[[#This Row],[Section]])),"No")</f>
        <v>No</v>
      </c>
    </row>
    <row r="9313" spans="1:13" x14ac:dyDescent="0.25">
      <c r="A9313" s="126" t="s">
        <v>22639</v>
      </c>
      <c r="B9313" s="126" t="s">
        <v>26095</v>
      </c>
      <c r="C9313" s="126" t="s">
        <v>98</v>
      </c>
      <c r="D9313" s="127">
        <v>0.39700000000000002</v>
      </c>
      <c r="E9313" s="128">
        <v>187</v>
      </c>
      <c r="F9313" s="128">
        <v>125</v>
      </c>
      <c r="G9313" s="126" t="s">
        <v>22342</v>
      </c>
      <c r="H9313" s="126" t="s">
        <v>22343</v>
      </c>
      <c r="I9313" s="126" t="s">
        <v>22344</v>
      </c>
      <c r="J9313" s="126" t="s">
        <v>26359</v>
      </c>
      <c r="K9313" s="9">
        <f>_xlfn.IFNA(VLOOKUP(Table5[[#This Row],[Section]],SubSill_Tier,2,FALSE),0)</f>
        <v>0</v>
      </c>
      <c r="L9313" s="9" t="str">
        <f t="shared" si="154"/>
        <v/>
      </c>
      <c r="M9313" s="205" t="str" cm="1">
        <f t="array" ref="M9313">_xlfn.IFS(NOT(ISERROR(VLOOKUP(Table5[[#This Row],[Section]],TB_notTB,1,FALSE))),"No",LEFT(Table5[[#This Row],[Section]],3)="ETB","PLS",LEFT(Table5[[#This Row],[Section]],1)="7","PDB",NOT(ISBLANK(Table5[[#This Row],[Section]])),"No")</f>
        <v>No</v>
      </c>
    </row>
    <row r="9314" spans="1:13" x14ac:dyDescent="0.25">
      <c r="A9314" s="126" t="s">
        <v>29542</v>
      </c>
      <c r="B9314" s="126" t="s">
        <v>29543</v>
      </c>
      <c r="C9314" s="126" t="s">
        <v>75</v>
      </c>
      <c r="D9314" s="127">
        <v>0.153</v>
      </c>
      <c r="E9314" s="128">
        <v>100</v>
      </c>
      <c r="F9314" s="128">
        <v>100</v>
      </c>
      <c r="G9314" s="126" t="s">
        <v>13716</v>
      </c>
      <c r="H9314" s="126" t="s">
        <v>20186</v>
      </c>
      <c r="I9314" s="126" t="s">
        <v>22099</v>
      </c>
      <c r="J9314" s="126" t="s">
        <v>26234</v>
      </c>
      <c r="K9314" s="9">
        <f>_xlfn.IFNA(VLOOKUP(Table5[[#This Row],[Section]],SubSill_Tier,2,FALSE),0)</f>
        <v>0</v>
      </c>
      <c r="L9314" s="9" t="str">
        <f t="shared" si="154"/>
        <v/>
      </c>
      <c r="M9314" s="205" t="str" cm="1">
        <f t="array" ref="M9314">_xlfn.IFS(NOT(ISERROR(VLOOKUP(Table5[[#This Row],[Section]],TB_notTB,1,FALSE))),"No",LEFT(Table5[[#This Row],[Section]],3)="ETB","PLS",LEFT(Table5[[#This Row],[Section]],1)="7","PDB",NOT(ISBLANK(Table5[[#This Row],[Section]])),"No")</f>
        <v>No</v>
      </c>
    </row>
    <row r="9315" spans="1:13" x14ac:dyDescent="0.25">
      <c r="A9315" s="126" t="s">
        <v>22640</v>
      </c>
      <c r="B9315" s="126" t="s">
        <v>22641</v>
      </c>
      <c r="C9315" s="126" t="s">
        <v>75</v>
      </c>
      <c r="D9315" s="127">
        <v>3.105</v>
      </c>
      <c r="E9315" s="128">
        <v>567</v>
      </c>
      <c r="F9315" s="128">
        <v>436</v>
      </c>
      <c r="G9315" s="126" t="s">
        <v>13795</v>
      </c>
      <c r="H9315" s="126" t="s">
        <v>20347</v>
      </c>
      <c r="I9315" s="126" t="s">
        <v>28074</v>
      </c>
      <c r="J9315" s="126" t="s">
        <v>26331</v>
      </c>
      <c r="K9315" s="9">
        <f>_xlfn.IFNA(VLOOKUP(Table5[[#This Row],[Section]],SubSill_Tier,2,FALSE),0)</f>
        <v>0</v>
      </c>
      <c r="L9315" s="9" t="str">
        <f t="shared" si="154"/>
        <v/>
      </c>
      <c r="M9315" s="205" t="str" cm="1">
        <f t="array" ref="M9315">_xlfn.IFS(NOT(ISERROR(VLOOKUP(Table5[[#This Row],[Section]],TB_notTB,1,FALSE))),"No",LEFT(Table5[[#This Row],[Section]],3)="ETB","PLS",LEFT(Table5[[#This Row],[Section]],1)="7","PDB",NOT(ISBLANK(Table5[[#This Row],[Section]])),"No")</f>
        <v>No</v>
      </c>
    </row>
    <row r="9316" spans="1:13" x14ac:dyDescent="0.25">
      <c r="A9316" s="126" t="s">
        <v>22642</v>
      </c>
      <c r="B9316" s="126" t="s">
        <v>22643</v>
      </c>
      <c r="C9316" s="126" t="s">
        <v>75</v>
      </c>
      <c r="D9316" s="127">
        <v>2.9689999999999999</v>
      </c>
      <c r="E9316" s="128">
        <v>572</v>
      </c>
      <c r="F9316" s="128">
        <v>429</v>
      </c>
      <c r="G9316" s="126" t="s">
        <v>13795</v>
      </c>
      <c r="H9316" s="126" t="s">
        <v>20347</v>
      </c>
      <c r="I9316" s="126" t="s">
        <v>28074</v>
      </c>
      <c r="J9316" s="126" t="s">
        <v>26247</v>
      </c>
      <c r="K9316" s="9">
        <f>_xlfn.IFNA(VLOOKUP(Table5[[#This Row],[Section]],SubSill_Tier,2,FALSE),0)</f>
        <v>0</v>
      </c>
      <c r="L9316" s="9" t="str">
        <f t="shared" si="154"/>
        <v/>
      </c>
      <c r="M9316" s="205" t="str" cm="1">
        <f t="array" ref="M9316">_xlfn.IFS(NOT(ISERROR(VLOOKUP(Table5[[#This Row],[Section]],TB_notTB,1,FALSE))),"No",LEFT(Table5[[#This Row],[Section]],3)="ETB","PLS",LEFT(Table5[[#This Row],[Section]],1)="7","PDB",NOT(ISBLANK(Table5[[#This Row],[Section]])),"No")</f>
        <v>No</v>
      </c>
    </row>
    <row r="9317" spans="1:13" x14ac:dyDescent="0.25">
      <c r="A9317" s="126" t="s">
        <v>22644</v>
      </c>
      <c r="B9317" s="126" t="s">
        <v>22645</v>
      </c>
      <c r="C9317" s="126" t="s">
        <v>75</v>
      </c>
      <c r="D9317" s="127">
        <v>2.9489999999999998</v>
      </c>
      <c r="E9317" s="128">
        <v>554</v>
      </c>
      <c r="F9317" s="128">
        <v>443</v>
      </c>
      <c r="G9317" s="126" t="s">
        <v>13795</v>
      </c>
      <c r="H9317" s="126" t="s">
        <v>20347</v>
      </c>
      <c r="I9317" s="126" t="s">
        <v>28074</v>
      </c>
      <c r="J9317" s="126" t="s">
        <v>26247</v>
      </c>
      <c r="K9317" s="9">
        <f>_xlfn.IFNA(VLOOKUP(Table5[[#This Row],[Section]],SubSill_Tier,2,FALSE),0)</f>
        <v>0</v>
      </c>
      <c r="L9317" s="9" t="str">
        <f t="shared" si="154"/>
        <v/>
      </c>
      <c r="M9317" s="205" t="str" cm="1">
        <f t="array" ref="M9317">_xlfn.IFS(NOT(ISERROR(VLOOKUP(Table5[[#This Row],[Section]],TB_notTB,1,FALSE))),"No",LEFT(Table5[[#This Row],[Section]],3)="ETB","PLS",LEFT(Table5[[#This Row],[Section]],1)="7","PDB",NOT(ISBLANK(Table5[[#This Row],[Section]])),"No")</f>
        <v>No</v>
      </c>
    </row>
    <row r="9318" spans="1:13" x14ac:dyDescent="0.25">
      <c r="A9318" s="126" t="s">
        <v>22646</v>
      </c>
      <c r="B9318" s="126" t="s">
        <v>22647</v>
      </c>
      <c r="C9318" s="126" t="s">
        <v>75</v>
      </c>
      <c r="D9318" s="127">
        <v>2.8839999999999999</v>
      </c>
      <c r="E9318" s="128">
        <v>578</v>
      </c>
      <c r="F9318" s="128">
        <v>405</v>
      </c>
      <c r="G9318" s="126" t="s">
        <v>13795</v>
      </c>
      <c r="H9318" s="126" t="s">
        <v>20347</v>
      </c>
      <c r="I9318" s="126" t="s">
        <v>28074</v>
      </c>
      <c r="J9318" s="126" t="s">
        <v>26247</v>
      </c>
      <c r="K9318" s="9">
        <f>_xlfn.IFNA(VLOOKUP(Table5[[#This Row],[Section]],SubSill_Tier,2,FALSE),0)</f>
        <v>0</v>
      </c>
      <c r="L9318" s="9" t="str">
        <f t="shared" si="154"/>
        <v/>
      </c>
      <c r="M9318" s="205" t="str" cm="1">
        <f t="array" ref="M9318">_xlfn.IFS(NOT(ISERROR(VLOOKUP(Table5[[#This Row],[Section]],TB_notTB,1,FALSE))),"No",LEFT(Table5[[#This Row],[Section]],3)="ETB","PLS",LEFT(Table5[[#This Row],[Section]],1)="7","PDB",NOT(ISBLANK(Table5[[#This Row],[Section]])),"No")</f>
        <v>No</v>
      </c>
    </row>
    <row r="9319" spans="1:13" x14ac:dyDescent="0.25">
      <c r="A9319" s="126" t="s">
        <v>22648</v>
      </c>
      <c r="B9319" s="126" t="s">
        <v>22649</v>
      </c>
      <c r="C9319" s="126" t="s">
        <v>75</v>
      </c>
      <c r="D9319" s="127">
        <v>5.2080000000000002</v>
      </c>
      <c r="E9319" s="128">
        <v>585</v>
      </c>
      <c r="F9319" s="128">
        <v>585</v>
      </c>
      <c r="G9319" s="126" t="s">
        <v>13815</v>
      </c>
      <c r="H9319" s="126" t="s">
        <v>20374</v>
      </c>
      <c r="I9319" s="126" t="s">
        <v>20375</v>
      </c>
      <c r="J9319" s="126" t="s">
        <v>26245</v>
      </c>
      <c r="K9319" s="9">
        <f>_xlfn.IFNA(VLOOKUP(Table5[[#This Row],[Section]],SubSill_Tier,2,FALSE),0)</f>
        <v>0</v>
      </c>
      <c r="L9319" s="9" t="str">
        <f t="shared" si="154"/>
        <v/>
      </c>
      <c r="M9319" s="205" t="str" cm="1">
        <f t="array" ref="M9319">_xlfn.IFS(NOT(ISERROR(VLOOKUP(Table5[[#This Row],[Section]],TB_notTB,1,FALSE))),"No",LEFT(Table5[[#This Row],[Section]],3)="ETB","PLS",LEFT(Table5[[#This Row],[Section]],1)="7","PDB",NOT(ISBLANK(Table5[[#This Row],[Section]])),"No")</f>
        <v>No</v>
      </c>
    </row>
    <row r="9320" spans="1:13" x14ac:dyDescent="0.25">
      <c r="A9320" s="126" t="s">
        <v>22650</v>
      </c>
      <c r="B9320" s="126" t="s">
        <v>27215</v>
      </c>
      <c r="C9320" s="126" t="s">
        <v>75</v>
      </c>
      <c r="D9320" s="127">
        <v>5.133</v>
      </c>
      <c r="E9320" s="128">
        <v>659</v>
      </c>
      <c r="F9320" s="128">
        <v>571</v>
      </c>
      <c r="G9320" s="126" t="s">
        <v>13815</v>
      </c>
      <c r="H9320" s="126" t="s">
        <v>20374</v>
      </c>
      <c r="I9320" s="126" t="s">
        <v>20375</v>
      </c>
      <c r="J9320" s="126" t="s">
        <v>26245</v>
      </c>
      <c r="K9320" s="9">
        <f>_xlfn.IFNA(VLOOKUP(Table5[[#This Row],[Section]],SubSill_Tier,2,FALSE),0)</f>
        <v>0</v>
      </c>
      <c r="L9320" s="9" t="str">
        <f t="shared" si="154"/>
        <v/>
      </c>
      <c r="M9320" s="205" t="str" cm="1">
        <f t="array" ref="M9320">_xlfn.IFS(NOT(ISERROR(VLOOKUP(Table5[[#This Row],[Section]],TB_notTB,1,FALSE))),"No",LEFT(Table5[[#This Row],[Section]],3)="ETB","PLS",LEFT(Table5[[#This Row],[Section]],1)="7","PDB",NOT(ISBLANK(Table5[[#This Row],[Section]])),"No")</f>
        <v>No</v>
      </c>
    </row>
    <row r="9321" spans="1:13" x14ac:dyDescent="0.25">
      <c r="A9321" s="126" t="s">
        <v>22651</v>
      </c>
      <c r="B9321" s="126" t="s">
        <v>22652</v>
      </c>
      <c r="C9321" s="126" t="s">
        <v>98</v>
      </c>
      <c r="D9321" s="127">
        <v>180.50299999999999</v>
      </c>
      <c r="E9321" s="128">
        <v>1100</v>
      </c>
      <c r="F9321" s="128">
        <v>1100</v>
      </c>
      <c r="G9321" s="126" t="s">
        <v>13740</v>
      </c>
      <c r="H9321" s="126" t="s">
        <v>20124</v>
      </c>
      <c r="I9321" s="126" t="s">
        <v>21059</v>
      </c>
      <c r="J9321" s="126" t="s">
        <v>26360</v>
      </c>
      <c r="K9321" s="9">
        <f>_xlfn.IFNA(VLOOKUP(Table5[[#This Row],[Section]],SubSill_Tier,2,FALSE),0)</f>
        <v>0</v>
      </c>
      <c r="L9321" s="9" t="str">
        <f t="shared" si="154"/>
        <v>Wall</v>
      </c>
      <c r="M9321" s="205" t="str" cm="1">
        <f t="array" ref="M9321">_xlfn.IFS(NOT(ISERROR(VLOOKUP(Table5[[#This Row],[Section]],TB_notTB,1,FALSE))),"No",LEFT(Table5[[#This Row],[Section]],3)="ETB","PLS",LEFT(Table5[[#This Row],[Section]],1)="7","PDB",NOT(ISBLANK(Table5[[#This Row],[Section]])),"No")</f>
        <v>No</v>
      </c>
    </row>
    <row r="9322" spans="1:13" x14ac:dyDescent="0.25">
      <c r="A9322" s="126" t="s">
        <v>22653</v>
      </c>
      <c r="B9322" s="126" t="s">
        <v>27216</v>
      </c>
      <c r="C9322" s="126" t="s">
        <v>75</v>
      </c>
      <c r="D9322" s="127">
        <v>4.9249999999999998</v>
      </c>
      <c r="E9322" s="128">
        <v>749</v>
      </c>
      <c r="F9322" s="128">
        <v>500</v>
      </c>
      <c r="G9322" s="126" t="s">
        <v>19350</v>
      </c>
      <c r="H9322" s="126" t="s">
        <v>21120</v>
      </c>
      <c r="I9322" s="126" t="s">
        <v>27823</v>
      </c>
      <c r="J9322" s="126" t="s">
        <v>26332</v>
      </c>
      <c r="K9322" s="9">
        <f>_xlfn.IFNA(VLOOKUP(Table5[[#This Row],[Section]],SubSill_Tier,2,FALSE),0)</f>
        <v>0</v>
      </c>
      <c r="L9322" s="9" t="str">
        <f t="shared" si="154"/>
        <v/>
      </c>
      <c r="M9322" s="205" t="str" cm="1">
        <f t="array" ref="M9322">_xlfn.IFS(NOT(ISERROR(VLOOKUP(Table5[[#This Row],[Section]],TB_notTB,1,FALSE))),"No",LEFT(Table5[[#This Row],[Section]],3)="ETB","PLS",LEFT(Table5[[#This Row],[Section]],1)="7","PDB",NOT(ISBLANK(Table5[[#This Row],[Section]])),"No")</f>
        <v>No</v>
      </c>
    </row>
    <row r="9323" spans="1:13" x14ac:dyDescent="0.25">
      <c r="A9323" s="126" t="s">
        <v>22654</v>
      </c>
      <c r="B9323" s="126" t="s">
        <v>27217</v>
      </c>
      <c r="C9323" s="126" t="s">
        <v>75</v>
      </c>
      <c r="D9323" s="127">
        <v>3.08</v>
      </c>
      <c r="E9323" s="128">
        <v>518</v>
      </c>
      <c r="F9323" s="128">
        <v>345</v>
      </c>
      <c r="G9323" s="126" t="s">
        <v>19350</v>
      </c>
      <c r="H9323" s="126" t="s">
        <v>21120</v>
      </c>
      <c r="I9323" s="126" t="s">
        <v>27823</v>
      </c>
      <c r="J9323" s="126" t="s">
        <v>26241</v>
      </c>
      <c r="K9323" s="9">
        <f>_xlfn.IFNA(VLOOKUP(Table5[[#This Row],[Section]],SubSill_Tier,2,FALSE),0)</f>
        <v>0</v>
      </c>
      <c r="L9323" s="9" t="str">
        <f t="shared" si="154"/>
        <v/>
      </c>
      <c r="M9323" s="205" t="str" cm="1">
        <f t="array" ref="M9323">_xlfn.IFS(NOT(ISERROR(VLOOKUP(Table5[[#This Row],[Section]],TB_notTB,1,FALSE))),"No",LEFT(Table5[[#This Row],[Section]],3)="ETB","PLS",LEFT(Table5[[#This Row],[Section]],1)="7","PDB",NOT(ISBLANK(Table5[[#This Row],[Section]])),"No")</f>
        <v>No</v>
      </c>
    </row>
    <row r="9324" spans="1:13" x14ac:dyDescent="0.25">
      <c r="A9324" s="126" t="s">
        <v>22655</v>
      </c>
      <c r="B9324" s="126" t="s">
        <v>22656</v>
      </c>
      <c r="C9324" s="126" t="s">
        <v>75</v>
      </c>
      <c r="D9324" s="127">
        <v>0.39</v>
      </c>
      <c r="E9324" s="128">
        <v>132</v>
      </c>
      <c r="F9324" s="128">
        <v>100</v>
      </c>
      <c r="G9324" s="126" t="s">
        <v>15670</v>
      </c>
      <c r="H9324" s="126" t="s">
        <v>21159</v>
      </c>
      <c r="I9324" s="126" t="s">
        <v>22103</v>
      </c>
      <c r="J9324" s="126" t="s">
        <v>26278</v>
      </c>
      <c r="K9324" s="9">
        <f>_xlfn.IFNA(VLOOKUP(Table5[[#This Row],[Section]],SubSill_Tier,2,FALSE),0)</f>
        <v>0</v>
      </c>
      <c r="L9324" s="9" t="str">
        <f t="shared" si="154"/>
        <v/>
      </c>
      <c r="M9324" s="205" t="str" cm="1">
        <f t="array" ref="M9324">_xlfn.IFS(NOT(ISERROR(VLOOKUP(Table5[[#This Row],[Section]],TB_notTB,1,FALSE))),"No",LEFT(Table5[[#This Row],[Section]],3)="ETB","PLS",LEFT(Table5[[#This Row],[Section]],1)="7","PDB",NOT(ISBLANK(Table5[[#This Row],[Section]])),"No")</f>
        <v>No</v>
      </c>
    </row>
    <row r="9325" spans="1:13" x14ac:dyDescent="0.25">
      <c r="A9325" s="126" t="s">
        <v>22657</v>
      </c>
      <c r="B9325" s="126" t="s">
        <v>22658</v>
      </c>
      <c r="C9325" s="126" t="s">
        <v>75</v>
      </c>
      <c r="D9325" s="127">
        <v>3.286</v>
      </c>
      <c r="E9325" s="128">
        <v>495</v>
      </c>
      <c r="F9325" s="128">
        <v>330</v>
      </c>
      <c r="G9325" s="126" t="s">
        <v>19729</v>
      </c>
      <c r="H9325" s="126" t="s">
        <v>20406</v>
      </c>
      <c r="I9325" s="126" t="s">
        <v>20407</v>
      </c>
      <c r="J9325" s="126" t="s">
        <v>26332</v>
      </c>
      <c r="K9325" s="9">
        <f>_xlfn.IFNA(VLOOKUP(Table5[[#This Row],[Section]],SubSill_Tier,2,FALSE),0)</f>
        <v>0</v>
      </c>
      <c r="L9325" s="9" t="str">
        <f t="shared" si="154"/>
        <v/>
      </c>
      <c r="M9325" s="205" t="str" cm="1">
        <f t="array" ref="M9325">_xlfn.IFS(NOT(ISERROR(VLOOKUP(Table5[[#This Row],[Section]],TB_notTB,1,FALSE))),"No",LEFT(Table5[[#This Row],[Section]],3)="ETB","PLS",LEFT(Table5[[#This Row],[Section]],1)="7","PDB",NOT(ISBLANK(Table5[[#This Row],[Section]])),"No")</f>
        <v>No</v>
      </c>
    </row>
    <row r="9326" spans="1:13" x14ac:dyDescent="0.25">
      <c r="A9326" s="126" t="s">
        <v>3829</v>
      </c>
      <c r="B9326" s="126" t="s">
        <v>17222</v>
      </c>
      <c r="C9326" s="126" t="s">
        <v>98</v>
      </c>
      <c r="D9326" s="127">
        <v>1.6970000000000001</v>
      </c>
      <c r="E9326" s="128">
        <v>424</v>
      </c>
      <c r="F9326" s="128">
        <v>424</v>
      </c>
      <c r="G9326" s="126" t="s">
        <v>13711</v>
      </c>
      <c r="H9326" s="126" t="s">
        <v>20119</v>
      </c>
      <c r="I9326" s="126" t="s">
        <v>21054</v>
      </c>
      <c r="J9326" s="126" t="s">
        <v>26232</v>
      </c>
      <c r="K9326" s="9">
        <f>_xlfn.IFNA(VLOOKUP(Table5[[#This Row],[Section]],SubSill_Tier,2,FALSE),0)</f>
        <v>0</v>
      </c>
      <c r="L9326" s="9" t="str">
        <f t="shared" si="154"/>
        <v/>
      </c>
      <c r="M9326" s="205" t="str" cm="1">
        <f t="array" ref="M9326">_xlfn.IFS(NOT(ISERROR(VLOOKUP(Table5[[#This Row],[Section]],TB_notTB,1,FALSE))),"No",LEFT(Table5[[#This Row],[Section]],3)="ETB","PLS",LEFT(Table5[[#This Row],[Section]],1)="7","PDB",NOT(ISBLANK(Table5[[#This Row],[Section]])),"No")</f>
        <v>No</v>
      </c>
    </row>
    <row r="9327" spans="1:13" x14ac:dyDescent="0.25">
      <c r="A9327" s="126" t="s">
        <v>22659</v>
      </c>
      <c r="B9327" s="126" t="s">
        <v>27455</v>
      </c>
      <c r="C9327" s="126" t="s">
        <v>75</v>
      </c>
      <c r="D9327" s="127">
        <v>0.52600000000000002</v>
      </c>
      <c r="E9327" s="128">
        <v>214</v>
      </c>
      <c r="F9327" s="128">
        <v>143</v>
      </c>
      <c r="G9327" s="126" t="s">
        <v>14884</v>
      </c>
      <c r="H9327" s="126" t="s">
        <v>21146</v>
      </c>
      <c r="I9327" s="126" t="s">
        <v>22101</v>
      </c>
      <c r="J9327" s="126" t="s">
        <v>26278</v>
      </c>
      <c r="K9327" s="9">
        <f>_xlfn.IFNA(VLOOKUP(Table5[[#This Row],[Section]],SubSill_Tier,2,FALSE),0)</f>
        <v>0</v>
      </c>
      <c r="L9327" s="9" t="str">
        <f t="shared" si="154"/>
        <v/>
      </c>
      <c r="M9327" s="205" t="str" cm="1">
        <f t="array" ref="M9327">_xlfn.IFS(NOT(ISERROR(VLOOKUP(Table5[[#This Row],[Section]],TB_notTB,1,FALSE))),"No",LEFT(Table5[[#This Row],[Section]],3)="ETB","PLS",LEFT(Table5[[#This Row],[Section]],1)="7","PDB",NOT(ISBLANK(Table5[[#This Row],[Section]])),"No")</f>
        <v>No</v>
      </c>
    </row>
    <row r="9328" spans="1:13" x14ac:dyDescent="0.25">
      <c r="A9328" s="126" t="s">
        <v>22660</v>
      </c>
      <c r="B9328" s="126" t="s">
        <v>22661</v>
      </c>
      <c r="C9328" s="126" t="s">
        <v>75</v>
      </c>
      <c r="D9328" s="127">
        <v>0.748</v>
      </c>
      <c r="E9328" s="128">
        <v>306</v>
      </c>
      <c r="F9328" s="128">
        <v>204</v>
      </c>
      <c r="G9328" s="126" t="s">
        <v>15670</v>
      </c>
      <c r="H9328" s="126" t="s">
        <v>21159</v>
      </c>
      <c r="I9328" s="126" t="s">
        <v>22103</v>
      </c>
      <c r="J9328" s="126" t="s">
        <v>26278</v>
      </c>
      <c r="K9328" s="9">
        <f>_xlfn.IFNA(VLOOKUP(Table5[[#This Row],[Section]],SubSill_Tier,2,FALSE),0)</f>
        <v>0</v>
      </c>
      <c r="L9328" s="9" t="str">
        <f t="shared" si="154"/>
        <v/>
      </c>
      <c r="M9328" s="205" t="str" cm="1">
        <f t="array" ref="M9328">_xlfn.IFS(NOT(ISERROR(VLOOKUP(Table5[[#This Row],[Section]],TB_notTB,1,FALSE))),"No",LEFT(Table5[[#This Row],[Section]],3)="ETB","PLS",LEFT(Table5[[#This Row],[Section]],1)="7","PDB",NOT(ISBLANK(Table5[[#This Row],[Section]])),"No")</f>
        <v>No</v>
      </c>
    </row>
    <row r="9329" spans="1:13" x14ac:dyDescent="0.25">
      <c r="A9329" s="126" t="s">
        <v>22662</v>
      </c>
      <c r="B9329" s="126" t="s">
        <v>22663</v>
      </c>
      <c r="C9329" s="126" t="s">
        <v>75</v>
      </c>
      <c r="D9329" s="127">
        <v>2.484</v>
      </c>
      <c r="E9329" s="128">
        <v>660</v>
      </c>
      <c r="F9329" s="128">
        <v>440</v>
      </c>
      <c r="G9329" s="126" t="s">
        <v>13809</v>
      </c>
      <c r="H9329" s="126" t="s">
        <v>20368</v>
      </c>
      <c r="I9329" s="126" t="s">
        <v>21276</v>
      </c>
      <c r="J9329" s="126" t="s">
        <v>26241</v>
      </c>
      <c r="K9329" s="9">
        <f>_xlfn.IFNA(VLOOKUP(Table5[[#This Row],[Section]],SubSill_Tier,2,FALSE),0)</f>
        <v>0</v>
      </c>
      <c r="L9329" s="9" t="str">
        <f t="shared" si="154"/>
        <v/>
      </c>
      <c r="M9329" s="205" t="str" cm="1">
        <f t="array" ref="M9329">_xlfn.IFS(NOT(ISERROR(VLOOKUP(Table5[[#This Row],[Section]],TB_notTB,1,FALSE))),"No",LEFT(Table5[[#This Row],[Section]],3)="ETB","PLS",LEFT(Table5[[#This Row],[Section]],1)="7","PDB",NOT(ISBLANK(Table5[[#This Row],[Section]])),"No")</f>
        <v>No</v>
      </c>
    </row>
    <row r="9330" spans="1:13" x14ac:dyDescent="0.25">
      <c r="A9330" s="126" t="s">
        <v>22664</v>
      </c>
      <c r="B9330" s="126" t="s">
        <v>22665</v>
      </c>
      <c r="C9330" s="126" t="s">
        <v>75</v>
      </c>
      <c r="D9330" s="127">
        <v>0.48799999999999999</v>
      </c>
      <c r="E9330" s="128">
        <v>249</v>
      </c>
      <c r="F9330" s="128">
        <v>166</v>
      </c>
      <c r="G9330" s="126" t="s">
        <v>13809</v>
      </c>
      <c r="H9330" s="126" t="s">
        <v>20368</v>
      </c>
      <c r="I9330" s="126" t="s">
        <v>21276</v>
      </c>
      <c r="J9330" s="126" t="s">
        <v>26241</v>
      </c>
      <c r="K9330" s="9">
        <f>_xlfn.IFNA(VLOOKUP(Table5[[#This Row],[Section]],SubSill_Tier,2,FALSE),0)</f>
        <v>0</v>
      </c>
      <c r="L9330" s="9" t="str">
        <f t="shared" si="154"/>
        <v/>
      </c>
      <c r="M9330" s="205" t="str" cm="1">
        <f t="array" ref="M9330">_xlfn.IFS(NOT(ISERROR(VLOOKUP(Table5[[#This Row],[Section]],TB_notTB,1,FALSE))),"No",LEFT(Table5[[#This Row],[Section]],3)="ETB","PLS",LEFT(Table5[[#This Row],[Section]],1)="7","PDB",NOT(ISBLANK(Table5[[#This Row],[Section]])),"No")</f>
        <v>No</v>
      </c>
    </row>
    <row r="9331" spans="1:13" x14ac:dyDescent="0.25">
      <c r="A9331" s="126" t="s">
        <v>22666</v>
      </c>
      <c r="B9331" s="126" t="s">
        <v>22667</v>
      </c>
      <c r="C9331" s="126" t="s">
        <v>75</v>
      </c>
      <c r="D9331" s="127">
        <v>0.49299999999999999</v>
      </c>
      <c r="E9331" s="128">
        <v>219</v>
      </c>
      <c r="F9331" s="128">
        <v>146</v>
      </c>
      <c r="G9331" s="126" t="s">
        <v>13809</v>
      </c>
      <c r="H9331" s="126" t="s">
        <v>20368</v>
      </c>
      <c r="I9331" s="126" t="s">
        <v>21276</v>
      </c>
      <c r="J9331" s="126" t="s">
        <v>26241</v>
      </c>
      <c r="K9331" s="9">
        <f>_xlfn.IFNA(VLOOKUP(Table5[[#This Row],[Section]],SubSill_Tier,2,FALSE),0)</f>
        <v>0</v>
      </c>
      <c r="L9331" s="9" t="str">
        <f t="shared" si="154"/>
        <v/>
      </c>
      <c r="M9331" s="205" t="str" cm="1">
        <f t="array" ref="M9331">_xlfn.IFS(NOT(ISERROR(VLOOKUP(Table5[[#This Row],[Section]],TB_notTB,1,FALSE))),"No",LEFT(Table5[[#This Row],[Section]],3)="ETB","PLS",LEFT(Table5[[#This Row],[Section]],1)="7","PDB",NOT(ISBLANK(Table5[[#This Row],[Section]])),"No")</f>
        <v>No</v>
      </c>
    </row>
    <row r="9332" spans="1:13" x14ac:dyDescent="0.25">
      <c r="A9332" s="126" t="s">
        <v>22668</v>
      </c>
      <c r="B9332" s="126" t="s">
        <v>28345</v>
      </c>
      <c r="C9332" s="126" t="s">
        <v>75</v>
      </c>
      <c r="D9332" s="127">
        <v>1.9870000000000001</v>
      </c>
      <c r="E9332" s="128">
        <v>197</v>
      </c>
      <c r="F9332" s="128">
        <v>197</v>
      </c>
      <c r="G9332" s="126" t="s">
        <v>13725</v>
      </c>
      <c r="H9332" s="126" t="s">
        <v>20134</v>
      </c>
      <c r="I9332" s="126" t="s">
        <v>20135</v>
      </c>
      <c r="J9332" s="126" t="s">
        <v>26235</v>
      </c>
      <c r="K9332" s="9">
        <f>_xlfn.IFNA(VLOOKUP(Table5[[#This Row],[Section]],SubSill_Tier,2,FALSE),0)</f>
        <v>0</v>
      </c>
      <c r="L9332" s="9" t="str">
        <f t="shared" si="154"/>
        <v/>
      </c>
      <c r="M9332" s="205" t="str" cm="1">
        <f t="array" ref="M9332">_xlfn.IFS(NOT(ISERROR(VLOOKUP(Table5[[#This Row],[Section]],TB_notTB,1,FALSE))),"No",LEFT(Table5[[#This Row],[Section]],3)="ETB","PLS",LEFT(Table5[[#This Row],[Section]],1)="7","PDB",NOT(ISBLANK(Table5[[#This Row],[Section]])),"No")</f>
        <v>No</v>
      </c>
    </row>
    <row r="9333" spans="1:13" x14ac:dyDescent="0.25">
      <c r="A9333" s="126" t="s">
        <v>22669</v>
      </c>
      <c r="B9333" s="126" t="s">
        <v>22670</v>
      </c>
      <c r="C9333" s="126" t="s">
        <v>75</v>
      </c>
      <c r="D9333" s="127">
        <v>1.996</v>
      </c>
      <c r="E9333" s="128">
        <v>740</v>
      </c>
      <c r="F9333" s="128">
        <v>494</v>
      </c>
      <c r="G9333" s="126" t="s">
        <v>13809</v>
      </c>
      <c r="H9333" s="126" t="s">
        <v>20368</v>
      </c>
      <c r="I9333" s="126" t="s">
        <v>21276</v>
      </c>
      <c r="J9333" s="126" t="s">
        <v>26241</v>
      </c>
      <c r="K9333" s="9">
        <f>_xlfn.IFNA(VLOOKUP(Table5[[#This Row],[Section]],SubSill_Tier,2,FALSE),0)</f>
        <v>0</v>
      </c>
      <c r="L9333" s="9" t="str">
        <f t="shared" si="154"/>
        <v/>
      </c>
      <c r="M9333" s="205" t="str" cm="1">
        <f t="array" ref="M9333">_xlfn.IFS(NOT(ISERROR(VLOOKUP(Table5[[#This Row],[Section]],TB_notTB,1,FALSE))),"No",LEFT(Table5[[#This Row],[Section]],3)="ETB","PLS",LEFT(Table5[[#This Row],[Section]],1)="7","PDB",NOT(ISBLANK(Table5[[#This Row],[Section]])),"No")</f>
        <v>No</v>
      </c>
    </row>
    <row r="9334" spans="1:13" x14ac:dyDescent="0.25">
      <c r="A9334" s="126" t="s">
        <v>22671</v>
      </c>
      <c r="B9334" s="126" t="s">
        <v>22672</v>
      </c>
      <c r="C9334" s="126" t="s">
        <v>75</v>
      </c>
      <c r="D9334" s="127">
        <v>1.073</v>
      </c>
      <c r="E9334" s="128">
        <v>392</v>
      </c>
      <c r="F9334" s="128">
        <v>262</v>
      </c>
      <c r="G9334" s="126" t="s">
        <v>13809</v>
      </c>
      <c r="H9334" s="126" t="s">
        <v>20368</v>
      </c>
      <c r="I9334" s="126" t="s">
        <v>21276</v>
      </c>
      <c r="J9334" s="126" t="s">
        <v>26241</v>
      </c>
      <c r="K9334" s="9">
        <f>_xlfn.IFNA(VLOOKUP(Table5[[#This Row],[Section]],SubSill_Tier,2,FALSE),0)</f>
        <v>0</v>
      </c>
      <c r="L9334" s="9" t="str">
        <f t="shared" si="154"/>
        <v/>
      </c>
      <c r="M9334" s="205" t="str" cm="1">
        <f t="array" ref="M9334">_xlfn.IFS(NOT(ISERROR(VLOOKUP(Table5[[#This Row],[Section]],TB_notTB,1,FALSE))),"No",LEFT(Table5[[#This Row],[Section]],3)="ETB","PLS",LEFT(Table5[[#This Row],[Section]],1)="7","PDB",NOT(ISBLANK(Table5[[#This Row],[Section]])),"No")</f>
        <v>No</v>
      </c>
    </row>
    <row r="9335" spans="1:13" x14ac:dyDescent="0.25">
      <c r="A9335" s="126" t="s">
        <v>22673</v>
      </c>
      <c r="B9335" s="126" t="s">
        <v>27218</v>
      </c>
      <c r="C9335" s="126" t="s">
        <v>75</v>
      </c>
      <c r="D9335" s="127">
        <v>1.74</v>
      </c>
      <c r="E9335" s="128">
        <v>636</v>
      </c>
      <c r="F9335" s="128">
        <v>424</v>
      </c>
      <c r="G9335" s="126" t="s">
        <v>13809</v>
      </c>
      <c r="H9335" s="126" t="s">
        <v>20368</v>
      </c>
      <c r="I9335" s="126" t="s">
        <v>21276</v>
      </c>
      <c r="J9335" s="126" t="s">
        <v>26241</v>
      </c>
      <c r="K9335" s="9">
        <f>_xlfn.IFNA(VLOOKUP(Table5[[#This Row],[Section]],SubSill_Tier,2,FALSE),0)</f>
        <v>0</v>
      </c>
      <c r="L9335" s="9" t="str">
        <f t="shared" si="154"/>
        <v/>
      </c>
      <c r="M9335" s="205" t="str" cm="1">
        <f t="array" ref="M9335">_xlfn.IFS(NOT(ISERROR(VLOOKUP(Table5[[#This Row],[Section]],TB_notTB,1,FALSE))),"No",LEFT(Table5[[#This Row],[Section]],3)="ETB","PLS",LEFT(Table5[[#This Row],[Section]],1)="7","PDB",NOT(ISBLANK(Table5[[#This Row],[Section]])),"No")</f>
        <v>No</v>
      </c>
    </row>
    <row r="9336" spans="1:13" x14ac:dyDescent="0.25">
      <c r="A9336" s="126" t="s">
        <v>22674</v>
      </c>
      <c r="B9336" s="126" t="s">
        <v>22675</v>
      </c>
      <c r="C9336" s="126" t="s">
        <v>98</v>
      </c>
      <c r="D9336" s="127">
        <v>0.97099999999999997</v>
      </c>
      <c r="E9336" s="128">
        <v>294</v>
      </c>
      <c r="F9336" s="128">
        <v>196</v>
      </c>
      <c r="G9336" s="126" t="s">
        <v>22342</v>
      </c>
      <c r="H9336" s="126" t="s">
        <v>22343</v>
      </c>
      <c r="I9336" s="126" t="s">
        <v>22344</v>
      </c>
      <c r="J9336" s="126" t="s">
        <v>26359</v>
      </c>
      <c r="K9336" s="9">
        <f>_xlfn.IFNA(VLOOKUP(Table5[[#This Row],[Section]],SubSill_Tier,2,FALSE),0)</f>
        <v>0</v>
      </c>
      <c r="L9336" s="9" t="str">
        <f t="shared" si="154"/>
        <v/>
      </c>
      <c r="M9336" s="205" t="str" cm="1">
        <f t="array" ref="M9336">_xlfn.IFS(NOT(ISERROR(VLOOKUP(Table5[[#This Row],[Section]],TB_notTB,1,FALSE))),"No",LEFT(Table5[[#This Row],[Section]],3)="ETB","PLS",LEFT(Table5[[#This Row],[Section]],1)="7","PDB",NOT(ISBLANK(Table5[[#This Row],[Section]])),"No")</f>
        <v>No</v>
      </c>
    </row>
    <row r="9337" spans="1:13" x14ac:dyDescent="0.25">
      <c r="A9337" s="126" t="s">
        <v>22676</v>
      </c>
      <c r="B9337" s="126" t="s">
        <v>22677</v>
      </c>
      <c r="C9337" s="126" t="s">
        <v>75</v>
      </c>
      <c r="D9337" s="127">
        <v>0.41</v>
      </c>
      <c r="E9337" s="128">
        <v>105</v>
      </c>
      <c r="F9337" s="128">
        <v>105</v>
      </c>
      <c r="G9337" s="126" t="s">
        <v>14948</v>
      </c>
      <c r="H9337" s="126" t="s">
        <v>20257</v>
      </c>
      <c r="I9337" s="126" t="s">
        <v>22563</v>
      </c>
      <c r="J9337" s="126" t="s">
        <v>26288</v>
      </c>
      <c r="K9337" s="9">
        <f>_xlfn.IFNA(VLOOKUP(Table5[[#This Row],[Section]],SubSill_Tier,2,FALSE),0)</f>
        <v>0</v>
      </c>
      <c r="L9337" s="9" t="str">
        <f t="shared" si="154"/>
        <v/>
      </c>
      <c r="M9337" s="205" t="str" cm="1">
        <f t="array" ref="M9337">_xlfn.IFS(NOT(ISERROR(VLOOKUP(Table5[[#This Row],[Section]],TB_notTB,1,FALSE))),"No",LEFT(Table5[[#This Row],[Section]],3)="ETB","PLS",LEFT(Table5[[#This Row],[Section]],1)="7","PDB",NOT(ISBLANK(Table5[[#This Row],[Section]])),"No")</f>
        <v>No</v>
      </c>
    </row>
    <row r="9338" spans="1:13" x14ac:dyDescent="0.25">
      <c r="A9338" s="126" t="s">
        <v>3830</v>
      </c>
      <c r="B9338" s="126" t="s">
        <v>17222</v>
      </c>
      <c r="C9338" s="126" t="s">
        <v>98</v>
      </c>
      <c r="D9338" s="127">
        <v>1.542</v>
      </c>
      <c r="E9338" s="128">
        <v>584</v>
      </c>
      <c r="F9338" s="128">
        <v>118</v>
      </c>
      <c r="G9338" s="126" t="s">
        <v>13711</v>
      </c>
      <c r="H9338" s="126" t="s">
        <v>20119</v>
      </c>
      <c r="I9338" s="126" t="s">
        <v>21054</v>
      </c>
      <c r="J9338" s="126" t="s">
        <v>26232</v>
      </c>
      <c r="K9338" s="9">
        <f>_xlfn.IFNA(VLOOKUP(Table5[[#This Row],[Section]],SubSill_Tier,2,FALSE),0)</f>
        <v>0</v>
      </c>
      <c r="L9338" s="9" t="str">
        <f t="shared" si="154"/>
        <v/>
      </c>
      <c r="M9338" s="205" t="str" cm="1">
        <f t="array" ref="M9338">_xlfn.IFS(NOT(ISERROR(VLOOKUP(Table5[[#This Row],[Section]],TB_notTB,1,FALSE))),"No",LEFT(Table5[[#This Row],[Section]],3)="ETB","PLS",LEFT(Table5[[#This Row],[Section]],1)="7","PDB",NOT(ISBLANK(Table5[[#This Row],[Section]])),"No")</f>
        <v>No</v>
      </c>
    </row>
    <row r="9339" spans="1:13" x14ac:dyDescent="0.25">
      <c r="A9339" s="126" t="s">
        <v>3831</v>
      </c>
      <c r="B9339" s="126" t="s">
        <v>17222</v>
      </c>
      <c r="C9339" s="126" t="s">
        <v>98</v>
      </c>
      <c r="D9339" s="127">
        <v>1.8180000000000001</v>
      </c>
      <c r="E9339" s="128">
        <v>674</v>
      </c>
      <c r="F9339" s="128">
        <v>100</v>
      </c>
      <c r="G9339" s="126" t="s">
        <v>13711</v>
      </c>
      <c r="H9339" s="126" t="s">
        <v>20119</v>
      </c>
      <c r="I9339" s="126" t="s">
        <v>21054</v>
      </c>
      <c r="J9339" s="126" t="s">
        <v>26232</v>
      </c>
      <c r="K9339" s="9">
        <f>_xlfn.IFNA(VLOOKUP(Table5[[#This Row],[Section]],SubSill_Tier,2,FALSE),0)</f>
        <v>0</v>
      </c>
      <c r="L9339" s="9" t="str">
        <f t="shared" si="154"/>
        <v/>
      </c>
      <c r="M9339" s="205" t="str" cm="1">
        <f t="array" ref="M9339">_xlfn.IFS(NOT(ISERROR(VLOOKUP(Table5[[#This Row],[Section]],TB_notTB,1,FALSE))),"No",LEFT(Table5[[#This Row],[Section]],3)="ETB","PLS",LEFT(Table5[[#This Row],[Section]],1)="7","PDB",NOT(ISBLANK(Table5[[#This Row],[Section]])),"No")</f>
        <v>No</v>
      </c>
    </row>
    <row r="9340" spans="1:13" x14ac:dyDescent="0.25">
      <c r="A9340" s="126" t="s">
        <v>26890</v>
      </c>
      <c r="B9340" s="126" t="s">
        <v>28346</v>
      </c>
      <c r="C9340" s="126" t="s">
        <v>75</v>
      </c>
      <c r="D9340" s="127">
        <v>6.1589999999999998</v>
      </c>
      <c r="E9340" s="128">
        <v>583</v>
      </c>
      <c r="F9340" s="128">
        <v>583</v>
      </c>
      <c r="G9340" s="126" t="s">
        <v>13725</v>
      </c>
      <c r="H9340" s="126" t="s">
        <v>20134</v>
      </c>
      <c r="I9340" s="126" t="s">
        <v>20135</v>
      </c>
      <c r="J9340" s="126" t="s">
        <v>26245</v>
      </c>
      <c r="K9340" s="9">
        <f>_xlfn.IFNA(VLOOKUP(Table5[[#This Row],[Section]],SubSill_Tier,2,FALSE),0)</f>
        <v>0</v>
      </c>
      <c r="L9340" s="9" t="str">
        <f t="shared" si="154"/>
        <v/>
      </c>
      <c r="M9340" s="205" t="str" cm="1">
        <f t="array" ref="M9340">_xlfn.IFS(NOT(ISERROR(VLOOKUP(Table5[[#This Row],[Section]],TB_notTB,1,FALSE))),"No",LEFT(Table5[[#This Row],[Section]],3)="ETB","PLS",LEFT(Table5[[#This Row],[Section]],1)="7","PDB",NOT(ISBLANK(Table5[[#This Row],[Section]])),"No")</f>
        <v>No</v>
      </c>
    </row>
    <row r="9341" spans="1:13" x14ac:dyDescent="0.25">
      <c r="A9341" s="126" t="s">
        <v>26096</v>
      </c>
      <c r="B9341" s="126" t="s">
        <v>26097</v>
      </c>
      <c r="C9341" s="126" t="s">
        <v>98</v>
      </c>
      <c r="D9341" s="127">
        <v>0.68500000000000005</v>
      </c>
      <c r="E9341" s="128">
        <v>100</v>
      </c>
      <c r="F9341" s="128">
        <v>100</v>
      </c>
      <c r="G9341" s="126" t="s">
        <v>14632</v>
      </c>
      <c r="H9341" s="126" t="s">
        <v>20673</v>
      </c>
      <c r="I9341" s="126" t="s">
        <v>21357</v>
      </c>
      <c r="J9341" s="126" t="s">
        <v>26353</v>
      </c>
      <c r="K9341" s="9">
        <f>_xlfn.IFNA(VLOOKUP(Table5[[#This Row],[Section]],SubSill_Tier,2,FALSE),0)</f>
        <v>0</v>
      </c>
      <c r="L9341" s="9" t="str">
        <f t="shared" si="154"/>
        <v/>
      </c>
      <c r="M9341" s="205" t="str" cm="1">
        <f t="array" ref="M9341">_xlfn.IFS(NOT(ISERROR(VLOOKUP(Table5[[#This Row],[Section]],TB_notTB,1,FALSE))),"No",LEFT(Table5[[#This Row],[Section]],3)="ETB","PLS",LEFT(Table5[[#This Row],[Section]],1)="7","PDB",NOT(ISBLANK(Table5[[#This Row],[Section]])),"No")</f>
        <v>No</v>
      </c>
    </row>
    <row r="9342" spans="1:13" x14ac:dyDescent="0.25">
      <c r="A9342" s="126" t="s">
        <v>26098</v>
      </c>
      <c r="B9342" s="126" t="s">
        <v>28347</v>
      </c>
      <c r="C9342" s="126" t="s">
        <v>75</v>
      </c>
      <c r="D9342" s="127">
        <v>1.865</v>
      </c>
      <c r="E9342" s="128">
        <v>240</v>
      </c>
      <c r="F9342" s="128">
        <v>240</v>
      </c>
      <c r="G9342" s="126" t="s">
        <v>13725</v>
      </c>
      <c r="H9342" s="126" t="s">
        <v>20134</v>
      </c>
      <c r="I9342" s="126" t="s">
        <v>20135</v>
      </c>
      <c r="J9342" s="126" t="s">
        <v>26235</v>
      </c>
      <c r="K9342" s="9">
        <f>_xlfn.IFNA(VLOOKUP(Table5[[#This Row],[Section]],SubSill_Tier,2,FALSE),0)</f>
        <v>0</v>
      </c>
      <c r="L9342" s="9" t="str">
        <f t="shared" si="154"/>
        <v/>
      </c>
      <c r="M9342" s="205" t="str" cm="1">
        <f t="array" ref="M9342">_xlfn.IFS(NOT(ISERROR(VLOOKUP(Table5[[#This Row],[Section]],TB_notTB,1,FALSE))),"No",LEFT(Table5[[#This Row],[Section]],3)="ETB","PLS",LEFT(Table5[[#This Row],[Section]],1)="7","PDB",NOT(ISBLANK(Table5[[#This Row],[Section]])),"No")</f>
        <v>No</v>
      </c>
    </row>
    <row r="9343" spans="1:13" x14ac:dyDescent="0.25">
      <c r="A9343" s="126" t="s">
        <v>26099</v>
      </c>
      <c r="B9343" s="126" t="s">
        <v>26100</v>
      </c>
      <c r="C9343" s="126" t="s">
        <v>75</v>
      </c>
      <c r="D9343" s="127">
        <v>1.268</v>
      </c>
      <c r="E9343" s="128">
        <v>299</v>
      </c>
      <c r="F9343" s="128">
        <v>299</v>
      </c>
      <c r="G9343" s="126" t="s">
        <v>13725</v>
      </c>
      <c r="H9343" s="126" t="s">
        <v>20134</v>
      </c>
      <c r="I9343" s="126" t="s">
        <v>20135</v>
      </c>
      <c r="J9343" s="126" t="s">
        <v>26235</v>
      </c>
      <c r="K9343" s="9">
        <f>_xlfn.IFNA(VLOOKUP(Table5[[#This Row],[Section]],SubSill_Tier,2,FALSE),0)</f>
        <v>0</v>
      </c>
      <c r="L9343" s="9" t="str">
        <f t="shared" si="154"/>
        <v/>
      </c>
      <c r="M9343" s="205" t="str" cm="1">
        <f t="array" ref="M9343">_xlfn.IFS(NOT(ISERROR(VLOOKUP(Table5[[#This Row],[Section]],TB_notTB,1,FALSE))),"No",LEFT(Table5[[#This Row],[Section]],3)="ETB","PLS",LEFT(Table5[[#This Row],[Section]],1)="7","PDB",NOT(ISBLANK(Table5[[#This Row],[Section]])),"No")</f>
        <v>No</v>
      </c>
    </row>
    <row r="9344" spans="1:13" x14ac:dyDescent="0.25">
      <c r="A9344" s="126" t="s">
        <v>26101</v>
      </c>
      <c r="B9344" s="126" t="s">
        <v>28348</v>
      </c>
      <c r="C9344" s="126" t="s">
        <v>75</v>
      </c>
      <c r="D9344" s="127">
        <v>1.3640000000000001</v>
      </c>
      <c r="E9344" s="128">
        <v>286</v>
      </c>
      <c r="F9344" s="128">
        <v>286</v>
      </c>
      <c r="G9344" s="126" t="s">
        <v>13725</v>
      </c>
      <c r="H9344" s="126" t="s">
        <v>20134</v>
      </c>
      <c r="I9344" s="126" t="s">
        <v>20135</v>
      </c>
      <c r="J9344" s="126" t="s">
        <v>26235</v>
      </c>
      <c r="K9344" s="9">
        <f>_xlfn.IFNA(VLOOKUP(Table5[[#This Row],[Section]],SubSill_Tier,2,FALSE),0)</f>
        <v>0</v>
      </c>
      <c r="L9344" s="9" t="str">
        <f t="shared" si="154"/>
        <v/>
      </c>
      <c r="M9344" s="205" t="str" cm="1">
        <f t="array" ref="M9344">_xlfn.IFS(NOT(ISERROR(VLOOKUP(Table5[[#This Row],[Section]],TB_notTB,1,FALSE))),"No",LEFT(Table5[[#This Row],[Section]],3)="ETB","PLS",LEFT(Table5[[#This Row],[Section]],1)="7","PDB",NOT(ISBLANK(Table5[[#This Row],[Section]])),"No")</f>
        <v>No</v>
      </c>
    </row>
    <row r="9345" spans="1:13" x14ac:dyDescent="0.25">
      <c r="A9345" s="126" t="s">
        <v>26102</v>
      </c>
      <c r="B9345" s="126" t="s">
        <v>26103</v>
      </c>
      <c r="C9345" s="126" t="s">
        <v>75</v>
      </c>
      <c r="D9345" s="127">
        <v>2.3319999999999999</v>
      </c>
      <c r="E9345" s="128">
        <v>299</v>
      </c>
      <c r="F9345" s="128">
        <v>299</v>
      </c>
      <c r="G9345" s="126" t="s">
        <v>13719</v>
      </c>
      <c r="H9345" s="126" t="s">
        <v>20128</v>
      </c>
      <c r="I9345" s="126" t="s">
        <v>20129</v>
      </c>
      <c r="J9345" s="126" t="s">
        <v>26235</v>
      </c>
      <c r="K9345" s="9">
        <f>_xlfn.IFNA(VLOOKUP(Table5[[#This Row],[Section]],SubSill_Tier,2,FALSE),0)</f>
        <v>0</v>
      </c>
      <c r="L9345" s="9" t="str">
        <f t="shared" si="154"/>
        <v>Wall</v>
      </c>
      <c r="M9345" s="205" t="str" cm="1">
        <f t="array" ref="M9345">_xlfn.IFS(NOT(ISERROR(VLOOKUP(Table5[[#This Row],[Section]],TB_notTB,1,FALSE))),"No",LEFT(Table5[[#This Row],[Section]],3)="ETB","PLS",LEFT(Table5[[#This Row],[Section]],1)="7","PDB",NOT(ISBLANK(Table5[[#This Row],[Section]])),"No")</f>
        <v>No</v>
      </c>
    </row>
    <row r="9346" spans="1:13" x14ac:dyDescent="0.25">
      <c r="A9346" s="126" t="s">
        <v>26104</v>
      </c>
      <c r="B9346" s="126" t="s">
        <v>26105</v>
      </c>
      <c r="C9346" s="126" t="s">
        <v>75</v>
      </c>
      <c r="D9346" s="127">
        <v>2.1059999999999999</v>
      </c>
      <c r="E9346" s="128">
        <v>271</v>
      </c>
      <c r="F9346" s="128">
        <v>271</v>
      </c>
      <c r="G9346" s="126" t="s">
        <v>13715</v>
      </c>
      <c r="H9346" s="126" t="s">
        <v>20123</v>
      </c>
      <c r="I9346" s="126" t="s">
        <v>21058</v>
      </c>
      <c r="J9346" s="126" t="s">
        <v>26235</v>
      </c>
      <c r="K9346" s="9">
        <f>_xlfn.IFNA(VLOOKUP(Table5[[#This Row],[Section]],SubSill_Tier,2,FALSE),0)</f>
        <v>0</v>
      </c>
      <c r="L9346" s="9" t="str">
        <f t="shared" ref="L9346:L9409" si="155">IFERROR(IF(LEFT(G9346,2)="AI",IF(_xlfn.NUMBERVALUE(IFERROR(LEFT(IF(ISERROR(FIND("X",UPPER(B9346))),UPPER(B9346),RIGHT(UPPER(B9346),LEN(UPPER(B9346))-FIND("~",SUBSTITUTE(UPPER(B9346),"X","~",LEN(UPPER(B9346))-LEN(SUBSTITUTE(UPPER(B9346),"X","")))))),FIND(" ",IF(ISERROR(FIND("X",UPPER(B9346))),UPPER(B9346),RIGHT(UPPER(B9346),LEN(UPPER(B9346))-FIND("~",SUBSTITUTE(UPPER(B9346),"X","~",LEN(UPPER(B9346))-LEN(SUBSTITUTE(UPPER(B9346),"X","")))))),1)-1),IF(ISERROR(FIND("X",UPPER(B9346))),UPPER(B9346),RIGHT(UPPER(B9346),LEN(UPPER(B9346))-FIND("~",SUBSTITUTE(UPPER(B9346),"X","~",LEN(UPPER(B9346))-LEN(SUBSTITUTE(UPPER(B9346),"X",""))))))),".")&gt;=5,"Wall",""),""),"")</f>
        <v>Wall</v>
      </c>
      <c r="M9346" s="205" t="str" cm="1">
        <f t="array" ref="M9346">_xlfn.IFS(NOT(ISERROR(VLOOKUP(Table5[[#This Row],[Section]],TB_notTB,1,FALSE))),"No",LEFT(Table5[[#This Row],[Section]],3)="ETB","PLS",LEFT(Table5[[#This Row],[Section]],1)="7","PDB",NOT(ISBLANK(Table5[[#This Row],[Section]])),"No")</f>
        <v>No</v>
      </c>
    </row>
    <row r="9347" spans="1:13" x14ac:dyDescent="0.25">
      <c r="A9347" s="126" t="s">
        <v>26106</v>
      </c>
      <c r="B9347" s="126" t="s">
        <v>26107</v>
      </c>
      <c r="C9347" s="126" t="s">
        <v>75</v>
      </c>
      <c r="D9347" s="127">
        <v>3.9529999999999998</v>
      </c>
      <c r="E9347" s="128">
        <v>499</v>
      </c>
      <c r="F9347" s="128">
        <v>499</v>
      </c>
      <c r="G9347" s="126" t="s">
        <v>13725</v>
      </c>
      <c r="H9347" s="126" t="s">
        <v>20134</v>
      </c>
      <c r="I9347" s="126" t="s">
        <v>20135</v>
      </c>
      <c r="J9347" s="126" t="s">
        <v>26240</v>
      </c>
      <c r="K9347" s="9">
        <f>_xlfn.IFNA(VLOOKUP(Table5[[#This Row],[Section]],SubSill_Tier,2,FALSE),0)</f>
        <v>0</v>
      </c>
      <c r="L9347" s="9" t="str">
        <f t="shared" si="155"/>
        <v/>
      </c>
      <c r="M9347" s="205" t="str" cm="1">
        <f t="array" ref="M9347">_xlfn.IFS(NOT(ISERROR(VLOOKUP(Table5[[#This Row],[Section]],TB_notTB,1,FALSE))),"No",LEFT(Table5[[#This Row],[Section]],3)="ETB","PLS",LEFT(Table5[[#This Row],[Section]],1)="7","PDB",NOT(ISBLANK(Table5[[#This Row],[Section]])),"No")</f>
        <v>No</v>
      </c>
    </row>
    <row r="9348" spans="1:13" x14ac:dyDescent="0.25">
      <c r="A9348" s="126" t="s">
        <v>26108</v>
      </c>
      <c r="B9348" s="126" t="s">
        <v>28349</v>
      </c>
      <c r="C9348" s="126" t="s">
        <v>75</v>
      </c>
      <c r="D9348" s="127">
        <v>5.984</v>
      </c>
      <c r="E9348" s="128">
        <v>468</v>
      </c>
      <c r="F9348" s="128">
        <v>468</v>
      </c>
      <c r="G9348" s="126" t="s">
        <v>13725</v>
      </c>
      <c r="H9348" s="126" t="s">
        <v>20134</v>
      </c>
      <c r="I9348" s="126" t="s">
        <v>20135</v>
      </c>
      <c r="J9348" s="126" t="s">
        <v>26245</v>
      </c>
      <c r="K9348" s="9">
        <f>_xlfn.IFNA(VLOOKUP(Table5[[#This Row],[Section]],SubSill_Tier,2,FALSE),0)</f>
        <v>0</v>
      </c>
      <c r="L9348" s="9" t="str">
        <f t="shared" si="155"/>
        <v/>
      </c>
      <c r="M9348" s="205" t="str" cm="1">
        <f t="array" ref="M9348">_xlfn.IFS(NOT(ISERROR(VLOOKUP(Table5[[#This Row],[Section]],TB_notTB,1,FALSE))),"No",LEFT(Table5[[#This Row],[Section]],3)="ETB","PLS",LEFT(Table5[[#This Row],[Section]],1)="7","PDB",NOT(ISBLANK(Table5[[#This Row],[Section]])),"No")</f>
        <v>No</v>
      </c>
    </row>
    <row r="9349" spans="1:13" x14ac:dyDescent="0.25">
      <c r="A9349" s="126" t="s">
        <v>26109</v>
      </c>
      <c r="B9349" s="126" t="s">
        <v>26110</v>
      </c>
      <c r="C9349" s="126" t="s">
        <v>75</v>
      </c>
      <c r="D9349" s="127">
        <v>1.234</v>
      </c>
      <c r="E9349" s="128">
        <v>310</v>
      </c>
      <c r="F9349" s="128">
        <v>310</v>
      </c>
      <c r="G9349" s="126" t="s">
        <v>13715</v>
      </c>
      <c r="H9349" s="126" t="s">
        <v>20123</v>
      </c>
      <c r="I9349" s="126" t="s">
        <v>21058</v>
      </c>
      <c r="J9349" s="126" t="s">
        <v>26235</v>
      </c>
      <c r="K9349" s="9">
        <f>_xlfn.IFNA(VLOOKUP(Table5[[#This Row],[Section]],SubSill_Tier,2,FALSE),0)</f>
        <v>0</v>
      </c>
      <c r="L9349" s="9" t="str">
        <f t="shared" si="155"/>
        <v/>
      </c>
      <c r="M9349" s="205" t="str" cm="1">
        <f t="array" ref="M9349">_xlfn.IFS(NOT(ISERROR(VLOOKUP(Table5[[#This Row],[Section]],TB_notTB,1,FALSE))),"No",LEFT(Table5[[#This Row],[Section]],3)="ETB","PLS",LEFT(Table5[[#This Row],[Section]],1)="7","PDB",NOT(ISBLANK(Table5[[#This Row],[Section]])),"No")</f>
        <v>No</v>
      </c>
    </row>
    <row r="9350" spans="1:13" x14ac:dyDescent="0.25">
      <c r="A9350" s="126" t="s">
        <v>26111</v>
      </c>
      <c r="B9350" s="126" t="s">
        <v>26112</v>
      </c>
      <c r="C9350" s="126" t="s">
        <v>75</v>
      </c>
      <c r="D9350" s="127">
        <v>2.8130000000000002</v>
      </c>
      <c r="E9350" s="128">
        <v>607</v>
      </c>
      <c r="F9350" s="128">
        <v>607</v>
      </c>
      <c r="G9350" s="126" t="s">
        <v>13713</v>
      </c>
      <c r="H9350" s="126" t="s">
        <v>21056</v>
      </c>
      <c r="I9350" s="126" t="s">
        <v>21057</v>
      </c>
      <c r="J9350" s="126" t="s">
        <v>26233</v>
      </c>
      <c r="K9350" s="9">
        <f>_xlfn.IFNA(VLOOKUP(Table5[[#This Row],[Section]],SubSill_Tier,2,FALSE),0)</f>
        <v>0</v>
      </c>
      <c r="L9350" s="9" t="str">
        <f t="shared" si="155"/>
        <v/>
      </c>
      <c r="M9350" s="205" t="str" cm="1">
        <f t="array" ref="M9350">_xlfn.IFS(NOT(ISERROR(VLOOKUP(Table5[[#This Row],[Section]],TB_notTB,1,FALSE))),"No",LEFT(Table5[[#This Row],[Section]],3)="ETB","PLS",LEFT(Table5[[#This Row],[Section]],1)="7","PDB",NOT(ISBLANK(Table5[[#This Row],[Section]])),"No")</f>
        <v>No</v>
      </c>
    </row>
    <row r="9351" spans="1:13" x14ac:dyDescent="0.25">
      <c r="A9351" s="126" t="s">
        <v>26113</v>
      </c>
      <c r="B9351" s="126" t="s">
        <v>28350</v>
      </c>
      <c r="C9351" s="126" t="s">
        <v>75</v>
      </c>
      <c r="D9351" s="127">
        <v>0.86899999999999999</v>
      </c>
      <c r="E9351" s="128">
        <v>189</v>
      </c>
      <c r="F9351" s="128">
        <v>189</v>
      </c>
      <c r="G9351" s="126" t="s">
        <v>13717</v>
      </c>
      <c r="H9351" s="126" t="s">
        <v>20125</v>
      </c>
      <c r="I9351" s="126" t="s">
        <v>20126</v>
      </c>
      <c r="J9351" s="126" t="s">
        <v>26235</v>
      </c>
      <c r="K9351" s="9">
        <f>_xlfn.IFNA(VLOOKUP(Table5[[#This Row],[Section]],SubSill_Tier,2,FALSE),0)</f>
        <v>0</v>
      </c>
      <c r="L9351" s="9" t="str">
        <f t="shared" si="155"/>
        <v/>
      </c>
      <c r="M9351" s="205" t="str" cm="1">
        <f t="array" ref="M9351">_xlfn.IFS(NOT(ISERROR(VLOOKUP(Table5[[#This Row],[Section]],TB_notTB,1,FALSE))),"No",LEFT(Table5[[#This Row],[Section]],3)="ETB","PLS",LEFT(Table5[[#This Row],[Section]],1)="7","PDB",NOT(ISBLANK(Table5[[#This Row],[Section]])),"No")</f>
        <v>No</v>
      </c>
    </row>
    <row r="9352" spans="1:13" x14ac:dyDescent="0.25">
      <c r="A9352" s="126" t="s">
        <v>26114</v>
      </c>
      <c r="B9352" s="126" t="s">
        <v>28351</v>
      </c>
      <c r="C9352" s="126" t="s">
        <v>75</v>
      </c>
      <c r="D9352" s="127">
        <v>0.26800000000000002</v>
      </c>
      <c r="E9352" s="128">
        <v>71</v>
      </c>
      <c r="F9352" s="128">
        <v>71</v>
      </c>
      <c r="G9352" s="126" t="s">
        <v>13717</v>
      </c>
      <c r="H9352" s="126" t="s">
        <v>20125</v>
      </c>
      <c r="I9352" s="126" t="s">
        <v>20126</v>
      </c>
      <c r="J9352" s="126" t="s">
        <v>26235</v>
      </c>
      <c r="K9352" s="9">
        <f>_xlfn.IFNA(VLOOKUP(Table5[[#This Row],[Section]],SubSill_Tier,2,FALSE),0)</f>
        <v>0</v>
      </c>
      <c r="L9352" s="9" t="str">
        <f t="shared" si="155"/>
        <v/>
      </c>
      <c r="M9352" s="205" t="str" cm="1">
        <f t="array" ref="M9352">_xlfn.IFS(NOT(ISERROR(VLOOKUP(Table5[[#This Row],[Section]],TB_notTB,1,FALSE))),"No",LEFT(Table5[[#This Row],[Section]],3)="ETB","PLS",LEFT(Table5[[#This Row],[Section]],1)="7","PDB",NOT(ISBLANK(Table5[[#This Row],[Section]])),"No")</f>
        <v>No</v>
      </c>
    </row>
    <row r="9353" spans="1:13" x14ac:dyDescent="0.25">
      <c r="A9353" s="126" t="s">
        <v>26115</v>
      </c>
      <c r="B9353" s="126" t="s">
        <v>26116</v>
      </c>
      <c r="C9353" s="126" t="s">
        <v>75</v>
      </c>
      <c r="D9353" s="127">
        <v>5.4</v>
      </c>
      <c r="E9353" s="128">
        <v>419</v>
      </c>
      <c r="F9353" s="128">
        <v>419</v>
      </c>
      <c r="G9353" s="126" t="s">
        <v>13715</v>
      </c>
      <c r="H9353" s="126" t="s">
        <v>20123</v>
      </c>
      <c r="I9353" s="126" t="s">
        <v>21058</v>
      </c>
      <c r="J9353" s="126" t="s">
        <v>26245</v>
      </c>
      <c r="K9353" s="9">
        <f>_xlfn.IFNA(VLOOKUP(Table5[[#This Row],[Section]],SubSill_Tier,2,FALSE),0)</f>
        <v>0</v>
      </c>
      <c r="L9353" s="9" t="str">
        <f t="shared" si="155"/>
        <v>Wall</v>
      </c>
      <c r="M9353" s="205" t="str" cm="1">
        <f t="array" ref="M9353">_xlfn.IFS(NOT(ISERROR(VLOOKUP(Table5[[#This Row],[Section]],TB_notTB,1,FALSE))),"No",LEFT(Table5[[#This Row],[Section]],3)="ETB","PLS",LEFT(Table5[[#This Row],[Section]],1)="7","PDB",NOT(ISBLANK(Table5[[#This Row],[Section]])),"No")</f>
        <v>No</v>
      </c>
    </row>
    <row r="9354" spans="1:13" x14ac:dyDescent="0.25">
      <c r="A9354" s="126" t="s">
        <v>26117</v>
      </c>
      <c r="B9354" s="126" t="s">
        <v>26118</v>
      </c>
      <c r="C9354" s="126" t="s">
        <v>75</v>
      </c>
      <c r="D9354" s="127">
        <v>7.2880000000000003</v>
      </c>
      <c r="E9354" s="128">
        <v>472</v>
      </c>
      <c r="F9354" s="128">
        <v>472</v>
      </c>
      <c r="G9354" s="126" t="s">
        <v>13715</v>
      </c>
      <c r="H9354" s="126" t="s">
        <v>20123</v>
      </c>
      <c r="I9354" s="126" t="s">
        <v>21058</v>
      </c>
      <c r="J9354" s="126" t="s">
        <v>26245</v>
      </c>
      <c r="K9354" s="9">
        <f>_xlfn.IFNA(VLOOKUP(Table5[[#This Row],[Section]],SubSill_Tier,2,FALSE),0)</f>
        <v>0</v>
      </c>
      <c r="L9354" s="9" t="str">
        <f t="shared" si="155"/>
        <v>Wall</v>
      </c>
      <c r="M9354" s="205" t="str" cm="1">
        <f t="array" ref="M9354">_xlfn.IFS(NOT(ISERROR(VLOOKUP(Table5[[#This Row],[Section]],TB_notTB,1,FALSE))),"No",LEFT(Table5[[#This Row],[Section]],3)="ETB","PLS",LEFT(Table5[[#This Row],[Section]],1)="7","PDB",NOT(ISBLANK(Table5[[#This Row],[Section]])),"No")</f>
        <v>No</v>
      </c>
    </row>
    <row r="9355" spans="1:13" x14ac:dyDescent="0.25">
      <c r="A9355" s="126" t="s">
        <v>26119</v>
      </c>
      <c r="B9355" s="126" t="s">
        <v>29146</v>
      </c>
      <c r="C9355" s="126" t="s">
        <v>75</v>
      </c>
      <c r="D9355" s="127">
        <v>0.61699999999999999</v>
      </c>
      <c r="E9355" s="128">
        <v>61</v>
      </c>
      <c r="F9355" s="128">
        <v>61</v>
      </c>
      <c r="G9355" s="126" t="s">
        <v>13715</v>
      </c>
      <c r="H9355" s="126" t="s">
        <v>20123</v>
      </c>
      <c r="I9355" s="126" t="s">
        <v>21058</v>
      </c>
      <c r="J9355" s="126" t="s">
        <v>26235</v>
      </c>
      <c r="K9355" s="9">
        <f>_xlfn.IFNA(VLOOKUP(Table5[[#This Row],[Section]],SubSill_Tier,2,FALSE),0)</f>
        <v>0</v>
      </c>
      <c r="L9355" s="9" t="str">
        <f t="shared" si="155"/>
        <v>Wall</v>
      </c>
      <c r="M9355" s="205" t="str" cm="1">
        <f t="array" ref="M9355">_xlfn.IFS(NOT(ISERROR(VLOOKUP(Table5[[#This Row],[Section]],TB_notTB,1,FALSE))),"No",LEFT(Table5[[#This Row],[Section]],3)="ETB","PLS",LEFT(Table5[[#This Row],[Section]],1)="7","PDB",NOT(ISBLANK(Table5[[#This Row],[Section]])),"No")</f>
        <v>No</v>
      </c>
    </row>
    <row r="9356" spans="1:13" x14ac:dyDescent="0.25">
      <c r="A9356" s="126" t="s">
        <v>26120</v>
      </c>
      <c r="B9356" s="126" t="s">
        <v>28352</v>
      </c>
      <c r="C9356" s="126" t="s">
        <v>75</v>
      </c>
      <c r="D9356" s="127">
        <v>0.78100000000000003</v>
      </c>
      <c r="E9356" s="128">
        <v>123</v>
      </c>
      <c r="F9356" s="128">
        <v>123</v>
      </c>
      <c r="G9356" s="126" t="s">
        <v>13717</v>
      </c>
      <c r="H9356" s="126" t="s">
        <v>20125</v>
      </c>
      <c r="I9356" s="126" t="s">
        <v>20126</v>
      </c>
      <c r="J9356" s="126" t="s">
        <v>26235</v>
      </c>
      <c r="K9356" s="9">
        <f>_xlfn.IFNA(VLOOKUP(Table5[[#This Row],[Section]],SubSill_Tier,2,FALSE),0)</f>
        <v>0</v>
      </c>
      <c r="L9356" s="9" t="str">
        <f t="shared" si="155"/>
        <v/>
      </c>
      <c r="M9356" s="205" t="str" cm="1">
        <f t="array" ref="M9356">_xlfn.IFS(NOT(ISERROR(VLOOKUP(Table5[[#This Row],[Section]],TB_notTB,1,FALSE))),"No",LEFT(Table5[[#This Row],[Section]],3)="ETB","PLS",LEFT(Table5[[#This Row],[Section]],1)="7","PDB",NOT(ISBLANK(Table5[[#This Row],[Section]])),"No")</f>
        <v>No</v>
      </c>
    </row>
    <row r="9357" spans="1:13" x14ac:dyDescent="0.25">
      <c r="A9357" s="126" t="s">
        <v>26121</v>
      </c>
      <c r="B9357" s="126" t="s">
        <v>28353</v>
      </c>
      <c r="C9357" s="126" t="s">
        <v>75</v>
      </c>
      <c r="D9357" s="127">
        <v>0.76700000000000002</v>
      </c>
      <c r="E9357" s="128">
        <v>121</v>
      </c>
      <c r="F9357" s="128">
        <v>121</v>
      </c>
      <c r="G9357" s="126" t="s">
        <v>13725</v>
      </c>
      <c r="H9357" s="126" t="s">
        <v>20134</v>
      </c>
      <c r="I9357" s="126" t="s">
        <v>20135</v>
      </c>
      <c r="J9357" s="126" t="s">
        <v>26235</v>
      </c>
      <c r="K9357" s="9">
        <f>_xlfn.IFNA(VLOOKUP(Table5[[#This Row],[Section]],SubSill_Tier,2,FALSE),0)</f>
        <v>0</v>
      </c>
      <c r="L9357" s="9" t="str">
        <f t="shared" si="155"/>
        <v/>
      </c>
      <c r="M9357" s="205" t="str" cm="1">
        <f t="array" ref="M9357">_xlfn.IFS(NOT(ISERROR(VLOOKUP(Table5[[#This Row],[Section]],TB_notTB,1,FALSE))),"No",LEFT(Table5[[#This Row],[Section]],3)="ETB","PLS",LEFT(Table5[[#This Row],[Section]],1)="7","PDB",NOT(ISBLANK(Table5[[#This Row],[Section]])),"No")</f>
        <v>No</v>
      </c>
    </row>
    <row r="9358" spans="1:13" x14ac:dyDescent="0.25">
      <c r="A9358" s="126" t="s">
        <v>26122</v>
      </c>
      <c r="B9358" s="126" t="s">
        <v>28354</v>
      </c>
      <c r="C9358" s="126" t="s">
        <v>75</v>
      </c>
      <c r="D9358" s="127">
        <v>0.96599999999999997</v>
      </c>
      <c r="E9358" s="128">
        <v>122</v>
      </c>
      <c r="F9358" s="128">
        <v>122</v>
      </c>
      <c r="G9358" s="126" t="s">
        <v>13725</v>
      </c>
      <c r="H9358" s="126" t="s">
        <v>20134</v>
      </c>
      <c r="I9358" s="126" t="s">
        <v>20135</v>
      </c>
      <c r="J9358" s="126" t="s">
        <v>26235</v>
      </c>
      <c r="K9358" s="9">
        <f>_xlfn.IFNA(VLOOKUP(Table5[[#This Row],[Section]],SubSill_Tier,2,FALSE),0)</f>
        <v>0</v>
      </c>
      <c r="L9358" s="9" t="str">
        <f t="shared" si="155"/>
        <v/>
      </c>
      <c r="M9358" s="205" t="str" cm="1">
        <f t="array" ref="M9358">_xlfn.IFS(NOT(ISERROR(VLOOKUP(Table5[[#This Row],[Section]],TB_notTB,1,FALSE))),"No",LEFT(Table5[[#This Row],[Section]],3)="ETB","PLS",LEFT(Table5[[#This Row],[Section]],1)="7","PDB",NOT(ISBLANK(Table5[[#This Row],[Section]])),"No")</f>
        <v>No</v>
      </c>
    </row>
    <row r="9359" spans="1:13" x14ac:dyDescent="0.25">
      <c r="A9359" s="126" t="s">
        <v>26123</v>
      </c>
      <c r="B9359" s="126" t="s">
        <v>26124</v>
      </c>
      <c r="C9359" s="126" t="s">
        <v>75</v>
      </c>
      <c r="D9359" s="127">
        <v>0.313</v>
      </c>
      <c r="E9359" s="128">
        <v>100</v>
      </c>
      <c r="F9359" s="128">
        <v>100</v>
      </c>
      <c r="G9359" s="126" t="s">
        <v>13719</v>
      </c>
      <c r="H9359" s="126" t="s">
        <v>20128</v>
      </c>
      <c r="I9359" s="126" t="s">
        <v>20129</v>
      </c>
      <c r="J9359" s="126" t="s">
        <v>26235</v>
      </c>
      <c r="K9359" s="9">
        <f>_xlfn.IFNA(VLOOKUP(Table5[[#This Row],[Section]],SubSill_Tier,2,FALSE),0)</f>
        <v>0</v>
      </c>
      <c r="L9359" s="9" t="str">
        <f t="shared" si="155"/>
        <v/>
      </c>
      <c r="M9359" s="205" t="str" cm="1">
        <f t="array" ref="M9359">_xlfn.IFS(NOT(ISERROR(VLOOKUP(Table5[[#This Row],[Section]],TB_notTB,1,FALSE))),"No",LEFT(Table5[[#This Row],[Section]],3)="ETB","PLS",LEFT(Table5[[#This Row],[Section]],1)="7","PDB",NOT(ISBLANK(Table5[[#This Row],[Section]])),"No")</f>
        <v>No</v>
      </c>
    </row>
    <row r="9360" spans="1:13" x14ac:dyDescent="0.25">
      <c r="A9360" s="126" t="s">
        <v>26125</v>
      </c>
      <c r="B9360" s="126" t="s">
        <v>28164</v>
      </c>
      <c r="C9360" s="126" t="s">
        <v>75</v>
      </c>
      <c r="D9360" s="127">
        <v>0.64700000000000002</v>
      </c>
      <c r="E9360" s="128">
        <v>155</v>
      </c>
      <c r="F9360" s="128">
        <v>155</v>
      </c>
      <c r="G9360" s="126" t="s">
        <v>13717</v>
      </c>
      <c r="H9360" s="126" t="s">
        <v>20125</v>
      </c>
      <c r="I9360" s="126" t="s">
        <v>20126</v>
      </c>
      <c r="J9360" s="126" t="s">
        <v>26235</v>
      </c>
      <c r="K9360" s="9">
        <f>_xlfn.IFNA(VLOOKUP(Table5[[#This Row],[Section]],SubSill_Tier,2,FALSE),0)</f>
        <v>0</v>
      </c>
      <c r="L9360" s="9" t="str">
        <f t="shared" si="155"/>
        <v/>
      </c>
      <c r="M9360" s="205" t="str" cm="1">
        <f t="array" ref="M9360">_xlfn.IFS(NOT(ISERROR(VLOOKUP(Table5[[#This Row],[Section]],TB_notTB,1,FALSE))),"No",LEFT(Table5[[#This Row],[Section]],3)="ETB","PLS",LEFT(Table5[[#This Row],[Section]],1)="7","PDB",NOT(ISBLANK(Table5[[#This Row],[Section]])),"No")</f>
        <v>No</v>
      </c>
    </row>
    <row r="9361" spans="1:13" x14ac:dyDescent="0.25">
      <c r="A9361" s="126" t="s">
        <v>26126</v>
      </c>
      <c r="B9361" s="126" t="s">
        <v>28355</v>
      </c>
      <c r="C9361" s="126" t="s">
        <v>75</v>
      </c>
      <c r="D9361" s="127">
        <v>0.92500000000000004</v>
      </c>
      <c r="E9361" s="128">
        <v>145</v>
      </c>
      <c r="F9361" s="128">
        <v>145</v>
      </c>
      <c r="G9361" s="126" t="s">
        <v>13725</v>
      </c>
      <c r="H9361" s="126" t="s">
        <v>20134</v>
      </c>
      <c r="I9361" s="126" t="s">
        <v>20135</v>
      </c>
      <c r="J9361" s="126" t="s">
        <v>26235</v>
      </c>
      <c r="K9361" s="9">
        <f>_xlfn.IFNA(VLOOKUP(Table5[[#This Row],[Section]],SubSill_Tier,2,FALSE),0)</f>
        <v>0</v>
      </c>
      <c r="L9361" s="9" t="str">
        <f t="shared" si="155"/>
        <v/>
      </c>
      <c r="M9361" s="205" t="str" cm="1">
        <f t="array" ref="M9361">_xlfn.IFS(NOT(ISERROR(VLOOKUP(Table5[[#This Row],[Section]],TB_notTB,1,FALSE))),"No",LEFT(Table5[[#This Row],[Section]],3)="ETB","PLS",LEFT(Table5[[#This Row],[Section]],1)="7","PDB",NOT(ISBLANK(Table5[[#This Row],[Section]])),"No")</f>
        <v>No</v>
      </c>
    </row>
    <row r="9362" spans="1:13" x14ac:dyDescent="0.25">
      <c r="A9362" s="126" t="s">
        <v>26127</v>
      </c>
      <c r="B9362" s="126" t="s">
        <v>28356</v>
      </c>
      <c r="C9362" s="126" t="s">
        <v>75</v>
      </c>
      <c r="D9362" s="127">
        <v>2.2770000000000001</v>
      </c>
      <c r="E9362" s="128">
        <v>100</v>
      </c>
      <c r="F9362" s="128">
        <v>100</v>
      </c>
      <c r="G9362" s="126" t="s">
        <v>13717</v>
      </c>
      <c r="H9362" s="126" t="s">
        <v>20125</v>
      </c>
      <c r="I9362" s="126" t="s">
        <v>20126</v>
      </c>
      <c r="J9362" s="126" t="s">
        <v>26235</v>
      </c>
      <c r="K9362" s="9">
        <f>_xlfn.IFNA(VLOOKUP(Table5[[#This Row],[Section]],SubSill_Tier,2,FALSE),0)</f>
        <v>0</v>
      </c>
      <c r="L9362" s="9" t="str">
        <f t="shared" si="155"/>
        <v/>
      </c>
      <c r="M9362" s="205" t="str" cm="1">
        <f t="array" ref="M9362">_xlfn.IFS(NOT(ISERROR(VLOOKUP(Table5[[#This Row],[Section]],TB_notTB,1,FALSE))),"No",LEFT(Table5[[#This Row],[Section]],3)="ETB","PLS",LEFT(Table5[[#This Row],[Section]],1)="7","PDB",NOT(ISBLANK(Table5[[#This Row],[Section]])),"No")</f>
        <v>No</v>
      </c>
    </row>
    <row r="9363" spans="1:13" x14ac:dyDescent="0.25">
      <c r="A9363" s="126" t="s">
        <v>26128</v>
      </c>
      <c r="B9363" s="126" t="s">
        <v>26129</v>
      </c>
      <c r="C9363" s="126" t="s">
        <v>75</v>
      </c>
      <c r="D9363" s="127">
        <v>2.0249999999999999</v>
      </c>
      <c r="E9363" s="128">
        <v>327</v>
      </c>
      <c r="F9363" s="128">
        <v>327</v>
      </c>
      <c r="G9363" s="126" t="s">
        <v>13713</v>
      </c>
      <c r="H9363" s="126" t="s">
        <v>21056</v>
      </c>
      <c r="I9363" s="126" t="s">
        <v>21057</v>
      </c>
      <c r="J9363" s="126" t="s">
        <v>26233</v>
      </c>
      <c r="K9363" s="9">
        <f>_xlfn.IFNA(VLOOKUP(Table5[[#This Row],[Section]],SubSill_Tier,2,FALSE),0)</f>
        <v>0</v>
      </c>
      <c r="L9363" s="9" t="str">
        <f t="shared" si="155"/>
        <v/>
      </c>
      <c r="M9363" s="205" t="str" cm="1">
        <f t="array" ref="M9363">_xlfn.IFS(NOT(ISERROR(VLOOKUP(Table5[[#This Row],[Section]],TB_notTB,1,FALSE))),"No",LEFT(Table5[[#This Row],[Section]],3)="ETB","PLS",LEFT(Table5[[#This Row],[Section]],1)="7","PDB",NOT(ISBLANK(Table5[[#This Row],[Section]])),"No")</f>
        <v>No</v>
      </c>
    </row>
    <row r="9364" spans="1:13" x14ac:dyDescent="0.25">
      <c r="A9364" s="126" t="s">
        <v>26130</v>
      </c>
      <c r="B9364" s="126" t="s">
        <v>26131</v>
      </c>
      <c r="C9364" s="126" t="s">
        <v>75</v>
      </c>
      <c r="D9364" s="127">
        <v>1.5549999999999999</v>
      </c>
      <c r="E9364" s="128">
        <v>156</v>
      </c>
      <c r="F9364" s="128">
        <v>156</v>
      </c>
      <c r="G9364" s="126" t="s">
        <v>13716</v>
      </c>
      <c r="H9364" s="126" t="s">
        <v>21094</v>
      </c>
      <c r="I9364" s="126" t="s">
        <v>21095</v>
      </c>
      <c r="J9364" s="126" t="s">
        <v>26233</v>
      </c>
      <c r="K9364" s="9">
        <f>_xlfn.IFNA(VLOOKUP(Table5[[#This Row],[Section]],SubSill_Tier,2,FALSE),0)</f>
        <v>0</v>
      </c>
      <c r="L9364" s="9" t="str">
        <f t="shared" si="155"/>
        <v/>
      </c>
      <c r="M9364" s="205" t="str" cm="1">
        <f t="array" ref="M9364">_xlfn.IFS(NOT(ISERROR(VLOOKUP(Table5[[#This Row],[Section]],TB_notTB,1,FALSE))),"No",LEFT(Table5[[#This Row],[Section]],3)="ETB","PLS",LEFT(Table5[[#This Row],[Section]],1)="7","PDB",NOT(ISBLANK(Table5[[#This Row],[Section]])),"No")</f>
        <v>No</v>
      </c>
    </row>
    <row r="9365" spans="1:13" x14ac:dyDescent="0.25">
      <c r="A9365" s="126" t="s">
        <v>26132</v>
      </c>
      <c r="B9365" s="126" t="s">
        <v>26133</v>
      </c>
      <c r="C9365" s="126" t="s">
        <v>75</v>
      </c>
      <c r="D9365" s="127">
        <v>1.9239999999999999</v>
      </c>
      <c r="E9365" s="128">
        <v>200</v>
      </c>
      <c r="F9365" s="128">
        <v>200</v>
      </c>
      <c r="G9365" s="126" t="s">
        <v>13740</v>
      </c>
      <c r="H9365" s="126" t="s">
        <v>20124</v>
      </c>
      <c r="I9365" s="126" t="s">
        <v>21059</v>
      </c>
      <c r="J9365" s="126" t="s">
        <v>26235</v>
      </c>
      <c r="K9365" s="9">
        <f>_xlfn.IFNA(VLOOKUP(Table5[[#This Row],[Section]],SubSill_Tier,2,FALSE),0)</f>
        <v>0</v>
      </c>
      <c r="L9365" s="9" t="str">
        <f t="shared" si="155"/>
        <v/>
      </c>
      <c r="M9365" s="205" t="str" cm="1">
        <f t="array" ref="M9365">_xlfn.IFS(NOT(ISERROR(VLOOKUP(Table5[[#This Row],[Section]],TB_notTB,1,FALSE))),"No",LEFT(Table5[[#This Row],[Section]],3)="ETB","PLS",LEFT(Table5[[#This Row],[Section]],1)="7","PDB",NOT(ISBLANK(Table5[[#This Row],[Section]])),"No")</f>
        <v>No</v>
      </c>
    </row>
    <row r="9366" spans="1:13" x14ac:dyDescent="0.25">
      <c r="A9366" s="126" t="s">
        <v>26134</v>
      </c>
      <c r="B9366" s="126" t="s">
        <v>26135</v>
      </c>
      <c r="C9366" s="126" t="s">
        <v>75</v>
      </c>
      <c r="D9366" s="127">
        <v>1.62</v>
      </c>
      <c r="E9366" s="128">
        <v>249</v>
      </c>
      <c r="F9366" s="128">
        <v>249</v>
      </c>
      <c r="G9366" s="126" t="s">
        <v>13719</v>
      </c>
      <c r="H9366" s="126" t="s">
        <v>20128</v>
      </c>
      <c r="I9366" s="126" t="s">
        <v>20129</v>
      </c>
      <c r="J9366" s="126" t="s">
        <v>26235</v>
      </c>
      <c r="K9366" s="9">
        <f>_xlfn.IFNA(VLOOKUP(Table5[[#This Row],[Section]],SubSill_Tier,2,FALSE),0)</f>
        <v>0</v>
      </c>
      <c r="L9366" s="9" t="str">
        <f t="shared" si="155"/>
        <v>Wall</v>
      </c>
      <c r="M9366" s="205" t="str" cm="1">
        <f t="array" ref="M9366">_xlfn.IFS(NOT(ISERROR(VLOOKUP(Table5[[#This Row],[Section]],TB_notTB,1,FALSE))),"No",LEFT(Table5[[#This Row],[Section]],3)="ETB","PLS",LEFT(Table5[[#This Row],[Section]],1)="7","PDB",NOT(ISBLANK(Table5[[#This Row],[Section]])),"No")</f>
        <v>No</v>
      </c>
    </row>
    <row r="9367" spans="1:13" x14ac:dyDescent="0.25">
      <c r="A9367" s="126" t="s">
        <v>26136</v>
      </c>
      <c r="B9367" s="126" t="s">
        <v>28357</v>
      </c>
      <c r="C9367" s="126" t="s">
        <v>75</v>
      </c>
      <c r="D9367" s="127">
        <v>2.1280000000000001</v>
      </c>
      <c r="E9367" s="128">
        <v>290</v>
      </c>
      <c r="F9367" s="128">
        <v>290</v>
      </c>
      <c r="G9367" s="126" t="s">
        <v>13717</v>
      </c>
      <c r="H9367" s="126" t="s">
        <v>20125</v>
      </c>
      <c r="I9367" s="126" t="s">
        <v>20126</v>
      </c>
      <c r="J9367" s="126" t="s">
        <v>26235</v>
      </c>
      <c r="K9367" s="9">
        <f>_xlfn.IFNA(VLOOKUP(Table5[[#This Row],[Section]],SubSill_Tier,2,FALSE),0)</f>
        <v>0</v>
      </c>
      <c r="L9367" s="9" t="str">
        <f t="shared" si="155"/>
        <v/>
      </c>
      <c r="M9367" s="205" t="str" cm="1">
        <f t="array" ref="M9367">_xlfn.IFS(NOT(ISERROR(VLOOKUP(Table5[[#This Row],[Section]],TB_notTB,1,FALSE))),"No",LEFT(Table5[[#This Row],[Section]],3)="ETB","PLS",LEFT(Table5[[#This Row],[Section]],1)="7","PDB",NOT(ISBLANK(Table5[[#This Row],[Section]])),"No")</f>
        <v>No</v>
      </c>
    </row>
    <row r="9368" spans="1:13" x14ac:dyDescent="0.25">
      <c r="A9368" s="126" t="s">
        <v>26137</v>
      </c>
      <c r="B9368" s="126" t="s">
        <v>28358</v>
      </c>
      <c r="C9368" s="126" t="s">
        <v>75</v>
      </c>
      <c r="D9368" s="127">
        <v>2.1389999999999998</v>
      </c>
      <c r="E9368" s="128">
        <v>175</v>
      </c>
      <c r="F9368" s="128">
        <v>175</v>
      </c>
      <c r="G9368" s="126" t="s">
        <v>13715</v>
      </c>
      <c r="H9368" s="126" t="s">
        <v>20123</v>
      </c>
      <c r="I9368" s="126" t="s">
        <v>21058</v>
      </c>
      <c r="J9368" s="126" t="s">
        <v>26235</v>
      </c>
      <c r="K9368" s="9">
        <f>_xlfn.IFNA(VLOOKUP(Table5[[#This Row],[Section]],SubSill_Tier,2,FALSE),0)</f>
        <v>0</v>
      </c>
      <c r="L9368" s="9" t="str">
        <f t="shared" si="155"/>
        <v/>
      </c>
      <c r="M9368" s="205" t="str" cm="1">
        <f t="array" ref="M9368">_xlfn.IFS(NOT(ISERROR(VLOOKUP(Table5[[#This Row],[Section]],TB_notTB,1,FALSE))),"No",LEFT(Table5[[#This Row],[Section]],3)="ETB","PLS",LEFT(Table5[[#This Row],[Section]],1)="7","PDB",NOT(ISBLANK(Table5[[#This Row],[Section]])),"No")</f>
        <v>No</v>
      </c>
    </row>
    <row r="9369" spans="1:13" x14ac:dyDescent="0.25">
      <c r="A9369" s="126" t="s">
        <v>26138</v>
      </c>
      <c r="B9369" s="126" t="s">
        <v>26139</v>
      </c>
      <c r="C9369" s="126" t="s">
        <v>75</v>
      </c>
      <c r="D9369" s="127">
        <v>2.0939999999999999</v>
      </c>
      <c r="E9369" s="128">
        <v>261</v>
      </c>
      <c r="F9369" s="128">
        <v>261</v>
      </c>
      <c r="G9369" s="126" t="s">
        <v>13740</v>
      </c>
      <c r="H9369" s="126" t="s">
        <v>20124</v>
      </c>
      <c r="I9369" s="126" t="s">
        <v>21059</v>
      </c>
      <c r="J9369" s="126" t="s">
        <v>26235</v>
      </c>
      <c r="K9369" s="9">
        <f>_xlfn.IFNA(VLOOKUP(Table5[[#This Row],[Section]],SubSill_Tier,2,FALSE),0)</f>
        <v>0</v>
      </c>
      <c r="L9369" s="9" t="str">
        <f t="shared" si="155"/>
        <v/>
      </c>
      <c r="M9369" s="205" t="str" cm="1">
        <f t="array" ref="M9369">_xlfn.IFS(NOT(ISERROR(VLOOKUP(Table5[[#This Row],[Section]],TB_notTB,1,FALSE))),"No",LEFT(Table5[[#This Row],[Section]],3)="ETB","PLS",LEFT(Table5[[#This Row],[Section]],1)="7","PDB",NOT(ISBLANK(Table5[[#This Row],[Section]])),"No")</f>
        <v>No</v>
      </c>
    </row>
    <row r="9370" spans="1:13" x14ac:dyDescent="0.25">
      <c r="A9370" s="126" t="s">
        <v>26140</v>
      </c>
      <c r="B9370" s="126" t="s">
        <v>26141</v>
      </c>
      <c r="C9370" s="126" t="s">
        <v>75</v>
      </c>
      <c r="D9370" s="127">
        <v>0.76800000000000002</v>
      </c>
      <c r="E9370" s="128">
        <v>207</v>
      </c>
      <c r="F9370" s="128">
        <v>207</v>
      </c>
      <c r="G9370" s="126" t="s">
        <v>13725</v>
      </c>
      <c r="H9370" s="126" t="s">
        <v>20134</v>
      </c>
      <c r="I9370" s="126" t="s">
        <v>20135</v>
      </c>
      <c r="J9370" s="126" t="s">
        <v>26235</v>
      </c>
      <c r="K9370" s="9">
        <f>_xlfn.IFNA(VLOOKUP(Table5[[#This Row],[Section]],SubSill_Tier,2,FALSE),0)</f>
        <v>0</v>
      </c>
      <c r="L9370" s="9" t="str">
        <f t="shared" si="155"/>
        <v/>
      </c>
      <c r="M9370" s="205" t="str" cm="1">
        <f t="array" ref="M9370">_xlfn.IFS(NOT(ISERROR(VLOOKUP(Table5[[#This Row],[Section]],TB_notTB,1,FALSE))),"No",LEFT(Table5[[#This Row],[Section]],3)="ETB","PLS",LEFT(Table5[[#This Row],[Section]],1)="7","PDB",NOT(ISBLANK(Table5[[#This Row],[Section]])),"No")</f>
        <v>No</v>
      </c>
    </row>
    <row r="9371" spans="1:13" x14ac:dyDescent="0.25">
      <c r="A9371" s="126" t="s">
        <v>26142</v>
      </c>
      <c r="B9371" s="126" t="s">
        <v>26143</v>
      </c>
      <c r="C9371" s="126" t="s">
        <v>75</v>
      </c>
      <c r="D9371" s="127">
        <v>0.68200000000000005</v>
      </c>
      <c r="E9371" s="128">
        <v>186</v>
      </c>
      <c r="F9371" s="128">
        <v>186</v>
      </c>
      <c r="G9371" s="126" t="s">
        <v>21170</v>
      </c>
      <c r="H9371" s="126" t="s">
        <v>21171</v>
      </c>
      <c r="I9371" s="126" t="s">
        <v>21172</v>
      </c>
      <c r="J9371" s="126" t="s">
        <v>26233</v>
      </c>
      <c r="K9371" s="9">
        <f>_xlfn.IFNA(VLOOKUP(Table5[[#This Row],[Section]],SubSill_Tier,2,FALSE),0)</f>
        <v>0</v>
      </c>
      <c r="L9371" s="9" t="str">
        <f t="shared" si="155"/>
        <v>Wall</v>
      </c>
      <c r="M9371" s="205" t="str" cm="1">
        <f t="array" ref="M9371">_xlfn.IFS(NOT(ISERROR(VLOOKUP(Table5[[#This Row],[Section]],TB_notTB,1,FALSE))),"No",LEFT(Table5[[#This Row],[Section]],3)="ETB","PLS",LEFT(Table5[[#This Row],[Section]],1)="7","PDB",NOT(ISBLANK(Table5[[#This Row],[Section]])),"No")</f>
        <v>No</v>
      </c>
    </row>
    <row r="9372" spans="1:13" x14ac:dyDescent="0.25">
      <c r="A9372" s="126" t="s">
        <v>3832</v>
      </c>
      <c r="B9372" s="126" t="s">
        <v>3833</v>
      </c>
      <c r="C9372" s="126" t="s">
        <v>75</v>
      </c>
      <c r="D9372" s="127">
        <v>0.54500000000000004</v>
      </c>
      <c r="E9372" s="128">
        <v>254</v>
      </c>
      <c r="F9372" s="128">
        <v>100</v>
      </c>
      <c r="G9372" s="126" t="s">
        <v>13778</v>
      </c>
      <c r="H9372" s="126" t="s">
        <v>20245</v>
      </c>
      <c r="I9372" s="126" t="s">
        <v>21158</v>
      </c>
      <c r="J9372" s="126" t="s">
        <v>26247</v>
      </c>
      <c r="K9372" s="9">
        <f>_xlfn.IFNA(VLOOKUP(Table5[[#This Row],[Section]],SubSill_Tier,2,FALSE),0)</f>
        <v>0</v>
      </c>
      <c r="L9372" s="9" t="str">
        <f t="shared" si="155"/>
        <v/>
      </c>
      <c r="M9372" s="205" t="str" cm="1">
        <f t="array" ref="M9372">_xlfn.IFS(NOT(ISERROR(VLOOKUP(Table5[[#This Row],[Section]],TB_notTB,1,FALSE))),"No",LEFT(Table5[[#This Row],[Section]],3)="ETB","PLS",LEFT(Table5[[#This Row],[Section]],1)="7","PDB",NOT(ISBLANK(Table5[[#This Row],[Section]])),"No")</f>
        <v>No</v>
      </c>
    </row>
    <row r="9373" spans="1:13" x14ac:dyDescent="0.25">
      <c r="A9373" s="126" t="s">
        <v>26144</v>
      </c>
      <c r="B9373" s="126" t="s">
        <v>26145</v>
      </c>
      <c r="C9373" s="126" t="s">
        <v>75</v>
      </c>
      <c r="D9373" s="127">
        <v>6.0019999999999998</v>
      </c>
      <c r="E9373" s="128">
        <v>379</v>
      </c>
      <c r="F9373" s="128">
        <v>379</v>
      </c>
      <c r="G9373" s="126" t="s">
        <v>13724</v>
      </c>
      <c r="H9373" s="126" t="s">
        <v>21063</v>
      </c>
      <c r="I9373" s="126" t="s">
        <v>21064</v>
      </c>
      <c r="J9373" s="126" t="s">
        <v>26245</v>
      </c>
      <c r="K9373" s="9">
        <f>_xlfn.IFNA(VLOOKUP(Table5[[#This Row],[Section]],SubSill_Tier,2,FALSE),0)</f>
        <v>0</v>
      </c>
      <c r="L9373" s="9" t="str">
        <f t="shared" si="155"/>
        <v/>
      </c>
      <c r="M9373" s="205" t="str" cm="1">
        <f t="array" ref="M9373">_xlfn.IFS(NOT(ISERROR(VLOOKUP(Table5[[#This Row],[Section]],TB_notTB,1,FALSE))),"No",LEFT(Table5[[#This Row],[Section]],3)="ETB","PLS",LEFT(Table5[[#This Row],[Section]],1)="7","PDB",NOT(ISBLANK(Table5[[#This Row],[Section]])),"No")</f>
        <v>No</v>
      </c>
    </row>
    <row r="9374" spans="1:13" x14ac:dyDescent="0.25">
      <c r="A9374" s="126" t="s">
        <v>26146</v>
      </c>
      <c r="B9374" s="126" t="s">
        <v>26147</v>
      </c>
      <c r="C9374" s="126" t="s">
        <v>75</v>
      </c>
      <c r="D9374" s="127">
        <v>5.2309999999999999</v>
      </c>
      <c r="E9374" s="128">
        <v>379</v>
      </c>
      <c r="F9374" s="128">
        <v>379</v>
      </c>
      <c r="G9374" s="126" t="s">
        <v>13724</v>
      </c>
      <c r="H9374" s="126" t="s">
        <v>21063</v>
      </c>
      <c r="I9374" s="126" t="s">
        <v>21064</v>
      </c>
      <c r="J9374" s="126" t="s">
        <v>26245</v>
      </c>
      <c r="K9374" s="9">
        <f>_xlfn.IFNA(VLOOKUP(Table5[[#This Row],[Section]],SubSill_Tier,2,FALSE),0)</f>
        <v>0</v>
      </c>
      <c r="L9374" s="9" t="str">
        <f t="shared" si="155"/>
        <v/>
      </c>
      <c r="M9374" s="205" t="str" cm="1">
        <f t="array" ref="M9374">_xlfn.IFS(NOT(ISERROR(VLOOKUP(Table5[[#This Row],[Section]],TB_notTB,1,FALSE))),"No",LEFT(Table5[[#This Row],[Section]],3)="ETB","PLS",LEFT(Table5[[#This Row],[Section]],1)="7","PDB",NOT(ISBLANK(Table5[[#This Row],[Section]])),"No")</f>
        <v>No</v>
      </c>
    </row>
    <row r="9375" spans="1:13" x14ac:dyDescent="0.25">
      <c r="A9375" s="126" t="s">
        <v>26148</v>
      </c>
      <c r="B9375" s="126" t="s">
        <v>28359</v>
      </c>
      <c r="C9375" s="126" t="s">
        <v>75</v>
      </c>
      <c r="D9375" s="127">
        <v>5.6719999999999997</v>
      </c>
      <c r="E9375" s="128">
        <v>711</v>
      </c>
      <c r="F9375" s="128">
        <v>711</v>
      </c>
      <c r="G9375" s="126" t="s">
        <v>13720</v>
      </c>
      <c r="H9375" s="126" t="s">
        <v>20130</v>
      </c>
      <c r="I9375" s="126" t="s">
        <v>20131</v>
      </c>
      <c r="J9375" s="126" t="s">
        <v>26245</v>
      </c>
      <c r="K9375" s="9">
        <f>_xlfn.IFNA(VLOOKUP(Table5[[#This Row],[Section]],SubSill_Tier,2,FALSE),0)</f>
        <v>0</v>
      </c>
      <c r="L9375" s="9" t="str">
        <f t="shared" si="155"/>
        <v/>
      </c>
      <c r="M9375" s="205" t="str" cm="1">
        <f t="array" ref="M9375">_xlfn.IFS(NOT(ISERROR(VLOOKUP(Table5[[#This Row],[Section]],TB_notTB,1,FALSE))),"No",LEFT(Table5[[#This Row],[Section]],3)="ETB","PLS",LEFT(Table5[[#This Row],[Section]],1)="7","PDB",NOT(ISBLANK(Table5[[#This Row],[Section]])),"No")</f>
        <v>No</v>
      </c>
    </row>
    <row r="9376" spans="1:13" x14ac:dyDescent="0.25">
      <c r="A9376" s="126" t="s">
        <v>26149</v>
      </c>
      <c r="B9376" s="126" t="s">
        <v>28360</v>
      </c>
      <c r="C9376" s="126" t="s">
        <v>75</v>
      </c>
      <c r="D9376" s="127">
        <v>9.3569999999999993</v>
      </c>
      <c r="E9376" s="128">
        <v>791</v>
      </c>
      <c r="F9376" s="128">
        <v>791</v>
      </c>
      <c r="G9376" s="126" t="s">
        <v>13720</v>
      </c>
      <c r="H9376" s="126" t="s">
        <v>20130</v>
      </c>
      <c r="I9376" s="126" t="s">
        <v>20131</v>
      </c>
      <c r="J9376" s="126" t="s">
        <v>26245</v>
      </c>
      <c r="K9376" s="9">
        <f>_xlfn.IFNA(VLOOKUP(Table5[[#This Row],[Section]],SubSill_Tier,2,FALSE),0)</f>
        <v>0</v>
      </c>
      <c r="L9376" s="9" t="str">
        <f t="shared" si="155"/>
        <v/>
      </c>
      <c r="M9376" s="205" t="str" cm="1">
        <f t="array" ref="M9376">_xlfn.IFS(NOT(ISERROR(VLOOKUP(Table5[[#This Row],[Section]],TB_notTB,1,FALSE))),"No",LEFT(Table5[[#This Row],[Section]],3)="ETB","PLS",LEFT(Table5[[#This Row],[Section]],1)="7","PDB",NOT(ISBLANK(Table5[[#This Row],[Section]])),"No")</f>
        <v>No</v>
      </c>
    </row>
    <row r="9377" spans="1:13" x14ac:dyDescent="0.25">
      <c r="A9377" s="126" t="s">
        <v>26150</v>
      </c>
      <c r="B9377" s="126" t="s">
        <v>28361</v>
      </c>
      <c r="C9377" s="126" t="s">
        <v>75</v>
      </c>
      <c r="D9377" s="127">
        <v>0.193</v>
      </c>
      <c r="E9377" s="128">
        <v>121</v>
      </c>
      <c r="F9377" s="128">
        <v>121</v>
      </c>
      <c r="G9377" s="126" t="s">
        <v>13720</v>
      </c>
      <c r="H9377" s="126" t="s">
        <v>20130</v>
      </c>
      <c r="I9377" s="126" t="s">
        <v>20131</v>
      </c>
      <c r="J9377" s="126" t="s">
        <v>26235</v>
      </c>
      <c r="K9377" s="9">
        <f>_xlfn.IFNA(VLOOKUP(Table5[[#This Row],[Section]],SubSill_Tier,2,FALSE),0)</f>
        <v>0</v>
      </c>
      <c r="L9377" s="9" t="str">
        <f t="shared" si="155"/>
        <v/>
      </c>
      <c r="M9377" s="205" t="str" cm="1">
        <f t="array" ref="M9377">_xlfn.IFS(NOT(ISERROR(VLOOKUP(Table5[[#This Row],[Section]],TB_notTB,1,FALSE))),"No",LEFT(Table5[[#This Row],[Section]],3)="ETB","PLS",LEFT(Table5[[#This Row],[Section]],1)="7","PDB",NOT(ISBLANK(Table5[[#This Row],[Section]])),"No")</f>
        <v>No</v>
      </c>
    </row>
    <row r="9378" spans="1:13" x14ac:dyDescent="0.25">
      <c r="A9378" s="126" t="s">
        <v>26151</v>
      </c>
      <c r="B9378" s="126" t="s">
        <v>28362</v>
      </c>
      <c r="C9378" s="126" t="s">
        <v>75</v>
      </c>
      <c r="D9378" s="127">
        <v>0.20200000000000001</v>
      </c>
      <c r="E9378" s="128">
        <v>126</v>
      </c>
      <c r="F9378" s="128">
        <v>126</v>
      </c>
      <c r="G9378" s="126" t="s">
        <v>13720</v>
      </c>
      <c r="H9378" s="126" t="s">
        <v>20130</v>
      </c>
      <c r="I9378" s="126" t="s">
        <v>20131</v>
      </c>
      <c r="J9378" s="126" t="s">
        <v>26235</v>
      </c>
      <c r="K9378" s="9">
        <f>_xlfn.IFNA(VLOOKUP(Table5[[#This Row],[Section]],SubSill_Tier,2,FALSE),0)</f>
        <v>0</v>
      </c>
      <c r="L9378" s="9" t="str">
        <f t="shared" si="155"/>
        <v/>
      </c>
      <c r="M9378" s="205" t="str" cm="1">
        <f t="array" ref="M9378">_xlfn.IFS(NOT(ISERROR(VLOOKUP(Table5[[#This Row],[Section]],TB_notTB,1,FALSE))),"No",LEFT(Table5[[#This Row],[Section]],3)="ETB","PLS",LEFT(Table5[[#This Row],[Section]],1)="7","PDB",NOT(ISBLANK(Table5[[#This Row],[Section]])),"No")</f>
        <v>No</v>
      </c>
    </row>
    <row r="9379" spans="1:13" x14ac:dyDescent="0.25">
      <c r="A9379" s="126" t="s">
        <v>26152</v>
      </c>
      <c r="B9379" s="126" t="s">
        <v>28363</v>
      </c>
      <c r="C9379" s="126" t="s">
        <v>75</v>
      </c>
      <c r="D9379" s="127">
        <v>2.597</v>
      </c>
      <c r="E9379" s="128">
        <v>283</v>
      </c>
      <c r="F9379" s="128">
        <v>283</v>
      </c>
      <c r="G9379" s="126" t="s">
        <v>13720</v>
      </c>
      <c r="H9379" s="126" t="s">
        <v>20130</v>
      </c>
      <c r="I9379" s="126" t="s">
        <v>20131</v>
      </c>
      <c r="J9379" s="126" t="s">
        <v>26235</v>
      </c>
      <c r="K9379" s="9">
        <f>_xlfn.IFNA(VLOOKUP(Table5[[#This Row],[Section]],SubSill_Tier,2,FALSE),0)</f>
        <v>0</v>
      </c>
      <c r="L9379" s="9" t="str">
        <f t="shared" si="155"/>
        <v/>
      </c>
      <c r="M9379" s="205" t="str" cm="1">
        <f t="array" ref="M9379">_xlfn.IFS(NOT(ISERROR(VLOOKUP(Table5[[#This Row],[Section]],TB_notTB,1,FALSE))),"No",LEFT(Table5[[#This Row],[Section]],3)="ETB","PLS",LEFT(Table5[[#This Row],[Section]],1)="7","PDB",NOT(ISBLANK(Table5[[#This Row],[Section]])),"No")</f>
        <v>No</v>
      </c>
    </row>
    <row r="9380" spans="1:13" x14ac:dyDescent="0.25">
      <c r="A9380" s="126" t="s">
        <v>26153</v>
      </c>
      <c r="B9380" s="126" t="s">
        <v>28364</v>
      </c>
      <c r="C9380" s="126" t="s">
        <v>75</v>
      </c>
      <c r="D9380" s="127">
        <v>0.51800000000000002</v>
      </c>
      <c r="E9380" s="128">
        <v>228</v>
      </c>
      <c r="F9380" s="128">
        <v>228</v>
      </c>
      <c r="G9380" s="126" t="s">
        <v>13720</v>
      </c>
      <c r="H9380" s="126" t="s">
        <v>20130</v>
      </c>
      <c r="I9380" s="126" t="s">
        <v>20131</v>
      </c>
      <c r="J9380" s="126" t="s">
        <v>26235</v>
      </c>
      <c r="K9380" s="9">
        <f>_xlfn.IFNA(VLOOKUP(Table5[[#This Row],[Section]],SubSill_Tier,2,FALSE),0)</f>
        <v>0</v>
      </c>
      <c r="L9380" s="9" t="str">
        <f t="shared" si="155"/>
        <v/>
      </c>
      <c r="M9380" s="205" t="str" cm="1">
        <f t="array" ref="M9380">_xlfn.IFS(NOT(ISERROR(VLOOKUP(Table5[[#This Row],[Section]],TB_notTB,1,FALSE))),"No",LEFT(Table5[[#This Row],[Section]],3)="ETB","PLS",LEFT(Table5[[#This Row],[Section]],1)="7","PDB",NOT(ISBLANK(Table5[[#This Row],[Section]])),"No")</f>
        <v>No</v>
      </c>
    </row>
    <row r="9381" spans="1:13" x14ac:dyDescent="0.25">
      <c r="A9381" s="126" t="s">
        <v>26154</v>
      </c>
      <c r="B9381" s="126" t="s">
        <v>26155</v>
      </c>
      <c r="C9381" s="126" t="s">
        <v>75</v>
      </c>
      <c r="D9381" s="127">
        <v>0.28699999999999998</v>
      </c>
      <c r="E9381" s="128">
        <v>130</v>
      </c>
      <c r="F9381" s="128">
        <v>130</v>
      </c>
      <c r="G9381" s="126" t="s">
        <v>13724</v>
      </c>
      <c r="H9381" s="126" t="s">
        <v>21063</v>
      </c>
      <c r="I9381" s="126" t="s">
        <v>21064</v>
      </c>
      <c r="J9381" s="126" t="s">
        <v>26233</v>
      </c>
      <c r="K9381" s="9">
        <f>_xlfn.IFNA(VLOOKUP(Table5[[#This Row],[Section]],SubSill_Tier,2,FALSE),0)</f>
        <v>0</v>
      </c>
      <c r="L9381" s="9" t="str">
        <f t="shared" si="155"/>
        <v/>
      </c>
      <c r="M9381" s="205" t="str" cm="1">
        <f t="array" ref="M9381">_xlfn.IFS(NOT(ISERROR(VLOOKUP(Table5[[#This Row],[Section]],TB_notTB,1,FALSE))),"No",LEFT(Table5[[#This Row],[Section]],3)="ETB","PLS",LEFT(Table5[[#This Row],[Section]],1)="7","PDB",NOT(ISBLANK(Table5[[#This Row],[Section]])),"No")</f>
        <v>No</v>
      </c>
    </row>
    <row r="9382" spans="1:13" x14ac:dyDescent="0.25">
      <c r="A9382" s="126" t="s">
        <v>26156</v>
      </c>
      <c r="B9382" s="126" t="s">
        <v>26157</v>
      </c>
      <c r="C9382" s="126" t="s">
        <v>75</v>
      </c>
      <c r="D9382" s="127">
        <v>2.2200000000000002</v>
      </c>
      <c r="E9382" s="128">
        <v>656</v>
      </c>
      <c r="F9382" s="128">
        <v>438</v>
      </c>
      <c r="G9382" s="126" t="s">
        <v>13724</v>
      </c>
      <c r="H9382" s="126" t="s">
        <v>21063</v>
      </c>
      <c r="I9382" s="126" t="s">
        <v>21064</v>
      </c>
      <c r="J9382" s="126" t="s">
        <v>26233</v>
      </c>
      <c r="K9382" s="9">
        <f>_xlfn.IFNA(VLOOKUP(Table5[[#This Row],[Section]],SubSill_Tier,2,FALSE),0)</f>
        <v>0</v>
      </c>
      <c r="L9382" s="9" t="str">
        <f t="shared" si="155"/>
        <v/>
      </c>
      <c r="M9382" s="205" t="str" cm="1">
        <f t="array" ref="M9382">_xlfn.IFS(NOT(ISERROR(VLOOKUP(Table5[[#This Row],[Section]],TB_notTB,1,FALSE))),"No",LEFT(Table5[[#This Row],[Section]],3)="ETB","PLS",LEFT(Table5[[#This Row],[Section]],1)="7","PDB",NOT(ISBLANK(Table5[[#This Row],[Section]])),"No")</f>
        <v>No</v>
      </c>
    </row>
    <row r="9383" spans="1:13" x14ac:dyDescent="0.25">
      <c r="A9383" s="126" t="s">
        <v>26158</v>
      </c>
      <c r="B9383" s="126" t="s">
        <v>26159</v>
      </c>
      <c r="C9383" s="126" t="s">
        <v>75</v>
      </c>
      <c r="D9383" s="127">
        <v>1.883</v>
      </c>
      <c r="E9383" s="128">
        <v>635</v>
      </c>
      <c r="F9383" s="128">
        <v>424</v>
      </c>
      <c r="G9383" s="126" t="s">
        <v>13724</v>
      </c>
      <c r="H9383" s="126" t="s">
        <v>21063</v>
      </c>
      <c r="I9383" s="126" t="s">
        <v>21064</v>
      </c>
      <c r="J9383" s="126" t="s">
        <v>26233</v>
      </c>
      <c r="K9383" s="9">
        <f>_xlfn.IFNA(VLOOKUP(Table5[[#This Row],[Section]],SubSill_Tier,2,FALSE),0)</f>
        <v>0</v>
      </c>
      <c r="L9383" s="9" t="str">
        <f t="shared" si="155"/>
        <v/>
      </c>
      <c r="M9383" s="205" t="str" cm="1">
        <f t="array" ref="M9383">_xlfn.IFS(NOT(ISERROR(VLOOKUP(Table5[[#This Row],[Section]],TB_notTB,1,FALSE))),"No",LEFT(Table5[[#This Row],[Section]],3)="ETB","PLS",LEFT(Table5[[#This Row],[Section]],1)="7","PDB",NOT(ISBLANK(Table5[[#This Row],[Section]])),"No")</f>
        <v>No</v>
      </c>
    </row>
    <row r="9384" spans="1:13" x14ac:dyDescent="0.25">
      <c r="A9384" s="126" t="s">
        <v>26160</v>
      </c>
      <c r="B9384" s="126" t="s">
        <v>26161</v>
      </c>
      <c r="C9384" s="126" t="s">
        <v>75</v>
      </c>
      <c r="D9384" s="127">
        <v>1.9390000000000001</v>
      </c>
      <c r="E9384" s="128">
        <v>632</v>
      </c>
      <c r="F9384" s="128">
        <v>422</v>
      </c>
      <c r="G9384" s="126" t="s">
        <v>13724</v>
      </c>
      <c r="H9384" s="126" t="s">
        <v>21063</v>
      </c>
      <c r="I9384" s="126" t="s">
        <v>21064</v>
      </c>
      <c r="J9384" s="126" t="s">
        <v>26233</v>
      </c>
      <c r="K9384" s="9">
        <f>_xlfn.IFNA(VLOOKUP(Table5[[#This Row],[Section]],SubSill_Tier,2,FALSE),0)</f>
        <v>0</v>
      </c>
      <c r="L9384" s="9" t="str">
        <f t="shared" si="155"/>
        <v/>
      </c>
      <c r="M9384" s="205" t="str" cm="1">
        <f t="array" ref="M9384">_xlfn.IFS(NOT(ISERROR(VLOOKUP(Table5[[#This Row],[Section]],TB_notTB,1,FALSE))),"No",LEFT(Table5[[#This Row],[Section]],3)="ETB","PLS",LEFT(Table5[[#This Row],[Section]],1)="7","PDB",NOT(ISBLANK(Table5[[#This Row],[Section]])),"No")</f>
        <v>No</v>
      </c>
    </row>
    <row r="9385" spans="1:13" x14ac:dyDescent="0.25">
      <c r="A9385" s="126" t="s">
        <v>26162</v>
      </c>
      <c r="B9385" s="126" t="s">
        <v>26163</v>
      </c>
      <c r="C9385" s="126" t="s">
        <v>75</v>
      </c>
      <c r="D9385" s="127">
        <v>2.9870000000000001</v>
      </c>
      <c r="E9385" s="128">
        <v>750</v>
      </c>
      <c r="F9385" s="128">
        <v>500</v>
      </c>
      <c r="G9385" s="126" t="s">
        <v>13724</v>
      </c>
      <c r="H9385" s="126" t="s">
        <v>21063</v>
      </c>
      <c r="I9385" s="126" t="s">
        <v>21064</v>
      </c>
      <c r="J9385" s="126" t="s">
        <v>26237</v>
      </c>
      <c r="K9385" s="9">
        <f>_xlfn.IFNA(VLOOKUP(Table5[[#This Row],[Section]],SubSill_Tier,2,FALSE),0)</f>
        <v>0</v>
      </c>
      <c r="L9385" s="9" t="str">
        <f t="shared" si="155"/>
        <v/>
      </c>
      <c r="M9385" s="205" t="str" cm="1">
        <f t="array" ref="M9385">_xlfn.IFS(NOT(ISERROR(VLOOKUP(Table5[[#This Row],[Section]],TB_notTB,1,FALSE))),"No",LEFT(Table5[[#This Row],[Section]],3)="ETB","PLS",LEFT(Table5[[#This Row],[Section]],1)="7","PDB",NOT(ISBLANK(Table5[[#This Row],[Section]])),"No")</f>
        <v>No</v>
      </c>
    </row>
    <row r="9386" spans="1:13" x14ac:dyDescent="0.25">
      <c r="A9386" s="126" t="s">
        <v>26164</v>
      </c>
      <c r="B9386" s="126" t="s">
        <v>26165</v>
      </c>
      <c r="C9386" s="126" t="s">
        <v>75</v>
      </c>
      <c r="D9386" s="127">
        <v>0.93899999999999995</v>
      </c>
      <c r="E9386" s="128">
        <v>206</v>
      </c>
      <c r="F9386" s="128">
        <v>138</v>
      </c>
      <c r="G9386" s="126" t="s">
        <v>13750</v>
      </c>
      <c r="H9386" s="126" t="s">
        <v>21081</v>
      </c>
      <c r="I9386" s="126" t="s">
        <v>21082</v>
      </c>
      <c r="J9386" s="126" t="s">
        <v>26233</v>
      </c>
      <c r="K9386" s="9">
        <f>_xlfn.IFNA(VLOOKUP(Table5[[#This Row],[Section]],SubSill_Tier,2,FALSE),0)</f>
        <v>0</v>
      </c>
      <c r="L9386" s="9" t="str">
        <f t="shared" si="155"/>
        <v/>
      </c>
      <c r="M9386" s="205" t="str" cm="1">
        <f t="array" ref="M9386">_xlfn.IFS(NOT(ISERROR(VLOOKUP(Table5[[#This Row],[Section]],TB_notTB,1,FALSE))),"No",LEFT(Table5[[#This Row],[Section]],3)="ETB","PLS",LEFT(Table5[[#This Row],[Section]],1)="7","PDB",NOT(ISBLANK(Table5[[#This Row],[Section]])),"No")</f>
        <v>No</v>
      </c>
    </row>
    <row r="9387" spans="1:13" x14ac:dyDescent="0.25">
      <c r="A9387" s="126" t="s">
        <v>26166</v>
      </c>
      <c r="B9387" s="126" t="s">
        <v>26167</v>
      </c>
      <c r="C9387" s="126" t="s">
        <v>75</v>
      </c>
      <c r="D9387" s="127">
        <v>0.125</v>
      </c>
      <c r="E9387" s="128">
        <v>88</v>
      </c>
      <c r="F9387" s="128">
        <v>100</v>
      </c>
      <c r="G9387" s="126" t="s">
        <v>13713</v>
      </c>
      <c r="H9387" s="126" t="s">
        <v>21056</v>
      </c>
      <c r="I9387" s="126" t="s">
        <v>21057</v>
      </c>
      <c r="J9387" s="126" t="s">
        <v>26233</v>
      </c>
      <c r="K9387" s="9">
        <f>_xlfn.IFNA(VLOOKUP(Table5[[#This Row],[Section]],SubSill_Tier,2,FALSE),0)</f>
        <v>0</v>
      </c>
      <c r="L9387" s="9" t="str">
        <f t="shared" si="155"/>
        <v/>
      </c>
      <c r="M9387" s="205" t="str" cm="1">
        <f t="array" ref="M9387">_xlfn.IFS(NOT(ISERROR(VLOOKUP(Table5[[#This Row],[Section]],TB_notTB,1,FALSE))),"No",LEFT(Table5[[#This Row],[Section]],3)="ETB","PLS",LEFT(Table5[[#This Row],[Section]],1)="7","PDB",NOT(ISBLANK(Table5[[#This Row],[Section]])),"No")</f>
        <v>No</v>
      </c>
    </row>
    <row r="9388" spans="1:13" x14ac:dyDescent="0.25">
      <c r="A9388" s="126" t="s">
        <v>26168</v>
      </c>
      <c r="B9388" s="126" t="s">
        <v>26169</v>
      </c>
      <c r="C9388" s="126" t="s">
        <v>75</v>
      </c>
      <c r="D9388" s="127">
        <v>0.192</v>
      </c>
      <c r="E9388" s="128">
        <v>107</v>
      </c>
      <c r="F9388" s="128">
        <v>107</v>
      </c>
      <c r="G9388" s="126" t="s">
        <v>13713</v>
      </c>
      <c r="H9388" s="126" t="s">
        <v>21056</v>
      </c>
      <c r="I9388" s="126" t="s">
        <v>21057</v>
      </c>
      <c r="J9388" s="126" t="s">
        <v>26233</v>
      </c>
      <c r="K9388" s="9">
        <f>_xlfn.IFNA(VLOOKUP(Table5[[#This Row],[Section]],SubSill_Tier,2,FALSE),0)</f>
        <v>0</v>
      </c>
      <c r="L9388" s="9" t="str">
        <f t="shared" si="155"/>
        <v/>
      </c>
      <c r="M9388" s="205" t="str" cm="1">
        <f t="array" ref="M9388">_xlfn.IFS(NOT(ISERROR(VLOOKUP(Table5[[#This Row],[Section]],TB_notTB,1,FALSE))),"No",LEFT(Table5[[#This Row],[Section]],3)="ETB","PLS",LEFT(Table5[[#This Row],[Section]],1)="7","PDB",NOT(ISBLANK(Table5[[#This Row],[Section]])),"No")</f>
        <v>No</v>
      </c>
    </row>
    <row r="9389" spans="1:13" x14ac:dyDescent="0.25">
      <c r="A9389" s="126" t="s">
        <v>26170</v>
      </c>
      <c r="B9389" s="126" t="s">
        <v>26171</v>
      </c>
      <c r="C9389" s="126" t="s">
        <v>75</v>
      </c>
      <c r="D9389" s="127">
        <v>0.80100000000000005</v>
      </c>
      <c r="E9389" s="128">
        <v>188</v>
      </c>
      <c r="F9389" s="128">
        <v>188</v>
      </c>
      <c r="G9389" s="126" t="s">
        <v>21170</v>
      </c>
      <c r="H9389" s="126" t="s">
        <v>21171</v>
      </c>
      <c r="I9389" s="126" t="s">
        <v>21172</v>
      </c>
      <c r="J9389" s="126" t="s">
        <v>26233</v>
      </c>
      <c r="K9389" s="9">
        <f>_xlfn.IFNA(VLOOKUP(Table5[[#This Row],[Section]],SubSill_Tier,2,FALSE),0)</f>
        <v>0</v>
      </c>
      <c r="L9389" s="9" t="str">
        <f t="shared" si="155"/>
        <v>Wall</v>
      </c>
      <c r="M9389" s="205" t="str" cm="1">
        <f t="array" ref="M9389">_xlfn.IFS(NOT(ISERROR(VLOOKUP(Table5[[#This Row],[Section]],TB_notTB,1,FALSE))),"No",LEFT(Table5[[#This Row],[Section]],3)="ETB","PLS",LEFT(Table5[[#This Row],[Section]],1)="7","PDB",NOT(ISBLANK(Table5[[#This Row],[Section]])),"No")</f>
        <v>No</v>
      </c>
    </row>
    <row r="9390" spans="1:13" x14ac:dyDescent="0.25">
      <c r="A9390" s="126" t="s">
        <v>26172</v>
      </c>
      <c r="B9390" s="126" t="s">
        <v>26173</v>
      </c>
      <c r="C9390" s="126" t="s">
        <v>75</v>
      </c>
      <c r="D9390" s="127">
        <v>1.2989999999999999</v>
      </c>
      <c r="E9390" s="128">
        <v>432</v>
      </c>
      <c r="F9390" s="128">
        <v>288</v>
      </c>
      <c r="G9390" s="126" t="s">
        <v>13724</v>
      </c>
      <c r="H9390" s="126" t="s">
        <v>21063</v>
      </c>
      <c r="I9390" s="126" t="s">
        <v>21064</v>
      </c>
      <c r="J9390" s="126" t="s">
        <v>26233</v>
      </c>
      <c r="K9390" s="9">
        <f>_xlfn.IFNA(VLOOKUP(Table5[[#This Row],[Section]],SubSill_Tier,2,FALSE),0)</f>
        <v>0</v>
      </c>
      <c r="L9390" s="9" t="str">
        <f t="shared" si="155"/>
        <v/>
      </c>
      <c r="M9390" s="205" t="str" cm="1">
        <f t="array" ref="M9390">_xlfn.IFS(NOT(ISERROR(VLOOKUP(Table5[[#This Row],[Section]],TB_notTB,1,FALSE))),"No",LEFT(Table5[[#This Row],[Section]],3)="ETB","PLS",LEFT(Table5[[#This Row],[Section]],1)="7","PDB",NOT(ISBLANK(Table5[[#This Row],[Section]])),"No")</f>
        <v>No</v>
      </c>
    </row>
    <row r="9391" spans="1:13" x14ac:dyDescent="0.25">
      <c r="A9391" s="126" t="s">
        <v>26174</v>
      </c>
      <c r="B9391" s="126" t="s">
        <v>26175</v>
      </c>
      <c r="C9391" s="126" t="s">
        <v>75</v>
      </c>
      <c r="D9391" s="127">
        <v>3</v>
      </c>
      <c r="E9391" s="128">
        <v>100</v>
      </c>
      <c r="F9391" s="128">
        <v>100</v>
      </c>
      <c r="G9391" s="126" t="s">
        <v>13725</v>
      </c>
      <c r="H9391" s="126" t="s">
        <v>20134</v>
      </c>
      <c r="I9391" s="126" t="s">
        <v>20135</v>
      </c>
      <c r="J9391" s="126" t="s">
        <v>26235</v>
      </c>
      <c r="K9391" s="9">
        <f>_xlfn.IFNA(VLOOKUP(Table5[[#This Row],[Section]],SubSill_Tier,2,FALSE),0)</f>
        <v>0</v>
      </c>
      <c r="L9391" s="9" t="str">
        <f t="shared" si="155"/>
        <v/>
      </c>
      <c r="M9391" s="205" t="str" cm="1">
        <f t="array" ref="M9391">_xlfn.IFS(NOT(ISERROR(VLOOKUP(Table5[[#This Row],[Section]],TB_notTB,1,FALSE))),"No",LEFT(Table5[[#This Row],[Section]],3)="ETB","PLS",LEFT(Table5[[#This Row],[Section]],1)="7","PDB",NOT(ISBLANK(Table5[[#This Row],[Section]])),"No")</f>
        <v>No</v>
      </c>
    </row>
    <row r="9392" spans="1:13" x14ac:dyDescent="0.25">
      <c r="A9392" s="126" t="s">
        <v>26176</v>
      </c>
      <c r="B9392" s="126" t="s">
        <v>26177</v>
      </c>
      <c r="C9392" s="126" t="s">
        <v>75</v>
      </c>
      <c r="D9392" s="127">
        <v>0.65</v>
      </c>
      <c r="E9392" s="128">
        <v>100</v>
      </c>
      <c r="F9392" s="128">
        <v>100</v>
      </c>
      <c r="G9392" s="126" t="s">
        <v>13725</v>
      </c>
      <c r="H9392" s="126" t="s">
        <v>20134</v>
      </c>
      <c r="I9392" s="126" t="s">
        <v>20135</v>
      </c>
      <c r="J9392" s="126" t="s">
        <v>26235</v>
      </c>
      <c r="K9392" s="9">
        <f>_xlfn.IFNA(VLOOKUP(Table5[[#This Row],[Section]],SubSill_Tier,2,FALSE),0)</f>
        <v>0</v>
      </c>
      <c r="L9392" s="9" t="str">
        <f t="shared" si="155"/>
        <v/>
      </c>
      <c r="M9392" s="205" t="str" cm="1">
        <f t="array" ref="M9392">_xlfn.IFS(NOT(ISERROR(VLOOKUP(Table5[[#This Row],[Section]],TB_notTB,1,FALSE))),"No",LEFT(Table5[[#This Row],[Section]],3)="ETB","PLS",LEFT(Table5[[#This Row],[Section]],1)="7","PDB",NOT(ISBLANK(Table5[[#This Row],[Section]])),"No")</f>
        <v>No</v>
      </c>
    </row>
    <row r="9393" spans="1:13" x14ac:dyDescent="0.25">
      <c r="A9393" s="126" t="s">
        <v>26178</v>
      </c>
      <c r="B9393" s="126" t="s">
        <v>26179</v>
      </c>
      <c r="C9393" s="126" t="s">
        <v>98</v>
      </c>
      <c r="D9393" s="127">
        <v>3.165</v>
      </c>
      <c r="E9393" s="128">
        <v>400</v>
      </c>
      <c r="F9393" s="128">
        <v>400</v>
      </c>
      <c r="G9393" s="126" t="s">
        <v>27219</v>
      </c>
      <c r="H9393" s="126" t="s">
        <v>27220</v>
      </c>
      <c r="I9393" s="126" t="s">
        <v>27221</v>
      </c>
      <c r="J9393" s="126" t="s">
        <v>26353</v>
      </c>
      <c r="K9393" s="9">
        <f>_xlfn.IFNA(VLOOKUP(Table5[[#This Row],[Section]],SubSill_Tier,2,FALSE),0)</f>
        <v>0</v>
      </c>
      <c r="L9393" s="9" t="str">
        <f t="shared" si="155"/>
        <v/>
      </c>
      <c r="M9393" s="205" t="str" cm="1">
        <f t="array" ref="M9393">_xlfn.IFS(NOT(ISERROR(VLOOKUP(Table5[[#This Row],[Section]],TB_notTB,1,FALSE))),"No",LEFT(Table5[[#This Row],[Section]],3)="ETB","PLS",LEFT(Table5[[#This Row],[Section]],1)="7","PDB",NOT(ISBLANK(Table5[[#This Row],[Section]])),"No")</f>
        <v>No</v>
      </c>
    </row>
    <row r="9394" spans="1:13" x14ac:dyDescent="0.25">
      <c r="A9394" s="126" t="s">
        <v>26180</v>
      </c>
      <c r="B9394" s="126" t="s">
        <v>28365</v>
      </c>
      <c r="C9394" s="126" t="s">
        <v>75</v>
      </c>
      <c r="D9394" s="127">
        <v>4.5880000000000001</v>
      </c>
      <c r="E9394" s="128">
        <v>357</v>
      </c>
      <c r="F9394" s="128">
        <v>357</v>
      </c>
      <c r="G9394" s="126" t="s">
        <v>13719</v>
      </c>
      <c r="H9394" s="126" t="s">
        <v>20128</v>
      </c>
      <c r="I9394" s="126" t="s">
        <v>20129</v>
      </c>
      <c r="J9394" s="126" t="s">
        <v>26240</v>
      </c>
      <c r="K9394" s="9">
        <f>_xlfn.IFNA(VLOOKUP(Table5[[#This Row],[Section]],SubSill_Tier,2,FALSE),0)</f>
        <v>0</v>
      </c>
      <c r="L9394" s="9" t="str">
        <f t="shared" si="155"/>
        <v/>
      </c>
      <c r="M9394" s="205" t="str" cm="1">
        <f t="array" ref="M9394">_xlfn.IFS(NOT(ISERROR(VLOOKUP(Table5[[#This Row],[Section]],TB_notTB,1,FALSE))),"No",LEFT(Table5[[#This Row],[Section]],3)="ETB","PLS",LEFT(Table5[[#This Row],[Section]],1)="7","PDB",NOT(ISBLANK(Table5[[#This Row],[Section]])),"No")</f>
        <v>No</v>
      </c>
    </row>
    <row r="9395" spans="1:13" x14ac:dyDescent="0.25">
      <c r="A9395" s="126" t="s">
        <v>26181</v>
      </c>
      <c r="B9395" s="126" t="s">
        <v>13849</v>
      </c>
      <c r="C9395" s="126" t="s">
        <v>75</v>
      </c>
      <c r="D9395" s="127">
        <v>1.466</v>
      </c>
      <c r="E9395" s="128">
        <v>100</v>
      </c>
      <c r="F9395" s="128">
        <v>100</v>
      </c>
      <c r="G9395" s="126" t="s">
        <v>13725</v>
      </c>
      <c r="H9395" s="126" t="s">
        <v>20134</v>
      </c>
      <c r="I9395" s="126" t="s">
        <v>20135</v>
      </c>
      <c r="J9395" s="126" t="s">
        <v>26235</v>
      </c>
      <c r="K9395" s="9">
        <f>_xlfn.IFNA(VLOOKUP(Table5[[#This Row],[Section]],SubSill_Tier,2,FALSE),0)</f>
        <v>0</v>
      </c>
      <c r="L9395" s="9" t="str">
        <f t="shared" si="155"/>
        <v/>
      </c>
      <c r="M9395" s="205" t="str" cm="1">
        <f t="array" ref="M9395">_xlfn.IFS(NOT(ISERROR(VLOOKUP(Table5[[#This Row],[Section]],TB_notTB,1,FALSE))),"No",LEFT(Table5[[#This Row],[Section]],3)="ETB","PLS",LEFT(Table5[[#This Row],[Section]],1)="7","PDB",NOT(ISBLANK(Table5[[#This Row],[Section]])),"No")</f>
        <v>No</v>
      </c>
    </row>
    <row r="9396" spans="1:13" x14ac:dyDescent="0.25">
      <c r="A9396" s="126" t="s">
        <v>26515</v>
      </c>
      <c r="B9396" s="126" t="s">
        <v>28366</v>
      </c>
      <c r="C9396" s="126" t="s">
        <v>75</v>
      </c>
      <c r="D9396" s="127">
        <v>0.23899999999999999</v>
      </c>
      <c r="E9396" s="128">
        <v>113</v>
      </c>
      <c r="F9396" s="128">
        <v>113</v>
      </c>
      <c r="G9396" s="126" t="s">
        <v>13719</v>
      </c>
      <c r="H9396" s="126" t="s">
        <v>20128</v>
      </c>
      <c r="I9396" s="126" t="s">
        <v>20129</v>
      </c>
      <c r="J9396" s="126" t="s">
        <v>26235</v>
      </c>
      <c r="K9396" s="9">
        <f>_xlfn.IFNA(VLOOKUP(Table5[[#This Row],[Section]],SubSill_Tier,2,FALSE),0)</f>
        <v>0</v>
      </c>
      <c r="L9396" s="9" t="str">
        <f t="shared" si="155"/>
        <v/>
      </c>
      <c r="M9396" s="205" t="str" cm="1">
        <f t="array" ref="M9396">_xlfn.IFS(NOT(ISERROR(VLOOKUP(Table5[[#This Row],[Section]],TB_notTB,1,FALSE))),"No",LEFT(Table5[[#This Row],[Section]],3)="ETB","PLS",LEFT(Table5[[#This Row],[Section]],1)="7","PDB",NOT(ISBLANK(Table5[[#This Row],[Section]])),"No")</f>
        <v>No</v>
      </c>
    </row>
    <row r="9397" spans="1:13" x14ac:dyDescent="0.25">
      <c r="A9397" s="126" t="s">
        <v>26182</v>
      </c>
      <c r="B9397" s="126" t="s">
        <v>26183</v>
      </c>
      <c r="C9397" s="126" t="s">
        <v>75</v>
      </c>
      <c r="D9397" s="127">
        <v>1.28</v>
      </c>
      <c r="E9397" s="128">
        <v>505</v>
      </c>
      <c r="F9397" s="128">
        <v>505</v>
      </c>
      <c r="G9397" s="126" t="s">
        <v>21114</v>
      </c>
      <c r="H9397" s="126" t="s">
        <v>21115</v>
      </c>
      <c r="I9397" s="126" t="s">
        <v>21116</v>
      </c>
      <c r="J9397" s="126" t="s">
        <v>26362</v>
      </c>
      <c r="K9397" s="9">
        <f>_xlfn.IFNA(VLOOKUP(Table5[[#This Row],[Section]],SubSill_Tier,2,FALSE),0)</f>
        <v>0</v>
      </c>
      <c r="L9397" s="9" t="str">
        <f t="shared" si="155"/>
        <v/>
      </c>
      <c r="M9397" s="205" t="str" cm="1">
        <f t="array" ref="M9397">_xlfn.IFS(NOT(ISERROR(VLOOKUP(Table5[[#This Row],[Section]],TB_notTB,1,FALSE))),"No",LEFT(Table5[[#This Row],[Section]],3)="ETB","PLS",LEFT(Table5[[#This Row],[Section]],1)="7","PDB",NOT(ISBLANK(Table5[[#This Row],[Section]])),"No")</f>
        <v>No</v>
      </c>
    </row>
    <row r="9398" spans="1:13" x14ac:dyDescent="0.25">
      <c r="A9398" s="126" t="s">
        <v>26184</v>
      </c>
      <c r="B9398" s="126" t="s">
        <v>26185</v>
      </c>
      <c r="C9398" s="126" t="s">
        <v>75</v>
      </c>
      <c r="D9398" s="127">
        <v>1.9930000000000001</v>
      </c>
      <c r="E9398" s="128">
        <v>766</v>
      </c>
      <c r="F9398" s="128">
        <v>511</v>
      </c>
      <c r="G9398" s="126" t="s">
        <v>14948</v>
      </c>
      <c r="H9398" s="126" t="s">
        <v>20257</v>
      </c>
      <c r="I9398" s="126" t="s">
        <v>22563</v>
      </c>
      <c r="J9398" s="126" t="s">
        <v>26288</v>
      </c>
      <c r="K9398" s="9">
        <f>_xlfn.IFNA(VLOOKUP(Table5[[#This Row],[Section]],SubSill_Tier,2,FALSE),0)</f>
        <v>0</v>
      </c>
      <c r="L9398" s="9" t="str">
        <f t="shared" si="155"/>
        <v/>
      </c>
      <c r="M9398" s="205" t="str" cm="1">
        <f t="array" ref="M9398">_xlfn.IFS(NOT(ISERROR(VLOOKUP(Table5[[#This Row],[Section]],TB_notTB,1,FALSE))),"No",LEFT(Table5[[#This Row],[Section]],3)="ETB","PLS",LEFT(Table5[[#This Row],[Section]],1)="7","PDB",NOT(ISBLANK(Table5[[#This Row],[Section]])),"No")</f>
        <v>No</v>
      </c>
    </row>
    <row r="9399" spans="1:13" x14ac:dyDescent="0.25">
      <c r="A9399" s="126" t="s">
        <v>26186</v>
      </c>
      <c r="B9399" s="126" t="s">
        <v>28367</v>
      </c>
      <c r="C9399" s="126" t="s">
        <v>75</v>
      </c>
      <c r="D9399" s="127">
        <v>3.2749999999999999</v>
      </c>
      <c r="E9399" s="128">
        <v>389</v>
      </c>
      <c r="F9399" s="128">
        <v>389</v>
      </c>
      <c r="G9399" s="126" t="s">
        <v>13717</v>
      </c>
      <c r="H9399" s="126" t="s">
        <v>20125</v>
      </c>
      <c r="I9399" s="126" t="s">
        <v>20126</v>
      </c>
      <c r="J9399" s="126" t="s">
        <v>26240</v>
      </c>
      <c r="K9399" s="9">
        <f>_xlfn.IFNA(VLOOKUP(Table5[[#This Row],[Section]],SubSill_Tier,2,FALSE),0)</f>
        <v>0</v>
      </c>
      <c r="L9399" s="9" t="str">
        <f t="shared" si="155"/>
        <v/>
      </c>
      <c r="M9399" s="205" t="str" cm="1">
        <f t="array" ref="M9399">_xlfn.IFS(NOT(ISERROR(VLOOKUP(Table5[[#This Row],[Section]],TB_notTB,1,FALSE))),"No",LEFT(Table5[[#This Row],[Section]],3)="ETB","PLS",LEFT(Table5[[#This Row],[Section]],1)="7","PDB",NOT(ISBLANK(Table5[[#This Row],[Section]])),"No")</f>
        <v>No</v>
      </c>
    </row>
    <row r="9400" spans="1:13" x14ac:dyDescent="0.25">
      <c r="A9400" s="126" t="s">
        <v>3834</v>
      </c>
      <c r="B9400" s="126" t="s">
        <v>17222</v>
      </c>
      <c r="C9400" s="126" t="s">
        <v>75</v>
      </c>
      <c r="D9400" s="127">
        <v>0.93899999999999995</v>
      </c>
      <c r="E9400" s="128">
        <v>359</v>
      </c>
      <c r="F9400" s="128">
        <v>164</v>
      </c>
      <c r="G9400" s="126" t="s">
        <v>21111</v>
      </c>
      <c r="H9400" s="126" t="s">
        <v>21112</v>
      </c>
      <c r="I9400" s="126" t="s">
        <v>21113</v>
      </c>
      <c r="J9400" s="126" t="s">
        <v>26247</v>
      </c>
      <c r="K9400" s="9">
        <f>_xlfn.IFNA(VLOOKUP(Table5[[#This Row],[Section]],SubSill_Tier,2,FALSE),0)</f>
        <v>0</v>
      </c>
      <c r="L9400" s="9" t="str">
        <f t="shared" si="155"/>
        <v/>
      </c>
      <c r="M9400" s="205" t="str" cm="1">
        <f t="array" ref="M9400">_xlfn.IFS(NOT(ISERROR(VLOOKUP(Table5[[#This Row],[Section]],TB_notTB,1,FALSE))),"No",LEFT(Table5[[#This Row],[Section]],3)="ETB","PLS",LEFT(Table5[[#This Row],[Section]],1)="7","PDB",NOT(ISBLANK(Table5[[#This Row],[Section]])),"No")</f>
        <v>No</v>
      </c>
    </row>
    <row r="9401" spans="1:13" x14ac:dyDescent="0.25">
      <c r="A9401" s="126" t="s">
        <v>3835</v>
      </c>
      <c r="B9401" s="126" t="s">
        <v>17222</v>
      </c>
      <c r="C9401" s="126" t="s">
        <v>75</v>
      </c>
      <c r="D9401" s="127">
        <v>0.376</v>
      </c>
      <c r="E9401" s="128">
        <v>137</v>
      </c>
      <c r="F9401" s="128">
        <v>100</v>
      </c>
      <c r="G9401" s="126" t="s">
        <v>21111</v>
      </c>
      <c r="H9401" s="126" t="s">
        <v>21112</v>
      </c>
      <c r="I9401" s="126" t="s">
        <v>21113</v>
      </c>
      <c r="J9401" s="126" t="s">
        <v>26247</v>
      </c>
      <c r="K9401" s="9">
        <f>_xlfn.IFNA(VLOOKUP(Table5[[#This Row],[Section]],SubSill_Tier,2,FALSE),0)</f>
        <v>0</v>
      </c>
      <c r="L9401" s="9" t="str">
        <f t="shared" si="155"/>
        <v/>
      </c>
      <c r="M9401" s="205" t="str" cm="1">
        <f t="array" ref="M9401">_xlfn.IFS(NOT(ISERROR(VLOOKUP(Table5[[#This Row],[Section]],TB_notTB,1,FALSE))),"No",LEFT(Table5[[#This Row],[Section]],3)="ETB","PLS",LEFT(Table5[[#This Row],[Section]],1)="7","PDB",NOT(ISBLANK(Table5[[#This Row],[Section]])),"No")</f>
        <v>No</v>
      </c>
    </row>
    <row r="9402" spans="1:13" x14ac:dyDescent="0.25">
      <c r="A9402" s="126" t="s">
        <v>26187</v>
      </c>
      <c r="B9402" s="126" t="s">
        <v>26188</v>
      </c>
      <c r="C9402" s="126" t="s">
        <v>75</v>
      </c>
      <c r="D9402" s="127">
        <v>3.2120000000000002</v>
      </c>
      <c r="E9402" s="128">
        <v>606</v>
      </c>
      <c r="F9402" s="128">
        <v>404</v>
      </c>
      <c r="G9402" s="126" t="s">
        <v>21232</v>
      </c>
      <c r="H9402" s="126" t="s">
        <v>21233</v>
      </c>
      <c r="I9402" s="126" t="s">
        <v>21234</v>
      </c>
      <c r="J9402" s="126" t="s">
        <v>26331</v>
      </c>
      <c r="K9402" s="9">
        <f>_xlfn.IFNA(VLOOKUP(Table5[[#This Row],[Section]],SubSill_Tier,2,FALSE),0)</f>
        <v>0</v>
      </c>
      <c r="L9402" s="9" t="str">
        <f t="shared" si="155"/>
        <v/>
      </c>
      <c r="M9402" s="205" t="str" cm="1">
        <f t="array" ref="M9402">_xlfn.IFS(NOT(ISERROR(VLOOKUP(Table5[[#This Row],[Section]],TB_notTB,1,FALSE))),"No",LEFT(Table5[[#This Row],[Section]],3)="ETB","PLS",LEFT(Table5[[#This Row],[Section]],1)="7","PDB",NOT(ISBLANK(Table5[[#This Row],[Section]])),"No")</f>
        <v>No</v>
      </c>
    </row>
    <row r="9403" spans="1:13" x14ac:dyDescent="0.25">
      <c r="A9403" s="126" t="s">
        <v>26189</v>
      </c>
      <c r="B9403" s="126" t="s">
        <v>26190</v>
      </c>
      <c r="C9403" s="126" t="s">
        <v>75</v>
      </c>
      <c r="D9403" s="127">
        <v>7.17</v>
      </c>
      <c r="E9403" s="128">
        <v>676</v>
      </c>
      <c r="F9403" s="128">
        <v>451</v>
      </c>
      <c r="G9403" s="126" t="s">
        <v>21232</v>
      </c>
      <c r="H9403" s="126" t="s">
        <v>21233</v>
      </c>
      <c r="I9403" s="126" t="s">
        <v>21234</v>
      </c>
      <c r="J9403" s="126" t="s">
        <v>26245</v>
      </c>
      <c r="K9403" s="9">
        <f>_xlfn.IFNA(VLOOKUP(Table5[[#This Row],[Section]],SubSill_Tier,2,FALSE),0)</f>
        <v>0</v>
      </c>
      <c r="L9403" s="9" t="str">
        <f t="shared" si="155"/>
        <v/>
      </c>
      <c r="M9403" s="205" t="str" cm="1">
        <f t="array" ref="M9403">_xlfn.IFS(NOT(ISERROR(VLOOKUP(Table5[[#This Row],[Section]],TB_notTB,1,FALSE))),"No",LEFT(Table5[[#This Row],[Section]],3)="ETB","PLS",LEFT(Table5[[#This Row],[Section]],1)="7","PDB",NOT(ISBLANK(Table5[[#This Row],[Section]])),"No")</f>
        <v>No</v>
      </c>
    </row>
    <row r="9404" spans="1:13" x14ac:dyDescent="0.25">
      <c r="A9404" s="126" t="s">
        <v>3836</v>
      </c>
      <c r="B9404" s="126" t="s">
        <v>17222</v>
      </c>
      <c r="C9404" s="126" t="s">
        <v>75</v>
      </c>
      <c r="D9404" s="127">
        <v>1.2</v>
      </c>
      <c r="E9404" s="128">
        <v>456</v>
      </c>
      <c r="F9404" s="128">
        <v>212</v>
      </c>
      <c r="G9404" s="126" t="s">
        <v>21261</v>
      </c>
      <c r="H9404" s="126" t="s">
        <v>21262</v>
      </c>
      <c r="I9404" s="126" t="s">
        <v>21263</v>
      </c>
      <c r="J9404" s="126" t="s">
        <v>26247</v>
      </c>
      <c r="K9404" s="9">
        <f>_xlfn.IFNA(VLOOKUP(Table5[[#This Row],[Section]],SubSill_Tier,2,FALSE),0)</f>
        <v>0</v>
      </c>
      <c r="L9404" s="9" t="str">
        <f t="shared" si="155"/>
        <v/>
      </c>
      <c r="M9404" s="205" t="str" cm="1">
        <f t="array" ref="M9404">_xlfn.IFS(NOT(ISERROR(VLOOKUP(Table5[[#This Row],[Section]],TB_notTB,1,FALSE))),"No",LEFT(Table5[[#This Row],[Section]],3)="ETB","PLS",LEFT(Table5[[#This Row],[Section]],1)="7","PDB",NOT(ISBLANK(Table5[[#This Row],[Section]])),"No")</f>
        <v>No</v>
      </c>
    </row>
    <row r="9405" spans="1:13" x14ac:dyDescent="0.25">
      <c r="A9405" s="126" t="s">
        <v>26191</v>
      </c>
      <c r="B9405" s="126" t="s">
        <v>26516</v>
      </c>
      <c r="C9405" s="126" t="s">
        <v>98</v>
      </c>
      <c r="D9405" s="127">
        <v>0.45800000000000002</v>
      </c>
      <c r="E9405" s="128">
        <v>202</v>
      </c>
      <c r="F9405" s="128">
        <v>136</v>
      </c>
      <c r="G9405" s="126" t="s">
        <v>17572</v>
      </c>
      <c r="H9405" s="126" t="s">
        <v>20386</v>
      </c>
      <c r="I9405" s="126" t="s">
        <v>20387</v>
      </c>
      <c r="J9405" s="126" t="s">
        <v>26348</v>
      </c>
      <c r="K9405" s="9">
        <f>_xlfn.IFNA(VLOOKUP(Table5[[#This Row],[Section]],SubSill_Tier,2,FALSE),0)</f>
        <v>0</v>
      </c>
      <c r="L9405" s="9" t="str">
        <f t="shared" si="155"/>
        <v/>
      </c>
      <c r="M9405" s="205" t="str" cm="1">
        <f t="array" ref="M9405">_xlfn.IFS(NOT(ISERROR(VLOOKUP(Table5[[#This Row],[Section]],TB_notTB,1,FALSE))),"No",LEFT(Table5[[#This Row],[Section]],3)="ETB","PLS",LEFT(Table5[[#This Row],[Section]],1)="7","PDB",NOT(ISBLANK(Table5[[#This Row],[Section]])),"No")</f>
        <v>No</v>
      </c>
    </row>
    <row r="9406" spans="1:13" x14ac:dyDescent="0.25">
      <c r="A9406" s="126" t="s">
        <v>26192</v>
      </c>
      <c r="B9406" s="126" t="s">
        <v>26193</v>
      </c>
      <c r="C9406" s="126" t="s">
        <v>75</v>
      </c>
      <c r="D9406" s="127">
        <v>4.0540000000000003</v>
      </c>
      <c r="E9406" s="128">
        <v>988</v>
      </c>
      <c r="F9406" s="128">
        <v>659</v>
      </c>
      <c r="G9406" s="126" t="s">
        <v>13797</v>
      </c>
      <c r="H9406" s="126" t="s">
        <v>20354</v>
      </c>
      <c r="I9406" s="126" t="s">
        <v>21250</v>
      </c>
      <c r="J9406" s="126" t="s">
        <v>26332</v>
      </c>
      <c r="K9406" s="9">
        <f>_xlfn.IFNA(VLOOKUP(Table5[[#This Row],[Section]],SubSill_Tier,2,FALSE),0)</f>
        <v>0</v>
      </c>
      <c r="L9406" s="9" t="str">
        <f t="shared" si="155"/>
        <v/>
      </c>
      <c r="M9406" s="205" t="str" cm="1">
        <f t="array" ref="M9406">_xlfn.IFS(NOT(ISERROR(VLOOKUP(Table5[[#This Row],[Section]],TB_notTB,1,FALSE))),"No",LEFT(Table5[[#This Row],[Section]],3)="ETB","PLS",LEFT(Table5[[#This Row],[Section]],1)="7","PDB",NOT(ISBLANK(Table5[[#This Row],[Section]])),"No")</f>
        <v>No</v>
      </c>
    </row>
    <row r="9407" spans="1:13" x14ac:dyDescent="0.25">
      <c r="A9407" s="126" t="s">
        <v>26194</v>
      </c>
      <c r="B9407" s="126" t="s">
        <v>26195</v>
      </c>
      <c r="C9407" s="126" t="s">
        <v>75</v>
      </c>
      <c r="D9407" s="127">
        <v>0.96799999999999997</v>
      </c>
      <c r="E9407" s="128">
        <v>286</v>
      </c>
      <c r="F9407" s="128">
        <v>287</v>
      </c>
      <c r="G9407" s="126" t="s">
        <v>13724</v>
      </c>
      <c r="H9407" s="126" t="s">
        <v>21063</v>
      </c>
      <c r="I9407" s="126" t="s">
        <v>21064</v>
      </c>
      <c r="J9407" s="126" t="s">
        <v>26233</v>
      </c>
      <c r="K9407" s="9">
        <f>_xlfn.IFNA(VLOOKUP(Table5[[#This Row],[Section]],SubSill_Tier,2,FALSE),0)</f>
        <v>0</v>
      </c>
      <c r="L9407" s="9" t="str">
        <f t="shared" si="155"/>
        <v/>
      </c>
      <c r="M9407" s="205" t="str" cm="1">
        <f t="array" ref="M9407">_xlfn.IFS(NOT(ISERROR(VLOOKUP(Table5[[#This Row],[Section]],TB_notTB,1,FALSE))),"No",LEFT(Table5[[#This Row],[Section]],3)="ETB","PLS",LEFT(Table5[[#This Row],[Section]],1)="7","PDB",NOT(ISBLANK(Table5[[#This Row],[Section]])),"No")</f>
        <v>No</v>
      </c>
    </row>
    <row r="9408" spans="1:13" x14ac:dyDescent="0.25">
      <c r="A9408" s="126" t="s">
        <v>26196</v>
      </c>
      <c r="B9408" s="126" t="s">
        <v>26197</v>
      </c>
      <c r="C9408" s="126" t="s">
        <v>75</v>
      </c>
      <c r="D9408" s="127">
        <v>0.83599999999999997</v>
      </c>
      <c r="E9408" s="128">
        <v>207</v>
      </c>
      <c r="F9408" s="128">
        <v>207</v>
      </c>
      <c r="G9408" s="126" t="s">
        <v>13724</v>
      </c>
      <c r="H9408" s="126" t="s">
        <v>21063</v>
      </c>
      <c r="I9408" s="126" t="s">
        <v>21064</v>
      </c>
      <c r="J9408" s="126" t="s">
        <v>26233</v>
      </c>
      <c r="K9408" s="9">
        <f>_xlfn.IFNA(VLOOKUP(Table5[[#This Row],[Section]],SubSill_Tier,2,FALSE),0)</f>
        <v>0</v>
      </c>
      <c r="L9408" s="9" t="str">
        <f t="shared" si="155"/>
        <v/>
      </c>
      <c r="M9408" s="205" t="str" cm="1">
        <f t="array" ref="M9408">_xlfn.IFS(NOT(ISERROR(VLOOKUP(Table5[[#This Row],[Section]],TB_notTB,1,FALSE))),"No",LEFT(Table5[[#This Row],[Section]],3)="ETB","PLS",LEFT(Table5[[#This Row],[Section]],1)="7","PDB",NOT(ISBLANK(Table5[[#This Row],[Section]])),"No")</f>
        <v>No</v>
      </c>
    </row>
    <row r="9409" spans="1:13" x14ac:dyDescent="0.25">
      <c r="A9409" s="126" t="s">
        <v>26198</v>
      </c>
      <c r="B9409" s="126" t="s">
        <v>26199</v>
      </c>
      <c r="C9409" s="126" t="s">
        <v>75</v>
      </c>
      <c r="D9409" s="127">
        <v>1.48</v>
      </c>
      <c r="E9409" s="128">
        <v>605</v>
      </c>
      <c r="F9409" s="128">
        <v>410</v>
      </c>
      <c r="G9409" s="126" t="s">
        <v>13806</v>
      </c>
      <c r="H9409" s="126" t="s">
        <v>21265</v>
      </c>
      <c r="I9409" s="126" t="s">
        <v>27185</v>
      </c>
      <c r="J9409" s="126" t="s">
        <v>26241</v>
      </c>
      <c r="K9409" s="9">
        <f>_xlfn.IFNA(VLOOKUP(Table5[[#This Row],[Section]],SubSill_Tier,2,FALSE),0)</f>
        <v>0</v>
      </c>
      <c r="L9409" s="9" t="str">
        <f t="shared" si="155"/>
        <v/>
      </c>
      <c r="M9409" s="205" t="str" cm="1">
        <f t="array" ref="M9409">_xlfn.IFS(NOT(ISERROR(VLOOKUP(Table5[[#This Row],[Section]],TB_notTB,1,FALSE))),"No",LEFT(Table5[[#This Row],[Section]],3)="ETB","PLS",LEFT(Table5[[#This Row],[Section]],1)="7","PDB",NOT(ISBLANK(Table5[[#This Row],[Section]])),"No")</f>
        <v>No</v>
      </c>
    </row>
    <row r="9410" spans="1:13" x14ac:dyDescent="0.25">
      <c r="A9410" s="126" t="s">
        <v>26200</v>
      </c>
      <c r="B9410" s="126" t="s">
        <v>26201</v>
      </c>
      <c r="C9410" s="126" t="s">
        <v>75</v>
      </c>
      <c r="D9410" s="127">
        <v>0.71899999999999997</v>
      </c>
      <c r="E9410" s="128">
        <v>226</v>
      </c>
      <c r="F9410" s="128">
        <v>226</v>
      </c>
      <c r="G9410" s="126" t="s">
        <v>15796</v>
      </c>
      <c r="H9410" s="126" t="s">
        <v>20333</v>
      </c>
      <c r="I9410" s="126" t="s">
        <v>21204</v>
      </c>
      <c r="J9410" s="126" t="s">
        <v>26325</v>
      </c>
      <c r="K9410" s="9">
        <f>_xlfn.IFNA(VLOOKUP(Table5[[#This Row],[Section]],SubSill_Tier,2,FALSE),0)</f>
        <v>0</v>
      </c>
      <c r="L9410" s="9" t="str">
        <f t="shared" ref="L9410:L9473" si="156">IFERROR(IF(LEFT(G9410,2)="AI",IF(_xlfn.NUMBERVALUE(IFERROR(LEFT(IF(ISERROR(FIND("X",UPPER(B9410))),UPPER(B9410),RIGHT(UPPER(B9410),LEN(UPPER(B9410))-FIND("~",SUBSTITUTE(UPPER(B9410),"X","~",LEN(UPPER(B9410))-LEN(SUBSTITUTE(UPPER(B9410),"X","")))))),FIND(" ",IF(ISERROR(FIND("X",UPPER(B9410))),UPPER(B9410),RIGHT(UPPER(B9410),LEN(UPPER(B9410))-FIND("~",SUBSTITUTE(UPPER(B9410),"X","~",LEN(UPPER(B9410))-LEN(SUBSTITUTE(UPPER(B9410),"X","")))))),1)-1),IF(ISERROR(FIND("X",UPPER(B9410))),UPPER(B9410),RIGHT(UPPER(B9410),LEN(UPPER(B9410))-FIND("~",SUBSTITUTE(UPPER(B9410),"X","~",LEN(UPPER(B9410))-LEN(SUBSTITUTE(UPPER(B9410),"X",""))))))),".")&gt;=5,"Wall",""),""),"")</f>
        <v/>
      </c>
      <c r="M9410" s="205" t="str" cm="1">
        <f t="array" ref="M9410">_xlfn.IFS(NOT(ISERROR(VLOOKUP(Table5[[#This Row],[Section]],TB_notTB,1,FALSE))),"No",LEFT(Table5[[#This Row],[Section]],3)="ETB","PLS",LEFT(Table5[[#This Row],[Section]],1)="7","PDB",NOT(ISBLANK(Table5[[#This Row],[Section]])),"No")</f>
        <v>No</v>
      </c>
    </row>
    <row r="9411" spans="1:13" x14ac:dyDescent="0.25">
      <c r="A9411" s="126" t="s">
        <v>26517</v>
      </c>
      <c r="B9411" s="126" t="s">
        <v>26518</v>
      </c>
      <c r="C9411" s="126" t="s">
        <v>75</v>
      </c>
      <c r="D9411" s="127">
        <v>3.2229999999999999</v>
      </c>
      <c r="E9411" s="128">
        <v>798</v>
      </c>
      <c r="F9411" s="128">
        <v>532</v>
      </c>
      <c r="G9411" s="126" t="s">
        <v>19308</v>
      </c>
      <c r="H9411" s="126" t="s">
        <v>21128</v>
      </c>
      <c r="I9411" s="126" t="s">
        <v>27831</v>
      </c>
      <c r="J9411" s="126" t="s">
        <v>26332</v>
      </c>
      <c r="K9411" s="9">
        <f>_xlfn.IFNA(VLOOKUP(Table5[[#This Row],[Section]],SubSill_Tier,2,FALSE),0)</f>
        <v>0</v>
      </c>
      <c r="L9411" s="9" t="str">
        <f t="shared" si="156"/>
        <v/>
      </c>
      <c r="M9411" s="205" t="str" cm="1">
        <f t="array" ref="M9411">_xlfn.IFS(NOT(ISERROR(VLOOKUP(Table5[[#This Row],[Section]],TB_notTB,1,FALSE))),"No",LEFT(Table5[[#This Row],[Section]],3)="ETB","PLS",LEFT(Table5[[#This Row],[Section]],1)="7","PDB",NOT(ISBLANK(Table5[[#This Row],[Section]])),"No")</f>
        <v>No</v>
      </c>
    </row>
    <row r="9412" spans="1:13" x14ac:dyDescent="0.25">
      <c r="A9412" s="126" t="s">
        <v>26519</v>
      </c>
      <c r="B9412" s="126" t="s">
        <v>26520</v>
      </c>
      <c r="C9412" s="126" t="s">
        <v>75</v>
      </c>
      <c r="D9412" s="127">
        <v>2.8340000000000001</v>
      </c>
      <c r="E9412" s="128">
        <v>839</v>
      </c>
      <c r="F9412" s="128">
        <v>560</v>
      </c>
      <c r="G9412" s="126" t="s">
        <v>19307</v>
      </c>
      <c r="H9412" s="126" t="s">
        <v>21125</v>
      </c>
      <c r="I9412" s="126" t="s">
        <v>27830</v>
      </c>
      <c r="J9412" s="126" t="s">
        <v>26241</v>
      </c>
      <c r="K9412" s="9">
        <f>_xlfn.IFNA(VLOOKUP(Table5[[#This Row],[Section]],SubSill_Tier,2,FALSE),0)</f>
        <v>0</v>
      </c>
      <c r="L9412" s="9" t="str">
        <f t="shared" si="156"/>
        <v/>
      </c>
      <c r="M9412" s="205" t="str" cm="1">
        <f t="array" ref="M9412">_xlfn.IFS(NOT(ISERROR(VLOOKUP(Table5[[#This Row],[Section]],TB_notTB,1,FALSE))),"No",LEFT(Table5[[#This Row],[Section]],3)="ETB","PLS",LEFT(Table5[[#This Row],[Section]],1)="7","PDB",NOT(ISBLANK(Table5[[#This Row],[Section]])),"No")</f>
        <v>No</v>
      </c>
    </row>
    <row r="9413" spans="1:13" x14ac:dyDescent="0.25">
      <c r="A9413" s="126" t="s">
        <v>26521</v>
      </c>
      <c r="B9413" s="126" t="s">
        <v>26522</v>
      </c>
      <c r="C9413" s="126" t="s">
        <v>75</v>
      </c>
      <c r="D9413" s="127">
        <v>3.3</v>
      </c>
      <c r="E9413" s="128">
        <v>799</v>
      </c>
      <c r="F9413" s="128">
        <v>533</v>
      </c>
      <c r="G9413" s="126" t="s">
        <v>19307</v>
      </c>
      <c r="H9413" s="126" t="s">
        <v>21125</v>
      </c>
      <c r="I9413" s="126" t="s">
        <v>27830</v>
      </c>
      <c r="J9413" s="126" t="s">
        <v>26332</v>
      </c>
      <c r="K9413" s="9">
        <f>_xlfn.IFNA(VLOOKUP(Table5[[#This Row],[Section]],SubSill_Tier,2,FALSE),0)</f>
        <v>0</v>
      </c>
      <c r="L9413" s="9" t="str">
        <f t="shared" si="156"/>
        <v/>
      </c>
      <c r="M9413" s="205" t="str" cm="1">
        <f t="array" ref="M9413">_xlfn.IFS(NOT(ISERROR(VLOOKUP(Table5[[#This Row],[Section]],TB_notTB,1,FALSE))),"No",LEFT(Table5[[#This Row],[Section]],3)="ETB","PLS",LEFT(Table5[[#This Row],[Section]],1)="7","PDB",NOT(ISBLANK(Table5[[#This Row],[Section]])),"No")</f>
        <v>No</v>
      </c>
    </row>
    <row r="9414" spans="1:13" x14ac:dyDescent="0.25">
      <c r="A9414" s="126" t="s">
        <v>3837</v>
      </c>
      <c r="B9414" s="126" t="s">
        <v>17222</v>
      </c>
      <c r="C9414" s="126" t="s">
        <v>98</v>
      </c>
      <c r="D9414" s="127">
        <v>1.097</v>
      </c>
      <c r="E9414" s="128">
        <v>116</v>
      </c>
      <c r="F9414" s="128">
        <v>116</v>
      </c>
      <c r="G9414" s="126" t="s">
        <v>13711</v>
      </c>
      <c r="H9414" s="126" t="s">
        <v>20119</v>
      </c>
      <c r="I9414" s="126" t="s">
        <v>21054</v>
      </c>
      <c r="J9414" s="126" t="s">
        <v>26232</v>
      </c>
      <c r="K9414" s="9">
        <f>_xlfn.IFNA(VLOOKUP(Table5[[#This Row],[Section]],SubSill_Tier,2,FALSE),0)</f>
        <v>0</v>
      </c>
      <c r="L9414" s="9" t="str">
        <f t="shared" si="156"/>
        <v/>
      </c>
      <c r="M9414" s="205" t="str" cm="1">
        <f t="array" ref="M9414">_xlfn.IFS(NOT(ISERROR(VLOOKUP(Table5[[#This Row],[Section]],TB_notTB,1,FALSE))),"No",LEFT(Table5[[#This Row],[Section]],3)="ETB","PLS",LEFT(Table5[[#This Row],[Section]],1)="7","PDB",NOT(ISBLANK(Table5[[#This Row],[Section]])),"No")</f>
        <v>No</v>
      </c>
    </row>
    <row r="9415" spans="1:13" x14ac:dyDescent="0.25">
      <c r="A9415" s="126" t="s">
        <v>26523</v>
      </c>
      <c r="B9415" s="126" t="s">
        <v>26524</v>
      </c>
      <c r="C9415" s="126" t="s">
        <v>75</v>
      </c>
      <c r="D9415" s="127">
        <v>2.8540000000000001</v>
      </c>
      <c r="E9415" s="128">
        <v>523</v>
      </c>
      <c r="F9415" s="128">
        <v>349</v>
      </c>
      <c r="G9415" s="126" t="s">
        <v>21170</v>
      </c>
      <c r="H9415" s="126" t="s">
        <v>21171</v>
      </c>
      <c r="I9415" s="126" t="s">
        <v>21172</v>
      </c>
      <c r="J9415" s="126" t="s">
        <v>26233</v>
      </c>
      <c r="K9415" s="9">
        <f>_xlfn.IFNA(VLOOKUP(Table5[[#This Row],[Section]],SubSill_Tier,2,FALSE),0)</f>
        <v>0</v>
      </c>
      <c r="L9415" s="9" t="str">
        <f t="shared" si="156"/>
        <v/>
      </c>
      <c r="M9415" s="205" t="str" cm="1">
        <f t="array" ref="M9415">_xlfn.IFS(NOT(ISERROR(VLOOKUP(Table5[[#This Row],[Section]],TB_notTB,1,FALSE))),"No",LEFT(Table5[[#This Row],[Section]],3)="ETB","PLS",LEFT(Table5[[#This Row],[Section]],1)="7","PDB",NOT(ISBLANK(Table5[[#This Row],[Section]])),"No")</f>
        <v>No</v>
      </c>
    </row>
    <row r="9416" spans="1:13" x14ac:dyDescent="0.25">
      <c r="A9416" s="126" t="s">
        <v>26525</v>
      </c>
      <c r="B9416" s="126" t="s">
        <v>26526</v>
      </c>
      <c r="C9416" s="126" t="s">
        <v>75</v>
      </c>
      <c r="D9416" s="127">
        <v>2.1760000000000002</v>
      </c>
      <c r="E9416" s="128">
        <v>573</v>
      </c>
      <c r="F9416" s="128">
        <v>382</v>
      </c>
      <c r="G9416" s="126" t="s">
        <v>19309</v>
      </c>
      <c r="H9416" s="126" t="s">
        <v>21130</v>
      </c>
      <c r="I9416" s="126" t="s">
        <v>27832</v>
      </c>
      <c r="J9416" s="126" t="s">
        <v>26241</v>
      </c>
      <c r="K9416" s="9">
        <f>_xlfn.IFNA(VLOOKUP(Table5[[#This Row],[Section]],SubSill_Tier,2,FALSE),0)</f>
        <v>0</v>
      </c>
      <c r="L9416" s="9" t="str">
        <f t="shared" si="156"/>
        <v/>
      </c>
      <c r="M9416" s="205" t="str" cm="1">
        <f t="array" ref="M9416">_xlfn.IFS(NOT(ISERROR(VLOOKUP(Table5[[#This Row],[Section]],TB_notTB,1,FALSE))),"No",LEFT(Table5[[#This Row],[Section]],3)="ETB","PLS",LEFT(Table5[[#This Row],[Section]],1)="7","PDB",NOT(ISBLANK(Table5[[#This Row],[Section]])),"No")</f>
        <v>No</v>
      </c>
    </row>
    <row r="9417" spans="1:13" x14ac:dyDescent="0.25">
      <c r="A9417" s="126" t="s">
        <v>26527</v>
      </c>
      <c r="B9417" s="126" t="s">
        <v>26891</v>
      </c>
      <c r="C9417" s="126" t="s">
        <v>75</v>
      </c>
      <c r="D9417" s="127">
        <v>3.2229999999999999</v>
      </c>
      <c r="E9417" s="128">
        <v>644</v>
      </c>
      <c r="F9417" s="128">
        <v>429</v>
      </c>
      <c r="G9417" s="126" t="s">
        <v>19308</v>
      </c>
      <c r="H9417" s="126" t="s">
        <v>21128</v>
      </c>
      <c r="I9417" s="126" t="s">
        <v>27831</v>
      </c>
      <c r="J9417" s="126" t="s">
        <v>26332</v>
      </c>
      <c r="K9417" s="9">
        <f>_xlfn.IFNA(VLOOKUP(Table5[[#This Row],[Section]],SubSill_Tier,2,FALSE),0)</f>
        <v>0</v>
      </c>
      <c r="L9417" s="9" t="str">
        <f t="shared" si="156"/>
        <v/>
      </c>
      <c r="M9417" s="205" t="str" cm="1">
        <f t="array" ref="M9417">_xlfn.IFS(NOT(ISERROR(VLOOKUP(Table5[[#This Row],[Section]],TB_notTB,1,FALSE))),"No",LEFT(Table5[[#This Row],[Section]],3)="ETB","PLS",LEFT(Table5[[#This Row],[Section]],1)="7","PDB",NOT(ISBLANK(Table5[[#This Row],[Section]])),"No")</f>
        <v>No</v>
      </c>
    </row>
    <row r="9418" spans="1:13" x14ac:dyDescent="0.25">
      <c r="A9418" s="126" t="s">
        <v>26528</v>
      </c>
      <c r="B9418" s="126" t="s">
        <v>26892</v>
      </c>
      <c r="C9418" s="126" t="s">
        <v>75</v>
      </c>
      <c r="D9418" s="127">
        <v>3.5150000000000001</v>
      </c>
      <c r="E9418" s="128">
        <v>695</v>
      </c>
      <c r="F9418" s="128">
        <v>464</v>
      </c>
      <c r="G9418" s="126" t="s">
        <v>19308</v>
      </c>
      <c r="H9418" s="126" t="s">
        <v>21128</v>
      </c>
      <c r="I9418" s="126" t="s">
        <v>27831</v>
      </c>
      <c r="J9418" s="126" t="s">
        <v>26332</v>
      </c>
      <c r="K9418" s="9">
        <f>_xlfn.IFNA(VLOOKUP(Table5[[#This Row],[Section]],SubSill_Tier,2,FALSE),0)</f>
        <v>0</v>
      </c>
      <c r="L9418" s="9" t="str">
        <f t="shared" si="156"/>
        <v/>
      </c>
      <c r="M9418" s="205" t="str" cm="1">
        <f t="array" ref="M9418">_xlfn.IFS(NOT(ISERROR(VLOOKUP(Table5[[#This Row],[Section]],TB_notTB,1,FALSE))),"No",LEFT(Table5[[#This Row],[Section]],3)="ETB","PLS",LEFT(Table5[[#This Row],[Section]],1)="7","PDB",NOT(ISBLANK(Table5[[#This Row],[Section]])),"No")</f>
        <v>No</v>
      </c>
    </row>
    <row r="9419" spans="1:13" x14ac:dyDescent="0.25">
      <c r="A9419" s="126" t="s">
        <v>26529</v>
      </c>
      <c r="B9419" s="126" t="s">
        <v>26530</v>
      </c>
      <c r="C9419" s="126" t="s">
        <v>75</v>
      </c>
      <c r="D9419" s="127">
        <v>0.77100000000000002</v>
      </c>
      <c r="E9419" s="128">
        <v>288</v>
      </c>
      <c r="F9419" s="128">
        <v>192</v>
      </c>
      <c r="G9419" s="126" t="s">
        <v>13806</v>
      </c>
      <c r="H9419" s="126" t="s">
        <v>21265</v>
      </c>
      <c r="I9419" s="126" t="s">
        <v>27185</v>
      </c>
      <c r="J9419" s="126" t="s">
        <v>26241</v>
      </c>
      <c r="K9419" s="9">
        <f>_xlfn.IFNA(VLOOKUP(Table5[[#This Row],[Section]],SubSill_Tier,2,FALSE),0)</f>
        <v>0</v>
      </c>
      <c r="L9419" s="9" t="str">
        <f t="shared" si="156"/>
        <v/>
      </c>
      <c r="M9419" s="205" t="str" cm="1">
        <f t="array" ref="M9419">_xlfn.IFS(NOT(ISERROR(VLOOKUP(Table5[[#This Row],[Section]],TB_notTB,1,FALSE))),"No",LEFT(Table5[[#This Row],[Section]],3)="ETB","PLS",LEFT(Table5[[#This Row],[Section]],1)="7","PDB",NOT(ISBLANK(Table5[[#This Row],[Section]])),"No")</f>
        <v>No</v>
      </c>
    </row>
    <row r="9420" spans="1:13" x14ac:dyDescent="0.25">
      <c r="A9420" s="126" t="s">
        <v>26531</v>
      </c>
      <c r="B9420" s="126" t="s">
        <v>26532</v>
      </c>
      <c r="C9420" s="126" t="s">
        <v>75</v>
      </c>
      <c r="D9420" s="127">
        <v>0.79900000000000004</v>
      </c>
      <c r="E9420" s="128">
        <v>410</v>
      </c>
      <c r="F9420" s="128">
        <v>274</v>
      </c>
      <c r="G9420" s="126" t="s">
        <v>26533</v>
      </c>
      <c r="H9420" s="126" t="s">
        <v>20376</v>
      </c>
      <c r="I9420" s="126" t="s">
        <v>26457</v>
      </c>
      <c r="J9420" s="126" t="s">
        <v>26278</v>
      </c>
      <c r="K9420" s="9">
        <f>_xlfn.IFNA(VLOOKUP(Table5[[#This Row],[Section]],SubSill_Tier,2,FALSE),0)</f>
        <v>0</v>
      </c>
      <c r="L9420" s="9" t="str">
        <f t="shared" si="156"/>
        <v/>
      </c>
      <c r="M9420" s="205" t="str" cm="1">
        <f t="array" ref="M9420">_xlfn.IFS(NOT(ISERROR(VLOOKUP(Table5[[#This Row],[Section]],TB_notTB,1,FALSE))),"No",LEFT(Table5[[#This Row],[Section]],3)="ETB","PLS",LEFT(Table5[[#This Row],[Section]],1)="7","PDB",NOT(ISBLANK(Table5[[#This Row],[Section]])),"No")</f>
        <v>No</v>
      </c>
    </row>
    <row r="9421" spans="1:13" x14ac:dyDescent="0.25">
      <c r="A9421" s="126" t="s">
        <v>26534</v>
      </c>
      <c r="B9421" s="126" t="s">
        <v>26535</v>
      </c>
      <c r="C9421" s="126" t="s">
        <v>75</v>
      </c>
      <c r="D9421" s="127">
        <v>0.751</v>
      </c>
      <c r="E9421" s="128">
        <v>393</v>
      </c>
      <c r="F9421" s="128">
        <v>262</v>
      </c>
      <c r="G9421" s="126" t="s">
        <v>26533</v>
      </c>
      <c r="H9421" s="126" t="s">
        <v>20376</v>
      </c>
      <c r="I9421" s="126" t="s">
        <v>26457</v>
      </c>
      <c r="J9421" s="126" t="s">
        <v>26278</v>
      </c>
      <c r="K9421" s="9">
        <f>_xlfn.IFNA(VLOOKUP(Table5[[#This Row],[Section]],SubSill_Tier,2,FALSE),0)</f>
        <v>0</v>
      </c>
      <c r="L9421" s="9" t="str">
        <f t="shared" si="156"/>
        <v/>
      </c>
      <c r="M9421" s="205" t="str" cm="1">
        <f t="array" ref="M9421">_xlfn.IFS(NOT(ISERROR(VLOOKUP(Table5[[#This Row],[Section]],TB_notTB,1,FALSE))),"No",LEFT(Table5[[#This Row],[Section]],3)="ETB","PLS",LEFT(Table5[[#This Row],[Section]],1)="7","PDB",NOT(ISBLANK(Table5[[#This Row],[Section]])),"No")</f>
        <v>No</v>
      </c>
    </row>
    <row r="9422" spans="1:13" x14ac:dyDescent="0.25">
      <c r="A9422" s="126" t="s">
        <v>26536</v>
      </c>
      <c r="B9422" s="126" t="s">
        <v>26537</v>
      </c>
      <c r="C9422" s="126" t="s">
        <v>75</v>
      </c>
      <c r="D9422" s="127">
        <v>0.504</v>
      </c>
      <c r="E9422" s="128">
        <v>278</v>
      </c>
      <c r="F9422" s="128">
        <v>186</v>
      </c>
      <c r="G9422" s="126" t="s">
        <v>26533</v>
      </c>
      <c r="H9422" s="126" t="s">
        <v>20376</v>
      </c>
      <c r="I9422" s="126" t="s">
        <v>26457</v>
      </c>
      <c r="J9422" s="126" t="s">
        <v>26278</v>
      </c>
      <c r="K9422" s="9">
        <f>_xlfn.IFNA(VLOOKUP(Table5[[#This Row],[Section]],SubSill_Tier,2,FALSE),0)</f>
        <v>0</v>
      </c>
      <c r="L9422" s="9" t="str">
        <f t="shared" si="156"/>
        <v/>
      </c>
      <c r="M9422" s="205" t="str" cm="1">
        <f t="array" ref="M9422">_xlfn.IFS(NOT(ISERROR(VLOOKUP(Table5[[#This Row],[Section]],TB_notTB,1,FALSE))),"No",LEFT(Table5[[#This Row],[Section]],3)="ETB","PLS",LEFT(Table5[[#This Row],[Section]],1)="7","PDB",NOT(ISBLANK(Table5[[#This Row],[Section]])),"No")</f>
        <v>No</v>
      </c>
    </row>
    <row r="9423" spans="1:13" x14ac:dyDescent="0.25">
      <c r="A9423" s="126" t="s">
        <v>3838</v>
      </c>
      <c r="B9423" s="126" t="s">
        <v>17222</v>
      </c>
      <c r="C9423" s="126" t="s">
        <v>98</v>
      </c>
      <c r="D9423" s="127">
        <v>1.0620000000000001</v>
      </c>
      <c r="E9423" s="128">
        <v>526</v>
      </c>
      <c r="F9423" s="128">
        <v>100</v>
      </c>
      <c r="G9423" s="126" t="s">
        <v>13736</v>
      </c>
      <c r="H9423" s="126" t="s">
        <v>20148</v>
      </c>
      <c r="I9423" s="126" t="s">
        <v>21073</v>
      </c>
      <c r="J9423" s="126" t="s">
        <v>26232</v>
      </c>
      <c r="K9423" s="9">
        <f>_xlfn.IFNA(VLOOKUP(Table5[[#This Row],[Section]],SubSill_Tier,2,FALSE),0)</f>
        <v>0</v>
      </c>
      <c r="L9423" s="9" t="str">
        <f t="shared" si="156"/>
        <v/>
      </c>
      <c r="M9423" s="205" t="str" cm="1">
        <f t="array" ref="M9423">_xlfn.IFS(NOT(ISERROR(VLOOKUP(Table5[[#This Row],[Section]],TB_notTB,1,FALSE))),"No",LEFT(Table5[[#This Row],[Section]],3)="ETB","PLS",LEFT(Table5[[#This Row],[Section]],1)="7","PDB",NOT(ISBLANK(Table5[[#This Row],[Section]])),"No")</f>
        <v>No</v>
      </c>
    </row>
    <row r="9424" spans="1:13" x14ac:dyDescent="0.25">
      <c r="A9424" s="126" t="s">
        <v>3839</v>
      </c>
      <c r="B9424" s="126" t="s">
        <v>17222</v>
      </c>
      <c r="C9424" s="126" t="s">
        <v>98</v>
      </c>
      <c r="D9424" s="127">
        <v>0.68600000000000005</v>
      </c>
      <c r="E9424" s="128">
        <v>298</v>
      </c>
      <c r="F9424" s="128">
        <v>122</v>
      </c>
      <c r="G9424" s="126" t="s">
        <v>13736</v>
      </c>
      <c r="H9424" s="126" t="s">
        <v>20148</v>
      </c>
      <c r="I9424" s="126" t="s">
        <v>21073</v>
      </c>
      <c r="J9424" s="126" t="s">
        <v>26232</v>
      </c>
      <c r="K9424" s="9">
        <f>_xlfn.IFNA(VLOOKUP(Table5[[#This Row],[Section]],SubSill_Tier,2,FALSE),0)</f>
        <v>0</v>
      </c>
      <c r="L9424" s="9" t="str">
        <f t="shared" si="156"/>
        <v/>
      </c>
      <c r="M9424" s="205" t="str" cm="1">
        <f t="array" ref="M9424">_xlfn.IFS(NOT(ISERROR(VLOOKUP(Table5[[#This Row],[Section]],TB_notTB,1,FALSE))),"No",LEFT(Table5[[#This Row],[Section]],3)="ETB","PLS",LEFT(Table5[[#This Row],[Section]],1)="7","PDB",NOT(ISBLANK(Table5[[#This Row],[Section]])),"No")</f>
        <v>No</v>
      </c>
    </row>
    <row r="9425" spans="1:13" x14ac:dyDescent="0.25">
      <c r="A9425" s="126" t="s">
        <v>26538</v>
      </c>
      <c r="B9425" s="126" t="s">
        <v>26539</v>
      </c>
      <c r="C9425" s="126" t="s">
        <v>75</v>
      </c>
      <c r="D9425" s="127">
        <v>1.458</v>
      </c>
      <c r="E9425" s="128">
        <v>548</v>
      </c>
      <c r="F9425" s="128">
        <v>366</v>
      </c>
      <c r="G9425" s="126" t="s">
        <v>13806</v>
      </c>
      <c r="H9425" s="126" t="s">
        <v>21265</v>
      </c>
      <c r="I9425" s="126" t="s">
        <v>27185</v>
      </c>
      <c r="J9425" s="126" t="s">
        <v>26241</v>
      </c>
      <c r="K9425" s="9">
        <f>_xlfn.IFNA(VLOOKUP(Table5[[#This Row],[Section]],SubSill_Tier,2,FALSE),0)</f>
        <v>0</v>
      </c>
      <c r="L9425" s="9" t="str">
        <f t="shared" si="156"/>
        <v/>
      </c>
      <c r="M9425" s="205" t="str" cm="1">
        <f t="array" ref="M9425">_xlfn.IFS(NOT(ISERROR(VLOOKUP(Table5[[#This Row],[Section]],TB_notTB,1,FALSE))),"No",LEFT(Table5[[#This Row],[Section]],3)="ETB","PLS",LEFT(Table5[[#This Row],[Section]],1)="7","PDB",NOT(ISBLANK(Table5[[#This Row],[Section]])),"No")</f>
        <v>No</v>
      </c>
    </row>
    <row r="9426" spans="1:13" x14ac:dyDescent="0.25">
      <c r="A9426" s="126" t="s">
        <v>3840</v>
      </c>
      <c r="B9426" s="126" t="s">
        <v>17222</v>
      </c>
      <c r="C9426" s="126" t="s">
        <v>98</v>
      </c>
      <c r="D9426" s="127">
        <v>1.2110000000000001</v>
      </c>
      <c r="E9426" s="128">
        <v>568</v>
      </c>
      <c r="F9426" s="128">
        <v>147</v>
      </c>
      <c r="G9426" s="126" t="s">
        <v>13777</v>
      </c>
      <c r="H9426" s="126" t="s">
        <v>20236</v>
      </c>
      <c r="I9426" s="126" t="s">
        <v>20237</v>
      </c>
      <c r="J9426" s="126" t="s">
        <v>26279</v>
      </c>
      <c r="K9426" s="9">
        <f>_xlfn.IFNA(VLOOKUP(Table5[[#This Row],[Section]],SubSill_Tier,2,FALSE),0)</f>
        <v>0</v>
      </c>
      <c r="L9426" s="9" t="str">
        <f t="shared" si="156"/>
        <v/>
      </c>
      <c r="M9426" s="205" t="str" cm="1">
        <f t="array" ref="M9426">_xlfn.IFS(NOT(ISERROR(VLOOKUP(Table5[[#This Row],[Section]],TB_notTB,1,FALSE))),"No",LEFT(Table5[[#This Row],[Section]],3)="ETB","PLS",LEFT(Table5[[#This Row],[Section]],1)="7","PDB",NOT(ISBLANK(Table5[[#This Row],[Section]])),"No")</f>
        <v>No</v>
      </c>
    </row>
    <row r="9427" spans="1:13" x14ac:dyDescent="0.25">
      <c r="A9427" s="126" t="s">
        <v>26540</v>
      </c>
      <c r="B9427" s="126" t="s">
        <v>26541</v>
      </c>
      <c r="C9427" s="126" t="s">
        <v>75</v>
      </c>
      <c r="D9427" s="127">
        <v>1.744</v>
      </c>
      <c r="E9427" s="128">
        <v>655</v>
      </c>
      <c r="F9427" s="128">
        <v>437</v>
      </c>
      <c r="G9427" s="126" t="s">
        <v>13806</v>
      </c>
      <c r="H9427" s="126" t="s">
        <v>21265</v>
      </c>
      <c r="I9427" s="126" t="s">
        <v>27185</v>
      </c>
      <c r="J9427" s="126" t="s">
        <v>26241</v>
      </c>
      <c r="K9427" s="9">
        <f>_xlfn.IFNA(VLOOKUP(Table5[[#This Row],[Section]],SubSill_Tier,2,FALSE),0)</f>
        <v>0</v>
      </c>
      <c r="L9427" s="9" t="str">
        <f t="shared" si="156"/>
        <v/>
      </c>
      <c r="M9427" s="205" t="str" cm="1">
        <f t="array" ref="M9427">_xlfn.IFS(NOT(ISERROR(VLOOKUP(Table5[[#This Row],[Section]],TB_notTB,1,FALSE))),"No",LEFT(Table5[[#This Row],[Section]],3)="ETB","PLS",LEFT(Table5[[#This Row],[Section]],1)="7","PDB",NOT(ISBLANK(Table5[[#This Row],[Section]])),"No")</f>
        <v>No</v>
      </c>
    </row>
    <row r="9428" spans="1:13" x14ac:dyDescent="0.25">
      <c r="A9428" s="126" t="s">
        <v>3841</v>
      </c>
      <c r="B9428" s="126" t="s">
        <v>17222</v>
      </c>
      <c r="C9428" s="126" t="s">
        <v>98</v>
      </c>
      <c r="D9428" s="127">
        <v>0.96</v>
      </c>
      <c r="E9428" s="128">
        <v>404</v>
      </c>
      <c r="F9428" s="128">
        <v>100</v>
      </c>
      <c r="G9428" s="126" t="s">
        <v>13777</v>
      </c>
      <c r="H9428" s="126" t="s">
        <v>20236</v>
      </c>
      <c r="I9428" s="126" t="s">
        <v>20237</v>
      </c>
      <c r="J9428" s="126" t="s">
        <v>26279</v>
      </c>
      <c r="K9428" s="9">
        <f>_xlfn.IFNA(VLOOKUP(Table5[[#This Row],[Section]],SubSill_Tier,2,FALSE),0)</f>
        <v>0</v>
      </c>
      <c r="L9428" s="9" t="str">
        <f t="shared" si="156"/>
        <v/>
      </c>
      <c r="M9428" s="205" t="str" cm="1">
        <f t="array" ref="M9428">_xlfn.IFS(NOT(ISERROR(VLOOKUP(Table5[[#This Row],[Section]],TB_notTB,1,FALSE))),"No",LEFT(Table5[[#This Row],[Section]],3)="ETB","PLS",LEFT(Table5[[#This Row],[Section]],1)="7","PDB",NOT(ISBLANK(Table5[[#This Row],[Section]])),"No")</f>
        <v>No</v>
      </c>
    </row>
    <row r="9429" spans="1:13" x14ac:dyDescent="0.25">
      <c r="A9429" s="126" t="s">
        <v>3842</v>
      </c>
      <c r="B9429" s="126" t="s">
        <v>17222</v>
      </c>
      <c r="C9429" s="126" t="s">
        <v>98</v>
      </c>
      <c r="D9429" s="127">
        <v>1.1599999999999999</v>
      </c>
      <c r="E9429" s="128">
        <v>532</v>
      </c>
      <c r="F9429" s="128">
        <v>182</v>
      </c>
      <c r="G9429" s="126" t="s">
        <v>13777</v>
      </c>
      <c r="H9429" s="126" t="s">
        <v>20236</v>
      </c>
      <c r="I9429" s="126" t="s">
        <v>20237</v>
      </c>
      <c r="J9429" s="126" t="s">
        <v>26279</v>
      </c>
      <c r="K9429" s="9">
        <f>_xlfn.IFNA(VLOOKUP(Table5[[#This Row],[Section]],SubSill_Tier,2,FALSE),0)</f>
        <v>0</v>
      </c>
      <c r="L9429" s="9" t="str">
        <f t="shared" si="156"/>
        <v/>
      </c>
      <c r="M9429" s="205" t="str" cm="1">
        <f t="array" ref="M9429">_xlfn.IFS(NOT(ISERROR(VLOOKUP(Table5[[#This Row],[Section]],TB_notTB,1,FALSE))),"No",LEFT(Table5[[#This Row],[Section]],3)="ETB","PLS",LEFT(Table5[[#This Row],[Section]],1)="7","PDB",NOT(ISBLANK(Table5[[#This Row],[Section]])),"No")</f>
        <v>No</v>
      </c>
    </row>
    <row r="9430" spans="1:13" x14ac:dyDescent="0.25">
      <c r="A9430" s="126" t="s">
        <v>26542</v>
      </c>
      <c r="B9430" s="126" t="s">
        <v>29147</v>
      </c>
      <c r="C9430" s="126" t="s">
        <v>98</v>
      </c>
      <c r="D9430" s="127">
        <v>0.81799999999999995</v>
      </c>
      <c r="E9430" s="128">
        <v>273</v>
      </c>
      <c r="F9430" s="128">
        <v>185</v>
      </c>
      <c r="G9430" s="126" t="s">
        <v>26078</v>
      </c>
      <c r="H9430" s="126" t="s">
        <v>26079</v>
      </c>
      <c r="I9430" s="126" t="s">
        <v>27454</v>
      </c>
      <c r="J9430" s="126" t="s">
        <v>26314</v>
      </c>
      <c r="K9430" s="9">
        <f>_xlfn.IFNA(VLOOKUP(Table5[[#This Row],[Section]],SubSill_Tier,2,FALSE),0)</f>
        <v>0</v>
      </c>
      <c r="L9430" s="9" t="str">
        <f t="shared" si="156"/>
        <v/>
      </c>
      <c r="M9430" s="205" t="str" cm="1">
        <f t="array" ref="M9430">_xlfn.IFS(NOT(ISERROR(VLOOKUP(Table5[[#This Row],[Section]],TB_notTB,1,FALSE))),"No",LEFT(Table5[[#This Row],[Section]],3)="ETB","PLS",LEFT(Table5[[#This Row],[Section]],1)="7","PDB",NOT(ISBLANK(Table5[[#This Row],[Section]])),"No")</f>
        <v>No</v>
      </c>
    </row>
    <row r="9431" spans="1:13" x14ac:dyDescent="0.25">
      <c r="A9431" s="126" t="s">
        <v>3843</v>
      </c>
      <c r="B9431" s="126" t="s">
        <v>17222</v>
      </c>
      <c r="C9431" s="126" t="s">
        <v>98</v>
      </c>
      <c r="D9431" s="127">
        <v>1.091</v>
      </c>
      <c r="E9431" s="128">
        <v>462</v>
      </c>
      <c r="F9431" s="128">
        <v>136</v>
      </c>
      <c r="G9431" s="126" t="s">
        <v>13777</v>
      </c>
      <c r="H9431" s="126" t="s">
        <v>20236</v>
      </c>
      <c r="I9431" s="126" t="s">
        <v>20237</v>
      </c>
      <c r="J9431" s="126" t="s">
        <v>26279</v>
      </c>
      <c r="K9431" s="9">
        <f>_xlfn.IFNA(VLOOKUP(Table5[[#This Row],[Section]],SubSill_Tier,2,FALSE),0)</f>
        <v>0</v>
      </c>
      <c r="L9431" s="9" t="str">
        <f t="shared" si="156"/>
        <v/>
      </c>
      <c r="M9431" s="205" t="str" cm="1">
        <f t="array" ref="M9431">_xlfn.IFS(NOT(ISERROR(VLOOKUP(Table5[[#This Row],[Section]],TB_notTB,1,FALSE))),"No",LEFT(Table5[[#This Row],[Section]],3)="ETB","PLS",LEFT(Table5[[#This Row],[Section]],1)="7","PDB",NOT(ISBLANK(Table5[[#This Row],[Section]])),"No")</f>
        <v>No</v>
      </c>
    </row>
    <row r="9432" spans="1:13" x14ac:dyDescent="0.25">
      <c r="A9432" s="126" t="s">
        <v>26543</v>
      </c>
      <c r="B9432" s="126" t="s">
        <v>26544</v>
      </c>
      <c r="C9432" s="126" t="s">
        <v>75</v>
      </c>
      <c r="D9432" s="127">
        <v>1E-3</v>
      </c>
      <c r="E9432" s="128">
        <v>100</v>
      </c>
      <c r="F9432" s="128">
        <v>100</v>
      </c>
      <c r="G9432" s="126" t="s">
        <v>13719</v>
      </c>
      <c r="H9432" s="126" t="s">
        <v>20128</v>
      </c>
      <c r="I9432" s="126" t="s">
        <v>20129</v>
      </c>
      <c r="J9432" s="126" t="s">
        <v>26235</v>
      </c>
      <c r="K9432" s="9">
        <f>_xlfn.IFNA(VLOOKUP(Table5[[#This Row],[Section]],SubSill_Tier,2,FALSE),0)</f>
        <v>0</v>
      </c>
      <c r="L9432" s="9" t="str">
        <f t="shared" si="156"/>
        <v/>
      </c>
      <c r="M9432" s="205" t="str" cm="1">
        <f t="array" ref="M9432">_xlfn.IFS(NOT(ISERROR(VLOOKUP(Table5[[#This Row],[Section]],TB_notTB,1,FALSE))),"No",LEFT(Table5[[#This Row],[Section]],3)="ETB","PLS",LEFT(Table5[[#This Row],[Section]],1)="7","PDB",NOT(ISBLANK(Table5[[#This Row],[Section]])),"No")</f>
        <v>No</v>
      </c>
    </row>
    <row r="9433" spans="1:13" x14ac:dyDescent="0.25">
      <c r="A9433" s="126" t="s">
        <v>26545</v>
      </c>
      <c r="B9433" s="126" t="s">
        <v>28368</v>
      </c>
      <c r="C9433" s="126" t="s">
        <v>75</v>
      </c>
      <c r="D9433" s="127">
        <v>0.63700000000000001</v>
      </c>
      <c r="E9433" s="128">
        <v>239</v>
      </c>
      <c r="F9433" s="128">
        <v>239</v>
      </c>
      <c r="G9433" s="126" t="s">
        <v>13719</v>
      </c>
      <c r="H9433" s="126" t="s">
        <v>20128</v>
      </c>
      <c r="I9433" s="126" t="s">
        <v>20129</v>
      </c>
      <c r="J9433" s="126" t="s">
        <v>26235</v>
      </c>
      <c r="K9433" s="9">
        <f>_xlfn.IFNA(VLOOKUP(Table5[[#This Row],[Section]],SubSill_Tier,2,FALSE),0)</f>
        <v>0</v>
      </c>
      <c r="L9433" s="9" t="str">
        <f t="shared" si="156"/>
        <v/>
      </c>
      <c r="M9433" s="205" t="str" cm="1">
        <f t="array" ref="M9433">_xlfn.IFS(NOT(ISERROR(VLOOKUP(Table5[[#This Row],[Section]],TB_notTB,1,FALSE))),"No",LEFT(Table5[[#This Row],[Section]],3)="ETB","PLS",LEFT(Table5[[#This Row],[Section]],1)="7","PDB",NOT(ISBLANK(Table5[[#This Row],[Section]])),"No")</f>
        <v>No</v>
      </c>
    </row>
    <row r="9434" spans="1:13" x14ac:dyDescent="0.25">
      <c r="A9434" s="126" t="s">
        <v>26546</v>
      </c>
      <c r="B9434" s="126" t="s">
        <v>26547</v>
      </c>
      <c r="C9434" s="126" t="s">
        <v>75</v>
      </c>
      <c r="D9434" s="127">
        <v>0.33</v>
      </c>
      <c r="E9434" s="128">
        <v>156</v>
      </c>
      <c r="F9434" s="128">
        <v>156</v>
      </c>
      <c r="G9434" s="126" t="s">
        <v>21147</v>
      </c>
      <c r="H9434" s="126" t="s">
        <v>21148</v>
      </c>
      <c r="I9434" s="126" t="s">
        <v>21149</v>
      </c>
      <c r="J9434" s="126" t="s">
        <v>26233</v>
      </c>
      <c r="K9434" s="9">
        <f>_xlfn.IFNA(VLOOKUP(Table5[[#This Row],[Section]],SubSill_Tier,2,FALSE),0)</f>
        <v>0</v>
      </c>
      <c r="L9434" s="9" t="str">
        <f t="shared" si="156"/>
        <v/>
      </c>
      <c r="M9434" s="205" t="str" cm="1">
        <f t="array" ref="M9434">_xlfn.IFS(NOT(ISERROR(VLOOKUP(Table5[[#This Row],[Section]],TB_notTB,1,FALSE))),"No",LEFT(Table5[[#This Row],[Section]],3)="ETB","PLS",LEFT(Table5[[#This Row],[Section]],1)="7","PDB",NOT(ISBLANK(Table5[[#This Row],[Section]])),"No")</f>
        <v>No</v>
      </c>
    </row>
    <row r="9435" spans="1:13" x14ac:dyDescent="0.25">
      <c r="A9435" s="126" t="s">
        <v>3844</v>
      </c>
      <c r="B9435" s="126" t="s">
        <v>3845</v>
      </c>
      <c r="C9435" s="126" t="s">
        <v>75</v>
      </c>
      <c r="D9435" s="127">
        <v>0.49199999999999999</v>
      </c>
      <c r="E9435" s="128">
        <v>217</v>
      </c>
      <c r="F9435" s="128">
        <v>100</v>
      </c>
      <c r="G9435" s="126" t="s">
        <v>13777</v>
      </c>
      <c r="H9435" s="126" t="s">
        <v>20236</v>
      </c>
      <c r="I9435" s="126" t="s">
        <v>20237</v>
      </c>
      <c r="J9435" s="126" t="s">
        <v>26279</v>
      </c>
      <c r="K9435" s="9">
        <f>_xlfn.IFNA(VLOOKUP(Table5[[#This Row],[Section]],SubSill_Tier,2,FALSE),0)</f>
        <v>0</v>
      </c>
      <c r="L9435" s="9" t="str">
        <f t="shared" si="156"/>
        <v/>
      </c>
      <c r="M9435" s="205" t="str" cm="1">
        <f t="array" ref="M9435">_xlfn.IFS(NOT(ISERROR(VLOOKUP(Table5[[#This Row],[Section]],TB_notTB,1,FALSE))),"No",LEFT(Table5[[#This Row],[Section]],3)="ETB","PLS",LEFT(Table5[[#This Row],[Section]],1)="7","PDB",NOT(ISBLANK(Table5[[#This Row],[Section]])),"No")</f>
        <v>No</v>
      </c>
    </row>
    <row r="9436" spans="1:13" x14ac:dyDescent="0.25">
      <c r="A9436" s="126" t="s">
        <v>26548</v>
      </c>
      <c r="B9436" s="126" t="s">
        <v>26547</v>
      </c>
      <c r="C9436" s="126" t="s">
        <v>75</v>
      </c>
      <c r="D9436" s="127">
        <v>0.21299999999999999</v>
      </c>
      <c r="E9436" s="128">
        <v>100</v>
      </c>
      <c r="F9436" s="128">
        <v>100</v>
      </c>
      <c r="G9436" s="126" t="s">
        <v>21147</v>
      </c>
      <c r="H9436" s="126" t="s">
        <v>21148</v>
      </c>
      <c r="I9436" s="126" t="s">
        <v>21149</v>
      </c>
      <c r="J9436" s="126" t="s">
        <v>26233</v>
      </c>
      <c r="K9436" s="9">
        <f>_xlfn.IFNA(VLOOKUP(Table5[[#This Row],[Section]],SubSill_Tier,2,FALSE),0)</f>
        <v>0</v>
      </c>
      <c r="L9436" s="9" t="str">
        <f t="shared" si="156"/>
        <v/>
      </c>
      <c r="M9436" s="205" t="str" cm="1">
        <f t="array" ref="M9436">_xlfn.IFS(NOT(ISERROR(VLOOKUP(Table5[[#This Row],[Section]],TB_notTB,1,FALSE))),"No",LEFT(Table5[[#This Row],[Section]],3)="ETB","PLS",LEFT(Table5[[#This Row],[Section]],1)="7","PDB",NOT(ISBLANK(Table5[[#This Row],[Section]])),"No")</f>
        <v>No</v>
      </c>
    </row>
    <row r="9437" spans="1:13" x14ac:dyDescent="0.25">
      <c r="A9437" s="126" t="s">
        <v>26549</v>
      </c>
      <c r="B9437" s="126" t="s">
        <v>26550</v>
      </c>
      <c r="C9437" s="126" t="s">
        <v>75</v>
      </c>
      <c r="D9437" s="127">
        <v>0.20599999999999999</v>
      </c>
      <c r="E9437" s="128">
        <v>115</v>
      </c>
      <c r="F9437" s="128">
        <v>115</v>
      </c>
      <c r="G9437" s="126" t="s">
        <v>21147</v>
      </c>
      <c r="H9437" s="126" t="s">
        <v>21148</v>
      </c>
      <c r="I9437" s="126" t="s">
        <v>21149</v>
      </c>
      <c r="J9437" s="126" t="s">
        <v>26233</v>
      </c>
      <c r="K9437" s="9">
        <f>_xlfn.IFNA(VLOOKUP(Table5[[#This Row],[Section]],SubSill_Tier,2,FALSE),0)</f>
        <v>0</v>
      </c>
      <c r="L9437" s="9" t="str">
        <f t="shared" si="156"/>
        <v/>
      </c>
      <c r="M9437" s="205" t="str" cm="1">
        <f t="array" ref="M9437">_xlfn.IFS(NOT(ISERROR(VLOOKUP(Table5[[#This Row],[Section]],TB_notTB,1,FALSE))),"No",LEFT(Table5[[#This Row],[Section]],3)="ETB","PLS",LEFT(Table5[[#This Row],[Section]],1)="7","PDB",NOT(ISBLANK(Table5[[#This Row],[Section]])),"No")</f>
        <v>No</v>
      </c>
    </row>
    <row r="9438" spans="1:13" x14ac:dyDescent="0.25">
      <c r="A9438" s="126" t="s">
        <v>26551</v>
      </c>
      <c r="B9438" s="126" t="s">
        <v>26552</v>
      </c>
      <c r="C9438" s="126" t="s">
        <v>75</v>
      </c>
      <c r="D9438" s="127">
        <v>1.264</v>
      </c>
      <c r="E9438" s="128">
        <v>316</v>
      </c>
      <c r="F9438" s="128">
        <v>272</v>
      </c>
      <c r="G9438" s="126" t="s">
        <v>21147</v>
      </c>
      <c r="H9438" s="126" t="s">
        <v>21148</v>
      </c>
      <c r="I9438" s="126" t="s">
        <v>21149</v>
      </c>
      <c r="J9438" s="126" t="s">
        <v>26233</v>
      </c>
      <c r="K9438" s="9">
        <f>_xlfn.IFNA(VLOOKUP(Table5[[#This Row],[Section]],SubSill_Tier,2,FALSE),0)</f>
        <v>0</v>
      </c>
      <c r="L9438" s="9" t="str">
        <f t="shared" si="156"/>
        <v/>
      </c>
      <c r="M9438" s="205" t="str" cm="1">
        <f t="array" ref="M9438">_xlfn.IFS(NOT(ISERROR(VLOOKUP(Table5[[#This Row],[Section]],TB_notTB,1,FALSE))),"No",LEFT(Table5[[#This Row],[Section]],3)="ETB","PLS",LEFT(Table5[[#This Row],[Section]],1)="7","PDB",NOT(ISBLANK(Table5[[#This Row],[Section]])),"No")</f>
        <v>No</v>
      </c>
    </row>
    <row r="9439" spans="1:13" x14ac:dyDescent="0.25">
      <c r="A9439" s="126" t="s">
        <v>26553</v>
      </c>
      <c r="B9439" s="126" t="s">
        <v>26554</v>
      </c>
      <c r="C9439" s="126" t="s">
        <v>75</v>
      </c>
      <c r="D9439" s="127">
        <v>0.16900000000000001</v>
      </c>
      <c r="E9439" s="128">
        <v>106</v>
      </c>
      <c r="F9439" s="128">
        <v>106</v>
      </c>
      <c r="G9439" s="126" t="s">
        <v>13731</v>
      </c>
      <c r="H9439" s="126" t="s">
        <v>21911</v>
      </c>
      <c r="I9439" s="126" t="s">
        <v>21747</v>
      </c>
      <c r="J9439" s="126" t="s">
        <v>26233</v>
      </c>
      <c r="K9439" s="9">
        <f>_xlfn.IFNA(VLOOKUP(Table5[[#This Row],[Section]],SubSill_Tier,2,FALSE),0)</f>
        <v>0</v>
      </c>
      <c r="L9439" s="9" t="str">
        <f t="shared" si="156"/>
        <v/>
      </c>
      <c r="M9439" s="205" t="str" cm="1">
        <f t="array" ref="M9439">_xlfn.IFS(NOT(ISERROR(VLOOKUP(Table5[[#This Row],[Section]],TB_notTB,1,FALSE))),"No",LEFT(Table5[[#This Row],[Section]],3)="ETB","PLS",LEFT(Table5[[#This Row],[Section]],1)="7","PDB",NOT(ISBLANK(Table5[[#This Row],[Section]])),"No")</f>
        <v>No</v>
      </c>
    </row>
    <row r="9440" spans="1:13" x14ac:dyDescent="0.25">
      <c r="A9440" s="126" t="s">
        <v>26555</v>
      </c>
      <c r="B9440" s="126" t="s">
        <v>26556</v>
      </c>
      <c r="C9440" s="126" t="s">
        <v>75</v>
      </c>
      <c r="D9440" s="127">
        <v>1E-3</v>
      </c>
      <c r="E9440" s="128">
        <v>100</v>
      </c>
      <c r="F9440" s="128">
        <v>100</v>
      </c>
      <c r="G9440" s="126" t="s">
        <v>13731</v>
      </c>
      <c r="H9440" s="126" t="s">
        <v>21911</v>
      </c>
      <c r="I9440" s="126" t="s">
        <v>21747</v>
      </c>
      <c r="J9440" s="126" t="s">
        <v>26233</v>
      </c>
      <c r="K9440" s="9">
        <f>_xlfn.IFNA(VLOOKUP(Table5[[#This Row],[Section]],SubSill_Tier,2,FALSE),0)</f>
        <v>0</v>
      </c>
      <c r="L9440" s="9" t="str">
        <f t="shared" si="156"/>
        <v/>
      </c>
      <c r="M9440" s="205" t="str" cm="1">
        <f t="array" ref="M9440">_xlfn.IFS(NOT(ISERROR(VLOOKUP(Table5[[#This Row],[Section]],TB_notTB,1,FALSE))),"No",LEFT(Table5[[#This Row],[Section]],3)="ETB","PLS",LEFT(Table5[[#This Row],[Section]],1)="7","PDB",NOT(ISBLANK(Table5[[#This Row],[Section]])),"No")</f>
        <v>No</v>
      </c>
    </row>
    <row r="9441" spans="1:13" x14ac:dyDescent="0.25">
      <c r="A9441" s="126" t="s">
        <v>26557</v>
      </c>
      <c r="B9441" s="126" t="s">
        <v>26558</v>
      </c>
      <c r="C9441" s="126" t="s">
        <v>75</v>
      </c>
      <c r="D9441" s="127">
        <v>1E-3</v>
      </c>
      <c r="E9441" s="128">
        <v>100</v>
      </c>
      <c r="F9441" s="128">
        <v>100</v>
      </c>
      <c r="G9441" s="126" t="s">
        <v>13715</v>
      </c>
      <c r="H9441" s="126" t="s">
        <v>20123</v>
      </c>
      <c r="I9441" s="126" t="s">
        <v>21058</v>
      </c>
      <c r="J9441" s="126" t="s">
        <v>26235</v>
      </c>
      <c r="K9441" s="9">
        <f>_xlfn.IFNA(VLOOKUP(Table5[[#This Row],[Section]],SubSill_Tier,2,FALSE),0)</f>
        <v>0</v>
      </c>
      <c r="L9441" s="9" t="str">
        <f t="shared" si="156"/>
        <v/>
      </c>
      <c r="M9441" s="205" t="str" cm="1">
        <f t="array" ref="M9441">_xlfn.IFS(NOT(ISERROR(VLOOKUP(Table5[[#This Row],[Section]],TB_notTB,1,FALSE))),"No",LEFT(Table5[[#This Row],[Section]],3)="ETB","PLS",LEFT(Table5[[#This Row],[Section]],1)="7","PDB",NOT(ISBLANK(Table5[[#This Row],[Section]])),"No")</f>
        <v>No</v>
      </c>
    </row>
    <row r="9442" spans="1:13" x14ac:dyDescent="0.25">
      <c r="A9442" s="126" t="s">
        <v>26559</v>
      </c>
      <c r="B9442" s="126" t="s">
        <v>28369</v>
      </c>
      <c r="C9442" s="126" t="s">
        <v>75</v>
      </c>
      <c r="D9442" s="127">
        <v>0.17199999999999999</v>
      </c>
      <c r="E9442" s="128">
        <v>82</v>
      </c>
      <c r="F9442" s="128">
        <v>100</v>
      </c>
      <c r="G9442" s="126" t="s">
        <v>13715</v>
      </c>
      <c r="H9442" s="126" t="s">
        <v>20123</v>
      </c>
      <c r="I9442" s="126" t="s">
        <v>21058</v>
      </c>
      <c r="J9442" s="126" t="s">
        <v>26235</v>
      </c>
      <c r="K9442" s="9">
        <f>_xlfn.IFNA(VLOOKUP(Table5[[#This Row],[Section]],SubSill_Tier,2,FALSE),0)</f>
        <v>0</v>
      </c>
      <c r="L9442" s="9" t="str">
        <f t="shared" si="156"/>
        <v/>
      </c>
      <c r="M9442" s="205" t="str" cm="1">
        <f t="array" ref="M9442">_xlfn.IFS(NOT(ISERROR(VLOOKUP(Table5[[#This Row],[Section]],TB_notTB,1,FALSE))),"No",LEFT(Table5[[#This Row],[Section]],3)="ETB","PLS",LEFT(Table5[[#This Row],[Section]],1)="7","PDB",NOT(ISBLANK(Table5[[#This Row],[Section]])),"No")</f>
        <v>No</v>
      </c>
    </row>
    <row r="9443" spans="1:13" x14ac:dyDescent="0.25">
      <c r="A9443" s="126" t="s">
        <v>3846</v>
      </c>
      <c r="B9443" s="126" t="s">
        <v>17222</v>
      </c>
      <c r="C9443" s="126" t="s">
        <v>98</v>
      </c>
      <c r="D9443" s="127">
        <v>0.30099999999999999</v>
      </c>
      <c r="E9443" s="128">
        <v>149</v>
      </c>
      <c r="F9443" s="128">
        <v>100</v>
      </c>
      <c r="G9443" s="126" t="s">
        <v>13777</v>
      </c>
      <c r="H9443" s="126" t="s">
        <v>20236</v>
      </c>
      <c r="I9443" s="126" t="s">
        <v>20237</v>
      </c>
      <c r="J9443" s="126" t="s">
        <v>26279</v>
      </c>
      <c r="K9443" s="9">
        <f>_xlfn.IFNA(VLOOKUP(Table5[[#This Row],[Section]],SubSill_Tier,2,FALSE),0)</f>
        <v>0</v>
      </c>
      <c r="L9443" s="9" t="str">
        <f t="shared" si="156"/>
        <v/>
      </c>
      <c r="M9443" s="205" t="str" cm="1">
        <f t="array" ref="M9443">_xlfn.IFS(NOT(ISERROR(VLOOKUP(Table5[[#This Row],[Section]],TB_notTB,1,FALSE))),"No",LEFT(Table5[[#This Row],[Section]],3)="ETB","PLS",LEFT(Table5[[#This Row],[Section]],1)="7","PDB",NOT(ISBLANK(Table5[[#This Row],[Section]])),"No")</f>
        <v>No</v>
      </c>
    </row>
    <row r="9444" spans="1:13" x14ac:dyDescent="0.25">
      <c r="A9444" s="126" t="s">
        <v>26560</v>
      </c>
      <c r="B9444" s="126" t="s">
        <v>28370</v>
      </c>
      <c r="C9444" s="126" t="s">
        <v>75</v>
      </c>
      <c r="D9444" s="127">
        <v>0.86399999999999999</v>
      </c>
      <c r="E9444" s="128">
        <v>95000</v>
      </c>
      <c r="F9444" s="128">
        <v>100</v>
      </c>
      <c r="G9444" s="126" t="s">
        <v>13715</v>
      </c>
      <c r="H9444" s="126" t="s">
        <v>20123</v>
      </c>
      <c r="I9444" s="126" t="s">
        <v>21058</v>
      </c>
      <c r="J9444" s="126" t="s">
        <v>26235</v>
      </c>
      <c r="K9444" s="9">
        <f>_xlfn.IFNA(VLOOKUP(Table5[[#This Row],[Section]],SubSill_Tier,2,FALSE),0)</f>
        <v>0</v>
      </c>
      <c r="L9444" s="9" t="str">
        <f t="shared" si="156"/>
        <v>Wall</v>
      </c>
      <c r="M9444" s="205" t="str" cm="1">
        <f t="array" ref="M9444">_xlfn.IFS(NOT(ISERROR(VLOOKUP(Table5[[#This Row],[Section]],TB_notTB,1,FALSE))),"No",LEFT(Table5[[#This Row],[Section]],3)="ETB","PLS",LEFT(Table5[[#This Row],[Section]],1)="7","PDB",NOT(ISBLANK(Table5[[#This Row],[Section]])),"No")</f>
        <v>No</v>
      </c>
    </row>
    <row r="9445" spans="1:13" x14ac:dyDescent="0.25">
      <c r="A9445" s="126" t="s">
        <v>26561</v>
      </c>
      <c r="B9445" s="126" t="s">
        <v>26893</v>
      </c>
      <c r="C9445" s="126" t="s">
        <v>75</v>
      </c>
      <c r="D9445" s="127">
        <v>0.91700000000000004</v>
      </c>
      <c r="E9445" s="128">
        <v>222</v>
      </c>
      <c r="F9445" s="128">
        <v>222</v>
      </c>
      <c r="G9445" s="126" t="s">
        <v>13731</v>
      </c>
      <c r="H9445" s="126" t="s">
        <v>21911</v>
      </c>
      <c r="I9445" s="126" t="s">
        <v>21747</v>
      </c>
      <c r="J9445" s="126" t="s">
        <v>26233</v>
      </c>
      <c r="K9445" s="9">
        <f>_xlfn.IFNA(VLOOKUP(Table5[[#This Row],[Section]],SubSill_Tier,2,FALSE),0)</f>
        <v>0</v>
      </c>
      <c r="L9445" s="9" t="str">
        <f t="shared" si="156"/>
        <v/>
      </c>
      <c r="M9445" s="205" t="str" cm="1">
        <f t="array" ref="M9445">_xlfn.IFS(NOT(ISERROR(VLOOKUP(Table5[[#This Row],[Section]],TB_notTB,1,FALSE))),"No",LEFT(Table5[[#This Row],[Section]],3)="ETB","PLS",LEFT(Table5[[#This Row],[Section]],1)="7","PDB",NOT(ISBLANK(Table5[[#This Row],[Section]])),"No")</f>
        <v>No</v>
      </c>
    </row>
    <row r="9446" spans="1:13" x14ac:dyDescent="0.25">
      <c r="A9446" s="126" t="s">
        <v>26562</v>
      </c>
      <c r="B9446" s="126" t="s">
        <v>26563</v>
      </c>
      <c r="C9446" s="126" t="s">
        <v>75</v>
      </c>
      <c r="D9446" s="127">
        <v>1E-3</v>
      </c>
      <c r="E9446" s="128">
        <v>100</v>
      </c>
      <c r="F9446" s="128">
        <v>100</v>
      </c>
      <c r="G9446" s="126" t="s">
        <v>13740</v>
      </c>
      <c r="H9446" s="126" t="s">
        <v>20124</v>
      </c>
      <c r="I9446" s="126" t="s">
        <v>21059</v>
      </c>
      <c r="J9446" s="126" t="s">
        <v>26235</v>
      </c>
      <c r="K9446" s="9">
        <f>_xlfn.IFNA(VLOOKUP(Table5[[#This Row],[Section]],SubSill_Tier,2,FALSE),0)</f>
        <v>0</v>
      </c>
      <c r="L9446" s="9" t="str">
        <f t="shared" si="156"/>
        <v/>
      </c>
      <c r="M9446" s="205" t="str" cm="1">
        <f t="array" ref="M9446">_xlfn.IFS(NOT(ISERROR(VLOOKUP(Table5[[#This Row],[Section]],TB_notTB,1,FALSE))),"No",LEFT(Table5[[#This Row],[Section]],3)="ETB","PLS",LEFT(Table5[[#This Row],[Section]],1)="7","PDB",NOT(ISBLANK(Table5[[#This Row],[Section]])),"No")</f>
        <v>No</v>
      </c>
    </row>
    <row r="9447" spans="1:13" x14ac:dyDescent="0.25">
      <c r="A9447" s="126" t="s">
        <v>26564</v>
      </c>
      <c r="B9447" s="126" t="s">
        <v>28371</v>
      </c>
      <c r="C9447" s="126" t="s">
        <v>75</v>
      </c>
      <c r="D9447" s="127">
        <v>0.63700000000000001</v>
      </c>
      <c r="E9447" s="128">
        <v>125</v>
      </c>
      <c r="F9447" s="128">
        <v>125</v>
      </c>
      <c r="G9447" s="126" t="s">
        <v>13725</v>
      </c>
      <c r="H9447" s="126" t="s">
        <v>20134</v>
      </c>
      <c r="I9447" s="126" t="s">
        <v>20135</v>
      </c>
      <c r="J9447" s="126" t="s">
        <v>26235</v>
      </c>
      <c r="K9447" s="9">
        <f>_xlfn.IFNA(VLOOKUP(Table5[[#This Row],[Section]],SubSill_Tier,2,FALSE),0)</f>
        <v>0</v>
      </c>
      <c r="L9447" s="9" t="str">
        <f t="shared" si="156"/>
        <v/>
      </c>
      <c r="M9447" s="205" t="str" cm="1">
        <f t="array" ref="M9447">_xlfn.IFS(NOT(ISERROR(VLOOKUP(Table5[[#This Row],[Section]],TB_notTB,1,FALSE))),"No",LEFT(Table5[[#This Row],[Section]],3)="ETB","PLS",LEFT(Table5[[#This Row],[Section]],1)="7","PDB",NOT(ISBLANK(Table5[[#This Row],[Section]])),"No")</f>
        <v>No</v>
      </c>
    </row>
    <row r="9448" spans="1:13" x14ac:dyDescent="0.25">
      <c r="A9448" s="126" t="s">
        <v>26565</v>
      </c>
      <c r="B9448" s="126" t="s">
        <v>28372</v>
      </c>
      <c r="C9448" s="126" t="s">
        <v>75</v>
      </c>
      <c r="D9448" s="127">
        <v>0.66100000000000003</v>
      </c>
      <c r="E9448" s="128">
        <v>119</v>
      </c>
      <c r="F9448" s="128">
        <v>119</v>
      </c>
      <c r="G9448" s="126" t="s">
        <v>13725</v>
      </c>
      <c r="H9448" s="126" t="s">
        <v>20134</v>
      </c>
      <c r="I9448" s="126" t="s">
        <v>20135</v>
      </c>
      <c r="J9448" s="126" t="s">
        <v>26235</v>
      </c>
      <c r="K9448" s="9">
        <f>_xlfn.IFNA(VLOOKUP(Table5[[#This Row],[Section]],SubSill_Tier,2,FALSE),0)</f>
        <v>0</v>
      </c>
      <c r="L9448" s="9" t="str">
        <f t="shared" si="156"/>
        <v/>
      </c>
      <c r="M9448" s="205" t="str" cm="1">
        <f t="array" ref="M9448">_xlfn.IFS(NOT(ISERROR(VLOOKUP(Table5[[#This Row],[Section]],TB_notTB,1,FALSE))),"No",LEFT(Table5[[#This Row],[Section]],3)="ETB","PLS",LEFT(Table5[[#This Row],[Section]],1)="7","PDB",NOT(ISBLANK(Table5[[#This Row],[Section]])),"No")</f>
        <v>No</v>
      </c>
    </row>
    <row r="9449" spans="1:13" x14ac:dyDescent="0.25">
      <c r="A9449" s="126" t="s">
        <v>26566</v>
      </c>
      <c r="B9449" s="126" t="s">
        <v>28373</v>
      </c>
      <c r="C9449" s="126" t="s">
        <v>75</v>
      </c>
      <c r="D9449" s="127">
        <v>1.1359999999999999</v>
      </c>
      <c r="E9449" s="128">
        <v>199</v>
      </c>
      <c r="F9449" s="128">
        <v>199</v>
      </c>
      <c r="G9449" s="126" t="s">
        <v>13725</v>
      </c>
      <c r="H9449" s="126" t="s">
        <v>20134</v>
      </c>
      <c r="I9449" s="126" t="s">
        <v>20135</v>
      </c>
      <c r="J9449" s="126" t="s">
        <v>26235</v>
      </c>
      <c r="K9449" s="9">
        <f>_xlfn.IFNA(VLOOKUP(Table5[[#This Row],[Section]],SubSill_Tier,2,FALSE),0)</f>
        <v>0</v>
      </c>
      <c r="L9449" s="9" t="str">
        <f t="shared" si="156"/>
        <v/>
      </c>
      <c r="M9449" s="205" t="str" cm="1">
        <f t="array" ref="M9449">_xlfn.IFS(NOT(ISERROR(VLOOKUP(Table5[[#This Row],[Section]],TB_notTB,1,FALSE))),"No",LEFT(Table5[[#This Row],[Section]],3)="ETB","PLS",LEFT(Table5[[#This Row],[Section]],1)="7","PDB",NOT(ISBLANK(Table5[[#This Row],[Section]])),"No")</f>
        <v>No</v>
      </c>
    </row>
    <row r="9450" spans="1:13" x14ac:dyDescent="0.25">
      <c r="A9450" s="126" t="s">
        <v>26567</v>
      </c>
      <c r="B9450" s="126" t="s">
        <v>28374</v>
      </c>
      <c r="C9450" s="126" t="s">
        <v>75</v>
      </c>
      <c r="D9450" s="127">
        <v>1.6359999999999999</v>
      </c>
      <c r="E9450" s="128">
        <v>211</v>
      </c>
      <c r="F9450" s="128">
        <v>211</v>
      </c>
      <c r="G9450" s="126" t="s">
        <v>13725</v>
      </c>
      <c r="H9450" s="126" t="s">
        <v>20134</v>
      </c>
      <c r="I9450" s="126" t="s">
        <v>20135</v>
      </c>
      <c r="J9450" s="126" t="s">
        <v>26235</v>
      </c>
      <c r="K9450" s="9">
        <f>_xlfn.IFNA(VLOOKUP(Table5[[#This Row],[Section]],SubSill_Tier,2,FALSE),0)</f>
        <v>0</v>
      </c>
      <c r="L9450" s="9" t="str">
        <f t="shared" si="156"/>
        <v/>
      </c>
      <c r="M9450" s="205" t="str" cm="1">
        <f t="array" ref="M9450">_xlfn.IFS(NOT(ISERROR(VLOOKUP(Table5[[#This Row],[Section]],TB_notTB,1,FALSE))),"No",LEFT(Table5[[#This Row],[Section]],3)="ETB","PLS",LEFT(Table5[[#This Row],[Section]],1)="7","PDB",NOT(ISBLANK(Table5[[#This Row],[Section]])),"No")</f>
        <v>No</v>
      </c>
    </row>
    <row r="9451" spans="1:13" x14ac:dyDescent="0.25">
      <c r="A9451" s="126" t="s">
        <v>26568</v>
      </c>
      <c r="B9451" s="126" t="s">
        <v>26569</v>
      </c>
      <c r="C9451" s="126" t="s">
        <v>75</v>
      </c>
      <c r="D9451" s="127">
        <v>1E-3</v>
      </c>
      <c r="E9451" s="128">
        <v>100</v>
      </c>
      <c r="F9451" s="128">
        <v>100</v>
      </c>
      <c r="G9451" s="126" t="s">
        <v>13731</v>
      </c>
      <c r="H9451" s="126" t="s">
        <v>21911</v>
      </c>
      <c r="I9451" s="126" t="s">
        <v>21747</v>
      </c>
      <c r="J9451" s="126" t="s">
        <v>26233</v>
      </c>
      <c r="K9451" s="9">
        <f>_xlfn.IFNA(VLOOKUP(Table5[[#This Row],[Section]],SubSill_Tier,2,FALSE),0)</f>
        <v>0</v>
      </c>
      <c r="L9451" s="9" t="str">
        <f t="shared" si="156"/>
        <v/>
      </c>
      <c r="M9451" s="205" t="str" cm="1">
        <f t="array" ref="M9451">_xlfn.IFS(NOT(ISERROR(VLOOKUP(Table5[[#This Row],[Section]],TB_notTB,1,FALSE))),"No",LEFT(Table5[[#This Row],[Section]],3)="ETB","PLS",LEFT(Table5[[#This Row],[Section]],1)="7","PDB",NOT(ISBLANK(Table5[[#This Row],[Section]])),"No")</f>
        <v>No</v>
      </c>
    </row>
    <row r="9452" spans="1:13" x14ac:dyDescent="0.25">
      <c r="A9452" s="126" t="s">
        <v>26570</v>
      </c>
      <c r="B9452" s="126" t="s">
        <v>26571</v>
      </c>
      <c r="C9452" s="126" t="s">
        <v>75</v>
      </c>
      <c r="D9452" s="127">
        <v>0.33100000000000002</v>
      </c>
      <c r="E9452" s="128">
        <v>165</v>
      </c>
      <c r="F9452" s="128">
        <v>165</v>
      </c>
      <c r="G9452" s="126" t="s">
        <v>13731</v>
      </c>
      <c r="H9452" s="126" t="s">
        <v>21911</v>
      </c>
      <c r="I9452" s="126" t="s">
        <v>21747</v>
      </c>
      <c r="J9452" s="126" t="s">
        <v>26233</v>
      </c>
      <c r="K9452" s="9">
        <f>_xlfn.IFNA(VLOOKUP(Table5[[#This Row],[Section]],SubSill_Tier,2,FALSE),0)</f>
        <v>0</v>
      </c>
      <c r="L9452" s="9" t="str">
        <f t="shared" si="156"/>
        <v/>
      </c>
      <c r="M9452" s="205" t="str" cm="1">
        <f t="array" ref="M9452">_xlfn.IFS(NOT(ISERROR(VLOOKUP(Table5[[#This Row],[Section]],TB_notTB,1,FALSE))),"No",LEFT(Table5[[#This Row],[Section]],3)="ETB","PLS",LEFT(Table5[[#This Row],[Section]],1)="7","PDB",NOT(ISBLANK(Table5[[#This Row],[Section]])),"No")</f>
        <v>No</v>
      </c>
    </row>
    <row r="9453" spans="1:13" x14ac:dyDescent="0.25">
      <c r="A9453" s="126" t="s">
        <v>26572</v>
      </c>
      <c r="B9453" s="126" t="s">
        <v>26573</v>
      </c>
      <c r="C9453" s="126" t="s">
        <v>75</v>
      </c>
      <c r="D9453" s="127">
        <v>1E-3</v>
      </c>
      <c r="E9453" s="128">
        <v>100</v>
      </c>
      <c r="F9453" s="128">
        <v>100</v>
      </c>
      <c r="G9453" s="126" t="s">
        <v>13731</v>
      </c>
      <c r="H9453" s="126" t="s">
        <v>21911</v>
      </c>
      <c r="I9453" s="126" t="s">
        <v>21747</v>
      </c>
      <c r="J9453" s="126" t="s">
        <v>26233</v>
      </c>
      <c r="K9453" s="9">
        <f>_xlfn.IFNA(VLOOKUP(Table5[[#This Row],[Section]],SubSill_Tier,2,FALSE),0)</f>
        <v>0</v>
      </c>
      <c r="L9453" s="9" t="str">
        <f t="shared" si="156"/>
        <v/>
      </c>
      <c r="M9453" s="205" t="str" cm="1">
        <f t="array" ref="M9453">_xlfn.IFS(NOT(ISERROR(VLOOKUP(Table5[[#This Row],[Section]],TB_notTB,1,FALSE))),"No",LEFT(Table5[[#This Row],[Section]],3)="ETB","PLS",LEFT(Table5[[#This Row],[Section]],1)="7","PDB",NOT(ISBLANK(Table5[[#This Row],[Section]])),"No")</f>
        <v>No</v>
      </c>
    </row>
    <row r="9454" spans="1:13" x14ac:dyDescent="0.25">
      <c r="A9454" s="126" t="s">
        <v>26574</v>
      </c>
      <c r="B9454" s="126" t="s">
        <v>26575</v>
      </c>
      <c r="C9454" s="126" t="s">
        <v>75</v>
      </c>
      <c r="D9454" s="127">
        <v>1E-3</v>
      </c>
      <c r="E9454" s="128">
        <v>100</v>
      </c>
      <c r="F9454" s="128">
        <v>100</v>
      </c>
      <c r="G9454" s="126" t="s">
        <v>13731</v>
      </c>
      <c r="H9454" s="126" t="s">
        <v>21911</v>
      </c>
      <c r="I9454" s="126" t="s">
        <v>21747</v>
      </c>
      <c r="J9454" s="126" t="s">
        <v>26233</v>
      </c>
      <c r="K9454" s="9">
        <f>_xlfn.IFNA(VLOOKUP(Table5[[#This Row],[Section]],SubSill_Tier,2,FALSE),0)</f>
        <v>0</v>
      </c>
      <c r="L9454" s="9" t="str">
        <f t="shared" si="156"/>
        <v/>
      </c>
      <c r="M9454" s="205" t="str" cm="1">
        <f t="array" ref="M9454">_xlfn.IFS(NOT(ISERROR(VLOOKUP(Table5[[#This Row],[Section]],TB_notTB,1,FALSE))),"No",LEFT(Table5[[#This Row],[Section]],3)="ETB","PLS",LEFT(Table5[[#This Row],[Section]],1)="7","PDB",NOT(ISBLANK(Table5[[#This Row],[Section]])),"No")</f>
        <v>No</v>
      </c>
    </row>
    <row r="9455" spans="1:13" x14ac:dyDescent="0.25">
      <c r="A9455" s="126" t="s">
        <v>26576</v>
      </c>
      <c r="B9455" s="126" t="s">
        <v>26577</v>
      </c>
      <c r="C9455" s="126" t="s">
        <v>75</v>
      </c>
      <c r="D9455" s="127">
        <v>0.60499999999999998</v>
      </c>
      <c r="E9455" s="128">
        <v>155</v>
      </c>
      <c r="F9455" s="128">
        <v>155</v>
      </c>
      <c r="G9455" s="126" t="s">
        <v>13731</v>
      </c>
      <c r="H9455" s="126" t="s">
        <v>21911</v>
      </c>
      <c r="I9455" s="126" t="s">
        <v>21747</v>
      </c>
      <c r="J9455" s="126" t="s">
        <v>26233</v>
      </c>
      <c r="K9455" s="9">
        <f>_xlfn.IFNA(VLOOKUP(Table5[[#This Row],[Section]],SubSill_Tier,2,FALSE),0)</f>
        <v>0</v>
      </c>
      <c r="L9455" s="9" t="str">
        <f t="shared" si="156"/>
        <v/>
      </c>
      <c r="M9455" s="205" t="str" cm="1">
        <f t="array" ref="M9455">_xlfn.IFS(NOT(ISERROR(VLOOKUP(Table5[[#This Row],[Section]],TB_notTB,1,FALSE))),"No",LEFT(Table5[[#This Row],[Section]],3)="ETB","PLS",LEFT(Table5[[#This Row],[Section]],1)="7","PDB",NOT(ISBLANK(Table5[[#This Row],[Section]])),"No")</f>
        <v>No</v>
      </c>
    </row>
    <row r="9456" spans="1:13" x14ac:dyDescent="0.25">
      <c r="A9456" s="126" t="s">
        <v>26578</v>
      </c>
      <c r="B9456" s="126" t="s">
        <v>26579</v>
      </c>
      <c r="C9456" s="126" t="s">
        <v>75</v>
      </c>
      <c r="D9456" s="127">
        <v>1E-3</v>
      </c>
      <c r="E9456" s="128">
        <v>100</v>
      </c>
      <c r="F9456" s="128">
        <v>100</v>
      </c>
      <c r="G9456" s="126" t="s">
        <v>13731</v>
      </c>
      <c r="H9456" s="126" t="s">
        <v>21911</v>
      </c>
      <c r="I9456" s="126" t="s">
        <v>21747</v>
      </c>
      <c r="J9456" s="126" t="s">
        <v>26233</v>
      </c>
      <c r="K9456" s="9">
        <f>_xlfn.IFNA(VLOOKUP(Table5[[#This Row],[Section]],SubSill_Tier,2,FALSE),0)</f>
        <v>0</v>
      </c>
      <c r="L9456" s="9" t="str">
        <f t="shared" si="156"/>
        <v/>
      </c>
      <c r="M9456" s="205" t="str" cm="1">
        <f t="array" ref="M9456">_xlfn.IFS(NOT(ISERROR(VLOOKUP(Table5[[#This Row],[Section]],TB_notTB,1,FALSE))),"No",LEFT(Table5[[#This Row],[Section]],3)="ETB","PLS",LEFT(Table5[[#This Row],[Section]],1)="7","PDB",NOT(ISBLANK(Table5[[#This Row],[Section]])),"No")</f>
        <v>No</v>
      </c>
    </row>
    <row r="9457" spans="1:13" x14ac:dyDescent="0.25">
      <c r="A9457" s="126" t="s">
        <v>26580</v>
      </c>
      <c r="B9457" s="126" t="s">
        <v>26581</v>
      </c>
      <c r="C9457" s="126" t="s">
        <v>75</v>
      </c>
      <c r="D9457" s="127">
        <v>1E-3</v>
      </c>
      <c r="E9457" s="128">
        <v>100</v>
      </c>
      <c r="F9457" s="128">
        <v>100</v>
      </c>
      <c r="G9457" s="126" t="s">
        <v>13731</v>
      </c>
      <c r="H9457" s="126" t="s">
        <v>21911</v>
      </c>
      <c r="I9457" s="126" t="s">
        <v>21747</v>
      </c>
      <c r="J9457" s="126" t="s">
        <v>26233</v>
      </c>
      <c r="K9457" s="9">
        <f>_xlfn.IFNA(VLOOKUP(Table5[[#This Row],[Section]],SubSill_Tier,2,FALSE),0)</f>
        <v>0</v>
      </c>
      <c r="L9457" s="9" t="str">
        <f t="shared" si="156"/>
        <v/>
      </c>
      <c r="M9457" s="205" t="str" cm="1">
        <f t="array" ref="M9457">_xlfn.IFS(NOT(ISERROR(VLOOKUP(Table5[[#This Row],[Section]],TB_notTB,1,FALSE))),"No",LEFT(Table5[[#This Row],[Section]],3)="ETB","PLS",LEFT(Table5[[#This Row],[Section]],1)="7","PDB",NOT(ISBLANK(Table5[[#This Row],[Section]])),"No")</f>
        <v>No</v>
      </c>
    </row>
    <row r="9458" spans="1:13" x14ac:dyDescent="0.25">
      <c r="A9458" s="126" t="s">
        <v>26582</v>
      </c>
      <c r="B9458" s="126" t="s">
        <v>26583</v>
      </c>
      <c r="C9458" s="126" t="s">
        <v>75</v>
      </c>
      <c r="D9458" s="127">
        <v>1E-3</v>
      </c>
      <c r="E9458" s="128">
        <v>100</v>
      </c>
      <c r="F9458" s="128">
        <v>100</v>
      </c>
      <c r="G9458" s="126" t="s">
        <v>13731</v>
      </c>
      <c r="H9458" s="126" t="s">
        <v>21911</v>
      </c>
      <c r="I9458" s="126" t="s">
        <v>21747</v>
      </c>
      <c r="J9458" s="126" t="s">
        <v>26233</v>
      </c>
      <c r="K9458" s="9">
        <f>_xlfn.IFNA(VLOOKUP(Table5[[#This Row],[Section]],SubSill_Tier,2,FALSE),0)</f>
        <v>0</v>
      </c>
      <c r="L9458" s="9" t="str">
        <f t="shared" si="156"/>
        <v/>
      </c>
      <c r="M9458" s="205" t="str" cm="1">
        <f t="array" ref="M9458">_xlfn.IFS(NOT(ISERROR(VLOOKUP(Table5[[#This Row],[Section]],TB_notTB,1,FALSE))),"No",LEFT(Table5[[#This Row],[Section]],3)="ETB","PLS",LEFT(Table5[[#This Row],[Section]],1)="7","PDB",NOT(ISBLANK(Table5[[#This Row],[Section]])),"No")</f>
        <v>No</v>
      </c>
    </row>
    <row r="9459" spans="1:13" x14ac:dyDescent="0.25">
      <c r="A9459" s="126" t="s">
        <v>26584</v>
      </c>
      <c r="B9459" s="126" t="s">
        <v>28375</v>
      </c>
      <c r="C9459" s="126" t="s">
        <v>75</v>
      </c>
      <c r="D9459" s="127">
        <v>1.595</v>
      </c>
      <c r="E9459" s="128">
        <v>399</v>
      </c>
      <c r="F9459" s="128">
        <v>399</v>
      </c>
      <c r="G9459" s="126" t="s">
        <v>13719</v>
      </c>
      <c r="H9459" s="126" t="s">
        <v>20128</v>
      </c>
      <c r="I9459" s="126" t="s">
        <v>20129</v>
      </c>
      <c r="J9459" s="126" t="s">
        <v>26235</v>
      </c>
      <c r="K9459" s="9">
        <f>_xlfn.IFNA(VLOOKUP(Table5[[#This Row],[Section]],SubSill_Tier,2,FALSE),0)</f>
        <v>0</v>
      </c>
      <c r="L9459" s="9" t="str">
        <f t="shared" si="156"/>
        <v/>
      </c>
      <c r="M9459" s="205" t="str" cm="1">
        <f t="array" ref="M9459">_xlfn.IFS(NOT(ISERROR(VLOOKUP(Table5[[#This Row],[Section]],TB_notTB,1,FALSE))),"No",LEFT(Table5[[#This Row],[Section]],3)="ETB","PLS",LEFT(Table5[[#This Row],[Section]],1)="7","PDB",NOT(ISBLANK(Table5[[#This Row],[Section]])),"No")</f>
        <v>No</v>
      </c>
    </row>
    <row r="9460" spans="1:13" x14ac:dyDescent="0.25">
      <c r="A9460" s="126" t="s">
        <v>26585</v>
      </c>
      <c r="B9460" s="126" t="s">
        <v>26586</v>
      </c>
      <c r="C9460" s="126" t="s">
        <v>75</v>
      </c>
      <c r="D9460" s="127">
        <v>0.59299999999999997</v>
      </c>
      <c r="E9460" s="128">
        <v>246</v>
      </c>
      <c r="F9460" s="128">
        <v>246</v>
      </c>
      <c r="G9460" s="126" t="s">
        <v>13731</v>
      </c>
      <c r="H9460" s="126" t="s">
        <v>21911</v>
      </c>
      <c r="I9460" s="126" t="s">
        <v>21747</v>
      </c>
      <c r="J9460" s="126" t="s">
        <v>26233</v>
      </c>
      <c r="K9460" s="9">
        <f>_xlfn.IFNA(VLOOKUP(Table5[[#This Row],[Section]],SubSill_Tier,2,FALSE),0)</f>
        <v>0</v>
      </c>
      <c r="L9460" s="9" t="str">
        <f t="shared" si="156"/>
        <v/>
      </c>
      <c r="M9460" s="205" t="str" cm="1">
        <f t="array" ref="M9460">_xlfn.IFS(NOT(ISERROR(VLOOKUP(Table5[[#This Row],[Section]],TB_notTB,1,FALSE))),"No",LEFT(Table5[[#This Row],[Section]],3)="ETB","PLS",LEFT(Table5[[#This Row],[Section]],1)="7","PDB",NOT(ISBLANK(Table5[[#This Row],[Section]])),"No")</f>
        <v>No</v>
      </c>
    </row>
    <row r="9461" spans="1:13" x14ac:dyDescent="0.25">
      <c r="A9461" s="126" t="s">
        <v>3847</v>
      </c>
      <c r="B9461" s="126" t="s">
        <v>17222</v>
      </c>
      <c r="C9461" s="126" t="s">
        <v>98</v>
      </c>
      <c r="D9461" s="127">
        <v>0.71</v>
      </c>
      <c r="E9461" s="128">
        <v>327</v>
      </c>
      <c r="F9461" s="128">
        <v>327</v>
      </c>
      <c r="G9461" s="126" t="s">
        <v>13736</v>
      </c>
      <c r="H9461" s="126" t="s">
        <v>20148</v>
      </c>
      <c r="I9461" s="126" t="s">
        <v>21073</v>
      </c>
      <c r="J9461" s="126" t="s">
        <v>26232</v>
      </c>
      <c r="K9461" s="9">
        <f>_xlfn.IFNA(VLOOKUP(Table5[[#This Row],[Section]],SubSill_Tier,2,FALSE),0)</f>
        <v>0</v>
      </c>
      <c r="L9461" s="9" t="str">
        <f t="shared" si="156"/>
        <v/>
      </c>
      <c r="M9461" s="205" t="str" cm="1">
        <f t="array" ref="M9461">_xlfn.IFS(NOT(ISERROR(VLOOKUP(Table5[[#This Row],[Section]],TB_notTB,1,FALSE))),"No",LEFT(Table5[[#This Row],[Section]],3)="ETB","PLS",LEFT(Table5[[#This Row],[Section]],1)="7","PDB",NOT(ISBLANK(Table5[[#This Row],[Section]])),"No")</f>
        <v>No</v>
      </c>
    </row>
    <row r="9462" spans="1:13" x14ac:dyDescent="0.25">
      <c r="A9462" s="126" t="s">
        <v>26587</v>
      </c>
      <c r="B9462" s="126" t="s">
        <v>26588</v>
      </c>
      <c r="C9462" s="126" t="s">
        <v>75</v>
      </c>
      <c r="D9462" s="127">
        <v>0.55000000000000004</v>
      </c>
      <c r="E9462" s="128">
        <v>295</v>
      </c>
      <c r="F9462" s="128">
        <v>173</v>
      </c>
      <c r="G9462" s="126" t="s">
        <v>13731</v>
      </c>
      <c r="H9462" s="126" t="s">
        <v>21911</v>
      </c>
      <c r="I9462" s="126" t="s">
        <v>21747</v>
      </c>
      <c r="J9462" s="126" t="s">
        <v>26233</v>
      </c>
      <c r="K9462" s="9">
        <f>_xlfn.IFNA(VLOOKUP(Table5[[#This Row],[Section]],SubSill_Tier,2,FALSE),0)</f>
        <v>0</v>
      </c>
      <c r="L9462" s="9" t="str">
        <f t="shared" si="156"/>
        <v/>
      </c>
      <c r="M9462" s="205" t="str" cm="1">
        <f t="array" ref="M9462">_xlfn.IFS(NOT(ISERROR(VLOOKUP(Table5[[#This Row],[Section]],TB_notTB,1,FALSE))),"No",LEFT(Table5[[#This Row],[Section]],3)="ETB","PLS",LEFT(Table5[[#This Row],[Section]],1)="7","PDB",NOT(ISBLANK(Table5[[#This Row],[Section]])),"No")</f>
        <v>No</v>
      </c>
    </row>
    <row r="9463" spans="1:13" x14ac:dyDescent="0.25">
      <c r="A9463" s="126" t="s">
        <v>26589</v>
      </c>
      <c r="B9463" s="126" t="s">
        <v>26590</v>
      </c>
      <c r="C9463" s="126" t="s">
        <v>75</v>
      </c>
      <c r="D9463" s="127">
        <v>0.29099999999999998</v>
      </c>
      <c r="E9463" s="128">
        <v>112</v>
      </c>
      <c r="F9463" s="128">
        <v>112</v>
      </c>
      <c r="G9463" s="126" t="s">
        <v>13731</v>
      </c>
      <c r="H9463" s="126" t="s">
        <v>21911</v>
      </c>
      <c r="I9463" s="126" t="s">
        <v>21747</v>
      </c>
      <c r="J9463" s="126" t="s">
        <v>26233</v>
      </c>
      <c r="K9463" s="9">
        <f>_xlfn.IFNA(VLOOKUP(Table5[[#This Row],[Section]],SubSill_Tier,2,FALSE),0)</f>
        <v>0</v>
      </c>
      <c r="L9463" s="9" t="str">
        <f t="shared" si="156"/>
        <v/>
      </c>
      <c r="M9463" s="205" t="str" cm="1">
        <f t="array" ref="M9463">_xlfn.IFS(NOT(ISERROR(VLOOKUP(Table5[[#This Row],[Section]],TB_notTB,1,FALSE))),"No",LEFT(Table5[[#This Row],[Section]],3)="ETB","PLS",LEFT(Table5[[#This Row],[Section]],1)="7","PDB",NOT(ISBLANK(Table5[[#This Row],[Section]])),"No")</f>
        <v>No</v>
      </c>
    </row>
    <row r="9464" spans="1:13" x14ac:dyDescent="0.25">
      <c r="A9464" s="126" t="s">
        <v>27222</v>
      </c>
      <c r="B9464" s="126" t="s">
        <v>28376</v>
      </c>
      <c r="C9464" s="126" t="s">
        <v>75</v>
      </c>
      <c r="D9464" s="127">
        <v>1.012</v>
      </c>
      <c r="E9464" s="128">
        <v>256</v>
      </c>
      <c r="F9464" s="128">
        <v>256</v>
      </c>
      <c r="G9464" s="126" t="s">
        <v>13715</v>
      </c>
      <c r="H9464" s="126" t="s">
        <v>20123</v>
      </c>
      <c r="I9464" s="126" t="s">
        <v>21058</v>
      </c>
      <c r="J9464" s="126" t="s">
        <v>26235</v>
      </c>
      <c r="K9464" s="9">
        <f>_xlfn.IFNA(VLOOKUP(Table5[[#This Row],[Section]],SubSill_Tier,2,FALSE),0)</f>
        <v>0</v>
      </c>
      <c r="L9464" s="9" t="str">
        <f t="shared" si="156"/>
        <v/>
      </c>
      <c r="M9464" s="205" t="str" cm="1">
        <f t="array" ref="M9464">_xlfn.IFS(NOT(ISERROR(VLOOKUP(Table5[[#This Row],[Section]],TB_notTB,1,FALSE))),"No",LEFT(Table5[[#This Row],[Section]],3)="ETB","PLS",LEFT(Table5[[#This Row],[Section]],1)="7","PDB",NOT(ISBLANK(Table5[[#This Row],[Section]])),"No")</f>
        <v>No</v>
      </c>
    </row>
    <row r="9465" spans="1:13" x14ac:dyDescent="0.25">
      <c r="A9465" s="126" t="s">
        <v>27223</v>
      </c>
      <c r="B9465" s="126" t="s">
        <v>28377</v>
      </c>
      <c r="C9465" s="126" t="s">
        <v>75</v>
      </c>
      <c r="D9465" s="127">
        <v>1.6779999999999999</v>
      </c>
      <c r="E9465" s="128">
        <v>257</v>
      </c>
      <c r="F9465" s="128">
        <v>257</v>
      </c>
      <c r="G9465" s="126" t="s">
        <v>13717</v>
      </c>
      <c r="H9465" s="126" t="s">
        <v>20125</v>
      </c>
      <c r="I9465" s="126" t="s">
        <v>20126</v>
      </c>
      <c r="J9465" s="126" t="s">
        <v>26235</v>
      </c>
      <c r="K9465" s="9">
        <f>_xlfn.IFNA(VLOOKUP(Table5[[#This Row],[Section]],SubSill_Tier,2,FALSE),0)</f>
        <v>0</v>
      </c>
      <c r="L9465" s="9" t="str">
        <f t="shared" si="156"/>
        <v/>
      </c>
      <c r="M9465" s="205" t="str" cm="1">
        <f t="array" ref="M9465">_xlfn.IFS(NOT(ISERROR(VLOOKUP(Table5[[#This Row],[Section]],TB_notTB,1,FALSE))),"No",LEFT(Table5[[#This Row],[Section]],3)="ETB","PLS",LEFT(Table5[[#This Row],[Section]],1)="7","PDB",NOT(ISBLANK(Table5[[#This Row],[Section]])),"No")</f>
        <v>No</v>
      </c>
    </row>
    <row r="9466" spans="1:13" x14ac:dyDescent="0.25">
      <c r="A9466" s="126" t="s">
        <v>27224</v>
      </c>
      <c r="B9466" s="126" t="s">
        <v>27456</v>
      </c>
      <c r="C9466" s="126" t="s">
        <v>75</v>
      </c>
      <c r="D9466" s="127">
        <v>0.38500000000000001</v>
      </c>
      <c r="E9466" s="128">
        <v>200</v>
      </c>
      <c r="F9466" s="128">
        <v>200</v>
      </c>
      <c r="G9466" s="126" t="s">
        <v>13731</v>
      </c>
      <c r="H9466" s="126" t="s">
        <v>21911</v>
      </c>
      <c r="I9466" s="126" t="s">
        <v>21747</v>
      </c>
      <c r="J9466" s="126" t="s">
        <v>26233</v>
      </c>
      <c r="K9466" s="9">
        <f>_xlfn.IFNA(VLOOKUP(Table5[[#This Row],[Section]],SubSill_Tier,2,FALSE),0)</f>
        <v>0</v>
      </c>
      <c r="L9466" s="9" t="str">
        <f t="shared" si="156"/>
        <v>Wall</v>
      </c>
      <c r="M9466" s="205" t="str" cm="1">
        <f t="array" ref="M9466">_xlfn.IFS(NOT(ISERROR(VLOOKUP(Table5[[#This Row],[Section]],TB_notTB,1,FALSE))),"No",LEFT(Table5[[#This Row],[Section]],3)="ETB","PLS",LEFT(Table5[[#This Row],[Section]],1)="7","PDB",NOT(ISBLANK(Table5[[#This Row],[Section]])),"No")</f>
        <v>No</v>
      </c>
    </row>
    <row r="9467" spans="1:13" x14ac:dyDescent="0.25">
      <c r="A9467" s="126" t="s">
        <v>27225</v>
      </c>
      <c r="B9467" s="126" t="s">
        <v>27226</v>
      </c>
      <c r="C9467" s="126" t="s">
        <v>75</v>
      </c>
      <c r="D9467" s="127">
        <v>1.073</v>
      </c>
      <c r="E9467" s="128">
        <v>400</v>
      </c>
      <c r="F9467" s="128">
        <v>400</v>
      </c>
      <c r="G9467" s="126" t="s">
        <v>13719</v>
      </c>
      <c r="H9467" s="126" t="s">
        <v>20128</v>
      </c>
      <c r="I9467" s="126" t="s">
        <v>20129</v>
      </c>
      <c r="J9467" s="126" t="s">
        <v>26235</v>
      </c>
      <c r="K9467" s="9">
        <f>_xlfn.IFNA(VLOOKUP(Table5[[#This Row],[Section]],SubSill_Tier,2,FALSE),0)</f>
        <v>0</v>
      </c>
      <c r="L9467" s="9" t="str">
        <f t="shared" si="156"/>
        <v/>
      </c>
      <c r="M9467" s="205" t="str" cm="1">
        <f t="array" ref="M9467">_xlfn.IFS(NOT(ISERROR(VLOOKUP(Table5[[#This Row],[Section]],TB_notTB,1,FALSE))),"No",LEFT(Table5[[#This Row],[Section]],3)="ETB","PLS",LEFT(Table5[[#This Row],[Section]],1)="7","PDB",NOT(ISBLANK(Table5[[#This Row],[Section]])),"No")</f>
        <v>No</v>
      </c>
    </row>
    <row r="9468" spans="1:13" x14ac:dyDescent="0.25">
      <c r="A9468" s="126" t="s">
        <v>27227</v>
      </c>
      <c r="B9468" s="126" t="s">
        <v>27228</v>
      </c>
      <c r="C9468" s="126" t="s">
        <v>75</v>
      </c>
      <c r="D9468" s="127">
        <v>0.60799999999999998</v>
      </c>
      <c r="E9468" s="128">
        <v>303</v>
      </c>
      <c r="F9468" s="128">
        <v>303</v>
      </c>
      <c r="G9468" s="126" t="s">
        <v>13715</v>
      </c>
      <c r="H9468" s="126" t="s">
        <v>20123</v>
      </c>
      <c r="I9468" s="126" t="s">
        <v>21058</v>
      </c>
      <c r="J9468" s="126" t="s">
        <v>26235</v>
      </c>
      <c r="K9468" s="9">
        <f>_xlfn.IFNA(VLOOKUP(Table5[[#This Row],[Section]],SubSill_Tier,2,FALSE),0)</f>
        <v>0</v>
      </c>
      <c r="L9468" s="9" t="str">
        <f t="shared" si="156"/>
        <v/>
      </c>
      <c r="M9468" s="205" t="str" cm="1">
        <f t="array" ref="M9468">_xlfn.IFS(NOT(ISERROR(VLOOKUP(Table5[[#This Row],[Section]],TB_notTB,1,FALSE))),"No",LEFT(Table5[[#This Row],[Section]],3)="ETB","PLS",LEFT(Table5[[#This Row],[Section]],1)="7","PDB",NOT(ISBLANK(Table5[[#This Row],[Section]])),"No")</f>
        <v>No</v>
      </c>
    </row>
    <row r="9469" spans="1:13" x14ac:dyDescent="0.25">
      <c r="A9469" s="126" t="s">
        <v>27229</v>
      </c>
      <c r="B9469" s="126" t="s">
        <v>27230</v>
      </c>
      <c r="C9469" s="126" t="s">
        <v>75</v>
      </c>
      <c r="D9469" s="127">
        <v>0.20300000000000001</v>
      </c>
      <c r="E9469" s="128">
        <v>103</v>
      </c>
      <c r="F9469" s="128">
        <v>103</v>
      </c>
      <c r="G9469" s="126" t="s">
        <v>13715</v>
      </c>
      <c r="H9469" s="126" t="s">
        <v>20123</v>
      </c>
      <c r="I9469" s="126" t="s">
        <v>21058</v>
      </c>
      <c r="J9469" s="126" t="s">
        <v>26235</v>
      </c>
      <c r="K9469" s="9">
        <f>_xlfn.IFNA(VLOOKUP(Table5[[#This Row],[Section]],SubSill_Tier,2,FALSE),0)</f>
        <v>0</v>
      </c>
      <c r="L9469" s="9" t="str">
        <f t="shared" si="156"/>
        <v/>
      </c>
      <c r="M9469" s="205" t="str" cm="1">
        <f t="array" ref="M9469">_xlfn.IFS(NOT(ISERROR(VLOOKUP(Table5[[#This Row],[Section]],TB_notTB,1,FALSE))),"No",LEFT(Table5[[#This Row],[Section]],3)="ETB","PLS",LEFT(Table5[[#This Row],[Section]],1)="7","PDB",NOT(ISBLANK(Table5[[#This Row],[Section]])),"No")</f>
        <v>No</v>
      </c>
    </row>
    <row r="9470" spans="1:13" x14ac:dyDescent="0.25">
      <c r="A9470" s="126" t="s">
        <v>27231</v>
      </c>
      <c r="B9470" s="126" t="s">
        <v>27232</v>
      </c>
      <c r="C9470" s="126" t="s">
        <v>75</v>
      </c>
      <c r="D9470" s="127">
        <v>0.78500000000000003</v>
      </c>
      <c r="E9470" s="128">
        <v>200</v>
      </c>
      <c r="F9470" s="128">
        <v>200</v>
      </c>
      <c r="G9470" s="126" t="s">
        <v>13718</v>
      </c>
      <c r="H9470" s="126" t="s">
        <v>20127</v>
      </c>
      <c r="I9470" s="126" t="s">
        <v>21060</v>
      </c>
      <c r="J9470" s="126" t="s">
        <v>26235</v>
      </c>
      <c r="K9470" s="9">
        <f>_xlfn.IFNA(VLOOKUP(Table5[[#This Row],[Section]],SubSill_Tier,2,FALSE),0)</f>
        <v>0</v>
      </c>
      <c r="L9470" s="9" t="str">
        <f t="shared" si="156"/>
        <v/>
      </c>
      <c r="M9470" s="205" t="str" cm="1">
        <f t="array" ref="M9470">_xlfn.IFS(NOT(ISERROR(VLOOKUP(Table5[[#This Row],[Section]],TB_notTB,1,FALSE))),"No",LEFT(Table5[[#This Row],[Section]],3)="ETB","PLS",LEFT(Table5[[#This Row],[Section]],1)="7","PDB",NOT(ISBLANK(Table5[[#This Row],[Section]])),"No")</f>
        <v>No</v>
      </c>
    </row>
    <row r="9471" spans="1:13" x14ac:dyDescent="0.25">
      <c r="A9471" s="126" t="s">
        <v>27233</v>
      </c>
      <c r="B9471" s="126" t="s">
        <v>27234</v>
      </c>
      <c r="C9471" s="126" t="s">
        <v>75</v>
      </c>
      <c r="D9471" s="127">
        <v>0.71499999999999997</v>
      </c>
      <c r="E9471" s="128">
        <v>195</v>
      </c>
      <c r="F9471" s="128">
        <v>196</v>
      </c>
      <c r="G9471" s="126" t="s">
        <v>13757</v>
      </c>
      <c r="H9471" s="126" t="s">
        <v>21122</v>
      </c>
      <c r="I9471" s="126" t="s">
        <v>21123</v>
      </c>
      <c r="J9471" s="126" t="s">
        <v>26233</v>
      </c>
      <c r="K9471" s="9">
        <f>_xlfn.IFNA(VLOOKUP(Table5[[#This Row],[Section]],SubSill_Tier,2,FALSE),0)</f>
        <v>0</v>
      </c>
      <c r="L9471" s="9" t="str">
        <f t="shared" si="156"/>
        <v/>
      </c>
      <c r="M9471" s="205" t="str" cm="1">
        <f t="array" ref="M9471">_xlfn.IFS(NOT(ISERROR(VLOOKUP(Table5[[#This Row],[Section]],TB_notTB,1,FALSE))),"No",LEFT(Table5[[#This Row],[Section]],3)="ETB","PLS",LEFT(Table5[[#This Row],[Section]],1)="7","PDB",NOT(ISBLANK(Table5[[#This Row],[Section]])),"No")</f>
        <v>No</v>
      </c>
    </row>
    <row r="9472" spans="1:13" x14ac:dyDescent="0.25">
      <c r="A9472" s="126" t="s">
        <v>27235</v>
      </c>
      <c r="B9472" s="126" t="s">
        <v>27236</v>
      </c>
      <c r="C9472" s="126" t="s">
        <v>75</v>
      </c>
      <c r="D9472" s="127">
        <v>0.73499999999999999</v>
      </c>
      <c r="E9472" s="128">
        <v>208</v>
      </c>
      <c r="F9472" s="128">
        <v>208</v>
      </c>
      <c r="G9472" s="126" t="s">
        <v>13757</v>
      </c>
      <c r="H9472" s="126" t="s">
        <v>21122</v>
      </c>
      <c r="I9472" s="126" t="s">
        <v>21123</v>
      </c>
      <c r="J9472" s="126" t="s">
        <v>26233</v>
      </c>
      <c r="K9472" s="9">
        <f>_xlfn.IFNA(VLOOKUP(Table5[[#This Row],[Section]],SubSill_Tier,2,FALSE),0)</f>
        <v>0</v>
      </c>
      <c r="L9472" s="9" t="str">
        <f t="shared" si="156"/>
        <v/>
      </c>
      <c r="M9472" s="205" t="str" cm="1">
        <f t="array" ref="M9472">_xlfn.IFS(NOT(ISERROR(VLOOKUP(Table5[[#This Row],[Section]],TB_notTB,1,FALSE))),"No",LEFT(Table5[[#This Row],[Section]],3)="ETB","PLS",LEFT(Table5[[#This Row],[Section]],1)="7","PDB",NOT(ISBLANK(Table5[[#This Row],[Section]])),"No")</f>
        <v>No</v>
      </c>
    </row>
    <row r="9473" spans="1:13" x14ac:dyDescent="0.25">
      <c r="A9473" s="126" t="s">
        <v>27237</v>
      </c>
      <c r="B9473" s="126" t="s">
        <v>27238</v>
      </c>
      <c r="C9473" s="126" t="s">
        <v>75</v>
      </c>
      <c r="D9473" s="127">
        <v>0.53500000000000003</v>
      </c>
      <c r="E9473" s="128">
        <v>172</v>
      </c>
      <c r="F9473" s="128">
        <v>115</v>
      </c>
      <c r="G9473" s="126" t="s">
        <v>13757</v>
      </c>
      <c r="H9473" s="126" t="s">
        <v>21122</v>
      </c>
      <c r="I9473" s="126" t="s">
        <v>21123</v>
      </c>
      <c r="J9473" s="126" t="s">
        <v>26233</v>
      </c>
      <c r="K9473" s="9">
        <f>_xlfn.IFNA(VLOOKUP(Table5[[#This Row],[Section]],SubSill_Tier,2,FALSE),0)</f>
        <v>0</v>
      </c>
      <c r="L9473" s="9" t="str">
        <f t="shared" si="156"/>
        <v/>
      </c>
      <c r="M9473" s="205" t="str" cm="1">
        <f t="array" ref="M9473">_xlfn.IFS(NOT(ISERROR(VLOOKUP(Table5[[#This Row],[Section]],TB_notTB,1,FALSE))),"No",LEFT(Table5[[#This Row],[Section]],3)="ETB","PLS",LEFT(Table5[[#This Row],[Section]],1)="7","PDB",NOT(ISBLANK(Table5[[#This Row],[Section]])),"No")</f>
        <v>No</v>
      </c>
    </row>
    <row r="9474" spans="1:13" x14ac:dyDescent="0.25">
      <c r="A9474" s="126" t="s">
        <v>27239</v>
      </c>
      <c r="B9474" s="126" t="s">
        <v>27240</v>
      </c>
      <c r="C9474" s="126" t="s">
        <v>75</v>
      </c>
      <c r="D9474" s="127">
        <v>2.0390000000000001</v>
      </c>
      <c r="E9474" s="128">
        <v>384</v>
      </c>
      <c r="F9474" s="128">
        <v>384</v>
      </c>
      <c r="G9474" s="126" t="s">
        <v>13740</v>
      </c>
      <c r="H9474" s="126" t="s">
        <v>20124</v>
      </c>
      <c r="I9474" s="126" t="s">
        <v>21059</v>
      </c>
      <c r="J9474" s="126" t="s">
        <v>26235</v>
      </c>
      <c r="K9474" s="9">
        <f>_xlfn.IFNA(VLOOKUP(Table5[[#This Row],[Section]],SubSill_Tier,2,FALSE),0)</f>
        <v>0</v>
      </c>
      <c r="L9474" s="9" t="str">
        <f t="shared" ref="L9474:L9537" si="157">IFERROR(IF(LEFT(G9474,2)="AI",IF(_xlfn.NUMBERVALUE(IFERROR(LEFT(IF(ISERROR(FIND("X",UPPER(B9474))),UPPER(B9474),RIGHT(UPPER(B9474),LEN(UPPER(B9474))-FIND("~",SUBSTITUTE(UPPER(B9474),"X","~",LEN(UPPER(B9474))-LEN(SUBSTITUTE(UPPER(B9474),"X","")))))),FIND(" ",IF(ISERROR(FIND("X",UPPER(B9474))),UPPER(B9474),RIGHT(UPPER(B9474),LEN(UPPER(B9474))-FIND("~",SUBSTITUTE(UPPER(B9474),"X","~",LEN(UPPER(B9474))-LEN(SUBSTITUTE(UPPER(B9474),"X","")))))),1)-1),IF(ISERROR(FIND("X",UPPER(B9474))),UPPER(B9474),RIGHT(UPPER(B9474),LEN(UPPER(B9474))-FIND("~",SUBSTITUTE(UPPER(B9474),"X","~",LEN(UPPER(B9474))-LEN(SUBSTITUTE(UPPER(B9474),"X",""))))))),".")&gt;=5,"Wall",""),""),"")</f>
        <v/>
      </c>
      <c r="M9474" s="205" t="str" cm="1">
        <f t="array" ref="M9474">_xlfn.IFS(NOT(ISERROR(VLOOKUP(Table5[[#This Row],[Section]],TB_notTB,1,FALSE))),"No",LEFT(Table5[[#This Row],[Section]],3)="ETB","PLS",LEFT(Table5[[#This Row],[Section]],1)="7","PDB",NOT(ISBLANK(Table5[[#This Row],[Section]])),"No")</f>
        <v>No</v>
      </c>
    </row>
    <row r="9475" spans="1:13" x14ac:dyDescent="0.25">
      <c r="A9475" s="126" t="s">
        <v>27241</v>
      </c>
      <c r="B9475" s="126" t="s">
        <v>27242</v>
      </c>
      <c r="C9475" s="126" t="s">
        <v>75</v>
      </c>
      <c r="D9475" s="127">
        <v>0.14000000000000001</v>
      </c>
      <c r="E9475" s="128">
        <v>67</v>
      </c>
      <c r="F9475" s="128">
        <v>67</v>
      </c>
      <c r="G9475" s="126" t="s">
        <v>13719</v>
      </c>
      <c r="H9475" s="126" t="s">
        <v>20128</v>
      </c>
      <c r="I9475" s="126" t="s">
        <v>20129</v>
      </c>
      <c r="J9475" s="126" t="s">
        <v>26235</v>
      </c>
      <c r="K9475" s="9">
        <f>_xlfn.IFNA(VLOOKUP(Table5[[#This Row],[Section]],SubSill_Tier,2,FALSE),0)</f>
        <v>0</v>
      </c>
      <c r="L9475" s="9" t="str">
        <f t="shared" si="157"/>
        <v/>
      </c>
      <c r="M9475" s="205" t="str" cm="1">
        <f t="array" ref="M9475">_xlfn.IFS(NOT(ISERROR(VLOOKUP(Table5[[#This Row],[Section]],TB_notTB,1,FALSE))),"No",LEFT(Table5[[#This Row],[Section]],3)="ETB","PLS",LEFT(Table5[[#This Row],[Section]],1)="7","PDB",NOT(ISBLANK(Table5[[#This Row],[Section]])),"No")</f>
        <v>No</v>
      </c>
    </row>
    <row r="9476" spans="1:13" x14ac:dyDescent="0.25">
      <c r="A9476" s="126" t="s">
        <v>3848</v>
      </c>
      <c r="B9476" s="126" t="s">
        <v>17222</v>
      </c>
      <c r="C9476" s="126" t="s">
        <v>98</v>
      </c>
      <c r="D9476" s="127">
        <v>0.36799999999999999</v>
      </c>
      <c r="E9476" s="128">
        <v>173</v>
      </c>
      <c r="F9476" s="128">
        <v>173</v>
      </c>
      <c r="G9476" s="126" t="s">
        <v>13736</v>
      </c>
      <c r="H9476" s="126" t="s">
        <v>20148</v>
      </c>
      <c r="I9476" s="126" t="s">
        <v>21073</v>
      </c>
      <c r="J9476" s="126" t="s">
        <v>26232</v>
      </c>
      <c r="K9476" s="9">
        <f>_xlfn.IFNA(VLOOKUP(Table5[[#This Row],[Section]],SubSill_Tier,2,FALSE),0)</f>
        <v>0</v>
      </c>
      <c r="L9476" s="9" t="str">
        <f t="shared" si="157"/>
        <v/>
      </c>
      <c r="M9476" s="205" t="str" cm="1">
        <f t="array" ref="M9476">_xlfn.IFS(NOT(ISERROR(VLOOKUP(Table5[[#This Row],[Section]],TB_notTB,1,FALSE))),"No",LEFT(Table5[[#This Row],[Section]],3)="ETB","PLS",LEFT(Table5[[#This Row],[Section]],1)="7","PDB",NOT(ISBLANK(Table5[[#This Row],[Section]])),"No")</f>
        <v>No</v>
      </c>
    </row>
    <row r="9477" spans="1:13" x14ac:dyDescent="0.25">
      <c r="A9477" s="126" t="s">
        <v>3849</v>
      </c>
      <c r="B9477" s="126" t="s">
        <v>17222</v>
      </c>
      <c r="C9477" s="126" t="s">
        <v>98</v>
      </c>
      <c r="D9477" s="127">
        <v>1.8560000000000001</v>
      </c>
      <c r="E9477" s="128">
        <v>330</v>
      </c>
      <c r="F9477" s="128">
        <v>330</v>
      </c>
      <c r="G9477" s="126" t="s">
        <v>13736</v>
      </c>
      <c r="H9477" s="126" t="s">
        <v>20148</v>
      </c>
      <c r="I9477" s="126" t="s">
        <v>21073</v>
      </c>
      <c r="J9477" s="126" t="s">
        <v>26232</v>
      </c>
      <c r="K9477" s="9">
        <f>_xlfn.IFNA(VLOOKUP(Table5[[#This Row],[Section]],SubSill_Tier,2,FALSE),0)</f>
        <v>0</v>
      </c>
      <c r="L9477" s="9" t="str">
        <f t="shared" si="157"/>
        <v/>
      </c>
      <c r="M9477" s="205" t="str" cm="1">
        <f t="array" ref="M9477">_xlfn.IFS(NOT(ISERROR(VLOOKUP(Table5[[#This Row],[Section]],TB_notTB,1,FALSE))),"No",LEFT(Table5[[#This Row],[Section]],3)="ETB","PLS",LEFT(Table5[[#This Row],[Section]],1)="7","PDB",NOT(ISBLANK(Table5[[#This Row],[Section]])),"No")</f>
        <v>No</v>
      </c>
    </row>
    <row r="9478" spans="1:13" x14ac:dyDescent="0.25">
      <c r="A9478" s="126" t="s">
        <v>27243</v>
      </c>
      <c r="B9478" s="126" t="s">
        <v>27244</v>
      </c>
      <c r="C9478" s="126" t="s">
        <v>75</v>
      </c>
      <c r="D9478" s="127">
        <v>0.99399999999999999</v>
      </c>
      <c r="E9478" s="128">
        <v>284</v>
      </c>
      <c r="F9478" s="128">
        <v>190</v>
      </c>
      <c r="G9478" s="126" t="s">
        <v>13757</v>
      </c>
      <c r="H9478" s="126" t="s">
        <v>21122</v>
      </c>
      <c r="I9478" s="126" t="s">
        <v>21123</v>
      </c>
      <c r="J9478" s="126" t="s">
        <v>26233</v>
      </c>
      <c r="K9478" s="9">
        <f>_xlfn.IFNA(VLOOKUP(Table5[[#This Row],[Section]],SubSill_Tier,2,FALSE),0)</f>
        <v>0</v>
      </c>
      <c r="L9478" s="9" t="str">
        <f t="shared" si="157"/>
        <v/>
      </c>
      <c r="M9478" s="205" t="str" cm="1">
        <f t="array" ref="M9478">_xlfn.IFS(NOT(ISERROR(VLOOKUP(Table5[[#This Row],[Section]],TB_notTB,1,FALSE))),"No",LEFT(Table5[[#This Row],[Section]],3)="ETB","PLS",LEFT(Table5[[#This Row],[Section]],1)="7","PDB",NOT(ISBLANK(Table5[[#This Row],[Section]])),"No")</f>
        <v>No</v>
      </c>
    </row>
    <row r="9479" spans="1:13" x14ac:dyDescent="0.25">
      <c r="A9479" s="126" t="s">
        <v>27245</v>
      </c>
      <c r="B9479" s="126" t="s">
        <v>27246</v>
      </c>
      <c r="C9479" s="126" t="s">
        <v>75</v>
      </c>
      <c r="D9479" s="127">
        <v>0.26400000000000001</v>
      </c>
      <c r="E9479" s="128">
        <v>120</v>
      </c>
      <c r="F9479" s="128">
        <v>120</v>
      </c>
      <c r="G9479" s="126" t="s">
        <v>13757</v>
      </c>
      <c r="H9479" s="126" t="s">
        <v>21122</v>
      </c>
      <c r="I9479" s="126" t="s">
        <v>21123</v>
      </c>
      <c r="J9479" s="126" t="s">
        <v>26233</v>
      </c>
      <c r="K9479" s="9">
        <f>_xlfn.IFNA(VLOOKUP(Table5[[#This Row],[Section]],SubSill_Tier,2,FALSE),0)</f>
        <v>0</v>
      </c>
      <c r="L9479" s="9" t="str">
        <f t="shared" si="157"/>
        <v/>
      </c>
      <c r="M9479" s="205" t="str" cm="1">
        <f t="array" ref="M9479">_xlfn.IFS(NOT(ISERROR(VLOOKUP(Table5[[#This Row],[Section]],TB_notTB,1,FALSE))),"No",LEFT(Table5[[#This Row],[Section]],3)="ETB","PLS",LEFT(Table5[[#This Row],[Section]],1)="7","PDB",NOT(ISBLANK(Table5[[#This Row],[Section]])),"No")</f>
        <v>No</v>
      </c>
    </row>
    <row r="9480" spans="1:13" x14ac:dyDescent="0.25">
      <c r="A9480" s="126" t="s">
        <v>27247</v>
      </c>
      <c r="B9480" s="126" t="s">
        <v>29148</v>
      </c>
      <c r="C9480" s="126" t="s">
        <v>75</v>
      </c>
      <c r="D9480" s="127">
        <v>1.7070000000000001</v>
      </c>
      <c r="E9480" s="128">
        <v>189</v>
      </c>
      <c r="F9480" s="128">
        <v>189</v>
      </c>
      <c r="G9480" s="126" t="s">
        <v>13721</v>
      </c>
      <c r="H9480" s="126" t="s">
        <v>21068</v>
      </c>
      <c r="I9480" s="126" t="s">
        <v>21069</v>
      </c>
      <c r="J9480" s="126" t="s">
        <v>26233</v>
      </c>
      <c r="K9480" s="9">
        <f>_xlfn.IFNA(VLOOKUP(Table5[[#This Row],[Section]],SubSill_Tier,2,FALSE),0)</f>
        <v>0</v>
      </c>
      <c r="L9480" s="9" t="str">
        <f t="shared" si="157"/>
        <v/>
      </c>
      <c r="M9480" s="205" t="str" cm="1">
        <f t="array" ref="M9480">_xlfn.IFS(NOT(ISERROR(VLOOKUP(Table5[[#This Row],[Section]],TB_notTB,1,FALSE))),"No",LEFT(Table5[[#This Row],[Section]],3)="ETB","PLS",LEFT(Table5[[#This Row],[Section]],1)="7","PDB",NOT(ISBLANK(Table5[[#This Row],[Section]])),"No")</f>
        <v>No</v>
      </c>
    </row>
    <row r="9481" spans="1:13" x14ac:dyDescent="0.25">
      <c r="A9481" s="126" t="s">
        <v>27248</v>
      </c>
      <c r="B9481" s="126" t="s">
        <v>27249</v>
      </c>
      <c r="C9481" s="126" t="s">
        <v>75</v>
      </c>
      <c r="D9481" s="127">
        <v>0.41699999999999998</v>
      </c>
      <c r="E9481" s="128">
        <v>152</v>
      </c>
      <c r="F9481" s="128">
        <v>152</v>
      </c>
      <c r="G9481" s="126" t="s">
        <v>13731</v>
      </c>
      <c r="H9481" s="126" t="s">
        <v>21911</v>
      </c>
      <c r="I9481" s="126" t="s">
        <v>21747</v>
      </c>
      <c r="J9481" s="126" t="s">
        <v>26233</v>
      </c>
      <c r="K9481" s="9">
        <f>_xlfn.IFNA(VLOOKUP(Table5[[#This Row],[Section]],SubSill_Tier,2,FALSE),0)</f>
        <v>0</v>
      </c>
      <c r="L9481" s="9" t="str">
        <f t="shared" si="157"/>
        <v/>
      </c>
      <c r="M9481" s="205" t="str" cm="1">
        <f t="array" ref="M9481">_xlfn.IFS(NOT(ISERROR(VLOOKUP(Table5[[#This Row],[Section]],TB_notTB,1,FALSE))),"No",LEFT(Table5[[#This Row],[Section]],3)="ETB","PLS",LEFT(Table5[[#This Row],[Section]],1)="7","PDB",NOT(ISBLANK(Table5[[#This Row],[Section]])),"No")</f>
        <v>No</v>
      </c>
    </row>
    <row r="9482" spans="1:13" x14ac:dyDescent="0.25">
      <c r="A9482" s="126" t="s">
        <v>27250</v>
      </c>
      <c r="B9482" s="126" t="s">
        <v>27251</v>
      </c>
      <c r="C9482" s="126" t="s">
        <v>75</v>
      </c>
      <c r="D9482" s="127">
        <v>0.60399999999999998</v>
      </c>
      <c r="E9482" s="128">
        <v>150</v>
      </c>
      <c r="F9482" s="128">
        <v>150</v>
      </c>
      <c r="G9482" s="126" t="s">
        <v>13721</v>
      </c>
      <c r="H9482" s="126" t="s">
        <v>21068</v>
      </c>
      <c r="I9482" s="126" t="s">
        <v>21069</v>
      </c>
      <c r="J9482" s="126" t="s">
        <v>26233</v>
      </c>
      <c r="K9482" s="9">
        <f>_xlfn.IFNA(VLOOKUP(Table5[[#This Row],[Section]],SubSill_Tier,2,FALSE),0)</f>
        <v>0</v>
      </c>
      <c r="L9482" s="9" t="str">
        <f t="shared" si="157"/>
        <v>Wall</v>
      </c>
      <c r="M9482" s="205" t="str" cm="1">
        <f t="array" ref="M9482">_xlfn.IFS(NOT(ISERROR(VLOOKUP(Table5[[#This Row],[Section]],TB_notTB,1,FALSE))),"No",LEFT(Table5[[#This Row],[Section]],3)="ETB","PLS",LEFT(Table5[[#This Row],[Section]],1)="7","PDB",NOT(ISBLANK(Table5[[#This Row],[Section]])),"No")</f>
        <v>No</v>
      </c>
    </row>
    <row r="9483" spans="1:13" x14ac:dyDescent="0.25">
      <c r="A9483" s="126" t="s">
        <v>27252</v>
      </c>
      <c r="B9483" s="126" t="s">
        <v>27253</v>
      </c>
      <c r="C9483" s="126" t="s">
        <v>75</v>
      </c>
      <c r="D9483" s="127">
        <v>1.05</v>
      </c>
      <c r="E9483" s="128">
        <v>236</v>
      </c>
      <c r="F9483" s="128">
        <v>236</v>
      </c>
      <c r="G9483" s="126" t="s">
        <v>13721</v>
      </c>
      <c r="H9483" s="126" t="s">
        <v>21068</v>
      </c>
      <c r="I9483" s="126" t="s">
        <v>21069</v>
      </c>
      <c r="J9483" s="126" t="s">
        <v>26233</v>
      </c>
      <c r="K9483" s="9">
        <f>_xlfn.IFNA(VLOOKUP(Table5[[#This Row],[Section]],SubSill_Tier,2,FALSE),0)</f>
        <v>0</v>
      </c>
      <c r="L9483" s="9" t="str">
        <f t="shared" si="157"/>
        <v>Wall</v>
      </c>
      <c r="M9483" s="205" t="str" cm="1">
        <f t="array" ref="M9483">_xlfn.IFS(NOT(ISERROR(VLOOKUP(Table5[[#This Row],[Section]],TB_notTB,1,FALSE))),"No",LEFT(Table5[[#This Row],[Section]],3)="ETB","PLS",LEFT(Table5[[#This Row],[Section]],1)="7","PDB",NOT(ISBLANK(Table5[[#This Row],[Section]])),"No")</f>
        <v>No</v>
      </c>
    </row>
    <row r="9484" spans="1:13" x14ac:dyDescent="0.25">
      <c r="A9484" s="126" t="s">
        <v>3850</v>
      </c>
      <c r="B9484" s="126" t="s">
        <v>17222</v>
      </c>
      <c r="C9484" s="126" t="s">
        <v>98</v>
      </c>
      <c r="D9484" s="127">
        <v>0.51500000000000001</v>
      </c>
      <c r="E9484" s="128">
        <v>126</v>
      </c>
      <c r="F9484" s="128">
        <v>100</v>
      </c>
      <c r="G9484" s="126" t="s">
        <v>13736</v>
      </c>
      <c r="H9484" s="126" t="s">
        <v>20148</v>
      </c>
      <c r="I9484" s="126" t="s">
        <v>21073</v>
      </c>
      <c r="J9484" s="126" t="s">
        <v>26232</v>
      </c>
      <c r="K9484" s="9">
        <f>_xlfn.IFNA(VLOOKUP(Table5[[#This Row],[Section]],SubSill_Tier,2,FALSE),0)</f>
        <v>0</v>
      </c>
      <c r="L9484" s="9" t="str">
        <f t="shared" si="157"/>
        <v/>
      </c>
      <c r="M9484" s="205" t="str" cm="1">
        <f t="array" ref="M9484">_xlfn.IFS(NOT(ISERROR(VLOOKUP(Table5[[#This Row],[Section]],TB_notTB,1,FALSE))),"No",LEFT(Table5[[#This Row],[Section]],3)="ETB","PLS",LEFT(Table5[[#This Row],[Section]],1)="7","PDB",NOT(ISBLANK(Table5[[#This Row],[Section]])),"No")</f>
        <v>No</v>
      </c>
    </row>
    <row r="9485" spans="1:13" x14ac:dyDescent="0.25">
      <c r="A9485" s="126" t="s">
        <v>27254</v>
      </c>
      <c r="B9485" s="126" t="s">
        <v>27255</v>
      </c>
      <c r="C9485" s="126" t="s">
        <v>75</v>
      </c>
      <c r="D9485" s="127">
        <v>0.52</v>
      </c>
      <c r="E9485" s="128">
        <v>259</v>
      </c>
      <c r="F9485" s="128">
        <v>259</v>
      </c>
      <c r="G9485" s="126" t="s">
        <v>13719</v>
      </c>
      <c r="H9485" s="126" t="s">
        <v>20128</v>
      </c>
      <c r="I9485" s="126" t="s">
        <v>20129</v>
      </c>
      <c r="J9485" s="126" t="s">
        <v>26235</v>
      </c>
      <c r="K9485" s="9">
        <f>_xlfn.IFNA(VLOOKUP(Table5[[#This Row],[Section]],SubSill_Tier,2,FALSE),0)</f>
        <v>0</v>
      </c>
      <c r="L9485" s="9" t="str">
        <f t="shared" si="157"/>
        <v/>
      </c>
      <c r="M9485" s="205" t="str" cm="1">
        <f t="array" ref="M9485">_xlfn.IFS(NOT(ISERROR(VLOOKUP(Table5[[#This Row],[Section]],TB_notTB,1,FALSE))),"No",LEFT(Table5[[#This Row],[Section]],3)="ETB","PLS",LEFT(Table5[[#This Row],[Section]],1)="7","PDB",NOT(ISBLANK(Table5[[#This Row],[Section]])),"No")</f>
        <v>No</v>
      </c>
    </row>
    <row r="9486" spans="1:13" x14ac:dyDescent="0.25">
      <c r="A9486" s="126" t="s">
        <v>27256</v>
      </c>
      <c r="B9486" s="126" t="s">
        <v>27257</v>
      </c>
      <c r="C9486" s="126" t="s">
        <v>75</v>
      </c>
      <c r="D9486" s="127">
        <v>1.4279999999999999</v>
      </c>
      <c r="E9486" s="128">
        <v>428</v>
      </c>
      <c r="F9486" s="128">
        <v>428</v>
      </c>
      <c r="G9486" s="126" t="s">
        <v>13721</v>
      </c>
      <c r="H9486" s="126" t="s">
        <v>21068</v>
      </c>
      <c r="I9486" s="126" t="s">
        <v>21069</v>
      </c>
      <c r="J9486" s="126" t="s">
        <v>26233</v>
      </c>
      <c r="K9486" s="9">
        <f>_xlfn.IFNA(VLOOKUP(Table5[[#This Row],[Section]],SubSill_Tier,2,FALSE),0)</f>
        <v>0</v>
      </c>
      <c r="L9486" s="9" t="str">
        <f t="shared" si="157"/>
        <v/>
      </c>
      <c r="M9486" s="205" t="str" cm="1">
        <f t="array" ref="M9486">_xlfn.IFS(NOT(ISERROR(VLOOKUP(Table5[[#This Row],[Section]],TB_notTB,1,FALSE))),"No",LEFT(Table5[[#This Row],[Section]],3)="ETB","PLS",LEFT(Table5[[#This Row],[Section]],1)="7","PDB",NOT(ISBLANK(Table5[[#This Row],[Section]])),"No")</f>
        <v>No</v>
      </c>
    </row>
    <row r="9487" spans="1:13" x14ac:dyDescent="0.25">
      <c r="A9487" s="126" t="s">
        <v>27258</v>
      </c>
      <c r="B9487" s="126" t="s">
        <v>27259</v>
      </c>
      <c r="C9487" s="126" t="s">
        <v>75</v>
      </c>
      <c r="D9487" s="127">
        <v>0.61599999999999999</v>
      </c>
      <c r="E9487" s="128">
        <v>273</v>
      </c>
      <c r="F9487" s="128">
        <v>182</v>
      </c>
      <c r="G9487" s="126" t="s">
        <v>13721</v>
      </c>
      <c r="H9487" s="126" t="s">
        <v>21068</v>
      </c>
      <c r="I9487" s="126" t="s">
        <v>21069</v>
      </c>
      <c r="J9487" s="126" t="s">
        <v>26233</v>
      </c>
      <c r="K9487" s="9">
        <f>_xlfn.IFNA(VLOOKUP(Table5[[#This Row],[Section]],SubSill_Tier,2,FALSE),0)</f>
        <v>0</v>
      </c>
      <c r="L9487" s="9" t="str">
        <f t="shared" si="157"/>
        <v/>
      </c>
      <c r="M9487" s="205" t="str" cm="1">
        <f t="array" ref="M9487">_xlfn.IFS(NOT(ISERROR(VLOOKUP(Table5[[#This Row],[Section]],TB_notTB,1,FALSE))),"No",LEFT(Table5[[#This Row],[Section]],3)="ETB","PLS",LEFT(Table5[[#This Row],[Section]],1)="7","PDB",NOT(ISBLANK(Table5[[#This Row],[Section]])),"No")</f>
        <v>No</v>
      </c>
    </row>
    <row r="9488" spans="1:13" x14ac:dyDescent="0.25">
      <c r="A9488" s="126" t="s">
        <v>27260</v>
      </c>
      <c r="B9488" s="126" t="s">
        <v>27253</v>
      </c>
      <c r="C9488" s="126" t="s">
        <v>75</v>
      </c>
      <c r="D9488" s="127">
        <v>1.05</v>
      </c>
      <c r="E9488" s="128">
        <v>467</v>
      </c>
      <c r="F9488" s="128">
        <v>312</v>
      </c>
      <c r="G9488" s="126" t="s">
        <v>13721</v>
      </c>
      <c r="H9488" s="126" t="s">
        <v>21068</v>
      </c>
      <c r="I9488" s="126" t="s">
        <v>21069</v>
      </c>
      <c r="J9488" s="126" t="s">
        <v>26233</v>
      </c>
      <c r="K9488" s="9">
        <f>_xlfn.IFNA(VLOOKUP(Table5[[#This Row],[Section]],SubSill_Tier,2,FALSE),0)</f>
        <v>0</v>
      </c>
      <c r="L9488" s="9" t="str">
        <f t="shared" si="157"/>
        <v>Wall</v>
      </c>
      <c r="M9488" s="205" t="str" cm="1">
        <f t="array" ref="M9488">_xlfn.IFS(NOT(ISERROR(VLOOKUP(Table5[[#This Row],[Section]],TB_notTB,1,FALSE))),"No",LEFT(Table5[[#This Row],[Section]],3)="ETB","PLS",LEFT(Table5[[#This Row],[Section]],1)="7","PDB",NOT(ISBLANK(Table5[[#This Row],[Section]])),"No")</f>
        <v>No</v>
      </c>
    </row>
    <row r="9489" spans="1:13" x14ac:dyDescent="0.25">
      <c r="A9489" s="126" t="s">
        <v>27261</v>
      </c>
      <c r="B9489" s="126" t="s">
        <v>27262</v>
      </c>
      <c r="C9489" s="126" t="s">
        <v>75</v>
      </c>
      <c r="D9489" s="127">
        <v>0.48099999999999998</v>
      </c>
      <c r="E9489" s="128">
        <v>229</v>
      </c>
      <c r="F9489" s="128">
        <v>153</v>
      </c>
      <c r="G9489" s="126" t="s">
        <v>13721</v>
      </c>
      <c r="H9489" s="126" t="s">
        <v>21068</v>
      </c>
      <c r="I9489" s="126" t="s">
        <v>21069</v>
      </c>
      <c r="J9489" s="126" t="s">
        <v>26233</v>
      </c>
      <c r="K9489" s="9">
        <f>_xlfn.IFNA(VLOOKUP(Table5[[#This Row],[Section]],SubSill_Tier,2,FALSE),0)</f>
        <v>0</v>
      </c>
      <c r="L9489" s="9" t="str">
        <f t="shared" si="157"/>
        <v>Wall</v>
      </c>
      <c r="M9489" s="205" t="str" cm="1">
        <f t="array" ref="M9489">_xlfn.IFS(NOT(ISERROR(VLOOKUP(Table5[[#This Row],[Section]],TB_notTB,1,FALSE))),"No",LEFT(Table5[[#This Row],[Section]],3)="ETB","PLS",LEFT(Table5[[#This Row],[Section]],1)="7","PDB",NOT(ISBLANK(Table5[[#This Row],[Section]])),"No")</f>
        <v>No</v>
      </c>
    </row>
    <row r="9490" spans="1:13" x14ac:dyDescent="0.25">
      <c r="A9490" s="126" t="s">
        <v>27263</v>
      </c>
      <c r="B9490" s="126" t="s">
        <v>27251</v>
      </c>
      <c r="C9490" s="126" t="s">
        <v>75</v>
      </c>
      <c r="D9490" s="127">
        <v>0.63900000000000001</v>
      </c>
      <c r="E9490" s="128">
        <v>300</v>
      </c>
      <c r="F9490" s="128">
        <v>200</v>
      </c>
      <c r="G9490" s="126" t="s">
        <v>13721</v>
      </c>
      <c r="H9490" s="126" t="s">
        <v>21068</v>
      </c>
      <c r="I9490" s="126" t="s">
        <v>21069</v>
      </c>
      <c r="J9490" s="126" t="s">
        <v>26233</v>
      </c>
      <c r="K9490" s="9">
        <f>_xlfn.IFNA(VLOOKUP(Table5[[#This Row],[Section]],SubSill_Tier,2,FALSE),0)</f>
        <v>0</v>
      </c>
      <c r="L9490" s="9" t="str">
        <f t="shared" si="157"/>
        <v>Wall</v>
      </c>
      <c r="M9490" s="205" t="str" cm="1">
        <f t="array" ref="M9490">_xlfn.IFS(NOT(ISERROR(VLOOKUP(Table5[[#This Row],[Section]],TB_notTB,1,FALSE))),"No",LEFT(Table5[[#This Row],[Section]],3)="ETB","PLS",LEFT(Table5[[#This Row],[Section]],1)="7","PDB",NOT(ISBLANK(Table5[[#This Row],[Section]])),"No")</f>
        <v>No</v>
      </c>
    </row>
    <row r="9491" spans="1:13" x14ac:dyDescent="0.25">
      <c r="A9491" s="126" t="s">
        <v>27264</v>
      </c>
      <c r="B9491" s="126" t="s">
        <v>27265</v>
      </c>
      <c r="C9491" s="126" t="s">
        <v>75</v>
      </c>
      <c r="D9491" s="127">
        <v>0.77100000000000002</v>
      </c>
      <c r="E9491" s="128">
        <v>359</v>
      </c>
      <c r="F9491" s="128">
        <v>246</v>
      </c>
      <c r="G9491" s="126" t="s">
        <v>13721</v>
      </c>
      <c r="H9491" s="126" t="s">
        <v>21068</v>
      </c>
      <c r="I9491" s="126" t="s">
        <v>21069</v>
      </c>
      <c r="J9491" s="126" t="s">
        <v>26233</v>
      </c>
      <c r="K9491" s="9">
        <f>_xlfn.IFNA(VLOOKUP(Table5[[#This Row],[Section]],SubSill_Tier,2,FALSE),0)</f>
        <v>0</v>
      </c>
      <c r="L9491" s="9" t="str">
        <f t="shared" si="157"/>
        <v>Wall</v>
      </c>
      <c r="M9491" s="205" t="str" cm="1">
        <f t="array" ref="M9491">_xlfn.IFS(NOT(ISERROR(VLOOKUP(Table5[[#This Row],[Section]],TB_notTB,1,FALSE))),"No",LEFT(Table5[[#This Row],[Section]],3)="ETB","PLS",LEFT(Table5[[#This Row],[Section]],1)="7","PDB",NOT(ISBLANK(Table5[[#This Row],[Section]])),"No")</f>
        <v>No</v>
      </c>
    </row>
    <row r="9492" spans="1:13" x14ac:dyDescent="0.25">
      <c r="A9492" s="126" t="s">
        <v>3851</v>
      </c>
      <c r="B9492" s="126" t="s">
        <v>17222</v>
      </c>
      <c r="C9492" s="126" t="s">
        <v>98</v>
      </c>
      <c r="D9492" s="127">
        <v>1.52</v>
      </c>
      <c r="E9492" s="128">
        <v>362</v>
      </c>
      <c r="F9492" s="128">
        <v>362</v>
      </c>
      <c r="G9492" s="126" t="s">
        <v>13736</v>
      </c>
      <c r="H9492" s="126" t="s">
        <v>20148</v>
      </c>
      <c r="I9492" s="126" t="s">
        <v>21073</v>
      </c>
      <c r="J9492" s="126" t="s">
        <v>26232</v>
      </c>
      <c r="K9492" s="9">
        <f>_xlfn.IFNA(VLOOKUP(Table5[[#This Row],[Section]],SubSill_Tier,2,FALSE),0)</f>
        <v>0</v>
      </c>
      <c r="L9492" s="9" t="str">
        <f t="shared" si="157"/>
        <v/>
      </c>
      <c r="M9492" s="205" t="str" cm="1">
        <f t="array" ref="M9492">_xlfn.IFS(NOT(ISERROR(VLOOKUP(Table5[[#This Row],[Section]],TB_notTB,1,FALSE))),"No",LEFT(Table5[[#This Row],[Section]],3)="ETB","PLS",LEFT(Table5[[#This Row],[Section]],1)="7","PDB",NOT(ISBLANK(Table5[[#This Row],[Section]])),"No")</f>
        <v>No</v>
      </c>
    </row>
    <row r="9493" spans="1:13" x14ac:dyDescent="0.25">
      <c r="A9493" s="126" t="s">
        <v>27266</v>
      </c>
      <c r="B9493" s="126" t="s">
        <v>27267</v>
      </c>
      <c r="C9493" s="126" t="s">
        <v>75</v>
      </c>
      <c r="D9493" s="127">
        <v>0.439</v>
      </c>
      <c r="E9493" s="128">
        <v>220</v>
      </c>
      <c r="F9493" s="128">
        <v>220</v>
      </c>
      <c r="G9493" s="126" t="s">
        <v>13719</v>
      </c>
      <c r="H9493" s="126" t="s">
        <v>20128</v>
      </c>
      <c r="I9493" s="126" t="s">
        <v>20129</v>
      </c>
      <c r="J9493" s="126" t="s">
        <v>26235</v>
      </c>
      <c r="K9493" s="9">
        <f>_xlfn.IFNA(VLOOKUP(Table5[[#This Row],[Section]],SubSill_Tier,2,FALSE),0)</f>
        <v>0</v>
      </c>
      <c r="L9493" s="9" t="str">
        <f t="shared" si="157"/>
        <v/>
      </c>
      <c r="M9493" s="205" t="str" cm="1">
        <f t="array" ref="M9493">_xlfn.IFS(NOT(ISERROR(VLOOKUP(Table5[[#This Row],[Section]],TB_notTB,1,FALSE))),"No",LEFT(Table5[[#This Row],[Section]],3)="ETB","PLS",LEFT(Table5[[#This Row],[Section]],1)="7","PDB",NOT(ISBLANK(Table5[[#This Row],[Section]])),"No")</f>
        <v>No</v>
      </c>
    </row>
    <row r="9494" spans="1:13" x14ac:dyDescent="0.25">
      <c r="A9494" s="126" t="s">
        <v>27268</v>
      </c>
      <c r="B9494" s="126" t="s">
        <v>28378</v>
      </c>
      <c r="C9494" s="126" t="s">
        <v>75</v>
      </c>
      <c r="D9494" s="127">
        <v>0.82599999999999996</v>
      </c>
      <c r="E9494" s="128">
        <v>309</v>
      </c>
      <c r="F9494" s="128">
        <v>309</v>
      </c>
      <c r="G9494" s="126" t="s">
        <v>13719</v>
      </c>
      <c r="H9494" s="126" t="s">
        <v>20128</v>
      </c>
      <c r="I9494" s="126" t="s">
        <v>20129</v>
      </c>
      <c r="J9494" s="126" t="s">
        <v>26235</v>
      </c>
      <c r="K9494" s="9">
        <f>_xlfn.IFNA(VLOOKUP(Table5[[#This Row],[Section]],SubSill_Tier,2,FALSE),0)</f>
        <v>0</v>
      </c>
      <c r="L9494" s="9" t="str">
        <f t="shared" si="157"/>
        <v/>
      </c>
      <c r="M9494" s="205" t="str" cm="1">
        <f t="array" ref="M9494">_xlfn.IFS(NOT(ISERROR(VLOOKUP(Table5[[#This Row],[Section]],TB_notTB,1,FALSE))),"No",LEFT(Table5[[#This Row],[Section]],3)="ETB","PLS",LEFT(Table5[[#This Row],[Section]],1)="7","PDB",NOT(ISBLANK(Table5[[#This Row],[Section]])),"No")</f>
        <v>No</v>
      </c>
    </row>
    <row r="9495" spans="1:13" x14ac:dyDescent="0.25">
      <c r="A9495" s="126" t="s">
        <v>27269</v>
      </c>
      <c r="B9495" s="126" t="s">
        <v>27270</v>
      </c>
      <c r="C9495" s="126" t="s">
        <v>75</v>
      </c>
      <c r="D9495" s="127">
        <v>0.70299999999999996</v>
      </c>
      <c r="E9495" s="128">
        <v>275</v>
      </c>
      <c r="F9495" s="128">
        <v>184</v>
      </c>
      <c r="G9495" s="126" t="s">
        <v>13721</v>
      </c>
      <c r="H9495" s="126" t="s">
        <v>21068</v>
      </c>
      <c r="I9495" s="126" t="s">
        <v>21069</v>
      </c>
      <c r="J9495" s="126" t="s">
        <v>26233</v>
      </c>
      <c r="K9495" s="9">
        <f>_xlfn.IFNA(VLOOKUP(Table5[[#This Row],[Section]],SubSill_Tier,2,FALSE),0)</f>
        <v>0</v>
      </c>
      <c r="L9495" s="9" t="str">
        <f t="shared" si="157"/>
        <v/>
      </c>
      <c r="M9495" s="205" t="str" cm="1">
        <f t="array" ref="M9495">_xlfn.IFS(NOT(ISERROR(VLOOKUP(Table5[[#This Row],[Section]],TB_notTB,1,FALSE))),"No",LEFT(Table5[[#This Row],[Section]],3)="ETB","PLS",LEFT(Table5[[#This Row],[Section]],1)="7","PDB",NOT(ISBLANK(Table5[[#This Row],[Section]])),"No")</f>
        <v>No</v>
      </c>
    </row>
    <row r="9496" spans="1:13" x14ac:dyDescent="0.25">
      <c r="A9496" s="126" t="s">
        <v>27271</v>
      </c>
      <c r="B9496" s="126" t="s">
        <v>27272</v>
      </c>
      <c r="C9496" s="126" t="s">
        <v>75</v>
      </c>
      <c r="D9496" s="127">
        <v>0.502</v>
      </c>
      <c r="E9496" s="128">
        <v>255</v>
      </c>
      <c r="F9496" s="128">
        <v>170</v>
      </c>
      <c r="G9496" s="126" t="s">
        <v>13721</v>
      </c>
      <c r="H9496" s="126" t="s">
        <v>21068</v>
      </c>
      <c r="I9496" s="126" t="s">
        <v>21069</v>
      </c>
      <c r="J9496" s="126" t="s">
        <v>26233</v>
      </c>
      <c r="K9496" s="9">
        <f>_xlfn.IFNA(VLOOKUP(Table5[[#This Row],[Section]],SubSill_Tier,2,FALSE),0)</f>
        <v>0</v>
      </c>
      <c r="L9496" s="9" t="str">
        <f t="shared" si="157"/>
        <v/>
      </c>
      <c r="M9496" s="205" t="str" cm="1">
        <f t="array" ref="M9496">_xlfn.IFS(NOT(ISERROR(VLOOKUP(Table5[[#This Row],[Section]],TB_notTB,1,FALSE))),"No",LEFT(Table5[[#This Row],[Section]],3)="ETB","PLS",LEFT(Table5[[#This Row],[Section]],1)="7","PDB",NOT(ISBLANK(Table5[[#This Row],[Section]])),"No")</f>
        <v>No</v>
      </c>
    </row>
    <row r="9497" spans="1:13" x14ac:dyDescent="0.25">
      <c r="A9497" s="126" t="s">
        <v>27273</v>
      </c>
      <c r="B9497" s="126" t="s">
        <v>27274</v>
      </c>
      <c r="C9497" s="126" t="s">
        <v>75</v>
      </c>
      <c r="D9497" s="127">
        <v>1.018</v>
      </c>
      <c r="E9497" s="128">
        <v>307</v>
      </c>
      <c r="F9497" s="128">
        <v>205</v>
      </c>
      <c r="G9497" s="126" t="s">
        <v>13721</v>
      </c>
      <c r="H9497" s="126" t="s">
        <v>21068</v>
      </c>
      <c r="I9497" s="126" t="s">
        <v>21069</v>
      </c>
      <c r="J9497" s="126" t="s">
        <v>26233</v>
      </c>
      <c r="K9497" s="9">
        <f>_xlfn.IFNA(VLOOKUP(Table5[[#This Row],[Section]],SubSill_Tier,2,FALSE),0)</f>
        <v>0</v>
      </c>
      <c r="L9497" s="9" t="str">
        <f t="shared" si="157"/>
        <v/>
      </c>
      <c r="M9497" s="205" t="str" cm="1">
        <f t="array" ref="M9497">_xlfn.IFS(NOT(ISERROR(VLOOKUP(Table5[[#This Row],[Section]],TB_notTB,1,FALSE))),"No",LEFT(Table5[[#This Row],[Section]],3)="ETB","PLS",LEFT(Table5[[#This Row],[Section]],1)="7","PDB",NOT(ISBLANK(Table5[[#This Row],[Section]])),"No")</f>
        <v>No</v>
      </c>
    </row>
    <row r="9498" spans="1:13" x14ac:dyDescent="0.25">
      <c r="A9498" s="126" t="s">
        <v>3852</v>
      </c>
      <c r="B9498" s="126" t="s">
        <v>17222</v>
      </c>
      <c r="C9498" s="126" t="s">
        <v>98</v>
      </c>
      <c r="D9498" s="127">
        <v>0.60499999999999998</v>
      </c>
      <c r="E9498" s="128">
        <v>283</v>
      </c>
      <c r="F9498" s="128">
        <v>283</v>
      </c>
      <c r="G9498" s="126" t="s">
        <v>13736</v>
      </c>
      <c r="H9498" s="126" t="s">
        <v>20148</v>
      </c>
      <c r="I9498" s="126" t="s">
        <v>21073</v>
      </c>
      <c r="J9498" s="126" t="s">
        <v>26232</v>
      </c>
      <c r="K9498" s="9">
        <f>_xlfn.IFNA(VLOOKUP(Table5[[#This Row],[Section]],SubSill_Tier,2,FALSE),0)</f>
        <v>0</v>
      </c>
      <c r="L9498" s="9" t="str">
        <f t="shared" si="157"/>
        <v/>
      </c>
      <c r="M9498" s="205" t="str" cm="1">
        <f t="array" ref="M9498">_xlfn.IFS(NOT(ISERROR(VLOOKUP(Table5[[#This Row],[Section]],TB_notTB,1,FALSE))),"No",LEFT(Table5[[#This Row],[Section]],3)="ETB","PLS",LEFT(Table5[[#This Row],[Section]],1)="7","PDB",NOT(ISBLANK(Table5[[#This Row],[Section]])),"No")</f>
        <v>No</v>
      </c>
    </row>
    <row r="9499" spans="1:13" x14ac:dyDescent="0.25">
      <c r="A9499" s="126" t="s">
        <v>26591</v>
      </c>
      <c r="B9499" s="126" t="s">
        <v>29149</v>
      </c>
      <c r="C9499" s="126" t="s">
        <v>98</v>
      </c>
      <c r="D9499" s="127">
        <v>0.54900000000000004</v>
      </c>
      <c r="E9499" s="128">
        <v>196</v>
      </c>
      <c r="F9499" s="128">
        <v>131</v>
      </c>
      <c r="G9499" s="126" t="s">
        <v>26078</v>
      </c>
      <c r="H9499" s="126" t="s">
        <v>26079</v>
      </c>
      <c r="I9499" s="126" t="s">
        <v>27454</v>
      </c>
      <c r="J9499" s="126" t="s">
        <v>26314</v>
      </c>
      <c r="K9499" s="9">
        <f>_xlfn.IFNA(VLOOKUP(Table5[[#This Row],[Section]],SubSill_Tier,2,FALSE),0)</f>
        <v>0</v>
      </c>
      <c r="L9499" s="9" t="str">
        <f t="shared" si="157"/>
        <v/>
      </c>
      <c r="M9499" s="205" t="str" cm="1">
        <f t="array" ref="M9499">_xlfn.IFS(NOT(ISERROR(VLOOKUP(Table5[[#This Row],[Section]],TB_notTB,1,FALSE))),"No",LEFT(Table5[[#This Row],[Section]],3)="ETB","PLS",LEFT(Table5[[#This Row],[Section]],1)="7","PDB",NOT(ISBLANK(Table5[[#This Row],[Section]])),"No")</f>
        <v>No</v>
      </c>
    </row>
    <row r="9500" spans="1:13" x14ac:dyDescent="0.25">
      <c r="A9500" s="126" t="s">
        <v>26592</v>
      </c>
      <c r="B9500" s="126" t="s">
        <v>29150</v>
      </c>
      <c r="C9500" s="126" t="s">
        <v>98</v>
      </c>
      <c r="D9500" s="127">
        <v>0.54400000000000004</v>
      </c>
      <c r="E9500" s="128">
        <v>196</v>
      </c>
      <c r="F9500" s="128">
        <v>131</v>
      </c>
      <c r="G9500" s="126" t="s">
        <v>26078</v>
      </c>
      <c r="H9500" s="126" t="s">
        <v>26079</v>
      </c>
      <c r="I9500" s="126" t="s">
        <v>27454</v>
      </c>
      <c r="J9500" s="126" t="s">
        <v>26314</v>
      </c>
      <c r="K9500" s="9">
        <f>_xlfn.IFNA(VLOOKUP(Table5[[#This Row],[Section]],SubSill_Tier,2,FALSE),0)</f>
        <v>0</v>
      </c>
      <c r="L9500" s="9" t="str">
        <f t="shared" si="157"/>
        <v/>
      </c>
      <c r="M9500" s="205" t="str" cm="1">
        <f t="array" ref="M9500">_xlfn.IFS(NOT(ISERROR(VLOOKUP(Table5[[#This Row],[Section]],TB_notTB,1,FALSE))),"No",LEFT(Table5[[#This Row],[Section]],3)="ETB","PLS",LEFT(Table5[[#This Row],[Section]],1)="7","PDB",NOT(ISBLANK(Table5[[#This Row],[Section]])),"No")</f>
        <v>No</v>
      </c>
    </row>
    <row r="9501" spans="1:13" x14ac:dyDescent="0.25">
      <c r="A9501" s="126" t="s">
        <v>26593</v>
      </c>
      <c r="B9501" s="126" t="s">
        <v>29151</v>
      </c>
      <c r="C9501" s="126" t="s">
        <v>98</v>
      </c>
      <c r="D9501" s="127">
        <v>0.64200000000000002</v>
      </c>
      <c r="E9501" s="128">
        <v>242</v>
      </c>
      <c r="F9501" s="128">
        <v>162</v>
      </c>
      <c r="G9501" s="126" t="s">
        <v>26078</v>
      </c>
      <c r="H9501" s="126" t="s">
        <v>26079</v>
      </c>
      <c r="I9501" s="126" t="s">
        <v>27454</v>
      </c>
      <c r="J9501" s="126" t="s">
        <v>26314</v>
      </c>
      <c r="K9501" s="9">
        <f>_xlfn.IFNA(VLOOKUP(Table5[[#This Row],[Section]],SubSill_Tier,2,FALSE),0)</f>
        <v>0</v>
      </c>
      <c r="L9501" s="9" t="str">
        <f t="shared" si="157"/>
        <v/>
      </c>
      <c r="M9501" s="205" t="str" cm="1">
        <f t="array" ref="M9501">_xlfn.IFS(NOT(ISERROR(VLOOKUP(Table5[[#This Row],[Section]],TB_notTB,1,FALSE))),"No",LEFT(Table5[[#This Row],[Section]],3)="ETB","PLS",LEFT(Table5[[#This Row],[Section]],1)="7","PDB",NOT(ISBLANK(Table5[[#This Row],[Section]])),"No")</f>
        <v>No</v>
      </c>
    </row>
    <row r="9502" spans="1:13" x14ac:dyDescent="0.25">
      <c r="A9502" s="126" t="s">
        <v>26594</v>
      </c>
      <c r="B9502" s="126" t="s">
        <v>26595</v>
      </c>
      <c r="C9502" s="126" t="s">
        <v>75</v>
      </c>
      <c r="D9502" s="127">
        <v>1.8759999999999999</v>
      </c>
      <c r="E9502" s="128">
        <v>740</v>
      </c>
      <c r="F9502" s="128">
        <v>494</v>
      </c>
      <c r="G9502" s="126" t="s">
        <v>13806</v>
      </c>
      <c r="H9502" s="126" t="s">
        <v>21265</v>
      </c>
      <c r="I9502" s="126" t="s">
        <v>27185</v>
      </c>
      <c r="J9502" s="126" t="s">
        <v>26241</v>
      </c>
      <c r="K9502" s="9">
        <f>_xlfn.IFNA(VLOOKUP(Table5[[#This Row],[Section]],SubSill_Tier,2,FALSE),0)</f>
        <v>0</v>
      </c>
      <c r="L9502" s="9" t="str">
        <f t="shared" si="157"/>
        <v/>
      </c>
      <c r="M9502" s="205" t="str" cm="1">
        <f t="array" ref="M9502">_xlfn.IFS(NOT(ISERROR(VLOOKUP(Table5[[#This Row],[Section]],TB_notTB,1,FALSE))),"No",LEFT(Table5[[#This Row],[Section]],3)="ETB","PLS",LEFT(Table5[[#This Row],[Section]],1)="7","PDB",NOT(ISBLANK(Table5[[#This Row],[Section]])),"No")</f>
        <v>No</v>
      </c>
    </row>
    <row r="9503" spans="1:13" x14ac:dyDescent="0.25">
      <c r="A9503" s="126" t="s">
        <v>26596</v>
      </c>
      <c r="B9503" s="126" t="s">
        <v>26597</v>
      </c>
      <c r="C9503" s="126" t="s">
        <v>75</v>
      </c>
      <c r="D9503" s="127">
        <v>2.6579999999999999</v>
      </c>
      <c r="E9503" s="128">
        <v>1043</v>
      </c>
      <c r="F9503" s="128">
        <v>696</v>
      </c>
      <c r="G9503" s="126" t="s">
        <v>13806</v>
      </c>
      <c r="H9503" s="126" t="s">
        <v>21265</v>
      </c>
      <c r="I9503" s="126" t="s">
        <v>27185</v>
      </c>
      <c r="J9503" s="126" t="s">
        <v>26241</v>
      </c>
      <c r="K9503" s="9">
        <f>_xlfn.IFNA(VLOOKUP(Table5[[#This Row],[Section]],SubSill_Tier,2,FALSE),0)</f>
        <v>0</v>
      </c>
      <c r="L9503" s="9" t="str">
        <f t="shared" si="157"/>
        <v/>
      </c>
      <c r="M9503" s="205" t="str" cm="1">
        <f t="array" ref="M9503">_xlfn.IFS(NOT(ISERROR(VLOOKUP(Table5[[#This Row],[Section]],TB_notTB,1,FALSE))),"No",LEFT(Table5[[#This Row],[Section]],3)="ETB","PLS",LEFT(Table5[[#This Row],[Section]],1)="7","PDB",NOT(ISBLANK(Table5[[#This Row],[Section]])),"No")</f>
        <v>No</v>
      </c>
    </row>
    <row r="9504" spans="1:13" x14ac:dyDescent="0.25">
      <c r="A9504" s="126" t="s">
        <v>26598</v>
      </c>
      <c r="B9504" s="126" t="s">
        <v>29030</v>
      </c>
      <c r="C9504" s="126" t="s">
        <v>75</v>
      </c>
      <c r="D9504" s="127">
        <v>1.784</v>
      </c>
      <c r="E9504" s="128">
        <v>683</v>
      </c>
      <c r="F9504" s="128">
        <v>456</v>
      </c>
      <c r="G9504" s="126" t="s">
        <v>13806</v>
      </c>
      <c r="H9504" s="126" t="s">
        <v>21265</v>
      </c>
      <c r="I9504" s="126" t="s">
        <v>27185</v>
      </c>
      <c r="J9504" s="126" t="s">
        <v>26241</v>
      </c>
      <c r="K9504" s="9">
        <f>_xlfn.IFNA(VLOOKUP(Table5[[#This Row],[Section]],SubSill_Tier,2,FALSE),0)</f>
        <v>2</v>
      </c>
      <c r="L9504" s="9" t="str">
        <f t="shared" si="157"/>
        <v/>
      </c>
      <c r="M9504" s="205" t="str" cm="1">
        <f t="array" ref="M9504">_xlfn.IFS(NOT(ISERROR(VLOOKUP(Table5[[#This Row],[Section]],TB_notTB,1,FALSE))),"No",LEFT(Table5[[#This Row],[Section]],3)="ETB","PLS",LEFT(Table5[[#This Row],[Section]],1)="7","PDB",NOT(ISBLANK(Table5[[#This Row],[Section]])),"No")</f>
        <v>No</v>
      </c>
    </row>
    <row r="9505" spans="1:13" x14ac:dyDescent="0.25">
      <c r="A9505" s="126" t="s">
        <v>26599</v>
      </c>
      <c r="B9505" s="126" t="s">
        <v>29031</v>
      </c>
      <c r="C9505" s="126" t="s">
        <v>75</v>
      </c>
      <c r="D9505" s="127">
        <v>2.5059999999999998</v>
      </c>
      <c r="E9505" s="128">
        <v>957</v>
      </c>
      <c r="F9505" s="128">
        <v>638</v>
      </c>
      <c r="G9505" s="126" t="s">
        <v>13806</v>
      </c>
      <c r="H9505" s="126" t="s">
        <v>21265</v>
      </c>
      <c r="I9505" s="126" t="s">
        <v>27185</v>
      </c>
      <c r="J9505" s="126" t="s">
        <v>26241</v>
      </c>
      <c r="K9505" s="9">
        <f>_xlfn.IFNA(VLOOKUP(Table5[[#This Row],[Section]],SubSill_Tier,2,FALSE),0)</f>
        <v>2</v>
      </c>
      <c r="L9505" s="9" t="str">
        <f t="shared" si="157"/>
        <v/>
      </c>
      <c r="M9505" s="205" t="str" cm="1">
        <f t="array" ref="M9505">_xlfn.IFS(NOT(ISERROR(VLOOKUP(Table5[[#This Row],[Section]],TB_notTB,1,FALSE))),"No",LEFT(Table5[[#This Row],[Section]],3)="ETB","PLS",LEFT(Table5[[#This Row],[Section]],1)="7","PDB",NOT(ISBLANK(Table5[[#This Row],[Section]])),"No")</f>
        <v>No</v>
      </c>
    </row>
    <row r="9506" spans="1:13" x14ac:dyDescent="0.25">
      <c r="A9506" s="126" t="s">
        <v>26600</v>
      </c>
      <c r="B9506" s="126" t="s">
        <v>29032</v>
      </c>
      <c r="C9506" s="126" t="s">
        <v>75</v>
      </c>
      <c r="D9506" s="127">
        <v>1.9750000000000001</v>
      </c>
      <c r="E9506" s="128">
        <v>773</v>
      </c>
      <c r="F9506" s="128">
        <v>516</v>
      </c>
      <c r="G9506" s="126" t="s">
        <v>13806</v>
      </c>
      <c r="H9506" s="126" t="s">
        <v>21265</v>
      </c>
      <c r="I9506" s="126" t="s">
        <v>27185</v>
      </c>
      <c r="J9506" s="126" t="s">
        <v>26241</v>
      </c>
      <c r="K9506" s="9">
        <f>_xlfn.IFNA(VLOOKUP(Table5[[#This Row],[Section]],SubSill_Tier,2,FALSE),0)</f>
        <v>2</v>
      </c>
      <c r="L9506" s="9" t="str">
        <f t="shared" si="157"/>
        <v/>
      </c>
      <c r="M9506" s="205" t="str" cm="1">
        <f t="array" ref="M9506">_xlfn.IFS(NOT(ISERROR(VLOOKUP(Table5[[#This Row],[Section]],TB_notTB,1,FALSE))),"No",LEFT(Table5[[#This Row],[Section]],3)="ETB","PLS",LEFT(Table5[[#This Row],[Section]],1)="7","PDB",NOT(ISBLANK(Table5[[#This Row],[Section]])),"No")</f>
        <v>No</v>
      </c>
    </row>
    <row r="9507" spans="1:13" x14ac:dyDescent="0.25">
      <c r="A9507" s="126" t="s">
        <v>26601</v>
      </c>
      <c r="B9507" s="126" t="s">
        <v>29033</v>
      </c>
      <c r="C9507" s="126" t="s">
        <v>75</v>
      </c>
      <c r="D9507" s="127">
        <v>2.8149999999999999</v>
      </c>
      <c r="E9507" s="128">
        <v>1095</v>
      </c>
      <c r="F9507" s="128">
        <v>730</v>
      </c>
      <c r="G9507" s="126" t="s">
        <v>13806</v>
      </c>
      <c r="H9507" s="126" t="s">
        <v>21265</v>
      </c>
      <c r="I9507" s="126" t="s">
        <v>27185</v>
      </c>
      <c r="J9507" s="126" t="s">
        <v>26241</v>
      </c>
      <c r="K9507" s="9">
        <f>_xlfn.IFNA(VLOOKUP(Table5[[#This Row],[Section]],SubSill_Tier,2,FALSE),0)</f>
        <v>2</v>
      </c>
      <c r="L9507" s="9" t="str">
        <f t="shared" si="157"/>
        <v/>
      </c>
      <c r="M9507" s="205" t="str" cm="1">
        <f t="array" ref="M9507">_xlfn.IFS(NOT(ISERROR(VLOOKUP(Table5[[#This Row],[Section]],TB_notTB,1,FALSE))),"No",LEFT(Table5[[#This Row],[Section]],3)="ETB","PLS",LEFT(Table5[[#This Row],[Section]],1)="7","PDB",NOT(ISBLANK(Table5[[#This Row],[Section]])),"No")</f>
        <v>No</v>
      </c>
    </row>
    <row r="9508" spans="1:13" x14ac:dyDescent="0.25">
      <c r="A9508" s="126" t="s">
        <v>26602</v>
      </c>
      <c r="B9508" s="126" t="s">
        <v>26603</v>
      </c>
      <c r="C9508" s="126" t="s">
        <v>75</v>
      </c>
      <c r="D9508" s="127">
        <v>2.4590000000000001</v>
      </c>
      <c r="E9508" s="128">
        <v>633</v>
      </c>
      <c r="F9508" s="128">
        <v>422</v>
      </c>
      <c r="G9508" s="126" t="s">
        <v>21322</v>
      </c>
      <c r="H9508" s="126" t="s">
        <v>21323</v>
      </c>
      <c r="I9508" s="126" t="s">
        <v>21324</v>
      </c>
      <c r="J9508" s="126" t="s">
        <v>26332</v>
      </c>
      <c r="K9508" s="9">
        <f>_xlfn.IFNA(VLOOKUP(Table5[[#This Row],[Section]],SubSill_Tier,2,FALSE),0)</f>
        <v>0</v>
      </c>
      <c r="L9508" s="9" t="str">
        <f t="shared" si="157"/>
        <v/>
      </c>
      <c r="M9508" s="205" t="str" cm="1">
        <f t="array" ref="M9508">_xlfn.IFS(NOT(ISERROR(VLOOKUP(Table5[[#This Row],[Section]],TB_notTB,1,FALSE))),"No",LEFT(Table5[[#This Row],[Section]],3)="ETB","PLS",LEFT(Table5[[#This Row],[Section]],1)="7","PDB",NOT(ISBLANK(Table5[[#This Row],[Section]])),"No")</f>
        <v>No</v>
      </c>
    </row>
    <row r="9509" spans="1:13" x14ac:dyDescent="0.25">
      <c r="A9509" s="126" t="s">
        <v>26604</v>
      </c>
      <c r="B9509" s="126" t="s">
        <v>26605</v>
      </c>
      <c r="C9509" s="126" t="s">
        <v>75</v>
      </c>
      <c r="D9509" s="127">
        <v>0.435</v>
      </c>
      <c r="E9509" s="128">
        <v>221</v>
      </c>
      <c r="F9509" s="128">
        <v>148</v>
      </c>
      <c r="G9509" s="126" t="s">
        <v>13806</v>
      </c>
      <c r="H9509" s="126" t="s">
        <v>21265</v>
      </c>
      <c r="I9509" s="126" t="s">
        <v>27185</v>
      </c>
      <c r="J9509" s="126" t="s">
        <v>26241</v>
      </c>
      <c r="K9509" s="9">
        <f>_xlfn.IFNA(VLOOKUP(Table5[[#This Row],[Section]],SubSill_Tier,2,FALSE),0)</f>
        <v>0</v>
      </c>
      <c r="L9509" s="9" t="str">
        <f t="shared" si="157"/>
        <v/>
      </c>
      <c r="M9509" s="205" t="str" cm="1">
        <f t="array" ref="M9509">_xlfn.IFS(NOT(ISERROR(VLOOKUP(Table5[[#This Row],[Section]],TB_notTB,1,FALSE))),"No",LEFT(Table5[[#This Row],[Section]],3)="ETB","PLS",LEFT(Table5[[#This Row],[Section]],1)="7","PDB",NOT(ISBLANK(Table5[[#This Row],[Section]])),"No")</f>
        <v>No</v>
      </c>
    </row>
    <row r="9510" spans="1:13" x14ac:dyDescent="0.25">
      <c r="A9510" s="126" t="s">
        <v>26606</v>
      </c>
      <c r="B9510" s="126" t="s">
        <v>29544</v>
      </c>
      <c r="C9510" s="126" t="s">
        <v>75</v>
      </c>
      <c r="D9510" s="127">
        <v>3.282</v>
      </c>
      <c r="E9510" s="128">
        <v>525</v>
      </c>
      <c r="F9510" s="128">
        <v>381</v>
      </c>
      <c r="G9510" s="126" t="s">
        <v>13806</v>
      </c>
      <c r="H9510" s="126" t="s">
        <v>21265</v>
      </c>
      <c r="I9510" s="126" t="s">
        <v>27185</v>
      </c>
      <c r="J9510" s="126" t="s">
        <v>26332</v>
      </c>
      <c r="K9510" s="9">
        <f>_xlfn.IFNA(VLOOKUP(Table5[[#This Row],[Section]],SubSill_Tier,2,FALSE),0)</f>
        <v>0</v>
      </c>
      <c r="L9510" s="9" t="str">
        <f t="shared" si="157"/>
        <v/>
      </c>
      <c r="M9510" s="205" t="str" cm="1">
        <f t="array" ref="M9510">_xlfn.IFS(NOT(ISERROR(VLOOKUP(Table5[[#This Row],[Section]],TB_notTB,1,FALSE))),"No",LEFT(Table5[[#This Row],[Section]],3)="ETB","PLS",LEFT(Table5[[#This Row],[Section]],1)="7","PDB",NOT(ISBLANK(Table5[[#This Row],[Section]])),"No")</f>
        <v>No</v>
      </c>
    </row>
    <row r="9511" spans="1:13" x14ac:dyDescent="0.25">
      <c r="A9511" s="126" t="s">
        <v>26607</v>
      </c>
      <c r="B9511" s="126" t="s">
        <v>29545</v>
      </c>
      <c r="C9511" s="126" t="s">
        <v>75</v>
      </c>
      <c r="D9511" s="127">
        <v>4.2030000000000003</v>
      </c>
      <c r="E9511" s="128">
        <v>648</v>
      </c>
      <c r="F9511" s="128">
        <v>504</v>
      </c>
      <c r="G9511" s="126" t="s">
        <v>13806</v>
      </c>
      <c r="H9511" s="126" t="s">
        <v>21265</v>
      </c>
      <c r="I9511" s="126" t="s">
        <v>27185</v>
      </c>
      <c r="J9511" s="126" t="s">
        <v>26332</v>
      </c>
      <c r="K9511" s="9">
        <f>_xlfn.IFNA(VLOOKUP(Table5[[#This Row],[Section]],SubSill_Tier,2,FALSE),0)</f>
        <v>0</v>
      </c>
      <c r="L9511" s="9" t="str">
        <f t="shared" si="157"/>
        <v/>
      </c>
      <c r="M9511" s="205" t="str" cm="1">
        <f t="array" ref="M9511">_xlfn.IFS(NOT(ISERROR(VLOOKUP(Table5[[#This Row],[Section]],TB_notTB,1,FALSE))),"No",LEFT(Table5[[#This Row],[Section]],3)="ETB","PLS",LEFT(Table5[[#This Row],[Section]],1)="7","PDB",NOT(ISBLANK(Table5[[#This Row],[Section]])),"No")</f>
        <v>No</v>
      </c>
    </row>
    <row r="9512" spans="1:13" x14ac:dyDescent="0.25">
      <c r="A9512" s="126" t="s">
        <v>26608</v>
      </c>
      <c r="B9512" s="126" t="s">
        <v>29546</v>
      </c>
      <c r="C9512" s="126" t="s">
        <v>75</v>
      </c>
      <c r="D9512" s="127">
        <v>1.7330000000000001</v>
      </c>
      <c r="E9512" s="128">
        <v>353</v>
      </c>
      <c r="F9512" s="128">
        <v>236</v>
      </c>
      <c r="G9512" s="126" t="s">
        <v>13806</v>
      </c>
      <c r="H9512" s="126" t="s">
        <v>21265</v>
      </c>
      <c r="I9512" s="126" t="s">
        <v>27185</v>
      </c>
      <c r="J9512" s="126" t="s">
        <v>26241</v>
      </c>
      <c r="K9512" s="9">
        <f>_xlfn.IFNA(VLOOKUP(Table5[[#This Row],[Section]],SubSill_Tier,2,FALSE),0)</f>
        <v>0</v>
      </c>
      <c r="L9512" s="9" t="str">
        <f t="shared" si="157"/>
        <v/>
      </c>
      <c r="M9512" s="205" t="str" cm="1">
        <f t="array" ref="M9512">_xlfn.IFS(NOT(ISERROR(VLOOKUP(Table5[[#This Row],[Section]],TB_notTB,1,FALSE))),"No",LEFT(Table5[[#This Row],[Section]],3)="ETB","PLS",LEFT(Table5[[#This Row],[Section]],1)="7","PDB",NOT(ISBLANK(Table5[[#This Row],[Section]])),"No")</f>
        <v>No</v>
      </c>
    </row>
    <row r="9513" spans="1:13" x14ac:dyDescent="0.25">
      <c r="A9513" s="126" t="s">
        <v>26609</v>
      </c>
      <c r="B9513" s="126" t="s">
        <v>29547</v>
      </c>
      <c r="C9513" s="126" t="s">
        <v>75</v>
      </c>
      <c r="D9513" s="127">
        <v>2.3809999999999998</v>
      </c>
      <c r="E9513" s="128">
        <v>433</v>
      </c>
      <c r="F9513" s="128">
        <v>292</v>
      </c>
      <c r="G9513" s="126" t="s">
        <v>13806</v>
      </c>
      <c r="H9513" s="126" t="s">
        <v>21265</v>
      </c>
      <c r="I9513" s="126" t="s">
        <v>27185</v>
      </c>
      <c r="J9513" s="126" t="s">
        <v>26241</v>
      </c>
      <c r="K9513" s="9">
        <f>_xlfn.IFNA(VLOOKUP(Table5[[#This Row],[Section]],SubSill_Tier,2,FALSE),0)</f>
        <v>0</v>
      </c>
      <c r="L9513" s="9" t="str">
        <f t="shared" si="157"/>
        <v/>
      </c>
      <c r="M9513" s="205" t="str" cm="1">
        <f t="array" ref="M9513">_xlfn.IFS(NOT(ISERROR(VLOOKUP(Table5[[#This Row],[Section]],TB_notTB,1,FALSE))),"No",LEFT(Table5[[#This Row],[Section]],3)="ETB","PLS",LEFT(Table5[[#This Row],[Section]],1)="7","PDB",NOT(ISBLANK(Table5[[#This Row],[Section]])),"No")</f>
        <v>No</v>
      </c>
    </row>
    <row r="9514" spans="1:13" x14ac:dyDescent="0.25">
      <c r="A9514" s="126" t="s">
        <v>26610</v>
      </c>
      <c r="B9514" s="126" t="s">
        <v>29548</v>
      </c>
      <c r="C9514" s="126" t="s">
        <v>75</v>
      </c>
      <c r="D9514" s="127">
        <v>1.54</v>
      </c>
      <c r="E9514" s="128">
        <v>393</v>
      </c>
      <c r="F9514" s="128">
        <v>262</v>
      </c>
      <c r="G9514" s="126" t="s">
        <v>13806</v>
      </c>
      <c r="H9514" s="126" t="s">
        <v>21265</v>
      </c>
      <c r="I9514" s="126" t="s">
        <v>27185</v>
      </c>
      <c r="J9514" s="126" t="s">
        <v>26241</v>
      </c>
      <c r="K9514" s="9">
        <f>_xlfn.IFNA(VLOOKUP(Table5[[#This Row],[Section]],SubSill_Tier,2,FALSE),0)</f>
        <v>0</v>
      </c>
      <c r="L9514" s="9" t="str">
        <f t="shared" si="157"/>
        <v/>
      </c>
      <c r="M9514" s="205" t="str" cm="1">
        <f t="array" ref="M9514">_xlfn.IFS(NOT(ISERROR(VLOOKUP(Table5[[#This Row],[Section]],TB_notTB,1,FALSE))),"No",LEFT(Table5[[#This Row],[Section]],3)="ETB","PLS",LEFT(Table5[[#This Row],[Section]],1)="7","PDB",NOT(ISBLANK(Table5[[#This Row],[Section]])),"No")</f>
        <v>No</v>
      </c>
    </row>
    <row r="9515" spans="1:13" x14ac:dyDescent="0.25">
      <c r="A9515" s="126" t="s">
        <v>26611</v>
      </c>
      <c r="B9515" s="126" t="s">
        <v>29549</v>
      </c>
      <c r="C9515" s="126" t="s">
        <v>75</v>
      </c>
      <c r="D9515" s="127">
        <v>1.5680000000000001</v>
      </c>
      <c r="E9515" s="128">
        <v>416</v>
      </c>
      <c r="F9515" s="128">
        <v>278</v>
      </c>
      <c r="G9515" s="126" t="s">
        <v>13806</v>
      </c>
      <c r="H9515" s="126" t="s">
        <v>21265</v>
      </c>
      <c r="I9515" s="126" t="s">
        <v>27185</v>
      </c>
      <c r="J9515" s="126" t="s">
        <v>26241</v>
      </c>
      <c r="K9515" s="9">
        <f>_xlfn.IFNA(VLOOKUP(Table5[[#This Row],[Section]],SubSill_Tier,2,FALSE),0)</f>
        <v>0</v>
      </c>
      <c r="L9515" s="9" t="str">
        <f t="shared" si="157"/>
        <v/>
      </c>
      <c r="M9515" s="205" t="str" cm="1">
        <f t="array" ref="M9515">_xlfn.IFS(NOT(ISERROR(VLOOKUP(Table5[[#This Row],[Section]],TB_notTB,1,FALSE))),"No",LEFT(Table5[[#This Row],[Section]],3)="ETB","PLS",LEFT(Table5[[#This Row],[Section]],1)="7","PDB",NOT(ISBLANK(Table5[[#This Row],[Section]])),"No")</f>
        <v>No</v>
      </c>
    </row>
    <row r="9516" spans="1:13" x14ac:dyDescent="0.25">
      <c r="A9516" s="126" t="s">
        <v>26612</v>
      </c>
      <c r="B9516" s="126" t="s">
        <v>29550</v>
      </c>
      <c r="C9516" s="126" t="s">
        <v>75</v>
      </c>
      <c r="D9516" s="127">
        <v>1.1459999999999999</v>
      </c>
      <c r="E9516" s="128">
        <v>464</v>
      </c>
      <c r="F9516" s="128">
        <v>310</v>
      </c>
      <c r="G9516" s="126" t="s">
        <v>13806</v>
      </c>
      <c r="H9516" s="126" t="s">
        <v>21265</v>
      </c>
      <c r="I9516" s="126" t="s">
        <v>27185</v>
      </c>
      <c r="J9516" s="126" t="s">
        <v>26241</v>
      </c>
      <c r="K9516" s="9">
        <f>_xlfn.IFNA(VLOOKUP(Table5[[#This Row],[Section]],SubSill_Tier,2,FALSE),0)</f>
        <v>0</v>
      </c>
      <c r="L9516" s="9" t="str">
        <f t="shared" si="157"/>
        <v/>
      </c>
      <c r="M9516" s="205" t="str" cm="1">
        <f t="array" ref="M9516">_xlfn.IFS(NOT(ISERROR(VLOOKUP(Table5[[#This Row],[Section]],TB_notTB,1,FALSE))),"No",LEFT(Table5[[#This Row],[Section]],3)="ETB","PLS",LEFT(Table5[[#This Row],[Section]],1)="7","PDB",NOT(ISBLANK(Table5[[#This Row],[Section]])),"No")</f>
        <v>No</v>
      </c>
    </row>
    <row r="9517" spans="1:13" x14ac:dyDescent="0.25">
      <c r="A9517" s="126" t="s">
        <v>26613</v>
      </c>
      <c r="B9517" s="126" t="s">
        <v>29551</v>
      </c>
      <c r="C9517" s="126" t="s">
        <v>75</v>
      </c>
      <c r="D9517" s="127">
        <v>1.829</v>
      </c>
      <c r="E9517" s="128">
        <v>542</v>
      </c>
      <c r="F9517" s="128">
        <v>362</v>
      </c>
      <c r="G9517" s="126" t="s">
        <v>13806</v>
      </c>
      <c r="H9517" s="126" t="s">
        <v>21265</v>
      </c>
      <c r="I9517" s="126" t="s">
        <v>27185</v>
      </c>
      <c r="J9517" s="126" t="s">
        <v>26241</v>
      </c>
      <c r="K9517" s="9">
        <f>_xlfn.IFNA(VLOOKUP(Table5[[#This Row],[Section]],SubSill_Tier,2,FALSE),0)</f>
        <v>0</v>
      </c>
      <c r="L9517" s="9" t="str">
        <f t="shared" si="157"/>
        <v/>
      </c>
      <c r="M9517" s="205" t="str" cm="1">
        <f t="array" ref="M9517">_xlfn.IFS(NOT(ISERROR(VLOOKUP(Table5[[#This Row],[Section]],TB_notTB,1,FALSE))),"No",LEFT(Table5[[#This Row],[Section]],3)="ETB","PLS",LEFT(Table5[[#This Row],[Section]],1)="7","PDB",NOT(ISBLANK(Table5[[#This Row],[Section]])),"No")</f>
        <v>No</v>
      </c>
    </row>
    <row r="9518" spans="1:13" x14ac:dyDescent="0.25">
      <c r="A9518" s="126" t="s">
        <v>26614</v>
      </c>
      <c r="B9518" s="126" t="s">
        <v>29552</v>
      </c>
      <c r="C9518" s="126" t="s">
        <v>75</v>
      </c>
      <c r="D9518" s="127">
        <v>1.591</v>
      </c>
      <c r="E9518" s="128">
        <v>381</v>
      </c>
      <c r="F9518" s="128">
        <v>254</v>
      </c>
      <c r="G9518" s="126" t="s">
        <v>13806</v>
      </c>
      <c r="H9518" s="126" t="s">
        <v>21265</v>
      </c>
      <c r="I9518" s="126" t="s">
        <v>27185</v>
      </c>
      <c r="J9518" s="126" t="s">
        <v>26241</v>
      </c>
      <c r="K9518" s="9">
        <f>_xlfn.IFNA(VLOOKUP(Table5[[#This Row],[Section]],SubSill_Tier,2,FALSE),0)</f>
        <v>0</v>
      </c>
      <c r="L9518" s="9" t="str">
        <f t="shared" si="157"/>
        <v/>
      </c>
      <c r="M9518" s="205" t="str" cm="1">
        <f t="array" ref="M9518">_xlfn.IFS(NOT(ISERROR(VLOOKUP(Table5[[#This Row],[Section]],TB_notTB,1,FALSE))),"No",LEFT(Table5[[#This Row],[Section]],3)="ETB","PLS",LEFT(Table5[[#This Row],[Section]],1)="7","PDB",NOT(ISBLANK(Table5[[#This Row],[Section]])),"No")</f>
        <v>No</v>
      </c>
    </row>
    <row r="9519" spans="1:13" x14ac:dyDescent="0.25">
      <c r="A9519" s="126" t="s">
        <v>26615</v>
      </c>
      <c r="B9519" s="126" t="s">
        <v>29553</v>
      </c>
      <c r="C9519" s="126" t="s">
        <v>75</v>
      </c>
      <c r="D9519" s="127">
        <v>2.387</v>
      </c>
      <c r="E9519" s="128">
        <v>483</v>
      </c>
      <c r="F9519" s="128">
        <v>337</v>
      </c>
      <c r="G9519" s="126" t="s">
        <v>13806</v>
      </c>
      <c r="H9519" s="126" t="s">
        <v>21265</v>
      </c>
      <c r="I9519" s="126" t="s">
        <v>27185</v>
      </c>
      <c r="J9519" s="126" t="s">
        <v>26241</v>
      </c>
      <c r="K9519" s="9">
        <f>_xlfn.IFNA(VLOOKUP(Table5[[#This Row],[Section]],SubSill_Tier,2,FALSE),0)</f>
        <v>0</v>
      </c>
      <c r="L9519" s="9" t="str">
        <f t="shared" si="157"/>
        <v/>
      </c>
      <c r="M9519" s="205" t="str" cm="1">
        <f t="array" ref="M9519">_xlfn.IFS(NOT(ISERROR(VLOOKUP(Table5[[#This Row],[Section]],TB_notTB,1,FALSE))),"No",LEFT(Table5[[#This Row],[Section]],3)="ETB","PLS",LEFT(Table5[[#This Row],[Section]],1)="7","PDB",NOT(ISBLANK(Table5[[#This Row],[Section]])),"No")</f>
        <v>No</v>
      </c>
    </row>
    <row r="9520" spans="1:13" x14ac:dyDescent="0.25">
      <c r="A9520" s="126" t="s">
        <v>26616</v>
      </c>
      <c r="B9520" s="126" t="s">
        <v>29554</v>
      </c>
      <c r="C9520" s="126" t="s">
        <v>75</v>
      </c>
      <c r="D9520" s="127">
        <v>2.9590000000000001</v>
      </c>
      <c r="E9520" s="128">
        <v>501</v>
      </c>
      <c r="F9520" s="128">
        <v>357</v>
      </c>
      <c r="G9520" s="126" t="s">
        <v>13806</v>
      </c>
      <c r="H9520" s="126" t="s">
        <v>21265</v>
      </c>
      <c r="I9520" s="126" t="s">
        <v>27185</v>
      </c>
      <c r="J9520" s="126" t="s">
        <v>26241</v>
      </c>
      <c r="K9520" s="9">
        <f>_xlfn.IFNA(VLOOKUP(Table5[[#This Row],[Section]],SubSill_Tier,2,FALSE),0)</f>
        <v>0</v>
      </c>
      <c r="L9520" s="9" t="str">
        <f t="shared" si="157"/>
        <v/>
      </c>
      <c r="M9520" s="205" t="str" cm="1">
        <f t="array" ref="M9520">_xlfn.IFS(NOT(ISERROR(VLOOKUP(Table5[[#This Row],[Section]],TB_notTB,1,FALSE))),"No",LEFT(Table5[[#This Row],[Section]],3)="ETB","PLS",LEFT(Table5[[#This Row],[Section]],1)="7","PDB",NOT(ISBLANK(Table5[[#This Row],[Section]])),"No")</f>
        <v>No</v>
      </c>
    </row>
    <row r="9521" spans="1:13" x14ac:dyDescent="0.25">
      <c r="A9521" s="126" t="s">
        <v>26617</v>
      </c>
      <c r="B9521" s="126" t="s">
        <v>29555</v>
      </c>
      <c r="C9521" s="126" t="s">
        <v>75</v>
      </c>
      <c r="D9521" s="127">
        <v>1.9179999999999999</v>
      </c>
      <c r="E9521" s="128">
        <v>374</v>
      </c>
      <c r="F9521" s="128">
        <v>250</v>
      </c>
      <c r="G9521" s="126" t="s">
        <v>13806</v>
      </c>
      <c r="H9521" s="126" t="s">
        <v>21265</v>
      </c>
      <c r="I9521" s="126" t="s">
        <v>27185</v>
      </c>
      <c r="J9521" s="126" t="s">
        <v>26241</v>
      </c>
      <c r="K9521" s="9">
        <f>_xlfn.IFNA(VLOOKUP(Table5[[#This Row],[Section]],SubSill_Tier,2,FALSE),0)</f>
        <v>0</v>
      </c>
      <c r="L9521" s="9" t="str">
        <f t="shared" si="157"/>
        <v/>
      </c>
      <c r="M9521" s="205" t="str" cm="1">
        <f t="array" ref="M9521">_xlfn.IFS(NOT(ISERROR(VLOOKUP(Table5[[#This Row],[Section]],TB_notTB,1,FALSE))),"No",LEFT(Table5[[#This Row],[Section]],3)="ETB","PLS",LEFT(Table5[[#This Row],[Section]],1)="7","PDB",NOT(ISBLANK(Table5[[#This Row],[Section]])),"No")</f>
        <v>No</v>
      </c>
    </row>
    <row r="9522" spans="1:13" x14ac:dyDescent="0.25">
      <c r="A9522" s="126" t="s">
        <v>26618</v>
      </c>
      <c r="B9522" s="126" t="s">
        <v>29556</v>
      </c>
      <c r="C9522" s="126" t="s">
        <v>75</v>
      </c>
      <c r="D9522" s="127">
        <v>1.633</v>
      </c>
      <c r="E9522" s="128">
        <v>405</v>
      </c>
      <c r="F9522" s="128">
        <v>270</v>
      </c>
      <c r="G9522" s="126" t="s">
        <v>13806</v>
      </c>
      <c r="H9522" s="126" t="s">
        <v>21265</v>
      </c>
      <c r="I9522" s="126" t="s">
        <v>27185</v>
      </c>
      <c r="J9522" s="126" t="s">
        <v>26241</v>
      </c>
      <c r="K9522" s="9">
        <f>_xlfn.IFNA(VLOOKUP(Table5[[#This Row],[Section]],SubSill_Tier,2,FALSE),0)</f>
        <v>0</v>
      </c>
      <c r="L9522" s="9" t="str">
        <f t="shared" si="157"/>
        <v/>
      </c>
      <c r="M9522" s="205" t="str" cm="1">
        <f t="array" ref="M9522">_xlfn.IFS(NOT(ISERROR(VLOOKUP(Table5[[#This Row],[Section]],TB_notTB,1,FALSE))),"No",LEFT(Table5[[#This Row],[Section]],3)="ETB","PLS",LEFT(Table5[[#This Row],[Section]],1)="7","PDB",NOT(ISBLANK(Table5[[#This Row],[Section]])),"No")</f>
        <v>No</v>
      </c>
    </row>
    <row r="9523" spans="1:13" x14ac:dyDescent="0.25">
      <c r="A9523" s="126" t="s">
        <v>26619</v>
      </c>
      <c r="B9523" s="126" t="s">
        <v>26620</v>
      </c>
      <c r="C9523" s="126" t="s">
        <v>75</v>
      </c>
      <c r="D9523" s="127">
        <v>2.5</v>
      </c>
      <c r="E9523" s="128">
        <v>640</v>
      </c>
      <c r="F9523" s="128">
        <v>427</v>
      </c>
      <c r="G9523" s="126" t="s">
        <v>13809</v>
      </c>
      <c r="H9523" s="126" t="s">
        <v>20368</v>
      </c>
      <c r="I9523" s="126" t="s">
        <v>21276</v>
      </c>
      <c r="J9523" s="126" t="s">
        <v>26241</v>
      </c>
      <c r="K9523" s="9">
        <f>_xlfn.IFNA(VLOOKUP(Table5[[#This Row],[Section]],SubSill_Tier,2,FALSE),0)</f>
        <v>0</v>
      </c>
      <c r="L9523" s="9" t="str">
        <f t="shared" si="157"/>
        <v/>
      </c>
      <c r="M9523" s="205" t="str" cm="1">
        <f t="array" ref="M9523">_xlfn.IFS(NOT(ISERROR(VLOOKUP(Table5[[#This Row],[Section]],TB_notTB,1,FALSE))),"No",LEFT(Table5[[#This Row],[Section]],3)="ETB","PLS",LEFT(Table5[[#This Row],[Section]],1)="7","PDB",NOT(ISBLANK(Table5[[#This Row],[Section]])),"No")</f>
        <v>No</v>
      </c>
    </row>
    <row r="9524" spans="1:13" x14ac:dyDescent="0.25">
      <c r="A9524" s="126" t="s">
        <v>26621</v>
      </c>
      <c r="B9524" s="126" t="s">
        <v>26622</v>
      </c>
      <c r="C9524" s="126" t="s">
        <v>75</v>
      </c>
      <c r="D9524" s="127">
        <v>2.3380000000000001</v>
      </c>
      <c r="E9524" s="128">
        <v>592</v>
      </c>
      <c r="F9524" s="128">
        <v>395</v>
      </c>
      <c r="G9524" s="126" t="s">
        <v>13809</v>
      </c>
      <c r="H9524" s="126" t="s">
        <v>20368</v>
      </c>
      <c r="I9524" s="126" t="s">
        <v>21276</v>
      </c>
      <c r="J9524" s="126" t="s">
        <v>26241</v>
      </c>
      <c r="K9524" s="9">
        <f>_xlfn.IFNA(VLOOKUP(Table5[[#This Row],[Section]],SubSill_Tier,2,FALSE),0)</f>
        <v>0</v>
      </c>
      <c r="L9524" s="9" t="str">
        <f t="shared" si="157"/>
        <v/>
      </c>
      <c r="M9524" s="205" t="str" cm="1">
        <f t="array" ref="M9524">_xlfn.IFS(NOT(ISERROR(VLOOKUP(Table5[[#This Row],[Section]],TB_notTB,1,FALSE))),"No",LEFT(Table5[[#This Row],[Section]],3)="ETB","PLS",LEFT(Table5[[#This Row],[Section]],1)="7","PDB",NOT(ISBLANK(Table5[[#This Row],[Section]])),"No")</f>
        <v>No</v>
      </c>
    </row>
    <row r="9525" spans="1:13" x14ac:dyDescent="0.25">
      <c r="A9525" s="126" t="s">
        <v>26623</v>
      </c>
      <c r="B9525" s="126" t="s">
        <v>26624</v>
      </c>
      <c r="C9525" s="126" t="s">
        <v>75</v>
      </c>
      <c r="D9525" s="127">
        <v>0.53600000000000003</v>
      </c>
      <c r="E9525" s="128">
        <v>199</v>
      </c>
      <c r="F9525" s="128">
        <v>157</v>
      </c>
      <c r="G9525" s="126" t="s">
        <v>13760</v>
      </c>
      <c r="H9525" s="126" t="s">
        <v>20184</v>
      </c>
      <c r="I9525" s="126" t="s">
        <v>21100</v>
      </c>
      <c r="J9525" s="126" t="s">
        <v>26254</v>
      </c>
      <c r="K9525" s="9">
        <f>_xlfn.IFNA(VLOOKUP(Table5[[#This Row],[Section]],SubSill_Tier,2,FALSE),0)</f>
        <v>0</v>
      </c>
      <c r="L9525" s="9" t="str">
        <f t="shared" si="157"/>
        <v/>
      </c>
      <c r="M9525" s="205" t="str" cm="1">
        <f t="array" ref="M9525">_xlfn.IFS(NOT(ISERROR(VLOOKUP(Table5[[#This Row],[Section]],TB_notTB,1,FALSE))),"No",LEFT(Table5[[#This Row],[Section]],3)="ETB","PLS",LEFT(Table5[[#This Row],[Section]],1)="7","PDB",NOT(ISBLANK(Table5[[#This Row],[Section]])),"No")</f>
        <v>No</v>
      </c>
    </row>
    <row r="9526" spans="1:13" x14ac:dyDescent="0.25">
      <c r="A9526" s="126" t="s">
        <v>26625</v>
      </c>
      <c r="B9526" s="126" t="s">
        <v>26626</v>
      </c>
      <c r="C9526" s="126" t="s">
        <v>75</v>
      </c>
      <c r="D9526" s="127">
        <v>5.4240000000000004</v>
      </c>
      <c r="E9526" s="128">
        <v>818</v>
      </c>
      <c r="F9526" s="128">
        <v>546</v>
      </c>
      <c r="G9526" s="126" t="s">
        <v>13809</v>
      </c>
      <c r="H9526" s="126" t="s">
        <v>20368</v>
      </c>
      <c r="I9526" s="126" t="s">
        <v>21276</v>
      </c>
      <c r="J9526" s="126" t="s">
        <v>26245</v>
      </c>
      <c r="K9526" s="9">
        <f>_xlfn.IFNA(VLOOKUP(Table5[[#This Row],[Section]],SubSill_Tier,2,FALSE),0)</f>
        <v>0</v>
      </c>
      <c r="L9526" s="9" t="str">
        <f t="shared" si="157"/>
        <v/>
      </c>
      <c r="M9526" s="205" t="str" cm="1">
        <f t="array" ref="M9526">_xlfn.IFS(NOT(ISERROR(VLOOKUP(Table5[[#This Row],[Section]],TB_notTB,1,FALSE))),"No",LEFT(Table5[[#This Row],[Section]],3)="ETB","PLS",LEFT(Table5[[#This Row],[Section]],1)="7","PDB",NOT(ISBLANK(Table5[[#This Row],[Section]])),"No")</f>
        <v>No</v>
      </c>
    </row>
    <row r="9527" spans="1:13" x14ac:dyDescent="0.25">
      <c r="A9527" s="126" t="s">
        <v>26627</v>
      </c>
      <c r="B9527" s="126" t="s">
        <v>26628</v>
      </c>
      <c r="C9527" s="126" t="s">
        <v>75</v>
      </c>
      <c r="D9527" s="127">
        <v>2.0649999999999999</v>
      </c>
      <c r="E9527" s="128">
        <v>537</v>
      </c>
      <c r="F9527" s="128">
        <v>365</v>
      </c>
      <c r="G9527" s="126" t="s">
        <v>13783</v>
      </c>
      <c r="H9527" s="126" t="s">
        <v>20273</v>
      </c>
      <c r="I9527" s="126" t="s">
        <v>21165</v>
      </c>
      <c r="J9527" s="126" t="s">
        <v>26241</v>
      </c>
      <c r="K9527" s="9">
        <f>_xlfn.IFNA(VLOOKUP(Table5[[#This Row],[Section]],SubSill_Tier,2,FALSE),0)</f>
        <v>0</v>
      </c>
      <c r="L9527" s="9" t="str">
        <f t="shared" si="157"/>
        <v/>
      </c>
      <c r="M9527" s="205" t="str" cm="1">
        <f t="array" ref="M9527">_xlfn.IFS(NOT(ISERROR(VLOOKUP(Table5[[#This Row],[Section]],TB_notTB,1,FALSE))),"No",LEFT(Table5[[#This Row],[Section]],3)="ETB","PLS",LEFT(Table5[[#This Row],[Section]],1)="7","PDB",NOT(ISBLANK(Table5[[#This Row],[Section]])),"No")</f>
        <v>No</v>
      </c>
    </row>
    <row r="9528" spans="1:13" x14ac:dyDescent="0.25">
      <c r="A9528" s="126" t="s">
        <v>26629</v>
      </c>
      <c r="B9528" s="126" t="s">
        <v>26630</v>
      </c>
      <c r="C9528" s="126" t="s">
        <v>75</v>
      </c>
      <c r="D9528" s="127">
        <v>2.74</v>
      </c>
      <c r="E9528" s="128">
        <v>547</v>
      </c>
      <c r="F9528" s="128">
        <v>373</v>
      </c>
      <c r="G9528" s="126" t="s">
        <v>13783</v>
      </c>
      <c r="H9528" s="126" t="s">
        <v>20273</v>
      </c>
      <c r="I9528" s="126" t="s">
        <v>21165</v>
      </c>
      <c r="J9528" s="126" t="s">
        <v>26241</v>
      </c>
      <c r="K9528" s="9">
        <f>_xlfn.IFNA(VLOOKUP(Table5[[#This Row],[Section]],SubSill_Tier,2,FALSE),0)</f>
        <v>0</v>
      </c>
      <c r="L9528" s="9" t="str">
        <f t="shared" si="157"/>
        <v/>
      </c>
      <c r="M9528" s="205" t="str" cm="1">
        <f t="array" ref="M9528">_xlfn.IFS(NOT(ISERROR(VLOOKUP(Table5[[#This Row],[Section]],TB_notTB,1,FALSE))),"No",LEFT(Table5[[#This Row],[Section]],3)="ETB","PLS",LEFT(Table5[[#This Row],[Section]],1)="7","PDB",NOT(ISBLANK(Table5[[#This Row],[Section]])),"No")</f>
        <v>No</v>
      </c>
    </row>
    <row r="9529" spans="1:13" x14ac:dyDescent="0.25">
      <c r="A9529" s="126" t="s">
        <v>26631</v>
      </c>
      <c r="B9529" s="126" t="s">
        <v>26632</v>
      </c>
      <c r="C9529" s="126" t="s">
        <v>75</v>
      </c>
      <c r="D9529" s="127">
        <v>0.34899999999999998</v>
      </c>
      <c r="E9529" s="128">
        <v>173</v>
      </c>
      <c r="F9529" s="128">
        <v>116</v>
      </c>
      <c r="G9529" s="126" t="s">
        <v>13783</v>
      </c>
      <c r="H9529" s="126" t="s">
        <v>20273</v>
      </c>
      <c r="I9529" s="126" t="s">
        <v>21165</v>
      </c>
      <c r="J9529" s="126" t="s">
        <v>26241</v>
      </c>
      <c r="K9529" s="9">
        <f>_xlfn.IFNA(VLOOKUP(Table5[[#This Row],[Section]],SubSill_Tier,2,FALSE),0)</f>
        <v>0</v>
      </c>
      <c r="L9529" s="9" t="str">
        <f t="shared" si="157"/>
        <v/>
      </c>
      <c r="M9529" s="205" t="str" cm="1">
        <f t="array" ref="M9529">_xlfn.IFS(NOT(ISERROR(VLOOKUP(Table5[[#This Row],[Section]],TB_notTB,1,FALSE))),"No",LEFT(Table5[[#This Row],[Section]],3)="ETB","PLS",LEFT(Table5[[#This Row],[Section]],1)="7","PDB",NOT(ISBLANK(Table5[[#This Row],[Section]])),"No")</f>
        <v>No</v>
      </c>
    </row>
    <row r="9530" spans="1:13" x14ac:dyDescent="0.25">
      <c r="A9530" s="126" t="s">
        <v>26633</v>
      </c>
      <c r="B9530" s="126" t="s">
        <v>26634</v>
      </c>
      <c r="C9530" s="126" t="s">
        <v>75</v>
      </c>
      <c r="D9530" s="127">
        <v>0.40600000000000003</v>
      </c>
      <c r="E9530" s="128">
        <v>201</v>
      </c>
      <c r="F9530" s="128">
        <v>134</v>
      </c>
      <c r="G9530" s="126" t="s">
        <v>13783</v>
      </c>
      <c r="H9530" s="126" t="s">
        <v>20273</v>
      </c>
      <c r="I9530" s="126" t="s">
        <v>21165</v>
      </c>
      <c r="J9530" s="126" t="s">
        <v>26241</v>
      </c>
      <c r="K9530" s="9">
        <f>_xlfn.IFNA(VLOOKUP(Table5[[#This Row],[Section]],SubSill_Tier,2,FALSE),0)</f>
        <v>0</v>
      </c>
      <c r="L9530" s="9" t="str">
        <f t="shared" si="157"/>
        <v/>
      </c>
      <c r="M9530" s="205" t="str" cm="1">
        <f t="array" ref="M9530">_xlfn.IFS(NOT(ISERROR(VLOOKUP(Table5[[#This Row],[Section]],TB_notTB,1,FALSE))),"No",LEFT(Table5[[#This Row],[Section]],3)="ETB","PLS",LEFT(Table5[[#This Row],[Section]],1)="7","PDB",NOT(ISBLANK(Table5[[#This Row],[Section]])),"No")</f>
        <v>No</v>
      </c>
    </row>
    <row r="9531" spans="1:13" x14ac:dyDescent="0.25">
      <c r="A9531" s="126" t="s">
        <v>26635</v>
      </c>
      <c r="B9531" s="126" t="s">
        <v>26636</v>
      </c>
      <c r="C9531" s="126" t="s">
        <v>98</v>
      </c>
      <c r="D9531" s="127">
        <v>1.7869999999999999</v>
      </c>
      <c r="E9531" s="128">
        <v>430</v>
      </c>
      <c r="F9531" s="128">
        <v>430</v>
      </c>
      <c r="G9531" s="126" t="s">
        <v>13731</v>
      </c>
      <c r="H9531" s="126" t="s">
        <v>21911</v>
      </c>
      <c r="I9531" s="126" t="s">
        <v>21747</v>
      </c>
      <c r="J9531" s="126" t="s">
        <v>26233</v>
      </c>
      <c r="K9531" s="9">
        <f>_xlfn.IFNA(VLOOKUP(Table5[[#This Row],[Section]],SubSill_Tier,2,FALSE),0)</f>
        <v>0</v>
      </c>
      <c r="L9531" s="9" t="str">
        <f t="shared" si="157"/>
        <v/>
      </c>
      <c r="M9531" s="205" t="str" cm="1">
        <f t="array" ref="M9531">_xlfn.IFS(NOT(ISERROR(VLOOKUP(Table5[[#This Row],[Section]],TB_notTB,1,FALSE))),"No",LEFT(Table5[[#This Row],[Section]],3)="ETB","PLS",LEFT(Table5[[#This Row],[Section]],1)="7","PDB",NOT(ISBLANK(Table5[[#This Row],[Section]])),"No")</f>
        <v>No</v>
      </c>
    </row>
    <row r="9532" spans="1:13" x14ac:dyDescent="0.25">
      <c r="A9532" s="126" t="s">
        <v>26637</v>
      </c>
      <c r="B9532" s="126" t="s">
        <v>27275</v>
      </c>
      <c r="C9532" s="126" t="s">
        <v>75</v>
      </c>
      <c r="D9532" s="127">
        <v>0.315</v>
      </c>
      <c r="E9532" s="128">
        <v>149</v>
      </c>
      <c r="F9532" s="128">
        <v>111</v>
      </c>
      <c r="G9532" s="126" t="s">
        <v>13776</v>
      </c>
      <c r="H9532" s="126" t="s">
        <v>20231</v>
      </c>
      <c r="I9532" s="126" t="s">
        <v>21143</v>
      </c>
      <c r="J9532" s="126" t="s">
        <v>26256</v>
      </c>
      <c r="K9532" s="9">
        <f>_xlfn.IFNA(VLOOKUP(Table5[[#This Row],[Section]],SubSill_Tier,2,FALSE),0)</f>
        <v>0</v>
      </c>
      <c r="L9532" s="9" t="str">
        <f t="shared" si="157"/>
        <v/>
      </c>
      <c r="M9532" s="205" t="str" cm="1">
        <f t="array" ref="M9532">_xlfn.IFS(NOT(ISERROR(VLOOKUP(Table5[[#This Row],[Section]],TB_notTB,1,FALSE))),"No",LEFT(Table5[[#This Row],[Section]],3)="ETB","PLS",LEFT(Table5[[#This Row],[Section]],1)="7","PDB",NOT(ISBLANK(Table5[[#This Row],[Section]])),"No")</f>
        <v>No</v>
      </c>
    </row>
    <row r="9533" spans="1:13" x14ac:dyDescent="0.25">
      <c r="A9533" s="126" t="s">
        <v>26638</v>
      </c>
      <c r="B9533" s="126" t="s">
        <v>27276</v>
      </c>
      <c r="C9533" s="126" t="s">
        <v>75</v>
      </c>
      <c r="D9533" s="127">
        <v>0.08</v>
      </c>
      <c r="E9533" s="128">
        <v>100</v>
      </c>
      <c r="F9533" s="128">
        <v>100</v>
      </c>
      <c r="G9533" s="126" t="s">
        <v>13792</v>
      </c>
      <c r="H9533" s="126" t="s">
        <v>20162</v>
      </c>
      <c r="I9533" s="126" t="s">
        <v>27711</v>
      </c>
      <c r="J9533" s="126" t="s">
        <v>26254</v>
      </c>
      <c r="K9533" s="9">
        <f>_xlfn.IFNA(VLOOKUP(Table5[[#This Row],[Section]],SubSill_Tier,2,FALSE),0)</f>
        <v>0</v>
      </c>
      <c r="L9533" s="9" t="str">
        <f t="shared" si="157"/>
        <v/>
      </c>
      <c r="M9533" s="205" t="str" cm="1">
        <f t="array" ref="M9533">_xlfn.IFS(NOT(ISERROR(VLOOKUP(Table5[[#This Row],[Section]],TB_notTB,1,FALSE))),"No",LEFT(Table5[[#This Row],[Section]],3)="ETB","PLS",LEFT(Table5[[#This Row],[Section]],1)="7","PDB",NOT(ISBLANK(Table5[[#This Row],[Section]])),"No")</f>
        <v>No</v>
      </c>
    </row>
    <row r="9534" spans="1:13" x14ac:dyDescent="0.25">
      <c r="A9534" s="126" t="s">
        <v>26639</v>
      </c>
      <c r="B9534" s="126" t="s">
        <v>26640</v>
      </c>
      <c r="C9534" s="126" t="s">
        <v>75</v>
      </c>
      <c r="D9534" s="127">
        <v>4.3819999999999997</v>
      </c>
      <c r="E9534" s="128">
        <v>451</v>
      </c>
      <c r="F9534" s="128">
        <v>300</v>
      </c>
      <c r="G9534" s="126" t="s">
        <v>13724</v>
      </c>
      <c r="H9534" s="126" t="s">
        <v>21063</v>
      </c>
      <c r="I9534" s="126" t="s">
        <v>21064</v>
      </c>
      <c r="J9534" s="126" t="s">
        <v>26237</v>
      </c>
      <c r="K9534" s="9">
        <f>_xlfn.IFNA(VLOOKUP(Table5[[#This Row],[Section]],SubSill_Tier,2,FALSE),0)</f>
        <v>0</v>
      </c>
      <c r="L9534" s="9" t="str">
        <f t="shared" si="157"/>
        <v>Wall</v>
      </c>
      <c r="M9534" s="205" t="str" cm="1">
        <f t="array" ref="M9534">_xlfn.IFS(NOT(ISERROR(VLOOKUP(Table5[[#This Row],[Section]],TB_notTB,1,FALSE))),"No",LEFT(Table5[[#This Row],[Section]],3)="ETB","PLS",LEFT(Table5[[#This Row],[Section]],1)="7","PDB",NOT(ISBLANK(Table5[[#This Row],[Section]])),"No")</f>
        <v>No</v>
      </c>
    </row>
    <row r="9535" spans="1:13" x14ac:dyDescent="0.25">
      <c r="A9535" s="126" t="s">
        <v>26641</v>
      </c>
      <c r="B9535" s="126" t="s">
        <v>26642</v>
      </c>
      <c r="C9535" s="126" t="s">
        <v>75</v>
      </c>
      <c r="D9535" s="127">
        <v>5.3869999999999996</v>
      </c>
      <c r="E9535" s="128">
        <v>815</v>
      </c>
      <c r="F9535" s="128">
        <v>544</v>
      </c>
      <c r="G9535" s="126" t="s">
        <v>13809</v>
      </c>
      <c r="H9535" s="126" t="s">
        <v>20368</v>
      </c>
      <c r="I9535" s="126" t="s">
        <v>21276</v>
      </c>
      <c r="J9535" s="126" t="s">
        <v>26245</v>
      </c>
      <c r="K9535" s="9">
        <f>_xlfn.IFNA(VLOOKUP(Table5[[#This Row],[Section]],SubSill_Tier,2,FALSE),0)</f>
        <v>0</v>
      </c>
      <c r="L9535" s="9" t="str">
        <f t="shared" si="157"/>
        <v/>
      </c>
      <c r="M9535" s="205" t="str" cm="1">
        <f t="array" ref="M9535">_xlfn.IFS(NOT(ISERROR(VLOOKUP(Table5[[#This Row],[Section]],TB_notTB,1,FALSE))),"No",LEFT(Table5[[#This Row],[Section]],3)="ETB","PLS",LEFT(Table5[[#This Row],[Section]],1)="7","PDB",NOT(ISBLANK(Table5[[#This Row],[Section]])),"No")</f>
        <v>No</v>
      </c>
    </row>
    <row r="9536" spans="1:13" x14ac:dyDescent="0.25">
      <c r="A9536" s="126" t="s">
        <v>26643</v>
      </c>
      <c r="B9536" s="126" t="s">
        <v>26644</v>
      </c>
      <c r="C9536" s="126" t="s">
        <v>75</v>
      </c>
      <c r="D9536" s="127">
        <v>1.3740000000000001</v>
      </c>
      <c r="E9536" s="128">
        <v>470</v>
      </c>
      <c r="F9536" s="128">
        <v>314</v>
      </c>
      <c r="G9536" s="126" t="s">
        <v>13806</v>
      </c>
      <c r="H9536" s="126" t="s">
        <v>21265</v>
      </c>
      <c r="I9536" s="126" t="s">
        <v>27185</v>
      </c>
      <c r="J9536" s="126" t="s">
        <v>26241</v>
      </c>
      <c r="K9536" s="9">
        <f>_xlfn.IFNA(VLOOKUP(Table5[[#This Row],[Section]],SubSill_Tier,2,FALSE),0)</f>
        <v>0</v>
      </c>
      <c r="L9536" s="9" t="str">
        <f t="shared" si="157"/>
        <v/>
      </c>
      <c r="M9536" s="205" t="str" cm="1">
        <f t="array" ref="M9536">_xlfn.IFS(NOT(ISERROR(VLOOKUP(Table5[[#This Row],[Section]],TB_notTB,1,FALSE))),"No",LEFT(Table5[[#This Row],[Section]],3)="ETB","PLS",LEFT(Table5[[#This Row],[Section]],1)="7","PDB",NOT(ISBLANK(Table5[[#This Row],[Section]])),"No")</f>
        <v>No</v>
      </c>
    </row>
    <row r="9537" spans="1:13" x14ac:dyDescent="0.25">
      <c r="A9537" s="126" t="s">
        <v>26645</v>
      </c>
      <c r="B9537" s="126" t="s">
        <v>26646</v>
      </c>
      <c r="C9537" s="126" t="s">
        <v>75</v>
      </c>
      <c r="D9537" s="127">
        <v>0.56799999999999995</v>
      </c>
      <c r="E9537" s="128">
        <v>270</v>
      </c>
      <c r="F9537" s="128">
        <v>180</v>
      </c>
      <c r="G9537" s="126" t="s">
        <v>13806</v>
      </c>
      <c r="H9537" s="126" t="s">
        <v>21265</v>
      </c>
      <c r="I9537" s="126" t="s">
        <v>27185</v>
      </c>
      <c r="J9537" s="126" t="s">
        <v>26241</v>
      </c>
      <c r="K9537" s="9">
        <f>_xlfn.IFNA(VLOOKUP(Table5[[#This Row],[Section]],SubSill_Tier,2,FALSE),0)</f>
        <v>0</v>
      </c>
      <c r="L9537" s="9" t="str">
        <f t="shared" si="157"/>
        <v/>
      </c>
      <c r="M9537" s="205" t="str" cm="1">
        <f t="array" ref="M9537">_xlfn.IFS(NOT(ISERROR(VLOOKUP(Table5[[#This Row],[Section]],TB_notTB,1,FALSE))),"No",LEFT(Table5[[#This Row],[Section]],3)="ETB","PLS",LEFT(Table5[[#This Row],[Section]],1)="7","PDB",NOT(ISBLANK(Table5[[#This Row],[Section]])),"No")</f>
        <v>No</v>
      </c>
    </row>
    <row r="9538" spans="1:13" x14ac:dyDescent="0.25">
      <c r="A9538" s="126" t="s">
        <v>26647</v>
      </c>
      <c r="B9538" s="126" t="s">
        <v>26648</v>
      </c>
      <c r="C9538" s="126" t="s">
        <v>98</v>
      </c>
      <c r="D9538" s="127">
        <v>0.78300000000000003</v>
      </c>
      <c r="E9538" s="128">
        <v>249</v>
      </c>
      <c r="F9538" s="128">
        <v>180</v>
      </c>
      <c r="G9538" s="126" t="s">
        <v>26078</v>
      </c>
      <c r="H9538" s="126" t="s">
        <v>26079</v>
      </c>
      <c r="I9538" s="126" t="s">
        <v>27454</v>
      </c>
      <c r="J9538" s="126" t="s">
        <v>26314</v>
      </c>
      <c r="K9538" s="9">
        <f>_xlfn.IFNA(VLOOKUP(Table5[[#This Row],[Section]],SubSill_Tier,2,FALSE),0)</f>
        <v>0</v>
      </c>
      <c r="L9538" s="9" t="str">
        <f t="shared" ref="L9538:L9601" si="158">IFERROR(IF(LEFT(G9538,2)="AI",IF(_xlfn.NUMBERVALUE(IFERROR(LEFT(IF(ISERROR(FIND("X",UPPER(B9538))),UPPER(B9538),RIGHT(UPPER(B9538),LEN(UPPER(B9538))-FIND("~",SUBSTITUTE(UPPER(B9538),"X","~",LEN(UPPER(B9538))-LEN(SUBSTITUTE(UPPER(B9538),"X","")))))),FIND(" ",IF(ISERROR(FIND("X",UPPER(B9538))),UPPER(B9538),RIGHT(UPPER(B9538),LEN(UPPER(B9538))-FIND("~",SUBSTITUTE(UPPER(B9538),"X","~",LEN(UPPER(B9538))-LEN(SUBSTITUTE(UPPER(B9538),"X","")))))),1)-1),IF(ISERROR(FIND("X",UPPER(B9538))),UPPER(B9538),RIGHT(UPPER(B9538),LEN(UPPER(B9538))-FIND("~",SUBSTITUTE(UPPER(B9538),"X","~",LEN(UPPER(B9538))-LEN(SUBSTITUTE(UPPER(B9538),"X",""))))))),".")&gt;=5,"Wall",""),""),"")</f>
        <v/>
      </c>
      <c r="M9538" s="205" t="str" cm="1">
        <f t="array" ref="M9538">_xlfn.IFS(NOT(ISERROR(VLOOKUP(Table5[[#This Row],[Section]],TB_notTB,1,FALSE))),"No",LEFT(Table5[[#This Row],[Section]],3)="ETB","PLS",LEFT(Table5[[#This Row],[Section]],1)="7","PDB",NOT(ISBLANK(Table5[[#This Row],[Section]])),"No")</f>
        <v>No</v>
      </c>
    </row>
    <row r="9539" spans="1:13" x14ac:dyDescent="0.25">
      <c r="A9539" s="126" t="s">
        <v>26649</v>
      </c>
      <c r="B9539" s="126" t="s">
        <v>26650</v>
      </c>
      <c r="C9539" s="126" t="s">
        <v>75</v>
      </c>
      <c r="D9539" s="127">
        <v>0.111</v>
      </c>
      <c r="E9539" s="128">
        <v>100</v>
      </c>
      <c r="F9539" s="128">
        <v>100</v>
      </c>
      <c r="G9539" s="126" t="s">
        <v>14884</v>
      </c>
      <c r="H9539" s="126" t="s">
        <v>21146</v>
      </c>
      <c r="I9539" s="126" t="s">
        <v>22101</v>
      </c>
      <c r="J9539" s="126" t="s">
        <v>26278</v>
      </c>
      <c r="K9539" s="9">
        <f>_xlfn.IFNA(VLOOKUP(Table5[[#This Row],[Section]],SubSill_Tier,2,FALSE),0)</f>
        <v>0</v>
      </c>
      <c r="L9539" s="9" t="str">
        <f t="shared" si="158"/>
        <v/>
      </c>
      <c r="M9539" s="205" t="str" cm="1">
        <f t="array" ref="M9539">_xlfn.IFS(NOT(ISERROR(VLOOKUP(Table5[[#This Row],[Section]],TB_notTB,1,FALSE))),"No",LEFT(Table5[[#This Row],[Section]],3)="ETB","PLS",LEFT(Table5[[#This Row],[Section]],1)="7","PDB",NOT(ISBLANK(Table5[[#This Row],[Section]])),"No")</f>
        <v>No</v>
      </c>
    </row>
    <row r="9540" spans="1:13" x14ac:dyDescent="0.25">
      <c r="A9540" s="126" t="s">
        <v>26651</v>
      </c>
      <c r="B9540" s="126" t="s">
        <v>26652</v>
      </c>
      <c r="C9540" s="126" t="s">
        <v>75</v>
      </c>
      <c r="D9540" s="127">
        <v>1.2030000000000001</v>
      </c>
      <c r="E9540" s="128">
        <v>472</v>
      </c>
      <c r="F9540" s="128">
        <v>315</v>
      </c>
      <c r="G9540" s="126" t="s">
        <v>14948</v>
      </c>
      <c r="H9540" s="126" t="s">
        <v>20257</v>
      </c>
      <c r="I9540" s="126" t="s">
        <v>22563</v>
      </c>
      <c r="J9540" s="126" t="s">
        <v>26288</v>
      </c>
      <c r="K9540" s="9">
        <f>_xlfn.IFNA(VLOOKUP(Table5[[#This Row],[Section]],SubSill_Tier,2,FALSE),0)</f>
        <v>0</v>
      </c>
      <c r="L9540" s="9" t="str">
        <f t="shared" si="158"/>
        <v/>
      </c>
      <c r="M9540" s="205" t="str" cm="1">
        <f t="array" ref="M9540">_xlfn.IFS(NOT(ISERROR(VLOOKUP(Table5[[#This Row],[Section]],TB_notTB,1,FALSE))),"No",LEFT(Table5[[#This Row],[Section]],3)="ETB","PLS",LEFT(Table5[[#This Row],[Section]],1)="7","PDB",NOT(ISBLANK(Table5[[#This Row],[Section]])),"No")</f>
        <v>No</v>
      </c>
    </row>
    <row r="9541" spans="1:13" x14ac:dyDescent="0.25">
      <c r="A9541" s="126" t="s">
        <v>26653</v>
      </c>
      <c r="B9541" s="126" t="s">
        <v>26654</v>
      </c>
      <c r="C9541" s="126" t="s">
        <v>75</v>
      </c>
      <c r="D9541" s="127">
        <v>4.6660000000000004</v>
      </c>
      <c r="E9541" s="128">
        <v>565</v>
      </c>
      <c r="F9541" s="128">
        <v>450</v>
      </c>
      <c r="G9541" s="126" t="s">
        <v>26655</v>
      </c>
      <c r="H9541" s="126" t="s">
        <v>26656</v>
      </c>
      <c r="I9541" s="126" t="s">
        <v>26657</v>
      </c>
      <c r="J9541" s="126" t="s">
        <v>26385</v>
      </c>
      <c r="K9541" s="9">
        <f>_xlfn.IFNA(VLOOKUP(Table5[[#This Row],[Section]],SubSill_Tier,2,FALSE),0)</f>
        <v>0</v>
      </c>
      <c r="L9541" s="9" t="str">
        <f t="shared" si="158"/>
        <v/>
      </c>
      <c r="M9541" s="205" t="str" cm="1">
        <f t="array" ref="M9541">_xlfn.IFS(NOT(ISERROR(VLOOKUP(Table5[[#This Row],[Section]],TB_notTB,1,FALSE))),"No",LEFT(Table5[[#This Row],[Section]],3)="ETB","PLS",LEFT(Table5[[#This Row],[Section]],1)="7","PDB",NOT(ISBLANK(Table5[[#This Row],[Section]])),"No")</f>
        <v>No</v>
      </c>
    </row>
    <row r="9542" spans="1:13" x14ac:dyDescent="0.25">
      <c r="A9542" s="126" t="s">
        <v>26658</v>
      </c>
      <c r="B9542" s="126" t="s">
        <v>26659</v>
      </c>
      <c r="C9542" s="126" t="s">
        <v>75</v>
      </c>
      <c r="D9542" s="127">
        <v>1.8260000000000001</v>
      </c>
      <c r="E9542" s="128">
        <v>584</v>
      </c>
      <c r="F9542" s="128">
        <v>390</v>
      </c>
      <c r="G9542" s="126" t="s">
        <v>26655</v>
      </c>
      <c r="H9542" s="126" t="s">
        <v>26656</v>
      </c>
      <c r="I9542" s="126" t="s">
        <v>26657</v>
      </c>
      <c r="J9542" s="126" t="s">
        <v>26385</v>
      </c>
      <c r="K9542" s="9">
        <f>_xlfn.IFNA(VLOOKUP(Table5[[#This Row],[Section]],SubSill_Tier,2,FALSE),0)</f>
        <v>0</v>
      </c>
      <c r="L9542" s="9" t="str">
        <f t="shared" si="158"/>
        <v/>
      </c>
      <c r="M9542" s="205" t="str" cm="1">
        <f t="array" ref="M9542">_xlfn.IFS(NOT(ISERROR(VLOOKUP(Table5[[#This Row],[Section]],TB_notTB,1,FALSE))),"No",LEFT(Table5[[#This Row],[Section]],3)="ETB","PLS",LEFT(Table5[[#This Row],[Section]],1)="7","PDB",NOT(ISBLANK(Table5[[#This Row],[Section]])),"No")</f>
        <v>No</v>
      </c>
    </row>
    <row r="9543" spans="1:13" x14ac:dyDescent="0.25">
      <c r="A9543" s="126" t="s">
        <v>26660</v>
      </c>
      <c r="B9543" s="126" t="s">
        <v>26661</v>
      </c>
      <c r="C9543" s="126" t="s">
        <v>75</v>
      </c>
      <c r="D9543" s="127">
        <v>4.2370000000000001</v>
      </c>
      <c r="E9543" s="128">
        <v>511</v>
      </c>
      <c r="F9543" s="128">
        <v>341</v>
      </c>
      <c r="G9543" s="126" t="s">
        <v>26655</v>
      </c>
      <c r="H9543" s="126" t="s">
        <v>26656</v>
      </c>
      <c r="I9543" s="126" t="s">
        <v>26657</v>
      </c>
      <c r="J9543" s="126" t="s">
        <v>26385</v>
      </c>
      <c r="K9543" s="9">
        <f>_xlfn.IFNA(VLOOKUP(Table5[[#This Row],[Section]],SubSill_Tier,2,FALSE),0)</f>
        <v>0</v>
      </c>
      <c r="L9543" s="9" t="str">
        <f t="shared" si="158"/>
        <v/>
      </c>
      <c r="M9543" s="205" t="str" cm="1">
        <f t="array" ref="M9543">_xlfn.IFS(NOT(ISERROR(VLOOKUP(Table5[[#This Row],[Section]],TB_notTB,1,FALSE))),"No",LEFT(Table5[[#This Row],[Section]],3)="ETB","PLS",LEFT(Table5[[#This Row],[Section]],1)="7","PDB",NOT(ISBLANK(Table5[[#This Row],[Section]])),"No")</f>
        <v>No</v>
      </c>
    </row>
    <row r="9544" spans="1:13" x14ac:dyDescent="0.25">
      <c r="A9544" s="126" t="s">
        <v>26662</v>
      </c>
      <c r="B9544" s="126" t="s">
        <v>26663</v>
      </c>
      <c r="C9544" s="126" t="s">
        <v>75</v>
      </c>
      <c r="D9544" s="127">
        <v>2.9289999999999998</v>
      </c>
      <c r="E9544" s="128">
        <v>498</v>
      </c>
      <c r="F9544" s="128">
        <v>332</v>
      </c>
      <c r="G9544" s="126" t="s">
        <v>26655</v>
      </c>
      <c r="H9544" s="126" t="s">
        <v>26656</v>
      </c>
      <c r="I9544" s="126" t="s">
        <v>26657</v>
      </c>
      <c r="J9544" s="126" t="s">
        <v>26385</v>
      </c>
      <c r="K9544" s="9">
        <f>_xlfn.IFNA(VLOOKUP(Table5[[#This Row],[Section]],SubSill_Tier,2,FALSE),0)</f>
        <v>0</v>
      </c>
      <c r="L9544" s="9" t="str">
        <f t="shared" si="158"/>
        <v/>
      </c>
      <c r="M9544" s="205" t="str" cm="1">
        <f t="array" ref="M9544">_xlfn.IFS(NOT(ISERROR(VLOOKUP(Table5[[#This Row],[Section]],TB_notTB,1,FALSE))),"No",LEFT(Table5[[#This Row],[Section]],3)="ETB","PLS",LEFT(Table5[[#This Row],[Section]],1)="7","PDB",NOT(ISBLANK(Table5[[#This Row],[Section]])),"No")</f>
        <v>No</v>
      </c>
    </row>
    <row r="9545" spans="1:13" x14ac:dyDescent="0.25">
      <c r="A9545" s="126" t="s">
        <v>26664</v>
      </c>
      <c r="B9545" s="126" t="s">
        <v>26665</v>
      </c>
      <c r="C9545" s="126" t="s">
        <v>98</v>
      </c>
      <c r="D9545" s="127">
        <v>2.7839999999999998</v>
      </c>
      <c r="E9545" s="128">
        <v>726</v>
      </c>
      <c r="F9545" s="128">
        <v>484</v>
      </c>
      <c r="G9545" s="126" t="s">
        <v>26666</v>
      </c>
      <c r="H9545" s="126" t="s">
        <v>26667</v>
      </c>
      <c r="I9545" s="126" t="s">
        <v>26668</v>
      </c>
      <c r="J9545" s="126" t="s">
        <v>26361</v>
      </c>
      <c r="K9545" s="9">
        <f>_xlfn.IFNA(VLOOKUP(Table5[[#This Row],[Section]],SubSill_Tier,2,FALSE),0)</f>
        <v>0</v>
      </c>
      <c r="L9545" s="9" t="str">
        <f t="shared" si="158"/>
        <v/>
      </c>
      <c r="M9545" s="205" t="str" cm="1">
        <f t="array" ref="M9545">_xlfn.IFS(NOT(ISERROR(VLOOKUP(Table5[[#This Row],[Section]],TB_notTB,1,FALSE))),"No",LEFT(Table5[[#This Row],[Section]],3)="ETB","PLS",LEFT(Table5[[#This Row],[Section]],1)="7","PDB",NOT(ISBLANK(Table5[[#This Row],[Section]])),"No")</f>
        <v>No</v>
      </c>
    </row>
    <row r="9546" spans="1:13" x14ac:dyDescent="0.25">
      <c r="A9546" s="126" t="s">
        <v>26669</v>
      </c>
      <c r="B9546" s="126" t="s">
        <v>26670</v>
      </c>
      <c r="C9546" s="126" t="s">
        <v>98</v>
      </c>
      <c r="D9546" s="127">
        <v>2.3660000000000001</v>
      </c>
      <c r="E9546" s="128">
        <v>618</v>
      </c>
      <c r="F9546" s="128">
        <v>412</v>
      </c>
      <c r="G9546" s="126" t="s">
        <v>26666</v>
      </c>
      <c r="H9546" s="126" t="s">
        <v>26667</v>
      </c>
      <c r="I9546" s="126" t="s">
        <v>26668</v>
      </c>
      <c r="J9546" s="126" t="s">
        <v>26361</v>
      </c>
      <c r="K9546" s="9">
        <f>_xlfn.IFNA(VLOOKUP(Table5[[#This Row],[Section]],SubSill_Tier,2,FALSE),0)</f>
        <v>0</v>
      </c>
      <c r="L9546" s="9" t="str">
        <f t="shared" si="158"/>
        <v/>
      </c>
      <c r="M9546" s="205" t="str" cm="1">
        <f t="array" ref="M9546">_xlfn.IFS(NOT(ISERROR(VLOOKUP(Table5[[#This Row],[Section]],TB_notTB,1,FALSE))),"No",LEFT(Table5[[#This Row],[Section]],3)="ETB","PLS",LEFT(Table5[[#This Row],[Section]],1)="7","PDB",NOT(ISBLANK(Table5[[#This Row],[Section]])),"No")</f>
        <v>No</v>
      </c>
    </row>
    <row r="9547" spans="1:13" x14ac:dyDescent="0.25">
      <c r="A9547" s="126" t="s">
        <v>26671</v>
      </c>
      <c r="B9547" s="126" t="s">
        <v>26672</v>
      </c>
      <c r="C9547" s="126" t="s">
        <v>98</v>
      </c>
      <c r="D9547" s="127">
        <v>3.5910000000000002</v>
      </c>
      <c r="E9547" s="128">
        <v>942</v>
      </c>
      <c r="F9547" s="128">
        <v>628</v>
      </c>
      <c r="G9547" s="126" t="s">
        <v>26666</v>
      </c>
      <c r="H9547" s="126" t="s">
        <v>26667</v>
      </c>
      <c r="I9547" s="126" t="s">
        <v>26668</v>
      </c>
      <c r="J9547" s="126" t="s">
        <v>26361</v>
      </c>
      <c r="K9547" s="9">
        <f>_xlfn.IFNA(VLOOKUP(Table5[[#This Row],[Section]],SubSill_Tier,2,FALSE),0)</f>
        <v>0</v>
      </c>
      <c r="L9547" s="9" t="str">
        <f t="shared" si="158"/>
        <v/>
      </c>
      <c r="M9547" s="205" t="str" cm="1">
        <f t="array" ref="M9547">_xlfn.IFS(NOT(ISERROR(VLOOKUP(Table5[[#This Row],[Section]],TB_notTB,1,FALSE))),"No",LEFT(Table5[[#This Row],[Section]],3)="ETB","PLS",LEFT(Table5[[#This Row],[Section]],1)="7","PDB",NOT(ISBLANK(Table5[[#This Row],[Section]])),"No")</f>
        <v>No</v>
      </c>
    </row>
    <row r="9548" spans="1:13" x14ac:dyDescent="0.25">
      <c r="A9548" s="126" t="s">
        <v>26673</v>
      </c>
      <c r="B9548" s="126" t="s">
        <v>26674</v>
      </c>
      <c r="C9548" s="126" t="s">
        <v>98</v>
      </c>
      <c r="D9548" s="127">
        <v>2.9769999999999999</v>
      </c>
      <c r="E9548" s="128">
        <v>763</v>
      </c>
      <c r="F9548" s="128">
        <v>509</v>
      </c>
      <c r="G9548" s="126" t="s">
        <v>26666</v>
      </c>
      <c r="H9548" s="126" t="s">
        <v>26667</v>
      </c>
      <c r="I9548" s="126" t="s">
        <v>26668</v>
      </c>
      <c r="J9548" s="126" t="s">
        <v>26361</v>
      </c>
      <c r="K9548" s="9">
        <f>_xlfn.IFNA(VLOOKUP(Table5[[#This Row],[Section]],SubSill_Tier,2,FALSE),0)</f>
        <v>0</v>
      </c>
      <c r="L9548" s="9" t="str">
        <f t="shared" si="158"/>
        <v/>
      </c>
      <c r="M9548" s="205" t="str" cm="1">
        <f t="array" ref="M9548">_xlfn.IFS(NOT(ISERROR(VLOOKUP(Table5[[#This Row],[Section]],TB_notTB,1,FALSE))),"No",LEFT(Table5[[#This Row],[Section]],3)="ETB","PLS",LEFT(Table5[[#This Row],[Section]],1)="7","PDB",NOT(ISBLANK(Table5[[#This Row],[Section]])),"No")</f>
        <v>No</v>
      </c>
    </row>
    <row r="9549" spans="1:13" x14ac:dyDescent="0.25">
      <c r="A9549" s="126" t="s">
        <v>26675</v>
      </c>
      <c r="B9549" s="126" t="s">
        <v>26676</v>
      </c>
      <c r="C9549" s="126" t="s">
        <v>98</v>
      </c>
      <c r="D9549" s="127">
        <v>0.83</v>
      </c>
      <c r="E9549" s="128">
        <v>166</v>
      </c>
      <c r="F9549" s="128">
        <v>166</v>
      </c>
      <c r="G9549" s="126" t="s">
        <v>26666</v>
      </c>
      <c r="H9549" s="126" t="s">
        <v>26667</v>
      </c>
      <c r="I9549" s="126" t="s">
        <v>26668</v>
      </c>
      <c r="J9549" s="126" t="s">
        <v>26361</v>
      </c>
      <c r="K9549" s="9">
        <f>_xlfn.IFNA(VLOOKUP(Table5[[#This Row],[Section]],SubSill_Tier,2,FALSE),0)</f>
        <v>0</v>
      </c>
      <c r="L9549" s="9" t="str">
        <f t="shared" si="158"/>
        <v/>
      </c>
      <c r="M9549" s="205" t="str" cm="1">
        <f t="array" ref="M9549">_xlfn.IFS(NOT(ISERROR(VLOOKUP(Table5[[#This Row],[Section]],TB_notTB,1,FALSE))),"No",LEFT(Table5[[#This Row],[Section]],3)="ETB","PLS",LEFT(Table5[[#This Row],[Section]],1)="7","PDB",NOT(ISBLANK(Table5[[#This Row],[Section]])),"No")</f>
        <v>No</v>
      </c>
    </row>
    <row r="9550" spans="1:13" x14ac:dyDescent="0.25">
      <c r="A9550" s="126" t="s">
        <v>26677</v>
      </c>
      <c r="B9550" s="126" t="s">
        <v>26678</v>
      </c>
      <c r="C9550" s="126" t="s">
        <v>98</v>
      </c>
      <c r="D9550" s="127">
        <v>0.56200000000000006</v>
      </c>
      <c r="E9550" s="128">
        <v>266</v>
      </c>
      <c r="F9550" s="128">
        <v>178</v>
      </c>
      <c r="G9550" s="126" t="s">
        <v>26666</v>
      </c>
      <c r="H9550" s="126" t="s">
        <v>26667</v>
      </c>
      <c r="I9550" s="126" t="s">
        <v>26668</v>
      </c>
      <c r="J9550" s="126" t="s">
        <v>26361</v>
      </c>
      <c r="K9550" s="9">
        <f>_xlfn.IFNA(VLOOKUP(Table5[[#This Row],[Section]],SubSill_Tier,2,FALSE),0)</f>
        <v>0</v>
      </c>
      <c r="L9550" s="9" t="str">
        <f t="shared" si="158"/>
        <v/>
      </c>
      <c r="M9550" s="205" t="str" cm="1">
        <f t="array" ref="M9550">_xlfn.IFS(NOT(ISERROR(VLOOKUP(Table5[[#This Row],[Section]],TB_notTB,1,FALSE))),"No",LEFT(Table5[[#This Row],[Section]],3)="ETB","PLS",LEFT(Table5[[#This Row],[Section]],1)="7","PDB",NOT(ISBLANK(Table5[[#This Row],[Section]])),"No")</f>
        <v>No</v>
      </c>
    </row>
    <row r="9551" spans="1:13" x14ac:dyDescent="0.25">
      <c r="A9551" s="126" t="s">
        <v>26894</v>
      </c>
      <c r="B9551" s="126" t="s">
        <v>26895</v>
      </c>
      <c r="C9551" s="126" t="s">
        <v>75</v>
      </c>
      <c r="D9551" s="127">
        <v>4.7560000000000002</v>
      </c>
      <c r="E9551" s="128">
        <v>637</v>
      </c>
      <c r="F9551" s="128">
        <v>425</v>
      </c>
      <c r="G9551" s="126" t="s">
        <v>26655</v>
      </c>
      <c r="H9551" s="126" t="s">
        <v>26656</v>
      </c>
      <c r="I9551" s="126" t="s">
        <v>26657</v>
      </c>
      <c r="J9551" s="126" t="s">
        <v>26385</v>
      </c>
      <c r="K9551" s="9">
        <f>_xlfn.IFNA(VLOOKUP(Table5[[#This Row],[Section]],SubSill_Tier,2,FALSE),0)</f>
        <v>0</v>
      </c>
      <c r="L9551" s="9" t="str">
        <f t="shared" si="158"/>
        <v/>
      </c>
      <c r="M9551" s="205" t="str" cm="1">
        <f t="array" ref="M9551">_xlfn.IFS(NOT(ISERROR(VLOOKUP(Table5[[#This Row],[Section]],TB_notTB,1,FALSE))),"No",LEFT(Table5[[#This Row],[Section]],3)="ETB","PLS",LEFT(Table5[[#This Row],[Section]],1)="7","PDB",NOT(ISBLANK(Table5[[#This Row],[Section]])),"No")</f>
        <v>No</v>
      </c>
    </row>
    <row r="9552" spans="1:13" x14ac:dyDescent="0.25">
      <c r="A9552" s="126" t="s">
        <v>26896</v>
      </c>
      <c r="B9552" s="126" t="s">
        <v>26897</v>
      </c>
      <c r="C9552" s="126" t="s">
        <v>75</v>
      </c>
      <c r="D9552" s="127">
        <v>2.738</v>
      </c>
      <c r="E9552" s="128">
        <v>644</v>
      </c>
      <c r="F9552" s="128">
        <v>430</v>
      </c>
      <c r="G9552" s="126" t="s">
        <v>26655</v>
      </c>
      <c r="H9552" s="126" t="s">
        <v>26656</v>
      </c>
      <c r="I9552" s="126" t="s">
        <v>26657</v>
      </c>
      <c r="J9552" s="126" t="s">
        <v>26385</v>
      </c>
      <c r="K9552" s="9">
        <f>_xlfn.IFNA(VLOOKUP(Table5[[#This Row],[Section]],SubSill_Tier,2,FALSE),0)</f>
        <v>0</v>
      </c>
      <c r="L9552" s="9" t="str">
        <f t="shared" si="158"/>
        <v/>
      </c>
      <c r="M9552" s="205" t="str" cm="1">
        <f t="array" ref="M9552">_xlfn.IFS(NOT(ISERROR(VLOOKUP(Table5[[#This Row],[Section]],TB_notTB,1,FALSE))),"No",LEFT(Table5[[#This Row],[Section]],3)="ETB","PLS",LEFT(Table5[[#This Row],[Section]],1)="7","PDB",NOT(ISBLANK(Table5[[#This Row],[Section]])),"No")</f>
        <v>No</v>
      </c>
    </row>
    <row r="9553" spans="1:13" x14ac:dyDescent="0.25">
      <c r="A9553" s="126" t="s">
        <v>26898</v>
      </c>
      <c r="B9553" s="126" t="s">
        <v>18871</v>
      </c>
      <c r="C9553" s="126" t="s">
        <v>98</v>
      </c>
      <c r="D9553" s="127">
        <v>2.7570000000000001</v>
      </c>
      <c r="E9553" s="128">
        <v>422</v>
      </c>
      <c r="F9553" s="128">
        <v>335</v>
      </c>
      <c r="G9553" s="126" t="s">
        <v>18069</v>
      </c>
      <c r="H9553" s="126" t="s">
        <v>20619</v>
      </c>
      <c r="I9553" s="126" t="s">
        <v>20620</v>
      </c>
      <c r="J9553" s="126" t="s">
        <v>26341</v>
      </c>
      <c r="K9553" s="9">
        <f>_xlfn.IFNA(VLOOKUP(Table5[[#This Row],[Section]],SubSill_Tier,2,FALSE),0)</f>
        <v>0</v>
      </c>
      <c r="L9553" s="9" t="str">
        <f t="shared" si="158"/>
        <v/>
      </c>
      <c r="M9553" s="205" t="str" cm="1">
        <f t="array" ref="M9553">_xlfn.IFS(NOT(ISERROR(VLOOKUP(Table5[[#This Row],[Section]],TB_notTB,1,FALSE))),"No",LEFT(Table5[[#This Row],[Section]],3)="ETB","PLS",LEFT(Table5[[#This Row],[Section]],1)="7","PDB",NOT(ISBLANK(Table5[[#This Row],[Section]])),"No")</f>
        <v>No</v>
      </c>
    </row>
    <row r="9554" spans="1:13" x14ac:dyDescent="0.25">
      <c r="A9554" s="126" t="s">
        <v>26899</v>
      </c>
      <c r="B9554" s="126" t="s">
        <v>18873</v>
      </c>
      <c r="C9554" s="126" t="s">
        <v>98</v>
      </c>
      <c r="D9554" s="127">
        <v>2.427</v>
      </c>
      <c r="E9554" s="128">
        <v>415</v>
      </c>
      <c r="F9554" s="128">
        <v>345</v>
      </c>
      <c r="G9554" s="126" t="s">
        <v>18069</v>
      </c>
      <c r="H9554" s="126" t="s">
        <v>20619</v>
      </c>
      <c r="I9554" s="126" t="s">
        <v>20620</v>
      </c>
      <c r="J9554" s="126" t="s">
        <v>26341</v>
      </c>
      <c r="K9554" s="9">
        <f>_xlfn.IFNA(VLOOKUP(Table5[[#This Row],[Section]],SubSill_Tier,2,FALSE),0)</f>
        <v>0</v>
      </c>
      <c r="L9554" s="9" t="str">
        <f t="shared" si="158"/>
        <v/>
      </c>
      <c r="M9554" s="205" t="str" cm="1">
        <f t="array" ref="M9554">_xlfn.IFS(NOT(ISERROR(VLOOKUP(Table5[[#This Row],[Section]],TB_notTB,1,FALSE))),"No",LEFT(Table5[[#This Row],[Section]],3)="ETB","PLS",LEFT(Table5[[#This Row],[Section]],1)="7","PDB",NOT(ISBLANK(Table5[[#This Row],[Section]])),"No")</f>
        <v>No</v>
      </c>
    </row>
    <row r="9555" spans="1:13" x14ac:dyDescent="0.25">
      <c r="A9555" s="126" t="s">
        <v>26900</v>
      </c>
      <c r="B9555" s="126" t="s">
        <v>18875</v>
      </c>
      <c r="C9555" s="126" t="s">
        <v>98</v>
      </c>
      <c r="D9555" s="127">
        <v>2.2010000000000001</v>
      </c>
      <c r="E9555" s="128">
        <v>378</v>
      </c>
      <c r="F9555" s="128">
        <v>378</v>
      </c>
      <c r="G9555" s="126" t="s">
        <v>18069</v>
      </c>
      <c r="H9555" s="126" t="s">
        <v>20619</v>
      </c>
      <c r="I9555" s="126" t="s">
        <v>20620</v>
      </c>
      <c r="J9555" s="126" t="s">
        <v>26341</v>
      </c>
      <c r="K9555" s="9">
        <f>_xlfn.IFNA(VLOOKUP(Table5[[#This Row],[Section]],SubSill_Tier,2,FALSE),0)</f>
        <v>0</v>
      </c>
      <c r="L9555" s="9" t="str">
        <f t="shared" si="158"/>
        <v/>
      </c>
      <c r="M9555" s="205" t="str" cm="1">
        <f t="array" ref="M9555">_xlfn.IFS(NOT(ISERROR(VLOOKUP(Table5[[#This Row],[Section]],TB_notTB,1,FALSE))),"No",LEFT(Table5[[#This Row],[Section]],3)="ETB","PLS",LEFT(Table5[[#This Row],[Section]],1)="7","PDB",NOT(ISBLANK(Table5[[#This Row],[Section]])),"No")</f>
        <v>No</v>
      </c>
    </row>
    <row r="9556" spans="1:13" x14ac:dyDescent="0.25">
      <c r="A9556" s="126" t="s">
        <v>26901</v>
      </c>
      <c r="B9556" s="126" t="s">
        <v>18877</v>
      </c>
      <c r="C9556" s="126" t="s">
        <v>98</v>
      </c>
      <c r="D9556" s="127">
        <v>0.251</v>
      </c>
      <c r="E9556" s="128">
        <v>138</v>
      </c>
      <c r="F9556" s="128">
        <v>100</v>
      </c>
      <c r="G9556" s="126" t="s">
        <v>18069</v>
      </c>
      <c r="H9556" s="126" t="s">
        <v>20619</v>
      </c>
      <c r="I9556" s="126" t="s">
        <v>20620</v>
      </c>
      <c r="J9556" s="126" t="s">
        <v>26341</v>
      </c>
      <c r="K9556" s="9">
        <f>_xlfn.IFNA(VLOOKUP(Table5[[#This Row],[Section]],SubSill_Tier,2,FALSE),0)</f>
        <v>0</v>
      </c>
      <c r="L9556" s="9" t="str">
        <f t="shared" si="158"/>
        <v/>
      </c>
      <c r="M9556" s="205" t="str" cm="1">
        <f t="array" ref="M9556">_xlfn.IFS(NOT(ISERROR(VLOOKUP(Table5[[#This Row],[Section]],TB_notTB,1,FALSE))),"No",LEFT(Table5[[#This Row],[Section]],3)="ETB","PLS",LEFT(Table5[[#This Row],[Section]],1)="7","PDB",NOT(ISBLANK(Table5[[#This Row],[Section]])),"No")</f>
        <v>No</v>
      </c>
    </row>
    <row r="9557" spans="1:13" x14ac:dyDescent="0.25">
      <c r="A9557" s="126" t="s">
        <v>26902</v>
      </c>
      <c r="B9557" s="126" t="s">
        <v>28379</v>
      </c>
      <c r="C9557" s="126" t="s">
        <v>75</v>
      </c>
      <c r="D9557" s="127">
        <v>0.67800000000000005</v>
      </c>
      <c r="E9557" s="128">
        <v>162</v>
      </c>
      <c r="F9557" s="128">
        <v>162</v>
      </c>
      <c r="G9557" s="126" t="s">
        <v>13725</v>
      </c>
      <c r="H9557" s="126" t="s">
        <v>20134</v>
      </c>
      <c r="I9557" s="126" t="s">
        <v>20135</v>
      </c>
      <c r="J9557" s="126" t="s">
        <v>26235</v>
      </c>
      <c r="K9557" s="9">
        <f>_xlfn.IFNA(VLOOKUP(Table5[[#This Row],[Section]],SubSill_Tier,2,FALSE),0)</f>
        <v>0</v>
      </c>
      <c r="L9557" s="9" t="str">
        <f t="shared" si="158"/>
        <v/>
      </c>
      <c r="M9557" s="205" t="str" cm="1">
        <f t="array" ref="M9557">_xlfn.IFS(NOT(ISERROR(VLOOKUP(Table5[[#This Row],[Section]],TB_notTB,1,FALSE))),"No",LEFT(Table5[[#This Row],[Section]],3)="ETB","PLS",LEFT(Table5[[#This Row],[Section]],1)="7","PDB",NOT(ISBLANK(Table5[[#This Row],[Section]])),"No")</f>
        <v>No</v>
      </c>
    </row>
    <row r="9558" spans="1:13" x14ac:dyDescent="0.25">
      <c r="A9558" s="126" t="s">
        <v>26903</v>
      </c>
      <c r="B9558" s="126" t="s">
        <v>26904</v>
      </c>
      <c r="C9558" s="126" t="s">
        <v>75</v>
      </c>
      <c r="D9558" s="127">
        <v>1.3979999999999999</v>
      </c>
      <c r="E9558" s="128">
        <v>373</v>
      </c>
      <c r="F9558" s="128">
        <v>373</v>
      </c>
      <c r="G9558" s="126" t="s">
        <v>13806</v>
      </c>
      <c r="H9558" s="126" t="s">
        <v>21265</v>
      </c>
      <c r="I9558" s="126" t="s">
        <v>27185</v>
      </c>
      <c r="J9558" s="126" t="s">
        <v>26241</v>
      </c>
      <c r="K9558" s="9">
        <f>_xlfn.IFNA(VLOOKUP(Table5[[#This Row],[Section]],SubSill_Tier,2,FALSE),0)</f>
        <v>0</v>
      </c>
      <c r="L9558" s="9" t="str">
        <f t="shared" si="158"/>
        <v/>
      </c>
      <c r="M9558" s="205" t="str" cm="1">
        <f t="array" ref="M9558">_xlfn.IFS(NOT(ISERROR(VLOOKUP(Table5[[#This Row],[Section]],TB_notTB,1,FALSE))),"No",LEFT(Table5[[#This Row],[Section]],3)="ETB","PLS",LEFT(Table5[[#This Row],[Section]],1)="7","PDB",NOT(ISBLANK(Table5[[#This Row],[Section]])),"No")</f>
        <v>No</v>
      </c>
    </row>
    <row r="9559" spans="1:13" x14ac:dyDescent="0.25">
      <c r="A9559" s="126" t="s">
        <v>26905</v>
      </c>
      <c r="B9559" s="126" t="s">
        <v>26906</v>
      </c>
      <c r="C9559" s="126" t="s">
        <v>75</v>
      </c>
      <c r="D9559" s="127">
        <v>1.208</v>
      </c>
      <c r="E9559" s="128">
        <v>307</v>
      </c>
      <c r="F9559" s="128">
        <v>307</v>
      </c>
      <c r="G9559" s="126" t="s">
        <v>13806</v>
      </c>
      <c r="H9559" s="126" t="s">
        <v>21265</v>
      </c>
      <c r="I9559" s="126" t="s">
        <v>27185</v>
      </c>
      <c r="J9559" s="126" t="s">
        <v>26241</v>
      </c>
      <c r="K9559" s="9">
        <f>_xlfn.IFNA(VLOOKUP(Table5[[#This Row],[Section]],SubSill_Tier,2,FALSE),0)</f>
        <v>0</v>
      </c>
      <c r="L9559" s="9" t="str">
        <f t="shared" si="158"/>
        <v/>
      </c>
      <c r="M9559" s="205" t="str" cm="1">
        <f t="array" ref="M9559">_xlfn.IFS(NOT(ISERROR(VLOOKUP(Table5[[#This Row],[Section]],TB_notTB,1,FALSE))),"No",LEFT(Table5[[#This Row],[Section]],3)="ETB","PLS",LEFT(Table5[[#This Row],[Section]],1)="7","PDB",NOT(ISBLANK(Table5[[#This Row],[Section]])),"No")</f>
        <v>No</v>
      </c>
    </row>
    <row r="9560" spans="1:13" x14ac:dyDescent="0.25">
      <c r="A9560" s="126" t="s">
        <v>26907</v>
      </c>
      <c r="B9560" s="126" t="s">
        <v>26908</v>
      </c>
      <c r="C9560" s="126" t="s">
        <v>75</v>
      </c>
      <c r="D9560" s="127">
        <v>1.895</v>
      </c>
      <c r="E9560" s="128">
        <v>408</v>
      </c>
      <c r="F9560" s="128">
        <v>408</v>
      </c>
      <c r="G9560" s="126" t="s">
        <v>13806</v>
      </c>
      <c r="H9560" s="126" t="s">
        <v>21265</v>
      </c>
      <c r="I9560" s="126" t="s">
        <v>27185</v>
      </c>
      <c r="J9560" s="126" t="s">
        <v>26241</v>
      </c>
      <c r="K9560" s="9">
        <f>_xlfn.IFNA(VLOOKUP(Table5[[#This Row],[Section]],SubSill_Tier,2,FALSE),0)</f>
        <v>0</v>
      </c>
      <c r="L9560" s="9" t="str">
        <f t="shared" si="158"/>
        <v/>
      </c>
      <c r="M9560" s="205" t="str" cm="1">
        <f t="array" ref="M9560">_xlfn.IFS(NOT(ISERROR(VLOOKUP(Table5[[#This Row],[Section]],TB_notTB,1,FALSE))),"No",LEFT(Table5[[#This Row],[Section]],3)="ETB","PLS",LEFT(Table5[[#This Row],[Section]],1)="7","PDB",NOT(ISBLANK(Table5[[#This Row],[Section]])),"No")</f>
        <v>No</v>
      </c>
    </row>
    <row r="9561" spans="1:13" x14ac:dyDescent="0.25">
      <c r="A9561" s="126" t="s">
        <v>26909</v>
      </c>
      <c r="B9561" s="126" t="s">
        <v>26910</v>
      </c>
      <c r="C9561" s="126" t="s">
        <v>75</v>
      </c>
      <c r="D9561" s="127">
        <v>2.56</v>
      </c>
      <c r="E9561" s="128">
        <v>426</v>
      </c>
      <c r="F9561" s="128">
        <v>426</v>
      </c>
      <c r="G9561" s="126" t="s">
        <v>13806</v>
      </c>
      <c r="H9561" s="126" t="s">
        <v>21265</v>
      </c>
      <c r="I9561" s="126" t="s">
        <v>27185</v>
      </c>
      <c r="J9561" s="126" t="s">
        <v>26241</v>
      </c>
      <c r="K9561" s="9">
        <f>_xlfn.IFNA(VLOOKUP(Table5[[#This Row],[Section]],SubSill_Tier,2,FALSE),0)</f>
        <v>0</v>
      </c>
      <c r="L9561" s="9" t="str">
        <f t="shared" si="158"/>
        <v/>
      </c>
      <c r="M9561" s="205" t="str" cm="1">
        <f t="array" ref="M9561">_xlfn.IFS(NOT(ISERROR(VLOOKUP(Table5[[#This Row],[Section]],TB_notTB,1,FALSE))),"No",LEFT(Table5[[#This Row],[Section]],3)="ETB","PLS",LEFT(Table5[[#This Row],[Section]],1)="7","PDB",NOT(ISBLANK(Table5[[#This Row],[Section]])),"No")</f>
        <v>No</v>
      </c>
    </row>
    <row r="9562" spans="1:13" x14ac:dyDescent="0.25">
      <c r="A9562" s="126" t="s">
        <v>26911</v>
      </c>
      <c r="B9562" s="126" t="s">
        <v>26912</v>
      </c>
      <c r="C9562" s="126" t="s">
        <v>75</v>
      </c>
      <c r="D9562" s="127">
        <v>1.254</v>
      </c>
      <c r="E9562" s="128">
        <v>326</v>
      </c>
      <c r="F9562" s="128">
        <v>326</v>
      </c>
      <c r="G9562" s="126" t="s">
        <v>13806</v>
      </c>
      <c r="H9562" s="126" t="s">
        <v>21265</v>
      </c>
      <c r="I9562" s="126" t="s">
        <v>27185</v>
      </c>
      <c r="J9562" s="126" t="s">
        <v>26241</v>
      </c>
      <c r="K9562" s="9">
        <f>_xlfn.IFNA(VLOOKUP(Table5[[#This Row],[Section]],SubSill_Tier,2,FALSE),0)</f>
        <v>0</v>
      </c>
      <c r="L9562" s="9" t="str">
        <f t="shared" si="158"/>
        <v/>
      </c>
      <c r="M9562" s="205" t="str" cm="1">
        <f t="array" ref="M9562">_xlfn.IFS(NOT(ISERROR(VLOOKUP(Table5[[#This Row],[Section]],TB_notTB,1,FALSE))),"No",LEFT(Table5[[#This Row],[Section]],3)="ETB","PLS",LEFT(Table5[[#This Row],[Section]],1)="7","PDB",NOT(ISBLANK(Table5[[#This Row],[Section]])),"No")</f>
        <v>No</v>
      </c>
    </row>
    <row r="9563" spans="1:13" x14ac:dyDescent="0.25">
      <c r="A9563" s="126" t="s">
        <v>26913</v>
      </c>
      <c r="B9563" s="126" t="s">
        <v>26914</v>
      </c>
      <c r="C9563" s="126" t="s">
        <v>75</v>
      </c>
      <c r="D9563" s="127">
        <v>1.0640000000000001</v>
      </c>
      <c r="E9563" s="128">
        <v>260</v>
      </c>
      <c r="F9563" s="128">
        <v>260</v>
      </c>
      <c r="G9563" s="126" t="s">
        <v>13806</v>
      </c>
      <c r="H9563" s="126" t="s">
        <v>21265</v>
      </c>
      <c r="I9563" s="126" t="s">
        <v>27185</v>
      </c>
      <c r="J9563" s="126" t="s">
        <v>26241</v>
      </c>
      <c r="K9563" s="9">
        <f>_xlfn.IFNA(VLOOKUP(Table5[[#This Row],[Section]],SubSill_Tier,2,FALSE),0)</f>
        <v>0</v>
      </c>
      <c r="L9563" s="9" t="str">
        <f t="shared" si="158"/>
        <v/>
      </c>
      <c r="M9563" s="205" t="str" cm="1">
        <f t="array" ref="M9563">_xlfn.IFS(NOT(ISERROR(VLOOKUP(Table5[[#This Row],[Section]],TB_notTB,1,FALSE))),"No",LEFT(Table5[[#This Row],[Section]],3)="ETB","PLS",LEFT(Table5[[#This Row],[Section]],1)="7","PDB",NOT(ISBLANK(Table5[[#This Row],[Section]])),"No")</f>
        <v>No</v>
      </c>
    </row>
    <row r="9564" spans="1:13" x14ac:dyDescent="0.25">
      <c r="A9564" s="126" t="s">
        <v>26915</v>
      </c>
      <c r="B9564" s="126" t="s">
        <v>26916</v>
      </c>
      <c r="C9564" s="126" t="s">
        <v>75</v>
      </c>
      <c r="D9564" s="127">
        <v>1.768</v>
      </c>
      <c r="E9564" s="128">
        <v>361</v>
      </c>
      <c r="F9564" s="128">
        <v>361</v>
      </c>
      <c r="G9564" s="126" t="s">
        <v>13806</v>
      </c>
      <c r="H9564" s="126" t="s">
        <v>21265</v>
      </c>
      <c r="I9564" s="126" t="s">
        <v>27185</v>
      </c>
      <c r="J9564" s="126" t="s">
        <v>26241</v>
      </c>
      <c r="K9564" s="9">
        <f>_xlfn.IFNA(VLOOKUP(Table5[[#This Row],[Section]],SubSill_Tier,2,FALSE),0)</f>
        <v>0</v>
      </c>
      <c r="L9564" s="9" t="str">
        <f t="shared" si="158"/>
        <v/>
      </c>
      <c r="M9564" s="205" t="str" cm="1">
        <f t="array" ref="M9564">_xlfn.IFS(NOT(ISERROR(VLOOKUP(Table5[[#This Row],[Section]],TB_notTB,1,FALSE))),"No",LEFT(Table5[[#This Row],[Section]],3)="ETB","PLS",LEFT(Table5[[#This Row],[Section]],1)="7","PDB",NOT(ISBLANK(Table5[[#This Row],[Section]])),"No")</f>
        <v>No</v>
      </c>
    </row>
    <row r="9565" spans="1:13" x14ac:dyDescent="0.25">
      <c r="A9565" s="126" t="s">
        <v>26917</v>
      </c>
      <c r="B9565" s="126" t="s">
        <v>26918</v>
      </c>
      <c r="C9565" s="126" t="s">
        <v>75</v>
      </c>
      <c r="D9565" s="127">
        <v>2.4159999999999999</v>
      </c>
      <c r="E9565" s="128">
        <v>379</v>
      </c>
      <c r="F9565" s="128">
        <v>379</v>
      </c>
      <c r="G9565" s="126" t="s">
        <v>13806</v>
      </c>
      <c r="H9565" s="126" t="s">
        <v>21265</v>
      </c>
      <c r="I9565" s="126" t="s">
        <v>27185</v>
      </c>
      <c r="J9565" s="126" t="s">
        <v>26241</v>
      </c>
      <c r="K9565" s="9">
        <f>_xlfn.IFNA(VLOOKUP(Table5[[#This Row],[Section]],SubSill_Tier,2,FALSE),0)</f>
        <v>0</v>
      </c>
      <c r="L9565" s="9" t="str">
        <f t="shared" si="158"/>
        <v/>
      </c>
      <c r="M9565" s="205" t="str" cm="1">
        <f t="array" ref="M9565">_xlfn.IFS(NOT(ISERROR(VLOOKUP(Table5[[#This Row],[Section]],TB_notTB,1,FALSE))),"No",LEFT(Table5[[#This Row],[Section]],3)="ETB","PLS",LEFT(Table5[[#This Row],[Section]],1)="7","PDB",NOT(ISBLANK(Table5[[#This Row],[Section]])),"No")</f>
        <v>No</v>
      </c>
    </row>
    <row r="9566" spans="1:13" x14ac:dyDescent="0.25">
      <c r="A9566" s="126" t="s">
        <v>26919</v>
      </c>
      <c r="B9566" s="126" t="s">
        <v>26920</v>
      </c>
      <c r="C9566" s="126" t="s">
        <v>75</v>
      </c>
      <c r="D9566" s="127">
        <v>0.65200000000000002</v>
      </c>
      <c r="E9566" s="128">
        <v>250</v>
      </c>
      <c r="F9566" s="128">
        <v>167</v>
      </c>
      <c r="G9566" s="126" t="s">
        <v>13806</v>
      </c>
      <c r="H9566" s="126" t="s">
        <v>21265</v>
      </c>
      <c r="I9566" s="126" t="s">
        <v>27185</v>
      </c>
      <c r="J9566" s="126" t="s">
        <v>26241</v>
      </c>
      <c r="K9566" s="9">
        <f>_xlfn.IFNA(VLOOKUP(Table5[[#This Row],[Section]],SubSill_Tier,2,FALSE),0)</f>
        <v>0</v>
      </c>
      <c r="L9566" s="9" t="str">
        <f t="shared" si="158"/>
        <v/>
      </c>
      <c r="M9566" s="205" t="str" cm="1">
        <f t="array" ref="M9566">_xlfn.IFS(NOT(ISERROR(VLOOKUP(Table5[[#This Row],[Section]],TB_notTB,1,FALSE))),"No",LEFT(Table5[[#This Row],[Section]],3)="ETB","PLS",LEFT(Table5[[#This Row],[Section]],1)="7","PDB",NOT(ISBLANK(Table5[[#This Row],[Section]])),"No")</f>
        <v>No</v>
      </c>
    </row>
    <row r="9567" spans="1:13" x14ac:dyDescent="0.25">
      <c r="A9567" s="126" t="s">
        <v>26921</v>
      </c>
      <c r="B9567" s="126" t="s">
        <v>28380</v>
      </c>
      <c r="C9567" s="126" t="s">
        <v>75</v>
      </c>
      <c r="D9567" s="127">
        <v>0.47899999999999998</v>
      </c>
      <c r="E9567" s="128">
        <v>192</v>
      </c>
      <c r="F9567" s="128">
        <v>151</v>
      </c>
      <c r="G9567" s="126" t="s">
        <v>13761</v>
      </c>
      <c r="H9567" s="126" t="s">
        <v>20256</v>
      </c>
      <c r="I9567" s="126" t="s">
        <v>21097</v>
      </c>
      <c r="J9567" s="126" t="s">
        <v>26259</v>
      </c>
      <c r="K9567" s="9">
        <f>_xlfn.IFNA(VLOOKUP(Table5[[#This Row],[Section]],SubSill_Tier,2,FALSE),0)</f>
        <v>0</v>
      </c>
      <c r="L9567" s="9" t="str">
        <f t="shared" si="158"/>
        <v/>
      </c>
      <c r="M9567" s="205" t="str" cm="1">
        <f t="array" ref="M9567">_xlfn.IFS(NOT(ISERROR(VLOOKUP(Table5[[#This Row],[Section]],TB_notTB,1,FALSE))),"No",LEFT(Table5[[#This Row],[Section]],3)="ETB","PLS",LEFT(Table5[[#This Row],[Section]],1)="7","PDB",NOT(ISBLANK(Table5[[#This Row],[Section]])),"No")</f>
        <v>No</v>
      </c>
    </row>
    <row r="9568" spans="1:13" x14ac:dyDescent="0.25">
      <c r="A9568" s="126" t="s">
        <v>26922</v>
      </c>
      <c r="B9568" s="126" t="s">
        <v>28381</v>
      </c>
      <c r="C9568" s="126" t="s">
        <v>75</v>
      </c>
      <c r="D9568" s="127">
        <v>0.61499999999999999</v>
      </c>
      <c r="E9568" s="128">
        <v>256</v>
      </c>
      <c r="F9568" s="128">
        <v>180</v>
      </c>
      <c r="G9568" s="126" t="s">
        <v>13761</v>
      </c>
      <c r="H9568" s="126" t="s">
        <v>20256</v>
      </c>
      <c r="I9568" s="126" t="s">
        <v>21097</v>
      </c>
      <c r="J9568" s="126" t="s">
        <v>26259</v>
      </c>
      <c r="K9568" s="9">
        <f>_xlfn.IFNA(VLOOKUP(Table5[[#This Row],[Section]],SubSill_Tier,2,FALSE),0)</f>
        <v>0</v>
      </c>
      <c r="L9568" s="9" t="str">
        <f t="shared" si="158"/>
        <v/>
      </c>
      <c r="M9568" s="205" t="str" cm="1">
        <f t="array" ref="M9568">_xlfn.IFS(NOT(ISERROR(VLOOKUP(Table5[[#This Row],[Section]],TB_notTB,1,FALSE))),"No",LEFT(Table5[[#This Row],[Section]],3)="ETB","PLS",LEFT(Table5[[#This Row],[Section]],1)="7","PDB",NOT(ISBLANK(Table5[[#This Row],[Section]])),"No")</f>
        <v>No</v>
      </c>
    </row>
    <row r="9569" spans="1:13" x14ac:dyDescent="0.25">
      <c r="A9569" s="126" t="s">
        <v>26923</v>
      </c>
      <c r="B9569" s="126" t="s">
        <v>26924</v>
      </c>
      <c r="C9569" s="126" t="s">
        <v>75</v>
      </c>
      <c r="D9569" s="127">
        <v>0.67200000000000004</v>
      </c>
      <c r="E9569" s="128">
        <v>204</v>
      </c>
      <c r="F9569" s="128">
        <v>154</v>
      </c>
      <c r="G9569" s="126" t="s">
        <v>13761</v>
      </c>
      <c r="H9569" s="126" t="s">
        <v>20256</v>
      </c>
      <c r="I9569" s="126" t="s">
        <v>21097</v>
      </c>
      <c r="J9569" s="126" t="s">
        <v>26259</v>
      </c>
      <c r="K9569" s="9">
        <f>_xlfn.IFNA(VLOOKUP(Table5[[#This Row],[Section]],SubSill_Tier,2,FALSE),0)</f>
        <v>0</v>
      </c>
      <c r="L9569" s="9" t="str">
        <f t="shared" si="158"/>
        <v/>
      </c>
      <c r="M9569" s="205" t="str" cm="1">
        <f t="array" ref="M9569">_xlfn.IFS(NOT(ISERROR(VLOOKUP(Table5[[#This Row],[Section]],TB_notTB,1,FALSE))),"No",LEFT(Table5[[#This Row],[Section]],3)="ETB","PLS",LEFT(Table5[[#This Row],[Section]],1)="7","PDB",NOT(ISBLANK(Table5[[#This Row],[Section]])),"No")</f>
        <v>No</v>
      </c>
    </row>
    <row r="9570" spans="1:13" x14ac:dyDescent="0.25">
      <c r="A9570" s="126" t="s">
        <v>3853</v>
      </c>
      <c r="B9570" s="126" t="s">
        <v>3854</v>
      </c>
      <c r="C9570" s="126" t="s">
        <v>75</v>
      </c>
      <c r="D9570" s="127">
        <v>0.76900000000000002</v>
      </c>
      <c r="E9570" s="128">
        <v>353</v>
      </c>
      <c r="F9570" s="128">
        <v>236</v>
      </c>
      <c r="G9570" s="126" t="s">
        <v>13774</v>
      </c>
      <c r="H9570" s="126" t="s">
        <v>20219</v>
      </c>
      <c r="I9570" s="126" t="s">
        <v>21132</v>
      </c>
      <c r="J9570" s="126" t="s">
        <v>26241</v>
      </c>
      <c r="K9570" s="9">
        <f>_xlfn.IFNA(VLOOKUP(Table5[[#This Row],[Section]],SubSill_Tier,2,FALSE),0)</f>
        <v>0</v>
      </c>
      <c r="L9570" s="9" t="str">
        <f t="shared" si="158"/>
        <v/>
      </c>
      <c r="M9570" s="205" t="str" cm="1">
        <f t="array" ref="M9570">_xlfn.IFS(NOT(ISERROR(VLOOKUP(Table5[[#This Row],[Section]],TB_notTB,1,FALSE))),"No",LEFT(Table5[[#This Row],[Section]],3)="ETB","PLS",LEFT(Table5[[#This Row],[Section]],1)="7","PDB",NOT(ISBLANK(Table5[[#This Row],[Section]])),"No")</f>
        <v>No</v>
      </c>
    </row>
    <row r="9571" spans="1:13" x14ac:dyDescent="0.25">
      <c r="A9571" s="126" t="s">
        <v>3855</v>
      </c>
      <c r="B9571" s="126" t="s">
        <v>3856</v>
      </c>
      <c r="C9571" s="126" t="s">
        <v>75</v>
      </c>
      <c r="D9571" s="127">
        <v>0.95599999999999996</v>
      </c>
      <c r="E9571" s="128">
        <v>441</v>
      </c>
      <c r="F9571" s="128">
        <v>136</v>
      </c>
      <c r="G9571" s="126" t="s">
        <v>13774</v>
      </c>
      <c r="H9571" s="126" t="s">
        <v>20219</v>
      </c>
      <c r="I9571" s="126" t="s">
        <v>21132</v>
      </c>
      <c r="J9571" s="126" t="s">
        <v>26241</v>
      </c>
      <c r="K9571" s="9">
        <f>_xlfn.IFNA(VLOOKUP(Table5[[#This Row],[Section]],SubSill_Tier,2,FALSE),0)</f>
        <v>0</v>
      </c>
      <c r="L9571" s="9" t="str">
        <f t="shared" si="158"/>
        <v/>
      </c>
      <c r="M9571" s="205" t="str" cm="1">
        <f t="array" ref="M9571">_xlfn.IFS(NOT(ISERROR(VLOOKUP(Table5[[#This Row],[Section]],TB_notTB,1,FALSE))),"No",LEFT(Table5[[#This Row],[Section]],3)="ETB","PLS",LEFT(Table5[[#This Row],[Section]],1)="7","PDB",NOT(ISBLANK(Table5[[#This Row],[Section]])),"No")</f>
        <v>No</v>
      </c>
    </row>
    <row r="9572" spans="1:13" x14ac:dyDescent="0.25">
      <c r="A9572" s="126" t="s">
        <v>26925</v>
      </c>
      <c r="B9572" s="126" t="s">
        <v>26926</v>
      </c>
      <c r="C9572" s="126" t="s">
        <v>98</v>
      </c>
      <c r="D9572" s="127">
        <v>6.96</v>
      </c>
      <c r="E9572" s="128">
        <v>280</v>
      </c>
      <c r="F9572" s="128">
        <v>280</v>
      </c>
      <c r="G9572" s="126" t="s">
        <v>13731</v>
      </c>
      <c r="H9572" s="126" t="s">
        <v>20149</v>
      </c>
      <c r="I9572" s="126" t="s">
        <v>20150</v>
      </c>
      <c r="J9572" s="126" t="s">
        <v>26245</v>
      </c>
      <c r="K9572" s="9">
        <f>_xlfn.IFNA(VLOOKUP(Table5[[#This Row],[Section]],SubSill_Tier,2,FALSE),0)</f>
        <v>0</v>
      </c>
      <c r="L9572" s="9" t="str">
        <f t="shared" si="158"/>
        <v/>
      </c>
      <c r="M9572" s="205" t="str" cm="1">
        <f t="array" ref="M9572">_xlfn.IFS(NOT(ISERROR(VLOOKUP(Table5[[#This Row],[Section]],TB_notTB,1,FALSE))),"No",LEFT(Table5[[#This Row],[Section]],3)="ETB","PLS",LEFT(Table5[[#This Row],[Section]],1)="7","PDB",NOT(ISBLANK(Table5[[#This Row],[Section]])),"No")</f>
        <v>No</v>
      </c>
    </row>
    <row r="9573" spans="1:13" x14ac:dyDescent="0.25">
      <c r="A9573" s="126" t="s">
        <v>3857</v>
      </c>
      <c r="B9573" s="126" t="s">
        <v>22007</v>
      </c>
      <c r="C9573" s="126" t="s">
        <v>75</v>
      </c>
      <c r="D9573" s="127">
        <v>0.64800000000000002</v>
      </c>
      <c r="E9573" s="128">
        <v>250</v>
      </c>
      <c r="F9573" s="128">
        <v>167</v>
      </c>
      <c r="G9573" s="126" t="s">
        <v>13774</v>
      </c>
      <c r="H9573" s="126" t="s">
        <v>20219</v>
      </c>
      <c r="I9573" s="126" t="s">
        <v>21132</v>
      </c>
      <c r="J9573" s="126" t="s">
        <v>26241</v>
      </c>
      <c r="K9573" s="9">
        <f>_xlfn.IFNA(VLOOKUP(Table5[[#This Row],[Section]],SubSill_Tier,2,FALSE),0)</f>
        <v>0</v>
      </c>
      <c r="L9573" s="9" t="str">
        <f t="shared" si="158"/>
        <v/>
      </c>
      <c r="M9573" s="205" t="str" cm="1">
        <f t="array" ref="M9573">_xlfn.IFS(NOT(ISERROR(VLOOKUP(Table5[[#This Row],[Section]],TB_notTB,1,FALSE))),"No",LEFT(Table5[[#This Row],[Section]],3)="ETB","PLS",LEFT(Table5[[#This Row],[Section]],1)="7","PDB",NOT(ISBLANK(Table5[[#This Row],[Section]])),"No")</f>
        <v>No</v>
      </c>
    </row>
    <row r="9574" spans="1:13" x14ac:dyDescent="0.25">
      <c r="A9574" s="126" t="s">
        <v>26927</v>
      </c>
      <c r="B9574" s="126" t="s">
        <v>27277</v>
      </c>
      <c r="C9574" s="126" t="s">
        <v>75</v>
      </c>
      <c r="D9574" s="127">
        <v>0.22700000000000001</v>
      </c>
      <c r="E9574" s="128">
        <v>100</v>
      </c>
      <c r="F9574" s="128">
        <v>100</v>
      </c>
      <c r="G9574" s="126" t="s">
        <v>13733</v>
      </c>
      <c r="H9574" s="126" t="s">
        <v>21098</v>
      </c>
      <c r="I9574" s="126" t="s">
        <v>21099</v>
      </c>
      <c r="J9574" s="126" t="s">
        <v>26254</v>
      </c>
      <c r="K9574" s="9">
        <f>_xlfn.IFNA(VLOOKUP(Table5[[#This Row],[Section]],SubSill_Tier,2,FALSE),0)</f>
        <v>0</v>
      </c>
      <c r="L9574" s="9" t="str">
        <f t="shared" si="158"/>
        <v/>
      </c>
      <c r="M9574" s="205" t="str" cm="1">
        <f t="array" ref="M9574">_xlfn.IFS(NOT(ISERROR(VLOOKUP(Table5[[#This Row],[Section]],TB_notTB,1,FALSE))),"No",LEFT(Table5[[#This Row],[Section]],3)="ETB","PLS",LEFT(Table5[[#This Row],[Section]],1)="7","PDB",NOT(ISBLANK(Table5[[#This Row],[Section]])),"No")</f>
        <v>No</v>
      </c>
    </row>
    <row r="9575" spans="1:13" x14ac:dyDescent="0.25">
      <c r="A9575" s="126" t="s">
        <v>26928</v>
      </c>
      <c r="B9575" s="126" t="s">
        <v>28382</v>
      </c>
      <c r="C9575" s="126" t="s">
        <v>75</v>
      </c>
      <c r="D9575" s="127">
        <v>4.1280000000000001</v>
      </c>
      <c r="E9575" s="128">
        <v>427</v>
      </c>
      <c r="F9575" s="128">
        <v>427</v>
      </c>
      <c r="G9575" s="126" t="s">
        <v>13718</v>
      </c>
      <c r="H9575" s="126" t="s">
        <v>20127</v>
      </c>
      <c r="I9575" s="126" t="s">
        <v>21060</v>
      </c>
      <c r="J9575" s="126" t="s">
        <v>26240</v>
      </c>
      <c r="K9575" s="9">
        <f>_xlfn.IFNA(VLOOKUP(Table5[[#This Row],[Section]],SubSill_Tier,2,FALSE),0)</f>
        <v>0</v>
      </c>
      <c r="L9575" s="9" t="str">
        <f t="shared" si="158"/>
        <v/>
      </c>
      <c r="M9575" s="205" t="str" cm="1">
        <f t="array" ref="M9575">_xlfn.IFS(NOT(ISERROR(VLOOKUP(Table5[[#This Row],[Section]],TB_notTB,1,FALSE))),"No",LEFT(Table5[[#This Row],[Section]],3)="ETB","PLS",LEFT(Table5[[#This Row],[Section]],1)="7","PDB",NOT(ISBLANK(Table5[[#This Row],[Section]])),"No")</f>
        <v>No</v>
      </c>
    </row>
    <row r="9576" spans="1:13" x14ac:dyDescent="0.25">
      <c r="A9576" s="126" t="s">
        <v>3858</v>
      </c>
      <c r="B9576" s="126" t="s">
        <v>3859</v>
      </c>
      <c r="C9576" s="126" t="s">
        <v>75</v>
      </c>
      <c r="D9576" s="127">
        <v>1.5760000000000001</v>
      </c>
      <c r="E9576" s="128">
        <v>599</v>
      </c>
      <c r="F9576" s="128">
        <v>270</v>
      </c>
      <c r="G9576" s="126" t="s">
        <v>13782</v>
      </c>
      <c r="H9576" s="126" t="s">
        <v>20267</v>
      </c>
      <c r="I9576" s="126" t="s">
        <v>21157</v>
      </c>
      <c r="J9576" s="126" t="s">
        <v>26241</v>
      </c>
      <c r="K9576" s="9">
        <f>_xlfn.IFNA(VLOOKUP(Table5[[#This Row],[Section]],SubSill_Tier,2,FALSE),0)</f>
        <v>0</v>
      </c>
      <c r="L9576" s="9" t="str">
        <f t="shared" si="158"/>
        <v/>
      </c>
      <c r="M9576" s="205" t="str" cm="1">
        <f t="array" ref="M9576">_xlfn.IFS(NOT(ISERROR(VLOOKUP(Table5[[#This Row],[Section]],TB_notTB,1,FALSE))),"No",LEFT(Table5[[#This Row],[Section]],3)="ETB","PLS",LEFT(Table5[[#This Row],[Section]],1)="7","PDB",NOT(ISBLANK(Table5[[#This Row],[Section]])),"No")</f>
        <v>No</v>
      </c>
    </row>
    <row r="9577" spans="1:13" x14ac:dyDescent="0.25">
      <c r="A9577" s="126" t="s">
        <v>26929</v>
      </c>
      <c r="B9577" s="126" t="s">
        <v>26930</v>
      </c>
      <c r="C9577" s="126" t="s">
        <v>75</v>
      </c>
      <c r="D9577" s="127">
        <v>0.96099999999999997</v>
      </c>
      <c r="E9577" s="128">
        <v>246</v>
      </c>
      <c r="F9577" s="128">
        <v>164</v>
      </c>
      <c r="G9577" s="126" t="s">
        <v>13726</v>
      </c>
      <c r="H9577" s="126" t="s">
        <v>20136</v>
      </c>
      <c r="I9577" s="126" t="s">
        <v>21065</v>
      </c>
      <c r="J9577" s="126" t="s">
        <v>26241</v>
      </c>
      <c r="K9577" s="9">
        <f>_xlfn.IFNA(VLOOKUP(Table5[[#This Row],[Section]],SubSill_Tier,2,FALSE),0)</f>
        <v>0</v>
      </c>
      <c r="L9577" s="9" t="str">
        <f t="shared" si="158"/>
        <v/>
      </c>
      <c r="M9577" s="205" t="str" cm="1">
        <f t="array" ref="M9577">_xlfn.IFS(NOT(ISERROR(VLOOKUP(Table5[[#This Row],[Section]],TB_notTB,1,FALSE))),"No",LEFT(Table5[[#This Row],[Section]],3)="ETB","PLS",LEFT(Table5[[#This Row],[Section]],1)="7","PDB",NOT(ISBLANK(Table5[[#This Row],[Section]])),"No")</f>
        <v>No</v>
      </c>
    </row>
    <row r="9578" spans="1:13" x14ac:dyDescent="0.25">
      <c r="A9578" s="126" t="s">
        <v>26931</v>
      </c>
      <c r="B9578" s="126" t="s">
        <v>26932</v>
      </c>
      <c r="C9578" s="126" t="s">
        <v>75</v>
      </c>
      <c r="D9578" s="127">
        <v>1.4730000000000001</v>
      </c>
      <c r="E9578" s="128">
        <v>368</v>
      </c>
      <c r="F9578" s="128">
        <v>246</v>
      </c>
      <c r="G9578" s="126" t="s">
        <v>13726</v>
      </c>
      <c r="H9578" s="126" t="s">
        <v>20136</v>
      </c>
      <c r="I9578" s="126" t="s">
        <v>21065</v>
      </c>
      <c r="J9578" s="126" t="s">
        <v>26241</v>
      </c>
      <c r="K9578" s="9">
        <f>_xlfn.IFNA(VLOOKUP(Table5[[#This Row],[Section]],SubSill_Tier,2,FALSE),0)</f>
        <v>0</v>
      </c>
      <c r="L9578" s="9" t="str">
        <f t="shared" si="158"/>
        <v/>
      </c>
      <c r="M9578" s="205" t="str" cm="1">
        <f t="array" ref="M9578">_xlfn.IFS(NOT(ISERROR(VLOOKUP(Table5[[#This Row],[Section]],TB_notTB,1,FALSE))),"No",LEFT(Table5[[#This Row],[Section]],3)="ETB","PLS",LEFT(Table5[[#This Row],[Section]],1)="7","PDB",NOT(ISBLANK(Table5[[#This Row],[Section]])),"No")</f>
        <v>No</v>
      </c>
    </row>
    <row r="9579" spans="1:13" x14ac:dyDescent="0.25">
      <c r="A9579" s="126" t="s">
        <v>3860</v>
      </c>
      <c r="B9579" s="126" t="s">
        <v>3861</v>
      </c>
      <c r="C9579" s="126" t="s">
        <v>75</v>
      </c>
      <c r="D9579" s="127">
        <v>1.23</v>
      </c>
      <c r="E9579" s="128">
        <v>462</v>
      </c>
      <c r="F9579" s="128">
        <v>153</v>
      </c>
      <c r="G9579" s="126" t="s">
        <v>13782</v>
      </c>
      <c r="H9579" s="126" t="s">
        <v>20267</v>
      </c>
      <c r="I9579" s="126" t="s">
        <v>21157</v>
      </c>
      <c r="J9579" s="126" t="s">
        <v>26241</v>
      </c>
      <c r="K9579" s="9">
        <f>_xlfn.IFNA(VLOOKUP(Table5[[#This Row],[Section]],SubSill_Tier,2,FALSE),0)</f>
        <v>0</v>
      </c>
      <c r="L9579" s="9" t="str">
        <f t="shared" si="158"/>
        <v/>
      </c>
      <c r="M9579" s="205" t="str" cm="1">
        <f t="array" ref="M9579">_xlfn.IFS(NOT(ISERROR(VLOOKUP(Table5[[#This Row],[Section]],TB_notTB,1,FALSE))),"No",LEFT(Table5[[#This Row],[Section]],3)="ETB","PLS",LEFT(Table5[[#This Row],[Section]],1)="7","PDB",NOT(ISBLANK(Table5[[#This Row],[Section]])),"No")</f>
        <v>No</v>
      </c>
    </row>
    <row r="9580" spans="1:13" x14ac:dyDescent="0.25">
      <c r="A9580" s="126" t="s">
        <v>26933</v>
      </c>
      <c r="B9580" s="126" t="s">
        <v>29557</v>
      </c>
      <c r="C9580" s="126" t="s">
        <v>75</v>
      </c>
      <c r="D9580" s="127">
        <v>1.0529999999999999</v>
      </c>
      <c r="E9580" s="128">
        <v>316</v>
      </c>
      <c r="F9580" s="128">
        <v>211</v>
      </c>
      <c r="G9580" s="126" t="s">
        <v>13782</v>
      </c>
      <c r="H9580" s="126" t="s">
        <v>20267</v>
      </c>
      <c r="I9580" s="126" t="s">
        <v>21157</v>
      </c>
      <c r="J9580" s="126" t="s">
        <v>26241</v>
      </c>
      <c r="K9580" s="9">
        <f>_xlfn.IFNA(VLOOKUP(Table5[[#This Row],[Section]],SubSill_Tier,2,FALSE),0)</f>
        <v>1</v>
      </c>
      <c r="L9580" s="9" t="str">
        <f t="shared" si="158"/>
        <v/>
      </c>
      <c r="M9580" s="205" t="str" cm="1">
        <f t="array" ref="M9580">_xlfn.IFS(NOT(ISERROR(VLOOKUP(Table5[[#This Row],[Section]],TB_notTB,1,FALSE))),"No",LEFT(Table5[[#This Row],[Section]],3)="ETB","PLS",LEFT(Table5[[#This Row],[Section]],1)="7","PDB",NOT(ISBLANK(Table5[[#This Row],[Section]])),"No")</f>
        <v>No</v>
      </c>
    </row>
    <row r="9581" spans="1:13" x14ac:dyDescent="0.25">
      <c r="A9581" s="126" t="s">
        <v>3862</v>
      </c>
      <c r="B9581" s="126" t="s">
        <v>14443</v>
      </c>
      <c r="C9581" s="126" t="s">
        <v>75</v>
      </c>
      <c r="D9581" s="127">
        <v>1.9670000000000001</v>
      </c>
      <c r="E9581" s="128">
        <v>534</v>
      </c>
      <c r="F9581" s="128">
        <v>110</v>
      </c>
      <c r="G9581" s="126" t="s">
        <v>21261</v>
      </c>
      <c r="H9581" s="126" t="s">
        <v>21262</v>
      </c>
      <c r="I9581" s="126" t="s">
        <v>21263</v>
      </c>
      <c r="J9581" s="126" t="s">
        <v>26241</v>
      </c>
      <c r="K9581" s="9">
        <f>_xlfn.IFNA(VLOOKUP(Table5[[#This Row],[Section]],SubSill_Tier,2,FALSE),0)</f>
        <v>0</v>
      </c>
      <c r="L9581" s="9" t="str">
        <f t="shared" si="158"/>
        <v/>
      </c>
      <c r="M9581" s="205" t="str" cm="1">
        <f t="array" ref="M9581">_xlfn.IFS(NOT(ISERROR(VLOOKUP(Table5[[#This Row],[Section]],TB_notTB,1,FALSE))),"No",LEFT(Table5[[#This Row],[Section]],3)="ETB","PLS",LEFT(Table5[[#This Row],[Section]],1)="7","PDB",NOT(ISBLANK(Table5[[#This Row],[Section]])),"No")</f>
        <v>No</v>
      </c>
    </row>
    <row r="9582" spans="1:13" x14ac:dyDescent="0.25">
      <c r="A9582" s="126" t="s">
        <v>3863</v>
      </c>
      <c r="B9582" s="126" t="s">
        <v>3864</v>
      </c>
      <c r="C9582" s="126" t="s">
        <v>75</v>
      </c>
      <c r="D9582" s="127">
        <v>0.32200000000000001</v>
      </c>
      <c r="E9582" s="128">
        <v>144</v>
      </c>
      <c r="F9582" s="128">
        <v>100</v>
      </c>
      <c r="G9582" s="126" t="s">
        <v>13799</v>
      </c>
      <c r="H9582" s="126" t="s">
        <v>20357</v>
      </c>
      <c r="I9582" s="126" t="s">
        <v>21255</v>
      </c>
      <c r="J9582" s="126" t="s">
        <v>26241</v>
      </c>
      <c r="K9582" s="9">
        <f>_xlfn.IFNA(VLOOKUP(Table5[[#This Row],[Section]],SubSill_Tier,2,FALSE),0)</f>
        <v>0</v>
      </c>
      <c r="L9582" s="9" t="str">
        <f t="shared" si="158"/>
        <v/>
      </c>
      <c r="M9582" s="205" t="str" cm="1">
        <f t="array" ref="M9582">_xlfn.IFS(NOT(ISERROR(VLOOKUP(Table5[[#This Row],[Section]],TB_notTB,1,FALSE))),"No",LEFT(Table5[[#This Row],[Section]],3)="ETB","PLS",LEFT(Table5[[#This Row],[Section]],1)="7","PDB",NOT(ISBLANK(Table5[[#This Row],[Section]])),"No")</f>
        <v>No</v>
      </c>
    </row>
    <row r="9583" spans="1:13" x14ac:dyDescent="0.25">
      <c r="A9583" s="126" t="s">
        <v>26934</v>
      </c>
      <c r="B9583" s="126" t="s">
        <v>26935</v>
      </c>
      <c r="C9583" s="126" t="s">
        <v>75</v>
      </c>
      <c r="D9583" s="127">
        <v>5.3570000000000002</v>
      </c>
      <c r="E9583" s="128">
        <v>768</v>
      </c>
      <c r="F9583" s="128">
        <v>512</v>
      </c>
      <c r="G9583" s="126" t="s">
        <v>21261</v>
      </c>
      <c r="H9583" s="126" t="s">
        <v>21262</v>
      </c>
      <c r="I9583" s="126" t="s">
        <v>21263</v>
      </c>
      <c r="J9583" s="126" t="s">
        <v>26244</v>
      </c>
      <c r="K9583" s="9">
        <f>_xlfn.IFNA(VLOOKUP(Table5[[#This Row],[Section]],SubSill_Tier,2,FALSE),0)</f>
        <v>0</v>
      </c>
      <c r="L9583" s="9" t="str">
        <f t="shared" si="158"/>
        <v/>
      </c>
      <c r="M9583" s="205" t="str" cm="1">
        <f t="array" ref="M9583">_xlfn.IFS(NOT(ISERROR(VLOOKUP(Table5[[#This Row],[Section]],TB_notTB,1,FALSE))),"No",LEFT(Table5[[#This Row],[Section]],3)="ETB","PLS",LEFT(Table5[[#This Row],[Section]],1)="7","PDB",NOT(ISBLANK(Table5[[#This Row],[Section]])),"No")</f>
        <v>No</v>
      </c>
    </row>
    <row r="9584" spans="1:13" x14ac:dyDescent="0.25">
      <c r="A9584" s="126" t="s">
        <v>26936</v>
      </c>
      <c r="B9584" s="126" t="s">
        <v>26937</v>
      </c>
      <c r="C9584" s="126" t="s">
        <v>75</v>
      </c>
      <c r="D9584" s="127">
        <v>2.7450000000000001</v>
      </c>
      <c r="E9584" s="128">
        <v>439</v>
      </c>
      <c r="F9584" s="128">
        <v>293</v>
      </c>
      <c r="G9584" s="126" t="s">
        <v>21261</v>
      </c>
      <c r="H9584" s="126" t="s">
        <v>21262</v>
      </c>
      <c r="I9584" s="126" t="s">
        <v>21263</v>
      </c>
      <c r="J9584" s="126" t="s">
        <v>26241</v>
      </c>
      <c r="K9584" s="9">
        <f>_xlfn.IFNA(VLOOKUP(Table5[[#This Row],[Section]],SubSill_Tier,2,FALSE),0)</f>
        <v>0</v>
      </c>
      <c r="L9584" s="9" t="str">
        <f t="shared" si="158"/>
        <v/>
      </c>
      <c r="M9584" s="205" t="str" cm="1">
        <f t="array" ref="M9584">_xlfn.IFS(NOT(ISERROR(VLOOKUP(Table5[[#This Row],[Section]],TB_notTB,1,FALSE))),"No",LEFT(Table5[[#This Row],[Section]],3)="ETB","PLS",LEFT(Table5[[#This Row],[Section]],1)="7","PDB",NOT(ISBLANK(Table5[[#This Row],[Section]])),"No")</f>
        <v>No</v>
      </c>
    </row>
    <row r="9585" spans="1:13" x14ac:dyDescent="0.25">
      <c r="A9585" s="126" t="s">
        <v>26938</v>
      </c>
      <c r="B9585" s="126" t="s">
        <v>28383</v>
      </c>
      <c r="C9585" s="126" t="s">
        <v>75</v>
      </c>
      <c r="D9585" s="127">
        <v>8.6010000000000009</v>
      </c>
      <c r="E9585" s="128">
        <v>721</v>
      </c>
      <c r="F9585" s="128">
        <v>721</v>
      </c>
      <c r="G9585" s="126" t="s">
        <v>13720</v>
      </c>
      <c r="H9585" s="126" t="s">
        <v>20130</v>
      </c>
      <c r="I9585" s="126" t="s">
        <v>20131</v>
      </c>
      <c r="J9585" s="126" t="s">
        <v>26245</v>
      </c>
      <c r="K9585" s="9">
        <f>_xlfn.IFNA(VLOOKUP(Table5[[#This Row],[Section]],SubSill_Tier,2,FALSE),0)</f>
        <v>0</v>
      </c>
      <c r="L9585" s="9" t="str">
        <f t="shared" si="158"/>
        <v/>
      </c>
      <c r="M9585" s="205" t="str" cm="1">
        <f t="array" ref="M9585">_xlfn.IFS(NOT(ISERROR(VLOOKUP(Table5[[#This Row],[Section]],TB_notTB,1,FALSE))),"No",LEFT(Table5[[#This Row],[Section]],3)="ETB","PLS",LEFT(Table5[[#This Row],[Section]],1)="7","PDB",NOT(ISBLANK(Table5[[#This Row],[Section]])),"No")</f>
        <v>No</v>
      </c>
    </row>
    <row r="9586" spans="1:13" x14ac:dyDescent="0.25">
      <c r="A9586" s="126" t="s">
        <v>3865</v>
      </c>
      <c r="B9586" s="126" t="s">
        <v>22418</v>
      </c>
      <c r="C9586" s="126" t="s">
        <v>75</v>
      </c>
      <c r="D9586" s="127">
        <v>1.3580000000000001</v>
      </c>
      <c r="E9586" s="128">
        <v>422</v>
      </c>
      <c r="F9586" s="128">
        <v>173</v>
      </c>
      <c r="G9586" s="126" t="s">
        <v>13726</v>
      </c>
      <c r="H9586" s="126" t="s">
        <v>20136</v>
      </c>
      <c r="I9586" s="126" t="s">
        <v>21065</v>
      </c>
      <c r="J9586" s="126" t="s">
        <v>26241</v>
      </c>
      <c r="K9586" s="9">
        <f>_xlfn.IFNA(VLOOKUP(Table5[[#This Row],[Section]],SubSill_Tier,2,FALSE),0)</f>
        <v>0</v>
      </c>
      <c r="L9586" s="9" t="str">
        <f t="shared" si="158"/>
        <v/>
      </c>
      <c r="M9586" s="205" t="str" cm="1">
        <f t="array" ref="M9586">_xlfn.IFS(NOT(ISERROR(VLOOKUP(Table5[[#This Row],[Section]],TB_notTB,1,FALSE))),"No",LEFT(Table5[[#This Row],[Section]],3)="ETB","PLS",LEFT(Table5[[#This Row],[Section]],1)="7","PDB",NOT(ISBLANK(Table5[[#This Row],[Section]])),"No")</f>
        <v>No</v>
      </c>
    </row>
    <row r="9587" spans="1:13" x14ac:dyDescent="0.25">
      <c r="A9587" s="126" t="s">
        <v>26939</v>
      </c>
      <c r="B9587" s="126" t="s">
        <v>26940</v>
      </c>
      <c r="C9587" s="126" t="s">
        <v>75</v>
      </c>
      <c r="D9587" s="127">
        <v>0.17799999999999999</v>
      </c>
      <c r="E9587" s="128">
        <v>100</v>
      </c>
      <c r="F9587" s="128">
        <v>100</v>
      </c>
      <c r="G9587" s="126" t="s">
        <v>13776</v>
      </c>
      <c r="H9587" s="126" t="s">
        <v>20231</v>
      </c>
      <c r="I9587" s="126" t="s">
        <v>21143</v>
      </c>
      <c r="J9587" s="126" t="s">
        <v>26256</v>
      </c>
      <c r="K9587" s="9">
        <f>_xlfn.IFNA(VLOOKUP(Table5[[#This Row],[Section]],SubSill_Tier,2,FALSE),0)</f>
        <v>0</v>
      </c>
      <c r="L9587" s="9" t="str">
        <f t="shared" si="158"/>
        <v/>
      </c>
      <c r="M9587" s="205" t="str" cm="1">
        <f t="array" ref="M9587">_xlfn.IFS(NOT(ISERROR(VLOOKUP(Table5[[#This Row],[Section]],TB_notTB,1,FALSE))),"No",LEFT(Table5[[#This Row],[Section]],3)="ETB","PLS",LEFT(Table5[[#This Row],[Section]],1)="7","PDB",NOT(ISBLANK(Table5[[#This Row],[Section]])),"No")</f>
        <v>No</v>
      </c>
    </row>
    <row r="9588" spans="1:13" x14ac:dyDescent="0.25">
      <c r="A9588" s="126" t="s">
        <v>26941</v>
      </c>
      <c r="B9588" s="126" t="s">
        <v>26942</v>
      </c>
      <c r="C9588" s="126" t="s">
        <v>75</v>
      </c>
      <c r="D9588" s="127">
        <v>0.193</v>
      </c>
      <c r="E9588" s="128">
        <v>100</v>
      </c>
      <c r="F9588" s="128">
        <v>100</v>
      </c>
      <c r="G9588" s="126" t="s">
        <v>13776</v>
      </c>
      <c r="H9588" s="126" t="s">
        <v>20231</v>
      </c>
      <c r="I9588" s="126" t="s">
        <v>21143</v>
      </c>
      <c r="J9588" s="126" t="s">
        <v>26256</v>
      </c>
      <c r="K9588" s="9">
        <f>_xlfn.IFNA(VLOOKUP(Table5[[#This Row],[Section]],SubSill_Tier,2,FALSE),0)</f>
        <v>0</v>
      </c>
      <c r="L9588" s="9" t="str">
        <f t="shared" si="158"/>
        <v/>
      </c>
      <c r="M9588" s="205" t="str" cm="1">
        <f t="array" ref="M9588">_xlfn.IFS(NOT(ISERROR(VLOOKUP(Table5[[#This Row],[Section]],TB_notTB,1,FALSE))),"No",LEFT(Table5[[#This Row],[Section]],3)="ETB","PLS",LEFT(Table5[[#This Row],[Section]],1)="7","PDB",NOT(ISBLANK(Table5[[#This Row],[Section]])),"No")</f>
        <v>No</v>
      </c>
    </row>
    <row r="9589" spans="1:13" x14ac:dyDescent="0.25">
      <c r="A9589" s="126" t="s">
        <v>26943</v>
      </c>
      <c r="B9589" s="126" t="s">
        <v>26944</v>
      </c>
      <c r="C9589" s="126" t="s">
        <v>75</v>
      </c>
      <c r="D9589" s="127">
        <v>0.25</v>
      </c>
      <c r="E9589" s="128">
        <v>126</v>
      </c>
      <c r="F9589" s="128">
        <v>110</v>
      </c>
      <c r="G9589" s="126" t="s">
        <v>13776</v>
      </c>
      <c r="H9589" s="126" t="s">
        <v>20231</v>
      </c>
      <c r="I9589" s="126" t="s">
        <v>21143</v>
      </c>
      <c r="J9589" s="126" t="s">
        <v>26256</v>
      </c>
      <c r="K9589" s="9">
        <f>_xlfn.IFNA(VLOOKUP(Table5[[#This Row],[Section]],SubSill_Tier,2,FALSE),0)</f>
        <v>0</v>
      </c>
      <c r="L9589" s="9" t="str">
        <f t="shared" si="158"/>
        <v/>
      </c>
      <c r="M9589" s="205" t="str" cm="1">
        <f t="array" ref="M9589">_xlfn.IFS(NOT(ISERROR(VLOOKUP(Table5[[#This Row],[Section]],TB_notTB,1,FALSE))),"No",LEFT(Table5[[#This Row],[Section]],3)="ETB","PLS",LEFT(Table5[[#This Row],[Section]],1)="7","PDB",NOT(ISBLANK(Table5[[#This Row],[Section]])),"No")</f>
        <v>No</v>
      </c>
    </row>
    <row r="9590" spans="1:13" x14ac:dyDescent="0.25">
      <c r="A9590" s="126" t="s">
        <v>3866</v>
      </c>
      <c r="B9590" s="126" t="s">
        <v>3867</v>
      </c>
      <c r="C9590" s="126" t="s">
        <v>75</v>
      </c>
      <c r="D9590" s="127">
        <v>1.8480000000000001</v>
      </c>
      <c r="E9590" s="128">
        <v>644</v>
      </c>
      <c r="F9590" s="128">
        <v>199</v>
      </c>
      <c r="G9590" s="126" t="s">
        <v>13743</v>
      </c>
      <c r="H9590" s="126" t="s">
        <v>21092</v>
      </c>
      <c r="I9590" s="126" t="s">
        <v>21093</v>
      </c>
      <c r="J9590" s="126" t="s">
        <v>26241</v>
      </c>
      <c r="K9590" s="9">
        <f>_xlfn.IFNA(VLOOKUP(Table5[[#This Row],[Section]],SubSill_Tier,2,FALSE),0)</f>
        <v>0</v>
      </c>
      <c r="L9590" s="9" t="str">
        <f t="shared" si="158"/>
        <v/>
      </c>
      <c r="M9590" s="205" t="str" cm="1">
        <f t="array" ref="M9590">_xlfn.IFS(NOT(ISERROR(VLOOKUP(Table5[[#This Row],[Section]],TB_notTB,1,FALSE))),"No",LEFT(Table5[[#This Row],[Section]],3)="ETB","PLS",LEFT(Table5[[#This Row],[Section]],1)="7","PDB",NOT(ISBLANK(Table5[[#This Row],[Section]])),"No")</f>
        <v>No</v>
      </c>
    </row>
    <row r="9591" spans="1:13" x14ac:dyDescent="0.25">
      <c r="A9591" s="126" t="s">
        <v>26945</v>
      </c>
      <c r="B9591" s="126" t="s">
        <v>27278</v>
      </c>
      <c r="C9591" s="126" t="s">
        <v>75</v>
      </c>
      <c r="D9591" s="127">
        <v>1.3819999999999999</v>
      </c>
      <c r="E9591" s="128">
        <v>431</v>
      </c>
      <c r="F9591" s="128">
        <v>288</v>
      </c>
      <c r="G9591" s="126" t="s">
        <v>21342</v>
      </c>
      <c r="H9591" s="126" t="s">
        <v>21343</v>
      </c>
      <c r="I9591" s="126" t="s">
        <v>21344</v>
      </c>
      <c r="J9591" s="126" t="s">
        <v>26362</v>
      </c>
      <c r="K9591" s="9">
        <f>_xlfn.IFNA(VLOOKUP(Table5[[#This Row],[Section]],SubSill_Tier,2,FALSE),0)</f>
        <v>0</v>
      </c>
      <c r="L9591" s="9" t="str">
        <f t="shared" si="158"/>
        <v/>
      </c>
      <c r="M9591" s="205" t="str" cm="1">
        <f t="array" ref="M9591">_xlfn.IFS(NOT(ISERROR(VLOOKUP(Table5[[#This Row],[Section]],TB_notTB,1,FALSE))),"No",LEFT(Table5[[#This Row],[Section]],3)="ETB","PLS",LEFT(Table5[[#This Row],[Section]],1)="7","PDB",NOT(ISBLANK(Table5[[#This Row],[Section]])),"No")</f>
        <v>No</v>
      </c>
    </row>
    <row r="9592" spans="1:13" x14ac:dyDescent="0.25">
      <c r="A9592" s="126" t="s">
        <v>26946</v>
      </c>
      <c r="B9592" s="126" t="s">
        <v>29152</v>
      </c>
      <c r="C9592" s="126" t="s">
        <v>98</v>
      </c>
      <c r="D9592" s="127">
        <v>0.503</v>
      </c>
      <c r="E9592" s="128">
        <v>158</v>
      </c>
      <c r="F9592" s="128">
        <v>106</v>
      </c>
      <c r="G9592" s="126" t="s">
        <v>21329</v>
      </c>
      <c r="H9592" s="126" t="s">
        <v>20405</v>
      </c>
      <c r="I9592" s="126" t="s">
        <v>21330</v>
      </c>
      <c r="J9592" s="126" t="s">
        <v>26314</v>
      </c>
      <c r="K9592" s="9">
        <f>_xlfn.IFNA(VLOOKUP(Table5[[#This Row],[Section]],SubSill_Tier,2,FALSE),0)</f>
        <v>0</v>
      </c>
      <c r="L9592" s="9" t="str">
        <f t="shared" si="158"/>
        <v/>
      </c>
      <c r="M9592" s="205" t="str" cm="1">
        <f t="array" ref="M9592">_xlfn.IFS(NOT(ISERROR(VLOOKUP(Table5[[#This Row],[Section]],TB_notTB,1,FALSE))),"No",LEFT(Table5[[#This Row],[Section]],3)="ETB","PLS",LEFT(Table5[[#This Row],[Section]],1)="7","PDB",NOT(ISBLANK(Table5[[#This Row],[Section]])),"No")</f>
        <v>No</v>
      </c>
    </row>
    <row r="9593" spans="1:13" x14ac:dyDescent="0.25">
      <c r="A9593" s="126" t="s">
        <v>26947</v>
      </c>
      <c r="B9593" s="126" t="s">
        <v>27279</v>
      </c>
      <c r="C9593" s="126" t="s">
        <v>75</v>
      </c>
      <c r="D9593" s="127">
        <v>2.4180000000000001</v>
      </c>
      <c r="E9593" s="128">
        <v>667</v>
      </c>
      <c r="F9593" s="128">
        <v>445</v>
      </c>
      <c r="G9593" s="126" t="s">
        <v>21342</v>
      </c>
      <c r="H9593" s="126" t="s">
        <v>21343</v>
      </c>
      <c r="I9593" s="126" t="s">
        <v>21344</v>
      </c>
      <c r="J9593" s="126" t="s">
        <v>26362</v>
      </c>
      <c r="K9593" s="9">
        <f>_xlfn.IFNA(VLOOKUP(Table5[[#This Row],[Section]],SubSill_Tier,2,FALSE),0)</f>
        <v>0</v>
      </c>
      <c r="L9593" s="9" t="str">
        <f t="shared" si="158"/>
        <v/>
      </c>
      <c r="M9593" s="205" t="str" cm="1">
        <f t="array" ref="M9593">_xlfn.IFS(NOT(ISERROR(VLOOKUP(Table5[[#This Row],[Section]],TB_notTB,1,FALSE))),"No",LEFT(Table5[[#This Row],[Section]],3)="ETB","PLS",LEFT(Table5[[#This Row],[Section]],1)="7","PDB",NOT(ISBLANK(Table5[[#This Row],[Section]])),"No")</f>
        <v>No</v>
      </c>
    </row>
    <row r="9594" spans="1:13" x14ac:dyDescent="0.25">
      <c r="A9594" s="126" t="s">
        <v>26948</v>
      </c>
      <c r="B9594" s="126" t="s">
        <v>26949</v>
      </c>
      <c r="C9594" s="126" t="s">
        <v>75</v>
      </c>
      <c r="D9594" s="127">
        <v>4.3520000000000003</v>
      </c>
      <c r="E9594" s="128">
        <v>680</v>
      </c>
      <c r="F9594" s="128">
        <v>454</v>
      </c>
      <c r="G9594" s="126" t="s">
        <v>21261</v>
      </c>
      <c r="H9594" s="126" t="s">
        <v>21262</v>
      </c>
      <c r="I9594" s="126" t="s">
        <v>21263</v>
      </c>
      <c r="J9594" s="126" t="s">
        <v>26332</v>
      </c>
      <c r="K9594" s="9">
        <f>_xlfn.IFNA(VLOOKUP(Table5[[#This Row],[Section]],SubSill_Tier,2,FALSE),0)</f>
        <v>0</v>
      </c>
      <c r="L9594" s="9" t="str">
        <f t="shared" si="158"/>
        <v/>
      </c>
      <c r="M9594" s="205" t="str" cm="1">
        <f t="array" ref="M9594">_xlfn.IFS(NOT(ISERROR(VLOOKUP(Table5[[#This Row],[Section]],TB_notTB,1,FALSE))),"No",LEFT(Table5[[#This Row],[Section]],3)="ETB","PLS",LEFT(Table5[[#This Row],[Section]],1)="7","PDB",NOT(ISBLANK(Table5[[#This Row],[Section]])),"No")</f>
        <v>No</v>
      </c>
    </row>
    <row r="9595" spans="1:13" x14ac:dyDescent="0.25">
      <c r="A9595" s="126" t="s">
        <v>26950</v>
      </c>
      <c r="B9595" s="126" t="s">
        <v>26951</v>
      </c>
      <c r="C9595" s="126" t="s">
        <v>75</v>
      </c>
      <c r="D9595" s="127">
        <v>4.7859999999999996</v>
      </c>
      <c r="E9595" s="128">
        <v>764</v>
      </c>
      <c r="F9595" s="128">
        <v>510</v>
      </c>
      <c r="G9595" s="126" t="s">
        <v>21261</v>
      </c>
      <c r="H9595" s="126" t="s">
        <v>21262</v>
      </c>
      <c r="I9595" s="126" t="s">
        <v>21263</v>
      </c>
      <c r="J9595" s="126" t="s">
        <v>26332</v>
      </c>
      <c r="K9595" s="9">
        <f>_xlfn.IFNA(VLOOKUP(Table5[[#This Row],[Section]],SubSill_Tier,2,FALSE),0)</f>
        <v>0</v>
      </c>
      <c r="L9595" s="9" t="str">
        <f t="shared" si="158"/>
        <v/>
      </c>
      <c r="M9595" s="205" t="str" cm="1">
        <f t="array" ref="M9595">_xlfn.IFS(NOT(ISERROR(VLOOKUP(Table5[[#This Row],[Section]],TB_notTB,1,FALSE))),"No",LEFT(Table5[[#This Row],[Section]],3)="ETB","PLS",LEFT(Table5[[#This Row],[Section]],1)="7","PDB",NOT(ISBLANK(Table5[[#This Row],[Section]])),"No")</f>
        <v>No</v>
      </c>
    </row>
    <row r="9596" spans="1:13" x14ac:dyDescent="0.25">
      <c r="A9596" s="126" t="s">
        <v>3868</v>
      </c>
      <c r="B9596" s="126" t="s">
        <v>26952</v>
      </c>
      <c r="C9596" s="126" t="s">
        <v>75</v>
      </c>
      <c r="D9596" s="127">
        <v>2.1179999999999999</v>
      </c>
      <c r="E9596" s="128">
        <v>744</v>
      </c>
      <c r="F9596" s="128">
        <v>249</v>
      </c>
      <c r="G9596" s="126" t="s">
        <v>19307</v>
      </c>
      <c r="H9596" s="126" t="s">
        <v>21125</v>
      </c>
      <c r="I9596" s="126" t="s">
        <v>27830</v>
      </c>
      <c r="J9596" s="126" t="s">
        <v>26241</v>
      </c>
      <c r="K9596" s="9">
        <f>_xlfn.IFNA(VLOOKUP(Table5[[#This Row],[Section]],SubSill_Tier,2,FALSE),0)</f>
        <v>0</v>
      </c>
      <c r="L9596" s="9" t="str">
        <f t="shared" si="158"/>
        <v/>
      </c>
      <c r="M9596" s="205" t="str" cm="1">
        <f t="array" ref="M9596">_xlfn.IFS(NOT(ISERROR(VLOOKUP(Table5[[#This Row],[Section]],TB_notTB,1,FALSE))),"No",LEFT(Table5[[#This Row],[Section]],3)="ETB","PLS",LEFT(Table5[[#This Row],[Section]],1)="7","PDB",NOT(ISBLANK(Table5[[#This Row],[Section]])),"No")</f>
        <v>No</v>
      </c>
    </row>
    <row r="9597" spans="1:13" x14ac:dyDescent="0.25">
      <c r="A9597" s="126" t="s">
        <v>26953</v>
      </c>
      <c r="B9597" s="126" t="s">
        <v>26954</v>
      </c>
      <c r="C9597" s="126" t="s">
        <v>75</v>
      </c>
      <c r="D9597" s="127">
        <v>0.57999999999999996</v>
      </c>
      <c r="E9597" s="128">
        <v>192</v>
      </c>
      <c r="F9597" s="128">
        <v>140</v>
      </c>
      <c r="G9597" s="126" t="s">
        <v>14974</v>
      </c>
      <c r="H9597" s="126" t="s">
        <v>21160</v>
      </c>
      <c r="I9597" s="126" t="s">
        <v>22105</v>
      </c>
      <c r="J9597" s="126" t="s">
        <v>26278</v>
      </c>
      <c r="K9597" s="9">
        <f>_xlfn.IFNA(VLOOKUP(Table5[[#This Row],[Section]],SubSill_Tier,2,FALSE),0)</f>
        <v>0</v>
      </c>
      <c r="L9597" s="9" t="str">
        <f t="shared" si="158"/>
        <v/>
      </c>
      <c r="M9597" s="205" t="str" cm="1">
        <f t="array" ref="M9597">_xlfn.IFS(NOT(ISERROR(VLOOKUP(Table5[[#This Row],[Section]],TB_notTB,1,FALSE))),"No",LEFT(Table5[[#This Row],[Section]],3)="ETB","PLS",LEFT(Table5[[#This Row],[Section]],1)="7","PDB",NOT(ISBLANK(Table5[[#This Row],[Section]])),"No")</f>
        <v>No</v>
      </c>
    </row>
    <row r="9598" spans="1:13" x14ac:dyDescent="0.25">
      <c r="A9598" s="126" t="s">
        <v>26955</v>
      </c>
      <c r="B9598" s="126" t="s">
        <v>29153</v>
      </c>
      <c r="C9598" s="126" t="s">
        <v>98</v>
      </c>
      <c r="D9598" s="127">
        <v>0.49299999999999999</v>
      </c>
      <c r="E9598" s="128">
        <v>158</v>
      </c>
      <c r="F9598" s="128">
        <v>106</v>
      </c>
      <c r="G9598" s="126" t="s">
        <v>21329</v>
      </c>
      <c r="H9598" s="126" t="s">
        <v>20405</v>
      </c>
      <c r="I9598" s="126" t="s">
        <v>21330</v>
      </c>
      <c r="J9598" s="126" t="s">
        <v>26314</v>
      </c>
      <c r="K9598" s="9">
        <f>_xlfn.IFNA(VLOOKUP(Table5[[#This Row],[Section]],SubSill_Tier,2,FALSE),0)</f>
        <v>0</v>
      </c>
      <c r="L9598" s="9" t="str">
        <f t="shared" si="158"/>
        <v/>
      </c>
      <c r="M9598" s="205" t="str" cm="1">
        <f t="array" ref="M9598">_xlfn.IFS(NOT(ISERROR(VLOOKUP(Table5[[#This Row],[Section]],TB_notTB,1,FALSE))),"No",LEFT(Table5[[#This Row],[Section]],3)="ETB","PLS",LEFT(Table5[[#This Row],[Section]],1)="7","PDB",NOT(ISBLANK(Table5[[#This Row],[Section]])),"No")</f>
        <v>No</v>
      </c>
    </row>
    <row r="9599" spans="1:13" x14ac:dyDescent="0.25">
      <c r="A9599" s="126" t="s">
        <v>26956</v>
      </c>
      <c r="B9599" s="126" t="s">
        <v>26957</v>
      </c>
      <c r="C9599" s="126" t="s">
        <v>75</v>
      </c>
      <c r="D9599" s="127">
        <v>5.056</v>
      </c>
      <c r="E9599" s="128">
        <v>481</v>
      </c>
      <c r="F9599" s="128">
        <v>481</v>
      </c>
      <c r="G9599" s="126" t="s">
        <v>13815</v>
      </c>
      <c r="H9599" s="126" t="s">
        <v>20374</v>
      </c>
      <c r="I9599" s="126" t="s">
        <v>20375</v>
      </c>
      <c r="J9599" s="126" t="s">
        <v>26245</v>
      </c>
      <c r="K9599" s="9">
        <f>_xlfn.IFNA(VLOOKUP(Table5[[#This Row],[Section]],SubSill_Tier,2,FALSE),0)</f>
        <v>0</v>
      </c>
      <c r="L9599" s="9" t="str">
        <f t="shared" si="158"/>
        <v/>
      </c>
      <c r="M9599" s="205" t="str" cm="1">
        <f t="array" ref="M9599">_xlfn.IFS(NOT(ISERROR(VLOOKUP(Table5[[#This Row],[Section]],TB_notTB,1,FALSE))),"No",LEFT(Table5[[#This Row],[Section]],3)="ETB","PLS",LEFT(Table5[[#This Row],[Section]],1)="7","PDB",NOT(ISBLANK(Table5[[#This Row],[Section]])),"No")</f>
        <v>No</v>
      </c>
    </row>
    <row r="9600" spans="1:13" x14ac:dyDescent="0.25">
      <c r="A9600" s="126" t="s">
        <v>26958</v>
      </c>
      <c r="B9600" s="126" t="s">
        <v>26959</v>
      </c>
      <c r="C9600" s="126" t="s">
        <v>75</v>
      </c>
      <c r="D9600" s="127">
        <v>5.4059999999999997</v>
      </c>
      <c r="E9600" s="128">
        <v>836</v>
      </c>
      <c r="F9600" s="128">
        <v>558</v>
      </c>
      <c r="G9600" s="126" t="s">
        <v>13815</v>
      </c>
      <c r="H9600" s="126" t="s">
        <v>20374</v>
      </c>
      <c r="I9600" s="126" t="s">
        <v>20375</v>
      </c>
      <c r="J9600" s="126" t="s">
        <v>26245</v>
      </c>
      <c r="K9600" s="9">
        <f>_xlfn.IFNA(VLOOKUP(Table5[[#This Row],[Section]],SubSill_Tier,2,FALSE),0)</f>
        <v>0</v>
      </c>
      <c r="L9600" s="9" t="str">
        <f t="shared" si="158"/>
        <v/>
      </c>
      <c r="M9600" s="205" t="str" cm="1">
        <f t="array" ref="M9600">_xlfn.IFS(NOT(ISERROR(VLOOKUP(Table5[[#This Row],[Section]],TB_notTB,1,FALSE))),"No",LEFT(Table5[[#This Row],[Section]],3)="ETB","PLS",LEFT(Table5[[#This Row],[Section]],1)="7","PDB",NOT(ISBLANK(Table5[[#This Row],[Section]])),"No")</f>
        <v>No</v>
      </c>
    </row>
    <row r="9601" spans="1:13" x14ac:dyDescent="0.25">
      <c r="A9601" s="126" t="s">
        <v>26960</v>
      </c>
      <c r="B9601" s="126" t="s">
        <v>26961</v>
      </c>
      <c r="C9601" s="126" t="s">
        <v>75</v>
      </c>
      <c r="D9601" s="127">
        <v>4.2140000000000004</v>
      </c>
      <c r="E9601" s="128">
        <v>698</v>
      </c>
      <c r="F9601" s="128">
        <v>466</v>
      </c>
      <c r="G9601" s="126" t="s">
        <v>13815</v>
      </c>
      <c r="H9601" s="126" t="s">
        <v>20374</v>
      </c>
      <c r="I9601" s="126" t="s">
        <v>20375</v>
      </c>
      <c r="J9601" s="126" t="s">
        <v>26332</v>
      </c>
      <c r="K9601" s="9">
        <f>_xlfn.IFNA(VLOOKUP(Table5[[#This Row],[Section]],SubSill_Tier,2,FALSE),0)</f>
        <v>0</v>
      </c>
      <c r="L9601" s="9" t="str">
        <f t="shared" si="158"/>
        <v/>
      </c>
      <c r="M9601" s="205" t="str" cm="1">
        <f t="array" ref="M9601">_xlfn.IFS(NOT(ISERROR(VLOOKUP(Table5[[#This Row],[Section]],TB_notTB,1,FALSE))),"No",LEFT(Table5[[#This Row],[Section]],3)="ETB","PLS",LEFT(Table5[[#This Row],[Section]],1)="7","PDB",NOT(ISBLANK(Table5[[#This Row],[Section]])),"No")</f>
        <v>No</v>
      </c>
    </row>
    <row r="9602" spans="1:13" x14ac:dyDescent="0.25">
      <c r="A9602" s="126" t="s">
        <v>9311</v>
      </c>
      <c r="B9602" s="126" t="s">
        <v>17222</v>
      </c>
      <c r="C9602" s="126" t="s">
        <v>98</v>
      </c>
      <c r="D9602" s="127">
        <v>3.48</v>
      </c>
      <c r="E9602" s="128">
        <v>555</v>
      </c>
      <c r="F9602" s="128">
        <v>555</v>
      </c>
      <c r="G9602" s="126" t="s">
        <v>13750</v>
      </c>
      <c r="H9602" s="126" t="s">
        <v>20132</v>
      </c>
      <c r="I9602" s="126" t="s">
        <v>20133</v>
      </c>
      <c r="J9602" s="126" t="s">
        <v>26250</v>
      </c>
      <c r="K9602" s="9">
        <f>_xlfn.IFNA(VLOOKUP(Table5[[#This Row],[Section]],SubSill_Tier,2,FALSE),0)</f>
        <v>0</v>
      </c>
      <c r="L9602" s="9" t="str">
        <f t="shared" ref="L9602:L9665" si="159">IFERROR(IF(LEFT(G9602,2)="AI",IF(_xlfn.NUMBERVALUE(IFERROR(LEFT(IF(ISERROR(FIND("X",UPPER(B9602))),UPPER(B9602),RIGHT(UPPER(B9602),LEN(UPPER(B9602))-FIND("~",SUBSTITUTE(UPPER(B9602),"X","~",LEN(UPPER(B9602))-LEN(SUBSTITUTE(UPPER(B9602),"X","")))))),FIND(" ",IF(ISERROR(FIND("X",UPPER(B9602))),UPPER(B9602),RIGHT(UPPER(B9602),LEN(UPPER(B9602))-FIND("~",SUBSTITUTE(UPPER(B9602),"X","~",LEN(UPPER(B9602))-LEN(SUBSTITUTE(UPPER(B9602),"X","")))))),1)-1),IF(ISERROR(FIND("X",UPPER(B9602))),UPPER(B9602),RIGHT(UPPER(B9602),LEN(UPPER(B9602))-FIND("~",SUBSTITUTE(UPPER(B9602),"X","~",LEN(UPPER(B9602))-LEN(SUBSTITUTE(UPPER(B9602),"X",""))))))),".")&gt;=5,"Wall",""),""),"")</f>
        <v/>
      </c>
      <c r="M9602" s="205" t="str" cm="1">
        <f t="array" ref="M9602">_xlfn.IFS(NOT(ISERROR(VLOOKUP(Table5[[#This Row],[Section]],TB_notTB,1,FALSE))),"No",LEFT(Table5[[#This Row],[Section]],3)="ETB","PLS",LEFT(Table5[[#This Row],[Section]],1)="7","PDB",NOT(ISBLANK(Table5[[#This Row],[Section]])),"No")</f>
        <v>No</v>
      </c>
    </row>
    <row r="9603" spans="1:13" x14ac:dyDescent="0.25">
      <c r="A9603" s="126" t="s">
        <v>26962</v>
      </c>
      <c r="B9603" s="126" t="s">
        <v>26963</v>
      </c>
      <c r="C9603" s="126" t="s">
        <v>98</v>
      </c>
      <c r="D9603" s="127">
        <v>0.51</v>
      </c>
      <c r="E9603" s="128">
        <v>192</v>
      </c>
      <c r="F9603" s="128">
        <v>129</v>
      </c>
      <c r="G9603" s="126" t="s">
        <v>21329</v>
      </c>
      <c r="H9603" s="126" t="s">
        <v>20405</v>
      </c>
      <c r="I9603" s="126" t="s">
        <v>21330</v>
      </c>
      <c r="J9603" s="126" t="s">
        <v>26314</v>
      </c>
      <c r="K9603" s="9">
        <f>_xlfn.IFNA(VLOOKUP(Table5[[#This Row],[Section]],SubSill_Tier,2,FALSE),0)</f>
        <v>0</v>
      </c>
      <c r="L9603" s="9" t="str">
        <f t="shared" si="159"/>
        <v/>
      </c>
      <c r="M9603" s="205" t="str" cm="1">
        <f t="array" ref="M9603">_xlfn.IFS(NOT(ISERROR(VLOOKUP(Table5[[#This Row],[Section]],TB_notTB,1,FALSE))),"No",LEFT(Table5[[#This Row],[Section]],3)="ETB","PLS",LEFT(Table5[[#This Row],[Section]],1)="7","PDB",NOT(ISBLANK(Table5[[#This Row],[Section]])),"No")</f>
        <v>No</v>
      </c>
    </row>
    <row r="9604" spans="1:13" x14ac:dyDescent="0.25">
      <c r="A9604" s="126" t="s">
        <v>26964</v>
      </c>
      <c r="B9604" s="126" t="s">
        <v>26965</v>
      </c>
      <c r="C9604" s="126" t="s">
        <v>75</v>
      </c>
      <c r="D9604" s="127">
        <v>3.8069999999999999</v>
      </c>
      <c r="E9604" s="128">
        <v>565</v>
      </c>
      <c r="F9604" s="128">
        <v>440</v>
      </c>
      <c r="G9604" s="126" t="s">
        <v>19308</v>
      </c>
      <c r="H9604" s="126" t="s">
        <v>21128</v>
      </c>
      <c r="I9604" s="126" t="s">
        <v>27831</v>
      </c>
      <c r="J9604" s="126" t="s">
        <v>26332</v>
      </c>
      <c r="K9604" s="9">
        <f>_xlfn.IFNA(VLOOKUP(Table5[[#This Row],[Section]],SubSill_Tier,2,FALSE),0)</f>
        <v>0</v>
      </c>
      <c r="L9604" s="9" t="str">
        <f t="shared" si="159"/>
        <v/>
      </c>
      <c r="M9604" s="205" t="str" cm="1">
        <f t="array" ref="M9604">_xlfn.IFS(NOT(ISERROR(VLOOKUP(Table5[[#This Row],[Section]],TB_notTB,1,FALSE))),"No",LEFT(Table5[[#This Row],[Section]],3)="ETB","PLS",LEFT(Table5[[#This Row],[Section]],1)="7","PDB",NOT(ISBLANK(Table5[[#This Row],[Section]])),"No")</f>
        <v>No</v>
      </c>
    </row>
    <row r="9605" spans="1:13" x14ac:dyDescent="0.25">
      <c r="A9605" s="126" t="s">
        <v>26966</v>
      </c>
      <c r="B9605" s="126" t="s">
        <v>26967</v>
      </c>
      <c r="C9605" s="126" t="s">
        <v>75</v>
      </c>
      <c r="D9605" s="127">
        <v>3.625</v>
      </c>
      <c r="E9605" s="128">
        <v>641</v>
      </c>
      <c r="F9605" s="128">
        <v>490</v>
      </c>
      <c r="G9605" s="126" t="s">
        <v>19308</v>
      </c>
      <c r="H9605" s="126" t="s">
        <v>21128</v>
      </c>
      <c r="I9605" s="126" t="s">
        <v>27831</v>
      </c>
      <c r="J9605" s="126" t="s">
        <v>26332</v>
      </c>
      <c r="K9605" s="9">
        <f>_xlfn.IFNA(VLOOKUP(Table5[[#This Row],[Section]],SubSill_Tier,2,FALSE),0)</f>
        <v>0</v>
      </c>
      <c r="L9605" s="9" t="str">
        <f t="shared" si="159"/>
        <v/>
      </c>
      <c r="M9605" s="205" t="str" cm="1">
        <f t="array" ref="M9605">_xlfn.IFS(NOT(ISERROR(VLOOKUP(Table5[[#This Row],[Section]],TB_notTB,1,FALSE))),"No",LEFT(Table5[[#This Row],[Section]],3)="ETB","PLS",LEFT(Table5[[#This Row],[Section]],1)="7","PDB",NOT(ISBLANK(Table5[[#This Row],[Section]])),"No")</f>
        <v>No</v>
      </c>
    </row>
    <row r="9606" spans="1:13" x14ac:dyDescent="0.25">
      <c r="A9606" s="126" t="s">
        <v>3869</v>
      </c>
      <c r="B9606" s="126" t="s">
        <v>26968</v>
      </c>
      <c r="C9606" s="126" t="s">
        <v>75</v>
      </c>
      <c r="D9606" s="127">
        <v>0.70099999999999996</v>
      </c>
      <c r="E9606" s="128">
        <v>268</v>
      </c>
      <c r="F9606" s="128">
        <v>109</v>
      </c>
      <c r="G9606" s="126" t="s">
        <v>19307</v>
      </c>
      <c r="H9606" s="126" t="s">
        <v>21125</v>
      </c>
      <c r="I9606" s="126" t="s">
        <v>27830</v>
      </c>
      <c r="J9606" s="126" t="s">
        <v>26241</v>
      </c>
      <c r="K9606" s="9">
        <f>_xlfn.IFNA(VLOOKUP(Table5[[#This Row],[Section]],SubSill_Tier,2,FALSE),0)</f>
        <v>0</v>
      </c>
      <c r="L9606" s="9" t="str">
        <f t="shared" si="159"/>
        <v/>
      </c>
      <c r="M9606" s="205" t="str" cm="1">
        <f t="array" ref="M9606">_xlfn.IFS(NOT(ISERROR(VLOOKUP(Table5[[#This Row],[Section]],TB_notTB,1,FALSE))),"No",LEFT(Table5[[#This Row],[Section]],3)="ETB","PLS",LEFT(Table5[[#This Row],[Section]],1)="7","PDB",NOT(ISBLANK(Table5[[#This Row],[Section]])),"No")</f>
        <v>No</v>
      </c>
    </row>
    <row r="9607" spans="1:13" x14ac:dyDescent="0.25">
      <c r="A9607" s="126" t="s">
        <v>26969</v>
      </c>
      <c r="B9607" s="126" t="s">
        <v>27280</v>
      </c>
      <c r="C9607" s="126" t="s">
        <v>98</v>
      </c>
      <c r="D9607" s="127">
        <v>0.42199999999999999</v>
      </c>
      <c r="E9607" s="128">
        <v>218</v>
      </c>
      <c r="F9607" s="128">
        <v>218</v>
      </c>
      <c r="G9607" s="126" t="s">
        <v>26081</v>
      </c>
      <c r="H9607" s="126" t="s">
        <v>26082</v>
      </c>
      <c r="I9607" s="126" t="s">
        <v>26083</v>
      </c>
      <c r="J9607" s="126" t="s">
        <v>26314</v>
      </c>
      <c r="K9607" s="9">
        <f>_xlfn.IFNA(VLOOKUP(Table5[[#This Row],[Section]],SubSill_Tier,2,FALSE),0)</f>
        <v>0</v>
      </c>
      <c r="L9607" s="9" t="str">
        <f t="shared" si="159"/>
        <v/>
      </c>
      <c r="M9607" s="205" t="str" cm="1">
        <f t="array" ref="M9607">_xlfn.IFS(NOT(ISERROR(VLOOKUP(Table5[[#This Row],[Section]],TB_notTB,1,FALSE))),"No",LEFT(Table5[[#This Row],[Section]],3)="ETB","PLS",LEFT(Table5[[#This Row],[Section]],1)="7","PDB",NOT(ISBLANK(Table5[[#This Row],[Section]])),"No")</f>
        <v>No</v>
      </c>
    </row>
    <row r="9608" spans="1:13" x14ac:dyDescent="0.25">
      <c r="A9608" s="126" t="s">
        <v>26970</v>
      </c>
      <c r="B9608" s="126" t="s">
        <v>29154</v>
      </c>
      <c r="C9608" s="126" t="s">
        <v>98</v>
      </c>
      <c r="D9608" s="127">
        <v>0.22600000000000001</v>
      </c>
      <c r="E9608" s="128">
        <v>114</v>
      </c>
      <c r="F9608" s="128">
        <v>114</v>
      </c>
      <c r="G9608" s="126" t="s">
        <v>26081</v>
      </c>
      <c r="H9608" s="126" t="s">
        <v>26082</v>
      </c>
      <c r="I9608" s="126" t="s">
        <v>26083</v>
      </c>
      <c r="J9608" s="126" t="s">
        <v>26314</v>
      </c>
      <c r="K9608" s="9">
        <f>_xlfn.IFNA(VLOOKUP(Table5[[#This Row],[Section]],SubSill_Tier,2,FALSE),0)</f>
        <v>0</v>
      </c>
      <c r="L9608" s="9" t="str">
        <f t="shared" si="159"/>
        <v/>
      </c>
      <c r="M9608" s="205" t="str" cm="1">
        <f t="array" ref="M9608">_xlfn.IFS(NOT(ISERROR(VLOOKUP(Table5[[#This Row],[Section]],TB_notTB,1,FALSE))),"No",LEFT(Table5[[#This Row],[Section]],3)="ETB","PLS",LEFT(Table5[[#This Row],[Section]],1)="7","PDB",NOT(ISBLANK(Table5[[#This Row],[Section]])),"No")</f>
        <v>No</v>
      </c>
    </row>
    <row r="9609" spans="1:13" x14ac:dyDescent="0.25">
      <c r="A9609" s="126" t="s">
        <v>26971</v>
      </c>
      <c r="B9609" s="126" t="s">
        <v>27281</v>
      </c>
      <c r="C9609" s="126" t="s">
        <v>98</v>
      </c>
      <c r="D9609" s="127">
        <v>0.25900000000000001</v>
      </c>
      <c r="E9609" s="128">
        <v>124</v>
      </c>
      <c r="F9609" s="128">
        <v>100</v>
      </c>
      <c r="G9609" s="126" t="s">
        <v>26081</v>
      </c>
      <c r="H9609" s="126" t="s">
        <v>26082</v>
      </c>
      <c r="I9609" s="126" t="s">
        <v>26083</v>
      </c>
      <c r="J9609" s="126" t="s">
        <v>26314</v>
      </c>
      <c r="K9609" s="9">
        <f>_xlfn.IFNA(VLOOKUP(Table5[[#This Row],[Section]],SubSill_Tier,2,FALSE),0)</f>
        <v>0</v>
      </c>
      <c r="L9609" s="9" t="str">
        <f t="shared" si="159"/>
        <v/>
      </c>
      <c r="M9609" s="205" t="str" cm="1">
        <f t="array" ref="M9609">_xlfn.IFS(NOT(ISERROR(VLOOKUP(Table5[[#This Row],[Section]],TB_notTB,1,FALSE))),"No",LEFT(Table5[[#This Row],[Section]],3)="ETB","PLS",LEFT(Table5[[#This Row],[Section]],1)="7","PDB",NOT(ISBLANK(Table5[[#This Row],[Section]])),"No")</f>
        <v>No</v>
      </c>
    </row>
    <row r="9610" spans="1:13" x14ac:dyDescent="0.25">
      <c r="A9610" s="126" t="s">
        <v>26972</v>
      </c>
      <c r="B9610" s="126" t="s">
        <v>26973</v>
      </c>
      <c r="C9610" s="126" t="s">
        <v>75</v>
      </c>
      <c r="D9610" s="127">
        <v>1.8380000000000001</v>
      </c>
      <c r="E9610" s="128">
        <v>456</v>
      </c>
      <c r="F9610" s="128">
        <v>312</v>
      </c>
      <c r="G9610" s="126" t="s">
        <v>13806</v>
      </c>
      <c r="H9610" s="126" t="s">
        <v>21265</v>
      </c>
      <c r="I9610" s="126" t="s">
        <v>27185</v>
      </c>
      <c r="J9610" s="126" t="s">
        <v>26241</v>
      </c>
      <c r="K9610" s="9">
        <f>_xlfn.IFNA(VLOOKUP(Table5[[#This Row],[Section]],SubSill_Tier,2,FALSE),0)</f>
        <v>0</v>
      </c>
      <c r="L9610" s="9" t="str">
        <f t="shared" si="159"/>
        <v/>
      </c>
      <c r="M9610" s="205" t="str" cm="1">
        <f t="array" ref="M9610">_xlfn.IFS(NOT(ISERROR(VLOOKUP(Table5[[#This Row],[Section]],TB_notTB,1,FALSE))),"No",LEFT(Table5[[#This Row],[Section]],3)="ETB","PLS",LEFT(Table5[[#This Row],[Section]],1)="7","PDB",NOT(ISBLANK(Table5[[#This Row],[Section]])),"No")</f>
        <v>No</v>
      </c>
    </row>
    <row r="9611" spans="1:13" x14ac:dyDescent="0.25">
      <c r="A9611" s="126" t="s">
        <v>26974</v>
      </c>
      <c r="B9611" s="126" t="s">
        <v>26975</v>
      </c>
      <c r="C9611" s="126" t="s">
        <v>75</v>
      </c>
      <c r="D9611" s="127">
        <v>3.14</v>
      </c>
      <c r="E9611" s="128">
        <v>397</v>
      </c>
      <c r="F9611" s="128">
        <v>397</v>
      </c>
      <c r="G9611" s="126" t="s">
        <v>13718</v>
      </c>
      <c r="H9611" s="126" t="s">
        <v>20127</v>
      </c>
      <c r="I9611" s="126" t="s">
        <v>21060</v>
      </c>
      <c r="J9611" s="126" t="s">
        <v>26240</v>
      </c>
      <c r="K9611" s="9">
        <f>_xlfn.IFNA(VLOOKUP(Table5[[#This Row],[Section]],SubSill_Tier,2,FALSE),0)</f>
        <v>0</v>
      </c>
      <c r="L9611" s="9" t="str">
        <f t="shared" si="159"/>
        <v>Wall</v>
      </c>
      <c r="M9611" s="205" t="str" cm="1">
        <f t="array" ref="M9611">_xlfn.IFS(NOT(ISERROR(VLOOKUP(Table5[[#This Row],[Section]],TB_notTB,1,FALSE))),"No",LEFT(Table5[[#This Row],[Section]],3)="ETB","PLS",LEFT(Table5[[#This Row],[Section]],1)="7","PDB",NOT(ISBLANK(Table5[[#This Row],[Section]])),"No")</f>
        <v>No</v>
      </c>
    </row>
    <row r="9612" spans="1:13" x14ac:dyDescent="0.25">
      <c r="A9612" s="126" t="s">
        <v>3870</v>
      </c>
      <c r="B9612" s="126" t="s">
        <v>26976</v>
      </c>
      <c r="C9612" s="126" t="s">
        <v>75</v>
      </c>
      <c r="D9612" s="127">
        <v>1.956</v>
      </c>
      <c r="E9612" s="128">
        <v>697</v>
      </c>
      <c r="F9612" s="128">
        <v>221</v>
      </c>
      <c r="G9612" s="126" t="s">
        <v>19307</v>
      </c>
      <c r="H9612" s="126" t="s">
        <v>21125</v>
      </c>
      <c r="I9612" s="126" t="s">
        <v>27830</v>
      </c>
      <c r="J9612" s="126" t="s">
        <v>26241</v>
      </c>
      <c r="K9612" s="9">
        <f>_xlfn.IFNA(VLOOKUP(Table5[[#This Row],[Section]],SubSill_Tier,2,FALSE),0)</f>
        <v>0</v>
      </c>
      <c r="L9612" s="9" t="str">
        <f t="shared" si="159"/>
        <v/>
      </c>
      <c r="M9612" s="205" t="str" cm="1">
        <f t="array" ref="M9612">_xlfn.IFS(NOT(ISERROR(VLOOKUP(Table5[[#This Row],[Section]],TB_notTB,1,FALSE))),"No",LEFT(Table5[[#This Row],[Section]],3)="ETB","PLS",LEFT(Table5[[#This Row],[Section]],1)="7","PDB",NOT(ISBLANK(Table5[[#This Row],[Section]])),"No")</f>
        <v>No</v>
      </c>
    </row>
    <row r="9613" spans="1:13" x14ac:dyDescent="0.25">
      <c r="A9613" s="126" t="s">
        <v>26977</v>
      </c>
      <c r="B9613" s="126" t="s">
        <v>28384</v>
      </c>
      <c r="C9613" s="126" t="s">
        <v>98</v>
      </c>
      <c r="D9613" s="127">
        <v>1.083</v>
      </c>
      <c r="E9613" s="128">
        <v>248</v>
      </c>
      <c r="F9613" s="128">
        <v>166</v>
      </c>
      <c r="G9613" s="126" t="s">
        <v>26078</v>
      </c>
      <c r="H9613" s="126" t="s">
        <v>26079</v>
      </c>
      <c r="I9613" s="126" t="s">
        <v>27454</v>
      </c>
      <c r="J9613" s="126" t="s">
        <v>26314</v>
      </c>
      <c r="K9613" s="9">
        <f>_xlfn.IFNA(VLOOKUP(Table5[[#This Row],[Section]],SubSill_Tier,2,FALSE),0)</f>
        <v>0</v>
      </c>
      <c r="L9613" s="9" t="str">
        <f t="shared" si="159"/>
        <v/>
      </c>
      <c r="M9613" s="205" t="str" cm="1">
        <f t="array" ref="M9613">_xlfn.IFS(NOT(ISERROR(VLOOKUP(Table5[[#This Row],[Section]],TB_notTB,1,FALSE))),"No",LEFT(Table5[[#This Row],[Section]],3)="ETB","PLS",LEFT(Table5[[#This Row],[Section]],1)="7","PDB",NOT(ISBLANK(Table5[[#This Row],[Section]])),"No")</f>
        <v>No</v>
      </c>
    </row>
    <row r="9614" spans="1:13" x14ac:dyDescent="0.25">
      <c r="A9614" s="126" t="s">
        <v>26978</v>
      </c>
      <c r="B9614" s="126" t="s">
        <v>27192</v>
      </c>
      <c r="C9614" s="126" t="s">
        <v>98</v>
      </c>
      <c r="D9614" s="127">
        <v>1.5129999999999999</v>
      </c>
      <c r="E9614" s="128">
        <v>349</v>
      </c>
      <c r="F9614" s="128">
        <v>248</v>
      </c>
      <c r="G9614" s="126" t="s">
        <v>26081</v>
      </c>
      <c r="H9614" s="126" t="s">
        <v>26082</v>
      </c>
      <c r="I9614" s="126" t="s">
        <v>26083</v>
      </c>
      <c r="J9614" s="126" t="s">
        <v>26314</v>
      </c>
      <c r="K9614" s="9">
        <f>_xlfn.IFNA(VLOOKUP(Table5[[#This Row],[Section]],SubSill_Tier,2,FALSE),0)</f>
        <v>0</v>
      </c>
      <c r="L9614" s="9" t="str">
        <f t="shared" si="159"/>
        <v/>
      </c>
      <c r="M9614" s="205" t="str" cm="1">
        <f t="array" ref="M9614">_xlfn.IFS(NOT(ISERROR(VLOOKUP(Table5[[#This Row],[Section]],TB_notTB,1,FALSE))),"No",LEFT(Table5[[#This Row],[Section]],3)="ETB","PLS",LEFT(Table5[[#This Row],[Section]],1)="7","PDB",NOT(ISBLANK(Table5[[#This Row],[Section]])),"No")</f>
        <v>No</v>
      </c>
    </row>
    <row r="9615" spans="1:13" x14ac:dyDescent="0.25">
      <c r="A9615" s="126" t="s">
        <v>26979</v>
      </c>
      <c r="B9615" s="126" t="s">
        <v>26980</v>
      </c>
      <c r="C9615" s="126" t="s">
        <v>98</v>
      </c>
      <c r="D9615" s="127">
        <v>0.44</v>
      </c>
      <c r="E9615" s="128">
        <v>161</v>
      </c>
      <c r="F9615" s="128">
        <v>108</v>
      </c>
      <c r="G9615" s="126" t="s">
        <v>21198</v>
      </c>
      <c r="H9615" s="126" t="s">
        <v>20313</v>
      </c>
      <c r="I9615" s="126" t="s">
        <v>21199</v>
      </c>
      <c r="J9615" s="126" t="s">
        <v>26314</v>
      </c>
      <c r="K9615" s="9">
        <f>_xlfn.IFNA(VLOOKUP(Table5[[#This Row],[Section]],SubSill_Tier,2,FALSE),0)</f>
        <v>0</v>
      </c>
      <c r="L9615" s="9" t="str">
        <f t="shared" si="159"/>
        <v/>
      </c>
      <c r="M9615" s="205" t="str" cm="1">
        <f t="array" ref="M9615">_xlfn.IFS(NOT(ISERROR(VLOOKUP(Table5[[#This Row],[Section]],TB_notTB,1,FALSE))),"No",LEFT(Table5[[#This Row],[Section]],3)="ETB","PLS",LEFT(Table5[[#This Row],[Section]],1)="7","PDB",NOT(ISBLANK(Table5[[#This Row],[Section]])),"No")</f>
        <v>No</v>
      </c>
    </row>
    <row r="9616" spans="1:13" x14ac:dyDescent="0.25">
      <c r="A9616" s="126" t="s">
        <v>3871</v>
      </c>
      <c r="B9616" s="126" t="s">
        <v>3872</v>
      </c>
      <c r="C9616" s="126" t="s">
        <v>75</v>
      </c>
      <c r="D9616" s="127">
        <v>1.6859999999999999</v>
      </c>
      <c r="E9616" s="128">
        <v>597</v>
      </c>
      <c r="F9616" s="128">
        <v>171</v>
      </c>
      <c r="G9616" s="126" t="s">
        <v>13743</v>
      </c>
      <c r="H9616" s="126" t="s">
        <v>21092</v>
      </c>
      <c r="I9616" s="126" t="s">
        <v>21093</v>
      </c>
      <c r="J9616" s="126" t="s">
        <v>26241</v>
      </c>
      <c r="K9616" s="9">
        <f>_xlfn.IFNA(VLOOKUP(Table5[[#This Row],[Section]],SubSill_Tier,2,FALSE),0)</f>
        <v>0</v>
      </c>
      <c r="L9616" s="9" t="str">
        <f t="shared" si="159"/>
        <v/>
      </c>
      <c r="M9616" s="205" t="str" cm="1">
        <f t="array" ref="M9616">_xlfn.IFS(NOT(ISERROR(VLOOKUP(Table5[[#This Row],[Section]],TB_notTB,1,FALSE))),"No",LEFT(Table5[[#This Row],[Section]],3)="ETB","PLS",LEFT(Table5[[#This Row],[Section]],1)="7","PDB",NOT(ISBLANK(Table5[[#This Row],[Section]])),"No")</f>
        <v>No</v>
      </c>
    </row>
    <row r="9617" spans="1:13" x14ac:dyDescent="0.25">
      <c r="A9617" s="126" t="s">
        <v>3873</v>
      </c>
      <c r="B9617" s="126" t="s">
        <v>26981</v>
      </c>
      <c r="C9617" s="126" t="s">
        <v>75</v>
      </c>
      <c r="D9617" s="127">
        <v>2.1480000000000001</v>
      </c>
      <c r="E9617" s="128">
        <v>364</v>
      </c>
      <c r="F9617" s="128">
        <v>298</v>
      </c>
      <c r="G9617" s="126" t="s">
        <v>19307</v>
      </c>
      <c r="H9617" s="126" t="s">
        <v>21125</v>
      </c>
      <c r="I9617" s="126" t="s">
        <v>27830</v>
      </c>
      <c r="J9617" s="126" t="s">
        <v>26241</v>
      </c>
      <c r="K9617" s="9">
        <f>_xlfn.IFNA(VLOOKUP(Table5[[#This Row],[Section]],SubSill_Tier,2,FALSE),0)</f>
        <v>0</v>
      </c>
      <c r="L9617" s="9" t="str">
        <f t="shared" si="159"/>
        <v/>
      </c>
      <c r="M9617" s="205" t="str" cm="1">
        <f t="array" ref="M9617">_xlfn.IFS(NOT(ISERROR(VLOOKUP(Table5[[#This Row],[Section]],TB_notTB,1,FALSE))),"No",LEFT(Table5[[#This Row],[Section]],3)="ETB","PLS",LEFT(Table5[[#This Row],[Section]],1)="7","PDB",NOT(ISBLANK(Table5[[#This Row],[Section]])),"No")</f>
        <v>No</v>
      </c>
    </row>
    <row r="9618" spans="1:13" x14ac:dyDescent="0.25">
      <c r="A9618" s="126" t="s">
        <v>26982</v>
      </c>
      <c r="B9618" s="126" t="s">
        <v>26983</v>
      </c>
      <c r="C9618" s="126" t="s">
        <v>75</v>
      </c>
      <c r="D9618" s="127">
        <v>4.7069999999999999</v>
      </c>
      <c r="E9618" s="128">
        <v>900</v>
      </c>
      <c r="F9618" s="128">
        <v>600</v>
      </c>
      <c r="G9618" s="126" t="s">
        <v>19350</v>
      </c>
      <c r="H9618" s="126" t="s">
        <v>21120</v>
      </c>
      <c r="I9618" s="126" t="s">
        <v>27823</v>
      </c>
      <c r="J9618" s="126" t="s">
        <v>26332</v>
      </c>
      <c r="K9618" s="9">
        <f>_xlfn.IFNA(VLOOKUP(Table5[[#This Row],[Section]],SubSill_Tier,2,FALSE),0)</f>
        <v>0</v>
      </c>
      <c r="L9618" s="9" t="str">
        <f t="shared" si="159"/>
        <v/>
      </c>
      <c r="M9618" s="205" t="str" cm="1">
        <f t="array" ref="M9618">_xlfn.IFS(NOT(ISERROR(VLOOKUP(Table5[[#This Row],[Section]],TB_notTB,1,FALSE))),"No",LEFT(Table5[[#This Row],[Section]],3)="ETB","PLS",LEFT(Table5[[#This Row],[Section]],1)="7","PDB",NOT(ISBLANK(Table5[[#This Row],[Section]])),"No")</f>
        <v>No</v>
      </c>
    </row>
    <row r="9619" spans="1:13" x14ac:dyDescent="0.25">
      <c r="A9619" s="126" t="s">
        <v>3874</v>
      </c>
      <c r="B9619" s="126" t="s">
        <v>3875</v>
      </c>
      <c r="C9619" s="126" t="s">
        <v>75</v>
      </c>
      <c r="D9619" s="127">
        <v>1.6080000000000001</v>
      </c>
      <c r="E9619" s="128">
        <v>264</v>
      </c>
      <c r="F9619" s="128">
        <v>198</v>
      </c>
      <c r="G9619" s="126" t="s">
        <v>13743</v>
      </c>
      <c r="H9619" s="126" t="s">
        <v>21092</v>
      </c>
      <c r="I9619" s="126" t="s">
        <v>21093</v>
      </c>
      <c r="J9619" s="126" t="s">
        <v>26241</v>
      </c>
      <c r="K9619" s="9">
        <f>_xlfn.IFNA(VLOOKUP(Table5[[#This Row],[Section]],SubSill_Tier,2,FALSE),0)</f>
        <v>0</v>
      </c>
      <c r="L9619" s="9" t="str">
        <f t="shared" si="159"/>
        <v/>
      </c>
      <c r="M9619" s="205" t="str" cm="1">
        <f t="array" ref="M9619">_xlfn.IFS(NOT(ISERROR(VLOOKUP(Table5[[#This Row],[Section]],TB_notTB,1,FALSE))),"No",LEFT(Table5[[#This Row],[Section]],3)="ETB","PLS",LEFT(Table5[[#This Row],[Section]],1)="7","PDB",NOT(ISBLANK(Table5[[#This Row],[Section]])),"No")</f>
        <v>No</v>
      </c>
    </row>
    <row r="9620" spans="1:13" x14ac:dyDescent="0.25">
      <c r="A9620" s="126" t="s">
        <v>3876</v>
      </c>
      <c r="B9620" s="126" t="s">
        <v>3877</v>
      </c>
      <c r="C9620" s="126" t="s">
        <v>75</v>
      </c>
      <c r="D9620" s="127">
        <v>0.44700000000000001</v>
      </c>
      <c r="E9620" s="128">
        <v>169</v>
      </c>
      <c r="F9620" s="128">
        <v>100</v>
      </c>
      <c r="G9620" s="126" t="s">
        <v>13743</v>
      </c>
      <c r="H9620" s="126" t="s">
        <v>21092</v>
      </c>
      <c r="I9620" s="126" t="s">
        <v>21093</v>
      </c>
      <c r="J9620" s="126" t="s">
        <v>26241</v>
      </c>
      <c r="K9620" s="9">
        <f>_xlfn.IFNA(VLOOKUP(Table5[[#This Row],[Section]],SubSill_Tier,2,FALSE),0)</f>
        <v>0</v>
      </c>
      <c r="L9620" s="9" t="str">
        <f t="shared" si="159"/>
        <v/>
      </c>
      <c r="M9620" s="205" t="str" cm="1">
        <f t="array" ref="M9620">_xlfn.IFS(NOT(ISERROR(VLOOKUP(Table5[[#This Row],[Section]],TB_notTB,1,FALSE))),"No",LEFT(Table5[[#This Row],[Section]],3)="ETB","PLS",LEFT(Table5[[#This Row],[Section]],1)="7","PDB",NOT(ISBLANK(Table5[[#This Row],[Section]])),"No")</f>
        <v>No</v>
      </c>
    </row>
    <row r="9621" spans="1:13" x14ac:dyDescent="0.25">
      <c r="A9621" s="126" t="s">
        <v>3878</v>
      </c>
      <c r="B9621" s="126" t="s">
        <v>26984</v>
      </c>
      <c r="C9621" s="126" t="s">
        <v>75</v>
      </c>
      <c r="D9621" s="127">
        <v>0.93100000000000005</v>
      </c>
      <c r="E9621" s="128">
        <v>368</v>
      </c>
      <c r="F9621" s="128">
        <v>145</v>
      </c>
      <c r="G9621" s="126" t="s">
        <v>19307</v>
      </c>
      <c r="H9621" s="126" t="s">
        <v>21125</v>
      </c>
      <c r="I9621" s="126" t="s">
        <v>27830</v>
      </c>
      <c r="J9621" s="126" t="s">
        <v>26241</v>
      </c>
      <c r="K9621" s="9">
        <f>_xlfn.IFNA(VLOOKUP(Table5[[#This Row],[Section]],SubSill_Tier,2,FALSE),0)</f>
        <v>0</v>
      </c>
      <c r="L9621" s="9" t="str">
        <f t="shared" si="159"/>
        <v/>
      </c>
      <c r="M9621" s="205" t="str" cm="1">
        <f t="array" ref="M9621">_xlfn.IFS(NOT(ISERROR(VLOOKUP(Table5[[#This Row],[Section]],TB_notTB,1,FALSE))),"No",LEFT(Table5[[#This Row],[Section]],3)="ETB","PLS",LEFT(Table5[[#This Row],[Section]],1)="7","PDB",NOT(ISBLANK(Table5[[#This Row],[Section]])),"No")</f>
        <v>No</v>
      </c>
    </row>
    <row r="9622" spans="1:13" x14ac:dyDescent="0.25">
      <c r="A9622" s="126" t="s">
        <v>26985</v>
      </c>
      <c r="B9622" s="126" t="s">
        <v>26986</v>
      </c>
      <c r="C9622" s="126" t="s">
        <v>98</v>
      </c>
      <c r="D9622" s="127">
        <v>1.3540000000000001</v>
      </c>
      <c r="E9622" s="128">
        <v>259</v>
      </c>
      <c r="F9622" s="128">
        <v>173</v>
      </c>
      <c r="G9622" s="126" t="s">
        <v>21540</v>
      </c>
      <c r="H9622" s="126" t="s">
        <v>21541</v>
      </c>
      <c r="I9622" s="126" t="s">
        <v>28385</v>
      </c>
      <c r="J9622" s="126" t="s">
        <v>26386</v>
      </c>
      <c r="K9622" s="9">
        <f>_xlfn.IFNA(VLOOKUP(Table5[[#This Row],[Section]],SubSill_Tier,2,FALSE),0)</f>
        <v>0</v>
      </c>
      <c r="L9622" s="9" t="str">
        <f t="shared" si="159"/>
        <v/>
      </c>
      <c r="M9622" s="205" t="str" cm="1">
        <f t="array" ref="M9622">_xlfn.IFS(NOT(ISERROR(VLOOKUP(Table5[[#This Row],[Section]],TB_notTB,1,FALSE))),"No",LEFT(Table5[[#This Row],[Section]],3)="ETB","PLS",LEFT(Table5[[#This Row],[Section]],1)="7","PDB",NOT(ISBLANK(Table5[[#This Row],[Section]])),"No")</f>
        <v>No</v>
      </c>
    </row>
    <row r="9623" spans="1:13" x14ac:dyDescent="0.25">
      <c r="A9623" s="126" t="s">
        <v>26987</v>
      </c>
      <c r="B9623" s="126" t="s">
        <v>26988</v>
      </c>
      <c r="C9623" s="126" t="s">
        <v>98</v>
      </c>
      <c r="D9623" s="127">
        <v>0.48699999999999999</v>
      </c>
      <c r="E9623" s="128">
        <v>100</v>
      </c>
      <c r="F9623" s="128">
        <v>100</v>
      </c>
      <c r="G9623" s="126" t="s">
        <v>21540</v>
      </c>
      <c r="H9623" s="126" t="s">
        <v>21541</v>
      </c>
      <c r="I9623" s="126" t="s">
        <v>28385</v>
      </c>
      <c r="J9623" s="126" t="s">
        <v>26386</v>
      </c>
      <c r="K9623" s="9">
        <f>_xlfn.IFNA(VLOOKUP(Table5[[#This Row],[Section]],SubSill_Tier,2,FALSE),0)</f>
        <v>0</v>
      </c>
      <c r="L9623" s="9" t="str">
        <f t="shared" si="159"/>
        <v/>
      </c>
      <c r="M9623" s="205" t="str" cm="1">
        <f t="array" ref="M9623">_xlfn.IFS(NOT(ISERROR(VLOOKUP(Table5[[#This Row],[Section]],TB_notTB,1,FALSE))),"No",LEFT(Table5[[#This Row],[Section]],3)="ETB","PLS",LEFT(Table5[[#This Row],[Section]],1)="7","PDB",NOT(ISBLANK(Table5[[#This Row],[Section]])),"No")</f>
        <v>No</v>
      </c>
    </row>
    <row r="9624" spans="1:13" x14ac:dyDescent="0.25">
      <c r="A9624" s="126" t="s">
        <v>26989</v>
      </c>
      <c r="B9624" s="126" t="s">
        <v>26990</v>
      </c>
      <c r="C9624" s="126" t="s">
        <v>98</v>
      </c>
      <c r="D9624" s="127">
        <v>0.29499999999999998</v>
      </c>
      <c r="E9624" s="128">
        <v>100</v>
      </c>
      <c r="F9624" s="128">
        <v>100</v>
      </c>
      <c r="G9624" s="126" t="s">
        <v>21540</v>
      </c>
      <c r="H9624" s="126" t="s">
        <v>21541</v>
      </c>
      <c r="I9624" s="126" t="s">
        <v>28385</v>
      </c>
      <c r="J9624" s="126" t="s">
        <v>26386</v>
      </c>
      <c r="K9624" s="9">
        <f>_xlfn.IFNA(VLOOKUP(Table5[[#This Row],[Section]],SubSill_Tier,2,FALSE),0)</f>
        <v>0</v>
      </c>
      <c r="L9624" s="9" t="str">
        <f t="shared" si="159"/>
        <v/>
      </c>
      <c r="M9624" s="205" t="str" cm="1">
        <f t="array" ref="M9624">_xlfn.IFS(NOT(ISERROR(VLOOKUP(Table5[[#This Row],[Section]],TB_notTB,1,FALSE))),"No",LEFT(Table5[[#This Row],[Section]],3)="ETB","PLS",LEFT(Table5[[#This Row],[Section]],1)="7","PDB",NOT(ISBLANK(Table5[[#This Row],[Section]])),"No")</f>
        <v>No</v>
      </c>
    </row>
    <row r="9625" spans="1:13" x14ac:dyDescent="0.25">
      <c r="A9625" s="126" t="s">
        <v>26991</v>
      </c>
      <c r="B9625" s="126" t="s">
        <v>26992</v>
      </c>
      <c r="C9625" s="126" t="s">
        <v>98</v>
      </c>
      <c r="D9625" s="127">
        <v>0.222</v>
      </c>
      <c r="E9625" s="128">
        <v>100</v>
      </c>
      <c r="F9625" s="128">
        <v>100</v>
      </c>
      <c r="G9625" s="126" t="s">
        <v>21540</v>
      </c>
      <c r="H9625" s="126" t="s">
        <v>21541</v>
      </c>
      <c r="I9625" s="126" t="s">
        <v>28385</v>
      </c>
      <c r="J9625" s="126" t="s">
        <v>26386</v>
      </c>
      <c r="K9625" s="9">
        <f>_xlfn.IFNA(VLOOKUP(Table5[[#This Row],[Section]],SubSill_Tier,2,FALSE),0)</f>
        <v>0</v>
      </c>
      <c r="L9625" s="9" t="str">
        <f t="shared" si="159"/>
        <v/>
      </c>
      <c r="M9625" s="205" t="str" cm="1">
        <f t="array" ref="M9625">_xlfn.IFS(NOT(ISERROR(VLOOKUP(Table5[[#This Row],[Section]],TB_notTB,1,FALSE))),"No",LEFT(Table5[[#This Row],[Section]],3)="ETB","PLS",LEFT(Table5[[#This Row],[Section]],1)="7","PDB",NOT(ISBLANK(Table5[[#This Row],[Section]])),"No")</f>
        <v>No</v>
      </c>
    </row>
    <row r="9626" spans="1:13" x14ac:dyDescent="0.25">
      <c r="A9626" s="126" t="s">
        <v>26993</v>
      </c>
      <c r="B9626" s="126" t="s">
        <v>26994</v>
      </c>
      <c r="C9626" s="126" t="s">
        <v>98</v>
      </c>
      <c r="D9626" s="127">
        <v>0.50900000000000001</v>
      </c>
      <c r="E9626" s="128">
        <v>194</v>
      </c>
      <c r="F9626" s="128">
        <v>130</v>
      </c>
      <c r="G9626" s="126" t="s">
        <v>21540</v>
      </c>
      <c r="H9626" s="126" t="s">
        <v>21541</v>
      </c>
      <c r="I9626" s="126" t="s">
        <v>28385</v>
      </c>
      <c r="J9626" s="126" t="s">
        <v>26386</v>
      </c>
      <c r="K9626" s="9">
        <f>_xlfn.IFNA(VLOOKUP(Table5[[#This Row],[Section]],SubSill_Tier,2,FALSE),0)</f>
        <v>0</v>
      </c>
      <c r="L9626" s="9" t="str">
        <f t="shared" si="159"/>
        <v/>
      </c>
      <c r="M9626" s="205" t="str" cm="1">
        <f t="array" ref="M9626">_xlfn.IFS(NOT(ISERROR(VLOOKUP(Table5[[#This Row],[Section]],TB_notTB,1,FALSE))),"No",LEFT(Table5[[#This Row],[Section]],3)="ETB","PLS",LEFT(Table5[[#This Row],[Section]],1)="7","PDB",NOT(ISBLANK(Table5[[#This Row],[Section]])),"No")</f>
        <v>No</v>
      </c>
    </row>
    <row r="9627" spans="1:13" x14ac:dyDescent="0.25">
      <c r="A9627" s="126" t="s">
        <v>26995</v>
      </c>
      <c r="B9627" s="126" t="s">
        <v>26996</v>
      </c>
      <c r="C9627" s="126" t="s">
        <v>98</v>
      </c>
      <c r="D9627" s="127">
        <v>0.51900000000000002</v>
      </c>
      <c r="E9627" s="128">
        <v>232</v>
      </c>
      <c r="F9627" s="128">
        <v>232</v>
      </c>
      <c r="G9627" s="126" t="s">
        <v>21540</v>
      </c>
      <c r="H9627" s="126" t="s">
        <v>21541</v>
      </c>
      <c r="I9627" s="126" t="s">
        <v>28385</v>
      </c>
      <c r="J9627" s="126" t="s">
        <v>26386</v>
      </c>
      <c r="K9627" s="9">
        <f>_xlfn.IFNA(VLOOKUP(Table5[[#This Row],[Section]],SubSill_Tier,2,FALSE),0)</f>
        <v>0</v>
      </c>
      <c r="L9627" s="9" t="str">
        <f t="shared" si="159"/>
        <v/>
      </c>
      <c r="M9627" s="205" t="str" cm="1">
        <f t="array" ref="M9627">_xlfn.IFS(NOT(ISERROR(VLOOKUP(Table5[[#This Row],[Section]],TB_notTB,1,FALSE))),"No",LEFT(Table5[[#This Row],[Section]],3)="ETB","PLS",LEFT(Table5[[#This Row],[Section]],1)="7","PDB",NOT(ISBLANK(Table5[[#This Row],[Section]])),"No")</f>
        <v>No</v>
      </c>
    </row>
    <row r="9628" spans="1:13" x14ac:dyDescent="0.25">
      <c r="A9628" s="126" t="s">
        <v>26997</v>
      </c>
      <c r="B9628" s="126" t="s">
        <v>26998</v>
      </c>
      <c r="C9628" s="126" t="s">
        <v>98</v>
      </c>
      <c r="D9628" s="127">
        <v>1.1559999999999999</v>
      </c>
      <c r="E9628" s="128">
        <v>382</v>
      </c>
      <c r="F9628" s="128">
        <v>255</v>
      </c>
      <c r="G9628" s="126" t="s">
        <v>21540</v>
      </c>
      <c r="H9628" s="126" t="s">
        <v>21541</v>
      </c>
      <c r="I9628" s="126" t="s">
        <v>28385</v>
      </c>
      <c r="J9628" s="126" t="s">
        <v>26386</v>
      </c>
      <c r="K9628" s="9">
        <f>_xlfn.IFNA(VLOOKUP(Table5[[#This Row],[Section]],SubSill_Tier,2,FALSE),0)</f>
        <v>0</v>
      </c>
      <c r="L9628" s="9" t="str">
        <f t="shared" si="159"/>
        <v/>
      </c>
      <c r="M9628" s="205" t="str" cm="1">
        <f t="array" ref="M9628">_xlfn.IFS(NOT(ISERROR(VLOOKUP(Table5[[#This Row],[Section]],TB_notTB,1,FALSE))),"No",LEFT(Table5[[#This Row],[Section]],3)="ETB","PLS",LEFT(Table5[[#This Row],[Section]],1)="7","PDB",NOT(ISBLANK(Table5[[#This Row],[Section]])),"No")</f>
        <v>No</v>
      </c>
    </row>
    <row r="9629" spans="1:13" x14ac:dyDescent="0.25">
      <c r="A9629" s="126" t="s">
        <v>3879</v>
      </c>
      <c r="B9629" s="126" t="s">
        <v>3880</v>
      </c>
      <c r="C9629" s="126" t="s">
        <v>75</v>
      </c>
      <c r="D9629" s="127">
        <v>0.57199999999999995</v>
      </c>
      <c r="E9629" s="128">
        <v>270</v>
      </c>
      <c r="F9629" s="128">
        <v>100</v>
      </c>
      <c r="G9629" s="126" t="s">
        <v>13743</v>
      </c>
      <c r="H9629" s="126" t="s">
        <v>21092</v>
      </c>
      <c r="I9629" s="126" t="s">
        <v>21093</v>
      </c>
      <c r="J9629" s="126" t="s">
        <v>26241</v>
      </c>
      <c r="K9629" s="9">
        <f>_xlfn.IFNA(VLOOKUP(Table5[[#This Row],[Section]],SubSill_Tier,2,FALSE),0)</f>
        <v>0</v>
      </c>
      <c r="L9629" s="9" t="str">
        <f t="shared" si="159"/>
        <v/>
      </c>
      <c r="M9629" s="205" t="str" cm="1">
        <f t="array" ref="M9629">_xlfn.IFS(NOT(ISERROR(VLOOKUP(Table5[[#This Row],[Section]],TB_notTB,1,FALSE))),"No",LEFT(Table5[[#This Row],[Section]],3)="ETB","PLS",LEFT(Table5[[#This Row],[Section]],1)="7","PDB",NOT(ISBLANK(Table5[[#This Row],[Section]])),"No")</f>
        <v>No</v>
      </c>
    </row>
    <row r="9630" spans="1:13" x14ac:dyDescent="0.25">
      <c r="A9630" s="126" t="s">
        <v>26999</v>
      </c>
      <c r="B9630" s="126" t="s">
        <v>27000</v>
      </c>
      <c r="C9630" s="126" t="s">
        <v>98</v>
      </c>
      <c r="D9630" s="127">
        <v>1.06</v>
      </c>
      <c r="E9630" s="128">
        <v>322</v>
      </c>
      <c r="F9630" s="128">
        <v>215</v>
      </c>
      <c r="G9630" s="126" t="s">
        <v>21540</v>
      </c>
      <c r="H9630" s="126" t="s">
        <v>21541</v>
      </c>
      <c r="I9630" s="126" t="s">
        <v>28385</v>
      </c>
      <c r="J9630" s="126" t="s">
        <v>26386</v>
      </c>
      <c r="K9630" s="9">
        <f>_xlfn.IFNA(VLOOKUP(Table5[[#This Row],[Section]],SubSill_Tier,2,FALSE),0)</f>
        <v>0</v>
      </c>
      <c r="L9630" s="9" t="str">
        <f t="shared" si="159"/>
        <v/>
      </c>
      <c r="M9630" s="205" t="str" cm="1">
        <f t="array" ref="M9630">_xlfn.IFS(NOT(ISERROR(VLOOKUP(Table5[[#This Row],[Section]],TB_notTB,1,FALSE))),"No",LEFT(Table5[[#This Row],[Section]],3)="ETB","PLS",LEFT(Table5[[#This Row],[Section]],1)="7","PDB",NOT(ISBLANK(Table5[[#This Row],[Section]])),"No")</f>
        <v>No</v>
      </c>
    </row>
    <row r="9631" spans="1:13" x14ac:dyDescent="0.25">
      <c r="A9631" s="126" t="s">
        <v>27001</v>
      </c>
      <c r="B9631" s="126" t="s">
        <v>27002</v>
      </c>
      <c r="C9631" s="126" t="s">
        <v>98</v>
      </c>
      <c r="D9631" s="127">
        <v>2.6859999999999999</v>
      </c>
      <c r="E9631" s="128">
        <v>388</v>
      </c>
      <c r="F9631" s="128">
        <v>388</v>
      </c>
      <c r="G9631" s="126" t="s">
        <v>21540</v>
      </c>
      <c r="H9631" s="126" t="s">
        <v>21541</v>
      </c>
      <c r="I9631" s="126" t="s">
        <v>28385</v>
      </c>
      <c r="J9631" s="126" t="s">
        <v>26386</v>
      </c>
      <c r="K9631" s="9">
        <f>_xlfn.IFNA(VLOOKUP(Table5[[#This Row],[Section]],SubSill_Tier,2,FALSE),0)</f>
        <v>0</v>
      </c>
      <c r="L9631" s="9" t="str">
        <f t="shared" si="159"/>
        <v/>
      </c>
      <c r="M9631" s="205" t="str" cm="1">
        <f t="array" ref="M9631">_xlfn.IFS(NOT(ISERROR(VLOOKUP(Table5[[#This Row],[Section]],TB_notTB,1,FALSE))),"No",LEFT(Table5[[#This Row],[Section]],3)="ETB","PLS",LEFT(Table5[[#This Row],[Section]],1)="7","PDB",NOT(ISBLANK(Table5[[#This Row],[Section]])),"No")</f>
        <v>No</v>
      </c>
    </row>
    <row r="9632" spans="1:13" x14ac:dyDescent="0.25">
      <c r="A9632" s="126" t="s">
        <v>27003</v>
      </c>
      <c r="B9632" s="126" t="s">
        <v>27004</v>
      </c>
      <c r="C9632" s="126" t="s">
        <v>98</v>
      </c>
      <c r="D9632" s="127">
        <v>1.26</v>
      </c>
      <c r="E9632" s="128">
        <v>310</v>
      </c>
      <c r="F9632" s="128">
        <v>207</v>
      </c>
      <c r="G9632" s="126" t="s">
        <v>21540</v>
      </c>
      <c r="H9632" s="126" t="s">
        <v>21541</v>
      </c>
      <c r="I9632" s="126" t="s">
        <v>28385</v>
      </c>
      <c r="J9632" s="126" t="s">
        <v>26386</v>
      </c>
      <c r="K9632" s="9">
        <f>_xlfn.IFNA(VLOOKUP(Table5[[#This Row],[Section]],SubSill_Tier,2,FALSE),0)</f>
        <v>0</v>
      </c>
      <c r="L9632" s="9" t="str">
        <f t="shared" si="159"/>
        <v/>
      </c>
      <c r="M9632" s="205" t="str" cm="1">
        <f t="array" ref="M9632">_xlfn.IFS(NOT(ISERROR(VLOOKUP(Table5[[#This Row],[Section]],TB_notTB,1,FALSE))),"No",LEFT(Table5[[#This Row],[Section]],3)="ETB","PLS",LEFT(Table5[[#This Row],[Section]],1)="7","PDB",NOT(ISBLANK(Table5[[#This Row],[Section]])),"No")</f>
        <v>No</v>
      </c>
    </row>
    <row r="9633" spans="1:13" x14ac:dyDescent="0.25">
      <c r="A9633" s="126" t="s">
        <v>27005</v>
      </c>
      <c r="B9633" s="126" t="s">
        <v>27006</v>
      </c>
      <c r="C9633" s="126" t="s">
        <v>98</v>
      </c>
      <c r="D9633" s="127">
        <v>1.7989999999999999</v>
      </c>
      <c r="E9633" s="128">
        <v>366</v>
      </c>
      <c r="F9633" s="128">
        <v>244</v>
      </c>
      <c r="G9633" s="126" t="s">
        <v>21540</v>
      </c>
      <c r="H9633" s="126" t="s">
        <v>21541</v>
      </c>
      <c r="I9633" s="126" t="s">
        <v>28385</v>
      </c>
      <c r="J9633" s="126" t="s">
        <v>26386</v>
      </c>
      <c r="K9633" s="9">
        <f>_xlfn.IFNA(VLOOKUP(Table5[[#This Row],[Section]],SubSill_Tier,2,FALSE),0)</f>
        <v>0</v>
      </c>
      <c r="L9633" s="9" t="str">
        <f t="shared" si="159"/>
        <v/>
      </c>
      <c r="M9633" s="205" t="str" cm="1">
        <f t="array" ref="M9633">_xlfn.IFS(NOT(ISERROR(VLOOKUP(Table5[[#This Row],[Section]],TB_notTB,1,FALSE))),"No",LEFT(Table5[[#This Row],[Section]],3)="ETB","PLS",LEFT(Table5[[#This Row],[Section]],1)="7","PDB",NOT(ISBLANK(Table5[[#This Row],[Section]])),"No")</f>
        <v>No</v>
      </c>
    </row>
    <row r="9634" spans="1:13" x14ac:dyDescent="0.25">
      <c r="A9634" s="126" t="s">
        <v>27007</v>
      </c>
      <c r="B9634" s="126" t="s">
        <v>27008</v>
      </c>
      <c r="C9634" s="126" t="s">
        <v>98</v>
      </c>
      <c r="D9634" s="127">
        <v>1.4510000000000001</v>
      </c>
      <c r="E9634" s="128">
        <v>362</v>
      </c>
      <c r="F9634" s="128">
        <v>242</v>
      </c>
      <c r="G9634" s="126" t="s">
        <v>21540</v>
      </c>
      <c r="H9634" s="126" t="s">
        <v>21541</v>
      </c>
      <c r="I9634" s="126" t="s">
        <v>28385</v>
      </c>
      <c r="J9634" s="126" t="s">
        <v>26386</v>
      </c>
      <c r="K9634" s="9">
        <f>_xlfn.IFNA(VLOOKUP(Table5[[#This Row],[Section]],SubSill_Tier,2,FALSE),0)</f>
        <v>0</v>
      </c>
      <c r="L9634" s="9" t="str">
        <f t="shared" si="159"/>
        <v/>
      </c>
      <c r="M9634" s="205" t="str" cm="1">
        <f t="array" ref="M9634">_xlfn.IFS(NOT(ISERROR(VLOOKUP(Table5[[#This Row],[Section]],TB_notTB,1,FALSE))),"No",LEFT(Table5[[#This Row],[Section]],3)="ETB","PLS",LEFT(Table5[[#This Row],[Section]],1)="7","PDB",NOT(ISBLANK(Table5[[#This Row],[Section]])),"No")</f>
        <v>No</v>
      </c>
    </row>
    <row r="9635" spans="1:13" x14ac:dyDescent="0.25">
      <c r="A9635" s="126" t="s">
        <v>27009</v>
      </c>
      <c r="B9635" s="126" t="s">
        <v>27010</v>
      </c>
      <c r="C9635" s="126" t="s">
        <v>98</v>
      </c>
      <c r="D9635" s="127">
        <v>0.96</v>
      </c>
      <c r="E9635" s="128">
        <v>255</v>
      </c>
      <c r="F9635" s="128">
        <v>170</v>
      </c>
      <c r="G9635" s="126" t="s">
        <v>21540</v>
      </c>
      <c r="H9635" s="126" t="s">
        <v>21541</v>
      </c>
      <c r="I9635" s="126" t="s">
        <v>28385</v>
      </c>
      <c r="J9635" s="126" t="s">
        <v>26386</v>
      </c>
      <c r="K9635" s="9">
        <f>_xlfn.IFNA(VLOOKUP(Table5[[#This Row],[Section]],SubSill_Tier,2,FALSE),0)</f>
        <v>0</v>
      </c>
      <c r="L9635" s="9" t="str">
        <f t="shared" si="159"/>
        <v/>
      </c>
      <c r="M9635" s="205" t="str" cm="1">
        <f t="array" ref="M9635">_xlfn.IFS(NOT(ISERROR(VLOOKUP(Table5[[#This Row],[Section]],TB_notTB,1,FALSE))),"No",LEFT(Table5[[#This Row],[Section]],3)="ETB","PLS",LEFT(Table5[[#This Row],[Section]],1)="7","PDB",NOT(ISBLANK(Table5[[#This Row],[Section]])),"No")</f>
        <v>No</v>
      </c>
    </row>
    <row r="9636" spans="1:13" x14ac:dyDescent="0.25">
      <c r="A9636" s="126" t="s">
        <v>27011</v>
      </c>
      <c r="B9636" s="126" t="s">
        <v>27012</v>
      </c>
      <c r="C9636" s="126" t="s">
        <v>98</v>
      </c>
      <c r="D9636" s="127">
        <v>1.4530000000000001</v>
      </c>
      <c r="E9636" s="128">
        <v>344</v>
      </c>
      <c r="F9636" s="128">
        <v>231</v>
      </c>
      <c r="G9636" s="126" t="s">
        <v>21540</v>
      </c>
      <c r="H9636" s="126" t="s">
        <v>21541</v>
      </c>
      <c r="I9636" s="126" t="s">
        <v>28385</v>
      </c>
      <c r="J9636" s="126" t="s">
        <v>26386</v>
      </c>
      <c r="K9636" s="9">
        <f>_xlfn.IFNA(VLOOKUP(Table5[[#This Row],[Section]],SubSill_Tier,2,FALSE),0)</f>
        <v>0</v>
      </c>
      <c r="L9636" s="9" t="str">
        <f t="shared" si="159"/>
        <v/>
      </c>
      <c r="M9636" s="205" t="str" cm="1">
        <f t="array" ref="M9636">_xlfn.IFS(NOT(ISERROR(VLOOKUP(Table5[[#This Row],[Section]],TB_notTB,1,FALSE))),"No",LEFT(Table5[[#This Row],[Section]],3)="ETB","PLS",LEFT(Table5[[#This Row],[Section]],1)="7","PDB",NOT(ISBLANK(Table5[[#This Row],[Section]])),"No")</f>
        <v>No</v>
      </c>
    </row>
    <row r="9637" spans="1:13" x14ac:dyDescent="0.25">
      <c r="A9637" s="126" t="s">
        <v>27013</v>
      </c>
      <c r="B9637" s="126" t="s">
        <v>27014</v>
      </c>
      <c r="C9637" s="126" t="s">
        <v>98</v>
      </c>
      <c r="D9637" s="127">
        <v>1.407</v>
      </c>
      <c r="E9637" s="128">
        <v>335</v>
      </c>
      <c r="F9637" s="128">
        <v>224</v>
      </c>
      <c r="G9637" s="126" t="s">
        <v>21540</v>
      </c>
      <c r="H9637" s="126" t="s">
        <v>21541</v>
      </c>
      <c r="I9637" s="126" t="s">
        <v>28385</v>
      </c>
      <c r="J9637" s="126" t="s">
        <v>26386</v>
      </c>
      <c r="K9637" s="9">
        <f>_xlfn.IFNA(VLOOKUP(Table5[[#This Row],[Section]],SubSill_Tier,2,FALSE),0)</f>
        <v>0</v>
      </c>
      <c r="L9637" s="9" t="str">
        <f t="shared" si="159"/>
        <v/>
      </c>
      <c r="M9637" s="205" t="str" cm="1">
        <f t="array" ref="M9637">_xlfn.IFS(NOT(ISERROR(VLOOKUP(Table5[[#This Row],[Section]],TB_notTB,1,FALSE))),"No",LEFT(Table5[[#This Row],[Section]],3)="ETB","PLS",LEFT(Table5[[#This Row],[Section]],1)="7","PDB",NOT(ISBLANK(Table5[[#This Row],[Section]])),"No")</f>
        <v>No</v>
      </c>
    </row>
    <row r="9638" spans="1:13" x14ac:dyDescent="0.25">
      <c r="A9638" s="126" t="s">
        <v>27015</v>
      </c>
      <c r="B9638" s="126" t="s">
        <v>27016</v>
      </c>
      <c r="C9638" s="126" t="s">
        <v>98</v>
      </c>
      <c r="D9638" s="127">
        <v>2.165</v>
      </c>
      <c r="E9638" s="128">
        <v>361</v>
      </c>
      <c r="F9638" s="128">
        <v>241</v>
      </c>
      <c r="G9638" s="126" t="s">
        <v>21540</v>
      </c>
      <c r="H9638" s="126" t="s">
        <v>21541</v>
      </c>
      <c r="I9638" s="126" t="s">
        <v>28385</v>
      </c>
      <c r="J9638" s="126" t="s">
        <v>26386</v>
      </c>
      <c r="K9638" s="9">
        <f>_xlfn.IFNA(VLOOKUP(Table5[[#This Row],[Section]],SubSill_Tier,2,FALSE),0)</f>
        <v>0</v>
      </c>
      <c r="L9638" s="9" t="str">
        <f t="shared" si="159"/>
        <v/>
      </c>
      <c r="M9638" s="205" t="str" cm="1">
        <f t="array" ref="M9638">_xlfn.IFS(NOT(ISERROR(VLOOKUP(Table5[[#This Row],[Section]],TB_notTB,1,FALSE))),"No",LEFT(Table5[[#This Row],[Section]],3)="ETB","PLS",LEFT(Table5[[#This Row],[Section]],1)="7","PDB",NOT(ISBLANK(Table5[[#This Row],[Section]])),"No")</f>
        <v>No</v>
      </c>
    </row>
    <row r="9639" spans="1:13" x14ac:dyDescent="0.25">
      <c r="A9639" s="126" t="s">
        <v>27017</v>
      </c>
      <c r="B9639" s="126" t="s">
        <v>27018</v>
      </c>
      <c r="C9639" s="126" t="s">
        <v>98</v>
      </c>
      <c r="D9639" s="127">
        <v>0.54600000000000004</v>
      </c>
      <c r="E9639" s="128">
        <v>207</v>
      </c>
      <c r="F9639" s="128">
        <v>138</v>
      </c>
      <c r="G9639" s="126" t="s">
        <v>21540</v>
      </c>
      <c r="H9639" s="126" t="s">
        <v>21541</v>
      </c>
      <c r="I9639" s="126" t="s">
        <v>28385</v>
      </c>
      <c r="J9639" s="126" t="s">
        <v>26386</v>
      </c>
      <c r="K9639" s="9">
        <f>_xlfn.IFNA(VLOOKUP(Table5[[#This Row],[Section]],SubSill_Tier,2,FALSE),0)</f>
        <v>0</v>
      </c>
      <c r="L9639" s="9" t="str">
        <f t="shared" si="159"/>
        <v/>
      </c>
      <c r="M9639" s="205" t="str" cm="1">
        <f t="array" ref="M9639">_xlfn.IFS(NOT(ISERROR(VLOOKUP(Table5[[#This Row],[Section]],TB_notTB,1,FALSE))),"No",LEFT(Table5[[#This Row],[Section]],3)="ETB","PLS",LEFT(Table5[[#This Row],[Section]],1)="7","PDB",NOT(ISBLANK(Table5[[#This Row],[Section]])),"No")</f>
        <v>No</v>
      </c>
    </row>
    <row r="9640" spans="1:13" x14ac:dyDescent="0.25">
      <c r="A9640" s="126" t="s">
        <v>27019</v>
      </c>
      <c r="B9640" s="126" t="s">
        <v>27020</v>
      </c>
      <c r="C9640" s="126" t="s">
        <v>98</v>
      </c>
      <c r="D9640" s="127">
        <v>0.64900000000000002</v>
      </c>
      <c r="E9640" s="128">
        <v>129</v>
      </c>
      <c r="F9640" s="128">
        <v>100</v>
      </c>
      <c r="G9640" s="126" t="s">
        <v>21540</v>
      </c>
      <c r="H9640" s="126" t="s">
        <v>21541</v>
      </c>
      <c r="I9640" s="126" t="s">
        <v>28385</v>
      </c>
      <c r="J9640" s="126" t="s">
        <v>26386</v>
      </c>
      <c r="K9640" s="9">
        <f>_xlfn.IFNA(VLOOKUP(Table5[[#This Row],[Section]],SubSill_Tier,2,FALSE),0)</f>
        <v>0</v>
      </c>
      <c r="L9640" s="9" t="str">
        <f t="shared" si="159"/>
        <v/>
      </c>
      <c r="M9640" s="205" t="str" cm="1">
        <f t="array" ref="M9640">_xlfn.IFS(NOT(ISERROR(VLOOKUP(Table5[[#This Row],[Section]],TB_notTB,1,FALSE))),"No",LEFT(Table5[[#This Row],[Section]],3)="ETB","PLS",LEFT(Table5[[#This Row],[Section]],1)="7","PDB",NOT(ISBLANK(Table5[[#This Row],[Section]])),"No")</f>
        <v>No</v>
      </c>
    </row>
    <row r="9641" spans="1:13" x14ac:dyDescent="0.25">
      <c r="A9641" s="126" t="s">
        <v>27021</v>
      </c>
      <c r="B9641" s="126" t="s">
        <v>27022</v>
      </c>
      <c r="C9641" s="126" t="s">
        <v>98</v>
      </c>
      <c r="D9641" s="127">
        <v>0.65300000000000002</v>
      </c>
      <c r="E9641" s="128">
        <v>129</v>
      </c>
      <c r="F9641" s="128">
        <v>100</v>
      </c>
      <c r="G9641" s="126" t="s">
        <v>21540</v>
      </c>
      <c r="H9641" s="126" t="s">
        <v>21541</v>
      </c>
      <c r="I9641" s="126" t="s">
        <v>28385</v>
      </c>
      <c r="J9641" s="126" t="s">
        <v>26386</v>
      </c>
      <c r="K9641" s="9">
        <f>_xlfn.IFNA(VLOOKUP(Table5[[#This Row],[Section]],SubSill_Tier,2,FALSE),0)</f>
        <v>0</v>
      </c>
      <c r="L9641" s="9" t="str">
        <f t="shared" si="159"/>
        <v/>
      </c>
      <c r="M9641" s="205" t="str" cm="1">
        <f t="array" ref="M9641">_xlfn.IFS(NOT(ISERROR(VLOOKUP(Table5[[#This Row],[Section]],TB_notTB,1,FALSE))),"No",LEFT(Table5[[#This Row],[Section]],3)="ETB","PLS",LEFT(Table5[[#This Row],[Section]],1)="7","PDB",NOT(ISBLANK(Table5[[#This Row],[Section]])),"No")</f>
        <v>No</v>
      </c>
    </row>
    <row r="9642" spans="1:13" x14ac:dyDescent="0.25">
      <c r="A9642" s="126" t="s">
        <v>27023</v>
      </c>
      <c r="B9642" s="126" t="s">
        <v>27024</v>
      </c>
      <c r="C9642" s="126" t="s">
        <v>98</v>
      </c>
      <c r="D9642" s="127">
        <v>1.234</v>
      </c>
      <c r="E9642" s="128">
        <v>344</v>
      </c>
      <c r="F9642" s="128">
        <v>230</v>
      </c>
      <c r="G9642" s="126" t="s">
        <v>21540</v>
      </c>
      <c r="H9642" s="126" t="s">
        <v>21541</v>
      </c>
      <c r="I9642" s="126" t="s">
        <v>28385</v>
      </c>
      <c r="J9642" s="126" t="s">
        <v>26386</v>
      </c>
      <c r="K9642" s="9">
        <f>_xlfn.IFNA(VLOOKUP(Table5[[#This Row],[Section]],SubSill_Tier,2,FALSE),0)</f>
        <v>0</v>
      </c>
      <c r="L9642" s="9" t="str">
        <f t="shared" si="159"/>
        <v/>
      </c>
      <c r="M9642" s="205" t="str" cm="1">
        <f t="array" ref="M9642">_xlfn.IFS(NOT(ISERROR(VLOOKUP(Table5[[#This Row],[Section]],TB_notTB,1,FALSE))),"No",LEFT(Table5[[#This Row],[Section]],3)="ETB","PLS",LEFT(Table5[[#This Row],[Section]],1)="7","PDB",NOT(ISBLANK(Table5[[#This Row],[Section]])),"No")</f>
        <v>No</v>
      </c>
    </row>
    <row r="9643" spans="1:13" x14ac:dyDescent="0.25">
      <c r="A9643" s="126" t="s">
        <v>27025</v>
      </c>
      <c r="B9643" s="126" t="s">
        <v>27026</v>
      </c>
      <c r="C9643" s="126" t="s">
        <v>98</v>
      </c>
      <c r="D9643" s="127">
        <v>1.1339999999999999</v>
      </c>
      <c r="E9643" s="128">
        <v>298</v>
      </c>
      <c r="F9643" s="128">
        <v>199</v>
      </c>
      <c r="G9643" s="126" t="s">
        <v>21540</v>
      </c>
      <c r="H9643" s="126" t="s">
        <v>21541</v>
      </c>
      <c r="I9643" s="126" t="s">
        <v>28385</v>
      </c>
      <c r="J9643" s="126" t="s">
        <v>26386</v>
      </c>
      <c r="K9643" s="9">
        <f>_xlfn.IFNA(VLOOKUP(Table5[[#This Row],[Section]],SubSill_Tier,2,FALSE),0)</f>
        <v>0</v>
      </c>
      <c r="L9643" s="9" t="str">
        <f t="shared" si="159"/>
        <v/>
      </c>
      <c r="M9643" s="205" t="str" cm="1">
        <f t="array" ref="M9643">_xlfn.IFS(NOT(ISERROR(VLOOKUP(Table5[[#This Row],[Section]],TB_notTB,1,FALSE))),"No",LEFT(Table5[[#This Row],[Section]],3)="ETB","PLS",LEFT(Table5[[#This Row],[Section]],1)="7","PDB",NOT(ISBLANK(Table5[[#This Row],[Section]])),"No")</f>
        <v>No</v>
      </c>
    </row>
    <row r="9644" spans="1:13" x14ac:dyDescent="0.25">
      <c r="A9644" s="126" t="s">
        <v>27027</v>
      </c>
      <c r="B9644" s="126" t="s">
        <v>27028</v>
      </c>
      <c r="C9644" s="126" t="s">
        <v>98</v>
      </c>
      <c r="D9644" s="127">
        <v>1.0449999999999999</v>
      </c>
      <c r="E9644" s="128">
        <v>275</v>
      </c>
      <c r="F9644" s="128">
        <v>184</v>
      </c>
      <c r="G9644" s="126" t="s">
        <v>21540</v>
      </c>
      <c r="H9644" s="126" t="s">
        <v>21541</v>
      </c>
      <c r="I9644" s="126" t="s">
        <v>28385</v>
      </c>
      <c r="J9644" s="126" t="s">
        <v>26386</v>
      </c>
      <c r="K9644" s="9">
        <f>_xlfn.IFNA(VLOOKUP(Table5[[#This Row],[Section]],SubSill_Tier,2,FALSE),0)</f>
        <v>0</v>
      </c>
      <c r="L9644" s="9" t="str">
        <f t="shared" si="159"/>
        <v/>
      </c>
      <c r="M9644" s="205" t="str" cm="1">
        <f t="array" ref="M9644">_xlfn.IFS(NOT(ISERROR(VLOOKUP(Table5[[#This Row],[Section]],TB_notTB,1,FALSE))),"No",LEFT(Table5[[#This Row],[Section]],3)="ETB","PLS",LEFT(Table5[[#This Row],[Section]],1)="7","PDB",NOT(ISBLANK(Table5[[#This Row],[Section]])),"No")</f>
        <v>No</v>
      </c>
    </row>
    <row r="9645" spans="1:13" x14ac:dyDescent="0.25">
      <c r="A9645" s="126" t="s">
        <v>27029</v>
      </c>
      <c r="B9645" s="126" t="s">
        <v>27030</v>
      </c>
      <c r="C9645" s="126" t="s">
        <v>98</v>
      </c>
      <c r="D9645" s="127">
        <v>1.0880000000000001</v>
      </c>
      <c r="E9645" s="128">
        <v>310</v>
      </c>
      <c r="F9645" s="128">
        <v>207</v>
      </c>
      <c r="G9645" s="126" t="s">
        <v>21540</v>
      </c>
      <c r="H9645" s="126" t="s">
        <v>21541</v>
      </c>
      <c r="I9645" s="126" t="s">
        <v>28385</v>
      </c>
      <c r="J9645" s="126" t="s">
        <v>26386</v>
      </c>
      <c r="K9645" s="9">
        <f>_xlfn.IFNA(VLOOKUP(Table5[[#This Row],[Section]],SubSill_Tier,2,FALSE),0)</f>
        <v>0</v>
      </c>
      <c r="L9645" s="9" t="str">
        <f t="shared" si="159"/>
        <v/>
      </c>
      <c r="M9645" s="205" t="str" cm="1">
        <f t="array" ref="M9645">_xlfn.IFS(NOT(ISERROR(VLOOKUP(Table5[[#This Row],[Section]],TB_notTB,1,FALSE))),"No",LEFT(Table5[[#This Row],[Section]],3)="ETB","PLS",LEFT(Table5[[#This Row],[Section]],1)="7","PDB",NOT(ISBLANK(Table5[[#This Row],[Section]])),"No")</f>
        <v>No</v>
      </c>
    </row>
    <row r="9646" spans="1:13" x14ac:dyDescent="0.25">
      <c r="A9646" s="126" t="s">
        <v>27031</v>
      </c>
      <c r="B9646" s="126" t="s">
        <v>27032</v>
      </c>
      <c r="C9646" s="126" t="s">
        <v>98</v>
      </c>
      <c r="D9646" s="127">
        <v>1.323</v>
      </c>
      <c r="E9646" s="128">
        <v>368</v>
      </c>
      <c r="F9646" s="128">
        <v>246</v>
      </c>
      <c r="G9646" s="126" t="s">
        <v>21540</v>
      </c>
      <c r="H9646" s="126" t="s">
        <v>21541</v>
      </c>
      <c r="I9646" s="126" t="s">
        <v>28385</v>
      </c>
      <c r="J9646" s="126" t="s">
        <v>26386</v>
      </c>
      <c r="K9646" s="9">
        <f>_xlfn.IFNA(VLOOKUP(Table5[[#This Row],[Section]],SubSill_Tier,2,FALSE),0)</f>
        <v>0</v>
      </c>
      <c r="L9646" s="9" t="str">
        <f t="shared" si="159"/>
        <v/>
      </c>
      <c r="M9646" s="205" t="str" cm="1">
        <f t="array" ref="M9646">_xlfn.IFS(NOT(ISERROR(VLOOKUP(Table5[[#This Row],[Section]],TB_notTB,1,FALSE))),"No",LEFT(Table5[[#This Row],[Section]],3)="ETB","PLS",LEFT(Table5[[#This Row],[Section]],1)="7","PDB",NOT(ISBLANK(Table5[[#This Row],[Section]])),"No")</f>
        <v>No</v>
      </c>
    </row>
    <row r="9647" spans="1:13" x14ac:dyDescent="0.25">
      <c r="A9647" s="126" t="s">
        <v>27033</v>
      </c>
      <c r="B9647" s="126" t="s">
        <v>27034</v>
      </c>
      <c r="C9647" s="126" t="s">
        <v>98</v>
      </c>
      <c r="D9647" s="127">
        <v>1.01</v>
      </c>
      <c r="E9647" s="128">
        <v>252</v>
      </c>
      <c r="F9647" s="128">
        <v>168</v>
      </c>
      <c r="G9647" s="126" t="s">
        <v>21540</v>
      </c>
      <c r="H9647" s="126" t="s">
        <v>21541</v>
      </c>
      <c r="I9647" s="126" t="s">
        <v>28385</v>
      </c>
      <c r="J9647" s="126" t="s">
        <v>26386</v>
      </c>
      <c r="K9647" s="9">
        <f>_xlfn.IFNA(VLOOKUP(Table5[[#This Row],[Section]],SubSill_Tier,2,FALSE),0)</f>
        <v>0</v>
      </c>
      <c r="L9647" s="9" t="str">
        <f t="shared" si="159"/>
        <v/>
      </c>
      <c r="M9647" s="205" t="str" cm="1">
        <f t="array" ref="M9647">_xlfn.IFS(NOT(ISERROR(VLOOKUP(Table5[[#This Row],[Section]],TB_notTB,1,FALSE))),"No",LEFT(Table5[[#This Row],[Section]],3)="ETB","PLS",LEFT(Table5[[#This Row],[Section]],1)="7","PDB",NOT(ISBLANK(Table5[[#This Row],[Section]])),"No")</f>
        <v>No</v>
      </c>
    </row>
    <row r="9648" spans="1:13" x14ac:dyDescent="0.25">
      <c r="A9648" s="126" t="s">
        <v>27035</v>
      </c>
      <c r="B9648" s="126" t="s">
        <v>27036</v>
      </c>
      <c r="C9648" s="126" t="s">
        <v>98</v>
      </c>
      <c r="D9648" s="127">
        <v>0.92100000000000004</v>
      </c>
      <c r="E9648" s="128">
        <v>229</v>
      </c>
      <c r="F9648" s="128">
        <v>153</v>
      </c>
      <c r="G9648" s="126" t="s">
        <v>21540</v>
      </c>
      <c r="H9648" s="126" t="s">
        <v>21541</v>
      </c>
      <c r="I9648" s="126" t="s">
        <v>28385</v>
      </c>
      <c r="J9648" s="126" t="s">
        <v>26386</v>
      </c>
      <c r="K9648" s="9">
        <f>_xlfn.IFNA(VLOOKUP(Table5[[#This Row],[Section]],SubSill_Tier,2,FALSE),0)</f>
        <v>0</v>
      </c>
      <c r="L9648" s="9" t="str">
        <f t="shared" si="159"/>
        <v/>
      </c>
      <c r="M9648" s="205" t="str" cm="1">
        <f t="array" ref="M9648">_xlfn.IFS(NOT(ISERROR(VLOOKUP(Table5[[#This Row],[Section]],TB_notTB,1,FALSE))),"No",LEFT(Table5[[#This Row],[Section]],3)="ETB","PLS",LEFT(Table5[[#This Row],[Section]],1)="7","PDB",NOT(ISBLANK(Table5[[#This Row],[Section]])),"No")</f>
        <v>No</v>
      </c>
    </row>
    <row r="9649" spans="1:13" x14ac:dyDescent="0.25">
      <c r="A9649" s="126" t="s">
        <v>27037</v>
      </c>
      <c r="B9649" s="126" t="s">
        <v>27038</v>
      </c>
      <c r="C9649" s="126" t="s">
        <v>98</v>
      </c>
      <c r="D9649" s="127">
        <v>1.1259999999999999</v>
      </c>
      <c r="E9649" s="128">
        <v>264</v>
      </c>
      <c r="F9649" s="128">
        <v>176</v>
      </c>
      <c r="G9649" s="126" t="s">
        <v>21540</v>
      </c>
      <c r="H9649" s="126" t="s">
        <v>21541</v>
      </c>
      <c r="I9649" s="126" t="s">
        <v>28385</v>
      </c>
      <c r="J9649" s="126" t="s">
        <v>26386</v>
      </c>
      <c r="K9649" s="9">
        <f>_xlfn.IFNA(VLOOKUP(Table5[[#This Row],[Section]],SubSill_Tier,2,FALSE),0)</f>
        <v>0</v>
      </c>
      <c r="L9649" s="9" t="str">
        <f t="shared" si="159"/>
        <v/>
      </c>
      <c r="M9649" s="205" t="str" cm="1">
        <f t="array" ref="M9649">_xlfn.IFS(NOT(ISERROR(VLOOKUP(Table5[[#This Row],[Section]],TB_notTB,1,FALSE))),"No",LEFT(Table5[[#This Row],[Section]],3)="ETB","PLS",LEFT(Table5[[#This Row],[Section]],1)="7","PDB",NOT(ISBLANK(Table5[[#This Row],[Section]])),"No")</f>
        <v>No</v>
      </c>
    </row>
    <row r="9650" spans="1:13" x14ac:dyDescent="0.25">
      <c r="A9650" s="126" t="s">
        <v>27039</v>
      </c>
      <c r="B9650" s="126" t="s">
        <v>27040</v>
      </c>
      <c r="C9650" s="126" t="s">
        <v>98</v>
      </c>
      <c r="D9650" s="127">
        <v>1.262</v>
      </c>
      <c r="E9650" s="128">
        <v>311</v>
      </c>
      <c r="F9650" s="128">
        <v>208</v>
      </c>
      <c r="G9650" s="126" t="s">
        <v>21540</v>
      </c>
      <c r="H9650" s="126" t="s">
        <v>21541</v>
      </c>
      <c r="I9650" s="126" t="s">
        <v>28385</v>
      </c>
      <c r="J9650" s="126" t="s">
        <v>26386</v>
      </c>
      <c r="K9650" s="9">
        <f>_xlfn.IFNA(VLOOKUP(Table5[[#This Row],[Section]],SubSill_Tier,2,FALSE),0)</f>
        <v>0</v>
      </c>
      <c r="L9650" s="9" t="str">
        <f t="shared" si="159"/>
        <v/>
      </c>
      <c r="M9650" s="205" t="str" cm="1">
        <f t="array" ref="M9650">_xlfn.IFS(NOT(ISERROR(VLOOKUP(Table5[[#This Row],[Section]],TB_notTB,1,FALSE))),"No",LEFT(Table5[[#This Row],[Section]],3)="ETB","PLS",LEFT(Table5[[#This Row],[Section]],1)="7","PDB",NOT(ISBLANK(Table5[[#This Row],[Section]])),"No")</f>
        <v>No</v>
      </c>
    </row>
    <row r="9651" spans="1:13" x14ac:dyDescent="0.25">
      <c r="A9651" s="126" t="s">
        <v>27041</v>
      </c>
      <c r="B9651" s="126" t="s">
        <v>27042</v>
      </c>
      <c r="C9651" s="126" t="s">
        <v>98</v>
      </c>
      <c r="D9651" s="127">
        <v>1.2909999999999999</v>
      </c>
      <c r="E9651" s="128">
        <v>149</v>
      </c>
      <c r="F9651" s="128">
        <v>149</v>
      </c>
      <c r="G9651" s="126" t="s">
        <v>21540</v>
      </c>
      <c r="H9651" s="126" t="s">
        <v>21541</v>
      </c>
      <c r="I9651" s="126" t="s">
        <v>28385</v>
      </c>
      <c r="J9651" s="126" t="s">
        <v>26386</v>
      </c>
      <c r="K9651" s="9">
        <f>_xlfn.IFNA(VLOOKUP(Table5[[#This Row],[Section]],SubSill_Tier,2,FALSE),0)</f>
        <v>0</v>
      </c>
      <c r="L9651" s="9" t="str">
        <f t="shared" si="159"/>
        <v/>
      </c>
      <c r="M9651" s="205" t="str" cm="1">
        <f t="array" ref="M9651">_xlfn.IFS(NOT(ISERROR(VLOOKUP(Table5[[#This Row],[Section]],TB_notTB,1,FALSE))),"No",LEFT(Table5[[#This Row],[Section]],3)="ETB","PLS",LEFT(Table5[[#This Row],[Section]],1)="7","PDB",NOT(ISBLANK(Table5[[#This Row],[Section]])),"No")</f>
        <v>No</v>
      </c>
    </row>
    <row r="9652" spans="1:13" x14ac:dyDescent="0.25">
      <c r="A9652" s="126" t="s">
        <v>27043</v>
      </c>
      <c r="B9652" s="126" t="s">
        <v>27044</v>
      </c>
      <c r="C9652" s="126" t="s">
        <v>98</v>
      </c>
      <c r="D9652" s="127">
        <v>1.46</v>
      </c>
      <c r="E9652" s="128">
        <v>352</v>
      </c>
      <c r="F9652" s="128">
        <v>235</v>
      </c>
      <c r="G9652" s="126" t="s">
        <v>21540</v>
      </c>
      <c r="H9652" s="126" t="s">
        <v>21541</v>
      </c>
      <c r="I9652" s="126" t="s">
        <v>28385</v>
      </c>
      <c r="J9652" s="126" t="s">
        <v>26386</v>
      </c>
      <c r="K9652" s="9">
        <f>_xlfn.IFNA(VLOOKUP(Table5[[#This Row],[Section]],SubSill_Tier,2,FALSE),0)</f>
        <v>0</v>
      </c>
      <c r="L9652" s="9" t="str">
        <f t="shared" si="159"/>
        <v/>
      </c>
      <c r="M9652" s="205" t="str" cm="1">
        <f t="array" ref="M9652">_xlfn.IFS(NOT(ISERROR(VLOOKUP(Table5[[#This Row],[Section]],TB_notTB,1,FALSE))),"No",LEFT(Table5[[#This Row],[Section]],3)="ETB","PLS",LEFT(Table5[[#This Row],[Section]],1)="7","PDB",NOT(ISBLANK(Table5[[#This Row],[Section]])),"No")</f>
        <v>No</v>
      </c>
    </row>
    <row r="9653" spans="1:13" x14ac:dyDescent="0.25">
      <c r="A9653" s="126" t="s">
        <v>27045</v>
      </c>
      <c r="B9653" s="126" t="s">
        <v>27046</v>
      </c>
      <c r="C9653" s="126" t="s">
        <v>98</v>
      </c>
      <c r="D9653" s="127">
        <v>0.91800000000000004</v>
      </c>
      <c r="E9653" s="128">
        <v>242</v>
      </c>
      <c r="F9653" s="128">
        <v>162</v>
      </c>
      <c r="G9653" s="126" t="s">
        <v>21540</v>
      </c>
      <c r="H9653" s="126" t="s">
        <v>21541</v>
      </c>
      <c r="I9653" s="126" t="s">
        <v>28385</v>
      </c>
      <c r="J9653" s="126" t="s">
        <v>26386</v>
      </c>
      <c r="K9653" s="9">
        <f>_xlfn.IFNA(VLOOKUP(Table5[[#This Row],[Section]],SubSill_Tier,2,FALSE),0)</f>
        <v>0</v>
      </c>
      <c r="L9653" s="9" t="str">
        <f t="shared" si="159"/>
        <v/>
      </c>
      <c r="M9653" s="205" t="str" cm="1">
        <f t="array" ref="M9653">_xlfn.IFS(NOT(ISERROR(VLOOKUP(Table5[[#This Row],[Section]],TB_notTB,1,FALSE))),"No",LEFT(Table5[[#This Row],[Section]],3)="ETB","PLS",LEFT(Table5[[#This Row],[Section]],1)="7","PDB",NOT(ISBLANK(Table5[[#This Row],[Section]])),"No")</f>
        <v>No</v>
      </c>
    </row>
    <row r="9654" spans="1:13" x14ac:dyDescent="0.25">
      <c r="A9654" s="126" t="s">
        <v>27047</v>
      </c>
      <c r="B9654" s="126" t="s">
        <v>27048</v>
      </c>
      <c r="C9654" s="126" t="s">
        <v>98</v>
      </c>
      <c r="D9654" s="127">
        <v>0.93200000000000005</v>
      </c>
      <c r="E9654" s="128">
        <v>246</v>
      </c>
      <c r="F9654" s="128">
        <v>164</v>
      </c>
      <c r="G9654" s="126" t="s">
        <v>21540</v>
      </c>
      <c r="H9654" s="126" t="s">
        <v>21541</v>
      </c>
      <c r="I9654" s="126" t="s">
        <v>28385</v>
      </c>
      <c r="J9654" s="126" t="s">
        <v>26386</v>
      </c>
      <c r="K9654" s="9">
        <f>_xlfn.IFNA(VLOOKUP(Table5[[#This Row],[Section]],SubSill_Tier,2,FALSE),0)</f>
        <v>0</v>
      </c>
      <c r="L9654" s="9" t="str">
        <f t="shared" si="159"/>
        <v/>
      </c>
      <c r="M9654" s="205" t="str" cm="1">
        <f t="array" ref="M9654">_xlfn.IFS(NOT(ISERROR(VLOOKUP(Table5[[#This Row],[Section]],TB_notTB,1,FALSE))),"No",LEFT(Table5[[#This Row],[Section]],3)="ETB","PLS",LEFT(Table5[[#This Row],[Section]],1)="7","PDB",NOT(ISBLANK(Table5[[#This Row],[Section]])),"No")</f>
        <v>No</v>
      </c>
    </row>
    <row r="9655" spans="1:13" x14ac:dyDescent="0.25">
      <c r="A9655" s="126" t="s">
        <v>27049</v>
      </c>
      <c r="B9655" s="126" t="s">
        <v>27050</v>
      </c>
      <c r="C9655" s="126" t="s">
        <v>98</v>
      </c>
      <c r="D9655" s="127">
        <v>0.97799999999999998</v>
      </c>
      <c r="E9655" s="128">
        <v>255</v>
      </c>
      <c r="F9655" s="128">
        <v>170</v>
      </c>
      <c r="G9655" s="126" t="s">
        <v>21540</v>
      </c>
      <c r="H9655" s="126" t="s">
        <v>21541</v>
      </c>
      <c r="I9655" s="126" t="s">
        <v>28385</v>
      </c>
      <c r="J9655" s="126" t="s">
        <v>26386</v>
      </c>
      <c r="K9655" s="9">
        <f>_xlfn.IFNA(VLOOKUP(Table5[[#This Row],[Section]],SubSill_Tier,2,FALSE),0)</f>
        <v>0</v>
      </c>
      <c r="L9655" s="9" t="str">
        <f t="shared" si="159"/>
        <v/>
      </c>
      <c r="M9655" s="205" t="str" cm="1">
        <f t="array" ref="M9655">_xlfn.IFS(NOT(ISERROR(VLOOKUP(Table5[[#This Row],[Section]],TB_notTB,1,FALSE))),"No",LEFT(Table5[[#This Row],[Section]],3)="ETB","PLS",LEFT(Table5[[#This Row],[Section]],1)="7","PDB",NOT(ISBLANK(Table5[[#This Row],[Section]])),"No")</f>
        <v>No</v>
      </c>
    </row>
    <row r="9656" spans="1:13" x14ac:dyDescent="0.25">
      <c r="A9656" s="126" t="s">
        <v>27051</v>
      </c>
      <c r="B9656" s="126" t="s">
        <v>27052</v>
      </c>
      <c r="C9656" s="126" t="s">
        <v>98</v>
      </c>
      <c r="D9656" s="127">
        <v>1.393</v>
      </c>
      <c r="E9656" s="128">
        <v>331</v>
      </c>
      <c r="F9656" s="128">
        <v>221</v>
      </c>
      <c r="G9656" s="126" t="s">
        <v>21540</v>
      </c>
      <c r="H9656" s="126" t="s">
        <v>21541</v>
      </c>
      <c r="I9656" s="126" t="s">
        <v>28385</v>
      </c>
      <c r="J9656" s="126" t="s">
        <v>26386</v>
      </c>
      <c r="K9656" s="9">
        <f>_xlfn.IFNA(VLOOKUP(Table5[[#This Row],[Section]],SubSill_Tier,2,FALSE),0)</f>
        <v>0</v>
      </c>
      <c r="L9656" s="9" t="str">
        <f t="shared" si="159"/>
        <v/>
      </c>
      <c r="M9656" s="205" t="str" cm="1">
        <f t="array" ref="M9656">_xlfn.IFS(NOT(ISERROR(VLOOKUP(Table5[[#This Row],[Section]],TB_notTB,1,FALSE))),"No",LEFT(Table5[[#This Row],[Section]],3)="ETB","PLS",LEFT(Table5[[#This Row],[Section]],1)="7","PDB",NOT(ISBLANK(Table5[[#This Row],[Section]])),"No")</f>
        <v>No</v>
      </c>
    </row>
    <row r="9657" spans="1:13" x14ac:dyDescent="0.25">
      <c r="A9657" s="126" t="s">
        <v>27053</v>
      </c>
      <c r="B9657" s="126" t="s">
        <v>27054</v>
      </c>
      <c r="C9657" s="126" t="s">
        <v>98</v>
      </c>
      <c r="D9657" s="127">
        <v>1.391</v>
      </c>
      <c r="E9657" s="128">
        <v>423</v>
      </c>
      <c r="F9657" s="128">
        <v>282</v>
      </c>
      <c r="G9657" s="126" t="s">
        <v>21540</v>
      </c>
      <c r="H9657" s="126" t="s">
        <v>21541</v>
      </c>
      <c r="I9657" s="126" t="s">
        <v>28385</v>
      </c>
      <c r="J9657" s="126" t="s">
        <v>26386</v>
      </c>
      <c r="K9657" s="9">
        <f>_xlfn.IFNA(VLOOKUP(Table5[[#This Row],[Section]],SubSill_Tier,2,FALSE),0)</f>
        <v>0</v>
      </c>
      <c r="L9657" s="9" t="str">
        <f t="shared" si="159"/>
        <v/>
      </c>
      <c r="M9657" s="205" t="str" cm="1">
        <f t="array" ref="M9657">_xlfn.IFS(NOT(ISERROR(VLOOKUP(Table5[[#This Row],[Section]],TB_notTB,1,FALSE))),"No",LEFT(Table5[[#This Row],[Section]],3)="ETB","PLS",LEFT(Table5[[#This Row],[Section]],1)="7","PDB",NOT(ISBLANK(Table5[[#This Row],[Section]])),"No")</f>
        <v>No</v>
      </c>
    </row>
    <row r="9658" spans="1:13" x14ac:dyDescent="0.25">
      <c r="A9658" s="126" t="s">
        <v>3881</v>
      </c>
      <c r="B9658" s="126" t="s">
        <v>27055</v>
      </c>
      <c r="C9658" s="126" t="s">
        <v>75</v>
      </c>
      <c r="D9658" s="127">
        <v>1.901</v>
      </c>
      <c r="E9658" s="128">
        <v>648</v>
      </c>
      <c r="F9658" s="128">
        <v>108</v>
      </c>
      <c r="G9658" s="126" t="s">
        <v>19307</v>
      </c>
      <c r="H9658" s="126" t="s">
        <v>21125</v>
      </c>
      <c r="I9658" s="126" t="s">
        <v>27830</v>
      </c>
      <c r="J9658" s="126" t="s">
        <v>26241</v>
      </c>
      <c r="K9658" s="9">
        <f>_xlfn.IFNA(VLOOKUP(Table5[[#This Row],[Section]],SubSill_Tier,2,FALSE),0)</f>
        <v>0</v>
      </c>
      <c r="L9658" s="9" t="str">
        <f t="shared" si="159"/>
        <v/>
      </c>
      <c r="M9658" s="205" t="str" cm="1">
        <f t="array" ref="M9658">_xlfn.IFS(NOT(ISERROR(VLOOKUP(Table5[[#This Row],[Section]],TB_notTB,1,FALSE))),"No",LEFT(Table5[[#This Row],[Section]],3)="ETB","PLS",LEFT(Table5[[#This Row],[Section]],1)="7","PDB",NOT(ISBLANK(Table5[[#This Row],[Section]])),"No")</f>
        <v>No</v>
      </c>
    </row>
    <row r="9659" spans="1:13" x14ac:dyDescent="0.25">
      <c r="A9659" s="126" t="s">
        <v>27056</v>
      </c>
      <c r="B9659" s="126" t="s">
        <v>27057</v>
      </c>
      <c r="C9659" s="126" t="s">
        <v>98</v>
      </c>
      <c r="D9659" s="127">
        <v>1.2689999999999999</v>
      </c>
      <c r="E9659" s="128">
        <v>332</v>
      </c>
      <c r="F9659" s="128">
        <v>222</v>
      </c>
      <c r="G9659" s="126" t="s">
        <v>21540</v>
      </c>
      <c r="H9659" s="126" t="s">
        <v>21541</v>
      </c>
      <c r="I9659" s="126" t="s">
        <v>28385</v>
      </c>
      <c r="J9659" s="126" t="s">
        <v>26386</v>
      </c>
      <c r="K9659" s="9">
        <f>_xlfn.IFNA(VLOOKUP(Table5[[#This Row],[Section]],SubSill_Tier,2,FALSE),0)</f>
        <v>0</v>
      </c>
      <c r="L9659" s="9" t="str">
        <f t="shared" si="159"/>
        <v/>
      </c>
      <c r="M9659" s="205" t="str" cm="1">
        <f t="array" ref="M9659">_xlfn.IFS(NOT(ISERROR(VLOOKUP(Table5[[#This Row],[Section]],TB_notTB,1,FALSE))),"No",LEFT(Table5[[#This Row],[Section]],3)="ETB","PLS",LEFT(Table5[[#This Row],[Section]],1)="7","PDB",NOT(ISBLANK(Table5[[#This Row],[Section]])),"No")</f>
        <v>No</v>
      </c>
    </row>
    <row r="9660" spans="1:13" x14ac:dyDescent="0.25">
      <c r="A9660" s="126" t="s">
        <v>27058</v>
      </c>
      <c r="B9660" s="126" t="s">
        <v>27059</v>
      </c>
      <c r="C9660" s="126" t="s">
        <v>98</v>
      </c>
      <c r="D9660" s="127">
        <v>1.585</v>
      </c>
      <c r="E9660" s="128">
        <v>406</v>
      </c>
      <c r="F9660" s="128">
        <v>271</v>
      </c>
      <c r="G9660" s="126" t="s">
        <v>21540</v>
      </c>
      <c r="H9660" s="126" t="s">
        <v>21541</v>
      </c>
      <c r="I9660" s="126" t="s">
        <v>28385</v>
      </c>
      <c r="J9660" s="126" t="s">
        <v>26386</v>
      </c>
      <c r="K9660" s="9">
        <f>_xlfn.IFNA(VLOOKUP(Table5[[#This Row],[Section]],SubSill_Tier,2,FALSE),0)</f>
        <v>0</v>
      </c>
      <c r="L9660" s="9" t="str">
        <f t="shared" si="159"/>
        <v/>
      </c>
      <c r="M9660" s="205" t="str" cm="1">
        <f t="array" ref="M9660">_xlfn.IFS(NOT(ISERROR(VLOOKUP(Table5[[#This Row],[Section]],TB_notTB,1,FALSE))),"No",LEFT(Table5[[#This Row],[Section]],3)="ETB","PLS",LEFT(Table5[[#This Row],[Section]],1)="7","PDB",NOT(ISBLANK(Table5[[#This Row],[Section]])),"No")</f>
        <v>No</v>
      </c>
    </row>
    <row r="9661" spans="1:13" x14ac:dyDescent="0.25">
      <c r="A9661" s="126" t="s">
        <v>27060</v>
      </c>
      <c r="B9661" s="126" t="s">
        <v>27061</v>
      </c>
      <c r="C9661" s="126" t="s">
        <v>75</v>
      </c>
      <c r="D9661" s="127">
        <v>1.7270000000000001</v>
      </c>
      <c r="E9661" s="128">
        <v>333</v>
      </c>
      <c r="F9661" s="128">
        <v>222</v>
      </c>
      <c r="G9661" s="126" t="s">
        <v>13806</v>
      </c>
      <c r="H9661" s="126" t="s">
        <v>21265</v>
      </c>
      <c r="I9661" s="126" t="s">
        <v>27185</v>
      </c>
      <c r="J9661" s="126" t="s">
        <v>26241</v>
      </c>
      <c r="K9661" s="9">
        <f>_xlfn.IFNA(VLOOKUP(Table5[[#This Row],[Section]],SubSill_Tier,2,FALSE),0)</f>
        <v>0</v>
      </c>
      <c r="L9661" s="9" t="str">
        <f t="shared" si="159"/>
        <v/>
      </c>
      <c r="M9661" s="205" t="str" cm="1">
        <f t="array" ref="M9661">_xlfn.IFS(NOT(ISERROR(VLOOKUP(Table5[[#This Row],[Section]],TB_notTB,1,FALSE))),"No",LEFT(Table5[[#This Row],[Section]],3)="ETB","PLS",LEFT(Table5[[#This Row],[Section]],1)="7","PDB",NOT(ISBLANK(Table5[[#This Row],[Section]])),"No")</f>
        <v>No</v>
      </c>
    </row>
    <row r="9662" spans="1:13" x14ac:dyDescent="0.25">
      <c r="A9662" s="126" t="s">
        <v>27062</v>
      </c>
      <c r="B9662" s="126" t="s">
        <v>27063</v>
      </c>
      <c r="C9662" s="126" t="s">
        <v>75</v>
      </c>
      <c r="D9662" s="127">
        <v>1.5820000000000001</v>
      </c>
      <c r="E9662" s="128">
        <v>287</v>
      </c>
      <c r="F9662" s="128">
        <v>200</v>
      </c>
      <c r="G9662" s="126" t="s">
        <v>13806</v>
      </c>
      <c r="H9662" s="126" t="s">
        <v>21265</v>
      </c>
      <c r="I9662" s="126" t="s">
        <v>27185</v>
      </c>
      <c r="J9662" s="126" t="s">
        <v>26241</v>
      </c>
      <c r="K9662" s="9">
        <f>_xlfn.IFNA(VLOOKUP(Table5[[#This Row],[Section]],SubSill_Tier,2,FALSE),0)</f>
        <v>0</v>
      </c>
      <c r="L9662" s="9" t="str">
        <f t="shared" si="159"/>
        <v/>
      </c>
      <c r="M9662" s="205" t="str" cm="1">
        <f t="array" ref="M9662">_xlfn.IFS(NOT(ISERROR(VLOOKUP(Table5[[#This Row],[Section]],TB_notTB,1,FALSE))),"No",LEFT(Table5[[#This Row],[Section]],3)="ETB","PLS",LEFT(Table5[[#This Row],[Section]],1)="7","PDB",NOT(ISBLANK(Table5[[#This Row],[Section]])),"No")</f>
        <v>No</v>
      </c>
    </row>
    <row r="9663" spans="1:13" x14ac:dyDescent="0.25">
      <c r="A9663" s="126" t="s">
        <v>27064</v>
      </c>
      <c r="B9663" s="126" t="s">
        <v>27065</v>
      </c>
      <c r="C9663" s="126" t="s">
        <v>75</v>
      </c>
      <c r="D9663" s="127">
        <v>0.26800000000000002</v>
      </c>
      <c r="E9663" s="128">
        <v>125</v>
      </c>
      <c r="F9663" s="128">
        <v>100</v>
      </c>
      <c r="G9663" s="126" t="s">
        <v>13806</v>
      </c>
      <c r="H9663" s="126" t="s">
        <v>21265</v>
      </c>
      <c r="I9663" s="126" t="s">
        <v>27185</v>
      </c>
      <c r="J9663" s="126" t="s">
        <v>26241</v>
      </c>
      <c r="K9663" s="9">
        <f>_xlfn.IFNA(VLOOKUP(Table5[[#This Row],[Section]],SubSill_Tier,2,FALSE),0)</f>
        <v>0</v>
      </c>
      <c r="L9663" s="9" t="str">
        <f t="shared" si="159"/>
        <v/>
      </c>
      <c r="M9663" s="205" t="str" cm="1">
        <f t="array" ref="M9663">_xlfn.IFS(NOT(ISERROR(VLOOKUP(Table5[[#This Row],[Section]],TB_notTB,1,FALSE))),"No",LEFT(Table5[[#This Row],[Section]],3)="ETB","PLS",LEFT(Table5[[#This Row],[Section]],1)="7","PDB",NOT(ISBLANK(Table5[[#This Row],[Section]])),"No")</f>
        <v>No</v>
      </c>
    </row>
    <row r="9664" spans="1:13" x14ac:dyDescent="0.25">
      <c r="A9664" s="126" t="s">
        <v>27066</v>
      </c>
      <c r="B9664" s="126" t="s">
        <v>27067</v>
      </c>
      <c r="C9664" s="126" t="s">
        <v>75</v>
      </c>
      <c r="D9664" s="127">
        <v>0.33400000000000002</v>
      </c>
      <c r="E9664" s="128">
        <v>160</v>
      </c>
      <c r="F9664" s="128">
        <v>107</v>
      </c>
      <c r="G9664" s="126" t="s">
        <v>13806</v>
      </c>
      <c r="H9664" s="126" t="s">
        <v>21265</v>
      </c>
      <c r="I9664" s="126" t="s">
        <v>27185</v>
      </c>
      <c r="J9664" s="126" t="s">
        <v>26241</v>
      </c>
      <c r="K9664" s="9">
        <f>_xlfn.IFNA(VLOOKUP(Table5[[#This Row],[Section]],SubSill_Tier,2,FALSE),0)</f>
        <v>0</v>
      </c>
      <c r="L9664" s="9" t="str">
        <f t="shared" si="159"/>
        <v/>
      </c>
      <c r="M9664" s="205" t="str" cm="1">
        <f t="array" ref="M9664">_xlfn.IFS(NOT(ISERROR(VLOOKUP(Table5[[#This Row],[Section]],TB_notTB,1,FALSE))),"No",LEFT(Table5[[#This Row],[Section]],3)="ETB","PLS",LEFT(Table5[[#This Row],[Section]],1)="7","PDB",NOT(ISBLANK(Table5[[#This Row],[Section]])),"No")</f>
        <v>No</v>
      </c>
    </row>
    <row r="9665" spans="1:13" x14ac:dyDescent="0.25">
      <c r="A9665" s="126" t="s">
        <v>27068</v>
      </c>
      <c r="B9665" s="126" t="s">
        <v>27069</v>
      </c>
      <c r="C9665" s="126" t="s">
        <v>75</v>
      </c>
      <c r="D9665" s="127">
        <v>0.97799999999999998</v>
      </c>
      <c r="E9665" s="128">
        <v>397</v>
      </c>
      <c r="F9665" s="128">
        <v>265</v>
      </c>
      <c r="G9665" s="126" t="s">
        <v>13806</v>
      </c>
      <c r="H9665" s="126" t="s">
        <v>21265</v>
      </c>
      <c r="I9665" s="126" t="s">
        <v>27185</v>
      </c>
      <c r="J9665" s="126" t="s">
        <v>26241</v>
      </c>
      <c r="K9665" s="9">
        <f>_xlfn.IFNA(VLOOKUP(Table5[[#This Row],[Section]],SubSill_Tier,2,FALSE),0)</f>
        <v>0</v>
      </c>
      <c r="L9665" s="9" t="str">
        <f t="shared" si="159"/>
        <v/>
      </c>
      <c r="M9665" s="205" t="str" cm="1">
        <f t="array" ref="M9665">_xlfn.IFS(NOT(ISERROR(VLOOKUP(Table5[[#This Row],[Section]],TB_notTB,1,FALSE))),"No",LEFT(Table5[[#This Row],[Section]],3)="ETB","PLS",LEFT(Table5[[#This Row],[Section]],1)="7","PDB",NOT(ISBLANK(Table5[[#This Row],[Section]])),"No")</f>
        <v>No</v>
      </c>
    </row>
    <row r="9666" spans="1:13" x14ac:dyDescent="0.25">
      <c r="A9666" s="126" t="s">
        <v>27070</v>
      </c>
      <c r="B9666" s="126" t="s">
        <v>27071</v>
      </c>
      <c r="C9666" s="126" t="s">
        <v>75</v>
      </c>
      <c r="D9666" s="127">
        <v>1.6839999999999999</v>
      </c>
      <c r="E9666" s="128">
        <v>486</v>
      </c>
      <c r="F9666" s="128">
        <v>324</v>
      </c>
      <c r="G9666" s="126" t="s">
        <v>13806</v>
      </c>
      <c r="H9666" s="126" t="s">
        <v>21265</v>
      </c>
      <c r="I9666" s="126" t="s">
        <v>27185</v>
      </c>
      <c r="J9666" s="126" t="s">
        <v>26241</v>
      </c>
      <c r="K9666" s="9">
        <f>_xlfn.IFNA(VLOOKUP(Table5[[#This Row],[Section]],SubSill_Tier,2,FALSE),0)</f>
        <v>0</v>
      </c>
      <c r="L9666" s="9" t="str">
        <f t="shared" ref="L9666:L9729" si="160">IFERROR(IF(LEFT(G9666,2)="AI",IF(_xlfn.NUMBERVALUE(IFERROR(LEFT(IF(ISERROR(FIND("X",UPPER(B9666))),UPPER(B9666),RIGHT(UPPER(B9666),LEN(UPPER(B9666))-FIND("~",SUBSTITUTE(UPPER(B9666),"X","~",LEN(UPPER(B9666))-LEN(SUBSTITUTE(UPPER(B9666),"X","")))))),FIND(" ",IF(ISERROR(FIND("X",UPPER(B9666))),UPPER(B9666),RIGHT(UPPER(B9666),LEN(UPPER(B9666))-FIND("~",SUBSTITUTE(UPPER(B9666),"X","~",LEN(UPPER(B9666))-LEN(SUBSTITUTE(UPPER(B9666),"X","")))))),1)-1),IF(ISERROR(FIND("X",UPPER(B9666))),UPPER(B9666),RIGHT(UPPER(B9666),LEN(UPPER(B9666))-FIND("~",SUBSTITUTE(UPPER(B9666),"X","~",LEN(UPPER(B9666))-LEN(SUBSTITUTE(UPPER(B9666),"X",""))))))),".")&gt;=5,"Wall",""),""),"")</f>
        <v/>
      </c>
      <c r="M9666" s="205" t="str" cm="1">
        <f t="array" ref="M9666">_xlfn.IFS(NOT(ISERROR(VLOOKUP(Table5[[#This Row],[Section]],TB_notTB,1,FALSE))),"No",LEFT(Table5[[#This Row],[Section]],3)="ETB","PLS",LEFT(Table5[[#This Row],[Section]],1)="7","PDB",NOT(ISBLANK(Table5[[#This Row],[Section]])),"No")</f>
        <v>No</v>
      </c>
    </row>
    <row r="9667" spans="1:13" x14ac:dyDescent="0.25">
      <c r="A9667" s="126" t="s">
        <v>3882</v>
      </c>
      <c r="B9667" s="126" t="s">
        <v>3883</v>
      </c>
      <c r="C9667" s="126" t="s">
        <v>75</v>
      </c>
      <c r="D9667" s="127">
        <v>1.63</v>
      </c>
      <c r="E9667" s="128">
        <v>546</v>
      </c>
      <c r="F9667" s="128">
        <v>364</v>
      </c>
      <c r="G9667" s="126" t="s">
        <v>13743</v>
      </c>
      <c r="H9667" s="126" t="s">
        <v>21092</v>
      </c>
      <c r="I9667" s="126" t="s">
        <v>21093</v>
      </c>
      <c r="J9667" s="126" t="s">
        <v>26241</v>
      </c>
      <c r="K9667" s="9">
        <f>_xlfn.IFNA(VLOOKUP(Table5[[#This Row],[Section]],SubSill_Tier,2,FALSE),0)</f>
        <v>0</v>
      </c>
      <c r="L9667" s="9" t="str">
        <f t="shared" si="160"/>
        <v/>
      </c>
      <c r="M9667" s="205" t="str" cm="1">
        <f t="array" ref="M9667">_xlfn.IFS(NOT(ISERROR(VLOOKUP(Table5[[#This Row],[Section]],TB_notTB,1,FALSE))),"No",LEFT(Table5[[#This Row],[Section]],3)="ETB","PLS",LEFT(Table5[[#This Row],[Section]],1)="7","PDB",NOT(ISBLANK(Table5[[#This Row],[Section]])),"No")</f>
        <v>No</v>
      </c>
    </row>
    <row r="9668" spans="1:13" x14ac:dyDescent="0.25">
      <c r="A9668" s="126" t="s">
        <v>27072</v>
      </c>
      <c r="B9668" s="126" t="s">
        <v>27073</v>
      </c>
      <c r="C9668" s="126" t="s">
        <v>75</v>
      </c>
      <c r="D9668" s="127">
        <v>0.84499999999999997</v>
      </c>
      <c r="E9668" s="128">
        <v>334</v>
      </c>
      <c r="F9668" s="128">
        <v>223</v>
      </c>
      <c r="G9668" s="126" t="s">
        <v>13806</v>
      </c>
      <c r="H9668" s="126" t="s">
        <v>21265</v>
      </c>
      <c r="I9668" s="126" t="s">
        <v>27185</v>
      </c>
      <c r="J9668" s="126" t="s">
        <v>26241</v>
      </c>
      <c r="K9668" s="9">
        <f>_xlfn.IFNA(VLOOKUP(Table5[[#This Row],[Section]],SubSill_Tier,2,FALSE),0)</f>
        <v>0</v>
      </c>
      <c r="L9668" s="9" t="str">
        <f t="shared" si="160"/>
        <v/>
      </c>
      <c r="M9668" s="205" t="str" cm="1">
        <f t="array" ref="M9668">_xlfn.IFS(NOT(ISERROR(VLOOKUP(Table5[[#This Row],[Section]],TB_notTB,1,FALSE))),"No",LEFT(Table5[[#This Row],[Section]],3)="ETB","PLS",LEFT(Table5[[#This Row],[Section]],1)="7","PDB",NOT(ISBLANK(Table5[[#This Row],[Section]])),"No")</f>
        <v>No</v>
      </c>
    </row>
    <row r="9669" spans="1:13" x14ac:dyDescent="0.25">
      <c r="A9669" s="126" t="s">
        <v>27074</v>
      </c>
      <c r="B9669" s="126" t="s">
        <v>27075</v>
      </c>
      <c r="C9669" s="126" t="s">
        <v>75</v>
      </c>
      <c r="D9669" s="127">
        <v>0.26200000000000001</v>
      </c>
      <c r="E9669" s="128">
        <v>101</v>
      </c>
      <c r="F9669" s="128">
        <v>100</v>
      </c>
      <c r="G9669" s="126" t="s">
        <v>13806</v>
      </c>
      <c r="H9669" s="126" t="s">
        <v>21265</v>
      </c>
      <c r="I9669" s="126" t="s">
        <v>27185</v>
      </c>
      <c r="J9669" s="126" t="s">
        <v>26241</v>
      </c>
      <c r="K9669" s="9">
        <f>_xlfn.IFNA(VLOOKUP(Table5[[#This Row],[Section]],SubSill_Tier,2,FALSE),0)</f>
        <v>0</v>
      </c>
      <c r="L9669" s="9" t="str">
        <f t="shared" si="160"/>
        <v/>
      </c>
      <c r="M9669" s="205" t="str" cm="1">
        <f t="array" ref="M9669">_xlfn.IFS(NOT(ISERROR(VLOOKUP(Table5[[#This Row],[Section]],TB_notTB,1,FALSE))),"No",LEFT(Table5[[#This Row],[Section]],3)="ETB","PLS",LEFT(Table5[[#This Row],[Section]],1)="7","PDB",NOT(ISBLANK(Table5[[#This Row],[Section]])),"No")</f>
        <v>No</v>
      </c>
    </row>
    <row r="9670" spans="1:13" x14ac:dyDescent="0.25">
      <c r="A9670" s="126" t="s">
        <v>27076</v>
      </c>
      <c r="B9670" s="126" t="s">
        <v>27077</v>
      </c>
      <c r="C9670" s="126" t="s">
        <v>98</v>
      </c>
      <c r="D9670" s="127">
        <v>1.276</v>
      </c>
      <c r="E9670" s="128">
        <v>277</v>
      </c>
      <c r="F9670" s="128">
        <v>185</v>
      </c>
      <c r="G9670" s="126" t="s">
        <v>21540</v>
      </c>
      <c r="H9670" s="126" t="s">
        <v>21541</v>
      </c>
      <c r="I9670" s="126" t="s">
        <v>28385</v>
      </c>
      <c r="J9670" s="126" t="s">
        <v>26386</v>
      </c>
      <c r="K9670" s="9">
        <f>_xlfn.IFNA(VLOOKUP(Table5[[#This Row],[Section]],SubSill_Tier,2,FALSE),0)</f>
        <v>0</v>
      </c>
      <c r="L9670" s="9" t="str">
        <f t="shared" si="160"/>
        <v/>
      </c>
      <c r="M9670" s="205" t="str" cm="1">
        <f t="array" ref="M9670">_xlfn.IFS(NOT(ISERROR(VLOOKUP(Table5[[#This Row],[Section]],TB_notTB,1,FALSE))),"No",LEFT(Table5[[#This Row],[Section]],3)="ETB","PLS",LEFT(Table5[[#This Row],[Section]],1)="7","PDB",NOT(ISBLANK(Table5[[#This Row],[Section]])),"No")</f>
        <v>No</v>
      </c>
    </row>
    <row r="9671" spans="1:13" x14ac:dyDescent="0.25">
      <c r="A9671" s="126" t="s">
        <v>27078</v>
      </c>
      <c r="B9671" s="126" t="s">
        <v>27079</v>
      </c>
      <c r="C9671" s="126" t="s">
        <v>98</v>
      </c>
      <c r="D9671" s="127">
        <v>1.0780000000000001</v>
      </c>
      <c r="E9671" s="128">
        <v>280</v>
      </c>
      <c r="F9671" s="128">
        <v>187</v>
      </c>
      <c r="G9671" s="126" t="s">
        <v>21540</v>
      </c>
      <c r="H9671" s="126" t="s">
        <v>21541</v>
      </c>
      <c r="I9671" s="126" t="s">
        <v>28385</v>
      </c>
      <c r="J9671" s="126" t="s">
        <v>26386</v>
      </c>
      <c r="K9671" s="9">
        <f>_xlfn.IFNA(VLOOKUP(Table5[[#This Row],[Section]],SubSill_Tier,2,FALSE),0)</f>
        <v>0</v>
      </c>
      <c r="L9671" s="9" t="str">
        <f t="shared" si="160"/>
        <v/>
      </c>
      <c r="M9671" s="205" t="str" cm="1">
        <f t="array" ref="M9671">_xlfn.IFS(NOT(ISERROR(VLOOKUP(Table5[[#This Row],[Section]],TB_notTB,1,FALSE))),"No",LEFT(Table5[[#This Row],[Section]],3)="ETB","PLS",LEFT(Table5[[#This Row],[Section]],1)="7","PDB",NOT(ISBLANK(Table5[[#This Row],[Section]])),"No")</f>
        <v>No</v>
      </c>
    </row>
    <row r="9672" spans="1:13" x14ac:dyDescent="0.25">
      <c r="A9672" s="126" t="s">
        <v>27080</v>
      </c>
      <c r="B9672" s="126" t="s">
        <v>27081</v>
      </c>
      <c r="C9672" s="126" t="s">
        <v>75</v>
      </c>
      <c r="D9672" s="127">
        <v>2.12</v>
      </c>
      <c r="E9672" s="128">
        <v>538</v>
      </c>
      <c r="F9672" s="128">
        <v>359</v>
      </c>
      <c r="G9672" s="126" t="s">
        <v>21286</v>
      </c>
      <c r="H9672" s="126" t="s">
        <v>21287</v>
      </c>
      <c r="I9672" s="126" t="s">
        <v>21288</v>
      </c>
      <c r="J9672" s="126" t="s">
        <v>26241</v>
      </c>
      <c r="K9672" s="9">
        <f>_xlfn.IFNA(VLOOKUP(Table5[[#This Row],[Section]],SubSill_Tier,2,FALSE),0)</f>
        <v>0</v>
      </c>
      <c r="L9672" s="9" t="str">
        <f t="shared" si="160"/>
        <v/>
      </c>
      <c r="M9672" s="205" t="str" cm="1">
        <f t="array" ref="M9672">_xlfn.IFS(NOT(ISERROR(VLOOKUP(Table5[[#This Row],[Section]],TB_notTB,1,FALSE))),"No",LEFT(Table5[[#This Row],[Section]],3)="ETB","PLS",LEFT(Table5[[#This Row],[Section]],1)="7","PDB",NOT(ISBLANK(Table5[[#This Row],[Section]])),"No")</f>
        <v>No</v>
      </c>
    </row>
    <row r="9673" spans="1:13" x14ac:dyDescent="0.25">
      <c r="A9673" s="126" t="s">
        <v>27082</v>
      </c>
      <c r="B9673" s="126" t="s">
        <v>27083</v>
      </c>
      <c r="C9673" s="126" t="s">
        <v>75</v>
      </c>
      <c r="D9673" s="127">
        <v>2.3140000000000001</v>
      </c>
      <c r="E9673" s="128">
        <v>586</v>
      </c>
      <c r="F9673" s="128">
        <v>391</v>
      </c>
      <c r="G9673" s="126" t="s">
        <v>21286</v>
      </c>
      <c r="H9673" s="126" t="s">
        <v>21287</v>
      </c>
      <c r="I9673" s="126" t="s">
        <v>21288</v>
      </c>
      <c r="J9673" s="126" t="s">
        <v>26241</v>
      </c>
      <c r="K9673" s="9">
        <f>_xlfn.IFNA(VLOOKUP(Table5[[#This Row],[Section]],SubSill_Tier,2,FALSE),0)</f>
        <v>0</v>
      </c>
      <c r="L9673" s="9" t="str">
        <f t="shared" si="160"/>
        <v/>
      </c>
      <c r="M9673" s="205" t="str" cm="1">
        <f t="array" ref="M9673">_xlfn.IFS(NOT(ISERROR(VLOOKUP(Table5[[#This Row],[Section]],TB_notTB,1,FALSE))),"No",LEFT(Table5[[#This Row],[Section]],3)="ETB","PLS",LEFT(Table5[[#This Row],[Section]],1)="7","PDB",NOT(ISBLANK(Table5[[#This Row],[Section]])),"No")</f>
        <v>No</v>
      </c>
    </row>
    <row r="9674" spans="1:13" x14ac:dyDescent="0.25">
      <c r="A9674" s="126" t="s">
        <v>27084</v>
      </c>
      <c r="B9674" s="126" t="s">
        <v>27085</v>
      </c>
      <c r="C9674" s="126" t="s">
        <v>75</v>
      </c>
      <c r="D9674" s="127">
        <v>2.6629999999999998</v>
      </c>
      <c r="E9674" s="128">
        <v>690</v>
      </c>
      <c r="F9674" s="128">
        <v>460</v>
      </c>
      <c r="G9674" s="126" t="s">
        <v>21286</v>
      </c>
      <c r="H9674" s="126" t="s">
        <v>21287</v>
      </c>
      <c r="I9674" s="126" t="s">
        <v>21288</v>
      </c>
      <c r="J9674" s="126" t="s">
        <v>26241</v>
      </c>
      <c r="K9674" s="9">
        <f>_xlfn.IFNA(VLOOKUP(Table5[[#This Row],[Section]],SubSill_Tier,2,FALSE),0)</f>
        <v>0</v>
      </c>
      <c r="L9674" s="9" t="str">
        <f t="shared" si="160"/>
        <v/>
      </c>
      <c r="M9674" s="205" t="str" cm="1">
        <f t="array" ref="M9674">_xlfn.IFS(NOT(ISERROR(VLOOKUP(Table5[[#This Row],[Section]],TB_notTB,1,FALSE))),"No",LEFT(Table5[[#This Row],[Section]],3)="ETB","PLS",LEFT(Table5[[#This Row],[Section]],1)="7","PDB",NOT(ISBLANK(Table5[[#This Row],[Section]])),"No")</f>
        <v>No</v>
      </c>
    </row>
    <row r="9675" spans="1:13" x14ac:dyDescent="0.25">
      <c r="A9675" s="126" t="s">
        <v>27086</v>
      </c>
      <c r="B9675" s="126" t="s">
        <v>27087</v>
      </c>
      <c r="C9675" s="126" t="s">
        <v>75</v>
      </c>
      <c r="D9675" s="127">
        <v>2.7040000000000002</v>
      </c>
      <c r="E9675" s="128">
        <v>693</v>
      </c>
      <c r="F9675" s="128">
        <v>462</v>
      </c>
      <c r="G9675" s="126" t="s">
        <v>21286</v>
      </c>
      <c r="H9675" s="126" t="s">
        <v>21287</v>
      </c>
      <c r="I9675" s="126" t="s">
        <v>21288</v>
      </c>
      <c r="J9675" s="126" t="s">
        <v>26241</v>
      </c>
      <c r="K9675" s="9">
        <f>_xlfn.IFNA(VLOOKUP(Table5[[#This Row],[Section]],SubSill_Tier,2,FALSE),0)</f>
        <v>0</v>
      </c>
      <c r="L9675" s="9" t="str">
        <f t="shared" si="160"/>
        <v/>
      </c>
      <c r="M9675" s="205" t="str" cm="1">
        <f t="array" ref="M9675">_xlfn.IFS(NOT(ISERROR(VLOOKUP(Table5[[#This Row],[Section]],TB_notTB,1,FALSE))),"No",LEFT(Table5[[#This Row],[Section]],3)="ETB","PLS",LEFT(Table5[[#This Row],[Section]],1)="7","PDB",NOT(ISBLANK(Table5[[#This Row],[Section]])),"No")</f>
        <v>No</v>
      </c>
    </row>
    <row r="9676" spans="1:13" x14ac:dyDescent="0.25">
      <c r="A9676" s="126" t="s">
        <v>27088</v>
      </c>
      <c r="B9676" s="126" t="s">
        <v>27089</v>
      </c>
      <c r="C9676" s="126" t="s">
        <v>75</v>
      </c>
      <c r="D9676" s="127">
        <v>1.476</v>
      </c>
      <c r="E9676" s="128">
        <v>386</v>
      </c>
      <c r="F9676" s="128">
        <v>258</v>
      </c>
      <c r="G9676" s="126" t="s">
        <v>21286</v>
      </c>
      <c r="H9676" s="126" t="s">
        <v>21287</v>
      </c>
      <c r="I9676" s="126" t="s">
        <v>21288</v>
      </c>
      <c r="J9676" s="126" t="s">
        <v>26241</v>
      </c>
      <c r="K9676" s="9">
        <f>_xlfn.IFNA(VLOOKUP(Table5[[#This Row],[Section]],SubSill_Tier,2,FALSE),0)</f>
        <v>0</v>
      </c>
      <c r="L9676" s="9" t="str">
        <f t="shared" si="160"/>
        <v/>
      </c>
      <c r="M9676" s="205" t="str" cm="1">
        <f t="array" ref="M9676">_xlfn.IFS(NOT(ISERROR(VLOOKUP(Table5[[#This Row],[Section]],TB_notTB,1,FALSE))),"No",LEFT(Table5[[#This Row],[Section]],3)="ETB","PLS",LEFT(Table5[[#This Row],[Section]],1)="7","PDB",NOT(ISBLANK(Table5[[#This Row],[Section]])),"No")</f>
        <v>No</v>
      </c>
    </row>
    <row r="9677" spans="1:13" x14ac:dyDescent="0.25">
      <c r="A9677" s="126" t="s">
        <v>3884</v>
      </c>
      <c r="B9677" s="126" t="s">
        <v>3885</v>
      </c>
      <c r="C9677" s="126" t="s">
        <v>75</v>
      </c>
      <c r="D9677" s="127">
        <v>0.26300000000000001</v>
      </c>
      <c r="E9677" s="128">
        <v>117</v>
      </c>
      <c r="F9677" s="128">
        <v>100</v>
      </c>
      <c r="G9677" s="126" t="s">
        <v>13743</v>
      </c>
      <c r="H9677" s="126" t="s">
        <v>21092</v>
      </c>
      <c r="I9677" s="126" t="s">
        <v>21093</v>
      </c>
      <c r="J9677" s="126" t="s">
        <v>26241</v>
      </c>
      <c r="K9677" s="9">
        <f>_xlfn.IFNA(VLOOKUP(Table5[[#This Row],[Section]],SubSill_Tier,2,FALSE),0)</f>
        <v>0</v>
      </c>
      <c r="L9677" s="9" t="str">
        <f t="shared" si="160"/>
        <v/>
      </c>
      <c r="M9677" s="205" t="str" cm="1">
        <f t="array" ref="M9677">_xlfn.IFS(NOT(ISERROR(VLOOKUP(Table5[[#This Row],[Section]],TB_notTB,1,FALSE))),"No",LEFT(Table5[[#This Row],[Section]],3)="ETB","PLS",LEFT(Table5[[#This Row],[Section]],1)="7","PDB",NOT(ISBLANK(Table5[[#This Row],[Section]])),"No")</f>
        <v>No</v>
      </c>
    </row>
    <row r="9678" spans="1:13" x14ac:dyDescent="0.25">
      <c r="A9678" s="126" t="s">
        <v>27090</v>
      </c>
      <c r="B9678" s="126" t="s">
        <v>27091</v>
      </c>
      <c r="C9678" s="126" t="s">
        <v>75</v>
      </c>
      <c r="D9678" s="127">
        <v>0.45100000000000001</v>
      </c>
      <c r="E9678" s="128">
        <v>155</v>
      </c>
      <c r="F9678" s="128">
        <v>104</v>
      </c>
      <c r="G9678" s="126" t="s">
        <v>21286</v>
      </c>
      <c r="H9678" s="126" t="s">
        <v>21287</v>
      </c>
      <c r="I9678" s="126" t="s">
        <v>21288</v>
      </c>
      <c r="J9678" s="126" t="s">
        <v>26241</v>
      </c>
      <c r="K9678" s="9">
        <f>_xlfn.IFNA(VLOOKUP(Table5[[#This Row],[Section]],SubSill_Tier,2,FALSE),0)</f>
        <v>0</v>
      </c>
      <c r="L9678" s="9" t="str">
        <f t="shared" si="160"/>
        <v/>
      </c>
      <c r="M9678" s="205" t="str" cm="1">
        <f t="array" ref="M9678">_xlfn.IFS(NOT(ISERROR(VLOOKUP(Table5[[#This Row],[Section]],TB_notTB,1,FALSE))),"No",LEFT(Table5[[#This Row],[Section]],3)="ETB","PLS",LEFT(Table5[[#This Row],[Section]],1)="7","PDB",NOT(ISBLANK(Table5[[#This Row],[Section]])),"No")</f>
        <v>No</v>
      </c>
    </row>
    <row r="9679" spans="1:13" x14ac:dyDescent="0.25">
      <c r="A9679" s="126" t="s">
        <v>27092</v>
      </c>
      <c r="B9679" s="126" t="s">
        <v>27093</v>
      </c>
      <c r="C9679" s="126" t="s">
        <v>75</v>
      </c>
      <c r="D9679" s="127">
        <v>0.57599999999999996</v>
      </c>
      <c r="E9679" s="128">
        <v>196</v>
      </c>
      <c r="F9679" s="128">
        <v>131</v>
      </c>
      <c r="G9679" s="126" t="s">
        <v>21286</v>
      </c>
      <c r="H9679" s="126" t="s">
        <v>21287</v>
      </c>
      <c r="I9679" s="126" t="s">
        <v>21288</v>
      </c>
      <c r="J9679" s="126" t="s">
        <v>26241</v>
      </c>
      <c r="K9679" s="9">
        <f>_xlfn.IFNA(VLOOKUP(Table5[[#This Row],[Section]],SubSill_Tier,2,FALSE),0)</f>
        <v>0</v>
      </c>
      <c r="L9679" s="9" t="str">
        <f t="shared" si="160"/>
        <v/>
      </c>
      <c r="M9679" s="205" t="str" cm="1">
        <f t="array" ref="M9679">_xlfn.IFS(NOT(ISERROR(VLOOKUP(Table5[[#This Row],[Section]],TB_notTB,1,FALSE))),"No",LEFT(Table5[[#This Row],[Section]],3)="ETB","PLS",LEFT(Table5[[#This Row],[Section]],1)="7","PDB",NOT(ISBLANK(Table5[[#This Row],[Section]])),"No")</f>
        <v>No</v>
      </c>
    </row>
    <row r="9680" spans="1:13" x14ac:dyDescent="0.25">
      <c r="A9680" s="126" t="s">
        <v>27094</v>
      </c>
      <c r="B9680" s="126" t="s">
        <v>27095</v>
      </c>
      <c r="C9680" s="126" t="s">
        <v>75</v>
      </c>
      <c r="D9680" s="127">
        <v>1.8879999999999999</v>
      </c>
      <c r="E9680" s="128">
        <v>569</v>
      </c>
      <c r="F9680" s="128">
        <v>380</v>
      </c>
      <c r="G9680" s="126" t="s">
        <v>13812</v>
      </c>
      <c r="H9680" s="126" t="s">
        <v>21284</v>
      </c>
      <c r="I9680" s="126" t="s">
        <v>28229</v>
      </c>
      <c r="J9680" s="126" t="s">
        <v>26241</v>
      </c>
      <c r="K9680" s="9">
        <f>_xlfn.IFNA(VLOOKUP(Table5[[#This Row],[Section]],SubSill_Tier,2,FALSE),0)</f>
        <v>0</v>
      </c>
      <c r="L9680" s="9" t="str">
        <f t="shared" si="160"/>
        <v/>
      </c>
      <c r="M9680" s="205" t="str" cm="1">
        <f t="array" ref="M9680">_xlfn.IFS(NOT(ISERROR(VLOOKUP(Table5[[#This Row],[Section]],TB_notTB,1,FALSE))),"No",LEFT(Table5[[#This Row],[Section]],3)="ETB","PLS",LEFT(Table5[[#This Row],[Section]],1)="7","PDB",NOT(ISBLANK(Table5[[#This Row],[Section]])),"No")</f>
        <v>No</v>
      </c>
    </row>
    <row r="9681" spans="1:13" x14ac:dyDescent="0.25">
      <c r="A9681" s="126" t="s">
        <v>3886</v>
      </c>
      <c r="B9681" s="126" t="s">
        <v>3887</v>
      </c>
      <c r="C9681" s="126" t="s">
        <v>75</v>
      </c>
      <c r="D9681" s="127">
        <v>0.48699999999999999</v>
      </c>
      <c r="E9681" s="128">
        <v>171</v>
      </c>
      <c r="F9681" s="128">
        <v>100</v>
      </c>
      <c r="G9681" s="126" t="s">
        <v>13743</v>
      </c>
      <c r="H9681" s="126" t="s">
        <v>21092</v>
      </c>
      <c r="I9681" s="126" t="s">
        <v>21093</v>
      </c>
      <c r="J9681" s="126" t="s">
        <v>26241</v>
      </c>
      <c r="K9681" s="9">
        <f>_xlfn.IFNA(VLOOKUP(Table5[[#This Row],[Section]],SubSill_Tier,2,FALSE),0)</f>
        <v>0</v>
      </c>
      <c r="L9681" s="9" t="str">
        <f t="shared" si="160"/>
        <v/>
      </c>
      <c r="M9681" s="205" t="str" cm="1">
        <f t="array" ref="M9681">_xlfn.IFS(NOT(ISERROR(VLOOKUP(Table5[[#This Row],[Section]],TB_notTB,1,FALSE))),"No",LEFT(Table5[[#This Row],[Section]],3)="ETB","PLS",LEFT(Table5[[#This Row],[Section]],1)="7","PDB",NOT(ISBLANK(Table5[[#This Row],[Section]])),"No")</f>
        <v>No</v>
      </c>
    </row>
    <row r="9682" spans="1:13" x14ac:dyDescent="0.25">
      <c r="A9682" s="126" t="s">
        <v>27096</v>
      </c>
      <c r="B9682" s="126" t="s">
        <v>27097</v>
      </c>
      <c r="C9682" s="126" t="s">
        <v>75</v>
      </c>
      <c r="D9682" s="127">
        <v>0.91800000000000004</v>
      </c>
      <c r="E9682" s="128">
        <v>213</v>
      </c>
      <c r="F9682" s="128">
        <v>142</v>
      </c>
      <c r="G9682" s="126" t="s">
        <v>21342</v>
      </c>
      <c r="H9682" s="126" t="s">
        <v>21343</v>
      </c>
      <c r="I9682" s="126" t="s">
        <v>21344</v>
      </c>
      <c r="J9682" s="126" t="s">
        <v>26362</v>
      </c>
      <c r="K9682" s="9">
        <f>_xlfn.IFNA(VLOOKUP(Table5[[#This Row],[Section]],SubSill_Tier,2,FALSE),0)</f>
        <v>0</v>
      </c>
      <c r="L9682" s="9" t="str">
        <f t="shared" si="160"/>
        <v/>
      </c>
      <c r="M9682" s="205" t="str" cm="1">
        <f t="array" ref="M9682">_xlfn.IFS(NOT(ISERROR(VLOOKUP(Table5[[#This Row],[Section]],TB_notTB,1,FALSE))),"No",LEFT(Table5[[#This Row],[Section]],3)="ETB","PLS",LEFT(Table5[[#This Row],[Section]],1)="7","PDB",NOT(ISBLANK(Table5[[#This Row],[Section]])),"No")</f>
        <v>No</v>
      </c>
    </row>
    <row r="9683" spans="1:13" x14ac:dyDescent="0.25">
      <c r="A9683" s="126" t="s">
        <v>27282</v>
      </c>
      <c r="B9683" s="126" t="s">
        <v>28386</v>
      </c>
      <c r="C9683" s="126" t="s">
        <v>75</v>
      </c>
      <c r="D9683" s="127">
        <v>13.933</v>
      </c>
      <c r="E9683" s="128">
        <v>303</v>
      </c>
      <c r="F9683" s="128">
        <v>303</v>
      </c>
      <c r="G9683" s="126" t="s">
        <v>13715</v>
      </c>
      <c r="H9683" s="126" t="s">
        <v>20123</v>
      </c>
      <c r="I9683" s="126" t="s">
        <v>21058</v>
      </c>
      <c r="J9683" s="126" t="s">
        <v>26248</v>
      </c>
      <c r="K9683" s="9">
        <f>_xlfn.IFNA(VLOOKUP(Table5[[#This Row],[Section]],SubSill_Tier,2,FALSE),0)</f>
        <v>0</v>
      </c>
      <c r="L9683" s="9" t="str">
        <f t="shared" si="160"/>
        <v/>
      </c>
      <c r="M9683" s="205" t="str" cm="1">
        <f t="array" ref="M9683">_xlfn.IFS(NOT(ISERROR(VLOOKUP(Table5[[#This Row],[Section]],TB_notTB,1,FALSE))),"No",LEFT(Table5[[#This Row],[Section]],3)="ETB","PLS",LEFT(Table5[[#This Row],[Section]],1)="7","PDB",NOT(ISBLANK(Table5[[#This Row],[Section]])),"No")</f>
        <v>No</v>
      </c>
    </row>
    <row r="9684" spans="1:13" x14ac:dyDescent="0.25">
      <c r="A9684" s="126" t="s">
        <v>3888</v>
      </c>
      <c r="B9684" s="126" t="s">
        <v>3889</v>
      </c>
      <c r="C9684" s="126" t="s">
        <v>75</v>
      </c>
      <c r="D9684" s="127">
        <v>0.66500000000000004</v>
      </c>
      <c r="E9684" s="128">
        <v>226</v>
      </c>
      <c r="F9684" s="128">
        <v>100</v>
      </c>
      <c r="G9684" s="126" t="s">
        <v>13743</v>
      </c>
      <c r="H9684" s="126" t="s">
        <v>21092</v>
      </c>
      <c r="I9684" s="126" t="s">
        <v>21093</v>
      </c>
      <c r="J9684" s="126" t="s">
        <v>26241</v>
      </c>
      <c r="K9684" s="9">
        <f>_xlfn.IFNA(VLOOKUP(Table5[[#This Row],[Section]],SubSill_Tier,2,FALSE),0)</f>
        <v>0</v>
      </c>
      <c r="L9684" s="9" t="str">
        <f t="shared" si="160"/>
        <v/>
      </c>
      <c r="M9684" s="205" t="str" cm="1">
        <f t="array" ref="M9684">_xlfn.IFS(NOT(ISERROR(VLOOKUP(Table5[[#This Row],[Section]],TB_notTB,1,FALSE))),"No",LEFT(Table5[[#This Row],[Section]],3)="ETB","PLS",LEFT(Table5[[#This Row],[Section]],1)="7","PDB",NOT(ISBLANK(Table5[[#This Row],[Section]])),"No")</f>
        <v>No</v>
      </c>
    </row>
    <row r="9685" spans="1:13" x14ac:dyDescent="0.25">
      <c r="A9685" s="126" t="s">
        <v>3890</v>
      </c>
      <c r="B9685" s="126" t="s">
        <v>3891</v>
      </c>
      <c r="C9685" s="126" t="s">
        <v>75</v>
      </c>
      <c r="D9685" s="127">
        <v>1.915</v>
      </c>
      <c r="E9685" s="128">
        <v>393</v>
      </c>
      <c r="F9685" s="128">
        <v>160</v>
      </c>
      <c r="G9685" s="126" t="s">
        <v>19309</v>
      </c>
      <c r="H9685" s="126" t="s">
        <v>21130</v>
      </c>
      <c r="I9685" s="126" t="s">
        <v>27832</v>
      </c>
      <c r="J9685" s="126" t="s">
        <v>26241</v>
      </c>
      <c r="K9685" s="9">
        <f>_xlfn.IFNA(VLOOKUP(Table5[[#This Row],[Section]],SubSill_Tier,2,FALSE),0)</f>
        <v>0</v>
      </c>
      <c r="L9685" s="9" t="str">
        <f t="shared" si="160"/>
        <v/>
      </c>
      <c r="M9685" s="205" t="str" cm="1">
        <f t="array" ref="M9685">_xlfn.IFS(NOT(ISERROR(VLOOKUP(Table5[[#This Row],[Section]],TB_notTB,1,FALSE))),"No",LEFT(Table5[[#This Row],[Section]],3)="ETB","PLS",LEFT(Table5[[#This Row],[Section]],1)="7","PDB",NOT(ISBLANK(Table5[[#This Row],[Section]])),"No")</f>
        <v>No</v>
      </c>
    </row>
    <row r="9686" spans="1:13" x14ac:dyDescent="0.25">
      <c r="A9686" s="126" t="s">
        <v>27283</v>
      </c>
      <c r="B9686" s="126" t="s">
        <v>27284</v>
      </c>
      <c r="C9686" s="126" t="s">
        <v>75</v>
      </c>
      <c r="D9686" s="127">
        <v>0.34599999999999997</v>
      </c>
      <c r="E9686" s="128">
        <v>134</v>
      </c>
      <c r="F9686" s="128">
        <v>100</v>
      </c>
      <c r="G9686" s="126" t="s">
        <v>15670</v>
      </c>
      <c r="H9686" s="126" t="s">
        <v>21159</v>
      </c>
      <c r="I9686" s="126" t="s">
        <v>22103</v>
      </c>
      <c r="J9686" s="126" t="s">
        <v>26278</v>
      </c>
      <c r="K9686" s="9">
        <f>_xlfn.IFNA(VLOOKUP(Table5[[#This Row],[Section]],SubSill_Tier,2,FALSE),0)</f>
        <v>0</v>
      </c>
      <c r="L9686" s="9" t="str">
        <f t="shared" si="160"/>
        <v/>
      </c>
      <c r="M9686" s="205" t="str" cm="1">
        <f t="array" ref="M9686">_xlfn.IFS(NOT(ISERROR(VLOOKUP(Table5[[#This Row],[Section]],TB_notTB,1,FALSE))),"No",LEFT(Table5[[#This Row],[Section]],3)="ETB","PLS",LEFT(Table5[[#This Row],[Section]],1)="7","PDB",NOT(ISBLANK(Table5[[#This Row],[Section]])),"No")</f>
        <v>No</v>
      </c>
    </row>
    <row r="9687" spans="1:13" x14ac:dyDescent="0.25">
      <c r="A9687" s="126" t="s">
        <v>27285</v>
      </c>
      <c r="B9687" s="126" t="s">
        <v>27286</v>
      </c>
      <c r="C9687" s="126" t="s">
        <v>75</v>
      </c>
      <c r="D9687" s="127">
        <v>1.825</v>
      </c>
      <c r="E9687" s="128">
        <v>506</v>
      </c>
      <c r="F9687" s="128">
        <v>337</v>
      </c>
      <c r="G9687" s="126" t="s">
        <v>15670</v>
      </c>
      <c r="H9687" s="126" t="s">
        <v>21159</v>
      </c>
      <c r="I9687" s="126" t="s">
        <v>22103</v>
      </c>
      <c r="J9687" s="126" t="s">
        <v>26278</v>
      </c>
      <c r="K9687" s="9">
        <f>_xlfn.IFNA(VLOOKUP(Table5[[#This Row],[Section]],SubSill_Tier,2,FALSE),0)</f>
        <v>0</v>
      </c>
      <c r="L9687" s="9" t="str">
        <f t="shared" si="160"/>
        <v/>
      </c>
      <c r="M9687" s="205" t="str" cm="1">
        <f t="array" ref="M9687">_xlfn.IFS(NOT(ISERROR(VLOOKUP(Table5[[#This Row],[Section]],TB_notTB,1,FALSE))),"No",LEFT(Table5[[#This Row],[Section]],3)="ETB","PLS",LEFT(Table5[[#This Row],[Section]],1)="7","PDB",NOT(ISBLANK(Table5[[#This Row],[Section]])),"No")</f>
        <v>No</v>
      </c>
    </row>
    <row r="9688" spans="1:13" x14ac:dyDescent="0.25">
      <c r="A9688" s="126" t="s">
        <v>27287</v>
      </c>
      <c r="B9688" s="126" t="s">
        <v>27288</v>
      </c>
      <c r="C9688" s="126" t="s">
        <v>75</v>
      </c>
      <c r="D9688" s="127">
        <v>1.254</v>
      </c>
      <c r="E9688" s="128">
        <v>352</v>
      </c>
      <c r="F9688" s="128">
        <v>236</v>
      </c>
      <c r="G9688" s="126" t="s">
        <v>14948</v>
      </c>
      <c r="H9688" s="126" t="s">
        <v>20257</v>
      </c>
      <c r="I9688" s="126" t="s">
        <v>22563</v>
      </c>
      <c r="J9688" s="126" t="s">
        <v>26288</v>
      </c>
      <c r="K9688" s="9">
        <f>_xlfn.IFNA(VLOOKUP(Table5[[#This Row],[Section]],SubSill_Tier,2,FALSE),0)</f>
        <v>0</v>
      </c>
      <c r="L9688" s="9" t="str">
        <f t="shared" si="160"/>
        <v/>
      </c>
      <c r="M9688" s="205" t="str" cm="1">
        <f t="array" ref="M9688">_xlfn.IFS(NOT(ISERROR(VLOOKUP(Table5[[#This Row],[Section]],TB_notTB,1,FALSE))),"No",LEFT(Table5[[#This Row],[Section]],3)="ETB","PLS",LEFT(Table5[[#This Row],[Section]],1)="7","PDB",NOT(ISBLANK(Table5[[#This Row],[Section]])),"No")</f>
        <v>No</v>
      </c>
    </row>
    <row r="9689" spans="1:13" x14ac:dyDescent="0.25">
      <c r="A9689" s="126" t="s">
        <v>27289</v>
      </c>
      <c r="B9689" s="126" t="s">
        <v>27290</v>
      </c>
      <c r="C9689" s="126" t="s">
        <v>98</v>
      </c>
      <c r="D9689" s="127">
        <v>0.54900000000000004</v>
      </c>
      <c r="E9689" s="128">
        <v>198</v>
      </c>
      <c r="F9689" s="128">
        <v>144</v>
      </c>
      <c r="G9689" s="126" t="s">
        <v>21329</v>
      </c>
      <c r="H9689" s="126" t="s">
        <v>20405</v>
      </c>
      <c r="I9689" s="126" t="s">
        <v>21330</v>
      </c>
      <c r="J9689" s="126" t="s">
        <v>26314</v>
      </c>
      <c r="K9689" s="9">
        <f>_xlfn.IFNA(VLOOKUP(Table5[[#This Row],[Section]],SubSill_Tier,2,FALSE),0)</f>
        <v>0</v>
      </c>
      <c r="L9689" s="9" t="str">
        <f t="shared" si="160"/>
        <v/>
      </c>
      <c r="M9689" s="205" t="str" cm="1">
        <f t="array" ref="M9689">_xlfn.IFS(NOT(ISERROR(VLOOKUP(Table5[[#This Row],[Section]],TB_notTB,1,FALSE))),"No",LEFT(Table5[[#This Row],[Section]],3)="ETB","PLS",LEFT(Table5[[#This Row],[Section]],1)="7","PDB",NOT(ISBLANK(Table5[[#This Row],[Section]])),"No")</f>
        <v>No</v>
      </c>
    </row>
    <row r="9690" spans="1:13" x14ac:dyDescent="0.25">
      <c r="A9690" s="126" t="s">
        <v>3892</v>
      </c>
      <c r="B9690" s="126" t="s">
        <v>3893</v>
      </c>
      <c r="C9690" s="126" t="s">
        <v>75</v>
      </c>
      <c r="D9690" s="127">
        <v>5.0830000000000002</v>
      </c>
      <c r="E9690" s="128">
        <v>682</v>
      </c>
      <c r="F9690" s="128">
        <v>496</v>
      </c>
      <c r="G9690" s="126" t="s">
        <v>19350</v>
      </c>
      <c r="H9690" s="126" t="s">
        <v>21120</v>
      </c>
      <c r="I9690" s="126" t="s">
        <v>27823</v>
      </c>
      <c r="J9690" s="126" t="s">
        <v>26245</v>
      </c>
      <c r="K9690" s="9">
        <f>_xlfn.IFNA(VLOOKUP(Table5[[#This Row],[Section]],SubSill_Tier,2,FALSE),0)</f>
        <v>0</v>
      </c>
      <c r="L9690" s="9" t="str">
        <f t="shared" si="160"/>
        <v/>
      </c>
      <c r="M9690" s="205" t="str" cm="1">
        <f t="array" ref="M9690">_xlfn.IFS(NOT(ISERROR(VLOOKUP(Table5[[#This Row],[Section]],TB_notTB,1,FALSE))),"No",LEFT(Table5[[#This Row],[Section]],3)="ETB","PLS",LEFT(Table5[[#This Row],[Section]],1)="7","PDB",NOT(ISBLANK(Table5[[#This Row],[Section]])),"No")</f>
        <v>No</v>
      </c>
    </row>
    <row r="9691" spans="1:13" x14ac:dyDescent="0.25">
      <c r="A9691" s="126" t="s">
        <v>27291</v>
      </c>
      <c r="B9691" s="126" t="s">
        <v>27292</v>
      </c>
      <c r="C9691" s="126" t="s">
        <v>98</v>
      </c>
      <c r="D9691" s="127">
        <v>0.45800000000000002</v>
      </c>
      <c r="E9691" s="128">
        <v>172</v>
      </c>
      <c r="F9691" s="128">
        <v>115</v>
      </c>
      <c r="G9691" s="126" t="s">
        <v>21247</v>
      </c>
      <c r="H9691" s="126" t="s">
        <v>21248</v>
      </c>
      <c r="I9691" s="126" t="s">
        <v>21249</v>
      </c>
      <c r="J9691" s="126" t="s">
        <v>26247</v>
      </c>
      <c r="K9691" s="9">
        <f>_xlfn.IFNA(VLOOKUP(Table5[[#This Row],[Section]],SubSill_Tier,2,FALSE),0)</f>
        <v>0</v>
      </c>
      <c r="L9691" s="9" t="str">
        <f t="shared" si="160"/>
        <v/>
      </c>
      <c r="M9691" s="205" t="str" cm="1">
        <f t="array" ref="M9691">_xlfn.IFS(NOT(ISERROR(VLOOKUP(Table5[[#This Row],[Section]],TB_notTB,1,FALSE))),"No",LEFT(Table5[[#This Row],[Section]],3)="ETB","PLS",LEFT(Table5[[#This Row],[Section]],1)="7","PDB",NOT(ISBLANK(Table5[[#This Row],[Section]])),"No")</f>
        <v>No</v>
      </c>
    </row>
    <row r="9692" spans="1:13" x14ac:dyDescent="0.25">
      <c r="A9692" s="126" t="s">
        <v>27293</v>
      </c>
      <c r="B9692" s="126" t="s">
        <v>27294</v>
      </c>
      <c r="C9692" s="126" t="s">
        <v>98</v>
      </c>
      <c r="D9692" s="127">
        <v>0.622</v>
      </c>
      <c r="E9692" s="128">
        <v>224</v>
      </c>
      <c r="F9692" s="128">
        <v>224</v>
      </c>
      <c r="G9692" s="126" t="s">
        <v>21247</v>
      </c>
      <c r="H9692" s="126" t="s">
        <v>21248</v>
      </c>
      <c r="I9692" s="126" t="s">
        <v>21249</v>
      </c>
      <c r="J9692" s="126" t="s">
        <v>26247</v>
      </c>
      <c r="K9692" s="9">
        <f>_xlfn.IFNA(VLOOKUP(Table5[[#This Row],[Section]],SubSill_Tier,2,FALSE),0)</f>
        <v>0</v>
      </c>
      <c r="L9692" s="9" t="str">
        <f t="shared" si="160"/>
        <v/>
      </c>
      <c r="M9692" s="205" t="str" cm="1">
        <f t="array" ref="M9692">_xlfn.IFS(NOT(ISERROR(VLOOKUP(Table5[[#This Row],[Section]],TB_notTB,1,FALSE))),"No",LEFT(Table5[[#This Row],[Section]],3)="ETB","PLS",LEFT(Table5[[#This Row],[Section]],1)="7","PDB",NOT(ISBLANK(Table5[[#This Row],[Section]])),"No")</f>
        <v>No</v>
      </c>
    </row>
    <row r="9693" spans="1:13" x14ac:dyDescent="0.25">
      <c r="A9693" s="126" t="s">
        <v>27295</v>
      </c>
      <c r="B9693" s="126" t="s">
        <v>27296</v>
      </c>
      <c r="C9693" s="126" t="s">
        <v>98</v>
      </c>
      <c r="D9693" s="127">
        <v>4.0439999999999996</v>
      </c>
      <c r="E9693" s="128">
        <v>754</v>
      </c>
      <c r="F9693" s="128">
        <v>594</v>
      </c>
      <c r="G9693" s="126" t="s">
        <v>26835</v>
      </c>
      <c r="H9693" s="126" t="s">
        <v>26836</v>
      </c>
      <c r="I9693" s="126" t="s">
        <v>26837</v>
      </c>
      <c r="J9693" s="126" t="s">
        <v>26348</v>
      </c>
      <c r="K9693" s="9">
        <f>_xlfn.IFNA(VLOOKUP(Table5[[#This Row],[Section]],SubSill_Tier,2,FALSE),0)</f>
        <v>0</v>
      </c>
      <c r="L9693" s="9" t="str">
        <f t="shared" si="160"/>
        <v/>
      </c>
      <c r="M9693" s="205" t="str" cm="1">
        <f t="array" ref="M9693">_xlfn.IFS(NOT(ISERROR(VLOOKUP(Table5[[#This Row],[Section]],TB_notTB,1,FALSE))),"No",LEFT(Table5[[#This Row],[Section]],3)="ETB","PLS",LEFT(Table5[[#This Row],[Section]],1)="7","PDB",NOT(ISBLANK(Table5[[#This Row],[Section]])),"No")</f>
        <v>No</v>
      </c>
    </row>
    <row r="9694" spans="1:13" x14ac:dyDescent="0.25">
      <c r="A9694" s="126" t="s">
        <v>27297</v>
      </c>
      <c r="B9694" s="126" t="s">
        <v>27298</v>
      </c>
      <c r="C9694" s="126" t="s">
        <v>75</v>
      </c>
      <c r="D9694" s="127">
        <v>5.18</v>
      </c>
      <c r="E9694" s="128">
        <v>548</v>
      </c>
      <c r="F9694" s="128">
        <v>548</v>
      </c>
      <c r="G9694" s="126" t="s">
        <v>21342</v>
      </c>
      <c r="H9694" s="126" t="s">
        <v>21343</v>
      </c>
      <c r="I9694" s="126" t="s">
        <v>21344</v>
      </c>
      <c r="J9694" s="126" t="s">
        <v>26245</v>
      </c>
      <c r="K9694" s="9">
        <f>_xlfn.IFNA(VLOOKUP(Table5[[#This Row],[Section]],SubSill_Tier,2,FALSE),0)</f>
        <v>0</v>
      </c>
      <c r="L9694" s="9" t="str">
        <f t="shared" si="160"/>
        <v/>
      </c>
      <c r="M9694" s="205" t="str" cm="1">
        <f t="array" ref="M9694">_xlfn.IFS(NOT(ISERROR(VLOOKUP(Table5[[#This Row],[Section]],TB_notTB,1,FALSE))),"No",LEFT(Table5[[#This Row],[Section]],3)="ETB","PLS",LEFT(Table5[[#This Row],[Section]],1)="7","PDB",NOT(ISBLANK(Table5[[#This Row],[Section]])),"No")</f>
        <v>No</v>
      </c>
    </row>
    <row r="9695" spans="1:13" x14ac:dyDescent="0.25">
      <c r="A9695" s="126" t="s">
        <v>27299</v>
      </c>
      <c r="B9695" s="126" t="s">
        <v>27300</v>
      </c>
      <c r="C9695" s="126" t="s">
        <v>75</v>
      </c>
      <c r="D9695" s="127">
        <v>2.681</v>
      </c>
      <c r="E9695" s="128">
        <v>340</v>
      </c>
      <c r="F9695" s="128">
        <v>340</v>
      </c>
      <c r="G9695" s="126" t="s">
        <v>13716</v>
      </c>
      <c r="H9695" s="126" t="s">
        <v>21094</v>
      </c>
      <c r="I9695" s="126" t="s">
        <v>21095</v>
      </c>
      <c r="J9695" s="126" t="s">
        <v>26245</v>
      </c>
      <c r="K9695" s="9">
        <f>_xlfn.IFNA(VLOOKUP(Table5[[#This Row],[Section]],SubSill_Tier,2,FALSE),0)</f>
        <v>0</v>
      </c>
      <c r="L9695" s="9" t="str">
        <f t="shared" si="160"/>
        <v>Wall</v>
      </c>
      <c r="M9695" s="205" t="str" cm="1">
        <f t="array" ref="M9695">_xlfn.IFS(NOT(ISERROR(VLOOKUP(Table5[[#This Row],[Section]],TB_notTB,1,FALSE))),"No",LEFT(Table5[[#This Row],[Section]],3)="ETB","PLS",LEFT(Table5[[#This Row],[Section]],1)="7","PDB",NOT(ISBLANK(Table5[[#This Row],[Section]])),"No")</f>
        <v>No</v>
      </c>
    </row>
    <row r="9696" spans="1:13" x14ac:dyDescent="0.25">
      <c r="A9696" s="126" t="s">
        <v>27301</v>
      </c>
      <c r="B9696" s="126" t="s">
        <v>27457</v>
      </c>
      <c r="C9696" s="126" t="s">
        <v>75</v>
      </c>
      <c r="D9696" s="127">
        <v>0.60399999999999998</v>
      </c>
      <c r="E9696" s="128">
        <v>185</v>
      </c>
      <c r="F9696" s="128">
        <v>185</v>
      </c>
      <c r="G9696" s="126" t="s">
        <v>14979</v>
      </c>
      <c r="H9696" s="126" t="s">
        <v>21162</v>
      </c>
      <c r="I9696" s="126" t="s">
        <v>22110</v>
      </c>
      <c r="J9696" s="126" t="s">
        <v>26278</v>
      </c>
      <c r="K9696" s="9">
        <f>_xlfn.IFNA(VLOOKUP(Table5[[#This Row],[Section]],SubSill_Tier,2,FALSE),0)</f>
        <v>0</v>
      </c>
      <c r="L9696" s="9" t="str">
        <f t="shared" si="160"/>
        <v/>
      </c>
      <c r="M9696" s="205" t="str" cm="1">
        <f t="array" ref="M9696">_xlfn.IFS(NOT(ISERROR(VLOOKUP(Table5[[#This Row],[Section]],TB_notTB,1,FALSE))),"No",LEFT(Table5[[#This Row],[Section]],3)="ETB","PLS",LEFT(Table5[[#This Row],[Section]],1)="7","PDB",NOT(ISBLANK(Table5[[#This Row],[Section]])),"No")</f>
        <v>No</v>
      </c>
    </row>
    <row r="9697" spans="1:13" x14ac:dyDescent="0.25">
      <c r="A9697" s="126" t="s">
        <v>27302</v>
      </c>
      <c r="B9697" s="126" t="s">
        <v>27303</v>
      </c>
      <c r="C9697" s="126" t="s">
        <v>98</v>
      </c>
      <c r="D9697" s="127">
        <v>0.35899999999999999</v>
      </c>
      <c r="E9697" s="128">
        <v>158</v>
      </c>
      <c r="F9697" s="128">
        <v>106</v>
      </c>
      <c r="G9697" s="126" t="s">
        <v>13925</v>
      </c>
      <c r="H9697" s="126" t="s">
        <v>20671</v>
      </c>
      <c r="I9697" s="126" t="s">
        <v>26480</v>
      </c>
      <c r="J9697" s="126" t="s">
        <v>26353</v>
      </c>
      <c r="K9697" s="9">
        <f>_xlfn.IFNA(VLOOKUP(Table5[[#This Row],[Section]],SubSill_Tier,2,FALSE),0)</f>
        <v>0</v>
      </c>
      <c r="L9697" s="9" t="str">
        <f t="shared" si="160"/>
        <v/>
      </c>
      <c r="M9697" s="205" t="str" cm="1">
        <f t="array" ref="M9697">_xlfn.IFS(NOT(ISERROR(VLOOKUP(Table5[[#This Row],[Section]],TB_notTB,1,FALSE))),"No",LEFT(Table5[[#This Row],[Section]],3)="ETB","PLS",LEFT(Table5[[#This Row],[Section]],1)="7","PDB",NOT(ISBLANK(Table5[[#This Row],[Section]])),"No")</f>
        <v>No</v>
      </c>
    </row>
    <row r="9698" spans="1:13" x14ac:dyDescent="0.25">
      <c r="A9698" s="126" t="s">
        <v>27304</v>
      </c>
      <c r="B9698" s="126" t="s">
        <v>27305</v>
      </c>
      <c r="C9698" s="126" t="s">
        <v>75</v>
      </c>
      <c r="D9698" s="127">
        <v>0.34499999999999997</v>
      </c>
      <c r="E9698" s="128">
        <v>165</v>
      </c>
      <c r="F9698" s="128">
        <v>110</v>
      </c>
      <c r="G9698" s="126" t="s">
        <v>13806</v>
      </c>
      <c r="H9698" s="126" t="s">
        <v>21265</v>
      </c>
      <c r="I9698" s="126" t="s">
        <v>27185</v>
      </c>
      <c r="J9698" s="126" t="s">
        <v>26241</v>
      </c>
      <c r="K9698" s="9">
        <f>_xlfn.IFNA(VLOOKUP(Table5[[#This Row],[Section]],SubSill_Tier,2,FALSE),0)</f>
        <v>0</v>
      </c>
      <c r="L9698" s="9" t="str">
        <f t="shared" si="160"/>
        <v/>
      </c>
      <c r="M9698" s="205" t="str" cm="1">
        <f t="array" ref="M9698">_xlfn.IFS(NOT(ISERROR(VLOOKUP(Table5[[#This Row],[Section]],TB_notTB,1,FALSE))),"No",LEFT(Table5[[#This Row],[Section]],3)="ETB","PLS",LEFT(Table5[[#This Row],[Section]],1)="7","PDB",NOT(ISBLANK(Table5[[#This Row],[Section]])),"No")</f>
        <v>No</v>
      </c>
    </row>
    <row r="9699" spans="1:13" x14ac:dyDescent="0.25">
      <c r="A9699" s="126" t="s">
        <v>27306</v>
      </c>
      <c r="B9699" s="126" t="s">
        <v>27307</v>
      </c>
      <c r="C9699" s="126" t="s">
        <v>98</v>
      </c>
      <c r="D9699" s="127">
        <v>2.1909999999999998</v>
      </c>
      <c r="E9699" s="128">
        <v>226</v>
      </c>
      <c r="F9699" s="128">
        <v>226</v>
      </c>
      <c r="G9699" s="126" t="s">
        <v>13731</v>
      </c>
      <c r="H9699" s="126" t="s">
        <v>21911</v>
      </c>
      <c r="I9699" s="126" t="s">
        <v>21747</v>
      </c>
      <c r="J9699" s="126" t="s">
        <v>26233</v>
      </c>
      <c r="K9699" s="9">
        <f>_xlfn.IFNA(VLOOKUP(Table5[[#This Row],[Section]],SubSill_Tier,2,FALSE),0)</f>
        <v>0</v>
      </c>
      <c r="L9699" s="9" t="str">
        <f t="shared" si="160"/>
        <v/>
      </c>
      <c r="M9699" s="205" t="str" cm="1">
        <f t="array" ref="M9699">_xlfn.IFS(NOT(ISERROR(VLOOKUP(Table5[[#This Row],[Section]],TB_notTB,1,FALSE))),"No",LEFT(Table5[[#This Row],[Section]],3)="ETB","PLS",LEFT(Table5[[#This Row],[Section]],1)="7","PDB",NOT(ISBLANK(Table5[[#This Row],[Section]])),"No")</f>
        <v>No</v>
      </c>
    </row>
    <row r="9700" spans="1:13" x14ac:dyDescent="0.25">
      <c r="A9700" s="126" t="s">
        <v>27308</v>
      </c>
      <c r="B9700" s="126" t="s">
        <v>28387</v>
      </c>
      <c r="C9700" s="126" t="s">
        <v>75</v>
      </c>
      <c r="D9700" s="127">
        <v>1.052</v>
      </c>
      <c r="E9700" s="128">
        <v>249</v>
      </c>
      <c r="F9700" s="128">
        <v>249</v>
      </c>
      <c r="G9700" s="126" t="s">
        <v>13725</v>
      </c>
      <c r="H9700" s="126" t="s">
        <v>20134</v>
      </c>
      <c r="I9700" s="126" t="s">
        <v>20135</v>
      </c>
      <c r="J9700" s="126" t="s">
        <v>26235</v>
      </c>
      <c r="K9700" s="9">
        <f>_xlfn.IFNA(VLOOKUP(Table5[[#This Row],[Section]],SubSill_Tier,2,FALSE),0)</f>
        <v>0</v>
      </c>
      <c r="L9700" s="9" t="str">
        <f t="shared" si="160"/>
        <v/>
      </c>
      <c r="M9700" s="205" t="str" cm="1">
        <f t="array" ref="M9700">_xlfn.IFS(NOT(ISERROR(VLOOKUP(Table5[[#This Row],[Section]],TB_notTB,1,FALSE))),"No",LEFT(Table5[[#This Row],[Section]],3)="ETB","PLS",LEFT(Table5[[#This Row],[Section]],1)="7","PDB",NOT(ISBLANK(Table5[[#This Row],[Section]])),"No")</f>
        <v>No</v>
      </c>
    </row>
    <row r="9701" spans="1:13" x14ac:dyDescent="0.25">
      <c r="A9701" s="126" t="s">
        <v>27309</v>
      </c>
      <c r="B9701" s="126" t="s">
        <v>27310</v>
      </c>
      <c r="C9701" s="126" t="s">
        <v>98</v>
      </c>
      <c r="D9701" s="127">
        <v>0.88100000000000001</v>
      </c>
      <c r="E9701" s="128">
        <v>332</v>
      </c>
      <c r="F9701" s="128">
        <v>222</v>
      </c>
      <c r="G9701" s="126" t="s">
        <v>14632</v>
      </c>
      <c r="H9701" s="126" t="s">
        <v>20673</v>
      </c>
      <c r="I9701" s="126" t="s">
        <v>21357</v>
      </c>
      <c r="J9701" s="126" t="s">
        <v>26353</v>
      </c>
      <c r="K9701" s="9">
        <f>_xlfn.IFNA(VLOOKUP(Table5[[#This Row],[Section]],SubSill_Tier,2,FALSE),0)</f>
        <v>0</v>
      </c>
      <c r="L9701" s="9" t="str">
        <f t="shared" si="160"/>
        <v/>
      </c>
      <c r="M9701" s="205" t="str" cm="1">
        <f t="array" ref="M9701">_xlfn.IFS(NOT(ISERROR(VLOOKUP(Table5[[#This Row],[Section]],TB_notTB,1,FALSE))),"No",LEFT(Table5[[#This Row],[Section]],3)="ETB","PLS",LEFT(Table5[[#This Row],[Section]],1)="7","PDB",NOT(ISBLANK(Table5[[#This Row],[Section]])),"No")</f>
        <v>No</v>
      </c>
    </row>
    <row r="9702" spans="1:13" x14ac:dyDescent="0.25">
      <c r="A9702" s="126" t="s">
        <v>27311</v>
      </c>
      <c r="B9702" s="126" t="s">
        <v>27312</v>
      </c>
      <c r="C9702" s="126" t="s">
        <v>98</v>
      </c>
      <c r="D9702" s="127">
        <v>0.32700000000000001</v>
      </c>
      <c r="E9702" s="128">
        <v>119</v>
      </c>
      <c r="F9702" s="128">
        <v>100</v>
      </c>
      <c r="G9702" s="126" t="s">
        <v>14632</v>
      </c>
      <c r="H9702" s="126" t="s">
        <v>20673</v>
      </c>
      <c r="I9702" s="126" t="s">
        <v>21357</v>
      </c>
      <c r="J9702" s="126" t="s">
        <v>26353</v>
      </c>
      <c r="K9702" s="9">
        <f>_xlfn.IFNA(VLOOKUP(Table5[[#This Row],[Section]],SubSill_Tier,2,FALSE),0)</f>
        <v>0</v>
      </c>
      <c r="L9702" s="9" t="str">
        <f t="shared" si="160"/>
        <v/>
      </c>
      <c r="M9702" s="205" t="str" cm="1">
        <f t="array" ref="M9702">_xlfn.IFS(NOT(ISERROR(VLOOKUP(Table5[[#This Row],[Section]],TB_notTB,1,FALSE))),"No",LEFT(Table5[[#This Row],[Section]],3)="ETB","PLS",LEFT(Table5[[#This Row],[Section]],1)="7","PDB",NOT(ISBLANK(Table5[[#This Row],[Section]])),"No")</f>
        <v>No</v>
      </c>
    </row>
    <row r="9703" spans="1:13" x14ac:dyDescent="0.25">
      <c r="A9703" s="126" t="s">
        <v>27313</v>
      </c>
      <c r="B9703" s="126" t="s">
        <v>27314</v>
      </c>
      <c r="C9703" s="126" t="s">
        <v>75</v>
      </c>
      <c r="D9703" s="127">
        <v>0.51300000000000001</v>
      </c>
      <c r="E9703" s="128">
        <v>269</v>
      </c>
      <c r="F9703" s="128">
        <v>180</v>
      </c>
      <c r="G9703" s="126" t="s">
        <v>14948</v>
      </c>
      <c r="H9703" s="126" t="s">
        <v>20257</v>
      </c>
      <c r="I9703" s="126" t="s">
        <v>22563</v>
      </c>
      <c r="J9703" s="126" t="s">
        <v>26288</v>
      </c>
      <c r="K9703" s="9">
        <f>_xlfn.IFNA(VLOOKUP(Table5[[#This Row],[Section]],SubSill_Tier,2,FALSE),0)</f>
        <v>0</v>
      </c>
      <c r="L9703" s="9" t="str">
        <f t="shared" si="160"/>
        <v/>
      </c>
      <c r="M9703" s="205" t="str" cm="1">
        <f t="array" ref="M9703">_xlfn.IFS(NOT(ISERROR(VLOOKUP(Table5[[#This Row],[Section]],TB_notTB,1,FALSE))),"No",LEFT(Table5[[#This Row],[Section]],3)="ETB","PLS",LEFT(Table5[[#This Row],[Section]],1)="7","PDB",NOT(ISBLANK(Table5[[#This Row],[Section]])),"No")</f>
        <v>No</v>
      </c>
    </row>
    <row r="9704" spans="1:13" x14ac:dyDescent="0.25">
      <c r="A9704" s="126" t="s">
        <v>27315</v>
      </c>
      <c r="B9704" s="126" t="s">
        <v>28388</v>
      </c>
      <c r="C9704" s="126" t="s">
        <v>75</v>
      </c>
      <c r="D9704" s="127">
        <v>1.913</v>
      </c>
      <c r="E9704" s="128">
        <v>190</v>
      </c>
      <c r="F9704" s="128">
        <v>190</v>
      </c>
      <c r="G9704" s="126" t="s">
        <v>13717</v>
      </c>
      <c r="H9704" s="126" t="s">
        <v>20125</v>
      </c>
      <c r="I9704" s="126" t="s">
        <v>20126</v>
      </c>
      <c r="J9704" s="126" t="s">
        <v>26235</v>
      </c>
      <c r="K9704" s="9">
        <f>_xlfn.IFNA(VLOOKUP(Table5[[#This Row],[Section]],SubSill_Tier,2,FALSE),0)</f>
        <v>0</v>
      </c>
      <c r="L9704" s="9" t="str">
        <f t="shared" si="160"/>
        <v/>
      </c>
      <c r="M9704" s="205" t="str" cm="1">
        <f t="array" ref="M9704">_xlfn.IFS(NOT(ISERROR(VLOOKUP(Table5[[#This Row],[Section]],TB_notTB,1,FALSE))),"No",LEFT(Table5[[#This Row],[Section]],3)="ETB","PLS",LEFT(Table5[[#This Row],[Section]],1)="7","PDB",NOT(ISBLANK(Table5[[#This Row],[Section]])),"No")</f>
        <v>No</v>
      </c>
    </row>
    <row r="9705" spans="1:13" x14ac:dyDescent="0.25">
      <c r="A9705" s="126" t="s">
        <v>27316</v>
      </c>
      <c r="B9705" s="126" t="s">
        <v>29155</v>
      </c>
      <c r="C9705" s="126" t="s">
        <v>98</v>
      </c>
      <c r="D9705" s="127">
        <v>4.2830000000000004</v>
      </c>
      <c r="E9705" s="128">
        <v>408</v>
      </c>
      <c r="F9705" s="128">
        <v>397</v>
      </c>
      <c r="G9705" s="126" t="s">
        <v>13731</v>
      </c>
      <c r="H9705" s="126" t="s">
        <v>21911</v>
      </c>
      <c r="I9705" s="126" t="s">
        <v>21747</v>
      </c>
      <c r="J9705" s="126" t="s">
        <v>26237</v>
      </c>
      <c r="K9705" s="9">
        <f>_xlfn.IFNA(VLOOKUP(Table5[[#This Row],[Section]],SubSill_Tier,2,FALSE),0)</f>
        <v>0</v>
      </c>
      <c r="L9705" s="9" t="str">
        <f t="shared" si="160"/>
        <v/>
      </c>
      <c r="M9705" s="205" t="str" cm="1">
        <f t="array" ref="M9705">_xlfn.IFS(NOT(ISERROR(VLOOKUP(Table5[[#This Row],[Section]],TB_notTB,1,FALSE))),"No",LEFT(Table5[[#This Row],[Section]],3)="ETB","PLS",LEFT(Table5[[#This Row],[Section]],1)="7","PDB",NOT(ISBLANK(Table5[[#This Row],[Section]])),"No")</f>
        <v>No</v>
      </c>
    </row>
    <row r="9706" spans="1:13" x14ac:dyDescent="0.25">
      <c r="A9706" s="126" t="s">
        <v>27317</v>
      </c>
      <c r="B9706" s="126" t="s">
        <v>29156</v>
      </c>
      <c r="C9706" s="126" t="s">
        <v>98</v>
      </c>
      <c r="D9706" s="127">
        <v>2.16</v>
      </c>
      <c r="E9706" s="128">
        <v>228</v>
      </c>
      <c r="F9706" s="128">
        <v>228</v>
      </c>
      <c r="G9706" s="126" t="s">
        <v>13731</v>
      </c>
      <c r="H9706" s="126" t="s">
        <v>21911</v>
      </c>
      <c r="I9706" s="126" t="s">
        <v>21747</v>
      </c>
      <c r="J9706" s="126" t="s">
        <v>26233</v>
      </c>
      <c r="K9706" s="9">
        <f>_xlfn.IFNA(VLOOKUP(Table5[[#This Row],[Section]],SubSill_Tier,2,FALSE),0)</f>
        <v>0</v>
      </c>
      <c r="L9706" s="9" t="str">
        <f t="shared" si="160"/>
        <v/>
      </c>
      <c r="M9706" s="205" t="str" cm="1">
        <f t="array" ref="M9706">_xlfn.IFS(NOT(ISERROR(VLOOKUP(Table5[[#This Row],[Section]],TB_notTB,1,FALSE))),"No",LEFT(Table5[[#This Row],[Section]],3)="ETB","PLS",LEFT(Table5[[#This Row],[Section]],1)="7","PDB",NOT(ISBLANK(Table5[[#This Row],[Section]])),"No")</f>
        <v>No</v>
      </c>
    </row>
    <row r="9707" spans="1:13" x14ac:dyDescent="0.25">
      <c r="A9707" s="126" t="s">
        <v>27318</v>
      </c>
      <c r="B9707" s="126" t="s">
        <v>29157</v>
      </c>
      <c r="C9707" s="126" t="s">
        <v>98</v>
      </c>
      <c r="D9707" s="127">
        <v>0.54</v>
      </c>
      <c r="E9707" s="128">
        <v>169</v>
      </c>
      <c r="F9707" s="128">
        <v>113</v>
      </c>
      <c r="G9707" s="126" t="s">
        <v>29158</v>
      </c>
      <c r="H9707" s="126" t="s">
        <v>29159</v>
      </c>
      <c r="I9707" s="126" t="s">
        <v>29160</v>
      </c>
      <c r="J9707" s="126" t="s">
        <v>26314</v>
      </c>
      <c r="K9707" s="9">
        <f>_xlfn.IFNA(VLOOKUP(Table5[[#This Row],[Section]],SubSill_Tier,2,FALSE),0)</f>
        <v>0</v>
      </c>
      <c r="L9707" s="9" t="str">
        <f t="shared" si="160"/>
        <v/>
      </c>
      <c r="M9707" s="205" t="str" cm="1">
        <f t="array" ref="M9707">_xlfn.IFS(NOT(ISERROR(VLOOKUP(Table5[[#This Row],[Section]],TB_notTB,1,FALSE))),"No",LEFT(Table5[[#This Row],[Section]],3)="ETB","PLS",LEFT(Table5[[#This Row],[Section]],1)="7","PDB",NOT(ISBLANK(Table5[[#This Row],[Section]])),"No")</f>
        <v>No</v>
      </c>
    </row>
    <row r="9708" spans="1:13" x14ac:dyDescent="0.25">
      <c r="A9708" s="126" t="s">
        <v>27319</v>
      </c>
      <c r="B9708" s="126" t="s">
        <v>29161</v>
      </c>
      <c r="C9708" s="126" t="s">
        <v>98</v>
      </c>
      <c r="D9708" s="127">
        <v>0.498</v>
      </c>
      <c r="E9708" s="128">
        <v>168</v>
      </c>
      <c r="F9708" s="128">
        <v>112</v>
      </c>
      <c r="G9708" s="126" t="s">
        <v>29158</v>
      </c>
      <c r="H9708" s="126" t="s">
        <v>29159</v>
      </c>
      <c r="I9708" s="126" t="s">
        <v>29160</v>
      </c>
      <c r="J9708" s="126" t="s">
        <v>26314</v>
      </c>
      <c r="K9708" s="9">
        <f>_xlfn.IFNA(VLOOKUP(Table5[[#This Row],[Section]],SubSill_Tier,2,FALSE),0)</f>
        <v>0</v>
      </c>
      <c r="L9708" s="9" t="str">
        <f t="shared" si="160"/>
        <v/>
      </c>
      <c r="M9708" s="205" t="str" cm="1">
        <f t="array" ref="M9708">_xlfn.IFS(NOT(ISERROR(VLOOKUP(Table5[[#This Row],[Section]],TB_notTB,1,FALSE))),"No",LEFT(Table5[[#This Row],[Section]],3)="ETB","PLS",LEFT(Table5[[#This Row],[Section]],1)="7","PDB",NOT(ISBLANK(Table5[[#This Row],[Section]])),"No")</f>
        <v>No</v>
      </c>
    </row>
    <row r="9709" spans="1:13" x14ac:dyDescent="0.25">
      <c r="A9709" s="126" t="s">
        <v>9312</v>
      </c>
      <c r="B9709" s="126" t="s">
        <v>28389</v>
      </c>
      <c r="C9709" s="126" t="s">
        <v>75</v>
      </c>
      <c r="D9709" s="127">
        <v>7.5460000000000003</v>
      </c>
      <c r="E9709" s="128">
        <v>316</v>
      </c>
      <c r="F9709" s="128">
        <v>316</v>
      </c>
      <c r="G9709" s="126" t="s">
        <v>13715</v>
      </c>
      <c r="H9709" s="126" t="s">
        <v>20123</v>
      </c>
      <c r="I9709" s="126" t="s">
        <v>21058</v>
      </c>
      <c r="J9709" s="126" t="s">
        <v>26245</v>
      </c>
      <c r="K9709" s="9">
        <f>_xlfn.IFNA(VLOOKUP(Table5[[#This Row],[Section]],SubSill_Tier,2,FALSE),0)</f>
        <v>0</v>
      </c>
      <c r="L9709" s="9" t="str">
        <f t="shared" si="160"/>
        <v/>
      </c>
      <c r="M9709" s="205" t="str" cm="1">
        <f t="array" ref="M9709">_xlfn.IFS(NOT(ISERROR(VLOOKUP(Table5[[#This Row],[Section]],TB_notTB,1,FALSE))),"No",LEFT(Table5[[#This Row],[Section]],3)="ETB","PLS",LEFT(Table5[[#This Row],[Section]],1)="7","PDB",NOT(ISBLANK(Table5[[#This Row],[Section]])),"No")</f>
        <v>No</v>
      </c>
    </row>
    <row r="9710" spans="1:13" x14ac:dyDescent="0.25">
      <c r="A9710" s="126" t="s">
        <v>27320</v>
      </c>
      <c r="B9710" s="126" t="s">
        <v>27458</v>
      </c>
      <c r="C9710" s="126" t="s">
        <v>98</v>
      </c>
      <c r="D9710" s="127">
        <v>0.21299999999999999</v>
      </c>
      <c r="E9710" s="128">
        <v>111</v>
      </c>
      <c r="F9710" s="128">
        <v>111</v>
      </c>
      <c r="G9710" s="126" t="s">
        <v>13731</v>
      </c>
      <c r="H9710" s="126" t="s">
        <v>21911</v>
      </c>
      <c r="I9710" s="126" t="s">
        <v>21747</v>
      </c>
      <c r="J9710" s="126" t="s">
        <v>26233</v>
      </c>
      <c r="K9710" s="9">
        <f>_xlfn.IFNA(VLOOKUP(Table5[[#This Row],[Section]],SubSill_Tier,2,FALSE),0)</f>
        <v>0</v>
      </c>
      <c r="L9710" s="9" t="str">
        <f t="shared" si="160"/>
        <v/>
      </c>
      <c r="M9710" s="205" t="str" cm="1">
        <f t="array" ref="M9710">_xlfn.IFS(NOT(ISERROR(VLOOKUP(Table5[[#This Row],[Section]],TB_notTB,1,FALSE))),"No",LEFT(Table5[[#This Row],[Section]],3)="ETB","PLS",LEFT(Table5[[#This Row],[Section]],1)="7","PDB",NOT(ISBLANK(Table5[[#This Row],[Section]])),"No")</f>
        <v>No</v>
      </c>
    </row>
    <row r="9711" spans="1:13" x14ac:dyDescent="0.25">
      <c r="A9711" s="126" t="s">
        <v>27321</v>
      </c>
      <c r="B9711" s="126" t="s">
        <v>27459</v>
      </c>
      <c r="C9711" s="126" t="s">
        <v>75</v>
      </c>
      <c r="D9711" s="127">
        <v>0.38400000000000001</v>
      </c>
      <c r="E9711" s="128">
        <v>202</v>
      </c>
      <c r="F9711" s="128">
        <v>135</v>
      </c>
      <c r="G9711" s="126" t="s">
        <v>13721</v>
      </c>
      <c r="H9711" s="126" t="s">
        <v>21068</v>
      </c>
      <c r="I9711" s="126" t="s">
        <v>21069</v>
      </c>
      <c r="J9711" s="126" t="s">
        <v>26233</v>
      </c>
      <c r="K9711" s="9">
        <f>_xlfn.IFNA(VLOOKUP(Table5[[#This Row],[Section]],SubSill_Tier,2,FALSE),0)</f>
        <v>0</v>
      </c>
      <c r="L9711" s="9" t="str">
        <f t="shared" si="160"/>
        <v/>
      </c>
      <c r="M9711" s="205" t="str" cm="1">
        <f t="array" ref="M9711">_xlfn.IFS(NOT(ISERROR(VLOOKUP(Table5[[#This Row],[Section]],TB_notTB,1,FALSE))),"No",LEFT(Table5[[#This Row],[Section]],3)="ETB","PLS",LEFT(Table5[[#This Row],[Section]],1)="7","PDB",NOT(ISBLANK(Table5[[#This Row],[Section]])),"No")</f>
        <v>No</v>
      </c>
    </row>
    <row r="9712" spans="1:13" x14ac:dyDescent="0.25">
      <c r="A9712" s="126" t="s">
        <v>27323</v>
      </c>
      <c r="B9712" s="126" t="s">
        <v>27324</v>
      </c>
      <c r="C9712" s="126" t="s">
        <v>75</v>
      </c>
      <c r="D9712" s="127">
        <v>0.29599999999999999</v>
      </c>
      <c r="E9712" s="128">
        <v>143</v>
      </c>
      <c r="F9712" s="128">
        <v>143</v>
      </c>
      <c r="G9712" s="126" t="s">
        <v>13721</v>
      </c>
      <c r="H9712" s="126" t="s">
        <v>21068</v>
      </c>
      <c r="I9712" s="126" t="s">
        <v>21069</v>
      </c>
      <c r="J9712" s="126" t="s">
        <v>26233</v>
      </c>
      <c r="K9712" s="9">
        <f>_xlfn.IFNA(VLOOKUP(Table5[[#This Row],[Section]],SubSill_Tier,2,FALSE),0)</f>
        <v>0</v>
      </c>
      <c r="L9712" s="9" t="str">
        <f t="shared" si="160"/>
        <v/>
      </c>
      <c r="M9712" s="205" t="str" cm="1">
        <f t="array" ref="M9712">_xlfn.IFS(NOT(ISERROR(VLOOKUP(Table5[[#This Row],[Section]],TB_notTB,1,FALSE))),"No",LEFT(Table5[[#This Row],[Section]],3)="ETB","PLS",LEFT(Table5[[#This Row],[Section]],1)="7","PDB",NOT(ISBLANK(Table5[[#This Row],[Section]])),"No")</f>
        <v>No</v>
      </c>
    </row>
    <row r="9713" spans="1:13" x14ac:dyDescent="0.25">
      <c r="A9713" s="126" t="s">
        <v>27325</v>
      </c>
      <c r="B9713" s="126" t="s">
        <v>28390</v>
      </c>
      <c r="C9713" s="126" t="s">
        <v>75</v>
      </c>
      <c r="D9713" s="127">
        <v>0.432</v>
      </c>
      <c r="E9713" s="128">
        <v>120</v>
      </c>
      <c r="F9713" s="128">
        <v>120</v>
      </c>
      <c r="G9713" s="126" t="s">
        <v>13725</v>
      </c>
      <c r="H9713" s="126" t="s">
        <v>20134</v>
      </c>
      <c r="I9713" s="126" t="s">
        <v>20135</v>
      </c>
      <c r="J9713" s="126" t="s">
        <v>26235</v>
      </c>
      <c r="K9713" s="9">
        <f>_xlfn.IFNA(VLOOKUP(Table5[[#This Row],[Section]],SubSill_Tier,2,FALSE),0)</f>
        <v>0</v>
      </c>
      <c r="L9713" s="9" t="str">
        <f t="shared" si="160"/>
        <v/>
      </c>
      <c r="M9713" s="205" t="str" cm="1">
        <f t="array" ref="M9713">_xlfn.IFS(NOT(ISERROR(VLOOKUP(Table5[[#This Row],[Section]],TB_notTB,1,FALSE))),"No",LEFT(Table5[[#This Row],[Section]],3)="ETB","PLS",LEFT(Table5[[#This Row],[Section]],1)="7","PDB",NOT(ISBLANK(Table5[[#This Row],[Section]])),"No")</f>
        <v>No</v>
      </c>
    </row>
    <row r="9714" spans="1:13" x14ac:dyDescent="0.25">
      <c r="A9714" s="126" t="s">
        <v>27326</v>
      </c>
      <c r="B9714" s="126" t="s">
        <v>27327</v>
      </c>
      <c r="C9714" s="126" t="s">
        <v>75</v>
      </c>
      <c r="D9714" s="127">
        <v>5.1360000000000001</v>
      </c>
      <c r="E9714" s="128">
        <v>318</v>
      </c>
      <c r="F9714" s="128">
        <v>318</v>
      </c>
      <c r="G9714" s="126" t="s">
        <v>13740</v>
      </c>
      <c r="H9714" s="126" t="s">
        <v>20124</v>
      </c>
      <c r="I9714" s="126" t="s">
        <v>21059</v>
      </c>
      <c r="J9714" s="126" t="s">
        <v>26245</v>
      </c>
      <c r="K9714" s="9">
        <f>_xlfn.IFNA(VLOOKUP(Table5[[#This Row],[Section]],SubSill_Tier,2,FALSE),0)</f>
        <v>0</v>
      </c>
      <c r="L9714" s="9" t="str">
        <f t="shared" si="160"/>
        <v>Wall</v>
      </c>
      <c r="M9714" s="205" t="str" cm="1">
        <f t="array" ref="M9714">_xlfn.IFS(NOT(ISERROR(VLOOKUP(Table5[[#This Row],[Section]],TB_notTB,1,FALSE))),"No",LEFT(Table5[[#This Row],[Section]],3)="ETB","PLS",LEFT(Table5[[#This Row],[Section]],1)="7","PDB",NOT(ISBLANK(Table5[[#This Row],[Section]])),"No")</f>
        <v>No</v>
      </c>
    </row>
    <row r="9715" spans="1:13" x14ac:dyDescent="0.25">
      <c r="A9715" s="126" t="s">
        <v>27328</v>
      </c>
      <c r="B9715" s="126" t="s">
        <v>27329</v>
      </c>
      <c r="C9715" s="126" t="s">
        <v>75</v>
      </c>
      <c r="D9715" s="127">
        <v>0.24399999999999999</v>
      </c>
      <c r="E9715" s="128">
        <v>100</v>
      </c>
      <c r="F9715" s="128">
        <v>100</v>
      </c>
      <c r="G9715" s="126" t="s">
        <v>13717</v>
      </c>
      <c r="H9715" s="126" t="s">
        <v>20125</v>
      </c>
      <c r="I9715" s="126" t="s">
        <v>20126</v>
      </c>
      <c r="J9715" s="126" t="s">
        <v>26235</v>
      </c>
      <c r="K9715" s="9">
        <f>_xlfn.IFNA(VLOOKUP(Table5[[#This Row],[Section]],SubSill_Tier,2,FALSE),0)</f>
        <v>0</v>
      </c>
      <c r="L9715" s="9" t="str">
        <f t="shared" si="160"/>
        <v/>
      </c>
      <c r="M9715" s="205" t="str" cm="1">
        <f t="array" ref="M9715">_xlfn.IFS(NOT(ISERROR(VLOOKUP(Table5[[#This Row],[Section]],TB_notTB,1,FALSE))),"No",LEFT(Table5[[#This Row],[Section]],3)="ETB","PLS",LEFT(Table5[[#This Row],[Section]],1)="7","PDB",NOT(ISBLANK(Table5[[#This Row],[Section]])),"No")</f>
        <v>No</v>
      </c>
    </row>
    <row r="9716" spans="1:13" x14ac:dyDescent="0.25">
      <c r="A9716" s="126" t="s">
        <v>27330</v>
      </c>
      <c r="B9716" s="126" t="s">
        <v>27331</v>
      </c>
      <c r="C9716" s="126" t="s">
        <v>75</v>
      </c>
      <c r="D9716" s="127">
        <v>2.0099999999999998</v>
      </c>
      <c r="E9716" s="128">
        <v>239</v>
      </c>
      <c r="F9716" s="128">
        <v>239</v>
      </c>
      <c r="G9716" s="126" t="s">
        <v>13740</v>
      </c>
      <c r="H9716" s="126" t="s">
        <v>20124</v>
      </c>
      <c r="I9716" s="126" t="s">
        <v>21059</v>
      </c>
      <c r="J9716" s="126" t="s">
        <v>26235</v>
      </c>
      <c r="K9716" s="9">
        <f>_xlfn.IFNA(VLOOKUP(Table5[[#This Row],[Section]],SubSill_Tier,2,FALSE),0)</f>
        <v>0</v>
      </c>
      <c r="L9716" s="9" t="str">
        <f t="shared" si="160"/>
        <v/>
      </c>
      <c r="M9716" s="205" t="str" cm="1">
        <f t="array" ref="M9716">_xlfn.IFS(NOT(ISERROR(VLOOKUP(Table5[[#This Row],[Section]],TB_notTB,1,FALSE))),"No",LEFT(Table5[[#This Row],[Section]],3)="ETB","PLS",LEFT(Table5[[#This Row],[Section]],1)="7","PDB",NOT(ISBLANK(Table5[[#This Row],[Section]])),"No")</f>
        <v>No</v>
      </c>
    </row>
    <row r="9717" spans="1:13" x14ac:dyDescent="0.25">
      <c r="A9717" s="126" t="s">
        <v>27332</v>
      </c>
      <c r="B9717" s="126" t="s">
        <v>27333</v>
      </c>
      <c r="C9717" s="126" t="s">
        <v>75</v>
      </c>
      <c r="D9717" s="127">
        <v>0.34799999999999998</v>
      </c>
      <c r="E9717" s="128">
        <v>133</v>
      </c>
      <c r="F9717" s="128">
        <v>133</v>
      </c>
      <c r="G9717" s="126" t="s">
        <v>13731</v>
      </c>
      <c r="H9717" s="126" t="s">
        <v>21911</v>
      </c>
      <c r="I9717" s="126" t="s">
        <v>21747</v>
      </c>
      <c r="J9717" s="126" t="s">
        <v>26233</v>
      </c>
      <c r="K9717" s="9">
        <f>_xlfn.IFNA(VLOOKUP(Table5[[#This Row],[Section]],SubSill_Tier,2,FALSE),0)</f>
        <v>0</v>
      </c>
      <c r="L9717" s="9" t="str">
        <f t="shared" si="160"/>
        <v/>
      </c>
      <c r="M9717" s="205" t="str" cm="1">
        <f t="array" ref="M9717">_xlfn.IFS(NOT(ISERROR(VLOOKUP(Table5[[#This Row],[Section]],TB_notTB,1,FALSE))),"No",LEFT(Table5[[#This Row],[Section]],3)="ETB","PLS",LEFT(Table5[[#This Row],[Section]],1)="7","PDB",NOT(ISBLANK(Table5[[#This Row],[Section]])),"No")</f>
        <v>No</v>
      </c>
    </row>
    <row r="9718" spans="1:13" x14ac:dyDescent="0.25">
      <c r="A9718" s="126" t="s">
        <v>27334</v>
      </c>
      <c r="B9718" s="126" t="s">
        <v>27335</v>
      </c>
      <c r="C9718" s="126" t="s">
        <v>75</v>
      </c>
      <c r="D9718" s="127">
        <v>0.55100000000000005</v>
      </c>
      <c r="E9718" s="128">
        <v>148</v>
      </c>
      <c r="F9718" s="128">
        <v>148</v>
      </c>
      <c r="G9718" s="126" t="s">
        <v>13731</v>
      </c>
      <c r="H9718" s="126" t="s">
        <v>21911</v>
      </c>
      <c r="I9718" s="126" t="s">
        <v>21747</v>
      </c>
      <c r="J9718" s="126" t="s">
        <v>26233</v>
      </c>
      <c r="K9718" s="9">
        <f>_xlfn.IFNA(VLOOKUP(Table5[[#This Row],[Section]],SubSill_Tier,2,FALSE),0)</f>
        <v>0</v>
      </c>
      <c r="L9718" s="9" t="str">
        <f t="shared" si="160"/>
        <v/>
      </c>
      <c r="M9718" s="205" t="str" cm="1">
        <f t="array" ref="M9718">_xlfn.IFS(NOT(ISERROR(VLOOKUP(Table5[[#This Row],[Section]],TB_notTB,1,FALSE))),"No",LEFT(Table5[[#This Row],[Section]],3)="ETB","PLS",LEFT(Table5[[#This Row],[Section]],1)="7","PDB",NOT(ISBLANK(Table5[[#This Row],[Section]])),"No")</f>
        <v>No</v>
      </c>
    </row>
    <row r="9719" spans="1:13" x14ac:dyDescent="0.25">
      <c r="A9719" s="126" t="s">
        <v>27336</v>
      </c>
      <c r="B9719" s="126" t="s">
        <v>27337</v>
      </c>
      <c r="C9719" s="126" t="s">
        <v>75</v>
      </c>
      <c r="D9719" s="127">
        <v>0.25900000000000001</v>
      </c>
      <c r="E9719" s="128">
        <v>129</v>
      </c>
      <c r="F9719" s="128">
        <v>129</v>
      </c>
      <c r="G9719" s="126" t="s">
        <v>13731</v>
      </c>
      <c r="H9719" s="126" t="s">
        <v>21911</v>
      </c>
      <c r="I9719" s="126" t="s">
        <v>21747</v>
      </c>
      <c r="J9719" s="126" t="s">
        <v>26233</v>
      </c>
      <c r="K9719" s="9">
        <f>_xlfn.IFNA(VLOOKUP(Table5[[#This Row],[Section]],SubSill_Tier,2,FALSE),0)</f>
        <v>0</v>
      </c>
      <c r="L9719" s="9" t="str">
        <f t="shared" si="160"/>
        <v/>
      </c>
      <c r="M9719" s="205" t="str" cm="1">
        <f t="array" ref="M9719">_xlfn.IFS(NOT(ISERROR(VLOOKUP(Table5[[#This Row],[Section]],TB_notTB,1,FALSE))),"No",LEFT(Table5[[#This Row],[Section]],3)="ETB","PLS",LEFT(Table5[[#This Row],[Section]],1)="7","PDB",NOT(ISBLANK(Table5[[#This Row],[Section]])),"No")</f>
        <v>No</v>
      </c>
    </row>
    <row r="9720" spans="1:13" x14ac:dyDescent="0.25">
      <c r="A9720" s="126" t="s">
        <v>27338</v>
      </c>
      <c r="B9720" s="126" t="s">
        <v>7801</v>
      </c>
      <c r="C9720" s="126" t="s">
        <v>75</v>
      </c>
      <c r="D9720" s="127">
        <v>2.879</v>
      </c>
      <c r="E9720" s="128">
        <v>239</v>
      </c>
      <c r="F9720" s="128">
        <v>239</v>
      </c>
      <c r="G9720" s="126" t="s">
        <v>13740</v>
      </c>
      <c r="H9720" s="126" t="s">
        <v>20124</v>
      </c>
      <c r="I9720" s="126" t="s">
        <v>21059</v>
      </c>
      <c r="J9720" s="126" t="s">
        <v>26235</v>
      </c>
      <c r="K9720" s="9">
        <f>_xlfn.IFNA(VLOOKUP(Table5[[#This Row],[Section]],SubSill_Tier,2,FALSE),0)</f>
        <v>0</v>
      </c>
      <c r="L9720" s="9" t="str">
        <f t="shared" si="160"/>
        <v/>
      </c>
      <c r="M9720" s="205" t="str" cm="1">
        <f t="array" ref="M9720">_xlfn.IFS(NOT(ISERROR(VLOOKUP(Table5[[#This Row],[Section]],TB_notTB,1,FALSE))),"No",LEFT(Table5[[#This Row],[Section]],3)="ETB","PLS",LEFT(Table5[[#This Row],[Section]],1)="7","PDB",NOT(ISBLANK(Table5[[#This Row],[Section]])),"No")</f>
        <v>No</v>
      </c>
    </row>
    <row r="9721" spans="1:13" x14ac:dyDescent="0.25">
      <c r="A9721" s="126" t="s">
        <v>3894</v>
      </c>
      <c r="B9721" s="126" t="s">
        <v>17222</v>
      </c>
      <c r="C9721" s="126" t="s">
        <v>75</v>
      </c>
      <c r="D9721" s="127">
        <v>0.26400000000000001</v>
      </c>
      <c r="E9721" s="128">
        <v>138</v>
      </c>
      <c r="F9721" s="128">
        <v>100</v>
      </c>
      <c r="G9721" s="126" t="s">
        <v>13777</v>
      </c>
      <c r="H9721" s="126" t="s">
        <v>20236</v>
      </c>
      <c r="I9721" s="126" t="s">
        <v>20237</v>
      </c>
      <c r="J9721" s="126" t="s">
        <v>26279</v>
      </c>
      <c r="K9721" s="9">
        <f>_xlfn.IFNA(VLOOKUP(Table5[[#This Row],[Section]],SubSill_Tier,2,FALSE),0)</f>
        <v>0</v>
      </c>
      <c r="L9721" s="9" t="str">
        <f t="shared" si="160"/>
        <v/>
      </c>
      <c r="M9721" s="205" t="str" cm="1">
        <f t="array" ref="M9721">_xlfn.IFS(NOT(ISERROR(VLOOKUP(Table5[[#This Row],[Section]],TB_notTB,1,FALSE))),"No",LEFT(Table5[[#This Row],[Section]],3)="ETB","PLS",LEFT(Table5[[#This Row],[Section]],1)="7","PDB",NOT(ISBLANK(Table5[[#This Row],[Section]])),"No")</f>
        <v>No</v>
      </c>
    </row>
    <row r="9722" spans="1:13" x14ac:dyDescent="0.25">
      <c r="A9722" s="126" t="s">
        <v>27339</v>
      </c>
      <c r="B9722" s="126" t="s">
        <v>27322</v>
      </c>
      <c r="C9722" s="126" t="s">
        <v>75</v>
      </c>
      <c r="D9722" s="127">
        <v>0.69199999999999995</v>
      </c>
      <c r="E9722" s="128">
        <v>304</v>
      </c>
      <c r="F9722" s="128">
        <v>203</v>
      </c>
      <c r="G9722" s="126" t="s">
        <v>13721</v>
      </c>
      <c r="H9722" s="126" t="s">
        <v>21068</v>
      </c>
      <c r="I9722" s="126" t="s">
        <v>21069</v>
      </c>
      <c r="J9722" s="126" t="s">
        <v>26233</v>
      </c>
      <c r="K9722" s="9">
        <f>_xlfn.IFNA(VLOOKUP(Table5[[#This Row],[Section]],SubSill_Tier,2,FALSE),0)</f>
        <v>0</v>
      </c>
      <c r="L9722" s="9" t="str">
        <f t="shared" si="160"/>
        <v/>
      </c>
      <c r="M9722" s="205" t="str" cm="1">
        <f t="array" ref="M9722">_xlfn.IFS(NOT(ISERROR(VLOOKUP(Table5[[#This Row],[Section]],TB_notTB,1,FALSE))),"No",LEFT(Table5[[#This Row],[Section]],3)="ETB","PLS",LEFT(Table5[[#This Row],[Section]],1)="7","PDB",NOT(ISBLANK(Table5[[#This Row],[Section]])),"No")</f>
        <v>No</v>
      </c>
    </row>
    <row r="9723" spans="1:13" x14ac:dyDescent="0.25">
      <c r="A9723" s="126" t="s">
        <v>27340</v>
      </c>
      <c r="B9723" s="126" t="s">
        <v>27341</v>
      </c>
      <c r="C9723" s="126" t="s">
        <v>75</v>
      </c>
      <c r="D9723" s="127">
        <v>0.19600000000000001</v>
      </c>
      <c r="E9723" s="128">
        <v>93</v>
      </c>
      <c r="F9723" s="128">
        <v>100</v>
      </c>
      <c r="G9723" s="126" t="s">
        <v>13719</v>
      </c>
      <c r="H9723" s="126" t="s">
        <v>20128</v>
      </c>
      <c r="I9723" s="126" t="s">
        <v>20129</v>
      </c>
      <c r="J9723" s="126" t="s">
        <v>26235</v>
      </c>
      <c r="K9723" s="9">
        <f>_xlfn.IFNA(VLOOKUP(Table5[[#This Row],[Section]],SubSill_Tier,2,FALSE),0)</f>
        <v>0</v>
      </c>
      <c r="L9723" s="9" t="str">
        <f t="shared" si="160"/>
        <v/>
      </c>
      <c r="M9723" s="205" t="str" cm="1">
        <f t="array" ref="M9723">_xlfn.IFS(NOT(ISERROR(VLOOKUP(Table5[[#This Row],[Section]],TB_notTB,1,FALSE))),"No",LEFT(Table5[[#This Row],[Section]],3)="ETB","PLS",LEFT(Table5[[#This Row],[Section]],1)="7","PDB",NOT(ISBLANK(Table5[[#This Row],[Section]])),"No")</f>
        <v>No</v>
      </c>
    </row>
    <row r="9724" spans="1:13" x14ac:dyDescent="0.25">
      <c r="A9724" s="126" t="s">
        <v>27342</v>
      </c>
      <c r="B9724" s="126" t="s">
        <v>27343</v>
      </c>
      <c r="C9724" s="126" t="s">
        <v>75</v>
      </c>
      <c r="D9724" s="127">
        <v>0.51200000000000001</v>
      </c>
      <c r="E9724" s="128">
        <v>271</v>
      </c>
      <c r="F9724" s="128">
        <v>271</v>
      </c>
      <c r="G9724" s="126" t="s">
        <v>13731</v>
      </c>
      <c r="H9724" s="126" t="s">
        <v>21911</v>
      </c>
      <c r="I9724" s="126" t="s">
        <v>21747</v>
      </c>
      <c r="J9724" s="126" t="s">
        <v>26233</v>
      </c>
      <c r="K9724" s="9">
        <f>_xlfn.IFNA(VLOOKUP(Table5[[#This Row],[Section]],SubSill_Tier,2,FALSE),0)</f>
        <v>0</v>
      </c>
      <c r="L9724" s="9" t="str">
        <f t="shared" si="160"/>
        <v/>
      </c>
      <c r="M9724" s="205" t="str" cm="1">
        <f t="array" ref="M9724">_xlfn.IFS(NOT(ISERROR(VLOOKUP(Table5[[#This Row],[Section]],TB_notTB,1,FALSE))),"No",LEFT(Table5[[#This Row],[Section]],3)="ETB","PLS",LEFT(Table5[[#This Row],[Section]],1)="7","PDB",NOT(ISBLANK(Table5[[#This Row],[Section]])),"No")</f>
        <v>No</v>
      </c>
    </row>
    <row r="9725" spans="1:13" x14ac:dyDescent="0.25">
      <c r="A9725" s="126" t="s">
        <v>27344</v>
      </c>
      <c r="B9725" s="126" t="s">
        <v>29162</v>
      </c>
      <c r="C9725" s="126" t="s">
        <v>75</v>
      </c>
      <c r="D9725" s="127">
        <v>0.65400000000000003</v>
      </c>
      <c r="E9725" s="128">
        <v>305</v>
      </c>
      <c r="F9725" s="128">
        <v>204</v>
      </c>
      <c r="G9725" s="126" t="s">
        <v>13721</v>
      </c>
      <c r="H9725" s="126" t="s">
        <v>21068</v>
      </c>
      <c r="I9725" s="126" t="s">
        <v>21069</v>
      </c>
      <c r="J9725" s="126" t="s">
        <v>26233</v>
      </c>
      <c r="K9725" s="9">
        <f>_xlfn.IFNA(VLOOKUP(Table5[[#This Row],[Section]],SubSill_Tier,2,FALSE),0)</f>
        <v>0</v>
      </c>
      <c r="L9725" s="9" t="str">
        <f t="shared" si="160"/>
        <v/>
      </c>
      <c r="M9725" s="205" t="str" cm="1">
        <f t="array" ref="M9725">_xlfn.IFS(NOT(ISERROR(VLOOKUP(Table5[[#This Row],[Section]],TB_notTB,1,FALSE))),"No",LEFT(Table5[[#This Row],[Section]],3)="ETB","PLS",LEFT(Table5[[#This Row],[Section]],1)="7","PDB",NOT(ISBLANK(Table5[[#This Row],[Section]])),"No")</f>
        <v>No</v>
      </c>
    </row>
    <row r="9726" spans="1:13" x14ac:dyDescent="0.25">
      <c r="A9726" s="126" t="s">
        <v>27345</v>
      </c>
      <c r="B9726" s="126" t="s">
        <v>27460</v>
      </c>
      <c r="C9726" s="126" t="s">
        <v>75</v>
      </c>
      <c r="D9726" s="127">
        <v>1.4510000000000001</v>
      </c>
      <c r="E9726" s="128">
        <v>392</v>
      </c>
      <c r="F9726" s="128">
        <v>260</v>
      </c>
      <c r="G9726" s="126" t="s">
        <v>13724</v>
      </c>
      <c r="H9726" s="126" t="s">
        <v>21063</v>
      </c>
      <c r="I9726" s="126" t="s">
        <v>21064</v>
      </c>
      <c r="J9726" s="126" t="s">
        <v>26233</v>
      </c>
      <c r="K9726" s="9">
        <f>_xlfn.IFNA(VLOOKUP(Table5[[#This Row],[Section]],SubSill_Tier,2,FALSE),0)</f>
        <v>0</v>
      </c>
      <c r="L9726" s="9" t="str">
        <f t="shared" si="160"/>
        <v>Wall</v>
      </c>
      <c r="M9726" s="205" t="str" cm="1">
        <f t="array" ref="M9726">_xlfn.IFS(NOT(ISERROR(VLOOKUP(Table5[[#This Row],[Section]],TB_notTB,1,FALSE))),"No",LEFT(Table5[[#This Row],[Section]],3)="ETB","PLS",LEFT(Table5[[#This Row],[Section]],1)="7","PDB",NOT(ISBLANK(Table5[[#This Row],[Section]])),"No")</f>
        <v>No</v>
      </c>
    </row>
    <row r="9727" spans="1:13" x14ac:dyDescent="0.25">
      <c r="A9727" s="126" t="s">
        <v>27346</v>
      </c>
      <c r="B9727" s="126" t="s">
        <v>27461</v>
      </c>
      <c r="C9727" s="126" t="s">
        <v>75</v>
      </c>
      <c r="D9727" s="127">
        <v>1.855</v>
      </c>
      <c r="E9727" s="128">
        <v>442</v>
      </c>
      <c r="F9727" s="128">
        <v>439</v>
      </c>
      <c r="G9727" s="126" t="s">
        <v>13724</v>
      </c>
      <c r="H9727" s="126" t="s">
        <v>21063</v>
      </c>
      <c r="I9727" s="126" t="s">
        <v>21064</v>
      </c>
      <c r="J9727" s="126" t="s">
        <v>26233</v>
      </c>
      <c r="K9727" s="9">
        <f>_xlfn.IFNA(VLOOKUP(Table5[[#This Row],[Section]],SubSill_Tier,2,FALSE),0)</f>
        <v>0</v>
      </c>
      <c r="L9727" s="9" t="str">
        <f t="shared" si="160"/>
        <v/>
      </c>
      <c r="M9727" s="205" t="str" cm="1">
        <f t="array" ref="M9727">_xlfn.IFS(NOT(ISERROR(VLOOKUP(Table5[[#This Row],[Section]],TB_notTB,1,FALSE))),"No",LEFT(Table5[[#This Row],[Section]],3)="ETB","PLS",LEFT(Table5[[#This Row],[Section]],1)="7","PDB",NOT(ISBLANK(Table5[[#This Row],[Section]])),"No")</f>
        <v>No</v>
      </c>
    </row>
    <row r="9728" spans="1:13" x14ac:dyDescent="0.25">
      <c r="A9728" s="126" t="s">
        <v>27347</v>
      </c>
      <c r="B9728" s="126" t="s">
        <v>27462</v>
      </c>
      <c r="C9728" s="126" t="s">
        <v>75</v>
      </c>
      <c r="D9728" s="127">
        <v>0.40699999999999997</v>
      </c>
      <c r="E9728" s="128">
        <v>121</v>
      </c>
      <c r="F9728" s="128">
        <v>121</v>
      </c>
      <c r="G9728" s="126" t="s">
        <v>13725</v>
      </c>
      <c r="H9728" s="126" t="s">
        <v>20134</v>
      </c>
      <c r="I9728" s="126" t="s">
        <v>20135</v>
      </c>
      <c r="J9728" s="126" t="s">
        <v>26235</v>
      </c>
      <c r="K9728" s="9">
        <f>_xlfn.IFNA(VLOOKUP(Table5[[#This Row],[Section]],SubSill_Tier,2,FALSE),0)</f>
        <v>0</v>
      </c>
      <c r="L9728" s="9" t="str">
        <f t="shared" si="160"/>
        <v>Wall</v>
      </c>
      <c r="M9728" s="205" t="str" cm="1">
        <f t="array" ref="M9728">_xlfn.IFS(NOT(ISERROR(VLOOKUP(Table5[[#This Row],[Section]],TB_notTB,1,FALSE))),"No",LEFT(Table5[[#This Row],[Section]],3)="ETB","PLS",LEFT(Table5[[#This Row],[Section]],1)="7","PDB",NOT(ISBLANK(Table5[[#This Row],[Section]])),"No")</f>
        <v>No</v>
      </c>
    </row>
    <row r="9729" spans="1:13" x14ac:dyDescent="0.25">
      <c r="A9729" s="126" t="s">
        <v>27348</v>
      </c>
      <c r="B9729" s="126" t="s">
        <v>27463</v>
      </c>
      <c r="C9729" s="126" t="s">
        <v>75</v>
      </c>
      <c r="D9729" s="127">
        <v>2.7229999999999999</v>
      </c>
      <c r="E9729" s="128">
        <v>611</v>
      </c>
      <c r="F9729" s="128">
        <v>611</v>
      </c>
      <c r="G9729" s="126" t="s">
        <v>13724</v>
      </c>
      <c r="H9729" s="126" t="s">
        <v>21063</v>
      </c>
      <c r="I9729" s="126" t="s">
        <v>21064</v>
      </c>
      <c r="J9729" s="126" t="s">
        <v>26233</v>
      </c>
      <c r="K9729" s="9">
        <f>_xlfn.IFNA(VLOOKUP(Table5[[#This Row],[Section]],SubSill_Tier,2,FALSE),0)</f>
        <v>0</v>
      </c>
      <c r="L9729" s="9" t="str">
        <f t="shared" si="160"/>
        <v/>
      </c>
      <c r="M9729" s="205" t="str" cm="1">
        <f t="array" ref="M9729">_xlfn.IFS(NOT(ISERROR(VLOOKUP(Table5[[#This Row],[Section]],TB_notTB,1,FALSE))),"No",LEFT(Table5[[#This Row],[Section]],3)="ETB","PLS",LEFT(Table5[[#This Row],[Section]],1)="7","PDB",NOT(ISBLANK(Table5[[#This Row],[Section]])),"No")</f>
        <v>No</v>
      </c>
    </row>
    <row r="9730" spans="1:13" x14ac:dyDescent="0.25">
      <c r="A9730" s="126" t="s">
        <v>27349</v>
      </c>
      <c r="B9730" s="126" t="s">
        <v>27350</v>
      </c>
      <c r="C9730" s="126" t="s">
        <v>75</v>
      </c>
      <c r="D9730" s="127">
        <v>0.26300000000000001</v>
      </c>
      <c r="E9730" s="128">
        <v>144</v>
      </c>
      <c r="F9730" s="128">
        <v>100</v>
      </c>
      <c r="G9730" s="126" t="s">
        <v>13721</v>
      </c>
      <c r="H9730" s="126" t="s">
        <v>21068</v>
      </c>
      <c r="I9730" s="126" t="s">
        <v>21069</v>
      </c>
      <c r="J9730" s="126" t="s">
        <v>26233</v>
      </c>
      <c r="K9730" s="9">
        <f>_xlfn.IFNA(VLOOKUP(Table5[[#This Row],[Section]],SubSill_Tier,2,FALSE),0)</f>
        <v>0</v>
      </c>
      <c r="L9730" s="9" t="str">
        <f t="shared" ref="L9730:L9793" si="161">IFERROR(IF(LEFT(G9730,2)="AI",IF(_xlfn.NUMBERVALUE(IFERROR(LEFT(IF(ISERROR(FIND("X",UPPER(B9730))),UPPER(B9730),RIGHT(UPPER(B9730),LEN(UPPER(B9730))-FIND("~",SUBSTITUTE(UPPER(B9730),"X","~",LEN(UPPER(B9730))-LEN(SUBSTITUTE(UPPER(B9730),"X","")))))),FIND(" ",IF(ISERROR(FIND("X",UPPER(B9730))),UPPER(B9730),RIGHT(UPPER(B9730),LEN(UPPER(B9730))-FIND("~",SUBSTITUTE(UPPER(B9730),"X","~",LEN(UPPER(B9730))-LEN(SUBSTITUTE(UPPER(B9730),"X","")))))),1)-1),IF(ISERROR(FIND("X",UPPER(B9730))),UPPER(B9730),RIGHT(UPPER(B9730),LEN(UPPER(B9730))-FIND("~",SUBSTITUTE(UPPER(B9730),"X","~",LEN(UPPER(B9730))-LEN(SUBSTITUTE(UPPER(B9730),"X",""))))))),".")&gt;=5,"Wall",""),""),"")</f>
        <v/>
      </c>
      <c r="M9730" s="205" t="str" cm="1">
        <f t="array" ref="M9730">_xlfn.IFS(NOT(ISERROR(VLOOKUP(Table5[[#This Row],[Section]],TB_notTB,1,FALSE))),"No",LEFT(Table5[[#This Row],[Section]],3)="ETB","PLS",LEFT(Table5[[#This Row],[Section]],1)="7","PDB",NOT(ISBLANK(Table5[[#This Row],[Section]])),"No")</f>
        <v>No</v>
      </c>
    </row>
    <row r="9731" spans="1:13" x14ac:dyDescent="0.25">
      <c r="A9731" s="126" t="s">
        <v>27351</v>
      </c>
      <c r="B9731" s="126" t="s">
        <v>27352</v>
      </c>
      <c r="C9731" s="126" t="s">
        <v>75</v>
      </c>
      <c r="D9731" s="127">
        <v>0.30299999999999999</v>
      </c>
      <c r="E9731" s="128">
        <v>182</v>
      </c>
      <c r="F9731" s="128">
        <v>182</v>
      </c>
      <c r="G9731" s="126" t="s">
        <v>13721</v>
      </c>
      <c r="H9731" s="126" t="s">
        <v>21068</v>
      </c>
      <c r="I9731" s="126" t="s">
        <v>21069</v>
      </c>
      <c r="J9731" s="126" t="s">
        <v>26233</v>
      </c>
      <c r="K9731" s="9">
        <f>_xlfn.IFNA(VLOOKUP(Table5[[#This Row],[Section]],SubSill_Tier,2,FALSE),0)</f>
        <v>0</v>
      </c>
      <c r="L9731" s="9" t="str">
        <f t="shared" si="161"/>
        <v/>
      </c>
      <c r="M9731" s="205" t="str" cm="1">
        <f t="array" ref="M9731">_xlfn.IFS(NOT(ISERROR(VLOOKUP(Table5[[#This Row],[Section]],TB_notTB,1,FALSE))),"No",LEFT(Table5[[#This Row],[Section]],3)="ETB","PLS",LEFT(Table5[[#This Row],[Section]],1)="7","PDB",NOT(ISBLANK(Table5[[#This Row],[Section]])),"No")</f>
        <v>No</v>
      </c>
    </row>
    <row r="9732" spans="1:13" x14ac:dyDescent="0.25">
      <c r="A9732" s="126" t="s">
        <v>27353</v>
      </c>
      <c r="B9732" s="126" t="s">
        <v>29163</v>
      </c>
      <c r="C9732" s="126" t="s">
        <v>75</v>
      </c>
      <c r="D9732" s="127">
        <v>1.1919999999999999</v>
      </c>
      <c r="E9732" s="128">
        <v>444</v>
      </c>
      <c r="F9732" s="128">
        <v>444</v>
      </c>
      <c r="G9732" s="126" t="s">
        <v>13721</v>
      </c>
      <c r="H9732" s="126" t="s">
        <v>21068</v>
      </c>
      <c r="I9732" s="126" t="s">
        <v>21069</v>
      </c>
      <c r="J9732" s="126" t="s">
        <v>26233</v>
      </c>
      <c r="K9732" s="9">
        <f>_xlfn.IFNA(VLOOKUP(Table5[[#This Row],[Section]],SubSill_Tier,2,FALSE),0)</f>
        <v>0</v>
      </c>
      <c r="L9732" s="9" t="str">
        <f t="shared" si="161"/>
        <v/>
      </c>
      <c r="M9732" s="205" t="str" cm="1">
        <f t="array" ref="M9732">_xlfn.IFS(NOT(ISERROR(VLOOKUP(Table5[[#This Row],[Section]],TB_notTB,1,FALSE))),"No",LEFT(Table5[[#This Row],[Section]],3)="ETB","PLS",LEFT(Table5[[#This Row],[Section]],1)="7","PDB",NOT(ISBLANK(Table5[[#This Row],[Section]])),"No")</f>
        <v>No</v>
      </c>
    </row>
    <row r="9733" spans="1:13" x14ac:dyDescent="0.25">
      <c r="A9733" s="126" t="s">
        <v>27354</v>
      </c>
      <c r="B9733" s="126" t="s">
        <v>27355</v>
      </c>
      <c r="C9733" s="126" t="s">
        <v>75</v>
      </c>
      <c r="D9733" s="127">
        <v>0.56699999999999995</v>
      </c>
      <c r="E9733" s="128">
        <v>302</v>
      </c>
      <c r="F9733" s="128">
        <v>302</v>
      </c>
      <c r="G9733" s="126" t="s">
        <v>13721</v>
      </c>
      <c r="H9733" s="126" t="s">
        <v>21068</v>
      </c>
      <c r="I9733" s="126" t="s">
        <v>21069</v>
      </c>
      <c r="J9733" s="126" t="s">
        <v>26233</v>
      </c>
      <c r="K9733" s="9">
        <f>_xlfn.IFNA(VLOOKUP(Table5[[#This Row],[Section]],SubSill_Tier,2,FALSE),0)</f>
        <v>0</v>
      </c>
      <c r="L9733" s="9" t="str">
        <f t="shared" si="161"/>
        <v/>
      </c>
      <c r="M9733" s="205" t="str" cm="1">
        <f t="array" ref="M9733">_xlfn.IFS(NOT(ISERROR(VLOOKUP(Table5[[#This Row],[Section]],TB_notTB,1,FALSE))),"No",LEFT(Table5[[#This Row],[Section]],3)="ETB","PLS",LEFT(Table5[[#This Row],[Section]],1)="7","PDB",NOT(ISBLANK(Table5[[#This Row],[Section]])),"No")</f>
        <v>No</v>
      </c>
    </row>
    <row r="9734" spans="1:13" x14ac:dyDescent="0.25">
      <c r="A9734" s="126" t="s">
        <v>27356</v>
      </c>
      <c r="B9734" s="126" t="s">
        <v>27357</v>
      </c>
      <c r="C9734" s="126" t="s">
        <v>75</v>
      </c>
      <c r="D9734" s="127">
        <v>0.52900000000000003</v>
      </c>
      <c r="E9734" s="128">
        <v>282</v>
      </c>
      <c r="F9734" s="128">
        <v>282</v>
      </c>
      <c r="G9734" s="126" t="s">
        <v>13721</v>
      </c>
      <c r="H9734" s="126" t="s">
        <v>21068</v>
      </c>
      <c r="I9734" s="126" t="s">
        <v>21069</v>
      </c>
      <c r="J9734" s="126" t="s">
        <v>26233</v>
      </c>
      <c r="K9734" s="9">
        <f>_xlfn.IFNA(VLOOKUP(Table5[[#This Row],[Section]],SubSill_Tier,2,FALSE),0)</f>
        <v>0</v>
      </c>
      <c r="L9734" s="9" t="str">
        <f t="shared" si="161"/>
        <v/>
      </c>
      <c r="M9734" s="205" t="str" cm="1">
        <f t="array" ref="M9734">_xlfn.IFS(NOT(ISERROR(VLOOKUP(Table5[[#This Row],[Section]],TB_notTB,1,FALSE))),"No",LEFT(Table5[[#This Row],[Section]],3)="ETB","PLS",LEFT(Table5[[#This Row],[Section]],1)="7","PDB",NOT(ISBLANK(Table5[[#This Row],[Section]])),"No")</f>
        <v>No</v>
      </c>
    </row>
    <row r="9735" spans="1:13" x14ac:dyDescent="0.25">
      <c r="A9735" s="126" t="s">
        <v>27358</v>
      </c>
      <c r="B9735" s="126" t="s">
        <v>27359</v>
      </c>
      <c r="C9735" s="126" t="s">
        <v>75</v>
      </c>
      <c r="D9735" s="127">
        <v>1.018</v>
      </c>
      <c r="E9735" s="128">
        <v>340</v>
      </c>
      <c r="F9735" s="128">
        <v>340</v>
      </c>
      <c r="G9735" s="126" t="s">
        <v>13721</v>
      </c>
      <c r="H9735" s="126" t="s">
        <v>21068</v>
      </c>
      <c r="I9735" s="126" t="s">
        <v>21069</v>
      </c>
      <c r="J9735" s="126" t="s">
        <v>26233</v>
      </c>
      <c r="K9735" s="9">
        <f>_xlfn.IFNA(VLOOKUP(Table5[[#This Row],[Section]],SubSill_Tier,2,FALSE),0)</f>
        <v>0</v>
      </c>
      <c r="L9735" s="9" t="str">
        <f t="shared" si="161"/>
        <v/>
      </c>
      <c r="M9735" s="205" t="str" cm="1">
        <f t="array" ref="M9735">_xlfn.IFS(NOT(ISERROR(VLOOKUP(Table5[[#This Row],[Section]],TB_notTB,1,FALSE))),"No",LEFT(Table5[[#This Row],[Section]],3)="ETB","PLS",LEFT(Table5[[#This Row],[Section]],1)="7","PDB",NOT(ISBLANK(Table5[[#This Row],[Section]])),"No")</f>
        <v>No</v>
      </c>
    </row>
    <row r="9736" spans="1:13" x14ac:dyDescent="0.25">
      <c r="A9736" s="126" t="s">
        <v>27360</v>
      </c>
      <c r="B9736" s="126" t="s">
        <v>27361</v>
      </c>
      <c r="C9736" s="126" t="s">
        <v>75</v>
      </c>
      <c r="D9736" s="127">
        <v>0.77300000000000002</v>
      </c>
      <c r="E9736" s="128">
        <v>195</v>
      </c>
      <c r="F9736" s="128">
        <v>195</v>
      </c>
      <c r="G9736" s="126" t="s">
        <v>13721</v>
      </c>
      <c r="H9736" s="126" t="s">
        <v>21068</v>
      </c>
      <c r="I9736" s="126" t="s">
        <v>21069</v>
      </c>
      <c r="J9736" s="126" t="s">
        <v>26233</v>
      </c>
      <c r="K9736" s="9">
        <f>_xlfn.IFNA(VLOOKUP(Table5[[#This Row],[Section]],SubSill_Tier,2,FALSE),0)</f>
        <v>0</v>
      </c>
      <c r="L9736" s="9" t="str">
        <f t="shared" si="161"/>
        <v/>
      </c>
      <c r="M9736" s="205" t="str" cm="1">
        <f t="array" ref="M9736">_xlfn.IFS(NOT(ISERROR(VLOOKUP(Table5[[#This Row],[Section]],TB_notTB,1,FALSE))),"No",LEFT(Table5[[#This Row],[Section]],3)="ETB","PLS",LEFT(Table5[[#This Row],[Section]],1)="7","PDB",NOT(ISBLANK(Table5[[#This Row],[Section]])),"No")</f>
        <v>No</v>
      </c>
    </row>
    <row r="9737" spans="1:13" x14ac:dyDescent="0.25">
      <c r="A9737" s="126" t="s">
        <v>27362</v>
      </c>
      <c r="B9737" s="126" t="s">
        <v>27363</v>
      </c>
      <c r="C9737" s="126" t="s">
        <v>75</v>
      </c>
      <c r="D9737" s="127">
        <v>0.22600000000000001</v>
      </c>
      <c r="E9737" s="128">
        <v>100</v>
      </c>
      <c r="F9737" s="128">
        <v>100</v>
      </c>
      <c r="G9737" s="126" t="s">
        <v>13724</v>
      </c>
      <c r="H9737" s="126" t="s">
        <v>21063</v>
      </c>
      <c r="I9737" s="126" t="s">
        <v>21064</v>
      </c>
      <c r="J9737" s="126" t="s">
        <v>26233</v>
      </c>
      <c r="K9737" s="9">
        <f>_xlfn.IFNA(VLOOKUP(Table5[[#This Row],[Section]],SubSill_Tier,2,FALSE),0)</f>
        <v>0</v>
      </c>
      <c r="L9737" s="9" t="str">
        <f t="shared" si="161"/>
        <v/>
      </c>
      <c r="M9737" s="205" t="str" cm="1">
        <f t="array" ref="M9737">_xlfn.IFS(NOT(ISERROR(VLOOKUP(Table5[[#This Row],[Section]],TB_notTB,1,FALSE))),"No",LEFT(Table5[[#This Row],[Section]],3)="ETB","PLS",LEFT(Table5[[#This Row],[Section]],1)="7","PDB",NOT(ISBLANK(Table5[[#This Row],[Section]])),"No")</f>
        <v>No</v>
      </c>
    </row>
    <row r="9738" spans="1:13" x14ac:dyDescent="0.25">
      <c r="A9738" s="126" t="s">
        <v>27364</v>
      </c>
      <c r="B9738" s="126" t="s">
        <v>27365</v>
      </c>
      <c r="C9738" s="126" t="s">
        <v>75</v>
      </c>
      <c r="D9738" s="127">
        <v>0.36399999999999999</v>
      </c>
      <c r="E9738" s="128">
        <v>100</v>
      </c>
      <c r="F9738" s="128">
        <v>100</v>
      </c>
      <c r="G9738" s="126" t="s">
        <v>13731</v>
      </c>
      <c r="H9738" s="126" t="s">
        <v>21911</v>
      </c>
      <c r="I9738" s="126" t="s">
        <v>21747</v>
      </c>
      <c r="J9738" s="126" t="s">
        <v>26233</v>
      </c>
      <c r="K9738" s="9">
        <f>_xlfn.IFNA(VLOOKUP(Table5[[#This Row],[Section]],SubSill_Tier,2,FALSE),0)</f>
        <v>0</v>
      </c>
      <c r="L9738" s="9" t="str">
        <f t="shared" si="161"/>
        <v>Wall</v>
      </c>
      <c r="M9738" s="205" t="str" cm="1">
        <f t="array" ref="M9738">_xlfn.IFS(NOT(ISERROR(VLOOKUP(Table5[[#This Row],[Section]],TB_notTB,1,FALSE))),"No",LEFT(Table5[[#This Row],[Section]],3)="ETB","PLS",LEFT(Table5[[#This Row],[Section]],1)="7","PDB",NOT(ISBLANK(Table5[[#This Row],[Section]])),"No")</f>
        <v>No</v>
      </c>
    </row>
    <row r="9739" spans="1:13" x14ac:dyDescent="0.25">
      <c r="A9739" s="126" t="s">
        <v>27366</v>
      </c>
      <c r="B9739" s="126" t="s">
        <v>27367</v>
      </c>
      <c r="C9739" s="126" t="s">
        <v>75</v>
      </c>
      <c r="D9739" s="127">
        <v>0.25600000000000001</v>
      </c>
      <c r="E9739" s="128">
        <v>79</v>
      </c>
      <c r="F9739" s="128">
        <v>100</v>
      </c>
      <c r="G9739" s="126" t="s">
        <v>13731</v>
      </c>
      <c r="H9739" s="126" t="s">
        <v>21911</v>
      </c>
      <c r="I9739" s="126" t="s">
        <v>21747</v>
      </c>
      <c r="J9739" s="126" t="s">
        <v>26233</v>
      </c>
      <c r="K9739" s="9">
        <f>_xlfn.IFNA(VLOOKUP(Table5[[#This Row],[Section]],SubSill_Tier,2,FALSE),0)</f>
        <v>0</v>
      </c>
      <c r="L9739" s="9" t="str">
        <f t="shared" si="161"/>
        <v/>
      </c>
      <c r="M9739" s="205" t="str" cm="1">
        <f t="array" ref="M9739">_xlfn.IFS(NOT(ISERROR(VLOOKUP(Table5[[#This Row],[Section]],TB_notTB,1,FALSE))),"No",LEFT(Table5[[#This Row],[Section]],3)="ETB","PLS",LEFT(Table5[[#This Row],[Section]],1)="7","PDB",NOT(ISBLANK(Table5[[#This Row],[Section]])),"No")</f>
        <v>No</v>
      </c>
    </row>
    <row r="9740" spans="1:13" x14ac:dyDescent="0.25">
      <c r="A9740" s="126" t="s">
        <v>27368</v>
      </c>
      <c r="B9740" s="126" t="s">
        <v>27369</v>
      </c>
      <c r="C9740" s="126" t="s">
        <v>75</v>
      </c>
      <c r="D9740" s="127">
        <v>0.94499999999999995</v>
      </c>
      <c r="E9740" s="128">
        <v>201</v>
      </c>
      <c r="F9740" s="128">
        <v>201</v>
      </c>
      <c r="G9740" s="126" t="s">
        <v>13740</v>
      </c>
      <c r="H9740" s="126" t="s">
        <v>20124</v>
      </c>
      <c r="I9740" s="126" t="s">
        <v>21059</v>
      </c>
      <c r="J9740" s="126" t="s">
        <v>26235</v>
      </c>
      <c r="K9740" s="9">
        <f>_xlfn.IFNA(VLOOKUP(Table5[[#This Row],[Section]],SubSill_Tier,2,FALSE),0)</f>
        <v>0</v>
      </c>
      <c r="L9740" s="9" t="str">
        <f t="shared" si="161"/>
        <v/>
      </c>
      <c r="M9740" s="205" t="str" cm="1">
        <f t="array" ref="M9740">_xlfn.IFS(NOT(ISERROR(VLOOKUP(Table5[[#This Row],[Section]],TB_notTB,1,FALSE))),"No",LEFT(Table5[[#This Row],[Section]],3)="ETB","PLS",LEFT(Table5[[#This Row],[Section]],1)="7","PDB",NOT(ISBLANK(Table5[[#This Row],[Section]])),"No")</f>
        <v>No</v>
      </c>
    </row>
    <row r="9741" spans="1:13" x14ac:dyDescent="0.25">
      <c r="A9741" s="126" t="s">
        <v>27370</v>
      </c>
      <c r="B9741" s="126" t="s">
        <v>27371</v>
      </c>
      <c r="C9741" s="126" t="s">
        <v>75</v>
      </c>
      <c r="D9741" s="127">
        <v>0.50700000000000001</v>
      </c>
      <c r="E9741" s="128">
        <v>141</v>
      </c>
      <c r="F9741" s="128">
        <v>141</v>
      </c>
      <c r="G9741" s="126" t="s">
        <v>13731</v>
      </c>
      <c r="H9741" s="126" t="s">
        <v>21911</v>
      </c>
      <c r="I9741" s="126" t="s">
        <v>21747</v>
      </c>
      <c r="J9741" s="126" t="s">
        <v>26233</v>
      </c>
      <c r="K9741" s="9">
        <f>_xlfn.IFNA(VLOOKUP(Table5[[#This Row],[Section]],SubSill_Tier,2,FALSE),0)</f>
        <v>0</v>
      </c>
      <c r="L9741" s="9" t="str">
        <f t="shared" si="161"/>
        <v/>
      </c>
      <c r="M9741" s="205" t="str" cm="1">
        <f t="array" ref="M9741">_xlfn.IFS(NOT(ISERROR(VLOOKUP(Table5[[#This Row],[Section]],TB_notTB,1,FALSE))),"No",LEFT(Table5[[#This Row],[Section]],3)="ETB","PLS",LEFT(Table5[[#This Row],[Section]],1)="7","PDB",NOT(ISBLANK(Table5[[#This Row],[Section]])),"No")</f>
        <v>No</v>
      </c>
    </row>
    <row r="9742" spans="1:13" x14ac:dyDescent="0.25">
      <c r="A9742" s="126" t="s">
        <v>27372</v>
      </c>
      <c r="B9742" s="126" t="s">
        <v>27373</v>
      </c>
      <c r="C9742" s="126" t="s">
        <v>75</v>
      </c>
      <c r="D9742" s="127">
        <v>0.61</v>
      </c>
      <c r="E9742" s="128">
        <v>137</v>
      </c>
      <c r="F9742" s="128">
        <v>137</v>
      </c>
      <c r="G9742" s="126" t="s">
        <v>13731</v>
      </c>
      <c r="H9742" s="126" t="s">
        <v>21911</v>
      </c>
      <c r="I9742" s="126" t="s">
        <v>21747</v>
      </c>
      <c r="J9742" s="126" t="s">
        <v>26233</v>
      </c>
      <c r="K9742" s="9">
        <f>_xlfn.IFNA(VLOOKUP(Table5[[#This Row],[Section]],SubSill_Tier,2,FALSE),0)</f>
        <v>0</v>
      </c>
      <c r="L9742" s="9" t="str">
        <f t="shared" si="161"/>
        <v/>
      </c>
      <c r="M9742" s="205" t="str" cm="1">
        <f t="array" ref="M9742">_xlfn.IFS(NOT(ISERROR(VLOOKUP(Table5[[#This Row],[Section]],TB_notTB,1,FALSE))),"No",LEFT(Table5[[#This Row],[Section]],3)="ETB","PLS",LEFT(Table5[[#This Row],[Section]],1)="7","PDB",NOT(ISBLANK(Table5[[#This Row],[Section]])),"No")</f>
        <v>No</v>
      </c>
    </row>
    <row r="9743" spans="1:13" x14ac:dyDescent="0.25">
      <c r="A9743" s="126" t="s">
        <v>27374</v>
      </c>
      <c r="B9743" s="126" t="s">
        <v>27375</v>
      </c>
      <c r="C9743" s="126" t="s">
        <v>75</v>
      </c>
      <c r="D9743" s="127">
        <v>0.38100000000000001</v>
      </c>
      <c r="E9743" s="128">
        <v>100</v>
      </c>
      <c r="F9743" s="128">
        <v>100</v>
      </c>
      <c r="G9743" s="126" t="s">
        <v>13731</v>
      </c>
      <c r="H9743" s="126" t="s">
        <v>21911</v>
      </c>
      <c r="I9743" s="126" t="s">
        <v>21747</v>
      </c>
      <c r="J9743" s="126" t="s">
        <v>26233</v>
      </c>
      <c r="K9743" s="9">
        <f>_xlfn.IFNA(VLOOKUP(Table5[[#This Row],[Section]],SubSill_Tier,2,FALSE),0)</f>
        <v>0</v>
      </c>
      <c r="L9743" s="9" t="str">
        <f t="shared" si="161"/>
        <v/>
      </c>
      <c r="M9743" s="205" t="str" cm="1">
        <f t="array" ref="M9743">_xlfn.IFS(NOT(ISERROR(VLOOKUP(Table5[[#This Row],[Section]],TB_notTB,1,FALSE))),"No",LEFT(Table5[[#This Row],[Section]],3)="ETB","PLS",LEFT(Table5[[#This Row],[Section]],1)="7","PDB",NOT(ISBLANK(Table5[[#This Row],[Section]])),"No")</f>
        <v>No</v>
      </c>
    </row>
    <row r="9744" spans="1:13" x14ac:dyDescent="0.25">
      <c r="A9744" s="126" t="s">
        <v>27376</v>
      </c>
      <c r="B9744" s="126" t="s">
        <v>27377</v>
      </c>
      <c r="C9744" s="126" t="s">
        <v>75</v>
      </c>
      <c r="D9744" s="127">
        <v>0.06</v>
      </c>
      <c r="E9744" s="128">
        <v>100</v>
      </c>
      <c r="F9744" s="128">
        <v>100</v>
      </c>
      <c r="G9744" s="126" t="s">
        <v>13731</v>
      </c>
      <c r="H9744" s="126" t="s">
        <v>21911</v>
      </c>
      <c r="I9744" s="126" t="s">
        <v>21747</v>
      </c>
      <c r="J9744" s="126" t="s">
        <v>26233</v>
      </c>
      <c r="K9744" s="9">
        <f>_xlfn.IFNA(VLOOKUP(Table5[[#This Row],[Section]],SubSill_Tier,2,FALSE),0)</f>
        <v>0</v>
      </c>
      <c r="L9744" s="9" t="str">
        <f t="shared" si="161"/>
        <v/>
      </c>
      <c r="M9744" s="205" t="str" cm="1">
        <f t="array" ref="M9744">_xlfn.IFS(NOT(ISERROR(VLOOKUP(Table5[[#This Row],[Section]],TB_notTB,1,FALSE))),"No",LEFT(Table5[[#This Row],[Section]],3)="ETB","PLS",LEFT(Table5[[#This Row],[Section]],1)="7","PDB",NOT(ISBLANK(Table5[[#This Row],[Section]])),"No")</f>
        <v>No</v>
      </c>
    </row>
    <row r="9745" spans="1:13" x14ac:dyDescent="0.25">
      <c r="A9745" s="126" t="s">
        <v>27378</v>
      </c>
      <c r="B9745" s="126" t="s">
        <v>27379</v>
      </c>
      <c r="C9745" s="126" t="s">
        <v>75</v>
      </c>
      <c r="D9745" s="127">
        <v>5.0999999999999997E-2</v>
      </c>
      <c r="E9745" s="128">
        <v>100</v>
      </c>
      <c r="F9745" s="128">
        <v>100</v>
      </c>
      <c r="G9745" s="126" t="s">
        <v>13731</v>
      </c>
      <c r="H9745" s="126" t="s">
        <v>21911</v>
      </c>
      <c r="I9745" s="126" t="s">
        <v>21747</v>
      </c>
      <c r="J9745" s="126" t="s">
        <v>26233</v>
      </c>
      <c r="K9745" s="9">
        <f>_xlfn.IFNA(VLOOKUP(Table5[[#This Row],[Section]],SubSill_Tier,2,FALSE),0)</f>
        <v>0</v>
      </c>
      <c r="L9745" s="9" t="str">
        <f t="shared" si="161"/>
        <v/>
      </c>
      <c r="M9745" s="205" t="str" cm="1">
        <f t="array" ref="M9745">_xlfn.IFS(NOT(ISERROR(VLOOKUP(Table5[[#This Row],[Section]],TB_notTB,1,FALSE))),"No",LEFT(Table5[[#This Row],[Section]],3)="ETB","PLS",LEFT(Table5[[#This Row],[Section]],1)="7","PDB",NOT(ISBLANK(Table5[[#This Row],[Section]])),"No")</f>
        <v>No</v>
      </c>
    </row>
    <row r="9746" spans="1:13" x14ac:dyDescent="0.25">
      <c r="A9746" s="126" t="s">
        <v>27380</v>
      </c>
      <c r="B9746" s="126" t="s">
        <v>27381</v>
      </c>
      <c r="C9746" s="126" t="s">
        <v>75</v>
      </c>
      <c r="D9746" s="127">
        <v>5.593</v>
      </c>
      <c r="E9746" s="128">
        <v>600</v>
      </c>
      <c r="F9746" s="128">
        <v>600</v>
      </c>
      <c r="G9746" s="126" t="s">
        <v>13725</v>
      </c>
      <c r="H9746" s="126" t="s">
        <v>20134</v>
      </c>
      <c r="I9746" s="126" t="s">
        <v>20135</v>
      </c>
      <c r="J9746" s="126" t="s">
        <v>26245</v>
      </c>
      <c r="K9746" s="9">
        <f>_xlfn.IFNA(VLOOKUP(Table5[[#This Row],[Section]],SubSill_Tier,2,FALSE),0)</f>
        <v>0</v>
      </c>
      <c r="L9746" s="9" t="str">
        <f t="shared" si="161"/>
        <v/>
      </c>
      <c r="M9746" s="205" t="str" cm="1">
        <f t="array" ref="M9746">_xlfn.IFS(NOT(ISERROR(VLOOKUP(Table5[[#This Row],[Section]],TB_notTB,1,FALSE))),"No",LEFT(Table5[[#This Row],[Section]],3)="ETB","PLS",LEFT(Table5[[#This Row],[Section]],1)="7","PDB",NOT(ISBLANK(Table5[[#This Row],[Section]])),"No")</f>
        <v>No</v>
      </c>
    </row>
    <row r="9747" spans="1:13" x14ac:dyDescent="0.25">
      <c r="A9747" s="126" t="s">
        <v>27382</v>
      </c>
      <c r="B9747" s="126" t="s">
        <v>28391</v>
      </c>
      <c r="C9747" s="126" t="s">
        <v>75</v>
      </c>
      <c r="D9747" s="127">
        <v>6.7000000000000004E-2</v>
      </c>
      <c r="E9747" s="128">
        <v>51</v>
      </c>
      <c r="F9747" s="128">
        <v>100</v>
      </c>
      <c r="G9747" s="126" t="s">
        <v>13719</v>
      </c>
      <c r="H9747" s="126" t="s">
        <v>20128</v>
      </c>
      <c r="I9747" s="126" t="s">
        <v>20129</v>
      </c>
      <c r="J9747" s="126" t="s">
        <v>26235</v>
      </c>
      <c r="K9747" s="9">
        <f>_xlfn.IFNA(VLOOKUP(Table5[[#This Row],[Section]],SubSill_Tier,2,FALSE),0)</f>
        <v>0</v>
      </c>
      <c r="L9747" s="9" t="str">
        <f t="shared" si="161"/>
        <v/>
      </c>
      <c r="M9747" s="205" t="str" cm="1">
        <f t="array" ref="M9747">_xlfn.IFS(NOT(ISERROR(VLOOKUP(Table5[[#This Row],[Section]],TB_notTB,1,FALSE))),"No",LEFT(Table5[[#This Row],[Section]],3)="ETB","PLS",LEFT(Table5[[#This Row],[Section]],1)="7","PDB",NOT(ISBLANK(Table5[[#This Row],[Section]])),"No")</f>
        <v>No</v>
      </c>
    </row>
    <row r="9748" spans="1:13" x14ac:dyDescent="0.25">
      <c r="A9748" s="126" t="s">
        <v>27383</v>
      </c>
      <c r="B9748" s="126" t="s">
        <v>27384</v>
      </c>
      <c r="C9748" s="126" t="s">
        <v>75</v>
      </c>
      <c r="D9748" s="127">
        <v>0.32300000000000001</v>
      </c>
      <c r="E9748" s="128">
        <v>166</v>
      </c>
      <c r="F9748" s="128">
        <v>166</v>
      </c>
      <c r="G9748" s="126" t="s">
        <v>13715</v>
      </c>
      <c r="H9748" s="126" t="s">
        <v>20123</v>
      </c>
      <c r="I9748" s="126" t="s">
        <v>21058</v>
      </c>
      <c r="J9748" s="126" t="s">
        <v>26235</v>
      </c>
      <c r="K9748" s="9">
        <f>_xlfn.IFNA(VLOOKUP(Table5[[#This Row],[Section]],SubSill_Tier,2,FALSE),0)</f>
        <v>0</v>
      </c>
      <c r="L9748" s="9" t="str">
        <f t="shared" si="161"/>
        <v/>
      </c>
      <c r="M9748" s="205" t="str" cm="1">
        <f t="array" ref="M9748">_xlfn.IFS(NOT(ISERROR(VLOOKUP(Table5[[#This Row],[Section]],TB_notTB,1,FALSE))),"No",LEFT(Table5[[#This Row],[Section]],3)="ETB","PLS",LEFT(Table5[[#This Row],[Section]],1)="7","PDB",NOT(ISBLANK(Table5[[#This Row],[Section]])),"No")</f>
        <v>No</v>
      </c>
    </row>
    <row r="9749" spans="1:13" x14ac:dyDescent="0.25">
      <c r="A9749" s="126" t="s">
        <v>27464</v>
      </c>
      <c r="B9749" s="126" t="s">
        <v>27465</v>
      </c>
      <c r="C9749" s="126" t="s">
        <v>75</v>
      </c>
      <c r="D9749" s="127">
        <v>0.77200000000000002</v>
      </c>
      <c r="E9749" s="128">
        <v>128</v>
      </c>
      <c r="F9749" s="128">
        <v>128</v>
      </c>
      <c r="G9749" s="126" t="s">
        <v>13717</v>
      </c>
      <c r="H9749" s="126" t="s">
        <v>20125</v>
      </c>
      <c r="I9749" s="126" t="s">
        <v>20126</v>
      </c>
      <c r="J9749" s="126" t="s">
        <v>26235</v>
      </c>
      <c r="K9749" s="9">
        <f>_xlfn.IFNA(VLOOKUP(Table5[[#This Row],[Section]],SubSill_Tier,2,FALSE),0)</f>
        <v>0</v>
      </c>
      <c r="L9749" s="9" t="str">
        <f t="shared" si="161"/>
        <v/>
      </c>
      <c r="M9749" s="205" t="str" cm="1">
        <f t="array" ref="M9749">_xlfn.IFS(NOT(ISERROR(VLOOKUP(Table5[[#This Row],[Section]],TB_notTB,1,FALSE))),"No",LEFT(Table5[[#This Row],[Section]],3)="ETB","PLS",LEFT(Table5[[#This Row],[Section]],1)="7","PDB",NOT(ISBLANK(Table5[[#This Row],[Section]])),"No")</f>
        <v>No</v>
      </c>
    </row>
    <row r="9750" spans="1:13" x14ac:dyDescent="0.25">
      <c r="A9750" s="126" t="s">
        <v>27466</v>
      </c>
      <c r="B9750" s="126" t="s">
        <v>27467</v>
      </c>
      <c r="C9750" s="126" t="s">
        <v>75</v>
      </c>
      <c r="D9750" s="127">
        <v>2.593</v>
      </c>
      <c r="E9750" s="128">
        <v>250</v>
      </c>
      <c r="F9750" s="128">
        <v>250</v>
      </c>
      <c r="G9750" s="126" t="s">
        <v>13725</v>
      </c>
      <c r="H9750" s="126" t="s">
        <v>20134</v>
      </c>
      <c r="I9750" s="126" t="s">
        <v>20135</v>
      </c>
      <c r="J9750" s="126" t="s">
        <v>26235</v>
      </c>
      <c r="K9750" s="9">
        <f>_xlfn.IFNA(VLOOKUP(Table5[[#This Row],[Section]],SubSill_Tier,2,FALSE),0)</f>
        <v>0</v>
      </c>
      <c r="L9750" s="9" t="str">
        <f t="shared" si="161"/>
        <v>Wall</v>
      </c>
      <c r="M9750" s="205" t="str" cm="1">
        <f t="array" ref="M9750">_xlfn.IFS(NOT(ISERROR(VLOOKUP(Table5[[#This Row],[Section]],TB_notTB,1,FALSE))),"No",LEFT(Table5[[#This Row],[Section]],3)="ETB","PLS",LEFT(Table5[[#This Row],[Section]],1)="7","PDB",NOT(ISBLANK(Table5[[#This Row],[Section]])),"No")</f>
        <v>No</v>
      </c>
    </row>
    <row r="9751" spans="1:13" x14ac:dyDescent="0.25">
      <c r="A9751" s="126" t="s">
        <v>27468</v>
      </c>
      <c r="B9751" s="126" t="s">
        <v>27469</v>
      </c>
      <c r="C9751" s="126" t="s">
        <v>75</v>
      </c>
      <c r="D9751" s="127">
        <v>0.316</v>
      </c>
      <c r="E9751" s="128">
        <v>160</v>
      </c>
      <c r="F9751" s="128">
        <v>160</v>
      </c>
      <c r="G9751" s="126" t="s">
        <v>13721</v>
      </c>
      <c r="H9751" s="126" t="s">
        <v>21068</v>
      </c>
      <c r="I9751" s="126" t="s">
        <v>21069</v>
      </c>
      <c r="J9751" s="126" t="s">
        <v>26233</v>
      </c>
      <c r="K9751" s="9">
        <f>_xlfn.IFNA(VLOOKUP(Table5[[#This Row],[Section]],SubSill_Tier,2,FALSE),0)</f>
        <v>0</v>
      </c>
      <c r="L9751" s="9" t="str">
        <f t="shared" si="161"/>
        <v/>
      </c>
      <c r="M9751" s="205" t="str" cm="1">
        <f t="array" ref="M9751">_xlfn.IFS(NOT(ISERROR(VLOOKUP(Table5[[#This Row],[Section]],TB_notTB,1,FALSE))),"No",LEFT(Table5[[#This Row],[Section]],3)="ETB","PLS",LEFT(Table5[[#This Row],[Section]],1)="7","PDB",NOT(ISBLANK(Table5[[#This Row],[Section]])),"No")</f>
        <v>No</v>
      </c>
    </row>
    <row r="9752" spans="1:13" x14ac:dyDescent="0.25">
      <c r="A9752" s="126" t="s">
        <v>27470</v>
      </c>
      <c r="B9752" s="126" t="s">
        <v>27471</v>
      </c>
      <c r="C9752" s="126" t="s">
        <v>75</v>
      </c>
      <c r="D9752" s="127">
        <v>0.441</v>
      </c>
      <c r="E9752" s="128">
        <v>219</v>
      </c>
      <c r="F9752" s="128">
        <v>219</v>
      </c>
      <c r="G9752" s="126" t="s">
        <v>13721</v>
      </c>
      <c r="H9752" s="126" t="s">
        <v>21068</v>
      </c>
      <c r="I9752" s="126" t="s">
        <v>21069</v>
      </c>
      <c r="J9752" s="126" t="s">
        <v>26233</v>
      </c>
      <c r="K9752" s="9">
        <f>_xlfn.IFNA(VLOOKUP(Table5[[#This Row],[Section]],SubSill_Tier,2,FALSE),0)</f>
        <v>0</v>
      </c>
      <c r="L9752" s="9" t="str">
        <f t="shared" si="161"/>
        <v/>
      </c>
      <c r="M9752" s="205" t="str" cm="1">
        <f t="array" ref="M9752">_xlfn.IFS(NOT(ISERROR(VLOOKUP(Table5[[#This Row],[Section]],TB_notTB,1,FALSE))),"No",LEFT(Table5[[#This Row],[Section]],3)="ETB","PLS",LEFT(Table5[[#This Row],[Section]],1)="7","PDB",NOT(ISBLANK(Table5[[#This Row],[Section]])),"No")</f>
        <v>No</v>
      </c>
    </row>
    <row r="9753" spans="1:13" x14ac:dyDescent="0.25">
      <c r="A9753" s="126" t="s">
        <v>28392</v>
      </c>
      <c r="B9753" s="126" t="s">
        <v>28393</v>
      </c>
      <c r="C9753" s="126" t="s">
        <v>75</v>
      </c>
      <c r="D9753" s="127">
        <v>0.57799999999999996</v>
      </c>
      <c r="E9753" s="128">
        <v>187</v>
      </c>
      <c r="F9753" s="128">
        <v>125</v>
      </c>
      <c r="G9753" s="126" t="s">
        <v>13731</v>
      </c>
      <c r="H9753" s="126" t="s">
        <v>21911</v>
      </c>
      <c r="I9753" s="126" t="s">
        <v>21747</v>
      </c>
      <c r="J9753" s="126" t="s">
        <v>26233</v>
      </c>
      <c r="K9753" s="9">
        <f>_xlfn.IFNA(VLOOKUP(Table5[[#This Row],[Section]],SubSill_Tier,2,FALSE),0)</f>
        <v>0</v>
      </c>
      <c r="L9753" s="9" t="str">
        <f t="shared" si="161"/>
        <v/>
      </c>
      <c r="M9753" s="205" t="str" cm="1">
        <f t="array" ref="M9753">_xlfn.IFS(NOT(ISERROR(VLOOKUP(Table5[[#This Row],[Section]],TB_notTB,1,FALSE))),"No",LEFT(Table5[[#This Row],[Section]],3)="ETB","PLS",LEFT(Table5[[#This Row],[Section]],1)="7","PDB",NOT(ISBLANK(Table5[[#This Row],[Section]])),"No")</f>
        <v>No</v>
      </c>
    </row>
    <row r="9754" spans="1:13" x14ac:dyDescent="0.25">
      <c r="A9754" s="126" t="s">
        <v>28394</v>
      </c>
      <c r="B9754" s="126" t="s">
        <v>28395</v>
      </c>
      <c r="C9754" s="126" t="s">
        <v>75</v>
      </c>
      <c r="D9754" s="127">
        <v>2.4239999999999999</v>
      </c>
      <c r="E9754" s="128">
        <v>394</v>
      </c>
      <c r="F9754" s="128">
        <v>282</v>
      </c>
      <c r="G9754" s="126" t="s">
        <v>13731</v>
      </c>
      <c r="H9754" s="126" t="s">
        <v>21911</v>
      </c>
      <c r="I9754" s="126" t="s">
        <v>21747</v>
      </c>
      <c r="J9754" s="126" t="s">
        <v>26233</v>
      </c>
      <c r="K9754" s="9">
        <f>_xlfn.IFNA(VLOOKUP(Table5[[#This Row],[Section]],SubSill_Tier,2,FALSE),0)</f>
        <v>0</v>
      </c>
      <c r="L9754" s="9" t="str">
        <f t="shared" si="161"/>
        <v/>
      </c>
      <c r="M9754" s="205" t="str" cm="1">
        <f t="array" ref="M9754">_xlfn.IFS(NOT(ISERROR(VLOOKUP(Table5[[#This Row],[Section]],TB_notTB,1,FALSE))),"No",LEFT(Table5[[#This Row],[Section]],3)="ETB","PLS",LEFT(Table5[[#This Row],[Section]],1)="7","PDB",NOT(ISBLANK(Table5[[#This Row],[Section]])),"No")</f>
        <v>No</v>
      </c>
    </row>
    <row r="9755" spans="1:13" x14ac:dyDescent="0.25">
      <c r="A9755" s="126" t="s">
        <v>28396</v>
      </c>
      <c r="B9755" s="126" t="s">
        <v>28397</v>
      </c>
      <c r="C9755" s="126" t="s">
        <v>75</v>
      </c>
      <c r="D9755" s="127">
        <v>2.3439999999999999</v>
      </c>
      <c r="E9755" s="128">
        <v>220</v>
      </c>
      <c r="F9755" s="128">
        <v>275</v>
      </c>
      <c r="G9755" s="126" t="s">
        <v>13740</v>
      </c>
      <c r="H9755" s="126" t="s">
        <v>20124</v>
      </c>
      <c r="I9755" s="126" t="s">
        <v>21059</v>
      </c>
      <c r="J9755" s="126" t="s">
        <v>26235</v>
      </c>
      <c r="K9755" s="9">
        <f>_xlfn.IFNA(VLOOKUP(Table5[[#This Row],[Section]],SubSill_Tier,2,FALSE),0)</f>
        <v>0</v>
      </c>
      <c r="L9755" s="9" t="str">
        <f t="shared" si="161"/>
        <v/>
      </c>
      <c r="M9755" s="205" t="str" cm="1">
        <f t="array" ref="M9755">_xlfn.IFS(NOT(ISERROR(VLOOKUP(Table5[[#This Row],[Section]],TB_notTB,1,FALSE))),"No",LEFT(Table5[[#This Row],[Section]],3)="ETB","PLS",LEFT(Table5[[#This Row],[Section]],1)="7","PDB",NOT(ISBLANK(Table5[[#This Row],[Section]])),"No")</f>
        <v>No</v>
      </c>
    </row>
    <row r="9756" spans="1:13" x14ac:dyDescent="0.25">
      <c r="A9756" s="126" t="s">
        <v>28398</v>
      </c>
      <c r="B9756" s="126" t="s">
        <v>28399</v>
      </c>
      <c r="C9756" s="126" t="s">
        <v>75</v>
      </c>
      <c r="D9756" s="127">
        <v>3.2349999999999999</v>
      </c>
      <c r="E9756" s="128">
        <v>588</v>
      </c>
      <c r="F9756" s="128">
        <v>588</v>
      </c>
      <c r="G9756" s="126" t="s">
        <v>13731</v>
      </c>
      <c r="H9756" s="126" t="s">
        <v>21911</v>
      </c>
      <c r="I9756" s="126" t="s">
        <v>21747</v>
      </c>
      <c r="J9756" s="126" t="s">
        <v>26237</v>
      </c>
      <c r="K9756" s="9">
        <f>_xlfn.IFNA(VLOOKUP(Table5[[#This Row],[Section]],SubSill_Tier,2,FALSE),0)</f>
        <v>0</v>
      </c>
      <c r="L9756" s="9" t="str">
        <f t="shared" si="161"/>
        <v/>
      </c>
      <c r="M9756" s="205" t="str" cm="1">
        <f t="array" ref="M9756">_xlfn.IFS(NOT(ISERROR(VLOOKUP(Table5[[#This Row],[Section]],TB_notTB,1,FALSE))),"No",LEFT(Table5[[#This Row],[Section]],3)="ETB","PLS",LEFT(Table5[[#This Row],[Section]],1)="7","PDB",NOT(ISBLANK(Table5[[#This Row],[Section]])),"No")</f>
        <v>No</v>
      </c>
    </row>
    <row r="9757" spans="1:13" x14ac:dyDescent="0.25">
      <c r="A9757" s="126" t="s">
        <v>28400</v>
      </c>
      <c r="B9757" s="126" t="s">
        <v>28401</v>
      </c>
      <c r="C9757" s="126" t="s">
        <v>75</v>
      </c>
      <c r="D9757" s="127">
        <v>4.7430000000000003</v>
      </c>
      <c r="E9757" s="128">
        <v>370</v>
      </c>
      <c r="F9757" s="128">
        <v>370</v>
      </c>
      <c r="G9757" s="126" t="s">
        <v>13715</v>
      </c>
      <c r="H9757" s="126" t="s">
        <v>20123</v>
      </c>
      <c r="I9757" s="126" t="s">
        <v>21058</v>
      </c>
      <c r="J9757" s="126" t="s">
        <v>26240</v>
      </c>
      <c r="K9757" s="9">
        <f>_xlfn.IFNA(VLOOKUP(Table5[[#This Row],[Section]],SubSill_Tier,2,FALSE),0)</f>
        <v>0</v>
      </c>
      <c r="L9757" s="9" t="str">
        <f t="shared" si="161"/>
        <v>Wall</v>
      </c>
      <c r="M9757" s="205" t="str" cm="1">
        <f t="array" ref="M9757">_xlfn.IFS(NOT(ISERROR(VLOOKUP(Table5[[#This Row],[Section]],TB_notTB,1,FALSE))),"No",LEFT(Table5[[#This Row],[Section]],3)="ETB","PLS",LEFT(Table5[[#This Row],[Section]],1)="7","PDB",NOT(ISBLANK(Table5[[#This Row],[Section]])),"No")</f>
        <v>No</v>
      </c>
    </row>
    <row r="9758" spans="1:13" x14ac:dyDescent="0.25">
      <c r="A9758" s="126" t="s">
        <v>28402</v>
      </c>
      <c r="B9758" s="126" t="s">
        <v>28403</v>
      </c>
      <c r="C9758" s="126" t="s">
        <v>75</v>
      </c>
      <c r="D9758" s="127">
        <v>1.7929999999999999</v>
      </c>
      <c r="E9758" s="128">
        <v>201</v>
      </c>
      <c r="F9758" s="128">
        <v>201</v>
      </c>
      <c r="G9758" s="126" t="s">
        <v>13715</v>
      </c>
      <c r="H9758" s="126" t="s">
        <v>20123</v>
      </c>
      <c r="I9758" s="126" t="s">
        <v>21058</v>
      </c>
      <c r="J9758" s="126" t="s">
        <v>26235</v>
      </c>
      <c r="K9758" s="9">
        <f>_xlfn.IFNA(VLOOKUP(Table5[[#This Row],[Section]],SubSill_Tier,2,FALSE),0)</f>
        <v>0</v>
      </c>
      <c r="L9758" s="9" t="str">
        <f t="shared" si="161"/>
        <v>Wall</v>
      </c>
      <c r="M9758" s="205" t="str" cm="1">
        <f t="array" ref="M9758">_xlfn.IFS(NOT(ISERROR(VLOOKUP(Table5[[#This Row],[Section]],TB_notTB,1,FALSE))),"No",LEFT(Table5[[#This Row],[Section]],3)="ETB","PLS",LEFT(Table5[[#This Row],[Section]],1)="7","PDB",NOT(ISBLANK(Table5[[#This Row],[Section]])),"No")</f>
        <v>No</v>
      </c>
    </row>
    <row r="9759" spans="1:13" x14ac:dyDescent="0.25">
      <c r="A9759" s="126" t="s">
        <v>28404</v>
      </c>
      <c r="B9759" s="126" t="s">
        <v>28405</v>
      </c>
      <c r="C9759" s="126" t="s">
        <v>75</v>
      </c>
      <c r="D9759" s="127">
        <v>0.65200000000000002</v>
      </c>
      <c r="E9759" s="128">
        <v>161</v>
      </c>
      <c r="F9759" s="128">
        <v>161</v>
      </c>
      <c r="G9759" s="126" t="s">
        <v>13720</v>
      </c>
      <c r="H9759" s="126" t="s">
        <v>20130</v>
      </c>
      <c r="I9759" s="126" t="s">
        <v>20131</v>
      </c>
      <c r="J9759" s="126" t="s">
        <v>26235</v>
      </c>
      <c r="K9759" s="9">
        <f>_xlfn.IFNA(VLOOKUP(Table5[[#This Row],[Section]],SubSill_Tier,2,FALSE),0)</f>
        <v>0</v>
      </c>
      <c r="L9759" s="9" t="str">
        <f t="shared" si="161"/>
        <v/>
      </c>
      <c r="M9759" s="205" t="str" cm="1">
        <f t="array" ref="M9759">_xlfn.IFS(NOT(ISERROR(VLOOKUP(Table5[[#This Row],[Section]],TB_notTB,1,FALSE))),"No",LEFT(Table5[[#This Row],[Section]],3)="ETB","PLS",LEFT(Table5[[#This Row],[Section]],1)="7","PDB",NOT(ISBLANK(Table5[[#This Row],[Section]])),"No")</f>
        <v>No</v>
      </c>
    </row>
    <row r="9760" spans="1:13" x14ac:dyDescent="0.25">
      <c r="A9760" s="126" t="s">
        <v>28406</v>
      </c>
      <c r="B9760" s="126" t="s">
        <v>28407</v>
      </c>
      <c r="C9760" s="126" t="s">
        <v>75</v>
      </c>
      <c r="D9760" s="127">
        <v>1.2230000000000001</v>
      </c>
      <c r="E9760" s="128">
        <v>305</v>
      </c>
      <c r="F9760" s="128">
        <v>305</v>
      </c>
      <c r="G9760" s="126" t="s">
        <v>13720</v>
      </c>
      <c r="H9760" s="126" t="s">
        <v>20130</v>
      </c>
      <c r="I9760" s="126" t="s">
        <v>20131</v>
      </c>
      <c r="J9760" s="126" t="s">
        <v>26235</v>
      </c>
      <c r="K9760" s="9">
        <f>_xlfn.IFNA(VLOOKUP(Table5[[#This Row],[Section]],SubSill_Tier,2,FALSE),0)</f>
        <v>0</v>
      </c>
      <c r="L9760" s="9" t="str">
        <f t="shared" si="161"/>
        <v/>
      </c>
      <c r="M9760" s="205" t="str" cm="1">
        <f t="array" ref="M9760">_xlfn.IFS(NOT(ISERROR(VLOOKUP(Table5[[#This Row],[Section]],TB_notTB,1,FALSE))),"No",LEFT(Table5[[#This Row],[Section]],3)="ETB","PLS",LEFT(Table5[[#This Row],[Section]],1)="7","PDB",NOT(ISBLANK(Table5[[#This Row],[Section]])),"No")</f>
        <v>No</v>
      </c>
    </row>
    <row r="9761" spans="1:13" x14ac:dyDescent="0.25">
      <c r="A9761" s="126" t="s">
        <v>28408</v>
      </c>
      <c r="B9761" s="126" t="s">
        <v>28409</v>
      </c>
      <c r="C9761" s="126" t="s">
        <v>75</v>
      </c>
      <c r="D9761" s="127">
        <v>2.073</v>
      </c>
      <c r="E9761" s="128">
        <v>391</v>
      </c>
      <c r="F9761" s="128">
        <v>391</v>
      </c>
      <c r="G9761" s="126" t="s">
        <v>13720</v>
      </c>
      <c r="H9761" s="126" t="s">
        <v>20130</v>
      </c>
      <c r="I9761" s="126" t="s">
        <v>20131</v>
      </c>
      <c r="J9761" s="126" t="s">
        <v>26235</v>
      </c>
      <c r="K9761" s="9">
        <f>_xlfn.IFNA(VLOOKUP(Table5[[#This Row],[Section]],SubSill_Tier,2,FALSE),0)</f>
        <v>0</v>
      </c>
      <c r="L9761" s="9" t="str">
        <f t="shared" si="161"/>
        <v/>
      </c>
      <c r="M9761" s="205" t="str" cm="1">
        <f t="array" ref="M9761">_xlfn.IFS(NOT(ISERROR(VLOOKUP(Table5[[#This Row],[Section]],TB_notTB,1,FALSE))),"No",LEFT(Table5[[#This Row],[Section]],3)="ETB","PLS",LEFT(Table5[[#This Row],[Section]],1)="7","PDB",NOT(ISBLANK(Table5[[#This Row],[Section]])),"No")</f>
        <v>No</v>
      </c>
    </row>
    <row r="9762" spans="1:13" x14ac:dyDescent="0.25">
      <c r="A9762" s="126" t="s">
        <v>28410</v>
      </c>
      <c r="B9762" s="126" t="s">
        <v>28411</v>
      </c>
      <c r="C9762" s="126" t="s">
        <v>75</v>
      </c>
      <c r="D9762" s="127">
        <v>0.751</v>
      </c>
      <c r="E9762" s="128">
        <v>160</v>
      </c>
      <c r="F9762" s="128">
        <v>160</v>
      </c>
      <c r="G9762" s="126" t="s">
        <v>13740</v>
      </c>
      <c r="H9762" s="126" t="s">
        <v>20124</v>
      </c>
      <c r="I9762" s="126" t="s">
        <v>21059</v>
      </c>
      <c r="J9762" s="126" t="s">
        <v>26235</v>
      </c>
      <c r="K9762" s="9">
        <f>_xlfn.IFNA(VLOOKUP(Table5[[#This Row],[Section]],SubSill_Tier,2,FALSE),0)</f>
        <v>0</v>
      </c>
      <c r="L9762" s="9" t="str">
        <f t="shared" si="161"/>
        <v/>
      </c>
      <c r="M9762" s="205" t="str" cm="1">
        <f t="array" ref="M9762">_xlfn.IFS(NOT(ISERROR(VLOOKUP(Table5[[#This Row],[Section]],TB_notTB,1,FALSE))),"No",LEFT(Table5[[#This Row],[Section]],3)="ETB","PLS",LEFT(Table5[[#This Row],[Section]],1)="7","PDB",NOT(ISBLANK(Table5[[#This Row],[Section]])),"No")</f>
        <v>No</v>
      </c>
    </row>
    <row r="9763" spans="1:13" x14ac:dyDescent="0.25">
      <c r="A9763" s="126" t="s">
        <v>28412</v>
      </c>
      <c r="B9763" s="126" t="s">
        <v>28413</v>
      </c>
      <c r="C9763" s="126" t="s">
        <v>75</v>
      </c>
      <c r="D9763" s="127">
        <v>3.3029999999999999</v>
      </c>
      <c r="E9763" s="128">
        <v>317</v>
      </c>
      <c r="F9763" s="128">
        <v>317</v>
      </c>
      <c r="G9763" s="126" t="s">
        <v>13740</v>
      </c>
      <c r="H9763" s="126" t="s">
        <v>20124</v>
      </c>
      <c r="I9763" s="126" t="s">
        <v>21059</v>
      </c>
      <c r="J9763" s="126" t="s">
        <v>26240</v>
      </c>
      <c r="K9763" s="9">
        <f>_xlfn.IFNA(VLOOKUP(Table5[[#This Row],[Section]],SubSill_Tier,2,FALSE),0)</f>
        <v>0</v>
      </c>
      <c r="L9763" s="9" t="str">
        <f t="shared" si="161"/>
        <v/>
      </c>
      <c r="M9763" s="205" t="str" cm="1">
        <f t="array" ref="M9763">_xlfn.IFS(NOT(ISERROR(VLOOKUP(Table5[[#This Row],[Section]],TB_notTB,1,FALSE))),"No",LEFT(Table5[[#This Row],[Section]],3)="ETB","PLS",LEFT(Table5[[#This Row],[Section]],1)="7","PDB",NOT(ISBLANK(Table5[[#This Row],[Section]])),"No")</f>
        <v>No</v>
      </c>
    </row>
    <row r="9764" spans="1:13" x14ac:dyDescent="0.25">
      <c r="A9764" s="126" t="s">
        <v>28414</v>
      </c>
      <c r="B9764" s="126" t="s">
        <v>28415</v>
      </c>
      <c r="C9764" s="126" t="s">
        <v>75</v>
      </c>
      <c r="D9764" s="127">
        <v>0.93700000000000006</v>
      </c>
      <c r="E9764" s="128">
        <v>179</v>
      </c>
      <c r="F9764" s="128">
        <v>179</v>
      </c>
      <c r="G9764" s="126" t="s">
        <v>13740</v>
      </c>
      <c r="H9764" s="126" t="s">
        <v>20124</v>
      </c>
      <c r="I9764" s="126" t="s">
        <v>21059</v>
      </c>
      <c r="J9764" s="126" t="s">
        <v>26235</v>
      </c>
      <c r="K9764" s="9">
        <f>_xlfn.IFNA(VLOOKUP(Table5[[#This Row],[Section]],SubSill_Tier,2,FALSE),0)</f>
        <v>0</v>
      </c>
      <c r="L9764" s="9" t="str">
        <f t="shared" si="161"/>
        <v/>
      </c>
      <c r="M9764" s="205" t="str" cm="1">
        <f t="array" ref="M9764">_xlfn.IFS(NOT(ISERROR(VLOOKUP(Table5[[#This Row],[Section]],TB_notTB,1,FALSE))),"No",LEFT(Table5[[#This Row],[Section]],3)="ETB","PLS",LEFT(Table5[[#This Row],[Section]],1)="7","PDB",NOT(ISBLANK(Table5[[#This Row],[Section]])),"No")</f>
        <v>No</v>
      </c>
    </row>
    <row r="9765" spans="1:13" x14ac:dyDescent="0.25">
      <c r="A9765" s="126" t="s">
        <v>28416</v>
      </c>
      <c r="B9765" s="126" t="s">
        <v>28417</v>
      </c>
      <c r="C9765" s="126" t="s">
        <v>75</v>
      </c>
      <c r="D9765" s="127">
        <v>1.8680000000000001</v>
      </c>
      <c r="E9765" s="128">
        <v>349</v>
      </c>
      <c r="F9765" s="128">
        <v>349</v>
      </c>
      <c r="G9765" s="126" t="s">
        <v>13717</v>
      </c>
      <c r="H9765" s="126" t="s">
        <v>20125</v>
      </c>
      <c r="I9765" s="126" t="s">
        <v>20126</v>
      </c>
      <c r="J9765" s="126" t="s">
        <v>26235</v>
      </c>
      <c r="K9765" s="9">
        <f>_xlfn.IFNA(VLOOKUP(Table5[[#This Row],[Section]],SubSill_Tier,2,FALSE),0)</f>
        <v>0</v>
      </c>
      <c r="L9765" s="9" t="str">
        <f t="shared" si="161"/>
        <v/>
      </c>
      <c r="M9765" s="205" t="str" cm="1">
        <f t="array" ref="M9765">_xlfn.IFS(NOT(ISERROR(VLOOKUP(Table5[[#This Row],[Section]],TB_notTB,1,FALSE))),"No",LEFT(Table5[[#This Row],[Section]],3)="ETB","PLS",LEFT(Table5[[#This Row],[Section]],1)="7","PDB",NOT(ISBLANK(Table5[[#This Row],[Section]])),"No")</f>
        <v>No</v>
      </c>
    </row>
    <row r="9766" spans="1:13" x14ac:dyDescent="0.25">
      <c r="A9766" s="126" t="s">
        <v>28418</v>
      </c>
      <c r="B9766" s="126" t="s">
        <v>28419</v>
      </c>
      <c r="C9766" s="126" t="s">
        <v>75</v>
      </c>
      <c r="D9766" s="127">
        <v>0.22600000000000001</v>
      </c>
      <c r="E9766" s="128">
        <v>100</v>
      </c>
      <c r="F9766" s="128">
        <v>100</v>
      </c>
      <c r="G9766" s="126" t="s">
        <v>13717</v>
      </c>
      <c r="H9766" s="126" t="s">
        <v>20125</v>
      </c>
      <c r="I9766" s="126" t="s">
        <v>20126</v>
      </c>
      <c r="J9766" s="126" t="s">
        <v>26235</v>
      </c>
      <c r="K9766" s="9">
        <f>_xlfn.IFNA(VLOOKUP(Table5[[#This Row],[Section]],SubSill_Tier,2,FALSE),0)</f>
        <v>0</v>
      </c>
      <c r="L9766" s="9" t="str">
        <f t="shared" si="161"/>
        <v/>
      </c>
      <c r="M9766" s="205" t="str" cm="1">
        <f t="array" ref="M9766">_xlfn.IFS(NOT(ISERROR(VLOOKUP(Table5[[#This Row],[Section]],TB_notTB,1,FALSE))),"No",LEFT(Table5[[#This Row],[Section]],3)="ETB","PLS",LEFT(Table5[[#This Row],[Section]],1)="7","PDB",NOT(ISBLANK(Table5[[#This Row],[Section]])),"No")</f>
        <v>No</v>
      </c>
    </row>
    <row r="9767" spans="1:13" x14ac:dyDescent="0.25">
      <c r="A9767" s="126" t="s">
        <v>28420</v>
      </c>
      <c r="B9767" s="126" t="s">
        <v>28421</v>
      </c>
      <c r="C9767" s="126" t="s">
        <v>75</v>
      </c>
      <c r="D9767" s="127">
        <v>2.5379999999999998</v>
      </c>
      <c r="E9767" s="128">
        <v>389</v>
      </c>
      <c r="F9767" s="128">
        <v>389</v>
      </c>
      <c r="G9767" s="126" t="s">
        <v>13731</v>
      </c>
      <c r="H9767" s="126" t="s">
        <v>21911</v>
      </c>
      <c r="I9767" s="126" t="s">
        <v>21747</v>
      </c>
      <c r="J9767" s="126" t="s">
        <v>26233</v>
      </c>
      <c r="K9767" s="9">
        <f>_xlfn.IFNA(VLOOKUP(Table5[[#This Row],[Section]],SubSill_Tier,2,FALSE),0)</f>
        <v>0</v>
      </c>
      <c r="L9767" s="9" t="str">
        <f t="shared" si="161"/>
        <v/>
      </c>
      <c r="M9767" s="205" t="str" cm="1">
        <f t="array" ref="M9767">_xlfn.IFS(NOT(ISERROR(VLOOKUP(Table5[[#This Row],[Section]],TB_notTB,1,FALSE))),"No",LEFT(Table5[[#This Row],[Section]],3)="ETB","PLS",LEFT(Table5[[#This Row],[Section]],1)="7","PDB",NOT(ISBLANK(Table5[[#This Row],[Section]])),"No")</f>
        <v>No</v>
      </c>
    </row>
    <row r="9768" spans="1:13" x14ac:dyDescent="0.25">
      <c r="A9768" s="126" t="s">
        <v>28422</v>
      </c>
      <c r="B9768" s="126" t="s">
        <v>28423</v>
      </c>
      <c r="C9768" s="126" t="s">
        <v>75</v>
      </c>
      <c r="D9768" s="127">
        <v>13.920999999999999</v>
      </c>
      <c r="E9768" s="128">
        <v>806</v>
      </c>
      <c r="F9768" s="128">
        <v>806</v>
      </c>
      <c r="G9768" s="126" t="s">
        <v>13724</v>
      </c>
      <c r="H9768" s="126" t="s">
        <v>21063</v>
      </c>
      <c r="I9768" s="126" t="s">
        <v>21064</v>
      </c>
      <c r="J9768" s="126" t="s">
        <v>26248</v>
      </c>
      <c r="K9768" s="9">
        <f>_xlfn.IFNA(VLOOKUP(Table5[[#This Row],[Section]],SubSill_Tier,2,FALSE),0)</f>
        <v>0</v>
      </c>
      <c r="L9768" s="9" t="str">
        <f t="shared" si="161"/>
        <v/>
      </c>
      <c r="M9768" s="205" t="str" cm="1">
        <f t="array" ref="M9768">_xlfn.IFS(NOT(ISERROR(VLOOKUP(Table5[[#This Row],[Section]],TB_notTB,1,FALSE))),"No",LEFT(Table5[[#This Row],[Section]],3)="ETB","PLS",LEFT(Table5[[#This Row],[Section]],1)="7","PDB",NOT(ISBLANK(Table5[[#This Row],[Section]])),"No")</f>
        <v>No</v>
      </c>
    </row>
    <row r="9769" spans="1:13" x14ac:dyDescent="0.25">
      <c r="A9769" s="126" t="s">
        <v>28424</v>
      </c>
      <c r="B9769" s="126" t="s">
        <v>28425</v>
      </c>
      <c r="C9769" s="126" t="s">
        <v>75</v>
      </c>
      <c r="D9769" s="127">
        <v>9.0850000000000009</v>
      </c>
      <c r="E9769" s="128">
        <v>617</v>
      </c>
      <c r="F9769" s="128">
        <v>617</v>
      </c>
      <c r="G9769" s="126" t="s">
        <v>13724</v>
      </c>
      <c r="H9769" s="126" t="s">
        <v>21063</v>
      </c>
      <c r="I9769" s="126" t="s">
        <v>21064</v>
      </c>
      <c r="J9769" s="126" t="s">
        <v>26245</v>
      </c>
      <c r="K9769" s="9">
        <f>_xlfn.IFNA(VLOOKUP(Table5[[#This Row],[Section]],SubSill_Tier,2,FALSE),0)</f>
        <v>0</v>
      </c>
      <c r="L9769" s="9" t="str">
        <f t="shared" si="161"/>
        <v/>
      </c>
      <c r="M9769" s="205" t="str" cm="1">
        <f t="array" ref="M9769">_xlfn.IFS(NOT(ISERROR(VLOOKUP(Table5[[#This Row],[Section]],TB_notTB,1,FALSE))),"No",LEFT(Table5[[#This Row],[Section]],3)="ETB","PLS",LEFT(Table5[[#This Row],[Section]],1)="7","PDB",NOT(ISBLANK(Table5[[#This Row],[Section]])),"No")</f>
        <v>No</v>
      </c>
    </row>
    <row r="9770" spans="1:13" x14ac:dyDescent="0.25">
      <c r="A9770" s="126" t="s">
        <v>28426</v>
      </c>
      <c r="B9770" s="126" t="s">
        <v>28427</v>
      </c>
      <c r="C9770" s="126" t="s">
        <v>75</v>
      </c>
      <c r="D9770" s="127">
        <v>8.7970000000000006</v>
      </c>
      <c r="E9770" s="128">
        <v>427</v>
      </c>
      <c r="F9770" s="128">
        <v>427</v>
      </c>
      <c r="G9770" s="126" t="s">
        <v>13724</v>
      </c>
      <c r="H9770" s="126" t="s">
        <v>21063</v>
      </c>
      <c r="I9770" s="126" t="s">
        <v>21064</v>
      </c>
      <c r="J9770" s="126" t="s">
        <v>26245</v>
      </c>
      <c r="K9770" s="9">
        <f>_xlfn.IFNA(VLOOKUP(Table5[[#This Row],[Section]],SubSill_Tier,2,FALSE),0)</f>
        <v>0</v>
      </c>
      <c r="L9770" s="9" t="str">
        <f t="shared" si="161"/>
        <v/>
      </c>
      <c r="M9770" s="205" t="str" cm="1">
        <f t="array" ref="M9770">_xlfn.IFS(NOT(ISERROR(VLOOKUP(Table5[[#This Row],[Section]],TB_notTB,1,FALSE))),"No",LEFT(Table5[[#This Row],[Section]],3)="ETB","PLS",LEFT(Table5[[#This Row],[Section]],1)="7","PDB",NOT(ISBLANK(Table5[[#This Row],[Section]])),"No")</f>
        <v>No</v>
      </c>
    </row>
    <row r="9771" spans="1:13" x14ac:dyDescent="0.25">
      <c r="A9771" s="126" t="s">
        <v>28428</v>
      </c>
      <c r="B9771" s="126" t="s">
        <v>28429</v>
      </c>
      <c r="C9771" s="126" t="s">
        <v>75</v>
      </c>
      <c r="D9771" s="127">
        <v>1.3939999999999999</v>
      </c>
      <c r="E9771" s="128">
        <v>316</v>
      </c>
      <c r="F9771" s="128">
        <v>316</v>
      </c>
      <c r="G9771" s="126" t="s">
        <v>13724</v>
      </c>
      <c r="H9771" s="126" t="s">
        <v>21063</v>
      </c>
      <c r="I9771" s="126" t="s">
        <v>21064</v>
      </c>
      <c r="J9771" s="126" t="s">
        <v>26233</v>
      </c>
      <c r="K9771" s="9">
        <f>_xlfn.IFNA(VLOOKUP(Table5[[#This Row],[Section]],SubSill_Tier,2,FALSE),0)</f>
        <v>0</v>
      </c>
      <c r="L9771" s="9" t="str">
        <f t="shared" si="161"/>
        <v/>
      </c>
      <c r="M9771" s="205" t="str" cm="1">
        <f t="array" ref="M9771">_xlfn.IFS(NOT(ISERROR(VLOOKUP(Table5[[#This Row],[Section]],TB_notTB,1,FALSE))),"No",LEFT(Table5[[#This Row],[Section]],3)="ETB","PLS",LEFT(Table5[[#This Row],[Section]],1)="7","PDB",NOT(ISBLANK(Table5[[#This Row],[Section]])),"No")</f>
        <v>No</v>
      </c>
    </row>
    <row r="9772" spans="1:13" x14ac:dyDescent="0.25">
      <c r="A9772" s="126" t="s">
        <v>28430</v>
      </c>
      <c r="B9772" s="126" t="s">
        <v>28431</v>
      </c>
      <c r="C9772" s="126" t="s">
        <v>75</v>
      </c>
      <c r="D9772" s="127">
        <v>2.5960000000000001</v>
      </c>
      <c r="E9772" s="128">
        <v>448</v>
      </c>
      <c r="F9772" s="128">
        <v>446</v>
      </c>
      <c r="G9772" s="126" t="s">
        <v>13724</v>
      </c>
      <c r="H9772" s="126" t="s">
        <v>21063</v>
      </c>
      <c r="I9772" s="126" t="s">
        <v>21064</v>
      </c>
      <c r="J9772" s="126" t="s">
        <v>26233</v>
      </c>
      <c r="K9772" s="9">
        <f>_xlfn.IFNA(VLOOKUP(Table5[[#This Row],[Section]],SubSill_Tier,2,FALSE),0)</f>
        <v>0</v>
      </c>
      <c r="L9772" s="9" t="str">
        <f t="shared" si="161"/>
        <v/>
      </c>
      <c r="M9772" s="205" t="str" cm="1">
        <f t="array" ref="M9772">_xlfn.IFS(NOT(ISERROR(VLOOKUP(Table5[[#This Row],[Section]],TB_notTB,1,FALSE))),"No",LEFT(Table5[[#This Row],[Section]],3)="ETB","PLS",LEFT(Table5[[#This Row],[Section]],1)="7","PDB",NOT(ISBLANK(Table5[[#This Row],[Section]])),"No")</f>
        <v>No</v>
      </c>
    </row>
    <row r="9773" spans="1:13" x14ac:dyDescent="0.25">
      <c r="A9773" s="126" t="s">
        <v>28432</v>
      </c>
      <c r="B9773" s="126" t="s">
        <v>28433</v>
      </c>
      <c r="C9773" s="126" t="s">
        <v>75</v>
      </c>
      <c r="D9773" s="127">
        <v>4.6369999999999996</v>
      </c>
      <c r="E9773" s="128">
        <v>685</v>
      </c>
      <c r="F9773" s="128">
        <v>685</v>
      </c>
      <c r="G9773" s="126" t="s">
        <v>13724</v>
      </c>
      <c r="H9773" s="126" t="s">
        <v>21063</v>
      </c>
      <c r="I9773" s="126" t="s">
        <v>21064</v>
      </c>
      <c r="J9773" s="126" t="s">
        <v>26237</v>
      </c>
      <c r="K9773" s="9">
        <f>_xlfn.IFNA(VLOOKUP(Table5[[#This Row],[Section]],SubSill_Tier,2,FALSE),0)</f>
        <v>0</v>
      </c>
      <c r="L9773" s="9" t="str">
        <f t="shared" si="161"/>
        <v/>
      </c>
      <c r="M9773" s="205" t="str" cm="1">
        <f t="array" ref="M9773">_xlfn.IFS(NOT(ISERROR(VLOOKUP(Table5[[#This Row],[Section]],TB_notTB,1,FALSE))),"No",LEFT(Table5[[#This Row],[Section]],3)="ETB","PLS",LEFT(Table5[[#This Row],[Section]],1)="7","PDB",NOT(ISBLANK(Table5[[#This Row],[Section]])),"No")</f>
        <v>No</v>
      </c>
    </row>
    <row r="9774" spans="1:13" x14ac:dyDescent="0.25">
      <c r="A9774" s="126" t="s">
        <v>28434</v>
      </c>
      <c r="B9774" s="126" t="s">
        <v>28435</v>
      </c>
      <c r="C9774" s="126" t="s">
        <v>75</v>
      </c>
      <c r="D9774" s="127">
        <v>5.0179999999999998</v>
      </c>
      <c r="E9774" s="128">
        <v>387</v>
      </c>
      <c r="F9774" s="128">
        <v>387</v>
      </c>
      <c r="G9774" s="126" t="s">
        <v>13724</v>
      </c>
      <c r="H9774" s="126" t="s">
        <v>21063</v>
      </c>
      <c r="I9774" s="126" t="s">
        <v>21064</v>
      </c>
      <c r="J9774" s="126" t="s">
        <v>26245</v>
      </c>
      <c r="K9774" s="9">
        <f>_xlfn.IFNA(VLOOKUP(Table5[[#This Row],[Section]],SubSill_Tier,2,FALSE),0)</f>
        <v>0</v>
      </c>
      <c r="L9774" s="9" t="str">
        <f t="shared" si="161"/>
        <v/>
      </c>
      <c r="M9774" s="205" t="str" cm="1">
        <f t="array" ref="M9774">_xlfn.IFS(NOT(ISERROR(VLOOKUP(Table5[[#This Row],[Section]],TB_notTB,1,FALSE))),"No",LEFT(Table5[[#This Row],[Section]],3)="ETB","PLS",LEFT(Table5[[#This Row],[Section]],1)="7","PDB",NOT(ISBLANK(Table5[[#This Row],[Section]])),"No")</f>
        <v>No</v>
      </c>
    </row>
    <row r="9775" spans="1:13" x14ac:dyDescent="0.25">
      <c r="A9775" s="126" t="s">
        <v>28436</v>
      </c>
      <c r="B9775" s="126" t="s">
        <v>28437</v>
      </c>
      <c r="C9775" s="126" t="s">
        <v>75</v>
      </c>
      <c r="D9775" s="127">
        <v>1.768</v>
      </c>
      <c r="E9775" s="128">
        <v>190</v>
      </c>
      <c r="F9775" s="128">
        <v>190</v>
      </c>
      <c r="G9775" s="126" t="s">
        <v>13750</v>
      </c>
      <c r="H9775" s="126" t="s">
        <v>21081</v>
      </c>
      <c r="I9775" s="126" t="s">
        <v>21082</v>
      </c>
      <c r="J9775" s="126" t="s">
        <v>26233</v>
      </c>
      <c r="K9775" s="9">
        <f>_xlfn.IFNA(VLOOKUP(Table5[[#This Row],[Section]],SubSill_Tier,2,FALSE),0)</f>
        <v>0</v>
      </c>
      <c r="L9775" s="9" t="str">
        <f t="shared" si="161"/>
        <v/>
      </c>
      <c r="M9775" s="205" t="str" cm="1">
        <f t="array" ref="M9775">_xlfn.IFS(NOT(ISERROR(VLOOKUP(Table5[[#This Row],[Section]],TB_notTB,1,FALSE))),"No",LEFT(Table5[[#This Row],[Section]],3)="ETB","PLS",LEFT(Table5[[#This Row],[Section]],1)="7","PDB",NOT(ISBLANK(Table5[[#This Row],[Section]])),"No")</f>
        <v>No</v>
      </c>
    </row>
    <row r="9776" spans="1:13" x14ac:dyDescent="0.25">
      <c r="A9776" s="126" t="s">
        <v>28438</v>
      </c>
      <c r="B9776" s="126" t="s">
        <v>28439</v>
      </c>
      <c r="C9776" s="126" t="s">
        <v>75</v>
      </c>
      <c r="D9776" s="127">
        <v>16.193999999999999</v>
      </c>
      <c r="E9776" s="128">
        <v>978</v>
      </c>
      <c r="F9776" s="128">
        <v>978</v>
      </c>
      <c r="G9776" s="126" t="s">
        <v>13724</v>
      </c>
      <c r="H9776" s="126" t="s">
        <v>21063</v>
      </c>
      <c r="I9776" s="126" t="s">
        <v>21064</v>
      </c>
      <c r="J9776" s="126" t="s">
        <v>26249</v>
      </c>
      <c r="K9776" s="9">
        <f>_xlfn.IFNA(VLOOKUP(Table5[[#This Row],[Section]],SubSill_Tier,2,FALSE),0)</f>
        <v>0</v>
      </c>
      <c r="L9776" s="9" t="str">
        <f t="shared" si="161"/>
        <v/>
      </c>
      <c r="M9776" s="205" t="str" cm="1">
        <f t="array" ref="M9776">_xlfn.IFS(NOT(ISERROR(VLOOKUP(Table5[[#This Row],[Section]],TB_notTB,1,FALSE))),"No",LEFT(Table5[[#This Row],[Section]],3)="ETB","PLS",LEFT(Table5[[#This Row],[Section]],1)="7","PDB",NOT(ISBLANK(Table5[[#This Row],[Section]])),"No")</f>
        <v>No</v>
      </c>
    </row>
    <row r="9777" spans="1:13" x14ac:dyDescent="0.25">
      <c r="A9777" s="126" t="s">
        <v>28440</v>
      </c>
      <c r="B9777" s="126" t="s">
        <v>28441</v>
      </c>
      <c r="C9777" s="126" t="s">
        <v>75</v>
      </c>
      <c r="D9777" s="127">
        <v>1.8720000000000001</v>
      </c>
      <c r="E9777" s="128">
        <v>336</v>
      </c>
      <c r="F9777" s="128">
        <v>336</v>
      </c>
      <c r="G9777" s="126" t="s">
        <v>13724</v>
      </c>
      <c r="H9777" s="126" t="s">
        <v>21063</v>
      </c>
      <c r="I9777" s="126" t="s">
        <v>21064</v>
      </c>
      <c r="J9777" s="126" t="s">
        <v>26233</v>
      </c>
      <c r="K9777" s="9">
        <f>_xlfn.IFNA(VLOOKUP(Table5[[#This Row],[Section]],SubSill_Tier,2,FALSE),0)</f>
        <v>0</v>
      </c>
      <c r="L9777" s="9" t="str">
        <f t="shared" si="161"/>
        <v/>
      </c>
      <c r="M9777" s="205" t="str" cm="1">
        <f t="array" ref="M9777">_xlfn.IFS(NOT(ISERROR(VLOOKUP(Table5[[#This Row],[Section]],TB_notTB,1,FALSE))),"No",LEFT(Table5[[#This Row],[Section]],3)="ETB","PLS",LEFT(Table5[[#This Row],[Section]],1)="7","PDB",NOT(ISBLANK(Table5[[#This Row],[Section]])),"No")</f>
        <v>No</v>
      </c>
    </row>
    <row r="9778" spans="1:13" x14ac:dyDescent="0.25">
      <c r="A9778" s="126" t="s">
        <v>28442</v>
      </c>
      <c r="B9778" s="126" t="s">
        <v>28443</v>
      </c>
      <c r="C9778" s="126" t="s">
        <v>75</v>
      </c>
      <c r="D9778" s="127">
        <v>1.1619999999999999</v>
      </c>
      <c r="E9778" s="128">
        <v>245</v>
      </c>
      <c r="F9778" s="128">
        <v>245</v>
      </c>
      <c r="G9778" s="126" t="s">
        <v>13725</v>
      </c>
      <c r="H9778" s="126" t="s">
        <v>20134</v>
      </c>
      <c r="I9778" s="126" t="s">
        <v>20135</v>
      </c>
      <c r="J9778" s="126" t="s">
        <v>26235</v>
      </c>
      <c r="K9778" s="9">
        <f>_xlfn.IFNA(VLOOKUP(Table5[[#This Row],[Section]],SubSill_Tier,2,FALSE),0)</f>
        <v>0</v>
      </c>
      <c r="L9778" s="9" t="str">
        <f t="shared" si="161"/>
        <v/>
      </c>
      <c r="M9778" s="205" t="str" cm="1">
        <f t="array" ref="M9778">_xlfn.IFS(NOT(ISERROR(VLOOKUP(Table5[[#This Row],[Section]],TB_notTB,1,FALSE))),"No",LEFT(Table5[[#This Row],[Section]],3)="ETB","PLS",LEFT(Table5[[#This Row],[Section]],1)="7","PDB",NOT(ISBLANK(Table5[[#This Row],[Section]])),"No")</f>
        <v>No</v>
      </c>
    </row>
    <row r="9779" spans="1:13" x14ac:dyDescent="0.25">
      <c r="A9779" s="126" t="s">
        <v>28444</v>
      </c>
      <c r="B9779" s="126" t="s">
        <v>28445</v>
      </c>
      <c r="C9779" s="126" t="s">
        <v>75</v>
      </c>
      <c r="D9779" s="127">
        <v>0.96799999999999997</v>
      </c>
      <c r="E9779" s="128">
        <v>205</v>
      </c>
      <c r="F9779" s="128">
        <v>205</v>
      </c>
      <c r="G9779" s="126" t="s">
        <v>13725</v>
      </c>
      <c r="H9779" s="126" t="s">
        <v>20134</v>
      </c>
      <c r="I9779" s="126" t="s">
        <v>20135</v>
      </c>
      <c r="J9779" s="126" t="s">
        <v>26235</v>
      </c>
      <c r="K9779" s="9">
        <f>_xlfn.IFNA(VLOOKUP(Table5[[#This Row],[Section]],SubSill_Tier,2,FALSE),0)</f>
        <v>0</v>
      </c>
      <c r="L9779" s="9" t="str">
        <f t="shared" si="161"/>
        <v/>
      </c>
      <c r="M9779" s="205" t="str" cm="1">
        <f t="array" ref="M9779">_xlfn.IFS(NOT(ISERROR(VLOOKUP(Table5[[#This Row],[Section]],TB_notTB,1,FALSE))),"No",LEFT(Table5[[#This Row],[Section]],3)="ETB","PLS",LEFT(Table5[[#This Row],[Section]],1)="7","PDB",NOT(ISBLANK(Table5[[#This Row],[Section]])),"No")</f>
        <v>No</v>
      </c>
    </row>
    <row r="9780" spans="1:13" x14ac:dyDescent="0.25">
      <c r="A9780" s="126" t="s">
        <v>28446</v>
      </c>
      <c r="B9780" s="126" t="s">
        <v>28447</v>
      </c>
      <c r="C9780" s="126" t="s">
        <v>75</v>
      </c>
      <c r="D9780" s="127">
        <v>2.4129999999999998</v>
      </c>
      <c r="E9780" s="128">
        <v>690</v>
      </c>
      <c r="F9780" s="128">
        <v>690</v>
      </c>
      <c r="G9780" s="126" t="s">
        <v>21170</v>
      </c>
      <c r="H9780" s="126" t="s">
        <v>21171</v>
      </c>
      <c r="I9780" s="126" t="s">
        <v>21172</v>
      </c>
      <c r="J9780" s="126" t="s">
        <v>26233</v>
      </c>
      <c r="K9780" s="9">
        <f>_xlfn.IFNA(VLOOKUP(Table5[[#This Row],[Section]],SubSill_Tier,2,FALSE),0)</f>
        <v>0</v>
      </c>
      <c r="L9780" s="9" t="str">
        <f t="shared" si="161"/>
        <v>Wall</v>
      </c>
      <c r="M9780" s="205" t="str" cm="1">
        <f t="array" ref="M9780">_xlfn.IFS(NOT(ISERROR(VLOOKUP(Table5[[#This Row],[Section]],TB_notTB,1,FALSE))),"No",LEFT(Table5[[#This Row],[Section]],3)="ETB","PLS",LEFT(Table5[[#This Row],[Section]],1)="7","PDB",NOT(ISBLANK(Table5[[#This Row],[Section]])),"No")</f>
        <v>No</v>
      </c>
    </row>
    <row r="9781" spans="1:13" x14ac:dyDescent="0.25">
      <c r="A9781" s="126" t="s">
        <v>28448</v>
      </c>
      <c r="B9781" s="126" t="s">
        <v>28449</v>
      </c>
      <c r="C9781" s="126" t="s">
        <v>75</v>
      </c>
      <c r="D9781" s="127">
        <v>1.8080000000000001</v>
      </c>
      <c r="E9781" s="128">
        <v>429</v>
      </c>
      <c r="F9781" s="128">
        <v>429</v>
      </c>
      <c r="G9781" s="126" t="s">
        <v>13724</v>
      </c>
      <c r="H9781" s="126" t="s">
        <v>21063</v>
      </c>
      <c r="I9781" s="126" t="s">
        <v>21064</v>
      </c>
      <c r="J9781" s="126" t="s">
        <v>26233</v>
      </c>
      <c r="K9781" s="9">
        <f>_xlfn.IFNA(VLOOKUP(Table5[[#This Row],[Section]],SubSill_Tier,2,FALSE),0)</f>
        <v>0</v>
      </c>
      <c r="L9781" s="9" t="str">
        <f t="shared" si="161"/>
        <v/>
      </c>
      <c r="M9781" s="205" t="str" cm="1">
        <f t="array" ref="M9781">_xlfn.IFS(NOT(ISERROR(VLOOKUP(Table5[[#This Row],[Section]],TB_notTB,1,FALSE))),"No",LEFT(Table5[[#This Row],[Section]],3)="ETB","PLS",LEFT(Table5[[#This Row],[Section]],1)="7","PDB",NOT(ISBLANK(Table5[[#This Row],[Section]])),"No")</f>
        <v>No</v>
      </c>
    </row>
    <row r="9782" spans="1:13" x14ac:dyDescent="0.25">
      <c r="A9782" s="126" t="s">
        <v>28450</v>
      </c>
      <c r="B9782" s="126" t="s">
        <v>28451</v>
      </c>
      <c r="C9782" s="126" t="s">
        <v>75</v>
      </c>
      <c r="D9782" s="127">
        <v>1.504</v>
      </c>
      <c r="E9782" s="128">
        <v>393</v>
      </c>
      <c r="F9782" s="128">
        <v>393</v>
      </c>
      <c r="G9782" s="126" t="s">
        <v>13724</v>
      </c>
      <c r="H9782" s="126" t="s">
        <v>21063</v>
      </c>
      <c r="I9782" s="126" t="s">
        <v>21064</v>
      </c>
      <c r="J9782" s="126" t="s">
        <v>26233</v>
      </c>
      <c r="K9782" s="9">
        <f>_xlfn.IFNA(VLOOKUP(Table5[[#This Row],[Section]],SubSill_Tier,2,FALSE),0)</f>
        <v>0</v>
      </c>
      <c r="L9782" s="9" t="str">
        <f t="shared" si="161"/>
        <v/>
      </c>
      <c r="M9782" s="205" t="str" cm="1">
        <f t="array" ref="M9782">_xlfn.IFS(NOT(ISERROR(VLOOKUP(Table5[[#This Row],[Section]],TB_notTB,1,FALSE))),"No",LEFT(Table5[[#This Row],[Section]],3)="ETB","PLS",LEFT(Table5[[#This Row],[Section]],1)="7","PDB",NOT(ISBLANK(Table5[[#This Row],[Section]])),"No")</f>
        <v>No</v>
      </c>
    </row>
    <row r="9783" spans="1:13" x14ac:dyDescent="0.25">
      <c r="A9783" s="126" t="s">
        <v>28452</v>
      </c>
      <c r="B9783" s="126" t="s">
        <v>28453</v>
      </c>
      <c r="C9783" s="126" t="s">
        <v>75</v>
      </c>
      <c r="D9783" s="127">
        <v>1.179</v>
      </c>
      <c r="E9783" s="128">
        <v>158</v>
      </c>
      <c r="F9783" s="128">
        <v>157</v>
      </c>
      <c r="G9783" s="126" t="s">
        <v>13731</v>
      </c>
      <c r="H9783" s="126" t="s">
        <v>21911</v>
      </c>
      <c r="I9783" s="126" t="s">
        <v>21747</v>
      </c>
      <c r="J9783" s="126" t="s">
        <v>26233</v>
      </c>
      <c r="K9783" s="9">
        <f>_xlfn.IFNA(VLOOKUP(Table5[[#This Row],[Section]],SubSill_Tier,2,FALSE),0)</f>
        <v>0</v>
      </c>
      <c r="L9783" s="9" t="str">
        <f t="shared" si="161"/>
        <v>Wall</v>
      </c>
      <c r="M9783" s="205" t="str" cm="1">
        <f t="array" ref="M9783">_xlfn.IFS(NOT(ISERROR(VLOOKUP(Table5[[#This Row],[Section]],TB_notTB,1,FALSE))),"No",LEFT(Table5[[#This Row],[Section]],3)="ETB","PLS",LEFT(Table5[[#This Row],[Section]],1)="7","PDB",NOT(ISBLANK(Table5[[#This Row],[Section]])),"No")</f>
        <v>No</v>
      </c>
    </row>
    <row r="9784" spans="1:13" x14ac:dyDescent="0.25">
      <c r="A9784" s="126" t="s">
        <v>28454</v>
      </c>
      <c r="B9784" s="126" t="s">
        <v>28455</v>
      </c>
      <c r="C9784" s="126" t="s">
        <v>75</v>
      </c>
      <c r="D9784" s="127">
        <v>0.69899999999999995</v>
      </c>
      <c r="E9784" s="128">
        <v>326</v>
      </c>
      <c r="F9784" s="128">
        <v>326</v>
      </c>
      <c r="G9784" s="126" t="s">
        <v>13724</v>
      </c>
      <c r="H9784" s="126" t="s">
        <v>21063</v>
      </c>
      <c r="I9784" s="126" t="s">
        <v>21064</v>
      </c>
      <c r="J9784" s="126" t="s">
        <v>26233</v>
      </c>
      <c r="K9784" s="9">
        <f>_xlfn.IFNA(VLOOKUP(Table5[[#This Row],[Section]],SubSill_Tier,2,FALSE),0)</f>
        <v>0</v>
      </c>
      <c r="L9784" s="9" t="str">
        <f t="shared" si="161"/>
        <v/>
      </c>
      <c r="M9784" s="205" t="str" cm="1">
        <f t="array" ref="M9784">_xlfn.IFS(NOT(ISERROR(VLOOKUP(Table5[[#This Row],[Section]],TB_notTB,1,FALSE))),"No",LEFT(Table5[[#This Row],[Section]],3)="ETB","PLS",LEFT(Table5[[#This Row],[Section]],1)="7","PDB",NOT(ISBLANK(Table5[[#This Row],[Section]])),"No")</f>
        <v>No</v>
      </c>
    </row>
    <row r="9785" spans="1:13" x14ac:dyDescent="0.25">
      <c r="A9785" s="126" t="s">
        <v>28456</v>
      </c>
      <c r="B9785" s="126" t="s">
        <v>28457</v>
      </c>
      <c r="C9785" s="126" t="s">
        <v>75</v>
      </c>
      <c r="D9785" s="127">
        <v>1.0369999999999999</v>
      </c>
      <c r="E9785" s="128">
        <v>258</v>
      </c>
      <c r="F9785" s="128">
        <v>258</v>
      </c>
      <c r="G9785" s="126" t="s">
        <v>13731</v>
      </c>
      <c r="H9785" s="126" t="s">
        <v>21911</v>
      </c>
      <c r="I9785" s="126" t="s">
        <v>21747</v>
      </c>
      <c r="J9785" s="126" t="s">
        <v>26233</v>
      </c>
      <c r="K9785" s="9">
        <f>_xlfn.IFNA(VLOOKUP(Table5[[#This Row],[Section]],SubSill_Tier,2,FALSE),0)</f>
        <v>0</v>
      </c>
      <c r="L9785" s="9" t="str">
        <f t="shared" si="161"/>
        <v>Wall</v>
      </c>
      <c r="M9785" s="205" t="str" cm="1">
        <f t="array" ref="M9785">_xlfn.IFS(NOT(ISERROR(VLOOKUP(Table5[[#This Row],[Section]],TB_notTB,1,FALSE))),"No",LEFT(Table5[[#This Row],[Section]],3)="ETB","PLS",LEFT(Table5[[#This Row],[Section]],1)="7","PDB",NOT(ISBLANK(Table5[[#This Row],[Section]])),"No")</f>
        <v>No</v>
      </c>
    </row>
    <row r="9786" spans="1:13" x14ac:dyDescent="0.25">
      <c r="A9786" s="126" t="s">
        <v>28458</v>
      </c>
      <c r="B9786" s="126" t="s">
        <v>28459</v>
      </c>
      <c r="C9786" s="126" t="s">
        <v>75</v>
      </c>
      <c r="D9786" s="127">
        <v>1.1779999999999999</v>
      </c>
      <c r="E9786" s="128">
        <v>235</v>
      </c>
      <c r="F9786" s="128">
        <v>235</v>
      </c>
      <c r="G9786" s="126" t="s">
        <v>13731</v>
      </c>
      <c r="H9786" s="126" t="s">
        <v>21911</v>
      </c>
      <c r="I9786" s="126" t="s">
        <v>21747</v>
      </c>
      <c r="J9786" s="126" t="s">
        <v>26233</v>
      </c>
      <c r="K9786" s="9">
        <f>_xlfn.IFNA(VLOOKUP(Table5[[#This Row],[Section]],SubSill_Tier,2,FALSE),0)</f>
        <v>0</v>
      </c>
      <c r="L9786" s="9" t="str">
        <f t="shared" si="161"/>
        <v>Wall</v>
      </c>
      <c r="M9786" s="205" t="str" cm="1">
        <f t="array" ref="M9786">_xlfn.IFS(NOT(ISERROR(VLOOKUP(Table5[[#This Row],[Section]],TB_notTB,1,FALSE))),"No",LEFT(Table5[[#This Row],[Section]],3)="ETB","PLS",LEFT(Table5[[#This Row],[Section]],1)="7","PDB",NOT(ISBLANK(Table5[[#This Row],[Section]])),"No")</f>
        <v>No</v>
      </c>
    </row>
    <row r="9787" spans="1:13" x14ac:dyDescent="0.25">
      <c r="A9787" s="126" t="s">
        <v>28460</v>
      </c>
      <c r="B9787" s="126" t="s">
        <v>28461</v>
      </c>
      <c r="C9787" s="126" t="s">
        <v>75</v>
      </c>
      <c r="D9787" s="127">
        <v>1.573</v>
      </c>
      <c r="E9787" s="128">
        <v>241</v>
      </c>
      <c r="F9787" s="128">
        <v>241</v>
      </c>
      <c r="G9787" s="126" t="s">
        <v>13731</v>
      </c>
      <c r="H9787" s="126" t="s">
        <v>21911</v>
      </c>
      <c r="I9787" s="126" t="s">
        <v>21747</v>
      </c>
      <c r="J9787" s="126" t="s">
        <v>26233</v>
      </c>
      <c r="K9787" s="9">
        <f>_xlfn.IFNA(VLOOKUP(Table5[[#This Row],[Section]],SubSill_Tier,2,FALSE),0)</f>
        <v>0</v>
      </c>
      <c r="L9787" s="9" t="str">
        <f t="shared" si="161"/>
        <v>Wall</v>
      </c>
      <c r="M9787" s="205" t="str" cm="1">
        <f t="array" ref="M9787">_xlfn.IFS(NOT(ISERROR(VLOOKUP(Table5[[#This Row],[Section]],TB_notTB,1,FALSE))),"No",LEFT(Table5[[#This Row],[Section]],3)="ETB","PLS",LEFT(Table5[[#This Row],[Section]],1)="7","PDB",NOT(ISBLANK(Table5[[#This Row],[Section]])),"No")</f>
        <v>No</v>
      </c>
    </row>
    <row r="9788" spans="1:13" x14ac:dyDescent="0.25">
      <c r="A9788" s="126" t="s">
        <v>28462</v>
      </c>
      <c r="B9788" s="126" t="s">
        <v>28463</v>
      </c>
      <c r="C9788" s="126" t="s">
        <v>75</v>
      </c>
      <c r="D9788" s="127">
        <v>1.423</v>
      </c>
      <c r="E9788" s="128">
        <v>524</v>
      </c>
      <c r="F9788" s="128">
        <v>524</v>
      </c>
      <c r="G9788" s="126" t="s">
        <v>13731</v>
      </c>
      <c r="H9788" s="126" t="s">
        <v>21911</v>
      </c>
      <c r="I9788" s="126" t="s">
        <v>21747</v>
      </c>
      <c r="J9788" s="126" t="s">
        <v>26233</v>
      </c>
      <c r="K9788" s="9">
        <f>_xlfn.IFNA(VLOOKUP(Table5[[#This Row],[Section]],SubSill_Tier,2,FALSE),0)</f>
        <v>0</v>
      </c>
      <c r="L9788" s="9" t="str">
        <f t="shared" si="161"/>
        <v>Wall</v>
      </c>
      <c r="M9788" s="205" t="str" cm="1">
        <f t="array" ref="M9788">_xlfn.IFS(NOT(ISERROR(VLOOKUP(Table5[[#This Row],[Section]],TB_notTB,1,FALSE))),"No",LEFT(Table5[[#This Row],[Section]],3)="ETB","PLS",LEFT(Table5[[#This Row],[Section]],1)="7","PDB",NOT(ISBLANK(Table5[[#This Row],[Section]])),"No")</f>
        <v>No</v>
      </c>
    </row>
    <row r="9789" spans="1:13" x14ac:dyDescent="0.25">
      <c r="A9789" s="126" t="s">
        <v>28464</v>
      </c>
      <c r="B9789" s="126" t="s">
        <v>28465</v>
      </c>
      <c r="C9789" s="126" t="s">
        <v>75</v>
      </c>
      <c r="D9789" s="127">
        <v>0.92900000000000005</v>
      </c>
      <c r="E9789" s="128">
        <v>177</v>
      </c>
      <c r="F9789" s="128">
        <v>177</v>
      </c>
      <c r="G9789" s="126" t="s">
        <v>13725</v>
      </c>
      <c r="H9789" s="126" t="s">
        <v>20134</v>
      </c>
      <c r="I9789" s="126" t="s">
        <v>20135</v>
      </c>
      <c r="J9789" s="126" t="s">
        <v>26235</v>
      </c>
      <c r="K9789" s="9">
        <f>_xlfn.IFNA(VLOOKUP(Table5[[#This Row],[Section]],SubSill_Tier,2,FALSE),0)</f>
        <v>0</v>
      </c>
      <c r="L9789" s="9" t="str">
        <f t="shared" si="161"/>
        <v/>
      </c>
      <c r="M9789" s="205" t="str" cm="1">
        <f t="array" ref="M9789">_xlfn.IFS(NOT(ISERROR(VLOOKUP(Table5[[#This Row],[Section]],TB_notTB,1,FALSE))),"No",LEFT(Table5[[#This Row],[Section]],3)="ETB","PLS",LEFT(Table5[[#This Row],[Section]],1)="7","PDB",NOT(ISBLANK(Table5[[#This Row],[Section]])),"No")</f>
        <v>No</v>
      </c>
    </row>
    <row r="9790" spans="1:13" x14ac:dyDescent="0.25">
      <c r="A9790" s="126" t="s">
        <v>28466</v>
      </c>
      <c r="B9790" s="126" t="s">
        <v>28467</v>
      </c>
      <c r="C9790" s="126" t="s">
        <v>98</v>
      </c>
      <c r="D9790" s="127">
        <v>0.38400000000000001</v>
      </c>
      <c r="E9790" s="128">
        <v>214</v>
      </c>
      <c r="F9790" s="128">
        <v>214</v>
      </c>
      <c r="G9790" s="126" t="s">
        <v>13731</v>
      </c>
      <c r="H9790" s="126" t="s">
        <v>21911</v>
      </c>
      <c r="I9790" s="126" t="s">
        <v>21747</v>
      </c>
      <c r="J9790" s="126" t="s">
        <v>26233</v>
      </c>
      <c r="K9790" s="9">
        <f>_xlfn.IFNA(VLOOKUP(Table5[[#This Row],[Section]],SubSill_Tier,2,FALSE),0)</f>
        <v>0</v>
      </c>
      <c r="L9790" s="9" t="str">
        <f t="shared" si="161"/>
        <v/>
      </c>
      <c r="M9790" s="205" t="str" cm="1">
        <f t="array" ref="M9790">_xlfn.IFS(NOT(ISERROR(VLOOKUP(Table5[[#This Row],[Section]],TB_notTB,1,FALSE))),"No",LEFT(Table5[[#This Row],[Section]],3)="ETB","PLS",LEFT(Table5[[#This Row],[Section]],1)="7","PDB",NOT(ISBLANK(Table5[[#This Row],[Section]])),"No")</f>
        <v>No</v>
      </c>
    </row>
    <row r="9791" spans="1:13" x14ac:dyDescent="0.25">
      <c r="A9791" s="126" t="s">
        <v>28468</v>
      </c>
      <c r="B9791" s="126" t="s">
        <v>28469</v>
      </c>
      <c r="C9791" s="126" t="s">
        <v>98</v>
      </c>
      <c r="D9791" s="127">
        <v>3.306</v>
      </c>
      <c r="E9791" s="128">
        <v>448</v>
      </c>
      <c r="F9791" s="128">
        <v>448</v>
      </c>
      <c r="G9791" s="126" t="s">
        <v>13731</v>
      </c>
      <c r="H9791" s="126" t="s">
        <v>21911</v>
      </c>
      <c r="I9791" s="126" t="s">
        <v>21747</v>
      </c>
      <c r="J9791" s="126" t="s">
        <v>26237</v>
      </c>
      <c r="K9791" s="9">
        <f>_xlfn.IFNA(VLOOKUP(Table5[[#This Row],[Section]],SubSill_Tier,2,FALSE),0)</f>
        <v>0</v>
      </c>
      <c r="L9791" s="9" t="str">
        <f t="shared" si="161"/>
        <v/>
      </c>
      <c r="M9791" s="205" t="str" cm="1">
        <f t="array" ref="M9791">_xlfn.IFS(NOT(ISERROR(VLOOKUP(Table5[[#This Row],[Section]],TB_notTB,1,FALSE))),"No",LEFT(Table5[[#This Row],[Section]],3)="ETB","PLS",LEFT(Table5[[#This Row],[Section]],1)="7","PDB",NOT(ISBLANK(Table5[[#This Row],[Section]])),"No")</f>
        <v>No</v>
      </c>
    </row>
    <row r="9792" spans="1:13" x14ac:dyDescent="0.25">
      <c r="A9792" s="126" t="s">
        <v>27472</v>
      </c>
      <c r="B9792" s="126" t="s">
        <v>28470</v>
      </c>
      <c r="C9792" s="126" t="s">
        <v>75</v>
      </c>
      <c r="D9792" s="127">
        <v>0.70199999999999996</v>
      </c>
      <c r="E9792" s="128">
        <v>177</v>
      </c>
      <c r="F9792" s="128">
        <v>177</v>
      </c>
      <c r="G9792" s="126" t="s">
        <v>13725</v>
      </c>
      <c r="H9792" s="126" t="s">
        <v>20134</v>
      </c>
      <c r="I9792" s="126" t="s">
        <v>20135</v>
      </c>
      <c r="J9792" s="126" t="s">
        <v>26235</v>
      </c>
      <c r="K9792" s="9">
        <f>_xlfn.IFNA(VLOOKUP(Table5[[#This Row],[Section]],SubSill_Tier,2,FALSE),0)</f>
        <v>0</v>
      </c>
      <c r="L9792" s="9" t="str">
        <f t="shared" si="161"/>
        <v/>
      </c>
      <c r="M9792" s="205" t="str" cm="1">
        <f t="array" ref="M9792">_xlfn.IFS(NOT(ISERROR(VLOOKUP(Table5[[#This Row],[Section]],TB_notTB,1,FALSE))),"No",LEFT(Table5[[#This Row],[Section]],3)="ETB","PLS",LEFT(Table5[[#This Row],[Section]],1)="7","PDB",NOT(ISBLANK(Table5[[#This Row],[Section]])),"No")</f>
        <v>No</v>
      </c>
    </row>
    <row r="9793" spans="1:13" x14ac:dyDescent="0.25">
      <c r="A9793" s="126" t="s">
        <v>27473</v>
      </c>
      <c r="B9793" s="126" t="s">
        <v>29164</v>
      </c>
      <c r="C9793" s="126" t="s">
        <v>98</v>
      </c>
      <c r="D9793" s="127">
        <v>0.77500000000000002</v>
      </c>
      <c r="E9793" s="128">
        <v>249</v>
      </c>
      <c r="F9793" s="128">
        <v>181</v>
      </c>
      <c r="G9793" s="126" t="s">
        <v>29158</v>
      </c>
      <c r="H9793" s="126" t="s">
        <v>29159</v>
      </c>
      <c r="I9793" s="126" t="s">
        <v>29160</v>
      </c>
      <c r="J9793" s="126" t="s">
        <v>26314</v>
      </c>
      <c r="K9793" s="9">
        <f>_xlfn.IFNA(VLOOKUP(Table5[[#This Row],[Section]],SubSill_Tier,2,FALSE),0)</f>
        <v>0</v>
      </c>
      <c r="L9793" s="9" t="str">
        <f t="shared" si="161"/>
        <v/>
      </c>
      <c r="M9793" s="205" t="str" cm="1">
        <f t="array" ref="M9793">_xlfn.IFS(NOT(ISERROR(VLOOKUP(Table5[[#This Row],[Section]],TB_notTB,1,FALSE))),"No",LEFT(Table5[[#This Row],[Section]],3)="ETB","PLS",LEFT(Table5[[#This Row],[Section]],1)="7","PDB",NOT(ISBLANK(Table5[[#This Row],[Section]])),"No")</f>
        <v>No</v>
      </c>
    </row>
    <row r="9794" spans="1:13" x14ac:dyDescent="0.25">
      <c r="A9794" s="126" t="s">
        <v>27474</v>
      </c>
      <c r="B9794" s="126" t="s">
        <v>27475</v>
      </c>
      <c r="C9794" s="126" t="s">
        <v>75</v>
      </c>
      <c r="D9794" s="127">
        <v>3.34</v>
      </c>
      <c r="E9794" s="128">
        <v>992</v>
      </c>
      <c r="F9794" s="128">
        <v>662</v>
      </c>
      <c r="G9794" s="126" t="s">
        <v>13806</v>
      </c>
      <c r="H9794" s="126" t="s">
        <v>21265</v>
      </c>
      <c r="I9794" s="126" t="s">
        <v>27185</v>
      </c>
      <c r="J9794" s="126" t="s">
        <v>26332</v>
      </c>
      <c r="K9794" s="9">
        <f>_xlfn.IFNA(VLOOKUP(Table5[[#This Row],[Section]],SubSill_Tier,2,FALSE),0)</f>
        <v>0</v>
      </c>
      <c r="L9794" s="9" t="str">
        <f t="shared" ref="L9794:L9857" si="162">IFERROR(IF(LEFT(G9794,2)="AI",IF(_xlfn.NUMBERVALUE(IFERROR(LEFT(IF(ISERROR(FIND("X",UPPER(B9794))),UPPER(B9794),RIGHT(UPPER(B9794),LEN(UPPER(B9794))-FIND("~",SUBSTITUTE(UPPER(B9794),"X","~",LEN(UPPER(B9794))-LEN(SUBSTITUTE(UPPER(B9794),"X","")))))),FIND(" ",IF(ISERROR(FIND("X",UPPER(B9794))),UPPER(B9794),RIGHT(UPPER(B9794),LEN(UPPER(B9794))-FIND("~",SUBSTITUTE(UPPER(B9794),"X","~",LEN(UPPER(B9794))-LEN(SUBSTITUTE(UPPER(B9794),"X","")))))),1)-1),IF(ISERROR(FIND("X",UPPER(B9794))),UPPER(B9794),RIGHT(UPPER(B9794),LEN(UPPER(B9794))-FIND("~",SUBSTITUTE(UPPER(B9794),"X","~",LEN(UPPER(B9794))-LEN(SUBSTITUTE(UPPER(B9794),"X",""))))))),".")&gt;=5,"Wall",""),""),"")</f>
        <v/>
      </c>
      <c r="M9794" s="205" t="str" cm="1">
        <f t="array" ref="M9794">_xlfn.IFS(NOT(ISERROR(VLOOKUP(Table5[[#This Row],[Section]],TB_notTB,1,FALSE))),"No",LEFT(Table5[[#This Row],[Section]],3)="ETB","PLS",LEFT(Table5[[#This Row],[Section]],1)="7","PDB",NOT(ISBLANK(Table5[[#This Row],[Section]])),"No")</f>
        <v>No</v>
      </c>
    </row>
    <row r="9795" spans="1:13" x14ac:dyDescent="0.25">
      <c r="A9795" s="126" t="s">
        <v>27476</v>
      </c>
      <c r="B9795" s="126" t="s">
        <v>27477</v>
      </c>
      <c r="C9795" s="126" t="s">
        <v>75</v>
      </c>
      <c r="D9795" s="127">
        <v>3.488</v>
      </c>
      <c r="E9795" s="128">
        <v>1135</v>
      </c>
      <c r="F9795" s="128">
        <v>757</v>
      </c>
      <c r="G9795" s="126" t="s">
        <v>13806</v>
      </c>
      <c r="H9795" s="126" t="s">
        <v>21265</v>
      </c>
      <c r="I9795" s="126" t="s">
        <v>27185</v>
      </c>
      <c r="J9795" s="126" t="s">
        <v>26332</v>
      </c>
      <c r="K9795" s="9">
        <f>_xlfn.IFNA(VLOOKUP(Table5[[#This Row],[Section]],SubSill_Tier,2,FALSE),0)</f>
        <v>0</v>
      </c>
      <c r="L9795" s="9" t="str">
        <f t="shared" si="162"/>
        <v/>
      </c>
      <c r="M9795" s="205" t="str" cm="1">
        <f t="array" ref="M9795">_xlfn.IFS(NOT(ISERROR(VLOOKUP(Table5[[#This Row],[Section]],TB_notTB,1,FALSE))),"No",LEFT(Table5[[#This Row],[Section]],3)="ETB","PLS",LEFT(Table5[[#This Row],[Section]],1)="7","PDB",NOT(ISBLANK(Table5[[#This Row],[Section]])),"No")</f>
        <v>No</v>
      </c>
    </row>
    <row r="9796" spans="1:13" x14ac:dyDescent="0.25">
      <c r="A9796" s="126" t="s">
        <v>27478</v>
      </c>
      <c r="B9796" s="126" t="s">
        <v>27479</v>
      </c>
      <c r="C9796" s="126" t="s">
        <v>75</v>
      </c>
      <c r="D9796" s="127">
        <v>1.46</v>
      </c>
      <c r="E9796" s="128">
        <v>388</v>
      </c>
      <c r="F9796" s="128">
        <v>257</v>
      </c>
      <c r="G9796" s="126" t="s">
        <v>13806</v>
      </c>
      <c r="H9796" s="126" t="s">
        <v>21265</v>
      </c>
      <c r="I9796" s="126" t="s">
        <v>27185</v>
      </c>
      <c r="J9796" s="126" t="s">
        <v>26241</v>
      </c>
      <c r="K9796" s="9">
        <f>_xlfn.IFNA(VLOOKUP(Table5[[#This Row],[Section]],SubSill_Tier,2,FALSE),0)</f>
        <v>0</v>
      </c>
      <c r="L9796" s="9" t="str">
        <f t="shared" si="162"/>
        <v/>
      </c>
      <c r="M9796" s="205" t="str" cm="1">
        <f t="array" ref="M9796">_xlfn.IFS(NOT(ISERROR(VLOOKUP(Table5[[#This Row],[Section]],TB_notTB,1,FALSE))),"No",LEFT(Table5[[#This Row],[Section]],3)="ETB","PLS",LEFT(Table5[[#This Row],[Section]],1)="7","PDB",NOT(ISBLANK(Table5[[#This Row],[Section]])),"No")</f>
        <v>No</v>
      </c>
    </row>
    <row r="9797" spans="1:13" x14ac:dyDescent="0.25">
      <c r="A9797" s="126" t="s">
        <v>27480</v>
      </c>
      <c r="B9797" s="126" t="s">
        <v>27481</v>
      </c>
      <c r="C9797" s="126" t="s">
        <v>75</v>
      </c>
      <c r="D9797" s="127">
        <v>2.2090000000000001</v>
      </c>
      <c r="E9797" s="128">
        <v>600</v>
      </c>
      <c r="F9797" s="128">
        <v>400</v>
      </c>
      <c r="G9797" s="126" t="s">
        <v>21322</v>
      </c>
      <c r="H9797" s="126" t="s">
        <v>21323</v>
      </c>
      <c r="I9797" s="126" t="s">
        <v>21324</v>
      </c>
      <c r="J9797" s="126" t="s">
        <v>26241</v>
      </c>
      <c r="K9797" s="9">
        <f>_xlfn.IFNA(VLOOKUP(Table5[[#This Row],[Section]],SubSill_Tier,2,FALSE),0)</f>
        <v>0</v>
      </c>
      <c r="L9797" s="9" t="str">
        <f t="shared" si="162"/>
        <v/>
      </c>
      <c r="M9797" s="205" t="str" cm="1">
        <f t="array" ref="M9797">_xlfn.IFS(NOT(ISERROR(VLOOKUP(Table5[[#This Row],[Section]],TB_notTB,1,FALSE))),"No",LEFT(Table5[[#This Row],[Section]],3)="ETB","PLS",LEFT(Table5[[#This Row],[Section]],1)="7","PDB",NOT(ISBLANK(Table5[[#This Row],[Section]])),"No")</f>
        <v>No</v>
      </c>
    </row>
    <row r="9798" spans="1:13" x14ac:dyDescent="0.25">
      <c r="A9798" s="126" t="s">
        <v>27482</v>
      </c>
      <c r="B9798" s="126" t="s">
        <v>28471</v>
      </c>
      <c r="C9798" s="126" t="s">
        <v>75</v>
      </c>
      <c r="D9798" s="127">
        <v>1.946</v>
      </c>
      <c r="E9798" s="128">
        <v>250</v>
      </c>
      <c r="F9798" s="128">
        <v>250</v>
      </c>
      <c r="G9798" s="126" t="s">
        <v>13717</v>
      </c>
      <c r="H9798" s="126" t="s">
        <v>20125</v>
      </c>
      <c r="I9798" s="126" t="s">
        <v>20126</v>
      </c>
      <c r="J9798" s="126" t="s">
        <v>26235</v>
      </c>
      <c r="K9798" s="9">
        <f>_xlfn.IFNA(VLOOKUP(Table5[[#This Row],[Section]],SubSill_Tier,2,FALSE),0)</f>
        <v>0</v>
      </c>
      <c r="L9798" s="9" t="str">
        <f t="shared" si="162"/>
        <v/>
      </c>
      <c r="M9798" s="205" t="str" cm="1">
        <f t="array" ref="M9798">_xlfn.IFS(NOT(ISERROR(VLOOKUP(Table5[[#This Row],[Section]],TB_notTB,1,FALSE))),"No",LEFT(Table5[[#This Row],[Section]],3)="ETB","PLS",LEFT(Table5[[#This Row],[Section]],1)="7","PDB",NOT(ISBLANK(Table5[[#This Row],[Section]])),"No")</f>
        <v>No</v>
      </c>
    </row>
    <row r="9799" spans="1:13" x14ac:dyDescent="0.25">
      <c r="A9799" s="126" t="s">
        <v>27483</v>
      </c>
      <c r="B9799" s="126" t="s">
        <v>28472</v>
      </c>
      <c r="C9799" s="126" t="s">
        <v>75</v>
      </c>
      <c r="D9799" s="127">
        <v>1.5580000000000001</v>
      </c>
      <c r="E9799" s="128">
        <v>295</v>
      </c>
      <c r="F9799" s="128">
        <v>295</v>
      </c>
      <c r="G9799" s="126" t="s">
        <v>13725</v>
      </c>
      <c r="H9799" s="126" t="s">
        <v>20134</v>
      </c>
      <c r="I9799" s="126" t="s">
        <v>20135</v>
      </c>
      <c r="J9799" s="126" t="s">
        <v>26235</v>
      </c>
      <c r="K9799" s="9">
        <f>_xlfn.IFNA(VLOOKUP(Table5[[#This Row],[Section]],SubSill_Tier,2,FALSE),0)</f>
        <v>0</v>
      </c>
      <c r="L9799" s="9" t="str">
        <f t="shared" si="162"/>
        <v/>
      </c>
      <c r="M9799" s="205" t="str" cm="1">
        <f t="array" ref="M9799">_xlfn.IFS(NOT(ISERROR(VLOOKUP(Table5[[#This Row],[Section]],TB_notTB,1,FALSE))),"No",LEFT(Table5[[#This Row],[Section]],3)="ETB","PLS",LEFT(Table5[[#This Row],[Section]],1)="7","PDB",NOT(ISBLANK(Table5[[#This Row],[Section]])),"No")</f>
        <v>No</v>
      </c>
    </row>
    <row r="9800" spans="1:13" x14ac:dyDescent="0.25">
      <c r="A9800" s="126" t="s">
        <v>27484</v>
      </c>
      <c r="B9800" s="126" t="s">
        <v>27485</v>
      </c>
      <c r="C9800" s="126" t="s">
        <v>98</v>
      </c>
      <c r="D9800" s="127">
        <v>1.054</v>
      </c>
      <c r="E9800" s="128">
        <v>391</v>
      </c>
      <c r="F9800" s="128">
        <v>261</v>
      </c>
      <c r="G9800" s="126" t="s">
        <v>27486</v>
      </c>
      <c r="H9800" s="126" t="s">
        <v>27487</v>
      </c>
      <c r="I9800" s="126" t="s">
        <v>27488</v>
      </c>
      <c r="J9800" s="126" t="s">
        <v>26349</v>
      </c>
      <c r="K9800" s="9">
        <f>_xlfn.IFNA(VLOOKUP(Table5[[#This Row],[Section]],SubSill_Tier,2,FALSE),0)</f>
        <v>0</v>
      </c>
      <c r="L9800" s="9" t="str">
        <f t="shared" si="162"/>
        <v/>
      </c>
      <c r="M9800" s="205" t="str" cm="1">
        <f t="array" ref="M9800">_xlfn.IFS(NOT(ISERROR(VLOOKUP(Table5[[#This Row],[Section]],TB_notTB,1,FALSE))),"No",LEFT(Table5[[#This Row],[Section]],3)="ETB","PLS",LEFT(Table5[[#This Row],[Section]],1)="7","PDB",NOT(ISBLANK(Table5[[#This Row],[Section]])),"No")</f>
        <v>No</v>
      </c>
    </row>
    <row r="9801" spans="1:13" x14ac:dyDescent="0.25">
      <c r="A9801" s="126" t="s">
        <v>27489</v>
      </c>
      <c r="B9801" s="126" t="s">
        <v>27490</v>
      </c>
      <c r="C9801" s="126" t="s">
        <v>98</v>
      </c>
      <c r="D9801" s="127">
        <v>1.08</v>
      </c>
      <c r="E9801" s="128">
        <v>384</v>
      </c>
      <c r="F9801" s="128">
        <v>256</v>
      </c>
      <c r="G9801" s="126" t="s">
        <v>27486</v>
      </c>
      <c r="H9801" s="126" t="s">
        <v>27487</v>
      </c>
      <c r="I9801" s="126" t="s">
        <v>27488</v>
      </c>
      <c r="J9801" s="126" t="s">
        <v>26349</v>
      </c>
      <c r="K9801" s="9">
        <f>_xlfn.IFNA(VLOOKUP(Table5[[#This Row],[Section]],SubSill_Tier,2,FALSE),0)</f>
        <v>0</v>
      </c>
      <c r="L9801" s="9" t="str">
        <f t="shared" si="162"/>
        <v/>
      </c>
      <c r="M9801" s="205" t="str" cm="1">
        <f t="array" ref="M9801">_xlfn.IFS(NOT(ISERROR(VLOOKUP(Table5[[#This Row],[Section]],TB_notTB,1,FALSE))),"No",LEFT(Table5[[#This Row],[Section]],3)="ETB","PLS",LEFT(Table5[[#This Row],[Section]],1)="7","PDB",NOT(ISBLANK(Table5[[#This Row],[Section]])),"No")</f>
        <v>No</v>
      </c>
    </row>
    <row r="9802" spans="1:13" x14ac:dyDescent="0.25">
      <c r="A9802" s="126" t="s">
        <v>27491</v>
      </c>
      <c r="B9802" s="126" t="s">
        <v>27492</v>
      </c>
      <c r="C9802" s="126" t="s">
        <v>75</v>
      </c>
      <c r="D9802" s="127">
        <v>0.13200000000000001</v>
      </c>
      <c r="E9802" s="128">
        <v>100</v>
      </c>
      <c r="F9802" s="128">
        <v>100</v>
      </c>
      <c r="G9802" s="126" t="s">
        <v>27486</v>
      </c>
      <c r="H9802" s="126" t="s">
        <v>27487</v>
      </c>
      <c r="I9802" s="126" t="s">
        <v>27488</v>
      </c>
      <c r="J9802" s="126" t="s">
        <v>26349</v>
      </c>
      <c r="K9802" s="9">
        <f>_xlfn.IFNA(VLOOKUP(Table5[[#This Row],[Section]],SubSill_Tier,2,FALSE),0)</f>
        <v>0</v>
      </c>
      <c r="L9802" s="9" t="str">
        <f t="shared" si="162"/>
        <v/>
      </c>
      <c r="M9802" s="205" t="str" cm="1">
        <f t="array" ref="M9802">_xlfn.IFS(NOT(ISERROR(VLOOKUP(Table5[[#This Row],[Section]],TB_notTB,1,FALSE))),"No",LEFT(Table5[[#This Row],[Section]],3)="ETB","PLS",LEFT(Table5[[#This Row],[Section]],1)="7","PDB",NOT(ISBLANK(Table5[[#This Row],[Section]])),"No")</f>
        <v>No</v>
      </c>
    </row>
    <row r="9803" spans="1:13" x14ac:dyDescent="0.25">
      <c r="A9803" s="126" t="s">
        <v>27493</v>
      </c>
      <c r="B9803" s="126" t="s">
        <v>27494</v>
      </c>
      <c r="C9803" s="126" t="s">
        <v>75</v>
      </c>
      <c r="D9803" s="127">
        <v>0.16</v>
      </c>
      <c r="E9803" s="128">
        <v>100</v>
      </c>
      <c r="F9803" s="128">
        <v>100</v>
      </c>
      <c r="G9803" s="126" t="s">
        <v>27486</v>
      </c>
      <c r="H9803" s="126" t="s">
        <v>27487</v>
      </c>
      <c r="I9803" s="126" t="s">
        <v>27488</v>
      </c>
      <c r="J9803" s="126" t="s">
        <v>26349</v>
      </c>
      <c r="K9803" s="9">
        <f>_xlfn.IFNA(VLOOKUP(Table5[[#This Row],[Section]],SubSill_Tier,2,FALSE),0)</f>
        <v>0</v>
      </c>
      <c r="L9803" s="9" t="str">
        <f t="shared" si="162"/>
        <v/>
      </c>
      <c r="M9803" s="205" t="str" cm="1">
        <f t="array" ref="M9803">_xlfn.IFS(NOT(ISERROR(VLOOKUP(Table5[[#This Row],[Section]],TB_notTB,1,FALSE))),"No",LEFT(Table5[[#This Row],[Section]],3)="ETB","PLS",LEFT(Table5[[#This Row],[Section]],1)="7","PDB",NOT(ISBLANK(Table5[[#This Row],[Section]])),"No")</f>
        <v>No</v>
      </c>
    </row>
    <row r="9804" spans="1:13" x14ac:dyDescent="0.25">
      <c r="A9804" s="126" t="s">
        <v>27495</v>
      </c>
      <c r="B9804" s="126" t="s">
        <v>28473</v>
      </c>
      <c r="C9804" s="126" t="s">
        <v>75</v>
      </c>
      <c r="D9804" s="127">
        <v>1.762</v>
      </c>
      <c r="E9804" s="128">
        <v>228</v>
      </c>
      <c r="F9804" s="128">
        <v>228</v>
      </c>
      <c r="G9804" s="126" t="s">
        <v>13725</v>
      </c>
      <c r="H9804" s="126" t="s">
        <v>20134</v>
      </c>
      <c r="I9804" s="126" t="s">
        <v>20135</v>
      </c>
      <c r="J9804" s="126" t="s">
        <v>26235</v>
      </c>
      <c r="K9804" s="9">
        <f>_xlfn.IFNA(VLOOKUP(Table5[[#This Row],[Section]],SubSill_Tier,2,FALSE),0)</f>
        <v>0</v>
      </c>
      <c r="L9804" s="9" t="str">
        <f t="shared" si="162"/>
        <v/>
      </c>
      <c r="M9804" s="205" t="str" cm="1">
        <f t="array" ref="M9804">_xlfn.IFS(NOT(ISERROR(VLOOKUP(Table5[[#This Row],[Section]],TB_notTB,1,FALSE))),"No",LEFT(Table5[[#This Row],[Section]],3)="ETB","PLS",LEFT(Table5[[#This Row],[Section]],1)="7","PDB",NOT(ISBLANK(Table5[[#This Row],[Section]])),"No")</f>
        <v>No</v>
      </c>
    </row>
    <row r="9805" spans="1:13" x14ac:dyDescent="0.25">
      <c r="A9805" s="126" t="s">
        <v>27496</v>
      </c>
      <c r="B9805" s="126" t="s">
        <v>27497</v>
      </c>
      <c r="C9805" s="126" t="s">
        <v>98</v>
      </c>
      <c r="D9805" s="127">
        <v>0.63100000000000001</v>
      </c>
      <c r="E9805" s="128">
        <v>303</v>
      </c>
      <c r="F9805" s="128">
        <v>202</v>
      </c>
      <c r="G9805" s="126" t="s">
        <v>27486</v>
      </c>
      <c r="H9805" s="126" t="s">
        <v>27487</v>
      </c>
      <c r="I9805" s="126" t="s">
        <v>27488</v>
      </c>
      <c r="J9805" s="126" t="s">
        <v>26349</v>
      </c>
      <c r="K9805" s="9">
        <f>_xlfn.IFNA(VLOOKUP(Table5[[#This Row],[Section]],SubSill_Tier,2,FALSE),0)</f>
        <v>0</v>
      </c>
      <c r="L9805" s="9" t="str">
        <f t="shared" si="162"/>
        <v/>
      </c>
      <c r="M9805" s="205" t="str" cm="1">
        <f t="array" ref="M9805">_xlfn.IFS(NOT(ISERROR(VLOOKUP(Table5[[#This Row],[Section]],TB_notTB,1,FALSE))),"No",LEFT(Table5[[#This Row],[Section]],3)="ETB","PLS",LEFT(Table5[[#This Row],[Section]],1)="7","PDB",NOT(ISBLANK(Table5[[#This Row],[Section]])),"No")</f>
        <v>No</v>
      </c>
    </row>
    <row r="9806" spans="1:13" x14ac:dyDescent="0.25">
      <c r="A9806" s="126" t="s">
        <v>27498</v>
      </c>
      <c r="B9806" s="126" t="s">
        <v>27499</v>
      </c>
      <c r="C9806" s="126" t="s">
        <v>98</v>
      </c>
      <c r="D9806" s="127">
        <v>0.49199999999999999</v>
      </c>
      <c r="E9806" s="128">
        <v>214</v>
      </c>
      <c r="F9806" s="128">
        <v>143</v>
      </c>
      <c r="G9806" s="126" t="s">
        <v>27486</v>
      </c>
      <c r="H9806" s="126" t="s">
        <v>27487</v>
      </c>
      <c r="I9806" s="126" t="s">
        <v>27488</v>
      </c>
      <c r="J9806" s="126" t="s">
        <v>26349</v>
      </c>
      <c r="K9806" s="9">
        <f>_xlfn.IFNA(VLOOKUP(Table5[[#This Row],[Section]],SubSill_Tier,2,FALSE),0)</f>
        <v>0</v>
      </c>
      <c r="L9806" s="9" t="str">
        <f t="shared" si="162"/>
        <v/>
      </c>
      <c r="M9806" s="205" t="str" cm="1">
        <f t="array" ref="M9806">_xlfn.IFS(NOT(ISERROR(VLOOKUP(Table5[[#This Row],[Section]],TB_notTB,1,FALSE))),"No",LEFT(Table5[[#This Row],[Section]],3)="ETB","PLS",LEFT(Table5[[#This Row],[Section]],1)="7","PDB",NOT(ISBLANK(Table5[[#This Row],[Section]])),"No")</f>
        <v>No</v>
      </c>
    </row>
    <row r="9807" spans="1:13" x14ac:dyDescent="0.25">
      <c r="A9807" s="126" t="s">
        <v>27500</v>
      </c>
      <c r="B9807" s="126" t="s">
        <v>27501</v>
      </c>
      <c r="C9807" s="126" t="s">
        <v>98</v>
      </c>
      <c r="D9807" s="127">
        <v>0.40500000000000003</v>
      </c>
      <c r="E9807" s="128">
        <v>180</v>
      </c>
      <c r="F9807" s="128">
        <v>120</v>
      </c>
      <c r="G9807" s="126" t="s">
        <v>27486</v>
      </c>
      <c r="H9807" s="126" t="s">
        <v>27487</v>
      </c>
      <c r="I9807" s="126" t="s">
        <v>27488</v>
      </c>
      <c r="J9807" s="126" t="s">
        <v>26349</v>
      </c>
      <c r="K9807" s="9">
        <f>_xlfn.IFNA(VLOOKUP(Table5[[#This Row],[Section]],SubSill_Tier,2,FALSE),0)</f>
        <v>0</v>
      </c>
      <c r="L9807" s="9" t="str">
        <f t="shared" si="162"/>
        <v/>
      </c>
      <c r="M9807" s="205" t="str" cm="1">
        <f t="array" ref="M9807">_xlfn.IFS(NOT(ISERROR(VLOOKUP(Table5[[#This Row],[Section]],TB_notTB,1,FALSE))),"No",LEFT(Table5[[#This Row],[Section]],3)="ETB","PLS",LEFT(Table5[[#This Row],[Section]],1)="7","PDB",NOT(ISBLANK(Table5[[#This Row],[Section]])),"No")</f>
        <v>No</v>
      </c>
    </row>
    <row r="9808" spans="1:13" x14ac:dyDescent="0.25">
      <c r="A9808" s="126" t="s">
        <v>27502</v>
      </c>
      <c r="B9808" s="126" t="s">
        <v>27503</v>
      </c>
      <c r="C9808" s="126" t="s">
        <v>98</v>
      </c>
      <c r="D9808" s="127">
        <v>0.44400000000000001</v>
      </c>
      <c r="E9808" s="128">
        <v>171</v>
      </c>
      <c r="F9808" s="128">
        <v>114</v>
      </c>
      <c r="G9808" s="126" t="s">
        <v>27486</v>
      </c>
      <c r="H9808" s="126" t="s">
        <v>27487</v>
      </c>
      <c r="I9808" s="126" t="s">
        <v>27488</v>
      </c>
      <c r="J9808" s="126" t="s">
        <v>26349</v>
      </c>
      <c r="K9808" s="9">
        <f>_xlfn.IFNA(VLOOKUP(Table5[[#This Row],[Section]],SubSill_Tier,2,FALSE),0)</f>
        <v>0</v>
      </c>
      <c r="L9808" s="9" t="str">
        <f t="shared" si="162"/>
        <v/>
      </c>
      <c r="M9808" s="205" t="str" cm="1">
        <f t="array" ref="M9808">_xlfn.IFS(NOT(ISERROR(VLOOKUP(Table5[[#This Row],[Section]],TB_notTB,1,FALSE))),"No",LEFT(Table5[[#This Row],[Section]],3)="ETB","PLS",LEFT(Table5[[#This Row],[Section]],1)="7","PDB",NOT(ISBLANK(Table5[[#This Row],[Section]])),"No")</f>
        <v>No</v>
      </c>
    </row>
    <row r="9809" spans="1:13" x14ac:dyDescent="0.25">
      <c r="A9809" s="126" t="s">
        <v>27504</v>
      </c>
      <c r="B9809" s="126" t="s">
        <v>27505</v>
      </c>
      <c r="C9809" s="126" t="s">
        <v>98</v>
      </c>
      <c r="D9809" s="127">
        <v>0.76</v>
      </c>
      <c r="E9809" s="128">
        <v>310</v>
      </c>
      <c r="F9809" s="128">
        <v>207</v>
      </c>
      <c r="G9809" s="126" t="s">
        <v>27486</v>
      </c>
      <c r="H9809" s="126" t="s">
        <v>27487</v>
      </c>
      <c r="I9809" s="126" t="s">
        <v>27488</v>
      </c>
      <c r="J9809" s="126" t="s">
        <v>26349</v>
      </c>
      <c r="K9809" s="9">
        <f>_xlfn.IFNA(VLOOKUP(Table5[[#This Row],[Section]],SubSill_Tier,2,FALSE),0)</f>
        <v>0</v>
      </c>
      <c r="L9809" s="9" t="str">
        <f t="shared" si="162"/>
        <v/>
      </c>
      <c r="M9809" s="205" t="str" cm="1">
        <f t="array" ref="M9809">_xlfn.IFS(NOT(ISERROR(VLOOKUP(Table5[[#This Row],[Section]],TB_notTB,1,FALSE))),"No",LEFT(Table5[[#This Row],[Section]],3)="ETB","PLS",LEFT(Table5[[#This Row],[Section]],1)="7","PDB",NOT(ISBLANK(Table5[[#This Row],[Section]])),"No")</f>
        <v>No</v>
      </c>
    </row>
    <row r="9810" spans="1:13" x14ac:dyDescent="0.25">
      <c r="A9810" s="126" t="s">
        <v>27506</v>
      </c>
      <c r="B9810" s="126" t="s">
        <v>27507</v>
      </c>
      <c r="C9810" s="126" t="s">
        <v>98</v>
      </c>
      <c r="D9810" s="127">
        <v>0.48499999999999999</v>
      </c>
      <c r="E9810" s="128">
        <v>202</v>
      </c>
      <c r="F9810" s="128">
        <v>135</v>
      </c>
      <c r="G9810" s="126" t="s">
        <v>27486</v>
      </c>
      <c r="H9810" s="126" t="s">
        <v>27487</v>
      </c>
      <c r="I9810" s="126" t="s">
        <v>27488</v>
      </c>
      <c r="J9810" s="126" t="s">
        <v>26349</v>
      </c>
      <c r="K9810" s="9">
        <f>_xlfn.IFNA(VLOOKUP(Table5[[#This Row],[Section]],SubSill_Tier,2,FALSE),0)</f>
        <v>0</v>
      </c>
      <c r="L9810" s="9" t="str">
        <f t="shared" si="162"/>
        <v/>
      </c>
      <c r="M9810" s="205" t="str" cm="1">
        <f t="array" ref="M9810">_xlfn.IFS(NOT(ISERROR(VLOOKUP(Table5[[#This Row],[Section]],TB_notTB,1,FALSE))),"No",LEFT(Table5[[#This Row],[Section]],3)="ETB","PLS",LEFT(Table5[[#This Row],[Section]],1)="7","PDB",NOT(ISBLANK(Table5[[#This Row],[Section]])),"No")</f>
        <v>No</v>
      </c>
    </row>
    <row r="9811" spans="1:13" x14ac:dyDescent="0.25">
      <c r="A9811" s="126" t="s">
        <v>27508</v>
      </c>
      <c r="B9811" s="126" t="s">
        <v>27509</v>
      </c>
      <c r="C9811" s="126" t="s">
        <v>98</v>
      </c>
      <c r="D9811" s="127">
        <v>0.66700000000000004</v>
      </c>
      <c r="E9811" s="128">
        <v>225</v>
      </c>
      <c r="F9811" s="128">
        <v>150</v>
      </c>
      <c r="G9811" s="126" t="s">
        <v>27486</v>
      </c>
      <c r="H9811" s="126" t="s">
        <v>27487</v>
      </c>
      <c r="I9811" s="126" t="s">
        <v>27488</v>
      </c>
      <c r="J9811" s="126" t="s">
        <v>26349</v>
      </c>
      <c r="K9811" s="9">
        <f>_xlfn.IFNA(VLOOKUP(Table5[[#This Row],[Section]],SubSill_Tier,2,FALSE),0)</f>
        <v>0</v>
      </c>
      <c r="L9811" s="9" t="str">
        <f t="shared" si="162"/>
        <v/>
      </c>
      <c r="M9811" s="205" t="str" cm="1">
        <f t="array" ref="M9811">_xlfn.IFS(NOT(ISERROR(VLOOKUP(Table5[[#This Row],[Section]],TB_notTB,1,FALSE))),"No",LEFT(Table5[[#This Row],[Section]],3)="ETB","PLS",LEFT(Table5[[#This Row],[Section]],1)="7","PDB",NOT(ISBLANK(Table5[[#This Row],[Section]])),"No")</f>
        <v>No</v>
      </c>
    </row>
    <row r="9812" spans="1:13" x14ac:dyDescent="0.25">
      <c r="A9812" s="126" t="s">
        <v>27510</v>
      </c>
      <c r="B9812" s="126" t="s">
        <v>27511</v>
      </c>
      <c r="C9812" s="126" t="s">
        <v>98</v>
      </c>
      <c r="D9812" s="127">
        <v>1.1319999999999999</v>
      </c>
      <c r="E9812" s="128">
        <v>256</v>
      </c>
      <c r="F9812" s="128">
        <v>171</v>
      </c>
      <c r="G9812" s="126" t="s">
        <v>27486</v>
      </c>
      <c r="H9812" s="126" t="s">
        <v>27487</v>
      </c>
      <c r="I9812" s="126" t="s">
        <v>27488</v>
      </c>
      <c r="J9812" s="126" t="s">
        <v>26349</v>
      </c>
      <c r="K9812" s="9">
        <f>_xlfn.IFNA(VLOOKUP(Table5[[#This Row],[Section]],SubSill_Tier,2,FALSE),0)</f>
        <v>0</v>
      </c>
      <c r="L9812" s="9" t="str">
        <f t="shared" si="162"/>
        <v/>
      </c>
      <c r="M9812" s="205" t="str" cm="1">
        <f t="array" ref="M9812">_xlfn.IFS(NOT(ISERROR(VLOOKUP(Table5[[#This Row],[Section]],TB_notTB,1,FALSE))),"No",LEFT(Table5[[#This Row],[Section]],3)="ETB","PLS",LEFT(Table5[[#This Row],[Section]],1)="7","PDB",NOT(ISBLANK(Table5[[#This Row],[Section]])),"No")</f>
        <v>No</v>
      </c>
    </row>
    <row r="9813" spans="1:13" x14ac:dyDescent="0.25">
      <c r="A9813" s="126" t="s">
        <v>27512</v>
      </c>
      <c r="B9813" s="126" t="s">
        <v>27513</v>
      </c>
      <c r="C9813" s="126" t="s">
        <v>98</v>
      </c>
      <c r="D9813" s="127">
        <v>1.534</v>
      </c>
      <c r="E9813" s="128">
        <v>293</v>
      </c>
      <c r="F9813" s="128">
        <v>207</v>
      </c>
      <c r="G9813" s="126" t="s">
        <v>27486</v>
      </c>
      <c r="H9813" s="126" t="s">
        <v>27487</v>
      </c>
      <c r="I9813" s="126" t="s">
        <v>27488</v>
      </c>
      <c r="J9813" s="126" t="s">
        <v>26349</v>
      </c>
      <c r="K9813" s="9">
        <f>_xlfn.IFNA(VLOOKUP(Table5[[#This Row],[Section]],SubSill_Tier,2,FALSE),0)</f>
        <v>0</v>
      </c>
      <c r="L9813" s="9" t="str">
        <f t="shared" si="162"/>
        <v/>
      </c>
      <c r="M9813" s="205" t="str" cm="1">
        <f t="array" ref="M9813">_xlfn.IFS(NOT(ISERROR(VLOOKUP(Table5[[#This Row],[Section]],TB_notTB,1,FALSE))),"No",LEFT(Table5[[#This Row],[Section]],3)="ETB","PLS",LEFT(Table5[[#This Row],[Section]],1)="7","PDB",NOT(ISBLANK(Table5[[#This Row],[Section]])),"No")</f>
        <v>No</v>
      </c>
    </row>
    <row r="9814" spans="1:13" x14ac:dyDescent="0.25">
      <c r="A9814" s="126" t="s">
        <v>27514</v>
      </c>
      <c r="B9814" s="126" t="s">
        <v>27515</v>
      </c>
      <c r="C9814" s="126" t="s">
        <v>98</v>
      </c>
      <c r="D9814" s="127">
        <v>0.34499999999999997</v>
      </c>
      <c r="E9814" s="128">
        <v>137</v>
      </c>
      <c r="F9814" s="128">
        <v>100</v>
      </c>
      <c r="G9814" s="126" t="s">
        <v>27486</v>
      </c>
      <c r="H9814" s="126" t="s">
        <v>27487</v>
      </c>
      <c r="I9814" s="126" t="s">
        <v>27488</v>
      </c>
      <c r="J9814" s="126" t="s">
        <v>26349</v>
      </c>
      <c r="K9814" s="9">
        <f>_xlfn.IFNA(VLOOKUP(Table5[[#This Row],[Section]],SubSill_Tier,2,FALSE),0)</f>
        <v>0</v>
      </c>
      <c r="L9814" s="9" t="str">
        <f t="shared" si="162"/>
        <v/>
      </c>
      <c r="M9814" s="205" t="str" cm="1">
        <f t="array" ref="M9814">_xlfn.IFS(NOT(ISERROR(VLOOKUP(Table5[[#This Row],[Section]],TB_notTB,1,FALSE))),"No",LEFT(Table5[[#This Row],[Section]],3)="ETB","PLS",LEFT(Table5[[#This Row],[Section]],1)="7","PDB",NOT(ISBLANK(Table5[[#This Row],[Section]])),"No")</f>
        <v>No</v>
      </c>
    </row>
    <row r="9815" spans="1:13" x14ac:dyDescent="0.25">
      <c r="A9815" s="126" t="s">
        <v>27516</v>
      </c>
      <c r="B9815" s="126" t="s">
        <v>27517</v>
      </c>
      <c r="C9815" s="126" t="s">
        <v>98</v>
      </c>
      <c r="D9815" s="127">
        <v>0.48599999999999999</v>
      </c>
      <c r="E9815" s="128">
        <v>202</v>
      </c>
      <c r="F9815" s="128">
        <v>135</v>
      </c>
      <c r="G9815" s="126" t="s">
        <v>27486</v>
      </c>
      <c r="H9815" s="126" t="s">
        <v>27487</v>
      </c>
      <c r="I9815" s="126" t="s">
        <v>27488</v>
      </c>
      <c r="J9815" s="126" t="s">
        <v>26349</v>
      </c>
      <c r="K9815" s="9">
        <f>_xlfn.IFNA(VLOOKUP(Table5[[#This Row],[Section]],SubSill_Tier,2,FALSE),0)</f>
        <v>0</v>
      </c>
      <c r="L9815" s="9" t="str">
        <f t="shared" si="162"/>
        <v/>
      </c>
      <c r="M9815" s="205" t="str" cm="1">
        <f t="array" ref="M9815">_xlfn.IFS(NOT(ISERROR(VLOOKUP(Table5[[#This Row],[Section]],TB_notTB,1,FALSE))),"No",LEFT(Table5[[#This Row],[Section]],3)="ETB","PLS",LEFT(Table5[[#This Row],[Section]],1)="7","PDB",NOT(ISBLANK(Table5[[#This Row],[Section]])),"No")</f>
        <v>No</v>
      </c>
    </row>
    <row r="9816" spans="1:13" x14ac:dyDescent="0.25">
      <c r="A9816" s="126" t="s">
        <v>27518</v>
      </c>
      <c r="B9816" s="126" t="s">
        <v>27519</v>
      </c>
      <c r="C9816" s="126" t="s">
        <v>98</v>
      </c>
      <c r="D9816" s="127">
        <v>1.016</v>
      </c>
      <c r="E9816" s="128">
        <v>203</v>
      </c>
      <c r="F9816" s="128">
        <v>136</v>
      </c>
      <c r="G9816" s="126" t="s">
        <v>27486</v>
      </c>
      <c r="H9816" s="126" t="s">
        <v>27487</v>
      </c>
      <c r="I9816" s="126" t="s">
        <v>27488</v>
      </c>
      <c r="J9816" s="126" t="s">
        <v>26349</v>
      </c>
      <c r="K9816" s="9">
        <f>_xlfn.IFNA(VLOOKUP(Table5[[#This Row],[Section]],SubSill_Tier,2,FALSE),0)</f>
        <v>0</v>
      </c>
      <c r="L9816" s="9" t="str">
        <f t="shared" si="162"/>
        <v/>
      </c>
      <c r="M9816" s="205" t="str" cm="1">
        <f t="array" ref="M9816">_xlfn.IFS(NOT(ISERROR(VLOOKUP(Table5[[#This Row],[Section]],TB_notTB,1,FALSE))),"No",LEFT(Table5[[#This Row],[Section]],3)="ETB","PLS",LEFT(Table5[[#This Row],[Section]],1)="7","PDB",NOT(ISBLANK(Table5[[#This Row],[Section]])),"No")</f>
        <v>No</v>
      </c>
    </row>
    <row r="9817" spans="1:13" x14ac:dyDescent="0.25">
      <c r="A9817" s="126" t="s">
        <v>27520</v>
      </c>
      <c r="B9817" s="126" t="s">
        <v>27521</v>
      </c>
      <c r="C9817" s="126" t="s">
        <v>98</v>
      </c>
      <c r="D9817" s="127">
        <v>1.417</v>
      </c>
      <c r="E9817" s="128">
        <v>239</v>
      </c>
      <c r="F9817" s="128">
        <v>160</v>
      </c>
      <c r="G9817" s="126" t="s">
        <v>27486</v>
      </c>
      <c r="H9817" s="126" t="s">
        <v>27487</v>
      </c>
      <c r="I9817" s="126" t="s">
        <v>27488</v>
      </c>
      <c r="J9817" s="126" t="s">
        <v>26349</v>
      </c>
      <c r="K9817" s="9">
        <f>_xlfn.IFNA(VLOOKUP(Table5[[#This Row],[Section]],SubSill_Tier,2,FALSE),0)</f>
        <v>0</v>
      </c>
      <c r="L9817" s="9" t="str">
        <f t="shared" si="162"/>
        <v/>
      </c>
      <c r="M9817" s="205" t="str" cm="1">
        <f t="array" ref="M9817">_xlfn.IFS(NOT(ISERROR(VLOOKUP(Table5[[#This Row],[Section]],TB_notTB,1,FALSE))),"No",LEFT(Table5[[#This Row],[Section]],3)="ETB","PLS",LEFT(Table5[[#This Row],[Section]],1)="7","PDB",NOT(ISBLANK(Table5[[#This Row],[Section]])),"No")</f>
        <v>No</v>
      </c>
    </row>
    <row r="9818" spans="1:13" x14ac:dyDescent="0.25">
      <c r="A9818" s="126" t="s">
        <v>27522</v>
      </c>
      <c r="B9818" s="126" t="s">
        <v>27523</v>
      </c>
      <c r="C9818" s="126" t="s">
        <v>98</v>
      </c>
      <c r="D9818" s="127">
        <v>1.0369999999999999</v>
      </c>
      <c r="E9818" s="128">
        <v>305</v>
      </c>
      <c r="F9818" s="128">
        <v>204</v>
      </c>
      <c r="G9818" s="126" t="s">
        <v>27486</v>
      </c>
      <c r="H9818" s="126" t="s">
        <v>27487</v>
      </c>
      <c r="I9818" s="126" t="s">
        <v>27488</v>
      </c>
      <c r="J9818" s="126" t="s">
        <v>26349</v>
      </c>
      <c r="K9818" s="9">
        <f>_xlfn.IFNA(VLOOKUP(Table5[[#This Row],[Section]],SubSill_Tier,2,FALSE),0)</f>
        <v>0</v>
      </c>
      <c r="L9818" s="9" t="str">
        <f t="shared" si="162"/>
        <v/>
      </c>
      <c r="M9818" s="205" t="str" cm="1">
        <f t="array" ref="M9818">_xlfn.IFS(NOT(ISERROR(VLOOKUP(Table5[[#This Row],[Section]],TB_notTB,1,FALSE))),"No",LEFT(Table5[[#This Row],[Section]],3)="ETB","PLS",LEFT(Table5[[#This Row],[Section]],1)="7","PDB",NOT(ISBLANK(Table5[[#This Row],[Section]])),"No")</f>
        <v>No</v>
      </c>
    </row>
    <row r="9819" spans="1:13" x14ac:dyDescent="0.25">
      <c r="A9819" s="126" t="s">
        <v>27524</v>
      </c>
      <c r="B9819" s="126" t="s">
        <v>27525</v>
      </c>
      <c r="C9819" s="126" t="s">
        <v>98</v>
      </c>
      <c r="D9819" s="127">
        <v>0.74099999999999999</v>
      </c>
      <c r="E9819" s="128">
        <v>154</v>
      </c>
      <c r="F9819" s="128">
        <v>103</v>
      </c>
      <c r="G9819" s="126" t="s">
        <v>27486</v>
      </c>
      <c r="H9819" s="126" t="s">
        <v>27487</v>
      </c>
      <c r="I9819" s="126" t="s">
        <v>27488</v>
      </c>
      <c r="J9819" s="126" t="s">
        <v>26349</v>
      </c>
      <c r="K9819" s="9">
        <f>_xlfn.IFNA(VLOOKUP(Table5[[#This Row],[Section]],SubSill_Tier,2,FALSE),0)</f>
        <v>0</v>
      </c>
      <c r="L9819" s="9" t="str">
        <f t="shared" si="162"/>
        <v/>
      </c>
      <c r="M9819" s="205" t="str" cm="1">
        <f t="array" ref="M9819">_xlfn.IFS(NOT(ISERROR(VLOOKUP(Table5[[#This Row],[Section]],TB_notTB,1,FALSE))),"No",LEFT(Table5[[#This Row],[Section]],3)="ETB","PLS",LEFT(Table5[[#This Row],[Section]],1)="7","PDB",NOT(ISBLANK(Table5[[#This Row],[Section]])),"No")</f>
        <v>No</v>
      </c>
    </row>
    <row r="9820" spans="1:13" x14ac:dyDescent="0.25">
      <c r="A9820" s="126" t="s">
        <v>27526</v>
      </c>
      <c r="B9820" s="126" t="s">
        <v>27527</v>
      </c>
      <c r="C9820" s="126" t="s">
        <v>98</v>
      </c>
      <c r="D9820" s="127">
        <v>1.1519999999999999</v>
      </c>
      <c r="E9820" s="128">
        <v>230</v>
      </c>
      <c r="F9820" s="128">
        <v>154</v>
      </c>
      <c r="G9820" s="126" t="s">
        <v>27486</v>
      </c>
      <c r="H9820" s="126" t="s">
        <v>27487</v>
      </c>
      <c r="I9820" s="126" t="s">
        <v>27488</v>
      </c>
      <c r="J9820" s="126" t="s">
        <v>26349</v>
      </c>
      <c r="K9820" s="9">
        <f>_xlfn.IFNA(VLOOKUP(Table5[[#This Row],[Section]],SubSill_Tier,2,FALSE),0)</f>
        <v>0</v>
      </c>
      <c r="L9820" s="9" t="str">
        <f t="shared" si="162"/>
        <v/>
      </c>
      <c r="M9820" s="205" t="str" cm="1">
        <f t="array" ref="M9820">_xlfn.IFS(NOT(ISERROR(VLOOKUP(Table5[[#This Row],[Section]],TB_notTB,1,FALSE))),"No",LEFT(Table5[[#This Row],[Section]],3)="ETB","PLS",LEFT(Table5[[#This Row],[Section]],1)="7","PDB",NOT(ISBLANK(Table5[[#This Row],[Section]])),"No")</f>
        <v>No</v>
      </c>
    </row>
    <row r="9821" spans="1:13" x14ac:dyDescent="0.25">
      <c r="A9821" s="126" t="s">
        <v>27528</v>
      </c>
      <c r="B9821" s="126" t="s">
        <v>27529</v>
      </c>
      <c r="C9821" s="126" t="s">
        <v>98</v>
      </c>
      <c r="D9821" s="127">
        <v>0.56200000000000006</v>
      </c>
      <c r="E9821" s="128">
        <v>276</v>
      </c>
      <c r="F9821" s="128">
        <v>184</v>
      </c>
      <c r="G9821" s="126" t="s">
        <v>27486</v>
      </c>
      <c r="H9821" s="126" t="s">
        <v>27487</v>
      </c>
      <c r="I9821" s="126" t="s">
        <v>27488</v>
      </c>
      <c r="J9821" s="126" t="s">
        <v>26349</v>
      </c>
      <c r="K9821" s="9">
        <f>_xlfn.IFNA(VLOOKUP(Table5[[#This Row],[Section]],SubSill_Tier,2,FALSE),0)</f>
        <v>0</v>
      </c>
      <c r="L9821" s="9" t="str">
        <f t="shared" si="162"/>
        <v/>
      </c>
      <c r="M9821" s="205" t="str" cm="1">
        <f t="array" ref="M9821">_xlfn.IFS(NOT(ISERROR(VLOOKUP(Table5[[#This Row],[Section]],TB_notTB,1,FALSE))),"No",LEFT(Table5[[#This Row],[Section]],3)="ETB","PLS",LEFT(Table5[[#This Row],[Section]],1)="7","PDB",NOT(ISBLANK(Table5[[#This Row],[Section]])),"No")</f>
        <v>No</v>
      </c>
    </row>
    <row r="9822" spans="1:13" x14ac:dyDescent="0.25">
      <c r="A9822" s="126" t="s">
        <v>27530</v>
      </c>
      <c r="B9822" s="126" t="s">
        <v>27531</v>
      </c>
      <c r="C9822" s="126" t="s">
        <v>98</v>
      </c>
      <c r="D9822" s="127">
        <v>0.53700000000000003</v>
      </c>
      <c r="E9822" s="128">
        <v>257</v>
      </c>
      <c r="F9822" s="128">
        <v>172</v>
      </c>
      <c r="G9822" s="126" t="s">
        <v>27486</v>
      </c>
      <c r="H9822" s="126" t="s">
        <v>27487</v>
      </c>
      <c r="I9822" s="126" t="s">
        <v>27488</v>
      </c>
      <c r="J9822" s="126" t="s">
        <v>26349</v>
      </c>
      <c r="K9822" s="9">
        <f>_xlfn.IFNA(VLOOKUP(Table5[[#This Row],[Section]],SubSill_Tier,2,FALSE),0)</f>
        <v>0</v>
      </c>
      <c r="L9822" s="9" t="str">
        <f t="shared" si="162"/>
        <v/>
      </c>
      <c r="M9822" s="205" t="str" cm="1">
        <f t="array" ref="M9822">_xlfn.IFS(NOT(ISERROR(VLOOKUP(Table5[[#This Row],[Section]],TB_notTB,1,FALSE))),"No",LEFT(Table5[[#This Row],[Section]],3)="ETB","PLS",LEFT(Table5[[#This Row],[Section]],1)="7","PDB",NOT(ISBLANK(Table5[[#This Row],[Section]])),"No")</f>
        <v>No</v>
      </c>
    </row>
    <row r="9823" spans="1:13" x14ac:dyDescent="0.25">
      <c r="A9823" s="126" t="s">
        <v>27532</v>
      </c>
      <c r="B9823" s="126" t="s">
        <v>27533</v>
      </c>
      <c r="C9823" s="126" t="s">
        <v>98</v>
      </c>
      <c r="D9823" s="127">
        <v>1.1599999999999999</v>
      </c>
      <c r="E9823" s="128">
        <v>502</v>
      </c>
      <c r="F9823" s="128">
        <v>335</v>
      </c>
      <c r="G9823" s="126" t="s">
        <v>27486</v>
      </c>
      <c r="H9823" s="126" t="s">
        <v>27487</v>
      </c>
      <c r="I9823" s="126" t="s">
        <v>27488</v>
      </c>
      <c r="J9823" s="126" t="s">
        <v>26349</v>
      </c>
      <c r="K9823" s="9">
        <f>_xlfn.IFNA(VLOOKUP(Table5[[#This Row],[Section]],SubSill_Tier,2,FALSE),0)</f>
        <v>0</v>
      </c>
      <c r="L9823" s="9" t="str">
        <f t="shared" si="162"/>
        <v/>
      </c>
      <c r="M9823" s="205" t="str" cm="1">
        <f t="array" ref="M9823">_xlfn.IFS(NOT(ISERROR(VLOOKUP(Table5[[#This Row],[Section]],TB_notTB,1,FALSE))),"No",LEFT(Table5[[#This Row],[Section]],3)="ETB","PLS",LEFT(Table5[[#This Row],[Section]],1)="7","PDB",NOT(ISBLANK(Table5[[#This Row],[Section]])),"No")</f>
        <v>No</v>
      </c>
    </row>
    <row r="9824" spans="1:13" x14ac:dyDescent="0.25">
      <c r="A9824" s="126" t="s">
        <v>27534</v>
      </c>
      <c r="B9824" s="126" t="s">
        <v>27535</v>
      </c>
      <c r="C9824" s="126" t="s">
        <v>75</v>
      </c>
      <c r="D9824" s="127">
        <v>0.184</v>
      </c>
      <c r="E9824" s="128">
        <v>111</v>
      </c>
      <c r="F9824" s="128">
        <v>100</v>
      </c>
      <c r="G9824" s="126" t="s">
        <v>27486</v>
      </c>
      <c r="H9824" s="126" t="s">
        <v>27487</v>
      </c>
      <c r="I9824" s="126" t="s">
        <v>27488</v>
      </c>
      <c r="J9824" s="126" t="s">
        <v>26349</v>
      </c>
      <c r="K9824" s="9">
        <f>_xlfn.IFNA(VLOOKUP(Table5[[#This Row],[Section]],SubSill_Tier,2,FALSE),0)</f>
        <v>0</v>
      </c>
      <c r="L9824" s="9" t="str">
        <f t="shared" si="162"/>
        <v/>
      </c>
      <c r="M9824" s="205" t="str" cm="1">
        <f t="array" ref="M9824">_xlfn.IFS(NOT(ISERROR(VLOOKUP(Table5[[#This Row],[Section]],TB_notTB,1,FALSE))),"No",LEFT(Table5[[#This Row],[Section]],3)="ETB","PLS",LEFT(Table5[[#This Row],[Section]],1)="7","PDB",NOT(ISBLANK(Table5[[#This Row],[Section]])),"No")</f>
        <v>No</v>
      </c>
    </row>
    <row r="9825" spans="1:13" x14ac:dyDescent="0.25">
      <c r="A9825" s="126" t="s">
        <v>27536</v>
      </c>
      <c r="B9825" s="126" t="s">
        <v>27537</v>
      </c>
      <c r="C9825" s="126" t="s">
        <v>98</v>
      </c>
      <c r="D9825" s="127">
        <v>0.77</v>
      </c>
      <c r="E9825" s="128">
        <v>182</v>
      </c>
      <c r="F9825" s="128">
        <v>122</v>
      </c>
      <c r="G9825" s="126" t="s">
        <v>27486</v>
      </c>
      <c r="H9825" s="126" t="s">
        <v>27487</v>
      </c>
      <c r="I9825" s="126" t="s">
        <v>27488</v>
      </c>
      <c r="J9825" s="126" t="s">
        <v>26349</v>
      </c>
      <c r="K9825" s="9">
        <f>_xlfn.IFNA(VLOOKUP(Table5[[#This Row],[Section]],SubSill_Tier,2,FALSE),0)</f>
        <v>0</v>
      </c>
      <c r="L9825" s="9" t="str">
        <f t="shared" si="162"/>
        <v/>
      </c>
      <c r="M9825" s="205" t="str" cm="1">
        <f t="array" ref="M9825">_xlfn.IFS(NOT(ISERROR(VLOOKUP(Table5[[#This Row],[Section]],TB_notTB,1,FALSE))),"No",LEFT(Table5[[#This Row],[Section]],3)="ETB","PLS",LEFT(Table5[[#This Row],[Section]],1)="7","PDB",NOT(ISBLANK(Table5[[#This Row],[Section]])),"No")</f>
        <v>No</v>
      </c>
    </row>
    <row r="9826" spans="1:13" x14ac:dyDescent="0.25">
      <c r="A9826" s="126" t="s">
        <v>27538</v>
      </c>
      <c r="B9826" s="126" t="s">
        <v>27539</v>
      </c>
      <c r="C9826" s="126" t="s">
        <v>98</v>
      </c>
      <c r="D9826" s="127">
        <v>1.6579999999999999</v>
      </c>
      <c r="E9826" s="128">
        <v>678</v>
      </c>
      <c r="F9826" s="128">
        <v>452</v>
      </c>
      <c r="G9826" s="126" t="s">
        <v>27486</v>
      </c>
      <c r="H9826" s="126" t="s">
        <v>27487</v>
      </c>
      <c r="I9826" s="126" t="s">
        <v>27488</v>
      </c>
      <c r="J9826" s="126" t="s">
        <v>26349</v>
      </c>
      <c r="K9826" s="9">
        <f>_xlfn.IFNA(VLOOKUP(Table5[[#This Row],[Section]],SubSill_Tier,2,FALSE),0)</f>
        <v>0</v>
      </c>
      <c r="L9826" s="9" t="str">
        <f t="shared" si="162"/>
        <v/>
      </c>
      <c r="M9826" s="205" t="str" cm="1">
        <f t="array" ref="M9826">_xlfn.IFS(NOT(ISERROR(VLOOKUP(Table5[[#This Row],[Section]],TB_notTB,1,FALSE))),"No",LEFT(Table5[[#This Row],[Section]],3)="ETB","PLS",LEFT(Table5[[#This Row],[Section]],1)="7","PDB",NOT(ISBLANK(Table5[[#This Row],[Section]])),"No")</f>
        <v>No</v>
      </c>
    </row>
    <row r="9827" spans="1:13" x14ac:dyDescent="0.25">
      <c r="A9827" s="126" t="s">
        <v>3895</v>
      </c>
      <c r="B9827" s="126" t="s">
        <v>17222</v>
      </c>
      <c r="C9827" s="126" t="s">
        <v>75</v>
      </c>
      <c r="D9827" s="127">
        <v>1.722</v>
      </c>
      <c r="E9827" s="128">
        <v>440</v>
      </c>
      <c r="F9827" s="128">
        <v>219</v>
      </c>
      <c r="G9827" s="126" t="s">
        <v>13728</v>
      </c>
      <c r="H9827" s="126" t="s">
        <v>20137</v>
      </c>
      <c r="I9827" s="126" t="s">
        <v>21066</v>
      </c>
      <c r="J9827" s="126" t="s">
        <v>26232</v>
      </c>
      <c r="K9827" s="9">
        <f>_xlfn.IFNA(VLOOKUP(Table5[[#This Row],[Section]],SubSill_Tier,2,FALSE),0)</f>
        <v>0</v>
      </c>
      <c r="L9827" s="9" t="str">
        <f t="shared" si="162"/>
        <v/>
      </c>
      <c r="M9827" s="205" t="str" cm="1">
        <f t="array" ref="M9827">_xlfn.IFS(NOT(ISERROR(VLOOKUP(Table5[[#This Row],[Section]],TB_notTB,1,FALSE))),"No",LEFT(Table5[[#This Row],[Section]],3)="ETB","PLS",LEFT(Table5[[#This Row],[Section]],1)="7","PDB",NOT(ISBLANK(Table5[[#This Row],[Section]])),"No")</f>
        <v>No</v>
      </c>
    </row>
    <row r="9828" spans="1:13" x14ac:dyDescent="0.25">
      <c r="A9828" s="126" t="s">
        <v>27540</v>
      </c>
      <c r="B9828" s="126" t="s">
        <v>27541</v>
      </c>
      <c r="C9828" s="126" t="s">
        <v>98</v>
      </c>
      <c r="D9828" s="127">
        <v>1.766</v>
      </c>
      <c r="E9828" s="128">
        <v>609</v>
      </c>
      <c r="F9828" s="128">
        <v>406</v>
      </c>
      <c r="G9828" s="126" t="s">
        <v>27486</v>
      </c>
      <c r="H9828" s="126" t="s">
        <v>27487</v>
      </c>
      <c r="I9828" s="126" t="s">
        <v>27488</v>
      </c>
      <c r="J9828" s="126" t="s">
        <v>26349</v>
      </c>
      <c r="K9828" s="9">
        <f>_xlfn.IFNA(VLOOKUP(Table5[[#This Row],[Section]],SubSill_Tier,2,FALSE),0)</f>
        <v>0</v>
      </c>
      <c r="L9828" s="9" t="str">
        <f t="shared" si="162"/>
        <v/>
      </c>
      <c r="M9828" s="205" t="str" cm="1">
        <f t="array" ref="M9828">_xlfn.IFS(NOT(ISERROR(VLOOKUP(Table5[[#This Row],[Section]],TB_notTB,1,FALSE))),"No",LEFT(Table5[[#This Row],[Section]],3)="ETB","PLS",LEFT(Table5[[#This Row],[Section]],1)="7","PDB",NOT(ISBLANK(Table5[[#This Row],[Section]])),"No")</f>
        <v>No</v>
      </c>
    </row>
    <row r="9829" spans="1:13" x14ac:dyDescent="0.25">
      <c r="A9829" s="126" t="s">
        <v>27542</v>
      </c>
      <c r="B9829" s="126" t="s">
        <v>27543</v>
      </c>
      <c r="C9829" s="126" t="s">
        <v>98</v>
      </c>
      <c r="D9829" s="127">
        <v>0.72299999999999998</v>
      </c>
      <c r="E9829" s="128">
        <v>346</v>
      </c>
      <c r="F9829" s="128">
        <v>231</v>
      </c>
      <c r="G9829" s="126" t="s">
        <v>27486</v>
      </c>
      <c r="H9829" s="126" t="s">
        <v>27487</v>
      </c>
      <c r="I9829" s="126" t="s">
        <v>27488</v>
      </c>
      <c r="J9829" s="126" t="s">
        <v>26349</v>
      </c>
      <c r="K9829" s="9">
        <f>_xlfn.IFNA(VLOOKUP(Table5[[#This Row],[Section]],SubSill_Tier,2,FALSE),0)</f>
        <v>0</v>
      </c>
      <c r="L9829" s="9" t="str">
        <f t="shared" si="162"/>
        <v/>
      </c>
      <c r="M9829" s="205" t="str" cm="1">
        <f t="array" ref="M9829">_xlfn.IFS(NOT(ISERROR(VLOOKUP(Table5[[#This Row],[Section]],TB_notTB,1,FALSE))),"No",LEFT(Table5[[#This Row],[Section]],3)="ETB","PLS",LEFT(Table5[[#This Row],[Section]],1)="7","PDB",NOT(ISBLANK(Table5[[#This Row],[Section]])),"No")</f>
        <v>No</v>
      </c>
    </row>
    <row r="9830" spans="1:13" x14ac:dyDescent="0.25">
      <c r="A9830" s="126" t="s">
        <v>27544</v>
      </c>
      <c r="B9830" s="126" t="s">
        <v>27545</v>
      </c>
      <c r="C9830" s="126" t="s">
        <v>98</v>
      </c>
      <c r="D9830" s="127">
        <v>0.76600000000000001</v>
      </c>
      <c r="E9830" s="128">
        <v>360</v>
      </c>
      <c r="F9830" s="128">
        <v>240</v>
      </c>
      <c r="G9830" s="126" t="s">
        <v>27486</v>
      </c>
      <c r="H9830" s="126" t="s">
        <v>27487</v>
      </c>
      <c r="I9830" s="126" t="s">
        <v>27488</v>
      </c>
      <c r="J9830" s="126" t="s">
        <v>26349</v>
      </c>
      <c r="K9830" s="9">
        <f>_xlfn.IFNA(VLOOKUP(Table5[[#This Row],[Section]],SubSill_Tier,2,FALSE),0)</f>
        <v>0</v>
      </c>
      <c r="L9830" s="9" t="str">
        <f t="shared" si="162"/>
        <v/>
      </c>
      <c r="M9830" s="205" t="str" cm="1">
        <f t="array" ref="M9830">_xlfn.IFS(NOT(ISERROR(VLOOKUP(Table5[[#This Row],[Section]],TB_notTB,1,FALSE))),"No",LEFT(Table5[[#This Row],[Section]],3)="ETB","PLS",LEFT(Table5[[#This Row],[Section]],1)="7","PDB",NOT(ISBLANK(Table5[[#This Row],[Section]])),"No")</f>
        <v>No</v>
      </c>
    </row>
    <row r="9831" spans="1:13" x14ac:dyDescent="0.25">
      <c r="A9831" s="126" t="s">
        <v>27546</v>
      </c>
      <c r="B9831" s="126" t="s">
        <v>27547</v>
      </c>
      <c r="C9831" s="126" t="s">
        <v>98</v>
      </c>
      <c r="D9831" s="127">
        <v>0.59199999999999997</v>
      </c>
      <c r="E9831" s="128">
        <v>276</v>
      </c>
      <c r="F9831" s="128">
        <v>184</v>
      </c>
      <c r="G9831" s="126" t="s">
        <v>27486</v>
      </c>
      <c r="H9831" s="126" t="s">
        <v>27487</v>
      </c>
      <c r="I9831" s="126" t="s">
        <v>27488</v>
      </c>
      <c r="J9831" s="126" t="s">
        <v>26349</v>
      </c>
      <c r="K9831" s="9">
        <f>_xlfn.IFNA(VLOOKUP(Table5[[#This Row],[Section]],SubSill_Tier,2,FALSE),0)</f>
        <v>0</v>
      </c>
      <c r="L9831" s="9" t="str">
        <f t="shared" si="162"/>
        <v/>
      </c>
      <c r="M9831" s="205" t="str" cm="1">
        <f t="array" ref="M9831">_xlfn.IFS(NOT(ISERROR(VLOOKUP(Table5[[#This Row],[Section]],TB_notTB,1,FALSE))),"No",LEFT(Table5[[#This Row],[Section]],3)="ETB","PLS",LEFT(Table5[[#This Row],[Section]],1)="7","PDB",NOT(ISBLANK(Table5[[#This Row],[Section]])),"No")</f>
        <v>No</v>
      </c>
    </row>
    <row r="9832" spans="1:13" x14ac:dyDescent="0.25">
      <c r="A9832" s="126" t="s">
        <v>27548</v>
      </c>
      <c r="B9832" s="126" t="s">
        <v>27549</v>
      </c>
      <c r="C9832" s="126" t="s">
        <v>98</v>
      </c>
      <c r="D9832" s="127">
        <v>0.626</v>
      </c>
      <c r="E9832" s="128">
        <v>292</v>
      </c>
      <c r="F9832" s="128">
        <v>195</v>
      </c>
      <c r="G9832" s="126" t="s">
        <v>27486</v>
      </c>
      <c r="H9832" s="126" t="s">
        <v>27487</v>
      </c>
      <c r="I9832" s="126" t="s">
        <v>27488</v>
      </c>
      <c r="J9832" s="126" t="s">
        <v>26349</v>
      </c>
      <c r="K9832" s="9">
        <f>_xlfn.IFNA(VLOOKUP(Table5[[#This Row],[Section]],SubSill_Tier,2,FALSE),0)</f>
        <v>0</v>
      </c>
      <c r="L9832" s="9" t="str">
        <f t="shared" si="162"/>
        <v/>
      </c>
      <c r="M9832" s="205" t="str" cm="1">
        <f t="array" ref="M9832">_xlfn.IFS(NOT(ISERROR(VLOOKUP(Table5[[#This Row],[Section]],TB_notTB,1,FALSE))),"No",LEFT(Table5[[#This Row],[Section]],3)="ETB","PLS",LEFT(Table5[[#This Row],[Section]],1)="7","PDB",NOT(ISBLANK(Table5[[#This Row],[Section]])),"No")</f>
        <v>No</v>
      </c>
    </row>
    <row r="9833" spans="1:13" x14ac:dyDescent="0.25">
      <c r="A9833" s="126" t="s">
        <v>27550</v>
      </c>
      <c r="B9833" s="126" t="s">
        <v>27551</v>
      </c>
      <c r="C9833" s="126" t="s">
        <v>75</v>
      </c>
      <c r="D9833" s="127">
        <v>0.252</v>
      </c>
      <c r="E9833" s="128">
        <v>138</v>
      </c>
      <c r="F9833" s="128">
        <v>100</v>
      </c>
      <c r="G9833" s="126" t="s">
        <v>27486</v>
      </c>
      <c r="H9833" s="126" t="s">
        <v>27487</v>
      </c>
      <c r="I9833" s="126" t="s">
        <v>27488</v>
      </c>
      <c r="J9833" s="126" t="s">
        <v>26349</v>
      </c>
      <c r="K9833" s="9">
        <f>_xlfn.IFNA(VLOOKUP(Table5[[#This Row],[Section]],SubSill_Tier,2,FALSE),0)</f>
        <v>0</v>
      </c>
      <c r="L9833" s="9" t="str">
        <f t="shared" si="162"/>
        <v/>
      </c>
      <c r="M9833" s="205" t="str" cm="1">
        <f t="array" ref="M9833">_xlfn.IFS(NOT(ISERROR(VLOOKUP(Table5[[#This Row],[Section]],TB_notTB,1,FALSE))),"No",LEFT(Table5[[#This Row],[Section]],3)="ETB","PLS",LEFT(Table5[[#This Row],[Section]],1)="7","PDB",NOT(ISBLANK(Table5[[#This Row],[Section]])),"No")</f>
        <v>No</v>
      </c>
    </row>
    <row r="9834" spans="1:13" x14ac:dyDescent="0.25">
      <c r="A9834" s="126" t="s">
        <v>27552</v>
      </c>
      <c r="B9834" s="126" t="s">
        <v>27553</v>
      </c>
      <c r="C9834" s="126" t="s">
        <v>75</v>
      </c>
      <c r="D9834" s="127">
        <v>0.23300000000000001</v>
      </c>
      <c r="E9834" s="128">
        <v>141</v>
      </c>
      <c r="F9834" s="128">
        <v>100</v>
      </c>
      <c r="G9834" s="126" t="s">
        <v>27486</v>
      </c>
      <c r="H9834" s="126" t="s">
        <v>27487</v>
      </c>
      <c r="I9834" s="126" t="s">
        <v>27488</v>
      </c>
      <c r="J9834" s="126" t="s">
        <v>26349</v>
      </c>
      <c r="K9834" s="9">
        <f>_xlfn.IFNA(VLOOKUP(Table5[[#This Row],[Section]],SubSill_Tier,2,FALSE),0)</f>
        <v>0</v>
      </c>
      <c r="L9834" s="9" t="str">
        <f t="shared" si="162"/>
        <v/>
      </c>
      <c r="M9834" s="205" t="str" cm="1">
        <f t="array" ref="M9834">_xlfn.IFS(NOT(ISERROR(VLOOKUP(Table5[[#This Row],[Section]],TB_notTB,1,FALSE))),"No",LEFT(Table5[[#This Row],[Section]],3)="ETB","PLS",LEFT(Table5[[#This Row],[Section]],1)="7","PDB",NOT(ISBLANK(Table5[[#This Row],[Section]])),"No")</f>
        <v>No</v>
      </c>
    </row>
    <row r="9835" spans="1:13" x14ac:dyDescent="0.25">
      <c r="A9835" s="126" t="s">
        <v>27554</v>
      </c>
      <c r="B9835" s="126" t="s">
        <v>27555</v>
      </c>
      <c r="C9835" s="126" t="s">
        <v>75</v>
      </c>
      <c r="D9835" s="127">
        <v>0.19500000000000001</v>
      </c>
      <c r="E9835" s="128">
        <v>117</v>
      </c>
      <c r="F9835" s="128">
        <v>100</v>
      </c>
      <c r="G9835" s="126" t="s">
        <v>27486</v>
      </c>
      <c r="H9835" s="126" t="s">
        <v>27487</v>
      </c>
      <c r="I9835" s="126" t="s">
        <v>27488</v>
      </c>
      <c r="J9835" s="126" t="s">
        <v>26349</v>
      </c>
      <c r="K9835" s="9">
        <f>_xlfn.IFNA(VLOOKUP(Table5[[#This Row],[Section]],SubSill_Tier,2,FALSE),0)</f>
        <v>0</v>
      </c>
      <c r="L9835" s="9" t="str">
        <f t="shared" si="162"/>
        <v/>
      </c>
      <c r="M9835" s="205" t="str" cm="1">
        <f t="array" ref="M9835">_xlfn.IFS(NOT(ISERROR(VLOOKUP(Table5[[#This Row],[Section]],TB_notTB,1,FALSE))),"No",LEFT(Table5[[#This Row],[Section]],3)="ETB","PLS",LEFT(Table5[[#This Row],[Section]],1)="7","PDB",NOT(ISBLANK(Table5[[#This Row],[Section]])),"No")</f>
        <v>No</v>
      </c>
    </row>
    <row r="9836" spans="1:13" x14ac:dyDescent="0.25">
      <c r="A9836" s="126" t="s">
        <v>27556</v>
      </c>
      <c r="B9836" s="126" t="s">
        <v>27557</v>
      </c>
      <c r="C9836" s="126" t="s">
        <v>75</v>
      </c>
      <c r="D9836" s="127">
        <v>3.504</v>
      </c>
      <c r="E9836" s="128">
        <v>526</v>
      </c>
      <c r="F9836" s="128">
        <v>351</v>
      </c>
      <c r="G9836" s="126" t="s">
        <v>23096</v>
      </c>
      <c r="H9836" s="126" t="s">
        <v>23097</v>
      </c>
      <c r="I9836" s="126" t="s">
        <v>23098</v>
      </c>
      <c r="J9836" s="126" t="s">
        <v>26361</v>
      </c>
      <c r="K9836" s="9">
        <f>_xlfn.IFNA(VLOOKUP(Table5[[#This Row],[Section]],SubSill_Tier,2,FALSE),0)</f>
        <v>0</v>
      </c>
      <c r="L9836" s="9" t="str">
        <f t="shared" si="162"/>
        <v/>
      </c>
      <c r="M9836" s="205" t="str" cm="1">
        <f t="array" ref="M9836">_xlfn.IFS(NOT(ISERROR(VLOOKUP(Table5[[#This Row],[Section]],TB_notTB,1,FALSE))),"No",LEFT(Table5[[#This Row],[Section]],3)="ETB","PLS",LEFT(Table5[[#This Row],[Section]],1)="7","PDB",NOT(ISBLANK(Table5[[#This Row],[Section]])),"No")</f>
        <v>No</v>
      </c>
    </row>
    <row r="9837" spans="1:13" x14ac:dyDescent="0.25">
      <c r="A9837" s="126" t="s">
        <v>27558</v>
      </c>
      <c r="B9837" s="126" t="s">
        <v>27559</v>
      </c>
      <c r="C9837" s="126" t="s">
        <v>75</v>
      </c>
      <c r="D9837" s="127">
        <v>4.3070000000000004</v>
      </c>
      <c r="E9837" s="128">
        <v>771</v>
      </c>
      <c r="F9837" s="128">
        <v>513</v>
      </c>
      <c r="G9837" s="126" t="s">
        <v>23096</v>
      </c>
      <c r="H9837" s="126" t="s">
        <v>23097</v>
      </c>
      <c r="I9837" s="126" t="s">
        <v>23098</v>
      </c>
      <c r="J9837" s="126" t="s">
        <v>26361</v>
      </c>
      <c r="K9837" s="9">
        <f>_xlfn.IFNA(VLOOKUP(Table5[[#This Row],[Section]],SubSill_Tier,2,FALSE),0)</f>
        <v>0</v>
      </c>
      <c r="L9837" s="9" t="str">
        <f t="shared" si="162"/>
        <v/>
      </c>
      <c r="M9837" s="205" t="str" cm="1">
        <f t="array" ref="M9837">_xlfn.IFS(NOT(ISERROR(VLOOKUP(Table5[[#This Row],[Section]],TB_notTB,1,FALSE))),"No",LEFT(Table5[[#This Row],[Section]],3)="ETB","PLS",LEFT(Table5[[#This Row],[Section]],1)="7","PDB",NOT(ISBLANK(Table5[[#This Row],[Section]])),"No")</f>
        <v>No</v>
      </c>
    </row>
    <row r="9838" spans="1:13" x14ac:dyDescent="0.25">
      <c r="A9838" s="126" t="s">
        <v>27560</v>
      </c>
      <c r="B9838" s="126" t="s">
        <v>27561</v>
      </c>
      <c r="C9838" s="126" t="s">
        <v>75</v>
      </c>
      <c r="D9838" s="127">
        <v>2.3420000000000001</v>
      </c>
      <c r="E9838" s="128">
        <v>399</v>
      </c>
      <c r="F9838" s="128">
        <v>399</v>
      </c>
      <c r="G9838" s="126" t="s">
        <v>23096</v>
      </c>
      <c r="H9838" s="126" t="s">
        <v>23097</v>
      </c>
      <c r="I9838" s="126" t="s">
        <v>23098</v>
      </c>
      <c r="J9838" s="126" t="s">
        <v>26361</v>
      </c>
      <c r="K9838" s="9">
        <f>_xlfn.IFNA(VLOOKUP(Table5[[#This Row],[Section]],SubSill_Tier,2,FALSE),0)</f>
        <v>0</v>
      </c>
      <c r="L9838" s="9" t="str">
        <f t="shared" si="162"/>
        <v/>
      </c>
      <c r="M9838" s="205" t="str" cm="1">
        <f t="array" ref="M9838">_xlfn.IFS(NOT(ISERROR(VLOOKUP(Table5[[#This Row],[Section]],TB_notTB,1,FALSE))),"No",LEFT(Table5[[#This Row],[Section]],3)="ETB","PLS",LEFT(Table5[[#This Row],[Section]],1)="7","PDB",NOT(ISBLANK(Table5[[#This Row],[Section]])),"No")</f>
        <v>No</v>
      </c>
    </row>
    <row r="9839" spans="1:13" x14ac:dyDescent="0.25">
      <c r="A9839" s="126" t="s">
        <v>27562</v>
      </c>
      <c r="B9839" s="126" t="s">
        <v>27563</v>
      </c>
      <c r="C9839" s="126" t="s">
        <v>75</v>
      </c>
      <c r="D9839" s="127">
        <v>1.69</v>
      </c>
      <c r="E9839" s="128">
        <v>608</v>
      </c>
      <c r="F9839" s="128">
        <v>406</v>
      </c>
      <c r="G9839" s="126" t="s">
        <v>23096</v>
      </c>
      <c r="H9839" s="126" t="s">
        <v>23097</v>
      </c>
      <c r="I9839" s="126" t="s">
        <v>23098</v>
      </c>
      <c r="J9839" s="126" t="s">
        <v>26361</v>
      </c>
      <c r="K9839" s="9">
        <f>_xlfn.IFNA(VLOOKUP(Table5[[#This Row],[Section]],SubSill_Tier,2,FALSE),0)</f>
        <v>0</v>
      </c>
      <c r="L9839" s="9" t="str">
        <f t="shared" si="162"/>
        <v/>
      </c>
      <c r="M9839" s="205" t="str" cm="1">
        <f t="array" ref="M9839">_xlfn.IFS(NOT(ISERROR(VLOOKUP(Table5[[#This Row],[Section]],TB_notTB,1,FALSE))),"No",LEFT(Table5[[#This Row],[Section]],3)="ETB","PLS",LEFT(Table5[[#This Row],[Section]],1)="7","PDB",NOT(ISBLANK(Table5[[#This Row],[Section]])),"No")</f>
        <v>No</v>
      </c>
    </row>
    <row r="9840" spans="1:13" x14ac:dyDescent="0.25">
      <c r="A9840" s="126" t="s">
        <v>27564</v>
      </c>
      <c r="B9840" s="126" t="s">
        <v>27565</v>
      </c>
      <c r="C9840" s="126" t="s">
        <v>75</v>
      </c>
      <c r="D9840" s="127">
        <v>1.42</v>
      </c>
      <c r="E9840" s="128">
        <v>346</v>
      </c>
      <c r="F9840" s="128">
        <v>346</v>
      </c>
      <c r="G9840" s="126" t="s">
        <v>23096</v>
      </c>
      <c r="H9840" s="126" t="s">
        <v>23097</v>
      </c>
      <c r="I9840" s="126" t="s">
        <v>23098</v>
      </c>
      <c r="J9840" s="126" t="s">
        <v>26361</v>
      </c>
      <c r="K9840" s="9">
        <f>_xlfn.IFNA(VLOOKUP(Table5[[#This Row],[Section]],SubSill_Tier,2,FALSE),0)</f>
        <v>0</v>
      </c>
      <c r="L9840" s="9" t="str">
        <f t="shared" si="162"/>
        <v/>
      </c>
      <c r="M9840" s="205" t="str" cm="1">
        <f t="array" ref="M9840">_xlfn.IFS(NOT(ISERROR(VLOOKUP(Table5[[#This Row],[Section]],TB_notTB,1,FALSE))),"No",LEFT(Table5[[#This Row],[Section]],3)="ETB","PLS",LEFT(Table5[[#This Row],[Section]],1)="7","PDB",NOT(ISBLANK(Table5[[#This Row],[Section]])),"No")</f>
        <v>No</v>
      </c>
    </row>
    <row r="9841" spans="1:13" x14ac:dyDescent="0.25">
      <c r="A9841" s="126" t="s">
        <v>27566</v>
      </c>
      <c r="B9841" s="126" t="s">
        <v>27567</v>
      </c>
      <c r="C9841" s="126" t="s">
        <v>75</v>
      </c>
      <c r="D9841" s="127">
        <v>3.5379999999999998</v>
      </c>
      <c r="E9841" s="128">
        <v>651</v>
      </c>
      <c r="F9841" s="128">
        <v>434</v>
      </c>
      <c r="G9841" s="126" t="s">
        <v>23096</v>
      </c>
      <c r="H9841" s="126" t="s">
        <v>23097</v>
      </c>
      <c r="I9841" s="126" t="s">
        <v>23098</v>
      </c>
      <c r="J9841" s="126" t="s">
        <v>26361</v>
      </c>
      <c r="K9841" s="9">
        <f>_xlfn.IFNA(VLOOKUP(Table5[[#This Row],[Section]],SubSill_Tier,2,FALSE),0)</f>
        <v>0</v>
      </c>
      <c r="L9841" s="9" t="str">
        <f t="shared" si="162"/>
        <v/>
      </c>
      <c r="M9841" s="205" t="str" cm="1">
        <f t="array" ref="M9841">_xlfn.IFS(NOT(ISERROR(VLOOKUP(Table5[[#This Row],[Section]],TB_notTB,1,FALSE))),"No",LEFT(Table5[[#This Row],[Section]],3)="ETB","PLS",LEFT(Table5[[#This Row],[Section]],1)="7","PDB",NOT(ISBLANK(Table5[[#This Row],[Section]])),"No")</f>
        <v>No</v>
      </c>
    </row>
    <row r="9842" spans="1:13" x14ac:dyDescent="0.25">
      <c r="A9842" s="126" t="s">
        <v>27568</v>
      </c>
      <c r="B9842" s="126" t="s">
        <v>27569</v>
      </c>
      <c r="C9842" s="126" t="s">
        <v>75</v>
      </c>
      <c r="D9842" s="127">
        <v>3.2970000000000002</v>
      </c>
      <c r="E9842" s="128">
        <v>607</v>
      </c>
      <c r="F9842" s="128">
        <v>405</v>
      </c>
      <c r="G9842" s="126" t="s">
        <v>23096</v>
      </c>
      <c r="H9842" s="126" t="s">
        <v>23097</v>
      </c>
      <c r="I9842" s="126" t="s">
        <v>23098</v>
      </c>
      <c r="J9842" s="126" t="s">
        <v>26361</v>
      </c>
      <c r="K9842" s="9">
        <f>_xlfn.IFNA(VLOOKUP(Table5[[#This Row],[Section]],SubSill_Tier,2,FALSE),0)</f>
        <v>0</v>
      </c>
      <c r="L9842" s="9" t="str">
        <f t="shared" si="162"/>
        <v/>
      </c>
      <c r="M9842" s="205" t="str" cm="1">
        <f t="array" ref="M9842">_xlfn.IFS(NOT(ISERROR(VLOOKUP(Table5[[#This Row],[Section]],TB_notTB,1,FALSE))),"No",LEFT(Table5[[#This Row],[Section]],3)="ETB","PLS",LEFT(Table5[[#This Row],[Section]],1)="7","PDB",NOT(ISBLANK(Table5[[#This Row],[Section]])),"No")</f>
        <v>No</v>
      </c>
    </row>
    <row r="9843" spans="1:13" x14ac:dyDescent="0.25">
      <c r="A9843" s="126" t="s">
        <v>27570</v>
      </c>
      <c r="B9843" s="126" t="s">
        <v>27571</v>
      </c>
      <c r="C9843" s="126" t="s">
        <v>75</v>
      </c>
      <c r="D9843" s="127">
        <v>0.69199999999999995</v>
      </c>
      <c r="E9843" s="128">
        <v>345</v>
      </c>
      <c r="F9843" s="128">
        <v>230</v>
      </c>
      <c r="G9843" s="126" t="s">
        <v>27486</v>
      </c>
      <c r="H9843" s="126" t="s">
        <v>27487</v>
      </c>
      <c r="I9843" s="126" t="s">
        <v>27488</v>
      </c>
      <c r="J9843" s="126" t="s">
        <v>26349</v>
      </c>
      <c r="K9843" s="9">
        <f>_xlfn.IFNA(VLOOKUP(Table5[[#This Row],[Section]],SubSill_Tier,2,FALSE),0)</f>
        <v>0</v>
      </c>
      <c r="L9843" s="9" t="str">
        <f t="shared" si="162"/>
        <v/>
      </c>
      <c r="M9843" s="205" t="str" cm="1">
        <f t="array" ref="M9843">_xlfn.IFS(NOT(ISERROR(VLOOKUP(Table5[[#This Row],[Section]],TB_notTB,1,FALSE))),"No",LEFT(Table5[[#This Row],[Section]],3)="ETB","PLS",LEFT(Table5[[#This Row],[Section]],1)="7","PDB",NOT(ISBLANK(Table5[[#This Row],[Section]])),"No")</f>
        <v>No</v>
      </c>
    </row>
    <row r="9844" spans="1:13" x14ac:dyDescent="0.25">
      <c r="A9844" s="126" t="s">
        <v>27572</v>
      </c>
      <c r="B9844" s="126" t="s">
        <v>27573</v>
      </c>
      <c r="C9844" s="126" t="s">
        <v>98</v>
      </c>
      <c r="D9844" s="127">
        <v>1.0660000000000001</v>
      </c>
      <c r="E9844" s="128">
        <v>372</v>
      </c>
      <c r="F9844" s="128">
        <v>248</v>
      </c>
      <c r="G9844" s="126" t="s">
        <v>27486</v>
      </c>
      <c r="H9844" s="126" t="s">
        <v>27487</v>
      </c>
      <c r="I9844" s="126" t="s">
        <v>27488</v>
      </c>
      <c r="J9844" s="126" t="s">
        <v>26349</v>
      </c>
      <c r="K9844" s="9">
        <f>_xlfn.IFNA(VLOOKUP(Table5[[#This Row],[Section]],SubSill_Tier,2,FALSE),0)</f>
        <v>0</v>
      </c>
      <c r="L9844" s="9" t="str">
        <f t="shared" si="162"/>
        <v/>
      </c>
      <c r="M9844" s="205" t="str" cm="1">
        <f t="array" ref="M9844">_xlfn.IFS(NOT(ISERROR(VLOOKUP(Table5[[#This Row],[Section]],TB_notTB,1,FALSE))),"No",LEFT(Table5[[#This Row],[Section]],3)="ETB","PLS",LEFT(Table5[[#This Row],[Section]],1)="7","PDB",NOT(ISBLANK(Table5[[#This Row],[Section]])),"No")</f>
        <v>No</v>
      </c>
    </row>
    <row r="9845" spans="1:13" x14ac:dyDescent="0.25">
      <c r="A9845" s="126" t="s">
        <v>27574</v>
      </c>
      <c r="B9845" s="126" t="s">
        <v>27575</v>
      </c>
      <c r="C9845" s="126" t="s">
        <v>98</v>
      </c>
      <c r="D9845" s="127">
        <v>0.94399999999999995</v>
      </c>
      <c r="E9845" s="128">
        <v>343</v>
      </c>
      <c r="F9845" s="128">
        <v>229</v>
      </c>
      <c r="G9845" s="126" t="s">
        <v>27486</v>
      </c>
      <c r="H9845" s="126" t="s">
        <v>27487</v>
      </c>
      <c r="I9845" s="126" t="s">
        <v>27488</v>
      </c>
      <c r="J9845" s="126" t="s">
        <v>26349</v>
      </c>
      <c r="K9845" s="9">
        <f>_xlfn.IFNA(VLOOKUP(Table5[[#This Row],[Section]],SubSill_Tier,2,FALSE),0)</f>
        <v>0</v>
      </c>
      <c r="L9845" s="9" t="str">
        <f t="shared" si="162"/>
        <v/>
      </c>
      <c r="M9845" s="205" t="str" cm="1">
        <f t="array" ref="M9845">_xlfn.IFS(NOT(ISERROR(VLOOKUP(Table5[[#This Row],[Section]],TB_notTB,1,FALSE))),"No",LEFT(Table5[[#This Row],[Section]],3)="ETB","PLS",LEFT(Table5[[#This Row],[Section]],1)="7","PDB",NOT(ISBLANK(Table5[[#This Row],[Section]])),"No")</f>
        <v>No</v>
      </c>
    </row>
    <row r="9846" spans="1:13" x14ac:dyDescent="0.25">
      <c r="A9846" s="126" t="s">
        <v>27576</v>
      </c>
      <c r="B9846" s="126" t="s">
        <v>27577</v>
      </c>
      <c r="C9846" s="126" t="s">
        <v>75</v>
      </c>
      <c r="D9846" s="127">
        <v>2.3839999999999999</v>
      </c>
      <c r="E9846" s="128">
        <v>486</v>
      </c>
      <c r="F9846" s="128">
        <v>313</v>
      </c>
      <c r="G9846" s="126" t="s">
        <v>21170</v>
      </c>
      <c r="H9846" s="126" t="s">
        <v>21171</v>
      </c>
      <c r="I9846" s="126" t="s">
        <v>21172</v>
      </c>
      <c r="J9846" s="126" t="s">
        <v>26233</v>
      </c>
      <c r="K9846" s="9">
        <f>_xlfn.IFNA(VLOOKUP(Table5[[#This Row],[Section]],SubSill_Tier,2,FALSE),0)</f>
        <v>0</v>
      </c>
      <c r="L9846" s="9" t="str">
        <f t="shared" si="162"/>
        <v>Wall</v>
      </c>
      <c r="M9846" s="205" t="str" cm="1">
        <f t="array" ref="M9846">_xlfn.IFS(NOT(ISERROR(VLOOKUP(Table5[[#This Row],[Section]],TB_notTB,1,FALSE))),"No",LEFT(Table5[[#This Row],[Section]],3)="ETB","PLS",LEFT(Table5[[#This Row],[Section]],1)="7","PDB",NOT(ISBLANK(Table5[[#This Row],[Section]])),"No")</f>
        <v>No</v>
      </c>
    </row>
    <row r="9847" spans="1:13" x14ac:dyDescent="0.25">
      <c r="A9847" s="126" t="s">
        <v>27578</v>
      </c>
      <c r="B9847" s="126" t="s">
        <v>27579</v>
      </c>
      <c r="C9847" s="126" t="s">
        <v>75</v>
      </c>
      <c r="D9847" s="127">
        <v>0.38</v>
      </c>
      <c r="E9847" s="128">
        <v>168</v>
      </c>
      <c r="F9847" s="128">
        <v>112</v>
      </c>
      <c r="G9847" s="126" t="s">
        <v>14511</v>
      </c>
      <c r="H9847" s="126" t="s">
        <v>21236</v>
      </c>
      <c r="I9847" s="126" t="s">
        <v>21237</v>
      </c>
      <c r="J9847" s="126" t="s">
        <v>26241</v>
      </c>
      <c r="K9847" s="9">
        <f>_xlfn.IFNA(VLOOKUP(Table5[[#This Row],[Section]],SubSill_Tier,2,FALSE),0)</f>
        <v>0</v>
      </c>
      <c r="L9847" s="9" t="str">
        <f t="shared" si="162"/>
        <v/>
      </c>
      <c r="M9847" s="205" t="str" cm="1">
        <f t="array" ref="M9847">_xlfn.IFS(NOT(ISERROR(VLOOKUP(Table5[[#This Row],[Section]],TB_notTB,1,FALSE))),"No",LEFT(Table5[[#This Row],[Section]],3)="ETB","PLS",LEFT(Table5[[#This Row],[Section]],1)="7","PDB",NOT(ISBLANK(Table5[[#This Row],[Section]])),"No")</f>
        <v>No</v>
      </c>
    </row>
    <row r="9848" spans="1:13" x14ac:dyDescent="0.25">
      <c r="A9848" s="126" t="s">
        <v>27580</v>
      </c>
      <c r="B9848" s="126" t="s">
        <v>27581</v>
      </c>
      <c r="C9848" s="126" t="s">
        <v>75</v>
      </c>
      <c r="D9848" s="127">
        <v>0.317</v>
      </c>
      <c r="E9848" s="128">
        <v>152</v>
      </c>
      <c r="F9848" s="128">
        <v>101</v>
      </c>
      <c r="G9848" s="126" t="s">
        <v>14511</v>
      </c>
      <c r="H9848" s="126" t="s">
        <v>21236</v>
      </c>
      <c r="I9848" s="126" t="s">
        <v>21237</v>
      </c>
      <c r="J9848" s="126" t="s">
        <v>26241</v>
      </c>
      <c r="K9848" s="9">
        <f>_xlfn.IFNA(VLOOKUP(Table5[[#This Row],[Section]],SubSill_Tier,2,FALSE),0)</f>
        <v>0</v>
      </c>
      <c r="L9848" s="9" t="str">
        <f t="shared" si="162"/>
        <v/>
      </c>
      <c r="M9848" s="205" t="str" cm="1">
        <f t="array" ref="M9848">_xlfn.IFS(NOT(ISERROR(VLOOKUP(Table5[[#This Row],[Section]],TB_notTB,1,FALSE))),"No",LEFT(Table5[[#This Row],[Section]],3)="ETB","PLS",LEFT(Table5[[#This Row],[Section]],1)="7","PDB",NOT(ISBLANK(Table5[[#This Row],[Section]])),"No")</f>
        <v>No</v>
      </c>
    </row>
    <row r="9849" spans="1:13" x14ac:dyDescent="0.25">
      <c r="A9849" s="126" t="s">
        <v>27582</v>
      </c>
      <c r="B9849" s="126" t="s">
        <v>27583</v>
      </c>
      <c r="C9849" s="126" t="s">
        <v>75</v>
      </c>
      <c r="D9849" s="127">
        <v>1.861</v>
      </c>
      <c r="E9849" s="128">
        <v>643</v>
      </c>
      <c r="F9849" s="128">
        <v>429</v>
      </c>
      <c r="G9849" s="126" t="s">
        <v>21150</v>
      </c>
      <c r="H9849" s="126" t="s">
        <v>21151</v>
      </c>
      <c r="I9849" s="126" t="s">
        <v>21152</v>
      </c>
      <c r="J9849" s="126" t="s">
        <v>26362</v>
      </c>
      <c r="K9849" s="9">
        <f>_xlfn.IFNA(VLOOKUP(Table5[[#This Row],[Section]],SubSill_Tier,2,FALSE),0)</f>
        <v>0</v>
      </c>
      <c r="L9849" s="9" t="str">
        <f t="shared" si="162"/>
        <v/>
      </c>
      <c r="M9849" s="205" t="str" cm="1">
        <f t="array" ref="M9849">_xlfn.IFS(NOT(ISERROR(VLOOKUP(Table5[[#This Row],[Section]],TB_notTB,1,FALSE))),"No",LEFT(Table5[[#This Row],[Section]],3)="ETB","PLS",LEFT(Table5[[#This Row],[Section]],1)="7","PDB",NOT(ISBLANK(Table5[[#This Row],[Section]])),"No")</f>
        <v>No</v>
      </c>
    </row>
    <row r="9850" spans="1:13" x14ac:dyDescent="0.25">
      <c r="A9850" s="126" t="s">
        <v>3896</v>
      </c>
      <c r="B9850" s="126" t="s">
        <v>17222</v>
      </c>
      <c r="C9850" s="126" t="s">
        <v>75</v>
      </c>
      <c r="D9850" s="127">
        <v>0.51600000000000001</v>
      </c>
      <c r="E9850" s="128">
        <v>240</v>
      </c>
      <c r="F9850" s="128">
        <v>100</v>
      </c>
      <c r="G9850" s="126" t="s">
        <v>13756</v>
      </c>
      <c r="H9850" s="126" t="s">
        <v>20179</v>
      </c>
      <c r="I9850" s="126" t="s">
        <v>20180</v>
      </c>
      <c r="J9850" s="126" t="s">
        <v>26232</v>
      </c>
      <c r="K9850" s="9">
        <f>_xlfn.IFNA(VLOOKUP(Table5[[#This Row],[Section]],SubSill_Tier,2,FALSE),0)</f>
        <v>0</v>
      </c>
      <c r="L9850" s="9" t="str">
        <f t="shared" si="162"/>
        <v/>
      </c>
      <c r="M9850" s="205" t="str" cm="1">
        <f t="array" ref="M9850">_xlfn.IFS(NOT(ISERROR(VLOOKUP(Table5[[#This Row],[Section]],TB_notTB,1,FALSE))),"No",LEFT(Table5[[#This Row],[Section]],3)="ETB","PLS",LEFT(Table5[[#This Row],[Section]],1)="7","PDB",NOT(ISBLANK(Table5[[#This Row],[Section]])),"No")</f>
        <v>No</v>
      </c>
    </row>
    <row r="9851" spans="1:13" x14ac:dyDescent="0.25">
      <c r="A9851" s="126" t="s">
        <v>27584</v>
      </c>
      <c r="B9851" s="126" t="s">
        <v>28474</v>
      </c>
      <c r="C9851" s="126" t="s">
        <v>75</v>
      </c>
      <c r="D9851" s="127">
        <v>0.13900000000000001</v>
      </c>
      <c r="E9851" s="128">
        <v>100</v>
      </c>
      <c r="F9851" s="128">
        <v>100</v>
      </c>
      <c r="G9851" s="126" t="s">
        <v>13789</v>
      </c>
      <c r="H9851" s="126" t="s">
        <v>20290</v>
      </c>
      <c r="I9851" s="126" t="s">
        <v>20291</v>
      </c>
      <c r="J9851" s="126" t="s">
        <v>26301</v>
      </c>
      <c r="K9851" s="9">
        <f>_xlfn.IFNA(VLOOKUP(Table5[[#This Row],[Section]],SubSill_Tier,2,FALSE),0)</f>
        <v>0</v>
      </c>
      <c r="L9851" s="9" t="str">
        <f t="shared" si="162"/>
        <v/>
      </c>
      <c r="M9851" s="205" t="str" cm="1">
        <f t="array" ref="M9851">_xlfn.IFS(NOT(ISERROR(VLOOKUP(Table5[[#This Row],[Section]],TB_notTB,1,FALSE))),"No",LEFT(Table5[[#This Row],[Section]],3)="ETB","PLS",LEFT(Table5[[#This Row],[Section]],1)="7","PDB",NOT(ISBLANK(Table5[[#This Row],[Section]])),"No")</f>
        <v>No</v>
      </c>
    </row>
    <row r="9852" spans="1:13" x14ac:dyDescent="0.25">
      <c r="A9852" s="126" t="s">
        <v>27585</v>
      </c>
      <c r="B9852" s="126" t="s">
        <v>27586</v>
      </c>
      <c r="C9852" s="126" t="s">
        <v>98</v>
      </c>
      <c r="D9852" s="127">
        <v>1.847</v>
      </c>
      <c r="E9852" s="128">
        <v>312</v>
      </c>
      <c r="F9852" s="128">
        <v>268</v>
      </c>
      <c r="G9852" s="126" t="s">
        <v>27486</v>
      </c>
      <c r="H9852" s="126" t="s">
        <v>27487</v>
      </c>
      <c r="I9852" s="126" t="s">
        <v>27488</v>
      </c>
      <c r="J9852" s="126" t="s">
        <v>26349</v>
      </c>
      <c r="K9852" s="9">
        <f>_xlfn.IFNA(VLOOKUP(Table5[[#This Row],[Section]],SubSill_Tier,2,FALSE),0)</f>
        <v>0</v>
      </c>
      <c r="L9852" s="9" t="str">
        <f t="shared" si="162"/>
        <v/>
      </c>
      <c r="M9852" s="205" t="str" cm="1">
        <f t="array" ref="M9852">_xlfn.IFS(NOT(ISERROR(VLOOKUP(Table5[[#This Row],[Section]],TB_notTB,1,FALSE))),"No",LEFT(Table5[[#This Row],[Section]],3)="ETB","PLS",LEFT(Table5[[#This Row],[Section]],1)="7","PDB",NOT(ISBLANK(Table5[[#This Row],[Section]])),"No")</f>
        <v>No</v>
      </c>
    </row>
    <row r="9853" spans="1:13" x14ac:dyDescent="0.25">
      <c r="A9853" s="126" t="s">
        <v>27587</v>
      </c>
      <c r="B9853" s="126" t="s">
        <v>27588</v>
      </c>
      <c r="C9853" s="126" t="s">
        <v>98</v>
      </c>
      <c r="D9853" s="127">
        <v>1.423</v>
      </c>
      <c r="E9853" s="128">
        <v>276</v>
      </c>
      <c r="F9853" s="128">
        <v>231</v>
      </c>
      <c r="G9853" s="126" t="s">
        <v>27486</v>
      </c>
      <c r="H9853" s="126" t="s">
        <v>27487</v>
      </c>
      <c r="I9853" s="126" t="s">
        <v>27488</v>
      </c>
      <c r="J9853" s="126" t="s">
        <v>26349</v>
      </c>
      <c r="K9853" s="9">
        <f>_xlfn.IFNA(VLOOKUP(Table5[[#This Row],[Section]],SubSill_Tier,2,FALSE),0)</f>
        <v>0</v>
      </c>
      <c r="L9853" s="9" t="str">
        <f t="shared" si="162"/>
        <v/>
      </c>
      <c r="M9853" s="205" t="str" cm="1">
        <f t="array" ref="M9853">_xlfn.IFS(NOT(ISERROR(VLOOKUP(Table5[[#This Row],[Section]],TB_notTB,1,FALSE))),"No",LEFT(Table5[[#This Row],[Section]],3)="ETB","PLS",LEFT(Table5[[#This Row],[Section]],1)="7","PDB",NOT(ISBLANK(Table5[[#This Row],[Section]])),"No")</f>
        <v>No</v>
      </c>
    </row>
    <row r="9854" spans="1:13" x14ac:dyDescent="0.25">
      <c r="A9854" s="126" t="s">
        <v>27589</v>
      </c>
      <c r="B9854" s="126" t="s">
        <v>27590</v>
      </c>
      <c r="C9854" s="126" t="s">
        <v>98</v>
      </c>
      <c r="D9854" s="127">
        <v>0.95399999999999996</v>
      </c>
      <c r="E9854" s="128">
        <v>247</v>
      </c>
      <c r="F9854" s="128">
        <v>202</v>
      </c>
      <c r="G9854" s="126" t="s">
        <v>27486</v>
      </c>
      <c r="H9854" s="126" t="s">
        <v>27487</v>
      </c>
      <c r="I9854" s="126" t="s">
        <v>27488</v>
      </c>
      <c r="J9854" s="126" t="s">
        <v>26349</v>
      </c>
      <c r="K9854" s="9">
        <f>_xlfn.IFNA(VLOOKUP(Table5[[#This Row],[Section]],SubSill_Tier,2,FALSE),0)</f>
        <v>0</v>
      </c>
      <c r="L9854" s="9" t="str">
        <f t="shared" si="162"/>
        <v/>
      </c>
      <c r="M9854" s="205" t="str" cm="1">
        <f t="array" ref="M9854">_xlfn.IFS(NOT(ISERROR(VLOOKUP(Table5[[#This Row],[Section]],TB_notTB,1,FALSE))),"No",LEFT(Table5[[#This Row],[Section]],3)="ETB","PLS",LEFT(Table5[[#This Row],[Section]],1)="7","PDB",NOT(ISBLANK(Table5[[#This Row],[Section]])),"No")</f>
        <v>No</v>
      </c>
    </row>
    <row r="9855" spans="1:13" x14ac:dyDescent="0.25">
      <c r="A9855" s="126" t="s">
        <v>27591</v>
      </c>
      <c r="B9855" s="126" t="s">
        <v>27592</v>
      </c>
      <c r="C9855" s="126" t="s">
        <v>98</v>
      </c>
      <c r="D9855" s="127">
        <v>0.64600000000000002</v>
      </c>
      <c r="E9855" s="128">
        <v>212</v>
      </c>
      <c r="F9855" s="128">
        <v>168</v>
      </c>
      <c r="G9855" s="126" t="s">
        <v>27486</v>
      </c>
      <c r="H9855" s="126" t="s">
        <v>27487</v>
      </c>
      <c r="I9855" s="126" t="s">
        <v>27488</v>
      </c>
      <c r="J9855" s="126" t="s">
        <v>26349</v>
      </c>
      <c r="K9855" s="9">
        <f>_xlfn.IFNA(VLOOKUP(Table5[[#This Row],[Section]],SubSill_Tier,2,FALSE),0)</f>
        <v>0</v>
      </c>
      <c r="L9855" s="9" t="str">
        <f t="shared" si="162"/>
        <v/>
      </c>
      <c r="M9855" s="205" t="str" cm="1">
        <f t="array" ref="M9855">_xlfn.IFS(NOT(ISERROR(VLOOKUP(Table5[[#This Row],[Section]],TB_notTB,1,FALSE))),"No",LEFT(Table5[[#This Row],[Section]],3)="ETB","PLS",LEFT(Table5[[#This Row],[Section]],1)="7","PDB",NOT(ISBLANK(Table5[[#This Row],[Section]])),"No")</f>
        <v>No</v>
      </c>
    </row>
    <row r="9856" spans="1:13" x14ac:dyDescent="0.25">
      <c r="A9856" s="126" t="s">
        <v>28475</v>
      </c>
      <c r="B9856" s="126" t="s">
        <v>28476</v>
      </c>
      <c r="C9856" s="126" t="s">
        <v>98</v>
      </c>
      <c r="D9856" s="127">
        <v>0.41399999999999998</v>
      </c>
      <c r="E9856" s="128">
        <v>105</v>
      </c>
      <c r="F9856" s="128">
        <v>100</v>
      </c>
      <c r="G9856" s="126" t="s">
        <v>28477</v>
      </c>
      <c r="H9856" s="126" t="s">
        <v>28478</v>
      </c>
      <c r="I9856" s="126" t="s">
        <v>28479</v>
      </c>
      <c r="J9856" s="126" t="s">
        <v>26349</v>
      </c>
      <c r="K9856" s="9">
        <f>_xlfn.IFNA(VLOOKUP(Table5[[#This Row],[Section]],SubSill_Tier,2,FALSE),0)</f>
        <v>0</v>
      </c>
      <c r="L9856" s="9" t="str">
        <f t="shared" si="162"/>
        <v/>
      </c>
      <c r="M9856" s="205" t="str" cm="1">
        <f t="array" ref="M9856">_xlfn.IFS(NOT(ISERROR(VLOOKUP(Table5[[#This Row],[Section]],TB_notTB,1,FALSE))),"No",LEFT(Table5[[#This Row],[Section]],3)="ETB","PLS",LEFT(Table5[[#This Row],[Section]],1)="7","PDB",NOT(ISBLANK(Table5[[#This Row],[Section]])),"No")</f>
        <v>No</v>
      </c>
    </row>
    <row r="9857" spans="1:13" x14ac:dyDescent="0.25">
      <c r="A9857" s="126" t="s">
        <v>28480</v>
      </c>
      <c r="B9857" s="126" t="s">
        <v>28481</v>
      </c>
      <c r="C9857" s="126" t="s">
        <v>98</v>
      </c>
      <c r="D9857" s="127">
        <v>0.53700000000000003</v>
      </c>
      <c r="E9857" s="128">
        <v>178</v>
      </c>
      <c r="F9857" s="128">
        <v>131</v>
      </c>
      <c r="G9857" s="126" t="s">
        <v>28477</v>
      </c>
      <c r="H9857" s="126" t="s">
        <v>28478</v>
      </c>
      <c r="I9857" s="126" t="s">
        <v>28479</v>
      </c>
      <c r="J9857" s="126" t="s">
        <v>26349</v>
      </c>
      <c r="K9857" s="9">
        <f>_xlfn.IFNA(VLOOKUP(Table5[[#This Row],[Section]],SubSill_Tier,2,FALSE),0)</f>
        <v>0</v>
      </c>
      <c r="L9857" s="9" t="str">
        <f t="shared" si="162"/>
        <v/>
      </c>
      <c r="M9857" s="205" t="str" cm="1">
        <f t="array" ref="M9857">_xlfn.IFS(NOT(ISERROR(VLOOKUP(Table5[[#This Row],[Section]],TB_notTB,1,FALSE))),"No",LEFT(Table5[[#This Row],[Section]],3)="ETB","PLS",LEFT(Table5[[#This Row],[Section]],1)="7","PDB",NOT(ISBLANK(Table5[[#This Row],[Section]])),"No")</f>
        <v>No</v>
      </c>
    </row>
    <row r="9858" spans="1:13" x14ac:dyDescent="0.25">
      <c r="A9858" s="126" t="s">
        <v>28482</v>
      </c>
      <c r="B9858" s="126" t="s">
        <v>28483</v>
      </c>
      <c r="C9858" s="126" t="s">
        <v>98</v>
      </c>
      <c r="D9858" s="127">
        <v>0.45900000000000002</v>
      </c>
      <c r="E9858" s="128">
        <v>155</v>
      </c>
      <c r="F9858" s="128">
        <v>118</v>
      </c>
      <c r="G9858" s="126" t="s">
        <v>28477</v>
      </c>
      <c r="H9858" s="126" t="s">
        <v>28478</v>
      </c>
      <c r="I9858" s="126" t="s">
        <v>28479</v>
      </c>
      <c r="J9858" s="126" t="s">
        <v>26349</v>
      </c>
      <c r="K9858" s="9">
        <f>_xlfn.IFNA(VLOOKUP(Table5[[#This Row],[Section]],SubSill_Tier,2,FALSE),0)</f>
        <v>0</v>
      </c>
      <c r="L9858" s="9" t="str">
        <f t="shared" ref="L9858:L9921" si="163">IFERROR(IF(LEFT(G9858,2)="AI",IF(_xlfn.NUMBERVALUE(IFERROR(LEFT(IF(ISERROR(FIND("X",UPPER(B9858))),UPPER(B9858),RIGHT(UPPER(B9858),LEN(UPPER(B9858))-FIND("~",SUBSTITUTE(UPPER(B9858),"X","~",LEN(UPPER(B9858))-LEN(SUBSTITUTE(UPPER(B9858),"X","")))))),FIND(" ",IF(ISERROR(FIND("X",UPPER(B9858))),UPPER(B9858),RIGHT(UPPER(B9858),LEN(UPPER(B9858))-FIND("~",SUBSTITUTE(UPPER(B9858),"X","~",LEN(UPPER(B9858))-LEN(SUBSTITUTE(UPPER(B9858),"X","")))))),1)-1),IF(ISERROR(FIND("X",UPPER(B9858))),UPPER(B9858),RIGHT(UPPER(B9858),LEN(UPPER(B9858))-FIND("~",SUBSTITUTE(UPPER(B9858),"X","~",LEN(UPPER(B9858))-LEN(SUBSTITUTE(UPPER(B9858),"X",""))))))),".")&gt;=5,"Wall",""),""),"")</f>
        <v/>
      </c>
      <c r="M9858" s="205" t="str" cm="1">
        <f t="array" ref="M9858">_xlfn.IFS(NOT(ISERROR(VLOOKUP(Table5[[#This Row],[Section]],TB_notTB,1,FALSE))),"No",LEFT(Table5[[#This Row],[Section]],3)="ETB","PLS",LEFT(Table5[[#This Row],[Section]],1)="7","PDB",NOT(ISBLANK(Table5[[#This Row],[Section]])),"No")</f>
        <v>No</v>
      </c>
    </row>
    <row r="9859" spans="1:13" x14ac:dyDescent="0.25">
      <c r="A9859" s="126" t="s">
        <v>28484</v>
      </c>
      <c r="B9859" s="126" t="s">
        <v>28485</v>
      </c>
      <c r="C9859" s="126" t="s">
        <v>98</v>
      </c>
      <c r="D9859" s="127">
        <v>0.68700000000000006</v>
      </c>
      <c r="E9859" s="128">
        <v>228</v>
      </c>
      <c r="F9859" s="128">
        <v>152</v>
      </c>
      <c r="G9859" s="126" t="s">
        <v>28477</v>
      </c>
      <c r="H9859" s="126" t="s">
        <v>28478</v>
      </c>
      <c r="I9859" s="126" t="s">
        <v>28479</v>
      </c>
      <c r="J9859" s="126" t="s">
        <v>26349</v>
      </c>
      <c r="K9859" s="9">
        <f>_xlfn.IFNA(VLOOKUP(Table5[[#This Row],[Section]],SubSill_Tier,2,FALSE),0)</f>
        <v>0</v>
      </c>
      <c r="L9859" s="9" t="str">
        <f t="shared" si="163"/>
        <v/>
      </c>
      <c r="M9859" s="205" t="str" cm="1">
        <f t="array" ref="M9859">_xlfn.IFS(NOT(ISERROR(VLOOKUP(Table5[[#This Row],[Section]],TB_notTB,1,FALSE))),"No",LEFT(Table5[[#This Row],[Section]],3)="ETB","PLS",LEFT(Table5[[#This Row],[Section]],1)="7","PDB",NOT(ISBLANK(Table5[[#This Row],[Section]])),"No")</f>
        <v>No</v>
      </c>
    </row>
    <row r="9860" spans="1:13" x14ac:dyDescent="0.25">
      <c r="A9860" s="126" t="s">
        <v>28486</v>
      </c>
      <c r="B9860" s="126" t="s">
        <v>28487</v>
      </c>
      <c r="C9860" s="126" t="s">
        <v>98</v>
      </c>
      <c r="D9860" s="127">
        <v>0.63800000000000001</v>
      </c>
      <c r="E9860" s="128">
        <v>186</v>
      </c>
      <c r="F9860" s="128">
        <v>124</v>
      </c>
      <c r="G9860" s="126" t="s">
        <v>28477</v>
      </c>
      <c r="H9860" s="126" t="s">
        <v>28478</v>
      </c>
      <c r="I9860" s="126" t="s">
        <v>28479</v>
      </c>
      <c r="J9860" s="126" t="s">
        <v>26349</v>
      </c>
      <c r="K9860" s="9">
        <f>_xlfn.IFNA(VLOOKUP(Table5[[#This Row],[Section]],SubSill_Tier,2,FALSE),0)</f>
        <v>0</v>
      </c>
      <c r="L9860" s="9" t="str">
        <f t="shared" si="163"/>
        <v/>
      </c>
      <c r="M9860" s="205" t="str" cm="1">
        <f t="array" ref="M9860">_xlfn.IFS(NOT(ISERROR(VLOOKUP(Table5[[#This Row],[Section]],TB_notTB,1,FALSE))),"No",LEFT(Table5[[#This Row],[Section]],3)="ETB","PLS",LEFT(Table5[[#This Row],[Section]],1)="7","PDB",NOT(ISBLANK(Table5[[#This Row],[Section]])),"No")</f>
        <v>No</v>
      </c>
    </row>
    <row r="9861" spans="1:13" x14ac:dyDescent="0.25">
      <c r="A9861" s="126" t="s">
        <v>28488</v>
      </c>
      <c r="B9861" s="126" t="s">
        <v>28489</v>
      </c>
      <c r="C9861" s="126" t="s">
        <v>98</v>
      </c>
      <c r="D9861" s="127">
        <v>0.315</v>
      </c>
      <c r="E9861" s="128">
        <v>151</v>
      </c>
      <c r="F9861" s="128">
        <v>101</v>
      </c>
      <c r="G9861" s="126" t="s">
        <v>28477</v>
      </c>
      <c r="H9861" s="126" t="s">
        <v>28478</v>
      </c>
      <c r="I9861" s="126" t="s">
        <v>28479</v>
      </c>
      <c r="J9861" s="126" t="s">
        <v>26349</v>
      </c>
      <c r="K9861" s="9">
        <f>_xlfn.IFNA(VLOOKUP(Table5[[#This Row],[Section]],SubSill_Tier,2,FALSE),0)</f>
        <v>0</v>
      </c>
      <c r="L9861" s="9" t="str">
        <f t="shared" si="163"/>
        <v/>
      </c>
      <c r="M9861" s="205" t="str" cm="1">
        <f t="array" ref="M9861">_xlfn.IFS(NOT(ISERROR(VLOOKUP(Table5[[#This Row],[Section]],TB_notTB,1,FALSE))),"No",LEFT(Table5[[#This Row],[Section]],3)="ETB","PLS",LEFT(Table5[[#This Row],[Section]],1)="7","PDB",NOT(ISBLANK(Table5[[#This Row],[Section]])),"No")</f>
        <v>No</v>
      </c>
    </row>
    <row r="9862" spans="1:13" x14ac:dyDescent="0.25">
      <c r="A9862" s="126" t="s">
        <v>28490</v>
      </c>
      <c r="B9862" s="126" t="s">
        <v>28491</v>
      </c>
      <c r="C9862" s="126" t="s">
        <v>98</v>
      </c>
      <c r="D9862" s="127">
        <v>0.34899999999999998</v>
      </c>
      <c r="E9862" s="128">
        <v>154</v>
      </c>
      <c r="F9862" s="128">
        <v>103</v>
      </c>
      <c r="G9862" s="126" t="s">
        <v>28477</v>
      </c>
      <c r="H9862" s="126" t="s">
        <v>28478</v>
      </c>
      <c r="I9862" s="126" t="s">
        <v>28479</v>
      </c>
      <c r="J9862" s="126" t="s">
        <v>26349</v>
      </c>
      <c r="K9862" s="9">
        <f>_xlfn.IFNA(VLOOKUP(Table5[[#This Row],[Section]],SubSill_Tier,2,FALSE),0)</f>
        <v>0</v>
      </c>
      <c r="L9862" s="9" t="str">
        <f t="shared" si="163"/>
        <v/>
      </c>
      <c r="M9862" s="205" t="str" cm="1">
        <f t="array" ref="M9862">_xlfn.IFS(NOT(ISERROR(VLOOKUP(Table5[[#This Row],[Section]],TB_notTB,1,FALSE))),"No",LEFT(Table5[[#This Row],[Section]],3)="ETB","PLS",LEFT(Table5[[#This Row],[Section]],1)="7","PDB",NOT(ISBLANK(Table5[[#This Row],[Section]])),"No")</f>
        <v>No</v>
      </c>
    </row>
    <row r="9863" spans="1:13" x14ac:dyDescent="0.25">
      <c r="A9863" s="126" t="s">
        <v>28492</v>
      </c>
      <c r="B9863" s="126" t="s">
        <v>28493</v>
      </c>
      <c r="C9863" s="126" t="s">
        <v>98</v>
      </c>
      <c r="D9863" s="127">
        <v>0.64400000000000002</v>
      </c>
      <c r="E9863" s="128">
        <v>188</v>
      </c>
      <c r="F9863" s="128">
        <v>126</v>
      </c>
      <c r="G9863" s="126" t="s">
        <v>28477</v>
      </c>
      <c r="H9863" s="126" t="s">
        <v>28478</v>
      </c>
      <c r="I9863" s="126" t="s">
        <v>28479</v>
      </c>
      <c r="J9863" s="126" t="s">
        <v>26349</v>
      </c>
      <c r="K9863" s="9">
        <f>_xlfn.IFNA(VLOOKUP(Table5[[#This Row],[Section]],SubSill_Tier,2,FALSE),0)</f>
        <v>0</v>
      </c>
      <c r="L9863" s="9" t="str">
        <f t="shared" si="163"/>
        <v/>
      </c>
      <c r="M9863" s="205" t="str" cm="1">
        <f t="array" ref="M9863">_xlfn.IFS(NOT(ISERROR(VLOOKUP(Table5[[#This Row],[Section]],TB_notTB,1,FALSE))),"No",LEFT(Table5[[#This Row],[Section]],3)="ETB","PLS",LEFT(Table5[[#This Row],[Section]],1)="7","PDB",NOT(ISBLANK(Table5[[#This Row],[Section]])),"No")</f>
        <v>No</v>
      </c>
    </row>
    <row r="9864" spans="1:13" x14ac:dyDescent="0.25">
      <c r="A9864" s="126" t="s">
        <v>28494</v>
      </c>
      <c r="B9864" s="126" t="s">
        <v>28495</v>
      </c>
      <c r="C9864" s="126" t="s">
        <v>98</v>
      </c>
      <c r="D9864" s="127">
        <v>1.29</v>
      </c>
      <c r="E9864" s="128">
        <v>254</v>
      </c>
      <c r="F9864" s="128">
        <v>170</v>
      </c>
      <c r="G9864" s="126" t="s">
        <v>28477</v>
      </c>
      <c r="H9864" s="126" t="s">
        <v>28478</v>
      </c>
      <c r="I9864" s="126" t="s">
        <v>28479</v>
      </c>
      <c r="J9864" s="126" t="s">
        <v>26349</v>
      </c>
      <c r="K9864" s="9">
        <f>_xlfn.IFNA(VLOOKUP(Table5[[#This Row],[Section]],SubSill_Tier,2,FALSE),0)</f>
        <v>0</v>
      </c>
      <c r="L9864" s="9" t="str">
        <f t="shared" si="163"/>
        <v/>
      </c>
      <c r="M9864" s="205" t="str" cm="1">
        <f t="array" ref="M9864">_xlfn.IFS(NOT(ISERROR(VLOOKUP(Table5[[#This Row],[Section]],TB_notTB,1,FALSE))),"No",LEFT(Table5[[#This Row],[Section]],3)="ETB","PLS",LEFT(Table5[[#This Row],[Section]],1)="7","PDB",NOT(ISBLANK(Table5[[#This Row],[Section]])),"No")</f>
        <v>No</v>
      </c>
    </row>
    <row r="9865" spans="1:13" x14ac:dyDescent="0.25">
      <c r="A9865" s="126" t="s">
        <v>28496</v>
      </c>
      <c r="B9865" s="126" t="s">
        <v>28497</v>
      </c>
      <c r="C9865" s="126" t="s">
        <v>98</v>
      </c>
      <c r="D9865" s="127">
        <v>0.45200000000000001</v>
      </c>
      <c r="E9865" s="128">
        <v>228</v>
      </c>
      <c r="F9865" s="128">
        <v>152</v>
      </c>
      <c r="G9865" s="126" t="s">
        <v>28477</v>
      </c>
      <c r="H9865" s="126" t="s">
        <v>28478</v>
      </c>
      <c r="I9865" s="126" t="s">
        <v>28479</v>
      </c>
      <c r="J9865" s="126" t="s">
        <v>26349</v>
      </c>
      <c r="K9865" s="9">
        <f>_xlfn.IFNA(VLOOKUP(Table5[[#This Row],[Section]],SubSill_Tier,2,FALSE),0)</f>
        <v>0</v>
      </c>
      <c r="L9865" s="9" t="str">
        <f t="shared" si="163"/>
        <v/>
      </c>
      <c r="M9865" s="205" t="str" cm="1">
        <f t="array" ref="M9865">_xlfn.IFS(NOT(ISERROR(VLOOKUP(Table5[[#This Row],[Section]],TB_notTB,1,FALSE))),"No",LEFT(Table5[[#This Row],[Section]],3)="ETB","PLS",LEFT(Table5[[#This Row],[Section]],1)="7","PDB",NOT(ISBLANK(Table5[[#This Row],[Section]])),"No")</f>
        <v>No</v>
      </c>
    </row>
    <row r="9866" spans="1:13" x14ac:dyDescent="0.25">
      <c r="A9866" s="126" t="s">
        <v>28498</v>
      </c>
      <c r="B9866" s="126" t="s">
        <v>28499</v>
      </c>
      <c r="C9866" s="126" t="s">
        <v>98</v>
      </c>
      <c r="D9866" s="127">
        <v>0.32</v>
      </c>
      <c r="E9866" s="128">
        <v>142</v>
      </c>
      <c r="F9866" s="128">
        <v>100</v>
      </c>
      <c r="G9866" s="126" t="s">
        <v>28477</v>
      </c>
      <c r="H9866" s="126" t="s">
        <v>28478</v>
      </c>
      <c r="I9866" s="126" t="s">
        <v>28479</v>
      </c>
      <c r="J9866" s="126" t="s">
        <v>26349</v>
      </c>
      <c r="K9866" s="9">
        <f>_xlfn.IFNA(VLOOKUP(Table5[[#This Row],[Section]],SubSill_Tier,2,FALSE),0)</f>
        <v>0</v>
      </c>
      <c r="L9866" s="9" t="str">
        <f t="shared" si="163"/>
        <v/>
      </c>
      <c r="M9866" s="205" t="str" cm="1">
        <f t="array" ref="M9866">_xlfn.IFS(NOT(ISERROR(VLOOKUP(Table5[[#This Row],[Section]],TB_notTB,1,FALSE))),"No",LEFT(Table5[[#This Row],[Section]],3)="ETB","PLS",LEFT(Table5[[#This Row],[Section]],1)="7","PDB",NOT(ISBLANK(Table5[[#This Row],[Section]])),"No")</f>
        <v>No</v>
      </c>
    </row>
    <row r="9867" spans="1:13" x14ac:dyDescent="0.25">
      <c r="A9867" s="126" t="s">
        <v>28500</v>
      </c>
      <c r="B9867" s="126" t="s">
        <v>28501</v>
      </c>
      <c r="C9867" s="126" t="s">
        <v>98</v>
      </c>
      <c r="D9867" s="127">
        <v>0.58699999999999997</v>
      </c>
      <c r="E9867" s="128">
        <v>158</v>
      </c>
      <c r="F9867" s="128">
        <v>106</v>
      </c>
      <c r="G9867" s="126" t="s">
        <v>28477</v>
      </c>
      <c r="H9867" s="126" t="s">
        <v>28478</v>
      </c>
      <c r="I9867" s="126" t="s">
        <v>28479</v>
      </c>
      <c r="J9867" s="126" t="s">
        <v>26349</v>
      </c>
      <c r="K9867" s="9">
        <f>_xlfn.IFNA(VLOOKUP(Table5[[#This Row],[Section]],SubSill_Tier,2,FALSE),0)</f>
        <v>0</v>
      </c>
      <c r="L9867" s="9" t="str">
        <f t="shared" si="163"/>
        <v/>
      </c>
      <c r="M9867" s="205" t="str" cm="1">
        <f t="array" ref="M9867">_xlfn.IFS(NOT(ISERROR(VLOOKUP(Table5[[#This Row],[Section]],TB_notTB,1,FALSE))),"No",LEFT(Table5[[#This Row],[Section]],3)="ETB","PLS",LEFT(Table5[[#This Row],[Section]],1)="7","PDB",NOT(ISBLANK(Table5[[#This Row],[Section]])),"No")</f>
        <v>No</v>
      </c>
    </row>
    <row r="9868" spans="1:13" x14ac:dyDescent="0.25">
      <c r="A9868" s="126" t="s">
        <v>28502</v>
      </c>
      <c r="B9868" s="126" t="s">
        <v>28503</v>
      </c>
      <c r="C9868" s="126" t="s">
        <v>75</v>
      </c>
      <c r="D9868" s="127">
        <v>3.931</v>
      </c>
      <c r="E9868" s="128">
        <v>755</v>
      </c>
      <c r="F9868" s="128">
        <v>605</v>
      </c>
      <c r="G9868" s="126" t="s">
        <v>13806</v>
      </c>
      <c r="H9868" s="126" t="s">
        <v>21265</v>
      </c>
      <c r="I9868" s="126" t="s">
        <v>27185</v>
      </c>
      <c r="J9868" s="126" t="s">
        <v>26332</v>
      </c>
      <c r="K9868" s="9">
        <f>_xlfn.IFNA(VLOOKUP(Table5[[#This Row],[Section]],SubSill_Tier,2,FALSE),0)</f>
        <v>0</v>
      </c>
      <c r="L9868" s="9" t="str">
        <f t="shared" si="163"/>
        <v/>
      </c>
      <c r="M9868" s="205" t="str" cm="1">
        <f t="array" ref="M9868">_xlfn.IFS(NOT(ISERROR(VLOOKUP(Table5[[#This Row],[Section]],TB_notTB,1,FALSE))),"No",LEFT(Table5[[#This Row],[Section]],3)="ETB","PLS",LEFT(Table5[[#This Row],[Section]],1)="7","PDB",NOT(ISBLANK(Table5[[#This Row],[Section]])),"No")</f>
        <v>No</v>
      </c>
    </row>
    <row r="9869" spans="1:13" x14ac:dyDescent="0.25">
      <c r="A9869" s="126" t="s">
        <v>28504</v>
      </c>
      <c r="B9869" s="126" t="s">
        <v>28505</v>
      </c>
      <c r="C9869" s="126" t="s">
        <v>75</v>
      </c>
      <c r="D9869" s="127">
        <v>2.7170000000000001</v>
      </c>
      <c r="E9869" s="128">
        <v>550</v>
      </c>
      <c r="F9869" s="128">
        <v>450</v>
      </c>
      <c r="G9869" s="126" t="s">
        <v>13806</v>
      </c>
      <c r="H9869" s="126" t="s">
        <v>21265</v>
      </c>
      <c r="I9869" s="126" t="s">
        <v>27185</v>
      </c>
      <c r="J9869" s="126" t="s">
        <v>26241</v>
      </c>
      <c r="K9869" s="9">
        <f>_xlfn.IFNA(VLOOKUP(Table5[[#This Row],[Section]],SubSill_Tier,2,FALSE),0)</f>
        <v>0</v>
      </c>
      <c r="L9869" s="9" t="str">
        <f t="shared" si="163"/>
        <v/>
      </c>
      <c r="M9869" s="205" t="str" cm="1">
        <f t="array" ref="M9869">_xlfn.IFS(NOT(ISERROR(VLOOKUP(Table5[[#This Row],[Section]],TB_notTB,1,FALSE))),"No",LEFT(Table5[[#This Row],[Section]],3)="ETB","PLS",LEFT(Table5[[#This Row],[Section]],1)="7","PDB",NOT(ISBLANK(Table5[[#This Row],[Section]])),"No")</f>
        <v>No</v>
      </c>
    </row>
    <row r="9870" spans="1:13" x14ac:dyDescent="0.25">
      <c r="A9870" s="126" t="s">
        <v>28506</v>
      </c>
      <c r="B9870" s="126" t="s">
        <v>28507</v>
      </c>
      <c r="C9870" s="126" t="s">
        <v>75</v>
      </c>
      <c r="D9870" s="127">
        <v>0.21099999999999999</v>
      </c>
      <c r="E9870" s="128">
        <v>106</v>
      </c>
      <c r="F9870" s="128">
        <v>100</v>
      </c>
      <c r="G9870" s="126" t="s">
        <v>28477</v>
      </c>
      <c r="H9870" s="126" t="s">
        <v>28478</v>
      </c>
      <c r="I9870" s="126" t="s">
        <v>28479</v>
      </c>
      <c r="J9870" s="126" t="s">
        <v>26349</v>
      </c>
      <c r="K9870" s="9">
        <f>_xlfn.IFNA(VLOOKUP(Table5[[#This Row],[Section]],SubSill_Tier,2,FALSE),0)</f>
        <v>0</v>
      </c>
      <c r="L9870" s="9" t="str">
        <f t="shared" si="163"/>
        <v/>
      </c>
      <c r="M9870" s="205" t="str" cm="1">
        <f t="array" ref="M9870">_xlfn.IFS(NOT(ISERROR(VLOOKUP(Table5[[#This Row],[Section]],TB_notTB,1,FALSE))),"No",LEFT(Table5[[#This Row],[Section]],3)="ETB","PLS",LEFT(Table5[[#This Row],[Section]],1)="7","PDB",NOT(ISBLANK(Table5[[#This Row],[Section]])),"No")</f>
        <v>No</v>
      </c>
    </row>
    <row r="9871" spans="1:13" x14ac:dyDescent="0.25">
      <c r="A9871" s="126" t="s">
        <v>28508</v>
      </c>
      <c r="B9871" s="126" t="s">
        <v>28509</v>
      </c>
      <c r="C9871" s="126" t="s">
        <v>98</v>
      </c>
      <c r="D9871" s="127">
        <v>0.90800000000000003</v>
      </c>
      <c r="E9871" s="128">
        <v>232</v>
      </c>
      <c r="F9871" s="128">
        <v>155</v>
      </c>
      <c r="G9871" s="126" t="s">
        <v>27219</v>
      </c>
      <c r="H9871" s="126" t="s">
        <v>27220</v>
      </c>
      <c r="I9871" s="126" t="s">
        <v>27221</v>
      </c>
      <c r="J9871" s="126" t="s">
        <v>26373</v>
      </c>
      <c r="K9871" s="9">
        <f>_xlfn.IFNA(VLOOKUP(Table5[[#This Row],[Section]],SubSill_Tier,2,FALSE),0)</f>
        <v>0</v>
      </c>
      <c r="L9871" s="9" t="str">
        <f t="shared" si="163"/>
        <v/>
      </c>
      <c r="M9871" s="205" t="str" cm="1">
        <f t="array" ref="M9871">_xlfn.IFS(NOT(ISERROR(VLOOKUP(Table5[[#This Row],[Section]],TB_notTB,1,FALSE))),"No",LEFT(Table5[[#This Row],[Section]],3)="ETB","PLS",LEFT(Table5[[#This Row],[Section]],1)="7","PDB",NOT(ISBLANK(Table5[[#This Row],[Section]])),"No")</f>
        <v>No</v>
      </c>
    </row>
    <row r="9872" spans="1:13" x14ac:dyDescent="0.25">
      <c r="A9872" s="126" t="s">
        <v>28510</v>
      </c>
      <c r="B9872" s="126" t="s">
        <v>28511</v>
      </c>
      <c r="C9872" s="126" t="s">
        <v>98</v>
      </c>
      <c r="D9872" s="127">
        <v>0.45800000000000002</v>
      </c>
      <c r="E9872" s="128">
        <v>232</v>
      </c>
      <c r="F9872" s="128">
        <v>155</v>
      </c>
      <c r="G9872" s="126" t="s">
        <v>28477</v>
      </c>
      <c r="H9872" s="126" t="s">
        <v>28478</v>
      </c>
      <c r="I9872" s="126" t="s">
        <v>28479</v>
      </c>
      <c r="J9872" s="126" t="s">
        <v>26349</v>
      </c>
      <c r="K9872" s="9">
        <f>_xlfn.IFNA(VLOOKUP(Table5[[#This Row],[Section]],SubSill_Tier,2,FALSE),0)</f>
        <v>0</v>
      </c>
      <c r="L9872" s="9" t="str">
        <f t="shared" si="163"/>
        <v/>
      </c>
      <c r="M9872" s="205" t="str" cm="1">
        <f t="array" ref="M9872">_xlfn.IFS(NOT(ISERROR(VLOOKUP(Table5[[#This Row],[Section]],TB_notTB,1,FALSE))),"No",LEFT(Table5[[#This Row],[Section]],3)="ETB","PLS",LEFT(Table5[[#This Row],[Section]],1)="7","PDB",NOT(ISBLANK(Table5[[#This Row],[Section]])),"No")</f>
        <v>No</v>
      </c>
    </row>
    <row r="9873" spans="1:13" x14ac:dyDescent="0.25">
      <c r="A9873" s="126" t="s">
        <v>28512</v>
      </c>
      <c r="B9873" s="126" t="s">
        <v>28513</v>
      </c>
      <c r="C9873" s="126" t="s">
        <v>98</v>
      </c>
      <c r="D9873" s="127">
        <v>0.94899999999999995</v>
      </c>
      <c r="E9873" s="128">
        <v>262</v>
      </c>
      <c r="F9873" s="128">
        <v>195</v>
      </c>
      <c r="G9873" s="126" t="s">
        <v>28477</v>
      </c>
      <c r="H9873" s="126" t="s">
        <v>28478</v>
      </c>
      <c r="I9873" s="126" t="s">
        <v>28479</v>
      </c>
      <c r="J9873" s="126" t="s">
        <v>26349</v>
      </c>
      <c r="K9873" s="9">
        <f>_xlfn.IFNA(VLOOKUP(Table5[[#This Row],[Section]],SubSill_Tier,2,FALSE),0)</f>
        <v>0</v>
      </c>
      <c r="L9873" s="9" t="str">
        <f t="shared" si="163"/>
        <v/>
      </c>
      <c r="M9873" s="205" t="str" cm="1">
        <f t="array" ref="M9873">_xlfn.IFS(NOT(ISERROR(VLOOKUP(Table5[[#This Row],[Section]],TB_notTB,1,FALSE))),"No",LEFT(Table5[[#This Row],[Section]],3)="ETB","PLS",LEFT(Table5[[#This Row],[Section]],1)="7","PDB",NOT(ISBLANK(Table5[[#This Row],[Section]])),"No")</f>
        <v>No</v>
      </c>
    </row>
    <row r="9874" spans="1:13" x14ac:dyDescent="0.25">
      <c r="A9874" s="126" t="s">
        <v>28514</v>
      </c>
      <c r="B9874" s="126" t="s">
        <v>28515</v>
      </c>
      <c r="C9874" s="126" t="s">
        <v>98</v>
      </c>
      <c r="D9874" s="127">
        <v>0.59099999999999997</v>
      </c>
      <c r="E9874" s="128">
        <v>211</v>
      </c>
      <c r="F9874" s="128">
        <v>141</v>
      </c>
      <c r="G9874" s="126" t="s">
        <v>28477</v>
      </c>
      <c r="H9874" s="126" t="s">
        <v>28478</v>
      </c>
      <c r="I9874" s="126" t="s">
        <v>28479</v>
      </c>
      <c r="J9874" s="126" t="s">
        <v>26349</v>
      </c>
      <c r="K9874" s="9">
        <f>_xlfn.IFNA(VLOOKUP(Table5[[#This Row],[Section]],SubSill_Tier,2,FALSE),0)</f>
        <v>0</v>
      </c>
      <c r="L9874" s="9" t="str">
        <f t="shared" si="163"/>
        <v/>
      </c>
      <c r="M9874" s="205" t="str" cm="1">
        <f t="array" ref="M9874">_xlfn.IFS(NOT(ISERROR(VLOOKUP(Table5[[#This Row],[Section]],TB_notTB,1,FALSE))),"No",LEFT(Table5[[#This Row],[Section]],3)="ETB","PLS",LEFT(Table5[[#This Row],[Section]],1)="7","PDB",NOT(ISBLANK(Table5[[#This Row],[Section]])),"No")</f>
        <v>No</v>
      </c>
    </row>
    <row r="9875" spans="1:13" x14ac:dyDescent="0.25">
      <c r="A9875" s="126" t="s">
        <v>28516</v>
      </c>
      <c r="B9875" s="126" t="s">
        <v>28517</v>
      </c>
      <c r="C9875" s="126" t="s">
        <v>98</v>
      </c>
      <c r="D9875" s="127">
        <v>3.27</v>
      </c>
      <c r="E9875" s="128">
        <v>590</v>
      </c>
      <c r="F9875" s="128">
        <v>479</v>
      </c>
      <c r="G9875" s="126" t="s">
        <v>27219</v>
      </c>
      <c r="H9875" s="126" t="s">
        <v>27220</v>
      </c>
      <c r="I9875" s="126" t="s">
        <v>27221</v>
      </c>
      <c r="J9875" s="126" t="s">
        <v>26373</v>
      </c>
      <c r="K9875" s="9">
        <f>_xlfn.IFNA(VLOOKUP(Table5[[#This Row],[Section]],SubSill_Tier,2,FALSE),0)</f>
        <v>0</v>
      </c>
      <c r="L9875" s="9" t="str">
        <f t="shared" si="163"/>
        <v/>
      </c>
      <c r="M9875" s="205" t="str" cm="1">
        <f t="array" ref="M9875">_xlfn.IFS(NOT(ISERROR(VLOOKUP(Table5[[#This Row],[Section]],TB_notTB,1,FALSE))),"No",LEFT(Table5[[#This Row],[Section]],3)="ETB","PLS",LEFT(Table5[[#This Row],[Section]],1)="7","PDB",NOT(ISBLANK(Table5[[#This Row],[Section]])),"No")</f>
        <v>No</v>
      </c>
    </row>
    <row r="9876" spans="1:13" x14ac:dyDescent="0.25">
      <c r="A9876" s="126" t="s">
        <v>28518</v>
      </c>
      <c r="B9876" s="126" t="s">
        <v>28519</v>
      </c>
      <c r="C9876" s="126" t="s">
        <v>98</v>
      </c>
      <c r="D9876" s="127">
        <v>2.7629999999999999</v>
      </c>
      <c r="E9876" s="128">
        <v>503</v>
      </c>
      <c r="F9876" s="128">
        <v>336</v>
      </c>
      <c r="G9876" s="126" t="s">
        <v>21544</v>
      </c>
      <c r="H9876" s="126" t="s">
        <v>21545</v>
      </c>
      <c r="I9876" s="126" t="s">
        <v>26709</v>
      </c>
      <c r="J9876" s="126" t="s">
        <v>26385</v>
      </c>
      <c r="K9876" s="9">
        <f>_xlfn.IFNA(VLOOKUP(Table5[[#This Row],[Section]],SubSill_Tier,2,FALSE),0)</f>
        <v>0</v>
      </c>
      <c r="L9876" s="9" t="str">
        <f t="shared" si="163"/>
        <v/>
      </c>
      <c r="M9876" s="205" t="str" cm="1">
        <f t="array" ref="M9876">_xlfn.IFS(NOT(ISERROR(VLOOKUP(Table5[[#This Row],[Section]],TB_notTB,1,FALSE))),"No",LEFT(Table5[[#This Row],[Section]],3)="ETB","PLS",LEFT(Table5[[#This Row],[Section]],1)="7","PDB",NOT(ISBLANK(Table5[[#This Row],[Section]])),"No")</f>
        <v>No</v>
      </c>
    </row>
    <row r="9877" spans="1:13" x14ac:dyDescent="0.25">
      <c r="A9877" s="126" t="s">
        <v>28520</v>
      </c>
      <c r="B9877" s="126" t="s">
        <v>28521</v>
      </c>
      <c r="C9877" s="126" t="s">
        <v>98</v>
      </c>
      <c r="D9877" s="127">
        <v>0.77600000000000002</v>
      </c>
      <c r="E9877" s="128">
        <v>182</v>
      </c>
      <c r="F9877" s="128">
        <v>122</v>
      </c>
      <c r="G9877" s="126" t="s">
        <v>21544</v>
      </c>
      <c r="H9877" s="126" t="s">
        <v>21545</v>
      </c>
      <c r="I9877" s="126" t="s">
        <v>26709</v>
      </c>
      <c r="J9877" s="126" t="s">
        <v>26385</v>
      </c>
      <c r="K9877" s="9">
        <f>_xlfn.IFNA(VLOOKUP(Table5[[#This Row],[Section]],SubSill_Tier,2,FALSE),0)</f>
        <v>0</v>
      </c>
      <c r="L9877" s="9" t="str">
        <f t="shared" si="163"/>
        <v/>
      </c>
      <c r="M9877" s="205" t="str" cm="1">
        <f t="array" ref="M9877">_xlfn.IFS(NOT(ISERROR(VLOOKUP(Table5[[#This Row],[Section]],TB_notTB,1,FALSE))),"No",LEFT(Table5[[#This Row],[Section]],3)="ETB","PLS",LEFT(Table5[[#This Row],[Section]],1)="7","PDB",NOT(ISBLANK(Table5[[#This Row],[Section]])),"No")</f>
        <v>No</v>
      </c>
    </row>
    <row r="9878" spans="1:13" x14ac:dyDescent="0.25">
      <c r="A9878" s="126" t="s">
        <v>28522</v>
      </c>
      <c r="B9878" s="126" t="s">
        <v>28523</v>
      </c>
      <c r="C9878" s="126" t="s">
        <v>75</v>
      </c>
      <c r="D9878" s="127">
        <v>2.89</v>
      </c>
      <c r="E9878" s="128">
        <v>578</v>
      </c>
      <c r="F9878" s="128">
        <v>438</v>
      </c>
      <c r="G9878" s="126" t="s">
        <v>14511</v>
      </c>
      <c r="H9878" s="126" t="s">
        <v>21236</v>
      </c>
      <c r="I9878" s="126" t="s">
        <v>21237</v>
      </c>
      <c r="J9878" s="126" t="s">
        <v>26241</v>
      </c>
      <c r="K9878" s="9">
        <f>_xlfn.IFNA(VLOOKUP(Table5[[#This Row],[Section]],SubSill_Tier,2,FALSE),0)</f>
        <v>0</v>
      </c>
      <c r="L9878" s="9" t="str">
        <f t="shared" si="163"/>
        <v/>
      </c>
      <c r="M9878" s="205" t="str" cm="1">
        <f t="array" ref="M9878">_xlfn.IFS(NOT(ISERROR(VLOOKUP(Table5[[#This Row],[Section]],TB_notTB,1,FALSE))),"No",LEFT(Table5[[#This Row],[Section]],3)="ETB","PLS",LEFT(Table5[[#This Row],[Section]],1)="7","PDB",NOT(ISBLANK(Table5[[#This Row],[Section]])),"No")</f>
        <v>No</v>
      </c>
    </row>
    <row r="9879" spans="1:13" x14ac:dyDescent="0.25">
      <c r="A9879" s="126" t="s">
        <v>28524</v>
      </c>
      <c r="B9879" s="126" t="s">
        <v>29558</v>
      </c>
      <c r="C9879" s="126" t="s">
        <v>98</v>
      </c>
      <c r="D9879" s="127">
        <v>1.4239999999999999</v>
      </c>
      <c r="E9879" s="128">
        <v>378</v>
      </c>
      <c r="F9879" s="128">
        <v>324</v>
      </c>
      <c r="G9879" s="126" t="s">
        <v>26078</v>
      </c>
      <c r="H9879" s="126" t="s">
        <v>26079</v>
      </c>
      <c r="I9879" s="126" t="s">
        <v>27454</v>
      </c>
      <c r="J9879" s="126" t="s">
        <v>26314</v>
      </c>
      <c r="K9879" s="9">
        <f>_xlfn.IFNA(VLOOKUP(Table5[[#This Row],[Section]],SubSill_Tier,2,FALSE),0)</f>
        <v>0</v>
      </c>
      <c r="L9879" s="9" t="str">
        <f t="shared" si="163"/>
        <v/>
      </c>
      <c r="M9879" s="205" t="str" cm="1">
        <f t="array" ref="M9879">_xlfn.IFS(NOT(ISERROR(VLOOKUP(Table5[[#This Row],[Section]],TB_notTB,1,FALSE))),"No",LEFT(Table5[[#This Row],[Section]],3)="ETB","PLS",LEFT(Table5[[#This Row],[Section]],1)="7","PDB",NOT(ISBLANK(Table5[[#This Row],[Section]])),"No")</f>
        <v>No</v>
      </c>
    </row>
    <row r="9880" spans="1:13" x14ac:dyDescent="0.25">
      <c r="A9880" s="126" t="s">
        <v>28525</v>
      </c>
      <c r="B9880" s="126" t="s">
        <v>28526</v>
      </c>
      <c r="C9880" s="126" t="s">
        <v>75</v>
      </c>
      <c r="D9880" s="127">
        <v>0.56999999999999995</v>
      </c>
      <c r="E9880" s="128">
        <v>269</v>
      </c>
      <c r="F9880" s="128">
        <v>271</v>
      </c>
      <c r="G9880" s="126" t="s">
        <v>13806</v>
      </c>
      <c r="H9880" s="126" t="s">
        <v>21265</v>
      </c>
      <c r="I9880" s="126" t="s">
        <v>27185</v>
      </c>
      <c r="J9880" s="126" t="s">
        <v>26241</v>
      </c>
      <c r="K9880" s="9">
        <f>_xlfn.IFNA(VLOOKUP(Table5[[#This Row],[Section]],SubSill_Tier,2,FALSE),0)</f>
        <v>0</v>
      </c>
      <c r="L9880" s="9" t="str">
        <f t="shared" si="163"/>
        <v/>
      </c>
      <c r="M9880" s="205" t="str" cm="1">
        <f t="array" ref="M9880">_xlfn.IFS(NOT(ISERROR(VLOOKUP(Table5[[#This Row],[Section]],TB_notTB,1,FALSE))),"No",LEFT(Table5[[#This Row],[Section]],3)="ETB","PLS",LEFT(Table5[[#This Row],[Section]],1)="7","PDB",NOT(ISBLANK(Table5[[#This Row],[Section]])),"No")</f>
        <v>No</v>
      </c>
    </row>
    <row r="9881" spans="1:13" x14ac:dyDescent="0.25">
      <c r="A9881" s="126" t="s">
        <v>28527</v>
      </c>
      <c r="B9881" s="126" t="s">
        <v>28528</v>
      </c>
      <c r="C9881" s="126" t="s">
        <v>75</v>
      </c>
      <c r="D9881" s="127">
        <v>0.38600000000000001</v>
      </c>
      <c r="E9881" s="128">
        <v>186</v>
      </c>
      <c r="F9881" s="128">
        <v>124</v>
      </c>
      <c r="G9881" s="126" t="s">
        <v>14884</v>
      </c>
      <c r="H9881" s="126" t="s">
        <v>21146</v>
      </c>
      <c r="I9881" s="126" t="s">
        <v>22101</v>
      </c>
      <c r="J9881" s="126" t="s">
        <v>26278</v>
      </c>
      <c r="K9881" s="9">
        <f>_xlfn.IFNA(VLOOKUP(Table5[[#This Row],[Section]],SubSill_Tier,2,FALSE),0)</f>
        <v>0</v>
      </c>
      <c r="L9881" s="9" t="str">
        <f t="shared" si="163"/>
        <v/>
      </c>
      <c r="M9881" s="205" t="str" cm="1">
        <f t="array" ref="M9881">_xlfn.IFS(NOT(ISERROR(VLOOKUP(Table5[[#This Row],[Section]],TB_notTB,1,FALSE))),"No",LEFT(Table5[[#This Row],[Section]],3)="ETB","PLS",LEFT(Table5[[#This Row],[Section]],1)="7","PDB",NOT(ISBLANK(Table5[[#This Row],[Section]])),"No")</f>
        <v>No</v>
      </c>
    </row>
    <row r="9882" spans="1:13" x14ac:dyDescent="0.25">
      <c r="A9882" s="126" t="s">
        <v>28529</v>
      </c>
      <c r="B9882" s="126" t="s">
        <v>28530</v>
      </c>
      <c r="C9882" s="126" t="s">
        <v>75</v>
      </c>
      <c r="D9882" s="127">
        <v>0.39700000000000002</v>
      </c>
      <c r="E9882" s="128">
        <v>193</v>
      </c>
      <c r="F9882" s="128">
        <v>129</v>
      </c>
      <c r="G9882" s="126" t="s">
        <v>14884</v>
      </c>
      <c r="H9882" s="126" t="s">
        <v>21146</v>
      </c>
      <c r="I9882" s="126" t="s">
        <v>22101</v>
      </c>
      <c r="J9882" s="126" t="s">
        <v>26278</v>
      </c>
      <c r="K9882" s="9">
        <f>_xlfn.IFNA(VLOOKUP(Table5[[#This Row],[Section]],SubSill_Tier,2,FALSE),0)</f>
        <v>0</v>
      </c>
      <c r="L9882" s="9" t="str">
        <f t="shared" si="163"/>
        <v/>
      </c>
      <c r="M9882" s="205" t="str" cm="1">
        <f t="array" ref="M9882">_xlfn.IFS(NOT(ISERROR(VLOOKUP(Table5[[#This Row],[Section]],TB_notTB,1,FALSE))),"No",LEFT(Table5[[#This Row],[Section]],3)="ETB","PLS",LEFT(Table5[[#This Row],[Section]],1)="7","PDB",NOT(ISBLANK(Table5[[#This Row],[Section]])),"No")</f>
        <v>No</v>
      </c>
    </row>
    <row r="9883" spans="1:13" x14ac:dyDescent="0.25">
      <c r="A9883" s="126" t="s">
        <v>28531</v>
      </c>
      <c r="B9883" s="126" t="s">
        <v>28532</v>
      </c>
      <c r="C9883" s="126" t="s">
        <v>75</v>
      </c>
      <c r="D9883" s="127">
        <v>0.42499999999999999</v>
      </c>
      <c r="E9883" s="128">
        <v>208</v>
      </c>
      <c r="F9883" s="128">
        <v>139</v>
      </c>
      <c r="G9883" s="126" t="s">
        <v>14884</v>
      </c>
      <c r="H9883" s="126" t="s">
        <v>21146</v>
      </c>
      <c r="I9883" s="126" t="s">
        <v>22101</v>
      </c>
      <c r="J9883" s="126" t="s">
        <v>26278</v>
      </c>
      <c r="K9883" s="9">
        <f>_xlfn.IFNA(VLOOKUP(Table5[[#This Row],[Section]],SubSill_Tier,2,FALSE),0)</f>
        <v>0</v>
      </c>
      <c r="L9883" s="9" t="str">
        <f t="shared" si="163"/>
        <v/>
      </c>
      <c r="M9883" s="205" t="str" cm="1">
        <f t="array" ref="M9883">_xlfn.IFS(NOT(ISERROR(VLOOKUP(Table5[[#This Row],[Section]],TB_notTB,1,FALSE))),"No",LEFT(Table5[[#This Row],[Section]],3)="ETB","PLS",LEFT(Table5[[#This Row],[Section]],1)="7","PDB",NOT(ISBLANK(Table5[[#This Row],[Section]])),"No")</f>
        <v>No</v>
      </c>
    </row>
    <row r="9884" spans="1:13" x14ac:dyDescent="0.25">
      <c r="A9884" s="126" t="s">
        <v>28533</v>
      </c>
      <c r="B9884" s="126" t="s">
        <v>28534</v>
      </c>
      <c r="C9884" s="126" t="s">
        <v>75</v>
      </c>
      <c r="D9884" s="127">
        <v>0.71099999999999997</v>
      </c>
      <c r="E9884" s="128">
        <v>300</v>
      </c>
      <c r="F9884" s="128">
        <v>200</v>
      </c>
      <c r="G9884" s="126" t="s">
        <v>14884</v>
      </c>
      <c r="H9884" s="126" t="s">
        <v>21146</v>
      </c>
      <c r="I9884" s="126" t="s">
        <v>22101</v>
      </c>
      <c r="J9884" s="126" t="s">
        <v>26278</v>
      </c>
      <c r="K9884" s="9">
        <f>_xlfn.IFNA(VLOOKUP(Table5[[#This Row],[Section]],SubSill_Tier,2,FALSE),0)</f>
        <v>0</v>
      </c>
      <c r="L9884" s="9" t="str">
        <f t="shared" si="163"/>
        <v/>
      </c>
      <c r="M9884" s="205" t="str" cm="1">
        <f t="array" ref="M9884">_xlfn.IFS(NOT(ISERROR(VLOOKUP(Table5[[#This Row],[Section]],TB_notTB,1,FALSE))),"No",LEFT(Table5[[#This Row],[Section]],3)="ETB","PLS",LEFT(Table5[[#This Row],[Section]],1)="7","PDB",NOT(ISBLANK(Table5[[#This Row],[Section]])),"No")</f>
        <v>No</v>
      </c>
    </row>
    <row r="9885" spans="1:13" x14ac:dyDescent="0.25">
      <c r="A9885" s="126" t="s">
        <v>28535</v>
      </c>
      <c r="B9885" s="126" t="s">
        <v>28536</v>
      </c>
      <c r="C9885" s="126" t="s">
        <v>75</v>
      </c>
      <c r="D9885" s="127">
        <v>2.8490000000000002</v>
      </c>
      <c r="E9885" s="128">
        <v>479</v>
      </c>
      <c r="F9885" s="128">
        <v>320</v>
      </c>
      <c r="G9885" s="126" t="s">
        <v>19309</v>
      </c>
      <c r="H9885" s="126" t="s">
        <v>21130</v>
      </c>
      <c r="I9885" s="126" t="s">
        <v>27832</v>
      </c>
      <c r="J9885" s="126" t="s">
        <v>26241</v>
      </c>
      <c r="K9885" s="9">
        <f>_xlfn.IFNA(VLOOKUP(Table5[[#This Row],[Section]],SubSill_Tier,2,FALSE),0)</f>
        <v>0</v>
      </c>
      <c r="L9885" s="9" t="str">
        <f t="shared" si="163"/>
        <v/>
      </c>
      <c r="M9885" s="205" t="str" cm="1">
        <f t="array" ref="M9885">_xlfn.IFS(NOT(ISERROR(VLOOKUP(Table5[[#This Row],[Section]],TB_notTB,1,FALSE))),"No",LEFT(Table5[[#This Row],[Section]],3)="ETB","PLS",LEFT(Table5[[#This Row],[Section]],1)="7","PDB",NOT(ISBLANK(Table5[[#This Row],[Section]])),"No")</f>
        <v>No</v>
      </c>
    </row>
    <row r="9886" spans="1:13" x14ac:dyDescent="0.25">
      <c r="A9886" s="126" t="s">
        <v>28537</v>
      </c>
      <c r="B9886" s="126" t="s">
        <v>28538</v>
      </c>
      <c r="C9886" s="126" t="s">
        <v>75</v>
      </c>
      <c r="D9886" s="127">
        <v>2.8820000000000001</v>
      </c>
      <c r="E9886" s="128">
        <v>476</v>
      </c>
      <c r="F9886" s="128">
        <v>400</v>
      </c>
      <c r="G9886" s="126" t="s">
        <v>13726</v>
      </c>
      <c r="H9886" s="126" t="s">
        <v>20136</v>
      </c>
      <c r="I9886" s="126" t="s">
        <v>21065</v>
      </c>
      <c r="J9886" s="126" t="s">
        <v>26241</v>
      </c>
      <c r="K9886" s="9">
        <f>_xlfn.IFNA(VLOOKUP(Table5[[#This Row],[Section]],SubSill_Tier,2,FALSE),0)</f>
        <v>0</v>
      </c>
      <c r="L9886" s="9" t="str">
        <f t="shared" si="163"/>
        <v/>
      </c>
      <c r="M9886" s="205" t="str" cm="1">
        <f t="array" ref="M9886">_xlfn.IFS(NOT(ISERROR(VLOOKUP(Table5[[#This Row],[Section]],TB_notTB,1,FALSE))),"No",LEFT(Table5[[#This Row],[Section]],3)="ETB","PLS",LEFT(Table5[[#This Row],[Section]],1)="7","PDB",NOT(ISBLANK(Table5[[#This Row],[Section]])),"No")</f>
        <v>No</v>
      </c>
    </row>
    <row r="9887" spans="1:13" x14ac:dyDescent="0.25">
      <c r="A9887" s="126" t="s">
        <v>28539</v>
      </c>
      <c r="B9887" s="126" t="s">
        <v>28540</v>
      </c>
      <c r="C9887" s="126" t="s">
        <v>75</v>
      </c>
      <c r="D9887" s="127">
        <v>2.218</v>
      </c>
      <c r="E9887" s="128">
        <v>476</v>
      </c>
      <c r="F9887" s="128">
        <v>402</v>
      </c>
      <c r="G9887" s="126" t="s">
        <v>13726</v>
      </c>
      <c r="H9887" s="126" t="s">
        <v>20136</v>
      </c>
      <c r="I9887" s="126" t="s">
        <v>21065</v>
      </c>
      <c r="J9887" s="126" t="s">
        <v>26241</v>
      </c>
      <c r="K9887" s="9">
        <f>_xlfn.IFNA(VLOOKUP(Table5[[#This Row],[Section]],SubSill_Tier,2,FALSE),0)</f>
        <v>0</v>
      </c>
      <c r="L9887" s="9" t="str">
        <f t="shared" si="163"/>
        <v/>
      </c>
      <c r="M9887" s="205" t="str" cm="1">
        <f t="array" ref="M9887">_xlfn.IFS(NOT(ISERROR(VLOOKUP(Table5[[#This Row],[Section]],TB_notTB,1,FALSE))),"No",LEFT(Table5[[#This Row],[Section]],3)="ETB","PLS",LEFT(Table5[[#This Row],[Section]],1)="7","PDB",NOT(ISBLANK(Table5[[#This Row],[Section]])),"No")</f>
        <v>No</v>
      </c>
    </row>
    <row r="9888" spans="1:13" x14ac:dyDescent="0.25">
      <c r="A9888" s="126" t="s">
        <v>28541</v>
      </c>
      <c r="B9888" s="126" t="s">
        <v>28542</v>
      </c>
      <c r="C9888" s="126" t="s">
        <v>75</v>
      </c>
      <c r="D9888" s="127">
        <v>0.58099999999999996</v>
      </c>
      <c r="E9888" s="128">
        <v>188</v>
      </c>
      <c r="F9888" s="128">
        <v>132</v>
      </c>
      <c r="G9888" s="126" t="s">
        <v>13726</v>
      </c>
      <c r="H9888" s="126" t="s">
        <v>20136</v>
      </c>
      <c r="I9888" s="126" t="s">
        <v>21065</v>
      </c>
      <c r="J9888" s="126" t="s">
        <v>26241</v>
      </c>
      <c r="K9888" s="9">
        <f>_xlfn.IFNA(VLOOKUP(Table5[[#This Row],[Section]],SubSill_Tier,2,FALSE),0)</f>
        <v>0</v>
      </c>
      <c r="L9888" s="9" t="str">
        <f t="shared" si="163"/>
        <v/>
      </c>
      <c r="M9888" s="205" t="str" cm="1">
        <f t="array" ref="M9888">_xlfn.IFS(NOT(ISERROR(VLOOKUP(Table5[[#This Row],[Section]],TB_notTB,1,FALSE))),"No",LEFT(Table5[[#This Row],[Section]],3)="ETB","PLS",LEFT(Table5[[#This Row],[Section]],1)="7","PDB",NOT(ISBLANK(Table5[[#This Row],[Section]])),"No")</f>
        <v>No</v>
      </c>
    </row>
    <row r="9889" spans="1:13" x14ac:dyDescent="0.25">
      <c r="A9889" s="126" t="s">
        <v>28543</v>
      </c>
      <c r="B9889" s="126" t="s">
        <v>28544</v>
      </c>
      <c r="C9889" s="126" t="s">
        <v>75</v>
      </c>
      <c r="D9889" s="127">
        <v>0.443</v>
      </c>
      <c r="E9889" s="128">
        <v>201</v>
      </c>
      <c r="F9889" s="128">
        <v>134</v>
      </c>
      <c r="G9889" s="126" t="s">
        <v>13726</v>
      </c>
      <c r="H9889" s="126" t="s">
        <v>20136</v>
      </c>
      <c r="I9889" s="126" t="s">
        <v>21065</v>
      </c>
      <c r="J9889" s="126" t="s">
        <v>26241</v>
      </c>
      <c r="K9889" s="9">
        <f>_xlfn.IFNA(VLOOKUP(Table5[[#This Row],[Section]],SubSill_Tier,2,FALSE),0)</f>
        <v>0</v>
      </c>
      <c r="L9889" s="9" t="str">
        <f t="shared" si="163"/>
        <v/>
      </c>
      <c r="M9889" s="205" t="str" cm="1">
        <f t="array" ref="M9889">_xlfn.IFS(NOT(ISERROR(VLOOKUP(Table5[[#This Row],[Section]],TB_notTB,1,FALSE))),"No",LEFT(Table5[[#This Row],[Section]],3)="ETB","PLS",LEFT(Table5[[#This Row],[Section]],1)="7","PDB",NOT(ISBLANK(Table5[[#This Row],[Section]])),"No")</f>
        <v>No</v>
      </c>
    </row>
    <row r="9890" spans="1:13" x14ac:dyDescent="0.25">
      <c r="A9890" s="126" t="s">
        <v>28545</v>
      </c>
      <c r="B9890" s="126" t="s">
        <v>28546</v>
      </c>
      <c r="C9890" s="126" t="s">
        <v>75</v>
      </c>
      <c r="D9890" s="127">
        <v>2.786</v>
      </c>
      <c r="E9890" s="128">
        <v>468</v>
      </c>
      <c r="F9890" s="128">
        <v>377</v>
      </c>
      <c r="G9890" s="126" t="s">
        <v>13799</v>
      </c>
      <c r="H9890" s="126" t="s">
        <v>20357</v>
      </c>
      <c r="I9890" s="126" t="s">
        <v>21255</v>
      </c>
      <c r="J9890" s="126" t="s">
        <v>26241</v>
      </c>
      <c r="K9890" s="9">
        <f>_xlfn.IFNA(VLOOKUP(Table5[[#This Row],[Section]],SubSill_Tier,2,FALSE),0)</f>
        <v>0</v>
      </c>
      <c r="L9890" s="9" t="str">
        <f t="shared" si="163"/>
        <v/>
      </c>
      <c r="M9890" s="205" t="str" cm="1">
        <f t="array" ref="M9890">_xlfn.IFS(NOT(ISERROR(VLOOKUP(Table5[[#This Row],[Section]],TB_notTB,1,FALSE))),"No",LEFT(Table5[[#This Row],[Section]],3)="ETB","PLS",LEFT(Table5[[#This Row],[Section]],1)="7","PDB",NOT(ISBLANK(Table5[[#This Row],[Section]])),"No")</f>
        <v>No</v>
      </c>
    </row>
    <row r="9891" spans="1:13" x14ac:dyDescent="0.25">
      <c r="A9891" s="126" t="s">
        <v>29034</v>
      </c>
      <c r="B9891" s="126" t="s">
        <v>29035</v>
      </c>
      <c r="C9891" s="126" t="s">
        <v>75</v>
      </c>
      <c r="D9891" s="127">
        <v>0.72499999999999998</v>
      </c>
      <c r="E9891" s="128">
        <v>238</v>
      </c>
      <c r="F9891" s="128">
        <v>159</v>
      </c>
      <c r="G9891" s="126" t="s">
        <v>13799</v>
      </c>
      <c r="H9891" s="126" t="s">
        <v>20357</v>
      </c>
      <c r="I9891" s="126" t="s">
        <v>21255</v>
      </c>
      <c r="J9891" s="126" t="s">
        <v>26241</v>
      </c>
      <c r="K9891" s="9">
        <f>_xlfn.IFNA(VLOOKUP(Table5[[#This Row],[Section]],SubSill_Tier,2,FALSE),0)</f>
        <v>0</v>
      </c>
      <c r="L9891" s="9" t="str">
        <f t="shared" si="163"/>
        <v/>
      </c>
      <c r="M9891" s="205" t="str" cm="1">
        <f t="array" ref="M9891">_xlfn.IFS(NOT(ISERROR(VLOOKUP(Table5[[#This Row],[Section]],TB_notTB,1,FALSE))),"No",LEFT(Table5[[#This Row],[Section]],3)="ETB","PLS",LEFT(Table5[[#This Row],[Section]],1)="7","PDB",NOT(ISBLANK(Table5[[#This Row],[Section]])),"No")</f>
        <v>No</v>
      </c>
    </row>
    <row r="9892" spans="1:13" x14ac:dyDescent="0.25">
      <c r="A9892" s="126" t="s">
        <v>28547</v>
      </c>
      <c r="B9892" s="126" t="s">
        <v>28548</v>
      </c>
      <c r="C9892" s="126" t="s">
        <v>75</v>
      </c>
      <c r="D9892" s="127">
        <v>0.45800000000000002</v>
      </c>
      <c r="E9892" s="128">
        <v>214</v>
      </c>
      <c r="F9892" s="128">
        <v>143</v>
      </c>
      <c r="G9892" s="126" t="s">
        <v>13799</v>
      </c>
      <c r="H9892" s="126" t="s">
        <v>20357</v>
      </c>
      <c r="I9892" s="126" t="s">
        <v>21255</v>
      </c>
      <c r="J9892" s="126" t="s">
        <v>26241</v>
      </c>
      <c r="K9892" s="9">
        <f>_xlfn.IFNA(VLOOKUP(Table5[[#This Row],[Section]],SubSill_Tier,2,FALSE),0)</f>
        <v>0</v>
      </c>
      <c r="L9892" s="9" t="str">
        <f t="shared" si="163"/>
        <v/>
      </c>
      <c r="M9892" s="205" t="str" cm="1">
        <f t="array" ref="M9892">_xlfn.IFS(NOT(ISERROR(VLOOKUP(Table5[[#This Row],[Section]],TB_notTB,1,FALSE))),"No",LEFT(Table5[[#This Row],[Section]],3)="ETB","PLS",LEFT(Table5[[#This Row],[Section]],1)="7","PDB",NOT(ISBLANK(Table5[[#This Row],[Section]])),"No")</f>
        <v>No</v>
      </c>
    </row>
    <row r="9893" spans="1:13" x14ac:dyDescent="0.25">
      <c r="A9893" s="126" t="s">
        <v>28549</v>
      </c>
      <c r="B9893" s="126" t="s">
        <v>28550</v>
      </c>
      <c r="C9893" s="126" t="s">
        <v>75</v>
      </c>
      <c r="D9893" s="127">
        <v>2.492</v>
      </c>
      <c r="E9893" s="128">
        <v>496</v>
      </c>
      <c r="F9893" s="128">
        <v>381</v>
      </c>
      <c r="G9893" s="126" t="s">
        <v>13799</v>
      </c>
      <c r="H9893" s="126" t="s">
        <v>20357</v>
      </c>
      <c r="I9893" s="126" t="s">
        <v>21255</v>
      </c>
      <c r="J9893" s="126" t="s">
        <v>26241</v>
      </c>
      <c r="K9893" s="9">
        <f>_xlfn.IFNA(VLOOKUP(Table5[[#This Row],[Section]],SubSill_Tier,2,FALSE),0)</f>
        <v>0</v>
      </c>
      <c r="L9893" s="9" t="str">
        <f t="shared" si="163"/>
        <v/>
      </c>
      <c r="M9893" s="205" t="str" cm="1">
        <f t="array" ref="M9893">_xlfn.IFS(NOT(ISERROR(VLOOKUP(Table5[[#This Row],[Section]],TB_notTB,1,FALSE))),"No",LEFT(Table5[[#This Row],[Section]],3)="ETB","PLS",LEFT(Table5[[#This Row],[Section]],1)="7","PDB",NOT(ISBLANK(Table5[[#This Row],[Section]])),"No")</f>
        <v>No</v>
      </c>
    </row>
    <row r="9894" spans="1:13" x14ac:dyDescent="0.25">
      <c r="A9894" s="126" t="s">
        <v>28551</v>
      </c>
      <c r="B9894" s="126" t="s">
        <v>28552</v>
      </c>
      <c r="C9894" s="126" t="s">
        <v>98</v>
      </c>
      <c r="D9894" s="127">
        <v>7.6529999999999996</v>
      </c>
      <c r="E9894" s="128">
        <v>456</v>
      </c>
      <c r="F9894" s="128">
        <v>456</v>
      </c>
      <c r="G9894" s="126" t="s">
        <v>13731</v>
      </c>
      <c r="H9894" s="126" t="s">
        <v>20149</v>
      </c>
      <c r="I9894" s="126" t="s">
        <v>20150</v>
      </c>
      <c r="J9894" s="126" t="s">
        <v>26245</v>
      </c>
      <c r="K9894" s="9">
        <f>_xlfn.IFNA(VLOOKUP(Table5[[#This Row],[Section]],SubSill_Tier,2,FALSE),0)</f>
        <v>0</v>
      </c>
      <c r="L9894" s="9" t="str">
        <f t="shared" si="163"/>
        <v/>
      </c>
      <c r="M9894" s="205" t="str" cm="1">
        <f t="array" ref="M9894">_xlfn.IFS(NOT(ISERROR(VLOOKUP(Table5[[#This Row],[Section]],TB_notTB,1,FALSE))),"No",LEFT(Table5[[#This Row],[Section]],3)="ETB","PLS",LEFT(Table5[[#This Row],[Section]],1)="7","PDB",NOT(ISBLANK(Table5[[#This Row],[Section]])),"No")</f>
        <v>No</v>
      </c>
    </row>
    <row r="9895" spans="1:13" x14ac:dyDescent="0.25">
      <c r="A9895" s="126" t="s">
        <v>3897</v>
      </c>
      <c r="B9895" s="126" t="s">
        <v>17222</v>
      </c>
      <c r="C9895" s="126" t="s">
        <v>75</v>
      </c>
      <c r="D9895" s="127">
        <v>1.1399999999999999</v>
      </c>
      <c r="E9895" s="128">
        <v>432</v>
      </c>
      <c r="F9895" s="128">
        <v>121</v>
      </c>
      <c r="G9895" s="126" t="s">
        <v>13747</v>
      </c>
      <c r="H9895" s="126" t="s">
        <v>20165</v>
      </c>
      <c r="I9895" s="126" t="s">
        <v>21086</v>
      </c>
      <c r="J9895" s="126" t="s">
        <v>26232</v>
      </c>
      <c r="K9895" s="9">
        <f>_xlfn.IFNA(VLOOKUP(Table5[[#This Row],[Section]],SubSill_Tier,2,FALSE),0)</f>
        <v>0</v>
      </c>
      <c r="L9895" s="9" t="str">
        <f t="shared" si="163"/>
        <v/>
      </c>
      <c r="M9895" s="205" t="str" cm="1">
        <f t="array" ref="M9895">_xlfn.IFS(NOT(ISERROR(VLOOKUP(Table5[[#This Row],[Section]],TB_notTB,1,FALSE))),"No",LEFT(Table5[[#This Row],[Section]],3)="ETB","PLS",LEFT(Table5[[#This Row],[Section]],1)="7","PDB",NOT(ISBLANK(Table5[[#This Row],[Section]])),"No")</f>
        <v>No</v>
      </c>
    </row>
    <row r="9896" spans="1:13" x14ac:dyDescent="0.25">
      <c r="A9896" s="126" t="s">
        <v>22678</v>
      </c>
      <c r="B9896" s="126" t="s">
        <v>22679</v>
      </c>
      <c r="C9896" s="126" t="s">
        <v>75</v>
      </c>
      <c r="D9896" s="127">
        <v>1.875</v>
      </c>
      <c r="E9896" s="128">
        <v>422</v>
      </c>
      <c r="F9896" s="128">
        <v>422</v>
      </c>
      <c r="G9896" s="126" t="s">
        <v>22680</v>
      </c>
      <c r="H9896" s="126" t="s">
        <v>22681</v>
      </c>
      <c r="I9896" s="126" t="s">
        <v>22682</v>
      </c>
      <c r="J9896" s="126" t="s">
        <v>26361</v>
      </c>
      <c r="K9896" s="9">
        <f>_xlfn.IFNA(VLOOKUP(Table5[[#This Row],[Section]],SubSill_Tier,2,FALSE),0)</f>
        <v>0</v>
      </c>
      <c r="L9896" s="9" t="str">
        <f t="shared" si="163"/>
        <v/>
      </c>
      <c r="M9896" s="205" t="str" cm="1">
        <f t="array" ref="M9896">_xlfn.IFS(NOT(ISERROR(VLOOKUP(Table5[[#This Row],[Section]],TB_notTB,1,FALSE))),"No",LEFT(Table5[[#This Row],[Section]],3)="ETB","PLS",LEFT(Table5[[#This Row],[Section]],1)="7","PDB",NOT(ISBLANK(Table5[[#This Row],[Section]])),"No")</f>
        <v>No</v>
      </c>
    </row>
    <row r="9897" spans="1:13" x14ac:dyDescent="0.25">
      <c r="A9897" s="126" t="s">
        <v>22683</v>
      </c>
      <c r="B9897" s="126" t="s">
        <v>22684</v>
      </c>
      <c r="C9897" s="126" t="s">
        <v>75</v>
      </c>
      <c r="D9897" s="127">
        <v>1.9259999999999999</v>
      </c>
      <c r="E9897" s="128">
        <v>412</v>
      </c>
      <c r="F9897" s="128">
        <v>412</v>
      </c>
      <c r="G9897" s="126" t="s">
        <v>22680</v>
      </c>
      <c r="H9897" s="126" t="s">
        <v>22681</v>
      </c>
      <c r="I9897" s="126" t="s">
        <v>22682</v>
      </c>
      <c r="J9897" s="126" t="s">
        <v>26361</v>
      </c>
      <c r="K9897" s="9">
        <f>_xlfn.IFNA(VLOOKUP(Table5[[#This Row],[Section]],SubSill_Tier,2,FALSE),0)</f>
        <v>0</v>
      </c>
      <c r="L9897" s="9" t="str">
        <f t="shared" si="163"/>
        <v/>
      </c>
      <c r="M9897" s="205" t="str" cm="1">
        <f t="array" ref="M9897">_xlfn.IFS(NOT(ISERROR(VLOOKUP(Table5[[#This Row],[Section]],TB_notTB,1,FALSE))),"No",LEFT(Table5[[#This Row],[Section]],3)="ETB","PLS",LEFT(Table5[[#This Row],[Section]],1)="7","PDB",NOT(ISBLANK(Table5[[#This Row],[Section]])),"No")</f>
        <v>No</v>
      </c>
    </row>
    <row r="9898" spans="1:13" x14ac:dyDescent="0.25">
      <c r="A9898" s="126" t="s">
        <v>22685</v>
      </c>
      <c r="B9898" s="126" t="s">
        <v>22686</v>
      </c>
      <c r="C9898" s="126" t="s">
        <v>75</v>
      </c>
      <c r="D9898" s="127">
        <v>1.863</v>
      </c>
      <c r="E9898" s="128">
        <v>422</v>
      </c>
      <c r="F9898" s="128">
        <v>422</v>
      </c>
      <c r="G9898" s="126" t="s">
        <v>22680</v>
      </c>
      <c r="H9898" s="126" t="s">
        <v>22681</v>
      </c>
      <c r="I9898" s="126" t="s">
        <v>22682</v>
      </c>
      <c r="J9898" s="126" t="s">
        <v>26361</v>
      </c>
      <c r="K9898" s="9">
        <f>_xlfn.IFNA(VLOOKUP(Table5[[#This Row],[Section]],SubSill_Tier,2,FALSE),0)</f>
        <v>0</v>
      </c>
      <c r="L9898" s="9" t="str">
        <f t="shared" si="163"/>
        <v/>
      </c>
      <c r="M9898" s="205" t="str" cm="1">
        <f t="array" ref="M9898">_xlfn.IFS(NOT(ISERROR(VLOOKUP(Table5[[#This Row],[Section]],TB_notTB,1,FALSE))),"No",LEFT(Table5[[#This Row],[Section]],3)="ETB","PLS",LEFT(Table5[[#This Row],[Section]],1)="7","PDB",NOT(ISBLANK(Table5[[#This Row],[Section]])),"No")</f>
        <v>No</v>
      </c>
    </row>
    <row r="9899" spans="1:13" x14ac:dyDescent="0.25">
      <c r="A9899" s="126" t="s">
        <v>22687</v>
      </c>
      <c r="B9899" s="126" t="s">
        <v>22688</v>
      </c>
      <c r="C9899" s="126" t="s">
        <v>75</v>
      </c>
      <c r="D9899" s="127">
        <v>1.9470000000000001</v>
      </c>
      <c r="E9899" s="128">
        <v>433</v>
      </c>
      <c r="F9899" s="128">
        <v>433</v>
      </c>
      <c r="G9899" s="126" t="s">
        <v>22680</v>
      </c>
      <c r="H9899" s="126" t="s">
        <v>22681</v>
      </c>
      <c r="I9899" s="126" t="s">
        <v>22682</v>
      </c>
      <c r="J9899" s="126" t="s">
        <v>26361</v>
      </c>
      <c r="K9899" s="9">
        <f>_xlfn.IFNA(VLOOKUP(Table5[[#This Row],[Section]],SubSill_Tier,2,FALSE),0)</f>
        <v>0</v>
      </c>
      <c r="L9899" s="9" t="str">
        <f t="shared" si="163"/>
        <v/>
      </c>
      <c r="M9899" s="205" t="str" cm="1">
        <f t="array" ref="M9899">_xlfn.IFS(NOT(ISERROR(VLOOKUP(Table5[[#This Row],[Section]],TB_notTB,1,FALSE))),"No",LEFT(Table5[[#This Row],[Section]],3)="ETB","PLS",LEFT(Table5[[#This Row],[Section]],1)="7","PDB",NOT(ISBLANK(Table5[[#This Row],[Section]])),"No")</f>
        <v>No</v>
      </c>
    </row>
    <row r="9900" spans="1:13" x14ac:dyDescent="0.25">
      <c r="A9900" s="126" t="s">
        <v>22689</v>
      </c>
      <c r="B9900" s="126" t="s">
        <v>22690</v>
      </c>
      <c r="C9900" s="126" t="s">
        <v>75</v>
      </c>
      <c r="D9900" s="127">
        <v>0.23599999999999999</v>
      </c>
      <c r="E9900" s="128">
        <v>134</v>
      </c>
      <c r="F9900" s="128">
        <v>134</v>
      </c>
      <c r="G9900" s="126" t="s">
        <v>22691</v>
      </c>
      <c r="H9900" s="126" t="s">
        <v>22692</v>
      </c>
      <c r="I9900" s="126" t="s">
        <v>22693</v>
      </c>
      <c r="J9900" s="126" t="s">
        <v>26361</v>
      </c>
      <c r="K9900" s="9">
        <f>_xlfn.IFNA(VLOOKUP(Table5[[#This Row],[Section]],SubSill_Tier,2,FALSE),0)</f>
        <v>0</v>
      </c>
      <c r="L9900" s="9" t="str">
        <f t="shared" si="163"/>
        <v/>
      </c>
      <c r="M9900" s="205" t="str" cm="1">
        <f t="array" ref="M9900">_xlfn.IFS(NOT(ISERROR(VLOOKUP(Table5[[#This Row],[Section]],TB_notTB,1,FALSE))),"No",LEFT(Table5[[#This Row],[Section]],3)="ETB","PLS",LEFT(Table5[[#This Row],[Section]],1)="7","PDB",NOT(ISBLANK(Table5[[#This Row],[Section]])),"No")</f>
        <v>No</v>
      </c>
    </row>
    <row r="9901" spans="1:13" x14ac:dyDescent="0.25">
      <c r="A9901" s="126" t="s">
        <v>22694</v>
      </c>
      <c r="B9901" s="126" t="s">
        <v>22695</v>
      </c>
      <c r="C9901" s="126" t="s">
        <v>75</v>
      </c>
      <c r="D9901" s="127">
        <v>0.25700000000000001</v>
      </c>
      <c r="E9901" s="128">
        <v>119</v>
      </c>
      <c r="F9901" s="128">
        <v>119</v>
      </c>
      <c r="G9901" s="126" t="s">
        <v>22691</v>
      </c>
      <c r="H9901" s="126" t="s">
        <v>22692</v>
      </c>
      <c r="I9901" s="126" t="s">
        <v>22693</v>
      </c>
      <c r="J9901" s="126" t="s">
        <v>26361</v>
      </c>
      <c r="K9901" s="9">
        <f>_xlfn.IFNA(VLOOKUP(Table5[[#This Row],[Section]],SubSill_Tier,2,FALSE),0)</f>
        <v>0</v>
      </c>
      <c r="L9901" s="9" t="str">
        <f t="shared" si="163"/>
        <v/>
      </c>
      <c r="M9901" s="205" t="str" cm="1">
        <f t="array" ref="M9901">_xlfn.IFS(NOT(ISERROR(VLOOKUP(Table5[[#This Row],[Section]],TB_notTB,1,FALSE))),"No",LEFT(Table5[[#This Row],[Section]],3)="ETB","PLS",LEFT(Table5[[#This Row],[Section]],1)="7","PDB",NOT(ISBLANK(Table5[[#This Row],[Section]])),"No")</f>
        <v>No</v>
      </c>
    </row>
    <row r="9902" spans="1:13" x14ac:dyDescent="0.25">
      <c r="A9902" s="126" t="s">
        <v>22696</v>
      </c>
      <c r="B9902" s="126" t="s">
        <v>22697</v>
      </c>
      <c r="C9902" s="126" t="s">
        <v>75</v>
      </c>
      <c r="D9902" s="127">
        <v>0.188</v>
      </c>
      <c r="E9902" s="128">
        <v>100</v>
      </c>
      <c r="F9902" s="128">
        <v>100</v>
      </c>
      <c r="G9902" s="126" t="s">
        <v>22691</v>
      </c>
      <c r="H9902" s="126" t="s">
        <v>22692</v>
      </c>
      <c r="I9902" s="126" t="s">
        <v>22693</v>
      </c>
      <c r="J9902" s="126" t="s">
        <v>26361</v>
      </c>
      <c r="K9902" s="9">
        <f>_xlfn.IFNA(VLOOKUP(Table5[[#This Row],[Section]],SubSill_Tier,2,FALSE),0)</f>
        <v>0</v>
      </c>
      <c r="L9902" s="9" t="str">
        <f t="shared" si="163"/>
        <v/>
      </c>
      <c r="M9902" s="205" t="str" cm="1">
        <f t="array" ref="M9902">_xlfn.IFS(NOT(ISERROR(VLOOKUP(Table5[[#This Row],[Section]],TB_notTB,1,FALSE))),"No",LEFT(Table5[[#This Row],[Section]],3)="ETB","PLS",LEFT(Table5[[#This Row],[Section]],1)="7","PDB",NOT(ISBLANK(Table5[[#This Row],[Section]])),"No")</f>
        <v>No</v>
      </c>
    </row>
    <row r="9903" spans="1:13" x14ac:dyDescent="0.25">
      <c r="A9903" s="126" t="s">
        <v>22698</v>
      </c>
      <c r="B9903" s="126" t="s">
        <v>22699</v>
      </c>
      <c r="C9903" s="126" t="s">
        <v>75</v>
      </c>
      <c r="D9903" s="127">
        <v>0.192</v>
      </c>
      <c r="E9903" s="128">
        <v>101</v>
      </c>
      <c r="F9903" s="128">
        <v>101</v>
      </c>
      <c r="G9903" s="126" t="s">
        <v>22691</v>
      </c>
      <c r="H9903" s="126" t="s">
        <v>22692</v>
      </c>
      <c r="I9903" s="126" t="s">
        <v>22693</v>
      </c>
      <c r="J9903" s="126" t="s">
        <v>26361</v>
      </c>
      <c r="K9903" s="9">
        <f>_xlfn.IFNA(VLOOKUP(Table5[[#This Row],[Section]],SubSill_Tier,2,FALSE),0)</f>
        <v>0</v>
      </c>
      <c r="L9903" s="9" t="str">
        <f t="shared" si="163"/>
        <v/>
      </c>
      <c r="M9903" s="205" t="str" cm="1">
        <f t="array" ref="M9903">_xlfn.IFS(NOT(ISERROR(VLOOKUP(Table5[[#This Row],[Section]],TB_notTB,1,FALSE))),"No",LEFT(Table5[[#This Row],[Section]],3)="ETB","PLS",LEFT(Table5[[#This Row],[Section]],1)="7","PDB",NOT(ISBLANK(Table5[[#This Row],[Section]])),"No")</f>
        <v>No</v>
      </c>
    </row>
    <row r="9904" spans="1:13" x14ac:dyDescent="0.25">
      <c r="A9904" s="126" t="s">
        <v>22700</v>
      </c>
      <c r="B9904" s="126" t="s">
        <v>22701</v>
      </c>
      <c r="C9904" s="126" t="s">
        <v>75</v>
      </c>
      <c r="D9904" s="127">
        <v>0.38900000000000001</v>
      </c>
      <c r="E9904" s="128">
        <v>157</v>
      </c>
      <c r="F9904" s="128">
        <v>157</v>
      </c>
      <c r="G9904" s="126" t="s">
        <v>22702</v>
      </c>
      <c r="H9904" s="126" t="s">
        <v>22703</v>
      </c>
      <c r="I9904" s="126" t="s">
        <v>22704</v>
      </c>
      <c r="J9904" s="126" t="s">
        <v>26361</v>
      </c>
      <c r="K9904" s="9">
        <f>_xlfn.IFNA(VLOOKUP(Table5[[#This Row],[Section]],SubSill_Tier,2,FALSE),0)</f>
        <v>0</v>
      </c>
      <c r="L9904" s="9" t="str">
        <f t="shared" si="163"/>
        <v/>
      </c>
      <c r="M9904" s="205" t="str" cm="1">
        <f t="array" ref="M9904">_xlfn.IFS(NOT(ISERROR(VLOOKUP(Table5[[#This Row],[Section]],TB_notTB,1,FALSE))),"No",LEFT(Table5[[#This Row],[Section]],3)="ETB","PLS",LEFT(Table5[[#This Row],[Section]],1)="7","PDB",NOT(ISBLANK(Table5[[#This Row],[Section]])),"No")</f>
        <v>No</v>
      </c>
    </row>
    <row r="9905" spans="1:13" x14ac:dyDescent="0.25">
      <c r="A9905" s="126" t="s">
        <v>22705</v>
      </c>
      <c r="B9905" s="126" t="s">
        <v>22706</v>
      </c>
      <c r="C9905" s="126" t="s">
        <v>75</v>
      </c>
      <c r="D9905" s="127">
        <v>1.3280000000000001</v>
      </c>
      <c r="E9905" s="128">
        <v>492</v>
      </c>
      <c r="F9905" s="128">
        <v>492</v>
      </c>
      <c r="G9905" s="126" t="s">
        <v>22707</v>
      </c>
      <c r="H9905" s="126" t="s">
        <v>22708</v>
      </c>
      <c r="I9905" s="126" t="s">
        <v>22709</v>
      </c>
      <c r="J9905" s="126" t="s">
        <v>26361</v>
      </c>
      <c r="K9905" s="9">
        <f>_xlfn.IFNA(VLOOKUP(Table5[[#This Row],[Section]],SubSill_Tier,2,FALSE),0)</f>
        <v>0</v>
      </c>
      <c r="L9905" s="9" t="str">
        <f t="shared" si="163"/>
        <v/>
      </c>
      <c r="M9905" s="205" t="str" cm="1">
        <f t="array" ref="M9905">_xlfn.IFS(NOT(ISERROR(VLOOKUP(Table5[[#This Row],[Section]],TB_notTB,1,FALSE))),"No",LEFT(Table5[[#This Row],[Section]],3)="ETB","PLS",LEFT(Table5[[#This Row],[Section]],1)="7","PDB",NOT(ISBLANK(Table5[[#This Row],[Section]])),"No")</f>
        <v>No</v>
      </c>
    </row>
    <row r="9906" spans="1:13" x14ac:dyDescent="0.25">
      <c r="A9906" s="126" t="s">
        <v>22710</v>
      </c>
      <c r="B9906" s="126" t="s">
        <v>22711</v>
      </c>
      <c r="C9906" s="126" t="s">
        <v>75</v>
      </c>
      <c r="D9906" s="127">
        <v>1.4610000000000001</v>
      </c>
      <c r="E9906" s="128">
        <v>541</v>
      </c>
      <c r="F9906" s="128">
        <v>541</v>
      </c>
      <c r="G9906" s="126" t="s">
        <v>22712</v>
      </c>
      <c r="H9906" s="126" t="s">
        <v>22713</v>
      </c>
      <c r="I9906" s="126" t="s">
        <v>22714</v>
      </c>
      <c r="J9906" s="126" t="s">
        <v>26361</v>
      </c>
      <c r="K9906" s="9">
        <f>_xlfn.IFNA(VLOOKUP(Table5[[#This Row],[Section]],SubSill_Tier,2,FALSE),0)</f>
        <v>0</v>
      </c>
      <c r="L9906" s="9" t="str">
        <f t="shared" si="163"/>
        <v/>
      </c>
      <c r="M9906" s="205" t="str" cm="1">
        <f t="array" ref="M9906">_xlfn.IFS(NOT(ISERROR(VLOOKUP(Table5[[#This Row],[Section]],TB_notTB,1,FALSE))),"No",LEFT(Table5[[#This Row],[Section]],3)="ETB","PLS",LEFT(Table5[[#This Row],[Section]],1)="7","PDB",NOT(ISBLANK(Table5[[#This Row],[Section]])),"No")</f>
        <v>No</v>
      </c>
    </row>
    <row r="9907" spans="1:13" x14ac:dyDescent="0.25">
      <c r="A9907" s="126" t="s">
        <v>22715</v>
      </c>
      <c r="B9907" s="126" t="s">
        <v>22716</v>
      </c>
      <c r="C9907" s="126" t="s">
        <v>75</v>
      </c>
      <c r="D9907" s="127">
        <v>2.141</v>
      </c>
      <c r="E9907" s="128">
        <v>447</v>
      </c>
      <c r="F9907" s="128">
        <v>447</v>
      </c>
      <c r="G9907" s="126" t="s">
        <v>22691</v>
      </c>
      <c r="H9907" s="126" t="s">
        <v>22692</v>
      </c>
      <c r="I9907" s="126" t="s">
        <v>22693</v>
      </c>
      <c r="J9907" s="126" t="s">
        <v>26361</v>
      </c>
      <c r="K9907" s="9">
        <f>_xlfn.IFNA(VLOOKUP(Table5[[#This Row],[Section]],SubSill_Tier,2,FALSE),0)</f>
        <v>0</v>
      </c>
      <c r="L9907" s="9" t="str">
        <f t="shared" si="163"/>
        <v/>
      </c>
      <c r="M9907" s="205" t="str" cm="1">
        <f t="array" ref="M9907">_xlfn.IFS(NOT(ISERROR(VLOOKUP(Table5[[#This Row],[Section]],TB_notTB,1,FALSE))),"No",LEFT(Table5[[#This Row],[Section]],3)="ETB","PLS",LEFT(Table5[[#This Row],[Section]],1)="7","PDB",NOT(ISBLANK(Table5[[#This Row],[Section]])),"No")</f>
        <v>No</v>
      </c>
    </row>
    <row r="9908" spans="1:13" x14ac:dyDescent="0.25">
      <c r="A9908" s="126" t="s">
        <v>22717</v>
      </c>
      <c r="B9908" s="126" t="s">
        <v>22718</v>
      </c>
      <c r="C9908" s="126" t="s">
        <v>75</v>
      </c>
      <c r="D9908" s="127">
        <v>1.111</v>
      </c>
      <c r="E9908" s="128">
        <v>217</v>
      </c>
      <c r="F9908" s="128">
        <v>217</v>
      </c>
      <c r="G9908" s="126" t="s">
        <v>22719</v>
      </c>
      <c r="H9908" s="126" t="s">
        <v>22720</v>
      </c>
      <c r="I9908" s="126" t="s">
        <v>22721</v>
      </c>
      <c r="J9908" s="126" t="s">
        <v>26361</v>
      </c>
      <c r="K9908" s="9">
        <f>_xlfn.IFNA(VLOOKUP(Table5[[#This Row],[Section]],SubSill_Tier,2,FALSE),0)</f>
        <v>0</v>
      </c>
      <c r="L9908" s="9" t="str">
        <f t="shared" si="163"/>
        <v/>
      </c>
      <c r="M9908" s="205" t="str" cm="1">
        <f t="array" ref="M9908">_xlfn.IFS(NOT(ISERROR(VLOOKUP(Table5[[#This Row],[Section]],TB_notTB,1,FALSE))),"No",LEFT(Table5[[#This Row],[Section]],3)="ETB","PLS",LEFT(Table5[[#This Row],[Section]],1)="7","PDB",NOT(ISBLANK(Table5[[#This Row],[Section]])),"No")</f>
        <v>No</v>
      </c>
    </row>
    <row r="9909" spans="1:13" x14ac:dyDescent="0.25">
      <c r="A9909" s="126" t="s">
        <v>22722</v>
      </c>
      <c r="B9909" s="126" t="s">
        <v>22723</v>
      </c>
      <c r="C9909" s="126" t="s">
        <v>75</v>
      </c>
      <c r="D9909" s="127">
        <v>1.113</v>
      </c>
      <c r="E9909" s="128">
        <v>226</v>
      </c>
      <c r="F9909" s="128">
        <v>226</v>
      </c>
      <c r="G9909" s="126" t="s">
        <v>22719</v>
      </c>
      <c r="H9909" s="126" t="s">
        <v>22720</v>
      </c>
      <c r="I9909" s="126" t="s">
        <v>22721</v>
      </c>
      <c r="J9909" s="126" t="s">
        <v>26361</v>
      </c>
      <c r="K9909" s="9">
        <f>_xlfn.IFNA(VLOOKUP(Table5[[#This Row],[Section]],SubSill_Tier,2,FALSE),0)</f>
        <v>0</v>
      </c>
      <c r="L9909" s="9" t="str">
        <f t="shared" si="163"/>
        <v/>
      </c>
      <c r="M9909" s="205" t="str" cm="1">
        <f t="array" ref="M9909">_xlfn.IFS(NOT(ISERROR(VLOOKUP(Table5[[#This Row],[Section]],TB_notTB,1,FALSE))),"No",LEFT(Table5[[#This Row],[Section]],3)="ETB","PLS",LEFT(Table5[[#This Row],[Section]],1)="7","PDB",NOT(ISBLANK(Table5[[#This Row],[Section]])),"No")</f>
        <v>No</v>
      </c>
    </row>
    <row r="9910" spans="1:13" x14ac:dyDescent="0.25">
      <c r="A9910" s="126" t="s">
        <v>22724</v>
      </c>
      <c r="B9910" s="126" t="s">
        <v>22725</v>
      </c>
      <c r="C9910" s="126" t="s">
        <v>75</v>
      </c>
      <c r="D9910" s="127">
        <v>1.0609999999999999</v>
      </c>
      <c r="E9910" s="128">
        <v>206</v>
      </c>
      <c r="F9910" s="128">
        <v>206</v>
      </c>
      <c r="G9910" s="126" t="s">
        <v>22719</v>
      </c>
      <c r="H9910" s="126" t="s">
        <v>22720</v>
      </c>
      <c r="I9910" s="126" t="s">
        <v>22721</v>
      </c>
      <c r="J9910" s="126" t="s">
        <v>26361</v>
      </c>
      <c r="K9910" s="9">
        <f>_xlfn.IFNA(VLOOKUP(Table5[[#This Row],[Section]],SubSill_Tier,2,FALSE),0)</f>
        <v>0</v>
      </c>
      <c r="L9910" s="9" t="str">
        <f t="shared" si="163"/>
        <v/>
      </c>
      <c r="M9910" s="205" t="str" cm="1">
        <f t="array" ref="M9910">_xlfn.IFS(NOT(ISERROR(VLOOKUP(Table5[[#This Row],[Section]],TB_notTB,1,FALSE))),"No",LEFT(Table5[[#This Row],[Section]],3)="ETB","PLS",LEFT(Table5[[#This Row],[Section]],1)="7","PDB",NOT(ISBLANK(Table5[[#This Row],[Section]])),"No")</f>
        <v>No</v>
      </c>
    </row>
    <row r="9911" spans="1:13" x14ac:dyDescent="0.25">
      <c r="A9911" s="126" t="s">
        <v>22726</v>
      </c>
      <c r="B9911" s="126" t="s">
        <v>22727</v>
      </c>
      <c r="C9911" s="126" t="s">
        <v>75</v>
      </c>
      <c r="D9911" s="127">
        <v>1.1339999999999999</v>
      </c>
      <c r="E9911" s="128">
        <v>216</v>
      </c>
      <c r="F9911" s="128">
        <v>216</v>
      </c>
      <c r="G9911" s="126" t="s">
        <v>22719</v>
      </c>
      <c r="H9911" s="126" t="s">
        <v>22720</v>
      </c>
      <c r="I9911" s="126" t="s">
        <v>22721</v>
      </c>
      <c r="J9911" s="126" t="s">
        <v>26361</v>
      </c>
      <c r="K9911" s="9">
        <f>_xlfn.IFNA(VLOOKUP(Table5[[#This Row],[Section]],SubSill_Tier,2,FALSE),0)</f>
        <v>0</v>
      </c>
      <c r="L9911" s="9" t="str">
        <f t="shared" si="163"/>
        <v/>
      </c>
      <c r="M9911" s="205" t="str" cm="1">
        <f t="array" ref="M9911">_xlfn.IFS(NOT(ISERROR(VLOOKUP(Table5[[#This Row],[Section]],TB_notTB,1,FALSE))),"No",LEFT(Table5[[#This Row],[Section]],3)="ETB","PLS",LEFT(Table5[[#This Row],[Section]],1)="7","PDB",NOT(ISBLANK(Table5[[#This Row],[Section]])),"No")</f>
        <v>No</v>
      </c>
    </row>
    <row r="9912" spans="1:13" x14ac:dyDescent="0.25">
      <c r="A9912" s="126" t="s">
        <v>22728</v>
      </c>
      <c r="B9912" s="126" t="s">
        <v>22729</v>
      </c>
      <c r="C9912" s="126" t="s">
        <v>75</v>
      </c>
      <c r="D9912" s="127">
        <v>0.153</v>
      </c>
      <c r="E9912" s="128">
        <v>100</v>
      </c>
      <c r="F9912" s="128">
        <v>100</v>
      </c>
      <c r="G9912" s="126" t="s">
        <v>22719</v>
      </c>
      <c r="H9912" s="126" t="s">
        <v>22720</v>
      </c>
      <c r="I9912" s="126" t="s">
        <v>22721</v>
      </c>
      <c r="J9912" s="126" t="s">
        <v>26361</v>
      </c>
      <c r="K9912" s="9">
        <f>_xlfn.IFNA(VLOOKUP(Table5[[#This Row],[Section]],SubSill_Tier,2,FALSE),0)</f>
        <v>0</v>
      </c>
      <c r="L9912" s="9" t="str">
        <f t="shared" si="163"/>
        <v/>
      </c>
      <c r="M9912" s="205" t="str" cm="1">
        <f t="array" ref="M9912">_xlfn.IFS(NOT(ISERROR(VLOOKUP(Table5[[#This Row],[Section]],TB_notTB,1,FALSE))),"No",LEFT(Table5[[#This Row],[Section]],3)="ETB","PLS",LEFT(Table5[[#This Row],[Section]],1)="7","PDB",NOT(ISBLANK(Table5[[#This Row],[Section]])),"No")</f>
        <v>No</v>
      </c>
    </row>
    <row r="9913" spans="1:13" x14ac:dyDescent="0.25">
      <c r="A9913" s="126" t="s">
        <v>22730</v>
      </c>
      <c r="B9913" s="126" t="s">
        <v>22731</v>
      </c>
      <c r="C9913" s="126" t="s">
        <v>75</v>
      </c>
      <c r="D9913" s="127">
        <v>1.2569999999999999</v>
      </c>
      <c r="E9913" s="128">
        <v>272</v>
      </c>
      <c r="F9913" s="128">
        <v>272</v>
      </c>
      <c r="G9913" s="126" t="s">
        <v>22719</v>
      </c>
      <c r="H9913" s="126" t="s">
        <v>22720</v>
      </c>
      <c r="I9913" s="126" t="s">
        <v>22721</v>
      </c>
      <c r="J9913" s="126" t="s">
        <v>26361</v>
      </c>
      <c r="K9913" s="9">
        <f>_xlfn.IFNA(VLOOKUP(Table5[[#This Row],[Section]],SubSill_Tier,2,FALSE),0)</f>
        <v>0</v>
      </c>
      <c r="L9913" s="9" t="str">
        <f t="shared" si="163"/>
        <v/>
      </c>
      <c r="M9913" s="205" t="str" cm="1">
        <f t="array" ref="M9913">_xlfn.IFS(NOT(ISERROR(VLOOKUP(Table5[[#This Row],[Section]],TB_notTB,1,FALSE))),"No",LEFT(Table5[[#This Row],[Section]],3)="ETB","PLS",LEFT(Table5[[#This Row],[Section]],1)="7","PDB",NOT(ISBLANK(Table5[[#This Row],[Section]])),"No")</f>
        <v>No</v>
      </c>
    </row>
    <row r="9914" spans="1:13" x14ac:dyDescent="0.25">
      <c r="A9914" s="126" t="s">
        <v>22732</v>
      </c>
      <c r="B9914" s="126" t="s">
        <v>22733</v>
      </c>
      <c r="C9914" s="126" t="s">
        <v>75</v>
      </c>
      <c r="D9914" s="127">
        <v>1.5449999999999999</v>
      </c>
      <c r="E9914" s="128">
        <v>368</v>
      </c>
      <c r="F9914" s="128">
        <v>368</v>
      </c>
      <c r="G9914" s="126" t="s">
        <v>22719</v>
      </c>
      <c r="H9914" s="126" t="s">
        <v>22720</v>
      </c>
      <c r="I9914" s="126" t="s">
        <v>22721</v>
      </c>
      <c r="J9914" s="126" t="s">
        <v>26361</v>
      </c>
      <c r="K9914" s="9">
        <f>_xlfn.IFNA(VLOOKUP(Table5[[#This Row],[Section]],SubSill_Tier,2,FALSE),0)</f>
        <v>0</v>
      </c>
      <c r="L9914" s="9" t="str">
        <f t="shared" si="163"/>
        <v/>
      </c>
      <c r="M9914" s="205" t="str" cm="1">
        <f t="array" ref="M9914">_xlfn.IFS(NOT(ISERROR(VLOOKUP(Table5[[#This Row],[Section]],TB_notTB,1,FALSE))),"No",LEFT(Table5[[#This Row],[Section]],3)="ETB","PLS",LEFT(Table5[[#This Row],[Section]],1)="7","PDB",NOT(ISBLANK(Table5[[#This Row],[Section]])),"No")</f>
        <v>No</v>
      </c>
    </row>
    <row r="9915" spans="1:13" x14ac:dyDescent="0.25">
      <c r="A9915" s="126" t="s">
        <v>22734</v>
      </c>
      <c r="B9915" s="126" t="s">
        <v>22735</v>
      </c>
      <c r="C9915" s="126" t="s">
        <v>75</v>
      </c>
      <c r="D9915" s="127">
        <v>2.004</v>
      </c>
      <c r="E9915" s="128">
        <v>438</v>
      </c>
      <c r="F9915" s="128">
        <v>438</v>
      </c>
      <c r="G9915" s="126" t="s">
        <v>22719</v>
      </c>
      <c r="H9915" s="126" t="s">
        <v>22720</v>
      </c>
      <c r="I9915" s="126" t="s">
        <v>22721</v>
      </c>
      <c r="J9915" s="126" t="s">
        <v>26361</v>
      </c>
      <c r="K9915" s="9">
        <f>_xlfn.IFNA(VLOOKUP(Table5[[#This Row],[Section]],SubSill_Tier,2,FALSE),0)</f>
        <v>0</v>
      </c>
      <c r="L9915" s="9" t="str">
        <f t="shared" si="163"/>
        <v/>
      </c>
      <c r="M9915" s="205" t="str" cm="1">
        <f t="array" ref="M9915">_xlfn.IFS(NOT(ISERROR(VLOOKUP(Table5[[#This Row],[Section]],TB_notTB,1,FALSE))),"No",LEFT(Table5[[#This Row],[Section]],3)="ETB","PLS",LEFT(Table5[[#This Row],[Section]],1)="7","PDB",NOT(ISBLANK(Table5[[#This Row],[Section]])),"No")</f>
        <v>No</v>
      </c>
    </row>
    <row r="9916" spans="1:13" x14ac:dyDescent="0.25">
      <c r="A9916" s="126" t="s">
        <v>22736</v>
      </c>
      <c r="B9916" s="126" t="s">
        <v>22737</v>
      </c>
      <c r="C9916" s="126" t="s">
        <v>75</v>
      </c>
      <c r="D9916" s="127">
        <v>0.23599999999999999</v>
      </c>
      <c r="E9916" s="128">
        <v>143</v>
      </c>
      <c r="F9916" s="128">
        <v>143</v>
      </c>
      <c r="G9916" s="126" t="s">
        <v>22719</v>
      </c>
      <c r="H9916" s="126" t="s">
        <v>22720</v>
      </c>
      <c r="I9916" s="126" t="s">
        <v>22721</v>
      </c>
      <c r="J9916" s="126" t="s">
        <v>26361</v>
      </c>
      <c r="K9916" s="9">
        <f>_xlfn.IFNA(VLOOKUP(Table5[[#This Row],[Section]],SubSill_Tier,2,FALSE),0)</f>
        <v>0</v>
      </c>
      <c r="L9916" s="9" t="str">
        <f t="shared" si="163"/>
        <v/>
      </c>
      <c r="M9916" s="205" t="str" cm="1">
        <f t="array" ref="M9916">_xlfn.IFS(NOT(ISERROR(VLOOKUP(Table5[[#This Row],[Section]],TB_notTB,1,FALSE))),"No",LEFT(Table5[[#This Row],[Section]],3)="ETB","PLS",LEFT(Table5[[#This Row],[Section]],1)="7","PDB",NOT(ISBLANK(Table5[[#This Row],[Section]])),"No")</f>
        <v>No</v>
      </c>
    </row>
    <row r="9917" spans="1:13" x14ac:dyDescent="0.25">
      <c r="A9917" s="126" t="s">
        <v>22738</v>
      </c>
      <c r="B9917" s="126" t="s">
        <v>22739</v>
      </c>
      <c r="C9917" s="126" t="s">
        <v>75</v>
      </c>
      <c r="D9917" s="127">
        <v>1.8660000000000001</v>
      </c>
      <c r="E9917" s="128">
        <v>322</v>
      </c>
      <c r="F9917" s="128">
        <v>322</v>
      </c>
      <c r="G9917" s="126" t="s">
        <v>22719</v>
      </c>
      <c r="H9917" s="126" t="s">
        <v>22720</v>
      </c>
      <c r="I9917" s="126" t="s">
        <v>22721</v>
      </c>
      <c r="J9917" s="126" t="s">
        <v>26361</v>
      </c>
      <c r="K9917" s="9">
        <f>_xlfn.IFNA(VLOOKUP(Table5[[#This Row],[Section]],SubSill_Tier,2,FALSE),0)</f>
        <v>0</v>
      </c>
      <c r="L9917" s="9" t="str">
        <f t="shared" si="163"/>
        <v/>
      </c>
      <c r="M9917" s="205" t="str" cm="1">
        <f t="array" ref="M9917">_xlfn.IFS(NOT(ISERROR(VLOOKUP(Table5[[#This Row],[Section]],TB_notTB,1,FALSE))),"No",LEFT(Table5[[#This Row],[Section]],3)="ETB","PLS",LEFT(Table5[[#This Row],[Section]],1)="7","PDB",NOT(ISBLANK(Table5[[#This Row],[Section]])),"No")</f>
        <v>No</v>
      </c>
    </row>
    <row r="9918" spans="1:13" x14ac:dyDescent="0.25">
      <c r="A9918" s="126" t="s">
        <v>22740</v>
      </c>
      <c r="B9918" s="126" t="s">
        <v>22741</v>
      </c>
      <c r="C9918" s="126" t="s">
        <v>75</v>
      </c>
      <c r="D9918" s="127">
        <v>1.87</v>
      </c>
      <c r="E9918" s="128">
        <v>310</v>
      </c>
      <c r="F9918" s="128">
        <v>310</v>
      </c>
      <c r="G9918" s="126" t="s">
        <v>22719</v>
      </c>
      <c r="H9918" s="126" t="s">
        <v>22720</v>
      </c>
      <c r="I9918" s="126" t="s">
        <v>22721</v>
      </c>
      <c r="J9918" s="126" t="s">
        <v>26361</v>
      </c>
      <c r="K9918" s="9">
        <f>_xlfn.IFNA(VLOOKUP(Table5[[#This Row],[Section]],SubSill_Tier,2,FALSE),0)</f>
        <v>0</v>
      </c>
      <c r="L9918" s="9" t="str">
        <f t="shared" si="163"/>
        <v/>
      </c>
      <c r="M9918" s="205" t="str" cm="1">
        <f t="array" ref="M9918">_xlfn.IFS(NOT(ISERROR(VLOOKUP(Table5[[#This Row],[Section]],TB_notTB,1,FALSE))),"No",LEFT(Table5[[#This Row],[Section]],3)="ETB","PLS",LEFT(Table5[[#This Row],[Section]],1)="7","PDB",NOT(ISBLANK(Table5[[#This Row],[Section]])),"No")</f>
        <v>No</v>
      </c>
    </row>
    <row r="9919" spans="1:13" x14ac:dyDescent="0.25">
      <c r="A9919" s="126" t="s">
        <v>22742</v>
      </c>
      <c r="B9919" s="126" t="s">
        <v>22743</v>
      </c>
      <c r="C9919" s="126" t="s">
        <v>75</v>
      </c>
      <c r="D9919" s="127">
        <v>1.7270000000000001</v>
      </c>
      <c r="E9919" s="128">
        <v>329</v>
      </c>
      <c r="F9919" s="128">
        <v>329</v>
      </c>
      <c r="G9919" s="126" t="s">
        <v>22719</v>
      </c>
      <c r="H9919" s="126" t="s">
        <v>22720</v>
      </c>
      <c r="I9919" s="126" t="s">
        <v>22721</v>
      </c>
      <c r="J9919" s="126" t="s">
        <v>26361</v>
      </c>
      <c r="K9919" s="9">
        <f>_xlfn.IFNA(VLOOKUP(Table5[[#This Row],[Section]],SubSill_Tier,2,FALSE),0)</f>
        <v>0</v>
      </c>
      <c r="L9919" s="9" t="str">
        <f t="shared" si="163"/>
        <v/>
      </c>
      <c r="M9919" s="205" t="str" cm="1">
        <f t="array" ref="M9919">_xlfn.IFS(NOT(ISERROR(VLOOKUP(Table5[[#This Row],[Section]],TB_notTB,1,FALSE))),"No",LEFT(Table5[[#This Row],[Section]],3)="ETB","PLS",LEFT(Table5[[#This Row],[Section]],1)="7","PDB",NOT(ISBLANK(Table5[[#This Row],[Section]])),"No")</f>
        <v>No</v>
      </c>
    </row>
    <row r="9920" spans="1:13" x14ac:dyDescent="0.25">
      <c r="A9920" s="126" t="s">
        <v>22744</v>
      </c>
      <c r="B9920" s="126" t="s">
        <v>22745</v>
      </c>
      <c r="C9920" s="126" t="s">
        <v>75</v>
      </c>
      <c r="D9920" s="127">
        <v>1.7529999999999999</v>
      </c>
      <c r="E9920" s="128">
        <v>320</v>
      </c>
      <c r="F9920" s="128">
        <v>320</v>
      </c>
      <c r="G9920" s="126" t="s">
        <v>22719</v>
      </c>
      <c r="H9920" s="126" t="s">
        <v>22720</v>
      </c>
      <c r="I9920" s="126" t="s">
        <v>22721</v>
      </c>
      <c r="J9920" s="126" t="s">
        <v>26361</v>
      </c>
      <c r="K9920" s="9">
        <f>_xlfn.IFNA(VLOOKUP(Table5[[#This Row],[Section]],SubSill_Tier,2,FALSE),0)</f>
        <v>0</v>
      </c>
      <c r="L9920" s="9" t="str">
        <f t="shared" si="163"/>
        <v/>
      </c>
      <c r="M9920" s="205" t="str" cm="1">
        <f t="array" ref="M9920">_xlfn.IFS(NOT(ISERROR(VLOOKUP(Table5[[#This Row],[Section]],TB_notTB,1,FALSE))),"No",LEFT(Table5[[#This Row],[Section]],3)="ETB","PLS",LEFT(Table5[[#This Row],[Section]],1)="7","PDB",NOT(ISBLANK(Table5[[#This Row],[Section]])),"No")</f>
        <v>No</v>
      </c>
    </row>
    <row r="9921" spans="1:13" x14ac:dyDescent="0.25">
      <c r="A9921" s="126" t="s">
        <v>22746</v>
      </c>
      <c r="B9921" s="126" t="s">
        <v>22747</v>
      </c>
      <c r="C9921" s="126" t="s">
        <v>75</v>
      </c>
      <c r="D9921" s="127">
        <v>0.17599999999999999</v>
      </c>
      <c r="E9921" s="128">
        <v>100</v>
      </c>
      <c r="F9921" s="128">
        <v>100</v>
      </c>
      <c r="G9921" s="126" t="s">
        <v>22719</v>
      </c>
      <c r="H9921" s="126" t="s">
        <v>22720</v>
      </c>
      <c r="I9921" s="126" t="s">
        <v>22721</v>
      </c>
      <c r="J9921" s="126" t="s">
        <v>26361</v>
      </c>
      <c r="K9921" s="9">
        <f>_xlfn.IFNA(VLOOKUP(Table5[[#This Row],[Section]],SubSill_Tier,2,FALSE),0)</f>
        <v>0</v>
      </c>
      <c r="L9921" s="9" t="str">
        <f t="shared" si="163"/>
        <v/>
      </c>
      <c r="M9921" s="205" t="str" cm="1">
        <f t="array" ref="M9921">_xlfn.IFS(NOT(ISERROR(VLOOKUP(Table5[[#This Row],[Section]],TB_notTB,1,FALSE))),"No",LEFT(Table5[[#This Row],[Section]],3)="ETB","PLS",LEFT(Table5[[#This Row],[Section]],1)="7","PDB",NOT(ISBLANK(Table5[[#This Row],[Section]])),"No")</f>
        <v>No</v>
      </c>
    </row>
    <row r="9922" spans="1:13" x14ac:dyDescent="0.25">
      <c r="A9922" s="126" t="s">
        <v>22748</v>
      </c>
      <c r="B9922" s="126" t="s">
        <v>22749</v>
      </c>
      <c r="C9922" s="126" t="s">
        <v>75</v>
      </c>
      <c r="D9922" s="127">
        <v>5.4039999999999999</v>
      </c>
      <c r="E9922" s="128">
        <v>692</v>
      </c>
      <c r="F9922" s="128">
        <v>692</v>
      </c>
      <c r="G9922" s="126" t="s">
        <v>22691</v>
      </c>
      <c r="H9922" s="126" t="s">
        <v>22692</v>
      </c>
      <c r="I9922" s="126" t="s">
        <v>22693</v>
      </c>
      <c r="J9922" s="126" t="s">
        <v>26245</v>
      </c>
      <c r="K9922" s="9">
        <f>_xlfn.IFNA(VLOOKUP(Table5[[#This Row],[Section]],SubSill_Tier,2,FALSE),0)</f>
        <v>0</v>
      </c>
      <c r="L9922" s="9" t="str">
        <f t="shared" ref="L9922:L9985" si="164">IFERROR(IF(LEFT(G9922,2)="AI",IF(_xlfn.NUMBERVALUE(IFERROR(LEFT(IF(ISERROR(FIND("X",UPPER(B9922))),UPPER(B9922),RIGHT(UPPER(B9922),LEN(UPPER(B9922))-FIND("~",SUBSTITUTE(UPPER(B9922),"X","~",LEN(UPPER(B9922))-LEN(SUBSTITUTE(UPPER(B9922),"X","")))))),FIND(" ",IF(ISERROR(FIND("X",UPPER(B9922))),UPPER(B9922),RIGHT(UPPER(B9922),LEN(UPPER(B9922))-FIND("~",SUBSTITUTE(UPPER(B9922),"X","~",LEN(UPPER(B9922))-LEN(SUBSTITUTE(UPPER(B9922),"X","")))))),1)-1),IF(ISERROR(FIND("X",UPPER(B9922))),UPPER(B9922),RIGHT(UPPER(B9922),LEN(UPPER(B9922))-FIND("~",SUBSTITUTE(UPPER(B9922),"X","~",LEN(UPPER(B9922))-LEN(SUBSTITUTE(UPPER(B9922),"X",""))))))),".")&gt;=5,"Wall",""),""),"")</f>
        <v/>
      </c>
      <c r="M9922" s="205" t="str" cm="1">
        <f t="array" ref="M9922">_xlfn.IFS(NOT(ISERROR(VLOOKUP(Table5[[#This Row],[Section]],TB_notTB,1,FALSE))),"No",LEFT(Table5[[#This Row],[Section]],3)="ETB","PLS",LEFT(Table5[[#This Row],[Section]],1)="7","PDB",NOT(ISBLANK(Table5[[#This Row],[Section]])),"No")</f>
        <v>No</v>
      </c>
    </row>
    <row r="9923" spans="1:13" x14ac:dyDescent="0.25">
      <c r="A9923" s="126" t="s">
        <v>22750</v>
      </c>
      <c r="B9923" s="126" t="s">
        <v>22751</v>
      </c>
      <c r="C9923" s="126" t="s">
        <v>75</v>
      </c>
      <c r="D9923" s="127">
        <v>0.14499999999999999</v>
      </c>
      <c r="E9923" s="128">
        <v>100</v>
      </c>
      <c r="F9923" s="128">
        <v>100</v>
      </c>
      <c r="G9923" s="126" t="s">
        <v>22752</v>
      </c>
      <c r="H9923" s="126" t="s">
        <v>22753</v>
      </c>
      <c r="I9923" s="126" t="s">
        <v>22754</v>
      </c>
      <c r="J9923" s="126" t="s">
        <v>26361</v>
      </c>
      <c r="K9923" s="9">
        <f>_xlfn.IFNA(VLOOKUP(Table5[[#This Row],[Section]],SubSill_Tier,2,FALSE),0)</f>
        <v>0</v>
      </c>
      <c r="L9923" s="9" t="str">
        <f t="shared" si="164"/>
        <v/>
      </c>
      <c r="M9923" s="205" t="str" cm="1">
        <f t="array" ref="M9923">_xlfn.IFS(NOT(ISERROR(VLOOKUP(Table5[[#This Row],[Section]],TB_notTB,1,FALSE))),"No",LEFT(Table5[[#This Row],[Section]],3)="ETB","PLS",LEFT(Table5[[#This Row],[Section]],1)="7","PDB",NOT(ISBLANK(Table5[[#This Row],[Section]])),"No")</f>
        <v>No</v>
      </c>
    </row>
    <row r="9924" spans="1:13" x14ac:dyDescent="0.25">
      <c r="A9924" s="126" t="s">
        <v>22755</v>
      </c>
      <c r="B9924" s="126" t="s">
        <v>22756</v>
      </c>
      <c r="C9924" s="126" t="s">
        <v>75</v>
      </c>
      <c r="D9924" s="127">
        <v>1.454</v>
      </c>
      <c r="E9924" s="128">
        <v>541</v>
      </c>
      <c r="F9924" s="128">
        <v>541</v>
      </c>
      <c r="G9924" s="126" t="s">
        <v>22712</v>
      </c>
      <c r="H9924" s="126" t="s">
        <v>22713</v>
      </c>
      <c r="I9924" s="126" t="s">
        <v>22714</v>
      </c>
      <c r="J9924" s="126" t="s">
        <v>26361</v>
      </c>
      <c r="K9924" s="9">
        <f>_xlfn.IFNA(VLOOKUP(Table5[[#This Row],[Section]],SubSill_Tier,2,FALSE),0)</f>
        <v>0</v>
      </c>
      <c r="L9924" s="9" t="str">
        <f t="shared" si="164"/>
        <v/>
      </c>
      <c r="M9924" s="205" t="str" cm="1">
        <f t="array" ref="M9924">_xlfn.IFS(NOT(ISERROR(VLOOKUP(Table5[[#This Row],[Section]],TB_notTB,1,FALSE))),"No",LEFT(Table5[[#This Row],[Section]],3)="ETB","PLS",LEFT(Table5[[#This Row],[Section]],1)="7","PDB",NOT(ISBLANK(Table5[[#This Row],[Section]])),"No")</f>
        <v>No</v>
      </c>
    </row>
    <row r="9925" spans="1:13" x14ac:dyDescent="0.25">
      <c r="A9925" s="126" t="s">
        <v>22757</v>
      </c>
      <c r="B9925" s="126" t="s">
        <v>22758</v>
      </c>
      <c r="C9925" s="126" t="s">
        <v>75</v>
      </c>
      <c r="D9925" s="127">
        <v>1.5840000000000001</v>
      </c>
      <c r="E9925" s="128">
        <v>544</v>
      </c>
      <c r="F9925" s="128">
        <v>544</v>
      </c>
      <c r="G9925" s="126" t="s">
        <v>22712</v>
      </c>
      <c r="H9925" s="126" t="s">
        <v>22713</v>
      </c>
      <c r="I9925" s="126" t="s">
        <v>22714</v>
      </c>
      <c r="J9925" s="126" t="s">
        <v>26361</v>
      </c>
      <c r="K9925" s="9">
        <f>_xlfn.IFNA(VLOOKUP(Table5[[#This Row],[Section]],SubSill_Tier,2,FALSE),0)</f>
        <v>0</v>
      </c>
      <c r="L9925" s="9" t="str">
        <f t="shared" si="164"/>
        <v/>
      </c>
      <c r="M9925" s="205" t="str" cm="1">
        <f t="array" ref="M9925">_xlfn.IFS(NOT(ISERROR(VLOOKUP(Table5[[#This Row],[Section]],TB_notTB,1,FALSE))),"No",LEFT(Table5[[#This Row],[Section]],3)="ETB","PLS",LEFT(Table5[[#This Row],[Section]],1)="7","PDB",NOT(ISBLANK(Table5[[#This Row],[Section]])),"No")</f>
        <v>No</v>
      </c>
    </row>
    <row r="9926" spans="1:13" x14ac:dyDescent="0.25">
      <c r="A9926" s="126" t="s">
        <v>22759</v>
      </c>
      <c r="B9926" s="126" t="s">
        <v>22760</v>
      </c>
      <c r="C9926" s="126" t="s">
        <v>75</v>
      </c>
      <c r="D9926" s="127">
        <v>1.0940000000000001</v>
      </c>
      <c r="E9926" s="128">
        <v>443</v>
      </c>
      <c r="F9926" s="128">
        <v>443</v>
      </c>
      <c r="G9926" s="126" t="s">
        <v>22761</v>
      </c>
      <c r="H9926" s="126" t="s">
        <v>22762</v>
      </c>
      <c r="I9926" s="126" t="s">
        <v>22763</v>
      </c>
      <c r="J9926" s="126" t="s">
        <v>26361</v>
      </c>
      <c r="K9926" s="9">
        <f>_xlfn.IFNA(VLOOKUP(Table5[[#This Row],[Section]],SubSill_Tier,2,FALSE),0)</f>
        <v>0</v>
      </c>
      <c r="L9926" s="9" t="str">
        <f t="shared" si="164"/>
        <v/>
      </c>
      <c r="M9926" s="205" t="str" cm="1">
        <f t="array" ref="M9926">_xlfn.IFS(NOT(ISERROR(VLOOKUP(Table5[[#This Row],[Section]],TB_notTB,1,FALSE))),"No",LEFT(Table5[[#This Row],[Section]],3)="ETB","PLS",LEFT(Table5[[#This Row],[Section]],1)="7","PDB",NOT(ISBLANK(Table5[[#This Row],[Section]])),"No")</f>
        <v>No</v>
      </c>
    </row>
    <row r="9927" spans="1:13" x14ac:dyDescent="0.25">
      <c r="A9927" s="126" t="s">
        <v>22764</v>
      </c>
      <c r="B9927" s="126" t="s">
        <v>22765</v>
      </c>
      <c r="C9927" s="126" t="s">
        <v>75</v>
      </c>
      <c r="D9927" s="127">
        <v>1.1890000000000001</v>
      </c>
      <c r="E9927" s="128">
        <v>434</v>
      </c>
      <c r="F9927" s="128">
        <v>434</v>
      </c>
      <c r="G9927" s="126" t="s">
        <v>22761</v>
      </c>
      <c r="H9927" s="126" t="s">
        <v>22762</v>
      </c>
      <c r="I9927" s="126" t="s">
        <v>22763</v>
      </c>
      <c r="J9927" s="126" t="s">
        <v>26361</v>
      </c>
      <c r="K9927" s="9">
        <f>_xlfn.IFNA(VLOOKUP(Table5[[#This Row],[Section]],SubSill_Tier,2,FALSE),0)</f>
        <v>0</v>
      </c>
      <c r="L9927" s="9" t="str">
        <f t="shared" si="164"/>
        <v/>
      </c>
      <c r="M9927" s="205" t="str" cm="1">
        <f t="array" ref="M9927">_xlfn.IFS(NOT(ISERROR(VLOOKUP(Table5[[#This Row],[Section]],TB_notTB,1,FALSE))),"No",LEFT(Table5[[#This Row],[Section]],3)="ETB","PLS",LEFT(Table5[[#This Row],[Section]],1)="7","PDB",NOT(ISBLANK(Table5[[#This Row],[Section]])),"No")</f>
        <v>No</v>
      </c>
    </row>
    <row r="9928" spans="1:13" x14ac:dyDescent="0.25">
      <c r="A9928" s="126" t="s">
        <v>22766</v>
      </c>
      <c r="B9928" s="126" t="s">
        <v>22767</v>
      </c>
      <c r="C9928" s="126" t="s">
        <v>75</v>
      </c>
      <c r="D9928" s="127">
        <v>0.68</v>
      </c>
      <c r="E9928" s="128">
        <v>223</v>
      </c>
      <c r="F9928" s="128">
        <v>223</v>
      </c>
      <c r="G9928" s="126" t="s">
        <v>22691</v>
      </c>
      <c r="H9928" s="126" t="s">
        <v>22692</v>
      </c>
      <c r="I9928" s="126" t="s">
        <v>22693</v>
      </c>
      <c r="J9928" s="126" t="s">
        <v>26361</v>
      </c>
      <c r="K9928" s="9">
        <f>_xlfn.IFNA(VLOOKUP(Table5[[#This Row],[Section]],SubSill_Tier,2,FALSE),0)</f>
        <v>0</v>
      </c>
      <c r="L9928" s="9" t="str">
        <f t="shared" si="164"/>
        <v/>
      </c>
      <c r="M9928" s="205" t="str" cm="1">
        <f t="array" ref="M9928">_xlfn.IFS(NOT(ISERROR(VLOOKUP(Table5[[#This Row],[Section]],TB_notTB,1,FALSE))),"No",LEFT(Table5[[#This Row],[Section]],3)="ETB","PLS",LEFT(Table5[[#This Row],[Section]],1)="7","PDB",NOT(ISBLANK(Table5[[#This Row],[Section]])),"No")</f>
        <v>No</v>
      </c>
    </row>
    <row r="9929" spans="1:13" x14ac:dyDescent="0.25">
      <c r="A9929" s="126" t="s">
        <v>22768</v>
      </c>
      <c r="B9929" s="126" t="s">
        <v>22769</v>
      </c>
      <c r="C9929" s="126" t="s">
        <v>75</v>
      </c>
      <c r="D9929" s="127">
        <v>0.67</v>
      </c>
      <c r="E9929" s="128">
        <v>215</v>
      </c>
      <c r="F9929" s="128">
        <v>215</v>
      </c>
      <c r="G9929" s="126" t="s">
        <v>22691</v>
      </c>
      <c r="H9929" s="126" t="s">
        <v>22692</v>
      </c>
      <c r="I9929" s="126" t="s">
        <v>22693</v>
      </c>
      <c r="J9929" s="126" t="s">
        <v>26361</v>
      </c>
      <c r="K9929" s="9">
        <f>_xlfn.IFNA(VLOOKUP(Table5[[#This Row],[Section]],SubSill_Tier,2,FALSE),0)</f>
        <v>0</v>
      </c>
      <c r="L9929" s="9" t="str">
        <f t="shared" si="164"/>
        <v/>
      </c>
      <c r="M9929" s="205" t="str" cm="1">
        <f t="array" ref="M9929">_xlfn.IFS(NOT(ISERROR(VLOOKUP(Table5[[#This Row],[Section]],TB_notTB,1,FALSE))),"No",LEFT(Table5[[#This Row],[Section]],3)="ETB","PLS",LEFT(Table5[[#This Row],[Section]],1)="7","PDB",NOT(ISBLANK(Table5[[#This Row],[Section]])),"No")</f>
        <v>No</v>
      </c>
    </row>
    <row r="9930" spans="1:13" x14ac:dyDescent="0.25">
      <c r="A9930" s="126" t="s">
        <v>22770</v>
      </c>
      <c r="B9930" s="126" t="s">
        <v>22771</v>
      </c>
      <c r="C9930" s="126" t="s">
        <v>75</v>
      </c>
      <c r="D9930" s="127">
        <v>1.3140000000000001</v>
      </c>
      <c r="E9930" s="128">
        <v>189</v>
      </c>
      <c r="F9930" s="128">
        <v>189</v>
      </c>
      <c r="G9930" s="126" t="s">
        <v>22691</v>
      </c>
      <c r="H9930" s="126" t="s">
        <v>22692</v>
      </c>
      <c r="I9930" s="126" t="s">
        <v>22693</v>
      </c>
      <c r="J9930" s="126" t="s">
        <v>26361</v>
      </c>
      <c r="K9930" s="9">
        <f>_xlfn.IFNA(VLOOKUP(Table5[[#This Row],[Section]],SubSill_Tier,2,FALSE),0)</f>
        <v>0</v>
      </c>
      <c r="L9930" s="9" t="str">
        <f t="shared" si="164"/>
        <v/>
      </c>
      <c r="M9930" s="205" t="str" cm="1">
        <f t="array" ref="M9930">_xlfn.IFS(NOT(ISERROR(VLOOKUP(Table5[[#This Row],[Section]],TB_notTB,1,FALSE))),"No",LEFT(Table5[[#This Row],[Section]],3)="ETB","PLS",LEFT(Table5[[#This Row],[Section]],1)="7","PDB",NOT(ISBLANK(Table5[[#This Row],[Section]])),"No")</f>
        <v>No</v>
      </c>
    </row>
    <row r="9931" spans="1:13" x14ac:dyDescent="0.25">
      <c r="A9931" s="126" t="s">
        <v>22772</v>
      </c>
      <c r="B9931" s="126" t="s">
        <v>22773</v>
      </c>
      <c r="C9931" s="126" t="s">
        <v>75</v>
      </c>
      <c r="D9931" s="127">
        <v>2.0059999999999998</v>
      </c>
      <c r="E9931" s="128">
        <v>403</v>
      </c>
      <c r="F9931" s="128">
        <v>403</v>
      </c>
      <c r="G9931" s="126" t="s">
        <v>22707</v>
      </c>
      <c r="H9931" s="126" t="s">
        <v>22708</v>
      </c>
      <c r="I9931" s="126" t="s">
        <v>22709</v>
      </c>
      <c r="J9931" s="126" t="s">
        <v>26361</v>
      </c>
      <c r="K9931" s="9">
        <f>_xlfn.IFNA(VLOOKUP(Table5[[#This Row],[Section]],SubSill_Tier,2,FALSE),0)</f>
        <v>0</v>
      </c>
      <c r="L9931" s="9" t="str">
        <f t="shared" si="164"/>
        <v/>
      </c>
      <c r="M9931" s="205" t="str" cm="1">
        <f t="array" ref="M9931">_xlfn.IFS(NOT(ISERROR(VLOOKUP(Table5[[#This Row],[Section]],TB_notTB,1,FALSE))),"No",LEFT(Table5[[#This Row],[Section]],3)="ETB","PLS",LEFT(Table5[[#This Row],[Section]],1)="7","PDB",NOT(ISBLANK(Table5[[#This Row],[Section]])),"No")</f>
        <v>No</v>
      </c>
    </row>
    <row r="9932" spans="1:13" x14ac:dyDescent="0.25">
      <c r="A9932" s="126" t="s">
        <v>22774</v>
      </c>
      <c r="B9932" s="126" t="s">
        <v>22775</v>
      </c>
      <c r="C9932" s="126" t="s">
        <v>75</v>
      </c>
      <c r="D9932" s="127">
        <v>0.438</v>
      </c>
      <c r="E9932" s="128">
        <v>137</v>
      </c>
      <c r="F9932" s="128">
        <v>137</v>
      </c>
      <c r="G9932" s="126" t="s">
        <v>22761</v>
      </c>
      <c r="H9932" s="126" t="s">
        <v>22762</v>
      </c>
      <c r="I9932" s="126" t="s">
        <v>22763</v>
      </c>
      <c r="J9932" s="126" t="s">
        <v>26361</v>
      </c>
      <c r="K9932" s="9">
        <f>_xlfn.IFNA(VLOOKUP(Table5[[#This Row],[Section]],SubSill_Tier,2,FALSE),0)</f>
        <v>0</v>
      </c>
      <c r="L9932" s="9" t="str">
        <f t="shared" si="164"/>
        <v/>
      </c>
      <c r="M9932" s="205" t="str" cm="1">
        <f t="array" ref="M9932">_xlfn.IFS(NOT(ISERROR(VLOOKUP(Table5[[#This Row],[Section]],TB_notTB,1,FALSE))),"No",LEFT(Table5[[#This Row],[Section]],3)="ETB","PLS",LEFT(Table5[[#This Row],[Section]],1)="7","PDB",NOT(ISBLANK(Table5[[#This Row],[Section]])),"No")</f>
        <v>No</v>
      </c>
    </row>
    <row r="9933" spans="1:13" x14ac:dyDescent="0.25">
      <c r="A9933" s="126" t="s">
        <v>22776</v>
      </c>
      <c r="B9933" s="126" t="s">
        <v>22777</v>
      </c>
      <c r="C9933" s="126" t="s">
        <v>75</v>
      </c>
      <c r="D9933" s="127">
        <v>0.35899999999999999</v>
      </c>
      <c r="E9933" s="128">
        <v>206</v>
      </c>
      <c r="F9933" s="128">
        <v>206</v>
      </c>
      <c r="G9933" s="126" t="s">
        <v>22778</v>
      </c>
      <c r="H9933" s="126" t="s">
        <v>22779</v>
      </c>
      <c r="I9933" s="126" t="s">
        <v>22780</v>
      </c>
      <c r="J9933" s="126" t="s">
        <v>26361</v>
      </c>
      <c r="K9933" s="9">
        <f>_xlfn.IFNA(VLOOKUP(Table5[[#This Row],[Section]],SubSill_Tier,2,FALSE),0)</f>
        <v>0</v>
      </c>
      <c r="L9933" s="9" t="str">
        <f t="shared" si="164"/>
        <v/>
      </c>
      <c r="M9933" s="205" t="str" cm="1">
        <f t="array" ref="M9933">_xlfn.IFS(NOT(ISERROR(VLOOKUP(Table5[[#This Row],[Section]],TB_notTB,1,FALSE))),"No",LEFT(Table5[[#This Row],[Section]],3)="ETB","PLS",LEFT(Table5[[#This Row],[Section]],1)="7","PDB",NOT(ISBLANK(Table5[[#This Row],[Section]])),"No")</f>
        <v>No</v>
      </c>
    </row>
    <row r="9934" spans="1:13" x14ac:dyDescent="0.25">
      <c r="A9934" s="126" t="s">
        <v>22781</v>
      </c>
      <c r="B9934" s="126" t="s">
        <v>22782</v>
      </c>
      <c r="C9934" s="126" t="s">
        <v>75</v>
      </c>
      <c r="D9934" s="127">
        <v>0.42099999999999999</v>
      </c>
      <c r="E9934" s="128">
        <v>235</v>
      </c>
      <c r="F9934" s="128">
        <v>235</v>
      </c>
      <c r="G9934" s="126" t="s">
        <v>22783</v>
      </c>
      <c r="H9934" s="126" t="s">
        <v>22784</v>
      </c>
      <c r="I9934" s="126" t="s">
        <v>22785</v>
      </c>
      <c r="J9934" s="126" t="s">
        <v>26361</v>
      </c>
      <c r="K9934" s="9">
        <f>_xlfn.IFNA(VLOOKUP(Table5[[#This Row],[Section]],SubSill_Tier,2,FALSE),0)</f>
        <v>0</v>
      </c>
      <c r="L9934" s="9" t="str">
        <f t="shared" si="164"/>
        <v/>
      </c>
      <c r="M9934" s="205" t="str" cm="1">
        <f t="array" ref="M9934">_xlfn.IFS(NOT(ISERROR(VLOOKUP(Table5[[#This Row],[Section]],TB_notTB,1,FALSE))),"No",LEFT(Table5[[#This Row],[Section]],3)="ETB","PLS",LEFT(Table5[[#This Row],[Section]],1)="7","PDB",NOT(ISBLANK(Table5[[#This Row],[Section]])),"No")</f>
        <v>No</v>
      </c>
    </row>
    <row r="9935" spans="1:13" x14ac:dyDescent="0.25">
      <c r="A9935" s="126" t="s">
        <v>22786</v>
      </c>
      <c r="B9935" s="126" t="s">
        <v>22787</v>
      </c>
      <c r="C9935" s="126" t="s">
        <v>75</v>
      </c>
      <c r="D9935" s="127">
        <v>1.474</v>
      </c>
      <c r="E9935" s="128">
        <v>560</v>
      </c>
      <c r="F9935" s="128">
        <v>560</v>
      </c>
      <c r="G9935" s="126" t="s">
        <v>22712</v>
      </c>
      <c r="H9935" s="126" t="s">
        <v>22713</v>
      </c>
      <c r="I9935" s="126" t="s">
        <v>22714</v>
      </c>
      <c r="J9935" s="126" t="s">
        <v>26361</v>
      </c>
      <c r="K9935" s="9">
        <f>_xlfn.IFNA(VLOOKUP(Table5[[#This Row],[Section]],SubSill_Tier,2,FALSE),0)</f>
        <v>0</v>
      </c>
      <c r="L9935" s="9" t="str">
        <f t="shared" si="164"/>
        <v/>
      </c>
      <c r="M9935" s="205" t="str" cm="1">
        <f t="array" ref="M9935">_xlfn.IFS(NOT(ISERROR(VLOOKUP(Table5[[#This Row],[Section]],TB_notTB,1,FALSE))),"No",LEFT(Table5[[#This Row],[Section]],3)="ETB","PLS",LEFT(Table5[[#This Row],[Section]],1)="7","PDB",NOT(ISBLANK(Table5[[#This Row],[Section]])),"No")</f>
        <v>No</v>
      </c>
    </row>
    <row r="9936" spans="1:13" x14ac:dyDescent="0.25">
      <c r="A9936" s="126" t="s">
        <v>22788</v>
      </c>
      <c r="B9936" s="126" t="s">
        <v>22789</v>
      </c>
      <c r="C9936" s="126" t="s">
        <v>75</v>
      </c>
      <c r="D9936" s="127">
        <v>0.69599999999999995</v>
      </c>
      <c r="E9936" s="128">
        <v>305</v>
      </c>
      <c r="F9936" s="128">
        <v>305</v>
      </c>
      <c r="G9936" s="126" t="s">
        <v>22790</v>
      </c>
      <c r="H9936" s="126" t="s">
        <v>22791</v>
      </c>
      <c r="I9936" s="126" t="s">
        <v>22792</v>
      </c>
      <c r="J9936" s="126" t="s">
        <v>26361</v>
      </c>
      <c r="K9936" s="9">
        <f>_xlfn.IFNA(VLOOKUP(Table5[[#This Row],[Section]],SubSill_Tier,2,FALSE),0)</f>
        <v>0</v>
      </c>
      <c r="L9936" s="9" t="str">
        <f t="shared" si="164"/>
        <v/>
      </c>
      <c r="M9936" s="205" t="str" cm="1">
        <f t="array" ref="M9936">_xlfn.IFS(NOT(ISERROR(VLOOKUP(Table5[[#This Row],[Section]],TB_notTB,1,FALSE))),"No",LEFT(Table5[[#This Row],[Section]],3)="ETB","PLS",LEFT(Table5[[#This Row],[Section]],1)="7","PDB",NOT(ISBLANK(Table5[[#This Row],[Section]])),"No")</f>
        <v>No</v>
      </c>
    </row>
    <row r="9937" spans="1:13" x14ac:dyDescent="0.25">
      <c r="A9937" s="126" t="s">
        <v>22793</v>
      </c>
      <c r="B9937" s="126" t="s">
        <v>22794</v>
      </c>
      <c r="C9937" s="126" t="s">
        <v>75</v>
      </c>
      <c r="D9937" s="127">
        <v>0.20399999999999999</v>
      </c>
      <c r="E9937" s="128">
        <v>120</v>
      </c>
      <c r="F9937" s="128">
        <v>120</v>
      </c>
      <c r="G9937" s="126" t="s">
        <v>22795</v>
      </c>
      <c r="H9937" s="126" t="s">
        <v>22796</v>
      </c>
      <c r="I9937" s="126" t="s">
        <v>22797</v>
      </c>
      <c r="J9937" s="126" t="s">
        <v>26361</v>
      </c>
      <c r="K9937" s="9">
        <f>_xlfn.IFNA(VLOOKUP(Table5[[#This Row],[Section]],SubSill_Tier,2,FALSE),0)</f>
        <v>0</v>
      </c>
      <c r="L9937" s="9" t="str">
        <f t="shared" si="164"/>
        <v/>
      </c>
      <c r="M9937" s="205" t="str" cm="1">
        <f t="array" ref="M9937">_xlfn.IFS(NOT(ISERROR(VLOOKUP(Table5[[#This Row],[Section]],TB_notTB,1,FALSE))),"No",LEFT(Table5[[#This Row],[Section]],3)="ETB","PLS",LEFT(Table5[[#This Row],[Section]],1)="7","PDB",NOT(ISBLANK(Table5[[#This Row],[Section]])),"No")</f>
        <v>No</v>
      </c>
    </row>
    <row r="9938" spans="1:13" x14ac:dyDescent="0.25">
      <c r="A9938" s="126" t="s">
        <v>22798</v>
      </c>
      <c r="B9938" s="126" t="s">
        <v>22799</v>
      </c>
      <c r="C9938" s="126" t="s">
        <v>75</v>
      </c>
      <c r="D9938" s="127">
        <v>1.1060000000000001</v>
      </c>
      <c r="E9938" s="128">
        <v>415</v>
      </c>
      <c r="F9938" s="128">
        <v>415</v>
      </c>
      <c r="G9938" s="126" t="s">
        <v>22761</v>
      </c>
      <c r="H9938" s="126" t="s">
        <v>22762</v>
      </c>
      <c r="I9938" s="126" t="s">
        <v>22763</v>
      </c>
      <c r="J9938" s="126" t="s">
        <v>26361</v>
      </c>
      <c r="K9938" s="9">
        <f>_xlfn.IFNA(VLOOKUP(Table5[[#This Row],[Section]],SubSill_Tier,2,FALSE),0)</f>
        <v>0</v>
      </c>
      <c r="L9938" s="9" t="str">
        <f t="shared" si="164"/>
        <v/>
      </c>
      <c r="M9938" s="205" t="str" cm="1">
        <f t="array" ref="M9938">_xlfn.IFS(NOT(ISERROR(VLOOKUP(Table5[[#This Row],[Section]],TB_notTB,1,FALSE))),"No",LEFT(Table5[[#This Row],[Section]],3)="ETB","PLS",LEFT(Table5[[#This Row],[Section]],1)="7","PDB",NOT(ISBLANK(Table5[[#This Row],[Section]])),"No")</f>
        <v>No</v>
      </c>
    </row>
    <row r="9939" spans="1:13" x14ac:dyDescent="0.25">
      <c r="A9939" s="126" t="s">
        <v>22800</v>
      </c>
      <c r="B9939" s="126" t="s">
        <v>22801</v>
      </c>
      <c r="C9939" s="126" t="s">
        <v>75</v>
      </c>
      <c r="D9939" s="127">
        <v>3.3</v>
      </c>
      <c r="E9939" s="128">
        <v>340</v>
      </c>
      <c r="F9939" s="128">
        <v>340</v>
      </c>
      <c r="G9939" s="126" t="s">
        <v>22691</v>
      </c>
      <c r="H9939" s="126" t="s">
        <v>22692</v>
      </c>
      <c r="I9939" s="126" t="s">
        <v>22693</v>
      </c>
      <c r="J9939" s="126" t="s">
        <v>26361</v>
      </c>
      <c r="K9939" s="9">
        <f>_xlfn.IFNA(VLOOKUP(Table5[[#This Row],[Section]],SubSill_Tier,2,FALSE),0)</f>
        <v>0</v>
      </c>
      <c r="L9939" s="9" t="str">
        <f t="shared" si="164"/>
        <v/>
      </c>
      <c r="M9939" s="205" t="str" cm="1">
        <f t="array" ref="M9939">_xlfn.IFS(NOT(ISERROR(VLOOKUP(Table5[[#This Row],[Section]],TB_notTB,1,FALSE))),"No",LEFT(Table5[[#This Row],[Section]],3)="ETB","PLS",LEFT(Table5[[#This Row],[Section]],1)="7","PDB",NOT(ISBLANK(Table5[[#This Row],[Section]])),"No")</f>
        <v>No</v>
      </c>
    </row>
    <row r="9940" spans="1:13" x14ac:dyDescent="0.25">
      <c r="A9940" s="126" t="s">
        <v>22802</v>
      </c>
      <c r="B9940" s="126" t="s">
        <v>22803</v>
      </c>
      <c r="C9940" s="126" t="s">
        <v>75</v>
      </c>
      <c r="D9940" s="127">
        <v>1.169</v>
      </c>
      <c r="E9940" s="128">
        <v>456</v>
      </c>
      <c r="F9940" s="128">
        <v>456</v>
      </c>
      <c r="G9940" s="126" t="s">
        <v>22761</v>
      </c>
      <c r="H9940" s="126" t="s">
        <v>22762</v>
      </c>
      <c r="I9940" s="126" t="s">
        <v>22763</v>
      </c>
      <c r="J9940" s="126" t="s">
        <v>26361</v>
      </c>
      <c r="K9940" s="9">
        <f>_xlfn.IFNA(VLOOKUP(Table5[[#This Row],[Section]],SubSill_Tier,2,FALSE),0)</f>
        <v>0</v>
      </c>
      <c r="L9940" s="9" t="str">
        <f t="shared" si="164"/>
        <v/>
      </c>
      <c r="M9940" s="205" t="str" cm="1">
        <f t="array" ref="M9940">_xlfn.IFS(NOT(ISERROR(VLOOKUP(Table5[[#This Row],[Section]],TB_notTB,1,FALSE))),"No",LEFT(Table5[[#This Row],[Section]],3)="ETB","PLS",LEFT(Table5[[#This Row],[Section]],1)="7","PDB",NOT(ISBLANK(Table5[[#This Row],[Section]])),"No")</f>
        <v>No</v>
      </c>
    </row>
    <row r="9941" spans="1:13" x14ac:dyDescent="0.25">
      <c r="A9941" s="126" t="s">
        <v>22804</v>
      </c>
      <c r="B9941" s="126" t="s">
        <v>22805</v>
      </c>
      <c r="C9941" s="126" t="s">
        <v>75</v>
      </c>
      <c r="D9941" s="127">
        <v>0.28699999999999998</v>
      </c>
      <c r="E9941" s="128">
        <v>106</v>
      </c>
      <c r="F9941" s="128">
        <v>106</v>
      </c>
      <c r="G9941" s="126" t="s">
        <v>22719</v>
      </c>
      <c r="H9941" s="126" t="s">
        <v>22720</v>
      </c>
      <c r="I9941" s="126" t="s">
        <v>22721</v>
      </c>
      <c r="J9941" s="126" t="s">
        <v>26361</v>
      </c>
      <c r="K9941" s="9">
        <f>_xlfn.IFNA(VLOOKUP(Table5[[#This Row],[Section]],SubSill_Tier,2,FALSE),0)</f>
        <v>0</v>
      </c>
      <c r="L9941" s="9" t="str">
        <f t="shared" si="164"/>
        <v/>
      </c>
      <c r="M9941" s="205" t="str" cm="1">
        <f t="array" ref="M9941">_xlfn.IFS(NOT(ISERROR(VLOOKUP(Table5[[#This Row],[Section]],TB_notTB,1,FALSE))),"No",LEFT(Table5[[#This Row],[Section]],3)="ETB","PLS",LEFT(Table5[[#This Row],[Section]],1)="7","PDB",NOT(ISBLANK(Table5[[#This Row],[Section]])),"No")</f>
        <v>No</v>
      </c>
    </row>
    <row r="9942" spans="1:13" x14ac:dyDescent="0.25">
      <c r="A9942" s="126" t="s">
        <v>22806</v>
      </c>
      <c r="B9942" s="126" t="s">
        <v>22807</v>
      </c>
      <c r="C9942" s="126" t="s">
        <v>75</v>
      </c>
      <c r="D9942" s="127">
        <v>0.16500000000000001</v>
      </c>
      <c r="E9942" s="128">
        <v>100</v>
      </c>
      <c r="F9942" s="128">
        <v>100</v>
      </c>
      <c r="G9942" s="126" t="s">
        <v>22719</v>
      </c>
      <c r="H9942" s="126" t="s">
        <v>22720</v>
      </c>
      <c r="I9942" s="126" t="s">
        <v>22721</v>
      </c>
      <c r="J9942" s="126" t="s">
        <v>26361</v>
      </c>
      <c r="K9942" s="9">
        <f>_xlfn.IFNA(VLOOKUP(Table5[[#This Row],[Section]],SubSill_Tier,2,FALSE),0)</f>
        <v>0</v>
      </c>
      <c r="L9942" s="9" t="str">
        <f t="shared" si="164"/>
        <v/>
      </c>
      <c r="M9942" s="205" t="str" cm="1">
        <f t="array" ref="M9942">_xlfn.IFS(NOT(ISERROR(VLOOKUP(Table5[[#This Row],[Section]],TB_notTB,1,FALSE))),"No",LEFT(Table5[[#This Row],[Section]],3)="ETB","PLS",LEFT(Table5[[#This Row],[Section]],1)="7","PDB",NOT(ISBLANK(Table5[[#This Row],[Section]])),"No")</f>
        <v>No</v>
      </c>
    </row>
    <row r="9943" spans="1:13" x14ac:dyDescent="0.25">
      <c r="A9943" s="126" t="s">
        <v>22808</v>
      </c>
      <c r="B9943" s="126" t="s">
        <v>22809</v>
      </c>
      <c r="C9943" s="126" t="s">
        <v>75</v>
      </c>
      <c r="D9943" s="127">
        <v>0.46700000000000003</v>
      </c>
      <c r="E9943" s="128">
        <v>219</v>
      </c>
      <c r="F9943" s="128">
        <v>219</v>
      </c>
      <c r="G9943" s="126" t="s">
        <v>22810</v>
      </c>
      <c r="H9943" s="126" t="s">
        <v>22811</v>
      </c>
      <c r="I9943" s="126" t="s">
        <v>22812</v>
      </c>
      <c r="J9943" s="126" t="s">
        <v>26361</v>
      </c>
      <c r="K9943" s="9">
        <f>_xlfn.IFNA(VLOOKUP(Table5[[#This Row],[Section]],SubSill_Tier,2,FALSE),0)</f>
        <v>0</v>
      </c>
      <c r="L9943" s="9" t="str">
        <f t="shared" si="164"/>
        <v/>
      </c>
      <c r="M9943" s="205" t="str" cm="1">
        <f t="array" ref="M9943">_xlfn.IFS(NOT(ISERROR(VLOOKUP(Table5[[#This Row],[Section]],TB_notTB,1,FALSE))),"No",LEFT(Table5[[#This Row],[Section]],3)="ETB","PLS",LEFT(Table5[[#This Row],[Section]],1)="7","PDB",NOT(ISBLANK(Table5[[#This Row],[Section]])),"No")</f>
        <v>No</v>
      </c>
    </row>
    <row r="9944" spans="1:13" x14ac:dyDescent="0.25">
      <c r="A9944" s="126" t="s">
        <v>22813</v>
      </c>
      <c r="B9944" s="126" t="s">
        <v>22814</v>
      </c>
      <c r="C9944" s="126" t="s">
        <v>75</v>
      </c>
      <c r="D9944" s="127">
        <v>0.20200000000000001</v>
      </c>
      <c r="E9944" s="128">
        <v>122</v>
      </c>
      <c r="F9944" s="128">
        <v>122</v>
      </c>
      <c r="G9944" s="126" t="s">
        <v>22810</v>
      </c>
      <c r="H9944" s="126" t="s">
        <v>22811</v>
      </c>
      <c r="I9944" s="126" t="s">
        <v>22812</v>
      </c>
      <c r="J9944" s="126" t="s">
        <v>26361</v>
      </c>
      <c r="K9944" s="9">
        <f>_xlfn.IFNA(VLOOKUP(Table5[[#This Row],[Section]],SubSill_Tier,2,FALSE),0)</f>
        <v>0</v>
      </c>
      <c r="L9944" s="9" t="str">
        <f t="shared" si="164"/>
        <v/>
      </c>
      <c r="M9944" s="205" t="str" cm="1">
        <f t="array" ref="M9944">_xlfn.IFS(NOT(ISERROR(VLOOKUP(Table5[[#This Row],[Section]],TB_notTB,1,FALSE))),"No",LEFT(Table5[[#This Row],[Section]],3)="ETB","PLS",LEFT(Table5[[#This Row],[Section]],1)="7","PDB",NOT(ISBLANK(Table5[[#This Row],[Section]])),"No")</f>
        <v>No</v>
      </c>
    </row>
    <row r="9945" spans="1:13" x14ac:dyDescent="0.25">
      <c r="A9945" s="126" t="s">
        <v>22815</v>
      </c>
      <c r="B9945" s="126" t="s">
        <v>22816</v>
      </c>
      <c r="C9945" s="126" t="s">
        <v>75</v>
      </c>
      <c r="D9945" s="127">
        <v>0.28100000000000003</v>
      </c>
      <c r="E9945" s="128">
        <v>133</v>
      </c>
      <c r="F9945" s="128">
        <v>133</v>
      </c>
      <c r="G9945" s="126" t="s">
        <v>22817</v>
      </c>
      <c r="H9945" s="126" t="s">
        <v>22818</v>
      </c>
      <c r="I9945" s="126" t="s">
        <v>22819</v>
      </c>
      <c r="J9945" s="126" t="s">
        <v>26361</v>
      </c>
      <c r="K9945" s="9">
        <f>_xlfn.IFNA(VLOOKUP(Table5[[#This Row],[Section]],SubSill_Tier,2,FALSE),0)</f>
        <v>0</v>
      </c>
      <c r="L9945" s="9" t="str">
        <f t="shared" si="164"/>
        <v/>
      </c>
      <c r="M9945" s="205" t="str" cm="1">
        <f t="array" ref="M9945">_xlfn.IFS(NOT(ISERROR(VLOOKUP(Table5[[#This Row],[Section]],TB_notTB,1,FALSE))),"No",LEFT(Table5[[#This Row],[Section]],3)="ETB","PLS",LEFT(Table5[[#This Row],[Section]],1)="7","PDB",NOT(ISBLANK(Table5[[#This Row],[Section]])),"No")</f>
        <v>No</v>
      </c>
    </row>
    <row r="9946" spans="1:13" x14ac:dyDescent="0.25">
      <c r="A9946" s="126" t="s">
        <v>22820</v>
      </c>
      <c r="B9946" s="126" t="s">
        <v>22821</v>
      </c>
      <c r="C9946" s="126" t="s">
        <v>75</v>
      </c>
      <c r="D9946" s="127">
        <v>0.34200000000000003</v>
      </c>
      <c r="E9946" s="128">
        <v>193</v>
      </c>
      <c r="F9946" s="128">
        <v>193</v>
      </c>
      <c r="G9946" s="126" t="s">
        <v>22778</v>
      </c>
      <c r="H9946" s="126" t="s">
        <v>22779</v>
      </c>
      <c r="I9946" s="126" t="s">
        <v>22780</v>
      </c>
      <c r="J9946" s="126" t="s">
        <v>26361</v>
      </c>
      <c r="K9946" s="9">
        <f>_xlfn.IFNA(VLOOKUP(Table5[[#This Row],[Section]],SubSill_Tier,2,FALSE),0)</f>
        <v>0</v>
      </c>
      <c r="L9946" s="9" t="str">
        <f t="shared" si="164"/>
        <v/>
      </c>
      <c r="M9946" s="205" t="str" cm="1">
        <f t="array" ref="M9946">_xlfn.IFS(NOT(ISERROR(VLOOKUP(Table5[[#This Row],[Section]],TB_notTB,1,FALSE))),"No",LEFT(Table5[[#This Row],[Section]],3)="ETB","PLS",LEFT(Table5[[#This Row],[Section]],1)="7","PDB",NOT(ISBLANK(Table5[[#This Row],[Section]])),"No")</f>
        <v>No</v>
      </c>
    </row>
    <row r="9947" spans="1:13" x14ac:dyDescent="0.25">
      <c r="A9947" s="126" t="s">
        <v>22822</v>
      </c>
      <c r="B9947" s="126" t="s">
        <v>22823</v>
      </c>
      <c r="C9947" s="126" t="s">
        <v>75</v>
      </c>
      <c r="D9947" s="127">
        <v>0.38800000000000001</v>
      </c>
      <c r="E9947" s="128">
        <v>216</v>
      </c>
      <c r="F9947" s="128">
        <v>216</v>
      </c>
      <c r="G9947" s="126" t="s">
        <v>22778</v>
      </c>
      <c r="H9947" s="126" t="s">
        <v>22779</v>
      </c>
      <c r="I9947" s="126" t="s">
        <v>22780</v>
      </c>
      <c r="J9947" s="126" t="s">
        <v>26361</v>
      </c>
      <c r="K9947" s="9">
        <f>_xlfn.IFNA(VLOOKUP(Table5[[#This Row],[Section]],SubSill_Tier,2,FALSE),0)</f>
        <v>0</v>
      </c>
      <c r="L9947" s="9" t="str">
        <f t="shared" si="164"/>
        <v/>
      </c>
      <c r="M9947" s="205" t="str" cm="1">
        <f t="array" ref="M9947">_xlfn.IFS(NOT(ISERROR(VLOOKUP(Table5[[#This Row],[Section]],TB_notTB,1,FALSE))),"No",LEFT(Table5[[#This Row],[Section]],3)="ETB","PLS",LEFT(Table5[[#This Row],[Section]],1)="7","PDB",NOT(ISBLANK(Table5[[#This Row],[Section]])),"No")</f>
        <v>No</v>
      </c>
    </row>
    <row r="9948" spans="1:13" x14ac:dyDescent="0.25">
      <c r="A9948" s="126" t="s">
        <v>22824</v>
      </c>
      <c r="B9948" s="126" t="s">
        <v>22825</v>
      </c>
      <c r="C9948" s="126" t="s">
        <v>75</v>
      </c>
      <c r="D9948" s="127">
        <v>2.4809999999999999</v>
      </c>
      <c r="E9948" s="128">
        <v>718</v>
      </c>
      <c r="F9948" s="128">
        <v>718</v>
      </c>
      <c r="G9948" s="126" t="s">
        <v>22712</v>
      </c>
      <c r="H9948" s="126" t="s">
        <v>22713</v>
      </c>
      <c r="I9948" s="126" t="s">
        <v>22714</v>
      </c>
      <c r="J9948" s="126" t="s">
        <v>26361</v>
      </c>
      <c r="K9948" s="9">
        <f>_xlfn.IFNA(VLOOKUP(Table5[[#This Row],[Section]],SubSill_Tier,2,FALSE),0)</f>
        <v>0</v>
      </c>
      <c r="L9948" s="9" t="str">
        <f t="shared" si="164"/>
        <v/>
      </c>
      <c r="M9948" s="205" t="str" cm="1">
        <f t="array" ref="M9948">_xlfn.IFS(NOT(ISERROR(VLOOKUP(Table5[[#This Row],[Section]],TB_notTB,1,FALSE))),"No",LEFT(Table5[[#This Row],[Section]],3)="ETB","PLS",LEFT(Table5[[#This Row],[Section]],1)="7","PDB",NOT(ISBLANK(Table5[[#This Row],[Section]])),"No")</f>
        <v>No</v>
      </c>
    </row>
    <row r="9949" spans="1:13" x14ac:dyDescent="0.25">
      <c r="A9949" s="126" t="s">
        <v>22826</v>
      </c>
      <c r="B9949" s="126" t="s">
        <v>22827</v>
      </c>
      <c r="C9949" s="126" t="s">
        <v>75</v>
      </c>
      <c r="D9949" s="127">
        <v>2.0630000000000002</v>
      </c>
      <c r="E9949" s="128">
        <v>689</v>
      </c>
      <c r="F9949" s="128">
        <v>689</v>
      </c>
      <c r="G9949" s="126" t="s">
        <v>22712</v>
      </c>
      <c r="H9949" s="126" t="s">
        <v>22713</v>
      </c>
      <c r="I9949" s="126" t="s">
        <v>22714</v>
      </c>
      <c r="J9949" s="126" t="s">
        <v>26361</v>
      </c>
      <c r="K9949" s="9">
        <f>_xlfn.IFNA(VLOOKUP(Table5[[#This Row],[Section]],SubSill_Tier,2,FALSE),0)</f>
        <v>0</v>
      </c>
      <c r="L9949" s="9" t="str">
        <f t="shared" si="164"/>
        <v/>
      </c>
      <c r="M9949" s="205" t="str" cm="1">
        <f t="array" ref="M9949">_xlfn.IFS(NOT(ISERROR(VLOOKUP(Table5[[#This Row],[Section]],TB_notTB,1,FALSE))),"No",LEFT(Table5[[#This Row],[Section]],3)="ETB","PLS",LEFT(Table5[[#This Row],[Section]],1)="7","PDB",NOT(ISBLANK(Table5[[#This Row],[Section]])),"No")</f>
        <v>No</v>
      </c>
    </row>
    <row r="9950" spans="1:13" x14ac:dyDescent="0.25">
      <c r="A9950" s="126" t="s">
        <v>22828</v>
      </c>
      <c r="B9950" s="126" t="s">
        <v>22829</v>
      </c>
      <c r="C9950" s="126" t="s">
        <v>75</v>
      </c>
      <c r="D9950" s="127">
        <v>0.39800000000000002</v>
      </c>
      <c r="E9950" s="128">
        <v>157</v>
      </c>
      <c r="F9950" s="128">
        <v>157</v>
      </c>
      <c r="G9950" s="126" t="s">
        <v>22830</v>
      </c>
      <c r="H9950" s="126" t="s">
        <v>22831</v>
      </c>
      <c r="I9950" s="126" t="s">
        <v>22832</v>
      </c>
      <c r="J9950" s="126" t="s">
        <v>26361</v>
      </c>
      <c r="K9950" s="9">
        <f>_xlfn.IFNA(VLOOKUP(Table5[[#This Row],[Section]],SubSill_Tier,2,FALSE),0)</f>
        <v>0</v>
      </c>
      <c r="L9950" s="9" t="str">
        <f t="shared" si="164"/>
        <v/>
      </c>
      <c r="M9950" s="205" t="str" cm="1">
        <f t="array" ref="M9950">_xlfn.IFS(NOT(ISERROR(VLOOKUP(Table5[[#This Row],[Section]],TB_notTB,1,FALSE))),"No",LEFT(Table5[[#This Row],[Section]],3)="ETB","PLS",LEFT(Table5[[#This Row],[Section]],1)="7","PDB",NOT(ISBLANK(Table5[[#This Row],[Section]])),"No")</f>
        <v>No</v>
      </c>
    </row>
    <row r="9951" spans="1:13" x14ac:dyDescent="0.25">
      <c r="A9951" s="126" t="s">
        <v>22833</v>
      </c>
      <c r="B9951" s="126" t="s">
        <v>22834</v>
      </c>
      <c r="C9951" s="126" t="s">
        <v>75</v>
      </c>
      <c r="D9951" s="127">
        <v>0.55500000000000005</v>
      </c>
      <c r="E9951" s="128">
        <v>257</v>
      </c>
      <c r="F9951" s="128">
        <v>257</v>
      </c>
      <c r="G9951" s="126" t="s">
        <v>22835</v>
      </c>
      <c r="H9951" s="126" t="s">
        <v>22836</v>
      </c>
      <c r="I9951" s="126" t="s">
        <v>22837</v>
      </c>
      <c r="J9951" s="126" t="s">
        <v>26361</v>
      </c>
      <c r="K9951" s="9">
        <f>_xlfn.IFNA(VLOOKUP(Table5[[#This Row],[Section]],SubSill_Tier,2,FALSE),0)</f>
        <v>0</v>
      </c>
      <c r="L9951" s="9" t="str">
        <f t="shared" si="164"/>
        <v/>
      </c>
      <c r="M9951" s="205" t="str" cm="1">
        <f t="array" ref="M9951">_xlfn.IFS(NOT(ISERROR(VLOOKUP(Table5[[#This Row],[Section]],TB_notTB,1,FALSE))),"No",LEFT(Table5[[#This Row],[Section]],3)="ETB","PLS",LEFT(Table5[[#This Row],[Section]],1)="7","PDB",NOT(ISBLANK(Table5[[#This Row],[Section]])),"No")</f>
        <v>No</v>
      </c>
    </row>
    <row r="9952" spans="1:13" x14ac:dyDescent="0.25">
      <c r="A9952" s="126" t="s">
        <v>22838</v>
      </c>
      <c r="B9952" s="126" t="s">
        <v>22839</v>
      </c>
      <c r="C9952" s="126" t="s">
        <v>75</v>
      </c>
      <c r="D9952" s="127">
        <v>1.129</v>
      </c>
      <c r="E9952" s="128">
        <v>205</v>
      </c>
      <c r="F9952" s="128">
        <v>205</v>
      </c>
      <c r="G9952" s="126" t="s">
        <v>22835</v>
      </c>
      <c r="H9952" s="126" t="s">
        <v>22836</v>
      </c>
      <c r="I9952" s="126" t="s">
        <v>22837</v>
      </c>
      <c r="J9952" s="126" t="s">
        <v>26361</v>
      </c>
      <c r="K9952" s="9">
        <f>_xlfn.IFNA(VLOOKUP(Table5[[#This Row],[Section]],SubSill_Tier,2,FALSE),0)</f>
        <v>0</v>
      </c>
      <c r="L9952" s="9" t="str">
        <f t="shared" si="164"/>
        <v/>
      </c>
      <c r="M9952" s="205" t="str" cm="1">
        <f t="array" ref="M9952">_xlfn.IFS(NOT(ISERROR(VLOOKUP(Table5[[#This Row],[Section]],TB_notTB,1,FALSE))),"No",LEFT(Table5[[#This Row],[Section]],3)="ETB","PLS",LEFT(Table5[[#This Row],[Section]],1)="7","PDB",NOT(ISBLANK(Table5[[#This Row],[Section]])),"No")</f>
        <v>No</v>
      </c>
    </row>
    <row r="9953" spans="1:13" x14ac:dyDescent="0.25">
      <c r="A9953" s="126" t="s">
        <v>22840</v>
      </c>
      <c r="B9953" s="126" t="s">
        <v>22841</v>
      </c>
      <c r="C9953" s="126" t="s">
        <v>75</v>
      </c>
      <c r="D9953" s="127">
        <v>0.52600000000000002</v>
      </c>
      <c r="E9953" s="128">
        <v>135</v>
      </c>
      <c r="F9953" s="128">
        <v>135</v>
      </c>
      <c r="G9953" s="126" t="s">
        <v>22835</v>
      </c>
      <c r="H9953" s="126" t="s">
        <v>22836</v>
      </c>
      <c r="I9953" s="126" t="s">
        <v>22837</v>
      </c>
      <c r="J9953" s="126" t="s">
        <v>26361</v>
      </c>
      <c r="K9953" s="9">
        <f>_xlfn.IFNA(VLOOKUP(Table5[[#This Row],[Section]],SubSill_Tier,2,FALSE),0)</f>
        <v>0</v>
      </c>
      <c r="L9953" s="9" t="str">
        <f t="shared" si="164"/>
        <v/>
      </c>
      <c r="M9953" s="205" t="str" cm="1">
        <f t="array" ref="M9953">_xlfn.IFS(NOT(ISERROR(VLOOKUP(Table5[[#This Row],[Section]],TB_notTB,1,FALSE))),"No",LEFT(Table5[[#This Row],[Section]],3)="ETB","PLS",LEFT(Table5[[#This Row],[Section]],1)="7","PDB",NOT(ISBLANK(Table5[[#This Row],[Section]])),"No")</f>
        <v>No</v>
      </c>
    </row>
    <row r="9954" spans="1:13" x14ac:dyDescent="0.25">
      <c r="A9954" s="126" t="s">
        <v>22842</v>
      </c>
      <c r="B9954" s="126" t="s">
        <v>22843</v>
      </c>
      <c r="C9954" s="126" t="s">
        <v>75</v>
      </c>
      <c r="D9954" s="127">
        <v>0.77600000000000002</v>
      </c>
      <c r="E9954" s="128">
        <v>320</v>
      </c>
      <c r="F9954" s="128">
        <v>320</v>
      </c>
      <c r="G9954" s="126" t="s">
        <v>22810</v>
      </c>
      <c r="H9954" s="126" t="s">
        <v>22811</v>
      </c>
      <c r="I9954" s="126" t="s">
        <v>22812</v>
      </c>
      <c r="J9954" s="126" t="s">
        <v>26361</v>
      </c>
      <c r="K9954" s="9">
        <f>_xlfn.IFNA(VLOOKUP(Table5[[#This Row],[Section]],SubSill_Tier,2,FALSE),0)</f>
        <v>0</v>
      </c>
      <c r="L9954" s="9" t="str">
        <f t="shared" si="164"/>
        <v/>
      </c>
      <c r="M9954" s="205" t="str" cm="1">
        <f t="array" ref="M9954">_xlfn.IFS(NOT(ISERROR(VLOOKUP(Table5[[#This Row],[Section]],TB_notTB,1,FALSE))),"No",LEFT(Table5[[#This Row],[Section]],3)="ETB","PLS",LEFT(Table5[[#This Row],[Section]],1)="7","PDB",NOT(ISBLANK(Table5[[#This Row],[Section]])),"No")</f>
        <v>No</v>
      </c>
    </row>
    <row r="9955" spans="1:13" x14ac:dyDescent="0.25">
      <c r="A9955" s="126" t="s">
        <v>22844</v>
      </c>
      <c r="B9955" s="126" t="s">
        <v>22845</v>
      </c>
      <c r="C9955" s="126" t="s">
        <v>75</v>
      </c>
      <c r="D9955" s="127">
        <v>2.9569999999999999</v>
      </c>
      <c r="E9955" s="128">
        <v>920</v>
      </c>
      <c r="F9955" s="128">
        <v>920</v>
      </c>
      <c r="G9955" s="126" t="s">
        <v>22810</v>
      </c>
      <c r="H9955" s="126" t="s">
        <v>22811</v>
      </c>
      <c r="I9955" s="126" t="s">
        <v>22812</v>
      </c>
      <c r="J9955" s="126" t="s">
        <v>26361</v>
      </c>
      <c r="K9955" s="9">
        <f>_xlfn.IFNA(VLOOKUP(Table5[[#This Row],[Section]],SubSill_Tier,2,FALSE),0)</f>
        <v>0</v>
      </c>
      <c r="L9955" s="9" t="str">
        <f t="shared" si="164"/>
        <v/>
      </c>
      <c r="M9955" s="205" t="str" cm="1">
        <f t="array" ref="M9955">_xlfn.IFS(NOT(ISERROR(VLOOKUP(Table5[[#This Row],[Section]],TB_notTB,1,FALSE))),"No",LEFT(Table5[[#This Row],[Section]],3)="ETB","PLS",LEFT(Table5[[#This Row],[Section]],1)="7","PDB",NOT(ISBLANK(Table5[[#This Row],[Section]])),"No")</f>
        <v>No</v>
      </c>
    </row>
    <row r="9956" spans="1:13" x14ac:dyDescent="0.25">
      <c r="A9956" s="126" t="s">
        <v>22846</v>
      </c>
      <c r="B9956" s="126" t="s">
        <v>22847</v>
      </c>
      <c r="C9956" s="126" t="s">
        <v>75</v>
      </c>
      <c r="D9956" s="127">
        <v>2.113</v>
      </c>
      <c r="E9956" s="128">
        <v>678</v>
      </c>
      <c r="F9956" s="128">
        <v>678</v>
      </c>
      <c r="G9956" s="126" t="s">
        <v>22810</v>
      </c>
      <c r="H9956" s="126" t="s">
        <v>22811</v>
      </c>
      <c r="I9956" s="126" t="s">
        <v>22812</v>
      </c>
      <c r="J9956" s="126" t="s">
        <v>26361</v>
      </c>
      <c r="K9956" s="9">
        <f>_xlfn.IFNA(VLOOKUP(Table5[[#This Row],[Section]],SubSill_Tier,2,FALSE),0)</f>
        <v>0</v>
      </c>
      <c r="L9956" s="9" t="str">
        <f t="shared" si="164"/>
        <v/>
      </c>
      <c r="M9956" s="205" t="str" cm="1">
        <f t="array" ref="M9956">_xlfn.IFS(NOT(ISERROR(VLOOKUP(Table5[[#This Row],[Section]],TB_notTB,1,FALSE))),"No",LEFT(Table5[[#This Row],[Section]],3)="ETB","PLS",LEFT(Table5[[#This Row],[Section]],1)="7","PDB",NOT(ISBLANK(Table5[[#This Row],[Section]])),"No")</f>
        <v>No</v>
      </c>
    </row>
    <row r="9957" spans="1:13" x14ac:dyDescent="0.25">
      <c r="A9957" s="126" t="s">
        <v>22848</v>
      </c>
      <c r="B9957" s="126" t="s">
        <v>22849</v>
      </c>
      <c r="C9957" s="126" t="s">
        <v>75</v>
      </c>
      <c r="D9957" s="127">
        <v>2.8919999999999999</v>
      </c>
      <c r="E9957" s="128">
        <v>702</v>
      </c>
      <c r="F9957" s="128">
        <v>702</v>
      </c>
      <c r="G9957" s="126" t="s">
        <v>22810</v>
      </c>
      <c r="H9957" s="126" t="s">
        <v>22811</v>
      </c>
      <c r="I9957" s="126" t="s">
        <v>22812</v>
      </c>
      <c r="J9957" s="126" t="s">
        <v>26361</v>
      </c>
      <c r="K9957" s="9">
        <f>_xlfn.IFNA(VLOOKUP(Table5[[#This Row],[Section]],SubSill_Tier,2,FALSE),0)</f>
        <v>0</v>
      </c>
      <c r="L9957" s="9" t="str">
        <f t="shared" si="164"/>
        <v/>
      </c>
      <c r="M9957" s="205" t="str" cm="1">
        <f t="array" ref="M9957">_xlfn.IFS(NOT(ISERROR(VLOOKUP(Table5[[#This Row],[Section]],TB_notTB,1,FALSE))),"No",LEFT(Table5[[#This Row],[Section]],3)="ETB","PLS",LEFT(Table5[[#This Row],[Section]],1)="7","PDB",NOT(ISBLANK(Table5[[#This Row],[Section]])),"No")</f>
        <v>No</v>
      </c>
    </row>
    <row r="9958" spans="1:13" x14ac:dyDescent="0.25">
      <c r="A9958" s="126" t="s">
        <v>22850</v>
      </c>
      <c r="B9958" s="126" t="s">
        <v>22851</v>
      </c>
      <c r="C9958" s="126" t="s">
        <v>75</v>
      </c>
      <c r="D9958" s="127">
        <v>2.04</v>
      </c>
      <c r="E9958" s="128">
        <v>691</v>
      </c>
      <c r="F9958" s="128">
        <v>691</v>
      </c>
      <c r="G9958" s="126" t="s">
        <v>22712</v>
      </c>
      <c r="H9958" s="126" t="s">
        <v>22713</v>
      </c>
      <c r="I9958" s="126" t="s">
        <v>22714</v>
      </c>
      <c r="J9958" s="126" t="s">
        <v>26361</v>
      </c>
      <c r="K9958" s="9">
        <f>_xlfn.IFNA(VLOOKUP(Table5[[#This Row],[Section]],SubSill_Tier,2,FALSE),0)</f>
        <v>0</v>
      </c>
      <c r="L9958" s="9" t="str">
        <f t="shared" si="164"/>
        <v/>
      </c>
      <c r="M9958" s="205" t="str" cm="1">
        <f t="array" ref="M9958">_xlfn.IFS(NOT(ISERROR(VLOOKUP(Table5[[#This Row],[Section]],TB_notTB,1,FALSE))),"No",LEFT(Table5[[#This Row],[Section]],3)="ETB","PLS",LEFT(Table5[[#This Row],[Section]],1)="7","PDB",NOT(ISBLANK(Table5[[#This Row],[Section]])),"No")</f>
        <v>No</v>
      </c>
    </row>
    <row r="9959" spans="1:13" x14ac:dyDescent="0.25">
      <c r="A9959" s="126" t="s">
        <v>22852</v>
      </c>
      <c r="B9959" s="126" t="s">
        <v>22853</v>
      </c>
      <c r="C9959" s="126" t="s">
        <v>75</v>
      </c>
      <c r="D9959" s="127">
        <v>2.069</v>
      </c>
      <c r="E9959" s="128">
        <v>721</v>
      </c>
      <c r="F9959" s="128">
        <v>721</v>
      </c>
      <c r="G9959" s="126" t="s">
        <v>22712</v>
      </c>
      <c r="H9959" s="126" t="s">
        <v>22713</v>
      </c>
      <c r="I9959" s="126" t="s">
        <v>22714</v>
      </c>
      <c r="J9959" s="126" t="s">
        <v>26361</v>
      </c>
      <c r="K9959" s="9">
        <f>_xlfn.IFNA(VLOOKUP(Table5[[#This Row],[Section]],SubSill_Tier,2,FALSE),0)</f>
        <v>0</v>
      </c>
      <c r="L9959" s="9" t="str">
        <f t="shared" si="164"/>
        <v/>
      </c>
      <c r="M9959" s="205" t="str" cm="1">
        <f t="array" ref="M9959">_xlfn.IFS(NOT(ISERROR(VLOOKUP(Table5[[#This Row],[Section]],TB_notTB,1,FALSE))),"No",LEFT(Table5[[#This Row],[Section]],3)="ETB","PLS",LEFT(Table5[[#This Row],[Section]],1)="7","PDB",NOT(ISBLANK(Table5[[#This Row],[Section]])),"No")</f>
        <v>No</v>
      </c>
    </row>
    <row r="9960" spans="1:13" x14ac:dyDescent="0.25">
      <c r="A9960" s="126" t="s">
        <v>22854</v>
      </c>
      <c r="B9960" s="126" t="s">
        <v>22855</v>
      </c>
      <c r="C9960" s="126" t="s">
        <v>75</v>
      </c>
      <c r="D9960" s="127">
        <v>2.7629999999999999</v>
      </c>
      <c r="E9960" s="128">
        <v>620</v>
      </c>
      <c r="F9960" s="128">
        <v>620</v>
      </c>
      <c r="G9960" s="126" t="s">
        <v>22835</v>
      </c>
      <c r="H9960" s="126" t="s">
        <v>22836</v>
      </c>
      <c r="I9960" s="126" t="s">
        <v>22837</v>
      </c>
      <c r="J9960" s="126" t="s">
        <v>26361</v>
      </c>
      <c r="K9960" s="9">
        <f>_xlfn.IFNA(VLOOKUP(Table5[[#This Row],[Section]],SubSill_Tier,2,FALSE),0)</f>
        <v>0</v>
      </c>
      <c r="L9960" s="9" t="str">
        <f t="shared" si="164"/>
        <v/>
      </c>
      <c r="M9960" s="205" t="str" cm="1">
        <f t="array" ref="M9960">_xlfn.IFS(NOT(ISERROR(VLOOKUP(Table5[[#This Row],[Section]],TB_notTB,1,FALSE))),"No",LEFT(Table5[[#This Row],[Section]],3)="ETB","PLS",LEFT(Table5[[#This Row],[Section]],1)="7","PDB",NOT(ISBLANK(Table5[[#This Row],[Section]])),"No")</f>
        <v>No</v>
      </c>
    </row>
    <row r="9961" spans="1:13" x14ac:dyDescent="0.25">
      <c r="A9961" s="126" t="s">
        <v>22856</v>
      </c>
      <c r="B9961" s="126" t="s">
        <v>22857</v>
      </c>
      <c r="C9961" s="126" t="s">
        <v>75</v>
      </c>
      <c r="D9961" s="127">
        <v>0.47499999999999998</v>
      </c>
      <c r="E9961" s="128">
        <v>238</v>
      </c>
      <c r="F9961" s="128">
        <v>238</v>
      </c>
      <c r="G9961" s="126" t="s">
        <v>22835</v>
      </c>
      <c r="H9961" s="126" t="s">
        <v>22836</v>
      </c>
      <c r="I9961" s="126" t="s">
        <v>22837</v>
      </c>
      <c r="J9961" s="126" t="s">
        <v>26361</v>
      </c>
      <c r="K9961" s="9">
        <f>_xlfn.IFNA(VLOOKUP(Table5[[#This Row],[Section]],SubSill_Tier,2,FALSE),0)</f>
        <v>0</v>
      </c>
      <c r="L9961" s="9" t="str">
        <f t="shared" si="164"/>
        <v/>
      </c>
      <c r="M9961" s="205" t="str" cm="1">
        <f t="array" ref="M9961">_xlfn.IFS(NOT(ISERROR(VLOOKUP(Table5[[#This Row],[Section]],TB_notTB,1,FALSE))),"No",LEFT(Table5[[#This Row],[Section]],3)="ETB","PLS",LEFT(Table5[[#This Row],[Section]],1)="7","PDB",NOT(ISBLANK(Table5[[#This Row],[Section]])),"No")</f>
        <v>No</v>
      </c>
    </row>
    <row r="9962" spans="1:13" x14ac:dyDescent="0.25">
      <c r="A9962" s="126" t="s">
        <v>22858</v>
      </c>
      <c r="B9962" s="126" t="s">
        <v>22859</v>
      </c>
      <c r="C9962" s="126" t="s">
        <v>75</v>
      </c>
      <c r="D9962" s="127">
        <v>1.0389999999999999</v>
      </c>
      <c r="E9962" s="128">
        <v>242</v>
      </c>
      <c r="F9962" s="128">
        <v>242</v>
      </c>
      <c r="G9962" s="126" t="s">
        <v>22835</v>
      </c>
      <c r="H9962" s="126" t="s">
        <v>22836</v>
      </c>
      <c r="I9962" s="126" t="s">
        <v>22837</v>
      </c>
      <c r="J9962" s="126" t="s">
        <v>26361</v>
      </c>
      <c r="K9962" s="9">
        <f>_xlfn.IFNA(VLOOKUP(Table5[[#This Row],[Section]],SubSill_Tier,2,FALSE),0)</f>
        <v>0</v>
      </c>
      <c r="L9962" s="9" t="str">
        <f t="shared" si="164"/>
        <v/>
      </c>
      <c r="M9962" s="205" t="str" cm="1">
        <f t="array" ref="M9962">_xlfn.IFS(NOT(ISERROR(VLOOKUP(Table5[[#This Row],[Section]],TB_notTB,1,FALSE))),"No",LEFT(Table5[[#This Row],[Section]],3)="ETB","PLS",LEFT(Table5[[#This Row],[Section]],1)="7","PDB",NOT(ISBLANK(Table5[[#This Row],[Section]])),"No")</f>
        <v>No</v>
      </c>
    </row>
    <row r="9963" spans="1:13" x14ac:dyDescent="0.25">
      <c r="A9963" s="126" t="s">
        <v>22860</v>
      </c>
      <c r="B9963" s="126" t="s">
        <v>22861</v>
      </c>
      <c r="C9963" s="126" t="s">
        <v>75</v>
      </c>
      <c r="D9963" s="127">
        <v>0.91100000000000003</v>
      </c>
      <c r="E9963" s="128">
        <v>263</v>
      </c>
      <c r="F9963" s="128">
        <v>263</v>
      </c>
      <c r="G9963" s="126" t="s">
        <v>22835</v>
      </c>
      <c r="H9963" s="126" t="s">
        <v>22836</v>
      </c>
      <c r="I9963" s="126" t="s">
        <v>22837</v>
      </c>
      <c r="J9963" s="126" t="s">
        <v>26361</v>
      </c>
      <c r="K9963" s="9">
        <f>_xlfn.IFNA(VLOOKUP(Table5[[#This Row],[Section]],SubSill_Tier,2,FALSE),0)</f>
        <v>0</v>
      </c>
      <c r="L9963" s="9" t="str">
        <f t="shared" si="164"/>
        <v/>
      </c>
      <c r="M9963" s="205" t="str" cm="1">
        <f t="array" ref="M9963">_xlfn.IFS(NOT(ISERROR(VLOOKUP(Table5[[#This Row],[Section]],TB_notTB,1,FALSE))),"No",LEFT(Table5[[#This Row],[Section]],3)="ETB","PLS",LEFT(Table5[[#This Row],[Section]],1)="7","PDB",NOT(ISBLANK(Table5[[#This Row],[Section]])),"No")</f>
        <v>No</v>
      </c>
    </row>
    <row r="9964" spans="1:13" x14ac:dyDescent="0.25">
      <c r="A9964" s="126" t="s">
        <v>22862</v>
      </c>
      <c r="B9964" s="126" t="s">
        <v>22863</v>
      </c>
      <c r="C9964" s="126" t="s">
        <v>75</v>
      </c>
      <c r="D9964" s="127">
        <v>0.76100000000000001</v>
      </c>
      <c r="E9964" s="128">
        <v>214</v>
      </c>
      <c r="F9964" s="128">
        <v>214</v>
      </c>
      <c r="G9964" s="126" t="s">
        <v>22835</v>
      </c>
      <c r="H9964" s="126" t="s">
        <v>22836</v>
      </c>
      <c r="I9964" s="126" t="s">
        <v>22837</v>
      </c>
      <c r="J9964" s="126" t="s">
        <v>26361</v>
      </c>
      <c r="K9964" s="9">
        <f>_xlfn.IFNA(VLOOKUP(Table5[[#This Row],[Section]],SubSill_Tier,2,FALSE),0)</f>
        <v>0</v>
      </c>
      <c r="L9964" s="9" t="str">
        <f t="shared" si="164"/>
        <v/>
      </c>
      <c r="M9964" s="205" t="str" cm="1">
        <f t="array" ref="M9964">_xlfn.IFS(NOT(ISERROR(VLOOKUP(Table5[[#This Row],[Section]],TB_notTB,1,FALSE))),"No",LEFT(Table5[[#This Row],[Section]],3)="ETB","PLS",LEFT(Table5[[#This Row],[Section]],1)="7","PDB",NOT(ISBLANK(Table5[[#This Row],[Section]])),"No")</f>
        <v>No</v>
      </c>
    </row>
    <row r="9965" spans="1:13" x14ac:dyDescent="0.25">
      <c r="A9965" s="126" t="s">
        <v>22864</v>
      </c>
      <c r="B9965" s="126" t="s">
        <v>22865</v>
      </c>
      <c r="C9965" s="126" t="s">
        <v>75</v>
      </c>
      <c r="D9965" s="127">
        <v>0.55900000000000005</v>
      </c>
      <c r="E9965" s="128">
        <v>171</v>
      </c>
      <c r="F9965" s="128">
        <v>171</v>
      </c>
      <c r="G9965" s="126" t="s">
        <v>22835</v>
      </c>
      <c r="H9965" s="126" t="s">
        <v>22836</v>
      </c>
      <c r="I9965" s="126" t="s">
        <v>22837</v>
      </c>
      <c r="J9965" s="126" t="s">
        <v>26361</v>
      </c>
      <c r="K9965" s="9">
        <f>_xlfn.IFNA(VLOOKUP(Table5[[#This Row],[Section]],SubSill_Tier,2,FALSE),0)</f>
        <v>0</v>
      </c>
      <c r="L9965" s="9" t="str">
        <f t="shared" si="164"/>
        <v/>
      </c>
      <c r="M9965" s="205" t="str" cm="1">
        <f t="array" ref="M9965">_xlfn.IFS(NOT(ISERROR(VLOOKUP(Table5[[#This Row],[Section]],TB_notTB,1,FALSE))),"No",LEFT(Table5[[#This Row],[Section]],3)="ETB","PLS",LEFT(Table5[[#This Row],[Section]],1)="7","PDB",NOT(ISBLANK(Table5[[#This Row],[Section]])),"No")</f>
        <v>No</v>
      </c>
    </row>
    <row r="9966" spans="1:13" x14ac:dyDescent="0.25">
      <c r="A9966" s="126" t="s">
        <v>22866</v>
      </c>
      <c r="B9966" s="126" t="s">
        <v>22867</v>
      </c>
      <c r="C9966" s="126" t="s">
        <v>75</v>
      </c>
      <c r="D9966" s="127">
        <v>0.55700000000000005</v>
      </c>
      <c r="E9966" s="128">
        <v>121</v>
      </c>
      <c r="F9966" s="128">
        <v>121</v>
      </c>
      <c r="G9966" s="126" t="s">
        <v>22835</v>
      </c>
      <c r="H9966" s="126" t="s">
        <v>22836</v>
      </c>
      <c r="I9966" s="126" t="s">
        <v>22837</v>
      </c>
      <c r="J9966" s="126" t="s">
        <v>26361</v>
      </c>
      <c r="K9966" s="9">
        <f>_xlfn.IFNA(VLOOKUP(Table5[[#This Row],[Section]],SubSill_Tier,2,FALSE),0)</f>
        <v>0</v>
      </c>
      <c r="L9966" s="9" t="str">
        <f t="shared" si="164"/>
        <v/>
      </c>
      <c r="M9966" s="205" t="str" cm="1">
        <f t="array" ref="M9966">_xlfn.IFS(NOT(ISERROR(VLOOKUP(Table5[[#This Row],[Section]],TB_notTB,1,FALSE))),"No",LEFT(Table5[[#This Row],[Section]],3)="ETB","PLS",LEFT(Table5[[#This Row],[Section]],1)="7","PDB",NOT(ISBLANK(Table5[[#This Row],[Section]])),"No")</f>
        <v>No</v>
      </c>
    </row>
    <row r="9967" spans="1:13" x14ac:dyDescent="0.25">
      <c r="A9967" s="126" t="s">
        <v>22868</v>
      </c>
      <c r="B9967" s="126" t="s">
        <v>22869</v>
      </c>
      <c r="C9967" s="126" t="s">
        <v>75</v>
      </c>
      <c r="D9967" s="127">
        <v>0.316</v>
      </c>
      <c r="E9967" s="128">
        <v>187</v>
      </c>
      <c r="F9967" s="128">
        <v>187</v>
      </c>
      <c r="G9967" s="126" t="s">
        <v>22835</v>
      </c>
      <c r="H9967" s="126" t="s">
        <v>22836</v>
      </c>
      <c r="I9967" s="126" t="s">
        <v>22837</v>
      </c>
      <c r="J9967" s="126" t="s">
        <v>26361</v>
      </c>
      <c r="K9967" s="9">
        <f>_xlfn.IFNA(VLOOKUP(Table5[[#This Row],[Section]],SubSill_Tier,2,FALSE),0)</f>
        <v>0</v>
      </c>
      <c r="L9967" s="9" t="str">
        <f t="shared" si="164"/>
        <v/>
      </c>
      <c r="M9967" s="205" t="str" cm="1">
        <f t="array" ref="M9967">_xlfn.IFS(NOT(ISERROR(VLOOKUP(Table5[[#This Row],[Section]],TB_notTB,1,FALSE))),"No",LEFT(Table5[[#This Row],[Section]],3)="ETB","PLS",LEFT(Table5[[#This Row],[Section]],1)="7","PDB",NOT(ISBLANK(Table5[[#This Row],[Section]])),"No")</f>
        <v>No</v>
      </c>
    </row>
    <row r="9968" spans="1:13" x14ac:dyDescent="0.25">
      <c r="A9968" s="126" t="s">
        <v>22870</v>
      </c>
      <c r="B9968" s="126" t="s">
        <v>22871</v>
      </c>
      <c r="C9968" s="126" t="s">
        <v>75</v>
      </c>
      <c r="D9968" s="127">
        <v>0.28599999999999998</v>
      </c>
      <c r="E9968" s="128">
        <v>175</v>
      </c>
      <c r="F9968" s="128">
        <v>175</v>
      </c>
      <c r="G9968" s="126" t="s">
        <v>22680</v>
      </c>
      <c r="H9968" s="126" t="s">
        <v>22681</v>
      </c>
      <c r="I9968" s="126" t="s">
        <v>22682</v>
      </c>
      <c r="J9968" s="126" t="s">
        <v>26361</v>
      </c>
      <c r="K9968" s="9">
        <f>_xlfn.IFNA(VLOOKUP(Table5[[#This Row],[Section]],SubSill_Tier,2,FALSE),0)</f>
        <v>0</v>
      </c>
      <c r="L9968" s="9" t="str">
        <f t="shared" si="164"/>
        <v/>
      </c>
      <c r="M9968" s="205" t="str" cm="1">
        <f t="array" ref="M9968">_xlfn.IFS(NOT(ISERROR(VLOOKUP(Table5[[#This Row],[Section]],TB_notTB,1,FALSE))),"No",LEFT(Table5[[#This Row],[Section]],3)="ETB","PLS",LEFT(Table5[[#This Row],[Section]],1)="7","PDB",NOT(ISBLANK(Table5[[#This Row],[Section]])),"No")</f>
        <v>No</v>
      </c>
    </row>
    <row r="9969" spans="1:13" x14ac:dyDescent="0.25">
      <c r="A9969" s="126" t="s">
        <v>22872</v>
      </c>
      <c r="B9969" s="126" t="s">
        <v>22873</v>
      </c>
      <c r="C9969" s="126" t="s">
        <v>75</v>
      </c>
      <c r="D9969" s="127">
        <v>1.8049999999999999</v>
      </c>
      <c r="E9969" s="128">
        <v>537</v>
      </c>
      <c r="F9969" s="128">
        <v>358</v>
      </c>
      <c r="G9969" s="126" t="s">
        <v>22712</v>
      </c>
      <c r="H9969" s="126" t="s">
        <v>22713</v>
      </c>
      <c r="I9969" s="126" t="s">
        <v>22714</v>
      </c>
      <c r="J9969" s="126" t="s">
        <v>26361</v>
      </c>
      <c r="K9969" s="9">
        <f>_xlfn.IFNA(VLOOKUP(Table5[[#This Row],[Section]],SubSill_Tier,2,FALSE),0)</f>
        <v>0</v>
      </c>
      <c r="L9969" s="9" t="str">
        <f t="shared" si="164"/>
        <v/>
      </c>
      <c r="M9969" s="205" t="str" cm="1">
        <f t="array" ref="M9969">_xlfn.IFS(NOT(ISERROR(VLOOKUP(Table5[[#This Row],[Section]],TB_notTB,1,FALSE))),"No",LEFT(Table5[[#This Row],[Section]],3)="ETB","PLS",LEFT(Table5[[#This Row],[Section]],1)="7","PDB",NOT(ISBLANK(Table5[[#This Row],[Section]])),"No")</f>
        <v>No</v>
      </c>
    </row>
    <row r="9970" spans="1:13" x14ac:dyDescent="0.25">
      <c r="A9970" s="126" t="s">
        <v>22874</v>
      </c>
      <c r="B9970" s="126" t="s">
        <v>22875</v>
      </c>
      <c r="C9970" s="126" t="s">
        <v>75</v>
      </c>
      <c r="D9970" s="127">
        <v>1.74</v>
      </c>
      <c r="E9970" s="128">
        <v>797</v>
      </c>
      <c r="F9970" s="128">
        <v>797</v>
      </c>
      <c r="G9970" s="126" t="s">
        <v>22795</v>
      </c>
      <c r="H9970" s="126" t="s">
        <v>22796</v>
      </c>
      <c r="I9970" s="126" t="s">
        <v>22797</v>
      </c>
      <c r="J9970" s="126" t="s">
        <v>26361</v>
      </c>
      <c r="K9970" s="9">
        <f>_xlfn.IFNA(VLOOKUP(Table5[[#This Row],[Section]],SubSill_Tier,2,FALSE),0)</f>
        <v>0</v>
      </c>
      <c r="L9970" s="9" t="str">
        <f t="shared" si="164"/>
        <v/>
      </c>
      <c r="M9970" s="205" t="str" cm="1">
        <f t="array" ref="M9970">_xlfn.IFS(NOT(ISERROR(VLOOKUP(Table5[[#This Row],[Section]],TB_notTB,1,FALSE))),"No",LEFT(Table5[[#This Row],[Section]],3)="ETB","PLS",LEFT(Table5[[#This Row],[Section]],1)="7","PDB",NOT(ISBLANK(Table5[[#This Row],[Section]])),"No")</f>
        <v>No</v>
      </c>
    </row>
    <row r="9971" spans="1:13" x14ac:dyDescent="0.25">
      <c r="A9971" s="126" t="s">
        <v>22876</v>
      </c>
      <c r="B9971" s="126" t="s">
        <v>22877</v>
      </c>
      <c r="C9971" s="126" t="s">
        <v>75</v>
      </c>
      <c r="D9971" s="127">
        <v>0.98899999999999999</v>
      </c>
      <c r="E9971" s="128">
        <v>424</v>
      </c>
      <c r="F9971" s="128">
        <v>424</v>
      </c>
      <c r="G9971" s="126" t="s">
        <v>22795</v>
      </c>
      <c r="H9971" s="126" t="s">
        <v>22796</v>
      </c>
      <c r="I9971" s="126" t="s">
        <v>22797</v>
      </c>
      <c r="J9971" s="126" t="s">
        <v>26361</v>
      </c>
      <c r="K9971" s="9">
        <f>_xlfn.IFNA(VLOOKUP(Table5[[#This Row],[Section]],SubSill_Tier,2,FALSE),0)</f>
        <v>0</v>
      </c>
      <c r="L9971" s="9" t="str">
        <f t="shared" si="164"/>
        <v/>
      </c>
      <c r="M9971" s="205" t="str" cm="1">
        <f t="array" ref="M9971">_xlfn.IFS(NOT(ISERROR(VLOOKUP(Table5[[#This Row],[Section]],TB_notTB,1,FALSE))),"No",LEFT(Table5[[#This Row],[Section]],3)="ETB","PLS",LEFT(Table5[[#This Row],[Section]],1)="7","PDB",NOT(ISBLANK(Table5[[#This Row],[Section]])),"No")</f>
        <v>No</v>
      </c>
    </row>
    <row r="9972" spans="1:13" x14ac:dyDescent="0.25">
      <c r="A9972" s="126" t="s">
        <v>22878</v>
      </c>
      <c r="B9972" s="126" t="s">
        <v>22879</v>
      </c>
      <c r="C9972" s="126" t="s">
        <v>75</v>
      </c>
      <c r="D9972" s="127">
        <v>0.43099999999999999</v>
      </c>
      <c r="E9972" s="128">
        <v>224</v>
      </c>
      <c r="F9972" s="128">
        <v>224</v>
      </c>
      <c r="G9972" s="126" t="s">
        <v>22795</v>
      </c>
      <c r="H9972" s="126" t="s">
        <v>22796</v>
      </c>
      <c r="I9972" s="126" t="s">
        <v>22797</v>
      </c>
      <c r="J9972" s="126" t="s">
        <v>26361</v>
      </c>
      <c r="K9972" s="9">
        <f>_xlfn.IFNA(VLOOKUP(Table5[[#This Row],[Section]],SubSill_Tier,2,FALSE),0)</f>
        <v>0</v>
      </c>
      <c r="L9972" s="9" t="str">
        <f t="shared" si="164"/>
        <v/>
      </c>
      <c r="M9972" s="205" t="str" cm="1">
        <f t="array" ref="M9972">_xlfn.IFS(NOT(ISERROR(VLOOKUP(Table5[[#This Row],[Section]],TB_notTB,1,FALSE))),"No",LEFT(Table5[[#This Row],[Section]],3)="ETB","PLS",LEFT(Table5[[#This Row],[Section]],1)="7","PDB",NOT(ISBLANK(Table5[[#This Row],[Section]])),"No")</f>
        <v>No</v>
      </c>
    </row>
    <row r="9973" spans="1:13" x14ac:dyDescent="0.25">
      <c r="A9973" s="126" t="s">
        <v>22880</v>
      </c>
      <c r="B9973" s="126" t="s">
        <v>22881</v>
      </c>
      <c r="C9973" s="126" t="s">
        <v>75</v>
      </c>
      <c r="D9973" s="127">
        <v>0.315</v>
      </c>
      <c r="E9973" s="128">
        <v>161</v>
      </c>
      <c r="F9973" s="128">
        <v>161</v>
      </c>
      <c r="G9973" s="126" t="s">
        <v>22795</v>
      </c>
      <c r="H9973" s="126" t="s">
        <v>22796</v>
      </c>
      <c r="I9973" s="126" t="s">
        <v>22797</v>
      </c>
      <c r="J9973" s="126" t="s">
        <v>26361</v>
      </c>
      <c r="K9973" s="9">
        <f>_xlfn.IFNA(VLOOKUP(Table5[[#This Row],[Section]],SubSill_Tier,2,FALSE),0)</f>
        <v>0</v>
      </c>
      <c r="L9973" s="9" t="str">
        <f t="shared" si="164"/>
        <v/>
      </c>
      <c r="M9973" s="205" t="str" cm="1">
        <f t="array" ref="M9973">_xlfn.IFS(NOT(ISERROR(VLOOKUP(Table5[[#This Row],[Section]],TB_notTB,1,FALSE))),"No",LEFT(Table5[[#This Row],[Section]],3)="ETB","PLS",LEFT(Table5[[#This Row],[Section]],1)="7","PDB",NOT(ISBLANK(Table5[[#This Row],[Section]])),"No")</f>
        <v>No</v>
      </c>
    </row>
    <row r="9974" spans="1:13" x14ac:dyDescent="0.25">
      <c r="A9974" s="126" t="s">
        <v>22882</v>
      </c>
      <c r="B9974" s="126" t="s">
        <v>22883</v>
      </c>
      <c r="C9974" s="126" t="s">
        <v>75</v>
      </c>
      <c r="D9974" s="127">
        <v>2.3570000000000002</v>
      </c>
      <c r="E9974" s="128">
        <v>495</v>
      </c>
      <c r="F9974" s="128">
        <v>495</v>
      </c>
      <c r="G9974" s="126" t="s">
        <v>22835</v>
      </c>
      <c r="H9974" s="126" t="s">
        <v>22836</v>
      </c>
      <c r="I9974" s="126" t="s">
        <v>22837</v>
      </c>
      <c r="J9974" s="126" t="s">
        <v>26361</v>
      </c>
      <c r="K9974" s="9">
        <f>_xlfn.IFNA(VLOOKUP(Table5[[#This Row],[Section]],SubSill_Tier,2,FALSE),0)</f>
        <v>0</v>
      </c>
      <c r="L9974" s="9" t="str">
        <f t="shared" si="164"/>
        <v/>
      </c>
      <c r="M9974" s="205" t="str" cm="1">
        <f t="array" ref="M9974">_xlfn.IFS(NOT(ISERROR(VLOOKUP(Table5[[#This Row],[Section]],TB_notTB,1,FALSE))),"No",LEFT(Table5[[#This Row],[Section]],3)="ETB","PLS",LEFT(Table5[[#This Row],[Section]],1)="7","PDB",NOT(ISBLANK(Table5[[#This Row],[Section]])),"No")</f>
        <v>No</v>
      </c>
    </row>
    <row r="9975" spans="1:13" x14ac:dyDescent="0.25">
      <c r="A9975" s="126" t="s">
        <v>22884</v>
      </c>
      <c r="B9975" s="126" t="s">
        <v>22885</v>
      </c>
      <c r="C9975" s="126" t="s">
        <v>75</v>
      </c>
      <c r="D9975" s="127">
        <v>1.2190000000000001</v>
      </c>
      <c r="E9975" s="128">
        <v>477</v>
      </c>
      <c r="F9975" s="128">
        <v>477</v>
      </c>
      <c r="G9975" s="126" t="s">
        <v>22761</v>
      </c>
      <c r="H9975" s="126" t="s">
        <v>22762</v>
      </c>
      <c r="I9975" s="126" t="s">
        <v>22763</v>
      </c>
      <c r="J9975" s="126" t="s">
        <v>26361</v>
      </c>
      <c r="K9975" s="9">
        <f>_xlfn.IFNA(VLOOKUP(Table5[[#This Row],[Section]],SubSill_Tier,2,FALSE),0)</f>
        <v>0</v>
      </c>
      <c r="L9975" s="9" t="str">
        <f t="shared" si="164"/>
        <v/>
      </c>
      <c r="M9975" s="205" t="str" cm="1">
        <f t="array" ref="M9975">_xlfn.IFS(NOT(ISERROR(VLOOKUP(Table5[[#This Row],[Section]],TB_notTB,1,FALSE))),"No",LEFT(Table5[[#This Row],[Section]],3)="ETB","PLS",LEFT(Table5[[#This Row],[Section]],1)="7","PDB",NOT(ISBLANK(Table5[[#This Row],[Section]])),"No")</f>
        <v>No</v>
      </c>
    </row>
    <row r="9976" spans="1:13" x14ac:dyDescent="0.25">
      <c r="A9976" s="126" t="s">
        <v>22886</v>
      </c>
      <c r="B9976" s="126" t="s">
        <v>22887</v>
      </c>
      <c r="C9976" s="126" t="s">
        <v>75</v>
      </c>
      <c r="D9976" s="127">
        <v>1.619</v>
      </c>
      <c r="E9976" s="128">
        <v>732</v>
      </c>
      <c r="F9976" s="128">
        <v>732</v>
      </c>
      <c r="G9976" s="126" t="s">
        <v>22888</v>
      </c>
      <c r="H9976" s="126" t="s">
        <v>22889</v>
      </c>
      <c r="I9976" s="126" t="s">
        <v>22890</v>
      </c>
      <c r="J9976" s="126" t="s">
        <v>26361</v>
      </c>
      <c r="K9976" s="9">
        <f>_xlfn.IFNA(VLOOKUP(Table5[[#This Row],[Section]],SubSill_Tier,2,FALSE),0)</f>
        <v>0</v>
      </c>
      <c r="L9976" s="9" t="str">
        <f t="shared" si="164"/>
        <v/>
      </c>
      <c r="M9976" s="205" t="str" cm="1">
        <f t="array" ref="M9976">_xlfn.IFS(NOT(ISERROR(VLOOKUP(Table5[[#This Row],[Section]],TB_notTB,1,FALSE))),"No",LEFT(Table5[[#This Row],[Section]],3)="ETB","PLS",LEFT(Table5[[#This Row],[Section]],1)="7","PDB",NOT(ISBLANK(Table5[[#This Row],[Section]])),"No")</f>
        <v>No</v>
      </c>
    </row>
    <row r="9977" spans="1:13" x14ac:dyDescent="0.25">
      <c r="A9977" s="126" t="s">
        <v>22891</v>
      </c>
      <c r="B9977" s="126" t="s">
        <v>22892</v>
      </c>
      <c r="C9977" s="126" t="s">
        <v>75</v>
      </c>
      <c r="D9977" s="127">
        <v>0.86799999999999999</v>
      </c>
      <c r="E9977" s="128">
        <v>368</v>
      </c>
      <c r="F9977" s="128">
        <v>368</v>
      </c>
      <c r="G9977" s="126" t="s">
        <v>22888</v>
      </c>
      <c r="H9977" s="126" t="s">
        <v>22889</v>
      </c>
      <c r="I9977" s="126" t="s">
        <v>22890</v>
      </c>
      <c r="J9977" s="126" t="s">
        <v>26361</v>
      </c>
      <c r="K9977" s="9">
        <f>_xlfn.IFNA(VLOOKUP(Table5[[#This Row],[Section]],SubSill_Tier,2,FALSE),0)</f>
        <v>0</v>
      </c>
      <c r="L9977" s="9" t="str">
        <f t="shared" si="164"/>
        <v/>
      </c>
      <c r="M9977" s="205" t="str" cm="1">
        <f t="array" ref="M9977">_xlfn.IFS(NOT(ISERROR(VLOOKUP(Table5[[#This Row],[Section]],TB_notTB,1,FALSE))),"No",LEFT(Table5[[#This Row],[Section]],3)="ETB","PLS",LEFT(Table5[[#This Row],[Section]],1)="7","PDB",NOT(ISBLANK(Table5[[#This Row],[Section]])),"No")</f>
        <v>No</v>
      </c>
    </row>
    <row r="9978" spans="1:13" x14ac:dyDescent="0.25">
      <c r="A9978" s="126" t="s">
        <v>22893</v>
      </c>
      <c r="B9978" s="126" t="s">
        <v>22894</v>
      </c>
      <c r="C9978" s="126" t="s">
        <v>75</v>
      </c>
      <c r="D9978" s="127">
        <v>0.495</v>
      </c>
      <c r="E9978" s="128">
        <v>231</v>
      </c>
      <c r="F9978" s="128">
        <v>231</v>
      </c>
      <c r="G9978" s="126" t="s">
        <v>22888</v>
      </c>
      <c r="H9978" s="126" t="s">
        <v>22889</v>
      </c>
      <c r="I9978" s="126" t="s">
        <v>22890</v>
      </c>
      <c r="J9978" s="126" t="s">
        <v>26361</v>
      </c>
      <c r="K9978" s="9">
        <f>_xlfn.IFNA(VLOOKUP(Table5[[#This Row],[Section]],SubSill_Tier,2,FALSE),0)</f>
        <v>0</v>
      </c>
      <c r="L9978" s="9" t="str">
        <f t="shared" si="164"/>
        <v/>
      </c>
      <c r="M9978" s="205" t="str" cm="1">
        <f t="array" ref="M9978">_xlfn.IFS(NOT(ISERROR(VLOOKUP(Table5[[#This Row],[Section]],TB_notTB,1,FALSE))),"No",LEFT(Table5[[#This Row],[Section]],3)="ETB","PLS",LEFT(Table5[[#This Row],[Section]],1)="7","PDB",NOT(ISBLANK(Table5[[#This Row],[Section]])),"No")</f>
        <v>No</v>
      </c>
    </row>
    <row r="9979" spans="1:13" x14ac:dyDescent="0.25">
      <c r="A9979" s="126" t="s">
        <v>22895</v>
      </c>
      <c r="B9979" s="126" t="s">
        <v>22896</v>
      </c>
      <c r="C9979" s="126" t="s">
        <v>75</v>
      </c>
      <c r="D9979" s="127">
        <v>1.363</v>
      </c>
      <c r="E9979" s="128">
        <v>613</v>
      </c>
      <c r="F9979" s="128">
        <v>613</v>
      </c>
      <c r="G9979" s="126" t="s">
        <v>22888</v>
      </c>
      <c r="H9979" s="126" t="s">
        <v>22889</v>
      </c>
      <c r="I9979" s="126" t="s">
        <v>22890</v>
      </c>
      <c r="J9979" s="126" t="s">
        <v>26361</v>
      </c>
      <c r="K9979" s="9">
        <f>_xlfn.IFNA(VLOOKUP(Table5[[#This Row],[Section]],SubSill_Tier,2,FALSE),0)</f>
        <v>0</v>
      </c>
      <c r="L9979" s="9" t="str">
        <f t="shared" si="164"/>
        <v/>
      </c>
      <c r="M9979" s="205" t="str" cm="1">
        <f t="array" ref="M9979">_xlfn.IFS(NOT(ISERROR(VLOOKUP(Table5[[#This Row],[Section]],TB_notTB,1,FALSE))),"No",LEFT(Table5[[#This Row],[Section]],3)="ETB","PLS",LEFT(Table5[[#This Row],[Section]],1)="7","PDB",NOT(ISBLANK(Table5[[#This Row],[Section]])),"No")</f>
        <v>No</v>
      </c>
    </row>
    <row r="9980" spans="1:13" x14ac:dyDescent="0.25">
      <c r="A9980" s="126" t="s">
        <v>22897</v>
      </c>
      <c r="B9980" s="126" t="s">
        <v>22898</v>
      </c>
      <c r="C9980" s="126" t="s">
        <v>75</v>
      </c>
      <c r="D9980" s="127">
        <v>0.376</v>
      </c>
      <c r="E9980" s="128">
        <v>194</v>
      </c>
      <c r="F9980" s="128">
        <v>194</v>
      </c>
      <c r="G9980" s="126" t="s">
        <v>22888</v>
      </c>
      <c r="H9980" s="126" t="s">
        <v>22889</v>
      </c>
      <c r="I9980" s="126" t="s">
        <v>22890</v>
      </c>
      <c r="J9980" s="126" t="s">
        <v>26361</v>
      </c>
      <c r="K9980" s="9">
        <f>_xlfn.IFNA(VLOOKUP(Table5[[#This Row],[Section]],SubSill_Tier,2,FALSE),0)</f>
        <v>0</v>
      </c>
      <c r="L9980" s="9" t="str">
        <f t="shared" si="164"/>
        <v/>
      </c>
      <c r="M9980" s="205" t="str" cm="1">
        <f t="array" ref="M9980">_xlfn.IFS(NOT(ISERROR(VLOOKUP(Table5[[#This Row],[Section]],TB_notTB,1,FALSE))),"No",LEFT(Table5[[#This Row],[Section]],3)="ETB","PLS",LEFT(Table5[[#This Row],[Section]],1)="7","PDB",NOT(ISBLANK(Table5[[#This Row],[Section]])),"No")</f>
        <v>No</v>
      </c>
    </row>
    <row r="9981" spans="1:13" x14ac:dyDescent="0.25">
      <c r="A9981" s="126" t="s">
        <v>22899</v>
      </c>
      <c r="B9981" s="126" t="s">
        <v>22900</v>
      </c>
      <c r="C9981" s="126" t="s">
        <v>75</v>
      </c>
      <c r="D9981" s="127">
        <v>0.29599999999999999</v>
      </c>
      <c r="E9981" s="128">
        <v>151</v>
      </c>
      <c r="F9981" s="128">
        <v>151</v>
      </c>
      <c r="G9981" s="126" t="s">
        <v>22888</v>
      </c>
      <c r="H9981" s="126" t="s">
        <v>22889</v>
      </c>
      <c r="I9981" s="126" t="s">
        <v>22890</v>
      </c>
      <c r="J9981" s="126" t="s">
        <v>26361</v>
      </c>
      <c r="K9981" s="9">
        <f>_xlfn.IFNA(VLOOKUP(Table5[[#This Row],[Section]],SubSill_Tier,2,FALSE),0)</f>
        <v>0</v>
      </c>
      <c r="L9981" s="9" t="str">
        <f t="shared" si="164"/>
        <v/>
      </c>
      <c r="M9981" s="205" t="str" cm="1">
        <f t="array" ref="M9981">_xlfn.IFS(NOT(ISERROR(VLOOKUP(Table5[[#This Row],[Section]],TB_notTB,1,FALSE))),"No",LEFT(Table5[[#This Row],[Section]],3)="ETB","PLS",LEFT(Table5[[#This Row],[Section]],1)="7","PDB",NOT(ISBLANK(Table5[[#This Row],[Section]])),"No")</f>
        <v>No</v>
      </c>
    </row>
    <row r="9982" spans="1:13" x14ac:dyDescent="0.25">
      <c r="A9982" s="126" t="s">
        <v>22901</v>
      </c>
      <c r="B9982" s="126" t="s">
        <v>22902</v>
      </c>
      <c r="C9982" s="126" t="s">
        <v>75</v>
      </c>
      <c r="D9982" s="127">
        <v>1.526</v>
      </c>
      <c r="E9982" s="128">
        <v>688</v>
      </c>
      <c r="F9982" s="128">
        <v>688</v>
      </c>
      <c r="G9982" s="126" t="s">
        <v>22888</v>
      </c>
      <c r="H9982" s="126" t="s">
        <v>22889</v>
      </c>
      <c r="I9982" s="126" t="s">
        <v>22890</v>
      </c>
      <c r="J9982" s="126" t="s">
        <v>26361</v>
      </c>
      <c r="K9982" s="9">
        <f>_xlfn.IFNA(VLOOKUP(Table5[[#This Row],[Section]],SubSill_Tier,2,FALSE),0)</f>
        <v>0</v>
      </c>
      <c r="L9982" s="9" t="str">
        <f t="shared" si="164"/>
        <v/>
      </c>
      <c r="M9982" s="205" t="str" cm="1">
        <f t="array" ref="M9982">_xlfn.IFS(NOT(ISERROR(VLOOKUP(Table5[[#This Row],[Section]],TB_notTB,1,FALSE))),"No",LEFT(Table5[[#This Row],[Section]],3)="ETB","PLS",LEFT(Table5[[#This Row],[Section]],1)="7","PDB",NOT(ISBLANK(Table5[[#This Row],[Section]])),"No")</f>
        <v>No</v>
      </c>
    </row>
    <row r="9983" spans="1:13" x14ac:dyDescent="0.25">
      <c r="A9983" s="126" t="s">
        <v>22903</v>
      </c>
      <c r="B9983" s="126" t="s">
        <v>22904</v>
      </c>
      <c r="C9983" s="126" t="s">
        <v>75</v>
      </c>
      <c r="D9983" s="127">
        <v>0.82499999999999996</v>
      </c>
      <c r="E9983" s="128">
        <v>349</v>
      </c>
      <c r="F9983" s="128">
        <v>349</v>
      </c>
      <c r="G9983" s="126" t="s">
        <v>22888</v>
      </c>
      <c r="H9983" s="126" t="s">
        <v>22889</v>
      </c>
      <c r="I9983" s="126" t="s">
        <v>22890</v>
      </c>
      <c r="J9983" s="126" t="s">
        <v>26361</v>
      </c>
      <c r="K9983" s="9">
        <f>_xlfn.IFNA(VLOOKUP(Table5[[#This Row],[Section]],SubSill_Tier,2,FALSE),0)</f>
        <v>0</v>
      </c>
      <c r="L9983" s="9" t="str">
        <f t="shared" si="164"/>
        <v/>
      </c>
      <c r="M9983" s="205" t="str" cm="1">
        <f t="array" ref="M9983">_xlfn.IFS(NOT(ISERROR(VLOOKUP(Table5[[#This Row],[Section]],TB_notTB,1,FALSE))),"No",LEFT(Table5[[#This Row],[Section]],3)="ETB","PLS",LEFT(Table5[[#This Row],[Section]],1)="7","PDB",NOT(ISBLANK(Table5[[#This Row],[Section]])),"No")</f>
        <v>No</v>
      </c>
    </row>
    <row r="9984" spans="1:13" x14ac:dyDescent="0.25">
      <c r="A9984" s="126" t="s">
        <v>22905</v>
      </c>
      <c r="B9984" s="126" t="s">
        <v>22906</v>
      </c>
      <c r="C9984" s="126" t="s">
        <v>75</v>
      </c>
      <c r="D9984" s="127">
        <v>1.3560000000000001</v>
      </c>
      <c r="E9984" s="128">
        <v>606</v>
      </c>
      <c r="F9984" s="128">
        <v>606</v>
      </c>
      <c r="G9984" s="126" t="s">
        <v>22888</v>
      </c>
      <c r="H9984" s="126" t="s">
        <v>22889</v>
      </c>
      <c r="I9984" s="126" t="s">
        <v>22890</v>
      </c>
      <c r="J9984" s="126" t="s">
        <v>26361</v>
      </c>
      <c r="K9984" s="9">
        <f>_xlfn.IFNA(VLOOKUP(Table5[[#This Row],[Section]],SubSill_Tier,2,FALSE),0)</f>
        <v>0</v>
      </c>
      <c r="L9984" s="9" t="str">
        <f t="shared" si="164"/>
        <v/>
      </c>
      <c r="M9984" s="205" t="str" cm="1">
        <f t="array" ref="M9984">_xlfn.IFS(NOT(ISERROR(VLOOKUP(Table5[[#This Row],[Section]],TB_notTB,1,FALSE))),"No",LEFT(Table5[[#This Row],[Section]],3)="ETB","PLS",LEFT(Table5[[#This Row],[Section]],1)="7","PDB",NOT(ISBLANK(Table5[[#This Row],[Section]])),"No")</f>
        <v>No</v>
      </c>
    </row>
    <row r="9985" spans="1:13" x14ac:dyDescent="0.25">
      <c r="A9985" s="126" t="s">
        <v>22907</v>
      </c>
      <c r="B9985" s="126" t="s">
        <v>22908</v>
      </c>
      <c r="C9985" s="126" t="s">
        <v>75</v>
      </c>
      <c r="D9985" s="127">
        <v>0.25800000000000001</v>
      </c>
      <c r="E9985" s="128">
        <v>113</v>
      </c>
      <c r="F9985" s="128">
        <v>113</v>
      </c>
      <c r="G9985" s="126" t="s">
        <v>22888</v>
      </c>
      <c r="H9985" s="126" t="s">
        <v>22889</v>
      </c>
      <c r="I9985" s="126" t="s">
        <v>22890</v>
      </c>
      <c r="J9985" s="126" t="s">
        <v>26361</v>
      </c>
      <c r="K9985" s="9">
        <f>_xlfn.IFNA(VLOOKUP(Table5[[#This Row],[Section]],SubSill_Tier,2,FALSE),0)</f>
        <v>0</v>
      </c>
      <c r="L9985" s="9" t="str">
        <f t="shared" si="164"/>
        <v/>
      </c>
      <c r="M9985" s="205" t="str" cm="1">
        <f t="array" ref="M9985">_xlfn.IFS(NOT(ISERROR(VLOOKUP(Table5[[#This Row],[Section]],TB_notTB,1,FALSE))),"No",LEFT(Table5[[#This Row],[Section]],3)="ETB","PLS",LEFT(Table5[[#This Row],[Section]],1)="7","PDB",NOT(ISBLANK(Table5[[#This Row],[Section]])),"No")</f>
        <v>No</v>
      </c>
    </row>
    <row r="9986" spans="1:13" x14ac:dyDescent="0.25">
      <c r="A9986" s="126" t="s">
        <v>22909</v>
      </c>
      <c r="B9986" s="126" t="s">
        <v>22910</v>
      </c>
      <c r="C9986" s="126" t="s">
        <v>75</v>
      </c>
      <c r="D9986" s="127">
        <v>0.56100000000000005</v>
      </c>
      <c r="E9986" s="128">
        <v>212</v>
      </c>
      <c r="F9986" s="128">
        <v>212</v>
      </c>
      <c r="G9986" s="126" t="s">
        <v>22888</v>
      </c>
      <c r="H9986" s="126" t="s">
        <v>22889</v>
      </c>
      <c r="I9986" s="126" t="s">
        <v>22890</v>
      </c>
      <c r="J9986" s="126" t="s">
        <v>26361</v>
      </c>
      <c r="K9986" s="9">
        <f>_xlfn.IFNA(VLOOKUP(Table5[[#This Row],[Section]],SubSill_Tier,2,FALSE),0)</f>
        <v>0</v>
      </c>
      <c r="L9986" s="9" t="str">
        <f t="shared" ref="L9986:L10049" si="165">IFERROR(IF(LEFT(G9986,2)="AI",IF(_xlfn.NUMBERVALUE(IFERROR(LEFT(IF(ISERROR(FIND("X",UPPER(B9986))),UPPER(B9986),RIGHT(UPPER(B9986),LEN(UPPER(B9986))-FIND("~",SUBSTITUTE(UPPER(B9986),"X","~",LEN(UPPER(B9986))-LEN(SUBSTITUTE(UPPER(B9986),"X","")))))),FIND(" ",IF(ISERROR(FIND("X",UPPER(B9986))),UPPER(B9986),RIGHT(UPPER(B9986),LEN(UPPER(B9986))-FIND("~",SUBSTITUTE(UPPER(B9986),"X","~",LEN(UPPER(B9986))-LEN(SUBSTITUTE(UPPER(B9986),"X","")))))),1)-1),IF(ISERROR(FIND("X",UPPER(B9986))),UPPER(B9986),RIGHT(UPPER(B9986),LEN(UPPER(B9986))-FIND("~",SUBSTITUTE(UPPER(B9986),"X","~",LEN(UPPER(B9986))-LEN(SUBSTITUTE(UPPER(B9986),"X",""))))))),".")&gt;=5,"Wall",""),""),"")</f>
        <v/>
      </c>
      <c r="M9986" s="205" t="str" cm="1">
        <f t="array" ref="M9986">_xlfn.IFS(NOT(ISERROR(VLOOKUP(Table5[[#This Row],[Section]],TB_notTB,1,FALSE))),"No",LEFT(Table5[[#This Row],[Section]],3)="ETB","PLS",LEFT(Table5[[#This Row],[Section]],1)="7","PDB",NOT(ISBLANK(Table5[[#This Row],[Section]])),"No")</f>
        <v>No</v>
      </c>
    </row>
    <row r="9987" spans="1:13" x14ac:dyDescent="0.25">
      <c r="A9987" s="126" t="s">
        <v>22911</v>
      </c>
      <c r="B9987" s="126" t="s">
        <v>22912</v>
      </c>
      <c r="C9987" s="126" t="s">
        <v>75</v>
      </c>
      <c r="D9987" s="127">
        <v>0.61599999999999999</v>
      </c>
      <c r="E9987" s="128">
        <v>286</v>
      </c>
      <c r="F9987" s="128">
        <v>286</v>
      </c>
      <c r="G9987" s="126" t="s">
        <v>22913</v>
      </c>
      <c r="H9987" s="126" t="s">
        <v>22914</v>
      </c>
      <c r="I9987" s="126" t="s">
        <v>22915</v>
      </c>
      <c r="J9987" s="126" t="s">
        <v>26361</v>
      </c>
      <c r="K9987" s="9">
        <f>_xlfn.IFNA(VLOOKUP(Table5[[#This Row],[Section]],SubSill_Tier,2,FALSE),0)</f>
        <v>0</v>
      </c>
      <c r="L9987" s="9" t="str">
        <f t="shared" si="165"/>
        <v/>
      </c>
      <c r="M9987" s="205" t="str" cm="1">
        <f t="array" ref="M9987">_xlfn.IFS(NOT(ISERROR(VLOOKUP(Table5[[#This Row],[Section]],TB_notTB,1,FALSE))),"No",LEFT(Table5[[#This Row],[Section]],3)="ETB","PLS",LEFT(Table5[[#This Row],[Section]],1)="7","PDB",NOT(ISBLANK(Table5[[#This Row],[Section]])),"No")</f>
        <v>No</v>
      </c>
    </row>
    <row r="9988" spans="1:13" x14ac:dyDescent="0.25">
      <c r="A9988" s="126" t="s">
        <v>22916</v>
      </c>
      <c r="B9988" s="126" t="s">
        <v>22917</v>
      </c>
      <c r="C9988" s="126" t="s">
        <v>75</v>
      </c>
      <c r="D9988" s="127">
        <v>1.212</v>
      </c>
      <c r="E9988" s="128">
        <v>504</v>
      </c>
      <c r="F9988" s="128">
        <v>504</v>
      </c>
      <c r="G9988" s="126" t="s">
        <v>22913</v>
      </c>
      <c r="H9988" s="126" t="s">
        <v>22914</v>
      </c>
      <c r="I9988" s="126" t="s">
        <v>22915</v>
      </c>
      <c r="J9988" s="126" t="s">
        <v>26361</v>
      </c>
      <c r="K9988" s="9">
        <f>_xlfn.IFNA(VLOOKUP(Table5[[#This Row],[Section]],SubSill_Tier,2,FALSE),0)</f>
        <v>0</v>
      </c>
      <c r="L9988" s="9" t="str">
        <f t="shared" si="165"/>
        <v/>
      </c>
      <c r="M9988" s="205" t="str" cm="1">
        <f t="array" ref="M9988">_xlfn.IFS(NOT(ISERROR(VLOOKUP(Table5[[#This Row],[Section]],TB_notTB,1,FALSE))),"No",LEFT(Table5[[#This Row],[Section]],3)="ETB","PLS",LEFT(Table5[[#This Row],[Section]],1)="7","PDB",NOT(ISBLANK(Table5[[#This Row],[Section]])),"No")</f>
        <v>No</v>
      </c>
    </row>
    <row r="9989" spans="1:13" x14ac:dyDescent="0.25">
      <c r="A9989" s="126" t="s">
        <v>22918</v>
      </c>
      <c r="B9989" s="126" t="s">
        <v>22919</v>
      </c>
      <c r="C9989" s="126" t="s">
        <v>75</v>
      </c>
      <c r="D9989" s="127">
        <v>3.101</v>
      </c>
      <c r="E9989" s="128">
        <v>745</v>
      </c>
      <c r="F9989" s="128">
        <v>745</v>
      </c>
      <c r="G9989" s="126" t="s">
        <v>22761</v>
      </c>
      <c r="H9989" s="126" t="s">
        <v>22762</v>
      </c>
      <c r="I9989" s="126" t="s">
        <v>22763</v>
      </c>
      <c r="J9989" s="126" t="s">
        <v>26361</v>
      </c>
      <c r="K9989" s="9">
        <f>_xlfn.IFNA(VLOOKUP(Table5[[#This Row],[Section]],SubSill_Tier,2,FALSE),0)</f>
        <v>0</v>
      </c>
      <c r="L9989" s="9" t="str">
        <f t="shared" si="165"/>
        <v/>
      </c>
      <c r="M9989" s="205" t="str" cm="1">
        <f t="array" ref="M9989">_xlfn.IFS(NOT(ISERROR(VLOOKUP(Table5[[#This Row],[Section]],TB_notTB,1,FALSE))),"No",LEFT(Table5[[#This Row],[Section]],3)="ETB","PLS",LEFT(Table5[[#This Row],[Section]],1)="7","PDB",NOT(ISBLANK(Table5[[#This Row],[Section]])),"No")</f>
        <v>No</v>
      </c>
    </row>
    <row r="9990" spans="1:13" x14ac:dyDescent="0.25">
      <c r="A9990" s="126" t="s">
        <v>22920</v>
      </c>
      <c r="B9990" s="126" t="s">
        <v>22921</v>
      </c>
      <c r="C9990" s="126" t="s">
        <v>75</v>
      </c>
      <c r="D9990" s="127">
        <v>1.1519999999999999</v>
      </c>
      <c r="E9990" s="128">
        <v>410</v>
      </c>
      <c r="F9990" s="128">
        <v>410</v>
      </c>
      <c r="G9990" s="126" t="s">
        <v>22761</v>
      </c>
      <c r="H9990" s="126" t="s">
        <v>22762</v>
      </c>
      <c r="I9990" s="126" t="s">
        <v>22763</v>
      </c>
      <c r="J9990" s="126" t="s">
        <v>26361</v>
      </c>
      <c r="K9990" s="9">
        <f>_xlfn.IFNA(VLOOKUP(Table5[[#This Row],[Section]],SubSill_Tier,2,FALSE),0)</f>
        <v>0</v>
      </c>
      <c r="L9990" s="9" t="str">
        <f t="shared" si="165"/>
        <v/>
      </c>
      <c r="M9990" s="205" t="str" cm="1">
        <f t="array" ref="M9990">_xlfn.IFS(NOT(ISERROR(VLOOKUP(Table5[[#This Row],[Section]],TB_notTB,1,FALSE))),"No",LEFT(Table5[[#This Row],[Section]],3)="ETB","PLS",LEFT(Table5[[#This Row],[Section]],1)="7","PDB",NOT(ISBLANK(Table5[[#This Row],[Section]])),"No")</f>
        <v>No</v>
      </c>
    </row>
    <row r="9991" spans="1:13" x14ac:dyDescent="0.25">
      <c r="A9991" s="126" t="s">
        <v>22922</v>
      </c>
      <c r="B9991" s="126" t="s">
        <v>22923</v>
      </c>
      <c r="C9991" s="126" t="s">
        <v>75</v>
      </c>
      <c r="D9991" s="127">
        <v>0.49</v>
      </c>
      <c r="E9991" s="128">
        <v>188</v>
      </c>
      <c r="F9991" s="128">
        <v>188</v>
      </c>
      <c r="G9991" s="126" t="s">
        <v>22761</v>
      </c>
      <c r="H9991" s="126" t="s">
        <v>22762</v>
      </c>
      <c r="I9991" s="126" t="s">
        <v>22763</v>
      </c>
      <c r="J9991" s="126" t="s">
        <v>26361</v>
      </c>
      <c r="K9991" s="9">
        <f>_xlfn.IFNA(VLOOKUP(Table5[[#This Row],[Section]],SubSill_Tier,2,FALSE),0)</f>
        <v>0</v>
      </c>
      <c r="L9991" s="9" t="str">
        <f t="shared" si="165"/>
        <v/>
      </c>
      <c r="M9991" s="205" t="str" cm="1">
        <f t="array" ref="M9991">_xlfn.IFS(NOT(ISERROR(VLOOKUP(Table5[[#This Row],[Section]],TB_notTB,1,FALSE))),"No",LEFT(Table5[[#This Row],[Section]],3)="ETB","PLS",LEFT(Table5[[#This Row],[Section]],1)="7","PDB",NOT(ISBLANK(Table5[[#This Row],[Section]])),"No")</f>
        <v>No</v>
      </c>
    </row>
    <row r="9992" spans="1:13" x14ac:dyDescent="0.25">
      <c r="A9992" s="126" t="s">
        <v>22924</v>
      </c>
      <c r="B9992" s="126" t="s">
        <v>22925</v>
      </c>
      <c r="C9992" s="126" t="s">
        <v>75</v>
      </c>
      <c r="D9992" s="127">
        <v>1.514</v>
      </c>
      <c r="E9992" s="128">
        <v>304</v>
      </c>
      <c r="F9992" s="128">
        <v>304</v>
      </c>
      <c r="G9992" s="126" t="s">
        <v>22691</v>
      </c>
      <c r="H9992" s="126" t="s">
        <v>22692</v>
      </c>
      <c r="I9992" s="126" t="s">
        <v>22693</v>
      </c>
      <c r="J9992" s="126" t="s">
        <v>26361</v>
      </c>
      <c r="K9992" s="9">
        <f>_xlfn.IFNA(VLOOKUP(Table5[[#This Row],[Section]],SubSill_Tier,2,FALSE),0)</f>
        <v>0</v>
      </c>
      <c r="L9992" s="9" t="str">
        <f t="shared" si="165"/>
        <v/>
      </c>
      <c r="M9992" s="205" t="str" cm="1">
        <f t="array" ref="M9992">_xlfn.IFS(NOT(ISERROR(VLOOKUP(Table5[[#This Row],[Section]],TB_notTB,1,FALSE))),"No",LEFT(Table5[[#This Row],[Section]],3)="ETB","PLS",LEFT(Table5[[#This Row],[Section]],1)="7","PDB",NOT(ISBLANK(Table5[[#This Row],[Section]])),"No")</f>
        <v>No</v>
      </c>
    </row>
    <row r="9993" spans="1:13" x14ac:dyDescent="0.25">
      <c r="A9993" s="126" t="s">
        <v>22926</v>
      </c>
      <c r="B9993" s="126" t="s">
        <v>22927</v>
      </c>
      <c r="C9993" s="126" t="s">
        <v>75</v>
      </c>
      <c r="D9993" s="127">
        <v>1.367</v>
      </c>
      <c r="E9993" s="128">
        <v>268</v>
      </c>
      <c r="F9993" s="128">
        <v>268</v>
      </c>
      <c r="G9993" s="126" t="s">
        <v>22691</v>
      </c>
      <c r="H9993" s="126" t="s">
        <v>22692</v>
      </c>
      <c r="I9993" s="126" t="s">
        <v>22693</v>
      </c>
      <c r="J9993" s="126" t="s">
        <v>26361</v>
      </c>
      <c r="K9993" s="9">
        <f>_xlfn.IFNA(VLOOKUP(Table5[[#This Row],[Section]],SubSill_Tier,2,FALSE),0)</f>
        <v>0</v>
      </c>
      <c r="L9993" s="9" t="str">
        <f t="shared" si="165"/>
        <v/>
      </c>
      <c r="M9993" s="205" t="str" cm="1">
        <f t="array" ref="M9993">_xlfn.IFS(NOT(ISERROR(VLOOKUP(Table5[[#This Row],[Section]],TB_notTB,1,FALSE))),"No",LEFT(Table5[[#This Row],[Section]],3)="ETB","PLS",LEFT(Table5[[#This Row],[Section]],1)="7","PDB",NOT(ISBLANK(Table5[[#This Row],[Section]])),"No")</f>
        <v>No</v>
      </c>
    </row>
    <row r="9994" spans="1:13" x14ac:dyDescent="0.25">
      <c r="A9994" s="126" t="s">
        <v>22928</v>
      </c>
      <c r="B9994" s="126" t="s">
        <v>22929</v>
      </c>
      <c r="C9994" s="126" t="s">
        <v>75</v>
      </c>
      <c r="D9994" s="127">
        <v>1.643</v>
      </c>
      <c r="E9994" s="128">
        <v>574</v>
      </c>
      <c r="F9994" s="128">
        <v>574</v>
      </c>
      <c r="G9994" s="126" t="s">
        <v>22761</v>
      </c>
      <c r="H9994" s="126" t="s">
        <v>22762</v>
      </c>
      <c r="I9994" s="126" t="s">
        <v>22763</v>
      </c>
      <c r="J9994" s="126" t="s">
        <v>26361</v>
      </c>
      <c r="K9994" s="9">
        <f>_xlfn.IFNA(VLOOKUP(Table5[[#This Row],[Section]],SubSill_Tier,2,FALSE),0)</f>
        <v>0</v>
      </c>
      <c r="L9994" s="9" t="str">
        <f t="shared" si="165"/>
        <v/>
      </c>
      <c r="M9994" s="205" t="str" cm="1">
        <f t="array" ref="M9994">_xlfn.IFS(NOT(ISERROR(VLOOKUP(Table5[[#This Row],[Section]],TB_notTB,1,FALSE))),"No",LEFT(Table5[[#This Row],[Section]],3)="ETB","PLS",LEFT(Table5[[#This Row],[Section]],1)="7","PDB",NOT(ISBLANK(Table5[[#This Row],[Section]])),"No")</f>
        <v>No</v>
      </c>
    </row>
    <row r="9995" spans="1:13" x14ac:dyDescent="0.25">
      <c r="A9995" s="126" t="s">
        <v>22930</v>
      </c>
      <c r="B9995" s="126" t="s">
        <v>22931</v>
      </c>
      <c r="C9995" s="126" t="s">
        <v>75</v>
      </c>
      <c r="D9995" s="127">
        <v>1.7490000000000001</v>
      </c>
      <c r="E9995" s="128">
        <v>617</v>
      </c>
      <c r="F9995" s="128">
        <v>617</v>
      </c>
      <c r="G9995" s="126" t="s">
        <v>22761</v>
      </c>
      <c r="H9995" s="126" t="s">
        <v>22762</v>
      </c>
      <c r="I9995" s="126" t="s">
        <v>22763</v>
      </c>
      <c r="J9995" s="126" t="s">
        <v>26361</v>
      </c>
      <c r="K9995" s="9">
        <f>_xlfn.IFNA(VLOOKUP(Table5[[#This Row],[Section]],SubSill_Tier,2,FALSE),0)</f>
        <v>0</v>
      </c>
      <c r="L9995" s="9" t="str">
        <f t="shared" si="165"/>
        <v/>
      </c>
      <c r="M9995" s="205" t="str" cm="1">
        <f t="array" ref="M9995">_xlfn.IFS(NOT(ISERROR(VLOOKUP(Table5[[#This Row],[Section]],TB_notTB,1,FALSE))),"No",LEFT(Table5[[#This Row],[Section]],3)="ETB","PLS",LEFT(Table5[[#This Row],[Section]],1)="7","PDB",NOT(ISBLANK(Table5[[#This Row],[Section]])),"No")</f>
        <v>No</v>
      </c>
    </row>
    <row r="9996" spans="1:13" x14ac:dyDescent="0.25">
      <c r="A9996" s="126" t="s">
        <v>22932</v>
      </c>
      <c r="B9996" s="126" t="s">
        <v>22933</v>
      </c>
      <c r="C9996" s="126" t="s">
        <v>75</v>
      </c>
      <c r="D9996" s="127">
        <v>4.8959999999999999</v>
      </c>
      <c r="E9996" s="128">
        <v>597</v>
      </c>
      <c r="F9996" s="128">
        <v>597</v>
      </c>
      <c r="G9996" s="126" t="s">
        <v>22934</v>
      </c>
      <c r="H9996" s="126" t="s">
        <v>22935</v>
      </c>
      <c r="I9996" s="126" t="s">
        <v>22936</v>
      </c>
      <c r="J9996" s="126" t="s">
        <v>26361</v>
      </c>
      <c r="K9996" s="9">
        <f>_xlfn.IFNA(VLOOKUP(Table5[[#This Row],[Section]],SubSill_Tier,2,FALSE),0)</f>
        <v>0</v>
      </c>
      <c r="L9996" s="9" t="str">
        <f t="shared" si="165"/>
        <v/>
      </c>
      <c r="M9996" s="205" t="str" cm="1">
        <f t="array" ref="M9996">_xlfn.IFS(NOT(ISERROR(VLOOKUP(Table5[[#This Row],[Section]],TB_notTB,1,FALSE))),"No",LEFT(Table5[[#This Row],[Section]],3)="ETB","PLS",LEFT(Table5[[#This Row],[Section]],1)="7","PDB",NOT(ISBLANK(Table5[[#This Row],[Section]])),"No")</f>
        <v>No</v>
      </c>
    </row>
    <row r="9997" spans="1:13" x14ac:dyDescent="0.25">
      <c r="A9997" s="126" t="s">
        <v>22937</v>
      </c>
      <c r="B9997" s="126" t="s">
        <v>22938</v>
      </c>
      <c r="C9997" s="126" t="s">
        <v>75</v>
      </c>
      <c r="D9997" s="127">
        <v>4.9290000000000003</v>
      </c>
      <c r="E9997" s="128">
        <v>598</v>
      </c>
      <c r="F9997" s="128">
        <v>598</v>
      </c>
      <c r="G9997" s="126" t="s">
        <v>22934</v>
      </c>
      <c r="H9997" s="126" t="s">
        <v>22935</v>
      </c>
      <c r="I9997" s="126" t="s">
        <v>22936</v>
      </c>
      <c r="J9997" s="126" t="s">
        <v>26361</v>
      </c>
      <c r="K9997" s="9">
        <f>_xlfn.IFNA(VLOOKUP(Table5[[#This Row],[Section]],SubSill_Tier,2,FALSE),0)</f>
        <v>0</v>
      </c>
      <c r="L9997" s="9" t="str">
        <f t="shared" si="165"/>
        <v/>
      </c>
      <c r="M9997" s="205" t="str" cm="1">
        <f t="array" ref="M9997">_xlfn.IFS(NOT(ISERROR(VLOOKUP(Table5[[#This Row],[Section]],TB_notTB,1,FALSE))),"No",LEFT(Table5[[#This Row],[Section]],3)="ETB","PLS",LEFT(Table5[[#This Row],[Section]],1)="7","PDB",NOT(ISBLANK(Table5[[#This Row],[Section]])),"No")</f>
        <v>No</v>
      </c>
    </row>
    <row r="9998" spans="1:13" x14ac:dyDescent="0.25">
      <c r="A9998" s="126" t="s">
        <v>22939</v>
      </c>
      <c r="B9998" s="126" t="s">
        <v>22940</v>
      </c>
      <c r="C9998" s="126" t="s">
        <v>75</v>
      </c>
      <c r="D9998" s="127">
        <v>2.0059999999999998</v>
      </c>
      <c r="E9998" s="128">
        <v>381</v>
      </c>
      <c r="F9998" s="128">
        <v>381</v>
      </c>
      <c r="G9998" s="126" t="s">
        <v>22835</v>
      </c>
      <c r="H9998" s="126" t="s">
        <v>22836</v>
      </c>
      <c r="I9998" s="126" t="s">
        <v>22837</v>
      </c>
      <c r="J9998" s="126" t="s">
        <v>26361</v>
      </c>
      <c r="K9998" s="9">
        <f>_xlfn.IFNA(VLOOKUP(Table5[[#This Row],[Section]],SubSill_Tier,2,FALSE),0)</f>
        <v>0</v>
      </c>
      <c r="L9998" s="9" t="str">
        <f t="shared" si="165"/>
        <v/>
      </c>
      <c r="M9998" s="205" t="str" cm="1">
        <f t="array" ref="M9998">_xlfn.IFS(NOT(ISERROR(VLOOKUP(Table5[[#This Row],[Section]],TB_notTB,1,FALSE))),"No",LEFT(Table5[[#This Row],[Section]],3)="ETB","PLS",LEFT(Table5[[#This Row],[Section]],1)="7","PDB",NOT(ISBLANK(Table5[[#This Row],[Section]])),"No")</f>
        <v>No</v>
      </c>
    </row>
    <row r="9999" spans="1:13" x14ac:dyDescent="0.25">
      <c r="A9999" s="126" t="s">
        <v>22941</v>
      </c>
      <c r="B9999" s="126" t="s">
        <v>22942</v>
      </c>
      <c r="C9999" s="126" t="s">
        <v>75</v>
      </c>
      <c r="D9999" s="127">
        <v>2.3050000000000002</v>
      </c>
      <c r="E9999" s="128">
        <v>366</v>
      </c>
      <c r="F9999" s="128">
        <v>366</v>
      </c>
      <c r="G9999" s="126" t="s">
        <v>22835</v>
      </c>
      <c r="H9999" s="126" t="s">
        <v>22836</v>
      </c>
      <c r="I9999" s="126" t="s">
        <v>22837</v>
      </c>
      <c r="J9999" s="126" t="s">
        <v>26361</v>
      </c>
      <c r="K9999" s="9">
        <f>_xlfn.IFNA(VLOOKUP(Table5[[#This Row],[Section]],SubSill_Tier,2,FALSE),0)</f>
        <v>0</v>
      </c>
      <c r="L9999" s="9" t="str">
        <f t="shared" si="165"/>
        <v/>
      </c>
      <c r="M9999" s="205" t="str" cm="1">
        <f t="array" ref="M9999">_xlfn.IFS(NOT(ISERROR(VLOOKUP(Table5[[#This Row],[Section]],TB_notTB,1,FALSE))),"No",LEFT(Table5[[#This Row],[Section]],3)="ETB","PLS",LEFT(Table5[[#This Row],[Section]],1)="7","PDB",NOT(ISBLANK(Table5[[#This Row],[Section]])),"No")</f>
        <v>No</v>
      </c>
    </row>
    <row r="10000" spans="1:13" x14ac:dyDescent="0.25">
      <c r="A10000" s="126" t="s">
        <v>22943</v>
      </c>
      <c r="B10000" s="126" t="s">
        <v>22944</v>
      </c>
      <c r="C10000" s="126" t="s">
        <v>75</v>
      </c>
      <c r="D10000" s="127">
        <v>3.6509999999999998</v>
      </c>
      <c r="E10000" s="128">
        <v>952</v>
      </c>
      <c r="F10000" s="128">
        <v>952</v>
      </c>
      <c r="G10000" s="126" t="s">
        <v>22934</v>
      </c>
      <c r="H10000" s="126" t="s">
        <v>22935</v>
      </c>
      <c r="I10000" s="126" t="s">
        <v>22936</v>
      </c>
      <c r="J10000" s="126" t="s">
        <v>26361</v>
      </c>
      <c r="K10000" s="9">
        <f>_xlfn.IFNA(VLOOKUP(Table5[[#This Row],[Section]],SubSill_Tier,2,FALSE),0)</f>
        <v>0</v>
      </c>
      <c r="L10000" s="9" t="str">
        <f t="shared" si="165"/>
        <v/>
      </c>
      <c r="M10000" s="205" t="str" cm="1">
        <f t="array" ref="M10000">_xlfn.IFS(NOT(ISERROR(VLOOKUP(Table5[[#This Row],[Section]],TB_notTB,1,FALSE))),"No",LEFT(Table5[[#This Row],[Section]],3)="ETB","PLS",LEFT(Table5[[#This Row],[Section]],1)="7","PDB",NOT(ISBLANK(Table5[[#This Row],[Section]])),"No")</f>
        <v>No</v>
      </c>
    </row>
    <row r="10001" spans="1:13" x14ac:dyDescent="0.25">
      <c r="A10001" s="126" t="s">
        <v>22945</v>
      </c>
      <c r="B10001" s="126" t="s">
        <v>22946</v>
      </c>
      <c r="C10001" s="126" t="s">
        <v>75</v>
      </c>
      <c r="D10001" s="127">
        <v>0.73299999999999998</v>
      </c>
      <c r="E10001" s="128">
        <v>337</v>
      </c>
      <c r="F10001" s="128">
        <v>337</v>
      </c>
      <c r="G10001" s="126" t="s">
        <v>22934</v>
      </c>
      <c r="H10001" s="126" t="s">
        <v>22935</v>
      </c>
      <c r="I10001" s="126" t="s">
        <v>22936</v>
      </c>
      <c r="J10001" s="126" t="s">
        <v>26361</v>
      </c>
      <c r="K10001" s="9">
        <f>_xlfn.IFNA(VLOOKUP(Table5[[#This Row],[Section]],SubSill_Tier,2,FALSE),0)</f>
        <v>0</v>
      </c>
      <c r="L10001" s="9" t="str">
        <f t="shared" si="165"/>
        <v/>
      </c>
      <c r="M10001" s="205" t="str" cm="1">
        <f t="array" ref="M10001">_xlfn.IFS(NOT(ISERROR(VLOOKUP(Table5[[#This Row],[Section]],TB_notTB,1,FALSE))),"No",LEFT(Table5[[#This Row],[Section]],3)="ETB","PLS",LEFT(Table5[[#This Row],[Section]],1)="7","PDB",NOT(ISBLANK(Table5[[#This Row],[Section]])),"No")</f>
        <v>No</v>
      </c>
    </row>
    <row r="10002" spans="1:13" x14ac:dyDescent="0.25">
      <c r="A10002" s="126" t="s">
        <v>22947</v>
      </c>
      <c r="B10002" s="126" t="s">
        <v>22948</v>
      </c>
      <c r="C10002" s="126" t="s">
        <v>75</v>
      </c>
      <c r="D10002" s="127">
        <v>3.2229999999999999</v>
      </c>
      <c r="E10002" s="128">
        <v>829</v>
      </c>
      <c r="F10002" s="128">
        <v>829</v>
      </c>
      <c r="G10002" s="126" t="s">
        <v>22934</v>
      </c>
      <c r="H10002" s="126" t="s">
        <v>22935</v>
      </c>
      <c r="I10002" s="126" t="s">
        <v>22936</v>
      </c>
      <c r="J10002" s="126" t="s">
        <v>26361</v>
      </c>
      <c r="K10002" s="9">
        <f>_xlfn.IFNA(VLOOKUP(Table5[[#This Row],[Section]],SubSill_Tier,2,FALSE),0)</f>
        <v>0</v>
      </c>
      <c r="L10002" s="9" t="str">
        <f t="shared" si="165"/>
        <v/>
      </c>
      <c r="M10002" s="205" t="str" cm="1">
        <f t="array" ref="M10002">_xlfn.IFS(NOT(ISERROR(VLOOKUP(Table5[[#This Row],[Section]],TB_notTB,1,FALSE))),"No",LEFT(Table5[[#This Row],[Section]],3)="ETB","PLS",LEFT(Table5[[#This Row],[Section]],1)="7","PDB",NOT(ISBLANK(Table5[[#This Row],[Section]])),"No")</f>
        <v>No</v>
      </c>
    </row>
    <row r="10003" spans="1:13" x14ac:dyDescent="0.25">
      <c r="A10003" s="126" t="s">
        <v>22949</v>
      </c>
      <c r="B10003" s="126" t="s">
        <v>22950</v>
      </c>
      <c r="C10003" s="126" t="s">
        <v>75</v>
      </c>
      <c r="D10003" s="127">
        <v>3.2949999999999999</v>
      </c>
      <c r="E10003" s="128">
        <v>822</v>
      </c>
      <c r="F10003" s="128">
        <v>822</v>
      </c>
      <c r="G10003" s="126" t="s">
        <v>22934</v>
      </c>
      <c r="H10003" s="126" t="s">
        <v>22935</v>
      </c>
      <c r="I10003" s="126" t="s">
        <v>22936</v>
      </c>
      <c r="J10003" s="126" t="s">
        <v>26361</v>
      </c>
      <c r="K10003" s="9">
        <f>_xlfn.IFNA(VLOOKUP(Table5[[#This Row],[Section]],SubSill_Tier,2,FALSE),0)</f>
        <v>0</v>
      </c>
      <c r="L10003" s="9" t="str">
        <f t="shared" si="165"/>
        <v/>
      </c>
      <c r="M10003" s="205" t="str" cm="1">
        <f t="array" ref="M10003">_xlfn.IFS(NOT(ISERROR(VLOOKUP(Table5[[#This Row],[Section]],TB_notTB,1,FALSE))),"No",LEFT(Table5[[#This Row],[Section]],3)="ETB","PLS",LEFT(Table5[[#This Row],[Section]],1)="7","PDB",NOT(ISBLANK(Table5[[#This Row],[Section]])),"No")</f>
        <v>No</v>
      </c>
    </row>
    <row r="10004" spans="1:13" x14ac:dyDescent="0.25">
      <c r="A10004" s="126" t="s">
        <v>22951</v>
      </c>
      <c r="B10004" s="126" t="s">
        <v>22952</v>
      </c>
      <c r="C10004" s="126" t="s">
        <v>75</v>
      </c>
      <c r="D10004" s="127">
        <v>3.726</v>
      </c>
      <c r="E10004" s="128">
        <v>894</v>
      </c>
      <c r="F10004" s="128">
        <v>894</v>
      </c>
      <c r="G10004" s="126" t="s">
        <v>22934</v>
      </c>
      <c r="H10004" s="126" t="s">
        <v>22935</v>
      </c>
      <c r="I10004" s="126" t="s">
        <v>22936</v>
      </c>
      <c r="J10004" s="126" t="s">
        <v>26361</v>
      </c>
      <c r="K10004" s="9">
        <f>_xlfn.IFNA(VLOOKUP(Table5[[#This Row],[Section]],SubSill_Tier,2,FALSE),0)</f>
        <v>0</v>
      </c>
      <c r="L10004" s="9" t="str">
        <f t="shared" si="165"/>
        <v/>
      </c>
      <c r="M10004" s="205" t="str" cm="1">
        <f t="array" ref="M10004">_xlfn.IFS(NOT(ISERROR(VLOOKUP(Table5[[#This Row],[Section]],TB_notTB,1,FALSE))),"No",LEFT(Table5[[#This Row],[Section]],3)="ETB","PLS",LEFT(Table5[[#This Row],[Section]],1)="7","PDB",NOT(ISBLANK(Table5[[#This Row],[Section]])),"No")</f>
        <v>No</v>
      </c>
    </row>
    <row r="10005" spans="1:13" x14ac:dyDescent="0.25">
      <c r="A10005" s="126" t="s">
        <v>22953</v>
      </c>
      <c r="B10005" s="126" t="s">
        <v>22954</v>
      </c>
      <c r="C10005" s="126" t="s">
        <v>75</v>
      </c>
      <c r="D10005" s="127">
        <v>0.44600000000000001</v>
      </c>
      <c r="E10005" s="128">
        <v>206</v>
      </c>
      <c r="F10005" s="128">
        <v>206</v>
      </c>
      <c r="G10005" s="126" t="s">
        <v>22955</v>
      </c>
      <c r="H10005" s="126" t="s">
        <v>22956</v>
      </c>
      <c r="I10005" s="126" t="s">
        <v>22957</v>
      </c>
      <c r="J10005" s="126" t="s">
        <v>26361</v>
      </c>
      <c r="K10005" s="9">
        <f>_xlfn.IFNA(VLOOKUP(Table5[[#This Row],[Section]],SubSill_Tier,2,FALSE),0)</f>
        <v>0</v>
      </c>
      <c r="L10005" s="9" t="str">
        <f t="shared" si="165"/>
        <v/>
      </c>
      <c r="M10005" s="205" t="str" cm="1">
        <f t="array" ref="M10005">_xlfn.IFS(NOT(ISERROR(VLOOKUP(Table5[[#This Row],[Section]],TB_notTB,1,FALSE))),"No",LEFT(Table5[[#This Row],[Section]],3)="ETB","PLS",LEFT(Table5[[#This Row],[Section]],1)="7","PDB",NOT(ISBLANK(Table5[[#This Row],[Section]])),"No")</f>
        <v>No</v>
      </c>
    </row>
    <row r="10006" spans="1:13" x14ac:dyDescent="0.25">
      <c r="A10006" s="126" t="s">
        <v>22958</v>
      </c>
      <c r="B10006" s="126" t="s">
        <v>22959</v>
      </c>
      <c r="C10006" s="126" t="s">
        <v>75</v>
      </c>
      <c r="D10006" s="127">
        <v>1.2549999999999999</v>
      </c>
      <c r="E10006" s="128">
        <v>319</v>
      </c>
      <c r="F10006" s="128">
        <v>319</v>
      </c>
      <c r="G10006" s="126" t="s">
        <v>22680</v>
      </c>
      <c r="H10006" s="126" t="s">
        <v>22681</v>
      </c>
      <c r="I10006" s="126" t="s">
        <v>22682</v>
      </c>
      <c r="J10006" s="126" t="s">
        <v>26361</v>
      </c>
      <c r="K10006" s="9">
        <f>_xlfn.IFNA(VLOOKUP(Table5[[#This Row],[Section]],SubSill_Tier,2,FALSE),0)</f>
        <v>0</v>
      </c>
      <c r="L10006" s="9" t="str">
        <f t="shared" si="165"/>
        <v/>
      </c>
      <c r="M10006" s="205" t="str" cm="1">
        <f t="array" ref="M10006">_xlfn.IFS(NOT(ISERROR(VLOOKUP(Table5[[#This Row],[Section]],TB_notTB,1,FALSE))),"No",LEFT(Table5[[#This Row],[Section]],3)="ETB","PLS",LEFT(Table5[[#This Row],[Section]],1)="7","PDB",NOT(ISBLANK(Table5[[#This Row],[Section]])),"No")</f>
        <v>No</v>
      </c>
    </row>
    <row r="10007" spans="1:13" x14ac:dyDescent="0.25">
      <c r="A10007" s="126" t="s">
        <v>22960</v>
      </c>
      <c r="B10007" s="126" t="s">
        <v>22961</v>
      </c>
      <c r="C10007" s="126" t="s">
        <v>75</v>
      </c>
      <c r="D10007" s="127">
        <v>1.772</v>
      </c>
      <c r="E10007" s="128">
        <v>429</v>
      </c>
      <c r="F10007" s="128">
        <v>429</v>
      </c>
      <c r="G10007" s="126" t="s">
        <v>22680</v>
      </c>
      <c r="H10007" s="126" t="s">
        <v>22681</v>
      </c>
      <c r="I10007" s="126" t="s">
        <v>22682</v>
      </c>
      <c r="J10007" s="126" t="s">
        <v>26361</v>
      </c>
      <c r="K10007" s="9">
        <f>_xlfn.IFNA(VLOOKUP(Table5[[#This Row],[Section]],SubSill_Tier,2,FALSE),0)</f>
        <v>0</v>
      </c>
      <c r="L10007" s="9" t="str">
        <f t="shared" si="165"/>
        <v/>
      </c>
      <c r="M10007" s="205" t="str" cm="1">
        <f t="array" ref="M10007">_xlfn.IFS(NOT(ISERROR(VLOOKUP(Table5[[#This Row],[Section]],TB_notTB,1,FALSE))),"No",LEFT(Table5[[#This Row],[Section]],3)="ETB","PLS",LEFT(Table5[[#This Row],[Section]],1)="7","PDB",NOT(ISBLANK(Table5[[#This Row],[Section]])),"No")</f>
        <v>No</v>
      </c>
    </row>
    <row r="10008" spans="1:13" x14ac:dyDescent="0.25">
      <c r="A10008" s="126" t="s">
        <v>22962</v>
      </c>
      <c r="B10008" s="126" t="s">
        <v>22963</v>
      </c>
      <c r="C10008" s="126" t="s">
        <v>75</v>
      </c>
      <c r="D10008" s="127">
        <v>1.7470000000000001</v>
      </c>
      <c r="E10008" s="128">
        <v>413</v>
      </c>
      <c r="F10008" s="128">
        <v>413</v>
      </c>
      <c r="G10008" s="126" t="s">
        <v>22680</v>
      </c>
      <c r="H10008" s="126" t="s">
        <v>22681</v>
      </c>
      <c r="I10008" s="126" t="s">
        <v>22682</v>
      </c>
      <c r="J10008" s="126" t="s">
        <v>26361</v>
      </c>
      <c r="K10008" s="9">
        <f>_xlfn.IFNA(VLOOKUP(Table5[[#This Row],[Section]],SubSill_Tier,2,FALSE),0)</f>
        <v>0</v>
      </c>
      <c r="L10008" s="9" t="str">
        <f t="shared" si="165"/>
        <v/>
      </c>
      <c r="M10008" s="205" t="str" cm="1">
        <f t="array" ref="M10008">_xlfn.IFS(NOT(ISERROR(VLOOKUP(Table5[[#This Row],[Section]],TB_notTB,1,FALSE))),"No",LEFT(Table5[[#This Row],[Section]],3)="ETB","PLS",LEFT(Table5[[#This Row],[Section]],1)="7","PDB",NOT(ISBLANK(Table5[[#This Row],[Section]])),"No")</f>
        <v>No</v>
      </c>
    </row>
    <row r="10009" spans="1:13" x14ac:dyDescent="0.25">
      <c r="A10009" s="126" t="s">
        <v>22964</v>
      </c>
      <c r="B10009" s="126" t="s">
        <v>22965</v>
      </c>
      <c r="C10009" s="126" t="s">
        <v>75</v>
      </c>
      <c r="D10009" s="127">
        <v>0.16900000000000001</v>
      </c>
      <c r="E10009" s="128">
        <v>117</v>
      </c>
      <c r="F10009" s="128">
        <v>117</v>
      </c>
      <c r="G10009" s="126" t="s">
        <v>22680</v>
      </c>
      <c r="H10009" s="126" t="s">
        <v>22681</v>
      </c>
      <c r="I10009" s="126" t="s">
        <v>22682</v>
      </c>
      <c r="J10009" s="126" t="s">
        <v>26361</v>
      </c>
      <c r="K10009" s="9">
        <f>_xlfn.IFNA(VLOOKUP(Table5[[#This Row],[Section]],SubSill_Tier,2,FALSE),0)</f>
        <v>0</v>
      </c>
      <c r="L10009" s="9" t="str">
        <f t="shared" si="165"/>
        <v/>
      </c>
      <c r="M10009" s="205" t="str" cm="1">
        <f t="array" ref="M10009">_xlfn.IFS(NOT(ISERROR(VLOOKUP(Table5[[#This Row],[Section]],TB_notTB,1,FALSE))),"No",LEFT(Table5[[#This Row],[Section]],3)="ETB","PLS",LEFT(Table5[[#This Row],[Section]],1)="7","PDB",NOT(ISBLANK(Table5[[#This Row],[Section]])),"No")</f>
        <v>No</v>
      </c>
    </row>
    <row r="10010" spans="1:13" x14ac:dyDescent="0.25">
      <c r="A10010" s="126" t="s">
        <v>22966</v>
      </c>
      <c r="B10010" s="126" t="s">
        <v>22967</v>
      </c>
      <c r="C10010" s="126" t="s">
        <v>75</v>
      </c>
      <c r="D10010" s="127">
        <v>7.2060000000000004</v>
      </c>
      <c r="E10010" s="128">
        <v>568</v>
      </c>
      <c r="F10010" s="128">
        <v>568</v>
      </c>
      <c r="G10010" s="126" t="s">
        <v>22691</v>
      </c>
      <c r="H10010" s="126" t="s">
        <v>22692</v>
      </c>
      <c r="I10010" s="126" t="s">
        <v>22693</v>
      </c>
      <c r="J10010" s="126" t="s">
        <v>26245</v>
      </c>
      <c r="K10010" s="9">
        <f>_xlfn.IFNA(VLOOKUP(Table5[[#This Row],[Section]],SubSill_Tier,2,FALSE),0)</f>
        <v>0</v>
      </c>
      <c r="L10010" s="9" t="str">
        <f t="shared" si="165"/>
        <v/>
      </c>
      <c r="M10010" s="205" t="str" cm="1">
        <f t="array" ref="M10010">_xlfn.IFS(NOT(ISERROR(VLOOKUP(Table5[[#This Row],[Section]],TB_notTB,1,FALSE))),"No",LEFT(Table5[[#This Row],[Section]],3)="ETB","PLS",LEFT(Table5[[#This Row],[Section]],1)="7","PDB",NOT(ISBLANK(Table5[[#This Row],[Section]])),"No")</f>
        <v>No</v>
      </c>
    </row>
    <row r="10011" spans="1:13" x14ac:dyDescent="0.25">
      <c r="A10011" s="126" t="s">
        <v>22968</v>
      </c>
      <c r="B10011" s="126" t="s">
        <v>22969</v>
      </c>
      <c r="C10011" s="126" t="s">
        <v>75</v>
      </c>
      <c r="D10011" s="127">
        <v>0.69399999999999995</v>
      </c>
      <c r="E10011" s="128">
        <v>230</v>
      </c>
      <c r="F10011" s="128">
        <v>230</v>
      </c>
      <c r="G10011" s="126" t="s">
        <v>22691</v>
      </c>
      <c r="H10011" s="126" t="s">
        <v>22692</v>
      </c>
      <c r="I10011" s="126" t="s">
        <v>22693</v>
      </c>
      <c r="J10011" s="126" t="s">
        <v>26361</v>
      </c>
      <c r="K10011" s="9">
        <f>_xlfn.IFNA(VLOOKUP(Table5[[#This Row],[Section]],SubSill_Tier,2,FALSE),0)</f>
        <v>0</v>
      </c>
      <c r="L10011" s="9" t="str">
        <f t="shared" si="165"/>
        <v/>
      </c>
      <c r="M10011" s="205" t="str" cm="1">
        <f t="array" ref="M10011">_xlfn.IFS(NOT(ISERROR(VLOOKUP(Table5[[#This Row],[Section]],TB_notTB,1,FALSE))),"No",LEFT(Table5[[#This Row],[Section]],3)="ETB","PLS",LEFT(Table5[[#This Row],[Section]],1)="7","PDB",NOT(ISBLANK(Table5[[#This Row],[Section]])),"No")</f>
        <v>No</v>
      </c>
    </row>
    <row r="10012" spans="1:13" x14ac:dyDescent="0.25">
      <c r="A10012" s="126" t="s">
        <v>22970</v>
      </c>
      <c r="B10012" s="126" t="s">
        <v>22971</v>
      </c>
      <c r="C10012" s="126" t="s">
        <v>75</v>
      </c>
      <c r="D10012" s="127">
        <v>0.55500000000000005</v>
      </c>
      <c r="E10012" s="128">
        <v>238</v>
      </c>
      <c r="F10012" s="128">
        <v>238</v>
      </c>
      <c r="G10012" s="126" t="s">
        <v>22761</v>
      </c>
      <c r="H10012" s="126" t="s">
        <v>22762</v>
      </c>
      <c r="I10012" s="126" t="s">
        <v>22763</v>
      </c>
      <c r="J10012" s="126" t="s">
        <v>26361</v>
      </c>
      <c r="K10012" s="9">
        <f>_xlfn.IFNA(VLOOKUP(Table5[[#This Row],[Section]],SubSill_Tier,2,FALSE),0)</f>
        <v>0</v>
      </c>
      <c r="L10012" s="9" t="str">
        <f t="shared" si="165"/>
        <v/>
      </c>
      <c r="M10012" s="205" t="str" cm="1">
        <f t="array" ref="M10012">_xlfn.IFS(NOT(ISERROR(VLOOKUP(Table5[[#This Row],[Section]],TB_notTB,1,FALSE))),"No",LEFT(Table5[[#This Row],[Section]],3)="ETB","PLS",LEFT(Table5[[#This Row],[Section]],1)="7","PDB",NOT(ISBLANK(Table5[[#This Row],[Section]])),"No")</f>
        <v>No</v>
      </c>
    </row>
    <row r="10013" spans="1:13" x14ac:dyDescent="0.25">
      <c r="A10013" s="126" t="s">
        <v>22972</v>
      </c>
      <c r="B10013" s="126" t="s">
        <v>22973</v>
      </c>
      <c r="C10013" s="126" t="s">
        <v>75</v>
      </c>
      <c r="D10013" s="127">
        <v>2.3559999999999999</v>
      </c>
      <c r="E10013" s="128">
        <v>696</v>
      </c>
      <c r="F10013" s="128">
        <v>696</v>
      </c>
      <c r="G10013" s="126" t="s">
        <v>22761</v>
      </c>
      <c r="H10013" s="126" t="s">
        <v>22762</v>
      </c>
      <c r="I10013" s="126" t="s">
        <v>22763</v>
      </c>
      <c r="J10013" s="126" t="s">
        <v>26361</v>
      </c>
      <c r="K10013" s="9">
        <f>_xlfn.IFNA(VLOOKUP(Table5[[#This Row],[Section]],SubSill_Tier,2,FALSE),0)</f>
        <v>0</v>
      </c>
      <c r="L10013" s="9" t="str">
        <f t="shared" si="165"/>
        <v/>
      </c>
      <c r="M10013" s="205" t="str" cm="1">
        <f t="array" ref="M10013">_xlfn.IFS(NOT(ISERROR(VLOOKUP(Table5[[#This Row],[Section]],TB_notTB,1,FALSE))),"No",LEFT(Table5[[#This Row],[Section]],3)="ETB","PLS",LEFT(Table5[[#This Row],[Section]],1)="7","PDB",NOT(ISBLANK(Table5[[#This Row],[Section]])),"No")</f>
        <v>No</v>
      </c>
    </row>
    <row r="10014" spans="1:13" x14ac:dyDescent="0.25">
      <c r="A10014" s="126" t="s">
        <v>22974</v>
      </c>
      <c r="B10014" s="126" t="s">
        <v>22975</v>
      </c>
      <c r="C10014" s="126" t="s">
        <v>75</v>
      </c>
      <c r="D10014" s="127">
        <v>8.9019999999999992</v>
      </c>
      <c r="E10014" s="128">
        <v>615</v>
      </c>
      <c r="F10014" s="128">
        <v>615</v>
      </c>
      <c r="G10014" s="126" t="s">
        <v>22691</v>
      </c>
      <c r="H10014" s="126" t="s">
        <v>22692</v>
      </c>
      <c r="I10014" s="126" t="s">
        <v>22693</v>
      </c>
      <c r="J10014" s="126" t="s">
        <v>26245</v>
      </c>
      <c r="K10014" s="9">
        <f>_xlfn.IFNA(VLOOKUP(Table5[[#This Row],[Section]],SubSill_Tier,2,FALSE),0)</f>
        <v>0</v>
      </c>
      <c r="L10014" s="9" t="str">
        <f t="shared" si="165"/>
        <v/>
      </c>
      <c r="M10014" s="205" t="str" cm="1">
        <f t="array" ref="M10014">_xlfn.IFS(NOT(ISERROR(VLOOKUP(Table5[[#This Row],[Section]],TB_notTB,1,FALSE))),"No",LEFT(Table5[[#This Row],[Section]],3)="ETB","PLS",LEFT(Table5[[#This Row],[Section]],1)="7","PDB",NOT(ISBLANK(Table5[[#This Row],[Section]])),"No")</f>
        <v>No</v>
      </c>
    </row>
    <row r="10015" spans="1:13" x14ac:dyDescent="0.25">
      <c r="A10015" s="126" t="s">
        <v>22976</v>
      </c>
      <c r="B10015" s="126" t="s">
        <v>22977</v>
      </c>
      <c r="C10015" s="126" t="s">
        <v>75</v>
      </c>
      <c r="D10015" s="127">
        <v>1.585</v>
      </c>
      <c r="E10015" s="128">
        <v>493</v>
      </c>
      <c r="F10015" s="128">
        <v>493</v>
      </c>
      <c r="G10015" s="126" t="s">
        <v>22978</v>
      </c>
      <c r="H10015" s="126" t="s">
        <v>22979</v>
      </c>
      <c r="I10015" s="126" t="s">
        <v>22980</v>
      </c>
      <c r="J10015" s="126" t="s">
        <v>26361</v>
      </c>
      <c r="K10015" s="9">
        <f>_xlfn.IFNA(VLOOKUP(Table5[[#This Row],[Section]],SubSill_Tier,2,FALSE),0)</f>
        <v>0</v>
      </c>
      <c r="L10015" s="9" t="str">
        <f t="shared" si="165"/>
        <v/>
      </c>
      <c r="M10015" s="205" t="str" cm="1">
        <f t="array" ref="M10015">_xlfn.IFS(NOT(ISERROR(VLOOKUP(Table5[[#This Row],[Section]],TB_notTB,1,FALSE))),"No",LEFT(Table5[[#This Row],[Section]],3)="ETB","PLS",LEFT(Table5[[#This Row],[Section]],1)="7","PDB",NOT(ISBLANK(Table5[[#This Row],[Section]])),"No")</f>
        <v>No</v>
      </c>
    </row>
    <row r="10016" spans="1:13" x14ac:dyDescent="0.25">
      <c r="A10016" s="126" t="s">
        <v>22981</v>
      </c>
      <c r="B10016" s="126" t="s">
        <v>22982</v>
      </c>
      <c r="C10016" s="126" t="s">
        <v>75</v>
      </c>
      <c r="D10016" s="127">
        <v>0.92400000000000004</v>
      </c>
      <c r="E10016" s="128">
        <v>337</v>
      </c>
      <c r="F10016" s="128">
        <v>337</v>
      </c>
      <c r="G10016" s="126" t="s">
        <v>22680</v>
      </c>
      <c r="H10016" s="126" t="s">
        <v>22681</v>
      </c>
      <c r="I10016" s="126" t="s">
        <v>22682</v>
      </c>
      <c r="J10016" s="126" t="s">
        <v>26361</v>
      </c>
      <c r="K10016" s="9">
        <f>_xlfn.IFNA(VLOOKUP(Table5[[#This Row],[Section]],SubSill_Tier,2,FALSE),0)</f>
        <v>0</v>
      </c>
      <c r="L10016" s="9" t="str">
        <f t="shared" si="165"/>
        <v/>
      </c>
      <c r="M10016" s="205" t="str" cm="1">
        <f t="array" ref="M10016">_xlfn.IFS(NOT(ISERROR(VLOOKUP(Table5[[#This Row],[Section]],TB_notTB,1,FALSE))),"No",LEFT(Table5[[#This Row],[Section]],3)="ETB","PLS",LEFT(Table5[[#This Row],[Section]],1)="7","PDB",NOT(ISBLANK(Table5[[#This Row],[Section]])),"No")</f>
        <v>No</v>
      </c>
    </row>
    <row r="10017" spans="1:13" x14ac:dyDescent="0.25">
      <c r="A10017" s="126" t="s">
        <v>22983</v>
      </c>
      <c r="B10017" s="126" t="s">
        <v>22984</v>
      </c>
      <c r="C10017" s="126" t="s">
        <v>75</v>
      </c>
      <c r="D10017" s="127">
        <v>1.33</v>
      </c>
      <c r="E10017" s="128">
        <v>342</v>
      </c>
      <c r="F10017" s="128">
        <v>342</v>
      </c>
      <c r="G10017" s="126" t="s">
        <v>22680</v>
      </c>
      <c r="H10017" s="126" t="s">
        <v>22681</v>
      </c>
      <c r="I10017" s="126" t="s">
        <v>22682</v>
      </c>
      <c r="J10017" s="126" t="s">
        <v>26361</v>
      </c>
      <c r="K10017" s="9">
        <f>_xlfn.IFNA(VLOOKUP(Table5[[#This Row],[Section]],SubSill_Tier,2,FALSE),0)</f>
        <v>0</v>
      </c>
      <c r="L10017" s="9" t="str">
        <f t="shared" si="165"/>
        <v/>
      </c>
      <c r="M10017" s="205" t="str" cm="1">
        <f t="array" ref="M10017">_xlfn.IFS(NOT(ISERROR(VLOOKUP(Table5[[#This Row],[Section]],TB_notTB,1,FALSE))),"No",LEFT(Table5[[#This Row],[Section]],3)="ETB","PLS",LEFT(Table5[[#This Row],[Section]],1)="7","PDB",NOT(ISBLANK(Table5[[#This Row],[Section]])),"No")</f>
        <v>No</v>
      </c>
    </row>
    <row r="10018" spans="1:13" x14ac:dyDescent="0.25">
      <c r="A10018" s="126" t="s">
        <v>22985</v>
      </c>
      <c r="B10018" s="126" t="s">
        <v>22986</v>
      </c>
      <c r="C10018" s="126" t="s">
        <v>75</v>
      </c>
      <c r="D10018" s="127">
        <v>2.4889999999999999</v>
      </c>
      <c r="E10018" s="128">
        <v>630</v>
      </c>
      <c r="F10018" s="128">
        <v>630</v>
      </c>
      <c r="G10018" s="126" t="s">
        <v>22761</v>
      </c>
      <c r="H10018" s="126" t="s">
        <v>22762</v>
      </c>
      <c r="I10018" s="126" t="s">
        <v>22763</v>
      </c>
      <c r="J10018" s="126" t="s">
        <v>26361</v>
      </c>
      <c r="K10018" s="9">
        <f>_xlfn.IFNA(VLOOKUP(Table5[[#This Row],[Section]],SubSill_Tier,2,FALSE),0)</f>
        <v>0</v>
      </c>
      <c r="L10018" s="9" t="str">
        <f t="shared" si="165"/>
        <v/>
      </c>
      <c r="M10018" s="205" t="str" cm="1">
        <f t="array" ref="M10018">_xlfn.IFS(NOT(ISERROR(VLOOKUP(Table5[[#This Row],[Section]],TB_notTB,1,FALSE))),"No",LEFT(Table5[[#This Row],[Section]],3)="ETB","PLS",LEFT(Table5[[#This Row],[Section]],1)="7","PDB",NOT(ISBLANK(Table5[[#This Row],[Section]])),"No")</f>
        <v>No</v>
      </c>
    </row>
    <row r="10019" spans="1:13" x14ac:dyDescent="0.25">
      <c r="A10019" s="126" t="s">
        <v>22987</v>
      </c>
      <c r="B10019" s="126" t="s">
        <v>22988</v>
      </c>
      <c r="C10019" s="126" t="s">
        <v>75</v>
      </c>
      <c r="D10019" s="127">
        <v>0.71</v>
      </c>
      <c r="E10019" s="128">
        <v>241</v>
      </c>
      <c r="F10019" s="128">
        <v>241</v>
      </c>
      <c r="G10019" s="126" t="s">
        <v>22835</v>
      </c>
      <c r="H10019" s="126" t="s">
        <v>22836</v>
      </c>
      <c r="I10019" s="126" t="s">
        <v>22837</v>
      </c>
      <c r="J10019" s="126" t="s">
        <v>26361</v>
      </c>
      <c r="K10019" s="9">
        <f>_xlfn.IFNA(VLOOKUP(Table5[[#This Row],[Section]],SubSill_Tier,2,FALSE),0)</f>
        <v>0</v>
      </c>
      <c r="L10019" s="9" t="str">
        <f t="shared" si="165"/>
        <v/>
      </c>
      <c r="M10019" s="205" t="str" cm="1">
        <f t="array" ref="M10019">_xlfn.IFS(NOT(ISERROR(VLOOKUP(Table5[[#This Row],[Section]],TB_notTB,1,FALSE))),"No",LEFT(Table5[[#This Row],[Section]],3)="ETB","PLS",LEFT(Table5[[#This Row],[Section]],1)="7","PDB",NOT(ISBLANK(Table5[[#This Row],[Section]])),"No")</f>
        <v>No</v>
      </c>
    </row>
    <row r="10020" spans="1:13" x14ac:dyDescent="0.25">
      <c r="A10020" s="126" t="s">
        <v>22989</v>
      </c>
      <c r="B10020" s="126" t="s">
        <v>22990</v>
      </c>
      <c r="C10020" s="126" t="s">
        <v>75</v>
      </c>
      <c r="D10020" s="127">
        <v>2.206</v>
      </c>
      <c r="E10020" s="128">
        <v>488</v>
      </c>
      <c r="F10020" s="128">
        <v>488</v>
      </c>
      <c r="G10020" s="126" t="s">
        <v>22707</v>
      </c>
      <c r="H10020" s="126" t="s">
        <v>22708</v>
      </c>
      <c r="I10020" s="126" t="s">
        <v>22709</v>
      </c>
      <c r="J10020" s="126" t="s">
        <v>26361</v>
      </c>
      <c r="K10020" s="9">
        <f>_xlfn.IFNA(VLOOKUP(Table5[[#This Row],[Section]],SubSill_Tier,2,FALSE),0)</f>
        <v>0</v>
      </c>
      <c r="L10020" s="9" t="str">
        <f t="shared" si="165"/>
        <v/>
      </c>
      <c r="M10020" s="205" t="str" cm="1">
        <f t="array" ref="M10020">_xlfn.IFS(NOT(ISERROR(VLOOKUP(Table5[[#This Row],[Section]],TB_notTB,1,FALSE))),"No",LEFT(Table5[[#This Row],[Section]],3)="ETB","PLS",LEFT(Table5[[#This Row],[Section]],1)="7","PDB",NOT(ISBLANK(Table5[[#This Row],[Section]])),"No")</f>
        <v>No</v>
      </c>
    </row>
    <row r="10021" spans="1:13" x14ac:dyDescent="0.25">
      <c r="A10021" s="126" t="s">
        <v>22991</v>
      </c>
      <c r="B10021" s="126" t="s">
        <v>22992</v>
      </c>
      <c r="C10021" s="126" t="s">
        <v>75</v>
      </c>
      <c r="D10021" s="127">
        <v>0.82</v>
      </c>
      <c r="E10021" s="128">
        <v>232</v>
      </c>
      <c r="F10021" s="128">
        <v>232</v>
      </c>
      <c r="G10021" s="126" t="s">
        <v>22835</v>
      </c>
      <c r="H10021" s="126" t="s">
        <v>22836</v>
      </c>
      <c r="I10021" s="126" t="s">
        <v>22837</v>
      </c>
      <c r="J10021" s="126" t="s">
        <v>26361</v>
      </c>
      <c r="K10021" s="9">
        <f>_xlfn.IFNA(VLOOKUP(Table5[[#This Row],[Section]],SubSill_Tier,2,FALSE),0)</f>
        <v>0</v>
      </c>
      <c r="L10021" s="9" t="str">
        <f t="shared" si="165"/>
        <v/>
      </c>
      <c r="M10021" s="205" t="str" cm="1">
        <f t="array" ref="M10021">_xlfn.IFS(NOT(ISERROR(VLOOKUP(Table5[[#This Row],[Section]],TB_notTB,1,FALSE))),"No",LEFT(Table5[[#This Row],[Section]],3)="ETB","PLS",LEFT(Table5[[#This Row],[Section]],1)="7","PDB",NOT(ISBLANK(Table5[[#This Row],[Section]])),"No")</f>
        <v>No</v>
      </c>
    </row>
    <row r="10022" spans="1:13" x14ac:dyDescent="0.25">
      <c r="A10022" s="126" t="s">
        <v>22993</v>
      </c>
      <c r="B10022" s="126" t="s">
        <v>22994</v>
      </c>
      <c r="C10022" s="126" t="s">
        <v>75</v>
      </c>
      <c r="D10022" s="127">
        <v>0.93200000000000005</v>
      </c>
      <c r="E10022" s="128">
        <v>263</v>
      </c>
      <c r="F10022" s="128">
        <v>263</v>
      </c>
      <c r="G10022" s="126" t="s">
        <v>22835</v>
      </c>
      <c r="H10022" s="126" t="s">
        <v>22836</v>
      </c>
      <c r="I10022" s="126" t="s">
        <v>22837</v>
      </c>
      <c r="J10022" s="126" t="s">
        <v>26361</v>
      </c>
      <c r="K10022" s="9">
        <f>_xlfn.IFNA(VLOOKUP(Table5[[#This Row],[Section]],SubSill_Tier,2,FALSE),0)</f>
        <v>0</v>
      </c>
      <c r="L10022" s="9" t="str">
        <f t="shared" si="165"/>
        <v/>
      </c>
      <c r="M10022" s="205" t="str" cm="1">
        <f t="array" ref="M10022">_xlfn.IFS(NOT(ISERROR(VLOOKUP(Table5[[#This Row],[Section]],TB_notTB,1,FALSE))),"No",LEFT(Table5[[#This Row],[Section]],3)="ETB","PLS",LEFT(Table5[[#This Row],[Section]],1)="7","PDB",NOT(ISBLANK(Table5[[#This Row],[Section]])),"No")</f>
        <v>No</v>
      </c>
    </row>
    <row r="10023" spans="1:13" x14ac:dyDescent="0.25">
      <c r="A10023" s="126" t="s">
        <v>22995</v>
      </c>
      <c r="B10023" s="126" t="s">
        <v>22996</v>
      </c>
      <c r="C10023" s="126" t="s">
        <v>75</v>
      </c>
      <c r="D10023" s="127">
        <v>0.86599999999999999</v>
      </c>
      <c r="E10023" s="128">
        <v>310</v>
      </c>
      <c r="F10023" s="128">
        <v>310</v>
      </c>
      <c r="G10023" s="126" t="s">
        <v>22707</v>
      </c>
      <c r="H10023" s="126" t="s">
        <v>22708</v>
      </c>
      <c r="I10023" s="126" t="s">
        <v>22709</v>
      </c>
      <c r="J10023" s="126" t="s">
        <v>26361</v>
      </c>
      <c r="K10023" s="9">
        <f>_xlfn.IFNA(VLOOKUP(Table5[[#This Row],[Section]],SubSill_Tier,2,FALSE),0)</f>
        <v>0</v>
      </c>
      <c r="L10023" s="9" t="str">
        <f t="shared" si="165"/>
        <v/>
      </c>
      <c r="M10023" s="205" t="str" cm="1">
        <f t="array" ref="M10023">_xlfn.IFS(NOT(ISERROR(VLOOKUP(Table5[[#This Row],[Section]],TB_notTB,1,FALSE))),"No",LEFT(Table5[[#This Row],[Section]],3)="ETB","PLS",LEFT(Table5[[#This Row],[Section]],1)="7","PDB",NOT(ISBLANK(Table5[[#This Row],[Section]])),"No")</f>
        <v>No</v>
      </c>
    </row>
    <row r="10024" spans="1:13" x14ac:dyDescent="0.25">
      <c r="A10024" s="126" t="s">
        <v>22997</v>
      </c>
      <c r="B10024" s="126" t="s">
        <v>22998</v>
      </c>
      <c r="C10024" s="126" t="s">
        <v>75</v>
      </c>
      <c r="D10024" s="127">
        <v>0.23300000000000001</v>
      </c>
      <c r="E10024" s="128">
        <v>101</v>
      </c>
      <c r="F10024" s="128">
        <v>101</v>
      </c>
      <c r="G10024" s="126" t="s">
        <v>22707</v>
      </c>
      <c r="H10024" s="126" t="s">
        <v>22708</v>
      </c>
      <c r="I10024" s="126" t="s">
        <v>22709</v>
      </c>
      <c r="J10024" s="126" t="s">
        <v>26361</v>
      </c>
      <c r="K10024" s="9">
        <f>_xlfn.IFNA(VLOOKUP(Table5[[#This Row],[Section]],SubSill_Tier,2,FALSE),0)</f>
        <v>0</v>
      </c>
      <c r="L10024" s="9" t="str">
        <f t="shared" si="165"/>
        <v/>
      </c>
      <c r="M10024" s="205" t="str" cm="1">
        <f t="array" ref="M10024">_xlfn.IFS(NOT(ISERROR(VLOOKUP(Table5[[#This Row],[Section]],TB_notTB,1,FALSE))),"No",LEFT(Table5[[#This Row],[Section]],3)="ETB","PLS",LEFT(Table5[[#This Row],[Section]],1)="7","PDB",NOT(ISBLANK(Table5[[#This Row],[Section]])),"No")</f>
        <v>No</v>
      </c>
    </row>
    <row r="10025" spans="1:13" x14ac:dyDescent="0.25">
      <c r="A10025" s="126" t="s">
        <v>22999</v>
      </c>
      <c r="B10025" s="126" t="s">
        <v>23000</v>
      </c>
      <c r="C10025" s="126" t="s">
        <v>75</v>
      </c>
      <c r="D10025" s="127">
        <v>1.359</v>
      </c>
      <c r="E10025" s="128">
        <v>490</v>
      </c>
      <c r="F10025" s="128">
        <v>490</v>
      </c>
      <c r="G10025" s="126" t="s">
        <v>22761</v>
      </c>
      <c r="H10025" s="126" t="s">
        <v>22762</v>
      </c>
      <c r="I10025" s="126" t="s">
        <v>22763</v>
      </c>
      <c r="J10025" s="126" t="s">
        <v>26361</v>
      </c>
      <c r="K10025" s="9">
        <f>_xlfn.IFNA(VLOOKUP(Table5[[#This Row],[Section]],SubSill_Tier,2,FALSE),0)</f>
        <v>0</v>
      </c>
      <c r="L10025" s="9" t="str">
        <f t="shared" si="165"/>
        <v/>
      </c>
      <c r="M10025" s="205" t="str" cm="1">
        <f t="array" ref="M10025">_xlfn.IFS(NOT(ISERROR(VLOOKUP(Table5[[#This Row],[Section]],TB_notTB,1,FALSE))),"No",LEFT(Table5[[#This Row],[Section]],3)="ETB","PLS",LEFT(Table5[[#This Row],[Section]],1)="7","PDB",NOT(ISBLANK(Table5[[#This Row],[Section]])),"No")</f>
        <v>No</v>
      </c>
    </row>
    <row r="10026" spans="1:13" x14ac:dyDescent="0.25">
      <c r="A10026" s="126" t="s">
        <v>23001</v>
      </c>
      <c r="B10026" s="126" t="s">
        <v>23002</v>
      </c>
      <c r="C10026" s="126" t="s">
        <v>75</v>
      </c>
      <c r="D10026" s="127">
        <v>0.94699999999999995</v>
      </c>
      <c r="E10026" s="128">
        <v>298</v>
      </c>
      <c r="F10026" s="128">
        <v>298</v>
      </c>
      <c r="G10026" s="126" t="s">
        <v>22707</v>
      </c>
      <c r="H10026" s="126" t="s">
        <v>22708</v>
      </c>
      <c r="I10026" s="126" t="s">
        <v>22709</v>
      </c>
      <c r="J10026" s="126" t="s">
        <v>26361</v>
      </c>
      <c r="K10026" s="9">
        <f>_xlfn.IFNA(VLOOKUP(Table5[[#This Row],[Section]],SubSill_Tier,2,FALSE),0)</f>
        <v>0</v>
      </c>
      <c r="L10026" s="9" t="str">
        <f t="shared" si="165"/>
        <v/>
      </c>
      <c r="M10026" s="205" t="str" cm="1">
        <f t="array" ref="M10026">_xlfn.IFS(NOT(ISERROR(VLOOKUP(Table5[[#This Row],[Section]],TB_notTB,1,FALSE))),"No",LEFT(Table5[[#This Row],[Section]],3)="ETB","PLS",LEFT(Table5[[#This Row],[Section]],1)="7","PDB",NOT(ISBLANK(Table5[[#This Row],[Section]])),"No")</f>
        <v>No</v>
      </c>
    </row>
    <row r="10027" spans="1:13" x14ac:dyDescent="0.25">
      <c r="A10027" s="126" t="s">
        <v>23003</v>
      </c>
      <c r="B10027" s="126" t="s">
        <v>23004</v>
      </c>
      <c r="C10027" s="126" t="s">
        <v>75</v>
      </c>
      <c r="D10027" s="127">
        <v>9.2629999999999999</v>
      </c>
      <c r="E10027" s="128">
        <v>583</v>
      </c>
      <c r="F10027" s="128">
        <v>583</v>
      </c>
      <c r="G10027" s="126" t="s">
        <v>22691</v>
      </c>
      <c r="H10027" s="126" t="s">
        <v>22692</v>
      </c>
      <c r="I10027" s="126" t="s">
        <v>22693</v>
      </c>
      <c r="J10027" s="126" t="s">
        <v>26245</v>
      </c>
      <c r="K10027" s="9">
        <f>_xlfn.IFNA(VLOOKUP(Table5[[#This Row],[Section]],SubSill_Tier,2,FALSE),0)</f>
        <v>0</v>
      </c>
      <c r="L10027" s="9" t="str">
        <f t="shared" si="165"/>
        <v/>
      </c>
      <c r="M10027" s="205" t="str" cm="1">
        <f t="array" ref="M10027">_xlfn.IFS(NOT(ISERROR(VLOOKUP(Table5[[#This Row],[Section]],TB_notTB,1,FALSE))),"No",LEFT(Table5[[#This Row],[Section]],3)="ETB","PLS",LEFT(Table5[[#This Row],[Section]],1)="7","PDB",NOT(ISBLANK(Table5[[#This Row],[Section]])),"No")</f>
        <v>No</v>
      </c>
    </row>
    <row r="10028" spans="1:13" x14ac:dyDescent="0.25">
      <c r="A10028" s="126" t="s">
        <v>23005</v>
      </c>
      <c r="B10028" s="126" t="s">
        <v>23006</v>
      </c>
      <c r="C10028" s="126" t="s">
        <v>75</v>
      </c>
      <c r="D10028" s="127">
        <v>0.96499999999999997</v>
      </c>
      <c r="E10028" s="128">
        <v>312</v>
      </c>
      <c r="F10028" s="128">
        <v>312</v>
      </c>
      <c r="G10028" s="126" t="s">
        <v>22707</v>
      </c>
      <c r="H10028" s="126" t="s">
        <v>22708</v>
      </c>
      <c r="I10028" s="126" t="s">
        <v>22709</v>
      </c>
      <c r="J10028" s="126" t="s">
        <v>26361</v>
      </c>
      <c r="K10028" s="9">
        <f>_xlfn.IFNA(VLOOKUP(Table5[[#This Row],[Section]],SubSill_Tier,2,FALSE),0)</f>
        <v>0</v>
      </c>
      <c r="L10028" s="9" t="str">
        <f t="shared" si="165"/>
        <v/>
      </c>
      <c r="M10028" s="205" t="str" cm="1">
        <f t="array" ref="M10028">_xlfn.IFS(NOT(ISERROR(VLOOKUP(Table5[[#This Row],[Section]],TB_notTB,1,FALSE))),"No",LEFT(Table5[[#This Row],[Section]],3)="ETB","PLS",LEFT(Table5[[#This Row],[Section]],1)="7","PDB",NOT(ISBLANK(Table5[[#This Row],[Section]])),"No")</f>
        <v>No</v>
      </c>
    </row>
    <row r="10029" spans="1:13" x14ac:dyDescent="0.25">
      <c r="A10029" s="126" t="s">
        <v>23007</v>
      </c>
      <c r="B10029" s="126" t="s">
        <v>23008</v>
      </c>
      <c r="C10029" s="126" t="s">
        <v>75</v>
      </c>
      <c r="D10029" s="127">
        <v>1.5880000000000001</v>
      </c>
      <c r="E10029" s="128">
        <v>554</v>
      </c>
      <c r="F10029" s="128">
        <v>554</v>
      </c>
      <c r="G10029" s="126" t="s">
        <v>23009</v>
      </c>
      <c r="H10029" s="126" t="s">
        <v>23010</v>
      </c>
      <c r="I10029" s="126" t="s">
        <v>23011</v>
      </c>
      <c r="J10029" s="126" t="s">
        <v>26361</v>
      </c>
      <c r="K10029" s="9">
        <f>_xlfn.IFNA(VLOOKUP(Table5[[#This Row],[Section]],SubSill_Tier,2,FALSE),0)</f>
        <v>0</v>
      </c>
      <c r="L10029" s="9" t="str">
        <f t="shared" si="165"/>
        <v/>
      </c>
      <c r="M10029" s="205" t="str" cm="1">
        <f t="array" ref="M10029">_xlfn.IFS(NOT(ISERROR(VLOOKUP(Table5[[#This Row],[Section]],TB_notTB,1,FALSE))),"No",LEFT(Table5[[#This Row],[Section]],3)="ETB","PLS",LEFT(Table5[[#This Row],[Section]],1)="7","PDB",NOT(ISBLANK(Table5[[#This Row],[Section]])),"No")</f>
        <v>No</v>
      </c>
    </row>
    <row r="10030" spans="1:13" x14ac:dyDescent="0.25">
      <c r="A10030" s="126" t="s">
        <v>23012</v>
      </c>
      <c r="B10030" s="126" t="s">
        <v>23013</v>
      </c>
      <c r="C10030" s="126" t="s">
        <v>75</v>
      </c>
      <c r="D10030" s="127">
        <v>2.0569999999999999</v>
      </c>
      <c r="E10030" s="128">
        <v>544</v>
      </c>
      <c r="F10030" s="128">
        <v>544</v>
      </c>
      <c r="G10030" s="126" t="s">
        <v>23009</v>
      </c>
      <c r="H10030" s="126" t="s">
        <v>23010</v>
      </c>
      <c r="I10030" s="126" t="s">
        <v>23011</v>
      </c>
      <c r="J10030" s="126" t="s">
        <v>26361</v>
      </c>
      <c r="K10030" s="9">
        <f>_xlfn.IFNA(VLOOKUP(Table5[[#This Row],[Section]],SubSill_Tier,2,FALSE),0)</f>
        <v>0</v>
      </c>
      <c r="L10030" s="9" t="str">
        <f t="shared" si="165"/>
        <v/>
      </c>
      <c r="M10030" s="205" t="str" cm="1">
        <f t="array" ref="M10030">_xlfn.IFS(NOT(ISERROR(VLOOKUP(Table5[[#This Row],[Section]],TB_notTB,1,FALSE))),"No",LEFT(Table5[[#This Row],[Section]],3)="ETB","PLS",LEFT(Table5[[#This Row],[Section]],1)="7","PDB",NOT(ISBLANK(Table5[[#This Row],[Section]])),"No")</f>
        <v>No</v>
      </c>
    </row>
    <row r="10031" spans="1:13" x14ac:dyDescent="0.25">
      <c r="A10031" s="126" t="s">
        <v>23014</v>
      </c>
      <c r="B10031" s="126" t="s">
        <v>23015</v>
      </c>
      <c r="C10031" s="126" t="s">
        <v>75</v>
      </c>
      <c r="D10031" s="127">
        <v>2.0070000000000001</v>
      </c>
      <c r="E10031" s="128">
        <v>562</v>
      </c>
      <c r="F10031" s="128">
        <v>562</v>
      </c>
      <c r="G10031" s="126" t="s">
        <v>23009</v>
      </c>
      <c r="H10031" s="126" t="s">
        <v>23010</v>
      </c>
      <c r="I10031" s="126" t="s">
        <v>23011</v>
      </c>
      <c r="J10031" s="126" t="s">
        <v>26361</v>
      </c>
      <c r="K10031" s="9">
        <f>_xlfn.IFNA(VLOOKUP(Table5[[#This Row],[Section]],SubSill_Tier,2,FALSE),0)</f>
        <v>0</v>
      </c>
      <c r="L10031" s="9" t="str">
        <f t="shared" si="165"/>
        <v/>
      </c>
      <c r="M10031" s="205" t="str" cm="1">
        <f t="array" ref="M10031">_xlfn.IFS(NOT(ISERROR(VLOOKUP(Table5[[#This Row],[Section]],TB_notTB,1,FALSE))),"No",LEFT(Table5[[#This Row],[Section]],3)="ETB","PLS",LEFT(Table5[[#This Row],[Section]],1)="7","PDB",NOT(ISBLANK(Table5[[#This Row],[Section]])),"No")</f>
        <v>No</v>
      </c>
    </row>
    <row r="10032" spans="1:13" x14ac:dyDescent="0.25">
      <c r="A10032" s="126" t="s">
        <v>23016</v>
      </c>
      <c r="B10032" s="126" t="s">
        <v>23017</v>
      </c>
      <c r="C10032" s="126" t="s">
        <v>75</v>
      </c>
      <c r="D10032" s="127">
        <v>3.375</v>
      </c>
      <c r="E10032" s="128">
        <v>269</v>
      </c>
      <c r="F10032" s="128">
        <v>269</v>
      </c>
      <c r="G10032" s="126" t="s">
        <v>22691</v>
      </c>
      <c r="H10032" s="126" t="s">
        <v>22692</v>
      </c>
      <c r="I10032" s="126" t="s">
        <v>22693</v>
      </c>
      <c r="J10032" s="126" t="s">
        <v>26361</v>
      </c>
      <c r="K10032" s="9">
        <f>_xlfn.IFNA(VLOOKUP(Table5[[#This Row],[Section]],SubSill_Tier,2,FALSE),0)</f>
        <v>0</v>
      </c>
      <c r="L10032" s="9" t="str">
        <f t="shared" si="165"/>
        <v/>
      </c>
      <c r="M10032" s="205" t="str" cm="1">
        <f t="array" ref="M10032">_xlfn.IFS(NOT(ISERROR(VLOOKUP(Table5[[#This Row],[Section]],TB_notTB,1,FALSE))),"No",LEFT(Table5[[#This Row],[Section]],3)="ETB","PLS",LEFT(Table5[[#This Row],[Section]],1)="7","PDB",NOT(ISBLANK(Table5[[#This Row],[Section]])),"No")</f>
        <v>No</v>
      </c>
    </row>
    <row r="10033" spans="1:13" x14ac:dyDescent="0.25">
      <c r="A10033" s="126" t="s">
        <v>23018</v>
      </c>
      <c r="B10033" s="126" t="s">
        <v>23019</v>
      </c>
      <c r="C10033" s="126" t="s">
        <v>75</v>
      </c>
      <c r="D10033" s="127">
        <v>9.6780000000000008</v>
      </c>
      <c r="E10033" s="128">
        <v>674</v>
      </c>
      <c r="F10033" s="128">
        <v>674</v>
      </c>
      <c r="G10033" s="126" t="s">
        <v>22691</v>
      </c>
      <c r="H10033" s="126" t="s">
        <v>22692</v>
      </c>
      <c r="I10033" s="126" t="s">
        <v>22693</v>
      </c>
      <c r="J10033" s="126" t="s">
        <v>26245</v>
      </c>
      <c r="K10033" s="9">
        <f>_xlfn.IFNA(VLOOKUP(Table5[[#This Row],[Section]],SubSill_Tier,2,FALSE),0)</f>
        <v>0</v>
      </c>
      <c r="L10033" s="9" t="str">
        <f t="shared" si="165"/>
        <v/>
      </c>
      <c r="M10033" s="205" t="str" cm="1">
        <f t="array" ref="M10033">_xlfn.IFS(NOT(ISERROR(VLOOKUP(Table5[[#This Row],[Section]],TB_notTB,1,FALSE))),"No",LEFT(Table5[[#This Row],[Section]],3)="ETB","PLS",LEFT(Table5[[#This Row],[Section]],1)="7","PDB",NOT(ISBLANK(Table5[[#This Row],[Section]])),"No")</f>
        <v>No</v>
      </c>
    </row>
    <row r="10034" spans="1:13" x14ac:dyDescent="0.25">
      <c r="A10034" s="126" t="s">
        <v>23020</v>
      </c>
      <c r="B10034" s="126" t="s">
        <v>23021</v>
      </c>
      <c r="C10034" s="126" t="s">
        <v>75</v>
      </c>
      <c r="D10034" s="127">
        <v>1.849</v>
      </c>
      <c r="E10034" s="128">
        <v>543</v>
      </c>
      <c r="F10034" s="128">
        <v>543</v>
      </c>
      <c r="G10034" s="126" t="s">
        <v>22978</v>
      </c>
      <c r="H10034" s="126" t="s">
        <v>22979</v>
      </c>
      <c r="I10034" s="126" t="s">
        <v>22980</v>
      </c>
      <c r="J10034" s="126" t="s">
        <v>26361</v>
      </c>
      <c r="K10034" s="9">
        <f>_xlfn.IFNA(VLOOKUP(Table5[[#This Row],[Section]],SubSill_Tier,2,FALSE),0)</f>
        <v>0</v>
      </c>
      <c r="L10034" s="9" t="str">
        <f t="shared" si="165"/>
        <v/>
      </c>
      <c r="M10034" s="205" t="str" cm="1">
        <f t="array" ref="M10034">_xlfn.IFS(NOT(ISERROR(VLOOKUP(Table5[[#This Row],[Section]],TB_notTB,1,FALSE))),"No",LEFT(Table5[[#This Row],[Section]],3)="ETB","PLS",LEFT(Table5[[#This Row],[Section]],1)="7","PDB",NOT(ISBLANK(Table5[[#This Row],[Section]])),"No")</f>
        <v>No</v>
      </c>
    </row>
    <row r="10035" spans="1:13" x14ac:dyDescent="0.25">
      <c r="A10035" s="126" t="s">
        <v>23022</v>
      </c>
      <c r="B10035" s="126" t="s">
        <v>23023</v>
      </c>
      <c r="C10035" s="126" t="s">
        <v>75</v>
      </c>
      <c r="D10035" s="127">
        <v>1.889</v>
      </c>
      <c r="E10035" s="128">
        <v>595</v>
      </c>
      <c r="F10035" s="128">
        <v>595</v>
      </c>
      <c r="G10035" s="126" t="s">
        <v>22761</v>
      </c>
      <c r="H10035" s="126" t="s">
        <v>22762</v>
      </c>
      <c r="I10035" s="126" t="s">
        <v>22763</v>
      </c>
      <c r="J10035" s="126" t="s">
        <v>26361</v>
      </c>
      <c r="K10035" s="9">
        <f>_xlfn.IFNA(VLOOKUP(Table5[[#This Row],[Section]],SubSill_Tier,2,FALSE),0)</f>
        <v>0</v>
      </c>
      <c r="L10035" s="9" t="str">
        <f t="shared" si="165"/>
        <v/>
      </c>
      <c r="M10035" s="205" t="str" cm="1">
        <f t="array" ref="M10035">_xlfn.IFS(NOT(ISERROR(VLOOKUP(Table5[[#This Row],[Section]],TB_notTB,1,FALSE))),"No",LEFT(Table5[[#This Row],[Section]],3)="ETB","PLS",LEFT(Table5[[#This Row],[Section]],1)="7","PDB",NOT(ISBLANK(Table5[[#This Row],[Section]])),"No")</f>
        <v>No</v>
      </c>
    </row>
    <row r="10036" spans="1:13" x14ac:dyDescent="0.25">
      <c r="A10036" s="126" t="s">
        <v>23024</v>
      </c>
      <c r="B10036" s="126" t="s">
        <v>23025</v>
      </c>
      <c r="C10036" s="126" t="s">
        <v>75</v>
      </c>
      <c r="D10036" s="127">
        <v>1.25</v>
      </c>
      <c r="E10036" s="128">
        <v>240</v>
      </c>
      <c r="F10036" s="128">
        <v>240</v>
      </c>
      <c r="G10036" s="126" t="s">
        <v>22691</v>
      </c>
      <c r="H10036" s="126" t="s">
        <v>22692</v>
      </c>
      <c r="I10036" s="126" t="s">
        <v>22693</v>
      </c>
      <c r="J10036" s="126" t="s">
        <v>26361</v>
      </c>
      <c r="K10036" s="9">
        <f>_xlfn.IFNA(VLOOKUP(Table5[[#This Row],[Section]],SubSill_Tier,2,FALSE),0)</f>
        <v>0</v>
      </c>
      <c r="L10036" s="9" t="str">
        <f t="shared" si="165"/>
        <v/>
      </c>
      <c r="M10036" s="205" t="str" cm="1">
        <f t="array" ref="M10036">_xlfn.IFS(NOT(ISERROR(VLOOKUP(Table5[[#This Row],[Section]],TB_notTB,1,FALSE))),"No",LEFT(Table5[[#This Row],[Section]],3)="ETB","PLS",LEFT(Table5[[#This Row],[Section]],1)="7","PDB",NOT(ISBLANK(Table5[[#This Row],[Section]])),"No")</f>
        <v>No</v>
      </c>
    </row>
    <row r="10037" spans="1:13" x14ac:dyDescent="0.25">
      <c r="A10037" s="126" t="s">
        <v>23026</v>
      </c>
      <c r="B10037" s="126" t="s">
        <v>23027</v>
      </c>
      <c r="C10037" s="126" t="s">
        <v>75</v>
      </c>
      <c r="D10037" s="127">
        <v>1.3939999999999999</v>
      </c>
      <c r="E10037" s="128">
        <v>508</v>
      </c>
      <c r="F10037" s="128">
        <v>508</v>
      </c>
      <c r="G10037" s="126" t="s">
        <v>22761</v>
      </c>
      <c r="H10037" s="126" t="s">
        <v>22762</v>
      </c>
      <c r="I10037" s="126" t="s">
        <v>22763</v>
      </c>
      <c r="J10037" s="126" t="s">
        <v>26361</v>
      </c>
      <c r="K10037" s="9">
        <f>_xlfn.IFNA(VLOOKUP(Table5[[#This Row],[Section]],SubSill_Tier,2,FALSE),0)</f>
        <v>0</v>
      </c>
      <c r="L10037" s="9" t="str">
        <f t="shared" si="165"/>
        <v/>
      </c>
      <c r="M10037" s="205" t="str" cm="1">
        <f t="array" ref="M10037">_xlfn.IFS(NOT(ISERROR(VLOOKUP(Table5[[#This Row],[Section]],TB_notTB,1,FALSE))),"No",LEFT(Table5[[#This Row],[Section]],3)="ETB","PLS",LEFT(Table5[[#This Row],[Section]],1)="7","PDB",NOT(ISBLANK(Table5[[#This Row],[Section]])),"No")</f>
        <v>No</v>
      </c>
    </row>
    <row r="10038" spans="1:13" x14ac:dyDescent="0.25">
      <c r="A10038" s="126" t="s">
        <v>23028</v>
      </c>
      <c r="B10038" s="126" t="s">
        <v>23029</v>
      </c>
      <c r="C10038" s="126" t="s">
        <v>75</v>
      </c>
      <c r="D10038" s="127">
        <v>0.214</v>
      </c>
      <c r="E10038" s="128">
        <v>100</v>
      </c>
      <c r="F10038" s="128">
        <v>100</v>
      </c>
      <c r="G10038" s="126" t="s">
        <v>22707</v>
      </c>
      <c r="H10038" s="126" t="s">
        <v>22708</v>
      </c>
      <c r="I10038" s="126" t="s">
        <v>22709</v>
      </c>
      <c r="J10038" s="126" t="s">
        <v>26361</v>
      </c>
      <c r="K10038" s="9">
        <f>_xlfn.IFNA(VLOOKUP(Table5[[#This Row],[Section]],SubSill_Tier,2,FALSE),0)</f>
        <v>0</v>
      </c>
      <c r="L10038" s="9" t="str">
        <f t="shared" si="165"/>
        <v/>
      </c>
      <c r="M10038" s="205" t="str" cm="1">
        <f t="array" ref="M10038">_xlfn.IFS(NOT(ISERROR(VLOOKUP(Table5[[#This Row],[Section]],TB_notTB,1,FALSE))),"No",LEFT(Table5[[#This Row],[Section]],3)="ETB","PLS",LEFT(Table5[[#This Row],[Section]],1)="7","PDB",NOT(ISBLANK(Table5[[#This Row],[Section]])),"No")</f>
        <v>No</v>
      </c>
    </row>
    <row r="10039" spans="1:13" x14ac:dyDescent="0.25">
      <c r="A10039" s="126" t="s">
        <v>23030</v>
      </c>
      <c r="B10039" s="126" t="s">
        <v>23031</v>
      </c>
      <c r="C10039" s="126" t="s">
        <v>75</v>
      </c>
      <c r="D10039" s="127">
        <v>0.57399999999999995</v>
      </c>
      <c r="E10039" s="128">
        <v>186</v>
      </c>
      <c r="F10039" s="128">
        <v>186</v>
      </c>
      <c r="G10039" s="126" t="s">
        <v>22691</v>
      </c>
      <c r="H10039" s="126" t="s">
        <v>22692</v>
      </c>
      <c r="I10039" s="126" t="s">
        <v>22693</v>
      </c>
      <c r="J10039" s="126" t="s">
        <v>26361</v>
      </c>
      <c r="K10039" s="9">
        <f>_xlfn.IFNA(VLOOKUP(Table5[[#This Row],[Section]],SubSill_Tier,2,FALSE),0)</f>
        <v>0</v>
      </c>
      <c r="L10039" s="9" t="str">
        <f t="shared" si="165"/>
        <v/>
      </c>
      <c r="M10039" s="205" t="str" cm="1">
        <f t="array" ref="M10039">_xlfn.IFS(NOT(ISERROR(VLOOKUP(Table5[[#This Row],[Section]],TB_notTB,1,FALSE))),"No",LEFT(Table5[[#This Row],[Section]],3)="ETB","PLS",LEFT(Table5[[#This Row],[Section]],1)="7","PDB",NOT(ISBLANK(Table5[[#This Row],[Section]])),"No")</f>
        <v>No</v>
      </c>
    </row>
    <row r="10040" spans="1:13" x14ac:dyDescent="0.25">
      <c r="A10040" s="126" t="s">
        <v>23032</v>
      </c>
      <c r="B10040" s="126" t="s">
        <v>23033</v>
      </c>
      <c r="C10040" s="126" t="s">
        <v>75</v>
      </c>
      <c r="D10040" s="127">
        <v>2.323</v>
      </c>
      <c r="E10040" s="128">
        <v>807</v>
      </c>
      <c r="F10040" s="128">
        <v>807</v>
      </c>
      <c r="G10040" s="126" t="s">
        <v>22712</v>
      </c>
      <c r="H10040" s="126" t="s">
        <v>22713</v>
      </c>
      <c r="I10040" s="126" t="s">
        <v>22714</v>
      </c>
      <c r="J10040" s="126" t="s">
        <v>26361</v>
      </c>
      <c r="K10040" s="9">
        <f>_xlfn.IFNA(VLOOKUP(Table5[[#This Row],[Section]],SubSill_Tier,2,FALSE),0)</f>
        <v>0</v>
      </c>
      <c r="L10040" s="9" t="str">
        <f t="shared" si="165"/>
        <v/>
      </c>
      <c r="M10040" s="205" t="str" cm="1">
        <f t="array" ref="M10040">_xlfn.IFS(NOT(ISERROR(VLOOKUP(Table5[[#This Row],[Section]],TB_notTB,1,FALSE))),"No",LEFT(Table5[[#This Row],[Section]],3)="ETB","PLS",LEFT(Table5[[#This Row],[Section]],1)="7","PDB",NOT(ISBLANK(Table5[[#This Row],[Section]])),"No")</f>
        <v>No</v>
      </c>
    </row>
    <row r="10041" spans="1:13" x14ac:dyDescent="0.25">
      <c r="A10041" s="126" t="s">
        <v>23034</v>
      </c>
      <c r="B10041" s="126" t="s">
        <v>23035</v>
      </c>
      <c r="C10041" s="126" t="s">
        <v>75</v>
      </c>
      <c r="D10041" s="127">
        <v>1.0720000000000001</v>
      </c>
      <c r="E10041" s="128">
        <v>417</v>
      </c>
      <c r="F10041" s="128">
        <v>417</v>
      </c>
      <c r="G10041" s="126" t="s">
        <v>22712</v>
      </c>
      <c r="H10041" s="126" t="s">
        <v>22713</v>
      </c>
      <c r="I10041" s="126" t="s">
        <v>22714</v>
      </c>
      <c r="J10041" s="126" t="s">
        <v>26361</v>
      </c>
      <c r="K10041" s="9">
        <f>_xlfn.IFNA(VLOOKUP(Table5[[#This Row],[Section]],SubSill_Tier,2,FALSE),0)</f>
        <v>0</v>
      </c>
      <c r="L10041" s="9" t="str">
        <f t="shared" si="165"/>
        <v/>
      </c>
      <c r="M10041" s="205" t="str" cm="1">
        <f t="array" ref="M10041">_xlfn.IFS(NOT(ISERROR(VLOOKUP(Table5[[#This Row],[Section]],TB_notTB,1,FALSE))),"No",LEFT(Table5[[#This Row],[Section]],3)="ETB","PLS",LEFT(Table5[[#This Row],[Section]],1)="7","PDB",NOT(ISBLANK(Table5[[#This Row],[Section]])),"No")</f>
        <v>No</v>
      </c>
    </row>
    <row r="10042" spans="1:13" x14ac:dyDescent="0.25">
      <c r="A10042" s="126" t="s">
        <v>23036</v>
      </c>
      <c r="B10042" s="126" t="s">
        <v>23037</v>
      </c>
      <c r="C10042" s="126" t="s">
        <v>75</v>
      </c>
      <c r="D10042" s="127">
        <v>2.4350000000000001</v>
      </c>
      <c r="E10042" s="128">
        <v>729</v>
      </c>
      <c r="F10042" s="128">
        <v>729</v>
      </c>
      <c r="G10042" s="126" t="s">
        <v>22712</v>
      </c>
      <c r="H10042" s="126" t="s">
        <v>22713</v>
      </c>
      <c r="I10042" s="126" t="s">
        <v>22714</v>
      </c>
      <c r="J10042" s="126" t="s">
        <v>26361</v>
      </c>
      <c r="K10042" s="9">
        <f>_xlfn.IFNA(VLOOKUP(Table5[[#This Row],[Section]],SubSill_Tier,2,FALSE),0)</f>
        <v>0</v>
      </c>
      <c r="L10042" s="9" t="str">
        <f t="shared" si="165"/>
        <v/>
      </c>
      <c r="M10042" s="205" t="str" cm="1">
        <f t="array" ref="M10042">_xlfn.IFS(NOT(ISERROR(VLOOKUP(Table5[[#This Row],[Section]],TB_notTB,1,FALSE))),"No",LEFT(Table5[[#This Row],[Section]],3)="ETB","PLS",LEFT(Table5[[#This Row],[Section]],1)="7","PDB",NOT(ISBLANK(Table5[[#This Row],[Section]])),"No")</f>
        <v>No</v>
      </c>
    </row>
    <row r="10043" spans="1:13" x14ac:dyDescent="0.25">
      <c r="A10043" s="126" t="s">
        <v>23038</v>
      </c>
      <c r="B10043" s="126" t="s">
        <v>23039</v>
      </c>
      <c r="C10043" s="126" t="s">
        <v>75</v>
      </c>
      <c r="D10043" s="127">
        <v>2.4990000000000001</v>
      </c>
      <c r="E10043" s="128">
        <v>763</v>
      </c>
      <c r="F10043" s="128">
        <v>763</v>
      </c>
      <c r="G10043" s="126" t="s">
        <v>23040</v>
      </c>
      <c r="H10043" s="126" t="s">
        <v>23041</v>
      </c>
      <c r="I10043" s="126" t="s">
        <v>23042</v>
      </c>
      <c r="J10043" s="126" t="s">
        <v>26361</v>
      </c>
      <c r="K10043" s="9">
        <f>_xlfn.IFNA(VLOOKUP(Table5[[#This Row],[Section]],SubSill_Tier,2,FALSE),0)</f>
        <v>0</v>
      </c>
      <c r="L10043" s="9" t="str">
        <f t="shared" si="165"/>
        <v/>
      </c>
      <c r="M10043" s="205" t="str" cm="1">
        <f t="array" ref="M10043">_xlfn.IFS(NOT(ISERROR(VLOOKUP(Table5[[#This Row],[Section]],TB_notTB,1,FALSE))),"No",LEFT(Table5[[#This Row],[Section]],3)="ETB","PLS",LEFT(Table5[[#This Row],[Section]],1)="7","PDB",NOT(ISBLANK(Table5[[#This Row],[Section]])),"No")</f>
        <v>No</v>
      </c>
    </row>
    <row r="10044" spans="1:13" x14ac:dyDescent="0.25">
      <c r="A10044" s="126" t="s">
        <v>23043</v>
      </c>
      <c r="B10044" s="126" t="s">
        <v>23044</v>
      </c>
      <c r="C10044" s="126" t="s">
        <v>75</v>
      </c>
      <c r="D10044" s="127">
        <v>0.52200000000000002</v>
      </c>
      <c r="E10044" s="128">
        <v>225</v>
      </c>
      <c r="F10044" s="128">
        <v>225</v>
      </c>
      <c r="G10044" s="126" t="s">
        <v>23045</v>
      </c>
      <c r="H10044" s="126" t="s">
        <v>23046</v>
      </c>
      <c r="I10044" s="126" t="s">
        <v>23047</v>
      </c>
      <c r="J10044" s="126" t="s">
        <v>26361</v>
      </c>
      <c r="K10044" s="9">
        <f>_xlfn.IFNA(VLOOKUP(Table5[[#This Row],[Section]],SubSill_Tier,2,FALSE),0)</f>
        <v>0</v>
      </c>
      <c r="L10044" s="9" t="str">
        <f t="shared" si="165"/>
        <v/>
      </c>
      <c r="M10044" s="205" t="str" cm="1">
        <f t="array" ref="M10044">_xlfn.IFS(NOT(ISERROR(VLOOKUP(Table5[[#This Row],[Section]],TB_notTB,1,FALSE))),"No",LEFT(Table5[[#This Row],[Section]],3)="ETB","PLS",LEFT(Table5[[#This Row],[Section]],1)="7","PDB",NOT(ISBLANK(Table5[[#This Row],[Section]])),"No")</f>
        <v>No</v>
      </c>
    </row>
    <row r="10045" spans="1:13" x14ac:dyDescent="0.25">
      <c r="A10045" s="126" t="s">
        <v>23048</v>
      </c>
      <c r="B10045" s="126" t="s">
        <v>23049</v>
      </c>
      <c r="C10045" s="126" t="s">
        <v>75</v>
      </c>
      <c r="D10045" s="127">
        <v>0.52800000000000002</v>
      </c>
      <c r="E10045" s="128">
        <v>180</v>
      </c>
      <c r="F10045" s="128">
        <v>180</v>
      </c>
      <c r="G10045" s="126" t="s">
        <v>23050</v>
      </c>
      <c r="H10045" s="126" t="s">
        <v>23051</v>
      </c>
      <c r="I10045" s="126" t="s">
        <v>23052</v>
      </c>
      <c r="J10045" s="126" t="s">
        <v>26361</v>
      </c>
      <c r="K10045" s="9">
        <f>_xlfn.IFNA(VLOOKUP(Table5[[#This Row],[Section]],SubSill_Tier,2,FALSE),0)</f>
        <v>0</v>
      </c>
      <c r="L10045" s="9" t="str">
        <f t="shared" si="165"/>
        <v/>
      </c>
      <c r="M10045" s="205" t="str" cm="1">
        <f t="array" ref="M10045">_xlfn.IFS(NOT(ISERROR(VLOOKUP(Table5[[#This Row],[Section]],TB_notTB,1,FALSE))),"No",LEFT(Table5[[#This Row],[Section]],3)="ETB","PLS",LEFT(Table5[[#This Row],[Section]],1)="7","PDB",NOT(ISBLANK(Table5[[#This Row],[Section]])),"No")</f>
        <v>No</v>
      </c>
    </row>
    <row r="10046" spans="1:13" x14ac:dyDescent="0.25">
      <c r="A10046" s="126" t="s">
        <v>23053</v>
      </c>
      <c r="B10046" s="126" t="s">
        <v>23054</v>
      </c>
      <c r="C10046" s="126" t="s">
        <v>75</v>
      </c>
      <c r="D10046" s="127">
        <v>0.55100000000000005</v>
      </c>
      <c r="E10046" s="128">
        <v>199</v>
      </c>
      <c r="F10046" s="128">
        <v>199</v>
      </c>
      <c r="G10046" s="126" t="s">
        <v>23050</v>
      </c>
      <c r="H10046" s="126" t="s">
        <v>23051</v>
      </c>
      <c r="I10046" s="126" t="s">
        <v>23052</v>
      </c>
      <c r="J10046" s="126" t="s">
        <v>26361</v>
      </c>
      <c r="K10046" s="9">
        <f>_xlfn.IFNA(VLOOKUP(Table5[[#This Row],[Section]],SubSill_Tier,2,FALSE),0)</f>
        <v>0</v>
      </c>
      <c r="L10046" s="9" t="str">
        <f t="shared" si="165"/>
        <v/>
      </c>
      <c r="M10046" s="205" t="str" cm="1">
        <f t="array" ref="M10046">_xlfn.IFS(NOT(ISERROR(VLOOKUP(Table5[[#This Row],[Section]],TB_notTB,1,FALSE))),"No",LEFT(Table5[[#This Row],[Section]],3)="ETB","PLS",LEFT(Table5[[#This Row],[Section]],1)="7","PDB",NOT(ISBLANK(Table5[[#This Row],[Section]])),"No")</f>
        <v>No</v>
      </c>
    </row>
    <row r="10047" spans="1:13" x14ac:dyDescent="0.25">
      <c r="A10047" s="126" t="s">
        <v>23055</v>
      </c>
      <c r="B10047" s="126" t="s">
        <v>23056</v>
      </c>
      <c r="C10047" s="126" t="s">
        <v>75</v>
      </c>
      <c r="D10047" s="127">
        <v>0.54500000000000004</v>
      </c>
      <c r="E10047" s="128">
        <v>204</v>
      </c>
      <c r="F10047" s="128">
        <v>204</v>
      </c>
      <c r="G10047" s="126" t="s">
        <v>23050</v>
      </c>
      <c r="H10047" s="126" t="s">
        <v>23051</v>
      </c>
      <c r="I10047" s="126" t="s">
        <v>23052</v>
      </c>
      <c r="J10047" s="126" t="s">
        <v>26361</v>
      </c>
      <c r="K10047" s="9">
        <f>_xlfn.IFNA(VLOOKUP(Table5[[#This Row],[Section]],SubSill_Tier,2,FALSE),0)</f>
        <v>0</v>
      </c>
      <c r="L10047" s="9" t="str">
        <f t="shared" si="165"/>
        <v/>
      </c>
      <c r="M10047" s="205" t="str" cm="1">
        <f t="array" ref="M10047">_xlfn.IFS(NOT(ISERROR(VLOOKUP(Table5[[#This Row],[Section]],TB_notTB,1,FALSE))),"No",LEFT(Table5[[#This Row],[Section]],3)="ETB","PLS",LEFT(Table5[[#This Row],[Section]],1)="7","PDB",NOT(ISBLANK(Table5[[#This Row],[Section]])),"No")</f>
        <v>No</v>
      </c>
    </row>
    <row r="10048" spans="1:13" x14ac:dyDescent="0.25">
      <c r="A10048" s="126" t="s">
        <v>23057</v>
      </c>
      <c r="B10048" s="126" t="s">
        <v>23058</v>
      </c>
      <c r="C10048" s="126" t="s">
        <v>75</v>
      </c>
      <c r="D10048" s="127">
        <v>0.75900000000000001</v>
      </c>
      <c r="E10048" s="128">
        <v>246</v>
      </c>
      <c r="F10048" s="128">
        <v>246</v>
      </c>
      <c r="G10048" s="126" t="s">
        <v>23050</v>
      </c>
      <c r="H10048" s="126" t="s">
        <v>23051</v>
      </c>
      <c r="I10048" s="126" t="s">
        <v>23052</v>
      </c>
      <c r="J10048" s="126" t="s">
        <v>26361</v>
      </c>
      <c r="K10048" s="9">
        <f>_xlfn.IFNA(VLOOKUP(Table5[[#This Row],[Section]],SubSill_Tier,2,FALSE),0)</f>
        <v>0</v>
      </c>
      <c r="L10048" s="9" t="str">
        <f t="shared" si="165"/>
        <v/>
      </c>
      <c r="M10048" s="205" t="str" cm="1">
        <f t="array" ref="M10048">_xlfn.IFS(NOT(ISERROR(VLOOKUP(Table5[[#This Row],[Section]],TB_notTB,1,FALSE))),"No",LEFT(Table5[[#This Row],[Section]],3)="ETB","PLS",LEFT(Table5[[#This Row],[Section]],1)="7","PDB",NOT(ISBLANK(Table5[[#This Row],[Section]])),"No")</f>
        <v>No</v>
      </c>
    </row>
    <row r="10049" spans="1:13" x14ac:dyDescent="0.25">
      <c r="A10049" s="126" t="s">
        <v>23059</v>
      </c>
      <c r="B10049" s="126" t="s">
        <v>23060</v>
      </c>
      <c r="C10049" s="126" t="s">
        <v>75</v>
      </c>
      <c r="D10049" s="127">
        <v>0.497</v>
      </c>
      <c r="E10049" s="128">
        <v>160</v>
      </c>
      <c r="F10049" s="128">
        <v>160</v>
      </c>
      <c r="G10049" s="126" t="s">
        <v>23050</v>
      </c>
      <c r="H10049" s="126" t="s">
        <v>23051</v>
      </c>
      <c r="I10049" s="126" t="s">
        <v>23052</v>
      </c>
      <c r="J10049" s="126" t="s">
        <v>26361</v>
      </c>
      <c r="K10049" s="9">
        <f>_xlfn.IFNA(VLOOKUP(Table5[[#This Row],[Section]],SubSill_Tier,2,FALSE),0)</f>
        <v>0</v>
      </c>
      <c r="L10049" s="9" t="str">
        <f t="shared" si="165"/>
        <v/>
      </c>
      <c r="M10049" s="205" t="str" cm="1">
        <f t="array" ref="M10049">_xlfn.IFS(NOT(ISERROR(VLOOKUP(Table5[[#This Row],[Section]],TB_notTB,1,FALSE))),"No",LEFT(Table5[[#This Row],[Section]],3)="ETB","PLS",LEFT(Table5[[#This Row],[Section]],1)="7","PDB",NOT(ISBLANK(Table5[[#This Row],[Section]])),"No")</f>
        <v>No</v>
      </c>
    </row>
    <row r="10050" spans="1:13" x14ac:dyDescent="0.25">
      <c r="A10050" s="126" t="s">
        <v>23061</v>
      </c>
      <c r="B10050" s="126" t="s">
        <v>23062</v>
      </c>
      <c r="C10050" s="126" t="s">
        <v>75</v>
      </c>
      <c r="D10050" s="127">
        <v>0.49</v>
      </c>
      <c r="E10050" s="128">
        <v>165</v>
      </c>
      <c r="F10050" s="128">
        <v>165</v>
      </c>
      <c r="G10050" s="126" t="s">
        <v>23050</v>
      </c>
      <c r="H10050" s="126" t="s">
        <v>23051</v>
      </c>
      <c r="I10050" s="126" t="s">
        <v>23052</v>
      </c>
      <c r="J10050" s="126" t="s">
        <v>26361</v>
      </c>
      <c r="K10050" s="9">
        <f>_xlfn.IFNA(VLOOKUP(Table5[[#This Row],[Section]],SubSill_Tier,2,FALSE),0)</f>
        <v>0</v>
      </c>
      <c r="L10050" s="9" t="str">
        <f t="shared" ref="L10050:L10113" si="166">IFERROR(IF(LEFT(G10050,2)="AI",IF(_xlfn.NUMBERVALUE(IFERROR(LEFT(IF(ISERROR(FIND("X",UPPER(B10050))),UPPER(B10050),RIGHT(UPPER(B10050),LEN(UPPER(B10050))-FIND("~",SUBSTITUTE(UPPER(B10050),"X","~",LEN(UPPER(B10050))-LEN(SUBSTITUTE(UPPER(B10050),"X","")))))),FIND(" ",IF(ISERROR(FIND("X",UPPER(B10050))),UPPER(B10050),RIGHT(UPPER(B10050),LEN(UPPER(B10050))-FIND("~",SUBSTITUTE(UPPER(B10050),"X","~",LEN(UPPER(B10050))-LEN(SUBSTITUTE(UPPER(B10050),"X","")))))),1)-1),IF(ISERROR(FIND("X",UPPER(B10050))),UPPER(B10050),RIGHT(UPPER(B10050),LEN(UPPER(B10050))-FIND("~",SUBSTITUTE(UPPER(B10050),"X","~",LEN(UPPER(B10050))-LEN(SUBSTITUTE(UPPER(B10050),"X",""))))))),".")&gt;=5,"Wall",""),""),"")</f>
        <v/>
      </c>
      <c r="M10050" s="205" t="str" cm="1">
        <f t="array" ref="M10050">_xlfn.IFS(NOT(ISERROR(VLOOKUP(Table5[[#This Row],[Section]],TB_notTB,1,FALSE))),"No",LEFT(Table5[[#This Row],[Section]],3)="ETB","PLS",LEFT(Table5[[#This Row],[Section]],1)="7","PDB",NOT(ISBLANK(Table5[[#This Row],[Section]])),"No")</f>
        <v>No</v>
      </c>
    </row>
    <row r="10051" spans="1:13" x14ac:dyDescent="0.25">
      <c r="A10051" s="126" t="s">
        <v>23063</v>
      </c>
      <c r="B10051" s="126" t="s">
        <v>23064</v>
      </c>
      <c r="C10051" s="126" t="s">
        <v>75</v>
      </c>
      <c r="D10051" s="127">
        <v>0.56799999999999995</v>
      </c>
      <c r="E10051" s="128">
        <v>163</v>
      </c>
      <c r="F10051" s="128">
        <v>163</v>
      </c>
      <c r="G10051" s="126" t="s">
        <v>23050</v>
      </c>
      <c r="H10051" s="126" t="s">
        <v>23051</v>
      </c>
      <c r="I10051" s="126" t="s">
        <v>23052</v>
      </c>
      <c r="J10051" s="126" t="s">
        <v>26361</v>
      </c>
      <c r="K10051" s="9">
        <f>_xlfn.IFNA(VLOOKUP(Table5[[#This Row],[Section]],SubSill_Tier,2,FALSE),0)</f>
        <v>0</v>
      </c>
      <c r="L10051" s="9" t="str">
        <f t="shared" si="166"/>
        <v/>
      </c>
      <c r="M10051" s="205" t="str" cm="1">
        <f t="array" ref="M10051">_xlfn.IFS(NOT(ISERROR(VLOOKUP(Table5[[#This Row],[Section]],TB_notTB,1,FALSE))),"No",LEFT(Table5[[#This Row],[Section]],3)="ETB","PLS",LEFT(Table5[[#This Row],[Section]],1)="7","PDB",NOT(ISBLANK(Table5[[#This Row],[Section]])),"No")</f>
        <v>No</v>
      </c>
    </row>
    <row r="10052" spans="1:13" x14ac:dyDescent="0.25">
      <c r="A10052" s="126" t="s">
        <v>23065</v>
      </c>
      <c r="B10052" s="126" t="s">
        <v>23066</v>
      </c>
      <c r="C10052" s="126" t="s">
        <v>75</v>
      </c>
      <c r="D10052" s="127">
        <v>0.66500000000000004</v>
      </c>
      <c r="E10052" s="128">
        <v>473</v>
      </c>
      <c r="F10052" s="128">
        <v>473</v>
      </c>
      <c r="G10052" s="126" t="s">
        <v>23050</v>
      </c>
      <c r="H10052" s="126" t="s">
        <v>23051</v>
      </c>
      <c r="I10052" s="126" t="s">
        <v>23052</v>
      </c>
      <c r="J10052" s="126" t="s">
        <v>26361</v>
      </c>
      <c r="K10052" s="9">
        <f>_xlfn.IFNA(VLOOKUP(Table5[[#This Row],[Section]],SubSill_Tier,2,FALSE),0)</f>
        <v>0</v>
      </c>
      <c r="L10052" s="9" t="str">
        <f t="shared" si="166"/>
        <v/>
      </c>
      <c r="M10052" s="205" t="str" cm="1">
        <f t="array" ref="M10052">_xlfn.IFS(NOT(ISERROR(VLOOKUP(Table5[[#This Row],[Section]],TB_notTB,1,FALSE))),"No",LEFT(Table5[[#This Row],[Section]],3)="ETB","PLS",LEFT(Table5[[#This Row],[Section]],1)="7","PDB",NOT(ISBLANK(Table5[[#This Row],[Section]])),"No")</f>
        <v>No</v>
      </c>
    </row>
    <row r="10053" spans="1:13" x14ac:dyDescent="0.25">
      <c r="A10053" s="126" t="s">
        <v>23067</v>
      </c>
      <c r="B10053" s="126" t="s">
        <v>23068</v>
      </c>
      <c r="C10053" s="126" t="s">
        <v>75</v>
      </c>
      <c r="D10053" s="127">
        <v>0.71499999999999997</v>
      </c>
      <c r="E10053" s="128">
        <v>241</v>
      </c>
      <c r="F10053" s="128">
        <v>241</v>
      </c>
      <c r="G10053" s="126" t="s">
        <v>23050</v>
      </c>
      <c r="H10053" s="126" t="s">
        <v>23051</v>
      </c>
      <c r="I10053" s="126" t="s">
        <v>23052</v>
      </c>
      <c r="J10053" s="126" t="s">
        <v>26361</v>
      </c>
      <c r="K10053" s="9">
        <f>_xlfn.IFNA(VLOOKUP(Table5[[#This Row],[Section]],SubSill_Tier,2,FALSE),0)</f>
        <v>0</v>
      </c>
      <c r="L10053" s="9" t="str">
        <f t="shared" si="166"/>
        <v/>
      </c>
      <c r="M10053" s="205" t="str" cm="1">
        <f t="array" ref="M10053">_xlfn.IFS(NOT(ISERROR(VLOOKUP(Table5[[#This Row],[Section]],TB_notTB,1,FALSE))),"No",LEFT(Table5[[#This Row],[Section]],3)="ETB","PLS",LEFT(Table5[[#This Row],[Section]],1)="7","PDB",NOT(ISBLANK(Table5[[#This Row],[Section]])),"No")</f>
        <v>No</v>
      </c>
    </row>
    <row r="10054" spans="1:13" x14ac:dyDescent="0.25">
      <c r="A10054" s="126" t="s">
        <v>23069</v>
      </c>
      <c r="B10054" s="126" t="s">
        <v>23070</v>
      </c>
      <c r="C10054" s="126" t="s">
        <v>75</v>
      </c>
      <c r="D10054" s="127">
        <v>0.32200000000000001</v>
      </c>
      <c r="E10054" s="128">
        <v>114</v>
      </c>
      <c r="F10054" s="128">
        <v>114</v>
      </c>
      <c r="G10054" s="126" t="s">
        <v>23050</v>
      </c>
      <c r="H10054" s="126" t="s">
        <v>23051</v>
      </c>
      <c r="I10054" s="126" t="s">
        <v>23052</v>
      </c>
      <c r="J10054" s="126" t="s">
        <v>26361</v>
      </c>
      <c r="K10054" s="9">
        <f>_xlfn.IFNA(VLOOKUP(Table5[[#This Row],[Section]],SubSill_Tier,2,FALSE),0)</f>
        <v>0</v>
      </c>
      <c r="L10054" s="9" t="str">
        <f t="shared" si="166"/>
        <v/>
      </c>
      <c r="M10054" s="205" t="str" cm="1">
        <f t="array" ref="M10054">_xlfn.IFS(NOT(ISERROR(VLOOKUP(Table5[[#This Row],[Section]],TB_notTB,1,FALSE))),"No",LEFT(Table5[[#This Row],[Section]],3)="ETB","PLS",LEFT(Table5[[#This Row],[Section]],1)="7","PDB",NOT(ISBLANK(Table5[[#This Row],[Section]])),"No")</f>
        <v>No</v>
      </c>
    </row>
    <row r="10055" spans="1:13" x14ac:dyDescent="0.25">
      <c r="A10055" s="126" t="s">
        <v>23071</v>
      </c>
      <c r="B10055" s="126" t="s">
        <v>23072</v>
      </c>
      <c r="C10055" s="126" t="s">
        <v>75</v>
      </c>
      <c r="D10055" s="127">
        <v>1.163</v>
      </c>
      <c r="E10055" s="128">
        <v>335</v>
      </c>
      <c r="F10055" s="128">
        <v>335</v>
      </c>
      <c r="G10055" s="126" t="s">
        <v>22835</v>
      </c>
      <c r="H10055" s="126" t="s">
        <v>22836</v>
      </c>
      <c r="I10055" s="126" t="s">
        <v>22837</v>
      </c>
      <c r="J10055" s="126" t="s">
        <v>26361</v>
      </c>
      <c r="K10055" s="9">
        <f>_xlfn.IFNA(VLOOKUP(Table5[[#This Row],[Section]],SubSill_Tier,2,FALSE),0)</f>
        <v>0</v>
      </c>
      <c r="L10055" s="9" t="str">
        <f t="shared" si="166"/>
        <v/>
      </c>
      <c r="M10055" s="205" t="str" cm="1">
        <f t="array" ref="M10055">_xlfn.IFS(NOT(ISERROR(VLOOKUP(Table5[[#This Row],[Section]],TB_notTB,1,FALSE))),"No",LEFT(Table5[[#This Row],[Section]],3)="ETB","PLS",LEFT(Table5[[#This Row],[Section]],1)="7","PDB",NOT(ISBLANK(Table5[[#This Row],[Section]])),"No")</f>
        <v>No</v>
      </c>
    </row>
    <row r="10056" spans="1:13" x14ac:dyDescent="0.25">
      <c r="A10056" s="126" t="s">
        <v>3898</v>
      </c>
      <c r="B10056" s="126" t="s">
        <v>17222</v>
      </c>
      <c r="C10056" s="126" t="s">
        <v>98</v>
      </c>
      <c r="D10056" s="127">
        <v>0.24</v>
      </c>
      <c r="E10056" s="128">
        <v>100</v>
      </c>
      <c r="F10056" s="128">
        <v>100</v>
      </c>
      <c r="G10056" s="126" t="s">
        <v>13711</v>
      </c>
      <c r="H10056" s="126" t="s">
        <v>20119</v>
      </c>
      <c r="I10056" s="126" t="s">
        <v>21054</v>
      </c>
      <c r="J10056" s="126" t="s">
        <v>26232</v>
      </c>
      <c r="K10056" s="9">
        <f>_xlfn.IFNA(VLOOKUP(Table5[[#This Row],[Section]],SubSill_Tier,2,FALSE),0)</f>
        <v>0</v>
      </c>
      <c r="L10056" s="9" t="str">
        <f t="shared" si="166"/>
        <v/>
      </c>
      <c r="M10056" s="205" t="str" cm="1">
        <f t="array" ref="M10056">_xlfn.IFS(NOT(ISERROR(VLOOKUP(Table5[[#This Row],[Section]],TB_notTB,1,FALSE))),"No",LEFT(Table5[[#This Row],[Section]],3)="ETB","PLS",LEFT(Table5[[#This Row],[Section]],1)="7","PDB",NOT(ISBLANK(Table5[[#This Row],[Section]])),"No")</f>
        <v>No</v>
      </c>
    </row>
    <row r="10057" spans="1:13" x14ac:dyDescent="0.25">
      <c r="A10057" s="126" t="s">
        <v>23073</v>
      </c>
      <c r="B10057" s="126" t="s">
        <v>23074</v>
      </c>
      <c r="C10057" s="126" t="s">
        <v>75</v>
      </c>
      <c r="D10057" s="127">
        <v>0.65600000000000003</v>
      </c>
      <c r="E10057" s="128">
        <v>87</v>
      </c>
      <c r="F10057" s="128">
        <v>87</v>
      </c>
      <c r="G10057" s="126" t="s">
        <v>22835</v>
      </c>
      <c r="H10057" s="126" t="s">
        <v>22836</v>
      </c>
      <c r="I10057" s="126" t="s">
        <v>22837</v>
      </c>
      <c r="J10057" s="126" t="s">
        <v>26361</v>
      </c>
      <c r="K10057" s="9">
        <f>_xlfn.IFNA(VLOOKUP(Table5[[#This Row],[Section]],SubSill_Tier,2,FALSE),0)</f>
        <v>0</v>
      </c>
      <c r="L10057" s="9" t="str">
        <f t="shared" si="166"/>
        <v/>
      </c>
      <c r="M10057" s="205" t="str" cm="1">
        <f t="array" ref="M10057">_xlfn.IFS(NOT(ISERROR(VLOOKUP(Table5[[#This Row],[Section]],TB_notTB,1,FALSE))),"No",LEFT(Table5[[#This Row],[Section]],3)="ETB","PLS",LEFT(Table5[[#This Row],[Section]],1)="7","PDB",NOT(ISBLANK(Table5[[#This Row],[Section]])),"No")</f>
        <v>No</v>
      </c>
    </row>
    <row r="10058" spans="1:13" x14ac:dyDescent="0.25">
      <c r="A10058" s="126" t="s">
        <v>23075</v>
      </c>
      <c r="B10058" s="126" t="s">
        <v>23076</v>
      </c>
      <c r="C10058" s="126" t="s">
        <v>75</v>
      </c>
      <c r="D10058" s="127">
        <v>0.85299999999999998</v>
      </c>
      <c r="E10058" s="128">
        <v>169</v>
      </c>
      <c r="F10058" s="128">
        <v>169</v>
      </c>
      <c r="G10058" s="126" t="s">
        <v>22835</v>
      </c>
      <c r="H10058" s="126" t="s">
        <v>22836</v>
      </c>
      <c r="I10058" s="126" t="s">
        <v>22837</v>
      </c>
      <c r="J10058" s="126" t="s">
        <v>26361</v>
      </c>
      <c r="K10058" s="9">
        <f>_xlfn.IFNA(VLOOKUP(Table5[[#This Row],[Section]],SubSill_Tier,2,FALSE),0)</f>
        <v>0</v>
      </c>
      <c r="L10058" s="9" t="str">
        <f t="shared" si="166"/>
        <v/>
      </c>
      <c r="M10058" s="205" t="str" cm="1">
        <f t="array" ref="M10058">_xlfn.IFS(NOT(ISERROR(VLOOKUP(Table5[[#This Row],[Section]],TB_notTB,1,FALSE))),"No",LEFT(Table5[[#This Row],[Section]],3)="ETB","PLS",LEFT(Table5[[#This Row],[Section]],1)="7","PDB",NOT(ISBLANK(Table5[[#This Row],[Section]])),"No")</f>
        <v>No</v>
      </c>
    </row>
    <row r="10059" spans="1:13" x14ac:dyDescent="0.25">
      <c r="A10059" s="126" t="s">
        <v>23077</v>
      </c>
      <c r="B10059" s="126" t="s">
        <v>23078</v>
      </c>
      <c r="C10059" s="126" t="s">
        <v>75</v>
      </c>
      <c r="D10059" s="127">
        <v>1.5569999999999999</v>
      </c>
      <c r="E10059" s="128">
        <v>463</v>
      </c>
      <c r="F10059" s="128">
        <v>463</v>
      </c>
      <c r="G10059" s="126" t="s">
        <v>22712</v>
      </c>
      <c r="H10059" s="126" t="s">
        <v>22713</v>
      </c>
      <c r="I10059" s="126" t="s">
        <v>22714</v>
      </c>
      <c r="J10059" s="126" t="s">
        <v>26361</v>
      </c>
      <c r="K10059" s="9">
        <f>_xlfn.IFNA(VLOOKUP(Table5[[#This Row],[Section]],SubSill_Tier,2,FALSE),0)</f>
        <v>0</v>
      </c>
      <c r="L10059" s="9" t="str">
        <f t="shared" si="166"/>
        <v/>
      </c>
      <c r="M10059" s="205" t="str" cm="1">
        <f t="array" ref="M10059">_xlfn.IFS(NOT(ISERROR(VLOOKUP(Table5[[#This Row],[Section]],TB_notTB,1,FALSE))),"No",LEFT(Table5[[#This Row],[Section]],3)="ETB","PLS",LEFT(Table5[[#This Row],[Section]],1)="7","PDB",NOT(ISBLANK(Table5[[#This Row],[Section]])),"No")</f>
        <v>No</v>
      </c>
    </row>
    <row r="10060" spans="1:13" x14ac:dyDescent="0.25">
      <c r="A10060" s="126" t="s">
        <v>23079</v>
      </c>
      <c r="B10060" s="126" t="s">
        <v>23080</v>
      </c>
      <c r="C10060" s="126" t="s">
        <v>75</v>
      </c>
      <c r="D10060" s="127">
        <v>1.141</v>
      </c>
      <c r="E10060" s="128">
        <v>362</v>
      </c>
      <c r="F10060" s="128">
        <v>362</v>
      </c>
      <c r="G10060" s="126" t="s">
        <v>22761</v>
      </c>
      <c r="H10060" s="126" t="s">
        <v>22762</v>
      </c>
      <c r="I10060" s="126" t="s">
        <v>22763</v>
      </c>
      <c r="J10060" s="126" t="s">
        <v>26361</v>
      </c>
      <c r="K10060" s="9">
        <f>_xlfn.IFNA(VLOOKUP(Table5[[#This Row],[Section]],SubSill_Tier,2,FALSE),0)</f>
        <v>0</v>
      </c>
      <c r="L10060" s="9" t="str">
        <f t="shared" si="166"/>
        <v/>
      </c>
      <c r="M10060" s="205" t="str" cm="1">
        <f t="array" ref="M10060">_xlfn.IFS(NOT(ISERROR(VLOOKUP(Table5[[#This Row],[Section]],TB_notTB,1,FALSE))),"No",LEFT(Table5[[#This Row],[Section]],3)="ETB","PLS",LEFT(Table5[[#This Row],[Section]],1)="7","PDB",NOT(ISBLANK(Table5[[#This Row],[Section]])),"No")</f>
        <v>No</v>
      </c>
    </row>
    <row r="10061" spans="1:13" x14ac:dyDescent="0.25">
      <c r="A10061" s="126" t="s">
        <v>23081</v>
      </c>
      <c r="B10061" s="126" t="s">
        <v>23082</v>
      </c>
      <c r="C10061" s="126" t="s">
        <v>75</v>
      </c>
      <c r="D10061" s="127">
        <v>0.69299999999999995</v>
      </c>
      <c r="E10061" s="128">
        <v>254</v>
      </c>
      <c r="F10061" s="128">
        <v>254</v>
      </c>
      <c r="G10061" s="126" t="s">
        <v>22752</v>
      </c>
      <c r="H10061" s="126" t="s">
        <v>22753</v>
      </c>
      <c r="I10061" s="126" t="s">
        <v>22754</v>
      </c>
      <c r="J10061" s="126" t="s">
        <v>26361</v>
      </c>
      <c r="K10061" s="9">
        <f>_xlfn.IFNA(VLOOKUP(Table5[[#This Row],[Section]],SubSill_Tier,2,FALSE),0)</f>
        <v>0</v>
      </c>
      <c r="L10061" s="9" t="str">
        <f t="shared" si="166"/>
        <v/>
      </c>
      <c r="M10061" s="205" t="str" cm="1">
        <f t="array" ref="M10061">_xlfn.IFS(NOT(ISERROR(VLOOKUP(Table5[[#This Row],[Section]],TB_notTB,1,FALSE))),"No",LEFT(Table5[[#This Row],[Section]],3)="ETB","PLS",LEFT(Table5[[#This Row],[Section]],1)="7","PDB",NOT(ISBLANK(Table5[[#This Row],[Section]])),"No")</f>
        <v>No</v>
      </c>
    </row>
    <row r="10062" spans="1:13" x14ac:dyDescent="0.25">
      <c r="A10062" s="126" t="s">
        <v>23083</v>
      </c>
      <c r="B10062" s="126" t="s">
        <v>23084</v>
      </c>
      <c r="C10062" s="126" t="s">
        <v>75</v>
      </c>
      <c r="D10062" s="127">
        <v>0.38</v>
      </c>
      <c r="E10062" s="128">
        <v>100</v>
      </c>
      <c r="F10062" s="128">
        <v>100</v>
      </c>
      <c r="G10062" s="126" t="s">
        <v>23085</v>
      </c>
      <c r="H10062" s="126" t="s">
        <v>23086</v>
      </c>
      <c r="I10062" s="126" t="s">
        <v>23087</v>
      </c>
      <c r="J10062" s="126" t="s">
        <v>26361</v>
      </c>
      <c r="K10062" s="9">
        <f>_xlfn.IFNA(VLOOKUP(Table5[[#This Row],[Section]],SubSill_Tier,2,FALSE),0)</f>
        <v>0</v>
      </c>
      <c r="L10062" s="9" t="str">
        <f t="shared" si="166"/>
        <v/>
      </c>
      <c r="M10062" s="205" t="str" cm="1">
        <f t="array" ref="M10062">_xlfn.IFS(NOT(ISERROR(VLOOKUP(Table5[[#This Row],[Section]],TB_notTB,1,FALSE))),"No",LEFT(Table5[[#This Row],[Section]],3)="ETB","PLS",LEFT(Table5[[#This Row],[Section]],1)="7","PDB",NOT(ISBLANK(Table5[[#This Row],[Section]])),"No")</f>
        <v>No</v>
      </c>
    </row>
    <row r="10063" spans="1:13" x14ac:dyDescent="0.25">
      <c r="A10063" s="126" t="s">
        <v>23088</v>
      </c>
      <c r="B10063" s="126" t="s">
        <v>23089</v>
      </c>
      <c r="C10063" s="126" t="s">
        <v>75</v>
      </c>
      <c r="D10063" s="127">
        <v>1.7709999999999999</v>
      </c>
      <c r="E10063" s="128">
        <v>538</v>
      </c>
      <c r="F10063" s="128">
        <v>538</v>
      </c>
      <c r="G10063" s="126" t="s">
        <v>22712</v>
      </c>
      <c r="H10063" s="126" t="s">
        <v>22713</v>
      </c>
      <c r="I10063" s="126" t="s">
        <v>22714</v>
      </c>
      <c r="J10063" s="126" t="s">
        <v>26361</v>
      </c>
      <c r="K10063" s="9">
        <f>_xlfn.IFNA(VLOOKUP(Table5[[#This Row],[Section]],SubSill_Tier,2,FALSE),0)</f>
        <v>0</v>
      </c>
      <c r="L10063" s="9" t="str">
        <f t="shared" si="166"/>
        <v/>
      </c>
      <c r="M10063" s="205" t="str" cm="1">
        <f t="array" ref="M10063">_xlfn.IFS(NOT(ISERROR(VLOOKUP(Table5[[#This Row],[Section]],TB_notTB,1,FALSE))),"No",LEFT(Table5[[#This Row],[Section]],3)="ETB","PLS",LEFT(Table5[[#This Row],[Section]],1)="7","PDB",NOT(ISBLANK(Table5[[#This Row],[Section]])),"No")</f>
        <v>No</v>
      </c>
    </row>
    <row r="10064" spans="1:13" x14ac:dyDescent="0.25">
      <c r="A10064" s="126" t="s">
        <v>23090</v>
      </c>
      <c r="B10064" s="126" t="s">
        <v>23091</v>
      </c>
      <c r="C10064" s="126" t="s">
        <v>75</v>
      </c>
      <c r="D10064" s="127">
        <v>1.661</v>
      </c>
      <c r="E10064" s="128">
        <v>359</v>
      </c>
      <c r="F10064" s="128">
        <v>359</v>
      </c>
      <c r="G10064" s="126" t="s">
        <v>22691</v>
      </c>
      <c r="H10064" s="126" t="s">
        <v>22692</v>
      </c>
      <c r="I10064" s="126" t="s">
        <v>22693</v>
      </c>
      <c r="J10064" s="126" t="s">
        <v>26361</v>
      </c>
      <c r="K10064" s="9">
        <f>_xlfn.IFNA(VLOOKUP(Table5[[#This Row],[Section]],SubSill_Tier,2,FALSE),0)</f>
        <v>0</v>
      </c>
      <c r="L10064" s="9" t="str">
        <f t="shared" si="166"/>
        <v/>
      </c>
      <c r="M10064" s="205" t="str" cm="1">
        <f t="array" ref="M10064">_xlfn.IFS(NOT(ISERROR(VLOOKUP(Table5[[#This Row],[Section]],TB_notTB,1,FALSE))),"No",LEFT(Table5[[#This Row],[Section]],3)="ETB","PLS",LEFT(Table5[[#This Row],[Section]],1)="7","PDB",NOT(ISBLANK(Table5[[#This Row],[Section]])),"No")</f>
        <v>No</v>
      </c>
    </row>
    <row r="10065" spans="1:13" x14ac:dyDescent="0.25">
      <c r="A10065" s="126" t="s">
        <v>23092</v>
      </c>
      <c r="B10065" s="126" t="s">
        <v>23093</v>
      </c>
      <c r="C10065" s="126" t="s">
        <v>75</v>
      </c>
      <c r="D10065" s="127">
        <v>1.1599999999999999</v>
      </c>
      <c r="E10065" s="128">
        <v>318</v>
      </c>
      <c r="F10065" s="128">
        <v>318</v>
      </c>
      <c r="G10065" s="126" t="s">
        <v>22835</v>
      </c>
      <c r="H10065" s="126" t="s">
        <v>22836</v>
      </c>
      <c r="I10065" s="126" t="s">
        <v>22837</v>
      </c>
      <c r="J10065" s="126" t="s">
        <v>26361</v>
      </c>
      <c r="K10065" s="9">
        <f>_xlfn.IFNA(VLOOKUP(Table5[[#This Row],[Section]],SubSill_Tier,2,FALSE),0)</f>
        <v>0</v>
      </c>
      <c r="L10065" s="9" t="str">
        <f t="shared" si="166"/>
        <v/>
      </c>
      <c r="M10065" s="205" t="str" cm="1">
        <f t="array" ref="M10065">_xlfn.IFS(NOT(ISERROR(VLOOKUP(Table5[[#This Row],[Section]],TB_notTB,1,FALSE))),"No",LEFT(Table5[[#This Row],[Section]],3)="ETB","PLS",LEFT(Table5[[#This Row],[Section]],1)="7","PDB",NOT(ISBLANK(Table5[[#This Row],[Section]])),"No")</f>
        <v>No</v>
      </c>
    </row>
    <row r="10066" spans="1:13" x14ac:dyDescent="0.25">
      <c r="A10066" s="126" t="s">
        <v>23094</v>
      </c>
      <c r="B10066" s="126" t="s">
        <v>23095</v>
      </c>
      <c r="C10066" s="126" t="s">
        <v>75</v>
      </c>
      <c r="D10066" s="127">
        <v>2.0249999999999999</v>
      </c>
      <c r="E10066" s="128">
        <v>339</v>
      </c>
      <c r="F10066" s="128">
        <v>339</v>
      </c>
      <c r="G10066" s="126" t="s">
        <v>23096</v>
      </c>
      <c r="H10066" s="126" t="s">
        <v>23097</v>
      </c>
      <c r="I10066" s="126" t="s">
        <v>23098</v>
      </c>
      <c r="J10066" s="126" t="s">
        <v>26361</v>
      </c>
      <c r="K10066" s="9">
        <f>_xlfn.IFNA(VLOOKUP(Table5[[#This Row],[Section]],SubSill_Tier,2,FALSE),0)</f>
        <v>0</v>
      </c>
      <c r="L10066" s="9" t="str">
        <f t="shared" si="166"/>
        <v/>
      </c>
      <c r="M10066" s="205" t="str" cm="1">
        <f t="array" ref="M10066">_xlfn.IFS(NOT(ISERROR(VLOOKUP(Table5[[#This Row],[Section]],TB_notTB,1,FALSE))),"No",LEFT(Table5[[#This Row],[Section]],3)="ETB","PLS",LEFT(Table5[[#This Row],[Section]],1)="7","PDB",NOT(ISBLANK(Table5[[#This Row],[Section]])),"No")</f>
        <v>No</v>
      </c>
    </row>
    <row r="10067" spans="1:13" x14ac:dyDescent="0.25">
      <c r="A10067" s="126" t="s">
        <v>23099</v>
      </c>
      <c r="B10067" s="126" t="s">
        <v>23100</v>
      </c>
      <c r="C10067" s="126" t="s">
        <v>75</v>
      </c>
      <c r="D10067" s="127">
        <v>1.302</v>
      </c>
      <c r="E10067" s="128">
        <v>377</v>
      </c>
      <c r="F10067" s="128">
        <v>377</v>
      </c>
      <c r="G10067" s="126" t="s">
        <v>22707</v>
      </c>
      <c r="H10067" s="126" t="s">
        <v>22708</v>
      </c>
      <c r="I10067" s="126" t="s">
        <v>22709</v>
      </c>
      <c r="J10067" s="126" t="s">
        <v>26361</v>
      </c>
      <c r="K10067" s="9">
        <f>_xlfn.IFNA(VLOOKUP(Table5[[#This Row],[Section]],SubSill_Tier,2,FALSE),0)</f>
        <v>0</v>
      </c>
      <c r="L10067" s="9" t="str">
        <f t="shared" si="166"/>
        <v/>
      </c>
      <c r="M10067" s="205" t="str" cm="1">
        <f t="array" ref="M10067">_xlfn.IFS(NOT(ISERROR(VLOOKUP(Table5[[#This Row],[Section]],TB_notTB,1,FALSE))),"No",LEFT(Table5[[#This Row],[Section]],3)="ETB","PLS",LEFT(Table5[[#This Row],[Section]],1)="7","PDB",NOT(ISBLANK(Table5[[#This Row],[Section]])),"No")</f>
        <v>No</v>
      </c>
    </row>
    <row r="10068" spans="1:13" x14ac:dyDescent="0.25">
      <c r="A10068" s="126" t="s">
        <v>23101</v>
      </c>
      <c r="B10068" s="126" t="s">
        <v>23102</v>
      </c>
      <c r="C10068" s="126" t="s">
        <v>75</v>
      </c>
      <c r="D10068" s="127">
        <v>0.183</v>
      </c>
      <c r="E10068" s="128">
        <v>101</v>
      </c>
      <c r="F10068" s="128">
        <v>101</v>
      </c>
      <c r="G10068" s="126" t="s">
        <v>22835</v>
      </c>
      <c r="H10068" s="126" t="s">
        <v>22836</v>
      </c>
      <c r="I10068" s="126" t="s">
        <v>22837</v>
      </c>
      <c r="J10068" s="126" t="s">
        <v>26361</v>
      </c>
      <c r="K10068" s="9">
        <f>_xlfn.IFNA(VLOOKUP(Table5[[#This Row],[Section]],SubSill_Tier,2,FALSE),0)</f>
        <v>0</v>
      </c>
      <c r="L10068" s="9" t="str">
        <f t="shared" si="166"/>
        <v/>
      </c>
      <c r="M10068" s="205" t="str" cm="1">
        <f t="array" ref="M10068">_xlfn.IFS(NOT(ISERROR(VLOOKUP(Table5[[#This Row],[Section]],TB_notTB,1,FALSE))),"No",LEFT(Table5[[#This Row],[Section]],3)="ETB","PLS",LEFT(Table5[[#This Row],[Section]],1)="7","PDB",NOT(ISBLANK(Table5[[#This Row],[Section]])),"No")</f>
        <v>No</v>
      </c>
    </row>
    <row r="10069" spans="1:13" x14ac:dyDescent="0.25">
      <c r="A10069" s="126" t="s">
        <v>23103</v>
      </c>
      <c r="B10069" s="126" t="s">
        <v>23104</v>
      </c>
      <c r="C10069" s="126" t="s">
        <v>75</v>
      </c>
      <c r="D10069" s="127">
        <v>1.861</v>
      </c>
      <c r="E10069" s="128">
        <v>400</v>
      </c>
      <c r="F10069" s="128">
        <v>400</v>
      </c>
      <c r="G10069" s="126" t="s">
        <v>23105</v>
      </c>
      <c r="H10069" s="126" t="s">
        <v>23106</v>
      </c>
      <c r="I10069" s="126" t="s">
        <v>23107</v>
      </c>
      <c r="J10069" s="126" t="s">
        <v>26361</v>
      </c>
      <c r="K10069" s="9">
        <f>_xlfn.IFNA(VLOOKUP(Table5[[#This Row],[Section]],SubSill_Tier,2,FALSE),0)</f>
        <v>0</v>
      </c>
      <c r="L10069" s="9" t="str">
        <f t="shared" si="166"/>
        <v/>
      </c>
      <c r="M10069" s="205" t="str" cm="1">
        <f t="array" ref="M10069">_xlfn.IFS(NOT(ISERROR(VLOOKUP(Table5[[#This Row],[Section]],TB_notTB,1,FALSE))),"No",LEFT(Table5[[#This Row],[Section]],3)="ETB","PLS",LEFT(Table5[[#This Row],[Section]],1)="7","PDB",NOT(ISBLANK(Table5[[#This Row],[Section]])),"No")</f>
        <v>No</v>
      </c>
    </row>
    <row r="10070" spans="1:13" x14ac:dyDescent="0.25">
      <c r="A10070" s="126" t="s">
        <v>23108</v>
      </c>
      <c r="B10070" s="126" t="s">
        <v>23109</v>
      </c>
      <c r="C10070" s="126" t="s">
        <v>75</v>
      </c>
      <c r="D10070" s="127">
        <v>1.9990000000000001</v>
      </c>
      <c r="E10070" s="128">
        <v>457</v>
      </c>
      <c r="F10070" s="128">
        <v>457</v>
      </c>
      <c r="G10070" s="126" t="s">
        <v>23105</v>
      </c>
      <c r="H10070" s="126" t="s">
        <v>23106</v>
      </c>
      <c r="I10070" s="126" t="s">
        <v>23107</v>
      </c>
      <c r="J10070" s="126" t="s">
        <v>26361</v>
      </c>
      <c r="K10070" s="9">
        <f>_xlfn.IFNA(VLOOKUP(Table5[[#This Row],[Section]],SubSill_Tier,2,FALSE),0)</f>
        <v>0</v>
      </c>
      <c r="L10070" s="9" t="str">
        <f t="shared" si="166"/>
        <v/>
      </c>
      <c r="M10070" s="205" t="str" cm="1">
        <f t="array" ref="M10070">_xlfn.IFS(NOT(ISERROR(VLOOKUP(Table5[[#This Row],[Section]],TB_notTB,1,FALSE))),"No",LEFT(Table5[[#This Row],[Section]],3)="ETB","PLS",LEFT(Table5[[#This Row],[Section]],1)="7","PDB",NOT(ISBLANK(Table5[[#This Row],[Section]])),"No")</f>
        <v>No</v>
      </c>
    </row>
    <row r="10071" spans="1:13" x14ac:dyDescent="0.25">
      <c r="A10071" s="126" t="s">
        <v>23110</v>
      </c>
      <c r="B10071" s="126" t="s">
        <v>23111</v>
      </c>
      <c r="C10071" s="126" t="s">
        <v>75</v>
      </c>
      <c r="D10071" s="127">
        <v>1.5760000000000001</v>
      </c>
      <c r="E10071" s="128">
        <v>365</v>
      </c>
      <c r="F10071" s="128">
        <v>365</v>
      </c>
      <c r="G10071" s="126" t="s">
        <v>23105</v>
      </c>
      <c r="H10071" s="126" t="s">
        <v>23106</v>
      </c>
      <c r="I10071" s="126" t="s">
        <v>23107</v>
      </c>
      <c r="J10071" s="126" t="s">
        <v>26361</v>
      </c>
      <c r="K10071" s="9">
        <f>_xlfn.IFNA(VLOOKUP(Table5[[#This Row],[Section]],SubSill_Tier,2,FALSE),0)</f>
        <v>0</v>
      </c>
      <c r="L10071" s="9" t="str">
        <f t="shared" si="166"/>
        <v/>
      </c>
      <c r="M10071" s="205" t="str" cm="1">
        <f t="array" ref="M10071">_xlfn.IFS(NOT(ISERROR(VLOOKUP(Table5[[#This Row],[Section]],TB_notTB,1,FALSE))),"No",LEFT(Table5[[#This Row],[Section]],3)="ETB","PLS",LEFT(Table5[[#This Row],[Section]],1)="7","PDB",NOT(ISBLANK(Table5[[#This Row],[Section]])),"No")</f>
        <v>No</v>
      </c>
    </row>
    <row r="10072" spans="1:13" x14ac:dyDescent="0.25">
      <c r="A10072" s="126" t="s">
        <v>23112</v>
      </c>
      <c r="B10072" s="126" t="s">
        <v>23113</v>
      </c>
      <c r="C10072" s="126" t="s">
        <v>75</v>
      </c>
      <c r="D10072" s="127">
        <v>1.9259999999999999</v>
      </c>
      <c r="E10072" s="128">
        <v>493</v>
      </c>
      <c r="F10072" s="128">
        <v>493</v>
      </c>
      <c r="G10072" s="126" t="s">
        <v>23105</v>
      </c>
      <c r="H10072" s="126" t="s">
        <v>23106</v>
      </c>
      <c r="I10072" s="126" t="s">
        <v>23107</v>
      </c>
      <c r="J10072" s="126" t="s">
        <v>26361</v>
      </c>
      <c r="K10072" s="9">
        <f>_xlfn.IFNA(VLOOKUP(Table5[[#This Row],[Section]],SubSill_Tier,2,FALSE),0)</f>
        <v>0</v>
      </c>
      <c r="L10072" s="9" t="str">
        <f t="shared" si="166"/>
        <v/>
      </c>
      <c r="M10072" s="205" t="str" cm="1">
        <f t="array" ref="M10072">_xlfn.IFS(NOT(ISERROR(VLOOKUP(Table5[[#This Row],[Section]],TB_notTB,1,FALSE))),"No",LEFT(Table5[[#This Row],[Section]],3)="ETB","PLS",LEFT(Table5[[#This Row],[Section]],1)="7","PDB",NOT(ISBLANK(Table5[[#This Row],[Section]])),"No")</f>
        <v>No</v>
      </c>
    </row>
    <row r="10073" spans="1:13" x14ac:dyDescent="0.25">
      <c r="A10073" s="126" t="s">
        <v>23114</v>
      </c>
      <c r="B10073" s="126" t="s">
        <v>23115</v>
      </c>
      <c r="C10073" s="126" t="s">
        <v>75</v>
      </c>
      <c r="D10073" s="127">
        <v>2.972</v>
      </c>
      <c r="E10073" s="128">
        <v>485</v>
      </c>
      <c r="F10073" s="128">
        <v>485</v>
      </c>
      <c r="G10073" s="126" t="s">
        <v>22691</v>
      </c>
      <c r="H10073" s="126" t="s">
        <v>22692</v>
      </c>
      <c r="I10073" s="126" t="s">
        <v>22693</v>
      </c>
      <c r="J10073" s="126" t="s">
        <v>26361</v>
      </c>
      <c r="K10073" s="9">
        <f>_xlfn.IFNA(VLOOKUP(Table5[[#This Row],[Section]],SubSill_Tier,2,FALSE),0)</f>
        <v>0</v>
      </c>
      <c r="L10073" s="9" t="str">
        <f t="shared" si="166"/>
        <v/>
      </c>
      <c r="M10073" s="205" t="str" cm="1">
        <f t="array" ref="M10073">_xlfn.IFS(NOT(ISERROR(VLOOKUP(Table5[[#This Row],[Section]],TB_notTB,1,FALSE))),"No",LEFT(Table5[[#This Row],[Section]],3)="ETB","PLS",LEFT(Table5[[#This Row],[Section]],1)="7","PDB",NOT(ISBLANK(Table5[[#This Row],[Section]])),"No")</f>
        <v>No</v>
      </c>
    </row>
    <row r="10074" spans="1:13" x14ac:dyDescent="0.25">
      <c r="A10074" s="126" t="s">
        <v>23116</v>
      </c>
      <c r="B10074" s="126" t="s">
        <v>23117</v>
      </c>
      <c r="C10074" s="126" t="s">
        <v>75</v>
      </c>
      <c r="D10074" s="127">
        <v>0.108</v>
      </c>
      <c r="E10074" s="128">
        <v>100</v>
      </c>
      <c r="F10074" s="128">
        <v>100</v>
      </c>
      <c r="G10074" s="126" t="s">
        <v>22691</v>
      </c>
      <c r="H10074" s="126" t="s">
        <v>22692</v>
      </c>
      <c r="I10074" s="126" t="s">
        <v>22693</v>
      </c>
      <c r="J10074" s="126" t="s">
        <v>26361</v>
      </c>
      <c r="K10074" s="9">
        <f>_xlfn.IFNA(VLOOKUP(Table5[[#This Row],[Section]],SubSill_Tier,2,FALSE),0)</f>
        <v>0</v>
      </c>
      <c r="L10074" s="9" t="str">
        <f t="shared" si="166"/>
        <v/>
      </c>
      <c r="M10074" s="205" t="str" cm="1">
        <f t="array" ref="M10074">_xlfn.IFS(NOT(ISERROR(VLOOKUP(Table5[[#This Row],[Section]],TB_notTB,1,FALSE))),"No",LEFT(Table5[[#This Row],[Section]],3)="ETB","PLS",LEFT(Table5[[#This Row],[Section]],1)="7","PDB",NOT(ISBLANK(Table5[[#This Row],[Section]])),"No")</f>
        <v>No</v>
      </c>
    </row>
    <row r="10075" spans="1:13" x14ac:dyDescent="0.25">
      <c r="A10075" s="126" t="s">
        <v>23118</v>
      </c>
      <c r="B10075" s="126" t="s">
        <v>23119</v>
      </c>
      <c r="C10075" s="126" t="s">
        <v>75</v>
      </c>
      <c r="D10075" s="127">
        <v>1.93</v>
      </c>
      <c r="E10075" s="128">
        <v>266</v>
      </c>
      <c r="F10075" s="128">
        <v>266</v>
      </c>
      <c r="G10075" s="126" t="s">
        <v>22691</v>
      </c>
      <c r="H10075" s="126" t="s">
        <v>22692</v>
      </c>
      <c r="I10075" s="126" t="s">
        <v>22693</v>
      </c>
      <c r="J10075" s="126" t="s">
        <v>26361</v>
      </c>
      <c r="K10075" s="9">
        <f>_xlfn.IFNA(VLOOKUP(Table5[[#This Row],[Section]],SubSill_Tier,2,FALSE),0)</f>
        <v>0</v>
      </c>
      <c r="L10075" s="9" t="str">
        <f t="shared" si="166"/>
        <v/>
      </c>
      <c r="M10075" s="205" t="str" cm="1">
        <f t="array" ref="M10075">_xlfn.IFS(NOT(ISERROR(VLOOKUP(Table5[[#This Row],[Section]],TB_notTB,1,FALSE))),"No",LEFT(Table5[[#This Row],[Section]],3)="ETB","PLS",LEFT(Table5[[#This Row],[Section]],1)="7","PDB",NOT(ISBLANK(Table5[[#This Row],[Section]])),"No")</f>
        <v>No</v>
      </c>
    </row>
    <row r="10076" spans="1:13" x14ac:dyDescent="0.25">
      <c r="A10076" s="126" t="s">
        <v>23120</v>
      </c>
      <c r="B10076" s="126" t="s">
        <v>26679</v>
      </c>
      <c r="C10076" s="126" t="s">
        <v>75</v>
      </c>
      <c r="D10076" s="127">
        <v>2.484</v>
      </c>
      <c r="E10076" s="128">
        <v>265</v>
      </c>
      <c r="F10076" s="128">
        <v>265</v>
      </c>
      <c r="G10076" s="126" t="s">
        <v>22691</v>
      </c>
      <c r="H10076" s="126" t="s">
        <v>22692</v>
      </c>
      <c r="I10076" s="126" t="s">
        <v>22693</v>
      </c>
      <c r="J10076" s="126" t="s">
        <v>26361</v>
      </c>
      <c r="K10076" s="9">
        <f>_xlfn.IFNA(VLOOKUP(Table5[[#This Row],[Section]],SubSill_Tier,2,FALSE),0)</f>
        <v>0</v>
      </c>
      <c r="L10076" s="9" t="str">
        <f t="shared" si="166"/>
        <v/>
      </c>
      <c r="M10076" s="205" t="str" cm="1">
        <f t="array" ref="M10076">_xlfn.IFS(NOT(ISERROR(VLOOKUP(Table5[[#This Row],[Section]],TB_notTB,1,FALSE))),"No",LEFT(Table5[[#This Row],[Section]],3)="ETB","PLS",LEFT(Table5[[#This Row],[Section]],1)="7","PDB",NOT(ISBLANK(Table5[[#This Row],[Section]])),"No")</f>
        <v>No</v>
      </c>
    </row>
    <row r="10077" spans="1:13" x14ac:dyDescent="0.25">
      <c r="A10077" s="126" t="s">
        <v>23122</v>
      </c>
      <c r="B10077" s="126" t="s">
        <v>23123</v>
      </c>
      <c r="C10077" s="126" t="s">
        <v>75</v>
      </c>
      <c r="D10077" s="127">
        <v>0.17799999999999999</v>
      </c>
      <c r="E10077" s="128">
        <v>110</v>
      </c>
      <c r="F10077" s="128">
        <v>110</v>
      </c>
      <c r="G10077" s="126" t="s">
        <v>22691</v>
      </c>
      <c r="H10077" s="126" t="s">
        <v>22692</v>
      </c>
      <c r="I10077" s="126" t="s">
        <v>22693</v>
      </c>
      <c r="J10077" s="126" t="s">
        <v>26361</v>
      </c>
      <c r="K10077" s="9">
        <f>_xlfn.IFNA(VLOOKUP(Table5[[#This Row],[Section]],SubSill_Tier,2,FALSE),0)</f>
        <v>0</v>
      </c>
      <c r="L10077" s="9" t="str">
        <f t="shared" si="166"/>
        <v/>
      </c>
      <c r="M10077" s="205" t="str" cm="1">
        <f t="array" ref="M10077">_xlfn.IFS(NOT(ISERROR(VLOOKUP(Table5[[#This Row],[Section]],TB_notTB,1,FALSE))),"No",LEFT(Table5[[#This Row],[Section]],3)="ETB","PLS",LEFT(Table5[[#This Row],[Section]],1)="7","PDB",NOT(ISBLANK(Table5[[#This Row],[Section]])),"No")</f>
        <v>No</v>
      </c>
    </row>
    <row r="10078" spans="1:13" x14ac:dyDescent="0.25">
      <c r="A10078" s="126" t="s">
        <v>23124</v>
      </c>
      <c r="B10078" s="126" t="s">
        <v>23125</v>
      </c>
      <c r="C10078" s="126" t="s">
        <v>75</v>
      </c>
      <c r="D10078" s="127">
        <v>0.33400000000000002</v>
      </c>
      <c r="E10078" s="128">
        <v>181</v>
      </c>
      <c r="F10078" s="128">
        <v>181</v>
      </c>
      <c r="G10078" s="126" t="s">
        <v>22691</v>
      </c>
      <c r="H10078" s="126" t="s">
        <v>22692</v>
      </c>
      <c r="I10078" s="126" t="s">
        <v>22693</v>
      </c>
      <c r="J10078" s="126" t="s">
        <v>26361</v>
      </c>
      <c r="K10078" s="9">
        <f>_xlfn.IFNA(VLOOKUP(Table5[[#This Row],[Section]],SubSill_Tier,2,FALSE),0)</f>
        <v>0</v>
      </c>
      <c r="L10078" s="9" t="str">
        <f t="shared" si="166"/>
        <v/>
      </c>
      <c r="M10078" s="205" t="str" cm="1">
        <f t="array" ref="M10078">_xlfn.IFS(NOT(ISERROR(VLOOKUP(Table5[[#This Row],[Section]],TB_notTB,1,FALSE))),"No",LEFT(Table5[[#This Row],[Section]],3)="ETB","PLS",LEFT(Table5[[#This Row],[Section]],1)="7","PDB",NOT(ISBLANK(Table5[[#This Row],[Section]])),"No")</f>
        <v>No</v>
      </c>
    </row>
    <row r="10079" spans="1:13" x14ac:dyDescent="0.25">
      <c r="A10079" s="126" t="s">
        <v>23126</v>
      </c>
      <c r="B10079" s="126" t="s">
        <v>23127</v>
      </c>
      <c r="C10079" s="126" t="s">
        <v>75</v>
      </c>
      <c r="D10079" s="127">
        <v>0.37</v>
      </c>
      <c r="E10079" s="128">
        <v>199</v>
      </c>
      <c r="F10079" s="128">
        <v>199</v>
      </c>
      <c r="G10079" s="126" t="s">
        <v>22691</v>
      </c>
      <c r="H10079" s="126" t="s">
        <v>22692</v>
      </c>
      <c r="I10079" s="126" t="s">
        <v>22693</v>
      </c>
      <c r="J10079" s="126" t="s">
        <v>26361</v>
      </c>
      <c r="K10079" s="9">
        <f>_xlfn.IFNA(VLOOKUP(Table5[[#This Row],[Section]],SubSill_Tier,2,FALSE),0)</f>
        <v>0</v>
      </c>
      <c r="L10079" s="9" t="str">
        <f t="shared" si="166"/>
        <v/>
      </c>
      <c r="M10079" s="205" t="str" cm="1">
        <f t="array" ref="M10079">_xlfn.IFS(NOT(ISERROR(VLOOKUP(Table5[[#This Row],[Section]],TB_notTB,1,FALSE))),"No",LEFT(Table5[[#This Row],[Section]],3)="ETB","PLS",LEFT(Table5[[#This Row],[Section]],1)="7","PDB",NOT(ISBLANK(Table5[[#This Row],[Section]])),"No")</f>
        <v>No</v>
      </c>
    </row>
    <row r="10080" spans="1:13" x14ac:dyDescent="0.25">
      <c r="A10080" s="126" t="s">
        <v>23128</v>
      </c>
      <c r="B10080" s="126" t="s">
        <v>23129</v>
      </c>
      <c r="C10080" s="126" t="s">
        <v>75</v>
      </c>
      <c r="D10080" s="127">
        <v>0.88500000000000001</v>
      </c>
      <c r="E10080" s="128">
        <v>272</v>
      </c>
      <c r="F10080" s="128">
        <v>272</v>
      </c>
      <c r="G10080" s="126" t="s">
        <v>22691</v>
      </c>
      <c r="H10080" s="126" t="s">
        <v>22692</v>
      </c>
      <c r="I10080" s="126" t="s">
        <v>22693</v>
      </c>
      <c r="J10080" s="126" t="s">
        <v>26361</v>
      </c>
      <c r="K10080" s="9">
        <f>_xlfn.IFNA(VLOOKUP(Table5[[#This Row],[Section]],SubSill_Tier,2,FALSE),0)</f>
        <v>0</v>
      </c>
      <c r="L10080" s="9" t="str">
        <f t="shared" si="166"/>
        <v/>
      </c>
      <c r="M10080" s="205" t="str" cm="1">
        <f t="array" ref="M10080">_xlfn.IFS(NOT(ISERROR(VLOOKUP(Table5[[#This Row],[Section]],TB_notTB,1,FALSE))),"No",LEFT(Table5[[#This Row],[Section]],3)="ETB","PLS",LEFT(Table5[[#This Row],[Section]],1)="7","PDB",NOT(ISBLANK(Table5[[#This Row],[Section]])),"No")</f>
        <v>No</v>
      </c>
    </row>
    <row r="10081" spans="1:13" x14ac:dyDescent="0.25">
      <c r="A10081" s="126" t="s">
        <v>23130</v>
      </c>
      <c r="B10081" s="126" t="s">
        <v>23131</v>
      </c>
      <c r="C10081" s="126" t="s">
        <v>75</v>
      </c>
      <c r="D10081" s="127">
        <v>0.98699999999999999</v>
      </c>
      <c r="E10081" s="128">
        <v>332</v>
      </c>
      <c r="F10081" s="128">
        <v>332</v>
      </c>
      <c r="G10081" s="126" t="s">
        <v>22691</v>
      </c>
      <c r="H10081" s="126" t="s">
        <v>22692</v>
      </c>
      <c r="I10081" s="126" t="s">
        <v>22693</v>
      </c>
      <c r="J10081" s="126" t="s">
        <v>26361</v>
      </c>
      <c r="K10081" s="9">
        <f>_xlfn.IFNA(VLOOKUP(Table5[[#This Row],[Section]],SubSill_Tier,2,FALSE),0)</f>
        <v>0</v>
      </c>
      <c r="L10081" s="9" t="str">
        <f t="shared" si="166"/>
        <v/>
      </c>
      <c r="M10081" s="205" t="str" cm="1">
        <f t="array" ref="M10081">_xlfn.IFS(NOT(ISERROR(VLOOKUP(Table5[[#This Row],[Section]],TB_notTB,1,FALSE))),"No",LEFT(Table5[[#This Row],[Section]],3)="ETB","PLS",LEFT(Table5[[#This Row],[Section]],1)="7","PDB",NOT(ISBLANK(Table5[[#This Row],[Section]])),"No")</f>
        <v>No</v>
      </c>
    </row>
    <row r="10082" spans="1:13" x14ac:dyDescent="0.25">
      <c r="A10082" s="126" t="s">
        <v>23132</v>
      </c>
      <c r="B10082" s="126" t="s">
        <v>23133</v>
      </c>
      <c r="C10082" s="126" t="s">
        <v>75</v>
      </c>
      <c r="D10082" s="127">
        <v>1.258</v>
      </c>
      <c r="E10082" s="128">
        <v>373</v>
      </c>
      <c r="F10082" s="128">
        <v>373</v>
      </c>
      <c r="G10082" s="126" t="s">
        <v>22691</v>
      </c>
      <c r="H10082" s="126" t="s">
        <v>22692</v>
      </c>
      <c r="I10082" s="126" t="s">
        <v>22693</v>
      </c>
      <c r="J10082" s="126" t="s">
        <v>26361</v>
      </c>
      <c r="K10082" s="9">
        <f>_xlfn.IFNA(VLOOKUP(Table5[[#This Row],[Section]],SubSill_Tier,2,FALSE),0)</f>
        <v>0</v>
      </c>
      <c r="L10082" s="9" t="str">
        <f t="shared" si="166"/>
        <v/>
      </c>
      <c r="M10082" s="205" t="str" cm="1">
        <f t="array" ref="M10082">_xlfn.IFS(NOT(ISERROR(VLOOKUP(Table5[[#This Row],[Section]],TB_notTB,1,FALSE))),"No",LEFT(Table5[[#This Row],[Section]],3)="ETB","PLS",LEFT(Table5[[#This Row],[Section]],1)="7","PDB",NOT(ISBLANK(Table5[[#This Row],[Section]])),"No")</f>
        <v>No</v>
      </c>
    </row>
    <row r="10083" spans="1:13" x14ac:dyDescent="0.25">
      <c r="A10083" s="126" t="s">
        <v>23134</v>
      </c>
      <c r="B10083" s="126" t="s">
        <v>23135</v>
      </c>
      <c r="C10083" s="126" t="s">
        <v>75</v>
      </c>
      <c r="D10083" s="127">
        <v>0.39300000000000002</v>
      </c>
      <c r="E10083" s="128">
        <v>187</v>
      </c>
      <c r="F10083" s="128">
        <v>187</v>
      </c>
      <c r="G10083" s="126" t="s">
        <v>22691</v>
      </c>
      <c r="H10083" s="126" t="s">
        <v>22692</v>
      </c>
      <c r="I10083" s="126" t="s">
        <v>22693</v>
      </c>
      <c r="J10083" s="126" t="s">
        <v>26361</v>
      </c>
      <c r="K10083" s="9">
        <f>_xlfn.IFNA(VLOOKUP(Table5[[#This Row],[Section]],SubSill_Tier,2,FALSE),0)</f>
        <v>0</v>
      </c>
      <c r="L10083" s="9" t="str">
        <f t="shared" si="166"/>
        <v/>
      </c>
      <c r="M10083" s="205" t="str" cm="1">
        <f t="array" ref="M10083">_xlfn.IFS(NOT(ISERROR(VLOOKUP(Table5[[#This Row],[Section]],TB_notTB,1,FALSE))),"No",LEFT(Table5[[#This Row],[Section]],3)="ETB","PLS",LEFT(Table5[[#This Row],[Section]],1)="7","PDB",NOT(ISBLANK(Table5[[#This Row],[Section]])),"No")</f>
        <v>No</v>
      </c>
    </row>
    <row r="10084" spans="1:13" x14ac:dyDescent="0.25">
      <c r="A10084" s="126" t="s">
        <v>23136</v>
      </c>
      <c r="B10084" s="126" t="s">
        <v>23137</v>
      </c>
      <c r="C10084" s="126" t="s">
        <v>75</v>
      </c>
      <c r="D10084" s="127">
        <v>0.46899999999999997</v>
      </c>
      <c r="E10084" s="128">
        <v>220</v>
      </c>
      <c r="F10084" s="128">
        <v>220</v>
      </c>
      <c r="G10084" s="126" t="s">
        <v>22691</v>
      </c>
      <c r="H10084" s="126" t="s">
        <v>22692</v>
      </c>
      <c r="I10084" s="126" t="s">
        <v>22693</v>
      </c>
      <c r="J10084" s="126" t="s">
        <v>26361</v>
      </c>
      <c r="K10084" s="9">
        <f>_xlfn.IFNA(VLOOKUP(Table5[[#This Row],[Section]],SubSill_Tier,2,FALSE),0)</f>
        <v>0</v>
      </c>
      <c r="L10084" s="9" t="str">
        <f t="shared" si="166"/>
        <v/>
      </c>
      <c r="M10084" s="205" t="str" cm="1">
        <f t="array" ref="M10084">_xlfn.IFS(NOT(ISERROR(VLOOKUP(Table5[[#This Row],[Section]],TB_notTB,1,FALSE))),"No",LEFT(Table5[[#This Row],[Section]],3)="ETB","PLS",LEFT(Table5[[#This Row],[Section]],1)="7","PDB",NOT(ISBLANK(Table5[[#This Row],[Section]])),"No")</f>
        <v>No</v>
      </c>
    </row>
    <row r="10085" spans="1:13" x14ac:dyDescent="0.25">
      <c r="A10085" s="126" t="s">
        <v>23138</v>
      </c>
      <c r="B10085" s="126" t="s">
        <v>23139</v>
      </c>
      <c r="C10085" s="126" t="s">
        <v>75</v>
      </c>
      <c r="D10085" s="127">
        <v>1.071</v>
      </c>
      <c r="E10085" s="128">
        <v>332</v>
      </c>
      <c r="F10085" s="128">
        <v>332</v>
      </c>
      <c r="G10085" s="126" t="s">
        <v>22691</v>
      </c>
      <c r="H10085" s="126" t="s">
        <v>22692</v>
      </c>
      <c r="I10085" s="126" t="s">
        <v>22693</v>
      </c>
      <c r="J10085" s="126" t="s">
        <v>26361</v>
      </c>
      <c r="K10085" s="9">
        <f>_xlfn.IFNA(VLOOKUP(Table5[[#This Row],[Section]],SubSill_Tier,2,FALSE),0)</f>
        <v>0</v>
      </c>
      <c r="L10085" s="9" t="str">
        <f t="shared" si="166"/>
        <v/>
      </c>
      <c r="M10085" s="205" t="str" cm="1">
        <f t="array" ref="M10085">_xlfn.IFS(NOT(ISERROR(VLOOKUP(Table5[[#This Row],[Section]],TB_notTB,1,FALSE))),"No",LEFT(Table5[[#This Row],[Section]],3)="ETB","PLS",LEFT(Table5[[#This Row],[Section]],1)="7","PDB",NOT(ISBLANK(Table5[[#This Row],[Section]])),"No")</f>
        <v>No</v>
      </c>
    </row>
    <row r="10086" spans="1:13" x14ac:dyDescent="0.25">
      <c r="A10086" s="126" t="s">
        <v>23140</v>
      </c>
      <c r="B10086" s="126" t="s">
        <v>23141</v>
      </c>
      <c r="C10086" s="126" t="s">
        <v>75</v>
      </c>
      <c r="D10086" s="127">
        <v>0.16300000000000001</v>
      </c>
      <c r="E10086" s="128">
        <v>100</v>
      </c>
      <c r="F10086" s="128">
        <v>100</v>
      </c>
      <c r="G10086" s="126" t="s">
        <v>22691</v>
      </c>
      <c r="H10086" s="126" t="s">
        <v>22692</v>
      </c>
      <c r="I10086" s="126" t="s">
        <v>22693</v>
      </c>
      <c r="J10086" s="126" t="s">
        <v>26361</v>
      </c>
      <c r="K10086" s="9">
        <f>_xlfn.IFNA(VLOOKUP(Table5[[#This Row],[Section]],SubSill_Tier,2,FALSE),0)</f>
        <v>0</v>
      </c>
      <c r="L10086" s="9" t="str">
        <f t="shared" si="166"/>
        <v/>
      </c>
      <c r="M10086" s="205" t="str" cm="1">
        <f t="array" ref="M10086">_xlfn.IFS(NOT(ISERROR(VLOOKUP(Table5[[#This Row],[Section]],TB_notTB,1,FALSE))),"No",LEFT(Table5[[#This Row],[Section]],3)="ETB","PLS",LEFT(Table5[[#This Row],[Section]],1)="7","PDB",NOT(ISBLANK(Table5[[#This Row],[Section]])),"No")</f>
        <v>No</v>
      </c>
    </row>
    <row r="10087" spans="1:13" x14ac:dyDescent="0.25">
      <c r="A10087" s="126" t="s">
        <v>23142</v>
      </c>
      <c r="B10087" s="126" t="s">
        <v>23143</v>
      </c>
      <c r="C10087" s="126" t="s">
        <v>75</v>
      </c>
      <c r="D10087" s="127">
        <v>0.48799999999999999</v>
      </c>
      <c r="E10087" s="128">
        <v>223</v>
      </c>
      <c r="F10087" s="128">
        <v>223</v>
      </c>
      <c r="G10087" s="126" t="s">
        <v>22691</v>
      </c>
      <c r="H10087" s="126" t="s">
        <v>22692</v>
      </c>
      <c r="I10087" s="126" t="s">
        <v>22693</v>
      </c>
      <c r="J10087" s="126" t="s">
        <v>26361</v>
      </c>
      <c r="K10087" s="9">
        <f>_xlfn.IFNA(VLOOKUP(Table5[[#This Row],[Section]],SubSill_Tier,2,FALSE),0)</f>
        <v>0</v>
      </c>
      <c r="L10087" s="9" t="str">
        <f t="shared" si="166"/>
        <v/>
      </c>
      <c r="M10087" s="205" t="str" cm="1">
        <f t="array" ref="M10087">_xlfn.IFS(NOT(ISERROR(VLOOKUP(Table5[[#This Row],[Section]],TB_notTB,1,FALSE))),"No",LEFT(Table5[[#This Row],[Section]],3)="ETB","PLS",LEFT(Table5[[#This Row],[Section]],1)="7","PDB",NOT(ISBLANK(Table5[[#This Row],[Section]])),"No")</f>
        <v>No</v>
      </c>
    </row>
    <row r="10088" spans="1:13" x14ac:dyDescent="0.25">
      <c r="A10088" s="126" t="s">
        <v>23144</v>
      </c>
      <c r="B10088" s="126" t="s">
        <v>23145</v>
      </c>
      <c r="C10088" s="126" t="s">
        <v>75</v>
      </c>
      <c r="D10088" s="127">
        <v>0.6</v>
      </c>
      <c r="E10088" s="128">
        <v>275</v>
      </c>
      <c r="F10088" s="128">
        <v>275</v>
      </c>
      <c r="G10088" s="126" t="s">
        <v>22691</v>
      </c>
      <c r="H10088" s="126" t="s">
        <v>22692</v>
      </c>
      <c r="I10088" s="126" t="s">
        <v>22693</v>
      </c>
      <c r="J10088" s="126" t="s">
        <v>26361</v>
      </c>
      <c r="K10088" s="9">
        <f>_xlfn.IFNA(VLOOKUP(Table5[[#This Row],[Section]],SubSill_Tier,2,FALSE),0)</f>
        <v>0</v>
      </c>
      <c r="L10088" s="9" t="str">
        <f t="shared" si="166"/>
        <v/>
      </c>
      <c r="M10088" s="205" t="str" cm="1">
        <f t="array" ref="M10088">_xlfn.IFS(NOT(ISERROR(VLOOKUP(Table5[[#This Row],[Section]],TB_notTB,1,FALSE))),"No",LEFT(Table5[[#This Row],[Section]],3)="ETB","PLS",LEFT(Table5[[#This Row],[Section]],1)="7","PDB",NOT(ISBLANK(Table5[[#This Row],[Section]])),"No")</f>
        <v>No</v>
      </c>
    </row>
    <row r="10089" spans="1:13" x14ac:dyDescent="0.25">
      <c r="A10089" s="126" t="s">
        <v>23146</v>
      </c>
      <c r="B10089" s="126" t="s">
        <v>23147</v>
      </c>
      <c r="C10089" s="126" t="s">
        <v>75</v>
      </c>
      <c r="D10089" s="127">
        <v>2.1150000000000002</v>
      </c>
      <c r="E10089" s="128">
        <v>446</v>
      </c>
      <c r="F10089" s="128">
        <v>446</v>
      </c>
      <c r="G10089" s="126" t="s">
        <v>22955</v>
      </c>
      <c r="H10089" s="126" t="s">
        <v>22956</v>
      </c>
      <c r="I10089" s="126" t="s">
        <v>22957</v>
      </c>
      <c r="J10089" s="126" t="s">
        <v>26361</v>
      </c>
      <c r="K10089" s="9">
        <f>_xlfn.IFNA(VLOOKUP(Table5[[#This Row],[Section]],SubSill_Tier,2,FALSE),0)</f>
        <v>0</v>
      </c>
      <c r="L10089" s="9" t="str">
        <f t="shared" si="166"/>
        <v/>
      </c>
      <c r="M10089" s="205" t="str" cm="1">
        <f t="array" ref="M10089">_xlfn.IFS(NOT(ISERROR(VLOOKUP(Table5[[#This Row],[Section]],TB_notTB,1,FALSE))),"No",LEFT(Table5[[#This Row],[Section]],3)="ETB","PLS",LEFT(Table5[[#This Row],[Section]],1)="7","PDB",NOT(ISBLANK(Table5[[#This Row],[Section]])),"No")</f>
        <v>No</v>
      </c>
    </row>
    <row r="10090" spans="1:13" x14ac:dyDescent="0.25">
      <c r="A10090" s="126" t="s">
        <v>23148</v>
      </c>
      <c r="B10090" s="126" t="s">
        <v>23149</v>
      </c>
      <c r="C10090" s="126" t="s">
        <v>75</v>
      </c>
      <c r="D10090" s="127">
        <v>2.3540000000000001</v>
      </c>
      <c r="E10090" s="128">
        <v>507</v>
      </c>
      <c r="F10090" s="128">
        <v>507</v>
      </c>
      <c r="G10090" s="126" t="s">
        <v>22955</v>
      </c>
      <c r="H10090" s="126" t="s">
        <v>22956</v>
      </c>
      <c r="I10090" s="126" t="s">
        <v>22957</v>
      </c>
      <c r="J10090" s="126" t="s">
        <v>26361</v>
      </c>
      <c r="K10090" s="9">
        <f>_xlfn.IFNA(VLOOKUP(Table5[[#This Row],[Section]],SubSill_Tier,2,FALSE),0)</f>
        <v>0</v>
      </c>
      <c r="L10090" s="9" t="str">
        <f t="shared" si="166"/>
        <v/>
      </c>
      <c r="M10090" s="205" t="str" cm="1">
        <f t="array" ref="M10090">_xlfn.IFS(NOT(ISERROR(VLOOKUP(Table5[[#This Row],[Section]],TB_notTB,1,FALSE))),"No",LEFT(Table5[[#This Row],[Section]],3)="ETB","PLS",LEFT(Table5[[#This Row],[Section]],1)="7","PDB",NOT(ISBLANK(Table5[[#This Row],[Section]])),"No")</f>
        <v>No</v>
      </c>
    </row>
    <row r="10091" spans="1:13" x14ac:dyDescent="0.25">
      <c r="A10091" s="126" t="s">
        <v>23150</v>
      </c>
      <c r="B10091" s="126" t="s">
        <v>23151</v>
      </c>
      <c r="C10091" s="126" t="s">
        <v>75</v>
      </c>
      <c r="D10091" s="127">
        <v>2.2050000000000001</v>
      </c>
      <c r="E10091" s="128">
        <v>446</v>
      </c>
      <c r="F10091" s="128">
        <v>446</v>
      </c>
      <c r="G10091" s="126" t="s">
        <v>22955</v>
      </c>
      <c r="H10091" s="126" t="s">
        <v>22956</v>
      </c>
      <c r="I10091" s="126" t="s">
        <v>22957</v>
      </c>
      <c r="J10091" s="126" t="s">
        <v>26361</v>
      </c>
      <c r="K10091" s="9">
        <f>_xlfn.IFNA(VLOOKUP(Table5[[#This Row],[Section]],SubSill_Tier,2,FALSE),0)</f>
        <v>0</v>
      </c>
      <c r="L10091" s="9" t="str">
        <f t="shared" si="166"/>
        <v/>
      </c>
      <c r="M10091" s="205" t="str" cm="1">
        <f t="array" ref="M10091">_xlfn.IFS(NOT(ISERROR(VLOOKUP(Table5[[#This Row],[Section]],TB_notTB,1,FALSE))),"No",LEFT(Table5[[#This Row],[Section]],3)="ETB","PLS",LEFT(Table5[[#This Row],[Section]],1)="7","PDB",NOT(ISBLANK(Table5[[#This Row],[Section]])),"No")</f>
        <v>No</v>
      </c>
    </row>
    <row r="10092" spans="1:13" x14ac:dyDescent="0.25">
      <c r="A10092" s="126" t="s">
        <v>23152</v>
      </c>
      <c r="B10092" s="126" t="s">
        <v>23153</v>
      </c>
      <c r="C10092" s="126" t="s">
        <v>75</v>
      </c>
      <c r="D10092" s="127">
        <v>2.444</v>
      </c>
      <c r="E10092" s="128">
        <v>507</v>
      </c>
      <c r="F10092" s="128">
        <v>507</v>
      </c>
      <c r="G10092" s="126" t="s">
        <v>23154</v>
      </c>
      <c r="H10092" s="126" t="s">
        <v>23155</v>
      </c>
      <c r="I10092" s="126" t="s">
        <v>23156</v>
      </c>
      <c r="J10092" s="126" t="s">
        <v>26361</v>
      </c>
      <c r="K10092" s="9">
        <f>_xlfn.IFNA(VLOOKUP(Table5[[#This Row],[Section]],SubSill_Tier,2,FALSE),0)</f>
        <v>0</v>
      </c>
      <c r="L10092" s="9" t="str">
        <f t="shared" si="166"/>
        <v/>
      </c>
      <c r="M10092" s="205" t="str" cm="1">
        <f t="array" ref="M10092">_xlfn.IFS(NOT(ISERROR(VLOOKUP(Table5[[#This Row],[Section]],TB_notTB,1,FALSE))),"No",LEFT(Table5[[#This Row],[Section]],3)="ETB","PLS",LEFT(Table5[[#This Row],[Section]],1)="7","PDB",NOT(ISBLANK(Table5[[#This Row],[Section]])),"No")</f>
        <v>No</v>
      </c>
    </row>
    <row r="10093" spans="1:13" x14ac:dyDescent="0.25">
      <c r="A10093" s="126" t="s">
        <v>23157</v>
      </c>
      <c r="B10093" s="126" t="s">
        <v>23158</v>
      </c>
      <c r="C10093" s="126" t="s">
        <v>75</v>
      </c>
      <c r="D10093" s="127">
        <v>0.13</v>
      </c>
      <c r="E10093" s="128">
        <v>100</v>
      </c>
      <c r="F10093" s="128">
        <v>100</v>
      </c>
      <c r="G10093" s="126" t="s">
        <v>23159</v>
      </c>
      <c r="H10093" s="126" t="s">
        <v>23160</v>
      </c>
      <c r="I10093" s="126" t="s">
        <v>23161</v>
      </c>
      <c r="J10093" s="126" t="s">
        <v>26361</v>
      </c>
      <c r="K10093" s="9">
        <f>_xlfn.IFNA(VLOOKUP(Table5[[#This Row],[Section]],SubSill_Tier,2,FALSE),0)</f>
        <v>0</v>
      </c>
      <c r="L10093" s="9" t="str">
        <f t="shared" si="166"/>
        <v/>
      </c>
      <c r="M10093" s="205" t="str" cm="1">
        <f t="array" ref="M10093">_xlfn.IFS(NOT(ISERROR(VLOOKUP(Table5[[#This Row],[Section]],TB_notTB,1,FALSE))),"No",LEFT(Table5[[#This Row],[Section]],3)="ETB","PLS",LEFT(Table5[[#This Row],[Section]],1)="7","PDB",NOT(ISBLANK(Table5[[#This Row],[Section]])),"No")</f>
        <v>No</v>
      </c>
    </row>
    <row r="10094" spans="1:13" x14ac:dyDescent="0.25">
      <c r="A10094" s="126" t="s">
        <v>23162</v>
      </c>
      <c r="B10094" s="126" t="s">
        <v>23163</v>
      </c>
      <c r="C10094" s="126" t="s">
        <v>75</v>
      </c>
      <c r="D10094" s="127">
        <v>0.871</v>
      </c>
      <c r="E10094" s="128">
        <v>269</v>
      </c>
      <c r="F10094" s="128">
        <v>269</v>
      </c>
      <c r="G10094" s="126" t="s">
        <v>23159</v>
      </c>
      <c r="H10094" s="126" t="s">
        <v>23160</v>
      </c>
      <c r="I10094" s="126" t="s">
        <v>23161</v>
      </c>
      <c r="J10094" s="126" t="s">
        <v>26361</v>
      </c>
      <c r="K10094" s="9">
        <f>_xlfn.IFNA(VLOOKUP(Table5[[#This Row],[Section]],SubSill_Tier,2,FALSE),0)</f>
        <v>0</v>
      </c>
      <c r="L10094" s="9" t="str">
        <f t="shared" si="166"/>
        <v/>
      </c>
      <c r="M10094" s="205" t="str" cm="1">
        <f t="array" ref="M10094">_xlfn.IFS(NOT(ISERROR(VLOOKUP(Table5[[#This Row],[Section]],TB_notTB,1,FALSE))),"No",LEFT(Table5[[#This Row],[Section]],3)="ETB","PLS",LEFT(Table5[[#This Row],[Section]],1)="7","PDB",NOT(ISBLANK(Table5[[#This Row],[Section]])),"No")</f>
        <v>No</v>
      </c>
    </row>
    <row r="10095" spans="1:13" x14ac:dyDescent="0.25">
      <c r="A10095" s="126" t="s">
        <v>23164</v>
      </c>
      <c r="B10095" s="126" t="s">
        <v>23165</v>
      </c>
      <c r="C10095" s="126" t="s">
        <v>75</v>
      </c>
      <c r="D10095" s="127">
        <v>3.1539999999999999</v>
      </c>
      <c r="E10095" s="128">
        <v>640</v>
      </c>
      <c r="F10095" s="128">
        <v>640</v>
      </c>
      <c r="G10095" s="126" t="s">
        <v>23159</v>
      </c>
      <c r="H10095" s="126" t="s">
        <v>23160</v>
      </c>
      <c r="I10095" s="126" t="s">
        <v>23161</v>
      </c>
      <c r="J10095" s="126" t="s">
        <v>26361</v>
      </c>
      <c r="K10095" s="9">
        <f>_xlfn.IFNA(VLOOKUP(Table5[[#This Row],[Section]],SubSill_Tier,2,FALSE),0)</f>
        <v>0</v>
      </c>
      <c r="L10095" s="9" t="str">
        <f t="shared" si="166"/>
        <v/>
      </c>
      <c r="M10095" s="205" t="str" cm="1">
        <f t="array" ref="M10095">_xlfn.IFS(NOT(ISERROR(VLOOKUP(Table5[[#This Row],[Section]],TB_notTB,1,FALSE))),"No",LEFT(Table5[[#This Row],[Section]],3)="ETB","PLS",LEFT(Table5[[#This Row],[Section]],1)="7","PDB",NOT(ISBLANK(Table5[[#This Row],[Section]])),"No")</f>
        <v>No</v>
      </c>
    </row>
    <row r="10096" spans="1:13" x14ac:dyDescent="0.25">
      <c r="A10096" s="126" t="s">
        <v>23166</v>
      </c>
      <c r="B10096" s="126" t="s">
        <v>23167</v>
      </c>
      <c r="C10096" s="126" t="s">
        <v>75</v>
      </c>
      <c r="D10096" s="127">
        <v>2.62</v>
      </c>
      <c r="E10096" s="128">
        <v>570</v>
      </c>
      <c r="F10096" s="128">
        <v>570</v>
      </c>
      <c r="G10096" s="126" t="s">
        <v>23159</v>
      </c>
      <c r="H10096" s="126" t="s">
        <v>23160</v>
      </c>
      <c r="I10096" s="126" t="s">
        <v>23161</v>
      </c>
      <c r="J10096" s="126" t="s">
        <v>26361</v>
      </c>
      <c r="K10096" s="9">
        <f>_xlfn.IFNA(VLOOKUP(Table5[[#This Row],[Section]],SubSill_Tier,2,FALSE),0)</f>
        <v>0</v>
      </c>
      <c r="L10096" s="9" t="str">
        <f t="shared" si="166"/>
        <v/>
      </c>
      <c r="M10096" s="205" t="str" cm="1">
        <f t="array" ref="M10096">_xlfn.IFS(NOT(ISERROR(VLOOKUP(Table5[[#This Row],[Section]],TB_notTB,1,FALSE))),"No",LEFT(Table5[[#This Row],[Section]],3)="ETB","PLS",LEFT(Table5[[#This Row],[Section]],1)="7","PDB",NOT(ISBLANK(Table5[[#This Row],[Section]])),"No")</f>
        <v>No</v>
      </c>
    </row>
    <row r="10097" spans="1:13" x14ac:dyDescent="0.25">
      <c r="A10097" s="126" t="s">
        <v>23168</v>
      </c>
      <c r="B10097" s="126" t="s">
        <v>23169</v>
      </c>
      <c r="C10097" s="126" t="s">
        <v>75</v>
      </c>
      <c r="D10097" s="127">
        <v>4.6719999999999997</v>
      </c>
      <c r="E10097" s="128">
        <v>635</v>
      </c>
      <c r="F10097" s="128">
        <v>635</v>
      </c>
      <c r="G10097" s="126" t="s">
        <v>23159</v>
      </c>
      <c r="H10097" s="126" t="s">
        <v>23160</v>
      </c>
      <c r="I10097" s="126" t="s">
        <v>23161</v>
      </c>
      <c r="J10097" s="126" t="s">
        <v>26361</v>
      </c>
      <c r="K10097" s="9">
        <f>_xlfn.IFNA(VLOOKUP(Table5[[#This Row],[Section]],SubSill_Tier,2,FALSE),0)</f>
        <v>0</v>
      </c>
      <c r="L10097" s="9" t="str">
        <f t="shared" si="166"/>
        <v/>
      </c>
      <c r="M10097" s="205" t="str" cm="1">
        <f t="array" ref="M10097">_xlfn.IFS(NOT(ISERROR(VLOOKUP(Table5[[#This Row],[Section]],TB_notTB,1,FALSE))),"No",LEFT(Table5[[#This Row],[Section]],3)="ETB","PLS",LEFT(Table5[[#This Row],[Section]],1)="7","PDB",NOT(ISBLANK(Table5[[#This Row],[Section]])),"No")</f>
        <v>No</v>
      </c>
    </row>
    <row r="10098" spans="1:13" x14ac:dyDescent="0.25">
      <c r="A10098" s="126" t="s">
        <v>23170</v>
      </c>
      <c r="B10098" s="126" t="s">
        <v>23171</v>
      </c>
      <c r="C10098" s="126" t="s">
        <v>75</v>
      </c>
      <c r="D10098" s="127">
        <v>3.9769999999999999</v>
      </c>
      <c r="E10098" s="128">
        <v>600</v>
      </c>
      <c r="F10098" s="128">
        <v>600</v>
      </c>
      <c r="G10098" s="126" t="s">
        <v>23159</v>
      </c>
      <c r="H10098" s="126" t="s">
        <v>23160</v>
      </c>
      <c r="I10098" s="126" t="s">
        <v>23161</v>
      </c>
      <c r="J10098" s="126" t="s">
        <v>26361</v>
      </c>
      <c r="K10098" s="9">
        <f>_xlfn.IFNA(VLOOKUP(Table5[[#This Row],[Section]],SubSill_Tier,2,FALSE),0)</f>
        <v>0</v>
      </c>
      <c r="L10098" s="9" t="str">
        <f t="shared" si="166"/>
        <v/>
      </c>
      <c r="M10098" s="205" t="str" cm="1">
        <f t="array" ref="M10098">_xlfn.IFS(NOT(ISERROR(VLOOKUP(Table5[[#This Row],[Section]],TB_notTB,1,FALSE))),"No",LEFT(Table5[[#This Row],[Section]],3)="ETB","PLS",LEFT(Table5[[#This Row],[Section]],1)="7","PDB",NOT(ISBLANK(Table5[[#This Row],[Section]])),"No")</f>
        <v>No</v>
      </c>
    </row>
    <row r="10099" spans="1:13" x14ac:dyDescent="0.25">
      <c r="A10099" s="126" t="s">
        <v>23172</v>
      </c>
      <c r="B10099" s="126" t="s">
        <v>23173</v>
      </c>
      <c r="C10099" s="126" t="s">
        <v>75</v>
      </c>
      <c r="D10099" s="127">
        <v>2.88</v>
      </c>
      <c r="E10099" s="128">
        <v>410</v>
      </c>
      <c r="F10099" s="128">
        <v>410</v>
      </c>
      <c r="G10099" s="126" t="s">
        <v>23159</v>
      </c>
      <c r="H10099" s="126" t="s">
        <v>23160</v>
      </c>
      <c r="I10099" s="126" t="s">
        <v>23161</v>
      </c>
      <c r="J10099" s="126" t="s">
        <v>26361</v>
      </c>
      <c r="K10099" s="9">
        <f>_xlfn.IFNA(VLOOKUP(Table5[[#This Row],[Section]],SubSill_Tier,2,FALSE),0)</f>
        <v>0</v>
      </c>
      <c r="L10099" s="9" t="str">
        <f t="shared" si="166"/>
        <v/>
      </c>
      <c r="M10099" s="205" t="str" cm="1">
        <f t="array" ref="M10099">_xlfn.IFS(NOT(ISERROR(VLOOKUP(Table5[[#This Row],[Section]],TB_notTB,1,FALSE))),"No",LEFT(Table5[[#This Row],[Section]],3)="ETB","PLS",LEFT(Table5[[#This Row],[Section]],1)="7","PDB",NOT(ISBLANK(Table5[[#This Row],[Section]])),"No")</f>
        <v>No</v>
      </c>
    </row>
    <row r="10100" spans="1:13" x14ac:dyDescent="0.25">
      <c r="A10100" s="126" t="s">
        <v>23174</v>
      </c>
      <c r="B10100" s="126" t="s">
        <v>23175</v>
      </c>
      <c r="C10100" s="126" t="s">
        <v>75</v>
      </c>
      <c r="D10100" s="127">
        <v>4.6399999999999997</v>
      </c>
      <c r="E10100" s="128">
        <v>730</v>
      </c>
      <c r="F10100" s="128">
        <v>730</v>
      </c>
      <c r="G10100" s="126" t="s">
        <v>23159</v>
      </c>
      <c r="H10100" s="126" t="s">
        <v>23160</v>
      </c>
      <c r="I10100" s="126" t="s">
        <v>23161</v>
      </c>
      <c r="J10100" s="126" t="s">
        <v>26361</v>
      </c>
      <c r="K10100" s="9">
        <f>_xlfn.IFNA(VLOOKUP(Table5[[#This Row],[Section]],SubSill_Tier,2,FALSE),0)</f>
        <v>0</v>
      </c>
      <c r="L10100" s="9" t="str">
        <f t="shared" si="166"/>
        <v/>
      </c>
      <c r="M10100" s="205" t="str" cm="1">
        <f t="array" ref="M10100">_xlfn.IFS(NOT(ISERROR(VLOOKUP(Table5[[#This Row],[Section]],TB_notTB,1,FALSE))),"No",LEFT(Table5[[#This Row],[Section]],3)="ETB","PLS",LEFT(Table5[[#This Row],[Section]],1)="7","PDB",NOT(ISBLANK(Table5[[#This Row],[Section]])),"No")</f>
        <v>No</v>
      </c>
    </row>
    <row r="10101" spans="1:13" x14ac:dyDescent="0.25">
      <c r="A10101" s="126" t="s">
        <v>23176</v>
      </c>
      <c r="B10101" s="126" t="s">
        <v>23177</v>
      </c>
      <c r="C10101" s="126" t="s">
        <v>75</v>
      </c>
      <c r="D10101" s="127">
        <v>3.25</v>
      </c>
      <c r="E10101" s="128">
        <v>734</v>
      </c>
      <c r="F10101" s="128">
        <v>734</v>
      </c>
      <c r="G10101" s="126" t="s">
        <v>23159</v>
      </c>
      <c r="H10101" s="126" t="s">
        <v>23160</v>
      </c>
      <c r="I10101" s="126" t="s">
        <v>23161</v>
      </c>
      <c r="J10101" s="126" t="s">
        <v>26361</v>
      </c>
      <c r="K10101" s="9">
        <f>_xlfn.IFNA(VLOOKUP(Table5[[#This Row],[Section]],SubSill_Tier,2,FALSE),0)</f>
        <v>0</v>
      </c>
      <c r="L10101" s="9" t="str">
        <f t="shared" si="166"/>
        <v/>
      </c>
      <c r="M10101" s="205" t="str" cm="1">
        <f t="array" ref="M10101">_xlfn.IFS(NOT(ISERROR(VLOOKUP(Table5[[#This Row],[Section]],TB_notTB,1,FALSE))),"No",LEFT(Table5[[#This Row],[Section]],3)="ETB","PLS",LEFT(Table5[[#This Row],[Section]],1)="7","PDB",NOT(ISBLANK(Table5[[#This Row],[Section]])),"No")</f>
        <v>No</v>
      </c>
    </row>
    <row r="10102" spans="1:13" x14ac:dyDescent="0.25">
      <c r="A10102" s="126" t="s">
        <v>23178</v>
      </c>
      <c r="B10102" s="126" t="s">
        <v>23179</v>
      </c>
      <c r="C10102" s="126" t="s">
        <v>75</v>
      </c>
      <c r="D10102" s="127">
        <v>2.6920000000000002</v>
      </c>
      <c r="E10102" s="128">
        <v>410</v>
      </c>
      <c r="F10102" s="128">
        <v>410</v>
      </c>
      <c r="G10102" s="126" t="s">
        <v>23159</v>
      </c>
      <c r="H10102" s="126" t="s">
        <v>23160</v>
      </c>
      <c r="I10102" s="126" t="s">
        <v>23161</v>
      </c>
      <c r="J10102" s="126" t="s">
        <v>26361</v>
      </c>
      <c r="K10102" s="9">
        <f>_xlfn.IFNA(VLOOKUP(Table5[[#This Row],[Section]],SubSill_Tier,2,FALSE),0)</f>
        <v>0</v>
      </c>
      <c r="L10102" s="9" t="str">
        <f t="shared" si="166"/>
        <v/>
      </c>
      <c r="M10102" s="205" t="str" cm="1">
        <f t="array" ref="M10102">_xlfn.IFS(NOT(ISERROR(VLOOKUP(Table5[[#This Row],[Section]],TB_notTB,1,FALSE))),"No",LEFT(Table5[[#This Row],[Section]],3)="ETB","PLS",LEFT(Table5[[#This Row],[Section]],1)="7","PDB",NOT(ISBLANK(Table5[[#This Row],[Section]])),"No")</f>
        <v>No</v>
      </c>
    </row>
    <row r="10103" spans="1:13" x14ac:dyDescent="0.25">
      <c r="A10103" s="126" t="s">
        <v>23180</v>
      </c>
      <c r="B10103" s="126" t="s">
        <v>23181</v>
      </c>
      <c r="C10103" s="126" t="s">
        <v>75</v>
      </c>
      <c r="D10103" s="127">
        <v>3.03</v>
      </c>
      <c r="E10103" s="128">
        <v>426</v>
      </c>
      <c r="F10103" s="128">
        <v>426</v>
      </c>
      <c r="G10103" s="126" t="s">
        <v>23159</v>
      </c>
      <c r="H10103" s="126" t="s">
        <v>23160</v>
      </c>
      <c r="I10103" s="126" t="s">
        <v>23161</v>
      </c>
      <c r="J10103" s="126" t="s">
        <v>26361</v>
      </c>
      <c r="K10103" s="9">
        <f>_xlfn.IFNA(VLOOKUP(Table5[[#This Row],[Section]],SubSill_Tier,2,FALSE),0)</f>
        <v>0</v>
      </c>
      <c r="L10103" s="9" t="str">
        <f t="shared" si="166"/>
        <v/>
      </c>
      <c r="M10103" s="205" t="str" cm="1">
        <f t="array" ref="M10103">_xlfn.IFS(NOT(ISERROR(VLOOKUP(Table5[[#This Row],[Section]],TB_notTB,1,FALSE))),"No",LEFT(Table5[[#This Row],[Section]],3)="ETB","PLS",LEFT(Table5[[#This Row],[Section]],1)="7","PDB",NOT(ISBLANK(Table5[[#This Row],[Section]])),"No")</f>
        <v>No</v>
      </c>
    </row>
    <row r="10104" spans="1:13" x14ac:dyDescent="0.25">
      <c r="A10104" s="126" t="s">
        <v>23182</v>
      </c>
      <c r="B10104" s="126" t="s">
        <v>23183</v>
      </c>
      <c r="C10104" s="126" t="s">
        <v>75</v>
      </c>
      <c r="D10104" s="127">
        <v>7.2</v>
      </c>
      <c r="E10104" s="128">
        <v>950</v>
      </c>
      <c r="F10104" s="128">
        <v>950</v>
      </c>
      <c r="G10104" s="126" t="s">
        <v>23159</v>
      </c>
      <c r="H10104" s="126" t="s">
        <v>23160</v>
      </c>
      <c r="I10104" s="126" t="s">
        <v>23161</v>
      </c>
      <c r="J10104" s="126" t="s">
        <v>26245</v>
      </c>
      <c r="K10104" s="9">
        <f>_xlfn.IFNA(VLOOKUP(Table5[[#This Row],[Section]],SubSill_Tier,2,FALSE),0)</f>
        <v>0</v>
      </c>
      <c r="L10104" s="9" t="str">
        <f t="shared" si="166"/>
        <v/>
      </c>
      <c r="M10104" s="205" t="str" cm="1">
        <f t="array" ref="M10104">_xlfn.IFS(NOT(ISERROR(VLOOKUP(Table5[[#This Row],[Section]],TB_notTB,1,FALSE))),"No",LEFT(Table5[[#This Row],[Section]],3)="ETB","PLS",LEFT(Table5[[#This Row],[Section]],1)="7","PDB",NOT(ISBLANK(Table5[[#This Row],[Section]])),"No")</f>
        <v>No</v>
      </c>
    </row>
    <row r="10105" spans="1:13" x14ac:dyDescent="0.25">
      <c r="A10105" s="126" t="s">
        <v>23184</v>
      </c>
      <c r="B10105" s="126" t="s">
        <v>23185</v>
      </c>
      <c r="C10105" s="126" t="s">
        <v>75</v>
      </c>
      <c r="D10105" s="127">
        <v>6.05</v>
      </c>
      <c r="E10105" s="128">
        <v>851</v>
      </c>
      <c r="F10105" s="128">
        <v>851</v>
      </c>
      <c r="G10105" s="126" t="s">
        <v>23159</v>
      </c>
      <c r="H10105" s="126" t="s">
        <v>23160</v>
      </c>
      <c r="I10105" s="126" t="s">
        <v>23161</v>
      </c>
      <c r="J10105" s="126" t="s">
        <v>26245</v>
      </c>
      <c r="K10105" s="9">
        <f>_xlfn.IFNA(VLOOKUP(Table5[[#This Row],[Section]],SubSill_Tier,2,FALSE),0)</f>
        <v>0</v>
      </c>
      <c r="L10105" s="9" t="str">
        <f t="shared" si="166"/>
        <v/>
      </c>
      <c r="M10105" s="205" t="str" cm="1">
        <f t="array" ref="M10105">_xlfn.IFS(NOT(ISERROR(VLOOKUP(Table5[[#This Row],[Section]],TB_notTB,1,FALSE))),"No",LEFT(Table5[[#This Row],[Section]],3)="ETB","PLS",LEFT(Table5[[#This Row],[Section]],1)="7","PDB",NOT(ISBLANK(Table5[[#This Row],[Section]])),"No")</f>
        <v>No</v>
      </c>
    </row>
    <row r="10106" spans="1:13" x14ac:dyDescent="0.25">
      <c r="A10106" s="126" t="s">
        <v>23186</v>
      </c>
      <c r="B10106" s="126" t="s">
        <v>23187</v>
      </c>
      <c r="C10106" s="126" t="s">
        <v>75</v>
      </c>
      <c r="D10106" s="127">
        <v>1.9</v>
      </c>
      <c r="E10106" s="128">
        <v>295</v>
      </c>
      <c r="F10106" s="128">
        <v>295</v>
      </c>
      <c r="G10106" s="126" t="s">
        <v>23159</v>
      </c>
      <c r="H10106" s="126" t="s">
        <v>23160</v>
      </c>
      <c r="I10106" s="126" t="s">
        <v>23161</v>
      </c>
      <c r="J10106" s="126" t="s">
        <v>26361</v>
      </c>
      <c r="K10106" s="9">
        <f>_xlfn.IFNA(VLOOKUP(Table5[[#This Row],[Section]],SubSill_Tier,2,FALSE),0)</f>
        <v>0</v>
      </c>
      <c r="L10106" s="9" t="str">
        <f t="shared" si="166"/>
        <v/>
      </c>
      <c r="M10106" s="205" t="str" cm="1">
        <f t="array" ref="M10106">_xlfn.IFS(NOT(ISERROR(VLOOKUP(Table5[[#This Row],[Section]],TB_notTB,1,FALSE))),"No",LEFT(Table5[[#This Row],[Section]],3)="ETB","PLS",LEFT(Table5[[#This Row],[Section]],1)="7","PDB",NOT(ISBLANK(Table5[[#This Row],[Section]])),"No")</f>
        <v>No</v>
      </c>
    </row>
    <row r="10107" spans="1:13" x14ac:dyDescent="0.25">
      <c r="A10107" s="126" t="s">
        <v>23188</v>
      </c>
      <c r="B10107" s="126" t="s">
        <v>23189</v>
      </c>
      <c r="C10107" s="126" t="s">
        <v>75</v>
      </c>
      <c r="D10107" s="127">
        <v>0.626</v>
      </c>
      <c r="E10107" s="128">
        <v>264</v>
      </c>
      <c r="F10107" s="128">
        <v>264</v>
      </c>
      <c r="G10107" s="126" t="s">
        <v>23190</v>
      </c>
      <c r="H10107" s="126" t="s">
        <v>23191</v>
      </c>
      <c r="I10107" s="126" t="s">
        <v>23192</v>
      </c>
      <c r="J10107" s="126" t="s">
        <v>26361</v>
      </c>
      <c r="K10107" s="9">
        <f>_xlfn.IFNA(VLOOKUP(Table5[[#This Row],[Section]],SubSill_Tier,2,FALSE),0)</f>
        <v>0</v>
      </c>
      <c r="L10107" s="9" t="str">
        <f t="shared" si="166"/>
        <v/>
      </c>
      <c r="M10107" s="205" t="str" cm="1">
        <f t="array" ref="M10107">_xlfn.IFS(NOT(ISERROR(VLOOKUP(Table5[[#This Row],[Section]],TB_notTB,1,FALSE))),"No",LEFT(Table5[[#This Row],[Section]],3)="ETB","PLS",LEFT(Table5[[#This Row],[Section]],1)="7","PDB",NOT(ISBLANK(Table5[[#This Row],[Section]])),"No")</f>
        <v>No</v>
      </c>
    </row>
    <row r="10108" spans="1:13" x14ac:dyDescent="0.25">
      <c r="A10108" s="126" t="s">
        <v>23193</v>
      </c>
      <c r="B10108" s="126" t="s">
        <v>23194</v>
      </c>
      <c r="C10108" s="126" t="s">
        <v>75</v>
      </c>
      <c r="D10108" s="127">
        <v>1.704</v>
      </c>
      <c r="E10108" s="128">
        <v>784</v>
      </c>
      <c r="F10108" s="128">
        <v>784</v>
      </c>
      <c r="G10108" s="126" t="s">
        <v>22913</v>
      </c>
      <c r="H10108" s="126" t="s">
        <v>22914</v>
      </c>
      <c r="I10108" s="126" t="s">
        <v>22915</v>
      </c>
      <c r="J10108" s="126" t="s">
        <v>26361</v>
      </c>
      <c r="K10108" s="9">
        <f>_xlfn.IFNA(VLOOKUP(Table5[[#This Row],[Section]],SubSill_Tier,2,FALSE),0)</f>
        <v>0</v>
      </c>
      <c r="L10108" s="9" t="str">
        <f t="shared" si="166"/>
        <v/>
      </c>
      <c r="M10108" s="205" t="str" cm="1">
        <f t="array" ref="M10108">_xlfn.IFS(NOT(ISERROR(VLOOKUP(Table5[[#This Row],[Section]],TB_notTB,1,FALSE))),"No",LEFT(Table5[[#This Row],[Section]],3)="ETB","PLS",LEFT(Table5[[#This Row],[Section]],1)="7","PDB",NOT(ISBLANK(Table5[[#This Row],[Section]])),"No")</f>
        <v>No</v>
      </c>
    </row>
    <row r="10109" spans="1:13" x14ac:dyDescent="0.25">
      <c r="A10109" s="126" t="s">
        <v>23195</v>
      </c>
      <c r="B10109" s="126" t="s">
        <v>23196</v>
      </c>
      <c r="C10109" s="126" t="s">
        <v>75</v>
      </c>
      <c r="D10109" s="127">
        <v>1.4490000000000001</v>
      </c>
      <c r="E10109" s="128">
        <v>653</v>
      </c>
      <c r="F10109" s="128">
        <v>653</v>
      </c>
      <c r="G10109" s="126" t="s">
        <v>22913</v>
      </c>
      <c r="H10109" s="126" t="s">
        <v>22914</v>
      </c>
      <c r="I10109" s="126" t="s">
        <v>22915</v>
      </c>
      <c r="J10109" s="126" t="s">
        <v>26361</v>
      </c>
      <c r="K10109" s="9">
        <f>_xlfn.IFNA(VLOOKUP(Table5[[#This Row],[Section]],SubSill_Tier,2,FALSE),0)</f>
        <v>0</v>
      </c>
      <c r="L10109" s="9" t="str">
        <f t="shared" si="166"/>
        <v/>
      </c>
      <c r="M10109" s="205" t="str" cm="1">
        <f t="array" ref="M10109">_xlfn.IFS(NOT(ISERROR(VLOOKUP(Table5[[#This Row],[Section]],TB_notTB,1,FALSE))),"No",LEFT(Table5[[#This Row],[Section]],3)="ETB","PLS",LEFT(Table5[[#This Row],[Section]],1)="7","PDB",NOT(ISBLANK(Table5[[#This Row],[Section]])),"No")</f>
        <v>No</v>
      </c>
    </row>
    <row r="10110" spans="1:13" x14ac:dyDescent="0.25">
      <c r="A10110" s="126" t="s">
        <v>23197</v>
      </c>
      <c r="B10110" s="126" t="s">
        <v>23198</v>
      </c>
      <c r="C10110" s="126" t="s">
        <v>75</v>
      </c>
      <c r="D10110" s="127">
        <v>1.014</v>
      </c>
      <c r="E10110" s="128">
        <v>459</v>
      </c>
      <c r="F10110" s="128">
        <v>459</v>
      </c>
      <c r="G10110" s="126" t="s">
        <v>22913</v>
      </c>
      <c r="H10110" s="126" t="s">
        <v>22914</v>
      </c>
      <c r="I10110" s="126" t="s">
        <v>22915</v>
      </c>
      <c r="J10110" s="126" t="s">
        <v>26361</v>
      </c>
      <c r="K10110" s="9">
        <f>_xlfn.IFNA(VLOOKUP(Table5[[#This Row],[Section]],SubSill_Tier,2,FALSE),0)</f>
        <v>0</v>
      </c>
      <c r="L10110" s="9" t="str">
        <f t="shared" si="166"/>
        <v/>
      </c>
      <c r="M10110" s="205" t="str" cm="1">
        <f t="array" ref="M10110">_xlfn.IFS(NOT(ISERROR(VLOOKUP(Table5[[#This Row],[Section]],TB_notTB,1,FALSE))),"No",LEFT(Table5[[#This Row],[Section]],3)="ETB","PLS",LEFT(Table5[[#This Row],[Section]],1)="7","PDB",NOT(ISBLANK(Table5[[#This Row],[Section]])),"No")</f>
        <v>No</v>
      </c>
    </row>
    <row r="10111" spans="1:13" x14ac:dyDescent="0.25">
      <c r="A10111" s="126" t="s">
        <v>23199</v>
      </c>
      <c r="B10111" s="126" t="s">
        <v>23200</v>
      </c>
      <c r="C10111" s="126" t="s">
        <v>75</v>
      </c>
      <c r="D10111" s="127">
        <v>1.41</v>
      </c>
      <c r="E10111" s="128">
        <v>644</v>
      </c>
      <c r="F10111" s="128">
        <v>644</v>
      </c>
      <c r="G10111" s="126" t="s">
        <v>22913</v>
      </c>
      <c r="H10111" s="126" t="s">
        <v>22914</v>
      </c>
      <c r="I10111" s="126" t="s">
        <v>22915</v>
      </c>
      <c r="J10111" s="126" t="s">
        <v>26361</v>
      </c>
      <c r="K10111" s="9">
        <f>_xlfn.IFNA(VLOOKUP(Table5[[#This Row],[Section]],SubSill_Tier,2,FALSE),0)</f>
        <v>0</v>
      </c>
      <c r="L10111" s="9" t="str">
        <f t="shared" si="166"/>
        <v/>
      </c>
      <c r="M10111" s="205" t="str" cm="1">
        <f t="array" ref="M10111">_xlfn.IFS(NOT(ISERROR(VLOOKUP(Table5[[#This Row],[Section]],TB_notTB,1,FALSE))),"No",LEFT(Table5[[#This Row],[Section]],3)="ETB","PLS",LEFT(Table5[[#This Row],[Section]],1)="7","PDB",NOT(ISBLANK(Table5[[#This Row],[Section]])),"No")</f>
        <v>No</v>
      </c>
    </row>
    <row r="10112" spans="1:13" x14ac:dyDescent="0.25">
      <c r="A10112" s="126" t="s">
        <v>23201</v>
      </c>
      <c r="B10112" s="126" t="s">
        <v>23202</v>
      </c>
      <c r="C10112" s="126" t="s">
        <v>75</v>
      </c>
      <c r="D10112" s="127">
        <v>0.19</v>
      </c>
      <c r="E10112" s="128">
        <v>101</v>
      </c>
      <c r="F10112" s="128">
        <v>101</v>
      </c>
      <c r="G10112" s="126" t="s">
        <v>23190</v>
      </c>
      <c r="H10112" s="126" t="s">
        <v>23191</v>
      </c>
      <c r="I10112" s="126" t="s">
        <v>23192</v>
      </c>
      <c r="J10112" s="126" t="s">
        <v>26361</v>
      </c>
      <c r="K10112" s="9">
        <f>_xlfn.IFNA(VLOOKUP(Table5[[#This Row],[Section]],SubSill_Tier,2,FALSE),0)</f>
        <v>0</v>
      </c>
      <c r="L10112" s="9" t="str">
        <f t="shared" si="166"/>
        <v/>
      </c>
      <c r="M10112" s="205" t="str" cm="1">
        <f t="array" ref="M10112">_xlfn.IFS(NOT(ISERROR(VLOOKUP(Table5[[#This Row],[Section]],TB_notTB,1,FALSE))),"No",LEFT(Table5[[#This Row],[Section]],3)="ETB","PLS",LEFT(Table5[[#This Row],[Section]],1)="7","PDB",NOT(ISBLANK(Table5[[#This Row],[Section]])),"No")</f>
        <v>No</v>
      </c>
    </row>
    <row r="10113" spans="1:13" x14ac:dyDescent="0.25">
      <c r="A10113" s="126" t="s">
        <v>23203</v>
      </c>
      <c r="B10113" s="126" t="s">
        <v>23204</v>
      </c>
      <c r="C10113" s="126" t="s">
        <v>75</v>
      </c>
      <c r="D10113" s="127">
        <v>1.8939999999999999</v>
      </c>
      <c r="E10113" s="128">
        <v>579</v>
      </c>
      <c r="F10113" s="128">
        <v>579</v>
      </c>
      <c r="G10113" s="126" t="s">
        <v>22913</v>
      </c>
      <c r="H10113" s="126" t="s">
        <v>22914</v>
      </c>
      <c r="I10113" s="126" t="s">
        <v>22915</v>
      </c>
      <c r="J10113" s="126" t="s">
        <v>26361</v>
      </c>
      <c r="K10113" s="9">
        <f>_xlfn.IFNA(VLOOKUP(Table5[[#This Row],[Section]],SubSill_Tier,2,FALSE),0)</f>
        <v>0</v>
      </c>
      <c r="L10113" s="9" t="str">
        <f t="shared" si="166"/>
        <v/>
      </c>
      <c r="M10113" s="205" t="str" cm="1">
        <f t="array" ref="M10113">_xlfn.IFS(NOT(ISERROR(VLOOKUP(Table5[[#This Row],[Section]],TB_notTB,1,FALSE))),"No",LEFT(Table5[[#This Row],[Section]],3)="ETB","PLS",LEFT(Table5[[#This Row],[Section]],1)="7","PDB",NOT(ISBLANK(Table5[[#This Row],[Section]])),"No")</f>
        <v>No</v>
      </c>
    </row>
    <row r="10114" spans="1:13" x14ac:dyDescent="0.25">
      <c r="A10114" s="126" t="s">
        <v>23205</v>
      </c>
      <c r="B10114" s="126" t="s">
        <v>23206</v>
      </c>
      <c r="C10114" s="126" t="s">
        <v>75</v>
      </c>
      <c r="D10114" s="127">
        <v>1.4059999999999999</v>
      </c>
      <c r="E10114" s="128">
        <v>591</v>
      </c>
      <c r="F10114" s="128">
        <v>591</v>
      </c>
      <c r="G10114" s="126" t="s">
        <v>22913</v>
      </c>
      <c r="H10114" s="126" t="s">
        <v>22914</v>
      </c>
      <c r="I10114" s="126" t="s">
        <v>22915</v>
      </c>
      <c r="J10114" s="126" t="s">
        <v>26361</v>
      </c>
      <c r="K10114" s="9">
        <f>_xlfn.IFNA(VLOOKUP(Table5[[#This Row],[Section]],SubSill_Tier,2,FALSE),0)</f>
        <v>0</v>
      </c>
      <c r="L10114" s="9" t="str">
        <f t="shared" ref="L10114:L10177" si="167">IFERROR(IF(LEFT(G10114,2)="AI",IF(_xlfn.NUMBERVALUE(IFERROR(LEFT(IF(ISERROR(FIND("X",UPPER(B10114))),UPPER(B10114),RIGHT(UPPER(B10114),LEN(UPPER(B10114))-FIND("~",SUBSTITUTE(UPPER(B10114),"X","~",LEN(UPPER(B10114))-LEN(SUBSTITUTE(UPPER(B10114),"X","")))))),FIND(" ",IF(ISERROR(FIND("X",UPPER(B10114))),UPPER(B10114),RIGHT(UPPER(B10114),LEN(UPPER(B10114))-FIND("~",SUBSTITUTE(UPPER(B10114),"X","~",LEN(UPPER(B10114))-LEN(SUBSTITUTE(UPPER(B10114),"X","")))))),1)-1),IF(ISERROR(FIND("X",UPPER(B10114))),UPPER(B10114),RIGHT(UPPER(B10114),LEN(UPPER(B10114))-FIND("~",SUBSTITUTE(UPPER(B10114),"X","~",LEN(UPPER(B10114))-LEN(SUBSTITUTE(UPPER(B10114),"X",""))))))),".")&gt;=5,"Wall",""),""),"")</f>
        <v/>
      </c>
      <c r="M10114" s="205" t="str" cm="1">
        <f t="array" ref="M10114">_xlfn.IFS(NOT(ISERROR(VLOOKUP(Table5[[#This Row],[Section]],TB_notTB,1,FALSE))),"No",LEFT(Table5[[#This Row],[Section]],3)="ETB","PLS",LEFT(Table5[[#This Row],[Section]],1)="7","PDB",NOT(ISBLANK(Table5[[#This Row],[Section]])),"No")</f>
        <v>No</v>
      </c>
    </row>
    <row r="10115" spans="1:13" x14ac:dyDescent="0.25">
      <c r="A10115" s="126" t="s">
        <v>23207</v>
      </c>
      <c r="B10115" s="126" t="s">
        <v>23208</v>
      </c>
      <c r="C10115" s="126" t="s">
        <v>75</v>
      </c>
      <c r="D10115" s="127">
        <v>1.8859999999999999</v>
      </c>
      <c r="E10115" s="128">
        <v>824</v>
      </c>
      <c r="F10115" s="128">
        <v>824</v>
      </c>
      <c r="G10115" s="126" t="s">
        <v>22913</v>
      </c>
      <c r="H10115" s="126" t="s">
        <v>22914</v>
      </c>
      <c r="I10115" s="126" t="s">
        <v>22915</v>
      </c>
      <c r="J10115" s="126" t="s">
        <v>26361</v>
      </c>
      <c r="K10115" s="9">
        <f>_xlfn.IFNA(VLOOKUP(Table5[[#This Row],[Section]],SubSill_Tier,2,FALSE),0)</f>
        <v>0</v>
      </c>
      <c r="L10115" s="9" t="str">
        <f t="shared" si="167"/>
        <v/>
      </c>
      <c r="M10115" s="205" t="str" cm="1">
        <f t="array" ref="M10115">_xlfn.IFS(NOT(ISERROR(VLOOKUP(Table5[[#This Row],[Section]],TB_notTB,1,FALSE))),"No",LEFT(Table5[[#This Row],[Section]],3)="ETB","PLS",LEFT(Table5[[#This Row],[Section]],1)="7","PDB",NOT(ISBLANK(Table5[[#This Row],[Section]])),"No")</f>
        <v>No</v>
      </c>
    </row>
    <row r="10116" spans="1:13" x14ac:dyDescent="0.25">
      <c r="A10116" s="126" t="s">
        <v>23209</v>
      </c>
      <c r="B10116" s="126" t="s">
        <v>23210</v>
      </c>
      <c r="C10116" s="126" t="s">
        <v>75</v>
      </c>
      <c r="D10116" s="127">
        <v>1.635</v>
      </c>
      <c r="E10116" s="128">
        <v>753</v>
      </c>
      <c r="F10116" s="128">
        <v>753</v>
      </c>
      <c r="G10116" s="126" t="s">
        <v>23190</v>
      </c>
      <c r="H10116" s="126" t="s">
        <v>23191</v>
      </c>
      <c r="I10116" s="126" t="s">
        <v>23192</v>
      </c>
      <c r="J10116" s="126" t="s">
        <v>26361</v>
      </c>
      <c r="K10116" s="9">
        <f>_xlfn.IFNA(VLOOKUP(Table5[[#This Row],[Section]],SubSill_Tier,2,FALSE),0)</f>
        <v>0</v>
      </c>
      <c r="L10116" s="9" t="str">
        <f t="shared" si="167"/>
        <v/>
      </c>
      <c r="M10116" s="205" t="str" cm="1">
        <f t="array" ref="M10116">_xlfn.IFS(NOT(ISERROR(VLOOKUP(Table5[[#This Row],[Section]],TB_notTB,1,FALSE))),"No",LEFT(Table5[[#This Row],[Section]],3)="ETB","PLS",LEFT(Table5[[#This Row],[Section]],1)="7","PDB",NOT(ISBLANK(Table5[[#This Row],[Section]])),"No")</f>
        <v>No</v>
      </c>
    </row>
    <row r="10117" spans="1:13" x14ac:dyDescent="0.25">
      <c r="A10117" s="126" t="s">
        <v>23211</v>
      </c>
      <c r="B10117" s="126" t="s">
        <v>23212</v>
      </c>
      <c r="C10117" s="126" t="s">
        <v>75</v>
      </c>
      <c r="D10117" s="127">
        <v>0.85099999999999998</v>
      </c>
      <c r="E10117" s="128">
        <v>384</v>
      </c>
      <c r="F10117" s="128">
        <v>384</v>
      </c>
      <c r="G10117" s="126" t="s">
        <v>23190</v>
      </c>
      <c r="H10117" s="126" t="s">
        <v>23191</v>
      </c>
      <c r="I10117" s="126" t="s">
        <v>23192</v>
      </c>
      <c r="J10117" s="126" t="s">
        <v>26361</v>
      </c>
      <c r="K10117" s="9">
        <f>_xlfn.IFNA(VLOOKUP(Table5[[#This Row],[Section]],SubSill_Tier,2,FALSE),0)</f>
        <v>0</v>
      </c>
      <c r="L10117" s="9" t="str">
        <f t="shared" si="167"/>
        <v/>
      </c>
      <c r="M10117" s="205" t="str" cm="1">
        <f t="array" ref="M10117">_xlfn.IFS(NOT(ISERROR(VLOOKUP(Table5[[#This Row],[Section]],TB_notTB,1,FALSE))),"No",LEFT(Table5[[#This Row],[Section]],3)="ETB","PLS",LEFT(Table5[[#This Row],[Section]],1)="7","PDB",NOT(ISBLANK(Table5[[#This Row],[Section]])),"No")</f>
        <v>No</v>
      </c>
    </row>
    <row r="10118" spans="1:13" x14ac:dyDescent="0.25">
      <c r="A10118" s="126" t="s">
        <v>23213</v>
      </c>
      <c r="B10118" s="126" t="s">
        <v>23214</v>
      </c>
      <c r="C10118" s="126" t="s">
        <v>75</v>
      </c>
      <c r="D10118" s="127">
        <v>1.4890000000000001</v>
      </c>
      <c r="E10118" s="128">
        <v>682</v>
      </c>
      <c r="F10118" s="128">
        <v>682</v>
      </c>
      <c r="G10118" s="126" t="s">
        <v>23190</v>
      </c>
      <c r="H10118" s="126" t="s">
        <v>23191</v>
      </c>
      <c r="I10118" s="126" t="s">
        <v>23192</v>
      </c>
      <c r="J10118" s="126" t="s">
        <v>26361</v>
      </c>
      <c r="K10118" s="9">
        <f>_xlfn.IFNA(VLOOKUP(Table5[[#This Row],[Section]],SubSill_Tier,2,FALSE),0)</f>
        <v>0</v>
      </c>
      <c r="L10118" s="9" t="str">
        <f t="shared" si="167"/>
        <v/>
      </c>
      <c r="M10118" s="205" t="str" cm="1">
        <f t="array" ref="M10118">_xlfn.IFS(NOT(ISERROR(VLOOKUP(Table5[[#This Row],[Section]],TB_notTB,1,FALSE))),"No",LEFT(Table5[[#This Row],[Section]],3)="ETB","PLS",LEFT(Table5[[#This Row],[Section]],1)="7","PDB",NOT(ISBLANK(Table5[[#This Row],[Section]])),"No")</f>
        <v>No</v>
      </c>
    </row>
    <row r="10119" spans="1:13" x14ac:dyDescent="0.25">
      <c r="A10119" s="126" t="s">
        <v>23215</v>
      </c>
      <c r="B10119" s="126" t="s">
        <v>23216</v>
      </c>
      <c r="C10119" s="126" t="s">
        <v>75</v>
      </c>
      <c r="D10119" s="127">
        <v>1.9830000000000001</v>
      </c>
      <c r="E10119" s="128">
        <v>463</v>
      </c>
      <c r="F10119" s="128">
        <v>463</v>
      </c>
      <c r="G10119" s="126" t="s">
        <v>23190</v>
      </c>
      <c r="H10119" s="126" t="s">
        <v>23191</v>
      </c>
      <c r="I10119" s="126" t="s">
        <v>23192</v>
      </c>
      <c r="J10119" s="126" t="s">
        <v>26361</v>
      </c>
      <c r="K10119" s="9">
        <f>_xlfn.IFNA(VLOOKUP(Table5[[#This Row],[Section]],SubSill_Tier,2,FALSE),0)</f>
        <v>0</v>
      </c>
      <c r="L10119" s="9" t="str">
        <f t="shared" si="167"/>
        <v/>
      </c>
      <c r="M10119" s="205" t="str" cm="1">
        <f t="array" ref="M10119">_xlfn.IFS(NOT(ISERROR(VLOOKUP(Table5[[#This Row],[Section]],TB_notTB,1,FALSE))),"No",LEFT(Table5[[#This Row],[Section]],3)="ETB","PLS",LEFT(Table5[[#This Row],[Section]],1)="7","PDB",NOT(ISBLANK(Table5[[#This Row],[Section]])),"No")</f>
        <v>No</v>
      </c>
    </row>
    <row r="10120" spans="1:13" x14ac:dyDescent="0.25">
      <c r="A10120" s="126" t="s">
        <v>23217</v>
      </c>
      <c r="B10120" s="126" t="s">
        <v>23218</v>
      </c>
      <c r="C10120" s="126" t="s">
        <v>75</v>
      </c>
      <c r="D10120" s="127">
        <v>0.437</v>
      </c>
      <c r="E10120" s="128">
        <v>184</v>
      </c>
      <c r="F10120" s="128">
        <v>184</v>
      </c>
      <c r="G10120" s="126" t="s">
        <v>23190</v>
      </c>
      <c r="H10120" s="126" t="s">
        <v>23191</v>
      </c>
      <c r="I10120" s="126" t="s">
        <v>23192</v>
      </c>
      <c r="J10120" s="126" t="s">
        <v>26361</v>
      </c>
      <c r="K10120" s="9">
        <f>_xlfn.IFNA(VLOOKUP(Table5[[#This Row],[Section]],SubSill_Tier,2,FALSE),0)</f>
        <v>0</v>
      </c>
      <c r="L10120" s="9" t="str">
        <f t="shared" si="167"/>
        <v/>
      </c>
      <c r="M10120" s="205" t="str" cm="1">
        <f t="array" ref="M10120">_xlfn.IFS(NOT(ISERROR(VLOOKUP(Table5[[#This Row],[Section]],TB_notTB,1,FALSE))),"No",LEFT(Table5[[#This Row],[Section]],3)="ETB","PLS",LEFT(Table5[[#This Row],[Section]],1)="7","PDB",NOT(ISBLANK(Table5[[#This Row],[Section]])),"No")</f>
        <v>No</v>
      </c>
    </row>
    <row r="10121" spans="1:13" x14ac:dyDescent="0.25">
      <c r="A10121" s="126" t="s">
        <v>23219</v>
      </c>
      <c r="B10121" s="126" t="s">
        <v>23220</v>
      </c>
      <c r="C10121" s="126" t="s">
        <v>75</v>
      </c>
      <c r="D10121" s="127">
        <v>1.252</v>
      </c>
      <c r="E10121" s="128">
        <v>521</v>
      </c>
      <c r="F10121" s="128">
        <v>521</v>
      </c>
      <c r="G10121" s="126" t="s">
        <v>23190</v>
      </c>
      <c r="H10121" s="126" t="s">
        <v>23191</v>
      </c>
      <c r="I10121" s="126" t="s">
        <v>23192</v>
      </c>
      <c r="J10121" s="126" t="s">
        <v>26361</v>
      </c>
      <c r="K10121" s="9">
        <f>_xlfn.IFNA(VLOOKUP(Table5[[#This Row],[Section]],SubSill_Tier,2,FALSE),0)</f>
        <v>0</v>
      </c>
      <c r="L10121" s="9" t="str">
        <f t="shared" si="167"/>
        <v/>
      </c>
      <c r="M10121" s="205" t="str" cm="1">
        <f t="array" ref="M10121">_xlfn.IFS(NOT(ISERROR(VLOOKUP(Table5[[#This Row],[Section]],TB_notTB,1,FALSE))),"No",LEFT(Table5[[#This Row],[Section]],3)="ETB","PLS",LEFT(Table5[[#This Row],[Section]],1)="7","PDB",NOT(ISBLANK(Table5[[#This Row],[Section]])),"No")</f>
        <v>No</v>
      </c>
    </row>
    <row r="10122" spans="1:13" x14ac:dyDescent="0.25">
      <c r="A10122" s="126" t="s">
        <v>23221</v>
      </c>
      <c r="B10122" s="126" t="s">
        <v>23222</v>
      </c>
      <c r="C10122" s="126" t="s">
        <v>75</v>
      </c>
      <c r="D10122" s="127">
        <v>1.296</v>
      </c>
      <c r="E10122" s="128">
        <v>540</v>
      </c>
      <c r="F10122" s="128">
        <v>540</v>
      </c>
      <c r="G10122" s="126" t="s">
        <v>23190</v>
      </c>
      <c r="H10122" s="126" t="s">
        <v>23191</v>
      </c>
      <c r="I10122" s="126" t="s">
        <v>23192</v>
      </c>
      <c r="J10122" s="126" t="s">
        <v>26361</v>
      </c>
      <c r="K10122" s="9">
        <f>_xlfn.IFNA(VLOOKUP(Table5[[#This Row],[Section]],SubSill_Tier,2,FALSE),0)</f>
        <v>0</v>
      </c>
      <c r="L10122" s="9" t="str">
        <f t="shared" si="167"/>
        <v/>
      </c>
      <c r="M10122" s="205" t="str" cm="1">
        <f t="array" ref="M10122">_xlfn.IFS(NOT(ISERROR(VLOOKUP(Table5[[#This Row],[Section]],TB_notTB,1,FALSE))),"No",LEFT(Table5[[#This Row],[Section]],3)="ETB","PLS",LEFT(Table5[[#This Row],[Section]],1)="7","PDB",NOT(ISBLANK(Table5[[#This Row],[Section]])),"No")</f>
        <v>No</v>
      </c>
    </row>
    <row r="10123" spans="1:13" x14ac:dyDescent="0.25">
      <c r="A10123" s="126" t="s">
        <v>23223</v>
      </c>
      <c r="B10123" s="126" t="s">
        <v>23224</v>
      </c>
      <c r="C10123" s="126" t="s">
        <v>75</v>
      </c>
      <c r="D10123" s="127">
        <v>2.3140000000000001</v>
      </c>
      <c r="E10123" s="128">
        <v>772</v>
      </c>
      <c r="F10123" s="128">
        <v>772</v>
      </c>
      <c r="G10123" s="126" t="s">
        <v>23225</v>
      </c>
      <c r="H10123" s="126" t="s">
        <v>23226</v>
      </c>
      <c r="I10123" s="126" t="s">
        <v>23227</v>
      </c>
      <c r="J10123" s="126" t="s">
        <v>26361</v>
      </c>
      <c r="K10123" s="9">
        <f>_xlfn.IFNA(VLOOKUP(Table5[[#This Row],[Section]],SubSill_Tier,2,FALSE),0)</f>
        <v>0</v>
      </c>
      <c r="L10123" s="9" t="str">
        <f t="shared" si="167"/>
        <v/>
      </c>
      <c r="M10123" s="205" t="str" cm="1">
        <f t="array" ref="M10123">_xlfn.IFS(NOT(ISERROR(VLOOKUP(Table5[[#This Row],[Section]],TB_notTB,1,FALSE))),"No",LEFT(Table5[[#This Row],[Section]],3)="ETB","PLS",LEFT(Table5[[#This Row],[Section]],1)="7","PDB",NOT(ISBLANK(Table5[[#This Row],[Section]])),"No")</f>
        <v>No</v>
      </c>
    </row>
    <row r="10124" spans="1:13" x14ac:dyDescent="0.25">
      <c r="A10124" s="126" t="s">
        <v>23228</v>
      </c>
      <c r="B10124" s="126" t="s">
        <v>23229</v>
      </c>
      <c r="C10124" s="126" t="s">
        <v>75</v>
      </c>
      <c r="D10124" s="127">
        <v>2.6739999999999999</v>
      </c>
      <c r="E10124" s="128">
        <v>619</v>
      </c>
      <c r="F10124" s="128">
        <v>619</v>
      </c>
      <c r="G10124" s="126" t="s">
        <v>23225</v>
      </c>
      <c r="H10124" s="126" t="s">
        <v>23226</v>
      </c>
      <c r="I10124" s="126" t="s">
        <v>23227</v>
      </c>
      <c r="J10124" s="126" t="s">
        <v>26361</v>
      </c>
      <c r="K10124" s="9">
        <f>_xlfn.IFNA(VLOOKUP(Table5[[#This Row],[Section]],SubSill_Tier,2,FALSE),0)</f>
        <v>0</v>
      </c>
      <c r="L10124" s="9" t="str">
        <f t="shared" si="167"/>
        <v/>
      </c>
      <c r="M10124" s="205" t="str" cm="1">
        <f t="array" ref="M10124">_xlfn.IFS(NOT(ISERROR(VLOOKUP(Table5[[#This Row],[Section]],TB_notTB,1,FALSE))),"No",LEFT(Table5[[#This Row],[Section]],3)="ETB","PLS",LEFT(Table5[[#This Row],[Section]],1)="7","PDB",NOT(ISBLANK(Table5[[#This Row],[Section]])),"No")</f>
        <v>No</v>
      </c>
    </row>
    <row r="10125" spans="1:13" x14ac:dyDescent="0.25">
      <c r="A10125" s="126" t="s">
        <v>23230</v>
      </c>
      <c r="B10125" s="126" t="s">
        <v>23231</v>
      </c>
      <c r="C10125" s="126" t="s">
        <v>75</v>
      </c>
      <c r="D10125" s="127">
        <v>1.2909999999999999</v>
      </c>
      <c r="E10125" s="128">
        <v>472</v>
      </c>
      <c r="F10125" s="128">
        <v>472</v>
      </c>
      <c r="G10125" s="126" t="s">
        <v>23225</v>
      </c>
      <c r="H10125" s="126" t="s">
        <v>23226</v>
      </c>
      <c r="I10125" s="126" t="s">
        <v>23227</v>
      </c>
      <c r="J10125" s="126" t="s">
        <v>26361</v>
      </c>
      <c r="K10125" s="9">
        <f>_xlfn.IFNA(VLOOKUP(Table5[[#This Row],[Section]],SubSill_Tier,2,FALSE),0)</f>
        <v>0</v>
      </c>
      <c r="L10125" s="9" t="str">
        <f t="shared" si="167"/>
        <v/>
      </c>
      <c r="M10125" s="205" t="str" cm="1">
        <f t="array" ref="M10125">_xlfn.IFS(NOT(ISERROR(VLOOKUP(Table5[[#This Row],[Section]],TB_notTB,1,FALSE))),"No",LEFT(Table5[[#This Row],[Section]],3)="ETB","PLS",LEFT(Table5[[#This Row],[Section]],1)="7","PDB",NOT(ISBLANK(Table5[[#This Row],[Section]])),"No")</f>
        <v>No</v>
      </c>
    </row>
    <row r="10126" spans="1:13" x14ac:dyDescent="0.25">
      <c r="A10126" s="126" t="s">
        <v>23232</v>
      </c>
      <c r="B10126" s="126" t="s">
        <v>23233</v>
      </c>
      <c r="C10126" s="126" t="s">
        <v>75</v>
      </c>
      <c r="D10126" s="127">
        <v>2.3180000000000001</v>
      </c>
      <c r="E10126" s="128">
        <v>714</v>
      </c>
      <c r="F10126" s="128">
        <v>714</v>
      </c>
      <c r="G10126" s="126" t="s">
        <v>23225</v>
      </c>
      <c r="H10126" s="126" t="s">
        <v>23226</v>
      </c>
      <c r="I10126" s="126" t="s">
        <v>23227</v>
      </c>
      <c r="J10126" s="126" t="s">
        <v>26361</v>
      </c>
      <c r="K10126" s="9">
        <f>_xlfn.IFNA(VLOOKUP(Table5[[#This Row],[Section]],SubSill_Tier,2,FALSE),0)</f>
        <v>0</v>
      </c>
      <c r="L10126" s="9" t="str">
        <f t="shared" si="167"/>
        <v/>
      </c>
      <c r="M10126" s="205" t="str" cm="1">
        <f t="array" ref="M10126">_xlfn.IFS(NOT(ISERROR(VLOOKUP(Table5[[#This Row],[Section]],TB_notTB,1,FALSE))),"No",LEFT(Table5[[#This Row],[Section]],3)="ETB","PLS",LEFT(Table5[[#This Row],[Section]],1)="7","PDB",NOT(ISBLANK(Table5[[#This Row],[Section]])),"No")</f>
        <v>No</v>
      </c>
    </row>
    <row r="10127" spans="1:13" x14ac:dyDescent="0.25">
      <c r="A10127" s="126" t="s">
        <v>23234</v>
      </c>
      <c r="B10127" s="126" t="s">
        <v>23235</v>
      </c>
      <c r="C10127" s="126" t="s">
        <v>75</v>
      </c>
      <c r="D10127" s="127">
        <v>2.1459999999999999</v>
      </c>
      <c r="E10127" s="128">
        <v>685</v>
      </c>
      <c r="F10127" s="128">
        <v>685</v>
      </c>
      <c r="G10127" s="126" t="s">
        <v>23225</v>
      </c>
      <c r="H10127" s="126" t="s">
        <v>23226</v>
      </c>
      <c r="I10127" s="126" t="s">
        <v>23227</v>
      </c>
      <c r="J10127" s="126" t="s">
        <v>26361</v>
      </c>
      <c r="K10127" s="9">
        <f>_xlfn.IFNA(VLOOKUP(Table5[[#This Row],[Section]],SubSill_Tier,2,FALSE),0)</f>
        <v>0</v>
      </c>
      <c r="L10127" s="9" t="str">
        <f t="shared" si="167"/>
        <v/>
      </c>
      <c r="M10127" s="205" t="str" cm="1">
        <f t="array" ref="M10127">_xlfn.IFS(NOT(ISERROR(VLOOKUP(Table5[[#This Row],[Section]],TB_notTB,1,FALSE))),"No",LEFT(Table5[[#This Row],[Section]],3)="ETB","PLS",LEFT(Table5[[#This Row],[Section]],1)="7","PDB",NOT(ISBLANK(Table5[[#This Row],[Section]])),"No")</f>
        <v>No</v>
      </c>
    </row>
    <row r="10128" spans="1:13" x14ac:dyDescent="0.25">
      <c r="A10128" s="126" t="s">
        <v>23236</v>
      </c>
      <c r="B10128" s="126" t="s">
        <v>23237</v>
      </c>
      <c r="C10128" s="126" t="s">
        <v>75</v>
      </c>
      <c r="D10128" s="127">
        <v>0.41499999999999998</v>
      </c>
      <c r="E10128" s="128">
        <v>175</v>
      </c>
      <c r="F10128" s="128">
        <v>175</v>
      </c>
      <c r="G10128" s="126" t="s">
        <v>23225</v>
      </c>
      <c r="H10128" s="126" t="s">
        <v>23226</v>
      </c>
      <c r="I10128" s="126" t="s">
        <v>23227</v>
      </c>
      <c r="J10128" s="126" t="s">
        <v>26361</v>
      </c>
      <c r="K10128" s="9">
        <f>_xlfn.IFNA(VLOOKUP(Table5[[#This Row],[Section]],SubSill_Tier,2,FALSE),0)</f>
        <v>0</v>
      </c>
      <c r="L10128" s="9" t="str">
        <f t="shared" si="167"/>
        <v/>
      </c>
      <c r="M10128" s="205" t="str" cm="1">
        <f t="array" ref="M10128">_xlfn.IFS(NOT(ISERROR(VLOOKUP(Table5[[#This Row],[Section]],TB_notTB,1,FALSE))),"No",LEFT(Table5[[#This Row],[Section]],3)="ETB","PLS",LEFT(Table5[[#This Row],[Section]],1)="7","PDB",NOT(ISBLANK(Table5[[#This Row],[Section]])),"No")</f>
        <v>No</v>
      </c>
    </row>
    <row r="10129" spans="1:13" x14ac:dyDescent="0.25">
      <c r="A10129" s="126" t="s">
        <v>23238</v>
      </c>
      <c r="B10129" s="126" t="s">
        <v>23239</v>
      </c>
      <c r="C10129" s="126" t="s">
        <v>75</v>
      </c>
      <c r="D10129" s="127">
        <v>1.264</v>
      </c>
      <c r="E10129" s="128">
        <v>331</v>
      </c>
      <c r="F10129" s="128">
        <v>331</v>
      </c>
      <c r="G10129" s="126" t="s">
        <v>22680</v>
      </c>
      <c r="H10129" s="126" t="s">
        <v>22681</v>
      </c>
      <c r="I10129" s="126" t="s">
        <v>22682</v>
      </c>
      <c r="J10129" s="126" t="s">
        <v>26361</v>
      </c>
      <c r="K10129" s="9">
        <f>_xlfn.IFNA(VLOOKUP(Table5[[#This Row],[Section]],SubSill_Tier,2,FALSE),0)</f>
        <v>0</v>
      </c>
      <c r="L10129" s="9" t="str">
        <f t="shared" si="167"/>
        <v/>
      </c>
      <c r="M10129" s="205" t="str" cm="1">
        <f t="array" ref="M10129">_xlfn.IFS(NOT(ISERROR(VLOOKUP(Table5[[#This Row],[Section]],TB_notTB,1,FALSE))),"No",LEFT(Table5[[#This Row],[Section]],3)="ETB","PLS",LEFT(Table5[[#This Row],[Section]],1)="7","PDB",NOT(ISBLANK(Table5[[#This Row],[Section]])),"No")</f>
        <v>No</v>
      </c>
    </row>
    <row r="10130" spans="1:13" x14ac:dyDescent="0.25">
      <c r="A10130" s="126" t="s">
        <v>23240</v>
      </c>
      <c r="B10130" s="126" t="s">
        <v>23241</v>
      </c>
      <c r="C10130" s="126" t="s">
        <v>75</v>
      </c>
      <c r="D10130" s="127">
        <v>1.333</v>
      </c>
      <c r="E10130" s="128">
        <v>331</v>
      </c>
      <c r="F10130" s="128">
        <v>331</v>
      </c>
      <c r="G10130" s="126" t="s">
        <v>22680</v>
      </c>
      <c r="H10130" s="126" t="s">
        <v>22681</v>
      </c>
      <c r="I10130" s="126" t="s">
        <v>22682</v>
      </c>
      <c r="J10130" s="126" t="s">
        <v>26361</v>
      </c>
      <c r="K10130" s="9">
        <f>_xlfn.IFNA(VLOOKUP(Table5[[#This Row],[Section]],SubSill_Tier,2,FALSE),0)</f>
        <v>0</v>
      </c>
      <c r="L10130" s="9" t="str">
        <f t="shared" si="167"/>
        <v/>
      </c>
      <c r="M10130" s="205" t="str" cm="1">
        <f t="array" ref="M10130">_xlfn.IFS(NOT(ISERROR(VLOOKUP(Table5[[#This Row],[Section]],TB_notTB,1,FALSE))),"No",LEFT(Table5[[#This Row],[Section]],3)="ETB","PLS",LEFT(Table5[[#This Row],[Section]],1)="7","PDB",NOT(ISBLANK(Table5[[#This Row],[Section]])),"No")</f>
        <v>No</v>
      </c>
    </row>
    <row r="10131" spans="1:13" x14ac:dyDescent="0.25">
      <c r="A10131" s="126" t="s">
        <v>23242</v>
      </c>
      <c r="B10131" s="126" t="s">
        <v>23243</v>
      </c>
      <c r="C10131" s="126" t="s">
        <v>75</v>
      </c>
      <c r="D10131" s="127">
        <v>1.3009999999999999</v>
      </c>
      <c r="E10131" s="128">
        <v>342</v>
      </c>
      <c r="F10131" s="128">
        <v>342</v>
      </c>
      <c r="G10131" s="126" t="s">
        <v>22680</v>
      </c>
      <c r="H10131" s="126" t="s">
        <v>22681</v>
      </c>
      <c r="I10131" s="126" t="s">
        <v>22682</v>
      </c>
      <c r="J10131" s="126" t="s">
        <v>26361</v>
      </c>
      <c r="K10131" s="9">
        <f>_xlfn.IFNA(VLOOKUP(Table5[[#This Row],[Section]],SubSill_Tier,2,FALSE),0)</f>
        <v>0</v>
      </c>
      <c r="L10131" s="9" t="str">
        <f t="shared" si="167"/>
        <v/>
      </c>
      <c r="M10131" s="205" t="str" cm="1">
        <f t="array" ref="M10131">_xlfn.IFS(NOT(ISERROR(VLOOKUP(Table5[[#This Row],[Section]],TB_notTB,1,FALSE))),"No",LEFT(Table5[[#This Row],[Section]],3)="ETB","PLS",LEFT(Table5[[#This Row],[Section]],1)="7","PDB",NOT(ISBLANK(Table5[[#This Row],[Section]])),"No")</f>
        <v>No</v>
      </c>
    </row>
    <row r="10132" spans="1:13" x14ac:dyDescent="0.25">
      <c r="A10132" s="126" t="s">
        <v>23244</v>
      </c>
      <c r="B10132" s="126" t="s">
        <v>23245</v>
      </c>
      <c r="C10132" s="126" t="s">
        <v>75</v>
      </c>
      <c r="D10132" s="127">
        <v>1.4</v>
      </c>
      <c r="E10132" s="128">
        <v>379</v>
      </c>
      <c r="F10132" s="128">
        <v>379</v>
      </c>
      <c r="G10132" s="126" t="s">
        <v>22680</v>
      </c>
      <c r="H10132" s="126" t="s">
        <v>22681</v>
      </c>
      <c r="I10132" s="126" t="s">
        <v>22682</v>
      </c>
      <c r="J10132" s="126" t="s">
        <v>26361</v>
      </c>
      <c r="K10132" s="9">
        <f>_xlfn.IFNA(VLOOKUP(Table5[[#This Row],[Section]],SubSill_Tier,2,FALSE),0)</f>
        <v>0</v>
      </c>
      <c r="L10132" s="9" t="str">
        <f t="shared" si="167"/>
        <v/>
      </c>
      <c r="M10132" s="205" t="str" cm="1">
        <f t="array" ref="M10132">_xlfn.IFS(NOT(ISERROR(VLOOKUP(Table5[[#This Row],[Section]],TB_notTB,1,FALSE))),"No",LEFT(Table5[[#This Row],[Section]],3)="ETB","PLS",LEFT(Table5[[#This Row],[Section]],1)="7","PDB",NOT(ISBLANK(Table5[[#This Row],[Section]])),"No")</f>
        <v>No</v>
      </c>
    </row>
    <row r="10133" spans="1:13" x14ac:dyDescent="0.25">
      <c r="A10133" s="126" t="s">
        <v>23246</v>
      </c>
      <c r="B10133" s="126" t="s">
        <v>23247</v>
      </c>
      <c r="C10133" s="126" t="s">
        <v>75</v>
      </c>
      <c r="D10133" s="127">
        <v>1.321</v>
      </c>
      <c r="E10133" s="128">
        <v>354</v>
      </c>
      <c r="F10133" s="128">
        <v>354</v>
      </c>
      <c r="G10133" s="126" t="s">
        <v>22680</v>
      </c>
      <c r="H10133" s="126" t="s">
        <v>22681</v>
      </c>
      <c r="I10133" s="126" t="s">
        <v>22682</v>
      </c>
      <c r="J10133" s="126" t="s">
        <v>26361</v>
      </c>
      <c r="K10133" s="9">
        <f>_xlfn.IFNA(VLOOKUP(Table5[[#This Row],[Section]],SubSill_Tier,2,FALSE),0)</f>
        <v>0</v>
      </c>
      <c r="L10133" s="9" t="str">
        <f t="shared" si="167"/>
        <v/>
      </c>
      <c r="M10133" s="205" t="str" cm="1">
        <f t="array" ref="M10133">_xlfn.IFS(NOT(ISERROR(VLOOKUP(Table5[[#This Row],[Section]],TB_notTB,1,FALSE))),"No",LEFT(Table5[[#This Row],[Section]],3)="ETB","PLS",LEFT(Table5[[#This Row],[Section]],1)="7","PDB",NOT(ISBLANK(Table5[[#This Row],[Section]])),"No")</f>
        <v>No</v>
      </c>
    </row>
    <row r="10134" spans="1:13" x14ac:dyDescent="0.25">
      <c r="A10134" s="126" t="s">
        <v>23248</v>
      </c>
      <c r="B10134" s="126" t="s">
        <v>23249</v>
      </c>
      <c r="C10134" s="126" t="s">
        <v>75</v>
      </c>
      <c r="D10134" s="127">
        <v>3.7269999999999999</v>
      </c>
      <c r="E10134" s="128">
        <v>807</v>
      </c>
      <c r="F10134" s="128">
        <v>807</v>
      </c>
      <c r="G10134" s="126" t="s">
        <v>23105</v>
      </c>
      <c r="H10134" s="126" t="s">
        <v>23106</v>
      </c>
      <c r="I10134" s="126" t="s">
        <v>23107</v>
      </c>
      <c r="J10134" s="126" t="s">
        <v>26361</v>
      </c>
      <c r="K10134" s="9">
        <f>_xlfn.IFNA(VLOOKUP(Table5[[#This Row],[Section]],SubSill_Tier,2,FALSE),0)</f>
        <v>0</v>
      </c>
      <c r="L10134" s="9" t="str">
        <f t="shared" si="167"/>
        <v/>
      </c>
      <c r="M10134" s="205" t="str" cm="1">
        <f t="array" ref="M10134">_xlfn.IFS(NOT(ISERROR(VLOOKUP(Table5[[#This Row],[Section]],TB_notTB,1,FALSE))),"No",LEFT(Table5[[#This Row],[Section]],3)="ETB","PLS",LEFT(Table5[[#This Row],[Section]],1)="7","PDB",NOT(ISBLANK(Table5[[#This Row],[Section]])),"No")</f>
        <v>No</v>
      </c>
    </row>
    <row r="10135" spans="1:13" x14ac:dyDescent="0.25">
      <c r="A10135" s="126" t="s">
        <v>23250</v>
      </c>
      <c r="B10135" s="126" t="s">
        <v>23251</v>
      </c>
      <c r="C10135" s="126" t="s">
        <v>75</v>
      </c>
      <c r="D10135" s="127">
        <v>1.6910000000000001</v>
      </c>
      <c r="E10135" s="128">
        <v>500</v>
      </c>
      <c r="F10135" s="128">
        <v>500</v>
      </c>
      <c r="G10135" s="126" t="s">
        <v>23105</v>
      </c>
      <c r="H10135" s="126" t="s">
        <v>23106</v>
      </c>
      <c r="I10135" s="126" t="s">
        <v>23107</v>
      </c>
      <c r="J10135" s="126" t="s">
        <v>26361</v>
      </c>
      <c r="K10135" s="9">
        <f>_xlfn.IFNA(VLOOKUP(Table5[[#This Row],[Section]],SubSill_Tier,2,FALSE),0)</f>
        <v>0</v>
      </c>
      <c r="L10135" s="9" t="str">
        <f t="shared" si="167"/>
        <v/>
      </c>
      <c r="M10135" s="205" t="str" cm="1">
        <f t="array" ref="M10135">_xlfn.IFS(NOT(ISERROR(VLOOKUP(Table5[[#This Row],[Section]],TB_notTB,1,FALSE))),"No",LEFT(Table5[[#This Row],[Section]],3)="ETB","PLS",LEFT(Table5[[#This Row],[Section]],1)="7","PDB",NOT(ISBLANK(Table5[[#This Row],[Section]])),"No")</f>
        <v>No</v>
      </c>
    </row>
    <row r="10136" spans="1:13" x14ac:dyDescent="0.25">
      <c r="A10136" s="126" t="s">
        <v>23252</v>
      </c>
      <c r="B10136" s="126" t="s">
        <v>23253</v>
      </c>
      <c r="C10136" s="126" t="s">
        <v>75</v>
      </c>
      <c r="D10136" s="127">
        <v>1.327</v>
      </c>
      <c r="E10136" s="128">
        <v>420</v>
      </c>
      <c r="F10136" s="128">
        <v>420</v>
      </c>
      <c r="G10136" s="126" t="s">
        <v>23105</v>
      </c>
      <c r="H10136" s="126" t="s">
        <v>23106</v>
      </c>
      <c r="I10136" s="126" t="s">
        <v>23107</v>
      </c>
      <c r="J10136" s="126" t="s">
        <v>26361</v>
      </c>
      <c r="K10136" s="9">
        <f>_xlfn.IFNA(VLOOKUP(Table5[[#This Row],[Section]],SubSill_Tier,2,FALSE),0)</f>
        <v>0</v>
      </c>
      <c r="L10136" s="9" t="str">
        <f t="shared" si="167"/>
        <v/>
      </c>
      <c r="M10136" s="205" t="str" cm="1">
        <f t="array" ref="M10136">_xlfn.IFS(NOT(ISERROR(VLOOKUP(Table5[[#This Row],[Section]],TB_notTB,1,FALSE))),"No",LEFT(Table5[[#This Row],[Section]],3)="ETB","PLS",LEFT(Table5[[#This Row],[Section]],1)="7","PDB",NOT(ISBLANK(Table5[[#This Row],[Section]])),"No")</f>
        <v>No</v>
      </c>
    </row>
    <row r="10137" spans="1:13" x14ac:dyDescent="0.25">
      <c r="A10137" s="126" t="s">
        <v>23254</v>
      </c>
      <c r="B10137" s="126" t="s">
        <v>23255</v>
      </c>
      <c r="C10137" s="126" t="s">
        <v>75</v>
      </c>
      <c r="D10137" s="127">
        <v>0.88200000000000001</v>
      </c>
      <c r="E10137" s="128">
        <v>314</v>
      </c>
      <c r="F10137" s="128">
        <v>314</v>
      </c>
      <c r="G10137" s="126" t="s">
        <v>23256</v>
      </c>
      <c r="H10137" s="126" t="s">
        <v>23257</v>
      </c>
      <c r="I10137" s="126" t="s">
        <v>23258</v>
      </c>
      <c r="J10137" s="126" t="s">
        <v>26361</v>
      </c>
      <c r="K10137" s="9">
        <f>_xlfn.IFNA(VLOOKUP(Table5[[#This Row],[Section]],SubSill_Tier,2,FALSE),0)</f>
        <v>0</v>
      </c>
      <c r="L10137" s="9" t="str">
        <f t="shared" si="167"/>
        <v/>
      </c>
      <c r="M10137" s="205" t="str" cm="1">
        <f t="array" ref="M10137">_xlfn.IFS(NOT(ISERROR(VLOOKUP(Table5[[#This Row],[Section]],TB_notTB,1,FALSE))),"No",LEFT(Table5[[#This Row],[Section]],3)="ETB","PLS",LEFT(Table5[[#This Row],[Section]],1)="7","PDB",NOT(ISBLANK(Table5[[#This Row],[Section]])),"No")</f>
        <v>No</v>
      </c>
    </row>
    <row r="10138" spans="1:13" x14ac:dyDescent="0.25">
      <c r="A10138" s="126" t="s">
        <v>23259</v>
      </c>
      <c r="B10138" s="126" t="s">
        <v>23260</v>
      </c>
      <c r="C10138" s="126" t="s">
        <v>75</v>
      </c>
      <c r="D10138" s="127">
        <v>1.046</v>
      </c>
      <c r="E10138" s="128">
        <v>275</v>
      </c>
      <c r="F10138" s="128">
        <v>275</v>
      </c>
      <c r="G10138" s="126" t="s">
        <v>23256</v>
      </c>
      <c r="H10138" s="126" t="s">
        <v>23257</v>
      </c>
      <c r="I10138" s="126" t="s">
        <v>23258</v>
      </c>
      <c r="J10138" s="126" t="s">
        <v>26361</v>
      </c>
      <c r="K10138" s="9">
        <f>_xlfn.IFNA(VLOOKUP(Table5[[#This Row],[Section]],SubSill_Tier,2,FALSE),0)</f>
        <v>0</v>
      </c>
      <c r="L10138" s="9" t="str">
        <f t="shared" si="167"/>
        <v/>
      </c>
      <c r="M10138" s="205" t="str" cm="1">
        <f t="array" ref="M10138">_xlfn.IFS(NOT(ISERROR(VLOOKUP(Table5[[#This Row],[Section]],TB_notTB,1,FALSE))),"No",LEFT(Table5[[#This Row],[Section]],3)="ETB","PLS",LEFT(Table5[[#This Row],[Section]],1)="7","PDB",NOT(ISBLANK(Table5[[#This Row],[Section]])),"No")</f>
        <v>No</v>
      </c>
    </row>
    <row r="10139" spans="1:13" x14ac:dyDescent="0.25">
      <c r="A10139" s="126" t="s">
        <v>23261</v>
      </c>
      <c r="B10139" s="126" t="s">
        <v>23262</v>
      </c>
      <c r="C10139" s="126" t="s">
        <v>75</v>
      </c>
      <c r="D10139" s="127">
        <v>1.9970000000000001</v>
      </c>
      <c r="E10139" s="128">
        <v>681</v>
      </c>
      <c r="F10139" s="128">
        <v>681</v>
      </c>
      <c r="G10139" s="126" t="s">
        <v>22955</v>
      </c>
      <c r="H10139" s="126" t="s">
        <v>22956</v>
      </c>
      <c r="I10139" s="126" t="s">
        <v>22957</v>
      </c>
      <c r="J10139" s="126" t="s">
        <v>26361</v>
      </c>
      <c r="K10139" s="9">
        <f>_xlfn.IFNA(VLOOKUP(Table5[[#This Row],[Section]],SubSill_Tier,2,FALSE),0)</f>
        <v>0</v>
      </c>
      <c r="L10139" s="9" t="str">
        <f t="shared" si="167"/>
        <v/>
      </c>
      <c r="M10139" s="205" t="str" cm="1">
        <f t="array" ref="M10139">_xlfn.IFS(NOT(ISERROR(VLOOKUP(Table5[[#This Row],[Section]],TB_notTB,1,FALSE))),"No",LEFT(Table5[[#This Row],[Section]],3)="ETB","PLS",LEFT(Table5[[#This Row],[Section]],1)="7","PDB",NOT(ISBLANK(Table5[[#This Row],[Section]])),"No")</f>
        <v>No</v>
      </c>
    </row>
    <row r="10140" spans="1:13" x14ac:dyDescent="0.25">
      <c r="A10140" s="126" t="s">
        <v>23263</v>
      </c>
      <c r="B10140" s="126" t="s">
        <v>23264</v>
      </c>
      <c r="C10140" s="126" t="s">
        <v>75</v>
      </c>
      <c r="D10140" s="127">
        <v>1.5049999999999999</v>
      </c>
      <c r="E10140" s="128">
        <v>572</v>
      </c>
      <c r="F10140" s="128">
        <v>572</v>
      </c>
      <c r="G10140" s="126" t="s">
        <v>22955</v>
      </c>
      <c r="H10140" s="126" t="s">
        <v>22956</v>
      </c>
      <c r="I10140" s="126" t="s">
        <v>22957</v>
      </c>
      <c r="J10140" s="126" t="s">
        <v>26361</v>
      </c>
      <c r="K10140" s="9">
        <f>_xlfn.IFNA(VLOOKUP(Table5[[#This Row],[Section]],SubSill_Tier,2,FALSE),0)</f>
        <v>0</v>
      </c>
      <c r="L10140" s="9" t="str">
        <f t="shared" si="167"/>
        <v/>
      </c>
      <c r="M10140" s="205" t="str" cm="1">
        <f t="array" ref="M10140">_xlfn.IFS(NOT(ISERROR(VLOOKUP(Table5[[#This Row],[Section]],TB_notTB,1,FALSE))),"No",LEFT(Table5[[#This Row],[Section]],3)="ETB","PLS",LEFT(Table5[[#This Row],[Section]],1)="7","PDB",NOT(ISBLANK(Table5[[#This Row],[Section]])),"No")</f>
        <v>No</v>
      </c>
    </row>
    <row r="10141" spans="1:13" x14ac:dyDescent="0.25">
      <c r="A10141" s="126" t="s">
        <v>23265</v>
      </c>
      <c r="B10141" s="126" t="s">
        <v>23266</v>
      </c>
      <c r="C10141" s="126" t="s">
        <v>75</v>
      </c>
      <c r="D10141" s="127">
        <v>0.40799999999999997</v>
      </c>
      <c r="E10141" s="128">
        <v>218</v>
      </c>
      <c r="F10141" s="128">
        <v>218</v>
      </c>
      <c r="G10141" s="126" t="s">
        <v>22955</v>
      </c>
      <c r="H10141" s="126" t="s">
        <v>22956</v>
      </c>
      <c r="I10141" s="126" t="s">
        <v>22957</v>
      </c>
      <c r="J10141" s="126" t="s">
        <v>26361</v>
      </c>
      <c r="K10141" s="9">
        <f>_xlfn.IFNA(VLOOKUP(Table5[[#This Row],[Section]],SubSill_Tier,2,FALSE),0)</f>
        <v>0</v>
      </c>
      <c r="L10141" s="9" t="str">
        <f t="shared" si="167"/>
        <v/>
      </c>
      <c r="M10141" s="205" t="str" cm="1">
        <f t="array" ref="M10141">_xlfn.IFS(NOT(ISERROR(VLOOKUP(Table5[[#This Row],[Section]],TB_notTB,1,FALSE))),"No",LEFT(Table5[[#This Row],[Section]],3)="ETB","PLS",LEFT(Table5[[#This Row],[Section]],1)="7","PDB",NOT(ISBLANK(Table5[[#This Row],[Section]])),"No")</f>
        <v>No</v>
      </c>
    </row>
    <row r="10142" spans="1:13" x14ac:dyDescent="0.25">
      <c r="A10142" s="126" t="s">
        <v>23267</v>
      </c>
      <c r="B10142" s="126" t="s">
        <v>23268</v>
      </c>
      <c r="C10142" s="126" t="s">
        <v>75</v>
      </c>
      <c r="D10142" s="127">
        <v>1.0389999999999999</v>
      </c>
      <c r="E10142" s="128">
        <v>391</v>
      </c>
      <c r="F10142" s="128">
        <v>391</v>
      </c>
      <c r="G10142" s="126" t="s">
        <v>22955</v>
      </c>
      <c r="H10142" s="126" t="s">
        <v>22956</v>
      </c>
      <c r="I10142" s="126" t="s">
        <v>22957</v>
      </c>
      <c r="J10142" s="126" t="s">
        <v>26361</v>
      </c>
      <c r="K10142" s="9">
        <f>_xlfn.IFNA(VLOOKUP(Table5[[#This Row],[Section]],SubSill_Tier,2,FALSE),0)</f>
        <v>0</v>
      </c>
      <c r="L10142" s="9" t="str">
        <f t="shared" si="167"/>
        <v/>
      </c>
      <c r="M10142" s="205" t="str" cm="1">
        <f t="array" ref="M10142">_xlfn.IFS(NOT(ISERROR(VLOOKUP(Table5[[#This Row],[Section]],TB_notTB,1,FALSE))),"No",LEFT(Table5[[#This Row],[Section]],3)="ETB","PLS",LEFT(Table5[[#This Row],[Section]],1)="7","PDB",NOT(ISBLANK(Table5[[#This Row],[Section]])),"No")</f>
        <v>No</v>
      </c>
    </row>
    <row r="10143" spans="1:13" x14ac:dyDescent="0.25">
      <c r="A10143" s="126" t="s">
        <v>23269</v>
      </c>
      <c r="B10143" s="126" t="s">
        <v>23270</v>
      </c>
      <c r="C10143" s="126" t="s">
        <v>75</v>
      </c>
      <c r="D10143" s="127">
        <v>0.58799999999999997</v>
      </c>
      <c r="E10143" s="128">
        <v>260</v>
      </c>
      <c r="F10143" s="128">
        <v>260</v>
      </c>
      <c r="G10143" s="126" t="s">
        <v>22955</v>
      </c>
      <c r="H10143" s="126" t="s">
        <v>22956</v>
      </c>
      <c r="I10143" s="126" t="s">
        <v>22957</v>
      </c>
      <c r="J10143" s="126" t="s">
        <v>26361</v>
      </c>
      <c r="K10143" s="9">
        <f>_xlfn.IFNA(VLOOKUP(Table5[[#This Row],[Section]],SubSill_Tier,2,FALSE),0)</f>
        <v>0</v>
      </c>
      <c r="L10143" s="9" t="str">
        <f t="shared" si="167"/>
        <v/>
      </c>
      <c r="M10143" s="205" t="str" cm="1">
        <f t="array" ref="M10143">_xlfn.IFS(NOT(ISERROR(VLOOKUP(Table5[[#This Row],[Section]],TB_notTB,1,FALSE))),"No",LEFT(Table5[[#This Row],[Section]],3)="ETB","PLS",LEFT(Table5[[#This Row],[Section]],1)="7","PDB",NOT(ISBLANK(Table5[[#This Row],[Section]])),"No")</f>
        <v>No</v>
      </c>
    </row>
    <row r="10144" spans="1:13" x14ac:dyDescent="0.25">
      <c r="A10144" s="126" t="s">
        <v>23271</v>
      </c>
      <c r="B10144" s="126" t="s">
        <v>23272</v>
      </c>
      <c r="C10144" s="126" t="s">
        <v>75</v>
      </c>
      <c r="D10144" s="127">
        <v>0.67400000000000004</v>
      </c>
      <c r="E10144" s="128">
        <v>298</v>
      </c>
      <c r="F10144" s="128">
        <v>298</v>
      </c>
      <c r="G10144" s="126" t="s">
        <v>22955</v>
      </c>
      <c r="H10144" s="126" t="s">
        <v>22956</v>
      </c>
      <c r="I10144" s="126" t="s">
        <v>22957</v>
      </c>
      <c r="J10144" s="126" t="s">
        <v>26361</v>
      </c>
      <c r="K10144" s="9">
        <f>_xlfn.IFNA(VLOOKUP(Table5[[#This Row],[Section]],SubSill_Tier,2,FALSE),0)</f>
        <v>0</v>
      </c>
      <c r="L10144" s="9" t="str">
        <f t="shared" si="167"/>
        <v/>
      </c>
      <c r="M10144" s="205" t="str" cm="1">
        <f t="array" ref="M10144">_xlfn.IFS(NOT(ISERROR(VLOOKUP(Table5[[#This Row],[Section]],TB_notTB,1,FALSE))),"No",LEFT(Table5[[#This Row],[Section]],3)="ETB","PLS",LEFT(Table5[[#This Row],[Section]],1)="7","PDB",NOT(ISBLANK(Table5[[#This Row],[Section]])),"No")</f>
        <v>No</v>
      </c>
    </row>
    <row r="10145" spans="1:13" x14ac:dyDescent="0.25">
      <c r="A10145" s="126" t="s">
        <v>23273</v>
      </c>
      <c r="B10145" s="126" t="s">
        <v>23274</v>
      </c>
      <c r="C10145" s="126" t="s">
        <v>75</v>
      </c>
      <c r="D10145" s="127">
        <v>2.1080000000000001</v>
      </c>
      <c r="E10145" s="128">
        <v>482</v>
      </c>
      <c r="F10145" s="128">
        <v>482</v>
      </c>
      <c r="G10145" s="126" t="s">
        <v>22955</v>
      </c>
      <c r="H10145" s="126" t="s">
        <v>22956</v>
      </c>
      <c r="I10145" s="126" t="s">
        <v>22957</v>
      </c>
      <c r="J10145" s="126" t="s">
        <v>26361</v>
      </c>
      <c r="K10145" s="9">
        <f>_xlfn.IFNA(VLOOKUP(Table5[[#This Row],[Section]],SubSill_Tier,2,FALSE),0)</f>
        <v>0</v>
      </c>
      <c r="L10145" s="9" t="str">
        <f t="shared" si="167"/>
        <v/>
      </c>
      <c r="M10145" s="205" t="str" cm="1">
        <f t="array" ref="M10145">_xlfn.IFS(NOT(ISERROR(VLOOKUP(Table5[[#This Row],[Section]],TB_notTB,1,FALSE))),"No",LEFT(Table5[[#This Row],[Section]],3)="ETB","PLS",LEFT(Table5[[#This Row],[Section]],1)="7","PDB",NOT(ISBLANK(Table5[[#This Row],[Section]])),"No")</f>
        <v>No</v>
      </c>
    </row>
    <row r="10146" spans="1:13" x14ac:dyDescent="0.25">
      <c r="A10146" s="126" t="s">
        <v>23275</v>
      </c>
      <c r="B10146" s="126" t="s">
        <v>23276</v>
      </c>
      <c r="C10146" s="126" t="s">
        <v>75</v>
      </c>
      <c r="D10146" s="127">
        <v>1.841</v>
      </c>
      <c r="E10146" s="128">
        <v>640</v>
      </c>
      <c r="F10146" s="128">
        <v>640</v>
      </c>
      <c r="G10146" s="126" t="s">
        <v>22955</v>
      </c>
      <c r="H10146" s="126" t="s">
        <v>22956</v>
      </c>
      <c r="I10146" s="126" t="s">
        <v>22957</v>
      </c>
      <c r="J10146" s="126" t="s">
        <v>26361</v>
      </c>
      <c r="K10146" s="9">
        <f>_xlfn.IFNA(VLOOKUP(Table5[[#This Row],[Section]],SubSill_Tier,2,FALSE),0)</f>
        <v>0</v>
      </c>
      <c r="L10146" s="9" t="str">
        <f t="shared" si="167"/>
        <v/>
      </c>
      <c r="M10146" s="205" t="str" cm="1">
        <f t="array" ref="M10146">_xlfn.IFS(NOT(ISERROR(VLOOKUP(Table5[[#This Row],[Section]],TB_notTB,1,FALSE))),"No",LEFT(Table5[[#This Row],[Section]],3)="ETB","PLS",LEFT(Table5[[#This Row],[Section]],1)="7","PDB",NOT(ISBLANK(Table5[[#This Row],[Section]])),"No")</f>
        <v>No</v>
      </c>
    </row>
    <row r="10147" spans="1:13" x14ac:dyDescent="0.25">
      <c r="A10147" s="126" t="s">
        <v>23277</v>
      </c>
      <c r="B10147" s="126" t="s">
        <v>23278</v>
      </c>
      <c r="C10147" s="126" t="s">
        <v>75</v>
      </c>
      <c r="D10147" s="127">
        <v>1.732</v>
      </c>
      <c r="E10147" s="128">
        <v>615</v>
      </c>
      <c r="F10147" s="128">
        <v>615</v>
      </c>
      <c r="G10147" s="126" t="s">
        <v>22955</v>
      </c>
      <c r="H10147" s="126" t="s">
        <v>22956</v>
      </c>
      <c r="I10147" s="126" t="s">
        <v>22957</v>
      </c>
      <c r="J10147" s="126" t="s">
        <v>26361</v>
      </c>
      <c r="K10147" s="9">
        <f>_xlfn.IFNA(VLOOKUP(Table5[[#This Row],[Section]],SubSill_Tier,2,FALSE),0)</f>
        <v>0</v>
      </c>
      <c r="L10147" s="9" t="str">
        <f t="shared" si="167"/>
        <v/>
      </c>
      <c r="M10147" s="205" t="str" cm="1">
        <f t="array" ref="M10147">_xlfn.IFS(NOT(ISERROR(VLOOKUP(Table5[[#This Row],[Section]],TB_notTB,1,FALSE))),"No",LEFT(Table5[[#This Row],[Section]],3)="ETB","PLS",LEFT(Table5[[#This Row],[Section]],1)="7","PDB",NOT(ISBLANK(Table5[[#This Row],[Section]])),"No")</f>
        <v>No</v>
      </c>
    </row>
    <row r="10148" spans="1:13" x14ac:dyDescent="0.25">
      <c r="A10148" s="126" t="s">
        <v>23279</v>
      </c>
      <c r="B10148" s="126" t="s">
        <v>23280</v>
      </c>
      <c r="C10148" s="126" t="s">
        <v>75</v>
      </c>
      <c r="D10148" s="127">
        <v>1.6080000000000001</v>
      </c>
      <c r="E10148" s="128">
        <v>622</v>
      </c>
      <c r="F10148" s="128">
        <v>622</v>
      </c>
      <c r="G10148" s="126" t="s">
        <v>22955</v>
      </c>
      <c r="H10148" s="126" t="s">
        <v>22956</v>
      </c>
      <c r="I10148" s="126" t="s">
        <v>22957</v>
      </c>
      <c r="J10148" s="126" t="s">
        <v>26361</v>
      </c>
      <c r="K10148" s="9">
        <f>_xlfn.IFNA(VLOOKUP(Table5[[#This Row],[Section]],SubSill_Tier,2,FALSE),0)</f>
        <v>0</v>
      </c>
      <c r="L10148" s="9" t="str">
        <f t="shared" si="167"/>
        <v/>
      </c>
      <c r="M10148" s="205" t="str" cm="1">
        <f t="array" ref="M10148">_xlfn.IFS(NOT(ISERROR(VLOOKUP(Table5[[#This Row],[Section]],TB_notTB,1,FALSE))),"No",LEFT(Table5[[#This Row],[Section]],3)="ETB","PLS",LEFT(Table5[[#This Row],[Section]],1)="7","PDB",NOT(ISBLANK(Table5[[#This Row],[Section]])),"No")</f>
        <v>No</v>
      </c>
    </row>
    <row r="10149" spans="1:13" x14ac:dyDescent="0.25">
      <c r="A10149" s="126" t="s">
        <v>23281</v>
      </c>
      <c r="B10149" s="126" t="s">
        <v>23282</v>
      </c>
      <c r="C10149" s="126" t="s">
        <v>75</v>
      </c>
      <c r="D10149" s="127">
        <v>1.3149999999999999</v>
      </c>
      <c r="E10149" s="128">
        <v>516</v>
      </c>
      <c r="F10149" s="128">
        <v>516</v>
      </c>
      <c r="G10149" s="126" t="s">
        <v>22955</v>
      </c>
      <c r="H10149" s="126" t="s">
        <v>22956</v>
      </c>
      <c r="I10149" s="126" t="s">
        <v>22957</v>
      </c>
      <c r="J10149" s="126" t="s">
        <v>26361</v>
      </c>
      <c r="K10149" s="9">
        <f>_xlfn.IFNA(VLOOKUP(Table5[[#This Row],[Section]],SubSill_Tier,2,FALSE),0)</f>
        <v>0</v>
      </c>
      <c r="L10149" s="9" t="str">
        <f t="shared" si="167"/>
        <v/>
      </c>
      <c r="M10149" s="205" t="str" cm="1">
        <f t="array" ref="M10149">_xlfn.IFS(NOT(ISERROR(VLOOKUP(Table5[[#This Row],[Section]],TB_notTB,1,FALSE))),"No",LEFT(Table5[[#This Row],[Section]],3)="ETB","PLS",LEFT(Table5[[#This Row],[Section]],1)="7","PDB",NOT(ISBLANK(Table5[[#This Row],[Section]])),"No")</f>
        <v>No</v>
      </c>
    </row>
    <row r="10150" spans="1:13" x14ac:dyDescent="0.25">
      <c r="A10150" s="126" t="s">
        <v>23283</v>
      </c>
      <c r="B10150" s="126" t="s">
        <v>23284</v>
      </c>
      <c r="C10150" s="126" t="s">
        <v>75</v>
      </c>
      <c r="D10150" s="127">
        <v>1.2509999999999999</v>
      </c>
      <c r="E10150" s="128">
        <v>475</v>
      </c>
      <c r="F10150" s="128">
        <v>475</v>
      </c>
      <c r="G10150" s="126" t="s">
        <v>22955</v>
      </c>
      <c r="H10150" s="126" t="s">
        <v>22956</v>
      </c>
      <c r="I10150" s="126" t="s">
        <v>22957</v>
      </c>
      <c r="J10150" s="126" t="s">
        <v>26361</v>
      </c>
      <c r="K10150" s="9">
        <f>_xlfn.IFNA(VLOOKUP(Table5[[#This Row],[Section]],SubSill_Tier,2,FALSE),0)</f>
        <v>0</v>
      </c>
      <c r="L10150" s="9" t="str">
        <f t="shared" si="167"/>
        <v/>
      </c>
      <c r="M10150" s="205" t="str" cm="1">
        <f t="array" ref="M10150">_xlfn.IFS(NOT(ISERROR(VLOOKUP(Table5[[#This Row],[Section]],TB_notTB,1,FALSE))),"No",LEFT(Table5[[#This Row],[Section]],3)="ETB","PLS",LEFT(Table5[[#This Row],[Section]],1)="7","PDB",NOT(ISBLANK(Table5[[#This Row],[Section]])),"No")</f>
        <v>No</v>
      </c>
    </row>
    <row r="10151" spans="1:13" x14ac:dyDescent="0.25">
      <c r="A10151" s="126" t="s">
        <v>23285</v>
      </c>
      <c r="B10151" s="126" t="s">
        <v>23286</v>
      </c>
      <c r="C10151" s="126" t="s">
        <v>75</v>
      </c>
      <c r="D10151" s="127">
        <v>2.363</v>
      </c>
      <c r="E10151" s="128">
        <v>718</v>
      </c>
      <c r="F10151" s="128">
        <v>718</v>
      </c>
      <c r="G10151" s="126" t="s">
        <v>22955</v>
      </c>
      <c r="H10151" s="126" t="s">
        <v>22956</v>
      </c>
      <c r="I10151" s="126" t="s">
        <v>22957</v>
      </c>
      <c r="J10151" s="126" t="s">
        <v>26361</v>
      </c>
      <c r="K10151" s="9">
        <f>_xlfn.IFNA(VLOOKUP(Table5[[#This Row],[Section]],SubSill_Tier,2,FALSE),0)</f>
        <v>0</v>
      </c>
      <c r="L10151" s="9" t="str">
        <f t="shared" si="167"/>
        <v/>
      </c>
      <c r="M10151" s="205" t="str" cm="1">
        <f t="array" ref="M10151">_xlfn.IFS(NOT(ISERROR(VLOOKUP(Table5[[#This Row],[Section]],TB_notTB,1,FALSE))),"No",LEFT(Table5[[#This Row],[Section]],3)="ETB","PLS",LEFT(Table5[[#This Row],[Section]],1)="7","PDB",NOT(ISBLANK(Table5[[#This Row],[Section]])),"No")</f>
        <v>No</v>
      </c>
    </row>
    <row r="10152" spans="1:13" x14ac:dyDescent="0.25">
      <c r="A10152" s="126" t="s">
        <v>23287</v>
      </c>
      <c r="B10152" s="126" t="s">
        <v>23288</v>
      </c>
      <c r="C10152" s="126" t="s">
        <v>75</v>
      </c>
      <c r="D10152" s="127">
        <v>1.736</v>
      </c>
      <c r="E10152" s="128">
        <v>624</v>
      </c>
      <c r="F10152" s="128">
        <v>624</v>
      </c>
      <c r="G10152" s="126" t="s">
        <v>22691</v>
      </c>
      <c r="H10152" s="126" t="s">
        <v>22692</v>
      </c>
      <c r="I10152" s="126" t="s">
        <v>22693</v>
      </c>
      <c r="J10152" s="126" t="s">
        <v>26361</v>
      </c>
      <c r="K10152" s="9">
        <f>_xlfn.IFNA(VLOOKUP(Table5[[#This Row],[Section]],SubSill_Tier,2,FALSE),0)</f>
        <v>0</v>
      </c>
      <c r="L10152" s="9" t="str">
        <f t="shared" si="167"/>
        <v/>
      </c>
      <c r="M10152" s="205" t="str" cm="1">
        <f t="array" ref="M10152">_xlfn.IFS(NOT(ISERROR(VLOOKUP(Table5[[#This Row],[Section]],TB_notTB,1,FALSE))),"No",LEFT(Table5[[#This Row],[Section]],3)="ETB","PLS",LEFT(Table5[[#This Row],[Section]],1)="7","PDB",NOT(ISBLANK(Table5[[#This Row],[Section]])),"No")</f>
        <v>No</v>
      </c>
    </row>
    <row r="10153" spans="1:13" x14ac:dyDescent="0.25">
      <c r="A10153" s="126" t="s">
        <v>23289</v>
      </c>
      <c r="B10153" s="126" t="s">
        <v>23290</v>
      </c>
      <c r="C10153" s="126" t="s">
        <v>75</v>
      </c>
      <c r="D10153" s="127">
        <v>1.6919999999999999</v>
      </c>
      <c r="E10153" s="128">
        <v>657</v>
      </c>
      <c r="F10153" s="128">
        <v>657</v>
      </c>
      <c r="G10153" s="126" t="s">
        <v>22691</v>
      </c>
      <c r="H10153" s="126" t="s">
        <v>22692</v>
      </c>
      <c r="I10153" s="126" t="s">
        <v>22693</v>
      </c>
      <c r="J10153" s="126" t="s">
        <v>26361</v>
      </c>
      <c r="K10153" s="9">
        <f>_xlfn.IFNA(VLOOKUP(Table5[[#This Row],[Section]],SubSill_Tier,2,FALSE),0)</f>
        <v>0</v>
      </c>
      <c r="L10153" s="9" t="str">
        <f t="shared" si="167"/>
        <v/>
      </c>
      <c r="M10153" s="205" t="str" cm="1">
        <f t="array" ref="M10153">_xlfn.IFS(NOT(ISERROR(VLOOKUP(Table5[[#This Row],[Section]],TB_notTB,1,FALSE))),"No",LEFT(Table5[[#This Row],[Section]],3)="ETB","PLS",LEFT(Table5[[#This Row],[Section]],1)="7","PDB",NOT(ISBLANK(Table5[[#This Row],[Section]])),"No")</f>
        <v>No</v>
      </c>
    </row>
    <row r="10154" spans="1:13" x14ac:dyDescent="0.25">
      <c r="A10154" s="126" t="s">
        <v>23291</v>
      </c>
      <c r="B10154" s="126" t="s">
        <v>23292</v>
      </c>
      <c r="C10154" s="126" t="s">
        <v>75</v>
      </c>
      <c r="D10154" s="127">
        <v>1.532</v>
      </c>
      <c r="E10154" s="128">
        <v>564</v>
      </c>
      <c r="F10154" s="128">
        <v>564</v>
      </c>
      <c r="G10154" s="126" t="s">
        <v>22691</v>
      </c>
      <c r="H10154" s="126" t="s">
        <v>22692</v>
      </c>
      <c r="I10154" s="126" t="s">
        <v>22693</v>
      </c>
      <c r="J10154" s="126" t="s">
        <v>26361</v>
      </c>
      <c r="K10154" s="9">
        <f>_xlfn.IFNA(VLOOKUP(Table5[[#This Row],[Section]],SubSill_Tier,2,FALSE),0)</f>
        <v>0</v>
      </c>
      <c r="L10154" s="9" t="str">
        <f t="shared" si="167"/>
        <v/>
      </c>
      <c r="M10154" s="205" t="str" cm="1">
        <f t="array" ref="M10154">_xlfn.IFS(NOT(ISERROR(VLOOKUP(Table5[[#This Row],[Section]],TB_notTB,1,FALSE))),"No",LEFT(Table5[[#This Row],[Section]],3)="ETB","PLS",LEFT(Table5[[#This Row],[Section]],1)="7","PDB",NOT(ISBLANK(Table5[[#This Row],[Section]])),"No")</f>
        <v>No</v>
      </c>
    </row>
    <row r="10155" spans="1:13" x14ac:dyDescent="0.25">
      <c r="A10155" s="126" t="s">
        <v>23293</v>
      </c>
      <c r="B10155" s="126" t="s">
        <v>23294</v>
      </c>
      <c r="C10155" s="126" t="s">
        <v>75</v>
      </c>
      <c r="D10155" s="127">
        <v>1.536</v>
      </c>
      <c r="E10155" s="128">
        <v>595</v>
      </c>
      <c r="F10155" s="128">
        <v>595</v>
      </c>
      <c r="G10155" s="126" t="s">
        <v>22691</v>
      </c>
      <c r="H10155" s="126" t="s">
        <v>22692</v>
      </c>
      <c r="I10155" s="126" t="s">
        <v>22693</v>
      </c>
      <c r="J10155" s="126" t="s">
        <v>26361</v>
      </c>
      <c r="K10155" s="9">
        <f>_xlfn.IFNA(VLOOKUP(Table5[[#This Row],[Section]],SubSill_Tier,2,FALSE),0)</f>
        <v>0</v>
      </c>
      <c r="L10155" s="9" t="str">
        <f t="shared" si="167"/>
        <v/>
      </c>
      <c r="M10155" s="205" t="str" cm="1">
        <f t="array" ref="M10155">_xlfn.IFS(NOT(ISERROR(VLOOKUP(Table5[[#This Row],[Section]],TB_notTB,1,FALSE))),"No",LEFT(Table5[[#This Row],[Section]],3)="ETB","PLS",LEFT(Table5[[#This Row],[Section]],1)="7","PDB",NOT(ISBLANK(Table5[[#This Row],[Section]])),"No")</f>
        <v>No</v>
      </c>
    </row>
    <row r="10156" spans="1:13" x14ac:dyDescent="0.25">
      <c r="A10156" s="126" t="s">
        <v>23295</v>
      </c>
      <c r="B10156" s="126" t="s">
        <v>23296</v>
      </c>
      <c r="C10156" s="126" t="s">
        <v>75</v>
      </c>
      <c r="D10156" s="127">
        <v>0.40699999999999997</v>
      </c>
      <c r="E10156" s="128">
        <v>198</v>
      </c>
      <c r="F10156" s="128">
        <v>198</v>
      </c>
      <c r="G10156" s="126" t="s">
        <v>22691</v>
      </c>
      <c r="H10156" s="126" t="s">
        <v>22692</v>
      </c>
      <c r="I10156" s="126" t="s">
        <v>22693</v>
      </c>
      <c r="J10156" s="126" t="s">
        <v>26361</v>
      </c>
      <c r="K10156" s="9">
        <f>_xlfn.IFNA(VLOOKUP(Table5[[#This Row],[Section]],SubSill_Tier,2,FALSE),0)</f>
        <v>0</v>
      </c>
      <c r="L10156" s="9" t="str">
        <f t="shared" si="167"/>
        <v/>
      </c>
      <c r="M10156" s="205" t="str" cm="1">
        <f t="array" ref="M10156">_xlfn.IFS(NOT(ISERROR(VLOOKUP(Table5[[#This Row],[Section]],TB_notTB,1,FALSE))),"No",LEFT(Table5[[#This Row],[Section]],3)="ETB","PLS",LEFT(Table5[[#This Row],[Section]],1)="7","PDB",NOT(ISBLANK(Table5[[#This Row],[Section]])),"No")</f>
        <v>No</v>
      </c>
    </row>
    <row r="10157" spans="1:13" x14ac:dyDescent="0.25">
      <c r="A10157" s="126" t="s">
        <v>23297</v>
      </c>
      <c r="B10157" s="126" t="s">
        <v>23298</v>
      </c>
      <c r="C10157" s="126" t="s">
        <v>75</v>
      </c>
      <c r="D10157" s="127">
        <v>0.35899999999999999</v>
      </c>
      <c r="E10157" s="128">
        <v>183</v>
      </c>
      <c r="F10157" s="128">
        <v>183</v>
      </c>
      <c r="G10157" s="126" t="s">
        <v>22955</v>
      </c>
      <c r="H10157" s="126" t="s">
        <v>22956</v>
      </c>
      <c r="I10157" s="126" t="s">
        <v>22957</v>
      </c>
      <c r="J10157" s="126" t="s">
        <v>26361</v>
      </c>
      <c r="K10157" s="9">
        <f>_xlfn.IFNA(VLOOKUP(Table5[[#This Row],[Section]],SubSill_Tier,2,FALSE),0)</f>
        <v>0</v>
      </c>
      <c r="L10157" s="9" t="str">
        <f t="shared" si="167"/>
        <v/>
      </c>
      <c r="M10157" s="205" t="str" cm="1">
        <f t="array" ref="M10157">_xlfn.IFS(NOT(ISERROR(VLOOKUP(Table5[[#This Row],[Section]],TB_notTB,1,FALSE))),"No",LEFT(Table5[[#This Row],[Section]],3)="ETB","PLS",LEFT(Table5[[#This Row],[Section]],1)="7","PDB",NOT(ISBLANK(Table5[[#This Row],[Section]])),"No")</f>
        <v>No</v>
      </c>
    </row>
    <row r="10158" spans="1:13" x14ac:dyDescent="0.25">
      <c r="A10158" s="126" t="s">
        <v>23299</v>
      </c>
      <c r="B10158" s="126" t="s">
        <v>23300</v>
      </c>
      <c r="C10158" s="126" t="s">
        <v>75</v>
      </c>
      <c r="D10158" s="127">
        <v>0.14299999999999999</v>
      </c>
      <c r="E10158" s="128">
        <v>100</v>
      </c>
      <c r="F10158" s="128">
        <v>100</v>
      </c>
      <c r="G10158" s="126" t="s">
        <v>22955</v>
      </c>
      <c r="H10158" s="126" t="s">
        <v>22956</v>
      </c>
      <c r="I10158" s="126" t="s">
        <v>22957</v>
      </c>
      <c r="J10158" s="126" t="s">
        <v>26361</v>
      </c>
      <c r="K10158" s="9">
        <f>_xlfn.IFNA(VLOOKUP(Table5[[#This Row],[Section]],SubSill_Tier,2,FALSE),0)</f>
        <v>0</v>
      </c>
      <c r="L10158" s="9" t="str">
        <f t="shared" si="167"/>
        <v/>
      </c>
      <c r="M10158" s="205" t="str" cm="1">
        <f t="array" ref="M10158">_xlfn.IFS(NOT(ISERROR(VLOOKUP(Table5[[#This Row],[Section]],TB_notTB,1,FALSE))),"No",LEFT(Table5[[#This Row],[Section]],3)="ETB","PLS",LEFT(Table5[[#This Row],[Section]],1)="7","PDB",NOT(ISBLANK(Table5[[#This Row],[Section]])),"No")</f>
        <v>No</v>
      </c>
    </row>
    <row r="10159" spans="1:13" x14ac:dyDescent="0.25">
      <c r="A10159" s="126" t="s">
        <v>23301</v>
      </c>
      <c r="B10159" s="126" t="s">
        <v>23302</v>
      </c>
      <c r="C10159" s="126" t="s">
        <v>75</v>
      </c>
      <c r="D10159" s="127">
        <v>1.742</v>
      </c>
      <c r="E10159" s="128">
        <v>672</v>
      </c>
      <c r="F10159" s="128">
        <v>672</v>
      </c>
      <c r="G10159" s="126" t="s">
        <v>22691</v>
      </c>
      <c r="H10159" s="126" t="s">
        <v>22692</v>
      </c>
      <c r="I10159" s="126" t="s">
        <v>22693</v>
      </c>
      <c r="J10159" s="126" t="s">
        <v>26361</v>
      </c>
      <c r="K10159" s="9">
        <f>_xlfn.IFNA(VLOOKUP(Table5[[#This Row],[Section]],SubSill_Tier,2,FALSE),0)</f>
        <v>0</v>
      </c>
      <c r="L10159" s="9" t="str">
        <f t="shared" si="167"/>
        <v/>
      </c>
      <c r="M10159" s="205" t="str" cm="1">
        <f t="array" ref="M10159">_xlfn.IFS(NOT(ISERROR(VLOOKUP(Table5[[#This Row],[Section]],TB_notTB,1,FALSE))),"No",LEFT(Table5[[#This Row],[Section]],3)="ETB","PLS",LEFT(Table5[[#This Row],[Section]],1)="7","PDB",NOT(ISBLANK(Table5[[#This Row],[Section]])),"No")</f>
        <v>No</v>
      </c>
    </row>
    <row r="10160" spans="1:13" x14ac:dyDescent="0.25">
      <c r="A10160" s="126" t="s">
        <v>23303</v>
      </c>
      <c r="B10160" s="126" t="s">
        <v>23304</v>
      </c>
      <c r="C10160" s="126" t="s">
        <v>75</v>
      </c>
      <c r="D10160" s="127">
        <v>0.83299999999999996</v>
      </c>
      <c r="E10160" s="128">
        <v>317</v>
      </c>
      <c r="F10160" s="128">
        <v>317</v>
      </c>
      <c r="G10160" s="126" t="s">
        <v>22691</v>
      </c>
      <c r="H10160" s="126" t="s">
        <v>22692</v>
      </c>
      <c r="I10160" s="126" t="s">
        <v>22693</v>
      </c>
      <c r="J10160" s="126" t="s">
        <v>26361</v>
      </c>
      <c r="K10160" s="9">
        <f>_xlfn.IFNA(VLOOKUP(Table5[[#This Row],[Section]],SubSill_Tier,2,FALSE),0)</f>
        <v>0</v>
      </c>
      <c r="L10160" s="9" t="str">
        <f t="shared" si="167"/>
        <v/>
      </c>
      <c r="M10160" s="205" t="str" cm="1">
        <f t="array" ref="M10160">_xlfn.IFS(NOT(ISERROR(VLOOKUP(Table5[[#This Row],[Section]],TB_notTB,1,FALSE))),"No",LEFT(Table5[[#This Row],[Section]],3)="ETB","PLS",LEFT(Table5[[#This Row],[Section]],1)="7","PDB",NOT(ISBLANK(Table5[[#This Row],[Section]])),"No")</f>
        <v>No</v>
      </c>
    </row>
    <row r="10161" spans="1:13" x14ac:dyDescent="0.25">
      <c r="A10161" s="126" t="s">
        <v>23305</v>
      </c>
      <c r="B10161" s="126" t="s">
        <v>23306</v>
      </c>
      <c r="C10161" s="126" t="s">
        <v>75</v>
      </c>
      <c r="D10161" s="127">
        <v>0.67100000000000004</v>
      </c>
      <c r="E10161" s="128">
        <v>209</v>
      </c>
      <c r="F10161" s="128">
        <v>209</v>
      </c>
      <c r="G10161" s="126" t="s">
        <v>23105</v>
      </c>
      <c r="H10161" s="126" t="s">
        <v>23106</v>
      </c>
      <c r="I10161" s="126" t="s">
        <v>23107</v>
      </c>
      <c r="J10161" s="126" t="s">
        <v>26361</v>
      </c>
      <c r="K10161" s="9">
        <f>_xlfn.IFNA(VLOOKUP(Table5[[#This Row],[Section]],SubSill_Tier,2,FALSE),0)</f>
        <v>0</v>
      </c>
      <c r="L10161" s="9" t="str">
        <f t="shared" si="167"/>
        <v/>
      </c>
      <c r="M10161" s="205" t="str" cm="1">
        <f t="array" ref="M10161">_xlfn.IFS(NOT(ISERROR(VLOOKUP(Table5[[#This Row],[Section]],TB_notTB,1,FALSE))),"No",LEFT(Table5[[#This Row],[Section]],3)="ETB","PLS",LEFT(Table5[[#This Row],[Section]],1)="7","PDB",NOT(ISBLANK(Table5[[#This Row],[Section]])),"No")</f>
        <v>No</v>
      </c>
    </row>
    <row r="10162" spans="1:13" x14ac:dyDescent="0.25">
      <c r="A10162" s="126" t="s">
        <v>23307</v>
      </c>
      <c r="B10162" s="126" t="s">
        <v>23308</v>
      </c>
      <c r="C10162" s="126" t="s">
        <v>75</v>
      </c>
      <c r="D10162" s="127">
        <v>1.5209999999999999</v>
      </c>
      <c r="E10162" s="128">
        <v>561</v>
      </c>
      <c r="F10162" s="128">
        <v>561</v>
      </c>
      <c r="G10162" s="126" t="s">
        <v>22955</v>
      </c>
      <c r="H10162" s="126" t="s">
        <v>22956</v>
      </c>
      <c r="I10162" s="126" t="s">
        <v>22957</v>
      </c>
      <c r="J10162" s="126" t="s">
        <v>26361</v>
      </c>
      <c r="K10162" s="9">
        <f>_xlfn.IFNA(VLOOKUP(Table5[[#This Row],[Section]],SubSill_Tier,2,FALSE),0)</f>
        <v>0</v>
      </c>
      <c r="L10162" s="9" t="str">
        <f t="shared" si="167"/>
        <v/>
      </c>
      <c r="M10162" s="205" t="str" cm="1">
        <f t="array" ref="M10162">_xlfn.IFS(NOT(ISERROR(VLOOKUP(Table5[[#This Row],[Section]],TB_notTB,1,FALSE))),"No",LEFT(Table5[[#This Row],[Section]],3)="ETB","PLS",LEFT(Table5[[#This Row],[Section]],1)="7","PDB",NOT(ISBLANK(Table5[[#This Row],[Section]])),"No")</f>
        <v>No</v>
      </c>
    </row>
    <row r="10163" spans="1:13" x14ac:dyDescent="0.25">
      <c r="A10163" s="126" t="s">
        <v>23309</v>
      </c>
      <c r="B10163" s="126" t="s">
        <v>23310</v>
      </c>
      <c r="C10163" s="126" t="s">
        <v>75</v>
      </c>
      <c r="D10163" s="127">
        <v>0.624</v>
      </c>
      <c r="E10163" s="128">
        <v>202</v>
      </c>
      <c r="F10163" s="128">
        <v>202</v>
      </c>
      <c r="G10163" s="126" t="s">
        <v>22955</v>
      </c>
      <c r="H10163" s="126" t="s">
        <v>22956</v>
      </c>
      <c r="I10163" s="126" t="s">
        <v>22957</v>
      </c>
      <c r="J10163" s="126" t="s">
        <v>26361</v>
      </c>
      <c r="K10163" s="9">
        <f>_xlfn.IFNA(VLOOKUP(Table5[[#This Row],[Section]],SubSill_Tier,2,FALSE),0)</f>
        <v>0</v>
      </c>
      <c r="L10163" s="9" t="str">
        <f t="shared" si="167"/>
        <v/>
      </c>
      <c r="M10163" s="205" t="str" cm="1">
        <f t="array" ref="M10163">_xlfn.IFS(NOT(ISERROR(VLOOKUP(Table5[[#This Row],[Section]],TB_notTB,1,FALSE))),"No",LEFT(Table5[[#This Row],[Section]],3)="ETB","PLS",LEFT(Table5[[#This Row],[Section]],1)="7","PDB",NOT(ISBLANK(Table5[[#This Row],[Section]])),"No")</f>
        <v>No</v>
      </c>
    </row>
    <row r="10164" spans="1:13" x14ac:dyDescent="0.25">
      <c r="A10164" s="126" t="s">
        <v>23311</v>
      </c>
      <c r="B10164" s="126" t="s">
        <v>23312</v>
      </c>
      <c r="C10164" s="126" t="s">
        <v>75</v>
      </c>
      <c r="D10164" s="127">
        <v>1.3919999999999999</v>
      </c>
      <c r="E10164" s="128">
        <v>529</v>
      </c>
      <c r="F10164" s="128">
        <v>529</v>
      </c>
      <c r="G10164" s="126" t="s">
        <v>22707</v>
      </c>
      <c r="H10164" s="126" t="s">
        <v>22708</v>
      </c>
      <c r="I10164" s="126" t="s">
        <v>22709</v>
      </c>
      <c r="J10164" s="126" t="s">
        <v>26361</v>
      </c>
      <c r="K10164" s="9">
        <f>_xlfn.IFNA(VLOOKUP(Table5[[#This Row],[Section]],SubSill_Tier,2,FALSE),0)</f>
        <v>0</v>
      </c>
      <c r="L10164" s="9" t="str">
        <f t="shared" si="167"/>
        <v/>
      </c>
      <c r="M10164" s="205" t="str" cm="1">
        <f t="array" ref="M10164">_xlfn.IFS(NOT(ISERROR(VLOOKUP(Table5[[#This Row],[Section]],TB_notTB,1,FALSE))),"No",LEFT(Table5[[#This Row],[Section]],3)="ETB","PLS",LEFT(Table5[[#This Row],[Section]],1)="7","PDB",NOT(ISBLANK(Table5[[#This Row],[Section]])),"No")</f>
        <v>No</v>
      </c>
    </row>
    <row r="10165" spans="1:13" x14ac:dyDescent="0.25">
      <c r="A10165" s="126" t="s">
        <v>23313</v>
      </c>
      <c r="B10165" s="126" t="s">
        <v>23314</v>
      </c>
      <c r="C10165" s="126" t="s">
        <v>75</v>
      </c>
      <c r="D10165" s="127">
        <v>1.6180000000000001</v>
      </c>
      <c r="E10165" s="128">
        <v>473</v>
      </c>
      <c r="F10165" s="128">
        <v>473</v>
      </c>
      <c r="G10165" s="126" t="s">
        <v>22707</v>
      </c>
      <c r="H10165" s="126" t="s">
        <v>22708</v>
      </c>
      <c r="I10165" s="126" t="s">
        <v>22709</v>
      </c>
      <c r="J10165" s="126" t="s">
        <v>26361</v>
      </c>
      <c r="K10165" s="9">
        <f>_xlfn.IFNA(VLOOKUP(Table5[[#This Row],[Section]],SubSill_Tier,2,FALSE),0)</f>
        <v>0</v>
      </c>
      <c r="L10165" s="9" t="str">
        <f t="shared" si="167"/>
        <v/>
      </c>
      <c r="M10165" s="205" t="str" cm="1">
        <f t="array" ref="M10165">_xlfn.IFS(NOT(ISERROR(VLOOKUP(Table5[[#This Row],[Section]],TB_notTB,1,FALSE))),"No",LEFT(Table5[[#This Row],[Section]],3)="ETB","PLS",LEFT(Table5[[#This Row],[Section]],1)="7","PDB",NOT(ISBLANK(Table5[[#This Row],[Section]])),"No")</f>
        <v>No</v>
      </c>
    </row>
    <row r="10166" spans="1:13" x14ac:dyDescent="0.25">
      <c r="A10166" s="126" t="s">
        <v>23315</v>
      </c>
      <c r="B10166" s="126" t="s">
        <v>23316</v>
      </c>
      <c r="C10166" s="126" t="s">
        <v>75</v>
      </c>
      <c r="D10166" s="127">
        <v>0.48599999999999999</v>
      </c>
      <c r="E10166" s="128">
        <v>214</v>
      </c>
      <c r="F10166" s="128">
        <v>214</v>
      </c>
      <c r="G10166" s="126" t="s">
        <v>22752</v>
      </c>
      <c r="H10166" s="126" t="s">
        <v>22753</v>
      </c>
      <c r="I10166" s="126" t="s">
        <v>22754</v>
      </c>
      <c r="J10166" s="126" t="s">
        <v>26361</v>
      </c>
      <c r="K10166" s="9">
        <f>_xlfn.IFNA(VLOOKUP(Table5[[#This Row],[Section]],SubSill_Tier,2,FALSE),0)</f>
        <v>0</v>
      </c>
      <c r="L10166" s="9" t="str">
        <f t="shared" si="167"/>
        <v/>
      </c>
      <c r="M10166" s="205" t="str" cm="1">
        <f t="array" ref="M10166">_xlfn.IFS(NOT(ISERROR(VLOOKUP(Table5[[#This Row],[Section]],TB_notTB,1,FALSE))),"No",LEFT(Table5[[#This Row],[Section]],3)="ETB","PLS",LEFT(Table5[[#This Row],[Section]],1)="7","PDB",NOT(ISBLANK(Table5[[#This Row],[Section]])),"No")</f>
        <v>No</v>
      </c>
    </row>
    <row r="10167" spans="1:13" x14ac:dyDescent="0.25">
      <c r="A10167" s="126" t="s">
        <v>23317</v>
      </c>
      <c r="B10167" s="126" t="s">
        <v>23318</v>
      </c>
      <c r="C10167" s="126" t="s">
        <v>75</v>
      </c>
      <c r="D10167" s="127">
        <v>0.41</v>
      </c>
      <c r="E10167" s="128">
        <v>102</v>
      </c>
      <c r="F10167" s="128">
        <v>102</v>
      </c>
      <c r="G10167" s="126" t="s">
        <v>22691</v>
      </c>
      <c r="H10167" s="126" t="s">
        <v>22692</v>
      </c>
      <c r="I10167" s="126" t="s">
        <v>22693</v>
      </c>
      <c r="J10167" s="126" t="s">
        <v>26361</v>
      </c>
      <c r="K10167" s="9">
        <f>_xlfn.IFNA(VLOOKUP(Table5[[#This Row],[Section]],SubSill_Tier,2,FALSE),0)</f>
        <v>0</v>
      </c>
      <c r="L10167" s="9" t="str">
        <f t="shared" si="167"/>
        <v/>
      </c>
      <c r="M10167" s="205" t="str" cm="1">
        <f t="array" ref="M10167">_xlfn.IFS(NOT(ISERROR(VLOOKUP(Table5[[#This Row],[Section]],TB_notTB,1,FALSE))),"No",LEFT(Table5[[#This Row],[Section]],3)="ETB","PLS",LEFT(Table5[[#This Row],[Section]],1)="7","PDB",NOT(ISBLANK(Table5[[#This Row],[Section]])),"No")</f>
        <v>No</v>
      </c>
    </row>
    <row r="10168" spans="1:13" x14ac:dyDescent="0.25">
      <c r="A10168" s="126" t="s">
        <v>23319</v>
      </c>
      <c r="B10168" s="126" t="s">
        <v>23320</v>
      </c>
      <c r="C10168" s="126" t="s">
        <v>75</v>
      </c>
      <c r="D10168" s="127">
        <v>1.7430000000000001</v>
      </c>
      <c r="E10168" s="128">
        <v>532</v>
      </c>
      <c r="F10168" s="128">
        <v>532</v>
      </c>
      <c r="G10168" s="126" t="s">
        <v>22761</v>
      </c>
      <c r="H10168" s="126" t="s">
        <v>22762</v>
      </c>
      <c r="I10168" s="126" t="s">
        <v>22763</v>
      </c>
      <c r="J10168" s="126" t="s">
        <v>26361</v>
      </c>
      <c r="K10168" s="9">
        <f>_xlfn.IFNA(VLOOKUP(Table5[[#This Row],[Section]],SubSill_Tier,2,FALSE),0)</f>
        <v>0</v>
      </c>
      <c r="L10168" s="9" t="str">
        <f t="shared" si="167"/>
        <v/>
      </c>
      <c r="M10168" s="205" t="str" cm="1">
        <f t="array" ref="M10168">_xlfn.IFS(NOT(ISERROR(VLOOKUP(Table5[[#This Row],[Section]],TB_notTB,1,FALSE))),"No",LEFT(Table5[[#This Row],[Section]],3)="ETB","PLS",LEFT(Table5[[#This Row],[Section]],1)="7","PDB",NOT(ISBLANK(Table5[[#This Row],[Section]])),"No")</f>
        <v>No</v>
      </c>
    </row>
    <row r="10169" spans="1:13" x14ac:dyDescent="0.25">
      <c r="A10169" s="126" t="s">
        <v>23321</v>
      </c>
      <c r="B10169" s="126" t="s">
        <v>23322</v>
      </c>
      <c r="C10169" s="126" t="s">
        <v>75</v>
      </c>
      <c r="D10169" s="127">
        <v>1.593</v>
      </c>
      <c r="E10169" s="128">
        <v>590</v>
      </c>
      <c r="F10169" s="128">
        <v>590</v>
      </c>
      <c r="G10169" s="126" t="s">
        <v>22761</v>
      </c>
      <c r="H10169" s="126" t="s">
        <v>22762</v>
      </c>
      <c r="I10169" s="126" t="s">
        <v>22763</v>
      </c>
      <c r="J10169" s="126" t="s">
        <v>26361</v>
      </c>
      <c r="K10169" s="9">
        <f>_xlfn.IFNA(VLOOKUP(Table5[[#This Row],[Section]],SubSill_Tier,2,FALSE),0)</f>
        <v>0</v>
      </c>
      <c r="L10169" s="9" t="str">
        <f t="shared" si="167"/>
        <v/>
      </c>
      <c r="M10169" s="205" t="str" cm="1">
        <f t="array" ref="M10169">_xlfn.IFS(NOT(ISERROR(VLOOKUP(Table5[[#This Row],[Section]],TB_notTB,1,FALSE))),"No",LEFT(Table5[[#This Row],[Section]],3)="ETB","PLS",LEFT(Table5[[#This Row],[Section]],1)="7","PDB",NOT(ISBLANK(Table5[[#This Row],[Section]])),"No")</f>
        <v>No</v>
      </c>
    </row>
    <row r="10170" spans="1:13" x14ac:dyDescent="0.25">
      <c r="A10170" s="126" t="s">
        <v>23323</v>
      </c>
      <c r="B10170" s="126" t="s">
        <v>23324</v>
      </c>
      <c r="C10170" s="126" t="s">
        <v>75</v>
      </c>
      <c r="D10170" s="127">
        <v>0.38500000000000001</v>
      </c>
      <c r="E10170" s="128">
        <v>120</v>
      </c>
      <c r="F10170" s="128">
        <v>120</v>
      </c>
      <c r="G10170" s="126" t="s">
        <v>22761</v>
      </c>
      <c r="H10170" s="126" t="s">
        <v>22762</v>
      </c>
      <c r="I10170" s="126" t="s">
        <v>22763</v>
      </c>
      <c r="J10170" s="126" t="s">
        <v>26361</v>
      </c>
      <c r="K10170" s="9">
        <f>_xlfn.IFNA(VLOOKUP(Table5[[#This Row],[Section]],SubSill_Tier,2,FALSE),0)</f>
        <v>0</v>
      </c>
      <c r="L10170" s="9" t="str">
        <f t="shared" si="167"/>
        <v/>
      </c>
      <c r="M10170" s="205" t="str" cm="1">
        <f t="array" ref="M10170">_xlfn.IFS(NOT(ISERROR(VLOOKUP(Table5[[#This Row],[Section]],TB_notTB,1,FALSE))),"No",LEFT(Table5[[#This Row],[Section]],3)="ETB","PLS",LEFT(Table5[[#This Row],[Section]],1)="7","PDB",NOT(ISBLANK(Table5[[#This Row],[Section]])),"No")</f>
        <v>No</v>
      </c>
    </row>
    <row r="10171" spans="1:13" x14ac:dyDescent="0.25">
      <c r="A10171" s="126" t="s">
        <v>23325</v>
      </c>
      <c r="B10171" s="126" t="s">
        <v>23326</v>
      </c>
      <c r="C10171" s="126" t="s">
        <v>75</v>
      </c>
      <c r="D10171" s="127">
        <v>1.66</v>
      </c>
      <c r="E10171" s="128">
        <v>620</v>
      </c>
      <c r="F10171" s="128">
        <v>620</v>
      </c>
      <c r="G10171" s="126" t="s">
        <v>22761</v>
      </c>
      <c r="H10171" s="126" t="s">
        <v>22762</v>
      </c>
      <c r="I10171" s="126" t="s">
        <v>22763</v>
      </c>
      <c r="J10171" s="126" t="s">
        <v>26361</v>
      </c>
      <c r="K10171" s="9">
        <f>_xlfn.IFNA(VLOOKUP(Table5[[#This Row],[Section]],SubSill_Tier,2,FALSE),0)</f>
        <v>0</v>
      </c>
      <c r="L10171" s="9" t="str">
        <f t="shared" si="167"/>
        <v/>
      </c>
      <c r="M10171" s="205" t="str" cm="1">
        <f t="array" ref="M10171">_xlfn.IFS(NOT(ISERROR(VLOOKUP(Table5[[#This Row],[Section]],TB_notTB,1,FALSE))),"No",LEFT(Table5[[#This Row],[Section]],3)="ETB","PLS",LEFT(Table5[[#This Row],[Section]],1)="7","PDB",NOT(ISBLANK(Table5[[#This Row],[Section]])),"No")</f>
        <v>No</v>
      </c>
    </row>
    <row r="10172" spans="1:13" x14ac:dyDescent="0.25">
      <c r="A10172" s="126" t="s">
        <v>23327</v>
      </c>
      <c r="B10172" s="126" t="s">
        <v>23328</v>
      </c>
      <c r="C10172" s="126" t="s">
        <v>75</v>
      </c>
      <c r="D10172" s="127">
        <v>1.776</v>
      </c>
      <c r="E10172" s="128">
        <v>638</v>
      </c>
      <c r="F10172" s="128">
        <v>638</v>
      </c>
      <c r="G10172" s="126" t="s">
        <v>22761</v>
      </c>
      <c r="H10172" s="126" t="s">
        <v>22762</v>
      </c>
      <c r="I10172" s="126" t="s">
        <v>22763</v>
      </c>
      <c r="J10172" s="126" t="s">
        <v>26361</v>
      </c>
      <c r="K10172" s="9">
        <f>_xlfn.IFNA(VLOOKUP(Table5[[#This Row],[Section]],SubSill_Tier,2,FALSE),0)</f>
        <v>0</v>
      </c>
      <c r="L10172" s="9" t="str">
        <f t="shared" si="167"/>
        <v/>
      </c>
      <c r="M10172" s="205" t="str" cm="1">
        <f t="array" ref="M10172">_xlfn.IFS(NOT(ISERROR(VLOOKUP(Table5[[#This Row],[Section]],TB_notTB,1,FALSE))),"No",LEFT(Table5[[#This Row],[Section]],3)="ETB","PLS",LEFT(Table5[[#This Row],[Section]],1)="7","PDB",NOT(ISBLANK(Table5[[#This Row],[Section]])),"No")</f>
        <v>No</v>
      </c>
    </row>
    <row r="10173" spans="1:13" x14ac:dyDescent="0.25">
      <c r="A10173" s="126" t="s">
        <v>23329</v>
      </c>
      <c r="B10173" s="126" t="s">
        <v>23330</v>
      </c>
      <c r="C10173" s="126" t="s">
        <v>75</v>
      </c>
      <c r="D10173" s="127">
        <v>1.472</v>
      </c>
      <c r="E10173" s="128">
        <v>594</v>
      </c>
      <c r="F10173" s="128">
        <v>594</v>
      </c>
      <c r="G10173" s="126" t="s">
        <v>22761</v>
      </c>
      <c r="H10173" s="126" t="s">
        <v>22762</v>
      </c>
      <c r="I10173" s="126" t="s">
        <v>22763</v>
      </c>
      <c r="J10173" s="126" t="s">
        <v>26361</v>
      </c>
      <c r="K10173" s="9">
        <f>_xlfn.IFNA(VLOOKUP(Table5[[#This Row],[Section]],SubSill_Tier,2,FALSE),0)</f>
        <v>0</v>
      </c>
      <c r="L10173" s="9" t="str">
        <f t="shared" si="167"/>
        <v/>
      </c>
      <c r="M10173" s="205" t="str" cm="1">
        <f t="array" ref="M10173">_xlfn.IFS(NOT(ISERROR(VLOOKUP(Table5[[#This Row],[Section]],TB_notTB,1,FALSE))),"No",LEFT(Table5[[#This Row],[Section]],3)="ETB","PLS",LEFT(Table5[[#This Row],[Section]],1)="7","PDB",NOT(ISBLANK(Table5[[#This Row],[Section]])),"No")</f>
        <v>No</v>
      </c>
    </row>
    <row r="10174" spans="1:13" x14ac:dyDescent="0.25">
      <c r="A10174" s="126" t="s">
        <v>23331</v>
      </c>
      <c r="B10174" s="126" t="s">
        <v>23332</v>
      </c>
      <c r="C10174" s="126" t="s">
        <v>75</v>
      </c>
      <c r="D10174" s="127">
        <v>1.1850000000000001</v>
      </c>
      <c r="E10174" s="128">
        <v>317</v>
      </c>
      <c r="F10174" s="128">
        <v>317</v>
      </c>
      <c r="G10174" s="126" t="s">
        <v>22691</v>
      </c>
      <c r="H10174" s="126" t="s">
        <v>22692</v>
      </c>
      <c r="I10174" s="126" t="s">
        <v>22693</v>
      </c>
      <c r="J10174" s="126" t="s">
        <v>26361</v>
      </c>
      <c r="K10174" s="9">
        <f>_xlfn.IFNA(VLOOKUP(Table5[[#This Row],[Section]],SubSill_Tier,2,FALSE),0)</f>
        <v>0</v>
      </c>
      <c r="L10174" s="9" t="str">
        <f t="shared" si="167"/>
        <v/>
      </c>
      <c r="M10174" s="205" t="str" cm="1">
        <f t="array" ref="M10174">_xlfn.IFS(NOT(ISERROR(VLOOKUP(Table5[[#This Row],[Section]],TB_notTB,1,FALSE))),"No",LEFT(Table5[[#This Row],[Section]],3)="ETB","PLS",LEFT(Table5[[#This Row],[Section]],1)="7","PDB",NOT(ISBLANK(Table5[[#This Row],[Section]])),"No")</f>
        <v>No</v>
      </c>
    </row>
    <row r="10175" spans="1:13" x14ac:dyDescent="0.25">
      <c r="A10175" s="126" t="s">
        <v>23333</v>
      </c>
      <c r="B10175" s="126" t="s">
        <v>23334</v>
      </c>
      <c r="C10175" s="126" t="s">
        <v>75</v>
      </c>
      <c r="D10175" s="127">
        <v>1.323</v>
      </c>
      <c r="E10175" s="128">
        <v>515</v>
      </c>
      <c r="F10175" s="128">
        <v>515</v>
      </c>
      <c r="G10175" s="126" t="s">
        <v>22691</v>
      </c>
      <c r="H10175" s="126" t="s">
        <v>22692</v>
      </c>
      <c r="I10175" s="126" t="s">
        <v>22693</v>
      </c>
      <c r="J10175" s="126" t="s">
        <v>26361</v>
      </c>
      <c r="K10175" s="9">
        <f>_xlfn.IFNA(VLOOKUP(Table5[[#This Row],[Section]],SubSill_Tier,2,FALSE),0)</f>
        <v>0</v>
      </c>
      <c r="L10175" s="9" t="str">
        <f t="shared" si="167"/>
        <v/>
      </c>
      <c r="M10175" s="205" t="str" cm="1">
        <f t="array" ref="M10175">_xlfn.IFS(NOT(ISERROR(VLOOKUP(Table5[[#This Row],[Section]],TB_notTB,1,FALSE))),"No",LEFT(Table5[[#This Row],[Section]],3)="ETB","PLS",LEFT(Table5[[#This Row],[Section]],1)="7","PDB",NOT(ISBLANK(Table5[[#This Row],[Section]])),"No")</f>
        <v>No</v>
      </c>
    </row>
    <row r="10176" spans="1:13" x14ac:dyDescent="0.25">
      <c r="A10176" s="126" t="s">
        <v>23335</v>
      </c>
      <c r="B10176" s="126" t="s">
        <v>23336</v>
      </c>
      <c r="C10176" s="126" t="s">
        <v>75</v>
      </c>
      <c r="D10176" s="127">
        <v>0.89100000000000001</v>
      </c>
      <c r="E10176" s="128">
        <v>294</v>
      </c>
      <c r="F10176" s="128">
        <v>294</v>
      </c>
      <c r="G10176" s="126" t="s">
        <v>22691</v>
      </c>
      <c r="H10176" s="126" t="s">
        <v>22692</v>
      </c>
      <c r="I10176" s="126" t="s">
        <v>22693</v>
      </c>
      <c r="J10176" s="126" t="s">
        <v>26361</v>
      </c>
      <c r="K10176" s="9">
        <f>_xlfn.IFNA(VLOOKUP(Table5[[#This Row],[Section]],SubSill_Tier,2,FALSE),0)</f>
        <v>0</v>
      </c>
      <c r="L10176" s="9" t="str">
        <f t="shared" si="167"/>
        <v/>
      </c>
      <c r="M10176" s="205" t="str" cm="1">
        <f t="array" ref="M10176">_xlfn.IFS(NOT(ISERROR(VLOOKUP(Table5[[#This Row],[Section]],TB_notTB,1,FALSE))),"No",LEFT(Table5[[#This Row],[Section]],3)="ETB","PLS",LEFT(Table5[[#This Row],[Section]],1)="7","PDB",NOT(ISBLANK(Table5[[#This Row],[Section]])),"No")</f>
        <v>No</v>
      </c>
    </row>
    <row r="10177" spans="1:13" x14ac:dyDescent="0.25">
      <c r="A10177" s="126" t="s">
        <v>23337</v>
      </c>
      <c r="B10177" s="126" t="s">
        <v>23338</v>
      </c>
      <c r="C10177" s="126" t="s">
        <v>75</v>
      </c>
      <c r="D10177" s="127">
        <v>0.497</v>
      </c>
      <c r="E10177" s="128">
        <v>247</v>
      </c>
      <c r="F10177" s="128">
        <v>247</v>
      </c>
      <c r="G10177" s="126" t="s">
        <v>22691</v>
      </c>
      <c r="H10177" s="126" t="s">
        <v>22692</v>
      </c>
      <c r="I10177" s="126" t="s">
        <v>22693</v>
      </c>
      <c r="J10177" s="126" t="s">
        <v>26361</v>
      </c>
      <c r="K10177" s="9">
        <f>_xlfn.IFNA(VLOOKUP(Table5[[#This Row],[Section]],SubSill_Tier,2,FALSE),0)</f>
        <v>0</v>
      </c>
      <c r="L10177" s="9" t="str">
        <f t="shared" si="167"/>
        <v/>
      </c>
      <c r="M10177" s="205" t="str" cm="1">
        <f t="array" ref="M10177">_xlfn.IFS(NOT(ISERROR(VLOOKUP(Table5[[#This Row],[Section]],TB_notTB,1,FALSE))),"No",LEFT(Table5[[#This Row],[Section]],3)="ETB","PLS",LEFT(Table5[[#This Row],[Section]],1)="7","PDB",NOT(ISBLANK(Table5[[#This Row],[Section]])),"No")</f>
        <v>No</v>
      </c>
    </row>
    <row r="10178" spans="1:13" x14ac:dyDescent="0.25">
      <c r="A10178" s="126" t="s">
        <v>23339</v>
      </c>
      <c r="B10178" s="126" t="s">
        <v>23340</v>
      </c>
      <c r="C10178" s="126" t="s">
        <v>75</v>
      </c>
      <c r="D10178" s="127">
        <v>0.504</v>
      </c>
      <c r="E10178" s="128">
        <v>253</v>
      </c>
      <c r="F10178" s="128">
        <v>253</v>
      </c>
      <c r="G10178" s="126" t="s">
        <v>22691</v>
      </c>
      <c r="H10178" s="126" t="s">
        <v>22692</v>
      </c>
      <c r="I10178" s="126" t="s">
        <v>22693</v>
      </c>
      <c r="J10178" s="126" t="s">
        <v>26361</v>
      </c>
      <c r="K10178" s="9">
        <f>_xlfn.IFNA(VLOOKUP(Table5[[#This Row],[Section]],SubSill_Tier,2,FALSE),0)</f>
        <v>0</v>
      </c>
      <c r="L10178" s="9" t="str">
        <f t="shared" ref="L10178:L10241" si="168">IFERROR(IF(LEFT(G10178,2)="AI",IF(_xlfn.NUMBERVALUE(IFERROR(LEFT(IF(ISERROR(FIND("X",UPPER(B10178))),UPPER(B10178),RIGHT(UPPER(B10178),LEN(UPPER(B10178))-FIND("~",SUBSTITUTE(UPPER(B10178),"X","~",LEN(UPPER(B10178))-LEN(SUBSTITUTE(UPPER(B10178),"X","")))))),FIND(" ",IF(ISERROR(FIND("X",UPPER(B10178))),UPPER(B10178),RIGHT(UPPER(B10178),LEN(UPPER(B10178))-FIND("~",SUBSTITUTE(UPPER(B10178),"X","~",LEN(UPPER(B10178))-LEN(SUBSTITUTE(UPPER(B10178),"X","")))))),1)-1),IF(ISERROR(FIND("X",UPPER(B10178))),UPPER(B10178),RIGHT(UPPER(B10178),LEN(UPPER(B10178))-FIND("~",SUBSTITUTE(UPPER(B10178),"X","~",LEN(UPPER(B10178))-LEN(SUBSTITUTE(UPPER(B10178),"X",""))))))),".")&gt;=5,"Wall",""),""),"")</f>
        <v/>
      </c>
      <c r="M10178" s="205" t="str" cm="1">
        <f t="array" ref="M10178">_xlfn.IFS(NOT(ISERROR(VLOOKUP(Table5[[#This Row],[Section]],TB_notTB,1,FALSE))),"No",LEFT(Table5[[#This Row],[Section]],3)="ETB","PLS",LEFT(Table5[[#This Row],[Section]],1)="7","PDB",NOT(ISBLANK(Table5[[#This Row],[Section]])),"No")</f>
        <v>No</v>
      </c>
    </row>
    <row r="10179" spans="1:13" x14ac:dyDescent="0.25">
      <c r="A10179" s="126" t="s">
        <v>23341</v>
      </c>
      <c r="B10179" s="126" t="s">
        <v>23342</v>
      </c>
      <c r="C10179" s="126" t="s">
        <v>75</v>
      </c>
      <c r="D10179" s="127">
        <v>0.21199999999999999</v>
      </c>
      <c r="E10179" s="128">
        <v>125</v>
      </c>
      <c r="F10179" s="128">
        <v>125</v>
      </c>
      <c r="G10179" s="126" t="s">
        <v>22691</v>
      </c>
      <c r="H10179" s="126" t="s">
        <v>22692</v>
      </c>
      <c r="I10179" s="126" t="s">
        <v>22693</v>
      </c>
      <c r="J10179" s="126" t="s">
        <v>26361</v>
      </c>
      <c r="K10179" s="9">
        <f>_xlfn.IFNA(VLOOKUP(Table5[[#This Row],[Section]],SubSill_Tier,2,FALSE),0)</f>
        <v>0</v>
      </c>
      <c r="L10179" s="9" t="str">
        <f t="shared" si="168"/>
        <v/>
      </c>
      <c r="M10179" s="205" t="str" cm="1">
        <f t="array" ref="M10179">_xlfn.IFS(NOT(ISERROR(VLOOKUP(Table5[[#This Row],[Section]],TB_notTB,1,FALSE))),"No",LEFT(Table5[[#This Row],[Section]],3)="ETB","PLS",LEFT(Table5[[#This Row],[Section]],1)="7","PDB",NOT(ISBLANK(Table5[[#This Row],[Section]])),"No")</f>
        <v>No</v>
      </c>
    </row>
    <row r="10180" spans="1:13" x14ac:dyDescent="0.25">
      <c r="A10180" s="126" t="s">
        <v>23343</v>
      </c>
      <c r="B10180" s="126" t="s">
        <v>23344</v>
      </c>
      <c r="C10180" s="126" t="s">
        <v>75</v>
      </c>
      <c r="D10180" s="127">
        <v>1.2989999999999999</v>
      </c>
      <c r="E10180" s="128">
        <v>351</v>
      </c>
      <c r="F10180" s="128">
        <v>351</v>
      </c>
      <c r="G10180" s="126" t="s">
        <v>22691</v>
      </c>
      <c r="H10180" s="126" t="s">
        <v>22692</v>
      </c>
      <c r="I10180" s="126" t="s">
        <v>22693</v>
      </c>
      <c r="J10180" s="126" t="s">
        <v>26361</v>
      </c>
      <c r="K10180" s="9">
        <f>_xlfn.IFNA(VLOOKUP(Table5[[#This Row],[Section]],SubSill_Tier,2,FALSE),0)</f>
        <v>0</v>
      </c>
      <c r="L10180" s="9" t="str">
        <f t="shared" si="168"/>
        <v/>
      </c>
      <c r="M10180" s="205" t="str" cm="1">
        <f t="array" ref="M10180">_xlfn.IFS(NOT(ISERROR(VLOOKUP(Table5[[#This Row],[Section]],TB_notTB,1,FALSE))),"No",LEFT(Table5[[#This Row],[Section]],3)="ETB","PLS",LEFT(Table5[[#This Row],[Section]],1)="7","PDB",NOT(ISBLANK(Table5[[#This Row],[Section]])),"No")</f>
        <v>No</v>
      </c>
    </row>
    <row r="10181" spans="1:13" x14ac:dyDescent="0.25">
      <c r="A10181" s="126" t="s">
        <v>23345</v>
      </c>
      <c r="B10181" s="126" t="s">
        <v>23346</v>
      </c>
      <c r="C10181" s="126" t="s">
        <v>75</v>
      </c>
      <c r="D10181" s="127">
        <v>0.16300000000000001</v>
      </c>
      <c r="E10181" s="128">
        <v>100</v>
      </c>
      <c r="F10181" s="128">
        <v>100</v>
      </c>
      <c r="G10181" s="126" t="s">
        <v>22691</v>
      </c>
      <c r="H10181" s="126" t="s">
        <v>22692</v>
      </c>
      <c r="I10181" s="126" t="s">
        <v>22693</v>
      </c>
      <c r="J10181" s="126" t="s">
        <v>26361</v>
      </c>
      <c r="K10181" s="9">
        <f>_xlfn.IFNA(VLOOKUP(Table5[[#This Row],[Section]],SubSill_Tier,2,FALSE),0)</f>
        <v>0</v>
      </c>
      <c r="L10181" s="9" t="str">
        <f t="shared" si="168"/>
        <v/>
      </c>
      <c r="M10181" s="205" t="str" cm="1">
        <f t="array" ref="M10181">_xlfn.IFS(NOT(ISERROR(VLOOKUP(Table5[[#This Row],[Section]],TB_notTB,1,FALSE))),"No",LEFT(Table5[[#This Row],[Section]],3)="ETB","PLS",LEFT(Table5[[#This Row],[Section]],1)="7","PDB",NOT(ISBLANK(Table5[[#This Row],[Section]])),"No")</f>
        <v>No</v>
      </c>
    </row>
    <row r="10182" spans="1:13" x14ac:dyDescent="0.25">
      <c r="A10182" s="126" t="s">
        <v>23347</v>
      </c>
      <c r="B10182" s="126" t="s">
        <v>23348</v>
      </c>
      <c r="C10182" s="126" t="s">
        <v>75</v>
      </c>
      <c r="D10182" s="127">
        <v>0.19</v>
      </c>
      <c r="E10182" s="128">
        <v>107</v>
      </c>
      <c r="F10182" s="128">
        <v>107</v>
      </c>
      <c r="G10182" s="126" t="s">
        <v>22691</v>
      </c>
      <c r="H10182" s="126" t="s">
        <v>22692</v>
      </c>
      <c r="I10182" s="126" t="s">
        <v>22693</v>
      </c>
      <c r="J10182" s="126" t="s">
        <v>26361</v>
      </c>
      <c r="K10182" s="9">
        <f>_xlfn.IFNA(VLOOKUP(Table5[[#This Row],[Section]],SubSill_Tier,2,FALSE),0)</f>
        <v>0</v>
      </c>
      <c r="L10182" s="9" t="str">
        <f t="shared" si="168"/>
        <v/>
      </c>
      <c r="M10182" s="205" t="str" cm="1">
        <f t="array" ref="M10182">_xlfn.IFS(NOT(ISERROR(VLOOKUP(Table5[[#This Row],[Section]],TB_notTB,1,FALSE))),"No",LEFT(Table5[[#This Row],[Section]],3)="ETB","PLS",LEFT(Table5[[#This Row],[Section]],1)="7","PDB",NOT(ISBLANK(Table5[[#This Row],[Section]])),"No")</f>
        <v>No</v>
      </c>
    </row>
    <row r="10183" spans="1:13" x14ac:dyDescent="0.25">
      <c r="A10183" s="126" t="s">
        <v>23349</v>
      </c>
      <c r="B10183" s="126" t="s">
        <v>23350</v>
      </c>
      <c r="C10183" s="126" t="s">
        <v>75</v>
      </c>
      <c r="D10183" s="127">
        <v>5.5380000000000003</v>
      </c>
      <c r="E10183" s="128">
        <v>299</v>
      </c>
      <c r="F10183" s="128">
        <v>299</v>
      </c>
      <c r="G10183" s="126" t="s">
        <v>22691</v>
      </c>
      <c r="H10183" s="126" t="s">
        <v>22692</v>
      </c>
      <c r="I10183" s="126" t="s">
        <v>22693</v>
      </c>
      <c r="J10183" s="126" t="s">
        <v>26245</v>
      </c>
      <c r="K10183" s="9">
        <f>_xlfn.IFNA(VLOOKUP(Table5[[#This Row],[Section]],SubSill_Tier,2,FALSE),0)</f>
        <v>0</v>
      </c>
      <c r="L10183" s="9" t="str">
        <f t="shared" si="168"/>
        <v/>
      </c>
      <c r="M10183" s="205" t="str" cm="1">
        <f t="array" ref="M10183">_xlfn.IFS(NOT(ISERROR(VLOOKUP(Table5[[#This Row],[Section]],TB_notTB,1,FALSE))),"No",LEFT(Table5[[#This Row],[Section]],3)="ETB","PLS",LEFT(Table5[[#This Row],[Section]],1)="7","PDB",NOT(ISBLANK(Table5[[#This Row],[Section]])),"No")</f>
        <v>No</v>
      </c>
    </row>
    <row r="10184" spans="1:13" x14ac:dyDescent="0.25">
      <c r="A10184" s="126" t="s">
        <v>23351</v>
      </c>
      <c r="B10184" s="126" t="s">
        <v>23352</v>
      </c>
      <c r="C10184" s="126" t="s">
        <v>75</v>
      </c>
      <c r="D10184" s="127">
        <v>0.13300000000000001</v>
      </c>
      <c r="E10184" s="128">
        <v>100</v>
      </c>
      <c r="F10184" s="128">
        <v>100</v>
      </c>
      <c r="G10184" s="126" t="s">
        <v>22955</v>
      </c>
      <c r="H10184" s="126" t="s">
        <v>22956</v>
      </c>
      <c r="I10184" s="126" t="s">
        <v>22957</v>
      </c>
      <c r="J10184" s="126" t="s">
        <v>26361</v>
      </c>
      <c r="K10184" s="9">
        <f>_xlfn.IFNA(VLOOKUP(Table5[[#This Row],[Section]],SubSill_Tier,2,FALSE),0)</f>
        <v>0</v>
      </c>
      <c r="L10184" s="9" t="str">
        <f t="shared" si="168"/>
        <v/>
      </c>
      <c r="M10184" s="205" t="str" cm="1">
        <f t="array" ref="M10184">_xlfn.IFS(NOT(ISERROR(VLOOKUP(Table5[[#This Row],[Section]],TB_notTB,1,FALSE))),"No",LEFT(Table5[[#This Row],[Section]],3)="ETB","PLS",LEFT(Table5[[#This Row],[Section]],1)="7","PDB",NOT(ISBLANK(Table5[[#This Row],[Section]])),"No")</f>
        <v>No</v>
      </c>
    </row>
    <row r="10185" spans="1:13" x14ac:dyDescent="0.25">
      <c r="A10185" s="126" t="s">
        <v>23353</v>
      </c>
      <c r="B10185" s="126" t="s">
        <v>23354</v>
      </c>
      <c r="C10185" s="126" t="s">
        <v>75</v>
      </c>
      <c r="D10185" s="127">
        <v>1.9390000000000001</v>
      </c>
      <c r="E10185" s="128">
        <v>675</v>
      </c>
      <c r="F10185" s="128">
        <v>675</v>
      </c>
      <c r="G10185" s="126" t="s">
        <v>23154</v>
      </c>
      <c r="H10185" s="126" t="s">
        <v>23155</v>
      </c>
      <c r="I10185" s="126" t="s">
        <v>23156</v>
      </c>
      <c r="J10185" s="126" t="s">
        <v>26361</v>
      </c>
      <c r="K10185" s="9">
        <f>_xlfn.IFNA(VLOOKUP(Table5[[#This Row],[Section]],SubSill_Tier,2,FALSE),0)</f>
        <v>0</v>
      </c>
      <c r="L10185" s="9" t="str">
        <f t="shared" si="168"/>
        <v/>
      </c>
      <c r="M10185" s="205" t="str" cm="1">
        <f t="array" ref="M10185">_xlfn.IFS(NOT(ISERROR(VLOOKUP(Table5[[#This Row],[Section]],TB_notTB,1,FALSE))),"No",LEFT(Table5[[#This Row],[Section]],3)="ETB","PLS",LEFT(Table5[[#This Row],[Section]],1)="7","PDB",NOT(ISBLANK(Table5[[#This Row],[Section]])),"No")</f>
        <v>No</v>
      </c>
    </row>
    <row r="10186" spans="1:13" x14ac:dyDescent="0.25">
      <c r="A10186" s="126" t="s">
        <v>23355</v>
      </c>
      <c r="B10186" s="126" t="s">
        <v>23356</v>
      </c>
      <c r="C10186" s="126" t="s">
        <v>75</v>
      </c>
      <c r="D10186" s="127">
        <v>1.54</v>
      </c>
      <c r="E10186" s="128">
        <v>567</v>
      </c>
      <c r="F10186" s="128">
        <v>567</v>
      </c>
      <c r="G10186" s="126" t="s">
        <v>23154</v>
      </c>
      <c r="H10186" s="126" t="s">
        <v>23155</v>
      </c>
      <c r="I10186" s="126" t="s">
        <v>23156</v>
      </c>
      <c r="J10186" s="126" t="s">
        <v>26361</v>
      </c>
      <c r="K10186" s="9">
        <f>_xlfn.IFNA(VLOOKUP(Table5[[#This Row],[Section]],SubSill_Tier,2,FALSE),0)</f>
        <v>0</v>
      </c>
      <c r="L10186" s="9" t="str">
        <f t="shared" si="168"/>
        <v/>
      </c>
      <c r="M10186" s="205" t="str" cm="1">
        <f t="array" ref="M10186">_xlfn.IFS(NOT(ISERROR(VLOOKUP(Table5[[#This Row],[Section]],TB_notTB,1,FALSE))),"No",LEFT(Table5[[#This Row],[Section]],3)="ETB","PLS",LEFT(Table5[[#This Row],[Section]],1)="7","PDB",NOT(ISBLANK(Table5[[#This Row],[Section]])),"No")</f>
        <v>No</v>
      </c>
    </row>
    <row r="10187" spans="1:13" x14ac:dyDescent="0.25">
      <c r="A10187" s="126" t="s">
        <v>23357</v>
      </c>
      <c r="B10187" s="126" t="s">
        <v>23358</v>
      </c>
      <c r="C10187" s="126" t="s">
        <v>75</v>
      </c>
      <c r="D10187" s="127">
        <v>0.27</v>
      </c>
      <c r="E10187" s="128">
        <v>130</v>
      </c>
      <c r="F10187" s="128">
        <v>130</v>
      </c>
      <c r="G10187" s="126" t="s">
        <v>23154</v>
      </c>
      <c r="H10187" s="126" t="s">
        <v>23155</v>
      </c>
      <c r="I10187" s="126" t="s">
        <v>23156</v>
      </c>
      <c r="J10187" s="126" t="s">
        <v>26361</v>
      </c>
      <c r="K10187" s="9">
        <f>_xlfn.IFNA(VLOOKUP(Table5[[#This Row],[Section]],SubSill_Tier,2,FALSE),0)</f>
        <v>0</v>
      </c>
      <c r="L10187" s="9" t="str">
        <f t="shared" si="168"/>
        <v/>
      </c>
      <c r="M10187" s="205" t="str" cm="1">
        <f t="array" ref="M10187">_xlfn.IFS(NOT(ISERROR(VLOOKUP(Table5[[#This Row],[Section]],TB_notTB,1,FALSE))),"No",LEFT(Table5[[#This Row],[Section]],3)="ETB","PLS",LEFT(Table5[[#This Row],[Section]],1)="7","PDB",NOT(ISBLANK(Table5[[#This Row],[Section]])),"No")</f>
        <v>No</v>
      </c>
    </row>
    <row r="10188" spans="1:13" x14ac:dyDescent="0.25">
      <c r="A10188" s="126" t="s">
        <v>23359</v>
      </c>
      <c r="B10188" s="126" t="s">
        <v>23360</v>
      </c>
      <c r="C10188" s="126" t="s">
        <v>75</v>
      </c>
      <c r="D10188" s="127">
        <v>1.597</v>
      </c>
      <c r="E10188" s="128">
        <v>604</v>
      </c>
      <c r="F10188" s="128">
        <v>604</v>
      </c>
      <c r="G10188" s="126" t="s">
        <v>23154</v>
      </c>
      <c r="H10188" s="126" t="s">
        <v>23155</v>
      </c>
      <c r="I10188" s="126" t="s">
        <v>23156</v>
      </c>
      <c r="J10188" s="126" t="s">
        <v>26361</v>
      </c>
      <c r="K10188" s="9">
        <f>_xlfn.IFNA(VLOOKUP(Table5[[#This Row],[Section]],SubSill_Tier,2,FALSE),0)</f>
        <v>0</v>
      </c>
      <c r="L10188" s="9" t="str">
        <f t="shared" si="168"/>
        <v/>
      </c>
      <c r="M10188" s="205" t="str" cm="1">
        <f t="array" ref="M10188">_xlfn.IFS(NOT(ISERROR(VLOOKUP(Table5[[#This Row],[Section]],TB_notTB,1,FALSE))),"No",LEFT(Table5[[#This Row],[Section]],3)="ETB","PLS",LEFT(Table5[[#This Row],[Section]],1)="7","PDB",NOT(ISBLANK(Table5[[#This Row],[Section]])),"No")</f>
        <v>No</v>
      </c>
    </row>
    <row r="10189" spans="1:13" x14ac:dyDescent="0.25">
      <c r="A10189" s="126" t="s">
        <v>23361</v>
      </c>
      <c r="B10189" s="126" t="s">
        <v>23362</v>
      </c>
      <c r="C10189" s="126" t="s">
        <v>75</v>
      </c>
      <c r="D10189" s="127">
        <v>0.50800000000000001</v>
      </c>
      <c r="E10189" s="128">
        <v>250</v>
      </c>
      <c r="F10189" s="128">
        <v>250</v>
      </c>
      <c r="G10189" s="126" t="s">
        <v>23154</v>
      </c>
      <c r="H10189" s="126" t="s">
        <v>23155</v>
      </c>
      <c r="I10189" s="126" t="s">
        <v>23156</v>
      </c>
      <c r="J10189" s="126" t="s">
        <v>26361</v>
      </c>
      <c r="K10189" s="9">
        <f>_xlfn.IFNA(VLOOKUP(Table5[[#This Row],[Section]],SubSill_Tier,2,FALSE),0)</f>
        <v>0</v>
      </c>
      <c r="L10189" s="9" t="str">
        <f t="shared" si="168"/>
        <v/>
      </c>
      <c r="M10189" s="205" t="str" cm="1">
        <f t="array" ref="M10189">_xlfn.IFS(NOT(ISERROR(VLOOKUP(Table5[[#This Row],[Section]],TB_notTB,1,FALSE))),"No",LEFT(Table5[[#This Row],[Section]],3)="ETB","PLS",LEFT(Table5[[#This Row],[Section]],1)="7","PDB",NOT(ISBLANK(Table5[[#This Row],[Section]])),"No")</f>
        <v>No</v>
      </c>
    </row>
    <row r="10190" spans="1:13" x14ac:dyDescent="0.25">
      <c r="A10190" s="126" t="s">
        <v>23363</v>
      </c>
      <c r="B10190" s="126" t="s">
        <v>23364</v>
      </c>
      <c r="C10190" s="126" t="s">
        <v>75</v>
      </c>
      <c r="D10190" s="127">
        <v>1.016</v>
      </c>
      <c r="E10190" s="128">
        <v>375</v>
      </c>
      <c r="F10190" s="128">
        <v>375</v>
      </c>
      <c r="G10190" s="126" t="s">
        <v>23154</v>
      </c>
      <c r="H10190" s="126" t="s">
        <v>23155</v>
      </c>
      <c r="I10190" s="126" t="s">
        <v>23156</v>
      </c>
      <c r="J10190" s="126" t="s">
        <v>26361</v>
      </c>
      <c r="K10190" s="9">
        <f>_xlfn.IFNA(VLOOKUP(Table5[[#This Row],[Section]],SubSill_Tier,2,FALSE),0)</f>
        <v>0</v>
      </c>
      <c r="L10190" s="9" t="str">
        <f t="shared" si="168"/>
        <v/>
      </c>
      <c r="M10190" s="205" t="str" cm="1">
        <f t="array" ref="M10190">_xlfn.IFS(NOT(ISERROR(VLOOKUP(Table5[[#This Row],[Section]],TB_notTB,1,FALSE))),"No",LEFT(Table5[[#This Row],[Section]],3)="ETB","PLS",LEFT(Table5[[#This Row],[Section]],1)="7","PDB",NOT(ISBLANK(Table5[[#This Row],[Section]])),"No")</f>
        <v>No</v>
      </c>
    </row>
    <row r="10191" spans="1:13" x14ac:dyDescent="0.25">
      <c r="A10191" s="126" t="s">
        <v>23365</v>
      </c>
      <c r="B10191" s="126" t="s">
        <v>23366</v>
      </c>
      <c r="C10191" s="126" t="s">
        <v>75</v>
      </c>
      <c r="D10191" s="127">
        <v>2.1019999999999999</v>
      </c>
      <c r="E10191" s="128">
        <v>561</v>
      </c>
      <c r="F10191" s="128">
        <v>561</v>
      </c>
      <c r="G10191" s="126" t="s">
        <v>23154</v>
      </c>
      <c r="H10191" s="126" t="s">
        <v>23155</v>
      </c>
      <c r="I10191" s="126" t="s">
        <v>23156</v>
      </c>
      <c r="J10191" s="126" t="s">
        <v>26361</v>
      </c>
      <c r="K10191" s="9">
        <f>_xlfn.IFNA(VLOOKUP(Table5[[#This Row],[Section]],SubSill_Tier,2,FALSE),0)</f>
        <v>0</v>
      </c>
      <c r="L10191" s="9" t="str">
        <f t="shared" si="168"/>
        <v/>
      </c>
      <c r="M10191" s="205" t="str" cm="1">
        <f t="array" ref="M10191">_xlfn.IFS(NOT(ISERROR(VLOOKUP(Table5[[#This Row],[Section]],TB_notTB,1,FALSE))),"No",LEFT(Table5[[#This Row],[Section]],3)="ETB","PLS",LEFT(Table5[[#This Row],[Section]],1)="7","PDB",NOT(ISBLANK(Table5[[#This Row],[Section]])),"No")</f>
        <v>No</v>
      </c>
    </row>
    <row r="10192" spans="1:13" x14ac:dyDescent="0.25">
      <c r="A10192" s="126" t="s">
        <v>23367</v>
      </c>
      <c r="B10192" s="126" t="s">
        <v>23368</v>
      </c>
      <c r="C10192" s="126" t="s">
        <v>75</v>
      </c>
      <c r="D10192" s="127">
        <v>2.0920000000000001</v>
      </c>
      <c r="E10192" s="128">
        <v>478</v>
      </c>
      <c r="F10192" s="128">
        <v>478</v>
      </c>
      <c r="G10192" s="126" t="s">
        <v>23154</v>
      </c>
      <c r="H10192" s="126" t="s">
        <v>23155</v>
      </c>
      <c r="I10192" s="126" t="s">
        <v>23156</v>
      </c>
      <c r="J10192" s="126" t="s">
        <v>26361</v>
      </c>
      <c r="K10192" s="9">
        <f>_xlfn.IFNA(VLOOKUP(Table5[[#This Row],[Section]],SubSill_Tier,2,FALSE),0)</f>
        <v>0</v>
      </c>
      <c r="L10192" s="9" t="str">
        <f t="shared" si="168"/>
        <v/>
      </c>
      <c r="M10192" s="205" t="str" cm="1">
        <f t="array" ref="M10192">_xlfn.IFS(NOT(ISERROR(VLOOKUP(Table5[[#This Row],[Section]],TB_notTB,1,FALSE))),"No",LEFT(Table5[[#This Row],[Section]],3)="ETB","PLS",LEFT(Table5[[#This Row],[Section]],1)="7","PDB",NOT(ISBLANK(Table5[[#This Row],[Section]])),"No")</f>
        <v>No</v>
      </c>
    </row>
    <row r="10193" spans="1:13" x14ac:dyDescent="0.25">
      <c r="A10193" s="126" t="s">
        <v>23369</v>
      </c>
      <c r="B10193" s="126" t="s">
        <v>23370</v>
      </c>
      <c r="C10193" s="126" t="s">
        <v>75</v>
      </c>
      <c r="D10193" s="127">
        <v>0.48499999999999999</v>
      </c>
      <c r="E10193" s="128">
        <v>201</v>
      </c>
      <c r="F10193" s="128">
        <v>201</v>
      </c>
      <c r="G10193" s="126" t="s">
        <v>23154</v>
      </c>
      <c r="H10193" s="126" t="s">
        <v>23155</v>
      </c>
      <c r="I10193" s="126" t="s">
        <v>23156</v>
      </c>
      <c r="J10193" s="126" t="s">
        <v>26361</v>
      </c>
      <c r="K10193" s="9">
        <f>_xlfn.IFNA(VLOOKUP(Table5[[#This Row],[Section]],SubSill_Tier,2,FALSE),0)</f>
        <v>0</v>
      </c>
      <c r="L10193" s="9" t="str">
        <f t="shared" si="168"/>
        <v/>
      </c>
      <c r="M10193" s="205" t="str" cm="1">
        <f t="array" ref="M10193">_xlfn.IFS(NOT(ISERROR(VLOOKUP(Table5[[#This Row],[Section]],TB_notTB,1,FALSE))),"No",LEFT(Table5[[#This Row],[Section]],3)="ETB","PLS",LEFT(Table5[[#This Row],[Section]],1)="7","PDB",NOT(ISBLANK(Table5[[#This Row],[Section]])),"No")</f>
        <v>No</v>
      </c>
    </row>
    <row r="10194" spans="1:13" x14ac:dyDescent="0.25">
      <c r="A10194" s="126" t="s">
        <v>23371</v>
      </c>
      <c r="B10194" s="126" t="s">
        <v>23372</v>
      </c>
      <c r="C10194" s="126" t="s">
        <v>75</v>
      </c>
      <c r="D10194" s="127">
        <v>1.6890000000000001</v>
      </c>
      <c r="E10194" s="128">
        <v>585</v>
      </c>
      <c r="F10194" s="128">
        <v>585</v>
      </c>
      <c r="G10194" s="126" t="s">
        <v>23154</v>
      </c>
      <c r="H10194" s="126" t="s">
        <v>23155</v>
      </c>
      <c r="I10194" s="126" t="s">
        <v>23156</v>
      </c>
      <c r="J10194" s="126" t="s">
        <v>26361</v>
      </c>
      <c r="K10194" s="9">
        <f>_xlfn.IFNA(VLOOKUP(Table5[[#This Row],[Section]],SubSill_Tier,2,FALSE),0)</f>
        <v>0</v>
      </c>
      <c r="L10194" s="9" t="str">
        <f t="shared" si="168"/>
        <v/>
      </c>
      <c r="M10194" s="205" t="str" cm="1">
        <f t="array" ref="M10194">_xlfn.IFS(NOT(ISERROR(VLOOKUP(Table5[[#This Row],[Section]],TB_notTB,1,FALSE))),"No",LEFT(Table5[[#This Row],[Section]],3)="ETB","PLS",LEFT(Table5[[#This Row],[Section]],1)="7","PDB",NOT(ISBLANK(Table5[[#This Row],[Section]])),"No")</f>
        <v>No</v>
      </c>
    </row>
    <row r="10195" spans="1:13" x14ac:dyDescent="0.25">
      <c r="A10195" s="126" t="s">
        <v>23373</v>
      </c>
      <c r="B10195" s="126" t="s">
        <v>23374</v>
      </c>
      <c r="C10195" s="126" t="s">
        <v>75</v>
      </c>
      <c r="D10195" s="127">
        <v>1.732</v>
      </c>
      <c r="E10195" s="128">
        <v>604</v>
      </c>
      <c r="F10195" s="128">
        <v>604</v>
      </c>
      <c r="G10195" s="126" t="s">
        <v>23154</v>
      </c>
      <c r="H10195" s="126" t="s">
        <v>23155</v>
      </c>
      <c r="I10195" s="126" t="s">
        <v>23156</v>
      </c>
      <c r="J10195" s="126" t="s">
        <v>26361</v>
      </c>
      <c r="K10195" s="9">
        <f>_xlfn.IFNA(VLOOKUP(Table5[[#This Row],[Section]],SubSill_Tier,2,FALSE),0)</f>
        <v>0</v>
      </c>
      <c r="L10195" s="9" t="str">
        <f t="shared" si="168"/>
        <v/>
      </c>
      <c r="M10195" s="205" t="str" cm="1">
        <f t="array" ref="M10195">_xlfn.IFS(NOT(ISERROR(VLOOKUP(Table5[[#This Row],[Section]],TB_notTB,1,FALSE))),"No",LEFT(Table5[[#This Row],[Section]],3)="ETB","PLS",LEFT(Table5[[#This Row],[Section]],1)="7","PDB",NOT(ISBLANK(Table5[[#This Row],[Section]])),"No")</f>
        <v>No</v>
      </c>
    </row>
    <row r="10196" spans="1:13" x14ac:dyDescent="0.25">
      <c r="A10196" s="126" t="s">
        <v>23375</v>
      </c>
      <c r="B10196" s="126" t="s">
        <v>23376</v>
      </c>
      <c r="C10196" s="126" t="s">
        <v>75</v>
      </c>
      <c r="D10196" s="127">
        <v>1.778</v>
      </c>
      <c r="E10196" s="128">
        <v>616</v>
      </c>
      <c r="F10196" s="128">
        <v>616</v>
      </c>
      <c r="G10196" s="126" t="s">
        <v>23154</v>
      </c>
      <c r="H10196" s="126" t="s">
        <v>23155</v>
      </c>
      <c r="I10196" s="126" t="s">
        <v>23156</v>
      </c>
      <c r="J10196" s="126" t="s">
        <v>26361</v>
      </c>
      <c r="K10196" s="9">
        <f>_xlfn.IFNA(VLOOKUP(Table5[[#This Row],[Section]],SubSill_Tier,2,FALSE),0)</f>
        <v>0</v>
      </c>
      <c r="L10196" s="9" t="str">
        <f t="shared" si="168"/>
        <v/>
      </c>
      <c r="M10196" s="205" t="str" cm="1">
        <f t="array" ref="M10196">_xlfn.IFS(NOT(ISERROR(VLOOKUP(Table5[[#This Row],[Section]],TB_notTB,1,FALSE))),"No",LEFT(Table5[[#This Row],[Section]],3)="ETB","PLS",LEFT(Table5[[#This Row],[Section]],1)="7","PDB",NOT(ISBLANK(Table5[[#This Row],[Section]])),"No")</f>
        <v>No</v>
      </c>
    </row>
    <row r="10197" spans="1:13" x14ac:dyDescent="0.25">
      <c r="A10197" s="126" t="s">
        <v>23377</v>
      </c>
      <c r="B10197" s="126" t="s">
        <v>23378</v>
      </c>
      <c r="C10197" s="126" t="s">
        <v>75</v>
      </c>
      <c r="D10197" s="127">
        <v>1.357</v>
      </c>
      <c r="E10197" s="128">
        <v>517</v>
      </c>
      <c r="F10197" s="128">
        <v>517</v>
      </c>
      <c r="G10197" s="126" t="s">
        <v>23154</v>
      </c>
      <c r="H10197" s="126" t="s">
        <v>23155</v>
      </c>
      <c r="I10197" s="126" t="s">
        <v>23156</v>
      </c>
      <c r="J10197" s="126" t="s">
        <v>26361</v>
      </c>
      <c r="K10197" s="9">
        <f>_xlfn.IFNA(VLOOKUP(Table5[[#This Row],[Section]],SubSill_Tier,2,FALSE),0)</f>
        <v>0</v>
      </c>
      <c r="L10197" s="9" t="str">
        <f t="shared" si="168"/>
        <v/>
      </c>
      <c r="M10197" s="205" t="str" cm="1">
        <f t="array" ref="M10197">_xlfn.IFS(NOT(ISERROR(VLOOKUP(Table5[[#This Row],[Section]],TB_notTB,1,FALSE))),"No",LEFT(Table5[[#This Row],[Section]],3)="ETB","PLS",LEFT(Table5[[#This Row],[Section]],1)="7","PDB",NOT(ISBLANK(Table5[[#This Row],[Section]])),"No")</f>
        <v>No</v>
      </c>
    </row>
    <row r="10198" spans="1:13" x14ac:dyDescent="0.25">
      <c r="A10198" s="126" t="s">
        <v>23379</v>
      </c>
      <c r="B10198" s="126" t="s">
        <v>23380</v>
      </c>
      <c r="C10198" s="126" t="s">
        <v>75</v>
      </c>
      <c r="D10198" s="127">
        <v>1.3580000000000001</v>
      </c>
      <c r="E10198" s="128">
        <v>510</v>
      </c>
      <c r="F10198" s="128">
        <v>510</v>
      </c>
      <c r="G10198" s="126" t="s">
        <v>23381</v>
      </c>
      <c r="H10198" s="126" t="s">
        <v>23382</v>
      </c>
      <c r="I10198" s="126" t="s">
        <v>23383</v>
      </c>
      <c r="J10198" s="126" t="s">
        <v>26361</v>
      </c>
      <c r="K10198" s="9">
        <f>_xlfn.IFNA(VLOOKUP(Table5[[#This Row],[Section]],SubSill_Tier,2,FALSE),0)</f>
        <v>0</v>
      </c>
      <c r="L10198" s="9" t="str">
        <f t="shared" si="168"/>
        <v/>
      </c>
      <c r="M10198" s="205" t="str" cm="1">
        <f t="array" ref="M10198">_xlfn.IFS(NOT(ISERROR(VLOOKUP(Table5[[#This Row],[Section]],TB_notTB,1,FALSE))),"No",LEFT(Table5[[#This Row],[Section]],3)="ETB","PLS",LEFT(Table5[[#This Row],[Section]],1)="7","PDB",NOT(ISBLANK(Table5[[#This Row],[Section]])),"No")</f>
        <v>No</v>
      </c>
    </row>
    <row r="10199" spans="1:13" x14ac:dyDescent="0.25">
      <c r="A10199" s="126" t="s">
        <v>23384</v>
      </c>
      <c r="B10199" s="126" t="s">
        <v>23385</v>
      </c>
      <c r="C10199" s="126" t="s">
        <v>75</v>
      </c>
      <c r="D10199" s="127">
        <v>0.42</v>
      </c>
      <c r="E10199" s="128">
        <v>199</v>
      </c>
      <c r="F10199" s="128">
        <v>199</v>
      </c>
      <c r="G10199" s="126" t="s">
        <v>22691</v>
      </c>
      <c r="H10199" s="126" t="s">
        <v>22692</v>
      </c>
      <c r="I10199" s="126" t="s">
        <v>22693</v>
      </c>
      <c r="J10199" s="126" t="s">
        <v>26361</v>
      </c>
      <c r="K10199" s="9">
        <f>_xlfn.IFNA(VLOOKUP(Table5[[#This Row],[Section]],SubSill_Tier,2,FALSE),0)</f>
        <v>0</v>
      </c>
      <c r="L10199" s="9" t="str">
        <f t="shared" si="168"/>
        <v/>
      </c>
      <c r="M10199" s="205" t="str" cm="1">
        <f t="array" ref="M10199">_xlfn.IFS(NOT(ISERROR(VLOOKUP(Table5[[#This Row],[Section]],TB_notTB,1,FALSE))),"No",LEFT(Table5[[#This Row],[Section]],3)="ETB","PLS",LEFT(Table5[[#This Row],[Section]],1)="7","PDB",NOT(ISBLANK(Table5[[#This Row],[Section]])),"No")</f>
        <v>No</v>
      </c>
    </row>
    <row r="10200" spans="1:13" x14ac:dyDescent="0.25">
      <c r="A10200" s="126" t="s">
        <v>23386</v>
      </c>
      <c r="B10200" s="126" t="s">
        <v>23387</v>
      </c>
      <c r="C10200" s="126" t="s">
        <v>75</v>
      </c>
      <c r="D10200" s="127">
        <v>0.496</v>
      </c>
      <c r="E10200" s="128">
        <v>218</v>
      </c>
      <c r="F10200" s="128">
        <v>218</v>
      </c>
      <c r="G10200" s="126" t="s">
        <v>22707</v>
      </c>
      <c r="H10200" s="126" t="s">
        <v>22708</v>
      </c>
      <c r="I10200" s="126" t="s">
        <v>22709</v>
      </c>
      <c r="J10200" s="126" t="s">
        <v>26361</v>
      </c>
      <c r="K10200" s="9">
        <f>_xlfn.IFNA(VLOOKUP(Table5[[#This Row],[Section]],SubSill_Tier,2,FALSE),0)</f>
        <v>0</v>
      </c>
      <c r="L10200" s="9" t="str">
        <f t="shared" si="168"/>
        <v/>
      </c>
      <c r="M10200" s="205" t="str" cm="1">
        <f t="array" ref="M10200">_xlfn.IFS(NOT(ISERROR(VLOOKUP(Table5[[#This Row],[Section]],TB_notTB,1,FALSE))),"No",LEFT(Table5[[#This Row],[Section]],3)="ETB","PLS",LEFT(Table5[[#This Row],[Section]],1)="7","PDB",NOT(ISBLANK(Table5[[#This Row],[Section]])),"No")</f>
        <v>No</v>
      </c>
    </row>
    <row r="10201" spans="1:13" x14ac:dyDescent="0.25">
      <c r="A10201" s="126" t="s">
        <v>23388</v>
      </c>
      <c r="B10201" s="126" t="s">
        <v>23389</v>
      </c>
      <c r="C10201" s="126" t="s">
        <v>75</v>
      </c>
      <c r="D10201" s="127">
        <v>0.89800000000000002</v>
      </c>
      <c r="E10201" s="128">
        <v>425</v>
      </c>
      <c r="F10201" s="128">
        <v>425</v>
      </c>
      <c r="G10201" s="126" t="s">
        <v>22955</v>
      </c>
      <c r="H10201" s="126" t="s">
        <v>22956</v>
      </c>
      <c r="I10201" s="126" t="s">
        <v>22957</v>
      </c>
      <c r="J10201" s="126" t="s">
        <v>26361</v>
      </c>
      <c r="K10201" s="9">
        <f>_xlfn.IFNA(VLOOKUP(Table5[[#This Row],[Section]],SubSill_Tier,2,FALSE),0)</f>
        <v>0</v>
      </c>
      <c r="L10201" s="9" t="str">
        <f t="shared" si="168"/>
        <v/>
      </c>
      <c r="M10201" s="205" t="str" cm="1">
        <f t="array" ref="M10201">_xlfn.IFS(NOT(ISERROR(VLOOKUP(Table5[[#This Row],[Section]],TB_notTB,1,FALSE))),"No",LEFT(Table5[[#This Row],[Section]],3)="ETB","PLS",LEFT(Table5[[#This Row],[Section]],1)="7","PDB",NOT(ISBLANK(Table5[[#This Row],[Section]])),"No")</f>
        <v>No</v>
      </c>
    </row>
    <row r="10202" spans="1:13" x14ac:dyDescent="0.25">
      <c r="A10202" s="126" t="s">
        <v>23390</v>
      </c>
      <c r="B10202" s="126" t="s">
        <v>23391</v>
      </c>
      <c r="C10202" s="126" t="s">
        <v>75</v>
      </c>
      <c r="D10202" s="127">
        <v>1.6739999999999999</v>
      </c>
      <c r="E10202" s="128">
        <v>600</v>
      </c>
      <c r="F10202" s="128">
        <v>600</v>
      </c>
      <c r="G10202" s="126" t="s">
        <v>22761</v>
      </c>
      <c r="H10202" s="126" t="s">
        <v>22762</v>
      </c>
      <c r="I10202" s="126" t="s">
        <v>22763</v>
      </c>
      <c r="J10202" s="126" t="s">
        <v>26361</v>
      </c>
      <c r="K10202" s="9">
        <f>_xlfn.IFNA(VLOOKUP(Table5[[#This Row],[Section]],SubSill_Tier,2,FALSE),0)</f>
        <v>0</v>
      </c>
      <c r="L10202" s="9" t="str">
        <f t="shared" si="168"/>
        <v/>
      </c>
      <c r="M10202" s="205" t="str" cm="1">
        <f t="array" ref="M10202">_xlfn.IFS(NOT(ISERROR(VLOOKUP(Table5[[#This Row],[Section]],TB_notTB,1,FALSE))),"No",LEFT(Table5[[#This Row],[Section]],3)="ETB","PLS",LEFT(Table5[[#This Row],[Section]],1)="7","PDB",NOT(ISBLANK(Table5[[#This Row],[Section]])),"No")</f>
        <v>No</v>
      </c>
    </row>
    <row r="10203" spans="1:13" x14ac:dyDescent="0.25">
      <c r="A10203" s="126" t="s">
        <v>23392</v>
      </c>
      <c r="B10203" s="126" t="s">
        <v>23393</v>
      </c>
      <c r="C10203" s="126" t="s">
        <v>75</v>
      </c>
      <c r="D10203" s="127">
        <v>0.20699999999999999</v>
      </c>
      <c r="E10203" s="128">
        <v>109</v>
      </c>
      <c r="F10203" s="128">
        <v>109</v>
      </c>
      <c r="G10203" s="126" t="s">
        <v>22761</v>
      </c>
      <c r="H10203" s="126" t="s">
        <v>22762</v>
      </c>
      <c r="I10203" s="126" t="s">
        <v>22763</v>
      </c>
      <c r="J10203" s="126" t="s">
        <v>26361</v>
      </c>
      <c r="K10203" s="9">
        <f>_xlfn.IFNA(VLOOKUP(Table5[[#This Row],[Section]],SubSill_Tier,2,FALSE),0)</f>
        <v>0</v>
      </c>
      <c r="L10203" s="9" t="str">
        <f t="shared" si="168"/>
        <v/>
      </c>
      <c r="M10203" s="205" t="str" cm="1">
        <f t="array" ref="M10203">_xlfn.IFS(NOT(ISERROR(VLOOKUP(Table5[[#This Row],[Section]],TB_notTB,1,FALSE))),"No",LEFT(Table5[[#This Row],[Section]],3)="ETB","PLS",LEFT(Table5[[#This Row],[Section]],1)="7","PDB",NOT(ISBLANK(Table5[[#This Row],[Section]])),"No")</f>
        <v>No</v>
      </c>
    </row>
    <row r="10204" spans="1:13" x14ac:dyDescent="0.25">
      <c r="A10204" s="126" t="s">
        <v>23394</v>
      </c>
      <c r="B10204" s="126" t="s">
        <v>23395</v>
      </c>
      <c r="C10204" s="126" t="s">
        <v>75</v>
      </c>
      <c r="D10204" s="127">
        <v>2.3290000000000002</v>
      </c>
      <c r="E10204" s="128">
        <v>784</v>
      </c>
      <c r="F10204" s="128">
        <v>784</v>
      </c>
      <c r="G10204" s="126" t="s">
        <v>23396</v>
      </c>
      <c r="H10204" s="126" t="s">
        <v>23397</v>
      </c>
      <c r="I10204" s="126" t="s">
        <v>23398</v>
      </c>
      <c r="J10204" s="126" t="s">
        <v>26361</v>
      </c>
      <c r="K10204" s="9">
        <f>_xlfn.IFNA(VLOOKUP(Table5[[#This Row],[Section]],SubSill_Tier,2,FALSE),0)</f>
        <v>0</v>
      </c>
      <c r="L10204" s="9" t="str">
        <f t="shared" si="168"/>
        <v/>
      </c>
      <c r="M10204" s="205" t="str" cm="1">
        <f t="array" ref="M10204">_xlfn.IFS(NOT(ISERROR(VLOOKUP(Table5[[#This Row],[Section]],TB_notTB,1,FALSE))),"No",LEFT(Table5[[#This Row],[Section]],3)="ETB","PLS",LEFT(Table5[[#This Row],[Section]],1)="7","PDB",NOT(ISBLANK(Table5[[#This Row],[Section]])),"No")</f>
        <v>No</v>
      </c>
    </row>
    <row r="10205" spans="1:13" x14ac:dyDescent="0.25">
      <c r="A10205" s="126" t="s">
        <v>23399</v>
      </c>
      <c r="B10205" s="126" t="s">
        <v>23400</v>
      </c>
      <c r="C10205" s="126" t="s">
        <v>75</v>
      </c>
      <c r="D10205" s="127">
        <v>1.8169999999999999</v>
      </c>
      <c r="E10205" s="128">
        <v>675</v>
      </c>
      <c r="F10205" s="128">
        <v>675</v>
      </c>
      <c r="G10205" s="126" t="s">
        <v>23396</v>
      </c>
      <c r="H10205" s="126" t="s">
        <v>23397</v>
      </c>
      <c r="I10205" s="126" t="s">
        <v>23398</v>
      </c>
      <c r="J10205" s="126" t="s">
        <v>26361</v>
      </c>
      <c r="K10205" s="9">
        <f>_xlfn.IFNA(VLOOKUP(Table5[[#This Row],[Section]],SubSill_Tier,2,FALSE),0)</f>
        <v>0</v>
      </c>
      <c r="L10205" s="9" t="str">
        <f t="shared" si="168"/>
        <v/>
      </c>
      <c r="M10205" s="205" t="str" cm="1">
        <f t="array" ref="M10205">_xlfn.IFS(NOT(ISERROR(VLOOKUP(Table5[[#This Row],[Section]],TB_notTB,1,FALSE))),"No",LEFT(Table5[[#This Row],[Section]],3)="ETB","PLS",LEFT(Table5[[#This Row],[Section]],1)="7","PDB",NOT(ISBLANK(Table5[[#This Row],[Section]])),"No")</f>
        <v>No</v>
      </c>
    </row>
    <row r="10206" spans="1:13" x14ac:dyDescent="0.25">
      <c r="A10206" s="126" t="s">
        <v>23401</v>
      </c>
      <c r="B10206" s="126" t="s">
        <v>23402</v>
      </c>
      <c r="C10206" s="126" t="s">
        <v>75</v>
      </c>
      <c r="D10206" s="127">
        <v>1.83</v>
      </c>
      <c r="E10206" s="128">
        <v>669</v>
      </c>
      <c r="F10206" s="128">
        <v>669</v>
      </c>
      <c r="G10206" s="126" t="s">
        <v>23396</v>
      </c>
      <c r="H10206" s="126" t="s">
        <v>23397</v>
      </c>
      <c r="I10206" s="126" t="s">
        <v>23398</v>
      </c>
      <c r="J10206" s="126" t="s">
        <v>26361</v>
      </c>
      <c r="K10206" s="9">
        <f>_xlfn.IFNA(VLOOKUP(Table5[[#This Row],[Section]],SubSill_Tier,2,FALSE),0)</f>
        <v>0</v>
      </c>
      <c r="L10206" s="9" t="str">
        <f t="shared" si="168"/>
        <v/>
      </c>
      <c r="M10206" s="205" t="str" cm="1">
        <f t="array" ref="M10206">_xlfn.IFS(NOT(ISERROR(VLOOKUP(Table5[[#This Row],[Section]],TB_notTB,1,FALSE))),"No",LEFT(Table5[[#This Row],[Section]],3)="ETB","PLS",LEFT(Table5[[#This Row],[Section]],1)="7","PDB",NOT(ISBLANK(Table5[[#This Row],[Section]])),"No")</f>
        <v>No</v>
      </c>
    </row>
    <row r="10207" spans="1:13" x14ac:dyDescent="0.25">
      <c r="A10207" s="126" t="s">
        <v>23403</v>
      </c>
      <c r="B10207" s="126" t="s">
        <v>23404</v>
      </c>
      <c r="C10207" s="126" t="s">
        <v>75</v>
      </c>
      <c r="D10207" s="127">
        <v>0.73399999999999999</v>
      </c>
      <c r="E10207" s="128">
        <v>351</v>
      </c>
      <c r="F10207" s="128">
        <v>351</v>
      </c>
      <c r="G10207" s="126" t="s">
        <v>23396</v>
      </c>
      <c r="H10207" s="126" t="s">
        <v>23397</v>
      </c>
      <c r="I10207" s="126" t="s">
        <v>23398</v>
      </c>
      <c r="J10207" s="126" t="s">
        <v>26361</v>
      </c>
      <c r="K10207" s="9">
        <f>_xlfn.IFNA(VLOOKUP(Table5[[#This Row],[Section]],SubSill_Tier,2,FALSE),0)</f>
        <v>0</v>
      </c>
      <c r="L10207" s="9" t="str">
        <f t="shared" si="168"/>
        <v/>
      </c>
      <c r="M10207" s="205" t="str" cm="1">
        <f t="array" ref="M10207">_xlfn.IFS(NOT(ISERROR(VLOOKUP(Table5[[#This Row],[Section]],TB_notTB,1,FALSE))),"No",LEFT(Table5[[#This Row],[Section]],3)="ETB","PLS",LEFT(Table5[[#This Row],[Section]],1)="7","PDB",NOT(ISBLANK(Table5[[#This Row],[Section]])),"No")</f>
        <v>No</v>
      </c>
    </row>
    <row r="10208" spans="1:13" x14ac:dyDescent="0.25">
      <c r="A10208" s="126" t="s">
        <v>23405</v>
      </c>
      <c r="B10208" s="126" t="s">
        <v>23406</v>
      </c>
      <c r="C10208" s="126" t="s">
        <v>75</v>
      </c>
      <c r="D10208" s="127">
        <v>1.3029999999999999</v>
      </c>
      <c r="E10208" s="128">
        <v>485</v>
      </c>
      <c r="F10208" s="128">
        <v>485</v>
      </c>
      <c r="G10208" s="126" t="s">
        <v>23396</v>
      </c>
      <c r="H10208" s="126" t="s">
        <v>23397</v>
      </c>
      <c r="I10208" s="126" t="s">
        <v>23398</v>
      </c>
      <c r="J10208" s="126" t="s">
        <v>26361</v>
      </c>
      <c r="K10208" s="9">
        <f>_xlfn.IFNA(VLOOKUP(Table5[[#This Row],[Section]],SubSill_Tier,2,FALSE),0)</f>
        <v>0</v>
      </c>
      <c r="L10208" s="9" t="str">
        <f t="shared" si="168"/>
        <v/>
      </c>
      <c r="M10208" s="205" t="str" cm="1">
        <f t="array" ref="M10208">_xlfn.IFS(NOT(ISERROR(VLOOKUP(Table5[[#This Row],[Section]],TB_notTB,1,FALSE))),"No",LEFT(Table5[[#This Row],[Section]],3)="ETB","PLS",LEFT(Table5[[#This Row],[Section]],1)="7","PDB",NOT(ISBLANK(Table5[[#This Row],[Section]])),"No")</f>
        <v>No</v>
      </c>
    </row>
    <row r="10209" spans="1:13" x14ac:dyDescent="0.25">
      <c r="A10209" s="126" t="s">
        <v>23407</v>
      </c>
      <c r="B10209" s="126" t="s">
        <v>23408</v>
      </c>
      <c r="C10209" s="126" t="s">
        <v>75</v>
      </c>
      <c r="D10209" s="127">
        <v>2.673</v>
      </c>
      <c r="E10209" s="128">
        <v>686</v>
      </c>
      <c r="F10209" s="128">
        <v>686</v>
      </c>
      <c r="G10209" s="126" t="s">
        <v>23396</v>
      </c>
      <c r="H10209" s="126" t="s">
        <v>23397</v>
      </c>
      <c r="I10209" s="126" t="s">
        <v>23398</v>
      </c>
      <c r="J10209" s="126" t="s">
        <v>26361</v>
      </c>
      <c r="K10209" s="9">
        <f>_xlfn.IFNA(VLOOKUP(Table5[[#This Row],[Section]],SubSill_Tier,2,FALSE),0)</f>
        <v>0</v>
      </c>
      <c r="L10209" s="9" t="str">
        <f t="shared" si="168"/>
        <v/>
      </c>
      <c r="M10209" s="205" t="str" cm="1">
        <f t="array" ref="M10209">_xlfn.IFS(NOT(ISERROR(VLOOKUP(Table5[[#This Row],[Section]],TB_notTB,1,FALSE))),"No",LEFT(Table5[[#This Row],[Section]],3)="ETB","PLS",LEFT(Table5[[#This Row],[Section]],1)="7","PDB",NOT(ISBLANK(Table5[[#This Row],[Section]])),"No")</f>
        <v>No</v>
      </c>
    </row>
    <row r="10210" spans="1:13" x14ac:dyDescent="0.25">
      <c r="A10210" s="126" t="s">
        <v>23409</v>
      </c>
      <c r="B10210" s="126" t="s">
        <v>23410</v>
      </c>
      <c r="C10210" s="126" t="s">
        <v>75</v>
      </c>
      <c r="D10210" s="127">
        <v>2.6840000000000002</v>
      </c>
      <c r="E10210" s="128">
        <v>578</v>
      </c>
      <c r="F10210" s="128">
        <v>578</v>
      </c>
      <c r="G10210" s="126" t="s">
        <v>23396</v>
      </c>
      <c r="H10210" s="126" t="s">
        <v>23397</v>
      </c>
      <c r="I10210" s="126" t="s">
        <v>23398</v>
      </c>
      <c r="J10210" s="126" t="s">
        <v>26361</v>
      </c>
      <c r="K10210" s="9">
        <f>_xlfn.IFNA(VLOOKUP(Table5[[#This Row],[Section]],SubSill_Tier,2,FALSE),0)</f>
        <v>0</v>
      </c>
      <c r="L10210" s="9" t="str">
        <f t="shared" si="168"/>
        <v/>
      </c>
      <c r="M10210" s="205" t="str" cm="1">
        <f t="array" ref="M10210">_xlfn.IFS(NOT(ISERROR(VLOOKUP(Table5[[#This Row],[Section]],TB_notTB,1,FALSE))),"No",LEFT(Table5[[#This Row],[Section]],3)="ETB","PLS",LEFT(Table5[[#This Row],[Section]],1)="7","PDB",NOT(ISBLANK(Table5[[#This Row],[Section]])),"No")</f>
        <v>No</v>
      </c>
    </row>
    <row r="10211" spans="1:13" x14ac:dyDescent="0.25">
      <c r="A10211" s="126" t="s">
        <v>23411</v>
      </c>
      <c r="B10211" s="126" t="s">
        <v>23412</v>
      </c>
      <c r="C10211" s="126" t="s">
        <v>75</v>
      </c>
      <c r="D10211" s="127">
        <v>2.0110000000000001</v>
      </c>
      <c r="E10211" s="128">
        <v>695</v>
      </c>
      <c r="F10211" s="128">
        <v>695</v>
      </c>
      <c r="G10211" s="126" t="s">
        <v>23396</v>
      </c>
      <c r="H10211" s="126" t="s">
        <v>23397</v>
      </c>
      <c r="I10211" s="126" t="s">
        <v>23398</v>
      </c>
      <c r="J10211" s="126" t="s">
        <v>26361</v>
      </c>
      <c r="K10211" s="9">
        <f>_xlfn.IFNA(VLOOKUP(Table5[[#This Row],[Section]],SubSill_Tier,2,FALSE),0)</f>
        <v>0</v>
      </c>
      <c r="L10211" s="9" t="str">
        <f t="shared" si="168"/>
        <v/>
      </c>
      <c r="M10211" s="205" t="str" cm="1">
        <f t="array" ref="M10211">_xlfn.IFS(NOT(ISERROR(VLOOKUP(Table5[[#This Row],[Section]],TB_notTB,1,FALSE))),"No",LEFT(Table5[[#This Row],[Section]],3)="ETB","PLS",LEFT(Table5[[#This Row],[Section]],1)="7","PDB",NOT(ISBLANK(Table5[[#This Row],[Section]])),"No")</f>
        <v>No</v>
      </c>
    </row>
    <row r="10212" spans="1:13" x14ac:dyDescent="0.25">
      <c r="A10212" s="126" t="s">
        <v>23413</v>
      </c>
      <c r="B10212" s="126" t="s">
        <v>23414</v>
      </c>
      <c r="C10212" s="126" t="s">
        <v>75</v>
      </c>
      <c r="D10212" s="127">
        <v>2.04</v>
      </c>
      <c r="E10212" s="128">
        <v>713</v>
      </c>
      <c r="F10212" s="128">
        <v>713</v>
      </c>
      <c r="G10212" s="126" t="s">
        <v>23396</v>
      </c>
      <c r="H10212" s="126" t="s">
        <v>23397</v>
      </c>
      <c r="I10212" s="126" t="s">
        <v>23398</v>
      </c>
      <c r="J10212" s="126" t="s">
        <v>26361</v>
      </c>
      <c r="K10212" s="9">
        <f>_xlfn.IFNA(VLOOKUP(Table5[[#This Row],[Section]],SubSill_Tier,2,FALSE),0)</f>
        <v>0</v>
      </c>
      <c r="L10212" s="9" t="str">
        <f t="shared" si="168"/>
        <v/>
      </c>
      <c r="M10212" s="205" t="str" cm="1">
        <f t="array" ref="M10212">_xlfn.IFS(NOT(ISERROR(VLOOKUP(Table5[[#This Row],[Section]],TB_notTB,1,FALSE))),"No",LEFT(Table5[[#This Row],[Section]],3)="ETB","PLS",LEFT(Table5[[#This Row],[Section]],1)="7","PDB",NOT(ISBLANK(Table5[[#This Row],[Section]])),"No")</f>
        <v>No</v>
      </c>
    </row>
    <row r="10213" spans="1:13" x14ac:dyDescent="0.25">
      <c r="A10213" s="126" t="s">
        <v>23415</v>
      </c>
      <c r="B10213" s="126" t="s">
        <v>23416</v>
      </c>
      <c r="C10213" s="126" t="s">
        <v>75</v>
      </c>
      <c r="D10213" s="127">
        <v>2.0459999999999998</v>
      </c>
      <c r="E10213" s="128">
        <v>728</v>
      </c>
      <c r="F10213" s="128">
        <v>728</v>
      </c>
      <c r="G10213" s="126" t="s">
        <v>23396</v>
      </c>
      <c r="H10213" s="126" t="s">
        <v>23397</v>
      </c>
      <c r="I10213" s="126" t="s">
        <v>23398</v>
      </c>
      <c r="J10213" s="126" t="s">
        <v>26361</v>
      </c>
      <c r="K10213" s="9">
        <f>_xlfn.IFNA(VLOOKUP(Table5[[#This Row],[Section]],SubSill_Tier,2,FALSE),0)</f>
        <v>0</v>
      </c>
      <c r="L10213" s="9" t="str">
        <f t="shared" si="168"/>
        <v/>
      </c>
      <c r="M10213" s="205" t="str" cm="1">
        <f t="array" ref="M10213">_xlfn.IFS(NOT(ISERROR(VLOOKUP(Table5[[#This Row],[Section]],TB_notTB,1,FALSE))),"No",LEFT(Table5[[#This Row],[Section]],3)="ETB","PLS",LEFT(Table5[[#This Row],[Section]],1)="7","PDB",NOT(ISBLANK(Table5[[#This Row],[Section]])),"No")</f>
        <v>No</v>
      </c>
    </row>
    <row r="10214" spans="1:13" x14ac:dyDescent="0.25">
      <c r="A10214" s="126" t="s">
        <v>23417</v>
      </c>
      <c r="B10214" s="126" t="s">
        <v>23418</v>
      </c>
      <c r="C10214" s="126" t="s">
        <v>75</v>
      </c>
      <c r="D10214" s="127">
        <v>1.667</v>
      </c>
      <c r="E10214" s="128">
        <v>623</v>
      </c>
      <c r="F10214" s="128">
        <v>623</v>
      </c>
      <c r="G10214" s="126" t="s">
        <v>23396</v>
      </c>
      <c r="H10214" s="126" t="s">
        <v>23397</v>
      </c>
      <c r="I10214" s="126" t="s">
        <v>23398</v>
      </c>
      <c r="J10214" s="126" t="s">
        <v>26361</v>
      </c>
      <c r="K10214" s="9">
        <f>_xlfn.IFNA(VLOOKUP(Table5[[#This Row],[Section]],SubSill_Tier,2,FALSE),0)</f>
        <v>0</v>
      </c>
      <c r="L10214" s="9" t="str">
        <f t="shared" si="168"/>
        <v/>
      </c>
      <c r="M10214" s="205" t="str" cm="1">
        <f t="array" ref="M10214">_xlfn.IFS(NOT(ISERROR(VLOOKUP(Table5[[#This Row],[Section]],TB_notTB,1,FALSE))),"No",LEFT(Table5[[#This Row],[Section]],3)="ETB","PLS",LEFT(Table5[[#This Row],[Section]],1)="7","PDB",NOT(ISBLANK(Table5[[#This Row],[Section]])),"No")</f>
        <v>No</v>
      </c>
    </row>
    <row r="10215" spans="1:13" x14ac:dyDescent="0.25">
      <c r="A10215" s="126" t="s">
        <v>23419</v>
      </c>
      <c r="B10215" s="126" t="s">
        <v>23420</v>
      </c>
      <c r="C10215" s="126" t="s">
        <v>75</v>
      </c>
      <c r="D10215" s="127">
        <v>1.71</v>
      </c>
      <c r="E10215" s="128">
        <v>622</v>
      </c>
      <c r="F10215" s="128">
        <v>622</v>
      </c>
      <c r="G10215" s="126" t="s">
        <v>23396</v>
      </c>
      <c r="H10215" s="126" t="s">
        <v>23397</v>
      </c>
      <c r="I10215" s="126" t="s">
        <v>23398</v>
      </c>
      <c r="J10215" s="126" t="s">
        <v>26361</v>
      </c>
      <c r="K10215" s="9">
        <f>_xlfn.IFNA(VLOOKUP(Table5[[#This Row],[Section]],SubSill_Tier,2,FALSE),0)</f>
        <v>0</v>
      </c>
      <c r="L10215" s="9" t="str">
        <f t="shared" si="168"/>
        <v/>
      </c>
      <c r="M10215" s="205" t="str" cm="1">
        <f t="array" ref="M10215">_xlfn.IFS(NOT(ISERROR(VLOOKUP(Table5[[#This Row],[Section]],TB_notTB,1,FALSE))),"No",LEFT(Table5[[#This Row],[Section]],3)="ETB","PLS",LEFT(Table5[[#This Row],[Section]],1)="7","PDB",NOT(ISBLANK(Table5[[#This Row],[Section]])),"No")</f>
        <v>No</v>
      </c>
    </row>
    <row r="10216" spans="1:13" x14ac:dyDescent="0.25">
      <c r="A10216" s="126" t="s">
        <v>23421</v>
      </c>
      <c r="B10216" s="126" t="s">
        <v>23422</v>
      </c>
      <c r="C10216" s="126" t="s">
        <v>75</v>
      </c>
      <c r="D10216" s="127">
        <v>2.1549999999999998</v>
      </c>
      <c r="E10216" s="128">
        <v>702</v>
      </c>
      <c r="F10216" s="128">
        <v>702</v>
      </c>
      <c r="G10216" s="126" t="s">
        <v>23396</v>
      </c>
      <c r="H10216" s="126" t="s">
        <v>23397</v>
      </c>
      <c r="I10216" s="126" t="s">
        <v>23398</v>
      </c>
      <c r="J10216" s="126" t="s">
        <v>26361</v>
      </c>
      <c r="K10216" s="9">
        <f>_xlfn.IFNA(VLOOKUP(Table5[[#This Row],[Section]],SubSill_Tier,2,FALSE),0)</f>
        <v>0</v>
      </c>
      <c r="L10216" s="9" t="str">
        <f t="shared" si="168"/>
        <v/>
      </c>
      <c r="M10216" s="205" t="str" cm="1">
        <f t="array" ref="M10216">_xlfn.IFS(NOT(ISERROR(VLOOKUP(Table5[[#This Row],[Section]],TB_notTB,1,FALSE))),"No",LEFT(Table5[[#This Row],[Section]],3)="ETB","PLS",LEFT(Table5[[#This Row],[Section]],1)="7","PDB",NOT(ISBLANK(Table5[[#This Row],[Section]])),"No")</f>
        <v>No</v>
      </c>
    </row>
    <row r="10217" spans="1:13" x14ac:dyDescent="0.25">
      <c r="A10217" s="126" t="s">
        <v>23423</v>
      </c>
      <c r="B10217" s="126" t="s">
        <v>23424</v>
      </c>
      <c r="C10217" s="126" t="s">
        <v>75</v>
      </c>
      <c r="D10217" s="127">
        <v>2.3959999999999999</v>
      </c>
      <c r="E10217" s="128">
        <v>746</v>
      </c>
      <c r="F10217" s="128">
        <v>746</v>
      </c>
      <c r="G10217" s="126" t="s">
        <v>23396</v>
      </c>
      <c r="H10217" s="126" t="s">
        <v>23397</v>
      </c>
      <c r="I10217" s="126" t="s">
        <v>23398</v>
      </c>
      <c r="J10217" s="126" t="s">
        <v>26361</v>
      </c>
      <c r="K10217" s="9">
        <f>_xlfn.IFNA(VLOOKUP(Table5[[#This Row],[Section]],SubSill_Tier,2,FALSE),0)</f>
        <v>0</v>
      </c>
      <c r="L10217" s="9" t="str">
        <f t="shared" si="168"/>
        <v/>
      </c>
      <c r="M10217" s="205" t="str" cm="1">
        <f t="array" ref="M10217">_xlfn.IFS(NOT(ISERROR(VLOOKUP(Table5[[#This Row],[Section]],TB_notTB,1,FALSE))),"No",LEFT(Table5[[#This Row],[Section]],3)="ETB","PLS",LEFT(Table5[[#This Row],[Section]],1)="7","PDB",NOT(ISBLANK(Table5[[#This Row],[Section]])),"No")</f>
        <v>No</v>
      </c>
    </row>
    <row r="10218" spans="1:13" x14ac:dyDescent="0.25">
      <c r="A10218" s="126" t="s">
        <v>23425</v>
      </c>
      <c r="B10218" s="126" t="s">
        <v>23426</v>
      </c>
      <c r="C10218" s="126" t="s">
        <v>75</v>
      </c>
      <c r="D10218" s="127">
        <v>1.2</v>
      </c>
      <c r="E10218" s="128">
        <v>337</v>
      </c>
      <c r="F10218" s="128">
        <v>337</v>
      </c>
      <c r="G10218" s="126" t="s">
        <v>23427</v>
      </c>
      <c r="H10218" s="126" t="s">
        <v>23428</v>
      </c>
      <c r="I10218" s="126" t="s">
        <v>23429</v>
      </c>
      <c r="J10218" s="126" t="s">
        <v>26361</v>
      </c>
      <c r="K10218" s="9">
        <f>_xlfn.IFNA(VLOOKUP(Table5[[#This Row],[Section]],SubSill_Tier,2,FALSE),0)</f>
        <v>0</v>
      </c>
      <c r="L10218" s="9" t="str">
        <f t="shared" si="168"/>
        <v/>
      </c>
      <c r="M10218" s="205" t="str" cm="1">
        <f t="array" ref="M10218">_xlfn.IFS(NOT(ISERROR(VLOOKUP(Table5[[#This Row],[Section]],TB_notTB,1,FALSE))),"No",LEFT(Table5[[#This Row],[Section]],3)="ETB","PLS",LEFT(Table5[[#This Row],[Section]],1)="7","PDB",NOT(ISBLANK(Table5[[#This Row],[Section]])),"No")</f>
        <v>No</v>
      </c>
    </row>
    <row r="10219" spans="1:13" x14ac:dyDescent="0.25">
      <c r="A10219" s="126" t="s">
        <v>23430</v>
      </c>
      <c r="B10219" s="126" t="s">
        <v>23431</v>
      </c>
      <c r="C10219" s="126" t="s">
        <v>75</v>
      </c>
      <c r="D10219" s="127">
        <v>2.5630000000000002</v>
      </c>
      <c r="E10219" s="128">
        <v>804</v>
      </c>
      <c r="F10219" s="128">
        <v>804</v>
      </c>
      <c r="G10219" s="126" t="s">
        <v>23396</v>
      </c>
      <c r="H10219" s="126" t="s">
        <v>23397</v>
      </c>
      <c r="I10219" s="126" t="s">
        <v>23398</v>
      </c>
      <c r="J10219" s="126" t="s">
        <v>26361</v>
      </c>
      <c r="K10219" s="9">
        <f>_xlfn.IFNA(VLOOKUP(Table5[[#This Row],[Section]],SubSill_Tier,2,FALSE),0)</f>
        <v>0</v>
      </c>
      <c r="L10219" s="9" t="str">
        <f t="shared" si="168"/>
        <v/>
      </c>
      <c r="M10219" s="205" t="str" cm="1">
        <f t="array" ref="M10219">_xlfn.IFS(NOT(ISERROR(VLOOKUP(Table5[[#This Row],[Section]],TB_notTB,1,FALSE))),"No",LEFT(Table5[[#This Row],[Section]],3)="ETB","PLS",LEFT(Table5[[#This Row],[Section]],1)="7","PDB",NOT(ISBLANK(Table5[[#This Row],[Section]])),"No")</f>
        <v>No</v>
      </c>
    </row>
    <row r="10220" spans="1:13" x14ac:dyDescent="0.25">
      <c r="A10220" s="126" t="s">
        <v>23432</v>
      </c>
      <c r="B10220" s="126" t="s">
        <v>23433</v>
      </c>
      <c r="C10220" s="126" t="s">
        <v>75</v>
      </c>
      <c r="D10220" s="127">
        <v>2.931</v>
      </c>
      <c r="E10220" s="128">
        <v>876</v>
      </c>
      <c r="F10220" s="128">
        <v>876</v>
      </c>
      <c r="G10220" s="126" t="s">
        <v>23396</v>
      </c>
      <c r="H10220" s="126" t="s">
        <v>23397</v>
      </c>
      <c r="I10220" s="126" t="s">
        <v>23398</v>
      </c>
      <c r="J10220" s="126" t="s">
        <v>26361</v>
      </c>
      <c r="K10220" s="9">
        <f>_xlfn.IFNA(VLOOKUP(Table5[[#This Row],[Section]],SubSill_Tier,2,FALSE),0)</f>
        <v>0</v>
      </c>
      <c r="L10220" s="9" t="str">
        <f t="shared" si="168"/>
        <v/>
      </c>
      <c r="M10220" s="205" t="str" cm="1">
        <f t="array" ref="M10220">_xlfn.IFS(NOT(ISERROR(VLOOKUP(Table5[[#This Row],[Section]],TB_notTB,1,FALSE))),"No",LEFT(Table5[[#This Row],[Section]],3)="ETB","PLS",LEFT(Table5[[#This Row],[Section]],1)="7","PDB",NOT(ISBLANK(Table5[[#This Row],[Section]])),"No")</f>
        <v>No</v>
      </c>
    </row>
    <row r="10221" spans="1:13" x14ac:dyDescent="0.25">
      <c r="A10221" s="126" t="s">
        <v>23434</v>
      </c>
      <c r="B10221" s="126" t="s">
        <v>23435</v>
      </c>
      <c r="C10221" s="126" t="s">
        <v>75</v>
      </c>
      <c r="D10221" s="127">
        <v>1.0900000000000001</v>
      </c>
      <c r="E10221" s="128">
        <v>417</v>
      </c>
      <c r="F10221" s="128">
        <v>417</v>
      </c>
      <c r="G10221" s="126" t="s">
        <v>23396</v>
      </c>
      <c r="H10221" s="126" t="s">
        <v>23397</v>
      </c>
      <c r="I10221" s="126" t="s">
        <v>23398</v>
      </c>
      <c r="J10221" s="126" t="s">
        <v>26361</v>
      </c>
      <c r="K10221" s="9">
        <f>_xlfn.IFNA(VLOOKUP(Table5[[#This Row],[Section]],SubSill_Tier,2,FALSE),0)</f>
        <v>0</v>
      </c>
      <c r="L10221" s="9" t="str">
        <f t="shared" si="168"/>
        <v/>
      </c>
      <c r="M10221" s="205" t="str" cm="1">
        <f t="array" ref="M10221">_xlfn.IFS(NOT(ISERROR(VLOOKUP(Table5[[#This Row],[Section]],TB_notTB,1,FALSE))),"No",LEFT(Table5[[#This Row],[Section]],3)="ETB","PLS",LEFT(Table5[[#This Row],[Section]],1)="7","PDB",NOT(ISBLANK(Table5[[#This Row],[Section]])),"No")</f>
        <v>No</v>
      </c>
    </row>
    <row r="10222" spans="1:13" x14ac:dyDescent="0.25">
      <c r="A10222" s="126" t="s">
        <v>23436</v>
      </c>
      <c r="B10222" s="126" t="s">
        <v>23437</v>
      </c>
      <c r="C10222" s="126" t="s">
        <v>75</v>
      </c>
      <c r="D10222" s="127">
        <v>3.524</v>
      </c>
      <c r="E10222" s="128">
        <v>750</v>
      </c>
      <c r="F10222" s="128">
        <v>750</v>
      </c>
      <c r="G10222" s="126" t="s">
        <v>23396</v>
      </c>
      <c r="H10222" s="126" t="s">
        <v>23397</v>
      </c>
      <c r="I10222" s="126" t="s">
        <v>23398</v>
      </c>
      <c r="J10222" s="126" t="s">
        <v>26361</v>
      </c>
      <c r="K10222" s="9">
        <f>_xlfn.IFNA(VLOOKUP(Table5[[#This Row],[Section]],SubSill_Tier,2,FALSE),0)</f>
        <v>0</v>
      </c>
      <c r="L10222" s="9" t="str">
        <f t="shared" si="168"/>
        <v/>
      </c>
      <c r="M10222" s="205" t="str" cm="1">
        <f t="array" ref="M10222">_xlfn.IFS(NOT(ISERROR(VLOOKUP(Table5[[#This Row],[Section]],TB_notTB,1,FALSE))),"No",LEFT(Table5[[#This Row],[Section]],3)="ETB","PLS",LEFT(Table5[[#This Row],[Section]],1)="7","PDB",NOT(ISBLANK(Table5[[#This Row],[Section]])),"No")</f>
        <v>No</v>
      </c>
    </row>
    <row r="10223" spans="1:13" x14ac:dyDescent="0.25">
      <c r="A10223" s="126" t="s">
        <v>23438</v>
      </c>
      <c r="B10223" s="126" t="s">
        <v>23439</v>
      </c>
      <c r="C10223" s="126" t="s">
        <v>75</v>
      </c>
      <c r="D10223" s="127">
        <v>2.8420000000000001</v>
      </c>
      <c r="E10223" s="128">
        <v>796</v>
      </c>
      <c r="F10223" s="128">
        <v>796</v>
      </c>
      <c r="G10223" s="126" t="s">
        <v>22712</v>
      </c>
      <c r="H10223" s="126" t="s">
        <v>22713</v>
      </c>
      <c r="I10223" s="126" t="s">
        <v>22714</v>
      </c>
      <c r="J10223" s="126" t="s">
        <v>26361</v>
      </c>
      <c r="K10223" s="9">
        <f>_xlfn.IFNA(VLOOKUP(Table5[[#This Row],[Section]],SubSill_Tier,2,FALSE),0)</f>
        <v>0</v>
      </c>
      <c r="L10223" s="9" t="str">
        <f t="shared" si="168"/>
        <v/>
      </c>
      <c r="M10223" s="205" t="str" cm="1">
        <f t="array" ref="M10223">_xlfn.IFS(NOT(ISERROR(VLOOKUP(Table5[[#This Row],[Section]],TB_notTB,1,FALSE))),"No",LEFT(Table5[[#This Row],[Section]],3)="ETB","PLS",LEFT(Table5[[#This Row],[Section]],1)="7","PDB",NOT(ISBLANK(Table5[[#This Row],[Section]])),"No")</f>
        <v>No</v>
      </c>
    </row>
    <row r="10224" spans="1:13" x14ac:dyDescent="0.25">
      <c r="A10224" s="126" t="s">
        <v>23440</v>
      </c>
      <c r="B10224" s="126" t="s">
        <v>23441</v>
      </c>
      <c r="C10224" s="126" t="s">
        <v>75</v>
      </c>
      <c r="D10224" s="127">
        <v>0.47199999999999998</v>
      </c>
      <c r="E10224" s="128">
        <v>245</v>
      </c>
      <c r="F10224" s="128">
        <v>245</v>
      </c>
      <c r="G10224" s="126" t="s">
        <v>23442</v>
      </c>
      <c r="H10224" s="126" t="s">
        <v>23443</v>
      </c>
      <c r="I10224" s="126" t="s">
        <v>23444</v>
      </c>
      <c r="J10224" s="126" t="s">
        <v>26361</v>
      </c>
      <c r="K10224" s="9">
        <f>_xlfn.IFNA(VLOOKUP(Table5[[#This Row],[Section]],SubSill_Tier,2,FALSE),0)</f>
        <v>0</v>
      </c>
      <c r="L10224" s="9" t="str">
        <f t="shared" si="168"/>
        <v/>
      </c>
      <c r="M10224" s="205" t="str" cm="1">
        <f t="array" ref="M10224">_xlfn.IFS(NOT(ISERROR(VLOOKUP(Table5[[#This Row],[Section]],TB_notTB,1,FALSE))),"No",LEFT(Table5[[#This Row],[Section]],3)="ETB","PLS",LEFT(Table5[[#This Row],[Section]],1)="7","PDB",NOT(ISBLANK(Table5[[#This Row],[Section]])),"No")</f>
        <v>No</v>
      </c>
    </row>
    <row r="10225" spans="1:13" x14ac:dyDescent="0.25">
      <c r="A10225" s="126" t="s">
        <v>23445</v>
      </c>
      <c r="B10225" s="126" t="s">
        <v>23446</v>
      </c>
      <c r="C10225" s="126" t="s">
        <v>75</v>
      </c>
      <c r="D10225" s="127">
        <v>1.2</v>
      </c>
      <c r="E10225" s="128">
        <v>523</v>
      </c>
      <c r="F10225" s="128">
        <v>523</v>
      </c>
      <c r="G10225" s="126" t="s">
        <v>23447</v>
      </c>
      <c r="H10225" s="126" t="s">
        <v>23448</v>
      </c>
      <c r="I10225" s="126" t="s">
        <v>23449</v>
      </c>
      <c r="J10225" s="126" t="s">
        <v>26361</v>
      </c>
      <c r="K10225" s="9">
        <f>_xlfn.IFNA(VLOOKUP(Table5[[#This Row],[Section]],SubSill_Tier,2,FALSE),0)</f>
        <v>0</v>
      </c>
      <c r="L10225" s="9" t="str">
        <f t="shared" si="168"/>
        <v/>
      </c>
      <c r="M10225" s="205" t="str" cm="1">
        <f t="array" ref="M10225">_xlfn.IFS(NOT(ISERROR(VLOOKUP(Table5[[#This Row],[Section]],TB_notTB,1,FALSE))),"No",LEFT(Table5[[#This Row],[Section]],3)="ETB","PLS",LEFT(Table5[[#This Row],[Section]],1)="7","PDB",NOT(ISBLANK(Table5[[#This Row],[Section]])),"No")</f>
        <v>No</v>
      </c>
    </row>
    <row r="10226" spans="1:13" x14ac:dyDescent="0.25">
      <c r="A10226" s="126" t="s">
        <v>23450</v>
      </c>
      <c r="B10226" s="126" t="s">
        <v>23451</v>
      </c>
      <c r="C10226" s="126" t="s">
        <v>75</v>
      </c>
      <c r="D10226" s="127">
        <v>2.4790000000000001</v>
      </c>
      <c r="E10226" s="128">
        <v>545</v>
      </c>
      <c r="F10226" s="128">
        <v>545</v>
      </c>
      <c r="G10226" s="126" t="s">
        <v>23096</v>
      </c>
      <c r="H10226" s="126" t="s">
        <v>23097</v>
      </c>
      <c r="I10226" s="126" t="s">
        <v>23098</v>
      </c>
      <c r="J10226" s="126" t="s">
        <v>26361</v>
      </c>
      <c r="K10226" s="9">
        <f>_xlfn.IFNA(VLOOKUP(Table5[[#This Row],[Section]],SubSill_Tier,2,FALSE),0)</f>
        <v>0</v>
      </c>
      <c r="L10226" s="9" t="str">
        <f t="shared" si="168"/>
        <v/>
      </c>
      <c r="M10226" s="205" t="str" cm="1">
        <f t="array" ref="M10226">_xlfn.IFS(NOT(ISERROR(VLOOKUP(Table5[[#This Row],[Section]],TB_notTB,1,FALSE))),"No",LEFT(Table5[[#This Row],[Section]],3)="ETB","PLS",LEFT(Table5[[#This Row],[Section]],1)="7","PDB",NOT(ISBLANK(Table5[[#This Row],[Section]])),"No")</f>
        <v>No</v>
      </c>
    </row>
    <row r="10227" spans="1:13" x14ac:dyDescent="0.25">
      <c r="A10227" s="126" t="s">
        <v>23452</v>
      </c>
      <c r="B10227" s="126" t="s">
        <v>23453</v>
      </c>
      <c r="C10227" s="126" t="s">
        <v>75</v>
      </c>
      <c r="D10227" s="127">
        <v>2.4750000000000001</v>
      </c>
      <c r="E10227" s="128">
        <v>556</v>
      </c>
      <c r="F10227" s="128">
        <v>556</v>
      </c>
      <c r="G10227" s="126" t="s">
        <v>23096</v>
      </c>
      <c r="H10227" s="126" t="s">
        <v>23097</v>
      </c>
      <c r="I10227" s="126" t="s">
        <v>23098</v>
      </c>
      <c r="J10227" s="126" t="s">
        <v>26361</v>
      </c>
      <c r="K10227" s="9">
        <f>_xlfn.IFNA(VLOOKUP(Table5[[#This Row],[Section]],SubSill_Tier,2,FALSE),0)</f>
        <v>0</v>
      </c>
      <c r="L10227" s="9" t="str">
        <f t="shared" si="168"/>
        <v/>
      </c>
      <c r="M10227" s="205" t="str" cm="1">
        <f t="array" ref="M10227">_xlfn.IFS(NOT(ISERROR(VLOOKUP(Table5[[#This Row],[Section]],TB_notTB,1,FALSE))),"No",LEFT(Table5[[#This Row],[Section]],3)="ETB","PLS",LEFT(Table5[[#This Row],[Section]],1)="7","PDB",NOT(ISBLANK(Table5[[#This Row],[Section]])),"No")</f>
        <v>No</v>
      </c>
    </row>
    <row r="10228" spans="1:13" x14ac:dyDescent="0.25">
      <c r="A10228" s="126" t="s">
        <v>23454</v>
      </c>
      <c r="B10228" s="126" t="s">
        <v>23455</v>
      </c>
      <c r="C10228" s="126" t="s">
        <v>75</v>
      </c>
      <c r="D10228" s="127">
        <v>2.0579999999999998</v>
      </c>
      <c r="E10228" s="128">
        <v>748</v>
      </c>
      <c r="F10228" s="128">
        <v>748</v>
      </c>
      <c r="G10228" s="126" t="s">
        <v>23050</v>
      </c>
      <c r="H10228" s="126" t="s">
        <v>23051</v>
      </c>
      <c r="I10228" s="126" t="s">
        <v>23052</v>
      </c>
      <c r="J10228" s="126" t="s">
        <v>26361</v>
      </c>
      <c r="K10228" s="9">
        <f>_xlfn.IFNA(VLOOKUP(Table5[[#This Row],[Section]],SubSill_Tier,2,FALSE),0)</f>
        <v>0</v>
      </c>
      <c r="L10228" s="9" t="str">
        <f t="shared" si="168"/>
        <v/>
      </c>
      <c r="M10228" s="205" t="str" cm="1">
        <f t="array" ref="M10228">_xlfn.IFS(NOT(ISERROR(VLOOKUP(Table5[[#This Row],[Section]],TB_notTB,1,FALSE))),"No",LEFT(Table5[[#This Row],[Section]],3)="ETB","PLS",LEFT(Table5[[#This Row],[Section]],1)="7","PDB",NOT(ISBLANK(Table5[[#This Row],[Section]])),"No")</f>
        <v>No</v>
      </c>
    </row>
    <row r="10229" spans="1:13" x14ac:dyDescent="0.25">
      <c r="A10229" s="126" t="s">
        <v>23456</v>
      </c>
      <c r="B10229" s="126" t="s">
        <v>23457</v>
      </c>
      <c r="C10229" s="126" t="s">
        <v>75</v>
      </c>
      <c r="D10229" s="127">
        <v>2.0609999999999999</v>
      </c>
      <c r="E10229" s="128">
        <v>777</v>
      </c>
      <c r="F10229" s="128">
        <v>777</v>
      </c>
      <c r="G10229" s="126" t="s">
        <v>23050</v>
      </c>
      <c r="H10229" s="126" t="s">
        <v>23051</v>
      </c>
      <c r="I10229" s="126" t="s">
        <v>23052</v>
      </c>
      <c r="J10229" s="126" t="s">
        <v>26361</v>
      </c>
      <c r="K10229" s="9">
        <f>_xlfn.IFNA(VLOOKUP(Table5[[#This Row],[Section]],SubSill_Tier,2,FALSE),0)</f>
        <v>0</v>
      </c>
      <c r="L10229" s="9" t="str">
        <f t="shared" si="168"/>
        <v/>
      </c>
      <c r="M10229" s="205" t="str" cm="1">
        <f t="array" ref="M10229">_xlfn.IFS(NOT(ISERROR(VLOOKUP(Table5[[#This Row],[Section]],TB_notTB,1,FALSE))),"No",LEFT(Table5[[#This Row],[Section]],3)="ETB","PLS",LEFT(Table5[[#This Row],[Section]],1)="7","PDB",NOT(ISBLANK(Table5[[#This Row],[Section]])),"No")</f>
        <v>No</v>
      </c>
    </row>
    <row r="10230" spans="1:13" x14ac:dyDescent="0.25">
      <c r="A10230" s="126" t="s">
        <v>23458</v>
      </c>
      <c r="B10230" s="126" t="s">
        <v>23459</v>
      </c>
      <c r="C10230" s="126" t="s">
        <v>75</v>
      </c>
      <c r="D10230" s="127">
        <v>2.355</v>
      </c>
      <c r="E10230" s="128">
        <v>801</v>
      </c>
      <c r="F10230" s="128">
        <v>801</v>
      </c>
      <c r="G10230" s="126" t="s">
        <v>23040</v>
      </c>
      <c r="H10230" s="126" t="s">
        <v>23041</v>
      </c>
      <c r="I10230" s="126" t="s">
        <v>23042</v>
      </c>
      <c r="J10230" s="126" t="s">
        <v>26361</v>
      </c>
      <c r="K10230" s="9">
        <f>_xlfn.IFNA(VLOOKUP(Table5[[#This Row],[Section]],SubSill_Tier,2,FALSE),0)</f>
        <v>0</v>
      </c>
      <c r="L10230" s="9" t="str">
        <f t="shared" si="168"/>
        <v/>
      </c>
      <c r="M10230" s="205" t="str" cm="1">
        <f t="array" ref="M10230">_xlfn.IFS(NOT(ISERROR(VLOOKUP(Table5[[#This Row],[Section]],TB_notTB,1,FALSE))),"No",LEFT(Table5[[#This Row],[Section]],3)="ETB","PLS",LEFT(Table5[[#This Row],[Section]],1)="7","PDB",NOT(ISBLANK(Table5[[#This Row],[Section]])),"No")</f>
        <v>No</v>
      </c>
    </row>
    <row r="10231" spans="1:13" x14ac:dyDescent="0.25">
      <c r="A10231" s="126" t="s">
        <v>23460</v>
      </c>
      <c r="B10231" s="126" t="s">
        <v>23461</v>
      </c>
      <c r="C10231" s="126" t="s">
        <v>75</v>
      </c>
      <c r="D10231" s="127">
        <v>1.8620000000000001</v>
      </c>
      <c r="E10231" s="128">
        <v>696</v>
      </c>
      <c r="F10231" s="128">
        <v>696</v>
      </c>
      <c r="G10231" s="126" t="s">
        <v>23040</v>
      </c>
      <c r="H10231" s="126" t="s">
        <v>23041</v>
      </c>
      <c r="I10231" s="126" t="s">
        <v>23042</v>
      </c>
      <c r="J10231" s="126" t="s">
        <v>26361</v>
      </c>
      <c r="K10231" s="9">
        <f>_xlfn.IFNA(VLOOKUP(Table5[[#This Row],[Section]],SubSill_Tier,2,FALSE),0)</f>
        <v>0</v>
      </c>
      <c r="L10231" s="9" t="str">
        <f t="shared" si="168"/>
        <v/>
      </c>
      <c r="M10231" s="205" t="str" cm="1">
        <f t="array" ref="M10231">_xlfn.IFS(NOT(ISERROR(VLOOKUP(Table5[[#This Row],[Section]],TB_notTB,1,FALSE))),"No",LEFT(Table5[[#This Row],[Section]],3)="ETB","PLS",LEFT(Table5[[#This Row],[Section]],1)="7","PDB",NOT(ISBLANK(Table5[[#This Row],[Section]])),"No")</f>
        <v>No</v>
      </c>
    </row>
    <row r="10232" spans="1:13" x14ac:dyDescent="0.25">
      <c r="A10232" s="126" t="s">
        <v>23462</v>
      </c>
      <c r="B10232" s="126" t="s">
        <v>23463</v>
      </c>
      <c r="C10232" s="126" t="s">
        <v>75</v>
      </c>
      <c r="D10232" s="127">
        <v>1.37</v>
      </c>
      <c r="E10232" s="128">
        <v>511</v>
      </c>
      <c r="F10232" s="128">
        <v>511</v>
      </c>
      <c r="G10232" s="126" t="s">
        <v>23040</v>
      </c>
      <c r="H10232" s="126" t="s">
        <v>23041</v>
      </c>
      <c r="I10232" s="126" t="s">
        <v>23042</v>
      </c>
      <c r="J10232" s="126" t="s">
        <v>26361</v>
      </c>
      <c r="K10232" s="9">
        <f>_xlfn.IFNA(VLOOKUP(Table5[[#This Row],[Section]],SubSill_Tier,2,FALSE),0)</f>
        <v>0</v>
      </c>
      <c r="L10232" s="9" t="str">
        <f t="shared" si="168"/>
        <v/>
      </c>
      <c r="M10232" s="205" t="str" cm="1">
        <f t="array" ref="M10232">_xlfn.IFS(NOT(ISERROR(VLOOKUP(Table5[[#This Row],[Section]],TB_notTB,1,FALSE))),"No",LEFT(Table5[[#This Row],[Section]],3)="ETB","PLS",LEFT(Table5[[#This Row],[Section]],1)="7","PDB",NOT(ISBLANK(Table5[[#This Row],[Section]])),"No")</f>
        <v>No</v>
      </c>
    </row>
    <row r="10233" spans="1:13" x14ac:dyDescent="0.25">
      <c r="A10233" s="126" t="s">
        <v>23464</v>
      </c>
      <c r="B10233" s="126" t="s">
        <v>23465</v>
      </c>
      <c r="C10233" s="126" t="s">
        <v>75</v>
      </c>
      <c r="D10233" s="127">
        <v>0.85</v>
      </c>
      <c r="E10233" s="128">
        <v>359</v>
      </c>
      <c r="F10233" s="128">
        <v>359</v>
      </c>
      <c r="G10233" s="126" t="s">
        <v>23447</v>
      </c>
      <c r="H10233" s="126" t="s">
        <v>23448</v>
      </c>
      <c r="I10233" s="126" t="s">
        <v>23449</v>
      </c>
      <c r="J10233" s="126" t="s">
        <v>26361</v>
      </c>
      <c r="K10233" s="9">
        <f>_xlfn.IFNA(VLOOKUP(Table5[[#This Row],[Section]],SubSill_Tier,2,FALSE),0)</f>
        <v>0</v>
      </c>
      <c r="L10233" s="9" t="str">
        <f t="shared" si="168"/>
        <v/>
      </c>
      <c r="M10233" s="205" t="str" cm="1">
        <f t="array" ref="M10233">_xlfn.IFS(NOT(ISERROR(VLOOKUP(Table5[[#This Row],[Section]],TB_notTB,1,FALSE))),"No",LEFT(Table5[[#This Row],[Section]],3)="ETB","PLS",LEFT(Table5[[#This Row],[Section]],1)="7","PDB",NOT(ISBLANK(Table5[[#This Row],[Section]])),"No")</f>
        <v>No</v>
      </c>
    </row>
    <row r="10234" spans="1:13" x14ac:dyDescent="0.25">
      <c r="A10234" s="126" t="s">
        <v>23466</v>
      </c>
      <c r="B10234" s="126" t="s">
        <v>23467</v>
      </c>
      <c r="C10234" s="126" t="s">
        <v>75</v>
      </c>
      <c r="D10234" s="127">
        <v>0.91100000000000003</v>
      </c>
      <c r="E10234" s="128">
        <v>397</v>
      </c>
      <c r="F10234" s="128">
        <v>397</v>
      </c>
      <c r="G10234" s="126" t="s">
        <v>23447</v>
      </c>
      <c r="H10234" s="126" t="s">
        <v>23448</v>
      </c>
      <c r="I10234" s="126" t="s">
        <v>23449</v>
      </c>
      <c r="J10234" s="126" t="s">
        <v>26361</v>
      </c>
      <c r="K10234" s="9">
        <f>_xlfn.IFNA(VLOOKUP(Table5[[#This Row],[Section]],SubSill_Tier,2,FALSE),0)</f>
        <v>0</v>
      </c>
      <c r="L10234" s="9" t="str">
        <f t="shared" si="168"/>
        <v/>
      </c>
      <c r="M10234" s="205" t="str" cm="1">
        <f t="array" ref="M10234">_xlfn.IFS(NOT(ISERROR(VLOOKUP(Table5[[#This Row],[Section]],TB_notTB,1,FALSE))),"No",LEFT(Table5[[#This Row],[Section]],3)="ETB","PLS",LEFT(Table5[[#This Row],[Section]],1)="7","PDB",NOT(ISBLANK(Table5[[#This Row],[Section]])),"No")</f>
        <v>No</v>
      </c>
    </row>
    <row r="10235" spans="1:13" x14ac:dyDescent="0.25">
      <c r="A10235" s="126" t="s">
        <v>23468</v>
      </c>
      <c r="B10235" s="126" t="s">
        <v>23469</v>
      </c>
      <c r="C10235" s="126" t="s">
        <v>75</v>
      </c>
      <c r="D10235" s="127">
        <v>2.718</v>
      </c>
      <c r="E10235" s="128">
        <v>582</v>
      </c>
      <c r="F10235" s="128">
        <v>582</v>
      </c>
      <c r="G10235" s="126" t="s">
        <v>23040</v>
      </c>
      <c r="H10235" s="126" t="s">
        <v>23041</v>
      </c>
      <c r="I10235" s="126" t="s">
        <v>23042</v>
      </c>
      <c r="J10235" s="126" t="s">
        <v>26361</v>
      </c>
      <c r="K10235" s="9">
        <f>_xlfn.IFNA(VLOOKUP(Table5[[#This Row],[Section]],SubSill_Tier,2,FALSE),0)</f>
        <v>0</v>
      </c>
      <c r="L10235" s="9" t="str">
        <f t="shared" si="168"/>
        <v/>
      </c>
      <c r="M10235" s="205" t="str" cm="1">
        <f t="array" ref="M10235">_xlfn.IFS(NOT(ISERROR(VLOOKUP(Table5[[#This Row],[Section]],TB_notTB,1,FALSE))),"No",LEFT(Table5[[#This Row],[Section]],3)="ETB","PLS",LEFT(Table5[[#This Row],[Section]],1)="7","PDB",NOT(ISBLANK(Table5[[#This Row],[Section]])),"No")</f>
        <v>No</v>
      </c>
    </row>
    <row r="10236" spans="1:13" x14ac:dyDescent="0.25">
      <c r="A10236" s="126" t="s">
        <v>23470</v>
      </c>
      <c r="B10236" s="126" t="s">
        <v>23471</v>
      </c>
      <c r="C10236" s="126" t="s">
        <v>75</v>
      </c>
      <c r="D10236" s="127">
        <v>2.2109999999999999</v>
      </c>
      <c r="E10236" s="128">
        <v>792</v>
      </c>
      <c r="F10236" s="128">
        <v>792</v>
      </c>
      <c r="G10236" s="126" t="s">
        <v>23040</v>
      </c>
      <c r="H10236" s="126" t="s">
        <v>23041</v>
      </c>
      <c r="I10236" s="126" t="s">
        <v>23042</v>
      </c>
      <c r="J10236" s="126" t="s">
        <v>26361</v>
      </c>
      <c r="K10236" s="9">
        <f>_xlfn.IFNA(VLOOKUP(Table5[[#This Row],[Section]],SubSill_Tier,2,FALSE),0)</f>
        <v>0</v>
      </c>
      <c r="L10236" s="9" t="str">
        <f t="shared" si="168"/>
        <v/>
      </c>
      <c r="M10236" s="205" t="str" cm="1">
        <f t="array" ref="M10236">_xlfn.IFS(NOT(ISERROR(VLOOKUP(Table5[[#This Row],[Section]],TB_notTB,1,FALSE))),"No",LEFT(Table5[[#This Row],[Section]],3)="ETB","PLS",LEFT(Table5[[#This Row],[Section]],1)="7","PDB",NOT(ISBLANK(Table5[[#This Row],[Section]])),"No")</f>
        <v>No</v>
      </c>
    </row>
    <row r="10237" spans="1:13" x14ac:dyDescent="0.25">
      <c r="A10237" s="126" t="s">
        <v>23472</v>
      </c>
      <c r="B10237" s="126" t="s">
        <v>23473</v>
      </c>
      <c r="C10237" s="126" t="s">
        <v>75</v>
      </c>
      <c r="D10237" s="127">
        <v>2.09</v>
      </c>
      <c r="E10237" s="128">
        <v>735</v>
      </c>
      <c r="F10237" s="128">
        <v>735</v>
      </c>
      <c r="G10237" s="126" t="s">
        <v>23040</v>
      </c>
      <c r="H10237" s="126" t="s">
        <v>23041</v>
      </c>
      <c r="I10237" s="126" t="s">
        <v>23042</v>
      </c>
      <c r="J10237" s="126" t="s">
        <v>26361</v>
      </c>
      <c r="K10237" s="9">
        <f>_xlfn.IFNA(VLOOKUP(Table5[[#This Row],[Section]],SubSill_Tier,2,FALSE),0)</f>
        <v>0</v>
      </c>
      <c r="L10237" s="9" t="str">
        <f t="shared" si="168"/>
        <v/>
      </c>
      <c r="M10237" s="205" t="str" cm="1">
        <f t="array" ref="M10237">_xlfn.IFS(NOT(ISERROR(VLOOKUP(Table5[[#This Row],[Section]],TB_notTB,1,FALSE))),"No",LEFT(Table5[[#This Row],[Section]],3)="ETB","PLS",LEFT(Table5[[#This Row],[Section]],1)="7","PDB",NOT(ISBLANK(Table5[[#This Row],[Section]])),"No")</f>
        <v>No</v>
      </c>
    </row>
    <row r="10238" spans="1:13" x14ac:dyDescent="0.25">
      <c r="A10238" s="126" t="s">
        <v>23474</v>
      </c>
      <c r="B10238" s="126" t="s">
        <v>23475</v>
      </c>
      <c r="C10238" s="126" t="s">
        <v>75</v>
      </c>
      <c r="D10238" s="127">
        <v>2.0659999999999998</v>
      </c>
      <c r="E10238" s="128">
        <v>739</v>
      </c>
      <c r="F10238" s="128">
        <v>739</v>
      </c>
      <c r="G10238" s="126" t="s">
        <v>23040</v>
      </c>
      <c r="H10238" s="126" t="s">
        <v>23041</v>
      </c>
      <c r="I10238" s="126" t="s">
        <v>23042</v>
      </c>
      <c r="J10238" s="126" t="s">
        <v>26361</v>
      </c>
      <c r="K10238" s="9">
        <f>_xlfn.IFNA(VLOOKUP(Table5[[#This Row],[Section]],SubSill_Tier,2,FALSE),0)</f>
        <v>0</v>
      </c>
      <c r="L10238" s="9" t="str">
        <f t="shared" si="168"/>
        <v/>
      </c>
      <c r="M10238" s="205" t="str" cm="1">
        <f t="array" ref="M10238">_xlfn.IFS(NOT(ISERROR(VLOOKUP(Table5[[#This Row],[Section]],TB_notTB,1,FALSE))),"No",LEFT(Table5[[#This Row],[Section]],3)="ETB","PLS",LEFT(Table5[[#This Row],[Section]],1)="7","PDB",NOT(ISBLANK(Table5[[#This Row],[Section]])),"No")</f>
        <v>No</v>
      </c>
    </row>
    <row r="10239" spans="1:13" x14ac:dyDescent="0.25">
      <c r="A10239" s="126" t="s">
        <v>23476</v>
      </c>
      <c r="B10239" s="126" t="s">
        <v>23477</v>
      </c>
      <c r="C10239" s="126" t="s">
        <v>75</v>
      </c>
      <c r="D10239" s="127">
        <v>1.667</v>
      </c>
      <c r="E10239" s="128">
        <v>635</v>
      </c>
      <c r="F10239" s="128">
        <v>635</v>
      </c>
      <c r="G10239" s="126" t="s">
        <v>23040</v>
      </c>
      <c r="H10239" s="126" t="s">
        <v>23041</v>
      </c>
      <c r="I10239" s="126" t="s">
        <v>23042</v>
      </c>
      <c r="J10239" s="126" t="s">
        <v>26361</v>
      </c>
      <c r="K10239" s="9">
        <f>_xlfn.IFNA(VLOOKUP(Table5[[#This Row],[Section]],SubSill_Tier,2,FALSE),0)</f>
        <v>0</v>
      </c>
      <c r="L10239" s="9" t="str">
        <f t="shared" si="168"/>
        <v/>
      </c>
      <c r="M10239" s="205" t="str" cm="1">
        <f t="array" ref="M10239">_xlfn.IFS(NOT(ISERROR(VLOOKUP(Table5[[#This Row],[Section]],TB_notTB,1,FALSE))),"No",LEFT(Table5[[#This Row],[Section]],3)="ETB","PLS",LEFT(Table5[[#This Row],[Section]],1)="7","PDB",NOT(ISBLANK(Table5[[#This Row],[Section]])),"No")</f>
        <v>No</v>
      </c>
    </row>
    <row r="10240" spans="1:13" x14ac:dyDescent="0.25">
      <c r="A10240" s="126" t="s">
        <v>23478</v>
      </c>
      <c r="B10240" s="126" t="s">
        <v>23479</v>
      </c>
      <c r="C10240" s="126" t="s">
        <v>75</v>
      </c>
      <c r="D10240" s="127">
        <v>2.4750000000000001</v>
      </c>
      <c r="E10240" s="128">
        <v>661</v>
      </c>
      <c r="F10240" s="128">
        <v>661</v>
      </c>
      <c r="G10240" s="126" t="s">
        <v>23447</v>
      </c>
      <c r="H10240" s="126" t="s">
        <v>23448</v>
      </c>
      <c r="I10240" s="126" t="s">
        <v>23449</v>
      </c>
      <c r="J10240" s="126" t="s">
        <v>26361</v>
      </c>
      <c r="K10240" s="9">
        <f>_xlfn.IFNA(VLOOKUP(Table5[[#This Row],[Section]],SubSill_Tier,2,FALSE),0)</f>
        <v>0</v>
      </c>
      <c r="L10240" s="9" t="str">
        <f t="shared" si="168"/>
        <v/>
      </c>
      <c r="M10240" s="205" t="str" cm="1">
        <f t="array" ref="M10240">_xlfn.IFS(NOT(ISERROR(VLOOKUP(Table5[[#This Row],[Section]],TB_notTB,1,FALSE))),"No",LEFT(Table5[[#This Row],[Section]],3)="ETB","PLS",LEFT(Table5[[#This Row],[Section]],1)="7","PDB",NOT(ISBLANK(Table5[[#This Row],[Section]])),"No")</f>
        <v>No</v>
      </c>
    </row>
    <row r="10241" spans="1:13" x14ac:dyDescent="0.25">
      <c r="A10241" s="126" t="s">
        <v>23480</v>
      </c>
      <c r="B10241" s="126" t="s">
        <v>23481</v>
      </c>
      <c r="C10241" s="126" t="s">
        <v>75</v>
      </c>
      <c r="D10241" s="127">
        <v>2.2330000000000001</v>
      </c>
      <c r="E10241" s="128">
        <v>648</v>
      </c>
      <c r="F10241" s="128">
        <v>648</v>
      </c>
      <c r="G10241" s="126" t="s">
        <v>22712</v>
      </c>
      <c r="H10241" s="126" t="s">
        <v>22713</v>
      </c>
      <c r="I10241" s="126" t="s">
        <v>22714</v>
      </c>
      <c r="J10241" s="126" t="s">
        <v>26361</v>
      </c>
      <c r="K10241" s="9">
        <f>_xlfn.IFNA(VLOOKUP(Table5[[#This Row],[Section]],SubSill_Tier,2,FALSE),0)</f>
        <v>0</v>
      </c>
      <c r="L10241" s="9" t="str">
        <f t="shared" si="168"/>
        <v/>
      </c>
      <c r="M10241" s="205" t="str" cm="1">
        <f t="array" ref="M10241">_xlfn.IFS(NOT(ISERROR(VLOOKUP(Table5[[#This Row],[Section]],TB_notTB,1,FALSE))),"No",LEFT(Table5[[#This Row],[Section]],3)="ETB","PLS",LEFT(Table5[[#This Row],[Section]],1)="7","PDB",NOT(ISBLANK(Table5[[#This Row],[Section]])),"No")</f>
        <v>No</v>
      </c>
    </row>
    <row r="10242" spans="1:13" x14ac:dyDescent="0.25">
      <c r="A10242" s="126" t="s">
        <v>23482</v>
      </c>
      <c r="B10242" s="126" t="s">
        <v>23483</v>
      </c>
      <c r="C10242" s="126" t="s">
        <v>75</v>
      </c>
      <c r="D10242" s="127">
        <v>1.998</v>
      </c>
      <c r="E10242" s="128">
        <v>622</v>
      </c>
      <c r="F10242" s="128">
        <v>622</v>
      </c>
      <c r="G10242" s="126" t="s">
        <v>22712</v>
      </c>
      <c r="H10242" s="126" t="s">
        <v>22713</v>
      </c>
      <c r="I10242" s="126" t="s">
        <v>22714</v>
      </c>
      <c r="J10242" s="126" t="s">
        <v>26361</v>
      </c>
      <c r="K10242" s="9">
        <f>_xlfn.IFNA(VLOOKUP(Table5[[#This Row],[Section]],SubSill_Tier,2,FALSE),0)</f>
        <v>0</v>
      </c>
      <c r="L10242" s="9" t="str">
        <f t="shared" ref="L10242:L10305" si="169">IFERROR(IF(LEFT(G10242,2)="AI",IF(_xlfn.NUMBERVALUE(IFERROR(LEFT(IF(ISERROR(FIND("X",UPPER(B10242))),UPPER(B10242),RIGHT(UPPER(B10242),LEN(UPPER(B10242))-FIND("~",SUBSTITUTE(UPPER(B10242),"X","~",LEN(UPPER(B10242))-LEN(SUBSTITUTE(UPPER(B10242),"X","")))))),FIND(" ",IF(ISERROR(FIND("X",UPPER(B10242))),UPPER(B10242),RIGHT(UPPER(B10242),LEN(UPPER(B10242))-FIND("~",SUBSTITUTE(UPPER(B10242),"X","~",LEN(UPPER(B10242))-LEN(SUBSTITUTE(UPPER(B10242),"X","")))))),1)-1),IF(ISERROR(FIND("X",UPPER(B10242))),UPPER(B10242),RIGHT(UPPER(B10242),LEN(UPPER(B10242))-FIND("~",SUBSTITUTE(UPPER(B10242),"X","~",LEN(UPPER(B10242))-LEN(SUBSTITUTE(UPPER(B10242),"X",""))))))),".")&gt;=5,"Wall",""),""),"")</f>
        <v/>
      </c>
      <c r="M10242" s="205" t="str" cm="1">
        <f t="array" ref="M10242">_xlfn.IFS(NOT(ISERROR(VLOOKUP(Table5[[#This Row],[Section]],TB_notTB,1,FALSE))),"No",LEFT(Table5[[#This Row],[Section]],3)="ETB","PLS",LEFT(Table5[[#This Row],[Section]],1)="7","PDB",NOT(ISBLANK(Table5[[#This Row],[Section]])),"No")</f>
        <v>No</v>
      </c>
    </row>
    <row r="10243" spans="1:13" x14ac:dyDescent="0.25">
      <c r="A10243" s="126" t="s">
        <v>23484</v>
      </c>
      <c r="B10243" s="126" t="s">
        <v>23485</v>
      </c>
      <c r="C10243" s="126" t="s">
        <v>75</v>
      </c>
      <c r="D10243" s="127">
        <v>2.2170000000000001</v>
      </c>
      <c r="E10243" s="128">
        <v>778</v>
      </c>
      <c r="F10243" s="128">
        <v>778</v>
      </c>
      <c r="G10243" s="126" t="s">
        <v>22712</v>
      </c>
      <c r="H10243" s="126" t="s">
        <v>22713</v>
      </c>
      <c r="I10243" s="126" t="s">
        <v>22714</v>
      </c>
      <c r="J10243" s="126" t="s">
        <v>26361</v>
      </c>
      <c r="K10243" s="9">
        <f>_xlfn.IFNA(VLOOKUP(Table5[[#This Row],[Section]],SubSill_Tier,2,FALSE),0)</f>
        <v>0</v>
      </c>
      <c r="L10243" s="9" t="str">
        <f t="shared" si="169"/>
        <v/>
      </c>
      <c r="M10243" s="205" t="str" cm="1">
        <f t="array" ref="M10243">_xlfn.IFS(NOT(ISERROR(VLOOKUP(Table5[[#This Row],[Section]],TB_notTB,1,FALSE))),"No",LEFT(Table5[[#This Row],[Section]],3)="ETB","PLS",LEFT(Table5[[#This Row],[Section]],1)="7","PDB",NOT(ISBLANK(Table5[[#This Row],[Section]])),"No")</f>
        <v>No</v>
      </c>
    </row>
    <row r="10244" spans="1:13" x14ac:dyDescent="0.25">
      <c r="A10244" s="126" t="s">
        <v>23486</v>
      </c>
      <c r="B10244" s="126" t="s">
        <v>23487</v>
      </c>
      <c r="C10244" s="126" t="s">
        <v>75</v>
      </c>
      <c r="D10244" s="127">
        <v>1.875</v>
      </c>
      <c r="E10244" s="128">
        <v>689</v>
      </c>
      <c r="F10244" s="128">
        <v>689</v>
      </c>
      <c r="G10244" s="126" t="s">
        <v>22707</v>
      </c>
      <c r="H10244" s="126" t="s">
        <v>22708</v>
      </c>
      <c r="I10244" s="126" t="s">
        <v>22709</v>
      </c>
      <c r="J10244" s="126" t="s">
        <v>26361</v>
      </c>
      <c r="K10244" s="9">
        <f>_xlfn.IFNA(VLOOKUP(Table5[[#This Row],[Section]],SubSill_Tier,2,FALSE),0)</f>
        <v>0</v>
      </c>
      <c r="L10244" s="9" t="str">
        <f t="shared" si="169"/>
        <v/>
      </c>
      <c r="M10244" s="205" t="str" cm="1">
        <f t="array" ref="M10244">_xlfn.IFS(NOT(ISERROR(VLOOKUP(Table5[[#This Row],[Section]],TB_notTB,1,FALSE))),"No",LEFT(Table5[[#This Row],[Section]],3)="ETB","PLS",LEFT(Table5[[#This Row],[Section]],1)="7","PDB",NOT(ISBLANK(Table5[[#This Row],[Section]])),"No")</f>
        <v>No</v>
      </c>
    </row>
    <row r="10245" spans="1:13" x14ac:dyDescent="0.25">
      <c r="A10245" s="126" t="s">
        <v>23488</v>
      </c>
      <c r="B10245" s="126" t="s">
        <v>23489</v>
      </c>
      <c r="C10245" s="126" t="s">
        <v>75</v>
      </c>
      <c r="D10245" s="127">
        <v>2.1360000000000001</v>
      </c>
      <c r="E10245" s="128">
        <v>717</v>
      </c>
      <c r="F10245" s="128">
        <v>717</v>
      </c>
      <c r="G10245" s="126" t="s">
        <v>22712</v>
      </c>
      <c r="H10245" s="126" t="s">
        <v>22713</v>
      </c>
      <c r="I10245" s="126" t="s">
        <v>22714</v>
      </c>
      <c r="J10245" s="126" t="s">
        <v>26361</v>
      </c>
      <c r="K10245" s="9">
        <f>_xlfn.IFNA(VLOOKUP(Table5[[#This Row],[Section]],SubSill_Tier,2,FALSE),0)</f>
        <v>0</v>
      </c>
      <c r="L10245" s="9" t="str">
        <f t="shared" si="169"/>
        <v/>
      </c>
      <c r="M10245" s="205" t="str" cm="1">
        <f t="array" ref="M10245">_xlfn.IFS(NOT(ISERROR(VLOOKUP(Table5[[#This Row],[Section]],TB_notTB,1,FALSE))),"No",LEFT(Table5[[#This Row],[Section]],3)="ETB","PLS",LEFT(Table5[[#This Row],[Section]],1)="7","PDB",NOT(ISBLANK(Table5[[#This Row],[Section]])),"No")</f>
        <v>No</v>
      </c>
    </row>
    <row r="10246" spans="1:13" x14ac:dyDescent="0.25">
      <c r="A10246" s="126" t="s">
        <v>23490</v>
      </c>
      <c r="B10246" s="126" t="s">
        <v>23491</v>
      </c>
      <c r="C10246" s="126" t="s">
        <v>75</v>
      </c>
      <c r="D10246" s="127">
        <v>2.0289999999999999</v>
      </c>
      <c r="E10246" s="128">
        <v>620</v>
      </c>
      <c r="F10246" s="128">
        <v>620</v>
      </c>
      <c r="G10246" s="126" t="s">
        <v>22712</v>
      </c>
      <c r="H10246" s="126" t="s">
        <v>22713</v>
      </c>
      <c r="I10246" s="126" t="s">
        <v>22714</v>
      </c>
      <c r="J10246" s="126" t="s">
        <v>26361</v>
      </c>
      <c r="K10246" s="9">
        <f>_xlfn.IFNA(VLOOKUP(Table5[[#This Row],[Section]],SubSill_Tier,2,FALSE),0)</f>
        <v>0</v>
      </c>
      <c r="L10246" s="9" t="str">
        <f t="shared" si="169"/>
        <v/>
      </c>
      <c r="M10246" s="205" t="str" cm="1">
        <f t="array" ref="M10246">_xlfn.IFS(NOT(ISERROR(VLOOKUP(Table5[[#This Row],[Section]],TB_notTB,1,FALSE))),"No",LEFT(Table5[[#This Row],[Section]],3)="ETB","PLS",LEFT(Table5[[#This Row],[Section]],1)="7","PDB",NOT(ISBLANK(Table5[[#This Row],[Section]])),"No")</f>
        <v>No</v>
      </c>
    </row>
    <row r="10247" spans="1:13" x14ac:dyDescent="0.25">
      <c r="A10247" s="126" t="s">
        <v>23492</v>
      </c>
      <c r="B10247" s="126" t="s">
        <v>23493</v>
      </c>
      <c r="C10247" s="126" t="s">
        <v>75</v>
      </c>
      <c r="D10247" s="127">
        <v>0.50800000000000001</v>
      </c>
      <c r="E10247" s="128">
        <v>154</v>
      </c>
      <c r="F10247" s="128">
        <v>103</v>
      </c>
      <c r="G10247" s="126" t="s">
        <v>22712</v>
      </c>
      <c r="H10247" s="126" t="s">
        <v>22713</v>
      </c>
      <c r="I10247" s="126" t="s">
        <v>22714</v>
      </c>
      <c r="J10247" s="126" t="s">
        <v>26361</v>
      </c>
      <c r="K10247" s="9">
        <f>_xlfn.IFNA(VLOOKUP(Table5[[#This Row],[Section]],SubSill_Tier,2,FALSE),0)</f>
        <v>0</v>
      </c>
      <c r="L10247" s="9" t="str">
        <f t="shared" si="169"/>
        <v/>
      </c>
      <c r="M10247" s="205" t="str" cm="1">
        <f t="array" ref="M10247">_xlfn.IFS(NOT(ISERROR(VLOOKUP(Table5[[#This Row],[Section]],TB_notTB,1,FALSE))),"No",LEFT(Table5[[#This Row],[Section]],3)="ETB","PLS",LEFT(Table5[[#This Row],[Section]],1)="7","PDB",NOT(ISBLANK(Table5[[#This Row],[Section]])),"No")</f>
        <v>No</v>
      </c>
    </row>
    <row r="10248" spans="1:13" x14ac:dyDescent="0.25">
      <c r="A10248" s="126" t="s">
        <v>23494</v>
      </c>
      <c r="B10248" s="126" t="s">
        <v>23495</v>
      </c>
      <c r="C10248" s="126" t="s">
        <v>75</v>
      </c>
      <c r="D10248" s="127">
        <v>0.83</v>
      </c>
      <c r="E10248" s="128">
        <v>307</v>
      </c>
      <c r="F10248" s="128">
        <v>307</v>
      </c>
      <c r="G10248" s="126" t="s">
        <v>22691</v>
      </c>
      <c r="H10248" s="126" t="s">
        <v>22692</v>
      </c>
      <c r="I10248" s="126" t="s">
        <v>22693</v>
      </c>
      <c r="J10248" s="126" t="s">
        <v>26361</v>
      </c>
      <c r="K10248" s="9">
        <f>_xlfn.IFNA(VLOOKUP(Table5[[#This Row],[Section]],SubSill_Tier,2,FALSE),0)</f>
        <v>0</v>
      </c>
      <c r="L10248" s="9" t="str">
        <f t="shared" si="169"/>
        <v/>
      </c>
      <c r="M10248" s="205" t="str" cm="1">
        <f t="array" ref="M10248">_xlfn.IFS(NOT(ISERROR(VLOOKUP(Table5[[#This Row],[Section]],TB_notTB,1,FALSE))),"No",LEFT(Table5[[#This Row],[Section]],3)="ETB","PLS",LEFT(Table5[[#This Row],[Section]],1)="7","PDB",NOT(ISBLANK(Table5[[#This Row],[Section]])),"No")</f>
        <v>No</v>
      </c>
    </row>
    <row r="10249" spans="1:13" x14ac:dyDescent="0.25">
      <c r="A10249" s="126" t="s">
        <v>23496</v>
      </c>
      <c r="B10249" s="126" t="s">
        <v>23497</v>
      </c>
      <c r="C10249" s="126" t="s">
        <v>75</v>
      </c>
      <c r="D10249" s="127">
        <v>2.2559999999999998</v>
      </c>
      <c r="E10249" s="128">
        <v>798</v>
      </c>
      <c r="F10249" s="128">
        <v>798</v>
      </c>
      <c r="G10249" s="126" t="s">
        <v>22712</v>
      </c>
      <c r="H10249" s="126" t="s">
        <v>22713</v>
      </c>
      <c r="I10249" s="126" t="s">
        <v>22714</v>
      </c>
      <c r="J10249" s="126" t="s">
        <v>26361</v>
      </c>
      <c r="K10249" s="9">
        <f>_xlfn.IFNA(VLOOKUP(Table5[[#This Row],[Section]],SubSill_Tier,2,FALSE),0)</f>
        <v>0</v>
      </c>
      <c r="L10249" s="9" t="str">
        <f t="shared" si="169"/>
        <v/>
      </c>
      <c r="M10249" s="205" t="str" cm="1">
        <f t="array" ref="M10249">_xlfn.IFS(NOT(ISERROR(VLOOKUP(Table5[[#This Row],[Section]],TB_notTB,1,FALSE))),"No",LEFT(Table5[[#This Row],[Section]],3)="ETB","PLS",LEFT(Table5[[#This Row],[Section]],1)="7","PDB",NOT(ISBLANK(Table5[[#This Row],[Section]])),"No")</f>
        <v>No</v>
      </c>
    </row>
    <row r="10250" spans="1:13" x14ac:dyDescent="0.25">
      <c r="A10250" s="126" t="s">
        <v>23498</v>
      </c>
      <c r="B10250" s="126" t="s">
        <v>23499</v>
      </c>
      <c r="C10250" s="126" t="s">
        <v>75</v>
      </c>
      <c r="D10250" s="127">
        <v>0.65600000000000003</v>
      </c>
      <c r="E10250" s="128">
        <v>259</v>
      </c>
      <c r="F10250" s="128">
        <v>259</v>
      </c>
      <c r="G10250" s="126" t="s">
        <v>22691</v>
      </c>
      <c r="H10250" s="126" t="s">
        <v>22692</v>
      </c>
      <c r="I10250" s="126" t="s">
        <v>22693</v>
      </c>
      <c r="J10250" s="126" t="s">
        <v>26361</v>
      </c>
      <c r="K10250" s="9">
        <f>_xlfn.IFNA(VLOOKUP(Table5[[#This Row],[Section]],SubSill_Tier,2,FALSE),0)</f>
        <v>0</v>
      </c>
      <c r="L10250" s="9" t="str">
        <f t="shared" si="169"/>
        <v/>
      </c>
      <c r="M10250" s="205" t="str" cm="1">
        <f t="array" ref="M10250">_xlfn.IFS(NOT(ISERROR(VLOOKUP(Table5[[#This Row],[Section]],TB_notTB,1,FALSE))),"No",LEFT(Table5[[#This Row],[Section]],3)="ETB","PLS",LEFT(Table5[[#This Row],[Section]],1)="7","PDB",NOT(ISBLANK(Table5[[#This Row],[Section]])),"No")</f>
        <v>No</v>
      </c>
    </row>
    <row r="10251" spans="1:13" x14ac:dyDescent="0.25">
      <c r="A10251" s="126" t="s">
        <v>23500</v>
      </c>
      <c r="B10251" s="126" t="s">
        <v>23501</v>
      </c>
      <c r="C10251" s="126" t="s">
        <v>75</v>
      </c>
      <c r="D10251" s="127">
        <v>0.57499999999999996</v>
      </c>
      <c r="E10251" s="128">
        <v>249</v>
      </c>
      <c r="F10251" s="128">
        <v>249</v>
      </c>
      <c r="G10251" s="126" t="s">
        <v>22955</v>
      </c>
      <c r="H10251" s="126" t="s">
        <v>22956</v>
      </c>
      <c r="I10251" s="126" t="s">
        <v>22957</v>
      </c>
      <c r="J10251" s="126" t="s">
        <v>26361</v>
      </c>
      <c r="K10251" s="9">
        <f>_xlfn.IFNA(VLOOKUP(Table5[[#This Row],[Section]],SubSill_Tier,2,FALSE),0)</f>
        <v>0</v>
      </c>
      <c r="L10251" s="9" t="str">
        <f t="shared" si="169"/>
        <v/>
      </c>
      <c r="M10251" s="205" t="str" cm="1">
        <f t="array" ref="M10251">_xlfn.IFS(NOT(ISERROR(VLOOKUP(Table5[[#This Row],[Section]],TB_notTB,1,FALSE))),"No",LEFT(Table5[[#This Row],[Section]],3)="ETB","PLS",LEFT(Table5[[#This Row],[Section]],1)="7","PDB",NOT(ISBLANK(Table5[[#This Row],[Section]])),"No")</f>
        <v>No</v>
      </c>
    </row>
    <row r="10252" spans="1:13" x14ac:dyDescent="0.25">
      <c r="A10252" s="126" t="s">
        <v>23502</v>
      </c>
      <c r="B10252" s="126" t="s">
        <v>23503</v>
      </c>
      <c r="C10252" s="126" t="s">
        <v>75</v>
      </c>
      <c r="D10252" s="127">
        <v>2.8940000000000001</v>
      </c>
      <c r="E10252" s="128">
        <v>571</v>
      </c>
      <c r="F10252" s="128">
        <v>571</v>
      </c>
      <c r="G10252" s="126" t="s">
        <v>23504</v>
      </c>
      <c r="H10252" s="126" t="s">
        <v>23505</v>
      </c>
      <c r="I10252" s="126" t="s">
        <v>23506</v>
      </c>
      <c r="J10252" s="126" t="s">
        <v>26361</v>
      </c>
      <c r="K10252" s="9">
        <f>_xlfn.IFNA(VLOOKUP(Table5[[#This Row],[Section]],SubSill_Tier,2,FALSE),0)</f>
        <v>0</v>
      </c>
      <c r="L10252" s="9" t="str">
        <f t="shared" si="169"/>
        <v/>
      </c>
      <c r="M10252" s="205" t="str" cm="1">
        <f t="array" ref="M10252">_xlfn.IFS(NOT(ISERROR(VLOOKUP(Table5[[#This Row],[Section]],TB_notTB,1,FALSE))),"No",LEFT(Table5[[#This Row],[Section]],3)="ETB","PLS",LEFT(Table5[[#This Row],[Section]],1)="7","PDB",NOT(ISBLANK(Table5[[#This Row],[Section]])),"No")</f>
        <v>No</v>
      </c>
    </row>
    <row r="10253" spans="1:13" x14ac:dyDescent="0.25">
      <c r="A10253" s="126" t="s">
        <v>23507</v>
      </c>
      <c r="B10253" s="126" t="s">
        <v>23508</v>
      </c>
      <c r="C10253" s="126" t="s">
        <v>75</v>
      </c>
      <c r="D10253" s="127">
        <v>0.65900000000000003</v>
      </c>
      <c r="E10253" s="128">
        <v>317</v>
      </c>
      <c r="F10253" s="128">
        <v>317</v>
      </c>
      <c r="G10253" s="126" t="s">
        <v>23040</v>
      </c>
      <c r="H10253" s="126" t="s">
        <v>23041</v>
      </c>
      <c r="I10253" s="126" t="s">
        <v>23042</v>
      </c>
      <c r="J10253" s="126" t="s">
        <v>26361</v>
      </c>
      <c r="K10253" s="9">
        <f>_xlfn.IFNA(VLOOKUP(Table5[[#This Row],[Section]],SubSill_Tier,2,FALSE),0)</f>
        <v>0</v>
      </c>
      <c r="L10253" s="9" t="str">
        <f t="shared" si="169"/>
        <v/>
      </c>
      <c r="M10253" s="205" t="str" cm="1">
        <f t="array" ref="M10253">_xlfn.IFS(NOT(ISERROR(VLOOKUP(Table5[[#This Row],[Section]],TB_notTB,1,FALSE))),"No",LEFT(Table5[[#This Row],[Section]],3)="ETB","PLS",LEFT(Table5[[#This Row],[Section]],1)="7","PDB",NOT(ISBLANK(Table5[[#This Row],[Section]])),"No")</f>
        <v>No</v>
      </c>
    </row>
    <row r="10254" spans="1:13" x14ac:dyDescent="0.25">
      <c r="A10254" s="126" t="s">
        <v>23509</v>
      </c>
      <c r="B10254" s="126" t="s">
        <v>23510</v>
      </c>
      <c r="C10254" s="126" t="s">
        <v>75</v>
      </c>
      <c r="D10254" s="127">
        <v>0.10199999999999999</v>
      </c>
      <c r="E10254" s="128">
        <v>100</v>
      </c>
      <c r="F10254" s="128">
        <v>100</v>
      </c>
      <c r="G10254" s="126" t="s">
        <v>22778</v>
      </c>
      <c r="H10254" s="126" t="s">
        <v>22779</v>
      </c>
      <c r="I10254" s="126" t="s">
        <v>22780</v>
      </c>
      <c r="J10254" s="126" t="s">
        <v>26361</v>
      </c>
      <c r="K10254" s="9">
        <f>_xlfn.IFNA(VLOOKUP(Table5[[#This Row],[Section]],SubSill_Tier,2,FALSE),0)</f>
        <v>0</v>
      </c>
      <c r="L10254" s="9" t="str">
        <f t="shared" si="169"/>
        <v/>
      </c>
      <c r="M10254" s="205" t="str" cm="1">
        <f t="array" ref="M10254">_xlfn.IFS(NOT(ISERROR(VLOOKUP(Table5[[#This Row],[Section]],TB_notTB,1,FALSE))),"No",LEFT(Table5[[#This Row],[Section]],3)="ETB","PLS",LEFT(Table5[[#This Row],[Section]],1)="7","PDB",NOT(ISBLANK(Table5[[#This Row],[Section]])),"No")</f>
        <v>No</v>
      </c>
    </row>
    <row r="10255" spans="1:13" x14ac:dyDescent="0.25">
      <c r="A10255" s="126" t="s">
        <v>23511</v>
      </c>
      <c r="B10255" s="126" t="s">
        <v>23512</v>
      </c>
      <c r="C10255" s="126" t="s">
        <v>75</v>
      </c>
      <c r="D10255" s="127">
        <v>0.498</v>
      </c>
      <c r="E10255" s="128">
        <v>210</v>
      </c>
      <c r="F10255" s="128">
        <v>210</v>
      </c>
      <c r="G10255" s="126" t="s">
        <v>22691</v>
      </c>
      <c r="H10255" s="126" t="s">
        <v>22692</v>
      </c>
      <c r="I10255" s="126" t="s">
        <v>22693</v>
      </c>
      <c r="J10255" s="126" t="s">
        <v>26361</v>
      </c>
      <c r="K10255" s="9">
        <f>_xlfn.IFNA(VLOOKUP(Table5[[#This Row],[Section]],SubSill_Tier,2,FALSE),0)</f>
        <v>0</v>
      </c>
      <c r="L10255" s="9" t="str">
        <f t="shared" si="169"/>
        <v/>
      </c>
      <c r="M10255" s="205" t="str" cm="1">
        <f t="array" ref="M10255">_xlfn.IFS(NOT(ISERROR(VLOOKUP(Table5[[#This Row],[Section]],TB_notTB,1,FALSE))),"No",LEFT(Table5[[#This Row],[Section]],3)="ETB","PLS",LEFT(Table5[[#This Row],[Section]],1)="7","PDB",NOT(ISBLANK(Table5[[#This Row],[Section]])),"No")</f>
        <v>No</v>
      </c>
    </row>
    <row r="10256" spans="1:13" x14ac:dyDescent="0.25">
      <c r="A10256" s="126" t="s">
        <v>23513</v>
      </c>
      <c r="B10256" s="126" t="s">
        <v>23514</v>
      </c>
      <c r="C10256" s="126" t="s">
        <v>75</v>
      </c>
      <c r="D10256" s="127">
        <v>2.246</v>
      </c>
      <c r="E10256" s="128">
        <v>834</v>
      </c>
      <c r="F10256" s="128">
        <v>834</v>
      </c>
      <c r="G10256" s="126" t="s">
        <v>22691</v>
      </c>
      <c r="H10256" s="126" t="s">
        <v>22692</v>
      </c>
      <c r="I10256" s="126" t="s">
        <v>22693</v>
      </c>
      <c r="J10256" s="126" t="s">
        <v>26361</v>
      </c>
      <c r="K10256" s="9">
        <f>_xlfn.IFNA(VLOOKUP(Table5[[#This Row],[Section]],SubSill_Tier,2,FALSE),0)</f>
        <v>0</v>
      </c>
      <c r="L10256" s="9" t="str">
        <f t="shared" si="169"/>
        <v/>
      </c>
      <c r="M10256" s="205" t="str" cm="1">
        <f t="array" ref="M10256">_xlfn.IFS(NOT(ISERROR(VLOOKUP(Table5[[#This Row],[Section]],TB_notTB,1,FALSE))),"No",LEFT(Table5[[#This Row],[Section]],3)="ETB","PLS",LEFT(Table5[[#This Row],[Section]],1)="7","PDB",NOT(ISBLANK(Table5[[#This Row],[Section]])),"No")</f>
        <v>No</v>
      </c>
    </row>
    <row r="10257" spans="1:13" x14ac:dyDescent="0.25">
      <c r="A10257" s="126" t="s">
        <v>9313</v>
      </c>
      <c r="B10257" s="126" t="s">
        <v>3598</v>
      </c>
      <c r="C10257" s="126" t="s">
        <v>98</v>
      </c>
      <c r="D10257" s="127">
        <v>0.48799999999999999</v>
      </c>
      <c r="E10257" s="128">
        <v>110</v>
      </c>
      <c r="F10257" s="128">
        <v>110</v>
      </c>
      <c r="G10257" s="126" t="s">
        <v>13750</v>
      </c>
      <c r="H10257" s="126" t="s">
        <v>20121</v>
      </c>
      <c r="I10257" s="126" t="s">
        <v>20122</v>
      </c>
      <c r="J10257" s="126" t="s">
        <v>26234</v>
      </c>
      <c r="K10257" s="9">
        <f>_xlfn.IFNA(VLOOKUP(Table5[[#This Row],[Section]],SubSill_Tier,2,FALSE),0)</f>
        <v>0</v>
      </c>
      <c r="L10257" s="9" t="str">
        <f t="shared" si="169"/>
        <v/>
      </c>
      <c r="M10257" s="205" t="str" cm="1">
        <f t="array" ref="M10257">_xlfn.IFS(NOT(ISERROR(VLOOKUP(Table5[[#This Row],[Section]],TB_notTB,1,FALSE))),"No",LEFT(Table5[[#This Row],[Section]],3)="ETB","PLS",LEFT(Table5[[#This Row],[Section]],1)="7","PDB",NOT(ISBLANK(Table5[[#This Row],[Section]])),"No")</f>
        <v>No</v>
      </c>
    </row>
    <row r="10258" spans="1:13" x14ac:dyDescent="0.25">
      <c r="A10258" s="126" t="s">
        <v>23515</v>
      </c>
      <c r="B10258" s="126" t="s">
        <v>23516</v>
      </c>
      <c r="C10258" s="126" t="s">
        <v>75</v>
      </c>
      <c r="D10258" s="127">
        <v>0.57999999999999996</v>
      </c>
      <c r="E10258" s="128">
        <v>209</v>
      </c>
      <c r="F10258" s="128">
        <v>209</v>
      </c>
      <c r="G10258" s="126" t="s">
        <v>22778</v>
      </c>
      <c r="H10258" s="126" t="s">
        <v>22779</v>
      </c>
      <c r="I10258" s="126" t="s">
        <v>22780</v>
      </c>
      <c r="J10258" s="126" t="s">
        <v>26361</v>
      </c>
      <c r="K10258" s="9">
        <f>_xlfn.IFNA(VLOOKUP(Table5[[#This Row],[Section]],SubSill_Tier,2,FALSE),0)</f>
        <v>0</v>
      </c>
      <c r="L10258" s="9" t="str">
        <f t="shared" si="169"/>
        <v/>
      </c>
      <c r="M10258" s="205" t="str" cm="1">
        <f t="array" ref="M10258">_xlfn.IFS(NOT(ISERROR(VLOOKUP(Table5[[#This Row],[Section]],TB_notTB,1,FALSE))),"No",LEFT(Table5[[#This Row],[Section]],3)="ETB","PLS",LEFT(Table5[[#This Row],[Section]],1)="7","PDB",NOT(ISBLANK(Table5[[#This Row],[Section]])),"No")</f>
        <v>No</v>
      </c>
    </row>
    <row r="10259" spans="1:13" x14ac:dyDescent="0.25">
      <c r="A10259" s="126" t="s">
        <v>23517</v>
      </c>
      <c r="B10259" s="126" t="s">
        <v>23518</v>
      </c>
      <c r="C10259" s="126" t="s">
        <v>75</v>
      </c>
      <c r="D10259" s="127">
        <v>1.5</v>
      </c>
      <c r="E10259" s="128">
        <v>587</v>
      </c>
      <c r="F10259" s="128">
        <v>587</v>
      </c>
      <c r="G10259" s="126" t="s">
        <v>22778</v>
      </c>
      <c r="H10259" s="126" t="s">
        <v>22779</v>
      </c>
      <c r="I10259" s="126" t="s">
        <v>22780</v>
      </c>
      <c r="J10259" s="126" t="s">
        <v>26361</v>
      </c>
      <c r="K10259" s="9">
        <f>_xlfn.IFNA(VLOOKUP(Table5[[#This Row],[Section]],SubSill_Tier,2,FALSE),0)</f>
        <v>0</v>
      </c>
      <c r="L10259" s="9" t="str">
        <f t="shared" si="169"/>
        <v/>
      </c>
      <c r="M10259" s="205" t="str" cm="1">
        <f t="array" ref="M10259">_xlfn.IFS(NOT(ISERROR(VLOOKUP(Table5[[#This Row],[Section]],TB_notTB,1,FALSE))),"No",LEFT(Table5[[#This Row],[Section]],3)="ETB","PLS",LEFT(Table5[[#This Row],[Section]],1)="7","PDB",NOT(ISBLANK(Table5[[#This Row],[Section]])),"No")</f>
        <v>No</v>
      </c>
    </row>
    <row r="10260" spans="1:13" x14ac:dyDescent="0.25">
      <c r="A10260" s="126" t="s">
        <v>23519</v>
      </c>
      <c r="B10260" s="126" t="s">
        <v>23520</v>
      </c>
      <c r="C10260" s="126" t="s">
        <v>75</v>
      </c>
      <c r="D10260" s="127">
        <v>1.7330000000000001</v>
      </c>
      <c r="E10260" s="128">
        <v>607</v>
      </c>
      <c r="F10260" s="128">
        <v>607</v>
      </c>
      <c r="G10260" s="126" t="s">
        <v>22778</v>
      </c>
      <c r="H10260" s="126" t="s">
        <v>22779</v>
      </c>
      <c r="I10260" s="126" t="s">
        <v>22780</v>
      </c>
      <c r="J10260" s="126" t="s">
        <v>26361</v>
      </c>
      <c r="K10260" s="9">
        <f>_xlfn.IFNA(VLOOKUP(Table5[[#This Row],[Section]],SubSill_Tier,2,FALSE),0)</f>
        <v>0</v>
      </c>
      <c r="L10260" s="9" t="str">
        <f t="shared" si="169"/>
        <v/>
      </c>
      <c r="M10260" s="205" t="str" cm="1">
        <f t="array" ref="M10260">_xlfn.IFS(NOT(ISERROR(VLOOKUP(Table5[[#This Row],[Section]],TB_notTB,1,FALSE))),"No",LEFT(Table5[[#This Row],[Section]],3)="ETB","PLS",LEFT(Table5[[#This Row],[Section]],1)="7","PDB",NOT(ISBLANK(Table5[[#This Row],[Section]])),"No")</f>
        <v>No</v>
      </c>
    </row>
    <row r="10261" spans="1:13" x14ac:dyDescent="0.25">
      <c r="A10261" s="126" t="s">
        <v>23521</v>
      </c>
      <c r="B10261" s="126" t="s">
        <v>23522</v>
      </c>
      <c r="C10261" s="126" t="s">
        <v>75</v>
      </c>
      <c r="D10261" s="127">
        <v>1.4139999999999999</v>
      </c>
      <c r="E10261" s="128">
        <v>429</v>
      </c>
      <c r="F10261" s="128">
        <v>429</v>
      </c>
      <c r="G10261" s="126" t="s">
        <v>22955</v>
      </c>
      <c r="H10261" s="126" t="s">
        <v>22956</v>
      </c>
      <c r="I10261" s="126" t="s">
        <v>22957</v>
      </c>
      <c r="J10261" s="126" t="s">
        <v>26361</v>
      </c>
      <c r="K10261" s="9">
        <f>_xlfn.IFNA(VLOOKUP(Table5[[#This Row],[Section]],SubSill_Tier,2,FALSE),0)</f>
        <v>0</v>
      </c>
      <c r="L10261" s="9" t="str">
        <f t="shared" si="169"/>
        <v/>
      </c>
      <c r="M10261" s="205" t="str" cm="1">
        <f t="array" ref="M10261">_xlfn.IFS(NOT(ISERROR(VLOOKUP(Table5[[#This Row],[Section]],TB_notTB,1,FALSE))),"No",LEFT(Table5[[#This Row],[Section]],3)="ETB","PLS",LEFT(Table5[[#This Row],[Section]],1)="7","PDB",NOT(ISBLANK(Table5[[#This Row],[Section]])),"No")</f>
        <v>No</v>
      </c>
    </row>
    <row r="10262" spans="1:13" x14ac:dyDescent="0.25">
      <c r="A10262" s="126" t="s">
        <v>23523</v>
      </c>
      <c r="B10262" s="126" t="s">
        <v>23524</v>
      </c>
      <c r="C10262" s="126" t="s">
        <v>75</v>
      </c>
      <c r="D10262" s="127">
        <v>1.8720000000000001</v>
      </c>
      <c r="E10262" s="128">
        <v>598</v>
      </c>
      <c r="F10262" s="128">
        <v>598</v>
      </c>
      <c r="G10262" s="126" t="s">
        <v>22778</v>
      </c>
      <c r="H10262" s="126" t="s">
        <v>22779</v>
      </c>
      <c r="I10262" s="126" t="s">
        <v>22780</v>
      </c>
      <c r="J10262" s="126" t="s">
        <v>26361</v>
      </c>
      <c r="K10262" s="9">
        <f>_xlfn.IFNA(VLOOKUP(Table5[[#This Row],[Section]],SubSill_Tier,2,FALSE),0)</f>
        <v>0</v>
      </c>
      <c r="L10262" s="9" t="str">
        <f t="shared" si="169"/>
        <v/>
      </c>
      <c r="M10262" s="205" t="str" cm="1">
        <f t="array" ref="M10262">_xlfn.IFS(NOT(ISERROR(VLOOKUP(Table5[[#This Row],[Section]],TB_notTB,1,FALSE))),"No",LEFT(Table5[[#This Row],[Section]],3)="ETB","PLS",LEFT(Table5[[#This Row],[Section]],1)="7","PDB",NOT(ISBLANK(Table5[[#This Row],[Section]])),"No")</f>
        <v>No</v>
      </c>
    </row>
    <row r="10263" spans="1:13" x14ac:dyDescent="0.25">
      <c r="A10263" s="126" t="s">
        <v>23525</v>
      </c>
      <c r="B10263" s="126" t="s">
        <v>23526</v>
      </c>
      <c r="C10263" s="126" t="s">
        <v>75</v>
      </c>
      <c r="D10263" s="127">
        <v>0.78100000000000003</v>
      </c>
      <c r="E10263" s="128">
        <v>296</v>
      </c>
      <c r="F10263" s="128">
        <v>296</v>
      </c>
      <c r="G10263" s="126" t="s">
        <v>22778</v>
      </c>
      <c r="H10263" s="126" t="s">
        <v>22779</v>
      </c>
      <c r="I10263" s="126" t="s">
        <v>22780</v>
      </c>
      <c r="J10263" s="126" t="s">
        <v>26361</v>
      </c>
      <c r="K10263" s="9">
        <f>_xlfn.IFNA(VLOOKUP(Table5[[#This Row],[Section]],SubSill_Tier,2,FALSE),0)</f>
        <v>0</v>
      </c>
      <c r="L10263" s="9" t="str">
        <f t="shared" si="169"/>
        <v/>
      </c>
      <c r="M10263" s="205" t="str" cm="1">
        <f t="array" ref="M10263">_xlfn.IFS(NOT(ISERROR(VLOOKUP(Table5[[#This Row],[Section]],TB_notTB,1,FALSE))),"No",LEFT(Table5[[#This Row],[Section]],3)="ETB","PLS",LEFT(Table5[[#This Row],[Section]],1)="7","PDB",NOT(ISBLANK(Table5[[#This Row],[Section]])),"No")</f>
        <v>No</v>
      </c>
    </row>
    <row r="10264" spans="1:13" x14ac:dyDescent="0.25">
      <c r="A10264" s="126" t="s">
        <v>23527</v>
      </c>
      <c r="B10264" s="126" t="s">
        <v>23528</v>
      </c>
      <c r="C10264" s="126" t="s">
        <v>75</v>
      </c>
      <c r="D10264" s="127">
        <v>0.94399999999999995</v>
      </c>
      <c r="E10264" s="128">
        <v>358</v>
      </c>
      <c r="F10264" s="128">
        <v>358</v>
      </c>
      <c r="G10264" s="126" t="s">
        <v>22778</v>
      </c>
      <c r="H10264" s="126" t="s">
        <v>22779</v>
      </c>
      <c r="I10264" s="126" t="s">
        <v>22780</v>
      </c>
      <c r="J10264" s="126" t="s">
        <v>26361</v>
      </c>
      <c r="K10264" s="9">
        <f>_xlfn.IFNA(VLOOKUP(Table5[[#This Row],[Section]],SubSill_Tier,2,FALSE),0)</f>
        <v>0</v>
      </c>
      <c r="L10264" s="9" t="str">
        <f t="shared" si="169"/>
        <v/>
      </c>
      <c r="M10264" s="205" t="str" cm="1">
        <f t="array" ref="M10264">_xlfn.IFS(NOT(ISERROR(VLOOKUP(Table5[[#This Row],[Section]],TB_notTB,1,FALSE))),"No",LEFT(Table5[[#This Row],[Section]],3)="ETB","PLS",LEFT(Table5[[#This Row],[Section]],1)="7","PDB",NOT(ISBLANK(Table5[[#This Row],[Section]])),"No")</f>
        <v>No</v>
      </c>
    </row>
    <row r="10265" spans="1:13" x14ac:dyDescent="0.25">
      <c r="A10265" s="126" t="s">
        <v>23529</v>
      </c>
      <c r="B10265" s="126" t="s">
        <v>23530</v>
      </c>
      <c r="C10265" s="126" t="s">
        <v>75</v>
      </c>
      <c r="D10265" s="127">
        <v>0.71</v>
      </c>
      <c r="E10265" s="128">
        <v>257</v>
      </c>
      <c r="F10265" s="128">
        <v>257</v>
      </c>
      <c r="G10265" s="126" t="s">
        <v>22778</v>
      </c>
      <c r="H10265" s="126" t="s">
        <v>22779</v>
      </c>
      <c r="I10265" s="126" t="s">
        <v>22780</v>
      </c>
      <c r="J10265" s="126" t="s">
        <v>26361</v>
      </c>
      <c r="K10265" s="9">
        <f>_xlfn.IFNA(VLOOKUP(Table5[[#This Row],[Section]],SubSill_Tier,2,FALSE),0)</f>
        <v>0</v>
      </c>
      <c r="L10265" s="9" t="str">
        <f t="shared" si="169"/>
        <v/>
      </c>
      <c r="M10265" s="205" t="str" cm="1">
        <f t="array" ref="M10265">_xlfn.IFS(NOT(ISERROR(VLOOKUP(Table5[[#This Row],[Section]],TB_notTB,1,FALSE))),"No",LEFT(Table5[[#This Row],[Section]],3)="ETB","PLS",LEFT(Table5[[#This Row],[Section]],1)="7","PDB",NOT(ISBLANK(Table5[[#This Row],[Section]])),"No")</f>
        <v>No</v>
      </c>
    </row>
    <row r="10266" spans="1:13" x14ac:dyDescent="0.25">
      <c r="A10266" s="126" t="s">
        <v>23531</v>
      </c>
      <c r="B10266" s="126" t="s">
        <v>23532</v>
      </c>
      <c r="C10266" s="126" t="s">
        <v>75</v>
      </c>
      <c r="D10266" s="127">
        <v>1.605</v>
      </c>
      <c r="E10266" s="128">
        <v>488</v>
      </c>
      <c r="F10266" s="128">
        <v>488</v>
      </c>
      <c r="G10266" s="126" t="s">
        <v>23096</v>
      </c>
      <c r="H10266" s="126" t="s">
        <v>23097</v>
      </c>
      <c r="I10266" s="126" t="s">
        <v>23098</v>
      </c>
      <c r="J10266" s="126" t="s">
        <v>26361</v>
      </c>
      <c r="K10266" s="9">
        <f>_xlfn.IFNA(VLOOKUP(Table5[[#This Row],[Section]],SubSill_Tier,2,FALSE),0)</f>
        <v>0</v>
      </c>
      <c r="L10266" s="9" t="str">
        <f t="shared" si="169"/>
        <v/>
      </c>
      <c r="M10266" s="205" t="str" cm="1">
        <f t="array" ref="M10266">_xlfn.IFS(NOT(ISERROR(VLOOKUP(Table5[[#This Row],[Section]],TB_notTB,1,FALSE))),"No",LEFT(Table5[[#This Row],[Section]],3)="ETB","PLS",LEFT(Table5[[#This Row],[Section]],1)="7","PDB",NOT(ISBLANK(Table5[[#This Row],[Section]])),"No")</f>
        <v>No</v>
      </c>
    </row>
    <row r="10267" spans="1:13" x14ac:dyDescent="0.25">
      <c r="A10267" s="126" t="s">
        <v>23533</v>
      </c>
      <c r="B10267" s="126" t="s">
        <v>23534</v>
      </c>
      <c r="C10267" s="126" t="s">
        <v>75</v>
      </c>
      <c r="D10267" s="127">
        <v>1.6140000000000001</v>
      </c>
      <c r="E10267" s="128">
        <v>489</v>
      </c>
      <c r="F10267" s="128">
        <v>489</v>
      </c>
      <c r="G10267" s="126" t="s">
        <v>23096</v>
      </c>
      <c r="H10267" s="126" t="s">
        <v>23097</v>
      </c>
      <c r="I10267" s="126" t="s">
        <v>23098</v>
      </c>
      <c r="J10267" s="126" t="s">
        <v>26361</v>
      </c>
      <c r="K10267" s="9">
        <f>_xlfn.IFNA(VLOOKUP(Table5[[#This Row],[Section]],SubSill_Tier,2,FALSE),0)</f>
        <v>0</v>
      </c>
      <c r="L10267" s="9" t="str">
        <f t="shared" si="169"/>
        <v/>
      </c>
      <c r="M10267" s="205" t="str" cm="1">
        <f t="array" ref="M10267">_xlfn.IFS(NOT(ISERROR(VLOOKUP(Table5[[#This Row],[Section]],TB_notTB,1,FALSE))),"No",LEFT(Table5[[#This Row],[Section]],3)="ETB","PLS",LEFT(Table5[[#This Row],[Section]],1)="7","PDB",NOT(ISBLANK(Table5[[#This Row],[Section]])),"No")</f>
        <v>No</v>
      </c>
    </row>
    <row r="10268" spans="1:13" x14ac:dyDescent="0.25">
      <c r="A10268" s="126" t="s">
        <v>23535</v>
      </c>
      <c r="B10268" s="126" t="s">
        <v>23536</v>
      </c>
      <c r="C10268" s="126" t="s">
        <v>75</v>
      </c>
      <c r="D10268" s="127">
        <v>2.1339999999999999</v>
      </c>
      <c r="E10268" s="128">
        <v>358</v>
      </c>
      <c r="F10268" s="128">
        <v>358</v>
      </c>
      <c r="G10268" s="126" t="s">
        <v>23096</v>
      </c>
      <c r="H10268" s="126" t="s">
        <v>23097</v>
      </c>
      <c r="I10268" s="126" t="s">
        <v>23098</v>
      </c>
      <c r="J10268" s="126" t="s">
        <v>26361</v>
      </c>
      <c r="K10268" s="9">
        <f>_xlfn.IFNA(VLOOKUP(Table5[[#This Row],[Section]],SubSill_Tier,2,FALSE),0)</f>
        <v>0</v>
      </c>
      <c r="L10268" s="9" t="str">
        <f t="shared" si="169"/>
        <v/>
      </c>
      <c r="M10268" s="205" t="str" cm="1">
        <f t="array" ref="M10268">_xlfn.IFS(NOT(ISERROR(VLOOKUP(Table5[[#This Row],[Section]],TB_notTB,1,FALSE))),"No",LEFT(Table5[[#This Row],[Section]],3)="ETB","PLS",LEFT(Table5[[#This Row],[Section]],1)="7","PDB",NOT(ISBLANK(Table5[[#This Row],[Section]])),"No")</f>
        <v>No</v>
      </c>
    </row>
    <row r="10269" spans="1:13" x14ac:dyDescent="0.25">
      <c r="A10269" s="126" t="s">
        <v>23537</v>
      </c>
      <c r="B10269" s="126" t="s">
        <v>23538</v>
      </c>
      <c r="C10269" s="126" t="s">
        <v>75</v>
      </c>
      <c r="D10269" s="127">
        <v>0.63300000000000001</v>
      </c>
      <c r="E10269" s="128">
        <v>253</v>
      </c>
      <c r="F10269" s="128">
        <v>253</v>
      </c>
      <c r="G10269" s="126" t="s">
        <v>22702</v>
      </c>
      <c r="H10269" s="126" t="s">
        <v>22703</v>
      </c>
      <c r="I10269" s="126" t="s">
        <v>22704</v>
      </c>
      <c r="J10269" s="126" t="s">
        <v>26361</v>
      </c>
      <c r="K10269" s="9">
        <f>_xlfn.IFNA(VLOOKUP(Table5[[#This Row],[Section]],SubSill_Tier,2,FALSE),0)</f>
        <v>0</v>
      </c>
      <c r="L10269" s="9" t="str">
        <f t="shared" si="169"/>
        <v/>
      </c>
      <c r="M10269" s="205" t="str" cm="1">
        <f t="array" ref="M10269">_xlfn.IFS(NOT(ISERROR(VLOOKUP(Table5[[#This Row],[Section]],TB_notTB,1,FALSE))),"No",LEFT(Table5[[#This Row],[Section]],3)="ETB","PLS",LEFT(Table5[[#This Row],[Section]],1)="7","PDB",NOT(ISBLANK(Table5[[#This Row],[Section]])),"No")</f>
        <v>No</v>
      </c>
    </row>
    <row r="10270" spans="1:13" x14ac:dyDescent="0.25">
      <c r="A10270" s="126" t="s">
        <v>23539</v>
      </c>
      <c r="B10270" s="126" t="s">
        <v>23540</v>
      </c>
      <c r="C10270" s="126" t="s">
        <v>75</v>
      </c>
      <c r="D10270" s="127">
        <v>2.077</v>
      </c>
      <c r="E10270" s="128">
        <v>448</v>
      </c>
      <c r="F10270" s="128">
        <v>448</v>
      </c>
      <c r="G10270" s="126" t="s">
        <v>22778</v>
      </c>
      <c r="H10270" s="126" t="s">
        <v>22779</v>
      </c>
      <c r="I10270" s="126" t="s">
        <v>22780</v>
      </c>
      <c r="J10270" s="126" t="s">
        <v>26361</v>
      </c>
      <c r="K10270" s="9">
        <f>_xlfn.IFNA(VLOOKUP(Table5[[#This Row],[Section]],SubSill_Tier,2,FALSE),0)</f>
        <v>0</v>
      </c>
      <c r="L10270" s="9" t="str">
        <f t="shared" si="169"/>
        <v/>
      </c>
      <c r="M10270" s="205" t="str" cm="1">
        <f t="array" ref="M10270">_xlfn.IFS(NOT(ISERROR(VLOOKUP(Table5[[#This Row],[Section]],TB_notTB,1,FALSE))),"No",LEFT(Table5[[#This Row],[Section]],3)="ETB","PLS",LEFT(Table5[[#This Row],[Section]],1)="7","PDB",NOT(ISBLANK(Table5[[#This Row],[Section]])),"No")</f>
        <v>No</v>
      </c>
    </row>
    <row r="10271" spans="1:13" x14ac:dyDescent="0.25">
      <c r="A10271" s="126" t="s">
        <v>23541</v>
      </c>
      <c r="B10271" s="126" t="s">
        <v>23542</v>
      </c>
      <c r="C10271" s="126" t="s">
        <v>75</v>
      </c>
      <c r="D10271" s="127">
        <v>2.0169999999999999</v>
      </c>
      <c r="E10271" s="128">
        <v>705</v>
      </c>
      <c r="F10271" s="128">
        <v>705</v>
      </c>
      <c r="G10271" s="126" t="s">
        <v>23543</v>
      </c>
      <c r="H10271" s="126" t="s">
        <v>23544</v>
      </c>
      <c r="I10271" s="126" t="s">
        <v>23545</v>
      </c>
      <c r="J10271" s="126" t="s">
        <v>26361</v>
      </c>
      <c r="K10271" s="9">
        <f>_xlfn.IFNA(VLOOKUP(Table5[[#This Row],[Section]],SubSill_Tier,2,FALSE),0)</f>
        <v>0</v>
      </c>
      <c r="L10271" s="9" t="str">
        <f t="shared" si="169"/>
        <v/>
      </c>
      <c r="M10271" s="205" t="str" cm="1">
        <f t="array" ref="M10271">_xlfn.IFS(NOT(ISERROR(VLOOKUP(Table5[[#This Row],[Section]],TB_notTB,1,FALSE))),"No",LEFT(Table5[[#This Row],[Section]],3)="ETB","PLS",LEFT(Table5[[#This Row],[Section]],1)="7","PDB",NOT(ISBLANK(Table5[[#This Row],[Section]])),"No")</f>
        <v>No</v>
      </c>
    </row>
    <row r="10272" spans="1:13" x14ac:dyDescent="0.25">
      <c r="A10272" s="126" t="s">
        <v>23546</v>
      </c>
      <c r="B10272" s="126" t="s">
        <v>23547</v>
      </c>
      <c r="C10272" s="126" t="s">
        <v>75</v>
      </c>
      <c r="D10272" s="127">
        <v>2.19</v>
      </c>
      <c r="E10272" s="128">
        <v>693</v>
      </c>
      <c r="F10272" s="128">
        <v>693</v>
      </c>
      <c r="G10272" s="126" t="s">
        <v>22783</v>
      </c>
      <c r="H10272" s="126" t="s">
        <v>22784</v>
      </c>
      <c r="I10272" s="126" t="s">
        <v>22785</v>
      </c>
      <c r="J10272" s="126" t="s">
        <v>26361</v>
      </c>
      <c r="K10272" s="9">
        <f>_xlfn.IFNA(VLOOKUP(Table5[[#This Row],[Section]],SubSill_Tier,2,FALSE),0)</f>
        <v>0</v>
      </c>
      <c r="L10272" s="9" t="str">
        <f t="shared" si="169"/>
        <v/>
      </c>
      <c r="M10272" s="205" t="str" cm="1">
        <f t="array" ref="M10272">_xlfn.IFS(NOT(ISERROR(VLOOKUP(Table5[[#This Row],[Section]],TB_notTB,1,FALSE))),"No",LEFT(Table5[[#This Row],[Section]],3)="ETB","PLS",LEFT(Table5[[#This Row],[Section]],1)="7","PDB",NOT(ISBLANK(Table5[[#This Row],[Section]])),"No")</f>
        <v>No</v>
      </c>
    </row>
    <row r="10273" spans="1:13" x14ac:dyDescent="0.25">
      <c r="A10273" s="126" t="s">
        <v>23548</v>
      </c>
      <c r="B10273" s="126" t="s">
        <v>23549</v>
      </c>
      <c r="C10273" s="126" t="s">
        <v>75</v>
      </c>
      <c r="D10273" s="127">
        <v>1.8839999999999999</v>
      </c>
      <c r="E10273" s="128">
        <v>588</v>
      </c>
      <c r="F10273" s="128">
        <v>588</v>
      </c>
      <c r="G10273" s="126" t="s">
        <v>22783</v>
      </c>
      <c r="H10273" s="126" t="s">
        <v>22784</v>
      </c>
      <c r="I10273" s="126" t="s">
        <v>22785</v>
      </c>
      <c r="J10273" s="126" t="s">
        <v>26361</v>
      </c>
      <c r="K10273" s="9">
        <f>_xlfn.IFNA(VLOOKUP(Table5[[#This Row],[Section]],SubSill_Tier,2,FALSE),0)</f>
        <v>0</v>
      </c>
      <c r="L10273" s="9" t="str">
        <f t="shared" si="169"/>
        <v/>
      </c>
      <c r="M10273" s="205" t="str" cm="1">
        <f t="array" ref="M10273">_xlfn.IFS(NOT(ISERROR(VLOOKUP(Table5[[#This Row],[Section]],TB_notTB,1,FALSE))),"No",LEFT(Table5[[#This Row],[Section]],3)="ETB","PLS",LEFT(Table5[[#This Row],[Section]],1)="7","PDB",NOT(ISBLANK(Table5[[#This Row],[Section]])),"No")</f>
        <v>No</v>
      </c>
    </row>
    <row r="10274" spans="1:13" x14ac:dyDescent="0.25">
      <c r="A10274" s="126" t="s">
        <v>23550</v>
      </c>
      <c r="B10274" s="126" t="s">
        <v>23551</v>
      </c>
      <c r="C10274" s="126" t="s">
        <v>75</v>
      </c>
      <c r="D10274" s="127">
        <v>1.8759999999999999</v>
      </c>
      <c r="E10274" s="128">
        <v>587</v>
      </c>
      <c r="F10274" s="128">
        <v>587</v>
      </c>
      <c r="G10274" s="126" t="s">
        <v>22783</v>
      </c>
      <c r="H10274" s="126" t="s">
        <v>22784</v>
      </c>
      <c r="I10274" s="126" t="s">
        <v>22785</v>
      </c>
      <c r="J10274" s="126" t="s">
        <v>26361</v>
      </c>
      <c r="K10274" s="9">
        <f>_xlfn.IFNA(VLOOKUP(Table5[[#This Row],[Section]],SubSill_Tier,2,FALSE),0)</f>
        <v>0</v>
      </c>
      <c r="L10274" s="9" t="str">
        <f t="shared" si="169"/>
        <v/>
      </c>
      <c r="M10274" s="205" t="str" cm="1">
        <f t="array" ref="M10274">_xlfn.IFS(NOT(ISERROR(VLOOKUP(Table5[[#This Row],[Section]],TB_notTB,1,FALSE))),"No",LEFT(Table5[[#This Row],[Section]],3)="ETB","PLS",LEFT(Table5[[#This Row],[Section]],1)="7","PDB",NOT(ISBLANK(Table5[[#This Row],[Section]])),"No")</f>
        <v>No</v>
      </c>
    </row>
    <row r="10275" spans="1:13" x14ac:dyDescent="0.25">
      <c r="A10275" s="126" t="s">
        <v>23552</v>
      </c>
      <c r="B10275" s="126" t="s">
        <v>23553</v>
      </c>
      <c r="C10275" s="126" t="s">
        <v>75</v>
      </c>
      <c r="D10275" s="127">
        <v>2.673</v>
      </c>
      <c r="E10275" s="128">
        <v>458</v>
      </c>
      <c r="F10275" s="128">
        <v>458</v>
      </c>
      <c r="G10275" s="126" t="s">
        <v>22783</v>
      </c>
      <c r="H10275" s="126" t="s">
        <v>22784</v>
      </c>
      <c r="I10275" s="126" t="s">
        <v>22785</v>
      </c>
      <c r="J10275" s="126" t="s">
        <v>26361</v>
      </c>
      <c r="K10275" s="9">
        <f>_xlfn.IFNA(VLOOKUP(Table5[[#This Row],[Section]],SubSill_Tier,2,FALSE),0)</f>
        <v>0</v>
      </c>
      <c r="L10275" s="9" t="str">
        <f t="shared" si="169"/>
        <v/>
      </c>
      <c r="M10275" s="205" t="str" cm="1">
        <f t="array" ref="M10275">_xlfn.IFS(NOT(ISERROR(VLOOKUP(Table5[[#This Row],[Section]],TB_notTB,1,FALSE))),"No",LEFT(Table5[[#This Row],[Section]],3)="ETB","PLS",LEFT(Table5[[#This Row],[Section]],1)="7","PDB",NOT(ISBLANK(Table5[[#This Row],[Section]])),"No")</f>
        <v>No</v>
      </c>
    </row>
    <row r="10276" spans="1:13" x14ac:dyDescent="0.25">
      <c r="A10276" s="126" t="s">
        <v>23554</v>
      </c>
      <c r="B10276" s="126" t="s">
        <v>23555</v>
      </c>
      <c r="C10276" s="126" t="s">
        <v>75</v>
      </c>
      <c r="D10276" s="127">
        <v>0.80600000000000005</v>
      </c>
      <c r="E10276" s="128">
        <v>368</v>
      </c>
      <c r="F10276" s="128">
        <v>368</v>
      </c>
      <c r="G10276" s="126" t="s">
        <v>23045</v>
      </c>
      <c r="H10276" s="126" t="s">
        <v>23046</v>
      </c>
      <c r="I10276" s="126" t="s">
        <v>23047</v>
      </c>
      <c r="J10276" s="126" t="s">
        <v>26361</v>
      </c>
      <c r="K10276" s="9">
        <f>_xlfn.IFNA(VLOOKUP(Table5[[#This Row],[Section]],SubSill_Tier,2,FALSE),0)</f>
        <v>0</v>
      </c>
      <c r="L10276" s="9" t="str">
        <f t="shared" si="169"/>
        <v/>
      </c>
      <c r="M10276" s="205" t="str" cm="1">
        <f t="array" ref="M10276">_xlfn.IFS(NOT(ISERROR(VLOOKUP(Table5[[#This Row],[Section]],TB_notTB,1,FALSE))),"No",LEFT(Table5[[#This Row],[Section]],3)="ETB","PLS",LEFT(Table5[[#This Row],[Section]],1)="7","PDB",NOT(ISBLANK(Table5[[#This Row],[Section]])),"No")</f>
        <v>No</v>
      </c>
    </row>
    <row r="10277" spans="1:13" x14ac:dyDescent="0.25">
      <c r="A10277" s="126" t="s">
        <v>23556</v>
      </c>
      <c r="B10277" s="126" t="s">
        <v>23557</v>
      </c>
      <c r="C10277" s="126" t="s">
        <v>75</v>
      </c>
      <c r="D10277" s="127">
        <v>1.802</v>
      </c>
      <c r="E10277" s="128">
        <v>664</v>
      </c>
      <c r="F10277" s="128">
        <v>664</v>
      </c>
      <c r="G10277" s="126" t="s">
        <v>23045</v>
      </c>
      <c r="H10277" s="126" t="s">
        <v>23046</v>
      </c>
      <c r="I10277" s="126" t="s">
        <v>23047</v>
      </c>
      <c r="J10277" s="126" t="s">
        <v>26361</v>
      </c>
      <c r="K10277" s="9">
        <f>_xlfn.IFNA(VLOOKUP(Table5[[#This Row],[Section]],SubSill_Tier,2,FALSE),0)</f>
        <v>0</v>
      </c>
      <c r="L10277" s="9" t="str">
        <f t="shared" si="169"/>
        <v/>
      </c>
      <c r="M10277" s="205" t="str" cm="1">
        <f t="array" ref="M10277">_xlfn.IFS(NOT(ISERROR(VLOOKUP(Table5[[#This Row],[Section]],TB_notTB,1,FALSE))),"No",LEFT(Table5[[#This Row],[Section]],3)="ETB","PLS",LEFT(Table5[[#This Row],[Section]],1)="7","PDB",NOT(ISBLANK(Table5[[#This Row],[Section]])),"No")</f>
        <v>No</v>
      </c>
    </row>
    <row r="10278" spans="1:13" x14ac:dyDescent="0.25">
      <c r="A10278" s="126" t="s">
        <v>23558</v>
      </c>
      <c r="B10278" s="126" t="s">
        <v>23559</v>
      </c>
      <c r="C10278" s="126" t="s">
        <v>75</v>
      </c>
      <c r="D10278" s="127">
        <v>1.8280000000000001</v>
      </c>
      <c r="E10278" s="128">
        <v>704</v>
      </c>
      <c r="F10278" s="128">
        <v>704</v>
      </c>
      <c r="G10278" s="126" t="s">
        <v>23045</v>
      </c>
      <c r="H10278" s="126" t="s">
        <v>23046</v>
      </c>
      <c r="I10278" s="126" t="s">
        <v>23047</v>
      </c>
      <c r="J10278" s="126" t="s">
        <v>26361</v>
      </c>
      <c r="K10278" s="9">
        <f>_xlfn.IFNA(VLOOKUP(Table5[[#This Row],[Section]],SubSill_Tier,2,FALSE),0)</f>
        <v>0</v>
      </c>
      <c r="L10278" s="9" t="str">
        <f t="shared" si="169"/>
        <v/>
      </c>
      <c r="M10278" s="205" t="str" cm="1">
        <f t="array" ref="M10278">_xlfn.IFS(NOT(ISERROR(VLOOKUP(Table5[[#This Row],[Section]],TB_notTB,1,FALSE))),"No",LEFT(Table5[[#This Row],[Section]],3)="ETB","PLS",LEFT(Table5[[#This Row],[Section]],1)="7","PDB",NOT(ISBLANK(Table5[[#This Row],[Section]])),"No")</f>
        <v>No</v>
      </c>
    </row>
    <row r="10279" spans="1:13" x14ac:dyDescent="0.25">
      <c r="A10279" s="126" t="s">
        <v>23560</v>
      </c>
      <c r="B10279" s="126" t="s">
        <v>23561</v>
      </c>
      <c r="C10279" s="126" t="s">
        <v>75</v>
      </c>
      <c r="D10279" s="127">
        <v>2.427</v>
      </c>
      <c r="E10279" s="128">
        <v>864</v>
      </c>
      <c r="F10279" s="128">
        <v>864</v>
      </c>
      <c r="G10279" s="126" t="s">
        <v>23045</v>
      </c>
      <c r="H10279" s="126" t="s">
        <v>23046</v>
      </c>
      <c r="I10279" s="126" t="s">
        <v>23047</v>
      </c>
      <c r="J10279" s="126" t="s">
        <v>26361</v>
      </c>
      <c r="K10279" s="9">
        <f>_xlfn.IFNA(VLOOKUP(Table5[[#This Row],[Section]],SubSill_Tier,2,FALSE),0)</f>
        <v>0</v>
      </c>
      <c r="L10279" s="9" t="str">
        <f t="shared" si="169"/>
        <v/>
      </c>
      <c r="M10279" s="205" t="str" cm="1">
        <f t="array" ref="M10279">_xlfn.IFS(NOT(ISERROR(VLOOKUP(Table5[[#This Row],[Section]],TB_notTB,1,FALSE))),"No",LEFT(Table5[[#This Row],[Section]],3)="ETB","PLS",LEFT(Table5[[#This Row],[Section]],1)="7","PDB",NOT(ISBLANK(Table5[[#This Row],[Section]])),"No")</f>
        <v>No</v>
      </c>
    </row>
    <row r="10280" spans="1:13" x14ac:dyDescent="0.25">
      <c r="A10280" s="126" t="s">
        <v>23562</v>
      </c>
      <c r="B10280" s="126" t="s">
        <v>23563</v>
      </c>
      <c r="C10280" s="126" t="s">
        <v>75</v>
      </c>
      <c r="D10280" s="127">
        <v>2.5630000000000002</v>
      </c>
      <c r="E10280" s="128">
        <v>972</v>
      </c>
      <c r="F10280" s="128">
        <v>972</v>
      </c>
      <c r="G10280" s="126" t="s">
        <v>23045</v>
      </c>
      <c r="H10280" s="126" t="s">
        <v>23046</v>
      </c>
      <c r="I10280" s="126" t="s">
        <v>23047</v>
      </c>
      <c r="J10280" s="126" t="s">
        <v>26361</v>
      </c>
      <c r="K10280" s="9">
        <f>_xlfn.IFNA(VLOOKUP(Table5[[#This Row],[Section]],SubSill_Tier,2,FALSE),0)</f>
        <v>0</v>
      </c>
      <c r="L10280" s="9" t="str">
        <f t="shared" si="169"/>
        <v/>
      </c>
      <c r="M10280" s="205" t="str" cm="1">
        <f t="array" ref="M10280">_xlfn.IFS(NOT(ISERROR(VLOOKUP(Table5[[#This Row],[Section]],TB_notTB,1,FALSE))),"No",LEFT(Table5[[#This Row],[Section]],3)="ETB","PLS",LEFT(Table5[[#This Row],[Section]],1)="7","PDB",NOT(ISBLANK(Table5[[#This Row],[Section]])),"No")</f>
        <v>No</v>
      </c>
    </row>
    <row r="10281" spans="1:13" x14ac:dyDescent="0.25">
      <c r="A10281" s="126" t="s">
        <v>23564</v>
      </c>
      <c r="B10281" s="126" t="s">
        <v>23565</v>
      </c>
      <c r="C10281" s="126" t="s">
        <v>75</v>
      </c>
      <c r="D10281" s="127">
        <v>0.13400000000000001</v>
      </c>
      <c r="E10281" s="128">
        <v>100</v>
      </c>
      <c r="F10281" s="128">
        <v>100</v>
      </c>
      <c r="G10281" s="126" t="s">
        <v>23045</v>
      </c>
      <c r="H10281" s="126" t="s">
        <v>23046</v>
      </c>
      <c r="I10281" s="126" t="s">
        <v>23047</v>
      </c>
      <c r="J10281" s="126" t="s">
        <v>26361</v>
      </c>
      <c r="K10281" s="9">
        <f>_xlfn.IFNA(VLOOKUP(Table5[[#This Row],[Section]],SubSill_Tier,2,FALSE),0)</f>
        <v>0</v>
      </c>
      <c r="L10281" s="9" t="str">
        <f t="shared" si="169"/>
        <v/>
      </c>
      <c r="M10281" s="205" t="str" cm="1">
        <f t="array" ref="M10281">_xlfn.IFS(NOT(ISERROR(VLOOKUP(Table5[[#This Row],[Section]],TB_notTB,1,FALSE))),"No",LEFT(Table5[[#This Row],[Section]],3)="ETB","PLS",LEFT(Table5[[#This Row],[Section]],1)="7","PDB",NOT(ISBLANK(Table5[[#This Row],[Section]])),"No")</f>
        <v>No</v>
      </c>
    </row>
    <row r="10282" spans="1:13" x14ac:dyDescent="0.25">
      <c r="A10282" s="126" t="s">
        <v>23566</v>
      </c>
      <c r="B10282" s="126" t="s">
        <v>23567</v>
      </c>
      <c r="C10282" s="126" t="s">
        <v>75</v>
      </c>
      <c r="D10282" s="127">
        <v>0.26200000000000001</v>
      </c>
      <c r="E10282" s="128">
        <v>135</v>
      </c>
      <c r="F10282" s="128">
        <v>135</v>
      </c>
      <c r="G10282" s="126" t="s">
        <v>23045</v>
      </c>
      <c r="H10282" s="126" t="s">
        <v>23046</v>
      </c>
      <c r="I10282" s="126" t="s">
        <v>23047</v>
      </c>
      <c r="J10282" s="126" t="s">
        <v>26361</v>
      </c>
      <c r="K10282" s="9">
        <f>_xlfn.IFNA(VLOOKUP(Table5[[#This Row],[Section]],SubSill_Tier,2,FALSE),0)</f>
        <v>0</v>
      </c>
      <c r="L10282" s="9" t="str">
        <f t="shared" si="169"/>
        <v/>
      </c>
      <c r="M10282" s="205" t="str" cm="1">
        <f t="array" ref="M10282">_xlfn.IFS(NOT(ISERROR(VLOOKUP(Table5[[#This Row],[Section]],TB_notTB,1,FALSE))),"No",LEFT(Table5[[#This Row],[Section]],3)="ETB","PLS",LEFT(Table5[[#This Row],[Section]],1)="7","PDB",NOT(ISBLANK(Table5[[#This Row],[Section]])),"No")</f>
        <v>No</v>
      </c>
    </row>
    <row r="10283" spans="1:13" x14ac:dyDescent="0.25">
      <c r="A10283" s="126" t="s">
        <v>23568</v>
      </c>
      <c r="B10283" s="126" t="s">
        <v>23569</v>
      </c>
      <c r="C10283" s="126" t="s">
        <v>75</v>
      </c>
      <c r="D10283" s="127">
        <v>0.25700000000000001</v>
      </c>
      <c r="E10283" s="128">
        <v>136</v>
      </c>
      <c r="F10283" s="128">
        <v>136</v>
      </c>
      <c r="G10283" s="126" t="s">
        <v>23045</v>
      </c>
      <c r="H10283" s="126" t="s">
        <v>23046</v>
      </c>
      <c r="I10283" s="126" t="s">
        <v>23047</v>
      </c>
      <c r="J10283" s="126" t="s">
        <v>26361</v>
      </c>
      <c r="K10283" s="9">
        <f>_xlfn.IFNA(VLOOKUP(Table5[[#This Row],[Section]],SubSill_Tier,2,FALSE),0)</f>
        <v>0</v>
      </c>
      <c r="L10283" s="9" t="str">
        <f t="shared" si="169"/>
        <v/>
      </c>
      <c r="M10283" s="205" t="str" cm="1">
        <f t="array" ref="M10283">_xlfn.IFS(NOT(ISERROR(VLOOKUP(Table5[[#This Row],[Section]],TB_notTB,1,FALSE))),"No",LEFT(Table5[[#This Row],[Section]],3)="ETB","PLS",LEFT(Table5[[#This Row],[Section]],1)="7","PDB",NOT(ISBLANK(Table5[[#This Row],[Section]])),"No")</f>
        <v>No</v>
      </c>
    </row>
    <row r="10284" spans="1:13" x14ac:dyDescent="0.25">
      <c r="A10284" s="126" t="s">
        <v>23570</v>
      </c>
      <c r="B10284" s="126" t="s">
        <v>23571</v>
      </c>
      <c r="C10284" s="126" t="s">
        <v>75</v>
      </c>
      <c r="D10284" s="127">
        <v>0.26</v>
      </c>
      <c r="E10284" s="128">
        <v>142</v>
      </c>
      <c r="F10284" s="128">
        <v>142</v>
      </c>
      <c r="G10284" s="126" t="s">
        <v>23045</v>
      </c>
      <c r="H10284" s="126" t="s">
        <v>23046</v>
      </c>
      <c r="I10284" s="126" t="s">
        <v>23047</v>
      </c>
      <c r="J10284" s="126" t="s">
        <v>26361</v>
      </c>
      <c r="K10284" s="9">
        <f>_xlfn.IFNA(VLOOKUP(Table5[[#This Row],[Section]],SubSill_Tier,2,FALSE),0)</f>
        <v>0</v>
      </c>
      <c r="L10284" s="9" t="str">
        <f t="shared" si="169"/>
        <v/>
      </c>
      <c r="M10284" s="205" t="str" cm="1">
        <f t="array" ref="M10284">_xlfn.IFS(NOT(ISERROR(VLOOKUP(Table5[[#This Row],[Section]],TB_notTB,1,FALSE))),"No",LEFT(Table5[[#This Row],[Section]],3)="ETB","PLS",LEFT(Table5[[#This Row],[Section]],1)="7","PDB",NOT(ISBLANK(Table5[[#This Row],[Section]])),"No")</f>
        <v>No</v>
      </c>
    </row>
    <row r="10285" spans="1:13" x14ac:dyDescent="0.25">
      <c r="A10285" s="126" t="s">
        <v>23572</v>
      </c>
      <c r="B10285" s="126" t="s">
        <v>23573</v>
      </c>
      <c r="C10285" s="126" t="s">
        <v>75</v>
      </c>
      <c r="D10285" s="127">
        <v>1.7470000000000001</v>
      </c>
      <c r="E10285" s="128">
        <v>394</v>
      </c>
      <c r="F10285" s="128">
        <v>394</v>
      </c>
      <c r="G10285" s="126" t="s">
        <v>23045</v>
      </c>
      <c r="H10285" s="126" t="s">
        <v>23046</v>
      </c>
      <c r="I10285" s="126" t="s">
        <v>23047</v>
      </c>
      <c r="J10285" s="126" t="s">
        <v>26361</v>
      </c>
      <c r="K10285" s="9">
        <f>_xlfn.IFNA(VLOOKUP(Table5[[#This Row],[Section]],SubSill_Tier,2,FALSE),0)</f>
        <v>0</v>
      </c>
      <c r="L10285" s="9" t="str">
        <f t="shared" si="169"/>
        <v/>
      </c>
      <c r="M10285" s="205" t="str" cm="1">
        <f t="array" ref="M10285">_xlfn.IFS(NOT(ISERROR(VLOOKUP(Table5[[#This Row],[Section]],TB_notTB,1,FALSE))),"No",LEFT(Table5[[#This Row],[Section]],3)="ETB","PLS",LEFT(Table5[[#This Row],[Section]],1)="7","PDB",NOT(ISBLANK(Table5[[#This Row],[Section]])),"No")</f>
        <v>No</v>
      </c>
    </row>
    <row r="10286" spans="1:13" x14ac:dyDescent="0.25">
      <c r="A10286" s="126" t="s">
        <v>23574</v>
      </c>
      <c r="B10286" s="126" t="s">
        <v>23575</v>
      </c>
      <c r="C10286" s="126" t="s">
        <v>75</v>
      </c>
      <c r="D10286" s="127">
        <v>3.0379999999999998</v>
      </c>
      <c r="E10286" s="128">
        <v>489</v>
      </c>
      <c r="F10286" s="128">
        <v>489</v>
      </c>
      <c r="G10286" s="126" t="s">
        <v>23045</v>
      </c>
      <c r="H10286" s="126" t="s">
        <v>23046</v>
      </c>
      <c r="I10286" s="126" t="s">
        <v>23047</v>
      </c>
      <c r="J10286" s="126" t="s">
        <v>26361</v>
      </c>
      <c r="K10286" s="9">
        <f>_xlfn.IFNA(VLOOKUP(Table5[[#This Row],[Section]],SubSill_Tier,2,FALSE),0)</f>
        <v>0</v>
      </c>
      <c r="L10286" s="9" t="str">
        <f t="shared" si="169"/>
        <v/>
      </c>
      <c r="M10286" s="205" t="str" cm="1">
        <f t="array" ref="M10286">_xlfn.IFS(NOT(ISERROR(VLOOKUP(Table5[[#This Row],[Section]],TB_notTB,1,FALSE))),"No",LEFT(Table5[[#This Row],[Section]],3)="ETB","PLS",LEFT(Table5[[#This Row],[Section]],1)="7","PDB",NOT(ISBLANK(Table5[[#This Row],[Section]])),"No")</f>
        <v>No</v>
      </c>
    </row>
    <row r="10287" spans="1:13" x14ac:dyDescent="0.25">
      <c r="A10287" s="126" t="s">
        <v>23576</v>
      </c>
      <c r="B10287" s="126" t="s">
        <v>23577</v>
      </c>
      <c r="C10287" s="126" t="s">
        <v>75</v>
      </c>
      <c r="D10287" s="127">
        <v>1.498</v>
      </c>
      <c r="E10287" s="128">
        <v>332</v>
      </c>
      <c r="F10287" s="128">
        <v>332</v>
      </c>
      <c r="G10287" s="126" t="s">
        <v>23045</v>
      </c>
      <c r="H10287" s="126" t="s">
        <v>23046</v>
      </c>
      <c r="I10287" s="126" t="s">
        <v>23047</v>
      </c>
      <c r="J10287" s="126" t="s">
        <v>26361</v>
      </c>
      <c r="K10287" s="9">
        <f>_xlfn.IFNA(VLOOKUP(Table5[[#This Row],[Section]],SubSill_Tier,2,FALSE),0)</f>
        <v>0</v>
      </c>
      <c r="L10287" s="9" t="str">
        <f t="shared" si="169"/>
        <v/>
      </c>
      <c r="M10287" s="205" t="str" cm="1">
        <f t="array" ref="M10287">_xlfn.IFS(NOT(ISERROR(VLOOKUP(Table5[[#This Row],[Section]],TB_notTB,1,FALSE))),"No",LEFT(Table5[[#This Row],[Section]],3)="ETB","PLS",LEFT(Table5[[#This Row],[Section]],1)="7","PDB",NOT(ISBLANK(Table5[[#This Row],[Section]])),"No")</f>
        <v>No</v>
      </c>
    </row>
    <row r="10288" spans="1:13" x14ac:dyDescent="0.25">
      <c r="A10288" s="126" t="s">
        <v>23578</v>
      </c>
      <c r="B10288" s="126" t="s">
        <v>23579</v>
      </c>
      <c r="C10288" s="126" t="s">
        <v>75</v>
      </c>
      <c r="D10288" s="127">
        <v>2.8039999999999998</v>
      </c>
      <c r="E10288" s="128">
        <v>430</v>
      </c>
      <c r="F10288" s="128">
        <v>430</v>
      </c>
      <c r="G10288" s="126" t="s">
        <v>23045</v>
      </c>
      <c r="H10288" s="126" t="s">
        <v>23046</v>
      </c>
      <c r="I10288" s="126" t="s">
        <v>23047</v>
      </c>
      <c r="J10288" s="126" t="s">
        <v>26361</v>
      </c>
      <c r="K10288" s="9">
        <f>_xlfn.IFNA(VLOOKUP(Table5[[#This Row],[Section]],SubSill_Tier,2,FALSE),0)</f>
        <v>0</v>
      </c>
      <c r="L10288" s="9" t="str">
        <f t="shared" si="169"/>
        <v/>
      </c>
      <c r="M10288" s="205" t="str" cm="1">
        <f t="array" ref="M10288">_xlfn.IFS(NOT(ISERROR(VLOOKUP(Table5[[#This Row],[Section]],TB_notTB,1,FALSE))),"No",LEFT(Table5[[#This Row],[Section]],3)="ETB","PLS",LEFT(Table5[[#This Row],[Section]],1)="7","PDB",NOT(ISBLANK(Table5[[#This Row],[Section]])),"No")</f>
        <v>No</v>
      </c>
    </row>
    <row r="10289" spans="1:13" x14ac:dyDescent="0.25">
      <c r="A10289" s="126" t="s">
        <v>23580</v>
      </c>
      <c r="B10289" s="126" t="s">
        <v>23581</v>
      </c>
      <c r="C10289" s="126" t="s">
        <v>75</v>
      </c>
      <c r="D10289" s="127">
        <v>0.50700000000000001</v>
      </c>
      <c r="E10289" s="128">
        <v>164</v>
      </c>
      <c r="F10289" s="128">
        <v>164</v>
      </c>
      <c r="G10289" s="126" t="s">
        <v>23045</v>
      </c>
      <c r="H10289" s="126" t="s">
        <v>23046</v>
      </c>
      <c r="I10289" s="126" t="s">
        <v>23047</v>
      </c>
      <c r="J10289" s="126" t="s">
        <v>26361</v>
      </c>
      <c r="K10289" s="9">
        <f>_xlfn.IFNA(VLOOKUP(Table5[[#This Row],[Section]],SubSill_Tier,2,FALSE),0)</f>
        <v>0</v>
      </c>
      <c r="L10289" s="9" t="str">
        <f t="shared" si="169"/>
        <v/>
      </c>
      <c r="M10289" s="205" t="str" cm="1">
        <f t="array" ref="M10289">_xlfn.IFS(NOT(ISERROR(VLOOKUP(Table5[[#This Row],[Section]],TB_notTB,1,FALSE))),"No",LEFT(Table5[[#This Row],[Section]],3)="ETB","PLS",LEFT(Table5[[#This Row],[Section]],1)="7","PDB",NOT(ISBLANK(Table5[[#This Row],[Section]])),"No")</f>
        <v>No</v>
      </c>
    </row>
    <row r="10290" spans="1:13" x14ac:dyDescent="0.25">
      <c r="A10290" s="126" t="s">
        <v>23582</v>
      </c>
      <c r="B10290" s="126" t="s">
        <v>23583</v>
      </c>
      <c r="C10290" s="126" t="s">
        <v>75</v>
      </c>
      <c r="D10290" s="127">
        <v>2.0270000000000001</v>
      </c>
      <c r="E10290" s="128">
        <v>423</v>
      </c>
      <c r="F10290" s="128">
        <v>362</v>
      </c>
      <c r="G10290" s="126" t="s">
        <v>23045</v>
      </c>
      <c r="H10290" s="126" t="s">
        <v>23046</v>
      </c>
      <c r="I10290" s="126" t="s">
        <v>23047</v>
      </c>
      <c r="J10290" s="126" t="s">
        <v>26361</v>
      </c>
      <c r="K10290" s="9">
        <f>_xlfn.IFNA(VLOOKUP(Table5[[#This Row],[Section]],SubSill_Tier,2,FALSE),0)</f>
        <v>0</v>
      </c>
      <c r="L10290" s="9" t="str">
        <f t="shared" si="169"/>
        <v/>
      </c>
      <c r="M10290" s="205" t="str" cm="1">
        <f t="array" ref="M10290">_xlfn.IFS(NOT(ISERROR(VLOOKUP(Table5[[#This Row],[Section]],TB_notTB,1,FALSE))),"No",LEFT(Table5[[#This Row],[Section]],3)="ETB","PLS",LEFT(Table5[[#This Row],[Section]],1)="7","PDB",NOT(ISBLANK(Table5[[#This Row],[Section]])),"No")</f>
        <v>No</v>
      </c>
    </row>
    <row r="10291" spans="1:13" x14ac:dyDescent="0.25">
      <c r="A10291" s="126" t="s">
        <v>23584</v>
      </c>
      <c r="B10291" s="126" t="s">
        <v>23585</v>
      </c>
      <c r="C10291" s="126" t="s">
        <v>75</v>
      </c>
      <c r="D10291" s="127">
        <v>2.6190000000000002</v>
      </c>
      <c r="E10291" s="128">
        <v>471</v>
      </c>
      <c r="F10291" s="128">
        <v>471</v>
      </c>
      <c r="G10291" s="126" t="s">
        <v>23045</v>
      </c>
      <c r="H10291" s="126" t="s">
        <v>23046</v>
      </c>
      <c r="I10291" s="126" t="s">
        <v>23047</v>
      </c>
      <c r="J10291" s="126" t="s">
        <v>26361</v>
      </c>
      <c r="K10291" s="9">
        <f>_xlfn.IFNA(VLOOKUP(Table5[[#This Row],[Section]],SubSill_Tier,2,FALSE),0)</f>
        <v>0</v>
      </c>
      <c r="L10291" s="9" t="str">
        <f t="shared" si="169"/>
        <v/>
      </c>
      <c r="M10291" s="205" t="str" cm="1">
        <f t="array" ref="M10291">_xlfn.IFS(NOT(ISERROR(VLOOKUP(Table5[[#This Row],[Section]],TB_notTB,1,FALSE))),"No",LEFT(Table5[[#This Row],[Section]],3)="ETB","PLS",LEFT(Table5[[#This Row],[Section]],1)="7","PDB",NOT(ISBLANK(Table5[[#This Row],[Section]])),"No")</f>
        <v>No</v>
      </c>
    </row>
    <row r="10292" spans="1:13" x14ac:dyDescent="0.25">
      <c r="A10292" s="126" t="s">
        <v>23586</v>
      </c>
      <c r="B10292" s="126" t="s">
        <v>23587</v>
      </c>
      <c r="C10292" s="126" t="s">
        <v>75</v>
      </c>
      <c r="D10292" s="127">
        <v>0.64</v>
      </c>
      <c r="E10292" s="128">
        <v>234</v>
      </c>
      <c r="F10292" s="128">
        <v>234</v>
      </c>
      <c r="G10292" s="126" t="s">
        <v>23045</v>
      </c>
      <c r="H10292" s="126" t="s">
        <v>23046</v>
      </c>
      <c r="I10292" s="126" t="s">
        <v>23047</v>
      </c>
      <c r="J10292" s="126" t="s">
        <v>26361</v>
      </c>
      <c r="K10292" s="9">
        <f>_xlfn.IFNA(VLOOKUP(Table5[[#This Row],[Section]],SubSill_Tier,2,FALSE),0)</f>
        <v>0</v>
      </c>
      <c r="L10292" s="9" t="str">
        <f t="shared" si="169"/>
        <v/>
      </c>
      <c r="M10292" s="205" t="str" cm="1">
        <f t="array" ref="M10292">_xlfn.IFS(NOT(ISERROR(VLOOKUP(Table5[[#This Row],[Section]],TB_notTB,1,FALSE))),"No",LEFT(Table5[[#This Row],[Section]],3)="ETB","PLS",LEFT(Table5[[#This Row],[Section]],1)="7","PDB",NOT(ISBLANK(Table5[[#This Row],[Section]])),"No")</f>
        <v>No</v>
      </c>
    </row>
    <row r="10293" spans="1:13" x14ac:dyDescent="0.25">
      <c r="A10293" s="126" t="s">
        <v>23588</v>
      </c>
      <c r="B10293" s="126" t="s">
        <v>23589</v>
      </c>
      <c r="C10293" s="126" t="s">
        <v>75</v>
      </c>
      <c r="D10293" s="127">
        <v>1.147</v>
      </c>
      <c r="E10293" s="128">
        <v>428</v>
      </c>
      <c r="F10293" s="128">
        <v>428</v>
      </c>
      <c r="G10293" s="126" t="s">
        <v>23045</v>
      </c>
      <c r="H10293" s="126" t="s">
        <v>23046</v>
      </c>
      <c r="I10293" s="126" t="s">
        <v>23047</v>
      </c>
      <c r="J10293" s="126" t="s">
        <v>26361</v>
      </c>
      <c r="K10293" s="9">
        <f>_xlfn.IFNA(VLOOKUP(Table5[[#This Row],[Section]],SubSill_Tier,2,FALSE),0)</f>
        <v>0</v>
      </c>
      <c r="L10293" s="9" t="str">
        <f t="shared" si="169"/>
        <v/>
      </c>
      <c r="M10293" s="205" t="str" cm="1">
        <f t="array" ref="M10293">_xlfn.IFS(NOT(ISERROR(VLOOKUP(Table5[[#This Row],[Section]],TB_notTB,1,FALSE))),"No",LEFT(Table5[[#This Row],[Section]],3)="ETB","PLS",LEFT(Table5[[#This Row],[Section]],1)="7","PDB",NOT(ISBLANK(Table5[[#This Row],[Section]])),"No")</f>
        <v>No</v>
      </c>
    </row>
    <row r="10294" spans="1:13" x14ac:dyDescent="0.25">
      <c r="A10294" s="126" t="s">
        <v>23590</v>
      </c>
      <c r="B10294" s="126" t="s">
        <v>23591</v>
      </c>
      <c r="C10294" s="126" t="s">
        <v>75</v>
      </c>
      <c r="D10294" s="127">
        <v>0.73699999999999999</v>
      </c>
      <c r="E10294" s="128">
        <v>204</v>
      </c>
      <c r="F10294" s="128">
        <v>204</v>
      </c>
      <c r="G10294" s="126" t="s">
        <v>23045</v>
      </c>
      <c r="H10294" s="126" t="s">
        <v>23046</v>
      </c>
      <c r="I10294" s="126" t="s">
        <v>23047</v>
      </c>
      <c r="J10294" s="126" t="s">
        <v>26361</v>
      </c>
      <c r="K10294" s="9">
        <f>_xlfn.IFNA(VLOOKUP(Table5[[#This Row],[Section]],SubSill_Tier,2,FALSE),0)</f>
        <v>0</v>
      </c>
      <c r="L10294" s="9" t="str">
        <f t="shared" si="169"/>
        <v/>
      </c>
      <c r="M10294" s="205" t="str" cm="1">
        <f t="array" ref="M10294">_xlfn.IFS(NOT(ISERROR(VLOOKUP(Table5[[#This Row],[Section]],TB_notTB,1,FALSE))),"No",LEFT(Table5[[#This Row],[Section]],3)="ETB","PLS",LEFT(Table5[[#This Row],[Section]],1)="7","PDB",NOT(ISBLANK(Table5[[#This Row],[Section]])),"No")</f>
        <v>No</v>
      </c>
    </row>
    <row r="10295" spans="1:13" x14ac:dyDescent="0.25">
      <c r="A10295" s="126" t="s">
        <v>23592</v>
      </c>
      <c r="B10295" s="126" t="s">
        <v>23593</v>
      </c>
      <c r="C10295" s="126" t="s">
        <v>75</v>
      </c>
      <c r="D10295" s="127">
        <v>1.1970000000000001</v>
      </c>
      <c r="E10295" s="128">
        <v>436</v>
      </c>
      <c r="F10295" s="128">
        <v>436</v>
      </c>
      <c r="G10295" s="126" t="s">
        <v>23045</v>
      </c>
      <c r="H10295" s="126" t="s">
        <v>23046</v>
      </c>
      <c r="I10295" s="126" t="s">
        <v>23047</v>
      </c>
      <c r="J10295" s="126" t="s">
        <v>26361</v>
      </c>
      <c r="K10295" s="9">
        <f>_xlfn.IFNA(VLOOKUP(Table5[[#This Row],[Section]],SubSill_Tier,2,FALSE),0)</f>
        <v>0</v>
      </c>
      <c r="L10295" s="9" t="str">
        <f t="shared" si="169"/>
        <v/>
      </c>
      <c r="M10295" s="205" t="str" cm="1">
        <f t="array" ref="M10295">_xlfn.IFS(NOT(ISERROR(VLOOKUP(Table5[[#This Row],[Section]],TB_notTB,1,FALSE))),"No",LEFT(Table5[[#This Row],[Section]],3)="ETB","PLS",LEFT(Table5[[#This Row],[Section]],1)="7","PDB",NOT(ISBLANK(Table5[[#This Row],[Section]])),"No")</f>
        <v>No</v>
      </c>
    </row>
    <row r="10296" spans="1:13" x14ac:dyDescent="0.25">
      <c r="A10296" s="126" t="s">
        <v>23594</v>
      </c>
      <c r="B10296" s="126" t="s">
        <v>23595</v>
      </c>
      <c r="C10296" s="126" t="s">
        <v>75</v>
      </c>
      <c r="D10296" s="127">
        <v>1.048</v>
      </c>
      <c r="E10296" s="128">
        <v>408</v>
      </c>
      <c r="F10296" s="128">
        <v>408</v>
      </c>
      <c r="G10296" s="126" t="s">
        <v>23045</v>
      </c>
      <c r="H10296" s="126" t="s">
        <v>23046</v>
      </c>
      <c r="I10296" s="126" t="s">
        <v>23047</v>
      </c>
      <c r="J10296" s="126" t="s">
        <v>26361</v>
      </c>
      <c r="K10296" s="9">
        <f>_xlfn.IFNA(VLOOKUP(Table5[[#This Row],[Section]],SubSill_Tier,2,FALSE),0)</f>
        <v>0</v>
      </c>
      <c r="L10296" s="9" t="str">
        <f t="shared" si="169"/>
        <v/>
      </c>
      <c r="M10296" s="205" t="str" cm="1">
        <f t="array" ref="M10296">_xlfn.IFS(NOT(ISERROR(VLOOKUP(Table5[[#This Row],[Section]],TB_notTB,1,FALSE))),"No",LEFT(Table5[[#This Row],[Section]],3)="ETB","PLS",LEFT(Table5[[#This Row],[Section]],1)="7","PDB",NOT(ISBLANK(Table5[[#This Row],[Section]])),"No")</f>
        <v>No</v>
      </c>
    </row>
    <row r="10297" spans="1:13" x14ac:dyDescent="0.25">
      <c r="A10297" s="126" t="s">
        <v>23596</v>
      </c>
      <c r="B10297" s="126" t="s">
        <v>23597</v>
      </c>
      <c r="C10297" s="126" t="s">
        <v>75</v>
      </c>
      <c r="D10297" s="127">
        <v>0.48599999999999999</v>
      </c>
      <c r="E10297" s="128">
        <v>246</v>
      </c>
      <c r="F10297" s="128">
        <v>246</v>
      </c>
      <c r="G10297" s="126" t="s">
        <v>23045</v>
      </c>
      <c r="H10297" s="126" t="s">
        <v>23046</v>
      </c>
      <c r="I10297" s="126" t="s">
        <v>23047</v>
      </c>
      <c r="J10297" s="126" t="s">
        <v>26361</v>
      </c>
      <c r="K10297" s="9">
        <f>_xlfn.IFNA(VLOOKUP(Table5[[#This Row],[Section]],SubSill_Tier,2,FALSE),0)</f>
        <v>0</v>
      </c>
      <c r="L10297" s="9" t="str">
        <f t="shared" si="169"/>
        <v/>
      </c>
      <c r="M10297" s="205" t="str" cm="1">
        <f t="array" ref="M10297">_xlfn.IFS(NOT(ISERROR(VLOOKUP(Table5[[#This Row],[Section]],TB_notTB,1,FALSE))),"No",LEFT(Table5[[#This Row],[Section]],3)="ETB","PLS",LEFT(Table5[[#This Row],[Section]],1)="7","PDB",NOT(ISBLANK(Table5[[#This Row],[Section]])),"No")</f>
        <v>No</v>
      </c>
    </row>
    <row r="10298" spans="1:13" x14ac:dyDescent="0.25">
      <c r="A10298" s="126" t="s">
        <v>23598</v>
      </c>
      <c r="B10298" s="126" t="s">
        <v>23599</v>
      </c>
      <c r="C10298" s="126" t="s">
        <v>75</v>
      </c>
      <c r="D10298" s="127">
        <v>0.41899999999999998</v>
      </c>
      <c r="E10298" s="128">
        <v>216</v>
      </c>
      <c r="F10298" s="128">
        <v>216</v>
      </c>
      <c r="G10298" s="126" t="s">
        <v>23045</v>
      </c>
      <c r="H10298" s="126" t="s">
        <v>23046</v>
      </c>
      <c r="I10298" s="126" t="s">
        <v>23047</v>
      </c>
      <c r="J10298" s="126" t="s">
        <v>26361</v>
      </c>
      <c r="K10298" s="9">
        <f>_xlfn.IFNA(VLOOKUP(Table5[[#This Row],[Section]],SubSill_Tier,2,FALSE),0)</f>
        <v>0</v>
      </c>
      <c r="L10298" s="9" t="str">
        <f t="shared" si="169"/>
        <v/>
      </c>
      <c r="M10298" s="205" t="str" cm="1">
        <f t="array" ref="M10298">_xlfn.IFS(NOT(ISERROR(VLOOKUP(Table5[[#This Row],[Section]],TB_notTB,1,FALSE))),"No",LEFT(Table5[[#This Row],[Section]],3)="ETB","PLS",LEFT(Table5[[#This Row],[Section]],1)="7","PDB",NOT(ISBLANK(Table5[[#This Row],[Section]])),"No")</f>
        <v>No</v>
      </c>
    </row>
    <row r="10299" spans="1:13" x14ac:dyDescent="0.25">
      <c r="A10299" s="126" t="s">
        <v>23600</v>
      </c>
      <c r="B10299" s="126" t="s">
        <v>23601</v>
      </c>
      <c r="C10299" s="126" t="s">
        <v>75</v>
      </c>
      <c r="D10299" s="127">
        <v>0.32900000000000001</v>
      </c>
      <c r="E10299" s="128">
        <v>142</v>
      </c>
      <c r="F10299" s="128">
        <v>142</v>
      </c>
      <c r="G10299" s="126" t="s">
        <v>23045</v>
      </c>
      <c r="H10299" s="126" t="s">
        <v>23046</v>
      </c>
      <c r="I10299" s="126" t="s">
        <v>23047</v>
      </c>
      <c r="J10299" s="126" t="s">
        <v>26361</v>
      </c>
      <c r="K10299" s="9">
        <f>_xlfn.IFNA(VLOOKUP(Table5[[#This Row],[Section]],SubSill_Tier,2,FALSE),0)</f>
        <v>0</v>
      </c>
      <c r="L10299" s="9" t="str">
        <f t="shared" si="169"/>
        <v/>
      </c>
      <c r="M10299" s="205" t="str" cm="1">
        <f t="array" ref="M10299">_xlfn.IFS(NOT(ISERROR(VLOOKUP(Table5[[#This Row],[Section]],TB_notTB,1,FALSE))),"No",LEFT(Table5[[#This Row],[Section]],3)="ETB","PLS",LEFT(Table5[[#This Row],[Section]],1)="7","PDB",NOT(ISBLANK(Table5[[#This Row],[Section]])),"No")</f>
        <v>No</v>
      </c>
    </row>
    <row r="10300" spans="1:13" x14ac:dyDescent="0.25">
      <c r="A10300" s="126" t="s">
        <v>23602</v>
      </c>
      <c r="B10300" s="126" t="s">
        <v>23603</v>
      </c>
      <c r="C10300" s="126" t="s">
        <v>75</v>
      </c>
      <c r="D10300" s="127">
        <v>1.2090000000000001</v>
      </c>
      <c r="E10300" s="128">
        <v>348</v>
      </c>
      <c r="F10300" s="128">
        <v>348</v>
      </c>
      <c r="G10300" s="126" t="s">
        <v>23045</v>
      </c>
      <c r="H10300" s="126" t="s">
        <v>23046</v>
      </c>
      <c r="I10300" s="126" t="s">
        <v>23047</v>
      </c>
      <c r="J10300" s="126" t="s">
        <v>26361</v>
      </c>
      <c r="K10300" s="9">
        <f>_xlfn.IFNA(VLOOKUP(Table5[[#This Row],[Section]],SubSill_Tier,2,FALSE),0)</f>
        <v>0</v>
      </c>
      <c r="L10300" s="9" t="str">
        <f t="shared" si="169"/>
        <v/>
      </c>
      <c r="M10300" s="205" t="str" cm="1">
        <f t="array" ref="M10300">_xlfn.IFS(NOT(ISERROR(VLOOKUP(Table5[[#This Row],[Section]],TB_notTB,1,FALSE))),"No",LEFT(Table5[[#This Row],[Section]],3)="ETB","PLS",LEFT(Table5[[#This Row],[Section]],1)="7","PDB",NOT(ISBLANK(Table5[[#This Row],[Section]])),"No")</f>
        <v>No</v>
      </c>
    </row>
    <row r="10301" spans="1:13" x14ac:dyDescent="0.25">
      <c r="A10301" s="126" t="s">
        <v>23604</v>
      </c>
      <c r="B10301" s="126" t="s">
        <v>23605</v>
      </c>
      <c r="C10301" s="126" t="s">
        <v>75</v>
      </c>
      <c r="D10301" s="127">
        <v>1.7030000000000001</v>
      </c>
      <c r="E10301" s="128">
        <v>586</v>
      </c>
      <c r="F10301" s="128">
        <v>586</v>
      </c>
      <c r="G10301" s="126" t="s">
        <v>22978</v>
      </c>
      <c r="H10301" s="126" t="s">
        <v>22979</v>
      </c>
      <c r="I10301" s="126" t="s">
        <v>22980</v>
      </c>
      <c r="J10301" s="126" t="s">
        <v>26361</v>
      </c>
      <c r="K10301" s="9">
        <f>_xlfn.IFNA(VLOOKUP(Table5[[#This Row],[Section]],SubSill_Tier,2,FALSE),0)</f>
        <v>0</v>
      </c>
      <c r="L10301" s="9" t="str">
        <f t="shared" si="169"/>
        <v/>
      </c>
      <c r="M10301" s="205" t="str" cm="1">
        <f t="array" ref="M10301">_xlfn.IFS(NOT(ISERROR(VLOOKUP(Table5[[#This Row],[Section]],TB_notTB,1,FALSE))),"No",LEFT(Table5[[#This Row],[Section]],3)="ETB","PLS",LEFT(Table5[[#This Row],[Section]],1)="7","PDB",NOT(ISBLANK(Table5[[#This Row],[Section]])),"No")</f>
        <v>No</v>
      </c>
    </row>
    <row r="10302" spans="1:13" x14ac:dyDescent="0.25">
      <c r="A10302" s="126" t="s">
        <v>23606</v>
      </c>
      <c r="B10302" s="126" t="s">
        <v>23607</v>
      </c>
      <c r="C10302" s="126" t="s">
        <v>75</v>
      </c>
      <c r="D10302" s="127">
        <v>1.6519999999999999</v>
      </c>
      <c r="E10302" s="128">
        <v>560</v>
      </c>
      <c r="F10302" s="128">
        <v>560</v>
      </c>
      <c r="G10302" s="126" t="s">
        <v>22978</v>
      </c>
      <c r="H10302" s="126" t="s">
        <v>22979</v>
      </c>
      <c r="I10302" s="126" t="s">
        <v>22980</v>
      </c>
      <c r="J10302" s="126" t="s">
        <v>26361</v>
      </c>
      <c r="K10302" s="9">
        <f>_xlfn.IFNA(VLOOKUP(Table5[[#This Row],[Section]],SubSill_Tier,2,FALSE),0)</f>
        <v>0</v>
      </c>
      <c r="L10302" s="9" t="str">
        <f t="shared" si="169"/>
        <v/>
      </c>
      <c r="M10302" s="205" t="str" cm="1">
        <f t="array" ref="M10302">_xlfn.IFS(NOT(ISERROR(VLOOKUP(Table5[[#This Row],[Section]],TB_notTB,1,FALSE))),"No",LEFT(Table5[[#This Row],[Section]],3)="ETB","PLS",LEFT(Table5[[#This Row],[Section]],1)="7","PDB",NOT(ISBLANK(Table5[[#This Row],[Section]])),"No")</f>
        <v>No</v>
      </c>
    </row>
    <row r="10303" spans="1:13" x14ac:dyDescent="0.25">
      <c r="A10303" s="126" t="s">
        <v>23608</v>
      </c>
      <c r="B10303" s="126" t="s">
        <v>23609</v>
      </c>
      <c r="C10303" s="126" t="s">
        <v>75</v>
      </c>
      <c r="D10303" s="127">
        <v>1.373</v>
      </c>
      <c r="E10303" s="128">
        <v>527</v>
      </c>
      <c r="F10303" s="128">
        <v>527</v>
      </c>
      <c r="G10303" s="126" t="s">
        <v>22707</v>
      </c>
      <c r="H10303" s="126" t="s">
        <v>22708</v>
      </c>
      <c r="I10303" s="126" t="s">
        <v>22709</v>
      </c>
      <c r="J10303" s="126" t="s">
        <v>26361</v>
      </c>
      <c r="K10303" s="9">
        <f>_xlfn.IFNA(VLOOKUP(Table5[[#This Row],[Section]],SubSill_Tier,2,FALSE),0)</f>
        <v>0</v>
      </c>
      <c r="L10303" s="9" t="str">
        <f t="shared" si="169"/>
        <v/>
      </c>
      <c r="M10303" s="205" t="str" cm="1">
        <f t="array" ref="M10303">_xlfn.IFS(NOT(ISERROR(VLOOKUP(Table5[[#This Row],[Section]],TB_notTB,1,FALSE))),"No",LEFT(Table5[[#This Row],[Section]],3)="ETB","PLS",LEFT(Table5[[#This Row],[Section]],1)="7","PDB",NOT(ISBLANK(Table5[[#This Row],[Section]])),"No")</f>
        <v>No</v>
      </c>
    </row>
    <row r="10304" spans="1:13" x14ac:dyDescent="0.25">
      <c r="A10304" s="126" t="s">
        <v>23610</v>
      </c>
      <c r="B10304" s="126" t="s">
        <v>23611</v>
      </c>
      <c r="C10304" s="126" t="s">
        <v>75</v>
      </c>
      <c r="D10304" s="127">
        <v>0.60299999999999998</v>
      </c>
      <c r="E10304" s="128">
        <v>248</v>
      </c>
      <c r="F10304" s="128">
        <v>248</v>
      </c>
      <c r="G10304" s="126" t="s">
        <v>22707</v>
      </c>
      <c r="H10304" s="126" t="s">
        <v>22708</v>
      </c>
      <c r="I10304" s="126" t="s">
        <v>22709</v>
      </c>
      <c r="J10304" s="126" t="s">
        <v>26361</v>
      </c>
      <c r="K10304" s="9">
        <f>_xlfn.IFNA(VLOOKUP(Table5[[#This Row],[Section]],SubSill_Tier,2,FALSE),0)</f>
        <v>0</v>
      </c>
      <c r="L10304" s="9" t="str">
        <f t="shared" si="169"/>
        <v/>
      </c>
      <c r="M10304" s="205" t="str" cm="1">
        <f t="array" ref="M10304">_xlfn.IFS(NOT(ISERROR(VLOOKUP(Table5[[#This Row],[Section]],TB_notTB,1,FALSE))),"No",LEFT(Table5[[#This Row],[Section]],3)="ETB","PLS",LEFT(Table5[[#This Row],[Section]],1)="7","PDB",NOT(ISBLANK(Table5[[#This Row],[Section]])),"No")</f>
        <v>No</v>
      </c>
    </row>
    <row r="10305" spans="1:13" x14ac:dyDescent="0.25">
      <c r="A10305" s="126" t="s">
        <v>23612</v>
      </c>
      <c r="B10305" s="126" t="s">
        <v>23613</v>
      </c>
      <c r="C10305" s="126" t="s">
        <v>75</v>
      </c>
      <c r="D10305" s="127">
        <v>1.26</v>
      </c>
      <c r="E10305" s="128">
        <v>458</v>
      </c>
      <c r="F10305" s="128">
        <v>458</v>
      </c>
      <c r="G10305" s="126" t="s">
        <v>22707</v>
      </c>
      <c r="H10305" s="126" t="s">
        <v>22708</v>
      </c>
      <c r="I10305" s="126" t="s">
        <v>22709</v>
      </c>
      <c r="J10305" s="126" t="s">
        <v>26361</v>
      </c>
      <c r="K10305" s="9">
        <f>_xlfn.IFNA(VLOOKUP(Table5[[#This Row],[Section]],SubSill_Tier,2,FALSE),0)</f>
        <v>0</v>
      </c>
      <c r="L10305" s="9" t="str">
        <f t="shared" si="169"/>
        <v/>
      </c>
      <c r="M10305" s="205" t="str" cm="1">
        <f t="array" ref="M10305">_xlfn.IFS(NOT(ISERROR(VLOOKUP(Table5[[#This Row],[Section]],TB_notTB,1,FALSE))),"No",LEFT(Table5[[#This Row],[Section]],3)="ETB","PLS",LEFT(Table5[[#This Row],[Section]],1)="7","PDB",NOT(ISBLANK(Table5[[#This Row],[Section]])),"No")</f>
        <v>No</v>
      </c>
    </row>
    <row r="10306" spans="1:13" x14ac:dyDescent="0.25">
      <c r="A10306" s="126" t="s">
        <v>23614</v>
      </c>
      <c r="B10306" s="126" t="s">
        <v>23615</v>
      </c>
      <c r="C10306" s="126" t="s">
        <v>75</v>
      </c>
      <c r="D10306" s="127">
        <v>0.496</v>
      </c>
      <c r="E10306" s="128">
        <v>167</v>
      </c>
      <c r="F10306" s="128">
        <v>167</v>
      </c>
      <c r="G10306" s="126" t="s">
        <v>22707</v>
      </c>
      <c r="H10306" s="126" t="s">
        <v>22708</v>
      </c>
      <c r="I10306" s="126" t="s">
        <v>22709</v>
      </c>
      <c r="J10306" s="126" t="s">
        <v>26361</v>
      </c>
      <c r="K10306" s="9">
        <f>_xlfn.IFNA(VLOOKUP(Table5[[#This Row],[Section]],SubSill_Tier,2,FALSE),0)</f>
        <v>0</v>
      </c>
      <c r="L10306" s="9" t="str">
        <f t="shared" ref="L10306:L10369" si="170">IFERROR(IF(LEFT(G10306,2)="AI",IF(_xlfn.NUMBERVALUE(IFERROR(LEFT(IF(ISERROR(FIND("X",UPPER(B10306))),UPPER(B10306),RIGHT(UPPER(B10306),LEN(UPPER(B10306))-FIND("~",SUBSTITUTE(UPPER(B10306),"X","~",LEN(UPPER(B10306))-LEN(SUBSTITUTE(UPPER(B10306),"X","")))))),FIND(" ",IF(ISERROR(FIND("X",UPPER(B10306))),UPPER(B10306),RIGHT(UPPER(B10306),LEN(UPPER(B10306))-FIND("~",SUBSTITUTE(UPPER(B10306),"X","~",LEN(UPPER(B10306))-LEN(SUBSTITUTE(UPPER(B10306),"X","")))))),1)-1),IF(ISERROR(FIND("X",UPPER(B10306))),UPPER(B10306),RIGHT(UPPER(B10306),LEN(UPPER(B10306))-FIND("~",SUBSTITUTE(UPPER(B10306),"X","~",LEN(UPPER(B10306))-LEN(SUBSTITUTE(UPPER(B10306),"X",""))))))),".")&gt;=5,"Wall",""),""),"")</f>
        <v/>
      </c>
      <c r="M10306" s="205" t="str" cm="1">
        <f t="array" ref="M10306">_xlfn.IFS(NOT(ISERROR(VLOOKUP(Table5[[#This Row],[Section]],TB_notTB,1,FALSE))),"No",LEFT(Table5[[#This Row],[Section]],3)="ETB","PLS",LEFT(Table5[[#This Row],[Section]],1)="7","PDB",NOT(ISBLANK(Table5[[#This Row],[Section]])),"No")</f>
        <v>No</v>
      </c>
    </row>
    <row r="10307" spans="1:13" x14ac:dyDescent="0.25">
      <c r="A10307" s="126" t="s">
        <v>23616</v>
      </c>
      <c r="B10307" s="126" t="s">
        <v>23617</v>
      </c>
      <c r="C10307" s="126" t="s">
        <v>75</v>
      </c>
      <c r="D10307" s="127">
        <v>0.33400000000000002</v>
      </c>
      <c r="E10307" s="128">
        <v>156</v>
      </c>
      <c r="F10307" s="128">
        <v>156</v>
      </c>
      <c r="G10307" s="126" t="s">
        <v>22707</v>
      </c>
      <c r="H10307" s="126" t="s">
        <v>22708</v>
      </c>
      <c r="I10307" s="126" t="s">
        <v>22709</v>
      </c>
      <c r="J10307" s="126" t="s">
        <v>26361</v>
      </c>
      <c r="K10307" s="9">
        <f>_xlfn.IFNA(VLOOKUP(Table5[[#This Row],[Section]],SubSill_Tier,2,FALSE),0)</f>
        <v>0</v>
      </c>
      <c r="L10307" s="9" t="str">
        <f t="shared" si="170"/>
        <v/>
      </c>
      <c r="M10307" s="205" t="str" cm="1">
        <f t="array" ref="M10307">_xlfn.IFS(NOT(ISERROR(VLOOKUP(Table5[[#This Row],[Section]],TB_notTB,1,FALSE))),"No",LEFT(Table5[[#This Row],[Section]],3)="ETB","PLS",LEFT(Table5[[#This Row],[Section]],1)="7","PDB",NOT(ISBLANK(Table5[[#This Row],[Section]])),"No")</f>
        <v>No</v>
      </c>
    </row>
    <row r="10308" spans="1:13" x14ac:dyDescent="0.25">
      <c r="A10308" s="126" t="s">
        <v>23618</v>
      </c>
      <c r="B10308" s="126" t="s">
        <v>23619</v>
      </c>
      <c r="C10308" s="126" t="s">
        <v>75</v>
      </c>
      <c r="D10308" s="127">
        <v>0.442</v>
      </c>
      <c r="E10308" s="128">
        <v>171</v>
      </c>
      <c r="F10308" s="128">
        <v>171</v>
      </c>
      <c r="G10308" s="126" t="s">
        <v>22707</v>
      </c>
      <c r="H10308" s="126" t="s">
        <v>22708</v>
      </c>
      <c r="I10308" s="126" t="s">
        <v>22709</v>
      </c>
      <c r="J10308" s="126" t="s">
        <v>26361</v>
      </c>
      <c r="K10308" s="9">
        <f>_xlfn.IFNA(VLOOKUP(Table5[[#This Row],[Section]],SubSill_Tier,2,FALSE),0)</f>
        <v>0</v>
      </c>
      <c r="L10308" s="9" t="str">
        <f t="shared" si="170"/>
        <v/>
      </c>
      <c r="M10308" s="205" t="str" cm="1">
        <f t="array" ref="M10308">_xlfn.IFS(NOT(ISERROR(VLOOKUP(Table5[[#This Row],[Section]],TB_notTB,1,FALSE))),"No",LEFT(Table5[[#This Row],[Section]],3)="ETB","PLS",LEFT(Table5[[#This Row],[Section]],1)="7","PDB",NOT(ISBLANK(Table5[[#This Row],[Section]])),"No")</f>
        <v>No</v>
      </c>
    </row>
    <row r="10309" spans="1:13" x14ac:dyDescent="0.25">
      <c r="A10309" s="126" t="s">
        <v>23620</v>
      </c>
      <c r="B10309" s="126" t="s">
        <v>23621</v>
      </c>
      <c r="C10309" s="126" t="s">
        <v>75</v>
      </c>
      <c r="D10309" s="127">
        <v>2.6190000000000002</v>
      </c>
      <c r="E10309" s="128">
        <v>691</v>
      </c>
      <c r="F10309" s="128">
        <v>691</v>
      </c>
      <c r="G10309" s="126" t="s">
        <v>22707</v>
      </c>
      <c r="H10309" s="126" t="s">
        <v>22708</v>
      </c>
      <c r="I10309" s="126" t="s">
        <v>22709</v>
      </c>
      <c r="J10309" s="126" t="s">
        <v>26361</v>
      </c>
      <c r="K10309" s="9">
        <f>_xlfn.IFNA(VLOOKUP(Table5[[#This Row],[Section]],SubSill_Tier,2,FALSE),0)</f>
        <v>0</v>
      </c>
      <c r="L10309" s="9" t="str">
        <f t="shared" si="170"/>
        <v/>
      </c>
      <c r="M10309" s="205" t="str" cm="1">
        <f t="array" ref="M10309">_xlfn.IFS(NOT(ISERROR(VLOOKUP(Table5[[#This Row],[Section]],TB_notTB,1,FALSE))),"No",LEFT(Table5[[#This Row],[Section]],3)="ETB","PLS",LEFT(Table5[[#This Row],[Section]],1)="7","PDB",NOT(ISBLANK(Table5[[#This Row],[Section]])),"No")</f>
        <v>No</v>
      </c>
    </row>
    <row r="10310" spans="1:13" x14ac:dyDescent="0.25">
      <c r="A10310" s="126" t="s">
        <v>23622</v>
      </c>
      <c r="B10310" s="126" t="s">
        <v>23623</v>
      </c>
      <c r="C10310" s="126" t="s">
        <v>75</v>
      </c>
      <c r="D10310" s="127">
        <v>0.35399999999999998</v>
      </c>
      <c r="E10310" s="128">
        <v>144</v>
      </c>
      <c r="F10310" s="128">
        <v>144</v>
      </c>
      <c r="G10310" s="126" t="s">
        <v>22707</v>
      </c>
      <c r="H10310" s="126" t="s">
        <v>22708</v>
      </c>
      <c r="I10310" s="126" t="s">
        <v>22709</v>
      </c>
      <c r="J10310" s="126" t="s">
        <v>26361</v>
      </c>
      <c r="K10310" s="9">
        <f>_xlfn.IFNA(VLOOKUP(Table5[[#This Row],[Section]],SubSill_Tier,2,FALSE),0)</f>
        <v>0</v>
      </c>
      <c r="L10310" s="9" t="str">
        <f t="shared" si="170"/>
        <v/>
      </c>
      <c r="M10310" s="205" t="str" cm="1">
        <f t="array" ref="M10310">_xlfn.IFS(NOT(ISERROR(VLOOKUP(Table5[[#This Row],[Section]],TB_notTB,1,FALSE))),"No",LEFT(Table5[[#This Row],[Section]],3)="ETB","PLS",LEFT(Table5[[#This Row],[Section]],1)="7","PDB",NOT(ISBLANK(Table5[[#This Row],[Section]])),"No")</f>
        <v>No</v>
      </c>
    </row>
    <row r="10311" spans="1:13" x14ac:dyDescent="0.25">
      <c r="A10311" s="126" t="s">
        <v>23624</v>
      </c>
      <c r="B10311" s="126" t="s">
        <v>23625</v>
      </c>
      <c r="C10311" s="126" t="s">
        <v>75</v>
      </c>
      <c r="D10311" s="127">
        <v>0.73799999999999999</v>
      </c>
      <c r="E10311" s="128">
        <v>286</v>
      </c>
      <c r="F10311" s="128">
        <v>286</v>
      </c>
      <c r="G10311" s="126" t="s">
        <v>22707</v>
      </c>
      <c r="H10311" s="126" t="s">
        <v>22708</v>
      </c>
      <c r="I10311" s="126" t="s">
        <v>22709</v>
      </c>
      <c r="J10311" s="126" t="s">
        <v>26361</v>
      </c>
      <c r="K10311" s="9">
        <f>_xlfn.IFNA(VLOOKUP(Table5[[#This Row],[Section]],SubSill_Tier,2,FALSE),0)</f>
        <v>0</v>
      </c>
      <c r="L10311" s="9" t="str">
        <f t="shared" si="170"/>
        <v/>
      </c>
      <c r="M10311" s="205" t="str" cm="1">
        <f t="array" ref="M10311">_xlfn.IFS(NOT(ISERROR(VLOOKUP(Table5[[#This Row],[Section]],TB_notTB,1,FALSE))),"No",LEFT(Table5[[#This Row],[Section]],3)="ETB","PLS",LEFT(Table5[[#This Row],[Section]],1)="7","PDB",NOT(ISBLANK(Table5[[#This Row],[Section]])),"No")</f>
        <v>No</v>
      </c>
    </row>
    <row r="10312" spans="1:13" x14ac:dyDescent="0.25">
      <c r="A10312" s="126" t="s">
        <v>23626</v>
      </c>
      <c r="B10312" s="126" t="s">
        <v>23627</v>
      </c>
      <c r="C10312" s="126" t="s">
        <v>75</v>
      </c>
      <c r="D10312" s="127">
        <v>0.72799999999999998</v>
      </c>
      <c r="E10312" s="128">
        <v>114</v>
      </c>
      <c r="F10312" s="128">
        <v>114</v>
      </c>
      <c r="G10312" s="126" t="s">
        <v>22752</v>
      </c>
      <c r="H10312" s="126" t="s">
        <v>22753</v>
      </c>
      <c r="I10312" s="126" t="s">
        <v>22754</v>
      </c>
      <c r="J10312" s="126" t="s">
        <v>26361</v>
      </c>
      <c r="K10312" s="9">
        <f>_xlfn.IFNA(VLOOKUP(Table5[[#This Row],[Section]],SubSill_Tier,2,FALSE),0)</f>
        <v>0</v>
      </c>
      <c r="L10312" s="9" t="str">
        <f t="shared" si="170"/>
        <v/>
      </c>
      <c r="M10312" s="205" t="str" cm="1">
        <f t="array" ref="M10312">_xlfn.IFS(NOT(ISERROR(VLOOKUP(Table5[[#This Row],[Section]],TB_notTB,1,FALSE))),"No",LEFT(Table5[[#This Row],[Section]],3)="ETB","PLS",LEFT(Table5[[#This Row],[Section]],1)="7","PDB",NOT(ISBLANK(Table5[[#This Row],[Section]])),"No")</f>
        <v>No</v>
      </c>
    </row>
    <row r="10313" spans="1:13" x14ac:dyDescent="0.25">
      <c r="A10313" s="126" t="s">
        <v>23628</v>
      </c>
      <c r="B10313" s="126" t="s">
        <v>23629</v>
      </c>
      <c r="C10313" s="126" t="s">
        <v>75</v>
      </c>
      <c r="D10313" s="127">
        <v>0.34</v>
      </c>
      <c r="E10313" s="128">
        <v>167</v>
      </c>
      <c r="F10313" s="128">
        <v>167</v>
      </c>
      <c r="G10313" s="126" t="s">
        <v>22752</v>
      </c>
      <c r="H10313" s="126" t="s">
        <v>22753</v>
      </c>
      <c r="I10313" s="126" t="s">
        <v>22754</v>
      </c>
      <c r="J10313" s="126" t="s">
        <v>26361</v>
      </c>
      <c r="K10313" s="9">
        <f>_xlfn.IFNA(VLOOKUP(Table5[[#This Row],[Section]],SubSill_Tier,2,FALSE),0)</f>
        <v>0</v>
      </c>
      <c r="L10313" s="9" t="str">
        <f t="shared" si="170"/>
        <v/>
      </c>
      <c r="M10313" s="205" t="str" cm="1">
        <f t="array" ref="M10313">_xlfn.IFS(NOT(ISERROR(VLOOKUP(Table5[[#This Row],[Section]],TB_notTB,1,FALSE))),"No",LEFT(Table5[[#This Row],[Section]],3)="ETB","PLS",LEFT(Table5[[#This Row],[Section]],1)="7","PDB",NOT(ISBLANK(Table5[[#This Row],[Section]])),"No")</f>
        <v>No</v>
      </c>
    </row>
    <row r="10314" spans="1:13" x14ac:dyDescent="0.25">
      <c r="A10314" s="126" t="s">
        <v>23630</v>
      </c>
      <c r="B10314" s="126" t="s">
        <v>23631</v>
      </c>
      <c r="C10314" s="126" t="s">
        <v>75</v>
      </c>
      <c r="D10314" s="127">
        <v>0.71599999999999997</v>
      </c>
      <c r="E10314" s="128">
        <v>183</v>
      </c>
      <c r="F10314" s="128">
        <v>183</v>
      </c>
      <c r="G10314" s="126" t="s">
        <v>22707</v>
      </c>
      <c r="H10314" s="126" t="s">
        <v>22708</v>
      </c>
      <c r="I10314" s="126" t="s">
        <v>22709</v>
      </c>
      <c r="J10314" s="126" t="s">
        <v>26361</v>
      </c>
      <c r="K10314" s="9">
        <f>_xlfn.IFNA(VLOOKUP(Table5[[#This Row],[Section]],SubSill_Tier,2,FALSE),0)</f>
        <v>0</v>
      </c>
      <c r="L10314" s="9" t="str">
        <f t="shared" si="170"/>
        <v/>
      </c>
      <c r="M10314" s="205" t="str" cm="1">
        <f t="array" ref="M10314">_xlfn.IFS(NOT(ISERROR(VLOOKUP(Table5[[#This Row],[Section]],TB_notTB,1,FALSE))),"No",LEFT(Table5[[#This Row],[Section]],3)="ETB","PLS",LEFT(Table5[[#This Row],[Section]],1)="7","PDB",NOT(ISBLANK(Table5[[#This Row],[Section]])),"No")</f>
        <v>No</v>
      </c>
    </row>
    <row r="10315" spans="1:13" x14ac:dyDescent="0.25">
      <c r="A10315" s="126" t="s">
        <v>23632</v>
      </c>
      <c r="B10315" s="126" t="s">
        <v>23633</v>
      </c>
      <c r="C10315" s="126" t="s">
        <v>75</v>
      </c>
      <c r="D10315" s="127">
        <v>0.90900000000000003</v>
      </c>
      <c r="E10315" s="128">
        <v>348</v>
      </c>
      <c r="F10315" s="128">
        <v>348</v>
      </c>
      <c r="G10315" s="126" t="s">
        <v>22707</v>
      </c>
      <c r="H10315" s="126" t="s">
        <v>22708</v>
      </c>
      <c r="I10315" s="126" t="s">
        <v>22709</v>
      </c>
      <c r="J10315" s="126" t="s">
        <v>26361</v>
      </c>
      <c r="K10315" s="9">
        <f>_xlfn.IFNA(VLOOKUP(Table5[[#This Row],[Section]],SubSill_Tier,2,FALSE),0)</f>
        <v>0</v>
      </c>
      <c r="L10315" s="9" t="str">
        <f t="shared" si="170"/>
        <v/>
      </c>
      <c r="M10315" s="205" t="str" cm="1">
        <f t="array" ref="M10315">_xlfn.IFS(NOT(ISERROR(VLOOKUP(Table5[[#This Row],[Section]],TB_notTB,1,FALSE))),"No",LEFT(Table5[[#This Row],[Section]],3)="ETB","PLS",LEFT(Table5[[#This Row],[Section]],1)="7","PDB",NOT(ISBLANK(Table5[[#This Row],[Section]])),"No")</f>
        <v>No</v>
      </c>
    </row>
    <row r="10316" spans="1:13" x14ac:dyDescent="0.25">
      <c r="A10316" s="126" t="s">
        <v>23634</v>
      </c>
      <c r="B10316" s="126" t="s">
        <v>23635</v>
      </c>
      <c r="C10316" s="126" t="s">
        <v>75</v>
      </c>
      <c r="D10316" s="127">
        <v>2.6640000000000001</v>
      </c>
      <c r="E10316" s="128">
        <v>987</v>
      </c>
      <c r="F10316" s="128">
        <v>987</v>
      </c>
      <c r="G10316" s="126" t="s">
        <v>23045</v>
      </c>
      <c r="H10316" s="126" t="s">
        <v>23046</v>
      </c>
      <c r="I10316" s="126" t="s">
        <v>23047</v>
      </c>
      <c r="J10316" s="126" t="s">
        <v>26361</v>
      </c>
      <c r="K10316" s="9">
        <f>_xlfn.IFNA(VLOOKUP(Table5[[#This Row],[Section]],SubSill_Tier,2,FALSE),0)</f>
        <v>0</v>
      </c>
      <c r="L10316" s="9" t="str">
        <f t="shared" si="170"/>
        <v/>
      </c>
      <c r="M10316" s="205" t="str" cm="1">
        <f t="array" ref="M10316">_xlfn.IFS(NOT(ISERROR(VLOOKUP(Table5[[#This Row],[Section]],TB_notTB,1,FALSE))),"No",LEFT(Table5[[#This Row],[Section]],3)="ETB","PLS",LEFT(Table5[[#This Row],[Section]],1)="7","PDB",NOT(ISBLANK(Table5[[#This Row],[Section]])),"No")</f>
        <v>No</v>
      </c>
    </row>
    <row r="10317" spans="1:13" x14ac:dyDescent="0.25">
      <c r="A10317" s="126" t="s">
        <v>23636</v>
      </c>
      <c r="B10317" s="126" t="s">
        <v>23637</v>
      </c>
      <c r="C10317" s="126" t="s">
        <v>75</v>
      </c>
      <c r="D10317" s="127">
        <v>1.036</v>
      </c>
      <c r="E10317" s="128">
        <v>265</v>
      </c>
      <c r="F10317" s="128">
        <v>265</v>
      </c>
      <c r="G10317" s="126" t="s">
        <v>22752</v>
      </c>
      <c r="H10317" s="126" t="s">
        <v>22753</v>
      </c>
      <c r="I10317" s="126" t="s">
        <v>22754</v>
      </c>
      <c r="J10317" s="126" t="s">
        <v>26361</v>
      </c>
      <c r="K10317" s="9">
        <f>_xlfn.IFNA(VLOOKUP(Table5[[#This Row],[Section]],SubSill_Tier,2,FALSE),0)</f>
        <v>0</v>
      </c>
      <c r="L10317" s="9" t="str">
        <f t="shared" si="170"/>
        <v/>
      </c>
      <c r="M10317" s="205" t="str" cm="1">
        <f t="array" ref="M10317">_xlfn.IFS(NOT(ISERROR(VLOOKUP(Table5[[#This Row],[Section]],TB_notTB,1,FALSE))),"No",LEFT(Table5[[#This Row],[Section]],3)="ETB","PLS",LEFT(Table5[[#This Row],[Section]],1)="7","PDB",NOT(ISBLANK(Table5[[#This Row],[Section]])),"No")</f>
        <v>No</v>
      </c>
    </row>
    <row r="10318" spans="1:13" x14ac:dyDescent="0.25">
      <c r="A10318" s="126" t="s">
        <v>23638</v>
      </c>
      <c r="B10318" s="126" t="s">
        <v>23639</v>
      </c>
      <c r="C10318" s="126" t="s">
        <v>75</v>
      </c>
      <c r="D10318" s="127">
        <v>1.0449999999999999</v>
      </c>
      <c r="E10318" s="128">
        <v>275</v>
      </c>
      <c r="F10318" s="128">
        <v>275</v>
      </c>
      <c r="G10318" s="126" t="s">
        <v>22752</v>
      </c>
      <c r="H10318" s="126" t="s">
        <v>22753</v>
      </c>
      <c r="I10318" s="126" t="s">
        <v>22754</v>
      </c>
      <c r="J10318" s="126" t="s">
        <v>26361</v>
      </c>
      <c r="K10318" s="9">
        <f>_xlfn.IFNA(VLOOKUP(Table5[[#This Row],[Section]],SubSill_Tier,2,FALSE),0)</f>
        <v>0</v>
      </c>
      <c r="L10318" s="9" t="str">
        <f t="shared" si="170"/>
        <v/>
      </c>
      <c r="M10318" s="205" t="str" cm="1">
        <f t="array" ref="M10318">_xlfn.IFS(NOT(ISERROR(VLOOKUP(Table5[[#This Row],[Section]],TB_notTB,1,FALSE))),"No",LEFT(Table5[[#This Row],[Section]],3)="ETB","PLS",LEFT(Table5[[#This Row],[Section]],1)="7","PDB",NOT(ISBLANK(Table5[[#This Row],[Section]])),"No")</f>
        <v>No</v>
      </c>
    </row>
    <row r="10319" spans="1:13" x14ac:dyDescent="0.25">
      <c r="A10319" s="126" t="s">
        <v>23640</v>
      </c>
      <c r="B10319" s="126" t="s">
        <v>23641</v>
      </c>
      <c r="C10319" s="126" t="s">
        <v>75</v>
      </c>
      <c r="D10319" s="127">
        <v>1.0820000000000001</v>
      </c>
      <c r="E10319" s="128">
        <v>282</v>
      </c>
      <c r="F10319" s="128">
        <v>282</v>
      </c>
      <c r="G10319" s="126" t="s">
        <v>22752</v>
      </c>
      <c r="H10319" s="126" t="s">
        <v>22753</v>
      </c>
      <c r="I10319" s="126" t="s">
        <v>22754</v>
      </c>
      <c r="J10319" s="126" t="s">
        <v>26361</v>
      </c>
      <c r="K10319" s="9">
        <f>_xlfn.IFNA(VLOOKUP(Table5[[#This Row],[Section]],SubSill_Tier,2,FALSE),0)</f>
        <v>0</v>
      </c>
      <c r="L10319" s="9" t="str">
        <f t="shared" si="170"/>
        <v/>
      </c>
      <c r="M10319" s="205" t="str" cm="1">
        <f t="array" ref="M10319">_xlfn.IFS(NOT(ISERROR(VLOOKUP(Table5[[#This Row],[Section]],TB_notTB,1,FALSE))),"No",LEFT(Table5[[#This Row],[Section]],3)="ETB","PLS",LEFT(Table5[[#This Row],[Section]],1)="7","PDB",NOT(ISBLANK(Table5[[#This Row],[Section]])),"No")</f>
        <v>No</v>
      </c>
    </row>
    <row r="10320" spans="1:13" x14ac:dyDescent="0.25">
      <c r="A10320" s="126" t="s">
        <v>23642</v>
      </c>
      <c r="B10320" s="126" t="s">
        <v>23643</v>
      </c>
      <c r="C10320" s="126" t="s">
        <v>75</v>
      </c>
      <c r="D10320" s="127">
        <v>1.3</v>
      </c>
      <c r="E10320" s="128">
        <v>344</v>
      </c>
      <c r="F10320" s="128">
        <v>230</v>
      </c>
      <c r="G10320" s="126" t="s">
        <v>22752</v>
      </c>
      <c r="H10320" s="126" t="s">
        <v>22753</v>
      </c>
      <c r="I10320" s="126" t="s">
        <v>22754</v>
      </c>
      <c r="J10320" s="126" t="s">
        <v>26361</v>
      </c>
      <c r="K10320" s="9">
        <f>_xlfn.IFNA(VLOOKUP(Table5[[#This Row],[Section]],SubSill_Tier,2,FALSE),0)</f>
        <v>0</v>
      </c>
      <c r="L10320" s="9" t="str">
        <f t="shared" si="170"/>
        <v/>
      </c>
      <c r="M10320" s="205" t="str" cm="1">
        <f t="array" ref="M10320">_xlfn.IFS(NOT(ISERROR(VLOOKUP(Table5[[#This Row],[Section]],TB_notTB,1,FALSE))),"No",LEFT(Table5[[#This Row],[Section]],3)="ETB","PLS",LEFT(Table5[[#This Row],[Section]],1)="7","PDB",NOT(ISBLANK(Table5[[#This Row],[Section]])),"No")</f>
        <v>No</v>
      </c>
    </row>
    <row r="10321" spans="1:13" x14ac:dyDescent="0.25">
      <c r="A10321" s="126" t="s">
        <v>23644</v>
      </c>
      <c r="B10321" s="126" t="s">
        <v>23645</v>
      </c>
      <c r="C10321" s="126" t="s">
        <v>75</v>
      </c>
      <c r="D10321" s="127">
        <v>1.097</v>
      </c>
      <c r="E10321" s="128">
        <v>286</v>
      </c>
      <c r="F10321" s="128">
        <v>286</v>
      </c>
      <c r="G10321" s="126" t="s">
        <v>22752</v>
      </c>
      <c r="H10321" s="126" t="s">
        <v>22753</v>
      </c>
      <c r="I10321" s="126" t="s">
        <v>22754</v>
      </c>
      <c r="J10321" s="126" t="s">
        <v>26361</v>
      </c>
      <c r="K10321" s="9">
        <f>_xlfn.IFNA(VLOOKUP(Table5[[#This Row],[Section]],SubSill_Tier,2,FALSE),0)</f>
        <v>0</v>
      </c>
      <c r="L10321" s="9" t="str">
        <f t="shared" si="170"/>
        <v/>
      </c>
      <c r="M10321" s="205" t="str" cm="1">
        <f t="array" ref="M10321">_xlfn.IFS(NOT(ISERROR(VLOOKUP(Table5[[#This Row],[Section]],TB_notTB,1,FALSE))),"No",LEFT(Table5[[#This Row],[Section]],3)="ETB","PLS",LEFT(Table5[[#This Row],[Section]],1)="7","PDB",NOT(ISBLANK(Table5[[#This Row],[Section]])),"No")</f>
        <v>No</v>
      </c>
    </row>
    <row r="10322" spans="1:13" x14ac:dyDescent="0.25">
      <c r="A10322" s="126" t="s">
        <v>23646</v>
      </c>
      <c r="B10322" s="126" t="s">
        <v>23647</v>
      </c>
      <c r="C10322" s="126" t="s">
        <v>75</v>
      </c>
      <c r="D10322" s="127">
        <v>1.0069999999999999</v>
      </c>
      <c r="E10322" s="128">
        <v>264</v>
      </c>
      <c r="F10322" s="128">
        <v>176</v>
      </c>
      <c r="G10322" s="126" t="s">
        <v>22752</v>
      </c>
      <c r="H10322" s="126" t="s">
        <v>22753</v>
      </c>
      <c r="I10322" s="126" t="s">
        <v>22754</v>
      </c>
      <c r="J10322" s="126" t="s">
        <v>26361</v>
      </c>
      <c r="K10322" s="9">
        <f>_xlfn.IFNA(VLOOKUP(Table5[[#This Row],[Section]],SubSill_Tier,2,FALSE),0)</f>
        <v>0</v>
      </c>
      <c r="L10322" s="9" t="str">
        <f t="shared" si="170"/>
        <v/>
      </c>
      <c r="M10322" s="205" t="str" cm="1">
        <f t="array" ref="M10322">_xlfn.IFS(NOT(ISERROR(VLOOKUP(Table5[[#This Row],[Section]],TB_notTB,1,FALSE))),"No",LEFT(Table5[[#This Row],[Section]],3)="ETB","PLS",LEFT(Table5[[#This Row],[Section]],1)="7","PDB",NOT(ISBLANK(Table5[[#This Row],[Section]])),"No")</f>
        <v>No</v>
      </c>
    </row>
    <row r="10323" spans="1:13" x14ac:dyDescent="0.25">
      <c r="A10323" s="126" t="s">
        <v>23648</v>
      </c>
      <c r="B10323" s="126" t="s">
        <v>23649</v>
      </c>
      <c r="C10323" s="126" t="s">
        <v>75</v>
      </c>
      <c r="D10323" s="127">
        <v>1.141</v>
      </c>
      <c r="E10323" s="128">
        <v>312</v>
      </c>
      <c r="F10323" s="128">
        <v>208</v>
      </c>
      <c r="G10323" s="126" t="s">
        <v>22752</v>
      </c>
      <c r="H10323" s="126" t="s">
        <v>22753</v>
      </c>
      <c r="I10323" s="126" t="s">
        <v>22754</v>
      </c>
      <c r="J10323" s="126" t="s">
        <v>26361</v>
      </c>
      <c r="K10323" s="9">
        <f>_xlfn.IFNA(VLOOKUP(Table5[[#This Row],[Section]],SubSill_Tier,2,FALSE),0)</f>
        <v>0</v>
      </c>
      <c r="L10323" s="9" t="str">
        <f t="shared" si="170"/>
        <v/>
      </c>
      <c r="M10323" s="205" t="str" cm="1">
        <f t="array" ref="M10323">_xlfn.IFS(NOT(ISERROR(VLOOKUP(Table5[[#This Row],[Section]],TB_notTB,1,FALSE))),"No",LEFT(Table5[[#This Row],[Section]],3)="ETB","PLS",LEFT(Table5[[#This Row],[Section]],1)="7","PDB",NOT(ISBLANK(Table5[[#This Row],[Section]])),"No")</f>
        <v>No</v>
      </c>
    </row>
    <row r="10324" spans="1:13" x14ac:dyDescent="0.25">
      <c r="A10324" s="126" t="s">
        <v>23650</v>
      </c>
      <c r="B10324" s="126" t="s">
        <v>23651</v>
      </c>
      <c r="C10324" s="126" t="s">
        <v>75</v>
      </c>
      <c r="D10324" s="127">
        <v>0.92600000000000005</v>
      </c>
      <c r="E10324" s="128">
        <v>216</v>
      </c>
      <c r="F10324" s="128">
        <v>216</v>
      </c>
      <c r="G10324" s="126" t="s">
        <v>22752</v>
      </c>
      <c r="H10324" s="126" t="s">
        <v>22753</v>
      </c>
      <c r="I10324" s="126" t="s">
        <v>22754</v>
      </c>
      <c r="J10324" s="126" t="s">
        <v>26361</v>
      </c>
      <c r="K10324" s="9">
        <f>_xlfn.IFNA(VLOOKUP(Table5[[#This Row],[Section]],SubSill_Tier,2,FALSE),0)</f>
        <v>0</v>
      </c>
      <c r="L10324" s="9" t="str">
        <f t="shared" si="170"/>
        <v/>
      </c>
      <c r="M10324" s="205" t="str" cm="1">
        <f t="array" ref="M10324">_xlfn.IFS(NOT(ISERROR(VLOOKUP(Table5[[#This Row],[Section]],TB_notTB,1,FALSE))),"No",LEFT(Table5[[#This Row],[Section]],3)="ETB","PLS",LEFT(Table5[[#This Row],[Section]],1)="7","PDB",NOT(ISBLANK(Table5[[#This Row],[Section]])),"No")</f>
        <v>No</v>
      </c>
    </row>
    <row r="10325" spans="1:13" x14ac:dyDescent="0.25">
      <c r="A10325" s="126" t="s">
        <v>23652</v>
      </c>
      <c r="B10325" s="126" t="s">
        <v>23653</v>
      </c>
      <c r="C10325" s="126" t="s">
        <v>75</v>
      </c>
      <c r="D10325" s="127">
        <v>1.099</v>
      </c>
      <c r="E10325" s="128">
        <v>279</v>
      </c>
      <c r="F10325" s="128">
        <v>279</v>
      </c>
      <c r="G10325" s="126" t="s">
        <v>22752</v>
      </c>
      <c r="H10325" s="126" t="s">
        <v>22753</v>
      </c>
      <c r="I10325" s="126" t="s">
        <v>22754</v>
      </c>
      <c r="J10325" s="126" t="s">
        <v>26361</v>
      </c>
      <c r="K10325" s="9">
        <f>_xlfn.IFNA(VLOOKUP(Table5[[#This Row],[Section]],SubSill_Tier,2,FALSE),0)</f>
        <v>0</v>
      </c>
      <c r="L10325" s="9" t="str">
        <f t="shared" si="170"/>
        <v/>
      </c>
      <c r="M10325" s="205" t="str" cm="1">
        <f t="array" ref="M10325">_xlfn.IFS(NOT(ISERROR(VLOOKUP(Table5[[#This Row],[Section]],TB_notTB,1,FALSE))),"No",LEFT(Table5[[#This Row],[Section]],3)="ETB","PLS",LEFT(Table5[[#This Row],[Section]],1)="7","PDB",NOT(ISBLANK(Table5[[#This Row],[Section]])),"No")</f>
        <v>No</v>
      </c>
    </row>
    <row r="10326" spans="1:13" x14ac:dyDescent="0.25">
      <c r="A10326" s="126" t="s">
        <v>23654</v>
      </c>
      <c r="B10326" s="126" t="s">
        <v>23655</v>
      </c>
      <c r="C10326" s="126" t="s">
        <v>75</v>
      </c>
      <c r="D10326" s="127">
        <v>0.50800000000000001</v>
      </c>
      <c r="E10326" s="128">
        <v>138</v>
      </c>
      <c r="F10326" s="128">
        <v>138</v>
      </c>
      <c r="G10326" s="126" t="s">
        <v>22752</v>
      </c>
      <c r="H10326" s="126" t="s">
        <v>22753</v>
      </c>
      <c r="I10326" s="126" t="s">
        <v>22754</v>
      </c>
      <c r="J10326" s="126" t="s">
        <v>26361</v>
      </c>
      <c r="K10326" s="9">
        <f>_xlfn.IFNA(VLOOKUP(Table5[[#This Row],[Section]],SubSill_Tier,2,FALSE),0)</f>
        <v>0</v>
      </c>
      <c r="L10326" s="9" t="str">
        <f t="shared" si="170"/>
        <v/>
      </c>
      <c r="M10326" s="205" t="str" cm="1">
        <f t="array" ref="M10326">_xlfn.IFS(NOT(ISERROR(VLOOKUP(Table5[[#This Row],[Section]],TB_notTB,1,FALSE))),"No",LEFT(Table5[[#This Row],[Section]],3)="ETB","PLS",LEFT(Table5[[#This Row],[Section]],1)="7","PDB",NOT(ISBLANK(Table5[[#This Row],[Section]])),"No")</f>
        <v>No</v>
      </c>
    </row>
    <row r="10327" spans="1:13" x14ac:dyDescent="0.25">
      <c r="A10327" s="126" t="s">
        <v>23656</v>
      </c>
      <c r="B10327" s="126" t="s">
        <v>23657</v>
      </c>
      <c r="C10327" s="126" t="s">
        <v>75</v>
      </c>
      <c r="D10327" s="127">
        <v>1.2050000000000001</v>
      </c>
      <c r="E10327" s="128">
        <v>256</v>
      </c>
      <c r="F10327" s="128">
        <v>256</v>
      </c>
      <c r="G10327" s="126" t="s">
        <v>22752</v>
      </c>
      <c r="H10327" s="126" t="s">
        <v>22753</v>
      </c>
      <c r="I10327" s="126" t="s">
        <v>22754</v>
      </c>
      <c r="J10327" s="126" t="s">
        <v>26361</v>
      </c>
      <c r="K10327" s="9">
        <f>_xlfn.IFNA(VLOOKUP(Table5[[#This Row],[Section]],SubSill_Tier,2,FALSE),0)</f>
        <v>0</v>
      </c>
      <c r="L10327" s="9" t="str">
        <f t="shared" si="170"/>
        <v/>
      </c>
      <c r="M10327" s="205" t="str" cm="1">
        <f t="array" ref="M10327">_xlfn.IFS(NOT(ISERROR(VLOOKUP(Table5[[#This Row],[Section]],TB_notTB,1,FALSE))),"No",LEFT(Table5[[#This Row],[Section]],3)="ETB","PLS",LEFT(Table5[[#This Row],[Section]],1)="7","PDB",NOT(ISBLANK(Table5[[#This Row],[Section]])),"No")</f>
        <v>No</v>
      </c>
    </row>
    <row r="10328" spans="1:13" x14ac:dyDescent="0.25">
      <c r="A10328" s="126" t="s">
        <v>23658</v>
      </c>
      <c r="B10328" s="126" t="s">
        <v>23659</v>
      </c>
      <c r="C10328" s="126" t="s">
        <v>75</v>
      </c>
      <c r="D10328" s="127">
        <v>2.351</v>
      </c>
      <c r="E10328" s="128">
        <v>404</v>
      </c>
      <c r="F10328" s="128">
        <v>404</v>
      </c>
      <c r="G10328" s="126" t="s">
        <v>22752</v>
      </c>
      <c r="H10328" s="126" t="s">
        <v>22753</v>
      </c>
      <c r="I10328" s="126" t="s">
        <v>22754</v>
      </c>
      <c r="J10328" s="126" t="s">
        <v>26361</v>
      </c>
      <c r="K10328" s="9">
        <f>_xlfn.IFNA(VLOOKUP(Table5[[#This Row],[Section]],SubSill_Tier,2,FALSE),0)</f>
        <v>0</v>
      </c>
      <c r="L10328" s="9" t="str">
        <f t="shared" si="170"/>
        <v/>
      </c>
      <c r="M10328" s="205" t="str" cm="1">
        <f t="array" ref="M10328">_xlfn.IFS(NOT(ISERROR(VLOOKUP(Table5[[#This Row],[Section]],TB_notTB,1,FALSE))),"No",LEFT(Table5[[#This Row],[Section]],3)="ETB","PLS",LEFT(Table5[[#This Row],[Section]],1)="7","PDB",NOT(ISBLANK(Table5[[#This Row],[Section]])),"No")</f>
        <v>No</v>
      </c>
    </row>
    <row r="10329" spans="1:13" x14ac:dyDescent="0.25">
      <c r="A10329" s="126" t="s">
        <v>23660</v>
      </c>
      <c r="B10329" s="126" t="s">
        <v>23661</v>
      </c>
      <c r="C10329" s="126" t="s">
        <v>75</v>
      </c>
      <c r="D10329" s="127">
        <v>1.2030000000000001</v>
      </c>
      <c r="E10329" s="128">
        <v>332</v>
      </c>
      <c r="F10329" s="128">
        <v>332</v>
      </c>
      <c r="G10329" s="126" t="s">
        <v>23256</v>
      </c>
      <c r="H10329" s="126" t="s">
        <v>23257</v>
      </c>
      <c r="I10329" s="126" t="s">
        <v>23258</v>
      </c>
      <c r="J10329" s="126" t="s">
        <v>26361</v>
      </c>
      <c r="K10329" s="9">
        <f>_xlfn.IFNA(VLOOKUP(Table5[[#This Row],[Section]],SubSill_Tier,2,FALSE),0)</f>
        <v>0</v>
      </c>
      <c r="L10329" s="9" t="str">
        <f t="shared" si="170"/>
        <v/>
      </c>
      <c r="M10329" s="205" t="str" cm="1">
        <f t="array" ref="M10329">_xlfn.IFS(NOT(ISERROR(VLOOKUP(Table5[[#This Row],[Section]],TB_notTB,1,FALSE))),"No",LEFT(Table5[[#This Row],[Section]],3)="ETB","PLS",LEFT(Table5[[#This Row],[Section]],1)="7","PDB",NOT(ISBLANK(Table5[[#This Row],[Section]])),"No")</f>
        <v>No</v>
      </c>
    </row>
    <row r="10330" spans="1:13" x14ac:dyDescent="0.25">
      <c r="A10330" s="126" t="s">
        <v>23662</v>
      </c>
      <c r="B10330" s="126" t="s">
        <v>23663</v>
      </c>
      <c r="C10330" s="126" t="s">
        <v>75</v>
      </c>
      <c r="D10330" s="127">
        <v>1.0549999999999999</v>
      </c>
      <c r="E10330" s="128">
        <v>274</v>
      </c>
      <c r="F10330" s="128">
        <v>274</v>
      </c>
      <c r="G10330" s="126" t="s">
        <v>23256</v>
      </c>
      <c r="H10330" s="126" t="s">
        <v>23257</v>
      </c>
      <c r="I10330" s="126" t="s">
        <v>23258</v>
      </c>
      <c r="J10330" s="126" t="s">
        <v>26361</v>
      </c>
      <c r="K10330" s="9">
        <f>_xlfn.IFNA(VLOOKUP(Table5[[#This Row],[Section]],SubSill_Tier,2,FALSE),0)</f>
        <v>0</v>
      </c>
      <c r="L10330" s="9" t="str">
        <f t="shared" si="170"/>
        <v/>
      </c>
      <c r="M10330" s="205" t="str" cm="1">
        <f t="array" ref="M10330">_xlfn.IFS(NOT(ISERROR(VLOOKUP(Table5[[#This Row],[Section]],TB_notTB,1,FALSE))),"No",LEFT(Table5[[#This Row],[Section]],3)="ETB","PLS",LEFT(Table5[[#This Row],[Section]],1)="7","PDB",NOT(ISBLANK(Table5[[#This Row],[Section]])),"No")</f>
        <v>No</v>
      </c>
    </row>
    <row r="10331" spans="1:13" x14ac:dyDescent="0.25">
      <c r="A10331" s="126" t="s">
        <v>23664</v>
      </c>
      <c r="B10331" s="126" t="s">
        <v>23665</v>
      </c>
      <c r="C10331" s="126" t="s">
        <v>75</v>
      </c>
      <c r="D10331" s="127">
        <v>1.3440000000000001</v>
      </c>
      <c r="E10331" s="128">
        <v>342</v>
      </c>
      <c r="F10331" s="128">
        <v>342</v>
      </c>
      <c r="G10331" s="126" t="s">
        <v>22752</v>
      </c>
      <c r="H10331" s="126" t="s">
        <v>22753</v>
      </c>
      <c r="I10331" s="126" t="s">
        <v>22754</v>
      </c>
      <c r="J10331" s="126" t="s">
        <v>26361</v>
      </c>
      <c r="K10331" s="9">
        <f>_xlfn.IFNA(VLOOKUP(Table5[[#This Row],[Section]],SubSill_Tier,2,FALSE),0)</f>
        <v>0</v>
      </c>
      <c r="L10331" s="9" t="str">
        <f t="shared" si="170"/>
        <v/>
      </c>
      <c r="M10331" s="205" t="str" cm="1">
        <f t="array" ref="M10331">_xlfn.IFS(NOT(ISERROR(VLOOKUP(Table5[[#This Row],[Section]],TB_notTB,1,FALSE))),"No",LEFT(Table5[[#This Row],[Section]],3)="ETB","PLS",LEFT(Table5[[#This Row],[Section]],1)="7","PDB",NOT(ISBLANK(Table5[[#This Row],[Section]])),"No")</f>
        <v>No</v>
      </c>
    </row>
    <row r="10332" spans="1:13" x14ac:dyDescent="0.25">
      <c r="A10332" s="126" t="s">
        <v>23666</v>
      </c>
      <c r="B10332" s="126" t="s">
        <v>23667</v>
      </c>
      <c r="C10332" s="126" t="s">
        <v>75</v>
      </c>
      <c r="D10332" s="127">
        <v>1.361</v>
      </c>
      <c r="E10332" s="128">
        <v>350</v>
      </c>
      <c r="F10332" s="128">
        <v>350</v>
      </c>
      <c r="G10332" s="126" t="s">
        <v>22752</v>
      </c>
      <c r="H10332" s="126" t="s">
        <v>22753</v>
      </c>
      <c r="I10332" s="126" t="s">
        <v>22754</v>
      </c>
      <c r="J10332" s="126" t="s">
        <v>26361</v>
      </c>
      <c r="K10332" s="9">
        <f>_xlfn.IFNA(VLOOKUP(Table5[[#This Row],[Section]],SubSill_Tier,2,FALSE),0)</f>
        <v>0</v>
      </c>
      <c r="L10332" s="9" t="str">
        <f t="shared" si="170"/>
        <v/>
      </c>
      <c r="M10332" s="205" t="str" cm="1">
        <f t="array" ref="M10332">_xlfn.IFS(NOT(ISERROR(VLOOKUP(Table5[[#This Row],[Section]],TB_notTB,1,FALSE))),"No",LEFT(Table5[[#This Row],[Section]],3)="ETB","PLS",LEFT(Table5[[#This Row],[Section]],1)="7","PDB",NOT(ISBLANK(Table5[[#This Row],[Section]])),"No")</f>
        <v>No</v>
      </c>
    </row>
    <row r="10333" spans="1:13" x14ac:dyDescent="0.25">
      <c r="A10333" s="126" t="s">
        <v>23668</v>
      </c>
      <c r="B10333" s="126" t="s">
        <v>23669</v>
      </c>
      <c r="C10333" s="126" t="s">
        <v>75</v>
      </c>
      <c r="D10333" s="127">
        <v>2.508</v>
      </c>
      <c r="E10333" s="128">
        <v>454</v>
      </c>
      <c r="F10333" s="128">
        <v>454</v>
      </c>
      <c r="G10333" s="126" t="s">
        <v>23096</v>
      </c>
      <c r="H10333" s="126" t="s">
        <v>23097</v>
      </c>
      <c r="I10333" s="126" t="s">
        <v>23098</v>
      </c>
      <c r="J10333" s="126" t="s">
        <v>26361</v>
      </c>
      <c r="K10333" s="9">
        <f>_xlfn.IFNA(VLOOKUP(Table5[[#This Row],[Section]],SubSill_Tier,2,FALSE),0)</f>
        <v>0</v>
      </c>
      <c r="L10333" s="9" t="str">
        <f t="shared" si="170"/>
        <v/>
      </c>
      <c r="M10333" s="205" t="str" cm="1">
        <f t="array" ref="M10333">_xlfn.IFS(NOT(ISERROR(VLOOKUP(Table5[[#This Row],[Section]],TB_notTB,1,FALSE))),"No",LEFT(Table5[[#This Row],[Section]],3)="ETB","PLS",LEFT(Table5[[#This Row],[Section]],1)="7","PDB",NOT(ISBLANK(Table5[[#This Row],[Section]])),"No")</f>
        <v>No</v>
      </c>
    </row>
    <row r="10334" spans="1:13" x14ac:dyDescent="0.25">
      <c r="A10334" s="126" t="s">
        <v>23670</v>
      </c>
      <c r="B10334" s="126" t="s">
        <v>23671</v>
      </c>
      <c r="C10334" s="126" t="s">
        <v>75</v>
      </c>
      <c r="D10334" s="127">
        <v>3.871</v>
      </c>
      <c r="E10334" s="128">
        <v>526</v>
      </c>
      <c r="F10334" s="128">
        <v>526</v>
      </c>
      <c r="G10334" s="126" t="s">
        <v>23096</v>
      </c>
      <c r="H10334" s="126" t="s">
        <v>23097</v>
      </c>
      <c r="I10334" s="126" t="s">
        <v>23098</v>
      </c>
      <c r="J10334" s="126" t="s">
        <v>26361</v>
      </c>
      <c r="K10334" s="9">
        <f>_xlfn.IFNA(VLOOKUP(Table5[[#This Row],[Section]],SubSill_Tier,2,FALSE),0)</f>
        <v>0</v>
      </c>
      <c r="L10334" s="9" t="str">
        <f t="shared" si="170"/>
        <v/>
      </c>
      <c r="M10334" s="205" t="str" cm="1">
        <f t="array" ref="M10334">_xlfn.IFS(NOT(ISERROR(VLOOKUP(Table5[[#This Row],[Section]],TB_notTB,1,FALSE))),"No",LEFT(Table5[[#This Row],[Section]],3)="ETB","PLS",LEFT(Table5[[#This Row],[Section]],1)="7","PDB",NOT(ISBLANK(Table5[[#This Row],[Section]])),"No")</f>
        <v>No</v>
      </c>
    </row>
    <row r="10335" spans="1:13" x14ac:dyDescent="0.25">
      <c r="A10335" s="126" t="s">
        <v>23672</v>
      </c>
      <c r="B10335" s="126" t="s">
        <v>23673</v>
      </c>
      <c r="C10335" s="126" t="s">
        <v>75</v>
      </c>
      <c r="D10335" s="127">
        <v>4.3319999999999999</v>
      </c>
      <c r="E10335" s="128">
        <v>774</v>
      </c>
      <c r="F10335" s="128">
        <v>774</v>
      </c>
      <c r="G10335" s="126" t="s">
        <v>23096</v>
      </c>
      <c r="H10335" s="126" t="s">
        <v>23097</v>
      </c>
      <c r="I10335" s="126" t="s">
        <v>23098</v>
      </c>
      <c r="J10335" s="126" t="s">
        <v>26361</v>
      </c>
      <c r="K10335" s="9">
        <f>_xlfn.IFNA(VLOOKUP(Table5[[#This Row],[Section]],SubSill_Tier,2,FALSE),0)</f>
        <v>0</v>
      </c>
      <c r="L10335" s="9" t="str">
        <f t="shared" si="170"/>
        <v/>
      </c>
      <c r="M10335" s="205" t="str" cm="1">
        <f t="array" ref="M10335">_xlfn.IFS(NOT(ISERROR(VLOOKUP(Table5[[#This Row],[Section]],TB_notTB,1,FALSE))),"No",LEFT(Table5[[#This Row],[Section]],3)="ETB","PLS",LEFT(Table5[[#This Row],[Section]],1)="7","PDB",NOT(ISBLANK(Table5[[#This Row],[Section]])),"No")</f>
        <v>No</v>
      </c>
    </row>
    <row r="10336" spans="1:13" x14ac:dyDescent="0.25">
      <c r="A10336" s="126" t="s">
        <v>23674</v>
      </c>
      <c r="B10336" s="126" t="s">
        <v>23675</v>
      </c>
      <c r="C10336" s="126" t="s">
        <v>75</v>
      </c>
      <c r="D10336" s="127">
        <v>2.722</v>
      </c>
      <c r="E10336" s="128">
        <v>405</v>
      </c>
      <c r="F10336" s="128">
        <v>405</v>
      </c>
      <c r="G10336" s="126" t="s">
        <v>23096</v>
      </c>
      <c r="H10336" s="126" t="s">
        <v>23097</v>
      </c>
      <c r="I10336" s="126" t="s">
        <v>23098</v>
      </c>
      <c r="J10336" s="126" t="s">
        <v>26361</v>
      </c>
      <c r="K10336" s="9">
        <f>_xlfn.IFNA(VLOOKUP(Table5[[#This Row],[Section]],SubSill_Tier,2,FALSE),0)</f>
        <v>0</v>
      </c>
      <c r="L10336" s="9" t="str">
        <f t="shared" si="170"/>
        <v/>
      </c>
      <c r="M10336" s="205" t="str" cm="1">
        <f t="array" ref="M10336">_xlfn.IFS(NOT(ISERROR(VLOOKUP(Table5[[#This Row],[Section]],TB_notTB,1,FALSE))),"No",LEFT(Table5[[#This Row],[Section]],3)="ETB","PLS",LEFT(Table5[[#This Row],[Section]],1)="7","PDB",NOT(ISBLANK(Table5[[#This Row],[Section]])),"No")</f>
        <v>No</v>
      </c>
    </row>
    <row r="10337" spans="1:13" x14ac:dyDescent="0.25">
      <c r="A10337" s="126" t="s">
        <v>23676</v>
      </c>
      <c r="B10337" s="126" t="s">
        <v>23677</v>
      </c>
      <c r="C10337" s="126" t="s">
        <v>75</v>
      </c>
      <c r="D10337" s="127">
        <v>2.2789999999999999</v>
      </c>
      <c r="E10337" s="128">
        <v>602</v>
      </c>
      <c r="F10337" s="128">
        <v>602</v>
      </c>
      <c r="G10337" s="126" t="s">
        <v>23096</v>
      </c>
      <c r="H10337" s="126" t="s">
        <v>23097</v>
      </c>
      <c r="I10337" s="126" t="s">
        <v>23098</v>
      </c>
      <c r="J10337" s="126" t="s">
        <v>26361</v>
      </c>
      <c r="K10337" s="9">
        <f>_xlfn.IFNA(VLOOKUP(Table5[[#This Row],[Section]],SubSill_Tier,2,FALSE),0)</f>
        <v>0</v>
      </c>
      <c r="L10337" s="9" t="str">
        <f t="shared" si="170"/>
        <v/>
      </c>
      <c r="M10337" s="205" t="str" cm="1">
        <f t="array" ref="M10337">_xlfn.IFS(NOT(ISERROR(VLOOKUP(Table5[[#This Row],[Section]],TB_notTB,1,FALSE))),"No",LEFT(Table5[[#This Row],[Section]],3)="ETB","PLS",LEFT(Table5[[#This Row],[Section]],1)="7","PDB",NOT(ISBLANK(Table5[[#This Row],[Section]])),"No")</f>
        <v>No</v>
      </c>
    </row>
    <row r="10338" spans="1:13" x14ac:dyDescent="0.25">
      <c r="A10338" s="126" t="s">
        <v>23678</v>
      </c>
      <c r="B10338" s="126" t="s">
        <v>23679</v>
      </c>
      <c r="C10338" s="126" t="s">
        <v>75</v>
      </c>
      <c r="D10338" s="127">
        <v>2.1070000000000002</v>
      </c>
      <c r="E10338" s="128">
        <v>567</v>
      </c>
      <c r="F10338" s="128">
        <v>567</v>
      </c>
      <c r="G10338" s="126" t="s">
        <v>23096</v>
      </c>
      <c r="H10338" s="126" t="s">
        <v>23097</v>
      </c>
      <c r="I10338" s="126" t="s">
        <v>23098</v>
      </c>
      <c r="J10338" s="126" t="s">
        <v>26361</v>
      </c>
      <c r="K10338" s="9">
        <f>_xlfn.IFNA(VLOOKUP(Table5[[#This Row],[Section]],SubSill_Tier,2,FALSE),0)</f>
        <v>0</v>
      </c>
      <c r="L10338" s="9" t="str">
        <f t="shared" si="170"/>
        <v/>
      </c>
      <c r="M10338" s="205" t="str" cm="1">
        <f t="array" ref="M10338">_xlfn.IFS(NOT(ISERROR(VLOOKUP(Table5[[#This Row],[Section]],TB_notTB,1,FALSE))),"No",LEFT(Table5[[#This Row],[Section]],3)="ETB","PLS",LEFT(Table5[[#This Row],[Section]],1)="7","PDB",NOT(ISBLANK(Table5[[#This Row],[Section]])),"No")</f>
        <v>No</v>
      </c>
    </row>
    <row r="10339" spans="1:13" x14ac:dyDescent="0.25">
      <c r="A10339" s="126" t="s">
        <v>23680</v>
      </c>
      <c r="B10339" s="126" t="s">
        <v>23681</v>
      </c>
      <c r="C10339" s="126" t="s">
        <v>75</v>
      </c>
      <c r="D10339" s="127">
        <v>0.76500000000000001</v>
      </c>
      <c r="E10339" s="128">
        <v>106</v>
      </c>
      <c r="F10339" s="128">
        <v>106</v>
      </c>
      <c r="G10339" s="126" t="s">
        <v>23096</v>
      </c>
      <c r="H10339" s="126" t="s">
        <v>23097</v>
      </c>
      <c r="I10339" s="126" t="s">
        <v>23098</v>
      </c>
      <c r="J10339" s="126" t="s">
        <v>26361</v>
      </c>
      <c r="K10339" s="9">
        <f>_xlfn.IFNA(VLOOKUP(Table5[[#This Row],[Section]],SubSill_Tier,2,FALSE),0)</f>
        <v>0</v>
      </c>
      <c r="L10339" s="9" t="str">
        <f t="shared" si="170"/>
        <v/>
      </c>
      <c r="M10339" s="205" t="str" cm="1">
        <f t="array" ref="M10339">_xlfn.IFS(NOT(ISERROR(VLOOKUP(Table5[[#This Row],[Section]],TB_notTB,1,FALSE))),"No",LEFT(Table5[[#This Row],[Section]],3)="ETB","PLS",LEFT(Table5[[#This Row],[Section]],1)="7","PDB",NOT(ISBLANK(Table5[[#This Row],[Section]])),"No")</f>
        <v>No</v>
      </c>
    </row>
    <row r="10340" spans="1:13" x14ac:dyDescent="0.25">
      <c r="A10340" s="126" t="s">
        <v>23682</v>
      </c>
      <c r="B10340" s="126" t="s">
        <v>23683</v>
      </c>
      <c r="C10340" s="126" t="s">
        <v>75</v>
      </c>
      <c r="D10340" s="127">
        <v>1.901</v>
      </c>
      <c r="E10340" s="128">
        <v>712</v>
      </c>
      <c r="F10340" s="128">
        <v>712</v>
      </c>
      <c r="G10340" s="126" t="s">
        <v>23096</v>
      </c>
      <c r="H10340" s="126" t="s">
        <v>23097</v>
      </c>
      <c r="I10340" s="126" t="s">
        <v>23098</v>
      </c>
      <c r="J10340" s="126" t="s">
        <v>26361</v>
      </c>
      <c r="K10340" s="9">
        <f>_xlfn.IFNA(VLOOKUP(Table5[[#This Row],[Section]],SubSill_Tier,2,FALSE),0)</f>
        <v>0</v>
      </c>
      <c r="L10340" s="9" t="str">
        <f t="shared" si="170"/>
        <v/>
      </c>
      <c r="M10340" s="205" t="str" cm="1">
        <f t="array" ref="M10340">_xlfn.IFS(NOT(ISERROR(VLOOKUP(Table5[[#This Row],[Section]],TB_notTB,1,FALSE))),"No",LEFT(Table5[[#This Row],[Section]],3)="ETB","PLS",LEFT(Table5[[#This Row],[Section]],1)="7","PDB",NOT(ISBLANK(Table5[[#This Row],[Section]])),"No")</f>
        <v>No</v>
      </c>
    </row>
    <row r="10341" spans="1:13" x14ac:dyDescent="0.25">
      <c r="A10341" s="126" t="s">
        <v>23684</v>
      </c>
      <c r="B10341" s="126" t="s">
        <v>23685</v>
      </c>
      <c r="C10341" s="126" t="s">
        <v>75</v>
      </c>
      <c r="D10341" s="127">
        <v>1.92</v>
      </c>
      <c r="E10341" s="128">
        <v>505</v>
      </c>
      <c r="F10341" s="128">
        <v>505</v>
      </c>
      <c r="G10341" s="126" t="s">
        <v>23096</v>
      </c>
      <c r="H10341" s="126" t="s">
        <v>23097</v>
      </c>
      <c r="I10341" s="126" t="s">
        <v>23098</v>
      </c>
      <c r="J10341" s="126" t="s">
        <v>26361</v>
      </c>
      <c r="K10341" s="9">
        <f>_xlfn.IFNA(VLOOKUP(Table5[[#This Row],[Section]],SubSill_Tier,2,FALSE),0)</f>
        <v>0</v>
      </c>
      <c r="L10341" s="9" t="str">
        <f t="shared" si="170"/>
        <v/>
      </c>
      <c r="M10341" s="205" t="str" cm="1">
        <f t="array" ref="M10341">_xlfn.IFS(NOT(ISERROR(VLOOKUP(Table5[[#This Row],[Section]],TB_notTB,1,FALSE))),"No",LEFT(Table5[[#This Row],[Section]],3)="ETB","PLS",LEFT(Table5[[#This Row],[Section]],1)="7","PDB",NOT(ISBLANK(Table5[[#This Row],[Section]])),"No")</f>
        <v>No</v>
      </c>
    </row>
    <row r="10342" spans="1:13" x14ac:dyDescent="0.25">
      <c r="A10342" s="126" t="s">
        <v>23686</v>
      </c>
      <c r="B10342" s="126" t="s">
        <v>23687</v>
      </c>
      <c r="C10342" s="126" t="s">
        <v>75</v>
      </c>
      <c r="D10342" s="127">
        <v>1.8680000000000001</v>
      </c>
      <c r="E10342" s="128">
        <v>524</v>
      </c>
      <c r="F10342" s="128">
        <v>524</v>
      </c>
      <c r="G10342" s="126" t="s">
        <v>23096</v>
      </c>
      <c r="H10342" s="126" t="s">
        <v>23097</v>
      </c>
      <c r="I10342" s="126" t="s">
        <v>23098</v>
      </c>
      <c r="J10342" s="126" t="s">
        <v>26361</v>
      </c>
      <c r="K10342" s="9">
        <f>_xlfn.IFNA(VLOOKUP(Table5[[#This Row],[Section]],SubSill_Tier,2,FALSE),0)</f>
        <v>0</v>
      </c>
      <c r="L10342" s="9" t="str">
        <f t="shared" si="170"/>
        <v/>
      </c>
      <c r="M10342" s="205" t="str" cm="1">
        <f t="array" ref="M10342">_xlfn.IFS(NOT(ISERROR(VLOOKUP(Table5[[#This Row],[Section]],TB_notTB,1,FALSE))),"No",LEFT(Table5[[#This Row],[Section]],3)="ETB","PLS",LEFT(Table5[[#This Row],[Section]],1)="7","PDB",NOT(ISBLANK(Table5[[#This Row],[Section]])),"No")</f>
        <v>No</v>
      </c>
    </row>
    <row r="10343" spans="1:13" x14ac:dyDescent="0.25">
      <c r="A10343" s="126" t="s">
        <v>23688</v>
      </c>
      <c r="B10343" s="126" t="s">
        <v>23689</v>
      </c>
      <c r="C10343" s="126" t="s">
        <v>75</v>
      </c>
      <c r="D10343" s="127">
        <v>2.3479999999999999</v>
      </c>
      <c r="E10343" s="128">
        <v>398</v>
      </c>
      <c r="F10343" s="128">
        <v>398</v>
      </c>
      <c r="G10343" s="126" t="s">
        <v>23096</v>
      </c>
      <c r="H10343" s="126" t="s">
        <v>23097</v>
      </c>
      <c r="I10343" s="126" t="s">
        <v>23098</v>
      </c>
      <c r="J10343" s="126" t="s">
        <v>26361</v>
      </c>
      <c r="K10343" s="9">
        <f>_xlfn.IFNA(VLOOKUP(Table5[[#This Row],[Section]],SubSill_Tier,2,FALSE),0)</f>
        <v>0</v>
      </c>
      <c r="L10343" s="9" t="str">
        <f t="shared" si="170"/>
        <v/>
      </c>
      <c r="M10343" s="205" t="str" cm="1">
        <f t="array" ref="M10343">_xlfn.IFS(NOT(ISERROR(VLOOKUP(Table5[[#This Row],[Section]],TB_notTB,1,FALSE))),"No",LEFT(Table5[[#This Row],[Section]],3)="ETB","PLS",LEFT(Table5[[#This Row],[Section]],1)="7","PDB",NOT(ISBLANK(Table5[[#This Row],[Section]])),"No")</f>
        <v>No</v>
      </c>
    </row>
    <row r="10344" spans="1:13" x14ac:dyDescent="0.25">
      <c r="A10344" s="126" t="s">
        <v>23690</v>
      </c>
      <c r="B10344" s="126" t="s">
        <v>23691</v>
      </c>
      <c r="C10344" s="126" t="s">
        <v>75</v>
      </c>
      <c r="D10344" s="127">
        <v>1.69</v>
      </c>
      <c r="E10344" s="128">
        <v>626</v>
      </c>
      <c r="F10344" s="128">
        <v>626</v>
      </c>
      <c r="G10344" s="126" t="s">
        <v>23096</v>
      </c>
      <c r="H10344" s="126" t="s">
        <v>23097</v>
      </c>
      <c r="I10344" s="126" t="s">
        <v>23098</v>
      </c>
      <c r="J10344" s="126" t="s">
        <v>26361</v>
      </c>
      <c r="K10344" s="9">
        <f>_xlfn.IFNA(VLOOKUP(Table5[[#This Row],[Section]],SubSill_Tier,2,FALSE),0)</f>
        <v>0</v>
      </c>
      <c r="L10344" s="9" t="str">
        <f t="shared" si="170"/>
        <v/>
      </c>
      <c r="M10344" s="205" t="str" cm="1">
        <f t="array" ref="M10344">_xlfn.IFS(NOT(ISERROR(VLOOKUP(Table5[[#This Row],[Section]],TB_notTB,1,FALSE))),"No",LEFT(Table5[[#This Row],[Section]],3)="ETB","PLS",LEFT(Table5[[#This Row],[Section]],1)="7","PDB",NOT(ISBLANK(Table5[[#This Row],[Section]])),"No")</f>
        <v>No</v>
      </c>
    </row>
    <row r="10345" spans="1:13" x14ac:dyDescent="0.25">
      <c r="A10345" s="126" t="s">
        <v>23692</v>
      </c>
      <c r="B10345" s="126" t="s">
        <v>23693</v>
      </c>
      <c r="C10345" s="126" t="s">
        <v>75</v>
      </c>
      <c r="D10345" s="127">
        <v>0.48599999999999999</v>
      </c>
      <c r="E10345" s="128">
        <v>118</v>
      </c>
      <c r="F10345" s="128">
        <v>118</v>
      </c>
      <c r="G10345" s="126" t="s">
        <v>23096</v>
      </c>
      <c r="H10345" s="126" t="s">
        <v>23097</v>
      </c>
      <c r="I10345" s="126" t="s">
        <v>23098</v>
      </c>
      <c r="J10345" s="126" t="s">
        <v>26361</v>
      </c>
      <c r="K10345" s="9">
        <f>_xlfn.IFNA(VLOOKUP(Table5[[#This Row],[Section]],SubSill_Tier,2,FALSE),0)</f>
        <v>0</v>
      </c>
      <c r="L10345" s="9" t="str">
        <f t="shared" si="170"/>
        <v/>
      </c>
      <c r="M10345" s="205" t="str" cm="1">
        <f t="array" ref="M10345">_xlfn.IFS(NOT(ISERROR(VLOOKUP(Table5[[#This Row],[Section]],TB_notTB,1,FALSE))),"No",LEFT(Table5[[#This Row],[Section]],3)="ETB","PLS",LEFT(Table5[[#This Row],[Section]],1)="7","PDB",NOT(ISBLANK(Table5[[#This Row],[Section]])),"No")</f>
        <v>No</v>
      </c>
    </row>
    <row r="10346" spans="1:13" x14ac:dyDescent="0.25">
      <c r="A10346" s="126" t="s">
        <v>23694</v>
      </c>
      <c r="B10346" s="126" t="s">
        <v>23695</v>
      </c>
      <c r="C10346" s="126" t="s">
        <v>75</v>
      </c>
      <c r="D10346" s="127">
        <v>1.3819999999999999</v>
      </c>
      <c r="E10346" s="128">
        <v>330</v>
      </c>
      <c r="F10346" s="128">
        <v>330</v>
      </c>
      <c r="G10346" s="126" t="s">
        <v>23096</v>
      </c>
      <c r="H10346" s="126" t="s">
        <v>23097</v>
      </c>
      <c r="I10346" s="126" t="s">
        <v>23098</v>
      </c>
      <c r="J10346" s="126" t="s">
        <v>26361</v>
      </c>
      <c r="K10346" s="9">
        <f>_xlfn.IFNA(VLOOKUP(Table5[[#This Row],[Section]],SubSill_Tier,2,FALSE),0)</f>
        <v>0</v>
      </c>
      <c r="L10346" s="9" t="str">
        <f t="shared" si="170"/>
        <v/>
      </c>
      <c r="M10346" s="205" t="str" cm="1">
        <f t="array" ref="M10346">_xlfn.IFS(NOT(ISERROR(VLOOKUP(Table5[[#This Row],[Section]],TB_notTB,1,FALSE))),"No",LEFT(Table5[[#This Row],[Section]],3)="ETB","PLS",LEFT(Table5[[#This Row],[Section]],1)="7","PDB",NOT(ISBLANK(Table5[[#This Row],[Section]])),"No")</f>
        <v>No</v>
      </c>
    </row>
    <row r="10347" spans="1:13" x14ac:dyDescent="0.25">
      <c r="A10347" s="126" t="s">
        <v>23696</v>
      </c>
      <c r="B10347" s="126" t="s">
        <v>23697</v>
      </c>
      <c r="C10347" s="126" t="s">
        <v>75</v>
      </c>
      <c r="D10347" s="127">
        <v>0.64</v>
      </c>
      <c r="E10347" s="128">
        <v>219</v>
      </c>
      <c r="F10347" s="128">
        <v>219</v>
      </c>
      <c r="G10347" s="126" t="s">
        <v>23096</v>
      </c>
      <c r="H10347" s="126" t="s">
        <v>23097</v>
      </c>
      <c r="I10347" s="126" t="s">
        <v>23098</v>
      </c>
      <c r="J10347" s="126" t="s">
        <v>26361</v>
      </c>
      <c r="K10347" s="9">
        <f>_xlfn.IFNA(VLOOKUP(Table5[[#This Row],[Section]],SubSill_Tier,2,FALSE),0)</f>
        <v>0</v>
      </c>
      <c r="L10347" s="9" t="str">
        <f t="shared" si="170"/>
        <v/>
      </c>
      <c r="M10347" s="205" t="str" cm="1">
        <f t="array" ref="M10347">_xlfn.IFS(NOT(ISERROR(VLOOKUP(Table5[[#This Row],[Section]],TB_notTB,1,FALSE))),"No",LEFT(Table5[[#This Row],[Section]],3)="ETB","PLS",LEFT(Table5[[#This Row],[Section]],1)="7","PDB",NOT(ISBLANK(Table5[[#This Row],[Section]])),"No")</f>
        <v>No</v>
      </c>
    </row>
    <row r="10348" spans="1:13" x14ac:dyDescent="0.25">
      <c r="A10348" s="126" t="s">
        <v>23698</v>
      </c>
      <c r="B10348" s="126" t="s">
        <v>23699</v>
      </c>
      <c r="C10348" s="126" t="s">
        <v>75</v>
      </c>
      <c r="D10348" s="127">
        <v>3.5110000000000001</v>
      </c>
      <c r="E10348" s="128">
        <v>648</v>
      </c>
      <c r="F10348" s="128">
        <v>648</v>
      </c>
      <c r="G10348" s="126" t="s">
        <v>23096</v>
      </c>
      <c r="H10348" s="126" t="s">
        <v>23097</v>
      </c>
      <c r="I10348" s="126" t="s">
        <v>23098</v>
      </c>
      <c r="J10348" s="126" t="s">
        <v>26361</v>
      </c>
      <c r="K10348" s="9">
        <f>_xlfn.IFNA(VLOOKUP(Table5[[#This Row],[Section]],SubSill_Tier,2,FALSE),0)</f>
        <v>0</v>
      </c>
      <c r="L10348" s="9" t="str">
        <f t="shared" si="170"/>
        <v/>
      </c>
      <c r="M10348" s="205" t="str" cm="1">
        <f t="array" ref="M10348">_xlfn.IFS(NOT(ISERROR(VLOOKUP(Table5[[#This Row],[Section]],TB_notTB,1,FALSE))),"No",LEFT(Table5[[#This Row],[Section]],3)="ETB","PLS",LEFT(Table5[[#This Row],[Section]],1)="7","PDB",NOT(ISBLANK(Table5[[#This Row],[Section]])),"No")</f>
        <v>No</v>
      </c>
    </row>
    <row r="10349" spans="1:13" x14ac:dyDescent="0.25">
      <c r="A10349" s="126" t="s">
        <v>23700</v>
      </c>
      <c r="B10349" s="126" t="s">
        <v>23701</v>
      </c>
      <c r="C10349" s="126" t="s">
        <v>75</v>
      </c>
      <c r="D10349" s="127">
        <v>3.23</v>
      </c>
      <c r="E10349" s="128">
        <v>613</v>
      </c>
      <c r="F10349" s="128">
        <v>613</v>
      </c>
      <c r="G10349" s="126" t="s">
        <v>23096</v>
      </c>
      <c r="H10349" s="126" t="s">
        <v>23097</v>
      </c>
      <c r="I10349" s="126" t="s">
        <v>23098</v>
      </c>
      <c r="J10349" s="126" t="s">
        <v>26361</v>
      </c>
      <c r="K10349" s="9">
        <f>_xlfn.IFNA(VLOOKUP(Table5[[#This Row],[Section]],SubSill_Tier,2,FALSE),0)</f>
        <v>0</v>
      </c>
      <c r="L10349" s="9" t="str">
        <f t="shared" si="170"/>
        <v/>
      </c>
      <c r="M10349" s="205" t="str" cm="1">
        <f t="array" ref="M10349">_xlfn.IFS(NOT(ISERROR(VLOOKUP(Table5[[#This Row],[Section]],TB_notTB,1,FALSE))),"No",LEFT(Table5[[#This Row],[Section]],3)="ETB","PLS",LEFT(Table5[[#This Row],[Section]],1)="7","PDB",NOT(ISBLANK(Table5[[#This Row],[Section]])),"No")</f>
        <v>No</v>
      </c>
    </row>
    <row r="10350" spans="1:13" x14ac:dyDescent="0.25">
      <c r="A10350" s="126" t="s">
        <v>23702</v>
      </c>
      <c r="B10350" s="126" t="s">
        <v>23703</v>
      </c>
      <c r="C10350" s="126" t="s">
        <v>75</v>
      </c>
      <c r="D10350" s="127">
        <v>3.8039999999999998</v>
      </c>
      <c r="E10350" s="128">
        <v>803</v>
      </c>
      <c r="F10350" s="128">
        <v>803</v>
      </c>
      <c r="G10350" s="126" t="s">
        <v>23096</v>
      </c>
      <c r="H10350" s="126" t="s">
        <v>23097</v>
      </c>
      <c r="I10350" s="126" t="s">
        <v>23098</v>
      </c>
      <c r="J10350" s="126" t="s">
        <v>26361</v>
      </c>
      <c r="K10350" s="9">
        <f>_xlfn.IFNA(VLOOKUP(Table5[[#This Row],[Section]],SubSill_Tier,2,FALSE),0)</f>
        <v>0</v>
      </c>
      <c r="L10350" s="9" t="str">
        <f t="shared" si="170"/>
        <v/>
      </c>
      <c r="M10350" s="205" t="str" cm="1">
        <f t="array" ref="M10350">_xlfn.IFS(NOT(ISERROR(VLOOKUP(Table5[[#This Row],[Section]],TB_notTB,1,FALSE))),"No",LEFT(Table5[[#This Row],[Section]],3)="ETB","PLS",LEFT(Table5[[#This Row],[Section]],1)="7","PDB",NOT(ISBLANK(Table5[[#This Row],[Section]])),"No")</f>
        <v>No</v>
      </c>
    </row>
    <row r="10351" spans="1:13" x14ac:dyDescent="0.25">
      <c r="A10351" s="126" t="s">
        <v>23704</v>
      </c>
      <c r="B10351" s="126" t="s">
        <v>23705</v>
      </c>
      <c r="C10351" s="126" t="s">
        <v>75</v>
      </c>
      <c r="D10351" s="127">
        <v>2.4329999999999998</v>
      </c>
      <c r="E10351" s="128">
        <v>457</v>
      </c>
      <c r="F10351" s="128">
        <v>457</v>
      </c>
      <c r="G10351" s="126" t="s">
        <v>23096</v>
      </c>
      <c r="H10351" s="126" t="s">
        <v>23097</v>
      </c>
      <c r="I10351" s="126" t="s">
        <v>23098</v>
      </c>
      <c r="J10351" s="126" t="s">
        <v>26361</v>
      </c>
      <c r="K10351" s="9">
        <f>_xlfn.IFNA(VLOOKUP(Table5[[#This Row],[Section]],SubSill_Tier,2,FALSE),0)</f>
        <v>0</v>
      </c>
      <c r="L10351" s="9" t="str">
        <f t="shared" si="170"/>
        <v/>
      </c>
      <c r="M10351" s="205" t="str" cm="1">
        <f t="array" ref="M10351">_xlfn.IFS(NOT(ISERROR(VLOOKUP(Table5[[#This Row],[Section]],TB_notTB,1,FALSE))),"No",LEFT(Table5[[#This Row],[Section]],3)="ETB","PLS",LEFT(Table5[[#This Row],[Section]],1)="7","PDB",NOT(ISBLANK(Table5[[#This Row],[Section]])),"No")</f>
        <v>No</v>
      </c>
    </row>
    <row r="10352" spans="1:13" x14ac:dyDescent="0.25">
      <c r="A10352" s="126" t="s">
        <v>23706</v>
      </c>
      <c r="B10352" s="126" t="s">
        <v>23707</v>
      </c>
      <c r="C10352" s="126" t="s">
        <v>75</v>
      </c>
      <c r="D10352" s="127">
        <v>3.2170000000000001</v>
      </c>
      <c r="E10352" s="128">
        <v>782</v>
      </c>
      <c r="F10352" s="128">
        <v>782</v>
      </c>
      <c r="G10352" s="126" t="s">
        <v>23096</v>
      </c>
      <c r="H10352" s="126" t="s">
        <v>23097</v>
      </c>
      <c r="I10352" s="126" t="s">
        <v>23098</v>
      </c>
      <c r="J10352" s="126" t="s">
        <v>26361</v>
      </c>
      <c r="K10352" s="9">
        <f>_xlfn.IFNA(VLOOKUP(Table5[[#This Row],[Section]],SubSill_Tier,2,FALSE),0)</f>
        <v>0</v>
      </c>
      <c r="L10352" s="9" t="str">
        <f t="shared" si="170"/>
        <v/>
      </c>
      <c r="M10352" s="205" t="str" cm="1">
        <f t="array" ref="M10352">_xlfn.IFS(NOT(ISERROR(VLOOKUP(Table5[[#This Row],[Section]],TB_notTB,1,FALSE))),"No",LEFT(Table5[[#This Row],[Section]],3)="ETB","PLS",LEFT(Table5[[#This Row],[Section]],1)="7","PDB",NOT(ISBLANK(Table5[[#This Row],[Section]])),"No")</f>
        <v>No</v>
      </c>
    </row>
    <row r="10353" spans="1:13" x14ac:dyDescent="0.25">
      <c r="A10353" s="126" t="s">
        <v>23708</v>
      </c>
      <c r="B10353" s="126" t="s">
        <v>23709</v>
      </c>
      <c r="C10353" s="126" t="s">
        <v>75</v>
      </c>
      <c r="D10353" s="127">
        <v>2.851</v>
      </c>
      <c r="E10353" s="128">
        <v>739</v>
      </c>
      <c r="F10353" s="128">
        <v>739</v>
      </c>
      <c r="G10353" s="126" t="s">
        <v>23096</v>
      </c>
      <c r="H10353" s="126" t="s">
        <v>23097</v>
      </c>
      <c r="I10353" s="126" t="s">
        <v>23098</v>
      </c>
      <c r="J10353" s="126" t="s">
        <v>26361</v>
      </c>
      <c r="K10353" s="9">
        <f>_xlfn.IFNA(VLOOKUP(Table5[[#This Row],[Section]],SubSill_Tier,2,FALSE),0)</f>
        <v>0</v>
      </c>
      <c r="L10353" s="9" t="str">
        <f t="shared" si="170"/>
        <v/>
      </c>
      <c r="M10353" s="205" t="str" cm="1">
        <f t="array" ref="M10353">_xlfn.IFS(NOT(ISERROR(VLOOKUP(Table5[[#This Row],[Section]],TB_notTB,1,FALSE))),"No",LEFT(Table5[[#This Row],[Section]],3)="ETB","PLS",LEFT(Table5[[#This Row],[Section]],1)="7","PDB",NOT(ISBLANK(Table5[[#This Row],[Section]])),"No")</f>
        <v>No</v>
      </c>
    </row>
    <row r="10354" spans="1:13" x14ac:dyDescent="0.25">
      <c r="A10354" s="126" t="s">
        <v>23710</v>
      </c>
      <c r="B10354" s="126" t="s">
        <v>23711</v>
      </c>
      <c r="C10354" s="126" t="s">
        <v>75</v>
      </c>
      <c r="D10354" s="127">
        <v>1.5760000000000001</v>
      </c>
      <c r="E10354" s="128">
        <v>502</v>
      </c>
      <c r="F10354" s="128">
        <v>502</v>
      </c>
      <c r="G10354" s="126" t="s">
        <v>23096</v>
      </c>
      <c r="H10354" s="126" t="s">
        <v>23097</v>
      </c>
      <c r="I10354" s="126" t="s">
        <v>23098</v>
      </c>
      <c r="J10354" s="126" t="s">
        <v>26361</v>
      </c>
      <c r="K10354" s="9">
        <f>_xlfn.IFNA(VLOOKUP(Table5[[#This Row],[Section]],SubSill_Tier,2,FALSE),0)</f>
        <v>0</v>
      </c>
      <c r="L10354" s="9" t="str">
        <f t="shared" si="170"/>
        <v/>
      </c>
      <c r="M10354" s="205" t="str" cm="1">
        <f t="array" ref="M10354">_xlfn.IFS(NOT(ISERROR(VLOOKUP(Table5[[#This Row],[Section]],TB_notTB,1,FALSE))),"No",LEFT(Table5[[#This Row],[Section]],3)="ETB","PLS",LEFT(Table5[[#This Row],[Section]],1)="7","PDB",NOT(ISBLANK(Table5[[#This Row],[Section]])),"No")</f>
        <v>No</v>
      </c>
    </row>
    <row r="10355" spans="1:13" x14ac:dyDescent="0.25">
      <c r="A10355" s="126" t="s">
        <v>23712</v>
      </c>
      <c r="B10355" s="126" t="s">
        <v>23713</v>
      </c>
      <c r="C10355" s="126" t="s">
        <v>75</v>
      </c>
      <c r="D10355" s="127">
        <v>1.57</v>
      </c>
      <c r="E10355" s="128">
        <v>525</v>
      </c>
      <c r="F10355" s="128">
        <v>525</v>
      </c>
      <c r="G10355" s="126" t="s">
        <v>23096</v>
      </c>
      <c r="H10355" s="126" t="s">
        <v>23097</v>
      </c>
      <c r="I10355" s="126" t="s">
        <v>23098</v>
      </c>
      <c r="J10355" s="126" t="s">
        <v>26361</v>
      </c>
      <c r="K10355" s="9">
        <f>_xlfn.IFNA(VLOOKUP(Table5[[#This Row],[Section]],SubSill_Tier,2,FALSE),0)</f>
        <v>0</v>
      </c>
      <c r="L10355" s="9" t="str">
        <f t="shared" si="170"/>
        <v/>
      </c>
      <c r="M10355" s="205" t="str" cm="1">
        <f t="array" ref="M10355">_xlfn.IFS(NOT(ISERROR(VLOOKUP(Table5[[#This Row],[Section]],TB_notTB,1,FALSE))),"No",LEFT(Table5[[#This Row],[Section]],3)="ETB","PLS",LEFT(Table5[[#This Row],[Section]],1)="7","PDB",NOT(ISBLANK(Table5[[#This Row],[Section]])),"No")</f>
        <v>No</v>
      </c>
    </row>
    <row r="10356" spans="1:13" x14ac:dyDescent="0.25">
      <c r="A10356" s="126" t="s">
        <v>23714</v>
      </c>
      <c r="B10356" s="126" t="s">
        <v>23715</v>
      </c>
      <c r="C10356" s="126" t="s">
        <v>75</v>
      </c>
      <c r="D10356" s="127">
        <v>0.84</v>
      </c>
      <c r="E10356" s="128">
        <v>347</v>
      </c>
      <c r="F10356" s="128">
        <v>347</v>
      </c>
      <c r="G10356" s="126" t="s">
        <v>23096</v>
      </c>
      <c r="H10356" s="126" t="s">
        <v>23097</v>
      </c>
      <c r="I10356" s="126" t="s">
        <v>23098</v>
      </c>
      <c r="J10356" s="126" t="s">
        <v>26361</v>
      </c>
      <c r="K10356" s="9">
        <f>_xlfn.IFNA(VLOOKUP(Table5[[#This Row],[Section]],SubSill_Tier,2,FALSE),0)</f>
        <v>0</v>
      </c>
      <c r="L10356" s="9" t="str">
        <f t="shared" si="170"/>
        <v/>
      </c>
      <c r="M10356" s="205" t="str" cm="1">
        <f t="array" ref="M10356">_xlfn.IFS(NOT(ISERROR(VLOOKUP(Table5[[#This Row],[Section]],TB_notTB,1,FALSE))),"No",LEFT(Table5[[#This Row],[Section]],3)="ETB","PLS",LEFT(Table5[[#This Row],[Section]],1)="7","PDB",NOT(ISBLANK(Table5[[#This Row],[Section]])),"No")</f>
        <v>No</v>
      </c>
    </row>
    <row r="10357" spans="1:13" x14ac:dyDescent="0.25">
      <c r="A10357" s="126" t="s">
        <v>23716</v>
      </c>
      <c r="B10357" s="126" t="s">
        <v>23717</v>
      </c>
      <c r="C10357" s="126" t="s">
        <v>75</v>
      </c>
      <c r="D10357" s="127">
        <v>1.4990000000000001</v>
      </c>
      <c r="E10357" s="128">
        <v>593</v>
      </c>
      <c r="F10357" s="128">
        <v>593</v>
      </c>
      <c r="G10357" s="126" t="s">
        <v>22955</v>
      </c>
      <c r="H10357" s="126" t="s">
        <v>22956</v>
      </c>
      <c r="I10357" s="126" t="s">
        <v>22957</v>
      </c>
      <c r="J10357" s="126" t="s">
        <v>26361</v>
      </c>
      <c r="K10357" s="9">
        <f>_xlfn.IFNA(VLOOKUP(Table5[[#This Row],[Section]],SubSill_Tier,2,FALSE),0)</f>
        <v>0</v>
      </c>
      <c r="L10357" s="9" t="str">
        <f t="shared" si="170"/>
        <v/>
      </c>
      <c r="M10357" s="205" t="str" cm="1">
        <f t="array" ref="M10357">_xlfn.IFS(NOT(ISERROR(VLOOKUP(Table5[[#This Row],[Section]],TB_notTB,1,FALSE))),"No",LEFT(Table5[[#This Row],[Section]],3)="ETB","PLS",LEFT(Table5[[#This Row],[Section]],1)="7","PDB",NOT(ISBLANK(Table5[[#This Row],[Section]])),"No")</f>
        <v>No</v>
      </c>
    </row>
    <row r="10358" spans="1:13" x14ac:dyDescent="0.25">
      <c r="A10358" s="126" t="s">
        <v>23718</v>
      </c>
      <c r="B10358" s="126" t="s">
        <v>23719</v>
      </c>
      <c r="C10358" s="126" t="s">
        <v>75</v>
      </c>
      <c r="D10358" s="127">
        <v>1.177</v>
      </c>
      <c r="E10358" s="128">
        <v>489</v>
      </c>
      <c r="F10358" s="128">
        <v>489</v>
      </c>
      <c r="G10358" s="126" t="s">
        <v>22955</v>
      </c>
      <c r="H10358" s="126" t="s">
        <v>22956</v>
      </c>
      <c r="I10358" s="126" t="s">
        <v>22957</v>
      </c>
      <c r="J10358" s="126" t="s">
        <v>26361</v>
      </c>
      <c r="K10358" s="9">
        <f>_xlfn.IFNA(VLOOKUP(Table5[[#This Row],[Section]],SubSill_Tier,2,FALSE),0)</f>
        <v>0</v>
      </c>
      <c r="L10358" s="9" t="str">
        <f t="shared" si="170"/>
        <v/>
      </c>
      <c r="M10358" s="205" t="str" cm="1">
        <f t="array" ref="M10358">_xlfn.IFS(NOT(ISERROR(VLOOKUP(Table5[[#This Row],[Section]],TB_notTB,1,FALSE))),"No",LEFT(Table5[[#This Row],[Section]],3)="ETB","PLS",LEFT(Table5[[#This Row],[Section]],1)="7","PDB",NOT(ISBLANK(Table5[[#This Row],[Section]])),"No")</f>
        <v>No</v>
      </c>
    </row>
    <row r="10359" spans="1:13" x14ac:dyDescent="0.25">
      <c r="A10359" s="126" t="s">
        <v>23720</v>
      </c>
      <c r="B10359" s="126" t="s">
        <v>23721</v>
      </c>
      <c r="C10359" s="126" t="s">
        <v>75</v>
      </c>
      <c r="D10359" s="127">
        <v>1.242</v>
      </c>
      <c r="E10359" s="128">
        <v>495</v>
      </c>
      <c r="F10359" s="128">
        <v>495</v>
      </c>
      <c r="G10359" s="126" t="s">
        <v>22955</v>
      </c>
      <c r="H10359" s="126" t="s">
        <v>22956</v>
      </c>
      <c r="I10359" s="126" t="s">
        <v>22957</v>
      </c>
      <c r="J10359" s="126" t="s">
        <v>26361</v>
      </c>
      <c r="K10359" s="9">
        <f>_xlfn.IFNA(VLOOKUP(Table5[[#This Row],[Section]],SubSill_Tier,2,FALSE),0)</f>
        <v>0</v>
      </c>
      <c r="L10359" s="9" t="str">
        <f t="shared" si="170"/>
        <v/>
      </c>
      <c r="M10359" s="205" t="str" cm="1">
        <f t="array" ref="M10359">_xlfn.IFS(NOT(ISERROR(VLOOKUP(Table5[[#This Row],[Section]],TB_notTB,1,FALSE))),"No",LEFT(Table5[[#This Row],[Section]],3)="ETB","PLS",LEFT(Table5[[#This Row],[Section]],1)="7","PDB",NOT(ISBLANK(Table5[[#This Row],[Section]])),"No")</f>
        <v>No</v>
      </c>
    </row>
    <row r="10360" spans="1:13" x14ac:dyDescent="0.25">
      <c r="A10360" s="126" t="s">
        <v>23722</v>
      </c>
      <c r="B10360" s="126" t="s">
        <v>23723</v>
      </c>
      <c r="C10360" s="126" t="s">
        <v>75</v>
      </c>
      <c r="D10360" s="127">
        <v>0.78600000000000003</v>
      </c>
      <c r="E10360" s="128">
        <v>336</v>
      </c>
      <c r="F10360" s="128">
        <v>336</v>
      </c>
      <c r="G10360" s="126" t="s">
        <v>22955</v>
      </c>
      <c r="H10360" s="126" t="s">
        <v>22956</v>
      </c>
      <c r="I10360" s="126" t="s">
        <v>22957</v>
      </c>
      <c r="J10360" s="126" t="s">
        <v>26361</v>
      </c>
      <c r="K10360" s="9">
        <f>_xlfn.IFNA(VLOOKUP(Table5[[#This Row],[Section]],SubSill_Tier,2,FALSE),0)</f>
        <v>0</v>
      </c>
      <c r="L10360" s="9" t="str">
        <f t="shared" si="170"/>
        <v/>
      </c>
      <c r="M10360" s="205" t="str" cm="1">
        <f t="array" ref="M10360">_xlfn.IFS(NOT(ISERROR(VLOOKUP(Table5[[#This Row],[Section]],TB_notTB,1,FALSE))),"No",LEFT(Table5[[#This Row],[Section]],3)="ETB","PLS",LEFT(Table5[[#This Row],[Section]],1)="7","PDB",NOT(ISBLANK(Table5[[#This Row],[Section]])),"No")</f>
        <v>No</v>
      </c>
    </row>
    <row r="10361" spans="1:13" x14ac:dyDescent="0.25">
      <c r="A10361" s="126" t="s">
        <v>23724</v>
      </c>
      <c r="B10361" s="126" t="s">
        <v>23725</v>
      </c>
      <c r="C10361" s="126" t="s">
        <v>75</v>
      </c>
      <c r="D10361" s="127">
        <v>1.736</v>
      </c>
      <c r="E10361" s="128">
        <v>403</v>
      </c>
      <c r="F10361" s="128">
        <v>403</v>
      </c>
      <c r="G10361" s="126" t="s">
        <v>22955</v>
      </c>
      <c r="H10361" s="126" t="s">
        <v>22956</v>
      </c>
      <c r="I10361" s="126" t="s">
        <v>22957</v>
      </c>
      <c r="J10361" s="126" t="s">
        <v>26361</v>
      </c>
      <c r="K10361" s="9">
        <f>_xlfn.IFNA(VLOOKUP(Table5[[#This Row],[Section]],SubSill_Tier,2,FALSE),0)</f>
        <v>0</v>
      </c>
      <c r="L10361" s="9" t="str">
        <f t="shared" si="170"/>
        <v/>
      </c>
      <c r="M10361" s="205" t="str" cm="1">
        <f t="array" ref="M10361">_xlfn.IFS(NOT(ISERROR(VLOOKUP(Table5[[#This Row],[Section]],TB_notTB,1,FALSE))),"No",LEFT(Table5[[#This Row],[Section]],3)="ETB","PLS",LEFT(Table5[[#This Row],[Section]],1)="7","PDB",NOT(ISBLANK(Table5[[#This Row],[Section]])),"No")</f>
        <v>No</v>
      </c>
    </row>
    <row r="10362" spans="1:13" x14ac:dyDescent="0.25">
      <c r="A10362" s="126" t="s">
        <v>23726</v>
      </c>
      <c r="B10362" s="126" t="s">
        <v>23727</v>
      </c>
      <c r="C10362" s="126" t="s">
        <v>75</v>
      </c>
      <c r="D10362" s="127">
        <v>1.4910000000000001</v>
      </c>
      <c r="E10362" s="128">
        <v>545</v>
      </c>
      <c r="F10362" s="128">
        <v>545</v>
      </c>
      <c r="G10362" s="126" t="s">
        <v>22955</v>
      </c>
      <c r="H10362" s="126" t="s">
        <v>22956</v>
      </c>
      <c r="I10362" s="126" t="s">
        <v>22957</v>
      </c>
      <c r="J10362" s="126" t="s">
        <v>26361</v>
      </c>
      <c r="K10362" s="9">
        <f>_xlfn.IFNA(VLOOKUP(Table5[[#This Row],[Section]],SubSill_Tier,2,FALSE),0)</f>
        <v>0</v>
      </c>
      <c r="L10362" s="9" t="str">
        <f t="shared" si="170"/>
        <v/>
      </c>
      <c r="M10362" s="205" t="str" cm="1">
        <f t="array" ref="M10362">_xlfn.IFS(NOT(ISERROR(VLOOKUP(Table5[[#This Row],[Section]],TB_notTB,1,FALSE))),"No",LEFT(Table5[[#This Row],[Section]],3)="ETB","PLS",LEFT(Table5[[#This Row],[Section]],1)="7","PDB",NOT(ISBLANK(Table5[[#This Row],[Section]])),"No")</f>
        <v>No</v>
      </c>
    </row>
    <row r="10363" spans="1:13" x14ac:dyDescent="0.25">
      <c r="A10363" s="126" t="s">
        <v>23728</v>
      </c>
      <c r="B10363" s="126" t="s">
        <v>23729</v>
      </c>
      <c r="C10363" s="126" t="s">
        <v>75</v>
      </c>
      <c r="D10363" s="127">
        <v>1.653</v>
      </c>
      <c r="E10363" s="128">
        <v>526</v>
      </c>
      <c r="F10363" s="128">
        <v>526</v>
      </c>
      <c r="G10363" s="126" t="s">
        <v>22955</v>
      </c>
      <c r="H10363" s="126" t="s">
        <v>22956</v>
      </c>
      <c r="I10363" s="126" t="s">
        <v>22957</v>
      </c>
      <c r="J10363" s="126" t="s">
        <v>26361</v>
      </c>
      <c r="K10363" s="9">
        <f>_xlfn.IFNA(VLOOKUP(Table5[[#This Row],[Section]],SubSill_Tier,2,FALSE),0)</f>
        <v>0</v>
      </c>
      <c r="L10363" s="9" t="str">
        <f t="shared" si="170"/>
        <v/>
      </c>
      <c r="M10363" s="205" t="str" cm="1">
        <f t="array" ref="M10363">_xlfn.IFS(NOT(ISERROR(VLOOKUP(Table5[[#This Row],[Section]],TB_notTB,1,FALSE))),"No",LEFT(Table5[[#This Row],[Section]],3)="ETB","PLS",LEFT(Table5[[#This Row],[Section]],1)="7","PDB",NOT(ISBLANK(Table5[[#This Row],[Section]])),"No")</f>
        <v>No</v>
      </c>
    </row>
    <row r="10364" spans="1:13" x14ac:dyDescent="0.25">
      <c r="A10364" s="126" t="s">
        <v>23730</v>
      </c>
      <c r="B10364" s="126" t="s">
        <v>23731</v>
      </c>
      <c r="C10364" s="126" t="s">
        <v>75</v>
      </c>
      <c r="D10364" s="127">
        <v>1.4319999999999999</v>
      </c>
      <c r="E10364" s="128">
        <v>524</v>
      </c>
      <c r="F10364" s="128">
        <v>524</v>
      </c>
      <c r="G10364" s="126" t="s">
        <v>22691</v>
      </c>
      <c r="H10364" s="126" t="s">
        <v>22692</v>
      </c>
      <c r="I10364" s="126" t="s">
        <v>22693</v>
      </c>
      <c r="J10364" s="126" t="s">
        <v>26361</v>
      </c>
      <c r="K10364" s="9">
        <f>_xlfn.IFNA(VLOOKUP(Table5[[#This Row],[Section]],SubSill_Tier,2,FALSE),0)</f>
        <v>0</v>
      </c>
      <c r="L10364" s="9" t="str">
        <f t="shared" si="170"/>
        <v/>
      </c>
      <c r="M10364" s="205" t="str" cm="1">
        <f t="array" ref="M10364">_xlfn.IFS(NOT(ISERROR(VLOOKUP(Table5[[#This Row],[Section]],TB_notTB,1,FALSE))),"No",LEFT(Table5[[#This Row],[Section]],3)="ETB","PLS",LEFT(Table5[[#This Row],[Section]],1)="7","PDB",NOT(ISBLANK(Table5[[#This Row],[Section]])),"No")</f>
        <v>No</v>
      </c>
    </row>
    <row r="10365" spans="1:13" x14ac:dyDescent="0.25">
      <c r="A10365" s="126" t="s">
        <v>23732</v>
      </c>
      <c r="B10365" s="126" t="s">
        <v>23733</v>
      </c>
      <c r="C10365" s="126" t="s">
        <v>75</v>
      </c>
      <c r="D10365" s="127">
        <v>1.39</v>
      </c>
      <c r="E10365" s="128">
        <v>554</v>
      </c>
      <c r="F10365" s="128">
        <v>554</v>
      </c>
      <c r="G10365" s="126" t="s">
        <v>22691</v>
      </c>
      <c r="H10365" s="126" t="s">
        <v>22692</v>
      </c>
      <c r="I10365" s="126" t="s">
        <v>22693</v>
      </c>
      <c r="J10365" s="126" t="s">
        <v>26361</v>
      </c>
      <c r="K10365" s="9">
        <f>_xlfn.IFNA(VLOOKUP(Table5[[#This Row],[Section]],SubSill_Tier,2,FALSE),0)</f>
        <v>0</v>
      </c>
      <c r="L10365" s="9" t="str">
        <f t="shared" si="170"/>
        <v/>
      </c>
      <c r="M10365" s="205" t="str" cm="1">
        <f t="array" ref="M10365">_xlfn.IFS(NOT(ISERROR(VLOOKUP(Table5[[#This Row],[Section]],TB_notTB,1,FALSE))),"No",LEFT(Table5[[#This Row],[Section]],3)="ETB","PLS",LEFT(Table5[[#This Row],[Section]],1)="7","PDB",NOT(ISBLANK(Table5[[#This Row],[Section]])),"No")</f>
        <v>No</v>
      </c>
    </row>
    <row r="10366" spans="1:13" x14ac:dyDescent="0.25">
      <c r="A10366" s="126" t="s">
        <v>23734</v>
      </c>
      <c r="B10366" s="126" t="s">
        <v>23735</v>
      </c>
      <c r="C10366" s="126" t="s">
        <v>75</v>
      </c>
      <c r="D10366" s="127">
        <v>1.3720000000000001</v>
      </c>
      <c r="E10366" s="128">
        <v>574</v>
      </c>
      <c r="F10366" s="128">
        <v>574</v>
      </c>
      <c r="G10366" s="126" t="s">
        <v>22955</v>
      </c>
      <c r="H10366" s="126" t="s">
        <v>22956</v>
      </c>
      <c r="I10366" s="126" t="s">
        <v>22957</v>
      </c>
      <c r="J10366" s="126" t="s">
        <v>26361</v>
      </c>
      <c r="K10366" s="9">
        <f>_xlfn.IFNA(VLOOKUP(Table5[[#This Row],[Section]],SubSill_Tier,2,FALSE),0)</f>
        <v>0</v>
      </c>
      <c r="L10366" s="9" t="str">
        <f t="shared" si="170"/>
        <v/>
      </c>
      <c r="M10366" s="205" t="str" cm="1">
        <f t="array" ref="M10366">_xlfn.IFS(NOT(ISERROR(VLOOKUP(Table5[[#This Row],[Section]],TB_notTB,1,FALSE))),"No",LEFT(Table5[[#This Row],[Section]],3)="ETB","PLS",LEFT(Table5[[#This Row],[Section]],1)="7","PDB",NOT(ISBLANK(Table5[[#This Row],[Section]])),"No")</f>
        <v>No</v>
      </c>
    </row>
    <row r="10367" spans="1:13" x14ac:dyDescent="0.25">
      <c r="A10367" s="126" t="s">
        <v>23736</v>
      </c>
      <c r="B10367" s="126" t="s">
        <v>23737</v>
      </c>
      <c r="C10367" s="126" t="s">
        <v>75</v>
      </c>
      <c r="D10367" s="127">
        <v>1.2929999999999999</v>
      </c>
      <c r="E10367" s="128">
        <v>526</v>
      </c>
      <c r="F10367" s="128">
        <v>526</v>
      </c>
      <c r="G10367" s="126" t="s">
        <v>22955</v>
      </c>
      <c r="H10367" s="126" t="s">
        <v>22956</v>
      </c>
      <c r="I10367" s="126" t="s">
        <v>22957</v>
      </c>
      <c r="J10367" s="126" t="s">
        <v>26361</v>
      </c>
      <c r="K10367" s="9">
        <f>_xlfn.IFNA(VLOOKUP(Table5[[#This Row],[Section]],SubSill_Tier,2,FALSE),0)</f>
        <v>0</v>
      </c>
      <c r="L10367" s="9" t="str">
        <f t="shared" si="170"/>
        <v/>
      </c>
      <c r="M10367" s="205" t="str" cm="1">
        <f t="array" ref="M10367">_xlfn.IFS(NOT(ISERROR(VLOOKUP(Table5[[#This Row],[Section]],TB_notTB,1,FALSE))),"No",LEFT(Table5[[#This Row],[Section]],3)="ETB","PLS",LEFT(Table5[[#This Row],[Section]],1)="7","PDB",NOT(ISBLANK(Table5[[#This Row],[Section]])),"No")</f>
        <v>No</v>
      </c>
    </row>
    <row r="10368" spans="1:13" x14ac:dyDescent="0.25">
      <c r="A10368" s="126" t="s">
        <v>23738</v>
      </c>
      <c r="B10368" s="126" t="s">
        <v>23739</v>
      </c>
      <c r="C10368" s="126" t="s">
        <v>75</v>
      </c>
      <c r="D10368" s="127">
        <v>0.21199999999999999</v>
      </c>
      <c r="E10368" s="128">
        <v>129</v>
      </c>
      <c r="F10368" s="128">
        <v>129</v>
      </c>
      <c r="G10368" s="126" t="s">
        <v>22955</v>
      </c>
      <c r="H10368" s="126" t="s">
        <v>22956</v>
      </c>
      <c r="I10368" s="126" t="s">
        <v>22957</v>
      </c>
      <c r="J10368" s="126" t="s">
        <v>26361</v>
      </c>
      <c r="K10368" s="9">
        <f>_xlfn.IFNA(VLOOKUP(Table5[[#This Row],[Section]],SubSill_Tier,2,FALSE),0)</f>
        <v>0</v>
      </c>
      <c r="L10368" s="9" t="str">
        <f t="shared" si="170"/>
        <v/>
      </c>
      <c r="M10368" s="205" t="str" cm="1">
        <f t="array" ref="M10368">_xlfn.IFS(NOT(ISERROR(VLOOKUP(Table5[[#This Row],[Section]],TB_notTB,1,FALSE))),"No",LEFT(Table5[[#This Row],[Section]],3)="ETB","PLS",LEFT(Table5[[#This Row],[Section]],1)="7","PDB",NOT(ISBLANK(Table5[[#This Row],[Section]])),"No")</f>
        <v>No</v>
      </c>
    </row>
    <row r="10369" spans="1:13" x14ac:dyDescent="0.25">
      <c r="A10369" s="126" t="s">
        <v>23740</v>
      </c>
      <c r="B10369" s="126" t="s">
        <v>23741</v>
      </c>
      <c r="C10369" s="126" t="s">
        <v>75</v>
      </c>
      <c r="D10369" s="127">
        <v>0.29799999999999999</v>
      </c>
      <c r="E10369" s="128">
        <v>169</v>
      </c>
      <c r="F10369" s="128">
        <v>169</v>
      </c>
      <c r="G10369" s="126" t="s">
        <v>22691</v>
      </c>
      <c r="H10369" s="126" t="s">
        <v>22692</v>
      </c>
      <c r="I10369" s="126" t="s">
        <v>22693</v>
      </c>
      <c r="J10369" s="126" t="s">
        <v>26361</v>
      </c>
      <c r="K10369" s="9">
        <f>_xlfn.IFNA(VLOOKUP(Table5[[#This Row],[Section]],SubSill_Tier,2,FALSE),0)</f>
        <v>0</v>
      </c>
      <c r="L10369" s="9" t="str">
        <f t="shared" si="170"/>
        <v/>
      </c>
      <c r="M10369" s="205" t="str" cm="1">
        <f t="array" ref="M10369">_xlfn.IFS(NOT(ISERROR(VLOOKUP(Table5[[#This Row],[Section]],TB_notTB,1,FALSE))),"No",LEFT(Table5[[#This Row],[Section]],3)="ETB","PLS",LEFT(Table5[[#This Row],[Section]],1)="7","PDB",NOT(ISBLANK(Table5[[#This Row],[Section]])),"No")</f>
        <v>No</v>
      </c>
    </row>
    <row r="10370" spans="1:13" x14ac:dyDescent="0.25">
      <c r="A10370" s="126" t="s">
        <v>23742</v>
      </c>
      <c r="B10370" s="126" t="s">
        <v>23743</v>
      </c>
      <c r="C10370" s="126" t="s">
        <v>75</v>
      </c>
      <c r="D10370" s="127">
        <v>0.30099999999999999</v>
      </c>
      <c r="E10370" s="128">
        <v>168</v>
      </c>
      <c r="F10370" s="128">
        <v>168</v>
      </c>
      <c r="G10370" s="126" t="s">
        <v>22691</v>
      </c>
      <c r="H10370" s="126" t="s">
        <v>22692</v>
      </c>
      <c r="I10370" s="126" t="s">
        <v>22693</v>
      </c>
      <c r="J10370" s="126" t="s">
        <v>26361</v>
      </c>
      <c r="K10370" s="9">
        <f>_xlfn.IFNA(VLOOKUP(Table5[[#This Row],[Section]],SubSill_Tier,2,FALSE),0)</f>
        <v>0</v>
      </c>
      <c r="L10370" s="9" t="str">
        <f t="shared" ref="L10370:L10433" si="171">IFERROR(IF(LEFT(G10370,2)="AI",IF(_xlfn.NUMBERVALUE(IFERROR(LEFT(IF(ISERROR(FIND("X",UPPER(B10370))),UPPER(B10370),RIGHT(UPPER(B10370),LEN(UPPER(B10370))-FIND("~",SUBSTITUTE(UPPER(B10370),"X","~",LEN(UPPER(B10370))-LEN(SUBSTITUTE(UPPER(B10370),"X","")))))),FIND(" ",IF(ISERROR(FIND("X",UPPER(B10370))),UPPER(B10370),RIGHT(UPPER(B10370),LEN(UPPER(B10370))-FIND("~",SUBSTITUTE(UPPER(B10370),"X","~",LEN(UPPER(B10370))-LEN(SUBSTITUTE(UPPER(B10370),"X","")))))),1)-1),IF(ISERROR(FIND("X",UPPER(B10370))),UPPER(B10370),RIGHT(UPPER(B10370),LEN(UPPER(B10370))-FIND("~",SUBSTITUTE(UPPER(B10370),"X","~",LEN(UPPER(B10370))-LEN(SUBSTITUTE(UPPER(B10370),"X",""))))))),".")&gt;=5,"Wall",""),""),"")</f>
        <v/>
      </c>
      <c r="M10370" s="205" t="str" cm="1">
        <f t="array" ref="M10370">_xlfn.IFS(NOT(ISERROR(VLOOKUP(Table5[[#This Row],[Section]],TB_notTB,1,FALSE))),"No",LEFT(Table5[[#This Row],[Section]],3)="ETB","PLS",LEFT(Table5[[#This Row],[Section]],1)="7","PDB",NOT(ISBLANK(Table5[[#This Row],[Section]])),"No")</f>
        <v>No</v>
      </c>
    </row>
    <row r="10371" spans="1:13" x14ac:dyDescent="0.25">
      <c r="A10371" s="126" t="s">
        <v>23744</v>
      </c>
      <c r="B10371" s="126" t="s">
        <v>23745</v>
      </c>
      <c r="C10371" s="126" t="s">
        <v>75</v>
      </c>
      <c r="D10371" s="127">
        <v>2.0009999999999999</v>
      </c>
      <c r="E10371" s="128">
        <v>394</v>
      </c>
      <c r="F10371" s="128">
        <v>394</v>
      </c>
      <c r="G10371" s="126" t="s">
        <v>22691</v>
      </c>
      <c r="H10371" s="126" t="s">
        <v>22692</v>
      </c>
      <c r="I10371" s="126" t="s">
        <v>22693</v>
      </c>
      <c r="J10371" s="126" t="s">
        <v>26361</v>
      </c>
      <c r="K10371" s="9">
        <f>_xlfn.IFNA(VLOOKUP(Table5[[#This Row],[Section]],SubSill_Tier,2,FALSE),0)</f>
        <v>0</v>
      </c>
      <c r="L10371" s="9" t="str">
        <f t="shared" si="171"/>
        <v/>
      </c>
      <c r="M10371" s="205" t="str" cm="1">
        <f t="array" ref="M10371">_xlfn.IFS(NOT(ISERROR(VLOOKUP(Table5[[#This Row],[Section]],TB_notTB,1,FALSE))),"No",LEFT(Table5[[#This Row],[Section]],3)="ETB","PLS",LEFT(Table5[[#This Row],[Section]],1)="7","PDB",NOT(ISBLANK(Table5[[#This Row],[Section]])),"No")</f>
        <v>No</v>
      </c>
    </row>
    <row r="10372" spans="1:13" x14ac:dyDescent="0.25">
      <c r="A10372" s="126" t="s">
        <v>23746</v>
      </c>
      <c r="B10372" s="126" t="s">
        <v>23747</v>
      </c>
      <c r="C10372" s="126" t="s">
        <v>75</v>
      </c>
      <c r="D10372" s="127">
        <v>0.36099999999999999</v>
      </c>
      <c r="E10372" s="128">
        <v>160</v>
      </c>
      <c r="F10372" s="128">
        <v>160</v>
      </c>
      <c r="G10372" s="126" t="s">
        <v>22707</v>
      </c>
      <c r="H10372" s="126" t="s">
        <v>22708</v>
      </c>
      <c r="I10372" s="126" t="s">
        <v>22709</v>
      </c>
      <c r="J10372" s="126" t="s">
        <v>26361</v>
      </c>
      <c r="K10372" s="9">
        <f>_xlfn.IFNA(VLOOKUP(Table5[[#This Row],[Section]],SubSill_Tier,2,FALSE),0)</f>
        <v>0</v>
      </c>
      <c r="L10372" s="9" t="str">
        <f t="shared" si="171"/>
        <v/>
      </c>
      <c r="M10372" s="205" t="str" cm="1">
        <f t="array" ref="M10372">_xlfn.IFS(NOT(ISERROR(VLOOKUP(Table5[[#This Row],[Section]],TB_notTB,1,FALSE))),"No",LEFT(Table5[[#This Row],[Section]],3)="ETB","PLS",LEFT(Table5[[#This Row],[Section]],1)="7","PDB",NOT(ISBLANK(Table5[[#This Row],[Section]])),"No")</f>
        <v>No</v>
      </c>
    </row>
    <row r="10373" spans="1:13" x14ac:dyDescent="0.25">
      <c r="A10373" s="126" t="s">
        <v>23748</v>
      </c>
      <c r="B10373" s="126" t="s">
        <v>23749</v>
      </c>
      <c r="C10373" s="126" t="s">
        <v>75</v>
      </c>
      <c r="D10373" s="127">
        <v>0.36099999999999999</v>
      </c>
      <c r="E10373" s="128">
        <v>161</v>
      </c>
      <c r="F10373" s="128">
        <v>161</v>
      </c>
      <c r="G10373" s="126" t="s">
        <v>22707</v>
      </c>
      <c r="H10373" s="126" t="s">
        <v>22708</v>
      </c>
      <c r="I10373" s="126" t="s">
        <v>22709</v>
      </c>
      <c r="J10373" s="126" t="s">
        <v>26361</v>
      </c>
      <c r="K10373" s="9">
        <f>_xlfn.IFNA(VLOOKUP(Table5[[#This Row],[Section]],SubSill_Tier,2,FALSE),0)</f>
        <v>0</v>
      </c>
      <c r="L10373" s="9" t="str">
        <f t="shared" si="171"/>
        <v/>
      </c>
      <c r="M10373" s="205" t="str" cm="1">
        <f t="array" ref="M10373">_xlfn.IFS(NOT(ISERROR(VLOOKUP(Table5[[#This Row],[Section]],TB_notTB,1,FALSE))),"No",LEFT(Table5[[#This Row],[Section]],3)="ETB","PLS",LEFT(Table5[[#This Row],[Section]],1)="7","PDB",NOT(ISBLANK(Table5[[#This Row],[Section]])),"No")</f>
        <v>No</v>
      </c>
    </row>
    <row r="10374" spans="1:13" x14ac:dyDescent="0.25">
      <c r="A10374" s="126" t="s">
        <v>23750</v>
      </c>
      <c r="B10374" s="126" t="s">
        <v>23751</v>
      </c>
      <c r="C10374" s="126" t="s">
        <v>75</v>
      </c>
      <c r="D10374" s="127">
        <v>1.056</v>
      </c>
      <c r="E10374" s="128">
        <v>273</v>
      </c>
      <c r="F10374" s="128">
        <v>273</v>
      </c>
      <c r="G10374" s="126" t="s">
        <v>22691</v>
      </c>
      <c r="H10374" s="126" t="s">
        <v>22692</v>
      </c>
      <c r="I10374" s="126" t="s">
        <v>22693</v>
      </c>
      <c r="J10374" s="126" t="s">
        <v>26361</v>
      </c>
      <c r="K10374" s="9">
        <f>_xlfn.IFNA(VLOOKUP(Table5[[#This Row],[Section]],SubSill_Tier,2,FALSE),0)</f>
        <v>0</v>
      </c>
      <c r="L10374" s="9" t="str">
        <f t="shared" si="171"/>
        <v/>
      </c>
      <c r="M10374" s="205" t="str" cm="1">
        <f t="array" ref="M10374">_xlfn.IFS(NOT(ISERROR(VLOOKUP(Table5[[#This Row],[Section]],TB_notTB,1,FALSE))),"No",LEFT(Table5[[#This Row],[Section]],3)="ETB","PLS",LEFT(Table5[[#This Row],[Section]],1)="7","PDB",NOT(ISBLANK(Table5[[#This Row],[Section]])),"No")</f>
        <v>No</v>
      </c>
    </row>
    <row r="10375" spans="1:13" x14ac:dyDescent="0.25">
      <c r="A10375" s="126" t="s">
        <v>23752</v>
      </c>
      <c r="B10375" s="126" t="s">
        <v>23753</v>
      </c>
      <c r="C10375" s="126" t="s">
        <v>75</v>
      </c>
      <c r="D10375" s="127">
        <v>1.1870000000000001</v>
      </c>
      <c r="E10375" s="128">
        <v>325</v>
      </c>
      <c r="F10375" s="128">
        <v>325</v>
      </c>
      <c r="G10375" s="126" t="s">
        <v>22691</v>
      </c>
      <c r="H10375" s="126" t="s">
        <v>22692</v>
      </c>
      <c r="I10375" s="126" t="s">
        <v>22693</v>
      </c>
      <c r="J10375" s="126" t="s">
        <v>26361</v>
      </c>
      <c r="K10375" s="9">
        <f>_xlfn.IFNA(VLOOKUP(Table5[[#This Row],[Section]],SubSill_Tier,2,FALSE),0)</f>
        <v>0</v>
      </c>
      <c r="L10375" s="9" t="str">
        <f t="shared" si="171"/>
        <v/>
      </c>
      <c r="M10375" s="205" t="str" cm="1">
        <f t="array" ref="M10375">_xlfn.IFS(NOT(ISERROR(VLOOKUP(Table5[[#This Row],[Section]],TB_notTB,1,FALSE))),"No",LEFT(Table5[[#This Row],[Section]],3)="ETB","PLS",LEFT(Table5[[#This Row],[Section]],1)="7","PDB",NOT(ISBLANK(Table5[[#This Row],[Section]])),"No")</f>
        <v>No</v>
      </c>
    </row>
    <row r="10376" spans="1:13" x14ac:dyDescent="0.25">
      <c r="A10376" s="126" t="s">
        <v>23754</v>
      </c>
      <c r="B10376" s="126" t="s">
        <v>23755</v>
      </c>
      <c r="C10376" s="126" t="s">
        <v>75</v>
      </c>
      <c r="D10376" s="127">
        <v>0.247</v>
      </c>
      <c r="E10376" s="128">
        <v>152</v>
      </c>
      <c r="F10376" s="128">
        <v>152</v>
      </c>
      <c r="G10376" s="126" t="s">
        <v>22691</v>
      </c>
      <c r="H10376" s="126" t="s">
        <v>22692</v>
      </c>
      <c r="I10376" s="126" t="s">
        <v>22693</v>
      </c>
      <c r="J10376" s="126" t="s">
        <v>26361</v>
      </c>
      <c r="K10376" s="9">
        <f>_xlfn.IFNA(VLOOKUP(Table5[[#This Row],[Section]],SubSill_Tier,2,FALSE),0)</f>
        <v>0</v>
      </c>
      <c r="L10376" s="9" t="str">
        <f t="shared" si="171"/>
        <v/>
      </c>
      <c r="M10376" s="205" t="str" cm="1">
        <f t="array" ref="M10376">_xlfn.IFS(NOT(ISERROR(VLOOKUP(Table5[[#This Row],[Section]],TB_notTB,1,FALSE))),"No",LEFT(Table5[[#This Row],[Section]],3)="ETB","PLS",LEFT(Table5[[#This Row],[Section]],1)="7","PDB",NOT(ISBLANK(Table5[[#This Row],[Section]])),"No")</f>
        <v>No</v>
      </c>
    </row>
    <row r="10377" spans="1:13" x14ac:dyDescent="0.25">
      <c r="A10377" s="126" t="s">
        <v>23756</v>
      </c>
      <c r="B10377" s="126" t="s">
        <v>23757</v>
      </c>
      <c r="C10377" s="126" t="s">
        <v>75</v>
      </c>
      <c r="D10377" s="127">
        <v>1.673</v>
      </c>
      <c r="E10377" s="128">
        <v>658</v>
      </c>
      <c r="F10377" s="128">
        <v>658</v>
      </c>
      <c r="G10377" s="126" t="s">
        <v>22691</v>
      </c>
      <c r="H10377" s="126" t="s">
        <v>22692</v>
      </c>
      <c r="I10377" s="126" t="s">
        <v>22693</v>
      </c>
      <c r="J10377" s="126" t="s">
        <v>26361</v>
      </c>
      <c r="K10377" s="9">
        <f>_xlfn.IFNA(VLOOKUP(Table5[[#This Row],[Section]],SubSill_Tier,2,FALSE),0)</f>
        <v>0</v>
      </c>
      <c r="L10377" s="9" t="str">
        <f t="shared" si="171"/>
        <v/>
      </c>
      <c r="M10377" s="205" t="str" cm="1">
        <f t="array" ref="M10377">_xlfn.IFS(NOT(ISERROR(VLOOKUP(Table5[[#This Row],[Section]],TB_notTB,1,FALSE))),"No",LEFT(Table5[[#This Row],[Section]],3)="ETB","PLS",LEFT(Table5[[#This Row],[Section]],1)="7","PDB",NOT(ISBLANK(Table5[[#This Row],[Section]])),"No")</f>
        <v>No</v>
      </c>
    </row>
    <row r="10378" spans="1:13" x14ac:dyDescent="0.25">
      <c r="A10378" s="126" t="s">
        <v>23758</v>
      </c>
      <c r="B10378" s="126" t="s">
        <v>23759</v>
      </c>
      <c r="C10378" s="126" t="s">
        <v>75</v>
      </c>
      <c r="D10378" s="127">
        <v>1.1830000000000001</v>
      </c>
      <c r="E10378" s="128">
        <v>282</v>
      </c>
      <c r="F10378" s="128">
        <v>282</v>
      </c>
      <c r="G10378" s="126" t="s">
        <v>22691</v>
      </c>
      <c r="H10378" s="126" t="s">
        <v>22692</v>
      </c>
      <c r="I10378" s="126" t="s">
        <v>22693</v>
      </c>
      <c r="J10378" s="126" t="s">
        <v>26361</v>
      </c>
      <c r="K10378" s="9">
        <f>_xlfn.IFNA(VLOOKUP(Table5[[#This Row],[Section]],SubSill_Tier,2,FALSE),0)</f>
        <v>0</v>
      </c>
      <c r="L10378" s="9" t="str">
        <f t="shared" si="171"/>
        <v/>
      </c>
      <c r="M10378" s="205" t="str" cm="1">
        <f t="array" ref="M10378">_xlfn.IFS(NOT(ISERROR(VLOOKUP(Table5[[#This Row],[Section]],TB_notTB,1,FALSE))),"No",LEFT(Table5[[#This Row],[Section]],3)="ETB","PLS",LEFT(Table5[[#This Row],[Section]],1)="7","PDB",NOT(ISBLANK(Table5[[#This Row],[Section]])),"No")</f>
        <v>No</v>
      </c>
    </row>
    <row r="10379" spans="1:13" x14ac:dyDescent="0.25">
      <c r="A10379" s="126" t="s">
        <v>23760</v>
      </c>
      <c r="B10379" s="126" t="s">
        <v>23761</v>
      </c>
      <c r="C10379" s="126" t="s">
        <v>75</v>
      </c>
      <c r="D10379" s="127">
        <v>1.5640000000000001</v>
      </c>
      <c r="E10379" s="128">
        <v>457</v>
      </c>
      <c r="F10379" s="128">
        <v>457</v>
      </c>
      <c r="G10379" s="126" t="s">
        <v>22680</v>
      </c>
      <c r="H10379" s="126" t="s">
        <v>22681</v>
      </c>
      <c r="I10379" s="126" t="s">
        <v>22682</v>
      </c>
      <c r="J10379" s="126" t="s">
        <v>26361</v>
      </c>
      <c r="K10379" s="9">
        <f>_xlfn.IFNA(VLOOKUP(Table5[[#This Row],[Section]],SubSill_Tier,2,FALSE),0)</f>
        <v>0</v>
      </c>
      <c r="L10379" s="9" t="str">
        <f t="shared" si="171"/>
        <v/>
      </c>
      <c r="M10379" s="205" t="str" cm="1">
        <f t="array" ref="M10379">_xlfn.IFS(NOT(ISERROR(VLOOKUP(Table5[[#This Row],[Section]],TB_notTB,1,FALSE))),"No",LEFT(Table5[[#This Row],[Section]],3)="ETB","PLS",LEFT(Table5[[#This Row],[Section]],1)="7","PDB",NOT(ISBLANK(Table5[[#This Row],[Section]])),"No")</f>
        <v>No</v>
      </c>
    </row>
    <row r="10380" spans="1:13" x14ac:dyDescent="0.25">
      <c r="A10380" s="126" t="s">
        <v>23762</v>
      </c>
      <c r="B10380" s="126" t="s">
        <v>23763</v>
      </c>
      <c r="C10380" s="126" t="s">
        <v>75</v>
      </c>
      <c r="D10380" s="127">
        <v>0.85</v>
      </c>
      <c r="E10380" s="128">
        <v>277</v>
      </c>
      <c r="F10380" s="128">
        <v>277</v>
      </c>
      <c r="G10380" s="126" t="s">
        <v>23105</v>
      </c>
      <c r="H10380" s="126" t="s">
        <v>23106</v>
      </c>
      <c r="I10380" s="126" t="s">
        <v>23107</v>
      </c>
      <c r="J10380" s="126" t="s">
        <v>26361</v>
      </c>
      <c r="K10380" s="9">
        <f>_xlfn.IFNA(VLOOKUP(Table5[[#This Row],[Section]],SubSill_Tier,2,FALSE),0)</f>
        <v>0</v>
      </c>
      <c r="L10380" s="9" t="str">
        <f t="shared" si="171"/>
        <v/>
      </c>
      <c r="M10380" s="205" t="str" cm="1">
        <f t="array" ref="M10380">_xlfn.IFS(NOT(ISERROR(VLOOKUP(Table5[[#This Row],[Section]],TB_notTB,1,FALSE))),"No",LEFT(Table5[[#This Row],[Section]],3)="ETB","PLS",LEFT(Table5[[#This Row],[Section]],1)="7","PDB",NOT(ISBLANK(Table5[[#This Row],[Section]])),"No")</f>
        <v>No</v>
      </c>
    </row>
    <row r="10381" spans="1:13" x14ac:dyDescent="0.25">
      <c r="A10381" s="126" t="s">
        <v>23764</v>
      </c>
      <c r="B10381" s="126" t="s">
        <v>23765</v>
      </c>
      <c r="C10381" s="126" t="s">
        <v>75</v>
      </c>
      <c r="D10381" s="127">
        <v>1.198</v>
      </c>
      <c r="E10381" s="128">
        <v>472</v>
      </c>
      <c r="F10381" s="128">
        <v>472</v>
      </c>
      <c r="G10381" s="126" t="s">
        <v>22955</v>
      </c>
      <c r="H10381" s="126" t="s">
        <v>22956</v>
      </c>
      <c r="I10381" s="126" t="s">
        <v>22957</v>
      </c>
      <c r="J10381" s="126" t="s">
        <v>26361</v>
      </c>
      <c r="K10381" s="9">
        <f>_xlfn.IFNA(VLOOKUP(Table5[[#This Row],[Section]],SubSill_Tier,2,FALSE),0)</f>
        <v>0</v>
      </c>
      <c r="L10381" s="9" t="str">
        <f t="shared" si="171"/>
        <v/>
      </c>
      <c r="M10381" s="205" t="str" cm="1">
        <f t="array" ref="M10381">_xlfn.IFS(NOT(ISERROR(VLOOKUP(Table5[[#This Row],[Section]],TB_notTB,1,FALSE))),"No",LEFT(Table5[[#This Row],[Section]],3)="ETB","PLS",LEFT(Table5[[#This Row],[Section]],1)="7","PDB",NOT(ISBLANK(Table5[[#This Row],[Section]])),"No")</f>
        <v>No</v>
      </c>
    </row>
    <row r="10382" spans="1:13" x14ac:dyDescent="0.25">
      <c r="A10382" s="126" t="s">
        <v>23766</v>
      </c>
      <c r="B10382" s="126" t="s">
        <v>23767</v>
      </c>
      <c r="C10382" s="126" t="s">
        <v>75</v>
      </c>
      <c r="D10382" s="127">
        <v>1.627</v>
      </c>
      <c r="E10382" s="128">
        <v>604</v>
      </c>
      <c r="F10382" s="128">
        <v>604</v>
      </c>
      <c r="G10382" s="126" t="s">
        <v>22707</v>
      </c>
      <c r="H10382" s="126" t="s">
        <v>22708</v>
      </c>
      <c r="I10382" s="126" t="s">
        <v>22709</v>
      </c>
      <c r="J10382" s="126" t="s">
        <v>26361</v>
      </c>
      <c r="K10382" s="9">
        <f>_xlfn.IFNA(VLOOKUP(Table5[[#This Row],[Section]],SubSill_Tier,2,FALSE),0)</f>
        <v>0</v>
      </c>
      <c r="L10382" s="9" t="str">
        <f t="shared" si="171"/>
        <v/>
      </c>
      <c r="M10382" s="205" t="str" cm="1">
        <f t="array" ref="M10382">_xlfn.IFS(NOT(ISERROR(VLOOKUP(Table5[[#This Row],[Section]],TB_notTB,1,FALSE))),"No",LEFT(Table5[[#This Row],[Section]],3)="ETB","PLS",LEFT(Table5[[#This Row],[Section]],1)="7","PDB",NOT(ISBLANK(Table5[[#This Row],[Section]])),"No")</f>
        <v>No</v>
      </c>
    </row>
    <row r="10383" spans="1:13" x14ac:dyDescent="0.25">
      <c r="A10383" s="126" t="s">
        <v>23768</v>
      </c>
      <c r="B10383" s="126" t="s">
        <v>23769</v>
      </c>
      <c r="C10383" s="126" t="s">
        <v>75</v>
      </c>
      <c r="D10383" s="127">
        <v>1.5640000000000001</v>
      </c>
      <c r="E10383" s="128">
        <v>567</v>
      </c>
      <c r="F10383" s="128">
        <v>567</v>
      </c>
      <c r="G10383" s="126" t="s">
        <v>23770</v>
      </c>
      <c r="H10383" s="126" t="s">
        <v>23771</v>
      </c>
      <c r="I10383" s="126" t="s">
        <v>23772</v>
      </c>
      <c r="J10383" s="126" t="s">
        <v>26361</v>
      </c>
      <c r="K10383" s="9">
        <f>_xlfn.IFNA(VLOOKUP(Table5[[#This Row],[Section]],SubSill_Tier,2,FALSE),0)</f>
        <v>0</v>
      </c>
      <c r="L10383" s="9" t="str">
        <f t="shared" si="171"/>
        <v/>
      </c>
      <c r="M10383" s="205" t="str" cm="1">
        <f t="array" ref="M10383">_xlfn.IFS(NOT(ISERROR(VLOOKUP(Table5[[#This Row],[Section]],TB_notTB,1,FALSE))),"No",LEFT(Table5[[#This Row],[Section]],3)="ETB","PLS",LEFT(Table5[[#This Row],[Section]],1)="7","PDB",NOT(ISBLANK(Table5[[#This Row],[Section]])),"No")</f>
        <v>No</v>
      </c>
    </row>
    <row r="10384" spans="1:13" x14ac:dyDescent="0.25">
      <c r="A10384" s="126" t="s">
        <v>23773</v>
      </c>
      <c r="B10384" s="126" t="s">
        <v>23774</v>
      </c>
      <c r="C10384" s="126" t="s">
        <v>75</v>
      </c>
      <c r="D10384" s="127">
        <v>2.5310000000000001</v>
      </c>
      <c r="E10384" s="128">
        <v>466</v>
      </c>
      <c r="F10384" s="128">
        <v>466</v>
      </c>
      <c r="G10384" s="126" t="s">
        <v>23770</v>
      </c>
      <c r="H10384" s="126" t="s">
        <v>23771</v>
      </c>
      <c r="I10384" s="126" t="s">
        <v>23772</v>
      </c>
      <c r="J10384" s="126" t="s">
        <v>26361</v>
      </c>
      <c r="K10384" s="9">
        <f>_xlfn.IFNA(VLOOKUP(Table5[[#This Row],[Section]],SubSill_Tier,2,FALSE),0)</f>
        <v>0</v>
      </c>
      <c r="L10384" s="9" t="str">
        <f t="shared" si="171"/>
        <v/>
      </c>
      <c r="M10384" s="205" t="str" cm="1">
        <f t="array" ref="M10384">_xlfn.IFS(NOT(ISERROR(VLOOKUP(Table5[[#This Row],[Section]],TB_notTB,1,FALSE))),"No",LEFT(Table5[[#This Row],[Section]],3)="ETB","PLS",LEFT(Table5[[#This Row],[Section]],1)="7","PDB",NOT(ISBLANK(Table5[[#This Row],[Section]])),"No")</f>
        <v>No</v>
      </c>
    </row>
    <row r="10385" spans="1:13" x14ac:dyDescent="0.25">
      <c r="A10385" s="126" t="s">
        <v>23775</v>
      </c>
      <c r="B10385" s="126" t="s">
        <v>23776</v>
      </c>
      <c r="C10385" s="126" t="s">
        <v>75</v>
      </c>
      <c r="D10385" s="127">
        <v>1.4590000000000001</v>
      </c>
      <c r="E10385" s="128">
        <v>354</v>
      </c>
      <c r="F10385" s="128">
        <v>354</v>
      </c>
      <c r="G10385" s="126" t="s">
        <v>23770</v>
      </c>
      <c r="H10385" s="126" t="s">
        <v>23771</v>
      </c>
      <c r="I10385" s="126" t="s">
        <v>23772</v>
      </c>
      <c r="J10385" s="126" t="s">
        <v>26361</v>
      </c>
      <c r="K10385" s="9">
        <f>_xlfn.IFNA(VLOOKUP(Table5[[#This Row],[Section]],SubSill_Tier,2,FALSE),0)</f>
        <v>0</v>
      </c>
      <c r="L10385" s="9" t="str">
        <f t="shared" si="171"/>
        <v/>
      </c>
      <c r="M10385" s="205" t="str" cm="1">
        <f t="array" ref="M10385">_xlfn.IFS(NOT(ISERROR(VLOOKUP(Table5[[#This Row],[Section]],TB_notTB,1,FALSE))),"No",LEFT(Table5[[#This Row],[Section]],3)="ETB","PLS",LEFT(Table5[[#This Row],[Section]],1)="7","PDB",NOT(ISBLANK(Table5[[#This Row],[Section]])),"No")</f>
        <v>No</v>
      </c>
    </row>
    <row r="10386" spans="1:13" x14ac:dyDescent="0.25">
      <c r="A10386" s="126" t="s">
        <v>23777</v>
      </c>
      <c r="B10386" s="126" t="s">
        <v>23778</v>
      </c>
      <c r="C10386" s="126" t="s">
        <v>75</v>
      </c>
      <c r="D10386" s="127">
        <v>2.484</v>
      </c>
      <c r="E10386" s="128">
        <v>487</v>
      </c>
      <c r="F10386" s="128">
        <v>487</v>
      </c>
      <c r="G10386" s="126" t="s">
        <v>23154</v>
      </c>
      <c r="H10386" s="126" t="s">
        <v>23155</v>
      </c>
      <c r="I10386" s="126" t="s">
        <v>23156</v>
      </c>
      <c r="J10386" s="126" t="s">
        <v>26361</v>
      </c>
      <c r="K10386" s="9">
        <f>_xlfn.IFNA(VLOOKUP(Table5[[#This Row],[Section]],SubSill_Tier,2,FALSE),0)</f>
        <v>0</v>
      </c>
      <c r="L10386" s="9" t="str">
        <f t="shared" si="171"/>
        <v/>
      </c>
      <c r="M10386" s="205" t="str" cm="1">
        <f t="array" ref="M10386">_xlfn.IFS(NOT(ISERROR(VLOOKUP(Table5[[#This Row],[Section]],TB_notTB,1,FALSE))),"No",LEFT(Table5[[#This Row],[Section]],3)="ETB","PLS",LEFT(Table5[[#This Row],[Section]],1)="7","PDB",NOT(ISBLANK(Table5[[#This Row],[Section]])),"No")</f>
        <v>No</v>
      </c>
    </row>
    <row r="10387" spans="1:13" x14ac:dyDescent="0.25">
      <c r="A10387" s="126" t="s">
        <v>23779</v>
      </c>
      <c r="B10387" s="126" t="s">
        <v>23780</v>
      </c>
      <c r="C10387" s="126" t="s">
        <v>75</v>
      </c>
      <c r="D10387" s="127">
        <v>1.524</v>
      </c>
      <c r="E10387" s="128">
        <v>587</v>
      </c>
      <c r="F10387" s="128">
        <v>587</v>
      </c>
      <c r="G10387" s="126" t="s">
        <v>23154</v>
      </c>
      <c r="H10387" s="126" t="s">
        <v>23155</v>
      </c>
      <c r="I10387" s="126" t="s">
        <v>23156</v>
      </c>
      <c r="J10387" s="126" t="s">
        <v>26361</v>
      </c>
      <c r="K10387" s="9">
        <f>_xlfn.IFNA(VLOOKUP(Table5[[#This Row],[Section]],SubSill_Tier,2,FALSE),0)</f>
        <v>0</v>
      </c>
      <c r="L10387" s="9" t="str">
        <f t="shared" si="171"/>
        <v/>
      </c>
      <c r="M10387" s="205" t="str" cm="1">
        <f t="array" ref="M10387">_xlfn.IFS(NOT(ISERROR(VLOOKUP(Table5[[#This Row],[Section]],TB_notTB,1,FALSE))),"No",LEFT(Table5[[#This Row],[Section]],3)="ETB","PLS",LEFT(Table5[[#This Row],[Section]],1)="7","PDB",NOT(ISBLANK(Table5[[#This Row],[Section]])),"No")</f>
        <v>No</v>
      </c>
    </row>
    <row r="10388" spans="1:13" x14ac:dyDescent="0.25">
      <c r="A10388" s="126" t="s">
        <v>23781</v>
      </c>
      <c r="B10388" s="126" t="s">
        <v>23782</v>
      </c>
      <c r="C10388" s="126" t="s">
        <v>75</v>
      </c>
      <c r="D10388" s="127">
        <v>1.7170000000000001</v>
      </c>
      <c r="E10388" s="128">
        <v>432</v>
      </c>
      <c r="F10388" s="128">
        <v>432</v>
      </c>
      <c r="G10388" s="126" t="s">
        <v>23154</v>
      </c>
      <c r="H10388" s="126" t="s">
        <v>23155</v>
      </c>
      <c r="I10388" s="126" t="s">
        <v>23156</v>
      </c>
      <c r="J10388" s="126" t="s">
        <v>26361</v>
      </c>
      <c r="K10388" s="9">
        <f>_xlfn.IFNA(VLOOKUP(Table5[[#This Row],[Section]],SubSill_Tier,2,FALSE),0)</f>
        <v>0</v>
      </c>
      <c r="L10388" s="9" t="str">
        <f t="shared" si="171"/>
        <v/>
      </c>
      <c r="M10388" s="205" t="str" cm="1">
        <f t="array" ref="M10388">_xlfn.IFS(NOT(ISERROR(VLOOKUP(Table5[[#This Row],[Section]],TB_notTB,1,FALSE))),"No",LEFT(Table5[[#This Row],[Section]],3)="ETB","PLS",LEFT(Table5[[#This Row],[Section]],1)="7","PDB",NOT(ISBLANK(Table5[[#This Row],[Section]])),"No")</f>
        <v>No</v>
      </c>
    </row>
    <row r="10389" spans="1:13" x14ac:dyDescent="0.25">
      <c r="A10389" s="126" t="s">
        <v>23783</v>
      </c>
      <c r="B10389" s="126" t="s">
        <v>23784</v>
      </c>
      <c r="C10389" s="126" t="s">
        <v>75</v>
      </c>
      <c r="D10389" s="127">
        <v>1.7250000000000001</v>
      </c>
      <c r="E10389" s="128">
        <v>483</v>
      </c>
      <c r="F10389" s="128">
        <v>483</v>
      </c>
      <c r="G10389" s="126" t="s">
        <v>23154</v>
      </c>
      <c r="H10389" s="126" t="s">
        <v>23155</v>
      </c>
      <c r="I10389" s="126" t="s">
        <v>23156</v>
      </c>
      <c r="J10389" s="126" t="s">
        <v>26361</v>
      </c>
      <c r="K10389" s="9">
        <f>_xlfn.IFNA(VLOOKUP(Table5[[#This Row],[Section]],SubSill_Tier,2,FALSE),0)</f>
        <v>0</v>
      </c>
      <c r="L10389" s="9" t="str">
        <f t="shared" si="171"/>
        <v/>
      </c>
      <c r="M10389" s="205" t="str" cm="1">
        <f t="array" ref="M10389">_xlfn.IFS(NOT(ISERROR(VLOOKUP(Table5[[#This Row],[Section]],TB_notTB,1,FALSE))),"No",LEFT(Table5[[#This Row],[Section]],3)="ETB","PLS",LEFT(Table5[[#This Row],[Section]],1)="7","PDB",NOT(ISBLANK(Table5[[#This Row],[Section]])),"No")</f>
        <v>No</v>
      </c>
    </row>
    <row r="10390" spans="1:13" x14ac:dyDescent="0.25">
      <c r="A10390" s="126" t="s">
        <v>23785</v>
      </c>
      <c r="B10390" s="126" t="s">
        <v>23786</v>
      </c>
      <c r="C10390" s="126" t="s">
        <v>75</v>
      </c>
      <c r="D10390" s="127">
        <v>0.49</v>
      </c>
      <c r="E10390" s="128">
        <v>262</v>
      </c>
      <c r="F10390" s="128">
        <v>262</v>
      </c>
      <c r="G10390" s="126" t="s">
        <v>23154</v>
      </c>
      <c r="H10390" s="126" t="s">
        <v>23155</v>
      </c>
      <c r="I10390" s="126" t="s">
        <v>23156</v>
      </c>
      <c r="J10390" s="126" t="s">
        <v>26361</v>
      </c>
      <c r="K10390" s="9">
        <f>_xlfn.IFNA(VLOOKUP(Table5[[#This Row],[Section]],SubSill_Tier,2,FALSE),0)</f>
        <v>0</v>
      </c>
      <c r="L10390" s="9" t="str">
        <f t="shared" si="171"/>
        <v/>
      </c>
      <c r="M10390" s="205" t="str" cm="1">
        <f t="array" ref="M10390">_xlfn.IFS(NOT(ISERROR(VLOOKUP(Table5[[#This Row],[Section]],TB_notTB,1,FALSE))),"No",LEFT(Table5[[#This Row],[Section]],3)="ETB","PLS",LEFT(Table5[[#This Row],[Section]],1)="7","PDB",NOT(ISBLANK(Table5[[#This Row],[Section]])),"No")</f>
        <v>No</v>
      </c>
    </row>
    <row r="10391" spans="1:13" x14ac:dyDescent="0.25">
      <c r="A10391" s="126" t="s">
        <v>23787</v>
      </c>
      <c r="B10391" s="126" t="s">
        <v>23788</v>
      </c>
      <c r="C10391" s="126" t="s">
        <v>75</v>
      </c>
      <c r="D10391" s="127">
        <v>0.77800000000000002</v>
      </c>
      <c r="E10391" s="128">
        <v>323</v>
      </c>
      <c r="F10391" s="128">
        <v>323</v>
      </c>
      <c r="G10391" s="126" t="s">
        <v>23154</v>
      </c>
      <c r="H10391" s="126" t="s">
        <v>23155</v>
      </c>
      <c r="I10391" s="126" t="s">
        <v>23156</v>
      </c>
      <c r="J10391" s="126" t="s">
        <v>26361</v>
      </c>
      <c r="K10391" s="9">
        <f>_xlfn.IFNA(VLOOKUP(Table5[[#This Row],[Section]],SubSill_Tier,2,FALSE),0)</f>
        <v>0</v>
      </c>
      <c r="L10391" s="9" t="str">
        <f t="shared" si="171"/>
        <v/>
      </c>
      <c r="M10391" s="205" t="str" cm="1">
        <f t="array" ref="M10391">_xlfn.IFS(NOT(ISERROR(VLOOKUP(Table5[[#This Row],[Section]],TB_notTB,1,FALSE))),"No",LEFT(Table5[[#This Row],[Section]],3)="ETB","PLS",LEFT(Table5[[#This Row],[Section]],1)="7","PDB",NOT(ISBLANK(Table5[[#This Row],[Section]])),"No")</f>
        <v>No</v>
      </c>
    </row>
    <row r="10392" spans="1:13" x14ac:dyDescent="0.25">
      <c r="A10392" s="126" t="s">
        <v>23789</v>
      </c>
      <c r="B10392" s="126" t="s">
        <v>23790</v>
      </c>
      <c r="C10392" s="126" t="s">
        <v>75</v>
      </c>
      <c r="D10392" s="127">
        <v>1.78</v>
      </c>
      <c r="E10392" s="128">
        <v>400</v>
      </c>
      <c r="F10392" s="128">
        <v>400</v>
      </c>
      <c r="G10392" s="126" t="s">
        <v>23154</v>
      </c>
      <c r="H10392" s="126" t="s">
        <v>23155</v>
      </c>
      <c r="I10392" s="126" t="s">
        <v>23156</v>
      </c>
      <c r="J10392" s="126" t="s">
        <v>26361</v>
      </c>
      <c r="K10392" s="9">
        <f>_xlfn.IFNA(VLOOKUP(Table5[[#This Row],[Section]],SubSill_Tier,2,FALSE),0)</f>
        <v>0</v>
      </c>
      <c r="L10392" s="9" t="str">
        <f t="shared" si="171"/>
        <v/>
      </c>
      <c r="M10392" s="205" t="str" cm="1">
        <f t="array" ref="M10392">_xlfn.IFS(NOT(ISERROR(VLOOKUP(Table5[[#This Row],[Section]],TB_notTB,1,FALSE))),"No",LEFT(Table5[[#This Row],[Section]],3)="ETB","PLS",LEFT(Table5[[#This Row],[Section]],1)="7","PDB",NOT(ISBLANK(Table5[[#This Row],[Section]])),"No")</f>
        <v>No</v>
      </c>
    </row>
    <row r="10393" spans="1:13" x14ac:dyDescent="0.25">
      <c r="A10393" s="126" t="s">
        <v>23791</v>
      </c>
      <c r="B10393" s="126" t="s">
        <v>23792</v>
      </c>
      <c r="C10393" s="126" t="s">
        <v>75</v>
      </c>
      <c r="D10393" s="127">
        <v>0.436</v>
      </c>
      <c r="E10393" s="128">
        <v>181</v>
      </c>
      <c r="F10393" s="128">
        <v>181</v>
      </c>
      <c r="G10393" s="126" t="s">
        <v>23154</v>
      </c>
      <c r="H10393" s="126" t="s">
        <v>23155</v>
      </c>
      <c r="I10393" s="126" t="s">
        <v>23156</v>
      </c>
      <c r="J10393" s="126" t="s">
        <v>26361</v>
      </c>
      <c r="K10393" s="9">
        <f>_xlfn.IFNA(VLOOKUP(Table5[[#This Row],[Section]],SubSill_Tier,2,FALSE),0)</f>
        <v>0</v>
      </c>
      <c r="L10393" s="9" t="str">
        <f t="shared" si="171"/>
        <v/>
      </c>
      <c r="M10393" s="205" t="str" cm="1">
        <f t="array" ref="M10393">_xlfn.IFS(NOT(ISERROR(VLOOKUP(Table5[[#This Row],[Section]],TB_notTB,1,FALSE))),"No",LEFT(Table5[[#This Row],[Section]],3)="ETB","PLS",LEFT(Table5[[#This Row],[Section]],1)="7","PDB",NOT(ISBLANK(Table5[[#This Row],[Section]])),"No")</f>
        <v>No</v>
      </c>
    </row>
    <row r="10394" spans="1:13" x14ac:dyDescent="0.25">
      <c r="A10394" s="126" t="s">
        <v>23793</v>
      </c>
      <c r="B10394" s="126" t="s">
        <v>23794</v>
      </c>
      <c r="C10394" s="126" t="s">
        <v>75</v>
      </c>
      <c r="D10394" s="127">
        <v>1.4119999999999999</v>
      </c>
      <c r="E10394" s="128">
        <v>499</v>
      </c>
      <c r="F10394" s="128">
        <v>499</v>
      </c>
      <c r="G10394" s="126" t="s">
        <v>23154</v>
      </c>
      <c r="H10394" s="126" t="s">
        <v>23155</v>
      </c>
      <c r="I10394" s="126" t="s">
        <v>23156</v>
      </c>
      <c r="J10394" s="126" t="s">
        <v>26361</v>
      </c>
      <c r="K10394" s="9">
        <f>_xlfn.IFNA(VLOOKUP(Table5[[#This Row],[Section]],SubSill_Tier,2,FALSE),0)</f>
        <v>0</v>
      </c>
      <c r="L10394" s="9" t="str">
        <f t="shared" si="171"/>
        <v/>
      </c>
      <c r="M10394" s="205" t="str" cm="1">
        <f t="array" ref="M10394">_xlfn.IFS(NOT(ISERROR(VLOOKUP(Table5[[#This Row],[Section]],TB_notTB,1,FALSE))),"No",LEFT(Table5[[#This Row],[Section]],3)="ETB","PLS",LEFT(Table5[[#This Row],[Section]],1)="7","PDB",NOT(ISBLANK(Table5[[#This Row],[Section]])),"No")</f>
        <v>No</v>
      </c>
    </row>
    <row r="10395" spans="1:13" x14ac:dyDescent="0.25">
      <c r="A10395" s="126" t="s">
        <v>23795</v>
      </c>
      <c r="B10395" s="126" t="s">
        <v>23796</v>
      </c>
      <c r="C10395" s="126" t="s">
        <v>75</v>
      </c>
      <c r="D10395" s="127">
        <v>1.4730000000000001</v>
      </c>
      <c r="E10395" s="128">
        <v>518</v>
      </c>
      <c r="F10395" s="128">
        <v>518</v>
      </c>
      <c r="G10395" s="126" t="s">
        <v>23154</v>
      </c>
      <c r="H10395" s="126" t="s">
        <v>23155</v>
      </c>
      <c r="I10395" s="126" t="s">
        <v>23156</v>
      </c>
      <c r="J10395" s="126" t="s">
        <v>26361</v>
      </c>
      <c r="K10395" s="9">
        <f>_xlfn.IFNA(VLOOKUP(Table5[[#This Row],[Section]],SubSill_Tier,2,FALSE),0)</f>
        <v>0</v>
      </c>
      <c r="L10395" s="9" t="str">
        <f t="shared" si="171"/>
        <v/>
      </c>
      <c r="M10395" s="205" t="str" cm="1">
        <f t="array" ref="M10395">_xlfn.IFS(NOT(ISERROR(VLOOKUP(Table5[[#This Row],[Section]],TB_notTB,1,FALSE))),"No",LEFT(Table5[[#This Row],[Section]],3)="ETB","PLS",LEFT(Table5[[#This Row],[Section]],1)="7","PDB",NOT(ISBLANK(Table5[[#This Row],[Section]])),"No")</f>
        <v>No</v>
      </c>
    </row>
    <row r="10396" spans="1:13" x14ac:dyDescent="0.25">
      <c r="A10396" s="126" t="s">
        <v>23797</v>
      </c>
      <c r="B10396" s="126" t="s">
        <v>23798</v>
      </c>
      <c r="C10396" s="126" t="s">
        <v>75</v>
      </c>
      <c r="D10396" s="127">
        <v>0.29799999999999999</v>
      </c>
      <c r="E10396" s="128">
        <v>169</v>
      </c>
      <c r="F10396" s="128">
        <v>169</v>
      </c>
      <c r="G10396" s="126" t="s">
        <v>22707</v>
      </c>
      <c r="H10396" s="126" t="s">
        <v>22708</v>
      </c>
      <c r="I10396" s="126" t="s">
        <v>22709</v>
      </c>
      <c r="J10396" s="126" t="s">
        <v>26361</v>
      </c>
      <c r="K10396" s="9">
        <f>_xlfn.IFNA(VLOOKUP(Table5[[#This Row],[Section]],SubSill_Tier,2,FALSE),0)</f>
        <v>0</v>
      </c>
      <c r="L10396" s="9" t="str">
        <f t="shared" si="171"/>
        <v/>
      </c>
      <c r="M10396" s="205" t="str" cm="1">
        <f t="array" ref="M10396">_xlfn.IFS(NOT(ISERROR(VLOOKUP(Table5[[#This Row],[Section]],TB_notTB,1,FALSE))),"No",LEFT(Table5[[#This Row],[Section]],3)="ETB","PLS",LEFT(Table5[[#This Row],[Section]],1)="7","PDB",NOT(ISBLANK(Table5[[#This Row],[Section]])),"No")</f>
        <v>No</v>
      </c>
    </row>
    <row r="10397" spans="1:13" x14ac:dyDescent="0.25">
      <c r="A10397" s="126" t="s">
        <v>23799</v>
      </c>
      <c r="B10397" s="126" t="s">
        <v>23800</v>
      </c>
      <c r="C10397" s="126" t="s">
        <v>75</v>
      </c>
      <c r="D10397" s="127">
        <v>0.36399999999999999</v>
      </c>
      <c r="E10397" s="128">
        <v>162</v>
      </c>
      <c r="F10397" s="128">
        <v>162</v>
      </c>
      <c r="G10397" s="126" t="s">
        <v>22707</v>
      </c>
      <c r="H10397" s="126" t="s">
        <v>22708</v>
      </c>
      <c r="I10397" s="126" t="s">
        <v>22709</v>
      </c>
      <c r="J10397" s="126" t="s">
        <v>26361</v>
      </c>
      <c r="K10397" s="9">
        <f>_xlfn.IFNA(VLOOKUP(Table5[[#This Row],[Section]],SubSill_Tier,2,FALSE),0)</f>
        <v>0</v>
      </c>
      <c r="L10397" s="9" t="str">
        <f t="shared" si="171"/>
        <v/>
      </c>
      <c r="M10397" s="205" t="str" cm="1">
        <f t="array" ref="M10397">_xlfn.IFS(NOT(ISERROR(VLOOKUP(Table5[[#This Row],[Section]],TB_notTB,1,FALSE))),"No",LEFT(Table5[[#This Row],[Section]],3)="ETB","PLS",LEFT(Table5[[#This Row],[Section]],1)="7","PDB",NOT(ISBLANK(Table5[[#This Row],[Section]])),"No")</f>
        <v>No</v>
      </c>
    </row>
    <row r="10398" spans="1:13" x14ac:dyDescent="0.25">
      <c r="A10398" s="126" t="s">
        <v>23801</v>
      </c>
      <c r="B10398" s="126" t="s">
        <v>23802</v>
      </c>
      <c r="C10398" s="126" t="s">
        <v>75</v>
      </c>
      <c r="D10398" s="127">
        <v>0.30099999999999999</v>
      </c>
      <c r="E10398" s="128">
        <v>168</v>
      </c>
      <c r="F10398" s="128">
        <v>168</v>
      </c>
      <c r="G10398" s="126" t="s">
        <v>22691</v>
      </c>
      <c r="H10398" s="126" t="s">
        <v>22692</v>
      </c>
      <c r="I10398" s="126" t="s">
        <v>22693</v>
      </c>
      <c r="J10398" s="126" t="s">
        <v>26361</v>
      </c>
      <c r="K10398" s="9">
        <f>_xlfn.IFNA(VLOOKUP(Table5[[#This Row],[Section]],SubSill_Tier,2,FALSE),0)</f>
        <v>0</v>
      </c>
      <c r="L10398" s="9" t="str">
        <f t="shared" si="171"/>
        <v/>
      </c>
      <c r="M10398" s="205" t="str" cm="1">
        <f t="array" ref="M10398">_xlfn.IFS(NOT(ISERROR(VLOOKUP(Table5[[#This Row],[Section]],TB_notTB,1,FALSE))),"No",LEFT(Table5[[#This Row],[Section]],3)="ETB","PLS",LEFT(Table5[[#This Row],[Section]],1)="7","PDB",NOT(ISBLANK(Table5[[#This Row],[Section]])),"No")</f>
        <v>No</v>
      </c>
    </row>
    <row r="10399" spans="1:13" x14ac:dyDescent="0.25">
      <c r="A10399" s="126" t="s">
        <v>23803</v>
      </c>
      <c r="B10399" s="126" t="s">
        <v>23804</v>
      </c>
      <c r="C10399" s="126" t="s">
        <v>75</v>
      </c>
      <c r="D10399" s="127">
        <v>0.59699999999999998</v>
      </c>
      <c r="E10399" s="128">
        <v>166</v>
      </c>
      <c r="F10399" s="128">
        <v>166</v>
      </c>
      <c r="G10399" s="126" t="s">
        <v>22707</v>
      </c>
      <c r="H10399" s="126" t="s">
        <v>22708</v>
      </c>
      <c r="I10399" s="126" t="s">
        <v>22709</v>
      </c>
      <c r="J10399" s="126" t="s">
        <v>26361</v>
      </c>
      <c r="K10399" s="9">
        <f>_xlfn.IFNA(VLOOKUP(Table5[[#This Row],[Section]],SubSill_Tier,2,FALSE),0)</f>
        <v>0</v>
      </c>
      <c r="L10399" s="9" t="str">
        <f t="shared" si="171"/>
        <v/>
      </c>
      <c r="M10399" s="205" t="str" cm="1">
        <f t="array" ref="M10399">_xlfn.IFS(NOT(ISERROR(VLOOKUP(Table5[[#This Row],[Section]],TB_notTB,1,FALSE))),"No",LEFT(Table5[[#This Row],[Section]],3)="ETB","PLS",LEFT(Table5[[#This Row],[Section]],1)="7","PDB",NOT(ISBLANK(Table5[[#This Row],[Section]])),"No")</f>
        <v>No</v>
      </c>
    </row>
    <row r="10400" spans="1:13" x14ac:dyDescent="0.25">
      <c r="A10400" s="126" t="s">
        <v>23805</v>
      </c>
      <c r="B10400" s="126" t="s">
        <v>23806</v>
      </c>
      <c r="C10400" s="126" t="s">
        <v>75</v>
      </c>
      <c r="D10400" s="127">
        <v>0.88400000000000001</v>
      </c>
      <c r="E10400" s="128">
        <v>282</v>
      </c>
      <c r="F10400" s="128">
        <v>282</v>
      </c>
      <c r="G10400" s="126" t="s">
        <v>22691</v>
      </c>
      <c r="H10400" s="126" t="s">
        <v>22692</v>
      </c>
      <c r="I10400" s="126" t="s">
        <v>22693</v>
      </c>
      <c r="J10400" s="126" t="s">
        <v>26361</v>
      </c>
      <c r="K10400" s="9">
        <f>_xlfn.IFNA(VLOOKUP(Table5[[#This Row],[Section]],SubSill_Tier,2,FALSE),0)</f>
        <v>0</v>
      </c>
      <c r="L10400" s="9" t="str">
        <f t="shared" si="171"/>
        <v/>
      </c>
      <c r="M10400" s="205" t="str" cm="1">
        <f t="array" ref="M10400">_xlfn.IFS(NOT(ISERROR(VLOOKUP(Table5[[#This Row],[Section]],TB_notTB,1,FALSE))),"No",LEFT(Table5[[#This Row],[Section]],3)="ETB","PLS",LEFT(Table5[[#This Row],[Section]],1)="7","PDB",NOT(ISBLANK(Table5[[#This Row],[Section]])),"No")</f>
        <v>No</v>
      </c>
    </row>
    <row r="10401" spans="1:13" x14ac:dyDescent="0.25">
      <c r="A10401" s="126" t="s">
        <v>23807</v>
      </c>
      <c r="B10401" s="126" t="s">
        <v>23808</v>
      </c>
      <c r="C10401" s="126" t="s">
        <v>75</v>
      </c>
      <c r="D10401" s="127">
        <v>1.921</v>
      </c>
      <c r="E10401" s="128">
        <v>754</v>
      </c>
      <c r="F10401" s="128">
        <v>754</v>
      </c>
      <c r="G10401" s="126" t="s">
        <v>22691</v>
      </c>
      <c r="H10401" s="126" t="s">
        <v>22692</v>
      </c>
      <c r="I10401" s="126" t="s">
        <v>22693</v>
      </c>
      <c r="J10401" s="126" t="s">
        <v>26361</v>
      </c>
      <c r="K10401" s="9">
        <f>_xlfn.IFNA(VLOOKUP(Table5[[#This Row],[Section]],SubSill_Tier,2,FALSE),0)</f>
        <v>0</v>
      </c>
      <c r="L10401" s="9" t="str">
        <f t="shared" si="171"/>
        <v/>
      </c>
      <c r="M10401" s="205" t="str" cm="1">
        <f t="array" ref="M10401">_xlfn.IFS(NOT(ISERROR(VLOOKUP(Table5[[#This Row],[Section]],TB_notTB,1,FALSE))),"No",LEFT(Table5[[#This Row],[Section]],3)="ETB","PLS",LEFT(Table5[[#This Row],[Section]],1)="7","PDB",NOT(ISBLANK(Table5[[#This Row],[Section]])),"No")</f>
        <v>No</v>
      </c>
    </row>
    <row r="10402" spans="1:13" x14ac:dyDescent="0.25">
      <c r="A10402" s="126" t="s">
        <v>23809</v>
      </c>
      <c r="B10402" s="126" t="s">
        <v>23810</v>
      </c>
      <c r="C10402" s="126" t="s">
        <v>75</v>
      </c>
      <c r="D10402" s="127">
        <v>1.7370000000000001</v>
      </c>
      <c r="E10402" s="128">
        <v>651</v>
      </c>
      <c r="F10402" s="128">
        <v>651</v>
      </c>
      <c r="G10402" s="126" t="s">
        <v>23396</v>
      </c>
      <c r="H10402" s="126" t="s">
        <v>23397</v>
      </c>
      <c r="I10402" s="126" t="s">
        <v>23398</v>
      </c>
      <c r="J10402" s="126" t="s">
        <v>26361</v>
      </c>
      <c r="K10402" s="9">
        <f>_xlfn.IFNA(VLOOKUP(Table5[[#This Row],[Section]],SubSill_Tier,2,FALSE),0)</f>
        <v>0</v>
      </c>
      <c r="L10402" s="9" t="str">
        <f t="shared" si="171"/>
        <v/>
      </c>
      <c r="M10402" s="205" t="str" cm="1">
        <f t="array" ref="M10402">_xlfn.IFS(NOT(ISERROR(VLOOKUP(Table5[[#This Row],[Section]],TB_notTB,1,FALSE))),"No",LEFT(Table5[[#This Row],[Section]],3)="ETB","PLS",LEFT(Table5[[#This Row],[Section]],1)="7","PDB",NOT(ISBLANK(Table5[[#This Row],[Section]])),"No")</f>
        <v>No</v>
      </c>
    </row>
    <row r="10403" spans="1:13" x14ac:dyDescent="0.25">
      <c r="A10403" s="126" t="s">
        <v>23811</v>
      </c>
      <c r="B10403" s="126" t="s">
        <v>23812</v>
      </c>
      <c r="C10403" s="126" t="s">
        <v>75</v>
      </c>
      <c r="D10403" s="127">
        <v>1.8129999999999999</v>
      </c>
      <c r="E10403" s="128">
        <v>694</v>
      </c>
      <c r="F10403" s="128">
        <v>694</v>
      </c>
      <c r="G10403" s="126" t="s">
        <v>23396</v>
      </c>
      <c r="H10403" s="126" t="s">
        <v>23397</v>
      </c>
      <c r="I10403" s="126" t="s">
        <v>23398</v>
      </c>
      <c r="J10403" s="126" t="s">
        <v>26361</v>
      </c>
      <c r="K10403" s="9">
        <f>_xlfn.IFNA(VLOOKUP(Table5[[#This Row],[Section]],SubSill_Tier,2,FALSE),0)</f>
        <v>0</v>
      </c>
      <c r="L10403" s="9" t="str">
        <f t="shared" si="171"/>
        <v/>
      </c>
      <c r="M10403" s="205" t="str" cm="1">
        <f t="array" ref="M10403">_xlfn.IFS(NOT(ISERROR(VLOOKUP(Table5[[#This Row],[Section]],TB_notTB,1,FALSE))),"No",LEFT(Table5[[#This Row],[Section]],3)="ETB","PLS",LEFT(Table5[[#This Row],[Section]],1)="7","PDB",NOT(ISBLANK(Table5[[#This Row],[Section]])),"No")</f>
        <v>No</v>
      </c>
    </row>
    <row r="10404" spans="1:13" x14ac:dyDescent="0.25">
      <c r="A10404" s="126" t="s">
        <v>23813</v>
      </c>
      <c r="B10404" s="126" t="s">
        <v>23814</v>
      </c>
      <c r="C10404" s="126" t="s">
        <v>75</v>
      </c>
      <c r="D10404" s="127">
        <v>1.81</v>
      </c>
      <c r="E10404" s="128">
        <v>684</v>
      </c>
      <c r="F10404" s="128">
        <v>684</v>
      </c>
      <c r="G10404" s="126" t="s">
        <v>23396</v>
      </c>
      <c r="H10404" s="126" t="s">
        <v>23397</v>
      </c>
      <c r="I10404" s="126" t="s">
        <v>23398</v>
      </c>
      <c r="J10404" s="126" t="s">
        <v>26361</v>
      </c>
      <c r="K10404" s="9">
        <f>_xlfn.IFNA(VLOOKUP(Table5[[#This Row],[Section]],SubSill_Tier,2,FALSE),0)</f>
        <v>0</v>
      </c>
      <c r="L10404" s="9" t="str">
        <f t="shared" si="171"/>
        <v/>
      </c>
      <c r="M10404" s="205" t="str" cm="1">
        <f t="array" ref="M10404">_xlfn.IFS(NOT(ISERROR(VLOOKUP(Table5[[#This Row],[Section]],TB_notTB,1,FALSE))),"No",LEFT(Table5[[#This Row],[Section]],3)="ETB","PLS",LEFT(Table5[[#This Row],[Section]],1)="7","PDB",NOT(ISBLANK(Table5[[#This Row],[Section]])),"No")</f>
        <v>No</v>
      </c>
    </row>
    <row r="10405" spans="1:13" x14ac:dyDescent="0.25">
      <c r="A10405" s="126" t="s">
        <v>23815</v>
      </c>
      <c r="B10405" s="126" t="s">
        <v>23816</v>
      </c>
      <c r="C10405" s="126" t="s">
        <v>75</v>
      </c>
      <c r="D10405" s="127">
        <v>2.2530000000000001</v>
      </c>
      <c r="E10405" s="128">
        <v>581</v>
      </c>
      <c r="F10405" s="128">
        <v>581</v>
      </c>
      <c r="G10405" s="126" t="s">
        <v>23396</v>
      </c>
      <c r="H10405" s="126" t="s">
        <v>23397</v>
      </c>
      <c r="I10405" s="126" t="s">
        <v>23398</v>
      </c>
      <c r="J10405" s="126" t="s">
        <v>26361</v>
      </c>
      <c r="K10405" s="9">
        <f>_xlfn.IFNA(VLOOKUP(Table5[[#This Row],[Section]],SubSill_Tier,2,FALSE),0)</f>
        <v>0</v>
      </c>
      <c r="L10405" s="9" t="str">
        <f t="shared" si="171"/>
        <v/>
      </c>
      <c r="M10405" s="205" t="str" cm="1">
        <f t="array" ref="M10405">_xlfn.IFS(NOT(ISERROR(VLOOKUP(Table5[[#This Row],[Section]],TB_notTB,1,FALSE))),"No",LEFT(Table5[[#This Row],[Section]],3)="ETB","PLS",LEFT(Table5[[#This Row],[Section]],1)="7","PDB",NOT(ISBLANK(Table5[[#This Row],[Section]])),"No")</f>
        <v>No</v>
      </c>
    </row>
    <row r="10406" spans="1:13" x14ac:dyDescent="0.25">
      <c r="A10406" s="126" t="s">
        <v>23817</v>
      </c>
      <c r="B10406" s="126" t="s">
        <v>23818</v>
      </c>
      <c r="C10406" s="126" t="s">
        <v>75</v>
      </c>
      <c r="D10406" s="127">
        <v>1.0309999999999999</v>
      </c>
      <c r="E10406" s="128">
        <v>289</v>
      </c>
      <c r="F10406" s="128">
        <v>289</v>
      </c>
      <c r="G10406" s="126" t="s">
        <v>23396</v>
      </c>
      <c r="H10406" s="126" t="s">
        <v>23397</v>
      </c>
      <c r="I10406" s="126" t="s">
        <v>23398</v>
      </c>
      <c r="J10406" s="126" t="s">
        <v>26361</v>
      </c>
      <c r="K10406" s="9">
        <f>_xlfn.IFNA(VLOOKUP(Table5[[#This Row],[Section]],SubSill_Tier,2,FALSE),0)</f>
        <v>0</v>
      </c>
      <c r="L10406" s="9" t="str">
        <f t="shared" si="171"/>
        <v/>
      </c>
      <c r="M10406" s="205" t="str" cm="1">
        <f t="array" ref="M10406">_xlfn.IFS(NOT(ISERROR(VLOOKUP(Table5[[#This Row],[Section]],TB_notTB,1,FALSE))),"No",LEFT(Table5[[#This Row],[Section]],3)="ETB","PLS",LEFT(Table5[[#This Row],[Section]],1)="7","PDB",NOT(ISBLANK(Table5[[#This Row],[Section]])),"No")</f>
        <v>No</v>
      </c>
    </row>
    <row r="10407" spans="1:13" x14ac:dyDescent="0.25">
      <c r="A10407" s="126" t="s">
        <v>23819</v>
      </c>
      <c r="B10407" s="126" t="s">
        <v>23820</v>
      </c>
      <c r="C10407" s="126" t="s">
        <v>75</v>
      </c>
      <c r="D10407" s="127">
        <v>1.06</v>
      </c>
      <c r="E10407" s="128">
        <v>434</v>
      </c>
      <c r="F10407" s="128">
        <v>434</v>
      </c>
      <c r="G10407" s="126" t="s">
        <v>23396</v>
      </c>
      <c r="H10407" s="126" t="s">
        <v>23397</v>
      </c>
      <c r="I10407" s="126" t="s">
        <v>23398</v>
      </c>
      <c r="J10407" s="126" t="s">
        <v>26361</v>
      </c>
      <c r="K10407" s="9">
        <f>_xlfn.IFNA(VLOOKUP(Table5[[#This Row],[Section]],SubSill_Tier,2,FALSE),0)</f>
        <v>0</v>
      </c>
      <c r="L10407" s="9" t="str">
        <f t="shared" si="171"/>
        <v/>
      </c>
      <c r="M10407" s="205" t="str" cm="1">
        <f t="array" ref="M10407">_xlfn.IFS(NOT(ISERROR(VLOOKUP(Table5[[#This Row],[Section]],TB_notTB,1,FALSE))),"No",LEFT(Table5[[#This Row],[Section]],3)="ETB","PLS",LEFT(Table5[[#This Row],[Section]],1)="7","PDB",NOT(ISBLANK(Table5[[#This Row],[Section]])),"No")</f>
        <v>No</v>
      </c>
    </row>
    <row r="10408" spans="1:13" x14ac:dyDescent="0.25">
      <c r="A10408" s="126" t="s">
        <v>3899</v>
      </c>
      <c r="B10408" s="126" t="s">
        <v>3900</v>
      </c>
      <c r="C10408" s="126" t="s">
        <v>75</v>
      </c>
      <c r="D10408" s="127">
        <v>1.544</v>
      </c>
      <c r="E10408" s="128">
        <v>298</v>
      </c>
      <c r="F10408" s="128">
        <v>250</v>
      </c>
      <c r="G10408" s="126" t="s">
        <v>13782</v>
      </c>
      <c r="H10408" s="126" t="s">
        <v>20267</v>
      </c>
      <c r="I10408" s="126" t="s">
        <v>21157</v>
      </c>
      <c r="J10408" s="126" t="s">
        <v>26241</v>
      </c>
      <c r="K10408" s="9">
        <f>_xlfn.IFNA(VLOOKUP(Table5[[#This Row],[Section]],SubSill_Tier,2,FALSE),0)</f>
        <v>0</v>
      </c>
      <c r="L10408" s="9" t="str">
        <f t="shared" si="171"/>
        <v/>
      </c>
      <c r="M10408" s="205" t="str" cm="1">
        <f t="array" ref="M10408">_xlfn.IFS(NOT(ISERROR(VLOOKUP(Table5[[#This Row],[Section]],TB_notTB,1,FALSE))),"No",LEFT(Table5[[#This Row],[Section]],3)="ETB","PLS",LEFT(Table5[[#This Row],[Section]],1)="7","PDB",NOT(ISBLANK(Table5[[#This Row],[Section]])),"No")</f>
        <v>No</v>
      </c>
    </row>
    <row r="10409" spans="1:13" x14ac:dyDescent="0.25">
      <c r="A10409" s="126" t="s">
        <v>23821</v>
      </c>
      <c r="B10409" s="126" t="s">
        <v>23822</v>
      </c>
      <c r="C10409" s="126" t="s">
        <v>75</v>
      </c>
      <c r="D10409" s="127">
        <v>2.2120000000000002</v>
      </c>
      <c r="E10409" s="128">
        <v>500</v>
      </c>
      <c r="F10409" s="128">
        <v>500</v>
      </c>
      <c r="G10409" s="126" t="s">
        <v>23396</v>
      </c>
      <c r="H10409" s="126" t="s">
        <v>23397</v>
      </c>
      <c r="I10409" s="126" t="s">
        <v>23398</v>
      </c>
      <c r="J10409" s="126" t="s">
        <v>26361</v>
      </c>
      <c r="K10409" s="9">
        <f>_xlfn.IFNA(VLOOKUP(Table5[[#This Row],[Section]],SubSill_Tier,2,FALSE),0)</f>
        <v>0</v>
      </c>
      <c r="L10409" s="9" t="str">
        <f t="shared" si="171"/>
        <v/>
      </c>
      <c r="M10409" s="205" t="str" cm="1">
        <f t="array" ref="M10409">_xlfn.IFS(NOT(ISERROR(VLOOKUP(Table5[[#This Row],[Section]],TB_notTB,1,FALSE))),"No",LEFT(Table5[[#This Row],[Section]],3)="ETB","PLS",LEFT(Table5[[#This Row],[Section]],1)="7","PDB",NOT(ISBLANK(Table5[[#This Row],[Section]])),"No")</f>
        <v>No</v>
      </c>
    </row>
    <row r="10410" spans="1:13" x14ac:dyDescent="0.25">
      <c r="A10410" s="126" t="s">
        <v>23823</v>
      </c>
      <c r="B10410" s="126" t="s">
        <v>23824</v>
      </c>
      <c r="C10410" s="126" t="s">
        <v>75</v>
      </c>
      <c r="D10410" s="127">
        <v>1.704</v>
      </c>
      <c r="E10410" s="128">
        <v>610</v>
      </c>
      <c r="F10410" s="128">
        <v>610</v>
      </c>
      <c r="G10410" s="126" t="s">
        <v>23396</v>
      </c>
      <c r="H10410" s="126" t="s">
        <v>23397</v>
      </c>
      <c r="I10410" s="126" t="s">
        <v>23398</v>
      </c>
      <c r="J10410" s="126" t="s">
        <v>26361</v>
      </c>
      <c r="K10410" s="9">
        <f>_xlfn.IFNA(VLOOKUP(Table5[[#This Row],[Section]],SubSill_Tier,2,FALSE),0)</f>
        <v>0</v>
      </c>
      <c r="L10410" s="9" t="str">
        <f t="shared" si="171"/>
        <v/>
      </c>
      <c r="M10410" s="205" t="str" cm="1">
        <f t="array" ref="M10410">_xlfn.IFS(NOT(ISERROR(VLOOKUP(Table5[[#This Row],[Section]],TB_notTB,1,FALSE))),"No",LEFT(Table5[[#This Row],[Section]],3)="ETB","PLS",LEFT(Table5[[#This Row],[Section]],1)="7","PDB",NOT(ISBLANK(Table5[[#This Row],[Section]])),"No")</f>
        <v>No</v>
      </c>
    </row>
    <row r="10411" spans="1:13" x14ac:dyDescent="0.25">
      <c r="A10411" s="126" t="s">
        <v>23825</v>
      </c>
      <c r="B10411" s="126" t="s">
        <v>23826</v>
      </c>
      <c r="C10411" s="126" t="s">
        <v>75</v>
      </c>
      <c r="D10411" s="127">
        <v>1.7549999999999999</v>
      </c>
      <c r="E10411" s="128">
        <v>630</v>
      </c>
      <c r="F10411" s="128">
        <v>630</v>
      </c>
      <c r="G10411" s="126" t="s">
        <v>23396</v>
      </c>
      <c r="H10411" s="126" t="s">
        <v>23397</v>
      </c>
      <c r="I10411" s="126" t="s">
        <v>23398</v>
      </c>
      <c r="J10411" s="126" t="s">
        <v>26361</v>
      </c>
      <c r="K10411" s="9">
        <f>_xlfn.IFNA(VLOOKUP(Table5[[#This Row],[Section]],SubSill_Tier,2,FALSE),0)</f>
        <v>0</v>
      </c>
      <c r="L10411" s="9" t="str">
        <f t="shared" si="171"/>
        <v/>
      </c>
      <c r="M10411" s="205" t="str" cm="1">
        <f t="array" ref="M10411">_xlfn.IFS(NOT(ISERROR(VLOOKUP(Table5[[#This Row],[Section]],TB_notTB,1,FALSE))),"No",LEFT(Table5[[#This Row],[Section]],3)="ETB","PLS",LEFT(Table5[[#This Row],[Section]],1)="7","PDB",NOT(ISBLANK(Table5[[#This Row],[Section]])),"No")</f>
        <v>No</v>
      </c>
    </row>
    <row r="10412" spans="1:13" x14ac:dyDescent="0.25">
      <c r="A10412" s="126" t="s">
        <v>23827</v>
      </c>
      <c r="B10412" s="126" t="s">
        <v>23828</v>
      </c>
      <c r="C10412" s="126" t="s">
        <v>75</v>
      </c>
      <c r="D10412" s="127">
        <v>1.5860000000000001</v>
      </c>
      <c r="E10412" s="128">
        <v>588</v>
      </c>
      <c r="F10412" s="128">
        <v>588</v>
      </c>
      <c r="G10412" s="126" t="s">
        <v>23447</v>
      </c>
      <c r="H10412" s="126" t="s">
        <v>23448</v>
      </c>
      <c r="I10412" s="126" t="s">
        <v>23449</v>
      </c>
      <c r="J10412" s="126" t="s">
        <v>26361</v>
      </c>
      <c r="K10412" s="9">
        <f>_xlfn.IFNA(VLOOKUP(Table5[[#This Row],[Section]],SubSill_Tier,2,FALSE),0)</f>
        <v>0</v>
      </c>
      <c r="L10412" s="9" t="str">
        <f t="shared" si="171"/>
        <v/>
      </c>
      <c r="M10412" s="205" t="str" cm="1">
        <f t="array" ref="M10412">_xlfn.IFS(NOT(ISERROR(VLOOKUP(Table5[[#This Row],[Section]],TB_notTB,1,FALSE))),"No",LEFT(Table5[[#This Row],[Section]],3)="ETB","PLS",LEFT(Table5[[#This Row],[Section]],1)="7","PDB",NOT(ISBLANK(Table5[[#This Row],[Section]])),"No")</f>
        <v>No</v>
      </c>
    </row>
    <row r="10413" spans="1:13" x14ac:dyDescent="0.25">
      <c r="A10413" s="126" t="s">
        <v>23829</v>
      </c>
      <c r="B10413" s="126" t="s">
        <v>23830</v>
      </c>
      <c r="C10413" s="126" t="s">
        <v>75</v>
      </c>
      <c r="D10413" s="127">
        <v>1.3560000000000001</v>
      </c>
      <c r="E10413" s="128">
        <v>486</v>
      </c>
      <c r="F10413" s="128">
        <v>486</v>
      </c>
      <c r="G10413" s="126" t="s">
        <v>23447</v>
      </c>
      <c r="H10413" s="126" t="s">
        <v>23448</v>
      </c>
      <c r="I10413" s="126" t="s">
        <v>23449</v>
      </c>
      <c r="J10413" s="126" t="s">
        <v>26361</v>
      </c>
      <c r="K10413" s="9">
        <f>_xlfn.IFNA(VLOOKUP(Table5[[#This Row],[Section]],SubSill_Tier,2,FALSE),0)</f>
        <v>0</v>
      </c>
      <c r="L10413" s="9" t="str">
        <f t="shared" si="171"/>
        <v/>
      </c>
      <c r="M10413" s="205" t="str" cm="1">
        <f t="array" ref="M10413">_xlfn.IFS(NOT(ISERROR(VLOOKUP(Table5[[#This Row],[Section]],TB_notTB,1,FALSE))),"No",LEFT(Table5[[#This Row],[Section]],3)="ETB","PLS",LEFT(Table5[[#This Row],[Section]],1)="7","PDB",NOT(ISBLANK(Table5[[#This Row],[Section]])),"No")</f>
        <v>No</v>
      </c>
    </row>
    <row r="10414" spans="1:13" x14ac:dyDescent="0.25">
      <c r="A10414" s="126" t="s">
        <v>23831</v>
      </c>
      <c r="B10414" s="126" t="s">
        <v>23832</v>
      </c>
      <c r="C10414" s="126" t="s">
        <v>75</v>
      </c>
      <c r="D10414" s="127">
        <v>1.712</v>
      </c>
      <c r="E10414" s="128">
        <v>528</v>
      </c>
      <c r="F10414" s="128">
        <v>528</v>
      </c>
      <c r="G10414" s="126" t="s">
        <v>23396</v>
      </c>
      <c r="H10414" s="126" t="s">
        <v>23397</v>
      </c>
      <c r="I10414" s="126" t="s">
        <v>23398</v>
      </c>
      <c r="J10414" s="126" t="s">
        <v>26361</v>
      </c>
      <c r="K10414" s="9">
        <f>_xlfn.IFNA(VLOOKUP(Table5[[#This Row],[Section]],SubSill_Tier,2,FALSE),0)</f>
        <v>0</v>
      </c>
      <c r="L10414" s="9" t="str">
        <f t="shared" si="171"/>
        <v/>
      </c>
      <c r="M10414" s="205" t="str" cm="1">
        <f t="array" ref="M10414">_xlfn.IFS(NOT(ISERROR(VLOOKUP(Table5[[#This Row],[Section]],TB_notTB,1,FALSE))),"No",LEFT(Table5[[#This Row],[Section]],3)="ETB","PLS",LEFT(Table5[[#This Row],[Section]],1)="7","PDB",NOT(ISBLANK(Table5[[#This Row],[Section]])),"No")</f>
        <v>No</v>
      </c>
    </row>
    <row r="10415" spans="1:13" x14ac:dyDescent="0.25">
      <c r="A10415" s="126" t="s">
        <v>23833</v>
      </c>
      <c r="B10415" s="126" t="s">
        <v>23834</v>
      </c>
      <c r="C10415" s="126" t="s">
        <v>75</v>
      </c>
      <c r="D10415" s="127">
        <v>1.5760000000000001</v>
      </c>
      <c r="E10415" s="128">
        <v>579</v>
      </c>
      <c r="F10415" s="128">
        <v>579</v>
      </c>
      <c r="G10415" s="126" t="s">
        <v>23835</v>
      </c>
      <c r="H10415" s="126" t="s">
        <v>23836</v>
      </c>
      <c r="I10415" s="126" t="s">
        <v>23837</v>
      </c>
      <c r="J10415" s="126" t="s">
        <v>26361</v>
      </c>
      <c r="K10415" s="9">
        <f>_xlfn.IFNA(VLOOKUP(Table5[[#This Row],[Section]],SubSill_Tier,2,FALSE),0)</f>
        <v>0</v>
      </c>
      <c r="L10415" s="9" t="str">
        <f t="shared" si="171"/>
        <v/>
      </c>
      <c r="M10415" s="205" t="str" cm="1">
        <f t="array" ref="M10415">_xlfn.IFS(NOT(ISERROR(VLOOKUP(Table5[[#This Row],[Section]],TB_notTB,1,FALSE))),"No",LEFT(Table5[[#This Row],[Section]],3)="ETB","PLS",LEFT(Table5[[#This Row],[Section]],1)="7","PDB",NOT(ISBLANK(Table5[[#This Row],[Section]])),"No")</f>
        <v>No</v>
      </c>
    </row>
    <row r="10416" spans="1:13" x14ac:dyDescent="0.25">
      <c r="A10416" s="126" t="s">
        <v>23838</v>
      </c>
      <c r="B10416" s="126" t="s">
        <v>23839</v>
      </c>
      <c r="C10416" s="126" t="s">
        <v>75</v>
      </c>
      <c r="D10416" s="127">
        <v>1.786</v>
      </c>
      <c r="E10416" s="128">
        <v>431</v>
      </c>
      <c r="F10416" s="128">
        <v>431</v>
      </c>
      <c r="G10416" s="126" t="s">
        <v>23835</v>
      </c>
      <c r="H10416" s="126" t="s">
        <v>23836</v>
      </c>
      <c r="I10416" s="126" t="s">
        <v>23837</v>
      </c>
      <c r="J10416" s="126" t="s">
        <v>26361</v>
      </c>
      <c r="K10416" s="9">
        <f>_xlfn.IFNA(VLOOKUP(Table5[[#This Row],[Section]],SubSill_Tier,2,FALSE),0)</f>
        <v>0</v>
      </c>
      <c r="L10416" s="9" t="str">
        <f t="shared" si="171"/>
        <v/>
      </c>
      <c r="M10416" s="205" t="str" cm="1">
        <f t="array" ref="M10416">_xlfn.IFS(NOT(ISERROR(VLOOKUP(Table5[[#This Row],[Section]],TB_notTB,1,FALSE))),"No",LEFT(Table5[[#This Row],[Section]],3)="ETB","PLS",LEFT(Table5[[#This Row],[Section]],1)="7","PDB",NOT(ISBLANK(Table5[[#This Row],[Section]])),"No")</f>
        <v>No</v>
      </c>
    </row>
    <row r="10417" spans="1:13" x14ac:dyDescent="0.25">
      <c r="A10417" s="126" t="s">
        <v>23840</v>
      </c>
      <c r="B10417" s="126" t="s">
        <v>23841</v>
      </c>
      <c r="C10417" s="126" t="s">
        <v>75</v>
      </c>
      <c r="D10417" s="127">
        <v>1.694</v>
      </c>
      <c r="E10417" s="128">
        <v>475</v>
      </c>
      <c r="F10417" s="128">
        <v>475</v>
      </c>
      <c r="G10417" s="126" t="s">
        <v>23835</v>
      </c>
      <c r="H10417" s="126" t="s">
        <v>23836</v>
      </c>
      <c r="I10417" s="126" t="s">
        <v>23837</v>
      </c>
      <c r="J10417" s="126" t="s">
        <v>26361</v>
      </c>
      <c r="K10417" s="9">
        <f>_xlfn.IFNA(VLOOKUP(Table5[[#This Row],[Section]],SubSill_Tier,2,FALSE),0)</f>
        <v>0</v>
      </c>
      <c r="L10417" s="9" t="str">
        <f t="shared" si="171"/>
        <v/>
      </c>
      <c r="M10417" s="205" t="str" cm="1">
        <f t="array" ref="M10417">_xlfn.IFS(NOT(ISERROR(VLOOKUP(Table5[[#This Row],[Section]],TB_notTB,1,FALSE))),"No",LEFT(Table5[[#This Row],[Section]],3)="ETB","PLS",LEFT(Table5[[#This Row],[Section]],1)="7","PDB",NOT(ISBLANK(Table5[[#This Row],[Section]])),"No")</f>
        <v>No</v>
      </c>
    </row>
    <row r="10418" spans="1:13" x14ac:dyDescent="0.25">
      <c r="A10418" s="126" t="s">
        <v>23842</v>
      </c>
      <c r="B10418" s="126" t="s">
        <v>23843</v>
      </c>
      <c r="C10418" s="126" t="s">
        <v>75</v>
      </c>
      <c r="D10418" s="127">
        <v>0.47699999999999998</v>
      </c>
      <c r="E10418" s="128">
        <v>252</v>
      </c>
      <c r="F10418" s="128">
        <v>252</v>
      </c>
      <c r="G10418" s="126" t="s">
        <v>23835</v>
      </c>
      <c r="H10418" s="126" t="s">
        <v>23836</v>
      </c>
      <c r="I10418" s="126" t="s">
        <v>23837</v>
      </c>
      <c r="J10418" s="126" t="s">
        <v>26361</v>
      </c>
      <c r="K10418" s="9">
        <f>_xlfn.IFNA(VLOOKUP(Table5[[#This Row],[Section]],SubSill_Tier,2,FALSE),0)</f>
        <v>0</v>
      </c>
      <c r="L10418" s="9" t="str">
        <f t="shared" si="171"/>
        <v/>
      </c>
      <c r="M10418" s="205" t="str" cm="1">
        <f t="array" ref="M10418">_xlfn.IFS(NOT(ISERROR(VLOOKUP(Table5[[#This Row],[Section]],TB_notTB,1,FALSE))),"No",LEFT(Table5[[#This Row],[Section]],3)="ETB","PLS",LEFT(Table5[[#This Row],[Section]],1)="7","PDB",NOT(ISBLANK(Table5[[#This Row],[Section]])),"No")</f>
        <v>No</v>
      </c>
    </row>
    <row r="10419" spans="1:13" x14ac:dyDescent="0.25">
      <c r="A10419" s="126" t="s">
        <v>3901</v>
      </c>
      <c r="B10419" s="126" t="s">
        <v>3902</v>
      </c>
      <c r="C10419" s="126" t="s">
        <v>75</v>
      </c>
      <c r="D10419" s="127">
        <v>2.5259999999999998</v>
      </c>
      <c r="E10419" s="128">
        <v>453</v>
      </c>
      <c r="F10419" s="128">
        <v>347</v>
      </c>
      <c r="G10419" s="126" t="s">
        <v>13782</v>
      </c>
      <c r="H10419" s="126" t="s">
        <v>20267</v>
      </c>
      <c r="I10419" s="126" t="s">
        <v>21157</v>
      </c>
      <c r="J10419" s="126" t="s">
        <v>26241</v>
      </c>
      <c r="K10419" s="9">
        <f>_xlfn.IFNA(VLOOKUP(Table5[[#This Row],[Section]],SubSill_Tier,2,FALSE),0)</f>
        <v>0</v>
      </c>
      <c r="L10419" s="9" t="str">
        <f t="shared" si="171"/>
        <v/>
      </c>
      <c r="M10419" s="205" t="str" cm="1">
        <f t="array" ref="M10419">_xlfn.IFS(NOT(ISERROR(VLOOKUP(Table5[[#This Row],[Section]],TB_notTB,1,FALSE))),"No",LEFT(Table5[[#This Row],[Section]],3)="ETB","PLS",LEFT(Table5[[#This Row],[Section]],1)="7","PDB",NOT(ISBLANK(Table5[[#This Row],[Section]])),"No")</f>
        <v>No</v>
      </c>
    </row>
    <row r="10420" spans="1:13" x14ac:dyDescent="0.25">
      <c r="A10420" s="126" t="s">
        <v>23844</v>
      </c>
      <c r="B10420" s="126" t="s">
        <v>23845</v>
      </c>
      <c r="C10420" s="126" t="s">
        <v>75</v>
      </c>
      <c r="D10420" s="127">
        <v>1.407</v>
      </c>
      <c r="E10420" s="128">
        <v>494</v>
      </c>
      <c r="F10420" s="128">
        <v>494</v>
      </c>
      <c r="G10420" s="126" t="s">
        <v>23835</v>
      </c>
      <c r="H10420" s="126" t="s">
        <v>23836</v>
      </c>
      <c r="I10420" s="126" t="s">
        <v>23837</v>
      </c>
      <c r="J10420" s="126" t="s">
        <v>26361</v>
      </c>
      <c r="K10420" s="9">
        <f>_xlfn.IFNA(VLOOKUP(Table5[[#This Row],[Section]],SubSill_Tier,2,FALSE),0)</f>
        <v>0</v>
      </c>
      <c r="L10420" s="9" t="str">
        <f t="shared" si="171"/>
        <v/>
      </c>
      <c r="M10420" s="205" t="str" cm="1">
        <f t="array" ref="M10420">_xlfn.IFS(NOT(ISERROR(VLOOKUP(Table5[[#This Row],[Section]],TB_notTB,1,FALSE))),"No",LEFT(Table5[[#This Row],[Section]],3)="ETB","PLS",LEFT(Table5[[#This Row],[Section]],1)="7","PDB",NOT(ISBLANK(Table5[[#This Row],[Section]])),"No")</f>
        <v>No</v>
      </c>
    </row>
    <row r="10421" spans="1:13" x14ac:dyDescent="0.25">
      <c r="A10421" s="126" t="s">
        <v>23846</v>
      </c>
      <c r="B10421" s="126" t="s">
        <v>23847</v>
      </c>
      <c r="C10421" s="126" t="s">
        <v>75</v>
      </c>
      <c r="D10421" s="127">
        <v>1.472</v>
      </c>
      <c r="E10421" s="128">
        <v>516</v>
      </c>
      <c r="F10421" s="128">
        <v>516</v>
      </c>
      <c r="G10421" s="126" t="s">
        <v>23835</v>
      </c>
      <c r="H10421" s="126" t="s">
        <v>23836</v>
      </c>
      <c r="I10421" s="126" t="s">
        <v>23837</v>
      </c>
      <c r="J10421" s="126" t="s">
        <v>26361</v>
      </c>
      <c r="K10421" s="9">
        <f>_xlfn.IFNA(VLOOKUP(Table5[[#This Row],[Section]],SubSill_Tier,2,FALSE),0)</f>
        <v>0</v>
      </c>
      <c r="L10421" s="9" t="str">
        <f t="shared" si="171"/>
        <v/>
      </c>
      <c r="M10421" s="205" t="str" cm="1">
        <f t="array" ref="M10421">_xlfn.IFS(NOT(ISERROR(VLOOKUP(Table5[[#This Row],[Section]],TB_notTB,1,FALSE))),"No",LEFT(Table5[[#This Row],[Section]],3)="ETB","PLS",LEFT(Table5[[#This Row],[Section]],1)="7","PDB",NOT(ISBLANK(Table5[[#This Row],[Section]])),"No")</f>
        <v>No</v>
      </c>
    </row>
    <row r="10422" spans="1:13" x14ac:dyDescent="0.25">
      <c r="A10422" s="126" t="s">
        <v>23848</v>
      </c>
      <c r="B10422" s="126" t="s">
        <v>23849</v>
      </c>
      <c r="C10422" s="126" t="s">
        <v>75</v>
      </c>
      <c r="D10422" s="127">
        <v>0.78800000000000003</v>
      </c>
      <c r="E10422" s="128">
        <v>319</v>
      </c>
      <c r="F10422" s="128">
        <v>319</v>
      </c>
      <c r="G10422" s="126" t="s">
        <v>23835</v>
      </c>
      <c r="H10422" s="126" t="s">
        <v>23836</v>
      </c>
      <c r="I10422" s="126" t="s">
        <v>23837</v>
      </c>
      <c r="J10422" s="126" t="s">
        <v>26361</v>
      </c>
      <c r="K10422" s="9">
        <f>_xlfn.IFNA(VLOOKUP(Table5[[#This Row],[Section]],SubSill_Tier,2,FALSE),0)</f>
        <v>0</v>
      </c>
      <c r="L10422" s="9" t="str">
        <f t="shared" si="171"/>
        <v/>
      </c>
      <c r="M10422" s="205" t="str" cm="1">
        <f t="array" ref="M10422">_xlfn.IFS(NOT(ISERROR(VLOOKUP(Table5[[#This Row],[Section]],TB_notTB,1,FALSE))),"No",LEFT(Table5[[#This Row],[Section]],3)="ETB","PLS",LEFT(Table5[[#This Row],[Section]],1)="7","PDB",NOT(ISBLANK(Table5[[#This Row],[Section]])),"No")</f>
        <v>No</v>
      </c>
    </row>
    <row r="10423" spans="1:13" x14ac:dyDescent="0.25">
      <c r="A10423" s="126" t="s">
        <v>23850</v>
      </c>
      <c r="B10423" s="126" t="s">
        <v>23851</v>
      </c>
      <c r="C10423" s="126" t="s">
        <v>75</v>
      </c>
      <c r="D10423" s="127">
        <v>0.35099999999999998</v>
      </c>
      <c r="E10423" s="128">
        <v>179</v>
      </c>
      <c r="F10423" s="128">
        <v>179</v>
      </c>
      <c r="G10423" s="126" t="s">
        <v>22691</v>
      </c>
      <c r="H10423" s="126" t="s">
        <v>22692</v>
      </c>
      <c r="I10423" s="126" t="s">
        <v>22693</v>
      </c>
      <c r="J10423" s="126" t="s">
        <v>26361</v>
      </c>
      <c r="K10423" s="9">
        <f>_xlfn.IFNA(VLOOKUP(Table5[[#This Row],[Section]],SubSill_Tier,2,FALSE),0)</f>
        <v>0</v>
      </c>
      <c r="L10423" s="9" t="str">
        <f t="shared" si="171"/>
        <v/>
      </c>
      <c r="M10423" s="205" t="str" cm="1">
        <f t="array" ref="M10423">_xlfn.IFS(NOT(ISERROR(VLOOKUP(Table5[[#This Row],[Section]],TB_notTB,1,FALSE))),"No",LEFT(Table5[[#This Row],[Section]],3)="ETB","PLS",LEFT(Table5[[#This Row],[Section]],1)="7","PDB",NOT(ISBLANK(Table5[[#This Row],[Section]])),"No")</f>
        <v>No</v>
      </c>
    </row>
    <row r="10424" spans="1:13" x14ac:dyDescent="0.25">
      <c r="A10424" s="126" t="s">
        <v>23852</v>
      </c>
      <c r="B10424" s="126" t="s">
        <v>23853</v>
      </c>
      <c r="C10424" s="126" t="s">
        <v>75</v>
      </c>
      <c r="D10424" s="127">
        <v>1.845</v>
      </c>
      <c r="E10424" s="128">
        <v>682</v>
      </c>
      <c r="F10424" s="128">
        <v>682</v>
      </c>
      <c r="G10424" s="126" t="s">
        <v>23770</v>
      </c>
      <c r="H10424" s="126" t="s">
        <v>23771</v>
      </c>
      <c r="I10424" s="126" t="s">
        <v>23772</v>
      </c>
      <c r="J10424" s="126" t="s">
        <v>26361</v>
      </c>
      <c r="K10424" s="9">
        <f>_xlfn.IFNA(VLOOKUP(Table5[[#This Row],[Section]],SubSill_Tier,2,FALSE),0)</f>
        <v>0</v>
      </c>
      <c r="L10424" s="9" t="str">
        <f t="shared" si="171"/>
        <v/>
      </c>
      <c r="M10424" s="205" t="str" cm="1">
        <f t="array" ref="M10424">_xlfn.IFS(NOT(ISERROR(VLOOKUP(Table5[[#This Row],[Section]],TB_notTB,1,FALSE))),"No",LEFT(Table5[[#This Row],[Section]],3)="ETB","PLS",LEFT(Table5[[#This Row],[Section]],1)="7","PDB",NOT(ISBLANK(Table5[[#This Row],[Section]])),"No")</f>
        <v>No</v>
      </c>
    </row>
    <row r="10425" spans="1:13" x14ac:dyDescent="0.25">
      <c r="A10425" s="126" t="s">
        <v>23854</v>
      </c>
      <c r="B10425" s="126" t="s">
        <v>23855</v>
      </c>
      <c r="C10425" s="126" t="s">
        <v>75</v>
      </c>
      <c r="D10425" s="127">
        <v>2.4279999999999999</v>
      </c>
      <c r="E10425" s="128">
        <v>530</v>
      </c>
      <c r="F10425" s="128">
        <v>530</v>
      </c>
      <c r="G10425" s="126" t="s">
        <v>23770</v>
      </c>
      <c r="H10425" s="126" t="s">
        <v>23771</v>
      </c>
      <c r="I10425" s="126" t="s">
        <v>23772</v>
      </c>
      <c r="J10425" s="126" t="s">
        <v>26361</v>
      </c>
      <c r="K10425" s="9">
        <f>_xlfn.IFNA(VLOOKUP(Table5[[#This Row],[Section]],SubSill_Tier,2,FALSE),0)</f>
        <v>0</v>
      </c>
      <c r="L10425" s="9" t="str">
        <f t="shared" si="171"/>
        <v/>
      </c>
      <c r="M10425" s="205" t="str" cm="1">
        <f t="array" ref="M10425">_xlfn.IFS(NOT(ISERROR(VLOOKUP(Table5[[#This Row],[Section]],TB_notTB,1,FALSE))),"No",LEFT(Table5[[#This Row],[Section]],3)="ETB","PLS",LEFT(Table5[[#This Row],[Section]],1)="7","PDB",NOT(ISBLANK(Table5[[#This Row],[Section]])),"No")</f>
        <v>No</v>
      </c>
    </row>
    <row r="10426" spans="1:13" x14ac:dyDescent="0.25">
      <c r="A10426" s="126" t="s">
        <v>23856</v>
      </c>
      <c r="B10426" s="126" t="s">
        <v>23857</v>
      </c>
      <c r="C10426" s="126" t="s">
        <v>75</v>
      </c>
      <c r="D10426" s="127">
        <v>2.1930000000000001</v>
      </c>
      <c r="E10426" s="128">
        <v>586</v>
      </c>
      <c r="F10426" s="128">
        <v>586</v>
      </c>
      <c r="G10426" s="126" t="s">
        <v>23770</v>
      </c>
      <c r="H10426" s="126" t="s">
        <v>23771</v>
      </c>
      <c r="I10426" s="126" t="s">
        <v>23772</v>
      </c>
      <c r="J10426" s="126" t="s">
        <v>26361</v>
      </c>
      <c r="K10426" s="9">
        <f>_xlfn.IFNA(VLOOKUP(Table5[[#This Row],[Section]],SubSill_Tier,2,FALSE),0)</f>
        <v>0</v>
      </c>
      <c r="L10426" s="9" t="str">
        <f t="shared" si="171"/>
        <v/>
      </c>
      <c r="M10426" s="205" t="str" cm="1">
        <f t="array" ref="M10426">_xlfn.IFS(NOT(ISERROR(VLOOKUP(Table5[[#This Row],[Section]],TB_notTB,1,FALSE))),"No",LEFT(Table5[[#This Row],[Section]],3)="ETB","PLS",LEFT(Table5[[#This Row],[Section]],1)="7","PDB",NOT(ISBLANK(Table5[[#This Row],[Section]])),"No")</f>
        <v>No</v>
      </c>
    </row>
    <row r="10427" spans="1:13" x14ac:dyDescent="0.25">
      <c r="A10427" s="126" t="s">
        <v>23858</v>
      </c>
      <c r="B10427" s="126" t="s">
        <v>23859</v>
      </c>
      <c r="C10427" s="126" t="s">
        <v>75</v>
      </c>
      <c r="D10427" s="127">
        <v>1.123</v>
      </c>
      <c r="E10427" s="128">
        <v>420</v>
      </c>
      <c r="F10427" s="128">
        <v>420</v>
      </c>
      <c r="G10427" s="126" t="s">
        <v>23770</v>
      </c>
      <c r="H10427" s="126" t="s">
        <v>23771</v>
      </c>
      <c r="I10427" s="126" t="s">
        <v>23772</v>
      </c>
      <c r="J10427" s="126" t="s">
        <v>26361</v>
      </c>
      <c r="K10427" s="9">
        <f>_xlfn.IFNA(VLOOKUP(Table5[[#This Row],[Section]],SubSill_Tier,2,FALSE),0)</f>
        <v>0</v>
      </c>
      <c r="L10427" s="9" t="str">
        <f t="shared" si="171"/>
        <v/>
      </c>
      <c r="M10427" s="205" t="str" cm="1">
        <f t="array" ref="M10427">_xlfn.IFS(NOT(ISERROR(VLOOKUP(Table5[[#This Row],[Section]],TB_notTB,1,FALSE))),"No",LEFT(Table5[[#This Row],[Section]],3)="ETB","PLS",LEFT(Table5[[#This Row],[Section]],1)="7","PDB",NOT(ISBLANK(Table5[[#This Row],[Section]])),"No")</f>
        <v>No</v>
      </c>
    </row>
    <row r="10428" spans="1:13" x14ac:dyDescent="0.25">
      <c r="A10428" s="126" t="s">
        <v>23860</v>
      </c>
      <c r="B10428" s="126" t="s">
        <v>23861</v>
      </c>
      <c r="C10428" s="126" t="s">
        <v>75</v>
      </c>
      <c r="D10428" s="127">
        <v>1.786</v>
      </c>
      <c r="E10428" s="128">
        <v>591</v>
      </c>
      <c r="F10428" s="128">
        <v>591</v>
      </c>
      <c r="G10428" s="126" t="s">
        <v>23770</v>
      </c>
      <c r="H10428" s="126" t="s">
        <v>23771</v>
      </c>
      <c r="I10428" s="126" t="s">
        <v>23772</v>
      </c>
      <c r="J10428" s="126" t="s">
        <v>26361</v>
      </c>
      <c r="K10428" s="9">
        <f>_xlfn.IFNA(VLOOKUP(Table5[[#This Row],[Section]],SubSill_Tier,2,FALSE),0)</f>
        <v>0</v>
      </c>
      <c r="L10428" s="9" t="str">
        <f t="shared" si="171"/>
        <v/>
      </c>
      <c r="M10428" s="205" t="str" cm="1">
        <f t="array" ref="M10428">_xlfn.IFS(NOT(ISERROR(VLOOKUP(Table5[[#This Row],[Section]],TB_notTB,1,FALSE))),"No",LEFT(Table5[[#This Row],[Section]],3)="ETB","PLS",LEFT(Table5[[#This Row],[Section]],1)="7","PDB",NOT(ISBLANK(Table5[[#This Row],[Section]])),"No")</f>
        <v>No</v>
      </c>
    </row>
    <row r="10429" spans="1:13" x14ac:dyDescent="0.25">
      <c r="A10429" s="126" t="s">
        <v>23862</v>
      </c>
      <c r="B10429" s="126" t="s">
        <v>23863</v>
      </c>
      <c r="C10429" s="126" t="s">
        <v>75</v>
      </c>
      <c r="D10429" s="127">
        <v>1.8759999999999999</v>
      </c>
      <c r="E10429" s="128">
        <v>609</v>
      </c>
      <c r="F10429" s="128">
        <v>609</v>
      </c>
      <c r="G10429" s="126" t="s">
        <v>23770</v>
      </c>
      <c r="H10429" s="126" t="s">
        <v>23771</v>
      </c>
      <c r="I10429" s="126" t="s">
        <v>23772</v>
      </c>
      <c r="J10429" s="126" t="s">
        <v>26361</v>
      </c>
      <c r="K10429" s="9">
        <f>_xlfn.IFNA(VLOOKUP(Table5[[#This Row],[Section]],SubSill_Tier,2,FALSE),0)</f>
        <v>0</v>
      </c>
      <c r="L10429" s="9" t="str">
        <f t="shared" si="171"/>
        <v/>
      </c>
      <c r="M10429" s="205" t="str" cm="1">
        <f t="array" ref="M10429">_xlfn.IFS(NOT(ISERROR(VLOOKUP(Table5[[#This Row],[Section]],TB_notTB,1,FALSE))),"No",LEFT(Table5[[#This Row],[Section]],3)="ETB","PLS",LEFT(Table5[[#This Row],[Section]],1)="7","PDB",NOT(ISBLANK(Table5[[#This Row],[Section]])),"No")</f>
        <v>No</v>
      </c>
    </row>
    <row r="10430" spans="1:13" x14ac:dyDescent="0.25">
      <c r="A10430" s="126" t="s">
        <v>23864</v>
      </c>
      <c r="B10430" s="126" t="s">
        <v>23865</v>
      </c>
      <c r="C10430" s="126" t="s">
        <v>75</v>
      </c>
      <c r="D10430" s="127">
        <v>1.56</v>
      </c>
      <c r="E10430" s="128">
        <v>449</v>
      </c>
      <c r="F10430" s="128">
        <v>449</v>
      </c>
      <c r="G10430" s="126" t="s">
        <v>23770</v>
      </c>
      <c r="H10430" s="126" t="s">
        <v>23771</v>
      </c>
      <c r="I10430" s="126" t="s">
        <v>23772</v>
      </c>
      <c r="J10430" s="126" t="s">
        <v>26361</v>
      </c>
      <c r="K10430" s="9">
        <f>_xlfn.IFNA(VLOOKUP(Table5[[#This Row],[Section]],SubSill_Tier,2,FALSE),0)</f>
        <v>0</v>
      </c>
      <c r="L10430" s="9" t="str">
        <f t="shared" si="171"/>
        <v/>
      </c>
      <c r="M10430" s="205" t="str" cm="1">
        <f t="array" ref="M10430">_xlfn.IFS(NOT(ISERROR(VLOOKUP(Table5[[#This Row],[Section]],TB_notTB,1,FALSE))),"No",LEFT(Table5[[#This Row],[Section]],3)="ETB","PLS",LEFT(Table5[[#This Row],[Section]],1)="7","PDB",NOT(ISBLANK(Table5[[#This Row],[Section]])),"No")</f>
        <v>No</v>
      </c>
    </row>
    <row r="10431" spans="1:13" x14ac:dyDescent="0.25">
      <c r="A10431" s="126" t="s">
        <v>23866</v>
      </c>
      <c r="B10431" s="126" t="s">
        <v>23867</v>
      </c>
      <c r="C10431" s="126" t="s">
        <v>75</v>
      </c>
      <c r="D10431" s="127">
        <v>1.504</v>
      </c>
      <c r="E10431" s="128">
        <v>470</v>
      </c>
      <c r="F10431" s="128">
        <v>470</v>
      </c>
      <c r="G10431" s="126" t="s">
        <v>23770</v>
      </c>
      <c r="H10431" s="126" t="s">
        <v>23771</v>
      </c>
      <c r="I10431" s="126" t="s">
        <v>23772</v>
      </c>
      <c r="J10431" s="126" t="s">
        <v>26361</v>
      </c>
      <c r="K10431" s="9">
        <f>_xlfn.IFNA(VLOOKUP(Table5[[#This Row],[Section]],SubSill_Tier,2,FALSE),0)</f>
        <v>0</v>
      </c>
      <c r="L10431" s="9" t="str">
        <f t="shared" si="171"/>
        <v/>
      </c>
      <c r="M10431" s="205" t="str" cm="1">
        <f t="array" ref="M10431">_xlfn.IFS(NOT(ISERROR(VLOOKUP(Table5[[#This Row],[Section]],TB_notTB,1,FALSE))),"No",LEFT(Table5[[#This Row],[Section]],3)="ETB","PLS",LEFT(Table5[[#This Row],[Section]],1)="7","PDB",NOT(ISBLANK(Table5[[#This Row],[Section]])),"No")</f>
        <v>No</v>
      </c>
    </row>
    <row r="10432" spans="1:13" x14ac:dyDescent="0.25">
      <c r="A10432" s="126" t="s">
        <v>23868</v>
      </c>
      <c r="B10432" s="126" t="s">
        <v>23869</v>
      </c>
      <c r="C10432" s="126" t="s">
        <v>75</v>
      </c>
      <c r="D10432" s="127">
        <v>0.255</v>
      </c>
      <c r="E10432" s="128">
        <v>140</v>
      </c>
      <c r="F10432" s="128">
        <v>140</v>
      </c>
      <c r="G10432" s="126" t="s">
        <v>23770</v>
      </c>
      <c r="H10432" s="126" t="s">
        <v>23771</v>
      </c>
      <c r="I10432" s="126" t="s">
        <v>23772</v>
      </c>
      <c r="J10432" s="126" t="s">
        <v>26361</v>
      </c>
      <c r="K10432" s="9">
        <f>_xlfn.IFNA(VLOOKUP(Table5[[#This Row],[Section]],SubSill_Tier,2,FALSE),0)</f>
        <v>0</v>
      </c>
      <c r="L10432" s="9" t="str">
        <f t="shared" si="171"/>
        <v/>
      </c>
      <c r="M10432" s="205" t="str" cm="1">
        <f t="array" ref="M10432">_xlfn.IFS(NOT(ISERROR(VLOOKUP(Table5[[#This Row],[Section]],TB_notTB,1,FALSE))),"No",LEFT(Table5[[#This Row],[Section]],3)="ETB","PLS",LEFT(Table5[[#This Row],[Section]],1)="7","PDB",NOT(ISBLANK(Table5[[#This Row],[Section]])),"No")</f>
        <v>No</v>
      </c>
    </row>
    <row r="10433" spans="1:13" x14ac:dyDescent="0.25">
      <c r="A10433" s="126" t="s">
        <v>23870</v>
      </c>
      <c r="B10433" s="126" t="s">
        <v>23871</v>
      </c>
      <c r="C10433" s="126" t="s">
        <v>75</v>
      </c>
      <c r="D10433" s="127">
        <v>1.6930000000000001</v>
      </c>
      <c r="E10433" s="128">
        <v>446</v>
      </c>
      <c r="F10433" s="128">
        <v>446</v>
      </c>
      <c r="G10433" s="126" t="s">
        <v>23770</v>
      </c>
      <c r="H10433" s="126" t="s">
        <v>23771</v>
      </c>
      <c r="I10433" s="126" t="s">
        <v>23772</v>
      </c>
      <c r="J10433" s="126" t="s">
        <v>26361</v>
      </c>
      <c r="K10433" s="9">
        <f>_xlfn.IFNA(VLOOKUP(Table5[[#This Row],[Section]],SubSill_Tier,2,FALSE),0)</f>
        <v>0</v>
      </c>
      <c r="L10433" s="9" t="str">
        <f t="shared" si="171"/>
        <v/>
      </c>
      <c r="M10433" s="205" t="str" cm="1">
        <f t="array" ref="M10433">_xlfn.IFS(NOT(ISERROR(VLOOKUP(Table5[[#This Row],[Section]],TB_notTB,1,FALSE))),"No",LEFT(Table5[[#This Row],[Section]],3)="ETB","PLS",LEFT(Table5[[#This Row],[Section]],1)="7","PDB",NOT(ISBLANK(Table5[[#This Row],[Section]])),"No")</f>
        <v>No</v>
      </c>
    </row>
    <row r="10434" spans="1:13" x14ac:dyDescent="0.25">
      <c r="A10434" s="126" t="s">
        <v>23872</v>
      </c>
      <c r="B10434" s="126" t="s">
        <v>23873</v>
      </c>
      <c r="C10434" s="126" t="s">
        <v>75</v>
      </c>
      <c r="D10434" s="127">
        <v>1.327</v>
      </c>
      <c r="E10434" s="128">
        <v>545</v>
      </c>
      <c r="F10434" s="128">
        <v>545</v>
      </c>
      <c r="G10434" s="126" t="s">
        <v>23874</v>
      </c>
      <c r="H10434" s="126" t="s">
        <v>23875</v>
      </c>
      <c r="I10434" s="126" t="s">
        <v>23876</v>
      </c>
      <c r="J10434" s="126" t="s">
        <v>26361</v>
      </c>
      <c r="K10434" s="9">
        <f>_xlfn.IFNA(VLOOKUP(Table5[[#This Row],[Section]],SubSill_Tier,2,FALSE),0)</f>
        <v>0</v>
      </c>
      <c r="L10434" s="9" t="str">
        <f t="shared" ref="L10434:L10497" si="172">IFERROR(IF(LEFT(G10434,2)="AI",IF(_xlfn.NUMBERVALUE(IFERROR(LEFT(IF(ISERROR(FIND("X",UPPER(B10434))),UPPER(B10434),RIGHT(UPPER(B10434),LEN(UPPER(B10434))-FIND("~",SUBSTITUTE(UPPER(B10434),"X","~",LEN(UPPER(B10434))-LEN(SUBSTITUTE(UPPER(B10434),"X","")))))),FIND(" ",IF(ISERROR(FIND("X",UPPER(B10434))),UPPER(B10434),RIGHT(UPPER(B10434),LEN(UPPER(B10434))-FIND("~",SUBSTITUTE(UPPER(B10434),"X","~",LEN(UPPER(B10434))-LEN(SUBSTITUTE(UPPER(B10434),"X","")))))),1)-1),IF(ISERROR(FIND("X",UPPER(B10434))),UPPER(B10434),RIGHT(UPPER(B10434),LEN(UPPER(B10434))-FIND("~",SUBSTITUTE(UPPER(B10434),"X","~",LEN(UPPER(B10434))-LEN(SUBSTITUTE(UPPER(B10434),"X",""))))))),".")&gt;=5,"Wall",""),""),"")</f>
        <v/>
      </c>
      <c r="M10434" s="205" t="str" cm="1">
        <f t="array" ref="M10434">_xlfn.IFS(NOT(ISERROR(VLOOKUP(Table5[[#This Row],[Section]],TB_notTB,1,FALSE))),"No",LEFT(Table5[[#This Row],[Section]],3)="ETB","PLS",LEFT(Table5[[#This Row],[Section]],1)="7","PDB",NOT(ISBLANK(Table5[[#This Row],[Section]])),"No")</f>
        <v>No</v>
      </c>
    </row>
    <row r="10435" spans="1:13" x14ac:dyDescent="0.25">
      <c r="A10435" s="126" t="s">
        <v>23877</v>
      </c>
      <c r="B10435" s="126" t="s">
        <v>23878</v>
      </c>
      <c r="C10435" s="126" t="s">
        <v>75</v>
      </c>
      <c r="D10435" s="127">
        <v>1.093</v>
      </c>
      <c r="E10435" s="128">
        <v>472</v>
      </c>
      <c r="F10435" s="128">
        <v>472</v>
      </c>
      <c r="G10435" s="126" t="s">
        <v>23874</v>
      </c>
      <c r="H10435" s="126" t="s">
        <v>23875</v>
      </c>
      <c r="I10435" s="126" t="s">
        <v>23876</v>
      </c>
      <c r="J10435" s="126" t="s">
        <v>26361</v>
      </c>
      <c r="K10435" s="9">
        <f>_xlfn.IFNA(VLOOKUP(Table5[[#This Row],[Section]],SubSill_Tier,2,FALSE),0)</f>
        <v>0</v>
      </c>
      <c r="L10435" s="9" t="str">
        <f t="shared" si="172"/>
        <v/>
      </c>
      <c r="M10435" s="205" t="str" cm="1">
        <f t="array" ref="M10435">_xlfn.IFS(NOT(ISERROR(VLOOKUP(Table5[[#This Row],[Section]],TB_notTB,1,FALSE))),"No",LEFT(Table5[[#This Row],[Section]],3)="ETB","PLS",LEFT(Table5[[#This Row],[Section]],1)="7","PDB",NOT(ISBLANK(Table5[[#This Row],[Section]])),"No")</f>
        <v>No</v>
      </c>
    </row>
    <row r="10436" spans="1:13" x14ac:dyDescent="0.25">
      <c r="A10436" s="126" t="s">
        <v>23879</v>
      </c>
      <c r="B10436" s="126" t="s">
        <v>23880</v>
      </c>
      <c r="C10436" s="126" t="s">
        <v>75</v>
      </c>
      <c r="D10436" s="127">
        <v>1.0449999999999999</v>
      </c>
      <c r="E10436" s="128">
        <v>441</v>
      </c>
      <c r="F10436" s="128">
        <v>441</v>
      </c>
      <c r="G10436" s="126" t="s">
        <v>22955</v>
      </c>
      <c r="H10436" s="126" t="s">
        <v>22956</v>
      </c>
      <c r="I10436" s="126" t="s">
        <v>22957</v>
      </c>
      <c r="J10436" s="126" t="s">
        <v>26361</v>
      </c>
      <c r="K10436" s="9">
        <f>_xlfn.IFNA(VLOOKUP(Table5[[#This Row],[Section]],SubSill_Tier,2,FALSE),0)</f>
        <v>0</v>
      </c>
      <c r="L10436" s="9" t="str">
        <f t="shared" si="172"/>
        <v/>
      </c>
      <c r="M10436" s="205" t="str" cm="1">
        <f t="array" ref="M10436">_xlfn.IFS(NOT(ISERROR(VLOOKUP(Table5[[#This Row],[Section]],TB_notTB,1,FALSE))),"No",LEFT(Table5[[#This Row],[Section]],3)="ETB","PLS",LEFT(Table5[[#This Row],[Section]],1)="7","PDB",NOT(ISBLANK(Table5[[#This Row],[Section]])),"No")</f>
        <v>No</v>
      </c>
    </row>
    <row r="10437" spans="1:13" x14ac:dyDescent="0.25">
      <c r="A10437" s="126" t="s">
        <v>23881</v>
      </c>
      <c r="B10437" s="126" t="s">
        <v>23882</v>
      </c>
      <c r="C10437" s="126" t="s">
        <v>75</v>
      </c>
      <c r="D10437" s="127">
        <v>0.94</v>
      </c>
      <c r="E10437" s="128">
        <v>374</v>
      </c>
      <c r="F10437" s="128">
        <v>374</v>
      </c>
      <c r="G10437" s="126" t="s">
        <v>22955</v>
      </c>
      <c r="H10437" s="126" t="s">
        <v>22956</v>
      </c>
      <c r="I10437" s="126" t="s">
        <v>22957</v>
      </c>
      <c r="J10437" s="126" t="s">
        <v>26361</v>
      </c>
      <c r="K10437" s="9">
        <f>_xlfn.IFNA(VLOOKUP(Table5[[#This Row],[Section]],SubSill_Tier,2,FALSE),0)</f>
        <v>0</v>
      </c>
      <c r="L10437" s="9" t="str">
        <f t="shared" si="172"/>
        <v/>
      </c>
      <c r="M10437" s="205" t="str" cm="1">
        <f t="array" ref="M10437">_xlfn.IFS(NOT(ISERROR(VLOOKUP(Table5[[#This Row],[Section]],TB_notTB,1,FALSE))),"No",LEFT(Table5[[#This Row],[Section]],3)="ETB","PLS",LEFT(Table5[[#This Row],[Section]],1)="7","PDB",NOT(ISBLANK(Table5[[#This Row],[Section]])),"No")</f>
        <v>No</v>
      </c>
    </row>
    <row r="10438" spans="1:13" x14ac:dyDescent="0.25">
      <c r="A10438" s="126" t="s">
        <v>23883</v>
      </c>
      <c r="B10438" s="126" t="s">
        <v>23884</v>
      </c>
      <c r="C10438" s="126" t="s">
        <v>75</v>
      </c>
      <c r="D10438" s="127">
        <v>1.1000000000000001</v>
      </c>
      <c r="E10438" s="128">
        <v>469</v>
      </c>
      <c r="F10438" s="128">
        <v>469</v>
      </c>
      <c r="G10438" s="126" t="s">
        <v>23874</v>
      </c>
      <c r="H10438" s="126" t="s">
        <v>23875</v>
      </c>
      <c r="I10438" s="126" t="s">
        <v>23876</v>
      </c>
      <c r="J10438" s="126" t="s">
        <v>26361</v>
      </c>
      <c r="K10438" s="9">
        <f>_xlfn.IFNA(VLOOKUP(Table5[[#This Row],[Section]],SubSill_Tier,2,FALSE),0)</f>
        <v>0</v>
      </c>
      <c r="L10438" s="9" t="str">
        <f t="shared" si="172"/>
        <v/>
      </c>
      <c r="M10438" s="205" t="str" cm="1">
        <f t="array" ref="M10438">_xlfn.IFS(NOT(ISERROR(VLOOKUP(Table5[[#This Row],[Section]],TB_notTB,1,FALSE))),"No",LEFT(Table5[[#This Row],[Section]],3)="ETB","PLS",LEFT(Table5[[#This Row],[Section]],1)="7","PDB",NOT(ISBLANK(Table5[[#This Row],[Section]])),"No")</f>
        <v>No</v>
      </c>
    </row>
    <row r="10439" spans="1:13" x14ac:dyDescent="0.25">
      <c r="A10439" s="126" t="s">
        <v>23885</v>
      </c>
      <c r="B10439" s="126" t="s">
        <v>23886</v>
      </c>
      <c r="C10439" s="126" t="s">
        <v>75</v>
      </c>
      <c r="D10439" s="127">
        <v>0.374</v>
      </c>
      <c r="E10439" s="128">
        <v>210</v>
      </c>
      <c r="F10439" s="128">
        <v>210</v>
      </c>
      <c r="G10439" s="126" t="s">
        <v>23874</v>
      </c>
      <c r="H10439" s="126" t="s">
        <v>23875</v>
      </c>
      <c r="I10439" s="126" t="s">
        <v>23876</v>
      </c>
      <c r="J10439" s="126" t="s">
        <v>26361</v>
      </c>
      <c r="K10439" s="9">
        <f>_xlfn.IFNA(VLOOKUP(Table5[[#This Row],[Section]],SubSill_Tier,2,FALSE),0)</f>
        <v>0</v>
      </c>
      <c r="L10439" s="9" t="str">
        <f t="shared" si="172"/>
        <v/>
      </c>
      <c r="M10439" s="205" t="str" cm="1">
        <f t="array" ref="M10439">_xlfn.IFS(NOT(ISERROR(VLOOKUP(Table5[[#This Row],[Section]],TB_notTB,1,FALSE))),"No",LEFT(Table5[[#This Row],[Section]],3)="ETB","PLS",LEFT(Table5[[#This Row],[Section]],1)="7","PDB",NOT(ISBLANK(Table5[[#This Row],[Section]])),"No")</f>
        <v>No</v>
      </c>
    </row>
    <row r="10440" spans="1:13" x14ac:dyDescent="0.25">
      <c r="A10440" s="126" t="s">
        <v>23887</v>
      </c>
      <c r="B10440" s="126" t="s">
        <v>23888</v>
      </c>
      <c r="C10440" s="126" t="s">
        <v>75</v>
      </c>
      <c r="D10440" s="127">
        <v>0.78300000000000003</v>
      </c>
      <c r="E10440" s="128">
        <v>333</v>
      </c>
      <c r="F10440" s="128">
        <v>333</v>
      </c>
      <c r="G10440" s="126" t="s">
        <v>23874</v>
      </c>
      <c r="H10440" s="126" t="s">
        <v>23875</v>
      </c>
      <c r="I10440" s="126" t="s">
        <v>23876</v>
      </c>
      <c r="J10440" s="126" t="s">
        <v>26361</v>
      </c>
      <c r="K10440" s="9">
        <f>_xlfn.IFNA(VLOOKUP(Table5[[#This Row],[Section]],SubSill_Tier,2,FALSE),0)</f>
        <v>0</v>
      </c>
      <c r="L10440" s="9" t="str">
        <f t="shared" si="172"/>
        <v/>
      </c>
      <c r="M10440" s="205" t="str" cm="1">
        <f t="array" ref="M10440">_xlfn.IFS(NOT(ISERROR(VLOOKUP(Table5[[#This Row],[Section]],TB_notTB,1,FALSE))),"No",LEFT(Table5[[#This Row],[Section]],3)="ETB","PLS",LEFT(Table5[[#This Row],[Section]],1)="7","PDB",NOT(ISBLANK(Table5[[#This Row],[Section]])),"No")</f>
        <v>No</v>
      </c>
    </row>
    <row r="10441" spans="1:13" x14ac:dyDescent="0.25">
      <c r="A10441" s="126" t="s">
        <v>23889</v>
      </c>
      <c r="B10441" s="126" t="s">
        <v>23890</v>
      </c>
      <c r="C10441" s="126" t="s">
        <v>75</v>
      </c>
      <c r="D10441" s="127">
        <v>0.83599999999999997</v>
      </c>
      <c r="E10441" s="128">
        <v>397</v>
      </c>
      <c r="F10441" s="128">
        <v>397</v>
      </c>
      <c r="G10441" s="126" t="s">
        <v>22955</v>
      </c>
      <c r="H10441" s="126" t="s">
        <v>22956</v>
      </c>
      <c r="I10441" s="126" t="s">
        <v>22957</v>
      </c>
      <c r="J10441" s="126" t="s">
        <v>26361</v>
      </c>
      <c r="K10441" s="9">
        <f>_xlfn.IFNA(VLOOKUP(Table5[[#This Row],[Section]],SubSill_Tier,2,FALSE),0)</f>
        <v>0</v>
      </c>
      <c r="L10441" s="9" t="str">
        <f t="shared" si="172"/>
        <v/>
      </c>
      <c r="M10441" s="205" t="str" cm="1">
        <f t="array" ref="M10441">_xlfn.IFS(NOT(ISERROR(VLOOKUP(Table5[[#This Row],[Section]],TB_notTB,1,FALSE))),"No",LEFT(Table5[[#This Row],[Section]],3)="ETB","PLS",LEFT(Table5[[#This Row],[Section]],1)="7","PDB",NOT(ISBLANK(Table5[[#This Row],[Section]])),"No")</f>
        <v>No</v>
      </c>
    </row>
    <row r="10442" spans="1:13" x14ac:dyDescent="0.25">
      <c r="A10442" s="126" t="s">
        <v>23891</v>
      </c>
      <c r="B10442" s="126" t="s">
        <v>23892</v>
      </c>
      <c r="C10442" s="126" t="s">
        <v>75</v>
      </c>
      <c r="D10442" s="127">
        <v>1.708</v>
      </c>
      <c r="E10442" s="128">
        <v>390</v>
      </c>
      <c r="F10442" s="128">
        <v>390</v>
      </c>
      <c r="G10442" s="126" t="s">
        <v>23874</v>
      </c>
      <c r="H10442" s="126" t="s">
        <v>23875</v>
      </c>
      <c r="I10442" s="126" t="s">
        <v>23876</v>
      </c>
      <c r="J10442" s="126" t="s">
        <v>26361</v>
      </c>
      <c r="K10442" s="9">
        <f>_xlfn.IFNA(VLOOKUP(Table5[[#This Row],[Section]],SubSill_Tier,2,FALSE),0)</f>
        <v>0</v>
      </c>
      <c r="L10442" s="9" t="str">
        <f t="shared" si="172"/>
        <v/>
      </c>
      <c r="M10442" s="205" t="str" cm="1">
        <f t="array" ref="M10442">_xlfn.IFS(NOT(ISERROR(VLOOKUP(Table5[[#This Row],[Section]],TB_notTB,1,FALSE))),"No",LEFT(Table5[[#This Row],[Section]],3)="ETB","PLS",LEFT(Table5[[#This Row],[Section]],1)="7","PDB",NOT(ISBLANK(Table5[[#This Row],[Section]])),"No")</f>
        <v>No</v>
      </c>
    </row>
    <row r="10443" spans="1:13" x14ac:dyDescent="0.25">
      <c r="A10443" s="126" t="s">
        <v>23893</v>
      </c>
      <c r="B10443" s="126" t="s">
        <v>23894</v>
      </c>
      <c r="C10443" s="126" t="s">
        <v>75</v>
      </c>
      <c r="D10443" s="127">
        <v>1.3560000000000001</v>
      </c>
      <c r="E10443" s="128">
        <v>497</v>
      </c>
      <c r="F10443" s="128">
        <v>497</v>
      </c>
      <c r="G10443" s="126" t="s">
        <v>23874</v>
      </c>
      <c r="H10443" s="126" t="s">
        <v>23875</v>
      </c>
      <c r="I10443" s="126" t="s">
        <v>23876</v>
      </c>
      <c r="J10443" s="126" t="s">
        <v>26361</v>
      </c>
      <c r="K10443" s="9">
        <f>_xlfn.IFNA(VLOOKUP(Table5[[#This Row],[Section]],SubSill_Tier,2,FALSE),0)</f>
        <v>0</v>
      </c>
      <c r="L10443" s="9" t="str">
        <f t="shared" si="172"/>
        <v/>
      </c>
      <c r="M10443" s="205" t="str" cm="1">
        <f t="array" ref="M10443">_xlfn.IFS(NOT(ISERROR(VLOOKUP(Table5[[#This Row],[Section]],TB_notTB,1,FALSE))),"No",LEFT(Table5[[#This Row],[Section]],3)="ETB","PLS",LEFT(Table5[[#This Row],[Section]],1)="7","PDB",NOT(ISBLANK(Table5[[#This Row],[Section]])),"No")</f>
        <v>No</v>
      </c>
    </row>
    <row r="10444" spans="1:13" x14ac:dyDescent="0.25">
      <c r="A10444" s="126" t="s">
        <v>23895</v>
      </c>
      <c r="B10444" s="126" t="s">
        <v>23896</v>
      </c>
      <c r="C10444" s="126" t="s">
        <v>75</v>
      </c>
      <c r="D10444" s="127">
        <v>1.5640000000000001</v>
      </c>
      <c r="E10444" s="128">
        <v>486</v>
      </c>
      <c r="F10444" s="128">
        <v>486</v>
      </c>
      <c r="G10444" s="126" t="s">
        <v>23874</v>
      </c>
      <c r="H10444" s="126" t="s">
        <v>23875</v>
      </c>
      <c r="I10444" s="126" t="s">
        <v>23876</v>
      </c>
      <c r="J10444" s="126" t="s">
        <v>26361</v>
      </c>
      <c r="K10444" s="9">
        <f>_xlfn.IFNA(VLOOKUP(Table5[[#This Row],[Section]],SubSill_Tier,2,FALSE),0)</f>
        <v>0</v>
      </c>
      <c r="L10444" s="9" t="str">
        <f t="shared" si="172"/>
        <v/>
      </c>
      <c r="M10444" s="205" t="str" cm="1">
        <f t="array" ref="M10444">_xlfn.IFS(NOT(ISERROR(VLOOKUP(Table5[[#This Row],[Section]],TB_notTB,1,FALSE))),"No",LEFT(Table5[[#This Row],[Section]],3)="ETB","PLS",LEFT(Table5[[#This Row],[Section]],1)="7","PDB",NOT(ISBLANK(Table5[[#This Row],[Section]])),"No")</f>
        <v>No</v>
      </c>
    </row>
    <row r="10445" spans="1:13" x14ac:dyDescent="0.25">
      <c r="A10445" s="126" t="s">
        <v>23897</v>
      </c>
      <c r="B10445" s="126" t="s">
        <v>23898</v>
      </c>
      <c r="C10445" s="126" t="s">
        <v>75</v>
      </c>
      <c r="D10445" s="127">
        <v>1.075</v>
      </c>
      <c r="E10445" s="128">
        <v>399</v>
      </c>
      <c r="F10445" s="128">
        <v>399</v>
      </c>
      <c r="G10445" s="126" t="s">
        <v>23874</v>
      </c>
      <c r="H10445" s="126" t="s">
        <v>23875</v>
      </c>
      <c r="I10445" s="126" t="s">
        <v>23876</v>
      </c>
      <c r="J10445" s="126" t="s">
        <v>26361</v>
      </c>
      <c r="K10445" s="9">
        <f>_xlfn.IFNA(VLOOKUP(Table5[[#This Row],[Section]],SubSill_Tier,2,FALSE),0)</f>
        <v>0</v>
      </c>
      <c r="L10445" s="9" t="str">
        <f t="shared" si="172"/>
        <v/>
      </c>
      <c r="M10445" s="205" t="str" cm="1">
        <f t="array" ref="M10445">_xlfn.IFS(NOT(ISERROR(VLOOKUP(Table5[[#This Row],[Section]],TB_notTB,1,FALSE))),"No",LEFT(Table5[[#This Row],[Section]],3)="ETB","PLS",LEFT(Table5[[#This Row],[Section]],1)="7","PDB",NOT(ISBLANK(Table5[[#This Row],[Section]])),"No")</f>
        <v>No</v>
      </c>
    </row>
    <row r="10446" spans="1:13" x14ac:dyDescent="0.25">
      <c r="A10446" s="126" t="s">
        <v>23899</v>
      </c>
      <c r="B10446" s="126" t="s">
        <v>23900</v>
      </c>
      <c r="C10446" s="126" t="s">
        <v>75</v>
      </c>
      <c r="D10446" s="127">
        <v>1.9810000000000001</v>
      </c>
      <c r="E10446" s="128">
        <v>464</v>
      </c>
      <c r="F10446" s="128">
        <v>464</v>
      </c>
      <c r="G10446" s="126" t="s">
        <v>23874</v>
      </c>
      <c r="H10446" s="126" t="s">
        <v>23875</v>
      </c>
      <c r="I10446" s="126" t="s">
        <v>23876</v>
      </c>
      <c r="J10446" s="126" t="s">
        <v>26361</v>
      </c>
      <c r="K10446" s="9">
        <f>_xlfn.IFNA(VLOOKUP(Table5[[#This Row],[Section]],SubSill_Tier,2,FALSE),0)</f>
        <v>0</v>
      </c>
      <c r="L10446" s="9" t="str">
        <f t="shared" si="172"/>
        <v/>
      </c>
      <c r="M10446" s="205" t="str" cm="1">
        <f t="array" ref="M10446">_xlfn.IFS(NOT(ISERROR(VLOOKUP(Table5[[#This Row],[Section]],TB_notTB,1,FALSE))),"No",LEFT(Table5[[#This Row],[Section]],3)="ETB","PLS",LEFT(Table5[[#This Row],[Section]],1)="7","PDB",NOT(ISBLANK(Table5[[#This Row],[Section]])),"No")</f>
        <v>No</v>
      </c>
    </row>
    <row r="10447" spans="1:13" x14ac:dyDescent="0.25">
      <c r="A10447" s="126" t="s">
        <v>23901</v>
      </c>
      <c r="B10447" s="126" t="s">
        <v>23902</v>
      </c>
      <c r="C10447" s="126" t="s">
        <v>75</v>
      </c>
      <c r="D10447" s="127">
        <v>1.413</v>
      </c>
      <c r="E10447" s="128">
        <v>521</v>
      </c>
      <c r="F10447" s="128">
        <v>521</v>
      </c>
      <c r="G10447" s="126" t="s">
        <v>22691</v>
      </c>
      <c r="H10447" s="126" t="s">
        <v>22692</v>
      </c>
      <c r="I10447" s="126" t="s">
        <v>22693</v>
      </c>
      <c r="J10447" s="126" t="s">
        <v>26361</v>
      </c>
      <c r="K10447" s="9">
        <f>_xlfn.IFNA(VLOOKUP(Table5[[#This Row],[Section]],SubSill_Tier,2,FALSE),0)</f>
        <v>0</v>
      </c>
      <c r="L10447" s="9" t="str">
        <f t="shared" si="172"/>
        <v/>
      </c>
      <c r="M10447" s="205" t="str" cm="1">
        <f t="array" ref="M10447">_xlfn.IFS(NOT(ISERROR(VLOOKUP(Table5[[#This Row],[Section]],TB_notTB,1,FALSE))),"No",LEFT(Table5[[#This Row],[Section]],3)="ETB","PLS",LEFT(Table5[[#This Row],[Section]],1)="7","PDB",NOT(ISBLANK(Table5[[#This Row],[Section]])),"No")</f>
        <v>No</v>
      </c>
    </row>
    <row r="10448" spans="1:13" x14ac:dyDescent="0.25">
      <c r="A10448" s="126" t="s">
        <v>23903</v>
      </c>
      <c r="B10448" s="126" t="s">
        <v>23904</v>
      </c>
      <c r="C10448" s="126" t="s">
        <v>75</v>
      </c>
      <c r="D10448" s="127">
        <v>0.26500000000000001</v>
      </c>
      <c r="E10448" s="128">
        <v>133</v>
      </c>
      <c r="F10448" s="128">
        <v>133</v>
      </c>
      <c r="G10448" s="126" t="s">
        <v>23874</v>
      </c>
      <c r="H10448" s="126" t="s">
        <v>23875</v>
      </c>
      <c r="I10448" s="126" t="s">
        <v>23876</v>
      </c>
      <c r="J10448" s="126" t="s">
        <v>26361</v>
      </c>
      <c r="K10448" s="9">
        <f>_xlfn.IFNA(VLOOKUP(Table5[[#This Row],[Section]],SubSill_Tier,2,FALSE),0)</f>
        <v>0</v>
      </c>
      <c r="L10448" s="9" t="str">
        <f t="shared" si="172"/>
        <v/>
      </c>
      <c r="M10448" s="205" t="str" cm="1">
        <f t="array" ref="M10448">_xlfn.IFS(NOT(ISERROR(VLOOKUP(Table5[[#This Row],[Section]],TB_notTB,1,FALSE))),"No",LEFT(Table5[[#This Row],[Section]],3)="ETB","PLS",LEFT(Table5[[#This Row],[Section]],1)="7","PDB",NOT(ISBLANK(Table5[[#This Row],[Section]])),"No")</f>
        <v>No</v>
      </c>
    </row>
    <row r="10449" spans="1:13" x14ac:dyDescent="0.25">
      <c r="A10449" s="126" t="s">
        <v>23905</v>
      </c>
      <c r="B10449" s="126" t="s">
        <v>23906</v>
      </c>
      <c r="C10449" s="126" t="s">
        <v>75</v>
      </c>
      <c r="D10449" s="127">
        <v>0.27500000000000002</v>
      </c>
      <c r="E10449" s="128">
        <v>138</v>
      </c>
      <c r="F10449" s="128">
        <v>138</v>
      </c>
      <c r="G10449" s="126" t="s">
        <v>23874</v>
      </c>
      <c r="H10449" s="126" t="s">
        <v>23875</v>
      </c>
      <c r="I10449" s="126" t="s">
        <v>23876</v>
      </c>
      <c r="J10449" s="126" t="s">
        <v>26361</v>
      </c>
      <c r="K10449" s="9">
        <f>_xlfn.IFNA(VLOOKUP(Table5[[#This Row],[Section]],SubSill_Tier,2,FALSE),0)</f>
        <v>0</v>
      </c>
      <c r="L10449" s="9" t="str">
        <f t="shared" si="172"/>
        <v/>
      </c>
      <c r="M10449" s="205" t="str" cm="1">
        <f t="array" ref="M10449">_xlfn.IFS(NOT(ISERROR(VLOOKUP(Table5[[#This Row],[Section]],TB_notTB,1,FALSE))),"No",LEFT(Table5[[#This Row],[Section]],3)="ETB","PLS",LEFT(Table5[[#This Row],[Section]],1)="7","PDB",NOT(ISBLANK(Table5[[#This Row],[Section]])),"No")</f>
        <v>No</v>
      </c>
    </row>
    <row r="10450" spans="1:13" x14ac:dyDescent="0.25">
      <c r="A10450" s="126" t="s">
        <v>23907</v>
      </c>
      <c r="B10450" s="126" t="s">
        <v>23908</v>
      </c>
      <c r="C10450" s="126" t="s">
        <v>75</v>
      </c>
      <c r="D10450" s="127">
        <v>0.17899999999999999</v>
      </c>
      <c r="E10450" s="128">
        <v>100</v>
      </c>
      <c r="F10450" s="128">
        <v>100</v>
      </c>
      <c r="G10450" s="126" t="s">
        <v>23874</v>
      </c>
      <c r="H10450" s="126" t="s">
        <v>23875</v>
      </c>
      <c r="I10450" s="126" t="s">
        <v>23876</v>
      </c>
      <c r="J10450" s="126" t="s">
        <v>26361</v>
      </c>
      <c r="K10450" s="9">
        <f>_xlfn.IFNA(VLOOKUP(Table5[[#This Row],[Section]],SubSill_Tier,2,FALSE),0)</f>
        <v>0</v>
      </c>
      <c r="L10450" s="9" t="str">
        <f t="shared" si="172"/>
        <v/>
      </c>
      <c r="M10450" s="205" t="str" cm="1">
        <f t="array" ref="M10450">_xlfn.IFS(NOT(ISERROR(VLOOKUP(Table5[[#This Row],[Section]],TB_notTB,1,FALSE))),"No",LEFT(Table5[[#This Row],[Section]],3)="ETB","PLS",LEFT(Table5[[#This Row],[Section]],1)="7","PDB",NOT(ISBLANK(Table5[[#This Row],[Section]])),"No")</f>
        <v>No</v>
      </c>
    </row>
    <row r="10451" spans="1:13" x14ac:dyDescent="0.25">
      <c r="A10451" s="126" t="s">
        <v>23909</v>
      </c>
      <c r="B10451" s="126" t="s">
        <v>23910</v>
      </c>
      <c r="C10451" s="126" t="s">
        <v>75</v>
      </c>
      <c r="D10451" s="127">
        <v>0.98799999999999999</v>
      </c>
      <c r="E10451" s="128">
        <v>314</v>
      </c>
      <c r="F10451" s="128">
        <v>314</v>
      </c>
      <c r="G10451" s="126" t="s">
        <v>22707</v>
      </c>
      <c r="H10451" s="126" t="s">
        <v>22708</v>
      </c>
      <c r="I10451" s="126" t="s">
        <v>22709</v>
      </c>
      <c r="J10451" s="126" t="s">
        <v>26361</v>
      </c>
      <c r="K10451" s="9">
        <f>_xlfn.IFNA(VLOOKUP(Table5[[#This Row],[Section]],SubSill_Tier,2,FALSE),0)</f>
        <v>0</v>
      </c>
      <c r="L10451" s="9" t="str">
        <f t="shared" si="172"/>
        <v/>
      </c>
      <c r="M10451" s="205" t="str" cm="1">
        <f t="array" ref="M10451">_xlfn.IFS(NOT(ISERROR(VLOOKUP(Table5[[#This Row],[Section]],TB_notTB,1,FALSE))),"No",LEFT(Table5[[#This Row],[Section]],3)="ETB","PLS",LEFT(Table5[[#This Row],[Section]],1)="7","PDB",NOT(ISBLANK(Table5[[#This Row],[Section]])),"No")</f>
        <v>No</v>
      </c>
    </row>
    <row r="10452" spans="1:13" x14ac:dyDescent="0.25">
      <c r="A10452" s="126" t="s">
        <v>23911</v>
      </c>
      <c r="B10452" s="126" t="s">
        <v>23912</v>
      </c>
      <c r="C10452" s="126" t="s">
        <v>75</v>
      </c>
      <c r="D10452" s="127">
        <v>1.258</v>
      </c>
      <c r="E10452" s="128">
        <v>475</v>
      </c>
      <c r="F10452" s="128">
        <v>475</v>
      </c>
      <c r="G10452" s="126" t="s">
        <v>22707</v>
      </c>
      <c r="H10452" s="126" t="s">
        <v>22708</v>
      </c>
      <c r="I10452" s="126" t="s">
        <v>22709</v>
      </c>
      <c r="J10452" s="126" t="s">
        <v>26361</v>
      </c>
      <c r="K10452" s="9">
        <f>_xlfn.IFNA(VLOOKUP(Table5[[#This Row],[Section]],SubSill_Tier,2,FALSE),0)</f>
        <v>0</v>
      </c>
      <c r="L10452" s="9" t="str">
        <f t="shared" si="172"/>
        <v/>
      </c>
      <c r="M10452" s="205" t="str" cm="1">
        <f t="array" ref="M10452">_xlfn.IFS(NOT(ISERROR(VLOOKUP(Table5[[#This Row],[Section]],TB_notTB,1,FALSE))),"No",LEFT(Table5[[#This Row],[Section]],3)="ETB","PLS",LEFT(Table5[[#This Row],[Section]],1)="7","PDB",NOT(ISBLANK(Table5[[#This Row],[Section]])),"No")</f>
        <v>No</v>
      </c>
    </row>
    <row r="10453" spans="1:13" x14ac:dyDescent="0.25">
      <c r="A10453" s="126" t="s">
        <v>23913</v>
      </c>
      <c r="B10453" s="126" t="s">
        <v>23914</v>
      </c>
      <c r="C10453" s="126" t="s">
        <v>75</v>
      </c>
      <c r="D10453" s="127">
        <v>1.484</v>
      </c>
      <c r="E10453" s="128">
        <v>582</v>
      </c>
      <c r="F10453" s="128">
        <v>582</v>
      </c>
      <c r="G10453" s="126" t="s">
        <v>22707</v>
      </c>
      <c r="H10453" s="126" t="s">
        <v>22708</v>
      </c>
      <c r="I10453" s="126" t="s">
        <v>22709</v>
      </c>
      <c r="J10453" s="126" t="s">
        <v>26361</v>
      </c>
      <c r="K10453" s="9">
        <f>_xlfn.IFNA(VLOOKUP(Table5[[#This Row],[Section]],SubSill_Tier,2,FALSE),0)</f>
        <v>0</v>
      </c>
      <c r="L10453" s="9" t="str">
        <f t="shared" si="172"/>
        <v/>
      </c>
      <c r="M10453" s="205" t="str" cm="1">
        <f t="array" ref="M10453">_xlfn.IFS(NOT(ISERROR(VLOOKUP(Table5[[#This Row],[Section]],TB_notTB,1,FALSE))),"No",LEFT(Table5[[#This Row],[Section]],3)="ETB","PLS",LEFT(Table5[[#This Row],[Section]],1)="7","PDB",NOT(ISBLANK(Table5[[#This Row],[Section]])),"No")</f>
        <v>No</v>
      </c>
    </row>
    <row r="10454" spans="1:13" x14ac:dyDescent="0.25">
      <c r="A10454" s="126" t="s">
        <v>23915</v>
      </c>
      <c r="B10454" s="126" t="s">
        <v>23916</v>
      </c>
      <c r="C10454" s="126" t="s">
        <v>75</v>
      </c>
      <c r="D10454" s="127">
        <v>0.26</v>
      </c>
      <c r="E10454" s="128">
        <v>127</v>
      </c>
      <c r="F10454" s="128">
        <v>127</v>
      </c>
      <c r="G10454" s="126" t="s">
        <v>22707</v>
      </c>
      <c r="H10454" s="126" t="s">
        <v>22708</v>
      </c>
      <c r="I10454" s="126" t="s">
        <v>22709</v>
      </c>
      <c r="J10454" s="126" t="s">
        <v>26361</v>
      </c>
      <c r="K10454" s="9">
        <f>_xlfn.IFNA(VLOOKUP(Table5[[#This Row],[Section]],SubSill_Tier,2,FALSE),0)</f>
        <v>0</v>
      </c>
      <c r="L10454" s="9" t="str">
        <f t="shared" si="172"/>
        <v/>
      </c>
      <c r="M10454" s="205" t="str" cm="1">
        <f t="array" ref="M10454">_xlfn.IFS(NOT(ISERROR(VLOOKUP(Table5[[#This Row],[Section]],TB_notTB,1,FALSE))),"No",LEFT(Table5[[#This Row],[Section]],3)="ETB","PLS",LEFT(Table5[[#This Row],[Section]],1)="7","PDB",NOT(ISBLANK(Table5[[#This Row],[Section]])),"No")</f>
        <v>No</v>
      </c>
    </row>
    <row r="10455" spans="1:13" x14ac:dyDescent="0.25">
      <c r="A10455" s="126" t="s">
        <v>23917</v>
      </c>
      <c r="B10455" s="126" t="s">
        <v>23918</v>
      </c>
      <c r="C10455" s="126" t="s">
        <v>75</v>
      </c>
      <c r="D10455" s="127">
        <v>0.246</v>
      </c>
      <c r="E10455" s="128">
        <v>129</v>
      </c>
      <c r="F10455" s="128">
        <v>129</v>
      </c>
      <c r="G10455" s="126" t="s">
        <v>22707</v>
      </c>
      <c r="H10455" s="126" t="s">
        <v>22708</v>
      </c>
      <c r="I10455" s="126" t="s">
        <v>22709</v>
      </c>
      <c r="J10455" s="126" t="s">
        <v>26361</v>
      </c>
      <c r="K10455" s="9">
        <f>_xlfn.IFNA(VLOOKUP(Table5[[#This Row],[Section]],SubSill_Tier,2,FALSE),0)</f>
        <v>0</v>
      </c>
      <c r="L10455" s="9" t="str">
        <f t="shared" si="172"/>
        <v/>
      </c>
      <c r="M10455" s="205" t="str" cm="1">
        <f t="array" ref="M10455">_xlfn.IFS(NOT(ISERROR(VLOOKUP(Table5[[#This Row],[Section]],TB_notTB,1,FALSE))),"No",LEFT(Table5[[#This Row],[Section]],3)="ETB","PLS",LEFT(Table5[[#This Row],[Section]],1)="7","PDB",NOT(ISBLANK(Table5[[#This Row],[Section]])),"No")</f>
        <v>No</v>
      </c>
    </row>
    <row r="10456" spans="1:13" x14ac:dyDescent="0.25">
      <c r="A10456" s="126" t="s">
        <v>23919</v>
      </c>
      <c r="B10456" s="126" t="s">
        <v>23920</v>
      </c>
      <c r="C10456" s="126" t="s">
        <v>75</v>
      </c>
      <c r="D10456" s="127">
        <v>0.61499999999999999</v>
      </c>
      <c r="E10456" s="128">
        <v>279</v>
      </c>
      <c r="F10456" s="128">
        <v>279</v>
      </c>
      <c r="G10456" s="126" t="s">
        <v>23045</v>
      </c>
      <c r="H10456" s="126" t="s">
        <v>23046</v>
      </c>
      <c r="I10456" s="126" t="s">
        <v>23047</v>
      </c>
      <c r="J10456" s="126" t="s">
        <v>26361</v>
      </c>
      <c r="K10456" s="9">
        <f>_xlfn.IFNA(VLOOKUP(Table5[[#This Row],[Section]],SubSill_Tier,2,FALSE),0)</f>
        <v>0</v>
      </c>
      <c r="L10456" s="9" t="str">
        <f t="shared" si="172"/>
        <v/>
      </c>
      <c r="M10456" s="205" t="str" cm="1">
        <f t="array" ref="M10456">_xlfn.IFS(NOT(ISERROR(VLOOKUP(Table5[[#This Row],[Section]],TB_notTB,1,FALSE))),"No",LEFT(Table5[[#This Row],[Section]],3)="ETB","PLS",LEFT(Table5[[#This Row],[Section]],1)="7","PDB",NOT(ISBLANK(Table5[[#This Row],[Section]])),"No")</f>
        <v>No</v>
      </c>
    </row>
    <row r="10457" spans="1:13" x14ac:dyDescent="0.25">
      <c r="A10457" s="126" t="s">
        <v>23921</v>
      </c>
      <c r="B10457" s="126" t="s">
        <v>23922</v>
      </c>
      <c r="C10457" s="126" t="s">
        <v>75</v>
      </c>
      <c r="D10457" s="127">
        <v>0.81899999999999995</v>
      </c>
      <c r="E10457" s="128">
        <v>262</v>
      </c>
      <c r="F10457" s="128">
        <v>262</v>
      </c>
      <c r="G10457" s="126" t="s">
        <v>23105</v>
      </c>
      <c r="H10457" s="126" t="s">
        <v>23106</v>
      </c>
      <c r="I10457" s="126" t="s">
        <v>23107</v>
      </c>
      <c r="J10457" s="126" t="s">
        <v>26361</v>
      </c>
      <c r="K10457" s="9">
        <f>_xlfn.IFNA(VLOOKUP(Table5[[#This Row],[Section]],SubSill_Tier,2,FALSE),0)</f>
        <v>0</v>
      </c>
      <c r="L10457" s="9" t="str">
        <f t="shared" si="172"/>
        <v/>
      </c>
      <c r="M10457" s="205" t="str" cm="1">
        <f t="array" ref="M10457">_xlfn.IFS(NOT(ISERROR(VLOOKUP(Table5[[#This Row],[Section]],TB_notTB,1,FALSE))),"No",LEFT(Table5[[#This Row],[Section]],3)="ETB","PLS",LEFT(Table5[[#This Row],[Section]],1)="7","PDB",NOT(ISBLANK(Table5[[#This Row],[Section]])),"No")</f>
        <v>No</v>
      </c>
    </row>
    <row r="10458" spans="1:13" x14ac:dyDescent="0.25">
      <c r="A10458" s="126" t="s">
        <v>23923</v>
      </c>
      <c r="B10458" s="126" t="s">
        <v>23924</v>
      </c>
      <c r="C10458" s="126" t="s">
        <v>75</v>
      </c>
      <c r="D10458" s="127">
        <v>1.4950000000000001</v>
      </c>
      <c r="E10458" s="128">
        <v>566</v>
      </c>
      <c r="F10458" s="128">
        <v>566</v>
      </c>
      <c r="G10458" s="126" t="s">
        <v>23045</v>
      </c>
      <c r="H10458" s="126" t="s">
        <v>23046</v>
      </c>
      <c r="I10458" s="126" t="s">
        <v>23047</v>
      </c>
      <c r="J10458" s="126" t="s">
        <v>26361</v>
      </c>
      <c r="K10458" s="9">
        <f>_xlfn.IFNA(VLOOKUP(Table5[[#This Row],[Section]],SubSill_Tier,2,FALSE),0)</f>
        <v>0</v>
      </c>
      <c r="L10458" s="9" t="str">
        <f t="shared" si="172"/>
        <v/>
      </c>
      <c r="M10458" s="205" t="str" cm="1">
        <f t="array" ref="M10458">_xlfn.IFS(NOT(ISERROR(VLOOKUP(Table5[[#This Row],[Section]],TB_notTB,1,FALSE))),"No",LEFT(Table5[[#This Row],[Section]],3)="ETB","PLS",LEFT(Table5[[#This Row],[Section]],1)="7","PDB",NOT(ISBLANK(Table5[[#This Row],[Section]])),"No")</f>
        <v>No</v>
      </c>
    </row>
    <row r="10459" spans="1:13" x14ac:dyDescent="0.25">
      <c r="A10459" s="126" t="s">
        <v>23925</v>
      </c>
      <c r="B10459" s="126" t="s">
        <v>23926</v>
      </c>
      <c r="C10459" s="126" t="s">
        <v>75</v>
      </c>
      <c r="D10459" s="127">
        <v>1.746</v>
      </c>
      <c r="E10459" s="128">
        <v>668</v>
      </c>
      <c r="F10459" s="128">
        <v>668</v>
      </c>
      <c r="G10459" s="126" t="s">
        <v>23045</v>
      </c>
      <c r="H10459" s="126" t="s">
        <v>23046</v>
      </c>
      <c r="I10459" s="126" t="s">
        <v>23047</v>
      </c>
      <c r="J10459" s="126" t="s">
        <v>26361</v>
      </c>
      <c r="K10459" s="9">
        <f>_xlfn.IFNA(VLOOKUP(Table5[[#This Row],[Section]],SubSill_Tier,2,FALSE),0)</f>
        <v>0</v>
      </c>
      <c r="L10459" s="9" t="str">
        <f t="shared" si="172"/>
        <v/>
      </c>
      <c r="M10459" s="205" t="str" cm="1">
        <f t="array" ref="M10459">_xlfn.IFS(NOT(ISERROR(VLOOKUP(Table5[[#This Row],[Section]],TB_notTB,1,FALSE))),"No",LEFT(Table5[[#This Row],[Section]],3)="ETB","PLS",LEFT(Table5[[#This Row],[Section]],1)="7","PDB",NOT(ISBLANK(Table5[[#This Row],[Section]])),"No")</f>
        <v>No</v>
      </c>
    </row>
    <row r="10460" spans="1:13" x14ac:dyDescent="0.25">
      <c r="A10460" s="126" t="s">
        <v>23927</v>
      </c>
      <c r="B10460" s="126" t="s">
        <v>23928</v>
      </c>
      <c r="C10460" s="126" t="s">
        <v>75</v>
      </c>
      <c r="D10460" s="127">
        <v>2.0590000000000002</v>
      </c>
      <c r="E10460" s="128">
        <v>779</v>
      </c>
      <c r="F10460" s="128">
        <v>779</v>
      </c>
      <c r="G10460" s="126" t="s">
        <v>23045</v>
      </c>
      <c r="H10460" s="126" t="s">
        <v>23046</v>
      </c>
      <c r="I10460" s="126" t="s">
        <v>23047</v>
      </c>
      <c r="J10460" s="126" t="s">
        <v>26361</v>
      </c>
      <c r="K10460" s="9">
        <f>_xlfn.IFNA(VLOOKUP(Table5[[#This Row],[Section]],SubSill_Tier,2,FALSE),0)</f>
        <v>0</v>
      </c>
      <c r="L10460" s="9" t="str">
        <f t="shared" si="172"/>
        <v/>
      </c>
      <c r="M10460" s="205" t="str" cm="1">
        <f t="array" ref="M10460">_xlfn.IFS(NOT(ISERROR(VLOOKUP(Table5[[#This Row],[Section]],TB_notTB,1,FALSE))),"No",LEFT(Table5[[#This Row],[Section]],3)="ETB","PLS",LEFT(Table5[[#This Row],[Section]],1)="7","PDB",NOT(ISBLANK(Table5[[#This Row],[Section]])),"No")</f>
        <v>No</v>
      </c>
    </row>
    <row r="10461" spans="1:13" x14ac:dyDescent="0.25">
      <c r="A10461" s="126" t="s">
        <v>23929</v>
      </c>
      <c r="B10461" s="126" t="s">
        <v>23930</v>
      </c>
      <c r="C10461" s="126" t="s">
        <v>75</v>
      </c>
      <c r="D10461" s="127">
        <v>2.48</v>
      </c>
      <c r="E10461" s="128">
        <v>945</v>
      </c>
      <c r="F10461" s="128">
        <v>945</v>
      </c>
      <c r="G10461" s="126" t="s">
        <v>23045</v>
      </c>
      <c r="H10461" s="126" t="s">
        <v>23046</v>
      </c>
      <c r="I10461" s="126" t="s">
        <v>23047</v>
      </c>
      <c r="J10461" s="126" t="s">
        <v>26361</v>
      </c>
      <c r="K10461" s="9">
        <f>_xlfn.IFNA(VLOOKUP(Table5[[#This Row],[Section]],SubSill_Tier,2,FALSE),0)</f>
        <v>0</v>
      </c>
      <c r="L10461" s="9" t="str">
        <f t="shared" si="172"/>
        <v/>
      </c>
      <c r="M10461" s="205" t="str" cm="1">
        <f t="array" ref="M10461">_xlfn.IFS(NOT(ISERROR(VLOOKUP(Table5[[#This Row],[Section]],TB_notTB,1,FALSE))),"No",LEFT(Table5[[#This Row],[Section]],3)="ETB","PLS",LEFT(Table5[[#This Row],[Section]],1)="7","PDB",NOT(ISBLANK(Table5[[#This Row],[Section]])),"No")</f>
        <v>No</v>
      </c>
    </row>
    <row r="10462" spans="1:13" x14ac:dyDescent="0.25">
      <c r="A10462" s="126" t="s">
        <v>23931</v>
      </c>
      <c r="B10462" s="126" t="s">
        <v>23932</v>
      </c>
      <c r="C10462" s="126" t="s">
        <v>75</v>
      </c>
      <c r="D10462" s="127">
        <v>3.0209999999999999</v>
      </c>
      <c r="E10462" s="128">
        <v>785</v>
      </c>
      <c r="F10462" s="128">
        <v>785</v>
      </c>
      <c r="G10462" s="126" t="s">
        <v>23045</v>
      </c>
      <c r="H10462" s="126" t="s">
        <v>23046</v>
      </c>
      <c r="I10462" s="126" t="s">
        <v>23047</v>
      </c>
      <c r="J10462" s="126" t="s">
        <v>26361</v>
      </c>
      <c r="K10462" s="9">
        <f>_xlfn.IFNA(VLOOKUP(Table5[[#This Row],[Section]],SubSill_Tier,2,FALSE),0)</f>
        <v>0</v>
      </c>
      <c r="L10462" s="9" t="str">
        <f t="shared" si="172"/>
        <v/>
      </c>
      <c r="M10462" s="205" t="str" cm="1">
        <f t="array" ref="M10462">_xlfn.IFS(NOT(ISERROR(VLOOKUP(Table5[[#This Row],[Section]],TB_notTB,1,FALSE))),"No",LEFT(Table5[[#This Row],[Section]],3)="ETB","PLS",LEFT(Table5[[#This Row],[Section]],1)="7","PDB",NOT(ISBLANK(Table5[[#This Row],[Section]])),"No")</f>
        <v>No</v>
      </c>
    </row>
    <row r="10463" spans="1:13" x14ac:dyDescent="0.25">
      <c r="A10463" s="126" t="s">
        <v>23933</v>
      </c>
      <c r="B10463" s="126" t="s">
        <v>23934</v>
      </c>
      <c r="C10463" s="126" t="s">
        <v>75</v>
      </c>
      <c r="D10463" s="127">
        <v>1.603</v>
      </c>
      <c r="E10463" s="128">
        <v>581</v>
      </c>
      <c r="F10463" s="128">
        <v>581</v>
      </c>
      <c r="G10463" s="126" t="s">
        <v>23045</v>
      </c>
      <c r="H10463" s="126" t="s">
        <v>23046</v>
      </c>
      <c r="I10463" s="126" t="s">
        <v>23047</v>
      </c>
      <c r="J10463" s="126" t="s">
        <v>26361</v>
      </c>
      <c r="K10463" s="9">
        <f>_xlfn.IFNA(VLOOKUP(Table5[[#This Row],[Section]],SubSill_Tier,2,FALSE),0)</f>
        <v>0</v>
      </c>
      <c r="L10463" s="9" t="str">
        <f t="shared" si="172"/>
        <v/>
      </c>
      <c r="M10463" s="205" t="str" cm="1">
        <f t="array" ref="M10463">_xlfn.IFS(NOT(ISERROR(VLOOKUP(Table5[[#This Row],[Section]],TB_notTB,1,FALSE))),"No",LEFT(Table5[[#This Row],[Section]],3)="ETB","PLS",LEFT(Table5[[#This Row],[Section]],1)="7","PDB",NOT(ISBLANK(Table5[[#This Row],[Section]])),"No")</f>
        <v>No</v>
      </c>
    </row>
    <row r="10464" spans="1:13" x14ac:dyDescent="0.25">
      <c r="A10464" s="126" t="s">
        <v>23935</v>
      </c>
      <c r="B10464" s="126" t="s">
        <v>23936</v>
      </c>
      <c r="C10464" s="126" t="s">
        <v>75</v>
      </c>
      <c r="D10464" s="127">
        <v>0.45</v>
      </c>
      <c r="E10464" s="128">
        <v>198</v>
      </c>
      <c r="F10464" s="128">
        <v>198</v>
      </c>
      <c r="G10464" s="126" t="s">
        <v>23045</v>
      </c>
      <c r="H10464" s="126" t="s">
        <v>23046</v>
      </c>
      <c r="I10464" s="126" t="s">
        <v>23047</v>
      </c>
      <c r="J10464" s="126" t="s">
        <v>26361</v>
      </c>
      <c r="K10464" s="9">
        <f>_xlfn.IFNA(VLOOKUP(Table5[[#This Row],[Section]],SubSill_Tier,2,FALSE),0)</f>
        <v>0</v>
      </c>
      <c r="L10464" s="9" t="str">
        <f t="shared" si="172"/>
        <v/>
      </c>
      <c r="M10464" s="205" t="str" cm="1">
        <f t="array" ref="M10464">_xlfn.IFS(NOT(ISERROR(VLOOKUP(Table5[[#This Row],[Section]],TB_notTB,1,FALSE))),"No",LEFT(Table5[[#This Row],[Section]],3)="ETB","PLS",LEFT(Table5[[#This Row],[Section]],1)="7","PDB",NOT(ISBLANK(Table5[[#This Row],[Section]])),"No")</f>
        <v>No</v>
      </c>
    </row>
    <row r="10465" spans="1:13" x14ac:dyDescent="0.25">
      <c r="A10465" s="126" t="s">
        <v>23937</v>
      </c>
      <c r="B10465" s="126" t="s">
        <v>23938</v>
      </c>
      <c r="C10465" s="126" t="s">
        <v>75</v>
      </c>
      <c r="D10465" s="127">
        <v>2.2770000000000001</v>
      </c>
      <c r="E10465" s="128">
        <v>828</v>
      </c>
      <c r="F10465" s="128">
        <v>828</v>
      </c>
      <c r="G10465" s="126" t="s">
        <v>23045</v>
      </c>
      <c r="H10465" s="126" t="s">
        <v>23046</v>
      </c>
      <c r="I10465" s="126" t="s">
        <v>23047</v>
      </c>
      <c r="J10465" s="126" t="s">
        <v>26361</v>
      </c>
      <c r="K10465" s="9">
        <f>_xlfn.IFNA(VLOOKUP(Table5[[#This Row],[Section]],SubSill_Tier,2,FALSE),0)</f>
        <v>0</v>
      </c>
      <c r="L10465" s="9" t="str">
        <f t="shared" si="172"/>
        <v/>
      </c>
      <c r="M10465" s="205" t="str" cm="1">
        <f t="array" ref="M10465">_xlfn.IFS(NOT(ISERROR(VLOOKUP(Table5[[#This Row],[Section]],TB_notTB,1,FALSE))),"No",LEFT(Table5[[#This Row],[Section]],3)="ETB","PLS",LEFT(Table5[[#This Row],[Section]],1)="7","PDB",NOT(ISBLANK(Table5[[#This Row],[Section]])),"No")</f>
        <v>No</v>
      </c>
    </row>
    <row r="10466" spans="1:13" x14ac:dyDescent="0.25">
      <c r="A10466" s="126" t="s">
        <v>23939</v>
      </c>
      <c r="B10466" s="126" t="s">
        <v>23940</v>
      </c>
      <c r="C10466" s="126" t="s">
        <v>75</v>
      </c>
      <c r="D10466" s="127">
        <v>0.81</v>
      </c>
      <c r="E10466" s="128">
        <v>347</v>
      </c>
      <c r="F10466" s="128">
        <v>347</v>
      </c>
      <c r="G10466" s="126" t="s">
        <v>23045</v>
      </c>
      <c r="H10466" s="126" t="s">
        <v>23046</v>
      </c>
      <c r="I10466" s="126" t="s">
        <v>23047</v>
      </c>
      <c r="J10466" s="126" t="s">
        <v>26361</v>
      </c>
      <c r="K10466" s="9">
        <f>_xlfn.IFNA(VLOOKUP(Table5[[#This Row],[Section]],SubSill_Tier,2,FALSE),0)</f>
        <v>0</v>
      </c>
      <c r="L10466" s="9" t="str">
        <f t="shared" si="172"/>
        <v/>
      </c>
      <c r="M10466" s="205" t="str" cm="1">
        <f t="array" ref="M10466">_xlfn.IFS(NOT(ISERROR(VLOOKUP(Table5[[#This Row],[Section]],TB_notTB,1,FALSE))),"No",LEFT(Table5[[#This Row],[Section]],3)="ETB","PLS",LEFT(Table5[[#This Row],[Section]],1)="7","PDB",NOT(ISBLANK(Table5[[#This Row],[Section]])),"No")</f>
        <v>No</v>
      </c>
    </row>
    <row r="10467" spans="1:13" x14ac:dyDescent="0.25">
      <c r="A10467" s="126" t="s">
        <v>23941</v>
      </c>
      <c r="B10467" s="126" t="s">
        <v>23942</v>
      </c>
      <c r="C10467" s="126" t="s">
        <v>75</v>
      </c>
      <c r="D10467" s="127">
        <v>1.204</v>
      </c>
      <c r="E10467" s="128">
        <v>458</v>
      </c>
      <c r="F10467" s="128">
        <v>458</v>
      </c>
      <c r="G10467" s="126" t="s">
        <v>23045</v>
      </c>
      <c r="H10467" s="126" t="s">
        <v>23046</v>
      </c>
      <c r="I10467" s="126" t="s">
        <v>23047</v>
      </c>
      <c r="J10467" s="126" t="s">
        <v>26361</v>
      </c>
      <c r="K10467" s="9">
        <f>_xlfn.IFNA(VLOOKUP(Table5[[#This Row],[Section]],SubSill_Tier,2,FALSE),0)</f>
        <v>0</v>
      </c>
      <c r="L10467" s="9" t="str">
        <f t="shared" si="172"/>
        <v/>
      </c>
      <c r="M10467" s="205" t="str" cm="1">
        <f t="array" ref="M10467">_xlfn.IFS(NOT(ISERROR(VLOOKUP(Table5[[#This Row],[Section]],TB_notTB,1,FALSE))),"No",LEFT(Table5[[#This Row],[Section]],3)="ETB","PLS",LEFT(Table5[[#This Row],[Section]],1)="7","PDB",NOT(ISBLANK(Table5[[#This Row],[Section]])),"No")</f>
        <v>No</v>
      </c>
    </row>
    <row r="10468" spans="1:13" x14ac:dyDescent="0.25">
      <c r="A10468" s="126" t="s">
        <v>23943</v>
      </c>
      <c r="B10468" s="126" t="s">
        <v>23944</v>
      </c>
      <c r="C10468" s="126" t="s">
        <v>75</v>
      </c>
      <c r="D10468" s="127">
        <v>1.8160000000000001</v>
      </c>
      <c r="E10468" s="128">
        <v>672</v>
      </c>
      <c r="F10468" s="128">
        <v>672</v>
      </c>
      <c r="G10468" s="126" t="s">
        <v>23045</v>
      </c>
      <c r="H10468" s="126" t="s">
        <v>23046</v>
      </c>
      <c r="I10468" s="126" t="s">
        <v>23047</v>
      </c>
      <c r="J10468" s="126" t="s">
        <v>26361</v>
      </c>
      <c r="K10468" s="9">
        <f>_xlfn.IFNA(VLOOKUP(Table5[[#This Row],[Section]],SubSill_Tier,2,FALSE),0)</f>
        <v>0</v>
      </c>
      <c r="L10468" s="9" t="str">
        <f t="shared" si="172"/>
        <v/>
      </c>
      <c r="M10468" s="205" t="str" cm="1">
        <f t="array" ref="M10468">_xlfn.IFS(NOT(ISERROR(VLOOKUP(Table5[[#This Row],[Section]],TB_notTB,1,FALSE))),"No",LEFT(Table5[[#This Row],[Section]],3)="ETB","PLS",LEFT(Table5[[#This Row],[Section]],1)="7","PDB",NOT(ISBLANK(Table5[[#This Row],[Section]])),"No")</f>
        <v>No</v>
      </c>
    </row>
    <row r="10469" spans="1:13" x14ac:dyDescent="0.25">
      <c r="A10469" s="126" t="s">
        <v>23945</v>
      </c>
      <c r="B10469" s="126" t="s">
        <v>23946</v>
      </c>
      <c r="C10469" s="126" t="s">
        <v>75</v>
      </c>
      <c r="D10469" s="127">
        <v>0.26700000000000002</v>
      </c>
      <c r="E10469" s="128">
        <v>124</v>
      </c>
      <c r="F10469" s="128">
        <v>124</v>
      </c>
      <c r="G10469" s="126" t="s">
        <v>23045</v>
      </c>
      <c r="H10469" s="126" t="s">
        <v>23046</v>
      </c>
      <c r="I10469" s="126" t="s">
        <v>23047</v>
      </c>
      <c r="J10469" s="126" t="s">
        <v>26361</v>
      </c>
      <c r="K10469" s="9">
        <f>_xlfn.IFNA(VLOOKUP(Table5[[#This Row],[Section]],SubSill_Tier,2,FALSE),0)</f>
        <v>0</v>
      </c>
      <c r="L10469" s="9" t="str">
        <f t="shared" si="172"/>
        <v/>
      </c>
      <c r="M10469" s="205" t="str" cm="1">
        <f t="array" ref="M10469">_xlfn.IFS(NOT(ISERROR(VLOOKUP(Table5[[#This Row],[Section]],TB_notTB,1,FALSE))),"No",LEFT(Table5[[#This Row],[Section]],3)="ETB","PLS",LEFT(Table5[[#This Row],[Section]],1)="7","PDB",NOT(ISBLANK(Table5[[#This Row],[Section]])),"No")</f>
        <v>No</v>
      </c>
    </row>
    <row r="10470" spans="1:13" x14ac:dyDescent="0.25">
      <c r="A10470" s="126" t="s">
        <v>23947</v>
      </c>
      <c r="B10470" s="126" t="s">
        <v>23948</v>
      </c>
      <c r="C10470" s="126" t="s">
        <v>75</v>
      </c>
      <c r="D10470" s="127">
        <v>2.448</v>
      </c>
      <c r="E10470" s="128">
        <v>904</v>
      </c>
      <c r="F10470" s="128">
        <v>904</v>
      </c>
      <c r="G10470" s="126" t="s">
        <v>23045</v>
      </c>
      <c r="H10470" s="126" t="s">
        <v>23046</v>
      </c>
      <c r="I10470" s="126" t="s">
        <v>23047</v>
      </c>
      <c r="J10470" s="126" t="s">
        <v>26361</v>
      </c>
      <c r="K10470" s="9">
        <f>_xlfn.IFNA(VLOOKUP(Table5[[#This Row],[Section]],SubSill_Tier,2,FALSE),0)</f>
        <v>0</v>
      </c>
      <c r="L10470" s="9" t="str">
        <f t="shared" si="172"/>
        <v/>
      </c>
      <c r="M10470" s="205" t="str" cm="1">
        <f t="array" ref="M10470">_xlfn.IFS(NOT(ISERROR(VLOOKUP(Table5[[#This Row],[Section]],TB_notTB,1,FALSE))),"No",LEFT(Table5[[#This Row],[Section]],3)="ETB","PLS",LEFT(Table5[[#This Row],[Section]],1)="7","PDB",NOT(ISBLANK(Table5[[#This Row],[Section]])),"No")</f>
        <v>No</v>
      </c>
    </row>
    <row r="10471" spans="1:13" x14ac:dyDescent="0.25">
      <c r="A10471" s="126" t="s">
        <v>23949</v>
      </c>
      <c r="B10471" s="126" t="s">
        <v>23950</v>
      </c>
      <c r="C10471" s="126" t="s">
        <v>75</v>
      </c>
      <c r="D10471" s="127">
        <v>0.55700000000000005</v>
      </c>
      <c r="E10471" s="128">
        <v>242</v>
      </c>
      <c r="F10471" s="128">
        <v>242</v>
      </c>
      <c r="G10471" s="126" t="s">
        <v>23045</v>
      </c>
      <c r="H10471" s="126" t="s">
        <v>23046</v>
      </c>
      <c r="I10471" s="126" t="s">
        <v>23047</v>
      </c>
      <c r="J10471" s="126" t="s">
        <v>26361</v>
      </c>
      <c r="K10471" s="9">
        <f>_xlfn.IFNA(VLOOKUP(Table5[[#This Row],[Section]],SubSill_Tier,2,FALSE),0)</f>
        <v>0</v>
      </c>
      <c r="L10471" s="9" t="str">
        <f t="shared" si="172"/>
        <v/>
      </c>
      <c r="M10471" s="205" t="str" cm="1">
        <f t="array" ref="M10471">_xlfn.IFS(NOT(ISERROR(VLOOKUP(Table5[[#This Row],[Section]],TB_notTB,1,FALSE))),"No",LEFT(Table5[[#This Row],[Section]],3)="ETB","PLS",LEFT(Table5[[#This Row],[Section]],1)="7","PDB",NOT(ISBLANK(Table5[[#This Row],[Section]])),"No")</f>
        <v>No</v>
      </c>
    </row>
    <row r="10472" spans="1:13" x14ac:dyDescent="0.25">
      <c r="A10472" s="126" t="s">
        <v>23951</v>
      </c>
      <c r="B10472" s="126" t="s">
        <v>23952</v>
      </c>
      <c r="C10472" s="126" t="s">
        <v>75</v>
      </c>
      <c r="D10472" s="127">
        <v>0.24099999999999999</v>
      </c>
      <c r="E10472" s="128">
        <v>125</v>
      </c>
      <c r="F10472" s="128">
        <v>125</v>
      </c>
      <c r="G10472" s="126" t="s">
        <v>23045</v>
      </c>
      <c r="H10472" s="126" t="s">
        <v>23046</v>
      </c>
      <c r="I10472" s="126" t="s">
        <v>23047</v>
      </c>
      <c r="J10472" s="126" t="s">
        <v>26361</v>
      </c>
      <c r="K10472" s="9">
        <f>_xlfn.IFNA(VLOOKUP(Table5[[#This Row],[Section]],SubSill_Tier,2,FALSE),0)</f>
        <v>0</v>
      </c>
      <c r="L10472" s="9" t="str">
        <f t="shared" si="172"/>
        <v/>
      </c>
      <c r="M10472" s="205" t="str" cm="1">
        <f t="array" ref="M10472">_xlfn.IFS(NOT(ISERROR(VLOOKUP(Table5[[#This Row],[Section]],TB_notTB,1,FALSE))),"No",LEFT(Table5[[#This Row],[Section]],3)="ETB","PLS",LEFT(Table5[[#This Row],[Section]],1)="7","PDB",NOT(ISBLANK(Table5[[#This Row],[Section]])),"No")</f>
        <v>No</v>
      </c>
    </row>
    <row r="10473" spans="1:13" x14ac:dyDescent="0.25">
      <c r="A10473" s="126" t="s">
        <v>23953</v>
      </c>
      <c r="B10473" s="126" t="s">
        <v>23954</v>
      </c>
      <c r="C10473" s="126" t="s">
        <v>75</v>
      </c>
      <c r="D10473" s="127">
        <v>1.6439999999999999</v>
      </c>
      <c r="E10473" s="128">
        <v>354</v>
      </c>
      <c r="F10473" s="128">
        <v>354</v>
      </c>
      <c r="G10473" s="126" t="s">
        <v>23045</v>
      </c>
      <c r="H10473" s="126" t="s">
        <v>23046</v>
      </c>
      <c r="I10473" s="126" t="s">
        <v>23047</v>
      </c>
      <c r="J10473" s="126" t="s">
        <v>26361</v>
      </c>
      <c r="K10473" s="9">
        <f>_xlfn.IFNA(VLOOKUP(Table5[[#This Row],[Section]],SubSill_Tier,2,FALSE),0)</f>
        <v>0</v>
      </c>
      <c r="L10473" s="9" t="str">
        <f t="shared" si="172"/>
        <v/>
      </c>
      <c r="M10473" s="205" t="str" cm="1">
        <f t="array" ref="M10473">_xlfn.IFS(NOT(ISERROR(VLOOKUP(Table5[[#This Row],[Section]],TB_notTB,1,FALSE))),"No",LEFT(Table5[[#This Row],[Section]],3)="ETB","PLS",LEFT(Table5[[#This Row],[Section]],1)="7","PDB",NOT(ISBLANK(Table5[[#This Row],[Section]])),"No")</f>
        <v>No</v>
      </c>
    </row>
    <row r="10474" spans="1:13" x14ac:dyDescent="0.25">
      <c r="A10474" s="126" t="s">
        <v>23955</v>
      </c>
      <c r="B10474" s="126" t="s">
        <v>23956</v>
      </c>
      <c r="C10474" s="126" t="s">
        <v>75</v>
      </c>
      <c r="D10474" s="127">
        <v>1.4450000000000001</v>
      </c>
      <c r="E10474" s="128">
        <v>316</v>
      </c>
      <c r="F10474" s="128">
        <v>316</v>
      </c>
      <c r="G10474" s="126" t="s">
        <v>23045</v>
      </c>
      <c r="H10474" s="126" t="s">
        <v>23046</v>
      </c>
      <c r="I10474" s="126" t="s">
        <v>23047</v>
      </c>
      <c r="J10474" s="126" t="s">
        <v>26361</v>
      </c>
      <c r="K10474" s="9">
        <f>_xlfn.IFNA(VLOOKUP(Table5[[#This Row],[Section]],SubSill_Tier,2,FALSE),0)</f>
        <v>0</v>
      </c>
      <c r="L10474" s="9" t="str">
        <f t="shared" si="172"/>
        <v/>
      </c>
      <c r="M10474" s="205" t="str" cm="1">
        <f t="array" ref="M10474">_xlfn.IFS(NOT(ISERROR(VLOOKUP(Table5[[#This Row],[Section]],TB_notTB,1,FALSE))),"No",LEFT(Table5[[#This Row],[Section]],3)="ETB","PLS",LEFT(Table5[[#This Row],[Section]],1)="7","PDB",NOT(ISBLANK(Table5[[#This Row],[Section]])),"No")</f>
        <v>No</v>
      </c>
    </row>
    <row r="10475" spans="1:13" x14ac:dyDescent="0.25">
      <c r="A10475" s="126" t="s">
        <v>23957</v>
      </c>
      <c r="B10475" s="126" t="s">
        <v>23958</v>
      </c>
      <c r="C10475" s="126" t="s">
        <v>75</v>
      </c>
      <c r="D10475" s="127">
        <v>1.482</v>
      </c>
      <c r="E10475" s="128">
        <v>308</v>
      </c>
      <c r="F10475" s="128">
        <v>308</v>
      </c>
      <c r="G10475" s="126" t="s">
        <v>23045</v>
      </c>
      <c r="H10475" s="126" t="s">
        <v>23046</v>
      </c>
      <c r="I10475" s="126" t="s">
        <v>23047</v>
      </c>
      <c r="J10475" s="126" t="s">
        <v>26361</v>
      </c>
      <c r="K10475" s="9">
        <f>_xlfn.IFNA(VLOOKUP(Table5[[#This Row],[Section]],SubSill_Tier,2,FALSE),0)</f>
        <v>0</v>
      </c>
      <c r="L10475" s="9" t="str">
        <f t="shared" si="172"/>
        <v/>
      </c>
      <c r="M10475" s="205" t="str" cm="1">
        <f t="array" ref="M10475">_xlfn.IFS(NOT(ISERROR(VLOOKUP(Table5[[#This Row],[Section]],TB_notTB,1,FALSE))),"No",LEFT(Table5[[#This Row],[Section]],3)="ETB","PLS",LEFT(Table5[[#This Row],[Section]],1)="7","PDB",NOT(ISBLANK(Table5[[#This Row],[Section]])),"No")</f>
        <v>No</v>
      </c>
    </row>
    <row r="10476" spans="1:13" x14ac:dyDescent="0.25">
      <c r="A10476" s="126" t="s">
        <v>23959</v>
      </c>
      <c r="B10476" s="126" t="s">
        <v>23960</v>
      </c>
      <c r="C10476" s="126" t="s">
        <v>75</v>
      </c>
      <c r="D10476" s="127">
        <v>2.782</v>
      </c>
      <c r="E10476" s="128">
        <v>405</v>
      </c>
      <c r="F10476" s="128">
        <v>405</v>
      </c>
      <c r="G10476" s="126" t="s">
        <v>23045</v>
      </c>
      <c r="H10476" s="126" t="s">
        <v>23046</v>
      </c>
      <c r="I10476" s="126" t="s">
        <v>23047</v>
      </c>
      <c r="J10476" s="126" t="s">
        <v>26361</v>
      </c>
      <c r="K10476" s="9">
        <f>_xlfn.IFNA(VLOOKUP(Table5[[#This Row],[Section]],SubSill_Tier,2,FALSE),0)</f>
        <v>0</v>
      </c>
      <c r="L10476" s="9" t="str">
        <f t="shared" si="172"/>
        <v/>
      </c>
      <c r="M10476" s="205" t="str" cm="1">
        <f t="array" ref="M10476">_xlfn.IFS(NOT(ISERROR(VLOOKUP(Table5[[#This Row],[Section]],TB_notTB,1,FALSE))),"No",LEFT(Table5[[#This Row],[Section]],3)="ETB","PLS",LEFT(Table5[[#This Row],[Section]],1)="7","PDB",NOT(ISBLANK(Table5[[#This Row],[Section]])),"No")</f>
        <v>No</v>
      </c>
    </row>
    <row r="10477" spans="1:13" x14ac:dyDescent="0.25">
      <c r="A10477" s="126" t="s">
        <v>23961</v>
      </c>
      <c r="B10477" s="126" t="s">
        <v>23962</v>
      </c>
      <c r="C10477" s="126" t="s">
        <v>75</v>
      </c>
      <c r="D10477" s="127">
        <v>2.9279999999999999</v>
      </c>
      <c r="E10477" s="128">
        <v>432</v>
      </c>
      <c r="F10477" s="128">
        <v>432</v>
      </c>
      <c r="G10477" s="126" t="s">
        <v>23045</v>
      </c>
      <c r="H10477" s="126" t="s">
        <v>23046</v>
      </c>
      <c r="I10477" s="126" t="s">
        <v>23047</v>
      </c>
      <c r="J10477" s="126" t="s">
        <v>26361</v>
      </c>
      <c r="K10477" s="9">
        <f>_xlfn.IFNA(VLOOKUP(Table5[[#This Row],[Section]],SubSill_Tier,2,FALSE),0)</f>
        <v>0</v>
      </c>
      <c r="L10477" s="9" t="str">
        <f t="shared" si="172"/>
        <v/>
      </c>
      <c r="M10477" s="205" t="str" cm="1">
        <f t="array" ref="M10477">_xlfn.IFS(NOT(ISERROR(VLOOKUP(Table5[[#This Row],[Section]],TB_notTB,1,FALSE))),"No",LEFT(Table5[[#This Row],[Section]],3)="ETB","PLS",LEFT(Table5[[#This Row],[Section]],1)="7","PDB",NOT(ISBLANK(Table5[[#This Row],[Section]])),"No")</f>
        <v>No</v>
      </c>
    </row>
    <row r="10478" spans="1:13" x14ac:dyDescent="0.25">
      <c r="A10478" s="126" t="s">
        <v>23963</v>
      </c>
      <c r="B10478" s="126" t="s">
        <v>23964</v>
      </c>
      <c r="C10478" s="126" t="s">
        <v>75</v>
      </c>
      <c r="D10478" s="127">
        <v>2.536</v>
      </c>
      <c r="E10478" s="128">
        <v>421</v>
      </c>
      <c r="F10478" s="128">
        <v>421</v>
      </c>
      <c r="G10478" s="126" t="s">
        <v>23045</v>
      </c>
      <c r="H10478" s="126" t="s">
        <v>23046</v>
      </c>
      <c r="I10478" s="126" t="s">
        <v>23047</v>
      </c>
      <c r="J10478" s="126" t="s">
        <v>26361</v>
      </c>
      <c r="K10478" s="9">
        <f>_xlfn.IFNA(VLOOKUP(Table5[[#This Row],[Section]],SubSill_Tier,2,FALSE),0)</f>
        <v>0</v>
      </c>
      <c r="L10478" s="9" t="str">
        <f t="shared" si="172"/>
        <v/>
      </c>
      <c r="M10478" s="205" t="str" cm="1">
        <f t="array" ref="M10478">_xlfn.IFS(NOT(ISERROR(VLOOKUP(Table5[[#This Row],[Section]],TB_notTB,1,FALSE))),"No",LEFT(Table5[[#This Row],[Section]],3)="ETB","PLS",LEFT(Table5[[#This Row],[Section]],1)="7","PDB",NOT(ISBLANK(Table5[[#This Row],[Section]])),"No")</f>
        <v>No</v>
      </c>
    </row>
    <row r="10479" spans="1:13" x14ac:dyDescent="0.25">
      <c r="A10479" s="126" t="s">
        <v>23965</v>
      </c>
      <c r="B10479" s="126" t="s">
        <v>23966</v>
      </c>
      <c r="C10479" s="126" t="s">
        <v>75</v>
      </c>
      <c r="D10479" s="127">
        <v>3.714</v>
      </c>
      <c r="E10479" s="128">
        <v>499</v>
      </c>
      <c r="F10479" s="128">
        <v>499</v>
      </c>
      <c r="G10479" s="126" t="s">
        <v>23045</v>
      </c>
      <c r="H10479" s="126" t="s">
        <v>23046</v>
      </c>
      <c r="I10479" s="126" t="s">
        <v>23047</v>
      </c>
      <c r="J10479" s="126" t="s">
        <v>26361</v>
      </c>
      <c r="K10479" s="9">
        <f>_xlfn.IFNA(VLOOKUP(Table5[[#This Row],[Section]],SubSill_Tier,2,FALSE),0)</f>
        <v>0</v>
      </c>
      <c r="L10479" s="9" t="str">
        <f t="shared" si="172"/>
        <v/>
      </c>
      <c r="M10479" s="205" t="str" cm="1">
        <f t="array" ref="M10479">_xlfn.IFS(NOT(ISERROR(VLOOKUP(Table5[[#This Row],[Section]],TB_notTB,1,FALSE))),"No",LEFT(Table5[[#This Row],[Section]],3)="ETB","PLS",LEFT(Table5[[#This Row],[Section]],1)="7","PDB",NOT(ISBLANK(Table5[[#This Row],[Section]])),"No")</f>
        <v>No</v>
      </c>
    </row>
    <row r="10480" spans="1:13" x14ac:dyDescent="0.25">
      <c r="A10480" s="126" t="s">
        <v>23967</v>
      </c>
      <c r="B10480" s="126" t="s">
        <v>23968</v>
      </c>
      <c r="C10480" s="126" t="s">
        <v>75</v>
      </c>
      <c r="D10480" s="127">
        <v>0.94199999999999995</v>
      </c>
      <c r="E10480" s="128">
        <v>365</v>
      </c>
      <c r="F10480" s="128">
        <v>365</v>
      </c>
      <c r="G10480" s="126" t="s">
        <v>23045</v>
      </c>
      <c r="H10480" s="126" t="s">
        <v>23046</v>
      </c>
      <c r="I10480" s="126" t="s">
        <v>23047</v>
      </c>
      <c r="J10480" s="126" t="s">
        <v>26361</v>
      </c>
      <c r="K10480" s="9">
        <f>_xlfn.IFNA(VLOOKUP(Table5[[#This Row],[Section]],SubSill_Tier,2,FALSE),0)</f>
        <v>0</v>
      </c>
      <c r="L10480" s="9" t="str">
        <f t="shared" si="172"/>
        <v/>
      </c>
      <c r="M10480" s="205" t="str" cm="1">
        <f t="array" ref="M10480">_xlfn.IFS(NOT(ISERROR(VLOOKUP(Table5[[#This Row],[Section]],TB_notTB,1,FALSE))),"No",LEFT(Table5[[#This Row],[Section]],3)="ETB","PLS",LEFT(Table5[[#This Row],[Section]],1)="7","PDB",NOT(ISBLANK(Table5[[#This Row],[Section]])),"No")</f>
        <v>No</v>
      </c>
    </row>
    <row r="10481" spans="1:13" x14ac:dyDescent="0.25">
      <c r="A10481" s="126" t="s">
        <v>23969</v>
      </c>
      <c r="B10481" s="126" t="s">
        <v>23970</v>
      </c>
      <c r="C10481" s="126" t="s">
        <v>75</v>
      </c>
      <c r="D10481" s="127">
        <v>1.54</v>
      </c>
      <c r="E10481" s="128">
        <v>420</v>
      </c>
      <c r="F10481" s="128">
        <v>420</v>
      </c>
      <c r="G10481" s="126" t="s">
        <v>23045</v>
      </c>
      <c r="H10481" s="126" t="s">
        <v>23046</v>
      </c>
      <c r="I10481" s="126" t="s">
        <v>23047</v>
      </c>
      <c r="J10481" s="126" t="s">
        <v>26361</v>
      </c>
      <c r="K10481" s="9">
        <f>_xlfn.IFNA(VLOOKUP(Table5[[#This Row],[Section]],SubSill_Tier,2,FALSE),0)</f>
        <v>0</v>
      </c>
      <c r="L10481" s="9" t="str">
        <f t="shared" si="172"/>
        <v/>
      </c>
      <c r="M10481" s="205" t="str" cm="1">
        <f t="array" ref="M10481">_xlfn.IFS(NOT(ISERROR(VLOOKUP(Table5[[#This Row],[Section]],TB_notTB,1,FALSE))),"No",LEFT(Table5[[#This Row],[Section]],3)="ETB","PLS",LEFT(Table5[[#This Row],[Section]],1)="7","PDB",NOT(ISBLANK(Table5[[#This Row],[Section]])),"No")</f>
        <v>No</v>
      </c>
    </row>
    <row r="10482" spans="1:13" x14ac:dyDescent="0.25">
      <c r="A10482" s="126" t="s">
        <v>23971</v>
      </c>
      <c r="B10482" s="126" t="s">
        <v>23972</v>
      </c>
      <c r="C10482" s="126" t="s">
        <v>75</v>
      </c>
      <c r="D10482" s="127">
        <v>1.5589999999999999</v>
      </c>
      <c r="E10482" s="128">
        <v>379</v>
      </c>
      <c r="F10482" s="128">
        <v>379</v>
      </c>
      <c r="G10482" s="126" t="s">
        <v>23045</v>
      </c>
      <c r="H10482" s="126" t="s">
        <v>23046</v>
      </c>
      <c r="I10482" s="126" t="s">
        <v>23047</v>
      </c>
      <c r="J10482" s="126" t="s">
        <v>26361</v>
      </c>
      <c r="K10482" s="9">
        <f>_xlfn.IFNA(VLOOKUP(Table5[[#This Row],[Section]],SubSill_Tier,2,FALSE),0)</f>
        <v>0</v>
      </c>
      <c r="L10482" s="9" t="str">
        <f t="shared" si="172"/>
        <v/>
      </c>
      <c r="M10482" s="205" t="str" cm="1">
        <f t="array" ref="M10482">_xlfn.IFS(NOT(ISERROR(VLOOKUP(Table5[[#This Row],[Section]],TB_notTB,1,FALSE))),"No",LEFT(Table5[[#This Row],[Section]],3)="ETB","PLS",LEFT(Table5[[#This Row],[Section]],1)="7","PDB",NOT(ISBLANK(Table5[[#This Row],[Section]])),"No")</f>
        <v>No</v>
      </c>
    </row>
    <row r="10483" spans="1:13" x14ac:dyDescent="0.25">
      <c r="A10483" s="126" t="s">
        <v>23973</v>
      </c>
      <c r="B10483" s="126" t="s">
        <v>23974</v>
      </c>
      <c r="C10483" s="126" t="s">
        <v>75</v>
      </c>
      <c r="D10483" s="127">
        <v>1.589</v>
      </c>
      <c r="E10483" s="128">
        <v>373</v>
      </c>
      <c r="F10483" s="128">
        <v>373</v>
      </c>
      <c r="G10483" s="126" t="s">
        <v>23045</v>
      </c>
      <c r="H10483" s="126" t="s">
        <v>23046</v>
      </c>
      <c r="I10483" s="126" t="s">
        <v>23047</v>
      </c>
      <c r="J10483" s="126" t="s">
        <v>26361</v>
      </c>
      <c r="K10483" s="9">
        <f>_xlfn.IFNA(VLOOKUP(Table5[[#This Row],[Section]],SubSill_Tier,2,FALSE),0)</f>
        <v>0</v>
      </c>
      <c r="L10483" s="9" t="str">
        <f t="shared" si="172"/>
        <v/>
      </c>
      <c r="M10483" s="205" t="str" cm="1">
        <f t="array" ref="M10483">_xlfn.IFS(NOT(ISERROR(VLOOKUP(Table5[[#This Row],[Section]],TB_notTB,1,FALSE))),"No",LEFT(Table5[[#This Row],[Section]],3)="ETB","PLS",LEFT(Table5[[#This Row],[Section]],1)="7","PDB",NOT(ISBLANK(Table5[[#This Row],[Section]])),"No")</f>
        <v>No</v>
      </c>
    </row>
    <row r="10484" spans="1:13" x14ac:dyDescent="0.25">
      <c r="A10484" s="126" t="s">
        <v>23975</v>
      </c>
      <c r="B10484" s="126" t="s">
        <v>23976</v>
      </c>
      <c r="C10484" s="126" t="s">
        <v>75</v>
      </c>
      <c r="D10484" s="127">
        <v>2.92</v>
      </c>
      <c r="E10484" s="128">
        <v>468</v>
      </c>
      <c r="F10484" s="128">
        <v>468</v>
      </c>
      <c r="G10484" s="126" t="s">
        <v>23045</v>
      </c>
      <c r="H10484" s="126" t="s">
        <v>23046</v>
      </c>
      <c r="I10484" s="126" t="s">
        <v>23047</v>
      </c>
      <c r="J10484" s="126" t="s">
        <v>26361</v>
      </c>
      <c r="K10484" s="9">
        <f>_xlfn.IFNA(VLOOKUP(Table5[[#This Row],[Section]],SubSill_Tier,2,FALSE),0)</f>
        <v>0</v>
      </c>
      <c r="L10484" s="9" t="str">
        <f t="shared" si="172"/>
        <v/>
      </c>
      <c r="M10484" s="205" t="str" cm="1">
        <f t="array" ref="M10484">_xlfn.IFS(NOT(ISERROR(VLOOKUP(Table5[[#This Row],[Section]],TB_notTB,1,FALSE))),"No",LEFT(Table5[[#This Row],[Section]],3)="ETB","PLS",LEFT(Table5[[#This Row],[Section]],1)="7","PDB",NOT(ISBLANK(Table5[[#This Row],[Section]])),"No")</f>
        <v>No</v>
      </c>
    </row>
    <row r="10485" spans="1:13" x14ac:dyDescent="0.25">
      <c r="A10485" s="126" t="s">
        <v>23977</v>
      </c>
      <c r="B10485" s="126" t="s">
        <v>23978</v>
      </c>
      <c r="C10485" s="126" t="s">
        <v>75</v>
      </c>
      <c r="D10485" s="127">
        <v>3.0659999999999998</v>
      </c>
      <c r="E10485" s="128">
        <v>495</v>
      </c>
      <c r="F10485" s="128">
        <v>495</v>
      </c>
      <c r="G10485" s="126" t="s">
        <v>23045</v>
      </c>
      <c r="H10485" s="126" t="s">
        <v>23046</v>
      </c>
      <c r="I10485" s="126" t="s">
        <v>23047</v>
      </c>
      <c r="J10485" s="126" t="s">
        <v>26361</v>
      </c>
      <c r="K10485" s="9">
        <f>_xlfn.IFNA(VLOOKUP(Table5[[#This Row],[Section]],SubSill_Tier,2,FALSE),0)</f>
        <v>0</v>
      </c>
      <c r="L10485" s="9" t="str">
        <f t="shared" si="172"/>
        <v/>
      </c>
      <c r="M10485" s="205" t="str" cm="1">
        <f t="array" ref="M10485">_xlfn.IFS(NOT(ISERROR(VLOOKUP(Table5[[#This Row],[Section]],TB_notTB,1,FALSE))),"No",LEFT(Table5[[#This Row],[Section]],3)="ETB","PLS",LEFT(Table5[[#This Row],[Section]],1)="7","PDB",NOT(ISBLANK(Table5[[#This Row],[Section]])),"No")</f>
        <v>No</v>
      </c>
    </row>
    <row r="10486" spans="1:13" x14ac:dyDescent="0.25">
      <c r="A10486" s="126" t="s">
        <v>23979</v>
      </c>
      <c r="B10486" s="126" t="s">
        <v>23980</v>
      </c>
      <c r="C10486" s="126" t="s">
        <v>75</v>
      </c>
      <c r="D10486" s="127">
        <v>2.6720000000000002</v>
      </c>
      <c r="E10486" s="128">
        <v>483</v>
      </c>
      <c r="F10486" s="128">
        <v>483</v>
      </c>
      <c r="G10486" s="126" t="s">
        <v>23045</v>
      </c>
      <c r="H10486" s="126" t="s">
        <v>23046</v>
      </c>
      <c r="I10486" s="126" t="s">
        <v>23047</v>
      </c>
      <c r="J10486" s="126" t="s">
        <v>26361</v>
      </c>
      <c r="K10486" s="9">
        <f>_xlfn.IFNA(VLOOKUP(Table5[[#This Row],[Section]],SubSill_Tier,2,FALSE),0)</f>
        <v>0</v>
      </c>
      <c r="L10486" s="9" t="str">
        <f t="shared" si="172"/>
        <v/>
      </c>
      <c r="M10486" s="205" t="str" cm="1">
        <f t="array" ref="M10486">_xlfn.IFS(NOT(ISERROR(VLOOKUP(Table5[[#This Row],[Section]],TB_notTB,1,FALSE))),"No",LEFT(Table5[[#This Row],[Section]],3)="ETB","PLS",LEFT(Table5[[#This Row],[Section]],1)="7","PDB",NOT(ISBLANK(Table5[[#This Row],[Section]])),"No")</f>
        <v>No</v>
      </c>
    </row>
    <row r="10487" spans="1:13" x14ac:dyDescent="0.25">
      <c r="A10487" s="126" t="s">
        <v>23981</v>
      </c>
      <c r="B10487" s="126" t="s">
        <v>23982</v>
      </c>
      <c r="C10487" s="126" t="s">
        <v>75</v>
      </c>
      <c r="D10487" s="127">
        <v>3.85</v>
      </c>
      <c r="E10487" s="128">
        <v>562</v>
      </c>
      <c r="F10487" s="128">
        <v>562</v>
      </c>
      <c r="G10487" s="126" t="s">
        <v>23045</v>
      </c>
      <c r="H10487" s="126" t="s">
        <v>23046</v>
      </c>
      <c r="I10487" s="126" t="s">
        <v>23047</v>
      </c>
      <c r="J10487" s="126" t="s">
        <v>26361</v>
      </c>
      <c r="K10487" s="9">
        <f>_xlfn.IFNA(VLOOKUP(Table5[[#This Row],[Section]],SubSill_Tier,2,FALSE),0)</f>
        <v>0</v>
      </c>
      <c r="L10487" s="9" t="str">
        <f t="shared" si="172"/>
        <v/>
      </c>
      <c r="M10487" s="205" t="str" cm="1">
        <f t="array" ref="M10487">_xlfn.IFS(NOT(ISERROR(VLOOKUP(Table5[[#This Row],[Section]],TB_notTB,1,FALSE))),"No",LEFT(Table5[[#This Row],[Section]],3)="ETB","PLS",LEFT(Table5[[#This Row],[Section]],1)="7","PDB",NOT(ISBLANK(Table5[[#This Row],[Section]])),"No")</f>
        <v>No</v>
      </c>
    </row>
    <row r="10488" spans="1:13" x14ac:dyDescent="0.25">
      <c r="A10488" s="126" t="s">
        <v>23983</v>
      </c>
      <c r="B10488" s="126" t="s">
        <v>23984</v>
      </c>
      <c r="C10488" s="126" t="s">
        <v>75</v>
      </c>
      <c r="D10488" s="127">
        <v>1.0880000000000001</v>
      </c>
      <c r="E10488" s="128">
        <v>489</v>
      </c>
      <c r="F10488" s="128">
        <v>489</v>
      </c>
      <c r="G10488" s="126" t="s">
        <v>23045</v>
      </c>
      <c r="H10488" s="126" t="s">
        <v>23046</v>
      </c>
      <c r="I10488" s="126" t="s">
        <v>23047</v>
      </c>
      <c r="J10488" s="126" t="s">
        <v>26361</v>
      </c>
      <c r="K10488" s="9">
        <f>_xlfn.IFNA(VLOOKUP(Table5[[#This Row],[Section]],SubSill_Tier,2,FALSE),0)</f>
        <v>0</v>
      </c>
      <c r="L10488" s="9" t="str">
        <f t="shared" si="172"/>
        <v/>
      </c>
      <c r="M10488" s="205" t="str" cm="1">
        <f t="array" ref="M10488">_xlfn.IFS(NOT(ISERROR(VLOOKUP(Table5[[#This Row],[Section]],TB_notTB,1,FALSE))),"No",LEFT(Table5[[#This Row],[Section]],3)="ETB","PLS",LEFT(Table5[[#This Row],[Section]],1)="7","PDB",NOT(ISBLANK(Table5[[#This Row],[Section]])),"No")</f>
        <v>No</v>
      </c>
    </row>
    <row r="10489" spans="1:13" x14ac:dyDescent="0.25">
      <c r="A10489" s="126" t="s">
        <v>23985</v>
      </c>
      <c r="B10489" s="126" t="s">
        <v>23986</v>
      </c>
      <c r="C10489" s="126" t="s">
        <v>75</v>
      </c>
      <c r="D10489" s="127">
        <v>0.998</v>
      </c>
      <c r="E10489" s="128">
        <v>461</v>
      </c>
      <c r="F10489" s="128">
        <v>461</v>
      </c>
      <c r="G10489" s="126" t="s">
        <v>23045</v>
      </c>
      <c r="H10489" s="126" t="s">
        <v>23046</v>
      </c>
      <c r="I10489" s="126" t="s">
        <v>23047</v>
      </c>
      <c r="J10489" s="126" t="s">
        <v>26361</v>
      </c>
      <c r="K10489" s="9">
        <f>_xlfn.IFNA(VLOOKUP(Table5[[#This Row],[Section]],SubSill_Tier,2,FALSE),0)</f>
        <v>0</v>
      </c>
      <c r="L10489" s="9" t="str">
        <f t="shared" si="172"/>
        <v/>
      </c>
      <c r="M10489" s="205" t="str" cm="1">
        <f t="array" ref="M10489">_xlfn.IFS(NOT(ISERROR(VLOOKUP(Table5[[#This Row],[Section]],TB_notTB,1,FALSE))),"No",LEFT(Table5[[#This Row],[Section]],3)="ETB","PLS",LEFT(Table5[[#This Row],[Section]],1)="7","PDB",NOT(ISBLANK(Table5[[#This Row],[Section]])),"No")</f>
        <v>No</v>
      </c>
    </row>
    <row r="10490" spans="1:13" x14ac:dyDescent="0.25">
      <c r="A10490" s="126" t="s">
        <v>23987</v>
      </c>
      <c r="B10490" s="126" t="s">
        <v>23988</v>
      </c>
      <c r="C10490" s="126" t="s">
        <v>75</v>
      </c>
      <c r="D10490" s="127">
        <v>2.569</v>
      </c>
      <c r="E10490" s="128">
        <v>641</v>
      </c>
      <c r="F10490" s="128">
        <v>641</v>
      </c>
      <c r="G10490" s="126" t="s">
        <v>23045</v>
      </c>
      <c r="H10490" s="126" t="s">
        <v>23046</v>
      </c>
      <c r="I10490" s="126" t="s">
        <v>23047</v>
      </c>
      <c r="J10490" s="126" t="s">
        <v>26361</v>
      </c>
      <c r="K10490" s="9">
        <f>_xlfn.IFNA(VLOOKUP(Table5[[#This Row],[Section]],SubSill_Tier,2,FALSE),0)</f>
        <v>0</v>
      </c>
      <c r="L10490" s="9" t="str">
        <f t="shared" si="172"/>
        <v/>
      </c>
      <c r="M10490" s="205" t="str" cm="1">
        <f t="array" ref="M10490">_xlfn.IFS(NOT(ISERROR(VLOOKUP(Table5[[#This Row],[Section]],TB_notTB,1,FALSE))),"No",LEFT(Table5[[#This Row],[Section]],3)="ETB","PLS",LEFT(Table5[[#This Row],[Section]],1)="7","PDB",NOT(ISBLANK(Table5[[#This Row],[Section]])),"No")</f>
        <v>No</v>
      </c>
    </row>
    <row r="10491" spans="1:13" x14ac:dyDescent="0.25">
      <c r="A10491" s="126" t="s">
        <v>23989</v>
      </c>
      <c r="B10491" s="126" t="s">
        <v>23990</v>
      </c>
      <c r="C10491" s="126" t="s">
        <v>75</v>
      </c>
      <c r="D10491" s="127">
        <v>1.595</v>
      </c>
      <c r="E10491" s="128">
        <v>458</v>
      </c>
      <c r="F10491" s="128">
        <v>458</v>
      </c>
      <c r="G10491" s="126" t="s">
        <v>23045</v>
      </c>
      <c r="H10491" s="126" t="s">
        <v>23046</v>
      </c>
      <c r="I10491" s="126" t="s">
        <v>23047</v>
      </c>
      <c r="J10491" s="126" t="s">
        <v>26361</v>
      </c>
      <c r="K10491" s="9">
        <f>_xlfn.IFNA(VLOOKUP(Table5[[#This Row],[Section]],SubSill_Tier,2,FALSE),0)</f>
        <v>0</v>
      </c>
      <c r="L10491" s="9" t="str">
        <f t="shared" si="172"/>
        <v/>
      </c>
      <c r="M10491" s="205" t="str" cm="1">
        <f t="array" ref="M10491">_xlfn.IFS(NOT(ISERROR(VLOOKUP(Table5[[#This Row],[Section]],TB_notTB,1,FALSE))),"No",LEFT(Table5[[#This Row],[Section]],3)="ETB","PLS",LEFT(Table5[[#This Row],[Section]],1)="7","PDB",NOT(ISBLANK(Table5[[#This Row],[Section]])),"No")</f>
        <v>No</v>
      </c>
    </row>
    <row r="10492" spans="1:13" x14ac:dyDescent="0.25">
      <c r="A10492" s="126" t="s">
        <v>23991</v>
      </c>
      <c r="B10492" s="126" t="s">
        <v>23992</v>
      </c>
      <c r="C10492" s="126" t="s">
        <v>75</v>
      </c>
      <c r="D10492" s="127">
        <v>2.5659999999999998</v>
      </c>
      <c r="E10492" s="128">
        <v>960</v>
      </c>
      <c r="F10492" s="128">
        <v>960</v>
      </c>
      <c r="G10492" s="126" t="s">
        <v>23045</v>
      </c>
      <c r="H10492" s="126" t="s">
        <v>23046</v>
      </c>
      <c r="I10492" s="126" t="s">
        <v>23047</v>
      </c>
      <c r="J10492" s="126" t="s">
        <v>26361</v>
      </c>
      <c r="K10492" s="9">
        <f>_xlfn.IFNA(VLOOKUP(Table5[[#This Row],[Section]],SubSill_Tier,2,FALSE),0)</f>
        <v>0</v>
      </c>
      <c r="L10492" s="9" t="str">
        <f t="shared" si="172"/>
        <v/>
      </c>
      <c r="M10492" s="205" t="str" cm="1">
        <f t="array" ref="M10492">_xlfn.IFS(NOT(ISERROR(VLOOKUP(Table5[[#This Row],[Section]],TB_notTB,1,FALSE))),"No",LEFT(Table5[[#This Row],[Section]],3)="ETB","PLS",LEFT(Table5[[#This Row],[Section]],1)="7","PDB",NOT(ISBLANK(Table5[[#This Row],[Section]])),"No")</f>
        <v>No</v>
      </c>
    </row>
    <row r="10493" spans="1:13" x14ac:dyDescent="0.25">
      <c r="A10493" s="126" t="s">
        <v>23993</v>
      </c>
      <c r="B10493" s="126" t="s">
        <v>23994</v>
      </c>
      <c r="C10493" s="126" t="s">
        <v>75</v>
      </c>
      <c r="D10493" s="127">
        <v>0.48</v>
      </c>
      <c r="E10493" s="128">
        <v>250</v>
      </c>
      <c r="F10493" s="128">
        <v>250</v>
      </c>
      <c r="G10493" s="126" t="s">
        <v>23045</v>
      </c>
      <c r="H10493" s="126" t="s">
        <v>23046</v>
      </c>
      <c r="I10493" s="126" t="s">
        <v>23047</v>
      </c>
      <c r="J10493" s="126" t="s">
        <v>26361</v>
      </c>
      <c r="K10493" s="9">
        <f>_xlfn.IFNA(VLOOKUP(Table5[[#This Row],[Section]],SubSill_Tier,2,FALSE),0)</f>
        <v>0</v>
      </c>
      <c r="L10493" s="9" t="str">
        <f t="shared" si="172"/>
        <v/>
      </c>
      <c r="M10493" s="205" t="str" cm="1">
        <f t="array" ref="M10493">_xlfn.IFS(NOT(ISERROR(VLOOKUP(Table5[[#This Row],[Section]],TB_notTB,1,FALSE))),"No",LEFT(Table5[[#This Row],[Section]],3)="ETB","PLS",LEFT(Table5[[#This Row],[Section]],1)="7","PDB",NOT(ISBLANK(Table5[[#This Row],[Section]])),"No")</f>
        <v>No</v>
      </c>
    </row>
    <row r="10494" spans="1:13" x14ac:dyDescent="0.25">
      <c r="A10494" s="126" t="s">
        <v>23995</v>
      </c>
      <c r="B10494" s="126" t="s">
        <v>23996</v>
      </c>
      <c r="C10494" s="126" t="s">
        <v>75</v>
      </c>
      <c r="D10494" s="127">
        <v>0.26800000000000002</v>
      </c>
      <c r="E10494" s="128">
        <v>125</v>
      </c>
      <c r="F10494" s="128">
        <v>125</v>
      </c>
      <c r="G10494" s="126" t="s">
        <v>23045</v>
      </c>
      <c r="H10494" s="126" t="s">
        <v>23046</v>
      </c>
      <c r="I10494" s="126" t="s">
        <v>23047</v>
      </c>
      <c r="J10494" s="126" t="s">
        <v>26361</v>
      </c>
      <c r="K10494" s="9">
        <f>_xlfn.IFNA(VLOOKUP(Table5[[#This Row],[Section]],SubSill_Tier,2,FALSE),0)</f>
        <v>0</v>
      </c>
      <c r="L10494" s="9" t="str">
        <f t="shared" si="172"/>
        <v/>
      </c>
      <c r="M10494" s="205" t="str" cm="1">
        <f t="array" ref="M10494">_xlfn.IFS(NOT(ISERROR(VLOOKUP(Table5[[#This Row],[Section]],TB_notTB,1,FALSE))),"No",LEFT(Table5[[#This Row],[Section]],3)="ETB","PLS",LEFT(Table5[[#This Row],[Section]],1)="7","PDB",NOT(ISBLANK(Table5[[#This Row],[Section]])),"No")</f>
        <v>No</v>
      </c>
    </row>
    <row r="10495" spans="1:13" x14ac:dyDescent="0.25">
      <c r="A10495" s="126" t="s">
        <v>23997</v>
      </c>
      <c r="B10495" s="126" t="s">
        <v>23998</v>
      </c>
      <c r="C10495" s="126" t="s">
        <v>75</v>
      </c>
      <c r="D10495" s="127">
        <v>1.869</v>
      </c>
      <c r="E10495" s="128">
        <v>761</v>
      </c>
      <c r="F10495" s="128">
        <v>761</v>
      </c>
      <c r="G10495" s="126" t="s">
        <v>23045</v>
      </c>
      <c r="H10495" s="126" t="s">
        <v>23046</v>
      </c>
      <c r="I10495" s="126" t="s">
        <v>23047</v>
      </c>
      <c r="J10495" s="126" t="s">
        <v>26361</v>
      </c>
      <c r="K10495" s="9">
        <f>_xlfn.IFNA(VLOOKUP(Table5[[#This Row],[Section]],SubSill_Tier,2,FALSE),0)</f>
        <v>0</v>
      </c>
      <c r="L10495" s="9" t="str">
        <f t="shared" si="172"/>
        <v/>
      </c>
      <c r="M10495" s="205" t="str" cm="1">
        <f t="array" ref="M10495">_xlfn.IFS(NOT(ISERROR(VLOOKUP(Table5[[#This Row],[Section]],TB_notTB,1,FALSE))),"No",LEFT(Table5[[#This Row],[Section]],3)="ETB","PLS",LEFT(Table5[[#This Row],[Section]],1)="7","PDB",NOT(ISBLANK(Table5[[#This Row],[Section]])),"No")</f>
        <v>No</v>
      </c>
    </row>
    <row r="10496" spans="1:13" x14ac:dyDescent="0.25">
      <c r="A10496" s="126" t="s">
        <v>23999</v>
      </c>
      <c r="B10496" s="126" t="s">
        <v>24000</v>
      </c>
      <c r="C10496" s="126" t="s">
        <v>75</v>
      </c>
      <c r="D10496" s="127">
        <v>2.024</v>
      </c>
      <c r="E10496" s="128">
        <v>774</v>
      </c>
      <c r="F10496" s="128">
        <v>774</v>
      </c>
      <c r="G10496" s="126" t="s">
        <v>23045</v>
      </c>
      <c r="H10496" s="126" t="s">
        <v>23046</v>
      </c>
      <c r="I10496" s="126" t="s">
        <v>23047</v>
      </c>
      <c r="J10496" s="126" t="s">
        <v>26361</v>
      </c>
      <c r="K10496" s="9">
        <f>_xlfn.IFNA(VLOOKUP(Table5[[#This Row],[Section]],SubSill_Tier,2,FALSE),0)</f>
        <v>0</v>
      </c>
      <c r="L10496" s="9" t="str">
        <f t="shared" si="172"/>
        <v/>
      </c>
      <c r="M10496" s="205" t="str" cm="1">
        <f t="array" ref="M10496">_xlfn.IFS(NOT(ISERROR(VLOOKUP(Table5[[#This Row],[Section]],TB_notTB,1,FALSE))),"No",LEFT(Table5[[#This Row],[Section]],3)="ETB","PLS",LEFT(Table5[[#This Row],[Section]],1)="7","PDB",NOT(ISBLANK(Table5[[#This Row],[Section]])),"No")</f>
        <v>No</v>
      </c>
    </row>
    <row r="10497" spans="1:13" x14ac:dyDescent="0.25">
      <c r="A10497" s="126" t="s">
        <v>24001</v>
      </c>
      <c r="B10497" s="126" t="s">
        <v>24002</v>
      </c>
      <c r="C10497" s="126" t="s">
        <v>75</v>
      </c>
      <c r="D10497" s="127">
        <v>1.5680000000000001</v>
      </c>
      <c r="E10497" s="128">
        <v>323</v>
      </c>
      <c r="F10497" s="128">
        <v>323</v>
      </c>
      <c r="G10497" s="126" t="s">
        <v>23045</v>
      </c>
      <c r="H10497" s="126" t="s">
        <v>23046</v>
      </c>
      <c r="I10497" s="126" t="s">
        <v>23047</v>
      </c>
      <c r="J10497" s="126" t="s">
        <v>26361</v>
      </c>
      <c r="K10497" s="9">
        <f>_xlfn.IFNA(VLOOKUP(Table5[[#This Row],[Section]],SubSill_Tier,2,FALSE),0)</f>
        <v>0</v>
      </c>
      <c r="L10497" s="9" t="str">
        <f t="shared" si="172"/>
        <v/>
      </c>
      <c r="M10497" s="205" t="str" cm="1">
        <f t="array" ref="M10497">_xlfn.IFS(NOT(ISERROR(VLOOKUP(Table5[[#This Row],[Section]],TB_notTB,1,FALSE))),"No",LEFT(Table5[[#This Row],[Section]],3)="ETB","PLS",LEFT(Table5[[#This Row],[Section]],1)="7","PDB",NOT(ISBLANK(Table5[[#This Row],[Section]])),"No")</f>
        <v>No</v>
      </c>
    </row>
    <row r="10498" spans="1:13" x14ac:dyDescent="0.25">
      <c r="A10498" s="126" t="s">
        <v>24003</v>
      </c>
      <c r="B10498" s="126" t="s">
        <v>24004</v>
      </c>
      <c r="C10498" s="126" t="s">
        <v>75</v>
      </c>
      <c r="D10498" s="127">
        <v>1.8169999999999999</v>
      </c>
      <c r="E10498" s="128">
        <v>389</v>
      </c>
      <c r="F10498" s="128">
        <v>389</v>
      </c>
      <c r="G10498" s="126" t="s">
        <v>22707</v>
      </c>
      <c r="H10498" s="126" t="s">
        <v>22708</v>
      </c>
      <c r="I10498" s="126" t="s">
        <v>22709</v>
      </c>
      <c r="J10498" s="126" t="s">
        <v>26361</v>
      </c>
      <c r="K10498" s="9">
        <f>_xlfn.IFNA(VLOOKUP(Table5[[#This Row],[Section]],SubSill_Tier,2,FALSE),0)</f>
        <v>0</v>
      </c>
      <c r="L10498" s="9" t="str">
        <f t="shared" ref="L10498:L10561" si="173">IFERROR(IF(LEFT(G10498,2)="AI",IF(_xlfn.NUMBERVALUE(IFERROR(LEFT(IF(ISERROR(FIND("X",UPPER(B10498))),UPPER(B10498),RIGHT(UPPER(B10498),LEN(UPPER(B10498))-FIND("~",SUBSTITUTE(UPPER(B10498),"X","~",LEN(UPPER(B10498))-LEN(SUBSTITUTE(UPPER(B10498),"X","")))))),FIND(" ",IF(ISERROR(FIND("X",UPPER(B10498))),UPPER(B10498),RIGHT(UPPER(B10498),LEN(UPPER(B10498))-FIND("~",SUBSTITUTE(UPPER(B10498),"X","~",LEN(UPPER(B10498))-LEN(SUBSTITUTE(UPPER(B10498),"X","")))))),1)-1),IF(ISERROR(FIND("X",UPPER(B10498))),UPPER(B10498),RIGHT(UPPER(B10498),LEN(UPPER(B10498))-FIND("~",SUBSTITUTE(UPPER(B10498),"X","~",LEN(UPPER(B10498))-LEN(SUBSTITUTE(UPPER(B10498),"X",""))))))),".")&gt;=5,"Wall",""),""),"")</f>
        <v/>
      </c>
      <c r="M10498" s="205" t="str" cm="1">
        <f t="array" ref="M10498">_xlfn.IFS(NOT(ISERROR(VLOOKUP(Table5[[#This Row],[Section]],TB_notTB,1,FALSE))),"No",LEFT(Table5[[#This Row],[Section]],3)="ETB","PLS",LEFT(Table5[[#This Row],[Section]],1)="7","PDB",NOT(ISBLANK(Table5[[#This Row],[Section]])),"No")</f>
        <v>No</v>
      </c>
    </row>
    <row r="10499" spans="1:13" x14ac:dyDescent="0.25">
      <c r="A10499" s="126" t="s">
        <v>24005</v>
      </c>
      <c r="B10499" s="126" t="s">
        <v>24006</v>
      </c>
      <c r="C10499" s="126" t="s">
        <v>75</v>
      </c>
      <c r="D10499" s="127">
        <v>1.8660000000000001</v>
      </c>
      <c r="E10499" s="128">
        <v>408</v>
      </c>
      <c r="F10499" s="128">
        <v>408</v>
      </c>
      <c r="G10499" s="126" t="s">
        <v>22707</v>
      </c>
      <c r="H10499" s="126" t="s">
        <v>22708</v>
      </c>
      <c r="I10499" s="126" t="s">
        <v>22709</v>
      </c>
      <c r="J10499" s="126" t="s">
        <v>26361</v>
      </c>
      <c r="K10499" s="9">
        <f>_xlfn.IFNA(VLOOKUP(Table5[[#This Row],[Section]],SubSill_Tier,2,FALSE),0)</f>
        <v>0</v>
      </c>
      <c r="L10499" s="9" t="str">
        <f t="shared" si="173"/>
        <v/>
      </c>
      <c r="M10499" s="205" t="str" cm="1">
        <f t="array" ref="M10499">_xlfn.IFS(NOT(ISERROR(VLOOKUP(Table5[[#This Row],[Section]],TB_notTB,1,FALSE))),"No",LEFT(Table5[[#This Row],[Section]],3)="ETB","PLS",LEFT(Table5[[#This Row],[Section]],1)="7","PDB",NOT(ISBLANK(Table5[[#This Row],[Section]])),"No")</f>
        <v>No</v>
      </c>
    </row>
    <row r="10500" spans="1:13" x14ac:dyDescent="0.25">
      <c r="A10500" s="126" t="s">
        <v>24007</v>
      </c>
      <c r="B10500" s="126" t="s">
        <v>24008</v>
      </c>
      <c r="C10500" s="126" t="s">
        <v>75</v>
      </c>
      <c r="D10500" s="127">
        <v>2.0249999999999999</v>
      </c>
      <c r="E10500" s="128">
        <v>406</v>
      </c>
      <c r="F10500" s="128">
        <v>406</v>
      </c>
      <c r="G10500" s="126" t="s">
        <v>22707</v>
      </c>
      <c r="H10500" s="126" t="s">
        <v>22708</v>
      </c>
      <c r="I10500" s="126" t="s">
        <v>22709</v>
      </c>
      <c r="J10500" s="126" t="s">
        <v>26361</v>
      </c>
      <c r="K10500" s="9">
        <f>_xlfn.IFNA(VLOOKUP(Table5[[#This Row],[Section]],SubSill_Tier,2,FALSE),0)</f>
        <v>0</v>
      </c>
      <c r="L10500" s="9" t="str">
        <f t="shared" si="173"/>
        <v/>
      </c>
      <c r="M10500" s="205" t="str" cm="1">
        <f t="array" ref="M10500">_xlfn.IFS(NOT(ISERROR(VLOOKUP(Table5[[#This Row],[Section]],TB_notTB,1,FALSE))),"No",LEFT(Table5[[#This Row],[Section]],3)="ETB","PLS",LEFT(Table5[[#This Row],[Section]],1)="7","PDB",NOT(ISBLANK(Table5[[#This Row],[Section]])),"No")</f>
        <v>No</v>
      </c>
    </row>
    <row r="10501" spans="1:13" x14ac:dyDescent="0.25">
      <c r="A10501" s="126" t="s">
        <v>24009</v>
      </c>
      <c r="B10501" s="126" t="s">
        <v>24010</v>
      </c>
      <c r="C10501" s="126" t="s">
        <v>75</v>
      </c>
      <c r="D10501" s="127">
        <v>1.847</v>
      </c>
      <c r="E10501" s="128">
        <v>436</v>
      </c>
      <c r="F10501" s="128">
        <v>436</v>
      </c>
      <c r="G10501" s="126" t="s">
        <v>22707</v>
      </c>
      <c r="H10501" s="126" t="s">
        <v>22708</v>
      </c>
      <c r="I10501" s="126" t="s">
        <v>22709</v>
      </c>
      <c r="J10501" s="126" t="s">
        <v>26361</v>
      </c>
      <c r="K10501" s="9">
        <f>_xlfn.IFNA(VLOOKUP(Table5[[#This Row],[Section]],SubSill_Tier,2,FALSE),0)</f>
        <v>0</v>
      </c>
      <c r="L10501" s="9" t="str">
        <f t="shared" si="173"/>
        <v/>
      </c>
      <c r="M10501" s="205" t="str" cm="1">
        <f t="array" ref="M10501">_xlfn.IFS(NOT(ISERROR(VLOOKUP(Table5[[#This Row],[Section]],TB_notTB,1,FALSE))),"No",LEFT(Table5[[#This Row],[Section]],3)="ETB","PLS",LEFT(Table5[[#This Row],[Section]],1)="7","PDB",NOT(ISBLANK(Table5[[#This Row],[Section]])),"No")</f>
        <v>No</v>
      </c>
    </row>
    <row r="10502" spans="1:13" x14ac:dyDescent="0.25">
      <c r="A10502" s="126" t="s">
        <v>24011</v>
      </c>
      <c r="B10502" s="126" t="s">
        <v>24012</v>
      </c>
      <c r="C10502" s="126" t="s">
        <v>75</v>
      </c>
      <c r="D10502" s="127">
        <v>2.0409999999999999</v>
      </c>
      <c r="E10502" s="128">
        <v>474</v>
      </c>
      <c r="F10502" s="128">
        <v>474</v>
      </c>
      <c r="G10502" s="126" t="s">
        <v>22707</v>
      </c>
      <c r="H10502" s="126" t="s">
        <v>22708</v>
      </c>
      <c r="I10502" s="126" t="s">
        <v>22709</v>
      </c>
      <c r="J10502" s="126" t="s">
        <v>26361</v>
      </c>
      <c r="K10502" s="9">
        <f>_xlfn.IFNA(VLOOKUP(Table5[[#This Row],[Section]],SubSill_Tier,2,FALSE),0)</f>
        <v>0</v>
      </c>
      <c r="L10502" s="9" t="str">
        <f t="shared" si="173"/>
        <v/>
      </c>
      <c r="M10502" s="205" t="str" cm="1">
        <f t="array" ref="M10502">_xlfn.IFS(NOT(ISERROR(VLOOKUP(Table5[[#This Row],[Section]],TB_notTB,1,FALSE))),"No",LEFT(Table5[[#This Row],[Section]],3)="ETB","PLS",LEFT(Table5[[#This Row],[Section]],1)="7","PDB",NOT(ISBLANK(Table5[[#This Row],[Section]])),"No")</f>
        <v>No</v>
      </c>
    </row>
    <row r="10503" spans="1:13" x14ac:dyDescent="0.25">
      <c r="A10503" s="126" t="s">
        <v>24013</v>
      </c>
      <c r="B10503" s="126" t="s">
        <v>24014</v>
      </c>
      <c r="C10503" s="126" t="s">
        <v>75</v>
      </c>
      <c r="D10503" s="127">
        <v>2.278</v>
      </c>
      <c r="E10503" s="128">
        <v>465</v>
      </c>
      <c r="F10503" s="128">
        <v>465</v>
      </c>
      <c r="G10503" s="126" t="s">
        <v>22707</v>
      </c>
      <c r="H10503" s="126" t="s">
        <v>22708</v>
      </c>
      <c r="I10503" s="126" t="s">
        <v>22709</v>
      </c>
      <c r="J10503" s="126" t="s">
        <v>26361</v>
      </c>
      <c r="K10503" s="9">
        <f>_xlfn.IFNA(VLOOKUP(Table5[[#This Row],[Section]],SubSill_Tier,2,FALSE),0)</f>
        <v>0</v>
      </c>
      <c r="L10503" s="9" t="str">
        <f t="shared" si="173"/>
        <v/>
      </c>
      <c r="M10503" s="205" t="str" cm="1">
        <f t="array" ref="M10503">_xlfn.IFS(NOT(ISERROR(VLOOKUP(Table5[[#This Row],[Section]],TB_notTB,1,FALSE))),"No",LEFT(Table5[[#This Row],[Section]],3)="ETB","PLS",LEFT(Table5[[#This Row],[Section]],1)="7","PDB",NOT(ISBLANK(Table5[[#This Row],[Section]])),"No")</f>
        <v>No</v>
      </c>
    </row>
    <row r="10504" spans="1:13" x14ac:dyDescent="0.25">
      <c r="A10504" s="126" t="s">
        <v>24015</v>
      </c>
      <c r="B10504" s="126" t="s">
        <v>24016</v>
      </c>
      <c r="C10504" s="126" t="s">
        <v>75</v>
      </c>
      <c r="D10504" s="127">
        <v>2.3279999999999998</v>
      </c>
      <c r="E10504" s="128">
        <v>484</v>
      </c>
      <c r="F10504" s="128">
        <v>484</v>
      </c>
      <c r="G10504" s="126" t="s">
        <v>22707</v>
      </c>
      <c r="H10504" s="126" t="s">
        <v>22708</v>
      </c>
      <c r="I10504" s="126" t="s">
        <v>22709</v>
      </c>
      <c r="J10504" s="126" t="s">
        <v>26361</v>
      </c>
      <c r="K10504" s="9">
        <f>_xlfn.IFNA(VLOOKUP(Table5[[#This Row],[Section]],SubSill_Tier,2,FALSE),0)</f>
        <v>0</v>
      </c>
      <c r="L10504" s="9" t="str">
        <f t="shared" si="173"/>
        <v/>
      </c>
      <c r="M10504" s="205" t="str" cm="1">
        <f t="array" ref="M10504">_xlfn.IFS(NOT(ISERROR(VLOOKUP(Table5[[#This Row],[Section]],TB_notTB,1,FALSE))),"No",LEFT(Table5[[#This Row],[Section]],3)="ETB","PLS",LEFT(Table5[[#This Row],[Section]],1)="7","PDB",NOT(ISBLANK(Table5[[#This Row],[Section]])),"No")</f>
        <v>No</v>
      </c>
    </row>
    <row r="10505" spans="1:13" x14ac:dyDescent="0.25">
      <c r="A10505" s="126" t="s">
        <v>24017</v>
      </c>
      <c r="B10505" s="126" t="s">
        <v>24018</v>
      </c>
      <c r="C10505" s="126" t="s">
        <v>75</v>
      </c>
      <c r="D10505" s="127">
        <v>2.157</v>
      </c>
      <c r="E10505" s="128">
        <v>467</v>
      </c>
      <c r="F10505" s="128">
        <v>467</v>
      </c>
      <c r="G10505" s="126" t="s">
        <v>22707</v>
      </c>
      <c r="H10505" s="126" t="s">
        <v>22708</v>
      </c>
      <c r="I10505" s="126" t="s">
        <v>22709</v>
      </c>
      <c r="J10505" s="126" t="s">
        <v>26361</v>
      </c>
      <c r="K10505" s="9">
        <f>_xlfn.IFNA(VLOOKUP(Table5[[#This Row],[Section]],SubSill_Tier,2,FALSE),0)</f>
        <v>0</v>
      </c>
      <c r="L10505" s="9" t="str">
        <f t="shared" si="173"/>
        <v/>
      </c>
      <c r="M10505" s="205" t="str" cm="1">
        <f t="array" ref="M10505">_xlfn.IFS(NOT(ISERROR(VLOOKUP(Table5[[#This Row],[Section]],TB_notTB,1,FALSE))),"No",LEFT(Table5[[#This Row],[Section]],3)="ETB","PLS",LEFT(Table5[[#This Row],[Section]],1)="7","PDB",NOT(ISBLANK(Table5[[#This Row],[Section]])),"No")</f>
        <v>No</v>
      </c>
    </row>
    <row r="10506" spans="1:13" x14ac:dyDescent="0.25">
      <c r="A10506" s="126" t="s">
        <v>24019</v>
      </c>
      <c r="B10506" s="126" t="s">
        <v>24020</v>
      </c>
      <c r="C10506" s="126" t="s">
        <v>75</v>
      </c>
      <c r="D10506" s="127">
        <v>1.5589999999999999</v>
      </c>
      <c r="E10506" s="128">
        <v>344</v>
      </c>
      <c r="F10506" s="128">
        <v>344</v>
      </c>
      <c r="G10506" s="126" t="s">
        <v>22707</v>
      </c>
      <c r="H10506" s="126" t="s">
        <v>22708</v>
      </c>
      <c r="I10506" s="126" t="s">
        <v>22709</v>
      </c>
      <c r="J10506" s="126" t="s">
        <v>26361</v>
      </c>
      <c r="K10506" s="9">
        <f>_xlfn.IFNA(VLOOKUP(Table5[[#This Row],[Section]],SubSill_Tier,2,FALSE),0)</f>
        <v>0</v>
      </c>
      <c r="L10506" s="9" t="str">
        <f t="shared" si="173"/>
        <v/>
      </c>
      <c r="M10506" s="205" t="str" cm="1">
        <f t="array" ref="M10506">_xlfn.IFS(NOT(ISERROR(VLOOKUP(Table5[[#This Row],[Section]],TB_notTB,1,FALSE))),"No",LEFT(Table5[[#This Row],[Section]],3)="ETB","PLS",LEFT(Table5[[#This Row],[Section]],1)="7","PDB",NOT(ISBLANK(Table5[[#This Row],[Section]])),"No")</f>
        <v>No</v>
      </c>
    </row>
    <row r="10507" spans="1:13" x14ac:dyDescent="0.25">
      <c r="A10507" s="126" t="s">
        <v>24021</v>
      </c>
      <c r="B10507" s="126" t="s">
        <v>24022</v>
      </c>
      <c r="C10507" s="126" t="s">
        <v>75</v>
      </c>
      <c r="D10507" s="127">
        <v>1.9039999999999999</v>
      </c>
      <c r="E10507" s="128">
        <v>472</v>
      </c>
      <c r="F10507" s="128">
        <v>472</v>
      </c>
      <c r="G10507" s="126" t="s">
        <v>22707</v>
      </c>
      <c r="H10507" s="126" t="s">
        <v>22708</v>
      </c>
      <c r="I10507" s="126" t="s">
        <v>22709</v>
      </c>
      <c r="J10507" s="126" t="s">
        <v>26361</v>
      </c>
      <c r="K10507" s="9">
        <f>_xlfn.IFNA(VLOOKUP(Table5[[#This Row],[Section]],SubSill_Tier,2,FALSE),0)</f>
        <v>0</v>
      </c>
      <c r="L10507" s="9" t="str">
        <f t="shared" si="173"/>
        <v/>
      </c>
      <c r="M10507" s="205" t="str" cm="1">
        <f t="array" ref="M10507">_xlfn.IFS(NOT(ISERROR(VLOOKUP(Table5[[#This Row],[Section]],TB_notTB,1,FALSE))),"No",LEFT(Table5[[#This Row],[Section]],3)="ETB","PLS",LEFT(Table5[[#This Row],[Section]],1)="7","PDB",NOT(ISBLANK(Table5[[#This Row],[Section]])),"No")</f>
        <v>No</v>
      </c>
    </row>
    <row r="10508" spans="1:13" x14ac:dyDescent="0.25">
      <c r="A10508" s="126" t="s">
        <v>24023</v>
      </c>
      <c r="B10508" s="126" t="s">
        <v>24024</v>
      </c>
      <c r="C10508" s="126" t="s">
        <v>75</v>
      </c>
      <c r="D10508" s="127">
        <v>1.3819999999999999</v>
      </c>
      <c r="E10508" s="128">
        <v>301</v>
      </c>
      <c r="F10508" s="128">
        <v>301</v>
      </c>
      <c r="G10508" s="126" t="s">
        <v>22707</v>
      </c>
      <c r="H10508" s="126" t="s">
        <v>22708</v>
      </c>
      <c r="I10508" s="126" t="s">
        <v>22709</v>
      </c>
      <c r="J10508" s="126" t="s">
        <v>26361</v>
      </c>
      <c r="K10508" s="9">
        <f>_xlfn.IFNA(VLOOKUP(Table5[[#This Row],[Section]],SubSill_Tier,2,FALSE),0)</f>
        <v>0</v>
      </c>
      <c r="L10508" s="9" t="str">
        <f t="shared" si="173"/>
        <v/>
      </c>
      <c r="M10508" s="205" t="str" cm="1">
        <f t="array" ref="M10508">_xlfn.IFS(NOT(ISERROR(VLOOKUP(Table5[[#This Row],[Section]],TB_notTB,1,FALSE))),"No",LEFT(Table5[[#This Row],[Section]],3)="ETB","PLS",LEFT(Table5[[#This Row],[Section]],1)="7","PDB",NOT(ISBLANK(Table5[[#This Row],[Section]])),"No")</f>
        <v>No</v>
      </c>
    </row>
    <row r="10509" spans="1:13" x14ac:dyDescent="0.25">
      <c r="A10509" s="126" t="s">
        <v>24025</v>
      </c>
      <c r="B10509" s="126" t="s">
        <v>24026</v>
      </c>
      <c r="C10509" s="126" t="s">
        <v>75</v>
      </c>
      <c r="D10509" s="127">
        <v>1.746</v>
      </c>
      <c r="E10509" s="128">
        <v>429</v>
      </c>
      <c r="F10509" s="128">
        <v>429</v>
      </c>
      <c r="G10509" s="126" t="s">
        <v>22707</v>
      </c>
      <c r="H10509" s="126" t="s">
        <v>22708</v>
      </c>
      <c r="I10509" s="126" t="s">
        <v>22709</v>
      </c>
      <c r="J10509" s="126" t="s">
        <v>26361</v>
      </c>
      <c r="K10509" s="9">
        <f>_xlfn.IFNA(VLOOKUP(Table5[[#This Row],[Section]],SubSill_Tier,2,FALSE),0)</f>
        <v>0</v>
      </c>
      <c r="L10509" s="9" t="str">
        <f t="shared" si="173"/>
        <v/>
      </c>
      <c r="M10509" s="205" t="str" cm="1">
        <f t="array" ref="M10509">_xlfn.IFS(NOT(ISERROR(VLOOKUP(Table5[[#This Row],[Section]],TB_notTB,1,FALSE))),"No",LEFT(Table5[[#This Row],[Section]],3)="ETB","PLS",LEFT(Table5[[#This Row],[Section]],1)="7","PDB",NOT(ISBLANK(Table5[[#This Row],[Section]])),"No")</f>
        <v>No</v>
      </c>
    </row>
    <row r="10510" spans="1:13" x14ac:dyDescent="0.25">
      <c r="A10510" s="126" t="s">
        <v>9314</v>
      </c>
      <c r="B10510" s="126" t="s">
        <v>3598</v>
      </c>
      <c r="C10510" s="126" t="s">
        <v>98</v>
      </c>
      <c r="D10510" s="127">
        <v>0.309</v>
      </c>
      <c r="E10510" s="128">
        <v>114</v>
      </c>
      <c r="F10510" s="128">
        <v>100</v>
      </c>
      <c r="G10510" s="126" t="s">
        <v>13727</v>
      </c>
      <c r="H10510" s="126" t="s">
        <v>20121</v>
      </c>
      <c r="I10510" s="126" t="s">
        <v>20122</v>
      </c>
      <c r="J10510" s="126" t="s">
        <v>26234</v>
      </c>
      <c r="K10510" s="9">
        <f>_xlfn.IFNA(VLOOKUP(Table5[[#This Row],[Section]],SubSill_Tier,2,FALSE),0)</f>
        <v>0</v>
      </c>
      <c r="L10510" s="9" t="str">
        <f t="shared" si="173"/>
        <v/>
      </c>
      <c r="M10510" s="205" t="str" cm="1">
        <f t="array" ref="M10510">_xlfn.IFS(NOT(ISERROR(VLOOKUP(Table5[[#This Row],[Section]],TB_notTB,1,FALSE))),"No",LEFT(Table5[[#This Row],[Section]],3)="ETB","PLS",LEFT(Table5[[#This Row],[Section]],1)="7","PDB",NOT(ISBLANK(Table5[[#This Row],[Section]])),"No")</f>
        <v>No</v>
      </c>
    </row>
    <row r="10511" spans="1:13" x14ac:dyDescent="0.25">
      <c r="A10511" s="126" t="s">
        <v>24027</v>
      </c>
      <c r="B10511" s="126" t="s">
        <v>24028</v>
      </c>
      <c r="C10511" s="126" t="s">
        <v>75</v>
      </c>
      <c r="D10511" s="127">
        <v>3.2440000000000002</v>
      </c>
      <c r="E10511" s="128">
        <v>514</v>
      </c>
      <c r="F10511" s="128">
        <v>514</v>
      </c>
      <c r="G10511" s="126" t="s">
        <v>23045</v>
      </c>
      <c r="H10511" s="126" t="s">
        <v>23046</v>
      </c>
      <c r="I10511" s="126" t="s">
        <v>23047</v>
      </c>
      <c r="J10511" s="126" t="s">
        <v>26361</v>
      </c>
      <c r="K10511" s="9">
        <f>_xlfn.IFNA(VLOOKUP(Table5[[#This Row],[Section]],SubSill_Tier,2,FALSE),0)</f>
        <v>0</v>
      </c>
      <c r="L10511" s="9" t="str">
        <f t="shared" si="173"/>
        <v/>
      </c>
      <c r="M10511" s="205" t="str" cm="1">
        <f t="array" ref="M10511">_xlfn.IFS(NOT(ISERROR(VLOOKUP(Table5[[#This Row],[Section]],TB_notTB,1,FALSE))),"No",LEFT(Table5[[#This Row],[Section]],3)="ETB","PLS",LEFT(Table5[[#This Row],[Section]],1)="7","PDB",NOT(ISBLANK(Table5[[#This Row],[Section]])),"No")</f>
        <v>No</v>
      </c>
    </row>
    <row r="10512" spans="1:13" x14ac:dyDescent="0.25">
      <c r="A10512" s="126" t="s">
        <v>24029</v>
      </c>
      <c r="B10512" s="126" t="s">
        <v>24030</v>
      </c>
      <c r="C10512" s="126" t="s">
        <v>75</v>
      </c>
      <c r="D10512" s="127">
        <v>1.8029999999999999</v>
      </c>
      <c r="E10512" s="128">
        <v>285</v>
      </c>
      <c r="F10512" s="128">
        <v>285</v>
      </c>
      <c r="G10512" s="126" t="s">
        <v>23105</v>
      </c>
      <c r="H10512" s="126" t="s">
        <v>23106</v>
      </c>
      <c r="I10512" s="126" t="s">
        <v>23107</v>
      </c>
      <c r="J10512" s="126" t="s">
        <v>26361</v>
      </c>
      <c r="K10512" s="9">
        <f>_xlfn.IFNA(VLOOKUP(Table5[[#This Row],[Section]],SubSill_Tier,2,FALSE),0)</f>
        <v>0</v>
      </c>
      <c r="L10512" s="9" t="str">
        <f t="shared" si="173"/>
        <v/>
      </c>
      <c r="M10512" s="205" t="str" cm="1">
        <f t="array" ref="M10512">_xlfn.IFS(NOT(ISERROR(VLOOKUP(Table5[[#This Row],[Section]],TB_notTB,1,FALSE))),"No",LEFT(Table5[[#This Row],[Section]],3)="ETB","PLS",LEFT(Table5[[#This Row],[Section]],1)="7","PDB",NOT(ISBLANK(Table5[[#This Row],[Section]])),"No")</f>
        <v>No</v>
      </c>
    </row>
    <row r="10513" spans="1:13" x14ac:dyDescent="0.25">
      <c r="A10513" s="126" t="s">
        <v>24031</v>
      </c>
      <c r="B10513" s="126" t="s">
        <v>24032</v>
      </c>
      <c r="C10513" s="126" t="s">
        <v>75</v>
      </c>
      <c r="D10513" s="127">
        <v>1.9830000000000001</v>
      </c>
      <c r="E10513" s="128">
        <v>346</v>
      </c>
      <c r="F10513" s="128">
        <v>346</v>
      </c>
      <c r="G10513" s="126" t="s">
        <v>23105</v>
      </c>
      <c r="H10513" s="126" t="s">
        <v>23106</v>
      </c>
      <c r="I10513" s="126" t="s">
        <v>23107</v>
      </c>
      <c r="J10513" s="126" t="s">
        <v>26361</v>
      </c>
      <c r="K10513" s="9">
        <f>_xlfn.IFNA(VLOOKUP(Table5[[#This Row],[Section]],SubSill_Tier,2,FALSE),0)</f>
        <v>0</v>
      </c>
      <c r="L10513" s="9" t="str">
        <f t="shared" si="173"/>
        <v/>
      </c>
      <c r="M10513" s="205" t="str" cm="1">
        <f t="array" ref="M10513">_xlfn.IFS(NOT(ISERROR(VLOOKUP(Table5[[#This Row],[Section]],TB_notTB,1,FALSE))),"No",LEFT(Table5[[#This Row],[Section]],3)="ETB","PLS",LEFT(Table5[[#This Row],[Section]],1)="7","PDB",NOT(ISBLANK(Table5[[#This Row],[Section]])),"No")</f>
        <v>No</v>
      </c>
    </row>
    <row r="10514" spans="1:13" x14ac:dyDescent="0.25">
      <c r="A10514" s="126" t="s">
        <v>24033</v>
      </c>
      <c r="B10514" s="126" t="s">
        <v>24034</v>
      </c>
      <c r="C10514" s="126" t="s">
        <v>75</v>
      </c>
      <c r="D10514" s="127">
        <v>2.1560000000000001</v>
      </c>
      <c r="E10514" s="128">
        <v>248</v>
      </c>
      <c r="F10514" s="128">
        <v>248</v>
      </c>
      <c r="G10514" s="126" t="s">
        <v>22707</v>
      </c>
      <c r="H10514" s="126" t="s">
        <v>22708</v>
      </c>
      <c r="I10514" s="126" t="s">
        <v>22709</v>
      </c>
      <c r="J10514" s="126" t="s">
        <v>26361</v>
      </c>
      <c r="K10514" s="9">
        <f>_xlfn.IFNA(VLOOKUP(Table5[[#This Row],[Section]],SubSill_Tier,2,FALSE),0)</f>
        <v>0</v>
      </c>
      <c r="L10514" s="9" t="str">
        <f t="shared" si="173"/>
        <v/>
      </c>
      <c r="M10514" s="205" t="str" cm="1">
        <f t="array" ref="M10514">_xlfn.IFS(NOT(ISERROR(VLOOKUP(Table5[[#This Row],[Section]],TB_notTB,1,FALSE))),"No",LEFT(Table5[[#This Row],[Section]],3)="ETB","PLS",LEFT(Table5[[#This Row],[Section]],1)="7","PDB",NOT(ISBLANK(Table5[[#This Row],[Section]])),"No")</f>
        <v>No</v>
      </c>
    </row>
    <row r="10515" spans="1:13" x14ac:dyDescent="0.25">
      <c r="A10515" s="126" t="s">
        <v>24035</v>
      </c>
      <c r="B10515" s="126" t="s">
        <v>24036</v>
      </c>
      <c r="C10515" s="126" t="s">
        <v>75</v>
      </c>
      <c r="D10515" s="127">
        <v>0.30099999999999999</v>
      </c>
      <c r="E10515" s="128">
        <v>123</v>
      </c>
      <c r="F10515" s="128">
        <v>123</v>
      </c>
      <c r="G10515" s="126" t="s">
        <v>22707</v>
      </c>
      <c r="H10515" s="126" t="s">
        <v>22708</v>
      </c>
      <c r="I10515" s="126" t="s">
        <v>22709</v>
      </c>
      <c r="J10515" s="126" t="s">
        <v>26361</v>
      </c>
      <c r="K10515" s="9">
        <f>_xlfn.IFNA(VLOOKUP(Table5[[#This Row],[Section]],SubSill_Tier,2,FALSE),0)</f>
        <v>0</v>
      </c>
      <c r="L10515" s="9" t="str">
        <f t="shared" si="173"/>
        <v/>
      </c>
      <c r="M10515" s="205" t="str" cm="1">
        <f t="array" ref="M10515">_xlfn.IFS(NOT(ISERROR(VLOOKUP(Table5[[#This Row],[Section]],TB_notTB,1,FALSE))),"No",LEFT(Table5[[#This Row],[Section]],3)="ETB","PLS",LEFT(Table5[[#This Row],[Section]],1)="7","PDB",NOT(ISBLANK(Table5[[#This Row],[Section]])),"No")</f>
        <v>No</v>
      </c>
    </row>
    <row r="10516" spans="1:13" x14ac:dyDescent="0.25">
      <c r="A10516" s="126" t="s">
        <v>24037</v>
      </c>
      <c r="B10516" s="126" t="s">
        <v>24038</v>
      </c>
      <c r="C10516" s="126" t="s">
        <v>75</v>
      </c>
      <c r="D10516" s="127">
        <v>1.972</v>
      </c>
      <c r="E10516" s="128">
        <v>414</v>
      </c>
      <c r="F10516" s="128">
        <v>414</v>
      </c>
      <c r="G10516" s="126" t="s">
        <v>23105</v>
      </c>
      <c r="H10516" s="126" t="s">
        <v>23106</v>
      </c>
      <c r="I10516" s="126" t="s">
        <v>23107</v>
      </c>
      <c r="J10516" s="126" t="s">
        <v>26361</v>
      </c>
      <c r="K10516" s="9">
        <f>_xlfn.IFNA(VLOOKUP(Table5[[#This Row],[Section]],SubSill_Tier,2,FALSE),0)</f>
        <v>0</v>
      </c>
      <c r="L10516" s="9" t="str">
        <f t="shared" si="173"/>
        <v/>
      </c>
      <c r="M10516" s="205" t="str" cm="1">
        <f t="array" ref="M10516">_xlfn.IFS(NOT(ISERROR(VLOOKUP(Table5[[#This Row],[Section]],TB_notTB,1,FALSE))),"No",LEFT(Table5[[#This Row],[Section]],3)="ETB","PLS",LEFT(Table5[[#This Row],[Section]],1)="7","PDB",NOT(ISBLANK(Table5[[#This Row],[Section]])),"No")</f>
        <v>No</v>
      </c>
    </row>
    <row r="10517" spans="1:13" x14ac:dyDescent="0.25">
      <c r="A10517" s="126" t="s">
        <v>24039</v>
      </c>
      <c r="B10517" s="126" t="s">
        <v>24040</v>
      </c>
      <c r="C10517" s="126" t="s">
        <v>75</v>
      </c>
      <c r="D10517" s="127">
        <v>2.1349999999999998</v>
      </c>
      <c r="E10517" s="128">
        <v>450</v>
      </c>
      <c r="F10517" s="128">
        <v>450</v>
      </c>
      <c r="G10517" s="126" t="s">
        <v>22707</v>
      </c>
      <c r="H10517" s="126" t="s">
        <v>22708</v>
      </c>
      <c r="I10517" s="126" t="s">
        <v>22709</v>
      </c>
      <c r="J10517" s="126" t="s">
        <v>26361</v>
      </c>
      <c r="K10517" s="9">
        <f>_xlfn.IFNA(VLOOKUP(Table5[[#This Row],[Section]],SubSill_Tier,2,FALSE),0)</f>
        <v>0</v>
      </c>
      <c r="L10517" s="9" t="str">
        <f t="shared" si="173"/>
        <v/>
      </c>
      <c r="M10517" s="205" t="str" cm="1">
        <f t="array" ref="M10517">_xlfn.IFS(NOT(ISERROR(VLOOKUP(Table5[[#This Row],[Section]],TB_notTB,1,FALSE))),"No",LEFT(Table5[[#This Row],[Section]],3)="ETB","PLS",LEFT(Table5[[#This Row],[Section]],1)="7","PDB",NOT(ISBLANK(Table5[[#This Row],[Section]])),"No")</f>
        <v>No</v>
      </c>
    </row>
    <row r="10518" spans="1:13" x14ac:dyDescent="0.25">
      <c r="A10518" s="126" t="s">
        <v>24041</v>
      </c>
      <c r="B10518" s="126" t="s">
        <v>24042</v>
      </c>
      <c r="C10518" s="126" t="s">
        <v>75</v>
      </c>
      <c r="D10518" s="127">
        <v>1.857</v>
      </c>
      <c r="E10518" s="128">
        <v>692</v>
      </c>
      <c r="F10518" s="128">
        <v>692</v>
      </c>
      <c r="G10518" s="126" t="s">
        <v>24043</v>
      </c>
      <c r="H10518" s="126" t="s">
        <v>24044</v>
      </c>
      <c r="I10518" s="126" t="s">
        <v>24045</v>
      </c>
      <c r="J10518" s="126" t="s">
        <v>26361</v>
      </c>
      <c r="K10518" s="9">
        <f>_xlfn.IFNA(VLOOKUP(Table5[[#This Row],[Section]],SubSill_Tier,2,FALSE),0)</f>
        <v>0</v>
      </c>
      <c r="L10518" s="9" t="str">
        <f t="shared" si="173"/>
        <v/>
      </c>
      <c r="M10518" s="205" t="str" cm="1">
        <f t="array" ref="M10518">_xlfn.IFS(NOT(ISERROR(VLOOKUP(Table5[[#This Row],[Section]],TB_notTB,1,FALSE))),"No",LEFT(Table5[[#This Row],[Section]],3)="ETB","PLS",LEFT(Table5[[#This Row],[Section]],1)="7","PDB",NOT(ISBLANK(Table5[[#This Row],[Section]])),"No")</f>
        <v>No</v>
      </c>
    </row>
    <row r="10519" spans="1:13" x14ac:dyDescent="0.25">
      <c r="A10519" s="126" t="s">
        <v>24046</v>
      </c>
      <c r="B10519" s="126" t="s">
        <v>24047</v>
      </c>
      <c r="C10519" s="126" t="s">
        <v>75</v>
      </c>
      <c r="D10519" s="127">
        <v>1.59</v>
      </c>
      <c r="E10519" s="128">
        <v>598</v>
      </c>
      <c r="F10519" s="128">
        <v>598</v>
      </c>
      <c r="G10519" s="126" t="s">
        <v>24043</v>
      </c>
      <c r="H10519" s="126" t="s">
        <v>24044</v>
      </c>
      <c r="I10519" s="126" t="s">
        <v>24045</v>
      </c>
      <c r="J10519" s="126" t="s">
        <v>26361</v>
      </c>
      <c r="K10519" s="9">
        <f>_xlfn.IFNA(VLOOKUP(Table5[[#This Row],[Section]],SubSill_Tier,2,FALSE),0)</f>
        <v>0</v>
      </c>
      <c r="L10519" s="9" t="str">
        <f t="shared" si="173"/>
        <v/>
      </c>
      <c r="M10519" s="205" t="str" cm="1">
        <f t="array" ref="M10519">_xlfn.IFS(NOT(ISERROR(VLOOKUP(Table5[[#This Row],[Section]],TB_notTB,1,FALSE))),"No",LEFT(Table5[[#This Row],[Section]],3)="ETB","PLS",LEFT(Table5[[#This Row],[Section]],1)="7","PDB",NOT(ISBLANK(Table5[[#This Row],[Section]])),"No")</f>
        <v>No</v>
      </c>
    </row>
    <row r="10520" spans="1:13" x14ac:dyDescent="0.25">
      <c r="A10520" s="126" t="s">
        <v>24048</v>
      </c>
      <c r="B10520" s="126" t="s">
        <v>24049</v>
      </c>
      <c r="C10520" s="126" t="s">
        <v>75</v>
      </c>
      <c r="D10520" s="127">
        <v>0.55600000000000005</v>
      </c>
      <c r="E10520" s="128">
        <v>268</v>
      </c>
      <c r="F10520" s="128">
        <v>268</v>
      </c>
      <c r="G10520" s="126" t="s">
        <v>24043</v>
      </c>
      <c r="H10520" s="126" t="s">
        <v>24044</v>
      </c>
      <c r="I10520" s="126" t="s">
        <v>24045</v>
      </c>
      <c r="J10520" s="126" t="s">
        <v>26361</v>
      </c>
      <c r="K10520" s="9">
        <f>_xlfn.IFNA(VLOOKUP(Table5[[#This Row],[Section]],SubSill_Tier,2,FALSE),0)</f>
        <v>0</v>
      </c>
      <c r="L10520" s="9" t="str">
        <f t="shared" si="173"/>
        <v/>
      </c>
      <c r="M10520" s="205" t="str" cm="1">
        <f t="array" ref="M10520">_xlfn.IFS(NOT(ISERROR(VLOOKUP(Table5[[#This Row],[Section]],TB_notTB,1,FALSE))),"No",LEFT(Table5[[#This Row],[Section]],3)="ETB","PLS",LEFT(Table5[[#This Row],[Section]],1)="7","PDB",NOT(ISBLANK(Table5[[#This Row],[Section]])),"No")</f>
        <v>No</v>
      </c>
    </row>
    <row r="10521" spans="1:13" x14ac:dyDescent="0.25">
      <c r="A10521" s="126" t="s">
        <v>24050</v>
      </c>
      <c r="B10521" s="126" t="s">
        <v>24051</v>
      </c>
      <c r="C10521" s="126" t="s">
        <v>75</v>
      </c>
      <c r="D10521" s="127">
        <v>1.069</v>
      </c>
      <c r="E10521" s="128">
        <v>430</v>
      </c>
      <c r="F10521" s="128">
        <v>430</v>
      </c>
      <c r="G10521" s="126" t="s">
        <v>24043</v>
      </c>
      <c r="H10521" s="126" t="s">
        <v>24044</v>
      </c>
      <c r="I10521" s="126" t="s">
        <v>24045</v>
      </c>
      <c r="J10521" s="126" t="s">
        <v>26361</v>
      </c>
      <c r="K10521" s="9">
        <f>_xlfn.IFNA(VLOOKUP(Table5[[#This Row],[Section]],SubSill_Tier,2,FALSE),0)</f>
        <v>0</v>
      </c>
      <c r="L10521" s="9" t="str">
        <f t="shared" si="173"/>
        <v/>
      </c>
      <c r="M10521" s="205" t="str" cm="1">
        <f t="array" ref="M10521">_xlfn.IFS(NOT(ISERROR(VLOOKUP(Table5[[#This Row],[Section]],TB_notTB,1,FALSE))),"No",LEFT(Table5[[#This Row],[Section]],3)="ETB","PLS",LEFT(Table5[[#This Row],[Section]],1)="7","PDB",NOT(ISBLANK(Table5[[#This Row],[Section]])),"No")</f>
        <v>No</v>
      </c>
    </row>
    <row r="10522" spans="1:13" x14ac:dyDescent="0.25">
      <c r="A10522" s="126" t="s">
        <v>24052</v>
      </c>
      <c r="B10522" s="126" t="s">
        <v>24053</v>
      </c>
      <c r="C10522" s="126" t="s">
        <v>75</v>
      </c>
      <c r="D10522" s="127">
        <v>1.6870000000000001</v>
      </c>
      <c r="E10522" s="128">
        <v>631</v>
      </c>
      <c r="F10522" s="128">
        <v>631</v>
      </c>
      <c r="G10522" s="126" t="s">
        <v>24043</v>
      </c>
      <c r="H10522" s="126" t="s">
        <v>24044</v>
      </c>
      <c r="I10522" s="126" t="s">
        <v>24045</v>
      </c>
      <c r="J10522" s="126" t="s">
        <v>26361</v>
      </c>
      <c r="K10522" s="9">
        <f>_xlfn.IFNA(VLOOKUP(Table5[[#This Row],[Section]],SubSill_Tier,2,FALSE),0)</f>
        <v>0</v>
      </c>
      <c r="L10522" s="9" t="str">
        <f t="shared" si="173"/>
        <v/>
      </c>
      <c r="M10522" s="205" t="str" cm="1">
        <f t="array" ref="M10522">_xlfn.IFS(NOT(ISERROR(VLOOKUP(Table5[[#This Row],[Section]],TB_notTB,1,FALSE))),"No",LEFT(Table5[[#This Row],[Section]],3)="ETB","PLS",LEFT(Table5[[#This Row],[Section]],1)="7","PDB",NOT(ISBLANK(Table5[[#This Row],[Section]])),"No")</f>
        <v>No</v>
      </c>
    </row>
    <row r="10523" spans="1:13" x14ac:dyDescent="0.25">
      <c r="A10523" s="126" t="s">
        <v>24054</v>
      </c>
      <c r="B10523" s="126" t="s">
        <v>24055</v>
      </c>
      <c r="C10523" s="126" t="s">
        <v>75</v>
      </c>
      <c r="D10523" s="127">
        <v>1.9359999999999999</v>
      </c>
      <c r="E10523" s="128">
        <v>620</v>
      </c>
      <c r="F10523" s="128">
        <v>620</v>
      </c>
      <c r="G10523" s="126" t="s">
        <v>24043</v>
      </c>
      <c r="H10523" s="126" t="s">
        <v>24044</v>
      </c>
      <c r="I10523" s="126" t="s">
        <v>24045</v>
      </c>
      <c r="J10523" s="126" t="s">
        <v>26361</v>
      </c>
      <c r="K10523" s="9">
        <f>_xlfn.IFNA(VLOOKUP(Table5[[#This Row],[Section]],SubSill_Tier,2,FALSE),0)</f>
        <v>0</v>
      </c>
      <c r="L10523" s="9" t="str">
        <f t="shared" si="173"/>
        <v/>
      </c>
      <c r="M10523" s="205" t="str" cm="1">
        <f t="array" ref="M10523">_xlfn.IFS(NOT(ISERROR(VLOOKUP(Table5[[#This Row],[Section]],TB_notTB,1,FALSE))),"No",LEFT(Table5[[#This Row],[Section]],3)="ETB","PLS",LEFT(Table5[[#This Row],[Section]],1)="7","PDB",NOT(ISBLANK(Table5[[#This Row],[Section]])),"No")</f>
        <v>No</v>
      </c>
    </row>
    <row r="10524" spans="1:13" x14ac:dyDescent="0.25">
      <c r="A10524" s="126" t="s">
        <v>24056</v>
      </c>
      <c r="B10524" s="126" t="s">
        <v>24057</v>
      </c>
      <c r="C10524" s="126" t="s">
        <v>75</v>
      </c>
      <c r="D10524" s="127">
        <v>0.312</v>
      </c>
      <c r="E10524" s="128">
        <v>164</v>
      </c>
      <c r="F10524" s="128">
        <v>164</v>
      </c>
      <c r="G10524" s="126" t="s">
        <v>24043</v>
      </c>
      <c r="H10524" s="126" t="s">
        <v>24044</v>
      </c>
      <c r="I10524" s="126" t="s">
        <v>24045</v>
      </c>
      <c r="J10524" s="126" t="s">
        <v>26361</v>
      </c>
      <c r="K10524" s="9">
        <f>_xlfn.IFNA(VLOOKUP(Table5[[#This Row],[Section]],SubSill_Tier,2,FALSE),0)</f>
        <v>0</v>
      </c>
      <c r="L10524" s="9" t="str">
        <f t="shared" si="173"/>
        <v/>
      </c>
      <c r="M10524" s="205" t="str" cm="1">
        <f t="array" ref="M10524">_xlfn.IFS(NOT(ISERROR(VLOOKUP(Table5[[#This Row],[Section]],TB_notTB,1,FALSE))),"No",LEFT(Table5[[#This Row],[Section]],3)="ETB","PLS",LEFT(Table5[[#This Row],[Section]],1)="7","PDB",NOT(ISBLANK(Table5[[#This Row],[Section]])),"No")</f>
        <v>No</v>
      </c>
    </row>
    <row r="10525" spans="1:13" x14ac:dyDescent="0.25">
      <c r="A10525" s="126" t="s">
        <v>24058</v>
      </c>
      <c r="B10525" s="126" t="s">
        <v>24059</v>
      </c>
      <c r="C10525" s="126" t="s">
        <v>75</v>
      </c>
      <c r="D10525" s="127">
        <v>0.307</v>
      </c>
      <c r="E10525" s="128">
        <v>151</v>
      </c>
      <c r="F10525" s="128">
        <v>151</v>
      </c>
      <c r="G10525" s="126" t="s">
        <v>24043</v>
      </c>
      <c r="H10525" s="126" t="s">
        <v>24044</v>
      </c>
      <c r="I10525" s="126" t="s">
        <v>24045</v>
      </c>
      <c r="J10525" s="126" t="s">
        <v>26361</v>
      </c>
      <c r="K10525" s="9">
        <f>_xlfn.IFNA(VLOOKUP(Table5[[#This Row],[Section]],SubSill_Tier,2,FALSE),0)</f>
        <v>0</v>
      </c>
      <c r="L10525" s="9" t="str">
        <f t="shared" si="173"/>
        <v/>
      </c>
      <c r="M10525" s="205" t="str" cm="1">
        <f t="array" ref="M10525">_xlfn.IFS(NOT(ISERROR(VLOOKUP(Table5[[#This Row],[Section]],TB_notTB,1,FALSE))),"No",LEFT(Table5[[#This Row],[Section]],3)="ETB","PLS",LEFT(Table5[[#This Row],[Section]],1)="7","PDB",NOT(ISBLANK(Table5[[#This Row],[Section]])),"No")</f>
        <v>No</v>
      </c>
    </row>
    <row r="10526" spans="1:13" x14ac:dyDescent="0.25">
      <c r="A10526" s="126" t="s">
        <v>24060</v>
      </c>
      <c r="B10526" s="126" t="s">
        <v>24061</v>
      </c>
      <c r="C10526" s="126" t="s">
        <v>75</v>
      </c>
      <c r="D10526" s="127">
        <v>1.526</v>
      </c>
      <c r="E10526" s="128">
        <v>589</v>
      </c>
      <c r="F10526" s="128">
        <v>589</v>
      </c>
      <c r="G10526" s="126" t="s">
        <v>22817</v>
      </c>
      <c r="H10526" s="126" t="s">
        <v>22818</v>
      </c>
      <c r="I10526" s="126" t="s">
        <v>22819</v>
      </c>
      <c r="J10526" s="126" t="s">
        <v>26361</v>
      </c>
      <c r="K10526" s="9">
        <f>_xlfn.IFNA(VLOOKUP(Table5[[#This Row],[Section]],SubSill_Tier,2,FALSE),0)</f>
        <v>0</v>
      </c>
      <c r="L10526" s="9" t="str">
        <f t="shared" si="173"/>
        <v/>
      </c>
      <c r="M10526" s="205" t="str" cm="1">
        <f t="array" ref="M10526">_xlfn.IFS(NOT(ISERROR(VLOOKUP(Table5[[#This Row],[Section]],TB_notTB,1,FALSE))),"No",LEFT(Table5[[#This Row],[Section]],3)="ETB","PLS",LEFT(Table5[[#This Row],[Section]],1)="7","PDB",NOT(ISBLANK(Table5[[#This Row],[Section]])),"No")</f>
        <v>No</v>
      </c>
    </row>
    <row r="10527" spans="1:13" x14ac:dyDescent="0.25">
      <c r="A10527" s="126" t="s">
        <v>24062</v>
      </c>
      <c r="B10527" s="126" t="s">
        <v>24063</v>
      </c>
      <c r="C10527" s="126" t="s">
        <v>75</v>
      </c>
      <c r="D10527" s="127">
        <v>1.476</v>
      </c>
      <c r="E10527" s="128">
        <v>594</v>
      </c>
      <c r="F10527" s="128">
        <v>594</v>
      </c>
      <c r="G10527" s="126" t="s">
        <v>22817</v>
      </c>
      <c r="H10527" s="126" t="s">
        <v>22818</v>
      </c>
      <c r="I10527" s="126" t="s">
        <v>22819</v>
      </c>
      <c r="J10527" s="126" t="s">
        <v>26361</v>
      </c>
      <c r="K10527" s="9">
        <f>_xlfn.IFNA(VLOOKUP(Table5[[#This Row],[Section]],SubSill_Tier,2,FALSE),0)</f>
        <v>0</v>
      </c>
      <c r="L10527" s="9" t="str">
        <f t="shared" si="173"/>
        <v/>
      </c>
      <c r="M10527" s="205" t="str" cm="1">
        <f t="array" ref="M10527">_xlfn.IFS(NOT(ISERROR(VLOOKUP(Table5[[#This Row],[Section]],TB_notTB,1,FALSE))),"No",LEFT(Table5[[#This Row],[Section]],3)="ETB","PLS",LEFT(Table5[[#This Row],[Section]],1)="7","PDB",NOT(ISBLANK(Table5[[#This Row],[Section]])),"No")</f>
        <v>No</v>
      </c>
    </row>
    <row r="10528" spans="1:13" x14ac:dyDescent="0.25">
      <c r="A10528" s="126" t="s">
        <v>24064</v>
      </c>
      <c r="B10528" s="126" t="s">
        <v>24065</v>
      </c>
      <c r="C10528" s="126" t="s">
        <v>75</v>
      </c>
      <c r="D10528" s="127">
        <v>0.25800000000000001</v>
      </c>
      <c r="E10528" s="128">
        <v>124</v>
      </c>
      <c r="F10528" s="128">
        <v>124</v>
      </c>
      <c r="G10528" s="126" t="s">
        <v>23874</v>
      </c>
      <c r="H10528" s="126" t="s">
        <v>23875</v>
      </c>
      <c r="I10528" s="126" t="s">
        <v>23876</v>
      </c>
      <c r="J10528" s="126" t="s">
        <v>26361</v>
      </c>
      <c r="K10528" s="9">
        <f>_xlfn.IFNA(VLOOKUP(Table5[[#This Row],[Section]],SubSill_Tier,2,FALSE),0)</f>
        <v>0</v>
      </c>
      <c r="L10528" s="9" t="str">
        <f t="shared" si="173"/>
        <v/>
      </c>
      <c r="M10528" s="205" t="str" cm="1">
        <f t="array" ref="M10528">_xlfn.IFS(NOT(ISERROR(VLOOKUP(Table5[[#This Row],[Section]],TB_notTB,1,FALSE))),"No",LEFT(Table5[[#This Row],[Section]],3)="ETB","PLS",LEFT(Table5[[#This Row],[Section]],1)="7","PDB",NOT(ISBLANK(Table5[[#This Row],[Section]])),"No")</f>
        <v>No</v>
      </c>
    </row>
    <row r="10529" spans="1:13" x14ac:dyDescent="0.25">
      <c r="A10529" s="126" t="s">
        <v>24066</v>
      </c>
      <c r="B10529" s="126" t="s">
        <v>24067</v>
      </c>
      <c r="C10529" s="126" t="s">
        <v>75</v>
      </c>
      <c r="D10529" s="127">
        <v>1.78</v>
      </c>
      <c r="E10529" s="128">
        <v>492</v>
      </c>
      <c r="F10529" s="128">
        <v>492</v>
      </c>
      <c r="G10529" s="126" t="s">
        <v>22817</v>
      </c>
      <c r="H10529" s="126" t="s">
        <v>22818</v>
      </c>
      <c r="I10529" s="126" t="s">
        <v>22819</v>
      </c>
      <c r="J10529" s="126" t="s">
        <v>26361</v>
      </c>
      <c r="K10529" s="9">
        <f>_xlfn.IFNA(VLOOKUP(Table5[[#This Row],[Section]],SubSill_Tier,2,FALSE),0)</f>
        <v>0</v>
      </c>
      <c r="L10529" s="9" t="str">
        <f t="shared" si="173"/>
        <v/>
      </c>
      <c r="M10529" s="205" t="str" cm="1">
        <f t="array" ref="M10529">_xlfn.IFS(NOT(ISERROR(VLOOKUP(Table5[[#This Row],[Section]],TB_notTB,1,FALSE))),"No",LEFT(Table5[[#This Row],[Section]],3)="ETB","PLS",LEFT(Table5[[#This Row],[Section]],1)="7","PDB",NOT(ISBLANK(Table5[[#This Row],[Section]])),"No")</f>
        <v>No</v>
      </c>
    </row>
    <row r="10530" spans="1:13" x14ac:dyDescent="0.25">
      <c r="A10530" s="126" t="s">
        <v>24068</v>
      </c>
      <c r="B10530" s="126" t="s">
        <v>24069</v>
      </c>
      <c r="C10530" s="126" t="s">
        <v>75</v>
      </c>
      <c r="D10530" s="127">
        <v>0.55800000000000005</v>
      </c>
      <c r="E10530" s="128">
        <v>269</v>
      </c>
      <c r="F10530" s="128">
        <v>269</v>
      </c>
      <c r="G10530" s="126" t="s">
        <v>22817</v>
      </c>
      <c r="H10530" s="126" t="s">
        <v>22818</v>
      </c>
      <c r="I10530" s="126" t="s">
        <v>22819</v>
      </c>
      <c r="J10530" s="126" t="s">
        <v>26361</v>
      </c>
      <c r="K10530" s="9">
        <f>_xlfn.IFNA(VLOOKUP(Table5[[#This Row],[Section]],SubSill_Tier,2,FALSE),0)</f>
        <v>0</v>
      </c>
      <c r="L10530" s="9" t="str">
        <f t="shared" si="173"/>
        <v/>
      </c>
      <c r="M10530" s="205" t="str" cm="1">
        <f t="array" ref="M10530">_xlfn.IFS(NOT(ISERROR(VLOOKUP(Table5[[#This Row],[Section]],TB_notTB,1,FALSE))),"No",LEFT(Table5[[#This Row],[Section]],3)="ETB","PLS",LEFT(Table5[[#This Row],[Section]],1)="7","PDB",NOT(ISBLANK(Table5[[#This Row],[Section]])),"No")</f>
        <v>No</v>
      </c>
    </row>
    <row r="10531" spans="1:13" x14ac:dyDescent="0.25">
      <c r="A10531" s="126" t="s">
        <v>24070</v>
      </c>
      <c r="B10531" s="126" t="s">
        <v>24071</v>
      </c>
      <c r="C10531" s="126" t="s">
        <v>75</v>
      </c>
      <c r="D10531" s="127">
        <v>0.82099999999999995</v>
      </c>
      <c r="E10531" s="128">
        <v>331</v>
      </c>
      <c r="F10531" s="128">
        <v>331</v>
      </c>
      <c r="G10531" s="126" t="s">
        <v>22817</v>
      </c>
      <c r="H10531" s="126" t="s">
        <v>22818</v>
      </c>
      <c r="I10531" s="126" t="s">
        <v>22819</v>
      </c>
      <c r="J10531" s="126" t="s">
        <v>26361</v>
      </c>
      <c r="K10531" s="9">
        <f>_xlfn.IFNA(VLOOKUP(Table5[[#This Row],[Section]],SubSill_Tier,2,FALSE),0)</f>
        <v>0</v>
      </c>
      <c r="L10531" s="9" t="str">
        <f t="shared" si="173"/>
        <v/>
      </c>
      <c r="M10531" s="205" t="str" cm="1">
        <f t="array" ref="M10531">_xlfn.IFS(NOT(ISERROR(VLOOKUP(Table5[[#This Row],[Section]],TB_notTB,1,FALSE))),"No",LEFT(Table5[[#This Row],[Section]],3)="ETB","PLS",LEFT(Table5[[#This Row],[Section]],1)="7","PDB",NOT(ISBLANK(Table5[[#This Row],[Section]])),"No")</f>
        <v>No</v>
      </c>
    </row>
    <row r="10532" spans="1:13" x14ac:dyDescent="0.25">
      <c r="A10532" s="126" t="s">
        <v>24072</v>
      </c>
      <c r="B10532" s="126" t="s">
        <v>24073</v>
      </c>
      <c r="C10532" s="126" t="s">
        <v>75</v>
      </c>
      <c r="D10532" s="127">
        <v>1.7629999999999999</v>
      </c>
      <c r="E10532" s="128">
        <v>406</v>
      </c>
      <c r="F10532" s="128">
        <v>406</v>
      </c>
      <c r="G10532" s="126" t="s">
        <v>22817</v>
      </c>
      <c r="H10532" s="126" t="s">
        <v>22818</v>
      </c>
      <c r="I10532" s="126" t="s">
        <v>22819</v>
      </c>
      <c r="J10532" s="126" t="s">
        <v>26361</v>
      </c>
      <c r="K10532" s="9">
        <f>_xlfn.IFNA(VLOOKUP(Table5[[#This Row],[Section]],SubSill_Tier,2,FALSE),0)</f>
        <v>0</v>
      </c>
      <c r="L10532" s="9" t="str">
        <f t="shared" si="173"/>
        <v/>
      </c>
      <c r="M10532" s="205" t="str" cm="1">
        <f t="array" ref="M10532">_xlfn.IFS(NOT(ISERROR(VLOOKUP(Table5[[#This Row],[Section]],TB_notTB,1,FALSE))),"No",LEFT(Table5[[#This Row],[Section]],3)="ETB","PLS",LEFT(Table5[[#This Row],[Section]],1)="7","PDB",NOT(ISBLANK(Table5[[#This Row],[Section]])),"No")</f>
        <v>No</v>
      </c>
    </row>
    <row r="10533" spans="1:13" x14ac:dyDescent="0.25">
      <c r="A10533" s="126" t="s">
        <v>24074</v>
      </c>
      <c r="B10533" s="126" t="s">
        <v>24075</v>
      </c>
      <c r="C10533" s="126" t="s">
        <v>75</v>
      </c>
      <c r="D10533" s="127">
        <v>1.339</v>
      </c>
      <c r="E10533" s="128">
        <v>484</v>
      </c>
      <c r="F10533" s="128">
        <v>484</v>
      </c>
      <c r="G10533" s="126" t="s">
        <v>22817</v>
      </c>
      <c r="H10533" s="126" t="s">
        <v>22818</v>
      </c>
      <c r="I10533" s="126" t="s">
        <v>22819</v>
      </c>
      <c r="J10533" s="126" t="s">
        <v>26361</v>
      </c>
      <c r="K10533" s="9">
        <f>_xlfn.IFNA(VLOOKUP(Table5[[#This Row],[Section]],SubSill_Tier,2,FALSE),0)</f>
        <v>0</v>
      </c>
      <c r="L10533" s="9" t="str">
        <f t="shared" si="173"/>
        <v/>
      </c>
      <c r="M10533" s="205" t="str" cm="1">
        <f t="array" ref="M10533">_xlfn.IFS(NOT(ISERROR(VLOOKUP(Table5[[#This Row],[Section]],TB_notTB,1,FALSE))),"No",LEFT(Table5[[#This Row],[Section]],3)="ETB","PLS",LEFT(Table5[[#This Row],[Section]],1)="7","PDB",NOT(ISBLANK(Table5[[#This Row],[Section]])),"No")</f>
        <v>No</v>
      </c>
    </row>
    <row r="10534" spans="1:13" x14ac:dyDescent="0.25">
      <c r="A10534" s="126" t="s">
        <v>24076</v>
      </c>
      <c r="B10534" s="126" t="s">
        <v>24077</v>
      </c>
      <c r="C10534" s="126" t="s">
        <v>75</v>
      </c>
      <c r="D10534" s="127">
        <v>1.526</v>
      </c>
      <c r="E10534" s="128">
        <v>543</v>
      </c>
      <c r="F10534" s="128">
        <v>543</v>
      </c>
      <c r="G10534" s="126" t="s">
        <v>22817</v>
      </c>
      <c r="H10534" s="126" t="s">
        <v>22818</v>
      </c>
      <c r="I10534" s="126" t="s">
        <v>22819</v>
      </c>
      <c r="J10534" s="126" t="s">
        <v>26361</v>
      </c>
      <c r="K10534" s="9">
        <f>_xlfn.IFNA(VLOOKUP(Table5[[#This Row],[Section]],SubSill_Tier,2,FALSE),0)</f>
        <v>0</v>
      </c>
      <c r="L10534" s="9" t="str">
        <f t="shared" si="173"/>
        <v/>
      </c>
      <c r="M10534" s="205" t="str" cm="1">
        <f t="array" ref="M10534">_xlfn.IFS(NOT(ISERROR(VLOOKUP(Table5[[#This Row],[Section]],TB_notTB,1,FALSE))),"No",LEFT(Table5[[#This Row],[Section]],3)="ETB","PLS",LEFT(Table5[[#This Row],[Section]],1)="7","PDB",NOT(ISBLANK(Table5[[#This Row],[Section]])),"No")</f>
        <v>No</v>
      </c>
    </row>
    <row r="10535" spans="1:13" x14ac:dyDescent="0.25">
      <c r="A10535" s="126" t="s">
        <v>24078</v>
      </c>
      <c r="B10535" s="126" t="s">
        <v>24079</v>
      </c>
      <c r="C10535" s="126" t="s">
        <v>75</v>
      </c>
      <c r="D10535" s="127">
        <v>1.363</v>
      </c>
      <c r="E10535" s="128">
        <v>545</v>
      </c>
      <c r="F10535" s="128">
        <v>545</v>
      </c>
      <c r="G10535" s="126" t="s">
        <v>22817</v>
      </c>
      <c r="H10535" s="126" t="s">
        <v>22818</v>
      </c>
      <c r="I10535" s="126" t="s">
        <v>22819</v>
      </c>
      <c r="J10535" s="126" t="s">
        <v>26361</v>
      </c>
      <c r="K10535" s="9">
        <f>_xlfn.IFNA(VLOOKUP(Table5[[#This Row],[Section]],SubSill_Tier,2,FALSE),0)</f>
        <v>0</v>
      </c>
      <c r="L10535" s="9" t="str">
        <f t="shared" si="173"/>
        <v/>
      </c>
      <c r="M10535" s="205" t="str" cm="1">
        <f t="array" ref="M10535">_xlfn.IFS(NOT(ISERROR(VLOOKUP(Table5[[#This Row],[Section]],TB_notTB,1,FALSE))),"No",LEFT(Table5[[#This Row],[Section]],3)="ETB","PLS",LEFT(Table5[[#This Row],[Section]],1)="7","PDB",NOT(ISBLANK(Table5[[#This Row],[Section]])),"No")</f>
        <v>No</v>
      </c>
    </row>
    <row r="10536" spans="1:13" x14ac:dyDescent="0.25">
      <c r="A10536" s="126" t="s">
        <v>24080</v>
      </c>
      <c r="B10536" s="126" t="s">
        <v>24081</v>
      </c>
      <c r="C10536" s="126" t="s">
        <v>75</v>
      </c>
      <c r="D10536" s="127">
        <v>0.26500000000000001</v>
      </c>
      <c r="E10536" s="128">
        <v>133</v>
      </c>
      <c r="F10536" s="128">
        <v>133</v>
      </c>
      <c r="G10536" s="126" t="s">
        <v>22691</v>
      </c>
      <c r="H10536" s="126" t="s">
        <v>22692</v>
      </c>
      <c r="I10536" s="126" t="s">
        <v>22693</v>
      </c>
      <c r="J10536" s="126" t="s">
        <v>26361</v>
      </c>
      <c r="K10536" s="9">
        <f>_xlfn.IFNA(VLOOKUP(Table5[[#This Row],[Section]],SubSill_Tier,2,FALSE),0)</f>
        <v>0</v>
      </c>
      <c r="L10536" s="9" t="str">
        <f t="shared" si="173"/>
        <v/>
      </c>
      <c r="M10536" s="205" t="str" cm="1">
        <f t="array" ref="M10536">_xlfn.IFS(NOT(ISERROR(VLOOKUP(Table5[[#This Row],[Section]],TB_notTB,1,FALSE))),"No",LEFT(Table5[[#This Row],[Section]],3)="ETB","PLS",LEFT(Table5[[#This Row],[Section]],1)="7","PDB",NOT(ISBLANK(Table5[[#This Row],[Section]])),"No")</f>
        <v>No</v>
      </c>
    </row>
    <row r="10537" spans="1:13" x14ac:dyDescent="0.25">
      <c r="A10537" s="126" t="s">
        <v>24082</v>
      </c>
      <c r="B10537" s="126" t="s">
        <v>24083</v>
      </c>
      <c r="C10537" s="126" t="s">
        <v>75</v>
      </c>
      <c r="D10537" s="127">
        <v>0.29699999999999999</v>
      </c>
      <c r="E10537" s="128">
        <v>152</v>
      </c>
      <c r="F10537" s="128">
        <v>152</v>
      </c>
      <c r="G10537" s="126" t="s">
        <v>22691</v>
      </c>
      <c r="H10537" s="126" t="s">
        <v>22692</v>
      </c>
      <c r="I10537" s="126" t="s">
        <v>22693</v>
      </c>
      <c r="J10537" s="126" t="s">
        <v>26361</v>
      </c>
      <c r="K10537" s="9">
        <f>_xlfn.IFNA(VLOOKUP(Table5[[#This Row],[Section]],SubSill_Tier,2,FALSE),0)</f>
        <v>0</v>
      </c>
      <c r="L10537" s="9" t="str">
        <f t="shared" si="173"/>
        <v/>
      </c>
      <c r="M10537" s="205" t="str" cm="1">
        <f t="array" ref="M10537">_xlfn.IFS(NOT(ISERROR(VLOOKUP(Table5[[#This Row],[Section]],TB_notTB,1,FALSE))),"No",LEFT(Table5[[#This Row],[Section]],3)="ETB","PLS",LEFT(Table5[[#This Row],[Section]],1)="7","PDB",NOT(ISBLANK(Table5[[#This Row],[Section]])),"No")</f>
        <v>No</v>
      </c>
    </row>
    <row r="10538" spans="1:13" x14ac:dyDescent="0.25">
      <c r="A10538" s="126" t="s">
        <v>24084</v>
      </c>
      <c r="B10538" s="126" t="s">
        <v>24085</v>
      </c>
      <c r="C10538" s="126" t="s">
        <v>75</v>
      </c>
      <c r="D10538" s="127">
        <v>0.44800000000000001</v>
      </c>
      <c r="E10538" s="128">
        <v>185</v>
      </c>
      <c r="F10538" s="128">
        <v>185</v>
      </c>
      <c r="G10538" s="126" t="s">
        <v>23874</v>
      </c>
      <c r="H10538" s="126" t="s">
        <v>23875</v>
      </c>
      <c r="I10538" s="126" t="s">
        <v>23876</v>
      </c>
      <c r="J10538" s="126" t="s">
        <v>26361</v>
      </c>
      <c r="K10538" s="9">
        <f>_xlfn.IFNA(VLOOKUP(Table5[[#This Row],[Section]],SubSill_Tier,2,FALSE),0)</f>
        <v>0</v>
      </c>
      <c r="L10538" s="9" t="str">
        <f t="shared" si="173"/>
        <v/>
      </c>
      <c r="M10538" s="205" t="str" cm="1">
        <f t="array" ref="M10538">_xlfn.IFS(NOT(ISERROR(VLOOKUP(Table5[[#This Row],[Section]],TB_notTB,1,FALSE))),"No",LEFT(Table5[[#This Row],[Section]],3)="ETB","PLS",LEFT(Table5[[#This Row],[Section]],1)="7","PDB",NOT(ISBLANK(Table5[[#This Row],[Section]])),"No")</f>
        <v>No</v>
      </c>
    </row>
    <row r="10539" spans="1:13" x14ac:dyDescent="0.25">
      <c r="A10539" s="126" t="s">
        <v>24086</v>
      </c>
      <c r="B10539" s="126" t="s">
        <v>24087</v>
      </c>
      <c r="C10539" s="126" t="s">
        <v>75</v>
      </c>
      <c r="D10539" s="127">
        <v>1.06</v>
      </c>
      <c r="E10539" s="128">
        <v>368</v>
      </c>
      <c r="F10539" s="128">
        <v>368</v>
      </c>
      <c r="G10539" s="126" t="s">
        <v>22817</v>
      </c>
      <c r="H10539" s="126" t="s">
        <v>22818</v>
      </c>
      <c r="I10539" s="126" t="s">
        <v>22819</v>
      </c>
      <c r="J10539" s="126" t="s">
        <v>26361</v>
      </c>
      <c r="K10539" s="9">
        <f>_xlfn.IFNA(VLOOKUP(Table5[[#This Row],[Section]],SubSill_Tier,2,FALSE),0)</f>
        <v>0</v>
      </c>
      <c r="L10539" s="9" t="str">
        <f t="shared" si="173"/>
        <v/>
      </c>
      <c r="M10539" s="205" t="str" cm="1">
        <f t="array" ref="M10539">_xlfn.IFS(NOT(ISERROR(VLOOKUP(Table5[[#This Row],[Section]],TB_notTB,1,FALSE))),"No",LEFT(Table5[[#This Row],[Section]],3)="ETB","PLS",LEFT(Table5[[#This Row],[Section]],1)="7","PDB",NOT(ISBLANK(Table5[[#This Row],[Section]])),"No")</f>
        <v>No</v>
      </c>
    </row>
    <row r="10540" spans="1:13" x14ac:dyDescent="0.25">
      <c r="A10540" s="126" t="s">
        <v>24088</v>
      </c>
      <c r="B10540" s="126" t="s">
        <v>24089</v>
      </c>
      <c r="C10540" s="126" t="s">
        <v>75</v>
      </c>
      <c r="D10540" s="127">
        <v>1.2410000000000001</v>
      </c>
      <c r="E10540" s="128">
        <v>411</v>
      </c>
      <c r="F10540" s="128">
        <v>411</v>
      </c>
      <c r="G10540" s="126" t="s">
        <v>22817</v>
      </c>
      <c r="H10540" s="126" t="s">
        <v>22818</v>
      </c>
      <c r="I10540" s="126" t="s">
        <v>22819</v>
      </c>
      <c r="J10540" s="126" t="s">
        <v>26361</v>
      </c>
      <c r="K10540" s="9">
        <f>_xlfn.IFNA(VLOOKUP(Table5[[#This Row],[Section]],SubSill_Tier,2,FALSE),0)</f>
        <v>0</v>
      </c>
      <c r="L10540" s="9" t="str">
        <f t="shared" si="173"/>
        <v/>
      </c>
      <c r="M10540" s="205" t="str" cm="1">
        <f t="array" ref="M10540">_xlfn.IFS(NOT(ISERROR(VLOOKUP(Table5[[#This Row],[Section]],TB_notTB,1,FALSE))),"No",LEFT(Table5[[#This Row],[Section]],3)="ETB","PLS",LEFT(Table5[[#This Row],[Section]],1)="7","PDB",NOT(ISBLANK(Table5[[#This Row],[Section]])),"No")</f>
        <v>No</v>
      </c>
    </row>
    <row r="10541" spans="1:13" x14ac:dyDescent="0.25">
      <c r="A10541" s="126" t="s">
        <v>24090</v>
      </c>
      <c r="B10541" s="126" t="s">
        <v>24091</v>
      </c>
      <c r="C10541" s="126" t="s">
        <v>75</v>
      </c>
      <c r="D10541" s="127">
        <v>1.5740000000000001</v>
      </c>
      <c r="E10541" s="128">
        <v>254</v>
      </c>
      <c r="F10541" s="128">
        <v>254</v>
      </c>
      <c r="G10541" s="126" t="s">
        <v>22817</v>
      </c>
      <c r="H10541" s="126" t="s">
        <v>22818</v>
      </c>
      <c r="I10541" s="126" t="s">
        <v>22819</v>
      </c>
      <c r="J10541" s="126" t="s">
        <v>26361</v>
      </c>
      <c r="K10541" s="9">
        <f>_xlfn.IFNA(VLOOKUP(Table5[[#This Row],[Section]],SubSill_Tier,2,FALSE),0)</f>
        <v>0</v>
      </c>
      <c r="L10541" s="9" t="str">
        <f t="shared" si="173"/>
        <v/>
      </c>
      <c r="M10541" s="205" t="str" cm="1">
        <f t="array" ref="M10541">_xlfn.IFS(NOT(ISERROR(VLOOKUP(Table5[[#This Row],[Section]],TB_notTB,1,FALSE))),"No",LEFT(Table5[[#This Row],[Section]],3)="ETB","PLS",LEFT(Table5[[#This Row],[Section]],1)="7","PDB",NOT(ISBLANK(Table5[[#This Row],[Section]])),"No")</f>
        <v>No</v>
      </c>
    </row>
    <row r="10542" spans="1:13" x14ac:dyDescent="0.25">
      <c r="A10542" s="126" t="s">
        <v>24092</v>
      </c>
      <c r="B10542" s="126" t="s">
        <v>24093</v>
      </c>
      <c r="C10542" s="126" t="s">
        <v>75</v>
      </c>
      <c r="D10542" s="127">
        <v>0.27100000000000002</v>
      </c>
      <c r="E10542" s="128">
        <v>103</v>
      </c>
      <c r="F10542" s="128">
        <v>103</v>
      </c>
      <c r="G10542" s="126" t="s">
        <v>22955</v>
      </c>
      <c r="H10542" s="126" t="s">
        <v>22956</v>
      </c>
      <c r="I10542" s="126" t="s">
        <v>22957</v>
      </c>
      <c r="J10542" s="126" t="s">
        <v>26361</v>
      </c>
      <c r="K10542" s="9">
        <f>_xlfn.IFNA(VLOOKUP(Table5[[#This Row],[Section]],SubSill_Tier,2,FALSE),0)</f>
        <v>0</v>
      </c>
      <c r="L10542" s="9" t="str">
        <f t="shared" si="173"/>
        <v/>
      </c>
      <c r="M10542" s="205" t="str" cm="1">
        <f t="array" ref="M10542">_xlfn.IFS(NOT(ISERROR(VLOOKUP(Table5[[#This Row],[Section]],TB_notTB,1,FALSE))),"No",LEFT(Table5[[#This Row],[Section]],3)="ETB","PLS",LEFT(Table5[[#This Row],[Section]],1)="7","PDB",NOT(ISBLANK(Table5[[#This Row],[Section]])),"No")</f>
        <v>No</v>
      </c>
    </row>
    <row r="10543" spans="1:13" x14ac:dyDescent="0.25">
      <c r="A10543" s="126" t="s">
        <v>24094</v>
      </c>
      <c r="B10543" s="126" t="s">
        <v>24095</v>
      </c>
      <c r="C10543" s="126" t="s">
        <v>75</v>
      </c>
      <c r="D10543" s="127">
        <v>1.9630000000000001</v>
      </c>
      <c r="E10543" s="128">
        <v>686</v>
      </c>
      <c r="F10543" s="128">
        <v>686</v>
      </c>
      <c r="G10543" s="126" t="s">
        <v>24096</v>
      </c>
      <c r="H10543" s="126" t="s">
        <v>24097</v>
      </c>
      <c r="I10543" s="126" t="s">
        <v>24098</v>
      </c>
      <c r="J10543" s="126" t="s">
        <v>26361</v>
      </c>
      <c r="K10543" s="9">
        <f>_xlfn.IFNA(VLOOKUP(Table5[[#This Row],[Section]],SubSill_Tier,2,FALSE),0)</f>
        <v>0</v>
      </c>
      <c r="L10543" s="9" t="str">
        <f t="shared" si="173"/>
        <v/>
      </c>
      <c r="M10543" s="205" t="str" cm="1">
        <f t="array" ref="M10543">_xlfn.IFS(NOT(ISERROR(VLOOKUP(Table5[[#This Row],[Section]],TB_notTB,1,FALSE))),"No",LEFT(Table5[[#This Row],[Section]],3)="ETB","PLS",LEFT(Table5[[#This Row],[Section]],1)="7","PDB",NOT(ISBLANK(Table5[[#This Row],[Section]])),"No")</f>
        <v>No</v>
      </c>
    </row>
    <row r="10544" spans="1:13" x14ac:dyDescent="0.25">
      <c r="A10544" s="126" t="s">
        <v>24099</v>
      </c>
      <c r="B10544" s="126" t="s">
        <v>24100</v>
      </c>
      <c r="C10544" s="126" t="s">
        <v>75</v>
      </c>
      <c r="D10544" s="127">
        <v>1.9339999999999999</v>
      </c>
      <c r="E10544" s="128">
        <v>724</v>
      </c>
      <c r="F10544" s="128">
        <v>724</v>
      </c>
      <c r="G10544" s="126" t="s">
        <v>24096</v>
      </c>
      <c r="H10544" s="126" t="s">
        <v>24097</v>
      </c>
      <c r="I10544" s="126" t="s">
        <v>24098</v>
      </c>
      <c r="J10544" s="126" t="s">
        <v>26361</v>
      </c>
      <c r="K10544" s="9">
        <f>_xlfn.IFNA(VLOOKUP(Table5[[#This Row],[Section]],SubSill_Tier,2,FALSE),0)</f>
        <v>0</v>
      </c>
      <c r="L10544" s="9" t="str">
        <f t="shared" si="173"/>
        <v/>
      </c>
      <c r="M10544" s="205" t="str" cm="1">
        <f t="array" ref="M10544">_xlfn.IFS(NOT(ISERROR(VLOOKUP(Table5[[#This Row],[Section]],TB_notTB,1,FALSE))),"No",LEFT(Table5[[#This Row],[Section]],3)="ETB","PLS",LEFT(Table5[[#This Row],[Section]],1)="7","PDB",NOT(ISBLANK(Table5[[#This Row],[Section]])),"No")</f>
        <v>No</v>
      </c>
    </row>
    <row r="10545" spans="1:13" x14ac:dyDescent="0.25">
      <c r="A10545" s="126" t="s">
        <v>24101</v>
      </c>
      <c r="B10545" s="126" t="s">
        <v>24102</v>
      </c>
      <c r="C10545" s="126" t="s">
        <v>75</v>
      </c>
      <c r="D10545" s="127">
        <v>2.56</v>
      </c>
      <c r="E10545" s="128">
        <v>591</v>
      </c>
      <c r="F10545" s="128">
        <v>591</v>
      </c>
      <c r="G10545" s="126" t="s">
        <v>24096</v>
      </c>
      <c r="H10545" s="126" t="s">
        <v>24097</v>
      </c>
      <c r="I10545" s="126" t="s">
        <v>24098</v>
      </c>
      <c r="J10545" s="126" t="s">
        <v>26361</v>
      </c>
      <c r="K10545" s="9">
        <f>_xlfn.IFNA(VLOOKUP(Table5[[#This Row],[Section]],SubSill_Tier,2,FALSE),0)</f>
        <v>0</v>
      </c>
      <c r="L10545" s="9" t="str">
        <f t="shared" si="173"/>
        <v/>
      </c>
      <c r="M10545" s="205" t="str" cm="1">
        <f t="array" ref="M10545">_xlfn.IFS(NOT(ISERROR(VLOOKUP(Table5[[#This Row],[Section]],TB_notTB,1,FALSE))),"No",LEFT(Table5[[#This Row],[Section]],3)="ETB","PLS",LEFT(Table5[[#This Row],[Section]],1)="7","PDB",NOT(ISBLANK(Table5[[#This Row],[Section]])),"No")</f>
        <v>No</v>
      </c>
    </row>
    <row r="10546" spans="1:13" x14ac:dyDescent="0.25">
      <c r="A10546" s="126" t="s">
        <v>24103</v>
      </c>
      <c r="B10546" s="126" t="s">
        <v>24104</v>
      </c>
      <c r="C10546" s="126" t="s">
        <v>75</v>
      </c>
      <c r="D10546" s="127">
        <v>1.0680000000000001</v>
      </c>
      <c r="E10546" s="128">
        <v>431</v>
      </c>
      <c r="F10546" s="128">
        <v>431</v>
      </c>
      <c r="G10546" s="126" t="s">
        <v>24096</v>
      </c>
      <c r="H10546" s="126" t="s">
        <v>24097</v>
      </c>
      <c r="I10546" s="126" t="s">
        <v>24098</v>
      </c>
      <c r="J10546" s="126" t="s">
        <v>26361</v>
      </c>
      <c r="K10546" s="9">
        <f>_xlfn.IFNA(VLOOKUP(Table5[[#This Row],[Section]],SubSill_Tier,2,FALSE),0)</f>
        <v>0</v>
      </c>
      <c r="L10546" s="9" t="str">
        <f t="shared" si="173"/>
        <v/>
      </c>
      <c r="M10546" s="205" t="str" cm="1">
        <f t="array" ref="M10546">_xlfn.IFS(NOT(ISERROR(VLOOKUP(Table5[[#This Row],[Section]],TB_notTB,1,FALSE))),"No",LEFT(Table5[[#This Row],[Section]],3)="ETB","PLS",LEFT(Table5[[#This Row],[Section]],1)="7","PDB",NOT(ISBLANK(Table5[[#This Row],[Section]])),"No")</f>
        <v>No</v>
      </c>
    </row>
    <row r="10547" spans="1:13" x14ac:dyDescent="0.25">
      <c r="A10547" s="126" t="s">
        <v>24105</v>
      </c>
      <c r="B10547" s="126" t="s">
        <v>24106</v>
      </c>
      <c r="C10547" s="126" t="s">
        <v>75</v>
      </c>
      <c r="D10547" s="127">
        <v>0.93300000000000005</v>
      </c>
      <c r="E10547" s="128">
        <v>360</v>
      </c>
      <c r="F10547" s="128">
        <v>360</v>
      </c>
      <c r="G10547" s="126" t="s">
        <v>23447</v>
      </c>
      <c r="H10547" s="126" t="s">
        <v>23448</v>
      </c>
      <c r="I10547" s="126" t="s">
        <v>23449</v>
      </c>
      <c r="J10547" s="126" t="s">
        <v>26361</v>
      </c>
      <c r="K10547" s="9">
        <f>_xlfn.IFNA(VLOOKUP(Table5[[#This Row],[Section]],SubSill_Tier,2,FALSE),0)</f>
        <v>0</v>
      </c>
      <c r="L10547" s="9" t="str">
        <f t="shared" si="173"/>
        <v/>
      </c>
      <c r="M10547" s="205" t="str" cm="1">
        <f t="array" ref="M10547">_xlfn.IFS(NOT(ISERROR(VLOOKUP(Table5[[#This Row],[Section]],TB_notTB,1,FALSE))),"No",LEFT(Table5[[#This Row],[Section]],3)="ETB","PLS",LEFT(Table5[[#This Row],[Section]],1)="7","PDB",NOT(ISBLANK(Table5[[#This Row],[Section]])),"No")</f>
        <v>No</v>
      </c>
    </row>
    <row r="10548" spans="1:13" x14ac:dyDescent="0.25">
      <c r="A10548" s="126" t="s">
        <v>24107</v>
      </c>
      <c r="B10548" s="126" t="s">
        <v>24108</v>
      </c>
      <c r="C10548" s="126" t="s">
        <v>75</v>
      </c>
      <c r="D10548" s="127">
        <v>2.4319999999999999</v>
      </c>
      <c r="E10548" s="128">
        <v>505</v>
      </c>
      <c r="F10548" s="128">
        <v>505</v>
      </c>
      <c r="G10548" s="126" t="s">
        <v>24096</v>
      </c>
      <c r="H10548" s="126" t="s">
        <v>24097</v>
      </c>
      <c r="I10548" s="126" t="s">
        <v>24098</v>
      </c>
      <c r="J10548" s="126" t="s">
        <v>26361</v>
      </c>
      <c r="K10548" s="9">
        <f>_xlfn.IFNA(VLOOKUP(Table5[[#This Row],[Section]],SubSill_Tier,2,FALSE),0)</f>
        <v>0</v>
      </c>
      <c r="L10548" s="9" t="str">
        <f t="shared" si="173"/>
        <v/>
      </c>
      <c r="M10548" s="205" t="str" cm="1">
        <f t="array" ref="M10548">_xlfn.IFS(NOT(ISERROR(VLOOKUP(Table5[[#This Row],[Section]],TB_notTB,1,FALSE))),"No",LEFT(Table5[[#This Row],[Section]],3)="ETB","PLS",LEFT(Table5[[#This Row],[Section]],1)="7","PDB",NOT(ISBLANK(Table5[[#This Row],[Section]])),"No")</f>
        <v>No</v>
      </c>
    </row>
    <row r="10549" spans="1:13" x14ac:dyDescent="0.25">
      <c r="A10549" s="126" t="s">
        <v>24109</v>
      </c>
      <c r="B10549" s="126" t="s">
        <v>24110</v>
      </c>
      <c r="C10549" s="126" t="s">
        <v>75</v>
      </c>
      <c r="D10549" s="127">
        <v>1.6559999999999999</v>
      </c>
      <c r="E10549" s="128">
        <v>583</v>
      </c>
      <c r="F10549" s="128">
        <v>583</v>
      </c>
      <c r="G10549" s="126" t="s">
        <v>24096</v>
      </c>
      <c r="H10549" s="126" t="s">
        <v>24097</v>
      </c>
      <c r="I10549" s="126" t="s">
        <v>24098</v>
      </c>
      <c r="J10549" s="126" t="s">
        <v>26361</v>
      </c>
      <c r="K10549" s="9">
        <f>_xlfn.IFNA(VLOOKUP(Table5[[#This Row],[Section]],SubSill_Tier,2,FALSE),0)</f>
        <v>0</v>
      </c>
      <c r="L10549" s="9" t="str">
        <f t="shared" si="173"/>
        <v/>
      </c>
      <c r="M10549" s="205" t="str" cm="1">
        <f t="array" ref="M10549">_xlfn.IFS(NOT(ISERROR(VLOOKUP(Table5[[#This Row],[Section]],TB_notTB,1,FALSE))),"No",LEFT(Table5[[#This Row],[Section]],3)="ETB","PLS",LEFT(Table5[[#This Row],[Section]],1)="7","PDB",NOT(ISBLANK(Table5[[#This Row],[Section]])),"No")</f>
        <v>No</v>
      </c>
    </row>
    <row r="10550" spans="1:13" x14ac:dyDescent="0.25">
      <c r="A10550" s="126" t="s">
        <v>24111</v>
      </c>
      <c r="B10550" s="126" t="s">
        <v>24112</v>
      </c>
      <c r="C10550" s="126" t="s">
        <v>75</v>
      </c>
      <c r="D10550" s="127">
        <v>1.806</v>
      </c>
      <c r="E10550" s="128">
        <v>643</v>
      </c>
      <c r="F10550" s="128">
        <v>643</v>
      </c>
      <c r="G10550" s="126" t="s">
        <v>24096</v>
      </c>
      <c r="H10550" s="126" t="s">
        <v>24097</v>
      </c>
      <c r="I10550" s="126" t="s">
        <v>24098</v>
      </c>
      <c r="J10550" s="126" t="s">
        <v>26361</v>
      </c>
      <c r="K10550" s="9">
        <f>_xlfn.IFNA(VLOOKUP(Table5[[#This Row],[Section]],SubSill_Tier,2,FALSE),0)</f>
        <v>0</v>
      </c>
      <c r="L10550" s="9" t="str">
        <f t="shared" si="173"/>
        <v/>
      </c>
      <c r="M10550" s="205" t="str" cm="1">
        <f t="array" ref="M10550">_xlfn.IFS(NOT(ISERROR(VLOOKUP(Table5[[#This Row],[Section]],TB_notTB,1,FALSE))),"No",LEFT(Table5[[#This Row],[Section]],3)="ETB","PLS",LEFT(Table5[[#This Row],[Section]],1)="7","PDB",NOT(ISBLANK(Table5[[#This Row],[Section]])),"No")</f>
        <v>No</v>
      </c>
    </row>
    <row r="10551" spans="1:13" x14ac:dyDescent="0.25">
      <c r="A10551" s="126" t="s">
        <v>3903</v>
      </c>
      <c r="B10551" s="126" t="s">
        <v>22419</v>
      </c>
      <c r="C10551" s="126" t="s">
        <v>75</v>
      </c>
      <c r="D10551" s="127">
        <v>1.296</v>
      </c>
      <c r="E10551" s="128">
        <v>340</v>
      </c>
      <c r="F10551" s="128">
        <v>143</v>
      </c>
      <c r="G10551" s="126" t="s">
        <v>13726</v>
      </c>
      <c r="H10551" s="126" t="s">
        <v>20136</v>
      </c>
      <c r="I10551" s="126" t="s">
        <v>21065</v>
      </c>
      <c r="J10551" s="126" t="s">
        <v>26241</v>
      </c>
      <c r="K10551" s="9">
        <f>_xlfn.IFNA(VLOOKUP(Table5[[#This Row],[Section]],SubSill_Tier,2,FALSE),0)</f>
        <v>0</v>
      </c>
      <c r="L10551" s="9" t="str">
        <f t="shared" si="173"/>
        <v/>
      </c>
      <c r="M10551" s="205" t="str" cm="1">
        <f t="array" ref="M10551">_xlfn.IFS(NOT(ISERROR(VLOOKUP(Table5[[#This Row],[Section]],TB_notTB,1,FALSE))),"No",LEFT(Table5[[#This Row],[Section]],3)="ETB","PLS",LEFT(Table5[[#This Row],[Section]],1)="7","PDB",NOT(ISBLANK(Table5[[#This Row],[Section]])),"No")</f>
        <v>No</v>
      </c>
    </row>
    <row r="10552" spans="1:13" x14ac:dyDescent="0.25">
      <c r="A10552" s="126" t="s">
        <v>24113</v>
      </c>
      <c r="B10552" s="126" t="s">
        <v>24114</v>
      </c>
      <c r="C10552" s="126" t="s">
        <v>75</v>
      </c>
      <c r="D10552" s="127">
        <v>1.724</v>
      </c>
      <c r="E10552" s="128">
        <v>623</v>
      </c>
      <c r="F10552" s="128">
        <v>623</v>
      </c>
      <c r="G10552" s="126" t="s">
        <v>22691</v>
      </c>
      <c r="H10552" s="126" t="s">
        <v>22692</v>
      </c>
      <c r="I10552" s="126" t="s">
        <v>22693</v>
      </c>
      <c r="J10552" s="126" t="s">
        <v>26361</v>
      </c>
      <c r="K10552" s="9">
        <f>_xlfn.IFNA(VLOOKUP(Table5[[#This Row],[Section]],SubSill_Tier,2,FALSE),0)</f>
        <v>0</v>
      </c>
      <c r="L10552" s="9" t="str">
        <f t="shared" si="173"/>
        <v/>
      </c>
      <c r="M10552" s="205" t="str" cm="1">
        <f t="array" ref="M10552">_xlfn.IFS(NOT(ISERROR(VLOOKUP(Table5[[#This Row],[Section]],TB_notTB,1,FALSE))),"No",LEFT(Table5[[#This Row],[Section]],3)="ETB","PLS",LEFT(Table5[[#This Row],[Section]],1)="7","PDB",NOT(ISBLANK(Table5[[#This Row],[Section]])),"No")</f>
        <v>No</v>
      </c>
    </row>
    <row r="10553" spans="1:13" x14ac:dyDescent="0.25">
      <c r="A10553" s="126" t="s">
        <v>24115</v>
      </c>
      <c r="B10553" s="126" t="s">
        <v>24116</v>
      </c>
      <c r="C10553" s="126" t="s">
        <v>75</v>
      </c>
      <c r="D10553" s="127">
        <v>1.758</v>
      </c>
      <c r="E10553" s="128">
        <v>648</v>
      </c>
      <c r="F10553" s="128">
        <v>648</v>
      </c>
      <c r="G10553" s="126" t="s">
        <v>22691</v>
      </c>
      <c r="H10553" s="126" t="s">
        <v>22692</v>
      </c>
      <c r="I10553" s="126" t="s">
        <v>22693</v>
      </c>
      <c r="J10553" s="126" t="s">
        <v>26361</v>
      </c>
      <c r="K10553" s="9">
        <f>_xlfn.IFNA(VLOOKUP(Table5[[#This Row],[Section]],SubSill_Tier,2,FALSE),0)</f>
        <v>0</v>
      </c>
      <c r="L10553" s="9" t="str">
        <f t="shared" si="173"/>
        <v/>
      </c>
      <c r="M10553" s="205" t="str" cm="1">
        <f t="array" ref="M10553">_xlfn.IFS(NOT(ISERROR(VLOOKUP(Table5[[#This Row],[Section]],TB_notTB,1,FALSE))),"No",LEFT(Table5[[#This Row],[Section]],3)="ETB","PLS",LEFT(Table5[[#This Row],[Section]],1)="7","PDB",NOT(ISBLANK(Table5[[#This Row],[Section]])),"No")</f>
        <v>No</v>
      </c>
    </row>
    <row r="10554" spans="1:13" x14ac:dyDescent="0.25">
      <c r="A10554" s="126" t="s">
        <v>24117</v>
      </c>
      <c r="B10554" s="126" t="s">
        <v>24118</v>
      </c>
      <c r="C10554" s="126" t="s">
        <v>75</v>
      </c>
      <c r="D10554" s="127">
        <v>1.905</v>
      </c>
      <c r="E10554" s="128">
        <v>594</v>
      </c>
      <c r="F10554" s="128">
        <v>594</v>
      </c>
      <c r="G10554" s="126" t="s">
        <v>24096</v>
      </c>
      <c r="H10554" s="126" t="s">
        <v>24097</v>
      </c>
      <c r="I10554" s="126" t="s">
        <v>24098</v>
      </c>
      <c r="J10554" s="126" t="s">
        <v>26361</v>
      </c>
      <c r="K10554" s="9">
        <f>_xlfn.IFNA(VLOOKUP(Table5[[#This Row],[Section]],SubSill_Tier,2,FALSE),0)</f>
        <v>0</v>
      </c>
      <c r="L10554" s="9" t="str">
        <f t="shared" si="173"/>
        <v/>
      </c>
      <c r="M10554" s="205" t="str" cm="1">
        <f t="array" ref="M10554">_xlfn.IFS(NOT(ISERROR(VLOOKUP(Table5[[#This Row],[Section]],TB_notTB,1,FALSE))),"No",LEFT(Table5[[#This Row],[Section]],3)="ETB","PLS",LEFT(Table5[[#This Row],[Section]],1)="7","PDB",NOT(ISBLANK(Table5[[#This Row],[Section]])),"No")</f>
        <v>No</v>
      </c>
    </row>
    <row r="10555" spans="1:13" x14ac:dyDescent="0.25">
      <c r="A10555" s="126" t="s">
        <v>24119</v>
      </c>
      <c r="B10555" s="126" t="s">
        <v>24120</v>
      </c>
      <c r="C10555" s="126" t="s">
        <v>75</v>
      </c>
      <c r="D10555" s="127">
        <v>2.2269999999999999</v>
      </c>
      <c r="E10555" s="128">
        <v>672</v>
      </c>
      <c r="F10555" s="128">
        <v>672</v>
      </c>
      <c r="G10555" s="126" t="s">
        <v>24096</v>
      </c>
      <c r="H10555" s="126" t="s">
        <v>24097</v>
      </c>
      <c r="I10555" s="126" t="s">
        <v>24098</v>
      </c>
      <c r="J10555" s="126" t="s">
        <v>26361</v>
      </c>
      <c r="K10555" s="9">
        <f>_xlfn.IFNA(VLOOKUP(Table5[[#This Row],[Section]],SubSill_Tier,2,FALSE),0)</f>
        <v>0</v>
      </c>
      <c r="L10555" s="9" t="str">
        <f t="shared" si="173"/>
        <v/>
      </c>
      <c r="M10555" s="205" t="str" cm="1">
        <f t="array" ref="M10555">_xlfn.IFS(NOT(ISERROR(VLOOKUP(Table5[[#This Row],[Section]],TB_notTB,1,FALSE))),"No",LEFT(Table5[[#This Row],[Section]],3)="ETB","PLS",LEFT(Table5[[#This Row],[Section]],1)="7","PDB",NOT(ISBLANK(Table5[[#This Row],[Section]])),"No")</f>
        <v>No</v>
      </c>
    </row>
    <row r="10556" spans="1:13" x14ac:dyDescent="0.25">
      <c r="A10556" s="126" t="s">
        <v>24121</v>
      </c>
      <c r="B10556" s="126" t="s">
        <v>24122</v>
      </c>
      <c r="C10556" s="126" t="s">
        <v>75</v>
      </c>
      <c r="D10556" s="127">
        <v>1.4179999999999999</v>
      </c>
      <c r="E10556" s="128">
        <v>357</v>
      </c>
      <c r="F10556" s="128">
        <v>357</v>
      </c>
      <c r="G10556" s="126" t="s">
        <v>24096</v>
      </c>
      <c r="H10556" s="126" t="s">
        <v>24097</v>
      </c>
      <c r="I10556" s="126" t="s">
        <v>24098</v>
      </c>
      <c r="J10556" s="126" t="s">
        <v>26361</v>
      </c>
      <c r="K10556" s="9">
        <f>_xlfn.IFNA(VLOOKUP(Table5[[#This Row],[Section]],SubSill_Tier,2,FALSE),0)</f>
        <v>0</v>
      </c>
      <c r="L10556" s="9" t="str">
        <f t="shared" si="173"/>
        <v/>
      </c>
      <c r="M10556" s="205" t="str" cm="1">
        <f t="array" ref="M10556">_xlfn.IFS(NOT(ISERROR(VLOOKUP(Table5[[#This Row],[Section]],TB_notTB,1,FALSE))),"No",LEFT(Table5[[#This Row],[Section]],3)="ETB","PLS",LEFT(Table5[[#This Row],[Section]],1)="7","PDB",NOT(ISBLANK(Table5[[#This Row],[Section]])),"No")</f>
        <v>No</v>
      </c>
    </row>
    <row r="10557" spans="1:13" x14ac:dyDescent="0.25">
      <c r="A10557" s="126" t="s">
        <v>24123</v>
      </c>
      <c r="B10557" s="126" t="s">
        <v>24124</v>
      </c>
      <c r="C10557" s="126" t="s">
        <v>75</v>
      </c>
      <c r="D10557" s="127">
        <v>1.34</v>
      </c>
      <c r="E10557" s="128">
        <v>467</v>
      </c>
      <c r="F10557" s="128">
        <v>467</v>
      </c>
      <c r="G10557" s="126" t="s">
        <v>24096</v>
      </c>
      <c r="H10557" s="126" t="s">
        <v>24097</v>
      </c>
      <c r="I10557" s="126" t="s">
        <v>24098</v>
      </c>
      <c r="J10557" s="126" t="s">
        <v>26361</v>
      </c>
      <c r="K10557" s="9">
        <f>_xlfn.IFNA(VLOOKUP(Table5[[#This Row],[Section]],SubSill_Tier,2,FALSE),0)</f>
        <v>0</v>
      </c>
      <c r="L10557" s="9" t="str">
        <f t="shared" si="173"/>
        <v/>
      </c>
      <c r="M10557" s="205" t="str" cm="1">
        <f t="array" ref="M10557">_xlfn.IFS(NOT(ISERROR(VLOOKUP(Table5[[#This Row],[Section]],TB_notTB,1,FALSE))),"No",LEFT(Table5[[#This Row],[Section]],3)="ETB","PLS",LEFT(Table5[[#This Row],[Section]],1)="7","PDB",NOT(ISBLANK(Table5[[#This Row],[Section]])),"No")</f>
        <v>No</v>
      </c>
    </row>
    <row r="10558" spans="1:13" x14ac:dyDescent="0.25">
      <c r="A10558" s="126" t="s">
        <v>24125</v>
      </c>
      <c r="B10558" s="126" t="s">
        <v>24126</v>
      </c>
      <c r="C10558" s="126" t="s">
        <v>75</v>
      </c>
      <c r="D10558" s="127">
        <v>1.4159999999999999</v>
      </c>
      <c r="E10558" s="128">
        <v>492</v>
      </c>
      <c r="F10558" s="128">
        <v>492</v>
      </c>
      <c r="G10558" s="126" t="s">
        <v>24096</v>
      </c>
      <c r="H10558" s="126" t="s">
        <v>24097</v>
      </c>
      <c r="I10558" s="126" t="s">
        <v>24098</v>
      </c>
      <c r="J10558" s="126" t="s">
        <v>26361</v>
      </c>
      <c r="K10558" s="9">
        <f>_xlfn.IFNA(VLOOKUP(Table5[[#This Row],[Section]],SubSill_Tier,2,FALSE),0)</f>
        <v>0</v>
      </c>
      <c r="L10558" s="9" t="str">
        <f t="shared" si="173"/>
        <v/>
      </c>
      <c r="M10558" s="205" t="str" cm="1">
        <f t="array" ref="M10558">_xlfn.IFS(NOT(ISERROR(VLOOKUP(Table5[[#This Row],[Section]],TB_notTB,1,FALSE))),"No",LEFT(Table5[[#This Row],[Section]],3)="ETB","PLS",LEFT(Table5[[#This Row],[Section]],1)="7","PDB",NOT(ISBLANK(Table5[[#This Row],[Section]])),"No")</f>
        <v>No</v>
      </c>
    </row>
    <row r="10559" spans="1:13" x14ac:dyDescent="0.25">
      <c r="A10559" s="126" t="s">
        <v>24127</v>
      </c>
      <c r="B10559" s="126" t="s">
        <v>24128</v>
      </c>
      <c r="C10559" s="126" t="s">
        <v>75</v>
      </c>
      <c r="D10559" s="127">
        <v>2.1389999999999998</v>
      </c>
      <c r="E10559" s="128">
        <v>354</v>
      </c>
      <c r="F10559" s="128">
        <v>354</v>
      </c>
      <c r="G10559" s="126" t="s">
        <v>24096</v>
      </c>
      <c r="H10559" s="126" t="s">
        <v>24097</v>
      </c>
      <c r="I10559" s="126" t="s">
        <v>24098</v>
      </c>
      <c r="J10559" s="126" t="s">
        <v>26361</v>
      </c>
      <c r="K10559" s="9">
        <f>_xlfn.IFNA(VLOOKUP(Table5[[#This Row],[Section]],SubSill_Tier,2,FALSE),0)</f>
        <v>0</v>
      </c>
      <c r="L10559" s="9" t="str">
        <f t="shared" si="173"/>
        <v/>
      </c>
      <c r="M10559" s="205" t="str" cm="1">
        <f t="array" ref="M10559">_xlfn.IFS(NOT(ISERROR(VLOOKUP(Table5[[#This Row],[Section]],TB_notTB,1,FALSE))),"No",LEFT(Table5[[#This Row],[Section]],3)="ETB","PLS",LEFT(Table5[[#This Row],[Section]],1)="7","PDB",NOT(ISBLANK(Table5[[#This Row],[Section]])),"No")</f>
        <v>No</v>
      </c>
    </row>
    <row r="10560" spans="1:13" x14ac:dyDescent="0.25">
      <c r="A10560" s="126" t="s">
        <v>24129</v>
      </c>
      <c r="B10560" s="126" t="s">
        <v>24130</v>
      </c>
      <c r="C10560" s="126" t="s">
        <v>75</v>
      </c>
      <c r="D10560" s="127">
        <v>0.45600000000000002</v>
      </c>
      <c r="E10560" s="128">
        <v>220</v>
      </c>
      <c r="F10560" s="128">
        <v>220</v>
      </c>
      <c r="G10560" s="126" t="s">
        <v>22691</v>
      </c>
      <c r="H10560" s="126" t="s">
        <v>22692</v>
      </c>
      <c r="I10560" s="126" t="s">
        <v>22693</v>
      </c>
      <c r="J10560" s="126" t="s">
        <v>26361</v>
      </c>
      <c r="K10560" s="9">
        <f>_xlfn.IFNA(VLOOKUP(Table5[[#This Row],[Section]],SubSill_Tier,2,FALSE),0)</f>
        <v>0</v>
      </c>
      <c r="L10560" s="9" t="str">
        <f t="shared" si="173"/>
        <v/>
      </c>
      <c r="M10560" s="205" t="str" cm="1">
        <f t="array" ref="M10560">_xlfn.IFS(NOT(ISERROR(VLOOKUP(Table5[[#This Row],[Section]],TB_notTB,1,FALSE))),"No",LEFT(Table5[[#This Row],[Section]],3)="ETB","PLS",LEFT(Table5[[#This Row],[Section]],1)="7","PDB",NOT(ISBLANK(Table5[[#This Row],[Section]])),"No")</f>
        <v>No</v>
      </c>
    </row>
    <row r="10561" spans="1:13" x14ac:dyDescent="0.25">
      <c r="A10561" s="126" t="s">
        <v>24131</v>
      </c>
      <c r="B10561" s="126" t="s">
        <v>24132</v>
      </c>
      <c r="C10561" s="126" t="s">
        <v>75</v>
      </c>
      <c r="D10561" s="127">
        <v>2.0310000000000001</v>
      </c>
      <c r="E10561" s="128">
        <v>568</v>
      </c>
      <c r="F10561" s="128">
        <v>568</v>
      </c>
      <c r="G10561" s="126" t="s">
        <v>23447</v>
      </c>
      <c r="H10561" s="126" t="s">
        <v>23448</v>
      </c>
      <c r="I10561" s="126" t="s">
        <v>23449</v>
      </c>
      <c r="J10561" s="126" t="s">
        <v>26361</v>
      </c>
      <c r="K10561" s="9">
        <f>_xlfn.IFNA(VLOOKUP(Table5[[#This Row],[Section]],SubSill_Tier,2,FALSE),0)</f>
        <v>0</v>
      </c>
      <c r="L10561" s="9" t="str">
        <f t="shared" si="173"/>
        <v/>
      </c>
      <c r="M10561" s="205" t="str" cm="1">
        <f t="array" ref="M10561">_xlfn.IFS(NOT(ISERROR(VLOOKUP(Table5[[#This Row],[Section]],TB_notTB,1,FALSE))),"No",LEFT(Table5[[#This Row],[Section]],3)="ETB","PLS",LEFT(Table5[[#This Row],[Section]],1)="7","PDB",NOT(ISBLANK(Table5[[#This Row],[Section]])),"No")</f>
        <v>No</v>
      </c>
    </row>
    <row r="10562" spans="1:13" x14ac:dyDescent="0.25">
      <c r="A10562" s="126" t="s">
        <v>3904</v>
      </c>
      <c r="B10562" s="126" t="s">
        <v>22420</v>
      </c>
      <c r="C10562" s="126" t="s">
        <v>75</v>
      </c>
      <c r="D10562" s="127">
        <v>1.6970000000000001</v>
      </c>
      <c r="E10562" s="128">
        <v>507</v>
      </c>
      <c r="F10562" s="128">
        <v>205</v>
      </c>
      <c r="G10562" s="126" t="s">
        <v>13726</v>
      </c>
      <c r="H10562" s="126" t="s">
        <v>20136</v>
      </c>
      <c r="I10562" s="126" t="s">
        <v>21065</v>
      </c>
      <c r="J10562" s="126" t="s">
        <v>26241</v>
      </c>
      <c r="K10562" s="9">
        <f>_xlfn.IFNA(VLOOKUP(Table5[[#This Row],[Section]],SubSill_Tier,2,FALSE),0)</f>
        <v>0</v>
      </c>
      <c r="L10562" s="9" t="str">
        <f t="shared" ref="L10562:L10625" si="174">IFERROR(IF(LEFT(G10562,2)="AI",IF(_xlfn.NUMBERVALUE(IFERROR(LEFT(IF(ISERROR(FIND("X",UPPER(B10562))),UPPER(B10562),RIGHT(UPPER(B10562),LEN(UPPER(B10562))-FIND("~",SUBSTITUTE(UPPER(B10562),"X","~",LEN(UPPER(B10562))-LEN(SUBSTITUTE(UPPER(B10562),"X","")))))),FIND(" ",IF(ISERROR(FIND("X",UPPER(B10562))),UPPER(B10562),RIGHT(UPPER(B10562),LEN(UPPER(B10562))-FIND("~",SUBSTITUTE(UPPER(B10562),"X","~",LEN(UPPER(B10562))-LEN(SUBSTITUTE(UPPER(B10562),"X","")))))),1)-1),IF(ISERROR(FIND("X",UPPER(B10562))),UPPER(B10562),RIGHT(UPPER(B10562),LEN(UPPER(B10562))-FIND("~",SUBSTITUTE(UPPER(B10562),"X","~",LEN(UPPER(B10562))-LEN(SUBSTITUTE(UPPER(B10562),"X",""))))))),".")&gt;=5,"Wall",""),""),"")</f>
        <v/>
      </c>
      <c r="M10562" s="205" t="str" cm="1">
        <f t="array" ref="M10562">_xlfn.IFS(NOT(ISERROR(VLOOKUP(Table5[[#This Row],[Section]],TB_notTB,1,FALSE))),"No",LEFT(Table5[[#This Row],[Section]],3)="ETB","PLS",LEFT(Table5[[#This Row],[Section]],1)="7","PDB",NOT(ISBLANK(Table5[[#This Row],[Section]])),"No")</f>
        <v>No</v>
      </c>
    </row>
    <row r="10563" spans="1:13" x14ac:dyDescent="0.25">
      <c r="A10563" s="126" t="s">
        <v>24133</v>
      </c>
      <c r="B10563" s="126" t="s">
        <v>24134</v>
      </c>
      <c r="C10563" s="126" t="s">
        <v>75</v>
      </c>
      <c r="D10563" s="127">
        <v>2.6019999999999999</v>
      </c>
      <c r="E10563" s="128">
        <v>748</v>
      </c>
      <c r="F10563" s="128">
        <v>748</v>
      </c>
      <c r="G10563" s="126" t="s">
        <v>22978</v>
      </c>
      <c r="H10563" s="126" t="s">
        <v>22979</v>
      </c>
      <c r="I10563" s="126" t="s">
        <v>22980</v>
      </c>
      <c r="J10563" s="126" t="s">
        <v>26361</v>
      </c>
      <c r="K10563" s="9">
        <f>_xlfn.IFNA(VLOOKUP(Table5[[#This Row],[Section]],SubSill_Tier,2,FALSE),0)</f>
        <v>0</v>
      </c>
      <c r="L10563" s="9" t="str">
        <f t="shared" si="174"/>
        <v/>
      </c>
      <c r="M10563" s="205" t="str" cm="1">
        <f t="array" ref="M10563">_xlfn.IFS(NOT(ISERROR(VLOOKUP(Table5[[#This Row],[Section]],TB_notTB,1,FALSE))),"No",LEFT(Table5[[#This Row],[Section]],3)="ETB","PLS",LEFT(Table5[[#This Row],[Section]],1)="7","PDB",NOT(ISBLANK(Table5[[#This Row],[Section]])),"No")</f>
        <v>No</v>
      </c>
    </row>
    <row r="10564" spans="1:13" x14ac:dyDescent="0.25">
      <c r="A10564" s="126" t="s">
        <v>24135</v>
      </c>
      <c r="B10564" s="126" t="s">
        <v>24136</v>
      </c>
      <c r="C10564" s="126" t="s">
        <v>75</v>
      </c>
      <c r="D10564" s="127">
        <v>2.335</v>
      </c>
      <c r="E10564" s="128">
        <v>723</v>
      </c>
      <c r="F10564" s="128">
        <v>723</v>
      </c>
      <c r="G10564" s="126" t="s">
        <v>22978</v>
      </c>
      <c r="H10564" s="126" t="s">
        <v>22979</v>
      </c>
      <c r="I10564" s="126" t="s">
        <v>22980</v>
      </c>
      <c r="J10564" s="126" t="s">
        <v>26361</v>
      </c>
      <c r="K10564" s="9">
        <f>_xlfn.IFNA(VLOOKUP(Table5[[#This Row],[Section]],SubSill_Tier,2,FALSE),0)</f>
        <v>0</v>
      </c>
      <c r="L10564" s="9" t="str">
        <f t="shared" si="174"/>
        <v/>
      </c>
      <c r="M10564" s="205" t="str" cm="1">
        <f t="array" ref="M10564">_xlfn.IFS(NOT(ISERROR(VLOOKUP(Table5[[#This Row],[Section]],TB_notTB,1,FALSE))),"No",LEFT(Table5[[#This Row],[Section]],3)="ETB","PLS",LEFT(Table5[[#This Row],[Section]],1)="7","PDB",NOT(ISBLANK(Table5[[#This Row],[Section]])),"No")</f>
        <v>No</v>
      </c>
    </row>
    <row r="10565" spans="1:13" x14ac:dyDescent="0.25">
      <c r="A10565" s="126" t="s">
        <v>24137</v>
      </c>
      <c r="B10565" s="126" t="s">
        <v>24138</v>
      </c>
      <c r="C10565" s="126" t="s">
        <v>75</v>
      </c>
      <c r="D10565" s="127">
        <v>2.6269999999999998</v>
      </c>
      <c r="E10565" s="128">
        <v>913</v>
      </c>
      <c r="F10565" s="128">
        <v>913</v>
      </c>
      <c r="G10565" s="126" t="s">
        <v>22978</v>
      </c>
      <c r="H10565" s="126" t="s">
        <v>22979</v>
      </c>
      <c r="I10565" s="126" t="s">
        <v>22980</v>
      </c>
      <c r="J10565" s="126" t="s">
        <v>26361</v>
      </c>
      <c r="K10565" s="9">
        <f>_xlfn.IFNA(VLOOKUP(Table5[[#This Row],[Section]],SubSill_Tier,2,FALSE),0)</f>
        <v>0</v>
      </c>
      <c r="L10565" s="9" t="str">
        <f t="shared" si="174"/>
        <v/>
      </c>
      <c r="M10565" s="205" t="str" cm="1">
        <f t="array" ref="M10565">_xlfn.IFS(NOT(ISERROR(VLOOKUP(Table5[[#This Row],[Section]],TB_notTB,1,FALSE))),"No",LEFT(Table5[[#This Row],[Section]],3)="ETB","PLS",LEFT(Table5[[#This Row],[Section]],1)="7","PDB",NOT(ISBLANK(Table5[[#This Row],[Section]])),"No")</f>
        <v>No</v>
      </c>
    </row>
    <row r="10566" spans="1:13" x14ac:dyDescent="0.25">
      <c r="A10566" s="126" t="s">
        <v>24139</v>
      </c>
      <c r="B10566" s="126" t="s">
        <v>24140</v>
      </c>
      <c r="C10566" s="126" t="s">
        <v>75</v>
      </c>
      <c r="D10566" s="127">
        <v>2.8330000000000002</v>
      </c>
      <c r="E10566" s="128">
        <v>790</v>
      </c>
      <c r="F10566" s="128">
        <v>790</v>
      </c>
      <c r="G10566" s="126" t="s">
        <v>24141</v>
      </c>
      <c r="H10566" s="126" t="s">
        <v>24142</v>
      </c>
      <c r="I10566" s="126" t="s">
        <v>24143</v>
      </c>
      <c r="J10566" s="126" t="s">
        <v>26361</v>
      </c>
      <c r="K10566" s="9">
        <f>_xlfn.IFNA(VLOOKUP(Table5[[#This Row],[Section]],SubSill_Tier,2,FALSE),0)</f>
        <v>0</v>
      </c>
      <c r="L10566" s="9" t="str">
        <f t="shared" si="174"/>
        <v/>
      </c>
      <c r="M10566" s="205" t="str" cm="1">
        <f t="array" ref="M10566">_xlfn.IFS(NOT(ISERROR(VLOOKUP(Table5[[#This Row],[Section]],TB_notTB,1,FALSE))),"No",LEFT(Table5[[#This Row],[Section]],3)="ETB","PLS",LEFT(Table5[[#This Row],[Section]],1)="7","PDB",NOT(ISBLANK(Table5[[#This Row],[Section]])),"No")</f>
        <v>No</v>
      </c>
    </row>
    <row r="10567" spans="1:13" x14ac:dyDescent="0.25">
      <c r="A10567" s="126" t="s">
        <v>24144</v>
      </c>
      <c r="B10567" s="126" t="s">
        <v>24145</v>
      </c>
      <c r="C10567" s="126" t="s">
        <v>75</v>
      </c>
      <c r="D10567" s="127">
        <v>3.847</v>
      </c>
      <c r="E10567" s="128">
        <v>623</v>
      </c>
      <c r="F10567" s="128">
        <v>623</v>
      </c>
      <c r="G10567" s="126" t="s">
        <v>24141</v>
      </c>
      <c r="H10567" s="126" t="s">
        <v>24142</v>
      </c>
      <c r="I10567" s="126" t="s">
        <v>24143</v>
      </c>
      <c r="J10567" s="126" t="s">
        <v>26361</v>
      </c>
      <c r="K10567" s="9">
        <f>_xlfn.IFNA(VLOOKUP(Table5[[#This Row],[Section]],SubSill_Tier,2,FALSE),0)</f>
        <v>0</v>
      </c>
      <c r="L10567" s="9" t="str">
        <f t="shared" si="174"/>
        <v/>
      </c>
      <c r="M10567" s="205" t="str" cm="1">
        <f t="array" ref="M10567">_xlfn.IFS(NOT(ISERROR(VLOOKUP(Table5[[#This Row],[Section]],TB_notTB,1,FALSE))),"No",LEFT(Table5[[#This Row],[Section]],3)="ETB","PLS",LEFT(Table5[[#This Row],[Section]],1)="7","PDB",NOT(ISBLANK(Table5[[#This Row],[Section]])),"No")</f>
        <v>No</v>
      </c>
    </row>
    <row r="10568" spans="1:13" x14ac:dyDescent="0.25">
      <c r="A10568" s="126" t="s">
        <v>24146</v>
      </c>
      <c r="B10568" s="126" t="s">
        <v>24147</v>
      </c>
      <c r="C10568" s="126" t="s">
        <v>75</v>
      </c>
      <c r="D10568" s="127">
        <v>1.65</v>
      </c>
      <c r="E10568" s="128">
        <v>510</v>
      </c>
      <c r="F10568" s="128">
        <v>510</v>
      </c>
      <c r="G10568" s="126" t="s">
        <v>24141</v>
      </c>
      <c r="H10568" s="126" t="s">
        <v>24142</v>
      </c>
      <c r="I10568" s="126" t="s">
        <v>24143</v>
      </c>
      <c r="J10568" s="126" t="s">
        <v>26361</v>
      </c>
      <c r="K10568" s="9">
        <f>_xlfn.IFNA(VLOOKUP(Table5[[#This Row],[Section]],SubSill_Tier,2,FALSE),0)</f>
        <v>0</v>
      </c>
      <c r="L10568" s="9" t="str">
        <f t="shared" si="174"/>
        <v/>
      </c>
      <c r="M10568" s="205" t="str" cm="1">
        <f t="array" ref="M10568">_xlfn.IFS(NOT(ISERROR(VLOOKUP(Table5[[#This Row],[Section]],TB_notTB,1,FALSE))),"No",LEFT(Table5[[#This Row],[Section]],3)="ETB","PLS",LEFT(Table5[[#This Row],[Section]],1)="7","PDB",NOT(ISBLANK(Table5[[#This Row],[Section]])),"No")</f>
        <v>No</v>
      </c>
    </row>
    <row r="10569" spans="1:13" x14ac:dyDescent="0.25">
      <c r="A10569" s="126" t="s">
        <v>24148</v>
      </c>
      <c r="B10569" s="126" t="s">
        <v>24149</v>
      </c>
      <c r="C10569" s="126" t="s">
        <v>75</v>
      </c>
      <c r="D10569" s="127">
        <v>2.4700000000000002</v>
      </c>
      <c r="E10569" s="128">
        <v>716</v>
      </c>
      <c r="F10569" s="128">
        <v>716</v>
      </c>
      <c r="G10569" s="126" t="s">
        <v>24141</v>
      </c>
      <c r="H10569" s="126" t="s">
        <v>24142</v>
      </c>
      <c r="I10569" s="126" t="s">
        <v>24143</v>
      </c>
      <c r="J10569" s="126" t="s">
        <v>26361</v>
      </c>
      <c r="K10569" s="9">
        <f>_xlfn.IFNA(VLOOKUP(Table5[[#This Row],[Section]],SubSill_Tier,2,FALSE),0)</f>
        <v>0</v>
      </c>
      <c r="L10569" s="9" t="str">
        <f t="shared" si="174"/>
        <v/>
      </c>
      <c r="M10569" s="205" t="str" cm="1">
        <f t="array" ref="M10569">_xlfn.IFS(NOT(ISERROR(VLOOKUP(Table5[[#This Row],[Section]],TB_notTB,1,FALSE))),"No",LEFT(Table5[[#This Row],[Section]],3)="ETB","PLS",LEFT(Table5[[#This Row],[Section]],1)="7","PDB",NOT(ISBLANK(Table5[[#This Row],[Section]])),"No")</f>
        <v>No</v>
      </c>
    </row>
    <row r="10570" spans="1:13" x14ac:dyDescent="0.25">
      <c r="A10570" s="126" t="s">
        <v>24150</v>
      </c>
      <c r="B10570" s="126" t="s">
        <v>24151</v>
      </c>
      <c r="C10570" s="126" t="s">
        <v>75</v>
      </c>
      <c r="D10570" s="127">
        <v>2.714</v>
      </c>
      <c r="E10570" s="128">
        <v>774</v>
      </c>
      <c r="F10570" s="128">
        <v>774</v>
      </c>
      <c r="G10570" s="126" t="s">
        <v>24141</v>
      </c>
      <c r="H10570" s="126" t="s">
        <v>24142</v>
      </c>
      <c r="I10570" s="126" t="s">
        <v>24143</v>
      </c>
      <c r="J10570" s="126" t="s">
        <v>26361</v>
      </c>
      <c r="K10570" s="9">
        <f>_xlfn.IFNA(VLOOKUP(Table5[[#This Row],[Section]],SubSill_Tier,2,FALSE),0)</f>
        <v>0</v>
      </c>
      <c r="L10570" s="9" t="str">
        <f t="shared" si="174"/>
        <v/>
      </c>
      <c r="M10570" s="205" t="str" cm="1">
        <f t="array" ref="M10570">_xlfn.IFS(NOT(ISERROR(VLOOKUP(Table5[[#This Row],[Section]],TB_notTB,1,FALSE))),"No",LEFT(Table5[[#This Row],[Section]],3)="ETB","PLS",LEFT(Table5[[#This Row],[Section]],1)="7","PDB",NOT(ISBLANK(Table5[[#This Row],[Section]])),"No")</f>
        <v>No</v>
      </c>
    </row>
    <row r="10571" spans="1:13" x14ac:dyDescent="0.25">
      <c r="A10571" s="126" t="s">
        <v>24152</v>
      </c>
      <c r="B10571" s="126" t="s">
        <v>24153</v>
      </c>
      <c r="C10571" s="126" t="s">
        <v>75</v>
      </c>
      <c r="D10571" s="127">
        <v>0.55100000000000005</v>
      </c>
      <c r="E10571" s="128">
        <v>155</v>
      </c>
      <c r="F10571" s="128">
        <v>155</v>
      </c>
      <c r="G10571" s="126" t="s">
        <v>22707</v>
      </c>
      <c r="H10571" s="126" t="s">
        <v>22708</v>
      </c>
      <c r="I10571" s="126" t="s">
        <v>22709</v>
      </c>
      <c r="J10571" s="126" t="s">
        <v>26361</v>
      </c>
      <c r="K10571" s="9">
        <f>_xlfn.IFNA(VLOOKUP(Table5[[#This Row],[Section]],SubSill_Tier,2,FALSE),0)</f>
        <v>0</v>
      </c>
      <c r="L10571" s="9" t="str">
        <f t="shared" si="174"/>
        <v/>
      </c>
      <c r="M10571" s="205" t="str" cm="1">
        <f t="array" ref="M10571">_xlfn.IFS(NOT(ISERROR(VLOOKUP(Table5[[#This Row],[Section]],TB_notTB,1,FALSE))),"No",LEFT(Table5[[#This Row],[Section]],3)="ETB","PLS",LEFT(Table5[[#This Row],[Section]],1)="7","PDB",NOT(ISBLANK(Table5[[#This Row],[Section]])),"No")</f>
        <v>No</v>
      </c>
    </row>
    <row r="10572" spans="1:13" x14ac:dyDescent="0.25">
      <c r="A10572" s="126" t="s">
        <v>24154</v>
      </c>
      <c r="B10572" s="126" t="s">
        <v>24155</v>
      </c>
      <c r="C10572" s="126" t="s">
        <v>75</v>
      </c>
      <c r="D10572" s="127">
        <v>0.16600000000000001</v>
      </c>
      <c r="E10572" s="128">
        <v>100</v>
      </c>
      <c r="F10572" s="128">
        <v>100</v>
      </c>
      <c r="G10572" s="126" t="s">
        <v>23770</v>
      </c>
      <c r="H10572" s="126" t="s">
        <v>23771</v>
      </c>
      <c r="I10572" s="126" t="s">
        <v>23772</v>
      </c>
      <c r="J10572" s="126" t="s">
        <v>26361</v>
      </c>
      <c r="K10572" s="9">
        <f>_xlfn.IFNA(VLOOKUP(Table5[[#This Row],[Section]],SubSill_Tier,2,FALSE),0)</f>
        <v>0</v>
      </c>
      <c r="L10572" s="9" t="str">
        <f t="shared" si="174"/>
        <v/>
      </c>
      <c r="M10572" s="205" t="str" cm="1">
        <f t="array" ref="M10572">_xlfn.IFS(NOT(ISERROR(VLOOKUP(Table5[[#This Row],[Section]],TB_notTB,1,FALSE))),"No",LEFT(Table5[[#This Row],[Section]],3)="ETB","PLS",LEFT(Table5[[#This Row],[Section]],1)="7","PDB",NOT(ISBLANK(Table5[[#This Row],[Section]])),"No")</f>
        <v>No</v>
      </c>
    </row>
    <row r="10573" spans="1:13" x14ac:dyDescent="0.25">
      <c r="A10573" s="126" t="s">
        <v>3905</v>
      </c>
      <c r="B10573" s="126" t="s">
        <v>3906</v>
      </c>
      <c r="C10573" s="126" t="s">
        <v>75</v>
      </c>
      <c r="D10573" s="127">
        <v>0.28000000000000003</v>
      </c>
      <c r="E10573" s="128">
        <v>142</v>
      </c>
      <c r="F10573" s="128">
        <v>100</v>
      </c>
      <c r="G10573" s="126" t="s">
        <v>13743</v>
      </c>
      <c r="H10573" s="126" t="s">
        <v>21092</v>
      </c>
      <c r="I10573" s="126" t="s">
        <v>21093</v>
      </c>
      <c r="J10573" s="126" t="s">
        <v>26241</v>
      </c>
      <c r="K10573" s="9">
        <f>_xlfn.IFNA(VLOOKUP(Table5[[#This Row],[Section]],SubSill_Tier,2,FALSE),0)</f>
        <v>0</v>
      </c>
      <c r="L10573" s="9" t="str">
        <f t="shared" si="174"/>
        <v/>
      </c>
      <c r="M10573" s="205" t="str" cm="1">
        <f t="array" ref="M10573">_xlfn.IFS(NOT(ISERROR(VLOOKUP(Table5[[#This Row],[Section]],TB_notTB,1,FALSE))),"No",LEFT(Table5[[#This Row],[Section]],3)="ETB","PLS",LEFT(Table5[[#This Row],[Section]],1)="7","PDB",NOT(ISBLANK(Table5[[#This Row],[Section]])),"No")</f>
        <v>No</v>
      </c>
    </row>
    <row r="10574" spans="1:13" x14ac:dyDescent="0.25">
      <c r="A10574" s="126" t="s">
        <v>24156</v>
      </c>
      <c r="B10574" s="126" t="s">
        <v>24157</v>
      </c>
      <c r="C10574" s="126" t="s">
        <v>75</v>
      </c>
      <c r="D10574" s="127">
        <v>0.96099999999999997</v>
      </c>
      <c r="E10574" s="128">
        <v>324</v>
      </c>
      <c r="F10574" s="128">
        <v>324</v>
      </c>
      <c r="G10574" s="126" t="s">
        <v>22680</v>
      </c>
      <c r="H10574" s="126" t="s">
        <v>22681</v>
      </c>
      <c r="I10574" s="126" t="s">
        <v>22682</v>
      </c>
      <c r="J10574" s="126" t="s">
        <v>26361</v>
      </c>
      <c r="K10574" s="9">
        <f>_xlfn.IFNA(VLOOKUP(Table5[[#This Row],[Section]],SubSill_Tier,2,FALSE),0)</f>
        <v>0</v>
      </c>
      <c r="L10574" s="9" t="str">
        <f t="shared" si="174"/>
        <v/>
      </c>
      <c r="M10574" s="205" t="str" cm="1">
        <f t="array" ref="M10574">_xlfn.IFS(NOT(ISERROR(VLOOKUP(Table5[[#This Row],[Section]],TB_notTB,1,FALSE))),"No",LEFT(Table5[[#This Row],[Section]],3)="ETB","PLS",LEFT(Table5[[#This Row],[Section]],1)="7","PDB",NOT(ISBLANK(Table5[[#This Row],[Section]])),"No")</f>
        <v>No</v>
      </c>
    </row>
    <row r="10575" spans="1:13" x14ac:dyDescent="0.25">
      <c r="A10575" s="126" t="s">
        <v>24158</v>
      </c>
      <c r="B10575" s="126" t="s">
        <v>24159</v>
      </c>
      <c r="C10575" s="126" t="s">
        <v>75</v>
      </c>
      <c r="D10575" s="127">
        <v>0.308</v>
      </c>
      <c r="E10575" s="128">
        <v>114</v>
      </c>
      <c r="F10575" s="128">
        <v>114</v>
      </c>
      <c r="G10575" s="126" t="s">
        <v>22680</v>
      </c>
      <c r="H10575" s="126" t="s">
        <v>22681</v>
      </c>
      <c r="I10575" s="126" t="s">
        <v>22682</v>
      </c>
      <c r="J10575" s="126" t="s">
        <v>26361</v>
      </c>
      <c r="K10575" s="9">
        <f>_xlfn.IFNA(VLOOKUP(Table5[[#This Row],[Section]],SubSill_Tier,2,FALSE),0)</f>
        <v>0</v>
      </c>
      <c r="L10575" s="9" t="str">
        <f t="shared" si="174"/>
        <v/>
      </c>
      <c r="M10575" s="205" t="str" cm="1">
        <f t="array" ref="M10575">_xlfn.IFS(NOT(ISERROR(VLOOKUP(Table5[[#This Row],[Section]],TB_notTB,1,FALSE))),"No",LEFT(Table5[[#This Row],[Section]],3)="ETB","PLS",LEFT(Table5[[#This Row],[Section]],1)="7","PDB",NOT(ISBLANK(Table5[[#This Row],[Section]])),"No")</f>
        <v>No</v>
      </c>
    </row>
    <row r="10576" spans="1:13" x14ac:dyDescent="0.25">
      <c r="A10576" s="126" t="s">
        <v>24160</v>
      </c>
      <c r="B10576" s="126" t="s">
        <v>24161</v>
      </c>
      <c r="C10576" s="126" t="s">
        <v>75</v>
      </c>
      <c r="D10576" s="127">
        <v>0.43</v>
      </c>
      <c r="E10576" s="128">
        <v>117</v>
      </c>
      <c r="F10576" s="128">
        <v>117</v>
      </c>
      <c r="G10576" s="126" t="s">
        <v>22680</v>
      </c>
      <c r="H10576" s="126" t="s">
        <v>22681</v>
      </c>
      <c r="I10576" s="126" t="s">
        <v>22682</v>
      </c>
      <c r="J10576" s="126" t="s">
        <v>26361</v>
      </c>
      <c r="K10576" s="9">
        <f>_xlfn.IFNA(VLOOKUP(Table5[[#This Row],[Section]],SubSill_Tier,2,FALSE),0)</f>
        <v>0</v>
      </c>
      <c r="L10576" s="9" t="str">
        <f t="shared" si="174"/>
        <v/>
      </c>
      <c r="M10576" s="205" t="str" cm="1">
        <f t="array" ref="M10576">_xlfn.IFS(NOT(ISERROR(VLOOKUP(Table5[[#This Row],[Section]],TB_notTB,1,FALSE))),"No",LEFT(Table5[[#This Row],[Section]],3)="ETB","PLS",LEFT(Table5[[#This Row],[Section]],1)="7","PDB",NOT(ISBLANK(Table5[[#This Row],[Section]])),"No")</f>
        <v>No</v>
      </c>
    </row>
    <row r="10577" spans="1:13" x14ac:dyDescent="0.25">
      <c r="A10577" s="126" t="s">
        <v>24162</v>
      </c>
      <c r="B10577" s="126" t="s">
        <v>24163</v>
      </c>
      <c r="C10577" s="126" t="s">
        <v>75</v>
      </c>
      <c r="D10577" s="127">
        <v>3.077</v>
      </c>
      <c r="E10577" s="128">
        <v>723</v>
      </c>
      <c r="F10577" s="128">
        <v>723</v>
      </c>
      <c r="G10577" s="126" t="s">
        <v>22790</v>
      </c>
      <c r="H10577" s="126" t="s">
        <v>22791</v>
      </c>
      <c r="I10577" s="126" t="s">
        <v>22792</v>
      </c>
      <c r="J10577" s="126" t="s">
        <v>26361</v>
      </c>
      <c r="K10577" s="9">
        <f>_xlfn.IFNA(VLOOKUP(Table5[[#This Row],[Section]],SubSill_Tier,2,FALSE),0)</f>
        <v>0</v>
      </c>
      <c r="L10577" s="9" t="str">
        <f t="shared" si="174"/>
        <v/>
      </c>
      <c r="M10577" s="205" t="str" cm="1">
        <f t="array" ref="M10577">_xlfn.IFS(NOT(ISERROR(VLOOKUP(Table5[[#This Row],[Section]],TB_notTB,1,FALSE))),"No",LEFT(Table5[[#This Row],[Section]],3)="ETB","PLS",LEFT(Table5[[#This Row],[Section]],1)="7","PDB",NOT(ISBLANK(Table5[[#This Row],[Section]])),"No")</f>
        <v>No</v>
      </c>
    </row>
    <row r="10578" spans="1:13" x14ac:dyDescent="0.25">
      <c r="A10578" s="126" t="s">
        <v>24164</v>
      </c>
      <c r="B10578" s="126" t="s">
        <v>24165</v>
      </c>
      <c r="C10578" s="126" t="s">
        <v>75</v>
      </c>
      <c r="D10578" s="127">
        <v>2.8340000000000001</v>
      </c>
      <c r="E10578" s="128">
        <v>739</v>
      </c>
      <c r="F10578" s="128">
        <v>739</v>
      </c>
      <c r="G10578" s="126" t="s">
        <v>22790</v>
      </c>
      <c r="H10578" s="126" t="s">
        <v>22791</v>
      </c>
      <c r="I10578" s="126" t="s">
        <v>22792</v>
      </c>
      <c r="J10578" s="126" t="s">
        <v>26361</v>
      </c>
      <c r="K10578" s="9">
        <f>_xlfn.IFNA(VLOOKUP(Table5[[#This Row],[Section]],SubSill_Tier,2,FALSE),0)</f>
        <v>0</v>
      </c>
      <c r="L10578" s="9" t="str">
        <f t="shared" si="174"/>
        <v/>
      </c>
      <c r="M10578" s="205" t="str" cm="1">
        <f t="array" ref="M10578">_xlfn.IFS(NOT(ISERROR(VLOOKUP(Table5[[#This Row],[Section]],TB_notTB,1,FALSE))),"No",LEFT(Table5[[#This Row],[Section]],3)="ETB","PLS",LEFT(Table5[[#This Row],[Section]],1)="7","PDB",NOT(ISBLANK(Table5[[#This Row],[Section]])),"No")</f>
        <v>No</v>
      </c>
    </row>
    <row r="10579" spans="1:13" x14ac:dyDescent="0.25">
      <c r="A10579" s="126" t="s">
        <v>24166</v>
      </c>
      <c r="B10579" s="126" t="s">
        <v>24167</v>
      </c>
      <c r="C10579" s="126" t="s">
        <v>75</v>
      </c>
      <c r="D10579" s="127">
        <v>3.3450000000000002</v>
      </c>
      <c r="E10579" s="128">
        <v>471</v>
      </c>
      <c r="F10579" s="128">
        <v>471</v>
      </c>
      <c r="G10579" s="126" t="s">
        <v>22790</v>
      </c>
      <c r="H10579" s="126" t="s">
        <v>22791</v>
      </c>
      <c r="I10579" s="126" t="s">
        <v>22792</v>
      </c>
      <c r="J10579" s="126" t="s">
        <v>26361</v>
      </c>
      <c r="K10579" s="9">
        <f>_xlfn.IFNA(VLOOKUP(Table5[[#This Row],[Section]],SubSill_Tier,2,FALSE),0)</f>
        <v>0</v>
      </c>
      <c r="L10579" s="9" t="str">
        <f t="shared" si="174"/>
        <v/>
      </c>
      <c r="M10579" s="205" t="str" cm="1">
        <f t="array" ref="M10579">_xlfn.IFS(NOT(ISERROR(VLOOKUP(Table5[[#This Row],[Section]],TB_notTB,1,FALSE))),"No",LEFT(Table5[[#This Row],[Section]],3)="ETB","PLS",LEFT(Table5[[#This Row],[Section]],1)="7","PDB",NOT(ISBLANK(Table5[[#This Row],[Section]])),"No")</f>
        <v>No</v>
      </c>
    </row>
    <row r="10580" spans="1:13" x14ac:dyDescent="0.25">
      <c r="A10580" s="126" t="s">
        <v>24168</v>
      </c>
      <c r="B10580" s="126" t="s">
        <v>24169</v>
      </c>
      <c r="C10580" s="126" t="s">
        <v>75</v>
      </c>
      <c r="D10580" s="127">
        <v>2.532</v>
      </c>
      <c r="E10580" s="128">
        <v>384</v>
      </c>
      <c r="F10580" s="128">
        <v>384</v>
      </c>
      <c r="G10580" s="126" t="s">
        <v>22790</v>
      </c>
      <c r="H10580" s="126" t="s">
        <v>22791</v>
      </c>
      <c r="I10580" s="126" t="s">
        <v>22792</v>
      </c>
      <c r="J10580" s="126" t="s">
        <v>26361</v>
      </c>
      <c r="K10580" s="9">
        <f>_xlfn.IFNA(VLOOKUP(Table5[[#This Row],[Section]],SubSill_Tier,2,FALSE),0)</f>
        <v>0</v>
      </c>
      <c r="L10580" s="9" t="str">
        <f t="shared" si="174"/>
        <v/>
      </c>
      <c r="M10580" s="205" t="str" cm="1">
        <f t="array" ref="M10580">_xlfn.IFS(NOT(ISERROR(VLOOKUP(Table5[[#This Row],[Section]],TB_notTB,1,FALSE))),"No",LEFT(Table5[[#This Row],[Section]],3)="ETB","PLS",LEFT(Table5[[#This Row],[Section]],1)="7","PDB",NOT(ISBLANK(Table5[[#This Row],[Section]])),"No")</f>
        <v>No</v>
      </c>
    </row>
    <row r="10581" spans="1:13" x14ac:dyDescent="0.25">
      <c r="A10581" s="126" t="s">
        <v>24170</v>
      </c>
      <c r="B10581" s="126" t="s">
        <v>24171</v>
      </c>
      <c r="C10581" s="126" t="s">
        <v>75</v>
      </c>
      <c r="D10581" s="127">
        <v>4.1210000000000004</v>
      </c>
      <c r="E10581" s="128">
        <v>581</v>
      </c>
      <c r="F10581" s="128">
        <v>581</v>
      </c>
      <c r="G10581" s="126" t="s">
        <v>22790</v>
      </c>
      <c r="H10581" s="126" t="s">
        <v>22791</v>
      </c>
      <c r="I10581" s="126" t="s">
        <v>22792</v>
      </c>
      <c r="J10581" s="126" t="s">
        <v>26361</v>
      </c>
      <c r="K10581" s="9">
        <f>_xlfn.IFNA(VLOOKUP(Table5[[#This Row],[Section]],SubSill_Tier,2,FALSE),0)</f>
        <v>0</v>
      </c>
      <c r="L10581" s="9" t="str">
        <f t="shared" si="174"/>
        <v/>
      </c>
      <c r="M10581" s="205" t="str" cm="1">
        <f t="array" ref="M10581">_xlfn.IFS(NOT(ISERROR(VLOOKUP(Table5[[#This Row],[Section]],TB_notTB,1,FALSE))),"No",LEFT(Table5[[#This Row],[Section]],3)="ETB","PLS",LEFT(Table5[[#This Row],[Section]],1)="7","PDB",NOT(ISBLANK(Table5[[#This Row],[Section]])),"No")</f>
        <v>No</v>
      </c>
    </row>
    <row r="10582" spans="1:13" x14ac:dyDescent="0.25">
      <c r="A10582" s="126" t="s">
        <v>24172</v>
      </c>
      <c r="B10582" s="126" t="s">
        <v>24173</v>
      </c>
      <c r="C10582" s="126" t="s">
        <v>75</v>
      </c>
      <c r="D10582" s="127">
        <v>5.4139999999999997</v>
      </c>
      <c r="E10582" s="128">
        <v>839</v>
      </c>
      <c r="F10582" s="128">
        <v>839</v>
      </c>
      <c r="G10582" s="126" t="s">
        <v>22790</v>
      </c>
      <c r="H10582" s="126" t="s">
        <v>22791</v>
      </c>
      <c r="I10582" s="126" t="s">
        <v>22792</v>
      </c>
      <c r="J10582" s="126" t="s">
        <v>26245</v>
      </c>
      <c r="K10582" s="9">
        <f>_xlfn.IFNA(VLOOKUP(Table5[[#This Row],[Section]],SubSill_Tier,2,FALSE),0)</f>
        <v>0</v>
      </c>
      <c r="L10582" s="9" t="str">
        <f t="shared" si="174"/>
        <v/>
      </c>
      <c r="M10582" s="205" t="str" cm="1">
        <f t="array" ref="M10582">_xlfn.IFS(NOT(ISERROR(VLOOKUP(Table5[[#This Row],[Section]],TB_notTB,1,FALSE))),"No",LEFT(Table5[[#This Row],[Section]],3)="ETB","PLS",LEFT(Table5[[#This Row],[Section]],1)="7","PDB",NOT(ISBLANK(Table5[[#This Row],[Section]])),"No")</f>
        <v>No</v>
      </c>
    </row>
    <row r="10583" spans="1:13" x14ac:dyDescent="0.25">
      <c r="A10583" s="126" t="s">
        <v>24174</v>
      </c>
      <c r="B10583" s="126" t="s">
        <v>24175</v>
      </c>
      <c r="C10583" s="126" t="s">
        <v>75</v>
      </c>
      <c r="D10583" s="127">
        <v>3.1829999999999998</v>
      </c>
      <c r="E10583" s="128">
        <v>904</v>
      </c>
      <c r="F10583" s="128">
        <v>904</v>
      </c>
      <c r="G10583" s="126" t="s">
        <v>22790</v>
      </c>
      <c r="H10583" s="126" t="s">
        <v>22791</v>
      </c>
      <c r="I10583" s="126" t="s">
        <v>22792</v>
      </c>
      <c r="J10583" s="126" t="s">
        <v>26361</v>
      </c>
      <c r="K10583" s="9">
        <f>_xlfn.IFNA(VLOOKUP(Table5[[#This Row],[Section]],SubSill_Tier,2,FALSE),0)</f>
        <v>0</v>
      </c>
      <c r="L10583" s="9" t="str">
        <f t="shared" si="174"/>
        <v/>
      </c>
      <c r="M10583" s="205" t="str" cm="1">
        <f t="array" ref="M10583">_xlfn.IFS(NOT(ISERROR(VLOOKUP(Table5[[#This Row],[Section]],TB_notTB,1,FALSE))),"No",LEFT(Table5[[#This Row],[Section]],3)="ETB","PLS",LEFT(Table5[[#This Row],[Section]],1)="7","PDB",NOT(ISBLANK(Table5[[#This Row],[Section]])),"No")</f>
        <v>No</v>
      </c>
    </row>
    <row r="10584" spans="1:13" x14ac:dyDescent="0.25">
      <c r="A10584" s="126" t="s">
        <v>24176</v>
      </c>
      <c r="B10584" s="126" t="s">
        <v>24177</v>
      </c>
      <c r="C10584" s="126" t="s">
        <v>75</v>
      </c>
      <c r="D10584" s="127">
        <v>2.6739999999999999</v>
      </c>
      <c r="E10584" s="128">
        <v>716</v>
      </c>
      <c r="F10584" s="128">
        <v>716</v>
      </c>
      <c r="G10584" s="126" t="s">
        <v>22790</v>
      </c>
      <c r="H10584" s="126" t="s">
        <v>22791</v>
      </c>
      <c r="I10584" s="126" t="s">
        <v>22792</v>
      </c>
      <c r="J10584" s="126" t="s">
        <v>26361</v>
      </c>
      <c r="K10584" s="9">
        <f>_xlfn.IFNA(VLOOKUP(Table5[[#This Row],[Section]],SubSill_Tier,2,FALSE),0)</f>
        <v>0</v>
      </c>
      <c r="L10584" s="9" t="str">
        <f t="shared" si="174"/>
        <v/>
      </c>
      <c r="M10584" s="205" t="str" cm="1">
        <f t="array" ref="M10584">_xlfn.IFS(NOT(ISERROR(VLOOKUP(Table5[[#This Row],[Section]],TB_notTB,1,FALSE))),"No",LEFT(Table5[[#This Row],[Section]],3)="ETB","PLS",LEFT(Table5[[#This Row],[Section]],1)="7","PDB",NOT(ISBLANK(Table5[[#This Row],[Section]])),"No")</f>
        <v>No</v>
      </c>
    </row>
    <row r="10585" spans="1:13" x14ac:dyDescent="0.25">
      <c r="A10585" s="126" t="s">
        <v>24178</v>
      </c>
      <c r="B10585" s="126" t="s">
        <v>24179</v>
      </c>
      <c r="C10585" s="126" t="s">
        <v>75</v>
      </c>
      <c r="D10585" s="127">
        <v>3.3319999999999999</v>
      </c>
      <c r="E10585" s="128">
        <v>654</v>
      </c>
      <c r="F10585" s="128">
        <v>654</v>
      </c>
      <c r="G10585" s="126" t="s">
        <v>22790</v>
      </c>
      <c r="H10585" s="126" t="s">
        <v>22791</v>
      </c>
      <c r="I10585" s="126" t="s">
        <v>22792</v>
      </c>
      <c r="J10585" s="126" t="s">
        <v>26361</v>
      </c>
      <c r="K10585" s="9">
        <f>_xlfn.IFNA(VLOOKUP(Table5[[#This Row],[Section]],SubSill_Tier,2,FALSE),0)</f>
        <v>0</v>
      </c>
      <c r="L10585" s="9" t="str">
        <f t="shared" si="174"/>
        <v/>
      </c>
      <c r="M10585" s="205" t="str" cm="1">
        <f t="array" ref="M10585">_xlfn.IFS(NOT(ISERROR(VLOOKUP(Table5[[#This Row],[Section]],TB_notTB,1,FALSE))),"No",LEFT(Table5[[#This Row],[Section]],3)="ETB","PLS",LEFT(Table5[[#This Row],[Section]],1)="7","PDB",NOT(ISBLANK(Table5[[#This Row],[Section]])),"No")</f>
        <v>No</v>
      </c>
    </row>
    <row r="10586" spans="1:13" x14ac:dyDescent="0.25">
      <c r="A10586" s="126" t="s">
        <v>24180</v>
      </c>
      <c r="B10586" s="126" t="s">
        <v>24181</v>
      </c>
      <c r="C10586" s="126" t="s">
        <v>75</v>
      </c>
      <c r="D10586" s="127">
        <v>2.056</v>
      </c>
      <c r="E10586" s="128">
        <v>552</v>
      </c>
      <c r="F10586" s="128">
        <v>552</v>
      </c>
      <c r="G10586" s="126" t="s">
        <v>22790</v>
      </c>
      <c r="H10586" s="126" t="s">
        <v>22791</v>
      </c>
      <c r="I10586" s="126" t="s">
        <v>22792</v>
      </c>
      <c r="J10586" s="126" t="s">
        <v>26361</v>
      </c>
      <c r="K10586" s="9">
        <f>_xlfn.IFNA(VLOOKUP(Table5[[#This Row],[Section]],SubSill_Tier,2,FALSE),0)</f>
        <v>0</v>
      </c>
      <c r="L10586" s="9" t="str">
        <f t="shared" si="174"/>
        <v/>
      </c>
      <c r="M10586" s="205" t="str" cm="1">
        <f t="array" ref="M10586">_xlfn.IFS(NOT(ISERROR(VLOOKUP(Table5[[#This Row],[Section]],TB_notTB,1,FALSE))),"No",LEFT(Table5[[#This Row],[Section]],3)="ETB","PLS",LEFT(Table5[[#This Row],[Section]],1)="7","PDB",NOT(ISBLANK(Table5[[#This Row],[Section]])),"No")</f>
        <v>No</v>
      </c>
    </row>
    <row r="10587" spans="1:13" x14ac:dyDescent="0.25">
      <c r="A10587" s="126" t="s">
        <v>24182</v>
      </c>
      <c r="B10587" s="126" t="s">
        <v>24183</v>
      </c>
      <c r="C10587" s="126" t="s">
        <v>75</v>
      </c>
      <c r="D10587" s="127">
        <v>1.44</v>
      </c>
      <c r="E10587" s="128">
        <v>350</v>
      </c>
      <c r="F10587" s="128">
        <v>350</v>
      </c>
      <c r="G10587" s="126" t="s">
        <v>22691</v>
      </c>
      <c r="H10587" s="126" t="s">
        <v>22692</v>
      </c>
      <c r="I10587" s="126" t="s">
        <v>22693</v>
      </c>
      <c r="J10587" s="126" t="s">
        <v>26361</v>
      </c>
      <c r="K10587" s="9">
        <f>_xlfn.IFNA(VLOOKUP(Table5[[#This Row],[Section]],SubSill_Tier,2,FALSE),0)</f>
        <v>0</v>
      </c>
      <c r="L10587" s="9" t="str">
        <f t="shared" si="174"/>
        <v/>
      </c>
      <c r="M10587" s="205" t="str" cm="1">
        <f t="array" ref="M10587">_xlfn.IFS(NOT(ISERROR(VLOOKUP(Table5[[#This Row],[Section]],TB_notTB,1,FALSE))),"No",LEFT(Table5[[#This Row],[Section]],3)="ETB","PLS",LEFT(Table5[[#This Row],[Section]],1)="7","PDB",NOT(ISBLANK(Table5[[#This Row],[Section]])),"No")</f>
        <v>No</v>
      </c>
    </row>
    <row r="10588" spans="1:13" x14ac:dyDescent="0.25">
      <c r="A10588" s="126" t="s">
        <v>24184</v>
      </c>
      <c r="B10588" s="126" t="s">
        <v>24185</v>
      </c>
      <c r="C10588" s="126" t="s">
        <v>75</v>
      </c>
      <c r="D10588" s="127">
        <v>2.415</v>
      </c>
      <c r="E10588" s="128">
        <v>844</v>
      </c>
      <c r="F10588" s="128">
        <v>844</v>
      </c>
      <c r="G10588" s="126" t="s">
        <v>24186</v>
      </c>
      <c r="H10588" s="126" t="s">
        <v>24187</v>
      </c>
      <c r="I10588" s="126" t="s">
        <v>24188</v>
      </c>
      <c r="J10588" s="126" t="s">
        <v>26361</v>
      </c>
      <c r="K10588" s="9">
        <f>_xlfn.IFNA(VLOOKUP(Table5[[#This Row],[Section]],SubSill_Tier,2,FALSE),0)</f>
        <v>0</v>
      </c>
      <c r="L10588" s="9" t="str">
        <f t="shared" si="174"/>
        <v/>
      </c>
      <c r="M10588" s="205" t="str" cm="1">
        <f t="array" ref="M10588">_xlfn.IFS(NOT(ISERROR(VLOOKUP(Table5[[#This Row],[Section]],TB_notTB,1,FALSE))),"No",LEFT(Table5[[#This Row],[Section]],3)="ETB","PLS",LEFT(Table5[[#This Row],[Section]],1)="7","PDB",NOT(ISBLANK(Table5[[#This Row],[Section]])),"No")</f>
        <v>No</v>
      </c>
    </row>
    <row r="10589" spans="1:13" x14ac:dyDescent="0.25">
      <c r="A10589" s="126" t="s">
        <v>24189</v>
      </c>
      <c r="B10589" s="126" t="s">
        <v>24190</v>
      </c>
      <c r="C10589" s="126" t="s">
        <v>75</v>
      </c>
      <c r="D10589" s="127">
        <v>7.69</v>
      </c>
      <c r="E10589" s="128">
        <v>1035</v>
      </c>
      <c r="F10589" s="128">
        <v>1035</v>
      </c>
      <c r="G10589" s="126" t="s">
        <v>22790</v>
      </c>
      <c r="H10589" s="126" t="s">
        <v>22791</v>
      </c>
      <c r="I10589" s="126" t="s">
        <v>22792</v>
      </c>
      <c r="J10589" s="126" t="s">
        <v>26245</v>
      </c>
      <c r="K10589" s="9">
        <f>_xlfn.IFNA(VLOOKUP(Table5[[#This Row],[Section]],SubSill_Tier,2,FALSE),0)</f>
        <v>0</v>
      </c>
      <c r="L10589" s="9" t="str">
        <f t="shared" si="174"/>
        <v/>
      </c>
      <c r="M10589" s="205" t="str" cm="1">
        <f t="array" ref="M10589">_xlfn.IFS(NOT(ISERROR(VLOOKUP(Table5[[#This Row],[Section]],TB_notTB,1,FALSE))),"No",LEFT(Table5[[#This Row],[Section]],3)="ETB","PLS",LEFT(Table5[[#This Row],[Section]],1)="7","PDB",NOT(ISBLANK(Table5[[#This Row],[Section]])),"No")</f>
        <v>No</v>
      </c>
    </row>
    <row r="10590" spans="1:13" x14ac:dyDescent="0.25">
      <c r="A10590" s="126" t="s">
        <v>24191</v>
      </c>
      <c r="B10590" s="126" t="s">
        <v>24192</v>
      </c>
      <c r="C10590" s="126" t="s">
        <v>75</v>
      </c>
      <c r="D10590" s="127">
        <v>5.76</v>
      </c>
      <c r="E10590" s="128">
        <v>971</v>
      </c>
      <c r="F10590" s="128">
        <v>971</v>
      </c>
      <c r="G10590" s="126" t="s">
        <v>22790</v>
      </c>
      <c r="H10590" s="126" t="s">
        <v>22791</v>
      </c>
      <c r="I10590" s="126" t="s">
        <v>22792</v>
      </c>
      <c r="J10590" s="126" t="s">
        <v>26245</v>
      </c>
      <c r="K10590" s="9">
        <f>_xlfn.IFNA(VLOOKUP(Table5[[#This Row],[Section]],SubSill_Tier,2,FALSE),0)</f>
        <v>0</v>
      </c>
      <c r="L10590" s="9" t="str">
        <f t="shared" si="174"/>
        <v/>
      </c>
      <c r="M10590" s="205" t="str" cm="1">
        <f t="array" ref="M10590">_xlfn.IFS(NOT(ISERROR(VLOOKUP(Table5[[#This Row],[Section]],TB_notTB,1,FALSE))),"No",LEFT(Table5[[#This Row],[Section]],3)="ETB","PLS",LEFT(Table5[[#This Row],[Section]],1)="7","PDB",NOT(ISBLANK(Table5[[#This Row],[Section]])),"No")</f>
        <v>No</v>
      </c>
    </row>
    <row r="10591" spans="1:13" x14ac:dyDescent="0.25">
      <c r="A10591" s="126" t="s">
        <v>24193</v>
      </c>
      <c r="B10591" s="126" t="s">
        <v>24194</v>
      </c>
      <c r="C10591" s="126" t="s">
        <v>75</v>
      </c>
      <c r="D10591" s="127">
        <v>2.6349999999999998</v>
      </c>
      <c r="E10591" s="128">
        <v>818</v>
      </c>
      <c r="F10591" s="128">
        <v>818</v>
      </c>
      <c r="G10591" s="126" t="s">
        <v>23096</v>
      </c>
      <c r="H10591" s="126" t="s">
        <v>23097</v>
      </c>
      <c r="I10591" s="126" t="s">
        <v>23098</v>
      </c>
      <c r="J10591" s="126" t="s">
        <v>26361</v>
      </c>
      <c r="K10591" s="9">
        <f>_xlfn.IFNA(VLOOKUP(Table5[[#This Row],[Section]],SubSill_Tier,2,FALSE),0)</f>
        <v>0</v>
      </c>
      <c r="L10591" s="9" t="str">
        <f t="shared" si="174"/>
        <v/>
      </c>
      <c r="M10591" s="205" t="str" cm="1">
        <f t="array" ref="M10591">_xlfn.IFS(NOT(ISERROR(VLOOKUP(Table5[[#This Row],[Section]],TB_notTB,1,FALSE))),"No",LEFT(Table5[[#This Row],[Section]],3)="ETB","PLS",LEFT(Table5[[#This Row],[Section]],1)="7","PDB",NOT(ISBLANK(Table5[[#This Row],[Section]])),"No")</f>
        <v>No</v>
      </c>
    </row>
    <row r="10592" spans="1:13" x14ac:dyDescent="0.25">
      <c r="A10592" s="126" t="s">
        <v>24195</v>
      </c>
      <c r="B10592" s="126" t="s">
        <v>24196</v>
      </c>
      <c r="C10592" s="126" t="s">
        <v>75</v>
      </c>
      <c r="D10592" s="127">
        <v>1.06</v>
      </c>
      <c r="E10592" s="128">
        <v>441</v>
      </c>
      <c r="F10592" s="128">
        <v>441</v>
      </c>
      <c r="G10592" s="126" t="s">
        <v>23096</v>
      </c>
      <c r="H10592" s="126" t="s">
        <v>23097</v>
      </c>
      <c r="I10592" s="126" t="s">
        <v>23098</v>
      </c>
      <c r="J10592" s="126" t="s">
        <v>26361</v>
      </c>
      <c r="K10592" s="9">
        <f>_xlfn.IFNA(VLOOKUP(Table5[[#This Row],[Section]],SubSill_Tier,2,FALSE),0)</f>
        <v>0</v>
      </c>
      <c r="L10592" s="9" t="str">
        <f t="shared" si="174"/>
        <v/>
      </c>
      <c r="M10592" s="205" t="str" cm="1">
        <f t="array" ref="M10592">_xlfn.IFS(NOT(ISERROR(VLOOKUP(Table5[[#This Row],[Section]],TB_notTB,1,FALSE))),"No",LEFT(Table5[[#This Row],[Section]],3)="ETB","PLS",LEFT(Table5[[#This Row],[Section]],1)="7","PDB",NOT(ISBLANK(Table5[[#This Row],[Section]])),"No")</f>
        <v>No</v>
      </c>
    </row>
    <row r="10593" spans="1:13" x14ac:dyDescent="0.25">
      <c r="A10593" s="126" t="s">
        <v>24197</v>
      </c>
      <c r="B10593" s="126" t="s">
        <v>24198</v>
      </c>
      <c r="C10593" s="126" t="s">
        <v>75</v>
      </c>
      <c r="D10593" s="127">
        <v>18.257000000000001</v>
      </c>
      <c r="E10593" s="128">
        <v>1076</v>
      </c>
      <c r="F10593" s="128">
        <v>1076</v>
      </c>
      <c r="G10593" s="126" t="s">
        <v>22691</v>
      </c>
      <c r="H10593" s="126" t="s">
        <v>22692</v>
      </c>
      <c r="I10593" s="126" t="s">
        <v>22693</v>
      </c>
      <c r="J10593" s="126" t="s">
        <v>26249</v>
      </c>
      <c r="K10593" s="9">
        <f>_xlfn.IFNA(VLOOKUP(Table5[[#This Row],[Section]],SubSill_Tier,2,FALSE),0)</f>
        <v>0</v>
      </c>
      <c r="L10593" s="9" t="str">
        <f t="shared" si="174"/>
        <v/>
      </c>
      <c r="M10593" s="205" t="str" cm="1">
        <f t="array" ref="M10593">_xlfn.IFS(NOT(ISERROR(VLOOKUP(Table5[[#This Row],[Section]],TB_notTB,1,FALSE))),"No",LEFT(Table5[[#This Row],[Section]],3)="ETB","PLS",LEFT(Table5[[#This Row],[Section]],1)="7","PDB",NOT(ISBLANK(Table5[[#This Row],[Section]])),"No")</f>
        <v>No</v>
      </c>
    </row>
    <row r="10594" spans="1:13" x14ac:dyDescent="0.25">
      <c r="A10594" s="126" t="s">
        <v>24199</v>
      </c>
      <c r="B10594" s="126" t="s">
        <v>24200</v>
      </c>
      <c r="C10594" s="126" t="s">
        <v>75</v>
      </c>
      <c r="D10594" s="127">
        <v>12.208</v>
      </c>
      <c r="E10594" s="128">
        <v>618</v>
      </c>
      <c r="F10594" s="128">
        <v>618</v>
      </c>
      <c r="G10594" s="126" t="s">
        <v>22691</v>
      </c>
      <c r="H10594" s="126" t="s">
        <v>22692</v>
      </c>
      <c r="I10594" s="126" t="s">
        <v>22693</v>
      </c>
      <c r="J10594" s="126" t="s">
        <v>26248</v>
      </c>
      <c r="K10594" s="9">
        <f>_xlfn.IFNA(VLOOKUP(Table5[[#This Row],[Section]],SubSill_Tier,2,FALSE),0)</f>
        <v>0</v>
      </c>
      <c r="L10594" s="9" t="str">
        <f t="shared" si="174"/>
        <v/>
      </c>
      <c r="M10594" s="205" t="str" cm="1">
        <f t="array" ref="M10594">_xlfn.IFS(NOT(ISERROR(VLOOKUP(Table5[[#This Row],[Section]],TB_notTB,1,FALSE))),"No",LEFT(Table5[[#This Row],[Section]],3)="ETB","PLS",LEFT(Table5[[#This Row],[Section]],1)="7","PDB",NOT(ISBLANK(Table5[[#This Row],[Section]])),"No")</f>
        <v>No</v>
      </c>
    </row>
    <row r="10595" spans="1:13" x14ac:dyDescent="0.25">
      <c r="A10595" s="126" t="s">
        <v>24201</v>
      </c>
      <c r="B10595" s="126" t="s">
        <v>24202</v>
      </c>
      <c r="C10595" s="126" t="s">
        <v>75</v>
      </c>
      <c r="D10595" s="127">
        <v>2.6509999999999998</v>
      </c>
      <c r="E10595" s="128">
        <v>454</v>
      </c>
      <c r="F10595" s="128">
        <v>454</v>
      </c>
      <c r="G10595" s="126" t="s">
        <v>22790</v>
      </c>
      <c r="H10595" s="126" t="s">
        <v>22791</v>
      </c>
      <c r="I10595" s="126" t="s">
        <v>22792</v>
      </c>
      <c r="J10595" s="126" t="s">
        <v>26361</v>
      </c>
      <c r="K10595" s="9">
        <f>_xlfn.IFNA(VLOOKUP(Table5[[#This Row],[Section]],SubSill_Tier,2,FALSE),0)</f>
        <v>0</v>
      </c>
      <c r="L10595" s="9" t="str">
        <f t="shared" si="174"/>
        <v/>
      </c>
      <c r="M10595" s="205" t="str" cm="1">
        <f t="array" ref="M10595">_xlfn.IFS(NOT(ISERROR(VLOOKUP(Table5[[#This Row],[Section]],TB_notTB,1,FALSE))),"No",LEFT(Table5[[#This Row],[Section]],3)="ETB","PLS",LEFT(Table5[[#This Row],[Section]],1)="7","PDB",NOT(ISBLANK(Table5[[#This Row],[Section]])),"No")</f>
        <v>No</v>
      </c>
    </row>
    <row r="10596" spans="1:13" x14ac:dyDescent="0.25">
      <c r="A10596" s="126" t="s">
        <v>24203</v>
      </c>
      <c r="B10596" s="126" t="s">
        <v>24204</v>
      </c>
      <c r="C10596" s="126" t="s">
        <v>75</v>
      </c>
      <c r="D10596" s="127">
        <v>4.4489999999999998</v>
      </c>
      <c r="E10596" s="128">
        <v>869</v>
      </c>
      <c r="F10596" s="128">
        <v>869</v>
      </c>
      <c r="G10596" s="126" t="s">
        <v>22790</v>
      </c>
      <c r="H10596" s="126" t="s">
        <v>22791</v>
      </c>
      <c r="I10596" s="126" t="s">
        <v>22792</v>
      </c>
      <c r="J10596" s="126" t="s">
        <v>26361</v>
      </c>
      <c r="K10596" s="9">
        <f>_xlfn.IFNA(VLOOKUP(Table5[[#This Row],[Section]],SubSill_Tier,2,FALSE),0)</f>
        <v>0</v>
      </c>
      <c r="L10596" s="9" t="str">
        <f t="shared" si="174"/>
        <v/>
      </c>
      <c r="M10596" s="205" t="str" cm="1">
        <f t="array" ref="M10596">_xlfn.IFS(NOT(ISERROR(VLOOKUP(Table5[[#This Row],[Section]],TB_notTB,1,FALSE))),"No",LEFT(Table5[[#This Row],[Section]],3)="ETB","PLS",LEFT(Table5[[#This Row],[Section]],1)="7","PDB",NOT(ISBLANK(Table5[[#This Row],[Section]])),"No")</f>
        <v>No</v>
      </c>
    </row>
    <row r="10597" spans="1:13" x14ac:dyDescent="0.25">
      <c r="A10597" s="126" t="s">
        <v>24205</v>
      </c>
      <c r="B10597" s="126" t="s">
        <v>24206</v>
      </c>
      <c r="C10597" s="126" t="s">
        <v>75</v>
      </c>
      <c r="D10597" s="127">
        <v>3.6160000000000001</v>
      </c>
      <c r="E10597" s="128">
        <v>703</v>
      </c>
      <c r="F10597" s="128">
        <v>703</v>
      </c>
      <c r="G10597" s="126" t="s">
        <v>22790</v>
      </c>
      <c r="H10597" s="126" t="s">
        <v>22791</v>
      </c>
      <c r="I10597" s="126" t="s">
        <v>22792</v>
      </c>
      <c r="J10597" s="126" t="s">
        <v>26361</v>
      </c>
      <c r="K10597" s="9">
        <f>_xlfn.IFNA(VLOOKUP(Table5[[#This Row],[Section]],SubSill_Tier,2,FALSE),0)</f>
        <v>0</v>
      </c>
      <c r="L10597" s="9" t="str">
        <f t="shared" si="174"/>
        <v/>
      </c>
      <c r="M10597" s="205" t="str" cm="1">
        <f t="array" ref="M10597">_xlfn.IFS(NOT(ISERROR(VLOOKUP(Table5[[#This Row],[Section]],TB_notTB,1,FALSE))),"No",LEFT(Table5[[#This Row],[Section]],3)="ETB","PLS",LEFT(Table5[[#This Row],[Section]],1)="7","PDB",NOT(ISBLANK(Table5[[#This Row],[Section]])),"No")</f>
        <v>No</v>
      </c>
    </row>
    <row r="10598" spans="1:13" x14ac:dyDescent="0.25">
      <c r="A10598" s="126" t="s">
        <v>24207</v>
      </c>
      <c r="B10598" s="126" t="s">
        <v>24208</v>
      </c>
      <c r="C10598" s="126" t="s">
        <v>75</v>
      </c>
      <c r="D10598" s="127">
        <v>4.0549999999999997</v>
      </c>
      <c r="E10598" s="128">
        <v>661</v>
      </c>
      <c r="F10598" s="128">
        <v>661</v>
      </c>
      <c r="G10598" s="126" t="s">
        <v>22790</v>
      </c>
      <c r="H10598" s="126" t="s">
        <v>22791</v>
      </c>
      <c r="I10598" s="126" t="s">
        <v>22792</v>
      </c>
      <c r="J10598" s="126" t="s">
        <v>26361</v>
      </c>
      <c r="K10598" s="9">
        <f>_xlfn.IFNA(VLOOKUP(Table5[[#This Row],[Section]],SubSill_Tier,2,FALSE),0)</f>
        <v>0</v>
      </c>
      <c r="L10598" s="9" t="str">
        <f t="shared" si="174"/>
        <v/>
      </c>
      <c r="M10598" s="205" t="str" cm="1">
        <f t="array" ref="M10598">_xlfn.IFS(NOT(ISERROR(VLOOKUP(Table5[[#This Row],[Section]],TB_notTB,1,FALSE))),"No",LEFT(Table5[[#This Row],[Section]],3)="ETB","PLS",LEFT(Table5[[#This Row],[Section]],1)="7","PDB",NOT(ISBLANK(Table5[[#This Row],[Section]])),"No")</f>
        <v>No</v>
      </c>
    </row>
    <row r="10599" spans="1:13" x14ac:dyDescent="0.25">
      <c r="A10599" s="126" t="s">
        <v>24209</v>
      </c>
      <c r="B10599" s="126" t="s">
        <v>24210</v>
      </c>
      <c r="C10599" s="126" t="s">
        <v>75</v>
      </c>
      <c r="D10599" s="127">
        <v>1.8640000000000001</v>
      </c>
      <c r="E10599" s="128">
        <v>416</v>
      </c>
      <c r="F10599" s="128">
        <v>416</v>
      </c>
      <c r="G10599" s="126" t="s">
        <v>22790</v>
      </c>
      <c r="H10599" s="126" t="s">
        <v>22791</v>
      </c>
      <c r="I10599" s="126" t="s">
        <v>22792</v>
      </c>
      <c r="J10599" s="126" t="s">
        <v>26361</v>
      </c>
      <c r="K10599" s="9">
        <f>_xlfn.IFNA(VLOOKUP(Table5[[#This Row],[Section]],SubSill_Tier,2,FALSE),0)</f>
        <v>0</v>
      </c>
      <c r="L10599" s="9" t="str">
        <f t="shared" si="174"/>
        <v/>
      </c>
      <c r="M10599" s="205" t="str" cm="1">
        <f t="array" ref="M10599">_xlfn.IFS(NOT(ISERROR(VLOOKUP(Table5[[#This Row],[Section]],TB_notTB,1,FALSE))),"No",LEFT(Table5[[#This Row],[Section]],3)="ETB","PLS",LEFT(Table5[[#This Row],[Section]],1)="7","PDB",NOT(ISBLANK(Table5[[#This Row],[Section]])),"No")</f>
        <v>No</v>
      </c>
    </row>
    <row r="10600" spans="1:13" x14ac:dyDescent="0.25">
      <c r="A10600" s="126" t="s">
        <v>24211</v>
      </c>
      <c r="B10600" s="126" t="s">
        <v>24212</v>
      </c>
      <c r="C10600" s="126" t="s">
        <v>75</v>
      </c>
      <c r="D10600" s="127">
        <v>2.4700000000000002</v>
      </c>
      <c r="E10600" s="128">
        <v>710</v>
      </c>
      <c r="F10600" s="128">
        <v>710</v>
      </c>
      <c r="G10600" s="126" t="s">
        <v>24186</v>
      </c>
      <c r="H10600" s="126" t="s">
        <v>24187</v>
      </c>
      <c r="I10600" s="126" t="s">
        <v>24188</v>
      </c>
      <c r="J10600" s="126" t="s">
        <v>26361</v>
      </c>
      <c r="K10600" s="9">
        <f>_xlfn.IFNA(VLOOKUP(Table5[[#This Row],[Section]],SubSill_Tier,2,FALSE),0)</f>
        <v>0</v>
      </c>
      <c r="L10600" s="9" t="str">
        <f t="shared" si="174"/>
        <v/>
      </c>
      <c r="M10600" s="205" t="str" cm="1">
        <f t="array" ref="M10600">_xlfn.IFS(NOT(ISERROR(VLOOKUP(Table5[[#This Row],[Section]],TB_notTB,1,FALSE))),"No",LEFT(Table5[[#This Row],[Section]],3)="ETB","PLS",LEFT(Table5[[#This Row],[Section]],1)="7","PDB",NOT(ISBLANK(Table5[[#This Row],[Section]])),"No")</f>
        <v>No</v>
      </c>
    </row>
    <row r="10601" spans="1:13" x14ac:dyDescent="0.25">
      <c r="A10601" s="126" t="s">
        <v>24213</v>
      </c>
      <c r="B10601" s="126" t="s">
        <v>24214</v>
      </c>
      <c r="C10601" s="126" t="s">
        <v>75</v>
      </c>
      <c r="D10601" s="127">
        <v>1.365</v>
      </c>
      <c r="E10601" s="128">
        <v>507</v>
      </c>
      <c r="F10601" s="128">
        <v>507</v>
      </c>
      <c r="G10601" s="126" t="s">
        <v>22830</v>
      </c>
      <c r="H10601" s="126" t="s">
        <v>22831</v>
      </c>
      <c r="I10601" s="126" t="s">
        <v>22832</v>
      </c>
      <c r="J10601" s="126" t="s">
        <v>26361</v>
      </c>
      <c r="K10601" s="9">
        <f>_xlfn.IFNA(VLOOKUP(Table5[[#This Row],[Section]],SubSill_Tier,2,FALSE),0)</f>
        <v>0</v>
      </c>
      <c r="L10601" s="9" t="str">
        <f t="shared" si="174"/>
        <v/>
      </c>
      <c r="M10601" s="205" t="str" cm="1">
        <f t="array" ref="M10601">_xlfn.IFS(NOT(ISERROR(VLOOKUP(Table5[[#This Row],[Section]],TB_notTB,1,FALSE))),"No",LEFT(Table5[[#This Row],[Section]],3)="ETB","PLS",LEFT(Table5[[#This Row],[Section]],1)="7","PDB",NOT(ISBLANK(Table5[[#This Row],[Section]])),"No")</f>
        <v>No</v>
      </c>
    </row>
    <row r="10602" spans="1:13" x14ac:dyDescent="0.25">
      <c r="A10602" s="126" t="s">
        <v>24215</v>
      </c>
      <c r="B10602" s="126" t="s">
        <v>24216</v>
      </c>
      <c r="C10602" s="126" t="s">
        <v>75</v>
      </c>
      <c r="D10602" s="127">
        <v>1.5629999999999999</v>
      </c>
      <c r="E10602" s="128">
        <v>494</v>
      </c>
      <c r="F10602" s="128">
        <v>494</v>
      </c>
      <c r="G10602" s="126" t="s">
        <v>22830</v>
      </c>
      <c r="H10602" s="126" t="s">
        <v>22831</v>
      </c>
      <c r="I10602" s="126" t="s">
        <v>22832</v>
      </c>
      <c r="J10602" s="126" t="s">
        <v>26361</v>
      </c>
      <c r="K10602" s="9">
        <f>_xlfn.IFNA(VLOOKUP(Table5[[#This Row],[Section]],SubSill_Tier,2,FALSE),0)</f>
        <v>0</v>
      </c>
      <c r="L10602" s="9" t="str">
        <f t="shared" si="174"/>
        <v/>
      </c>
      <c r="M10602" s="205" t="str" cm="1">
        <f t="array" ref="M10602">_xlfn.IFS(NOT(ISERROR(VLOOKUP(Table5[[#This Row],[Section]],TB_notTB,1,FALSE))),"No",LEFT(Table5[[#This Row],[Section]],3)="ETB","PLS",LEFT(Table5[[#This Row],[Section]],1)="7","PDB",NOT(ISBLANK(Table5[[#This Row],[Section]])),"No")</f>
        <v>No</v>
      </c>
    </row>
    <row r="10603" spans="1:13" x14ac:dyDescent="0.25">
      <c r="A10603" s="126" t="s">
        <v>24217</v>
      </c>
      <c r="B10603" s="126" t="s">
        <v>24218</v>
      </c>
      <c r="C10603" s="126" t="s">
        <v>75</v>
      </c>
      <c r="D10603" s="127">
        <v>2.2200000000000002</v>
      </c>
      <c r="E10603" s="128">
        <v>687</v>
      </c>
      <c r="F10603" s="128">
        <v>687</v>
      </c>
      <c r="G10603" s="126" t="s">
        <v>24186</v>
      </c>
      <c r="H10603" s="126" t="s">
        <v>24187</v>
      </c>
      <c r="I10603" s="126" t="s">
        <v>24188</v>
      </c>
      <c r="J10603" s="126" t="s">
        <v>26361</v>
      </c>
      <c r="K10603" s="9">
        <f>_xlfn.IFNA(VLOOKUP(Table5[[#This Row],[Section]],SubSill_Tier,2,FALSE),0)</f>
        <v>0</v>
      </c>
      <c r="L10603" s="9" t="str">
        <f t="shared" si="174"/>
        <v/>
      </c>
      <c r="M10603" s="205" t="str" cm="1">
        <f t="array" ref="M10603">_xlfn.IFS(NOT(ISERROR(VLOOKUP(Table5[[#This Row],[Section]],TB_notTB,1,FALSE))),"No",LEFT(Table5[[#This Row],[Section]],3)="ETB","PLS",LEFT(Table5[[#This Row],[Section]],1)="7","PDB",NOT(ISBLANK(Table5[[#This Row],[Section]])),"No")</f>
        <v>No</v>
      </c>
    </row>
    <row r="10604" spans="1:13" x14ac:dyDescent="0.25">
      <c r="A10604" s="126" t="s">
        <v>24219</v>
      </c>
      <c r="B10604" s="126" t="s">
        <v>24220</v>
      </c>
      <c r="C10604" s="126" t="s">
        <v>75</v>
      </c>
      <c r="D10604" s="127">
        <v>1.635</v>
      </c>
      <c r="E10604" s="128">
        <v>606</v>
      </c>
      <c r="F10604" s="128">
        <v>606</v>
      </c>
      <c r="G10604" s="126" t="s">
        <v>24221</v>
      </c>
      <c r="H10604" s="126" t="s">
        <v>24222</v>
      </c>
      <c r="I10604" s="126" t="s">
        <v>24223</v>
      </c>
      <c r="J10604" s="126" t="s">
        <v>26361</v>
      </c>
      <c r="K10604" s="9">
        <f>_xlfn.IFNA(VLOOKUP(Table5[[#This Row],[Section]],SubSill_Tier,2,FALSE),0)</f>
        <v>0</v>
      </c>
      <c r="L10604" s="9" t="str">
        <f t="shared" si="174"/>
        <v/>
      </c>
      <c r="M10604" s="205" t="str" cm="1">
        <f t="array" ref="M10604">_xlfn.IFS(NOT(ISERROR(VLOOKUP(Table5[[#This Row],[Section]],TB_notTB,1,FALSE))),"No",LEFT(Table5[[#This Row],[Section]],3)="ETB","PLS",LEFT(Table5[[#This Row],[Section]],1)="7","PDB",NOT(ISBLANK(Table5[[#This Row],[Section]])),"No")</f>
        <v>No</v>
      </c>
    </row>
    <row r="10605" spans="1:13" x14ac:dyDescent="0.25">
      <c r="A10605" s="126" t="s">
        <v>24224</v>
      </c>
      <c r="B10605" s="126" t="s">
        <v>24225</v>
      </c>
      <c r="C10605" s="126" t="s">
        <v>75</v>
      </c>
      <c r="D10605" s="127">
        <v>1.86</v>
      </c>
      <c r="E10605" s="128">
        <v>595</v>
      </c>
      <c r="F10605" s="128">
        <v>595</v>
      </c>
      <c r="G10605" s="126" t="s">
        <v>24221</v>
      </c>
      <c r="H10605" s="126" t="s">
        <v>24222</v>
      </c>
      <c r="I10605" s="126" t="s">
        <v>24223</v>
      </c>
      <c r="J10605" s="126" t="s">
        <v>26361</v>
      </c>
      <c r="K10605" s="9">
        <f>_xlfn.IFNA(VLOOKUP(Table5[[#This Row],[Section]],SubSill_Tier,2,FALSE),0)</f>
        <v>0</v>
      </c>
      <c r="L10605" s="9" t="str">
        <f t="shared" si="174"/>
        <v/>
      </c>
      <c r="M10605" s="205" t="str" cm="1">
        <f t="array" ref="M10605">_xlfn.IFS(NOT(ISERROR(VLOOKUP(Table5[[#This Row],[Section]],TB_notTB,1,FALSE))),"No",LEFT(Table5[[#This Row],[Section]],3)="ETB","PLS",LEFT(Table5[[#This Row],[Section]],1)="7","PDB",NOT(ISBLANK(Table5[[#This Row],[Section]])),"No")</f>
        <v>No</v>
      </c>
    </row>
    <row r="10606" spans="1:13" x14ac:dyDescent="0.25">
      <c r="A10606" s="126" t="s">
        <v>24226</v>
      </c>
      <c r="B10606" s="126" t="s">
        <v>24227</v>
      </c>
      <c r="C10606" s="126" t="s">
        <v>75</v>
      </c>
      <c r="D10606" s="127">
        <v>1.7789999999999999</v>
      </c>
      <c r="E10606" s="128">
        <v>554</v>
      </c>
      <c r="F10606" s="128">
        <v>554</v>
      </c>
      <c r="G10606" s="126" t="s">
        <v>24221</v>
      </c>
      <c r="H10606" s="126" t="s">
        <v>24222</v>
      </c>
      <c r="I10606" s="126" t="s">
        <v>24223</v>
      </c>
      <c r="J10606" s="126" t="s">
        <v>26361</v>
      </c>
      <c r="K10606" s="9">
        <f>_xlfn.IFNA(VLOOKUP(Table5[[#This Row],[Section]],SubSill_Tier,2,FALSE),0)</f>
        <v>0</v>
      </c>
      <c r="L10606" s="9" t="str">
        <f t="shared" si="174"/>
        <v/>
      </c>
      <c r="M10606" s="205" t="str" cm="1">
        <f t="array" ref="M10606">_xlfn.IFS(NOT(ISERROR(VLOOKUP(Table5[[#This Row],[Section]],TB_notTB,1,FALSE))),"No",LEFT(Table5[[#This Row],[Section]],3)="ETB","PLS",LEFT(Table5[[#This Row],[Section]],1)="7","PDB",NOT(ISBLANK(Table5[[#This Row],[Section]])),"No")</f>
        <v>No</v>
      </c>
    </row>
    <row r="10607" spans="1:13" x14ac:dyDescent="0.25">
      <c r="A10607" s="126" t="s">
        <v>24228</v>
      </c>
      <c r="B10607" s="126" t="s">
        <v>24229</v>
      </c>
      <c r="C10607" s="126" t="s">
        <v>75</v>
      </c>
      <c r="D10607" s="127">
        <v>1.77</v>
      </c>
      <c r="E10607" s="128">
        <v>553</v>
      </c>
      <c r="F10607" s="128">
        <v>553</v>
      </c>
      <c r="G10607" s="126" t="s">
        <v>24221</v>
      </c>
      <c r="H10607" s="126" t="s">
        <v>24222</v>
      </c>
      <c r="I10607" s="126" t="s">
        <v>24223</v>
      </c>
      <c r="J10607" s="126" t="s">
        <v>26361</v>
      </c>
      <c r="K10607" s="9">
        <f>_xlfn.IFNA(VLOOKUP(Table5[[#This Row],[Section]],SubSill_Tier,2,FALSE),0)</f>
        <v>0</v>
      </c>
      <c r="L10607" s="9" t="str">
        <f t="shared" si="174"/>
        <v/>
      </c>
      <c r="M10607" s="205" t="str" cm="1">
        <f t="array" ref="M10607">_xlfn.IFS(NOT(ISERROR(VLOOKUP(Table5[[#This Row],[Section]],TB_notTB,1,FALSE))),"No",LEFT(Table5[[#This Row],[Section]],3)="ETB","PLS",LEFT(Table5[[#This Row],[Section]],1)="7","PDB",NOT(ISBLANK(Table5[[#This Row],[Section]])),"No")</f>
        <v>No</v>
      </c>
    </row>
    <row r="10608" spans="1:13" x14ac:dyDescent="0.25">
      <c r="A10608" s="126" t="s">
        <v>24230</v>
      </c>
      <c r="B10608" s="126" t="s">
        <v>24231</v>
      </c>
      <c r="C10608" s="126" t="s">
        <v>75</v>
      </c>
      <c r="D10608" s="127">
        <v>2.4870000000000001</v>
      </c>
      <c r="E10608" s="128">
        <v>423</v>
      </c>
      <c r="F10608" s="128">
        <v>423</v>
      </c>
      <c r="G10608" s="126" t="s">
        <v>24221</v>
      </c>
      <c r="H10608" s="126" t="s">
        <v>24222</v>
      </c>
      <c r="I10608" s="126" t="s">
        <v>24223</v>
      </c>
      <c r="J10608" s="126" t="s">
        <v>26361</v>
      </c>
      <c r="K10608" s="9">
        <f>_xlfn.IFNA(VLOOKUP(Table5[[#This Row],[Section]],SubSill_Tier,2,FALSE),0)</f>
        <v>0</v>
      </c>
      <c r="L10608" s="9" t="str">
        <f t="shared" si="174"/>
        <v/>
      </c>
      <c r="M10608" s="205" t="str" cm="1">
        <f t="array" ref="M10608">_xlfn.IFS(NOT(ISERROR(VLOOKUP(Table5[[#This Row],[Section]],TB_notTB,1,FALSE))),"No",LEFT(Table5[[#This Row],[Section]],3)="ETB","PLS",LEFT(Table5[[#This Row],[Section]],1)="7","PDB",NOT(ISBLANK(Table5[[#This Row],[Section]])),"No")</f>
        <v>No</v>
      </c>
    </row>
    <row r="10609" spans="1:13" x14ac:dyDescent="0.25">
      <c r="A10609" s="126" t="s">
        <v>24232</v>
      </c>
      <c r="B10609" s="126" t="s">
        <v>24233</v>
      </c>
      <c r="C10609" s="126" t="s">
        <v>75</v>
      </c>
      <c r="D10609" s="127">
        <v>0.42699999999999999</v>
      </c>
      <c r="E10609" s="128">
        <v>167</v>
      </c>
      <c r="F10609" s="128">
        <v>167</v>
      </c>
      <c r="G10609" s="126" t="s">
        <v>22702</v>
      </c>
      <c r="H10609" s="126" t="s">
        <v>22703</v>
      </c>
      <c r="I10609" s="126" t="s">
        <v>22704</v>
      </c>
      <c r="J10609" s="126" t="s">
        <v>26361</v>
      </c>
      <c r="K10609" s="9">
        <f>_xlfn.IFNA(VLOOKUP(Table5[[#This Row],[Section]],SubSill_Tier,2,FALSE),0)</f>
        <v>0</v>
      </c>
      <c r="L10609" s="9" t="str">
        <f t="shared" si="174"/>
        <v/>
      </c>
      <c r="M10609" s="205" t="str" cm="1">
        <f t="array" ref="M10609">_xlfn.IFS(NOT(ISERROR(VLOOKUP(Table5[[#This Row],[Section]],TB_notTB,1,FALSE))),"No",LEFT(Table5[[#This Row],[Section]],3)="ETB","PLS",LEFT(Table5[[#This Row],[Section]],1)="7","PDB",NOT(ISBLANK(Table5[[#This Row],[Section]])),"No")</f>
        <v>No</v>
      </c>
    </row>
    <row r="10610" spans="1:13" x14ac:dyDescent="0.25">
      <c r="A10610" s="126" t="s">
        <v>24234</v>
      </c>
      <c r="B10610" s="126" t="s">
        <v>24235</v>
      </c>
      <c r="C10610" s="126" t="s">
        <v>75</v>
      </c>
      <c r="D10610" s="127">
        <v>0.26</v>
      </c>
      <c r="E10610" s="128">
        <v>157</v>
      </c>
      <c r="F10610" s="128">
        <v>157</v>
      </c>
      <c r="G10610" s="126" t="s">
        <v>22691</v>
      </c>
      <c r="H10610" s="126" t="s">
        <v>22692</v>
      </c>
      <c r="I10610" s="126" t="s">
        <v>22693</v>
      </c>
      <c r="J10610" s="126" t="s">
        <v>26361</v>
      </c>
      <c r="K10610" s="9">
        <f>_xlfn.IFNA(VLOOKUP(Table5[[#This Row],[Section]],SubSill_Tier,2,FALSE),0)</f>
        <v>0</v>
      </c>
      <c r="L10610" s="9" t="str">
        <f t="shared" si="174"/>
        <v/>
      </c>
      <c r="M10610" s="205" t="str" cm="1">
        <f t="array" ref="M10610">_xlfn.IFS(NOT(ISERROR(VLOOKUP(Table5[[#This Row],[Section]],TB_notTB,1,FALSE))),"No",LEFT(Table5[[#This Row],[Section]],3)="ETB","PLS",LEFT(Table5[[#This Row],[Section]],1)="7","PDB",NOT(ISBLANK(Table5[[#This Row],[Section]])),"No")</f>
        <v>No</v>
      </c>
    </row>
    <row r="10611" spans="1:13" x14ac:dyDescent="0.25">
      <c r="A10611" s="126" t="s">
        <v>24236</v>
      </c>
      <c r="B10611" s="126" t="s">
        <v>24237</v>
      </c>
      <c r="C10611" s="126" t="s">
        <v>75</v>
      </c>
      <c r="D10611" s="127">
        <v>0.29199999999999998</v>
      </c>
      <c r="E10611" s="128">
        <v>176</v>
      </c>
      <c r="F10611" s="128">
        <v>176</v>
      </c>
      <c r="G10611" s="126" t="s">
        <v>22691</v>
      </c>
      <c r="H10611" s="126" t="s">
        <v>22692</v>
      </c>
      <c r="I10611" s="126" t="s">
        <v>22693</v>
      </c>
      <c r="J10611" s="126" t="s">
        <v>26361</v>
      </c>
      <c r="K10611" s="9">
        <f>_xlfn.IFNA(VLOOKUP(Table5[[#This Row],[Section]],SubSill_Tier,2,FALSE),0)</f>
        <v>0</v>
      </c>
      <c r="L10611" s="9" t="str">
        <f t="shared" si="174"/>
        <v/>
      </c>
      <c r="M10611" s="205" t="str" cm="1">
        <f t="array" ref="M10611">_xlfn.IFS(NOT(ISERROR(VLOOKUP(Table5[[#This Row],[Section]],TB_notTB,1,FALSE))),"No",LEFT(Table5[[#This Row],[Section]],3)="ETB","PLS",LEFT(Table5[[#This Row],[Section]],1)="7","PDB",NOT(ISBLANK(Table5[[#This Row],[Section]])),"No")</f>
        <v>No</v>
      </c>
    </row>
    <row r="10612" spans="1:13" x14ac:dyDescent="0.25">
      <c r="A10612" s="126" t="s">
        <v>24238</v>
      </c>
      <c r="B10612" s="126" t="s">
        <v>24239</v>
      </c>
      <c r="C10612" s="126" t="s">
        <v>75</v>
      </c>
      <c r="D10612" s="127">
        <v>1.1439999999999999</v>
      </c>
      <c r="E10612" s="128">
        <v>372</v>
      </c>
      <c r="F10612" s="128">
        <v>372</v>
      </c>
      <c r="G10612" s="126" t="s">
        <v>22702</v>
      </c>
      <c r="H10612" s="126" t="s">
        <v>22703</v>
      </c>
      <c r="I10612" s="126" t="s">
        <v>22704</v>
      </c>
      <c r="J10612" s="126" t="s">
        <v>26361</v>
      </c>
      <c r="K10612" s="9">
        <f>_xlfn.IFNA(VLOOKUP(Table5[[#This Row],[Section]],SubSill_Tier,2,FALSE),0)</f>
        <v>0</v>
      </c>
      <c r="L10612" s="9" t="str">
        <f t="shared" si="174"/>
        <v/>
      </c>
      <c r="M10612" s="205" t="str" cm="1">
        <f t="array" ref="M10612">_xlfn.IFS(NOT(ISERROR(VLOOKUP(Table5[[#This Row],[Section]],TB_notTB,1,FALSE))),"No",LEFT(Table5[[#This Row],[Section]],3)="ETB","PLS",LEFT(Table5[[#This Row],[Section]],1)="7","PDB",NOT(ISBLANK(Table5[[#This Row],[Section]])),"No")</f>
        <v>No</v>
      </c>
    </row>
    <row r="10613" spans="1:13" x14ac:dyDescent="0.25">
      <c r="A10613" s="126" t="s">
        <v>24240</v>
      </c>
      <c r="B10613" s="126" t="s">
        <v>24241</v>
      </c>
      <c r="C10613" s="126" t="s">
        <v>75</v>
      </c>
      <c r="D10613" s="127">
        <v>0.95299999999999996</v>
      </c>
      <c r="E10613" s="128">
        <v>316</v>
      </c>
      <c r="F10613" s="128">
        <v>316</v>
      </c>
      <c r="G10613" s="126" t="s">
        <v>22702</v>
      </c>
      <c r="H10613" s="126" t="s">
        <v>22703</v>
      </c>
      <c r="I10613" s="126" t="s">
        <v>22704</v>
      </c>
      <c r="J10613" s="126" t="s">
        <v>26361</v>
      </c>
      <c r="K10613" s="9">
        <f>_xlfn.IFNA(VLOOKUP(Table5[[#This Row],[Section]],SubSill_Tier,2,FALSE),0)</f>
        <v>0</v>
      </c>
      <c r="L10613" s="9" t="str">
        <f t="shared" si="174"/>
        <v/>
      </c>
      <c r="M10613" s="205" t="str" cm="1">
        <f t="array" ref="M10613">_xlfn.IFS(NOT(ISERROR(VLOOKUP(Table5[[#This Row],[Section]],TB_notTB,1,FALSE))),"No",LEFT(Table5[[#This Row],[Section]],3)="ETB","PLS",LEFT(Table5[[#This Row],[Section]],1)="7","PDB",NOT(ISBLANK(Table5[[#This Row],[Section]])),"No")</f>
        <v>No</v>
      </c>
    </row>
    <row r="10614" spans="1:13" x14ac:dyDescent="0.25">
      <c r="A10614" s="126" t="s">
        <v>24242</v>
      </c>
      <c r="B10614" s="126" t="s">
        <v>24243</v>
      </c>
      <c r="C10614" s="126" t="s">
        <v>75</v>
      </c>
      <c r="D10614" s="127">
        <v>0.32300000000000001</v>
      </c>
      <c r="E10614" s="128">
        <v>100</v>
      </c>
      <c r="F10614" s="128">
        <v>100</v>
      </c>
      <c r="G10614" s="126" t="s">
        <v>22702</v>
      </c>
      <c r="H10614" s="126" t="s">
        <v>22703</v>
      </c>
      <c r="I10614" s="126" t="s">
        <v>22704</v>
      </c>
      <c r="J10614" s="126" t="s">
        <v>26361</v>
      </c>
      <c r="K10614" s="9">
        <f>_xlfn.IFNA(VLOOKUP(Table5[[#This Row],[Section]],SubSill_Tier,2,FALSE),0)</f>
        <v>0</v>
      </c>
      <c r="L10614" s="9" t="str">
        <f t="shared" si="174"/>
        <v/>
      </c>
      <c r="M10614" s="205" t="str" cm="1">
        <f t="array" ref="M10614">_xlfn.IFS(NOT(ISERROR(VLOOKUP(Table5[[#This Row],[Section]],TB_notTB,1,FALSE))),"No",LEFT(Table5[[#This Row],[Section]],3)="ETB","PLS",LEFT(Table5[[#This Row],[Section]],1)="7","PDB",NOT(ISBLANK(Table5[[#This Row],[Section]])),"No")</f>
        <v>No</v>
      </c>
    </row>
    <row r="10615" spans="1:13" x14ac:dyDescent="0.25">
      <c r="A10615" s="126" t="s">
        <v>24244</v>
      </c>
      <c r="B10615" s="126" t="s">
        <v>24245</v>
      </c>
      <c r="C10615" s="126" t="s">
        <v>75</v>
      </c>
      <c r="D10615" s="127">
        <v>0.24199999999999999</v>
      </c>
      <c r="E10615" s="128">
        <v>109</v>
      </c>
      <c r="F10615" s="128">
        <v>109</v>
      </c>
      <c r="G10615" s="126" t="s">
        <v>22702</v>
      </c>
      <c r="H10615" s="126" t="s">
        <v>22703</v>
      </c>
      <c r="I10615" s="126" t="s">
        <v>22704</v>
      </c>
      <c r="J10615" s="126" t="s">
        <v>26361</v>
      </c>
      <c r="K10615" s="9">
        <f>_xlfn.IFNA(VLOOKUP(Table5[[#This Row],[Section]],SubSill_Tier,2,FALSE),0)</f>
        <v>0</v>
      </c>
      <c r="L10615" s="9" t="str">
        <f t="shared" si="174"/>
        <v/>
      </c>
      <c r="M10615" s="205" t="str" cm="1">
        <f t="array" ref="M10615">_xlfn.IFS(NOT(ISERROR(VLOOKUP(Table5[[#This Row],[Section]],TB_notTB,1,FALSE))),"No",LEFT(Table5[[#This Row],[Section]],3)="ETB","PLS",LEFT(Table5[[#This Row],[Section]],1)="7","PDB",NOT(ISBLANK(Table5[[#This Row],[Section]])),"No")</f>
        <v>No</v>
      </c>
    </row>
    <row r="10616" spans="1:13" x14ac:dyDescent="0.25">
      <c r="A10616" s="126" t="s">
        <v>24246</v>
      </c>
      <c r="B10616" s="126" t="s">
        <v>24247</v>
      </c>
      <c r="C10616" s="126" t="s">
        <v>75</v>
      </c>
      <c r="D10616" s="127">
        <v>1.8979999999999999</v>
      </c>
      <c r="E10616" s="128">
        <v>680</v>
      </c>
      <c r="F10616" s="128">
        <v>680</v>
      </c>
      <c r="G10616" s="126" t="s">
        <v>23447</v>
      </c>
      <c r="H10616" s="126" t="s">
        <v>23448</v>
      </c>
      <c r="I10616" s="126" t="s">
        <v>23449</v>
      </c>
      <c r="J10616" s="126" t="s">
        <v>26361</v>
      </c>
      <c r="K10616" s="9">
        <f>_xlfn.IFNA(VLOOKUP(Table5[[#This Row],[Section]],SubSill_Tier,2,FALSE),0)</f>
        <v>0</v>
      </c>
      <c r="L10616" s="9" t="str">
        <f t="shared" si="174"/>
        <v/>
      </c>
      <c r="M10616" s="205" t="str" cm="1">
        <f t="array" ref="M10616">_xlfn.IFS(NOT(ISERROR(VLOOKUP(Table5[[#This Row],[Section]],TB_notTB,1,FALSE))),"No",LEFT(Table5[[#This Row],[Section]],3)="ETB","PLS",LEFT(Table5[[#This Row],[Section]],1)="7","PDB",NOT(ISBLANK(Table5[[#This Row],[Section]])),"No")</f>
        <v>No</v>
      </c>
    </row>
    <row r="10617" spans="1:13" x14ac:dyDescent="0.25">
      <c r="A10617" s="126" t="s">
        <v>24248</v>
      </c>
      <c r="B10617" s="126" t="s">
        <v>24249</v>
      </c>
      <c r="C10617" s="126" t="s">
        <v>75</v>
      </c>
      <c r="D10617" s="127">
        <v>1.5860000000000001</v>
      </c>
      <c r="E10617" s="128">
        <v>585</v>
      </c>
      <c r="F10617" s="128">
        <v>585</v>
      </c>
      <c r="G10617" s="126" t="s">
        <v>23447</v>
      </c>
      <c r="H10617" s="126" t="s">
        <v>23448</v>
      </c>
      <c r="I10617" s="126" t="s">
        <v>23449</v>
      </c>
      <c r="J10617" s="126" t="s">
        <v>26361</v>
      </c>
      <c r="K10617" s="9">
        <f>_xlfn.IFNA(VLOOKUP(Table5[[#This Row],[Section]],SubSill_Tier,2,FALSE),0)</f>
        <v>0</v>
      </c>
      <c r="L10617" s="9" t="str">
        <f t="shared" si="174"/>
        <v/>
      </c>
      <c r="M10617" s="205" t="str" cm="1">
        <f t="array" ref="M10617">_xlfn.IFS(NOT(ISERROR(VLOOKUP(Table5[[#This Row],[Section]],TB_notTB,1,FALSE))),"No",LEFT(Table5[[#This Row],[Section]],3)="ETB","PLS",LEFT(Table5[[#This Row],[Section]],1)="7","PDB",NOT(ISBLANK(Table5[[#This Row],[Section]])),"No")</f>
        <v>No</v>
      </c>
    </row>
    <row r="10618" spans="1:13" x14ac:dyDescent="0.25">
      <c r="A10618" s="126" t="s">
        <v>24250</v>
      </c>
      <c r="B10618" s="126" t="s">
        <v>24251</v>
      </c>
      <c r="C10618" s="126" t="s">
        <v>75</v>
      </c>
      <c r="D10618" s="127">
        <v>1.0680000000000001</v>
      </c>
      <c r="E10618" s="128">
        <v>427</v>
      </c>
      <c r="F10618" s="128">
        <v>427</v>
      </c>
      <c r="G10618" s="126" t="s">
        <v>23447</v>
      </c>
      <c r="H10618" s="126" t="s">
        <v>23448</v>
      </c>
      <c r="I10618" s="126" t="s">
        <v>23449</v>
      </c>
      <c r="J10618" s="126" t="s">
        <v>26361</v>
      </c>
      <c r="K10618" s="9">
        <f>_xlfn.IFNA(VLOOKUP(Table5[[#This Row],[Section]],SubSill_Tier,2,FALSE),0)</f>
        <v>0</v>
      </c>
      <c r="L10618" s="9" t="str">
        <f t="shared" si="174"/>
        <v/>
      </c>
      <c r="M10618" s="205" t="str" cm="1">
        <f t="array" ref="M10618">_xlfn.IFS(NOT(ISERROR(VLOOKUP(Table5[[#This Row],[Section]],TB_notTB,1,FALSE))),"No",LEFT(Table5[[#This Row],[Section]],3)="ETB","PLS",LEFT(Table5[[#This Row],[Section]],1)="7","PDB",NOT(ISBLANK(Table5[[#This Row],[Section]])),"No")</f>
        <v>No</v>
      </c>
    </row>
    <row r="10619" spans="1:13" x14ac:dyDescent="0.25">
      <c r="A10619" s="126" t="s">
        <v>24252</v>
      </c>
      <c r="B10619" s="126" t="s">
        <v>24253</v>
      </c>
      <c r="C10619" s="126" t="s">
        <v>75</v>
      </c>
      <c r="D10619" s="127">
        <v>1.8320000000000001</v>
      </c>
      <c r="E10619" s="128">
        <v>635</v>
      </c>
      <c r="F10619" s="128">
        <v>635</v>
      </c>
      <c r="G10619" s="126" t="s">
        <v>23447</v>
      </c>
      <c r="H10619" s="126" t="s">
        <v>23448</v>
      </c>
      <c r="I10619" s="126" t="s">
        <v>23449</v>
      </c>
      <c r="J10619" s="126" t="s">
        <v>26361</v>
      </c>
      <c r="K10619" s="9">
        <f>_xlfn.IFNA(VLOOKUP(Table5[[#This Row],[Section]],SubSill_Tier,2,FALSE),0)</f>
        <v>0</v>
      </c>
      <c r="L10619" s="9" t="str">
        <f t="shared" si="174"/>
        <v/>
      </c>
      <c r="M10619" s="205" t="str" cm="1">
        <f t="array" ref="M10619">_xlfn.IFS(NOT(ISERROR(VLOOKUP(Table5[[#This Row],[Section]],TB_notTB,1,FALSE))),"No",LEFT(Table5[[#This Row],[Section]],3)="ETB","PLS",LEFT(Table5[[#This Row],[Section]],1)="7","PDB",NOT(ISBLANK(Table5[[#This Row],[Section]])),"No")</f>
        <v>No</v>
      </c>
    </row>
    <row r="10620" spans="1:13" x14ac:dyDescent="0.25">
      <c r="A10620" s="126" t="s">
        <v>24254</v>
      </c>
      <c r="B10620" s="126" t="s">
        <v>24255</v>
      </c>
      <c r="C10620" s="126" t="s">
        <v>75</v>
      </c>
      <c r="D10620" s="127">
        <v>1.728</v>
      </c>
      <c r="E10620" s="128">
        <v>633</v>
      </c>
      <c r="F10620" s="128">
        <v>633</v>
      </c>
      <c r="G10620" s="126" t="s">
        <v>23447</v>
      </c>
      <c r="H10620" s="126" t="s">
        <v>23448</v>
      </c>
      <c r="I10620" s="126" t="s">
        <v>23449</v>
      </c>
      <c r="J10620" s="126" t="s">
        <v>26361</v>
      </c>
      <c r="K10620" s="9">
        <f>_xlfn.IFNA(VLOOKUP(Table5[[#This Row],[Section]],SubSill_Tier,2,FALSE),0)</f>
        <v>0</v>
      </c>
      <c r="L10620" s="9" t="str">
        <f t="shared" si="174"/>
        <v/>
      </c>
      <c r="M10620" s="205" t="str" cm="1">
        <f t="array" ref="M10620">_xlfn.IFS(NOT(ISERROR(VLOOKUP(Table5[[#This Row],[Section]],TB_notTB,1,FALSE))),"No",LEFT(Table5[[#This Row],[Section]],3)="ETB","PLS",LEFT(Table5[[#This Row],[Section]],1)="7","PDB",NOT(ISBLANK(Table5[[#This Row],[Section]])),"No")</f>
        <v>No</v>
      </c>
    </row>
    <row r="10621" spans="1:13" x14ac:dyDescent="0.25">
      <c r="A10621" s="126" t="s">
        <v>24256</v>
      </c>
      <c r="B10621" s="126" t="s">
        <v>24257</v>
      </c>
      <c r="C10621" s="126" t="s">
        <v>75</v>
      </c>
      <c r="D10621" s="127">
        <v>0.33800000000000002</v>
      </c>
      <c r="E10621" s="128">
        <v>161</v>
      </c>
      <c r="F10621" s="128">
        <v>161</v>
      </c>
      <c r="G10621" s="126" t="s">
        <v>23447</v>
      </c>
      <c r="H10621" s="126" t="s">
        <v>23448</v>
      </c>
      <c r="I10621" s="126" t="s">
        <v>23449</v>
      </c>
      <c r="J10621" s="126" t="s">
        <v>26361</v>
      </c>
      <c r="K10621" s="9">
        <f>_xlfn.IFNA(VLOOKUP(Table5[[#This Row],[Section]],SubSill_Tier,2,FALSE),0)</f>
        <v>0</v>
      </c>
      <c r="L10621" s="9" t="str">
        <f t="shared" si="174"/>
        <v/>
      </c>
      <c r="M10621" s="205" t="str" cm="1">
        <f t="array" ref="M10621">_xlfn.IFS(NOT(ISERROR(VLOOKUP(Table5[[#This Row],[Section]],TB_notTB,1,FALSE))),"No",LEFT(Table5[[#This Row],[Section]],3)="ETB","PLS",LEFT(Table5[[#This Row],[Section]],1)="7","PDB",NOT(ISBLANK(Table5[[#This Row],[Section]])),"No")</f>
        <v>No</v>
      </c>
    </row>
    <row r="10622" spans="1:13" x14ac:dyDescent="0.25">
      <c r="A10622" s="126" t="s">
        <v>24258</v>
      </c>
      <c r="B10622" s="126" t="s">
        <v>24259</v>
      </c>
      <c r="C10622" s="126" t="s">
        <v>75</v>
      </c>
      <c r="D10622" s="127">
        <v>2.3149999999999999</v>
      </c>
      <c r="E10622" s="128">
        <v>779</v>
      </c>
      <c r="F10622" s="128">
        <v>779</v>
      </c>
      <c r="G10622" s="126" t="s">
        <v>23447</v>
      </c>
      <c r="H10622" s="126" t="s">
        <v>23448</v>
      </c>
      <c r="I10622" s="126" t="s">
        <v>23449</v>
      </c>
      <c r="J10622" s="126" t="s">
        <v>26361</v>
      </c>
      <c r="K10622" s="9">
        <f>_xlfn.IFNA(VLOOKUP(Table5[[#This Row],[Section]],SubSill_Tier,2,FALSE),0)</f>
        <v>0</v>
      </c>
      <c r="L10622" s="9" t="str">
        <f t="shared" si="174"/>
        <v/>
      </c>
      <c r="M10622" s="205" t="str" cm="1">
        <f t="array" ref="M10622">_xlfn.IFS(NOT(ISERROR(VLOOKUP(Table5[[#This Row],[Section]],TB_notTB,1,FALSE))),"No",LEFT(Table5[[#This Row],[Section]],3)="ETB","PLS",LEFT(Table5[[#This Row],[Section]],1)="7","PDB",NOT(ISBLANK(Table5[[#This Row],[Section]])),"No")</f>
        <v>No</v>
      </c>
    </row>
    <row r="10623" spans="1:13" x14ac:dyDescent="0.25">
      <c r="A10623" s="126" t="s">
        <v>24260</v>
      </c>
      <c r="B10623" s="126" t="s">
        <v>24261</v>
      </c>
      <c r="C10623" s="126" t="s">
        <v>75</v>
      </c>
      <c r="D10623" s="127">
        <v>1.8220000000000001</v>
      </c>
      <c r="E10623" s="128">
        <v>678</v>
      </c>
      <c r="F10623" s="128">
        <v>678</v>
      </c>
      <c r="G10623" s="126" t="s">
        <v>23447</v>
      </c>
      <c r="H10623" s="126" t="s">
        <v>23448</v>
      </c>
      <c r="I10623" s="126" t="s">
        <v>23449</v>
      </c>
      <c r="J10623" s="126" t="s">
        <v>26361</v>
      </c>
      <c r="K10623" s="9">
        <f>_xlfn.IFNA(VLOOKUP(Table5[[#This Row],[Section]],SubSill_Tier,2,FALSE),0)</f>
        <v>0</v>
      </c>
      <c r="L10623" s="9" t="str">
        <f t="shared" si="174"/>
        <v/>
      </c>
      <c r="M10623" s="205" t="str" cm="1">
        <f t="array" ref="M10623">_xlfn.IFS(NOT(ISERROR(VLOOKUP(Table5[[#This Row],[Section]],TB_notTB,1,FALSE))),"No",LEFT(Table5[[#This Row],[Section]],3)="ETB","PLS",LEFT(Table5[[#This Row],[Section]],1)="7","PDB",NOT(ISBLANK(Table5[[#This Row],[Section]])),"No")</f>
        <v>No</v>
      </c>
    </row>
    <row r="10624" spans="1:13" x14ac:dyDescent="0.25">
      <c r="A10624" s="126" t="s">
        <v>24262</v>
      </c>
      <c r="B10624" s="126" t="s">
        <v>24263</v>
      </c>
      <c r="C10624" s="126" t="s">
        <v>75</v>
      </c>
      <c r="D10624" s="127">
        <v>0.504</v>
      </c>
      <c r="E10624" s="128">
        <v>267</v>
      </c>
      <c r="F10624" s="128">
        <v>267</v>
      </c>
      <c r="G10624" s="126" t="s">
        <v>23447</v>
      </c>
      <c r="H10624" s="126" t="s">
        <v>23448</v>
      </c>
      <c r="I10624" s="126" t="s">
        <v>23449</v>
      </c>
      <c r="J10624" s="126" t="s">
        <v>26361</v>
      </c>
      <c r="K10624" s="9">
        <f>_xlfn.IFNA(VLOOKUP(Table5[[#This Row],[Section]],SubSill_Tier,2,FALSE),0)</f>
        <v>0</v>
      </c>
      <c r="L10624" s="9" t="str">
        <f t="shared" si="174"/>
        <v/>
      </c>
      <c r="M10624" s="205" t="str" cm="1">
        <f t="array" ref="M10624">_xlfn.IFS(NOT(ISERROR(VLOOKUP(Table5[[#This Row],[Section]],TB_notTB,1,FALSE))),"No",LEFT(Table5[[#This Row],[Section]],3)="ETB","PLS",LEFT(Table5[[#This Row],[Section]],1)="7","PDB",NOT(ISBLANK(Table5[[#This Row],[Section]])),"No")</f>
        <v>No</v>
      </c>
    </row>
    <row r="10625" spans="1:13" x14ac:dyDescent="0.25">
      <c r="A10625" s="126" t="s">
        <v>24264</v>
      </c>
      <c r="B10625" s="126" t="s">
        <v>24265</v>
      </c>
      <c r="C10625" s="126" t="s">
        <v>75</v>
      </c>
      <c r="D10625" s="127">
        <v>1.331</v>
      </c>
      <c r="E10625" s="128">
        <v>480</v>
      </c>
      <c r="F10625" s="128">
        <v>480</v>
      </c>
      <c r="G10625" s="126" t="s">
        <v>23447</v>
      </c>
      <c r="H10625" s="126" t="s">
        <v>23448</v>
      </c>
      <c r="I10625" s="126" t="s">
        <v>23449</v>
      </c>
      <c r="J10625" s="126" t="s">
        <v>26361</v>
      </c>
      <c r="K10625" s="9">
        <f>_xlfn.IFNA(VLOOKUP(Table5[[#This Row],[Section]],SubSill_Tier,2,FALSE),0)</f>
        <v>0</v>
      </c>
      <c r="L10625" s="9" t="str">
        <f t="shared" si="174"/>
        <v/>
      </c>
      <c r="M10625" s="205" t="str" cm="1">
        <f t="array" ref="M10625">_xlfn.IFS(NOT(ISERROR(VLOOKUP(Table5[[#This Row],[Section]],TB_notTB,1,FALSE))),"No",LEFT(Table5[[#This Row],[Section]],3)="ETB","PLS",LEFT(Table5[[#This Row],[Section]],1)="7","PDB",NOT(ISBLANK(Table5[[#This Row],[Section]])),"No")</f>
        <v>No</v>
      </c>
    </row>
    <row r="10626" spans="1:13" x14ac:dyDescent="0.25">
      <c r="A10626" s="126" t="s">
        <v>24266</v>
      </c>
      <c r="B10626" s="126" t="s">
        <v>24267</v>
      </c>
      <c r="C10626" s="126" t="s">
        <v>75</v>
      </c>
      <c r="D10626" s="127">
        <v>2.198</v>
      </c>
      <c r="E10626" s="128">
        <v>738</v>
      </c>
      <c r="F10626" s="128">
        <v>738</v>
      </c>
      <c r="G10626" s="126" t="s">
        <v>23447</v>
      </c>
      <c r="H10626" s="126" t="s">
        <v>23448</v>
      </c>
      <c r="I10626" s="126" t="s">
        <v>23449</v>
      </c>
      <c r="J10626" s="126" t="s">
        <v>26361</v>
      </c>
      <c r="K10626" s="9">
        <f>_xlfn.IFNA(VLOOKUP(Table5[[#This Row],[Section]],SubSill_Tier,2,FALSE),0)</f>
        <v>0</v>
      </c>
      <c r="L10626" s="9" t="str">
        <f t="shared" ref="L10626:L10689" si="175">IFERROR(IF(LEFT(G10626,2)="AI",IF(_xlfn.NUMBERVALUE(IFERROR(LEFT(IF(ISERROR(FIND("X",UPPER(B10626))),UPPER(B10626),RIGHT(UPPER(B10626),LEN(UPPER(B10626))-FIND("~",SUBSTITUTE(UPPER(B10626),"X","~",LEN(UPPER(B10626))-LEN(SUBSTITUTE(UPPER(B10626),"X","")))))),FIND(" ",IF(ISERROR(FIND("X",UPPER(B10626))),UPPER(B10626),RIGHT(UPPER(B10626),LEN(UPPER(B10626))-FIND("~",SUBSTITUTE(UPPER(B10626),"X","~",LEN(UPPER(B10626))-LEN(SUBSTITUTE(UPPER(B10626),"X","")))))),1)-1),IF(ISERROR(FIND("X",UPPER(B10626))),UPPER(B10626),RIGHT(UPPER(B10626),LEN(UPPER(B10626))-FIND("~",SUBSTITUTE(UPPER(B10626),"X","~",LEN(UPPER(B10626))-LEN(SUBSTITUTE(UPPER(B10626),"X",""))))))),".")&gt;=5,"Wall",""),""),"")</f>
        <v/>
      </c>
      <c r="M10626" s="205" t="str" cm="1">
        <f t="array" ref="M10626">_xlfn.IFS(NOT(ISERROR(VLOOKUP(Table5[[#This Row],[Section]],TB_notTB,1,FALSE))),"No",LEFT(Table5[[#This Row],[Section]],3)="ETB","PLS",LEFT(Table5[[#This Row],[Section]],1)="7","PDB",NOT(ISBLANK(Table5[[#This Row],[Section]])),"No")</f>
        <v>No</v>
      </c>
    </row>
    <row r="10627" spans="1:13" x14ac:dyDescent="0.25">
      <c r="A10627" s="126" t="s">
        <v>24268</v>
      </c>
      <c r="B10627" s="126" t="s">
        <v>24269</v>
      </c>
      <c r="C10627" s="126" t="s">
        <v>75</v>
      </c>
      <c r="D10627" s="127">
        <v>2.0609999999999999</v>
      </c>
      <c r="E10627" s="128">
        <v>712</v>
      </c>
      <c r="F10627" s="128">
        <v>712</v>
      </c>
      <c r="G10627" s="126" t="s">
        <v>23447</v>
      </c>
      <c r="H10627" s="126" t="s">
        <v>23448</v>
      </c>
      <c r="I10627" s="126" t="s">
        <v>23449</v>
      </c>
      <c r="J10627" s="126" t="s">
        <v>26361</v>
      </c>
      <c r="K10627" s="9">
        <f>_xlfn.IFNA(VLOOKUP(Table5[[#This Row],[Section]],SubSill_Tier,2,FALSE),0)</f>
        <v>0</v>
      </c>
      <c r="L10627" s="9" t="str">
        <f t="shared" si="175"/>
        <v/>
      </c>
      <c r="M10627" s="205" t="str" cm="1">
        <f t="array" ref="M10627">_xlfn.IFS(NOT(ISERROR(VLOOKUP(Table5[[#This Row],[Section]],TB_notTB,1,FALSE))),"No",LEFT(Table5[[#This Row],[Section]],3)="ETB","PLS",LEFT(Table5[[#This Row],[Section]],1)="7","PDB",NOT(ISBLANK(Table5[[#This Row],[Section]])),"No")</f>
        <v>No</v>
      </c>
    </row>
    <row r="10628" spans="1:13" x14ac:dyDescent="0.25">
      <c r="A10628" s="126" t="s">
        <v>24270</v>
      </c>
      <c r="B10628" s="126" t="s">
        <v>24271</v>
      </c>
      <c r="C10628" s="126" t="s">
        <v>75</v>
      </c>
      <c r="D10628" s="127">
        <v>1.8340000000000001</v>
      </c>
      <c r="E10628" s="128">
        <v>670</v>
      </c>
      <c r="F10628" s="128">
        <v>670</v>
      </c>
      <c r="G10628" s="126" t="s">
        <v>24272</v>
      </c>
      <c r="H10628" s="126" t="s">
        <v>24273</v>
      </c>
      <c r="I10628" s="126" t="s">
        <v>24274</v>
      </c>
      <c r="J10628" s="126" t="s">
        <v>26361</v>
      </c>
      <c r="K10628" s="9">
        <f>_xlfn.IFNA(VLOOKUP(Table5[[#This Row],[Section]],SubSill_Tier,2,FALSE),0)</f>
        <v>0</v>
      </c>
      <c r="L10628" s="9" t="str">
        <f t="shared" si="175"/>
        <v/>
      </c>
      <c r="M10628" s="205" t="str" cm="1">
        <f t="array" ref="M10628">_xlfn.IFS(NOT(ISERROR(VLOOKUP(Table5[[#This Row],[Section]],TB_notTB,1,FALSE))),"No",LEFT(Table5[[#This Row],[Section]],3)="ETB","PLS",LEFT(Table5[[#This Row],[Section]],1)="7","PDB",NOT(ISBLANK(Table5[[#This Row],[Section]])),"No")</f>
        <v>No</v>
      </c>
    </row>
    <row r="10629" spans="1:13" x14ac:dyDescent="0.25">
      <c r="A10629" s="126" t="s">
        <v>24275</v>
      </c>
      <c r="B10629" s="126" t="s">
        <v>24276</v>
      </c>
      <c r="C10629" s="126" t="s">
        <v>75</v>
      </c>
      <c r="D10629" s="127">
        <v>2.7519999999999998</v>
      </c>
      <c r="E10629" s="128">
        <v>638</v>
      </c>
      <c r="F10629" s="128">
        <v>638</v>
      </c>
      <c r="G10629" s="126" t="s">
        <v>24272</v>
      </c>
      <c r="H10629" s="126" t="s">
        <v>24273</v>
      </c>
      <c r="I10629" s="126" t="s">
        <v>24274</v>
      </c>
      <c r="J10629" s="126" t="s">
        <v>26361</v>
      </c>
      <c r="K10629" s="9">
        <f>_xlfn.IFNA(VLOOKUP(Table5[[#This Row],[Section]],SubSill_Tier,2,FALSE),0)</f>
        <v>0</v>
      </c>
      <c r="L10629" s="9" t="str">
        <f t="shared" si="175"/>
        <v/>
      </c>
      <c r="M10629" s="205" t="str" cm="1">
        <f t="array" ref="M10629">_xlfn.IFS(NOT(ISERROR(VLOOKUP(Table5[[#This Row],[Section]],TB_notTB,1,FALSE))),"No",LEFT(Table5[[#This Row],[Section]],3)="ETB","PLS",LEFT(Table5[[#This Row],[Section]],1)="7","PDB",NOT(ISBLANK(Table5[[#This Row],[Section]])),"No")</f>
        <v>No</v>
      </c>
    </row>
    <row r="10630" spans="1:13" x14ac:dyDescent="0.25">
      <c r="A10630" s="126" t="s">
        <v>24277</v>
      </c>
      <c r="B10630" s="126" t="s">
        <v>24278</v>
      </c>
      <c r="C10630" s="126" t="s">
        <v>75</v>
      </c>
      <c r="D10630" s="127">
        <v>1.6839999999999999</v>
      </c>
      <c r="E10630" s="128">
        <v>661</v>
      </c>
      <c r="F10630" s="128">
        <v>661</v>
      </c>
      <c r="G10630" s="126" t="s">
        <v>24279</v>
      </c>
      <c r="H10630" s="126" t="s">
        <v>24280</v>
      </c>
      <c r="I10630" s="126" t="s">
        <v>24281</v>
      </c>
      <c r="J10630" s="126" t="s">
        <v>26361</v>
      </c>
      <c r="K10630" s="9">
        <f>_xlfn.IFNA(VLOOKUP(Table5[[#This Row],[Section]],SubSill_Tier,2,FALSE),0)</f>
        <v>0</v>
      </c>
      <c r="L10630" s="9" t="str">
        <f t="shared" si="175"/>
        <v/>
      </c>
      <c r="M10630" s="205" t="str" cm="1">
        <f t="array" ref="M10630">_xlfn.IFS(NOT(ISERROR(VLOOKUP(Table5[[#This Row],[Section]],TB_notTB,1,FALSE))),"No",LEFT(Table5[[#This Row],[Section]],3)="ETB","PLS",LEFT(Table5[[#This Row],[Section]],1)="7","PDB",NOT(ISBLANK(Table5[[#This Row],[Section]])),"No")</f>
        <v>No</v>
      </c>
    </row>
    <row r="10631" spans="1:13" x14ac:dyDescent="0.25">
      <c r="A10631" s="126" t="s">
        <v>24282</v>
      </c>
      <c r="B10631" s="126" t="s">
        <v>24283</v>
      </c>
      <c r="C10631" s="126" t="s">
        <v>75</v>
      </c>
      <c r="D10631" s="127">
        <v>2.0099999999999998</v>
      </c>
      <c r="E10631" s="128">
        <v>660</v>
      </c>
      <c r="F10631" s="128">
        <v>660</v>
      </c>
      <c r="G10631" s="126" t="s">
        <v>24279</v>
      </c>
      <c r="H10631" s="126" t="s">
        <v>24280</v>
      </c>
      <c r="I10631" s="126" t="s">
        <v>24281</v>
      </c>
      <c r="J10631" s="126" t="s">
        <v>26361</v>
      </c>
      <c r="K10631" s="9">
        <f>_xlfn.IFNA(VLOOKUP(Table5[[#This Row],[Section]],SubSill_Tier,2,FALSE),0)</f>
        <v>0</v>
      </c>
      <c r="L10631" s="9" t="str">
        <f t="shared" si="175"/>
        <v/>
      </c>
      <c r="M10631" s="205" t="str" cm="1">
        <f t="array" ref="M10631">_xlfn.IFS(NOT(ISERROR(VLOOKUP(Table5[[#This Row],[Section]],TB_notTB,1,FALSE))),"No",LEFT(Table5[[#This Row],[Section]],3)="ETB","PLS",LEFT(Table5[[#This Row],[Section]],1)="7","PDB",NOT(ISBLANK(Table5[[#This Row],[Section]])),"No")</f>
        <v>No</v>
      </c>
    </row>
    <row r="10632" spans="1:13" x14ac:dyDescent="0.25">
      <c r="A10632" s="126" t="s">
        <v>24284</v>
      </c>
      <c r="B10632" s="126" t="s">
        <v>24285</v>
      </c>
      <c r="C10632" s="126" t="s">
        <v>75</v>
      </c>
      <c r="D10632" s="127">
        <v>1.667</v>
      </c>
      <c r="E10632" s="128">
        <v>695</v>
      </c>
      <c r="F10632" s="128">
        <v>695</v>
      </c>
      <c r="G10632" s="126" t="s">
        <v>22955</v>
      </c>
      <c r="H10632" s="126" t="s">
        <v>22956</v>
      </c>
      <c r="I10632" s="126" t="s">
        <v>22957</v>
      </c>
      <c r="J10632" s="126" t="s">
        <v>26361</v>
      </c>
      <c r="K10632" s="9">
        <f>_xlfn.IFNA(VLOOKUP(Table5[[#This Row],[Section]],SubSill_Tier,2,FALSE),0)</f>
        <v>0</v>
      </c>
      <c r="L10632" s="9" t="str">
        <f t="shared" si="175"/>
        <v/>
      </c>
      <c r="M10632" s="205" t="str" cm="1">
        <f t="array" ref="M10632">_xlfn.IFS(NOT(ISERROR(VLOOKUP(Table5[[#This Row],[Section]],TB_notTB,1,FALSE))),"No",LEFT(Table5[[#This Row],[Section]],3)="ETB","PLS",LEFT(Table5[[#This Row],[Section]],1)="7","PDB",NOT(ISBLANK(Table5[[#This Row],[Section]])),"No")</f>
        <v>No</v>
      </c>
    </row>
    <row r="10633" spans="1:13" x14ac:dyDescent="0.25">
      <c r="A10633" s="126" t="s">
        <v>24286</v>
      </c>
      <c r="B10633" s="126" t="s">
        <v>24287</v>
      </c>
      <c r="C10633" s="126" t="s">
        <v>75</v>
      </c>
      <c r="D10633" s="127">
        <v>0.91900000000000004</v>
      </c>
      <c r="E10633" s="128">
        <v>384</v>
      </c>
      <c r="F10633" s="128">
        <v>384</v>
      </c>
      <c r="G10633" s="126" t="s">
        <v>24272</v>
      </c>
      <c r="H10633" s="126" t="s">
        <v>24273</v>
      </c>
      <c r="I10633" s="126" t="s">
        <v>24274</v>
      </c>
      <c r="J10633" s="126" t="s">
        <v>26361</v>
      </c>
      <c r="K10633" s="9">
        <f>_xlfn.IFNA(VLOOKUP(Table5[[#This Row],[Section]],SubSill_Tier,2,FALSE),0)</f>
        <v>0</v>
      </c>
      <c r="L10633" s="9" t="str">
        <f t="shared" si="175"/>
        <v/>
      </c>
      <c r="M10633" s="205" t="str" cm="1">
        <f t="array" ref="M10633">_xlfn.IFS(NOT(ISERROR(VLOOKUP(Table5[[#This Row],[Section]],TB_notTB,1,FALSE))),"No",LEFT(Table5[[#This Row],[Section]],3)="ETB","PLS",LEFT(Table5[[#This Row],[Section]],1)="7","PDB",NOT(ISBLANK(Table5[[#This Row],[Section]])),"No")</f>
        <v>No</v>
      </c>
    </row>
    <row r="10634" spans="1:13" x14ac:dyDescent="0.25">
      <c r="A10634" s="126" t="s">
        <v>24288</v>
      </c>
      <c r="B10634" s="126" t="s">
        <v>24289</v>
      </c>
      <c r="C10634" s="126" t="s">
        <v>75</v>
      </c>
      <c r="D10634" s="127">
        <v>0.65700000000000003</v>
      </c>
      <c r="E10634" s="128">
        <v>294</v>
      </c>
      <c r="F10634" s="128">
        <v>294</v>
      </c>
      <c r="G10634" s="126" t="s">
        <v>24272</v>
      </c>
      <c r="H10634" s="126" t="s">
        <v>24273</v>
      </c>
      <c r="I10634" s="126" t="s">
        <v>24274</v>
      </c>
      <c r="J10634" s="126" t="s">
        <v>26361</v>
      </c>
      <c r="K10634" s="9">
        <f>_xlfn.IFNA(VLOOKUP(Table5[[#This Row],[Section]],SubSill_Tier,2,FALSE),0)</f>
        <v>0</v>
      </c>
      <c r="L10634" s="9" t="str">
        <f t="shared" si="175"/>
        <v/>
      </c>
      <c r="M10634" s="205" t="str" cm="1">
        <f t="array" ref="M10634">_xlfn.IFS(NOT(ISERROR(VLOOKUP(Table5[[#This Row],[Section]],TB_notTB,1,FALSE))),"No",LEFT(Table5[[#This Row],[Section]],3)="ETB","PLS",LEFT(Table5[[#This Row],[Section]],1)="7","PDB",NOT(ISBLANK(Table5[[#This Row],[Section]])),"No")</f>
        <v>No</v>
      </c>
    </row>
    <row r="10635" spans="1:13" x14ac:dyDescent="0.25">
      <c r="A10635" s="126" t="s">
        <v>24290</v>
      </c>
      <c r="B10635" s="126" t="s">
        <v>24291</v>
      </c>
      <c r="C10635" s="126" t="s">
        <v>75</v>
      </c>
      <c r="D10635" s="127">
        <v>0.67500000000000004</v>
      </c>
      <c r="E10635" s="128">
        <v>296</v>
      </c>
      <c r="F10635" s="128">
        <v>296</v>
      </c>
      <c r="G10635" s="126" t="s">
        <v>24272</v>
      </c>
      <c r="H10635" s="126" t="s">
        <v>24273</v>
      </c>
      <c r="I10635" s="126" t="s">
        <v>24274</v>
      </c>
      <c r="J10635" s="126" t="s">
        <v>26361</v>
      </c>
      <c r="K10635" s="9">
        <f>_xlfn.IFNA(VLOOKUP(Table5[[#This Row],[Section]],SubSill_Tier,2,FALSE),0)</f>
        <v>0</v>
      </c>
      <c r="L10635" s="9" t="str">
        <f t="shared" si="175"/>
        <v/>
      </c>
      <c r="M10635" s="205" t="str" cm="1">
        <f t="array" ref="M10635">_xlfn.IFS(NOT(ISERROR(VLOOKUP(Table5[[#This Row],[Section]],TB_notTB,1,FALSE))),"No",LEFT(Table5[[#This Row],[Section]],3)="ETB","PLS",LEFT(Table5[[#This Row],[Section]],1)="7","PDB",NOT(ISBLANK(Table5[[#This Row],[Section]])),"No")</f>
        <v>No</v>
      </c>
    </row>
    <row r="10636" spans="1:13" x14ac:dyDescent="0.25">
      <c r="A10636" s="126" t="s">
        <v>24292</v>
      </c>
      <c r="B10636" s="126" t="s">
        <v>24293</v>
      </c>
      <c r="C10636" s="126" t="s">
        <v>75</v>
      </c>
      <c r="D10636" s="127">
        <v>1.0760000000000001</v>
      </c>
      <c r="E10636" s="128">
        <v>395</v>
      </c>
      <c r="F10636" s="128">
        <v>395</v>
      </c>
      <c r="G10636" s="126" t="s">
        <v>24272</v>
      </c>
      <c r="H10636" s="126" t="s">
        <v>24273</v>
      </c>
      <c r="I10636" s="126" t="s">
        <v>24274</v>
      </c>
      <c r="J10636" s="126" t="s">
        <v>26361</v>
      </c>
      <c r="K10636" s="9">
        <f>_xlfn.IFNA(VLOOKUP(Table5[[#This Row],[Section]],SubSill_Tier,2,FALSE),0)</f>
        <v>0</v>
      </c>
      <c r="L10636" s="9" t="str">
        <f t="shared" si="175"/>
        <v/>
      </c>
      <c r="M10636" s="205" t="str" cm="1">
        <f t="array" ref="M10636">_xlfn.IFS(NOT(ISERROR(VLOOKUP(Table5[[#This Row],[Section]],TB_notTB,1,FALSE))),"No",LEFT(Table5[[#This Row],[Section]],3)="ETB","PLS",LEFT(Table5[[#This Row],[Section]],1)="7","PDB",NOT(ISBLANK(Table5[[#This Row],[Section]])),"No")</f>
        <v>No</v>
      </c>
    </row>
    <row r="10637" spans="1:13" x14ac:dyDescent="0.25">
      <c r="A10637" s="126" t="s">
        <v>24294</v>
      </c>
      <c r="B10637" s="126" t="s">
        <v>24295</v>
      </c>
      <c r="C10637" s="126" t="s">
        <v>75</v>
      </c>
      <c r="D10637" s="127">
        <v>0.626</v>
      </c>
      <c r="E10637" s="128">
        <v>296</v>
      </c>
      <c r="F10637" s="128">
        <v>296</v>
      </c>
      <c r="G10637" s="126" t="s">
        <v>24272</v>
      </c>
      <c r="H10637" s="126" t="s">
        <v>24273</v>
      </c>
      <c r="I10637" s="126" t="s">
        <v>24274</v>
      </c>
      <c r="J10637" s="126" t="s">
        <v>26361</v>
      </c>
      <c r="K10637" s="9">
        <f>_xlfn.IFNA(VLOOKUP(Table5[[#This Row],[Section]],SubSill_Tier,2,FALSE),0)</f>
        <v>0</v>
      </c>
      <c r="L10637" s="9" t="str">
        <f t="shared" si="175"/>
        <v/>
      </c>
      <c r="M10637" s="205" t="str" cm="1">
        <f t="array" ref="M10637">_xlfn.IFS(NOT(ISERROR(VLOOKUP(Table5[[#This Row],[Section]],TB_notTB,1,FALSE))),"No",LEFT(Table5[[#This Row],[Section]],3)="ETB","PLS",LEFT(Table5[[#This Row],[Section]],1)="7","PDB",NOT(ISBLANK(Table5[[#This Row],[Section]])),"No")</f>
        <v>No</v>
      </c>
    </row>
    <row r="10638" spans="1:13" x14ac:dyDescent="0.25">
      <c r="A10638" s="126" t="s">
        <v>24296</v>
      </c>
      <c r="B10638" s="126" t="s">
        <v>24297</v>
      </c>
      <c r="C10638" s="126" t="s">
        <v>75</v>
      </c>
      <c r="D10638" s="127">
        <v>0.48099999999999998</v>
      </c>
      <c r="E10638" s="128">
        <v>206</v>
      </c>
      <c r="F10638" s="128">
        <v>206</v>
      </c>
      <c r="G10638" s="126" t="s">
        <v>24272</v>
      </c>
      <c r="H10638" s="126" t="s">
        <v>24273</v>
      </c>
      <c r="I10638" s="126" t="s">
        <v>24274</v>
      </c>
      <c r="J10638" s="126" t="s">
        <v>26361</v>
      </c>
      <c r="K10638" s="9">
        <f>_xlfn.IFNA(VLOOKUP(Table5[[#This Row],[Section]],SubSill_Tier,2,FALSE),0)</f>
        <v>0</v>
      </c>
      <c r="L10638" s="9" t="str">
        <f t="shared" si="175"/>
        <v/>
      </c>
      <c r="M10638" s="205" t="str" cm="1">
        <f t="array" ref="M10638">_xlfn.IFS(NOT(ISERROR(VLOOKUP(Table5[[#This Row],[Section]],TB_notTB,1,FALSE))),"No",LEFT(Table5[[#This Row],[Section]],3)="ETB","PLS",LEFT(Table5[[#This Row],[Section]],1)="7","PDB",NOT(ISBLANK(Table5[[#This Row],[Section]])),"No")</f>
        <v>No</v>
      </c>
    </row>
    <row r="10639" spans="1:13" x14ac:dyDescent="0.25">
      <c r="A10639" s="126" t="s">
        <v>24298</v>
      </c>
      <c r="B10639" s="126" t="s">
        <v>24299</v>
      </c>
      <c r="C10639" s="126" t="s">
        <v>75</v>
      </c>
      <c r="D10639" s="127">
        <v>0.29099999999999998</v>
      </c>
      <c r="E10639" s="128">
        <v>167</v>
      </c>
      <c r="F10639" s="128">
        <v>167</v>
      </c>
      <c r="G10639" s="126" t="s">
        <v>24279</v>
      </c>
      <c r="H10639" s="126" t="s">
        <v>24280</v>
      </c>
      <c r="I10639" s="126" t="s">
        <v>24281</v>
      </c>
      <c r="J10639" s="126" t="s">
        <v>26361</v>
      </c>
      <c r="K10639" s="9">
        <f>_xlfn.IFNA(VLOOKUP(Table5[[#This Row],[Section]],SubSill_Tier,2,FALSE),0)</f>
        <v>0</v>
      </c>
      <c r="L10639" s="9" t="str">
        <f t="shared" si="175"/>
        <v/>
      </c>
      <c r="M10639" s="205" t="str" cm="1">
        <f t="array" ref="M10639">_xlfn.IFS(NOT(ISERROR(VLOOKUP(Table5[[#This Row],[Section]],TB_notTB,1,FALSE))),"No",LEFT(Table5[[#This Row],[Section]],3)="ETB","PLS",LEFT(Table5[[#This Row],[Section]],1)="7","PDB",NOT(ISBLANK(Table5[[#This Row],[Section]])),"No")</f>
        <v>No</v>
      </c>
    </row>
    <row r="10640" spans="1:13" x14ac:dyDescent="0.25">
      <c r="A10640" s="126" t="s">
        <v>24300</v>
      </c>
      <c r="B10640" s="126" t="s">
        <v>24301</v>
      </c>
      <c r="C10640" s="126" t="s">
        <v>75</v>
      </c>
      <c r="D10640" s="127">
        <v>0.252</v>
      </c>
      <c r="E10640" s="128">
        <v>144</v>
      </c>
      <c r="F10640" s="128">
        <v>144</v>
      </c>
      <c r="G10640" s="126" t="s">
        <v>24279</v>
      </c>
      <c r="H10640" s="126" t="s">
        <v>24280</v>
      </c>
      <c r="I10640" s="126" t="s">
        <v>24281</v>
      </c>
      <c r="J10640" s="126" t="s">
        <v>26361</v>
      </c>
      <c r="K10640" s="9">
        <f>_xlfn.IFNA(VLOOKUP(Table5[[#This Row],[Section]],SubSill_Tier,2,FALSE),0)</f>
        <v>0</v>
      </c>
      <c r="L10640" s="9" t="str">
        <f t="shared" si="175"/>
        <v/>
      </c>
      <c r="M10640" s="205" t="str" cm="1">
        <f t="array" ref="M10640">_xlfn.IFS(NOT(ISERROR(VLOOKUP(Table5[[#This Row],[Section]],TB_notTB,1,FALSE))),"No",LEFT(Table5[[#This Row],[Section]],3)="ETB","PLS",LEFT(Table5[[#This Row],[Section]],1)="7","PDB",NOT(ISBLANK(Table5[[#This Row],[Section]])),"No")</f>
        <v>No</v>
      </c>
    </row>
    <row r="10641" spans="1:13" x14ac:dyDescent="0.25">
      <c r="A10641" s="126" t="s">
        <v>24302</v>
      </c>
      <c r="B10641" s="126" t="s">
        <v>24303</v>
      </c>
      <c r="C10641" s="126" t="s">
        <v>75</v>
      </c>
      <c r="D10641" s="127">
        <v>1.5740000000000001</v>
      </c>
      <c r="E10641" s="128">
        <v>564</v>
      </c>
      <c r="F10641" s="128">
        <v>564</v>
      </c>
      <c r="G10641" s="126" t="s">
        <v>24279</v>
      </c>
      <c r="H10641" s="126" t="s">
        <v>24280</v>
      </c>
      <c r="I10641" s="126" t="s">
        <v>24281</v>
      </c>
      <c r="J10641" s="126" t="s">
        <v>26361</v>
      </c>
      <c r="K10641" s="9">
        <f>_xlfn.IFNA(VLOOKUP(Table5[[#This Row],[Section]],SubSill_Tier,2,FALSE),0)</f>
        <v>0</v>
      </c>
      <c r="L10641" s="9" t="str">
        <f t="shared" si="175"/>
        <v/>
      </c>
      <c r="M10641" s="205" t="str" cm="1">
        <f t="array" ref="M10641">_xlfn.IFS(NOT(ISERROR(VLOOKUP(Table5[[#This Row],[Section]],TB_notTB,1,FALSE))),"No",LEFT(Table5[[#This Row],[Section]],3)="ETB","PLS",LEFT(Table5[[#This Row],[Section]],1)="7","PDB",NOT(ISBLANK(Table5[[#This Row],[Section]])),"No")</f>
        <v>No</v>
      </c>
    </row>
    <row r="10642" spans="1:13" x14ac:dyDescent="0.25">
      <c r="A10642" s="126" t="s">
        <v>24304</v>
      </c>
      <c r="B10642" s="126" t="s">
        <v>24305</v>
      </c>
      <c r="C10642" s="126" t="s">
        <v>75</v>
      </c>
      <c r="D10642" s="127">
        <v>2.2949999999999999</v>
      </c>
      <c r="E10642" s="128">
        <v>560</v>
      </c>
      <c r="F10642" s="128">
        <v>560</v>
      </c>
      <c r="G10642" s="126" t="s">
        <v>24279</v>
      </c>
      <c r="H10642" s="126" t="s">
        <v>24280</v>
      </c>
      <c r="I10642" s="126" t="s">
        <v>24281</v>
      </c>
      <c r="J10642" s="126" t="s">
        <v>26361</v>
      </c>
      <c r="K10642" s="9">
        <f>_xlfn.IFNA(VLOOKUP(Table5[[#This Row],[Section]],SubSill_Tier,2,FALSE),0)</f>
        <v>0</v>
      </c>
      <c r="L10642" s="9" t="str">
        <f t="shared" si="175"/>
        <v/>
      </c>
      <c r="M10642" s="205" t="str" cm="1">
        <f t="array" ref="M10642">_xlfn.IFS(NOT(ISERROR(VLOOKUP(Table5[[#This Row],[Section]],TB_notTB,1,FALSE))),"No",LEFT(Table5[[#This Row],[Section]],3)="ETB","PLS",LEFT(Table5[[#This Row],[Section]],1)="7","PDB",NOT(ISBLANK(Table5[[#This Row],[Section]])),"No")</f>
        <v>No</v>
      </c>
    </row>
    <row r="10643" spans="1:13" x14ac:dyDescent="0.25">
      <c r="A10643" s="126" t="s">
        <v>24306</v>
      </c>
      <c r="B10643" s="126" t="s">
        <v>24307</v>
      </c>
      <c r="C10643" s="126" t="s">
        <v>75</v>
      </c>
      <c r="D10643" s="127">
        <v>0.82599999999999996</v>
      </c>
      <c r="E10643" s="128">
        <v>348</v>
      </c>
      <c r="F10643" s="128">
        <v>348</v>
      </c>
      <c r="G10643" s="126" t="s">
        <v>24279</v>
      </c>
      <c r="H10643" s="126" t="s">
        <v>24280</v>
      </c>
      <c r="I10643" s="126" t="s">
        <v>24281</v>
      </c>
      <c r="J10643" s="126" t="s">
        <v>26361</v>
      </c>
      <c r="K10643" s="9">
        <f>_xlfn.IFNA(VLOOKUP(Table5[[#This Row],[Section]],SubSill_Tier,2,FALSE),0)</f>
        <v>0</v>
      </c>
      <c r="L10643" s="9" t="str">
        <f t="shared" si="175"/>
        <v/>
      </c>
      <c r="M10643" s="205" t="str" cm="1">
        <f t="array" ref="M10643">_xlfn.IFS(NOT(ISERROR(VLOOKUP(Table5[[#This Row],[Section]],TB_notTB,1,FALSE))),"No",LEFT(Table5[[#This Row],[Section]],3)="ETB","PLS",LEFT(Table5[[#This Row],[Section]],1)="7","PDB",NOT(ISBLANK(Table5[[#This Row],[Section]])),"No")</f>
        <v>No</v>
      </c>
    </row>
    <row r="10644" spans="1:13" x14ac:dyDescent="0.25">
      <c r="A10644" s="126" t="s">
        <v>24308</v>
      </c>
      <c r="B10644" s="126" t="s">
        <v>24309</v>
      </c>
      <c r="C10644" s="126" t="s">
        <v>75</v>
      </c>
      <c r="D10644" s="127">
        <v>0.64300000000000002</v>
      </c>
      <c r="E10644" s="128">
        <v>257</v>
      </c>
      <c r="F10644" s="128">
        <v>257</v>
      </c>
      <c r="G10644" s="126" t="s">
        <v>24279</v>
      </c>
      <c r="H10644" s="126" t="s">
        <v>24280</v>
      </c>
      <c r="I10644" s="126" t="s">
        <v>24281</v>
      </c>
      <c r="J10644" s="126" t="s">
        <v>26361</v>
      </c>
      <c r="K10644" s="9">
        <f>_xlfn.IFNA(VLOOKUP(Table5[[#This Row],[Section]],SubSill_Tier,2,FALSE),0)</f>
        <v>0</v>
      </c>
      <c r="L10644" s="9" t="str">
        <f t="shared" si="175"/>
        <v/>
      </c>
      <c r="M10644" s="205" t="str" cm="1">
        <f t="array" ref="M10644">_xlfn.IFS(NOT(ISERROR(VLOOKUP(Table5[[#This Row],[Section]],TB_notTB,1,FALSE))),"No",LEFT(Table5[[#This Row],[Section]],3)="ETB","PLS",LEFT(Table5[[#This Row],[Section]],1)="7","PDB",NOT(ISBLANK(Table5[[#This Row],[Section]])),"No")</f>
        <v>No</v>
      </c>
    </row>
    <row r="10645" spans="1:13" x14ac:dyDescent="0.25">
      <c r="A10645" s="126" t="s">
        <v>24310</v>
      </c>
      <c r="B10645" s="126" t="s">
        <v>24311</v>
      </c>
      <c r="C10645" s="126" t="s">
        <v>75</v>
      </c>
      <c r="D10645" s="127">
        <v>1.0209999999999999</v>
      </c>
      <c r="E10645" s="128">
        <v>360</v>
      </c>
      <c r="F10645" s="128">
        <v>360</v>
      </c>
      <c r="G10645" s="126" t="s">
        <v>24279</v>
      </c>
      <c r="H10645" s="126" t="s">
        <v>24280</v>
      </c>
      <c r="I10645" s="126" t="s">
        <v>24281</v>
      </c>
      <c r="J10645" s="126" t="s">
        <v>26361</v>
      </c>
      <c r="K10645" s="9">
        <f>_xlfn.IFNA(VLOOKUP(Table5[[#This Row],[Section]],SubSill_Tier,2,FALSE),0)</f>
        <v>0</v>
      </c>
      <c r="L10645" s="9" t="str">
        <f t="shared" si="175"/>
        <v/>
      </c>
      <c r="M10645" s="205" t="str" cm="1">
        <f t="array" ref="M10645">_xlfn.IFS(NOT(ISERROR(VLOOKUP(Table5[[#This Row],[Section]],TB_notTB,1,FALSE))),"No",LEFT(Table5[[#This Row],[Section]],3)="ETB","PLS",LEFT(Table5[[#This Row],[Section]],1)="7","PDB",NOT(ISBLANK(Table5[[#This Row],[Section]])),"No")</f>
        <v>No</v>
      </c>
    </row>
    <row r="10646" spans="1:13" x14ac:dyDescent="0.25">
      <c r="A10646" s="126" t="s">
        <v>25111</v>
      </c>
      <c r="B10646" s="126" t="s">
        <v>25110</v>
      </c>
      <c r="C10646" s="126" t="s">
        <v>75</v>
      </c>
      <c r="D10646" s="127">
        <v>1.879</v>
      </c>
      <c r="E10646" s="128">
        <v>633</v>
      </c>
      <c r="F10646" s="128">
        <v>633</v>
      </c>
      <c r="G10646" s="126" t="s">
        <v>23159</v>
      </c>
      <c r="H10646" s="126" t="s">
        <v>23160</v>
      </c>
      <c r="I10646" s="126" t="s">
        <v>23161</v>
      </c>
      <c r="J10646" s="126" t="s">
        <v>26361</v>
      </c>
      <c r="K10646" s="9">
        <f>_xlfn.IFNA(VLOOKUP(Table5[[#This Row],[Section]],SubSill_Tier,2,FALSE),0)</f>
        <v>0</v>
      </c>
      <c r="L10646" s="9" t="str">
        <f t="shared" si="175"/>
        <v/>
      </c>
      <c r="M10646" s="205" t="str" cm="1">
        <f t="array" ref="M10646">_xlfn.IFS(NOT(ISERROR(VLOOKUP(Table5[[#This Row],[Section]],TB_notTB,1,FALSE))),"No",LEFT(Table5[[#This Row],[Section]],3)="ETB","PLS",LEFT(Table5[[#This Row],[Section]],1)="7","PDB",NOT(ISBLANK(Table5[[#This Row],[Section]])),"No")</f>
        <v>No</v>
      </c>
    </row>
    <row r="10647" spans="1:13" x14ac:dyDescent="0.25">
      <c r="A10647" s="126" t="s">
        <v>25114</v>
      </c>
      <c r="B10647" s="126" t="s">
        <v>25113</v>
      </c>
      <c r="C10647" s="126" t="s">
        <v>75</v>
      </c>
      <c r="D10647" s="127">
        <v>0.42899999999999999</v>
      </c>
      <c r="E10647" s="128">
        <v>109</v>
      </c>
      <c r="F10647" s="128">
        <v>109</v>
      </c>
      <c r="G10647" s="126" t="s">
        <v>23159</v>
      </c>
      <c r="H10647" s="126" t="s">
        <v>23160</v>
      </c>
      <c r="I10647" s="126" t="s">
        <v>23161</v>
      </c>
      <c r="J10647" s="126" t="s">
        <v>26361</v>
      </c>
      <c r="K10647" s="9">
        <f>_xlfn.IFNA(VLOOKUP(Table5[[#This Row],[Section]],SubSill_Tier,2,FALSE),0)</f>
        <v>0</v>
      </c>
      <c r="L10647" s="9" t="str">
        <f t="shared" si="175"/>
        <v/>
      </c>
      <c r="M10647" s="205" t="str" cm="1">
        <f t="array" ref="M10647">_xlfn.IFS(NOT(ISERROR(VLOOKUP(Table5[[#This Row],[Section]],TB_notTB,1,FALSE))),"No",LEFT(Table5[[#This Row],[Section]],3)="ETB","PLS",LEFT(Table5[[#This Row],[Section]],1)="7","PDB",NOT(ISBLANK(Table5[[#This Row],[Section]])),"No")</f>
        <v>No</v>
      </c>
    </row>
    <row r="10648" spans="1:13" x14ac:dyDescent="0.25">
      <c r="A10648" s="126" t="s">
        <v>27098</v>
      </c>
      <c r="B10648" s="126" t="s">
        <v>27099</v>
      </c>
      <c r="C10648" s="126" t="s">
        <v>75</v>
      </c>
      <c r="D10648" s="127">
        <v>1.974</v>
      </c>
      <c r="E10648" s="128">
        <v>187</v>
      </c>
      <c r="F10648" s="128">
        <v>187</v>
      </c>
      <c r="G10648" s="126" t="s">
        <v>23085</v>
      </c>
      <c r="H10648" s="126" t="s">
        <v>23086</v>
      </c>
      <c r="I10648" s="126" t="s">
        <v>23087</v>
      </c>
      <c r="J10648" s="126" t="s">
        <v>26361</v>
      </c>
      <c r="K10648" s="9">
        <f>_xlfn.IFNA(VLOOKUP(Table5[[#This Row],[Section]],SubSill_Tier,2,FALSE),0)</f>
        <v>0</v>
      </c>
      <c r="L10648" s="9" t="str">
        <f t="shared" si="175"/>
        <v/>
      </c>
      <c r="M10648" s="205" t="str" cm="1">
        <f t="array" ref="M10648">_xlfn.IFS(NOT(ISERROR(VLOOKUP(Table5[[#This Row],[Section]],TB_notTB,1,FALSE))),"No",LEFT(Table5[[#This Row],[Section]],3)="ETB","PLS",LEFT(Table5[[#This Row],[Section]],1)="7","PDB",NOT(ISBLANK(Table5[[#This Row],[Section]])),"No")</f>
        <v>No</v>
      </c>
    </row>
    <row r="10649" spans="1:13" x14ac:dyDescent="0.25">
      <c r="A10649" s="126" t="s">
        <v>27100</v>
      </c>
      <c r="B10649" s="126" t="s">
        <v>27101</v>
      </c>
      <c r="C10649" s="126" t="s">
        <v>75</v>
      </c>
      <c r="D10649" s="127">
        <v>1.478</v>
      </c>
      <c r="E10649" s="128">
        <v>667</v>
      </c>
      <c r="F10649" s="128">
        <v>125</v>
      </c>
      <c r="G10649" s="126" t="s">
        <v>22795</v>
      </c>
      <c r="H10649" s="126" t="s">
        <v>22796</v>
      </c>
      <c r="I10649" s="126" t="s">
        <v>22797</v>
      </c>
      <c r="J10649" s="126" t="s">
        <v>26361</v>
      </c>
      <c r="K10649" s="9">
        <f>_xlfn.IFNA(VLOOKUP(Table5[[#This Row],[Section]],SubSill_Tier,2,FALSE),0)</f>
        <v>0</v>
      </c>
      <c r="L10649" s="9" t="str">
        <f t="shared" si="175"/>
        <v/>
      </c>
      <c r="M10649" s="205" t="str" cm="1">
        <f t="array" ref="M10649">_xlfn.IFS(NOT(ISERROR(VLOOKUP(Table5[[#This Row],[Section]],TB_notTB,1,FALSE))),"No",LEFT(Table5[[#This Row],[Section]],3)="ETB","PLS",LEFT(Table5[[#This Row],[Section]],1)="7","PDB",NOT(ISBLANK(Table5[[#This Row],[Section]])),"No")</f>
        <v>No</v>
      </c>
    </row>
    <row r="10650" spans="1:13" x14ac:dyDescent="0.25">
      <c r="A10650" s="126" t="s">
        <v>28553</v>
      </c>
      <c r="B10650" s="126" t="s">
        <v>28554</v>
      </c>
      <c r="C10650" s="126" t="s">
        <v>75</v>
      </c>
      <c r="D10650" s="127">
        <v>3.5819999999999999</v>
      </c>
      <c r="E10650" s="128">
        <v>785</v>
      </c>
      <c r="F10650" s="128">
        <v>785</v>
      </c>
      <c r="G10650" s="126" t="s">
        <v>13724</v>
      </c>
      <c r="H10650" s="126" t="s">
        <v>21063</v>
      </c>
      <c r="I10650" s="126" t="s">
        <v>21064</v>
      </c>
      <c r="J10650" s="126" t="s">
        <v>26237</v>
      </c>
      <c r="K10650" s="9">
        <f>_xlfn.IFNA(VLOOKUP(Table5[[#This Row],[Section]],SubSill_Tier,2,FALSE),0)</f>
        <v>0</v>
      </c>
      <c r="L10650" s="9" t="str">
        <f t="shared" si="175"/>
        <v>Wall</v>
      </c>
      <c r="M10650" s="205" t="str" cm="1">
        <f t="array" ref="M10650">_xlfn.IFS(NOT(ISERROR(VLOOKUP(Table5[[#This Row],[Section]],TB_notTB,1,FALSE))),"No",LEFT(Table5[[#This Row],[Section]],3)="ETB","PLS",LEFT(Table5[[#This Row],[Section]],1)="7","PDB",NOT(ISBLANK(Table5[[#This Row],[Section]])),"No")</f>
        <v>No</v>
      </c>
    </row>
    <row r="10651" spans="1:13" x14ac:dyDescent="0.25">
      <c r="A10651" s="126" t="s">
        <v>28555</v>
      </c>
      <c r="B10651" s="126" t="s">
        <v>28556</v>
      </c>
      <c r="C10651" s="126" t="s">
        <v>75</v>
      </c>
      <c r="D10651" s="127">
        <v>0.44800000000000001</v>
      </c>
      <c r="E10651" s="128">
        <v>224</v>
      </c>
      <c r="F10651" s="128">
        <v>224</v>
      </c>
      <c r="G10651" s="126" t="s">
        <v>13731</v>
      </c>
      <c r="H10651" s="126" t="s">
        <v>21911</v>
      </c>
      <c r="I10651" s="126" t="s">
        <v>21747</v>
      </c>
      <c r="J10651" s="126" t="s">
        <v>26233</v>
      </c>
      <c r="K10651" s="9">
        <f>_xlfn.IFNA(VLOOKUP(Table5[[#This Row],[Section]],SubSill_Tier,2,FALSE),0)</f>
        <v>0</v>
      </c>
      <c r="L10651" s="9" t="str">
        <f t="shared" si="175"/>
        <v>Wall</v>
      </c>
      <c r="M10651" s="205" t="str" cm="1">
        <f t="array" ref="M10651">_xlfn.IFS(NOT(ISERROR(VLOOKUP(Table5[[#This Row],[Section]],TB_notTB,1,FALSE))),"No",LEFT(Table5[[#This Row],[Section]],3)="ETB","PLS",LEFT(Table5[[#This Row],[Section]],1)="7","PDB",NOT(ISBLANK(Table5[[#This Row],[Section]])),"No")</f>
        <v>No</v>
      </c>
    </row>
    <row r="10652" spans="1:13" x14ac:dyDescent="0.25">
      <c r="A10652" s="126" t="s">
        <v>28557</v>
      </c>
      <c r="B10652" s="126" t="s">
        <v>28558</v>
      </c>
      <c r="C10652" s="126" t="s">
        <v>75</v>
      </c>
      <c r="D10652" s="127">
        <v>2.0310000000000001</v>
      </c>
      <c r="E10652" s="128">
        <v>630</v>
      </c>
      <c r="F10652" s="128">
        <v>420</v>
      </c>
      <c r="G10652" s="126" t="s">
        <v>13724</v>
      </c>
      <c r="H10652" s="126" t="s">
        <v>21063</v>
      </c>
      <c r="I10652" s="126" t="s">
        <v>21064</v>
      </c>
      <c r="J10652" s="126" t="s">
        <v>26233</v>
      </c>
      <c r="K10652" s="9">
        <f>_xlfn.IFNA(VLOOKUP(Table5[[#This Row],[Section]],SubSill_Tier,2,FALSE),0)</f>
        <v>0</v>
      </c>
      <c r="L10652" s="9" t="str">
        <f t="shared" si="175"/>
        <v>Wall</v>
      </c>
      <c r="M10652" s="205" t="str" cm="1">
        <f t="array" ref="M10652">_xlfn.IFS(NOT(ISERROR(VLOOKUP(Table5[[#This Row],[Section]],TB_notTB,1,FALSE))),"No",LEFT(Table5[[#This Row],[Section]],3)="ETB","PLS",LEFT(Table5[[#This Row],[Section]],1)="7","PDB",NOT(ISBLANK(Table5[[#This Row],[Section]])),"No")</f>
        <v>No</v>
      </c>
    </row>
    <row r="10653" spans="1:13" x14ac:dyDescent="0.25">
      <c r="A10653" s="126" t="s">
        <v>28559</v>
      </c>
      <c r="B10653" s="126" t="s">
        <v>28560</v>
      </c>
      <c r="C10653" s="126" t="s">
        <v>75</v>
      </c>
      <c r="D10653" s="127">
        <v>1.1559999999999999</v>
      </c>
      <c r="E10653" s="128">
        <v>226</v>
      </c>
      <c r="F10653" s="128">
        <v>226</v>
      </c>
      <c r="G10653" s="126" t="s">
        <v>13724</v>
      </c>
      <c r="H10653" s="126" t="s">
        <v>21063</v>
      </c>
      <c r="I10653" s="126" t="s">
        <v>21064</v>
      </c>
      <c r="J10653" s="126" t="s">
        <v>26233</v>
      </c>
      <c r="K10653" s="9">
        <f>_xlfn.IFNA(VLOOKUP(Table5[[#This Row],[Section]],SubSill_Tier,2,FALSE),0)</f>
        <v>0</v>
      </c>
      <c r="L10653" s="9" t="str">
        <f t="shared" si="175"/>
        <v/>
      </c>
      <c r="M10653" s="205" t="str" cm="1">
        <f t="array" ref="M10653">_xlfn.IFS(NOT(ISERROR(VLOOKUP(Table5[[#This Row],[Section]],TB_notTB,1,FALSE))),"No",LEFT(Table5[[#This Row],[Section]],3)="ETB","PLS",LEFT(Table5[[#This Row],[Section]],1)="7","PDB",NOT(ISBLANK(Table5[[#This Row],[Section]])),"No")</f>
        <v>No</v>
      </c>
    </row>
    <row r="10654" spans="1:13" x14ac:dyDescent="0.25">
      <c r="A10654" s="126" t="s">
        <v>28561</v>
      </c>
      <c r="B10654" s="126" t="s">
        <v>28562</v>
      </c>
      <c r="C10654" s="126" t="s">
        <v>75</v>
      </c>
      <c r="D10654" s="127">
        <v>1.131</v>
      </c>
      <c r="E10654" s="128">
        <v>274</v>
      </c>
      <c r="F10654" s="128">
        <v>274</v>
      </c>
      <c r="G10654" s="126" t="s">
        <v>13731</v>
      </c>
      <c r="H10654" s="126" t="s">
        <v>21911</v>
      </c>
      <c r="I10654" s="126" t="s">
        <v>21747</v>
      </c>
      <c r="J10654" s="126" t="s">
        <v>26233</v>
      </c>
      <c r="K10654" s="9">
        <f>_xlfn.IFNA(VLOOKUP(Table5[[#This Row],[Section]],SubSill_Tier,2,FALSE),0)</f>
        <v>0</v>
      </c>
      <c r="L10654" s="9" t="str">
        <f t="shared" si="175"/>
        <v/>
      </c>
      <c r="M10654" s="205" t="str" cm="1">
        <f t="array" ref="M10654">_xlfn.IFS(NOT(ISERROR(VLOOKUP(Table5[[#This Row],[Section]],TB_notTB,1,FALSE))),"No",LEFT(Table5[[#This Row],[Section]],3)="ETB","PLS",LEFT(Table5[[#This Row],[Section]],1)="7","PDB",NOT(ISBLANK(Table5[[#This Row],[Section]])),"No")</f>
        <v>No</v>
      </c>
    </row>
    <row r="10655" spans="1:13" x14ac:dyDescent="0.25">
      <c r="A10655" s="126" t="s">
        <v>28563</v>
      </c>
      <c r="B10655" s="126" t="s">
        <v>28564</v>
      </c>
      <c r="C10655" s="126" t="s">
        <v>75</v>
      </c>
      <c r="D10655" s="127">
        <v>4.1210000000000004</v>
      </c>
      <c r="E10655" s="128">
        <v>588</v>
      </c>
      <c r="F10655" s="128">
        <v>298</v>
      </c>
      <c r="G10655" s="126" t="s">
        <v>13724</v>
      </c>
      <c r="H10655" s="126" t="s">
        <v>21063</v>
      </c>
      <c r="I10655" s="126" t="s">
        <v>21064</v>
      </c>
      <c r="J10655" s="126" t="s">
        <v>26237</v>
      </c>
      <c r="K10655" s="9">
        <f>_xlfn.IFNA(VLOOKUP(Table5[[#This Row],[Section]],SubSill_Tier,2,FALSE),0)</f>
        <v>0</v>
      </c>
      <c r="L10655" s="9" t="str">
        <f t="shared" si="175"/>
        <v>Wall</v>
      </c>
      <c r="M10655" s="205" t="str" cm="1">
        <f t="array" ref="M10655">_xlfn.IFS(NOT(ISERROR(VLOOKUP(Table5[[#This Row],[Section]],TB_notTB,1,FALSE))),"No",LEFT(Table5[[#This Row],[Section]],3)="ETB","PLS",LEFT(Table5[[#This Row],[Section]],1)="7","PDB",NOT(ISBLANK(Table5[[#This Row],[Section]])),"No")</f>
        <v>No</v>
      </c>
    </row>
    <row r="10656" spans="1:13" x14ac:dyDescent="0.25">
      <c r="A10656" s="126" t="s">
        <v>28565</v>
      </c>
      <c r="B10656" s="126" t="s">
        <v>28566</v>
      </c>
      <c r="C10656" s="126" t="s">
        <v>75</v>
      </c>
      <c r="D10656" s="127">
        <v>1.373</v>
      </c>
      <c r="E10656" s="128">
        <v>268</v>
      </c>
      <c r="F10656" s="128">
        <v>268</v>
      </c>
      <c r="G10656" s="126" t="s">
        <v>13724</v>
      </c>
      <c r="H10656" s="126" t="s">
        <v>21063</v>
      </c>
      <c r="I10656" s="126" t="s">
        <v>21064</v>
      </c>
      <c r="J10656" s="126" t="s">
        <v>26233</v>
      </c>
      <c r="K10656" s="9">
        <f>_xlfn.IFNA(VLOOKUP(Table5[[#This Row],[Section]],SubSill_Tier,2,FALSE),0)</f>
        <v>0</v>
      </c>
      <c r="L10656" s="9" t="str">
        <f t="shared" si="175"/>
        <v>Wall</v>
      </c>
      <c r="M10656" s="205" t="str" cm="1">
        <f t="array" ref="M10656">_xlfn.IFS(NOT(ISERROR(VLOOKUP(Table5[[#This Row],[Section]],TB_notTB,1,FALSE))),"No",LEFT(Table5[[#This Row],[Section]],3)="ETB","PLS",LEFT(Table5[[#This Row],[Section]],1)="7","PDB",NOT(ISBLANK(Table5[[#This Row],[Section]])),"No")</f>
        <v>No</v>
      </c>
    </row>
    <row r="10657" spans="1:13" x14ac:dyDescent="0.25">
      <c r="A10657" s="126" t="s">
        <v>28567</v>
      </c>
      <c r="B10657" s="126" t="s">
        <v>28568</v>
      </c>
      <c r="C10657" s="126" t="s">
        <v>75</v>
      </c>
      <c r="D10657" s="127">
        <v>3.4279999999999999</v>
      </c>
      <c r="E10657" s="128">
        <v>230</v>
      </c>
      <c r="F10657" s="128">
        <v>230</v>
      </c>
      <c r="G10657" s="126" t="s">
        <v>13740</v>
      </c>
      <c r="H10657" s="126" t="s">
        <v>20124</v>
      </c>
      <c r="I10657" s="126" t="s">
        <v>21059</v>
      </c>
      <c r="J10657" s="126" t="s">
        <v>26240</v>
      </c>
      <c r="K10657" s="9">
        <f>_xlfn.IFNA(VLOOKUP(Table5[[#This Row],[Section]],SubSill_Tier,2,FALSE),0)</f>
        <v>0</v>
      </c>
      <c r="L10657" s="9" t="str">
        <f t="shared" si="175"/>
        <v>Wall</v>
      </c>
      <c r="M10657" s="205" t="str" cm="1">
        <f t="array" ref="M10657">_xlfn.IFS(NOT(ISERROR(VLOOKUP(Table5[[#This Row],[Section]],TB_notTB,1,FALSE))),"No",LEFT(Table5[[#This Row],[Section]],3)="ETB","PLS",LEFT(Table5[[#This Row],[Section]],1)="7","PDB",NOT(ISBLANK(Table5[[#This Row],[Section]])),"No")</f>
        <v>No</v>
      </c>
    </row>
    <row r="10658" spans="1:13" x14ac:dyDescent="0.25">
      <c r="A10658" s="126" t="s">
        <v>28569</v>
      </c>
      <c r="B10658" s="126" t="s">
        <v>28570</v>
      </c>
      <c r="C10658" s="126" t="s">
        <v>75</v>
      </c>
      <c r="D10658" s="127">
        <v>0.41</v>
      </c>
      <c r="E10658" s="128">
        <v>60</v>
      </c>
      <c r="F10658" s="128">
        <v>100</v>
      </c>
      <c r="G10658" s="126" t="s">
        <v>13725</v>
      </c>
      <c r="H10658" s="126" t="s">
        <v>20134</v>
      </c>
      <c r="I10658" s="126" t="s">
        <v>20135</v>
      </c>
      <c r="J10658" s="126" t="s">
        <v>26235</v>
      </c>
      <c r="K10658" s="9">
        <f>_xlfn.IFNA(VLOOKUP(Table5[[#This Row],[Section]],SubSill_Tier,2,FALSE),0)</f>
        <v>0</v>
      </c>
      <c r="L10658" s="9" t="str">
        <f t="shared" si="175"/>
        <v/>
      </c>
      <c r="M10658" s="205" t="str" cm="1">
        <f t="array" ref="M10658">_xlfn.IFS(NOT(ISERROR(VLOOKUP(Table5[[#This Row],[Section]],TB_notTB,1,FALSE))),"No",LEFT(Table5[[#This Row],[Section]],3)="ETB","PLS",LEFT(Table5[[#This Row],[Section]],1)="7","PDB",NOT(ISBLANK(Table5[[#This Row],[Section]])),"No")</f>
        <v>No</v>
      </c>
    </row>
    <row r="10659" spans="1:13" x14ac:dyDescent="0.25">
      <c r="A10659" s="126" t="s">
        <v>28571</v>
      </c>
      <c r="B10659" s="126" t="s">
        <v>28572</v>
      </c>
      <c r="C10659" s="126" t="s">
        <v>75</v>
      </c>
      <c r="D10659" s="127">
        <v>3.34</v>
      </c>
      <c r="E10659" s="128">
        <v>1175</v>
      </c>
      <c r="F10659" s="128">
        <v>587</v>
      </c>
      <c r="G10659" s="126" t="s">
        <v>13724</v>
      </c>
      <c r="H10659" s="126" t="s">
        <v>21063</v>
      </c>
      <c r="I10659" s="126" t="s">
        <v>21064</v>
      </c>
      <c r="J10659" s="126" t="s">
        <v>26237</v>
      </c>
      <c r="K10659" s="9">
        <f>_xlfn.IFNA(VLOOKUP(Table5[[#This Row],[Section]],SubSill_Tier,2,FALSE),0)</f>
        <v>0</v>
      </c>
      <c r="L10659" s="9" t="str">
        <f t="shared" si="175"/>
        <v>Wall</v>
      </c>
      <c r="M10659" s="205" t="str" cm="1">
        <f t="array" ref="M10659">_xlfn.IFS(NOT(ISERROR(VLOOKUP(Table5[[#This Row],[Section]],TB_notTB,1,FALSE))),"No",LEFT(Table5[[#This Row],[Section]],3)="ETB","PLS",LEFT(Table5[[#This Row],[Section]],1)="7","PDB",NOT(ISBLANK(Table5[[#This Row],[Section]])),"No")</f>
        <v>No</v>
      </c>
    </row>
    <row r="10660" spans="1:13" x14ac:dyDescent="0.25">
      <c r="A10660" s="126" t="s">
        <v>28573</v>
      </c>
      <c r="B10660" s="126" t="s">
        <v>28574</v>
      </c>
      <c r="C10660" s="126" t="s">
        <v>75</v>
      </c>
      <c r="D10660" s="127">
        <v>1.641</v>
      </c>
      <c r="E10660" s="128">
        <v>663</v>
      </c>
      <c r="F10660" s="128">
        <v>331</v>
      </c>
      <c r="G10660" s="126" t="s">
        <v>13724</v>
      </c>
      <c r="H10660" s="126" t="s">
        <v>21063</v>
      </c>
      <c r="I10660" s="126" t="s">
        <v>21064</v>
      </c>
      <c r="J10660" s="126" t="s">
        <v>26233</v>
      </c>
      <c r="K10660" s="9">
        <f>_xlfn.IFNA(VLOOKUP(Table5[[#This Row],[Section]],SubSill_Tier,2,FALSE),0)</f>
        <v>0</v>
      </c>
      <c r="L10660" s="9" t="str">
        <f t="shared" si="175"/>
        <v>Wall</v>
      </c>
      <c r="M10660" s="205" t="str" cm="1">
        <f t="array" ref="M10660">_xlfn.IFS(NOT(ISERROR(VLOOKUP(Table5[[#This Row],[Section]],TB_notTB,1,FALSE))),"No",LEFT(Table5[[#This Row],[Section]],3)="ETB","PLS",LEFT(Table5[[#This Row],[Section]],1)="7","PDB",NOT(ISBLANK(Table5[[#This Row],[Section]])),"No")</f>
        <v>No</v>
      </c>
    </row>
    <row r="10661" spans="1:13" x14ac:dyDescent="0.25">
      <c r="A10661" s="126" t="s">
        <v>28575</v>
      </c>
      <c r="B10661" s="126" t="s">
        <v>28576</v>
      </c>
      <c r="C10661" s="126" t="s">
        <v>75</v>
      </c>
      <c r="D10661" s="127">
        <v>1.2070000000000001</v>
      </c>
      <c r="E10661" s="128">
        <v>313</v>
      </c>
      <c r="F10661" s="128">
        <v>157</v>
      </c>
      <c r="G10661" s="126" t="s">
        <v>13724</v>
      </c>
      <c r="H10661" s="126" t="s">
        <v>21063</v>
      </c>
      <c r="I10661" s="126" t="s">
        <v>21064</v>
      </c>
      <c r="J10661" s="126" t="s">
        <v>26233</v>
      </c>
      <c r="K10661" s="9">
        <f>_xlfn.IFNA(VLOOKUP(Table5[[#This Row],[Section]],SubSill_Tier,2,FALSE),0)</f>
        <v>0</v>
      </c>
      <c r="L10661" s="9" t="str">
        <f t="shared" si="175"/>
        <v>Wall</v>
      </c>
      <c r="M10661" s="205" t="str" cm="1">
        <f t="array" ref="M10661">_xlfn.IFS(NOT(ISERROR(VLOOKUP(Table5[[#This Row],[Section]],TB_notTB,1,FALSE))),"No",LEFT(Table5[[#This Row],[Section]],3)="ETB","PLS",LEFT(Table5[[#This Row],[Section]],1)="7","PDB",NOT(ISBLANK(Table5[[#This Row],[Section]])),"No")</f>
        <v>No</v>
      </c>
    </row>
    <row r="10662" spans="1:13" x14ac:dyDescent="0.25">
      <c r="A10662" s="126" t="s">
        <v>28577</v>
      </c>
      <c r="B10662" s="126" t="s">
        <v>28578</v>
      </c>
      <c r="C10662" s="126" t="s">
        <v>75</v>
      </c>
      <c r="D10662" s="127">
        <v>1.6080000000000001</v>
      </c>
      <c r="E10662" s="128">
        <v>293</v>
      </c>
      <c r="F10662" s="128">
        <v>147</v>
      </c>
      <c r="G10662" s="126" t="s">
        <v>13724</v>
      </c>
      <c r="H10662" s="126" t="s">
        <v>21063</v>
      </c>
      <c r="I10662" s="126" t="s">
        <v>21064</v>
      </c>
      <c r="J10662" s="126" t="s">
        <v>26233</v>
      </c>
      <c r="K10662" s="9">
        <f>_xlfn.IFNA(VLOOKUP(Table5[[#This Row],[Section]],SubSill_Tier,2,FALSE),0)</f>
        <v>0</v>
      </c>
      <c r="L10662" s="9" t="str">
        <f t="shared" si="175"/>
        <v>Wall</v>
      </c>
      <c r="M10662" s="205" t="str" cm="1">
        <f t="array" ref="M10662">_xlfn.IFS(NOT(ISERROR(VLOOKUP(Table5[[#This Row],[Section]],TB_notTB,1,FALSE))),"No",LEFT(Table5[[#This Row],[Section]],3)="ETB","PLS",LEFT(Table5[[#This Row],[Section]],1)="7","PDB",NOT(ISBLANK(Table5[[#This Row],[Section]])),"No")</f>
        <v>No</v>
      </c>
    </row>
    <row r="10663" spans="1:13" x14ac:dyDescent="0.25">
      <c r="A10663" s="126" t="s">
        <v>28579</v>
      </c>
      <c r="B10663" s="126" t="s">
        <v>28580</v>
      </c>
      <c r="C10663" s="126" t="s">
        <v>75</v>
      </c>
      <c r="D10663" s="127">
        <v>0.52700000000000002</v>
      </c>
      <c r="E10663" s="128">
        <v>190</v>
      </c>
      <c r="F10663" s="128">
        <v>100</v>
      </c>
      <c r="G10663" s="126" t="s">
        <v>13724</v>
      </c>
      <c r="H10663" s="126" t="s">
        <v>21063</v>
      </c>
      <c r="I10663" s="126" t="s">
        <v>21064</v>
      </c>
      <c r="J10663" s="126" t="s">
        <v>26233</v>
      </c>
      <c r="K10663" s="9">
        <f>_xlfn.IFNA(VLOOKUP(Table5[[#This Row],[Section]],SubSill_Tier,2,FALSE),0)</f>
        <v>0</v>
      </c>
      <c r="L10663" s="9" t="str">
        <f t="shared" si="175"/>
        <v>Wall</v>
      </c>
      <c r="M10663" s="205" t="str" cm="1">
        <f t="array" ref="M10663">_xlfn.IFS(NOT(ISERROR(VLOOKUP(Table5[[#This Row],[Section]],TB_notTB,1,FALSE))),"No",LEFT(Table5[[#This Row],[Section]],3)="ETB","PLS",LEFT(Table5[[#This Row],[Section]],1)="7","PDB",NOT(ISBLANK(Table5[[#This Row],[Section]])),"No")</f>
        <v>No</v>
      </c>
    </row>
    <row r="10664" spans="1:13" x14ac:dyDescent="0.25">
      <c r="A10664" s="126" t="s">
        <v>28581</v>
      </c>
      <c r="B10664" s="126" t="s">
        <v>28582</v>
      </c>
      <c r="C10664" s="126" t="s">
        <v>75</v>
      </c>
      <c r="D10664" s="127">
        <v>1.925</v>
      </c>
      <c r="E10664" s="128">
        <v>679</v>
      </c>
      <c r="F10664" s="128">
        <v>339</v>
      </c>
      <c r="G10664" s="126" t="s">
        <v>13724</v>
      </c>
      <c r="H10664" s="126" t="s">
        <v>21063</v>
      </c>
      <c r="I10664" s="126" t="s">
        <v>21064</v>
      </c>
      <c r="J10664" s="126" t="s">
        <v>26233</v>
      </c>
      <c r="K10664" s="9">
        <f>_xlfn.IFNA(VLOOKUP(Table5[[#This Row],[Section]],SubSill_Tier,2,FALSE),0)</f>
        <v>0</v>
      </c>
      <c r="L10664" s="9" t="str">
        <f t="shared" si="175"/>
        <v>Wall</v>
      </c>
      <c r="M10664" s="205" t="str" cm="1">
        <f t="array" ref="M10664">_xlfn.IFS(NOT(ISERROR(VLOOKUP(Table5[[#This Row],[Section]],TB_notTB,1,FALSE))),"No",LEFT(Table5[[#This Row],[Section]],3)="ETB","PLS",LEFT(Table5[[#This Row],[Section]],1)="7","PDB",NOT(ISBLANK(Table5[[#This Row],[Section]])),"No")</f>
        <v>No</v>
      </c>
    </row>
    <row r="10665" spans="1:13" x14ac:dyDescent="0.25">
      <c r="A10665" s="126" t="s">
        <v>28583</v>
      </c>
      <c r="B10665" s="126" t="s">
        <v>28584</v>
      </c>
      <c r="C10665" s="126" t="s">
        <v>75</v>
      </c>
      <c r="D10665" s="127">
        <v>1.9510000000000001</v>
      </c>
      <c r="E10665" s="128">
        <v>708</v>
      </c>
      <c r="F10665" s="128">
        <v>354</v>
      </c>
      <c r="G10665" s="126" t="s">
        <v>13724</v>
      </c>
      <c r="H10665" s="126" t="s">
        <v>21063</v>
      </c>
      <c r="I10665" s="126" t="s">
        <v>21064</v>
      </c>
      <c r="J10665" s="126" t="s">
        <v>26233</v>
      </c>
      <c r="K10665" s="9">
        <f>_xlfn.IFNA(VLOOKUP(Table5[[#This Row],[Section]],SubSill_Tier,2,FALSE),0)</f>
        <v>0</v>
      </c>
      <c r="L10665" s="9" t="str">
        <f t="shared" si="175"/>
        <v>Wall</v>
      </c>
      <c r="M10665" s="205" t="str" cm="1">
        <f t="array" ref="M10665">_xlfn.IFS(NOT(ISERROR(VLOOKUP(Table5[[#This Row],[Section]],TB_notTB,1,FALSE))),"No",LEFT(Table5[[#This Row],[Section]],3)="ETB","PLS",LEFT(Table5[[#This Row],[Section]],1)="7","PDB",NOT(ISBLANK(Table5[[#This Row],[Section]])),"No")</f>
        <v>No</v>
      </c>
    </row>
    <row r="10666" spans="1:13" x14ac:dyDescent="0.25">
      <c r="A10666" s="126" t="s">
        <v>28585</v>
      </c>
      <c r="B10666" s="126" t="s">
        <v>28586</v>
      </c>
      <c r="C10666" s="126" t="s">
        <v>75</v>
      </c>
      <c r="D10666" s="127">
        <v>0.51300000000000001</v>
      </c>
      <c r="E10666" s="128">
        <v>132</v>
      </c>
      <c r="F10666" s="128">
        <v>132</v>
      </c>
      <c r="G10666" s="126" t="s">
        <v>13724</v>
      </c>
      <c r="H10666" s="126" t="s">
        <v>21063</v>
      </c>
      <c r="I10666" s="126" t="s">
        <v>21064</v>
      </c>
      <c r="J10666" s="126" t="s">
        <v>26233</v>
      </c>
      <c r="K10666" s="9">
        <f>_xlfn.IFNA(VLOOKUP(Table5[[#This Row],[Section]],SubSill_Tier,2,FALSE),0)</f>
        <v>0</v>
      </c>
      <c r="L10666" s="9" t="str">
        <f t="shared" si="175"/>
        <v>Wall</v>
      </c>
      <c r="M10666" s="205" t="str" cm="1">
        <f t="array" ref="M10666">_xlfn.IFS(NOT(ISERROR(VLOOKUP(Table5[[#This Row],[Section]],TB_notTB,1,FALSE))),"No",LEFT(Table5[[#This Row],[Section]],3)="ETB","PLS",LEFT(Table5[[#This Row],[Section]],1)="7","PDB",NOT(ISBLANK(Table5[[#This Row],[Section]])),"No")</f>
        <v>No</v>
      </c>
    </row>
    <row r="10667" spans="1:13" x14ac:dyDescent="0.25">
      <c r="A10667" s="126" t="s">
        <v>28587</v>
      </c>
      <c r="B10667" s="126" t="s">
        <v>28588</v>
      </c>
      <c r="C10667" s="126" t="s">
        <v>75</v>
      </c>
      <c r="D10667" s="127">
        <v>1.6830000000000001</v>
      </c>
      <c r="E10667" s="128">
        <v>256</v>
      </c>
      <c r="F10667" s="128">
        <v>136</v>
      </c>
      <c r="G10667" s="126" t="s">
        <v>13731</v>
      </c>
      <c r="H10667" s="126" t="s">
        <v>21911</v>
      </c>
      <c r="I10667" s="126" t="s">
        <v>21747</v>
      </c>
      <c r="J10667" s="126" t="s">
        <v>26233</v>
      </c>
      <c r="K10667" s="9">
        <f>_xlfn.IFNA(VLOOKUP(Table5[[#This Row],[Section]],SubSill_Tier,2,FALSE),0)</f>
        <v>0</v>
      </c>
      <c r="L10667" s="9" t="str">
        <f t="shared" si="175"/>
        <v/>
      </c>
      <c r="M10667" s="205" t="str" cm="1">
        <f t="array" ref="M10667">_xlfn.IFS(NOT(ISERROR(VLOOKUP(Table5[[#This Row],[Section]],TB_notTB,1,FALSE))),"No",LEFT(Table5[[#This Row],[Section]],3)="ETB","PLS",LEFT(Table5[[#This Row],[Section]],1)="7","PDB",NOT(ISBLANK(Table5[[#This Row],[Section]])),"No")</f>
        <v>No</v>
      </c>
    </row>
    <row r="10668" spans="1:13" x14ac:dyDescent="0.25">
      <c r="A10668" s="126" t="s">
        <v>29559</v>
      </c>
      <c r="B10668" s="126" t="s">
        <v>29560</v>
      </c>
      <c r="C10668" s="126" t="s">
        <v>75</v>
      </c>
      <c r="D10668" s="127">
        <v>1.605</v>
      </c>
      <c r="E10668" s="128">
        <v>510</v>
      </c>
      <c r="F10668" s="128">
        <v>266</v>
      </c>
      <c r="G10668" s="126" t="s">
        <v>13724</v>
      </c>
      <c r="H10668" s="126" t="s">
        <v>21063</v>
      </c>
      <c r="I10668" s="126" t="s">
        <v>21064</v>
      </c>
      <c r="J10668" s="126" t="s">
        <v>26233</v>
      </c>
      <c r="K10668" s="9">
        <f>_xlfn.IFNA(VLOOKUP(Table5[[#This Row],[Section]],SubSill_Tier,2,FALSE),0)</f>
        <v>0</v>
      </c>
      <c r="L10668" s="9" t="str">
        <f t="shared" si="175"/>
        <v/>
      </c>
      <c r="M10668" s="205" t="str" cm="1">
        <f t="array" ref="M10668">_xlfn.IFS(NOT(ISERROR(VLOOKUP(Table5[[#This Row],[Section]],TB_notTB,1,FALSE))),"No",LEFT(Table5[[#This Row],[Section]],3)="ETB","PLS",LEFT(Table5[[#This Row],[Section]],1)="7","PDB",NOT(ISBLANK(Table5[[#This Row],[Section]])),"No")</f>
        <v>No</v>
      </c>
    </row>
    <row r="10669" spans="1:13" x14ac:dyDescent="0.25">
      <c r="A10669" s="126" t="s">
        <v>29561</v>
      </c>
      <c r="B10669" s="126" t="s">
        <v>29562</v>
      </c>
      <c r="C10669" s="126" t="s">
        <v>75</v>
      </c>
      <c r="D10669" s="127">
        <v>2.1219999999999999</v>
      </c>
      <c r="E10669" s="128">
        <v>553</v>
      </c>
      <c r="F10669" s="128">
        <v>276</v>
      </c>
      <c r="G10669" s="126" t="s">
        <v>13724</v>
      </c>
      <c r="H10669" s="126" t="s">
        <v>21063</v>
      </c>
      <c r="I10669" s="126" t="s">
        <v>21064</v>
      </c>
      <c r="J10669" s="126" t="s">
        <v>26233</v>
      </c>
      <c r="K10669" s="9">
        <f>_xlfn.IFNA(VLOOKUP(Table5[[#This Row],[Section]],SubSill_Tier,2,FALSE),0)</f>
        <v>0</v>
      </c>
      <c r="L10669" s="9" t="str">
        <f t="shared" si="175"/>
        <v/>
      </c>
      <c r="M10669" s="205" t="str" cm="1">
        <f t="array" ref="M10669">_xlfn.IFS(NOT(ISERROR(VLOOKUP(Table5[[#This Row],[Section]],TB_notTB,1,FALSE))),"No",LEFT(Table5[[#This Row],[Section]],3)="ETB","PLS",LEFT(Table5[[#This Row],[Section]],1)="7","PDB",NOT(ISBLANK(Table5[[#This Row],[Section]])),"No")</f>
        <v>No</v>
      </c>
    </row>
    <row r="10670" spans="1:13" x14ac:dyDescent="0.25">
      <c r="A10670" s="126" t="s">
        <v>29563</v>
      </c>
      <c r="B10670" s="126" t="s">
        <v>29564</v>
      </c>
      <c r="C10670" s="126" t="s">
        <v>75</v>
      </c>
      <c r="D10670" s="127">
        <v>1.45</v>
      </c>
      <c r="E10670" s="128">
        <v>376</v>
      </c>
      <c r="F10670" s="128">
        <v>188</v>
      </c>
      <c r="G10670" s="126" t="s">
        <v>13724</v>
      </c>
      <c r="H10670" s="126" t="s">
        <v>21063</v>
      </c>
      <c r="I10670" s="126" t="s">
        <v>21064</v>
      </c>
      <c r="J10670" s="126" t="s">
        <v>26233</v>
      </c>
      <c r="K10670" s="9">
        <f>_xlfn.IFNA(VLOOKUP(Table5[[#This Row],[Section]],SubSill_Tier,2,FALSE),0)</f>
        <v>0</v>
      </c>
      <c r="L10670" s="9" t="str">
        <f t="shared" si="175"/>
        <v/>
      </c>
      <c r="M10670" s="205" t="str" cm="1">
        <f t="array" ref="M10670">_xlfn.IFS(NOT(ISERROR(VLOOKUP(Table5[[#This Row],[Section]],TB_notTB,1,FALSE))),"No",LEFT(Table5[[#This Row],[Section]],3)="ETB","PLS",LEFT(Table5[[#This Row],[Section]],1)="7","PDB",NOT(ISBLANK(Table5[[#This Row],[Section]])),"No")</f>
        <v>No</v>
      </c>
    </row>
    <row r="10671" spans="1:13" x14ac:dyDescent="0.25">
      <c r="A10671" s="126" t="s">
        <v>29565</v>
      </c>
      <c r="B10671" s="126" t="s">
        <v>29566</v>
      </c>
      <c r="C10671" s="126" t="s">
        <v>75</v>
      </c>
      <c r="D10671" s="127">
        <v>1.7130000000000001</v>
      </c>
      <c r="E10671" s="128">
        <v>459</v>
      </c>
      <c r="F10671" s="128">
        <v>252</v>
      </c>
      <c r="G10671" s="126" t="s">
        <v>13724</v>
      </c>
      <c r="H10671" s="126" t="s">
        <v>21063</v>
      </c>
      <c r="I10671" s="126" t="s">
        <v>21064</v>
      </c>
      <c r="J10671" s="126" t="s">
        <v>26233</v>
      </c>
      <c r="K10671" s="9">
        <f>_xlfn.IFNA(VLOOKUP(Table5[[#This Row],[Section]],SubSill_Tier,2,FALSE),0)</f>
        <v>0</v>
      </c>
      <c r="L10671" s="9" t="str">
        <f t="shared" si="175"/>
        <v/>
      </c>
      <c r="M10671" s="205" t="str" cm="1">
        <f t="array" ref="M10671">_xlfn.IFS(NOT(ISERROR(VLOOKUP(Table5[[#This Row],[Section]],TB_notTB,1,FALSE))),"No",LEFT(Table5[[#This Row],[Section]],3)="ETB","PLS",LEFT(Table5[[#This Row],[Section]],1)="7","PDB",NOT(ISBLANK(Table5[[#This Row],[Section]])),"No")</f>
        <v>No</v>
      </c>
    </row>
    <row r="10672" spans="1:13" x14ac:dyDescent="0.25">
      <c r="A10672" s="126" t="s">
        <v>28589</v>
      </c>
      <c r="B10672" s="126" t="s">
        <v>28590</v>
      </c>
      <c r="C10672" s="126" t="s">
        <v>75</v>
      </c>
      <c r="D10672" s="127">
        <v>10.117000000000001</v>
      </c>
      <c r="E10672" s="128">
        <v>699</v>
      </c>
      <c r="F10672" s="128">
        <v>699</v>
      </c>
      <c r="G10672" s="126" t="s">
        <v>13724</v>
      </c>
      <c r="H10672" s="126" t="s">
        <v>21063</v>
      </c>
      <c r="I10672" s="126" t="s">
        <v>21064</v>
      </c>
      <c r="J10672" s="126" t="s">
        <v>26245</v>
      </c>
      <c r="K10672" s="9">
        <f>_xlfn.IFNA(VLOOKUP(Table5[[#This Row],[Section]],SubSill_Tier,2,FALSE),0)</f>
        <v>0</v>
      </c>
      <c r="L10672" s="9" t="str">
        <f t="shared" si="175"/>
        <v/>
      </c>
      <c r="M10672" s="205" t="str" cm="1">
        <f t="array" ref="M10672">_xlfn.IFS(NOT(ISERROR(VLOOKUP(Table5[[#This Row],[Section]],TB_notTB,1,FALSE))),"No",LEFT(Table5[[#This Row],[Section]],3)="ETB","PLS",LEFT(Table5[[#This Row],[Section]],1)="7","PDB",NOT(ISBLANK(Table5[[#This Row],[Section]])),"No")</f>
        <v>No</v>
      </c>
    </row>
    <row r="10673" spans="1:13" x14ac:dyDescent="0.25">
      <c r="A10673" s="126" t="s">
        <v>3907</v>
      </c>
      <c r="B10673" s="126" t="s">
        <v>27102</v>
      </c>
      <c r="C10673" s="126" t="s">
        <v>75</v>
      </c>
      <c r="D10673" s="127">
        <v>2.4769999999999999</v>
      </c>
      <c r="E10673" s="128">
        <v>482</v>
      </c>
      <c r="F10673" s="128">
        <v>296</v>
      </c>
      <c r="G10673" s="126" t="s">
        <v>19307</v>
      </c>
      <c r="H10673" s="126" t="s">
        <v>21125</v>
      </c>
      <c r="I10673" s="126" t="s">
        <v>27830</v>
      </c>
      <c r="J10673" s="126" t="s">
        <v>26241</v>
      </c>
      <c r="K10673" s="9">
        <f>_xlfn.IFNA(VLOOKUP(Table5[[#This Row],[Section]],SubSill_Tier,2,FALSE),0)</f>
        <v>0</v>
      </c>
      <c r="L10673" s="9" t="str">
        <f t="shared" si="175"/>
        <v/>
      </c>
      <c r="M10673" s="205" t="str" cm="1">
        <f t="array" ref="M10673">_xlfn.IFS(NOT(ISERROR(VLOOKUP(Table5[[#This Row],[Section]],TB_notTB,1,FALSE))),"No",LEFT(Table5[[#This Row],[Section]],3)="ETB","PLS",LEFT(Table5[[#This Row],[Section]],1)="7","PDB",NOT(ISBLANK(Table5[[#This Row],[Section]])),"No")</f>
        <v>No</v>
      </c>
    </row>
    <row r="10674" spans="1:13" x14ac:dyDescent="0.25">
      <c r="A10674" s="126" t="s">
        <v>3908</v>
      </c>
      <c r="B10674" s="126" t="s">
        <v>13071</v>
      </c>
      <c r="C10674" s="126" t="s">
        <v>75</v>
      </c>
      <c r="D10674" s="127">
        <v>1.9370000000000001</v>
      </c>
      <c r="E10674" s="128">
        <v>382</v>
      </c>
      <c r="F10674" s="128">
        <v>196</v>
      </c>
      <c r="G10674" s="126" t="s">
        <v>13743</v>
      </c>
      <c r="H10674" s="126" t="s">
        <v>21092</v>
      </c>
      <c r="I10674" s="126" t="s">
        <v>21093</v>
      </c>
      <c r="J10674" s="126" t="s">
        <v>26241</v>
      </c>
      <c r="K10674" s="9">
        <f>_xlfn.IFNA(VLOOKUP(Table5[[#This Row],[Section]],SubSill_Tier,2,FALSE),0)</f>
        <v>0</v>
      </c>
      <c r="L10674" s="9" t="str">
        <f t="shared" si="175"/>
        <v/>
      </c>
      <c r="M10674" s="205" t="str" cm="1">
        <f t="array" ref="M10674">_xlfn.IFS(NOT(ISERROR(VLOOKUP(Table5[[#This Row],[Section]],TB_notTB,1,FALSE))),"No",LEFT(Table5[[#This Row],[Section]],3)="ETB","PLS",LEFT(Table5[[#This Row],[Section]],1)="7","PDB",NOT(ISBLANK(Table5[[#This Row],[Section]])),"No")</f>
        <v>No</v>
      </c>
    </row>
    <row r="10675" spans="1:13" x14ac:dyDescent="0.25">
      <c r="A10675" s="126" t="s">
        <v>28591</v>
      </c>
      <c r="B10675" s="126" t="s">
        <v>28592</v>
      </c>
      <c r="C10675" s="126" t="s">
        <v>75</v>
      </c>
      <c r="D10675" s="127">
        <v>1.1060000000000001</v>
      </c>
      <c r="E10675" s="128">
        <v>281</v>
      </c>
      <c r="F10675" s="128">
        <v>281</v>
      </c>
      <c r="G10675" s="126" t="s">
        <v>13724</v>
      </c>
      <c r="H10675" s="126" t="s">
        <v>21063</v>
      </c>
      <c r="I10675" s="126" t="s">
        <v>21064</v>
      </c>
      <c r="J10675" s="126" t="s">
        <v>26233</v>
      </c>
      <c r="K10675" s="9">
        <f>_xlfn.IFNA(VLOOKUP(Table5[[#This Row],[Section]],SubSill_Tier,2,FALSE),0)</f>
        <v>0</v>
      </c>
      <c r="L10675" s="9" t="str">
        <f t="shared" si="175"/>
        <v>Wall</v>
      </c>
      <c r="M10675" s="205" t="str" cm="1">
        <f t="array" ref="M10675">_xlfn.IFS(NOT(ISERROR(VLOOKUP(Table5[[#This Row],[Section]],TB_notTB,1,FALSE))),"No",LEFT(Table5[[#This Row],[Section]],3)="ETB","PLS",LEFT(Table5[[#This Row],[Section]],1)="7","PDB",NOT(ISBLANK(Table5[[#This Row],[Section]])),"No")</f>
        <v>No</v>
      </c>
    </row>
    <row r="10676" spans="1:13" x14ac:dyDescent="0.25">
      <c r="A10676" s="126" t="s">
        <v>28593</v>
      </c>
      <c r="B10676" s="126" t="s">
        <v>28594</v>
      </c>
      <c r="C10676" s="126" t="s">
        <v>75</v>
      </c>
      <c r="D10676" s="127">
        <v>0.76900000000000002</v>
      </c>
      <c r="E10676" s="128">
        <v>198</v>
      </c>
      <c r="F10676" s="128">
        <v>198</v>
      </c>
      <c r="G10676" s="126" t="s">
        <v>13724</v>
      </c>
      <c r="H10676" s="126" t="s">
        <v>21063</v>
      </c>
      <c r="I10676" s="126" t="s">
        <v>21064</v>
      </c>
      <c r="J10676" s="126" t="s">
        <v>26233</v>
      </c>
      <c r="K10676" s="9">
        <f>_xlfn.IFNA(VLOOKUP(Table5[[#This Row],[Section]],SubSill_Tier,2,FALSE),0)</f>
        <v>0</v>
      </c>
      <c r="L10676" s="9" t="str">
        <f t="shared" si="175"/>
        <v/>
      </c>
      <c r="M10676" s="205" t="str" cm="1">
        <f t="array" ref="M10676">_xlfn.IFS(NOT(ISERROR(VLOOKUP(Table5[[#This Row],[Section]],TB_notTB,1,FALSE))),"No",LEFT(Table5[[#This Row],[Section]],3)="ETB","PLS",LEFT(Table5[[#This Row],[Section]],1)="7","PDB",NOT(ISBLANK(Table5[[#This Row],[Section]])),"No")</f>
        <v>No</v>
      </c>
    </row>
    <row r="10677" spans="1:13" x14ac:dyDescent="0.25">
      <c r="A10677" s="126" t="s">
        <v>28595</v>
      </c>
      <c r="B10677" s="126" t="s">
        <v>28596</v>
      </c>
      <c r="C10677" s="126" t="s">
        <v>75</v>
      </c>
      <c r="D10677" s="127">
        <v>0.92400000000000004</v>
      </c>
      <c r="E10677" s="128">
        <v>325</v>
      </c>
      <c r="F10677" s="128">
        <v>325</v>
      </c>
      <c r="G10677" s="126" t="s">
        <v>21147</v>
      </c>
      <c r="H10677" s="126" t="s">
        <v>21148</v>
      </c>
      <c r="I10677" s="126" t="s">
        <v>21149</v>
      </c>
      <c r="J10677" s="126" t="s">
        <v>26233</v>
      </c>
      <c r="K10677" s="9">
        <f>_xlfn.IFNA(VLOOKUP(Table5[[#This Row],[Section]],SubSill_Tier,2,FALSE),0)</f>
        <v>0</v>
      </c>
      <c r="L10677" s="9" t="str">
        <f t="shared" si="175"/>
        <v>Wall</v>
      </c>
      <c r="M10677" s="205" t="str" cm="1">
        <f t="array" ref="M10677">_xlfn.IFS(NOT(ISERROR(VLOOKUP(Table5[[#This Row],[Section]],TB_notTB,1,FALSE))),"No",LEFT(Table5[[#This Row],[Section]],3)="ETB","PLS",LEFT(Table5[[#This Row],[Section]],1)="7","PDB",NOT(ISBLANK(Table5[[#This Row],[Section]])),"No")</f>
        <v>No</v>
      </c>
    </row>
    <row r="10678" spans="1:13" x14ac:dyDescent="0.25">
      <c r="A10678" s="126" t="s">
        <v>28597</v>
      </c>
      <c r="B10678" s="126" t="s">
        <v>28598</v>
      </c>
      <c r="C10678" s="126" t="s">
        <v>75</v>
      </c>
      <c r="D10678" s="127">
        <v>0.54300000000000004</v>
      </c>
      <c r="E10678" s="128">
        <v>157</v>
      </c>
      <c r="F10678" s="128">
        <v>157</v>
      </c>
      <c r="G10678" s="126" t="s">
        <v>13725</v>
      </c>
      <c r="H10678" s="126" t="s">
        <v>20134</v>
      </c>
      <c r="I10678" s="126" t="s">
        <v>20135</v>
      </c>
      <c r="J10678" s="126" t="s">
        <v>26235</v>
      </c>
      <c r="K10678" s="9">
        <f>_xlfn.IFNA(VLOOKUP(Table5[[#This Row],[Section]],SubSill_Tier,2,FALSE),0)</f>
        <v>0</v>
      </c>
      <c r="L10678" s="9" t="str">
        <f t="shared" si="175"/>
        <v>Wall</v>
      </c>
      <c r="M10678" s="205" t="str" cm="1">
        <f t="array" ref="M10678">_xlfn.IFS(NOT(ISERROR(VLOOKUP(Table5[[#This Row],[Section]],TB_notTB,1,FALSE))),"No",LEFT(Table5[[#This Row],[Section]],3)="ETB","PLS",LEFT(Table5[[#This Row],[Section]],1)="7","PDB",NOT(ISBLANK(Table5[[#This Row],[Section]])),"No")</f>
        <v>No</v>
      </c>
    </row>
    <row r="10679" spans="1:13" x14ac:dyDescent="0.25">
      <c r="A10679" s="126" t="s">
        <v>28599</v>
      </c>
      <c r="B10679" s="126" t="s">
        <v>28600</v>
      </c>
      <c r="C10679" s="126" t="s">
        <v>75</v>
      </c>
      <c r="D10679" s="127">
        <v>1.8120000000000001</v>
      </c>
      <c r="E10679" s="128">
        <v>401</v>
      </c>
      <c r="F10679" s="128">
        <v>401</v>
      </c>
      <c r="G10679" s="126" t="s">
        <v>13724</v>
      </c>
      <c r="H10679" s="126" t="s">
        <v>21063</v>
      </c>
      <c r="I10679" s="126" t="s">
        <v>21064</v>
      </c>
      <c r="J10679" s="126" t="s">
        <v>26233</v>
      </c>
      <c r="K10679" s="9">
        <f>_xlfn.IFNA(VLOOKUP(Table5[[#This Row],[Section]],SubSill_Tier,2,FALSE),0)</f>
        <v>0</v>
      </c>
      <c r="L10679" s="9" t="str">
        <f t="shared" si="175"/>
        <v>Wall</v>
      </c>
      <c r="M10679" s="205" t="str" cm="1">
        <f t="array" ref="M10679">_xlfn.IFS(NOT(ISERROR(VLOOKUP(Table5[[#This Row],[Section]],TB_notTB,1,FALSE))),"No",LEFT(Table5[[#This Row],[Section]],3)="ETB","PLS",LEFT(Table5[[#This Row],[Section]],1)="7","PDB",NOT(ISBLANK(Table5[[#This Row],[Section]])),"No")</f>
        <v>No</v>
      </c>
    </row>
    <row r="10680" spans="1:13" x14ac:dyDescent="0.25">
      <c r="A10680" s="126" t="s">
        <v>28601</v>
      </c>
      <c r="B10680" s="126" t="s">
        <v>28602</v>
      </c>
      <c r="C10680" s="126" t="s">
        <v>75</v>
      </c>
      <c r="D10680" s="127">
        <v>3.1669999999999998</v>
      </c>
      <c r="E10680" s="128">
        <v>952</v>
      </c>
      <c r="F10680" s="128">
        <v>476</v>
      </c>
      <c r="G10680" s="126" t="s">
        <v>13724</v>
      </c>
      <c r="H10680" s="126" t="s">
        <v>21063</v>
      </c>
      <c r="I10680" s="126" t="s">
        <v>21064</v>
      </c>
      <c r="J10680" s="126" t="s">
        <v>26237</v>
      </c>
      <c r="K10680" s="9">
        <f>_xlfn.IFNA(VLOOKUP(Table5[[#This Row],[Section]],SubSill_Tier,2,FALSE),0)</f>
        <v>0</v>
      </c>
      <c r="L10680" s="9" t="str">
        <f t="shared" si="175"/>
        <v/>
      </c>
      <c r="M10680" s="205" t="str" cm="1">
        <f t="array" ref="M10680">_xlfn.IFS(NOT(ISERROR(VLOOKUP(Table5[[#This Row],[Section]],TB_notTB,1,FALSE))),"No",LEFT(Table5[[#This Row],[Section]],3)="ETB","PLS",LEFT(Table5[[#This Row],[Section]],1)="7","PDB",NOT(ISBLANK(Table5[[#This Row],[Section]])),"No")</f>
        <v>No</v>
      </c>
    </row>
    <row r="10681" spans="1:13" x14ac:dyDescent="0.25">
      <c r="A10681" s="126" t="s">
        <v>28603</v>
      </c>
      <c r="B10681" s="126" t="s">
        <v>28604</v>
      </c>
      <c r="C10681" s="126" t="s">
        <v>75</v>
      </c>
      <c r="D10681" s="127">
        <v>1.02</v>
      </c>
      <c r="E10681" s="128">
        <v>378</v>
      </c>
      <c r="F10681" s="128">
        <v>189</v>
      </c>
      <c r="G10681" s="126" t="s">
        <v>13724</v>
      </c>
      <c r="H10681" s="126" t="s">
        <v>21063</v>
      </c>
      <c r="I10681" s="126" t="s">
        <v>21064</v>
      </c>
      <c r="J10681" s="126" t="s">
        <v>26233</v>
      </c>
      <c r="K10681" s="9">
        <f>_xlfn.IFNA(VLOOKUP(Table5[[#This Row],[Section]],SubSill_Tier,2,FALSE),0)</f>
        <v>0</v>
      </c>
      <c r="L10681" s="9" t="str">
        <f t="shared" si="175"/>
        <v/>
      </c>
      <c r="M10681" s="205" t="str" cm="1">
        <f t="array" ref="M10681">_xlfn.IFS(NOT(ISERROR(VLOOKUP(Table5[[#This Row],[Section]],TB_notTB,1,FALSE))),"No",LEFT(Table5[[#This Row],[Section]],3)="ETB","PLS",LEFT(Table5[[#This Row],[Section]],1)="7","PDB",NOT(ISBLANK(Table5[[#This Row],[Section]])),"No")</f>
        <v>No</v>
      </c>
    </row>
    <row r="10682" spans="1:13" x14ac:dyDescent="0.25">
      <c r="A10682" s="126" t="s">
        <v>28605</v>
      </c>
      <c r="B10682" s="126" t="s">
        <v>28606</v>
      </c>
      <c r="C10682" s="126" t="s">
        <v>75</v>
      </c>
      <c r="D10682" s="127">
        <v>0.80600000000000005</v>
      </c>
      <c r="E10682" s="128">
        <v>274</v>
      </c>
      <c r="F10682" s="128">
        <v>274</v>
      </c>
      <c r="G10682" s="126" t="s">
        <v>13720</v>
      </c>
      <c r="H10682" s="126" t="s">
        <v>20130</v>
      </c>
      <c r="I10682" s="126" t="s">
        <v>20131</v>
      </c>
      <c r="J10682" s="126" t="s">
        <v>26235</v>
      </c>
      <c r="K10682" s="9">
        <f>_xlfn.IFNA(VLOOKUP(Table5[[#This Row],[Section]],SubSill_Tier,2,FALSE),0)</f>
        <v>0</v>
      </c>
      <c r="L10682" s="9" t="str">
        <f t="shared" si="175"/>
        <v/>
      </c>
      <c r="M10682" s="205" t="str" cm="1">
        <f t="array" ref="M10682">_xlfn.IFS(NOT(ISERROR(VLOOKUP(Table5[[#This Row],[Section]],TB_notTB,1,FALSE))),"No",LEFT(Table5[[#This Row],[Section]],3)="ETB","PLS",LEFT(Table5[[#This Row],[Section]],1)="7","PDB",NOT(ISBLANK(Table5[[#This Row],[Section]])),"No")</f>
        <v>No</v>
      </c>
    </row>
    <row r="10683" spans="1:13" x14ac:dyDescent="0.25">
      <c r="A10683" s="126" t="s">
        <v>28607</v>
      </c>
      <c r="B10683" s="126" t="s">
        <v>28608</v>
      </c>
      <c r="C10683" s="126" t="s">
        <v>75</v>
      </c>
      <c r="D10683" s="127">
        <v>0.995</v>
      </c>
      <c r="E10683" s="128">
        <v>235</v>
      </c>
      <c r="F10683" s="128">
        <v>117</v>
      </c>
      <c r="G10683" s="126" t="s">
        <v>13724</v>
      </c>
      <c r="H10683" s="126" t="s">
        <v>21063</v>
      </c>
      <c r="I10683" s="126" t="s">
        <v>21064</v>
      </c>
      <c r="J10683" s="126" t="s">
        <v>26233</v>
      </c>
      <c r="K10683" s="9">
        <f>_xlfn.IFNA(VLOOKUP(Table5[[#This Row],[Section]],SubSill_Tier,2,FALSE),0)</f>
        <v>0</v>
      </c>
      <c r="L10683" s="9" t="str">
        <f t="shared" si="175"/>
        <v>Wall</v>
      </c>
      <c r="M10683" s="205" t="str" cm="1">
        <f t="array" ref="M10683">_xlfn.IFS(NOT(ISERROR(VLOOKUP(Table5[[#This Row],[Section]],TB_notTB,1,FALSE))),"No",LEFT(Table5[[#This Row],[Section]],3)="ETB","PLS",LEFT(Table5[[#This Row],[Section]],1)="7","PDB",NOT(ISBLANK(Table5[[#This Row],[Section]])),"No")</f>
        <v>No</v>
      </c>
    </row>
    <row r="10684" spans="1:13" x14ac:dyDescent="0.25">
      <c r="A10684" s="126" t="s">
        <v>29567</v>
      </c>
      <c r="B10684" s="126" t="s">
        <v>29568</v>
      </c>
      <c r="C10684" s="126" t="s">
        <v>75</v>
      </c>
      <c r="D10684" s="127">
        <v>1.91</v>
      </c>
      <c r="E10684" s="128">
        <v>335</v>
      </c>
      <c r="F10684" s="128">
        <v>335</v>
      </c>
      <c r="G10684" s="126" t="s">
        <v>13731</v>
      </c>
      <c r="H10684" s="126" t="s">
        <v>21911</v>
      </c>
      <c r="I10684" s="126" t="s">
        <v>21747</v>
      </c>
      <c r="J10684" s="126" t="s">
        <v>26233</v>
      </c>
      <c r="K10684" s="9">
        <f>_xlfn.IFNA(VLOOKUP(Table5[[#This Row],[Section]],SubSill_Tier,2,FALSE),0)</f>
        <v>0</v>
      </c>
      <c r="L10684" s="9" t="str">
        <f t="shared" si="175"/>
        <v>Wall</v>
      </c>
      <c r="M10684" s="205" t="str" cm="1">
        <f t="array" ref="M10684">_xlfn.IFS(NOT(ISERROR(VLOOKUP(Table5[[#This Row],[Section]],TB_notTB,1,FALSE))),"No",LEFT(Table5[[#This Row],[Section]],3)="ETB","PLS",LEFT(Table5[[#This Row],[Section]],1)="7","PDB",NOT(ISBLANK(Table5[[#This Row],[Section]])),"No")</f>
        <v>No</v>
      </c>
    </row>
    <row r="10685" spans="1:13" x14ac:dyDescent="0.25">
      <c r="A10685" s="126" t="s">
        <v>28609</v>
      </c>
      <c r="B10685" s="126" t="s">
        <v>28610</v>
      </c>
      <c r="C10685" s="126" t="s">
        <v>98</v>
      </c>
      <c r="D10685" s="127">
        <v>0.72599999999999998</v>
      </c>
      <c r="E10685" s="128">
        <v>258</v>
      </c>
      <c r="F10685" s="128">
        <v>219</v>
      </c>
      <c r="G10685" s="126" t="s">
        <v>21329</v>
      </c>
      <c r="H10685" s="126" t="s">
        <v>20405</v>
      </c>
      <c r="I10685" s="126" t="s">
        <v>21330</v>
      </c>
      <c r="J10685" s="126" t="s">
        <v>26314</v>
      </c>
      <c r="K10685" s="9">
        <f>_xlfn.IFNA(VLOOKUP(Table5[[#This Row],[Section]],SubSill_Tier,2,FALSE),0)</f>
        <v>0</v>
      </c>
      <c r="L10685" s="9" t="str">
        <f t="shared" si="175"/>
        <v/>
      </c>
      <c r="M10685" s="205" t="str" cm="1">
        <f t="array" ref="M10685">_xlfn.IFS(NOT(ISERROR(VLOOKUP(Table5[[#This Row],[Section]],TB_notTB,1,FALSE))),"No",LEFT(Table5[[#This Row],[Section]],3)="ETB","PLS",LEFT(Table5[[#This Row],[Section]],1)="7","PDB",NOT(ISBLANK(Table5[[#This Row],[Section]])),"No")</f>
        <v>No</v>
      </c>
    </row>
    <row r="10686" spans="1:13" x14ac:dyDescent="0.25">
      <c r="A10686" s="126" t="s">
        <v>3909</v>
      </c>
      <c r="B10686" s="126" t="s">
        <v>17222</v>
      </c>
      <c r="C10686" s="126" t="s">
        <v>98</v>
      </c>
      <c r="D10686" s="127">
        <v>1.0429999999999999</v>
      </c>
      <c r="E10686" s="128">
        <v>407</v>
      </c>
      <c r="F10686" s="128">
        <v>100</v>
      </c>
      <c r="G10686" s="126" t="s">
        <v>13711</v>
      </c>
      <c r="H10686" s="126" t="s">
        <v>20119</v>
      </c>
      <c r="I10686" s="126" t="s">
        <v>21054</v>
      </c>
      <c r="J10686" s="126" t="s">
        <v>26232</v>
      </c>
      <c r="K10686" s="9">
        <f>_xlfn.IFNA(VLOOKUP(Table5[[#This Row],[Section]],SubSill_Tier,2,FALSE),0)</f>
        <v>0</v>
      </c>
      <c r="L10686" s="9" t="str">
        <f t="shared" si="175"/>
        <v/>
      </c>
      <c r="M10686" s="205" t="str" cm="1">
        <f t="array" ref="M10686">_xlfn.IFS(NOT(ISERROR(VLOOKUP(Table5[[#This Row],[Section]],TB_notTB,1,FALSE))),"No",LEFT(Table5[[#This Row],[Section]],3)="ETB","PLS",LEFT(Table5[[#This Row],[Section]],1)="7","PDB",NOT(ISBLANK(Table5[[#This Row],[Section]])),"No")</f>
        <v>No</v>
      </c>
    </row>
    <row r="10687" spans="1:13" x14ac:dyDescent="0.25">
      <c r="A10687" s="126" t="s">
        <v>28611</v>
      </c>
      <c r="B10687" s="126" t="s">
        <v>29165</v>
      </c>
      <c r="C10687" s="126" t="s">
        <v>98</v>
      </c>
      <c r="D10687" s="127">
        <v>0.90700000000000003</v>
      </c>
      <c r="E10687" s="128">
        <v>253</v>
      </c>
      <c r="F10687" s="128">
        <v>225</v>
      </c>
      <c r="G10687" s="126" t="s">
        <v>18959</v>
      </c>
      <c r="H10687" s="126" t="s">
        <v>20335</v>
      </c>
      <c r="I10687" s="126" t="s">
        <v>21210</v>
      </c>
      <c r="J10687" s="126" t="s">
        <v>26327</v>
      </c>
      <c r="K10687" s="9">
        <f>_xlfn.IFNA(VLOOKUP(Table5[[#This Row],[Section]],SubSill_Tier,2,FALSE),0)</f>
        <v>0</v>
      </c>
      <c r="L10687" s="9" t="str">
        <f t="shared" si="175"/>
        <v/>
      </c>
      <c r="M10687" s="205" t="str" cm="1">
        <f t="array" ref="M10687">_xlfn.IFS(NOT(ISERROR(VLOOKUP(Table5[[#This Row],[Section]],TB_notTB,1,FALSE))),"No",LEFT(Table5[[#This Row],[Section]],3)="ETB","PLS",LEFT(Table5[[#This Row],[Section]],1)="7","PDB",NOT(ISBLANK(Table5[[#This Row],[Section]])),"No")</f>
        <v>No</v>
      </c>
    </row>
    <row r="10688" spans="1:13" x14ac:dyDescent="0.25">
      <c r="A10688" s="126" t="s">
        <v>28612</v>
      </c>
      <c r="B10688" s="126" t="s">
        <v>29166</v>
      </c>
      <c r="C10688" s="126" t="s">
        <v>98</v>
      </c>
      <c r="D10688" s="127">
        <v>0.77600000000000002</v>
      </c>
      <c r="E10688" s="128">
        <v>222</v>
      </c>
      <c r="F10688" s="128">
        <v>193</v>
      </c>
      <c r="G10688" s="126" t="s">
        <v>18959</v>
      </c>
      <c r="H10688" s="126" t="s">
        <v>20335</v>
      </c>
      <c r="I10688" s="126" t="s">
        <v>21210</v>
      </c>
      <c r="J10688" s="126" t="s">
        <v>26327</v>
      </c>
      <c r="K10688" s="9">
        <f>_xlfn.IFNA(VLOOKUP(Table5[[#This Row],[Section]],SubSill_Tier,2,FALSE),0)</f>
        <v>0</v>
      </c>
      <c r="L10688" s="9" t="str">
        <f t="shared" si="175"/>
        <v/>
      </c>
      <c r="M10688" s="205" t="str" cm="1">
        <f t="array" ref="M10688">_xlfn.IFS(NOT(ISERROR(VLOOKUP(Table5[[#This Row],[Section]],TB_notTB,1,FALSE))),"No",LEFT(Table5[[#This Row],[Section]],3)="ETB","PLS",LEFT(Table5[[#This Row],[Section]],1)="7","PDB",NOT(ISBLANK(Table5[[#This Row],[Section]])),"No")</f>
        <v>No</v>
      </c>
    </row>
    <row r="10689" spans="1:13" x14ac:dyDescent="0.25">
      <c r="A10689" s="126" t="s">
        <v>28613</v>
      </c>
      <c r="B10689" s="126" t="s">
        <v>29167</v>
      </c>
      <c r="C10689" s="126" t="s">
        <v>98</v>
      </c>
      <c r="D10689" s="127">
        <v>0.88800000000000001</v>
      </c>
      <c r="E10689" s="128">
        <v>297</v>
      </c>
      <c r="F10689" s="128">
        <v>210</v>
      </c>
      <c r="G10689" s="126" t="s">
        <v>18959</v>
      </c>
      <c r="H10689" s="126" t="s">
        <v>20335</v>
      </c>
      <c r="I10689" s="126" t="s">
        <v>21210</v>
      </c>
      <c r="J10689" s="126" t="s">
        <v>26327</v>
      </c>
      <c r="K10689" s="9">
        <f>_xlfn.IFNA(VLOOKUP(Table5[[#This Row],[Section]],SubSill_Tier,2,FALSE),0)</f>
        <v>0</v>
      </c>
      <c r="L10689" s="9" t="str">
        <f t="shared" si="175"/>
        <v/>
      </c>
      <c r="M10689" s="205" t="str" cm="1">
        <f t="array" ref="M10689">_xlfn.IFS(NOT(ISERROR(VLOOKUP(Table5[[#This Row],[Section]],TB_notTB,1,FALSE))),"No",LEFT(Table5[[#This Row],[Section]],3)="ETB","PLS",LEFT(Table5[[#This Row],[Section]],1)="7","PDB",NOT(ISBLANK(Table5[[#This Row],[Section]])),"No")</f>
        <v>No</v>
      </c>
    </row>
    <row r="10690" spans="1:13" x14ac:dyDescent="0.25">
      <c r="A10690" s="126" t="s">
        <v>28614</v>
      </c>
      <c r="B10690" s="126" t="s">
        <v>29168</v>
      </c>
      <c r="C10690" s="126" t="s">
        <v>75</v>
      </c>
      <c r="D10690" s="127">
        <v>0.31</v>
      </c>
      <c r="E10690" s="128">
        <v>100</v>
      </c>
      <c r="F10690" s="128">
        <v>100</v>
      </c>
      <c r="G10690" s="126" t="s">
        <v>13776</v>
      </c>
      <c r="H10690" s="126" t="s">
        <v>20231</v>
      </c>
      <c r="I10690" s="126" t="s">
        <v>21143</v>
      </c>
      <c r="J10690" s="126" t="s">
        <v>26256</v>
      </c>
      <c r="K10690" s="9">
        <f>_xlfn.IFNA(VLOOKUP(Table5[[#This Row],[Section]],SubSill_Tier,2,FALSE),0)</f>
        <v>0</v>
      </c>
      <c r="L10690" s="9" t="str">
        <f t="shared" ref="L10690:L10753" si="176">IFERROR(IF(LEFT(G10690,2)="AI",IF(_xlfn.NUMBERVALUE(IFERROR(LEFT(IF(ISERROR(FIND("X",UPPER(B10690))),UPPER(B10690),RIGHT(UPPER(B10690),LEN(UPPER(B10690))-FIND("~",SUBSTITUTE(UPPER(B10690),"X","~",LEN(UPPER(B10690))-LEN(SUBSTITUTE(UPPER(B10690),"X","")))))),FIND(" ",IF(ISERROR(FIND("X",UPPER(B10690))),UPPER(B10690),RIGHT(UPPER(B10690),LEN(UPPER(B10690))-FIND("~",SUBSTITUTE(UPPER(B10690),"X","~",LEN(UPPER(B10690))-LEN(SUBSTITUTE(UPPER(B10690),"X","")))))),1)-1),IF(ISERROR(FIND("X",UPPER(B10690))),UPPER(B10690),RIGHT(UPPER(B10690),LEN(UPPER(B10690))-FIND("~",SUBSTITUTE(UPPER(B10690),"X","~",LEN(UPPER(B10690))-LEN(SUBSTITUTE(UPPER(B10690),"X",""))))))),".")&gt;=5,"Wall",""),""),"")</f>
        <v/>
      </c>
      <c r="M10690" s="205" t="str" cm="1">
        <f t="array" ref="M10690">_xlfn.IFS(NOT(ISERROR(VLOOKUP(Table5[[#This Row],[Section]],TB_notTB,1,FALSE))),"No",LEFT(Table5[[#This Row],[Section]],3)="ETB","PLS",LEFT(Table5[[#This Row],[Section]],1)="7","PDB",NOT(ISBLANK(Table5[[#This Row],[Section]])),"No")</f>
        <v>No</v>
      </c>
    </row>
    <row r="10691" spans="1:13" x14ac:dyDescent="0.25">
      <c r="A10691" s="126" t="s">
        <v>3910</v>
      </c>
      <c r="B10691" s="126" t="s">
        <v>17222</v>
      </c>
      <c r="C10691" s="126" t="s">
        <v>98</v>
      </c>
      <c r="D10691" s="127">
        <v>0.95699999999999996</v>
      </c>
      <c r="E10691" s="128">
        <v>395</v>
      </c>
      <c r="F10691" s="128">
        <v>100</v>
      </c>
      <c r="G10691" s="126" t="s">
        <v>13711</v>
      </c>
      <c r="H10691" s="126" t="s">
        <v>20119</v>
      </c>
      <c r="I10691" s="126" t="s">
        <v>21054</v>
      </c>
      <c r="J10691" s="126" t="s">
        <v>26232</v>
      </c>
      <c r="K10691" s="9">
        <f>_xlfn.IFNA(VLOOKUP(Table5[[#This Row],[Section]],SubSill_Tier,2,FALSE),0)</f>
        <v>0</v>
      </c>
      <c r="L10691" s="9" t="str">
        <f t="shared" si="176"/>
        <v/>
      </c>
      <c r="M10691" s="205" t="str" cm="1">
        <f t="array" ref="M10691">_xlfn.IFS(NOT(ISERROR(VLOOKUP(Table5[[#This Row],[Section]],TB_notTB,1,FALSE))),"No",LEFT(Table5[[#This Row],[Section]],3)="ETB","PLS",LEFT(Table5[[#This Row],[Section]],1)="7","PDB",NOT(ISBLANK(Table5[[#This Row],[Section]])),"No")</f>
        <v>No</v>
      </c>
    </row>
    <row r="10692" spans="1:13" x14ac:dyDescent="0.25">
      <c r="A10692" s="126" t="s">
        <v>28615</v>
      </c>
      <c r="B10692" s="126" t="s">
        <v>29169</v>
      </c>
      <c r="C10692" s="126" t="s">
        <v>75</v>
      </c>
      <c r="D10692" s="127">
        <v>0.36099999999999999</v>
      </c>
      <c r="E10692" s="128">
        <v>102</v>
      </c>
      <c r="F10692" s="128">
        <v>102</v>
      </c>
      <c r="G10692" s="126" t="s">
        <v>13776</v>
      </c>
      <c r="H10692" s="126" t="s">
        <v>20231</v>
      </c>
      <c r="I10692" s="126" t="s">
        <v>21143</v>
      </c>
      <c r="J10692" s="126" t="s">
        <v>26256</v>
      </c>
      <c r="K10692" s="9">
        <f>_xlfn.IFNA(VLOOKUP(Table5[[#This Row],[Section]],SubSill_Tier,2,FALSE),0)</f>
        <v>0</v>
      </c>
      <c r="L10692" s="9" t="str">
        <f t="shared" si="176"/>
        <v/>
      </c>
      <c r="M10692" s="205" t="str" cm="1">
        <f t="array" ref="M10692">_xlfn.IFS(NOT(ISERROR(VLOOKUP(Table5[[#This Row],[Section]],TB_notTB,1,FALSE))),"No",LEFT(Table5[[#This Row],[Section]],3)="ETB","PLS",LEFT(Table5[[#This Row],[Section]],1)="7","PDB",NOT(ISBLANK(Table5[[#This Row],[Section]])),"No")</f>
        <v>No</v>
      </c>
    </row>
    <row r="10693" spans="1:13" x14ac:dyDescent="0.25">
      <c r="A10693" s="126" t="s">
        <v>28616</v>
      </c>
      <c r="B10693" s="126" t="s">
        <v>29170</v>
      </c>
      <c r="C10693" s="126" t="s">
        <v>75</v>
      </c>
      <c r="D10693" s="127">
        <v>0.27100000000000002</v>
      </c>
      <c r="E10693" s="128">
        <v>100</v>
      </c>
      <c r="F10693" s="128">
        <v>100</v>
      </c>
      <c r="G10693" s="126" t="s">
        <v>13776</v>
      </c>
      <c r="H10693" s="126" t="s">
        <v>20231</v>
      </c>
      <c r="I10693" s="126" t="s">
        <v>21143</v>
      </c>
      <c r="J10693" s="126" t="s">
        <v>26256</v>
      </c>
      <c r="K10693" s="9">
        <f>_xlfn.IFNA(VLOOKUP(Table5[[#This Row],[Section]],SubSill_Tier,2,FALSE),0)</f>
        <v>0</v>
      </c>
      <c r="L10693" s="9" t="str">
        <f t="shared" si="176"/>
        <v/>
      </c>
      <c r="M10693" s="205" t="str" cm="1">
        <f t="array" ref="M10693">_xlfn.IFS(NOT(ISERROR(VLOOKUP(Table5[[#This Row],[Section]],TB_notTB,1,FALSE))),"No",LEFT(Table5[[#This Row],[Section]],3)="ETB","PLS",LEFT(Table5[[#This Row],[Section]],1)="7","PDB",NOT(ISBLANK(Table5[[#This Row],[Section]])),"No")</f>
        <v>No</v>
      </c>
    </row>
    <row r="10694" spans="1:13" x14ac:dyDescent="0.25">
      <c r="A10694" s="126" t="s">
        <v>28617</v>
      </c>
      <c r="B10694" s="126" t="s">
        <v>28618</v>
      </c>
      <c r="C10694" s="126" t="s">
        <v>75</v>
      </c>
      <c r="D10694" s="127">
        <v>0.93700000000000006</v>
      </c>
      <c r="E10694" s="128">
        <v>253</v>
      </c>
      <c r="F10694" s="128">
        <v>169</v>
      </c>
      <c r="G10694" s="126" t="s">
        <v>13806</v>
      </c>
      <c r="H10694" s="126" t="s">
        <v>21265</v>
      </c>
      <c r="I10694" s="126" t="s">
        <v>27185</v>
      </c>
      <c r="J10694" s="126" t="s">
        <v>26241</v>
      </c>
      <c r="K10694" s="9">
        <f>_xlfn.IFNA(VLOOKUP(Table5[[#This Row],[Section]],SubSill_Tier,2,FALSE),0)</f>
        <v>0</v>
      </c>
      <c r="L10694" s="9" t="str">
        <f t="shared" si="176"/>
        <v/>
      </c>
      <c r="M10694" s="205" t="str" cm="1">
        <f t="array" ref="M10694">_xlfn.IFS(NOT(ISERROR(VLOOKUP(Table5[[#This Row],[Section]],TB_notTB,1,FALSE))),"No",LEFT(Table5[[#This Row],[Section]],3)="ETB","PLS",LEFT(Table5[[#This Row],[Section]],1)="7","PDB",NOT(ISBLANK(Table5[[#This Row],[Section]])),"No")</f>
        <v>No</v>
      </c>
    </row>
    <row r="10695" spans="1:13" x14ac:dyDescent="0.25">
      <c r="A10695" s="126" t="s">
        <v>28619</v>
      </c>
      <c r="B10695" s="126" t="s">
        <v>28620</v>
      </c>
      <c r="C10695" s="126" t="s">
        <v>75</v>
      </c>
      <c r="D10695" s="127">
        <v>0.23699999999999999</v>
      </c>
      <c r="E10695" s="128">
        <v>130</v>
      </c>
      <c r="F10695" s="128">
        <v>100</v>
      </c>
      <c r="G10695" s="126" t="s">
        <v>15796</v>
      </c>
      <c r="H10695" s="126" t="s">
        <v>20333</v>
      </c>
      <c r="I10695" s="126" t="s">
        <v>21204</v>
      </c>
      <c r="J10695" s="126" t="s">
        <v>26325</v>
      </c>
      <c r="K10695" s="9">
        <f>_xlfn.IFNA(VLOOKUP(Table5[[#This Row],[Section]],SubSill_Tier,2,FALSE),0)</f>
        <v>0</v>
      </c>
      <c r="L10695" s="9" t="str">
        <f t="shared" si="176"/>
        <v/>
      </c>
      <c r="M10695" s="205" t="str" cm="1">
        <f t="array" ref="M10695">_xlfn.IFS(NOT(ISERROR(VLOOKUP(Table5[[#This Row],[Section]],TB_notTB,1,FALSE))),"No",LEFT(Table5[[#This Row],[Section]],3)="ETB","PLS",LEFT(Table5[[#This Row],[Section]],1)="7","PDB",NOT(ISBLANK(Table5[[#This Row],[Section]])),"No")</f>
        <v>No</v>
      </c>
    </row>
    <row r="10696" spans="1:13" x14ac:dyDescent="0.25">
      <c r="A10696" s="126" t="s">
        <v>28621</v>
      </c>
      <c r="B10696" s="126" t="s">
        <v>28622</v>
      </c>
      <c r="C10696" s="126" t="s">
        <v>75</v>
      </c>
      <c r="D10696" s="127">
        <v>1.1679999999999999</v>
      </c>
      <c r="E10696" s="128">
        <v>393</v>
      </c>
      <c r="F10696" s="128">
        <v>393</v>
      </c>
      <c r="G10696" s="126" t="s">
        <v>21111</v>
      </c>
      <c r="H10696" s="126" t="s">
        <v>21112</v>
      </c>
      <c r="I10696" s="126" t="s">
        <v>21113</v>
      </c>
      <c r="J10696" s="126" t="s">
        <v>26241</v>
      </c>
      <c r="K10696" s="9">
        <f>_xlfn.IFNA(VLOOKUP(Table5[[#This Row],[Section]],SubSill_Tier,2,FALSE),0)</f>
        <v>0</v>
      </c>
      <c r="L10696" s="9" t="str">
        <f t="shared" si="176"/>
        <v/>
      </c>
      <c r="M10696" s="205" t="str" cm="1">
        <f t="array" ref="M10696">_xlfn.IFS(NOT(ISERROR(VLOOKUP(Table5[[#This Row],[Section]],TB_notTB,1,FALSE))),"No",LEFT(Table5[[#This Row],[Section]],3)="ETB","PLS",LEFT(Table5[[#This Row],[Section]],1)="7","PDB",NOT(ISBLANK(Table5[[#This Row],[Section]])),"No")</f>
        <v>No</v>
      </c>
    </row>
    <row r="10697" spans="1:13" x14ac:dyDescent="0.25">
      <c r="A10697" s="126" t="s">
        <v>28623</v>
      </c>
      <c r="B10697" s="126" t="s">
        <v>29569</v>
      </c>
      <c r="C10697" s="126" t="s">
        <v>75</v>
      </c>
      <c r="D10697" s="127">
        <v>2.3250000000000002</v>
      </c>
      <c r="E10697" s="128">
        <v>519</v>
      </c>
      <c r="F10697" s="128">
        <v>346</v>
      </c>
      <c r="G10697" s="126" t="s">
        <v>28624</v>
      </c>
      <c r="H10697" s="126" t="s">
        <v>28625</v>
      </c>
      <c r="I10697" s="126" t="s">
        <v>28626</v>
      </c>
      <c r="J10697" s="126" t="s">
        <v>26241</v>
      </c>
      <c r="K10697" s="9">
        <f>_xlfn.IFNA(VLOOKUP(Table5[[#This Row],[Section]],SubSill_Tier,2,FALSE),0)</f>
        <v>0</v>
      </c>
      <c r="L10697" s="9" t="str">
        <f t="shared" si="176"/>
        <v/>
      </c>
      <c r="M10697" s="205" t="str" cm="1">
        <f t="array" ref="M10697">_xlfn.IFS(NOT(ISERROR(VLOOKUP(Table5[[#This Row],[Section]],TB_notTB,1,FALSE))),"No",LEFT(Table5[[#This Row],[Section]],3)="ETB","PLS",LEFT(Table5[[#This Row],[Section]],1)="7","PDB",NOT(ISBLANK(Table5[[#This Row],[Section]])),"No")</f>
        <v>No</v>
      </c>
    </row>
    <row r="10698" spans="1:13" x14ac:dyDescent="0.25">
      <c r="A10698" s="126" t="s">
        <v>28627</v>
      </c>
      <c r="B10698" s="126" t="s">
        <v>29570</v>
      </c>
      <c r="C10698" s="126" t="s">
        <v>75</v>
      </c>
      <c r="D10698" s="127">
        <v>1.224</v>
      </c>
      <c r="E10698" s="128">
        <v>481</v>
      </c>
      <c r="F10698" s="128">
        <v>321</v>
      </c>
      <c r="G10698" s="126" t="s">
        <v>28624</v>
      </c>
      <c r="H10698" s="126" t="s">
        <v>28625</v>
      </c>
      <c r="I10698" s="126" t="s">
        <v>28626</v>
      </c>
      <c r="J10698" s="126" t="s">
        <v>26241</v>
      </c>
      <c r="K10698" s="9">
        <f>_xlfn.IFNA(VLOOKUP(Table5[[#This Row],[Section]],SubSill_Tier,2,FALSE),0)</f>
        <v>0</v>
      </c>
      <c r="L10698" s="9" t="str">
        <f t="shared" si="176"/>
        <v/>
      </c>
      <c r="M10698" s="205" t="str" cm="1">
        <f t="array" ref="M10698">_xlfn.IFS(NOT(ISERROR(VLOOKUP(Table5[[#This Row],[Section]],TB_notTB,1,FALSE))),"No",LEFT(Table5[[#This Row],[Section]],3)="ETB","PLS",LEFT(Table5[[#This Row],[Section]],1)="7","PDB",NOT(ISBLANK(Table5[[#This Row],[Section]])),"No")</f>
        <v>No</v>
      </c>
    </row>
    <row r="10699" spans="1:13" x14ac:dyDescent="0.25">
      <c r="A10699" s="126" t="s">
        <v>28628</v>
      </c>
      <c r="B10699" s="126" t="s">
        <v>29571</v>
      </c>
      <c r="C10699" s="126" t="s">
        <v>75</v>
      </c>
      <c r="D10699" s="127">
        <v>1.81</v>
      </c>
      <c r="E10699" s="128">
        <v>562</v>
      </c>
      <c r="F10699" s="128">
        <v>375</v>
      </c>
      <c r="G10699" s="126" t="s">
        <v>28624</v>
      </c>
      <c r="H10699" s="126" t="s">
        <v>28625</v>
      </c>
      <c r="I10699" s="126" t="s">
        <v>28626</v>
      </c>
      <c r="J10699" s="126" t="s">
        <v>26241</v>
      </c>
      <c r="K10699" s="9">
        <f>_xlfn.IFNA(VLOOKUP(Table5[[#This Row],[Section]],SubSill_Tier,2,FALSE),0)</f>
        <v>0</v>
      </c>
      <c r="L10699" s="9" t="str">
        <f t="shared" si="176"/>
        <v/>
      </c>
      <c r="M10699" s="205" t="str" cm="1">
        <f t="array" ref="M10699">_xlfn.IFS(NOT(ISERROR(VLOOKUP(Table5[[#This Row],[Section]],TB_notTB,1,FALSE))),"No",LEFT(Table5[[#This Row],[Section]],3)="ETB","PLS",LEFT(Table5[[#This Row],[Section]],1)="7","PDB",NOT(ISBLANK(Table5[[#This Row],[Section]])),"No")</f>
        <v>No</v>
      </c>
    </row>
    <row r="10700" spans="1:13" x14ac:dyDescent="0.25">
      <c r="A10700" s="126" t="s">
        <v>28629</v>
      </c>
      <c r="B10700" s="126" t="s">
        <v>29572</v>
      </c>
      <c r="C10700" s="126" t="s">
        <v>75</v>
      </c>
      <c r="D10700" s="127">
        <v>1.3540000000000001</v>
      </c>
      <c r="E10700" s="128">
        <v>531</v>
      </c>
      <c r="F10700" s="128">
        <v>354</v>
      </c>
      <c r="G10700" s="126" t="s">
        <v>28624</v>
      </c>
      <c r="H10700" s="126" t="s">
        <v>28625</v>
      </c>
      <c r="I10700" s="126" t="s">
        <v>28626</v>
      </c>
      <c r="J10700" s="126" t="s">
        <v>26241</v>
      </c>
      <c r="K10700" s="9">
        <f>_xlfn.IFNA(VLOOKUP(Table5[[#This Row],[Section]],SubSill_Tier,2,FALSE),0)</f>
        <v>0</v>
      </c>
      <c r="L10700" s="9" t="str">
        <f t="shared" si="176"/>
        <v/>
      </c>
      <c r="M10700" s="205" t="str" cm="1">
        <f t="array" ref="M10700">_xlfn.IFS(NOT(ISERROR(VLOOKUP(Table5[[#This Row],[Section]],TB_notTB,1,FALSE))),"No",LEFT(Table5[[#This Row],[Section]],3)="ETB","PLS",LEFT(Table5[[#This Row],[Section]],1)="7","PDB",NOT(ISBLANK(Table5[[#This Row],[Section]])),"No")</f>
        <v>No</v>
      </c>
    </row>
    <row r="10701" spans="1:13" x14ac:dyDescent="0.25">
      <c r="A10701" s="126" t="s">
        <v>28630</v>
      </c>
      <c r="B10701" s="126" t="s">
        <v>29573</v>
      </c>
      <c r="C10701" s="126" t="s">
        <v>75</v>
      </c>
      <c r="D10701" s="127">
        <v>1.62</v>
      </c>
      <c r="E10701" s="128">
        <v>445</v>
      </c>
      <c r="F10701" s="128">
        <v>297</v>
      </c>
      <c r="G10701" s="126" t="s">
        <v>28624</v>
      </c>
      <c r="H10701" s="126" t="s">
        <v>28625</v>
      </c>
      <c r="I10701" s="126" t="s">
        <v>28626</v>
      </c>
      <c r="J10701" s="126" t="s">
        <v>26241</v>
      </c>
      <c r="K10701" s="9">
        <f>_xlfn.IFNA(VLOOKUP(Table5[[#This Row],[Section]],SubSill_Tier,2,FALSE),0)</f>
        <v>0</v>
      </c>
      <c r="L10701" s="9" t="str">
        <f t="shared" si="176"/>
        <v/>
      </c>
      <c r="M10701" s="205" t="str" cm="1">
        <f t="array" ref="M10701">_xlfn.IFS(NOT(ISERROR(VLOOKUP(Table5[[#This Row],[Section]],TB_notTB,1,FALSE))),"No",LEFT(Table5[[#This Row],[Section]],3)="ETB","PLS",LEFT(Table5[[#This Row],[Section]],1)="7","PDB",NOT(ISBLANK(Table5[[#This Row],[Section]])),"No")</f>
        <v>No</v>
      </c>
    </row>
    <row r="10702" spans="1:13" x14ac:dyDescent="0.25">
      <c r="A10702" s="126" t="s">
        <v>28631</v>
      </c>
      <c r="B10702" s="126" t="s">
        <v>29574</v>
      </c>
      <c r="C10702" s="126" t="s">
        <v>75</v>
      </c>
      <c r="D10702" s="127">
        <v>0.66300000000000003</v>
      </c>
      <c r="E10702" s="128">
        <v>310</v>
      </c>
      <c r="F10702" s="128">
        <v>207</v>
      </c>
      <c r="G10702" s="126" t="s">
        <v>28624</v>
      </c>
      <c r="H10702" s="126" t="s">
        <v>28625</v>
      </c>
      <c r="I10702" s="126" t="s">
        <v>28626</v>
      </c>
      <c r="J10702" s="126" t="s">
        <v>26241</v>
      </c>
      <c r="K10702" s="9">
        <f>_xlfn.IFNA(VLOOKUP(Table5[[#This Row],[Section]],SubSill_Tier,2,FALSE),0)</f>
        <v>0</v>
      </c>
      <c r="L10702" s="9" t="str">
        <f t="shared" si="176"/>
        <v/>
      </c>
      <c r="M10702" s="205" t="str" cm="1">
        <f t="array" ref="M10702">_xlfn.IFS(NOT(ISERROR(VLOOKUP(Table5[[#This Row],[Section]],TB_notTB,1,FALSE))),"No",LEFT(Table5[[#This Row],[Section]],3)="ETB","PLS",LEFT(Table5[[#This Row],[Section]],1)="7","PDB",NOT(ISBLANK(Table5[[#This Row],[Section]])),"No")</f>
        <v>No</v>
      </c>
    </row>
    <row r="10703" spans="1:13" x14ac:dyDescent="0.25">
      <c r="A10703" s="126" t="s">
        <v>28632</v>
      </c>
      <c r="B10703" s="126" t="s">
        <v>29575</v>
      </c>
      <c r="C10703" s="126" t="s">
        <v>75</v>
      </c>
      <c r="D10703" s="127">
        <v>0.749</v>
      </c>
      <c r="E10703" s="128">
        <v>334</v>
      </c>
      <c r="F10703" s="128">
        <v>223</v>
      </c>
      <c r="G10703" s="126" t="s">
        <v>28624</v>
      </c>
      <c r="H10703" s="126" t="s">
        <v>28625</v>
      </c>
      <c r="I10703" s="126" t="s">
        <v>28626</v>
      </c>
      <c r="J10703" s="126" t="s">
        <v>26241</v>
      </c>
      <c r="K10703" s="9">
        <f>_xlfn.IFNA(VLOOKUP(Table5[[#This Row],[Section]],SubSill_Tier,2,FALSE),0)</f>
        <v>0</v>
      </c>
      <c r="L10703" s="9" t="str">
        <f t="shared" si="176"/>
        <v/>
      </c>
      <c r="M10703" s="205" t="str" cm="1">
        <f t="array" ref="M10703">_xlfn.IFS(NOT(ISERROR(VLOOKUP(Table5[[#This Row],[Section]],TB_notTB,1,FALSE))),"No",LEFT(Table5[[#This Row],[Section]],3)="ETB","PLS",LEFT(Table5[[#This Row],[Section]],1)="7","PDB",NOT(ISBLANK(Table5[[#This Row],[Section]])),"No")</f>
        <v>No</v>
      </c>
    </row>
    <row r="10704" spans="1:13" x14ac:dyDescent="0.25">
      <c r="A10704" s="126" t="s">
        <v>28633</v>
      </c>
      <c r="B10704" s="126" t="s">
        <v>29576</v>
      </c>
      <c r="C10704" s="126" t="s">
        <v>75</v>
      </c>
      <c r="D10704" s="127">
        <v>1.891</v>
      </c>
      <c r="E10704" s="128">
        <v>582</v>
      </c>
      <c r="F10704" s="128">
        <v>388</v>
      </c>
      <c r="G10704" s="126" t="s">
        <v>28624</v>
      </c>
      <c r="H10704" s="126" t="s">
        <v>28625</v>
      </c>
      <c r="I10704" s="126" t="s">
        <v>28626</v>
      </c>
      <c r="J10704" s="126" t="s">
        <v>26241</v>
      </c>
      <c r="K10704" s="9">
        <f>_xlfn.IFNA(VLOOKUP(Table5[[#This Row],[Section]],SubSill_Tier,2,FALSE),0)</f>
        <v>0</v>
      </c>
      <c r="L10704" s="9" t="str">
        <f t="shared" si="176"/>
        <v/>
      </c>
      <c r="M10704" s="205" t="str" cm="1">
        <f t="array" ref="M10704">_xlfn.IFS(NOT(ISERROR(VLOOKUP(Table5[[#This Row],[Section]],TB_notTB,1,FALSE))),"No",LEFT(Table5[[#This Row],[Section]],3)="ETB","PLS",LEFT(Table5[[#This Row],[Section]],1)="7","PDB",NOT(ISBLANK(Table5[[#This Row],[Section]])),"No")</f>
        <v>No</v>
      </c>
    </row>
    <row r="10705" spans="1:13" x14ac:dyDescent="0.25">
      <c r="A10705" s="126" t="s">
        <v>28634</v>
      </c>
      <c r="B10705" s="126" t="s">
        <v>29577</v>
      </c>
      <c r="C10705" s="126" t="s">
        <v>75</v>
      </c>
      <c r="D10705" s="127">
        <v>0.16400000000000001</v>
      </c>
      <c r="E10705" s="128">
        <v>100</v>
      </c>
      <c r="F10705" s="128">
        <v>100</v>
      </c>
      <c r="G10705" s="126" t="s">
        <v>28624</v>
      </c>
      <c r="H10705" s="126" t="s">
        <v>28625</v>
      </c>
      <c r="I10705" s="126" t="s">
        <v>28626</v>
      </c>
      <c r="J10705" s="126" t="s">
        <v>26241</v>
      </c>
      <c r="K10705" s="9">
        <f>_xlfn.IFNA(VLOOKUP(Table5[[#This Row],[Section]],SubSill_Tier,2,FALSE),0)</f>
        <v>0</v>
      </c>
      <c r="L10705" s="9" t="str">
        <f t="shared" si="176"/>
        <v/>
      </c>
      <c r="M10705" s="205" t="str" cm="1">
        <f t="array" ref="M10705">_xlfn.IFS(NOT(ISERROR(VLOOKUP(Table5[[#This Row],[Section]],TB_notTB,1,FALSE))),"No",LEFT(Table5[[#This Row],[Section]],3)="ETB","PLS",LEFT(Table5[[#This Row],[Section]],1)="7","PDB",NOT(ISBLANK(Table5[[#This Row],[Section]])),"No")</f>
        <v>No</v>
      </c>
    </row>
    <row r="10706" spans="1:13" x14ac:dyDescent="0.25">
      <c r="A10706" s="126" t="s">
        <v>28635</v>
      </c>
      <c r="B10706" s="126" t="s">
        <v>29578</v>
      </c>
      <c r="C10706" s="126" t="s">
        <v>75</v>
      </c>
      <c r="D10706" s="127">
        <v>1.5620000000000001</v>
      </c>
      <c r="E10706" s="128">
        <v>596</v>
      </c>
      <c r="F10706" s="128">
        <v>398</v>
      </c>
      <c r="G10706" s="126" t="s">
        <v>28624</v>
      </c>
      <c r="H10706" s="126" t="s">
        <v>28625</v>
      </c>
      <c r="I10706" s="126" t="s">
        <v>28626</v>
      </c>
      <c r="J10706" s="126" t="s">
        <v>26241</v>
      </c>
      <c r="K10706" s="9">
        <f>_xlfn.IFNA(VLOOKUP(Table5[[#This Row],[Section]],SubSill_Tier,2,FALSE),0)</f>
        <v>0</v>
      </c>
      <c r="L10706" s="9" t="str">
        <f t="shared" si="176"/>
        <v/>
      </c>
      <c r="M10706" s="205" t="str" cm="1">
        <f t="array" ref="M10706">_xlfn.IFS(NOT(ISERROR(VLOOKUP(Table5[[#This Row],[Section]],TB_notTB,1,FALSE))),"No",LEFT(Table5[[#This Row],[Section]],3)="ETB","PLS",LEFT(Table5[[#This Row],[Section]],1)="7","PDB",NOT(ISBLANK(Table5[[#This Row],[Section]])),"No")</f>
        <v>No</v>
      </c>
    </row>
    <row r="10707" spans="1:13" x14ac:dyDescent="0.25">
      <c r="A10707" s="126" t="s">
        <v>28636</v>
      </c>
      <c r="B10707" s="126" t="s">
        <v>29579</v>
      </c>
      <c r="C10707" s="126" t="s">
        <v>75</v>
      </c>
      <c r="D10707" s="127">
        <v>1.3080000000000001</v>
      </c>
      <c r="E10707" s="128">
        <v>580</v>
      </c>
      <c r="F10707" s="128">
        <v>387</v>
      </c>
      <c r="G10707" s="126" t="s">
        <v>28624</v>
      </c>
      <c r="H10707" s="126" t="s">
        <v>28625</v>
      </c>
      <c r="I10707" s="126" t="s">
        <v>28626</v>
      </c>
      <c r="J10707" s="126" t="s">
        <v>26241</v>
      </c>
      <c r="K10707" s="9">
        <f>_xlfn.IFNA(VLOOKUP(Table5[[#This Row],[Section]],SubSill_Tier,2,FALSE),0)</f>
        <v>0</v>
      </c>
      <c r="L10707" s="9" t="str">
        <f t="shared" si="176"/>
        <v/>
      </c>
      <c r="M10707" s="205" t="str" cm="1">
        <f t="array" ref="M10707">_xlfn.IFS(NOT(ISERROR(VLOOKUP(Table5[[#This Row],[Section]],TB_notTB,1,FALSE))),"No",LEFT(Table5[[#This Row],[Section]],3)="ETB","PLS",LEFT(Table5[[#This Row],[Section]],1)="7","PDB",NOT(ISBLANK(Table5[[#This Row],[Section]])),"No")</f>
        <v>No</v>
      </c>
    </row>
    <row r="10708" spans="1:13" x14ac:dyDescent="0.25">
      <c r="A10708" s="126" t="s">
        <v>28637</v>
      </c>
      <c r="B10708" s="126" t="s">
        <v>29580</v>
      </c>
      <c r="C10708" s="126" t="s">
        <v>75</v>
      </c>
      <c r="D10708" s="127">
        <v>1.4219999999999999</v>
      </c>
      <c r="E10708" s="128">
        <v>578</v>
      </c>
      <c r="F10708" s="128">
        <v>386</v>
      </c>
      <c r="G10708" s="126" t="s">
        <v>28624</v>
      </c>
      <c r="H10708" s="126" t="s">
        <v>28625</v>
      </c>
      <c r="I10708" s="126" t="s">
        <v>28626</v>
      </c>
      <c r="J10708" s="126" t="s">
        <v>26241</v>
      </c>
      <c r="K10708" s="9">
        <f>_xlfn.IFNA(VLOOKUP(Table5[[#This Row],[Section]],SubSill_Tier,2,FALSE),0)</f>
        <v>0</v>
      </c>
      <c r="L10708" s="9" t="str">
        <f t="shared" si="176"/>
        <v/>
      </c>
      <c r="M10708" s="205" t="str" cm="1">
        <f t="array" ref="M10708">_xlfn.IFS(NOT(ISERROR(VLOOKUP(Table5[[#This Row],[Section]],TB_notTB,1,FALSE))),"No",LEFT(Table5[[#This Row],[Section]],3)="ETB","PLS",LEFT(Table5[[#This Row],[Section]],1)="7","PDB",NOT(ISBLANK(Table5[[#This Row],[Section]])),"No")</f>
        <v>No</v>
      </c>
    </row>
    <row r="10709" spans="1:13" x14ac:dyDescent="0.25">
      <c r="A10709" s="126" t="s">
        <v>28638</v>
      </c>
      <c r="B10709" s="126" t="s">
        <v>29581</v>
      </c>
      <c r="C10709" s="126" t="s">
        <v>75</v>
      </c>
      <c r="D10709" s="127">
        <v>0.49</v>
      </c>
      <c r="E10709" s="128">
        <v>167</v>
      </c>
      <c r="F10709" s="128">
        <v>112</v>
      </c>
      <c r="G10709" s="126" t="s">
        <v>28624</v>
      </c>
      <c r="H10709" s="126" t="s">
        <v>28625</v>
      </c>
      <c r="I10709" s="126" t="s">
        <v>28626</v>
      </c>
      <c r="J10709" s="126" t="s">
        <v>26241</v>
      </c>
      <c r="K10709" s="9">
        <f>_xlfn.IFNA(VLOOKUP(Table5[[#This Row],[Section]],SubSill_Tier,2,FALSE),0)</f>
        <v>0</v>
      </c>
      <c r="L10709" s="9" t="str">
        <f t="shared" si="176"/>
        <v/>
      </c>
      <c r="M10709" s="205" t="str" cm="1">
        <f t="array" ref="M10709">_xlfn.IFS(NOT(ISERROR(VLOOKUP(Table5[[#This Row],[Section]],TB_notTB,1,FALSE))),"No",LEFT(Table5[[#This Row],[Section]],3)="ETB","PLS",LEFT(Table5[[#This Row],[Section]],1)="7","PDB",NOT(ISBLANK(Table5[[#This Row],[Section]])),"No")</f>
        <v>No</v>
      </c>
    </row>
    <row r="10710" spans="1:13" x14ac:dyDescent="0.25">
      <c r="A10710" s="126" t="s">
        <v>28639</v>
      </c>
      <c r="B10710" s="126" t="s">
        <v>28640</v>
      </c>
      <c r="C10710" s="126" t="s">
        <v>75</v>
      </c>
      <c r="D10710" s="127">
        <v>0.98399999999999999</v>
      </c>
      <c r="E10710" s="128">
        <v>326</v>
      </c>
      <c r="F10710" s="128">
        <v>167</v>
      </c>
      <c r="G10710" s="126" t="s">
        <v>13721</v>
      </c>
      <c r="H10710" s="126" t="s">
        <v>21068</v>
      </c>
      <c r="I10710" s="126" t="s">
        <v>21069</v>
      </c>
      <c r="J10710" s="126" t="s">
        <v>26233</v>
      </c>
      <c r="K10710" s="9">
        <f>_xlfn.IFNA(VLOOKUP(Table5[[#This Row],[Section]],SubSill_Tier,2,FALSE),0)</f>
        <v>0</v>
      </c>
      <c r="L10710" s="9" t="str">
        <f t="shared" si="176"/>
        <v/>
      </c>
      <c r="M10710" s="205" t="str" cm="1">
        <f t="array" ref="M10710">_xlfn.IFS(NOT(ISERROR(VLOOKUP(Table5[[#This Row],[Section]],TB_notTB,1,FALSE))),"No",LEFT(Table5[[#This Row],[Section]],3)="ETB","PLS",LEFT(Table5[[#This Row],[Section]],1)="7","PDB",NOT(ISBLANK(Table5[[#This Row],[Section]])),"No")</f>
        <v>No</v>
      </c>
    </row>
    <row r="10711" spans="1:13" x14ac:dyDescent="0.25">
      <c r="A10711" s="126" t="s">
        <v>28641</v>
      </c>
      <c r="B10711" s="126" t="s">
        <v>28642</v>
      </c>
      <c r="C10711" s="126" t="s">
        <v>75</v>
      </c>
      <c r="D10711" s="127">
        <v>0.245</v>
      </c>
      <c r="E10711" s="128">
        <v>122</v>
      </c>
      <c r="F10711" s="128">
        <v>122</v>
      </c>
      <c r="G10711" s="126" t="s">
        <v>13721</v>
      </c>
      <c r="H10711" s="126" t="s">
        <v>21068</v>
      </c>
      <c r="I10711" s="126" t="s">
        <v>21069</v>
      </c>
      <c r="J10711" s="126" t="s">
        <v>26233</v>
      </c>
      <c r="K10711" s="9">
        <f>_xlfn.IFNA(VLOOKUP(Table5[[#This Row],[Section]],SubSill_Tier,2,FALSE),0)</f>
        <v>0</v>
      </c>
      <c r="L10711" s="9" t="str">
        <f t="shared" si="176"/>
        <v/>
      </c>
      <c r="M10711" s="205" t="str" cm="1">
        <f t="array" ref="M10711">_xlfn.IFS(NOT(ISERROR(VLOOKUP(Table5[[#This Row],[Section]],TB_notTB,1,FALSE))),"No",LEFT(Table5[[#This Row],[Section]],3)="ETB","PLS",LEFT(Table5[[#This Row],[Section]],1)="7","PDB",NOT(ISBLANK(Table5[[#This Row],[Section]])),"No")</f>
        <v>No</v>
      </c>
    </row>
    <row r="10712" spans="1:13" x14ac:dyDescent="0.25">
      <c r="A10712" s="126" t="s">
        <v>28643</v>
      </c>
      <c r="B10712" s="126" t="s">
        <v>28644</v>
      </c>
      <c r="C10712" s="126" t="s">
        <v>98</v>
      </c>
      <c r="D10712" s="127">
        <v>0.436</v>
      </c>
      <c r="E10712" s="128">
        <v>164</v>
      </c>
      <c r="F10712" s="128">
        <v>129</v>
      </c>
      <c r="G10712" s="126" t="s">
        <v>13762</v>
      </c>
      <c r="H10712" s="126" t="s">
        <v>20194</v>
      </c>
      <c r="I10712" s="126" t="s">
        <v>21110</v>
      </c>
      <c r="J10712" s="126" t="s">
        <v>26241</v>
      </c>
      <c r="K10712" s="9">
        <f>_xlfn.IFNA(VLOOKUP(Table5[[#This Row],[Section]],SubSill_Tier,2,FALSE),0)</f>
        <v>0</v>
      </c>
      <c r="L10712" s="9" t="str">
        <f t="shared" si="176"/>
        <v/>
      </c>
      <c r="M10712" s="205" t="str" cm="1">
        <f t="array" ref="M10712">_xlfn.IFS(NOT(ISERROR(VLOOKUP(Table5[[#This Row],[Section]],TB_notTB,1,FALSE))),"No",LEFT(Table5[[#This Row],[Section]],3)="ETB","PLS",LEFT(Table5[[#This Row],[Section]],1)="7","PDB",NOT(ISBLANK(Table5[[#This Row],[Section]])),"No")</f>
        <v>No</v>
      </c>
    </row>
    <row r="10713" spans="1:13" x14ac:dyDescent="0.25">
      <c r="A10713" s="126" t="s">
        <v>28645</v>
      </c>
      <c r="B10713" s="126" t="s">
        <v>28646</v>
      </c>
      <c r="C10713" s="126" t="s">
        <v>98</v>
      </c>
      <c r="D10713" s="127">
        <v>0.315</v>
      </c>
      <c r="E10713" s="128">
        <v>128</v>
      </c>
      <c r="F10713" s="128">
        <v>100</v>
      </c>
      <c r="G10713" s="126" t="s">
        <v>13762</v>
      </c>
      <c r="H10713" s="126" t="s">
        <v>20194</v>
      </c>
      <c r="I10713" s="126" t="s">
        <v>21110</v>
      </c>
      <c r="J10713" s="126" t="s">
        <v>26241</v>
      </c>
      <c r="K10713" s="9">
        <f>_xlfn.IFNA(VLOOKUP(Table5[[#This Row],[Section]],SubSill_Tier,2,FALSE),0)</f>
        <v>0</v>
      </c>
      <c r="L10713" s="9" t="str">
        <f t="shared" si="176"/>
        <v/>
      </c>
      <c r="M10713" s="205" t="str" cm="1">
        <f t="array" ref="M10713">_xlfn.IFS(NOT(ISERROR(VLOOKUP(Table5[[#This Row],[Section]],TB_notTB,1,FALSE))),"No",LEFT(Table5[[#This Row],[Section]],3)="ETB","PLS",LEFT(Table5[[#This Row],[Section]],1)="7","PDB",NOT(ISBLANK(Table5[[#This Row],[Section]])),"No")</f>
        <v>No</v>
      </c>
    </row>
    <row r="10714" spans="1:13" x14ac:dyDescent="0.25">
      <c r="A10714" s="126" t="s">
        <v>28647</v>
      </c>
      <c r="B10714" s="126" t="s">
        <v>28648</v>
      </c>
      <c r="C10714" s="126" t="s">
        <v>75</v>
      </c>
      <c r="D10714" s="127">
        <v>0.26600000000000001</v>
      </c>
      <c r="E10714" s="128">
        <v>112</v>
      </c>
      <c r="F10714" s="128">
        <v>100</v>
      </c>
      <c r="G10714" s="126" t="s">
        <v>13762</v>
      </c>
      <c r="H10714" s="126" t="s">
        <v>20194</v>
      </c>
      <c r="I10714" s="126" t="s">
        <v>21110</v>
      </c>
      <c r="J10714" s="126" t="s">
        <v>26241</v>
      </c>
      <c r="K10714" s="9">
        <f>_xlfn.IFNA(VLOOKUP(Table5[[#This Row],[Section]],SubSill_Tier,2,FALSE),0)</f>
        <v>0</v>
      </c>
      <c r="L10714" s="9" t="str">
        <f t="shared" si="176"/>
        <v/>
      </c>
      <c r="M10714" s="205" t="str" cm="1">
        <f t="array" ref="M10714">_xlfn.IFS(NOT(ISERROR(VLOOKUP(Table5[[#This Row],[Section]],TB_notTB,1,FALSE))),"No",LEFT(Table5[[#This Row],[Section]],3)="ETB","PLS",LEFT(Table5[[#This Row],[Section]],1)="7","PDB",NOT(ISBLANK(Table5[[#This Row],[Section]])),"No")</f>
        <v>No</v>
      </c>
    </row>
    <row r="10715" spans="1:13" x14ac:dyDescent="0.25">
      <c r="A10715" s="126" t="s">
        <v>28649</v>
      </c>
      <c r="B10715" s="126" t="s">
        <v>29582</v>
      </c>
      <c r="C10715" s="126" t="s">
        <v>98</v>
      </c>
      <c r="D10715" s="127">
        <v>2.8220000000000001</v>
      </c>
      <c r="E10715" s="128">
        <v>700</v>
      </c>
      <c r="F10715" s="128">
        <v>588</v>
      </c>
      <c r="G10715" s="126" t="s">
        <v>28650</v>
      </c>
      <c r="H10715" s="126" t="s">
        <v>28651</v>
      </c>
      <c r="I10715" s="126" t="s">
        <v>28652</v>
      </c>
      <c r="J10715" s="126" t="s">
        <v>29583</v>
      </c>
      <c r="K10715" s="9">
        <f>_xlfn.IFNA(VLOOKUP(Table5[[#This Row],[Section]],SubSill_Tier,2,FALSE),0)</f>
        <v>0</v>
      </c>
      <c r="L10715" s="9" t="str">
        <f t="shared" si="176"/>
        <v/>
      </c>
      <c r="M10715" s="205" t="str" cm="1">
        <f t="array" ref="M10715">_xlfn.IFS(NOT(ISERROR(VLOOKUP(Table5[[#This Row],[Section]],TB_notTB,1,FALSE))),"No",LEFT(Table5[[#This Row],[Section]],3)="ETB","PLS",LEFT(Table5[[#This Row],[Section]],1)="7","PDB",NOT(ISBLANK(Table5[[#This Row],[Section]])),"No")</f>
        <v>No</v>
      </c>
    </row>
    <row r="10716" spans="1:13" x14ac:dyDescent="0.25">
      <c r="A10716" s="126" t="s">
        <v>28653</v>
      </c>
      <c r="B10716" s="126" t="s">
        <v>29584</v>
      </c>
      <c r="C10716" s="126" t="s">
        <v>98</v>
      </c>
      <c r="D10716" s="127">
        <v>2.37</v>
      </c>
      <c r="E10716" s="128">
        <v>530</v>
      </c>
      <c r="F10716" s="128">
        <v>407</v>
      </c>
      <c r="G10716" s="126" t="s">
        <v>28650</v>
      </c>
      <c r="H10716" s="126" t="s">
        <v>28651</v>
      </c>
      <c r="I10716" s="126" t="s">
        <v>28652</v>
      </c>
      <c r="J10716" s="126" t="s">
        <v>29583</v>
      </c>
      <c r="K10716" s="9">
        <f>_xlfn.IFNA(VLOOKUP(Table5[[#This Row],[Section]],SubSill_Tier,2,FALSE),0)</f>
        <v>0</v>
      </c>
      <c r="L10716" s="9" t="str">
        <f t="shared" si="176"/>
        <v/>
      </c>
      <c r="M10716" s="205" t="str" cm="1">
        <f t="array" ref="M10716">_xlfn.IFS(NOT(ISERROR(VLOOKUP(Table5[[#This Row],[Section]],TB_notTB,1,FALSE))),"No",LEFT(Table5[[#This Row],[Section]],3)="ETB","PLS",LEFT(Table5[[#This Row],[Section]],1)="7","PDB",NOT(ISBLANK(Table5[[#This Row],[Section]])),"No")</f>
        <v>No</v>
      </c>
    </row>
    <row r="10717" spans="1:13" x14ac:dyDescent="0.25">
      <c r="A10717" s="126" t="s">
        <v>28654</v>
      </c>
      <c r="B10717" s="126" t="s">
        <v>29585</v>
      </c>
      <c r="C10717" s="126" t="s">
        <v>98</v>
      </c>
      <c r="D10717" s="127">
        <v>3.4689999999999999</v>
      </c>
      <c r="E10717" s="128">
        <v>717</v>
      </c>
      <c r="F10717" s="128">
        <v>610</v>
      </c>
      <c r="G10717" s="126" t="s">
        <v>28650</v>
      </c>
      <c r="H10717" s="126" t="s">
        <v>28651</v>
      </c>
      <c r="I10717" s="126" t="s">
        <v>28652</v>
      </c>
      <c r="J10717" s="126" t="s">
        <v>29586</v>
      </c>
      <c r="K10717" s="9">
        <f>_xlfn.IFNA(VLOOKUP(Table5[[#This Row],[Section]],SubSill_Tier,2,FALSE),0)</f>
        <v>0</v>
      </c>
      <c r="L10717" s="9" t="str">
        <f t="shared" si="176"/>
        <v/>
      </c>
      <c r="M10717" s="205" t="str" cm="1">
        <f t="array" ref="M10717">_xlfn.IFS(NOT(ISERROR(VLOOKUP(Table5[[#This Row],[Section]],TB_notTB,1,FALSE))),"No",LEFT(Table5[[#This Row],[Section]],3)="ETB","PLS",LEFT(Table5[[#This Row],[Section]],1)="7","PDB",NOT(ISBLANK(Table5[[#This Row],[Section]])),"No")</f>
        <v>No</v>
      </c>
    </row>
    <row r="10718" spans="1:13" x14ac:dyDescent="0.25">
      <c r="A10718" s="126" t="s">
        <v>28655</v>
      </c>
      <c r="B10718" s="126" t="s">
        <v>29587</v>
      </c>
      <c r="C10718" s="126" t="s">
        <v>98</v>
      </c>
      <c r="D10718" s="127">
        <v>0.28199999999999997</v>
      </c>
      <c r="E10718" s="128">
        <v>133</v>
      </c>
      <c r="F10718" s="128">
        <v>100</v>
      </c>
      <c r="G10718" s="126" t="s">
        <v>28650</v>
      </c>
      <c r="H10718" s="126" t="s">
        <v>28651</v>
      </c>
      <c r="I10718" s="126" t="s">
        <v>28652</v>
      </c>
      <c r="J10718" s="126" t="s">
        <v>29583</v>
      </c>
      <c r="K10718" s="9">
        <f>_xlfn.IFNA(VLOOKUP(Table5[[#This Row],[Section]],SubSill_Tier,2,FALSE),0)</f>
        <v>0</v>
      </c>
      <c r="L10718" s="9" t="str">
        <f t="shared" si="176"/>
        <v/>
      </c>
      <c r="M10718" s="205" t="str" cm="1">
        <f t="array" ref="M10718">_xlfn.IFS(NOT(ISERROR(VLOOKUP(Table5[[#This Row],[Section]],TB_notTB,1,FALSE))),"No",LEFT(Table5[[#This Row],[Section]],3)="ETB","PLS",LEFT(Table5[[#This Row],[Section]],1)="7","PDB",NOT(ISBLANK(Table5[[#This Row],[Section]])),"No")</f>
        <v>No</v>
      </c>
    </row>
    <row r="10719" spans="1:13" x14ac:dyDescent="0.25">
      <c r="A10719" s="126" t="s">
        <v>28656</v>
      </c>
      <c r="B10719" s="126" t="s">
        <v>29588</v>
      </c>
      <c r="C10719" s="126" t="s">
        <v>98</v>
      </c>
      <c r="D10719" s="127">
        <v>4.1230000000000002</v>
      </c>
      <c r="E10719" s="128">
        <v>967</v>
      </c>
      <c r="F10719" s="128">
        <v>799</v>
      </c>
      <c r="G10719" s="126" t="s">
        <v>28650</v>
      </c>
      <c r="H10719" s="126" t="s">
        <v>28651</v>
      </c>
      <c r="I10719" s="126" t="s">
        <v>28652</v>
      </c>
      <c r="J10719" s="126" t="s">
        <v>29586</v>
      </c>
      <c r="K10719" s="9">
        <f>_xlfn.IFNA(VLOOKUP(Table5[[#This Row],[Section]],SubSill_Tier,2,FALSE),0)</f>
        <v>0</v>
      </c>
      <c r="L10719" s="9" t="str">
        <f t="shared" si="176"/>
        <v/>
      </c>
      <c r="M10719" s="205" t="str" cm="1">
        <f t="array" ref="M10719">_xlfn.IFS(NOT(ISERROR(VLOOKUP(Table5[[#This Row],[Section]],TB_notTB,1,FALSE))),"No",LEFT(Table5[[#This Row],[Section]],3)="ETB","PLS",LEFT(Table5[[#This Row],[Section]],1)="7","PDB",NOT(ISBLANK(Table5[[#This Row],[Section]])),"No")</f>
        <v>No</v>
      </c>
    </row>
    <row r="10720" spans="1:13" x14ac:dyDescent="0.25">
      <c r="A10720" s="126" t="s">
        <v>28657</v>
      </c>
      <c r="B10720" s="126" t="s">
        <v>29589</v>
      </c>
      <c r="C10720" s="126" t="s">
        <v>98</v>
      </c>
      <c r="D10720" s="127">
        <v>3.4950000000000001</v>
      </c>
      <c r="E10720" s="128">
        <v>749</v>
      </c>
      <c r="F10720" s="128">
        <v>558</v>
      </c>
      <c r="G10720" s="126" t="s">
        <v>28650</v>
      </c>
      <c r="H10720" s="126" t="s">
        <v>28651</v>
      </c>
      <c r="I10720" s="126" t="s">
        <v>28652</v>
      </c>
      <c r="J10720" s="126" t="s">
        <v>29586</v>
      </c>
      <c r="K10720" s="9">
        <f>_xlfn.IFNA(VLOOKUP(Table5[[#This Row],[Section]],SubSill_Tier,2,FALSE),0)</f>
        <v>0</v>
      </c>
      <c r="L10720" s="9" t="str">
        <f t="shared" si="176"/>
        <v/>
      </c>
      <c r="M10720" s="205" t="str" cm="1">
        <f t="array" ref="M10720">_xlfn.IFS(NOT(ISERROR(VLOOKUP(Table5[[#This Row],[Section]],TB_notTB,1,FALSE))),"No",LEFT(Table5[[#This Row],[Section]],3)="ETB","PLS",LEFT(Table5[[#This Row],[Section]],1)="7","PDB",NOT(ISBLANK(Table5[[#This Row],[Section]])),"No")</f>
        <v>No</v>
      </c>
    </row>
    <row r="10721" spans="1:13" x14ac:dyDescent="0.25">
      <c r="A10721" s="126" t="s">
        <v>28658</v>
      </c>
      <c r="B10721" s="126" t="s">
        <v>29590</v>
      </c>
      <c r="C10721" s="126" t="s">
        <v>98</v>
      </c>
      <c r="D10721" s="127">
        <v>4.915</v>
      </c>
      <c r="E10721" s="128">
        <v>995</v>
      </c>
      <c r="F10721" s="128">
        <v>830</v>
      </c>
      <c r="G10721" s="126" t="s">
        <v>28650</v>
      </c>
      <c r="H10721" s="126" t="s">
        <v>28651</v>
      </c>
      <c r="I10721" s="126" t="s">
        <v>28652</v>
      </c>
      <c r="J10721" s="126" t="s">
        <v>29586</v>
      </c>
      <c r="K10721" s="9">
        <f>_xlfn.IFNA(VLOOKUP(Table5[[#This Row],[Section]],SubSill_Tier,2,FALSE),0)</f>
        <v>0</v>
      </c>
      <c r="L10721" s="9" t="str">
        <f t="shared" si="176"/>
        <v/>
      </c>
      <c r="M10721" s="205" t="str" cm="1">
        <f t="array" ref="M10721">_xlfn.IFS(NOT(ISERROR(VLOOKUP(Table5[[#This Row],[Section]],TB_notTB,1,FALSE))),"No",LEFT(Table5[[#This Row],[Section]],3)="ETB","PLS",LEFT(Table5[[#This Row],[Section]],1)="7","PDB",NOT(ISBLANK(Table5[[#This Row],[Section]])),"No")</f>
        <v>No</v>
      </c>
    </row>
    <row r="10722" spans="1:13" x14ac:dyDescent="0.25">
      <c r="A10722" s="126" t="s">
        <v>28659</v>
      </c>
      <c r="B10722" s="126" t="s">
        <v>28660</v>
      </c>
      <c r="C10722" s="126" t="s">
        <v>98</v>
      </c>
      <c r="D10722" s="127">
        <v>0.76200000000000001</v>
      </c>
      <c r="E10722" s="128">
        <v>191</v>
      </c>
      <c r="F10722" s="128">
        <v>128</v>
      </c>
      <c r="G10722" s="126" t="s">
        <v>28650</v>
      </c>
      <c r="H10722" s="126" t="s">
        <v>28651</v>
      </c>
      <c r="I10722" s="126" t="s">
        <v>28652</v>
      </c>
      <c r="J10722" s="126" t="s">
        <v>29583</v>
      </c>
      <c r="K10722" s="9">
        <f>_xlfn.IFNA(VLOOKUP(Table5[[#This Row],[Section]],SubSill_Tier,2,FALSE),0)</f>
        <v>0</v>
      </c>
      <c r="L10722" s="9" t="str">
        <f t="shared" si="176"/>
        <v/>
      </c>
      <c r="M10722" s="205" t="str" cm="1">
        <f t="array" ref="M10722">_xlfn.IFS(NOT(ISERROR(VLOOKUP(Table5[[#This Row],[Section]],TB_notTB,1,FALSE))),"No",LEFT(Table5[[#This Row],[Section]],3)="ETB","PLS",LEFT(Table5[[#This Row],[Section]],1)="7","PDB",NOT(ISBLANK(Table5[[#This Row],[Section]])),"No")</f>
        <v>No</v>
      </c>
    </row>
    <row r="10723" spans="1:13" x14ac:dyDescent="0.25">
      <c r="A10723" s="126" t="s">
        <v>28661</v>
      </c>
      <c r="B10723" s="126" t="s">
        <v>29591</v>
      </c>
      <c r="C10723" s="126" t="s">
        <v>98</v>
      </c>
      <c r="D10723" s="127">
        <v>0.28000000000000003</v>
      </c>
      <c r="E10723" s="128">
        <v>131</v>
      </c>
      <c r="F10723" s="128">
        <v>131</v>
      </c>
      <c r="G10723" s="126" t="s">
        <v>28650</v>
      </c>
      <c r="H10723" s="126" t="s">
        <v>28651</v>
      </c>
      <c r="I10723" s="126" t="s">
        <v>28652</v>
      </c>
      <c r="J10723" s="126" t="s">
        <v>29583</v>
      </c>
      <c r="K10723" s="9">
        <f>_xlfn.IFNA(VLOOKUP(Table5[[#This Row],[Section]],SubSill_Tier,2,FALSE),0)</f>
        <v>0</v>
      </c>
      <c r="L10723" s="9" t="str">
        <f t="shared" si="176"/>
        <v/>
      </c>
      <c r="M10723" s="205" t="str" cm="1">
        <f t="array" ref="M10723">_xlfn.IFS(NOT(ISERROR(VLOOKUP(Table5[[#This Row],[Section]],TB_notTB,1,FALSE))),"No",LEFT(Table5[[#This Row],[Section]],3)="ETB","PLS",LEFT(Table5[[#This Row],[Section]],1)="7","PDB",NOT(ISBLANK(Table5[[#This Row],[Section]])),"No")</f>
        <v>No</v>
      </c>
    </row>
    <row r="10724" spans="1:13" x14ac:dyDescent="0.25">
      <c r="A10724" s="126" t="s">
        <v>28662</v>
      </c>
      <c r="B10724" s="126" t="s">
        <v>29592</v>
      </c>
      <c r="C10724" s="126" t="s">
        <v>98</v>
      </c>
      <c r="D10724" s="127">
        <v>0.64100000000000001</v>
      </c>
      <c r="E10724" s="128">
        <v>205</v>
      </c>
      <c r="F10724" s="128">
        <v>137</v>
      </c>
      <c r="G10724" s="126" t="s">
        <v>28650</v>
      </c>
      <c r="H10724" s="126" t="s">
        <v>28651</v>
      </c>
      <c r="I10724" s="126" t="s">
        <v>28652</v>
      </c>
      <c r="J10724" s="126" t="s">
        <v>29583</v>
      </c>
      <c r="K10724" s="9">
        <f>_xlfn.IFNA(VLOOKUP(Table5[[#This Row],[Section]],SubSill_Tier,2,FALSE),0)</f>
        <v>0</v>
      </c>
      <c r="L10724" s="9" t="str">
        <f t="shared" si="176"/>
        <v/>
      </c>
      <c r="M10724" s="205" t="str" cm="1">
        <f t="array" ref="M10724">_xlfn.IFS(NOT(ISERROR(VLOOKUP(Table5[[#This Row],[Section]],TB_notTB,1,FALSE))),"No",LEFT(Table5[[#This Row],[Section]],3)="ETB","PLS",LEFT(Table5[[#This Row],[Section]],1)="7","PDB",NOT(ISBLANK(Table5[[#This Row],[Section]])),"No")</f>
        <v>No</v>
      </c>
    </row>
    <row r="10725" spans="1:13" x14ac:dyDescent="0.25">
      <c r="A10725" s="126" t="s">
        <v>28663</v>
      </c>
      <c r="B10725" s="126" t="s">
        <v>29593</v>
      </c>
      <c r="C10725" s="126" t="s">
        <v>98</v>
      </c>
      <c r="D10725" s="127">
        <v>0.59</v>
      </c>
      <c r="E10725" s="128">
        <v>194</v>
      </c>
      <c r="F10725" s="128">
        <v>130</v>
      </c>
      <c r="G10725" s="126" t="s">
        <v>28650</v>
      </c>
      <c r="H10725" s="126" t="s">
        <v>28651</v>
      </c>
      <c r="I10725" s="126" t="s">
        <v>28652</v>
      </c>
      <c r="J10725" s="126" t="s">
        <v>29583</v>
      </c>
      <c r="K10725" s="9">
        <f>_xlfn.IFNA(VLOOKUP(Table5[[#This Row],[Section]],SubSill_Tier,2,FALSE),0)</f>
        <v>0</v>
      </c>
      <c r="L10725" s="9" t="str">
        <f t="shared" si="176"/>
        <v/>
      </c>
      <c r="M10725" s="205" t="str" cm="1">
        <f t="array" ref="M10725">_xlfn.IFS(NOT(ISERROR(VLOOKUP(Table5[[#This Row],[Section]],TB_notTB,1,FALSE))),"No",LEFT(Table5[[#This Row],[Section]],3)="ETB","PLS",LEFT(Table5[[#This Row],[Section]],1)="7","PDB",NOT(ISBLANK(Table5[[#This Row],[Section]])),"No")</f>
        <v>No</v>
      </c>
    </row>
    <row r="10726" spans="1:13" x14ac:dyDescent="0.25">
      <c r="A10726" s="126" t="s">
        <v>28664</v>
      </c>
      <c r="B10726" s="126" t="s">
        <v>28665</v>
      </c>
      <c r="C10726" s="126" t="s">
        <v>98</v>
      </c>
      <c r="D10726" s="127">
        <v>1.978</v>
      </c>
      <c r="E10726" s="128">
        <v>352</v>
      </c>
      <c r="F10726" s="128">
        <v>236</v>
      </c>
      <c r="G10726" s="126" t="s">
        <v>28650</v>
      </c>
      <c r="H10726" s="126" t="s">
        <v>28651</v>
      </c>
      <c r="I10726" s="126" t="s">
        <v>28652</v>
      </c>
      <c r="J10726" s="126" t="s">
        <v>29583</v>
      </c>
      <c r="K10726" s="9">
        <f>_xlfn.IFNA(VLOOKUP(Table5[[#This Row],[Section]],SubSill_Tier,2,FALSE),0)</f>
        <v>0</v>
      </c>
      <c r="L10726" s="9" t="str">
        <f t="shared" si="176"/>
        <v/>
      </c>
      <c r="M10726" s="205" t="str" cm="1">
        <f t="array" ref="M10726">_xlfn.IFS(NOT(ISERROR(VLOOKUP(Table5[[#This Row],[Section]],TB_notTB,1,FALSE))),"No",LEFT(Table5[[#This Row],[Section]],3)="ETB","PLS",LEFT(Table5[[#This Row],[Section]],1)="7","PDB",NOT(ISBLANK(Table5[[#This Row],[Section]])),"No")</f>
        <v>No</v>
      </c>
    </row>
    <row r="10727" spans="1:13" x14ac:dyDescent="0.25">
      <c r="A10727" s="126" t="s">
        <v>28666</v>
      </c>
      <c r="B10727" s="126" t="s">
        <v>29594</v>
      </c>
      <c r="C10727" s="126" t="s">
        <v>98</v>
      </c>
      <c r="D10727" s="127">
        <v>2.2490000000000001</v>
      </c>
      <c r="E10727" s="128">
        <v>392</v>
      </c>
      <c r="F10727" s="128">
        <v>262</v>
      </c>
      <c r="G10727" s="126" t="s">
        <v>28650</v>
      </c>
      <c r="H10727" s="126" t="s">
        <v>28651</v>
      </c>
      <c r="I10727" s="126" t="s">
        <v>28652</v>
      </c>
      <c r="J10727" s="126" t="s">
        <v>29583</v>
      </c>
      <c r="K10727" s="9">
        <f>_xlfn.IFNA(VLOOKUP(Table5[[#This Row],[Section]],SubSill_Tier,2,FALSE),0)</f>
        <v>0</v>
      </c>
      <c r="L10727" s="9" t="str">
        <f t="shared" si="176"/>
        <v/>
      </c>
      <c r="M10727" s="205" t="str" cm="1">
        <f t="array" ref="M10727">_xlfn.IFS(NOT(ISERROR(VLOOKUP(Table5[[#This Row],[Section]],TB_notTB,1,FALSE))),"No",LEFT(Table5[[#This Row],[Section]],3)="ETB","PLS",LEFT(Table5[[#This Row],[Section]],1)="7","PDB",NOT(ISBLANK(Table5[[#This Row],[Section]])),"No")</f>
        <v>No</v>
      </c>
    </row>
    <row r="10728" spans="1:13" x14ac:dyDescent="0.25">
      <c r="A10728" s="126" t="s">
        <v>28667</v>
      </c>
      <c r="B10728" s="126" t="s">
        <v>29595</v>
      </c>
      <c r="C10728" s="126" t="s">
        <v>98</v>
      </c>
      <c r="D10728" s="127">
        <v>2.222</v>
      </c>
      <c r="E10728" s="128">
        <v>397</v>
      </c>
      <c r="F10728" s="128">
        <v>265</v>
      </c>
      <c r="G10728" s="126" t="s">
        <v>28650</v>
      </c>
      <c r="H10728" s="126" t="s">
        <v>28651</v>
      </c>
      <c r="I10728" s="126" t="s">
        <v>28652</v>
      </c>
      <c r="J10728" s="126" t="s">
        <v>29583</v>
      </c>
      <c r="K10728" s="9">
        <f>_xlfn.IFNA(VLOOKUP(Table5[[#This Row],[Section]],SubSill_Tier,2,FALSE),0)</f>
        <v>0</v>
      </c>
      <c r="L10728" s="9" t="str">
        <f t="shared" si="176"/>
        <v/>
      </c>
      <c r="M10728" s="205" t="str" cm="1">
        <f t="array" ref="M10728">_xlfn.IFS(NOT(ISERROR(VLOOKUP(Table5[[#This Row],[Section]],TB_notTB,1,FALSE))),"No",LEFT(Table5[[#This Row],[Section]],3)="ETB","PLS",LEFT(Table5[[#This Row],[Section]],1)="7","PDB",NOT(ISBLANK(Table5[[#This Row],[Section]])),"No")</f>
        <v>No</v>
      </c>
    </row>
    <row r="10729" spans="1:13" x14ac:dyDescent="0.25">
      <c r="A10729" s="126" t="s">
        <v>28668</v>
      </c>
      <c r="B10729" s="126" t="s">
        <v>29596</v>
      </c>
      <c r="C10729" s="126" t="s">
        <v>98</v>
      </c>
      <c r="D10729" s="127">
        <v>2.3130000000000002</v>
      </c>
      <c r="E10729" s="128">
        <v>456</v>
      </c>
      <c r="F10729" s="128">
        <v>316</v>
      </c>
      <c r="G10729" s="126" t="s">
        <v>28650</v>
      </c>
      <c r="H10729" s="126" t="s">
        <v>28651</v>
      </c>
      <c r="I10729" s="126" t="s">
        <v>28652</v>
      </c>
      <c r="J10729" s="126" t="s">
        <v>29583</v>
      </c>
      <c r="K10729" s="9">
        <f>_xlfn.IFNA(VLOOKUP(Table5[[#This Row],[Section]],SubSill_Tier,2,FALSE),0)</f>
        <v>0</v>
      </c>
      <c r="L10729" s="9" t="str">
        <f t="shared" si="176"/>
        <v/>
      </c>
      <c r="M10729" s="205" t="str" cm="1">
        <f t="array" ref="M10729">_xlfn.IFS(NOT(ISERROR(VLOOKUP(Table5[[#This Row],[Section]],TB_notTB,1,FALSE))),"No",LEFT(Table5[[#This Row],[Section]],3)="ETB","PLS",LEFT(Table5[[#This Row],[Section]],1)="7","PDB",NOT(ISBLANK(Table5[[#This Row],[Section]])),"No")</f>
        <v>No</v>
      </c>
    </row>
    <row r="10730" spans="1:13" x14ac:dyDescent="0.25">
      <c r="A10730" s="126" t="s">
        <v>28669</v>
      </c>
      <c r="B10730" s="126" t="s">
        <v>29597</v>
      </c>
      <c r="C10730" s="126" t="s">
        <v>98</v>
      </c>
      <c r="D10730" s="127">
        <v>3.3479999999999999</v>
      </c>
      <c r="E10730" s="128">
        <v>470</v>
      </c>
      <c r="F10730" s="128">
        <v>341</v>
      </c>
      <c r="G10730" s="126" t="s">
        <v>28650</v>
      </c>
      <c r="H10730" s="126" t="s">
        <v>28651</v>
      </c>
      <c r="I10730" s="126" t="s">
        <v>28652</v>
      </c>
      <c r="J10730" s="126" t="s">
        <v>29586</v>
      </c>
      <c r="K10730" s="9">
        <f>_xlfn.IFNA(VLOOKUP(Table5[[#This Row],[Section]],SubSill_Tier,2,FALSE),0)</f>
        <v>0</v>
      </c>
      <c r="L10730" s="9" t="str">
        <f t="shared" si="176"/>
        <v/>
      </c>
      <c r="M10730" s="205" t="str" cm="1">
        <f t="array" ref="M10730">_xlfn.IFS(NOT(ISERROR(VLOOKUP(Table5[[#This Row],[Section]],TB_notTB,1,FALSE))),"No",LEFT(Table5[[#This Row],[Section]],3)="ETB","PLS",LEFT(Table5[[#This Row],[Section]],1)="7","PDB",NOT(ISBLANK(Table5[[#This Row],[Section]])),"No")</f>
        <v>No</v>
      </c>
    </row>
    <row r="10731" spans="1:13" x14ac:dyDescent="0.25">
      <c r="A10731" s="126" t="s">
        <v>28670</v>
      </c>
      <c r="B10731" s="126" t="s">
        <v>29596</v>
      </c>
      <c r="C10731" s="126" t="s">
        <v>98</v>
      </c>
      <c r="D10731" s="127">
        <v>3.4390000000000001</v>
      </c>
      <c r="E10731" s="128">
        <v>528</v>
      </c>
      <c r="F10731" s="128">
        <v>399</v>
      </c>
      <c r="G10731" s="126" t="s">
        <v>28650</v>
      </c>
      <c r="H10731" s="126" t="s">
        <v>28651</v>
      </c>
      <c r="I10731" s="126" t="s">
        <v>28652</v>
      </c>
      <c r="J10731" s="126" t="s">
        <v>29586</v>
      </c>
      <c r="K10731" s="9">
        <f>_xlfn.IFNA(VLOOKUP(Table5[[#This Row],[Section]],SubSill_Tier,2,FALSE),0)</f>
        <v>0</v>
      </c>
      <c r="L10731" s="9" t="str">
        <f t="shared" si="176"/>
        <v/>
      </c>
      <c r="M10731" s="205" t="str" cm="1">
        <f t="array" ref="M10731">_xlfn.IFS(NOT(ISERROR(VLOOKUP(Table5[[#This Row],[Section]],TB_notTB,1,FALSE))),"No",LEFT(Table5[[#This Row],[Section]],3)="ETB","PLS",LEFT(Table5[[#This Row],[Section]],1)="7","PDB",NOT(ISBLANK(Table5[[#This Row],[Section]])),"No")</f>
        <v>No</v>
      </c>
    </row>
    <row r="10732" spans="1:13" x14ac:dyDescent="0.25">
      <c r="A10732" s="126" t="s">
        <v>28671</v>
      </c>
      <c r="B10732" s="126" t="s">
        <v>29598</v>
      </c>
      <c r="C10732" s="126" t="s">
        <v>98</v>
      </c>
      <c r="D10732" s="127">
        <v>0.21</v>
      </c>
      <c r="E10732" s="128">
        <v>124</v>
      </c>
      <c r="F10732" s="128">
        <v>100</v>
      </c>
      <c r="G10732" s="126" t="s">
        <v>28650</v>
      </c>
      <c r="H10732" s="126" t="s">
        <v>28651</v>
      </c>
      <c r="I10732" s="126" t="s">
        <v>28652</v>
      </c>
      <c r="J10732" s="126" t="s">
        <v>29583</v>
      </c>
      <c r="K10732" s="9">
        <f>_xlfn.IFNA(VLOOKUP(Table5[[#This Row],[Section]],SubSill_Tier,2,FALSE),0)</f>
        <v>0</v>
      </c>
      <c r="L10732" s="9" t="str">
        <f t="shared" si="176"/>
        <v/>
      </c>
      <c r="M10732" s="205" t="str" cm="1">
        <f t="array" ref="M10732">_xlfn.IFS(NOT(ISERROR(VLOOKUP(Table5[[#This Row],[Section]],TB_notTB,1,FALSE))),"No",LEFT(Table5[[#This Row],[Section]],3)="ETB","PLS",LEFT(Table5[[#This Row],[Section]],1)="7","PDB",NOT(ISBLANK(Table5[[#This Row],[Section]])),"No")</f>
        <v>No</v>
      </c>
    </row>
    <row r="10733" spans="1:13" x14ac:dyDescent="0.25">
      <c r="A10733" s="126" t="s">
        <v>28672</v>
      </c>
      <c r="B10733" s="126" t="s">
        <v>29599</v>
      </c>
      <c r="C10733" s="126" t="s">
        <v>98</v>
      </c>
      <c r="D10733" s="127">
        <v>0.19800000000000001</v>
      </c>
      <c r="E10733" s="128">
        <v>115</v>
      </c>
      <c r="F10733" s="128">
        <v>100</v>
      </c>
      <c r="G10733" s="126" t="s">
        <v>28650</v>
      </c>
      <c r="H10733" s="126" t="s">
        <v>28651</v>
      </c>
      <c r="I10733" s="126" t="s">
        <v>28652</v>
      </c>
      <c r="J10733" s="126" t="s">
        <v>29583</v>
      </c>
      <c r="K10733" s="9">
        <f>_xlfn.IFNA(VLOOKUP(Table5[[#This Row],[Section]],SubSill_Tier,2,FALSE),0)</f>
        <v>0</v>
      </c>
      <c r="L10733" s="9" t="str">
        <f t="shared" si="176"/>
        <v/>
      </c>
      <c r="M10733" s="205" t="str" cm="1">
        <f t="array" ref="M10733">_xlfn.IFS(NOT(ISERROR(VLOOKUP(Table5[[#This Row],[Section]],TB_notTB,1,FALSE))),"No",LEFT(Table5[[#This Row],[Section]],3)="ETB","PLS",LEFT(Table5[[#This Row],[Section]],1)="7","PDB",NOT(ISBLANK(Table5[[#This Row],[Section]])),"No")</f>
        <v>No</v>
      </c>
    </row>
    <row r="10734" spans="1:13" x14ac:dyDescent="0.25">
      <c r="A10734" s="126" t="s">
        <v>28673</v>
      </c>
      <c r="B10734" s="126" t="s">
        <v>28674</v>
      </c>
      <c r="C10734" s="126" t="s">
        <v>98</v>
      </c>
      <c r="D10734" s="127">
        <v>1.351</v>
      </c>
      <c r="E10734" s="128">
        <v>327</v>
      </c>
      <c r="F10734" s="128">
        <v>226</v>
      </c>
      <c r="G10734" s="126" t="s">
        <v>28650</v>
      </c>
      <c r="H10734" s="126" t="s">
        <v>28651</v>
      </c>
      <c r="I10734" s="126" t="s">
        <v>28652</v>
      </c>
      <c r="J10734" s="126" t="s">
        <v>26241</v>
      </c>
      <c r="K10734" s="9">
        <f>_xlfn.IFNA(VLOOKUP(Table5[[#This Row],[Section]],SubSill_Tier,2,FALSE),0)</f>
        <v>0</v>
      </c>
      <c r="L10734" s="9" t="str">
        <f t="shared" si="176"/>
        <v/>
      </c>
      <c r="M10734" s="205" t="str" cm="1">
        <f t="array" ref="M10734">_xlfn.IFS(NOT(ISERROR(VLOOKUP(Table5[[#This Row],[Section]],TB_notTB,1,FALSE))),"No",LEFT(Table5[[#This Row],[Section]],3)="ETB","PLS",LEFT(Table5[[#This Row],[Section]],1)="7","PDB",NOT(ISBLANK(Table5[[#This Row],[Section]])),"No")</f>
        <v>No</v>
      </c>
    </row>
    <row r="10735" spans="1:13" x14ac:dyDescent="0.25">
      <c r="A10735" s="126" t="s">
        <v>28675</v>
      </c>
      <c r="B10735" s="126" t="s">
        <v>29600</v>
      </c>
      <c r="C10735" s="126" t="s">
        <v>98</v>
      </c>
      <c r="D10735" s="127">
        <v>0.20899999999999999</v>
      </c>
      <c r="E10735" s="128">
        <v>102</v>
      </c>
      <c r="F10735" s="128">
        <v>100</v>
      </c>
      <c r="G10735" s="126" t="s">
        <v>28650</v>
      </c>
      <c r="H10735" s="126" t="s">
        <v>28651</v>
      </c>
      <c r="I10735" s="126" t="s">
        <v>28652</v>
      </c>
      <c r="J10735" s="126" t="s">
        <v>26241</v>
      </c>
      <c r="K10735" s="9">
        <f>_xlfn.IFNA(VLOOKUP(Table5[[#This Row],[Section]],SubSill_Tier,2,FALSE),0)</f>
        <v>0</v>
      </c>
      <c r="L10735" s="9" t="str">
        <f t="shared" si="176"/>
        <v/>
      </c>
      <c r="M10735" s="205" t="str" cm="1">
        <f t="array" ref="M10735">_xlfn.IFS(NOT(ISERROR(VLOOKUP(Table5[[#This Row],[Section]],TB_notTB,1,FALSE))),"No",LEFT(Table5[[#This Row],[Section]],3)="ETB","PLS",LEFT(Table5[[#This Row],[Section]],1)="7","PDB",NOT(ISBLANK(Table5[[#This Row],[Section]])),"No")</f>
        <v>No</v>
      </c>
    </row>
    <row r="10736" spans="1:13" x14ac:dyDescent="0.25">
      <c r="A10736" s="126" t="s">
        <v>28676</v>
      </c>
      <c r="B10736" s="126" t="s">
        <v>28677</v>
      </c>
      <c r="C10736" s="126" t="s">
        <v>98</v>
      </c>
      <c r="D10736" s="127">
        <v>1.5940000000000001</v>
      </c>
      <c r="E10736" s="128">
        <v>437</v>
      </c>
      <c r="F10736" s="128">
        <v>291</v>
      </c>
      <c r="G10736" s="126" t="s">
        <v>28650</v>
      </c>
      <c r="H10736" s="126" t="s">
        <v>28651</v>
      </c>
      <c r="I10736" s="126" t="s">
        <v>28652</v>
      </c>
      <c r="J10736" s="126" t="s">
        <v>26241</v>
      </c>
      <c r="K10736" s="9">
        <f>_xlfn.IFNA(VLOOKUP(Table5[[#This Row],[Section]],SubSill_Tier,2,FALSE),0)</f>
        <v>0</v>
      </c>
      <c r="L10736" s="9" t="str">
        <f t="shared" si="176"/>
        <v/>
      </c>
      <c r="M10736" s="205" t="str" cm="1">
        <f t="array" ref="M10736">_xlfn.IFS(NOT(ISERROR(VLOOKUP(Table5[[#This Row],[Section]],TB_notTB,1,FALSE))),"No",LEFT(Table5[[#This Row],[Section]],3)="ETB","PLS",LEFT(Table5[[#This Row],[Section]],1)="7","PDB",NOT(ISBLANK(Table5[[#This Row],[Section]])),"No")</f>
        <v>No</v>
      </c>
    </row>
    <row r="10737" spans="1:13" x14ac:dyDescent="0.25">
      <c r="A10737" s="126" t="s">
        <v>28678</v>
      </c>
      <c r="B10737" s="126" t="s">
        <v>29601</v>
      </c>
      <c r="C10737" s="126" t="s">
        <v>98</v>
      </c>
      <c r="D10737" s="127">
        <v>0.82599999999999996</v>
      </c>
      <c r="E10737" s="128">
        <v>196</v>
      </c>
      <c r="F10737" s="128">
        <v>131</v>
      </c>
      <c r="G10737" s="126" t="s">
        <v>28650</v>
      </c>
      <c r="H10737" s="126" t="s">
        <v>28651</v>
      </c>
      <c r="I10737" s="126" t="s">
        <v>28652</v>
      </c>
      <c r="J10737" s="126" t="s">
        <v>29583</v>
      </c>
      <c r="K10737" s="9">
        <f>_xlfn.IFNA(VLOOKUP(Table5[[#This Row],[Section]],SubSill_Tier,2,FALSE),0)</f>
        <v>0</v>
      </c>
      <c r="L10737" s="9" t="str">
        <f t="shared" si="176"/>
        <v/>
      </c>
      <c r="M10737" s="205" t="str" cm="1">
        <f t="array" ref="M10737">_xlfn.IFS(NOT(ISERROR(VLOOKUP(Table5[[#This Row],[Section]],TB_notTB,1,FALSE))),"No",LEFT(Table5[[#This Row],[Section]],3)="ETB","PLS",LEFT(Table5[[#This Row],[Section]],1)="7","PDB",NOT(ISBLANK(Table5[[#This Row],[Section]])),"No")</f>
        <v>No</v>
      </c>
    </row>
    <row r="10738" spans="1:13" x14ac:dyDescent="0.25">
      <c r="A10738" s="126" t="s">
        <v>28679</v>
      </c>
      <c r="B10738" s="126" t="s">
        <v>29602</v>
      </c>
      <c r="C10738" s="126" t="s">
        <v>98</v>
      </c>
      <c r="D10738" s="127">
        <v>0.189</v>
      </c>
      <c r="E10738" s="128">
        <v>100</v>
      </c>
      <c r="F10738" s="128">
        <v>100</v>
      </c>
      <c r="G10738" s="126" t="s">
        <v>28650</v>
      </c>
      <c r="H10738" s="126" t="s">
        <v>28651</v>
      </c>
      <c r="I10738" s="126" t="s">
        <v>28652</v>
      </c>
      <c r="J10738" s="126" t="s">
        <v>29583</v>
      </c>
      <c r="K10738" s="9">
        <f>_xlfn.IFNA(VLOOKUP(Table5[[#This Row],[Section]],SubSill_Tier,2,FALSE),0)</f>
        <v>4</v>
      </c>
      <c r="L10738" s="9" t="str">
        <f t="shared" si="176"/>
        <v/>
      </c>
      <c r="M10738" s="205" t="str" cm="1">
        <f t="array" ref="M10738">_xlfn.IFS(NOT(ISERROR(VLOOKUP(Table5[[#This Row],[Section]],TB_notTB,1,FALSE))),"No",LEFT(Table5[[#This Row],[Section]],3)="ETB","PLS",LEFT(Table5[[#This Row],[Section]],1)="7","PDB",NOT(ISBLANK(Table5[[#This Row],[Section]])),"No")</f>
        <v>No</v>
      </c>
    </row>
    <row r="10739" spans="1:13" x14ac:dyDescent="0.25">
      <c r="A10739" s="126" t="s">
        <v>28680</v>
      </c>
      <c r="B10739" s="126" t="s">
        <v>28681</v>
      </c>
      <c r="C10739" s="126" t="s">
        <v>98</v>
      </c>
      <c r="D10739" s="127">
        <v>2.673</v>
      </c>
      <c r="E10739" s="128">
        <v>691</v>
      </c>
      <c r="F10739" s="128">
        <v>691</v>
      </c>
      <c r="G10739" s="126" t="s">
        <v>28650</v>
      </c>
      <c r="H10739" s="126" t="s">
        <v>28651</v>
      </c>
      <c r="I10739" s="126" t="s">
        <v>28652</v>
      </c>
      <c r="J10739" s="126" t="s">
        <v>26241</v>
      </c>
      <c r="K10739" s="9">
        <f>_xlfn.IFNA(VLOOKUP(Table5[[#This Row],[Section]],SubSill_Tier,2,FALSE),0)</f>
        <v>0</v>
      </c>
      <c r="L10739" s="9" t="str">
        <f t="shared" si="176"/>
        <v/>
      </c>
      <c r="M10739" s="205" t="str" cm="1">
        <f t="array" ref="M10739">_xlfn.IFS(NOT(ISERROR(VLOOKUP(Table5[[#This Row],[Section]],TB_notTB,1,FALSE))),"No",LEFT(Table5[[#This Row],[Section]],3)="ETB","PLS",LEFT(Table5[[#This Row],[Section]],1)="7","PDB",NOT(ISBLANK(Table5[[#This Row],[Section]])),"No")</f>
        <v>No</v>
      </c>
    </row>
    <row r="10740" spans="1:13" x14ac:dyDescent="0.25">
      <c r="A10740" s="126" t="s">
        <v>28682</v>
      </c>
      <c r="B10740" s="126" t="s">
        <v>28683</v>
      </c>
      <c r="C10740" s="126" t="s">
        <v>98</v>
      </c>
      <c r="D10740" s="127">
        <v>3.1360000000000001</v>
      </c>
      <c r="E10740" s="128">
        <v>803</v>
      </c>
      <c r="F10740" s="128">
        <v>803</v>
      </c>
      <c r="G10740" s="126" t="s">
        <v>28650</v>
      </c>
      <c r="H10740" s="126" t="s">
        <v>28651</v>
      </c>
      <c r="I10740" s="126" t="s">
        <v>28652</v>
      </c>
      <c r="J10740" s="126" t="s">
        <v>26332</v>
      </c>
      <c r="K10740" s="9">
        <f>_xlfn.IFNA(VLOOKUP(Table5[[#This Row],[Section]],SubSill_Tier,2,FALSE),0)</f>
        <v>0</v>
      </c>
      <c r="L10740" s="9" t="str">
        <f t="shared" si="176"/>
        <v/>
      </c>
      <c r="M10740" s="205" t="str" cm="1">
        <f t="array" ref="M10740">_xlfn.IFS(NOT(ISERROR(VLOOKUP(Table5[[#This Row],[Section]],TB_notTB,1,FALSE))),"No",LEFT(Table5[[#This Row],[Section]],3)="ETB","PLS",LEFT(Table5[[#This Row],[Section]],1)="7","PDB",NOT(ISBLANK(Table5[[#This Row],[Section]])),"No")</f>
        <v>No</v>
      </c>
    </row>
    <row r="10741" spans="1:13" x14ac:dyDescent="0.25">
      <c r="A10741" s="126" t="s">
        <v>28684</v>
      </c>
      <c r="B10741" s="126" t="s">
        <v>28685</v>
      </c>
      <c r="C10741" s="126" t="s">
        <v>98</v>
      </c>
      <c r="D10741" s="127">
        <v>2.0339999999999998</v>
      </c>
      <c r="E10741" s="128">
        <v>538</v>
      </c>
      <c r="F10741" s="128">
        <v>538</v>
      </c>
      <c r="G10741" s="126" t="s">
        <v>28650</v>
      </c>
      <c r="H10741" s="126" t="s">
        <v>28651</v>
      </c>
      <c r="I10741" s="126" t="s">
        <v>28652</v>
      </c>
      <c r="J10741" s="126" t="s">
        <v>26241</v>
      </c>
      <c r="K10741" s="9">
        <f>_xlfn.IFNA(VLOOKUP(Table5[[#This Row],[Section]],SubSill_Tier,2,FALSE),0)</f>
        <v>0</v>
      </c>
      <c r="L10741" s="9" t="str">
        <f t="shared" si="176"/>
        <v/>
      </c>
      <c r="M10741" s="205" t="str" cm="1">
        <f t="array" ref="M10741">_xlfn.IFS(NOT(ISERROR(VLOOKUP(Table5[[#This Row],[Section]],TB_notTB,1,FALSE))),"No",LEFT(Table5[[#This Row],[Section]],3)="ETB","PLS",LEFT(Table5[[#This Row],[Section]],1)="7","PDB",NOT(ISBLANK(Table5[[#This Row],[Section]])),"No")</f>
        <v>No</v>
      </c>
    </row>
    <row r="10742" spans="1:13" x14ac:dyDescent="0.25">
      <c r="A10742" s="126" t="s">
        <v>28686</v>
      </c>
      <c r="B10742" s="126" t="s">
        <v>28687</v>
      </c>
      <c r="C10742" s="126" t="s">
        <v>98</v>
      </c>
      <c r="D10742" s="127">
        <v>0.61299999999999999</v>
      </c>
      <c r="E10742" s="128">
        <v>217</v>
      </c>
      <c r="F10742" s="128">
        <v>217</v>
      </c>
      <c r="G10742" s="126" t="s">
        <v>28650</v>
      </c>
      <c r="H10742" s="126" t="s">
        <v>28651</v>
      </c>
      <c r="I10742" s="126" t="s">
        <v>28652</v>
      </c>
      <c r="J10742" s="126" t="s">
        <v>26241</v>
      </c>
      <c r="K10742" s="9">
        <f>_xlfn.IFNA(VLOOKUP(Table5[[#This Row],[Section]],SubSill_Tier,2,FALSE),0)</f>
        <v>0</v>
      </c>
      <c r="L10742" s="9" t="str">
        <f t="shared" si="176"/>
        <v/>
      </c>
      <c r="M10742" s="205" t="str" cm="1">
        <f t="array" ref="M10742">_xlfn.IFS(NOT(ISERROR(VLOOKUP(Table5[[#This Row],[Section]],TB_notTB,1,FALSE))),"No",LEFT(Table5[[#This Row],[Section]],3)="ETB","PLS",LEFT(Table5[[#This Row],[Section]],1)="7","PDB",NOT(ISBLANK(Table5[[#This Row],[Section]])),"No")</f>
        <v>No</v>
      </c>
    </row>
    <row r="10743" spans="1:13" x14ac:dyDescent="0.25">
      <c r="A10743" s="126" t="s">
        <v>29036</v>
      </c>
      <c r="B10743" s="126" t="s">
        <v>27292</v>
      </c>
      <c r="C10743" s="126" t="s">
        <v>75</v>
      </c>
      <c r="D10743" s="127">
        <v>0.57099999999999995</v>
      </c>
      <c r="E10743" s="128">
        <v>205</v>
      </c>
      <c r="F10743" s="128">
        <v>205</v>
      </c>
      <c r="G10743" s="126" t="s">
        <v>13806</v>
      </c>
      <c r="H10743" s="126" t="s">
        <v>21265</v>
      </c>
      <c r="I10743" s="126" t="s">
        <v>27185</v>
      </c>
      <c r="J10743" s="126" t="s">
        <v>26241</v>
      </c>
      <c r="K10743" s="9">
        <f>_xlfn.IFNA(VLOOKUP(Table5[[#This Row],[Section]],SubSill_Tier,2,FALSE),0)</f>
        <v>0</v>
      </c>
      <c r="L10743" s="9" t="str">
        <f t="shared" si="176"/>
        <v/>
      </c>
      <c r="M10743" s="205" t="str" cm="1">
        <f t="array" ref="M10743">_xlfn.IFS(NOT(ISERROR(VLOOKUP(Table5[[#This Row],[Section]],TB_notTB,1,FALSE))),"No",LEFT(Table5[[#This Row],[Section]],3)="ETB","PLS",LEFT(Table5[[#This Row],[Section]],1)="7","PDB",NOT(ISBLANK(Table5[[#This Row],[Section]])),"No")</f>
        <v>No</v>
      </c>
    </row>
    <row r="10744" spans="1:13" x14ac:dyDescent="0.25">
      <c r="A10744" s="126" t="s">
        <v>29037</v>
      </c>
      <c r="B10744" s="126" t="s">
        <v>29038</v>
      </c>
      <c r="C10744" s="126" t="s">
        <v>75</v>
      </c>
      <c r="D10744" s="127">
        <v>5.7759999999999998</v>
      </c>
      <c r="E10744" s="128">
        <v>550</v>
      </c>
      <c r="F10744" s="128">
        <v>404</v>
      </c>
      <c r="G10744" s="126" t="s">
        <v>13806</v>
      </c>
      <c r="H10744" s="126" t="s">
        <v>21265</v>
      </c>
      <c r="I10744" s="126" t="s">
        <v>27185</v>
      </c>
      <c r="J10744" s="126" t="s">
        <v>26244</v>
      </c>
      <c r="K10744" s="9">
        <f>_xlfn.IFNA(VLOOKUP(Table5[[#This Row],[Section]],SubSill_Tier,2,FALSE),0)</f>
        <v>0</v>
      </c>
      <c r="L10744" s="9" t="str">
        <f t="shared" si="176"/>
        <v/>
      </c>
      <c r="M10744" s="205" t="str" cm="1">
        <f t="array" ref="M10744">_xlfn.IFS(NOT(ISERROR(VLOOKUP(Table5[[#This Row],[Section]],TB_notTB,1,FALSE))),"No",LEFT(Table5[[#This Row],[Section]],3)="ETB","PLS",LEFT(Table5[[#This Row],[Section]],1)="7","PDB",NOT(ISBLANK(Table5[[#This Row],[Section]])),"No")</f>
        <v>No</v>
      </c>
    </row>
    <row r="10745" spans="1:13" x14ac:dyDescent="0.25">
      <c r="A10745" s="126" t="s">
        <v>29039</v>
      </c>
      <c r="B10745" s="126" t="s">
        <v>29040</v>
      </c>
      <c r="C10745" s="126" t="s">
        <v>75</v>
      </c>
      <c r="D10745" s="127">
        <v>5.6550000000000002</v>
      </c>
      <c r="E10745" s="128">
        <v>504</v>
      </c>
      <c r="F10745" s="128">
        <v>380</v>
      </c>
      <c r="G10745" s="126" t="s">
        <v>13806</v>
      </c>
      <c r="H10745" s="126" t="s">
        <v>21265</v>
      </c>
      <c r="I10745" s="126" t="s">
        <v>27185</v>
      </c>
      <c r="J10745" s="126" t="s">
        <v>26244</v>
      </c>
      <c r="K10745" s="9">
        <f>_xlfn.IFNA(VLOOKUP(Table5[[#This Row],[Section]],SubSill_Tier,2,FALSE),0)</f>
        <v>0</v>
      </c>
      <c r="L10745" s="9" t="str">
        <f t="shared" si="176"/>
        <v/>
      </c>
      <c r="M10745" s="205" t="str" cm="1">
        <f t="array" ref="M10745">_xlfn.IFS(NOT(ISERROR(VLOOKUP(Table5[[#This Row],[Section]],TB_notTB,1,FALSE))),"No",LEFT(Table5[[#This Row],[Section]],3)="ETB","PLS",LEFT(Table5[[#This Row],[Section]],1)="7","PDB",NOT(ISBLANK(Table5[[#This Row],[Section]])),"No")</f>
        <v>No</v>
      </c>
    </row>
    <row r="10746" spans="1:13" x14ac:dyDescent="0.25">
      <c r="A10746" s="126" t="s">
        <v>29041</v>
      </c>
      <c r="B10746" s="126" t="s">
        <v>29042</v>
      </c>
      <c r="C10746" s="126" t="s">
        <v>75</v>
      </c>
      <c r="D10746" s="127">
        <v>11.291</v>
      </c>
      <c r="E10746" s="128">
        <v>619</v>
      </c>
      <c r="F10746" s="128">
        <v>619</v>
      </c>
      <c r="G10746" s="126" t="s">
        <v>13717</v>
      </c>
      <c r="H10746" s="126" t="s">
        <v>20125</v>
      </c>
      <c r="I10746" s="126" t="s">
        <v>20126</v>
      </c>
      <c r="J10746" s="126" t="s">
        <v>26248</v>
      </c>
      <c r="K10746" s="9">
        <f>_xlfn.IFNA(VLOOKUP(Table5[[#This Row],[Section]],SubSill_Tier,2,FALSE),0)</f>
        <v>0</v>
      </c>
      <c r="L10746" s="9" t="str">
        <f t="shared" si="176"/>
        <v/>
      </c>
      <c r="M10746" s="205" t="str" cm="1">
        <f t="array" ref="M10746">_xlfn.IFS(NOT(ISERROR(VLOOKUP(Table5[[#This Row],[Section]],TB_notTB,1,FALSE))),"No",LEFT(Table5[[#This Row],[Section]],3)="ETB","PLS",LEFT(Table5[[#This Row],[Section]],1)="7","PDB",NOT(ISBLANK(Table5[[#This Row],[Section]])),"No")</f>
        <v>No</v>
      </c>
    </row>
    <row r="10747" spans="1:13" x14ac:dyDescent="0.25">
      <c r="A10747" s="126" t="s">
        <v>29043</v>
      </c>
      <c r="B10747" s="126" t="s">
        <v>29171</v>
      </c>
      <c r="C10747" s="126" t="s">
        <v>75</v>
      </c>
      <c r="D10747" s="127">
        <v>0.76500000000000001</v>
      </c>
      <c r="E10747" s="128">
        <v>217</v>
      </c>
      <c r="F10747" s="128">
        <v>217</v>
      </c>
      <c r="G10747" s="126" t="s">
        <v>13761</v>
      </c>
      <c r="H10747" s="126" t="s">
        <v>20256</v>
      </c>
      <c r="I10747" s="126" t="s">
        <v>21097</v>
      </c>
      <c r="J10747" s="126" t="s">
        <v>26259</v>
      </c>
      <c r="K10747" s="9">
        <f>_xlfn.IFNA(VLOOKUP(Table5[[#This Row],[Section]],SubSill_Tier,2,FALSE),0)</f>
        <v>0</v>
      </c>
      <c r="L10747" s="9" t="str">
        <f t="shared" si="176"/>
        <v/>
      </c>
      <c r="M10747" s="205" t="str" cm="1">
        <f t="array" ref="M10747">_xlfn.IFS(NOT(ISERROR(VLOOKUP(Table5[[#This Row],[Section]],TB_notTB,1,FALSE))),"No",LEFT(Table5[[#This Row],[Section]],3)="ETB","PLS",LEFT(Table5[[#This Row],[Section]],1)="7","PDB",NOT(ISBLANK(Table5[[#This Row],[Section]])),"No")</f>
        <v>No</v>
      </c>
    </row>
    <row r="10748" spans="1:13" x14ac:dyDescent="0.25">
      <c r="A10748" s="126" t="s">
        <v>29044</v>
      </c>
      <c r="B10748" s="126" t="s">
        <v>29045</v>
      </c>
      <c r="C10748" s="126" t="s">
        <v>75</v>
      </c>
      <c r="D10748" s="127">
        <v>0.42799999999999999</v>
      </c>
      <c r="E10748" s="128">
        <v>177</v>
      </c>
      <c r="F10748" s="128">
        <v>118</v>
      </c>
      <c r="G10748" s="126" t="s">
        <v>19307</v>
      </c>
      <c r="H10748" s="126" t="s">
        <v>21125</v>
      </c>
      <c r="I10748" s="126" t="s">
        <v>27830</v>
      </c>
      <c r="J10748" s="126" t="s">
        <v>26241</v>
      </c>
      <c r="K10748" s="9">
        <f>_xlfn.IFNA(VLOOKUP(Table5[[#This Row],[Section]],SubSill_Tier,2,FALSE),0)</f>
        <v>0</v>
      </c>
      <c r="L10748" s="9" t="str">
        <f t="shared" si="176"/>
        <v/>
      </c>
      <c r="M10748" s="205" t="str" cm="1">
        <f t="array" ref="M10748">_xlfn.IFS(NOT(ISERROR(VLOOKUP(Table5[[#This Row],[Section]],TB_notTB,1,FALSE))),"No",LEFT(Table5[[#This Row],[Section]],3)="ETB","PLS",LEFT(Table5[[#This Row],[Section]],1)="7","PDB",NOT(ISBLANK(Table5[[#This Row],[Section]])),"No")</f>
        <v>No</v>
      </c>
    </row>
    <row r="10749" spans="1:13" x14ac:dyDescent="0.25">
      <c r="A10749" s="126" t="s">
        <v>29046</v>
      </c>
      <c r="B10749" s="126" t="s">
        <v>29047</v>
      </c>
      <c r="C10749" s="126" t="s">
        <v>98</v>
      </c>
      <c r="D10749" s="127">
        <v>0.74099999999999999</v>
      </c>
      <c r="E10749" s="128">
        <v>217</v>
      </c>
      <c r="F10749" s="128">
        <v>145</v>
      </c>
      <c r="G10749" s="126" t="s">
        <v>28477</v>
      </c>
      <c r="H10749" s="126" t="s">
        <v>28478</v>
      </c>
      <c r="I10749" s="126" t="s">
        <v>28479</v>
      </c>
      <c r="J10749" s="126" t="s">
        <v>26349</v>
      </c>
      <c r="K10749" s="9">
        <f>_xlfn.IFNA(VLOOKUP(Table5[[#This Row],[Section]],SubSill_Tier,2,FALSE),0)</f>
        <v>0</v>
      </c>
      <c r="L10749" s="9" t="str">
        <f t="shared" si="176"/>
        <v/>
      </c>
      <c r="M10749" s="205" t="str" cm="1">
        <f t="array" ref="M10749">_xlfn.IFS(NOT(ISERROR(VLOOKUP(Table5[[#This Row],[Section]],TB_notTB,1,FALSE))),"No",LEFT(Table5[[#This Row],[Section]],3)="ETB","PLS",LEFT(Table5[[#This Row],[Section]],1)="7","PDB",NOT(ISBLANK(Table5[[#This Row],[Section]])),"No")</f>
        <v>No</v>
      </c>
    </row>
    <row r="10750" spans="1:13" x14ac:dyDescent="0.25">
      <c r="A10750" s="126" t="s">
        <v>29048</v>
      </c>
      <c r="B10750" s="126" t="s">
        <v>29049</v>
      </c>
      <c r="C10750" s="126" t="s">
        <v>75</v>
      </c>
      <c r="D10750" s="127">
        <v>4.7629999999999999</v>
      </c>
      <c r="E10750" s="128">
        <v>599</v>
      </c>
      <c r="F10750" s="128">
        <v>599</v>
      </c>
      <c r="G10750" s="126" t="s">
        <v>13717</v>
      </c>
      <c r="H10750" s="126" t="s">
        <v>20125</v>
      </c>
      <c r="I10750" s="126" t="s">
        <v>20126</v>
      </c>
      <c r="J10750" s="126" t="s">
        <v>26240</v>
      </c>
      <c r="K10750" s="9">
        <f>_xlfn.IFNA(VLOOKUP(Table5[[#This Row],[Section]],SubSill_Tier,2,FALSE),0)</f>
        <v>0</v>
      </c>
      <c r="L10750" s="9" t="str">
        <f t="shared" si="176"/>
        <v/>
      </c>
      <c r="M10750" s="205" t="str" cm="1">
        <f t="array" ref="M10750">_xlfn.IFS(NOT(ISERROR(VLOOKUP(Table5[[#This Row],[Section]],TB_notTB,1,FALSE))),"No",LEFT(Table5[[#This Row],[Section]],3)="ETB","PLS",LEFT(Table5[[#This Row],[Section]],1)="7","PDB",NOT(ISBLANK(Table5[[#This Row],[Section]])),"No")</f>
        <v>No</v>
      </c>
    </row>
    <row r="10751" spans="1:13" x14ac:dyDescent="0.25">
      <c r="A10751" s="126" t="s">
        <v>29050</v>
      </c>
      <c r="B10751" s="126" t="s">
        <v>29172</v>
      </c>
      <c r="C10751" s="126" t="s">
        <v>75</v>
      </c>
      <c r="D10751" s="127">
        <v>0.66700000000000004</v>
      </c>
      <c r="E10751" s="128">
        <v>250</v>
      </c>
      <c r="F10751" s="128">
        <v>167</v>
      </c>
      <c r="G10751" s="126" t="s">
        <v>13733</v>
      </c>
      <c r="H10751" s="126" t="s">
        <v>21098</v>
      </c>
      <c r="I10751" s="126" t="s">
        <v>21099</v>
      </c>
      <c r="J10751" s="126" t="s">
        <v>26254</v>
      </c>
      <c r="K10751" s="9">
        <f>_xlfn.IFNA(VLOOKUP(Table5[[#This Row],[Section]],SubSill_Tier,2,FALSE),0)</f>
        <v>0</v>
      </c>
      <c r="L10751" s="9" t="str">
        <f t="shared" si="176"/>
        <v/>
      </c>
      <c r="M10751" s="205" t="str" cm="1">
        <f t="array" ref="M10751">_xlfn.IFS(NOT(ISERROR(VLOOKUP(Table5[[#This Row],[Section]],TB_notTB,1,FALSE))),"No",LEFT(Table5[[#This Row],[Section]],3)="ETB","PLS",LEFT(Table5[[#This Row],[Section]],1)="7","PDB",NOT(ISBLANK(Table5[[#This Row],[Section]])),"No")</f>
        <v>No</v>
      </c>
    </row>
    <row r="10752" spans="1:13" x14ac:dyDescent="0.25">
      <c r="A10752" s="126" t="s">
        <v>3911</v>
      </c>
      <c r="B10752" s="126" t="s">
        <v>17222</v>
      </c>
      <c r="C10752" s="126" t="s">
        <v>98</v>
      </c>
      <c r="D10752" s="127">
        <v>0.81200000000000006</v>
      </c>
      <c r="E10752" s="128">
        <v>279</v>
      </c>
      <c r="F10752" s="128">
        <v>100</v>
      </c>
      <c r="G10752" s="126" t="s">
        <v>13711</v>
      </c>
      <c r="H10752" s="126" t="s">
        <v>20119</v>
      </c>
      <c r="I10752" s="126" t="s">
        <v>21054</v>
      </c>
      <c r="J10752" s="126" t="s">
        <v>26232</v>
      </c>
      <c r="K10752" s="9">
        <f>_xlfn.IFNA(VLOOKUP(Table5[[#This Row],[Section]],SubSill_Tier,2,FALSE),0)</f>
        <v>0</v>
      </c>
      <c r="L10752" s="9" t="str">
        <f t="shared" si="176"/>
        <v/>
      </c>
      <c r="M10752" s="205" t="str" cm="1">
        <f t="array" ref="M10752">_xlfn.IFS(NOT(ISERROR(VLOOKUP(Table5[[#This Row],[Section]],TB_notTB,1,FALSE))),"No",LEFT(Table5[[#This Row],[Section]],3)="ETB","PLS",LEFT(Table5[[#This Row],[Section]],1)="7","PDB",NOT(ISBLANK(Table5[[#This Row],[Section]])),"No")</f>
        <v>No</v>
      </c>
    </row>
    <row r="10753" spans="1:13" x14ac:dyDescent="0.25">
      <c r="A10753" s="126" t="s">
        <v>3912</v>
      </c>
      <c r="B10753" s="126" t="s">
        <v>17222</v>
      </c>
      <c r="C10753" s="126" t="s">
        <v>98</v>
      </c>
      <c r="D10753" s="127">
        <v>0.33</v>
      </c>
      <c r="E10753" s="128">
        <v>135</v>
      </c>
      <c r="F10753" s="128">
        <v>100</v>
      </c>
      <c r="G10753" s="126" t="s">
        <v>13711</v>
      </c>
      <c r="H10753" s="126" t="s">
        <v>20119</v>
      </c>
      <c r="I10753" s="126" t="s">
        <v>21054</v>
      </c>
      <c r="J10753" s="126" t="s">
        <v>26232</v>
      </c>
      <c r="K10753" s="9">
        <f>_xlfn.IFNA(VLOOKUP(Table5[[#This Row],[Section]],SubSill_Tier,2,FALSE),0)</f>
        <v>0</v>
      </c>
      <c r="L10753" s="9" t="str">
        <f t="shared" si="176"/>
        <v/>
      </c>
      <c r="M10753" s="205" t="str" cm="1">
        <f t="array" ref="M10753">_xlfn.IFS(NOT(ISERROR(VLOOKUP(Table5[[#This Row],[Section]],TB_notTB,1,FALSE))),"No",LEFT(Table5[[#This Row],[Section]],3)="ETB","PLS",LEFT(Table5[[#This Row],[Section]],1)="7","PDB",NOT(ISBLANK(Table5[[#This Row],[Section]])),"No")</f>
        <v>No</v>
      </c>
    </row>
    <row r="10754" spans="1:13" x14ac:dyDescent="0.25">
      <c r="A10754" s="126" t="s">
        <v>29051</v>
      </c>
      <c r="B10754" s="126" t="s">
        <v>29052</v>
      </c>
      <c r="C10754" s="126" t="s">
        <v>98</v>
      </c>
      <c r="D10754" s="127">
        <v>0.45900000000000002</v>
      </c>
      <c r="E10754" s="128">
        <v>118</v>
      </c>
      <c r="F10754" s="128">
        <v>100</v>
      </c>
      <c r="G10754" s="126" t="s">
        <v>13731</v>
      </c>
      <c r="H10754" s="126" t="s">
        <v>21911</v>
      </c>
      <c r="I10754" s="126" t="s">
        <v>21747</v>
      </c>
      <c r="J10754" s="126" t="s">
        <v>26233</v>
      </c>
      <c r="K10754" s="9">
        <f>_xlfn.IFNA(VLOOKUP(Table5[[#This Row],[Section]],SubSill_Tier,2,FALSE),0)</f>
        <v>0</v>
      </c>
      <c r="L10754" s="9" t="str">
        <f t="shared" ref="L10754:L10817" si="177">IFERROR(IF(LEFT(G10754,2)="AI",IF(_xlfn.NUMBERVALUE(IFERROR(LEFT(IF(ISERROR(FIND("X",UPPER(B10754))),UPPER(B10754),RIGHT(UPPER(B10754),LEN(UPPER(B10754))-FIND("~",SUBSTITUTE(UPPER(B10754),"X","~",LEN(UPPER(B10754))-LEN(SUBSTITUTE(UPPER(B10754),"X","")))))),FIND(" ",IF(ISERROR(FIND("X",UPPER(B10754))),UPPER(B10754),RIGHT(UPPER(B10754),LEN(UPPER(B10754))-FIND("~",SUBSTITUTE(UPPER(B10754),"X","~",LEN(UPPER(B10754))-LEN(SUBSTITUTE(UPPER(B10754),"X","")))))),1)-1),IF(ISERROR(FIND("X",UPPER(B10754))),UPPER(B10754),RIGHT(UPPER(B10754),LEN(UPPER(B10754))-FIND("~",SUBSTITUTE(UPPER(B10754),"X","~",LEN(UPPER(B10754))-LEN(SUBSTITUTE(UPPER(B10754),"X",""))))))),".")&gt;=5,"Wall",""),""),"")</f>
        <v/>
      </c>
      <c r="M10754" s="205" t="str" cm="1">
        <f t="array" ref="M10754">_xlfn.IFS(NOT(ISERROR(VLOOKUP(Table5[[#This Row],[Section]],TB_notTB,1,FALSE))),"No",LEFT(Table5[[#This Row],[Section]],3)="ETB","PLS",LEFT(Table5[[#This Row],[Section]],1)="7","PDB",NOT(ISBLANK(Table5[[#This Row],[Section]])),"No")</f>
        <v>No</v>
      </c>
    </row>
    <row r="10755" spans="1:13" x14ac:dyDescent="0.25">
      <c r="A10755" s="126" t="s">
        <v>3913</v>
      </c>
      <c r="B10755" s="126" t="s">
        <v>17222</v>
      </c>
      <c r="C10755" s="126" t="s">
        <v>98</v>
      </c>
      <c r="D10755" s="127">
        <v>1.2290000000000001</v>
      </c>
      <c r="E10755" s="128">
        <v>333</v>
      </c>
      <c r="F10755" s="128">
        <v>164</v>
      </c>
      <c r="G10755" s="126" t="s">
        <v>13711</v>
      </c>
      <c r="H10755" s="126" t="s">
        <v>20119</v>
      </c>
      <c r="I10755" s="126" t="s">
        <v>21054</v>
      </c>
      <c r="J10755" s="126" t="s">
        <v>26232</v>
      </c>
      <c r="K10755" s="9">
        <f>_xlfn.IFNA(VLOOKUP(Table5[[#This Row],[Section]],SubSill_Tier,2,FALSE),0)</f>
        <v>0</v>
      </c>
      <c r="L10755" s="9" t="str">
        <f t="shared" si="177"/>
        <v/>
      </c>
      <c r="M10755" s="205" t="str" cm="1">
        <f t="array" ref="M10755">_xlfn.IFS(NOT(ISERROR(VLOOKUP(Table5[[#This Row],[Section]],TB_notTB,1,FALSE))),"No",LEFT(Table5[[#This Row],[Section]],3)="ETB","PLS",LEFT(Table5[[#This Row],[Section]],1)="7","PDB",NOT(ISBLANK(Table5[[#This Row],[Section]])),"No")</f>
        <v>No</v>
      </c>
    </row>
    <row r="10756" spans="1:13" x14ac:dyDescent="0.25">
      <c r="A10756" s="126" t="s">
        <v>29053</v>
      </c>
      <c r="B10756" s="126" t="s">
        <v>29054</v>
      </c>
      <c r="C10756" s="126" t="s">
        <v>75</v>
      </c>
      <c r="D10756" s="127">
        <v>0.30499999999999999</v>
      </c>
      <c r="E10756" s="128">
        <v>119</v>
      </c>
      <c r="F10756" s="128">
        <v>100</v>
      </c>
      <c r="G10756" s="126" t="s">
        <v>13815</v>
      </c>
      <c r="H10756" s="126" t="s">
        <v>20374</v>
      </c>
      <c r="I10756" s="126" t="s">
        <v>20375</v>
      </c>
      <c r="J10756" s="126" t="s">
        <v>26241</v>
      </c>
      <c r="K10756" s="9">
        <f>_xlfn.IFNA(VLOOKUP(Table5[[#This Row],[Section]],SubSill_Tier,2,FALSE),0)</f>
        <v>0</v>
      </c>
      <c r="L10756" s="9" t="str">
        <f t="shared" si="177"/>
        <v/>
      </c>
      <c r="M10756" s="205" t="str" cm="1">
        <f t="array" ref="M10756">_xlfn.IFS(NOT(ISERROR(VLOOKUP(Table5[[#This Row],[Section]],TB_notTB,1,FALSE))),"No",LEFT(Table5[[#This Row],[Section]],3)="ETB","PLS",LEFT(Table5[[#This Row],[Section]],1)="7","PDB",NOT(ISBLANK(Table5[[#This Row],[Section]])),"No")</f>
        <v>No</v>
      </c>
    </row>
    <row r="10757" spans="1:13" x14ac:dyDescent="0.25">
      <c r="A10757" s="126" t="s">
        <v>3914</v>
      </c>
      <c r="B10757" s="126" t="s">
        <v>17222</v>
      </c>
      <c r="C10757" s="126" t="s">
        <v>98</v>
      </c>
      <c r="D10757" s="127">
        <v>2.0190000000000001</v>
      </c>
      <c r="E10757" s="128">
        <v>632</v>
      </c>
      <c r="F10757" s="128">
        <v>140</v>
      </c>
      <c r="G10757" s="126" t="s">
        <v>13711</v>
      </c>
      <c r="H10757" s="126" t="s">
        <v>20119</v>
      </c>
      <c r="I10757" s="126" t="s">
        <v>21054</v>
      </c>
      <c r="J10757" s="126" t="s">
        <v>26232</v>
      </c>
      <c r="K10757" s="9">
        <f>_xlfn.IFNA(VLOOKUP(Table5[[#This Row],[Section]],SubSill_Tier,2,FALSE),0)</f>
        <v>0</v>
      </c>
      <c r="L10757" s="9" t="str">
        <f t="shared" si="177"/>
        <v/>
      </c>
      <c r="M10757" s="205" t="str" cm="1">
        <f t="array" ref="M10757">_xlfn.IFS(NOT(ISERROR(VLOOKUP(Table5[[#This Row],[Section]],TB_notTB,1,FALSE))),"No",LEFT(Table5[[#This Row],[Section]],3)="ETB","PLS",LEFT(Table5[[#This Row],[Section]],1)="7","PDB",NOT(ISBLANK(Table5[[#This Row],[Section]])),"No")</f>
        <v>No</v>
      </c>
    </row>
    <row r="10758" spans="1:13" x14ac:dyDescent="0.25">
      <c r="A10758" s="126" t="s">
        <v>3915</v>
      </c>
      <c r="B10758" s="126" t="s">
        <v>17222</v>
      </c>
      <c r="C10758" s="126" t="s">
        <v>98</v>
      </c>
      <c r="D10758" s="127">
        <v>0.61499999999999999</v>
      </c>
      <c r="E10758" s="128">
        <v>211</v>
      </c>
      <c r="F10758" s="128">
        <v>100</v>
      </c>
      <c r="G10758" s="126" t="s">
        <v>13711</v>
      </c>
      <c r="H10758" s="126" t="s">
        <v>20119</v>
      </c>
      <c r="I10758" s="126" t="s">
        <v>21054</v>
      </c>
      <c r="J10758" s="126" t="s">
        <v>26232</v>
      </c>
      <c r="K10758" s="9">
        <f>_xlfn.IFNA(VLOOKUP(Table5[[#This Row],[Section]],SubSill_Tier,2,FALSE),0)</f>
        <v>0</v>
      </c>
      <c r="L10758" s="9" t="str">
        <f t="shared" si="177"/>
        <v/>
      </c>
      <c r="M10758" s="205" t="str" cm="1">
        <f t="array" ref="M10758">_xlfn.IFS(NOT(ISERROR(VLOOKUP(Table5[[#This Row],[Section]],TB_notTB,1,FALSE))),"No",LEFT(Table5[[#This Row],[Section]],3)="ETB","PLS",LEFT(Table5[[#This Row],[Section]],1)="7","PDB",NOT(ISBLANK(Table5[[#This Row],[Section]])),"No")</f>
        <v>No</v>
      </c>
    </row>
    <row r="10759" spans="1:13" x14ac:dyDescent="0.25">
      <c r="A10759" s="126" t="s">
        <v>3916</v>
      </c>
      <c r="B10759" s="126" t="s">
        <v>17222</v>
      </c>
      <c r="C10759" s="126" t="s">
        <v>98</v>
      </c>
      <c r="D10759" s="127">
        <v>2.2570000000000001</v>
      </c>
      <c r="E10759" s="128">
        <v>465</v>
      </c>
      <c r="F10759" s="128">
        <v>245</v>
      </c>
      <c r="G10759" s="126" t="s">
        <v>13711</v>
      </c>
      <c r="H10759" s="126" t="s">
        <v>20119</v>
      </c>
      <c r="I10759" s="126" t="s">
        <v>21054</v>
      </c>
      <c r="J10759" s="126" t="s">
        <v>26232</v>
      </c>
      <c r="K10759" s="9">
        <f>_xlfn.IFNA(VLOOKUP(Table5[[#This Row],[Section]],SubSill_Tier,2,FALSE),0)</f>
        <v>0</v>
      </c>
      <c r="L10759" s="9" t="str">
        <f t="shared" si="177"/>
        <v/>
      </c>
      <c r="M10759" s="205" t="str" cm="1">
        <f t="array" ref="M10759">_xlfn.IFS(NOT(ISERROR(VLOOKUP(Table5[[#This Row],[Section]],TB_notTB,1,FALSE))),"No",LEFT(Table5[[#This Row],[Section]],3)="ETB","PLS",LEFT(Table5[[#This Row],[Section]],1)="7","PDB",NOT(ISBLANK(Table5[[#This Row],[Section]])),"No")</f>
        <v>No</v>
      </c>
    </row>
    <row r="10760" spans="1:13" x14ac:dyDescent="0.25">
      <c r="A10760" s="126" t="s">
        <v>3917</v>
      </c>
      <c r="B10760" s="126" t="s">
        <v>17222</v>
      </c>
      <c r="C10760" s="126" t="s">
        <v>98</v>
      </c>
      <c r="D10760" s="127">
        <v>1.7370000000000001</v>
      </c>
      <c r="E10760" s="128">
        <v>408</v>
      </c>
      <c r="F10760" s="128">
        <v>200</v>
      </c>
      <c r="G10760" s="126" t="s">
        <v>13711</v>
      </c>
      <c r="H10760" s="126" t="s">
        <v>20119</v>
      </c>
      <c r="I10760" s="126" t="s">
        <v>21054</v>
      </c>
      <c r="J10760" s="126" t="s">
        <v>26232</v>
      </c>
      <c r="K10760" s="9">
        <f>_xlfn.IFNA(VLOOKUP(Table5[[#This Row],[Section]],SubSill_Tier,2,FALSE),0)</f>
        <v>0</v>
      </c>
      <c r="L10760" s="9" t="str">
        <f t="shared" si="177"/>
        <v/>
      </c>
      <c r="M10760" s="205" t="str" cm="1">
        <f t="array" ref="M10760">_xlfn.IFS(NOT(ISERROR(VLOOKUP(Table5[[#This Row],[Section]],TB_notTB,1,FALSE))),"No",LEFT(Table5[[#This Row],[Section]],3)="ETB","PLS",LEFT(Table5[[#This Row],[Section]],1)="7","PDB",NOT(ISBLANK(Table5[[#This Row],[Section]])),"No")</f>
        <v>No</v>
      </c>
    </row>
    <row r="10761" spans="1:13" x14ac:dyDescent="0.25">
      <c r="A10761" s="126" t="s">
        <v>29173</v>
      </c>
      <c r="B10761" s="126" t="s">
        <v>29174</v>
      </c>
      <c r="C10761" s="126" t="s">
        <v>75</v>
      </c>
      <c r="D10761" s="127">
        <v>0.57499999999999996</v>
      </c>
      <c r="E10761" s="128">
        <v>188</v>
      </c>
      <c r="F10761" s="128">
        <v>100</v>
      </c>
      <c r="G10761" s="126" t="s">
        <v>13724</v>
      </c>
      <c r="H10761" s="126" t="s">
        <v>21063</v>
      </c>
      <c r="I10761" s="126" t="s">
        <v>21064</v>
      </c>
      <c r="J10761" s="126" t="s">
        <v>26233</v>
      </c>
      <c r="K10761" s="9">
        <f>_xlfn.IFNA(VLOOKUP(Table5[[#This Row],[Section]],SubSill_Tier,2,FALSE),0)</f>
        <v>0</v>
      </c>
      <c r="L10761" s="9" t="str">
        <f t="shared" si="177"/>
        <v>Wall</v>
      </c>
      <c r="M10761" s="205" t="str" cm="1">
        <f t="array" ref="M10761">_xlfn.IFS(NOT(ISERROR(VLOOKUP(Table5[[#This Row],[Section]],TB_notTB,1,FALSE))),"No",LEFT(Table5[[#This Row],[Section]],3)="ETB","PLS",LEFT(Table5[[#This Row],[Section]],1)="7","PDB",NOT(ISBLANK(Table5[[#This Row],[Section]])),"No")</f>
        <v>No</v>
      </c>
    </row>
    <row r="10762" spans="1:13" x14ac:dyDescent="0.25">
      <c r="A10762" s="126" t="s">
        <v>29175</v>
      </c>
      <c r="B10762" s="126" t="s">
        <v>29176</v>
      </c>
      <c r="C10762" s="126" t="s">
        <v>75</v>
      </c>
      <c r="D10762" s="127">
        <v>2.657</v>
      </c>
      <c r="E10762" s="128">
        <v>424</v>
      </c>
      <c r="F10762" s="128">
        <v>283</v>
      </c>
      <c r="G10762" s="126" t="s">
        <v>13724</v>
      </c>
      <c r="H10762" s="126" t="s">
        <v>21063</v>
      </c>
      <c r="I10762" s="126" t="s">
        <v>21064</v>
      </c>
      <c r="J10762" s="126" t="s">
        <v>26233</v>
      </c>
      <c r="K10762" s="9">
        <f>_xlfn.IFNA(VLOOKUP(Table5[[#This Row],[Section]],SubSill_Tier,2,FALSE),0)</f>
        <v>0</v>
      </c>
      <c r="L10762" s="9" t="str">
        <f t="shared" si="177"/>
        <v>Wall</v>
      </c>
      <c r="M10762" s="205" t="str" cm="1">
        <f t="array" ref="M10762">_xlfn.IFS(NOT(ISERROR(VLOOKUP(Table5[[#This Row],[Section]],TB_notTB,1,FALSE))),"No",LEFT(Table5[[#This Row],[Section]],3)="ETB","PLS",LEFT(Table5[[#This Row],[Section]],1)="7","PDB",NOT(ISBLANK(Table5[[#This Row],[Section]])),"No")</f>
        <v>No</v>
      </c>
    </row>
    <row r="10763" spans="1:13" x14ac:dyDescent="0.25">
      <c r="A10763" s="126" t="s">
        <v>3918</v>
      </c>
      <c r="B10763" s="126" t="s">
        <v>17222</v>
      </c>
      <c r="C10763" s="126" t="s">
        <v>98</v>
      </c>
      <c r="D10763" s="127">
        <v>0.77700000000000002</v>
      </c>
      <c r="E10763" s="128">
        <v>296</v>
      </c>
      <c r="F10763" s="128">
        <v>110</v>
      </c>
      <c r="G10763" s="126" t="s">
        <v>13711</v>
      </c>
      <c r="H10763" s="126" t="s">
        <v>20119</v>
      </c>
      <c r="I10763" s="126" t="s">
        <v>21054</v>
      </c>
      <c r="J10763" s="126" t="s">
        <v>26232</v>
      </c>
      <c r="K10763" s="9">
        <f>_xlfn.IFNA(VLOOKUP(Table5[[#This Row],[Section]],SubSill_Tier,2,FALSE),0)</f>
        <v>0</v>
      </c>
      <c r="L10763" s="9" t="str">
        <f t="shared" si="177"/>
        <v/>
      </c>
      <c r="M10763" s="205" t="str" cm="1">
        <f t="array" ref="M10763">_xlfn.IFS(NOT(ISERROR(VLOOKUP(Table5[[#This Row],[Section]],TB_notTB,1,FALSE))),"No",LEFT(Table5[[#This Row],[Section]],3)="ETB","PLS",LEFT(Table5[[#This Row],[Section]],1)="7","PDB",NOT(ISBLANK(Table5[[#This Row],[Section]])),"No")</f>
        <v>No</v>
      </c>
    </row>
    <row r="10764" spans="1:13" x14ac:dyDescent="0.25">
      <c r="A10764" s="126" t="s">
        <v>29177</v>
      </c>
      <c r="B10764" s="126" t="s">
        <v>29178</v>
      </c>
      <c r="C10764" s="126" t="s">
        <v>75</v>
      </c>
      <c r="D10764" s="127">
        <v>0.45100000000000001</v>
      </c>
      <c r="E10764" s="128">
        <v>158</v>
      </c>
      <c r="F10764" s="128">
        <v>106</v>
      </c>
      <c r="G10764" s="126" t="s">
        <v>13724</v>
      </c>
      <c r="H10764" s="126" t="s">
        <v>21063</v>
      </c>
      <c r="I10764" s="126" t="s">
        <v>21064</v>
      </c>
      <c r="J10764" s="126" t="s">
        <v>26233</v>
      </c>
      <c r="K10764" s="9">
        <f>_xlfn.IFNA(VLOOKUP(Table5[[#This Row],[Section]],SubSill_Tier,2,FALSE),0)</f>
        <v>0</v>
      </c>
      <c r="L10764" s="9" t="str">
        <f t="shared" si="177"/>
        <v>Wall</v>
      </c>
      <c r="M10764" s="205" t="str" cm="1">
        <f t="array" ref="M10764">_xlfn.IFS(NOT(ISERROR(VLOOKUP(Table5[[#This Row],[Section]],TB_notTB,1,FALSE))),"No",LEFT(Table5[[#This Row],[Section]],3)="ETB","PLS",LEFT(Table5[[#This Row],[Section]],1)="7","PDB",NOT(ISBLANK(Table5[[#This Row],[Section]])),"No")</f>
        <v>No</v>
      </c>
    </row>
    <row r="10765" spans="1:13" x14ac:dyDescent="0.25">
      <c r="A10765" s="126" t="s">
        <v>29179</v>
      </c>
      <c r="B10765" s="126" t="s">
        <v>29180</v>
      </c>
      <c r="C10765" s="126" t="s">
        <v>75</v>
      </c>
      <c r="D10765" s="127">
        <v>2.738</v>
      </c>
      <c r="E10765" s="128">
        <v>427</v>
      </c>
      <c r="F10765" s="128">
        <v>427</v>
      </c>
      <c r="G10765" s="126" t="s">
        <v>13724</v>
      </c>
      <c r="H10765" s="126" t="s">
        <v>21063</v>
      </c>
      <c r="I10765" s="126" t="s">
        <v>21064</v>
      </c>
      <c r="J10765" s="126" t="s">
        <v>26233</v>
      </c>
      <c r="K10765" s="9">
        <f>_xlfn.IFNA(VLOOKUP(Table5[[#This Row],[Section]],SubSill_Tier,2,FALSE),0)</f>
        <v>0</v>
      </c>
      <c r="L10765" s="9" t="str">
        <f t="shared" si="177"/>
        <v>Wall</v>
      </c>
      <c r="M10765" s="205" t="str" cm="1">
        <f t="array" ref="M10765">_xlfn.IFS(NOT(ISERROR(VLOOKUP(Table5[[#This Row],[Section]],TB_notTB,1,FALSE))),"No",LEFT(Table5[[#This Row],[Section]],3)="ETB","PLS",LEFT(Table5[[#This Row],[Section]],1)="7","PDB",NOT(ISBLANK(Table5[[#This Row],[Section]])),"No")</f>
        <v>No</v>
      </c>
    </row>
    <row r="10766" spans="1:13" x14ac:dyDescent="0.25">
      <c r="A10766" s="126" t="s">
        <v>29181</v>
      </c>
      <c r="B10766" s="126" t="s">
        <v>29182</v>
      </c>
      <c r="C10766" s="126" t="s">
        <v>75</v>
      </c>
      <c r="D10766" s="127">
        <v>1.0960000000000001</v>
      </c>
      <c r="E10766" s="128">
        <v>307</v>
      </c>
      <c r="F10766" s="128">
        <v>205</v>
      </c>
      <c r="G10766" s="126" t="s">
        <v>28624</v>
      </c>
      <c r="H10766" s="126" t="s">
        <v>28625</v>
      </c>
      <c r="I10766" s="126" t="s">
        <v>28626</v>
      </c>
      <c r="J10766" s="126" t="s">
        <v>26241</v>
      </c>
      <c r="K10766" s="9">
        <f>_xlfn.IFNA(VLOOKUP(Table5[[#This Row],[Section]],SubSill_Tier,2,FALSE),0)</f>
        <v>0</v>
      </c>
      <c r="L10766" s="9" t="str">
        <f t="shared" si="177"/>
        <v/>
      </c>
      <c r="M10766" s="205" t="str" cm="1">
        <f t="array" ref="M10766">_xlfn.IFS(NOT(ISERROR(VLOOKUP(Table5[[#This Row],[Section]],TB_notTB,1,FALSE))),"No",LEFT(Table5[[#This Row],[Section]],3)="ETB","PLS",LEFT(Table5[[#This Row],[Section]],1)="7","PDB",NOT(ISBLANK(Table5[[#This Row],[Section]])),"No")</f>
        <v>No</v>
      </c>
    </row>
    <row r="10767" spans="1:13" x14ac:dyDescent="0.25">
      <c r="A10767" s="126" t="s">
        <v>3919</v>
      </c>
      <c r="B10767" s="126" t="s">
        <v>3920</v>
      </c>
      <c r="C10767" s="126" t="s">
        <v>75</v>
      </c>
      <c r="D10767" s="127">
        <v>1.9590000000000001</v>
      </c>
      <c r="E10767" s="128">
        <v>394</v>
      </c>
      <c r="F10767" s="128">
        <v>188</v>
      </c>
      <c r="G10767" s="126" t="s">
        <v>13743</v>
      </c>
      <c r="H10767" s="126" t="s">
        <v>21092</v>
      </c>
      <c r="I10767" s="126" t="s">
        <v>21093</v>
      </c>
      <c r="J10767" s="126" t="s">
        <v>26241</v>
      </c>
      <c r="K10767" s="9">
        <f>_xlfn.IFNA(VLOOKUP(Table5[[#This Row],[Section]],SubSill_Tier,2,FALSE),0)</f>
        <v>0</v>
      </c>
      <c r="L10767" s="9" t="str">
        <f t="shared" si="177"/>
        <v/>
      </c>
      <c r="M10767" s="205" t="str" cm="1">
        <f t="array" ref="M10767">_xlfn.IFS(NOT(ISERROR(VLOOKUP(Table5[[#This Row],[Section]],TB_notTB,1,FALSE))),"No",LEFT(Table5[[#This Row],[Section]],3)="ETB","PLS",LEFT(Table5[[#This Row],[Section]],1)="7","PDB",NOT(ISBLANK(Table5[[#This Row],[Section]])),"No")</f>
        <v>No</v>
      </c>
    </row>
    <row r="10768" spans="1:13" x14ac:dyDescent="0.25">
      <c r="A10768" s="126" t="s">
        <v>3921</v>
      </c>
      <c r="B10768" s="126" t="s">
        <v>3922</v>
      </c>
      <c r="C10768" s="126" t="s">
        <v>75</v>
      </c>
      <c r="D10768" s="127">
        <v>1.8420000000000001</v>
      </c>
      <c r="E10768" s="128">
        <v>649</v>
      </c>
      <c r="F10768" s="128">
        <v>135</v>
      </c>
      <c r="G10768" s="126" t="s">
        <v>13747</v>
      </c>
      <c r="H10768" s="126" t="s">
        <v>20165</v>
      </c>
      <c r="I10768" s="126" t="s">
        <v>21086</v>
      </c>
      <c r="J10768" s="126" t="s">
        <v>26232</v>
      </c>
      <c r="K10768" s="9">
        <f>_xlfn.IFNA(VLOOKUP(Table5[[#This Row],[Section]],SubSill_Tier,2,FALSE),0)</f>
        <v>0</v>
      </c>
      <c r="L10768" s="9" t="str">
        <f t="shared" si="177"/>
        <v/>
      </c>
      <c r="M10768" s="205" t="str" cm="1">
        <f t="array" ref="M10768">_xlfn.IFS(NOT(ISERROR(VLOOKUP(Table5[[#This Row],[Section]],TB_notTB,1,FALSE))),"No",LEFT(Table5[[#This Row],[Section]],3)="ETB","PLS",LEFT(Table5[[#This Row],[Section]],1)="7","PDB",NOT(ISBLANK(Table5[[#This Row],[Section]])),"No")</f>
        <v>No</v>
      </c>
    </row>
    <row r="10769" spans="1:13" x14ac:dyDescent="0.25">
      <c r="A10769" s="126" t="s">
        <v>29183</v>
      </c>
      <c r="B10769" s="126" t="s">
        <v>14121</v>
      </c>
      <c r="C10769" s="126" t="s">
        <v>75</v>
      </c>
      <c r="D10769" s="127">
        <v>3.1429999999999998</v>
      </c>
      <c r="E10769" s="128">
        <v>399</v>
      </c>
      <c r="F10769" s="128">
        <v>399</v>
      </c>
      <c r="G10769" s="126" t="s">
        <v>13717</v>
      </c>
      <c r="H10769" s="126" t="s">
        <v>20125</v>
      </c>
      <c r="I10769" s="126" t="s">
        <v>20126</v>
      </c>
      <c r="J10769" s="126" t="s">
        <v>26240</v>
      </c>
      <c r="K10769" s="9">
        <f>_xlfn.IFNA(VLOOKUP(Table5[[#This Row],[Section]],SubSill_Tier,2,FALSE),0)</f>
        <v>0</v>
      </c>
      <c r="L10769" s="9" t="str">
        <f t="shared" si="177"/>
        <v/>
      </c>
      <c r="M10769" s="205" t="str" cm="1">
        <f t="array" ref="M10769">_xlfn.IFS(NOT(ISERROR(VLOOKUP(Table5[[#This Row],[Section]],TB_notTB,1,FALSE))),"No",LEFT(Table5[[#This Row],[Section]],3)="ETB","PLS",LEFT(Table5[[#This Row],[Section]],1)="7","PDB",NOT(ISBLANK(Table5[[#This Row],[Section]])),"No")</f>
        <v>No</v>
      </c>
    </row>
    <row r="10770" spans="1:13" x14ac:dyDescent="0.25">
      <c r="A10770" s="126" t="s">
        <v>3923</v>
      </c>
      <c r="B10770" s="126" t="s">
        <v>3924</v>
      </c>
      <c r="C10770" s="126" t="s">
        <v>75</v>
      </c>
      <c r="D10770" s="127">
        <v>0.44600000000000001</v>
      </c>
      <c r="E10770" s="128">
        <v>232</v>
      </c>
      <c r="F10770" s="128">
        <v>100</v>
      </c>
      <c r="G10770" s="126" t="s">
        <v>13747</v>
      </c>
      <c r="H10770" s="126" t="s">
        <v>20165</v>
      </c>
      <c r="I10770" s="126" t="s">
        <v>21086</v>
      </c>
      <c r="J10770" s="126" t="s">
        <v>26232</v>
      </c>
      <c r="K10770" s="9">
        <f>_xlfn.IFNA(VLOOKUP(Table5[[#This Row],[Section]],SubSill_Tier,2,FALSE),0)</f>
        <v>0</v>
      </c>
      <c r="L10770" s="9" t="str">
        <f t="shared" si="177"/>
        <v/>
      </c>
      <c r="M10770" s="205" t="str" cm="1">
        <f t="array" ref="M10770">_xlfn.IFS(NOT(ISERROR(VLOOKUP(Table5[[#This Row],[Section]],TB_notTB,1,FALSE))),"No",LEFT(Table5[[#This Row],[Section]],3)="ETB","PLS",LEFT(Table5[[#This Row],[Section]],1)="7","PDB",NOT(ISBLANK(Table5[[#This Row],[Section]])),"No")</f>
        <v>No</v>
      </c>
    </row>
    <row r="10771" spans="1:13" x14ac:dyDescent="0.25">
      <c r="A10771" s="126" t="s">
        <v>3925</v>
      </c>
      <c r="B10771" s="126" t="s">
        <v>129</v>
      </c>
      <c r="C10771" s="126" t="s">
        <v>75</v>
      </c>
      <c r="D10771" s="127">
        <v>1.87</v>
      </c>
      <c r="E10771" s="128">
        <v>572</v>
      </c>
      <c r="F10771" s="128">
        <v>140</v>
      </c>
      <c r="G10771" s="126" t="s">
        <v>13747</v>
      </c>
      <c r="H10771" s="126" t="s">
        <v>20165</v>
      </c>
      <c r="I10771" s="126" t="s">
        <v>21086</v>
      </c>
      <c r="J10771" s="126" t="s">
        <v>26232</v>
      </c>
      <c r="K10771" s="9">
        <f>_xlfn.IFNA(VLOOKUP(Table5[[#This Row],[Section]],SubSill_Tier,2,FALSE),0)</f>
        <v>0</v>
      </c>
      <c r="L10771" s="9" t="str">
        <f t="shared" si="177"/>
        <v/>
      </c>
      <c r="M10771" s="205" t="str" cm="1">
        <f t="array" ref="M10771">_xlfn.IFS(NOT(ISERROR(VLOOKUP(Table5[[#This Row],[Section]],TB_notTB,1,FALSE))),"No",LEFT(Table5[[#This Row],[Section]],3)="ETB","PLS",LEFT(Table5[[#This Row],[Section]],1)="7","PDB",NOT(ISBLANK(Table5[[#This Row],[Section]])),"No")</f>
        <v>No</v>
      </c>
    </row>
    <row r="10772" spans="1:13" x14ac:dyDescent="0.25">
      <c r="A10772" s="126" t="s">
        <v>3926</v>
      </c>
      <c r="B10772" s="126" t="s">
        <v>3927</v>
      </c>
      <c r="C10772" s="126" t="s">
        <v>75</v>
      </c>
      <c r="D10772" s="127">
        <v>2.0369999999999999</v>
      </c>
      <c r="E10772" s="128">
        <v>723</v>
      </c>
      <c r="F10772" s="128">
        <v>278</v>
      </c>
      <c r="G10772" s="126" t="s">
        <v>13747</v>
      </c>
      <c r="H10772" s="126" t="s">
        <v>20165</v>
      </c>
      <c r="I10772" s="126" t="s">
        <v>21086</v>
      </c>
      <c r="J10772" s="126" t="s">
        <v>26232</v>
      </c>
      <c r="K10772" s="9">
        <f>_xlfn.IFNA(VLOOKUP(Table5[[#This Row],[Section]],SubSill_Tier,2,FALSE),0)</f>
        <v>0</v>
      </c>
      <c r="L10772" s="9" t="str">
        <f t="shared" si="177"/>
        <v/>
      </c>
      <c r="M10772" s="205" t="str" cm="1">
        <f t="array" ref="M10772">_xlfn.IFS(NOT(ISERROR(VLOOKUP(Table5[[#This Row],[Section]],TB_notTB,1,FALSE))),"No",LEFT(Table5[[#This Row],[Section]],3)="ETB","PLS",LEFT(Table5[[#This Row],[Section]],1)="7","PDB",NOT(ISBLANK(Table5[[#This Row],[Section]])),"No")</f>
        <v>No</v>
      </c>
    </row>
    <row r="10773" spans="1:13" x14ac:dyDescent="0.25">
      <c r="A10773" s="126" t="s">
        <v>29184</v>
      </c>
      <c r="B10773" s="126" t="s">
        <v>29185</v>
      </c>
      <c r="C10773" s="126" t="s">
        <v>98</v>
      </c>
      <c r="D10773" s="127">
        <v>4.1509999999999998</v>
      </c>
      <c r="E10773" s="128">
        <v>482</v>
      </c>
      <c r="F10773" s="128">
        <v>482</v>
      </c>
      <c r="G10773" s="126" t="s">
        <v>13731</v>
      </c>
      <c r="H10773" s="126" t="s">
        <v>21911</v>
      </c>
      <c r="I10773" s="126" t="s">
        <v>21747</v>
      </c>
      <c r="J10773" s="126" t="s">
        <v>26237</v>
      </c>
      <c r="K10773" s="9">
        <f>_xlfn.IFNA(VLOOKUP(Table5[[#This Row],[Section]],SubSill_Tier,2,FALSE),0)</f>
        <v>0</v>
      </c>
      <c r="L10773" s="9" t="str">
        <f t="shared" si="177"/>
        <v/>
      </c>
      <c r="M10773" s="205" t="str" cm="1">
        <f t="array" ref="M10773">_xlfn.IFS(NOT(ISERROR(VLOOKUP(Table5[[#This Row],[Section]],TB_notTB,1,FALSE))),"No",LEFT(Table5[[#This Row],[Section]],3)="ETB","PLS",LEFT(Table5[[#This Row],[Section]],1)="7","PDB",NOT(ISBLANK(Table5[[#This Row],[Section]])),"No")</f>
        <v>No</v>
      </c>
    </row>
    <row r="10774" spans="1:13" x14ac:dyDescent="0.25">
      <c r="A10774" s="126" t="s">
        <v>29186</v>
      </c>
      <c r="B10774" s="126" t="s">
        <v>29187</v>
      </c>
      <c r="C10774" s="126" t="s">
        <v>98</v>
      </c>
      <c r="D10774" s="127">
        <v>2.3780000000000001</v>
      </c>
      <c r="E10774" s="128">
        <v>668</v>
      </c>
      <c r="F10774" s="128">
        <v>446</v>
      </c>
      <c r="G10774" s="126" t="s">
        <v>21261</v>
      </c>
      <c r="H10774" s="126" t="s">
        <v>21262</v>
      </c>
      <c r="I10774" s="126" t="s">
        <v>21263</v>
      </c>
      <c r="J10774" s="126" t="s">
        <v>26241</v>
      </c>
      <c r="K10774" s="9">
        <f>_xlfn.IFNA(VLOOKUP(Table5[[#This Row],[Section]],SubSill_Tier,2,FALSE),0)</f>
        <v>0</v>
      </c>
      <c r="L10774" s="9" t="str">
        <f t="shared" si="177"/>
        <v/>
      </c>
      <c r="M10774" s="205" t="str" cm="1">
        <f t="array" ref="M10774">_xlfn.IFS(NOT(ISERROR(VLOOKUP(Table5[[#This Row],[Section]],TB_notTB,1,FALSE))),"No",LEFT(Table5[[#This Row],[Section]],3)="ETB","PLS",LEFT(Table5[[#This Row],[Section]],1)="7","PDB",NOT(ISBLANK(Table5[[#This Row],[Section]])),"No")</f>
        <v>No</v>
      </c>
    </row>
    <row r="10775" spans="1:13" x14ac:dyDescent="0.25">
      <c r="A10775" s="126" t="s">
        <v>3928</v>
      </c>
      <c r="B10775" s="126" t="s">
        <v>3929</v>
      </c>
      <c r="C10775" s="126" t="s">
        <v>75</v>
      </c>
      <c r="D10775" s="127">
        <v>1.39</v>
      </c>
      <c r="E10775" s="128">
        <v>488</v>
      </c>
      <c r="F10775" s="128">
        <v>150</v>
      </c>
      <c r="G10775" s="126" t="s">
        <v>13726</v>
      </c>
      <c r="H10775" s="126" t="s">
        <v>20136</v>
      </c>
      <c r="I10775" s="126" t="s">
        <v>21065</v>
      </c>
      <c r="J10775" s="126" t="s">
        <v>26241</v>
      </c>
      <c r="K10775" s="9">
        <f>_xlfn.IFNA(VLOOKUP(Table5[[#This Row],[Section]],SubSill_Tier,2,FALSE),0)</f>
        <v>0</v>
      </c>
      <c r="L10775" s="9" t="str">
        <f t="shared" si="177"/>
        <v/>
      </c>
      <c r="M10775" s="205" t="str" cm="1">
        <f t="array" ref="M10775">_xlfn.IFS(NOT(ISERROR(VLOOKUP(Table5[[#This Row],[Section]],TB_notTB,1,FALSE))),"No",LEFT(Table5[[#This Row],[Section]],3)="ETB","PLS",LEFT(Table5[[#This Row],[Section]],1)="7","PDB",NOT(ISBLANK(Table5[[#This Row],[Section]])),"No")</f>
        <v>No</v>
      </c>
    </row>
    <row r="10776" spans="1:13" x14ac:dyDescent="0.25">
      <c r="A10776" s="126" t="s">
        <v>29188</v>
      </c>
      <c r="B10776" s="126" t="s">
        <v>29189</v>
      </c>
      <c r="C10776" s="126" t="s">
        <v>98</v>
      </c>
      <c r="D10776" s="127">
        <v>1.196</v>
      </c>
      <c r="E10776" s="128">
        <v>274</v>
      </c>
      <c r="F10776" s="128">
        <v>183</v>
      </c>
      <c r="G10776" s="126" t="s">
        <v>21540</v>
      </c>
      <c r="H10776" s="126" t="s">
        <v>21541</v>
      </c>
      <c r="I10776" s="126" t="s">
        <v>28385</v>
      </c>
      <c r="J10776" s="126" t="s">
        <v>26386</v>
      </c>
      <c r="K10776" s="9">
        <f>_xlfn.IFNA(VLOOKUP(Table5[[#This Row],[Section]],SubSill_Tier,2,FALSE),0)</f>
        <v>0</v>
      </c>
      <c r="L10776" s="9" t="str">
        <f t="shared" si="177"/>
        <v/>
      </c>
      <c r="M10776" s="205" t="str" cm="1">
        <f t="array" ref="M10776">_xlfn.IFS(NOT(ISERROR(VLOOKUP(Table5[[#This Row],[Section]],TB_notTB,1,FALSE))),"No",LEFT(Table5[[#This Row],[Section]],3)="ETB","PLS",LEFT(Table5[[#This Row],[Section]],1)="7","PDB",NOT(ISBLANK(Table5[[#This Row],[Section]])),"No")</f>
        <v>No</v>
      </c>
    </row>
    <row r="10777" spans="1:13" x14ac:dyDescent="0.25">
      <c r="A10777" s="126" t="s">
        <v>29190</v>
      </c>
      <c r="B10777" s="126" t="s">
        <v>29191</v>
      </c>
      <c r="C10777" s="126" t="s">
        <v>98</v>
      </c>
      <c r="D10777" s="127">
        <v>1.4730000000000001</v>
      </c>
      <c r="E10777" s="128">
        <v>348</v>
      </c>
      <c r="F10777" s="128">
        <v>232</v>
      </c>
      <c r="G10777" s="126" t="s">
        <v>21540</v>
      </c>
      <c r="H10777" s="126" t="s">
        <v>21541</v>
      </c>
      <c r="I10777" s="126" t="s">
        <v>28385</v>
      </c>
      <c r="J10777" s="126" t="s">
        <v>26386</v>
      </c>
      <c r="K10777" s="9">
        <f>_xlfn.IFNA(VLOOKUP(Table5[[#This Row],[Section]],SubSill_Tier,2,FALSE),0)</f>
        <v>0</v>
      </c>
      <c r="L10777" s="9" t="str">
        <f t="shared" si="177"/>
        <v/>
      </c>
      <c r="M10777" s="205" t="str" cm="1">
        <f t="array" ref="M10777">_xlfn.IFS(NOT(ISERROR(VLOOKUP(Table5[[#This Row],[Section]],TB_notTB,1,FALSE))),"No",LEFT(Table5[[#This Row],[Section]],3)="ETB","PLS",LEFT(Table5[[#This Row],[Section]],1)="7","PDB",NOT(ISBLANK(Table5[[#This Row],[Section]])),"No")</f>
        <v>No</v>
      </c>
    </row>
    <row r="10778" spans="1:13" x14ac:dyDescent="0.25">
      <c r="A10778" s="126" t="s">
        <v>29192</v>
      </c>
      <c r="B10778" s="126" t="s">
        <v>29193</v>
      </c>
      <c r="C10778" s="126" t="s">
        <v>98</v>
      </c>
      <c r="D10778" s="127">
        <v>1.4039999999999999</v>
      </c>
      <c r="E10778" s="128">
        <v>338</v>
      </c>
      <c r="F10778" s="128">
        <v>226</v>
      </c>
      <c r="G10778" s="126" t="s">
        <v>21540</v>
      </c>
      <c r="H10778" s="126" t="s">
        <v>21541</v>
      </c>
      <c r="I10778" s="126" t="s">
        <v>28385</v>
      </c>
      <c r="J10778" s="126" t="s">
        <v>26386</v>
      </c>
      <c r="K10778" s="9">
        <f>_xlfn.IFNA(VLOOKUP(Table5[[#This Row],[Section]],SubSill_Tier,2,FALSE),0)</f>
        <v>0</v>
      </c>
      <c r="L10778" s="9" t="str">
        <f t="shared" si="177"/>
        <v/>
      </c>
      <c r="M10778" s="205" t="str" cm="1">
        <f t="array" ref="M10778">_xlfn.IFS(NOT(ISERROR(VLOOKUP(Table5[[#This Row],[Section]],TB_notTB,1,FALSE))),"No",LEFT(Table5[[#This Row],[Section]],3)="ETB","PLS",LEFT(Table5[[#This Row],[Section]],1)="7","PDB",NOT(ISBLANK(Table5[[#This Row],[Section]])),"No")</f>
        <v>No</v>
      </c>
    </row>
    <row r="10779" spans="1:13" x14ac:dyDescent="0.25">
      <c r="A10779" s="126" t="s">
        <v>29194</v>
      </c>
      <c r="B10779" s="126" t="s">
        <v>29195</v>
      </c>
      <c r="C10779" s="126" t="s">
        <v>98</v>
      </c>
      <c r="D10779" s="127">
        <v>1.3640000000000001</v>
      </c>
      <c r="E10779" s="128">
        <v>327</v>
      </c>
      <c r="F10779" s="128">
        <v>218</v>
      </c>
      <c r="G10779" s="126" t="s">
        <v>21540</v>
      </c>
      <c r="H10779" s="126" t="s">
        <v>21541</v>
      </c>
      <c r="I10779" s="126" t="s">
        <v>28385</v>
      </c>
      <c r="J10779" s="126" t="s">
        <v>26386</v>
      </c>
      <c r="K10779" s="9">
        <f>_xlfn.IFNA(VLOOKUP(Table5[[#This Row],[Section]],SubSill_Tier,2,FALSE),0)</f>
        <v>0</v>
      </c>
      <c r="L10779" s="9" t="str">
        <f t="shared" si="177"/>
        <v/>
      </c>
      <c r="M10779" s="205" t="str" cm="1">
        <f t="array" ref="M10779">_xlfn.IFS(NOT(ISERROR(VLOOKUP(Table5[[#This Row],[Section]],TB_notTB,1,FALSE))),"No",LEFT(Table5[[#This Row],[Section]],3)="ETB","PLS",LEFT(Table5[[#This Row],[Section]],1)="7","PDB",NOT(ISBLANK(Table5[[#This Row],[Section]])),"No")</f>
        <v>No</v>
      </c>
    </row>
    <row r="10780" spans="1:13" x14ac:dyDescent="0.25">
      <c r="A10780" s="126" t="s">
        <v>29196</v>
      </c>
      <c r="B10780" s="126" t="s">
        <v>29197</v>
      </c>
      <c r="C10780" s="126" t="s">
        <v>98</v>
      </c>
      <c r="D10780" s="127">
        <v>1.331</v>
      </c>
      <c r="E10780" s="128">
        <v>253</v>
      </c>
      <c r="F10780" s="128">
        <v>169</v>
      </c>
      <c r="G10780" s="126" t="s">
        <v>21540</v>
      </c>
      <c r="H10780" s="126" t="s">
        <v>21541</v>
      </c>
      <c r="I10780" s="126" t="s">
        <v>28385</v>
      </c>
      <c r="J10780" s="126" t="s">
        <v>26386</v>
      </c>
      <c r="K10780" s="9">
        <f>_xlfn.IFNA(VLOOKUP(Table5[[#This Row],[Section]],SubSill_Tier,2,FALSE),0)</f>
        <v>0</v>
      </c>
      <c r="L10780" s="9" t="str">
        <f t="shared" si="177"/>
        <v/>
      </c>
      <c r="M10780" s="205" t="str" cm="1">
        <f t="array" ref="M10780">_xlfn.IFS(NOT(ISERROR(VLOOKUP(Table5[[#This Row],[Section]],TB_notTB,1,FALSE))),"No",LEFT(Table5[[#This Row],[Section]],3)="ETB","PLS",LEFT(Table5[[#This Row],[Section]],1)="7","PDB",NOT(ISBLANK(Table5[[#This Row],[Section]])),"No")</f>
        <v>No</v>
      </c>
    </row>
    <row r="10781" spans="1:13" x14ac:dyDescent="0.25">
      <c r="A10781" s="126" t="s">
        <v>29198</v>
      </c>
      <c r="B10781" s="126" t="s">
        <v>29199</v>
      </c>
      <c r="C10781" s="126" t="s">
        <v>98</v>
      </c>
      <c r="D10781" s="127">
        <v>0.50600000000000001</v>
      </c>
      <c r="E10781" s="128">
        <v>196</v>
      </c>
      <c r="F10781" s="128">
        <v>131</v>
      </c>
      <c r="G10781" s="126" t="s">
        <v>21540</v>
      </c>
      <c r="H10781" s="126" t="s">
        <v>21541</v>
      </c>
      <c r="I10781" s="126" t="s">
        <v>28385</v>
      </c>
      <c r="J10781" s="126" t="s">
        <v>26386</v>
      </c>
      <c r="K10781" s="9">
        <f>_xlfn.IFNA(VLOOKUP(Table5[[#This Row],[Section]],SubSill_Tier,2,FALSE),0)</f>
        <v>0</v>
      </c>
      <c r="L10781" s="9" t="str">
        <f t="shared" si="177"/>
        <v/>
      </c>
      <c r="M10781" s="205" t="str" cm="1">
        <f t="array" ref="M10781">_xlfn.IFS(NOT(ISERROR(VLOOKUP(Table5[[#This Row],[Section]],TB_notTB,1,FALSE))),"No",LEFT(Table5[[#This Row],[Section]],3)="ETB","PLS",LEFT(Table5[[#This Row],[Section]],1)="7","PDB",NOT(ISBLANK(Table5[[#This Row],[Section]])),"No")</f>
        <v>No</v>
      </c>
    </row>
    <row r="10782" spans="1:13" x14ac:dyDescent="0.25">
      <c r="A10782" s="126" t="s">
        <v>29200</v>
      </c>
      <c r="B10782" s="126" t="s">
        <v>29201</v>
      </c>
      <c r="C10782" s="126" t="s">
        <v>98</v>
      </c>
      <c r="D10782" s="127">
        <v>1.0589999999999999</v>
      </c>
      <c r="E10782" s="128">
        <v>276</v>
      </c>
      <c r="F10782" s="128">
        <v>184</v>
      </c>
      <c r="G10782" s="126" t="s">
        <v>21540</v>
      </c>
      <c r="H10782" s="126" t="s">
        <v>21541</v>
      </c>
      <c r="I10782" s="126" t="s">
        <v>28385</v>
      </c>
      <c r="J10782" s="126" t="s">
        <v>26386</v>
      </c>
      <c r="K10782" s="9">
        <f>_xlfn.IFNA(VLOOKUP(Table5[[#This Row],[Section]],SubSill_Tier,2,FALSE),0)</f>
        <v>0</v>
      </c>
      <c r="L10782" s="9" t="str">
        <f t="shared" si="177"/>
        <v/>
      </c>
      <c r="M10782" s="205" t="str" cm="1">
        <f t="array" ref="M10782">_xlfn.IFS(NOT(ISERROR(VLOOKUP(Table5[[#This Row],[Section]],TB_notTB,1,FALSE))),"No",LEFT(Table5[[#This Row],[Section]],3)="ETB","PLS",LEFT(Table5[[#This Row],[Section]],1)="7","PDB",NOT(ISBLANK(Table5[[#This Row],[Section]])),"No")</f>
        <v>No</v>
      </c>
    </row>
    <row r="10783" spans="1:13" x14ac:dyDescent="0.25">
      <c r="A10783" s="126" t="s">
        <v>29202</v>
      </c>
      <c r="B10783" s="126" t="s">
        <v>29203</v>
      </c>
      <c r="C10783" s="126" t="s">
        <v>98</v>
      </c>
      <c r="D10783" s="127">
        <v>1.204</v>
      </c>
      <c r="E10783" s="128">
        <v>324</v>
      </c>
      <c r="F10783" s="128">
        <v>216</v>
      </c>
      <c r="G10783" s="126" t="s">
        <v>21540</v>
      </c>
      <c r="H10783" s="126" t="s">
        <v>21541</v>
      </c>
      <c r="I10783" s="126" t="s">
        <v>28385</v>
      </c>
      <c r="J10783" s="126" t="s">
        <v>26386</v>
      </c>
      <c r="K10783" s="9">
        <f>_xlfn.IFNA(VLOOKUP(Table5[[#This Row],[Section]],SubSill_Tier,2,FALSE),0)</f>
        <v>0</v>
      </c>
      <c r="L10783" s="9" t="str">
        <f t="shared" si="177"/>
        <v/>
      </c>
      <c r="M10783" s="205" t="str" cm="1">
        <f t="array" ref="M10783">_xlfn.IFS(NOT(ISERROR(VLOOKUP(Table5[[#This Row],[Section]],TB_notTB,1,FALSE))),"No",LEFT(Table5[[#This Row],[Section]],3)="ETB","PLS",LEFT(Table5[[#This Row],[Section]],1)="7","PDB",NOT(ISBLANK(Table5[[#This Row],[Section]])),"No")</f>
        <v>No</v>
      </c>
    </row>
    <row r="10784" spans="1:13" x14ac:dyDescent="0.25">
      <c r="A10784" s="126" t="s">
        <v>29204</v>
      </c>
      <c r="B10784" s="126" t="s">
        <v>29205</v>
      </c>
      <c r="C10784" s="126" t="s">
        <v>98</v>
      </c>
      <c r="D10784" s="127">
        <v>1.661</v>
      </c>
      <c r="E10784" s="128">
        <v>363</v>
      </c>
      <c r="F10784" s="128">
        <v>242</v>
      </c>
      <c r="G10784" s="126" t="s">
        <v>21540</v>
      </c>
      <c r="H10784" s="126" t="s">
        <v>21541</v>
      </c>
      <c r="I10784" s="126" t="s">
        <v>28385</v>
      </c>
      <c r="J10784" s="126" t="s">
        <v>26386</v>
      </c>
      <c r="K10784" s="9">
        <f>_xlfn.IFNA(VLOOKUP(Table5[[#This Row],[Section]],SubSill_Tier,2,FALSE),0)</f>
        <v>0</v>
      </c>
      <c r="L10784" s="9" t="str">
        <f t="shared" si="177"/>
        <v/>
      </c>
      <c r="M10784" s="205" t="str" cm="1">
        <f t="array" ref="M10784">_xlfn.IFS(NOT(ISERROR(VLOOKUP(Table5[[#This Row],[Section]],TB_notTB,1,FALSE))),"No",LEFT(Table5[[#This Row],[Section]],3)="ETB","PLS",LEFT(Table5[[#This Row],[Section]],1)="7","PDB",NOT(ISBLANK(Table5[[#This Row],[Section]])),"No")</f>
        <v>No</v>
      </c>
    </row>
    <row r="10785" spans="1:13" x14ac:dyDescent="0.25">
      <c r="A10785" s="126" t="s">
        <v>29206</v>
      </c>
      <c r="B10785" s="126" t="s">
        <v>29207</v>
      </c>
      <c r="C10785" s="126" t="s">
        <v>98</v>
      </c>
      <c r="D10785" s="127">
        <v>0.89900000000000002</v>
      </c>
      <c r="E10785" s="128">
        <v>238</v>
      </c>
      <c r="F10785" s="128">
        <v>159</v>
      </c>
      <c r="G10785" s="126" t="s">
        <v>21540</v>
      </c>
      <c r="H10785" s="126" t="s">
        <v>21541</v>
      </c>
      <c r="I10785" s="126" t="s">
        <v>28385</v>
      </c>
      <c r="J10785" s="126" t="s">
        <v>26386</v>
      </c>
      <c r="K10785" s="9">
        <f>_xlfn.IFNA(VLOOKUP(Table5[[#This Row],[Section]],SubSill_Tier,2,FALSE),0)</f>
        <v>0</v>
      </c>
      <c r="L10785" s="9" t="str">
        <f t="shared" si="177"/>
        <v/>
      </c>
      <c r="M10785" s="205" t="str" cm="1">
        <f t="array" ref="M10785">_xlfn.IFS(NOT(ISERROR(VLOOKUP(Table5[[#This Row],[Section]],TB_notTB,1,FALSE))),"No",LEFT(Table5[[#This Row],[Section]],3)="ETB","PLS",LEFT(Table5[[#This Row],[Section]],1)="7","PDB",NOT(ISBLANK(Table5[[#This Row],[Section]])),"No")</f>
        <v>No</v>
      </c>
    </row>
    <row r="10786" spans="1:13" x14ac:dyDescent="0.25">
      <c r="A10786" s="126" t="s">
        <v>29208</v>
      </c>
      <c r="B10786" s="126" t="s">
        <v>29209</v>
      </c>
      <c r="C10786" s="126" t="s">
        <v>98</v>
      </c>
      <c r="D10786" s="127">
        <v>0.94</v>
      </c>
      <c r="E10786" s="128">
        <v>252</v>
      </c>
      <c r="F10786" s="128">
        <v>168</v>
      </c>
      <c r="G10786" s="126" t="s">
        <v>21540</v>
      </c>
      <c r="H10786" s="126" t="s">
        <v>21541</v>
      </c>
      <c r="I10786" s="126" t="s">
        <v>28385</v>
      </c>
      <c r="J10786" s="126" t="s">
        <v>26386</v>
      </c>
      <c r="K10786" s="9">
        <f>_xlfn.IFNA(VLOOKUP(Table5[[#This Row],[Section]],SubSill_Tier,2,FALSE),0)</f>
        <v>0</v>
      </c>
      <c r="L10786" s="9" t="str">
        <f t="shared" si="177"/>
        <v/>
      </c>
      <c r="M10786" s="205" t="str" cm="1">
        <f t="array" ref="M10786">_xlfn.IFS(NOT(ISERROR(VLOOKUP(Table5[[#This Row],[Section]],TB_notTB,1,FALSE))),"No",LEFT(Table5[[#This Row],[Section]],3)="ETB","PLS",LEFT(Table5[[#This Row],[Section]],1)="7","PDB",NOT(ISBLANK(Table5[[#This Row],[Section]])),"No")</f>
        <v>No</v>
      </c>
    </row>
    <row r="10787" spans="1:13" x14ac:dyDescent="0.25">
      <c r="A10787" s="126" t="s">
        <v>29210</v>
      </c>
      <c r="B10787" s="126" t="s">
        <v>29211</v>
      </c>
      <c r="C10787" s="126" t="s">
        <v>98</v>
      </c>
      <c r="D10787" s="127">
        <v>0.98199999999999998</v>
      </c>
      <c r="E10787" s="128">
        <v>252</v>
      </c>
      <c r="F10787" s="128">
        <v>168</v>
      </c>
      <c r="G10787" s="126" t="s">
        <v>21540</v>
      </c>
      <c r="H10787" s="126" t="s">
        <v>21541</v>
      </c>
      <c r="I10787" s="126" t="s">
        <v>28385</v>
      </c>
      <c r="J10787" s="126" t="s">
        <v>26386</v>
      </c>
      <c r="K10787" s="9">
        <f>_xlfn.IFNA(VLOOKUP(Table5[[#This Row],[Section]],SubSill_Tier,2,FALSE),0)</f>
        <v>0</v>
      </c>
      <c r="L10787" s="9" t="str">
        <f t="shared" si="177"/>
        <v/>
      </c>
      <c r="M10787" s="205" t="str" cm="1">
        <f t="array" ref="M10787">_xlfn.IFS(NOT(ISERROR(VLOOKUP(Table5[[#This Row],[Section]],TB_notTB,1,FALSE))),"No",LEFT(Table5[[#This Row],[Section]],3)="ETB","PLS",LEFT(Table5[[#This Row],[Section]],1)="7","PDB",NOT(ISBLANK(Table5[[#This Row],[Section]])),"No")</f>
        <v>No</v>
      </c>
    </row>
    <row r="10788" spans="1:13" x14ac:dyDescent="0.25">
      <c r="A10788" s="126" t="s">
        <v>29212</v>
      </c>
      <c r="B10788" s="126" t="s">
        <v>29213</v>
      </c>
      <c r="C10788" s="126" t="s">
        <v>98</v>
      </c>
      <c r="D10788" s="127">
        <v>0.91700000000000004</v>
      </c>
      <c r="E10788" s="128">
        <v>242</v>
      </c>
      <c r="F10788" s="128">
        <v>162</v>
      </c>
      <c r="G10788" s="126" t="s">
        <v>21540</v>
      </c>
      <c r="H10788" s="126" t="s">
        <v>21541</v>
      </c>
      <c r="I10788" s="126" t="s">
        <v>28385</v>
      </c>
      <c r="J10788" s="126" t="s">
        <v>26386</v>
      </c>
      <c r="K10788" s="9">
        <f>_xlfn.IFNA(VLOOKUP(Table5[[#This Row],[Section]],SubSill_Tier,2,FALSE),0)</f>
        <v>0</v>
      </c>
      <c r="L10788" s="9" t="str">
        <f t="shared" si="177"/>
        <v/>
      </c>
      <c r="M10788" s="205" t="str" cm="1">
        <f t="array" ref="M10788">_xlfn.IFS(NOT(ISERROR(VLOOKUP(Table5[[#This Row],[Section]],TB_notTB,1,FALSE))),"No",LEFT(Table5[[#This Row],[Section]],3)="ETB","PLS",LEFT(Table5[[#This Row],[Section]],1)="7","PDB",NOT(ISBLANK(Table5[[#This Row],[Section]])),"No")</f>
        <v>No</v>
      </c>
    </row>
    <row r="10789" spans="1:13" x14ac:dyDescent="0.25">
      <c r="A10789" s="126" t="s">
        <v>29214</v>
      </c>
      <c r="B10789" s="126" t="s">
        <v>29215</v>
      </c>
      <c r="C10789" s="126" t="s">
        <v>98</v>
      </c>
      <c r="D10789" s="127">
        <v>1.43</v>
      </c>
      <c r="E10789" s="128">
        <v>348</v>
      </c>
      <c r="F10789" s="128">
        <v>232</v>
      </c>
      <c r="G10789" s="126" t="s">
        <v>21540</v>
      </c>
      <c r="H10789" s="126" t="s">
        <v>21541</v>
      </c>
      <c r="I10789" s="126" t="s">
        <v>28385</v>
      </c>
      <c r="J10789" s="126" t="s">
        <v>26386</v>
      </c>
      <c r="K10789" s="9">
        <f>_xlfn.IFNA(VLOOKUP(Table5[[#This Row],[Section]],SubSill_Tier,2,FALSE),0)</f>
        <v>0</v>
      </c>
      <c r="L10789" s="9" t="str">
        <f t="shared" si="177"/>
        <v/>
      </c>
      <c r="M10789" s="205" t="str" cm="1">
        <f t="array" ref="M10789">_xlfn.IFS(NOT(ISERROR(VLOOKUP(Table5[[#This Row],[Section]],TB_notTB,1,FALSE))),"No",LEFT(Table5[[#This Row],[Section]],3)="ETB","PLS",LEFT(Table5[[#This Row],[Section]],1)="7","PDB",NOT(ISBLANK(Table5[[#This Row],[Section]])),"No")</f>
        <v>No</v>
      </c>
    </row>
    <row r="10790" spans="1:13" x14ac:dyDescent="0.25">
      <c r="A10790" s="126" t="s">
        <v>29216</v>
      </c>
      <c r="B10790" s="126" t="s">
        <v>29217</v>
      </c>
      <c r="C10790" s="126" t="s">
        <v>98</v>
      </c>
      <c r="D10790" s="127">
        <v>2.1560000000000001</v>
      </c>
      <c r="E10790" s="128">
        <v>357</v>
      </c>
      <c r="F10790" s="128">
        <v>238</v>
      </c>
      <c r="G10790" s="126" t="s">
        <v>21540</v>
      </c>
      <c r="H10790" s="126" t="s">
        <v>21541</v>
      </c>
      <c r="I10790" s="126" t="s">
        <v>28385</v>
      </c>
      <c r="J10790" s="126" t="s">
        <v>26386</v>
      </c>
      <c r="K10790" s="9">
        <f>_xlfn.IFNA(VLOOKUP(Table5[[#This Row],[Section]],SubSill_Tier,2,FALSE),0)</f>
        <v>0</v>
      </c>
      <c r="L10790" s="9" t="str">
        <f t="shared" si="177"/>
        <v/>
      </c>
      <c r="M10790" s="205" t="str" cm="1">
        <f t="array" ref="M10790">_xlfn.IFS(NOT(ISERROR(VLOOKUP(Table5[[#This Row],[Section]],TB_notTB,1,FALSE))),"No",LEFT(Table5[[#This Row],[Section]],3)="ETB","PLS",LEFT(Table5[[#This Row],[Section]],1)="7","PDB",NOT(ISBLANK(Table5[[#This Row],[Section]])),"No")</f>
        <v>No</v>
      </c>
    </row>
    <row r="10791" spans="1:13" x14ac:dyDescent="0.25">
      <c r="A10791" s="126" t="s">
        <v>29218</v>
      </c>
      <c r="B10791" s="126" t="s">
        <v>29219</v>
      </c>
      <c r="C10791" s="126" t="s">
        <v>98</v>
      </c>
      <c r="D10791" s="127">
        <v>0.52900000000000003</v>
      </c>
      <c r="E10791" s="128">
        <v>204</v>
      </c>
      <c r="F10791" s="128">
        <v>136</v>
      </c>
      <c r="G10791" s="126" t="s">
        <v>21540</v>
      </c>
      <c r="H10791" s="126" t="s">
        <v>21541</v>
      </c>
      <c r="I10791" s="126" t="s">
        <v>28385</v>
      </c>
      <c r="J10791" s="126" t="s">
        <v>26386</v>
      </c>
      <c r="K10791" s="9">
        <f>_xlfn.IFNA(VLOOKUP(Table5[[#This Row],[Section]],SubSill_Tier,2,FALSE),0)</f>
        <v>0</v>
      </c>
      <c r="L10791" s="9" t="str">
        <f t="shared" si="177"/>
        <v/>
      </c>
      <c r="M10791" s="205" t="str" cm="1">
        <f t="array" ref="M10791">_xlfn.IFS(NOT(ISERROR(VLOOKUP(Table5[[#This Row],[Section]],TB_notTB,1,FALSE))),"No",LEFT(Table5[[#This Row],[Section]],3)="ETB","PLS",LEFT(Table5[[#This Row],[Section]],1)="7","PDB",NOT(ISBLANK(Table5[[#This Row],[Section]])),"No")</f>
        <v>No</v>
      </c>
    </row>
    <row r="10792" spans="1:13" x14ac:dyDescent="0.25">
      <c r="A10792" s="126" t="s">
        <v>29220</v>
      </c>
      <c r="B10792" s="126" t="s">
        <v>29221</v>
      </c>
      <c r="C10792" s="126" t="s">
        <v>98</v>
      </c>
      <c r="D10792" s="127">
        <v>2.5310000000000001</v>
      </c>
      <c r="E10792" s="128">
        <v>370</v>
      </c>
      <c r="F10792" s="128">
        <v>370</v>
      </c>
      <c r="G10792" s="126" t="s">
        <v>21540</v>
      </c>
      <c r="H10792" s="126" t="s">
        <v>21541</v>
      </c>
      <c r="I10792" s="126" t="s">
        <v>28385</v>
      </c>
      <c r="J10792" s="126" t="s">
        <v>26386</v>
      </c>
      <c r="K10792" s="9">
        <f>_xlfn.IFNA(VLOOKUP(Table5[[#This Row],[Section]],SubSill_Tier,2,FALSE),0)</f>
        <v>0</v>
      </c>
      <c r="L10792" s="9" t="str">
        <f t="shared" si="177"/>
        <v/>
      </c>
      <c r="M10792" s="205" t="str" cm="1">
        <f t="array" ref="M10792">_xlfn.IFS(NOT(ISERROR(VLOOKUP(Table5[[#This Row],[Section]],TB_notTB,1,FALSE))),"No",LEFT(Table5[[#This Row],[Section]],3)="ETB","PLS",LEFT(Table5[[#This Row],[Section]],1)="7","PDB",NOT(ISBLANK(Table5[[#This Row],[Section]])),"No")</f>
        <v>No</v>
      </c>
    </row>
    <row r="10793" spans="1:13" x14ac:dyDescent="0.25">
      <c r="A10793" s="126" t="s">
        <v>29222</v>
      </c>
      <c r="B10793" s="126" t="s">
        <v>29223</v>
      </c>
      <c r="C10793" s="126" t="s">
        <v>98</v>
      </c>
      <c r="D10793" s="127">
        <v>1.2310000000000001</v>
      </c>
      <c r="E10793" s="128">
        <v>306</v>
      </c>
      <c r="F10793" s="128">
        <v>184</v>
      </c>
      <c r="G10793" s="126" t="s">
        <v>21540</v>
      </c>
      <c r="H10793" s="126" t="s">
        <v>21541</v>
      </c>
      <c r="I10793" s="126" t="s">
        <v>28385</v>
      </c>
      <c r="J10793" s="126" t="s">
        <v>26386</v>
      </c>
      <c r="K10793" s="9">
        <f>_xlfn.IFNA(VLOOKUP(Table5[[#This Row],[Section]],SubSill_Tier,2,FALSE),0)</f>
        <v>0</v>
      </c>
      <c r="L10793" s="9" t="str">
        <f t="shared" si="177"/>
        <v/>
      </c>
      <c r="M10793" s="205" t="str" cm="1">
        <f t="array" ref="M10793">_xlfn.IFS(NOT(ISERROR(VLOOKUP(Table5[[#This Row],[Section]],TB_notTB,1,FALSE))),"No",LEFT(Table5[[#This Row],[Section]],3)="ETB","PLS",LEFT(Table5[[#This Row],[Section]],1)="7","PDB",NOT(ISBLANK(Table5[[#This Row],[Section]])),"No")</f>
        <v>No</v>
      </c>
    </row>
    <row r="10794" spans="1:13" x14ac:dyDescent="0.25">
      <c r="A10794" s="126" t="s">
        <v>29224</v>
      </c>
      <c r="B10794" s="126" t="s">
        <v>29225</v>
      </c>
      <c r="C10794" s="126" t="s">
        <v>98</v>
      </c>
      <c r="D10794" s="127">
        <v>1.377</v>
      </c>
      <c r="E10794" s="128">
        <v>354</v>
      </c>
      <c r="F10794" s="128">
        <v>236</v>
      </c>
      <c r="G10794" s="126" t="s">
        <v>21540</v>
      </c>
      <c r="H10794" s="126" t="s">
        <v>21541</v>
      </c>
      <c r="I10794" s="126" t="s">
        <v>28385</v>
      </c>
      <c r="J10794" s="126" t="s">
        <v>26386</v>
      </c>
      <c r="K10794" s="9">
        <f>_xlfn.IFNA(VLOOKUP(Table5[[#This Row],[Section]],SubSill_Tier,2,FALSE),0)</f>
        <v>0</v>
      </c>
      <c r="L10794" s="9" t="str">
        <f t="shared" si="177"/>
        <v/>
      </c>
      <c r="M10794" s="205" t="str" cm="1">
        <f t="array" ref="M10794">_xlfn.IFS(NOT(ISERROR(VLOOKUP(Table5[[#This Row],[Section]],TB_notTB,1,FALSE))),"No",LEFT(Table5[[#This Row],[Section]],3)="ETB","PLS",LEFT(Table5[[#This Row],[Section]],1)="7","PDB",NOT(ISBLANK(Table5[[#This Row],[Section]])),"No")</f>
        <v>No</v>
      </c>
    </row>
    <row r="10795" spans="1:13" x14ac:dyDescent="0.25">
      <c r="A10795" s="126" t="s">
        <v>29226</v>
      </c>
      <c r="B10795" s="126" t="s">
        <v>29227</v>
      </c>
      <c r="C10795" s="126" t="s">
        <v>98</v>
      </c>
      <c r="D10795" s="127">
        <v>1.3120000000000001</v>
      </c>
      <c r="E10795" s="128">
        <v>136</v>
      </c>
      <c r="F10795" s="128">
        <v>136</v>
      </c>
      <c r="G10795" s="126" t="s">
        <v>21540</v>
      </c>
      <c r="H10795" s="126" t="s">
        <v>21541</v>
      </c>
      <c r="I10795" s="126" t="s">
        <v>28385</v>
      </c>
      <c r="J10795" s="126" t="s">
        <v>26386</v>
      </c>
      <c r="K10795" s="9">
        <f>_xlfn.IFNA(VLOOKUP(Table5[[#This Row],[Section]],SubSill_Tier,2,FALSE),0)</f>
        <v>0</v>
      </c>
      <c r="L10795" s="9" t="str">
        <f t="shared" si="177"/>
        <v/>
      </c>
      <c r="M10795" s="205" t="str" cm="1">
        <f t="array" ref="M10795">_xlfn.IFS(NOT(ISERROR(VLOOKUP(Table5[[#This Row],[Section]],TB_notTB,1,FALSE))),"No",LEFT(Table5[[#This Row],[Section]],3)="ETB","PLS",LEFT(Table5[[#This Row],[Section]],1)="7","PDB",NOT(ISBLANK(Table5[[#This Row],[Section]])),"No")</f>
        <v>No</v>
      </c>
    </row>
    <row r="10796" spans="1:13" x14ac:dyDescent="0.25">
      <c r="A10796" s="126" t="s">
        <v>29228</v>
      </c>
      <c r="B10796" s="126" t="s">
        <v>29229</v>
      </c>
      <c r="C10796" s="126" t="s">
        <v>98</v>
      </c>
      <c r="D10796" s="127">
        <v>0.185</v>
      </c>
      <c r="E10796" s="128">
        <v>100</v>
      </c>
      <c r="F10796" s="128">
        <v>100</v>
      </c>
      <c r="G10796" s="126" t="s">
        <v>21540</v>
      </c>
      <c r="H10796" s="126" t="s">
        <v>21541</v>
      </c>
      <c r="I10796" s="126" t="s">
        <v>28385</v>
      </c>
      <c r="J10796" s="126" t="s">
        <v>26386</v>
      </c>
      <c r="K10796" s="9">
        <f>_xlfn.IFNA(VLOOKUP(Table5[[#This Row],[Section]],SubSill_Tier,2,FALSE),0)</f>
        <v>0</v>
      </c>
      <c r="L10796" s="9" t="str">
        <f t="shared" si="177"/>
        <v/>
      </c>
      <c r="M10796" s="205" t="str" cm="1">
        <f t="array" ref="M10796">_xlfn.IFS(NOT(ISERROR(VLOOKUP(Table5[[#This Row],[Section]],TB_notTB,1,FALSE))),"No",LEFT(Table5[[#This Row],[Section]],3)="ETB","PLS",LEFT(Table5[[#This Row],[Section]],1)="7","PDB",NOT(ISBLANK(Table5[[#This Row],[Section]])),"No")</f>
        <v>No</v>
      </c>
    </row>
    <row r="10797" spans="1:13" x14ac:dyDescent="0.25">
      <c r="A10797" s="126" t="s">
        <v>3930</v>
      </c>
      <c r="B10797" s="126" t="s">
        <v>17222</v>
      </c>
      <c r="C10797" s="126" t="s">
        <v>98</v>
      </c>
      <c r="D10797" s="127">
        <v>1.149</v>
      </c>
      <c r="E10797" s="128">
        <v>453</v>
      </c>
      <c r="F10797" s="128">
        <v>155</v>
      </c>
      <c r="G10797" s="126" t="s">
        <v>13711</v>
      </c>
      <c r="H10797" s="126" t="s">
        <v>20119</v>
      </c>
      <c r="I10797" s="126" t="s">
        <v>21054</v>
      </c>
      <c r="J10797" s="126" t="s">
        <v>26232</v>
      </c>
      <c r="K10797" s="9">
        <f>_xlfn.IFNA(VLOOKUP(Table5[[#This Row],[Section]],SubSill_Tier,2,FALSE),0)</f>
        <v>0</v>
      </c>
      <c r="L10797" s="9" t="str">
        <f t="shared" si="177"/>
        <v/>
      </c>
      <c r="M10797" s="205" t="str" cm="1">
        <f t="array" ref="M10797">_xlfn.IFS(NOT(ISERROR(VLOOKUP(Table5[[#This Row],[Section]],TB_notTB,1,FALSE))),"No",LEFT(Table5[[#This Row],[Section]],3)="ETB","PLS",LEFT(Table5[[#This Row],[Section]],1)="7","PDB",NOT(ISBLANK(Table5[[#This Row],[Section]])),"No")</f>
        <v>No</v>
      </c>
    </row>
    <row r="10798" spans="1:13" x14ac:dyDescent="0.25">
      <c r="A10798" s="126" t="s">
        <v>29230</v>
      </c>
      <c r="B10798" s="126" t="s">
        <v>29603</v>
      </c>
      <c r="C10798" s="126" t="s">
        <v>98</v>
      </c>
      <c r="D10798" s="127">
        <v>1.173</v>
      </c>
      <c r="E10798" s="128">
        <v>228</v>
      </c>
      <c r="F10798" s="128">
        <v>228</v>
      </c>
      <c r="G10798" s="126" t="s">
        <v>26078</v>
      </c>
      <c r="H10798" s="126" t="s">
        <v>26079</v>
      </c>
      <c r="I10798" s="126" t="s">
        <v>27454</v>
      </c>
      <c r="J10798" s="126" t="s">
        <v>26314</v>
      </c>
      <c r="K10798" s="9">
        <f>_xlfn.IFNA(VLOOKUP(Table5[[#This Row],[Section]],SubSill_Tier,2,FALSE),0)</f>
        <v>0</v>
      </c>
      <c r="L10798" s="9" t="str">
        <f t="shared" si="177"/>
        <v/>
      </c>
      <c r="M10798" s="205" t="str" cm="1">
        <f t="array" ref="M10798">_xlfn.IFS(NOT(ISERROR(VLOOKUP(Table5[[#This Row],[Section]],TB_notTB,1,FALSE))),"No",LEFT(Table5[[#This Row],[Section]],3)="ETB","PLS",LEFT(Table5[[#This Row],[Section]],1)="7","PDB",NOT(ISBLANK(Table5[[#This Row],[Section]])),"No")</f>
        <v>No</v>
      </c>
    </row>
    <row r="10799" spans="1:13" x14ac:dyDescent="0.25">
      <c r="A10799" s="126" t="s">
        <v>29231</v>
      </c>
      <c r="B10799" s="126" t="s">
        <v>29604</v>
      </c>
      <c r="C10799" s="126" t="s">
        <v>98</v>
      </c>
      <c r="D10799" s="127">
        <v>0.745</v>
      </c>
      <c r="E10799" s="128">
        <v>256</v>
      </c>
      <c r="F10799" s="128">
        <v>171</v>
      </c>
      <c r="G10799" s="126" t="s">
        <v>28650</v>
      </c>
      <c r="H10799" s="126" t="s">
        <v>28651</v>
      </c>
      <c r="I10799" s="126" t="s">
        <v>28652</v>
      </c>
      <c r="J10799" s="126" t="s">
        <v>29583</v>
      </c>
      <c r="K10799" s="9">
        <f>_xlfn.IFNA(VLOOKUP(Table5[[#This Row],[Section]],SubSill_Tier,2,FALSE),0)</f>
        <v>0</v>
      </c>
      <c r="L10799" s="9" t="str">
        <f t="shared" si="177"/>
        <v/>
      </c>
      <c r="M10799" s="205" t="str" cm="1">
        <f t="array" ref="M10799">_xlfn.IFS(NOT(ISERROR(VLOOKUP(Table5[[#This Row],[Section]],TB_notTB,1,FALSE))),"No",LEFT(Table5[[#This Row],[Section]],3)="ETB","PLS",LEFT(Table5[[#This Row],[Section]],1)="7","PDB",NOT(ISBLANK(Table5[[#This Row],[Section]])),"No")</f>
        <v>No</v>
      </c>
    </row>
    <row r="10800" spans="1:13" x14ac:dyDescent="0.25">
      <c r="A10800" s="126" t="s">
        <v>29232</v>
      </c>
      <c r="B10800" s="126" t="s">
        <v>29233</v>
      </c>
      <c r="C10800" s="126" t="s">
        <v>98</v>
      </c>
      <c r="D10800" s="127">
        <v>0.86699999999999999</v>
      </c>
      <c r="E10800" s="128">
        <v>241</v>
      </c>
      <c r="F10800" s="128">
        <v>161</v>
      </c>
      <c r="G10800" s="126" t="s">
        <v>28650</v>
      </c>
      <c r="H10800" s="126" t="s">
        <v>28651</v>
      </c>
      <c r="I10800" s="126" t="s">
        <v>28652</v>
      </c>
      <c r="J10800" s="126" t="s">
        <v>29583</v>
      </c>
      <c r="K10800" s="9">
        <f>_xlfn.IFNA(VLOOKUP(Table5[[#This Row],[Section]],SubSill_Tier,2,FALSE),0)</f>
        <v>0</v>
      </c>
      <c r="L10800" s="9" t="str">
        <f t="shared" si="177"/>
        <v/>
      </c>
      <c r="M10800" s="205" t="str" cm="1">
        <f t="array" ref="M10800">_xlfn.IFS(NOT(ISERROR(VLOOKUP(Table5[[#This Row],[Section]],TB_notTB,1,FALSE))),"No",LEFT(Table5[[#This Row],[Section]],3)="ETB","PLS",LEFT(Table5[[#This Row],[Section]],1)="7","PDB",NOT(ISBLANK(Table5[[#This Row],[Section]])),"No")</f>
        <v>No</v>
      </c>
    </row>
    <row r="10801" spans="1:13" x14ac:dyDescent="0.25">
      <c r="A10801" s="126" t="s">
        <v>29234</v>
      </c>
      <c r="B10801" s="126" t="s">
        <v>29605</v>
      </c>
      <c r="C10801" s="126" t="s">
        <v>98</v>
      </c>
      <c r="D10801" s="127">
        <v>0.93</v>
      </c>
      <c r="E10801" s="128">
        <v>247</v>
      </c>
      <c r="F10801" s="128">
        <v>165</v>
      </c>
      <c r="G10801" s="126" t="s">
        <v>28650</v>
      </c>
      <c r="H10801" s="126" t="s">
        <v>28651</v>
      </c>
      <c r="I10801" s="126" t="s">
        <v>28652</v>
      </c>
      <c r="J10801" s="126" t="s">
        <v>29583</v>
      </c>
      <c r="K10801" s="9">
        <f>_xlfn.IFNA(VLOOKUP(Table5[[#This Row],[Section]],SubSill_Tier,2,FALSE),0)</f>
        <v>0</v>
      </c>
      <c r="L10801" s="9" t="str">
        <f t="shared" si="177"/>
        <v/>
      </c>
      <c r="M10801" s="205" t="str" cm="1">
        <f t="array" ref="M10801">_xlfn.IFS(NOT(ISERROR(VLOOKUP(Table5[[#This Row],[Section]],TB_notTB,1,FALSE))),"No",LEFT(Table5[[#This Row],[Section]],3)="ETB","PLS",LEFT(Table5[[#This Row],[Section]],1)="7","PDB",NOT(ISBLANK(Table5[[#This Row],[Section]])),"No")</f>
        <v>No</v>
      </c>
    </row>
    <row r="10802" spans="1:13" x14ac:dyDescent="0.25">
      <c r="A10802" s="126" t="s">
        <v>29235</v>
      </c>
      <c r="B10802" s="126" t="s">
        <v>29606</v>
      </c>
      <c r="C10802" s="126" t="s">
        <v>98</v>
      </c>
      <c r="D10802" s="127">
        <v>1.397</v>
      </c>
      <c r="E10802" s="128">
        <v>373</v>
      </c>
      <c r="F10802" s="128">
        <v>249</v>
      </c>
      <c r="G10802" s="126" t="s">
        <v>26078</v>
      </c>
      <c r="H10802" s="126" t="s">
        <v>26079</v>
      </c>
      <c r="I10802" s="126" t="s">
        <v>27454</v>
      </c>
      <c r="J10802" s="126" t="s">
        <v>26314</v>
      </c>
      <c r="K10802" s="9">
        <f>_xlfn.IFNA(VLOOKUP(Table5[[#This Row],[Section]],SubSill_Tier,2,FALSE),0)</f>
        <v>0</v>
      </c>
      <c r="L10802" s="9" t="str">
        <f t="shared" si="177"/>
        <v/>
      </c>
      <c r="M10802" s="205" t="str" cm="1">
        <f t="array" ref="M10802">_xlfn.IFS(NOT(ISERROR(VLOOKUP(Table5[[#This Row],[Section]],TB_notTB,1,FALSE))),"No",LEFT(Table5[[#This Row],[Section]],3)="ETB","PLS",LEFT(Table5[[#This Row],[Section]],1)="7","PDB",NOT(ISBLANK(Table5[[#This Row],[Section]])),"No")</f>
        <v>No</v>
      </c>
    </row>
    <row r="10803" spans="1:13" x14ac:dyDescent="0.25">
      <c r="A10803" s="126" t="s">
        <v>3931</v>
      </c>
      <c r="B10803" s="126" t="s">
        <v>3932</v>
      </c>
      <c r="C10803" s="126" t="s">
        <v>75</v>
      </c>
      <c r="D10803" s="127">
        <v>0.33200000000000002</v>
      </c>
      <c r="E10803" s="128">
        <v>141</v>
      </c>
      <c r="F10803" s="128">
        <v>100</v>
      </c>
      <c r="G10803" s="126" t="s">
        <v>13743</v>
      </c>
      <c r="H10803" s="126" t="s">
        <v>21092</v>
      </c>
      <c r="I10803" s="126" t="s">
        <v>21093</v>
      </c>
      <c r="J10803" s="126" t="s">
        <v>26241</v>
      </c>
      <c r="K10803" s="9">
        <f>_xlfn.IFNA(VLOOKUP(Table5[[#This Row],[Section]],SubSill_Tier,2,FALSE),0)</f>
        <v>0</v>
      </c>
      <c r="L10803" s="9" t="str">
        <f t="shared" si="177"/>
        <v/>
      </c>
      <c r="M10803" s="205" t="str" cm="1">
        <f t="array" ref="M10803">_xlfn.IFS(NOT(ISERROR(VLOOKUP(Table5[[#This Row],[Section]],TB_notTB,1,FALSE))),"No",LEFT(Table5[[#This Row],[Section]],3)="ETB","PLS",LEFT(Table5[[#This Row],[Section]],1)="7","PDB",NOT(ISBLANK(Table5[[#This Row],[Section]])),"No")</f>
        <v>No</v>
      </c>
    </row>
    <row r="10804" spans="1:13" x14ac:dyDescent="0.25">
      <c r="A10804" s="126" t="s">
        <v>29236</v>
      </c>
      <c r="B10804" s="126" t="s">
        <v>29237</v>
      </c>
      <c r="C10804" s="126" t="s">
        <v>75</v>
      </c>
      <c r="D10804" s="127">
        <v>1.841</v>
      </c>
      <c r="E10804" s="128">
        <v>348</v>
      </c>
      <c r="F10804" s="128">
        <v>232</v>
      </c>
      <c r="G10804" s="126" t="s">
        <v>13795</v>
      </c>
      <c r="H10804" s="126" t="s">
        <v>20347</v>
      </c>
      <c r="I10804" s="126" t="s">
        <v>28074</v>
      </c>
      <c r="J10804" s="126" t="s">
        <v>26247</v>
      </c>
      <c r="K10804" s="9">
        <f>_xlfn.IFNA(VLOOKUP(Table5[[#This Row],[Section]],SubSill_Tier,2,FALSE),0)</f>
        <v>0</v>
      </c>
      <c r="L10804" s="9" t="str">
        <f t="shared" si="177"/>
        <v/>
      </c>
      <c r="M10804" s="205" t="str" cm="1">
        <f t="array" ref="M10804">_xlfn.IFS(NOT(ISERROR(VLOOKUP(Table5[[#This Row],[Section]],TB_notTB,1,FALSE))),"No",LEFT(Table5[[#This Row],[Section]],3)="ETB","PLS",LEFT(Table5[[#This Row],[Section]],1)="7","PDB",NOT(ISBLANK(Table5[[#This Row],[Section]])),"No")</f>
        <v>No</v>
      </c>
    </row>
    <row r="10805" spans="1:13" x14ac:dyDescent="0.25">
      <c r="A10805" s="126" t="s">
        <v>29238</v>
      </c>
      <c r="B10805" s="126" t="s">
        <v>29239</v>
      </c>
      <c r="C10805" s="126" t="s">
        <v>75</v>
      </c>
      <c r="D10805" s="127">
        <v>1.7749999999999999</v>
      </c>
      <c r="E10805" s="128">
        <v>320</v>
      </c>
      <c r="F10805" s="128">
        <v>214</v>
      </c>
      <c r="G10805" s="126" t="s">
        <v>13795</v>
      </c>
      <c r="H10805" s="126" t="s">
        <v>20347</v>
      </c>
      <c r="I10805" s="126" t="s">
        <v>28074</v>
      </c>
      <c r="J10805" s="126" t="s">
        <v>26247</v>
      </c>
      <c r="K10805" s="9">
        <f>_xlfn.IFNA(VLOOKUP(Table5[[#This Row],[Section]],SubSill_Tier,2,FALSE),0)</f>
        <v>0</v>
      </c>
      <c r="L10805" s="9" t="str">
        <f t="shared" si="177"/>
        <v/>
      </c>
      <c r="M10805" s="205" t="str" cm="1">
        <f t="array" ref="M10805">_xlfn.IFS(NOT(ISERROR(VLOOKUP(Table5[[#This Row],[Section]],TB_notTB,1,FALSE))),"No",LEFT(Table5[[#This Row],[Section]],3)="ETB","PLS",LEFT(Table5[[#This Row],[Section]],1)="7","PDB",NOT(ISBLANK(Table5[[#This Row],[Section]])),"No")</f>
        <v>No</v>
      </c>
    </row>
    <row r="10806" spans="1:13" x14ac:dyDescent="0.25">
      <c r="A10806" s="126" t="s">
        <v>29240</v>
      </c>
      <c r="B10806" s="126" t="s">
        <v>29241</v>
      </c>
      <c r="C10806" s="126" t="s">
        <v>75</v>
      </c>
      <c r="D10806" s="127">
        <v>0.97099999999999997</v>
      </c>
      <c r="E10806" s="128">
        <v>241</v>
      </c>
      <c r="F10806" s="128">
        <v>161</v>
      </c>
      <c r="G10806" s="126" t="s">
        <v>13795</v>
      </c>
      <c r="H10806" s="126" t="s">
        <v>20347</v>
      </c>
      <c r="I10806" s="126" t="s">
        <v>28074</v>
      </c>
      <c r="J10806" s="126" t="s">
        <v>26247</v>
      </c>
      <c r="K10806" s="9">
        <f>_xlfn.IFNA(VLOOKUP(Table5[[#This Row],[Section]],SubSill_Tier,2,FALSE),0)</f>
        <v>0</v>
      </c>
      <c r="L10806" s="9" t="str">
        <f t="shared" si="177"/>
        <v/>
      </c>
      <c r="M10806" s="205" t="str" cm="1">
        <f t="array" ref="M10806">_xlfn.IFS(NOT(ISERROR(VLOOKUP(Table5[[#This Row],[Section]],TB_notTB,1,FALSE))),"No",LEFT(Table5[[#This Row],[Section]],3)="ETB","PLS",LEFT(Table5[[#This Row],[Section]],1)="7","PDB",NOT(ISBLANK(Table5[[#This Row],[Section]])),"No")</f>
        <v>No</v>
      </c>
    </row>
    <row r="10807" spans="1:13" x14ac:dyDescent="0.25">
      <c r="A10807" s="126" t="s">
        <v>3933</v>
      </c>
      <c r="B10807" s="126" t="s">
        <v>3934</v>
      </c>
      <c r="C10807" s="126" t="s">
        <v>75</v>
      </c>
      <c r="D10807" s="127">
        <v>1.883</v>
      </c>
      <c r="E10807" s="128">
        <v>446</v>
      </c>
      <c r="F10807" s="128">
        <v>130</v>
      </c>
      <c r="G10807" s="126" t="s">
        <v>13743</v>
      </c>
      <c r="H10807" s="126" t="s">
        <v>21092</v>
      </c>
      <c r="I10807" s="126" t="s">
        <v>21093</v>
      </c>
      <c r="J10807" s="126" t="s">
        <v>26241</v>
      </c>
      <c r="K10807" s="9">
        <f>_xlfn.IFNA(VLOOKUP(Table5[[#This Row],[Section]],SubSill_Tier,2,FALSE),0)</f>
        <v>0</v>
      </c>
      <c r="L10807" s="9" t="str">
        <f t="shared" si="177"/>
        <v/>
      </c>
      <c r="M10807" s="205" t="str" cm="1">
        <f t="array" ref="M10807">_xlfn.IFS(NOT(ISERROR(VLOOKUP(Table5[[#This Row],[Section]],TB_notTB,1,FALSE))),"No",LEFT(Table5[[#This Row],[Section]],3)="ETB","PLS",LEFT(Table5[[#This Row],[Section]],1)="7","PDB",NOT(ISBLANK(Table5[[#This Row],[Section]])),"No")</f>
        <v>No</v>
      </c>
    </row>
    <row r="10808" spans="1:13" x14ac:dyDescent="0.25">
      <c r="A10808" s="126" t="s">
        <v>29242</v>
      </c>
      <c r="B10808" s="126" t="s">
        <v>29243</v>
      </c>
      <c r="C10808" s="126" t="s">
        <v>75</v>
      </c>
      <c r="D10808" s="127">
        <v>0.27500000000000002</v>
      </c>
      <c r="E10808" s="128">
        <v>135</v>
      </c>
      <c r="F10808" s="128">
        <v>100</v>
      </c>
      <c r="G10808" s="126" t="s">
        <v>14511</v>
      </c>
      <c r="H10808" s="126" t="s">
        <v>21236</v>
      </c>
      <c r="I10808" s="126" t="s">
        <v>21237</v>
      </c>
      <c r="J10808" s="126" t="s">
        <v>26241</v>
      </c>
      <c r="K10808" s="9">
        <f>_xlfn.IFNA(VLOOKUP(Table5[[#This Row],[Section]],SubSill_Tier,2,FALSE),0)</f>
        <v>0</v>
      </c>
      <c r="L10808" s="9" t="str">
        <f t="shared" si="177"/>
        <v/>
      </c>
      <c r="M10808" s="205" t="str" cm="1">
        <f t="array" ref="M10808">_xlfn.IFS(NOT(ISERROR(VLOOKUP(Table5[[#This Row],[Section]],TB_notTB,1,FALSE))),"No",LEFT(Table5[[#This Row],[Section]],3)="ETB","PLS",LEFT(Table5[[#This Row],[Section]],1)="7","PDB",NOT(ISBLANK(Table5[[#This Row],[Section]])),"No")</f>
        <v>No</v>
      </c>
    </row>
    <row r="10809" spans="1:13" x14ac:dyDescent="0.25">
      <c r="A10809" s="126" t="s">
        <v>9315</v>
      </c>
      <c r="B10809" s="126" t="s">
        <v>17222</v>
      </c>
      <c r="C10809" s="126" t="s">
        <v>98</v>
      </c>
      <c r="D10809" s="127">
        <v>1.5049999999999999</v>
      </c>
      <c r="E10809" s="128">
        <v>533</v>
      </c>
      <c r="F10809" s="128">
        <v>240</v>
      </c>
      <c r="G10809" s="126" t="s">
        <v>13721</v>
      </c>
      <c r="H10809" s="126" t="s">
        <v>20121</v>
      </c>
      <c r="I10809" s="126" t="s">
        <v>20122</v>
      </c>
      <c r="J10809" s="126" t="s">
        <v>26234</v>
      </c>
      <c r="K10809" s="9">
        <f>_xlfn.IFNA(VLOOKUP(Table5[[#This Row],[Section]],SubSill_Tier,2,FALSE),0)</f>
        <v>0</v>
      </c>
      <c r="L10809" s="9" t="str">
        <f t="shared" si="177"/>
        <v/>
      </c>
      <c r="M10809" s="205" t="str" cm="1">
        <f t="array" ref="M10809">_xlfn.IFS(NOT(ISERROR(VLOOKUP(Table5[[#This Row],[Section]],TB_notTB,1,FALSE))),"No",LEFT(Table5[[#This Row],[Section]],3)="ETB","PLS",LEFT(Table5[[#This Row],[Section]],1)="7","PDB",NOT(ISBLANK(Table5[[#This Row],[Section]])),"No")</f>
        <v>No</v>
      </c>
    </row>
    <row r="10810" spans="1:13" x14ac:dyDescent="0.25">
      <c r="A10810" s="126" t="s">
        <v>29244</v>
      </c>
      <c r="B10810" s="126" t="s">
        <v>29245</v>
      </c>
      <c r="C10810" s="126" t="s">
        <v>75</v>
      </c>
      <c r="D10810" s="127">
        <v>2.1179999999999999</v>
      </c>
      <c r="E10810" s="128">
        <v>464</v>
      </c>
      <c r="F10810" s="128">
        <v>355</v>
      </c>
      <c r="G10810" s="126" t="s">
        <v>14511</v>
      </c>
      <c r="H10810" s="126" t="s">
        <v>21236</v>
      </c>
      <c r="I10810" s="126" t="s">
        <v>21237</v>
      </c>
      <c r="J10810" s="126" t="s">
        <v>26241</v>
      </c>
      <c r="K10810" s="9">
        <f>_xlfn.IFNA(VLOOKUP(Table5[[#This Row],[Section]],SubSill_Tier,2,FALSE),0)</f>
        <v>0</v>
      </c>
      <c r="L10810" s="9" t="str">
        <f t="shared" si="177"/>
        <v/>
      </c>
      <c r="M10810" s="205" t="str" cm="1">
        <f t="array" ref="M10810">_xlfn.IFS(NOT(ISERROR(VLOOKUP(Table5[[#This Row],[Section]],TB_notTB,1,FALSE))),"No",LEFT(Table5[[#This Row],[Section]],3)="ETB","PLS",LEFT(Table5[[#This Row],[Section]],1)="7","PDB",NOT(ISBLANK(Table5[[#This Row],[Section]])),"No")</f>
        <v>No</v>
      </c>
    </row>
    <row r="10811" spans="1:13" x14ac:dyDescent="0.25">
      <c r="A10811" s="126" t="s">
        <v>29246</v>
      </c>
      <c r="B10811" s="126" t="s">
        <v>29247</v>
      </c>
      <c r="C10811" s="126" t="s">
        <v>98</v>
      </c>
      <c r="D10811" s="127">
        <v>1.026</v>
      </c>
      <c r="E10811" s="128">
        <v>293</v>
      </c>
      <c r="F10811" s="128">
        <v>196</v>
      </c>
      <c r="G10811" s="126" t="s">
        <v>28477</v>
      </c>
      <c r="H10811" s="126" t="s">
        <v>28478</v>
      </c>
      <c r="I10811" s="126" t="s">
        <v>28479</v>
      </c>
      <c r="J10811" s="126" t="s">
        <v>26349</v>
      </c>
      <c r="K10811" s="9">
        <f>_xlfn.IFNA(VLOOKUP(Table5[[#This Row],[Section]],SubSill_Tier,2,FALSE),0)</f>
        <v>0</v>
      </c>
      <c r="L10811" s="9" t="str">
        <f t="shared" si="177"/>
        <v/>
      </c>
      <c r="M10811" s="205" t="str" cm="1">
        <f t="array" ref="M10811">_xlfn.IFS(NOT(ISERROR(VLOOKUP(Table5[[#This Row],[Section]],TB_notTB,1,FALSE))),"No",LEFT(Table5[[#This Row],[Section]],3)="ETB","PLS",LEFT(Table5[[#This Row],[Section]],1)="7","PDB",NOT(ISBLANK(Table5[[#This Row],[Section]])),"No")</f>
        <v>No</v>
      </c>
    </row>
    <row r="10812" spans="1:13" x14ac:dyDescent="0.25">
      <c r="A10812" s="126" t="s">
        <v>29248</v>
      </c>
      <c r="B10812" s="126" t="s">
        <v>29249</v>
      </c>
      <c r="C10812" s="126" t="s">
        <v>98</v>
      </c>
      <c r="D10812" s="127">
        <v>0.61099999999999999</v>
      </c>
      <c r="E10812" s="128">
        <v>271</v>
      </c>
      <c r="F10812" s="128">
        <v>181</v>
      </c>
      <c r="G10812" s="126" t="s">
        <v>28477</v>
      </c>
      <c r="H10812" s="126" t="s">
        <v>28478</v>
      </c>
      <c r="I10812" s="126" t="s">
        <v>28479</v>
      </c>
      <c r="J10812" s="126" t="s">
        <v>26349</v>
      </c>
      <c r="K10812" s="9">
        <f>_xlfn.IFNA(VLOOKUP(Table5[[#This Row],[Section]],SubSill_Tier,2,FALSE),0)</f>
        <v>0</v>
      </c>
      <c r="L10812" s="9" t="str">
        <f t="shared" si="177"/>
        <v/>
      </c>
      <c r="M10812" s="205" t="str" cm="1">
        <f t="array" ref="M10812">_xlfn.IFS(NOT(ISERROR(VLOOKUP(Table5[[#This Row],[Section]],TB_notTB,1,FALSE))),"No",LEFT(Table5[[#This Row],[Section]],3)="ETB","PLS",LEFT(Table5[[#This Row],[Section]],1)="7","PDB",NOT(ISBLANK(Table5[[#This Row],[Section]])),"No")</f>
        <v>No</v>
      </c>
    </row>
    <row r="10813" spans="1:13" x14ac:dyDescent="0.25">
      <c r="A10813" s="126" t="s">
        <v>29250</v>
      </c>
      <c r="B10813" s="126" t="s">
        <v>29251</v>
      </c>
      <c r="C10813" s="126" t="s">
        <v>98</v>
      </c>
      <c r="D10813" s="127">
        <v>0.77900000000000003</v>
      </c>
      <c r="E10813" s="128">
        <v>357</v>
      </c>
      <c r="F10813" s="128">
        <v>238</v>
      </c>
      <c r="G10813" s="126" t="s">
        <v>28477</v>
      </c>
      <c r="H10813" s="126" t="s">
        <v>28478</v>
      </c>
      <c r="I10813" s="126" t="s">
        <v>28479</v>
      </c>
      <c r="J10813" s="126" t="s">
        <v>26349</v>
      </c>
      <c r="K10813" s="9">
        <f>_xlfn.IFNA(VLOOKUP(Table5[[#This Row],[Section]],SubSill_Tier,2,FALSE),0)</f>
        <v>0</v>
      </c>
      <c r="L10813" s="9" t="str">
        <f t="shared" si="177"/>
        <v/>
      </c>
      <c r="M10813" s="205" t="str" cm="1">
        <f t="array" ref="M10813">_xlfn.IFS(NOT(ISERROR(VLOOKUP(Table5[[#This Row],[Section]],TB_notTB,1,FALSE))),"No",LEFT(Table5[[#This Row],[Section]],3)="ETB","PLS",LEFT(Table5[[#This Row],[Section]],1)="7","PDB",NOT(ISBLANK(Table5[[#This Row],[Section]])),"No")</f>
        <v>No</v>
      </c>
    </row>
    <row r="10814" spans="1:13" x14ac:dyDescent="0.25">
      <c r="A10814" s="126" t="s">
        <v>3935</v>
      </c>
      <c r="B10814" s="126" t="s">
        <v>17222</v>
      </c>
      <c r="C10814" s="126" t="s">
        <v>98</v>
      </c>
      <c r="D10814" s="127">
        <v>2.11</v>
      </c>
      <c r="E10814" s="128">
        <v>626</v>
      </c>
      <c r="F10814" s="128">
        <v>160</v>
      </c>
      <c r="G10814" s="126" t="s">
        <v>13711</v>
      </c>
      <c r="H10814" s="126" t="s">
        <v>20119</v>
      </c>
      <c r="I10814" s="126" t="s">
        <v>21054</v>
      </c>
      <c r="J10814" s="126" t="s">
        <v>26232</v>
      </c>
      <c r="K10814" s="9">
        <f>_xlfn.IFNA(VLOOKUP(Table5[[#This Row],[Section]],SubSill_Tier,2,FALSE),0)</f>
        <v>0</v>
      </c>
      <c r="L10814" s="9" t="str">
        <f t="shared" si="177"/>
        <v/>
      </c>
      <c r="M10814" s="205" t="str" cm="1">
        <f t="array" ref="M10814">_xlfn.IFS(NOT(ISERROR(VLOOKUP(Table5[[#This Row],[Section]],TB_notTB,1,FALSE))),"No",LEFT(Table5[[#This Row],[Section]],3)="ETB","PLS",LEFT(Table5[[#This Row],[Section]],1)="7","PDB",NOT(ISBLANK(Table5[[#This Row],[Section]])),"No")</f>
        <v>No</v>
      </c>
    </row>
    <row r="10815" spans="1:13" x14ac:dyDescent="0.25">
      <c r="A10815" s="126" t="s">
        <v>29607</v>
      </c>
      <c r="B10815" s="126" t="s">
        <v>29608</v>
      </c>
      <c r="C10815" s="126" t="s">
        <v>75</v>
      </c>
      <c r="D10815" s="127">
        <v>2.1030000000000002</v>
      </c>
      <c r="E10815" s="128">
        <v>597</v>
      </c>
      <c r="F10815" s="128">
        <v>398</v>
      </c>
      <c r="G10815" s="126" t="s">
        <v>21261</v>
      </c>
      <c r="H10815" s="126" t="s">
        <v>21262</v>
      </c>
      <c r="I10815" s="126" t="s">
        <v>21263</v>
      </c>
      <c r="J10815" s="126" t="s">
        <v>26241</v>
      </c>
      <c r="K10815" s="9">
        <f>_xlfn.IFNA(VLOOKUP(Table5[[#This Row],[Section]],SubSill_Tier,2,FALSE),0)</f>
        <v>0</v>
      </c>
      <c r="L10815" s="9" t="str">
        <f t="shared" si="177"/>
        <v/>
      </c>
      <c r="M10815" s="205" t="str" cm="1">
        <f t="array" ref="M10815">_xlfn.IFS(NOT(ISERROR(VLOOKUP(Table5[[#This Row],[Section]],TB_notTB,1,FALSE))),"No",LEFT(Table5[[#This Row],[Section]],3)="ETB","PLS",LEFT(Table5[[#This Row],[Section]],1)="7","PDB",NOT(ISBLANK(Table5[[#This Row],[Section]])),"No")</f>
        <v>No</v>
      </c>
    </row>
    <row r="10816" spans="1:13" x14ac:dyDescent="0.25">
      <c r="A10816" s="126" t="s">
        <v>29609</v>
      </c>
      <c r="B10816" s="126" t="s">
        <v>29610</v>
      </c>
      <c r="C10816" s="126" t="s">
        <v>75</v>
      </c>
      <c r="D10816" s="127">
        <v>2.254</v>
      </c>
      <c r="E10816" s="128">
        <v>626</v>
      </c>
      <c r="F10816" s="128">
        <v>418</v>
      </c>
      <c r="G10816" s="126" t="s">
        <v>21261</v>
      </c>
      <c r="H10816" s="126" t="s">
        <v>21262</v>
      </c>
      <c r="I10816" s="126" t="s">
        <v>21263</v>
      </c>
      <c r="J10816" s="126" t="s">
        <v>26241</v>
      </c>
      <c r="K10816" s="9">
        <f>_xlfn.IFNA(VLOOKUP(Table5[[#This Row],[Section]],SubSill_Tier,2,FALSE),0)</f>
        <v>0</v>
      </c>
      <c r="L10816" s="9" t="str">
        <f t="shared" si="177"/>
        <v/>
      </c>
      <c r="M10816" s="205" t="str" cm="1">
        <f t="array" ref="M10816">_xlfn.IFS(NOT(ISERROR(VLOOKUP(Table5[[#This Row],[Section]],TB_notTB,1,FALSE))),"No",LEFT(Table5[[#This Row],[Section]],3)="ETB","PLS",LEFT(Table5[[#This Row],[Section]],1)="7","PDB",NOT(ISBLANK(Table5[[#This Row],[Section]])),"No")</f>
        <v>No</v>
      </c>
    </row>
    <row r="10817" spans="1:13" x14ac:dyDescent="0.25">
      <c r="A10817" s="126" t="s">
        <v>3936</v>
      </c>
      <c r="B10817" s="126" t="s">
        <v>17222</v>
      </c>
      <c r="C10817" s="126" t="s">
        <v>98</v>
      </c>
      <c r="D10817" s="127">
        <v>0.77300000000000002</v>
      </c>
      <c r="E10817" s="128">
        <v>371</v>
      </c>
      <c r="F10817" s="128">
        <v>130</v>
      </c>
      <c r="G10817" s="126" t="s">
        <v>13711</v>
      </c>
      <c r="H10817" s="126" t="s">
        <v>20119</v>
      </c>
      <c r="I10817" s="126" t="s">
        <v>21054</v>
      </c>
      <c r="J10817" s="126" t="s">
        <v>26232</v>
      </c>
      <c r="K10817" s="9">
        <f>_xlfn.IFNA(VLOOKUP(Table5[[#This Row],[Section]],SubSill_Tier,2,FALSE),0)</f>
        <v>0</v>
      </c>
      <c r="L10817" s="9" t="str">
        <f t="shared" si="177"/>
        <v/>
      </c>
      <c r="M10817" s="205" t="str" cm="1">
        <f t="array" ref="M10817">_xlfn.IFS(NOT(ISERROR(VLOOKUP(Table5[[#This Row],[Section]],TB_notTB,1,FALSE))),"No",LEFT(Table5[[#This Row],[Section]],3)="ETB","PLS",LEFT(Table5[[#This Row],[Section]],1)="7","PDB",NOT(ISBLANK(Table5[[#This Row],[Section]])),"No")</f>
        <v>No</v>
      </c>
    </row>
    <row r="10818" spans="1:13" x14ac:dyDescent="0.25">
      <c r="A10818" s="126" t="s">
        <v>29611</v>
      </c>
      <c r="B10818" s="126" t="s">
        <v>29612</v>
      </c>
      <c r="C10818" s="126" t="s">
        <v>75</v>
      </c>
      <c r="D10818" s="127">
        <v>0.96599999999999997</v>
      </c>
      <c r="E10818" s="128">
        <v>270</v>
      </c>
      <c r="F10818" s="128">
        <v>184</v>
      </c>
      <c r="G10818" s="126" t="s">
        <v>14979</v>
      </c>
      <c r="H10818" s="126" t="s">
        <v>21162</v>
      </c>
      <c r="I10818" s="126" t="s">
        <v>22110</v>
      </c>
      <c r="J10818" s="126" t="s">
        <v>26278</v>
      </c>
      <c r="K10818" s="9">
        <f>_xlfn.IFNA(VLOOKUP(Table5[[#This Row],[Section]],SubSill_Tier,2,FALSE),0)</f>
        <v>0</v>
      </c>
      <c r="L10818" s="9" t="str">
        <f t="shared" ref="L10818:L10881" si="178">IFERROR(IF(LEFT(G10818,2)="AI",IF(_xlfn.NUMBERVALUE(IFERROR(LEFT(IF(ISERROR(FIND("X",UPPER(B10818))),UPPER(B10818),RIGHT(UPPER(B10818),LEN(UPPER(B10818))-FIND("~",SUBSTITUTE(UPPER(B10818),"X","~",LEN(UPPER(B10818))-LEN(SUBSTITUTE(UPPER(B10818),"X","")))))),FIND(" ",IF(ISERROR(FIND("X",UPPER(B10818))),UPPER(B10818),RIGHT(UPPER(B10818),LEN(UPPER(B10818))-FIND("~",SUBSTITUTE(UPPER(B10818),"X","~",LEN(UPPER(B10818))-LEN(SUBSTITUTE(UPPER(B10818),"X","")))))),1)-1),IF(ISERROR(FIND("X",UPPER(B10818))),UPPER(B10818),RIGHT(UPPER(B10818),LEN(UPPER(B10818))-FIND("~",SUBSTITUTE(UPPER(B10818),"X","~",LEN(UPPER(B10818))-LEN(SUBSTITUTE(UPPER(B10818),"X",""))))))),".")&gt;=5,"Wall",""),""),"")</f>
        <v/>
      </c>
      <c r="M10818" s="205" t="str" cm="1">
        <f t="array" ref="M10818">_xlfn.IFS(NOT(ISERROR(VLOOKUP(Table5[[#This Row],[Section]],TB_notTB,1,FALSE))),"No",LEFT(Table5[[#This Row],[Section]],3)="ETB","PLS",LEFT(Table5[[#This Row],[Section]],1)="7","PDB",NOT(ISBLANK(Table5[[#This Row],[Section]])),"No")</f>
        <v>No</v>
      </c>
    </row>
    <row r="10819" spans="1:13" x14ac:dyDescent="0.25">
      <c r="A10819" s="126" t="s">
        <v>29613</v>
      </c>
      <c r="B10819" s="126" t="s">
        <v>29614</v>
      </c>
      <c r="C10819" s="126" t="s">
        <v>75</v>
      </c>
      <c r="D10819" s="127">
        <v>0.90900000000000003</v>
      </c>
      <c r="E10819" s="128">
        <v>244</v>
      </c>
      <c r="F10819" s="128">
        <v>162</v>
      </c>
      <c r="G10819" s="126" t="s">
        <v>14979</v>
      </c>
      <c r="H10819" s="126" t="s">
        <v>21162</v>
      </c>
      <c r="I10819" s="126" t="s">
        <v>22110</v>
      </c>
      <c r="J10819" s="126" t="s">
        <v>26278</v>
      </c>
      <c r="K10819" s="9">
        <f>_xlfn.IFNA(VLOOKUP(Table5[[#This Row],[Section]],SubSill_Tier,2,FALSE),0)</f>
        <v>0</v>
      </c>
      <c r="L10819" s="9" t="str">
        <f t="shared" si="178"/>
        <v/>
      </c>
      <c r="M10819" s="205" t="str" cm="1">
        <f t="array" ref="M10819">_xlfn.IFS(NOT(ISERROR(VLOOKUP(Table5[[#This Row],[Section]],TB_notTB,1,FALSE))),"No",LEFT(Table5[[#This Row],[Section]],3)="ETB","PLS",LEFT(Table5[[#This Row],[Section]],1)="7","PDB",NOT(ISBLANK(Table5[[#This Row],[Section]])),"No")</f>
        <v>No</v>
      </c>
    </row>
    <row r="10820" spans="1:13" x14ac:dyDescent="0.25">
      <c r="A10820" s="126" t="s">
        <v>29615</v>
      </c>
      <c r="B10820" s="126" t="s">
        <v>29616</v>
      </c>
      <c r="C10820" s="126" t="s">
        <v>75</v>
      </c>
      <c r="D10820" s="127">
        <v>0.55000000000000004</v>
      </c>
      <c r="E10820" s="128">
        <v>206</v>
      </c>
      <c r="F10820" s="128">
        <v>138</v>
      </c>
      <c r="G10820" s="126" t="s">
        <v>13732</v>
      </c>
      <c r="H10820" s="126" t="s">
        <v>20130</v>
      </c>
      <c r="I10820" s="126" t="s">
        <v>20131</v>
      </c>
      <c r="J10820" s="126" t="s">
        <v>26235</v>
      </c>
      <c r="K10820" s="9">
        <f>_xlfn.IFNA(VLOOKUP(Table5[[#This Row],[Section]],SubSill_Tier,2,FALSE),0)</f>
        <v>0</v>
      </c>
      <c r="L10820" s="9" t="str">
        <f t="shared" si="178"/>
        <v/>
      </c>
      <c r="M10820" s="205" t="str" cm="1">
        <f t="array" ref="M10820">_xlfn.IFS(NOT(ISERROR(VLOOKUP(Table5[[#This Row],[Section]],TB_notTB,1,FALSE))),"No",LEFT(Table5[[#This Row],[Section]],3)="ETB","PLS",LEFT(Table5[[#This Row],[Section]],1)="7","PDB",NOT(ISBLANK(Table5[[#This Row],[Section]])),"No")</f>
        <v>No</v>
      </c>
    </row>
    <row r="10821" spans="1:13" x14ac:dyDescent="0.25">
      <c r="A10821" s="126" t="s">
        <v>29617</v>
      </c>
      <c r="B10821" s="126" t="s">
        <v>29618</v>
      </c>
      <c r="C10821" s="126" t="s">
        <v>75</v>
      </c>
      <c r="D10821" s="127">
        <v>1.254</v>
      </c>
      <c r="E10821" s="128">
        <v>145</v>
      </c>
      <c r="F10821" s="128">
        <v>145</v>
      </c>
      <c r="G10821" s="126" t="s">
        <v>14511</v>
      </c>
      <c r="H10821" s="126" t="s">
        <v>21236</v>
      </c>
      <c r="I10821" s="126" t="s">
        <v>21237</v>
      </c>
      <c r="J10821" s="126" t="s">
        <v>26241</v>
      </c>
      <c r="K10821" s="9">
        <f>_xlfn.IFNA(VLOOKUP(Table5[[#This Row],[Section]],SubSill_Tier,2,FALSE),0)</f>
        <v>0</v>
      </c>
      <c r="L10821" s="9" t="str">
        <f t="shared" si="178"/>
        <v/>
      </c>
      <c r="M10821" s="205" t="str" cm="1">
        <f t="array" ref="M10821">_xlfn.IFS(NOT(ISERROR(VLOOKUP(Table5[[#This Row],[Section]],TB_notTB,1,FALSE))),"No",LEFT(Table5[[#This Row],[Section]],3)="ETB","PLS",LEFT(Table5[[#This Row],[Section]],1)="7","PDB",NOT(ISBLANK(Table5[[#This Row],[Section]])),"No")</f>
        <v>No</v>
      </c>
    </row>
    <row r="10822" spans="1:13" x14ac:dyDescent="0.25">
      <c r="A10822" s="126" t="s">
        <v>29619</v>
      </c>
      <c r="B10822" s="126" t="s">
        <v>29620</v>
      </c>
      <c r="C10822" s="126" t="s">
        <v>75</v>
      </c>
      <c r="D10822" s="127">
        <v>1.7010000000000001</v>
      </c>
      <c r="E10822" s="128">
        <v>387</v>
      </c>
      <c r="F10822" s="128">
        <v>258</v>
      </c>
      <c r="G10822" s="126" t="s">
        <v>14511</v>
      </c>
      <c r="H10822" s="126" t="s">
        <v>21236</v>
      </c>
      <c r="I10822" s="126" t="s">
        <v>21237</v>
      </c>
      <c r="J10822" s="126" t="s">
        <v>26241</v>
      </c>
      <c r="K10822" s="9">
        <f>_xlfn.IFNA(VLOOKUP(Table5[[#This Row],[Section]],SubSill_Tier,2,FALSE),0)</f>
        <v>0</v>
      </c>
      <c r="L10822" s="9" t="str">
        <f t="shared" si="178"/>
        <v/>
      </c>
      <c r="M10822" s="205" t="str" cm="1">
        <f t="array" ref="M10822">_xlfn.IFS(NOT(ISERROR(VLOOKUP(Table5[[#This Row],[Section]],TB_notTB,1,FALSE))),"No",LEFT(Table5[[#This Row],[Section]],3)="ETB","PLS",LEFT(Table5[[#This Row],[Section]],1)="7","PDB",NOT(ISBLANK(Table5[[#This Row],[Section]])),"No")</f>
        <v>No</v>
      </c>
    </row>
    <row r="10823" spans="1:13" x14ac:dyDescent="0.25">
      <c r="A10823" s="126" t="s">
        <v>29621</v>
      </c>
      <c r="B10823" s="126" t="s">
        <v>17170</v>
      </c>
      <c r="C10823" s="126" t="s">
        <v>75</v>
      </c>
      <c r="D10823" s="127">
        <v>1.397</v>
      </c>
      <c r="E10823" s="128">
        <v>335</v>
      </c>
      <c r="F10823" s="128">
        <v>223</v>
      </c>
      <c r="G10823" s="126" t="s">
        <v>14511</v>
      </c>
      <c r="H10823" s="126" t="s">
        <v>21236</v>
      </c>
      <c r="I10823" s="126" t="s">
        <v>21237</v>
      </c>
      <c r="J10823" s="126" t="s">
        <v>26241</v>
      </c>
      <c r="K10823" s="9">
        <f>_xlfn.IFNA(VLOOKUP(Table5[[#This Row],[Section]],SubSill_Tier,2,FALSE),0)</f>
        <v>0</v>
      </c>
      <c r="L10823" s="9" t="str">
        <f t="shared" si="178"/>
        <v/>
      </c>
      <c r="M10823" s="205" t="str" cm="1">
        <f t="array" ref="M10823">_xlfn.IFS(NOT(ISERROR(VLOOKUP(Table5[[#This Row],[Section]],TB_notTB,1,FALSE))),"No",LEFT(Table5[[#This Row],[Section]],3)="ETB","PLS",LEFT(Table5[[#This Row],[Section]],1)="7","PDB",NOT(ISBLANK(Table5[[#This Row],[Section]])),"No")</f>
        <v>No</v>
      </c>
    </row>
    <row r="10824" spans="1:13" x14ac:dyDescent="0.25">
      <c r="A10824" s="126" t="s">
        <v>29622</v>
      </c>
      <c r="B10824" s="126" t="s">
        <v>29623</v>
      </c>
      <c r="C10824" s="126" t="s">
        <v>75</v>
      </c>
      <c r="D10824" s="127">
        <v>1.84</v>
      </c>
      <c r="E10824" s="128">
        <v>448</v>
      </c>
      <c r="F10824" s="128">
        <v>300</v>
      </c>
      <c r="G10824" s="126" t="s">
        <v>14511</v>
      </c>
      <c r="H10824" s="126" t="s">
        <v>21236</v>
      </c>
      <c r="I10824" s="126" t="s">
        <v>21237</v>
      </c>
      <c r="J10824" s="126" t="s">
        <v>26241</v>
      </c>
      <c r="K10824" s="9">
        <f>_xlfn.IFNA(VLOOKUP(Table5[[#This Row],[Section]],SubSill_Tier,2,FALSE),0)</f>
        <v>0</v>
      </c>
      <c r="L10824" s="9" t="str">
        <f t="shared" si="178"/>
        <v/>
      </c>
      <c r="M10824" s="205" t="str" cm="1">
        <f t="array" ref="M10824">_xlfn.IFS(NOT(ISERROR(VLOOKUP(Table5[[#This Row],[Section]],TB_notTB,1,FALSE))),"No",LEFT(Table5[[#This Row],[Section]],3)="ETB","PLS",LEFT(Table5[[#This Row],[Section]],1)="7","PDB",NOT(ISBLANK(Table5[[#This Row],[Section]])),"No")</f>
        <v>No</v>
      </c>
    </row>
    <row r="10825" spans="1:13" x14ac:dyDescent="0.25">
      <c r="A10825" s="126" t="s">
        <v>29624</v>
      </c>
      <c r="B10825" s="126" t="s">
        <v>17169</v>
      </c>
      <c r="C10825" s="126" t="s">
        <v>75</v>
      </c>
      <c r="D10825" s="127">
        <v>1.4670000000000001</v>
      </c>
      <c r="E10825" s="128">
        <v>365</v>
      </c>
      <c r="F10825" s="128">
        <v>244</v>
      </c>
      <c r="G10825" s="126" t="s">
        <v>14511</v>
      </c>
      <c r="H10825" s="126" t="s">
        <v>21236</v>
      </c>
      <c r="I10825" s="126" t="s">
        <v>21237</v>
      </c>
      <c r="J10825" s="126" t="s">
        <v>26241</v>
      </c>
      <c r="K10825" s="9">
        <f>_xlfn.IFNA(VLOOKUP(Table5[[#This Row],[Section]],SubSill_Tier,2,FALSE),0)</f>
        <v>0</v>
      </c>
      <c r="L10825" s="9" t="str">
        <f t="shared" si="178"/>
        <v/>
      </c>
      <c r="M10825" s="205" t="str" cm="1">
        <f t="array" ref="M10825">_xlfn.IFS(NOT(ISERROR(VLOOKUP(Table5[[#This Row],[Section]],TB_notTB,1,FALSE))),"No",LEFT(Table5[[#This Row],[Section]],3)="ETB","PLS",LEFT(Table5[[#This Row],[Section]],1)="7","PDB",NOT(ISBLANK(Table5[[#This Row],[Section]])),"No")</f>
        <v>No</v>
      </c>
    </row>
    <row r="10826" spans="1:13" x14ac:dyDescent="0.25">
      <c r="A10826" s="126" t="s">
        <v>29625</v>
      </c>
      <c r="B10826" s="126" t="s">
        <v>29626</v>
      </c>
      <c r="C10826" s="126" t="s">
        <v>75</v>
      </c>
      <c r="D10826" s="127">
        <v>1.738</v>
      </c>
      <c r="E10826" s="128">
        <v>451</v>
      </c>
      <c r="F10826" s="128">
        <v>301</v>
      </c>
      <c r="G10826" s="126" t="s">
        <v>14511</v>
      </c>
      <c r="H10826" s="126" t="s">
        <v>21236</v>
      </c>
      <c r="I10826" s="126" t="s">
        <v>21237</v>
      </c>
      <c r="J10826" s="126" t="s">
        <v>26241</v>
      </c>
      <c r="K10826" s="9">
        <f>_xlfn.IFNA(VLOOKUP(Table5[[#This Row],[Section]],SubSill_Tier,2,FALSE),0)</f>
        <v>0</v>
      </c>
      <c r="L10826" s="9" t="str">
        <f t="shared" si="178"/>
        <v/>
      </c>
      <c r="M10826" s="205" t="str" cm="1">
        <f t="array" ref="M10826">_xlfn.IFS(NOT(ISERROR(VLOOKUP(Table5[[#This Row],[Section]],TB_notTB,1,FALSE))),"No",LEFT(Table5[[#This Row],[Section]],3)="ETB","PLS",LEFT(Table5[[#This Row],[Section]],1)="7","PDB",NOT(ISBLANK(Table5[[#This Row],[Section]])),"No")</f>
        <v>No</v>
      </c>
    </row>
    <row r="10827" spans="1:13" x14ac:dyDescent="0.25">
      <c r="A10827" s="126" t="s">
        <v>29627</v>
      </c>
      <c r="B10827" s="126" t="s">
        <v>29628</v>
      </c>
      <c r="C10827" s="126" t="s">
        <v>75</v>
      </c>
      <c r="D10827" s="127">
        <v>3.05</v>
      </c>
      <c r="E10827" s="128">
        <v>420</v>
      </c>
      <c r="F10827" s="128">
        <v>420</v>
      </c>
      <c r="G10827" s="126" t="s">
        <v>14511</v>
      </c>
      <c r="H10827" s="126" t="s">
        <v>21236</v>
      </c>
      <c r="I10827" s="126" t="s">
        <v>21237</v>
      </c>
      <c r="J10827" s="126" t="s">
        <v>26332</v>
      </c>
      <c r="K10827" s="9">
        <f>_xlfn.IFNA(VLOOKUP(Table5[[#This Row],[Section]],SubSill_Tier,2,FALSE),0)</f>
        <v>0</v>
      </c>
      <c r="L10827" s="9" t="str">
        <f t="shared" si="178"/>
        <v/>
      </c>
      <c r="M10827" s="205" t="str" cm="1">
        <f t="array" ref="M10827">_xlfn.IFS(NOT(ISERROR(VLOOKUP(Table5[[#This Row],[Section]],TB_notTB,1,FALSE))),"No",LEFT(Table5[[#This Row],[Section]],3)="ETB","PLS",LEFT(Table5[[#This Row],[Section]],1)="7","PDB",NOT(ISBLANK(Table5[[#This Row],[Section]])),"No")</f>
        <v>No</v>
      </c>
    </row>
    <row r="10828" spans="1:13" x14ac:dyDescent="0.25">
      <c r="A10828" s="126" t="s">
        <v>29629</v>
      </c>
      <c r="B10828" s="126" t="s">
        <v>29630</v>
      </c>
      <c r="C10828" s="126" t="s">
        <v>75</v>
      </c>
      <c r="D10828" s="127">
        <v>1.8069999999999999</v>
      </c>
      <c r="E10828" s="128">
        <v>482</v>
      </c>
      <c r="F10828" s="128">
        <v>322</v>
      </c>
      <c r="G10828" s="126" t="s">
        <v>14511</v>
      </c>
      <c r="H10828" s="126" t="s">
        <v>21236</v>
      </c>
      <c r="I10828" s="126" t="s">
        <v>21237</v>
      </c>
      <c r="J10828" s="126" t="s">
        <v>26241</v>
      </c>
      <c r="K10828" s="9">
        <f>_xlfn.IFNA(VLOOKUP(Table5[[#This Row],[Section]],SubSill_Tier,2,FALSE),0)</f>
        <v>0</v>
      </c>
      <c r="L10828" s="9" t="str">
        <f t="shared" si="178"/>
        <v/>
      </c>
      <c r="M10828" s="205" t="str" cm="1">
        <f t="array" ref="M10828">_xlfn.IFS(NOT(ISERROR(VLOOKUP(Table5[[#This Row],[Section]],TB_notTB,1,FALSE))),"No",LEFT(Table5[[#This Row],[Section]],3)="ETB","PLS",LEFT(Table5[[#This Row],[Section]],1)="7","PDB",NOT(ISBLANK(Table5[[#This Row],[Section]])),"No")</f>
        <v>No</v>
      </c>
    </row>
    <row r="10829" spans="1:13" x14ac:dyDescent="0.25">
      <c r="A10829" s="126" t="s">
        <v>9316</v>
      </c>
      <c r="B10829" s="126" t="s">
        <v>9317</v>
      </c>
      <c r="C10829" s="126" t="s">
        <v>75</v>
      </c>
      <c r="D10829" s="127">
        <v>0.77600000000000002</v>
      </c>
      <c r="E10829" s="128">
        <v>134</v>
      </c>
      <c r="F10829" s="128">
        <v>134</v>
      </c>
      <c r="G10829" s="126" t="s">
        <v>13716</v>
      </c>
      <c r="H10829" s="126" t="s">
        <v>21094</v>
      </c>
      <c r="I10829" s="126" t="s">
        <v>21095</v>
      </c>
      <c r="J10829" s="126" t="s">
        <v>26233</v>
      </c>
      <c r="K10829" s="9">
        <f>_xlfn.IFNA(VLOOKUP(Table5[[#This Row],[Section]],SubSill_Tier,2,FALSE),0)</f>
        <v>0</v>
      </c>
      <c r="L10829" s="9" t="str">
        <f t="shared" si="178"/>
        <v>Wall</v>
      </c>
      <c r="M10829" s="205" t="str" cm="1">
        <f t="array" ref="M10829">_xlfn.IFS(NOT(ISERROR(VLOOKUP(Table5[[#This Row],[Section]],TB_notTB,1,FALSE))),"No",LEFT(Table5[[#This Row],[Section]],3)="ETB","PLS",LEFT(Table5[[#This Row],[Section]],1)="7","PDB",NOT(ISBLANK(Table5[[#This Row],[Section]])),"No")</f>
        <v>No</v>
      </c>
    </row>
    <row r="10830" spans="1:13" x14ac:dyDescent="0.25">
      <c r="A10830" s="126" t="s">
        <v>29631</v>
      </c>
      <c r="B10830" s="126" t="s">
        <v>29632</v>
      </c>
      <c r="C10830" s="126" t="s">
        <v>98</v>
      </c>
      <c r="D10830" s="127">
        <v>3.0270000000000001</v>
      </c>
      <c r="E10830" s="128">
        <v>338</v>
      </c>
      <c r="F10830" s="128">
        <v>338</v>
      </c>
      <c r="G10830" s="126" t="s">
        <v>13731</v>
      </c>
      <c r="H10830" s="126" t="s">
        <v>21911</v>
      </c>
      <c r="I10830" s="126" t="s">
        <v>21747</v>
      </c>
      <c r="J10830" s="126" t="s">
        <v>26237</v>
      </c>
      <c r="K10830" s="9">
        <f>_xlfn.IFNA(VLOOKUP(Table5[[#This Row],[Section]],SubSill_Tier,2,FALSE),0)</f>
        <v>0</v>
      </c>
      <c r="L10830" s="9" t="str">
        <f t="shared" si="178"/>
        <v/>
      </c>
      <c r="M10830" s="205" t="str" cm="1">
        <f t="array" ref="M10830">_xlfn.IFS(NOT(ISERROR(VLOOKUP(Table5[[#This Row],[Section]],TB_notTB,1,FALSE))),"No",LEFT(Table5[[#This Row],[Section]],3)="ETB","PLS",LEFT(Table5[[#This Row],[Section]],1)="7","PDB",NOT(ISBLANK(Table5[[#This Row],[Section]])),"No")</f>
        <v>No</v>
      </c>
    </row>
    <row r="10831" spans="1:13" x14ac:dyDescent="0.25">
      <c r="A10831" s="126" t="s">
        <v>29633</v>
      </c>
      <c r="B10831" s="126" t="s">
        <v>29634</v>
      </c>
      <c r="C10831" s="126" t="s">
        <v>75</v>
      </c>
      <c r="D10831" s="127">
        <v>9.9000000000000005E-2</v>
      </c>
      <c r="E10831" s="128">
        <v>100</v>
      </c>
      <c r="F10831" s="128">
        <v>100</v>
      </c>
      <c r="G10831" s="126" t="s">
        <v>13726</v>
      </c>
      <c r="H10831" s="126" t="s">
        <v>20136</v>
      </c>
      <c r="I10831" s="126" t="s">
        <v>21065</v>
      </c>
      <c r="J10831" s="126" t="s">
        <v>26241</v>
      </c>
      <c r="K10831" s="9">
        <f>_xlfn.IFNA(VLOOKUP(Table5[[#This Row],[Section]],SubSill_Tier,2,FALSE),0)</f>
        <v>0</v>
      </c>
      <c r="L10831" s="9" t="str">
        <f t="shared" si="178"/>
        <v/>
      </c>
      <c r="M10831" s="205" t="str" cm="1">
        <f t="array" ref="M10831">_xlfn.IFS(NOT(ISERROR(VLOOKUP(Table5[[#This Row],[Section]],TB_notTB,1,FALSE))),"No",LEFT(Table5[[#This Row],[Section]],3)="ETB","PLS",LEFT(Table5[[#This Row],[Section]],1)="7","PDB",NOT(ISBLANK(Table5[[#This Row],[Section]])),"No")</f>
        <v>No</v>
      </c>
    </row>
    <row r="10832" spans="1:13" x14ac:dyDescent="0.25">
      <c r="A10832" s="126" t="s">
        <v>29635</v>
      </c>
      <c r="B10832" s="126" t="s">
        <v>29636</v>
      </c>
      <c r="C10832" s="126" t="s">
        <v>75</v>
      </c>
      <c r="D10832" s="127">
        <v>3</v>
      </c>
      <c r="E10832" s="128">
        <v>766</v>
      </c>
      <c r="F10832" s="128">
        <v>511</v>
      </c>
      <c r="G10832" s="126" t="s">
        <v>21111</v>
      </c>
      <c r="H10832" s="126" t="s">
        <v>21112</v>
      </c>
      <c r="I10832" s="126" t="s">
        <v>21113</v>
      </c>
      <c r="J10832" s="126" t="s">
        <v>26332</v>
      </c>
      <c r="K10832" s="9">
        <f>_xlfn.IFNA(VLOOKUP(Table5[[#This Row],[Section]],SubSill_Tier,2,FALSE),0)</f>
        <v>0</v>
      </c>
      <c r="L10832" s="9" t="str">
        <f t="shared" si="178"/>
        <v/>
      </c>
      <c r="M10832" s="205" t="str" cm="1">
        <f t="array" ref="M10832">_xlfn.IFS(NOT(ISERROR(VLOOKUP(Table5[[#This Row],[Section]],TB_notTB,1,FALSE))),"No",LEFT(Table5[[#This Row],[Section]],3)="ETB","PLS",LEFT(Table5[[#This Row],[Section]],1)="7","PDB",NOT(ISBLANK(Table5[[#This Row],[Section]])),"No")</f>
        <v>No</v>
      </c>
    </row>
    <row r="10833" spans="1:13" x14ac:dyDescent="0.25">
      <c r="A10833" s="126" t="s">
        <v>9318</v>
      </c>
      <c r="B10833" s="126" t="s">
        <v>9319</v>
      </c>
      <c r="C10833" s="126" t="s">
        <v>75</v>
      </c>
      <c r="D10833" s="127">
        <v>0.89700000000000002</v>
      </c>
      <c r="E10833" s="128">
        <v>164</v>
      </c>
      <c r="F10833" s="128">
        <v>164</v>
      </c>
      <c r="G10833" s="126" t="s">
        <v>13716</v>
      </c>
      <c r="H10833" s="126" t="s">
        <v>21094</v>
      </c>
      <c r="I10833" s="126" t="s">
        <v>21095</v>
      </c>
      <c r="J10833" s="126" t="s">
        <v>26233</v>
      </c>
      <c r="K10833" s="9">
        <f>_xlfn.IFNA(VLOOKUP(Table5[[#This Row],[Section]],SubSill_Tier,2,FALSE),0)</f>
        <v>0</v>
      </c>
      <c r="L10833" s="9" t="str">
        <f t="shared" si="178"/>
        <v>Wall</v>
      </c>
      <c r="M10833" s="205" t="str" cm="1">
        <f t="array" ref="M10833">_xlfn.IFS(NOT(ISERROR(VLOOKUP(Table5[[#This Row],[Section]],TB_notTB,1,FALSE))),"No",LEFT(Table5[[#This Row],[Section]],3)="ETB","PLS",LEFT(Table5[[#This Row],[Section]],1)="7","PDB",NOT(ISBLANK(Table5[[#This Row],[Section]])),"No")</f>
        <v>No</v>
      </c>
    </row>
    <row r="10834" spans="1:13" x14ac:dyDescent="0.25">
      <c r="A10834" s="126" t="s">
        <v>29637</v>
      </c>
      <c r="B10834" s="126" t="s">
        <v>29638</v>
      </c>
      <c r="C10834" s="126" t="s">
        <v>75</v>
      </c>
      <c r="D10834" s="127">
        <v>3.3610000000000002</v>
      </c>
      <c r="E10834" s="128">
        <v>872</v>
      </c>
      <c r="F10834" s="128">
        <v>581</v>
      </c>
      <c r="G10834" s="126" t="s">
        <v>21261</v>
      </c>
      <c r="H10834" s="126" t="s">
        <v>21262</v>
      </c>
      <c r="I10834" s="126" t="s">
        <v>21263</v>
      </c>
      <c r="J10834" s="126" t="s">
        <v>26332</v>
      </c>
      <c r="K10834" s="9">
        <f>_xlfn.IFNA(VLOOKUP(Table5[[#This Row],[Section]],SubSill_Tier,2,FALSE),0)</f>
        <v>0</v>
      </c>
      <c r="L10834" s="9" t="str">
        <f t="shared" si="178"/>
        <v/>
      </c>
      <c r="M10834" s="205" t="str" cm="1">
        <f t="array" ref="M10834">_xlfn.IFS(NOT(ISERROR(VLOOKUP(Table5[[#This Row],[Section]],TB_notTB,1,FALSE))),"No",LEFT(Table5[[#This Row],[Section]],3)="ETB","PLS",LEFT(Table5[[#This Row],[Section]],1)="7","PDB",NOT(ISBLANK(Table5[[#This Row],[Section]])),"No")</f>
        <v>No</v>
      </c>
    </row>
    <row r="10835" spans="1:13" x14ac:dyDescent="0.25">
      <c r="A10835" s="126" t="s">
        <v>29639</v>
      </c>
      <c r="B10835" s="126" t="s">
        <v>29640</v>
      </c>
      <c r="C10835" s="126" t="s">
        <v>75</v>
      </c>
      <c r="D10835" s="127">
        <v>3.3090000000000002</v>
      </c>
      <c r="E10835" s="128">
        <v>851</v>
      </c>
      <c r="F10835" s="128">
        <v>568</v>
      </c>
      <c r="G10835" s="126" t="s">
        <v>15455</v>
      </c>
      <c r="H10835" s="126" t="s">
        <v>20320</v>
      </c>
      <c r="I10835" s="126" t="s">
        <v>22565</v>
      </c>
      <c r="J10835" s="126" t="s">
        <v>29641</v>
      </c>
      <c r="K10835" s="9">
        <f>_xlfn.IFNA(VLOOKUP(Table5[[#This Row],[Section]],SubSill_Tier,2,FALSE),0)</f>
        <v>0</v>
      </c>
      <c r="L10835" s="9" t="str">
        <f t="shared" si="178"/>
        <v/>
      </c>
      <c r="M10835" s="205" t="str" cm="1">
        <f t="array" ref="M10835">_xlfn.IFS(NOT(ISERROR(VLOOKUP(Table5[[#This Row],[Section]],TB_notTB,1,FALSE))),"No",LEFT(Table5[[#This Row],[Section]],3)="ETB","PLS",LEFT(Table5[[#This Row],[Section]],1)="7","PDB",NOT(ISBLANK(Table5[[#This Row],[Section]])),"No")</f>
        <v>No</v>
      </c>
    </row>
    <row r="10836" spans="1:13" x14ac:dyDescent="0.25">
      <c r="A10836" s="126" t="s">
        <v>29642</v>
      </c>
      <c r="B10836" s="126" t="s">
        <v>29643</v>
      </c>
      <c r="C10836" s="126" t="s">
        <v>75</v>
      </c>
      <c r="D10836" s="127">
        <v>3.6579999999999999</v>
      </c>
      <c r="E10836" s="128">
        <v>931</v>
      </c>
      <c r="F10836" s="128">
        <v>621</v>
      </c>
      <c r="G10836" s="126" t="s">
        <v>21111</v>
      </c>
      <c r="H10836" s="126" t="s">
        <v>21112</v>
      </c>
      <c r="I10836" s="126" t="s">
        <v>21113</v>
      </c>
      <c r="J10836" s="126" t="s">
        <v>26332</v>
      </c>
      <c r="K10836" s="9">
        <f>_xlfn.IFNA(VLOOKUP(Table5[[#This Row],[Section]],SubSill_Tier,2,FALSE),0)</f>
        <v>0</v>
      </c>
      <c r="L10836" s="9" t="str">
        <f t="shared" si="178"/>
        <v/>
      </c>
      <c r="M10836" s="205" t="str" cm="1">
        <f t="array" ref="M10836">_xlfn.IFS(NOT(ISERROR(VLOOKUP(Table5[[#This Row],[Section]],TB_notTB,1,FALSE))),"No",LEFT(Table5[[#This Row],[Section]],3)="ETB","PLS",LEFT(Table5[[#This Row],[Section]],1)="7","PDB",NOT(ISBLANK(Table5[[#This Row],[Section]])),"No")</f>
        <v>No</v>
      </c>
    </row>
    <row r="10837" spans="1:13" x14ac:dyDescent="0.25">
      <c r="A10837" s="126" t="s">
        <v>29644</v>
      </c>
      <c r="B10837" s="126" t="s">
        <v>29645</v>
      </c>
      <c r="C10837" s="126" t="s">
        <v>75</v>
      </c>
      <c r="D10837" s="127">
        <v>4.0750000000000002</v>
      </c>
      <c r="E10837" s="128">
        <v>1053</v>
      </c>
      <c r="F10837" s="128">
        <v>702</v>
      </c>
      <c r="G10837" s="126" t="s">
        <v>21261</v>
      </c>
      <c r="H10837" s="126" t="s">
        <v>21262</v>
      </c>
      <c r="I10837" s="126" t="s">
        <v>21263</v>
      </c>
      <c r="J10837" s="126" t="s">
        <v>26332</v>
      </c>
      <c r="K10837" s="9">
        <f>_xlfn.IFNA(VLOOKUP(Table5[[#This Row],[Section]],SubSill_Tier,2,FALSE),0)</f>
        <v>0</v>
      </c>
      <c r="L10837" s="9" t="str">
        <f t="shared" si="178"/>
        <v/>
      </c>
      <c r="M10837" s="205" t="str" cm="1">
        <f t="array" ref="M10837">_xlfn.IFS(NOT(ISERROR(VLOOKUP(Table5[[#This Row],[Section]],TB_notTB,1,FALSE))),"No",LEFT(Table5[[#This Row],[Section]],3)="ETB","PLS",LEFT(Table5[[#This Row],[Section]],1)="7","PDB",NOT(ISBLANK(Table5[[#This Row],[Section]])),"No")</f>
        <v>No</v>
      </c>
    </row>
    <row r="10838" spans="1:13" x14ac:dyDescent="0.25">
      <c r="A10838" s="126" t="s">
        <v>29646</v>
      </c>
      <c r="B10838" s="126" t="s">
        <v>29647</v>
      </c>
      <c r="C10838" s="126" t="s">
        <v>75</v>
      </c>
      <c r="D10838" s="127">
        <v>1.1359999999999999</v>
      </c>
      <c r="E10838" s="128">
        <v>393</v>
      </c>
      <c r="F10838" s="128">
        <v>393</v>
      </c>
      <c r="G10838" s="126" t="s">
        <v>21247</v>
      </c>
      <c r="H10838" s="126" t="s">
        <v>21248</v>
      </c>
      <c r="I10838" s="126" t="s">
        <v>21249</v>
      </c>
      <c r="J10838" s="126" t="s">
        <v>26247</v>
      </c>
      <c r="K10838" s="9">
        <f>_xlfn.IFNA(VLOOKUP(Table5[[#This Row],[Section]],SubSill_Tier,2,FALSE),0)</f>
        <v>0</v>
      </c>
      <c r="L10838" s="9" t="str">
        <f t="shared" si="178"/>
        <v/>
      </c>
      <c r="M10838" s="205" t="str" cm="1">
        <f t="array" ref="M10838">_xlfn.IFS(NOT(ISERROR(VLOOKUP(Table5[[#This Row],[Section]],TB_notTB,1,FALSE))),"No",LEFT(Table5[[#This Row],[Section]],3)="ETB","PLS",LEFT(Table5[[#This Row],[Section]],1)="7","PDB",NOT(ISBLANK(Table5[[#This Row],[Section]])),"No")</f>
        <v>No</v>
      </c>
    </row>
    <row r="10839" spans="1:13" x14ac:dyDescent="0.25">
      <c r="A10839" s="126" t="s">
        <v>29648</v>
      </c>
      <c r="B10839" s="126" t="s">
        <v>29649</v>
      </c>
      <c r="C10839" s="126" t="s">
        <v>75</v>
      </c>
      <c r="D10839" s="127">
        <v>0.82</v>
      </c>
      <c r="E10839" s="128">
        <v>277</v>
      </c>
      <c r="F10839" s="128">
        <v>277</v>
      </c>
      <c r="G10839" s="126" t="s">
        <v>21247</v>
      </c>
      <c r="H10839" s="126" t="s">
        <v>21248</v>
      </c>
      <c r="I10839" s="126" t="s">
        <v>21249</v>
      </c>
      <c r="J10839" s="126" t="s">
        <v>26247</v>
      </c>
      <c r="K10839" s="9">
        <f>_xlfn.IFNA(VLOOKUP(Table5[[#This Row],[Section]],SubSill_Tier,2,FALSE),0)</f>
        <v>0</v>
      </c>
      <c r="L10839" s="9" t="str">
        <f t="shared" si="178"/>
        <v/>
      </c>
      <c r="M10839" s="205" t="str" cm="1">
        <f t="array" ref="M10839">_xlfn.IFS(NOT(ISERROR(VLOOKUP(Table5[[#This Row],[Section]],TB_notTB,1,FALSE))),"No",LEFT(Table5[[#This Row],[Section]],3)="ETB","PLS",LEFT(Table5[[#This Row],[Section]],1)="7","PDB",NOT(ISBLANK(Table5[[#This Row],[Section]])),"No")</f>
        <v>No</v>
      </c>
    </row>
    <row r="10840" spans="1:13" x14ac:dyDescent="0.25">
      <c r="A10840" s="126" t="s">
        <v>29650</v>
      </c>
      <c r="B10840" s="126" t="s">
        <v>29651</v>
      </c>
      <c r="C10840" s="126" t="s">
        <v>75</v>
      </c>
      <c r="D10840" s="127">
        <v>1.9390000000000001</v>
      </c>
      <c r="E10840" s="128">
        <v>584</v>
      </c>
      <c r="F10840" s="128">
        <v>584</v>
      </c>
      <c r="G10840" s="126" t="s">
        <v>21247</v>
      </c>
      <c r="H10840" s="126" t="s">
        <v>21248</v>
      </c>
      <c r="I10840" s="126" t="s">
        <v>21249</v>
      </c>
      <c r="J10840" s="126" t="s">
        <v>26247</v>
      </c>
      <c r="K10840" s="9">
        <f>_xlfn.IFNA(VLOOKUP(Table5[[#This Row],[Section]],SubSill_Tier,2,FALSE),0)</f>
        <v>0</v>
      </c>
      <c r="L10840" s="9" t="str">
        <f t="shared" si="178"/>
        <v/>
      </c>
      <c r="M10840" s="205" t="str" cm="1">
        <f t="array" ref="M10840">_xlfn.IFS(NOT(ISERROR(VLOOKUP(Table5[[#This Row],[Section]],TB_notTB,1,FALSE))),"No",LEFT(Table5[[#This Row],[Section]],3)="ETB","PLS",LEFT(Table5[[#This Row],[Section]],1)="7","PDB",NOT(ISBLANK(Table5[[#This Row],[Section]])),"No")</f>
        <v>No</v>
      </c>
    </row>
    <row r="10841" spans="1:13" x14ac:dyDescent="0.25">
      <c r="A10841" s="126" t="s">
        <v>29652</v>
      </c>
      <c r="B10841" s="126" t="s">
        <v>29653</v>
      </c>
      <c r="C10841" s="126" t="s">
        <v>75</v>
      </c>
      <c r="D10841" s="127">
        <v>0.63100000000000001</v>
      </c>
      <c r="E10841" s="128">
        <v>216</v>
      </c>
      <c r="F10841" s="128">
        <v>216</v>
      </c>
      <c r="G10841" s="126" t="s">
        <v>21247</v>
      </c>
      <c r="H10841" s="126" t="s">
        <v>21248</v>
      </c>
      <c r="I10841" s="126" t="s">
        <v>21249</v>
      </c>
      <c r="J10841" s="126" t="s">
        <v>26247</v>
      </c>
      <c r="K10841" s="9">
        <f>_xlfn.IFNA(VLOOKUP(Table5[[#This Row],[Section]],SubSill_Tier,2,FALSE),0)</f>
        <v>0</v>
      </c>
      <c r="L10841" s="9" t="str">
        <f t="shared" si="178"/>
        <v/>
      </c>
      <c r="M10841" s="205" t="str" cm="1">
        <f t="array" ref="M10841">_xlfn.IFS(NOT(ISERROR(VLOOKUP(Table5[[#This Row],[Section]],TB_notTB,1,FALSE))),"No",LEFT(Table5[[#This Row],[Section]],3)="ETB","PLS",LEFT(Table5[[#This Row],[Section]],1)="7","PDB",NOT(ISBLANK(Table5[[#This Row],[Section]])),"No")</f>
        <v>No</v>
      </c>
    </row>
    <row r="10842" spans="1:13" x14ac:dyDescent="0.25">
      <c r="A10842" s="126" t="s">
        <v>29654</v>
      </c>
      <c r="B10842" s="126" t="s">
        <v>29655</v>
      </c>
      <c r="C10842" s="126" t="s">
        <v>75</v>
      </c>
      <c r="D10842" s="127">
        <v>0.17199999999999999</v>
      </c>
      <c r="E10842" s="128">
        <v>104</v>
      </c>
      <c r="F10842" s="128">
        <v>100</v>
      </c>
      <c r="G10842" s="126" t="s">
        <v>15670</v>
      </c>
      <c r="H10842" s="126" t="s">
        <v>21159</v>
      </c>
      <c r="I10842" s="126" t="s">
        <v>22103</v>
      </c>
      <c r="J10842" s="126" t="s">
        <v>26278</v>
      </c>
      <c r="K10842" s="9">
        <f>_xlfn.IFNA(VLOOKUP(Table5[[#This Row],[Section]],SubSill_Tier,2,FALSE),0)</f>
        <v>0</v>
      </c>
      <c r="L10842" s="9" t="str">
        <f t="shared" si="178"/>
        <v/>
      </c>
      <c r="M10842" s="205" t="str" cm="1">
        <f t="array" ref="M10842">_xlfn.IFS(NOT(ISERROR(VLOOKUP(Table5[[#This Row],[Section]],TB_notTB,1,FALSE))),"No",LEFT(Table5[[#This Row],[Section]],3)="ETB","PLS",LEFT(Table5[[#This Row],[Section]],1)="7","PDB",NOT(ISBLANK(Table5[[#This Row],[Section]])),"No")</f>
        <v>No</v>
      </c>
    </row>
    <row r="10843" spans="1:13" x14ac:dyDescent="0.25">
      <c r="A10843" s="126" t="s">
        <v>29656</v>
      </c>
      <c r="B10843" s="126" t="s">
        <v>29657</v>
      </c>
      <c r="C10843" s="126" t="s">
        <v>75</v>
      </c>
      <c r="D10843" s="127">
        <v>0.2</v>
      </c>
      <c r="E10843" s="128">
        <v>103</v>
      </c>
      <c r="F10843" s="128">
        <v>100</v>
      </c>
      <c r="G10843" s="126" t="s">
        <v>13925</v>
      </c>
      <c r="H10843" s="126" t="s">
        <v>20671</v>
      </c>
      <c r="I10843" s="126" t="s">
        <v>26480</v>
      </c>
      <c r="J10843" s="126" t="s">
        <v>26353</v>
      </c>
      <c r="K10843" s="9">
        <f>_xlfn.IFNA(VLOOKUP(Table5[[#This Row],[Section]],SubSill_Tier,2,FALSE),0)</f>
        <v>0</v>
      </c>
      <c r="L10843" s="9" t="str">
        <f t="shared" si="178"/>
        <v/>
      </c>
      <c r="M10843" s="205" t="str" cm="1">
        <f t="array" ref="M10843">_xlfn.IFS(NOT(ISERROR(VLOOKUP(Table5[[#This Row],[Section]],TB_notTB,1,FALSE))),"No",LEFT(Table5[[#This Row],[Section]],3)="ETB","PLS",LEFT(Table5[[#This Row],[Section]],1)="7","PDB",NOT(ISBLANK(Table5[[#This Row],[Section]])),"No")</f>
        <v>No</v>
      </c>
    </row>
    <row r="10844" spans="1:13" x14ac:dyDescent="0.25">
      <c r="A10844" s="126" t="s">
        <v>29658</v>
      </c>
      <c r="B10844" s="126" t="s">
        <v>29659</v>
      </c>
      <c r="C10844" s="126" t="s">
        <v>75</v>
      </c>
      <c r="D10844" s="127">
        <v>0.28899999999999998</v>
      </c>
      <c r="E10844" s="128">
        <v>152</v>
      </c>
      <c r="F10844" s="128">
        <v>101</v>
      </c>
      <c r="G10844" s="126" t="s">
        <v>17377</v>
      </c>
      <c r="H10844" s="126" t="s">
        <v>20674</v>
      </c>
      <c r="I10844" s="126" t="s">
        <v>26496</v>
      </c>
      <c r="J10844" s="126" t="s">
        <v>26353</v>
      </c>
      <c r="K10844" s="9">
        <f>_xlfn.IFNA(VLOOKUP(Table5[[#This Row],[Section]],SubSill_Tier,2,FALSE),0)</f>
        <v>0</v>
      </c>
      <c r="L10844" s="9" t="str">
        <f t="shared" si="178"/>
        <v/>
      </c>
      <c r="M10844" s="205" t="str" cm="1">
        <f t="array" ref="M10844">_xlfn.IFS(NOT(ISERROR(VLOOKUP(Table5[[#This Row],[Section]],TB_notTB,1,FALSE))),"No",LEFT(Table5[[#This Row],[Section]],3)="ETB","PLS",LEFT(Table5[[#This Row],[Section]],1)="7","PDB",NOT(ISBLANK(Table5[[#This Row],[Section]])),"No")</f>
        <v>No</v>
      </c>
    </row>
    <row r="10845" spans="1:13" x14ac:dyDescent="0.25">
      <c r="A10845" s="126" t="s">
        <v>29660</v>
      </c>
      <c r="B10845" s="126" t="s">
        <v>29661</v>
      </c>
      <c r="C10845" s="126" t="s">
        <v>75</v>
      </c>
      <c r="D10845" s="127">
        <v>0.50600000000000001</v>
      </c>
      <c r="E10845" s="128">
        <v>230</v>
      </c>
      <c r="F10845" s="128">
        <v>154</v>
      </c>
      <c r="G10845" s="126" t="s">
        <v>14511</v>
      </c>
      <c r="H10845" s="126" t="s">
        <v>21236</v>
      </c>
      <c r="I10845" s="126" t="s">
        <v>21237</v>
      </c>
      <c r="J10845" s="126" t="s">
        <v>26241</v>
      </c>
      <c r="K10845" s="9">
        <f>_xlfn.IFNA(VLOOKUP(Table5[[#This Row],[Section]],SubSill_Tier,2,FALSE),0)</f>
        <v>0</v>
      </c>
      <c r="L10845" s="9" t="str">
        <f t="shared" si="178"/>
        <v/>
      </c>
      <c r="M10845" s="205" t="str" cm="1">
        <f t="array" ref="M10845">_xlfn.IFS(NOT(ISERROR(VLOOKUP(Table5[[#This Row],[Section]],TB_notTB,1,FALSE))),"No",LEFT(Table5[[#This Row],[Section]],3)="ETB","PLS",LEFT(Table5[[#This Row],[Section]],1)="7","PDB",NOT(ISBLANK(Table5[[#This Row],[Section]])),"No")</f>
        <v>No</v>
      </c>
    </row>
    <row r="10846" spans="1:13" x14ac:dyDescent="0.25">
      <c r="A10846" s="126" t="s">
        <v>29662</v>
      </c>
      <c r="B10846" s="126" t="s">
        <v>29663</v>
      </c>
      <c r="C10846" s="126" t="s">
        <v>75</v>
      </c>
      <c r="D10846" s="127">
        <v>0.47399999999999998</v>
      </c>
      <c r="E10846" s="128">
        <v>220</v>
      </c>
      <c r="F10846" s="128">
        <v>147</v>
      </c>
      <c r="G10846" s="126" t="s">
        <v>14511</v>
      </c>
      <c r="H10846" s="126" t="s">
        <v>21236</v>
      </c>
      <c r="I10846" s="126" t="s">
        <v>21237</v>
      </c>
      <c r="J10846" s="126" t="s">
        <v>26241</v>
      </c>
      <c r="K10846" s="9">
        <f>_xlfn.IFNA(VLOOKUP(Table5[[#This Row],[Section]],SubSill_Tier,2,FALSE),0)</f>
        <v>0</v>
      </c>
      <c r="L10846" s="9" t="str">
        <f t="shared" si="178"/>
        <v/>
      </c>
      <c r="M10846" s="205" t="str" cm="1">
        <f t="array" ref="M10846">_xlfn.IFS(NOT(ISERROR(VLOOKUP(Table5[[#This Row],[Section]],TB_notTB,1,FALSE))),"No",LEFT(Table5[[#This Row],[Section]],3)="ETB","PLS",LEFT(Table5[[#This Row],[Section]],1)="7","PDB",NOT(ISBLANK(Table5[[#This Row],[Section]])),"No")</f>
        <v>No</v>
      </c>
    </row>
    <row r="10847" spans="1:13" x14ac:dyDescent="0.25">
      <c r="A10847" s="126" t="s">
        <v>29664</v>
      </c>
      <c r="B10847" s="126" t="s">
        <v>29665</v>
      </c>
      <c r="C10847" s="126" t="s">
        <v>75</v>
      </c>
      <c r="D10847" s="127">
        <v>5.1550000000000002</v>
      </c>
      <c r="E10847" s="128">
        <v>393</v>
      </c>
      <c r="F10847" s="128">
        <v>393</v>
      </c>
      <c r="G10847" s="126" t="s">
        <v>13718</v>
      </c>
      <c r="H10847" s="126" t="s">
        <v>20127</v>
      </c>
      <c r="I10847" s="126" t="s">
        <v>21060</v>
      </c>
      <c r="J10847" s="126" t="s">
        <v>26245</v>
      </c>
      <c r="K10847" s="9">
        <f>_xlfn.IFNA(VLOOKUP(Table5[[#This Row],[Section]],SubSill_Tier,2,FALSE),0)</f>
        <v>0</v>
      </c>
      <c r="L10847" s="9" t="str">
        <f t="shared" si="178"/>
        <v/>
      </c>
      <c r="M10847" s="205" t="str" cm="1">
        <f t="array" ref="M10847">_xlfn.IFS(NOT(ISERROR(VLOOKUP(Table5[[#This Row],[Section]],TB_notTB,1,FALSE))),"No",LEFT(Table5[[#This Row],[Section]],3)="ETB","PLS",LEFT(Table5[[#This Row],[Section]],1)="7","PDB",NOT(ISBLANK(Table5[[#This Row],[Section]])),"No")</f>
        <v>No</v>
      </c>
    </row>
    <row r="10848" spans="1:13" x14ac:dyDescent="0.25">
      <c r="A10848" s="126" t="s">
        <v>29666</v>
      </c>
      <c r="B10848" s="126" t="s">
        <v>29667</v>
      </c>
      <c r="C10848" s="126" t="s">
        <v>98</v>
      </c>
      <c r="D10848" s="127">
        <v>2.4790000000000001</v>
      </c>
      <c r="E10848" s="128">
        <v>395</v>
      </c>
      <c r="F10848" s="128">
        <v>320</v>
      </c>
      <c r="G10848" s="126" t="s">
        <v>21544</v>
      </c>
      <c r="H10848" s="126" t="s">
        <v>21545</v>
      </c>
      <c r="I10848" s="126" t="s">
        <v>26709</v>
      </c>
      <c r="J10848" s="126" t="s">
        <v>26385</v>
      </c>
      <c r="K10848" s="9">
        <f>_xlfn.IFNA(VLOOKUP(Table5[[#This Row],[Section]],SubSill_Tier,2,FALSE),0)</f>
        <v>0</v>
      </c>
      <c r="L10848" s="9" t="str">
        <f t="shared" si="178"/>
        <v/>
      </c>
      <c r="M10848" s="205" t="str" cm="1">
        <f t="array" ref="M10848">_xlfn.IFS(NOT(ISERROR(VLOOKUP(Table5[[#This Row],[Section]],TB_notTB,1,FALSE))),"No",LEFT(Table5[[#This Row],[Section]],3)="ETB","PLS",LEFT(Table5[[#This Row],[Section]],1)="7","PDB",NOT(ISBLANK(Table5[[#This Row],[Section]])),"No")</f>
        <v>No</v>
      </c>
    </row>
    <row r="10849" spans="1:13" x14ac:dyDescent="0.25">
      <c r="A10849" s="126" t="s">
        <v>29668</v>
      </c>
      <c r="B10849" s="126" t="s">
        <v>29669</v>
      </c>
      <c r="C10849" s="126" t="s">
        <v>98</v>
      </c>
      <c r="D10849" s="127">
        <v>1.1100000000000001</v>
      </c>
      <c r="E10849" s="128">
        <v>341</v>
      </c>
      <c r="F10849" s="128">
        <v>228</v>
      </c>
      <c r="G10849" s="126" t="s">
        <v>28477</v>
      </c>
      <c r="H10849" s="126" t="s">
        <v>28478</v>
      </c>
      <c r="I10849" s="126" t="s">
        <v>28479</v>
      </c>
      <c r="J10849" s="126" t="s">
        <v>26349</v>
      </c>
      <c r="K10849" s="9">
        <f>_xlfn.IFNA(VLOOKUP(Table5[[#This Row],[Section]],SubSill_Tier,2,FALSE),0)</f>
        <v>0</v>
      </c>
      <c r="L10849" s="9" t="str">
        <f t="shared" si="178"/>
        <v/>
      </c>
      <c r="M10849" s="205" t="str" cm="1">
        <f t="array" ref="M10849">_xlfn.IFS(NOT(ISERROR(VLOOKUP(Table5[[#This Row],[Section]],TB_notTB,1,FALSE))),"No",LEFT(Table5[[#This Row],[Section]],3)="ETB","PLS",LEFT(Table5[[#This Row],[Section]],1)="7","PDB",NOT(ISBLANK(Table5[[#This Row],[Section]])),"No")</f>
        <v>No</v>
      </c>
    </row>
    <row r="10850" spans="1:13" x14ac:dyDescent="0.25">
      <c r="A10850" s="126" t="s">
        <v>21469</v>
      </c>
      <c r="B10850" s="126" t="s">
        <v>21470</v>
      </c>
      <c r="C10850" s="126" t="s">
        <v>75</v>
      </c>
      <c r="D10850" s="127">
        <v>1.171</v>
      </c>
      <c r="E10850" s="128">
        <v>420</v>
      </c>
      <c r="F10850" s="128">
        <v>420</v>
      </c>
      <c r="G10850" s="126" t="s">
        <v>13716</v>
      </c>
      <c r="H10850" s="126" t="s">
        <v>21094</v>
      </c>
      <c r="I10850" s="126" t="s">
        <v>21095</v>
      </c>
      <c r="J10850" s="126" t="s">
        <v>26233</v>
      </c>
      <c r="K10850" s="9">
        <f>_xlfn.IFNA(VLOOKUP(Table5[[#This Row],[Section]],SubSill_Tier,2,FALSE),0)</f>
        <v>0</v>
      </c>
      <c r="L10850" s="9" t="str">
        <f t="shared" si="178"/>
        <v/>
      </c>
      <c r="M10850" s="205" t="str" cm="1">
        <f t="array" ref="M10850">_xlfn.IFS(NOT(ISERROR(VLOOKUP(Table5[[#This Row],[Section]],TB_notTB,1,FALSE))),"No",LEFT(Table5[[#This Row],[Section]],3)="ETB","PLS",LEFT(Table5[[#This Row],[Section]],1)="7","PDB",NOT(ISBLANK(Table5[[#This Row],[Section]])),"No")</f>
        <v>No</v>
      </c>
    </row>
    <row r="10851" spans="1:13" x14ac:dyDescent="0.25">
      <c r="A10851" s="126" t="s">
        <v>3937</v>
      </c>
      <c r="B10851" s="126" t="s">
        <v>3938</v>
      </c>
      <c r="C10851" s="126" t="s">
        <v>75</v>
      </c>
      <c r="D10851" s="127">
        <v>1.427</v>
      </c>
      <c r="E10851" s="128">
        <v>311</v>
      </c>
      <c r="F10851" s="128">
        <v>235</v>
      </c>
      <c r="G10851" s="126" t="s">
        <v>13782</v>
      </c>
      <c r="H10851" s="126" t="s">
        <v>20267</v>
      </c>
      <c r="I10851" s="126" t="s">
        <v>21157</v>
      </c>
      <c r="J10851" s="126" t="s">
        <v>26241</v>
      </c>
      <c r="K10851" s="9">
        <f>_xlfn.IFNA(VLOOKUP(Table5[[#This Row],[Section]],SubSill_Tier,2,FALSE),0)</f>
        <v>0</v>
      </c>
      <c r="L10851" s="9" t="str">
        <f t="shared" si="178"/>
        <v/>
      </c>
      <c r="M10851" s="205" t="str" cm="1">
        <f t="array" ref="M10851">_xlfn.IFS(NOT(ISERROR(VLOOKUP(Table5[[#This Row],[Section]],TB_notTB,1,FALSE))),"No",LEFT(Table5[[#This Row],[Section]],3)="ETB","PLS",LEFT(Table5[[#This Row],[Section]],1)="7","PDB",NOT(ISBLANK(Table5[[#This Row],[Section]])),"No")</f>
        <v>No</v>
      </c>
    </row>
    <row r="10852" spans="1:13" x14ac:dyDescent="0.25">
      <c r="A10852" s="126" t="s">
        <v>29670</v>
      </c>
      <c r="B10852" s="126" t="s">
        <v>29671</v>
      </c>
      <c r="C10852" s="126" t="s">
        <v>75</v>
      </c>
      <c r="D10852" s="127">
        <v>1.8340000000000001</v>
      </c>
      <c r="E10852" s="128">
        <v>658</v>
      </c>
      <c r="F10852" s="128">
        <v>439</v>
      </c>
      <c r="G10852" s="126" t="s">
        <v>15670</v>
      </c>
      <c r="H10852" s="126" t="s">
        <v>21159</v>
      </c>
      <c r="I10852" s="126" t="s">
        <v>22103</v>
      </c>
      <c r="J10852" s="126" t="s">
        <v>26278</v>
      </c>
      <c r="K10852" s="9">
        <f>_xlfn.IFNA(VLOOKUP(Table5[[#This Row],[Section]],SubSill_Tier,2,FALSE),0)</f>
        <v>0</v>
      </c>
      <c r="L10852" s="9" t="str">
        <f t="shared" si="178"/>
        <v/>
      </c>
      <c r="M10852" s="205" t="str" cm="1">
        <f t="array" ref="M10852">_xlfn.IFS(NOT(ISERROR(VLOOKUP(Table5[[#This Row],[Section]],TB_notTB,1,FALSE))),"No",LEFT(Table5[[#This Row],[Section]],3)="ETB","PLS",LEFT(Table5[[#This Row],[Section]],1)="7","PDB",NOT(ISBLANK(Table5[[#This Row],[Section]])),"No")</f>
        <v>No</v>
      </c>
    </row>
    <row r="10853" spans="1:13" x14ac:dyDescent="0.25">
      <c r="A10853" s="126" t="s">
        <v>29672</v>
      </c>
      <c r="B10853" s="126" t="s">
        <v>29673</v>
      </c>
      <c r="C10853" s="126" t="s">
        <v>98</v>
      </c>
      <c r="D10853" s="127">
        <v>0.32</v>
      </c>
      <c r="E10853" s="128">
        <v>142</v>
      </c>
      <c r="F10853" s="128">
        <v>100</v>
      </c>
      <c r="G10853" s="126" t="s">
        <v>28477</v>
      </c>
      <c r="H10853" s="126" t="s">
        <v>28478</v>
      </c>
      <c r="I10853" s="126" t="s">
        <v>28479</v>
      </c>
      <c r="J10853" s="126" t="s">
        <v>26349</v>
      </c>
      <c r="K10853" s="9">
        <f>_xlfn.IFNA(VLOOKUP(Table5[[#This Row],[Section]],SubSill_Tier,2,FALSE),0)</f>
        <v>0</v>
      </c>
      <c r="L10853" s="9" t="str">
        <f t="shared" si="178"/>
        <v/>
      </c>
      <c r="M10853" s="205" t="str" cm="1">
        <f t="array" ref="M10853">_xlfn.IFS(NOT(ISERROR(VLOOKUP(Table5[[#This Row],[Section]],TB_notTB,1,FALSE))),"No",LEFT(Table5[[#This Row],[Section]],3)="ETB","PLS",LEFT(Table5[[#This Row],[Section]],1)="7","PDB",NOT(ISBLANK(Table5[[#This Row],[Section]])),"No")</f>
        <v>No</v>
      </c>
    </row>
    <row r="10854" spans="1:13" x14ac:dyDescent="0.25">
      <c r="A10854" s="126" t="s">
        <v>29674</v>
      </c>
      <c r="B10854" s="126" t="s">
        <v>29675</v>
      </c>
      <c r="C10854" s="126" t="s">
        <v>98</v>
      </c>
      <c r="D10854" s="127">
        <v>0.35599999999999998</v>
      </c>
      <c r="E10854" s="128">
        <v>154</v>
      </c>
      <c r="F10854" s="128">
        <v>103</v>
      </c>
      <c r="G10854" s="126" t="s">
        <v>28477</v>
      </c>
      <c r="H10854" s="126" t="s">
        <v>28478</v>
      </c>
      <c r="I10854" s="126" t="s">
        <v>28479</v>
      </c>
      <c r="J10854" s="126" t="s">
        <v>26349</v>
      </c>
      <c r="K10854" s="9">
        <f>_xlfn.IFNA(VLOOKUP(Table5[[#This Row],[Section]],SubSill_Tier,2,FALSE),0)</f>
        <v>0</v>
      </c>
      <c r="L10854" s="9" t="str">
        <f t="shared" si="178"/>
        <v/>
      </c>
      <c r="M10854" s="205" t="str" cm="1">
        <f t="array" ref="M10854">_xlfn.IFS(NOT(ISERROR(VLOOKUP(Table5[[#This Row],[Section]],TB_notTB,1,FALSE))),"No",LEFT(Table5[[#This Row],[Section]],3)="ETB","PLS",LEFT(Table5[[#This Row],[Section]],1)="7","PDB",NOT(ISBLANK(Table5[[#This Row],[Section]])),"No")</f>
        <v>No</v>
      </c>
    </row>
    <row r="10855" spans="1:13" x14ac:dyDescent="0.25">
      <c r="A10855" s="126" t="s">
        <v>29676</v>
      </c>
      <c r="B10855" s="126" t="s">
        <v>29677</v>
      </c>
      <c r="C10855" s="126" t="s">
        <v>75</v>
      </c>
      <c r="D10855" s="127">
        <v>3.6640000000000001</v>
      </c>
      <c r="E10855" s="128">
        <v>429</v>
      </c>
      <c r="F10855" s="128">
        <v>286</v>
      </c>
      <c r="G10855" s="126" t="s">
        <v>13720</v>
      </c>
      <c r="H10855" s="126" t="s">
        <v>20130</v>
      </c>
      <c r="I10855" s="126" t="s">
        <v>20131</v>
      </c>
      <c r="J10855" s="126" t="s">
        <v>26240</v>
      </c>
      <c r="K10855" s="9">
        <f>_xlfn.IFNA(VLOOKUP(Table5[[#This Row],[Section]],SubSill_Tier,2,FALSE),0)</f>
        <v>0</v>
      </c>
      <c r="L10855" s="9" t="str">
        <f t="shared" si="178"/>
        <v/>
      </c>
      <c r="M10855" s="205" t="str" cm="1">
        <f t="array" ref="M10855">_xlfn.IFS(NOT(ISERROR(VLOOKUP(Table5[[#This Row],[Section]],TB_notTB,1,FALSE))),"No",LEFT(Table5[[#This Row],[Section]],3)="ETB","PLS",LEFT(Table5[[#This Row],[Section]],1)="7","PDB",NOT(ISBLANK(Table5[[#This Row],[Section]])),"No")</f>
        <v>No</v>
      </c>
    </row>
    <row r="10856" spans="1:13" x14ac:dyDescent="0.25">
      <c r="A10856" s="126" t="s">
        <v>29678</v>
      </c>
      <c r="B10856" s="126" t="s">
        <v>29679</v>
      </c>
      <c r="C10856" s="126" t="s">
        <v>75</v>
      </c>
      <c r="D10856" s="127">
        <v>3.8260000000000001</v>
      </c>
      <c r="E10856" s="128">
        <v>483</v>
      </c>
      <c r="F10856" s="128">
        <v>483</v>
      </c>
      <c r="G10856" s="126" t="s">
        <v>13720</v>
      </c>
      <c r="H10856" s="126" t="s">
        <v>20130</v>
      </c>
      <c r="I10856" s="126" t="s">
        <v>20131</v>
      </c>
      <c r="J10856" s="126" t="s">
        <v>26240</v>
      </c>
      <c r="K10856" s="9">
        <f>_xlfn.IFNA(VLOOKUP(Table5[[#This Row],[Section]],SubSill_Tier,2,FALSE),0)</f>
        <v>0</v>
      </c>
      <c r="L10856" s="9" t="str">
        <f t="shared" si="178"/>
        <v/>
      </c>
      <c r="M10856" s="205" t="str" cm="1">
        <f t="array" ref="M10856">_xlfn.IFS(NOT(ISERROR(VLOOKUP(Table5[[#This Row],[Section]],TB_notTB,1,FALSE))),"No",LEFT(Table5[[#This Row],[Section]],3)="ETB","PLS",LEFT(Table5[[#This Row],[Section]],1)="7","PDB",NOT(ISBLANK(Table5[[#This Row],[Section]])),"No")</f>
        <v>No</v>
      </c>
    </row>
    <row r="10857" spans="1:13" x14ac:dyDescent="0.25">
      <c r="A10857" s="126" t="s">
        <v>29680</v>
      </c>
      <c r="B10857" s="126" t="s">
        <v>29681</v>
      </c>
      <c r="C10857" s="126" t="s">
        <v>98</v>
      </c>
      <c r="D10857" s="127">
        <v>0.123</v>
      </c>
      <c r="E10857" s="128">
        <v>100</v>
      </c>
      <c r="F10857" s="128">
        <v>100</v>
      </c>
      <c r="G10857" s="126" t="s">
        <v>28650</v>
      </c>
      <c r="H10857" s="126" t="s">
        <v>28651</v>
      </c>
      <c r="I10857" s="126" t="s">
        <v>28652</v>
      </c>
      <c r="J10857" s="126" t="s">
        <v>29583</v>
      </c>
      <c r="K10857" s="9">
        <f>_xlfn.IFNA(VLOOKUP(Table5[[#This Row],[Section]],SubSill_Tier,2,FALSE),0)</f>
        <v>0</v>
      </c>
      <c r="L10857" s="9" t="str">
        <f t="shared" si="178"/>
        <v/>
      </c>
      <c r="M10857" s="205" t="str" cm="1">
        <f t="array" ref="M10857">_xlfn.IFS(NOT(ISERROR(VLOOKUP(Table5[[#This Row],[Section]],TB_notTB,1,FALSE))),"No",LEFT(Table5[[#This Row],[Section]],3)="ETB","PLS",LEFT(Table5[[#This Row],[Section]],1)="7","PDB",NOT(ISBLANK(Table5[[#This Row],[Section]])),"No")</f>
        <v>No</v>
      </c>
    </row>
    <row r="10858" spans="1:13" x14ac:dyDescent="0.25">
      <c r="A10858" s="126" t="s">
        <v>3939</v>
      </c>
      <c r="B10858" s="126" t="s">
        <v>3940</v>
      </c>
      <c r="C10858" s="126" t="s">
        <v>75</v>
      </c>
      <c r="D10858" s="127">
        <v>2.58</v>
      </c>
      <c r="E10858" s="128">
        <v>408</v>
      </c>
      <c r="F10858" s="128">
        <v>361</v>
      </c>
      <c r="G10858" s="126" t="s">
        <v>13782</v>
      </c>
      <c r="H10858" s="126" t="s">
        <v>20267</v>
      </c>
      <c r="I10858" s="126" t="s">
        <v>21157</v>
      </c>
      <c r="J10858" s="126" t="s">
        <v>26241</v>
      </c>
      <c r="K10858" s="9">
        <f>_xlfn.IFNA(VLOOKUP(Table5[[#This Row],[Section]],SubSill_Tier,2,FALSE),0)</f>
        <v>0</v>
      </c>
      <c r="L10858" s="9" t="str">
        <f t="shared" si="178"/>
        <v/>
      </c>
      <c r="M10858" s="205" t="str" cm="1">
        <f t="array" ref="M10858">_xlfn.IFS(NOT(ISERROR(VLOOKUP(Table5[[#This Row],[Section]],TB_notTB,1,FALSE))),"No",LEFT(Table5[[#This Row],[Section]],3)="ETB","PLS",LEFT(Table5[[#This Row],[Section]],1)="7","PDB",NOT(ISBLANK(Table5[[#This Row],[Section]])),"No")</f>
        <v>No</v>
      </c>
    </row>
    <row r="10859" spans="1:13" x14ac:dyDescent="0.25">
      <c r="A10859" s="126" t="s">
        <v>29682</v>
      </c>
      <c r="B10859" s="126" t="s">
        <v>29683</v>
      </c>
      <c r="C10859" s="126" t="s">
        <v>98</v>
      </c>
      <c r="D10859" s="127">
        <v>0.47099999999999997</v>
      </c>
      <c r="E10859" s="128">
        <v>158</v>
      </c>
      <c r="F10859" s="128">
        <v>158</v>
      </c>
      <c r="G10859" s="126" t="s">
        <v>13731</v>
      </c>
      <c r="H10859" s="126" t="s">
        <v>21911</v>
      </c>
      <c r="I10859" s="126" t="s">
        <v>21747</v>
      </c>
      <c r="J10859" s="126" t="s">
        <v>26233</v>
      </c>
      <c r="K10859" s="9">
        <f>_xlfn.IFNA(VLOOKUP(Table5[[#This Row],[Section]],SubSill_Tier,2,FALSE),0)</f>
        <v>0</v>
      </c>
      <c r="L10859" s="9" t="str">
        <f t="shared" si="178"/>
        <v/>
      </c>
      <c r="M10859" s="205" t="str" cm="1">
        <f t="array" ref="M10859">_xlfn.IFS(NOT(ISERROR(VLOOKUP(Table5[[#This Row],[Section]],TB_notTB,1,FALSE))),"No",LEFT(Table5[[#This Row],[Section]],3)="ETB","PLS",LEFT(Table5[[#This Row],[Section]],1)="7","PDB",NOT(ISBLANK(Table5[[#This Row],[Section]])),"No")</f>
        <v>No</v>
      </c>
    </row>
    <row r="10860" spans="1:13" x14ac:dyDescent="0.25">
      <c r="A10860" s="126" t="s">
        <v>29684</v>
      </c>
      <c r="B10860" s="126" t="s">
        <v>29685</v>
      </c>
      <c r="C10860" s="126" t="s">
        <v>75</v>
      </c>
      <c r="D10860" s="127">
        <v>0.28599999999999998</v>
      </c>
      <c r="E10860" s="128">
        <v>162</v>
      </c>
      <c r="F10860" s="128">
        <v>162</v>
      </c>
      <c r="G10860" s="126" t="s">
        <v>13762</v>
      </c>
      <c r="H10860" s="126" t="s">
        <v>20194</v>
      </c>
      <c r="I10860" s="126" t="s">
        <v>21110</v>
      </c>
      <c r="J10860" s="126" t="s">
        <v>26241</v>
      </c>
      <c r="K10860" s="9">
        <f>_xlfn.IFNA(VLOOKUP(Table5[[#This Row],[Section]],SubSill_Tier,2,FALSE),0)</f>
        <v>0</v>
      </c>
      <c r="L10860" s="9" t="str">
        <f t="shared" si="178"/>
        <v/>
      </c>
      <c r="M10860" s="205" t="str" cm="1">
        <f t="array" ref="M10860">_xlfn.IFS(NOT(ISERROR(VLOOKUP(Table5[[#This Row],[Section]],TB_notTB,1,FALSE))),"No",LEFT(Table5[[#This Row],[Section]],3)="ETB","PLS",LEFT(Table5[[#This Row],[Section]],1)="7","PDB",NOT(ISBLANK(Table5[[#This Row],[Section]])),"No")</f>
        <v>No</v>
      </c>
    </row>
    <row r="10861" spans="1:13" x14ac:dyDescent="0.25">
      <c r="A10861" s="126" t="s">
        <v>29686</v>
      </c>
      <c r="B10861" s="126" t="s">
        <v>29687</v>
      </c>
      <c r="C10861" s="126" t="s">
        <v>98</v>
      </c>
      <c r="D10861" s="127">
        <v>0.61599999999999999</v>
      </c>
      <c r="E10861" s="128">
        <v>272</v>
      </c>
      <c r="F10861" s="128">
        <v>182</v>
      </c>
      <c r="G10861" s="126" t="s">
        <v>28477</v>
      </c>
      <c r="H10861" s="126" t="s">
        <v>28478</v>
      </c>
      <c r="I10861" s="126" t="s">
        <v>28479</v>
      </c>
      <c r="J10861" s="126" t="s">
        <v>26349</v>
      </c>
      <c r="K10861" s="9">
        <f>_xlfn.IFNA(VLOOKUP(Table5[[#This Row],[Section]],SubSill_Tier,2,FALSE),0)</f>
        <v>0</v>
      </c>
      <c r="L10861" s="9" t="str">
        <f t="shared" si="178"/>
        <v/>
      </c>
      <c r="M10861" s="205" t="str" cm="1">
        <f t="array" ref="M10861">_xlfn.IFS(NOT(ISERROR(VLOOKUP(Table5[[#This Row],[Section]],TB_notTB,1,FALSE))),"No",LEFT(Table5[[#This Row],[Section]],3)="ETB","PLS",LEFT(Table5[[#This Row],[Section]],1)="7","PDB",NOT(ISBLANK(Table5[[#This Row],[Section]])),"No")</f>
        <v>No</v>
      </c>
    </row>
    <row r="10862" spans="1:13" x14ac:dyDescent="0.25">
      <c r="A10862" s="126" t="s">
        <v>29688</v>
      </c>
      <c r="B10862" s="126" t="s">
        <v>29689</v>
      </c>
      <c r="C10862" s="126" t="s">
        <v>98</v>
      </c>
      <c r="D10862" s="127">
        <v>0.751</v>
      </c>
      <c r="E10862" s="128">
        <v>238</v>
      </c>
      <c r="F10862" s="128">
        <v>179</v>
      </c>
      <c r="G10862" s="126" t="s">
        <v>13791</v>
      </c>
      <c r="H10862" s="126" t="s">
        <v>20314</v>
      </c>
      <c r="I10862" s="126" t="s">
        <v>21197</v>
      </c>
      <c r="J10862" s="126" t="s">
        <v>26314</v>
      </c>
      <c r="K10862" s="9">
        <f>_xlfn.IFNA(VLOOKUP(Table5[[#This Row],[Section]],SubSill_Tier,2,FALSE),0)</f>
        <v>0</v>
      </c>
      <c r="L10862" s="9" t="str">
        <f t="shared" si="178"/>
        <v/>
      </c>
      <c r="M10862" s="205" t="str" cm="1">
        <f t="array" ref="M10862">_xlfn.IFS(NOT(ISERROR(VLOOKUP(Table5[[#This Row],[Section]],TB_notTB,1,FALSE))),"No",LEFT(Table5[[#This Row],[Section]],3)="ETB","PLS",LEFT(Table5[[#This Row],[Section]],1)="7","PDB",NOT(ISBLANK(Table5[[#This Row],[Section]])),"No")</f>
        <v>No</v>
      </c>
    </row>
    <row r="10863" spans="1:13" x14ac:dyDescent="0.25">
      <c r="A10863" s="126" t="s">
        <v>29690</v>
      </c>
      <c r="B10863" s="126" t="s">
        <v>29691</v>
      </c>
      <c r="C10863" s="126" t="s">
        <v>75</v>
      </c>
      <c r="D10863" s="127">
        <v>0.161</v>
      </c>
      <c r="E10863" s="128">
        <v>100</v>
      </c>
      <c r="F10863" s="128">
        <v>100</v>
      </c>
      <c r="G10863" s="126" t="s">
        <v>13713</v>
      </c>
      <c r="H10863" s="126" t="s">
        <v>21056</v>
      </c>
      <c r="I10863" s="126" t="s">
        <v>21057</v>
      </c>
      <c r="J10863" s="126" t="s">
        <v>26233</v>
      </c>
      <c r="K10863" s="9">
        <f>_xlfn.IFNA(VLOOKUP(Table5[[#This Row],[Section]],SubSill_Tier,2,FALSE),0)</f>
        <v>0</v>
      </c>
      <c r="L10863" s="9" t="str">
        <f t="shared" si="178"/>
        <v>Wall</v>
      </c>
      <c r="M10863" s="205" t="str" cm="1">
        <f t="array" ref="M10863">_xlfn.IFS(NOT(ISERROR(VLOOKUP(Table5[[#This Row],[Section]],TB_notTB,1,FALSE))),"No",LEFT(Table5[[#This Row],[Section]],3)="ETB","PLS",LEFT(Table5[[#This Row],[Section]],1)="7","PDB",NOT(ISBLANK(Table5[[#This Row],[Section]])),"No")</f>
        <v>No</v>
      </c>
    </row>
    <row r="10864" spans="1:13" x14ac:dyDescent="0.25">
      <c r="A10864" s="126" t="s">
        <v>3941</v>
      </c>
      <c r="B10864" s="126" t="s">
        <v>17222</v>
      </c>
      <c r="C10864" s="126" t="s">
        <v>98</v>
      </c>
      <c r="D10864" s="127">
        <v>1.762</v>
      </c>
      <c r="E10864" s="128">
        <v>590</v>
      </c>
      <c r="F10864" s="128">
        <v>198</v>
      </c>
      <c r="G10864" s="126" t="s">
        <v>13711</v>
      </c>
      <c r="H10864" s="126" t="s">
        <v>20119</v>
      </c>
      <c r="I10864" s="126" t="s">
        <v>21054</v>
      </c>
      <c r="J10864" s="126" t="s">
        <v>26232</v>
      </c>
      <c r="K10864" s="9">
        <f>_xlfn.IFNA(VLOOKUP(Table5[[#This Row],[Section]],SubSill_Tier,2,FALSE),0)</f>
        <v>0</v>
      </c>
      <c r="L10864" s="9" t="str">
        <f t="shared" si="178"/>
        <v/>
      </c>
      <c r="M10864" s="205" t="str" cm="1">
        <f t="array" ref="M10864">_xlfn.IFS(NOT(ISERROR(VLOOKUP(Table5[[#This Row],[Section]],TB_notTB,1,FALSE))),"No",LEFT(Table5[[#This Row],[Section]],3)="ETB","PLS",LEFT(Table5[[#This Row],[Section]],1)="7","PDB",NOT(ISBLANK(Table5[[#This Row],[Section]])),"No")</f>
        <v>No</v>
      </c>
    </row>
    <row r="10865" spans="1:13" x14ac:dyDescent="0.25">
      <c r="A10865" s="126" t="s">
        <v>29692</v>
      </c>
      <c r="B10865" s="126" t="s">
        <v>29693</v>
      </c>
      <c r="C10865" s="126" t="s">
        <v>98</v>
      </c>
      <c r="D10865" s="127">
        <v>0.28899999999999998</v>
      </c>
      <c r="E10865" s="128">
        <v>109</v>
      </c>
      <c r="F10865" s="128">
        <v>100</v>
      </c>
      <c r="G10865" s="126" t="s">
        <v>29694</v>
      </c>
      <c r="H10865" s="126" t="s">
        <v>29695</v>
      </c>
      <c r="I10865" s="126" t="s">
        <v>29696</v>
      </c>
      <c r="J10865" s="126" t="s">
        <v>26349</v>
      </c>
      <c r="K10865" s="9">
        <f>_xlfn.IFNA(VLOOKUP(Table5[[#This Row],[Section]],SubSill_Tier,2,FALSE),0)</f>
        <v>0</v>
      </c>
      <c r="L10865" s="9" t="str">
        <f t="shared" si="178"/>
        <v/>
      </c>
      <c r="M10865" s="205" t="str" cm="1">
        <f t="array" ref="M10865">_xlfn.IFS(NOT(ISERROR(VLOOKUP(Table5[[#This Row],[Section]],TB_notTB,1,FALSE))),"No",LEFT(Table5[[#This Row],[Section]],3)="ETB","PLS",LEFT(Table5[[#This Row],[Section]],1)="7","PDB",NOT(ISBLANK(Table5[[#This Row],[Section]])),"No")</f>
        <v>No</v>
      </c>
    </row>
    <row r="10866" spans="1:13" x14ac:dyDescent="0.25">
      <c r="A10866" s="126" t="s">
        <v>29697</v>
      </c>
      <c r="B10866" s="126" t="s">
        <v>29698</v>
      </c>
      <c r="C10866" s="126" t="s">
        <v>98</v>
      </c>
      <c r="D10866" s="127">
        <v>0.40400000000000003</v>
      </c>
      <c r="E10866" s="128">
        <v>124</v>
      </c>
      <c r="F10866" s="128">
        <v>100</v>
      </c>
      <c r="G10866" s="126" t="s">
        <v>29694</v>
      </c>
      <c r="H10866" s="126" t="s">
        <v>29695</v>
      </c>
      <c r="I10866" s="126" t="s">
        <v>29696</v>
      </c>
      <c r="J10866" s="126" t="s">
        <v>26349</v>
      </c>
      <c r="K10866" s="9">
        <f>_xlfn.IFNA(VLOOKUP(Table5[[#This Row],[Section]],SubSill_Tier,2,FALSE),0)</f>
        <v>0</v>
      </c>
      <c r="L10866" s="9" t="str">
        <f t="shared" si="178"/>
        <v/>
      </c>
      <c r="M10866" s="205" t="str" cm="1">
        <f t="array" ref="M10866">_xlfn.IFS(NOT(ISERROR(VLOOKUP(Table5[[#This Row],[Section]],TB_notTB,1,FALSE))),"No",LEFT(Table5[[#This Row],[Section]],3)="ETB","PLS",LEFT(Table5[[#This Row],[Section]],1)="7","PDB",NOT(ISBLANK(Table5[[#This Row],[Section]])),"No")</f>
        <v>No</v>
      </c>
    </row>
    <row r="10867" spans="1:13" x14ac:dyDescent="0.25">
      <c r="A10867" s="126" t="s">
        <v>29699</v>
      </c>
      <c r="B10867" s="126" t="s">
        <v>29700</v>
      </c>
      <c r="C10867" s="126" t="s">
        <v>98</v>
      </c>
      <c r="D10867" s="127">
        <v>0.95199999999999996</v>
      </c>
      <c r="E10867" s="128">
        <v>239</v>
      </c>
      <c r="F10867" s="128">
        <v>160</v>
      </c>
      <c r="G10867" s="126" t="s">
        <v>29694</v>
      </c>
      <c r="H10867" s="126" t="s">
        <v>29695</v>
      </c>
      <c r="I10867" s="126" t="s">
        <v>29696</v>
      </c>
      <c r="J10867" s="126" t="s">
        <v>26349</v>
      </c>
      <c r="K10867" s="9">
        <f>_xlfn.IFNA(VLOOKUP(Table5[[#This Row],[Section]],SubSill_Tier,2,FALSE),0)</f>
        <v>0</v>
      </c>
      <c r="L10867" s="9" t="str">
        <f t="shared" si="178"/>
        <v/>
      </c>
      <c r="M10867" s="205" t="str" cm="1">
        <f t="array" ref="M10867">_xlfn.IFS(NOT(ISERROR(VLOOKUP(Table5[[#This Row],[Section]],TB_notTB,1,FALSE))),"No",LEFT(Table5[[#This Row],[Section]],3)="ETB","PLS",LEFT(Table5[[#This Row],[Section]],1)="7","PDB",NOT(ISBLANK(Table5[[#This Row],[Section]])),"No")</f>
        <v>No</v>
      </c>
    </row>
    <row r="10868" spans="1:13" x14ac:dyDescent="0.25">
      <c r="A10868" s="126" t="s">
        <v>29701</v>
      </c>
      <c r="B10868" s="126" t="s">
        <v>29702</v>
      </c>
      <c r="C10868" s="126" t="s">
        <v>98</v>
      </c>
      <c r="D10868" s="127">
        <v>1.5289999999999999</v>
      </c>
      <c r="E10868" s="128">
        <v>395</v>
      </c>
      <c r="F10868" s="128">
        <v>264</v>
      </c>
      <c r="G10868" s="126" t="s">
        <v>29694</v>
      </c>
      <c r="H10868" s="126" t="s">
        <v>29695</v>
      </c>
      <c r="I10868" s="126" t="s">
        <v>29696</v>
      </c>
      <c r="J10868" s="126" t="s">
        <v>26349</v>
      </c>
      <c r="K10868" s="9">
        <f>_xlfn.IFNA(VLOOKUP(Table5[[#This Row],[Section]],SubSill_Tier,2,FALSE),0)</f>
        <v>0</v>
      </c>
      <c r="L10868" s="9" t="str">
        <f t="shared" si="178"/>
        <v/>
      </c>
      <c r="M10868" s="205" t="str" cm="1">
        <f t="array" ref="M10868">_xlfn.IFS(NOT(ISERROR(VLOOKUP(Table5[[#This Row],[Section]],TB_notTB,1,FALSE))),"No",LEFT(Table5[[#This Row],[Section]],3)="ETB","PLS",LEFT(Table5[[#This Row],[Section]],1)="7","PDB",NOT(ISBLANK(Table5[[#This Row],[Section]])),"No")</f>
        <v>No</v>
      </c>
    </row>
    <row r="10869" spans="1:13" x14ac:dyDescent="0.25">
      <c r="A10869" s="126" t="s">
        <v>29703</v>
      </c>
      <c r="B10869" s="126" t="s">
        <v>29704</v>
      </c>
      <c r="C10869" s="126" t="s">
        <v>98</v>
      </c>
      <c r="D10869" s="127">
        <v>0.81499999999999995</v>
      </c>
      <c r="E10869" s="128">
        <v>188</v>
      </c>
      <c r="F10869" s="128">
        <v>126</v>
      </c>
      <c r="G10869" s="126" t="s">
        <v>29694</v>
      </c>
      <c r="H10869" s="126" t="s">
        <v>29695</v>
      </c>
      <c r="I10869" s="126" t="s">
        <v>29696</v>
      </c>
      <c r="J10869" s="126" t="s">
        <v>26349</v>
      </c>
      <c r="K10869" s="9">
        <f>_xlfn.IFNA(VLOOKUP(Table5[[#This Row],[Section]],SubSill_Tier,2,FALSE),0)</f>
        <v>0</v>
      </c>
      <c r="L10869" s="9" t="str">
        <f t="shared" si="178"/>
        <v/>
      </c>
      <c r="M10869" s="205" t="str" cm="1">
        <f t="array" ref="M10869">_xlfn.IFS(NOT(ISERROR(VLOOKUP(Table5[[#This Row],[Section]],TB_notTB,1,FALSE))),"No",LEFT(Table5[[#This Row],[Section]],3)="ETB","PLS",LEFT(Table5[[#This Row],[Section]],1)="7","PDB",NOT(ISBLANK(Table5[[#This Row],[Section]])),"No")</f>
        <v>No</v>
      </c>
    </row>
    <row r="10870" spans="1:13" x14ac:dyDescent="0.25">
      <c r="A10870" s="126" t="s">
        <v>29705</v>
      </c>
      <c r="B10870" s="126" t="s">
        <v>29706</v>
      </c>
      <c r="C10870" s="126" t="s">
        <v>98</v>
      </c>
      <c r="D10870" s="127">
        <v>0.60199999999999998</v>
      </c>
      <c r="E10870" s="128">
        <v>150</v>
      </c>
      <c r="F10870" s="128">
        <v>150</v>
      </c>
      <c r="G10870" s="126" t="s">
        <v>29694</v>
      </c>
      <c r="H10870" s="126" t="s">
        <v>29695</v>
      </c>
      <c r="I10870" s="126" t="s">
        <v>29696</v>
      </c>
      <c r="J10870" s="126" t="s">
        <v>26349</v>
      </c>
      <c r="K10870" s="9">
        <f>_xlfn.IFNA(VLOOKUP(Table5[[#This Row],[Section]],SubSill_Tier,2,FALSE),0)</f>
        <v>0</v>
      </c>
      <c r="L10870" s="9" t="str">
        <f t="shared" si="178"/>
        <v/>
      </c>
      <c r="M10870" s="205" t="str" cm="1">
        <f t="array" ref="M10870">_xlfn.IFS(NOT(ISERROR(VLOOKUP(Table5[[#This Row],[Section]],TB_notTB,1,FALSE))),"No",LEFT(Table5[[#This Row],[Section]],3)="ETB","PLS",LEFT(Table5[[#This Row],[Section]],1)="7","PDB",NOT(ISBLANK(Table5[[#This Row],[Section]])),"No")</f>
        <v>No</v>
      </c>
    </row>
    <row r="10871" spans="1:13" x14ac:dyDescent="0.25">
      <c r="A10871" s="126" t="s">
        <v>29707</v>
      </c>
      <c r="B10871" s="126" t="s">
        <v>29708</v>
      </c>
      <c r="C10871" s="126" t="s">
        <v>98</v>
      </c>
      <c r="D10871" s="127">
        <v>0.624</v>
      </c>
      <c r="E10871" s="128">
        <v>144</v>
      </c>
      <c r="F10871" s="128">
        <v>100</v>
      </c>
      <c r="G10871" s="126" t="s">
        <v>29694</v>
      </c>
      <c r="H10871" s="126" t="s">
        <v>29695</v>
      </c>
      <c r="I10871" s="126" t="s">
        <v>29696</v>
      </c>
      <c r="J10871" s="126" t="s">
        <v>26349</v>
      </c>
      <c r="K10871" s="9">
        <f>_xlfn.IFNA(VLOOKUP(Table5[[#This Row],[Section]],SubSill_Tier,2,FALSE),0)</f>
        <v>0</v>
      </c>
      <c r="L10871" s="9" t="str">
        <f t="shared" si="178"/>
        <v/>
      </c>
      <c r="M10871" s="205" t="str" cm="1">
        <f t="array" ref="M10871">_xlfn.IFS(NOT(ISERROR(VLOOKUP(Table5[[#This Row],[Section]],TB_notTB,1,FALSE))),"No",LEFT(Table5[[#This Row],[Section]],3)="ETB","PLS",LEFT(Table5[[#This Row],[Section]],1)="7","PDB",NOT(ISBLANK(Table5[[#This Row],[Section]])),"No")</f>
        <v>No</v>
      </c>
    </row>
    <row r="10872" spans="1:13" x14ac:dyDescent="0.25">
      <c r="A10872" s="126" t="s">
        <v>29709</v>
      </c>
      <c r="B10872" s="126" t="s">
        <v>29710</v>
      </c>
      <c r="C10872" s="126" t="s">
        <v>98</v>
      </c>
      <c r="D10872" s="127">
        <v>1.4590000000000001</v>
      </c>
      <c r="E10872" s="128">
        <v>392</v>
      </c>
      <c r="F10872" s="128">
        <v>262</v>
      </c>
      <c r="G10872" s="126" t="s">
        <v>29694</v>
      </c>
      <c r="H10872" s="126" t="s">
        <v>29695</v>
      </c>
      <c r="I10872" s="126" t="s">
        <v>29696</v>
      </c>
      <c r="J10872" s="126" t="s">
        <v>26349</v>
      </c>
      <c r="K10872" s="9">
        <f>_xlfn.IFNA(VLOOKUP(Table5[[#This Row],[Section]],SubSill_Tier,2,FALSE),0)</f>
        <v>0</v>
      </c>
      <c r="L10872" s="9" t="str">
        <f t="shared" si="178"/>
        <v/>
      </c>
      <c r="M10872" s="205" t="str" cm="1">
        <f t="array" ref="M10872">_xlfn.IFS(NOT(ISERROR(VLOOKUP(Table5[[#This Row],[Section]],TB_notTB,1,FALSE))),"No",LEFT(Table5[[#This Row],[Section]],3)="ETB","PLS",LEFT(Table5[[#This Row],[Section]],1)="7","PDB",NOT(ISBLANK(Table5[[#This Row],[Section]])),"No")</f>
        <v>No</v>
      </c>
    </row>
    <row r="10873" spans="1:13" x14ac:dyDescent="0.25">
      <c r="A10873" s="126" t="s">
        <v>29711</v>
      </c>
      <c r="B10873" s="126" t="s">
        <v>29712</v>
      </c>
      <c r="C10873" s="126" t="s">
        <v>98</v>
      </c>
      <c r="D10873" s="127">
        <v>0.72799999999999998</v>
      </c>
      <c r="E10873" s="128">
        <v>222</v>
      </c>
      <c r="F10873" s="128">
        <v>148</v>
      </c>
      <c r="G10873" s="126" t="s">
        <v>29694</v>
      </c>
      <c r="H10873" s="126" t="s">
        <v>29695</v>
      </c>
      <c r="I10873" s="126" t="s">
        <v>29696</v>
      </c>
      <c r="J10873" s="126" t="s">
        <v>26349</v>
      </c>
      <c r="K10873" s="9">
        <f>_xlfn.IFNA(VLOOKUP(Table5[[#This Row],[Section]],SubSill_Tier,2,FALSE),0)</f>
        <v>0</v>
      </c>
      <c r="L10873" s="9" t="str">
        <f t="shared" si="178"/>
        <v/>
      </c>
      <c r="M10873" s="205" t="str" cm="1">
        <f t="array" ref="M10873">_xlfn.IFS(NOT(ISERROR(VLOOKUP(Table5[[#This Row],[Section]],TB_notTB,1,FALSE))),"No",LEFT(Table5[[#This Row],[Section]],3)="ETB","PLS",LEFT(Table5[[#This Row],[Section]],1)="7","PDB",NOT(ISBLANK(Table5[[#This Row],[Section]])),"No")</f>
        <v>No</v>
      </c>
    </row>
    <row r="10874" spans="1:13" x14ac:dyDescent="0.25">
      <c r="A10874" s="126" t="s">
        <v>29713</v>
      </c>
      <c r="B10874" s="126" t="s">
        <v>29714</v>
      </c>
      <c r="C10874" s="126" t="s">
        <v>98</v>
      </c>
      <c r="D10874" s="127">
        <v>1.3440000000000001</v>
      </c>
      <c r="E10874" s="128">
        <v>367</v>
      </c>
      <c r="F10874" s="128">
        <v>245</v>
      </c>
      <c r="G10874" s="126" t="s">
        <v>29694</v>
      </c>
      <c r="H10874" s="126" t="s">
        <v>29695</v>
      </c>
      <c r="I10874" s="126" t="s">
        <v>29696</v>
      </c>
      <c r="J10874" s="126" t="s">
        <v>26349</v>
      </c>
      <c r="K10874" s="9">
        <f>_xlfn.IFNA(VLOOKUP(Table5[[#This Row],[Section]],SubSill_Tier,2,FALSE),0)</f>
        <v>0</v>
      </c>
      <c r="L10874" s="9" t="str">
        <f t="shared" si="178"/>
        <v/>
      </c>
      <c r="M10874" s="205" t="str" cm="1">
        <f t="array" ref="M10874">_xlfn.IFS(NOT(ISERROR(VLOOKUP(Table5[[#This Row],[Section]],TB_notTB,1,FALSE))),"No",LEFT(Table5[[#This Row],[Section]],3)="ETB","PLS",LEFT(Table5[[#This Row],[Section]],1)="7","PDB",NOT(ISBLANK(Table5[[#This Row],[Section]])),"No")</f>
        <v>No</v>
      </c>
    </row>
    <row r="10875" spans="1:13" x14ac:dyDescent="0.25">
      <c r="A10875" s="126" t="s">
        <v>29715</v>
      </c>
      <c r="B10875" s="126" t="s">
        <v>29716</v>
      </c>
      <c r="C10875" s="126" t="s">
        <v>98</v>
      </c>
      <c r="D10875" s="127">
        <v>0.67300000000000004</v>
      </c>
      <c r="E10875" s="128">
        <v>251</v>
      </c>
      <c r="F10875" s="128">
        <v>168</v>
      </c>
      <c r="G10875" s="126" t="s">
        <v>29694</v>
      </c>
      <c r="H10875" s="126" t="s">
        <v>29695</v>
      </c>
      <c r="I10875" s="126" t="s">
        <v>29696</v>
      </c>
      <c r="J10875" s="126" t="s">
        <v>26349</v>
      </c>
      <c r="K10875" s="9">
        <f>_xlfn.IFNA(VLOOKUP(Table5[[#This Row],[Section]],SubSill_Tier,2,FALSE),0)</f>
        <v>0</v>
      </c>
      <c r="L10875" s="9" t="str">
        <f t="shared" si="178"/>
        <v/>
      </c>
      <c r="M10875" s="205" t="str" cm="1">
        <f t="array" ref="M10875">_xlfn.IFS(NOT(ISERROR(VLOOKUP(Table5[[#This Row],[Section]],TB_notTB,1,FALSE))),"No",LEFT(Table5[[#This Row],[Section]],3)="ETB","PLS",LEFT(Table5[[#This Row],[Section]],1)="7","PDB",NOT(ISBLANK(Table5[[#This Row],[Section]])),"No")</f>
        <v>No</v>
      </c>
    </row>
    <row r="10876" spans="1:13" x14ac:dyDescent="0.25">
      <c r="A10876" s="126" t="s">
        <v>3942</v>
      </c>
      <c r="B10876" s="126" t="s">
        <v>17222</v>
      </c>
      <c r="C10876" s="126" t="s">
        <v>98</v>
      </c>
      <c r="D10876" s="127">
        <v>2.8330000000000002</v>
      </c>
      <c r="E10876" s="128">
        <v>408</v>
      </c>
      <c r="F10876" s="128">
        <v>158</v>
      </c>
      <c r="G10876" s="126" t="s">
        <v>13711</v>
      </c>
      <c r="H10876" s="126" t="s">
        <v>20119</v>
      </c>
      <c r="I10876" s="126" t="s">
        <v>21054</v>
      </c>
      <c r="J10876" s="126" t="s">
        <v>26232</v>
      </c>
      <c r="K10876" s="9">
        <f>_xlfn.IFNA(VLOOKUP(Table5[[#This Row],[Section]],SubSill_Tier,2,FALSE),0)</f>
        <v>0</v>
      </c>
      <c r="L10876" s="9" t="str">
        <f t="shared" si="178"/>
        <v/>
      </c>
      <c r="M10876" s="205" t="str" cm="1">
        <f t="array" ref="M10876">_xlfn.IFS(NOT(ISERROR(VLOOKUP(Table5[[#This Row],[Section]],TB_notTB,1,FALSE))),"No",LEFT(Table5[[#This Row],[Section]],3)="ETB","PLS",LEFT(Table5[[#This Row],[Section]],1)="7","PDB",NOT(ISBLANK(Table5[[#This Row],[Section]])),"No")</f>
        <v>No</v>
      </c>
    </row>
    <row r="10877" spans="1:13" x14ac:dyDescent="0.25">
      <c r="A10877" s="126" t="s">
        <v>29717</v>
      </c>
      <c r="B10877" s="126" t="s">
        <v>29718</v>
      </c>
      <c r="C10877" s="126" t="s">
        <v>98</v>
      </c>
      <c r="D10877" s="127">
        <v>0.97699999999999998</v>
      </c>
      <c r="E10877" s="128">
        <v>299</v>
      </c>
      <c r="F10877" s="128">
        <v>200</v>
      </c>
      <c r="G10877" s="126" t="s">
        <v>29694</v>
      </c>
      <c r="H10877" s="126" t="s">
        <v>29695</v>
      </c>
      <c r="I10877" s="126" t="s">
        <v>29696</v>
      </c>
      <c r="J10877" s="126" t="s">
        <v>26349</v>
      </c>
      <c r="K10877" s="9">
        <f>_xlfn.IFNA(VLOOKUP(Table5[[#This Row],[Section]],SubSill_Tier,2,FALSE),0)</f>
        <v>0</v>
      </c>
      <c r="L10877" s="9" t="str">
        <f t="shared" si="178"/>
        <v/>
      </c>
      <c r="M10877" s="205" t="str" cm="1">
        <f t="array" ref="M10877">_xlfn.IFS(NOT(ISERROR(VLOOKUP(Table5[[#This Row],[Section]],TB_notTB,1,FALSE))),"No",LEFT(Table5[[#This Row],[Section]],3)="ETB","PLS",LEFT(Table5[[#This Row],[Section]],1)="7","PDB",NOT(ISBLANK(Table5[[#This Row],[Section]])),"No")</f>
        <v>No</v>
      </c>
    </row>
    <row r="10878" spans="1:13" x14ac:dyDescent="0.25">
      <c r="A10878" s="126" t="s">
        <v>29719</v>
      </c>
      <c r="B10878" s="126" t="s">
        <v>29720</v>
      </c>
      <c r="C10878" s="126" t="s">
        <v>75</v>
      </c>
      <c r="D10878" s="127">
        <v>1.34</v>
      </c>
      <c r="E10878" s="128">
        <v>175</v>
      </c>
      <c r="F10878" s="128">
        <v>175</v>
      </c>
      <c r="G10878" s="126" t="s">
        <v>13725</v>
      </c>
      <c r="H10878" s="126" t="s">
        <v>20134</v>
      </c>
      <c r="I10878" s="126" t="s">
        <v>20135</v>
      </c>
      <c r="J10878" s="126" t="s">
        <v>26235</v>
      </c>
      <c r="K10878" s="9">
        <f>_xlfn.IFNA(VLOOKUP(Table5[[#This Row],[Section]],SubSill_Tier,2,FALSE),0)</f>
        <v>0</v>
      </c>
      <c r="L10878" s="9" t="str">
        <f t="shared" si="178"/>
        <v/>
      </c>
      <c r="M10878" s="205" t="str" cm="1">
        <f t="array" ref="M10878">_xlfn.IFS(NOT(ISERROR(VLOOKUP(Table5[[#This Row],[Section]],TB_notTB,1,FALSE))),"No",LEFT(Table5[[#This Row],[Section]],3)="ETB","PLS",LEFT(Table5[[#This Row],[Section]],1)="7","PDB",NOT(ISBLANK(Table5[[#This Row],[Section]])),"No")</f>
        <v>No</v>
      </c>
    </row>
    <row r="10879" spans="1:13" x14ac:dyDescent="0.25">
      <c r="A10879" s="126" t="s">
        <v>29721</v>
      </c>
      <c r="B10879" s="126" t="s">
        <v>29722</v>
      </c>
      <c r="C10879" s="126" t="s">
        <v>98</v>
      </c>
      <c r="D10879" s="127">
        <v>1.6859999999999999</v>
      </c>
      <c r="E10879" s="128">
        <v>351</v>
      </c>
      <c r="F10879" s="128">
        <v>234</v>
      </c>
      <c r="G10879" s="126" t="s">
        <v>29694</v>
      </c>
      <c r="H10879" s="126" t="s">
        <v>29695</v>
      </c>
      <c r="I10879" s="126" t="s">
        <v>29696</v>
      </c>
      <c r="J10879" s="126" t="s">
        <v>26349</v>
      </c>
      <c r="K10879" s="9">
        <f>_xlfn.IFNA(VLOOKUP(Table5[[#This Row],[Section]],SubSill_Tier,2,FALSE),0)</f>
        <v>0</v>
      </c>
      <c r="L10879" s="9" t="str">
        <f t="shared" si="178"/>
        <v/>
      </c>
      <c r="M10879" s="205" t="str" cm="1">
        <f t="array" ref="M10879">_xlfn.IFS(NOT(ISERROR(VLOOKUP(Table5[[#This Row],[Section]],TB_notTB,1,FALSE))),"No",LEFT(Table5[[#This Row],[Section]],3)="ETB","PLS",LEFT(Table5[[#This Row],[Section]],1)="7","PDB",NOT(ISBLANK(Table5[[#This Row],[Section]])),"No")</f>
        <v>No</v>
      </c>
    </row>
    <row r="10880" spans="1:13" x14ac:dyDescent="0.25">
      <c r="A10880" s="126" t="s">
        <v>29723</v>
      </c>
      <c r="B10880" s="126" t="s">
        <v>29724</v>
      </c>
      <c r="C10880" s="126" t="s">
        <v>98</v>
      </c>
      <c r="D10880" s="127">
        <v>0.379</v>
      </c>
      <c r="E10880" s="128">
        <v>182</v>
      </c>
      <c r="F10880" s="128">
        <v>121</v>
      </c>
      <c r="G10880" s="126" t="s">
        <v>28650</v>
      </c>
      <c r="H10880" s="126" t="s">
        <v>28651</v>
      </c>
      <c r="I10880" s="126" t="s">
        <v>28652</v>
      </c>
      <c r="J10880" s="126" t="s">
        <v>29583</v>
      </c>
      <c r="K10880" s="9">
        <f>_xlfn.IFNA(VLOOKUP(Table5[[#This Row],[Section]],SubSill_Tier,2,FALSE),0)</f>
        <v>0</v>
      </c>
      <c r="L10880" s="9" t="str">
        <f t="shared" si="178"/>
        <v/>
      </c>
      <c r="M10880" s="205" t="str" cm="1">
        <f t="array" ref="M10880">_xlfn.IFS(NOT(ISERROR(VLOOKUP(Table5[[#This Row],[Section]],TB_notTB,1,FALSE))),"No",LEFT(Table5[[#This Row],[Section]],3)="ETB","PLS",LEFT(Table5[[#This Row],[Section]],1)="7","PDB",NOT(ISBLANK(Table5[[#This Row],[Section]])),"No")</f>
        <v>No</v>
      </c>
    </row>
    <row r="10881" spans="1:13" x14ac:dyDescent="0.25">
      <c r="A10881" s="126" t="s">
        <v>29725</v>
      </c>
      <c r="B10881" s="126" t="s">
        <v>29726</v>
      </c>
      <c r="C10881" s="126" t="s">
        <v>98</v>
      </c>
      <c r="D10881" s="127">
        <v>0.71199999999999997</v>
      </c>
      <c r="E10881" s="128">
        <v>257</v>
      </c>
      <c r="F10881" s="128">
        <v>172</v>
      </c>
      <c r="G10881" s="126" t="s">
        <v>29694</v>
      </c>
      <c r="H10881" s="126" t="s">
        <v>29695</v>
      </c>
      <c r="I10881" s="126" t="s">
        <v>29696</v>
      </c>
      <c r="J10881" s="126" t="s">
        <v>26349</v>
      </c>
      <c r="K10881" s="9">
        <f>_xlfn.IFNA(VLOOKUP(Table5[[#This Row],[Section]],SubSill_Tier,2,FALSE),0)</f>
        <v>0</v>
      </c>
      <c r="L10881" s="9" t="str">
        <f t="shared" si="178"/>
        <v/>
      </c>
      <c r="M10881" s="205" t="str" cm="1">
        <f t="array" ref="M10881">_xlfn.IFS(NOT(ISERROR(VLOOKUP(Table5[[#This Row],[Section]],TB_notTB,1,FALSE))),"No",LEFT(Table5[[#This Row],[Section]],3)="ETB","PLS",LEFT(Table5[[#This Row],[Section]],1)="7","PDB",NOT(ISBLANK(Table5[[#This Row],[Section]])),"No")</f>
        <v>No</v>
      </c>
    </row>
    <row r="10882" spans="1:13" x14ac:dyDescent="0.25">
      <c r="A10882" s="126" t="s">
        <v>29727</v>
      </c>
      <c r="B10882" s="126" t="s">
        <v>29728</v>
      </c>
      <c r="C10882" s="126" t="s">
        <v>75</v>
      </c>
      <c r="D10882" s="127">
        <v>1.0629999999999999</v>
      </c>
      <c r="E10882" s="128">
        <v>143</v>
      </c>
      <c r="F10882" s="128">
        <v>102</v>
      </c>
      <c r="G10882" s="126" t="s">
        <v>27219</v>
      </c>
      <c r="H10882" s="126" t="s">
        <v>20390</v>
      </c>
      <c r="I10882" s="126" t="s">
        <v>20391</v>
      </c>
      <c r="J10882" s="126" t="s">
        <v>26353</v>
      </c>
      <c r="K10882" s="9">
        <f>_xlfn.IFNA(VLOOKUP(Table5[[#This Row],[Section]],SubSill_Tier,2,FALSE),0)</f>
        <v>0</v>
      </c>
      <c r="L10882" s="9" t="str">
        <f t="shared" ref="L10882:L10945" si="179">IFERROR(IF(LEFT(G10882,2)="AI",IF(_xlfn.NUMBERVALUE(IFERROR(LEFT(IF(ISERROR(FIND("X",UPPER(B10882))),UPPER(B10882),RIGHT(UPPER(B10882),LEN(UPPER(B10882))-FIND("~",SUBSTITUTE(UPPER(B10882),"X","~",LEN(UPPER(B10882))-LEN(SUBSTITUTE(UPPER(B10882),"X","")))))),FIND(" ",IF(ISERROR(FIND("X",UPPER(B10882))),UPPER(B10882),RIGHT(UPPER(B10882),LEN(UPPER(B10882))-FIND("~",SUBSTITUTE(UPPER(B10882),"X","~",LEN(UPPER(B10882))-LEN(SUBSTITUTE(UPPER(B10882),"X","")))))),1)-1),IF(ISERROR(FIND("X",UPPER(B10882))),UPPER(B10882),RIGHT(UPPER(B10882),LEN(UPPER(B10882))-FIND("~",SUBSTITUTE(UPPER(B10882),"X","~",LEN(UPPER(B10882))-LEN(SUBSTITUTE(UPPER(B10882),"X",""))))))),".")&gt;=5,"Wall",""),""),"")</f>
        <v/>
      </c>
      <c r="M10882" s="205" t="str" cm="1">
        <f t="array" ref="M10882">_xlfn.IFS(NOT(ISERROR(VLOOKUP(Table5[[#This Row],[Section]],TB_notTB,1,FALSE))),"No",LEFT(Table5[[#This Row],[Section]],3)="ETB","PLS",LEFT(Table5[[#This Row],[Section]],1)="7","PDB",NOT(ISBLANK(Table5[[#This Row],[Section]])),"No")</f>
        <v>No</v>
      </c>
    </row>
    <row r="10883" spans="1:13" x14ac:dyDescent="0.25">
      <c r="A10883" s="126" t="s">
        <v>29729</v>
      </c>
      <c r="B10883" s="126" t="s">
        <v>29730</v>
      </c>
      <c r="C10883" s="126" t="s">
        <v>75</v>
      </c>
      <c r="D10883" s="127">
        <v>0.36599999999999999</v>
      </c>
      <c r="E10883" s="128">
        <v>138</v>
      </c>
      <c r="F10883" s="128">
        <v>100</v>
      </c>
      <c r="G10883" s="126" t="s">
        <v>27219</v>
      </c>
      <c r="H10883" s="126" t="s">
        <v>20390</v>
      </c>
      <c r="I10883" s="126" t="s">
        <v>20391</v>
      </c>
      <c r="J10883" s="126" t="s">
        <v>26353</v>
      </c>
      <c r="K10883" s="9">
        <f>_xlfn.IFNA(VLOOKUP(Table5[[#This Row],[Section]],SubSill_Tier,2,FALSE),0)</f>
        <v>0</v>
      </c>
      <c r="L10883" s="9" t="str">
        <f t="shared" si="179"/>
        <v/>
      </c>
      <c r="M10883" s="205" t="str" cm="1">
        <f t="array" ref="M10883">_xlfn.IFS(NOT(ISERROR(VLOOKUP(Table5[[#This Row],[Section]],TB_notTB,1,FALSE))),"No",LEFT(Table5[[#This Row],[Section]],3)="ETB","PLS",LEFT(Table5[[#This Row],[Section]],1)="7","PDB",NOT(ISBLANK(Table5[[#This Row],[Section]])),"No")</f>
        <v>No</v>
      </c>
    </row>
    <row r="10884" spans="1:13" x14ac:dyDescent="0.25">
      <c r="A10884" s="126" t="s">
        <v>29731</v>
      </c>
      <c r="B10884" s="126" t="s">
        <v>29732</v>
      </c>
      <c r="C10884" s="126" t="s">
        <v>98</v>
      </c>
      <c r="D10884" s="127">
        <v>0.52800000000000002</v>
      </c>
      <c r="E10884" s="128">
        <v>207</v>
      </c>
      <c r="F10884" s="128">
        <v>160</v>
      </c>
      <c r="G10884" s="126" t="s">
        <v>18959</v>
      </c>
      <c r="H10884" s="126" t="s">
        <v>20335</v>
      </c>
      <c r="I10884" s="126" t="s">
        <v>21210</v>
      </c>
      <c r="J10884" s="126" t="s">
        <v>26327</v>
      </c>
      <c r="K10884" s="9">
        <f>_xlfn.IFNA(VLOOKUP(Table5[[#This Row],[Section]],SubSill_Tier,2,FALSE),0)</f>
        <v>0</v>
      </c>
      <c r="L10884" s="9" t="str">
        <f t="shared" si="179"/>
        <v/>
      </c>
      <c r="M10884" s="205" t="str" cm="1">
        <f t="array" ref="M10884">_xlfn.IFS(NOT(ISERROR(VLOOKUP(Table5[[#This Row],[Section]],TB_notTB,1,FALSE))),"No",LEFT(Table5[[#This Row],[Section]],3)="ETB","PLS",LEFT(Table5[[#This Row],[Section]],1)="7","PDB",NOT(ISBLANK(Table5[[#This Row],[Section]])),"No")</f>
        <v>No</v>
      </c>
    </row>
    <row r="10885" spans="1:13" x14ac:dyDescent="0.25">
      <c r="A10885" s="126" t="s">
        <v>29733</v>
      </c>
      <c r="B10885" s="126" t="s">
        <v>29734</v>
      </c>
      <c r="C10885" s="126" t="s">
        <v>75</v>
      </c>
      <c r="D10885" s="127">
        <v>0.17799999999999999</v>
      </c>
      <c r="E10885" s="128">
        <v>100</v>
      </c>
      <c r="F10885" s="128">
        <v>100</v>
      </c>
      <c r="G10885" s="126" t="s">
        <v>13776</v>
      </c>
      <c r="H10885" s="126" t="s">
        <v>20231</v>
      </c>
      <c r="I10885" s="126" t="s">
        <v>21143</v>
      </c>
      <c r="J10885" s="126" t="s">
        <v>26256</v>
      </c>
      <c r="K10885" s="9">
        <f>_xlfn.IFNA(VLOOKUP(Table5[[#This Row],[Section]],SubSill_Tier,2,FALSE),0)</f>
        <v>0</v>
      </c>
      <c r="L10885" s="9" t="str">
        <f t="shared" si="179"/>
        <v/>
      </c>
      <c r="M10885" s="205" t="str" cm="1">
        <f t="array" ref="M10885">_xlfn.IFS(NOT(ISERROR(VLOOKUP(Table5[[#This Row],[Section]],TB_notTB,1,FALSE))),"No",LEFT(Table5[[#This Row],[Section]],3)="ETB","PLS",LEFT(Table5[[#This Row],[Section]],1)="7","PDB",NOT(ISBLANK(Table5[[#This Row],[Section]])),"No")</f>
        <v>No</v>
      </c>
    </row>
    <row r="10886" spans="1:13" x14ac:dyDescent="0.25">
      <c r="A10886" s="126" t="s">
        <v>29735</v>
      </c>
      <c r="B10886" s="126" t="s">
        <v>29736</v>
      </c>
      <c r="C10886" s="126" t="s">
        <v>75</v>
      </c>
      <c r="D10886" s="127">
        <v>0.192</v>
      </c>
      <c r="E10886" s="128">
        <v>100</v>
      </c>
      <c r="F10886" s="128">
        <v>100</v>
      </c>
      <c r="G10886" s="126" t="s">
        <v>13776</v>
      </c>
      <c r="H10886" s="126" t="s">
        <v>20231</v>
      </c>
      <c r="I10886" s="126" t="s">
        <v>21143</v>
      </c>
      <c r="J10886" s="126" t="s">
        <v>26256</v>
      </c>
      <c r="K10886" s="9">
        <f>_xlfn.IFNA(VLOOKUP(Table5[[#This Row],[Section]],SubSill_Tier,2,FALSE),0)</f>
        <v>0</v>
      </c>
      <c r="L10886" s="9" t="str">
        <f t="shared" si="179"/>
        <v/>
      </c>
      <c r="M10886" s="205" t="str" cm="1">
        <f t="array" ref="M10886">_xlfn.IFS(NOT(ISERROR(VLOOKUP(Table5[[#This Row],[Section]],TB_notTB,1,FALSE))),"No",LEFT(Table5[[#This Row],[Section]],3)="ETB","PLS",LEFT(Table5[[#This Row],[Section]],1)="7","PDB",NOT(ISBLANK(Table5[[#This Row],[Section]])),"No")</f>
        <v>No</v>
      </c>
    </row>
    <row r="10887" spans="1:13" x14ac:dyDescent="0.25">
      <c r="A10887" s="126" t="s">
        <v>3943</v>
      </c>
      <c r="B10887" s="126" t="s">
        <v>17222</v>
      </c>
      <c r="C10887" s="126" t="s">
        <v>98</v>
      </c>
      <c r="D10887" s="127">
        <v>1.9930000000000001</v>
      </c>
      <c r="E10887" s="128">
        <v>586</v>
      </c>
      <c r="F10887" s="128">
        <v>586</v>
      </c>
      <c r="G10887" s="126" t="s">
        <v>13711</v>
      </c>
      <c r="H10887" s="126" t="s">
        <v>20119</v>
      </c>
      <c r="I10887" s="126" t="s">
        <v>21054</v>
      </c>
      <c r="J10887" s="126" t="s">
        <v>26232</v>
      </c>
      <c r="K10887" s="9">
        <f>_xlfn.IFNA(VLOOKUP(Table5[[#This Row],[Section]],SubSill_Tier,2,FALSE),0)</f>
        <v>0</v>
      </c>
      <c r="L10887" s="9" t="str">
        <f t="shared" si="179"/>
        <v/>
      </c>
      <c r="M10887" s="205" t="str" cm="1">
        <f t="array" ref="M10887">_xlfn.IFS(NOT(ISERROR(VLOOKUP(Table5[[#This Row],[Section]],TB_notTB,1,FALSE))),"No",LEFT(Table5[[#This Row],[Section]],3)="ETB","PLS",LEFT(Table5[[#This Row],[Section]],1)="7","PDB",NOT(ISBLANK(Table5[[#This Row],[Section]])),"No")</f>
        <v>No</v>
      </c>
    </row>
    <row r="10888" spans="1:13" x14ac:dyDescent="0.25">
      <c r="A10888" s="126" t="s">
        <v>3944</v>
      </c>
      <c r="B10888" s="126" t="s">
        <v>17222</v>
      </c>
      <c r="C10888" s="126" t="s">
        <v>98</v>
      </c>
      <c r="D10888" s="127">
        <v>1.9930000000000001</v>
      </c>
      <c r="E10888" s="128">
        <v>586</v>
      </c>
      <c r="F10888" s="128">
        <v>586</v>
      </c>
      <c r="G10888" s="126" t="s">
        <v>13711</v>
      </c>
      <c r="H10888" s="126" t="s">
        <v>20119</v>
      </c>
      <c r="I10888" s="126" t="s">
        <v>21054</v>
      </c>
      <c r="J10888" s="126" t="s">
        <v>26232</v>
      </c>
      <c r="K10888" s="9">
        <f>_xlfn.IFNA(VLOOKUP(Table5[[#This Row],[Section]],SubSill_Tier,2,FALSE),0)</f>
        <v>0</v>
      </c>
      <c r="L10888" s="9" t="str">
        <f t="shared" si="179"/>
        <v/>
      </c>
      <c r="M10888" s="205" t="str" cm="1">
        <f t="array" ref="M10888">_xlfn.IFS(NOT(ISERROR(VLOOKUP(Table5[[#This Row],[Section]],TB_notTB,1,FALSE))),"No",LEFT(Table5[[#This Row],[Section]],3)="ETB","PLS",LEFT(Table5[[#This Row],[Section]],1)="7","PDB",NOT(ISBLANK(Table5[[#This Row],[Section]])),"No")</f>
        <v>No</v>
      </c>
    </row>
    <row r="10889" spans="1:13" x14ac:dyDescent="0.25">
      <c r="A10889" s="126" t="s">
        <v>29737</v>
      </c>
      <c r="B10889" s="126" t="s">
        <v>29738</v>
      </c>
      <c r="C10889" s="126" t="s">
        <v>75</v>
      </c>
      <c r="D10889" s="127">
        <v>4.6269999999999998</v>
      </c>
      <c r="E10889" s="128">
        <v>330</v>
      </c>
      <c r="F10889" s="128">
        <v>330</v>
      </c>
      <c r="G10889" s="126" t="s">
        <v>13750</v>
      </c>
      <c r="H10889" s="126" t="s">
        <v>21081</v>
      </c>
      <c r="I10889" s="126" t="s">
        <v>21082</v>
      </c>
      <c r="J10889" s="126" t="s">
        <v>26237</v>
      </c>
      <c r="K10889" s="9">
        <f>_xlfn.IFNA(VLOOKUP(Table5[[#This Row],[Section]],SubSill_Tier,2,FALSE),0)</f>
        <v>0</v>
      </c>
      <c r="L10889" s="9" t="str">
        <f t="shared" si="179"/>
        <v>Wall</v>
      </c>
      <c r="M10889" s="205" t="str" cm="1">
        <f t="array" ref="M10889">_xlfn.IFS(NOT(ISERROR(VLOOKUP(Table5[[#This Row],[Section]],TB_notTB,1,FALSE))),"No",LEFT(Table5[[#This Row],[Section]],3)="ETB","PLS",LEFT(Table5[[#This Row],[Section]],1)="7","PDB",NOT(ISBLANK(Table5[[#This Row],[Section]])),"No")</f>
        <v>No</v>
      </c>
    </row>
    <row r="10890" spans="1:13" x14ac:dyDescent="0.25">
      <c r="A10890" s="126" t="s">
        <v>29739</v>
      </c>
      <c r="B10890" s="126" t="s">
        <v>29740</v>
      </c>
      <c r="C10890" s="126" t="s">
        <v>75</v>
      </c>
      <c r="D10890" s="127">
        <v>9.8000000000000004E-2</v>
      </c>
      <c r="E10890" s="128">
        <v>100</v>
      </c>
      <c r="F10890" s="128">
        <v>100</v>
      </c>
      <c r="G10890" s="126" t="s">
        <v>15255</v>
      </c>
      <c r="H10890" s="126" t="s">
        <v>21192</v>
      </c>
      <c r="I10890" s="126" t="s">
        <v>21193</v>
      </c>
      <c r="J10890" s="126" t="s">
        <v>26277</v>
      </c>
      <c r="K10890" s="9">
        <f>_xlfn.IFNA(VLOOKUP(Table5[[#This Row],[Section]],SubSill_Tier,2,FALSE),0)</f>
        <v>0</v>
      </c>
      <c r="L10890" s="9" t="str">
        <f t="shared" si="179"/>
        <v/>
      </c>
      <c r="M10890" s="205" t="str" cm="1">
        <f t="array" ref="M10890">_xlfn.IFS(NOT(ISERROR(VLOOKUP(Table5[[#This Row],[Section]],TB_notTB,1,FALSE))),"No",LEFT(Table5[[#This Row],[Section]],3)="ETB","PLS",LEFT(Table5[[#This Row],[Section]],1)="7","PDB",NOT(ISBLANK(Table5[[#This Row],[Section]])),"No")</f>
        <v>No</v>
      </c>
    </row>
    <row r="10891" spans="1:13" x14ac:dyDescent="0.25">
      <c r="A10891" s="126" t="s">
        <v>29741</v>
      </c>
      <c r="B10891" s="126" t="s">
        <v>29002</v>
      </c>
      <c r="C10891" s="126" t="s">
        <v>75</v>
      </c>
      <c r="D10891" s="127">
        <v>0.433</v>
      </c>
      <c r="E10891" s="128">
        <v>100</v>
      </c>
      <c r="F10891" s="128">
        <v>100</v>
      </c>
      <c r="G10891" s="126" t="s">
        <v>13720</v>
      </c>
      <c r="H10891" s="126" t="s">
        <v>20130</v>
      </c>
      <c r="I10891" s="126" t="s">
        <v>20131</v>
      </c>
      <c r="J10891" s="126" t="s">
        <v>26240</v>
      </c>
      <c r="K10891" s="9">
        <f>_xlfn.IFNA(VLOOKUP(Table5[[#This Row],[Section]],SubSill_Tier,2,FALSE),0)</f>
        <v>0</v>
      </c>
      <c r="L10891" s="9" t="str">
        <f t="shared" si="179"/>
        <v/>
      </c>
      <c r="M10891" s="205" t="str" cm="1">
        <f t="array" ref="M10891">_xlfn.IFS(NOT(ISERROR(VLOOKUP(Table5[[#This Row],[Section]],TB_notTB,1,FALSE))),"No",LEFT(Table5[[#This Row],[Section]],3)="ETB","PLS",LEFT(Table5[[#This Row],[Section]],1)="7","PDB",NOT(ISBLANK(Table5[[#This Row],[Section]])),"No")</f>
        <v>No</v>
      </c>
    </row>
    <row r="10892" spans="1:13" x14ac:dyDescent="0.25">
      <c r="A10892" s="126" t="s">
        <v>3945</v>
      </c>
      <c r="B10892" s="126" t="s">
        <v>17222</v>
      </c>
      <c r="C10892" s="126" t="s">
        <v>98</v>
      </c>
      <c r="D10892" s="127">
        <v>2.61</v>
      </c>
      <c r="E10892" s="128">
        <v>616</v>
      </c>
      <c r="F10892" s="128">
        <v>616</v>
      </c>
      <c r="G10892" s="126" t="s">
        <v>13711</v>
      </c>
      <c r="H10892" s="126" t="s">
        <v>20119</v>
      </c>
      <c r="I10892" s="126" t="s">
        <v>21054</v>
      </c>
      <c r="J10892" s="126" t="s">
        <v>26232</v>
      </c>
      <c r="K10892" s="9">
        <f>_xlfn.IFNA(VLOOKUP(Table5[[#This Row],[Section]],SubSill_Tier,2,FALSE),0)</f>
        <v>0</v>
      </c>
      <c r="L10892" s="9" t="str">
        <f t="shared" si="179"/>
        <v/>
      </c>
      <c r="M10892" s="205" t="str" cm="1">
        <f t="array" ref="M10892">_xlfn.IFS(NOT(ISERROR(VLOOKUP(Table5[[#This Row],[Section]],TB_notTB,1,FALSE))),"No",LEFT(Table5[[#This Row],[Section]],3)="ETB","PLS",LEFT(Table5[[#This Row],[Section]],1)="7","PDB",NOT(ISBLANK(Table5[[#This Row],[Section]])),"No")</f>
        <v>No</v>
      </c>
    </row>
    <row r="10893" spans="1:13" x14ac:dyDescent="0.25">
      <c r="A10893" s="126" t="s">
        <v>29742</v>
      </c>
      <c r="B10893" s="126" t="s">
        <v>29743</v>
      </c>
      <c r="C10893" s="126" t="s">
        <v>75</v>
      </c>
      <c r="D10893" s="127">
        <v>0.45</v>
      </c>
      <c r="E10893" s="128">
        <v>100</v>
      </c>
      <c r="F10893" s="128">
        <v>100</v>
      </c>
      <c r="G10893" s="126" t="s">
        <v>13740</v>
      </c>
      <c r="H10893" s="126" t="s">
        <v>20124</v>
      </c>
      <c r="I10893" s="126" t="s">
        <v>21059</v>
      </c>
      <c r="J10893" s="126" t="s">
        <v>26235</v>
      </c>
      <c r="K10893" s="9">
        <f>_xlfn.IFNA(VLOOKUP(Table5[[#This Row],[Section]],SubSill_Tier,2,FALSE),0)</f>
        <v>0</v>
      </c>
      <c r="L10893" s="9" t="str">
        <f t="shared" si="179"/>
        <v/>
      </c>
      <c r="M10893" s="205" t="str" cm="1">
        <f t="array" ref="M10893">_xlfn.IFS(NOT(ISERROR(VLOOKUP(Table5[[#This Row],[Section]],TB_notTB,1,FALSE))),"No",LEFT(Table5[[#This Row],[Section]],3)="ETB","PLS",LEFT(Table5[[#This Row],[Section]],1)="7","PDB",NOT(ISBLANK(Table5[[#This Row],[Section]])),"No")</f>
        <v>No</v>
      </c>
    </row>
    <row r="10894" spans="1:13" x14ac:dyDescent="0.25">
      <c r="A10894" s="126" t="s">
        <v>29744</v>
      </c>
      <c r="B10894" s="126" t="s">
        <v>29745</v>
      </c>
      <c r="C10894" s="126" t="s">
        <v>75</v>
      </c>
      <c r="D10894" s="127">
        <v>1.877</v>
      </c>
      <c r="E10894" s="128">
        <v>327</v>
      </c>
      <c r="F10894" s="128">
        <v>223</v>
      </c>
      <c r="G10894" s="126" t="s">
        <v>29746</v>
      </c>
      <c r="H10894" s="126" t="s">
        <v>29747</v>
      </c>
      <c r="I10894" s="126" t="s">
        <v>29748</v>
      </c>
      <c r="J10894" s="126" t="s">
        <v>26234</v>
      </c>
      <c r="K10894" s="9">
        <f>_xlfn.IFNA(VLOOKUP(Table5[[#This Row],[Section]],SubSill_Tier,2,FALSE),0)</f>
        <v>0</v>
      </c>
      <c r="L10894" s="9" t="str">
        <f t="shared" si="179"/>
        <v>Wall</v>
      </c>
      <c r="M10894" s="205" t="str" cm="1">
        <f t="array" ref="M10894">_xlfn.IFS(NOT(ISERROR(VLOOKUP(Table5[[#This Row],[Section]],TB_notTB,1,FALSE))),"No",LEFT(Table5[[#This Row],[Section]],3)="ETB","PLS",LEFT(Table5[[#This Row],[Section]],1)="7","PDB",NOT(ISBLANK(Table5[[#This Row],[Section]])),"No")</f>
        <v>No</v>
      </c>
    </row>
    <row r="10895" spans="1:13" x14ac:dyDescent="0.25">
      <c r="A10895" s="126" t="s">
        <v>29749</v>
      </c>
      <c r="B10895" s="126" t="s">
        <v>29750</v>
      </c>
      <c r="C10895" s="126" t="s">
        <v>75</v>
      </c>
      <c r="D10895" s="127">
        <v>1.5289999999999999</v>
      </c>
      <c r="E10895" s="128">
        <v>257</v>
      </c>
      <c r="F10895" s="128">
        <v>171</v>
      </c>
      <c r="G10895" s="126" t="s">
        <v>13724</v>
      </c>
      <c r="H10895" s="126" t="s">
        <v>21063</v>
      </c>
      <c r="I10895" s="126" t="s">
        <v>21064</v>
      </c>
      <c r="J10895" s="126" t="s">
        <v>26233</v>
      </c>
      <c r="K10895" s="9">
        <f>_xlfn.IFNA(VLOOKUP(Table5[[#This Row],[Section]],SubSill_Tier,2,FALSE),0)</f>
        <v>0</v>
      </c>
      <c r="L10895" s="9" t="str">
        <f t="shared" si="179"/>
        <v/>
      </c>
      <c r="M10895" s="205" t="str" cm="1">
        <f t="array" ref="M10895">_xlfn.IFS(NOT(ISERROR(VLOOKUP(Table5[[#This Row],[Section]],TB_notTB,1,FALSE))),"No",LEFT(Table5[[#This Row],[Section]],3)="ETB","PLS",LEFT(Table5[[#This Row],[Section]],1)="7","PDB",NOT(ISBLANK(Table5[[#This Row],[Section]])),"No")</f>
        <v>No</v>
      </c>
    </row>
    <row r="10896" spans="1:13" x14ac:dyDescent="0.25">
      <c r="A10896" s="126" t="s">
        <v>29751</v>
      </c>
      <c r="B10896" s="126" t="s">
        <v>29752</v>
      </c>
      <c r="C10896" s="126" t="s">
        <v>75</v>
      </c>
      <c r="D10896" s="127">
        <v>2.964</v>
      </c>
      <c r="E10896" s="128">
        <v>737</v>
      </c>
      <c r="F10896" s="128">
        <v>492</v>
      </c>
      <c r="G10896" s="126" t="s">
        <v>13750</v>
      </c>
      <c r="H10896" s="126" t="s">
        <v>21081</v>
      </c>
      <c r="I10896" s="126" t="s">
        <v>21082</v>
      </c>
      <c r="J10896" s="126" t="s">
        <v>26233</v>
      </c>
      <c r="K10896" s="9">
        <f>_xlfn.IFNA(VLOOKUP(Table5[[#This Row],[Section]],SubSill_Tier,2,FALSE),0)</f>
        <v>0</v>
      </c>
      <c r="L10896" s="9" t="str">
        <f t="shared" si="179"/>
        <v>Wall</v>
      </c>
      <c r="M10896" s="205" t="str" cm="1">
        <f t="array" ref="M10896">_xlfn.IFS(NOT(ISERROR(VLOOKUP(Table5[[#This Row],[Section]],TB_notTB,1,FALSE))),"No",LEFT(Table5[[#This Row],[Section]],3)="ETB","PLS",LEFT(Table5[[#This Row],[Section]],1)="7","PDB",NOT(ISBLANK(Table5[[#This Row],[Section]])),"No")</f>
        <v>No</v>
      </c>
    </row>
    <row r="10897" spans="1:13" x14ac:dyDescent="0.25">
      <c r="A10897" s="126" t="s">
        <v>29753</v>
      </c>
      <c r="B10897" s="126" t="s">
        <v>29754</v>
      </c>
      <c r="C10897" s="126" t="s">
        <v>75</v>
      </c>
      <c r="D10897" s="127">
        <v>0.34799999999999998</v>
      </c>
      <c r="E10897" s="128">
        <v>100</v>
      </c>
      <c r="F10897" s="128">
        <v>100</v>
      </c>
      <c r="G10897" s="126" t="s">
        <v>13718</v>
      </c>
      <c r="H10897" s="126" t="s">
        <v>20127</v>
      </c>
      <c r="I10897" s="126" t="s">
        <v>21060</v>
      </c>
      <c r="J10897" s="126" t="s">
        <v>26235</v>
      </c>
      <c r="K10897" s="9">
        <f>_xlfn.IFNA(VLOOKUP(Table5[[#This Row],[Section]],SubSill_Tier,2,FALSE),0)</f>
        <v>0</v>
      </c>
      <c r="L10897" s="9" t="str">
        <f t="shared" si="179"/>
        <v/>
      </c>
      <c r="M10897" s="205" t="str" cm="1">
        <f t="array" ref="M10897">_xlfn.IFS(NOT(ISERROR(VLOOKUP(Table5[[#This Row],[Section]],TB_notTB,1,FALSE))),"No",LEFT(Table5[[#This Row],[Section]],3)="ETB","PLS",LEFT(Table5[[#This Row],[Section]],1)="7","PDB",NOT(ISBLANK(Table5[[#This Row],[Section]])),"No")</f>
        <v>No</v>
      </c>
    </row>
    <row r="10898" spans="1:13" x14ac:dyDescent="0.25">
      <c r="A10898" s="126" t="s">
        <v>29755</v>
      </c>
      <c r="B10898" s="126" t="s">
        <v>29756</v>
      </c>
      <c r="C10898" s="126" t="s">
        <v>75</v>
      </c>
      <c r="D10898" s="127">
        <v>0.38</v>
      </c>
      <c r="E10898" s="128">
        <v>100</v>
      </c>
      <c r="F10898" s="128">
        <v>100</v>
      </c>
      <c r="G10898" s="126" t="s">
        <v>13718</v>
      </c>
      <c r="H10898" s="126" t="s">
        <v>20127</v>
      </c>
      <c r="I10898" s="126" t="s">
        <v>21060</v>
      </c>
      <c r="J10898" s="126" t="s">
        <v>26235</v>
      </c>
      <c r="K10898" s="9">
        <f>_xlfn.IFNA(VLOOKUP(Table5[[#This Row],[Section]],SubSill_Tier,2,FALSE),0)</f>
        <v>0</v>
      </c>
      <c r="L10898" s="9" t="str">
        <f t="shared" si="179"/>
        <v/>
      </c>
      <c r="M10898" s="205" t="str" cm="1">
        <f t="array" ref="M10898">_xlfn.IFS(NOT(ISERROR(VLOOKUP(Table5[[#This Row],[Section]],TB_notTB,1,FALSE))),"No",LEFT(Table5[[#This Row],[Section]],3)="ETB","PLS",LEFT(Table5[[#This Row],[Section]],1)="7","PDB",NOT(ISBLANK(Table5[[#This Row],[Section]])),"No")</f>
        <v>No</v>
      </c>
    </row>
    <row r="10899" spans="1:13" x14ac:dyDescent="0.25">
      <c r="A10899" s="126" t="s">
        <v>3946</v>
      </c>
      <c r="B10899" s="126" t="s">
        <v>17222</v>
      </c>
      <c r="C10899" s="126" t="s">
        <v>98</v>
      </c>
      <c r="D10899" s="127">
        <v>0.66700000000000004</v>
      </c>
      <c r="E10899" s="128">
        <v>239</v>
      </c>
      <c r="F10899" s="128">
        <v>100</v>
      </c>
      <c r="G10899" s="126" t="s">
        <v>13711</v>
      </c>
      <c r="H10899" s="126" t="s">
        <v>20119</v>
      </c>
      <c r="I10899" s="126" t="s">
        <v>21054</v>
      </c>
      <c r="J10899" s="126" t="s">
        <v>26232</v>
      </c>
      <c r="K10899" s="9">
        <f>_xlfn.IFNA(VLOOKUP(Table5[[#This Row],[Section]],SubSill_Tier,2,FALSE),0)</f>
        <v>0</v>
      </c>
      <c r="L10899" s="9" t="str">
        <f t="shared" si="179"/>
        <v/>
      </c>
      <c r="M10899" s="205" t="str" cm="1">
        <f t="array" ref="M10899">_xlfn.IFS(NOT(ISERROR(VLOOKUP(Table5[[#This Row],[Section]],TB_notTB,1,FALSE))),"No",LEFT(Table5[[#This Row],[Section]],3)="ETB","PLS",LEFT(Table5[[#This Row],[Section]],1)="7","PDB",NOT(ISBLANK(Table5[[#This Row],[Section]])),"No")</f>
        <v>No</v>
      </c>
    </row>
    <row r="10900" spans="1:13" x14ac:dyDescent="0.25">
      <c r="A10900" s="126" t="s">
        <v>29757</v>
      </c>
      <c r="B10900" s="126" t="s">
        <v>29758</v>
      </c>
      <c r="C10900" s="126" t="s">
        <v>75</v>
      </c>
      <c r="D10900" s="127">
        <v>4.1210000000000004</v>
      </c>
      <c r="E10900" s="128">
        <v>751</v>
      </c>
      <c r="F10900" s="128">
        <v>496</v>
      </c>
      <c r="G10900" s="126" t="s">
        <v>23096</v>
      </c>
      <c r="H10900" s="126" t="s">
        <v>23097</v>
      </c>
      <c r="I10900" s="126" t="s">
        <v>23098</v>
      </c>
      <c r="J10900" s="126" t="s">
        <v>26361</v>
      </c>
      <c r="K10900" s="9">
        <f>_xlfn.IFNA(VLOOKUP(Table5[[#This Row],[Section]],SubSill_Tier,2,FALSE),0)</f>
        <v>0</v>
      </c>
      <c r="L10900" s="9" t="str">
        <f t="shared" si="179"/>
        <v/>
      </c>
      <c r="M10900" s="205" t="str" cm="1">
        <f t="array" ref="M10900">_xlfn.IFS(NOT(ISERROR(VLOOKUP(Table5[[#This Row],[Section]],TB_notTB,1,FALSE))),"No",LEFT(Table5[[#This Row],[Section]],3)="ETB","PLS",LEFT(Table5[[#This Row],[Section]],1)="7","PDB",NOT(ISBLANK(Table5[[#This Row],[Section]])),"No")</f>
        <v>No</v>
      </c>
    </row>
    <row r="10901" spans="1:13" x14ac:dyDescent="0.25">
      <c r="A10901" s="126" t="s">
        <v>29759</v>
      </c>
      <c r="B10901" s="126" t="s">
        <v>29760</v>
      </c>
      <c r="C10901" s="126" t="s">
        <v>75</v>
      </c>
      <c r="D10901" s="127">
        <v>2.0619999999999998</v>
      </c>
      <c r="E10901" s="128">
        <v>797</v>
      </c>
      <c r="F10901" s="128">
        <v>562</v>
      </c>
      <c r="G10901" s="126" t="s">
        <v>13806</v>
      </c>
      <c r="H10901" s="126" t="s">
        <v>21265</v>
      </c>
      <c r="I10901" s="126" t="s">
        <v>27185</v>
      </c>
      <c r="J10901" s="126" t="s">
        <v>26241</v>
      </c>
      <c r="K10901" s="9">
        <f>_xlfn.IFNA(VLOOKUP(Table5[[#This Row],[Section]],SubSill_Tier,2,FALSE),0)</f>
        <v>0</v>
      </c>
      <c r="L10901" s="9" t="str">
        <f t="shared" si="179"/>
        <v/>
      </c>
      <c r="M10901" s="205" t="str" cm="1">
        <f t="array" ref="M10901">_xlfn.IFS(NOT(ISERROR(VLOOKUP(Table5[[#This Row],[Section]],TB_notTB,1,FALSE))),"No",LEFT(Table5[[#This Row],[Section]],3)="ETB","PLS",LEFT(Table5[[#This Row],[Section]],1)="7","PDB",NOT(ISBLANK(Table5[[#This Row],[Section]])),"No")</f>
        <v>No</v>
      </c>
    </row>
    <row r="10902" spans="1:13" x14ac:dyDescent="0.25">
      <c r="A10902" s="126" t="s">
        <v>29761</v>
      </c>
      <c r="B10902" s="126" t="s">
        <v>29762</v>
      </c>
      <c r="C10902" s="126" t="s">
        <v>75</v>
      </c>
      <c r="D10902" s="127">
        <v>3.14</v>
      </c>
      <c r="E10902" s="128">
        <v>397</v>
      </c>
      <c r="F10902" s="128">
        <v>397</v>
      </c>
      <c r="G10902" s="126" t="s">
        <v>13719</v>
      </c>
      <c r="H10902" s="126" t="s">
        <v>20128</v>
      </c>
      <c r="I10902" s="126" t="s">
        <v>20129</v>
      </c>
      <c r="J10902" s="126" t="s">
        <v>26240</v>
      </c>
      <c r="K10902" s="9">
        <f>_xlfn.IFNA(VLOOKUP(Table5[[#This Row],[Section]],SubSill_Tier,2,FALSE),0)</f>
        <v>0</v>
      </c>
      <c r="L10902" s="9" t="str">
        <f t="shared" si="179"/>
        <v>Wall</v>
      </c>
      <c r="M10902" s="205" t="str" cm="1">
        <f t="array" ref="M10902">_xlfn.IFS(NOT(ISERROR(VLOOKUP(Table5[[#This Row],[Section]],TB_notTB,1,FALSE))),"No",LEFT(Table5[[#This Row],[Section]],3)="ETB","PLS",LEFT(Table5[[#This Row],[Section]],1)="7","PDB",NOT(ISBLANK(Table5[[#This Row],[Section]])),"No")</f>
        <v>No</v>
      </c>
    </row>
    <row r="10903" spans="1:13" x14ac:dyDescent="0.25">
      <c r="A10903" s="126" t="s">
        <v>29763</v>
      </c>
      <c r="B10903" s="126" t="s">
        <v>29764</v>
      </c>
      <c r="C10903" s="126" t="s">
        <v>98</v>
      </c>
      <c r="D10903" s="127">
        <v>0.58699999999999997</v>
      </c>
      <c r="E10903" s="128">
        <v>180</v>
      </c>
      <c r="F10903" s="128">
        <v>120</v>
      </c>
      <c r="G10903" s="126" t="s">
        <v>26078</v>
      </c>
      <c r="H10903" s="126" t="s">
        <v>26079</v>
      </c>
      <c r="I10903" s="126" t="s">
        <v>27454</v>
      </c>
      <c r="J10903" s="126" t="s">
        <v>26314</v>
      </c>
      <c r="K10903" s="9">
        <f>_xlfn.IFNA(VLOOKUP(Table5[[#This Row],[Section]],SubSill_Tier,2,FALSE),0)</f>
        <v>0</v>
      </c>
      <c r="L10903" s="9" t="str">
        <f t="shared" si="179"/>
        <v/>
      </c>
      <c r="M10903" s="205" t="str" cm="1">
        <f t="array" ref="M10903">_xlfn.IFS(NOT(ISERROR(VLOOKUP(Table5[[#This Row],[Section]],TB_notTB,1,FALSE))),"No",LEFT(Table5[[#This Row],[Section]],3)="ETB","PLS",LEFT(Table5[[#This Row],[Section]],1)="7","PDB",NOT(ISBLANK(Table5[[#This Row],[Section]])),"No")</f>
        <v>No</v>
      </c>
    </row>
    <row r="10904" spans="1:13" x14ac:dyDescent="0.25">
      <c r="A10904" s="126" t="s">
        <v>3947</v>
      </c>
      <c r="B10904" s="126" t="s">
        <v>17222</v>
      </c>
      <c r="C10904" s="126" t="s">
        <v>98</v>
      </c>
      <c r="D10904" s="127">
        <v>1.397</v>
      </c>
      <c r="E10904" s="128">
        <v>429</v>
      </c>
      <c r="F10904" s="128">
        <v>429</v>
      </c>
      <c r="G10904" s="126" t="s">
        <v>13711</v>
      </c>
      <c r="H10904" s="126" t="s">
        <v>20119</v>
      </c>
      <c r="I10904" s="126" t="s">
        <v>21054</v>
      </c>
      <c r="J10904" s="126" t="s">
        <v>26232</v>
      </c>
      <c r="K10904" s="9">
        <f>_xlfn.IFNA(VLOOKUP(Table5[[#This Row],[Section]],SubSill_Tier,2,FALSE),0)</f>
        <v>0</v>
      </c>
      <c r="L10904" s="9" t="str">
        <f t="shared" si="179"/>
        <v/>
      </c>
      <c r="M10904" s="205" t="str" cm="1">
        <f t="array" ref="M10904">_xlfn.IFS(NOT(ISERROR(VLOOKUP(Table5[[#This Row],[Section]],TB_notTB,1,FALSE))),"No",LEFT(Table5[[#This Row],[Section]],3)="ETB","PLS",LEFT(Table5[[#This Row],[Section]],1)="7","PDB",NOT(ISBLANK(Table5[[#This Row],[Section]])),"No")</f>
        <v>No</v>
      </c>
    </row>
    <row r="10905" spans="1:13" x14ac:dyDescent="0.25">
      <c r="A10905" s="126" t="s">
        <v>29765</v>
      </c>
      <c r="B10905" s="126" t="s">
        <v>29766</v>
      </c>
      <c r="C10905" s="126" t="s">
        <v>98</v>
      </c>
      <c r="D10905" s="127">
        <v>0.55200000000000005</v>
      </c>
      <c r="E10905" s="128">
        <v>179</v>
      </c>
      <c r="F10905" s="128">
        <v>120</v>
      </c>
      <c r="G10905" s="126" t="s">
        <v>26078</v>
      </c>
      <c r="H10905" s="126" t="s">
        <v>26079</v>
      </c>
      <c r="I10905" s="126" t="s">
        <v>27454</v>
      </c>
      <c r="J10905" s="126" t="s">
        <v>26314</v>
      </c>
      <c r="K10905" s="9">
        <f>_xlfn.IFNA(VLOOKUP(Table5[[#This Row],[Section]],SubSill_Tier,2,FALSE),0)</f>
        <v>0</v>
      </c>
      <c r="L10905" s="9" t="str">
        <f t="shared" si="179"/>
        <v/>
      </c>
      <c r="M10905" s="205" t="str" cm="1">
        <f t="array" ref="M10905">_xlfn.IFS(NOT(ISERROR(VLOOKUP(Table5[[#This Row],[Section]],TB_notTB,1,FALSE))),"No",LEFT(Table5[[#This Row],[Section]],3)="ETB","PLS",LEFT(Table5[[#This Row],[Section]],1)="7","PDB",NOT(ISBLANK(Table5[[#This Row],[Section]])),"No")</f>
        <v>No</v>
      </c>
    </row>
    <row r="10906" spans="1:13" x14ac:dyDescent="0.25">
      <c r="A10906" s="126" t="s">
        <v>29767</v>
      </c>
      <c r="B10906" s="126" t="s">
        <v>29768</v>
      </c>
      <c r="C10906" s="126" t="s">
        <v>75</v>
      </c>
      <c r="D10906" s="127">
        <v>1.288</v>
      </c>
      <c r="E10906" s="128">
        <v>501</v>
      </c>
      <c r="F10906" s="128">
        <v>334</v>
      </c>
      <c r="G10906" s="126" t="s">
        <v>28624</v>
      </c>
      <c r="H10906" s="126" t="s">
        <v>28625</v>
      </c>
      <c r="I10906" s="126" t="s">
        <v>28626</v>
      </c>
      <c r="J10906" s="126" t="s">
        <v>26241</v>
      </c>
      <c r="K10906" s="9">
        <f>_xlfn.IFNA(VLOOKUP(Table5[[#This Row],[Section]],SubSill_Tier,2,FALSE),0)</f>
        <v>0</v>
      </c>
      <c r="L10906" s="9" t="str">
        <f t="shared" si="179"/>
        <v/>
      </c>
      <c r="M10906" s="205" t="str" cm="1">
        <f t="array" ref="M10906">_xlfn.IFS(NOT(ISERROR(VLOOKUP(Table5[[#This Row],[Section]],TB_notTB,1,FALSE))),"No",LEFT(Table5[[#This Row],[Section]],3)="ETB","PLS",LEFT(Table5[[#This Row],[Section]],1)="7","PDB",NOT(ISBLANK(Table5[[#This Row],[Section]])),"No")</f>
        <v>No</v>
      </c>
    </row>
    <row r="10907" spans="1:13" x14ac:dyDescent="0.25">
      <c r="A10907" s="126" t="s">
        <v>29769</v>
      </c>
      <c r="B10907" s="126" t="s">
        <v>29770</v>
      </c>
      <c r="C10907" s="126" t="s">
        <v>75</v>
      </c>
      <c r="D10907" s="127">
        <v>1.901</v>
      </c>
      <c r="E10907" s="128">
        <v>520</v>
      </c>
      <c r="F10907" s="128">
        <v>347</v>
      </c>
      <c r="G10907" s="126" t="s">
        <v>23096</v>
      </c>
      <c r="H10907" s="126" t="s">
        <v>23097</v>
      </c>
      <c r="I10907" s="126" t="s">
        <v>23098</v>
      </c>
      <c r="J10907" s="126" t="s">
        <v>26361</v>
      </c>
      <c r="K10907" s="9">
        <f>_xlfn.IFNA(VLOOKUP(Table5[[#This Row],[Section]],SubSill_Tier,2,FALSE),0)</f>
        <v>0</v>
      </c>
      <c r="L10907" s="9" t="str">
        <f t="shared" si="179"/>
        <v/>
      </c>
      <c r="M10907" s="205" t="str" cm="1">
        <f t="array" ref="M10907">_xlfn.IFS(NOT(ISERROR(VLOOKUP(Table5[[#This Row],[Section]],TB_notTB,1,FALSE))),"No",LEFT(Table5[[#This Row],[Section]],3)="ETB","PLS",LEFT(Table5[[#This Row],[Section]],1)="7","PDB",NOT(ISBLANK(Table5[[#This Row],[Section]])),"No")</f>
        <v>No</v>
      </c>
    </row>
    <row r="10908" spans="1:13" x14ac:dyDescent="0.25">
      <c r="A10908" s="126" t="s">
        <v>29771</v>
      </c>
      <c r="B10908" s="126" t="s">
        <v>29772</v>
      </c>
      <c r="C10908" s="126" t="s">
        <v>75</v>
      </c>
      <c r="D10908" s="127">
        <v>1.9159999999999999</v>
      </c>
      <c r="E10908" s="128">
        <v>506</v>
      </c>
      <c r="F10908" s="128">
        <v>338</v>
      </c>
      <c r="G10908" s="126" t="s">
        <v>23096</v>
      </c>
      <c r="H10908" s="126" t="s">
        <v>23097</v>
      </c>
      <c r="I10908" s="126" t="s">
        <v>23098</v>
      </c>
      <c r="J10908" s="126" t="s">
        <v>26361</v>
      </c>
      <c r="K10908" s="9">
        <f>_xlfn.IFNA(VLOOKUP(Table5[[#This Row],[Section]],SubSill_Tier,2,FALSE),0)</f>
        <v>0</v>
      </c>
      <c r="L10908" s="9" t="str">
        <f t="shared" si="179"/>
        <v/>
      </c>
      <c r="M10908" s="205" t="str" cm="1">
        <f t="array" ref="M10908">_xlfn.IFS(NOT(ISERROR(VLOOKUP(Table5[[#This Row],[Section]],TB_notTB,1,FALSE))),"No",LEFT(Table5[[#This Row],[Section]],3)="ETB","PLS",LEFT(Table5[[#This Row],[Section]],1)="7","PDB",NOT(ISBLANK(Table5[[#This Row],[Section]])),"No")</f>
        <v>No</v>
      </c>
    </row>
    <row r="10909" spans="1:13" x14ac:dyDescent="0.25">
      <c r="A10909" s="126" t="s">
        <v>3948</v>
      </c>
      <c r="B10909" s="126" t="s">
        <v>17222</v>
      </c>
      <c r="C10909" s="126" t="s">
        <v>98</v>
      </c>
      <c r="D10909" s="127">
        <v>0.56200000000000006</v>
      </c>
      <c r="E10909" s="128">
        <v>167</v>
      </c>
      <c r="F10909" s="128">
        <v>167</v>
      </c>
      <c r="G10909" s="126" t="s">
        <v>13711</v>
      </c>
      <c r="H10909" s="126" t="s">
        <v>20119</v>
      </c>
      <c r="I10909" s="126" t="s">
        <v>21054</v>
      </c>
      <c r="J10909" s="126" t="s">
        <v>26232</v>
      </c>
      <c r="K10909" s="9">
        <f>_xlfn.IFNA(VLOOKUP(Table5[[#This Row],[Section]],SubSill_Tier,2,FALSE),0)</f>
        <v>0</v>
      </c>
      <c r="L10909" s="9" t="str">
        <f t="shared" si="179"/>
        <v/>
      </c>
      <c r="M10909" s="205" t="str" cm="1">
        <f t="array" ref="M10909">_xlfn.IFS(NOT(ISERROR(VLOOKUP(Table5[[#This Row],[Section]],TB_notTB,1,FALSE))),"No",LEFT(Table5[[#This Row],[Section]],3)="ETB","PLS",LEFT(Table5[[#This Row],[Section]],1)="7","PDB",NOT(ISBLANK(Table5[[#This Row],[Section]])),"No")</f>
        <v>No</v>
      </c>
    </row>
    <row r="10910" spans="1:13" x14ac:dyDescent="0.25">
      <c r="A10910" s="126" t="s">
        <v>29773</v>
      </c>
      <c r="B10910" s="126" t="s">
        <v>29774</v>
      </c>
      <c r="C10910" s="126" t="s">
        <v>75</v>
      </c>
      <c r="D10910" s="127">
        <v>2.77</v>
      </c>
      <c r="E10910" s="128">
        <v>507</v>
      </c>
      <c r="F10910" s="128">
        <v>338</v>
      </c>
      <c r="G10910" s="126" t="s">
        <v>28624</v>
      </c>
      <c r="H10910" s="126" t="s">
        <v>28625</v>
      </c>
      <c r="I10910" s="126" t="s">
        <v>28626</v>
      </c>
      <c r="J10910" s="126" t="s">
        <v>26241</v>
      </c>
      <c r="K10910" s="9">
        <f>_xlfn.IFNA(VLOOKUP(Table5[[#This Row],[Section]],SubSill_Tier,2,FALSE),0)</f>
        <v>0</v>
      </c>
      <c r="L10910" s="9" t="str">
        <f t="shared" si="179"/>
        <v/>
      </c>
      <c r="M10910" s="205" t="str" cm="1">
        <f t="array" ref="M10910">_xlfn.IFS(NOT(ISERROR(VLOOKUP(Table5[[#This Row],[Section]],TB_notTB,1,FALSE))),"No",LEFT(Table5[[#This Row],[Section]],3)="ETB","PLS",LEFT(Table5[[#This Row],[Section]],1)="7","PDB",NOT(ISBLANK(Table5[[#This Row],[Section]])),"No")</f>
        <v>No</v>
      </c>
    </row>
    <row r="10911" spans="1:13" x14ac:dyDescent="0.25">
      <c r="A10911" s="126" t="s">
        <v>29775</v>
      </c>
      <c r="B10911" s="126" t="s">
        <v>29776</v>
      </c>
      <c r="C10911" s="126" t="s">
        <v>75</v>
      </c>
      <c r="D10911" s="127">
        <v>2.8210000000000002</v>
      </c>
      <c r="E10911" s="128">
        <v>507</v>
      </c>
      <c r="F10911" s="128">
        <v>338</v>
      </c>
      <c r="G10911" s="126" t="s">
        <v>28624</v>
      </c>
      <c r="H10911" s="126" t="s">
        <v>28625</v>
      </c>
      <c r="I10911" s="126" t="s">
        <v>28626</v>
      </c>
      <c r="J10911" s="126" t="s">
        <v>26241</v>
      </c>
      <c r="K10911" s="9">
        <f>_xlfn.IFNA(VLOOKUP(Table5[[#This Row],[Section]],SubSill_Tier,2,FALSE),0)</f>
        <v>0</v>
      </c>
      <c r="L10911" s="9" t="str">
        <f t="shared" si="179"/>
        <v/>
      </c>
      <c r="M10911" s="205" t="str" cm="1">
        <f t="array" ref="M10911">_xlfn.IFS(NOT(ISERROR(VLOOKUP(Table5[[#This Row],[Section]],TB_notTB,1,FALSE))),"No",LEFT(Table5[[#This Row],[Section]],3)="ETB","PLS",LEFT(Table5[[#This Row],[Section]],1)="7","PDB",NOT(ISBLANK(Table5[[#This Row],[Section]])),"No")</f>
        <v>No</v>
      </c>
    </row>
    <row r="10912" spans="1:13" x14ac:dyDescent="0.25">
      <c r="A10912" s="126" t="s">
        <v>29777</v>
      </c>
      <c r="B10912" s="126" t="s">
        <v>29778</v>
      </c>
      <c r="C10912" s="126" t="s">
        <v>75</v>
      </c>
      <c r="D10912" s="127">
        <v>0.78300000000000003</v>
      </c>
      <c r="E10912" s="128">
        <v>267</v>
      </c>
      <c r="F10912" s="128">
        <v>178</v>
      </c>
      <c r="G10912" s="126" t="s">
        <v>14979</v>
      </c>
      <c r="H10912" s="126" t="s">
        <v>21162</v>
      </c>
      <c r="I10912" s="126" t="s">
        <v>22110</v>
      </c>
      <c r="J10912" s="126" t="s">
        <v>26278</v>
      </c>
      <c r="K10912" s="9">
        <f>_xlfn.IFNA(VLOOKUP(Table5[[#This Row],[Section]],SubSill_Tier,2,FALSE),0)</f>
        <v>0</v>
      </c>
      <c r="L10912" s="9" t="str">
        <f t="shared" si="179"/>
        <v/>
      </c>
      <c r="M10912" s="205" t="str" cm="1">
        <f t="array" ref="M10912">_xlfn.IFS(NOT(ISERROR(VLOOKUP(Table5[[#This Row],[Section]],TB_notTB,1,FALSE))),"No",LEFT(Table5[[#This Row],[Section]],3)="ETB","PLS",LEFT(Table5[[#This Row],[Section]],1)="7","PDB",NOT(ISBLANK(Table5[[#This Row],[Section]])),"No")</f>
        <v>No</v>
      </c>
    </row>
    <row r="10913" spans="1:13" x14ac:dyDescent="0.25">
      <c r="A10913" s="126" t="s">
        <v>29779</v>
      </c>
      <c r="B10913" s="126" t="s">
        <v>29780</v>
      </c>
      <c r="C10913" s="126" t="s">
        <v>75</v>
      </c>
      <c r="D10913" s="127">
        <v>0.72499999999999998</v>
      </c>
      <c r="E10913" s="128">
        <v>240</v>
      </c>
      <c r="F10913" s="128">
        <v>160</v>
      </c>
      <c r="G10913" s="126" t="s">
        <v>14979</v>
      </c>
      <c r="H10913" s="126" t="s">
        <v>21162</v>
      </c>
      <c r="I10913" s="126" t="s">
        <v>22110</v>
      </c>
      <c r="J10913" s="126" t="s">
        <v>26278</v>
      </c>
      <c r="K10913" s="9">
        <f>_xlfn.IFNA(VLOOKUP(Table5[[#This Row],[Section]],SubSill_Tier,2,FALSE),0)</f>
        <v>0</v>
      </c>
      <c r="L10913" s="9" t="str">
        <f t="shared" si="179"/>
        <v/>
      </c>
      <c r="M10913" s="205" t="str" cm="1">
        <f t="array" ref="M10913">_xlfn.IFS(NOT(ISERROR(VLOOKUP(Table5[[#This Row],[Section]],TB_notTB,1,FALSE))),"No",LEFT(Table5[[#This Row],[Section]],3)="ETB","PLS",LEFT(Table5[[#This Row],[Section]],1)="7","PDB",NOT(ISBLANK(Table5[[#This Row],[Section]])),"No")</f>
        <v>No</v>
      </c>
    </row>
    <row r="10914" spans="1:13" x14ac:dyDescent="0.25">
      <c r="A10914" s="126" t="s">
        <v>29781</v>
      </c>
      <c r="B10914" s="126" t="s">
        <v>29782</v>
      </c>
      <c r="C10914" s="126" t="s">
        <v>98</v>
      </c>
      <c r="D10914" s="127">
        <v>6.2750000000000004</v>
      </c>
      <c r="E10914" s="128">
        <v>482</v>
      </c>
      <c r="F10914" s="128">
        <v>482</v>
      </c>
      <c r="G10914" s="126" t="s">
        <v>13731</v>
      </c>
      <c r="H10914" s="126" t="s">
        <v>20149</v>
      </c>
      <c r="I10914" s="126" t="s">
        <v>20150</v>
      </c>
      <c r="J10914" s="126" t="s">
        <v>26245</v>
      </c>
      <c r="K10914" s="9">
        <f>_xlfn.IFNA(VLOOKUP(Table5[[#This Row],[Section]],SubSill_Tier,2,FALSE),0)</f>
        <v>0</v>
      </c>
      <c r="L10914" s="9" t="str">
        <f t="shared" si="179"/>
        <v/>
      </c>
      <c r="M10914" s="205" t="str" cm="1">
        <f t="array" ref="M10914">_xlfn.IFS(NOT(ISERROR(VLOOKUP(Table5[[#This Row],[Section]],TB_notTB,1,FALSE))),"No",LEFT(Table5[[#This Row],[Section]],3)="ETB","PLS",LEFT(Table5[[#This Row],[Section]],1)="7","PDB",NOT(ISBLANK(Table5[[#This Row],[Section]])),"No")</f>
        <v>No</v>
      </c>
    </row>
    <row r="10915" spans="1:13" x14ac:dyDescent="0.25">
      <c r="A10915" s="126" t="s">
        <v>29783</v>
      </c>
      <c r="B10915" s="126" t="s">
        <v>29784</v>
      </c>
      <c r="C10915" s="126" t="s">
        <v>98</v>
      </c>
      <c r="D10915" s="127">
        <v>0.97399999999999998</v>
      </c>
      <c r="E10915" s="128">
        <v>292</v>
      </c>
      <c r="F10915" s="128">
        <v>195</v>
      </c>
      <c r="G10915" s="126" t="s">
        <v>29158</v>
      </c>
      <c r="H10915" s="126" t="s">
        <v>29159</v>
      </c>
      <c r="I10915" s="126" t="s">
        <v>29160</v>
      </c>
      <c r="J10915" s="126" t="s">
        <v>26314</v>
      </c>
      <c r="K10915" s="9">
        <f>_xlfn.IFNA(VLOOKUP(Table5[[#This Row],[Section]],SubSill_Tier,2,FALSE),0)</f>
        <v>0</v>
      </c>
      <c r="L10915" s="9" t="str">
        <f t="shared" si="179"/>
        <v/>
      </c>
      <c r="M10915" s="205" t="str" cm="1">
        <f t="array" ref="M10915">_xlfn.IFS(NOT(ISERROR(VLOOKUP(Table5[[#This Row],[Section]],TB_notTB,1,FALSE))),"No",LEFT(Table5[[#This Row],[Section]],3)="ETB","PLS",LEFT(Table5[[#This Row],[Section]],1)="7","PDB",NOT(ISBLANK(Table5[[#This Row],[Section]])),"No")</f>
        <v>No</v>
      </c>
    </row>
    <row r="10916" spans="1:13" x14ac:dyDescent="0.25">
      <c r="A10916" s="126" t="s">
        <v>29785</v>
      </c>
      <c r="B10916" s="126" t="s">
        <v>29786</v>
      </c>
      <c r="C10916" s="126" t="s">
        <v>75</v>
      </c>
      <c r="D10916" s="127">
        <v>0.59199999999999997</v>
      </c>
      <c r="E10916" s="128">
        <v>245</v>
      </c>
      <c r="F10916" s="128">
        <v>164</v>
      </c>
      <c r="G10916" s="126" t="s">
        <v>21268</v>
      </c>
      <c r="H10916" s="126" t="s">
        <v>21269</v>
      </c>
      <c r="I10916" s="126" t="s">
        <v>21270</v>
      </c>
      <c r="J10916" s="126" t="s">
        <v>26241</v>
      </c>
      <c r="K10916" s="9">
        <f>_xlfn.IFNA(VLOOKUP(Table5[[#This Row],[Section]],SubSill_Tier,2,FALSE),0)</f>
        <v>0</v>
      </c>
      <c r="L10916" s="9" t="str">
        <f t="shared" si="179"/>
        <v/>
      </c>
      <c r="M10916" s="205" t="str" cm="1">
        <f t="array" ref="M10916">_xlfn.IFS(NOT(ISERROR(VLOOKUP(Table5[[#This Row],[Section]],TB_notTB,1,FALSE))),"No",LEFT(Table5[[#This Row],[Section]],3)="ETB","PLS",LEFT(Table5[[#This Row],[Section]],1)="7","PDB",NOT(ISBLANK(Table5[[#This Row],[Section]])),"No")</f>
        <v>No</v>
      </c>
    </row>
    <row r="10917" spans="1:13" x14ac:dyDescent="0.25">
      <c r="A10917" s="126" t="s">
        <v>29787</v>
      </c>
      <c r="B10917" s="126" t="s">
        <v>29788</v>
      </c>
      <c r="C10917" s="126" t="s">
        <v>75</v>
      </c>
      <c r="D10917" s="127">
        <v>0.81699999999999995</v>
      </c>
      <c r="E10917" s="128">
        <v>311</v>
      </c>
      <c r="F10917" s="128">
        <v>208</v>
      </c>
      <c r="G10917" s="126" t="s">
        <v>21268</v>
      </c>
      <c r="H10917" s="126" t="s">
        <v>21269</v>
      </c>
      <c r="I10917" s="126" t="s">
        <v>21270</v>
      </c>
      <c r="J10917" s="126" t="s">
        <v>26241</v>
      </c>
      <c r="K10917" s="9">
        <f>_xlfn.IFNA(VLOOKUP(Table5[[#This Row],[Section]],SubSill_Tier,2,FALSE),0)</f>
        <v>0</v>
      </c>
      <c r="L10917" s="9" t="str">
        <f t="shared" si="179"/>
        <v/>
      </c>
      <c r="M10917" s="205" t="str" cm="1">
        <f t="array" ref="M10917">_xlfn.IFS(NOT(ISERROR(VLOOKUP(Table5[[#This Row],[Section]],TB_notTB,1,FALSE))),"No",LEFT(Table5[[#This Row],[Section]],3)="ETB","PLS",LEFT(Table5[[#This Row],[Section]],1)="7","PDB",NOT(ISBLANK(Table5[[#This Row],[Section]])),"No")</f>
        <v>No</v>
      </c>
    </row>
    <row r="10918" spans="1:13" x14ac:dyDescent="0.25">
      <c r="A10918" s="126" t="s">
        <v>29789</v>
      </c>
      <c r="B10918" s="126" t="s">
        <v>29790</v>
      </c>
      <c r="C10918" s="126" t="s">
        <v>98</v>
      </c>
      <c r="D10918" s="127">
        <v>1.131</v>
      </c>
      <c r="E10918" s="128">
        <v>341</v>
      </c>
      <c r="F10918" s="128">
        <v>229</v>
      </c>
      <c r="G10918" s="126" t="s">
        <v>26078</v>
      </c>
      <c r="H10918" s="126" t="s">
        <v>26079</v>
      </c>
      <c r="I10918" s="126" t="s">
        <v>27454</v>
      </c>
      <c r="J10918" s="126" t="s">
        <v>26314</v>
      </c>
      <c r="K10918" s="9">
        <f>_xlfn.IFNA(VLOOKUP(Table5[[#This Row],[Section]],SubSill_Tier,2,FALSE),0)</f>
        <v>0</v>
      </c>
      <c r="L10918" s="9" t="str">
        <f t="shared" si="179"/>
        <v/>
      </c>
      <c r="M10918" s="205" t="str" cm="1">
        <f t="array" ref="M10918">_xlfn.IFS(NOT(ISERROR(VLOOKUP(Table5[[#This Row],[Section]],TB_notTB,1,FALSE))),"No",LEFT(Table5[[#This Row],[Section]],3)="ETB","PLS",LEFT(Table5[[#This Row],[Section]],1)="7","PDB",NOT(ISBLANK(Table5[[#This Row],[Section]])),"No")</f>
        <v>No</v>
      </c>
    </row>
    <row r="10919" spans="1:13" x14ac:dyDescent="0.25">
      <c r="A10919" s="126" t="s">
        <v>29791</v>
      </c>
      <c r="B10919" s="126" t="s">
        <v>29792</v>
      </c>
      <c r="C10919" s="126" t="s">
        <v>75</v>
      </c>
      <c r="D10919" s="127">
        <v>1.0580000000000001</v>
      </c>
      <c r="E10919" s="128">
        <v>302</v>
      </c>
      <c r="F10919" s="128">
        <v>222</v>
      </c>
      <c r="G10919" s="126" t="s">
        <v>13745</v>
      </c>
      <c r="H10919" s="126" t="s">
        <v>20185</v>
      </c>
      <c r="I10919" s="126" t="s">
        <v>21109</v>
      </c>
      <c r="J10919" s="126" t="s">
        <v>26254</v>
      </c>
      <c r="K10919" s="9">
        <f>_xlfn.IFNA(VLOOKUP(Table5[[#This Row],[Section]],SubSill_Tier,2,FALSE),0)</f>
        <v>0</v>
      </c>
      <c r="L10919" s="9" t="str">
        <f t="shared" si="179"/>
        <v/>
      </c>
      <c r="M10919" s="205" t="str" cm="1">
        <f t="array" ref="M10919">_xlfn.IFS(NOT(ISERROR(VLOOKUP(Table5[[#This Row],[Section]],TB_notTB,1,FALSE))),"No",LEFT(Table5[[#This Row],[Section]],3)="ETB","PLS",LEFT(Table5[[#This Row],[Section]],1)="7","PDB",NOT(ISBLANK(Table5[[#This Row],[Section]])),"No")</f>
        <v>No</v>
      </c>
    </row>
    <row r="10920" spans="1:13" x14ac:dyDescent="0.25">
      <c r="A10920" s="126" t="s">
        <v>3949</v>
      </c>
      <c r="B10920" s="126" t="s">
        <v>17222</v>
      </c>
      <c r="C10920" s="126" t="s">
        <v>98</v>
      </c>
      <c r="D10920" s="127">
        <v>0.60399999999999998</v>
      </c>
      <c r="E10920" s="128">
        <v>181</v>
      </c>
      <c r="F10920" s="128">
        <v>181</v>
      </c>
      <c r="G10920" s="126" t="s">
        <v>13711</v>
      </c>
      <c r="H10920" s="126" t="s">
        <v>20119</v>
      </c>
      <c r="I10920" s="126" t="s">
        <v>21054</v>
      </c>
      <c r="J10920" s="126" t="s">
        <v>26232</v>
      </c>
      <c r="K10920" s="9">
        <f>_xlfn.IFNA(VLOOKUP(Table5[[#This Row],[Section]],SubSill_Tier,2,FALSE),0)</f>
        <v>0</v>
      </c>
      <c r="L10920" s="9" t="str">
        <f t="shared" si="179"/>
        <v/>
      </c>
      <c r="M10920" s="205" t="str" cm="1">
        <f t="array" ref="M10920">_xlfn.IFS(NOT(ISERROR(VLOOKUP(Table5[[#This Row],[Section]],TB_notTB,1,FALSE))),"No",LEFT(Table5[[#This Row],[Section]],3)="ETB","PLS",LEFT(Table5[[#This Row],[Section]],1)="7","PDB",NOT(ISBLANK(Table5[[#This Row],[Section]])),"No")</f>
        <v>No</v>
      </c>
    </row>
    <row r="10921" spans="1:13" x14ac:dyDescent="0.25">
      <c r="A10921" s="126" t="s">
        <v>9320</v>
      </c>
      <c r="B10921" s="126" t="s">
        <v>17222</v>
      </c>
      <c r="C10921" s="126" t="s">
        <v>98</v>
      </c>
      <c r="D10921" s="127">
        <v>3.8069999999999999</v>
      </c>
      <c r="E10921" s="128">
        <v>650</v>
      </c>
      <c r="F10921" s="128">
        <v>650</v>
      </c>
      <c r="G10921" s="126" t="s">
        <v>13714</v>
      </c>
      <c r="H10921" s="126" t="s">
        <v>20167</v>
      </c>
      <c r="I10921" s="126" t="s">
        <v>20168</v>
      </c>
      <c r="J10921" s="126" t="s">
        <v>26238</v>
      </c>
      <c r="K10921" s="9">
        <f>_xlfn.IFNA(VLOOKUP(Table5[[#This Row],[Section]],SubSill_Tier,2,FALSE),0)</f>
        <v>0</v>
      </c>
      <c r="L10921" s="9" t="str">
        <f t="shared" si="179"/>
        <v/>
      </c>
      <c r="M10921" s="205" t="str" cm="1">
        <f t="array" ref="M10921">_xlfn.IFS(NOT(ISERROR(VLOOKUP(Table5[[#This Row],[Section]],TB_notTB,1,FALSE))),"No",LEFT(Table5[[#This Row],[Section]],3)="ETB","PLS",LEFT(Table5[[#This Row],[Section]],1)="7","PDB",NOT(ISBLANK(Table5[[#This Row],[Section]])),"No")</f>
        <v>No</v>
      </c>
    </row>
    <row r="10922" spans="1:13" x14ac:dyDescent="0.25">
      <c r="A10922" s="126" t="s">
        <v>3950</v>
      </c>
      <c r="B10922" s="126" t="s">
        <v>17222</v>
      </c>
      <c r="C10922" s="126" t="s">
        <v>98</v>
      </c>
      <c r="D10922" s="127">
        <v>1.454</v>
      </c>
      <c r="E10922" s="128">
        <v>473</v>
      </c>
      <c r="F10922" s="128">
        <v>178</v>
      </c>
      <c r="G10922" s="126" t="s">
        <v>13711</v>
      </c>
      <c r="H10922" s="126" t="s">
        <v>20119</v>
      </c>
      <c r="I10922" s="126" t="s">
        <v>21054</v>
      </c>
      <c r="J10922" s="126" t="s">
        <v>26232</v>
      </c>
      <c r="K10922" s="9">
        <f>_xlfn.IFNA(VLOOKUP(Table5[[#This Row],[Section]],SubSill_Tier,2,FALSE),0)</f>
        <v>0</v>
      </c>
      <c r="L10922" s="9" t="str">
        <f t="shared" si="179"/>
        <v/>
      </c>
      <c r="M10922" s="205" t="str" cm="1">
        <f t="array" ref="M10922">_xlfn.IFS(NOT(ISERROR(VLOOKUP(Table5[[#This Row],[Section]],TB_notTB,1,FALSE))),"No",LEFT(Table5[[#This Row],[Section]],3)="ETB","PLS",LEFT(Table5[[#This Row],[Section]],1)="7","PDB",NOT(ISBLANK(Table5[[#This Row],[Section]])),"No")</f>
        <v>No</v>
      </c>
    </row>
    <row r="10923" spans="1:13" x14ac:dyDescent="0.25">
      <c r="A10923" s="126" t="s">
        <v>3951</v>
      </c>
      <c r="B10923" s="126" t="s">
        <v>17222</v>
      </c>
      <c r="C10923" s="126" t="s">
        <v>98</v>
      </c>
      <c r="D10923" s="127">
        <v>2.5169999999999999</v>
      </c>
      <c r="E10923" s="128">
        <v>551</v>
      </c>
      <c r="F10923" s="128">
        <v>134</v>
      </c>
      <c r="G10923" s="126" t="s">
        <v>13711</v>
      </c>
      <c r="H10923" s="126" t="s">
        <v>20119</v>
      </c>
      <c r="I10923" s="126" t="s">
        <v>21054</v>
      </c>
      <c r="J10923" s="126" t="s">
        <v>26232</v>
      </c>
      <c r="K10923" s="9">
        <f>_xlfn.IFNA(VLOOKUP(Table5[[#This Row],[Section]],SubSill_Tier,2,FALSE),0)</f>
        <v>0</v>
      </c>
      <c r="L10923" s="9" t="str">
        <f t="shared" si="179"/>
        <v/>
      </c>
      <c r="M10923" s="205" t="str" cm="1">
        <f t="array" ref="M10923">_xlfn.IFS(NOT(ISERROR(VLOOKUP(Table5[[#This Row],[Section]],TB_notTB,1,FALSE))),"No",LEFT(Table5[[#This Row],[Section]],3)="ETB","PLS",LEFT(Table5[[#This Row],[Section]],1)="7","PDB",NOT(ISBLANK(Table5[[#This Row],[Section]])),"No")</f>
        <v>No</v>
      </c>
    </row>
    <row r="10924" spans="1:13" x14ac:dyDescent="0.25">
      <c r="A10924" s="126" t="s">
        <v>3952</v>
      </c>
      <c r="B10924" s="126" t="s">
        <v>17222</v>
      </c>
      <c r="C10924" s="126" t="s">
        <v>98</v>
      </c>
      <c r="D10924" s="127">
        <v>1.8220000000000001</v>
      </c>
      <c r="E10924" s="128">
        <v>531</v>
      </c>
      <c r="F10924" s="128">
        <v>207</v>
      </c>
      <c r="G10924" s="126" t="s">
        <v>13711</v>
      </c>
      <c r="H10924" s="126" t="s">
        <v>20119</v>
      </c>
      <c r="I10924" s="126" t="s">
        <v>21054</v>
      </c>
      <c r="J10924" s="126" t="s">
        <v>26232</v>
      </c>
      <c r="K10924" s="9">
        <f>_xlfn.IFNA(VLOOKUP(Table5[[#This Row],[Section]],SubSill_Tier,2,FALSE),0)</f>
        <v>0</v>
      </c>
      <c r="L10924" s="9" t="str">
        <f t="shared" si="179"/>
        <v/>
      </c>
      <c r="M10924" s="205" t="str" cm="1">
        <f t="array" ref="M10924">_xlfn.IFS(NOT(ISERROR(VLOOKUP(Table5[[#This Row],[Section]],TB_notTB,1,FALSE))),"No",LEFT(Table5[[#This Row],[Section]],3)="ETB","PLS",LEFT(Table5[[#This Row],[Section]],1)="7","PDB",NOT(ISBLANK(Table5[[#This Row],[Section]])),"No")</f>
        <v>No</v>
      </c>
    </row>
    <row r="10925" spans="1:13" x14ac:dyDescent="0.25">
      <c r="A10925" s="126" t="s">
        <v>3953</v>
      </c>
      <c r="B10925" s="126" t="s">
        <v>17222</v>
      </c>
      <c r="C10925" s="126" t="s">
        <v>98</v>
      </c>
      <c r="D10925" s="127">
        <v>0.22500000000000001</v>
      </c>
      <c r="E10925" s="128">
        <v>100</v>
      </c>
      <c r="F10925" s="128">
        <v>100</v>
      </c>
      <c r="G10925" s="126" t="s">
        <v>13711</v>
      </c>
      <c r="H10925" s="126" t="s">
        <v>20119</v>
      </c>
      <c r="I10925" s="126" t="s">
        <v>21054</v>
      </c>
      <c r="J10925" s="126" t="s">
        <v>26232</v>
      </c>
      <c r="K10925" s="9">
        <f>_xlfn.IFNA(VLOOKUP(Table5[[#This Row],[Section]],SubSill_Tier,2,FALSE),0)</f>
        <v>0</v>
      </c>
      <c r="L10925" s="9" t="str">
        <f t="shared" si="179"/>
        <v/>
      </c>
      <c r="M10925" s="205" t="str" cm="1">
        <f t="array" ref="M10925">_xlfn.IFS(NOT(ISERROR(VLOOKUP(Table5[[#This Row],[Section]],TB_notTB,1,FALSE))),"No",LEFT(Table5[[#This Row],[Section]],3)="ETB","PLS",LEFT(Table5[[#This Row],[Section]],1)="7","PDB",NOT(ISBLANK(Table5[[#This Row],[Section]])),"No")</f>
        <v>No</v>
      </c>
    </row>
    <row r="10926" spans="1:13" x14ac:dyDescent="0.25">
      <c r="A10926" s="126" t="s">
        <v>3954</v>
      </c>
      <c r="B10926" s="126" t="s">
        <v>17222</v>
      </c>
      <c r="C10926" s="126" t="s">
        <v>98</v>
      </c>
      <c r="D10926" s="127">
        <v>0.214</v>
      </c>
      <c r="E10926" s="128">
        <v>100</v>
      </c>
      <c r="F10926" s="128">
        <v>100</v>
      </c>
      <c r="G10926" s="126" t="s">
        <v>13711</v>
      </c>
      <c r="H10926" s="126" t="s">
        <v>20119</v>
      </c>
      <c r="I10926" s="126" t="s">
        <v>21054</v>
      </c>
      <c r="J10926" s="126" t="s">
        <v>26232</v>
      </c>
      <c r="K10926" s="9">
        <f>_xlfn.IFNA(VLOOKUP(Table5[[#This Row],[Section]],SubSill_Tier,2,FALSE),0)</f>
        <v>0</v>
      </c>
      <c r="L10926" s="9" t="str">
        <f t="shared" si="179"/>
        <v/>
      </c>
      <c r="M10926" s="205" t="str" cm="1">
        <f t="array" ref="M10926">_xlfn.IFS(NOT(ISERROR(VLOOKUP(Table5[[#This Row],[Section]],TB_notTB,1,FALSE))),"No",LEFT(Table5[[#This Row],[Section]],3)="ETB","PLS",LEFT(Table5[[#This Row],[Section]],1)="7","PDB",NOT(ISBLANK(Table5[[#This Row],[Section]])),"No")</f>
        <v>No</v>
      </c>
    </row>
    <row r="10927" spans="1:13" x14ac:dyDescent="0.25">
      <c r="A10927" s="126" t="s">
        <v>3955</v>
      </c>
      <c r="B10927" s="126" t="s">
        <v>17222</v>
      </c>
      <c r="C10927" s="126" t="s">
        <v>98</v>
      </c>
      <c r="D10927" s="127">
        <v>1.8049999999999999</v>
      </c>
      <c r="E10927" s="128">
        <v>639</v>
      </c>
      <c r="F10927" s="128">
        <v>170</v>
      </c>
      <c r="G10927" s="126" t="s">
        <v>13711</v>
      </c>
      <c r="H10927" s="126" t="s">
        <v>20119</v>
      </c>
      <c r="I10927" s="126" t="s">
        <v>21054</v>
      </c>
      <c r="J10927" s="126" t="s">
        <v>26232</v>
      </c>
      <c r="K10927" s="9">
        <f>_xlfn.IFNA(VLOOKUP(Table5[[#This Row],[Section]],SubSill_Tier,2,FALSE),0)</f>
        <v>0</v>
      </c>
      <c r="L10927" s="9" t="str">
        <f t="shared" si="179"/>
        <v/>
      </c>
      <c r="M10927" s="205" t="str" cm="1">
        <f t="array" ref="M10927">_xlfn.IFS(NOT(ISERROR(VLOOKUP(Table5[[#This Row],[Section]],TB_notTB,1,FALSE))),"No",LEFT(Table5[[#This Row],[Section]],3)="ETB","PLS",LEFT(Table5[[#This Row],[Section]],1)="7","PDB",NOT(ISBLANK(Table5[[#This Row],[Section]])),"No")</f>
        <v>No</v>
      </c>
    </row>
    <row r="10928" spans="1:13" x14ac:dyDescent="0.25">
      <c r="A10928" s="126" t="s">
        <v>3956</v>
      </c>
      <c r="B10928" s="126" t="s">
        <v>17222</v>
      </c>
      <c r="C10928" s="126" t="s">
        <v>98</v>
      </c>
      <c r="D10928" s="127">
        <v>0.41299999999999998</v>
      </c>
      <c r="E10928" s="128">
        <v>193</v>
      </c>
      <c r="F10928" s="128">
        <v>100</v>
      </c>
      <c r="G10928" s="126" t="s">
        <v>13711</v>
      </c>
      <c r="H10928" s="126" t="s">
        <v>20119</v>
      </c>
      <c r="I10928" s="126" t="s">
        <v>21054</v>
      </c>
      <c r="J10928" s="126" t="s">
        <v>26232</v>
      </c>
      <c r="K10928" s="9">
        <f>_xlfn.IFNA(VLOOKUP(Table5[[#This Row],[Section]],SubSill_Tier,2,FALSE),0)</f>
        <v>0</v>
      </c>
      <c r="L10928" s="9" t="str">
        <f t="shared" si="179"/>
        <v/>
      </c>
      <c r="M10928" s="205" t="str" cm="1">
        <f t="array" ref="M10928">_xlfn.IFS(NOT(ISERROR(VLOOKUP(Table5[[#This Row],[Section]],TB_notTB,1,FALSE))),"No",LEFT(Table5[[#This Row],[Section]],3)="ETB","PLS",LEFT(Table5[[#This Row],[Section]],1)="7","PDB",NOT(ISBLANK(Table5[[#This Row],[Section]])),"No")</f>
        <v>No</v>
      </c>
    </row>
    <row r="10929" spans="1:13" x14ac:dyDescent="0.25">
      <c r="A10929" s="126" t="s">
        <v>3957</v>
      </c>
      <c r="B10929" s="126" t="s">
        <v>17222</v>
      </c>
      <c r="C10929" s="126" t="s">
        <v>98</v>
      </c>
      <c r="D10929" s="127">
        <v>0.47099999999999997</v>
      </c>
      <c r="E10929" s="128">
        <v>270</v>
      </c>
      <c r="F10929" s="128">
        <v>144</v>
      </c>
      <c r="G10929" s="126" t="s">
        <v>13711</v>
      </c>
      <c r="H10929" s="126" t="s">
        <v>20119</v>
      </c>
      <c r="I10929" s="126" t="s">
        <v>21054</v>
      </c>
      <c r="J10929" s="126" t="s">
        <v>26232</v>
      </c>
      <c r="K10929" s="9">
        <f>_xlfn.IFNA(VLOOKUP(Table5[[#This Row],[Section]],SubSill_Tier,2,FALSE),0)</f>
        <v>0</v>
      </c>
      <c r="L10929" s="9" t="str">
        <f t="shared" si="179"/>
        <v/>
      </c>
      <c r="M10929" s="205" t="str" cm="1">
        <f t="array" ref="M10929">_xlfn.IFS(NOT(ISERROR(VLOOKUP(Table5[[#This Row],[Section]],TB_notTB,1,FALSE))),"No",LEFT(Table5[[#This Row],[Section]],3)="ETB","PLS",LEFT(Table5[[#This Row],[Section]],1)="7","PDB",NOT(ISBLANK(Table5[[#This Row],[Section]])),"No")</f>
        <v>No</v>
      </c>
    </row>
    <row r="10930" spans="1:13" x14ac:dyDescent="0.25">
      <c r="A10930" s="126" t="s">
        <v>3958</v>
      </c>
      <c r="B10930" s="126" t="s">
        <v>17222</v>
      </c>
      <c r="C10930" s="126" t="s">
        <v>98</v>
      </c>
      <c r="D10930" s="127">
        <v>2.456</v>
      </c>
      <c r="E10930" s="128">
        <v>503</v>
      </c>
      <c r="F10930" s="128">
        <v>240</v>
      </c>
      <c r="G10930" s="126" t="s">
        <v>13711</v>
      </c>
      <c r="H10930" s="126" t="s">
        <v>20119</v>
      </c>
      <c r="I10930" s="126" t="s">
        <v>21054</v>
      </c>
      <c r="J10930" s="126" t="s">
        <v>26232</v>
      </c>
      <c r="K10930" s="9">
        <f>_xlfn.IFNA(VLOOKUP(Table5[[#This Row],[Section]],SubSill_Tier,2,FALSE),0)</f>
        <v>0</v>
      </c>
      <c r="L10930" s="9" t="str">
        <f t="shared" si="179"/>
        <v/>
      </c>
      <c r="M10930" s="205" t="str" cm="1">
        <f t="array" ref="M10930">_xlfn.IFS(NOT(ISERROR(VLOOKUP(Table5[[#This Row],[Section]],TB_notTB,1,FALSE))),"No",LEFT(Table5[[#This Row],[Section]],3)="ETB","PLS",LEFT(Table5[[#This Row],[Section]],1)="7","PDB",NOT(ISBLANK(Table5[[#This Row],[Section]])),"No")</f>
        <v>No</v>
      </c>
    </row>
    <row r="10931" spans="1:13" x14ac:dyDescent="0.25">
      <c r="A10931" s="126" t="s">
        <v>29793</v>
      </c>
      <c r="B10931" s="126" t="s">
        <v>29794</v>
      </c>
      <c r="C10931" s="126" t="s">
        <v>75</v>
      </c>
      <c r="D10931" s="127">
        <v>1.4339999999999999</v>
      </c>
      <c r="E10931" s="128">
        <v>578</v>
      </c>
      <c r="F10931" s="128">
        <v>385</v>
      </c>
      <c r="G10931" s="126" t="s">
        <v>29795</v>
      </c>
      <c r="H10931" s="126" t="s">
        <v>29796</v>
      </c>
      <c r="I10931" s="126" t="s">
        <v>29797</v>
      </c>
      <c r="J10931" s="126" t="s">
        <v>26241</v>
      </c>
      <c r="K10931" s="9">
        <f>_xlfn.IFNA(VLOOKUP(Table5[[#This Row],[Section]],SubSill_Tier,2,FALSE),0)</f>
        <v>0</v>
      </c>
      <c r="L10931" s="9" t="str">
        <f t="shared" si="179"/>
        <v/>
      </c>
      <c r="M10931" s="205" t="str" cm="1">
        <f t="array" ref="M10931">_xlfn.IFS(NOT(ISERROR(VLOOKUP(Table5[[#This Row],[Section]],TB_notTB,1,FALSE))),"No",LEFT(Table5[[#This Row],[Section]],3)="ETB","PLS",LEFT(Table5[[#This Row],[Section]],1)="7","PDB",NOT(ISBLANK(Table5[[#This Row],[Section]])),"No")</f>
        <v>No</v>
      </c>
    </row>
    <row r="10932" spans="1:13" x14ac:dyDescent="0.25">
      <c r="A10932" s="126" t="s">
        <v>29798</v>
      </c>
      <c r="B10932" s="126" t="s">
        <v>29799</v>
      </c>
      <c r="C10932" s="126" t="s">
        <v>75</v>
      </c>
      <c r="D10932" s="127">
        <v>1.496</v>
      </c>
      <c r="E10932" s="128">
        <v>595</v>
      </c>
      <c r="F10932" s="128">
        <v>396</v>
      </c>
      <c r="G10932" s="126" t="s">
        <v>29795</v>
      </c>
      <c r="H10932" s="126" t="s">
        <v>29796</v>
      </c>
      <c r="I10932" s="126" t="s">
        <v>29797</v>
      </c>
      <c r="J10932" s="126" t="s">
        <v>26241</v>
      </c>
      <c r="K10932" s="9">
        <f>_xlfn.IFNA(VLOOKUP(Table5[[#This Row],[Section]],SubSill_Tier,2,FALSE),0)</f>
        <v>0</v>
      </c>
      <c r="L10932" s="9" t="str">
        <f t="shared" si="179"/>
        <v/>
      </c>
      <c r="M10932" s="205" t="str" cm="1">
        <f t="array" ref="M10932">_xlfn.IFS(NOT(ISERROR(VLOOKUP(Table5[[#This Row],[Section]],TB_notTB,1,FALSE))),"No",LEFT(Table5[[#This Row],[Section]],3)="ETB","PLS",LEFT(Table5[[#This Row],[Section]],1)="7","PDB",NOT(ISBLANK(Table5[[#This Row],[Section]])),"No")</f>
        <v>No</v>
      </c>
    </row>
    <row r="10933" spans="1:13" x14ac:dyDescent="0.25">
      <c r="A10933" s="126" t="s">
        <v>29800</v>
      </c>
      <c r="B10933" s="126" t="s">
        <v>29801</v>
      </c>
      <c r="C10933" s="126" t="s">
        <v>75</v>
      </c>
      <c r="D10933" s="127">
        <v>1.417</v>
      </c>
      <c r="E10933" s="128">
        <v>546</v>
      </c>
      <c r="F10933" s="128">
        <v>364</v>
      </c>
      <c r="G10933" s="126" t="s">
        <v>29795</v>
      </c>
      <c r="H10933" s="126" t="s">
        <v>29796</v>
      </c>
      <c r="I10933" s="126" t="s">
        <v>29797</v>
      </c>
      <c r="J10933" s="126" t="s">
        <v>26241</v>
      </c>
      <c r="K10933" s="9">
        <f>_xlfn.IFNA(VLOOKUP(Table5[[#This Row],[Section]],SubSill_Tier,2,FALSE),0)</f>
        <v>0</v>
      </c>
      <c r="L10933" s="9" t="str">
        <f t="shared" si="179"/>
        <v/>
      </c>
      <c r="M10933" s="205" t="str" cm="1">
        <f t="array" ref="M10933">_xlfn.IFS(NOT(ISERROR(VLOOKUP(Table5[[#This Row],[Section]],TB_notTB,1,FALSE))),"No",LEFT(Table5[[#This Row],[Section]],3)="ETB","PLS",LEFT(Table5[[#This Row],[Section]],1)="7","PDB",NOT(ISBLANK(Table5[[#This Row],[Section]])),"No")</f>
        <v>No</v>
      </c>
    </row>
    <row r="10934" spans="1:13" x14ac:dyDescent="0.25">
      <c r="A10934" s="126" t="s">
        <v>29802</v>
      </c>
      <c r="B10934" s="126" t="s">
        <v>29803</v>
      </c>
      <c r="C10934" s="126" t="s">
        <v>75</v>
      </c>
      <c r="D10934" s="127">
        <v>1.623</v>
      </c>
      <c r="E10934" s="128">
        <v>641</v>
      </c>
      <c r="F10934" s="128">
        <v>427</v>
      </c>
      <c r="G10934" s="126" t="s">
        <v>29795</v>
      </c>
      <c r="H10934" s="126" t="s">
        <v>29796</v>
      </c>
      <c r="I10934" s="126" t="s">
        <v>29797</v>
      </c>
      <c r="J10934" s="126" t="s">
        <v>26241</v>
      </c>
      <c r="K10934" s="9">
        <f>_xlfn.IFNA(VLOOKUP(Table5[[#This Row],[Section]],SubSill_Tier,2,FALSE),0)</f>
        <v>0</v>
      </c>
      <c r="L10934" s="9" t="str">
        <f t="shared" si="179"/>
        <v/>
      </c>
      <c r="M10934" s="205" t="str" cm="1">
        <f t="array" ref="M10934">_xlfn.IFS(NOT(ISERROR(VLOOKUP(Table5[[#This Row],[Section]],TB_notTB,1,FALSE))),"No",LEFT(Table5[[#This Row],[Section]],3)="ETB","PLS",LEFT(Table5[[#This Row],[Section]],1)="7","PDB",NOT(ISBLANK(Table5[[#This Row],[Section]])),"No")</f>
        <v>No</v>
      </c>
    </row>
    <row r="10935" spans="1:13" x14ac:dyDescent="0.25">
      <c r="A10935" s="126" t="s">
        <v>29804</v>
      </c>
      <c r="B10935" s="126" t="s">
        <v>29805</v>
      </c>
      <c r="C10935" s="126" t="s">
        <v>75</v>
      </c>
      <c r="D10935" s="127">
        <v>1.9610000000000001</v>
      </c>
      <c r="E10935" s="128">
        <v>410</v>
      </c>
      <c r="F10935" s="128">
        <v>274</v>
      </c>
      <c r="G10935" s="126" t="s">
        <v>29795</v>
      </c>
      <c r="H10935" s="126" t="s">
        <v>29796</v>
      </c>
      <c r="I10935" s="126" t="s">
        <v>29797</v>
      </c>
      <c r="J10935" s="126" t="s">
        <v>26241</v>
      </c>
      <c r="K10935" s="9">
        <f>_xlfn.IFNA(VLOOKUP(Table5[[#This Row],[Section]],SubSill_Tier,2,FALSE),0)</f>
        <v>0</v>
      </c>
      <c r="L10935" s="9" t="str">
        <f t="shared" si="179"/>
        <v/>
      </c>
      <c r="M10935" s="205" t="str" cm="1">
        <f t="array" ref="M10935">_xlfn.IFS(NOT(ISERROR(VLOOKUP(Table5[[#This Row],[Section]],TB_notTB,1,FALSE))),"No",LEFT(Table5[[#This Row],[Section]],3)="ETB","PLS",LEFT(Table5[[#This Row],[Section]],1)="7","PDB",NOT(ISBLANK(Table5[[#This Row],[Section]])),"No")</f>
        <v>No</v>
      </c>
    </row>
    <row r="10936" spans="1:13" x14ac:dyDescent="0.25">
      <c r="A10936" s="126" t="s">
        <v>29806</v>
      </c>
      <c r="B10936" s="126" t="s">
        <v>29807</v>
      </c>
      <c r="C10936" s="126" t="s">
        <v>75</v>
      </c>
      <c r="D10936" s="127">
        <v>1.2709999999999999</v>
      </c>
      <c r="E10936" s="128">
        <v>390</v>
      </c>
      <c r="F10936" s="128">
        <v>261</v>
      </c>
      <c r="G10936" s="126" t="s">
        <v>29795</v>
      </c>
      <c r="H10936" s="126" t="s">
        <v>29796</v>
      </c>
      <c r="I10936" s="126" t="s">
        <v>29797</v>
      </c>
      <c r="J10936" s="126" t="s">
        <v>26241</v>
      </c>
      <c r="K10936" s="9">
        <f>_xlfn.IFNA(VLOOKUP(Table5[[#This Row],[Section]],SubSill_Tier,2,FALSE),0)</f>
        <v>0</v>
      </c>
      <c r="L10936" s="9" t="str">
        <f t="shared" si="179"/>
        <v/>
      </c>
      <c r="M10936" s="205" t="str" cm="1">
        <f t="array" ref="M10936">_xlfn.IFS(NOT(ISERROR(VLOOKUP(Table5[[#This Row],[Section]],TB_notTB,1,FALSE))),"No",LEFT(Table5[[#This Row],[Section]],3)="ETB","PLS",LEFT(Table5[[#This Row],[Section]],1)="7","PDB",NOT(ISBLANK(Table5[[#This Row],[Section]])),"No")</f>
        <v>No</v>
      </c>
    </row>
    <row r="10937" spans="1:13" x14ac:dyDescent="0.25">
      <c r="A10937" s="126" t="s">
        <v>29808</v>
      </c>
      <c r="B10937" s="126" t="s">
        <v>29809</v>
      </c>
      <c r="C10937" s="126" t="s">
        <v>75</v>
      </c>
      <c r="D10937" s="127">
        <v>1.4379999999999999</v>
      </c>
      <c r="E10937" s="128">
        <v>478</v>
      </c>
      <c r="F10937" s="128">
        <v>319</v>
      </c>
      <c r="G10937" s="126" t="s">
        <v>29795</v>
      </c>
      <c r="H10937" s="126" t="s">
        <v>29796</v>
      </c>
      <c r="I10937" s="126" t="s">
        <v>29797</v>
      </c>
      <c r="J10937" s="126" t="s">
        <v>26241</v>
      </c>
      <c r="K10937" s="9">
        <f>_xlfn.IFNA(VLOOKUP(Table5[[#This Row],[Section]],SubSill_Tier,2,FALSE),0)</f>
        <v>0</v>
      </c>
      <c r="L10937" s="9" t="str">
        <f t="shared" si="179"/>
        <v/>
      </c>
      <c r="M10937" s="205" t="str" cm="1">
        <f t="array" ref="M10937">_xlfn.IFS(NOT(ISERROR(VLOOKUP(Table5[[#This Row],[Section]],TB_notTB,1,FALSE))),"No",LEFT(Table5[[#This Row],[Section]],3)="ETB","PLS",LEFT(Table5[[#This Row],[Section]],1)="7","PDB",NOT(ISBLANK(Table5[[#This Row],[Section]])),"No")</f>
        <v>No</v>
      </c>
    </row>
    <row r="10938" spans="1:13" x14ac:dyDescent="0.25">
      <c r="A10938" s="126" t="s">
        <v>29810</v>
      </c>
      <c r="B10938" s="126" t="s">
        <v>29811</v>
      </c>
      <c r="C10938" s="126" t="s">
        <v>75</v>
      </c>
      <c r="D10938" s="127">
        <v>1.8540000000000001</v>
      </c>
      <c r="E10938" s="128">
        <v>437</v>
      </c>
      <c r="F10938" s="128">
        <v>292</v>
      </c>
      <c r="G10938" s="126" t="s">
        <v>29795</v>
      </c>
      <c r="H10938" s="126" t="s">
        <v>29796</v>
      </c>
      <c r="I10938" s="126" t="s">
        <v>29797</v>
      </c>
      <c r="J10938" s="126" t="s">
        <v>26241</v>
      </c>
      <c r="K10938" s="9">
        <f>_xlfn.IFNA(VLOOKUP(Table5[[#This Row],[Section]],SubSill_Tier,2,FALSE),0)</f>
        <v>0</v>
      </c>
      <c r="L10938" s="9" t="str">
        <f t="shared" si="179"/>
        <v/>
      </c>
      <c r="M10938" s="205" t="str" cm="1">
        <f t="array" ref="M10938">_xlfn.IFS(NOT(ISERROR(VLOOKUP(Table5[[#This Row],[Section]],TB_notTB,1,FALSE))),"No",LEFT(Table5[[#This Row],[Section]],3)="ETB","PLS",LEFT(Table5[[#This Row],[Section]],1)="7","PDB",NOT(ISBLANK(Table5[[#This Row],[Section]])),"No")</f>
        <v>No</v>
      </c>
    </row>
    <row r="10939" spans="1:13" x14ac:dyDescent="0.25">
      <c r="A10939" s="126" t="s">
        <v>29812</v>
      </c>
      <c r="B10939" s="126" t="s">
        <v>29813</v>
      </c>
      <c r="C10939" s="126" t="s">
        <v>75</v>
      </c>
      <c r="D10939" s="127">
        <v>2.117</v>
      </c>
      <c r="E10939" s="128">
        <v>466</v>
      </c>
      <c r="F10939" s="128">
        <v>311</v>
      </c>
      <c r="G10939" s="126" t="s">
        <v>29795</v>
      </c>
      <c r="H10939" s="126" t="s">
        <v>29796</v>
      </c>
      <c r="I10939" s="126" t="s">
        <v>29797</v>
      </c>
      <c r="J10939" s="126" t="s">
        <v>26241</v>
      </c>
      <c r="K10939" s="9">
        <f>_xlfn.IFNA(VLOOKUP(Table5[[#This Row],[Section]],SubSill_Tier,2,FALSE),0)</f>
        <v>0</v>
      </c>
      <c r="L10939" s="9" t="str">
        <f t="shared" si="179"/>
        <v/>
      </c>
      <c r="M10939" s="205" t="str" cm="1">
        <f t="array" ref="M10939">_xlfn.IFS(NOT(ISERROR(VLOOKUP(Table5[[#This Row],[Section]],TB_notTB,1,FALSE))),"No",LEFT(Table5[[#This Row],[Section]],3)="ETB","PLS",LEFT(Table5[[#This Row],[Section]],1)="7","PDB",NOT(ISBLANK(Table5[[#This Row],[Section]])),"No")</f>
        <v>No</v>
      </c>
    </row>
    <row r="10940" spans="1:13" x14ac:dyDescent="0.25">
      <c r="A10940" s="126" t="s">
        <v>29814</v>
      </c>
      <c r="B10940" s="126" t="s">
        <v>29815</v>
      </c>
      <c r="C10940" s="126" t="s">
        <v>75</v>
      </c>
      <c r="D10940" s="127">
        <v>1.954</v>
      </c>
      <c r="E10940" s="128">
        <v>404</v>
      </c>
      <c r="F10940" s="128">
        <v>270</v>
      </c>
      <c r="G10940" s="126" t="s">
        <v>29795</v>
      </c>
      <c r="H10940" s="126" t="s">
        <v>29796</v>
      </c>
      <c r="I10940" s="126" t="s">
        <v>29797</v>
      </c>
      <c r="J10940" s="126" t="s">
        <v>26241</v>
      </c>
      <c r="K10940" s="9">
        <f>_xlfn.IFNA(VLOOKUP(Table5[[#This Row],[Section]],SubSill_Tier,2,FALSE),0)</f>
        <v>0</v>
      </c>
      <c r="L10940" s="9" t="str">
        <f t="shared" si="179"/>
        <v/>
      </c>
      <c r="M10940" s="205" t="str" cm="1">
        <f t="array" ref="M10940">_xlfn.IFS(NOT(ISERROR(VLOOKUP(Table5[[#This Row],[Section]],TB_notTB,1,FALSE))),"No",LEFT(Table5[[#This Row],[Section]],3)="ETB","PLS",LEFT(Table5[[#This Row],[Section]],1)="7","PDB",NOT(ISBLANK(Table5[[#This Row],[Section]])),"No")</f>
        <v>No</v>
      </c>
    </row>
    <row r="10941" spans="1:13" x14ac:dyDescent="0.25">
      <c r="A10941" s="126" t="s">
        <v>29816</v>
      </c>
      <c r="B10941" s="126" t="s">
        <v>29817</v>
      </c>
      <c r="C10941" s="126" t="s">
        <v>75</v>
      </c>
      <c r="D10941" s="127">
        <v>1.992</v>
      </c>
      <c r="E10941" s="128">
        <v>411</v>
      </c>
      <c r="F10941" s="128">
        <v>274</v>
      </c>
      <c r="G10941" s="126" t="s">
        <v>29795</v>
      </c>
      <c r="H10941" s="126" t="s">
        <v>29796</v>
      </c>
      <c r="I10941" s="126" t="s">
        <v>29797</v>
      </c>
      <c r="J10941" s="126" t="s">
        <v>26241</v>
      </c>
      <c r="K10941" s="9">
        <f>_xlfn.IFNA(VLOOKUP(Table5[[#This Row],[Section]],SubSill_Tier,2,FALSE),0)</f>
        <v>0</v>
      </c>
      <c r="L10941" s="9" t="str">
        <f t="shared" si="179"/>
        <v/>
      </c>
      <c r="M10941" s="205" t="str" cm="1">
        <f t="array" ref="M10941">_xlfn.IFS(NOT(ISERROR(VLOOKUP(Table5[[#This Row],[Section]],TB_notTB,1,FALSE))),"No",LEFT(Table5[[#This Row],[Section]],3)="ETB","PLS",LEFT(Table5[[#This Row],[Section]],1)="7","PDB",NOT(ISBLANK(Table5[[#This Row],[Section]])),"No")</f>
        <v>No</v>
      </c>
    </row>
    <row r="10942" spans="1:13" x14ac:dyDescent="0.25">
      <c r="A10942" s="126" t="s">
        <v>3959</v>
      </c>
      <c r="B10942" s="126" t="s">
        <v>17222</v>
      </c>
      <c r="C10942" s="126" t="s">
        <v>98</v>
      </c>
      <c r="D10942" s="127">
        <v>0.28100000000000003</v>
      </c>
      <c r="E10942" s="128">
        <v>173</v>
      </c>
      <c r="F10942" s="128">
        <v>100</v>
      </c>
      <c r="G10942" s="126" t="s">
        <v>13711</v>
      </c>
      <c r="H10942" s="126" t="s">
        <v>20119</v>
      </c>
      <c r="I10942" s="126" t="s">
        <v>21054</v>
      </c>
      <c r="J10942" s="126" t="s">
        <v>26232</v>
      </c>
      <c r="K10942" s="9">
        <f>_xlfn.IFNA(VLOOKUP(Table5[[#This Row],[Section]],SubSill_Tier,2,FALSE),0)</f>
        <v>0</v>
      </c>
      <c r="L10942" s="9" t="str">
        <f t="shared" si="179"/>
        <v/>
      </c>
      <c r="M10942" s="205" t="str" cm="1">
        <f t="array" ref="M10942">_xlfn.IFS(NOT(ISERROR(VLOOKUP(Table5[[#This Row],[Section]],TB_notTB,1,FALSE))),"No",LEFT(Table5[[#This Row],[Section]],3)="ETB","PLS",LEFT(Table5[[#This Row],[Section]],1)="7","PDB",NOT(ISBLANK(Table5[[#This Row],[Section]])),"No")</f>
        <v>No</v>
      </c>
    </row>
    <row r="10943" spans="1:13" x14ac:dyDescent="0.25">
      <c r="A10943" s="126" t="s">
        <v>29818</v>
      </c>
      <c r="B10943" s="126" t="s">
        <v>29819</v>
      </c>
      <c r="C10943" s="126" t="s">
        <v>75</v>
      </c>
      <c r="D10943" s="127">
        <v>0.41899999999999998</v>
      </c>
      <c r="E10943" s="128">
        <v>181</v>
      </c>
      <c r="F10943" s="128">
        <v>121</v>
      </c>
      <c r="G10943" s="126" t="s">
        <v>29795</v>
      </c>
      <c r="H10943" s="126" t="s">
        <v>29796</v>
      </c>
      <c r="I10943" s="126" t="s">
        <v>29797</v>
      </c>
      <c r="J10943" s="126" t="s">
        <v>26241</v>
      </c>
      <c r="K10943" s="9">
        <f>_xlfn.IFNA(VLOOKUP(Table5[[#This Row],[Section]],SubSill_Tier,2,FALSE),0)</f>
        <v>0</v>
      </c>
      <c r="L10943" s="9" t="str">
        <f t="shared" si="179"/>
        <v/>
      </c>
      <c r="M10943" s="205" t="str" cm="1">
        <f t="array" ref="M10943">_xlfn.IFS(NOT(ISERROR(VLOOKUP(Table5[[#This Row],[Section]],TB_notTB,1,FALSE))),"No",LEFT(Table5[[#This Row],[Section]],3)="ETB","PLS",LEFT(Table5[[#This Row],[Section]],1)="7","PDB",NOT(ISBLANK(Table5[[#This Row],[Section]])),"No")</f>
        <v>No</v>
      </c>
    </row>
    <row r="10944" spans="1:13" x14ac:dyDescent="0.25">
      <c r="A10944" s="126" t="s">
        <v>29820</v>
      </c>
      <c r="B10944" s="126" t="s">
        <v>29821</v>
      </c>
      <c r="C10944" s="126" t="s">
        <v>75</v>
      </c>
      <c r="D10944" s="127">
        <v>0.23499999999999999</v>
      </c>
      <c r="E10944" s="128">
        <v>105</v>
      </c>
      <c r="F10944" s="128">
        <v>100</v>
      </c>
      <c r="G10944" s="126" t="s">
        <v>29795</v>
      </c>
      <c r="H10944" s="126" t="s">
        <v>29796</v>
      </c>
      <c r="I10944" s="126" t="s">
        <v>29797</v>
      </c>
      <c r="J10944" s="126" t="s">
        <v>26241</v>
      </c>
      <c r="K10944" s="9">
        <f>_xlfn.IFNA(VLOOKUP(Table5[[#This Row],[Section]],SubSill_Tier,2,FALSE),0)</f>
        <v>0</v>
      </c>
      <c r="L10944" s="9" t="str">
        <f t="shared" si="179"/>
        <v/>
      </c>
      <c r="M10944" s="205" t="str" cm="1">
        <f t="array" ref="M10944">_xlfn.IFS(NOT(ISERROR(VLOOKUP(Table5[[#This Row],[Section]],TB_notTB,1,FALSE))),"No",LEFT(Table5[[#This Row],[Section]],3)="ETB","PLS",LEFT(Table5[[#This Row],[Section]],1)="7","PDB",NOT(ISBLANK(Table5[[#This Row],[Section]])),"No")</f>
        <v>No</v>
      </c>
    </row>
    <row r="10945" spans="1:13" x14ac:dyDescent="0.25">
      <c r="A10945" s="126" t="s">
        <v>29822</v>
      </c>
      <c r="B10945" s="126" t="s">
        <v>29823</v>
      </c>
      <c r="C10945" s="126" t="s">
        <v>75</v>
      </c>
      <c r="D10945" s="127">
        <v>2.0489999999999999</v>
      </c>
      <c r="E10945" s="128">
        <v>628</v>
      </c>
      <c r="F10945" s="128">
        <v>419</v>
      </c>
      <c r="G10945" s="126" t="s">
        <v>29795</v>
      </c>
      <c r="H10945" s="126" t="s">
        <v>29796</v>
      </c>
      <c r="I10945" s="126" t="s">
        <v>29797</v>
      </c>
      <c r="J10945" s="126" t="s">
        <v>26241</v>
      </c>
      <c r="K10945" s="9">
        <f>_xlfn.IFNA(VLOOKUP(Table5[[#This Row],[Section]],SubSill_Tier,2,FALSE),0)</f>
        <v>0</v>
      </c>
      <c r="L10945" s="9" t="str">
        <f t="shared" si="179"/>
        <v/>
      </c>
      <c r="M10945" s="205" t="str" cm="1">
        <f t="array" ref="M10945">_xlfn.IFS(NOT(ISERROR(VLOOKUP(Table5[[#This Row],[Section]],TB_notTB,1,FALSE))),"No",LEFT(Table5[[#This Row],[Section]],3)="ETB","PLS",LEFT(Table5[[#This Row],[Section]],1)="7","PDB",NOT(ISBLANK(Table5[[#This Row],[Section]])),"No")</f>
        <v>No</v>
      </c>
    </row>
    <row r="10946" spans="1:13" x14ac:dyDescent="0.25">
      <c r="A10946" s="126" t="s">
        <v>29824</v>
      </c>
      <c r="B10946" s="126" t="s">
        <v>29825</v>
      </c>
      <c r="C10946" s="126" t="s">
        <v>75</v>
      </c>
      <c r="D10946" s="127">
        <v>1.9159999999999999</v>
      </c>
      <c r="E10946" s="128">
        <v>580</v>
      </c>
      <c r="F10946" s="128">
        <v>580</v>
      </c>
      <c r="G10946" s="126" t="s">
        <v>29795</v>
      </c>
      <c r="H10946" s="126" t="s">
        <v>29796</v>
      </c>
      <c r="I10946" s="126" t="s">
        <v>29797</v>
      </c>
      <c r="J10946" s="126" t="s">
        <v>26241</v>
      </c>
      <c r="K10946" s="9">
        <f>_xlfn.IFNA(VLOOKUP(Table5[[#This Row],[Section]],SubSill_Tier,2,FALSE),0)</f>
        <v>0</v>
      </c>
      <c r="L10946" s="9" t="str">
        <f t="shared" ref="L10946:L11011" si="180">IFERROR(IF(LEFT(G10946,2)="AI",IF(_xlfn.NUMBERVALUE(IFERROR(LEFT(IF(ISERROR(FIND("X",UPPER(B10946))),UPPER(B10946),RIGHT(UPPER(B10946),LEN(UPPER(B10946))-FIND("~",SUBSTITUTE(UPPER(B10946),"X","~",LEN(UPPER(B10946))-LEN(SUBSTITUTE(UPPER(B10946),"X","")))))),FIND(" ",IF(ISERROR(FIND("X",UPPER(B10946))),UPPER(B10946),RIGHT(UPPER(B10946),LEN(UPPER(B10946))-FIND("~",SUBSTITUTE(UPPER(B10946),"X","~",LEN(UPPER(B10946))-LEN(SUBSTITUTE(UPPER(B10946),"X","")))))),1)-1),IF(ISERROR(FIND("X",UPPER(B10946))),UPPER(B10946),RIGHT(UPPER(B10946),LEN(UPPER(B10946))-FIND("~",SUBSTITUTE(UPPER(B10946),"X","~",LEN(UPPER(B10946))-LEN(SUBSTITUTE(UPPER(B10946),"X",""))))))),".")&gt;=5,"Wall",""),""),"")</f>
        <v/>
      </c>
      <c r="M10946" s="205" t="str" cm="1">
        <f t="array" ref="M10946">_xlfn.IFS(NOT(ISERROR(VLOOKUP(Table5[[#This Row],[Section]],TB_notTB,1,FALSE))),"No",LEFT(Table5[[#This Row],[Section]],3)="ETB","PLS",LEFT(Table5[[#This Row],[Section]],1)="7","PDB",NOT(ISBLANK(Table5[[#This Row],[Section]])),"No")</f>
        <v>No</v>
      </c>
    </row>
    <row r="10947" spans="1:13" x14ac:dyDescent="0.25">
      <c r="A10947" s="126" t="s">
        <v>29826</v>
      </c>
      <c r="B10947" s="126" t="s">
        <v>29827</v>
      </c>
      <c r="C10947" s="126" t="s">
        <v>75</v>
      </c>
      <c r="D10947" s="127">
        <v>0.20499999999999999</v>
      </c>
      <c r="E10947" s="128">
        <v>100</v>
      </c>
      <c r="F10947" s="128">
        <v>100</v>
      </c>
      <c r="G10947" s="126" t="s">
        <v>29795</v>
      </c>
      <c r="H10947" s="126" t="s">
        <v>29796</v>
      </c>
      <c r="I10947" s="126" t="s">
        <v>29797</v>
      </c>
      <c r="J10947" s="126" t="s">
        <v>26241</v>
      </c>
      <c r="K10947" s="9">
        <f>_xlfn.IFNA(VLOOKUP(Table5[[#This Row],[Section]],SubSill_Tier,2,FALSE),0)</f>
        <v>0</v>
      </c>
      <c r="L10947" s="9" t="str">
        <f t="shared" si="180"/>
        <v/>
      </c>
      <c r="M10947" s="205" t="str" cm="1">
        <f t="array" ref="M10947">_xlfn.IFS(NOT(ISERROR(VLOOKUP(Table5[[#This Row],[Section]],TB_notTB,1,FALSE))),"No",LEFT(Table5[[#This Row],[Section]],3)="ETB","PLS",LEFT(Table5[[#This Row],[Section]],1)="7","PDB",NOT(ISBLANK(Table5[[#This Row],[Section]])),"No")</f>
        <v>No</v>
      </c>
    </row>
    <row r="10948" spans="1:13" x14ac:dyDescent="0.25">
      <c r="A10948" s="126" t="s">
        <v>29828</v>
      </c>
      <c r="B10948" s="126" t="s">
        <v>29829</v>
      </c>
      <c r="C10948" s="126" t="s">
        <v>75</v>
      </c>
      <c r="D10948" s="127">
        <v>0.58199999999999996</v>
      </c>
      <c r="E10948" s="128">
        <v>278</v>
      </c>
      <c r="F10948" s="128">
        <v>186</v>
      </c>
      <c r="G10948" s="126" t="s">
        <v>29795</v>
      </c>
      <c r="H10948" s="126" t="s">
        <v>29796</v>
      </c>
      <c r="I10948" s="126" t="s">
        <v>29797</v>
      </c>
      <c r="J10948" s="126" t="s">
        <v>26241</v>
      </c>
      <c r="K10948" s="9">
        <f>_xlfn.IFNA(VLOOKUP(Table5[[#This Row],[Section]],SubSill_Tier,2,FALSE),0)</f>
        <v>0</v>
      </c>
      <c r="L10948" s="9" t="str">
        <f t="shared" si="180"/>
        <v/>
      </c>
      <c r="M10948" s="205" t="str" cm="1">
        <f t="array" ref="M10948">_xlfn.IFS(NOT(ISERROR(VLOOKUP(Table5[[#This Row],[Section]],TB_notTB,1,FALSE))),"No",LEFT(Table5[[#This Row],[Section]],3)="ETB","PLS",LEFT(Table5[[#This Row],[Section]],1)="7","PDB",NOT(ISBLANK(Table5[[#This Row],[Section]])),"No")</f>
        <v>No</v>
      </c>
    </row>
    <row r="10949" spans="1:13" x14ac:dyDescent="0.25">
      <c r="A10949" s="126" t="s">
        <v>29830</v>
      </c>
      <c r="B10949" s="126" t="s">
        <v>29831</v>
      </c>
      <c r="C10949" s="126" t="s">
        <v>75</v>
      </c>
      <c r="D10949" s="127">
        <v>0.79100000000000004</v>
      </c>
      <c r="E10949" s="128">
        <v>238</v>
      </c>
      <c r="F10949" s="128">
        <v>159</v>
      </c>
      <c r="G10949" s="126" t="s">
        <v>29795</v>
      </c>
      <c r="H10949" s="126" t="s">
        <v>29796</v>
      </c>
      <c r="I10949" s="126" t="s">
        <v>29797</v>
      </c>
      <c r="J10949" s="126" t="s">
        <v>26241</v>
      </c>
      <c r="K10949" s="9">
        <f>_xlfn.IFNA(VLOOKUP(Table5[[#This Row],[Section]],SubSill_Tier,2,FALSE),0)</f>
        <v>0</v>
      </c>
      <c r="L10949" s="9" t="str">
        <f t="shared" si="180"/>
        <v/>
      </c>
      <c r="M10949" s="205" t="str" cm="1">
        <f t="array" ref="M10949">_xlfn.IFS(NOT(ISERROR(VLOOKUP(Table5[[#This Row],[Section]],TB_notTB,1,FALSE))),"No",LEFT(Table5[[#This Row],[Section]],3)="ETB","PLS",LEFT(Table5[[#This Row],[Section]],1)="7","PDB",NOT(ISBLANK(Table5[[#This Row],[Section]])),"No")</f>
        <v>No</v>
      </c>
    </row>
    <row r="10950" spans="1:13" x14ac:dyDescent="0.25">
      <c r="A10950" s="126" t="s">
        <v>29832</v>
      </c>
      <c r="B10950" s="126" t="s">
        <v>29833</v>
      </c>
      <c r="C10950" s="126" t="s">
        <v>75</v>
      </c>
      <c r="D10950" s="127">
        <v>1.5429999999999999</v>
      </c>
      <c r="E10950" s="128">
        <v>622</v>
      </c>
      <c r="F10950" s="128">
        <v>415</v>
      </c>
      <c r="G10950" s="126" t="s">
        <v>29795</v>
      </c>
      <c r="H10950" s="126" t="s">
        <v>29796</v>
      </c>
      <c r="I10950" s="126" t="s">
        <v>29797</v>
      </c>
      <c r="J10950" s="126" t="s">
        <v>26241</v>
      </c>
      <c r="K10950" s="9">
        <f>_xlfn.IFNA(VLOOKUP(Table5[[#This Row],[Section]],SubSill_Tier,2,FALSE),0)</f>
        <v>0</v>
      </c>
      <c r="L10950" s="9" t="str">
        <f t="shared" si="180"/>
        <v/>
      </c>
      <c r="M10950" s="205" t="str" cm="1">
        <f t="array" ref="M10950">_xlfn.IFS(NOT(ISERROR(VLOOKUP(Table5[[#This Row],[Section]],TB_notTB,1,FALSE))),"No",LEFT(Table5[[#This Row],[Section]],3)="ETB","PLS",LEFT(Table5[[#This Row],[Section]],1)="7","PDB",NOT(ISBLANK(Table5[[#This Row],[Section]])),"No")</f>
        <v>No</v>
      </c>
    </row>
    <row r="10951" spans="1:13" x14ac:dyDescent="0.25">
      <c r="A10951" s="126" t="s">
        <v>29834</v>
      </c>
      <c r="B10951" s="126" t="s">
        <v>29835</v>
      </c>
      <c r="C10951" s="126" t="s">
        <v>75</v>
      </c>
      <c r="D10951" s="127">
        <v>1.085</v>
      </c>
      <c r="E10951" s="128">
        <v>280</v>
      </c>
      <c r="F10951" s="128">
        <v>100</v>
      </c>
      <c r="G10951" s="126" t="s">
        <v>29795</v>
      </c>
      <c r="H10951" s="126" t="s">
        <v>29796</v>
      </c>
      <c r="I10951" s="126" t="s">
        <v>29797</v>
      </c>
      <c r="J10951" s="126" t="s">
        <v>26241</v>
      </c>
      <c r="K10951" s="9">
        <f>_xlfn.IFNA(VLOOKUP(Table5[[#This Row],[Section]],SubSill_Tier,2,FALSE),0)</f>
        <v>0</v>
      </c>
      <c r="L10951" s="9" t="str">
        <f t="shared" si="180"/>
        <v/>
      </c>
      <c r="M10951" s="205" t="str" cm="1">
        <f t="array" ref="M10951">_xlfn.IFS(NOT(ISERROR(VLOOKUP(Table5[[#This Row],[Section]],TB_notTB,1,FALSE))),"No",LEFT(Table5[[#This Row],[Section]],3)="ETB","PLS",LEFT(Table5[[#This Row],[Section]],1)="7","PDB",NOT(ISBLANK(Table5[[#This Row],[Section]])),"No")</f>
        <v>No</v>
      </c>
    </row>
    <row r="10952" spans="1:13" x14ac:dyDescent="0.25">
      <c r="A10952" s="126" t="s">
        <v>29836</v>
      </c>
      <c r="B10952" s="126" t="s">
        <v>29837</v>
      </c>
      <c r="C10952" s="126" t="s">
        <v>75</v>
      </c>
      <c r="D10952" s="127">
        <v>1.921</v>
      </c>
      <c r="E10952" s="128">
        <v>660</v>
      </c>
      <c r="F10952" s="128">
        <v>440</v>
      </c>
      <c r="G10952" s="126" t="s">
        <v>29795</v>
      </c>
      <c r="H10952" s="126" t="s">
        <v>29796</v>
      </c>
      <c r="I10952" s="126" t="s">
        <v>29797</v>
      </c>
      <c r="J10952" s="126" t="s">
        <v>26241</v>
      </c>
      <c r="K10952" s="9">
        <f>_xlfn.IFNA(VLOOKUP(Table5[[#This Row],[Section]],SubSill_Tier,2,FALSE),0)</f>
        <v>0</v>
      </c>
      <c r="L10952" s="9" t="str">
        <f t="shared" si="180"/>
        <v/>
      </c>
      <c r="M10952" s="205" t="str" cm="1">
        <f t="array" ref="M10952">_xlfn.IFS(NOT(ISERROR(VLOOKUP(Table5[[#This Row],[Section]],TB_notTB,1,FALSE))),"No",LEFT(Table5[[#This Row],[Section]],3)="ETB","PLS",LEFT(Table5[[#This Row],[Section]],1)="7","PDB",NOT(ISBLANK(Table5[[#This Row],[Section]])),"No")</f>
        <v>No</v>
      </c>
    </row>
    <row r="10953" spans="1:13" x14ac:dyDescent="0.25">
      <c r="A10953" s="126" t="s">
        <v>29838</v>
      </c>
      <c r="B10953" s="126" t="s">
        <v>29839</v>
      </c>
      <c r="C10953" s="126" t="s">
        <v>75</v>
      </c>
      <c r="D10953" s="127">
        <v>0.251</v>
      </c>
      <c r="E10953" s="128">
        <v>135</v>
      </c>
      <c r="F10953" s="128">
        <v>100</v>
      </c>
      <c r="G10953" s="126" t="s">
        <v>29795</v>
      </c>
      <c r="H10953" s="126" t="s">
        <v>29796</v>
      </c>
      <c r="I10953" s="126" t="s">
        <v>29797</v>
      </c>
      <c r="J10953" s="126" t="s">
        <v>26241</v>
      </c>
      <c r="K10953" s="9">
        <f>_xlfn.IFNA(VLOOKUP(Table5[[#This Row],[Section]],SubSill_Tier,2,FALSE),0)</f>
        <v>0</v>
      </c>
      <c r="L10953" s="9" t="str">
        <f t="shared" si="180"/>
        <v/>
      </c>
      <c r="M10953" s="205" t="str" cm="1">
        <f t="array" ref="M10953">_xlfn.IFS(NOT(ISERROR(VLOOKUP(Table5[[#This Row],[Section]],TB_notTB,1,FALSE))),"No",LEFT(Table5[[#This Row],[Section]],3)="ETB","PLS",LEFT(Table5[[#This Row],[Section]],1)="7","PDB",NOT(ISBLANK(Table5[[#This Row],[Section]])),"No")</f>
        <v>No</v>
      </c>
    </row>
    <row r="10954" spans="1:13" x14ac:dyDescent="0.25">
      <c r="A10954" s="126" t="s">
        <v>29840</v>
      </c>
      <c r="B10954" s="126" t="s">
        <v>29841</v>
      </c>
      <c r="C10954" s="126" t="s">
        <v>75</v>
      </c>
      <c r="D10954" s="127">
        <v>1.677</v>
      </c>
      <c r="E10954" s="128">
        <v>499</v>
      </c>
      <c r="F10954" s="128">
        <v>333</v>
      </c>
      <c r="G10954" s="126" t="s">
        <v>29795</v>
      </c>
      <c r="H10954" s="126" t="s">
        <v>29796</v>
      </c>
      <c r="I10954" s="126" t="s">
        <v>29797</v>
      </c>
      <c r="J10954" s="126" t="s">
        <v>26241</v>
      </c>
      <c r="K10954" s="9">
        <f>_xlfn.IFNA(VLOOKUP(Table5[[#This Row],[Section]],SubSill_Tier,2,FALSE),0)</f>
        <v>0</v>
      </c>
      <c r="L10954" s="9" t="str">
        <f t="shared" si="180"/>
        <v/>
      </c>
      <c r="M10954" s="205" t="str" cm="1">
        <f t="array" ref="M10954">_xlfn.IFS(NOT(ISERROR(VLOOKUP(Table5[[#This Row],[Section]],TB_notTB,1,FALSE))),"No",LEFT(Table5[[#This Row],[Section]],3)="ETB","PLS",LEFT(Table5[[#This Row],[Section]],1)="7","PDB",NOT(ISBLANK(Table5[[#This Row],[Section]])),"No")</f>
        <v>No</v>
      </c>
    </row>
    <row r="10955" spans="1:13" x14ac:dyDescent="0.25">
      <c r="A10955" s="126" t="s">
        <v>29842</v>
      </c>
      <c r="B10955" s="126" t="s">
        <v>29843</v>
      </c>
      <c r="C10955" s="126" t="s">
        <v>75</v>
      </c>
      <c r="D10955" s="127">
        <v>1.4990000000000001</v>
      </c>
      <c r="E10955" s="128">
        <v>445</v>
      </c>
      <c r="F10955" s="128">
        <v>297</v>
      </c>
      <c r="G10955" s="126" t="s">
        <v>29795</v>
      </c>
      <c r="H10955" s="126" t="s">
        <v>29796</v>
      </c>
      <c r="I10955" s="126" t="s">
        <v>29797</v>
      </c>
      <c r="J10955" s="126" t="s">
        <v>26241</v>
      </c>
      <c r="K10955" s="9">
        <f>_xlfn.IFNA(VLOOKUP(Table5[[#This Row],[Section]],SubSill_Tier,2,FALSE),0)</f>
        <v>0</v>
      </c>
      <c r="L10955" s="9" t="str">
        <f t="shared" si="180"/>
        <v/>
      </c>
      <c r="M10955" s="205" t="str" cm="1">
        <f t="array" ref="M10955">_xlfn.IFS(NOT(ISERROR(VLOOKUP(Table5[[#This Row],[Section]],TB_notTB,1,FALSE))),"No",LEFT(Table5[[#This Row],[Section]],3)="ETB","PLS",LEFT(Table5[[#This Row],[Section]],1)="7","PDB",NOT(ISBLANK(Table5[[#This Row],[Section]])),"No")</f>
        <v>No</v>
      </c>
    </row>
    <row r="10956" spans="1:13" x14ac:dyDescent="0.25">
      <c r="A10956" s="126" t="s">
        <v>3960</v>
      </c>
      <c r="B10956" s="126" t="s">
        <v>17222</v>
      </c>
      <c r="C10956" s="126" t="s">
        <v>98</v>
      </c>
      <c r="D10956" s="127">
        <v>2.395</v>
      </c>
      <c r="E10956" s="128">
        <v>520</v>
      </c>
      <c r="F10956" s="128">
        <v>170</v>
      </c>
      <c r="G10956" s="126" t="s">
        <v>13711</v>
      </c>
      <c r="H10956" s="126" t="s">
        <v>20119</v>
      </c>
      <c r="I10956" s="126" t="s">
        <v>21054</v>
      </c>
      <c r="J10956" s="126" t="s">
        <v>26232</v>
      </c>
      <c r="K10956" s="9">
        <f>_xlfn.IFNA(VLOOKUP(Table5[[#This Row],[Section]],SubSill_Tier,2,FALSE),0)</f>
        <v>0</v>
      </c>
      <c r="L10956" s="9" t="str">
        <f t="shared" si="180"/>
        <v/>
      </c>
      <c r="M10956" s="205" t="str" cm="1">
        <f t="array" ref="M10956">_xlfn.IFS(NOT(ISERROR(VLOOKUP(Table5[[#This Row],[Section]],TB_notTB,1,FALSE))),"No",LEFT(Table5[[#This Row],[Section]],3)="ETB","PLS",LEFT(Table5[[#This Row],[Section]],1)="7","PDB",NOT(ISBLANK(Table5[[#This Row],[Section]])),"No")</f>
        <v>No</v>
      </c>
    </row>
    <row r="10957" spans="1:13" x14ac:dyDescent="0.25">
      <c r="A10957" s="126" t="s">
        <v>29844</v>
      </c>
      <c r="B10957" s="126" t="s">
        <v>29845</v>
      </c>
      <c r="C10957" s="126" t="s">
        <v>75</v>
      </c>
      <c r="D10957" s="127">
        <v>0.39100000000000001</v>
      </c>
      <c r="E10957" s="128">
        <v>183</v>
      </c>
      <c r="F10957" s="128">
        <v>183</v>
      </c>
      <c r="G10957" s="126" t="s">
        <v>13735</v>
      </c>
      <c r="H10957" s="126" t="s">
        <v>21071</v>
      </c>
      <c r="I10957" s="126" t="s">
        <v>21072</v>
      </c>
      <c r="J10957" s="126" t="s">
        <v>26362</v>
      </c>
      <c r="K10957" s="9">
        <f>_xlfn.IFNA(VLOOKUP(Table5[[#This Row],[Section]],SubSill_Tier,2,FALSE),0)</f>
        <v>0</v>
      </c>
      <c r="L10957" s="9" t="str">
        <f t="shared" si="180"/>
        <v/>
      </c>
      <c r="M10957" s="205" t="str" cm="1">
        <f t="array" ref="M10957">_xlfn.IFS(NOT(ISERROR(VLOOKUP(Table5[[#This Row],[Section]],TB_notTB,1,FALSE))),"No",LEFT(Table5[[#This Row],[Section]],3)="ETB","PLS",LEFT(Table5[[#This Row],[Section]],1)="7","PDB",NOT(ISBLANK(Table5[[#This Row],[Section]])),"No")</f>
        <v>No</v>
      </c>
    </row>
    <row r="10958" spans="1:13" x14ac:dyDescent="0.25">
      <c r="A10958" s="126" t="s">
        <v>3961</v>
      </c>
      <c r="B10958" s="126" t="s">
        <v>17222</v>
      </c>
      <c r="C10958" s="126" t="s">
        <v>98</v>
      </c>
      <c r="D10958" s="127">
        <v>2.4289999999999998</v>
      </c>
      <c r="E10958" s="128">
        <v>540</v>
      </c>
      <c r="F10958" s="128">
        <v>122</v>
      </c>
      <c r="G10958" s="126" t="s">
        <v>13711</v>
      </c>
      <c r="H10958" s="126" t="s">
        <v>20119</v>
      </c>
      <c r="I10958" s="126" t="s">
        <v>21054</v>
      </c>
      <c r="J10958" s="126" t="s">
        <v>26232</v>
      </c>
      <c r="K10958" s="9">
        <f>_xlfn.IFNA(VLOOKUP(Table5[[#This Row],[Section]],SubSill_Tier,2,FALSE),0)</f>
        <v>0</v>
      </c>
      <c r="L10958" s="9" t="str">
        <f t="shared" si="180"/>
        <v/>
      </c>
      <c r="M10958" s="205" t="str" cm="1">
        <f t="array" ref="M10958">_xlfn.IFS(NOT(ISERROR(VLOOKUP(Table5[[#This Row],[Section]],TB_notTB,1,FALSE))),"No",LEFT(Table5[[#This Row],[Section]],3)="ETB","PLS",LEFT(Table5[[#This Row],[Section]],1)="7","PDB",NOT(ISBLANK(Table5[[#This Row],[Section]])),"No")</f>
        <v>No</v>
      </c>
    </row>
    <row r="10959" spans="1:13" x14ac:dyDescent="0.25">
      <c r="A10959" s="126" t="s">
        <v>3962</v>
      </c>
      <c r="B10959" s="126" t="s">
        <v>17222</v>
      </c>
      <c r="C10959" s="126" t="s">
        <v>98</v>
      </c>
      <c r="D10959" s="127">
        <v>0.54700000000000004</v>
      </c>
      <c r="E10959" s="128">
        <v>175</v>
      </c>
      <c r="F10959" s="128">
        <v>100</v>
      </c>
      <c r="G10959" s="126" t="s">
        <v>13711</v>
      </c>
      <c r="H10959" s="126" t="s">
        <v>20119</v>
      </c>
      <c r="I10959" s="126" t="s">
        <v>21054</v>
      </c>
      <c r="J10959" s="126" t="s">
        <v>26232</v>
      </c>
      <c r="K10959" s="9">
        <f>_xlfn.IFNA(VLOOKUP(Table5[[#This Row],[Section]],SubSill_Tier,2,FALSE),0)</f>
        <v>0</v>
      </c>
      <c r="L10959" s="9" t="str">
        <f t="shared" si="180"/>
        <v/>
      </c>
      <c r="M10959" s="205" t="str" cm="1">
        <f t="array" ref="M10959">_xlfn.IFS(NOT(ISERROR(VLOOKUP(Table5[[#This Row],[Section]],TB_notTB,1,FALSE))),"No",LEFT(Table5[[#This Row],[Section]],3)="ETB","PLS",LEFT(Table5[[#This Row],[Section]],1)="7","PDB",NOT(ISBLANK(Table5[[#This Row],[Section]])),"No")</f>
        <v>No</v>
      </c>
    </row>
    <row r="10960" spans="1:13" x14ac:dyDescent="0.25">
      <c r="A10960" s="126" t="s">
        <v>3963</v>
      </c>
      <c r="B10960" s="126" t="s">
        <v>17222</v>
      </c>
      <c r="C10960" s="126" t="s">
        <v>98</v>
      </c>
      <c r="D10960" s="127">
        <v>2.3519999999999999</v>
      </c>
      <c r="E10960" s="128">
        <v>526</v>
      </c>
      <c r="F10960" s="128">
        <v>119</v>
      </c>
      <c r="G10960" s="126" t="s">
        <v>13711</v>
      </c>
      <c r="H10960" s="126" t="s">
        <v>20119</v>
      </c>
      <c r="I10960" s="126" t="s">
        <v>21054</v>
      </c>
      <c r="J10960" s="126" t="s">
        <v>26232</v>
      </c>
      <c r="K10960" s="9">
        <f>_xlfn.IFNA(VLOOKUP(Table5[[#This Row],[Section]],SubSill_Tier,2,FALSE),0)</f>
        <v>0</v>
      </c>
      <c r="L10960" s="9" t="str">
        <f t="shared" si="180"/>
        <v/>
      </c>
      <c r="M10960" s="205" t="str" cm="1">
        <f t="array" ref="M10960">_xlfn.IFS(NOT(ISERROR(VLOOKUP(Table5[[#This Row],[Section]],TB_notTB,1,FALSE))),"No",LEFT(Table5[[#This Row],[Section]],3)="ETB","PLS",LEFT(Table5[[#This Row],[Section]],1)="7","PDB",NOT(ISBLANK(Table5[[#This Row],[Section]])),"No")</f>
        <v>No</v>
      </c>
    </row>
    <row r="10961" spans="1:13" x14ac:dyDescent="0.25">
      <c r="A10961" s="126" t="s">
        <v>3964</v>
      </c>
      <c r="B10961" s="126" t="s">
        <v>17222</v>
      </c>
      <c r="C10961" s="126" t="s">
        <v>98</v>
      </c>
      <c r="D10961" s="127">
        <v>0.65200000000000002</v>
      </c>
      <c r="E10961" s="128">
        <v>148</v>
      </c>
      <c r="F10961" s="128">
        <v>100</v>
      </c>
      <c r="G10961" s="126" t="s">
        <v>13711</v>
      </c>
      <c r="H10961" s="126" t="s">
        <v>20119</v>
      </c>
      <c r="I10961" s="126" t="s">
        <v>21054</v>
      </c>
      <c r="J10961" s="126" t="s">
        <v>26232</v>
      </c>
      <c r="K10961" s="9">
        <f>_xlfn.IFNA(VLOOKUP(Table5[[#This Row],[Section]],SubSill_Tier,2,FALSE),0)</f>
        <v>0</v>
      </c>
      <c r="L10961" s="9" t="str">
        <f t="shared" si="180"/>
        <v/>
      </c>
      <c r="M10961" s="205" t="str" cm="1">
        <f t="array" ref="M10961">_xlfn.IFS(NOT(ISERROR(VLOOKUP(Table5[[#This Row],[Section]],TB_notTB,1,FALSE))),"No",LEFT(Table5[[#This Row],[Section]],3)="ETB","PLS",LEFT(Table5[[#This Row],[Section]],1)="7","PDB",NOT(ISBLANK(Table5[[#This Row],[Section]])),"No")</f>
        <v>No</v>
      </c>
    </row>
    <row r="10962" spans="1:13" x14ac:dyDescent="0.25">
      <c r="A10962" s="126" t="s">
        <v>29922</v>
      </c>
      <c r="B10962" s="126" t="s">
        <v>29924</v>
      </c>
      <c r="C10962" s="126" t="s">
        <v>98</v>
      </c>
      <c r="D10962" s="127">
        <v>3.7709999999999999</v>
      </c>
      <c r="E10962" s="128">
        <v>688</v>
      </c>
      <c r="F10962" s="128">
        <v>459</v>
      </c>
      <c r="G10962" s="126" t="s">
        <v>23096</v>
      </c>
      <c r="H10962" s="126" t="s">
        <v>23097</v>
      </c>
      <c r="I10962" s="126" t="s">
        <v>23098</v>
      </c>
      <c r="J10962" s="126" t="s">
        <v>26361</v>
      </c>
      <c r="K10962" s="9">
        <f>_xlfn.IFNA(VLOOKUP(Table5[[#This Row],[Section]],SubSill_Tier,2,FALSE),0)</f>
        <v>0</v>
      </c>
      <c r="L10962" s="9" t="str">
        <f>IFERROR(IF(LEFT(G10962,2)="AI",IF(_xlfn.NUMBERVALUE(IFERROR(LEFT(IF(ISERROR(FIND("X",UPPER(B10962))),UPPER(B10962),RIGHT(UPPER(B10962),LEN(UPPER(B10962))-FIND("~",SUBSTITUTE(UPPER(B10962),"X","~",LEN(UPPER(B10962))-LEN(SUBSTITUTE(UPPER(B10962),"X","")))))),FIND(" ",IF(ISERROR(FIND("X",UPPER(B10962))),UPPER(B10962),RIGHT(UPPER(B10962),LEN(UPPER(B10962))-FIND("~",SUBSTITUTE(UPPER(B10962),"X","~",LEN(UPPER(B10962))-LEN(SUBSTITUTE(UPPER(B10962),"X","")))))),1)-1),IF(ISERROR(FIND("X",UPPER(B10962))),UPPER(B10962),RIGHT(UPPER(B10962),LEN(UPPER(B10962))-FIND("~",SUBSTITUTE(UPPER(B10962),"X","~",LEN(UPPER(B10962))-LEN(SUBSTITUTE(UPPER(B10962),"X",""))))))),".")&gt;=5,"Wall",""),""),"")</f>
        <v/>
      </c>
      <c r="M10962" s="205" t="str" cm="1">
        <f t="array" ref="M10962">_xlfn.IFS(NOT(ISERROR(VLOOKUP(Table5[[#This Row],[Section]],TB_notTB,1,FALSE))),"No",LEFT(Table5[[#This Row],[Section]],3)="ETB","PLS",LEFT(Table5[[#This Row],[Section]],1)="7","PDB",NOT(ISBLANK(Table5[[#This Row],[Section]])),"No")</f>
        <v>No</v>
      </c>
    </row>
    <row r="10963" spans="1:13" x14ac:dyDescent="0.25">
      <c r="A10963" s="126" t="s">
        <v>29923</v>
      </c>
      <c r="B10963" s="126" t="s">
        <v>29925</v>
      </c>
      <c r="C10963" s="126" t="s">
        <v>98</v>
      </c>
      <c r="D10963" s="127">
        <v>4.3810000000000002</v>
      </c>
      <c r="E10963" s="128">
        <v>760</v>
      </c>
      <c r="F10963" s="128">
        <v>507</v>
      </c>
      <c r="G10963" s="126" t="s">
        <v>23096</v>
      </c>
      <c r="H10963" s="126" t="s">
        <v>23097</v>
      </c>
      <c r="I10963" s="126" t="s">
        <v>23098</v>
      </c>
      <c r="J10963" s="126" t="s">
        <v>26361</v>
      </c>
      <c r="K10963" s="9">
        <f>_xlfn.IFNA(VLOOKUP(Table5[[#This Row],[Section]],SubSill_Tier,2,FALSE),0)</f>
        <v>0</v>
      </c>
      <c r="L10963" s="9" t="str">
        <f>IFERROR(IF(LEFT(G10963,2)="AI",IF(_xlfn.NUMBERVALUE(IFERROR(LEFT(IF(ISERROR(FIND("X",UPPER(B10963))),UPPER(B10963),RIGHT(UPPER(B10963),LEN(UPPER(B10963))-FIND("~",SUBSTITUTE(UPPER(B10963),"X","~",LEN(UPPER(B10963))-LEN(SUBSTITUTE(UPPER(B10963),"X","")))))),FIND(" ",IF(ISERROR(FIND("X",UPPER(B10963))),UPPER(B10963),RIGHT(UPPER(B10963),LEN(UPPER(B10963))-FIND("~",SUBSTITUTE(UPPER(B10963),"X","~",LEN(UPPER(B10963))-LEN(SUBSTITUTE(UPPER(B10963),"X","")))))),1)-1),IF(ISERROR(FIND("X",UPPER(B10963))),UPPER(B10963),RIGHT(UPPER(B10963),LEN(UPPER(B10963))-FIND("~",SUBSTITUTE(UPPER(B10963),"X","~",LEN(UPPER(B10963))-LEN(SUBSTITUTE(UPPER(B10963),"X",""))))))),".")&gt;=5,"Wall",""),""),"")</f>
        <v/>
      </c>
      <c r="M10963" s="205" t="str" cm="1">
        <f t="array" ref="M10963">_xlfn.IFS(NOT(ISERROR(VLOOKUP(Table5[[#This Row],[Section]],TB_notTB,1,FALSE))),"No",LEFT(Table5[[#This Row],[Section]],3)="ETB","PLS",LEFT(Table5[[#This Row],[Section]],1)="7","PDB",NOT(ISBLANK(Table5[[#This Row],[Section]])),"No")</f>
        <v>No</v>
      </c>
    </row>
    <row r="10964" spans="1:13" x14ac:dyDescent="0.25">
      <c r="A10964" s="126" t="s">
        <v>3965</v>
      </c>
      <c r="B10964" s="126" t="s">
        <v>17222</v>
      </c>
      <c r="C10964" s="126" t="s">
        <v>98</v>
      </c>
      <c r="D10964" s="127">
        <v>0.47199999999999998</v>
      </c>
      <c r="E10964" s="128">
        <v>177</v>
      </c>
      <c r="F10964" s="128">
        <v>177</v>
      </c>
      <c r="G10964" s="126" t="s">
        <v>13711</v>
      </c>
      <c r="H10964" s="126" t="s">
        <v>20119</v>
      </c>
      <c r="I10964" s="126" t="s">
        <v>21054</v>
      </c>
      <c r="J10964" s="126" t="s">
        <v>26232</v>
      </c>
      <c r="K10964" s="9">
        <f>_xlfn.IFNA(VLOOKUP(Table5[[#This Row],[Section]],SubSill_Tier,2,FALSE),0)</f>
        <v>0</v>
      </c>
      <c r="L10964" s="9" t="str">
        <f t="shared" si="180"/>
        <v/>
      </c>
      <c r="M10964" s="205" t="str" cm="1">
        <f t="array" ref="M10964">_xlfn.IFS(NOT(ISERROR(VLOOKUP(Table5[[#This Row],[Section]],TB_notTB,1,FALSE))),"No",LEFT(Table5[[#This Row],[Section]],3)="ETB","PLS",LEFT(Table5[[#This Row],[Section]],1)="7","PDB",NOT(ISBLANK(Table5[[#This Row],[Section]])),"No")</f>
        <v>No</v>
      </c>
    </row>
    <row r="10965" spans="1:13" x14ac:dyDescent="0.25">
      <c r="A10965" s="126" t="s">
        <v>3966</v>
      </c>
      <c r="B10965" s="126" t="s">
        <v>17222</v>
      </c>
      <c r="C10965" s="126" t="s">
        <v>98</v>
      </c>
      <c r="D10965" s="127">
        <v>1.429</v>
      </c>
      <c r="E10965" s="128">
        <v>502</v>
      </c>
      <c r="F10965" s="128">
        <v>195</v>
      </c>
      <c r="G10965" s="126" t="s">
        <v>13711</v>
      </c>
      <c r="H10965" s="126" t="s">
        <v>20119</v>
      </c>
      <c r="I10965" s="126" t="s">
        <v>21054</v>
      </c>
      <c r="J10965" s="126" t="s">
        <v>26232</v>
      </c>
      <c r="K10965" s="9">
        <f>_xlfn.IFNA(VLOOKUP(Table5[[#This Row],[Section]],SubSill_Tier,2,FALSE),0)</f>
        <v>0</v>
      </c>
      <c r="L10965" s="9" t="str">
        <f t="shared" si="180"/>
        <v/>
      </c>
      <c r="M10965" s="205" t="str" cm="1">
        <f t="array" ref="M10965">_xlfn.IFS(NOT(ISERROR(VLOOKUP(Table5[[#This Row],[Section]],TB_notTB,1,FALSE))),"No",LEFT(Table5[[#This Row],[Section]],3)="ETB","PLS",LEFT(Table5[[#This Row],[Section]],1)="7","PDB",NOT(ISBLANK(Table5[[#This Row],[Section]])),"No")</f>
        <v>No</v>
      </c>
    </row>
    <row r="10966" spans="1:13" x14ac:dyDescent="0.25">
      <c r="A10966" s="126" t="s">
        <v>9321</v>
      </c>
      <c r="B10966" s="126" t="s">
        <v>12785</v>
      </c>
      <c r="C10966" s="126" t="s">
        <v>75</v>
      </c>
      <c r="D10966" s="127">
        <v>2.742</v>
      </c>
      <c r="E10966" s="128">
        <v>328</v>
      </c>
      <c r="F10966" s="128">
        <v>328</v>
      </c>
      <c r="G10966" s="126" t="s">
        <v>13750</v>
      </c>
      <c r="H10966" s="126" t="s">
        <v>21081</v>
      </c>
      <c r="I10966" s="126" t="s">
        <v>21082</v>
      </c>
      <c r="J10966" s="126" t="s">
        <v>26233</v>
      </c>
      <c r="K10966" s="9">
        <f>_xlfn.IFNA(VLOOKUP(Table5[[#This Row],[Section]],SubSill_Tier,2,FALSE),0)</f>
        <v>0</v>
      </c>
      <c r="L10966" s="9" t="str">
        <f t="shared" si="180"/>
        <v>Wall</v>
      </c>
      <c r="M10966" s="205" t="str" cm="1">
        <f t="array" ref="M10966">_xlfn.IFS(NOT(ISERROR(VLOOKUP(Table5[[#This Row],[Section]],TB_notTB,1,FALSE))),"No",LEFT(Table5[[#This Row],[Section]],3)="ETB","PLS",LEFT(Table5[[#This Row],[Section]],1)="7","PDB",NOT(ISBLANK(Table5[[#This Row],[Section]])),"No")</f>
        <v>No</v>
      </c>
    </row>
    <row r="10967" spans="1:13" x14ac:dyDescent="0.25">
      <c r="A10967" s="126" t="s">
        <v>3967</v>
      </c>
      <c r="B10967" s="126" t="s">
        <v>17222</v>
      </c>
      <c r="C10967" s="126" t="s">
        <v>98</v>
      </c>
      <c r="D10967" s="127">
        <v>1.774</v>
      </c>
      <c r="E10967" s="128">
        <v>322</v>
      </c>
      <c r="F10967" s="128">
        <v>322</v>
      </c>
      <c r="G10967" s="126" t="s">
        <v>13711</v>
      </c>
      <c r="H10967" s="126" t="s">
        <v>20119</v>
      </c>
      <c r="I10967" s="126" t="s">
        <v>21054</v>
      </c>
      <c r="J10967" s="126" t="s">
        <v>26232</v>
      </c>
      <c r="K10967" s="9">
        <f>_xlfn.IFNA(VLOOKUP(Table5[[#This Row],[Section]],SubSill_Tier,2,FALSE),0)</f>
        <v>0</v>
      </c>
      <c r="L10967" s="9" t="str">
        <f t="shared" si="180"/>
        <v/>
      </c>
      <c r="M10967" s="205" t="str" cm="1">
        <f t="array" ref="M10967">_xlfn.IFS(NOT(ISERROR(VLOOKUP(Table5[[#This Row],[Section]],TB_notTB,1,FALSE))),"No",LEFT(Table5[[#This Row],[Section]],3)="ETB","PLS",LEFT(Table5[[#This Row],[Section]],1)="7","PDB",NOT(ISBLANK(Table5[[#This Row],[Section]])),"No")</f>
        <v>No</v>
      </c>
    </row>
    <row r="10968" spans="1:13" x14ac:dyDescent="0.25">
      <c r="A10968" s="126" t="s">
        <v>3968</v>
      </c>
      <c r="B10968" s="126" t="s">
        <v>17222</v>
      </c>
      <c r="C10968" s="126" t="s">
        <v>98</v>
      </c>
      <c r="D10968" s="127">
        <v>0.621</v>
      </c>
      <c r="E10968" s="128">
        <v>224</v>
      </c>
      <c r="F10968" s="128">
        <v>100</v>
      </c>
      <c r="G10968" s="126" t="s">
        <v>13711</v>
      </c>
      <c r="H10968" s="126" t="s">
        <v>20119</v>
      </c>
      <c r="I10968" s="126" t="s">
        <v>21054</v>
      </c>
      <c r="J10968" s="126" t="s">
        <v>26232</v>
      </c>
      <c r="K10968" s="9">
        <f>_xlfn.IFNA(VLOOKUP(Table5[[#This Row],[Section]],SubSill_Tier,2,FALSE),0)</f>
        <v>0</v>
      </c>
      <c r="L10968" s="9" t="str">
        <f t="shared" si="180"/>
        <v/>
      </c>
      <c r="M10968" s="205" t="str" cm="1">
        <f t="array" ref="M10968">_xlfn.IFS(NOT(ISERROR(VLOOKUP(Table5[[#This Row],[Section]],TB_notTB,1,FALSE))),"No",LEFT(Table5[[#This Row],[Section]],3)="ETB","PLS",LEFT(Table5[[#This Row],[Section]],1)="7","PDB",NOT(ISBLANK(Table5[[#This Row],[Section]])),"No")</f>
        <v>No</v>
      </c>
    </row>
    <row r="10969" spans="1:13" x14ac:dyDescent="0.25">
      <c r="A10969" s="126" t="s">
        <v>3969</v>
      </c>
      <c r="B10969" s="126" t="s">
        <v>17222</v>
      </c>
      <c r="C10969" s="126" t="s">
        <v>98</v>
      </c>
      <c r="D10969" s="127">
        <v>0.52200000000000002</v>
      </c>
      <c r="E10969" s="128">
        <v>243</v>
      </c>
      <c r="F10969" s="128">
        <v>193</v>
      </c>
      <c r="G10969" s="126" t="s">
        <v>13711</v>
      </c>
      <c r="H10969" s="126" t="s">
        <v>20119</v>
      </c>
      <c r="I10969" s="126" t="s">
        <v>21054</v>
      </c>
      <c r="J10969" s="126" t="s">
        <v>26232</v>
      </c>
      <c r="K10969" s="9">
        <f>_xlfn.IFNA(VLOOKUP(Table5[[#This Row],[Section]],SubSill_Tier,2,FALSE),0)</f>
        <v>0</v>
      </c>
      <c r="L10969" s="9" t="str">
        <f t="shared" si="180"/>
        <v/>
      </c>
      <c r="M10969" s="205" t="str" cm="1">
        <f t="array" ref="M10969">_xlfn.IFS(NOT(ISERROR(VLOOKUP(Table5[[#This Row],[Section]],TB_notTB,1,FALSE))),"No",LEFT(Table5[[#This Row],[Section]],3)="ETB","PLS",LEFT(Table5[[#This Row],[Section]],1)="7","PDB",NOT(ISBLANK(Table5[[#This Row],[Section]])),"No")</f>
        <v>No</v>
      </c>
    </row>
    <row r="10970" spans="1:13" x14ac:dyDescent="0.25">
      <c r="A10970" s="126" t="s">
        <v>3970</v>
      </c>
      <c r="B10970" s="126" t="s">
        <v>3971</v>
      </c>
      <c r="C10970" s="126" t="s">
        <v>75</v>
      </c>
      <c r="D10970" s="127">
        <v>0.68200000000000005</v>
      </c>
      <c r="E10970" s="128">
        <v>206</v>
      </c>
      <c r="F10970" s="128">
        <v>100</v>
      </c>
      <c r="G10970" s="126" t="s">
        <v>13762</v>
      </c>
      <c r="H10970" s="126" t="s">
        <v>20194</v>
      </c>
      <c r="I10970" s="126" t="s">
        <v>21110</v>
      </c>
      <c r="J10970" s="126" t="s">
        <v>26241</v>
      </c>
      <c r="K10970" s="9">
        <f>_xlfn.IFNA(VLOOKUP(Table5[[#This Row],[Section]],SubSill_Tier,2,FALSE),0)</f>
        <v>0</v>
      </c>
      <c r="L10970" s="9" t="str">
        <f t="shared" si="180"/>
        <v/>
      </c>
      <c r="M10970" s="205" t="str" cm="1">
        <f t="array" ref="M10970">_xlfn.IFS(NOT(ISERROR(VLOOKUP(Table5[[#This Row],[Section]],TB_notTB,1,FALSE))),"No",LEFT(Table5[[#This Row],[Section]],3)="ETB","PLS",LEFT(Table5[[#This Row],[Section]],1)="7","PDB",NOT(ISBLANK(Table5[[#This Row],[Section]])),"No")</f>
        <v>No</v>
      </c>
    </row>
    <row r="10971" spans="1:13" x14ac:dyDescent="0.25">
      <c r="A10971" s="126" t="s">
        <v>3972</v>
      </c>
      <c r="B10971" s="126" t="s">
        <v>3973</v>
      </c>
      <c r="C10971" s="126" t="s">
        <v>75</v>
      </c>
      <c r="D10971" s="127">
        <v>0.76900000000000002</v>
      </c>
      <c r="E10971" s="128">
        <v>288</v>
      </c>
      <c r="F10971" s="128">
        <v>100</v>
      </c>
      <c r="G10971" s="126" t="s">
        <v>13795</v>
      </c>
      <c r="H10971" s="126" t="s">
        <v>20347</v>
      </c>
      <c r="I10971" s="126" t="s">
        <v>28074</v>
      </c>
      <c r="J10971" s="126" t="s">
        <v>26247</v>
      </c>
      <c r="K10971" s="9">
        <f>_xlfn.IFNA(VLOOKUP(Table5[[#This Row],[Section]],SubSill_Tier,2,FALSE),0)</f>
        <v>0</v>
      </c>
      <c r="L10971" s="9" t="str">
        <f t="shared" si="180"/>
        <v/>
      </c>
      <c r="M10971" s="205" t="str" cm="1">
        <f t="array" ref="M10971">_xlfn.IFS(NOT(ISERROR(VLOOKUP(Table5[[#This Row],[Section]],TB_notTB,1,FALSE))),"No",LEFT(Table5[[#This Row],[Section]],3)="ETB","PLS",LEFT(Table5[[#This Row],[Section]],1)="7","PDB",NOT(ISBLANK(Table5[[#This Row],[Section]])),"No")</f>
        <v>No</v>
      </c>
    </row>
    <row r="10972" spans="1:13" x14ac:dyDescent="0.25">
      <c r="A10972" s="126" t="s">
        <v>3974</v>
      </c>
      <c r="B10972" s="126" t="s">
        <v>3975</v>
      </c>
      <c r="C10972" s="126" t="s">
        <v>75</v>
      </c>
      <c r="D10972" s="127">
        <v>2.1259999999999999</v>
      </c>
      <c r="E10972" s="128">
        <v>747</v>
      </c>
      <c r="F10972" s="128">
        <v>229</v>
      </c>
      <c r="G10972" s="126" t="s">
        <v>19308</v>
      </c>
      <c r="H10972" s="126" t="s">
        <v>21128</v>
      </c>
      <c r="I10972" s="126" t="s">
        <v>27831</v>
      </c>
      <c r="J10972" s="126" t="s">
        <v>26241</v>
      </c>
      <c r="K10972" s="9">
        <f>_xlfn.IFNA(VLOOKUP(Table5[[#This Row],[Section]],SubSill_Tier,2,FALSE),0)</f>
        <v>0</v>
      </c>
      <c r="L10972" s="9" t="str">
        <f t="shared" si="180"/>
        <v/>
      </c>
      <c r="M10972" s="205" t="str" cm="1">
        <f t="array" ref="M10972">_xlfn.IFS(NOT(ISERROR(VLOOKUP(Table5[[#This Row],[Section]],TB_notTB,1,FALSE))),"No",LEFT(Table5[[#This Row],[Section]],3)="ETB","PLS",LEFT(Table5[[#This Row],[Section]],1)="7","PDB",NOT(ISBLANK(Table5[[#This Row],[Section]])),"No")</f>
        <v>No</v>
      </c>
    </row>
    <row r="10973" spans="1:13" x14ac:dyDescent="0.25">
      <c r="A10973" s="126" t="s">
        <v>9322</v>
      </c>
      <c r="B10973" s="126" t="s">
        <v>14357</v>
      </c>
      <c r="C10973" s="126" t="s">
        <v>75</v>
      </c>
      <c r="D10973" s="127">
        <v>2.847</v>
      </c>
      <c r="E10973" s="128">
        <v>220</v>
      </c>
      <c r="F10973" s="128">
        <v>220</v>
      </c>
      <c r="G10973" s="126" t="s">
        <v>13750</v>
      </c>
      <c r="H10973" s="126" t="s">
        <v>21081</v>
      </c>
      <c r="I10973" s="126" t="s">
        <v>21082</v>
      </c>
      <c r="J10973" s="126" t="s">
        <v>26233</v>
      </c>
      <c r="K10973" s="9">
        <f>_xlfn.IFNA(VLOOKUP(Table5[[#This Row],[Section]],SubSill_Tier,2,FALSE),0)</f>
        <v>0</v>
      </c>
      <c r="L10973" s="9" t="str">
        <f t="shared" si="180"/>
        <v>Wall</v>
      </c>
      <c r="M10973" s="205" t="str" cm="1">
        <f t="array" ref="M10973">_xlfn.IFS(NOT(ISERROR(VLOOKUP(Table5[[#This Row],[Section]],TB_notTB,1,FALSE))),"No",LEFT(Table5[[#This Row],[Section]],3)="ETB","PLS",LEFT(Table5[[#This Row],[Section]],1)="7","PDB",NOT(ISBLANK(Table5[[#This Row],[Section]])),"No")</f>
        <v>No</v>
      </c>
    </row>
    <row r="10974" spans="1:13" x14ac:dyDescent="0.25">
      <c r="A10974" s="126" t="s">
        <v>3976</v>
      </c>
      <c r="B10974" s="126" t="s">
        <v>17222</v>
      </c>
      <c r="C10974" s="126" t="s">
        <v>98</v>
      </c>
      <c r="D10974" s="127">
        <v>0.28199999999999997</v>
      </c>
      <c r="E10974" s="128">
        <v>134</v>
      </c>
      <c r="F10974" s="128">
        <v>100</v>
      </c>
      <c r="G10974" s="126" t="s">
        <v>13736</v>
      </c>
      <c r="H10974" s="126" t="s">
        <v>20148</v>
      </c>
      <c r="I10974" s="126" t="s">
        <v>21073</v>
      </c>
      <c r="J10974" s="126" t="s">
        <v>26232</v>
      </c>
      <c r="K10974" s="9">
        <f>_xlfn.IFNA(VLOOKUP(Table5[[#This Row],[Section]],SubSill_Tier,2,FALSE),0)</f>
        <v>0</v>
      </c>
      <c r="L10974" s="9" t="str">
        <f t="shared" si="180"/>
        <v/>
      </c>
      <c r="M10974" s="205" t="str" cm="1">
        <f t="array" ref="M10974">_xlfn.IFS(NOT(ISERROR(VLOOKUP(Table5[[#This Row],[Section]],TB_notTB,1,FALSE))),"No",LEFT(Table5[[#This Row],[Section]],3)="ETB","PLS",LEFT(Table5[[#This Row],[Section]],1)="7","PDB",NOT(ISBLANK(Table5[[#This Row],[Section]])),"No")</f>
        <v>No</v>
      </c>
    </row>
    <row r="10975" spans="1:13" x14ac:dyDescent="0.25">
      <c r="A10975" s="126" t="s">
        <v>3977</v>
      </c>
      <c r="B10975" s="126" t="s">
        <v>17222</v>
      </c>
      <c r="C10975" s="126" t="s">
        <v>98</v>
      </c>
      <c r="D10975" s="127">
        <v>0.314</v>
      </c>
      <c r="E10975" s="128">
        <v>149</v>
      </c>
      <c r="F10975" s="128">
        <v>100</v>
      </c>
      <c r="G10975" s="126" t="s">
        <v>13736</v>
      </c>
      <c r="H10975" s="126" t="s">
        <v>20148</v>
      </c>
      <c r="I10975" s="126" t="s">
        <v>21073</v>
      </c>
      <c r="J10975" s="126" t="s">
        <v>26232</v>
      </c>
      <c r="K10975" s="9">
        <f>_xlfn.IFNA(VLOOKUP(Table5[[#This Row],[Section]],SubSill_Tier,2,FALSE),0)</f>
        <v>0</v>
      </c>
      <c r="L10975" s="9" t="str">
        <f t="shared" si="180"/>
        <v/>
      </c>
      <c r="M10975" s="205" t="str" cm="1">
        <f t="array" ref="M10975">_xlfn.IFS(NOT(ISERROR(VLOOKUP(Table5[[#This Row],[Section]],TB_notTB,1,FALSE))),"No",LEFT(Table5[[#This Row],[Section]],3)="ETB","PLS",LEFT(Table5[[#This Row],[Section]],1)="7","PDB",NOT(ISBLANK(Table5[[#This Row],[Section]])),"No")</f>
        <v>No</v>
      </c>
    </row>
    <row r="10976" spans="1:13" x14ac:dyDescent="0.25">
      <c r="A10976" s="126" t="s">
        <v>3978</v>
      </c>
      <c r="B10976" s="126" t="s">
        <v>17222</v>
      </c>
      <c r="C10976" s="126" t="s">
        <v>98</v>
      </c>
      <c r="D10976" s="127">
        <v>0.99399999999999999</v>
      </c>
      <c r="E10976" s="128">
        <v>307</v>
      </c>
      <c r="F10976" s="128">
        <v>142</v>
      </c>
      <c r="G10976" s="126" t="s">
        <v>13711</v>
      </c>
      <c r="H10976" s="126" t="s">
        <v>20119</v>
      </c>
      <c r="I10976" s="126" t="s">
        <v>21054</v>
      </c>
      <c r="J10976" s="126" t="s">
        <v>26232</v>
      </c>
      <c r="K10976" s="9">
        <f>_xlfn.IFNA(VLOOKUP(Table5[[#This Row],[Section]],SubSill_Tier,2,FALSE),0)</f>
        <v>0</v>
      </c>
      <c r="L10976" s="9" t="str">
        <f t="shared" si="180"/>
        <v/>
      </c>
      <c r="M10976" s="205" t="str" cm="1">
        <f t="array" ref="M10976">_xlfn.IFS(NOT(ISERROR(VLOOKUP(Table5[[#This Row],[Section]],TB_notTB,1,FALSE))),"No",LEFT(Table5[[#This Row],[Section]],3)="ETB","PLS",LEFT(Table5[[#This Row],[Section]],1)="7","PDB",NOT(ISBLANK(Table5[[#This Row],[Section]])),"No")</f>
        <v>No</v>
      </c>
    </row>
    <row r="10977" spans="1:13" x14ac:dyDescent="0.25">
      <c r="A10977" s="126" t="s">
        <v>3979</v>
      </c>
      <c r="B10977" s="126" t="s">
        <v>17222</v>
      </c>
      <c r="C10977" s="126" t="s">
        <v>98</v>
      </c>
      <c r="D10977" s="127">
        <v>2.605</v>
      </c>
      <c r="E10977" s="128">
        <v>669</v>
      </c>
      <c r="F10977" s="128">
        <v>460</v>
      </c>
      <c r="G10977" s="126" t="s">
        <v>13711</v>
      </c>
      <c r="H10977" s="126" t="s">
        <v>20119</v>
      </c>
      <c r="I10977" s="126" t="s">
        <v>21054</v>
      </c>
      <c r="J10977" s="126" t="s">
        <v>26232</v>
      </c>
      <c r="K10977" s="9">
        <f>_xlfn.IFNA(VLOOKUP(Table5[[#This Row],[Section]],SubSill_Tier,2,FALSE),0)</f>
        <v>0</v>
      </c>
      <c r="L10977" s="9" t="str">
        <f t="shared" si="180"/>
        <v/>
      </c>
      <c r="M10977" s="205" t="str" cm="1">
        <f t="array" ref="M10977">_xlfn.IFS(NOT(ISERROR(VLOOKUP(Table5[[#This Row],[Section]],TB_notTB,1,FALSE))),"No",LEFT(Table5[[#This Row],[Section]],3)="ETB","PLS",LEFT(Table5[[#This Row],[Section]],1)="7","PDB",NOT(ISBLANK(Table5[[#This Row],[Section]])),"No")</f>
        <v>No</v>
      </c>
    </row>
    <row r="10978" spans="1:13" x14ac:dyDescent="0.25">
      <c r="A10978" s="126" t="s">
        <v>3980</v>
      </c>
      <c r="B10978" s="126" t="s">
        <v>17222</v>
      </c>
      <c r="C10978" s="126" t="s">
        <v>98</v>
      </c>
      <c r="D10978" s="127">
        <v>2.6179999999999999</v>
      </c>
      <c r="E10978" s="128">
        <v>646</v>
      </c>
      <c r="F10978" s="128">
        <v>461</v>
      </c>
      <c r="G10978" s="126" t="s">
        <v>13711</v>
      </c>
      <c r="H10978" s="126" t="s">
        <v>20119</v>
      </c>
      <c r="I10978" s="126" t="s">
        <v>21054</v>
      </c>
      <c r="J10978" s="126" t="s">
        <v>26232</v>
      </c>
      <c r="K10978" s="9">
        <f>_xlfn.IFNA(VLOOKUP(Table5[[#This Row],[Section]],SubSill_Tier,2,FALSE),0)</f>
        <v>0</v>
      </c>
      <c r="L10978" s="9" t="str">
        <f t="shared" si="180"/>
        <v/>
      </c>
      <c r="M10978" s="205" t="str" cm="1">
        <f t="array" ref="M10978">_xlfn.IFS(NOT(ISERROR(VLOOKUP(Table5[[#This Row],[Section]],TB_notTB,1,FALSE))),"No",LEFT(Table5[[#This Row],[Section]],3)="ETB","PLS",LEFT(Table5[[#This Row],[Section]],1)="7","PDB",NOT(ISBLANK(Table5[[#This Row],[Section]])),"No")</f>
        <v>No</v>
      </c>
    </row>
    <row r="10979" spans="1:13" x14ac:dyDescent="0.25">
      <c r="A10979" s="126" t="s">
        <v>3981</v>
      </c>
      <c r="B10979" s="126" t="s">
        <v>17222</v>
      </c>
      <c r="C10979" s="126" t="s">
        <v>98</v>
      </c>
      <c r="D10979" s="127">
        <v>1.3240000000000001</v>
      </c>
      <c r="E10979" s="128">
        <v>369</v>
      </c>
      <c r="F10979" s="128">
        <v>131</v>
      </c>
      <c r="G10979" s="126" t="s">
        <v>13711</v>
      </c>
      <c r="H10979" s="126" t="s">
        <v>20119</v>
      </c>
      <c r="I10979" s="126" t="s">
        <v>21054</v>
      </c>
      <c r="J10979" s="126" t="s">
        <v>26232</v>
      </c>
      <c r="K10979" s="9">
        <f>_xlfn.IFNA(VLOOKUP(Table5[[#This Row],[Section]],SubSill_Tier,2,FALSE),0)</f>
        <v>0</v>
      </c>
      <c r="L10979" s="9" t="str">
        <f t="shared" si="180"/>
        <v/>
      </c>
      <c r="M10979" s="205" t="str" cm="1">
        <f t="array" ref="M10979">_xlfn.IFS(NOT(ISERROR(VLOOKUP(Table5[[#This Row],[Section]],TB_notTB,1,FALSE))),"No",LEFT(Table5[[#This Row],[Section]],3)="ETB","PLS",LEFT(Table5[[#This Row],[Section]],1)="7","PDB",NOT(ISBLANK(Table5[[#This Row],[Section]])),"No")</f>
        <v>No</v>
      </c>
    </row>
    <row r="10980" spans="1:13" x14ac:dyDescent="0.25">
      <c r="A10980" s="126" t="s">
        <v>3982</v>
      </c>
      <c r="B10980" s="126" t="s">
        <v>17222</v>
      </c>
      <c r="C10980" s="126" t="s">
        <v>98</v>
      </c>
      <c r="D10980" s="127">
        <v>1.4059999999999999</v>
      </c>
      <c r="E10980" s="128">
        <v>561</v>
      </c>
      <c r="F10980" s="128">
        <v>197</v>
      </c>
      <c r="G10980" s="126" t="s">
        <v>13711</v>
      </c>
      <c r="H10980" s="126" t="s">
        <v>20119</v>
      </c>
      <c r="I10980" s="126" t="s">
        <v>21054</v>
      </c>
      <c r="J10980" s="126" t="s">
        <v>26232</v>
      </c>
      <c r="K10980" s="9">
        <f>_xlfn.IFNA(VLOOKUP(Table5[[#This Row],[Section]],SubSill_Tier,2,FALSE),0)</f>
        <v>0</v>
      </c>
      <c r="L10980" s="9" t="str">
        <f t="shared" si="180"/>
        <v/>
      </c>
      <c r="M10980" s="205" t="str" cm="1">
        <f t="array" ref="M10980">_xlfn.IFS(NOT(ISERROR(VLOOKUP(Table5[[#This Row],[Section]],TB_notTB,1,FALSE))),"No",LEFT(Table5[[#This Row],[Section]],3)="ETB","PLS",LEFT(Table5[[#This Row],[Section]],1)="7","PDB",NOT(ISBLANK(Table5[[#This Row],[Section]])),"No")</f>
        <v>No</v>
      </c>
    </row>
    <row r="10981" spans="1:13" x14ac:dyDescent="0.25">
      <c r="A10981" s="126" t="s">
        <v>3983</v>
      </c>
      <c r="B10981" s="126" t="s">
        <v>17222</v>
      </c>
      <c r="C10981" s="126" t="s">
        <v>98</v>
      </c>
      <c r="D10981" s="127">
        <v>0.91900000000000004</v>
      </c>
      <c r="E10981" s="128">
        <v>269</v>
      </c>
      <c r="F10981" s="128">
        <v>100</v>
      </c>
      <c r="G10981" s="126" t="s">
        <v>13711</v>
      </c>
      <c r="H10981" s="126" t="s">
        <v>20119</v>
      </c>
      <c r="I10981" s="126" t="s">
        <v>21054</v>
      </c>
      <c r="J10981" s="126" t="s">
        <v>26232</v>
      </c>
      <c r="K10981" s="9">
        <f>_xlfn.IFNA(VLOOKUP(Table5[[#This Row],[Section]],SubSill_Tier,2,FALSE),0)</f>
        <v>0</v>
      </c>
      <c r="L10981" s="9" t="str">
        <f t="shared" si="180"/>
        <v/>
      </c>
      <c r="M10981" s="205" t="str" cm="1">
        <f t="array" ref="M10981">_xlfn.IFS(NOT(ISERROR(VLOOKUP(Table5[[#This Row],[Section]],TB_notTB,1,FALSE))),"No",LEFT(Table5[[#This Row],[Section]],3)="ETB","PLS",LEFT(Table5[[#This Row],[Section]],1)="7","PDB",NOT(ISBLANK(Table5[[#This Row],[Section]])),"No")</f>
        <v>No</v>
      </c>
    </row>
    <row r="10982" spans="1:13" x14ac:dyDescent="0.25">
      <c r="A10982" s="126" t="s">
        <v>3984</v>
      </c>
      <c r="B10982" s="126" t="s">
        <v>17222</v>
      </c>
      <c r="C10982" s="126" t="s">
        <v>98</v>
      </c>
      <c r="D10982" s="127">
        <v>1.115</v>
      </c>
      <c r="E10982" s="128">
        <v>453</v>
      </c>
      <c r="F10982" s="128">
        <v>147</v>
      </c>
      <c r="G10982" s="126" t="s">
        <v>13711</v>
      </c>
      <c r="H10982" s="126" t="s">
        <v>20119</v>
      </c>
      <c r="I10982" s="126" t="s">
        <v>21054</v>
      </c>
      <c r="J10982" s="126" t="s">
        <v>26232</v>
      </c>
      <c r="K10982" s="9">
        <f>_xlfn.IFNA(VLOOKUP(Table5[[#This Row],[Section]],SubSill_Tier,2,FALSE),0)</f>
        <v>0</v>
      </c>
      <c r="L10982" s="9" t="str">
        <f t="shared" si="180"/>
        <v/>
      </c>
      <c r="M10982" s="205" t="str" cm="1">
        <f t="array" ref="M10982">_xlfn.IFS(NOT(ISERROR(VLOOKUP(Table5[[#This Row],[Section]],TB_notTB,1,FALSE))),"No",LEFT(Table5[[#This Row],[Section]],3)="ETB","PLS",LEFT(Table5[[#This Row],[Section]],1)="7","PDB",NOT(ISBLANK(Table5[[#This Row],[Section]])),"No")</f>
        <v>No</v>
      </c>
    </row>
    <row r="10983" spans="1:13" x14ac:dyDescent="0.25">
      <c r="A10983" s="126" t="s">
        <v>3985</v>
      </c>
      <c r="B10983" s="126" t="s">
        <v>17222</v>
      </c>
      <c r="C10983" s="126" t="s">
        <v>98</v>
      </c>
      <c r="D10983" s="127">
        <v>1.464</v>
      </c>
      <c r="E10983" s="128">
        <v>276</v>
      </c>
      <c r="F10983" s="128">
        <v>135</v>
      </c>
      <c r="G10983" s="126" t="s">
        <v>13711</v>
      </c>
      <c r="H10983" s="126" t="s">
        <v>20119</v>
      </c>
      <c r="I10983" s="126" t="s">
        <v>21054</v>
      </c>
      <c r="J10983" s="126" t="s">
        <v>26232</v>
      </c>
      <c r="K10983" s="9">
        <f>_xlfn.IFNA(VLOOKUP(Table5[[#This Row],[Section]],SubSill_Tier,2,FALSE),0)</f>
        <v>0</v>
      </c>
      <c r="L10983" s="9" t="str">
        <f t="shared" si="180"/>
        <v/>
      </c>
      <c r="M10983" s="205" t="str" cm="1">
        <f t="array" ref="M10983">_xlfn.IFS(NOT(ISERROR(VLOOKUP(Table5[[#This Row],[Section]],TB_notTB,1,FALSE))),"No",LEFT(Table5[[#This Row],[Section]],3)="ETB","PLS",LEFT(Table5[[#This Row],[Section]],1)="7","PDB",NOT(ISBLANK(Table5[[#This Row],[Section]])),"No")</f>
        <v>No</v>
      </c>
    </row>
    <row r="10984" spans="1:13" x14ac:dyDescent="0.25">
      <c r="A10984" s="126" t="s">
        <v>3986</v>
      </c>
      <c r="B10984" s="126" t="s">
        <v>17222</v>
      </c>
      <c r="C10984" s="126" t="s">
        <v>98</v>
      </c>
      <c r="D10984" s="127">
        <v>2.121</v>
      </c>
      <c r="E10984" s="128">
        <v>570</v>
      </c>
      <c r="F10984" s="128">
        <v>170</v>
      </c>
      <c r="G10984" s="126" t="s">
        <v>13711</v>
      </c>
      <c r="H10984" s="126" t="s">
        <v>20119</v>
      </c>
      <c r="I10984" s="126" t="s">
        <v>21054</v>
      </c>
      <c r="J10984" s="126" t="s">
        <v>26232</v>
      </c>
      <c r="K10984" s="9">
        <f>_xlfn.IFNA(VLOOKUP(Table5[[#This Row],[Section]],SubSill_Tier,2,FALSE),0)</f>
        <v>0</v>
      </c>
      <c r="L10984" s="9" t="str">
        <f t="shared" si="180"/>
        <v/>
      </c>
      <c r="M10984" s="205" t="str" cm="1">
        <f t="array" ref="M10984">_xlfn.IFS(NOT(ISERROR(VLOOKUP(Table5[[#This Row],[Section]],TB_notTB,1,FALSE))),"No",LEFT(Table5[[#This Row],[Section]],3)="ETB","PLS",LEFT(Table5[[#This Row],[Section]],1)="7","PDB",NOT(ISBLANK(Table5[[#This Row],[Section]])),"No")</f>
        <v>No</v>
      </c>
    </row>
    <row r="10985" spans="1:13" x14ac:dyDescent="0.25">
      <c r="A10985" s="126" t="s">
        <v>3987</v>
      </c>
      <c r="B10985" s="126" t="s">
        <v>17222</v>
      </c>
      <c r="C10985" s="126" t="s">
        <v>98</v>
      </c>
      <c r="D10985" s="127">
        <v>2.8519999999999999</v>
      </c>
      <c r="E10985" s="128">
        <v>416</v>
      </c>
      <c r="F10985" s="128">
        <v>275</v>
      </c>
      <c r="G10985" s="126" t="s">
        <v>13711</v>
      </c>
      <c r="H10985" s="126" t="s">
        <v>20119</v>
      </c>
      <c r="I10985" s="126" t="s">
        <v>21054</v>
      </c>
      <c r="J10985" s="126" t="s">
        <v>26232</v>
      </c>
      <c r="K10985" s="9">
        <f>_xlfn.IFNA(VLOOKUP(Table5[[#This Row],[Section]],SubSill_Tier,2,FALSE),0)</f>
        <v>0</v>
      </c>
      <c r="L10985" s="9" t="str">
        <f t="shared" si="180"/>
        <v/>
      </c>
      <c r="M10985" s="205" t="str" cm="1">
        <f t="array" ref="M10985">_xlfn.IFS(NOT(ISERROR(VLOOKUP(Table5[[#This Row],[Section]],TB_notTB,1,FALSE))),"No",LEFT(Table5[[#This Row],[Section]],3)="ETB","PLS",LEFT(Table5[[#This Row],[Section]],1)="7","PDB",NOT(ISBLANK(Table5[[#This Row],[Section]])),"No")</f>
        <v>No</v>
      </c>
    </row>
    <row r="10986" spans="1:13" x14ac:dyDescent="0.25">
      <c r="A10986" s="126" t="s">
        <v>3988</v>
      </c>
      <c r="B10986" s="126" t="s">
        <v>17222</v>
      </c>
      <c r="C10986" s="126" t="s">
        <v>98</v>
      </c>
      <c r="D10986" s="127">
        <v>0.83699999999999997</v>
      </c>
      <c r="E10986" s="128">
        <v>238</v>
      </c>
      <c r="F10986" s="128">
        <v>100</v>
      </c>
      <c r="G10986" s="126" t="s">
        <v>13711</v>
      </c>
      <c r="H10986" s="126" t="s">
        <v>20119</v>
      </c>
      <c r="I10986" s="126" t="s">
        <v>21054</v>
      </c>
      <c r="J10986" s="126" t="s">
        <v>26232</v>
      </c>
      <c r="K10986" s="9">
        <f>_xlfn.IFNA(VLOOKUP(Table5[[#This Row],[Section]],SubSill_Tier,2,FALSE),0)</f>
        <v>0</v>
      </c>
      <c r="L10986" s="9" t="str">
        <f t="shared" si="180"/>
        <v/>
      </c>
      <c r="M10986" s="205" t="str" cm="1">
        <f t="array" ref="M10986">_xlfn.IFS(NOT(ISERROR(VLOOKUP(Table5[[#This Row],[Section]],TB_notTB,1,FALSE))),"No",LEFT(Table5[[#This Row],[Section]],3)="ETB","PLS",LEFT(Table5[[#This Row],[Section]],1)="7","PDB",NOT(ISBLANK(Table5[[#This Row],[Section]])),"No")</f>
        <v>No</v>
      </c>
    </row>
    <row r="10987" spans="1:13" x14ac:dyDescent="0.25">
      <c r="A10987" s="126" t="s">
        <v>9323</v>
      </c>
      <c r="B10987" s="126" t="s">
        <v>3598</v>
      </c>
      <c r="C10987" s="126" t="s">
        <v>98</v>
      </c>
      <c r="D10987" s="127">
        <v>0.84599999999999997</v>
      </c>
      <c r="E10987" s="128">
        <v>140</v>
      </c>
      <c r="F10987" s="128">
        <v>109</v>
      </c>
      <c r="G10987" s="126" t="s">
        <v>13724</v>
      </c>
      <c r="H10987" s="126" t="s">
        <v>20186</v>
      </c>
      <c r="I10987" s="126" t="s">
        <v>22099</v>
      </c>
      <c r="J10987" s="126" t="s">
        <v>26234</v>
      </c>
      <c r="K10987" s="9">
        <f>_xlfn.IFNA(VLOOKUP(Table5[[#This Row],[Section]],SubSill_Tier,2,FALSE),0)</f>
        <v>0</v>
      </c>
      <c r="L10987" s="9" t="str">
        <f t="shared" si="180"/>
        <v/>
      </c>
      <c r="M10987" s="205" t="str" cm="1">
        <f t="array" ref="M10987">_xlfn.IFS(NOT(ISERROR(VLOOKUP(Table5[[#This Row],[Section]],TB_notTB,1,FALSE))),"No",LEFT(Table5[[#This Row],[Section]],3)="ETB","PLS",LEFT(Table5[[#This Row],[Section]],1)="7","PDB",NOT(ISBLANK(Table5[[#This Row],[Section]])),"No")</f>
        <v>No</v>
      </c>
    </row>
    <row r="10988" spans="1:13" x14ac:dyDescent="0.25">
      <c r="A10988" s="126" t="s">
        <v>3989</v>
      </c>
      <c r="B10988" s="126" t="s">
        <v>3990</v>
      </c>
      <c r="C10988" s="126" t="s">
        <v>75</v>
      </c>
      <c r="D10988" s="127">
        <v>0.89600000000000002</v>
      </c>
      <c r="E10988" s="128">
        <v>356</v>
      </c>
      <c r="F10988" s="128">
        <v>126</v>
      </c>
      <c r="G10988" s="126" t="s">
        <v>13782</v>
      </c>
      <c r="H10988" s="126" t="s">
        <v>20267</v>
      </c>
      <c r="I10988" s="126" t="s">
        <v>21157</v>
      </c>
      <c r="J10988" s="126" t="s">
        <v>26241</v>
      </c>
      <c r="K10988" s="9">
        <f>_xlfn.IFNA(VLOOKUP(Table5[[#This Row],[Section]],SubSill_Tier,2,FALSE),0)</f>
        <v>0</v>
      </c>
      <c r="L10988" s="9" t="str">
        <f t="shared" si="180"/>
        <v/>
      </c>
      <c r="M10988" s="205" t="str" cm="1">
        <f t="array" ref="M10988">_xlfn.IFS(NOT(ISERROR(VLOOKUP(Table5[[#This Row],[Section]],TB_notTB,1,FALSE))),"No",LEFT(Table5[[#This Row],[Section]],3)="ETB","PLS",LEFT(Table5[[#This Row],[Section]],1)="7","PDB",NOT(ISBLANK(Table5[[#This Row],[Section]])),"No")</f>
        <v>No</v>
      </c>
    </row>
    <row r="10989" spans="1:13" x14ac:dyDescent="0.25">
      <c r="A10989" s="126" t="s">
        <v>3991</v>
      </c>
      <c r="B10989" s="126" t="s">
        <v>3992</v>
      </c>
      <c r="C10989" s="126" t="s">
        <v>75</v>
      </c>
      <c r="D10989" s="127">
        <v>1.234</v>
      </c>
      <c r="E10989" s="128">
        <v>447</v>
      </c>
      <c r="F10989" s="128">
        <v>100</v>
      </c>
      <c r="G10989" s="126" t="s">
        <v>13729</v>
      </c>
      <c r="H10989" s="126" t="s">
        <v>20138</v>
      </c>
      <c r="I10989" s="126" t="s">
        <v>21067</v>
      </c>
      <c r="J10989" s="126" t="s">
        <v>26232</v>
      </c>
      <c r="K10989" s="9">
        <f>_xlfn.IFNA(VLOOKUP(Table5[[#This Row],[Section]],SubSill_Tier,2,FALSE),0)</f>
        <v>0</v>
      </c>
      <c r="L10989" s="9" t="str">
        <f t="shared" si="180"/>
        <v/>
      </c>
      <c r="M10989" s="205" t="str" cm="1">
        <f t="array" ref="M10989">_xlfn.IFS(NOT(ISERROR(VLOOKUP(Table5[[#This Row],[Section]],TB_notTB,1,FALSE))),"No",LEFT(Table5[[#This Row],[Section]],3)="ETB","PLS",LEFT(Table5[[#This Row],[Section]],1)="7","PDB",NOT(ISBLANK(Table5[[#This Row],[Section]])),"No")</f>
        <v>No</v>
      </c>
    </row>
    <row r="10990" spans="1:13" x14ac:dyDescent="0.25">
      <c r="A10990" s="126" t="s">
        <v>3993</v>
      </c>
      <c r="B10990" s="126" t="s">
        <v>17222</v>
      </c>
      <c r="C10990" s="126" t="s">
        <v>98</v>
      </c>
      <c r="D10990" s="127">
        <v>0.18099999999999999</v>
      </c>
      <c r="E10990" s="128">
        <v>100</v>
      </c>
      <c r="F10990" s="128">
        <v>100</v>
      </c>
      <c r="G10990" s="126" t="s">
        <v>13711</v>
      </c>
      <c r="H10990" s="126" t="s">
        <v>20119</v>
      </c>
      <c r="I10990" s="126" t="s">
        <v>21054</v>
      </c>
      <c r="J10990" s="126" t="s">
        <v>26232</v>
      </c>
      <c r="K10990" s="9">
        <f>_xlfn.IFNA(VLOOKUP(Table5[[#This Row],[Section]],SubSill_Tier,2,FALSE),0)</f>
        <v>0</v>
      </c>
      <c r="L10990" s="9" t="str">
        <f t="shared" si="180"/>
        <v/>
      </c>
      <c r="M10990" s="205" t="str" cm="1">
        <f t="array" ref="M10990">_xlfn.IFS(NOT(ISERROR(VLOOKUP(Table5[[#This Row],[Section]],TB_notTB,1,FALSE))),"No",LEFT(Table5[[#This Row],[Section]],3)="ETB","PLS",LEFT(Table5[[#This Row],[Section]],1)="7","PDB",NOT(ISBLANK(Table5[[#This Row],[Section]])),"No")</f>
        <v>No</v>
      </c>
    </row>
    <row r="10991" spans="1:13" x14ac:dyDescent="0.25">
      <c r="A10991" s="126" t="s">
        <v>16552</v>
      </c>
      <c r="B10991" s="126" t="s">
        <v>17222</v>
      </c>
      <c r="C10991" s="126" t="s">
        <v>98</v>
      </c>
      <c r="D10991" s="127">
        <v>1.7010000000000001</v>
      </c>
      <c r="E10991" s="128">
        <v>634</v>
      </c>
      <c r="F10991" s="128">
        <v>305</v>
      </c>
      <c r="G10991" s="126" t="s">
        <v>14967</v>
      </c>
      <c r="H10991" s="126" t="s">
        <v>20263</v>
      </c>
      <c r="I10991" s="126" t="s">
        <v>20262</v>
      </c>
      <c r="J10991" s="126" t="s">
        <v>26291</v>
      </c>
      <c r="K10991" s="9">
        <f>_xlfn.IFNA(VLOOKUP(Table5[[#This Row],[Section]],SubSill_Tier,2,FALSE),0)</f>
        <v>0</v>
      </c>
      <c r="L10991" s="9" t="str">
        <f t="shared" si="180"/>
        <v/>
      </c>
      <c r="M10991" s="205" t="str" cm="1">
        <f t="array" ref="M10991">_xlfn.IFS(NOT(ISERROR(VLOOKUP(Table5[[#This Row],[Section]],TB_notTB,1,FALSE))),"No",LEFT(Table5[[#This Row],[Section]],3)="ETB","PLS",LEFT(Table5[[#This Row],[Section]],1)="7","PDB",NOT(ISBLANK(Table5[[#This Row],[Section]])),"No")</f>
        <v>No</v>
      </c>
    </row>
    <row r="10992" spans="1:13" x14ac:dyDescent="0.25">
      <c r="A10992" s="126" t="s">
        <v>3994</v>
      </c>
      <c r="B10992" s="126" t="s">
        <v>17222</v>
      </c>
      <c r="C10992" s="126" t="s">
        <v>98</v>
      </c>
      <c r="D10992" s="127">
        <v>1.91</v>
      </c>
      <c r="E10992" s="128">
        <v>476</v>
      </c>
      <c r="F10992" s="128">
        <v>476</v>
      </c>
      <c r="G10992" s="126" t="s">
        <v>13712</v>
      </c>
      <c r="H10992" s="126" t="s">
        <v>20120</v>
      </c>
      <c r="I10992" s="126" t="s">
        <v>21055</v>
      </c>
      <c r="J10992" s="126" t="s">
        <v>26232</v>
      </c>
      <c r="K10992" s="9">
        <f>_xlfn.IFNA(VLOOKUP(Table5[[#This Row],[Section]],SubSill_Tier,2,FALSE),0)</f>
        <v>0</v>
      </c>
      <c r="L10992" s="9" t="str">
        <f t="shared" si="180"/>
        <v/>
      </c>
      <c r="M10992" s="205" t="str" cm="1">
        <f t="array" ref="M10992">_xlfn.IFS(NOT(ISERROR(VLOOKUP(Table5[[#This Row],[Section]],TB_notTB,1,FALSE))),"No",LEFT(Table5[[#This Row],[Section]],3)="ETB","PLS",LEFT(Table5[[#This Row],[Section]],1)="7","PDB",NOT(ISBLANK(Table5[[#This Row],[Section]])),"No")</f>
        <v>No</v>
      </c>
    </row>
    <row r="10993" spans="1:13" x14ac:dyDescent="0.25">
      <c r="A10993" s="126" t="s">
        <v>21471</v>
      </c>
      <c r="B10993" s="126" t="s">
        <v>21472</v>
      </c>
      <c r="C10993" s="126" t="s">
        <v>75</v>
      </c>
      <c r="D10993" s="127">
        <v>1.4910000000000001</v>
      </c>
      <c r="E10993" s="128">
        <v>258</v>
      </c>
      <c r="F10993" s="128">
        <v>258</v>
      </c>
      <c r="G10993" s="126" t="s">
        <v>13716</v>
      </c>
      <c r="H10993" s="126" t="s">
        <v>21094</v>
      </c>
      <c r="I10993" s="126" t="s">
        <v>21095</v>
      </c>
      <c r="J10993" s="126" t="s">
        <v>26233</v>
      </c>
      <c r="K10993" s="9">
        <f>_xlfn.IFNA(VLOOKUP(Table5[[#This Row],[Section]],SubSill_Tier,2,FALSE),0)</f>
        <v>0</v>
      </c>
      <c r="L10993" s="9" t="str">
        <f t="shared" si="180"/>
        <v/>
      </c>
      <c r="M10993" s="205" t="str" cm="1">
        <f t="array" ref="M10993">_xlfn.IFS(NOT(ISERROR(VLOOKUP(Table5[[#This Row],[Section]],TB_notTB,1,FALSE))),"No",LEFT(Table5[[#This Row],[Section]],3)="ETB","PLS",LEFT(Table5[[#This Row],[Section]],1)="7","PDB",NOT(ISBLANK(Table5[[#This Row],[Section]])),"No")</f>
        <v>No</v>
      </c>
    </row>
    <row r="10994" spans="1:13" x14ac:dyDescent="0.25">
      <c r="A10994" s="126" t="s">
        <v>3995</v>
      </c>
      <c r="B10994" s="126" t="s">
        <v>17222</v>
      </c>
      <c r="C10994" s="126" t="s">
        <v>98</v>
      </c>
      <c r="D10994" s="127">
        <v>1.696</v>
      </c>
      <c r="E10994" s="128">
        <v>322</v>
      </c>
      <c r="F10994" s="128">
        <v>322</v>
      </c>
      <c r="G10994" s="126" t="s">
        <v>13711</v>
      </c>
      <c r="H10994" s="126" t="s">
        <v>20119</v>
      </c>
      <c r="I10994" s="126" t="s">
        <v>21054</v>
      </c>
      <c r="J10994" s="126" t="s">
        <v>26232</v>
      </c>
      <c r="K10994" s="9">
        <f>_xlfn.IFNA(VLOOKUP(Table5[[#This Row],[Section]],SubSill_Tier,2,FALSE),0)</f>
        <v>0</v>
      </c>
      <c r="L10994" s="9" t="str">
        <f t="shared" si="180"/>
        <v/>
      </c>
      <c r="M10994" s="205" t="str" cm="1">
        <f t="array" ref="M10994">_xlfn.IFS(NOT(ISERROR(VLOOKUP(Table5[[#This Row],[Section]],TB_notTB,1,FALSE))),"No",LEFT(Table5[[#This Row],[Section]],3)="ETB","PLS",LEFT(Table5[[#This Row],[Section]],1)="7","PDB",NOT(ISBLANK(Table5[[#This Row],[Section]])),"No")</f>
        <v>No</v>
      </c>
    </row>
    <row r="10995" spans="1:13" x14ac:dyDescent="0.25">
      <c r="A10995" s="126" t="s">
        <v>16553</v>
      </c>
      <c r="B10995" s="126" t="s">
        <v>22421</v>
      </c>
      <c r="C10995" s="126" t="s">
        <v>75</v>
      </c>
      <c r="D10995" s="127">
        <v>0.629</v>
      </c>
      <c r="E10995" s="128">
        <v>290</v>
      </c>
      <c r="F10995" s="128">
        <v>196</v>
      </c>
      <c r="G10995" s="126" t="s">
        <v>14884</v>
      </c>
      <c r="H10995" s="126" t="s">
        <v>21146</v>
      </c>
      <c r="I10995" s="126" t="s">
        <v>22101</v>
      </c>
      <c r="J10995" s="126" t="s">
        <v>26278</v>
      </c>
      <c r="K10995" s="9">
        <f>_xlfn.IFNA(VLOOKUP(Table5[[#This Row],[Section]],SubSill_Tier,2,FALSE),0)</f>
        <v>0</v>
      </c>
      <c r="L10995" s="9" t="str">
        <f t="shared" si="180"/>
        <v/>
      </c>
      <c r="M10995" s="205" t="str" cm="1">
        <f t="array" ref="M10995">_xlfn.IFS(NOT(ISERROR(VLOOKUP(Table5[[#This Row],[Section]],TB_notTB,1,FALSE))),"No",LEFT(Table5[[#This Row],[Section]],3)="ETB","PLS",LEFT(Table5[[#This Row],[Section]],1)="7","PDB",NOT(ISBLANK(Table5[[#This Row],[Section]])),"No")</f>
        <v>No</v>
      </c>
    </row>
    <row r="10996" spans="1:13" x14ac:dyDescent="0.25">
      <c r="A10996" s="126" t="s">
        <v>16554</v>
      </c>
      <c r="B10996" s="126" t="s">
        <v>22422</v>
      </c>
      <c r="C10996" s="126" t="s">
        <v>75</v>
      </c>
      <c r="D10996" s="127">
        <v>0.35499999999999998</v>
      </c>
      <c r="E10996" s="128">
        <v>201</v>
      </c>
      <c r="F10996" s="128">
        <v>134</v>
      </c>
      <c r="G10996" s="126" t="s">
        <v>14884</v>
      </c>
      <c r="H10996" s="126" t="s">
        <v>21146</v>
      </c>
      <c r="I10996" s="126" t="s">
        <v>22101</v>
      </c>
      <c r="J10996" s="126" t="s">
        <v>26278</v>
      </c>
      <c r="K10996" s="9">
        <f>_xlfn.IFNA(VLOOKUP(Table5[[#This Row],[Section]],SubSill_Tier,2,FALSE),0)</f>
        <v>0</v>
      </c>
      <c r="L10996" s="9" t="str">
        <f t="shared" si="180"/>
        <v/>
      </c>
      <c r="M10996" s="205" t="str" cm="1">
        <f t="array" ref="M10996">_xlfn.IFS(NOT(ISERROR(VLOOKUP(Table5[[#This Row],[Section]],TB_notTB,1,FALSE))),"No",LEFT(Table5[[#This Row],[Section]],3)="ETB","PLS",LEFT(Table5[[#This Row],[Section]],1)="7","PDB",NOT(ISBLANK(Table5[[#This Row],[Section]])),"No")</f>
        <v>No</v>
      </c>
    </row>
    <row r="10997" spans="1:13" x14ac:dyDescent="0.25">
      <c r="A10997" s="126" t="s">
        <v>9324</v>
      </c>
      <c r="B10997" s="126" t="s">
        <v>3598</v>
      </c>
      <c r="C10997" s="126" t="s">
        <v>98</v>
      </c>
      <c r="D10997" s="127">
        <v>0.85299999999999998</v>
      </c>
      <c r="E10997" s="128">
        <v>100</v>
      </c>
      <c r="F10997" s="128">
        <v>100</v>
      </c>
      <c r="G10997" s="126" t="s">
        <v>13724</v>
      </c>
      <c r="H10997" s="126" t="s">
        <v>20186</v>
      </c>
      <c r="I10997" s="126" t="s">
        <v>22099</v>
      </c>
      <c r="J10997" s="126" t="s">
        <v>26234</v>
      </c>
      <c r="K10997" s="9">
        <f>_xlfn.IFNA(VLOOKUP(Table5[[#This Row],[Section]],SubSill_Tier,2,FALSE),0)</f>
        <v>0</v>
      </c>
      <c r="L10997" s="9" t="str">
        <f t="shared" si="180"/>
        <v/>
      </c>
      <c r="M10997" s="205" t="str" cm="1">
        <f t="array" ref="M10997">_xlfn.IFS(NOT(ISERROR(VLOOKUP(Table5[[#This Row],[Section]],TB_notTB,1,FALSE))),"No",LEFT(Table5[[#This Row],[Section]],3)="ETB","PLS",LEFT(Table5[[#This Row],[Section]],1)="7","PDB",NOT(ISBLANK(Table5[[#This Row],[Section]])),"No")</f>
        <v>No</v>
      </c>
    </row>
    <row r="10998" spans="1:13" x14ac:dyDescent="0.25">
      <c r="A10998" s="126" t="s">
        <v>3996</v>
      </c>
      <c r="B10998" s="126" t="s">
        <v>3997</v>
      </c>
      <c r="C10998" s="126" t="s">
        <v>75</v>
      </c>
      <c r="D10998" s="127">
        <v>0.52100000000000002</v>
      </c>
      <c r="E10998" s="128">
        <v>270</v>
      </c>
      <c r="F10998" s="128">
        <v>115</v>
      </c>
      <c r="G10998" s="126" t="s">
        <v>21325</v>
      </c>
      <c r="H10998" s="126" t="s">
        <v>21326</v>
      </c>
      <c r="I10998" s="126" t="s">
        <v>21327</v>
      </c>
      <c r="J10998" s="126" t="s">
        <v>26278</v>
      </c>
      <c r="K10998" s="9">
        <f>_xlfn.IFNA(VLOOKUP(Table5[[#This Row],[Section]],SubSill_Tier,2,FALSE),0)</f>
        <v>0</v>
      </c>
      <c r="L10998" s="9" t="str">
        <f t="shared" si="180"/>
        <v/>
      </c>
      <c r="M10998" s="205" t="str" cm="1">
        <f t="array" ref="M10998">_xlfn.IFS(NOT(ISERROR(VLOOKUP(Table5[[#This Row],[Section]],TB_notTB,1,FALSE))),"No",LEFT(Table5[[#This Row],[Section]],3)="ETB","PLS",LEFT(Table5[[#This Row],[Section]],1)="7","PDB",NOT(ISBLANK(Table5[[#This Row],[Section]])),"No")</f>
        <v>No</v>
      </c>
    </row>
    <row r="10999" spans="1:13" x14ac:dyDescent="0.25">
      <c r="A10999" s="126" t="s">
        <v>3998</v>
      </c>
      <c r="B10999" s="126" t="s">
        <v>3999</v>
      </c>
      <c r="C10999" s="126" t="s">
        <v>75</v>
      </c>
      <c r="D10999" s="127">
        <v>1.484</v>
      </c>
      <c r="E10999" s="128">
        <v>598</v>
      </c>
      <c r="F10999" s="128">
        <v>160</v>
      </c>
      <c r="G10999" s="126" t="s">
        <v>21325</v>
      </c>
      <c r="H10999" s="126" t="s">
        <v>21326</v>
      </c>
      <c r="I10999" s="126" t="s">
        <v>21327</v>
      </c>
      <c r="J10999" s="126" t="s">
        <v>26278</v>
      </c>
      <c r="K10999" s="9">
        <f>_xlfn.IFNA(VLOOKUP(Table5[[#This Row],[Section]],SubSill_Tier,2,FALSE),0)</f>
        <v>0</v>
      </c>
      <c r="L10999" s="9" t="str">
        <f t="shared" si="180"/>
        <v/>
      </c>
      <c r="M10999" s="205" t="str" cm="1">
        <f t="array" ref="M10999">_xlfn.IFS(NOT(ISERROR(VLOOKUP(Table5[[#This Row],[Section]],TB_notTB,1,FALSE))),"No",LEFT(Table5[[#This Row],[Section]],3)="ETB","PLS",LEFT(Table5[[#This Row],[Section]],1)="7","PDB",NOT(ISBLANK(Table5[[#This Row],[Section]])),"No")</f>
        <v>No</v>
      </c>
    </row>
    <row r="11000" spans="1:13" x14ac:dyDescent="0.25">
      <c r="A11000" s="126" t="s">
        <v>4000</v>
      </c>
      <c r="B11000" s="126" t="s">
        <v>17222</v>
      </c>
      <c r="C11000" s="126" t="s">
        <v>98</v>
      </c>
      <c r="D11000" s="127">
        <v>0.85</v>
      </c>
      <c r="E11000" s="128">
        <v>338</v>
      </c>
      <c r="F11000" s="128">
        <v>150</v>
      </c>
      <c r="G11000" s="126" t="s">
        <v>13711</v>
      </c>
      <c r="H11000" s="126" t="s">
        <v>20119</v>
      </c>
      <c r="I11000" s="126" t="s">
        <v>21054</v>
      </c>
      <c r="J11000" s="126" t="s">
        <v>26232</v>
      </c>
      <c r="K11000" s="9">
        <f>_xlfn.IFNA(VLOOKUP(Table5[[#This Row],[Section]],SubSill_Tier,2,FALSE),0)</f>
        <v>0</v>
      </c>
      <c r="L11000" s="9" t="str">
        <f t="shared" si="180"/>
        <v/>
      </c>
      <c r="M11000" s="205" t="str" cm="1">
        <f t="array" ref="M11000">_xlfn.IFS(NOT(ISERROR(VLOOKUP(Table5[[#This Row],[Section]],TB_notTB,1,FALSE))),"No",LEFT(Table5[[#This Row],[Section]],3)="ETB","PLS",LEFT(Table5[[#This Row],[Section]],1)="7","PDB",NOT(ISBLANK(Table5[[#This Row],[Section]])),"No")</f>
        <v>No</v>
      </c>
    </row>
    <row r="11001" spans="1:13" x14ac:dyDescent="0.25">
      <c r="A11001" s="126" t="s">
        <v>29846</v>
      </c>
      <c r="B11001" s="126" t="s">
        <v>29847</v>
      </c>
      <c r="C11001" s="126" t="s">
        <v>75</v>
      </c>
      <c r="D11001" s="127">
        <v>1.153</v>
      </c>
      <c r="E11001" s="128">
        <v>308</v>
      </c>
      <c r="F11001" s="128">
        <v>308</v>
      </c>
      <c r="G11001" s="126" t="s">
        <v>13731</v>
      </c>
      <c r="H11001" s="126" t="s">
        <v>21911</v>
      </c>
      <c r="I11001" s="126" t="s">
        <v>21747</v>
      </c>
      <c r="J11001" s="126" t="s">
        <v>26233</v>
      </c>
      <c r="K11001" s="9">
        <f>_xlfn.IFNA(VLOOKUP(Table5[[#This Row],[Section]],SubSill_Tier,2,FALSE),0)</f>
        <v>0</v>
      </c>
      <c r="L11001" s="9" t="str">
        <f t="shared" si="180"/>
        <v/>
      </c>
      <c r="M11001" s="205" t="str" cm="1">
        <f t="array" ref="M11001">_xlfn.IFS(NOT(ISERROR(VLOOKUP(Table5[[#This Row],[Section]],TB_notTB,1,FALSE))),"No",LEFT(Table5[[#This Row],[Section]],3)="ETB","PLS",LEFT(Table5[[#This Row],[Section]],1)="7","PDB",NOT(ISBLANK(Table5[[#This Row],[Section]])),"No")</f>
        <v>No</v>
      </c>
    </row>
    <row r="11002" spans="1:13" x14ac:dyDescent="0.25">
      <c r="A11002" s="126" t="s">
        <v>4001</v>
      </c>
      <c r="B11002" s="126" t="s">
        <v>17222</v>
      </c>
      <c r="C11002" s="126" t="s">
        <v>98</v>
      </c>
      <c r="D11002" s="127">
        <v>0.52500000000000002</v>
      </c>
      <c r="E11002" s="128">
        <v>238</v>
      </c>
      <c r="F11002" s="128">
        <v>110</v>
      </c>
      <c r="G11002" s="126" t="s">
        <v>13711</v>
      </c>
      <c r="H11002" s="126" t="s">
        <v>20119</v>
      </c>
      <c r="I11002" s="126" t="s">
        <v>21054</v>
      </c>
      <c r="J11002" s="126" t="s">
        <v>26232</v>
      </c>
      <c r="K11002" s="9">
        <f>_xlfn.IFNA(VLOOKUP(Table5[[#This Row],[Section]],SubSill_Tier,2,FALSE),0)</f>
        <v>0</v>
      </c>
      <c r="L11002" s="9" t="str">
        <f t="shared" si="180"/>
        <v/>
      </c>
      <c r="M11002" s="205" t="str" cm="1">
        <f t="array" ref="M11002">_xlfn.IFS(NOT(ISERROR(VLOOKUP(Table5[[#This Row],[Section]],TB_notTB,1,FALSE))),"No",LEFT(Table5[[#This Row],[Section]],3)="ETB","PLS",LEFT(Table5[[#This Row],[Section]],1)="7","PDB",NOT(ISBLANK(Table5[[#This Row],[Section]])),"No")</f>
        <v>No</v>
      </c>
    </row>
    <row r="11003" spans="1:13" x14ac:dyDescent="0.25">
      <c r="A11003" s="126" t="s">
        <v>4002</v>
      </c>
      <c r="B11003" s="126" t="s">
        <v>17222</v>
      </c>
      <c r="C11003" s="126" t="s">
        <v>98</v>
      </c>
      <c r="D11003" s="127">
        <v>0.24299999999999999</v>
      </c>
      <c r="E11003" s="128">
        <v>122</v>
      </c>
      <c r="F11003" s="128">
        <v>100</v>
      </c>
      <c r="G11003" s="126" t="s">
        <v>13711</v>
      </c>
      <c r="H11003" s="126" t="s">
        <v>20119</v>
      </c>
      <c r="I11003" s="126" t="s">
        <v>21054</v>
      </c>
      <c r="J11003" s="126" t="s">
        <v>26232</v>
      </c>
      <c r="K11003" s="9">
        <f>_xlfn.IFNA(VLOOKUP(Table5[[#This Row],[Section]],SubSill_Tier,2,FALSE),0)</f>
        <v>0</v>
      </c>
      <c r="L11003" s="9" t="str">
        <f t="shared" si="180"/>
        <v/>
      </c>
      <c r="M11003" s="205" t="str" cm="1">
        <f t="array" ref="M11003">_xlfn.IFS(NOT(ISERROR(VLOOKUP(Table5[[#This Row],[Section]],TB_notTB,1,FALSE))),"No",LEFT(Table5[[#This Row],[Section]],3)="ETB","PLS",LEFT(Table5[[#This Row],[Section]],1)="7","PDB",NOT(ISBLANK(Table5[[#This Row],[Section]])),"No")</f>
        <v>No</v>
      </c>
    </row>
    <row r="11004" spans="1:13" x14ac:dyDescent="0.25">
      <c r="A11004" s="126" t="s">
        <v>4003</v>
      </c>
      <c r="B11004" s="126" t="s">
        <v>17222</v>
      </c>
      <c r="C11004" s="126" t="s">
        <v>75</v>
      </c>
      <c r="D11004" s="127">
        <v>0.27600000000000002</v>
      </c>
      <c r="E11004" s="128">
        <v>141</v>
      </c>
      <c r="F11004" s="128">
        <v>100</v>
      </c>
      <c r="G11004" s="126" t="s">
        <v>13711</v>
      </c>
      <c r="H11004" s="126" t="s">
        <v>20119</v>
      </c>
      <c r="I11004" s="126" t="s">
        <v>21054</v>
      </c>
      <c r="J11004" s="126" t="s">
        <v>26232</v>
      </c>
      <c r="K11004" s="9">
        <f>_xlfn.IFNA(VLOOKUP(Table5[[#This Row],[Section]],SubSill_Tier,2,FALSE),0)</f>
        <v>0</v>
      </c>
      <c r="L11004" s="9" t="str">
        <f t="shared" si="180"/>
        <v/>
      </c>
      <c r="M11004" s="205" t="str" cm="1">
        <f t="array" ref="M11004">_xlfn.IFS(NOT(ISERROR(VLOOKUP(Table5[[#This Row],[Section]],TB_notTB,1,FALSE))),"No",LEFT(Table5[[#This Row],[Section]],3)="ETB","PLS",LEFT(Table5[[#This Row],[Section]],1)="7","PDB",NOT(ISBLANK(Table5[[#This Row],[Section]])),"No")</f>
        <v>No</v>
      </c>
    </row>
    <row r="11005" spans="1:13" x14ac:dyDescent="0.25">
      <c r="A11005" s="126" t="s">
        <v>4004</v>
      </c>
      <c r="B11005" s="126" t="s">
        <v>17222</v>
      </c>
      <c r="C11005" s="126" t="s">
        <v>75</v>
      </c>
      <c r="D11005" s="127">
        <v>0.24099999999999999</v>
      </c>
      <c r="E11005" s="128">
        <v>121</v>
      </c>
      <c r="F11005" s="128">
        <v>100</v>
      </c>
      <c r="G11005" s="126" t="s">
        <v>13711</v>
      </c>
      <c r="H11005" s="126" t="s">
        <v>20119</v>
      </c>
      <c r="I11005" s="126" t="s">
        <v>21054</v>
      </c>
      <c r="J11005" s="126" t="s">
        <v>26232</v>
      </c>
      <c r="K11005" s="9">
        <f>_xlfn.IFNA(VLOOKUP(Table5[[#This Row],[Section]],SubSill_Tier,2,FALSE),0)</f>
        <v>0</v>
      </c>
      <c r="L11005" s="9" t="str">
        <f t="shared" si="180"/>
        <v/>
      </c>
      <c r="M11005" s="205" t="str" cm="1">
        <f t="array" ref="M11005">_xlfn.IFS(NOT(ISERROR(VLOOKUP(Table5[[#This Row],[Section]],TB_notTB,1,FALSE))),"No",LEFT(Table5[[#This Row],[Section]],3)="ETB","PLS",LEFT(Table5[[#This Row],[Section]],1)="7","PDB",NOT(ISBLANK(Table5[[#This Row],[Section]])),"No")</f>
        <v>No</v>
      </c>
    </row>
    <row r="11006" spans="1:13" x14ac:dyDescent="0.25">
      <c r="A11006" s="126" t="s">
        <v>4005</v>
      </c>
      <c r="B11006" s="126" t="s">
        <v>17222</v>
      </c>
      <c r="C11006" s="126" t="s">
        <v>98</v>
      </c>
      <c r="D11006" s="127">
        <v>1.9039999999999999</v>
      </c>
      <c r="E11006" s="128">
        <v>416</v>
      </c>
      <c r="F11006" s="128">
        <v>198</v>
      </c>
      <c r="G11006" s="126" t="s">
        <v>13711</v>
      </c>
      <c r="H11006" s="126" t="s">
        <v>20119</v>
      </c>
      <c r="I11006" s="126" t="s">
        <v>21054</v>
      </c>
      <c r="J11006" s="126" t="s">
        <v>26232</v>
      </c>
      <c r="K11006" s="9">
        <f>_xlfn.IFNA(VLOOKUP(Table5[[#This Row],[Section]],SubSill_Tier,2,FALSE),0)</f>
        <v>0</v>
      </c>
      <c r="L11006" s="9" t="str">
        <f t="shared" si="180"/>
        <v/>
      </c>
      <c r="M11006" s="205" t="str" cm="1">
        <f t="array" ref="M11006">_xlfn.IFS(NOT(ISERROR(VLOOKUP(Table5[[#This Row],[Section]],TB_notTB,1,FALSE))),"No",LEFT(Table5[[#This Row],[Section]],3)="ETB","PLS",LEFT(Table5[[#This Row],[Section]],1)="7","PDB",NOT(ISBLANK(Table5[[#This Row],[Section]])),"No")</f>
        <v>No</v>
      </c>
    </row>
    <row r="11007" spans="1:13" x14ac:dyDescent="0.25">
      <c r="A11007" s="126" t="s">
        <v>4006</v>
      </c>
      <c r="B11007" s="126" t="s">
        <v>17222</v>
      </c>
      <c r="C11007" s="126" t="s">
        <v>98</v>
      </c>
      <c r="D11007" s="127">
        <v>1.88</v>
      </c>
      <c r="E11007" s="128">
        <v>438</v>
      </c>
      <c r="F11007" s="128">
        <v>160</v>
      </c>
      <c r="G11007" s="126" t="s">
        <v>13711</v>
      </c>
      <c r="H11007" s="126" t="s">
        <v>20119</v>
      </c>
      <c r="I11007" s="126" t="s">
        <v>21054</v>
      </c>
      <c r="J11007" s="126" t="s">
        <v>26232</v>
      </c>
      <c r="K11007" s="9">
        <f>_xlfn.IFNA(VLOOKUP(Table5[[#This Row],[Section]],SubSill_Tier,2,FALSE),0)</f>
        <v>0</v>
      </c>
      <c r="L11007" s="9" t="str">
        <f t="shared" si="180"/>
        <v/>
      </c>
      <c r="M11007" s="205" t="str" cm="1">
        <f t="array" ref="M11007">_xlfn.IFS(NOT(ISERROR(VLOOKUP(Table5[[#This Row],[Section]],TB_notTB,1,FALSE))),"No",LEFT(Table5[[#This Row],[Section]],3)="ETB","PLS",LEFT(Table5[[#This Row],[Section]],1)="7","PDB",NOT(ISBLANK(Table5[[#This Row],[Section]])),"No")</f>
        <v>No</v>
      </c>
    </row>
    <row r="11008" spans="1:13" x14ac:dyDescent="0.25">
      <c r="A11008" s="126" t="s">
        <v>9325</v>
      </c>
      <c r="B11008" s="126" t="s">
        <v>3598</v>
      </c>
      <c r="C11008" s="126" t="s">
        <v>98</v>
      </c>
      <c r="D11008" s="127">
        <v>0.13</v>
      </c>
      <c r="E11008" s="128">
        <v>100</v>
      </c>
      <c r="F11008" s="128">
        <v>100</v>
      </c>
      <c r="G11008" s="126" t="s">
        <v>13724</v>
      </c>
      <c r="H11008" s="126" t="s">
        <v>20186</v>
      </c>
      <c r="I11008" s="126" t="s">
        <v>22099</v>
      </c>
      <c r="J11008" s="126" t="s">
        <v>26234</v>
      </c>
      <c r="K11008" s="9">
        <f>_xlfn.IFNA(VLOOKUP(Table5[[#This Row],[Section]],SubSill_Tier,2,FALSE),0)</f>
        <v>0</v>
      </c>
      <c r="L11008" s="9" t="str">
        <f t="shared" si="180"/>
        <v/>
      </c>
      <c r="M11008" s="205" t="str" cm="1">
        <f t="array" ref="M11008">_xlfn.IFS(NOT(ISERROR(VLOOKUP(Table5[[#This Row],[Section]],TB_notTB,1,FALSE))),"No",LEFT(Table5[[#This Row],[Section]],3)="ETB","PLS",LEFT(Table5[[#This Row],[Section]],1)="7","PDB",NOT(ISBLANK(Table5[[#This Row],[Section]])),"No")</f>
        <v>No</v>
      </c>
    </row>
    <row r="11009" spans="1:13" x14ac:dyDescent="0.25">
      <c r="A11009" s="126" t="s">
        <v>4007</v>
      </c>
      <c r="B11009" s="126" t="s">
        <v>17222</v>
      </c>
      <c r="C11009" s="126" t="s">
        <v>98</v>
      </c>
      <c r="D11009" s="127">
        <v>0.43099999999999999</v>
      </c>
      <c r="E11009" s="128">
        <v>273</v>
      </c>
      <c r="F11009" s="128">
        <v>120</v>
      </c>
      <c r="G11009" s="126" t="s">
        <v>13711</v>
      </c>
      <c r="H11009" s="126" t="s">
        <v>20119</v>
      </c>
      <c r="I11009" s="126" t="s">
        <v>21054</v>
      </c>
      <c r="J11009" s="126" t="s">
        <v>26232</v>
      </c>
      <c r="K11009" s="9">
        <f>_xlfn.IFNA(VLOOKUP(Table5[[#This Row],[Section]],SubSill_Tier,2,FALSE),0)</f>
        <v>0</v>
      </c>
      <c r="L11009" s="9" t="str">
        <f t="shared" si="180"/>
        <v/>
      </c>
      <c r="M11009" s="205" t="str" cm="1">
        <f t="array" ref="M11009">_xlfn.IFS(NOT(ISERROR(VLOOKUP(Table5[[#This Row],[Section]],TB_notTB,1,FALSE))),"No",LEFT(Table5[[#This Row],[Section]],3)="ETB","PLS",LEFT(Table5[[#This Row],[Section]],1)="7","PDB",NOT(ISBLANK(Table5[[#This Row],[Section]])),"No")</f>
        <v>No</v>
      </c>
    </row>
    <row r="11010" spans="1:13" x14ac:dyDescent="0.25">
      <c r="A11010" s="126" t="s">
        <v>4008</v>
      </c>
      <c r="B11010" s="126" t="s">
        <v>17222</v>
      </c>
      <c r="C11010" s="126" t="s">
        <v>98</v>
      </c>
      <c r="D11010" s="127">
        <v>0.32900000000000001</v>
      </c>
      <c r="E11010" s="128">
        <v>209</v>
      </c>
      <c r="F11010" s="128">
        <v>100</v>
      </c>
      <c r="G11010" s="126" t="s">
        <v>13711</v>
      </c>
      <c r="H11010" s="126" t="s">
        <v>20119</v>
      </c>
      <c r="I11010" s="126" t="s">
        <v>21054</v>
      </c>
      <c r="J11010" s="126" t="s">
        <v>26232</v>
      </c>
      <c r="K11010" s="9">
        <f>_xlfn.IFNA(VLOOKUP(Table5[[#This Row],[Section]],SubSill_Tier,2,FALSE),0)</f>
        <v>0</v>
      </c>
      <c r="L11010" s="9" t="str">
        <f t="shared" si="180"/>
        <v/>
      </c>
      <c r="M11010" s="205" t="str" cm="1">
        <f t="array" ref="M11010">_xlfn.IFS(NOT(ISERROR(VLOOKUP(Table5[[#This Row],[Section]],TB_notTB,1,FALSE))),"No",LEFT(Table5[[#This Row],[Section]],3)="ETB","PLS",LEFT(Table5[[#This Row],[Section]],1)="7","PDB",NOT(ISBLANK(Table5[[#This Row],[Section]])),"No")</f>
        <v>No</v>
      </c>
    </row>
    <row r="11011" spans="1:13" x14ac:dyDescent="0.25">
      <c r="A11011" s="126" t="s">
        <v>4009</v>
      </c>
      <c r="B11011" s="126" t="s">
        <v>17222</v>
      </c>
      <c r="C11011" s="126" t="s">
        <v>98</v>
      </c>
      <c r="D11011" s="127">
        <v>2.1440000000000001</v>
      </c>
      <c r="E11011" s="128">
        <v>511</v>
      </c>
      <c r="F11011" s="128">
        <v>208</v>
      </c>
      <c r="G11011" s="126" t="s">
        <v>13711</v>
      </c>
      <c r="H11011" s="126" t="s">
        <v>20119</v>
      </c>
      <c r="I11011" s="126" t="s">
        <v>21054</v>
      </c>
      <c r="J11011" s="126" t="s">
        <v>26232</v>
      </c>
      <c r="K11011" s="9">
        <f>_xlfn.IFNA(VLOOKUP(Table5[[#This Row],[Section]],SubSill_Tier,2,FALSE),0)</f>
        <v>0</v>
      </c>
      <c r="L11011" s="9" t="str">
        <f t="shared" si="180"/>
        <v/>
      </c>
      <c r="M11011" s="205" t="str" cm="1">
        <f t="array" ref="M11011">_xlfn.IFS(NOT(ISERROR(VLOOKUP(Table5[[#This Row],[Section]],TB_notTB,1,FALSE))),"No",LEFT(Table5[[#This Row],[Section]],3)="ETB","PLS",LEFT(Table5[[#This Row],[Section]],1)="7","PDB",NOT(ISBLANK(Table5[[#This Row],[Section]])),"No")</f>
        <v>No</v>
      </c>
    </row>
    <row r="11012" spans="1:13" x14ac:dyDescent="0.25">
      <c r="A11012" s="126" t="s">
        <v>4010</v>
      </c>
      <c r="B11012" s="126" t="s">
        <v>17222</v>
      </c>
      <c r="C11012" s="126" t="s">
        <v>98</v>
      </c>
      <c r="D11012" s="127">
        <v>2.33</v>
      </c>
      <c r="E11012" s="128">
        <v>608</v>
      </c>
      <c r="F11012" s="128">
        <v>130</v>
      </c>
      <c r="G11012" s="126" t="s">
        <v>13711</v>
      </c>
      <c r="H11012" s="126" t="s">
        <v>20119</v>
      </c>
      <c r="I11012" s="126" t="s">
        <v>21054</v>
      </c>
      <c r="J11012" s="126" t="s">
        <v>26232</v>
      </c>
      <c r="K11012" s="9">
        <f>_xlfn.IFNA(VLOOKUP(Table5[[#This Row],[Section]],SubSill_Tier,2,FALSE),0)</f>
        <v>0</v>
      </c>
      <c r="L11012" s="9" t="str">
        <f t="shared" ref="L11012:L11075" si="181">IFERROR(IF(LEFT(G11012,2)="AI",IF(_xlfn.NUMBERVALUE(IFERROR(LEFT(IF(ISERROR(FIND("X",UPPER(B11012))),UPPER(B11012),RIGHT(UPPER(B11012),LEN(UPPER(B11012))-FIND("~",SUBSTITUTE(UPPER(B11012),"X","~",LEN(UPPER(B11012))-LEN(SUBSTITUTE(UPPER(B11012),"X","")))))),FIND(" ",IF(ISERROR(FIND("X",UPPER(B11012))),UPPER(B11012),RIGHT(UPPER(B11012),LEN(UPPER(B11012))-FIND("~",SUBSTITUTE(UPPER(B11012),"X","~",LEN(UPPER(B11012))-LEN(SUBSTITUTE(UPPER(B11012),"X","")))))),1)-1),IF(ISERROR(FIND("X",UPPER(B11012))),UPPER(B11012),RIGHT(UPPER(B11012),LEN(UPPER(B11012))-FIND("~",SUBSTITUTE(UPPER(B11012),"X","~",LEN(UPPER(B11012))-LEN(SUBSTITUTE(UPPER(B11012),"X",""))))))),".")&gt;=5,"Wall",""),""),"")</f>
        <v/>
      </c>
      <c r="M11012" s="205" t="str" cm="1">
        <f t="array" ref="M11012">_xlfn.IFS(NOT(ISERROR(VLOOKUP(Table5[[#This Row],[Section]],TB_notTB,1,FALSE))),"No",LEFT(Table5[[#This Row],[Section]],3)="ETB","PLS",LEFT(Table5[[#This Row],[Section]],1)="7","PDB",NOT(ISBLANK(Table5[[#This Row],[Section]])),"No")</f>
        <v>No</v>
      </c>
    </row>
    <row r="11013" spans="1:13" x14ac:dyDescent="0.25">
      <c r="A11013" s="126" t="s">
        <v>4011</v>
      </c>
      <c r="B11013" s="126" t="s">
        <v>17222</v>
      </c>
      <c r="C11013" s="126" t="s">
        <v>98</v>
      </c>
      <c r="D11013" s="127">
        <v>1.9179999999999999</v>
      </c>
      <c r="E11013" s="128">
        <v>459</v>
      </c>
      <c r="F11013" s="128">
        <v>100</v>
      </c>
      <c r="G11013" s="126" t="s">
        <v>13711</v>
      </c>
      <c r="H11013" s="126" t="s">
        <v>20119</v>
      </c>
      <c r="I11013" s="126" t="s">
        <v>21054</v>
      </c>
      <c r="J11013" s="126" t="s">
        <v>26232</v>
      </c>
      <c r="K11013" s="9">
        <f>_xlfn.IFNA(VLOOKUP(Table5[[#This Row],[Section]],SubSill_Tier,2,FALSE),0)</f>
        <v>0</v>
      </c>
      <c r="L11013" s="9" t="str">
        <f t="shared" si="181"/>
        <v/>
      </c>
      <c r="M11013" s="205" t="str" cm="1">
        <f t="array" ref="M11013">_xlfn.IFS(NOT(ISERROR(VLOOKUP(Table5[[#This Row],[Section]],TB_notTB,1,FALSE))),"No",LEFT(Table5[[#This Row],[Section]],3)="ETB","PLS",LEFT(Table5[[#This Row],[Section]],1)="7","PDB",NOT(ISBLANK(Table5[[#This Row],[Section]])),"No")</f>
        <v>No</v>
      </c>
    </row>
    <row r="11014" spans="1:13" x14ac:dyDescent="0.25">
      <c r="A11014" s="126" t="s">
        <v>4012</v>
      </c>
      <c r="B11014" s="126" t="s">
        <v>17222</v>
      </c>
      <c r="C11014" s="126" t="s">
        <v>98</v>
      </c>
      <c r="D11014" s="127">
        <v>0.44500000000000001</v>
      </c>
      <c r="E11014" s="128">
        <v>228</v>
      </c>
      <c r="F11014" s="128">
        <v>107</v>
      </c>
      <c r="G11014" s="126" t="s">
        <v>13711</v>
      </c>
      <c r="H11014" s="126" t="s">
        <v>20119</v>
      </c>
      <c r="I11014" s="126" t="s">
        <v>21054</v>
      </c>
      <c r="J11014" s="126" t="s">
        <v>26232</v>
      </c>
      <c r="K11014" s="9">
        <f>_xlfn.IFNA(VLOOKUP(Table5[[#This Row],[Section]],SubSill_Tier,2,FALSE),0)</f>
        <v>0</v>
      </c>
      <c r="L11014" s="9" t="str">
        <f t="shared" si="181"/>
        <v/>
      </c>
      <c r="M11014" s="205" t="str" cm="1">
        <f t="array" ref="M11014">_xlfn.IFS(NOT(ISERROR(VLOOKUP(Table5[[#This Row],[Section]],TB_notTB,1,FALSE))),"No",LEFT(Table5[[#This Row],[Section]],3)="ETB","PLS",LEFT(Table5[[#This Row],[Section]],1)="7","PDB",NOT(ISBLANK(Table5[[#This Row],[Section]])),"No")</f>
        <v>No</v>
      </c>
    </row>
    <row r="11015" spans="1:13" x14ac:dyDescent="0.25">
      <c r="A11015" s="126" t="s">
        <v>4013</v>
      </c>
      <c r="B11015" s="126" t="s">
        <v>17222</v>
      </c>
      <c r="C11015" s="126" t="s">
        <v>98</v>
      </c>
      <c r="D11015" s="127">
        <v>0.39600000000000002</v>
      </c>
      <c r="E11015" s="128">
        <v>150</v>
      </c>
      <c r="F11015" s="128">
        <v>100</v>
      </c>
      <c r="G11015" s="126" t="s">
        <v>13711</v>
      </c>
      <c r="H11015" s="126" t="s">
        <v>20119</v>
      </c>
      <c r="I11015" s="126" t="s">
        <v>21054</v>
      </c>
      <c r="J11015" s="126" t="s">
        <v>26232</v>
      </c>
      <c r="K11015" s="9">
        <f>_xlfn.IFNA(VLOOKUP(Table5[[#This Row],[Section]],SubSill_Tier,2,FALSE),0)</f>
        <v>0</v>
      </c>
      <c r="L11015" s="9" t="str">
        <f t="shared" si="181"/>
        <v/>
      </c>
      <c r="M11015" s="205" t="str" cm="1">
        <f t="array" ref="M11015">_xlfn.IFS(NOT(ISERROR(VLOOKUP(Table5[[#This Row],[Section]],TB_notTB,1,FALSE))),"No",LEFT(Table5[[#This Row],[Section]],3)="ETB","PLS",LEFT(Table5[[#This Row],[Section]],1)="7","PDB",NOT(ISBLANK(Table5[[#This Row],[Section]])),"No")</f>
        <v>No</v>
      </c>
    </row>
    <row r="11016" spans="1:13" x14ac:dyDescent="0.25">
      <c r="A11016" s="126" t="s">
        <v>16555</v>
      </c>
      <c r="B11016" s="126" t="s">
        <v>22423</v>
      </c>
      <c r="C11016" s="126" t="s">
        <v>75</v>
      </c>
      <c r="D11016" s="127">
        <v>1.609</v>
      </c>
      <c r="E11016" s="128">
        <v>468</v>
      </c>
      <c r="F11016" s="128">
        <v>389</v>
      </c>
      <c r="G11016" s="126" t="s">
        <v>15670</v>
      </c>
      <c r="H11016" s="126" t="s">
        <v>21159</v>
      </c>
      <c r="I11016" s="126" t="s">
        <v>22103</v>
      </c>
      <c r="J11016" s="126" t="s">
        <v>26278</v>
      </c>
      <c r="K11016" s="9">
        <f>_xlfn.IFNA(VLOOKUP(Table5[[#This Row],[Section]],SubSill_Tier,2,FALSE),0)</f>
        <v>0</v>
      </c>
      <c r="L11016" s="9" t="str">
        <f t="shared" si="181"/>
        <v/>
      </c>
      <c r="M11016" s="205" t="str" cm="1">
        <f t="array" ref="M11016">_xlfn.IFS(NOT(ISERROR(VLOOKUP(Table5[[#This Row],[Section]],TB_notTB,1,FALSE))),"No",LEFT(Table5[[#This Row],[Section]],3)="ETB","PLS",LEFT(Table5[[#This Row],[Section]],1)="7","PDB",NOT(ISBLANK(Table5[[#This Row],[Section]])),"No")</f>
        <v>No</v>
      </c>
    </row>
    <row r="11017" spans="1:13" x14ac:dyDescent="0.25">
      <c r="A11017" s="126" t="s">
        <v>4014</v>
      </c>
      <c r="B11017" s="126" t="s">
        <v>4015</v>
      </c>
      <c r="C11017" s="126" t="s">
        <v>75</v>
      </c>
      <c r="D11017" s="127">
        <v>2.3330000000000002</v>
      </c>
      <c r="E11017" s="128">
        <v>662</v>
      </c>
      <c r="F11017" s="128">
        <v>180</v>
      </c>
      <c r="G11017" s="126" t="s">
        <v>13909</v>
      </c>
      <c r="H11017" s="126" t="s">
        <v>20401</v>
      </c>
      <c r="I11017" s="126" t="s">
        <v>20402</v>
      </c>
      <c r="J11017" s="126" t="s">
        <v>26292</v>
      </c>
      <c r="K11017" s="9">
        <f>_xlfn.IFNA(VLOOKUP(Table5[[#This Row],[Section]],SubSill_Tier,2,FALSE),0)</f>
        <v>0</v>
      </c>
      <c r="L11017" s="9" t="str">
        <f t="shared" si="181"/>
        <v/>
      </c>
      <c r="M11017" s="205" t="str" cm="1">
        <f t="array" ref="M11017">_xlfn.IFS(NOT(ISERROR(VLOOKUP(Table5[[#This Row],[Section]],TB_notTB,1,FALSE))),"No",LEFT(Table5[[#This Row],[Section]],3)="ETB","PLS",LEFT(Table5[[#This Row],[Section]],1)="7","PDB",NOT(ISBLANK(Table5[[#This Row],[Section]])),"No")</f>
        <v>No</v>
      </c>
    </row>
    <row r="11018" spans="1:13" x14ac:dyDescent="0.25">
      <c r="A11018" s="126" t="s">
        <v>4016</v>
      </c>
      <c r="B11018" s="126" t="s">
        <v>17222</v>
      </c>
      <c r="C11018" s="126" t="s">
        <v>98</v>
      </c>
      <c r="D11018" s="127">
        <v>2.2000000000000002</v>
      </c>
      <c r="E11018" s="128">
        <v>825</v>
      </c>
      <c r="F11018" s="128">
        <v>162</v>
      </c>
      <c r="G11018" s="126" t="s">
        <v>13711</v>
      </c>
      <c r="H11018" s="126" t="s">
        <v>20119</v>
      </c>
      <c r="I11018" s="126" t="s">
        <v>21054</v>
      </c>
      <c r="J11018" s="126" t="s">
        <v>26232</v>
      </c>
      <c r="K11018" s="9">
        <f>_xlfn.IFNA(VLOOKUP(Table5[[#This Row],[Section]],SubSill_Tier,2,FALSE),0)</f>
        <v>0</v>
      </c>
      <c r="L11018" s="9" t="str">
        <f t="shared" si="181"/>
        <v/>
      </c>
      <c r="M11018" s="205" t="str" cm="1">
        <f t="array" ref="M11018">_xlfn.IFS(NOT(ISERROR(VLOOKUP(Table5[[#This Row],[Section]],TB_notTB,1,FALSE))),"No",LEFT(Table5[[#This Row],[Section]],3)="ETB","PLS",LEFT(Table5[[#This Row],[Section]],1)="7","PDB",NOT(ISBLANK(Table5[[#This Row],[Section]])),"No")</f>
        <v>No</v>
      </c>
    </row>
    <row r="11019" spans="1:13" x14ac:dyDescent="0.25">
      <c r="A11019" s="126" t="s">
        <v>4017</v>
      </c>
      <c r="B11019" s="126" t="s">
        <v>17222</v>
      </c>
      <c r="C11019" s="126" t="s">
        <v>98</v>
      </c>
      <c r="D11019" s="127">
        <v>1.2230000000000001</v>
      </c>
      <c r="E11019" s="128">
        <v>447</v>
      </c>
      <c r="F11019" s="128">
        <v>220</v>
      </c>
      <c r="G11019" s="126" t="s">
        <v>13711</v>
      </c>
      <c r="H11019" s="126" t="s">
        <v>20119</v>
      </c>
      <c r="I11019" s="126" t="s">
        <v>21054</v>
      </c>
      <c r="J11019" s="126" t="s">
        <v>26232</v>
      </c>
      <c r="K11019" s="9">
        <f>_xlfn.IFNA(VLOOKUP(Table5[[#This Row],[Section]],SubSill_Tier,2,FALSE),0)</f>
        <v>0</v>
      </c>
      <c r="L11019" s="9" t="str">
        <f t="shared" si="181"/>
        <v/>
      </c>
      <c r="M11019" s="205" t="str" cm="1">
        <f t="array" ref="M11019">_xlfn.IFS(NOT(ISERROR(VLOOKUP(Table5[[#This Row],[Section]],TB_notTB,1,FALSE))),"No",LEFT(Table5[[#This Row],[Section]],3)="ETB","PLS",LEFT(Table5[[#This Row],[Section]],1)="7","PDB",NOT(ISBLANK(Table5[[#This Row],[Section]])),"No")</f>
        <v>No</v>
      </c>
    </row>
    <row r="11020" spans="1:13" x14ac:dyDescent="0.25">
      <c r="A11020" s="126" t="s">
        <v>4018</v>
      </c>
      <c r="B11020" s="126" t="s">
        <v>17222</v>
      </c>
      <c r="C11020" s="126" t="s">
        <v>98</v>
      </c>
      <c r="D11020" s="127">
        <v>1.5649999999999999</v>
      </c>
      <c r="E11020" s="128">
        <v>607</v>
      </c>
      <c r="F11020" s="128">
        <v>120</v>
      </c>
      <c r="G11020" s="126" t="s">
        <v>13711</v>
      </c>
      <c r="H11020" s="126" t="s">
        <v>20119</v>
      </c>
      <c r="I11020" s="126" t="s">
        <v>21054</v>
      </c>
      <c r="J11020" s="126" t="s">
        <v>26232</v>
      </c>
      <c r="K11020" s="9">
        <f>_xlfn.IFNA(VLOOKUP(Table5[[#This Row],[Section]],SubSill_Tier,2,FALSE),0)</f>
        <v>0</v>
      </c>
      <c r="L11020" s="9" t="str">
        <f t="shared" si="181"/>
        <v/>
      </c>
      <c r="M11020" s="205" t="str" cm="1">
        <f t="array" ref="M11020">_xlfn.IFS(NOT(ISERROR(VLOOKUP(Table5[[#This Row],[Section]],TB_notTB,1,FALSE))),"No",LEFT(Table5[[#This Row],[Section]],3)="ETB","PLS",LEFT(Table5[[#This Row],[Section]],1)="7","PDB",NOT(ISBLANK(Table5[[#This Row],[Section]])),"No")</f>
        <v>No</v>
      </c>
    </row>
    <row r="11021" spans="1:13" x14ac:dyDescent="0.25">
      <c r="A11021" s="126" t="s">
        <v>9326</v>
      </c>
      <c r="B11021" s="126" t="s">
        <v>17222</v>
      </c>
      <c r="C11021" s="126" t="s">
        <v>98</v>
      </c>
      <c r="D11021" s="127">
        <v>5.282</v>
      </c>
      <c r="E11021" s="128">
        <v>899</v>
      </c>
      <c r="F11021" s="128">
        <v>899</v>
      </c>
      <c r="G11021" s="126" t="s">
        <v>13750</v>
      </c>
      <c r="H11021" s="126" t="s">
        <v>20149</v>
      </c>
      <c r="I11021" s="126" t="s">
        <v>20150</v>
      </c>
      <c r="J11021" s="126" t="s">
        <v>26244</v>
      </c>
      <c r="K11021" s="9">
        <f>_xlfn.IFNA(VLOOKUP(Table5[[#This Row],[Section]],SubSill_Tier,2,FALSE),0)</f>
        <v>0</v>
      </c>
      <c r="L11021" s="9" t="str">
        <f t="shared" si="181"/>
        <v/>
      </c>
      <c r="M11021" s="205" t="str" cm="1">
        <f t="array" ref="M11021">_xlfn.IFS(NOT(ISERROR(VLOOKUP(Table5[[#This Row],[Section]],TB_notTB,1,FALSE))),"No",LEFT(Table5[[#This Row],[Section]],3)="ETB","PLS",LEFT(Table5[[#This Row],[Section]],1)="7","PDB",NOT(ISBLANK(Table5[[#This Row],[Section]])),"No")</f>
        <v>No</v>
      </c>
    </row>
    <row r="11022" spans="1:13" x14ac:dyDescent="0.25">
      <c r="A11022" s="126" t="s">
        <v>4019</v>
      </c>
      <c r="B11022" s="126" t="s">
        <v>17222</v>
      </c>
      <c r="C11022" s="126" t="s">
        <v>98</v>
      </c>
      <c r="D11022" s="127">
        <v>1.708</v>
      </c>
      <c r="E11022" s="128">
        <v>451</v>
      </c>
      <c r="F11022" s="128">
        <v>451</v>
      </c>
      <c r="G11022" s="126" t="s">
        <v>13736</v>
      </c>
      <c r="H11022" s="126" t="s">
        <v>20148</v>
      </c>
      <c r="I11022" s="126" t="s">
        <v>21073</v>
      </c>
      <c r="J11022" s="126" t="s">
        <v>26232</v>
      </c>
      <c r="K11022" s="9">
        <f>_xlfn.IFNA(VLOOKUP(Table5[[#This Row],[Section]],SubSill_Tier,2,FALSE),0)</f>
        <v>0</v>
      </c>
      <c r="L11022" s="9" t="str">
        <f t="shared" si="181"/>
        <v/>
      </c>
      <c r="M11022" s="205" t="str" cm="1">
        <f t="array" ref="M11022">_xlfn.IFS(NOT(ISERROR(VLOOKUP(Table5[[#This Row],[Section]],TB_notTB,1,FALSE))),"No",LEFT(Table5[[#This Row],[Section]],3)="ETB","PLS",LEFT(Table5[[#This Row],[Section]],1)="7","PDB",NOT(ISBLANK(Table5[[#This Row],[Section]])),"No")</f>
        <v>No</v>
      </c>
    </row>
    <row r="11023" spans="1:13" x14ac:dyDescent="0.25">
      <c r="A11023" s="126" t="s">
        <v>9327</v>
      </c>
      <c r="B11023" s="126" t="s">
        <v>9328</v>
      </c>
      <c r="C11023" s="126" t="s">
        <v>98</v>
      </c>
      <c r="D11023" s="127">
        <v>3.3860000000000001</v>
      </c>
      <c r="E11023" s="128">
        <v>232</v>
      </c>
      <c r="F11023" s="128">
        <v>232</v>
      </c>
      <c r="G11023" s="126" t="s">
        <v>13714</v>
      </c>
      <c r="H11023" s="126" t="s">
        <v>20132</v>
      </c>
      <c r="I11023" s="126" t="s">
        <v>20133</v>
      </c>
      <c r="J11023" s="126" t="s">
        <v>26250</v>
      </c>
      <c r="K11023" s="9">
        <f>_xlfn.IFNA(VLOOKUP(Table5[[#This Row],[Section]],SubSill_Tier,2,FALSE),0)</f>
        <v>0</v>
      </c>
      <c r="L11023" s="9" t="str">
        <f t="shared" si="181"/>
        <v/>
      </c>
      <c r="M11023" s="205" t="str" cm="1">
        <f t="array" ref="M11023">_xlfn.IFS(NOT(ISERROR(VLOOKUP(Table5[[#This Row],[Section]],TB_notTB,1,FALSE))),"No",LEFT(Table5[[#This Row],[Section]],3)="ETB","PLS",LEFT(Table5[[#This Row],[Section]],1)="7","PDB",NOT(ISBLANK(Table5[[#This Row],[Section]])),"No")</f>
        <v>No</v>
      </c>
    </row>
    <row r="11024" spans="1:13" x14ac:dyDescent="0.25">
      <c r="A11024" s="126" t="s">
        <v>4020</v>
      </c>
      <c r="B11024" s="126" t="s">
        <v>17222</v>
      </c>
      <c r="C11024" s="126" t="s">
        <v>98</v>
      </c>
      <c r="D11024" s="127">
        <v>0.54700000000000004</v>
      </c>
      <c r="E11024" s="128">
        <v>259</v>
      </c>
      <c r="F11024" s="128">
        <v>100</v>
      </c>
      <c r="G11024" s="126" t="s">
        <v>13711</v>
      </c>
      <c r="H11024" s="126" t="s">
        <v>20119</v>
      </c>
      <c r="I11024" s="126" t="s">
        <v>21054</v>
      </c>
      <c r="J11024" s="126" t="s">
        <v>26232</v>
      </c>
      <c r="K11024" s="9">
        <f>_xlfn.IFNA(VLOOKUP(Table5[[#This Row],[Section]],SubSill_Tier,2,FALSE),0)</f>
        <v>0</v>
      </c>
      <c r="L11024" s="9" t="str">
        <f t="shared" si="181"/>
        <v/>
      </c>
      <c r="M11024" s="205" t="str" cm="1">
        <f t="array" ref="M11024">_xlfn.IFS(NOT(ISERROR(VLOOKUP(Table5[[#This Row],[Section]],TB_notTB,1,FALSE))),"No",LEFT(Table5[[#This Row],[Section]],3)="ETB","PLS",LEFT(Table5[[#This Row],[Section]],1)="7","PDB",NOT(ISBLANK(Table5[[#This Row],[Section]])),"No")</f>
        <v>No</v>
      </c>
    </row>
    <row r="11025" spans="1:13" x14ac:dyDescent="0.25">
      <c r="A11025" s="126" t="s">
        <v>4021</v>
      </c>
      <c r="B11025" s="126" t="s">
        <v>17222</v>
      </c>
      <c r="C11025" s="126" t="s">
        <v>98</v>
      </c>
      <c r="D11025" s="127">
        <v>0.55600000000000005</v>
      </c>
      <c r="E11025" s="128">
        <v>266</v>
      </c>
      <c r="F11025" s="128">
        <v>100</v>
      </c>
      <c r="G11025" s="126" t="s">
        <v>13711</v>
      </c>
      <c r="H11025" s="126" t="s">
        <v>20119</v>
      </c>
      <c r="I11025" s="126" t="s">
        <v>21054</v>
      </c>
      <c r="J11025" s="126" t="s">
        <v>26232</v>
      </c>
      <c r="K11025" s="9">
        <f>_xlfn.IFNA(VLOOKUP(Table5[[#This Row],[Section]],SubSill_Tier,2,FALSE),0)</f>
        <v>0</v>
      </c>
      <c r="L11025" s="9" t="str">
        <f t="shared" si="181"/>
        <v/>
      </c>
      <c r="M11025" s="205" t="str" cm="1">
        <f t="array" ref="M11025">_xlfn.IFS(NOT(ISERROR(VLOOKUP(Table5[[#This Row],[Section]],TB_notTB,1,FALSE))),"No",LEFT(Table5[[#This Row],[Section]],3)="ETB","PLS",LEFT(Table5[[#This Row],[Section]],1)="7","PDB",NOT(ISBLANK(Table5[[#This Row],[Section]])),"No")</f>
        <v>No</v>
      </c>
    </row>
    <row r="11026" spans="1:13" x14ac:dyDescent="0.25">
      <c r="A11026" s="126" t="s">
        <v>4022</v>
      </c>
      <c r="B11026" s="126" t="s">
        <v>17222</v>
      </c>
      <c r="C11026" s="126" t="s">
        <v>98</v>
      </c>
      <c r="D11026" s="127">
        <v>0.27900000000000003</v>
      </c>
      <c r="E11026" s="128">
        <v>164</v>
      </c>
      <c r="F11026" s="128">
        <v>100</v>
      </c>
      <c r="G11026" s="126" t="s">
        <v>13711</v>
      </c>
      <c r="H11026" s="126" t="s">
        <v>20119</v>
      </c>
      <c r="I11026" s="126" t="s">
        <v>21054</v>
      </c>
      <c r="J11026" s="126" t="s">
        <v>26232</v>
      </c>
      <c r="K11026" s="9">
        <f>_xlfn.IFNA(VLOOKUP(Table5[[#This Row],[Section]],SubSill_Tier,2,FALSE),0)</f>
        <v>0</v>
      </c>
      <c r="L11026" s="9" t="str">
        <f t="shared" si="181"/>
        <v/>
      </c>
      <c r="M11026" s="205" t="str" cm="1">
        <f t="array" ref="M11026">_xlfn.IFS(NOT(ISERROR(VLOOKUP(Table5[[#This Row],[Section]],TB_notTB,1,FALSE))),"No",LEFT(Table5[[#This Row],[Section]],3)="ETB","PLS",LEFT(Table5[[#This Row],[Section]],1)="7","PDB",NOT(ISBLANK(Table5[[#This Row],[Section]])),"No")</f>
        <v>No</v>
      </c>
    </row>
    <row r="11027" spans="1:13" x14ac:dyDescent="0.25">
      <c r="A11027" s="126" t="s">
        <v>4023</v>
      </c>
      <c r="B11027" s="126" t="s">
        <v>17222</v>
      </c>
      <c r="C11027" s="126" t="s">
        <v>98</v>
      </c>
      <c r="D11027" s="127">
        <v>1.504</v>
      </c>
      <c r="E11027" s="128">
        <v>662</v>
      </c>
      <c r="F11027" s="128">
        <v>100</v>
      </c>
      <c r="G11027" s="126" t="s">
        <v>13711</v>
      </c>
      <c r="H11027" s="126" t="s">
        <v>20119</v>
      </c>
      <c r="I11027" s="126" t="s">
        <v>21054</v>
      </c>
      <c r="J11027" s="126" t="s">
        <v>26232</v>
      </c>
      <c r="K11027" s="9">
        <f>_xlfn.IFNA(VLOOKUP(Table5[[#This Row],[Section]],SubSill_Tier,2,FALSE),0)</f>
        <v>0</v>
      </c>
      <c r="L11027" s="9" t="str">
        <f t="shared" si="181"/>
        <v/>
      </c>
      <c r="M11027" s="205" t="str" cm="1">
        <f t="array" ref="M11027">_xlfn.IFS(NOT(ISERROR(VLOOKUP(Table5[[#This Row],[Section]],TB_notTB,1,FALSE))),"No",LEFT(Table5[[#This Row],[Section]],3)="ETB","PLS",LEFT(Table5[[#This Row],[Section]],1)="7","PDB",NOT(ISBLANK(Table5[[#This Row],[Section]])),"No")</f>
        <v>No</v>
      </c>
    </row>
    <row r="11028" spans="1:13" x14ac:dyDescent="0.25">
      <c r="A11028" s="126" t="s">
        <v>4024</v>
      </c>
      <c r="B11028" s="126" t="s">
        <v>17222</v>
      </c>
      <c r="C11028" s="126" t="s">
        <v>75</v>
      </c>
      <c r="D11028" s="127">
        <v>1.06</v>
      </c>
      <c r="E11028" s="128">
        <v>457</v>
      </c>
      <c r="F11028" s="128">
        <v>100</v>
      </c>
      <c r="G11028" s="126" t="s">
        <v>13711</v>
      </c>
      <c r="H11028" s="126" t="s">
        <v>20119</v>
      </c>
      <c r="I11028" s="126" t="s">
        <v>21054</v>
      </c>
      <c r="J11028" s="126" t="s">
        <v>26232</v>
      </c>
      <c r="K11028" s="9">
        <f>_xlfn.IFNA(VLOOKUP(Table5[[#This Row],[Section]],SubSill_Tier,2,FALSE),0)</f>
        <v>0</v>
      </c>
      <c r="L11028" s="9" t="str">
        <f t="shared" si="181"/>
        <v/>
      </c>
      <c r="M11028" s="205" t="str" cm="1">
        <f t="array" ref="M11028">_xlfn.IFS(NOT(ISERROR(VLOOKUP(Table5[[#This Row],[Section]],TB_notTB,1,FALSE))),"No",LEFT(Table5[[#This Row],[Section]],3)="ETB","PLS",LEFT(Table5[[#This Row],[Section]],1)="7","PDB",NOT(ISBLANK(Table5[[#This Row],[Section]])),"No")</f>
        <v>No</v>
      </c>
    </row>
    <row r="11029" spans="1:13" x14ac:dyDescent="0.25">
      <c r="A11029" s="126" t="s">
        <v>9329</v>
      </c>
      <c r="B11029" s="126" t="s">
        <v>9330</v>
      </c>
      <c r="C11029" s="126" t="s">
        <v>98</v>
      </c>
      <c r="D11029" s="127">
        <v>0.52400000000000002</v>
      </c>
      <c r="E11029" s="128">
        <v>229</v>
      </c>
      <c r="F11029" s="128">
        <v>103</v>
      </c>
      <c r="G11029" s="126" t="s">
        <v>13714</v>
      </c>
      <c r="H11029" s="126" t="s">
        <v>20121</v>
      </c>
      <c r="I11029" s="126" t="s">
        <v>20122</v>
      </c>
      <c r="J11029" s="126" t="s">
        <v>26234</v>
      </c>
      <c r="K11029" s="9">
        <f>_xlfn.IFNA(VLOOKUP(Table5[[#This Row],[Section]],SubSill_Tier,2,FALSE),0)</f>
        <v>0</v>
      </c>
      <c r="L11029" s="9" t="str">
        <f t="shared" si="181"/>
        <v/>
      </c>
      <c r="M11029" s="205" t="str" cm="1">
        <f t="array" ref="M11029">_xlfn.IFS(NOT(ISERROR(VLOOKUP(Table5[[#This Row],[Section]],TB_notTB,1,FALSE))),"No",LEFT(Table5[[#This Row],[Section]],3)="ETB","PLS",LEFT(Table5[[#This Row],[Section]],1)="7","PDB",NOT(ISBLANK(Table5[[#This Row],[Section]])),"No")</f>
        <v>No</v>
      </c>
    </row>
    <row r="11030" spans="1:13" x14ac:dyDescent="0.25">
      <c r="A11030" s="126" t="s">
        <v>4025</v>
      </c>
      <c r="B11030" s="126" t="s">
        <v>17222</v>
      </c>
      <c r="C11030" s="126" t="s">
        <v>98</v>
      </c>
      <c r="D11030" s="127">
        <v>2.5099999999999998</v>
      </c>
      <c r="E11030" s="128">
        <v>860</v>
      </c>
      <c r="F11030" s="128">
        <v>398</v>
      </c>
      <c r="G11030" s="126" t="s">
        <v>13736</v>
      </c>
      <c r="H11030" s="126" t="s">
        <v>20148</v>
      </c>
      <c r="I11030" s="126" t="s">
        <v>21073</v>
      </c>
      <c r="J11030" s="126" t="s">
        <v>26232</v>
      </c>
      <c r="K11030" s="9">
        <f>_xlfn.IFNA(VLOOKUP(Table5[[#This Row],[Section]],SubSill_Tier,2,FALSE),0)</f>
        <v>0</v>
      </c>
      <c r="L11030" s="9" t="str">
        <f t="shared" si="181"/>
        <v/>
      </c>
      <c r="M11030" s="205" t="str" cm="1">
        <f t="array" ref="M11030">_xlfn.IFS(NOT(ISERROR(VLOOKUP(Table5[[#This Row],[Section]],TB_notTB,1,FALSE))),"No",LEFT(Table5[[#This Row],[Section]],3)="ETB","PLS",LEFT(Table5[[#This Row],[Section]],1)="7","PDB",NOT(ISBLANK(Table5[[#This Row],[Section]])),"No")</f>
        <v>No</v>
      </c>
    </row>
    <row r="11031" spans="1:13" x14ac:dyDescent="0.25">
      <c r="A11031" s="126" t="s">
        <v>4026</v>
      </c>
      <c r="B11031" s="126" t="s">
        <v>17222</v>
      </c>
      <c r="C11031" s="126" t="s">
        <v>98</v>
      </c>
      <c r="D11031" s="127">
        <v>2.278</v>
      </c>
      <c r="E11031" s="128">
        <v>798</v>
      </c>
      <c r="F11031" s="128">
        <v>350</v>
      </c>
      <c r="G11031" s="126" t="s">
        <v>13736</v>
      </c>
      <c r="H11031" s="126" t="s">
        <v>20148</v>
      </c>
      <c r="I11031" s="126" t="s">
        <v>21073</v>
      </c>
      <c r="J11031" s="126" t="s">
        <v>26232</v>
      </c>
      <c r="K11031" s="9">
        <f>_xlfn.IFNA(VLOOKUP(Table5[[#This Row],[Section]],SubSill_Tier,2,FALSE),0)</f>
        <v>0</v>
      </c>
      <c r="L11031" s="9" t="str">
        <f t="shared" si="181"/>
        <v/>
      </c>
      <c r="M11031" s="205" t="str" cm="1">
        <f t="array" ref="M11031">_xlfn.IFS(NOT(ISERROR(VLOOKUP(Table5[[#This Row],[Section]],TB_notTB,1,FALSE))),"No",LEFT(Table5[[#This Row],[Section]],3)="ETB","PLS",LEFT(Table5[[#This Row],[Section]],1)="7","PDB",NOT(ISBLANK(Table5[[#This Row],[Section]])),"No")</f>
        <v>No</v>
      </c>
    </row>
    <row r="11032" spans="1:13" x14ac:dyDescent="0.25">
      <c r="A11032" s="126" t="s">
        <v>9331</v>
      </c>
      <c r="B11032" s="126" t="s">
        <v>3598</v>
      </c>
      <c r="C11032" s="126" t="s">
        <v>98</v>
      </c>
      <c r="D11032" s="127">
        <v>1.1879999999999999</v>
      </c>
      <c r="E11032" s="128">
        <v>137</v>
      </c>
      <c r="F11032" s="128">
        <v>137</v>
      </c>
      <c r="G11032" s="126" t="s">
        <v>13750</v>
      </c>
      <c r="H11032" s="126" t="s">
        <v>20121</v>
      </c>
      <c r="I11032" s="126" t="s">
        <v>20122</v>
      </c>
      <c r="J11032" s="126" t="s">
        <v>26234</v>
      </c>
      <c r="K11032" s="9">
        <f>_xlfn.IFNA(VLOOKUP(Table5[[#This Row],[Section]],SubSill_Tier,2,FALSE),0)</f>
        <v>0</v>
      </c>
      <c r="L11032" s="9" t="str">
        <f t="shared" si="181"/>
        <v/>
      </c>
      <c r="M11032" s="205" t="str" cm="1">
        <f t="array" ref="M11032">_xlfn.IFS(NOT(ISERROR(VLOOKUP(Table5[[#This Row],[Section]],TB_notTB,1,FALSE))),"No",LEFT(Table5[[#This Row],[Section]],3)="ETB","PLS",LEFT(Table5[[#This Row],[Section]],1)="7","PDB",NOT(ISBLANK(Table5[[#This Row],[Section]])),"No")</f>
        <v>No</v>
      </c>
    </row>
    <row r="11033" spans="1:13" x14ac:dyDescent="0.25">
      <c r="A11033" s="126" t="s">
        <v>4027</v>
      </c>
      <c r="B11033" s="126" t="s">
        <v>17222</v>
      </c>
      <c r="C11033" s="126" t="s">
        <v>98</v>
      </c>
      <c r="D11033" s="127">
        <v>0.90400000000000003</v>
      </c>
      <c r="E11033" s="128">
        <v>268</v>
      </c>
      <c r="F11033" s="128">
        <v>199</v>
      </c>
      <c r="G11033" s="126" t="s">
        <v>13711</v>
      </c>
      <c r="H11033" s="126" t="s">
        <v>20119</v>
      </c>
      <c r="I11033" s="126" t="s">
        <v>21054</v>
      </c>
      <c r="J11033" s="126" t="s">
        <v>26232</v>
      </c>
      <c r="K11033" s="9">
        <f>_xlfn.IFNA(VLOOKUP(Table5[[#This Row],[Section]],SubSill_Tier,2,FALSE),0)</f>
        <v>0</v>
      </c>
      <c r="L11033" s="9" t="str">
        <f t="shared" si="181"/>
        <v/>
      </c>
      <c r="M11033" s="205" t="str" cm="1">
        <f t="array" ref="M11033">_xlfn.IFS(NOT(ISERROR(VLOOKUP(Table5[[#This Row],[Section]],TB_notTB,1,FALSE))),"No",LEFT(Table5[[#This Row],[Section]],3)="ETB","PLS",LEFT(Table5[[#This Row],[Section]],1)="7","PDB",NOT(ISBLANK(Table5[[#This Row],[Section]])),"No")</f>
        <v>No</v>
      </c>
    </row>
    <row r="11034" spans="1:13" x14ac:dyDescent="0.25">
      <c r="A11034" s="126" t="s">
        <v>4028</v>
      </c>
      <c r="B11034" s="126" t="s">
        <v>17222</v>
      </c>
      <c r="C11034" s="126" t="s">
        <v>98</v>
      </c>
      <c r="D11034" s="127">
        <v>1.0840000000000001</v>
      </c>
      <c r="E11034" s="128">
        <v>240</v>
      </c>
      <c r="F11034" s="128">
        <v>171</v>
      </c>
      <c r="G11034" s="126" t="s">
        <v>13711</v>
      </c>
      <c r="H11034" s="126" t="s">
        <v>20119</v>
      </c>
      <c r="I11034" s="126" t="s">
        <v>21054</v>
      </c>
      <c r="J11034" s="126" t="s">
        <v>26232</v>
      </c>
      <c r="K11034" s="9">
        <f>_xlfn.IFNA(VLOOKUP(Table5[[#This Row],[Section]],SubSill_Tier,2,FALSE),0)</f>
        <v>0</v>
      </c>
      <c r="L11034" s="9" t="str">
        <f t="shared" si="181"/>
        <v/>
      </c>
      <c r="M11034" s="205" t="str" cm="1">
        <f t="array" ref="M11034">_xlfn.IFS(NOT(ISERROR(VLOOKUP(Table5[[#This Row],[Section]],TB_notTB,1,FALSE))),"No",LEFT(Table5[[#This Row],[Section]],3)="ETB","PLS",LEFT(Table5[[#This Row],[Section]],1)="7","PDB",NOT(ISBLANK(Table5[[#This Row],[Section]])),"No")</f>
        <v>No</v>
      </c>
    </row>
    <row r="11035" spans="1:13" x14ac:dyDescent="0.25">
      <c r="A11035" s="126" t="s">
        <v>4029</v>
      </c>
      <c r="B11035" s="126" t="s">
        <v>17222</v>
      </c>
      <c r="C11035" s="126" t="s">
        <v>98</v>
      </c>
      <c r="D11035" s="127">
        <v>0.90300000000000002</v>
      </c>
      <c r="E11035" s="128">
        <v>426</v>
      </c>
      <c r="F11035" s="128">
        <v>130</v>
      </c>
      <c r="G11035" s="126" t="s">
        <v>13711</v>
      </c>
      <c r="H11035" s="126" t="s">
        <v>20119</v>
      </c>
      <c r="I11035" s="126" t="s">
        <v>21054</v>
      </c>
      <c r="J11035" s="126" t="s">
        <v>26232</v>
      </c>
      <c r="K11035" s="9">
        <f>_xlfn.IFNA(VLOOKUP(Table5[[#This Row],[Section]],SubSill_Tier,2,FALSE),0)</f>
        <v>0</v>
      </c>
      <c r="L11035" s="9" t="str">
        <f t="shared" si="181"/>
        <v/>
      </c>
      <c r="M11035" s="205" t="str" cm="1">
        <f t="array" ref="M11035">_xlfn.IFS(NOT(ISERROR(VLOOKUP(Table5[[#This Row],[Section]],TB_notTB,1,FALSE))),"No",LEFT(Table5[[#This Row],[Section]],3)="ETB","PLS",LEFT(Table5[[#This Row],[Section]],1)="7","PDB",NOT(ISBLANK(Table5[[#This Row],[Section]])),"No")</f>
        <v>No</v>
      </c>
    </row>
    <row r="11036" spans="1:13" x14ac:dyDescent="0.25">
      <c r="A11036" s="126" t="s">
        <v>4030</v>
      </c>
      <c r="B11036" s="126" t="s">
        <v>17222</v>
      </c>
      <c r="C11036" s="126" t="s">
        <v>98</v>
      </c>
      <c r="D11036" s="127">
        <v>0.98599999999999999</v>
      </c>
      <c r="E11036" s="128">
        <v>467</v>
      </c>
      <c r="F11036" s="128">
        <v>150</v>
      </c>
      <c r="G11036" s="126" t="s">
        <v>13711</v>
      </c>
      <c r="H11036" s="126" t="s">
        <v>20119</v>
      </c>
      <c r="I11036" s="126" t="s">
        <v>21054</v>
      </c>
      <c r="J11036" s="126" t="s">
        <v>26232</v>
      </c>
      <c r="K11036" s="9">
        <f>_xlfn.IFNA(VLOOKUP(Table5[[#This Row],[Section]],SubSill_Tier,2,FALSE),0)</f>
        <v>0</v>
      </c>
      <c r="L11036" s="9" t="str">
        <f t="shared" si="181"/>
        <v/>
      </c>
      <c r="M11036" s="205" t="str" cm="1">
        <f t="array" ref="M11036">_xlfn.IFS(NOT(ISERROR(VLOOKUP(Table5[[#This Row],[Section]],TB_notTB,1,FALSE))),"No",LEFT(Table5[[#This Row],[Section]],3)="ETB","PLS",LEFT(Table5[[#This Row],[Section]],1)="7","PDB",NOT(ISBLANK(Table5[[#This Row],[Section]])),"No")</f>
        <v>No</v>
      </c>
    </row>
    <row r="11037" spans="1:13" x14ac:dyDescent="0.25">
      <c r="A11037" s="126" t="s">
        <v>4031</v>
      </c>
      <c r="B11037" s="126" t="s">
        <v>17222</v>
      </c>
      <c r="C11037" s="126" t="s">
        <v>98</v>
      </c>
      <c r="D11037" s="127">
        <v>0.58399999999999996</v>
      </c>
      <c r="E11037" s="128">
        <v>224</v>
      </c>
      <c r="F11037" s="128">
        <v>224</v>
      </c>
      <c r="G11037" s="126" t="s">
        <v>13711</v>
      </c>
      <c r="H11037" s="126" t="s">
        <v>20119</v>
      </c>
      <c r="I11037" s="126" t="s">
        <v>21054</v>
      </c>
      <c r="J11037" s="126" t="s">
        <v>26232</v>
      </c>
      <c r="K11037" s="9">
        <f>_xlfn.IFNA(VLOOKUP(Table5[[#This Row],[Section]],SubSill_Tier,2,FALSE),0)</f>
        <v>0</v>
      </c>
      <c r="L11037" s="9" t="str">
        <f t="shared" si="181"/>
        <v/>
      </c>
      <c r="M11037" s="205" t="str" cm="1">
        <f t="array" ref="M11037">_xlfn.IFS(NOT(ISERROR(VLOOKUP(Table5[[#This Row],[Section]],TB_notTB,1,FALSE))),"No",LEFT(Table5[[#This Row],[Section]],3)="ETB","PLS",LEFT(Table5[[#This Row],[Section]],1)="7","PDB",NOT(ISBLANK(Table5[[#This Row],[Section]])),"No")</f>
        <v>No</v>
      </c>
    </row>
    <row r="11038" spans="1:13" x14ac:dyDescent="0.25">
      <c r="A11038" s="126" t="s">
        <v>4032</v>
      </c>
      <c r="B11038" s="126" t="s">
        <v>17222</v>
      </c>
      <c r="C11038" s="126" t="s">
        <v>98</v>
      </c>
      <c r="D11038" s="127">
        <v>0.17599999999999999</v>
      </c>
      <c r="E11038" s="128">
        <v>100</v>
      </c>
      <c r="F11038" s="128">
        <v>100</v>
      </c>
      <c r="G11038" s="126" t="s">
        <v>13711</v>
      </c>
      <c r="H11038" s="126" t="s">
        <v>20119</v>
      </c>
      <c r="I11038" s="126" t="s">
        <v>21054</v>
      </c>
      <c r="J11038" s="126" t="s">
        <v>26232</v>
      </c>
      <c r="K11038" s="9">
        <f>_xlfn.IFNA(VLOOKUP(Table5[[#This Row],[Section]],SubSill_Tier,2,FALSE),0)</f>
        <v>0</v>
      </c>
      <c r="L11038" s="9" t="str">
        <f t="shared" si="181"/>
        <v/>
      </c>
      <c r="M11038" s="205" t="str" cm="1">
        <f t="array" ref="M11038">_xlfn.IFS(NOT(ISERROR(VLOOKUP(Table5[[#This Row],[Section]],TB_notTB,1,FALSE))),"No",LEFT(Table5[[#This Row],[Section]],3)="ETB","PLS",LEFT(Table5[[#This Row],[Section]],1)="7","PDB",NOT(ISBLANK(Table5[[#This Row],[Section]])),"No")</f>
        <v>No</v>
      </c>
    </row>
    <row r="11039" spans="1:13" x14ac:dyDescent="0.25">
      <c r="A11039" s="126" t="s">
        <v>4033</v>
      </c>
      <c r="B11039" s="126" t="s">
        <v>17222</v>
      </c>
      <c r="C11039" s="126" t="s">
        <v>98</v>
      </c>
      <c r="D11039" s="127">
        <v>1.9930000000000001</v>
      </c>
      <c r="E11039" s="128">
        <v>633</v>
      </c>
      <c r="F11039" s="128">
        <v>633</v>
      </c>
      <c r="G11039" s="126" t="s">
        <v>13711</v>
      </c>
      <c r="H11039" s="126" t="s">
        <v>20119</v>
      </c>
      <c r="I11039" s="126" t="s">
        <v>21054</v>
      </c>
      <c r="J11039" s="126" t="s">
        <v>26232</v>
      </c>
      <c r="K11039" s="9">
        <f>_xlfn.IFNA(VLOOKUP(Table5[[#This Row],[Section]],SubSill_Tier,2,FALSE),0)</f>
        <v>0</v>
      </c>
      <c r="L11039" s="9" t="str">
        <f t="shared" si="181"/>
        <v/>
      </c>
      <c r="M11039" s="205" t="str" cm="1">
        <f t="array" ref="M11039">_xlfn.IFS(NOT(ISERROR(VLOOKUP(Table5[[#This Row],[Section]],TB_notTB,1,FALSE))),"No",LEFT(Table5[[#This Row],[Section]],3)="ETB","PLS",LEFT(Table5[[#This Row],[Section]],1)="7","PDB",NOT(ISBLANK(Table5[[#This Row],[Section]])),"No")</f>
        <v>No</v>
      </c>
    </row>
    <row r="11040" spans="1:13" x14ac:dyDescent="0.25">
      <c r="A11040" s="126" t="s">
        <v>9332</v>
      </c>
      <c r="B11040" s="126" t="s">
        <v>12786</v>
      </c>
      <c r="C11040" s="126" t="s">
        <v>75</v>
      </c>
      <c r="D11040" s="127">
        <v>6.2770000000000001</v>
      </c>
      <c r="E11040" s="128">
        <v>920</v>
      </c>
      <c r="F11040" s="128">
        <v>920</v>
      </c>
      <c r="G11040" s="126" t="s">
        <v>13750</v>
      </c>
      <c r="H11040" s="126" t="s">
        <v>21081</v>
      </c>
      <c r="I11040" s="126" t="s">
        <v>21082</v>
      </c>
      <c r="J11040" s="126" t="s">
        <v>26245</v>
      </c>
      <c r="K11040" s="9">
        <f>_xlfn.IFNA(VLOOKUP(Table5[[#This Row],[Section]],SubSill_Tier,2,FALSE),0)</f>
        <v>0</v>
      </c>
      <c r="L11040" s="9" t="str">
        <f t="shared" si="181"/>
        <v>Wall</v>
      </c>
      <c r="M11040" s="205" t="str" cm="1">
        <f t="array" ref="M11040">_xlfn.IFS(NOT(ISERROR(VLOOKUP(Table5[[#This Row],[Section]],TB_notTB,1,FALSE))),"No",LEFT(Table5[[#This Row],[Section]],3)="ETB","PLS",LEFT(Table5[[#This Row],[Section]],1)="7","PDB",NOT(ISBLANK(Table5[[#This Row],[Section]])),"No")</f>
        <v>No</v>
      </c>
    </row>
    <row r="11041" spans="1:13" x14ac:dyDescent="0.25">
      <c r="A11041" s="126" t="s">
        <v>4034</v>
      </c>
      <c r="B11041" s="126" t="s">
        <v>17222</v>
      </c>
      <c r="C11041" s="126" t="s">
        <v>98</v>
      </c>
      <c r="D11041" s="127">
        <v>1.427</v>
      </c>
      <c r="E11041" s="128">
        <v>459</v>
      </c>
      <c r="F11041" s="128">
        <v>223</v>
      </c>
      <c r="G11041" s="126" t="s">
        <v>13711</v>
      </c>
      <c r="H11041" s="126" t="s">
        <v>20119</v>
      </c>
      <c r="I11041" s="126" t="s">
        <v>21054</v>
      </c>
      <c r="J11041" s="126" t="s">
        <v>26232</v>
      </c>
      <c r="K11041" s="9">
        <f>_xlfn.IFNA(VLOOKUP(Table5[[#This Row],[Section]],SubSill_Tier,2,FALSE),0)</f>
        <v>0</v>
      </c>
      <c r="L11041" s="9" t="str">
        <f t="shared" si="181"/>
        <v/>
      </c>
      <c r="M11041" s="205" t="str" cm="1">
        <f t="array" ref="M11041">_xlfn.IFS(NOT(ISERROR(VLOOKUP(Table5[[#This Row],[Section]],TB_notTB,1,FALSE))),"No",LEFT(Table5[[#This Row],[Section]],3)="ETB","PLS",LEFT(Table5[[#This Row],[Section]],1)="7","PDB",NOT(ISBLANK(Table5[[#This Row],[Section]])),"No")</f>
        <v>No</v>
      </c>
    </row>
    <row r="11042" spans="1:13" x14ac:dyDescent="0.25">
      <c r="A11042" s="126" t="s">
        <v>4035</v>
      </c>
      <c r="B11042" s="126" t="s">
        <v>17222</v>
      </c>
      <c r="C11042" s="126" t="s">
        <v>98</v>
      </c>
      <c r="D11042" s="127">
        <v>1.7749999999999999</v>
      </c>
      <c r="E11042" s="128">
        <v>415</v>
      </c>
      <c r="F11042" s="128">
        <v>241</v>
      </c>
      <c r="G11042" s="126" t="s">
        <v>13711</v>
      </c>
      <c r="H11042" s="126" t="s">
        <v>20119</v>
      </c>
      <c r="I11042" s="126" t="s">
        <v>21054</v>
      </c>
      <c r="J11042" s="126" t="s">
        <v>26232</v>
      </c>
      <c r="K11042" s="9">
        <f>_xlfn.IFNA(VLOOKUP(Table5[[#This Row],[Section]],SubSill_Tier,2,FALSE),0)</f>
        <v>0</v>
      </c>
      <c r="L11042" s="9" t="str">
        <f t="shared" si="181"/>
        <v/>
      </c>
      <c r="M11042" s="205" t="str" cm="1">
        <f t="array" ref="M11042">_xlfn.IFS(NOT(ISERROR(VLOOKUP(Table5[[#This Row],[Section]],TB_notTB,1,FALSE))),"No",LEFT(Table5[[#This Row],[Section]],3)="ETB","PLS",LEFT(Table5[[#This Row],[Section]],1)="7","PDB",NOT(ISBLANK(Table5[[#This Row],[Section]])),"No")</f>
        <v>No</v>
      </c>
    </row>
    <row r="11043" spans="1:13" x14ac:dyDescent="0.25">
      <c r="A11043" s="126" t="s">
        <v>4036</v>
      </c>
      <c r="B11043" s="126" t="s">
        <v>17222</v>
      </c>
      <c r="C11043" s="126" t="s">
        <v>98</v>
      </c>
      <c r="D11043" s="127">
        <v>0.35399999999999998</v>
      </c>
      <c r="E11043" s="128">
        <v>218</v>
      </c>
      <c r="F11043" s="128">
        <v>100</v>
      </c>
      <c r="G11043" s="126" t="s">
        <v>13711</v>
      </c>
      <c r="H11043" s="126" t="s">
        <v>20119</v>
      </c>
      <c r="I11043" s="126" t="s">
        <v>21054</v>
      </c>
      <c r="J11043" s="126" t="s">
        <v>26232</v>
      </c>
      <c r="K11043" s="9">
        <f>_xlfn.IFNA(VLOOKUP(Table5[[#This Row],[Section]],SubSill_Tier,2,FALSE),0)</f>
        <v>0</v>
      </c>
      <c r="L11043" s="9" t="str">
        <f t="shared" si="181"/>
        <v/>
      </c>
      <c r="M11043" s="205" t="str" cm="1">
        <f t="array" ref="M11043">_xlfn.IFS(NOT(ISERROR(VLOOKUP(Table5[[#This Row],[Section]],TB_notTB,1,FALSE))),"No",LEFT(Table5[[#This Row],[Section]],3)="ETB","PLS",LEFT(Table5[[#This Row],[Section]],1)="7","PDB",NOT(ISBLANK(Table5[[#This Row],[Section]])),"No")</f>
        <v>No</v>
      </c>
    </row>
    <row r="11044" spans="1:13" x14ac:dyDescent="0.25">
      <c r="A11044" s="126" t="s">
        <v>4037</v>
      </c>
      <c r="B11044" s="126" t="s">
        <v>17222</v>
      </c>
      <c r="C11044" s="126" t="s">
        <v>98</v>
      </c>
      <c r="D11044" s="127">
        <v>1.0189999999999999</v>
      </c>
      <c r="E11044" s="128">
        <v>336</v>
      </c>
      <c r="F11044" s="128">
        <v>134</v>
      </c>
      <c r="G11044" s="126" t="s">
        <v>13711</v>
      </c>
      <c r="H11044" s="126" t="s">
        <v>20119</v>
      </c>
      <c r="I11044" s="126" t="s">
        <v>21054</v>
      </c>
      <c r="J11044" s="126" t="s">
        <v>26232</v>
      </c>
      <c r="K11044" s="9">
        <f>_xlfn.IFNA(VLOOKUP(Table5[[#This Row],[Section]],SubSill_Tier,2,FALSE),0)</f>
        <v>0</v>
      </c>
      <c r="L11044" s="9" t="str">
        <f t="shared" si="181"/>
        <v/>
      </c>
      <c r="M11044" s="205" t="str" cm="1">
        <f t="array" ref="M11044">_xlfn.IFS(NOT(ISERROR(VLOOKUP(Table5[[#This Row],[Section]],TB_notTB,1,FALSE))),"No",LEFT(Table5[[#This Row],[Section]],3)="ETB","PLS",LEFT(Table5[[#This Row],[Section]],1)="7","PDB",NOT(ISBLANK(Table5[[#This Row],[Section]])),"No")</f>
        <v>No</v>
      </c>
    </row>
    <row r="11045" spans="1:13" x14ac:dyDescent="0.25">
      <c r="A11045" s="126" t="s">
        <v>4038</v>
      </c>
      <c r="B11045" s="126" t="s">
        <v>17222</v>
      </c>
      <c r="C11045" s="126" t="s">
        <v>98</v>
      </c>
      <c r="D11045" s="127">
        <v>1.694</v>
      </c>
      <c r="E11045" s="128">
        <v>377</v>
      </c>
      <c r="F11045" s="128">
        <v>100</v>
      </c>
      <c r="G11045" s="126" t="s">
        <v>13711</v>
      </c>
      <c r="H11045" s="126" t="s">
        <v>20119</v>
      </c>
      <c r="I11045" s="126" t="s">
        <v>21054</v>
      </c>
      <c r="J11045" s="126" t="s">
        <v>26232</v>
      </c>
      <c r="K11045" s="9">
        <f>_xlfn.IFNA(VLOOKUP(Table5[[#This Row],[Section]],SubSill_Tier,2,FALSE),0)</f>
        <v>0</v>
      </c>
      <c r="L11045" s="9" t="str">
        <f t="shared" si="181"/>
        <v/>
      </c>
      <c r="M11045" s="205" t="str" cm="1">
        <f t="array" ref="M11045">_xlfn.IFS(NOT(ISERROR(VLOOKUP(Table5[[#This Row],[Section]],TB_notTB,1,FALSE))),"No",LEFT(Table5[[#This Row],[Section]],3)="ETB","PLS",LEFT(Table5[[#This Row],[Section]],1)="7","PDB",NOT(ISBLANK(Table5[[#This Row],[Section]])),"No")</f>
        <v>No</v>
      </c>
    </row>
    <row r="11046" spans="1:13" x14ac:dyDescent="0.25">
      <c r="A11046" s="126" t="s">
        <v>4039</v>
      </c>
      <c r="B11046" s="126" t="s">
        <v>17222</v>
      </c>
      <c r="C11046" s="126" t="s">
        <v>98</v>
      </c>
      <c r="D11046" s="127">
        <v>2.4279999999999999</v>
      </c>
      <c r="E11046" s="128">
        <v>493</v>
      </c>
      <c r="F11046" s="128">
        <v>169</v>
      </c>
      <c r="G11046" s="126" t="s">
        <v>13711</v>
      </c>
      <c r="H11046" s="126" t="s">
        <v>20119</v>
      </c>
      <c r="I11046" s="126" t="s">
        <v>21054</v>
      </c>
      <c r="J11046" s="126" t="s">
        <v>26232</v>
      </c>
      <c r="K11046" s="9">
        <f>_xlfn.IFNA(VLOOKUP(Table5[[#This Row],[Section]],SubSill_Tier,2,FALSE),0)</f>
        <v>0</v>
      </c>
      <c r="L11046" s="9" t="str">
        <f t="shared" si="181"/>
        <v/>
      </c>
      <c r="M11046" s="205" t="str" cm="1">
        <f t="array" ref="M11046">_xlfn.IFS(NOT(ISERROR(VLOOKUP(Table5[[#This Row],[Section]],TB_notTB,1,FALSE))),"No",LEFT(Table5[[#This Row],[Section]],3)="ETB","PLS",LEFT(Table5[[#This Row],[Section]],1)="7","PDB",NOT(ISBLANK(Table5[[#This Row],[Section]])),"No")</f>
        <v>No</v>
      </c>
    </row>
    <row r="11047" spans="1:13" x14ac:dyDescent="0.25">
      <c r="A11047" s="126" t="s">
        <v>19770</v>
      </c>
      <c r="B11047" s="126" t="s">
        <v>28688</v>
      </c>
      <c r="C11047" s="126" t="s">
        <v>75</v>
      </c>
      <c r="D11047" s="127">
        <v>1.397</v>
      </c>
      <c r="E11047" s="128">
        <v>159</v>
      </c>
      <c r="F11047" s="128">
        <v>159</v>
      </c>
      <c r="G11047" s="126" t="s">
        <v>13717</v>
      </c>
      <c r="H11047" s="126" t="s">
        <v>20125</v>
      </c>
      <c r="I11047" s="126" t="s">
        <v>20126</v>
      </c>
      <c r="J11047" s="126" t="s">
        <v>26235</v>
      </c>
      <c r="K11047" s="9">
        <f>_xlfn.IFNA(VLOOKUP(Table5[[#This Row],[Section]],SubSill_Tier,2,FALSE),0)</f>
        <v>0</v>
      </c>
      <c r="L11047" s="9" t="str">
        <f t="shared" si="181"/>
        <v/>
      </c>
      <c r="M11047" s="205" t="str" cm="1">
        <f t="array" ref="M11047">_xlfn.IFS(NOT(ISERROR(VLOOKUP(Table5[[#This Row],[Section]],TB_notTB,1,FALSE))),"No",LEFT(Table5[[#This Row],[Section]],3)="ETB","PLS",LEFT(Table5[[#This Row],[Section]],1)="7","PDB",NOT(ISBLANK(Table5[[#This Row],[Section]])),"No")</f>
        <v>No</v>
      </c>
    </row>
    <row r="11048" spans="1:13" x14ac:dyDescent="0.25">
      <c r="A11048" s="126" t="s">
        <v>4040</v>
      </c>
      <c r="B11048" s="126" t="s">
        <v>17222</v>
      </c>
      <c r="C11048" s="126" t="s">
        <v>98</v>
      </c>
      <c r="D11048" s="127">
        <v>0.75800000000000001</v>
      </c>
      <c r="E11048" s="128">
        <v>342</v>
      </c>
      <c r="F11048" s="128">
        <v>170</v>
      </c>
      <c r="G11048" s="126" t="s">
        <v>13736</v>
      </c>
      <c r="H11048" s="126" t="s">
        <v>20148</v>
      </c>
      <c r="I11048" s="126" t="s">
        <v>21073</v>
      </c>
      <c r="J11048" s="126" t="s">
        <v>26232</v>
      </c>
      <c r="K11048" s="9">
        <f>_xlfn.IFNA(VLOOKUP(Table5[[#This Row],[Section]],SubSill_Tier,2,FALSE),0)</f>
        <v>0</v>
      </c>
      <c r="L11048" s="9" t="str">
        <f t="shared" si="181"/>
        <v/>
      </c>
      <c r="M11048" s="205" t="str" cm="1">
        <f t="array" ref="M11048">_xlfn.IFS(NOT(ISERROR(VLOOKUP(Table5[[#This Row],[Section]],TB_notTB,1,FALSE))),"No",LEFT(Table5[[#This Row],[Section]],3)="ETB","PLS",LEFT(Table5[[#This Row],[Section]],1)="7","PDB",NOT(ISBLANK(Table5[[#This Row],[Section]])),"No")</f>
        <v>No</v>
      </c>
    </row>
    <row r="11049" spans="1:13" x14ac:dyDescent="0.25">
      <c r="A11049" s="126" t="s">
        <v>4041</v>
      </c>
      <c r="B11049" s="126" t="s">
        <v>17222</v>
      </c>
      <c r="C11049" s="126" t="s">
        <v>98</v>
      </c>
      <c r="D11049" s="127">
        <v>1.23</v>
      </c>
      <c r="E11049" s="128">
        <v>538</v>
      </c>
      <c r="F11049" s="128">
        <v>280</v>
      </c>
      <c r="G11049" s="126" t="s">
        <v>13736</v>
      </c>
      <c r="H11049" s="126" t="s">
        <v>20148</v>
      </c>
      <c r="I11049" s="126" t="s">
        <v>21073</v>
      </c>
      <c r="J11049" s="126" t="s">
        <v>26232</v>
      </c>
      <c r="K11049" s="9">
        <f>_xlfn.IFNA(VLOOKUP(Table5[[#This Row],[Section]],SubSill_Tier,2,FALSE),0)</f>
        <v>0</v>
      </c>
      <c r="L11049" s="9" t="str">
        <f t="shared" si="181"/>
        <v/>
      </c>
      <c r="M11049" s="205" t="str" cm="1">
        <f t="array" ref="M11049">_xlfn.IFS(NOT(ISERROR(VLOOKUP(Table5[[#This Row],[Section]],TB_notTB,1,FALSE))),"No",LEFT(Table5[[#This Row],[Section]],3)="ETB","PLS",LEFT(Table5[[#This Row],[Section]],1)="7","PDB",NOT(ISBLANK(Table5[[#This Row],[Section]])),"No")</f>
        <v>No</v>
      </c>
    </row>
    <row r="11050" spans="1:13" x14ac:dyDescent="0.25">
      <c r="A11050" s="126" t="s">
        <v>4042</v>
      </c>
      <c r="B11050" s="126" t="s">
        <v>4043</v>
      </c>
      <c r="C11050" s="126" t="s">
        <v>75</v>
      </c>
      <c r="D11050" s="127">
        <v>0.98799999999999999</v>
      </c>
      <c r="E11050" s="128">
        <v>296</v>
      </c>
      <c r="F11050" s="128">
        <v>130</v>
      </c>
      <c r="G11050" s="126" t="s">
        <v>13726</v>
      </c>
      <c r="H11050" s="126" t="s">
        <v>20136</v>
      </c>
      <c r="I11050" s="126" t="s">
        <v>21065</v>
      </c>
      <c r="J11050" s="126" t="s">
        <v>26241</v>
      </c>
      <c r="K11050" s="9">
        <f>_xlfn.IFNA(VLOOKUP(Table5[[#This Row],[Section]],SubSill_Tier,2,FALSE),0)</f>
        <v>0</v>
      </c>
      <c r="L11050" s="9" t="str">
        <f t="shared" si="181"/>
        <v/>
      </c>
      <c r="M11050" s="205" t="str" cm="1">
        <f t="array" ref="M11050">_xlfn.IFS(NOT(ISERROR(VLOOKUP(Table5[[#This Row],[Section]],TB_notTB,1,FALSE))),"No",LEFT(Table5[[#This Row],[Section]],3)="ETB","PLS",LEFT(Table5[[#This Row],[Section]],1)="7","PDB",NOT(ISBLANK(Table5[[#This Row],[Section]])),"No")</f>
        <v>No</v>
      </c>
    </row>
    <row r="11051" spans="1:13" x14ac:dyDescent="0.25">
      <c r="A11051" s="126" t="s">
        <v>9333</v>
      </c>
      <c r="B11051" s="126" t="s">
        <v>7237</v>
      </c>
      <c r="C11051" s="126" t="s">
        <v>75</v>
      </c>
      <c r="D11051" s="127">
        <v>0.439</v>
      </c>
      <c r="E11051" s="128">
        <v>220</v>
      </c>
      <c r="F11051" s="128">
        <v>220</v>
      </c>
      <c r="G11051" s="126" t="s">
        <v>13719</v>
      </c>
      <c r="H11051" s="126" t="s">
        <v>20128</v>
      </c>
      <c r="I11051" s="126" t="s">
        <v>20129</v>
      </c>
      <c r="J11051" s="126" t="s">
        <v>26235</v>
      </c>
      <c r="K11051" s="9">
        <f>_xlfn.IFNA(VLOOKUP(Table5[[#This Row],[Section]],SubSill_Tier,2,FALSE),0)</f>
        <v>0</v>
      </c>
      <c r="L11051" s="9" t="str">
        <f t="shared" si="181"/>
        <v/>
      </c>
      <c r="M11051" s="205" t="str" cm="1">
        <f t="array" ref="M11051">_xlfn.IFS(NOT(ISERROR(VLOOKUP(Table5[[#This Row],[Section]],TB_notTB,1,FALSE))),"No",LEFT(Table5[[#This Row],[Section]],3)="ETB","PLS",LEFT(Table5[[#This Row],[Section]],1)="7","PDB",NOT(ISBLANK(Table5[[#This Row],[Section]])),"No")</f>
        <v>No</v>
      </c>
    </row>
    <row r="11052" spans="1:13" x14ac:dyDescent="0.25">
      <c r="A11052" s="126" t="s">
        <v>4044</v>
      </c>
      <c r="B11052" s="126" t="s">
        <v>17222</v>
      </c>
      <c r="C11052" s="126" t="s">
        <v>98</v>
      </c>
      <c r="D11052" s="127">
        <v>0.79500000000000004</v>
      </c>
      <c r="E11052" s="128">
        <v>270</v>
      </c>
      <c r="F11052" s="128">
        <v>115</v>
      </c>
      <c r="G11052" s="126" t="s">
        <v>13736</v>
      </c>
      <c r="H11052" s="126" t="s">
        <v>20148</v>
      </c>
      <c r="I11052" s="126" t="s">
        <v>21073</v>
      </c>
      <c r="J11052" s="126" t="s">
        <v>26232</v>
      </c>
      <c r="K11052" s="9">
        <f>_xlfn.IFNA(VLOOKUP(Table5[[#This Row],[Section]],SubSill_Tier,2,FALSE),0)</f>
        <v>0</v>
      </c>
      <c r="L11052" s="9" t="str">
        <f t="shared" si="181"/>
        <v/>
      </c>
      <c r="M11052" s="205" t="str" cm="1">
        <f t="array" ref="M11052">_xlfn.IFS(NOT(ISERROR(VLOOKUP(Table5[[#This Row],[Section]],TB_notTB,1,FALSE))),"No",LEFT(Table5[[#This Row],[Section]],3)="ETB","PLS",LEFT(Table5[[#This Row],[Section]],1)="7","PDB",NOT(ISBLANK(Table5[[#This Row],[Section]])),"No")</f>
        <v>No</v>
      </c>
    </row>
    <row r="11053" spans="1:13" x14ac:dyDescent="0.25">
      <c r="A11053" s="126" t="s">
        <v>4045</v>
      </c>
      <c r="B11053" s="126" t="s">
        <v>17222</v>
      </c>
      <c r="C11053" s="126" t="s">
        <v>98</v>
      </c>
      <c r="D11053" s="127">
        <v>0.94299999999999995</v>
      </c>
      <c r="E11053" s="128">
        <v>340</v>
      </c>
      <c r="F11053" s="128">
        <v>172</v>
      </c>
      <c r="G11053" s="126" t="s">
        <v>13736</v>
      </c>
      <c r="H11053" s="126" t="s">
        <v>20148</v>
      </c>
      <c r="I11053" s="126" t="s">
        <v>21073</v>
      </c>
      <c r="J11053" s="126" t="s">
        <v>26232</v>
      </c>
      <c r="K11053" s="9">
        <f>_xlfn.IFNA(VLOOKUP(Table5[[#This Row],[Section]],SubSill_Tier,2,FALSE),0)</f>
        <v>0</v>
      </c>
      <c r="L11053" s="9" t="str">
        <f t="shared" si="181"/>
        <v/>
      </c>
      <c r="M11053" s="205" t="str" cm="1">
        <f t="array" ref="M11053">_xlfn.IFS(NOT(ISERROR(VLOOKUP(Table5[[#This Row],[Section]],TB_notTB,1,FALSE))),"No",LEFT(Table5[[#This Row],[Section]],3)="ETB","PLS",LEFT(Table5[[#This Row],[Section]],1)="7","PDB",NOT(ISBLANK(Table5[[#This Row],[Section]])),"No")</f>
        <v>No</v>
      </c>
    </row>
    <row r="11054" spans="1:13" x14ac:dyDescent="0.25">
      <c r="A11054" s="126" t="s">
        <v>4046</v>
      </c>
      <c r="B11054" s="126" t="s">
        <v>17222</v>
      </c>
      <c r="C11054" s="126" t="s">
        <v>98</v>
      </c>
      <c r="D11054" s="127">
        <v>0.95699999999999996</v>
      </c>
      <c r="E11054" s="128">
        <v>283</v>
      </c>
      <c r="F11054" s="128">
        <v>122</v>
      </c>
      <c r="G11054" s="126" t="s">
        <v>13736</v>
      </c>
      <c r="H11054" s="126" t="s">
        <v>20148</v>
      </c>
      <c r="I11054" s="126" t="s">
        <v>21073</v>
      </c>
      <c r="J11054" s="126" t="s">
        <v>26232</v>
      </c>
      <c r="K11054" s="9">
        <f>_xlfn.IFNA(VLOOKUP(Table5[[#This Row],[Section]],SubSill_Tier,2,FALSE),0)</f>
        <v>0</v>
      </c>
      <c r="L11054" s="9" t="str">
        <f t="shared" si="181"/>
        <v/>
      </c>
      <c r="M11054" s="205" t="str" cm="1">
        <f t="array" ref="M11054">_xlfn.IFS(NOT(ISERROR(VLOOKUP(Table5[[#This Row],[Section]],TB_notTB,1,FALSE))),"No",LEFT(Table5[[#This Row],[Section]],3)="ETB","PLS",LEFT(Table5[[#This Row],[Section]],1)="7","PDB",NOT(ISBLANK(Table5[[#This Row],[Section]])),"No")</f>
        <v>No</v>
      </c>
    </row>
    <row r="11055" spans="1:13" x14ac:dyDescent="0.25">
      <c r="A11055" s="126" t="s">
        <v>4047</v>
      </c>
      <c r="B11055" s="126" t="s">
        <v>17222</v>
      </c>
      <c r="C11055" s="126" t="s">
        <v>98</v>
      </c>
      <c r="D11055" s="127">
        <v>0.47699999999999998</v>
      </c>
      <c r="E11055" s="128">
        <v>240</v>
      </c>
      <c r="F11055" s="128">
        <v>100</v>
      </c>
      <c r="G11055" s="126" t="s">
        <v>13711</v>
      </c>
      <c r="H11055" s="126" t="s">
        <v>20119</v>
      </c>
      <c r="I11055" s="126" t="s">
        <v>21054</v>
      </c>
      <c r="J11055" s="126" t="s">
        <v>26232</v>
      </c>
      <c r="K11055" s="9">
        <f>_xlfn.IFNA(VLOOKUP(Table5[[#This Row],[Section]],SubSill_Tier,2,FALSE),0)</f>
        <v>0</v>
      </c>
      <c r="L11055" s="9" t="str">
        <f t="shared" si="181"/>
        <v/>
      </c>
      <c r="M11055" s="205" t="str" cm="1">
        <f t="array" ref="M11055">_xlfn.IFS(NOT(ISERROR(VLOOKUP(Table5[[#This Row],[Section]],TB_notTB,1,FALSE))),"No",LEFT(Table5[[#This Row],[Section]],3)="ETB","PLS",LEFT(Table5[[#This Row],[Section]],1)="7","PDB",NOT(ISBLANK(Table5[[#This Row],[Section]])),"No")</f>
        <v>No</v>
      </c>
    </row>
    <row r="11056" spans="1:13" x14ac:dyDescent="0.25">
      <c r="A11056" s="126" t="s">
        <v>9334</v>
      </c>
      <c r="B11056" s="126" t="s">
        <v>3598</v>
      </c>
      <c r="C11056" s="126" t="s">
        <v>98</v>
      </c>
      <c r="D11056" s="127">
        <v>1.544</v>
      </c>
      <c r="E11056" s="128">
        <v>569</v>
      </c>
      <c r="F11056" s="128">
        <v>365</v>
      </c>
      <c r="G11056" s="126" t="s">
        <v>13724</v>
      </c>
      <c r="H11056" s="126" t="s">
        <v>20186</v>
      </c>
      <c r="I11056" s="126" t="s">
        <v>22099</v>
      </c>
      <c r="J11056" s="126" t="s">
        <v>26234</v>
      </c>
      <c r="K11056" s="9">
        <f>_xlfn.IFNA(VLOOKUP(Table5[[#This Row],[Section]],SubSill_Tier,2,FALSE),0)</f>
        <v>0</v>
      </c>
      <c r="L11056" s="9" t="str">
        <f t="shared" si="181"/>
        <v/>
      </c>
      <c r="M11056" s="205" t="str" cm="1">
        <f t="array" ref="M11056">_xlfn.IFS(NOT(ISERROR(VLOOKUP(Table5[[#This Row],[Section]],TB_notTB,1,FALSE))),"No",LEFT(Table5[[#This Row],[Section]],3)="ETB","PLS",LEFT(Table5[[#This Row],[Section]],1)="7","PDB",NOT(ISBLANK(Table5[[#This Row],[Section]])),"No")</f>
        <v>No</v>
      </c>
    </row>
    <row r="11057" spans="1:13" x14ac:dyDescent="0.25">
      <c r="A11057" s="126" t="s">
        <v>4048</v>
      </c>
      <c r="B11057" s="126" t="s">
        <v>17222</v>
      </c>
      <c r="C11057" s="126" t="s">
        <v>98</v>
      </c>
      <c r="D11057" s="127">
        <v>1.7290000000000001</v>
      </c>
      <c r="E11057" s="128">
        <v>636</v>
      </c>
      <c r="F11057" s="128">
        <v>173</v>
      </c>
      <c r="G11057" s="126" t="s">
        <v>13711</v>
      </c>
      <c r="H11057" s="126" t="s">
        <v>20119</v>
      </c>
      <c r="I11057" s="126" t="s">
        <v>21054</v>
      </c>
      <c r="J11057" s="126" t="s">
        <v>26232</v>
      </c>
      <c r="K11057" s="9">
        <f>_xlfn.IFNA(VLOOKUP(Table5[[#This Row],[Section]],SubSill_Tier,2,FALSE),0)</f>
        <v>0</v>
      </c>
      <c r="L11057" s="9" t="str">
        <f t="shared" si="181"/>
        <v/>
      </c>
      <c r="M11057" s="205" t="str" cm="1">
        <f t="array" ref="M11057">_xlfn.IFS(NOT(ISERROR(VLOOKUP(Table5[[#This Row],[Section]],TB_notTB,1,FALSE))),"No",LEFT(Table5[[#This Row],[Section]],3)="ETB","PLS",LEFT(Table5[[#This Row],[Section]],1)="7","PDB",NOT(ISBLANK(Table5[[#This Row],[Section]])),"No")</f>
        <v>No</v>
      </c>
    </row>
    <row r="11058" spans="1:13" x14ac:dyDescent="0.25">
      <c r="A11058" s="126" t="s">
        <v>4049</v>
      </c>
      <c r="B11058" s="126" t="s">
        <v>17222</v>
      </c>
      <c r="C11058" s="126" t="s">
        <v>98</v>
      </c>
      <c r="D11058" s="127">
        <v>1.8440000000000001</v>
      </c>
      <c r="E11058" s="128">
        <v>668</v>
      </c>
      <c r="F11058" s="128">
        <v>202</v>
      </c>
      <c r="G11058" s="126" t="s">
        <v>13711</v>
      </c>
      <c r="H11058" s="126" t="s">
        <v>20119</v>
      </c>
      <c r="I11058" s="126" t="s">
        <v>21054</v>
      </c>
      <c r="J11058" s="126" t="s">
        <v>26232</v>
      </c>
      <c r="K11058" s="9">
        <f>_xlfn.IFNA(VLOOKUP(Table5[[#This Row],[Section]],SubSill_Tier,2,FALSE),0)</f>
        <v>0</v>
      </c>
      <c r="L11058" s="9" t="str">
        <f t="shared" si="181"/>
        <v/>
      </c>
      <c r="M11058" s="205" t="str" cm="1">
        <f t="array" ref="M11058">_xlfn.IFS(NOT(ISERROR(VLOOKUP(Table5[[#This Row],[Section]],TB_notTB,1,FALSE))),"No",LEFT(Table5[[#This Row],[Section]],3)="ETB","PLS",LEFT(Table5[[#This Row],[Section]],1)="7","PDB",NOT(ISBLANK(Table5[[#This Row],[Section]])),"No")</f>
        <v>No</v>
      </c>
    </row>
    <row r="11059" spans="1:13" x14ac:dyDescent="0.25">
      <c r="A11059" s="126" t="s">
        <v>4050</v>
      </c>
      <c r="B11059" s="126" t="s">
        <v>17222</v>
      </c>
      <c r="C11059" s="126" t="s">
        <v>98</v>
      </c>
      <c r="D11059" s="127">
        <v>1.752</v>
      </c>
      <c r="E11059" s="128">
        <v>593</v>
      </c>
      <c r="F11059" s="128">
        <v>179</v>
      </c>
      <c r="G11059" s="126" t="s">
        <v>13711</v>
      </c>
      <c r="H11059" s="126" t="s">
        <v>20119</v>
      </c>
      <c r="I11059" s="126" t="s">
        <v>21054</v>
      </c>
      <c r="J11059" s="126" t="s">
        <v>26232</v>
      </c>
      <c r="K11059" s="9">
        <f>_xlfn.IFNA(VLOOKUP(Table5[[#This Row],[Section]],SubSill_Tier,2,FALSE),0)</f>
        <v>0</v>
      </c>
      <c r="L11059" s="9" t="str">
        <f t="shared" si="181"/>
        <v/>
      </c>
      <c r="M11059" s="205" t="str" cm="1">
        <f t="array" ref="M11059">_xlfn.IFS(NOT(ISERROR(VLOOKUP(Table5[[#This Row],[Section]],TB_notTB,1,FALSE))),"No",LEFT(Table5[[#This Row],[Section]],3)="ETB","PLS",LEFT(Table5[[#This Row],[Section]],1)="7","PDB",NOT(ISBLANK(Table5[[#This Row],[Section]])),"No")</f>
        <v>No</v>
      </c>
    </row>
    <row r="11060" spans="1:13" x14ac:dyDescent="0.25">
      <c r="A11060" s="126" t="s">
        <v>4051</v>
      </c>
      <c r="B11060" s="126" t="s">
        <v>17222</v>
      </c>
      <c r="C11060" s="126" t="s">
        <v>98</v>
      </c>
      <c r="D11060" s="127">
        <v>1.6379999999999999</v>
      </c>
      <c r="E11060" s="128">
        <v>534</v>
      </c>
      <c r="F11060" s="128">
        <v>179</v>
      </c>
      <c r="G11060" s="126" t="s">
        <v>13711</v>
      </c>
      <c r="H11060" s="126" t="s">
        <v>20119</v>
      </c>
      <c r="I11060" s="126" t="s">
        <v>21054</v>
      </c>
      <c r="J11060" s="126" t="s">
        <v>26232</v>
      </c>
      <c r="K11060" s="9">
        <f>_xlfn.IFNA(VLOOKUP(Table5[[#This Row],[Section]],SubSill_Tier,2,FALSE),0)</f>
        <v>0</v>
      </c>
      <c r="L11060" s="9" t="str">
        <f t="shared" si="181"/>
        <v/>
      </c>
      <c r="M11060" s="205" t="str" cm="1">
        <f t="array" ref="M11060">_xlfn.IFS(NOT(ISERROR(VLOOKUP(Table5[[#This Row],[Section]],TB_notTB,1,FALSE))),"No",LEFT(Table5[[#This Row],[Section]],3)="ETB","PLS",LEFT(Table5[[#This Row],[Section]],1)="7","PDB",NOT(ISBLANK(Table5[[#This Row],[Section]])),"No")</f>
        <v>No</v>
      </c>
    </row>
    <row r="11061" spans="1:13" x14ac:dyDescent="0.25">
      <c r="A11061" s="126" t="s">
        <v>9335</v>
      </c>
      <c r="B11061" s="126" t="s">
        <v>9336</v>
      </c>
      <c r="C11061" s="126" t="s">
        <v>98</v>
      </c>
      <c r="D11061" s="127">
        <v>1.141</v>
      </c>
      <c r="E11061" s="128">
        <v>376</v>
      </c>
      <c r="F11061" s="128">
        <v>376</v>
      </c>
      <c r="G11061" s="126" t="s">
        <v>13714</v>
      </c>
      <c r="H11061" s="126" t="s">
        <v>20121</v>
      </c>
      <c r="I11061" s="126" t="s">
        <v>20122</v>
      </c>
      <c r="J11061" s="126" t="s">
        <v>26234</v>
      </c>
      <c r="K11061" s="9">
        <f>_xlfn.IFNA(VLOOKUP(Table5[[#This Row],[Section]],SubSill_Tier,2,FALSE),0)</f>
        <v>0</v>
      </c>
      <c r="L11061" s="9" t="str">
        <f t="shared" si="181"/>
        <v/>
      </c>
      <c r="M11061" s="205" t="str" cm="1">
        <f t="array" ref="M11061">_xlfn.IFS(NOT(ISERROR(VLOOKUP(Table5[[#This Row],[Section]],TB_notTB,1,FALSE))),"No",LEFT(Table5[[#This Row],[Section]],3)="ETB","PLS",LEFT(Table5[[#This Row],[Section]],1)="7","PDB",NOT(ISBLANK(Table5[[#This Row],[Section]])),"No")</f>
        <v>No</v>
      </c>
    </row>
    <row r="11062" spans="1:13" x14ac:dyDescent="0.25">
      <c r="A11062" s="126" t="s">
        <v>4052</v>
      </c>
      <c r="B11062" s="126" t="s">
        <v>17222</v>
      </c>
      <c r="C11062" s="126" t="s">
        <v>98</v>
      </c>
      <c r="D11062" s="127">
        <v>0.57399999999999995</v>
      </c>
      <c r="E11062" s="128">
        <v>242</v>
      </c>
      <c r="F11062" s="128">
        <v>122</v>
      </c>
      <c r="G11062" s="126" t="s">
        <v>13736</v>
      </c>
      <c r="H11062" s="126" t="s">
        <v>20148</v>
      </c>
      <c r="I11062" s="126" t="s">
        <v>21073</v>
      </c>
      <c r="J11062" s="126" t="s">
        <v>26232</v>
      </c>
      <c r="K11062" s="9">
        <f>_xlfn.IFNA(VLOOKUP(Table5[[#This Row],[Section]],SubSill_Tier,2,FALSE),0)</f>
        <v>0</v>
      </c>
      <c r="L11062" s="9" t="str">
        <f t="shared" si="181"/>
        <v/>
      </c>
      <c r="M11062" s="205" t="str" cm="1">
        <f t="array" ref="M11062">_xlfn.IFS(NOT(ISERROR(VLOOKUP(Table5[[#This Row],[Section]],TB_notTB,1,FALSE))),"No",LEFT(Table5[[#This Row],[Section]],3)="ETB","PLS",LEFT(Table5[[#This Row],[Section]],1)="7","PDB",NOT(ISBLANK(Table5[[#This Row],[Section]])),"No")</f>
        <v>No</v>
      </c>
    </row>
    <row r="11063" spans="1:13" x14ac:dyDescent="0.25">
      <c r="A11063" s="126" t="s">
        <v>9337</v>
      </c>
      <c r="B11063" s="126" t="s">
        <v>3598</v>
      </c>
      <c r="C11063" s="126" t="s">
        <v>98</v>
      </c>
      <c r="D11063" s="127">
        <v>2.073</v>
      </c>
      <c r="E11063" s="128">
        <v>114</v>
      </c>
      <c r="F11063" s="128">
        <v>114</v>
      </c>
      <c r="G11063" s="126" t="s">
        <v>13724</v>
      </c>
      <c r="H11063" s="126" t="s">
        <v>20186</v>
      </c>
      <c r="I11063" s="126" t="s">
        <v>22099</v>
      </c>
      <c r="J11063" s="126" t="s">
        <v>26234</v>
      </c>
      <c r="K11063" s="9">
        <f>_xlfn.IFNA(VLOOKUP(Table5[[#This Row],[Section]],SubSill_Tier,2,FALSE),0)</f>
        <v>0</v>
      </c>
      <c r="L11063" s="9" t="str">
        <f t="shared" si="181"/>
        <v/>
      </c>
      <c r="M11063" s="205" t="str" cm="1">
        <f t="array" ref="M11063">_xlfn.IFS(NOT(ISERROR(VLOOKUP(Table5[[#This Row],[Section]],TB_notTB,1,FALSE))),"No",LEFT(Table5[[#This Row],[Section]],3)="ETB","PLS",LEFT(Table5[[#This Row],[Section]],1)="7","PDB",NOT(ISBLANK(Table5[[#This Row],[Section]])),"No")</f>
        <v>No</v>
      </c>
    </row>
    <row r="11064" spans="1:13" x14ac:dyDescent="0.25">
      <c r="A11064" s="126" t="s">
        <v>9338</v>
      </c>
      <c r="B11064" s="126" t="s">
        <v>3598</v>
      </c>
      <c r="C11064" s="126" t="s">
        <v>98</v>
      </c>
      <c r="D11064" s="127">
        <v>1.5940000000000001</v>
      </c>
      <c r="E11064" s="128">
        <v>100</v>
      </c>
      <c r="F11064" s="128">
        <v>100</v>
      </c>
      <c r="G11064" s="126" t="s">
        <v>13724</v>
      </c>
      <c r="H11064" s="126" t="s">
        <v>20186</v>
      </c>
      <c r="I11064" s="126" t="s">
        <v>22099</v>
      </c>
      <c r="J11064" s="126" t="s">
        <v>26234</v>
      </c>
      <c r="K11064" s="9">
        <f>_xlfn.IFNA(VLOOKUP(Table5[[#This Row],[Section]],SubSill_Tier,2,FALSE),0)</f>
        <v>0</v>
      </c>
      <c r="L11064" s="9" t="str">
        <f t="shared" si="181"/>
        <v/>
      </c>
      <c r="M11064" s="205" t="str" cm="1">
        <f t="array" ref="M11064">_xlfn.IFS(NOT(ISERROR(VLOOKUP(Table5[[#This Row],[Section]],TB_notTB,1,FALSE))),"No",LEFT(Table5[[#This Row],[Section]],3)="ETB","PLS",LEFT(Table5[[#This Row],[Section]],1)="7","PDB",NOT(ISBLANK(Table5[[#This Row],[Section]])),"No")</f>
        <v>No</v>
      </c>
    </row>
    <row r="11065" spans="1:13" x14ac:dyDescent="0.25">
      <c r="A11065" s="126" t="s">
        <v>16556</v>
      </c>
      <c r="B11065" s="126" t="s">
        <v>22424</v>
      </c>
      <c r="C11065" s="126" t="s">
        <v>75</v>
      </c>
      <c r="D11065" s="127">
        <v>0.77600000000000002</v>
      </c>
      <c r="E11065" s="128">
        <v>405</v>
      </c>
      <c r="F11065" s="128">
        <v>140</v>
      </c>
      <c r="G11065" s="126" t="s">
        <v>14979</v>
      </c>
      <c r="H11065" s="126" t="s">
        <v>21162</v>
      </c>
      <c r="I11065" s="126" t="s">
        <v>22110</v>
      </c>
      <c r="J11065" s="126" t="s">
        <v>26278</v>
      </c>
      <c r="K11065" s="9">
        <f>_xlfn.IFNA(VLOOKUP(Table5[[#This Row],[Section]],SubSill_Tier,2,FALSE),0)</f>
        <v>0</v>
      </c>
      <c r="L11065" s="9" t="str">
        <f t="shared" si="181"/>
        <v/>
      </c>
      <c r="M11065" s="205" t="str" cm="1">
        <f t="array" ref="M11065">_xlfn.IFS(NOT(ISERROR(VLOOKUP(Table5[[#This Row],[Section]],TB_notTB,1,FALSE))),"No",LEFT(Table5[[#This Row],[Section]],3)="ETB","PLS",LEFT(Table5[[#This Row],[Section]],1)="7","PDB",NOT(ISBLANK(Table5[[#This Row],[Section]])),"No")</f>
        <v>No</v>
      </c>
    </row>
    <row r="11066" spans="1:13" x14ac:dyDescent="0.25">
      <c r="A11066" s="126" t="s">
        <v>4053</v>
      </c>
      <c r="B11066" s="126" t="s">
        <v>17222</v>
      </c>
      <c r="C11066" s="126" t="s">
        <v>98</v>
      </c>
      <c r="D11066" s="127">
        <v>0.59199999999999997</v>
      </c>
      <c r="E11066" s="128">
        <v>236</v>
      </c>
      <c r="F11066" s="128">
        <v>100</v>
      </c>
      <c r="G11066" s="126" t="s">
        <v>13711</v>
      </c>
      <c r="H11066" s="126" t="s">
        <v>20119</v>
      </c>
      <c r="I11066" s="126" t="s">
        <v>21054</v>
      </c>
      <c r="J11066" s="126" t="s">
        <v>26232</v>
      </c>
      <c r="K11066" s="9">
        <f>_xlfn.IFNA(VLOOKUP(Table5[[#This Row],[Section]],SubSill_Tier,2,FALSE),0)</f>
        <v>0</v>
      </c>
      <c r="L11066" s="9" t="str">
        <f t="shared" si="181"/>
        <v/>
      </c>
      <c r="M11066" s="205" t="str" cm="1">
        <f t="array" ref="M11066">_xlfn.IFS(NOT(ISERROR(VLOOKUP(Table5[[#This Row],[Section]],TB_notTB,1,FALSE))),"No",LEFT(Table5[[#This Row],[Section]],3)="ETB","PLS",LEFT(Table5[[#This Row],[Section]],1)="7","PDB",NOT(ISBLANK(Table5[[#This Row],[Section]])),"No")</f>
        <v>No</v>
      </c>
    </row>
    <row r="11067" spans="1:13" x14ac:dyDescent="0.25">
      <c r="A11067" s="126" t="s">
        <v>4054</v>
      </c>
      <c r="B11067" s="126" t="s">
        <v>17222</v>
      </c>
      <c r="C11067" s="126" t="s">
        <v>98</v>
      </c>
      <c r="D11067" s="127">
        <v>2.8039999999999998</v>
      </c>
      <c r="E11067" s="128">
        <v>693</v>
      </c>
      <c r="F11067" s="128">
        <v>373</v>
      </c>
      <c r="G11067" s="126" t="s">
        <v>13711</v>
      </c>
      <c r="H11067" s="126" t="s">
        <v>20119</v>
      </c>
      <c r="I11067" s="126" t="s">
        <v>21054</v>
      </c>
      <c r="J11067" s="126" t="s">
        <v>26232</v>
      </c>
      <c r="K11067" s="9">
        <f>_xlfn.IFNA(VLOOKUP(Table5[[#This Row],[Section]],SubSill_Tier,2,FALSE),0)</f>
        <v>0</v>
      </c>
      <c r="L11067" s="9" t="str">
        <f t="shared" si="181"/>
        <v/>
      </c>
      <c r="M11067" s="205" t="str" cm="1">
        <f t="array" ref="M11067">_xlfn.IFS(NOT(ISERROR(VLOOKUP(Table5[[#This Row],[Section]],TB_notTB,1,FALSE))),"No",LEFT(Table5[[#This Row],[Section]],3)="ETB","PLS",LEFT(Table5[[#This Row],[Section]],1)="7","PDB",NOT(ISBLANK(Table5[[#This Row],[Section]])),"No")</f>
        <v>No</v>
      </c>
    </row>
    <row r="11068" spans="1:13" x14ac:dyDescent="0.25">
      <c r="A11068" s="126" t="s">
        <v>16557</v>
      </c>
      <c r="B11068" s="126" t="s">
        <v>22425</v>
      </c>
      <c r="C11068" s="126" t="s">
        <v>75</v>
      </c>
      <c r="D11068" s="127">
        <v>0.73799999999999999</v>
      </c>
      <c r="E11068" s="128">
        <v>425</v>
      </c>
      <c r="F11068" s="128">
        <v>240</v>
      </c>
      <c r="G11068" s="126" t="s">
        <v>14974</v>
      </c>
      <c r="H11068" s="126" t="s">
        <v>21160</v>
      </c>
      <c r="I11068" s="126" t="s">
        <v>22105</v>
      </c>
      <c r="J11068" s="126" t="s">
        <v>26278</v>
      </c>
      <c r="K11068" s="9">
        <f>_xlfn.IFNA(VLOOKUP(Table5[[#This Row],[Section]],SubSill_Tier,2,FALSE),0)</f>
        <v>0</v>
      </c>
      <c r="L11068" s="9" t="str">
        <f t="shared" si="181"/>
        <v/>
      </c>
      <c r="M11068" s="205" t="str" cm="1">
        <f t="array" ref="M11068">_xlfn.IFS(NOT(ISERROR(VLOOKUP(Table5[[#This Row],[Section]],TB_notTB,1,FALSE))),"No",LEFT(Table5[[#This Row],[Section]],3)="ETB","PLS",LEFT(Table5[[#This Row],[Section]],1)="7","PDB",NOT(ISBLANK(Table5[[#This Row],[Section]])),"No")</f>
        <v>No</v>
      </c>
    </row>
    <row r="11069" spans="1:13" x14ac:dyDescent="0.25">
      <c r="A11069" s="126" t="s">
        <v>16558</v>
      </c>
      <c r="B11069" s="126" t="s">
        <v>22426</v>
      </c>
      <c r="C11069" s="126" t="s">
        <v>75</v>
      </c>
      <c r="D11069" s="127">
        <v>0.85499999999999998</v>
      </c>
      <c r="E11069" s="128">
        <v>451</v>
      </c>
      <c r="F11069" s="128">
        <v>160</v>
      </c>
      <c r="G11069" s="126" t="s">
        <v>14974</v>
      </c>
      <c r="H11069" s="126" t="s">
        <v>21160</v>
      </c>
      <c r="I11069" s="126" t="s">
        <v>22105</v>
      </c>
      <c r="J11069" s="126" t="s">
        <v>26278</v>
      </c>
      <c r="K11069" s="9">
        <f>_xlfn.IFNA(VLOOKUP(Table5[[#This Row],[Section]],SubSill_Tier,2,FALSE),0)</f>
        <v>0</v>
      </c>
      <c r="L11069" s="9" t="str">
        <f t="shared" si="181"/>
        <v/>
      </c>
      <c r="M11069" s="205" t="str" cm="1">
        <f t="array" ref="M11069">_xlfn.IFS(NOT(ISERROR(VLOOKUP(Table5[[#This Row],[Section]],TB_notTB,1,FALSE))),"No",LEFT(Table5[[#This Row],[Section]],3)="ETB","PLS",LEFT(Table5[[#This Row],[Section]],1)="7","PDB",NOT(ISBLANK(Table5[[#This Row],[Section]])),"No")</f>
        <v>No</v>
      </c>
    </row>
    <row r="11070" spans="1:13" x14ac:dyDescent="0.25">
      <c r="A11070" s="126" t="s">
        <v>16559</v>
      </c>
      <c r="B11070" s="126" t="s">
        <v>22427</v>
      </c>
      <c r="C11070" s="126" t="s">
        <v>75</v>
      </c>
      <c r="D11070" s="127">
        <v>0.33700000000000002</v>
      </c>
      <c r="E11070" s="128">
        <v>191</v>
      </c>
      <c r="F11070" s="128">
        <v>126</v>
      </c>
      <c r="G11070" s="126" t="s">
        <v>14974</v>
      </c>
      <c r="H11070" s="126" t="s">
        <v>21160</v>
      </c>
      <c r="I11070" s="126" t="s">
        <v>22105</v>
      </c>
      <c r="J11070" s="126" t="s">
        <v>26278</v>
      </c>
      <c r="K11070" s="9">
        <f>_xlfn.IFNA(VLOOKUP(Table5[[#This Row],[Section]],SubSill_Tier,2,FALSE),0)</f>
        <v>0</v>
      </c>
      <c r="L11070" s="9" t="str">
        <f t="shared" si="181"/>
        <v/>
      </c>
      <c r="M11070" s="205" t="str" cm="1">
        <f t="array" ref="M11070">_xlfn.IFS(NOT(ISERROR(VLOOKUP(Table5[[#This Row],[Section]],TB_notTB,1,FALSE))),"No",LEFT(Table5[[#This Row],[Section]],3)="ETB","PLS",LEFT(Table5[[#This Row],[Section]],1)="7","PDB",NOT(ISBLANK(Table5[[#This Row],[Section]])),"No")</f>
        <v>No</v>
      </c>
    </row>
    <row r="11071" spans="1:13" x14ac:dyDescent="0.25">
      <c r="A11071" s="126" t="s">
        <v>16560</v>
      </c>
      <c r="B11071" s="126" t="s">
        <v>22428</v>
      </c>
      <c r="C11071" s="126" t="s">
        <v>75</v>
      </c>
      <c r="D11071" s="127">
        <v>0.214</v>
      </c>
      <c r="E11071" s="128">
        <v>134</v>
      </c>
      <c r="F11071" s="128">
        <v>100</v>
      </c>
      <c r="G11071" s="126" t="s">
        <v>14974</v>
      </c>
      <c r="H11071" s="126" t="s">
        <v>21160</v>
      </c>
      <c r="I11071" s="126" t="s">
        <v>22105</v>
      </c>
      <c r="J11071" s="126" t="s">
        <v>26278</v>
      </c>
      <c r="K11071" s="9">
        <f>_xlfn.IFNA(VLOOKUP(Table5[[#This Row],[Section]],SubSill_Tier,2,FALSE),0)</f>
        <v>0</v>
      </c>
      <c r="L11071" s="9" t="str">
        <f t="shared" si="181"/>
        <v/>
      </c>
      <c r="M11071" s="205" t="str" cm="1">
        <f t="array" ref="M11071">_xlfn.IFS(NOT(ISERROR(VLOOKUP(Table5[[#This Row],[Section]],TB_notTB,1,FALSE))),"No",LEFT(Table5[[#This Row],[Section]],3)="ETB","PLS",LEFT(Table5[[#This Row],[Section]],1)="7","PDB",NOT(ISBLANK(Table5[[#This Row],[Section]])),"No")</f>
        <v>No</v>
      </c>
    </row>
    <row r="11072" spans="1:13" x14ac:dyDescent="0.25">
      <c r="A11072" s="126" t="s">
        <v>4055</v>
      </c>
      <c r="B11072" s="126" t="s">
        <v>17222</v>
      </c>
      <c r="C11072" s="126" t="s">
        <v>98</v>
      </c>
      <c r="D11072" s="127">
        <v>0.40600000000000003</v>
      </c>
      <c r="E11072" s="128">
        <v>155</v>
      </c>
      <c r="F11072" s="128">
        <v>100</v>
      </c>
      <c r="G11072" s="126" t="s">
        <v>13711</v>
      </c>
      <c r="H11072" s="126" t="s">
        <v>20119</v>
      </c>
      <c r="I11072" s="126" t="s">
        <v>21054</v>
      </c>
      <c r="J11072" s="126" t="s">
        <v>26232</v>
      </c>
      <c r="K11072" s="9">
        <f>_xlfn.IFNA(VLOOKUP(Table5[[#This Row],[Section]],SubSill_Tier,2,FALSE),0)</f>
        <v>0</v>
      </c>
      <c r="L11072" s="9" t="str">
        <f t="shared" si="181"/>
        <v/>
      </c>
      <c r="M11072" s="205" t="str" cm="1">
        <f t="array" ref="M11072">_xlfn.IFS(NOT(ISERROR(VLOOKUP(Table5[[#This Row],[Section]],TB_notTB,1,FALSE))),"No",LEFT(Table5[[#This Row],[Section]],3)="ETB","PLS",LEFT(Table5[[#This Row],[Section]],1)="7","PDB",NOT(ISBLANK(Table5[[#This Row],[Section]])),"No")</f>
        <v>No</v>
      </c>
    </row>
    <row r="11073" spans="1:13" x14ac:dyDescent="0.25">
      <c r="A11073" s="126" t="s">
        <v>4056</v>
      </c>
      <c r="B11073" s="126" t="s">
        <v>4057</v>
      </c>
      <c r="C11073" s="126" t="s">
        <v>75</v>
      </c>
      <c r="D11073" s="127">
        <v>1.5529999999999999</v>
      </c>
      <c r="E11073" s="128">
        <v>524</v>
      </c>
      <c r="F11073" s="128">
        <v>135</v>
      </c>
      <c r="G11073" s="126" t="s">
        <v>21325</v>
      </c>
      <c r="H11073" s="126" t="s">
        <v>21326</v>
      </c>
      <c r="I11073" s="126" t="s">
        <v>21327</v>
      </c>
      <c r="J11073" s="126" t="s">
        <v>26278</v>
      </c>
      <c r="K11073" s="9">
        <f>_xlfn.IFNA(VLOOKUP(Table5[[#This Row],[Section]],SubSill_Tier,2,FALSE),0)</f>
        <v>0</v>
      </c>
      <c r="L11073" s="9" t="str">
        <f t="shared" si="181"/>
        <v/>
      </c>
      <c r="M11073" s="205" t="str" cm="1">
        <f t="array" ref="M11073">_xlfn.IFS(NOT(ISERROR(VLOOKUP(Table5[[#This Row],[Section]],TB_notTB,1,FALSE))),"No",LEFT(Table5[[#This Row],[Section]],3)="ETB","PLS",LEFT(Table5[[#This Row],[Section]],1)="7","PDB",NOT(ISBLANK(Table5[[#This Row],[Section]])),"No")</f>
        <v>No</v>
      </c>
    </row>
    <row r="11074" spans="1:13" x14ac:dyDescent="0.25">
      <c r="A11074" s="126" t="s">
        <v>4058</v>
      </c>
      <c r="B11074" s="126" t="s">
        <v>4059</v>
      </c>
      <c r="C11074" s="126" t="s">
        <v>75</v>
      </c>
      <c r="D11074" s="127">
        <v>0.876</v>
      </c>
      <c r="E11074" s="128">
        <v>401</v>
      </c>
      <c r="F11074" s="128">
        <v>118</v>
      </c>
      <c r="G11074" s="126" t="s">
        <v>21325</v>
      </c>
      <c r="H11074" s="126" t="s">
        <v>21326</v>
      </c>
      <c r="I11074" s="126" t="s">
        <v>21327</v>
      </c>
      <c r="J11074" s="126" t="s">
        <v>26278</v>
      </c>
      <c r="K11074" s="9">
        <f>_xlfn.IFNA(VLOOKUP(Table5[[#This Row],[Section]],SubSill_Tier,2,FALSE),0)</f>
        <v>0</v>
      </c>
      <c r="L11074" s="9" t="str">
        <f t="shared" si="181"/>
        <v/>
      </c>
      <c r="M11074" s="205" t="str" cm="1">
        <f t="array" ref="M11074">_xlfn.IFS(NOT(ISERROR(VLOOKUP(Table5[[#This Row],[Section]],TB_notTB,1,FALSE))),"No",LEFT(Table5[[#This Row],[Section]],3)="ETB","PLS",LEFT(Table5[[#This Row],[Section]],1)="7","PDB",NOT(ISBLANK(Table5[[#This Row],[Section]])),"No")</f>
        <v>No</v>
      </c>
    </row>
    <row r="11075" spans="1:13" x14ac:dyDescent="0.25">
      <c r="A11075" s="126" t="s">
        <v>4060</v>
      </c>
      <c r="B11075" s="126" t="s">
        <v>4061</v>
      </c>
      <c r="C11075" s="126" t="s">
        <v>75</v>
      </c>
      <c r="D11075" s="127">
        <v>0.74299999999999999</v>
      </c>
      <c r="E11075" s="128">
        <v>310</v>
      </c>
      <c r="F11075" s="128">
        <v>117</v>
      </c>
      <c r="G11075" s="126" t="s">
        <v>21325</v>
      </c>
      <c r="H11075" s="126" t="s">
        <v>21326</v>
      </c>
      <c r="I11075" s="126" t="s">
        <v>21327</v>
      </c>
      <c r="J11075" s="126" t="s">
        <v>26278</v>
      </c>
      <c r="K11075" s="9">
        <f>_xlfn.IFNA(VLOOKUP(Table5[[#This Row],[Section]],SubSill_Tier,2,FALSE),0)</f>
        <v>0</v>
      </c>
      <c r="L11075" s="9" t="str">
        <f t="shared" si="181"/>
        <v/>
      </c>
      <c r="M11075" s="205" t="str" cm="1">
        <f t="array" ref="M11075">_xlfn.IFS(NOT(ISERROR(VLOOKUP(Table5[[#This Row],[Section]],TB_notTB,1,FALSE))),"No",LEFT(Table5[[#This Row],[Section]],3)="ETB","PLS",LEFT(Table5[[#This Row],[Section]],1)="7","PDB",NOT(ISBLANK(Table5[[#This Row],[Section]])),"No")</f>
        <v>No</v>
      </c>
    </row>
    <row r="11076" spans="1:13" x14ac:dyDescent="0.25">
      <c r="A11076" s="126" t="s">
        <v>4062</v>
      </c>
      <c r="B11076" s="126" t="s">
        <v>4063</v>
      </c>
      <c r="C11076" s="126" t="s">
        <v>75</v>
      </c>
      <c r="D11076" s="127">
        <v>1.2569999999999999</v>
      </c>
      <c r="E11076" s="128">
        <v>306</v>
      </c>
      <c r="F11076" s="128">
        <v>257</v>
      </c>
      <c r="G11076" s="126" t="s">
        <v>21325</v>
      </c>
      <c r="H11076" s="126" t="s">
        <v>21326</v>
      </c>
      <c r="I11076" s="126" t="s">
        <v>21327</v>
      </c>
      <c r="J11076" s="126" t="s">
        <v>26278</v>
      </c>
      <c r="K11076" s="9">
        <f>_xlfn.IFNA(VLOOKUP(Table5[[#This Row],[Section]],SubSill_Tier,2,FALSE),0)</f>
        <v>0</v>
      </c>
      <c r="L11076" s="9" t="str">
        <f t="shared" ref="L11076:L11139" si="182">IFERROR(IF(LEFT(G11076,2)="AI",IF(_xlfn.NUMBERVALUE(IFERROR(LEFT(IF(ISERROR(FIND("X",UPPER(B11076))),UPPER(B11076),RIGHT(UPPER(B11076),LEN(UPPER(B11076))-FIND("~",SUBSTITUTE(UPPER(B11076),"X","~",LEN(UPPER(B11076))-LEN(SUBSTITUTE(UPPER(B11076),"X","")))))),FIND(" ",IF(ISERROR(FIND("X",UPPER(B11076))),UPPER(B11076),RIGHT(UPPER(B11076),LEN(UPPER(B11076))-FIND("~",SUBSTITUTE(UPPER(B11076),"X","~",LEN(UPPER(B11076))-LEN(SUBSTITUTE(UPPER(B11076),"X","")))))),1)-1),IF(ISERROR(FIND("X",UPPER(B11076))),UPPER(B11076),RIGHT(UPPER(B11076),LEN(UPPER(B11076))-FIND("~",SUBSTITUTE(UPPER(B11076),"X","~",LEN(UPPER(B11076))-LEN(SUBSTITUTE(UPPER(B11076),"X",""))))))),".")&gt;=5,"Wall",""),""),"")</f>
        <v/>
      </c>
      <c r="M11076" s="205" t="str" cm="1">
        <f t="array" ref="M11076">_xlfn.IFS(NOT(ISERROR(VLOOKUP(Table5[[#This Row],[Section]],TB_notTB,1,FALSE))),"No",LEFT(Table5[[#This Row],[Section]],3)="ETB","PLS",LEFT(Table5[[#This Row],[Section]],1)="7","PDB",NOT(ISBLANK(Table5[[#This Row],[Section]])),"No")</f>
        <v>No</v>
      </c>
    </row>
    <row r="11077" spans="1:13" x14ac:dyDescent="0.25">
      <c r="A11077" s="126" t="s">
        <v>4064</v>
      </c>
      <c r="B11077" s="126" t="s">
        <v>4065</v>
      </c>
      <c r="C11077" s="126" t="s">
        <v>75</v>
      </c>
      <c r="D11077" s="127">
        <v>0.25800000000000001</v>
      </c>
      <c r="E11077" s="128">
        <v>158</v>
      </c>
      <c r="F11077" s="128">
        <v>100</v>
      </c>
      <c r="G11077" s="126" t="s">
        <v>21325</v>
      </c>
      <c r="H11077" s="126" t="s">
        <v>21326</v>
      </c>
      <c r="I11077" s="126" t="s">
        <v>21327</v>
      </c>
      <c r="J11077" s="126" t="s">
        <v>26278</v>
      </c>
      <c r="K11077" s="9">
        <f>_xlfn.IFNA(VLOOKUP(Table5[[#This Row],[Section]],SubSill_Tier,2,FALSE),0)</f>
        <v>0</v>
      </c>
      <c r="L11077" s="9" t="str">
        <f t="shared" si="182"/>
        <v/>
      </c>
      <c r="M11077" s="205" t="str" cm="1">
        <f t="array" ref="M11077">_xlfn.IFS(NOT(ISERROR(VLOOKUP(Table5[[#This Row],[Section]],TB_notTB,1,FALSE))),"No",LEFT(Table5[[#This Row],[Section]],3)="ETB","PLS",LEFT(Table5[[#This Row],[Section]],1)="7","PDB",NOT(ISBLANK(Table5[[#This Row],[Section]])),"No")</f>
        <v>No</v>
      </c>
    </row>
    <row r="11078" spans="1:13" x14ac:dyDescent="0.25">
      <c r="A11078" s="126" t="s">
        <v>4066</v>
      </c>
      <c r="B11078" s="126" t="s">
        <v>4067</v>
      </c>
      <c r="C11078" s="126" t="s">
        <v>75</v>
      </c>
      <c r="D11078" s="127">
        <v>2.4430000000000001</v>
      </c>
      <c r="E11078" s="128">
        <v>615</v>
      </c>
      <c r="F11078" s="128">
        <v>230</v>
      </c>
      <c r="G11078" s="126" t="s">
        <v>21325</v>
      </c>
      <c r="H11078" s="126" t="s">
        <v>21326</v>
      </c>
      <c r="I11078" s="126" t="s">
        <v>21327</v>
      </c>
      <c r="J11078" s="126" t="s">
        <v>26278</v>
      </c>
      <c r="K11078" s="9">
        <f>_xlfn.IFNA(VLOOKUP(Table5[[#This Row],[Section]],SubSill_Tier,2,FALSE),0)</f>
        <v>0</v>
      </c>
      <c r="L11078" s="9" t="str">
        <f t="shared" si="182"/>
        <v/>
      </c>
      <c r="M11078" s="205" t="str" cm="1">
        <f t="array" ref="M11078">_xlfn.IFS(NOT(ISERROR(VLOOKUP(Table5[[#This Row],[Section]],TB_notTB,1,FALSE))),"No",LEFT(Table5[[#This Row],[Section]],3)="ETB","PLS",LEFT(Table5[[#This Row],[Section]],1)="7","PDB",NOT(ISBLANK(Table5[[#This Row],[Section]])),"No")</f>
        <v>No</v>
      </c>
    </row>
    <row r="11079" spans="1:13" x14ac:dyDescent="0.25">
      <c r="A11079" s="126" t="s">
        <v>4068</v>
      </c>
      <c r="B11079" s="126" t="s">
        <v>4069</v>
      </c>
      <c r="C11079" s="126" t="s">
        <v>75</v>
      </c>
      <c r="D11079" s="127">
        <v>1.2569999999999999</v>
      </c>
      <c r="E11079" s="128">
        <v>306</v>
      </c>
      <c r="F11079" s="128">
        <v>257</v>
      </c>
      <c r="G11079" s="126" t="s">
        <v>21325</v>
      </c>
      <c r="H11079" s="126" t="s">
        <v>21326</v>
      </c>
      <c r="I11079" s="126" t="s">
        <v>21327</v>
      </c>
      <c r="J11079" s="126" t="s">
        <v>26278</v>
      </c>
      <c r="K11079" s="9">
        <f>_xlfn.IFNA(VLOOKUP(Table5[[#This Row],[Section]],SubSill_Tier,2,FALSE),0)</f>
        <v>0</v>
      </c>
      <c r="L11079" s="9" t="str">
        <f t="shared" si="182"/>
        <v/>
      </c>
      <c r="M11079" s="205" t="str" cm="1">
        <f t="array" ref="M11079">_xlfn.IFS(NOT(ISERROR(VLOOKUP(Table5[[#This Row],[Section]],TB_notTB,1,FALSE))),"No",LEFT(Table5[[#This Row],[Section]],3)="ETB","PLS",LEFT(Table5[[#This Row],[Section]],1)="7","PDB",NOT(ISBLANK(Table5[[#This Row],[Section]])),"No")</f>
        <v>No</v>
      </c>
    </row>
    <row r="11080" spans="1:13" x14ac:dyDescent="0.25">
      <c r="A11080" s="126" t="s">
        <v>16561</v>
      </c>
      <c r="B11080" s="126" t="s">
        <v>22429</v>
      </c>
      <c r="C11080" s="126" t="s">
        <v>75</v>
      </c>
      <c r="D11080" s="127">
        <v>0.81399999999999995</v>
      </c>
      <c r="E11080" s="128">
        <v>416</v>
      </c>
      <c r="F11080" s="128">
        <v>171</v>
      </c>
      <c r="G11080" s="126" t="s">
        <v>14974</v>
      </c>
      <c r="H11080" s="126" t="s">
        <v>21160</v>
      </c>
      <c r="I11080" s="126" t="s">
        <v>22105</v>
      </c>
      <c r="J11080" s="126" t="s">
        <v>26278</v>
      </c>
      <c r="K11080" s="9">
        <f>_xlfn.IFNA(VLOOKUP(Table5[[#This Row],[Section]],SubSill_Tier,2,FALSE),0)</f>
        <v>0</v>
      </c>
      <c r="L11080" s="9" t="str">
        <f t="shared" si="182"/>
        <v/>
      </c>
      <c r="M11080" s="205" t="str" cm="1">
        <f t="array" ref="M11080">_xlfn.IFS(NOT(ISERROR(VLOOKUP(Table5[[#This Row],[Section]],TB_notTB,1,FALSE))),"No",LEFT(Table5[[#This Row],[Section]],3)="ETB","PLS",LEFT(Table5[[#This Row],[Section]],1)="7","PDB",NOT(ISBLANK(Table5[[#This Row],[Section]])),"No")</f>
        <v>No</v>
      </c>
    </row>
    <row r="11081" spans="1:13" x14ac:dyDescent="0.25">
      <c r="A11081" s="126" t="s">
        <v>9339</v>
      </c>
      <c r="B11081" s="126" t="s">
        <v>3598</v>
      </c>
      <c r="C11081" s="126" t="s">
        <v>98</v>
      </c>
      <c r="D11081" s="127">
        <v>0.79100000000000004</v>
      </c>
      <c r="E11081" s="128">
        <v>205</v>
      </c>
      <c r="F11081" s="128">
        <v>205</v>
      </c>
      <c r="G11081" s="126" t="s">
        <v>13724</v>
      </c>
      <c r="H11081" s="126" t="s">
        <v>20186</v>
      </c>
      <c r="I11081" s="126" t="s">
        <v>22099</v>
      </c>
      <c r="J11081" s="126" t="s">
        <v>26234</v>
      </c>
      <c r="K11081" s="9">
        <f>_xlfn.IFNA(VLOOKUP(Table5[[#This Row],[Section]],SubSill_Tier,2,FALSE),0)</f>
        <v>0</v>
      </c>
      <c r="L11081" s="9" t="str">
        <f t="shared" si="182"/>
        <v/>
      </c>
      <c r="M11081" s="205" t="str" cm="1">
        <f t="array" ref="M11081">_xlfn.IFS(NOT(ISERROR(VLOOKUP(Table5[[#This Row],[Section]],TB_notTB,1,FALSE))),"No",LEFT(Table5[[#This Row],[Section]],3)="ETB","PLS",LEFT(Table5[[#This Row],[Section]],1)="7","PDB",NOT(ISBLANK(Table5[[#This Row],[Section]])),"No")</f>
        <v>No</v>
      </c>
    </row>
    <row r="11082" spans="1:13" x14ac:dyDescent="0.25">
      <c r="A11082" s="126" t="s">
        <v>4070</v>
      </c>
      <c r="B11082" s="126" t="s">
        <v>17222</v>
      </c>
      <c r="C11082" s="126" t="s">
        <v>98</v>
      </c>
      <c r="D11082" s="127">
        <v>0.45900000000000002</v>
      </c>
      <c r="E11082" s="128">
        <v>215</v>
      </c>
      <c r="F11082" s="128">
        <v>100</v>
      </c>
      <c r="G11082" s="126" t="s">
        <v>13711</v>
      </c>
      <c r="H11082" s="126" t="s">
        <v>20119</v>
      </c>
      <c r="I11082" s="126" t="s">
        <v>21054</v>
      </c>
      <c r="J11082" s="126" t="s">
        <v>26232</v>
      </c>
      <c r="K11082" s="9">
        <f>_xlfn.IFNA(VLOOKUP(Table5[[#This Row],[Section]],SubSill_Tier,2,FALSE),0)</f>
        <v>0</v>
      </c>
      <c r="L11082" s="9" t="str">
        <f t="shared" si="182"/>
        <v/>
      </c>
      <c r="M11082" s="205" t="str" cm="1">
        <f t="array" ref="M11082">_xlfn.IFS(NOT(ISERROR(VLOOKUP(Table5[[#This Row],[Section]],TB_notTB,1,FALSE))),"No",LEFT(Table5[[#This Row],[Section]],3)="ETB","PLS",LEFT(Table5[[#This Row],[Section]],1)="7","PDB",NOT(ISBLANK(Table5[[#This Row],[Section]])),"No")</f>
        <v>No</v>
      </c>
    </row>
    <row r="11083" spans="1:13" x14ac:dyDescent="0.25">
      <c r="A11083" s="126" t="s">
        <v>13539</v>
      </c>
      <c r="B11083" s="126" t="s">
        <v>13540</v>
      </c>
      <c r="C11083" s="126" t="s">
        <v>75</v>
      </c>
      <c r="D11083" s="127">
        <v>3.6240000000000001</v>
      </c>
      <c r="E11083" s="128">
        <v>193</v>
      </c>
      <c r="F11083" s="128">
        <v>193</v>
      </c>
      <c r="G11083" s="126" t="s">
        <v>13740</v>
      </c>
      <c r="H11083" s="126" t="s">
        <v>20124</v>
      </c>
      <c r="I11083" s="126" t="s">
        <v>21059</v>
      </c>
      <c r="J11083" s="126" t="s">
        <v>26240</v>
      </c>
      <c r="K11083" s="9">
        <f>_xlfn.IFNA(VLOOKUP(Table5[[#This Row],[Section]],SubSill_Tier,2,FALSE),0)</f>
        <v>0</v>
      </c>
      <c r="L11083" s="9" t="str">
        <f t="shared" si="182"/>
        <v>Wall</v>
      </c>
      <c r="M11083" s="205" t="str" cm="1">
        <f t="array" ref="M11083">_xlfn.IFS(NOT(ISERROR(VLOOKUP(Table5[[#This Row],[Section]],TB_notTB,1,FALSE))),"No",LEFT(Table5[[#This Row],[Section]],3)="ETB","PLS",LEFT(Table5[[#This Row],[Section]],1)="7","PDB",NOT(ISBLANK(Table5[[#This Row],[Section]])),"No")</f>
        <v>No</v>
      </c>
    </row>
    <row r="11084" spans="1:13" x14ac:dyDescent="0.25">
      <c r="A11084" s="126" t="s">
        <v>4071</v>
      </c>
      <c r="B11084" s="126" t="s">
        <v>17222</v>
      </c>
      <c r="C11084" s="126" t="s">
        <v>98</v>
      </c>
      <c r="D11084" s="127">
        <v>0.26500000000000001</v>
      </c>
      <c r="E11084" s="128">
        <v>163</v>
      </c>
      <c r="F11084" s="128">
        <v>100</v>
      </c>
      <c r="G11084" s="126" t="s">
        <v>13711</v>
      </c>
      <c r="H11084" s="126" t="s">
        <v>20119</v>
      </c>
      <c r="I11084" s="126" t="s">
        <v>21054</v>
      </c>
      <c r="J11084" s="126" t="s">
        <v>26232</v>
      </c>
      <c r="K11084" s="9">
        <f>_xlfn.IFNA(VLOOKUP(Table5[[#This Row],[Section]],SubSill_Tier,2,FALSE),0)</f>
        <v>0</v>
      </c>
      <c r="L11084" s="9" t="str">
        <f t="shared" si="182"/>
        <v/>
      </c>
      <c r="M11084" s="205" t="str" cm="1">
        <f t="array" ref="M11084">_xlfn.IFS(NOT(ISERROR(VLOOKUP(Table5[[#This Row],[Section]],TB_notTB,1,FALSE))),"No",LEFT(Table5[[#This Row],[Section]],3)="ETB","PLS",LEFT(Table5[[#This Row],[Section]],1)="7","PDB",NOT(ISBLANK(Table5[[#This Row],[Section]])),"No")</f>
        <v>No</v>
      </c>
    </row>
    <row r="11085" spans="1:13" x14ac:dyDescent="0.25">
      <c r="A11085" s="126" t="s">
        <v>4072</v>
      </c>
      <c r="B11085" s="126" t="s">
        <v>4073</v>
      </c>
      <c r="C11085" s="126" t="s">
        <v>75</v>
      </c>
      <c r="D11085" s="127">
        <v>2.0609999999999999</v>
      </c>
      <c r="E11085" s="128">
        <v>694</v>
      </c>
      <c r="F11085" s="128">
        <v>265</v>
      </c>
      <c r="G11085" s="126" t="s">
        <v>21268</v>
      </c>
      <c r="H11085" s="126" t="s">
        <v>21269</v>
      </c>
      <c r="I11085" s="126" t="s">
        <v>21270</v>
      </c>
      <c r="J11085" s="126" t="s">
        <v>26241</v>
      </c>
      <c r="K11085" s="9">
        <f>_xlfn.IFNA(VLOOKUP(Table5[[#This Row],[Section]],SubSill_Tier,2,FALSE),0)</f>
        <v>0</v>
      </c>
      <c r="L11085" s="9" t="str">
        <f t="shared" si="182"/>
        <v/>
      </c>
      <c r="M11085" s="205" t="str" cm="1">
        <f t="array" ref="M11085">_xlfn.IFS(NOT(ISERROR(VLOOKUP(Table5[[#This Row],[Section]],TB_notTB,1,FALSE))),"No",LEFT(Table5[[#This Row],[Section]],3)="ETB","PLS",LEFT(Table5[[#This Row],[Section]],1)="7","PDB",NOT(ISBLANK(Table5[[#This Row],[Section]])),"No")</f>
        <v>No</v>
      </c>
    </row>
    <row r="11086" spans="1:13" x14ac:dyDescent="0.25">
      <c r="A11086" s="126" t="s">
        <v>16562</v>
      </c>
      <c r="B11086" s="126" t="s">
        <v>22430</v>
      </c>
      <c r="C11086" s="126" t="s">
        <v>75</v>
      </c>
      <c r="D11086" s="127">
        <v>0.40200000000000002</v>
      </c>
      <c r="E11086" s="128">
        <v>156</v>
      </c>
      <c r="F11086" s="128">
        <v>120</v>
      </c>
      <c r="G11086" s="126" t="s">
        <v>14979</v>
      </c>
      <c r="H11086" s="126" t="s">
        <v>21162</v>
      </c>
      <c r="I11086" s="126" t="s">
        <v>22110</v>
      </c>
      <c r="J11086" s="126" t="s">
        <v>26278</v>
      </c>
      <c r="K11086" s="9">
        <f>_xlfn.IFNA(VLOOKUP(Table5[[#This Row],[Section]],SubSill_Tier,2,FALSE),0)</f>
        <v>0</v>
      </c>
      <c r="L11086" s="9" t="str">
        <f t="shared" si="182"/>
        <v/>
      </c>
      <c r="M11086" s="205" t="str" cm="1">
        <f t="array" ref="M11086">_xlfn.IFS(NOT(ISERROR(VLOOKUP(Table5[[#This Row],[Section]],TB_notTB,1,FALSE))),"No",LEFT(Table5[[#This Row],[Section]],3)="ETB","PLS",LEFT(Table5[[#This Row],[Section]],1)="7","PDB",NOT(ISBLANK(Table5[[#This Row],[Section]])),"No")</f>
        <v>No</v>
      </c>
    </row>
    <row r="11087" spans="1:13" x14ac:dyDescent="0.25">
      <c r="A11087" s="126" t="s">
        <v>4074</v>
      </c>
      <c r="B11087" s="126" t="s">
        <v>17222</v>
      </c>
      <c r="C11087" s="126" t="s">
        <v>98</v>
      </c>
      <c r="D11087" s="127">
        <v>2.2949999999999999</v>
      </c>
      <c r="E11087" s="128">
        <v>582</v>
      </c>
      <c r="F11087" s="128">
        <v>351</v>
      </c>
      <c r="G11087" s="126" t="s">
        <v>13711</v>
      </c>
      <c r="H11087" s="126" t="s">
        <v>20119</v>
      </c>
      <c r="I11087" s="126" t="s">
        <v>21054</v>
      </c>
      <c r="J11087" s="126" t="s">
        <v>26232</v>
      </c>
      <c r="K11087" s="9">
        <f>_xlfn.IFNA(VLOOKUP(Table5[[#This Row],[Section]],SubSill_Tier,2,FALSE),0)</f>
        <v>0</v>
      </c>
      <c r="L11087" s="9" t="str">
        <f t="shared" si="182"/>
        <v/>
      </c>
      <c r="M11087" s="205" t="str" cm="1">
        <f t="array" ref="M11087">_xlfn.IFS(NOT(ISERROR(VLOOKUP(Table5[[#This Row],[Section]],TB_notTB,1,FALSE))),"No",LEFT(Table5[[#This Row],[Section]],3)="ETB","PLS",LEFT(Table5[[#This Row],[Section]],1)="7","PDB",NOT(ISBLANK(Table5[[#This Row],[Section]])),"No")</f>
        <v>No</v>
      </c>
    </row>
    <row r="11088" spans="1:13" x14ac:dyDescent="0.25">
      <c r="A11088" s="126" t="s">
        <v>4075</v>
      </c>
      <c r="B11088" s="126" t="s">
        <v>17222</v>
      </c>
      <c r="C11088" s="126" t="s">
        <v>98</v>
      </c>
      <c r="D11088" s="127">
        <v>1.5609999999999999</v>
      </c>
      <c r="E11088" s="128">
        <v>586</v>
      </c>
      <c r="F11088" s="128">
        <v>215</v>
      </c>
      <c r="G11088" s="126" t="s">
        <v>13711</v>
      </c>
      <c r="H11088" s="126" t="s">
        <v>20119</v>
      </c>
      <c r="I11088" s="126" t="s">
        <v>21054</v>
      </c>
      <c r="J11088" s="126" t="s">
        <v>26232</v>
      </c>
      <c r="K11088" s="9">
        <f>_xlfn.IFNA(VLOOKUP(Table5[[#This Row],[Section]],SubSill_Tier,2,FALSE),0)</f>
        <v>0</v>
      </c>
      <c r="L11088" s="9" t="str">
        <f t="shared" si="182"/>
        <v/>
      </c>
      <c r="M11088" s="205" t="str" cm="1">
        <f t="array" ref="M11088">_xlfn.IFS(NOT(ISERROR(VLOOKUP(Table5[[#This Row],[Section]],TB_notTB,1,FALSE))),"No",LEFT(Table5[[#This Row],[Section]],3)="ETB","PLS",LEFT(Table5[[#This Row],[Section]],1)="7","PDB",NOT(ISBLANK(Table5[[#This Row],[Section]])),"No")</f>
        <v>No</v>
      </c>
    </row>
    <row r="11089" spans="1:13" x14ac:dyDescent="0.25">
      <c r="A11089" s="126" t="s">
        <v>9340</v>
      </c>
      <c r="B11089" s="126" t="s">
        <v>9341</v>
      </c>
      <c r="C11089" s="126" t="s">
        <v>75</v>
      </c>
      <c r="D11089" s="127">
        <v>5.9379999999999997</v>
      </c>
      <c r="E11089" s="128">
        <v>251</v>
      </c>
      <c r="F11089" s="128">
        <v>251</v>
      </c>
      <c r="G11089" s="126" t="s">
        <v>13740</v>
      </c>
      <c r="H11089" s="126" t="s">
        <v>20124</v>
      </c>
      <c r="I11089" s="126" t="s">
        <v>21059</v>
      </c>
      <c r="J11089" s="126" t="s">
        <v>26245</v>
      </c>
      <c r="K11089" s="9">
        <f>_xlfn.IFNA(VLOOKUP(Table5[[#This Row],[Section]],SubSill_Tier,2,FALSE),0)</f>
        <v>0</v>
      </c>
      <c r="L11089" s="9" t="str">
        <f t="shared" si="182"/>
        <v>Wall</v>
      </c>
      <c r="M11089" s="205" t="str" cm="1">
        <f t="array" ref="M11089">_xlfn.IFS(NOT(ISERROR(VLOOKUP(Table5[[#This Row],[Section]],TB_notTB,1,FALSE))),"No",LEFT(Table5[[#This Row],[Section]],3)="ETB","PLS",LEFT(Table5[[#This Row],[Section]],1)="7","PDB",NOT(ISBLANK(Table5[[#This Row],[Section]])),"No")</f>
        <v>No</v>
      </c>
    </row>
    <row r="11090" spans="1:13" x14ac:dyDescent="0.25">
      <c r="A11090" s="126" t="s">
        <v>9342</v>
      </c>
      <c r="B11090" s="126" t="s">
        <v>3598</v>
      </c>
      <c r="C11090" s="126" t="s">
        <v>98</v>
      </c>
      <c r="D11090" s="127">
        <v>1.4359999999999999</v>
      </c>
      <c r="E11090" s="128">
        <v>248</v>
      </c>
      <c r="F11090" s="128">
        <v>248</v>
      </c>
      <c r="G11090" s="126" t="s">
        <v>13714</v>
      </c>
      <c r="H11090" s="126" t="s">
        <v>20121</v>
      </c>
      <c r="I11090" s="126" t="s">
        <v>20122</v>
      </c>
      <c r="J11090" s="126" t="s">
        <v>26234</v>
      </c>
      <c r="K11090" s="9">
        <f>_xlfn.IFNA(VLOOKUP(Table5[[#This Row],[Section]],SubSill_Tier,2,FALSE),0)</f>
        <v>0</v>
      </c>
      <c r="L11090" s="9" t="str">
        <f t="shared" si="182"/>
        <v/>
      </c>
      <c r="M11090" s="205" t="str" cm="1">
        <f t="array" ref="M11090">_xlfn.IFS(NOT(ISERROR(VLOOKUP(Table5[[#This Row],[Section]],TB_notTB,1,FALSE))),"No",LEFT(Table5[[#This Row],[Section]],3)="ETB","PLS",LEFT(Table5[[#This Row],[Section]],1)="7","PDB",NOT(ISBLANK(Table5[[#This Row],[Section]])),"No")</f>
        <v>No</v>
      </c>
    </row>
    <row r="11091" spans="1:13" x14ac:dyDescent="0.25">
      <c r="A11091" s="126" t="s">
        <v>4076</v>
      </c>
      <c r="B11091" s="126" t="s">
        <v>17222</v>
      </c>
      <c r="C11091" s="126" t="s">
        <v>98</v>
      </c>
      <c r="D11091" s="127">
        <v>1.349</v>
      </c>
      <c r="E11091" s="128">
        <v>482</v>
      </c>
      <c r="F11091" s="128">
        <v>100</v>
      </c>
      <c r="G11091" s="126" t="s">
        <v>13711</v>
      </c>
      <c r="H11091" s="126" t="s">
        <v>20119</v>
      </c>
      <c r="I11091" s="126" t="s">
        <v>21054</v>
      </c>
      <c r="J11091" s="126" t="s">
        <v>26232</v>
      </c>
      <c r="K11091" s="9">
        <f>_xlfn.IFNA(VLOOKUP(Table5[[#This Row],[Section]],SubSill_Tier,2,FALSE),0)</f>
        <v>0</v>
      </c>
      <c r="L11091" s="9" t="str">
        <f t="shared" si="182"/>
        <v/>
      </c>
      <c r="M11091" s="205" t="str" cm="1">
        <f t="array" ref="M11091">_xlfn.IFS(NOT(ISERROR(VLOOKUP(Table5[[#This Row],[Section]],TB_notTB,1,FALSE))),"No",LEFT(Table5[[#This Row],[Section]],3)="ETB","PLS",LEFT(Table5[[#This Row],[Section]],1)="7","PDB",NOT(ISBLANK(Table5[[#This Row],[Section]])),"No")</f>
        <v>No</v>
      </c>
    </row>
    <row r="11092" spans="1:13" x14ac:dyDescent="0.25">
      <c r="A11092" s="126" t="s">
        <v>4077</v>
      </c>
      <c r="B11092" s="126" t="s">
        <v>17222</v>
      </c>
      <c r="C11092" s="126" t="s">
        <v>98</v>
      </c>
      <c r="D11092" s="127">
        <v>1.4570000000000001</v>
      </c>
      <c r="E11092" s="128">
        <v>535</v>
      </c>
      <c r="F11092" s="128">
        <v>200</v>
      </c>
      <c r="G11092" s="126" t="s">
        <v>13711</v>
      </c>
      <c r="H11092" s="126" t="s">
        <v>20119</v>
      </c>
      <c r="I11092" s="126" t="s">
        <v>21054</v>
      </c>
      <c r="J11092" s="126" t="s">
        <v>26232</v>
      </c>
      <c r="K11092" s="9">
        <f>_xlfn.IFNA(VLOOKUP(Table5[[#This Row],[Section]],SubSill_Tier,2,FALSE),0)</f>
        <v>0</v>
      </c>
      <c r="L11092" s="9" t="str">
        <f t="shared" si="182"/>
        <v/>
      </c>
      <c r="M11092" s="205" t="str" cm="1">
        <f t="array" ref="M11092">_xlfn.IFS(NOT(ISERROR(VLOOKUP(Table5[[#This Row],[Section]],TB_notTB,1,FALSE))),"No",LEFT(Table5[[#This Row],[Section]],3)="ETB","PLS",LEFT(Table5[[#This Row],[Section]],1)="7","PDB",NOT(ISBLANK(Table5[[#This Row],[Section]])),"No")</f>
        <v>No</v>
      </c>
    </row>
    <row r="11093" spans="1:13" x14ac:dyDescent="0.25">
      <c r="A11093" s="126" t="s">
        <v>4078</v>
      </c>
      <c r="B11093" s="126" t="s">
        <v>17222</v>
      </c>
      <c r="C11093" s="126" t="s">
        <v>98</v>
      </c>
      <c r="D11093" s="127">
        <v>1.488</v>
      </c>
      <c r="E11093" s="128">
        <v>392</v>
      </c>
      <c r="F11093" s="128">
        <v>100</v>
      </c>
      <c r="G11093" s="126" t="s">
        <v>13711</v>
      </c>
      <c r="H11093" s="126" t="s">
        <v>20119</v>
      </c>
      <c r="I11093" s="126" t="s">
        <v>21054</v>
      </c>
      <c r="J11093" s="126" t="s">
        <v>26232</v>
      </c>
      <c r="K11093" s="9">
        <f>_xlfn.IFNA(VLOOKUP(Table5[[#This Row],[Section]],SubSill_Tier,2,FALSE),0)</f>
        <v>0</v>
      </c>
      <c r="L11093" s="9" t="str">
        <f t="shared" si="182"/>
        <v/>
      </c>
      <c r="M11093" s="205" t="str" cm="1">
        <f t="array" ref="M11093">_xlfn.IFS(NOT(ISERROR(VLOOKUP(Table5[[#This Row],[Section]],TB_notTB,1,FALSE))),"No",LEFT(Table5[[#This Row],[Section]],3)="ETB","PLS",LEFT(Table5[[#This Row],[Section]],1)="7","PDB",NOT(ISBLANK(Table5[[#This Row],[Section]])),"No")</f>
        <v>No</v>
      </c>
    </row>
    <row r="11094" spans="1:13" x14ac:dyDescent="0.25">
      <c r="A11094" s="126" t="s">
        <v>4079</v>
      </c>
      <c r="B11094" s="126" t="s">
        <v>17222</v>
      </c>
      <c r="C11094" s="126" t="s">
        <v>98</v>
      </c>
      <c r="D11094" s="127">
        <v>1.0900000000000001</v>
      </c>
      <c r="E11094" s="128">
        <v>316</v>
      </c>
      <c r="F11094" s="128">
        <v>100</v>
      </c>
      <c r="G11094" s="126" t="s">
        <v>13711</v>
      </c>
      <c r="H11094" s="126" t="s">
        <v>20119</v>
      </c>
      <c r="I11094" s="126" t="s">
        <v>21054</v>
      </c>
      <c r="J11094" s="126" t="s">
        <v>26232</v>
      </c>
      <c r="K11094" s="9">
        <f>_xlfn.IFNA(VLOOKUP(Table5[[#This Row],[Section]],SubSill_Tier,2,FALSE),0)</f>
        <v>0</v>
      </c>
      <c r="L11094" s="9" t="str">
        <f t="shared" si="182"/>
        <v/>
      </c>
      <c r="M11094" s="205" t="str" cm="1">
        <f t="array" ref="M11094">_xlfn.IFS(NOT(ISERROR(VLOOKUP(Table5[[#This Row],[Section]],TB_notTB,1,FALSE))),"No",LEFT(Table5[[#This Row],[Section]],3)="ETB","PLS",LEFT(Table5[[#This Row],[Section]],1)="7","PDB",NOT(ISBLANK(Table5[[#This Row],[Section]])),"No")</f>
        <v>No</v>
      </c>
    </row>
    <row r="11095" spans="1:13" x14ac:dyDescent="0.25">
      <c r="A11095" s="126" t="s">
        <v>4080</v>
      </c>
      <c r="B11095" s="126" t="s">
        <v>17222</v>
      </c>
      <c r="C11095" s="126" t="s">
        <v>98</v>
      </c>
      <c r="D11095" s="127">
        <v>0.65900000000000003</v>
      </c>
      <c r="E11095" s="128">
        <v>261</v>
      </c>
      <c r="F11095" s="128">
        <v>100</v>
      </c>
      <c r="G11095" s="126" t="s">
        <v>13711</v>
      </c>
      <c r="H11095" s="126" t="s">
        <v>20119</v>
      </c>
      <c r="I11095" s="126" t="s">
        <v>21054</v>
      </c>
      <c r="J11095" s="126" t="s">
        <v>26232</v>
      </c>
      <c r="K11095" s="9">
        <f>_xlfn.IFNA(VLOOKUP(Table5[[#This Row],[Section]],SubSill_Tier,2,FALSE),0)</f>
        <v>0</v>
      </c>
      <c r="L11095" s="9" t="str">
        <f t="shared" si="182"/>
        <v/>
      </c>
      <c r="M11095" s="205" t="str" cm="1">
        <f t="array" ref="M11095">_xlfn.IFS(NOT(ISERROR(VLOOKUP(Table5[[#This Row],[Section]],TB_notTB,1,FALSE))),"No",LEFT(Table5[[#This Row],[Section]],3)="ETB","PLS",LEFT(Table5[[#This Row],[Section]],1)="7","PDB",NOT(ISBLANK(Table5[[#This Row],[Section]])),"No")</f>
        <v>No</v>
      </c>
    </row>
    <row r="11096" spans="1:13" x14ac:dyDescent="0.25">
      <c r="A11096" s="126" t="s">
        <v>9343</v>
      </c>
      <c r="B11096" s="126" t="s">
        <v>28689</v>
      </c>
      <c r="C11096" s="126" t="s">
        <v>98</v>
      </c>
      <c r="D11096" s="127">
        <v>0.182</v>
      </c>
      <c r="E11096" s="128">
        <v>100</v>
      </c>
      <c r="F11096" s="128">
        <v>100</v>
      </c>
      <c r="G11096" s="126" t="s">
        <v>13768</v>
      </c>
      <c r="H11096" s="126" t="s">
        <v>20223</v>
      </c>
      <c r="I11096" s="126" t="s">
        <v>21134</v>
      </c>
      <c r="J11096" s="126" t="s">
        <v>26236</v>
      </c>
      <c r="K11096" s="9">
        <f>_xlfn.IFNA(VLOOKUP(Table5[[#This Row],[Section]],SubSill_Tier,2,FALSE),0)</f>
        <v>0</v>
      </c>
      <c r="L11096" s="9" t="str">
        <f t="shared" si="182"/>
        <v/>
      </c>
      <c r="M11096" s="205" t="str" cm="1">
        <f t="array" ref="M11096">_xlfn.IFS(NOT(ISERROR(VLOOKUP(Table5[[#This Row],[Section]],TB_notTB,1,FALSE))),"No",LEFT(Table5[[#This Row],[Section]],3)="ETB","PLS",LEFT(Table5[[#This Row],[Section]],1)="7","PDB",NOT(ISBLANK(Table5[[#This Row],[Section]])),"No")</f>
        <v>No</v>
      </c>
    </row>
    <row r="11097" spans="1:13" x14ac:dyDescent="0.25">
      <c r="A11097" s="126" t="s">
        <v>16563</v>
      </c>
      <c r="B11097" s="126" t="s">
        <v>22431</v>
      </c>
      <c r="C11097" s="126" t="s">
        <v>75</v>
      </c>
      <c r="D11097" s="127">
        <v>0.75700000000000001</v>
      </c>
      <c r="E11097" s="128">
        <v>260</v>
      </c>
      <c r="F11097" s="128">
        <v>174</v>
      </c>
      <c r="G11097" s="126" t="s">
        <v>14979</v>
      </c>
      <c r="H11097" s="126" t="s">
        <v>21162</v>
      </c>
      <c r="I11097" s="126" t="s">
        <v>22110</v>
      </c>
      <c r="J11097" s="126" t="s">
        <v>26278</v>
      </c>
      <c r="K11097" s="9">
        <f>_xlfn.IFNA(VLOOKUP(Table5[[#This Row],[Section]],SubSill_Tier,2,FALSE),0)</f>
        <v>0</v>
      </c>
      <c r="L11097" s="9" t="str">
        <f t="shared" si="182"/>
        <v/>
      </c>
      <c r="M11097" s="205" t="str" cm="1">
        <f t="array" ref="M11097">_xlfn.IFS(NOT(ISERROR(VLOOKUP(Table5[[#This Row],[Section]],TB_notTB,1,FALSE))),"No",LEFT(Table5[[#This Row],[Section]],3)="ETB","PLS",LEFT(Table5[[#This Row],[Section]],1)="7","PDB",NOT(ISBLANK(Table5[[#This Row],[Section]])),"No")</f>
        <v>No</v>
      </c>
    </row>
    <row r="11098" spans="1:13" x14ac:dyDescent="0.25">
      <c r="A11098" s="126" t="s">
        <v>9344</v>
      </c>
      <c r="B11098" s="126" t="s">
        <v>17222</v>
      </c>
      <c r="C11098" s="126" t="s">
        <v>98</v>
      </c>
      <c r="D11098" s="127">
        <v>4.2999999999999997E-2</v>
      </c>
      <c r="E11098" s="128">
        <v>100</v>
      </c>
      <c r="F11098" s="128">
        <v>100</v>
      </c>
      <c r="G11098" s="126" t="s">
        <v>13721</v>
      </c>
      <c r="H11098" s="126" t="s">
        <v>20121</v>
      </c>
      <c r="I11098" s="126" t="s">
        <v>20122</v>
      </c>
      <c r="J11098" s="126" t="s">
        <v>26234</v>
      </c>
      <c r="K11098" s="9">
        <f>_xlfn.IFNA(VLOOKUP(Table5[[#This Row],[Section]],SubSill_Tier,2,FALSE),0)</f>
        <v>0</v>
      </c>
      <c r="L11098" s="9" t="str">
        <f t="shared" si="182"/>
        <v/>
      </c>
      <c r="M11098" s="205" t="str" cm="1">
        <f t="array" ref="M11098">_xlfn.IFS(NOT(ISERROR(VLOOKUP(Table5[[#This Row],[Section]],TB_notTB,1,FALSE))),"No",LEFT(Table5[[#This Row],[Section]],3)="ETB","PLS",LEFT(Table5[[#This Row],[Section]],1)="7","PDB",NOT(ISBLANK(Table5[[#This Row],[Section]])),"No")</f>
        <v>No</v>
      </c>
    </row>
    <row r="11099" spans="1:13" x14ac:dyDescent="0.25">
      <c r="A11099" s="126" t="s">
        <v>9345</v>
      </c>
      <c r="B11099" s="126" t="s">
        <v>9346</v>
      </c>
      <c r="C11099" s="126" t="s">
        <v>75</v>
      </c>
      <c r="D11099" s="127">
        <v>2.0190000000000001</v>
      </c>
      <c r="E11099" s="128">
        <v>240</v>
      </c>
      <c r="F11099" s="128">
        <v>240</v>
      </c>
      <c r="G11099" s="126" t="s">
        <v>13740</v>
      </c>
      <c r="H11099" s="126" t="s">
        <v>20124</v>
      </c>
      <c r="I11099" s="126" t="s">
        <v>21059</v>
      </c>
      <c r="J11099" s="126" t="s">
        <v>26235</v>
      </c>
      <c r="K11099" s="9">
        <f>_xlfn.IFNA(VLOOKUP(Table5[[#This Row],[Section]],SubSill_Tier,2,FALSE),0)</f>
        <v>0</v>
      </c>
      <c r="L11099" s="9" t="str">
        <f t="shared" si="182"/>
        <v/>
      </c>
      <c r="M11099" s="205" t="str" cm="1">
        <f t="array" ref="M11099">_xlfn.IFS(NOT(ISERROR(VLOOKUP(Table5[[#This Row],[Section]],TB_notTB,1,FALSE))),"No",LEFT(Table5[[#This Row],[Section]],3)="ETB","PLS",LEFT(Table5[[#This Row],[Section]],1)="7","PDB",NOT(ISBLANK(Table5[[#This Row],[Section]])),"No")</f>
        <v>No</v>
      </c>
    </row>
    <row r="11100" spans="1:13" x14ac:dyDescent="0.25">
      <c r="A11100" s="126" t="s">
        <v>4081</v>
      </c>
      <c r="B11100" s="126" t="s">
        <v>4082</v>
      </c>
      <c r="C11100" s="126" t="s">
        <v>98</v>
      </c>
      <c r="D11100" s="127">
        <v>1.722</v>
      </c>
      <c r="E11100" s="128">
        <v>318</v>
      </c>
      <c r="F11100" s="128">
        <v>271</v>
      </c>
      <c r="G11100" s="126" t="s">
        <v>13782</v>
      </c>
      <c r="H11100" s="126" t="s">
        <v>20267</v>
      </c>
      <c r="I11100" s="126" t="s">
        <v>21157</v>
      </c>
      <c r="J11100" s="126" t="s">
        <v>26241</v>
      </c>
      <c r="K11100" s="9">
        <f>_xlfn.IFNA(VLOOKUP(Table5[[#This Row],[Section]],SubSill_Tier,2,FALSE),0)</f>
        <v>0</v>
      </c>
      <c r="L11100" s="9" t="str">
        <f t="shared" si="182"/>
        <v/>
      </c>
      <c r="M11100" s="205" t="str" cm="1">
        <f t="array" ref="M11100">_xlfn.IFS(NOT(ISERROR(VLOOKUP(Table5[[#This Row],[Section]],TB_notTB,1,FALSE))),"No",LEFT(Table5[[#This Row],[Section]],3)="ETB","PLS",LEFT(Table5[[#This Row],[Section]],1)="7","PDB",NOT(ISBLANK(Table5[[#This Row],[Section]])),"No")</f>
        <v>No</v>
      </c>
    </row>
    <row r="11101" spans="1:13" x14ac:dyDescent="0.25">
      <c r="A11101" s="126" t="s">
        <v>4083</v>
      </c>
      <c r="B11101" s="126" t="s">
        <v>4084</v>
      </c>
      <c r="C11101" s="126" t="s">
        <v>98</v>
      </c>
      <c r="D11101" s="127">
        <v>1.722</v>
      </c>
      <c r="E11101" s="128">
        <v>525</v>
      </c>
      <c r="F11101" s="128">
        <v>220</v>
      </c>
      <c r="G11101" s="126" t="s">
        <v>13782</v>
      </c>
      <c r="H11101" s="126" t="s">
        <v>20267</v>
      </c>
      <c r="I11101" s="126" t="s">
        <v>21157</v>
      </c>
      <c r="J11101" s="126" t="s">
        <v>26241</v>
      </c>
      <c r="K11101" s="9">
        <f>_xlfn.IFNA(VLOOKUP(Table5[[#This Row],[Section]],SubSill_Tier,2,FALSE),0)</f>
        <v>0</v>
      </c>
      <c r="L11101" s="9" t="str">
        <f t="shared" si="182"/>
        <v/>
      </c>
      <c r="M11101" s="205" t="str" cm="1">
        <f t="array" ref="M11101">_xlfn.IFS(NOT(ISERROR(VLOOKUP(Table5[[#This Row],[Section]],TB_notTB,1,FALSE))),"No",LEFT(Table5[[#This Row],[Section]],3)="ETB","PLS",LEFT(Table5[[#This Row],[Section]],1)="7","PDB",NOT(ISBLANK(Table5[[#This Row],[Section]])),"No")</f>
        <v>No</v>
      </c>
    </row>
    <row r="11102" spans="1:13" x14ac:dyDescent="0.25">
      <c r="A11102" s="126" t="s">
        <v>4085</v>
      </c>
      <c r="B11102" s="126" t="s">
        <v>17222</v>
      </c>
      <c r="C11102" s="126" t="s">
        <v>98</v>
      </c>
      <c r="D11102" s="127">
        <v>0.84599999999999997</v>
      </c>
      <c r="E11102" s="128">
        <v>203</v>
      </c>
      <c r="F11102" s="128">
        <v>100</v>
      </c>
      <c r="G11102" s="126" t="s">
        <v>13711</v>
      </c>
      <c r="H11102" s="126" t="s">
        <v>20119</v>
      </c>
      <c r="I11102" s="126" t="s">
        <v>21054</v>
      </c>
      <c r="J11102" s="126" t="s">
        <v>26232</v>
      </c>
      <c r="K11102" s="9">
        <f>_xlfn.IFNA(VLOOKUP(Table5[[#This Row],[Section]],SubSill_Tier,2,FALSE),0)</f>
        <v>0</v>
      </c>
      <c r="L11102" s="9" t="str">
        <f t="shared" si="182"/>
        <v/>
      </c>
      <c r="M11102" s="205" t="str" cm="1">
        <f t="array" ref="M11102">_xlfn.IFS(NOT(ISERROR(VLOOKUP(Table5[[#This Row],[Section]],TB_notTB,1,FALSE))),"No",LEFT(Table5[[#This Row],[Section]],3)="ETB","PLS",LEFT(Table5[[#This Row],[Section]],1)="7","PDB",NOT(ISBLANK(Table5[[#This Row],[Section]])),"No")</f>
        <v>No</v>
      </c>
    </row>
    <row r="11103" spans="1:13" x14ac:dyDescent="0.25">
      <c r="A11103" s="126" t="s">
        <v>4086</v>
      </c>
      <c r="B11103" s="126" t="s">
        <v>17222</v>
      </c>
      <c r="C11103" s="126" t="s">
        <v>98</v>
      </c>
      <c r="D11103" s="127">
        <v>0.85</v>
      </c>
      <c r="E11103" s="128">
        <v>206</v>
      </c>
      <c r="F11103" s="128">
        <v>100</v>
      </c>
      <c r="G11103" s="126" t="s">
        <v>13711</v>
      </c>
      <c r="H11103" s="126" t="s">
        <v>20119</v>
      </c>
      <c r="I11103" s="126" t="s">
        <v>21054</v>
      </c>
      <c r="J11103" s="126" t="s">
        <v>26232</v>
      </c>
      <c r="K11103" s="9">
        <f>_xlfn.IFNA(VLOOKUP(Table5[[#This Row],[Section]],SubSill_Tier,2,FALSE),0)</f>
        <v>0</v>
      </c>
      <c r="L11103" s="9" t="str">
        <f t="shared" si="182"/>
        <v/>
      </c>
      <c r="M11103" s="205" t="str" cm="1">
        <f t="array" ref="M11103">_xlfn.IFS(NOT(ISERROR(VLOOKUP(Table5[[#This Row],[Section]],TB_notTB,1,FALSE))),"No",LEFT(Table5[[#This Row],[Section]],3)="ETB","PLS",LEFT(Table5[[#This Row],[Section]],1)="7","PDB",NOT(ISBLANK(Table5[[#This Row],[Section]])),"No")</f>
        <v>No</v>
      </c>
    </row>
    <row r="11104" spans="1:13" x14ac:dyDescent="0.25">
      <c r="A11104" s="126" t="s">
        <v>4087</v>
      </c>
      <c r="B11104" s="126" t="s">
        <v>17222</v>
      </c>
      <c r="C11104" s="126" t="s">
        <v>98</v>
      </c>
      <c r="D11104" s="127">
        <v>1.6419999999999999</v>
      </c>
      <c r="E11104" s="128">
        <v>588</v>
      </c>
      <c r="F11104" s="128">
        <v>100</v>
      </c>
      <c r="G11104" s="126" t="s">
        <v>13736</v>
      </c>
      <c r="H11104" s="126" t="s">
        <v>20148</v>
      </c>
      <c r="I11104" s="126" t="s">
        <v>21073</v>
      </c>
      <c r="J11104" s="126" t="s">
        <v>26232</v>
      </c>
      <c r="K11104" s="9">
        <f>_xlfn.IFNA(VLOOKUP(Table5[[#This Row],[Section]],SubSill_Tier,2,FALSE),0)</f>
        <v>0</v>
      </c>
      <c r="L11104" s="9" t="str">
        <f t="shared" si="182"/>
        <v/>
      </c>
      <c r="M11104" s="205" t="str" cm="1">
        <f t="array" ref="M11104">_xlfn.IFS(NOT(ISERROR(VLOOKUP(Table5[[#This Row],[Section]],TB_notTB,1,FALSE))),"No",LEFT(Table5[[#This Row],[Section]],3)="ETB","PLS",LEFT(Table5[[#This Row],[Section]],1)="7","PDB",NOT(ISBLANK(Table5[[#This Row],[Section]])),"No")</f>
        <v>No</v>
      </c>
    </row>
    <row r="11105" spans="1:13" x14ac:dyDescent="0.25">
      <c r="A11105" s="126" t="s">
        <v>4088</v>
      </c>
      <c r="B11105" s="126" t="s">
        <v>17222</v>
      </c>
      <c r="C11105" s="126" t="s">
        <v>98</v>
      </c>
      <c r="D11105" s="127">
        <v>0.629</v>
      </c>
      <c r="E11105" s="128">
        <v>313</v>
      </c>
      <c r="F11105" s="128">
        <v>102</v>
      </c>
      <c r="G11105" s="126" t="s">
        <v>13711</v>
      </c>
      <c r="H11105" s="126" t="s">
        <v>20119</v>
      </c>
      <c r="I11105" s="126" t="s">
        <v>21054</v>
      </c>
      <c r="J11105" s="126" t="s">
        <v>26232</v>
      </c>
      <c r="K11105" s="9">
        <f>_xlfn.IFNA(VLOOKUP(Table5[[#This Row],[Section]],SubSill_Tier,2,FALSE),0)</f>
        <v>0</v>
      </c>
      <c r="L11105" s="9" t="str">
        <f t="shared" si="182"/>
        <v/>
      </c>
      <c r="M11105" s="205" t="str" cm="1">
        <f t="array" ref="M11105">_xlfn.IFS(NOT(ISERROR(VLOOKUP(Table5[[#This Row],[Section]],TB_notTB,1,FALSE))),"No",LEFT(Table5[[#This Row],[Section]],3)="ETB","PLS",LEFT(Table5[[#This Row],[Section]],1)="7","PDB",NOT(ISBLANK(Table5[[#This Row],[Section]])),"No")</f>
        <v>No</v>
      </c>
    </row>
    <row r="11106" spans="1:13" x14ac:dyDescent="0.25">
      <c r="A11106" s="126" t="s">
        <v>4089</v>
      </c>
      <c r="B11106" s="126" t="s">
        <v>17222</v>
      </c>
      <c r="C11106" s="126" t="s">
        <v>98</v>
      </c>
      <c r="D11106" s="127">
        <v>0.72599999999999998</v>
      </c>
      <c r="E11106" s="128">
        <v>357</v>
      </c>
      <c r="F11106" s="128">
        <v>102</v>
      </c>
      <c r="G11106" s="126" t="s">
        <v>13711</v>
      </c>
      <c r="H11106" s="126" t="s">
        <v>20119</v>
      </c>
      <c r="I11106" s="126" t="s">
        <v>21054</v>
      </c>
      <c r="J11106" s="126" t="s">
        <v>26232</v>
      </c>
      <c r="K11106" s="9">
        <f>_xlfn.IFNA(VLOOKUP(Table5[[#This Row],[Section]],SubSill_Tier,2,FALSE),0)</f>
        <v>0</v>
      </c>
      <c r="L11106" s="9" t="str">
        <f t="shared" si="182"/>
        <v/>
      </c>
      <c r="M11106" s="205" t="str" cm="1">
        <f t="array" ref="M11106">_xlfn.IFS(NOT(ISERROR(VLOOKUP(Table5[[#This Row],[Section]],TB_notTB,1,FALSE))),"No",LEFT(Table5[[#This Row],[Section]],3)="ETB","PLS",LEFT(Table5[[#This Row],[Section]],1)="7","PDB",NOT(ISBLANK(Table5[[#This Row],[Section]])),"No")</f>
        <v>No</v>
      </c>
    </row>
    <row r="11107" spans="1:13" x14ac:dyDescent="0.25">
      <c r="A11107" s="126" t="s">
        <v>4090</v>
      </c>
      <c r="B11107" s="126" t="s">
        <v>17222</v>
      </c>
      <c r="C11107" s="126" t="s">
        <v>98</v>
      </c>
      <c r="D11107" s="127">
        <v>0.63600000000000001</v>
      </c>
      <c r="E11107" s="128">
        <v>270</v>
      </c>
      <c r="F11107" s="128">
        <v>150</v>
      </c>
      <c r="G11107" s="126" t="s">
        <v>13711</v>
      </c>
      <c r="H11107" s="126" t="s">
        <v>20119</v>
      </c>
      <c r="I11107" s="126" t="s">
        <v>21054</v>
      </c>
      <c r="J11107" s="126" t="s">
        <v>26232</v>
      </c>
      <c r="K11107" s="9">
        <f>_xlfn.IFNA(VLOOKUP(Table5[[#This Row],[Section]],SubSill_Tier,2,FALSE),0)</f>
        <v>0</v>
      </c>
      <c r="L11107" s="9" t="str">
        <f t="shared" si="182"/>
        <v/>
      </c>
      <c r="M11107" s="205" t="str" cm="1">
        <f t="array" ref="M11107">_xlfn.IFS(NOT(ISERROR(VLOOKUP(Table5[[#This Row],[Section]],TB_notTB,1,FALSE))),"No",LEFT(Table5[[#This Row],[Section]],3)="ETB","PLS",LEFT(Table5[[#This Row],[Section]],1)="7","PDB",NOT(ISBLANK(Table5[[#This Row],[Section]])),"No")</f>
        <v>No</v>
      </c>
    </row>
    <row r="11108" spans="1:13" x14ac:dyDescent="0.25">
      <c r="A11108" s="126" t="s">
        <v>4091</v>
      </c>
      <c r="B11108" s="126" t="s">
        <v>17222</v>
      </c>
      <c r="C11108" s="126" t="s">
        <v>98</v>
      </c>
      <c r="D11108" s="127">
        <v>0.26400000000000001</v>
      </c>
      <c r="E11108" s="128">
        <v>161</v>
      </c>
      <c r="F11108" s="128">
        <v>100</v>
      </c>
      <c r="G11108" s="126" t="s">
        <v>13711</v>
      </c>
      <c r="H11108" s="126" t="s">
        <v>20119</v>
      </c>
      <c r="I11108" s="126" t="s">
        <v>21054</v>
      </c>
      <c r="J11108" s="126" t="s">
        <v>26232</v>
      </c>
      <c r="K11108" s="9">
        <f>_xlfn.IFNA(VLOOKUP(Table5[[#This Row],[Section]],SubSill_Tier,2,FALSE),0)</f>
        <v>0</v>
      </c>
      <c r="L11108" s="9" t="str">
        <f t="shared" si="182"/>
        <v/>
      </c>
      <c r="M11108" s="205" t="str" cm="1">
        <f t="array" ref="M11108">_xlfn.IFS(NOT(ISERROR(VLOOKUP(Table5[[#This Row],[Section]],TB_notTB,1,FALSE))),"No",LEFT(Table5[[#This Row],[Section]],3)="ETB","PLS",LEFT(Table5[[#This Row],[Section]],1)="7","PDB",NOT(ISBLANK(Table5[[#This Row],[Section]])),"No")</f>
        <v>No</v>
      </c>
    </row>
    <row r="11109" spans="1:13" x14ac:dyDescent="0.25">
      <c r="A11109" s="126" t="s">
        <v>4092</v>
      </c>
      <c r="B11109" s="126" t="s">
        <v>4093</v>
      </c>
      <c r="C11109" s="126" t="s">
        <v>75</v>
      </c>
      <c r="D11109" s="127">
        <v>1.5489999999999999</v>
      </c>
      <c r="E11109" s="128">
        <v>642</v>
      </c>
      <c r="F11109" s="128">
        <v>240</v>
      </c>
      <c r="G11109" s="126" t="s">
        <v>13726</v>
      </c>
      <c r="H11109" s="126" t="s">
        <v>20136</v>
      </c>
      <c r="I11109" s="126" t="s">
        <v>21065</v>
      </c>
      <c r="J11109" s="126" t="s">
        <v>26241</v>
      </c>
      <c r="K11109" s="9">
        <f>_xlfn.IFNA(VLOOKUP(Table5[[#This Row],[Section]],SubSill_Tier,2,FALSE),0)</f>
        <v>0</v>
      </c>
      <c r="L11109" s="9" t="str">
        <f t="shared" si="182"/>
        <v/>
      </c>
      <c r="M11109" s="205" t="str" cm="1">
        <f t="array" ref="M11109">_xlfn.IFS(NOT(ISERROR(VLOOKUP(Table5[[#This Row],[Section]],TB_notTB,1,FALSE))),"No",LEFT(Table5[[#This Row],[Section]],3)="ETB","PLS",LEFT(Table5[[#This Row],[Section]],1)="7","PDB",NOT(ISBLANK(Table5[[#This Row],[Section]])),"No")</f>
        <v>No</v>
      </c>
    </row>
    <row r="11110" spans="1:13" x14ac:dyDescent="0.25">
      <c r="A11110" s="126" t="s">
        <v>4094</v>
      </c>
      <c r="B11110" s="126" t="s">
        <v>4095</v>
      </c>
      <c r="C11110" s="126" t="s">
        <v>75</v>
      </c>
      <c r="D11110" s="127">
        <v>0.55100000000000005</v>
      </c>
      <c r="E11110" s="128">
        <v>294</v>
      </c>
      <c r="F11110" s="128">
        <v>100</v>
      </c>
      <c r="G11110" s="126" t="s">
        <v>13726</v>
      </c>
      <c r="H11110" s="126" t="s">
        <v>20136</v>
      </c>
      <c r="I11110" s="126" t="s">
        <v>21065</v>
      </c>
      <c r="J11110" s="126" t="s">
        <v>26241</v>
      </c>
      <c r="K11110" s="9">
        <f>_xlfn.IFNA(VLOOKUP(Table5[[#This Row],[Section]],SubSill_Tier,2,FALSE),0)</f>
        <v>0</v>
      </c>
      <c r="L11110" s="9" t="str">
        <f t="shared" si="182"/>
        <v/>
      </c>
      <c r="M11110" s="205" t="str" cm="1">
        <f t="array" ref="M11110">_xlfn.IFS(NOT(ISERROR(VLOOKUP(Table5[[#This Row],[Section]],TB_notTB,1,FALSE))),"No",LEFT(Table5[[#This Row],[Section]],3)="ETB","PLS",LEFT(Table5[[#This Row],[Section]],1)="7","PDB",NOT(ISBLANK(Table5[[#This Row],[Section]])),"No")</f>
        <v>No</v>
      </c>
    </row>
    <row r="11111" spans="1:13" x14ac:dyDescent="0.25">
      <c r="A11111" s="126" t="s">
        <v>4096</v>
      </c>
      <c r="B11111" s="126" t="s">
        <v>17222</v>
      </c>
      <c r="C11111" s="126" t="s">
        <v>98</v>
      </c>
      <c r="D11111" s="127">
        <v>8.6999999999999994E-2</v>
      </c>
      <c r="E11111" s="128">
        <v>100</v>
      </c>
      <c r="F11111" s="128">
        <v>100</v>
      </c>
      <c r="G11111" s="126" t="s">
        <v>13711</v>
      </c>
      <c r="H11111" s="126" t="s">
        <v>20119</v>
      </c>
      <c r="I11111" s="126" t="s">
        <v>21054</v>
      </c>
      <c r="J11111" s="126" t="s">
        <v>26232</v>
      </c>
      <c r="K11111" s="9">
        <f>_xlfn.IFNA(VLOOKUP(Table5[[#This Row],[Section]],SubSill_Tier,2,FALSE),0)</f>
        <v>0</v>
      </c>
      <c r="L11111" s="9" t="str">
        <f t="shared" si="182"/>
        <v/>
      </c>
      <c r="M11111" s="205" t="str" cm="1">
        <f t="array" ref="M11111">_xlfn.IFS(NOT(ISERROR(VLOOKUP(Table5[[#This Row],[Section]],TB_notTB,1,FALSE))),"No",LEFT(Table5[[#This Row],[Section]],3)="ETB","PLS",LEFT(Table5[[#This Row],[Section]],1)="7","PDB",NOT(ISBLANK(Table5[[#This Row],[Section]])),"No")</f>
        <v>No</v>
      </c>
    </row>
    <row r="11112" spans="1:13" x14ac:dyDescent="0.25">
      <c r="A11112" s="126" t="s">
        <v>4097</v>
      </c>
      <c r="B11112" s="126" t="s">
        <v>17222</v>
      </c>
      <c r="C11112" s="126" t="s">
        <v>98</v>
      </c>
      <c r="D11112" s="127">
        <v>1.464</v>
      </c>
      <c r="E11112" s="128">
        <v>524</v>
      </c>
      <c r="F11112" s="128">
        <v>100</v>
      </c>
      <c r="G11112" s="126" t="s">
        <v>13711</v>
      </c>
      <c r="H11112" s="126" t="s">
        <v>20119</v>
      </c>
      <c r="I11112" s="126" t="s">
        <v>21054</v>
      </c>
      <c r="J11112" s="126" t="s">
        <v>26232</v>
      </c>
      <c r="K11112" s="9">
        <f>_xlfn.IFNA(VLOOKUP(Table5[[#This Row],[Section]],SubSill_Tier,2,FALSE),0)</f>
        <v>0</v>
      </c>
      <c r="L11112" s="9" t="str">
        <f t="shared" si="182"/>
        <v/>
      </c>
      <c r="M11112" s="205" t="str" cm="1">
        <f t="array" ref="M11112">_xlfn.IFS(NOT(ISERROR(VLOOKUP(Table5[[#This Row],[Section]],TB_notTB,1,FALSE))),"No",LEFT(Table5[[#This Row],[Section]],3)="ETB","PLS",LEFT(Table5[[#This Row],[Section]],1)="7","PDB",NOT(ISBLANK(Table5[[#This Row],[Section]])),"No")</f>
        <v>No</v>
      </c>
    </row>
    <row r="11113" spans="1:13" x14ac:dyDescent="0.25">
      <c r="A11113" s="126" t="s">
        <v>4098</v>
      </c>
      <c r="B11113" s="126" t="s">
        <v>4099</v>
      </c>
      <c r="C11113" s="126" t="s">
        <v>75</v>
      </c>
      <c r="D11113" s="127">
        <v>0.46600000000000003</v>
      </c>
      <c r="E11113" s="128">
        <v>252</v>
      </c>
      <c r="F11113" s="128">
        <v>108</v>
      </c>
      <c r="G11113" s="126" t="s">
        <v>21268</v>
      </c>
      <c r="H11113" s="126" t="s">
        <v>21269</v>
      </c>
      <c r="I11113" s="126" t="s">
        <v>21270</v>
      </c>
      <c r="J11113" s="126" t="s">
        <v>26241</v>
      </c>
      <c r="K11113" s="9">
        <f>_xlfn.IFNA(VLOOKUP(Table5[[#This Row],[Section]],SubSill_Tier,2,FALSE),0)</f>
        <v>0</v>
      </c>
      <c r="L11113" s="9" t="str">
        <f t="shared" si="182"/>
        <v/>
      </c>
      <c r="M11113" s="205" t="str" cm="1">
        <f t="array" ref="M11113">_xlfn.IFS(NOT(ISERROR(VLOOKUP(Table5[[#This Row],[Section]],TB_notTB,1,FALSE))),"No",LEFT(Table5[[#This Row],[Section]],3)="ETB","PLS",LEFT(Table5[[#This Row],[Section]],1)="7","PDB",NOT(ISBLANK(Table5[[#This Row],[Section]])),"No")</f>
        <v>No</v>
      </c>
    </row>
    <row r="11114" spans="1:13" x14ac:dyDescent="0.25">
      <c r="A11114" s="126" t="s">
        <v>4100</v>
      </c>
      <c r="B11114" s="126" t="s">
        <v>4101</v>
      </c>
      <c r="C11114" s="126" t="s">
        <v>75</v>
      </c>
      <c r="D11114" s="127">
        <v>1.575</v>
      </c>
      <c r="E11114" s="128">
        <v>659</v>
      </c>
      <c r="F11114" s="128">
        <v>235</v>
      </c>
      <c r="G11114" s="126" t="s">
        <v>21268</v>
      </c>
      <c r="H11114" s="126" t="s">
        <v>21269</v>
      </c>
      <c r="I11114" s="126" t="s">
        <v>21270</v>
      </c>
      <c r="J11114" s="126" t="s">
        <v>26241</v>
      </c>
      <c r="K11114" s="9">
        <f>_xlfn.IFNA(VLOOKUP(Table5[[#This Row],[Section]],SubSill_Tier,2,FALSE),0)</f>
        <v>0</v>
      </c>
      <c r="L11114" s="9" t="str">
        <f t="shared" si="182"/>
        <v/>
      </c>
      <c r="M11114" s="205" t="str" cm="1">
        <f t="array" ref="M11114">_xlfn.IFS(NOT(ISERROR(VLOOKUP(Table5[[#This Row],[Section]],TB_notTB,1,FALSE))),"No",LEFT(Table5[[#This Row],[Section]],3)="ETB","PLS",LEFT(Table5[[#This Row],[Section]],1)="7","PDB",NOT(ISBLANK(Table5[[#This Row],[Section]])),"No")</f>
        <v>No</v>
      </c>
    </row>
    <row r="11115" spans="1:13" x14ac:dyDescent="0.25">
      <c r="A11115" s="126" t="s">
        <v>4102</v>
      </c>
      <c r="B11115" s="126" t="s">
        <v>4103</v>
      </c>
      <c r="C11115" s="126" t="s">
        <v>75</v>
      </c>
      <c r="D11115" s="127">
        <v>1.363</v>
      </c>
      <c r="E11115" s="128">
        <v>482</v>
      </c>
      <c r="F11115" s="128">
        <v>150</v>
      </c>
      <c r="G11115" s="126" t="s">
        <v>13726</v>
      </c>
      <c r="H11115" s="126" t="s">
        <v>20136</v>
      </c>
      <c r="I11115" s="126" t="s">
        <v>21065</v>
      </c>
      <c r="J11115" s="126" t="s">
        <v>26241</v>
      </c>
      <c r="K11115" s="9">
        <f>_xlfn.IFNA(VLOOKUP(Table5[[#This Row],[Section]],SubSill_Tier,2,FALSE),0)</f>
        <v>0</v>
      </c>
      <c r="L11115" s="9" t="str">
        <f t="shared" si="182"/>
        <v/>
      </c>
      <c r="M11115" s="205" t="str" cm="1">
        <f t="array" ref="M11115">_xlfn.IFS(NOT(ISERROR(VLOOKUP(Table5[[#This Row],[Section]],TB_notTB,1,FALSE))),"No",LEFT(Table5[[#This Row],[Section]],3)="ETB","PLS",LEFT(Table5[[#This Row],[Section]],1)="7","PDB",NOT(ISBLANK(Table5[[#This Row],[Section]])),"No")</f>
        <v>No</v>
      </c>
    </row>
    <row r="11116" spans="1:13" x14ac:dyDescent="0.25">
      <c r="A11116" s="126" t="s">
        <v>4104</v>
      </c>
      <c r="B11116" s="126" t="s">
        <v>4105</v>
      </c>
      <c r="C11116" s="126" t="s">
        <v>75</v>
      </c>
      <c r="D11116" s="127">
        <v>0.53600000000000003</v>
      </c>
      <c r="E11116" s="128">
        <v>279</v>
      </c>
      <c r="F11116" s="128">
        <v>100</v>
      </c>
      <c r="G11116" s="126" t="s">
        <v>13726</v>
      </c>
      <c r="H11116" s="126" t="s">
        <v>20136</v>
      </c>
      <c r="I11116" s="126" t="s">
        <v>21065</v>
      </c>
      <c r="J11116" s="126" t="s">
        <v>26241</v>
      </c>
      <c r="K11116" s="9">
        <f>_xlfn.IFNA(VLOOKUP(Table5[[#This Row],[Section]],SubSill_Tier,2,FALSE),0)</f>
        <v>0</v>
      </c>
      <c r="L11116" s="9" t="str">
        <f t="shared" si="182"/>
        <v/>
      </c>
      <c r="M11116" s="205" t="str" cm="1">
        <f t="array" ref="M11116">_xlfn.IFS(NOT(ISERROR(VLOOKUP(Table5[[#This Row],[Section]],TB_notTB,1,FALSE))),"No",LEFT(Table5[[#This Row],[Section]],3)="ETB","PLS",LEFT(Table5[[#This Row],[Section]],1)="7","PDB",NOT(ISBLANK(Table5[[#This Row],[Section]])),"No")</f>
        <v>No</v>
      </c>
    </row>
    <row r="11117" spans="1:13" x14ac:dyDescent="0.25">
      <c r="A11117" s="126" t="s">
        <v>4106</v>
      </c>
      <c r="B11117" s="126" t="s">
        <v>4107</v>
      </c>
      <c r="C11117" s="126" t="s">
        <v>75</v>
      </c>
      <c r="D11117" s="127">
        <v>2.0619999999999998</v>
      </c>
      <c r="E11117" s="128">
        <v>735</v>
      </c>
      <c r="F11117" s="128">
        <v>265</v>
      </c>
      <c r="G11117" s="126" t="s">
        <v>13797</v>
      </c>
      <c r="H11117" s="126" t="s">
        <v>20354</v>
      </c>
      <c r="I11117" s="126" t="s">
        <v>21250</v>
      </c>
      <c r="J11117" s="126" t="s">
        <v>26241</v>
      </c>
      <c r="K11117" s="9">
        <f>_xlfn.IFNA(VLOOKUP(Table5[[#This Row],[Section]],SubSill_Tier,2,FALSE),0)</f>
        <v>0</v>
      </c>
      <c r="L11117" s="9" t="str">
        <f t="shared" si="182"/>
        <v/>
      </c>
      <c r="M11117" s="205" t="str" cm="1">
        <f t="array" ref="M11117">_xlfn.IFS(NOT(ISERROR(VLOOKUP(Table5[[#This Row],[Section]],TB_notTB,1,FALSE))),"No",LEFT(Table5[[#This Row],[Section]],3)="ETB","PLS",LEFT(Table5[[#This Row],[Section]],1)="7","PDB",NOT(ISBLANK(Table5[[#This Row],[Section]])),"No")</f>
        <v>No</v>
      </c>
    </row>
    <row r="11118" spans="1:13" x14ac:dyDescent="0.25">
      <c r="A11118" s="126" t="s">
        <v>4108</v>
      </c>
      <c r="B11118" s="126" t="s">
        <v>17222</v>
      </c>
      <c r="C11118" s="126" t="s">
        <v>98</v>
      </c>
      <c r="D11118" s="127">
        <v>1.022</v>
      </c>
      <c r="E11118" s="128">
        <v>389</v>
      </c>
      <c r="F11118" s="128">
        <v>100</v>
      </c>
      <c r="G11118" s="126" t="s">
        <v>13746</v>
      </c>
      <c r="H11118" s="126" t="s">
        <v>20164</v>
      </c>
      <c r="I11118" s="126" t="s">
        <v>21085</v>
      </c>
      <c r="J11118" s="126" t="s">
        <v>26232</v>
      </c>
      <c r="K11118" s="9">
        <f>_xlfn.IFNA(VLOOKUP(Table5[[#This Row],[Section]],SubSill_Tier,2,FALSE),0)</f>
        <v>0</v>
      </c>
      <c r="L11118" s="9" t="str">
        <f t="shared" si="182"/>
        <v/>
      </c>
      <c r="M11118" s="205" t="str" cm="1">
        <f t="array" ref="M11118">_xlfn.IFS(NOT(ISERROR(VLOOKUP(Table5[[#This Row],[Section]],TB_notTB,1,FALSE))),"No",LEFT(Table5[[#This Row],[Section]],3)="ETB","PLS",LEFT(Table5[[#This Row],[Section]],1)="7","PDB",NOT(ISBLANK(Table5[[#This Row],[Section]])),"No")</f>
        <v>No</v>
      </c>
    </row>
    <row r="11119" spans="1:13" x14ac:dyDescent="0.25">
      <c r="A11119" s="126" t="s">
        <v>4109</v>
      </c>
      <c r="B11119" s="126" t="s">
        <v>17222</v>
      </c>
      <c r="C11119" s="126" t="s">
        <v>98</v>
      </c>
      <c r="D11119" s="127">
        <v>0.313</v>
      </c>
      <c r="E11119" s="128">
        <v>117</v>
      </c>
      <c r="F11119" s="128">
        <v>100</v>
      </c>
      <c r="G11119" s="126" t="s">
        <v>13746</v>
      </c>
      <c r="H11119" s="126" t="s">
        <v>20164</v>
      </c>
      <c r="I11119" s="126" t="s">
        <v>21085</v>
      </c>
      <c r="J11119" s="126" t="s">
        <v>26232</v>
      </c>
      <c r="K11119" s="9">
        <f>_xlfn.IFNA(VLOOKUP(Table5[[#This Row],[Section]],SubSill_Tier,2,FALSE),0)</f>
        <v>0</v>
      </c>
      <c r="L11119" s="9" t="str">
        <f t="shared" si="182"/>
        <v/>
      </c>
      <c r="M11119" s="205" t="str" cm="1">
        <f t="array" ref="M11119">_xlfn.IFS(NOT(ISERROR(VLOOKUP(Table5[[#This Row],[Section]],TB_notTB,1,FALSE))),"No",LEFT(Table5[[#This Row],[Section]],3)="ETB","PLS",LEFT(Table5[[#This Row],[Section]],1)="7","PDB",NOT(ISBLANK(Table5[[#This Row],[Section]])),"No")</f>
        <v>No</v>
      </c>
    </row>
    <row r="11120" spans="1:13" x14ac:dyDescent="0.25">
      <c r="A11120" s="126" t="s">
        <v>9347</v>
      </c>
      <c r="B11120" s="126" t="s">
        <v>3598</v>
      </c>
      <c r="C11120" s="126" t="s">
        <v>98</v>
      </c>
      <c r="D11120" s="127">
        <v>1.861</v>
      </c>
      <c r="E11120" s="128">
        <v>464</v>
      </c>
      <c r="F11120" s="128">
        <v>243</v>
      </c>
      <c r="G11120" s="126" t="s">
        <v>13714</v>
      </c>
      <c r="H11120" s="126" t="s">
        <v>20121</v>
      </c>
      <c r="I11120" s="126" t="s">
        <v>20122</v>
      </c>
      <c r="J11120" s="126" t="s">
        <v>26234</v>
      </c>
      <c r="K11120" s="9">
        <f>_xlfn.IFNA(VLOOKUP(Table5[[#This Row],[Section]],SubSill_Tier,2,FALSE),0)</f>
        <v>0</v>
      </c>
      <c r="L11120" s="9" t="str">
        <f t="shared" si="182"/>
        <v/>
      </c>
      <c r="M11120" s="205" t="str" cm="1">
        <f t="array" ref="M11120">_xlfn.IFS(NOT(ISERROR(VLOOKUP(Table5[[#This Row],[Section]],TB_notTB,1,FALSE))),"No",LEFT(Table5[[#This Row],[Section]],3)="ETB","PLS",LEFT(Table5[[#This Row],[Section]],1)="7","PDB",NOT(ISBLANK(Table5[[#This Row],[Section]])),"No")</f>
        <v>No</v>
      </c>
    </row>
    <row r="11121" spans="1:13" x14ac:dyDescent="0.25">
      <c r="A11121" s="126" t="s">
        <v>4110</v>
      </c>
      <c r="B11121" s="126" t="s">
        <v>17222</v>
      </c>
      <c r="C11121" s="126" t="s">
        <v>98</v>
      </c>
      <c r="D11121" s="127">
        <v>0.41099999999999998</v>
      </c>
      <c r="E11121" s="128">
        <v>197</v>
      </c>
      <c r="F11121" s="128">
        <v>100</v>
      </c>
      <c r="G11121" s="126" t="s">
        <v>13743</v>
      </c>
      <c r="H11121" s="126" t="s">
        <v>20186</v>
      </c>
      <c r="I11121" s="126" t="s">
        <v>22099</v>
      </c>
      <c r="J11121" s="126" t="s">
        <v>26234</v>
      </c>
      <c r="K11121" s="9">
        <f>_xlfn.IFNA(VLOOKUP(Table5[[#This Row],[Section]],SubSill_Tier,2,FALSE),0)</f>
        <v>0</v>
      </c>
      <c r="L11121" s="9" t="str">
        <f t="shared" si="182"/>
        <v/>
      </c>
      <c r="M11121" s="205" t="str" cm="1">
        <f t="array" ref="M11121">_xlfn.IFS(NOT(ISERROR(VLOOKUP(Table5[[#This Row],[Section]],TB_notTB,1,FALSE))),"No",LEFT(Table5[[#This Row],[Section]],3)="ETB","PLS",LEFT(Table5[[#This Row],[Section]],1)="7","PDB",NOT(ISBLANK(Table5[[#This Row],[Section]])),"No")</f>
        <v>No</v>
      </c>
    </row>
    <row r="11122" spans="1:13" x14ac:dyDescent="0.25">
      <c r="A11122" s="126" t="s">
        <v>4111</v>
      </c>
      <c r="B11122" s="126" t="s">
        <v>4112</v>
      </c>
      <c r="C11122" s="126" t="s">
        <v>75</v>
      </c>
      <c r="D11122" s="127">
        <v>0.39900000000000002</v>
      </c>
      <c r="E11122" s="128">
        <v>186</v>
      </c>
      <c r="F11122" s="128">
        <v>103</v>
      </c>
      <c r="G11122" s="126" t="s">
        <v>13743</v>
      </c>
      <c r="H11122" s="126" t="s">
        <v>21092</v>
      </c>
      <c r="I11122" s="126" t="s">
        <v>21093</v>
      </c>
      <c r="J11122" s="126" t="s">
        <v>26241</v>
      </c>
      <c r="K11122" s="9">
        <f>_xlfn.IFNA(VLOOKUP(Table5[[#This Row],[Section]],SubSill_Tier,2,FALSE),0)</f>
        <v>0</v>
      </c>
      <c r="L11122" s="9" t="str">
        <f t="shared" si="182"/>
        <v/>
      </c>
      <c r="M11122" s="205" t="str" cm="1">
        <f t="array" ref="M11122">_xlfn.IFS(NOT(ISERROR(VLOOKUP(Table5[[#This Row],[Section]],TB_notTB,1,FALSE))),"No",LEFT(Table5[[#This Row],[Section]],3)="ETB","PLS",LEFT(Table5[[#This Row],[Section]],1)="7","PDB",NOT(ISBLANK(Table5[[#This Row],[Section]])),"No")</f>
        <v>No</v>
      </c>
    </row>
    <row r="11123" spans="1:13" x14ac:dyDescent="0.25">
      <c r="A11123" s="126" t="s">
        <v>4113</v>
      </c>
      <c r="B11123" s="126" t="s">
        <v>17222</v>
      </c>
      <c r="C11123" s="126" t="s">
        <v>98</v>
      </c>
      <c r="D11123" s="127">
        <v>1.766</v>
      </c>
      <c r="E11123" s="128">
        <v>629</v>
      </c>
      <c r="F11123" s="128">
        <v>211</v>
      </c>
      <c r="G11123" s="126" t="s">
        <v>13711</v>
      </c>
      <c r="H11123" s="126" t="s">
        <v>20119</v>
      </c>
      <c r="I11123" s="126" t="s">
        <v>21054</v>
      </c>
      <c r="J11123" s="126" t="s">
        <v>26232</v>
      </c>
      <c r="K11123" s="9">
        <f>_xlfn.IFNA(VLOOKUP(Table5[[#This Row],[Section]],SubSill_Tier,2,FALSE),0)</f>
        <v>0</v>
      </c>
      <c r="L11123" s="9" t="str">
        <f t="shared" si="182"/>
        <v/>
      </c>
      <c r="M11123" s="205" t="str" cm="1">
        <f t="array" ref="M11123">_xlfn.IFS(NOT(ISERROR(VLOOKUP(Table5[[#This Row],[Section]],TB_notTB,1,FALSE))),"No",LEFT(Table5[[#This Row],[Section]],3)="ETB","PLS",LEFT(Table5[[#This Row],[Section]],1)="7","PDB",NOT(ISBLANK(Table5[[#This Row],[Section]])),"No")</f>
        <v>No</v>
      </c>
    </row>
    <row r="11124" spans="1:13" x14ac:dyDescent="0.25">
      <c r="A11124" s="126" t="s">
        <v>4114</v>
      </c>
      <c r="B11124" s="126" t="s">
        <v>17222</v>
      </c>
      <c r="C11124" s="126" t="s">
        <v>98</v>
      </c>
      <c r="D11124" s="127">
        <v>2.0230000000000001</v>
      </c>
      <c r="E11124" s="128">
        <v>732</v>
      </c>
      <c r="F11124" s="128">
        <v>204</v>
      </c>
      <c r="G11124" s="126" t="s">
        <v>13711</v>
      </c>
      <c r="H11124" s="126" t="s">
        <v>20119</v>
      </c>
      <c r="I11124" s="126" t="s">
        <v>21054</v>
      </c>
      <c r="J11124" s="126" t="s">
        <v>26232</v>
      </c>
      <c r="K11124" s="9">
        <f>_xlfn.IFNA(VLOOKUP(Table5[[#This Row],[Section]],SubSill_Tier,2,FALSE),0)</f>
        <v>0</v>
      </c>
      <c r="L11124" s="9" t="str">
        <f t="shared" si="182"/>
        <v/>
      </c>
      <c r="M11124" s="205" t="str" cm="1">
        <f t="array" ref="M11124">_xlfn.IFS(NOT(ISERROR(VLOOKUP(Table5[[#This Row],[Section]],TB_notTB,1,FALSE))),"No",LEFT(Table5[[#This Row],[Section]],3)="ETB","PLS",LEFT(Table5[[#This Row],[Section]],1)="7","PDB",NOT(ISBLANK(Table5[[#This Row],[Section]])),"No")</f>
        <v>No</v>
      </c>
    </row>
    <row r="11125" spans="1:13" x14ac:dyDescent="0.25">
      <c r="A11125" s="126" t="s">
        <v>4115</v>
      </c>
      <c r="B11125" s="126" t="s">
        <v>17222</v>
      </c>
      <c r="C11125" s="126" t="s">
        <v>98</v>
      </c>
      <c r="D11125" s="127">
        <v>0.93600000000000005</v>
      </c>
      <c r="E11125" s="128">
        <v>328</v>
      </c>
      <c r="F11125" s="128">
        <v>152</v>
      </c>
      <c r="G11125" s="126" t="s">
        <v>13711</v>
      </c>
      <c r="H11125" s="126" t="s">
        <v>20119</v>
      </c>
      <c r="I11125" s="126" t="s">
        <v>21054</v>
      </c>
      <c r="J11125" s="126" t="s">
        <v>26232</v>
      </c>
      <c r="K11125" s="9">
        <f>_xlfn.IFNA(VLOOKUP(Table5[[#This Row],[Section]],SubSill_Tier,2,FALSE),0)</f>
        <v>0</v>
      </c>
      <c r="L11125" s="9" t="str">
        <f t="shared" si="182"/>
        <v/>
      </c>
      <c r="M11125" s="205" t="str" cm="1">
        <f t="array" ref="M11125">_xlfn.IFS(NOT(ISERROR(VLOOKUP(Table5[[#This Row],[Section]],TB_notTB,1,FALSE))),"No",LEFT(Table5[[#This Row],[Section]],3)="ETB","PLS",LEFT(Table5[[#This Row],[Section]],1)="7","PDB",NOT(ISBLANK(Table5[[#This Row],[Section]])),"No")</f>
        <v>No</v>
      </c>
    </row>
    <row r="11126" spans="1:13" x14ac:dyDescent="0.25">
      <c r="A11126" s="126" t="s">
        <v>4116</v>
      </c>
      <c r="B11126" s="126" t="s">
        <v>17222</v>
      </c>
      <c r="C11126" s="126" t="s">
        <v>98</v>
      </c>
      <c r="D11126" s="127">
        <v>1.0209999999999999</v>
      </c>
      <c r="E11126" s="128">
        <v>362</v>
      </c>
      <c r="F11126" s="128">
        <v>164</v>
      </c>
      <c r="G11126" s="126" t="s">
        <v>13711</v>
      </c>
      <c r="H11126" s="126" t="s">
        <v>20119</v>
      </c>
      <c r="I11126" s="126" t="s">
        <v>21054</v>
      </c>
      <c r="J11126" s="126" t="s">
        <v>26232</v>
      </c>
      <c r="K11126" s="9">
        <f>_xlfn.IFNA(VLOOKUP(Table5[[#This Row],[Section]],SubSill_Tier,2,FALSE),0)</f>
        <v>0</v>
      </c>
      <c r="L11126" s="9" t="str">
        <f t="shared" si="182"/>
        <v/>
      </c>
      <c r="M11126" s="205" t="str" cm="1">
        <f t="array" ref="M11126">_xlfn.IFS(NOT(ISERROR(VLOOKUP(Table5[[#This Row],[Section]],TB_notTB,1,FALSE))),"No",LEFT(Table5[[#This Row],[Section]],3)="ETB","PLS",LEFT(Table5[[#This Row],[Section]],1)="7","PDB",NOT(ISBLANK(Table5[[#This Row],[Section]])),"No")</f>
        <v>No</v>
      </c>
    </row>
    <row r="11127" spans="1:13" x14ac:dyDescent="0.25">
      <c r="A11127" s="126" t="s">
        <v>4117</v>
      </c>
      <c r="B11127" s="126" t="s">
        <v>17222</v>
      </c>
      <c r="C11127" s="126" t="s">
        <v>98</v>
      </c>
      <c r="D11127" s="127">
        <v>1.032</v>
      </c>
      <c r="E11127" s="128">
        <v>212</v>
      </c>
      <c r="F11127" s="128">
        <v>183</v>
      </c>
      <c r="G11127" s="126" t="s">
        <v>13711</v>
      </c>
      <c r="H11127" s="126" t="s">
        <v>20119</v>
      </c>
      <c r="I11127" s="126" t="s">
        <v>21054</v>
      </c>
      <c r="J11127" s="126" t="s">
        <v>26232</v>
      </c>
      <c r="K11127" s="9">
        <f>_xlfn.IFNA(VLOOKUP(Table5[[#This Row],[Section]],SubSill_Tier,2,FALSE),0)</f>
        <v>0</v>
      </c>
      <c r="L11127" s="9" t="str">
        <f t="shared" si="182"/>
        <v/>
      </c>
      <c r="M11127" s="205" t="str" cm="1">
        <f t="array" ref="M11127">_xlfn.IFS(NOT(ISERROR(VLOOKUP(Table5[[#This Row],[Section]],TB_notTB,1,FALSE))),"No",LEFT(Table5[[#This Row],[Section]],3)="ETB","PLS",LEFT(Table5[[#This Row],[Section]],1)="7","PDB",NOT(ISBLANK(Table5[[#This Row],[Section]])),"No")</f>
        <v>No</v>
      </c>
    </row>
    <row r="11128" spans="1:13" x14ac:dyDescent="0.25">
      <c r="A11128" s="126" t="s">
        <v>4118</v>
      </c>
      <c r="B11128" s="126" t="s">
        <v>17222</v>
      </c>
      <c r="C11128" s="126" t="s">
        <v>98</v>
      </c>
      <c r="D11128" s="127">
        <v>0.74099999999999999</v>
      </c>
      <c r="E11128" s="128">
        <v>285</v>
      </c>
      <c r="F11128" s="128">
        <v>247</v>
      </c>
      <c r="G11128" s="126" t="s">
        <v>13711</v>
      </c>
      <c r="H11128" s="126" t="s">
        <v>20119</v>
      </c>
      <c r="I11128" s="126" t="s">
        <v>21054</v>
      </c>
      <c r="J11128" s="126" t="s">
        <v>26232</v>
      </c>
      <c r="K11128" s="9">
        <f>_xlfn.IFNA(VLOOKUP(Table5[[#This Row],[Section]],SubSill_Tier,2,FALSE),0)</f>
        <v>0</v>
      </c>
      <c r="L11128" s="9" t="str">
        <f t="shared" si="182"/>
        <v/>
      </c>
      <c r="M11128" s="205" t="str" cm="1">
        <f t="array" ref="M11128">_xlfn.IFS(NOT(ISERROR(VLOOKUP(Table5[[#This Row],[Section]],TB_notTB,1,FALSE))),"No",LEFT(Table5[[#This Row],[Section]],3)="ETB","PLS",LEFT(Table5[[#This Row],[Section]],1)="7","PDB",NOT(ISBLANK(Table5[[#This Row],[Section]])),"No")</f>
        <v>No</v>
      </c>
    </row>
    <row r="11129" spans="1:13" x14ac:dyDescent="0.25">
      <c r="A11129" s="126" t="s">
        <v>4119</v>
      </c>
      <c r="B11129" s="126" t="s">
        <v>17222</v>
      </c>
      <c r="C11129" s="126" t="s">
        <v>98</v>
      </c>
      <c r="D11129" s="127">
        <v>0.83199999999999996</v>
      </c>
      <c r="E11129" s="128">
        <v>327</v>
      </c>
      <c r="F11129" s="128">
        <v>100</v>
      </c>
      <c r="G11129" s="126" t="s">
        <v>13711</v>
      </c>
      <c r="H11129" s="126" t="s">
        <v>20119</v>
      </c>
      <c r="I11129" s="126" t="s">
        <v>21054</v>
      </c>
      <c r="J11129" s="126" t="s">
        <v>26232</v>
      </c>
      <c r="K11129" s="9">
        <f>_xlfn.IFNA(VLOOKUP(Table5[[#This Row],[Section]],SubSill_Tier,2,FALSE),0)</f>
        <v>0</v>
      </c>
      <c r="L11129" s="9" t="str">
        <f t="shared" si="182"/>
        <v/>
      </c>
      <c r="M11129" s="205" t="str" cm="1">
        <f t="array" ref="M11129">_xlfn.IFS(NOT(ISERROR(VLOOKUP(Table5[[#This Row],[Section]],TB_notTB,1,FALSE))),"No",LEFT(Table5[[#This Row],[Section]],3)="ETB","PLS",LEFT(Table5[[#This Row],[Section]],1)="7","PDB",NOT(ISBLANK(Table5[[#This Row],[Section]])),"No")</f>
        <v>No</v>
      </c>
    </row>
    <row r="11130" spans="1:13" x14ac:dyDescent="0.25">
      <c r="A11130" s="126" t="s">
        <v>19771</v>
      </c>
      <c r="B11130" s="126" t="s">
        <v>19772</v>
      </c>
      <c r="C11130" s="126" t="s">
        <v>75</v>
      </c>
      <c r="D11130" s="127">
        <v>1.6839999999999999</v>
      </c>
      <c r="E11130" s="128">
        <v>695</v>
      </c>
      <c r="F11130" s="128">
        <v>695</v>
      </c>
      <c r="G11130" s="126" t="s">
        <v>13750</v>
      </c>
      <c r="H11130" s="126" t="s">
        <v>21081</v>
      </c>
      <c r="I11130" s="126" t="s">
        <v>21082</v>
      </c>
      <c r="J11130" s="126" t="s">
        <v>26233</v>
      </c>
      <c r="K11130" s="9">
        <f>_xlfn.IFNA(VLOOKUP(Table5[[#This Row],[Section]],SubSill_Tier,2,FALSE),0)</f>
        <v>0</v>
      </c>
      <c r="L11130" s="9" t="str">
        <f t="shared" si="182"/>
        <v/>
      </c>
      <c r="M11130" s="205" t="str" cm="1">
        <f t="array" ref="M11130">_xlfn.IFS(NOT(ISERROR(VLOOKUP(Table5[[#This Row],[Section]],TB_notTB,1,FALSE))),"No",LEFT(Table5[[#This Row],[Section]],3)="ETB","PLS",LEFT(Table5[[#This Row],[Section]],1)="7","PDB",NOT(ISBLANK(Table5[[#This Row],[Section]])),"No")</f>
        <v>No</v>
      </c>
    </row>
    <row r="11131" spans="1:13" x14ac:dyDescent="0.25">
      <c r="A11131" s="126" t="s">
        <v>9348</v>
      </c>
      <c r="B11131" s="126" t="s">
        <v>17222</v>
      </c>
      <c r="C11131" s="126" t="s">
        <v>98</v>
      </c>
      <c r="D11131" s="127">
        <v>5.1040000000000001</v>
      </c>
      <c r="E11131" s="128">
        <v>329</v>
      </c>
      <c r="F11131" s="128">
        <v>329</v>
      </c>
      <c r="G11131" s="126" t="s">
        <v>13716</v>
      </c>
      <c r="H11131" s="126" t="s">
        <v>20141</v>
      </c>
      <c r="I11131" s="126" t="s">
        <v>20142</v>
      </c>
      <c r="J11131" s="126" t="s">
        <v>26244</v>
      </c>
      <c r="K11131" s="9">
        <f>_xlfn.IFNA(VLOOKUP(Table5[[#This Row],[Section]],SubSill_Tier,2,FALSE),0)</f>
        <v>0</v>
      </c>
      <c r="L11131" s="9" t="str">
        <f t="shared" si="182"/>
        <v/>
      </c>
      <c r="M11131" s="205" t="str" cm="1">
        <f t="array" ref="M11131">_xlfn.IFS(NOT(ISERROR(VLOOKUP(Table5[[#This Row],[Section]],TB_notTB,1,FALSE))),"No",LEFT(Table5[[#This Row],[Section]],3)="ETB","PLS",LEFT(Table5[[#This Row],[Section]],1)="7","PDB",NOT(ISBLANK(Table5[[#This Row],[Section]])),"No")</f>
        <v>No</v>
      </c>
    </row>
    <row r="11132" spans="1:13" x14ac:dyDescent="0.25">
      <c r="A11132" s="126" t="s">
        <v>4120</v>
      </c>
      <c r="B11132" s="126" t="s">
        <v>17222</v>
      </c>
      <c r="C11132" s="126" t="s">
        <v>98</v>
      </c>
      <c r="D11132" s="127">
        <v>2.218</v>
      </c>
      <c r="E11132" s="128">
        <v>625</v>
      </c>
      <c r="F11132" s="128">
        <v>370</v>
      </c>
      <c r="G11132" s="126" t="s">
        <v>13711</v>
      </c>
      <c r="H11132" s="126" t="s">
        <v>20119</v>
      </c>
      <c r="I11132" s="126" t="s">
        <v>21054</v>
      </c>
      <c r="J11132" s="126" t="s">
        <v>26232</v>
      </c>
      <c r="K11132" s="9">
        <f>_xlfn.IFNA(VLOOKUP(Table5[[#This Row],[Section]],SubSill_Tier,2,FALSE),0)</f>
        <v>0</v>
      </c>
      <c r="L11132" s="9" t="str">
        <f t="shared" si="182"/>
        <v/>
      </c>
      <c r="M11132" s="205" t="str" cm="1">
        <f t="array" ref="M11132">_xlfn.IFS(NOT(ISERROR(VLOOKUP(Table5[[#This Row],[Section]],TB_notTB,1,FALSE))),"No",LEFT(Table5[[#This Row],[Section]],3)="ETB","PLS",LEFT(Table5[[#This Row],[Section]],1)="7","PDB",NOT(ISBLANK(Table5[[#This Row],[Section]])),"No")</f>
        <v>No</v>
      </c>
    </row>
    <row r="11133" spans="1:13" x14ac:dyDescent="0.25">
      <c r="A11133" s="126" t="s">
        <v>4121</v>
      </c>
      <c r="B11133" s="126" t="s">
        <v>17222</v>
      </c>
      <c r="C11133" s="126" t="s">
        <v>98</v>
      </c>
      <c r="D11133" s="127">
        <v>2.145</v>
      </c>
      <c r="E11133" s="128">
        <v>584</v>
      </c>
      <c r="F11133" s="128">
        <v>322</v>
      </c>
      <c r="G11133" s="126" t="s">
        <v>13711</v>
      </c>
      <c r="H11133" s="126" t="s">
        <v>20119</v>
      </c>
      <c r="I11133" s="126" t="s">
        <v>21054</v>
      </c>
      <c r="J11133" s="126" t="s">
        <v>26232</v>
      </c>
      <c r="K11133" s="9">
        <f>_xlfn.IFNA(VLOOKUP(Table5[[#This Row],[Section]],SubSill_Tier,2,FALSE),0)</f>
        <v>0</v>
      </c>
      <c r="L11133" s="9" t="str">
        <f t="shared" si="182"/>
        <v/>
      </c>
      <c r="M11133" s="205" t="str" cm="1">
        <f t="array" ref="M11133">_xlfn.IFS(NOT(ISERROR(VLOOKUP(Table5[[#This Row],[Section]],TB_notTB,1,FALSE))),"No",LEFT(Table5[[#This Row],[Section]],3)="ETB","PLS",LEFT(Table5[[#This Row],[Section]],1)="7","PDB",NOT(ISBLANK(Table5[[#This Row],[Section]])),"No")</f>
        <v>No</v>
      </c>
    </row>
    <row r="11134" spans="1:13" x14ac:dyDescent="0.25">
      <c r="A11134" s="126" t="s">
        <v>9349</v>
      </c>
      <c r="B11134" s="126" t="s">
        <v>9350</v>
      </c>
      <c r="C11134" s="126" t="s">
        <v>75</v>
      </c>
      <c r="D11134" s="127">
        <v>0.14000000000000001</v>
      </c>
      <c r="E11134" s="128">
        <v>100</v>
      </c>
      <c r="F11134" s="128">
        <v>100</v>
      </c>
      <c r="G11134" s="126" t="s">
        <v>13721</v>
      </c>
      <c r="H11134" s="126" t="s">
        <v>20121</v>
      </c>
      <c r="I11134" s="126" t="s">
        <v>20122</v>
      </c>
      <c r="J11134" s="126" t="s">
        <v>26234</v>
      </c>
      <c r="K11134" s="9">
        <f>_xlfn.IFNA(VLOOKUP(Table5[[#This Row],[Section]],SubSill_Tier,2,FALSE),0)</f>
        <v>0</v>
      </c>
      <c r="L11134" s="9" t="str">
        <f t="shared" si="182"/>
        <v/>
      </c>
      <c r="M11134" s="205" t="str" cm="1">
        <f t="array" ref="M11134">_xlfn.IFS(NOT(ISERROR(VLOOKUP(Table5[[#This Row],[Section]],TB_notTB,1,FALSE))),"No",LEFT(Table5[[#This Row],[Section]],3)="ETB","PLS",LEFT(Table5[[#This Row],[Section]],1)="7","PDB",NOT(ISBLANK(Table5[[#This Row],[Section]])),"No")</f>
        <v>No</v>
      </c>
    </row>
    <row r="11135" spans="1:13" x14ac:dyDescent="0.25">
      <c r="A11135" s="126" t="s">
        <v>4122</v>
      </c>
      <c r="B11135" s="126" t="s">
        <v>17222</v>
      </c>
      <c r="C11135" s="126" t="s">
        <v>98</v>
      </c>
      <c r="D11135" s="127">
        <v>0.60099999999999998</v>
      </c>
      <c r="E11135" s="128">
        <v>143</v>
      </c>
      <c r="F11135" s="128">
        <v>100</v>
      </c>
      <c r="G11135" s="126" t="s">
        <v>13711</v>
      </c>
      <c r="H11135" s="126" t="s">
        <v>20119</v>
      </c>
      <c r="I11135" s="126" t="s">
        <v>21054</v>
      </c>
      <c r="J11135" s="126" t="s">
        <v>26232</v>
      </c>
      <c r="K11135" s="9">
        <f>_xlfn.IFNA(VLOOKUP(Table5[[#This Row],[Section]],SubSill_Tier,2,FALSE),0)</f>
        <v>0</v>
      </c>
      <c r="L11135" s="9" t="str">
        <f t="shared" si="182"/>
        <v/>
      </c>
      <c r="M11135" s="205" t="str" cm="1">
        <f t="array" ref="M11135">_xlfn.IFS(NOT(ISERROR(VLOOKUP(Table5[[#This Row],[Section]],TB_notTB,1,FALSE))),"No",LEFT(Table5[[#This Row],[Section]],3)="ETB","PLS",LEFT(Table5[[#This Row],[Section]],1)="7","PDB",NOT(ISBLANK(Table5[[#This Row],[Section]])),"No")</f>
        <v>No</v>
      </c>
    </row>
    <row r="11136" spans="1:13" x14ac:dyDescent="0.25">
      <c r="A11136" s="126" t="s">
        <v>4123</v>
      </c>
      <c r="B11136" s="126" t="s">
        <v>4124</v>
      </c>
      <c r="C11136" s="126" t="s">
        <v>75</v>
      </c>
      <c r="D11136" s="127">
        <v>0.47</v>
      </c>
      <c r="E11136" s="128">
        <v>245</v>
      </c>
      <c r="F11136" s="128">
        <v>100</v>
      </c>
      <c r="G11136" s="126" t="s">
        <v>13778</v>
      </c>
      <c r="H11136" s="126" t="s">
        <v>20245</v>
      </c>
      <c r="I11136" s="126" t="s">
        <v>21158</v>
      </c>
      <c r="J11136" s="126" t="s">
        <v>26247</v>
      </c>
      <c r="K11136" s="9">
        <f>_xlfn.IFNA(VLOOKUP(Table5[[#This Row],[Section]],SubSill_Tier,2,FALSE),0)</f>
        <v>0</v>
      </c>
      <c r="L11136" s="9" t="str">
        <f t="shared" si="182"/>
        <v/>
      </c>
      <c r="M11136" s="205" t="str" cm="1">
        <f t="array" ref="M11136">_xlfn.IFS(NOT(ISERROR(VLOOKUP(Table5[[#This Row],[Section]],TB_notTB,1,FALSE))),"No",LEFT(Table5[[#This Row],[Section]],3)="ETB","PLS",LEFT(Table5[[#This Row],[Section]],1)="7","PDB",NOT(ISBLANK(Table5[[#This Row],[Section]])),"No")</f>
        <v>No</v>
      </c>
    </row>
    <row r="11137" spans="1:13" x14ac:dyDescent="0.25">
      <c r="A11137" s="126" t="s">
        <v>4125</v>
      </c>
      <c r="B11137" s="126" t="s">
        <v>4126</v>
      </c>
      <c r="C11137" s="126" t="s">
        <v>75</v>
      </c>
      <c r="D11137" s="127">
        <v>0.4</v>
      </c>
      <c r="E11137" s="128">
        <v>211</v>
      </c>
      <c r="F11137" s="128">
        <v>100</v>
      </c>
      <c r="G11137" s="126" t="s">
        <v>13778</v>
      </c>
      <c r="H11137" s="126" t="s">
        <v>20245</v>
      </c>
      <c r="I11137" s="126" t="s">
        <v>21158</v>
      </c>
      <c r="J11137" s="126" t="s">
        <v>26247</v>
      </c>
      <c r="K11137" s="9">
        <f>_xlfn.IFNA(VLOOKUP(Table5[[#This Row],[Section]],SubSill_Tier,2,FALSE),0)</f>
        <v>0</v>
      </c>
      <c r="L11137" s="9" t="str">
        <f t="shared" si="182"/>
        <v/>
      </c>
      <c r="M11137" s="205" t="str" cm="1">
        <f t="array" ref="M11137">_xlfn.IFS(NOT(ISERROR(VLOOKUP(Table5[[#This Row],[Section]],TB_notTB,1,FALSE))),"No",LEFT(Table5[[#This Row],[Section]],3)="ETB","PLS",LEFT(Table5[[#This Row],[Section]],1)="7","PDB",NOT(ISBLANK(Table5[[#This Row],[Section]])),"No")</f>
        <v>No</v>
      </c>
    </row>
    <row r="11138" spans="1:13" x14ac:dyDescent="0.25">
      <c r="A11138" s="126" t="s">
        <v>4127</v>
      </c>
      <c r="B11138" s="126" t="s">
        <v>4128</v>
      </c>
      <c r="C11138" s="126" t="s">
        <v>75</v>
      </c>
      <c r="D11138" s="127">
        <v>1.8939999999999999</v>
      </c>
      <c r="E11138" s="128">
        <v>527</v>
      </c>
      <c r="F11138" s="128">
        <v>148</v>
      </c>
      <c r="G11138" s="126" t="s">
        <v>21111</v>
      </c>
      <c r="H11138" s="126" t="s">
        <v>21112</v>
      </c>
      <c r="I11138" s="126" t="s">
        <v>21113</v>
      </c>
      <c r="J11138" s="126" t="s">
        <v>26241</v>
      </c>
      <c r="K11138" s="9">
        <f>_xlfn.IFNA(VLOOKUP(Table5[[#This Row],[Section]],SubSill_Tier,2,FALSE),0)</f>
        <v>1</v>
      </c>
      <c r="L11138" s="9" t="str">
        <f t="shared" si="182"/>
        <v/>
      </c>
      <c r="M11138" s="205" t="str" cm="1">
        <f t="array" ref="M11138">_xlfn.IFS(NOT(ISERROR(VLOOKUP(Table5[[#This Row],[Section]],TB_notTB,1,FALSE))),"No",LEFT(Table5[[#This Row],[Section]],3)="ETB","PLS",LEFT(Table5[[#This Row],[Section]],1)="7","PDB",NOT(ISBLANK(Table5[[#This Row],[Section]])),"No")</f>
        <v>No</v>
      </c>
    </row>
    <row r="11139" spans="1:13" x14ac:dyDescent="0.25">
      <c r="A11139" s="126" t="s">
        <v>4129</v>
      </c>
      <c r="B11139" s="126" t="s">
        <v>17222</v>
      </c>
      <c r="C11139" s="126" t="s">
        <v>98</v>
      </c>
      <c r="D11139" s="127">
        <v>0.47399999999999998</v>
      </c>
      <c r="E11139" s="128">
        <v>179</v>
      </c>
      <c r="F11139" s="128">
        <v>100</v>
      </c>
      <c r="G11139" s="126" t="s">
        <v>13711</v>
      </c>
      <c r="H11139" s="126" t="s">
        <v>20119</v>
      </c>
      <c r="I11139" s="126" t="s">
        <v>21054</v>
      </c>
      <c r="J11139" s="126" t="s">
        <v>26232</v>
      </c>
      <c r="K11139" s="9">
        <f>_xlfn.IFNA(VLOOKUP(Table5[[#This Row],[Section]],SubSill_Tier,2,FALSE),0)</f>
        <v>0</v>
      </c>
      <c r="L11139" s="9" t="str">
        <f t="shared" si="182"/>
        <v/>
      </c>
      <c r="M11139" s="205" t="str" cm="1">
        <f t="array" ref="M11139">_xlfn.IFS(NOT(ISERROR(VLOOKUP(Table5[[#This Row],[Section]],TB_notTB,1,FALSE))),"No",LEFT(Table5[[#This Row],[Section]],3)="ETB","PLS",LEFT(Table5[[#This Row],[Section]],1)="7","PDB",NOT(ISBLANK(Table5[[#This Row],[Section]])),"No")</f>
        <v>No</v>
      </c>
    </row>
    <row r="11140" spans="1:13" x14ac:dyDescent="0.25">
      <c r="A11140" s="126" t="s">
        <v>4130</v>
      </c>
      <c r="B11140" s="126" t="s">
        <v>17222</v>
      </c>
      <c r="C11140" s="126" t="s">
        <v>98</v>
      </c>
      <c r="D11140" s="127">
        <v>2.5659999999999998</v>
      </c>
      <c r="E11140" s="128">
        <v>412</v>
      </c>
      <c r="F11140" s="128">
        <v>195</v>
      </c>
      <c r="G11140" s="126" t="s">
        <v>13711</v>
      </c>
      <c r="H11140" s="126" t="s">
        <v>20119</v>
      </c>
      <c r="I11140" s="126" t="s">
        <v>21054</v>
      </c>
      <c r="J11140" s="126" t="s">
        <v>26232</v>
      </c>
      <c r="K11140" s="9">
        <f>_xlfn.IFNA(VLOOKUP(Table5[[#This Row],[Section]],SubSill_Tier,2,FALSE),0)</f>
        <v>0</v>
      </c>
      <c r="L11140" s="9" t="str">
        <f t="shared" ref="L11140:L11203" si="183">IFERROR(IF(LEFT(G11140,2)="AI",IF(_xlfn.NUMBERVALUE(IFERROR(LEFT(IF(ISERROR(FIND("X",UPPER(B11140))),UPPER(B11140),RIGHT(UPPER(B11140),LEN(UPPER(B11140))-FIND("~",SUBSTITUTE(UPPER(B11140),"X","~",LEN(UPPER(B11140))-LEN(SUBSTITUTE(UPPER(B11140),"X","")))))),FIND(" ",IF(ISERROR(FIND("X",UPPER(B11140))),UPPER(B11140),RIGHT(UPPER(B11140),LEN(UPPER(B11140))-FIND("~",SUBSTITUTE(UPPER(B11140),"X","~",LEN(UPPER(B11140))-LEN(SUBSTITUTE(UPPER(B11140),"X","")))))),1)-1),IF(ISERROR(FIND("X",UPPER(B11140))),UPPER(B11140),RIGHT(UPPER(B11140),LEN(UPPER(B11140))-FIND("~",SUBSTITUTE(UPPER(B11140),"X","~",LEN(UPPER(B11140))-LEN(SUBSTITUTE(UPPER(B11140),"X",""))))))),".")&gt;=5,"Wall",""),""),"")</f>
        <v/>
      </c>
      <c r="M11140" s="205" t="str" cm="1">
        <f t="array" ref="M11140">_xlfn.IFS(NOT(ISERROR(VLOOKUP(Table5[[#This Row],[Section]],TB_notTB,1,FALSE))),"No",LEFT(Table5[[#This Row],[Section]],3)="ETB","PLS",LEFT(Table5[[#This Row],[Section]],1)="7","PDB",NOT(ISBLANK(Table5[[#This Row],[Section]])),"No")</f>
        <v>No</v>
      </c>
    </row>
    <row r="11141" spans="1:13" x14ac:dyDescent="0.25">
      <c r="A11141" s="126" t="s">
        <v>4131</v>
      </c>
      <c r="B11141" s="126" t="s">
        <v>17222</v>
      </c>
      <c r="C11141" s="126" t="s">
        <v>98</v>
      </c>
      <c r="D11141" s="127">
        <v>2.0350000000000001</v>
      </c>
      <c r="E11141" s="128">
        <v>615</v>
      </c>
      <c r="F11141" s="128">
        <v>180</v>
      </c>
      <c r="G11141" s="126" t="s">
        <v>13711</v>
      </c>
      <c r="H11141" s="126" t="s">
        <v>20119</v>
      </c>
      <c r="I11141" s="126" t="s">
        <v>21054</v>
      </c>
      <c r="J11141" s="126" t="s">
        <v>26232</v>
      </c>
      <c r="K11141" s="9">
        <f>_xlfn.IFNA(VLOOKUP(Table5[[#This Row],[Section]],SubSill_Tier,2,FALSE),0)</f>
        <v>0</v>
      </c>
      <c r="L11141" s="9" t="str">
        <f t="shared" si="183"/>
        <v/>
      </c>
      <c r="M11141" s="205" t="str" cm="1">
        <f t="array" ref="M11141">_xlfn.IFS(NOT(ISERROR(VLOOKUP(Table5[[#This Row],[Section]],TB_notTB,1,FALSE))),"No",LEFT(Table5[[#This Row],[Section]],3)="ETB","PLS",LEFT(Table5[[#This Row],[Section]],1)="7","PDB",NOT(ISBLANK(Table5[[#This Row],[Section]])),"No")</f>
        <v>No</v>
      </c>
    </row>
    <row r="11142" spans="1:13" x14ac:dyDescent="0.25">
      <c r="A11142" s="126" t="s">
        <v>4132</v>
      </c>
      <c r="B11142" s="126" t="s">
        <v>17222</v>
      </c>
      <c r="C11142" s="126" t="s">
        <v>98</v>
      </c>
      <c r="D11142" s="127">
        <v>0.16600000000000001</v>
      </c>
      <c r="E11142" s="128">
        <v>109</v>
      </c>
      <c r="F11142" s="128">
        <v>100</v>
      </c>
      <c r="G11142" s="126" t="s">
        <v>13711</v>
      </c>
      <c r="H11142" s="126" t="s">
        <v>20119</v>
      </c>
      <c r="I11142" s="126" t="s">
        <v>21054</v>
      </c>
      <c r="J11142" s="126" t="s">
        <v>26232</v>
      </c>
      <c r="K11142" s="9">
        <f>_xlfn.IFNA(VLOOKUP(Table5[[#This Row],[Section]],SubSill_Tier,2,FALSE),0)</f>
        <v>0</v>
      </c>
      <c r="L11142" s="9" t="str">
        <f t="shared" si="183"/>
        <v/>
      </c>
      <c r="M11142" s="205" t="str" cm="1">
        <f t="array" ref="M11142">_xlfn.IFS(NOT(ISERROR(VLOOKUP(Table5[[#This Row],[Section]],TB_notTB,1,FALSE))),"No",LEFT(Table5[[#This Row],[Section]],3)="ETB","PLS",LEFT(Table5[[#This Row],[Section]],1)="7","PDB",NOT(ISBLANK(Table5[[#This Row],[Section]])),"No")</f>
        <v>No</v>
      </c>
    </row>
    <row r="11143" spans="1:13" x14ac:dyDescent="0.25">
      <c r="A11143" s="126" t="s">
        <v>4133</v>
      </c>
      <c r="B11143" s="126" t="s">
        <v>4134</v>
      </c>
      <c r="C11143" s="126" t="s">
        <v>75</v>
      </c>
      <c r="D11143" s="127">
        <v>0.22600000000000001</v>
      </c>
      <c r="E11143" s="128">
        <v>139</v>
      </c>
      <c r="F11143" s="128">
        <v>100</v>
      </c>
      <c r="G11143" s="126" t="s">
        <v>13774</v>
      </c>
      <c r="H11143" s="126" t="s">
        <v>20219</v>
      </c>
      <c r="I11143" s="126" t="s">
        <v>21132</v>
      </c>
      <c r="J11143" s="126" t="s">
        <v>26241</v>
      </c>
      <c r="K11143" s="9">
        <f>_xlfn.IFNA(VLOOKUP(Table5[[#This Row],[Section]],SubSill_Tier,2,FALSE),0)</f>
        <v>0</v>
      </c>
      <c r="L11143" s="9" t="str">
        <f t="shared" si="183"/>
        <v/>
      </c>
      <c r="M11143" s="205" t="str" cm="1">
        <f t="array" ref="M11143">_xlfn.IFS(NOT(ISERROR(VLOOKUP(Table5[[#This Row],[Section]],TB_notTB,1,FALSE))),"No",LEFT(Table5[[#This Row],[Section]],3)="ETB","PLS",LEFT(Table5[[#This Row],[Section]],1)="7","PDB",NOT(ISBLANK(Table5[[#This Row],[Section]])),"No")</f>
        <v>No</v>
      </c>
    </row>
    <row r="11144" spans="1:13" x14ac:dyDescent="0.25">
      <c r="A11144" s="126" t="s">
        <v>4135</v>
      </c>
      <c r="B11144" s="126" t="s">
        <v>4136</v>
      </c>
      <c r="C11144" s="126" t="s">
        <v>75</v>
      </c>
      <c r="D11144" s="127">
        <v>0.98099999999999998</v>
      </c>
      <c r="E11144" s="128">
        <v>272</v>
      </c>
      <c r="F11144" s="128">
        <v>145</v>
      </c>
      <c r="G11144" s="126" t="s">
        <v>13774</v>
      </c>
      <c r="H11144" s="126" t="s">
        <v>20219</v>
      </c>
      <c r="I11144" s="126" t="s">
        <v>21132</v>
      </c>
      <c r="J11144" s="126" t="s">
        <v>26241</v>
      </c>
      <c r="K11144" s="9">
        <f>_xlfn.IFNA(VLOOKUP(Table5[[#This Row],[Section]],SubSill_Tier,2,FALSE),0)</f>
        <v>0</v>
      </c>
      <c r="L11144" s="9" t="str">
        <f t="shared" si="183"/>
        <v/>
      </c>
      <c r="M11144" s="205" t="str" cm="1">
        <f t="array" ref="M11144">_xlfn.IFS(NOT(ISERROR(VLOOKUP(Table5[[#This Row],[Section]],TB_notTB,1,FALSE))),"No",LEFT(Table5[[#This Row],[Section]],3)="ETB","PLS",LEFT(Table5[[#This Row],[Section]],1)="7","PDB",NOT(ISBLANK(Table5[[#This Row],[Section]])),"No")</f>
        <v>No</v>
      </c>
    </row>
    <row r="11145" spans="1:13" x14ac:dyDescent="0.25">
      <c r="A11145" s="126" t="s">
        <v>4137</v>
      </c>
      <c r="B11145" s="126" t="s">
        <v>4136</v>
      </c>
      <c r="C11145" s="126" t="s">
        <v>75</v>
      </c>
      <c r="D11145" s="127">
        <v>1.1559999999999999</v>
      </c>
      <c r="E11145" s="128">
        <v>347</v>
      </c>
      <c r="F11145" s="128">
        <v>228</v>
      </c>
      <c r="G11145" s="126" t="s">
        <v>13774</v>
      </c>
      <c r="H11145" s="126" t="s">
        <v>20219</v>
      </c>
      <c r="I11145" s="126" t="s">
        <v>21132</v>
      </c>
      <c r="J11145" s="126" t="s">
        <v>26241</v>
      </c>
      <c r="K11145" s="9">
        <f>_xlfn.IFNA(VLOOKUP(Table5[[#This Row],[Section]],SubSill_Tier,2,FALSE),0)</f>
        <v>0</v>
      </c>
      <c r="L11145" s="9" t="str">
        <f t="shared" si="183"/>
        <v/>
      </c>
      <c r="M11145" s="205" t="str" cm="1">
        <f t="array" ref="M11145">_xlfn.IFS(NOT(ISERROR(VLOOKUP(Table5[[#This Row],[Section]],TB_notTB,1,FALSE))),"No",LEFT(Table5[[#This Row],[Section]],3)="ETB","PLS",LEFT(Table5[[#This Row],[Section]],1)="7","PDB",NOT(ISBLANK(Table5[[#This Row],[Section]])),"No")</f>
        <v>No</v>
      </c>
    </row>
    <row r="11146" spans="1:13" x14ac:dyDescent="0.25">
      <c r="A11146" s="126" t="s">
        <v>9351</v>
      </c>
      <c r="B11146" s="126" t="s">
        <v>3598</v>
      </c>
      <c r="C11146" s="126" t="s">
        <v>98</v>
      </c>
      <c r="D11146" s="127">
        <v>1.653</v>
      </c>
      <c r="E11146" s="128">
        <v>126</v>
      </c>
      <c r="F11146" s="128">
        <v>126</v>
      </c>
      <c r="G11146" s="126" t="s">
        <v>13714</v>
      </c>
      <c r="H11146" s="126" t="s">
        <v>20121</v>
      </c>
      <c r="I11146" s="126" t="s">
        <v>20122</v>
      </c>
      <c r="J11146" s="126" t="s">
        <v>26234</v>
      </c>
      <c r="K11146" s="9">
        <f>_xlfn.IFNA(VLOOKUP(Table5[[#This Row],[Section]],SubSill_Tier,2,FALSE),0)</f>
        <v>0</v>
      </c>
      <c r="L11146" s="9" t="str">
        <f t="shared" si="183"/>
        <v/>
      </c>
      <c r="M11146" s="205" t="str" cm="1">
        <f t="array" ref="M11146">_xlfn.IFS(NOT(ISERROR(VLOOKUP(Table5[[#This Row],[Section]],TB_notTB,1,FALSE))),"No",LEFT(Table5[[#This Row],[Section]],3)="ETB","PLS",LEFT(Table5[[#This Row],[Section]],1)="7","PDB",NOT(ISBLANK(Table5[[#This Row],[Section]])),"No")</f>
        <v>No</v>
      </c>
    </row>
    <row r="11147" spans="1:13" x14ac:dyDescent="0.25">
      <c r="A11147" s="126" t="s">
        <v>19773</v>
      </c>
      <c r="B11147" s="126" t="s">
        <v>19774</v>
      </c>
      <c r="C11147" s="126" t="s">
        <v>75</v>
      </c>
      <c r="D11147" s="127">
        <v>0.874</v>
      </c>
      <c r="E11147" s="128">
        <v>407</v>
      </c>
      <c r="F11147" s="128">
        <v>407</v>
      </c>
      <c r="G11147" s="126" t="s">
        <v>13750</v>
      </c>
      <c r="H11147" s="126" t="s">
        <v>20121</v>
      </c>
      <c r="I11147" s="126" t="s">
        <v>20122</v>
      </c>
      <c r="J11147" s="126" t="s">
        <v>26234</v>
      </c>
      <c r="K11147" s="9">
        <f>_xlfn.IFNA(VLOOKUP(Table5[[#This Row],[Section]],SubSill_Tier,2,FALSE),0)</f>
        <v>0</v>
      </c>
      <c r="L11147" s="9" t="str">
        <f t="shared" si="183"/>
        <v/>
      </c>
      <c r="M11147" s="205" t="str" cm="1">
        <f t="array" ref="M11147">_xlfn.IFS(NOT(ISERROR(VLOOKUP(Table5[[#This Row],[Section]],TB_notTB,1,FALSE))),"No",LEFT(Table5[[#This Row],[Section]],3)="ETB","PLS",LEFT(Table5[[#This Row],[Section]],1)="7","PDB",NOT(ISBLANK(Table5[[#This Row],[Section]])),"No")</f>
        <v>No</v>
      </c>
    </row>
    <row r="11148" spans="1:13" x14ac:dyDescent="0.25">
      <c r="A11148" s="126" t="s">
        <v>19775</v>
      </c>
      <c r="B11148" s="126" t="s">
        <v>19776</v>
      </c>
      <c r="C11148" s="126" t="s">
        <v>75</v>
      </c>
      <c r="D11148" s="127">
        <v>1.6919999999999999</v>
      </c>
      <c r="E11148" s="128">
        <v>625</v>
      </c>
      <c r="F11148" s="128">
        <v>625</v>
      </c>
      <c r="G11148" s="126" t="s">
        <v>13750</v>
      </c>
      <c r="H11148" s="126" t="s">
        <v>21081</v>
      </c>
      <c r="I11148" s="126" t="s">
        <v>21082</v>
      </c>
      <c r="J11148" s="126" t="s">
        <v>26233</v>
      </c>
      <c r="K11148" s="9">
        <f>_xlfn.IFNA(VLOOKUP(Table5[[#This Row],[Section]],SubSill_Tier,2,FALSE),0)</f>
        <v>0</v>
      </c>
      <c r="L11148" s="9" t="str">
        <f t="shared" si="183"/>
        <v/>
      </c>
      <c r="M11148" s="205" t="str" cm="1">
        <f t="array" ref="M11148">_xlfn.IFS(NOT(ISERROR(VLOOKUP(Table5[[#This Row],[Section]],TB_notTB,1,FALSE))),"No",LEFT(Table5[[#This Row],[Section]],3)="ETB","PLS",LEFT(Table5[[#This Row],[Section]],1)="7","PDB",NOT(ISBLANK(Table5[[#This Row],[Section]])),"No")</f>
        <v>No</v>
      </c>
    </row>
    <row r="11149" spans="1:13" x14ac:dyDescent="0.25">
      <c r="A11149" s="126" t="s">
        <v>4138</v>
      </c>
      <c r="B11149" s="126" t="s">
        <v>17222</v>
      </c>
      <c r="C11149" s="126" t="s">
        <v>98</v>
      </c>
      <c r="D11149" s="127">
        <v>0.37</v>
      </c>
      <c r="E11149" s="128">
        <v>185</v>
      </c>
      <c r="F11149" s="128">
        <v>100</v>
      </c>
      <c r="G11149" s="126" t="s">
        <v>13736</v>
      </c>
      <c r="H11149" s="126" t="s">
        <v>20148</v>
      </c>
      <c r="I11149" s="126" t="s">
        <v>21073</v>
      </c>
      <c r="J11149" s="126" t="s">
        <v>26239</v>
      </c>
      <c r="K11149" s="9">
        <f>_xlfn.IFNA(VLOOKUP(Table5[[#This Row],[Section]],SubSill_Tier,2,FALSE),0)</f>
        <v>0</v>
      </c>
      <c r="L11149" s="9" t="str">
        <f t="shared" si="183"/>
        <v/>
      </c>
      <c r="M11149" s="205" t="str" cm="1">
        <f t="array" ref="M11149">_xlfn.IFS(NOT(ISERROR(VLOOKUP(Table5[[#This Row],[Section]],TB_notTB,1,FALSE))),"No",LEFT(Table5[[#This Row],[Section]],3)="ETB","PLS",LEFT(Table5[[#This Row],[Section]],1)="7","PDB",NOT(ISBLANK(Table5[[#This Row],[Section]])),"No")</f>
        <v>No</v>
      </c>
    </row>
    <row r="11150" spans="1:13" x14ac:dyDescent="0.25">
      <c r="A11150" s="126" t="s">
        <v>4139</v>
      </c>
      <c r="B11150" s="126" t="s">
        <v>17222</v>
      </c>
      <c r="C11150" s="126" t="s">
        <v>98</v>
      </c>
      <c r="D11150" s="127">
        <v>1.0469999999999999</v>
      </c>
      <c r="E11150" s="128">
        <v>504</v>
      </c>
      <c r="F11150" s="128">
        <v>100</v>
      </c>
      <c r="G11150" s="126" t="s">
        <v>13736</v>
      </c>
      <c r="H11150" s="126" t="s">
        <v>20148</v>
      </c>
      <c r="I11150" s="126" t="s">
        <v>21073</v>
      </c>
      <c r="J11150" s="126" t="s">
        <v>26232</v>
      </c>
      <c r="K11150" s="9">
        <f>_xlfn.IFNA(VLOOKUP(Table5[[#This Row],[Section]],SubSill_Tier,2,FALSE),0)</f>
        <v>0</v>
      </c>
      <c r="L11150" s="9" t="str">
        <f t="shared" si="183"/>
        <v/>
      </c>
      <c r="M11150" s="205" t="str" cm="1">
        <f t="array" ref="M11150">_xlfn.IFS(NOT(ISERROR(VLOOKUP(Table5[[#This Row],[Section]],TB_notTB,1,FALSE))),"No",LEFT(Table5[[#This Row],[Section]],3)="ETB","PLS",LEFT(Table5[[#This Row],[Section]],1)="7","PDB",NOT(ISBLANK(Table5[[#This Row],[Section]])),"No")</f>
        <v>No</v>
      </c>
    </row>
    <row r="11151" spans="1:13" x14ac:dyDescent="0.25">
      <c r="A11151" s="126" t="s">
        <v>16564</v>
      </c>
      <c r="B11151" s="126" t="s">
        <v>17371</v>
      </c>
      <c r="C11151" s="126" t="s">
        <v>75</v>
      </c>
      <c r="D11151" s="127">
        <v>0.39400000000000002</v>
      </c>
      <c r="E11151" s="128">
        <v>195</v>
      </c>
      <c r="F11151" s="128">
        <v>155</v>
      </c>
      <c r="G11151" s="126" t="s">
        <v>14979</v>
      </c>
      <c r="H11151" s="126" t="s">
        <v>21162</v>
      </c>
      <c r="I11151" s="126" t="s">
        <v>22110</v>
      </c>
      <c r="J11151" s="126" t="s">
        <v>26278</v>
      </c>
      <c r="K11151" s="9">
        <f>_xlfn.IFNA(VLOOKUP(Table5[[#This Row],[Section]],SubSill_Tier,2,FALSE),0)</f>
        <v>0</v>
      </c>
      <c r="L11151" s="9" t="str">
        <f t="shared" si="183"/>
        <v/>
      </c>
      <c r="M11151" s="205" t="str" cm="1">
        <f t="array" ref="M11151">_xlfn.IFS(NOT(ISERROR(VLOOKUP(Table5[[#This Row],[Section]],TB_notTB,1,FALSE))),"No",LEFT(Table5[[#This Row],[Section]],3)="ETB","PLS",LEFT(Table5[[#This Row],[Section]],1)="7","PDB",NOT(ISBLANK(Table5[[#This Row],[Section]])),"No")</f>
        <v>No</v>
      </c>
    </row>
    <row r="11152" spans="1:13" x14ac:dyDescent="0.25">
      <c r="A11152" s="126" t="s">
        <v>14736</v>
      </c>
      <c r="B11152" s="126" t="s">
        <v>28690</v>
      </c>
      <c r="C11152" s="126" t="s">
        <v>75</v>
      </c>
      <c r="D11152" s="127">
        <v>2.391</v>
      </c>
      <c r="E11152" s="128">
        <v>320</v>
      </c>
      <c r="F11152" s="128">
        <v>320</v>
      </c>
      <c r="G11152" s="126" t="s">
        <v>13718</v>
      </c>
      <c r="H11152" s="126" t="s">
        <v>20127</v>
      </c>
      <c r="I11152" s="126" t="s">
        <v>21060</v>
      </c>
      <c r="J11152" s="126" t="s">
        <v>26235</v>
      </c>
      <c r="K11152" s="9">
        <f>_xlfn.IFNA(VLOOKUP(Table5[[#This Row],[Section]],SubSill_Tier,2,FALSE),0)</f>
        <v>0</v>
      </c>
      <c r="L11152" s="9" t="str">
        <f t="shared" si="183"/>
        <v/>
      </c>
      <c r="M11152" s="205" t="str" cm="1">
        <f t="array" ref="M11152">_xlfn.IFS(NOT(ISERROR(VLOOKUP(Table5[[#This Row],[Section]],TB_notTB,1,FALSE))),"No",LEFT(Table5[[#This Row],[Section]],3)="ETB","PLS",LEFT(Table5[[#This Row],[Section]],1)="7","PDB",NOT(ISBLANK(Table5[[#This Row],[Section]])),"No")</f>
        <v>No</v>
      </c>
    </row>
    <row r="11153" spans="1:13" x14ac:dyDescent="0.25">
      <c r="A11153" s="126" t="s">
        <v>4140</v>
      </c>
      <c r="B11153" s="126" t="s">
        <v>17222</v>
      </c>
      <c r="C11153" s="126" t="s">
        <v>98</v>
      </c>
      <c r="D11153" s="127">
        <v>0.44900000000000001</v>
      </c>
      <c r="E11153" s="128">
        <v>196</v>
      </c>
      <c r="F11153" s="128">
        <v>100</v>
      </c>
      <c r="G11153" s="126" t="s">
        <v>13736</v>
      </c>
      <c r="H11153" s="126" t="s">
        <v>20148</v>
      </c>
      <c r="I11153" s="126" t="s">
        <v>21073</v>
      </c>
      <c r="J11153" s="126" t="s">
        <v>26232</v>
      </c>
      <c r="K11153" s="9">
        <f>_xlfn.IFNA(VLOOKUP(Table5[[#This Row],[Section]],SubSill_Tier,2,FALSE),0)</f>
        <v>0</v>
      </c>
      <c r="L11153" s="9" t="str">
        <f t="shared" si="183"/>
        <v/>
      </c>
      <c r="M11153" s="205" t="str" cm="1">
        <f t="array" ref="M11153">_xlfn.IFS(NOT(ISERROR(VLOOKUP(Table5[[#This Row],[Section]],TB_notTB,1,FALSE))),"No",LEFT(Table5[[#This Row],[Section]],3)="ETB","PLS",LEFT(Table5[[#This Row],[Section]],1)="7","PDB",NOT(ISBLANK(Table5[[#This Row],[Section]])),"No")</f>
        <v>No</v>
      </c>
    </row>
    <row r="11154" spans="1:13" x14ac:dyDescent="0.25">
      <c r="A11154" s="126" t="s">
        <v>9352</v>
      </c>
      <c r="B11154" s="126" t="s">
        <v>3598</v>
      </c>
      <c r="C11154" s="126" t="s">
        <v>98</v>
      </c>
      <c r="D11154" s="127">
        <v>1.107</v>
      </c>
      <c r="E11154" s="128">
        <v>220</v>
      </c>
      <c r="F11154" s="128">
        <v>220</v>
      </c>
      <c r="G11154" s="126" t="s">
        <v>13724</v>
      </c>
      <c r="H11154" s="126" t="s">
        <v>20186</v>
      </c>
      <c r="I11154" s="126" t="s">
        <v>22099</v>
      </c>
      <c r="J11154" s="126" t="s">
        <v>26234</v>
      </c>
      <c r="K11154" s="9">
        <f>_xlfn.IFNA(VLOOKUP(Table5[[#This Row],[Section]],SubSill_Tier,2,FALSE),0)</f>
        <v>0</v>
      </c>
      <c r="L11154" s="9" t="str">
        <f t="shared" si="183"/>
        <v/>
      </c>
      <c r="M11154" s="205" t="str" cm="1">
        <f t="array" ref="M11154">_xlfn.IFS(NOT(ISERROR(VLOOKUP(Table5[[#This Row],[Section]],TB_notTB,1,FALSE))),"No",LEFT(Table5[[#This Row],[Section]],3)="ETB","PLS",LEFT(Table5[[#This Row],[Section]],1)="7","PDB",NOT(ISBLANK(Table5[[#This Row],[Section]])),"No")</f>
        <v>No</v>
      </c>
    </row>
    <row r="11155" spans="1:13" x14ac:dyDescent="0.25">
      <c r="A11155" s="126" t="s">
        <v>9353</v>
      </c>
      <c r="B11155" s="126" t="s">
        <v>17222</v>
      </c>
      <c r="C11155" s="126" t="s">
        <v>98</v>
      </c>
      <c r="D11155" s="127">
        <v>2.1709999999999998</v>
      </c>
      <c r="E11155" s="128">
        <v>376</v>
      </c>
      <c r="F11155" s="128">
        <v>0</v>
      </c>
      <c r="G11155" s="126" t="s">
        <v>13716</v>
      </c>
      <c r="H11155" s="126" t="s">
        <v>20121</v>
      </c>
      <c r="I11155" s="126" t="s">
        <v>20122</v>
      </c>
      <c r="J11155" s="126" t="s">
        <v>26234</v>
      </c>
      <c r="K11155" s="9">
        <f>_xlfn.IFNA(VLOOKUP(Table5[[#This Row],[Section]],SubSill_Tier,2,FALSE),0)</f>
        <v>0</v>
      </c>
      <c r="L11155" s="9" t="str">
        <f t="shared" si="183"/>
        <v/>
      </c>
      <c r="M11155" s="205" t="str" cm="1">
        <f t="array" ref="M11155">_xlfn.IFS(NOT(ISERROR(VLOOKUP(Table5[[#This Row],[Section]],TB_notTB,1,FALSE))),"No",LEFT(Table5[[#This Row],[Section]],3)="ETB","PLS",LEFT(Table5[[#This Row],[Section]],1)="7","PDB",NOT(ISBLANK(Table5[[#This Row],[Section]])),"No")</f>
        <v>No</v>
      </c>
    </row>
    <row r="11156" spans="1:13" x14ac:dyDescent="0.25">
      <c r="A11156" s="126" t="s">
        <v>9354</v>
      </c>
      <c r="B11156" s="126" t="s">
        <v>9355</v>
      </c>
      <c r="C11156" s="126" t="s">
        <v>98</v>
      </c>
      <c r="D11156" s="127">
        <v>0.35</v>
      </c>
      <c r="E11156" s="128">
        <v>107</v>
      </c>
      <c r="F11156" s="128">
        <v>107</v>
      </c>
      <c r="G11156" s="126" t="s">
        <v>13720</v>
      </c>
      <c r="H11156" s="126" t="s">
        <v>20130</v>
      </c>
      <c r="I11156" s="126" t="s">
        <v>20131</v>
      </c>
      <c r="J11156" s="126" t="s">
        <v>26236</v>
      </c>
      <c r="K11156" s="9">
        <f>_xlfn.IFNA(VLOOKUP(Table5[[#This Row],[Section]],SubSill_Tier,2,FALSE),0)</f>
        <v>0</v>
      </c>
      <c r="L11156" s="9" t="str">
        <f t="shared" si="183"/>
        <v/>
      </c>
      <c r="M11156" s="205" t="str" cm="1">
        <f t="array" ref="M11156">_xlfn.IFS(NOT(ISERROR(VLOOKUP(Table5[[#This Row],[Section]],TB_notTB,1,FALSE))),"No",LEFT(Table5[[#This Row],[Section]],3)="ETB","PLS",LEFT(Table5[[#This Row],[Section]],1)="7","PDB",NOT(ISBLANK(Table5[[#This Row],[Section]])),"No")</f>
        <v>No</v>
      </c>
    </row>
    <row r="11157" spans="1:13" x14ac:dyDescent="0.25">
      <c r="A11157" s="126" t="s">
        <v>9356</v>
      </c>
      <c r="B11157" s="126" t="s">
        <v>9357</v>
      </c>
      <c r="C11157" s="126" t="s">
        <v>98</v>
      </c>
      <c r="D11157" s="127">
        <v>1.766</v>
      </c>
      <c r="E11157" s="128">
        <v>148</v>
      </c>
      <c r="F11157" s="128">
        <v>148</v>
      </c>
      <c r="G11157" s="126" t="s">
        <v>13740</v>
      </c>
      <c r="H11157" s="126" t="s">
        <v>20124</v>
      </c>
      <c r="I11157" s="126" t="s">
        <v>21059</v>
      </c>
      <c r="J11157" s="126" t="s">
        <v>26236</v>
      </c>
      <c r="K11157" s="9">
        <f>_xlfn.IFNA(VLOOKUP(Table5[[#This Row],[Section]],SubSill_Tier,2,FALSE),0)</f>
        <v>0</v>
      </c>
      <c r="L11157" s="9" t="str">
        <f t="shared" si="183"/>
        <v/>
      </c>
      <c r="M11157" s="205" t="str" cm="1">
        <f t="array" ref="M11157">_xlfn.IFS(NOT(ISERROR(VLOOKUP(Table5[[#This Row],[Section]],TB_notTB,1,FALSE))),"No",LEFT(Table5[[#This Row],[Section]],3)="ETB","PLS",LEFT(Table5[[#This Row],[Section]],1)="7","PDB",NOT(ISBLANK(Table5[[#This Row],[Section]])),"No")</f>
        <v>No</v>
      </c>
    </row>
    <row r="11158" spans="1:13" x14ac:dyDescent="0.25">
      <c r="A11158" s="126" t="s">
        <v>9358</v>
      </c>
      <c r="B11158" s="126" t="s">
        <v>9359</v>
      </c>
      <c r="C11158" s="126" t="s">
        <v>75</v>
      </c>
      <c r="D11158" s="127">
        <v>1.006</v>
      </c>
      <c r="E11158" s="128">
        <v>100</v>
      </c>
      <c r="F11158" s="128">
        <v>100</v>
      </c>
      <c r="G11158" s="126" t="s">
        <v>13740</v>
      </c>
      <c r="H11158" s="126" t="s">
        <v>20124</v>
      </c>
      <c r="I11158" s="126" t="s">
        <v>21059</v>
      </c>
      <c r="J11158" s="126" t="s">
        <v>26236</v>
      </c>
      <c r="K11158" s="9">
        <f>_xlfn.IFNA(VLOOKUP(Table5[[#This Row],[Section]],SubSill_Tier,2,FALSE),0)</f>
        <v>0</v>
      </c>
      <c r="L11158" s="9" t="str">
        <f t="shared" si="183"/>
        <v/>
      </c>
      <c r="M11158" s="205" t="str" cm="1">
        <f t="array" ref="M11158">_xlfn.IFS(NOT(ISERROR(VLOOKUP(Table5[[#This Row],[Section]],TB_notTB,1,FALSE))),"No",LEFT(Table5[[#This Row],[Section]],3)="ETB","PLS",LEFT(Table5[[#This Row],[Section]],1)="7","PDB",NOT(ISBLANK(Table5[[#This Row],[Section]])),"No")</f>
        <v>No</v>
      </c>
    </row>
    <row r="11159" spans="1:13" x14ac:dyDescent="0.25">
      <c r="A11159" s="126" t="s">
        <v>4141</v>
      </c>
      <c r="B11159" s="126" t="s">
        <v>17222</v>
      </c>
      <c r="C11159" s="126" t="s">
        <v>98</v>
      </c>
      <c r="D11159" s="127">
        <v>1.1240000000000001</v>
      </c>
      <c r="E11159" s="128">
        <v>100</v>
      </c>
      <c r="F11159" s="128">
        <v>100</v>
      </c>
      <c r="G11159" s="126" t="s">
        <v>13736</v>
      </c>
      <c r="H11159" s="126" t="s">
        <v>20148</v>
      </c>
      <c r="I11159" s="126" t="s">
        <v>21073</v>
      </c>
      <c r="J11159" s="126" t="s">
        <v>26232</v>
      </c>
      <c r="K11159" s="9">
        <f>_xlfn.IFNA(VLOOKUP(Table5[[#This Row],[Section]],SubSill_Tier,2,FALSE),0)</f>
        <v>0</v>
      </c>
      <c r="L11159" s="9" t="str">
        <f t="shared" si="183"/>
        <v/>
      </c>
      <c r="M11159" s="205" t="str" cm="1">
        <f t="array" ref="M11159">_xlfn.IFS(NOT(ISERROR(VLOOKUP(Table5[[#This Row],[Section]],TB_notTB,1,FALSE))),"No",LEFT(Table5[[#This Row],[Section]],3)="ETB","PLS",LEFT(Table5[[#This Row],[Section]],1)="7","PDB",NOT(ISBLANK(Table5[[#This Row],[Section]])),"No")</f>
        <v>No</v>
      </c>
    </row>
    <row r="11160" spans="1:13" x14ac:dyDescent="0.25">
      <c r="A11160" s="126" t="s">
        <v>4142</v>
      </c>
      <c r="B11160" s="126" t="s">
        <v>4143</v>
      </c>
      <c r="C11160" s="126" t="s">
        <v>75</v>
      </c>
      <c r="D11160" s="127">
        <v>1.075</v>
      </c>
      <c r="E11160" s="128">
        <v>498</v>
      </c>
      <c r="F11160" s="128">
        <v>201</v>
      </c>
      <c r="G11160" s="126" t="s">
        <v>13787</v>
      </c>
      <c r="H11160" s="126" t="s">
        <v>20287</v>
      </c>
      <c r="I11160" s="126" t="s">
        <v>28006</v>
      </c>
      <c r="J11160" s="126" t="s">
        <v>26247</v>
      </c>
      <c r="K11160" s="9">
        <f>_xlfn.IFNA(VLOOKUP(Table5[[#This Row],[Section]],SubSill_Tier,2,FALSE),0)</f>
        <v>0</v>
      </c>
      <c r="L11160" s="9" t="str">
        <f t="shared" si="183"/>
        <v/>
      </c>
      <c r="M11160" s="205" t="str" cm="1">
        <f t="array" ref="M11160">_xlfn.IFS(NOT(ISERROR(VLOOKUP(Table5[[#This Row],[Section]],TB_notTB,1,FALSE))),"No",LEFT(Table5[[#This Row],[Section]],3)="ETB","PLS",LEFT(Table5[[#This Row],[Section]],1)="7","PDB",NOT(ISBLANK(Table5[[#This Row],[Section]])),"No")</f>
        <v>No</v>
      </c>
    </row>
    <row r="11161" spans="1:13" x14ac:dyDescent="0.25">
      <c r="A11161" s="126" t="s">
        <v>4144</v>
      </c>
      <c r="B11161" s="126" t="s">
        <v>4145</v>
      </c>
      <c r="C11161" s="126" t="s">
        <v>75</v>
      </c>
      <c r="D11161" s="127">
        <v>0.80500000000000005</v>
      </c>
      <c r="E11161" s="128">
        <v>330</v>
      </c>
      <c r="F11161" s="128">
        <v>150</v>
      </c>
      <c r="G11161" s="126" t="s">
        <v>13787</v>
      </c>
      <c r="H11161" s="126" t="s">
        <v>20287</v>
      </c>
      <c r="I11161" s="126" t="s">
        <v>28006</v>
      </c>
      <c r="J11161" s="126" t="s">
        <v>26247</v>
      </c>
      <c r="K11161" s="9">
        <f>_xlfn.IFNA(VLOOKUP(Table5[[#This Row],[Section]],SubSill_Tier,2,FALSE),0)</f>
        <v>0</v>
      </c>
      <c r="L11161" s="9" t="str">
        <f t="shared" si="183"/>
        <v/>
      </c>
      <c r="M11161" s="205" t="str" cm="1">
        <f t="array" ref="M11161">_xlfn.IFS(NOT(ISERROR(VLOOKUP(Table5[[#This Row],[Section]],TB_notTB,1,FALSE))),"No",LEFT(Table5[[#This Row],[Section]],3)="ETB","PLS",LEFT(Table5[[#This Row],[Section]],1)="7","PDB",NOT(ISBLANK(Table5[[#This Row],[Section]])),"No")</f>
        <v>No</v>
      </c>
    </row>
    <row r="11162" spans="1:13" x14ac:dyDescent="0.25">
      <c r="A11162" s="126" t="s">
        <v>16565</v>
      </c>
      <c r="B11162" s="126" t="s">
        <v>16566</v>
      </c>
      <c r="C11162" s="126" t="s">
        <v>75</v>
      </c>
      <c r="D11162" s="127">
        <v>0.85499999999999998</v>
      </c>
      <c r="E11162" s="128">
        <v>376</v>
      </c>
      <c r="F11162" s="128">
        <v>145</v>
      </c>
      <c r="G11162" s="126" t="s">
        <v>14979</v>
      </c>
      <c r="H11162" s="126" t="s">
        <v>21162</v>
      </c>
      <c r="I11162" s="126" t="s">
        <v>22110</v>
      </c>
      <c r="J11162" s="126" t="s">
        <v>26278</v>
      </c>
      <c r="K11162" s="9">
        <f>_xlfn.IFNA(VLOOKUP(Table5[[#This Row],[Section]],SubSill_Tier,2,FALSE),0)</f>
        <v>0</v>
      </c>
      <c r="L11162" s="9" t="str">
        <f t="shared" si="183"/>
        <v/>
      </c>
      <c r="M11162" s="205" t="str" cm="1">
        <f t="array" ref="M11162">_xlfn.IFS(NOT(ISERROR(VLOOKUP(Table5[[#This Row],[Section]],TB_notTB,1,FALSE))),"No",LEFT(Table5[[#This Row],[Section]],3)="ETB","PLS",LEFT(Table5[[#This Row],[Section]],1)="7","PDB",NOT(ISBLANK(Table5[[#This Row],[Section]])),"No")</f>
        <v>No</v>
      </c>
    </row>
    <row r="11163" spans="1:13" x14ac:dyDescent="0.25">
      <c r="A11163" s="126" t="s">
        <v>19777</v>
      </c>
      <c r="B11163" s="126" t="s">
        <v>19778</v>
      </c>
      <c r="C11163" s="126" t="s">
        <v>75</v>
      </c>
      <c r="D11163" s="127">
        <v>2.8479999999999999</v>
      </c>
      <c r="E11163" s="128">
        <v>366</v>
      </c>
      <c r="F11163" s="128">
        <v>366</v>
      </c>
      <c r="G11163" s="126" t="s">
        <v>13750</v>
      </c>
      <c r="H11163" s="126" t="s">
        <v>20121</v>
      </c>
      <c r="I11163" s="126" t="s">
        <v>20122</v>
      </c>
      <c r="J11163" s="126" t="s">
        <v>26234</v>
      </c>
      <c r="K11163" s="9">
        <f>_xlfn.IFNA(VLOOKUP(Table5[[#This Row],[Section]],SubSill_Tier,2,FALSE),0)</f>
        <v>0</v>
      </c>
      <c r="L11163" s="9" t="str">
        <f t="shared" si="183"/>
        <v>Wall</v>
      </c>
      <c r="M11163" s="205" t="str" cm="1">
        <f t="array" ref="M11163">_xlfn.IFS(NOT(ISERROR(VLOOKUP(Table5[[#This Row],[Section]],TB_notTB,1,FALSE))),"No",LEFT(Table5[[#This Row],[Section]],3)="ETB","PLS",LEFT(Table5[[#This Row],[Section]],1)="7","PDB",NOT(ISBLANK(Table5[[#This Row],[Section]])),"No")</f>
        <v>No</v>
      </c>
    </row>
    <row r="11164" spans="1:13" x14ac:dyDescent="0.25">
      <c r="A11164" s="126" t="s">
        <v>9360</v>
      </c>
      <c r="B11164" s="126" t="s">
        <v>3598</v>
      </c>
      <c r="C11164" s="126" t="s">
        <v>98</v>
      </c>
      <c r="D11164" s="127">
        <v>0.45300000000000001</v>
      </c>
      <c r="E11164" s="128">
        <v>167</v>
      </c>
      <c r="F11164" s="128">
        <v>167</v>
      </c>
      <c r="G11164" s="126" t="s">
        <v>13724</v>
      </c>
      <c r="H11164" s="126" t="s">
        <v>20186</v>
      </c>
      <c r="I11164" s="126" t="s">
        <v>22099</v>
      </c>
      <c r="J11164" s="126" t="s">
        <v>26234</v>
      </c>
      <c r="K11164" s="9">
        <f>_xlfn.IFNA(VLOOKUP(Table5[[#This Row],[Section]],SubSill_Tier,2,FALSE),0)</f>
        <v>0</v>
      </c>
      <c r="L11164" s="9" t="str">
        <f t="shared" si="183"/>
        <v/>
      </c>
      <c r="M11164" s="205" t="str" cm="1">
        <f t="array" ref="M11164">_xlfn.IFS(NOT(ISERROR(VLOOKUP(Table5[[#This Row],[Section]],TB_notTB,1,FALSE))),"No",LEFT(Table5[[#This Row],[Section]],3)="ETB","PLS",LEFT(Table5[[#This Row],[Section]],1)="7","PDB",NOT(ISBLANK(Table5[[#This Row],[Section]])),"No")</f>
        <v>No</v>
      </c>
    </row>
    <row r="11165" spans="1:13" x14ac:dyDescent="0.25">
      <c r="A11165" s="126" t="s">
        <v>9361</v>
      </c>
      <c r="B11165" s="126" t="s">
        <v>3598</v>
      </c>
      <c r="C11165" s="126" t="s">
        <v>98</v>
      </c>
      <c r="D11165" s="127">
        <v>0.69599999999999995</v>
      </c>
      <c r="E11165" s="128">
        <v>207</v>
      </c>
      <c r="F11165" s="128">
        <v>207</v>
      </c>
      <c r="G11165" s="126" t="s">
        <v>13724</v>
      </c>
      <c r="H11165" s="126" t="s">
        <v>20186</v>
      </c>
      <c r="I11165" s="126" t="s">
        <v>22099</v>
      </c>
      <c r="J11165" s="126" t="s">
        <v>26234</v>
      </c>
      <c r="K11165" s="9">
        <f>_xlfn.IFNA(VLOOKUP(Table5[[#This Row],[Section]],SubSill_Tier,2,FALSE),0)</f>
        <v>0</v>
      </c>
      <c r="L11165" s="9" t="str">
        <f t="shared" si="183"/>
        <v/>
      </c>
      <c r="M11165" s="205" t="str" cm="1">
        <f t="array" ref="M11165">_xlfn.IFS(NOT(ISERROR(VLOOKUP(Table5[[#This Row],[Section]],TB_notTB,1,FALSE))),"No",LEFT(Table5[[#This Row],[Section]],3)="ETB","PLS",LEFT(Table5[[#This Row],[Section]],1)="7","PDB",NOT(ISBLANK(Table5[[#This Row],[Section]])),"No")</f>
        <v>No</v>
      </c>
    </row>
    <row r="11166" spans="1:13" x14ac:dyDescent="0.25">
      <c r="A11166" s="126" t="s">
        <v>4146</v>
      </c>
      <c r="B11166" s="126" t="s">
        <v>17222</v>
      </c>
      <c r="C11166" s="126" t="s">
        <v>98</v>
      </c>
      <c r="D11166" s="127">
        <v>2.0059999999999998</v>
      </c>
      <c r="E11166" s="128">
        <v>515</v>
      </c>
      <c r="F11166" s="128">
        <v>254</v>
      </c>
      <c r="G11166" s="126" t="s">
        <v>13711</v>
      </c>
      <c r="H11166" s="126" t="s">
        <v>20119</v>
      </c>
      <c r="I11166" s="126" t="s">
        <v>21054</v>
      </c>
      <c r="J11166" s="126" t="s">
        <v>26232</v>
      </c>
      <c r="K11166" s="9">
        <f>_xlfn.IFNA(VLOOKUP(Table5[[#This Row],[Section]],SubSill_Tier,2,FALSE),0)</f>
        <v>0</v>
      </c>
      <c r="L11166" s="9" t="str">
        <f t="shared" si="183"/>
        <v/>
      </c>
      <c r="M11166" s="205" t="str" cm="1">
        <f t="array" ref="M11166">_xlfn.IFS(NOT(ISERROR(VLOOKUP(Table5[[#This Row],[Section]],TB_notTB,1,FALSE))),"No",LEFT(Table5[[#This Row],[Section]],3)="ETB","PLS",LEFT(Table5[[#This Row],[Section]],1)="7","PDB",NOT(ISBLANK(Table5[[#This Row],[Section]])),"No")</f>
        <v>No</v>
      </c>
    </row>
    <row r="11167" spans="1:13" x14ac:dyDescent="0.25">
      <c r="A11167" s="126" t="s">
        <v>4147</v>
      </c>
      <c r="B11167" s="126" t="s">
        <v>17222</v>
      </c>
      <c r="C11167" s="126" t="s">
        <v>98</v>
      </c>
      <c r="D11167" s="127">
        <v>1.179</v>
      </c>
      <c r="E11167" s="128">
        <v>420</v>
      </c>
      <c r="F11167" s="128">
        <v>164</v>
      </c>
      <c r="G11167" s="126" t="s">
        <v>13711</v>
      </c>
      <c r="H11167" s="126" t="s">
        <v>20119</v>
      </c>
      <c r="I11167" s="126" t="s">
        <v>21054</v>
      </c>
      <c r="J11167" s="126" t="s">
        <v>26232</v>
      </c>
      <c r="K11167" s="9">
        <f>_xlfn.IFNA(VLOOKUP(Table5[[#This Row],[Section]],SubSill_Tier,2,FALSE),0)</f>
        <v>0</v>
      </c>
      <c r="L11167" s="9" t="str">
        <f t="shared" si="183"/>
        <v/>
      </c>
      <c r="M11167" s="205" t="str" cm="1">
        <f t="array" ref="M11167">_xlfn.IFS(NOT(ISERROR(VLOOKUP(Table5[[#This Row],[Section]],TB_notTB,1,FALSE))),"No",LEFT(Table5[[#This Row],[Section]],3)="ETB","PLS",LEFT(Table5[[#This Row],[Section]],1)="7","PDB",NOT(ISBLANK(Table5[[#This Row],[Section]])),"No")</f>
        <v>No</v>
      </c>
    </row>
    <row r="11168" spans="1:13" x14ac:dyDescent="0.25">
      <c r="A11168" s="126" t="s">
        <v>4148</v>
      </c>
      <c r="B11168" s="126" t="s">
        <v>17222</v>
      </c>
      <c r="C11168" s="126" t="s">
        <v>98</v>
      </c>
      <c r="D11168" s="127">
        <v>1.2290000000000001</v>
      </c>
      <c r="E11168" s="128">
        <v>440</v>
      </c>
      <c r="F11168" s="128">
        <v>115</v>
      </c>
      <c r="G11168" s="126" t="s">
        <v>13711</v>
      </c>
      <c r="H11168" s="126" t="s">
        <v>20119</v>
      </c>
      <c r="I11168" s="126" t="s">
        <v>21054</v>
      </c>
      <c r="J11168" s="126" t="s">
        <v>26232</v>
      </c>
      <c r="K11168" s="9">
        <f>_xlfn.IFNA(VLOOKUP(Table5[[#This Row],[Section]],SubSill_Tier,2,FALSE),0)</f>
        <v>0</v>
      </c>
      <c r="L11168" s="9" t="str">
        <f t="shared" si="183"/>
        <v/>
      </c>
      <c r="M11168" s="205" t="str" cm="1">
        <f t="array" ref="M11168">_xlfn.IFS(NOT(ISERROR(VLOOKUP(Table5[[#This Row],[Section]],TB_notTB,1,FALSE))),"No",LEFT(Table5[[#This Row],[Section]],3)="ETB","PLS",LEFT(Table5[[#This Row],[Section]],1)="7","PDB",NOT(ISBLANK(Table5[[#This Row],[Section]])),"No")</f>
        <v>No</v>
      </c>
    </row>
    <row r="11169" spans="1:13" x14ac:dyDescent="0.25">
      <c r="A11169" s="126" t="s">
        <v>4149</v>
      </c>
      <c r="B11169" s="126" t="s">
        <v>17222</v>
      </c>
      <c r="C11169" s="126" t="s">
        <v>98</v>
      </c>
      <c r="D11169" s="127">
        <v>1.2370000000000001</v>
      </c>
      <c r="E11169" s="128">
        <v>339</v>
      </c>
      <c r="F11169" s="128">
        <v>210</v>
      </c>
      <c r="G11169" s="126" t="s">
        <v>13711</v>
      </c>
      <c r="H11169" s="126" t="s">
        <v>20119</v>
      </c>
      <c r="I11169" s="126" t="s">
        <v>21054</v>
      </c>
      <c r="J11169" s="126" t="s">
        <v>26232</v>
      </c>
      <c r="K11169" s="9">
        <f>_xlfn.IFNA(VLOOKUP(Table5[[#This Row],[Section]],SubSill_Tier,2,FALSE),0)</f>
        <v>0</v>
      </c>
      <c r="L11169" s="9" t="str">
        <f t="shared" si="183"/>
        <v/>
      </c>
      <c r="M11169" s="205" t="str" cm="1">
        <f t="array" ref="M11169">_xlfn.IFS(NOT(ISERROR(VLOOKUP(Table5[[#This Row],[Section]],TB_notTB,1,FALSE))),"No",LEFT(Table5[[#This Row],[Section]],3)="ETB","PLS",LEFT(Table5[[#This Row],[Section]],1)="7","PDB",NOT(ISBLANK(Table5[[#This Row],[Section]])),"No")</f>
        <v>No</v>
      </c>
    </row>
    <row r="11170" spans="1:13" x14ac:dyDescent="0.25">
      <c r="A11170" s="126" t="s">
        <v>4150</v>
      </c>
      <c r="B11170" s="126" t="s">
        <v>17222</v>
      </c>
      <c r="C11170" s="126" t="s">
        <v>98</v>
      </c>
      <c r="D11170" s="127">
        <v>2.6360000000000001</v>
      </c>
      <c r="E11170" s="128">
        <v>679</v>
      </c>
      <c r="F11170" s="128">
        <v>385</v>
      </c>
      <c r="G11170" s="126" t="s">
        <v>13711</v>
      </c>
      <c r="H11170" s="126" t="s">
        <v>20119</v>
      </c>
      <c r="I11170" s="126" t="s">
        <v>21054</v>
      </c>
      <c r="J11170" s="126" t="s">
        <v>26232</v>
      </c>
      <c r="K11170" s="9">
        <f>_xlfn.IFNA(VLOOKUP(Table5[[#This Row],[Section]],SubSill_Tier,2,FALSE),0)</f>
        <v>0</v>
      </c>
      <c r="L11170" s="9" t="str">
        <f t="shared" si="183"/>
        <v/>
      </c>
      <c r="M11170" s="205" t="str" cm="1">
        <f t="array" ref="M11170">_xlfn.IFS(NOT(ISERROR(VLOOKUP(Table5[[#This Row],[Section]],TB_notTB,1,FALSE))),"No",LEFT(Table5[[#This Row],[Section]],3)="ETB","PLS",LEFT(Table5[[#This Row],[Section]],1)="7","PDB",NOT(ISBLANK(Table5[[#This Row],[Section]])),"No")</f>
        <v>No</v>
      </c>
    </row>
    <row r="11171" spans="1:13" x14ac:dyDescent="0.25">
      <c r="A11171" s="126" t="s">
        <v>4151</v>
      </c>
      <c r="B11171" s="126" t="s">
        <v>17222</v>
      </c>
      <c r="C11171" s="126" t="s">
        <v>98</v>
      </c>
      <c r="D11171" s="127">
        <v>1.6830000000000001</v>
      </c>
      <c r="E11171" s="128">
        <v>570</v>
      </c>
      <c r="F11171" s="128">
        <v>250</v>
      </c>
      <c r="G11171" s="126" t="s">
        <v>13711</v>
      </c>
      <c r="H11171" s="126" t="s">
        <v>20119</v>
      </c>
      <c r="I11171" s="126" t="s">
        <v>21054</v>
      </c>
      <c r="J11171" s="126" t="s">
        <v>26232</v>
      </c>
      <c r="K11171" s="9">
        <f>_xlfn.IFNA(VLOOKUP(Table5[[#This Row],[Section]],SubSill_Tier,2,FALSE),0)</f>
        <v>0</v>
      </c>
      <c r="L11171" s="9" t="str">
        <f t="shared" si="183"/>
        <v/>
      </c>
      <c r="M11171" s="205" t="str" cm="1">
        <f t="array" ref="M11171">_xlfn.IFS(NOT(ISERROR(VLOOKUP(Table5[[#This Row],[Section]],TB_notTB,1,FALSE))),"No",LEFT(Table5[[#This Row],[Section]],3)="ETB","PLS",LEFT(Table5[[#This Row],[Section]],1)="7","PDB",NOT(ISBLANK(Table5[[#This Row],[Section]])),"No")</f>
        <v>No</v>
      </c>
    </row>
    <row r="11172" spans="1:13" x14ac:dyDescent="0.25">
      <c r="A11172" s="126" t="s">
        <v>4152</v>
      </c>
      <c r="B11172" s="126" t="s">
        <v>17222</v>
      </c>
      <c r="C11172" s="126" t="s">
        <v>98</v>
      </c>
      <c r="D11172" s="127">
        <v>0.84199999999999997</v>
      </c>
      <c r="E11172" s="128">
        <v>313</v>
      </c>
      <c r="F11172" s="128">
        <v>313</v>
      </c>
      <c r="G11172" s="126" t="s">
        <v>13712</v>
      </c>
      <c r="H11172" s="126" t="s">
        <v>20120</v>
      </c>
      <c r="I11172" s="126" t="s">
        <v>21055</v>
      </c>
      <c r="J11172" s="126" t="s">
        <v>26232</v>
      </c>
      <c r="K11172" s="9">
        <f>_xlfn.IFNA(VLOOKUP(Table5[[#This Row],[Section]],SubSill_Tier,2,FALSE),0)</f>
        <v>0</v>
      </c>
      <c r="L11172" s="9" t="str">
        <f t="shared" si="183"/>
        <v/>
      </c>
      <c r="M11172" s="205" t="str" cm="1">
        <f t="array" ref="M11172">_xlfn.IFS(NOT(ISERROR(VLOOKUP(Table5[[#This Row],[Section]],TB_notTB,1,FALSE))),"No",LEFT(Table5[[#This Row],[Section]],3)="ETB","PLS",LEFT(Table5[[#This Row],[Section]],1)="7","PDB",NOT(ISBLANK(Table5[[#This Row],[Section]])),"No")</f>
        <v>No</v>
      </c>
    </row>
    <row r="11173" spans="1:13" x14ac:dyDescent="0.25">
      <c r="A11173" s="126" t="s">
        <v>4153</v>
      </c>
      <c r="B11173" s="126" t="s">
        <v>17222</v>
      </c>
      <c r="C11173" s="126" t="s">
        <v>98</v>
      </c>
      <c r="D11173" s="127">
        <v>0.65200000000000002</v>
      </c>
      <c r="E11173" s="128">
        <v>307</v>
      </c>
      <c r="F11173" s="128">
        <v>100</v>
      </c>
      <c r="G11173" s="126" t="s">
        <v>13730</v>
      </c>
      <c r="H11173" s="126" t="s">
        <v>20139</v>
      </c>
      <c r="I11173" s="126" t="s">
        <v>20140</v>
      </c>
      <c r="J11173" s="126" t="s">
        <v>26243</v>
      </c>
      <c r="K11173" s="9">
        <f>_xlfn.IFNA(VLOOKUP(Table5[[#This Row],[Section]],SubSill_Tier,2,FALSE),0)</f>
        <v>0</v>
      </c>
      <c r="L11173" s="9" t="str">
        <f t="shared" si="183"/>
        <v/>
      </c>
      <c r="M11173" s="205" t="str" cm="1">
        <f t="array" ref="M11173">_xlfn.IFS(NOT(ISERROR(VLOOKUP(Table5[[#This Row],[Section]],TB_notTB,1,FALSE))),"No",LEFT(Table5[[#This Row],[Section]],3)="ETB","PLS",LEFT(Table5[[#This Row],[Section]],1)="7","PDB",NOT(ISBLANK(Table5[[#This Row],[Section]])),"No")</f>
        <v>No</v>
      </c>
    </row>
    <row r="11174" spans="1:13" x14ac:dyDescent="0.25">
      <c r="A11174" s="126" t="s">
        <v>4154</v>
      </c>
      <c r="B11174" s="126" t="s">
        <v>17222</v>
      </c>
      <c r="C11174" s="126" t="s">
        <v>98</v>
      </c>
      <c r="D11174" s="127">
        <v>0.218</v>
      </c>
      <c r="E11174" s="128">
        <v>100</v>
      </c>
      <c r="F11174" s="128">
        <v>100</v>
      </c>
      <c r="G11174" s="126" t="s">
        <v>13712</v>
      </c>
      <c r="H11174" s="126" t="s">
        <v>20120</v>
      </c>
      <c r="I11174" s="126" t="s">
        <v>21055</v>
      </c>
      <c r="J11174" s="126" t="s">
        <v>26232</v>
      </c>
      <c r="K11174" s="9">
        <f>_xlfn.IFNA(VLOOKUP(Table5[[#This Row],[Section]],SubSill_Tier,2,FALSE),0)</f>
        <v>0</v>
      </c>
      <c r="L11174" s="9" t="str">
        <f t="shared" si="183"/>
        <v/>
      </c>
      <c r="M11174" s="205" t="str" cm="1">
        <f t="array" ref="M11174">_xlfn.IFS(NOT(ISERROR(VLOOKUP(Table5[[#This Row],[Section]],TB_notTB,1,FALSE))),"No",LEFT(Table5[[#This Row],[Section]],3)="ETB","PLS",LEFT(Table5[[#This Row],[Section]],1)="7","PDB",NOT(ISBLANK(Table5[[#This Row],[Section]])),"No")</f>
        <v>No</v>
      </c>
    </row>
    <row r="11175" spans="1:13" x14ac:dyDescent="0.25">
      <c r="A11175" s="126" t="s">
        <v>4155</v>
      </c>
      <c r="B11175" s="126" t="s">
        <v>17222</v>
      </c>
      <c r="C11175" s="126" t="s">
        <v>98</v>
      </c>
      <c r="D11175" s="127">
        <v>0.33800000000000002</v>
      </c>
      <c r="E11175" s="128">
        <v>123</v>
      </c>
      <c r="F11175" s="128">
        <v>123</v>
      </c>
      <c r="G11175" s="126" t="s">
        <v>13712</v>
      </c>
      <c r="H11175" s="126" t="s">
        <v>20120</v>
      </c>
      <c r="I11175" s="126" t="s">
        <v>21055</v>
      </c>
      <c r="J11175" s="126" t="s">
        <v>26232</v>
      </c>
      <c r="K11175" s="9">
        <f>_xlfn.IFNA(VLOOKUP(Table5[[#This Row],[Section]],SubSill_Tier,2,FALSE),0)</f>
        <v>0</v>
      </c>
      <c r="L11175" s="9" t="str">
        <f t="shared" si="183"/>
        <v/>
      </c>
      <c r="M11175" s="205" t="str" cm="1">
        <f t="array" ref="M11175">_xlfn.IFS(NOT(ISERROR(VLOOKUP(Table5[[#This Row],[Section]],TB_notTB,1,FALSE))),"No",LEFT(Table5[[#This Row],[Section]],3)="ETB","PLS",LEFT(Table5[[#This Row],[Section]],1)="7","PDB",NOT(ISBLANK(Table5[[#This Row],[Section]])),"No")</f>
        <v>No</v>
      </c>
    </row>
    <row r="11176" spans="1:13" x14ac:dyDescent="0.25">
      <c r="A11176" s="126" t="s">
        <v>4156</v>
      </c>
      <c r="B11176" s="126" t="s">
        <v>17222</v>
      </c>
      <c r="C11176" s="126" t="s">
        <v>98</v>
      </c>
      <c r="D11176" s="127">
        <v>0.27700000000000002</v>
      </c>
      <c r="E11176" s="128">
        <v>100</v>
      </c>
      <c r="F11176" s="128">
        <v>0</v>
      </c>
      <c r="G11176" s="126" t="s">
        <v>13712</v>
      </c>
      <c r="H11176" s="126" t="s">
        <v>20120</v>
      </c>
      <c r="I11176" s="126" t="s">
        <v>21055</v>
      </c>
      <c r="J11176" s="126" t="s">
        <v>26232</v>
      </c>
      <c r="K11176" s="9">
        <f>_xlfn.IFNA(VLOOKUP(Table5[[#This Row],[Section]],SubSill_Tier,2,FALSE),0)</f>
        <v>0</v>
      </c>
      <c r="L11176" s="9" t="str">
        <f t="shared" si="183"/>
        <v/>
      </c>
      <c r="M11176" s="205" t="str" cm="1">
        <f t="array" ref="M11176">_xlfn.IFS(NOT(ISERROR(VLOOKUP(Table5[[#This Row],[Section]],TB_notTB,1,FALSE))),"No",LEFT(Table5[[#This Row],[Section]],3)="ETB","PLS",LEFT(Table5[[#This Row],[Section]],1)="7","PDB",NOT(ISBLANK(Table5[[#This Row],[Section]])),"No")</f>
        <v>No</v>
      </c>
    </row>
    <row r="11177" spans="1:13" x14ac:dyDescent="0.25">
      <c r="A11177" s="126" t="s">
        <v>4157</v>
      </c>
      <c r="B11177" s="126" t="s">
        <v>17222</v>
      </c>
      <c r="C11177" s="126" t="s">
        <v>98</v>
      </c>
      <c r="D11177" s="127">
        <v>0.249</v>
      </c>
      <c r="E11177" s="128">
        <v>100</v>
      </c>
      <c r="F11177" s="128">
        <v>0</v>
      </c>
      <c r="G11177" s="126" t="s">
        <v>13712</v>
      </c>
      <c r="H11177" s="126" t="s">
        <v>20120</v>
      </c>
      <c r="I11177" s="126" t="s">
        <v>21055</v>
      </c>
      <c r="J11177" s="126" t="s">
        <v>26232</v>
      </c>
      <c r="K11177" s="9">
        <f>_xlfn.IFNA(VLOOKUP(Table5[[#This Row],[Section]],SubSill_Tier,2,FALSE),0)</f>
        <v>0</v>
      </c>
      <c r="L11177" s="9" t="str">
        <f t="shared" si="183"/>
        <v/>
      </c>
      <c r="M11177" s="205" t="str" cm="1">
        <f t="array" ref="M11177">_xlfn.IFS(NOT(ISERROR(VLOOKUP(Table5[[#This Row],[Section]],TB_notTB,1,FALSE))),"No",LEFT(Table5[[#This Row],[Section]],3)="ETB","PLS",LEFT(Table5[[#This Row],[Section]],1)="7","PDB",NOT(ISBLANK(Table5[[#This Row],[Section]])),"No")</f>
        <v>No</v>
      </c>
    </row>
    <row r="11178" spans="1:13" x14ac:dyDescent="0.25">
      <c r="A11178" s="126" t="s">
        <v>4158</v>
      </c>
      <c r="B11178" s="126" t="s">
        <v>4159</v>
      </c>
      <c r="C11178" s="126" t="s">
        <v>75</v>
      </c>
      <c r="D11178" s="127">
        <v>1.5920000000000001</v>
      </c>
      <c r="E11178" s="128">
        <v>487</v>
      </c>
      <c r="F11178" s="128">
        <v>100</v>
      </c>
      <c r="G11178" s="126" t="s">
        <v>13782</v>
      </c>
      <c r="H11178" s="126" t="s">
        <v>20267</v>
      </c>
      <c r="I11178" s="126" t="s">
        <v>21157</v>
      </c>
      <c r="J11178" s="126" t="s">
        <v>26241</v>
      </c>
      <c r="K11178" s="9">
        <f>_xlfn.IFNA(VLOOKUP(Table5[[#This Row],[Section]],SubSill_Tier,2,FALSE),0)</f>
        <v>1</v>
      </c>
      <c r="L11178" s="9" t="str">
        <f t="shared" si="183"/>
        <v/>
      </c>
      <c r="M11178" s="205" t="str" cm="1">
        <f t="array" ref="M11178">_xlfn.IFS(NOT(ISERROR(VLOOKUP(Table5[[#This Row],[Section]],TB_notTB,1,FALSE))),"No",LEFT(Table5[[#This Row],[Section]],3)="ETB","PLS",LEFT(Table5[[#This Row],[Section]],1)="7","PDB",NOT(ISBLANK(Table5[[#This Row],[Section]])),"No")</f>
        <v>No</v>
      </c>
    </row>
    <row r="11179" spans="1:13" x14ac:dyDescent="0.25">
      <c r="A11179" s="126" t="s">
        <v>4160</v>
      </c>
      <c r="B11179" s="126" t="s">
        <v>4161</v>
      </c>
      <c r="C11179" s="126" t="s">
        <v>75</v>
      </c>
      <c r="D11179" s="127">
        <v>1.161</v>
      </c>
      <c r="E11179" s="128">
        <v>351</v>
      </c>
      <c r="F11179" s="128">
        <v>0</v>
      </c>
      <c r="G11179" s="126" t="s">
        <v>13782</v>
      </c>
      <c r="H11179" s="126" t="s">
        <v>20267</v>
      </c>
      <c r="I11179" s="126" t="s">
        <v>21157</v>
      </c>
      <c r="J11179" s="126" t="s">
        <v>26241</v>
      </c>
      <c r="K11179" s="9">
        <f>_xlfn.IFNA(VLOOKUP(Table5[[#This Row],[Section]],SubSill_Tier,2,FALSE),0)</f>
        <v>1</v>
      </c>
      <c r="L11179" s="9" t="str">
        <f t="shared" si="183"/>
        <v/>
      </c>
      <c r="M11179" s="205" t="str" cm="1">
        <f t="array" ref="M11179">_xlfn.IFS(NOT(ISERROR(VLOOKUP(Table5[[#This Row],[Section]],TB_notTB,1,FALSE))),"No",LEFT(Table5[[#This Row],[Section]],3)="ETB","PLS",LEFT(Table5[[#This Row],[Section]],1)="7","PDB",NOT(ISBLANK(Table5[[#This Row],[Section]])),"No")</f>
        <v>No</v>
      </c>
    </row>
    <row r="11180" spans="1:13" x14ac:dyDescent="0.25">
      <c r="A11180" s="126" t="s">
        <v>4162</v>
      </c>
      <c r="B11180" s="126" t="s">
        <v>13020</v>
      </c>
      <c r="C11180" s="126" t="s">
        <v>75</v>
      </c>
      <c r="D11180" s="127">
        <v>0.83399999999999996</v>
      </c>
      <c r="E11180" s="128">
        <v>312</v>
      </c>
      <c r="F11180" s="128">
        <v>190</v>
      </c>
      <c r="G11180" s="126" t="s">
        <v>13782</v>
      </c>
      <c r="H11180" s="126" t="s">
        <v>20267</v>
      </c>
      <c r="I11180" s="126" t="s">
        <v>21157</v>
      </c>
      <c r="J11180" s="126" t="s">
        <v>26241</v>
      </c>
      <c r="K11180" s="9">
        <f>_xlfn.IFNA(VLOOKUP(Table5[[#This Row],[Section]],SubSill_Tier,2,FALSE),0)</f>
        <v>0</v>
      </c>
      <c r="L11180" s="9" t="str">
        <f t="shared" si="183"/>
        <v/>
      </c>
      <c r="M11180" s="205" t="str" cm="1">
        <f t="array" ref="M11180">_xlfn.IFS(NOT(ISERROR(VLOOKUP(Table5[[#This Row],[Section]],TB_notTB,1,FALSE))),"No",LEFT(Table5[[#This Row],[Section]],3)="ETB","PLS",LEFT(Table5[[#This Row],[Section]],1)="7","PDB",NOT(ISBLANK(Table5[[#This Row],[Section]])),"No")</f>
        <v>No</v>
      </c>
    </row>
    <row r="11181" spans="1:13" x14ac:dyDescent="0.25">
      <c r="A11181" s="126" t="s">
        <v>4163</v>
      </c>
      <c r="B11181" s="126" t="s">
        <v>4164</v>
      </c>
      <c r="C11181" s="126" t="s">
        <v>75</v>
      </c>
      <c r="D11181" s="127">
        <v>0.68400000000000005</v>
      </c>
      <c r="E11181" s="128">
        <v>319</v>
      </c>
      <c r="F11181" s="128">
        <v>140</v>
      </c>
      <c r="G11181" s="126" t="s">
        <v>13782</v>
      </c>
      <c r="H11181" s="126" t="s">
        <v>20267</v>
      </c>
      <c r="I11181" s="126" t="s">
        <v>21157</v>
      </c>
      <c r="J11181" s="126" t="s">
        <v>26241</v>
      </c>
      <c r="K11181" s="9">
        <f>_xlfn.IFNA(VLOOKUP(Table5[[#This Row],[Section]],SubSill_Tier,2,FALSE),0)</f>
        <v>0</v>
      </c>
      <c r="L11181" s="9" t="str">
        <f t="shared" si="183"/>
        <v/>
      </c>
      <c r="M11181" s="205" t="str" cm="1">
        <f t="array" ref="M11181">_xlfn.IFS(NOT(ISERROR(VLOOKUP(Table5[[#This Row],[Section]],TB_notTB,1,FALSE))),"No",LEFT(Table5[[#This Row],[Section]],3)="ETB","PLS",LEFT(Table5[[#This Row],[Section]],1)="7","PDB",NOT(ISBLANK(Table5[[#This Row],[Section]])),"No")</f>
        <v>No</v>
      </c>
    </row>
    <row r="11182" spans="1:13" x14ac:dyDescent="0.25">
      <c r="A11182" s="126" t="s">
        <v>9362</v>
      </c>
      <c r="B11182" s="126" t="s">
        <v>12787</v>
      </c>
      <c r="C11182" s="126" t="s">
        <v>75</v>
      </c>
      <c r="D11182" s="127">
        <v>0.18</v>
      </c>
      <c r="E11182" s="128">
        <v>100</v>
      </c>
      <c r="F11182" s="128">
        <v>100</v>
      </c>
      <c r="G11182" s="126" t="s">
        <v>13750</v>
      </c>
      <c r="H11182" s="126" t="s">
        <v>21081</v>
      </c>
      <c r="I11182" s="126" t="s">
        <v>21082</v>
      </c>
      <c r="J11182" s="126" t="s">
        <v>26233</v>
      </c>
      <c r="K11182" s="9">
        <f>_xlfn.IFNA(VLOOKUP(Table5[[#This Row],[Section]],SubSill_Tier,2,FALSE),0)</f>
        <v>0</v>
      </c>
      <c r="L11182" s="9" t="str">
        <f t="shared" si="183"/>
        <v>Wall</v>
      </c>
      <c r="M11182" s="205" t="str" cm="1">
        <f t="array" ref="M11182">_xlfn.IFS(NOT(ISERROR(VLOOKUP(Table5[[#This Row],[Section]],TB_notTB,1,FALSE))),"No",LEFT(Table5[[#This Row],[Section]],3)="ETB","PLS",LEFT(Table5[[#This Row],[Section]],1)="7","PDB",NOT(ISBLANK(Table5[[#This Row],[Section]])),"No")</f>
        <v>No</v>
      </c>
    </row>
    <row r="11183" spans="1:13" x14ac:dyDescent="0.25">
      <c r="A11183" s="126" t="s">
        <v>4165</v>
      </c>
      <c r="B11183" s="126" t="s">
        <v>17222</v>
      </c>
      <c r="C11183" s="126" t="s">
        <v>98</v>
      </c>
      <c r="D11183" s="127">
        <v>1.218</v>
      </c>
      <c r="E11183" s="128">
        <v>414</v>
      </c>
      <c r="F11183" s="128">
        <v>150</v>
      </c>
      <c r="G11183" s="126" t="s">
        <v>13736</v>
      </c>
      <c r="H11183" s="126" t="s">
        <v>20148</v>
      </c>
      <c r="I11183" s="126" t="s">
        <v>21073</v>
      </c>
      <c r="J11183" s="126" t="s">
        <v>26232</v>
      </c>
      <c r="K11183" s="9">
        <f>_xlfn.IFNA(VLOOKUP(Table5[[#This Row],[Section]],SubSill_Tier,2,FALSE),0)</f>
        <v>0</v>
      </c>
      <c r="L11183" s="9" t="str">
        <f t="shared" si="183"/>
        <v/>
      </c>
      <c r="M11183" s="205" t="str" cm="1">
        <f t="array" ref="M11183">_xlfn.IFS(NOT(ISERROR(VLOOKUP(Table5[[#This Row],[Section]],TB_notTB,1,FALSE))),"No",LEFT(Table5[[#This Row],[Section]],3)="ETB","PLS",LEFT(Table5[[#This Row],[Section]],1)="7","PDB",NOT(ISBLANK(Table5[[#This Row],[Section]])),"No")</f>
        <v>No</v>
      </c>
    </row>
    <row r="11184" spans="1:13" x14ac:dyDescent="0.25">
      <c r="A11184" s="126" t="s">
        <v>9363</v>
      </c>
      <c r="B11184" s="126" t="s">
        <v>28691</v>
      </c>
      <c r="C11184" s="126" t="s">
        <v>75</v>
      </c>
      <c r="D11184" s="127">
        <v>0.76900000000000002</v>
      </c>
      <c r="E11184" s="128">
        <v>124</v>
      </c>
      <c r="F11184" s="128">
        <v>124</v>
      </c>
      <c r="G11184" s="126" t="s">
        <v>13719</v>
      </c>
      <c r="H11184" s="126" t="s">
        <v>20128</v>
      </c>
      <c r="I11184" s="126" t="s">
        <v>20129</v>
      </c>
      <c r="J11184" s="126" t="s">
        <v>26236</v>
      </c>
      <c r="K11184" s="9">
        <f>_xlfn.IFNA(VLOOKUP(Table5[[#This Row],[Section]],SubSill_Tier,2,FALSE),0)</f>
        <v>0</v>
      </c>
      <c r="L11184" s="9" t="str">
        <f t="shared" si="183"/>
        <v/>
      </c>
      <c r="M11184" s="205" t="str" cm="1">
        <f t="array" ref="M11184">_xlfn.IFS(NOT(ISERROR(VLOOKUP(Table5[[#This Row],[Section]],TB_notTB,1,FALSE))),"No",LEFT(Table5[[#This Row],[Section]],3)="ETB","PLS",LEFT(Table5[[#This Row],[Section]],1)="7","PDB",NOT(ISBLANK(Table5[[#This Row],[Section]])),"No")</f>
        <v>No</v>
      </c>
    </row>
    <row r="11185" spans="1:13" x14ac:dyDescent="0.25">
      <c r="A11185" s="126" t="s">
        <v>9364</v>
      </c>
      <c r="B11185" s="126" t="s">
        <v>3598</v>
      </c>
      <c r="C11185" s="126" t="s">
        <v>98</v>
      </c>
      <c r="D11185" s="127">
        <v>2.0209999999999999</v>
      </c>
      <c r="E11185" s="128">
        <v>298</v>
      </c>
      <c r="F11185" s="128">
        <v>298</v>
      </c>
      <c r="G11185" s="126" t="s">
        <v>13714</v>
      </c>
      <c r="H11185" s="126" t="s">
        <v>20121</v>
      </c>
      <c r="I11185" s="126" t="s">
        <v>20122</v>
      </c>
      <c r="J11185" s="126" t="s">
        <v>26234</v>
      </c>
      <c r="K11185" s="9">
        <f>_xlfn.IFNA(VLOOKUP(Table5[[#This Row],[Section]],SubSill_Tier,2,FALSE),0)</f>
        <v>0</v>
      </c>
      <c r="L11185" s="9" t="str">
        <f t="shared" si="183"/>
        <v/>
      </c>
      <c r="M11185" s="205" t="str" cm="1">
        <f t="array" ref="M11185">_xlfn.IFS(NOT(ISERROR(VLOOKUP(Table5[[#This Row],[Section]],TB_notTB,1,FALSE))),"No",LEFT(Table5[[#This Row],[Section]],3)="ETB","PLS",LEFT(Table5[[#This Row],[Section]],1)="7","PDB",NOT(ISBLANK(Table5[[#This Row],[Section]])),"No")</f>
        <v>No</v>
      </c>
    </row>
    <row r="11186" spans="1:13" x14ac:dyDescent="0.25">
      <c r="A11186" s="126" t="s">
        <v>17372</v>
      </c>
      <c r="B11186" s="126" t="s">
        <v>17373</v>
      </c>
      <c r="C11186" s="126" t="s">
        <v>75</v>
      </c>
      <c r="D11186" s="127">
        <v>4.5199999999999996</v>
      </c>
      <c r="E11186" s="128">
        <v>929</v>
      </c>
      <c r="F11186" s="128">
        <v>929</v>
      </c>
      <c r="G11186" s="126" t="s">
        <v>13750</v>
      </c>
      <c r="H11186" s="126" t="s">
        <v>21081</v>
      </c>
      <c r="I11186" s="126" t="s">
        <v>21082</v>
      </c>
      <c r="J11186" s="126" t="s">
        <v>26237</v>
      </c>
      <c r="K11186" s="9">
        <f>_xlfn.IFNA(VLOOKUP(Table5[[#This Row],[Section]],SubSill_Tier,2,FALSE),0)</f>
        <v>0</v>
      </c>
      <c r="L11186" s="9" t="str">
        <f t="shared" si="183"/>
        <v>Wall</v>
      </c>
      <c r="M11186" s="205" t="str" cm="1">
        <f t="array" ref="M11186">_xlfn.IFS(NOT(ISERROR(VLOOKUP(Table5[[#This Row],[Section]],TB_notTB,1,FALSE))),"No",LEFT(Table5[[#This Row],[Section]],3)="ETB","PLS",LEFT(Table5[[#This Row],[Section]],1)="7","PDB",NOT(ISBLANK(Table5[[#This Row],[Section]])),"No")</f>
        <v>No</v>
      </c>
    </row>
    <row r="11187" spans="1:13" x14ac:dyDescent="0.25">
      <c r="A11187" s="126" t="s">
        <v>17691</v>
      </c>
      <c r="B11187" s="126" t="s">
        <v>6625</v>
      </c>
      <c r="C11187" s="126" t="s">
        <v>75</v>
      </c>
      <c r="D11187" s="127">
        <v>1.335</v>
      </c>
      <c r="E11187" s="128">
        <v>314</v>
      </c>
      <c r="F11187" s="128">
        <v>314</v>
      </c>
      <c r="G11187" s="126" t="s">
        <v>13740</v>
      </c>
      <c r="H11187" s="126" t="s">
        <v>20124</v>
      </c>
      <c r="I11187" s="126" t="s">
        <v>21059</v>
      </c>
      <c r="J11187" s="126" t="s">
        <v>26235</v>
      </c>
      <c r="K11187" s="9">
        <f>_xlfn.IFNA(VLOOKUP(Table5[[#This Row],[Section]],SubSill_Tier,2,FALSE),0)</f>
        <v>0</v>
      </c>
      <c r="L11187" s="9" t="str">
        <f t="shared" si="183"/>
        <v/>
      </c>
      <c r="M11187" s="205" t="str" cm="1">
        <f t="array" ref="M11187">_xlfn.IFS(NOT(ISERROR(VLOOKUP(Table5[[#This Row],[Section]],TB_notTB,1,FALSE))),"No",LEFT(Table5[[#This Row],[Section]],3)="ETB","PLS",LEFT(Table5[[#This Row],[Section]],1)="7","PDB",NOT(ISBLANK(Table5[[#This Row],[Section]])),"No")</f>
        <v>No</v>
      </c>
    </row>
    <row r="11188" spans="1:13" x14ac:dyDescent="0.25">
      <c r="A11188" s="126" t="s">
        <v>9365</v>
      </c>
      <c r="B11188" s="126" t="s">
        <v>12788</v>
      </c>
      <c r="C11188" s="126" t="s">
        <v>75</v>
      </c>
      <c r="D11188" s="127">
        <v>0.46700000000000003</v>
      </c>
      <c r="E11188" s="128">
        <v>220</v>
      </c>
      <c r="F11188" s="128">
        <v>115</v>
      </c>
      <c r="G11188" s="126" t="s">
        <v>13721</v>
      </c>
      <c r="H11188" s="126" t="s">
        <v>21068</v>
      </c>
      <c r="I11188" s="126" t="s">
        <v>21069</v>
      </c>
      <c r="J11188" s="126" t="s">
        <v>26233</v>
      </c>
      <c r="K11188" s="9">
        <f>_xlfn.IFNA(VLOOKUP(Table5[[#This Row],[Section]],SubSill_Tier,2,FALSE),0)</f>
        <v>0</v>
      </c>
      <c r="L11188" s="9" t="str">
        <f t="shared" si="183"/>
        <v/>
      </c>
      <c r="M11188" s="205" t="str" cm="1">
        <f t="array" ref="M11188">_xlfn.IFS(NOT(ISERROR(VLOOKUP(Table5[[#This Row],[Section]],TB_notTB,1,FALSE))),"No",LEFT(Table5[[#This Row],[Section]],3)="ETB","PLS",LEFT(Table5[[#This Row],[Section]],1)="7","PDB",NOT(ISBLANK(Table5[[#This Row],[Section]])),"No")</f>
        <v>No</v>
      </c>
    </row>
    <row r="11189" spans="1:13" x14ac:dyDescent="0.25">
      <c r="A11189" s="126" t="s">
        <v>9366</v>
      </c>
      <c r="B11189" s="126" t="s">
        <v>3598</v>
      </c>
      <c r="C11189" s="126" t="s">
        <v>98</v>
      </c>
      <c r="D11189" s="127">
        <v>1.7629999999999999</v>
      </c>
      <c r="E11189" s="128">
        <v>280</v>
      </c>
      <c r="F11189" s="128">
        <v>280</v>
      </c>
      <c r="G11189" s="126" t="s">
        <v>13724</v>
      </c>
      <c r="H11189" s="126" t="s">
        <v>20186</v>
      </c>
      <c r="I11189" s="126" t="s">
        <v>22099</v>
      </c>
      <c r="J11189" s="126" t="s">
        <v>26234</v>
      </c>
      <c r="K11189" s="9">
        <f>_xlfn.IFNA(VLOOKUP(Table5[[#This Row],[Section]],SubSill_Tier,2,FALSE),0)</f>
        <v>0</v>
      </c>
      <c r="L11189" s="9" t="str">
        <f t="shared" si="183"/>
        <v/>
      </c>
      <c r="M11189" s="205" t="str" cm="1">
        <f t="array" ref="M11189">_xlfn.IFS(NOT(ISERROR(VLOOKUP(Table5[[#This Row],[Section]],TB_notTB,1,FALSE))),"No",LEFT(Table5[[#This Row],[Section]],3)="ETB","PLS",LEFT(Table5[[#This Row],[Section]],1)="7","PDB",NOT(ISBLANK(Table5[[#This Row],[Section]])),"No")</f>
        <v>No</v>
      </c>
    </row>
    <row r="11190" spans="1:13" x14ac:dyDescent="0.25">
      <c r="A11190" s="126" t="s">
        <v>4166</v>
      </c>
      <c r="B11190" s="126" t="s">
        <v>17222</v>
      </c>
      <c r="C11190" s="126" t="s">
        <v>98</v>
      </c>
      <c r="D11190" s="127">
        <v>1.9430000000000001</v>
      </c>
      <c r="E11190" s="128">
        <v>534</v>
      </c>
      <c r="F11190" s="128">
        <v>157</v>
      </c>
      <c r="G11190" s="126" t="s">
        <v>13748</v>
      </c>
      <c r="H11190" s="126" t="s">
        <v>20246</v>
      </c>
      <c r="I11190" s="126" t="s">
        <v>20247</v>
      </c>
      <c r="J11190" s="126" t="s">
        <v>26241</v>
      </c>
      <c r="K11190" s="9">
        <f>_xlfn.IFNA(VLOOKUP(Table5[[#This Row],[Section]],SubSill_Tier,2,FALSE),0)</f>
        <v>0</v>
      </c>
      <c r="L11190" s="9" t="str">
        <f t="shared" si="183"/>
        <v/>
      </c>
      <c r="M11190" s="205" t="str" cm="1">
        <f t="array" ref="M11190">_xlfn.IFS(NOT(ISERROR(VLOOKUP(Table5[[#This Row],[Section]],TB_notTB,1,FALSE))),"No",LEFT(Table5[[#This Row],[Section]],3)="ETB","PLS",LEFT(Table5[[#This Row],[Section]],1)="7","PDB",NOT(ISBLANK(Table5[[#This Row],[Section]])),"No")</f>
        <v>No</v>
      </c>
    </row>
    <row r="11191" spans="1:13" x14ac:dyDescent="0.25">
      <c r="A11191" s="126" t="s">
        <v>9367</v>
      </c>
      <c r="B11191" s="126" t="s">
        <v>3598</v>
      </c>
      <c r="C11191" s="126" t="s">
        <v>98</v>
      </c>
      <c r="D11191" s="127">
        <v>0.224</v>
      </c>
      <c r="E11191" s="128">
        <v>109</v>
      </c>
      <c r="F11191" s="128">
        <v>0</v>
      </c>
      <c r="G11191" s="126" t="s">
        <v>13724</v>
      </c>
      <c r="H11191" s="126" t="s">
        <v>20186</v>
      </c>
      <c r="I11191" s="126" t="s">
        <v>22099</v>
      </c>
      <c r="J11191" s="126" t="s">
        <v>26234</v>
      </c>
      <c r="K11191" s="9">
        <f>_xlfn.IFNA(VLOOKUP(Table5[[#This Row],[Section]],SubSill_Tier,2,FALSE),0)</f>
        <v>0</v>
      </c>
      <c r="L11191" s="9" t="str">
        <f t="shared" si="183"/>
        <v/>
      </c>
      <c r="M11191" s="205" t="str" cm="1">
        <f t="array" ref="M11191">_xlfn.IFS(NOT(ISERROR(VLOOKUP(Table5[[#This Row],[Section]],TB_notTB,1,FALSE))),"No",LEFT(Table5[[#This Row],[Section]],3)="ETB","PLS",LEFT(Table5[[#This Row],[Section]],1)="7","PDB",NOT(ISBLANK(Table5[[#This Row],[Section]])),"No")</f>
        <v>No</v>
      </c>
    </row>
    <row r="11192" spans="1:13" x14ac:dyDescent="0.25">
      <c r="A11192" s="126" t="s">
        <v>9368</v>
      </c>
      <c r="B11192" s="126" t="s">
        <v>3598</v>
      </c>
      <c r="C11192" s="126" t="s">
        <v>98</v>
      </c>
      <c r="D11192" s="127">
        <v>0.27800000000000002</v>
      </c>
      <c r="E11192" s="128">
        <v>126</v>
      </c>
      <c r="F11192" s="128">
        <v>0</v>
      </c>
      <c r="G11192" s="126" t="s">
        <v>13724</v>
      </c>
      <c r="H11192" s="126" t="s">
        <v>20186</v>
      </c>
      <c r="I11192" s="126" t="s">
        <v>22099</v>
      </c>
      <c r="J11192" s="126" t="s">
        <v>26234</v>
      </c>
      <c r="K11192" s="9">
        <f>_xlfn.IFNA(VLOOKUP(Table5[[#This Row],[Section]],SubSill_Tier,2,FALSE),0)</f>
        <v>0</v>
      </c>
      <c r="L11192" s="9" t="str">
        <f t="shared" si="183"/>
        <v/>
      </c>
      <c r="M11192" s="205" t="str" cm="1">
        <f t="array" ref="M11192">_xlfn.IFS(NOT(ISERROR(VLOOKUP(Table5[[#This Row],[Section]],TB_notTB,1,FALSE))),"No",LEFT(Table5[[#This Row],[Section]],3)="ETB","PLS",LEFT(Table5[[#This Row],[Section]],1)="7","PDB",NOT(ISBLANK(Table5[[#This Row],[Section]])),"No")</f>
        <v>No</v>
      </c>
    </row>
    <row r="11193" spans="1:13" x14ac:dyDescent="0.25">
      <c r="A11193" s="126" t="s">
        <v>9369</v>
      </c>
      <c r="B11193" s="126" t="s">
        <v>3598</v>
      </c>
      <c r="C11193" s="126" t="s">
        <v>98</v>
      </c>
      <c r="D11193" s="127">
        <v>0.154</v>
      </c>
      <c r="E11193" s="128">
        <v>100</v>
      </c>
      <c r="F11193" s="128">
        <v>0</v>
      </c>
      <c r="G11193" s="126" t="s">
        <v>13724</v>
      </c>
      <c r="H11193" s="126" t="s">
        <v>20186</v>
      </c>
      <c r="I11193" s="126" t="s">
        <v>22099</v>
      </c>
      <c r="J11193" s="126" t="s">
        <v>26234</v>
      </c>
      <c r="K11193" s="9">
        <f>_xlfn.IFNA(VLOOKUP(Table5[[#This Row],[Section]],SubSill_Tier,2,FALSE),0)</f>
        <v>0</v>
      </c>
      <c r="L11193" s="9" t="str">
        <f t="shared" si="183"/>
        <v/>
      </c>
      <c r="M11193" s="205" t="str" cm="1">
        <f t="array" ref="M11193">_xlfn.IFS(NOT(ISERROR(VLOOKUP(Table5[[#This Row],[Section]],TB_notTB,1,FALSE))),"No",LEFT(Table5[[#This Row],[Section]],3)="ETB","PLS",LEFT(Table5[[#This Row],[Section]],1)="7","PDB",NOT(ISBLANK(Table5[[#This Row],[Section]])),"No")</f>
        <v>No</v>
      </c>
    </row>
    <row r="11194" spans="1:13" x14ac:dyDescent="0.25">
      <c r="A11194" s="126" t="s">
        <v>9370</v>
      </c>
      <c r="B11194" s="126" t="s">
        <v>3598</v>
      </c>
      <c r="C11194" s="126" t="s">
        <v>98</v>
      </c>
      <c r="D11194" s="127">
        <v>0.40500000000000003</v>
      </c>
      <c r="E11194" s="128">
        <v>189</v>
      </c>
      <c r="F11194" s="128">
        <v>189</v>
      </c>
      <c r="G11194" s="126" t="s">
        <v>13724</v>
      </c>
      <c r="H11194" s="126" t="s">
        <v>20186</v>
      </c>
      <c r="I11194" s="126" t="s">
        <v>22099</v>
      </c>
      <c r="J11194" s="126" t="s">
        <v>26234</v>
      </c>
      <c r="K11194" s="9">
        <f>_xlfn.IFNA(VLOOKUP(Table5[[#This Row],[Section]],SubSill_Tier,2,FALSE),0)</f>
        <v>0</v>
      </c>
      <c r="L11194" s="9" t="str">
        <f t="shared" si="183"/>
        <v/>
      </c>
      <c r="M11194" s="205" t="str" cm="1">
        <f t="array" ref="M11194">_xlfn.IFS(NOT(ISERROR(VLOOKUP(Table5[[#This Row],[Section]],TB_notTB,1,FALSE))),"No",LEFT(Table5[[#This Row],[Section]],3)="ETB","PLS",LEFT(Table5[[#This Row],[Section]],1)="7","PDB",NOT(ISBLANK(Table5[[#This Row],[Section]])),"No")</f>
        <v>No</v>
      </c>
    </row>
    <row r="11195" spans="1:13" x14ac:dyDescent="0.25">
      <c r="A11195" s="126" t="s">
        <v>4167</v>
      </c>
      <c r="B11195" s="126" t="s">
        <v>4168</v>
      </c>
      <c r="C11195" s="126" t="s">
        <v>75</v>
      </c>
      <c r="D11195" s="127">
        <v>0.35799999999999998</v>
      </c>
      <c r="E11195" s="128">
        <v>196</v>
      </c>
      <c r="F11195" s="128">
        <v>100</v>
      </c>
      <c r="G11195" s="126" t="s">
        <v>21325</v>
      </c>
      <c r="H11195" s="126" t="s">
        <v>21326</v>
      </c>
      <c r="I11195" s="126" t="s">
        <v>21327</v>
      </c>
      <c r="J11195" s="126" t="s">
        <v>26278</v>
      </c>
      <c r="K11195" s="9">
        <f>_xlfn.IFNA(VLOOKUP(Table5[[#This Row],[Section]],SubSill_Tier,2,FALSE),0)</f>
        <v>0</v>
      </c>
      <c r="L11195" s="9" t="str">
        <f t="shared" si="183"/>
        <v/>
      </c>
      <c r="M11195" s="205" t="str" cm="1">
        <f t="array" ref="M11195">_xlfn.IFS(NOT(ISERROR(VLOOKUP(Table5[[#This Row],[Section]],TB_notTB,1,FALSE))),"No",LEFT(Table5[[#This Row],[Section]],3)="ETB","PLS",LEFT(Table5[[#This Row],[Section]],1)="7","PDB",NOT(ISBLANK(Table5[[#This Row],[Section]])),"No")</f>
        <v>No</v>
      </c>
    </row>
    <row r="11196" spans="1:13" x14ac:dyDescent="0.25">
      <c r="A11196" s="126" t="s">
        <v>4169</v>
      </c>
      <c r="B11196" s="126" t="s">
        <v>17222</v>
      </c>
      <c r="C11196" s="126" t="s">
        <v>75</v>
      </c>
      <c r="D11196" s="127">
        <v>0.27700000000000002</v>
      </c>
      <c r="E11196" s="128">
        <v>141</v>
      </c>
      <c r="F11196" s="128">
        <v>141</v>
      </c>
      <c r="G11196" s="126" t="s">
        <v>13730</v>
      </c>
      <c r="H11196" s="126" t="s">
        <v>20139</v>
      </c>
      <c r="I11196" s="126" t="s">
        <v>20140</v>
      </c>
      <c r="J11196" s="126" t="s">
        <v>26243</v>
      </c>
      <c r="K11196" s="9">
        <f>_xlfn.IFNA(VLOOKUP(Table5[[#This Row],[Section]],SubSill_Tier,2,FALSE),0)</f>
        <v>0</v>
      </c>
      <c r="L11196" s="9" t="str">
        <f t="shared" si="183"/>
        <v/>
      </c>
      <c r="M11196" s="205" t="str" cm="1">
        <f t="array" ref="M11196">_xlfn.IFS(NOT(ISERROR(VLOOKUP(Table5[[#This Row],[Section]],TB_notTB,1,FALSE))),"No",LEFT(Table5[[#This Row],[Section]],3)="ETB","PLS",LEFT(Table5[[#This Row],[Section]],1)="7","PDB",NOT(ISBLANK(Table5[[#This Row],[Section]])),"No")</f>
        <v>No</v>
      </c>
    </row>
    <row r="11197" spans="1:13" x14ac:dyDescent="0.25">
      <c r="A11197" s="126" t="s">
        <v>9371</v>
      </c>
      <c r="B11197" s="126" t="s">
        <v>3598</v>
      </c>
      <c r="C11197" s="126" t="s">
        <v>98</v>
      </c>
      <c r="D11197" s="127">
        <v>1.7390000000000001</v>
      </c>
      <c r="E11197" s="128">
        <v>160</v>
      </c>
      <c r="F11197" s="128">
        <v>160</v>
      </c>
      <c r="G11197" s="126" t="s">
        <v>13724</v>
      </c>
      <c r="H11197" s="126" t="s">
        <v>20186</v>
      </c>
      <c r="I11197" s="126" t="s">
        <v>22099</v>
      </c>
      <c r="J11197" s="126" t="s">
        <v>26234</v>
      </c>
      <c r="K11197" s="9">
        <f>_xlfn.IFNA(VLOOKUP(Table5[[#This Row],[Section]],SubSill_Tier,2,FALSE),0)</f>
        <v>0</v>
      </c>
      <c r="L11197" s="9" t="str">
        <f t="shared" si="183"/>
        <v/>
      </c>
      <c r="M11197" s="205" t="str" cm="1">
        <f t="array" ref="M11197">_xlfn.IFS(NOT(ISERROR(VLOOKUP(Table5[[#This Row],[Section]],TB_notTB,1,FALSE))),"No",LEFT(Table5[[#This Row],[Section]],3)="ETB","PLS",LEFT(Table5[[#This Row],[Section]],1)="7","PDB",NOT(ISBLANK(Table5[[#This Row],[Section]])),"No")</f>
        <v>No</v>
      </c>
    </row>
    <row r="11198" spans="1:13" x14ac:dyDescent="0.25">
      <c r="A11198" s="126" t="s">
        <v>4170</v>
      </c>
      <c r="B11198" s="126" t="s">
        <v>17222</v>
      </c>
      <c r="C11198" s="126" t="s">
        <v>98</v>
      </c>
      <c r="D11198" s="127">
        <v>2.7770000000000001</v>
      </c>
      <c r="E11198" s="128">
        <v>790</v>
      </c>
      <c r="F11198" s="128">
        <v>114</v>
      </c>
      <c r="G11198" s="126" t="s">
        <v>13711</v>
      </c>
      <c r="H11198" s="126" t="s">
        <v>20119</v>
      </c>
      <c r="I11198" s="126" t="s">
        <v>21054</v>
      </c>
      <c r="J11198" s="126" t="s">
        <v>26232</v>
      </c>
      <c r="K11198" s="9">
        <f>_xlfn.IFNA(VLOOKUP(Table5[[#This Row],[Section]],SubSill_Tier,2,FALSE),0)</f>
        <v>0</v>
      </c>
      <c r="L11198" s="9" t="str">
        <f t="shared" si="183"/>
        <v/>
      </c>
      <c r="M11198" s="205" t="str" cm="1">
        <f t="array" ref="M11198">_xlfn.IFS(NOT(ISERROR(VLOOKUP(Table5[[#This Row],[Section]],TB_notTB,1,FALSE))),"No",LEFT(Table5[[#This Row],[Section]],3)="ETB","PLS",LEFT(Table5[[#This Row],[Section]],1)="7","PDB",NOT(ISBLANK(Table5[[#This Row],[Section]])),"No")</f>
        <v>No</v>
      </c>
    </row>
    <row r="11199" spans="1:13" x14ac:dyDescent="0.25">
      <c r="A11199" s="126" t="s">
        <v>9372</v>
      </c>
      <c r="B11199" s="126" t="s">
        <v>12789</v>
      </c>
      <c r="C11199" s="126" t="s">
        <v>75</v>
      </c>
      <c r="D11199" s="127">
        <v>2.65</v>
      </c>
      <c r="E11199" s="128">
        <v>269</v>
      </c>
      <c r="F11199" s="128">
        <v>269</v>
      </c>
      <c r="G11199" s="126" t="s">
        <v>13750</v>
      </c>
      <c r="H11199" s="126" t="s">
        <v>21081</v>
      </c>
      <c r="I11199" s="126" t="s">
        <v>21082</v>
      </c>
      <c r="J11199" s="126" t="s">
        <v>26233</v>
      </c>
      <c r="K11199" s="9">
        <f>_xlfn.IFNA(VLOOKUP(Table5[[#This Row],[Section]],SubSill_Tier,2,FALSE),0)</f>
        <v>0</v>
      </c>
      <c r="L11199" s="9" t="str">
        <f t="shared" si="183"/>
        <v>Wall</v>
      </c>
      <c r="M11199" s="205" t="str" cm="1">
        <f t="array" ref="M11199">_xlfn.IFS(NOT(ISERROR(VLOOKUP(Table5[[#This Row],[Section]],TB_notTB,1,FALSE))),"No",LEFT(Table5[[#This Row],[Section]],3)="ETB","PLS",LEFT(Table5[[#This Row],[Section]],1)="7","PDB",NOT(ISBLANK(Table5[[#This Row],[Section]])),"No")</f>
        <v>No</v>
      </c>
    </row>
    <row r="11200" spans="1:13" x14ac:dyDescent="0.25">
      <c r="A11200" s="126" t="s">
        <v>4171</v>
      </c>
      <c r="B11200" s="126" t="s">
        <v>17222</v>
      </c>
      <c r="C11200" s="126" t="s">
        <v>75</v>
      </c>
      <c r="D11200" s="127">
        <v>0.25600000000000001</v>
      </c>
      <c r="E11200" s="128">
        <v>105</v>
      </c>
      <c r="F11200" s="128">
        <v>100</v>
      </c>
      <c r="G11200" s="126" t="s">
        <v>13798</v>
      </c>
      <c r="H11200" s="126" t="s">
        <v>20355</v>
      </c>
      <c r="I11200" s="126" t="s">
        <v>20356</v>
      </c>
      <c r="J11200" s="126" t="s">
        <v>26232</v>
      </c>
      <c r="K11200" s="9">
        <f>_xlfn.IFNA(VLOOKUP(Table5[[#This Row],[Section]],SubSill_Tier,2,FALSE),0)</f>
        <v>0</v>
      </c>
      <c r="L11200" s="9" t="str">
        <f t="shared" si="183"/>
        <v/>
      </c>
      <c r="M11200" s="205" t="str" cm="1">
        <f t="array" ref="M11200">_xlfn.IFS(NOT(ISERROR(VLOOKUP(Table5[[#This Row],[Section]],TB_notTB,1,FALSE))),"No",LEFT(Table5[[#This Row],[Section]],3)="ETB","PLS",LEFT(Table5[[#This Row],[Section]],1)="7","PDB",NOT(ISBLANK(Table5[[#This Row],[Section]])),"No")</f>
        <v>No</v>
      </c>
    </row>
    <row r="11201" spans="1:13" x14ac:dyDescent="0.25">
      <c r="A11201" s="126" t="s">
        <v>9373</v>
      </c>
      <c r="B11201" s="126" t="s">
        <v>12790</v>
      </c>
      <c r="C11201" s="126" t="s">
        <v>75</v>
      </c>
      <c r="D11201" s="127">
        <v>4.7080000000000002</v>
      </c>
      <c r="E11201" s="128">
        <v>575</v>
      </c>
      <c r="F11201" s="128">
        <v>575</v>
      </c>
      <c r="G11201" s="126" t="s">
        <v>13724</v>
      </c>
      <c r="H11201" s="126" t="s">
        <v>21063</v>
      </c>
      <c r="I11201" s="126" t="s">
        <v>21064</v>
      </c>
      <c r="J11201" s="126" t="s">
        <v>26237</v>
      </c>
      <c r="K11201" s="9">
        <f>_xlfn.IFNA(VLOOKUP(Table5[[#This Row],[Section]],SubSill_Tier,2,FALSE),0)</f>
        <v>0</v>
      </c>
      <c r="L11201" s="9" t="str">
        <f t="shared" si="183"/>
        <v>Wall</v>
      </c>
      <c r="M11201" s="205" t="str" cm="1">
        <f t="array" ref="M11201">_xlfn.IFS(NOT(ISERROR(VLOOKUP(Table5[[#This Row],[Section]],TB_notTB,1,FALSE))),"No",LEFT(Table5[[#This Row],[Section]],3)="ETB","PLS",LEFT(Table5[[#This Row],[Section]],1)="7","PDB",NOT(ISBLANK(Table5[[#This Row],[Section]])),"No")</f>
        <v>No</v>
      </c>
    </row>
    <row r="11202" spans="1:13" x14ac:dyDescent="0.25">
      <c r="A11202" s="126" t="s">
        <v>4172</v>
      </c>
      <c r="B11202" s="126" t="s">
        <v>17222</v>
      </c>
      <c r="C11202" s="126" t="s">
        <v>98</v>
      </c>
      <c r="D11202" s="127">
        <v>0.623</v>
      </c>
      <c r="E11202" s="128">
        <v>183</v>
      </c>
      <c r="F11202" s="128">
        <v>183</v>
      </c>
      <c r="G11202" s="126" t="s">
        <v>13711</v>
      </c>
      <c r="H11202" s="126" t="s">
        <v>20119</v>
      </c>
      <c r="I11202" s="126" t="s">
        <v>21054</v>
      </c>
      <c r="J11202" s="126" t="s">
        <v>26232</v>
      </c>
      <c r="K11202" s="9">
        <f>_xlfn.IFNA(VLOOKUP(Table5[[#This Row],[Section]],SubSill_Tier,2,FALSE),0)</f>
        <v>0</v>
      </c>
      <c r="L11202" s="9" t="str">
        <f t="shared" si="183"/>
        <v/>
      </c>
      <c r="M11202" s="205" t="str" cm="1">
        <f t="array" ref="M11202">_xlfn.IFS(NOT(ISERROR(VLOOKUP(Table5[[#This Row],[Section]],TB_notTB,1,FALSE))),"No",LEFT(Table5[[#This Row],[Section]],3)="ETB","PLS",LEFT(Table5[[#This Row],[Section]],1)="7","PDB",NOT(ISBLANK(Table5[[#This Row],[Section]])),"No")</f>
        <v>No</v>
      </c>
    </row>
    <row r="11203" spans="1:13" x14ac:dyDescent="0.25">
      <c r="A11203" s="126" t="s">
        <v>4173</v>
      </c>
      <c r="B11203" s="126" t="s">
        <v>17222</v>
      </c>
      <c r="C11203" s="126" t="s">
        <v>98</v>
      </c>
      <c r="D11203" s="127">
        <v>0.75600000000000001</v>
      </c>
      <c r="E11203" s="128">
        <v>222</v>
      </c>
      <c r="F11203" s="128">
        <v>183</v>
      </c>
      <c r="G11203" s="126" t="s">
        <v>13711</v>
      </c>
      <c r="H11203" s="126" t="s">
        <v>20119</v>
      </c>
      <c r="I11203" s="126" t="s">
        <v>21054</v>
      </c>
      <c r="J11203" s="126" t="s">
        <v>26232</v>
      </c>
      <c r="K11203" s="9">
        <f>_xlfn.IFNA(VLOOKUP(Table5[[#This Row],[Section]],SubSill_Tier,2,FALSE),0)</f>
        <v>0</v>
      </c>
      <c r="L11203" s="9" t="str">
        <f t="shared" si="183"/>
        <v/>
      </c>
      <c r="M11203" s="205" t="str" cm="1">
        <f t="array" ref="M11203">_xlfn.IFS(NOT(ISERROR(VLOOKUP(Table5[[#This Row],[Section]],TB_notTB,1,FALSE))),"No",LEFT(Table5[[#This Row],[Section]],3)="ETB","PLS",LEFT(Table5[[#This Row],[Section]],1)="7","PDB",NOT(ISBLANK(Table5[[#This Row],[Section]])),"No")</f>
        <v>No</v>
      </c>
    </row>
    <row r="11204" spans="1:13" x14ac:dyDescent="0.25">
      <c r="A11204" s="126" t="s">
        <v>4174</v>
      </c>
      <c r="B11204" s="126" t="s">
        <v>17222</v>
      </c>
      <c r="C11204" s="126" t="s">
        <v>98</v>
      </c>
      <c r="D11204" s="127">
        <v>2.1179999999999999</v>
      </c>
      <c r="E11204" s="128">
        <v>687</v>
      </c>
      <c r="F11204" s="128">
        <v>100</v>
      </c>
      <c r="G11204" s="126" t="s">
        <v>13712</v>
      </c>
      <c r="H11204" s="126" t="s">
        <v>20120</v>
      </c>
      <c r="I11204" s="126" t="s">
        <v>21055</v>
      </c>
      <c r="J11204" s="126" t="s">
        <v>26232</v>
      </c>
      <c r="K11204" s="9">
        <f>_xlfn.IFNA(VLOOKUP(Table5[[#This Row],[Section]],SubSill_Tier,2,FALSE),0)</f>
        <v>0</v>
      </c>
      <c r="L11204" s="9" t="str">
        <f t="shared" ref="L11204:L11267" si="184">IFERROR(IF(LEFT(G11204,2)="AI",IF(_xlfn.NUMBERVALUE(IFERROR(LEFT(IF(ISERROR(FIND("X",UPPER(B11204))),UPPER(B11204),RIGHT(UPPER(B11204),LEN(UPPER(B11204))-FIND("~",SUBSTITUTE(UPPER(B11204),"X","~",LEN(UPPER(B11204))-LEN(SUBSTITUTE(UPPER(B11204),"X","")))))),FIND(" ",IF(ISERROR(FIND("X",UPPER(B11204))),UPPER(B11204),RIGHT(UPPER(B11204),LEN(UPPER(B11204))-FIND("~",SUBSTITUTE(UPPER(B11204),"X","~",LEN(UPPER(B11204))-LEN(SUBSTITUTE(UPPER(B11204),"X","")))))),1)-1),IF(ISERROR(FIND("X",UPPER(B11204))),UPPER(B11204),RIGHT(UPPER(B11204),LEN(UPPER(B11204))-FIND("~",SUBSTITUTE(UPPER(B11204),"X","~",LEN(UPPER(B11204))-LEN(SUBSTITUTE(UPPER(B11204),"X",""))))))),".")&gt;=5,"Wall",""),""),"")</f>
        <v/>
      </c>
      <c r="M11204" s="205" t="str" cm="1">
        <f t="array" ref="M11204">_xlfn.IFS(NOT(ISERROR(VLOOKUP(Table5[[#This Row],[Section]],TB_notTB,1,FALSE))),"No",LEFT(Table5[[#This Row],[Section]],3)="ETB","PLS",LEFT(Table5[[#This Row],[Section]],1)="7","PDB",NOT(ISBLANK(Table5[[#This Row],[Section]])),"No")</f>
        <v>No</v>
      </c>
    </row>
    <row r="11205" spans="1:13" x14ac:dyDescent="0.25">
      <c r="A11205" s="126" t="s">
        <v>12062</v>
      </c>
      <c r="B11205" s="126" t="s">
        <v>17252</v>
      </c>
      <c r="C11205" s="126" t="s">
        <v>75</v>
      </c>
      <c r="D11205" s="127">
        <v>0.17899999999999999</v>
      </c>
      <c r="E11205" s="128">
        <v>100</v>
      </c>
      <c r="F11205" s="128">
        <v>100</v>
      </c>
      <c r="G11205" s="126" t="s">
        <v>21076</v>
      </c>
      <c r="H11205" s="126" t="s">
        <v>21077</v>
      </c>
      <c r="I11205" s="126" t="s">
        <v>21078</v>
      </c>
      <c r="J11205" s="126" t="s">
        <v>26251</v>
      </c>
      <c r="K11205" s="9">
        <f>_xlfn.IFNA(VLOOKUP(Table5[[#This Row],[Section]],SubSill_Tier,2,FALSE),0)</f>
        <v>0</v>
      </c>
      <c r="L11205" s="9" t="str">
        <f t="shared" si="184"/>
        <v/>
      </c>
      <c r="M11205" s="205" t="str" cm="1">
        <f t="array" ref="M11205">_xlfn.IFS(NOT(ISERROR(VLOOKUP(Table5[[#This Row],[Section]],TB_notTB,1,FALSE))),"No",LEFT(Table5[[#This Row],[Section]],3)="ETB","PLS",LEFT(Table5[[#This Row],[Section]],1)="7","PDB",NOT(ISBLANK(Table5[[#This Row],[Section]])),"No")</f>
        <v>No</v>
      </c>
    </row>
    <row r="11206" spans="1:13" x14ac:dyDescent="0.25">
      <c r="A11206" s="126" t="s">
        <v>9374</v>
      </c>
      <c r="B11206" s="126" t="s">
        <v>17222</v>
      </c>
      <c r="C11206" s="126" t="s">
        <v>98</v>
      </c>
      <c r="D11206" s="127">
        <v>3.831</v>
      </c>
      <c r="E11206" s="128">
        <v>855</v>
      </c>
      <c r="F11206" s="128">
        <v>411</v>
      </c>
      <c r="G11206" s="126" t="s">
        <v>13721</v>
      </c>
      <c r="H11206" s="126" t="s">
        <v>20132</v>
      </c>
      <c r="I11206" s="126" t="s">
        <v>20133</v>
      </c>
      <c r="J11206" s="126" t="s">
        <v>26250</v>
      </c>
      <c r="K11206" s="9">
        <f>_xlfn.IFNA(VLOOKUP(Table5[[#This Row],[Section]],SubSill_Tier,2,FALSE),0)</f>
        <v>0</v>
      </c>
      <c r="L11206" s="9" t="str">
        <f t="shared" si="184"/>
        <v/>
      </c>
      <c r="M11206" s="205" t="str" cm="1">
        <f t="array" ref="M11206">_xlfn.IFS(NOT(ISERROR(VLOOKUP(Table5[[#This Row],[Section]],TB_notTB,1,FALSE))),"No",LEFT(Table5[[#This Row],[Section]],3)="ETB","PLS",LEFT(Table5[[#This Row],[Section]],1)="7","PDB",NOT(ISBLANK(Table5[[#This Row],[Section]])),"No")</f>
        <v>No</v>
      </c>
    </row>
    <row r="11207" spans="1:13" x14ac:dyDescent="0.25">
      <c r="A11207" s="126" t="s">
        <v>9375</v>
      </c>
      <c r="B11207" s="126" t="s">
        <v>3598</v>
      </c>
      <c r="C11207" s="126" t="s">
        <v>98</v>
      </c>
      <c r="D11207" s="127">
        <v>2.3319999999999999</v>
      </c>
      <c r="E11207" s="128">
        <v>494</v>
      </c>
      <c r="F11207" s="128">
        <v>494</v>
      </c>
      <c r="G11207" s="126" t="s">
        <v>13724</v>
      </c>
      <c r="H11207" s="126" t="s">
        <v>20186</v>
      </c>
      <c r="I11207" s="126" t="s">
        <v>22099</v>
      </c>
      <c r="J11207" s="126" t="s">
        <v>26234</v>
      </c>
      <c r="K11207" s="9">
        <f>_xlfn.IFNA(VLOOKUP(Table5[[#This Row],[Section]],SubSill_Tier,2,FALSE),0)</f>
        <v>0</v>
      </c>
      <c r="L11207" s="9" t="str">
        <f t="shared" si="184"/>
        <v/>
      </c>
      <c r="M11207" s="205" t="str" cm="1">
        <f t="array" ref="M11207">_xlfn.IFS(NOT(ISERROR(VLOOKUP(Table5[[#This Row],[Section]],TB_notTB,1,FALSE))),"No",LEFT(Table5[[#This Row],[Section]],3)="ETB","PLS",LEFT(Table5[[#This Row],[Section]],1)="7","PDB",NOT(ISBLANK(Table5[[#This Row],[Section]])),"No")</f>
        <v>No</v>
      </c>
    </row>
    <row r="11208" spans="1:13" x14ac:dyDescent="0.25">
      <c r="A11208" s="126" t="s">
        <v>4175</v>
      </c>
      <c r="B11208" s="126" t="s">
        <v>4176</v>
      </c>
      <c r="C11208" s="126" t="s">
        <v>75</v>
      </c>
      <c r="D11208" s="127">
        <v>1.504</v>
      </c>
      <c r="E11208" s="128">
        <v>448</v>
      </c>
      <c r="F11208" s="128">
        <v>100</v>
      </c>
      <c r="G11208" s="126" t="s">
        <v>21111</v>
      </c>
      <c r="H11208" s="126" t="s">
        <v>21112</v>
      </c>
      <c r="I11208" s="126" t="s">
        <v>21113</v>
      </c>
      <c r="J11208" s="126" t="s">
        <v>26247</v>
      </c>
      <c r="K11208" s="9">
        <f>_xlfn.IFNA(VLOOKUP(Table5[[#This Row],[Section]],SubSill_Tier,2,FALSE),0)</f>
        <v>0</v>
      </c>
      <c r="L11208" s="9" t="str">
        <f t="shared" si="184"/>
        <v/>
      </c>
      <c r="M11208" s="205" t="str" cm="1">
        <f t="array" ref="M11208">_xlfn.IFS(NOT(ISERROR(VLOOKUP(Table5[[#This Row],[Section]],TB_notTB,1,FALSE))),"No",LEFT(Table5[[#This Row],[Section]],3)="ETB","PLS",LEFT(Table5[[#This Row],[Section]],1)="7","PDB",NOT(ISBLANK(Table5[[#This Row],[Section]])),"No")</f>
        <v>No</v>
      </c>
    </row>
    <row r="11209" spans="1:13" x14ac:dyDescent="0.25">
      <c r="A11209" s="126" t="s">
        <v>4177</v>
      </c>
      <c r="B11209" s="126" t="s">
        <v>17222</v>
      </c>
      <c r="C11209" s="126" t="s">
        <v>98</v>
      </c>
      <c r="D11209" s="127">
        <v>0.33900000000000002</v>
      </c>
      <c r="E11209" s="128">
        <v>140</v>
      </c>
      <c r="F11209" s="128">
        <v>100</v>
      </c>
      <c r="G11209" s="126" t="s">
        <v>13712</v>
      </c>
      <c r="H11209" s="126" t="s">
        <v>20120</v>
      </c>
      <c r="I11209" s="126" t="s">
        <v>21055</v>
      </c>
      <c r="J11209" s="126" t="s">
        <v>26232</v>
      </c>
      <c r="K11209" s="9">
        <f>_xlfn.IFNA(VLOOKUP(Table5[[#This Row],[Section]],SubSill_Tier,2,FALSE),0)</f>
        <v>0</v>
      </c>
      <c r="L11209" s="9" t="str">
        <f t="shared" si="184"/>
        <v/>
      </c>
      <c r="M11209" s="205" t="str" cm="1">
        <f t="array" ref="M11209">_xlfn.IFS(NOT(ISERROR(VLOOKUP(Table5[[#This Row],[Section]],TB_notTB,1,FALSE))),"No",LEFT(Table5[[#This Row],[Section]],3)="ETB","PLS",LEFT(Table5[[#This Row],[Section]],1)="7","PDB",NOT(ISBLANK(Table5[[#This Row],[Section]])),"No")</f>
        <v>No</v>
      </c>
    </row>
    <row r="11210" spans="1:13" x14ac:dyDescent="0.25">
      <c r="A11210" s="126" t="s">
        <v>4178</v>
      </c>
      <c r="B11210" s="126" t="s">
        <v>3598</v>
      </c>
      <c r="C11210" s="126" t="s">
        <v>98</v>
      </c>
      <c r="D11210" s="127">
        <v>0.125</v>
      </c>
      <c r="E11210" s="128">
        <v>100</v>
      </c>
      <c r="F11210" s="128">
        <v>100</v>
      </c>
      <c r="G11210" s="126" t="s">
        <v>13711</v>
      </c>
      <c r="H11210" s="126" t="s">
        <v>20119</v>
      </c>
      <c r="I11210" s="126" t="s">
        <v>21054</v>
      </c>
      <c r="J11210" s="126" t="s">
        <v>26232</v>
      </c>
      <c r="K11210" s="9">
        <f>_xlfn.IFNA(VLOOKUP(Table5[[#This Row],[Section]],SubSill_Tier,2,FALSE),0)</f>
        <v>0</v>
      </c>
      <c r="L11210" s="9" t="str">
        <f t="shared" si="184"/>
        <v/>
      </c>
      <c r="M11210" s="205" t="str" cm="1">
        <f t="array" ref="M11210">_xlfn.IFS(NOT(ISERROR(VLOOKUP(Table5[[#This Row],[Section]],TB_notTB,1,FALSE))),"No",LEFT(Table5[[#This Row],[Section]],3)="ETB","PLS",LEFT(Table5[[#This Row],[Section]],1)="7","PDB",NOT(ISBLANK(Table5[[#This Row],[Section]])),"No")</f>
        <v>No</v>
      </c>
    </row>
    <row r="11211" spans="1:13" x14ac:dyDescent="0.25">
      <c r="A11211" s="126" t="s">
        <v>4179</v>
      </c>
      <c r="B11211" s="126" t="s">
        <v>17222</v>
      </c>
      <c r="C11211" s="126" t="s">
        <v>98</v>
      </c>
      <c r="D11211" s="127">
        <v>1.0669999999999999</v>
      </c>
      <c r="E11211" s="128">
        <v>243</v>
      </c>
      <c r="F11211" s="128">
        <v>243</v>
      </c>
      <c r="G11211" s="126" t="s">
        <v>13795</v>
      </c>
      <c r="H11211" s="126" t="s">
        <v>20347</v>
      </c>
      <c r="I11211" s="126" t="s">
        <v>28074</v>
      </c>
      <c r="J11211" s="126" t="s">
        <v>26247</v>
      </c>
      <c r="K11211" s="9">
        <f>_xlfn.IFNA(VLOOKUP(Table5[[#This Row],[Section]],SubSill_Tier,2,FALSE),0)</f>
        <v>0</v>
      </c>
      <c r="L11211" s="9" t="str">
        <f t="shared" si="184"/>
        <v/>
      </c>
      <c r="M11211" s="205" t="str" cm="1">
        <f t="array" ref="M11211">_xlfn.IFS(NOT(ISERROR(VLOOKUP(Table5[[#This Row],[Section]],TB_notTB,1,FALSE))),"No",LEFT(Table5[[#This Row],[Section]],3)="ETB","PLS",LEFT(Table5[[#This Row],[Section]],1)="7","PDB",NOT(ISBLANK(Table5[[#This Row],[Section]])),"No")</f>
        <v>No</v>
      </c>
    </row>
    <row r="11212" spans="1:13" x14ac:dyDescent="0.25">
      <c r="A11212" s="126" t="s">
        <v>9376</v>
      </c>
      <c r="B11212" s="126" t="s">
        <v>17222</v>
      </c>
      <c r="C11212" s="126" t="s">
        <v>98</v>
      </c>
      <c r="D11212" s="127">
        <v>1.655</v>
      </c>
      <c r="E11212" s="128">
        <v>235</v>
      </c>
      <c r="F11212" s="128">
        <v>235</v>
      </c>
      <c r="G11212" s="126" t="s">
        <v>13721</v>
      </c>
      <c r="H11212" s="126" t="s">
        <v>20121</v>
      </c>
      <c r="I11212" s="126" t="s">
        <v>20122</v>
      </c>
      <c r="J11212" s="126" t="s">
        <v>26234</v>
      </c>
      <c r="K11212" s="9">
        <f>_xlfn.IFNA(VLOOKUP(Table5[[#This Row],[Section]],SubSill_Tier,2,FALSE),0)</f>
        <v>0</v>
      </c>
      <c r="L11212" s="9" t="str">
        <f t="shared" si="184"/>
        <v/>
      </c>
      <c r="M11212" s="205" t="str" cm="1">
        <f t="array" ref="M11212">_xlfn.IFS(NOT(ISERROR(VLOOKUP(Table5[[#This Row],[Section]],TB_notTB,1,FALSE))),"No",LEFT(Table5[[#This Row],[Section]],3)="ETB","PLS",LEFT(Table5[[#This Row],[Section]],1)="7","PDB",NOT(ISBLANK(Table5[[#This Row],[Section]])),"No")</f>
        <v>No</v>
      </c>
    </row>
    <row r="11213" spans="1:13" x14ac:dyDescent="0.25">
      <c r="A11213" s="126" t="s">
        <v>9377</v>
      </c>
      <c r="B11213" s="126" t="s">
        <v>17222</v>
      </c>
      <c r="C11213" s="126" t="s">
        <v>98</v>
      </c>
      <c r="D11213" s="127">
        <v>0.53700000000000003</v>
      </c>
      <c r="E11213" s="128">
        <v>100</v>
      </c>
      <c r="F11213" s="128">
        <v>100</v>
      </c>
      <c r="G11213" s="126" t="s">
        <v>13721</v>
      </c>
      <c r="H11213" s="126" t="s">
        <v>20121</v>
      </c>
      <c r="I11213" s="126" t="s">
        <v>20122</v>
      </c>
      <c r="J11213" s="126" t="s">
        <v>26234</v>
      </c>
      <c r="K11213" s="9">
        <f>_xlfn.IFNA(VLOOKUP(Table5[[#This Row],[Section]],SubSill_Tier,2,FALSE),0)</f>
        <v>0</v>
      </c>
      <c r="L11213" s="9" t="str">
        <f t="shared" si="184"/>
        <v/>
      </c>
      <c r="M11213" s="205" t="str" cm="1">
        <f t="array" ref="M11213">_xlfn.IFS(NOT(ISERROR(VLOOKUP(Table5[[#This Row],[Section]],TB_notTB,1,FALSE))),"No",LEFT(Table5[[#This Row],[Section]],3)="ETB","PLS",LEFT(Table5[[#This Row],[Section]],1)="7","PDB",NOT(ISBLANK(Table5[[#This Row],[Section]])),"No")</f>
        <v>No</v>
      </c>
    </row>
    <row r="11214" spans="1:13" x14ac:dyDescent="0.25">
      <c r="A11214" s="126" t="s">
        <v>9378</v>
      </c>
      <c r="B11214" s="126" t="s">
        <v>28692</v>
      </c>
      <c r="C11214" s="126" t="s">
        <v>75</v>
      </c>
      <c r="D11214" s="127">
        <v>4.3179999999999996</v>
      </c>
      <c r="E11214" s="128">
        <v>414</v>
      </c>
      <c r="F11214" s="128">
        <v>414</v>
      </c>
      <c r="G11214" s="126" t="s">
        <v>13715</v>
      </c>
      <c r="H11214" s="126" t="s">
        <v>20123</v>
      </c>
      <c r="I11214" s="126" t="s">
        <v>21058</v>
      </c>
      <c r="J11214" s="126" t="s">
        <v>26240</v>
      </c>
      <c r="K11214" s="9">
        <f>_xlfn.IFNA(VLOOKUP(Table5[[#This Row],[Section]],SubSill_Tier,2,FALSE),0)</f>
        <v>0</v>
      </c>
      <c r="L11214" s="9" t="str">
        <f t="shared" si="184"/>
        <v/>
      </c>
      <c r="M11214" s="205" t="str" cm="1">
        <f t="array" ref="M11214">_xlfn.IFS(NOT(ISERROR(VLOOKUP(Table5[[#This Row],[Section]],TB_notTB,1,FALSE))),"No",LEFT(Table5[[#This Row],[Section]],3)="ETB","PLS",LEFT(Table5[[#This Row],[Section]],1)="7","PDB",NOT(ISBLANK(Table5[[#This Row],[Section]])),"No")</f>
        <v>No</v>
      </c>
    </row>
    <row r="11215" spans="1:13" x14ac:dyDescent="0.25">
      <c r="A11215" s="126" t="s">
        <v>9379</v>
      </c>
      <c r="B11215" s="126" t="s">
        <v>28693</v>
      </c>
      <c r="C11215" s="126" t="s">
        <v>98</v>
      </c>
      <c r="D11215" s="127">
        <v>4.0010000000000003</v>
      </c>
      <c r="E11215" s="128">
        <v>389</v>
      </c>
      <c r="F11215" s="128">
        <v>389</v>
      </c>
      <c r="G11215" s="126" t="s">
        <v>13725</v>
      </c>
      <c r="H11215" s="126" t="s">
        <v>20134</v>
      </c>
      <c r="I11215" s="126" t="s">
        <v>20135</v>
      </c>
      <c r="J11215" s="126" t="s">
        <v>26235</v>
      </c>
      <c r="K11215" s="9">
        <f>_xlfn.IFNA(VLOOKUP(Table5[[#This Row],[Section]],SubSill_Tier,2,FALSE),0)</f>
        <v>0</v>
      </c>
      <c r="L11215" s="9" t="str">
        <f t="shared" si="184"/>
        <v/>
      </c>
      <c r="M11215" s="205" t="str" cm="1">
        <f t="array" ref="M11215">_xlfn.IFS(NOT(ISERROR(VLOOKUP(Table5[[#This Row],[Section]],TB_notTB,1,FALSE))),"No",LEFT(Table5[[#This Row],[Section]],3)="ETB","PLS",LEFT(Table5[[#This Row],[Section]],1)="7","PDB",NOT(ISBLANK(Table5[[#This Row],[Section]])),"No")</f>
        <v>No</v>
      </c>
    </row>
    <row r="11216" spans="1:13" x14ac:dyDescent="0.25">
      <c r="A11216" s="126" t="s">
        <v>9380</v>
      </c>
      <c r="B11216" s="126" t="s">
        <v>3598</v>
      </c>
      <c r="C11216" s="126" t="s">
        <v>98</v>
      </c>
      <c r="D11216" s="127">
        <v>1.8160000000000001</v>
      </c>
      <c r="E11216" s="128">
        <v>497</v>
      </c>
      <c r="F11216" s="128">
        <v>497</v>
      </c>
      <c r="G11216" s="126" t="s">
        <v>13724</v>
      </c>
      <c r="H11216" s="126" t="s">
        <v>20186</v>
      </c>
      <c r="I11216" s="126" t="s">
        <v>22099</v>
      </c>
      <c r="J11216" s="126" t="s">
        <v>26234</v>
      </c>
      <c r="K11216" s="9">
        <f>_xlfn.IFNA(VLOOKUP(Table5[[#This Row],[Section]],SubSill_Tier,2,FALSE),0)</f>
        <v>0</v>
      </c>
      <c r="L11216" s="9" t="str">
        <f t="shared" si="184"/>
        <v/>
      </c>
      <c r="M11216" s="205" t="str" cm="1">
        <f t="array" ref="M11216">_xlfn.IFS(NOT(ISERROR(VLOOKUP(Table5[[#This Row],[Section]],TB_notTB,1,FALSE))),"No",LEFT(Table5[[#This Row],[Section]],3)="ETB","PLS",LEFT(Table5[[#This Row],[Section]],1)="7","PDB",NOT(ISBLANK(Table5[[#This Row],[Section]])),"No")</f>
        <v>No</v>
      </c>
    </row>
    <row r="11217" spans="1:13" x14ac:dyDescent="0.25">
      <c r="A11217" s="126" t="s">
        <v>9381</v>
      </c>
      <c r="B11217" s="126" t="s">
        <v>3598</v>
      </c>
      <c r="C11217" s="126" t="s">
        <v>98</v>
      </c>
      <c r="D11217" s="127">
        <v>1.115</v>
      </c>
      <c r="E11217" s="128">
        <v>279</v>
      </c>
      <c r="F11217" s="128">
        <v>279</v>
      </c>
      <c r="G11217" s="126" t="s">
        <v>13724</v>
      </c>
      <c r="H11217" s="126" t="s">
        <v>20186</v>
      </c>
      <c r="I11217" s="126" t="s">
        <v>22099</v>
      </c>
      <c r="J11217" s="126" t="s">
        <v>26234</v>
      </c>
      <c r="K11217" s="9">
        <f>_xlfn.IFNA(VLOOKUP(Table5[[#This Row],[Section]],SubSill_Tier,2,FALSE),0)</f>
        <v>0</v>
      </c>
      <c r="L11217" s="9" t="str">
        <f t="shared" si="184"/>
        <v/>
      </c>
      <c r="M11217" s="205" t="str" cm="1">
        <f t="array" ref="M11217">_xlfn.IFS(NOT(ISERROR(VLOOKUP(Table5[[#This Row],[Section]],TB_notTB,1,FALSE))),"No",LEFT(Table5[[#This Row],[Section]],3)="ETB","PLS",LEFT(Table5[[#This Row],[Section]],1)="7","PDB",NOT(ISBLANK(Table5[[#This Row],[Section]])),"No")</f>
        <v>No</v>
      </c>
    </row>
    <row r="11218" spans="1:13" x14ac:dyDescent="0.25">
      <c r="A11218" s="126" t="s">
        <v>4180</v>
      </c>
      <c r="B11218" s="126" t="s">
        <v>17222</v>
      </c>
      <c r="C11218" s="126" t="s">
        <v>98</v>
      </c>
      <c r="D11218" s="127">
        <v>1.8029999999999999</v>
      </c>
      <c r="E11218" s="128">
        <v>449</v>
      </c>
      <c r="F11218" s="128">
        <v>449</v>
      </c>
      <c r="G11218" s="126" t="s">
        <v>13712</v>
      </c>
      <c r="H11218" s="126" t="s">
        <v>20120</v>
      </c>
      <c r="I11218" s="126" t="s">
        <v>21055</v>
      </c>
      <c r="J11218" s="126" t="s">
        <v>26232</v>
      </c>
      <c r="K11218" s="9">
        <f>_xlfn.IFNA(VLOOKUP(Table5[[#This Row],[Section]],SubSill_Tier,2,FALSE),0)</f>
        <v>0</v>
      </c>
      <c r="L11218" s="9" t="str">
        <f t="shared" si="184"/>
        <v/>
      </c>
      <c r="M11218" s="205" t="str" cm="1">
        <f t="array" ref="M11218">_xlfn.IFS(NOT(ISERROR(VLOOKUP(Table5[[#This Row],[Section]],TB_notTB,1,FALSE))),"No",LEFT(Table5[[#This Row],[Section]],3)="ETB","PLS",LEFT(Table5[[#This Row],[Section]],1)="7","PDB",NOT(ISBLANK(Table5[[#This Row],[Section]])),"No")</f>
        <v>No</v>
      </c>
    </row>
    <row r="11219" spans="1:13" x14ac:dyDescent="0.25">
      <c r="A11219" s="126" t="s">
        <v>9382</v>
      </c>
      <c r="B11219" s="126" t="s">
        <v>3598</v>
      </c>
      <c r="C11219" s="126" t="s">
        <v>98</v>
      </c>
      <c r="D11219" s="127">
        <v>3.71</v>
      </c>
      <c r="E11219" s="128">
        <v>460</v>
      </c>
      <c r="F11219" s="128">
        <v>460</v>
      </c>
      <c r="G11219" s="126" t="s">
        <v>13714</v>
      </c>
      <c r="H11219" s="126" t="s">
        <v>20167</v>
      </c>
      <c r="I11219" s="126" t="s">
        <v>20168</v>
      </c>
      <c r="J11219" s="126" t="s">
        <v>26238</v>
      </c>
      <c r="K11219" s="9">
        <f>_xlfn.IFNA(VLOOKUP(Table5[[#This Row],[Section]],SubSill_Tier,2,FALSE),0)</f>
        <v>0</v>
      </c>
      <c r="L11219" s="9" t="str">
        <f t="shared" si="184"/>
        <v/>
      </c>
      <c r="M11219" s="205" t="str" cm="1">
        <f t="array" ref="M11219">_xlfn.IFS(NOT(ISERROR(VLOOKUP(Table5[[#This Row],[Section]],TB_notTB,1,FALSE))),"No",LEFT(Table5[[#This Row],[Section]],3)="ETB","PLS",LEFT(Table5[[#This Row],[Section]],1)="7","PDB",NOT(ISBLANK(Table5[[#This Row],[Section]])),"No")</f>
        <v>No</v>
      </c>
    </row>
    <row r="11220" spans="1:13" x14ac:dyDescent="0.25">
      <c r="A11220" s="126" t="s">
        <v>12063</v>
      </c>
      <c r="B11220" s="126" t="s">
        <v>12064</v>
      </c>
      <c r="C11220" s="126" t="s">
        <v>98</v>
      </c>
      <c r="D11220" s="127">
        <v>0.28299999999999997</v>
      </c>
      <c r="E11220" s="128">
        <v>119</v>
      </c>
      <c r="F11220" s="128">
        <v>100</v>
      </c>
      <c r="G11220" s="126" t="s">
        <v>13791</v>
      </c>
      <c r="H11220" s="126" t="s">
        <v>20314</v>
      </c>
      <c r="I11220" s="126" t="s">
        <v>21197</v>
      </c>
      <c r="J11220" s="126" t="s">
        <v>26314</v>
      </c>
      <c r="K11220" s="9">
        <f>_xlfn.IFNA(VLOOKUP(Table5[[#This Row],[Section]],SubSill_Tier,2,FALSE),0)</f>
        <v>0</v>
      </c>
      <c r="L11220" s="9" t="str">
        <f t="shared" si="184"/>
        <v/>
      </c>
      <c r="M11220" s="205" t="str" cm="1">
        <f t="array" ref="M11220">_xlfn.IFS(NOT(ISERROR(VLOOKUP(Table5[[#This Row],[Section]],TB_notTB,1,FALSE))),"No",LEFT(Table5[[#This Row],[Section]],3)="ETB","PLS",LEFT(Table5[[#This Row],[Section]],1)="7","PDB",NOT(ISBLANK(Table5[[#This Row],[Section]])),"No")</f>
        <v>No</v>
      </c>
    </row>
    <row r="11221" spans="1:13" x14ac:dyDescent="0.25">
      <c r="A11221" s="126" t="s">
        <v>9383</v>
      </c>
      <c r="B11221" s="126" t="s">
        <v>12791</v>
      </c>
      <c r="C11221" s="126" t="s">
        <v>75</v>
      </c>
      <c r="D11221" s="127">
        <v>1.155</v>
      </c>
      <c r="E11221" s="128">
        <v>149</v>
      </c>
      <c r="F11221" s="128">
        <v>149</v>
      </c>
      <c r="G11221" s="126" t="s">
        <v>13750</v>
      </c>
      <c r="H11221" s="126" t="s">
        <v>21081</v>
      </c>
      <c r="I11221" s="126" t="s">
        <v>21082</v>
      </c>
      <c r="J11221" s="126" t="s">
        <v>26233</v>
      </c>
      <c r="K11221" s="9">
        <f>_xlfn.IFNA(VLOOKUP(Table5[[#This Row],[Section]],SubSill_Tier,2,FALSE),0)</f>
        <v>0</v>
      </c>
      <c r="L11221" s="9" t="str">
        <f t="shared" si="184"/>
        <v>Wall</v>
      </c>
      <c r="M11221" s="205" t="str" cm="1">
        <f t="array" ref="M11221">_xlfn.IFS(NOT(ISERROR(VLOOKUP(Table5[[#This Row],[Section]],TB_notTB,1,FALSE))),"No",LEFT(Table5[[#This Row],[Section]],3)="ETB","PLS",LEFT(Table5[[#This Row],[Section]],1)="7","PDB",NOT(ISBLANK(Table5[[#This Row],[Section]])),"No")</f>
        <v>No</v>
      </c>
    </row>
    <row r="11222" spans="1:13" x14ac:dyDescent="0.25">
      <c r="A11222" s="126" t="s">
        <v>9384</v>
      </c>
      <c r="B11222" s="126" t="s">
        <v>3598</v>
      </c>
      <c r="C11222" s="126" t="s">
        <v>98</v>
      </c>
      <c r="D11222" s="127">
        <v>2.44</v>
      </c>
      <c r="E11222" s="128">
        <v>335</v>
      </c>
      <c r="F11222" s="128">
        <v>335</v>
      </c>
      <c r="G11222" s="126" t="s">
        <v>13724</v>
      </c>
      <c r="H11222" s="126" t="s">
        <v>20186</v>
      </c>
      <c r="I11222" s="126" t="s">
        <v>22099</v>
      </c>
      <c r="J11222" s="126" t="s">
        <v>26234</v>
      </c>
      <c r="K11222" s="9">
        <f>_xlfn.IFNA(VLOOKUP(Table5[[#This Row],[Section]],SubSill_Tier,2,FALSE),0)</f>
        <v>0</v>
      </c>
      <c r="L11222" s="9" t="str">
        <f t="shared" si="184"/>
        <v/>
      </c>
      <c r="M11222" s="205" t="str" cm="1">
        <f t="array" ref="M11222">_xlfn.IFS(NOT(ISERROR(VLOOKUP(Table5[[#This Row],[Section]],TB_notTB,1,FALSE))),"No",LEFT(Table5[[#This Row],[Section]],3)="ETB","PLS",LEFT(Table5[[#This Row],[Section]],1)="7","PDB",NOT(ISBLANK(Table5[[#This Row],[Section]])),"No")</f>
        <v>No</v>
      </c>
    </row>
    <row r="11223" spans="1:13" x14ac:dyDescent="0.25">
      <c r="A11223" s="126" t="s">
        <v>9385</v>
      </c>
      <c r="B11223" s="126" t="s">
        <v>3598</v>
      </c>
      <c r="C11223" s="126" t="s">
        <v>98</v>
      </c>
      <c r="D11223" s="127">
        <v>5.8920000000000003</v>
      </c>
      <c r="E11223" s="128">
        <v>683</v>
      </c>
      <c r="F11223" s="128">
        <v>683</v>
      </c>
      <c r="G11223" s="126" t="s">
        <v>13724</v>
      </c>
      <c r="H11223" s="126" t="s">
        <v>20207</v>
      </c>
      <c r="I11223" s="126" t="s">
        <v>22100</v>
      </c>
      <c r="J11223" s="126" t="s">
        <v>26244</v>
      </c>
      <c r="K11223" s="9">
        <f>_xlfn.IFNA(VLOOKUP(Table5[[#This Row],[Section]],SubSill_Tier,2,FALSE),0)</f>
        <v>0</v>
      </c>
      <c r="L11223" s="9" t="str">
        <f t="shared" si="184"/>
        <v/>
      </c>
      <c r="M11223" s="205" t="str" cm="1">
        <f t="array" ref="M11223">_xlfn.IFS(NOT(ISERROR(VLOOKUP(Table5[[#This Row],[Section]],TB_notTB,1,FALSE))),"No",LEFT(Table5[[#This Row],[Section]],3)="ETB","PLS",LEFT(Table5[[#This Row],[Section]],1)="7","PDB",NOT(ISBLANK(Table5[[#This Row],[Section]])),"No")</f>
        <v>No</v>
      </c>
    </row>
    <row r="11224" spans="1:13" x14ac:dyDescent="0.25">
      <c r="A11224" s="126" t="s">
        <v>4181</v>
      </c>
      <c r="B11224" s="126" t="s">
        <v>17222</v>
      </c>
      <c r="C11224" s="126" t="s">
        <v>98</v>
      </c>
      <c r="D11224" s="127">
        <v>1.347</v>
      </c>
      <c r="E11224" s="128">
        <v>497</v>
      </c>
      <c r="F11224" s="128">
        <v>265</v>
      </c>
      <c r="G11224" s="126" t="s">
        <v>13754</v>
      </c>
      <c r="H11224" s="126" t="s">
        <v>20175</v>
      </c>
      <c r="I11224" s="126" t="s">
        <v>20176</v>
      </c>
      <c r="J11224" s="126" t="s">
        <v>26241</v>
      </c>
      <c r="K11224" s="9">
        <f>_xlfn.IFNA(VLOOKUP(Table5[[#This Row],[Section]],SubSill_Tier,2,FALSE),0)</f>
        <v>0</v>
      </c>
      <c r="L11224" s="9" t="str">
        <f t="shared" si="184"/>
        <v/>
      </c>
      <c r="M11224" s="205" t="str" cm="1">
        <f t="array" ref="M11224">_xlfn.IFS(NOT(ISERROR(VLOOKUP(Table5[[#This Row],[Section]],TB_notTB,1,FALSE))),"No",LEFT(Table5[[#This Row],[Section]],3)="ETB","PLS",LEFT(Table5[[#This Row],[Section]],1)="7","PDB",NOT(ISBLANK(Table5[[#This Row],[Section]])),"No")</f>
        <v>No</v>
      </c>
    </row>
    <row r="11225" spans="1:13" x14ac:dyDescent="0.25">
      <c r="A11225" s="126" t="s">
        <v>9386</v>
      </c>
      <c r="B11225" s="126" t="s">
        <v>3598</v>
      </c>
      <c r="C11225" s="126" t="s">
        <v>98</v>
      </c>
      <c r="D11225" s="127">
        <v>0.245</v>
      </c>
      <c r="E11225" s="128">
        <v>172</v>
      </c>
      <c r="F11225" s="128">
        <v>172</v>
      </c>
      <c r="G11225" s="126" t="s">
        <v>13721</v>
      </c>
      <c r="H11225" s="126" t="s">
        <v>20121</v>
      </c>
      <c r="I11225" s="126" t="s">
        <v>20122</v>
      </c>
      <c r="J11225" s="126" t="s">
        <v>26234</v>
      </c>
      <c r="K11225" s="9">
        <f>_xlfn.IFNA(VLOOKUP(Table5[[#This Row],[Section]],SubSill_Tier,2,FALSE),0)</f>
        <v>0</v>
      </c>
      <c r="L11225" s="9" t="str">
        <f t="shared" si="184"/>
        <v/>
      </c>
      <c r="M11225" s="205" t="str" cm="1">
        <f t="array" ref="M11225">_xlfn.IFS(NOT(ISERROR(VLOOKUP(Table5[[#This Row],[Section]],TB_notTB,1,FALSE))),"No",LEFT(Table5[[#This Row],[Section]],3)="ETB","PLS",LEFT(Table5[[#This Row],[Section]],1)="7","PDB",NOT(ISBLANK(Table5[[#This Row],[Section]])),"No")</f>
        <v>No</v>
      </c>
    </row>
    <row r="11226" spans="1:13" x14ac:dyDescent="0.25">
      <c r="A11226" s="126" t="s">
        <v>4182</v>
      </c>
      <c r="B11226" s="126" t="s">
        <v>17222</v>
      </c>
      <c r="C11226" s="126" t="s">
        <v>98</v>
      </c>
      <c r="D11226" s="127">
        <v>0.21299999999999999</v>
      </c>
      <c r="E11226" s="128">
        <v>100</v>
      </c>
      <c r="F11226" s="128">
        <v>100</v>
      </c>
      <c r="G11226" s="126" t="s">
        <v>13736</v>
      </c>
      <c r="H11226" s="126" t="s">
        <v>20148</v>
      </c>
      <c r="I11226" s="126" t="s">
        <v>21073</v>
      </c>
      <c r="J11226" s="126" t="s">
        <v>26232</v>
      </c>
      <c r="K11226" s="9">
        <f>_xlfn.IFNA(VLOOKUP(Table5[[#This Row],[Section]],SubSill_Tier,2,FALSE),0)</f>
        <v>0</v>
      </c>
      <c r="L11226" s="9" t="str">
        <f t="shared" si="184"/>
        <v/>
      </c>
      <c r="M11226" s="205" t="str" cm="1">
        <f t="array" ref="M11226">_xlfn.IFS(NOT(ISERROR(VLOOKUP(Table5[[#This Row],[Section]],TB_notTB,1,FALSE))),"No",LEFT(Table5[[#This Row],[Section]],3)="ETB","PLS",LEFT(Table5[[#This Row],[Section]],1)="7","PDB",NOT(ISBLANK(Table5[[#This Row],[Section]])),"No")</f>
        <v>No</v>
      </c>
    </row>
    <row r="11227" spans="1:13" x14ac:dyDescent="0.25">
      <c r="A11227" s="126" t="s">
        <v>4183</v>
      </c>
      <c r="B11227" s="126" t="s">
        <v>17222</v>
      </c>
      <c r="C11227" s="126" t="s">
        <v>98</v>
      </c>
      <c r="D11227" s="127">
        <v>0.58699999999999997</v>
      </c>
      <c r="E11227" s="128">
        <v>261</v>
      </c>
      <c r="F11227" s="128">
        <v>122</v>
      </c>
      <c r="G11227" s="126" t="s">
        <v>13736</v>
      </c>
      <c r="H11227" s="126" t="s">
        <v>20148</v>
      </c>
      <c r="I11227" s="126" t="s">
        <v>21073</v>
      </c>
      <c r="J11227" s="126" t="s">
        <v>26232</v>
      </c>
      <c r="K11227" s="9">
        <f>_xlfn.IFNA(VLOOKUP(Table5[[#This Row],[Section]],SubSill_Tier,2,FALSE),0)</f>
        <v>0</v>
      </c>
      <c r="L11227" s="9" t="str">
        <f t="shared" si="184"/>
        <v/>
      </c>
      <c r="M11227" s="205" t="str" cm="1">
        <f t="array" ref="M11227">_xlfn.IFS(NOT(ISERROR(VLOOKUP(Table5[[#This Row],[Section]],TB_notTB,1,FALSE))),"No",LEFT(Table5[[#This Row],[Section]],3)="ETB","PLS",LEFT(Table5[[#This Row],[Section]],1)="7","PDB",NOT(ISBLANK(Table5[[#This Row],[Section]])),"No")</f>
        <v>No</v>
      </c>
    </row>
    <row r="11228" spans="1:13" x14ac:dyDescent="0.25">
      <c r="A11228" s="126" t="s">
        <v>9387</v>
      </c>
      <c r="B11228" s="126" t="s">
        <v>3598</v>
      </c>
      <c r="C11228" s="126" t="s">
        <v>98</v>
      </c>
      <c r="D11228" s="127">
        <v>1.7010000000000001</v>
      </c>
      <c r="E11228" s="128">
        <v>598</v>
      </c>
      <c r="F11228" s="128">
        <v>598</v>
      </c>
      <c r="G11228" s="126" t="s">
        <v>13724</v>
      </c>
      <c r="H11228" s="126" t="s">
        <v>20186</v>
      </c>
      <c r="I11228" s="126" t="s">
        <v>22099</v>
      </c>
      <c r="J11228" s="126" t="s">
        <v>26234</v>
      </c>
      <c r="K11228" s="9">
        <f>_xlfn.IFNA(VLOOKUP(Table5[[#This Row],[Section]],SubSill_Tier,2,FALSE),0)</f>
        <v>0</v>
      </c>
      <c r="L11228" s="9" t="str">
        <f t="shared" si="184"/>
        <v/>
      </c>
      <c r="M11228" s="205" t="str" cm="1">
        <f t="array" ref="M11228">_xlfn.IFS(NOT(ISERROR(VLOOKUP(Table5[[#This Row],[Section]],TB_notTB,1,FALSE))),"No",LEFT(Table5[[#This Row],[Section]],3)="ETB","PLS",LEFT(Table5[[#This Row],[Section]],1)="7","PDB",NOT(ISBLANK(Table5[[#This Row],[Section]])),"No")</f>
        <v>No</v>
      </c>
    </row>
    <row r="11229" spans="1:13" x14ac:dyDescent="0.25">
      <c r="A11229" s="126" t="s">
        <v>9388</v>
      </c>
      <c r="B11229" s="126" t="s">
        <v>3598</v>
      </c>
      <c r="C11229" s="126" t="s">
        <v>98</v>
      </c>
      <c r="D11229" s="127">
        <v>0.55300000000000005</v>
      </c>
      <c r="E11229" s="128">
        <v>157</v>
      </c>
      <c r="F11229" s="128">
        <v>157</v>
      </c>
      <c r="G11229" s="126" t="s">
        <v>13721</v>
      </c>
      <c r="H11229" s="126" t="s">
        <v>20121</v>
      </c>
      <c r="I11229" s="126" t="s">
        <v>20122</v>
      </c>
      <c r="J11229" s="126" t="s">
        <v>26234</v>
      </c>
      <c r="K11229" s="9">
        <f>_xlfn.IFNA(VLOOKUP(Table5[[#This Row],[Section]],SubSill_Tier,2,FALSE),0)</f>
        <v>0</v>
      </c>
      <c r="L11229" s="9" t="str">
        <f t="shared" si="184"/>
        <v/>
      </c>
      <c r="M11229" s="205" t="str" cm="1">
        <f t="array" ref="M11229">_xlfn.IFS(NOT(ISERROR(VLOOKUP(Table5[[#This Row],[Section]],TB_notTB,1,FALSE))),"No",LEFT(Table5[[#This Row],[Section]],3)="ETB","PLS",LEFT(Table5[[#This Row],[Section]],1)="7","PDB",NOT(ISBLANK(Table5[[#This Row],[Section]])),"No")</f>
        <v>No</v>
      </c>
    </row>
    <row r="11230" spans="1:13" x14ac:dyDescent="0.25">
      <c r="A11230" s="126" t="s">
        <v>9389</v>
      </c>
      <c r="B11230" s="126" t="s">
        <v>3598</v>
      </c>
      <c r="C11230" s="126" t="s">
        <v>98</v>
      </c>
      <c r="D11230" s="127">
        <v>1.466</v>
      </c>
      <c r="E11230" s="128">
        <v>575</v>
      </c>
      <c r="F11230" s="128">
        <v>173</v>
      </c>
      <c r="G11230" s="126" t="s">
        <v>13721</v>
      </c>
      <c r="H11230" s="126" t="s">
        <v>20121</v>
      </c>
      <c r="I11230" s="126" t="s">
        <v>20122</v>
      </c>
      <c r="J11230" s="126" t="s">
        <v>26234</v>
      </c>
      <c r="K11230" s="9">
        <f>_xlfn.IFNA(VLOOKUP(Table5[[#This Row],[Section]],SubSill_Tier,2,FALSE),0)</f>
        <v>0</v>
      </c>
      <c r="L11230" s="9" t="str">
        <f t="shared" si="184"/>
        <v/>
      </c>
      <c r="M11230" s="205" t="str" cm="1">
        <f t="array" ref="M11230">_xlfn.IFS(NOT(ISERROR(VLOOKUP(Table5[[#This Row],[Section]],TB_notTB,1,FALSE))),"No",LEFT(Table5[[#This Row],[Section]],3)="ETB","PLS",LEFT(Table5[[#This Row],[Section]],1)="7","PDB",NOT(ISBLANK(Table5[[#This Row],[Section]])),"No")</f>
        <v>No</v>
      </c>
    </row>
    <row r="11231" spans="1:13" x14ac:dyDescent="0.25">
      <c r="A11231" s="126" t="s">
        <v>9390</v>
      </c>
      <c r="B11231" s="126" t="s">
        <v>9391</v>
      </c>
      <c r="C11231" s="126" t="s">
        <v>75</v>
      </c>
      <c r="D11231" s="127">
        <v>11.573</v>
      </c>
      <c r="E11231" s="128">
        <v>1038</v>
      </c>
      <c r="F11231" s="128">
        <v>1038</v>
      </c>
      <c r="G11231" s="126" t="s">
        <v>13750</v>
      </c>
      <c r="H11231" s="126" t="s">
        <v>20151</v>
      </c>
      <c r="I11231" s="126" t="s">
        <v>20152</v>
      </c>
      <c r="J11231" s="126" t="s">
        <v>26280</v>
      </c>
      <c r="K11231" s="9">
        <f>_xlfn.IFNA(VLOOKUP(Table5[[#This Row],[Section]],SubSill_Tier,2,FALSE),0)</f>
        <v>0</v>
      </c>
      <c r="L11231" s="9" t="str">
        <f t="shared" si="184"/>
        <v>Wall</v>
      </c>
      <c r="M11231" s="205" t="str" cm="1">
        <f t="array" ref="M11231">_xlfn.IFS(NOT(ISERROR(VLOOKUP(Table5[[#This Row],[Section]],TB_notTB,1,FALSE))),"No",LEFT(Table5[[#This Row],[Section]],3)="ETB","PLS",LEFT(Table5[[#This Row],[Section]],1)="7","PDB",NOT(ISBLANK(Table5[[#This Row],[Section]])),"No")</f>
        <v>No</v>
      </c>
    </row>
    <row r="11232" spans="1:13" x14ac:dyDescent="0.25">
      <c r="A11232" s="126" t="s">
        <v>9392</v>
      </c>
      <c r="B11232" s="126" t="s">
        <v>3598</v>
      </c>
      <c r="C11232" s="126" t="s">
        <v>98</v>
      </c>
      <c r="D11232" s="127">
        <v>1.6140000000000001</v>
      </c>
      <c r="E11232" s="128">
        <v>596</v>
      </c>
      <c r="F11232" s="128">
        <v>596</v>
      </c>
      <c r="G11232" s="126" t="s">
        <v>13721</v>
      </c>
      <c r="H11232" s="126" t="s">
        <v>20121</v>
      </c>
      <c r="I11232" s="126" t="s">
        <v>20122</v>
      </c>
      <c r="J11232" s="126" t="s">
        <v>26234</v>
      </c>
      <c r="K11232" s="9">
        <f>_xlfn.IFNA(VLOOKUP(Table5[[#This Row],[Section]],SubSill_Tier,2,FALSE),0)</f>
        <v>0</v>
      </c>
      <c r="L11232" s="9" t="str">
        <f t="shared" si="184"/>
        <v/>
      </c>
      <c r="M11232" s="205" t="str" cm="1">
        <f t="array" ref="M11232">_xlfn.IFS(NOT(ISERROR(VLOOKUP(Table5[[#This Row],[Section]],TB_notTB,1,FALSE))),"No",LEFT(Table5[[#This Row],[Section]],3)="ETB","PLS",LEFT(Table5[[#This Row],[Section]],1)="7","PDB",NOT(ISBLANK(Table5[[#This Row],[Section]])),"No")</f>
        <v>No</v>
      </c>
    </row>
    <row r="11233" spans="1:13" x14ac:dyDescent="0.25">
      <c r="A11233" s="126" t="s">
        <v>9393</v>
      </c>
      <c r="B11233" s="126" t="s">
        <v>3598</v>
      </c>
      <c r="C11233" s="126" t="s">
        <v>98</v>
      </c>
      <c r="D11233" s="127">
        <v>0.19800000000000001</v>
      </c>
      <c r="E11233" s="128">
        <v>100</v>
      </c>
      <c r="F11233" s="128">
        <v>100</v>
      </c>
      <c r="G11233" s="126" t="s">
        <v>13724</v>
      </c>
      <c r="H11233" s="126" t="s">
        <v>20186</v>
      </c>
      <c r="I11233" s="126" t="s">
        <v>22099</v>
      </c>
      <c r="J11233" s="126" t="s">
        <v>26234</v>
      </c>
      <c r="K11233" s="9">
        <f>_xlfn.IFNA(VLOOKUP(Table5[[#This Row],[Section]],SubSill_Tier,2,FALSE),0)</f>
        <v>0</v>
      </c>
      <c r="L11233" s="9" t="str">
        <f t="shared" si="184"/>
        <v/>
      </c>
      <c r="M11233" s="205" t="str" cm="1">
        <f t="array" ref="M11233">_xlfn.IFS(NOT(ISERROR(VLOOKUP(Table5[[#This Row],[Section]],TB_notTB,1,FALSE))),"No",LEFT(Table5[[#This Row],[Section]],3)="ETB","PLS",LEFT(Table5[[#This Row],[Section]],1)="7","PDB",NOT(ISBLANK(Table5[[#This Row],[Section]])),"No")</f>
        <v>No</v>
      </c>
    </row>
    <row r="11234" spans="1:13" x14ac:dyDescent="0.25">
      <c r="A11234" s="126" t="s">
        <v>9394</v>
      </c>
      <c r="B11234" s="126" t="s">
        <v>12528</v>
      </c>
      <c r="C11234" s="126" t="s">
        <v>75</v>
      </c>
      <c r="D11234" s="127">
        <v>4.3179999999999996</v>
      </c>
      <c r="E11234" s="128">
        <v>564</v>
      </c>
      <c r="F11234" s="128">
        <v>564</v>
      </c>
      <c r="G11234" s="126" t="s">
        <v>13724</v>
      </c>
      <c r="H11234" s="126" t="s">
        <v>21063</v>
      </c>
      <c r="I11234" s="126" t="s">
        <v>21064</v>
      </c>
      <c r="J11234" s="126" t="s">
        <v>26237</v>
      </c>
      <c r="K11234" s="9">
        <f>_xlfn.IFNA(VLOOKUP(Table5[[#This Row],[Section]],SubSill_Tier,2,FALSE),0)</f>
        <v>0</v>
      </c>
      <c r="L11234" s="9" t="str">
        <f t="shared" si="184"/>
        <v>Wall</v>
      </c>
      <c r="M11234" s="205" t="str" cm="1">
        <f t="array" ref="M11234">_xlfn.IFS(NOT(ISERROR(VLOOKUP(Table5[[#This Row],[Section]],TB_notTB,1,FALSE))),"No",LEFT(Table5[[#This Row],[Section]],3)="ETB","PLS",LEFT(Table5[[#This Row],[Section]],1)="7","PDB",NOT(ISBLANK(Table5[[#This Row],[Section]])),"No")</f>
        <v>No</v>
      </c>
    </row>
    <row r="11235" spans="1:13" x14ac:dyDescent="0.25">
      <c r="A11235" s="126" t="s">
        <v>9395</v>
      </c>
      <c r="B11235" s="126" t="s">
        <v>9396</v>
      </c>
      <c r="C11235" s="126" t="s">
        <v>98</v>
      </c>
      <c r="D11235" s="127">
        <v>2.109</v>
      </c>
      <c r="E11235" s="128">
        <v>209</v>
      </c>
      <c r="F11235" s="128">
        <v>209</v>
      </c>
      <c r="G11235" s="126" t="s">
        <v>13721</v>
      </c>
      <c r="H11235" s="126" t="s">
        <v>20121</v>
      </c>
      <c r="I11235" s="126" t="s">
        <v>20122</v>
      </c>
      <c r="J11235" s="126" t="s">
        <v>26234</v>
      </c>
      <c r="K11235" s="9">
        <f>_xlfn.IFNA(VLOOKUP(Table5[[#This Row],[Section]],SubSill_Tier,2,FALSE),0)</f>
        <v>0</v>
      </c>
      <c r="L11235" s="9" t="str">
        <f t="shared" si="184"/>
        <v/>
      </c>
      <c r="M11235" s="205" t="str" cm="1">
        <f t="array" ref="M11235">_xlfn.IFS(NOT(ISERROR(VLOOKUP(Table5[[#This Row],[Section]],TB_notTB,1,FALSE))),"No",LEFT(Table5[[#This Row],[Section]],3)="ETB","PLS",LEFT(Table5[[#This Row],[Section]],1)="7","PDB",NOT(ISBLANK(Table5[[#This Row],[Section]])),"No")</f>
        <v>No</v>
      </c>
    </row>
    <row r="11236" spans="1:13" x14ac:dyDescent="0.25">
      <c r="A11236" s="126" t="s">
        <v>9397</v>
      </c>
      <c r="B11236" s="126" t="s">
        <v>9396</v>
      </c>
      <c r="C11236" s="126" t="s">
        <v>98</v>
      </c>
      <c r="D11236" s="127">
        <v>2.238</v>
      </c>
      <c r="E11236" s="128">
        <v>215</v>
      </c>
      <c r="F11236" s="128">
        <v>215</v>
      </c>
      <c r="G11236" s="126" t="s">
        <v>13721</v>
      </c>
      <c r="H11236" s="126" t="s">
        <v>20121</v>
      </c>
      <c r="I11236" s="126" t="s">
        <v>20122</v>
      </c>
      <c r="J11236" s="126" t="s">
        <v>26234</v>
      </c>
      <c r="K11236" s="9">
        <f>_xlfn.IFNA(VLOOKUP(Table5[[#This Row],[Section]],SubSill_Tier,2,FALSE),0)</f>
        <v>0</v>
      </c>
      <c r="L11236" s="9" t="str">
        <f t="shared" si="184"/>
        <v/>
      </c>
      <c r="M11236" s="205" t="str" cm="1">
        <f t="array" ref="M11236">_xlfn.IFS(NOT(ISERROR(VLOOKUP(Table5[[#This Row],[Section]],TB_notTB,1,FALSE))),"No",LEFT(Table5[[#This Row],[Section]],3)="ETB","PLS",LEFT(Table5[[#This Row],[Section]],1)="7","PDB",NOT(ISBLANK(Table5[[#This Row],[Section]])),"No")</f>
        <v>No</v>
      </c>
    </row>
    <row r="11237" spans="1:13" x14ac:dyDescent="0.25">
      <c r="A11237" s="126" t="s">
        <v>9398</v>
      </c>
      <c r="B11237" s="126" t="s">
        <v>3598</v>
      </c>
      <c r="C11237" s="126" t="s">
        <v>98</v>
      </c>
      <c r="D11237" s="127">
        <v>1.01</v>
      </c>
      <c r="E11237" s="128">
        <v>151</v>
      </c>
      <c r="F11237" s="128">
        <v>151</v>
      </c>
      <c r="G11237" s="126" t="s">
        <v>13724</v>
      </c>
      <c r="H11237" s="126" t="s">
        <v>20186</v>
      </c>
      <c r="I11237" s="126" t="s">
        <v>22099</v>
      </c>
      <c r="J11237" s="126" t="s">
        <v>26234</v>
      </c>
      <c r="K11237" s="9">
        <f>_xlfn.IFNA(VLOOKUP(Table5[[#This Row],[Section]],SubSill_Tier,2,FALSE),0)</f>
        <v>0</v>
      </c>
      <c r="L11237" s="9" t="str">
        <f t="shared" si="184"/>
        <v/>
      </c>
      <c r="M11237" s="205" t="str" cm="1">
        <f t="array" ref="M11237">_xlfn.IFS(NOT(ISERROR(VLOOKUP(Table5[[#This Row],[Section]],TB_notTB,1,FALSE))),"No",LEFT(Table5[[#This Row],[Section]],3)="ETB","PLS",LEFT(Table5[[#This Row],[Section]],1)="7","PDB",NOT(ISBLANK(Table5[[#This Row],[Section]])),"No")</f>
        <v>No</v>
      </c>
    </row>
    <row r="11238" spans="1:13" x14ac:dyDescent="0.25">
      <c r="A11238" s="126" t="s">
        <v>9399</v>
      </c>
      <c r="B11238" s="126" t="s">
        <v>9400</v>
      </c>
      <c r="C11238" s="126" t="s">
        <v>75</v>
      </c>
      <c r="D11238" s="127">
        <v>2.2559999999999998</v>
      </c>
      <c r="E11238" s="128">
        <v>558</v>
      </c>
      <c r="F11238" s="128">
        <v>270</v>
      </c>
      <c r="G11238" s="126" t="s">
        <v>13750</v>
      </c>
      <c r="H11238" s="126" t="s">
        <v>21081</v>
      </c>
      <c r="I11238" s="126" t="s">
        <v>21082</v>
      </c>
      <c r="J11238" s="126" t="s">
        <v>26233</v>
      </c>
      <c r="K11238" s="9">
        <f>_xlfn.IFNA(VLOOKUP(Table5[[#This Row],[Section]],SubSill_Tier,2,FALSE),0)</f>
        <v>0</v>
      </c>
      <c r="L11238" s="9" t="str">
        <f t="shared" si="184"/>
        <v/>
      </c>
      <c r="M11238" s="205" t="str" cm="1">
        <f t="array" ref="M11238">_xlfn.IFS(NOT(ISERROR(VLOOKUP(Table5[[#This Row],[Section]],TB_notTB,1,FALSE))),"No",LEFT(Table5[[#This Row],[Section]],3)="ETB","PLS",LEFT(Table5[[#This Row],[Section]],1)="7","PDB",NOT(ISBLANK(Table5[[#This Row],[Section]])),"No")</f>
        <v>No</v>
      </c>
    </row>
    <row r="11239" spans="1:13" x14ac:dyDescent="0.25">
      <c r="A11239" s="126" t="s">
        <v>4184</v>
      </c>
      <c r="B11239" s="126" t="s">
        <v>4185</v>
      </c>
      <c r="C11239" s="126" t="s">
        <v>75</v>
      </c>
      <c r="D11239" s="127">
        <v>0.23400000000000001</v>
      </c>
      <c r="E11239" s="128">
        <v>123</v>
      </c>
      <c r="F11239" s="128">
        <v>100</v>
      </c>
      <c r="G11239" s="126" t="s">
        <v>21325</v>
      </c>
      <c r="H11239" s="126" t="s">
        <v>21326</v>
      </c>
      <c r="I11239" s="126" t="s">
        <v>21327</v>
      </c>
      <c r="J11239" s="126" t="s">
        <v>26278</v>
      </c>
      <c r="K11239" s="9">
        <f>_xlfn.IFNA(VLOOKUP(Table5[[#This Row],[Section]],SubSill_Tier,2,FALSE),0)</f>
        <v>0</v>
      </c>
      <c r="L11239" s="9" t="str">
        <f t="shared" si="184"/>
        <v/>
      </c>
      <c r="M11239" s="205" t="str" cm="1">
        <f t="array" ref="M11239">_xlfn.IFS(NOT(ISERROR(VLOOKUP(Table5[[#This Row],[Section]],TB_notTB,1,FALSE))),"No",LEFT(Table5[[#This Row],[Section]],3)="ETB","PLS",LEFT(Table5[[#This Row],[Section]],1)="7","PDB",NOT(ISBLANK(Table5[[#This Row],[Section]])),"No")</f>
        <v>No</v>
      </c>
    </row>
    <row r="11240" spans="1:13" x14ac:dyDescent="0.25">
      <c r="A11240" s="126" t="s">
        <v>4186</v>
      </c>
      <c r="B11240" s="126" t="s">
        <v>4187</v>
      </c>
      <c r="C11240" s="126" t="s">
        <v>75</v>
      </c>
      <c r="D11240" s="127">
        <v>0.70399999999999996</v>
      </c>
      <c r="E11240" s="128">
        <v>225</v>
      </c>
      <c r="F11240" s="128">
        <v>100</v>
      </c>
      <c r="G11240" s="126" t="s">
        <v>13778</v>
      </c>
      <c r="H11240" s="126" t="s">
        <v>20245</v>
      </c>
      <c r="I11240" s="126" t="s">
        <v>21158</v>
      </c>
      <c r="J11240" s="126" t="s">
        <v>26247</v>
      </c>
      <c r="K11240" s="9">
        <f>_xlfn.IFNA(VLOOKUP(Table5[[#This Row],[Section]],SubSill_Tier,2,FALSE),0)</f>
        <v>0</v>
      </c>
      <c r="L11240" s="9" t="str">
        <f t="shared" si="184"/>
        <v/>
      </c>
      <c r="M11240" s="205" t="str" cm="1">
        <f t="array" ref="M11240">_xlfn.IFS(NOT(ISERROR(VLOOKUP(Table5[[#This Row],[Section]],TB_notTB,1,FALSE))),"No",LEFT(Table5[[#This Row],[Section]],3)="ETB","PLS",LEFT(Table5[[#This Row],[Section]],1)="7","PDB",NOT(ISBLANK(Table5[[#This Row],[Section]])),"No")</f>
        <v>No</v>
      </c>
    </row>
    <row r="11241" spans="1:13" x14ac:dyDescent="0.25">
      <c r="A11241" s="126" t="s">
        <v>4188</v>
      </c>
      <c r="B11241" s="126" t="s">
        <v>4189</v>
      </c>
      <c r="C11241" s="126" t="s">
        <v>75</v>
      </c>
      <c r="D11241" s="127">
        <v>1.65</v>
      </c>
      <c r="E11241" s="128">
        <v>513</v>
      </c>
      <c r="F11241" s="128">
        <v>147</v>
      </c>
      <c r="G11241" s="126" t="s">
        <v>21261</v>
      </c>
      <c r="H11241" s="126" t="s">
        <v>21262</v>
      </c>
      <c r="I11241" s="126" t="s">
        <v>21263</v>
      </c>
      <c r="J11241" s="126" t="s">
        <v>26241</v>
      </c>
      <c r="K11241" s="9">
        <f>_xlfn.IFNA(VLOOKUP(Table5[[#This Row],[Section]],SubSill_Tier,2,FALSE),0)</f>
        <v>1</v>
      </c>
      <c r="L11241" s="9" t="str">
        <f t="shared" si="184"/>
        <v/>
      </c>
      <c r="M11241" s="205" t="str" cm="1">
        <f t="array" ref="M11241">_xlfn.IFS(NOT(ISERROR(VLOOKUP(Table5[[#This Row],[Section]],TB_notTB,1,FALSE))),"No",LEFT(Table5[[#This Row],[Section]],3)="ETB","PLS",LEFT(Table5[[#This Row],[Section]],1)="7","PDB",NOT(ISBLANK(Table5[[#This Row],[Section]])),"No")</f>
        <v>No</v>
      </c>
    </row>
    <row r="11242" spans="1:13" x14ac:dyDescent="0.25">
      <c r="A11242" s="126" t="s">
        <v>9401</v>
      </c>
      <c r="B11242" s="126" t="s">
        <v>3598</v>
      </c>
      <c r="C11242" s="126" t="s">
        <v>98</v>
      </c>
      <c r="D11242" s="127">
        <v>0.14699999999999999</v>
      </c>
      <c r="E11242" s="128">
        <v>100</v>
      </c>
      <c r="F11242" s="128">
        <v>100</v>
      </c>
      <c r="G11242" s="126" t="s">
        <v>13724</v>
      </c>
      <c r="H11242" s="126" t="s">
        <v>20186</v>
      </c>
      <c r="I11242" s="126" t="s">
        <v>22099</v>
      </c>
      <c r="J11242" s="126" t="s">
        <v>26234</v>
      </c>
      <c r="K11242" s="9">
        <f>_xlfn.IFNA(VLOOKUP(Table5[[#This Row],[Section]],SubSill_Tier,2,FALSE),0)</f>
        <v>0</v>
      </c>
      <c r="L11242" s="9" t="str">
        <f t="shared" si="184"/>
        <v/>
      </c>
      <c r="M11242" s="205" t="str" cm="1">
        <f t="array" ref="M11242">_xlfn.IFS(NOT(ISERROR(VLOOKUP(Table5[[#This Row],[Section]],TB_notTB,1,FALSE))),"No",LEFT(Table5[[#This Row],[Section]],3)="ETB","PLS",LEFT(Table5[[#This Row],[Section]],1)="7","PDB",NOT(ISBLANK(Table5[[#This Row],[Section]])),"No")</f>
        <v>No</v>
      </c>
    </row>
    <row r="11243" spans="1:13" x14ac:dyDescent="0.25">
      <c r="A11243" s="126" t="s">
        <v>12065</v>
      </c>
      <c r="B11243" s="126" t="s">
        <v>12066</v>
      </c>
      <c r="C11243" s="126" t="s">
        <v>98</v>
      </c>
      <c r="D11243" s="127">
        <v>8.6999999999999994E-2</v>
      </c>
      <c r="E11243" s="128">
        <v>100</v>
      </c>
      <c r="F11243" s="128">
        <v>100</v>
      </c>
      <c r="G11243" s="126" t="s">
        <v>13761</v>
      </c>
      <c r="H11243" s="126" t="s">
        <v>20256</v>
      </c>
      <c r="I11243" s="126" t="s">
        <v>21097</v>
      </c>
      <c r="J11243" s="126" t="s">
        <v>26259</v>
      </c>
      <c r="K11243" s="9">
        <f>_xlfn.IFNA(VLOOKUP(Table5[[#This Row],[Section]],SubSill_Tier,2,FALSE),0)</f>
        <v>0</v>
      </c>
      <c r="L11243" s="9" t="str">
        <f t="shared" si="184"/>
        <v/>
      </c>
      <c r="M11243" s="205" t="str" cm="1">
        <f t="array" ref="M11243">_xlfn.IFS(NOT(ISERROR(VLOOKUP(Table5[[#This Row],[Section]],TB_notTB,1,FALSE))),"No",LEFT(Table5[[#This Row],[Section]],3)="ETB","PLS",LEFT(Table5[[#This Row],[Section]],1)="7","PDB",NOT(ISBLANK(Table5[[#This Row],[Section]])),"No")</f>
        <v>No</v>
      </c>
    </row>
    <row r="11244" spans="1:13" x14ac:dyDescent="0.25">
      <c r="A11244" s="126" t="s">
        <v>9402</v>
      </c>
      <c r="B11244" s="126" t="s">
        <v>3598</v>
      </c>
      <c r="C11244" s="126" t="s">
        <v>98</v>
      </c>
      <c r="D11244" s="127">
        <v>1.974</v>
      </c>
      <c r="E11244" s="128">
        <v>436</v>
      </c>
      <c r="F11244" s="128">
        <v>436</v>
      </c>
      <c r="G11244" s="126" t="s">
        <v>13724</v>
      </c>
      <c r="H11244" s="126" t="s">
        <v>20186</v>
      </c>
      <c r="I11244" s="126" t="s">
        <v>22099</v>
      </c>
      <c r="J11244" s="126" t="s">
        <v>26234</v>
      </c>
      <c r="K11244" s="9">
        <f>_xlfn.IFNA(VLOOKUP(Table5[[#This Row],[Section]],SubSill_Tier,2,FALSE),0)</f>
        <v>0</v>
      </c>
      <c r="L11244" s="9" t="str">
        <f t="shared" si="184"/>
        <v/>
      </c>
      <c r="M11244" s="205" t="str" cm="1">
        <f t="array" ref="M11244">_xlfn.IFS(NOT(ISERROR(VLOOKUP(Table5[[#This Row],[Section]],TB_notTB,1,FALSE))),"No",LEFT(Table5[[#This Row],[Section]],3)="ETB","PLS",LEFT(Table5[[#This Row],[Section]],1)="7","PDB",NOT(ISBLANK(Table5[[#This Row],[Section]])),"No")</f>
        <v>No</v>
      </c>
    </row>
    <row r="11245" spans="1:13" x14ac:dyDescent="0.25">
      <c r="A11245" s="126" t="s">
        <v>9403</v>
      </c>
      <c r="B11245" s="126" t="s">
        <v>3598</v>
      </c>
      <c r="C11245" s="126" t="s">
        <v>98</v>
      </c>
      <c r="D11245" s="127">
        <v>0.80100000000000005</v>
      </c>
      <c r="E11245" s="128">
        <v>253</v>
      </c>
      <c r="F11245" s="128">
        <v>253</v>
      </c>
      <c r="G11245" s="126" t="s">
        <v>13724</v>
      </c>
      <c r="H11245" s="126" t="s">
        <v>20186</v>
      </c>
      <c r="I11245" s="126" t="s">
        <v>22099</v>
      </c>
      <c r="J11245" s="126" t="s">
        <v>26234</v>
      </c>
      <c r="K11245" s="9">
        <f>_xlfn.IFNA(VLOOKUP(Table5[[#This Row],[Section]],SubSill_Tier,2,FALSE),0)</f>
        <v>0</v>
      </c>
      <c r="L11245" s="9" t="str">
        <f t="shared" si="184"/>
        <v/>
      </c>
      <c r="M11245" s="205" t="str" cm="1">
        <f t="array" ref="M11245">_xlfn.IFS(NOT(ISERROR(VLOOKUP(Table5[[#This Row],[Section]],TB_notTB,1,FALSE))),"No",LEFT(Table5[[#This Row],[Section]],3)="ETB","PLS",LEFT(Table5[[#This Row],[Section]],1)="7","PDB",NOT(ISBLANK(Table5[[#This Row],[Section]])),"No")</f>
        <v>No</v>
      </c>
    </row>
    <row r="11246" spans="1:13" x14ac:dyDescent="0.25">
      <c r="A11246" s="126" t="s">
        <v>4190</v>
      </c>
      <c r="B11246" s="126" t="s">
        <v>17222</v>
      </c>
      <c r="C11246" s="126" t="s">
        <v>98</v>
      </c>
      <c r="D11246" s="127">
        <v>0.28699999999999998</v>
      </c>
      <c r="E11246" s="128">
        <v>189</v>
      </c>
      <c r="F11246" s="128">
        <v>189</v>
      </c>
      <c r="G11246" s="126" t="s">
        <v>13736</v>
      </c>
      <c r="H11246" s="126" t="s">
        <v>20148</v>
      </c>
      <c r="I11246" s="126" t="s">
        <v>21073</v>
      </c>
      <c r="J11246" s="126" t="s">
        <v>26232</v>
      </c>
      <c r="K11246" s="9">
        <f>_xlfn.IFNA(VLOOKUP(Table5[[#This Row],[Section]],SubSill_Tier,2,FALSE),0)</f>
        <v>0</v>
      </c>
      <c r="L11246" s="9" t="str">
        <f t="shared" si="184"/>
        <v/>
      </c>
      <c r="M11246" s="205" t="str" cm="1">
        <f t="array" ref="M11246">_xlfn.IFS(NOT(ISERROR(VLOOKUP(Table5[[#This Row],[Section]],TB_notTB,1,FALSE))),"No",LEFT(Table5[[#This Row],[Section]],3)="ETB","PLS",LEFT(Table5[[#This Row],[Section]],1)="7","PDB",NOT(ISBLANK(Table5[[#This Row],[Section]])),"No")</f>
        <v>No</v>
      </c>
    </row>
    <row r="11247" spans="1:13" x14ac:dyDescent="0.25">
      <c r="A11247" s="126" t="s">
        <v>4191</v>
      </c>
      <c r="B11247" s="126" t="s">
        <v>4192</v>
      </c>
      <c r="C11247" s="126" t="s">
        <v>75</v>
      </c>
      <c r="D11247" s="127">
        <v>1.2070000000000001</v>
      </c>
      <c r="E11247" s="128">
        <v>537</v>
      </c>
      <c r="F11247" s="128">
        <v>170</v>
      </c>
      <c r="G11247" s="126" t="s">
        <v>13726</v>
      </c>
      <c r="H11247" s="126" t="s">
        <v>20136</v>
      </c>
      <c r="I11247" s="126" t="s">
        <v>21065</v>
      </c>
      <c r="J11247" s="126" t="s">
        <v>26241</v>
      </c>
      <c r="K11247" s="9">
        <f>_xlfn.IFNA(VLOOKUP(Table5[[#This Row],[Section]],SubSill_Tier,2,FALSE),0)</f>
        <v>0</v>
      </c>
      <c r="L11247" s="9" t="str">
        <f t="shared" si="184"/>
        <v/>
      </c>
      <c r="M11247" s="205" t="str" cm="1">
        <f t="array" ref="M11247">_xlfn.IFS(NOT(ISERROR(VLOOKUP(Table5[[#This Row],[Section]],TB_notTB,1,FALSE))),"No",LEFT(Table5[[#This Row],[Section]],3)="ETB","PLS",LEFT(Table5[[#This Row],[Section]],1)="7","PDB",NOT(ISBLANK(Table5[[#This Row],[Section]])),"No")</f>
        <v>No</v>
      </c>
    </row>
    <row r="11248" spans="1:13" x14ac:dyDescent="0.25">
      <c r="A11248" s="126" t="s">
        <v>4193</v>
      </c>
      <c r="B11248" s="126" t="s">
        <v>4194</v>
      </c>
      <c r="C11248" s="126" t="s">
        <v>75</v>
      </c>
      <c r="D11248" s="127">
        <v>1.0049999999999999</v>
      </c>
      <c r="E11248" s="128">
        <v>448</v>
      </c>
      <c r="F11248" s="128">
        <v>152</v>
      </c>
      <c r="G11248" s="126" t="s">
        <v>13787</v>
      </c>
      <c r="H11248" s="126" t="s">
        <v>20287</v>
      </c>
      <c r="I11248" s="126" t="s">
        <v>28006</v>
      </c>
      <c r="J11248" s="126" t="s">
        <v>26247</v>
      </c>
      <c r="K11248" s="9">
        <f>_xlfn.IFNA(VLOOKUP(Table5[[#This Row],[Section]],SubSill_Tier,2,FALSE),0)</f>
        <v>0</v>
      </c>
      <c r="L11248" s="9" t="str">
        <f t="shared" si="184"/>
        <v/>
      </c>
      <c r="M11248" s="205" t="str" cm="1">
        <f t="array" ref="M11248">_xlfn.IFS(NOT(ISERROR(VLOOKUP(Table5[[#This Row],[Section]],TB_notTB,1,FALSE))),"No",LEFT(Table5[[#This Row],[Section]],3)="ETB","PLS",LEFT(Table5[[#This Row],[Section]],1)="7","PDB",NOT(ISBLANK(Table5[[#This Row],[Section]])),"No")</f>
        <v>No</v>
      </c>
    </row>
    <row r="11249" spans="1:13" x14ac:dyDescent="0.25">
      <c r="A11249" s="126" t="s">
        <v>4195</v>
      </c>
      <c r="B11249" s="126" t="s">
        <v>4196</v>
      </c>
      <c r="C11249" s="126" t="s">
        <v>75</v>
      </c>
      <c r="D11249" s="127">
        <v>2.0659999999999998</v>
      </c>
      <c r="E11249" s="128">
        <v>619</v>
      </c>
      <c r="F11249" s="128">
        <v>153</v>
      </c>
      <c r="G11249" s="126" t="s">
        <v>13808</v>
      </c>
      <c r="H11249" s="126" t="s">
        <v>21163</v>
      </c>
      <c r="I11249" s="126" t="s">
        <v>21164</v>
      </c>
      <c r="J11249" s="126" t="s">
        <v>26241</v>
      </c>
      <c r="K11249" s="9">
        <f>_xlfn.IFNA(VLOOKUP(Table5[[#This Row],[Section]],SubSill_Tier,2,FALSE),0)</f>
        <v>0</v>
      </c>
      <c r="L11249" s="9" t="str">
        <f t="shared" si="184"/>
        <v/>
      </c>
      <c r="M11249" s="205" t="str" cm="1">
        <f t="array" ref="M11249">_xlfn.IFS(NOT(ISERROR(VLOOKUP(Table5[[#This Row],[Section]],TB_notTB,1,FALSE))),"No",LEFT(Table5[[#This Row],[Section]],3)="ETB","PLS",LEFT(Table5[[#This Row],[Section]],1)="7","PDB",NOT(ISBLANK(Table5[[#This Row],[Section]])),"No")</f>
        <v>No</v>
      </c>
    </row>
    <row r="11250" spans="1:13" x14ac:dyDescent="0.25">
      <c r="A11250" s="126" t="s">
        <v>4197</v>
      </c>
      <c r="B11250" s="126" t="s">
        <v>4198</v>
      </c>
      <c r="C11250" s="126" t="s">
        <v>75</v>
      </c>
      <c r="D11250" s="127">
        <v>2.3130000000000002</v>
      </c>
      <c r="E11250" s="128">
        <v>665</v>
      </c>
      <c r="F11250" s="128">
        <v>270</v>
      </c>
      <c r="G11250" s="126" t="s">
        <v>13808</v>
      </c>
      <c r="H11250" s="126" t="s">
        <v>21163</v>
      </c>
      <c r="I11250" s="126" t="s">
        <v>21164</v>
      </c>
      <c r="J11250" s="126" t="s">
        <v>26241</v>
      </c>
      <c r="K11250" s="9">
        <f>_xlfn.IFNA(VLOOKUP(Table5[[#This Row],[Section]],SubSill_Tier,2,FALSE),0)</f>
        <v>0</v>
      </c>
      <c r="L11250" s="9" t="str">
        <f t="shared" si="184"/>
        <v/>
      </c>
      <c r="M11250" s="205" t="str" cm="1">
        <f t="array" ref="M11250">_xlfn.IFS(NOT(ISERROR(VLOOKUP(Table5[[#This Row],[Section]],TB_notTB,1,FALSE))),"No",LEFT(Table5[[#This Row],[Section]],3)="ETB","PLS",LEFT(Table5[[#This Row],[Section]],1)="7","PDB",NOT(ISBLANK(Table5[[#This Row],[Section]])),"No")</f>
        <v>No</v>
      </c>
    </row>
    <row r="11251" spans="1:13" x14ac:dyDescent="0.25">
      <c r="A11251" s="126" t="s">
        <v>4199</v>
      </c>
      <c r="B11251" s="126" t="s">
        <v>4200</v>
      </c>
      <c r="C11251" s="126" t="s">
        <v>75</v>
      </c>
      <c r="D11251" s="127">
        <v>1.1279999999999999</v>
      </c>
      <c r="E11251" s="128">
        <v>406</v>
      </c>
      <c r="F11251" s="128">
        <v>406</v>
      </c>
      <c r="G11251" s="126" t="s">
        <v>13808</v>
      </c>
      <c r="H11251" s="126" t="s">
        <v>21163</v>
      </c>
      <c r="I11251" s="126" t="s">
        <v>21164</v>
      </c>
      <c r="J11251" s="126" t="s">
        <v>26241</v>
      </c>
      <c r="K11251" s="9">
        <f>_xlfn.IFNA(VLOOKUP(Table5[[#This Row],[Section]],SubSill_Tier,2,FALSE),0)</f>
        <v>0</v>
      </c>
      <c r="L11251" s="9" t="str">
        <f t="shared" si="184"/>
        <v/>
      </c>
      <c r="M11251" s="205" t="str" cm="1">
        <f t="array" ref="M11251">_xlfn.IFS(NOT(ISERROR(VLOOKUP(Table5[[#This Row],[Section]],TB_notTB,1,FALSE))),"No",LEFT(Table5[[#This Row],[Section]],3)="ETB","PLS",LEFT(Table5[[#This Row],[Section]],1)="7","PDB",NOT(ISBLANK(Table5[[#This Row],[Section]])),"No")</f>
        <v>No</v>
      </c>
    </row>
    <row r="11252" spans="1:13" x14ac:dyDescent="0.25">
      <c r="A11252" s="126" t="s">
        <v>4201</v>
      </c>
      <c r="B11252" s="126" t="s">
        <v>4202</v>
      </c>
      <c r="C11252" s="126" t="s">
        <v>75</v>
      </c>
      <c r="D11252" s="127">
        <v>2.1850000000000001</v>
      </c>
      <c r="E11252" s="128">
        <v>645</v>
      </c>
      <c r="F11252" s="128">
        <v>180</v>
      </c>
      <c r="G11252" s="126" t="s">
        <v>13808</v>
      </c>
      <c r="H11252" s="126" t="s">
        <v>21163</v>
      </c>
      <c r="I11252" s="126" t="s">
        <v>21164</v>
      </c>
      <c r="J11252" s="126" t="s">
        <v>26241</v>
      </c>
      <c r="K11252" s="9">
        <f>_xlfn.IFNA(VLOOKUP(Table5[[#This Row],[Section]],SubSill_Tier,2,FALSE),0)</f>
        <v>0</v>
      </c>
      <c r="L11252" s="9" t="str">
        <f t="shared" si="184"/>
        <v/>
      </c>
      <c r="M11252" s="205" t="str" cm="1">
        <f t="array" ref="M11252">_xlfn.IFS(NOT(ISERROR(VLOOKUP(Table5[[#This Row],[Section]],TB_notTB,1,FALSE))),"No",LEFT(Table5[[#This Row],[Section]],3)="ETB","PLS",LEFT(Table5[[#This Row],[Section]],1)="7","PDB",NOT(ISBLANK(Table5[[#This Row],[Section]])),"No")</f>
        <v>No</v>
      </c>
    </row>
    <row r="11253" spans="1:13" x14ac:dyDescent="0.25">
      <c r="A11253" s="126" t="s">
        <v>4203</v>
      </c>
      <c r="B11253" s="126" t="s">
        <v>4204</v>
      </c>
      <c r="C11253" s="126" t="s">
        <v>75</v>
      </c>
      <c r="D11253" s="127">
        <v>1.7310000000000001</v>
      </c>
      <c r="E11253" s="128">
        <v>605</v>
      </c>
      <c r="F11253" s="128">
        <v>179</v>
      </c>
      <c r="G11253" s="126" t="s">
        <v>13808</v>
      </c>
      <c r="H11253" s="126" t="s">
        <v>21163</v>
      </c>
      <c r="I11253" s="126" t="s">
        <v>21164</v>
      </c>
      <c r="J11253" s="126" t="s">
        <v>26241</v>
      </c>
      <c r="K11253" s="9">
        <f>_xlfn.IFNA(VLOOKUP(Table5[[#This Row],[Section]],SubSill_Tier,2,FALSE),0)</f>
        <v>0</v>
      </c>
      <c r="L11253" s="9" t="str">
        <f t="shared" si="184"/>
        <v/>
      </c>
      <c r="M11253" s="205" t="str" cm="1">
        <f t="array" ref="M11253">_xlfn.IFS(NOT(ISERROR(VLOOKUP(Table5[[#This Row],[Section]],TB_notTB,1,FALSE))),"No",LEFT(Table5[[#This Row],[Section]],3)="ETB","PLS",LEFT(Table5[[#This Row],[Section]],1)="7","PDB",NOT(ISBLANK(Table5[[#This Row],[Section]])),"No")</f>
        <v>No</v>
      </c>
    </row>
    <row r="11254" spans="1:13" x14ac:dyDescent="0.25">
      <c r="A11254" s="126" t="s">
        <v>4205</v>
      </c>
      <c r="B11254" s="126" t="s">
        <v>4206</v>
      </c>
      <c r="C11254" s="126" t="s">
        <v>98</v>
      </c>
      <c r="D11254" s="127">
        <v>1.0369999999999999</v>
      </c>
      <c r="E11254" s="128">
        <v>328</v>
      </c>
      <c r="F11254" s="128">
        <v>195</v>
      </c>
      <c r="G11254" s="126" t="s">
        <v>13778</v>
      </c>
      <c r="H11254" s="126" t="s">
        <v>20245</v>
      </c>
      <c r="I11254" s="126" t="s">
        <v>21158</v>
      </c>
      <c r="J11254" s="126" t="s">
        <v>26247</v>
      </c>
      <c r="K11254" s="9">
        <f>_xlfn.IFNA(VLOOKUP(Table5[[#This Row],[Section]],SubSill_Tier,2,FALSE),0)</f>
        <v>0</v>
      </c>
      <c r="L11254" s="9" t="str">
        <f t="shared" si="184"/>
        <v/>
      </c>
      <c r="M11254" s="205" t="str" cm="1">
        <f t="array" ref="M11254">_xlfn.IFS(NOT(ISERROR(VLOOKUP(Table5[[#This Row],[Section]],TB_notTB,1,FALSE))),"No",LEFT(Table5[[#This Row],[Section]],3)="ETB","PLS",LEFT(Table5[[#This Row],[Section]],1)="7","PDB",NOT(ISBLANK(Table5[[#This Row],[Section]])),"No")</f>
        <v>No</v>
      </c>
    </row>
    <row r="11255" spans="1:13" x14ac:dyDescent="0.25">
      <c r="A11255" s="126" t="s">
        <v>9404</v>
      </c>
      <c r="B11255" s="126" t="s">
        <v>9405</v>
      </c>
      <c r="C11255" s="126" t="s">
        <v>75</v>
      </c>
      <c r="D11255" s="127">
        <v>5.2999999999999999E-2</v>
      </c>
      <c r="E11255" s="128">
        <v>100</v>
      </c>
      <c r="F11255" s="128">
        <v>100</v>
      </c>
      <c r="G11255" s="126" t="s">
        <v>13750</v>
      </c>
      <c r="H11255" s="126" t="s">
        <v>20121</v>
      </c>
      <c r="I11255" s="126" t="s">
        <v>20122</v>
      </c>
      <c r="J11255" s="126" t="s">
        <v>26234</v>
      </c>
      <c r="K11255" s="9">
        <f>_xlfn.IFNA(VLOOKUP(Table5[[#This Row],[Section]],SubSill_Tier,2,FALSE),0)</f>
        <v>0</v>
      </c>
      <c r="L11255" s="9" t="str">
        <f t="shared" si="184"/>
        <v/>
      </c>
      <c r="M11255" s="205" t="str" cm="1">
        <f t="array" ref="M11255">_xlfn.IFS(NOT(ISERROR(VLOOKUP(Table5[[#This Row],[Section]],TB_notTB,1,FALSE))),"No",LEFT(Table5[[#This Row],[Section]],3)="ETB","PLS",LEFT(Table5[[#This Row],[Section]],1)="7","PDB",NOT(ISBLANK(Table5[[#This Row],[Section]])),"No")</f>
        <v>No</v>
      </c>
    </row>
    <row r="11256" spans="1:13" x14ac:dyDescent="0.25">
      <c r="A11256" s="126" t="s">
        <v>16567</v>
      </c>
      <c r="B11256" s="126" t="s">
        <v>17222</v>
      </c>
      <c r="C11256" s="126" t="s">
        <v>98</v>
      </c>
      <c r="D11256" s="127">
        <v>0.871</v>
      </c>
      <c r="E11256" s="128">
        <v>467</v>
      </c>
      <c r="F11256" s="128">
        <v>213</v>
      </c>
      <c r="G11256" s="126" t="s">
        <v>14884</v>
      </c>
      <c r="H11256" s="126" t="s">
        <v>20232</v>
      </c>
      <c r="I11256" s="126" t="s">
        <v>20262</v>
      </c>
      <c r="J11256" s="126" t="s">
        <v>26291</v>
      </c>
      <c r="K11256" s="9">
        <f>_xlfn.IFNA(VLOOKUP(Table5[[#This Row],[Section]],SubSill_Tier,2,FALSE),0)</f>
        <v>0</v>
      </c>
      <c r="L11256" s="9" t="str">
        <f t="shared" si="184"/>
        <v/>
      </c>
      <c r="M11256" s="205" t="str" cm="1">
        <f t="array" ref="M11256">_xlfn.IFS(NOT(ISERROR(VLOOKUP(Table5[[#This Row],[Section]],TB_notTB,1,FALSE))),"No",LEFT(Table5[[#This Row],[Section]],3)="ETB","PLS",LEFT(Table5[[#This Row],[Section]],1)="7","PDB",NOT(ISBLANK(Table5[[#This Row],[Section]])),"No")</f>
        <v>No</v>
      </c>
    </row>
    <row r="11257" spans="1:13" x14ac:dyDescent="0.25">
      <c r="A11257" s="126" t="s">
        <v>16568</v>
      </c>
      <c r="B11257" s="126" t="s">
        <v>29055</v>
      </c>
      <c r="C11257" s="126" t="s">
        <v>75</v>
      </c>
      <c r="D11257" s="127">
        <v>1.1930000000000001</v>
      </c>
      <c r="E11257" s="128">
        <v>516</v>
      </c>
      <c r="F11257" s="128">
        <v>248</v>
      </c>
      <c r="G11257" s="126" t="s">
        <v>14884</v>
      </c>
      <c r="H11257" s="126" t="s">
        <v>21146</v>
      </c>
      <c r="I11257" s="126" t="s">
        <v>22101</v>
      </c>
      <c r="J11257" s="126" t="s">
        <v>26278</v>
      </c>
      <c r="K11257" s="9">
        <f>_xlfn.IFNA(VLOOKUP(Table5[[#This Row],[Section]],SubSill_Tier,2,FALSE),0)</f>
        <v>2</v>
      </c>
      <c r="L11257" s="9" t="str">
        <f t="shared" si="184"/>
        <v/>
      </c>
      <c r="M11257" s="205" t="str" cm="1">
        <f t="array" ref="M11257">_xlfn.IFS(NOT(ISERROR(VLOOKUP(Table5[[#This Row],[Section]],TB_notTB,1,FALSE))),"No",LEFT(Table5[[#This Row],[Section]],3)="ETB","PLS",LEFT(Table5[[#This Row],[Section]],1)="7","PDB",NOT(ISBLANK(Table5[[#This Row],[Section]])),"No")</f>
        <v>No</v>
      </c>
    </row>
    <row r="11258" spans="1:13" x14ac:dyDescent="0.25">
      <c r="A11258" s="126" t="s">
        <v>16569</v>
      </c>
      <c r="B11258" s="126" t="s">
        <v>22432</v>
      </c>
      <c r="C11258" s="126" t="s">
        <v>75</v>
      </c>
      <c r="D11258" s="127">
        <v>0.40500000000000003</v>
      </c>
      <c r="E11258" s="128">
        <v>230</v>
      </c>
      <c r="F11258" s="128">
        <v>129</v>
      </c>
      <c r="G11258" s="126" t="s">
        <v>14884</v>
      </c>
      <c r="H11258" s="126" t="s">
        <v>21146</v>
      </c>
      <c r="I11258" s="126" t="s">
        <v>22101</v>
      </c>
      <c r="J11258" s="126" t="s">
        <v>26278</v>
      </c>
      <c r="K11258" s="9">
        <f>_xlfn.IFNA(VLOOKUP(Table5[[#This Row],[Section]],SubSill_Tier,2,FALSE),0)</f>
        <v>0</v>
      </c>
      <c r="L11258" s="9" t="str">
        <f t="shared" si="184"/>
        <v/>
      </c>
      <c r="M11258" s="205" t="str" cm="1">
        <f t="array" ref="M11258">_xlfn.IFS(NOT(ISERROR(VLOOKUP(Table5[[#This Row],[Section]],TB_notTB,1,FALSE))),"No",LEFT(Table5[[#This Row],[Section]],3)="ETB","PLS",LEFT(Table5[[#This Row],[Section]],1)="7","PDB",NOT(ISBLANK(Table5[[#This Row],[Section]])),"No")</f>
        <v>No</v>
      </c>
    </row>
    <row r="11259" spans="1:13" x14ac:dyDescent="0.25">
      <c r="A11259" s="126" t="s">
        <v>16570</v>
      </c>
      <c r="B11259" s="126" t="s">
        <v>22433</v>
      </c>
      <c r="C11259" s="126" t="s">
        <v>75</v>
      </c>
      <c r="D11259" s="127">
        <v>1.1879999999999999</v>
      </c>
      <c r="E11259" s="128">
        <v>313</v>
      </c>
      <c r="F11259" s="128">
        <v>273</v>
      </c>
      <c r="G11259" s="126" t="s">
        <v>15670</v>
      </c>
      <c r="H11259" s="126" t="s">
        <v>21159</v>
      </c>
      <c r="I11259" s="126" t="s">
        <v>22103</v>
      </c>
      <c r="J11259" s="126" t="s">
        <v>26278</v>
      </c>
      <c r="K11259" s="9">
        <f>_xlfn.IFNA(VLOOKUP(Table5[[#This Row],[Section]],SubSill_Tier,2,FALSE),0)</f>
        <v>0</v>
      </c>
      <c r="L11259" s="9" t="str">
        <f t="shared" si="184"/>
        <v/>
      </c>
      <c r="M11259" s="205" t="str" cm="1">
        <f t="array" ref="M11259">_xlfn.IFS(NOT(ISERROR(VLOOKUP(Table5[[#This Row],[Section]],TB_notTB,1,FALSE))),"No",LEFT(Table5[[#This Row],[Section]],3)="ETB","PLS",LEFT(Table5[[#This Row],[Section]],1)="7","PDB",NOT(ISBLANK(Table5[[#This Row],[Section]])),"No")</f>
        <v>No</v>
      </c>
    </row>
    <row r="11260" spans="1:13" x14ac:dyDescent="0.25">
      <c r="A11260" s="126" t="s">
        <v>16571</v>
      </c>
      <c r="B11260" s="126" t="s">
        <v>22434</v>
      </c>
      <c r="C11260" s="126" t="s">
        <v>75</v>
      </c>
      <c r="D11260" s="127">
        <v>1.5720000000000001</v>
      </c>
      <c r="E11260" s="128">
        <v>627</v>
      </c>
      <c r="F11260" s="128">
        <v>286</v>
      </c>
      <c r="G11260" s="126" t="s">
        <v>14967</v>
      </c>
      <c r="H11260" s="126" t="s">
        <v>21251</v>
      </c>
      <c r="I11260" s="126" t="s">
        <v>22136</v>
      </c>
      <c r="J11260" s="126" t="s">
        <v>26278</v>
      </c>
      <c r="K11260" s="9">
        <f>_xlfn.IFNA(VLOOKUP(Table5[[#This Row],[Section]],SubSill_Tier,2,FALSE),0)</f>
        <v>1</v>
      </c>
      <c r="L11260" s="9" t="str">
        <f t="shared" si="184"/>
        <v/>
      </c>
      <c r="M11260" s="205" t="str" cm="1">
        <f t="array" ref="M11260">_xlfn.IFS(NOT(ISERROR(VLOOKUP(Table5[[#This Row],[Section]],TB_notTB,1,FALSE))),"No",LEFT(Table5[[#This Row],[Section]],3)="ETB","PLS",LEFT(Table5[[#This Row],[Section]],1)="7","PDB",NOT(ISBLANK(Table5[[#This Row],[Section]])),"No")</f>
        <v>No</v>
      </c>
    </row>
    <row r="11261" spans="1:13" x14ac:dyDescent="0.25">
      <c r="A11261" s="126" t="s">
        <v>4207</v>
      </c>
      <c r="B11261" s="126" t="s">
        <v>13021</v>
      </c>
      <c r="C11261" s="126" t="s">
        <v>98</v>
      </c>
      <c r="D11261" s="127">
        <v>1.427</v>
      </c>
      <c r="E11261" s="128">
        <v>443</v>
      </c>
      <c r="F11261" s="128">
        <v>107</v>
      </c>
      <c r="G11261" s="126" t="s">
        <v>13726</v>
      </c>
      <c r="H11261" s="126" t="s">
        <v>20136</v>
      </c>
      <c r="I11261" s="126" t="s">
        <v>21065</v>
      </c>
      <c r="J11261" s="126" t="s">
        <v>26241</v>
      </c>
      <c r="K11261" s="9">
        <f>_xlfn.IFNA(VLOOKUP(Table5[[#This Row],[Section]],SubSill_Tier,2,FALSE),0)</f>
        <v>1</v>
      </c>
      <c r="L11261" s="9" t="str">
        <f t="shared" si="184"/>
        <v/>
      </c>
      <c r="M11261" s="205" t="str" cm="1">
        <f t="array" ref="M11261">_xlfn.IFS(NOT(ISERROR(VLOOKUP(Table5[[#This Row],[Section]],TB_notTB,1,FALSE))),"No",LEFT(Table5[[#This Row],[Section]],3)="ETB","PLS",LEFT(Table5[[#This Row],[Section]],1)="7","PDB",NOT(ISBLANK(Table5[[#This Row],[Section]])),"No")</f>
        <v>No</v>
      </c>
    </row>
    <row r="11262" spans="1:13" x14ac:dyDescent="0.25">
      <c r="A11262" s="126" t="s">
        <v>4208</v>
      </c>
      <c r="B11262" s="126" t="s">
        <v>4209</v>
      </c>
      <c r="C11262" s="126" t="s">
        <v>75</v>
      </c>
      <c r="D11262" s="127">
        <v>0.39200000000000002</v>
      </c>
      <c r="E11262" s="128">
        <v>183</v>
      </c>
      <c r="F11262" s="128">
        <v>100</v>
      </c>
      <c r="G11262" s="126" t="s">
        <v>13782</v>
      </c>
      <c r="H11262" s="126" t="s">
        <v>20267</v>
      </c>
      <c r="I11262" s="126" t="s">
        <v>21157</v>
      </c>
      <c r="J11262" s="126" t="s">
        <v>26241</v>
      </c>
      <c r="K11262" s="9">
        <f>_xlfn.IFNA(VLOOKUP(Table5[[#This Row],[Section]],SubSill_Tier,2,FALSE),0)</f>
        <v>0</v>
      </c>
      <c r="L11262" s="9" t="str">
        <f t="shared" si="184"/>
        <v/>
      </c>
      <c r="M11262" s="205" t="str" cm="1">
        <f t="array" ref="M11262">_xlfn.IFS(NOT(ISERROR(VLOOKUP(Table5[[#This Row],[Section]],TB_notTB,1,FALSE))),"No",LEFT(Table5[[#This Row],[Section]],3)="ETB","PLS",LEFT(Table5[[#This Row],[Section]],1)="7","PDB",NOT(ISBLANK(Table5[[#This Row],[Section]])),"No")</f>
        <v>No</v>
      </c>
    </row>
    <row r="11263" spans="1:13" x14ac:dyDescent="0.25">
      <c r="A11263" s="126" t="s">
        <v>4210</v>
      </c>
      <c r="B11263" s="126" t="s">
        <v>4211</v>
      </c>
      <c r="C11263" s="126" t="s">
        <v>75</v>
      </c>
      <c r="D11263" s="127">
        <v>2.5459999999999998</v>
      </c>
      <c r="E11263" s="128">
        <v>451</v>
      </c>
      <c r="F11263" s="128">
        <v>330</v>
      </c>
      <c r="G11263" s="126" t="s">
        <v>13782</v>
      </c>
      <c r="H11263" s="126" t="s">
        <v>20267</v>
      </c>
      <c r="I11263" s="126" t="s">
        <v>21157</v>
      </c>
      <c r="J11263" s="126" t="s">
        <v>26241</v>
      </c>
      <c r="K11263" s="9">
        <f>_xlfn.IFNA(VLOOKUP(Table5[[#This Row],[Section]],SubSill_Tier,2,FALSE),0)</f>
        <v>0</v>
      </c>
      <c r="L11263" s="9" t="str">
        <f t="shared" si="184"/>
        <v/>
      </c>
      <c r="M11263" s="205" t="str" cm="1">
        <f t="array" ref="M11263">_xlfn.IFS(NOT(ISERROR(VLOOKUP(Table5[[#This Row],[Section]],TB_notTB,1,FALSE))),"No",LEFT(Table5[[#This Row],[Section]],3)="ETB","PLS",LEFT(Table5[[#This Row],[Section]],1)="7","PDB",NOT(ISBLANK(Table5[[#This Row],[Section]])),"No")</f>
        <v>No</v>
      </c>
    </row>
    <row r="11264" spans="1:13" x14ac:dyDescent="0.25">
      <c r="A11264" s="126" t="s">
        <v>4212</v>
      </c>
      <c r="B11264" s="126" t="s">
        <v>4213</v>
      </c>
      <c r="C11264" s="126" t="s">
        <v>75</v>
      </c>
      <c r="D11264" s="127">
        <v>1.145</v>
      </c>
      <c r="E11264" s="128">
        <v>483</v>
      </c>
      <c r="F11264" s="128">
        <v>140</v>
      </c>
      <c r="G11264" s="126" t="s">
        <v>13782</v>
      </c>
      <c r="H11264" s="126" t="s">
        <v>20267</v>
      </c>
      <c r="I11264" s="126" t="s">
        <v>21157</v>
      </c>
      <c r="J11264" s="126" t="s">
        <v>26241</v>
      </c>
      <c r="K11264" s="9">
        <f>_xlfn.IFNA(VLOOKUP(Table5[[#This Row],[Section]],SubSill_Tier,2,FALSE),0)</f>
        <v>0</v>
      </c>
      <c r="L11264" s="9" t="str">
        <f t="shared" si="184"/>
        <v/>
      </c>
      <c r="M11264" s="205" t="str" cm="1">
        <f t="array" ref="M11264">_xlfn.IFS(NOT(ISERROR(VLOOKUP(Table5[[#This Row],[Section]],TB_notTB,1,FALSE))),"No",LEFT(Table5[[#This Row],[Section]],3)="ETB","PLS",LEFT(Table5[[#This Row],[Section]],1)="7","PDB",NOT(ISBLANK(Table5[[#This Row],[Section]])),"No")</f>
        <v>No</v>
      </c>
    </row>
    <row r="11265" spans="1:13" x14ac:dyDescent="0.25">
      <c r="A11265" s="126" t="s">
        <v>4214</v>
      </c>
      <c r="B11265" s="126" t="s">
        <v>4215</v>
      </c>
      <c r="C11265" s="126" t="s">
        <v>75</v>
      </c>
      <c r="D11265" s="127">
        <v>1.0840000000000001</v>
      </c>
      <c r="E11265" s="128">
        <v>228</v>
      </c>
      <c r="F11265" s="128">
        <v>184</v>
      </c>
      <c r="G11265" s="126" t="s">
        <v>13782</v>
      </c>
      <c r="H11265" s="126" t="s">
        <v>20267</v>
      </c>
      <c r="I11265" s="126" t="s">
        <v>21157</v>
      </c>
      <c r="J11265" s="126" t="s">
        <v>26241</v>
      </c>
      <c r="K11265" s="9">
        <f>_xlfn.IFNA(VLOOKUP(Table5[[#This Row],[Section]],SubSill_Tier,2,FALSE),0)</f>
        <v>0</v>
      </c>
      <c r="L11265" s="9" t="str">
        <f t="shared" si="184"/>
        <v/>
      </c>
      <c r="M11265" s="205" t="str" cm="1">
        <f t="array" ref="M11265">_xlfn.IFS(NOT(ISERROR(VLOOKUP(Table5[[#This Row],[Section]],TB_notTB,1,FALSE))),"No",LEFT(Table5[[#This Row],[Section]],3)="ETB","PLS",LEFT(Table5[[#This Row],[Section]],1)="7","PDB",NOT(ISBLANK(Table5[[#This Row],[Section]])),"No")</f>
        <v>No</v>
      </c>
    </row>
    <row r="11266" spans="1:13" x14ac:dyDescent="0.25">
      <c r="A11266" s="126" t="s">
        <v>9406</v>
      </c>
      <c r="B11266" s="126" t="s">
        <v>28694</v>
      </c>
      <c r="C11266" s="126" t="s">
        <v>75</v>
      </c>
      <c r="D11266" s="127">
        <v>16.335999999999999</v>
      </c>
      <c r="E11266" s="128">
        <v>698</v>
      </c>
      <c r="F11266" s="128">
        <v>698</v>
      </c>
      <c r="G11266" s="126" t="s">
        <v>13717</v>
      </c>
      <c r="H11266" s="126" t="s">
        <v>20125</v>
      </c>
      <c r="I11266" s="126" t="s">
        <v>20126</v>
      </c>
      <c r="J11266" s="126" t="s">
        <v>26249</v>
      </c>
      <c r="K11266" s="9">
        <f>_xlfn.IFNA(VLOOKUP(Table5[[#This Row],[Section]],SubSill_Tier,2,FALSE),0)</f>
        <v>0</v>
      </c>
      <c r="L11266" s="9" t="str">
        <f t="shared" si="184"/>
        <v/>
      </c>
      <c r="M11266" s="205" t="str" cm="1">
        <f t="array" ref="M11266">_xlfn.IFS(NOT(ISERROR(VLOOKUP(Table5[[#This Row],[Section]],TB_notTB,1,FALSE))),"No",LEFT(Table5[[#This Row],[Section]],3)="ETB","PLS",LEFT(Table5[[#This Row],[Section]],1)="7","PDB",NOT(ISBLANK(Table5[[#This Row],[Section]])),"No")</f>
        <v>No</v>
      </c>
    </row>
    <row r="11267" spans="1:13" x14ac:dyDescent="0.25">
      <c r="A11267" s="126" t="s">
        <v>12863</v>
      </c>
      <c r="B11267" s="126" t="s">
        <v>12864</v>
      </c>
      <c r="C11267" s="126" t="s">
        <v>75</v>
      </c>
      <c r="D11267" s="127">
        <v>1.3260000000000001</v>
      </c>
      <c r="E11267" s="128">
        <v>308</v>
      </c>
      <c r="F11267" s="128">
        <v>308</v>
      </c>
      <c r="G11267" s="126" t="s">
        <v>13735</v>
      </c>
      <c r="H11267" s="126" t="s">
        <v>21071</v>
      </c>
      <c r="I11267" s="126" t="s">
        <v>21072</v>
      </c>
      <c r="J11267" s="126" t="s">
        <v>26362</v>
      </c>
      <c r="K11267" s="9">
        <f>_xlfn.IFNA(VLOOKUP(Table5[[#This Row],[Section]],SubSill_Tier,2,FALSE),0)</f>
        <v>0</v>
      </c>
      <c r="L11267" s="9" t="str">
        <f t="shared" si="184"/>
        <v/>
      </c>
      <c r="M11267" s="205" t="str" cm="1">
        <f t="array" ref="M11267">_xlfn.IFS(NOT(ISERROR(VLOOKUP(Table5[[#This Row],[Section]],TB_notTB,1,FALSE))),"No",LEFT(Table5[[#This Row],[Section]],3)="ETB","PLS",LEFT(Table5[[#This Row],[Section]],1)="7","PDB",NOT(ISBLANK(Table5[[#This Row],[Section]])),"No")</f>
        <v>No</v>
      </c>
    </row>
    <row r="11268" spans="1:13" x14ac:dyDescent="0.25">
      <c r="A11268" s="126" t="s">
        <v>4216</v>
      </c>
      <c r="B11268" s="126" t="s">
        <v>3312</v>
      </c>
      <c r="C11268" s="126" t="s">
        <v>98</v>
      </c>
      <c r="D11268" s="127">
        <v>0.52900000000000003</v>
      </c>
      <c r="E11268" s="128">
        <v>238</v>
      </c>
      <c r="F11268" s="128">
        <v>100</v>
      </c>
      <c r="G11268" s="126" t="s">
        <v>13778</v>
      </c>
      <c r="H11268" s="126" t="s">
        <v>20245</v>
      </c>
      <c r="I11268" s="126" t="s">
        <v>21158</v>
      </c>
      <c r="J11268" s="126" t="s">
        <v>26247</v>
      </c>
      <c r="K11268" s="9">
        <f>_xlfn.IFNA(VLOOKUP(Table5[[#This Row],[Section]],SubSill_Tier,2,FALSE),0)</f>
        <v>0</v>
      </c>
      <c r="L11268" s="9" t="str">
        <f t="shared" ref="L11268:L11331" si="185">IFERROR(IF(LEFT(G11268,2)="AI",IF(_xlfn.NUMBERVALUE(IFERROR(LEFT(IF(ISERROR(FIND("X",UPPER(B11268))),UPPER(B11268),RIGHT(UPPER(B11268),LEN(UPPER(B11268))-FIND("~",SUBSTITUTE(UPPER(B11268),"X","~",LEN(UPPER(B11268))-LEN(SUBSTITUTE(UPPER(B11268),"X","")))))),FIND(" ",IF(ISERROR(FIND("X",UPPER(B11268))),UPPER(B11268),RIGHT(UPPER(B11268),LEN(UPPER(B11268))-FIND("~",SUBSTITUTE(UPPER(B11268),"X","~",LEN(UPPER(B11268))-LEN(SUBSTITUTE(UPPER(B11268),"X","")))))),1)-1),IF(ISERROR(FIND("X",UPPER(B11268))),UPPER(B11268),RIGHT(UPPER(B11268),LEN(UPPER(B11268))-FIND("~",SUBSTITUTE(UPPER(B11268),"X","~",LEN(UPPER(B11268))-LEN(SUBSTITUTE(UPPER(B11268),"X",""))))))),".")&gt;=5,"Wall",""),""),"")</f>
        <v/>
      </c>
      <c r="M11268" s="205" t="str" cm="1">
        <f t="array" ref="M11268">_xlfn.IFS(NOT(ISERROR(VLOOKUP(Table5[[#This Row],[Section]],TB_notTB,1,FALSE))),"No",LEFT(Table5[[#This Row],[Section]],3)="ETB","PLS",LEFT(Table5[[#This Row],[Section]],1)="7","PDB",NOT(ISBLANK(Table5[[#This Row],[Section]])),"No")</f>
        <v>No</v>
      </c>
    </row>
    <row r="11269" spans="1:13" x14ac:dyDescent="0.25">
      <c r="A11269" s="126" t="s">
        <v>16572</v>
      </c>
      <c r="B11269" s="126" t="s">
        <v>16573</v>
      </c>
      <c r="C11269" s="126" t="s">
        <v>75</v>
      </c>
      <c r="D11269" s="127">
        <v>0.61399999999999999</v>
      </c>
      <c r="E11269" s="128">
        <v>212</v>
      </c>
      <c r="F11269" s="128">
        <v>118</v>
      </c>
      <c r="G11269" s="126" t="s">
        <v>14974</v>
      </c>
      <c r="H11269" s="126" t="s">
        <v>21160</v>
      </c>
      <c r="I11269" s="126" t="s">
        <v>22105</v>
      </c>
      <c r="J11269" s="126" t="s">
        <v>26278</v>
      </c>
      <c r="K11269" s="9">
        <f>_xlfn.IFNA(VLOOKUP(Table5[[#This Row],[Section]],SubSill_Tier,2,FALSE),0)</f>
        <v>0</v>
      </c>
      <c r="L11269" s="9" t="str">
        <f t="shared" si="185"/>
        <v/>
      </c>
      <c r="M11269" s="205" t="str" cm="1">
        <f t="array" ref="M11269">_xlfn.IFS(NOT(ISERROR(VLOOKUP(Table5[[#This Row],[Section]],TB_notTB,1,FALSE))),"No",LEFT(Table5[[#This Row],[Section]],3)="ETB","PLS",LEFT(Table5[[#This Row],[Section]],1)="7","PDB",NOT(ISBLANK(Table5[[#This Row],[Section]])),"No")</f>
        <v>No</v>
      </c>
    </row>
    <row r="11270" spans="1:13" x14ac:dyDescent="0.25">
      <c r="A11270" s="126" t="s">
        <v>16574</v>
      </c>
      <c r="B11270" s="126" t="s">
        <v>16575</v>
      </c>
      <c r="C11270" s="126" t="s">
        <v>75</v>
      </c>
      <c r="D11270" s="127">
        <v>0.625</v>
      </c>
      <c r="E11270" s="128">
        <v>221</v>
      </c>
      <c r="F11270" s="128">
        <v>140</v>
      </c>
      <c r="G11270" s="126" t="s">
        <v>14974</v>
      </c>
      <c r="H11270" s="126" t="s">
        <v>21160</v>
      </c>
      <c r="I11270" s="126" t="s">
        <v>22105</v>
      </c>
      <c r="J11270" s="126" t="s">
        <v>26278</v>
      </c>
      <c r="K11270" s="9">
        <f>_xlfn.IFNA(VLOOKUP(Table5[[#This Row],[Section]],SubSill_Tier,2,FALSE),0)</f>
        <v>0</v>
      </c>
      <c r="L11270" s="9" t="str">
        <f t="shared" si="185"/>
        <v/>
      </c>
      <c r="M11270" s="205" t="str" cm="1">
        <f t="array" ref="M11270">_xlfn.IFS(NOT(ISERROR(VLOOKUP(Table5[[#This Row],[Section]],TB_notTB,1,FALSE))),"No",LEFT(Table5[[#This Row],[Section]],3)="ETB","PLS",LEFT(Table5[[#This Row],[Section]],1)="7","PDB",NOT(ISBLANK(Table5[[#This Row],[Section]])),"No")</f>
        <v>No</v>
      </c>
    </row>
    <row r="11271" spans="1:13" x14ac:dyDescent="0.25">
      <c r="A11271" s="126" t="s">
        <v>16576</v>
      </c>
      <c r="B11271" s="126" t="s">
        <v>16577</v>
      </c>
      <c r="C11271" s="126" t="s">
        <v>75</v>
      </c>
      <c r="D11271" s="127">
        <v>0.622</v>
      </c>
      <c r="E11271" s="128">
        <v>237</v>
      </c>
      <c r="F11271" s="128">
        <v>125</v>
      </c>
      <c r="G11271" s="126" t="s">
        <v>14974</v>
      </c>
      <c r="H11271" s="126" t="s">
        <v>21160</v>
      </c>
      <c r="I11271" s="126" t="s">
        <v>22105</v>
      </c>
      <c r="J11271" s="126" t="s">
        <v>26278</v>
      </c>
      <c r="K11271" s="9">
        <f>_xlfn.IFNA(VLOOKUP(Table5[[#This Row],[Section]],SubSill_Tier,2,FALSE),0)</f>
        <v>0</v>
      </c>
      <c r="L11271" s="9" t="str">
        <f t="shared" si="185"/>
        <v/>
      </c>
      <c r="M11271" s="205" t="str" cm="1">
        <f t="array" ref="M11271">_xlfn.IFS(NOT(ISERROR(VLOOKUP(Table5[[#This Row],[Section]],TB_notTB,1,FALSE))),"No",LEFT(Table5[[#This Row],[Section]],3)="ETB","PLS",LEFT(Table5[[#This Row],[Section]],1)="7","PDB",NOT(ISBLANK(Table5[[#This Row],[Section]])),"No")</f>
        <v>No</v>
      </c>
    </row>
    <row r="11272" spans="1:13" x14ac:dyDescent="0.25">
      <c r="A11272" s="126" t="s">
        <v>4217</v>
      </c>
      <c r="B11272" s="126" t="s">
        <v>17222</v>
      </c>
      <c r="C11272" s="126" t="s">
        <v>98</v>
      </c>
      <c r="D11272" s="127">
        <v>0.89200000000000002</v>
      </c>
      <c r="E11272" s="128">
        <v>222</v>
      </c>
      <c r="F11272" s="128">
        <v>102</v>
      </c>
      <c r="G11272" s="126" t="s">
        <v>13712</v>
      </c>
      <c r="H11272" s="126" t="s">
        <v>20120</v>
      </c>
      <c r="I11272" s="126" t="s">
        <v>21055</v>
      </c>
      <c r="J11272" s="126" t="s">
        <v>26232</v>
      </c>
      <c r="K11272" s="9">
        <f>_xlfn.IFNA(VLOOKUP(Table5[[#This Row],[Section]],SubSill_Tier,2,FALSE),0)</f>
        <v>0</v>
      </c>
      <c r="L11272" s="9" t="str">
        <f t="shared" si="185"/>
        <v/>
      </c>
      <c r="M11272" s="205" t="str" cm="1">
        <f t="array" ref="M11272">_xlfn.IFS(NOT(ISERROR(VLOOKUP(Table5[[#This Row],[Section]],TB_notTB,1,FALSE))),"No",LEFT(Table5[[#This Row],[Section]],3)="ETB","PLS",LEFT(Table5[[#This Row],[Section]],1)="7","PDB",NOT(ISBLANK(Table5[[#This Row],[Section]])),"No")</f>
        <v>No</v>
      </c>
    </row>
    <row r="11273" spans="1:13" x14ac:dyDescent="0.25">
      <c r="A11273" s="126" t="s">
        <v>4218</v>
      </c>
      <c r="B11273" s="126" t="s">
        <v>17222</v>
      </c>
      <c r="C11273" s="126" t="s">
        <v>98</v>
      </c>
      <c r="D11273" s="127">
        <v>1.19</v>
      </c>
      <c r="E11273" s="128">
        <v>327</v>
      </c>
      <c r="F11273" s="128">
        <v>150</v>
      </c>
      <c r="G11273" s="126" t="s">
        <v>13712</v>
      </c>
      <c r="H11273" s="126" t="s">
        <v>20120</v>
      </c>
      <c r="I11273" s="126" t="s">
        <v>21055</v>
      </c>
      <c r="J11273" s="126" t="s">
        <v>26232</v>
      </c>
      <c r="K11273" s="9">
        <f>_xlfn.IFNA(VLOOKUP(Table5[[#This Row],[Section]],SubSill_Tier,2,FALSE),0)</f>
        <v>0</v>
      </c>
      <c r="L11273" s="9" t="str">
        <f t="shared" si="185"/>
        <v/>
      </c>
      <c r="M11273" s="205" t="str" cm="1">
        <f t="array" ref="M11273">_xlfn.IFS(NOT(ISERROR(VLOOKUP(Table5[[#This Row],[Section]],TB_notTB,1,FALSE))),"No",LEFT(Table5[[#This Row],[Section]],3)="ETB","PLS",LEFT(Table5[[#This Row],[Section]],1)="7","PDB",NOT(ISBLANK(Table5[[#This Row],[Section]])),"No")</f>
        <v>No</v>
      </c>
    </row>
    <row r="11274" spans="1:13" x14ac:dyDescent="0.25">
      <c r="A11274" s="126" t="s">
        <v>4219</v>
      </c>
      <c r="B11274" s="126" t="s">
        <v>4220</v>
      </c>
      <c r="C11274" s="126" t="s">
        <v>75</v>
      </c>
      <c r="D11274" s="127">
        <v>1.099</v>
      </c>
      <c r="E11274" s="128">
        <v>458</v>
      </c>
      <c r="F11274" s="128">
        <v>130</v>
      </c>
      <c r="G11274" s="126" t="s">
        <v>13782</v>
      </c>
      <c r="H11274" s="126" t="s">
        <v>20267</v>
      </c>
      <c r="I11274" s="126" t="s">
        <v>21157</v>
      </c>
      <c r="J11274" s="126" t="s">
        <v>26241</v>
      </c>
      <c r="K11274" s="9">
        <f>_xlfn.IFNA(VLOOKUP(Table5[[#This Row],[Section]],SubSill_Tier,2,FALSE),0)</f>
        <v>0</v>
      </c>
      <c r="L11274" s="9" t="str">
        <f t="shared" si="185"/>
        <v/>
      </c>
      <c r="M11274" s="205" t="str" cm="1">
        <f t="array" ref="M11274">_xlfn.IFS(NOT(ISERROR(VLOOKUP(Table5[[#This Row],[Section]],TB_notTB,1,FALSE))),"No",LEFT(Table5[[#This Row],[Section]],3)="ETB","PLS",LEFT(Table5[[#This Row],[Section]],1)="7","PDB",NOT(ISBLANK(Table5[[#This Row],[Section]])),"No")</f>
        <v>No</v>
      </c>
    </row>
    <row r="11275" spans="1:13" x14ac:dyDescent="0.25">
      <c r="A11275" s="126" t="s">
        <v>4221</v>
      </c>
      <c r="B11275" s="126" t="s">
        <v>17222</v>
      </c>
      <c r="C11275" s="126" t="s">
        <v>98</v>
      </c>
      <c r="D11275" s="127">
        <v>0.249</v>
      </c>
      <c r="E11275" s="128">
        <v>124</v>
      </c>
      <c r="F11275" s="128">
        <v>100</v>
      </c>
      <c r="G11275" s="126" t="s">
        <v>13753</v>
      </c>
      <c r="H11275" s="126" t="s">
        <v>20174</v>
      </c>
      <c r="I11275" s="126" t="s">
        <v>21091</v>
      </c>
      <c r="J11275" s="126" t="s">
        <v>26232</v>
      </c>
      <c r="K11275" s="9">
        <f>_xlfn.IFNA(VLOOKUP(Table5[[#This Row],[Section]],SubSill_Tier,2,FALSE),0)</f>
        <v>0</v>
      </c>
      <c r="L11275" s="9" t="str">
        <f t="shared" si="185"/>
        <v/>
      </c>
      <c r="M11275" s="205" t="str" cm="1">
        <f t="array" ref="M11275">_xlfn.IFS(NOT(ISERROR(VLOOKUP(Table5[[#This Row],[Section]],TB_notTB,1,FALSE))),"No",LEFT(Table5[[#This Row],[Section]],3)="ETB","PLS",LEFT(Table5[[#This Row],[Section]],1)="7","PDB",NOT(ISBLANK(Table5[[#This Row],[Section]])),"No")</f>
        <v>No</v>
      </c>
    </row>
    <row r="11276" spans="1:13" x14ac:dyDescent="0.25">
      <c r="A11276" s="126" t="s">
        <v>4222</v>
      </c>
      <c r="B11276" s="126" t="s">
        <v>17222</v>
      </c>
      <c r="C11276" s="126" t="s">
        <v>98</v>
      </c>
      <c r="D11276" s="127">
        <v>0.27400000000000002</v>
      </c>
      <c r="E11276" s="128">
        <v>149</v>
      </c>
      <c r="F11276" s="128">
        <v>100</v>
      </c>
      <c r="G11276" s="126" t="s">
        <v>13746</v>
      </c>
      <c r="H11276" s="126" t="s">
        <v>20164</v>
      </c>
      <c r="I11276" s="126" t="s">
        <v>21085</v>
      </c>
      <c r="J11276" s="126" t="s">
        <v>26232</v>
      </c>
      <c r="K11276" s="9">
        <f>_xlfn.IFNA(VLOOKUP(Table5[[#This Row],[Section]],SubSill_Tier,2,FALSE),0)</f>
        <v>0</v>
      </c>
      <c r="L11276" s="9" t="str">
        <f t="shared" si="185"/>
        <v/>
      </c>
      <c r="M11276" s="205" t="str" cm="1">
        <f t="array" ref="M11276">_xlfn.IFS(NOT(ISERROR(VLOOKUP(Table5[[#This Row],[Section]],TB_notTB,1,FALSE))),"No",LEFT(Table5[[#This Row],[Section]],3)="ETB","PLS",LEFT(Table5[[#This Row],[Section]],1)="7","PDB",NOT(ISBLANK(Table5[[#This Row],[Section]])),"No")</f>
        <v>No</v>
      </c>
    </row>
    <row r="11277" spans="1:13" x14ac:dyDescent="0.25">
      <c r="A11277" s="126" t="s">
        <v>4223</v>
      </c>
      <c r="B11277" s="126" t="s">
        <v>17222</v>
      </c>
      <c r="C11277" s="126" t="s">
        <v>98</v>
      </c>
      <c r="D11277" s="127">
        <v>0.36399999999999999</v>
      </c>
      <c r="E11277" s="128">
        <v>187</v>
      </c>
      <c r="F11277" s="128">
        <v>100</v>
      </c>
      <c r="G11277" s="126" t="s">
        <v>13746</v>
      </c>
      <c r="H11277" s="126" t="s">
        <v>20164</v>
      </c>
      <c r="I11277" s="126" t="s">
        <v>21085</v>
      </c>
      <c r="J11277" s="126" t="s">
        <v>26232</v>
      </c>
      <c r="K11277" s="9">
        <f>_xlfn.IFNA(VLOOKUP(Table5[[#This Row],[Section]],SubSill_Tier,2,FALSE),0)</f>
        <v>0</v>
      </c>
      <c r="L11277" s="9" t="str">
        <f t="shared" si="185"/>
        <v/>
      </c>
      <c r="M11277" s="205" t="str" cm="1">
        <f t="array" ref="M11277">_xlfn.IFS(NOT(ISERROR(VLOOKUP(Table5[[#This Row],[Section]],TB_notTB,1,FALSE))),"No",LEFT(Table5[[#This Row],[Section]],3)="ETB","PLS",LEFT(Table5[[#This Row],[Section]],1)="7","PDB",NOT(ISBLANK(Table5[[#This Row],[Section]])),"No")</f>
        <v>No</v>
      </c>
    </row>
    <row r="11278" spans="1:13" x14ac:dyDescent="0.25">
      <c r="A11278" s="126" t="s">
        <v>4224</v>
      </c>
      <c r="B11278" s="126" t="s">
        <v>22008</v>
      </c>
      <c r="C11278" s="126" t="s">
        <v>75</v>
      </c>
      <c r="D11278" s="127">
        <v>1.415</v>
      </c>
      <c r="E11278" s="128">
        <v>534</v>
      </c>
      <c r="F11278" s="128">
        <v>149</v>
      </c>
      <c r="G11278" s="126" t="s">
        <v>13774</v>
      </c>
      <c r="H11278" s="126" t="s">
        <v>20219</v>
      </c>
      <c r="I11278" s="126" t="s">
        <v>21132</v>
      </c>
      <c r="J11278" s="126" t="s">
        <v>26241</v>
      </c>
      <c r="K11278" s="9">
        <f>_xlfn.IFNA(VLOOKUP(Table5[[#This Row],[Section]],SubSill_Tier,2,FALSE),0)</f>
        <v>0</v>
      </c>
      <c r="L11278" s="9" t="str">
        <f t="shared" si="185"/>
        <v/>
      </c>
      <c r="M11278" s="205" t="str" cm="1">
        <f t="array" ref="M11278">_xlfn.IFS(NOT(ISERROR(VLOOKUP(Table5[[#This Row],[Section]],TB_notTB,1,FALSE))),"No",LEFT(Table5[[#This Row],[Section]],3)="ETB","PLS",LEFT(Table5[[#This Row],[Section]],1)="7","PDB",NOT(ISBLANK(Table5[[#This Row],[Section]])),"No")</f>
        <v>No</v>
      </c>
    </row>
    <row r="11279" spans="1:13" x14ac:dyDescent="0.25">
      <c r="A11279" s="126" t="s">
        <v>4225</v>
      </c>
      <c r="B11279" s="126" t="s">
        <v>13022</v>
      </c>
      <c r="C11279" s="126" t="s">
        <v>75</v>
      </c>
      <c r="D11279" s="127">
        <v>1.349</v>
      </c>
      <c r="E11279" s="128">
        <v>417</v>
      </c>
      <c r="F11279" s="128">
        <v>107</v>
      </c>
      <c r="G11279" s="126" t="s">
        <v>21111</v>
      </c>
      <c r="H11279" s="126" t="s">
        <v>21112</v>
      </c>
      <c r="I11279" s="126" t="s">
        <v>21113</v>
      </c>
      <c r="J11279" s="126" t="s">
        <v>26241</v>
      </c>
      <c r="K11279" s="9">
        <f>_xlfn.IFNA(VLOOKUP(Table5[[#This Row],[Section]],SubSill_Tier,2,FALSE),0)</f>
        <v>1</v>
      </c>
      <c r="L11279" s="9" t="str">
        <f t="shared" si="185"/>
        <v/>
      </c>
      <c r="M11279" s="205" t="str" cm="1">
        <f t="array" ref="M11279">_xlfn.IFS(NOT(ISERROR(VLOOKUP(Table5[[#This Row],[Section]],TB_notTB,1,FALSE))),"No",LEFT(Table5[[#This Row],[Section]],3)="ETB","PLS",LEFT(Table5[[#This Row],[Section]],1)="7","PDB",NOT(ISBLANK(Table5[[#This Row],[Section]])),"No")</f>
        <v>No</v>
      </c>
    </row>
    <row r="11280" spans="1:13" x14ac:dyDescent="0.25">
      <c r="A11280" s="126" t="s">
        <v>4226</v>
      </c>
      <c r="B11280" s="126" t="s">
        <v>4227</v>
      </c>
      <c r="C11280" s="126" t="s">
        <v>75</v>
      </c>
      <c r="D11280" s="127">
        <v>0.623</v>
      </c>
      <c r="E11280" s="128">
        <v>188</v>
      </c>
      <c r="F11280" s="128">
        <v>125</v>
      </c>
      <c r="G11280" s="126" t="s">
        <v>13787</v>
      </c>
      <c r="H11280" s="126" t="s">
        <v>20287</v>
      </c>
      <c r="I11280" s="126" t="s">
        <v>28006</v>
      </c>
      <c r="J11280" s="126" t="s">
        <v>26247</v>
      </c>
      <c r="K11280" s="9">
        <f>_xlfn.IFNA(VLOOKUP(Table5[[#This Row],[Section]],SubSill_Tier,2,FALSE),0)</f>
        <v>0</v>
      </c>
      <c r="L11280" s="9" t="str">
        <f t="shared" si="185"/>
        <v/>
      </c>
      <c r="M11280" s="205" t="str" cm="1">
        <f t="array" ref="M11280">_xlfn.IFS(NOT(ISERROR(VLOOKUP(Table5[[#This Row],[Section]],TB_notTB,1,FALSE))),"No",LEFT(Table5[[#This Row],[Section]],3)="ETB","PLS",LEFT(Table5[[#This Row],[Section]],1)="7","PDB",NOT(ISBLANK(Table5[[#This Row],[Section]])),"No")</f>
        <v>No</v>
      </c>
    </row>
    <row r="11281" spans="1:13" x14ac:dyDescent="0.25">
      <c r="A11281" s="126" t="s">
        <v>4228</v>
      </c>
      <c r="B11281" s="126" t="s">
        <v>4229</v>
      </c>
      <c r="C11281" s="126" t="s">
        <v>75</v>
      </c>
      <c r="D11281" s="127">
        <v>0.71099999999999997</v>
      </c>
      <c r="E11281" s="128">
        <v>216</v>
      </c>
      <c r="F11281" s="128">
        <v>100</v>
      </c>
      <c r="G11281" s="126" t="s">
        <v>13787</v>
      </c>
      <c r="H11281" s="126" t="s">
        <v>20287</v>
      </c>
      <c r="I11281" s="126" t="s">
        <v>28006</v>
      </c>
      <c r="J11281" s="126" t="s">
        <v>26247</v>
      </c>
      <c r="K11281" s="9">
        <f>_xlfn.IFNA(VLOOKUP(Table5[[#This Row],[Section]],SubSill_Tier,2,FALSE),0)</f>
        <v>0</v>
      </c>
      <c r="L11281" s="9" t="str">
        <f t="shared" si="185"/>
        <v/>
      </c>
      <c r="M11281" s="205" t="str" cm="1">
        <f t="array" ref="M11281">_xlfn.IFS(NOT(ISERROR(VLOOKUP(Table5[[#This Row],[Section]],TB_notTB,1,FALSE))),"No",LEFT(Table5[[#This Row],[Section]],3)="ETB","PLS",LEFT(Table5[[#This Row],[Section]],1)="7","PDB",NOT(ISBLANK(Table5[[#This Row],[Section]])),"No")</f>
        <v>No</v>
      </c>
    </row>
    <row r="11282" spans="1:13" x14ac:dyDescent="0.25">
      <c r="A11282" s="126" t="s">
        <v>9407</v>
      </c>
      <c r="B11282" s="126" t="s">
        <v>12792</v>
      </c>
      <c r="C11282" s="126" t="s">
        <v>75</v>
      </c>
      <c r="D11282" s="127">
        <v>4.8540000000000001</v>
      </c>
      <c r="E11282" s="128">
        <v>1097</v>
      </c>
      <c r="F11282" s="128">
        <v>1097</v>
      </c>
      <c r="G11282" s="126" t="s">
        <v>13750</v>
      </c>
      <c r="H11282" s="126" t="s">
        <v>21081</v>
      </c>
      <c r="I11282" s="126" t="s">
        <v>21082</v>
      </c>
      <c r="J11282" s="126" t="s">
        <v>26237</v>
      </c>
      <c r="K11282" s="9">
        <f>_xlfn.IFNA(VLOOKUP(Table5[[#This Row],[Section]],SubSill_Tier,2,FALSE),0)</f>
        <v>0</v>
      </c>
      <c r="L11282" s="9" t="str">
        <f t="shared" si="185"/>
        <v>Wall</v>
      </c>
      <c r="M11282" s="205" t="str" cm="1">
        <f t="array" ref="M11282">_xlfn.IFS(NOT(ISERROR(VLOOKUP(Table5[[#This Row],[Section]],TB_notTB,1,FALSE))),"No",LEFT(Table5[[#This Row],[Section]],3)="ETB","PLS",LEFT(Table5[[#This Row],[Section]],1)="7","PDB",NOT(ISBLANK(Table5[[#This Row],[Section]])),"No")</f>
        <v>No</v>
      </c>
    </row>
    <row r="11283" spans="1:13" x14ac:dyDescent="0.25">
      <c r="A11283" s="126" t="s">
        <v>9408</v>
      </c>
      <c r="B11283" s="126" t="s">
        <v>3598</v>
      </c>
      <c r="C11283" s="126" t="s">
        <v>98</v>
      </c>
      <c r="D11283" s="127">
        <v>0.495</v>
      </c>
      <c r="E11283" s="128">
        <v>100</v>
      </c>
      <c r="F11283" s="128">
        <v>100</v>
      </c>
      <c r="G11283" s="126" t="s">
        <v>13724</v>
      </c>
      <c r="H11283" s="126" t="s">
        <v>20186</v>
      </c>
      <c r="I11283" s="126" t="s">
        <v>22099</v>
      </c>
      <c r="J11283" s="126" t="s">
        <v>26234</v>
      </c>
      <c r="K11283" s="9">
        <f>_xlfn.IFNA(VLOOKUP(Table5[[#This Row],[Section]],SubSill_Tier,2,FALSE),0)</f>
        <v>0</v>
      </c>
      <c r="L11283" s="9" t="str">
        <f t="shared" si="185"/>
        <v/>
      </c>
      <c r="M11283" s="205" t="str" cm="1">
        <f t="array" ref="M11283">_xlfn.IFS(NOT(ISERROR(VLOOKUP(Table5[[#This Row],[Section]],TB_notTB,1,FALSE))),"No",LEFT(Table5[[#This Row],[Section]],3)="ETB","PLS",LEFT(Table5[[#This Row],[Section]],1)="7","PDB",NOT(ISBLANK(Table5[[#This Row],[Section]])),"No")</f>
        <v>No</v>
      </c>
    </row>
    <row r="11284" spans="1:13" x14ac:dyDescent="0.25">
      <c r="A11284" s="126" t="s">
        <v>9409</v>
      </c>
      <c r="B11284" s="126" t="s">
        <v>3598</v>
      </c>
      <c r="C11284" s="126" t="s">
        <v>98</v>
      </c>
      <c r="D11284" s="127">
        <v>3.5289999999999999</v>
      </c>
      <c r="E11284" s="128">
        <v>881</v>
      </c>
      <c r="F11284" s="128">
        <v>881</v>
      </c>
      <c r="G11284" s="126" t="s">
        <v>13721</v>
      </c>
      <c r="H11284" s="126" t="s">
        <v>20132</v>
      </c>
      <c r="I11284" s="126" t="s">
        <v>20133</v>
      </c>
      <c r="J11284" s="126" t="s">
        <v>26250</v>
      </c>
      <c r="K11284" s="9">
        <f>_xlfn.IFNA(VLOOKUP(Table5[[#This Row],[Section]],SubSill_Tier,2,FALSE),0)</f>
        <v>0</v>
      </c>
      <c r="L11284" s="9" t="str">
        <f t="shared" si="185"/>
        <v/>
      </c>
      <c r="M11284" s="205" t="str" cm="1">
        <f t="array" ref="M11284">_xlfn.IFS(NOT(ISERROR(VLOOKUP(Table5[[#This Row],[Section]],TB_notTB,1,FALSE))),"No",LEFT(Table5[[#This Row],[Section]],3)="ETB","PLS",LEFT(Table5[[#This Row],[Section]],1)="7","PDB",NOT(ISBLANK(Table5[[#This Row],[Section]])),"No")</f>
        <v>No</v>
      </c>
    </row>
    <row r="11285" spans="1:13" x14ac:dyDescent="0.25">
      <c r="A11285" s="126" t="s">
        <v>4230</v>
      </c>
      <c r="B11285" s="126" t="s">
        <v>4231</v>
      </c>
      <c r="C11285" s="126" t="s">
        <v>75</v>
      </c>
      <c r="D11285" s="127">
        <v>1.262</v>
      </c>
      <c r="E11285" s="128">
        <v>342</v>
      </c>
      <c r="F11285" s="128">
        <v>137</v>
      </c>
      <c r="G11285" s="126" t="s">
        <v>13743</v>
      </c>
      <c r="H11285" s="126" t="s">
        <v>20214</v>
      </c>
      <c r="I11285" s="126" t="s">
        <v>22116</v>
      </c>
      <c r="J11285" s="126" t="s">
        <v>26232</v>
      </c>
      <c r="K11285" s="9">
        <f>_xlfn.IFNA(VLOOKUP(Table5[[#This Row],[Section]],SubSill_Tier,2,FALSE),0)</f>
        <v>0</v>
      </c>
      <c r="L11285" s="9" t="str">
        <f t="shared" si="185"/>
        <v/>
      </c>
      <c r="M11285" s="205" t="str" cm="1">
        <f t="array" ref="M11285">_xlfn.IFS(NOT(ISERROR(VLOOKUP(Table5[[#This Row],[Section]],TB_notTB,1,FALSE))),"No",LEFT(Table5[[#This Row],[Section]],3)="ETB","PLS",LEFT(Table5[[#This Row],[Section]],1)="7","PDB",NOT(ISBLANK(Table5[[#This Row],[Section]])),"No")</f>
        <v>No</v>
      </c>
    </row>
    <row r="11286" spans="1:13" x14ac:dyDescent="0.25">
      <c r="A11286" s="126" t="s">
        <v>4232</v>
      </c>
      <c r="B11286" s="126" t="s">
        <v>4231</v>
      </c>
      <c r="C11286" s="126" t="s">
        <v>75</v>
      </c>
      <c r="D11286" s="127">
        <v>1.222</v>
      </c>
      <c r="E11286" s="128">
        <v>339</v>
      </c>
      <c r="F11286" s="128">
        <v>135</v>
      </c>
      <c r="G11286" s="126" t="s">
        <v>13743</v>
      </c>
      <c r="H11286" s="126" t="s">
        <v>21092</v>
      </c>
      <c r="I11286" s="126" t="s">
        <v>21093</v>
      </c>
      <c r="J11286" s="126" t="s">
        <v>26241</v>
      </c>
      <c r="K11286" s="9">
        <f>_xlfn.IFNA(VLOOKUP(Table5[[#This Row],[Section]],SubSill_Tier,2,FALSE),0)</f>
        <v>0</v>
      </c>
      <c r="L11286" s="9" t="str">
        <f t="shared" si="185"/>
        <v/>
      </c>
      <c r="M11286" s="205" t="str" cm="1">
        <f t="array" ref="M11286">_xlfn.IFS(NOT(ISERROR(VLOOKUP(Table5[[#This Row],[Section]],TB_notTB,1,FALSE))),"No",LEFT(Table5[[#This Row],[Section]],3)="ETB","PLS",LEFT(Table5[[#This Row],[Section]],1)="7","PDB",NOT(ISBLANK(Table5[[#This Row],[Section]])),"No")</f>
        <v>No</v>
      </c>
    </row>
    <row r="11287" spans="1:13" x14ac:dyDescent="0.25">
      <c r="A11287" s="126" t="s">
        <v>4233</v>
      </c>
      <c r="B11287" s="126" t="s">
        <v>4234</v>
      </c>
      <c r="C11287" s="126" t="s">
        <v>75</v>
      </c>
      <c r="D11287" s="127">
        <v>0.36899999999999999</v>
      </c>
      <c r="E11287" s="128">
        <v>153</v>
      </c>
      <c r="F11287" s="128">
        <v>100</v>
      </c>
      <c r="G11287" s="126" t="s">
        <v>13787</v>
      </c>
      <c r="H11287" s="126" t="s">
        <v>20287</v>
      </c>
      <c r="I11287" s="126" t="s">
        <v>28006</v>
      </c>
      <c r="J11287" s="126" t="s">
        <v>26247</v>
      </c>
      <c r="K11287" s="9">
        <f>_xlfn.IFNA(VLOOKUP(Table5[[#This Row],[Section]],SubSill_Tier,2,FALSE),0)</f>
        <v>0</v>
      </c>
      <c r="L11287" s="9" t="str">
        <f t="shared" si="185"/>
        <v/>
      </c>
      <c r="M11287" s="205" t="str" cm="1">
        <f t="array" ref="M11287">_xlfn.IFS(NOT(ISERROR(VLOOKUP(Table5[[#This Row],[Section]],TB_notTB,1,FALSE))),"No",LEFT(Table5[[#This Row],[Section]],3)="ETB","PLS",LEFT(Table5[[#This Row],[Section]],1)="7","PDB",NOT(ISBLANK(Table5[[#This Row],[Section]])),"No")</f>
        <v>No</v>
      </c>
    </row>
    <row r="11288" spans="1:13" x14ac:dyDescent="0.25">
      <c r="A11288" s="126" t="s">
        <v>9410</v>
      </c>
      <c r="B11288" s="126" t="s">
        <v>12975</v>
      </c>
      <c r="C11288" s="126" t="s">
        <v>75</v>
      </c>
      <c r="D11288" s="127">
        <v>2.9350000000000001</v>
      </c>
      <c r="E11288" s="128">
        <v>470</v>
      </c>
      <c r="F11288" s="128">
        <v>320</v>
      </c>
      <c r="G11288" s="126" t="s">
        <v>13721</v>
      </c>
      <c r="H11288" s="126" t="s">
        <v>21068</v>
      </c>
      <c r="I11288" s="126" t="s">
        <v>21069</v>
      </c>
      <c r="J11288" s="126" t="s">
        <v>26233</v>
      </c>
      <c r="K11288" s="9">
        <f>_xlfn.IFNA(VLOOKUP(Table5[[#This Row],[Section]],SubSill_Tier,2,FALSE),0)</f>
        <v>0</v>
      </c>
      <c r="L11288" s="9" t="str">
        <f t="shared" si="185"/>
        <v>Wall</v>
      </c>
      <c r="M11288" s="205" t="str" cm="1">
        <f t="array" ref="M11288">_xlfn.IFS(NOT(ISERROR(VLOOKUP(Table5[[#This Row],[Section]],TB_notTB,1,FALSE))),"No",LEFT(Table5[[#This Row],[Section]],3)="ETB","PLS",LEFT(Table5[[#This Row],[Section]],1)="7","PDB",NOT(ISBLANK(Table5[[#This Row],[Section]])),"No")</f>
        <v>No</v>
      </c>
    </row>
    <row r="11289" spans="1:13" x14ac:dyDescent="0.25">
      <c r="A11289" s="126" t="s">
        <v>9411</v>
      </c>
      <c r="B11289" s="126" t="s">
        <v>13072</v>
      </c>
      <c r="C11289" s="126" t="s">
        <v>75</v>
      </c>
      <c r="D11289" s="127">
        <v>1.2490000000000001</v>
      </c>
      <c r="E11289" s="128">
        <v>463</v>
      </c>
      <c r="F11289" s="128">
        <v>239</v>
      </c>
      <c r="G11289" s="126" t="s">
        <v>13721</v>
      </c>
      <c r="H11289" s="126" t="s">
        <v>21068</v>
      </c>
      <c r="I11289" s="126" t="s">
        <v>21069</v>
      </c>
      <c r="J11289" s="126" t="s">
        <v>26233</v>
      </c>
      <c r="K11289" s="9">
        <f>_xlfn.IFNA(VLOOKUP(Table5[[#This Row],[Section]],SubSill_Tier,2,FALSE),0)</f>
        <v>0</v>
      </c>
      <c r="L11289" s="9" t="str">
        <f t="shared" si="185"/>
        <v>Wall</v>
      </c>
      <c r="M11289" s="205" t="str" cm="1">
        <f t="array" ref="M11289">_xlfn.IFS(NOT(ISERROR(VLOOKUP(Table5[[#This Row],[Section]],TB_notTB,1,FALSE))),"No",LEFT(Table5[[#This Row],[Section]],3)="ETB","PLS",LEFT(Table5[[#This Row],[Section]],1)="7","PDB",NOT(ISBLANK(Table5[[#This Row],[Section]])),"No")</f>
        <v>No</v>
      </c>
    </row>
    <row r="11290" spans="1:13" x14ac:dyDescent="0.25">
      <c r="A11290" s="126" t="s">
        <v>9412</v>
      </c>
      <c r="B11290" s="126" t="s">
        <v>9413</v>
      </c>
      <c r="C11290" s="126" t="s">
        <v>98</v>
      </c>
      <c r="D11290" s="127">
        <v>1.3420000000000001</v>
      </c>
      <c r="E11290" s="128">
        <v>124</v>
      </c>
      <c r="F11290" s="128">
        <v>124</v>
      </c>
      <c r="G11290" s="126" t="s">
        <v>13740</v>
      </c>
      <c r="H11290" s="126" t="s">
        <v>20124</v>
      </c>
      <c r="I11290" s="126" t="s">
        <v>21059</v>
      </c>
      <c r="J11290" s="126" t="s">
        <v>26236</v>
      </c>
      <c r="K11290" s="9">
        <f>_xlfn.IFNA(VLOOKUP(Table5[[#This Row],[Section]],SubSill_Tier,2,FALSE),0)</f>
        <v>0</v>
      </c>
      <c r="L11290" s="9" t="str">
        <f t="shared" si="185"/>
        <v/>
      </c>
      <c r="M11290" s="205" t="str" cm="1">
        <f t="array" ref="M11290">_xlfn.IFS(NOT(ISERROR(VLOOKUP(Table5[[#This Row],[Section]],TB_notTB,1,FALSE))),"No",LEFT(Table5[[#This Row],[Section]],3)="ETB","PLS",LEFT(Table5[[#This Row],[Section]],1)="7","PDB",NOT(ISBLANK(Table5[[#This Row],[Section]])),"No")</f>
        <v>No</v>
      </c>
    </row>
    <row r="11291" spans="1:13" x14ac:dyDescent="0.25">
      <c r="A11291" s="126" t="s">
        <v>19779</v>
      </c>
      <c r="B11291" s="126" t="s">
        <v>19780</v>
      </c>
      <c r="C11291" s="126" t="s">
        <v>75</v>
      </c>
      <c r="D11291" s="127">
        <v>0.1</v>
      </c>
      <c r="E11291" s="128">
        <v>100</v>
      </c>
      <c r="F11291" s="128">
        <v>100</v>
      </c>
      <c r="G11291" s="126" t="s">
        <v>13750</v>
      </c>
      <c r="H11291" s="126" t="s">
        <v>21081</v>
      </c>
      <c r="I11291" s="126" t="s">
        <v>21082</v>
      </c>
      <c r="J11291" s="126" t="s">
        <v>26233</v>
      </c>
      <c r="K11291" s="9">
        <f>_xlfn.IFNA(VLOOKUP(Table5[[#This Row],[Section]],SubSill_Tier,2,FALSE),0)</f>
        <v>0</v>
      </c>
      <c r="L11291" s="9" t="str">
        <f t="shared" si="185"/>
        <v/>
      </c>
      <c r="M11291" s="205" t="str" cm="1">
        <f t="array" ref="M11291">_xlfn.IFS(NOT(ISERROR(VLOOKUP(Table5[[#This Row],[Section]],TB_notTB,1,FALSE))),"No",LEFT(Table5[[#This Row],[Section]],3)="ETB","PLS",LEFT(Table5[[#This Row],[Section]],1)="7","PDB",NOT(ISBLANK(Table5[[#This Row],[Section]])),"No")</f>
        <v>No</v>
      </c>
    </row>
    <row r="11292" spans="1:13" x14ac:dyDescent="0.25">
      <c r="A11292" s="126" t="s">
        <v>9414</v>
      </c>
      <c r="B11292" s="126" t="s">
        <v>9415</v>
      </c>
      <c r="C11292" s="126" t="s">
        <v>75</v>
      </c>
      <c r="D11292" s="127">
        <v>0.23100000000000001</v>
      </c>
      <c r="E11292" s="128">
        <v>102</v>
      </c>
      <c r="F11292" s="128">
        <v>102</v>
      </c>
      <c r="G11292" s="126" t="s">
        <v>13750</v>
      </c>
      <c r="H11292" s="126" t="s">
        <v>21081</v>
      </c>
      <c r="I11292" s="126" t="s">
        <v>21082</v>
      </c>
      <c r="J11292" s="126" t="s">
        <v>26233</v>
      </c>
      <c r="K11292" s="9">
        <f>_xlfn.IFNA(VLOOKUP(Table5[[#This Row],[Section]],SubSill_Tier,2,FALSE),0)</f>
        <v>0</v>
      </c>
      <c r="L11292" s="9" t="str">
        <f t="shared" si="185"/>
        <v>Wall</v>
      </c>
      <c r="M11292" s="205" t="str" cm="1">
        <f t="array" ref="M11292">_xlfn.IFS(NOT(ISERROR(VLOOKUP(Table5[[#This Row],[Section]],TB_notTB,1,FALSE))),"No",LEFT(Table5[[#This Row],[Section]],3)="ETB","PLS",LEFT(Table5[[#This Row],[Section]],1)="7","PDB",NOT(ISBLANK(Table5[[#This Row],[Section]])),"No")</f>
        <v>No</v>
      </c>
    </row>
    <row r="11293" spans="1:13" x14ac:dyDescent="0.25">
      <c r="A11293" s="126" t="s">
        <v>9416</v>
      </c>
      <c r="B11293" s="126" t="s">
        <v>9417</v>
      </c>
      <c r="C11293" s="126" t="s">
        <v>75</v>
      </c>
      <c r="D11293" s="127">
        <v>0.188</v>
      </c>
      <c r="E11293" s="128">
        <v>116</v>
      </c>
      <c r="F11293" s="128">
        <v>100</v>
      </c>
      <c r="G11293" s="126" t="s">
        <v>13750</v>
      </c>
      <c r="H11293" s="126" t="s">
        <v>21081</v>
      </c>
      <c r="I11293" s="126" t="s">
        <v>21082</v>
      </c>
      <c r="J11293" s="126" t="s">
        <v>26233</v>
      </c>
      <c r="K11293" s="9">
        <f>_xlfn.IFNA(VLOOKUP(Table5[[#This Row],[Section]],SubSill_Tier,2,FALSE),0)</f>
        <v>0</v>
      </c>
      <c r="L11293" s="9" t="str">
        <f t="shared" si="185"/>
        <v>Wall</v>
      </c>
      <c r="M11293" s="205" t="str" cm="1">
        <f t="array" ref="M11293">_xlfn.IFS(NOT(ISERROR(VLOOKUP(Table5[[#This Row],[Section]],TB_notTB,1,FALSE))),"No",LEFT(Table5[[#This Row],[Section]],3)="ETB","PLS",LEFT(Table5[[#This Row],[Section]],1)="7","PDB",NOT(ISBLANK(Table5[[#This Row],[Section]])),"No")</f>
        <v>No</v>
      </c>
    </row>
    <row r="11294" spans="1:13" x14ac:dyDescent="0.25">
      <c r="A11294" s="126" t="s">
        <v>9418</v>
      </c>
      <c r="B11294" s="126" t="s">
        <v>9419</v>
      </c>
      <c r="C11294" s="126" t="s">
        <v>75</v>
      </c>
      <c r="D11294" s="127">
        <v>0.114</v>
      </c>
      <c r="E11294" s="128">
        <v>100</v>
      </c>
      <c r="F11294" s="128">
        <v>100</v>
      </c>
      <c r="G11294" s="126" t="s">
        <v>13750</v>
      </c>
      <c r="H11294" s="126" t="s">
        <v>21081</v>
      </c>
      <c r="I11294" s="126" t="s">
        <v>21082</v>
      </c>
      <c r="J11294" s="126" t="s">
        <v>26233</v>
      </c>
      <c r="K11294" s="9">
        <f>_xlfn.IFNA(VLOOKUP(Table5[[#This Row],[Section]],SubSill_Tier,2,FALSE),0)</f>
        <v>0</v>
      </c>
      <c r="L11294" s="9" t="str">
        <f t="shared" si="185"/>
        <v>Wall</v>
      </c>
      <c r="M11294" s="205" t="str" cm="1">
        <f t="array" ref="M11294">_xlfn.IFS(NOT(ISERROR(VLOOKUP(Table5[[#This Row],[Section]],TB_notTB,1,FALSE))),"No",LEFT(Table5[[#This Row],[Section]],3)="ETB","PLS",LEFT(Table5[[#This Row],[Section]],1)="7","PDB",NOT(ISBLANK(Table5[[#This Row],[Section]])),"No")</f>
        <v>No</v>
      </c>
    </row>
    <row r="11295" spans="1:13" x14ac:dyDescent="0.25">
      <c r="A11295" s="126" t="s">
        <v>9420</v>
      </c>
      <c r="B11295" s="126" t="s">
        <v>9421</v>
      </c>
      <c r="C11295" s="126" t="s">
        <v>75</v>
      </c>
      <c r="D11295" s="127">
        <v>0.51400000000000001</v>
      </c>
      <c r="E11295" s="128">
        <v>166</v>
      </c>
      <c r="F11295" s="128">
        <v>100</v>
      </c>
      <c r="G11295" s="126" t="s">
        <v>13750</v>
      </c>
      <c r="H11295" s="126" t="s">
        <v>21081</v>
      </c>
      <c r="I11295" s="126" t="s">
        <v>21082</v>
      </c>
      <c r="J11295" s="126" t="s">
        <v>26233</v>
      </c>
      <c r="K11295" s="9">
        <f>_xlfn.IFNA(VLOOKUP(Table5[[#This Row],[Section]],SubSill_Tier,2,FALSE),0)</f>
        <v>0</v>
      </c>
      <c r="L11295" s="9" t="str">
        <f t="shared" si="185"/>
        <v>Wall</v>
      </c>
      <c r="M11295" s="205" t="str" cm="1">
        <f t="array" ref="M11295">_xlfn.IFS(NOT(ISERROR(VLOOKUP(Table5[[#This Row],[Section]],TB_notTB,1,FALSE))),"No",LEFT(Table5[[#This Row],[Section]],3)="ETB","PLS",LEFT(Table5[[#This Row],[Section]],1)="7","PDB",NOT(ISBLANK(Table5[[#This Row],[Section]])),"No")</f>
        <v>No</v>
      </c>
    </row>
    <row r="11296" spans="1:13" x14ac:dyDescent="0.25">
      <c r="A11296" s="126" t="s">
        <v>14255</v>
      </c>
      <c r="B11296" s="126" t="s">
        <v>28695</v>
      </c>
      <c r="C11296" s="126" t="s">
        <v>75</v>
      </c>
      <c r="D11296" s="127">
        <v>2.1230000000000002</v>
      </c>
      <c r="E11296" s="128">
        <v>344</v>
      </c>
      <c r="F11296" s="128">
        <v>344</v>
      </c>
      <c r="G11296" s="126" t="s">
        <v>13718</v>
      </c>
      <c r="H11296" s="126" t="s">
        <v>20127</v>
      </c>
      <c r="I11296" s="126" t="s">
        <v>21060</v>
      </c>
      <c r="J11296" s="126" t="s">
        <v>26235</v>
      </c>
      <c r="K11296" s="9">
        <f>_xlfn.IFNA(VLOOKUP(Table5[[#This Row],[Section]],SubSill_Tier,2,FALSE),0)</f>
        <v>0</v>
      </c>
      <c r="L11296" s="9" t="str">
        <f t="shared" si="185"/>
        <v/>
      </c>
      <c r="M11296" s="205" t="str" cm="1">
        <f t="array" ref="M11296">_xlfn.IFS(NOT(ISERROR(VLOOKUP(Table5[[#This Row],[Section]],TB_notTB,1,FALSE))),"No",LEFT(Table5[[#This Row],[Section]],3)="ETB","PLS",LEFT(Table5[[#This Row],[Section]],1)="7","PDB",NOT(ISBLANK(Table5[[#This Row],[Section]])),"No")</f>
        <v>No</v>
      </c>
    </row>
    <row r="11297" spans="1:13" x14ac:dyDescent="0.25">
      <c r="A11297" s="126" t="s">
        <v>9422</v>
      </c>
      <c r="B11297" s="126" t="s">
        <v>9423</v>
      </c>
      <c r="C11297" s="126" t="s">
        <v>75</v>
      </c>
      <c r="D11297" s="127">
        <v>0.27400000000000002</v>
      </c>
      <c r="E11297" s="128">
        <v>100</v>
      </c>
      <c r="F11297" s="128">
        <v>100</v>
      </c>
      <c r="G11297" s="126" t="s">
        <v>13750</v>
      </c>
      <c r="H11297" s="126" t="s">
        <v>21081</v>
      </c>
      <c r="I11297" s="126" t="s">
        <v>21082</v>
      </c>
      <c r="J11297" s="126" t="s">
        <v>26270</v>
      </c>
      <c r="K11297" s="9">
        <f>_xlfn.IFNA(VLOOKUP(Table5[[#This Row],[Section]],SubSill_Tier,2,FALSE),0)</f>
        <v>0</v>
      </c>
      <c r="L11297" s="9" t="str">
        <f t="shared" si="185"/>
        <v>Wall</v>
      </c>
      <c r="M11297" s="205" t="str" cm="1">
        <f t="array" ref="M11297">_xlfn.IFS(NOT(ISERROR(VLOOKUP(Table5[[#This Row],[Section]],TB_notTB,1,FALSE))),"No",LEFT(Table5[[#This Row],[Section]],3)="ETB","PLS",LEFT(Table5[[#This Row],[Section]],1)="7","PDB",NOT(ISBLANK(Table5[[#This Row],[Section]])),"No")</f>
        <v>No</v>
      </c>
    </row>
    <row r="11298" spans="1:13" x14ac:dyDescent="0.25">
      <c r="A11298" s="126" t="s">
        <v>9424</v>
      </c>
      <c r="B11298" s="126" t="s">
        <v>3598</v>
      </c>
      <c r="C11298" s="126" t="s">
        <v>98</v>
      </c>
      <c r="D11298" s="127">
        <v>2.5270000000000001</v>
      </c>
      <c r="E11298" s="128">
        <v>534</v>
      </c>
      <c r="F11298" s="128">
        <v>534</v>
      </c>
      <c r="G11298" s="126" t="s">
        <v>13721</v>
      </c>
      <c r="H11298" s="126" t="s">
        <v>21068</v>
      </c>
      <c r="I11298" s="126" t="s">
        <v>21069</v>
      </c>
      <c r="J11298" s="126" t="s">
        <v>26233</v>
      </c>
      <c r="K11298" s="9">
        <f>_xlfn.IFNA(VLOOKUP(Table5[[#This Row],[Section]],SubSill_Tier,2,FALSE),0)</f>
        <v>0</v>
      </c>
      <c r="L11298" s="9" t="str">
        <f t="shared" si="185"/>
        <v/>
      </c>
      <c r="M11298" s="205" t="str" cm="1">
        <f t="array" ref="M11298">_xlfn.IFS(NOT(ISERROR(VLOOKUP(Table5[[#This Row],[Section]],TB_notTB,1,FALSE))),"No",LEFT(Table5[[#This Row],[Section]],3)="ETB","PLS",LEFT(Table5[[#This Row],[Section]],1)="7","PDB",NOT(ISBLANK(Table5[[#This Row],[Section]])),"No")</f>
        <v>No</v>
      </c>
    </row>
    <row r="11299" spans="1:13" x14ac:dyDescent="0.25">
      <c r="A11299" s="126" t="s">
        <v>9425</v>
      </c>
      <c r="B11299" s="126" t="s">
        <v>12793</v>
      </c>
      <c r="C11299" s="126" t="s">
        <v>75</v>
      </c>
      <c r="D11299" s="127">
        <v>6.97</v>
      </c>
      <c r="E11299" s="128">
        <v>966</v>
      </c>
      <c r="F11299" s="128">
        <v>966</v>
      </c>
      <c r="G11299" s="126" t="s">
        <v>13750</v>
      </c>
      <c r="H11299" s="126" t="s">
        <v>21081</v>
      </c>
      <c r="I11299" s="126" t="s">
        <v>21082</v>
      </c>
      <c r="J11299" s="126" t="s">
        <v>26245</v>
      </c>
      <c r="K11299" s="9">
        <f>_xlfn.IFNA(VLOOKUP(Table5[[#This Row],[Section]],SubSill_Tier,2,FALSE),0)</f>
        <v>0</v>
      </c>
      <c r="L11299" s="9" t="str">
        <f t="shared" si="185"/>
        <v>Wall</v>
      </c>
      <c r="M11299" s="205" t="str" cm="1">
        <f t="array" ref="M11299">_xlfn.IFS(NOT(ISERROR(VLOOKUP(Table5[[#This Row],[Section]],TB_notTB,1,FALSE))),"No",LEFT(Table5[[#This Row],[Section]],3)="ETB","PLS",LEFT(Table5[[#This Row],[Section]],1)="7","PDB",NOT(ISBLANK(Table5[[#This Row],[Section]])),"No")</f>
        <v>No</v>
      </c>
    </row>
    <row r="11300" spans="1:13" x14ac:dyDescent="0.25">
      <c r="A11300" s="126" t="s">
        <v>16578</v>
      </c>
      <c r="B11300" s="126" t="s">
        <v>16579</v>
      </c>
      <c r="C11300" s="126" t="s">
        <v>75</v>
      </c>
      <c r="D11300" s="127">
        <v>0.89200000000000002</v>
      </c>
      <c r="E11300" s="128">
        <v>368</v>
      </c>
      <c r="F11300" s="128">
        <v>333</v>
      </c>
      <c r="G11300" s="126" t="s">
        <v>14967</v>
      </c>
      <c r="H11300" s="126" t="s">
        <v>21251</v>
      </c>
      <c r="I11300" s="126" t="s">
        <v>22136</v>
      </c>
      <c r="J11300" s="126" t="s">
        <v>26278</v>
      </c>
      <c r="K11300" s="9">
        <f>_xlfn.IFNA(VLOOKUP(Table5[[#This Row],[Section]],SubSill_Tier,2,FALSE),0)</f>
        <v>0</v>
      </c>
      <c r="L11300" s="9" t="str">
        <f t="shared" si="185"/>
        <v/>
      </c>
      <c r="M11300" s="205" t="str" cm="1">
        <f t="array" ref="M11300">_xlfn.IFS(NOT(ISERROR(VLOOKUP(Table5[[#This Row],[Section]],TB_notTB,1,FALSE))),"No",LEFT(Table5[[#This Row],[Section]],3)="ETB","PLS",LEFT(Table5[[#This Row],[Section]],1)="7","PDB",NOT(ISBLANK(Table5[[#This Row],[Section]])),"No")</f>
        <v>No</v>
      </c>
    </row>
    <row r="11301" spans="1:13" x14ac:dyDescent="0.25">
      <c r="A11301" s="126" t="s">
        <v>16580</v>
      </c>
      <c r="B11301" s="126" t="s">
        <v>16581</v>
      </c>
      <c r="C11301" s="126" t="s">
        <v>75</v>
      </c>
      <c r="D11301" s="127">
        <v>1.6419999999999999</v>
      </c>
      <c r="E11301" s="128">
        <v>669</v>
      </c>
      <c r="F11301" s="128">
        <v>232</v>
      </c>
      <c r="G11301" s="126" t="s">
        <v>14967</v>
      </c>
      <c r="H11301" s="126" t="s">
        <v>21251</v>
      </c>
      <c r="I11301" s="126" t="s">
        <v>22136</v>
      </c>
      <c r="J11301" s="126" t="s">
        <v>26278</v>
      </c>
      <c r="K11301" s="9">
        <f>_xlfn.IFNA(VLOOKUP(Table5[[#This Row],[Section]],SubSill_Tier,2,FALSE),0)</f>
        <v>0</v>
      </c>
      <c r="L11301" s="9" t="str">
        <f t="shared" si="185"/>
        <v/>
      </c>
      <c r="M11301" s="205" t="str" cm="1">
        <f t="array" ref="M11301">_xlfn.IFS(NOT(ISERROR(VLOOKUP(Table5[[#This Row],[Section]],TB_notTB,1,FALSE))),"No",LEFT(Table5[[#This Row],[Section]],3)="ETB","PLS",LEFT(Table5[[#This Row],[Section]],1)="7","PDB",NOT(ISBLANK(Table5[[#This Row],[Section]])),"No")</f>
        <v>No</v>
      </c>
    </row>
    <row r="11302" spans="1:13" x14ac:dyDescent="0.25">
      <c r="A11302" s="126" t="s">
        <v>16582</v>
      </c>
      <c r="B11302" s="126" t="s">
        <v>22435</v>
      </c>
      <c r="C11302" s="126" t="s">
        <v>75</v>
      </c>
      <c r="D11302" s="127">
        <v>0.38700000000000001</v>
      </c>
      <c r="E11302" s="128">
        <v>180</v>
      </c>
      <c r="F11302" s="128">
        <v>117</v>
      </c>
      <c r="G11302" s="126" t="s">
        <v>14967</v>
      </c>
      <c r="H11302" s="126" t="s">
        <v>21251</v>
      </c>
      <c r="I11302" s="126" t="s">
        <v>22136</v>
      </c>
      <c r="J11302" s="126" t="s">
        <v>26278</v>
      </c>
      <c r="K11302" s="9">
        <f>_xlfn.IFNA(VLOOKUP(Table5[[#This Row],[Section]],SubSill_Tier,2,FALSE),0)</f>
        <v>0</v>
      </c>
      <c r="L11302" s="9" t="str">
        <f t="shared" si="185"/>
        <v/>
      </c>
      <c r="M11302" s="205" t="str" cm="1">
        <f t="array" ref="M11302">_xlfn.IFS(NOT(ISERROR(VLOOKUP(Table5[[#This Row],[Section]],TB_notTB,1,FALSE))),"No",LEFT(Table5[[#This Row],[Section]],3)="ETB","PLS",LEFT(Table5[[#This Row],[Section]],1)="7","PDB",NOT(ISBLANK(Table5[[#This Row],[Section]])),"No")</f>
        <v>No</v>
      </c>
    </row>
    <row r="11303" spans="1:13" x14ac:dyDescent="0.25">
      <c r="A11303" s="126" t="s">
        <v>16583</v>
      </c>
      <c r="B11303" s="126" t="s">
        <v>16584</v>
      </c>
      <c r="C11303" s="126" t="s">
        <v>75</v>
      </c>
      <c r="D11303" s="127">
        <v>0.39600000000000002</v>
      </c>
      <c r="E11303" s="128">
        <v>190</v>
      </c>
      <c r="F11303" s="128">
        <v>100</v>
      </c>
      <c r="G11303" s="126" t="s">
        <v>14967</v>
      </c>
      <c r="H11303" s="126" t="s">
        <v>21251</v>
      </c>
      <c r="I11303" s="126" t="s">
        <v>22136</v>
      </c>
      <c r="J11303" s="126" t="s">
        <v>26278</v>
      </c>
      <c r="K11303" s="9">
        <f>_xlfn.IFNA(VLOOKUP(Table5[[#This Row],[Section]],SubSill_Tier,2,FALSE),0)</f>
        <v>0</v>
      </c>
      <c r="L11303" s="9" t="str">
        <f t="shared" si="185"/>
        <v/>
      </c>
      <c r="M11303" s="205" t="str" cm="1">
        <f t="array" ref="M11303">_xlfn.IFS(NOT(ISERROR(VLOOKUP(Table5[[#This Row],[Section]],TB_notTB,1,FALSE))),"No",LEFT(Table5[[#This Row],[Section]],3)="ETB","PLS",LEFT(Table5[[#This Row],[Section]],1)="7","PDB",NOT(ISBLANK(Table5[[#This Row],[Section]])),"No")</f>
        <v>No</v>
      </c>
    </row>
    <row r="11304" spans="1:13" x14ac:dyDescent="0.25">
      <c r="A11304" s="126" t="s">
        <v>16585</v>
      </c>
      <c r="B11304" s="126" t="s">
        <v>16586</v>
      </c>
      <c r="C11304" s="126" t="s">
        <v>75</v>
      </c>
      <c r="D11304" s="127">
        <v>1.5009999999999999</v>
      </c>
      <c r="E11304" s="128">
        <v>656</v>
      </c>
      <c r="F11304" s="128">
        <v>368</v>
      </c>
      <c r="G11304" s="126" t="s">
        <v>14967</v>
      </c>
      <c r="H11304" s="126" t="s">
        <v>21251</v>
      </c>
      <c r="I11304" s="126" t="s">
        <v>22136</v>
      </c>
      <c r="J11304" s="126" t="s">
        <v>26278</v>
      </c>
      <c r="K11304" s="9">
        <f>_xlfn.IFNA(VLOOKUP(Table5[[#This Row],[Section]],SubSill_Tier,2,FALSE),0)</f>
        <v>0</v>
      </c>
      <c r="L11304" s="9" t="str">
        <f t="shared" si="185"/>
        <v/>
      </c>
      <c r="M11304" s="205" t="str" cm="1">
        <f t="array" ref="M11304">_xlfn.IFS(NOT(ISERROR(VLOOKUP(Table5[[#This Row],[Section]],TB_notTB,1,FALSE))),"No",LEFT(Table5[[#This Row],[Section]],3)="ETB","PLS",LEFT(Table5[[#This Row],[Section]],1)="7","PDB",NOT(ISBLANK(Table5[[#This Row],[Section]])),"No")</f>
        <v>No</v>
      </c>
    </row>
    <row r="11305" spans="1:13" x14ac:dyDescent="0.25">
      <c r="A11305" s="126" t="s">
        <v>16587</v>
      </c>
      <c r="B11305" s="126" t="s">
        <v>16588</v>
      </c>
      <c r="C11305" s="126" t="s">
        <v>75</v>
      </c>
      <c r="D11305" s="127">
        <v>1.1839999999999999</v>
      </c>
      <c r="E11305" s="128">
        <v>524</v>
      </c>
      <c r="F11305" s="128">
        <v>280</v>
      </c>
      <c r="G11305" s="126" t="s">
        <v>14967</v>
      </c>
      <c r="H11305" s="126" t="s">
        <v>21251</v>
      </c>
      <c r="I11305" s="126" t="s">
        <v>22136</v>
      </c>
      <c r="J11305" s="126" t="s">
        <v>26278</v>
      </c>
      <c r="K11305" s="9">
        <f>_xlfn.IFNA(VLOOKUP(Table5[[#This Row],[Section]],SubSill_Tier,2,FALSE),0)</f>
        <v>0</v>
      </c>
      <c r="L11305" s="9" t="str">
        <f t="shared" si="185"/>
        <v/>
      </c>
      <c r="M11305" s="205" t="str" cm="1">
        <f t="array" ref="M11305">_xlfn.IFS(NOT(ISERROR(VLOOKUP(Table5[[#This Row],[Section]],TB_notTB,1,FALSE))),"No",LEFT(Table5[[#This Row],[Section]],3)="ETB","PLS",LEFT(Table5[[#This Row],[Section]],1)="7","PDB",NOT(ISBLANK(Table5[[#This Row],[Section]])),"No")</f>
        <v>No</v>
      </c>
    </row>
    <row r="11306" spans="1:13" x14ac:dyDescent="0.25">
      <c r="A11306" s="126" t="s">
        <v>9426</v>
      </c>
      <c r="B11306" s="126" t="s">
        <v>17222</v>
      </c>
      <c r="C11306" s="126" t="s">
        <v>98</v>
      </c>
      <c r="D11306" s="127">
        <v>3.54</v>
      </c>
      <c r="E11306" s="128">
        <v>385</v>
      </c>
      <c r="F11306" s="128">
        <v>385</v>
      </c>
      <c r="G11306" s="126" t="s">
        <v>13750</v>
      </c>
      <c r="H11306" s="126" t="s">
        <v>20132</v>
      </c>
      <c r="I11306" s="126" t="s">
        <v>20133</v>
      </c>
      <c r="J11306" s="126" t="s">
        <v>26250</v>
      </c>
      <c r="K11306" s="9">
        <f>_xlfn.IFNA(VLOOKUP(Table5[[#This Row],[Section]],SubSill_Tier,2,FALSE),0)</f>
        <v>0</v>
      </c>
      <c r="L11306" s="9" t="str">
        <f t="shared" si="185"/>
        <v/>
      </c>
      <c r="M11306" s="205" t="str" cm="1">
        <f t="array" ref="M11306">_xlfn.IFS(NOT(ISERROR(VLOOKUP(Table5[[#This Row],[Section]],TB_notTB,1,FALSE))),"No",LEFT(Table5[[#This Row],[Section]],3)="ETB","PLS",LEFT(Table5[[#This Row],[Section]],1)="7","PDB",NOT(ISBLANK(Table5[[#This Row],[Section]])),"No")</f>
        <v>No</v>
      </c>
    </row>
    <row r="11307" spans="1:13" x14ac:dyDescent="0.25">
      <c r="A11307" s="126" t="s">
        <v>12067</v>
      </c>
      <c r="B11307" s="126" t="s">
        <v>17222</v>
      </c>
      <c r="C11307" s="126" t="s">
        <v>98</v>
      </c>
      <c r="D11307" s="127">
        <v>1.931</v>
      </c>
      <c r="E11307" s="128">
        <v>404</v>
      </c>
      <c r="F11307" s="128">
        <v>404</v>
      </c>
      <c r="G11307" s="126" t="s">
        <v>13910</v>
      </c>
      <c r="H11307" s="126" t="s">
        <v>20564</v>
      </c>
      <c r="I11307" s="126" t="s">
        <v>20565</v>
      </c>
      <c r="J11307" s="126" t="s">
        <v>26261</v>
      </c>
      <c r="K11307" s="9">
        <f>_xlfn.IFNA(VLOOKUP(Table5[[#This Row],[Section]],SubSill_Tier,2,FALSE),0)</f>
        <v>0</v>
      </c>
      <c r="L11307" s="9" t="str">
        <f t="shared" si="185"/>
        <v/>
      </c>
      <c r="M11307" s="205" t="str" cm="1">
        <f t="array" ref="M11307">_xlfn.IFS(NOT(ISERROR(VLOOKUP(Table5[[#This Row],[Section]],TB_notTB,1,FALSE))),"No",LEFT(Table5[[#This Row],[Section]],3)="ETB","PLS",LEFT(Table5[[#This Row],[Section]],1)="7","PDB",NOT(ISBLANK(Table5[[#This Row],[Section]])),"No")</f>
        <v>No</v>
      </c>
    </row>
    <row r="11308" spans="1:13" x14ac:dyDescent="0.25">
      <c r="A11308" s="126" t="s">
        <v>9427</v>
      </c>
      <c r="B11308" s="126" t="s">
        <v>3598</v>
      </c>
      <c r="C11308" s="126" t="s">
        <v>98</v>
      </c>
      <c r="D11308" s="127">
        <v>1.4710000000000001</v>
      </c>
      <c r="E11308" s="128">
        <v>234</v>
      </c>
      <c r="F11308" s="128">
        <v>100</v>
      </c>
      <c r="G11308" s="126" t="s">
        <v>13721</v>
      </c>
      <c r="H11308" s="126" t="s">
        <v>20121</v>
      </c>
      <c r="I11308" s="126" t="s">
        <v>20122</v>
      </c>
      <c r="J11308" s="126" t="s">
        <v>26234</v>
      </c>
      <c r="K11308" s="9">
        <f>_xlfn.IFNA(VLOOKUP(Table5[[#This Row],[Section]],SubSill_Tier,2,FALSE),0)</f>
        <v>0</v>
      </c>
      <c r="L11308" s="9" t="str">
        <f t="shared" si="185"/>
        <v/>
      </c>
      <c r="M11308" s="205" t="str" cm="1">
        <f t="array" ref="M11308">_xlfn.IFS(NOT(ISERROR(VLOOKUP(Table5[[#This Row],[Section]],TB_notTB,1,FALSE))),"No",LEFT(Table5[[#This Row],[Section]],3)="ETB","PLS",LEFT(Table5[[#This Row],[Section]],1)="7","PDB",NOT(ISBLANK(Table5[[#This Row],[Section]])),"No")</f>
        <v>No</v>
      </c>
    </row>
    <row r="11309" spans="1:13" x14ac:dyDescent="0.25">
      <c r="A11309" s="126" t="s">
        <v>9428</v>
      </c>
      <c r="B11309" s="126" t="s">
        <v>3598</v>
      </c>
      <c r="C11309" s="126" t="s">
        <v>98</v>
      </c>
      <c r="D11309" s="127">
        <v>1.1679999999999999</v>
      </c>
      <c r="E11309" s="128">
        <v>181</v>
      </c>
      <c r="F11309" s="128">
        <v>100</v>
      </c>
      <c r="G11309" s="126" t="s">
        <v>13721</v>
      </c>
      <c r="H11309" s="126" t="s">
        <v>20121</v>
      </c>
      <c r="I11309" s="126" t="s">
        <v>20122</v>
      </c>
      <c r="J11309" s="126" t="s">
        <v>26234</v>
      </c>
      <c r="K11309" s="9">
        <f>_xlfn.IFNA(VLOOKUP(Table5[[#This Row],[Section]],SubSill_Tier,2,FALSE),0)</f>
        <v>0</v>
      </c>
      <c r="L11309" s="9" t="str">
        <f t="shared" si="185"/>
        <v/>
      </c>
      <c r="M11309" s="205" t="str" cm="1">
        <f t="array" ref="M11309">_xlfn.IFS(NOT(ISERROR(VLOOKUP(Table5[[#This Row],[Section]],TB_notTB,1,FALSE))),"No",LEFT(Table5[[#This Row],[Section]],3)="ETB","PLS",LEFT(Table5[[#This Row],[Section]],1)="7","PDB",NOT(ISBLANK(Table5[[#This Row],[Section]])),"No")</f>
        <v>No</v>
      </c>
    </row>
    <row r="11310" spans="1:13" x14ac:dyDescent="0.25">
      <c r="A11310" s="126" t="s">
        <v>16589</v>
      </c>
      <c r="B11310" s="126" t="s">
        <v>19781</v>
      </c>
      <c r="C11310" s="126" t="s">
        <v>75</v>
      </c>
      <c r="D11310" s="127">
        <v>1.83</v>
      </c>
      <c r="E11310" s="128">
        <v>296</v>
      </c>
      <c r="F11310" s="128">
        <v>112</v>
      </c>
      <c r="G11310" s="126" t="s">
        <v>15670</v>
      </c>
      <c r="H11310" s="126" t="s">
        <v>21159</v>
      </c>
      <c r="I11310" s="126" t="s">
        <v>22103</v>
      </c>
      <c r="J11310" s="126" t="s">
        <v>26278</v>
      </c>
      <c r="K11310" s="9">
        <f>_xlfn.IFNA(VLOOKUP(Table5[[#This Row],[Section]],SubSill_Tier,2,FALSE),0)</f>
        <v>0</v>
      </c>
      <c r="L11310" s="9" t="str">
        <f t="shared" si="185"/>
        <v/>
      </c>
      <c r="M11310" s="205" t="str" cm="1">
        <f t="array" ref="M11310">_xlfn.IFS(NOT(ISERROR(VLOOKUP(Table5[[#This Row],[Section]],TB_notTB,1,FALSE))),"No",LEFT(Table5[[#This Row],[Section]],3)="ETB","PLS",LEFT(Table5[[#This Row],[Section]],1)="7","PDB",NOT(ISBLANK(Table5[[#This Row],[Section]])),"No")</f>
        <v>No</v>
      </c>
    </row>
    <row r="11311" spans="1:13" x14ac:dyDescent="0.25">
      <c r="A11311" s="126" t="s">
        <v>12068</v>
      </c>
      <c r="B11311" s="126" t="s">
        <v>12069</v>
      </c>
      <c r="C11311" s="126" t="s">
        <v>75</v>
      </c>
      <c r="D11311" s="127">
        <v>0.376</v>
      </c>
      <c r="E11311" s="128">
        <v>172</v>
      </c>
      <c r="F11311" s="128">
        <v>115</v>
      </c>
      <c r="G11311" s="126" t="s">
        <v>13763</v>
      </c>
      <c r="H11311" s="126" t="s">
        <v>20250</v>
      </c>
      <c r="I11311" s="126" t="s">
        <v>21155</v>
      </c>
      <c r="J11311" s="126" t="s">
        <v>26258</v>
      </c>
      <c r="K11311" s="9">
        <f>_xlfn.IFNA(VLOOKUP(Table5[[#This Row],[Section]],SubSill_Tier,2,FALSE),0)</f>
        <v>0</v>
      </c>
      <c r="L11311" s="9" t="str">
        <f t="shared" si="185"/>
        <v/>
      </c>
      <c r="M11311" s="205" t="str" cm="1">
        <f t="array" ref="M11311">_xlfn.IFS(NOT(ISERROR(VLOOKUP(Table5[[#This Row],[Section]],TB_notTB,1,FALSE))),"No",LEFT(Table5[[#This Row],[Section]],3)="ETB","PLS",LEFT(Table5[[#This Row],[Section]],1)="7","PDB",NOT(ISBLANK(Table5[[#This Row],[Section]])),"No")</f>
        <v>No</v>
      </c>
    </row>
    <row r="11312" spans="1:13" x14ac:dyDescent="0.25">
      <c r="A11312" s="126" t="s">
        <v>12070</v>
      </c>
      <c r="B11312" s="126" t="s">
        <v>12071</v>
      </c>
      <c r="C11312" s="126" t="s">
        <v>75</v>
      </c>
      <c r="D11312" s="127">
        <v>0.317</v>
      </c>
      <c r="E11312" s="128">
        <v>138</v>
      </c>
      <c r="F11312" s="128">
        <v>100</v>
      </c>
      <c r="G11312" s="126" t="s">
        <v>13739</v>
      </c>
      <c r="H11312" s="126" t="s">
        <v>20143</v>
      </c>
      <c r="I11312" s="126" t="s">
        <v>20144</v>
      </c>
      <c r="J11312" s="126" t="s">
        <v>26246</v>
      </c>
      <c r="K11312" s="9">
        <f>_xlfn.IFNA(VLOOKUP(Table5[[#This Row],[Section]],SubSill_Tier,2,FALSE),0)</f>
        <v>0</v>
      </c>
      <c r="L11312" s="9" t="str">
        <f t="shared" si="185"/>
        <v/>
      </c>
      <c r="M11312" s="205" t="str" cm="1">
        <f t="array" ref="M11312">_xlfn.IFS(NOT(ISERROR(VLOOKUP(Table5[[#This Row],[Section]],TB_notTB,1,FALSE))),"No",LEFT(Table5[[#This Row],[Section]],3)="ETB","PLS",LEFT(Table5[[#This Row],[Section]],1)="7","PDB",NOT(ISBLANK(Table5[[#This Row],[Section]])),"No")</f>
        <v>No</v>
      </c>
    </row>
    <row r="11313" spans="1:13" x14ac:dyDescent="0.25">
      <c r="A11313" s="126" t="s">
        <v>9429</v>
      </c>
      <c r="B11313" s="126" t="s">
        <v>3598</v>
      </c>
      <c r="C11313" s="126" t="s">
        <v>98</v>
      </c>
      <c r="D11313" s="127">
        <v>2.343</v>
      </c>
      <c r="E11313" s="128">
        <v>558</v>
      </c>
      <c r="F11313" s="128">
        <v>558</v>
      </c>
      <c r="G11313" s="126" t="s">
        <v>13721</v>
      </c>
      <c r="H11313" s="126" t="s">
        <v>21068</v>
      </c>
      <c r="I11313" s="126" t="s">
        <v>21069</v>
      </c>
      <c r="J11313" s="126" t="s">
        <v>26233</v>
      </c>
      <c r="K11313" s="9">
        <f>_xlfn.IFNA(VLOOKUP(Table5[[#This Row],[Section]],SubSill_Tier,2,FALSE),0)</f>
        <v>0</v>
      </c>
      <c r="L11313" s="9" t="str">
        <f t="shared" si="185"/>
        <v/>
      </c>
      <c r="M11313" s="205" t="str" cm="1">
        <f t="array" ref="M11313">_xlfn.IFS(NOT(ISERROR(VLOOKUP(Table5[[#This Row],[Section]],TB_notTB,1,FALSE))),"No",LEFT(Table5[[#This Row],[Section]],3)="ETB","PLS",LEFT(Table5[[#This Row],[Section]],1)="7","PDB",NOT(ISBLANK(Table5[[#This Row],[Section]])),"No")</f>
        <v>No</v>
      </c>
    </row>
    <row r="11314" spans="1:13" x14ac:dyDescent="0.25">
      <c r="A11314" s="126" t="s">
        <v>4235</v>
      </c>
      <c r="B11314" s="126" t="s">
        <v>17222</v>
      </c>
      <c r="C11314" s="126" t="s">
        <v>98</v>
      </c>
      <c r="D11314" s="127">
        <v>0.95599999999999996</v>
      </c>
      <c r="E11314" s="128">
        <v>387</v>
      </c>
      <c r="F11314" s="128">
        <v>100</v>
      </c>
      <c r="G11314" s="126" t="s">
        <v>13711</v>
      </c>
      <c r="H11314" s="126" t="s">
        <v>20119</v>
      </c>
      <c r="I11314" s="126" t="s">
        <v>21054</v>
      </c>
      <c r="J11314" s="126" t="s">
        <v>26232</v>
      </c>
      <c r="K11314" s="9">
        <f>_xlfn.IFNA(VLOOKUP(Table5[[#This Row],[Section]],SubSill_Tier,2,FALSE),0)</f>
        <v>0</v>
      </c>
      <c r="L11314" s="9" t="str">
        <f t="shared" si="185"/>
        <v/>
      </c>
      <c r="M11314" s="205" t="str" cm="1">
        <f t="array" ref="M11314">_xlfn.IFS(NOT(ISERROR(VLOOKUP(Table5[[#This Row],[Section]],TB_notTB,1,FALSE))),"No",LEFT(Table5[[#This Row],[Section]],3)="ETB","PLS",LEFT(Table5[[#This Row],[Section]],1)="7","PDB",NOT(ISBLANK(Table5[[#This Row],[Section]])),"No")</f>
        <v>No</v>
      </c>
    </row>
    <row r="11315" spans="1:13" x14ac:dyDescent="0.25">
      <c r="A11315" s="126" t="s">
        <v>4236</v>
      </c>
      <c r="B11315" s="126" t="s">
        <v>17222</v>
      </c>
      <c r="C11315" s="126" t="s">
        <v>98</v>
      </c>
      <c r="D11315" s="127">
        <v>1.456</v>
      </c>
      <c r="E11315" s="128">
        <v>439</v>
      </c>
      <c r="F11315" s="128">
        <v>155</v>
      </c>
      <c r="G11315" s="126" t="s">
        <v>13711</v>
      </c>
      <c r="H11315" s="126" t="s">
        <v>20119</v>
      </c>
      <c r="I11315" s="126" t="s">
        <v>21054</v>
      </c>
      <c r="J11315" s="126" t="s">
        <v>26232</v>
      </c>
      <c r="K11315" s="9">
        <f>_xlfn.IFNA(VLOOKUP(Table5[[#This Row],[Section]],SubSill_Tier,2,FALSE),0)</f>
        <v>0</v>
      </c>
      <c r="L11315" s="9" t="str">
        <f t="shared" si="185"/>
        <v/>
      </c>
      <c r="M11315" s="205" t="str" cm="1">
        <f t="array" ref="M11315">_xlfn.IFS(NOT(ISERROR(VLOOKUP(Table5[[#This Row],[Section]],TB_notTB,1,FALSE))),"No",LEFT(Table5[[#This Row],[Section]],3)="ETB","PLS",LEFT(Table5[[#This Row],[Section]],1)="7","PDB",NOT(ISBLANK(Table5[[#This Row],[Section]])),"No")</f>
        <v>No</v>
      </c>
    </row>
    <row r="11316" spans="1:13" x14ac:dyDescent="0.25">
      <c r="A11316" s="126" t="s">
        <v>4237</v>
      </c>
      <c r="B11316" s="126" t="s">
        <v>17222</v>
      </c>
      <c r="C11316" s="126" t="s">
        <v>98</v>
      </c>
      <c r="D11316" s="127">
        <v>1.095</v>
      </c>
      <c r="E11316" s="128">
        <v>362</v>
      </c>
      <c r="F11316" s="128">
        <v>108</v>
      </c>
      <c r="G11316" s="126" t="s">
        <v>13711</v>
      </c>
      <c r="H11316" s="126" t="s">
        <v>20119</v>
      </c>
      <c r="I11316" s="126" t="s">
        <v>21054</v>
      </c>
      <c r="J11316" s="126" t="s">
        <v>26232</v>
      </c>
      <c r="K11316" s="9">
        <f>_xlfn.IFNA(VLOOKUP(Table5[[#This Row],[Section]],SubSill_Tier,2,FALSE),0)</f>
        <v>0</v>
      </c>
      <c r="L11316" s="9" t="str">
        <f t="shared" si="185"/>
        <v/>
      </c>
      <c r="M11316" s="205" t="str" cm="1">
        <f t="array" ref="M11316">_xlfn.IFS(NOT(ISERROR(VLOOKUP(Table5[[#This Row],[Section]],TB_notTB,1,FALSE))),"No",LEFT(Table5[[#This Row],[Section]],3)="ETB","PLS",LEFT(Table5[[#This Row],[Section]],1)="7","PDB",NOT(ISBLANK(Table5[[#This Row],[Section]])),"No")</f>
        <v>No</v>
      </c>
    </row>
    <row r="11317" spans="1:13" x14ac:dyDescent="0.25">
      <c r="A11317" s="126" t="s">
        <v>4238</v>
      </c>
      <c r="B11317" s="126" t="s">
        <v>17222</v>
      </c>
      <c r="C11317" s="126" t="s">
        <v>98</v>
      </c>
      <c r="D11317" s="127">
        <v>1.129</v>
      </c>
      <c r="E11317" s="128">
        <v>375</v>
      </c>
      <c r="F11317" s="128">
        <v>114</v>
      </c>
      <c r="G11317" s="126" t="s">
        <v>13711</v>
      </c>
      <c r="H11317" s="126" t="s">
        <v>20119</v>
      </c>
      <c r="I11317" s="126" t="s">
        <v>21054</v>
      </c>
      <c r="J11317" s="126" t="s">
        <v>26232</v>
      </c>
      <c r="K11317" s="9">
        <f>_xlfn.IFNA(VLOOKUP(Table5[[#This Row],[Section]],SubSill_Tier,2,FALSE),0)</f>
        <v>0</v>
      </c>
      <c r="L11317" s="9" t="str">
        <f t="shared" si="185"/>
        <v/>
      </c>
      <c r="M11317" s="205" t="str" cm="1">
        <f t="array" ref="M11317">_xlfn.IFS(NOT(ISERROR(VLOOKUP(Table5[[#This Row],[Section]],TB_notTB,1,FALSE))),"No",LEFT(Table5[[#This Row],[Section]],3)="ETB","PLS",LEFT(Table5[[#This Row],[Section]],1)="7","PDB",NOT(ISBLANK(Table5[[#This Row],[Section]])),"No")</f>
        <v>No</v>
      </c>
    </row>
    <row r="11318" spans="1:13" x14ac:dyDescent="0.25">
      <c r="A11318" s="126" t="s">
        <v>4239</v>
      </c>
      <c r="B11318" s="126" t="s">
        <v>17222</v>
      </c>
      <c r="C11318" s="126" t="s">
        <v>98</v>
      </c>
      <c r="D11318" s="127">
        <v>0.46800000000000003</v>
      </c>
      <c r="E11318" s="128">
        <v>117</v>
      </c>
      <c r="F11318" s="128">
        <v>117</v>
      </c>
      <c r="G11318" s="126" t="s">
        <v>13711</v>
      </c>
      <c r="H11318" s="126" t="s">
        <v>20119</v>
      </c>
      <c r="I11318" s="126" t="s">
        <v>21054</v>
      </c>
      <c r="J11318" s="126" t="s">
        <v>26232</v>
      </c>
      <c r="K11318" s="9">
        <f>_xlfn.IFNA(VLOOKUP(Table5[[#This Row],[Section]],SubSill_Tier,2,FALSE),0)</f>
        <v>0</v>
      </c>
      <c r="L11318" s="9" t="str">
        <f t="shared" si="185"/>
        <v/>
      </c>
      <c r="M11318" s="205" t="str" cm="1">
        <f t="array" ref="M11318">_xlfn.IFS(NOT(ISERROR(VLOOKUP(Table5[[#This Row],[Section]],TB_notTB,1,FALSE))),"No",LEFT(Table5[[#This Row],[Section]],3)="ETB","PLS",LEFT(Table5[[#This Row],[Section]],1)="7","PDB",NOT(ISBLANK(Table5[[#This Row],[Section]])),"No")</f>
        <v>No</v>
      </c>
    </row>
    <row r="11319" spans="1:13" x14ac:dyDescent="0.25">
      <c r="A11319" s="126" t="s">
        <v>4240</v>
      </c>
      <c r="B11319" s="126" t="s">
        <v>17222</v>
      </c>
      <c r="C11319" s="126" t="s">
        <v>98</v>
      </c>
      <c r="D11319" s="127">
        <v>2.7349999999999999</v>
      </c>
      <c r="E11319" s="128">
        <v>640</v>
      </c>
      <c r="F11319" s="128">
        <v>185</v>
      </c>
      <c r="G11319" s="126" t="s">
        <v>13711</v>
      </c>
      <c r="H11319" s="126" t="s">
        <v>20119</v>
      </c>
      <c r="I11319" s="126" t="s">
        <v>21054</v>
      </c>
      <c r="J11319" s="126" t="s">
        <v>26232</v>
      </c>
      <c r="K11319" s="9">
        <f>_xlfn.IFNA(VLOOKUP(Table5[[#This Row],[Section]],SubSill_Tier,2,FALSE),0)</f>
        <v>0</v>
      </c>
      <c r="L11319" s="9" t="str">
        <f t="shared" si="185"/>
        <v/>
      </c>
      <c r="M11319" s="205" t="str" cm="1">
        <f t="array" ref="M11319">_xlfn.IFS(NOT(ISERROR(VLOOKUP(Table5[[#This Row],[Section]],TB_notTB,1,FALSE))),"No",LEFT(Table5[[#This Row],[Section]],3)="ETB","PLS",LEFT(Table5[[#This Row],[Section]],1)="7","PDB",NOT(ISBLANK(Table5[[#This Row],[Section]])),"No")</f>
        <v>No</v>
      </c>
    </row>
    <row r="11320" spans="1:13" x14ac:dyDescent="0.25">
      <c r="A11320" s="126" t="s">
        <v>4241</v>
      </c>
      <c r="B11320" s="126" t="s">
        <v>17222</v>
      </c>
      <c r="C11320" s="126" t="s">
        <v>98</v>
      </c>
      <c r="D11320" s="127">
        <v>2.133</v>
      </c>
      <c r="E11320" s="128">
        <v>532</v>
      </c>
      <c r="F11320" s="128">
        <v>178</v>
      </c>
      <c r="G11320" s="126" t="s">
        <v>13711</v>
      </c>
      <c r="H11320" s="126" t="s">
        <v>20119</v>
      </c>
      <c r="I11320" s="126" t="s">
        <v>21054</v>
      </c>
      <c r="J11320" s="126" t="s">
        <v>26232</v>
      </c>
      <c r="K11320" s="9">
        <f>_xlfn.IFNA(VLOOKUP(Table5[[#This Row],[Section]],SubSill_Tier,2,FALSE),0)</f>
        <v>0</v>
      </c>
      <c r="L11320" s="9" t="str">
        <f t="shared" si="185"/>
        <v/>
      </c>
      <c r="M11320" s="205" t="str" cm="1">
        <f t="array" ref="M11320">_xlfn.IFS(NOT(ISERROR(VLOOKUP(Table5[[#This Row],[Section]],TB_notTB,1,FALSE))),"No",LEFT(Table5[[#This Row],[Section]],3)="ETB","PLS",LEFT(Table5[[#This Row],[Section]],1)="7","PDB",NOT(ISBLANK(Table5[[#This Row],[Section]])),"No")</f>
        <v>No</v>
      </c>
    </row>
    <row r="11321" spans="1:13" x14ac:dyDescent="0.25">
      <c r="A11321" s="126" t="s">
        <v>9430</v>
      </c>
      <c r="B11321" s="126" t="s">
        <v>12794</v>
      </c>
      <c r="C11321" s="126" t="s">
        <v>75</v>
      </c>
      <c r="D11321" s="127">
        <v>9.9920000000000009</v>
      </c>
      <c r="E11321" s="128">
        <v>606</v>
      </c>
      <c r="F11321" s="128">
        <v>606</v>
      </c>
      <c r="G11321" s="126" t="s">
        <v>13750</v>
      </c>
      <c r="H11321" s="126" t="s">
        <v>21081</v>
      </c>
      <c r="I11321" s="126" t="s">
        <v>21082</v>
      </c>
      <c r="J11321" s="126" t="s">
        <v>26245</v>
      </c>
      <c r="K11321" s="9">
        <f>_xlfn.IFNA(VLOOKUP(Table5[[#This Row],[Section]],SubSill_Tier,2,FALSE),0)</f>
        <v>0</v>
      </c>
      <c r="L11321" s="9" t="str">
        <f t="shared" si="185"/>
        <v>Wall</v>
      </c>
      <c r="M11321" s="205" t="str" cm="1">
        <f t="array" ref="M11321">_xlfn.IFS(NOT(ISERROR(VLOOKUP(Table5[[#This Row],[Section]],TB_notTB,1,FALSE))),"No",LEFT(Table5[[#This Row],[Section]],3)="ETB","PLS",LEFT(Table5[[#This Row],[Section]],1)="7","PDB",NOT(ISBLANK(Table5[[#This Row],[Section]])),"No")</f>
        <v>No</v>
      </c>
    </row>
    <row r="11322" spans="1:13" x14ac:dyDescent="0.25">
      <c r="A11322" s="126" t="s">
        <v>9431</v>
      </c>
      <c r="B11322" s="126" t="s">
        <v>9432</v>
      </c>
      <c r="C11322" s="126" t="s">
        <v>75</v>
      </c>
      <c r="D11322" s="127">
        <v>2.8919999999999999</v>
      </c>
      <c r="E11322" s="128">
        <v>372</v>
      </c>
      <c r="F11322" s="128">
        <v>372</v>
      </c>
      <c r="G11322" s="126" t="s">
        <v>13750</v>
      </c>
      <c r="H11322" s="126" t="s">
        <v>21081</v>
      </c>
      <c r="I11322" s="126" t="s">
        <v>21082</v>
      </c>
      <c r="J11322" s="126" t="s">
        <v>26233</v>
      </c>
      <c r="K11322" s="9">
        <f>_xlfn.IFNA(VLOOKUP(Table5[[#This Row],[Section]],SubSill_Tier,2,FALSE),0)</f>
        <v>0</v>
      </c>
      <c r="L11322" s="9" t="str">
        <f t="shared" si="185"/>
        <v>Wall</v>
      </c>
      <c r="M11322" s="205" t="str" cm="1">
        <f t="array" ref="M11322">_xlfn.IFS(NOT(ISERROR(VLOOKUP(Table5[[#This Row],[Section]],TB_notTB,1,FALSE))),"No",LEFT(Table5[[#This Row],[Section]],3)="ETB","PLS",LEFT(Table5[[#This Row],[Section]],1)="7","PDB",NOT(ISBLANK(Table5[[#This Row],[Section]])),"No")</f>
        <v>No</v>
      </c>
    </row>
    <row r="11323" spans="1:13" x14ac:dyDescent="0.25">
      <c r="A11323" s="126" t="s">
        <v>9433</v>
      </c>
      <c r="B11323" s="126" t="s">
        <v>12795</v>
      </c>
      <c r="C11323" s="126" t="s">
        <v>75</v>
      </c>
      <c r="D11323" s="127">
        <v>5.4989999999999997</v>
      </c>
      <c r="E11323" s="128">
        <v>998</v>
      </c>
      <c r="F11323" s="128">
        <v>998</v>
      </c>
      <c r="G11323" s="126" t="s">
        <v>13750</v>
      </c>
      <c r="H11323" s="126" t="s">
        <v>21081</v>
      </c>
      <c r="I11323" s="126" t="s">
        <v>21082</v>
      </c>
      <c r="J11323" s="126" t="s">
        <v>26245</v>
      </c>
      <c r="K11323" s="9">
        <f>_xlfn.IFNA(VLOOKUP(Table5[[#This Row],[Section]],SubSill_Tier,2,FALSE),0)</f>
        <v>0</v>
      </c>
      <c r="L11323" s="9" t="str">
        <f t="shared" si="185"/>
        <v>Wall</v>
      </c>
      <c r="M11323" s="205" t="str" cm="1">
        <f t="array" ref="M11323">_xlfn.IFS(NOT(ISERROR(VLOOKUP(Table5[[#This Row],[Section]],TB_notTB,1,FALSE))),"No",LEFT(Table5[[#This Row],[Section]],3)="ETB","PLS",LEFT(Table5[[#This Row],[Section]],1)="7","PDB",NOT(ISBLANK(Table5[[#This Row],[Section]])),"No")</f>
        <v>No</v>
      </c>
    </row>
    <row r="11324" spans="1:13" x14ac:dyDescent="0.25">
      <c r="A11324" s="126" t="s">
        <v>4242</v>
      </c>
      <c r="B11324" s="126" t="s">
        <v>17222</v>
      </c>
      <c r="C11324" s="126" t="s">
        <v>98</v>
      </c>
      <c r="D11324" s="127">
        <v>0.60399999999999998</v>
      </c>
      <c r="E11324" s="128">
        <v>214</v>
      </c>
      <c r="F11324" s="128">
        <v>145</v>
      </c>
      <c r="G11324" s="126" t="s">
        <v>13736</v>
      </c>
      <c r="H11324" s="126" t="s">
        <v>20148</v>
      </c>
      <c r="I11324" s="126" t="s">
        <v>21073</v>
      </c>
      <c r="J11324" s="126" t="s">
        <v>26232</v>
      </c>
      <c r="K11324" s="9">
        <f>_xlfn.IFNA(VLOOKUP(Table5[[#This Row],[Section]],SubSill_Tier,2,FALSE),0)</f>
        <v>0</v>
      </c>
      <c r="L11324" s="9" t="str">
        <f t="shared" si="185"/>
        <v/>
      </c>
      <c r="M11324" s="205" t="str" cm="1">
        <f t="array" ref="M11324">_xlfn.IFS(NOT(ISERROR(VLOOKUP(Table5[[#This Row],[Section]],TB_notTB,1,FALSE))),"No",LEFT(Table5[[#This Row],[Section]],3)="ETB","PLS",LEFT(Table5[[#This Row],[Section]],1)="7","PDB",NOT(ISBLANK(Table5[[#This Row],[Section]])),"No")</f>
        <v>No</v>
      </c>
    </row>
    <row r="11325" spans="1:13" x14ac:dyDescent="0.25">
      <c r="A11325" s="126" t="s">
        <v>9434</v>
      </c>
      <c r="B11325" s="126" t="s">
        <v>3598</v>
      </c>
      <c r="C11325" s="126" t="s">
        <v>98</v>
      </c>
      <c r="D11325" s="127">
        <v>4.8869999999999996</v>
      </c>
      <c r="E11325" s="128">
        <v>212</v>
      </c>
      <c r="F11325" s="128">
        <v>212</v>
      </c>
      <c r="G11325" s="126" t="s">
        <v>13721</v>
      </c>
      <c r="H11325" s="126" t="s">
        <v>21068</v>
      </c>
      <c r="I11325" s="126" t="s">
        <v>21069</v>
      </c>
      <c r="J11325" s="126" t="s">
        <v>26237</v>
      </c>
      <c r="K11325" s="9">
        <f>_xlfn.IFNA(VLOOKUP(Table5[[#This Row],[Section]],SubSill_Tier,2,FALSE),0)</f>
        <v>0</v>
      </c>
      <c r="L11325" s="9" t="str">
        <f t="shared" si="185"/>
        <v/>
      </c>
      <c r="M11325" s="205" t="str" cm="1">
        <f t="array" ref="M11325">_xlfn.IFS(NOT(ISERROR(VLOOKUP(Table5[[#This Row],[Section]],TB_notTB,1,FALSE))),"No",LEFT(Table5[[#This Row],[Section]],3)="ETB","PLS",LEFT(Table5[[#This Row],[Section]],1)="7","PDB",NOT(ISBLANK(Table5[[#This Row],[Section]])),"No")</f>
        <v>No</v>
      </c>
    </row>
    <row r="11326" spans="1:13" x14ac:dyDescent="0.25">
      <c r="A11326" s="126" t="s">
        <v>9435</v>
      </c>
      <c r="B11326" s="126" t="s">
        <v>3598</v>
      </c>
      <c r="C11326" s="126" t="s">
        <v>98</v>
      </c>
      <c r="D11326" s="127">
        <v>1.155</v>
      </c>
      <c r="E11326" s="128">
        <v>143</v>
      </c>
      <c r="F11326" s="128">
        <v>100</v>
      </c>
      <c r="G11326" s="126" t="s">
        <v>13724</v>
      </c>
      <c r="H11326" s="126" t="s">
        <v>20186</v>
      </c>
      <c r="I11326" s="126" t="s">
        <v>22099</v>
      </c>
      <c r="J11326" s="126" t="s">
        <v>26234</v>
      </c>
      <c r="K11326" s="9">
        <f>_xlfn.IFNA(VLOOKUP(Table5[[#This Row],[Section]],SubSill_Tier,2,FALSE),0)</f>
        <v>0</v>
      </c>
      <c r="L11326" s="9" t="str">
        <f t="shared" si="185"/>
        <v/>
      </c>
      <c r="M11326" s="205" t="str" cm="1">
        <f t="array" ref="M11326">_xlfn.IFS(NOT(ISERROR(VLOOKUP(Table5[[#This Row],[Section]],TB_notTB,1,FALSE))),"No",LEFT(Table5[[#This Row],[Section]],3)="ETB","PLS",LEFT(Table5[[#This Row],[Section]],1)="7","PDB",NOT(ISBLANK(Table5[[#This Row],[Section]])),"No")</f>
        <v>No</v>
      </c>
    </row>
    <row r="11327" spans="1:13" x14ac:dyDescent="0.25">
      <c r="A11327" s="126" t="s">
        <v>9436</v>
      </c>
      <c r="B11327" s="126" t="s">
        <v>28696</v>
      </c>
      <c r="C11327" s="126" t="s">
        <v>75</v>
      </c>
      <c r="D11327" s="127">
        <v>1.0780000000000001</v>
      </c>
      <c r="E11327" s="128">
        <v>114</v>
      </c>
      <c r="F11327" s="128">
        <v>114</v>
      </c>
      <c r="G11327" s="126" t="s">
        <v>13715</v>
      </c>
      <c r="H11327" s="126" t="s">
        <v>20123</v>
      </c>
      <c r="I11327" s="126" t="s">
        <v>21058</v>
      </c>
      <c r="J11327" s="126" t="s">
        <v>26235</v>
      </c>
      <c r="K11327" s="9">
        <f>_xlfn.IFNA(VLOOKUP(Table5[[#This Row],[Section]],SubSill_Tier,2,FALSE),0)</f>
        <v>0</v>
      </c>
      <c r="L11327" s="9" t="str">
        <f t="shared" si="185"/>
        <v/>
      </c>
      <c r="M11327" s="205" t="str" cm="1">
        <f t="array" ref="M11327">_xlfn.IFS(NOT(ISERROR(VLOOKUP(Table5[[#This Row],[Section]],TB_notTB,1,FALSE))),"No",LEFT(Table5[[#This Row],[Section]],3)="ETB","PLS",LEFT(Table5[[#This Row],[Section]],1)="7","PDB",NOT(ISBLANK(Table5[[#This Row],[Section]])),"No")</f>
        <v>No</v>
      </c>
    </row>
    <row r="11328" spans="1:13" x14ac:dyDescent="0.25">
      <c r="A11328" s="126" t="s">
        <v>9437</v>
      </c>
      <c r="B11328" s="126" t="s">
        <v>28697</v>
      </c>
      <c r="C11328" s="126" t="s">
        <v>75</v>
      </c>
      <c r="D11328" s="127">
        <v>3.6890000000000001</v>
      </c>
      <c r="E11328" s="128">
        <v>463</v>
      </c>
      <c r="F11328" s="128">
        <v>463</v>
      </c>
      <c r="G11328" s="126" t="s">
        <v>13722</v>
      </c>
      <c r="H11328" s="126" t="s">
        <v>21061</v>
      </c>
      <c r="I11328" s="126" t="s">
        <v>21062</v>
      </c>
      <c r="J11328" s="126" t="s">
        <v>26237</v>
      </c>
      <c r="K11328" s="9">
        <f>_xlfn.IFNA(VLOOKUP(Table5[[#This Row],[Section]],SubSill_Tier,2,FALSE),0)</f>
        <v>0</v>
      </c>
      <c r="L11328" s="9" t="str">
        <f t="shared" si="185"/>
        <v/>
      </c>
      <c r="M11328" s="205" t="str" cm="1">
        <f t="array" ref="M11328">_xlfn.IFS(NOT(ISERROR(VLOOKUP(Table5[[#This Row],[Section]],TB_notTB,1,FALSE))),"No",LEFT(Table5[[#This Row],[Section]],3)="ETB","PLS",LEFT(Table5[[#This Row],[Section]],1)="7","PDB",NOT(ISBLANK(Table5[[#This Row],[Section]])),"No")</f>
        <v>No</v>
      </c>
    </row>
    <row r="11329" spans="1:13" x14ac:dyDescent="0.25">
      <c r="A11329" s="126" t="s">
        <v>4243</v>
      </c>
      <c r="B11329" s="126" t="s">
        <v>4244</v>
      </c>
      <c r="C11329" s="126" t="s">
        <v>75</v>
      </c>
      <c r="D11329" s="127">
        <v>1.3640000000000001</v>
      </c>
      <c r="E11329" s="128">
        <v>496</v>
      </c>
      <c r="F11329" s="128">
        <v>130</v>
      </c>
      <c r="G11329" s="126" t="s">
        <v>13726</v>
      </c>
      <c r="H11329" s="126" t="s">
        <v>20136</v>
      </c>
      <c r="I11329" s="126" t="s">
        <v>21065</v>
      </c>
      <c r="J11329" s="126" t="s">
        <v>26241</v>
      </c>
      <c r="K11329" s="9">
        <f>_xlfn.IFNA(VLOOKUP(Table5[[#This Row],[Section]],SubSill_Tier,2,FALSE),0)</f>
        <v>0</v>
      </c>
      <c r="L11329" s="9" t="str">
        <f t="shared" si="185"/>
        <v/>
      </c>
      <c r="M11329" s="205" t="str" cm="1">
        <f t="array" ref="M11329">_xlfn.IFS(NOT(ISERROR(VLOOKUP(Table5[[#This Row],[Section]],TB_notTB,1,FALSE))),"No",LEFT(Table5[[#This Row],[Section]],3)="ETB","PLS",LEFT(Table5[[#This Row],[Section]],1)="7","PDB",NOT(ISBLANK(Table5[[#This Row],[Section]])),"No")</f>
        <v>No</v>
      </c>
    </row>
    <row r="11330" spans="1:13" x14ac:dyDescent="0.25">
      <c r="A11330" s="126" t="s">
        <v>4245</v>
      </c>
      <c r="B11330" s="126" t="s">
        <v>4246</v>
      </c>
      <c r="C11330" s="126" t="s">
        <v>75</v>
      </c>
      <c r="D11330" s="127">
        <v>2.133</v>
      </c>
      <c r="E11330" s="128">
        <v>510</v>
      </c>
      <c r="F11330" s="128">
        <v>130</v>
      </c>
      <c r="G11330" s="126" t="s">
        <v>13726</v>
      </c>
      <c r="H11330" s="126" t="s">
        <v>20136</v>
      </c>
      <c r="I11330" s="126" t="s">
        <v>21065</v>
      </c>
      <c r="J11330" s="126" t="s">
        <v>26241</v>
      </c>
      <c r="K11330" s="9">
        <f>_xlfn.IFNA(VLOOKUP(Table5[[#This Row],[Section]],SubSill_Tier,2,FALSE),0)</f>
        <v>0</v>
      </c>
      <c r="L11330" s="9" t="str">
        <f t="shared" si="185"/>
        <v/>
      </c>
      <c r="M11330" s="205" t="str" cm="1">
        <f t="array" ref="M11330">_xlfn.IFS(NOT(ISERROR(VLOOKUP(Table5[[#This Row],[Section]],TB_notTB,1,FALSE))),"No",LEFT(Table5[[#This Row],[Section]],3)="ETB","PLS",LEFT(Table5[[#This Row],[Section]],1)="7","PDB",NOT(ISBLANK(Table5[[#This Row],[Section]])),"No")</f>
        <v>No</v>
      </c>
    </row>
    <row r="11331" spans="1:13" x14ac:dyDescent="0.25">
      <c r="A11331" s="126" t="s">
        <v>16590</v>
      </c>
      <c r="B11331" s="126" t="s">
        <v>22436</v>
      </c>
      <c r="C11331" s="126" t="s">
        <v>75</v>
      </c>
      <c r="D11331" s="127">
        <v>1.087</v>
      </c>
      <c r="E11331" s="128">
        <v>578</v>
      </c>
      <c r="F11331" s="128">
        <v>212</v>
      </c>
      <c r="G11331" s="126" t="s">
        <v>14884</v>
      </c>
      <c r="H11331" s="126" t="s">
        <v>21146</v>
      </c>
      <c r="I11331" s="126" t="s">
        <v>22101</v>
      </c>
      <c r="J11331" s="126" t="s">
        <v>26278</v>
      </c>
      <c r="K11331" s="9">
        <f>_xlfn.IFNA(VLOOKUP(Table5[[#This Row],[Section]],SubSill_Tier,2,FALSE),0)</f>
        <v>0</v>
      </c>
      <c r="L11331" s="9" t="str">
        <f t="shared" si="185"/>
        <v/>
      </c>
      <c r="M11331" s="205" t="str" cm="1">
        <f t="array" ref="M11331">_xlfn.IFS(NOT(ISERROR(VLOOKUP(Table5[[#This Row],[Section]],TB_notTB,1,FALSE))),"No",LEFT(Table5[[#This Row],[Section]],3)="ETB","PLS",LEFT(Table5[[#This Row],[Section]],1)="7","PDB",NOT(ISBLANK(Table5[[#This Row],[Section]])),"No")</f>
        <v>No</v>
      </c>
    </row>
    <row r="11332" spans="1:13" x14ac:dyDescent="0.25">
      <c r="A11332" s="126" t="s">
        <v>16591</v>
      </c>
      <c r="B11332" s="126" t="s">
        <v>22437</v>
      </c>
      <c r="C11332" s="126" t="s">
        <v>75</v>
      </c>
      <c r="D11332" s="127">
        <v>0.875</v>
      </c>
      <c r="E11332" s="128">
        <v>512</v>
      </c>
      <c r="F11332" s="128">
        <v>270</v>
      </c>
      <c r="G11332" s="126" t="s">
        <v>14884</v>
      </c>
      <c r="H11332" s="126" t="s">
        <v>21146</v>
      </c>
      <c r="I11332" s="126" t="s">
        <v>22101</v>
      </c>
      <c r="J11332" s="126" t="s">
        <v>26278</v>
      </c>
      <c r="K11332" s="9">
        <f>_xlfn.IFNA(VLOOKUP(Table5[[#This Row],[Section]],SubSill_Tier,2,FALSE),0)</f>
        <v>0</v>
      </c>
      <c r="L11332" s="9" t="str">
        <f t="shared" ref="L11332:L11395" si="186">IFERROR(IF(LEFT(G11332,2)="AI",IF(_xlfn.NUMBERVALUE(IFERROR(LEFT(IF(ISERROR(FIND("X",UPPER(B11332))),UPPER(B11332),RIGHT(UPPER(B11332),LEN(UPPER(B11332))-FIND("~",SUBSTITUTE(UPPER(B11332),"X","~",LEN(UPPER(B11332))-LEN(SUBSTITUTE(UPPER(B11332),"X","")))))),FIND(" ",IF(ISERROR(FIND("X",UPPER(B11332))),UPPER(B11332),RIGHT(UPPER(B11332),LEN(UPPER(B11332))-FIND("~",SUBSTITUTE(UPPER(B11332),"X","~",LEN(UPPER(B11332))-LEN(SUBSTITUTE(UPPER(B11332),"X","")))))),1)-1),IF(ISERROR(FIND("X",UPPER(B11332))),UPPER(B11332),RIGHT(UPPER(B11332),LEN(UPPER(B11332))-FIND("~",SUBSTITUTE(UPPER(B11332),"X","~",LEN(UPPER(B11332))-LEN(SUBSTITUTE(UPPER(B11332),"X",""))))))),".")&gt;=5,"Wall",""),""),"")</f>
        <v/>
      </c>
      <c r="M11332" s="205" t="str" cm="1">
        <f t="array" ref="M11332">_xlfn.IFS(NOT(ISERROR(VLOOKUP(Table5[[#This Row],[Section]],TB_notTB,1,FALSE))),"No",LEFT(Table5[[#This Row],[Section]],3)="ETB","PLS",LEFT(Table5[[#This Row],[Section]],1)="7","PDB",NOT(ISBLANK(Table5[[#This Row],[Section]])),"No")</f>
        <v>No</v>
      </c>
    </row>
    <row r="11333" spans="1:13" x14ac:dyDescent="0.25">
      <c r="A11333" s="126" t="s">
        <v>16592</v>
      </c>
      <c r="B11333" s="126" t="s">
        <v>22438</v>
      </c>
      <c r="C11333" s="126" t="s">
        <v>75</v>
      </c>
      <c r="D11333" s="127">
        <v>0.72099999999999997</v>
      </c>
      <c r="E11333" s="128">
        <v>404</v>
      </c>
      <c r="F11333" s="128">
        <v>152</v>
      </c>
      <c r="G11333" s="126" t="s">
        <v>14884</v>
      </c>
      <c r="H11333" s="126" t="s">
        <v>21146</v>
      </c>
      <c r="I11333" s="126" t="s">
        <v>22101</v>
      </c>
      <c r="J11333" s="126" t="s">
        <v>26278</v>
      </c>
      <c r="K11333" s="9">
        <f>_xlfn.IFNA(VLOOKUP(Table5[[#This Row],[Section]],SubSill_Tier,2,FALSE),0)</f>
        <v>0</v>
      </c>
      <c r="L11333" s="9" t="str">
        <f t="shared" si="186"/>
        <v/>
      </c>
      <c r="M11333" s="205" t="str" cm="1">
        <f t="array" ref="M11333">_xlfn.IFS(NOT(ISERROR(VLOOKUP(Table5[[#This Row],[Section]],TB_notTB,1,FALSE))),"No",LEFT(Table5[[#This Row],[Section]],3)="ETB","PLS",LEFT(Table5[[#This Row],[Section]],1)="7","PDB",NOT(ISBLANK(Table5[[#This Row],[Section]])),"No")</f>
        <v>No</v>
      </c>
    </row>
    <row r="11334" spans="1:13" x14ac:dyDescent="0.25">
      <c r="A11334" s="126" t="s">
        <v>16593</v>
      </c>
      <c r="B11334" s="126" t="s">
        <v>22439</v>
      </c>
      <c r="C11334" s="126" t="s">
        <v>75</v>
      </c>
      <c r="D11334" s="127">
        <v>1.413</v>
      </c>
      <c r="E11334" s="128">
        <v>448</v>
      </c>
      <c r="F11334" s="128">
        <v>328</v>
      </c>
      <c r="G11334" s="126" t="s">
        <v>14884</v>
      </c>
      <c r="H11334" s="126" t="s">
        <v>21146</v>
      </c>
      <c r="I11334" s="126" t="s">
        <v>22101</v>
      </c>
      <c r="J11334" s="126" t="s">
        <v>26278</v>
      </c>
      <c r="K11334" s="9">
        <f>_xlfn.IFNA(VLOOKUP(Table5[[#This Row],[Section]],SubSill_Tier,2,FALSE),0)</f>
        <v>0</v>
      </c>
      <c r="L11334" s="9" t="str">
        <f t="shared" si="186"/>
        <v/>
      </c>
      <c r="M11334" s="205" t="str" cm="1">
        <f t="array" ref="M11334">_xlfn.IFS(NOT(ISERROR(VLOOKUP(Table5[[#This Row],[Section]],TB_notTB,1,FALSE))),"No",LEFT(Table5[[#This Row],[Section]],3)="ETB","PLS",LEFT(Table5[[#This Row],[Section]],1)="7","PDB",NOT(ISBLANK(Table5[[#This Row],[Section]])),"No")</f>
        <v>No</v>
      </c>
    </row>
    <row r="11335" spans="1:13" x14ac:dyDescent="0.25">
      <c r="A11335" s="126" t="s">
        <v>16594</v>
      </c>
      <c r="B11335" s="126" t="s">
        <v>29056</v>
      </c>
      <c r="C11335" s="126" t="s">
        <v>75</v>
      </c>
      <c r="D11335" s="127">
        <v>1.48</v>
      </c>
      <c r="E11335" s="128">
        <v>641</v>
      </c>
      <c r="F11335" s="128">
        <v>273</v>
      </c>
      <c r="G11335" s="126" t="s">
        <v>14884</v>
      </c>
      <c r="H11335" s="126" t="s">
        <v>21146</v>
      </c>
      <c r="I11335" s="126" t="s">
        <v>22101</v>
      </c>
      <c r="J11335" s="126" t="s">
        <v>26278</v>
      </c>
      <c r="K11335" s="9">
        <f>_xlfn.IFNA(VLOOKUP(Table5[[#This Row],[Section]],SubSill_Tier,2,FALSE),0)</f>
        <v>2</v>
      </c>
      <c r="L11335" s="9" t="str">
        <f t="shared" si="186"/>
        <v/>
      </c>
      <c r="M11335" s="205" t="str" cm="1">
        <f t="array" ref="M11335">_xlfn.IFS(NOT(ISERROR(VLOOKUP(Table5[[#This Row],[Section]],TB_notTB,1,FALSE))),"No",LEFT(Table5[[#This Row],[Section]],3)="ETB","PLS",LEFT(Table5[[#This Row],[Section]],1)="7","PDB",NOT(ISBLANK(Table5[[#This Row],[Section]])),"No")</f>
        <v>No</v>
      </c>
    </row>
    <row r="11336" spans="1:13" x14ac:dyDescent="0.25">
      <c r="A11336" s="126" t="s">
        <v>16595</v>
      </c>
      <c r="B11336" s="126" t="s">
        <v>22440</v>
      </c>
      <c r="C11336" s="126" t="s">
        <v>75</v>
      </c>
      <c r="D11336" s="127">
        <v>0.129</v>
      </c>
      <c r="E11336" s="128">
        <v>100</v>
      </c>
      <c r="F11336" s="128">
        <v>100</v>
      </c>
      <c r="G11336" s="126" t="s">
        <v>14884</v>
      </c>
      <c r="H11336" s="126" t="s">
        <v>21146</v>
      </c>
      <c r="I11336" s="126" t="s">
        <v>22101</v>
      </c>
      <c r="J11336" s="126" t="s">
        <v>26278</v>
      </c>
      <c r="K11336" s="9">
        <f>_xlfn.IFNA(VLOOKUP(Table5[[#This Row],[Section]],SubSill_Tier,2,FALSE),0)</f>
        <v>0</v>
      </c>
      <c r="L11336" s="9" t="str">
        <f t="shared" si="186"/>
        <v/>
      </c>
      <c r="M11336" s="205" t="str" cm="1">
        <f t="array" ref="M11336">_xlfn.IFS(NOT(ISERROR(VLOOKUP(Table5[[#This Row],[Section]],TB_notTB,1,FALSE))),"No",LEFT(Table5[[#This Row],[Section]],3)="ETB","PLS",LEFT(Table5[[#This Row],[Section]],1)="7","PDB",NOT(ISBLANK(Table5[[#This Row],[Section]])),"No")</f>
        <v>No</v>
      </c>
    </row>
    <row r="11337" spans="1:13" x14ac:dyDescent="0.25">
      <c r="A11337" s="126" t="s">
        <v>16596</v>
      </c>
      <c r="B11337" s="126" t="s">
        <v>19782</v>
      </c>
      <c r="C11337" s="126" t="s">
        <v>75</v>
      </c>
      <c r="D11337" s="127">
        <v>1.5309999999999999</v>
      </c>
      <c r="E11337" s="128">
        <v>579</v>
      </c>
      <c r="F11337" s="128">
        <v>163</v>
      </c>
      <c r="G11337" s="126" t="s">
        <v>14884</v>
      </c>
      <c r="H11337" s="126" t="s">
        <v>21146</v>
      </c>
      <c r="I11337" s="126" t="s">
        <v>22101</v>
      </c>
      <c r="J11337" s="126" t="s">
        <v>26278</v>
      </c>
      <c r="K11337" s="9">
        <f>_xlfn.IFNA(VLOOKUP(Table5[[#This Row],[Section]],SubSill_Tier,2,FALSE),0)</f>
        <v>0</v>
      </c>
      <c r="L11337" s="9" t="str">
        <f t="shared" si="186"/>
        <v/>
      </c>
      <c r="M11337" s="205" t="str" cm="1">
        <f t="array" ref="M11337">_xlfn.IFS(NOT(ISERROR(VLOOKUP(Table5[[#This Row],[Section]],TB_notTB,1,FALSE))),"No",LEFT(Table5[[#This Row],[Section]],3)="ETB","PLS",LEFT(Table5[[#This Row],[Section]],1)="7","PDB",NOT(ISBLANK(Table5[[#This Row],[Section]])),"No")</f>
        <v>No</v>
      </c>
    </row>
    <row r="11338" spans="1:13" x14ac:dyDescent="0.25">
      <c r="A11338" s="126" t="s">
        <v>16597</v>
      </c>
      <c r="B11338" s="126" t="s">
        <v>19783</v>
      </c>
      <c r="C11338" s="126" t="s">
        <v>75</v>
      </c>
      <c r="D11338" s="127">
        <v>1.2330000000000001</v>
      </c>
      <c r="E11338" s="128">
        <v>519</v>
      </c>
      <c r="F11338" s="128">
        <v>100</v>
      </c>
      <c r="G11338" s="126" t="s">
        <v>14884</v>
      </c>
      <c r="H11338" s="126" t="s">
        <v>20232</v>
      </c>
      <c r="I11338" s="126" t="s">
        <v>20262</v>
      </c>
      <c r="J11338" s="126" t="s">
        <v>26291</v>
      </c>
      <c r="K11338" s="9">
        <f>_xlfn.IFNA(VLOOKUP(Table5[[#This Row],[Section]],SubSill_Tier,2,FALSE),0)</f>
        <v>0</v>
      </c>
      <c r="L11338" s="9" t="str">
        <f t="shared" si="186"/>
        <v/>
      </c>
      <c r="M11338" s="205" t="str" cm="1">
        <f t="array" ref="M11338">_xlfn.IFS(NOT(ISERROR(VLOOKUP(Table5[[#This Row],[Section]],TB_notTB,1,FALSE))),"No",LEFT(Table5[[#This Row],[Section]],3)="ETB","PLS",LEFT(Table5[[#This Row],[Section]],1)="7","PDB",NOT(ISBLANK(Table5[[#This Row],[Section]])),"No")</f>
        <v>No</v>
      </c>
    </row>
    <row r="11339" spans="1:13" x14ac:dyDescent="0.25">
      <c r="A11339" s="126" t="s">
        <v>16598</v>
      </c>
      <c r="B11339" s="126" t="s">
        <v>19784</v>
      </c>
      <c r="C11339" s="126" t="s">
        <v>75</v>
      </c>
      <c r="D11339" s="127">
        <v>0.61299999999999999</v>
      </c>
      <c r="E11339" s="128">
        <v>251</v>
      </c>
      <c r="F11339" s="128">
        <v>100</v>
      </c>
      <c r="G11339" s="126" t="s">
        <v>14884</v>
      </c>
      <c r="H11339" s="126" t="s">
        <v>20232</v>
      </c>
      <c r="I11339" s="126" t="s">
        <v>20262</v>
      </c>
      <c r="J11339" s="126" t="s">
        <v>26291</v>
      </c>
      <c r="K11339" s="9">
        <f>_xlfn.IFNA(VLOOKUP(Table5[[#This Row],[Section]],SubSill_Tier,2,FALSE),0)</f>
        <v>0</v>
      </c>
      <c r="L11339" s="9" t="str">
        <f t="shared" si="186"/>
        <v/>
      </c>
      <c r="M11339" s="205" t="str" cm="1">
        <f t="array" ref="M11339">_xlfn.IFS(NOT(ISERROR(VLOOKUP(Table5[[#This Row],[Section]],TB_notTB,1,FALSE))),"No",LEFT(Table5[[#This Row],[Section]],3)="ETB","PLS",LEFT(Table5[[#This Row],[Section]],1)="7","PDB",NOT(ISBLANK(Table5[[#This Row],[Section]])),"No")</f>
        <v>No</v>
      </c>
    </row>
    <row r="11340" spans="1:13" x14ac:dyDescent="0.25">
      <c r="A11340" s="126" t="s">
        <v>4247</v>
      </c>
      <c r="B11340" s="126" t="s">
        <v>27103</v>
      </c>
      <c r="C11340" s="126" t="s">
        <v>75</v>
      </c>
      <c r="D11340" s="127">
        <v>1.9430000000000001</v>
      </c>
      <c r="E11340" s="128">
        <v>664</v>
      </c>
      <c r="F11340" s="128">
        <v>155</v>
      </c>
      <c r="G11340" s="126" t="s">
        <v>19458</v>
      </c>
      <c r="H11340" s="126" t="s">
        <v>21298</v>
      </c>
      <c r="I11340" s="126" t="s">
        <v>28278</v>
      </c>
      <c r="J11340" s="126" t="s">
        <v>26241</v>
      </c>
      <c r="K11340" s="9">
        <f>_xlfn.IFNA(VLOOKUP(Table5[[#This Row],[Section]],SubSill_Tier,2,FALSE),0)</f>
        <v>0</v>
      </c>
      <c r="L11340" s="9" t="str">
        <f t="shared" si="186"/>
        <v/>
      </c>
      <c r="M11340" s="205" t="str" cm="1">
        <f t="array" ref="M11340">_xlfn.IFS(NOT(ISERROR(VLOOKUP(Table5[[#This Row],[Section]],TB_notTB,1,FALSE))),"No",LEFT(Table5[[#This Row],[Section]],3)="ETB","PLS",LEFT(Table5[[#This Row],[Section]],1)="7","PDB",NOT(ISBLANK(Table5[[#This Row],[Section]])),"No")</f>
        <v>No</v>
      </c>
    </row>
    <row r="11341" spans="1:13" x14ac:dyDescent="0.25">
      <c r="A11341" s="126" t="s">
        <v>16599</v>
      </c>
      <c r="B11341" s="126" t="s">
        <v>22441</v>
      </c>
      <c r="C11341" s="126" t="s">
        <v>75</v>
      </c>
      <c r="D11341" s="127">
        <v>0.35299999999999998</v>
      </c>
      <c r="E11341" s="128">
        <v>108</v>
      </c>
      <c r="F11341" s="128">
        <v>100</v>
      </c>
      <c r="G11341" s="126" t="s">
        <v>15670</v>
      </c>
      <c r="H11341" s="126" t="s">
        <v>21159</v>
      </c>
      <c r="I11341" s="126" t="s">
        <v>22103</v>
      </c>
      <c r="J11341" s="126" t="s">
        <v>26278</v>
      </c>
      <c r="K11341" s="9">
        <f>_xlfn.IFNA(VLOOKUP(Table5[[#This Row],[Section]],SubSill_Tier,2,FALSE),0)</f>
        <v>0</v>
      </c>
      <c r="L11341" s="9" t="str">
        <f t="shared" si="186"/>
        <v/>
      </c>
      <c r="M11341" s="205" t="str" cm="1">
        <f t="array" ref="M11341">_xlfn.IFS(NOT(ISERROR(VLOOKUP(Table5[[#This Row],[Section]],TB_notTB,1,FALSE))),"No",LEFT(Table5[[#This Row],[Section]],3)="ETB","PLS",LEFT(Table5[[#This Row],[Section]],1)="7","PDB",NOT(ISBLANK(Table5[[#This Row],[Section]])),"No")</f>
        <v>No</v>
      </c>
    </row>
    <row r="11342" spans="1:13" x14ac:dyDescent="0.25">
      <c r="A11342" s="126" t="s">
        <v>4248</v>
      </c>
      <c r="B11342" s="126" t="s">
        <v>27104</v>
      </c>
      <c r="C11342" s="126" t="s">
        <v>75</v>
      </c>
      <c r="D11342" s="127">
        <v>1.7769999999999999</v>
      </c>
      <c r="E11342" s="128">
        <v>602</v>
      </c>
      <c r="F11342" s="128">
        <v>200</v>
      </c>
      <c r="G11342" s="126" t="s">
        <v>19458</v>
      </c>
      <c r="H11342" s="126" t="s">
        <v>21298</v>
      </c>
      <c r="I11342" s="126" t="s">
        <v>28278</v>
      </c>
      <c r="J11342" s="126" t="s">
        <v>26241</v>
      </c>
      <c r="K11342" s="9">
        <f>_xlfn.IFNA(VLOOKUP(Table5[[#This Row],[Section]],SubSill_Tier,2,FALSE),0)</f>
        <v>0</v>
      </c>
      <c r="L11342" s="9" t="str">
        <f t="shared" si="186"/>
        <v/>
      </c>
      <c r="M11342" s="205" t="str" cm="1">
        <f t="array" ref="M11342">_xlfn.IFS(NOT(ISERROR(VLOOKUP(Table5[[#This Row],[Section]],TB_notTB,1,FALSE))),"No",LEFT(Table5[[#This Row],[Section]],3)="ETB","PLS",LEFT(Table5[[#This Row],[Section]],1)="7","PDB",NOT(ISBLANK(Table5[[#This Row],[Section]])),"No")</f>
        <v>No</v>
      </c>
    </row>
    <row r="11343" spans="1:13" x14ac:dyDescent="0.25">
      <c r="A11343" s="126" t="s">
        <v>4249</v>
      </c>
      <c r="B11343" s="126" t="s">
        <v>27105</v>
      </c>
      <c r="C11343" s="126" t="s">
        <v>75</v>
      </c>
      <c r="D11343" s="127">
        <v>2.54</v>
      </c>
      <c r="E11343" s="128">
        <v>871</v>
      </c>
      <c r="F11343" s="128">
        <v>220</v>
      </c>
      <c r="G11343" s="126" t="s">
        <v>19458</v>
      </c>
      <c r="H11343" s="126" t="s">
        <v>21298</v>
      </c>
      <c r="I11343" s="126" t="s">
        <v>28278</v>
      </c>
      <c r="J11343" s="126" t="s">
        <v>26241</v>
      </c>
      <c r="K11343" s="9">
        <f>_xlfn.IFNA(VLOOKUP(Table5[[#This Row],[Section]],SubSill_Tier,2,FALSE),0)</f>
        <v>0</v>
      </c>
      <c r="L11343" s="9" t="str">
        <f t="shared" si="186"/>
        <v/>
      </c>
      <c r="M11343" s="205" t="str" cm="1">
        <f t="array" ref="M11343">_xlfn.IFS(NOT(ISERROR(VLOOKUP(Table5[[#This Row],[Section]],TB_notTB,1,FALSE))),"No",LEFT(Table5[[#This Row],[Section]],3)="ETB","PLS",LEFT(Table5[[#This Row],[Section]],1)="7","PDB",NOT(ISBLANK(Table5[[#This Row],[Section]])),"No")</f>
        <v>No</v>
      </c>
    </row>
    <row r="11344" spans="1:13" x14ac:dyDescent="0.25">
      <c r="A11344" s="126" t="s">
        <v>4250</v>
      </c>
      <c r="B11344" s="126" t="s">
        <v>27106</v>
      </c>
      <c r="C11344" s="126" t="s">
        <v>75</v>
      </c>
      <c r="D11344" s="127">
        <v>2.6349999999999998</v>
      </c>
      <c r="E11344" s="128">
        <v>913</v>
      </c>
      <c r="F11344" s="128">
        <v>196</v>
      </c>
      <c r="G11344" s="126" t="s">
        <v>19458</v>
      </c>
      <c r="H11344" s="126" t="s">
        <v>21298</v>
      </c>
      <c r="I11344" s="126" t="s">
        <v>28278</v>
      </c>
      <c r="J11344" s="126" t="s">
        <v>26241</v>
      </c>
      <c r="K11344" s="9">
        <f>_xlfn.IFNA(VLOOKUP(Table5[[#This Row],[Section]],SubSill_Tier,2,FALSE),0)</f>
        <v>0</v>
      </c>
      <c r="L11344" s="9" t="str">
        <f t="shared" si="186"/>
        <v/>
      </c>
      <c r="M11344" s="205" t="str" cm="1">
        <f t="array" ref="M11344">_xlfn.IFS(NOT(ISERROR(VLOOKUP(Table5[[#This Row],[Section]],TB_notTB,1,FALSE))),"No",LEFT(Table5[[#This Row],[Section]],3)="ETB","PLS",LEFT(Table5[[#This Row],[Section]],1)="7","PDB",NOT(ISBLANK(Table5[[#This Row],[Section]])),"No")</f>
        <v>No</v>
      </c>
    </row>
    <row r="11345" spans="1:13" x14ac:dyDescent="0.25">
      <c r="A11345" s="126" t="s">
        <v>9438</v>
      </c>
      <c r="B11345" s="126" t="s">
        <v>9439</v>
      </c>
      <c r="C11345" s="126" t="s">
        <v>75</v>
      </c>
      <c r="D11345" s="127">
        <v>14.920999999999999</v>
      </c>
      <c r="E11345" s="128">
        <v>1322</v>
      </c>
      <c r="F11345" s="128">
        <v>1322</v>
      </c>
      <c r="G11345" s="126" t="s">
        <v>13750</v>
      </c>
      <c r="H11345" s="126" t="s">
        <v>20151</v>
      </c>
      <c r="I11345" s="126" t="s">
        <v>20152</v>
      </c>
      <c r="J11345" s="126" t="s">
        <v>26280</v>
      </c>
      <c r="K11345" s="9">
        <f>_xlfn.IFNA(VLOOKUP(Table5[[#This Row],[Section]],SubSill_Tier,2,FALSE),0)</f>
        <v>0</v>
      </c>
      <c r="L11345" s="9" t="str">
        <f t="shared" si="186"/>
        <v/>
      </c>
      <c r="M11345" s="205" t="str" cm="1">
        <f t="array" ref="M11345">_xlfn.IFS(NOT(ISERROR(VLOOKUP(Table5[[#This Row],[Section]],TB_notTB,1,FALSE))),"No",LEFT(Table5[[#This Row],[Section]],3)="ETB","PLS",LEFT(Table5[[#This Row],[Section]],1)="7","PDB",NOT(ISBLANK(Table5[[#This Row],[Section]])),"No")</f>
        <v>No</v>
      </c>
    </row>
    <row r="11346" spans="1:13" x14ac:dyDescent="0.25">
      <c r="A11346" s="126" t="s">
        <v>13541</v>
      </c>
      <c r="B11346" s="126" t="s">
        <v>13542</v>
      </c>
      <c r="C11346" s="126" t="s">
        <v>75</v>
      </c>
      <c r="D11346" s="127">
        <v>0.26500000000000001</v>
      </c>
      <c r="E11346" s="128">
        <v>122</v>
      </c>
      <c r="F11346" s="128">
        <v>100</v>
      </c>
      <c r="G11346" s="126" t="s">
        <v>13716</v>
      </c>
      <c r="H11346" s="126" t="s">
        <v>21094</v>
      </c>
      <c r="I11346" s="126" t="s">
        <v>21095</v>
      </c>
      <c r="J11346" s="126" t="s">
        <v>26233</v>
      </c>
      <c r="K11346" s="9">
        <f>_xlfn.IFNA(VLOOKUP(Table5[[#This Row],[Section]],SubSill_Tier,2,FALSE),0)</f>
        <v>0</v>
      </c>
      <c r="L11346" s="9" t="str">
        <f t="shared" si="186"/>
        <v/>
      </c>
      <c r="M11346" s="205" t="str" cm="1">
        <f t="array" ref="M11346">_xlfn.IFS(NOT(ISERROR(VLOOKUP(Table5[[#This Row],[Section]],TB_notTB,1,FALSE))),"No",LEFT(Table5[[#This Row],[Section]],3)="ETB","PLS",LEFT(Table5[[#This Row],[Section]],1)="7","PDB",NOT(ISBLANK(Table5[[#This Row],[Section]])),"No")</f>
        <v>No</v>
      </c>
    </row>
    <row r="11347" spans="1:13" x14ac:dyDescent="0.25">
      <c r="A11347" s="126" t="s">
        <v>9440</v>
      </c>
      <c r="B11347" s="126" t="s">
        <v>12796</v>
      </c>
      <c r="C11347" s="126" t="s">
        <v>75</v>
      </c>
      <c r="D11347" s="127">
        <v>13.596</v>
      </c>
      <c r="E11347" s="128">
        <v>712</v>
      </c>
      <c r="F11347" s="128">
        <v>712</v>
      </c>
      <c r="G11347" s="126" t="s">
        <v>13750</v>
      </c>
      <c r="H11347" s="126" t="s">
        <v>21081</v>
      </c>
      <c r="I11347" s="126" t="s">
        <v>21082</v>
      </c>
      <c r="J11347" s="126" t="s">
        <v>26248</v>
      </c>
      <c r="K11347" s="9">
        <f>_xlfn.IFNA(VLOOKUP(Table5[[#This Row],[Section]],SubSill_Tier,2,FALSE),0)</f>
        <v>0</v>
      </c>
      <c r="L11347" s="9" t="str">
        <f t="shared" si="186"/>
        <v>Wall</v>
      </c>
      <c r="M11347" s="205" t="str" cm="1">
        <f t="array" ref="M11347">_xlfn.IFS(NOT(ISERROR(VLOOKUP(Table5[[#This Row],[Section]],TB_notTB,1,FALSE))),"No",LEFT(Table5[[#This Row],[Section]],3)="ETB","PLS",LEFT(Table5[[#This Row],[Section]],1)="7","PDB",NOT(ISBLANK(Table5[[#This Row],[Section]])),"No")</f>
        <v>No</v>
      </c>
    </row>
    <row r="11348" spans="1:13" x14ac:dyDescent="0.25">
      <c r="A11348" s="126" t="s">
        <v>16600</v>
      </c>
      <c r="B11348" s="126" t="s">
        <v>22442</v>
      </c>
      <c r="C11348" s="126" t="s">
        <v>75</v>
      </c>
      <c r="D11348" s="127">
        <v>1.57</v>
      </c>
      <c r="E11348" s="128">
        <v>520</v>
      </c>
      <c r="F11348" s="128">
        <v>309</v>
      </c>
      <c r="G11348" s="126" t="s">
        <v>14884</v>
      </c>
      <c r="H11348" s="126" t="s">
        <v>21146</v>
      </c>
      <c r="I11348" s="126" t="s">
        <v>22101</v>
      </c>
      <c r="J11348" s="126" t="s">
        <v>26278</v>
      </c>
      <c r="K11348" s="9">
        <f>_xlfn.IFNA(VLOOKUP(Table5[[#This Row],[Section]],SubSill_Tier,2,FALSE),0)</f>
        <v>0</v>
      </c>
      <c r="L11348" s="9" t="str">
        <f t="shared" si="186"/>
        <v/>
      </c>
      <c r="M11348" s="205" t="str" cm="1">
        <f t="array" ref="M11348">_xlfn.IFS(NOT(ISERROR(VLOOKUP(Table5[[#This Row],[Section]],TB_notTB,1,FALSE))),"No",LEFT(Table5[[#This Row],[Section]],3)="ETB","PLS",LEFT(Table5[[#This Row],[Section]],1)="7","PDB",NOT(ISBLANK(Table5[[#This Row],[Section]])),"No")</f>
        <v>No</v>
      </c>
    </row>
    <row r="11349" spans="1:13" x14ac:dyDescent="0.25">
      <c r="A11349" s="126" t="s">
        <v>16601</v>
      </c>
      <c r="B11349" s="126" t="s">
        <v>29057</v>
      </c>
      <c r="C11349" s="126" t="s">
        <v>75</v>
      </c>
      <c r="D11349" s="127">
        <v>1.0089999999999999</v>
      </c>
      <c r="E11349" s="128">
        <v>376</v>
      </c>
      <c r="F11349" s="128">
        <v>197</v>
      </c>
      <c r="G11349" s="126" t="s">
        <v>14884</v>
      </c>
      <c r="H11349" s="126" t="s">
        <v>21146</v>
      </c>
      <c r="I11349" s="126" t="s">
        <v>22101</v>
      </c>
      <c r="J11349" s="126" t="s">
        <v>26278</v>
      </c>
      <c r="K11349" s="9">
        <f>_xlfn.IFNA(VLOOKUP(Table5[[#This Row],[Section]],SubSill_Tier,2,FALSE),0)</f>
        <v>2</v>
      </c>
      <c r="L11349" s="9" t="str">
        <f t="shared" si="186"/>
        <v/>
      </c>
      <c r="M11349" s="205" t="str" cm="1">
        <f t="array" ref="M11349">_xlfn.IFS(NOT(ISERROR(VLOOKUP(Table5[[#This Row],[Section]],TB_notTB,1,FALSE))),"No",LEFT(Table5[[#This Row],[Section]],3)="ETB","PLS",LEFT(Table5[[#This Row],[Section]],1)="7","PDB",NOT(ISBLANK(Table5[[#This Row],[Section]])),"No")</f>
        <v>No</v>
      </c>
    </row>
    <row r="11350" spans="1:13" x14ac:dyDescent="0.25">
      <c r="A11350" s="126" t="s">
        <v>4251</v>
      </c>
      <c r="B11350" s="126" t="s">
        <v>4252</v>
      </c>
      <c r="C11350" s="126" t="s">
        <v>75</v>
      </c>
      <c r="D11350" s="127">
        <v>1.5660000000000001</v>
      </c>
      <c r="E11350" s="128">
        <v>651</v>
      </c>
      <c r="F11350" s="128">
        <v>170</v>
      </c>
      <c r="G11350" s="126" t="s">
        <v>13911</v>
      </c>
      <c r="H11350" s="126" t="s">
        <v>20566</v>
      </c>
      <c r="I11350" s="126" t="s">
        <v>4252</v>
      </c>
      <c r="J11350" s="126" t="s">
        <v>26292</v>
      </c>
      <c r="K11350" s="9">
        <f>_xlfn.IFNA(VLOOKUP(Table5[[#This Row],[Section]],SubSill_Tier,2,FALSE),0)</f>
        <v>0</v>
      </c>
      <c r="L11350" s="9" t="str">
        <f t="shared" si="186"/>
        <v/>
      </c>
      <c r="M11350" s="205" t="str" cm="1">
        <f t="array" ref="M11350">_xlfn.IFS(NOT(ISERROR(VLOOKUP(Table5[[#This Row],[Section]],TB_notTB,1,FALSE))),"No",LEFT(Table5[[#This Row],[Section]],3)="ETB","PLS",LEFT(Table5[[#This Row],[Section]],1)="7","PDB",NOT(ISBLANK(Table5[[#This Row],[Section]])),"No")</f>
        <v>No</v>
      </c>
    </row>
    <row r="11351" spans="1:13" x14ac:dyDescent="0.25">
      <c r="A11351" s="126" t="s">
        <v>4253</v>
      </c>
      <c r="B11351" s="126" t="s">
        <v>4254</v>
      </c>
      <c r="C11351" s="126" t="s">
        <v>75</v>
      </c>
      <c r="D11351" s="127">
        <v>1.0680000000000001</v>
      </c>
      <c r="E11351" s="128">
        <v>448</v>
      </c>
      <c r="F11351" s="128">
        <v>140</v>
      </c>
      <c r="G11351" s="126" t="s">
        <v>13911</v>
      </c>
      <c r="H11351" s="126" t="s">
        <v>20566</v>
      </c>
      <c r="I11351" s="126" t="s">
        <v>4252</v>
      </c>
      <c r="J11351" s="126" t="s">
        <v>26292</v>
      </c>
      <c r="K11351" s="9">
        <f>_xlfn.IFNA(VLOOKUP(Table5[[#This Row],[Section]],SubSill_Tier,2,FALSE),0)</f>
        <v>0</v>
      </c>
      <c r="L11351" s="9" t="str">
        <f t="shared" si="186"/>
        <v/>
      </c>
      <c r="M11351" s="205" t="str" cm="1">
        <f t="array" ref="M11351">_xlfn.IFS(NOT(ISERROR(VLOOKUP(Table5[[#This Row],[Section]],TB_notTB,1,FALSE))),"No",LEFT(Table5[[#This Row],[Section]],3)="ETB","PLS",LEFT(Table5[[#This Row],[Section]],1)="7","PDB",NOT(ISBLANK(Table5[[#This Row],[Section]])),"No")</f>
        <v>No</v>
      </c>
    </row>
    <row r="11352" spans="1:13" x14ac:dyDescent="0.25">
      <c r="A11352" s="126" t="s">
        <v>4255</v>
      </c>
      <c r="B11352" s="126" t="s">
        <v>4256</v>
      </c>
      <c r="C11352" s="126" t="s">
        <v>75</v>
      </c>
      <c r="D11352" s="127">
        <v>0.58099999999999996</v>
      </c>
      <c r="E11352" s="128">
        <v>283</v>
      </c>
      <c r="F11352" s="128">
        <v>100</v>
      </c>
      <c r="G11352" s="126" t="s">
        <v>13911</v>
      </c>
      <c r="H11352" s="126" t="s">
        <v>20566</v>
      </c>
      <c r="I11352" s="126" t="s">
        <v>4252</v>
      </c>
      <c r="J11352" s="126" t="s">
        <v>26292</v>
      </c>
      <c r="K11352" s="9">
        <f>_xlfn.IFNA(VLOOKUP(Table5[[#This Row],[Section]],SubSill_Tier,2,FALSE),0)</f>
        <v>0</v>
      </c>
      <c r="L11352" s="9" t="str">
        <f t="shared" si="186"/>
        <v/>
      </c>
      <c r="M11352" s="205" t="str" cm="1">
        <f t="array" ref="M11352">_xlfn.IFS(NOT(ISERROR(VLOOKUP(Table5[[#This Row],[Section]],TB_notTB,1,FALSE))),"No",LEFT(Table5[[#This Row],[Section]],3)="ETB","PLS",LEFT(Table5[[#This Row],[Section]],1)="7","PDB",NOT(ISBLANK(Table5[[#This Row],[Section]])),"No")</f>
        <v>No</v>
      </c>
    </row>
    <row r="11353" spans="1:13" x14ac:dyDescent="0.25">
      <c r="A11353" s="126" t="s">
        <v>4257</v>
      </c>
      <c r="B11353" s="126" t="s">
        <v>4258</v>
      </c>
      <c r="C11353" s="126" t="s">
        <v>75</v>
      </c>
      <c r="D11353" s="127">
        <v>1.181</v>
      </c>
      <c r="E11353" s="128">
        <v>488</v>
      </c>
      <c r="F11353" s="128">
        <v>197</v>
      </c>
      <c r="G11353" s="126" t="s">
        <v>13911</v>
      </c>
      <c r="H11353" s="126" t="s">
        <v>20566</v>
      </c>
      <c r="I11353" s="126" t="s">
        <v>4252</v>
      </c>
      <c r="J11353" s="126" t="s">
        <v>26292</v>
      </c>
      <c r="K11353" s="9">
        <f>_xlfn.IFNA(VLOOKUP(Table5[[#This Row],[Section]],SubSill_Tier,2,FALSE),0)</f>
        <v>0</v>
      </c>
      <c r="L11353" s="9" t="str">
        <f t="shared" si="186"/>
        <v/>
      </c>
      <c r="M11353" s="205" t="str" cm="1">
        <f t="array" ref="M11353">_xlfn.IFS(NOT(ISERROR(VLOOKUP(Table5[[#This Row],[Section]],TB_notTB,1,FALSE))),"No",LEFT(Table5[[#This Row],[Section]],3)="ETB","PLS",LEFT(Table5[[#This Row],[Section]],1)="7","PDB",NOT(ISBLANK(Table5[[#This Row],[Section]])),"No")</f>
        <v>No</v>
      </c>
    </row>
    <row r="11354" spans="1:13" x14ac:dyDescent="0.25">
      <c r="A11354" s="126" t="s">
        <v>4259</v>
      </c>
      <c r="B11354" s="126" t="s">
        <v>11599</v>
      </c>
      <c r="C11354" s="126" t="s">
        <v>75</v>
      </c>
      <c r="D11354" s="127">
        <v>0.124</v>
      </c>
      <c r="E11354" s="128">
        <v>100</v>
      </c>
      <c r="F11354" s="128">
        <v>100</v>
      </c>
      <c r="G11354" s="126" t="s">
        <v>13726</v>
      </c>
      <c r="H11354" s="126" t="s">
        <v>20136</v>
      </c>
      <c r="I11354" s="126" t="s">
        <v>21065</v>
      </c>
      <c r="J11354" s="126" t="s">
        <v>26241</v>
      </c>
      <c r="K11354" s="9">
        <f>_xlfn.IFNA(VLOOKUP(Table5[[#This Row],[Section]],SubSill_Tier,2,FALSE),0)</f>
        <v>0</v>
      </c>
      <c r="L11354" s="9" t="str">
        <f t="shared" si="186"/>
        <v/>
      </c>
      <c r="M11354" s="205" t="str" cm="1">
        <f t="array" ref="M11354">_xlfn.IFS(NOT(ISERROR(VLOOKUP(Table5[[#This Row],[Section]],TB_notTB,1,FALSE))),"No",LEFT(Table5[[#This Row],[Section]],3)="ETB","PLS",LEFT(Table5[[#This Row],[Section]],1)="7","PDB",NOT(ISBLANK(Table5[[#This Row],[Section]])),"No")</f>
        <v>No</v>
      </c>
    </row>
    <row r="11355" spans="1:13" x14ac:dyDescent="0.25">
      <c r="A11355" s="126" t="s">
        <v>4260</v>
      </c>
      <c r="B11355" s="126" t="s">
        <v>4261</v>
      </c>
      <c r="C11355" s="126" t="s">
        <v>75</v>
      </c>
      <c r="D11355" s="127">
        <v>0.56699999999999995</v>
      </c>
      <c r="E11355" s="128">
        <v>322</v>
      </c>
      <c r="F11355" s="128">
        <v>100</v>
      </c>
      <c r="G11355" s="126" t="s">
        <v>13911</v>
      </c>
      <c r="H11355" s="126" t="s">
        <v>20566</v>
      </c>
      <c r="I11355" s="126" t="s">
        <v>4252</v>
      </c>
      <c r="J11355" s="126" t="s">
        <v>26292</v>
      </c>
      <c r="K11355" s="9">
        <f>_xlfn.IFNA(VLOOKUP(Table5[[#This Row],[Section]],SubSill_Tier,2,FALSE),0)</f>
        <v>0</v>
      </c>
      <c r="L11355" s="9" t="str">
        <f t="shared" si="186"/>
        <v/>
      </c>
      <c r="M11355" s="205" t="str" cm="1">
        <f t="array" ref="M11355">_xlfn.IFS(NOT(ISERROR(VLOOKUP(Table5[[#This Row],[Section]],TB_notTB,1,FALSE))),"No",LEFT(Table5[[#This Row],[Section]],3)="ETB","PLS",LEFT(Table5[[#This Row],[Section]],1)="7","PDB",NOT(ISBLANK(Table5[[#This Row],[Section]])),"No")</f>
        <v>No</v>
      </c>
    </row>
    <row r="11356" spans="1:13" x14ac:dyDescent="0.25">
      <c r="A11356" s="126" t="s">
        <v>4262</v>
      </c>
      <c r="B11356" s="126" t="s">
        <v>4263</v>
      </c>
      <c r="C11356" s="126" t="s">
        <v>75</v>
      </c>
      <c r="D11356" s="127">
        <v>0.13700000000000001</v>
      </c>
      <c r="E11356" s="128">
        <v>100</v>
      </c>
      <c r="F11356" s="128">
        <v>100</v>
      </c>
      <c r="G11356" s="126" t="s">
        <v>13911</v>
      </c>
      <c r="H11356" s="126" t="s">
        <v>20566</v>
      </c>
      <c r="I11356" s="126" t="s">
        <v>4252</v>
      </c>
      <c r="J11356" s="126" t="s">
        <v>26292</v>
      </c>
      <c r="K11356" s="9">
        <f>_xlfn.IFNA(VLOOKUP(Table5[[#This Row],[Section]],SubSill_Tier,2,FALSE),0)</f>
        <v>0</v>
      </c>
      <c r="L11356" s="9" t="str">
        <f t="shared" si="186"/>
        <v/>
      </c>
      <c r="M11356" s="205" t="str" cm="1">
        <f t="array" ref="M11356">_xlfn.IFS(NOT(ISERROR(VLOOKUP(Table5[[#This Row],[Section]],TB_notTB,1,FALSE))),"No",LEFT(Table5[[#This Row],[Section]],3)="ETB","PLS",LEFT(Table5[[#This Row],[Section]],1)="7","PDB",NOT(ISBLANK(Table5[[#This Row],[Section]])),"No")</f>
        <v>No</v>
      </c>
    </row>
    <row r="11357" spans="1:13" x14ac:dyDescent="0.25">
      <c r="A11357" s="126" t="s">
        <v>9441</v>
      </c>
      <c r="B11357" s="126" t="s">
        <v>3598</v>
      </c>
      <c r="C11357" s="126" t="s">
        <v>98</v>
      </c>
      <c r="D11357" s="127">
        <v>1.3560000000000001</v>
      </c>
      <c r="E11357" s="128">
        <v>100</v>
      </c>
      <c r="F11357" s="128">
        <v>100</v>
      </c>
      <c r="G11357" s="126" t="s">
        <v>13721</v>
      </c>
      <c r="H11357" s="126" t="s">
        <v>20121</v>
      </c>
      <c r="I11357" s="126" t="s">
        <v>20122</v>
      </c>
      <c r="J11357" s="126" t="s">
        <v>26234</v>
      </c>
      <c r="K11357" s="9">
        <f>_xlfn.IFNA(VLOOKUP(Table5[[#This Row],[Section]],SubSill_Tier,2,FALSE),0)</f>
        <v>0</v>
      </c>
      <c r="L11357" s="9" t="str">
        <f t="shared" si="186"/>
        <v/>
      </c>
      <c r="M11357" s="205" t="str" cm="1">
        <f t="array" ref="M11357">_xlfn.IFS(NOT(ISERROR(VLOOKUP(Table5[[#This Row],[Section]],TB_notTB,1,FALSE))),"No",LEFT(Table5[[#This Row],[Section]],3)="ETB","PLS",LEFT(Table5[[#This Row],[Section]],1)="7","PDB",NOT(ISBLANK(Table5[[#This Row],[Section]])),"No")</f>
        <v>No</v>
      </c>
    </row>
    <row r="11358" spans="1:13" x14ac:dyDescent="0.25">
      <c r="A11358" s="126" t="s">
        <v>9442</v>
      </c>
      <c r="B11358" s="126" t="s">
        <v>17222</v>
      </c>
      <c r="C11358" s="126" t="s">
        <v>98</v>
      </c>
      <c r="D11358" s="127">
        <v>1.111</v>
      </c>
      <c r="E11358" s="128">
        <v>385</v>
      </c>
      <c r="F11358" s="128">
        <v>385</v>
      </c>
      <c r="G11358" s="126" t="s">
        <v>13714</v>
      </c>
      <c r="H11358" s="126" t="s">
        <v>20121</v>
      </c>
      <c r="I11358" s="126" t="s">
        <v>20122</v>
      </c>
      <c r="J11358" s="126" t="s">
        <v>26234</v>
      </c>
      <c r="K11358" s="9">
        <f>_xlfn.IFNA(VLOOKUP(Table5[[#This Row],[Section]],SubSill_Tier,2,FALSE),0)</f>
        <v>0</v>
      </c>
      <c r="L11358" s="9" t="str">
        <f t="shared" si="186"/>
        <v/>
      </c>
      <c r="M11358" s="205" t="str" cm="1">
        <f t="array" ref="M11358">_xlfn.IFS(NOT(ISERROR(VLOOKUP(Table5[[#This Row],[Section]],TB_notTB,1,FALSE))),"No",LEFT(Table5[[#This Row],[Section]],3)="ETB","PLS",LEFT(Table5[[#This Row],[Section]],1)="7","PDB",NOT(ISBLANK(Table5[[#This Row],[Section]])),"No")</f>
        <v>No</v>
      </c>
    </row>
    <row r="11359" spans="1:13" x14ac:dyDescent="0.25">
      <c r="A11359" s="126" t="s">
        <v>9443</v>
      </c>
      <c r="B11359" s="126" t="s">
        <v>9444</v>
      </c>
      <c r="C11359" s="126" t="s">
        <v>98</v>
      </c>
      <c r="D11359" s="127">
        <v>0.35599999999999998</v>
      </c>
      <c r="E11359" s="128">
        <v>210</v>
      </c>
      <c r="F11359" s="128">
        <v>150</v>
      </c>
      <c r="G11359" s="126" t="s">
        <v>13716</v>
      </c>
      <c r="H11359" s="126" t="s">
        <v>20121</v>
      </c>
      <c r="I11359" s="126" t="s">
        <v>20122</v>
      </c>
      <c r="J11359" s="126" t="s">
        <v>26234</v>
      </c>
      <c r="K11359" s="9">
        <f>_xlfn.IFNA(VLOOKUP(Table5[[#This Row],[Section]],SubSill_Tier,2,FALSE),0)</f>
        <v>0</v>
      </c>
      <c r="L11359" s="9" t="str">
        <f t="shared" si="186"/>
        <v/>
      </c>
      <c r="M11359" s="205" t="str" cm="1">
        <f t="array" ref="M11359">_xlfn.IFS(NOT(ISERROR(VLOOKUP(Table5[[#This Row],[Section]],TB_notTB,1,FALSE))),"No",LEFT(Table5[[#This Row],[Section]],3)="ETB","PLS",LEFT(Table5[[#This Row],[Section]],1)="7","PDB",NOT(ISBLANK(Table5[[#This Row],[Section]])),"No")</f>
        <v>No</v>
      </c>
    </row>
    <row r="11360" spans="1:13" x14ac:dyDescent="0.25">
      <c r="A11360" s="126" t="s">
        <v>4264</v>
      </c>
      <c r="B11360" s="126" t="s">
        <v>4265</v>
      </c>
      <c r="C11360" s="126" t="s">
        <v>75</v>
      </c>
      <c r="D11360" s="127">
        <v>0.89800000000000002</v>
      </c>
      <c r="E11360" s="128">
        <v>367</v>
      </c>
      <c r="F11360" s="128">
        <v>136</v>
      </c>
      <c r="G11360" s="126" t="s">
        <v>13743</v>
      </c>
      <c r="H11360" s="126" t="s">
        <v>20159</v>
      </c>
      <c r="I11360" s="126" t="s">
        <v>20160</v>
      </c>
      <c r="J11360" s="126" t="s">
        <v>26241</v>
      </c>
      <c r="K11360" s="9">
        <f>_xlfn.IFNA(VLOOKUP(Table5[[#This Row],[Section]],SubSill_Tier,2,FALSE),0)</f>
        <v>0</v>
      </c>
      <c r="L11360" s="9" t="str">
        <f t="shared" si="186"/>
        <v/>
      </c>
      <c r="M11360" s="205" t="str" cm="1">
        <f t="array" ref="M11360">_xlfn.IFS(NOT(ISERROR(VLOOKUP(Table5[[#This Row],[Section]],TB_notTB,1,FALSE))),"No",LEFT(Table5[[#This Row],[Section]],3)="ETB","PLS",LEFT(Table5[[#This Row],[Section]],1)="7","PDB",NOT(ISBLANK(Table5[[#This Row],[Section]])),"No")</f>
        <v>No</v>
      </c>
    </row>
    <row r="11361" spans="1:13" x14ac:dyDescent="0.25">
      <c r="A11361" s="126" t="s">
        <v>4266</v>
      </c>
      <c r="B11361" s="126" t="s">
        <v>4267</v>
      </c>
      <c r="C11361" s="126" t="s">
        <v>75</v>
      </c>
      <c r="D11361" s="127">
        <v>2.9329999999999998</v>
      </c>
      <c r="E11361" s="128">
        <v>566</v>
      </c>
      <c r="F11361" s="128">
        <v>208</v>
      </c>
      <c r="G11361" s="126" t="s">
        <v>19308</v>
      </c>
      <c r="H11361" s="126" t="s">
        <v>21128</v>
      </c>
      <c r="I11361" s="126" t="s">
        <v>27831</v>
      </c>
      <c r="J11361" s="126" t="s">
        <v>26241</v>
      </c>
      <c r="K11361" s="9">
        <f>_xlfn.IFNA(VLOOKUP(Table5[[#This Row],[Section]],SubSill_Tier,2,FALSE),0)</f>
        <v>0</v>
      </c>
      <c r="L11361" s="9" t="str">
        <f t="shared" si="186"/>
        <v/>
      </c>
      <c r="M11361" s="205" t="str" cm="1">
        <f t="array" ref="M11361">_xlfn.IFS(NOT(ISERROR(VLOOKUP(Table5[[#This Row],[Section]],TB_notTB,1,FALSE))),"No",LEFT(Table5[[#This Row],[Section]],3)="ETB","PLS",LEFT(Table5[[#This Row],[Section]],1)="7","PDB",NOT(ISBLANK(Table5[[#This Row],[Section]])),"No")</f>
        <v>No</v>
      </c>
    </row>
    <row r="11362" spans="1:13" x14ac:dyDescent="0.25">
      <c r="A11362" s="126" t="s">
        <v>9445</v>
      </c>
      <c r="B11362" s="126" t="s">
        <v>3598</v>
      </c>
      <c r="C11362" s="126" t="s">
        <v>98</v>
      </c>
      <c r="D11362" s="127">
        <v>2.617</v>
      </c>
      <c r="E11362" s="128">
        <v>267</v>
      </c>
      <c r="F11362" s="128">
        <v>267</v>
      </c>
      <c r="G11362" s="126" t="s">
        <v>13721</v>
      </c>
      <c r="H11362" s="126" t="s">
        <v>21068</v>
      </c>
      <c r="I11362" s="126" t="s">
        <v>21069</v>
      </c>
      <c r="J11362" s="126" t="s">
        <v>26233</v>
      </c>
      <c r="K11362" s="9">
        <f>_xlfn.IFNA(VLOOKUP(Table5[[#This Row],[Section]],SubSill_Tier,2,FALSE),0)</f>
        <v>0</v>
      </c>
      <c r="L11362" s="9" t="str">
        <f t="shared" si="186"/>
        <v/>
      </c>
      <c r="M11362" s="205" t="str" cm="1">
        <f t="array" ref="M11362">_xlfn.IFS(NOT(ISERROR(VLOOKUP(Table5[[#This Row],[Section]],TB_notTB,1,FALSE))),"No",LEFT(Table5[[#This Row],[Section]],3)="ETB","PLS",LEFT(Table5[[#This Row],[Section]],1)="7","PDB",NOT(ISBLANK(Table5[[#This Row],[Section]])),"No")</f>
        <v>No</v>
      </c>
    </row>
    <row r="11363" spans="1:13" x14ac:dyDescent="0.25">
      <c r="A11363" s="126" t="s">
        <v>4268</v>
      </c>
      <c r="B11363" s="126" t="s">
        <v>17222</v>
      </c>
      <c r="C11363" s="126" t="s">
        <v>75</v>
      </c>
      <c r="D11363" s="127">
        <v>0.81</v>
      </c>
      <c r="E11363" s="128">
        <v>332</v>
      </c>
      <c r="F11363" s="128">
        <v>332</v>
      </c>
      <c r="G11363" s="126" t="s">
        <v>13777</v>
      </c>
      <c r="H11363" s="126" t="s">
        <v>20236</v>
      </c>
      <c r="I11363" s="126" t="s">
        <v>20237</v>
      </c>
      <c r="J11363" s="126" t="s">
        <v>26279</v>
      </c>
      <c r="K11363" s="9">
        <f>_xlfn.IFNA(VLOOKUP(Table5[[#This Row],[Section]],SubSill_Tier,2,FALSE),0)</f>
        <v>0</v>
      </c>
      <c r="L11363" s="9" t="str">
        <f t="shared" si="186"/>
        <v/>
      </c>
      <c r="M11363" s="205" t="str" cm="1">
        <f t="array" ref="M11363">_xlfn.IFS(NOT(ISERROR(VLOOKUP(Table5[[#This Row],[Section]],TB_notTB,1,FALSE))),"No",LEFT(Table5[[#This Row],[Section]],3)="ETB","PLS",LEFT(Table5[[#This Row],[Section]],1)="7","PDB",NOT(ISBLANK(Table5[[#This Row],[Section]])),"No")</f>
        <v>No</v>
      </c>
    </row>
    <row r="11364" spans="1:13" x14ac:dyDescent="0.25">
      <c r="A11364" s="126" t="s">
        <v>4269</v>
      </c>
      <c r="B11364" s="126" t="s">
        <v>13438</v>
      </c>
      <c r="C11364" s="126" t="s">
        <v>75</v>
      </c>
      <c r="D11364" s="127">
        <v>0.56499999999999995</v>
      </c>
      <c r="E11364" s="128">
        <v>231</v>
      </c>
      <c r="F11364" s="128">
        <v>231</v>
      </c>
      <c r="G11364" s="126" t="s">
        <v>13777</v>
      </c>
      <c r="H11364" s="126" t="s">
        <v>20236</v>
      </c>
      <c r="I11364" s="126" t="s">
        <v>20237</v>
      </c>
      <c r="J11364" s="126" t="s">
        <v>26279</v>
      </c>
      <c r="K11364" s="9">
        <f>_xlfn.IFNA(VLOOKUP(Table5[[#This Row],[Section]],SubSill_Tier,2,FALSE),0)</f>
        <v>0</v>
      </c>
      <c r="L11364" s="9" t="str">
        <f t="shared" si="186"/>
        <v/>
      </c>
      <c r="M11364" s="205" t="str" cm="1">
        <f t="array" ref="M11364">_xlfn.IFS(NOT(ISERROR(VLOOKUP(Table5[[#This Row],[Section]],TB_notTB,1,FALSE))),"No",LEFT(Table5[[#This Row],[Section]],3)="ETB","PLS",LEFT(Table5[[#This Row],[Section]],1)="7","PDB",NOT(ISBLANK(Table5[[#This Row],[Section]])),"No")</f>
        <v>No</v>
      </c>
    </row>
    <row r="11365" spans="1:13" x14ac:dyDescent="0.25">
      <c r="A11365" s="126" t="s">
        <v>4270</v>
      </c>
      <c r="B11365" s="126" t="s">
        <v>92</v>
      </c>
      <c r="C11365" s="126" t="s">
        <v>75</v>
      </c>
      <c r="D11365" s="127">
        <v>0.20100000000000001</v>
      </c>
      <c r="E11365" s="128">
        <v>119</v>
      </c>
      <c r="F11365" s="128">
        <v>119</v>
      </c>
      <c r="G11365" s="126" t="s">
        <v>13777</v>
      </c>
      <c r="H11365" s="126" t="s">
        <v>20236</v>
      </c>
      <c r="I11365" s="126" t="s">
        <v>20237</v>
      </c>
      <c r="J11365" s="126" t="s">
        <v>26279</v>
      </c>
      <c r="K11365" s="9">
        <f>_xlfn.IFNA(VLOOKUP(Table5[[#This Row],[Section]],SubSill_Tier,2,FALSE),0)</f>
        <v>0</v>
      </c>
      <c r="L11365" s="9" t="str">
        <f t="shared" si="186"/>
        <v/>
      </c>
      <c r="M11365" s="205" t="str" cm="1">
        <f t="array" ref="M11365">_xlfn.IFS(NOT(ISERROR(VLOOKUP(Table5[[#This Row],[Section]],TB_notTB,1,FALSE))),"No",LEFT(Table5[[#This Row],[Section]],3)="ETB","PLS",LEFT(Table5[[#This Row],[Section]],1)="7","PDB",NOT(ISBLANK(Table5[[#This Row],[Section]])),"No")</f>
        <v>No</v>
      </c>
    </row>
    <row r="11366" spans="1:13" x14ac:dyDescent="0.25">
      <c r="A11366" s="126" t="s">
        <v>9446</v>
      </c>
      <c r="B11366" s="126" t="s">
        <v>9447</v>
      </c>
      <c r="C11366" s="126" t="s">
        <v>75</v>
      </c>
      <c r="D11366" s="127">
        <v>3.24</v>
      </c>
      <c r="E11366" s="128">
        <v>411</v>
      </c>
      <c r="F11366" s="128">
        <v>411</v>
      </c>
      <c r="G11366" s="126" t="s">
        <v>13715</v>
      </c>
      <c r="H11366" s="126" t="s">
        <v>20123</v>
      </c>
      <c r="I11366" s="126" t="s">
        <v>21058</v>
      </c>
      <c r="J11366" s="126" t="s">
        <v>26240</v>
      </c>
      <c r="K11366" s="9">
        <f>_xlfn.IFNA(VLOOKUP(Table5[[#This Row],[Section]],SubSill_Tier,2,FALSE),0)</f>
        <v>0</v>
      </c>
      <c r="L11366" s="9" t="str">
        <f t="shared" si="186"/>
        <v>Wall</v>
      </c>
      <c r="M11366" s="205" t="str" cm="1">
        <f t="array" ref="M11366">_xlfn.IFS(NOT(ISERROR(VLOOKUP(Table5[[#This Row],[Section]],TB_notTB,1,FALSE))),"No",LEFT(Table5[[#This Row],[Section]],3)="ETB","PLS",LEFT(Table5[[#This Row],[Section]],1)="7","PDB",NOT(ISBLANK(Table5[[#This Row],[Section]])),"No")</f>
        <v>No</v>
      </c>
    </row>
    <row r="11367" spans="1:13" x14ac:dyDescent="0.25">
      <c r="A11367" s="126" t="s">
        <v>9448</v>
      </c>
      <c r="B11367" s="126" t="s">
        <v>9449</v>
      </c>
      <c r="C11367" s="126" t="s">
        <v>75</v>
      </c>
      <c r="D11367" s="127">
        <v>2.754</v>
      </c>
      <c r="E11367" s="128">
        <v>444</v>
      </c>
      <c r="F11367" s="128">
        <v>427</v>
      </c>
      <c r="G11367" s="126" t="s">
        <v>13750</v>
      </c>
      <c r="H11367" s="126" t="s">
        <v>21081</v>
      </c>
      <c r="I11367" s="126" t="s">
        <v>21082</v>
      </c>
      <c r="J11367" s="126" t="s">
        <v>26233</v>
      </c>
      <c r="K11367" s="9">
        <f>_xlfn.IFNA(VLOOKUP(Table5[[#This Row],[Section]],SubSill_Tier,2,FALSE),0)</f>
        <v>0</v>
      </c>
      <c r="L11367" s="9" t="str">
        <f t="shared" si="186"/>
        <v>Wall</v>
      </c>
      <c r="M11367" s="205" t="str" cm="1">
        <f t="array" ref="M11367">_xlfn.IFS(NOT(ISERROR(VLOOKUP(Table5[[#This Row],[Section]],TB_notTB,1,FALSE))),"No",LEFT(Table5[[#This Row],[Section]],3)="ETB","PLS",LEFT(Table5[[#This Row],[Section]],1)="7","PDB",NOT(ISBLANK(Table5[[#This Row],[Section]])),"No")</f>
        <v>No</v>
      </c>
    </row>
    <row r="11368" spans="1:13" x14ac:dyDescent="0.25">
      <c r="A11368" s="126" t="s">
        <v>4271</v>
      </c>
      <c r="B11368" s="126" t="s">
        <v>17222</v>
      </c>
      <c r="C11368" s="126" t="s">
        <v>98</v>
      </c>
      <c r="D11368" s="127">
        <v>0.84699999999999998</v>
      </c>
      <c r="E11368" s="128">
        <v>173</v>
      </c>
      <c r="F11368" s="128">
        <v>173</v>
      </c>
      <c r="G11368" s="126" t="s">
        <v>13712</v>
      </c>
      <c r="H11368" s="126" t="s">
        <v>20120</v>
      </c>
      <c r="I11368" s="126" t="s">
        <v>21055</v>
      </c>
      <c r="J11368" s="126" t="s">
        <v>26232</v>
      </c>
      <c r="K11368" s="9">
        <f>_xlfn.IFNA(VLOOKUP(Table5[[#This Row],[Section]],SubSill_Tier,2,FALSE),0)</f>
        <v>0</v>
      </c>
      <c r="L11368" s="9" t="str">
        <f t="shared" si="186"/>
        <v/>
      </c>
      <c r="M11368" s="205" t="str" cm="1">
        <f t="array" ref="M11368">_xlfn.IFS(NOT(ISERROR(VLOOKUP(Table5[[#This Row],[Section]],TB_notTB,1,FALSE))),"No",LEFT(Table5[[#This Row],[Section]],3)="ETB","PLS",LEFT(Table5[[#This Row],[Section]],1)="7","PDB",NOT(ISBLANK(Table5[[#This Row],[Section]])),"No")</f>
        <v>No</v>
      </c>
    </row>
    <row r="11369" spans="1:13" x14ac:dyDescent="0.25">
      <c r="A11369" s="126" t="s">
        <v>4272</v>
      </c>
      <c r="B11369" s="126" t="s">
        <v>17222</v>
      </c>
      <c r="C11369" s="126" t="s">
        <v>98</v>
      </c>
      <c r="D11369" s="127">
        <v>0.58499999999999996</v>
      </c>
      <c r="E11369" s="128">
        <v>222</v>
      </c>
      <c r="F11369" s="128">
        <v>222</v>
      </c>
      <c r="G11369" s="126" t="s">
        <v>13712</v>
      </c>
      <c r="H11369" s="126" t="s">
        <v>20120</v>
      </c>
      <c r="I11369" s="126" t="s">
        <v>21055</v>
      </c>
      <c r="J11369" s="126" t="s">
        <v>26232</v>
      </c>
      <c r="K11369" s="9">
        <f>_xlfn.IFNA(VLOOKUP(Table5[[#This Row],[Section]],SubSill_Tier,2,FALSE),0)</f>
        <v>0</v>
      </c>
      <c r="L11369" s="9" t="str">
        <f t="shared" si="186"/>
        <v/>
      </c>
      <c r="M11369" s="205" t="str" cm="1">
        <f t="array" ref="M11369">_xlfn.IFS(NOT(ISERROR(VLOOKUP(Table5[[#This Row],[Section]],TB_notTB,1,FALSE))),"No",LEFT(Table5[[#This Row],[Section]],3)="ETB","PLS",LEFT(Table5[[#This Row],[Section]],1)="7","PDB",NOT(ISBLANK(Table5[[#This Row],[Section]])),"No")</f>
        <v>No</v>
      </c>
    </row>
    <row r="11370" spans="1:13" x14ac:dyDescent="0.25">
      <c r="A11370" s="126" t="s">
        <v>4273</v>
      </c>
      <c r="B11370" s="126" t="s">
        <v>17222</v>
      </c>
      <c r="C11370" s="126" t="s">
        <v>98</v>
      </c>
      <c r="D11370" s="127">
        <v>0.65300000000000002</v>
      </c>
      <c r="E11370" s="128">
        <v>294</v>
      </c>
      <c r="F11370" s="128">
        <v>115</v>
      </c>
      <c r="G11370" s="126" t="s">
        <v>13712</v>
      </c>
      <c r="H11370" s="126" t="s">
        <v>20120</v>
      </c>
      <c r="I11370" s="126" t="s">
        <v>21055</v>
      </c>
      <c r="J11370" s="126" t="s">
        <v>26232</v>
      </c>
      <c r="K11370" s="9">
        <f>_xlfn.IFNA(VLOOKUP(Table5[[#This Row],[Section]],SubSill_Tier,2,FALSE),0)</f>
        <v>0</v>
      </c>
      <c r="L11370" s="9" t="str">
        <f t="shared" si="186"/>
        <v/>
      </c>
      <c r="M11370" s="205" t="str" cm="1">
        <f t="array" ref="M11370">_xlfn.IFS(NOT(ISERROR(VLOOKUP(Table5[[#This Row],[Section]],TB_notTB,1,FALSE))),"No",LEFT(Table5[[#This Row],[Section]],3)="ETB","PLS",LEFT(Table5[[#This Row],[Section]],1)="7","PDB",NOT(ISBLANK(Table5[[#This Row],[Section]])),"No")</f>
        <v>No</v>
      </c>
    </row>
    <row r="11371" spans="1:13" x14ac:dyDescent="0.25">
      <c r="A11371" s="126" t="s">
        <v>4274</v>
      </c>
      <c r="B11371" s="126" t="s">
        <v>17222</v>
      </c>
      <c r="C11371" s="126" t="s">
        <v>98</v>
      </c>
      <c r="D11371" s="127">
        <v>0.222</v>
      </c>
      <c r="E11371" s="128">
        <v>107</v>
      </c>
      <c r="F11371" s="128">
        <v>107</v>
      </c>
      <c r="G11371" s="126" t="s">
        <v>13712</v>
      </c>
      <c r="H11371" s="126" t="s">
        <v>20120</v>
      </c>
      <c r="I11371" s="126" t="s">
        <v>21055</v>
      </c>
      <c r="J11371" s="126" t="s">
        <v>26232</v>
      </c>
      <c r="K11371" s="9">
        <f>_xlfn.IFNA(VLOOKUP(Table5[[#This Row],[Section]],SubSill_Tier,2,FALSE),0)</f>
        <v>0</v>
      </c>
      <c r="L11371" s="9" t="str">
        <f t="shared" si="186"/>
        <v/>
      </c>
      <c r="M11371" s="205" t="str" cm="1">
        <f t="array" ref="M11371">_xlfn.IFS(NOT(ISERROR(VLOOKUP(Table5[[#This Row],[Section]],TB_notTB,1,FALSE))),"No",LEFT(Table5[[#This Row],[Section]],3)="ETB","PLS",LEFT(Table5[[#This Row],[Section]],1)="7","PDB",NOT(ISBLANK(Table5[[#This Row],[Section]])),"No")</f>
        <v>No</v>
      </c>
    </row>
    <row r="11372" spans="1:13" x14ac:dyDescent="0.25">
      <c r="A11372" s="126" t="s">
        <v>4275</v>
      </c>
      <c r="B11372" s="126" t="s">
        <v>17222</v>
      </c>
      <c r="C11372" s="126" t="s">
        <v>98</v>
      </c>
      <c r="D11372" s="127">
        <v>3.5289999999999999</v>
      </c>
      <c r="E11372" s="128">
        <v>447</v>
      </c>
      <c r="F11372" s="128">
        <v>114</v>
      </c>
      <c r="G11372" s="126" t="s">
        <v>13712</v>
      </c>
      <c r="H11372" s="126" t="s">
        <v>20120</v>
      </c>
      <c r="I11372" s="126" t="s">
        <v>21055</v>
      </c>
      <c r="J11372" s="126" t="s">
        <v>26232</v>
      </c>
      <c r="K11372" s="9">
        <f>_xlfn.IFNA(VLOOKUP(Table5[[#This Row],[Section]],SubSill_Tier,2,FALSE),0)</f>
        <v>0</v>
      </c>
      <c r="L11372" s="9" t="str">
        <f t="shared" si="186"/>
        <v/>
      </c>
      <c r="M11372" s="205" t="str" cm="1">
        <f t="array" ref="M11372">_xlfn.IFS(NOT(ISERROR(VLOOKUP(Table5[[#This Row],[Section]],TB_notTB,1,FALSE))),"No",LEFT(Table5[[#This Row],[Section]],3)="ETB","PLS",LEFT(Table5[[#This Row],[Section]],1)="7","PDB",NOT(ISBLANK(Table5[[#This Row],[Section]])),"No")</f>
        <v>No</v>
      </c>
    </row>
    <row r="11373" spans="1:13" x14ac:dyDescent="0.25">
      <c r="A11373" s="126" t="s">
        <v>4276</v>
      </c>
      <c r="B11373" s="126" t="s">
        <v>17222</v>
      </c>
      <c r="C11373" s="126" t="s">
        <v>98</v>
      </c>
      <c r="D11373" s="127">
        <v>5.2649999999999997</v>
      </c>
      <c r="E11373" s="128">
        <v>525</v>
      </c>
      <c r="F11373" s="128">
        <v>525</v>
      </c>
      <c r="G11373" s="126" t="s">
        <v>13712</v>
      </c>
      <c r="H11373" s="126" t="s">
        <v>20120</v>
      </c>
      <c r="I11373" s="126" t="s">
        <v>21055</v>
      </c>
      <c r="J11373" s="126" t="s">
        <v>26267</v>
      </c>
      <c r="K11373" s="9">
        <f>_xlfn.IFNA(VLOOKUP(Table5[[#This Row],[Section]],SubSill_Tier,2,FALSE),0)</f>
        <v>0</v>
      </c>
      <c r="L11373" s="9" t="str">
        <f t="shared" si="186"/>
        <v/>
      </c>
      <c r="M11373" s="205" t="str" cm="1">
        <f t="array" ref="M11373">_xlfn.IFS(NOT(ISERROR(VLOOKUP(Table5[[#This Row],[Section]],TB_notTB,1,FALSE))),"No",LEFT(Table5[[#This Row],[Section]],3)="ETB","PLS",LEFT(Table5[[#This Row],[Section]],1)="7","PDB",NOT(ISBLANK(Table5[[#This Row],[Section]])),"No")</f>
        <v>No</v>
      </c>
    </row>
    <row r="11374" spans="1:13" x14ac:dyDescent="0.25">
      <c r="A11374" s="126" t="s">
        <v>16602</v>
      </c>
      <c r="B11374" s="126" t="s">
        <v>19785</v>
      </c>
      <c r="C11374" s="126" t="s">
        <v>75</v>
      </c>
      <c r="D11374" s="127">
        <v>0.317</v>
      </c>
      <c r="E11374" s="128">
        <v>161</v>
      </c>
      <c r="F11374" s="128">
        <v>161</v>
      </c>
      <c r="G11374" s="126" t="s">
        <v>14884</v>
      </c>
      <c r="H11374" s="126" t="s">
        <v>21146</v>
      </c>
      <c r="I11374" s="126" t="s">
        <v>22101</v>
      </c>
      <c r="J11374" s="126" t="s">
        <v>26278</v>
      </c>
      <c r="K11374" s="9">
        <f>_xlfn.IFNA(VLOOKUP(Table5[[#This Row],[Section]],SubSill_Tier,2,FALSE),0)</f>
        <v>0</v>
      </c>
      <c r="L11374" s="9" t="str">
        <f t="shared" si="186"/>
        <v/>
      </c>
      <c r="M11374" s="205" t="str" cm="1">
        <f t="array" ref="M11374">_xlfn.IFS(NOT(ISERROR(VLOOKUP(Table5[[#This Row],[Section]],TB_notTB,1,FALSE))),"No",LEFT(Table5[[#This Row],[Section]],3)="ETB","PLS",LEFT(Table5[[#This Row],[Section]],1)="7","PDB",NOT(ISBLANK(Table5[[#This Row],[Section]])),"No")</f>
        <v>No</v>
      </c>
    </row>
    <row r="11375" spans="1:13" x14ac:dyDescent="0.25">
      <c r="A11375" s="126" t="s">
        <v>4277</v>
      </c>
      <c r="B11375" s="126" t="s">
        <v>17222</v>
      </c>
      <c r="C11375" s="126" t="s">
        <v>75</v>
      </c>
      <c r="D11375" s="127">
        <v>1.8240000000000001</v>
      </c>
      <c r="E11375" s="128">
        <v>496</v>
      </c>
      <c r="F11375" s="128">
        <v>118</v>
      </c>
      <c r="G11375" s="126" t="s">
        <v>13754</v>
      </c>
      <c r="H11375" s="126" t="s">
        <v>20175</v>
      </c>
      <c r="I11375" s="126" t="s">
        <v>20176</v>
      </c>
      <c r="J11375" s="126" t="s">
        <v>26241</v>
      </c>
      <c r="K11375" s="9">
        <f>_xlfn.IFNA(VLOOKUP(Table5[[#This Row],[Section]],SubSill_Tier,2,FALSE),0)</f>
        <v>0</v>
      </c>
      <c r="L11375" s="9" t="str">
        <f t="shared" si="186"/>
        <v/>
      </c>
      <c r="M11375" s="205" t="str" cm="1">
        <f t="array" ref="M11375">_xlfn.IFS(NOT(ISERROR(VLOOKUP(Table5[[#This Row],[Section]],TB_notTB,1,FALSE))),"No",LEFT(Table5[[#This Row],[Section]],3)="ETB","PLS",LEFT(Table5[[#This Row],[Section]],1)="7","PDB",NOT(ISBLANK(Table5[[#This Row],[Section]])),"No")</f>
        <v>No</v>
      </c>
    </row>
    <row r="11376" spans="1:13" x14ac:dyDescent="0.25">
      <c r="A11376" s="126" t="s">
        <v>4278</v>
      </c>
      <c r="B11376" s="126" t="s">
        <v>4279</v>
      </c>
      <c r="C11376" s="126" t="s">
        <v>75</v>
      </c>
      <c r="D11376" s="127">
        <v>1.3260000000000001</v>
      </c>
      <c r="E11376" s="128">
        <v>307</v>
      </c>
      <c r="F11376" s="128">
        <v>171</v>
      </c>
      <c r="G11376" s="126" t="s">
        <v>21325</v>
      </c>
      <c r="H11376" s="126" t="s">
        <v>21326</v>
      </c>
      <c r="I11376" s="126" t="s">
        <v>21327</v>
      </c>
      <c r="J11376" s="126" t="s">
        <v>26278</v>
      </c>
      <c r="K11376" s="9">
        <f>_xlfn.IFNA(VLOOKUP(Table5[[#This Row],[Section]],SubSill_Tier,2,FALSE),0)</f>
        <v>0</v>
      </c>
      <c r="L11376" s="9" t="str">
        <f t="shared" si="186"/>
        <v/>
      </c>
      <c r="M11376" s="205" t="str" cm="1">
        <f t="array" ref="M11376">_xlfn.IFS(NOT(ISERROR(VLOOKUP(Table5[[#This Row],[Section]],TB_notTB,1,FALSE))),"No",LEFT(Table5[[#This Row],[Section]],3)="ETB","PLS",LEFT(Table5[[#This Row],[Section]],1)="7","PDB",NOT(ISBLANK(Table5[[#This Row],[Section]])),"No")</f>
        <v>No</v>
      </c>
    </row>
    <row r="11377" spans="1:13" x14ac:dyDescent="0.25">
      <c r="A11377" s="126" t="s">
        <v>16603</v>
      </c>
      <c r="B11377" s="126" t="s">
        <v>19786</v>
      </c>
      <c r="C11377" s="126" t="s">
        <v>75</v>
      </c>
      <c r="D11377" s="127">
        <v>0.35899999999999999</v>
      </c>
      <c r="E11377" s="128">
        <v>215</v>
      </c>
      <c r="F11377" s="128">
        <v>100</v>
      </c>
      <c r="G11377" s="126" t="s">
        <v>14884</v>
      </c>
      <c r="H11377" s="126" t="s">
        <v>21146</v>
      </c>
      <c r="I11377" s="126" t="s">
        <v>22101</v>
      </c>
      <c r="J11377" s="126" t="s">
        <v>26278</v>
      </c>
      <c r="K11377" s="9">
        <f>_xlfn.IFNA(VLOOKUP(Table5[[#This Row],[Section]],SubSill_Tier,2,FALSE),0)</f>
        <v>0</v>
      </c>
      <c r="L11377" s="9" t="str">
        <f t="shared" si="186"/>
        <v/>
      </c>
      <c r="M11377" s="205" t="str" cm="1">
        <f t="array" ref="M11377">_xlfn.IFS(NOT(ISERROR(VLOOKUP(Table5[[#This Row],[Section]],TB_notTB,1,FALSE))),"No",LEFT(Table5[[#This Row],[Section]],3)="ETB","PLS",LEFT(Table5[[#This Row],[Section]],1)="7","PDB",NOT(ISBLANK(Table5[[#This Row],[Section]])),"No")</f>
        <v>No</v>
      </c>
    </row>
    <row r="11378" spans="1:13" x14ac:dyDescent="0.25">
      <c r="A11378" s="126" t="s">
        <v>16604</v>
      </c>
      <c r="B11378" s="126" t="s">
        <v>22109</v>
      </c>
      <c r="C11378" s="126" t="s">
        <v>75</v>
      </c>
      <c r="D11378" s="127">
        <v>0.68700000000000006</v>
      </c>
      <c r="E11378" s="128">
        <v>357</v>
      </c>
      <c r="F11378" s="128">
        <v>100</v>
      </c>
      <c r="G11378" s="126" t="s">
        <v>14979</v>
      </c>
      <c r="H11378" s="126" t="s">
        <v>21162</v>
      </c>
      <c r="I11378" s="126" t="s">
        <v>22110</v>
      </c>
      <c r="J11378" s="126" t="s">
        <v>26278</v>
      </c>
      <c r="K11378" s="9">
        <f>_xlfn.IFNA(VLOOKUP(Table5[[#This Row],[Section]],SubSill_Tier,2,FALSE),0)</f>
        <v>0</v>
      </c>
      <c r="L11378" s="9" t="str">
        <f t="shared" si="186"/>
        <v/>
      </c>
      <c r="M11378" s="205" t="str" cm="1">
        <f t="array" ref="M11378">_xlfn.IFS(NOT(ISERROR(VLOOKUP(Table5[[#This Row],[Section]],TB_notTB,1,FALSE))),"No",LEFT(Table5[[#This Row],[Section]],3)="ETB","PLS",LEFT(Table5[[#This Row],[Section]],1)="7","PDB",NOT(ISBLANK(Table5[[#This Row],[Section]])),"No")</f>
        <v>No</v>
      </c>
    </row>
    <row r="11379" spans="1:13" x14ac:dyDescent="0.25">
      <c r="A11379" s="126" t="s">
        <v>16605</v>
      </c>
      <c r="B11379" s="126" t="s">
        <v>22443</v>
      </c>
      <c r="C11379" s="126" t="s">
        <v>75</v>
      </c>
      <c r="D11379" s="127">
        <v>1.038</v>
      </c>
      <c r="E11379" s="128">
        <v>528</v>
      </c>
      <c r="F11379" s="128">
        <v>268</v>
      </c>
      <c r="G11379" s="126" t="s">
        <v>14967</v>
      </c>
      <c r="H11379" s="126" t="s">
        <v>21251</v>
      </c>
      <c r="I11379" s="126" t="s">
        <v>22136</v>
      </c>
      <c r="J11379" s="126" t="s">
        <v>26278</v>
      </c>
      <c r="K11379" s="9">
        <f>_xlfn.IFNA(VLOOKUP(Table5[[#This Row],[Section]],SubSill_Tier,2,FALSE),0)</f>
        <v>0</v>
      </c>
      <c r="L11379" s="9" t="str">
        <f t="shared" si="186"/>
        <v/>
      </c>
      <c r="M11379" s="205" t="str" cm="1">
        <f t="array" ref="M11379">_xlfn.IFS(NOT(ISERROR(VLOOKUP(Table5[[#This Row],[Section]],TB_notTB,1,FALSE))),"No",LEFT(Table5[[#This Row],[Section]],3)="ETB","PLS",LEFT(Table5[[#This Row],[Section]],1)="7","PDB",NOT(ISBLANK(Table5[[#This Row],[Section]])),"No")</f>
        <v>No</v>
      </c>
    </row>
    <row r="11380" spans="1:13" x14ac:dyDescent="0.25">
      <c r="A11380" s="126" t="s">
        <v>4280</v>
      </c>
      <c r="B11380" s="126" t="s">
        <v>17222</v>
      </c>
      <c r="C11380" s="126" t="s">
        <v>75</v>
      </c>
      <c r="D11380" s="127">
        <v>1.2150000000000001</v>
      </c>
      <c r="E11380" s="128">
        <v>496</v>
      </c>
      <c r="F11380" s="128">
        <v>496</v>
      </c>
      <c r="G11380" s="126" t="s">
        <v>13781</v>
      </c>
      <c r="H11380" s="126" t="s">
        <v>20265</v>
      </c>
      <c r="I11380" s="126" t="s">
        <v>20266</v>
      </c>
      <c r="J11380" s="126" t="s">
        <v>26292</v>
      </c>
      <c r="K11380" s="9">
        <f>_xlfn.IFNA(VLOOKUP(Table5[[#This Row],[Section]],SubSill_Tier,2,FALSE),0)</f>
        <v>0</v>
      </c>
      <c r="L11380" s="9" t="str">
        <f t="shared" si="186"/>
        <v/>
      </c>
      <c r="M11380" s="205" t="str" cm="1">
        <f t="array" ref="M11380">_xlfn.IFS(NOT(ISERROR(VLOOKUP(Table5[[#This Row],[Section]],TB_notTB,1,FALSE))),"No",LEFT(Table5[[#This Row],[Section]],3)="ETB","PLS",LEFT(Table5[[#This Row],[Section]],1)="7","PDB",NOT(ISBLANK(Table5[[#This Row],[Section]])),"No")</f>
        <v>No</v>
      </c>
    </row>
    <row r="11381" spans="1:13" x14ac:dyDescent="0.25">
      <c r="A11381" s="126" t="s">
        <v>16606</v>
      </c>
      <c r="B11381" s="126" t="s">
        <v>19787</v>
      </c>
      <c r="C11381" s="126" t="s">
        <v>75</v>
      </c>
      <c r="D11381" s="127">
        <v>0.84099999999999997</v>
      </c>
      <c r="E11381" s="128">
        <v>225</v>
      </c>
      <c r="F11381" s="128">
        <v>170</v>
      </c>
      <c r="G11381" s="126" t="s">
        <v>14967</v>
      </c>
      <c r="H11381" s="126" t="s">
        <v>21251</v>
      </c>
      <c r="I11381" s="126" t="s">
        <v>22136</v>
      </c>
      <c r="J11381" s="126" t="s">
        <v>26278</v>
      </c>
      <c r="K11381" s="9">
        <f>_xlfn.IFNA(VLOOKUP(Table5[[#This Row],[Section]],SubSill_Tier,2,FALSE),0)</f>
        <v>0</v>
      </c>
      <c r="L11381" s="9" t="str">
        <f t="shared" si="186"/>
        <v/>
      </c>
      <c r="M11381" s="205" t="str" cm="1">
        <f t="array" ref="M11381">_xlfn.IFS(NOT(ISERROR(VLOOKUP(Table5[[#This Row],[Section]],TB_notTB,1,FALSE))),"No",LEFT(Table5[[#This Row],[Section]],3)="ETB","PLS",LEFT(Table5[[#This Row],[Section]],1)="7","PDB",NOT(ISBLANK(Table5[[#This Row],[Section]])),"No")</f>
        <v>No</v>
      </c>
    </row>
    <row r="11382" spans="1:13" x14ac:dyDescent="0.25">
      <c r="A11382" s="126" t="s">
        <v>16607</v>
      </c>
      <c r="B11382" s="126" t="s">
        <v>22444</v>
      </c>
      <c r="C11382" s="126" t="s">
        <v>75</v>
      </c>
      <c r="D11382" s="127">
        <v>2.165</v>
      </c>
      <c r="E11382" s="128">
        <v>393</v>
      </c>
      <c r="F11382" s="128">
        <v>254</v>
      </c>
      <c r="G11382" s="126" t="s">
        <v>15670</v>
      </c>
      <c r="H11382" s="126" t="s">
        <v>21159</v>
      </c>
      <c r="I11382" s="126" t="s">
        <v>22103</v>
      </c>
      <c r="J11382" s="126" t="s">
        <v>26278</v>
      </c>
      <c r="K11382" s="9">
        <f>_xlfn.IFNA(VLOOKUP(Table5[[#This Row],[Section]],SubSill_Tier,2,FALSE),0)</f>
        <v>0</v>
      </c>
      <c r="L11382" s="9" t="str">
        <f t="shared" si="186"/>
        <v/>
      </c>
      <c r="M11382" s="205" t="str" cm="1">
        <f t="array" ref="M11382">_xlfn.IFS(NOT(ISERROR(VLOOKUP(Table5[[#This Row],[Section]],TB_notTB,1,FALSE))),"No",LEFT(Table5[[#This Row],[Section]],3)="ETB","PLS",LEFT(Table5[[#This Row],[Section]],1)="7","PDB",NOT(ISBLANK(Table5[[#This Row],[Section]])),"No")</f>
        <v>No</v>
      </c>
    </row>
    <row r="11383" spans="1:13" x14ac:dyDescent="0.25">
      <c r="A11383" s="126" t="s">
        <v>4281</v>
      </c>
      <c r="B11383" s="126" t="s">
        <v>4282</v>
      </c>
      <c r="C11383" s="126" t="s">
        <v>75</v>
      </c>
      <c r="D11383" s="127">
        <v>1.4630000000000001</v>
      </c>
      <c r="E11383" s="128">
        <v>477</v>
      </c>
      <c r="F11383" s="128">
        <v>123</v>
      </c>
      <c r="G11383" s="126" t="s">
        <v>21111</v>
      </c>
      <c r="H11383" s="126" t="s">
        <v>21112</v>
      </c>
      <c r="I11383" s="126" t="s">
        <v>21113</v>
      </c>
      <c r="J11383" s="126" t="s">
        <v>26241</v>
      </c>
      <c r="K11383" s="9">
        <f>_xlfn.IFNA(VLOOKUP(Table5[[#This Row],[Section]],SubSill_Tier,2,FALSE),0)</f>
        <v>1</v>
      </c>
      <c r="L11383" s="9" t="str">
        <f t="shared" si="186"/>
        <v/>
      </c>
      <c r="M11383" s="205" t="str" cm="1">
        <f t="array" ref="M11383">_xlfn.IFS(NOT(ISERROR(VLOOKUP(Table5[[#This Row],[Section]],TB_notTB,1,FALSE))),"No",LEFT(Table5[[#This Row],[Section]],3)="ETB","PLS",LEFT(Table5[[#This Row],[Section]],1)="7","PDB",NOT(ISBLANK(Table5[[#This Row],[Section]])),"No")</f>
        <v>No</v>
      </c>
    </row>
    <row r="11384" spans="1:13" x14ac:dyDescent="0.25">
      <c r="A11384" s="126" t="s">
        <v>4283</v>
      </c>
      <c r="B11384" s="126" t="s">
        <v>13238</v>
      </c>
      <c r="C11384" s="126" t="s">
        <v>75</v>
      </c>
      <c r="D11384" s="127">
        <v>1.3839999999999999</v>
      </c>
      <c r="E11384" s="128">
        <v>446</v>
      </c>
      <c r="F11384" s="128">
        <v>125</v>
      </c>
      <c r="G11384" s="126" t="s">
        <v>21111</v>
      </c>
      <c r="H11384" s="126" t="s">
        <v>21112</v>
      </c>
      <c r="I11384" s="126" t="s">
        <v>21113</v>
      </c>
      <c r="J11384" s="126" t="s">
        <v>26241</v>
      </c>
      <c r="K11384" s="9">
        <f>_xlfn.IFNA(VLOOKUP(Table5[[#This Row],[Section]],SubSill_Tier,2,FALSE),0)</f>
        <v>1</v>
      </c>
      <c r="L11384" s="9" t="str">
        <f t="shared" si="186"/>
        <v/>
      </c>
      <c r="M11384" s="205" t="str" cm="1">
        <f t="array" ref="M11384">_xlfn.IFS(NOT(ISERROR(VLOOKUP(Table5[[#This Row],[Section]],TB_notTB,1,FALSE))),"No",LEFT(Table5[[#This Row],[Section]],3)="ETB","PLS",LEFT(Table5[[#This Row],[Section]],1)="7","PDB",NOT(ISBLANK(Table5[[#This Row],[Section]])),"No")</f>
        <v>No</v>
      </c>
    </row>
    <row r="11385" spans="1:13" x14ac:dyDescent="0.25">
      <c r="A11385" s="126" t="s">
        <v>4284</v>
      </c>
      <c r="B11385" s="126" t="s">
        <v>4285</v>
      </c>
      <c r="C11385" s="126" t="s">
        <v>75</v>
      </c>
      <c r="D11385" s="127">
        <v>1.5640000000000001</v>
      </c>
      <c r="E11385" s="128">
        <v>296</v>
      </c>
      <c r="F11385" s="128">
        <v>180</v>
      </c>
      <c r="G11385" s="126" t="s">
        <v>13782</v>
      </c>
      <c r="H11385" s="126" t="s">
        <v>20267</v>
      </c>
      <c r="I11385" s="126" t="s">
        <v>21157</v>
      </c>
      <c r="J11385" s="126" t="s">
        <v>26241</v>
      </c>
      <c r="K11385" s="9">
        <f>_xlfn.IFNA(VLOOKUP(Table5[[#This Row],[Section]],SubSill_Tier,2,FALSE),0)</f>
        <v>0</v>
      </c>
      <c r="L11385" s="9" t="str">
        <f t="shared" si="186"/>
        <v/>
      </c>
      <c r="M11385" s="205" t="str" cm="1">
        <f t="array" ref="M11385">_xlfn.IFS(NOT(ISERROR(VLOOKUP(Table5[[#This Row],[Section]],TB_notTB,1,FALSE))),"No",LEFT(Table5[[#This Row],[Section]],3)="ETB","PLS",LEFT(Table5[[#This Row],[Section]],1)="7","PDB",NOT(ISBLANK(Table5[[#This Row],[Section]])),"No")</f>
        <v>No</v>
      </c>
    </row>
    <row r="11386" spans="1:13" x14ac:dyDescent="0.25">
      <c r="A11386" s="126" t="s">
        <v>4286</v>
      </c>
      <c r="B11386" s="126" t="s">
        <v>4287</v>
      </c>
      <c r="C11386" s="126" t="s">
        <v>75</v>
      </c>
      <c r="D11386" s="127">
        <v>2.3029999999999999</v>
      </c>
      <c r="E11386" s="128">
        <v>375</v>
      </c>
      <c r="F11386" s="128">
        <v>265</v>
      </c>
      <c r="G11386" s="126" t="s">
        <v>13782</v>
      </c>
      <c r="H11386" s="126" t="s">
        <v>20267</v>
      </c>
      <c r="I11386" s="126" t="s">
        <v>21157</v>
      </c>
      <c r="J11386" s="126" t="s">
        <v>26241</v>
      </c>
      <c r="K11386" s="9">
        <f>_xlfn.IFNA(VLOOKUP(Table5[[#This Row],[Section]],SubSill_Tier,2,FALSE),0)</f>
        <v>0</v>
      </c>
      <c r="L11386" s="9" t="str">
        <f t="shared" si="186"/>
        <v/>
      </c>
      <c r="M11386" s="205" t="str" cm="1">
        <f t="array" ref="M11386">_xlfn.IFS(NOT(ISERROR(VLOOKUP(Table5[[#This Row],[Section]],TB_notTB,1,FALSE))),"No",LEFT(Table5[[#This Row],[Section]],3)="ETB","PLS",LEFT(Table5[[#This Row],[Section]],1)="7","PDB",NOT(ISBLANK(Table5[[#This Row],[Section]])),"No")</f>
        <v>No</v>
      </c>
    </row>
    <row r="11387" spans="1:13" x14ac:dyDescent="0.25">
      <c r="A11387" s="126" t="s">
        <v>4288</v>
      </c>
      <c r="B11387" s="126" t="s">
        <v>4289</v>
      </c>
      <c r="C11387" s="126" t="s">
        <v>75</v>
      </c>
      <c r="D11387" s="127">
        <v>2.58</v>
      </c>
      <c r="E11387" s="128">
        <v>405</v>
      </c>
      <c r="F11387" s="128">
        <v>361</v>
      </c>
      <c r="G11387" s="126" t="s">
        <v>13782</v>
      </c>
      <c r="H11387" s="126" t="s">
        <v>20267</v>
      </c>
      <c r="I11387" s="126" t="s">
        <v>21157</v>
      </c>
      <c r="J11387" s="126" t="s">
        <v>26241</v>
      </c>
      <c r="K11387" s="9">
        <f>_xlfn.IFNA(VLOOKUP(Table5[[#This Row],[Section]],SubSill_Tier,2,FALSE),0)</f>
        <v>0</v>
      </c>
      <c r="L11387" s="9" t="str">
        <f t="shared" si="186"/>
        <v/>
      </c>
      <c r="M11387" s="205" t="str" cm="1">
        <f t="array" ref="M11387">_xlfn.IFS(NOT(ISERROR(VLOOKUP(Table5[[#This Row],[Section]],TB_notTB,1,FALSE))),"No",LEFT(Table5[[#This Row],[Section]],3)="ETB","PLS",LEFT(Table5[[#This Row],[Section]],1)="7","PDB",NOT(ISBLANK(Table5[[#This Row],[Section]])),"No")</f>
        <v>No</v>
      </c>
    </row>
    <row r="11388" spans="1:13" x14ac:dyDescent="0.25">
      <c r="A11388" s="126" t="s">
        <v>4290</v>
      </c>
      <c r="B11388" s="126" t="s">
        <v>4291</v>
      </c>
      <c r="C11388" s="126" t="s">
        <v>75</v>
      </c>
      <c r="D11388" s="127">
        <v>1.427</v>
      </c>
      <c r="E11388" s="128">
        <v>308</v>
      </c>
      <c r="F11388" s="128">
        <v>235</v>
      </c>
      <c r="G11388" s="126" t="s">
        <v>13782</v>
      </c>
      <c r="H11388" s="126" t="s">
        <v>20267</v>
      </c>
      <c r="I11388" s="126" t="s">
        <v>21157</v>
      </c>
      <c r="J11388" s="126" t="s">
        <v>26241</v>
      </c>
      <c r="K11388" s="9">
        <f>_xlfn.IFNA(VLOOKUP(Table5[[#This Row],[Section]],SubSill_Tier,2,FALSE),0)</f>
        <v>0</v>
      </c>
      <c r="L11388" s="9" t="str">
        <f t="shared" si="186"/>
        <v/>
      </c>
      <c r="M11388" s="205" t="str" cm="1">
        <f t="array" ref="M11388">_xlfn.IFS(NOT(ISERROR(VLOOKUP(Table5[[#This Row],[Section]],TB_notTB,1,FALSE))),"No",LEFT(Table5[[#This Row],[Section]],3)="ETB","PLS",LEFT(Table5[[#This Row],[Section]],1)="7","PDB",NOT(ISBLANK(Table5[[#This Row],[Section]])),"No")</f>
        <v>No</v>
      </c>
    </row>
    <row r="11389" spans="1:13" x14ac:dyDescent="0.25">
      <c r="A11389" s="126" t="s">
        <v>4292</v>
      </c>
      <c r="B11389" s="126" t="s">
        <v>4293</v>
      </c>
      <c r="C11389" s="126" t="s">
        <v>75</v>
      </c>
      <c r="D11389" s="127">
        <v>2.8959999999999999</v>
      </c>
      <c r="E11389" s="128">
        <v>399</v>
      </c>
      <c r="F11389" s="128">
        <v>290</v>
      </c>
      <c r="G11389" s="126" t="s">
        <v>13782</v>
      </c>
      <c r="H11389" s="126" t="s">
        <v>20267</v>
      </c>
      <c r="I11389" s="126" t="s">
        <v>21157</v>
      </c>
      <c r="J11389" s="126" t="s">
        <v>26241</v>
      </c>
      <c r="K11389" s="9">
        <f>_xlfn.IFNA(VLOOKUP(Table5[[#This Row],[Section]],SubSill_Tier,2,FALSE),0)</f>
        <v>0</v>
      </c>
      <c r="L11389" s="9" t="str">
        <f t="shared" si="186"/>
        <v/>
      </c>
      <c r="M11389" s="205" t="str" cm="1">
        <f t="array" ref="M11389">_xlfn.IFS(NOT(ISERROR(VLOOKUP(Table5[[#This Row],[Section]],TB_notTB,1,FALSE))),"No",LEFT(Table5[[#This Row],[Section]],3)="ETB","PLS",LEFT(Table5[[#This Row],[Section]],1)="7","PDB",NOT(ISBLANK(Table5[[#This Row],[Section]])),"No")</f>
        <v>No</v>
      </c>
    </row>
    <row r="11390" spans="1:13" x14ac:dyDescent="0.25">
      <c r="A11390" s="126" t="s">
        <v>4294</v>
      </c>
      <c r="B11390" s="126" t="s">
        <v>4295</v>
      </c>
      <c r="C11390" s="126" t="s">
        <v>75</v>
      </c>
      <c r="D11390" s="127">
        <v>1.3089999999999999</v>
      </c>
      <c r="E11390" s="128">
        <v>262</v>
      </c>
      <c r="F11390" s="128">
        <v>182</v>
      </c>
      <c r="G11390" s="126" t="s">
        <v>13782</v>
      </c>
      <c r="H11390" s="126" t="s">
        <v>20267</v>
      </c>
      <c r="I11390" s="126" t="s">
        <v>21157</v>
      </c>
      <c r="J11390" s="126" t="s">
        <v>26241</v>
      </c>
      <c r="K11390" s="9">
        <f>_xlfn.IFNA(VLOOKUP(Table5[[#This Row],[Section]],SubSill_Tier,2,FALSE),0)</f>
        <v>0</v>
      </c>
      <c r="L11390" s="9" t="str">
        <f t="shared" si="186"/>
        <v/>
      </c>
      <c r="M11390" s="205" t="str" cm="1">
        <f t="array" ref="M11390">_xlfn.IFS(NOT(ISERROR(VLOOKUP(Table5[[#This Row],[Section]],TB_notTB,1,FALSE))),"No",LEFT(Table5[[#This Row],[Section]],3)="ETB","PLS",LEFT(Table5[[#This Row],[Section]],1)="7","PDB",NOT(ISBLANK(Table5[[#This Row],[Section]])),"No")</f>
        <v>No</v>
      </c>
    </row>
    <row r="11391" spans="1:13" x14ac:dyDescent="0.25">
      <c r="A11391" s="126" t="s">
        <v>4296</v>
      </c>
      <c r="B11391" s="126" t="s">
        <v>19459</v>
      </c>
      <c r="C11391" s="126" t="s">
        <v>75</v>
      </c>
      <c r="D11391" s="127">
        <v>1.7230000000000001</v>
      </c>
      <c r="E11391" s="128">
        <v>516</v>
      </c>
      <c r="F11391" s="128">
        <v>344</v>
      </c>
      <c r="G11391" s="126" t="s">
        <v>21301</v>
      </c>
      <c r="H11391" s="126" t="s">
        <v>21302</v>
      </c>
      <c r="I11391" s="126" t="s">
        <v>21303</v>
      </c>
      <c r="J11391" s="126" t="s">
        <v>26241</v>
      </c>
      <c r="K11391" s="9">
        <f>_xlfn.IFNA(VLOOKUP(Table5[[#This Row],[Section]],SubSill_Tier,2,FALSE),0)</f>
        <v>1</v>
      </c>
      <c r="L11391" s="9" t="str">
        <f t="shared" si="186"/>
        <v/>
      </c>
      <c r="M11391" s="205" t="str" cm="1">
        <f t="array" ref="M11391">_xlfn.IFS(NOT(ISERROR(VLOOKUP(Table5[[#This Row],[Section]],TB_notTB,1,FALSE))),"No",LEFT(Table5[[#This Row],[Section]],3)="ETB","PLS",LEFT(Table5[[#This Row],[Section]],1)="7","PDB",NOT(ISBLANK(Table5[[#This Row],[Section]])),"No")</f>
        <v>No</v>
      </c>
    </row>
    <row r="11392" spans="1:13" x14ac:dyDescent="0.25">
      <c r="A11392" s="126" t="s">
        <v>4297</v>
      </c>
      <c r="B11392" s="126" t="s">
        <v>4298</v>
      </c>
      <c r="C11392" s="126" t="s">
        <v>75</v>
      </c>
      <c r="D11392" s="127">
        <v>1.087</v>
      </c>
      <c r="E11392" s="128">
        <v>327</v>
      </c>
      <c r="F11392" s="128">
        <v>100</v>
      </c>
      <c r="G11392" s="126" t="s">
        <v>21247</v>
      </c>
      <c r="H11392" s="126" t="s">
        <v>21248</v>
      </c>
      <c r="I11392" s="126" t="s">
        <v>21249</v>
      </c>
      <c r="J11392" s="126" t="s">
        <v>26241</v>
      </c>
      <c r="K11392" s="9">
        <f>_xlfn.IFNA(VLOOKUP(Table5[[#This Row],[Section]],SubSill_Tier,2,FALSE),0)</f>
        <v>0</v>
      </c>
      <c r="L11392" s="9" t="str">
        <f t="shared" si="186"/>
        <v/>
      </c>
      <c r="M11392" s="205" t="str" cm="1">
        <f t="array" ref="M11392">_xlfn.IFS(NOT(ISERROR(VLOOKUP(Table5[[#This Row],[Section]],TB_notTB,1,FALSE))),"No",LEFT(Table5[[#This Row],[Section]],3)="ETB","PLS",LEFT(Table5[[#This Row],[Section]],1)="7","PDB",NOT(ISBLANK(Table5[[#This Row],[Section]])),"No")</f>
        <v>No</v>
      </c>
    </row>
    <row r="11393" spans="1:13" x14ac:dyDescent="0.25">
      <c r="A11393" s="126" t="s">
        <v>4299</v>
      </c>
      <c r="B11393" s="126" t="s">
        <v>4300</v>
      </c>
      <c r="C11393" s="126" t="s">
        <v>75</v>
      </c>
      <c r="D11393" s="127">
        <v>1.5049999999999999</v>
      </c>
      <c r="E11393" s="128">
        <v>366</v>
      </c>
      <c r="F11393" s="128">
        <v>220</v>
      </c>
      <c r="G11393" s="126" t="s">
        <v>13803</v>
      </c>
      <c r="H11393" s="126" t="s">
        <v>20346</v>
      </c>
      <c r="I11393" s="126" t="s">
        <v>21264</v>
      </c>
      <c r="J11393" s="126" t="s">
        <v>26241</v>
      </c>
      <c r="K11393" s="9">
        <f>_xlfn.IFNA(VLOOKUP(Table5[[#This Row],[Section]],SubSill_Tier,2,FALSE),0)</f>
        <v>0</v>
      </c>
      <c r="L11393" s="9" t="str">
        <f t="shared" si="186"/>
        <v/>
      </c>
      <c r="M11393" s="205" t="str" cm="1">
        <f t="array" ref="M11393">_xlfn.IFS(NOT(ISERROR(VLOOKUP(Table5[[#This Row],[Section]],TB_notTB,1,FALSE))),"No",LEFT(Table5[[#This Row],[Section]],3)="ETB","PLS",LEFT(Table5[[#This Row],[Section]],1)="7","PDB",NOT(ISBLANK(Table5[[#This Row],[Section]])),"No")</f>
        <v>No</v>
      </c>
    </row>
    <row r="11394" spans="1:13" x14ac:dyDescent="0.25">
      <c r="A11394" s="126" t="s">
        <v>4301</v>
      </c>
      <c r="B11394" s="126" t="s">
        <v>4302</v>
      </c>
      <c r="C11394" s="126" t="s">
        <v>75</v>
      </c>
      <c r="D11394" s="127">
        <v>1.6479999999999999</v>
      </c>
      <c r="E11394" s="128">
        <v>406</v>
      </c>
      <c r="F11394" s="128">
        <v>260</v>
      </c>
      <c r="G11394" s="126" t="s">
        <v>13803</v>
      </c>
      <c r="H11394" s="126" t="s">
        <v>20346</v>
      </c>
      <c r="I11394" s="126" t="s">
        <v>21264</v>
      </c>
      <c r="J11394" s="126" t="s">
        <v>26241</v>
      </c>
      <c r="K11394" s="9">
        <f>_xlfn.IFNA(VLOOKUP(Table5[[#This Row],[Section]],SubSill_Tier,2,FALSE),0)</f>
        <v>0</v>
      </c>
      <c r="L11394" s="9" t="str">
        <f t="shared" si="186"/>
        <v/>
      </c>
      <c r="M11394" s="205" t="str" cm="1">
        <f t="array" ref="M11394">_xlfn.IFS(NOT(ISERROR(VLOOKUP(Table5[[#This Row],[Section]],TB_notTB,1,FALSE))),"No",LEFT(Table5[[#This Row],[Section]],3)="ETB","PLS",LEFT(Table5[[#This Row],[Section]],1)="7","PDB",NOT(ISBLANK(Table5[[#This Row],[Section]])),"No")</f>
        <v>No</v>
      </c>
    </row>
    <row r="11395" spans="1:13" x14ac:dyDescent="0.25">
      <c r="A11395" s="126" t="s">
        <v>9450</v>
      </c>
      <c r="B11395" s="126" t="s">
        <v>3598</v>
      </c>
      <c r="C11395" s="126" t="s">
        <v>98</v>
      </c>
      <c r="D11395" s="127">
        <v>1.222</v>
      </c>
      <c r="E11395" s="128">
        <v>182</v>
      </c>
      <c r="F11395" s="128">
        <v>182</v>
      </c>
      <c r="G11395" s="126" t="s">
        <v>13724</v>
      </c>
      <c r="H11395" s="126" t="s">
        <v>20186</v>
      </c>
      <c r="I11395" s="126" t="s">
        <v>22099</v>
      </c>
      <c r="J11395" s="126" t="s">
        <v>26234</v>
      </c>
      <c r="K11395" s="9">
        <f>_xlfn.IFNA(VLOOKUP(Table5[[#This Row],[Section]],SubSill_Tier,2,FALSE),0)</f>
        <v>0</v>
      </c>
      <c r="L11395" s="9" t="str">
        <f t="shared" si="186"/>
        <v/>
      </c>
      <c r="M11395" s="205" t="str" cm="1">
        <f t="array" ref="M11395">_xlfn.IFS(NOT(ISERROR(VLOOKUP(Table5[[#This Row],[Section]],TB_notTB,1,FALSE))),"No",LEFT(Table5[[#This Row],[Section]],3)="ETB","PLS",LEFT(Table5[[#This Row],[Section]],1)="7","PDB",NOT(ISBLANK(Table5[[#This Row],[Section]])),"No")</f>
        <v>No</v>
      </c>
    </row>
    <row r="11396" spans="1:13" x14ac:dyDescent="0.25">
      <c r="A11396" s="126" t="s">
        <v>4303</v>
      </c>
      <c r="B11396" s="126" t="s">
        <v>4304</v>
      </c>
      <c r="C11396" s="126" t="s">
        <v>75</v>
      </c>
      <c r="D11396" s="127">
        <v>1.6359999999999999</v>
      </c>
      <c r="E11396" s="128">
        <v>356</v>
      </c>
      <c r="F11396" s="128">
        <v>153</v>
      </c>
      <c r="G11396" s="126" t="s">
        <v>13743</v>
      </c>
      <c r="H11396" s="126" t="s">
        <v>20159</v>
      </c>
      <c r="I11396" s="126" t="s">
        <v>20160</v>
      </c>
      <c r="J11396" s="126" t="s">
        <v>26241</v>
      </c>
      <c r="K11396" s="9">
        <f>_xlfn.IFNA(VLOOKUP(Table5[[#This Row],[Section]],SubSill_Tier,2,FALSE),0)</f>
        <v>0</v>
      </c>
      <c r="L11396" s="9" t="str">
        <f t="shared" ref="L11396:L11459" si="187">IFERROR(IF(LEFT(G11396,2)="AI",IF(_xlfn.NUMBERVALUE(IFERROR(LEFT(IF(ISERROR(FIND("X",UPPER(B11396))),UPPER(B11396),RIGHT(UPPER(B11396),LEN(UPPER(B11396))-FIND("~",SUBSTITUTE(UPPER(B11396),"X","~",LEN(UPPER(B11396))-LEN(SUBSTITUTE(UPPER(B11396),"X","")))))),FIND(" ",IF(ISERROR(FIND("X",UPPER(B11396))),UPPER(B11396),RIGHT(UPPER(B11396),LEN(UPPER(B11396))-FIND("~",SUBSTITUTE(UPPER(B11396),"X","~",LEN(UPPER(B11396))-LEN(SUBSTITUTE(UPPER(B11396),"X","")))))),1)-1),IF(ISERROR(FIND("X",UPPER(B11396))),UPPER(B11396),RIGHT(UPPER(B11396),LEN(UPPER(B11396))-FIND("~",SUBSTITUTE(UPPER(B11396),"X","~",LEN(UPPER(B11396))-LEN(SUBSTITUTE(UPPER(B11396),"X",""))))))),".")&gt;=5,"Wall",""),""),"")</f>
        <v/>
      </c>
      <c r="M11396" s="205" t="str" cm="1">
        <f t="array" ref="M11396">_xlfn.IFS(NOT(ISERROR(VLOOKUP(Table5[[#This Row],[Section]],TB_notTB,1,FALSE))),"No",LEFT(Table5[[#This Row],[Section]],3)="ETB","PLS",LEFT(Table5[[#This Row],[Section]],1)="7","PDB",NOT(ISBLANK(Table5[[#This Row],[Section]])),"No")</f>
        <v>No</v>
      </c>
    </row>
    <row r="11397" spans="1:13" x14ac:dyDescent="0.25">
      <c r="A11397" s="126" t="s">
        <v>14622</v>
      </c>
      <c r="B11397" s="126" t="s">
        <v>14623</v>
      </c>
      <c r="C11397" s="126" t="s">
        <v>75</v>
      </c>
      <c r="D11397" s="127">
        <v>5.673</v>
      </c>
      <c r="E11397" s="128">
        <v>187</v>
      </c>
      <c r="F11397" s="128">
        <v>187</v>
      </c>
      <c r="G11397" s="126" t="s">
        <v>13750</v>
      </c>
      <c r="H11397" s="126" t="s">
        <v>21081</v>
      </c>
      <c r="I11397" s="126" t="s">
        <v>21082</v>
      </c>
      <c r="J11397" s="126" t="s">
        <v>26245</v>
      </c>
      <c r="K11397" s="9">
        <f>_xlfn.IFNA(VLOOKUP(Table5[[#This Row],[Section]],SubSill_Tier,2,FALSE),0)</f>
        <v>0</v>
      </c>
      <c r="L11397" s="9" t="str">
        <f t="shared" si="187"/>
        <v>Wall</v>
      </c>
      <c r="M11397" s="205" t="str" cm="1">
        <f t="array" ref="M11397">_xlfn.IFS(NOT(ISERROR(VLOOKUP(Table5[[#This Row],[Section]],TB_notTB,1,FALSE))),"No",LEFT(Table5[[#This Row],[Section]],3)="ETB","PLS",LEFT(Table5[[#This Row],[Section]],1)="7","PDB",NOT(ISBLANK(Table5[[#This Row],[Section]])),"No")</f>
        <v>No</v>
      </c>
    </row>
    <row r="11398" spans="1:13" x14ac:dyDescent="0.25">
      <c r="A11398" s="126" t="s">
        <v>4305</v>
      </c>
      <c r="B11398" s="126" t="s">
        <v>17222</v>
      </c>
      <c r="C11398" s="126" t="s">
        <v>98</v>
      </c>
      <c r="D11398" s="127">
        <v>1.554</v>
      </c>
      <c r="E11398" s="128">
        <v>532</v>
      </c>
      <c r="F11398" s="128">
        <v>532</v>
      </c>
      <c r="G11398" s="126" t="s">
        <v>13712</v>
      </c>
      <c r="H11398" s="126" t="s">
        <v>20120</v>
      </c>
      <c r="I11398" s="126" t="s">
        <v>21055</v>
      </c>
      <c r="J11398" s="126" t="s">
        <v>26232</v>
      </c>
      <c r="K11398" s="9">
        <f>_xlfn.IFNA(VLOOKUP(Table5[[#This Row],[Section]],SubSill_Tier,2,FALSE),0)</f>
        <v>0</v>
      </c>
      <c r="L11398" s="9" t="str">
        <f t="shared" si="187"/>
        <v/>
      </c>
      <c r="M11398" s="205" t="str" cm="1">
        <f t="array" ref="M11398">_xlfn.IFS(NOT(ISERROR(VLOOKUP(Table5[[#This Row],[Section]],TB_notTB,1,FALSE))),"No",LEFT(Table5[[#This Row],[Section]],3)="ETB","PLS",LEFT(Table5[[#This Row],[Section]],1)="7","PDB",NOT(ISBLANK(Table5[[#This Row],[Section]])),"No")</f>
        <v>No</v>
      </c>
    </row>
    <row r="11399" spans="1:13" x14ac:dyDescent="0.25">
      <c r="A11399" s="126" t="s">
        <v>9451</v>
      </c>
      <c r="B11399" s="126" t="s">
        <v>17222</v>
      </c>
      <c r="C11399" s="126" t="s">
        <v>98</v>
      </c>
      <c r="D11399" s="127">
        <v>0.20100000000000001</v>
      </c>
      <c r="E11399" s="128">
        <v>109</v>
      </c>
      <c r="F11399" s="128">
        <v>100</v>
      </c>
      <c r="G11399" s="126" t="s">
        <v>13716</v>
      </c>
      <c r="H11399" s="126" t="s">
        <v>20121</v>
      </c>
      <c r="I11399" s="126" t="s">
        <v>20122</v>
      </c>
      <c r="J11399" s="126" t="s">
        <v>26234</v>
      </c>
      <c r="K11399" s="9">
        <f>_xlfn.IFNA(VLOOKUP(Table5[[#This Row],[Section]],SubSill_Tier,2,FALSE),0)</f>
        <v>0</v>
      </c>
      <c r="L11399" s="9" t="str">
        <f t="shared" si="187"/>
        <v/>
      </c>
      <c r="M11399" s="205" t="str" cm="1">
        <f t="array" ref="M11399">_xlfn.IFS(NOT(ISERROR(VLOOKUP(Table5[[#This Row],[Section]],TB_notTB,1,FALSE))),"No",LEFT(Table5[[#This Row],[Section]],3)="ETB","PLS",LEFT(Table5[[#This Row],[Section]],1)="7","PDB",NOT(ISBLANK(Table5[[#This Row],[Section]])),"No")</f>
        <v>No</v>
      </c>
    </row>
    <row r="11400" spans="1:13" x14ac:dyDescent="0.25">
      <c r="A11400" s="126" t="s">
        <v>4306</v>
      </c>
      <c r="B11400" s="126" t="s">
        <v>4307</v>
      </c>
      <c r="C11400" s="126" t="s">
        <v>75</v>
      </c>
      <c r="D11400" s="127">
        <v>1.75</v>
      </c>
      <c r="E11400" s="128">
        <v>667</v>
      </c>
      <c r="F11400" s="128">
        <v>244</v>
      </c>
      <c r="G11400" s="126" t="s">
        <v>13783</v>
      </c>
      <c r="H11400" s="126" t="s">
        <v>20273</v>
      </c>
      <c r="I11400" s="126" t="s">
        <v>21165</v>
      </c>
      <c r="J11400" s="126" t="s">
        <v>26241</v>
      </c>
      <c r="K11400" s="9">
        <f>_xlfn.IFNA(VLOOKUP(Table5[[#This Row],[Section]],SubSill_Tier,2,FALSE),0)</f>
        <v>0</v>
      </c>
      <c r="L11400" s="9" t="str">
        <f t="shared" si="187"/>
        <v/>
      </c>
      <c r="M11400" s="205" t="str" cm="1">
        <f t="array" ref="M11400">_xlfn.IFS(NOT(ISERROR(VLOOKUP(Table5[[#This Row],[Section]],TB_notTB,1,FALSE))),"No",LEFT(Table5[[#This Row],[Section]],3)="ETB","PLS",LEFT(Table5[[#This Row],[Section]],1)="7","PDB",NOT(ISBLANK(Table5[[#This Row],[Section]])),"No")</f>
        <v>No</v>
      </c>
    </row>
    <row r="11401" spans="1:13" x14ac:dyDescent="0.25">
      <c r="A11401" s="126" t="s">
        <v>4308</v>
      </c>
      <c r="B11401" s="126" t="s">
        <v>4309</v>
      </c>
      <c r="C11401" s="126" t="s">
        <v>75</v>
      </c>
      <c r="D11401" s="127">
        <v>1.0169999999999999</v>
      </c>
      <c r="E11401" s="128">
        <v>397</v>
      </c>
      <c r="F11401" s="128">
        <v>114</v>
      </c>
      <c r="G11401" s="126" t="s">
        <v>13783</v>
      </c>
      <c r="H11401" s="126" t="s">
        <v>20273</v>
      </c>
      <c r="I11401" s="126" t="s">
        <v>21165</v>
      </c>
      <c r="J11401" s="126" t="s">
        <v>26241</v>
      </c>
      <c r="K11401" s="9">
        <f>_xlfn.IFNA(VLOOKUP(Table5[[#This Row],[Section]],SubSill_Tier,2,FALSE),0)</f>
        <v>0</v>
      </c>
      <c r="L11401" s="9" t="str">
        <f t="shared" si="187"/>
        <v/>
      </c>
      <c r="M11401" s="205" t="str" cm="1">
        <f t="array" ref="M11401">_xlfn.IFS(NOT(ISERROR(VLOOKUP(Table5[[#This Row],[Section]],TB_notTB,1,FALSE))),"No",LEFT(Table5[[#This Row],[Section]],3)="ETB","PLS",LEFT(Table5[[#This Row],[Section]],1)="7","PDB",NOT(ISBLANK(Table5[[#This Row],[Section]])),"No")</f>
        <v>No</v>
      </c>
    </row>
    <row r="11402" spans="1:13" x14ac:dyDescent="0.25">
      <c r="A11402" s="126" t="s">
        <v>4310</v>
      </c>
      <c r="B11402" s="126" t="s">
        <v>4311</v>
      </c>
      <c r="C11402" s="126" t="s">
        <v>75</v>
      </c>
      <c r="D11402" s="127">
        <v>1.4079999999999999</v>
      </c>
      <c r="E11402" s="128">
        <v>576</v>
      </c>
      <c r="F11402" s="128">
        <v>179</v>
      </c>
      <c r="G11402" s="126" t="s">
        <v>13783</v>
      </c>
      <c r="H11402" s="126" t="s">
        <v>20273</v>
      </c>
      <c r="I11402" s="126" t="s">
        <v>21165</v>
      </c>
      <c r="J11402" s="126" t="s">
        <v>26241</v>
      </c>
      <c r="K11402" s="9">
        <f>_xlfn.IFNA(VLOOKUP(Table5[[#This Row],[Section]],SubSill_Tier,2,FALSE),0)</f>
        <v>0</v>
      </c>
      <c r="L11402" s="9" t="str">
        <f t="shared" si="187"/>
        <v/>
      </c>
      <c r="M11402" s="205" t="str" cm="1">
        <f t="array" ref="M11402">_xlfn.IFS(NOT(ISERROR(VLOOKUP(Table5[[#This Row],[Section]],TB_notTB,1,FALSE))),"No",LEFT(Table5[[#This Row],[Section]],3)="ETB","PLS",LEFT(Table5[[#This Row],[Section]],1)="7","PDB",NOT(ISBLANK(Table5[[#This Row],[Section]])),"No")</f>
        <v>No</v>
      </c>
    </row>
    <row r="11403" spans="1:13" x14ac:dyDescent="0.25">
      <c r="A11403" s="126" t="s">
        <v>4312</v>
      </c>
      <c r="B11403" s="126" t="s">
        <v>4313</v>
      </c>
      <c r="C11403" s="126" t="s">
        <v>75</v>
      </c>
      <c r="D11403" s="127">
        <v>1.663</v>
      </c>
      <c r="E11403" s="128">
        <v>608</v>
      </c>
      <c r="F11403" s="128">
        <v>234</v>
      </c>
      <c r="G11403" s="126" t="s">
        <v>13783</v>
      </c>
      <c r="H11403" s="126" t="s">
        <v>20273</v>
      </c>
      <c r="I11403" s="126" t="s">
        <v>21165</v>
      </c>
      <c r="J11403" s="126" t="s">
        <v>26241</v>
      </c>
      <c r="K11403" s="9">
        <f>_xlfn.IFNA(VLOOKUP(Table5[[#This Row],[Section]],SubSill_Tier,2,FALSE),0)</f>
        <v>0</v>
      </c>
      <c r="L11403" s="9" t="str">
        <f t="shared" si="187"/>
        <v/>
      </c>
      <c r="M11403" s="205" t="str" cm="1">
        <f t="array" ref="M11403">_xlfn.IFS(NOT(ISERROR(VLOOKUP(Table5[[#This Row],[Section]],TB_notTB,1,FALSE))),"No",LEFT(Table5[[#This Row],[Section]],3)="ETB","PLS",LEFT(Table5[[#This Row],[Section]],1)="7","PDB",NOT(ISBLANK(Table5[[#This Row],[Section]])),"No")</f>
        <v>No</v>
      </c>
    </row>
    <row r="11404" spans="1:13" x14ac:dyDescent="0.25">
      <c r="A11404" s="126" t="s">
        <v>4314</v>
      </c>
      <c r="B11404" s="126" t="s">
        <v>4315</v>
      </c>
      <c r="C11404" s="126" t="s">
        <v>75</v>
      </c>
      <c r="D11404" s="127">
        <v>1.536</v>
      </c>
      <c r="E11404" s="128">
        <v>569</v>
      </c>
      <c r="F11404" s="128">
        <v>179</v>
      </c>
      <c r="G11404" s="126" t="s">
        <v>13783</v>
      </c>
      <c r="H11404" s="126" t="s">
        <v>20273</v>
      </c>
      <c r="I11404" s="126" t="s">
        <v>21165</v>
      </c>
      <c r="J11404" s="126" t="s">
        <v>26241</v>
      </c>
      <c r="K11404" s="9">
        <f>_xlfn.IFNA(VLOOKUP(Table5[[#This Row],[Section]],SubSill_Tier,2,FALSE),0)</f>
        <v>0</v>
      </c>
      <c r="L11404" s="9" t="str">
        <f t="shared" si="187"/>
        <v/>
      </c>
      <c r="M11404" s="205" t="str" cm="1">
        <f t="array" ref="M11404">_xlfn.IFS(NOT(ISERROR(VLOOKUP(Table5[[#This Row],[Section]],TB_notTB,1,FALSE))),"No",LEFT(Table5[[#This Row],[Section]],3)="ETB","PLS",LEFT(Table5[[#This Row],[Section]],1)="7","PDB",NOT(ISBLANK(Table5[[#This Row],[Section]])),"No")</f>
        <v>No</v>
      </c>
    </row>
    <row r="11405" spans="1:13" x14ac:dyDescent="0.25">
      <c r="A11405" s="126" t="s">
        <v>4316</v>
      </c>
      <c r="B11405" s="126" t="s">
        <v>22445</v>
      </c>
      <c r="C11405" s="126" t="s">
        <v>75</v>
      </c>
      <c r="D11405" s="127">
        <v>1.9750000000000001</v>
      </c>
      <c r="E11405" s="128">
        <v>633</v>
      </c>
      <c r="F11405" s="128">
        <v>294</v>
      </c>
      <c r="G11405" s="126" t="s">
        <v>13797</v>
      </c>
      <c r="H11405" s="126" t="s">
        <v>20354</v>
      </c>
      <c r="I11405" s="126" t="s">
        <v>21250</v>
      </c>
      <c r="J11405" s="126" t="s">
        <v>26241</v>
      </c>
      <c r="K11405" s="9">
        <f>_xlfn.IFNA(VLOOKUP(Table5[[#This Row],[Section]],SubSill_Tier,2,FALSE),0)</f>
        <v>0</v>
      </c>
      <c r="L11405" s="9" t="str">
        <f t="shared" si="187"/>
        <v/>
      </c>
      <c r="M11405" s="205" t="str" cm="1">
        <f t="array" ref="M11405">_xlfn.IFS(NOT(ISERROR(VLOOKUP(Table5[[#This Row],[Section]],TB_notTB,1,FALSE))),"No",LEFT(Table5[[#This Row],[Section]],3)="ETB","PLS",LEFT(Table5[[#This Row],[Section]],1)="7","PDB",NOT(ISBLANK(Table5[[#This Row],[Section]])),"No")</f>
        <v>No</v>
      </c>
    </row>
    <row r="11406" spans="1:13" x14ac:dyDescent="0.25">
      <c r="A11406" s="126" t="s">
        <v>4317</v>
      </c>
      <c r="B11406" s="126" t="s">
        <v>4318</v>
      </c>
      <c r="C11406" s="126" t="s">
        <v>75</v>
      </c>
      <c r="D11406" s="127">
        <v>1.5229999999999999</v>
      </c>
      <c r="E11406" s="128">
        <v>426</v>
      </c>
      <c r="F11406" s="128">
        <v>182</v>
      </c>
      <c r="G11406" s="126" t="s">
        <v>13797</v>
      </c>
      <c r="H11406" s="126" t="s">
        <v>20354</v>
      </c>
      <c r="I11406" s="126" t="s">
        <v>21250</v>
      </c>
      <c r="J11406" s="126" t="s">
        <v>26241</v>
      </c>
      <c r="K11406" s="9">
        <f>_xlfn.IFNA(VLOOKUP(Table5[[#This Row],[Section]],SubSill_Tier,2,FALSE),0)</f>
        <v>0</v>
      </c>
      <c r="L11406" s="9" t="str">
        <f t="shared" si="187"/>
        <v/>
      </c>
      <c r="M11406" s="205" t="str" cm="1">
        <f t="array" ref="M11406">_xlfn.IFS(NOT(ISERROR(VLOOKUP(Table5[[#This Row],[Section]],TB_notTB,1,FALSE))),"No",LEFT(Table5[[#This Row],[Section]],3)="ETB","PLS",LEFT(Table5[[#This Row],[Section]],1)="7","PDB",NOT(ISBLANK(Table5[[#This Row],[Section]])),"No")</f>
        <v>No</v>
      </c>
    </row>
    <row r="11407" spans="1:13" x14ac:dyDescent="0.25">
      <c r="A11407" s="126" t="s">
        <v>4319</v>
      </c>
      <c r="B11407" s="126" t="s">
        <v>17222</v>
      </c>
      <c r="C11407" s="126" t="s">
        <v>98</v>
      </c>
      <c r="D11407" s="127">
        <v>0.96299999999999997</v>
      </c>
      <c r="E11407" s="128">
        <v>137</v>
      </c>
      <c r="F11407" s="128">
        <v>137</v>
      </c>
      <c r="G11407" s="126" t="s">
        <v>13712</v>
      </c>
      <c r="H11407" s="126" t="s">
        <v>20120</v>
      </c>
      <c r="I11407" s="126" t="s">
        <v>21055</v>
      </c>
      <c r="J11407" s="126" t="s">
        <v>26232</v>
      </c>
      <c r="K11407" s="9">
        <f>_xlfn.IFNA(VLOOKUP(Table5[[#This Row],[Section]],SubSill_Tier,2,FALSE),0)</f>
        <v>0</v>
      </c>
      <c r="L11407" s="9" t="str">
        <f t="shared" si="187"/>
        <v/>
      </c>
      <c r="M11407" s="205" t="str" cm="1">
        <f t="array" ref="M11407">_xlfn.IFS(NOT(ISERROR(VLOOKUP(Table5[[#This Row],[Section]],TB_notTB,1,FALSE))),"No",LEFT(Table5[[#This Row],[Section]],3)="ETB","PLS",LEFT(Table5[[#This Row],[Section]],1)="7","PDB",NOT(ISBLANK(Table5[[#This Row],[Section]])),"No")</f>
        <v>No</v>
      </c>
    </row>
    <row r="11408" spans="1:13" x14ac:dyDescent="0.25">
      <c r="A11408" s="126" t="s">
        <v>9452</v>
      </c>
      <c r="B11408" s="126" t="s">
        <v>12797</v>
      </c>
      <c r="C11408" s="126" t="s">
        <v>75</v>
      </c>
      <c r="D11408" s="127">
        <v>7.4980000000000002</v>
      </c>
      <c r="E11408" s="128">
        <v>525</v>
      </c>
      <c r="F11408" s="128">
        <v>525</v>
      </c>
      <c r="G11408" s="126" t="s">
        <v>13750</v>
      </c>
      <c r="H11408" s="126" t="s">
        <v>21081</v>
      </c>
      <c r="I11408" s="126" t="s">
        <v>21082</v>
      </c>
      <c r="J11408" s="126" t="s">
        <v>26245</v>
      </c>
      <c r="K11408" s="9">
        <f>_xlfn.IFNA(VLOOKUP(Table5[[#This Row],[Section]],SubSill_Tier,2,FALSE),0)</f>
        <v>0</v>
      </c>
      <c r="L11408" s="9" t="str">
        <f t="shared" si="187"/>
        <v>Wall</v>
      </c>
      <c r="M11408" s="205" t="str" cm="1">
        <f t="array" ref="M11408">_xlfn.IFS(NOT(ISERROR(VLOOKUP(Table5[[#This Row],[Section]],TB_notTB,1,FALSE))),"No",LEFT(Table5[[#This Row],[Section]],3)="ETB","PLS",LEFT(Table5[[#This Row],[Section]],1)="7","PDB",NOT(ISBLANK(Table5[[#This Row],[Section]])),"No")</f>
        <v>No</v>
      </c>
    </row>
    <row r="11409" spans="1:13" x14ac:dyDescent="0.25">
      <c r="A11409" s="126" t="s">
        <v>9453</v>
      </c>
      <c r="B11409" s="126" t="s">
        <v>9454</v>
      </c>
      <c r="C11409" s="126" t="s">
        <v>75</v>
      </c>
      <c r="D11409" s="127">
        <v>1.194</v>
      </c>
      <c r="E11409" s="128">
        <v>444</v>
      </c>
      <c r="F11409" s="128">
        <v>109</v>
      </c>
      <c r="G11409" s="126" t="s">
        <v>13750</v>
      </c>
      <c r="H11409" s="126" t="s">
        <v>20121</v>
      </c>
      <c r="I11409" s="126" t="s">
        <v>20122</v>
      </c>
      <c r="J11409" s="126" t="s">
        <v>26234</v>
      </c>
      <c r="K11409" s="9">
        <f>_xlfn.IFNA(VLOOKUP(Table5[[#This Row],[Section]],SubSill_Tier,2,FALSE),0)</f>
        <v>0</v>
      </c>
      <c r="L11409" s="9" t="str">
        <f t="shared" si="187"/>
        <v/>
      </c>
      <c r="M11409" s="205" t="str" cm="1">
        <f t="array" ref="M11409">_xlfn.IFS(NOT(ISERROR(VLOOKUP(Table5[[#This Row],[Section]],TB_notTB,1,FALSE))),"No",LEFT(Table5[[#This Row],[Section]],3)="ETB","PLS",LEFT(Table5[[#This Row],[Section]],1)="7","PDB",NOT(ISBLANK(Table5[[#This Row],[Section]])),"No")</f>
        <v>No</v>
      </c>
    </row>
    <row r="11410" spans="1:13" x14ac:dyDescent="0.25">
      <c r="A11410" s="126" t="s">
        <v>9455</v>
      </c>
      <c r="B11410" s="126" t="s">
        <v>3598</v>
      </c>
      <c r="C11410" s="126" t="s">
        <v>98</v>
      </c>
      <c r="D11410" s="127">
        <v>2.3730000000000002</v>
      </c>
      <c r="E11410" s="128">
        <v>519</v>
      </c>
      <c r="F11410" s="128">
        <v>519</v>
      </c>
      <c r="G11410" s="126" t="s">
        <v>13724</v>
      </c>
      <c r="H11410" s="126" t="s">
        <v>20186</v>
      </c>
      <c r="I11410" s="126" t="s">
        <v>22099</v>
      </c>
      <c r="J11410" s="126" t="s">
        <v>26234</v>
      </c>
      <c r="K11410" s="9">
        <f>_xlfn.IFNA(VLOOKUP(Table5[[#This Row],[Section]],SubSill_Tier,2,FALSE),0)</f>
        <v>0</v>
      </c>
      <c r="L11410" s="9" t="str">
        <f t="shared" si="187"/>
        <v/>
      </c>
      <c r="M11410" s="205" t="str" cm="1">
        <f t="array" ref="M11410">_xlfn.IFS(NOT(ISERROR(VLOOKUP(Table5[[#This Row],[Section]],TB_notTB,1,FALSE))),"No",LEFT(Table5[[#This Row],[Section]],3)="ETB","PLS",LEFT(Table5[[#This Row],[Section]],1)="7","PDB",NOT(ISBLANK(Table5[[#This Row],[Section]])),"No")</f>
        <v>No</v>
      </c>
    </row>
    <row r="11411" spans="1:13" x14ac:dyDescent="0.25">
      <c r="A11411" s="126" t="s">
        <v>9456</v>
      </c>
      <c r="B11411" s="126" t="s">
        <v>12798</v>
      </c>
      <c r="C11411" s="126" t="s">
        <v>75</v>
      </c>
      <c r="D11411" s="127">
        <v>3.5369999999999999</v>
      </c>
      <c r="E11411" s="128">
        <v>360</v>
      </c>
      <c r="F11411" s="128">
        <v>360</v>
      </c>
      <c r="G11411" s="126" t="s">
        <v>13750</v>
      </c>
      <c r="H11411" s="126" t="s">
        <v>21081</v>
      </c>
      <c r="I11411" s="126" t="s">
        <v>21082</v>
      </c>
      <c r="J11411" s="126" t="s">
        <v>26237</v>
      </c>
      <c r="K11411" s="9">
        <f>_xlfn.IFNA(VLOOKUP(Table5[[#This Row],[Section]],SubSill_Tier,2,FALSE),0)</f>
        <v>0</v>
      </c>
      <c r="L11411" s="9" t="str">
        <f t="shared" si="187"/>
        <v>Wall</v>
      </c>
      <c r="M11411" s="205" t="str" cm="1">
        <f t="array" ref="M11411">_xlfn.IFS(NOT(ISERROR(VLOOKUP(Table5[[#This Row],[Section]],TB_notTB,1,FALSE))),"No",LEFT(Table5[[#This Row],[Section]],3)="ETB","PLS",LEFT(Table5[[#This Row],[Section]],1)="7","PDB",NOT(ISBLANK(Table5[[#This Row],[Section]])),"No")</f>
        <v>No</v>
      </c>
    </row>
    <row r="11412" spans="1:13" x14ac:dyDescent="0.25">
      <c r="A11412" s="126" t="s">
        <v>9457</v>
      </c>
      <c r="B11412" s="126" t="s">
        <v>9458</v>
      </c>
      <c r="C11412" s="126" t="s">
        <v>75</v>
      </c>
      <c r="D11412" s="127">
        <v>1.194</v>
      </c>
      <c r="E11412" s="128">
        <v>444</v>
      </c>
      <c r="F11412" s="128">
        <v>109</v>
      </c>
      <c r="G11412" s="126" t="s">
        <v>13750</v>
      </c>
      <c r="H11412" s="126" t="s">
        <v>21081</v>
      </c>
      <c r="I11412" s="126" t="s">
        <v>21082</v>
      </c>
      <c r="J11412" s="126" t="s">
        <v>26233</v>
      </c>
      <c r="K11412" s="9">
        <f>_xlfn.IFNA(VLOOKUP(Table5[[#This Row],[Section]],SubSill_Tier,2,FALSE),0)</f>
        <v>0</v>
      </c>
      <c r="L11412" s="9" t="str">
        <f t="shared" si="187"/>
        <v>Wall</v>
      </c>
      <c r="M11412" s="205" t="str" cm="1">
        <f t="array" ref="M11412">_xlfn.IFS(NOT(ISERROR(VLOOKUP(Table5[[#This Row],[Section]],TB_notTB,1,FALSE))),"No",LEFT(Table5[[#This Row],[Section]],3)="ETB","PLS",LEFT(Table5[[#This Row],[Section]],1)="7","PDB",NOT(ISBLANK(Table5[[#This Row],[Section]])),"No")</f>
        <v>No</v>
      </c>
    </row>
    <row r="11413" spans="1:13" x14ac:dyDescent="0.25">
      <c r="A11413" s="126" t="s">
        <v>4320</v>
      </c>
      <c r="B11413" s="126" t="s">
        <v>17222</v>
      </c>
      <c r="C11413" s="126" t="s">
        <v>98</v>
      </c>
      <c r="D11413" s="127">
        <v>4.8319999999999999</v>
      </c>
      <c r="E11413" s="128">
        <v>611</v>
      </c>
      <c r="F11413" s="128">
        <v>376</v>
      </c>
      <c r="G11413" s="126" t="s">
        <v>13712</v>
      </c>
      <c r="H11413" s="126" t="s">
        <v>20120</v>
      </c>
      <c r="I11413" s="126" t="s">
        <v>21055</v>
      </c>
      <c r="J11413" s="126" t="s">
        <v>26232</v>
      </c>
      <c r="K11413" s="9">
        <f>_xlfn.IFNA(VLOOKUP(Table5[[#This Row],[Section]],SubSill_Tier,2,FALSE),0)</f>
        <v>0</v>
      </c>
      <c r="L11413" s="9" t="str">
        <f t="shared" si="187"/>
        <v/>
      </c>
      <c r="M11413" s="205" t="str" cm="1">
        <f t="array" ref="M11413">_xlfn.IFS(NOT(ISERROR(VLOOKUP(Table5[[#This Row],[Section]],TB_notTB,1,FALSE))),"No",LEFT(Table5[[#This Row],[Section]],3)="ETB","PLS",LEFT(Table5[[#This Row],[Section]],1)="7","PDB",NOT(ISBLANK(Table5[[#This Row],[Section]])),"No")</f>
        <v>No</v>
      </c>
    </row>
    <row r="11414" spans="1:13" x14ac:dyDescent="0.25">
      <c r="A11414" s="126" t="s">
        <v>4321</v>
      </c>
      <c r="B11414" s="126" t="s">
        <v>4322</v>
      </c>
      <c r="C11414" s="126" t="s">
        <v>75</v>
      </c>
      <c r="D11414" s="127">
        <v>0.48599999999999999</v>
      </c>
      <c r="E11414" s="128">
        <v>171</v>
      </c>
      <c r="F11414" s="128">
        <v>171</v>
      </c>
      <c r="G11414" s="126" t="s">
        <v>21111</v>
      </c>
      <c r="H11414" s="126" t="s">
        <v>21112</v>
      </c>
      <c r="I11414" s="126" t="s">
        <v>21113</v>
      </c>
      <c r="J11414" s="126" t="s">
        <v>26241</v>
      </c>
      <c r="K11414" s="9">
        <f>_xlfn.IFNA(VLOOKUP(Table5[[#This Row],[Section]],SubSill_Tier,2,FALSE),0)</f>
        <v>0</v>
      </c>
      <c r="L11414" s="9" t="str">
        <f t="shared" si="187"/>
        <v/>
      </c>
      <c r="M11414" s="205" t="str" cm="1">
        <f t="array" ref="M11414">_xlfn.IFS(NOT(ISERROR(VLOOKUP(Table5[[#This Row],[Section]],TB_notTB,1,FALSE))),"No",LEFT(Table5[[#This Row],[Section]],3)="ETB","PLS",LEFT(Table5[[#This Row],[Section]],1)="7","PDB",NOT(ISBLANK(Table5[[#This Row],[Section]])),"No")</f>
        <v>No</v>
      </c>
    </row>
    <row r="11415" spans="1:13" x14ac:dyDescent="0.25">
      <c r="A11415" s="126" t="s">
        <v>16608</v>
      </c>
      <c r="B11415" s="126" t="s">
        <v>17222</v>
      </c>
      <c r="C11415" s="126" t="s">
        <v>98</v>
      </c>
      <c r="D11415" s="127">
        <v>0.255</v>
      </c>
      <c r="E11415" s="128">
        <v>142</v>
      </c>
      <c r="F11415" s="128">
        <v>100</v>
      </c>
      <c r="G11415" s="126" t="s">
        <v>14884</v>
      </c>
      <c r="H11415" s="126" t="s">
        <v>20139</v>
      </c>
      <c r="I11415" s="126" t="s">
        <v>20140</v>
      </c>
      <c r="J11415" s="126" t="s">
        <v>26243</v>
      </c>
      <c r="K11415" s="9">
        <f>_xlfn.IFNA(VLOOKUP(Table5[[#This Row],[Section]],SubSill_Tier,2,FALSE),0)</f>
        <v>0</v>
      </c>
      <c r="L11415" s="9" t="str">
        <f t="shared" si="187"/>
        <v/>
      </c>
      <c r="M11415" s="205" t="str" cm="1">
        <f t="array" ref="M11415">_xlfn.IFS(NOT(ISERROR(VLOOKUP(Table5[[#This Row],[Section]],TB_notTB,1,FALSE))),"No",LEFT(Table5[[#This Row],[Section]],3)="ETB","PLS",LEFT(Table5[[#This Row],[Section]],1)="7","PDB",NOT(ISBLANK(Table5[[#This Row],[Section]])),"No")</f>
        <v>No</v>
      </c>
    </row>
    <row r="11416" spans="1:13" x14ac:dyDescent="0.25">
      <c r="A11416" s="126" t="s">
        <v>16609</v>
      </c>
      <c r="B11416" s="126" t="s">
        <v>16610</v>
      </c>
      <c r="C11416" s="126" t="s">
        <v>75</v>
      </c>
      <c r="D11416" s="127">
        <v>1.103</v>
      </c>
      <c r="E11416" s="128">
        <v>512</v>
      </c>
      <c r="F11416" s="128">
        <v>257</v>
      </c>
      <c r="G11416" s="126" t="s">
        <v>14967</v>
      </c>
      <c r="H11416" s="126" t="s">
        <v>21251</v>
      </c>
      <c r="I11416" s="126" t="s">
        <v>22136</v>
      </c>
      <c r="J11416" s="126" t="s">
        <v>26278</v>
      </c>
      <c r="K11416" s="9">
        <f>_xlfn.IFNA(VLOOKUP(Table5[[#This Row],[Section]],SubSill_Tier,2,FALSE),0)</f>
        <v>0</v>
      </c>
      <c r="L11416" s="9" t="str">
        <f t="shared" si="187"/>
        <v/>
      </c>
      <c r="M11416" s="205" t="str" cm="1">
        <f t="array" ref="M11416">_xlfn.IFS(NOT(ISERROR(VLOOKUP(Table5[[#This Row],[Section]],TB_notTB,1,FALSE))),"No",LEFT(Table5[[#This Row],[Section]],3)="ETB","PLS",LEFT(Table5[[#This Row],[Section]],1)="7","PDB",NOT(ISBLANK(Table5[[#This Row],[Section]])),"No")</f>
        <v>No</v>
      </c>
    </row>
    <row r="11417" spans="1:13" x14ac:dyDescent="0.25">
      <c r="A11417" s="126" t="s">
        <v>16611</v>
      </c>
      <c r="B11417" s="126" t="s">
        <v>16612</v>
      </c>
      <c r="C11417" s="126" t="s">
        <v>75</v>
      </c>
      <c r="D11417" s="127">
        <v>1.238</v>
      </c>
      <c r="E11417" s="128">
        <v>573</v>
      </c>
      <c r="F11417" s="128">
        <v>309</v>
      </c>
      <c r="G11417" s="126" t="s">
        <v>14967</v>
      </c>
      <c r="H11417" s="126" t="s">
        <v>21251</v>
      </c>
      <c r="I11417" s="126" t="s">
        <v>22136</v>
      </c>
      <c r="J11417" s="126" t="s">
        <v>26278</v>
      </c>
      <c r="K11417" s="9">
        <f>_xlfn.IFNA(VLOOKUP(Table5[[#This Row],[Section]],SubSill_Tier,2,FALSE),0)</f>
        <v>0</v>
      </c>
      <c r="L11417" s="9" t="str">
        <f t="shared" si="187"/>
        <v/>
      </c>
      <c r="M11417" s="205" t="str" cm="1">
        <f t="array" ref="M11417">_xlfn.IFS(NOT(ISERROR(VLOOKUP(Table5[[#This Row],[Section]],TB_notTB,1,FALSE))),"No",LEFT(Table5[[#This Row],[Section]],3)="ETB","PLS",LEFT(Table5[[#This Row],[Section]],1)="7","PDB",NOT(ISBLANK(Table5[[#This Row],[Section]])),"No")</f>
        <v>No</v>
      </c>
    </row>
    <row r="11418" spans="1:13" x14ac:dyDescent="0.25">
      <c r="A11418" s="126" t="s">
        <v>4323</v>
      </c>
      <c r="B11418" s="126" t="s">
        <v>4324</v>
      </c>
      <c r="C11418" s="126" t="s">
        <v>75</v>
      </c>
      <c r="D11418" s="127">
        <v>0.76400000000000001</v>
      </c>
      <c r="E11418" s="128">
        <v>345</v>
      </c>
      <c r="F11418" s="128">
        <v>100</v>
      </c>
      <c r="G11418" s="126" t="s">
        <v>13726</v>
      </c>
      <c r="H11418" s="126" t="s">
        <v>20136</v>
      </c>
      <c r="I11418" s="126" t="s">
        <v>21065</v>
      </c>
      <c r="J11418" s="126" t="s">
        <v>26241</v>
      </c>
      <c r="K11418" s="9">
        <f>_xlfn.IFNA(VLOOKUP(Table5[[#This Row],[Section]],SubSill_Tier,2,FALSE),0)</f>
        <v>0</v>
      </c>
      <c r="L11418" s="9" t="str">
        <f t="shared" si="187"/>
        <v/>
      </c>
      <c r="M11418" s="205" t="str" cm="1">
        <f t="array" ref="M11418">_xlfn.IFS(NOT(ISERROR(VLOOKUP(Table5[[#This Row],[Section]],TB_notTB,1,FALSE))),"No",LEFT(Table5[[#This Row],[Section]],3)="ETB","PLS",LEFT(Table5[[#This Row],[Section]],1)="7","PDB",NOT(ISBLANK(Table5[[#This Row],[Section]])),"No")</f>
        <v>No</v>
      </c>
    </row>
    <row r="11419" spans="1:13" x14ac:dyDescent="0.25">
      <c r="A11419" s="126" t="s">
        <v>16613</v>
      </c>
      <c r="B11419" s="126" t="s">
        <v>16614</v>
      </c>
      <c r="C11419" s="126" t="s">
        <v>75</v>
      </c>
      <c r="D11419" s="127">
        <v>1.9059999999999999</v>
      </c>
      <c r="E11419" s="128">
        <v>723</v>
      </c>
      <c r="F11419" s="128">
        <v>280</v>
      </c>
      <c r="G11419" s="126" t="s">
        <v>14967</v>
      </c>
      <c r="H11419" s="126" t="s">
        <v>21251</v>
      </c>
      <c r="I11419" s="126" t="s">
        <v>22136</v>
      </c>
      <c r="J11419" s="126" t="s">
        <v>26278</v>
      </c>
      <c r="K11419" s="9">
        <f>_xlfn.IFNA(VLOOKUP(Table5[[#This Row],[Section]],SubSill_Tier,2,FALSE),0)</f>
        <v>0</v>
      </c>
      <c r="L11419" s="9" t="str">
        <f t="shared" si="187"/>
        <v/>
      </c>
      <c r="M11419" s="205" t="str" cm="1">
        <f t="array" ref="M11419">_xlfn.IFS(NOT(ISERROR(VLOOKUP(Table5[[#This Row],[Section]],TB_notTB,1,FALSE))),"No",LEFT(Table5[[#This Row],[Section]],3)="ETB","PLS",LEFT(Table5[[#This Row],[Section]],1)="7","PDB",NOT(ISBLANK(Table5[[#This Row],[Section]])),"No")</f>
        <v>No</v>
      </c>
    </row>
    <row r="11420" spans="1:13" x14ac:dyDescent="0.25">
      <c r="A11420" s="126" t="s">
        <v>16615</v>
      </c>
      <c r="B11420" s="126" t="s">
        <v>24312</v>
      </c>
      <c r="C11420" s="126" t="s">
        <v>98</v>
      </c>
      <c r="D11420" s="127">
        <v>1.51</v>
      </c>
      <c r="E11420" s="128">
        <v>560</v>
      </c>
      <c r="F11420" s="128">
        <v>190</v>
      </c>
      <c r="G11420" s="126" t="s">
        <v>14884</v>
      </c>
      <c r="H11420" s="126" t="s">
        <v>20232</v>
      </c>
      <c r="I11420" s="126" t="s">
        <v>20262</v>
      </c>
      <c r="J11420" s="126" t="s">
        <v>26291</v>
      </c>
      <c r="K11420" s="9">
        <f>_xlfn.IFNA(VLOOKUP(Table5[[#This Row],[Section]],SubSill_Tier,2,FALSE),0)</f>
        <v>0</v>
      </c>
      <c r="L11420" s="9" t="str">
        <f t="shared" si="187"/>
        <v/>
      </c>
      <c r="M11420" s="205" t="str" cm="1">
        <f t="array" ref="M11420">_xlfn.IFS(NOT(ISERROR(VLOOKUP(Table5[[#This Row],[Section]],TB_notTB,1,FALSE))),"No",LEFT(Table5[[#This Row],[Section]],3)="ETB","PLS",LEFT(Table5[[#This Row],[Section]],1)="7","PDB",NOT(ISBLANK(Table5[[#This Row],[Section]])),"No")</f>
        <v>No</v>
      </c>
    </row>
    <row r="11421" spans="1:13" x14ac:dyDescent="0.25">
      <c r="A11421" s="126" t="s">
        <v>16616</v>
      </c>
      <c r="B11421" s="126" t="s">
        <v>16617</v>
      </c>
      <c r="C11421" s="126" t="s">
        <v>75</v>
      </c>
      <c r="D11421" s="127">
        <v>1.5489999999999999</v>
      </c>
      <c r="E11421" s="128">
        <v>631</v>
      </c>
      <c r="F11421" s="128">
        <v>304</v>
      </c>
      <c r="G11421" s="126" t="s">
        <v>14967</v>
      </c>
      <c r="H11421" s="126" t="s">
        <v>21251</v>
      </c>
      <c r="I11421" s="126" t="s">
        <v>22136</v>
      </c>
      <c r="J11421" s="126" t="s">
        <v>26278</v>
      </c>
      <c r="K11421" s="9">
        <f>_xlfn.IFNA(VLOOKUP(Table5[[#This Row],[Section]],SubSill_Tier,2,FALSE),0)</f>
        <v>0</v>
      </c>
      <c r="L11421" s="9" t="str">
        <f t="shared" si="187"/>
        <v/>
      </c>
      <c r="M11421" s="205" t="str" cm="1">
        <f t="array" ref="M11421">_xlfn.IFS(NOT(ISERROR(VLOOKUP(Table5[[#This Row],[Section]],TB_notTB,1,FALSE))),"No",LEFT(Table5[[#This Row],[Section]],3)="ETB","PLS",LEFT(Table5[[#This Row],[Section]],1)="7","PDB",NOT(ISBLANK(Table5[[#This Row],[Section]])),"No")</f>
        <v>No</v>
      </c>
    </row>
    <row r="11422" spans="1:13" x14ac:dyDescent="0.25">
      <c r="A11422" s="126" t="s">
        <v>16618</v>
      </c>
      <c r="B11422" s="126" t="s">
        <v>16619</v>
      </c>
      <c r="C11422" s="126" t="s">
        <v>75</v>
      </c>
      <c r="D11422" s="127">
        <v>0.51200000000000001</v>
      </c>
      <c r="E11422" s="128">
        <v>246</v>
      </c>
      <c r="F11422" s="128">
        <v>100</v>
      </c>
      <c r="G11422" s="126" t="s">
        <v>14967</v>
      </c>
      <c r="H11422" s="126" t="s">
        <v>21251</v>
      </c>
      <c r="I11422" s="126" t="s">
        <v>22136</v>
      </c>
      <c r="J11422" s="126" t="s">
        <v>26278</v>
      </c>
      <c r="K11422" s="9">
        <f>_xlfn.IFNA(VLOOKUP(Table5[[#This Row],[Section]],SubSill_Tier,2,FALSE),0)</f>
        <v>0</v>
      </c>
      <c r="L11422" s="9" t="str">
        <f t="shared" si="187"/>
        <v/>
      </c>
      <c r="M11422" s="205" t="str" cm="1">
        <f t="array" ref="M11422">_xlfn.IFS(NOT(ISERROR(VLOOKUP(Table5[[#This Row],[Section]],TB_notTB,1,FALSE))),"No",LEFT(Table5[[#This Row],[Section]],3)="ETB","PLS",LEFT(Table5[[#This Row],[Section]],1)="7","PDB",NOT(ISBLANK(Table5[[#This Row],[Section]])),"No")</f>
        <v>No</v>
      </c>
    </row>
    <row r="11423" spans="1:13" x14ac:dyDescent="0.25">
      <c r="A11423" s="126" t="s">
        <v>16620</v>
      </c>
      <c r="B11423" s="126" t="s">
        <v>16621</v>
      </c>
      <c r="C11423" s="126" t="s">
        <v>75</v>
      </c>
      <c r="D11423" s="127">
        <v>0.54100000000000004</v>
      </c>
      <c r="E11423" s="128">
        <v>241</v>
      </c>
      <c r="F11423" s="128">
        <v>120</v>
      </c>
      <c r="G11423" s="126" t="s">
        <v>14967</v>
      </c>
      <c r="H11423" s="126" t="s">
        <v>21251</v>
      </c>
      <c r="I11423" s="126" t="s">
        <v>22136</v>
      </c>
      <c r="J11423" s="126" t="s">
        <v>26278</v>
      </c>
      <c r="K11423" s="9">
        <f>_xlfn.IFNA(VLOOKUP(Table5[[#This Row],[Section]],SubSill_Tier,2,FALSE),0)</f>
        <v>0</v>
      </c>
      <c r="L11423" s="9" t="str">
        <f t="shared" si="187"/>
        <v/>
      </c>
      <c r="M11423" s="205" t="str" cm="1">
        <f t="array" ref="M11423">_xlfn.IFS(NOT(ISERROR(VLOOKUP(Table5[[#This Row],[Section]],TB_notTB,1,FALSE))),"No",LEFT(Table5[[#This Row],[Section]],3)="ETB","PLS",LEFT(Table5[[#This Row],[Section]],1)="7","PDB",NOT(ISBLANK(Table5[[#This Row],[Section]])),"No")</f>
        <v>No</v>
      </c>
    </row>
    <row r="11424" spans="1:13" x14ac:dyDescent="0.25">
      <c r="A11424" s="126" t="s">
        <v>16622</v>
      </c>
      <c r="B11424" s="126" t="s">
        <v>16623</v>
      </c>
      <c r="C11424" s="126" t="s">
        <v>75</v>
      </c>
      <c r="D11424" s="127">
        <v>1.3759999999999999</v>
      </c>
      <c r="E11424" s="128">
        <v>626</v>
      </c>
      <c r="F11424" s="128">
        <v>369</v>
      </c>
      <c r="G11424" s="126" t="s">
        <v>14967</v>
      </c>
      <c r="H11424" s="126" t="s">
        <v>21251</v>
      </c>
      <c r="I11424" s="126" t="s">
        <v>22136</v>
      </c>
      <c r="J11424" s="126" t="s">
        <v>26278</v>
      </c>
      <c r="K11424" s="9">
        <f>_xlfn.IFNA(VLOOKUP(Table5[[#This Row],[Section]],SubSill_Tier,2,FALSE),0)</f>
        <v>0</v>
      </c>
      <c r="L11424" s="9" t="str">
        <f t="shared" si="187"/>
        <v/>
      </c>
      <c r="M11424" s="205" t="str" cm="1">
        <f t="array" ref="M11424">_xlfn.IFS(NOT(ISERROR(VLOOKUP(Table5[[#This Row],[Section]],TB_notTB,1,FALSE))),"No",LEFT(Table5[[#This Row],[Section]],3)="ETB","PLS",LEFT(Table5[[#This Row],[Section]],1)="7","PDB",NOT(ISBLANK(Table5[[#This Row],[Section]])),"No")</f>
        <v>No</v>
      </c>
    </row>
    <row r="11425" spans="1:13" x14ac:dyDescent="0.25">
      <c r="A11425" s="126" t="s">
        <v>16624</v>
      </c>
      <c r="B11425" s="126" t="s">
        <v>16625</v>
      </c>
      <c r="C11425" s="126" t="s">
        <v>75</v>
      </c>
      <c r="D11425" s="127">
        <v>0.36199999999999999</v>
      </c>
      <c r="E11425" s="128">
        <v>211</v>
      </c>
      <c r="F11425" s="128">
        <v>100</v>
      </c>
      <c r="G11425" s="126" t="s">
        <v>14884</v>
      </c>
      <c r="H11425" s="126" t="s">
        <v>21146</v>
      </c>
      <c r="I11425" s="126" t="s">
        <v>22101</v>
      </c>
      <c r="J11425" s="126" t="s">
        <v>26278</v>
      </c>
      <c r="K11425" s="9">
        <f>_xlfn.IFNA(VLOOKUP(Table5[[#This Row],[Section]],SubSill_Tier,2,FALSE),0)</f>
        <v>0</v>
      </c>
      <c r="L11425" s="9" t="str">
        <f t="shared" si="187"/>
        <v/>
      </c>
      <c r="M11425" s="205" t="str" cm="1">
        <f t="array" ref="M11425">_xlfn.IFS(NOT(ISERROR(VLOOKUP(Table5[[#This Row],[Section]],TB_notTB,1,FALSE))),"No",LEFT(Table5[[#This Row],[Section]],3)="ETB","PLS",LEFT(Table5[[#This Row],[Section]],1)="7","PDB",NOT(ISBLANK(Table5[[#This Row],[Section]])),"No")</f>
        <v>No</v>
      </c>
    </row>
    <row r="11426" spans="1:13" x14ac:dyDescent="0.25">
      <c r="A11426" s="126" t="s">
        <v>4325</v>
      </c>
      <c r="B11426" s="126" t="s">
        <v>29848</v>
      </c>
      <c r="C11426" s="126" t="s">
        <v>75</v>
      </c>
      <c r="D11426" s="127">
        <v>0.44500000000000001</v>
      </c>
      <c r="E11426" s="128">
        <v>178</v>
      </c>
      <c r="F11426" s="128">
        <v>100</v>
      </c>
      <c r="G11426" s="126" t="s">
        <v>13743</v>
      </c>
      <c r="H11426" s="126" t="s">
        <v>21092</v>
      </c>
      <c r="I11426" s="126" t="s">
        <v>21093</v>
      </c>
      <c r="J11426" s="126" t="s">
        <v>26241</v>
      </c>
      <c r="K11426" s="9">
        <f>_xlfn.IFNA(VLOOKUP(Table5[[#This Row],[Section]],SubSill_Tier,2,FALSE),0)</f>
        <v>0</v>
      </c>
      <c r="L11426" s="9" t="str">
        <f t="shared" si="187"/>
        <v/>
      </c>
      <c r="M11426" s="205" t="str" cm="1">
        <f t="array" ref="M11426">_xlfn.IFS(NOT(ISERROR(VLOOKUP(Table5[[#This Row],[Section]],TB_notTB,1,FALSE))),"No",LEFT(Table5[[#This Row],[Section]],3)="ETB","PLS",LEFT(Table5[[#This Row],[Section]],1)="7","PDB",NOT(ISBLANK(Table5[[#This Row],[Section]])),"No")</f>
        <v>No</v>
      </c>
    </row>
    <row r="11427" spans="1:13" x14ac:dyDescent="0.25">
      <c r="A11427" s="126" t="s">
        <v>9459</v>
      </c>
      <c r="B11427" s="126" t="s">
        <v>28698</v>
      </c>
      <c r="C11427" s="126" t="s">
        <v>75</v>
      </c>
      <c r="D11427" s="127">
        <v>3.919</v>
      </c>
      <c r="E11427" s="128">
        <v>252</v>
      </c>
      <c r="F11427" s="128">
        <v>252</v>
      </c>
      <c r="G11427" s="126" t="s">
        <v>13725</v>
      </c>
      <c r="H11427" s="126" t="s">
        <v>20134</v>
      </c>
      <c r="I11427" s="126" t="s">
        <v>20135</v>
      </c>
      <c r="J11427" s="126" t="s">
        <v>26240</v>
      </c>
      <c r="K11427" s="9">
        <f>_xlfn.IFNA(VLOOKUP(Table5[[#This Row],[Section]],SubSill_Tier,2,FALSE),0)</f>
        <v>0</v>
      </c>
      <c r="L11427" s="9" t="str">
        <f t="shared" si="187"/>
        <v/>
      </c>
      <c r="M11427" s="205" t="str" cm="1">
        <f t="array" ref="M11427">_xlfn.IFS(NOT(ISERROR(VLOOKUP(Table5[[#This Row],[Section]],TB_notTB,1,FALSE))),"No",LEFT(Table5[[#This Row],[Section]],3)="ETB","PLS",LEFT(Table5[[#This Row],[Section]],1)="7","PDB",NOT(ISBLANK(Table5[[#This Row],[Section]])),"No")</f>
        <v>No</v>
      </c>
    </row>
    <row r="11428" spans="1:13" x14ac:dyDescent="0.25">
      <c r="A11428" s="126" t="s">
        <v>21473</v>
      </c>
      <c r="B11428" s="126" t="s">
        <v>17222</v>
      </c>
      <c r="C11428" s="126" t="s">
        <v>75</v>
      </c>
      <c r="D11428" s="127">
        <v>2.8260000000000001</v>
      </c>
      <c r="E11428" s="128">
        <v>275</v>
      </c>
      <c r="F11428" s="128">
        <v>275</v>
      </c>
      <c r="G11428" s="126" t="s">
        <v>21170</v>
      </c>
      <c r="H11428" s="126" t="s">
        <v>21171</v>
      </c>
      <c r="I11428" s="126" t="s">
        <v>21172</v>
      </c>
      <c r="J11428" s="126" t="s">
        <v>26233</v>
      </c>
      <c r="K11428" s="9">
        <f>_xlfn.IFNA(VLOOKUP(Table5[[#This Row],[Section]],SubSill_Tier,2,FALSE),0)</f>
        <v>0</v>
      </c>
      <c r="L11428" s="9" t="str">
        <f t="shared" si="187"/>
        <v/>
      </c>
      <c r="M11428" s="205" t="str" cm="1">
        <f t="array" ref="M11428">_xlfn.IFS(NOT(ISERROR(VLOOKUP(Table5[[#This Row],[Section]],TB_notTB,1,FALSE))),"No",LEFT(Table5[[#This Row],[Section]],3)="ETB","PLS",LEFT(Table5[[#This Row],[Section]],1)="7","PDB",NOT(ISBLANK(Table5[[#This Row],[Section]])),"No")</f>
        <v>No</v>
      </c>
    </row>
    <row r="11429" spans="1:13" x14ac:dyDescent="0.25">
      <c r="A11429" s="126" t="s">
        <v>9460</v>
      </c>
      <c r="B11429" s="126" t="s">
        <v>9461</v>
      </c>
      <c r="C11429" s="126" t="s">
        <v>75</v>
      </c>
      <c r="D11429" s="127">
        <v>1.2589999999999999</v>
      </c>
      <c r="E11429" s="128">
        <v>452</v>
      </c>
      <c r="F11429" s="128">
        <v>137</v>
      </c>
      <c r="G11429" s="126" t="s">
        <v>13750</v>
      </c>
      <c r="H11429" s="126" t="s">
        <v>21081</v>
      </c>
      <c r="I11429" s="126" t="s">
        <v>21082</v>
      </c>
      <c r="J11429" s="126" t="s">
        <v>26233</v>
      </c>
      <c r="K11429" s="9">
        <f>_xlfn.IFNA(VLOOKUP(Table5[[#This Row],[Section]],SubSill_Tier,2,FALSE),0)</f>
        <v>0</v>
      </c>
      <c r="L11429" s="9" t="str">
        <f t="shared" si="187"/>
        <v>Wall</v>
      </c>
      <c r="M11429" s="205" t="str" cm="1">
        <f t="array" ref="M11429">_xlfn.IFS(NOT(ISERROR(VLOOKUP(Table5[[#This Row],[Section]],TB_notTB,1,FALSE))),"No",LEFT(Table5[[#This Row],[Section]],3)="ETB","PLS",LEFT(Table5[[#This Row],[Section]],1)="7","PDB",NOT(ISBLANK(Table5[[#This Row],[Section]])),"No")</f>
        <v>No</v>
      </c>
    </row>
    <row r="11430" spans="1:13" x14ac:dyDescent="0.25">
      <c r="A11430" s="126" t="s">
        <v>14358</v>
      </c>
      <c r="B11430" s="126" t="s">
        <v>14359</v>
      </c>
      <c r="C11430" s="126" t="s">
        <v>75</v>
      </c>
      <c r="D11430" s="127">
        <v>1.36</v>
      </c>
      <c r="E11430" s="128">
        <v>174</v>
      </c>
      <c r="F11430" s="128">
        <v>174</v>
      </c>
      <c r="G11430" s="126" t="s">
        <v>13750</v>
      </c>
      <c r="H11430" s="126" t="s">
        <v>21081</v>
      </c>
      <c r="I11430" s="126" t="s">
        <v>21082</v>
      </c>
      <c r="J11430" s="126" t="s">
        <v>26233</v>
      </c>
      <c r="K11430" s="9">
        <f>_xlfn.IFNA(VLOOKUP(Table5[[#This Row],[Section]],SubSill_Tier,2,FALSE),0)</f>
        <v>0</v>
      </c>
      <c r="L11430" s="9" t="str">
        <f t="shared" si="187"/>
        <v>Wall</v>
      </c>
      <c r="M11430" s="205" t="str" cm="1">
        <f t="array" ref="M11430">_xlfn.IFS(NOT(ISERROR(VLOOKUP(Table5[[#This Row],[Section]],TB_notTB,1,FALSE))),"No",LEFT(Table5[[#This Row],[Section]],3)="ETB","PLS",LEFT(Table5[[#This Row],[Section]],1)="7","PDB",NOT(ISBLANK(Table5[[#This Row],[Section]])),"No")</f>
        <v>No</v>
      </c>
    </row>
    <row r="11431" spans="1:13" x14ac:dyDescent="0.25">
      <c r="A11431" s="126" t="s">
        <v>14360</v>
      </c>
      <c r="B11431" s="126" t="s">
        <v>14361</v>
      </c>
      <c r="C11431" s="126" t="s">
        <v>75</v>
      </c>
      <c r="D11431" s="127">
        <v>0.874</v>
      </c>
      <c r="E11431" s="128">
        <v>114</v>
      </c>
      <c r="F11431" s="128">
        <v>114</v>
      </c>
      <c r="G11431" s="126" t="s">
        <v>13750</v>
      </c>
      <c r="H11431" s="126" t="s">
        <v>21081</v>
      </c>
      <c r="I11431" s="126" t="s">
        <v>21082</v>
      </c>
      <c r="J11431" s="126" t="s">
        <v>26233</v>
      </c>
      <c r="K11431" s="9">
        <f>_xlfn.IFNA(VLOOKUP(Table5[[#This Row],[Section]],SubSill_Tier,2,FALSE),0)</f>
        <v>0</v>
      </c>
      <c r="L11431" s="9" t="str">
        <f t="shared" si="187"/>
        <v>Wall</v>
      </c>
      <c r="M11431" s="205" t="str" cm="1">
        <f t="array" ref="M11431">_xlfn.IFS(NOT(ISERROR(VLOOKUP(Table5[[#This Row],[Section]],TB_notTB,1,FALSE))),"No",LEFT(Table5[[#This Row],[Section]],3)="ETB","PLS",LEFT(Table5[[#This Row],[Section]],1)="7","PDB",NOT(ISBLANK(Table5[[#This Row],[Section]])),"No")</f>
        <v>No</v>
      </c>
    </row>
    <row r="11432" spans="1:13" x14ac:dyDescent="0.25">
      <c r="A11432" s="126" t="s">
        <v>4326</v>
      </c>
      <c r="B11432" s="126" t="s">
        <v>4327</v>
      </c>
      <c r="C11432" s="126" t="s">
        <v>75</v>
      </c>
      <c r="D11432" s="127">
        <v>2.1309999999999998</v>
      </c>
      <c r="E11432" s="128">
        <v>837</v>
      </c>
      <c r="F11432" s="128">
        <v>510</v>
      </c>
      <c r="G11432" s="126" t="s">
        <v>13782</v>
      </c>
      <c r="H11432" s="126" t="s">
        <v>20267</v>
      </c>
      <c r="I11432" s="126" t="s">
        <v>21157</v>
      </c>
      <c r="J11432" s="126" t="s">
        <v>26241</v>
      </c>
      <c r="K11432" s="9">
        <f>_xlfn.IFNA(VLOOKUP(Table5[[#This Row],[Section]],SubSill_Tier,2,FALSE),0)</f>
        <v>0</v>
      </c>
      <c r="L11432" s="9" t="str">
        <f t="shared" si="187"/>
        <v/>
      </c>
      <c r="M11432" s="205" t="str" cm="1">
        <f t="array" ref="M11432">_xlfn.IFS(NOT(ISERROR(VLOOKUP(Table5[[#This Row],[Section]],TB_notTB,1,FALSE))),"No",LEFT(Table5[[#This Row],[Section]],3)="ETB","PLS",LEFT(Table5[[#This Row],[Section]],1)="7","PDB",NOT(ISBLANK(Table5[[#This Row],[Section]])),"No")</f>
        <v>No</v>
      </c>
    </row>
    <row r="11433" spans="1:13" x14ac:dyDescent="0.25">
      <c r="A11433" s="126" t="s">
        <v>4328</v>
      </c>
      <c r="B11433" s="126" t="s">
        <v>13023</v>
      </c>
      <c r="C11433" s="126" t="s">
        <v>75</v>
      </c>
      <c r="D11433" s="127">
        <v>2.113</v>
      </c>
      <c r="E11433" s="128">
        <v>764</v>
      </c>
      <c r="F11433" s="128">
        <v>265</v>
      </c>
      <c r="G11433" s="126" t="s">
        <v>13782</v>
      </c>
      <c r="H11433" s="126" t="s">
        <v>20267</v>
      </c>
      <c r="I11433" s="126" t="s">
        <v>21157</v>
      </c>
      <c r="J11433" s="126" t="s">
        <v>26241</v>
      </c>
      <c r="K11433" s="9">
        <f>_xlfn.IFNA(VLOOKUP(Table5[[#This Row],[Section]],SubSill_Tier,2,FALSE),0)</f>
        <v>0</v>
      </c>
      <c r="L11433" s="9" t="str">
        <f t="shared" si="187"/>
        <v/>
      </c>
      <c r="M11433" s="205" t="str" cm="1">
        <f t="array" ref="M11433">_xlfn.IFS(NOT(ISERROR(VLOOKUP(Table5[[#This Row],[Section]],TB_notTB,1,FALSE))),"No",LEFT(Table5[[#This Row],[Section]],3)="ETB","PLS",LEFT(Table5[[#This Row],[Section]],1)="7","PDB",NOT(ISBLANK(Table5[[#This Row],[Section]])),"No")</f>
        <v>No</v>
      </c>
    </row>
    <row r="11434" spans="1:13" x14ac:dyDescent="0.25">
      <c r="A11434" s="126" t="s">
        <v>4329</v>
      </c>
      <c r="B11434" s="126" t="s">
        <v>17222</v>
      </c>
      <c r="C11434" s="126" t="s">
        <v>98</v>
      </c>
      <c r="D11434" s="127">
        <v>1.573</v>
      </c>
      <c r="E11434" s="128">
        <v>310</v>
      </c>
      <c r="F11434" s="128">
        <v>171</v>
      </c>
      <c r="G11434" s="126" t="s">
        <v>13754</v>
      </c>
      <c r="H11434" s="126" t="s">
        <v>20175</v>
      </c>
      <c r="I11434" s="126" t="s">
        <v>20176</v>
      </c>
      <c r="J11434" s="126" t="s">
        <v>26241</v>
      </c>
      <c r="K11434" s="9">
        <f>_xlfn.IFNA(VLOOKUP(Table5[[#This Row],[Section]],SubSill_Tier,2,FALSE),0)</f>
        <v>0</v>
      </c>
      <c r="L11434" s="9" t="str">
        <f t="shared" si="187"/>
        <v/>
      </c>
      <c r="M11434" s="205" t="str" cm="1">
        <f t="array" ref="M11434">_xlfn.IFS(NOT(ISERROR(VLOOKUP(Table5[[#This Row],[Section]],TB_notTB,1,FALSE))),"No",LEFT(Table5[[#This Row],[Section]],3)="ETB","PLS",LEFT(Table5[[#This Row],[Section]],1)="7","PDB",NOT(ISBLANK(Table5[[#This Row],[Section]])),"No")</f>
        <v>No</v>
      </c>
    </row>
    <row r="11435" spans="1:13" x14ac:dyDescent="0.25">
      <c r="A11435" s="126" t="s">
        <v>4330</v>
      </c>
      <c r="B11435" s="126" t="s">
        <v>17222</v>
      </c>
      <c r="C11435" s="126" t="s">
        <v>75</v>
      </c>
      <c r="D11435" s="127">
        <v>1.1559999999999999</v>
      </c>
      <c r="E11435" s="128">
        <v>335</v>
      </c>
      <c r="F11435" s="128">
        <v>224</v>
      </c>
      <c r="G11435" s="126" t="s">
        <v>13782</v>
      </c>
      <c r="H11435" s="126" t="s">
        <v>20267</v>
      </c>
      <c r="I11435" s="126" t="s">
        <v>21157</v>
      </c>
      <c r="J11435" s="126" t="s">
        <v>26241</v>
      </c>
      <c r="K11435" s="9">
        <f>_xlfn.IFNA(VLOOKUP(Table5[[#This Row],[Section]],SubSill_Tier,2,FALSE),0)</f>
        <v>0</v>
      </c>
      <c r="L11435" s="9" t="str">
        <f t="shared" si="187"/>
        <v/>
      </c>
      <c r="M11435" s="205" t="str" cm="1">
        <f t="array" ref="M11435">_xlfn.IFS(NOT(ISERROR(VLOOKUP(Table5[[#This Row],[Section]],TB_notTB,1,FALSE))),"No",LEFT(Table5[[#This Row],[Section]],3)="ETB","PLS",LEFT(Table5[[#This Row],[Section]],1)="7","PDB",NOT(ISBLANK(Table5[[#This Row],[Section]])),"No")</f>
        <v>No</v>
      </c>
    </row>
    <row r="11436" spans="1:13" x14ac:dyDescent="0.25">
      <c r="A11436" s="126" t="s">
        <v>4331</v>
      </c>
      <c r="B11436" s="126" t="s">
        <v>17222</v>
      </c>
      <c r="C11436" s="126" t="s">
        <v>75</v>
      </c>
      <c r="D11436" s="127">
        <v>0.55300000000000005</v>
      </c>
      <c r="E11436" s="128">
        <v>280</v>
      </c>
      <c r="F11436" s="128">
        <v>100</v>
      </c>
      <c r="G11436" s="126" t="s">
        <v>13782</v>
      </c>
      <c r="H11436" s="126" t="s">
        <v>20267</v>
      </c>
      <c r="I11436" s="126" t="s">
        <v>21157</v>
      </c>
      <c r="J11436" s="126" t="s">
        <v>26241</v>
      </c>
      <c r="K11436" s="9">
        <f>_xlfn.IFNA(VLOOKUP(Table5[[#This Row],[Section]],SubSill_Tier,2,FALSE),0)</f>
        <v>0</v>
      </c>
      <c r="L11436" s="9" t="str">
        <f t="shared" si="187"/>
        <v/>
      </c>
      <c r="M11436" s="205" t="str" cm="1">
        <f t="array" ref="M11436">_xlfn.IFS(NOT(ISERROR(VLOOKUP(Table5[[#This Row],[Section]],TB_notTB,1,FALSE))),"No",LEFT(Table5[[#This Row],[Section]],3)="ETB","PLS",LEFT(Table5[[#This Row],[Section]],1)="7","PDB",NOT(ISBLANK(Table5[[#This Row],[Section]])),"No")</f>
        <v>No</v>
      </c>
    </row>
    <row r="11437" spans="1:13" x14ac:dyDescent="0.25">
      <c r="A11437" s="126" t="s">
        <v>4332</v>
      </c>
      <c r="B11437" s="126" t="s">
        <v>17222</v>
      </c>
      <c r="C11437" s="126" t="s">
        <v>75</v>
      </c>
      <c r="D11437" s="127">
        <v>1.0629999999999999</v>
      </c>
      <c r="E11437" s="128">
        <v>228</v>
      </c>
      <c r="F11437" s="128">
        <v>185</v>
      </c>
      <c r="G11437" s="126" t="s">
        <v>13782</v>
      </c>
      <c r="H11437" s="126" t="s">
        <v>20267</v>
      </c>
      <c r="I11437" s="126" t="s">
        <v>21157</v>
      </c>
      <c r="J11437" s="126" t="s">
        <v>26241</v>
      </c>
      <c r="K11437" s="9">
        <f>_xlfn.IFNA(VLOOKUP(Table5[[#This Row],[Section]],SubSill_Tier,2,FALSE),0)</f>
        <v>0</v>
      </c>
      <c r="L11437" s="9" t="str">
        <f t="shared" si="187"/>
        <v/>
      </c>
      <c r="M11437" s="205" t="str" cm="1">
        <f t="array" ref="M11437">_xlfn.IFS(NOT(ISERROR(VLOOKUP(Table5[[#This Row],[Section]],TB_notTB,1,FALSE))),"No",LEFT(Table5[[#This Row],[Section]],3)="ETB","PLS",LEFT(Table5[[#This Row],[Section]],1)="7","PDB",NOT(ISBLANK(Table5[[#This Row],[Section]])),"No")</f>
        <v>No</v>
      </c>
    </row>
    <row r="11438" spans="1:13" x14ac:dyDescent="0.25">
      <c r="A11438" s="126" t="s">
        <v>16626</v>
      </c>
      <c r="B11438" s="126" t="s">
        <v>22446</v>
      </c>
      <c r="C11438" s="126" t="s">
        <v>75</v>
      </c>
      <c r="D11438" s="127">
        <v>1.2669999999999999</v>
      </c>
      <c r="E11438" s="128">
        <v>273</v>
      </c>
      <c r="F11438" s="128">
        <v>220</v>
      </c>
      <c r="G11438" s="126" t="s">
        <v>14884</v>
      </c>
      <c r="H11438" s="126" t="s">
        <v>21146</v>
      </c>
      <c r="I11438" s="126" t="s">
        <v>22101</v>
      </c>
      <c r="J11438" s="126" t="s">
        <v>26278</v>
      </c>
      <c r="K11438" s="9">
        <f>_xlfn.IFNA(VLOOKUP(Table5[[#This Row],[Section]],SubSill_Tier,2,FALSE),0)</f>
        <v>0</v>
      </c>
      <c r="L11438" s="9" t="str">
        <f t="shared" si="187"/>
        <v/>
      </c>
      <c r="M11438" s="205" t="str" cm="1">
        <f t="array" ref="M11438">_xlfn.IFS(NOT(ISERROR(VLOOKUP(Table5[[#This Row],[Section]],TB_notTB,1,FALSE))),"No",LEFT(Table5[[#This Row],[Section]],3)="ETB","PLS",LEFT(Table5[[#This Row],[Section]],1)="7","PDB",NOT(ISBLANK(Table5[[#This Row],[Section]])),"No")</f>
        <v>No</v>
      </c>
    </row>
    <row r="11439" spans="1:13" x14ac:dyDescent="0.25">
      <c r="A11439" s="126" t="s">
        <v>9462</v>
      </c>
      <c r="B11439" s="126" t="s">
        <v>3598</v>
      </c>
      <c r="C11439" s="126" t="s">
        <v>98</v>
      </c>
      <c r="D11439" s="127">
        <v>2.5739999999999998</v>
      </c>
      <c r="E11439" s="128">
        <v>835</v>
      </c>
      <c r="F11439" s="128">
        <v>835</v>
      </c>
      <c r="G11439" s="126" t="s">
        <v>13714</v>
      </c>
      <c r="H11439" s="126" t="s">
        <v>20121</v>
      </c>
      <c r="I11439" s="126" t="s">
        <v>20122</v>
      </c>
      <c r="J11439" s="126" t="s">
        <v>26234</v>
      </c>
      <c r="K11439" s="9">
        <f>_xlfn.IFNA(VLOOKUP(Table5[[#This Row],[Section]],SubSill_Tier,2,FALSE),0)</f>
        <v>0</v>
      </c>
      <c r="L11439" s="9" t="str">
        <f t="shared" si="187"/>
        <v/>
      </c>
      <c r="M11439" s="205" t="str" cm="1">
        <f t="array" ref="M11439">_xlfn.IFS(NOT(ISERROR(VLOOKUP(Table5[[#This Row],[Section]],TB_notTB,1,FALSE))),"No",LEFT(Table5[[#This Row],[Section]],3)="ETB","PLS",LEFT(Table5[[#This Row],[Section]],1)="7","PDB",NOT(ISBLANK(Table5[[#This Row],[Section]])),"No")</f>
        <v>No</v>
      </c>
    </row>
    <row r="11440" spans="1:13" x14ac:dyDescent="0.25">
      <c r="A11440" s="126" t="s">
        <v>16627</v>
      </c>
      <c r="B11440" s="126" t="s">
        <v>16628</v>
      </c>
      <c r="C11440" s="126" t="s">
        <v>75</v>
      </c>
      <c r="D11440" s="127">
        <v>0.83099999999999996</v>
      </c>
      <c r="E11440" s="128">
        <v>368</v>
      </c>
      <c r="F11440" s="128">
        <v>129</v>
      </c>
      <c r="G11440" s="126" t="s">
        <v>14884</v>
      </c>
      <c r="H11440" s="126" t="s">
        <v>21146</v>
      </c>
      <c r="I11440" s="126" t="s">
        <v>22101</v>
      </c>
      <c r="J11440" s="126" t="s">
        <v>26278</v>
      </c>
      <c r="K11440" s="9">
        <f>_xlfn.IFNA(VLOOKUP(Table5[[#This Row],[Section]],SubSill_Tier,2,FALSE),0)</f>
        <v>1</v>
      </c>
      <c r="L11440" s="9" t="str">
        <f t="shared" si="187"/>
        <v/>
      </c>
      <c r="M11440" s="205" t="str" cm="1">
        <f t="array" ref="M11440">_xlfn.IFS(NOT(ISERROR(VLOOKUP(Table5[[#This Row],[Section]],TB_notTB,1,FALSE))),"No",LEFT(Table5[[#This Row],[Section]],3)="ETB","PLS",LEFT(Table5[[#This Row],[Section]],1)="7","PDB",NOT(ISBLANK(Table5[[#This Row],[Section]])),"No")</f>
        <v>No</v>
      </c>
    </row>
    <row r="11441" spans="1:13" x14ac:dyDescent="0.25">
      <c r="A11441" s="126" t="s">
        <v>16629</v>
      </c>
      <c r="B11441" s="126" t="s">
        <v>17222</v>
      </c>
      <c r="C11441" s="126" t="s">
        <v>98</v>
      </c>
      <c r="D11441" s="127">
        <v>0.66300000000000003</v>
      </c>
      <c r="E11441" s="128">
        <v>389</v>
      </c>
      <c r="F11441" s="128">
        <v>210</v>
      </c>
      <c r="G11441" s="126" t="s">
        <v>14884</v>
      </c>
      <c r="H11441" s="126" t="s">
        <v>20232</v>
      </c>
      <c r="I11441" s="126" t="s">
        <v>20262</v>
      </c>
      <c r="J11441" s="126" t="s">
        <v>26291</v>
      </c>
      <c r="K11441" s="9">
        <f>_xlfn.IFNA(VLOOKUP(Table5[[#This Row],[Section]],SubSill_Tier,2,FALSE),0)</f>
        <v>0</v>
      </c>
      <c r="L11441" s="9" t="str">
        <f t="shared" si="187"/>
        <v/>
      </c>
      <c r="M11441" s="205" t="str" cm="1">
        <f t="array" ref="M11441">_xlfn.IFS(NOT(ISERROR(VLOOKUP(Table5[[#This Row],[Section]],TB_notTB,1,FALSE))),"No",LEFT(Table5[[#This Row],[Section]],3)="ETB","PLS",LEFT(Table5[[#This Row],[Section]],1)="7","PDB",NOT(ISBLANK(Table5[[#This Row],[Section]])),"No")</f>
        <v>No</v>
      </c>
    </row>
    <row r="11442" spans="1:13" x14ac:dyDescent="0.25">
      <c r="A11442" s="126" t="s">
        <v>16630</v>
      </c>
      <c r="B11442" s="126" t="s">
        <v>17222</v>
      </c>
      <c r="C11442" s="126" t="s">
        <v>98</v>
      </c>
      <c r="D11442" s="127">
        <v>1.1160000000000001</v>
      </c>
      <c r="E11442" s="128">
        <v>475</v>
      </c>
      <c r="F11442" s="128">
        <v>248</v>
      </c>
      <c r="G11442" s="126" t="s">
        <v>14884</v>
      </c>
      <c r="H11442" s="126" t="s">
        <v>20232</v>
      </c>
      <c r="I11442" s="126" t="s">
        <v>20262</v>
      </c>
      <c r="J11442" s="126" t="s">
        <v>26291</v>
      </c>
      <c r="K11442" s="9">
        <f>_xlfn.IFNA(VLOOKUP(Table5[[#This Row],[Section]],SubSill_Tier,2,FALSE),0)</f>
        <v>0</v>
      </c>
      <c r="L11442" s="9" t="str">
        <f t="shared" si="187"/>
        <v/>
      </c>
      <c r="M11442" s="205" t="str" cm="1">
        <f t="array" ref="M11442">_xlfn.IFS(NOT(ISERROR(VLOOKUP(Table5[[#This Row],[Section]],TB_notTB,1,FALSE))),"No",LEFT(Table5[[#This Row],[Section]],3)="ETB","PLS",LEFT(Table5[[#This Row],[Section]],1)="7","PDB",NOT(ISBLANK(Table5[[#This Row],[Section]])),"No")</f>
        <v>No</v>
      </c>
    </row>
    <row r="11443" spans="1:13" x14ac:dyDescent="0.25">
      <c r="A11443" s="126" t="s">
        <v>16631</v>
      </c>
      <c r="B11443" s="126" t="s">
        <v>17222</v>
      </c>
      <c r="C11443" s="126" t="s">
        <v>75</v>
      </c>
      <c r="D11443" s="127">
        <v>0.51400000000000001</v>
      </c>
      <c r="E11443" s="128">
        <v>283</v>
      </c>
      <c r="F11443" s="128">
        <v>133</v>
      </c>
      <c r="G11443" s="126" t="s">
        <v>14884</v>
      </c>
      <c r="H11443" s="126" t="s">
        <v>20232</v>
      </c>
      <c r="I11443" s="126" t="s">
        <v>20262</v>
      </c>
      <c r="J11443" s="126" t="s">
        <v>26291</v>
      </c>
      <c r="K11443" s="9">
        <f>_xlfn.IFNA(VLOOKUP(Table5[[#This Row],[Section]],SubSill_Tier,2,FALSE),0)</f>
        <v>0</v>
      </c>
      <c r="L11443" s="9" t="str">
        <f t="shared" si="187"/>
        <v/>
      </c>
      <c r="M11443" s="205" t="str" cm="1">
        <f t="array" ref="M11443">_xlfn.IFS(NOT(ISERROR(VLOOKUP(Table5[[#This Row],[Section]],TB_notTB,1,FALSE))),"No",LEFT(Table5[[#This Row],[Section]],3)="ETB","PLS",LEFT(Table5[[#This Row],[Section]],1)="7","PDB",NOT(ISBLANK(Table5[[#This Row],[Section]])),"No")</f>
        <v>No</v>
      </c>
    </row>
    <row r="11444" spans="1:13" x14ac:dyDescent="0.25">
      <c r="A11444" s="126" t="s">
        <v>16632</v>
      </c>
      <c r="B11444" s="126" t="s">
        <v>16633</v>
      </c>
      <c r="C11444" s="126" t="s">
        <v>75</v>
      </c>
      <c r="D11444" s="127">
        <v>0.14499999999999999</v>
      </c>
      <c r="E11444" s="128">
        <v>104</v>
      </c>
      <c r="F11444" s="128">
        <v>100</v>
      </c>
      <c r="G11444" s="126" t="s">
        <v>14884</v>
      </c>
      <c r="H11444" s="126" t="s">
        <v>21146</v>
      </c>
      <c r="I11444" s="126" t="s">
        <v>22101</v>
      </c>
      <c r="J11444" s="126" t="s">
        <v>26278</v>
      </c>
      <c r="K11444" s="9">
        <f>_xlfn.IFNA(VLOOKUP(Table5[[#This Row],[Section]],SubSill_Tier,2,FALSE),0)</f>
        <v>0</v>
      </c>
      <c r="L11444" s="9" t="str">
        <f t="shared" si="187"/>
        <v/>
      </c>
      <c r="M11444" s="205" t="str" cm="1">
        <f t="array" ref="M11444">_xlfn.IFS(NOT(ISERROR(VLOOKUP(Table5[[#This Row],[Section]],TB_notTB,1,FALSE))),"No",LEFT(Table5[[#This Row],[Section]],3)="ETB","PLS",LEFT(Table5[[#This Row],[Section]],1)="7","PDB",NOT(ISBLANK(Table5[[#This Row],[Section]])),"No")</f>
        <v>No</v>
      </c>
    </row>
    <row r="11445" spans="1:13" x14ac:dyDescent="0.25">
      <c r="A11445" s="126" t="s">
        <v>16634</v>
      </c>
      <c r="B11445" s="126" t="s">
        <v>16635</v>
      </c>
      <c r="C11445" s="126" t="s">
        <v>75</v>
      </c>
      <c r="D11445" s="127">
        <v>0.60499999999999998</v>
      </c>
      <c r="E11445" s="128">
        <v>318</v>
      </c>
      <c r="F11445" s="128">
        <v>158</v>
      </c>
      <c r="G11445" s="126" t="s">
        <v>14884</v>
      </c>
      <c r="H11445" s="126" t="s">
        <v>21146</v>
      </c>
      <c r="I11445" s="126" t="s">
        <v>22101</v>
      </c>
      <c r="J11445" s="126" t="s">
        <v>26278</v>
      </c>
      <c r="K11445" s="9">
        <f>_xlfn.IFNA(VLOOKUP(Table5[[#This Row],[Section]],SubSill_Tier,2,FALSE),0)</f>
        <v>0</v>
      </c>
      <c r="L11445" s="9" t="str">
        <f t="shared" si="187"/>
        <v/>
      </c>
      <c r="M11445" s="205" t="str" cm="1">
        <f t="array" ref="M11445">_xlfn.IFS(NOT(ISERROR(VLOOKUP(Table5[[#This Row],[Section]],TB_notTB,1,FALSE))),"No",LEFT(Table5[[#This Row],[Section]],3)="ETB","PLS",LEFT(Table5[[#This Row],[Section]],1)="7","PDB",NOT(ISBLANK(Table5[[#This Row],[Section]])),"No")</f>
        <v>No</v>
      </c>
    </row>
    <row r="11446" spans="1:13" x14ac:dyDescent="0.25">
      <c r="A11446" s="126" t="s">
        <v>16636</v>
      </c>
      <c r="B11446" s="126" t="s">
        <v>16637</v>
      </c>
      <c r="C11446" s="126" t="s">
        <v>75</v>
      </c>
      <c r="D11446" s="127">
        <v>0.54300000000000004</v>
      </c>
      <c r="E11446" s="128">
        <v>290</v>
      </c>
      <c r="F11446" s="128">
        <v>141</v>
      </c>
      <c r="G11446" s="126" t="s">
        <v>14884</v>
      </c>
      <c r="H11446" s="126" t="s">
        <v>21146</v>
      </c>
      <c r="I11446" s="126" t="s">
        <v>22101</v>
      </c>
      <c r="J11446" s="126" t="s">
        <v>26278</v>
      </c>
      <c r="K11446" s="9">
        <f>_xlfn.IFNA(VLOOKUP(Table5[[#This Row],[Section]],SubSill_Tier,2,FALSE),0)</f>
        <v>0</v>
      </c>
      <c r="L11446" s="9" t="str">
        <f t="shared" si="187"/>
        <v/>
      </c>
      <c r="M11446" s="205" t="str" cm="1">
        <f t="array" ref="M11446">_xlfn.IFS(NOT(ISERROR(VLOOKUP(Table5[[#This Row],[Section]],TB_notTB,1,FALSE))),"No",LEFT(Table5[[#This Row],[Section]],3)="ETB","PLS",LEFT(Table5[[#This Row],[Section]],1)="7","PDB",NOT(ISBLANK(Table5[[#This Row],[Section]])),"No")</f>
        <v>No</v>
      </c>
    </row>
    <row r="11447" spans="1:13" x14ac:dyDescent="0.25">
      <c r="A11447" s="126" t="s">
        <v>16638</v>
      </c>
      <c r="B11447" s="126" t="s">
        <v>16639</v>
      </c>
      <c r="C11447" s="126" t="s">
        <v>75</v>
      </c>
      <c r="D11447" s="127">
        <v>0.29199999999999998</v>
      </c>
      <c r="E11447" s="128">
        <v>168</v>
      </c>
      <c r="F11447" s="128">
        <v>100</v>
      </c>
      <c r="G11447" s="126" t="s">
        <v>14884</v>
      </c>
      <c r="H11447" s="126" t="s">
        <v>21146</v>
      </c>
      <c r="I11447" s="126" t="s">
        <v>22101</v>
      </c>
      <c r="J11447" s="126" t="s">
        <v>26278</v>
      </c>
      <c r="K11447" s="9">
        <f>_xlfn.IFNA(VLOOKUP(Table5[[#This Row],[Section]],SubSill_Tier,2,FALSE),0)</f>
        <v>0</v>
      </c>
      <c r="L11447" s="9" t="str">
        <f t="shared" si="187"/>
        <v/>
      </c>
      <c r="M11447" s="205" t="str" cm="1">
        <f t="array" ref="M11447">_xlfn.IFS(NOT(ISERROR(VLOOKUP(Table5[[#This Row],[Section]],TB_notTB,1,FALSE))),"No",LEFT(Table5[[#This Row],[Section]],3)="ETB","PLS",LEFT(Table5[[#This Row],[Section]],1)="7","PDB",NOT(ISBLANK(Table5[[#This Row],[Section]])),"No")</f>
        <v>No</v>
      </c>
    </row>
    <row r="11448" spans="1:13" x14ac:dyDescent="0.25">
      <c r="A11448" s="126" t="s">
        <v>16640</v>
      </c>
      <c r="B11448" s="126" t="s">
        <v>16641</v>
      </c>
      <c r="C11448" s="126" t="s">
        <v>75</v>
      </c>
      <c r="D11448" s="127">
        <v>1.4239999999999999</v>
      </c>
      <c r="E11448" s="128">
        <v>389</v>
      </c>
      <c r="F11448" s="128">
        <v>277</v>
      </c>
      <c r="G11448" s="126" t="s">
        <v>14884</v>
      </c>
      <c r="H11448" s="126" t="s">
        <v>20232</v>
      </c>
      <c r="I11448" s="126" t="s">
        <v>20262</v>
      </c>
      <c r="J11448" s="126" t="s">
        <v>26291</v>
      </c>
      <c r="K11448" s="9">
        <f>_xlfn.IFNA(VLOOKUP(Table5[[#This Row],[Section]],SubSill_Tier,2,FALSE),0)</f>
        <v>0</v>
      </c>
      <c r="L11448" s="9" t="str">
        <f t="shared" si="187"/>
        <v/>
      </c>
      <c r="M11448" s="205" t="str" cm="1">
        <f t="array" ref="M11448">_xlfn.IFS(NOT(ISERROR(VLOOKUP(Table5[[#This Row],[Section]],TB_notTB,1,FALSE))),"No",LEFT(Table5[[#This Row],[Section]],3)="ETB","PLS",LEFT(Table5[[#This Row],[Section]],1)="7","PDB",NOT(ISBLANK(Table5[[#This Row],[Section]])),"No")</f>
        <v>No</v>
      </c>
    </row>
    <row r="11449" spans="1:13" x14ac:dyDescent="0.25">
      <c r="A11449" s="126" t="s">
        <v>4333</v>
      </c>
      <c r="B11449" s="126" t="s">
        <v>21474</v>
      </c>
      <c r="C11449" s="126" t="s">
        <v>75</v>
      </c>
      <c r="D11449" s="127">
        <v>1.167</v>
      </c>
      <c r="E11449" s="128">
        <v>523</v>
      </c>
      <c r="F11449" s="128">
        <v>349</v>
      </c>
      <c r="G11449" s="126" t="s">
        <v>15796</v>
      </c>
      <c r="H11449" s="126" t="s">
        <v>20333</v>
      </c>
      <c r="I11449" s="126" t="s">
        <v>21204</v>
      </c>
      <c r="J11449" s="126" t="s">
        <v>26325</v>
      </c>
      <c r="K11449" s="9">
        <f>_xlfn.IFNA(VLOOKUP(Table5[[#This Row],[Section]],SubSill_Tier,2,FALSE),0)</f>
        <v>0</v>
      </c>
      <c r="L11449" s="9" t="str">
        <f t="shared" si="187"/>
        <v/>
      </c>
      <c r="M11449" s="205" t="str" cm="1">
        <f t="array" ref="M11449">_xlfn.IFS(NOT(ISERROR(VLOOKUP(Table5[[#This Row],[Section]],TB_notTB,1,FALSE))),"No",LEFT(Table5[[#This Row],[Section]],3)="ETB","PLS",LEFT(Table5[[#This Row],[Section]],1)="7","PDB",NOT(ISBLANK(Table5[[#This Row],[Section]])),"No")</f>
        <v>No</v>
      </c>
    </row>
    <row r="11450" spans="1:13" x14ac:dyDescent="0.25">
      <c r="A11450" s="126" t="s">
        <v>4334</v>
      </c>
      <c r="B11450" s="126" t="s">
        <v>4335</v>
      </c>
      <c r="C11450" s="126" t="s">
        <v>75</v>
      </c>
      <c r="D11450" s="127">
        <v>1.3839999999999999</v>
      </c>
      <c r="E11450" s="128">
        <v>618</v>
      </c>
      <c r="F11450" s="128">
        <v>272</v>
      </c>
      <c r="G11450" s="126" t="s">
        <v>13810</v>
      </c>
      <c r="H11450" s="126" t="s">
        <v>20369</v>
      </c>
      <c r="I11450" s="126" t="s">
        <v>21277</v>
      </c>
      <c r="J11450" s="126" t="s">
        <v>26247</v>
      </c>
      <c r="K11450" s="9">
        <f>_xlfn.IFNA(VLOOKUP(Table5[[#This Row],[Section]],SubSill_Tier,2,FALSE),0)</f>
        <v>0</v>
      </c>
      <c r="L11450" s="9" t="str">
        <f t="shared" si="187"/>
        <v/>
      </c>
      <c r="M11450" s="205" t="str" cm="1">
        <f t="array" ref="M11450">_xlfn.IFS(NOT(ISERROR(VLOOKUP(Table5[[#This Row],[Section]],TB_notTB,1,FALSE))),"No",LEFT(Table5[[#This Row],[Section]],3)="ETB","PLS",LEFT(Table5[[#This Row],[Section]],1)="7","PDB",NOT(ISBLANK(Table5[[#This Row],[Section]])),"No")</f>
        <v>No</v>
      </c>
    </row>
    <row r="11451" spans="1:13" x14ac:dyDescent="0.25">
      <c r="A11451" s="126" t="s">
        <v>4336</v>
      </c>
      <c r="B11451" s="126" t="s">
        <v>21475</v>
      </c>
      <c r="C11451" s="126" t="s">
        <v>75</v>
      </c>
      <c r="D11451" s="127">
        <v>0.73699999999999999</v>
      </c>
      <c r="E11451" s="128">
        <v>298</v>
      </c>
      <c r="F11451" s="128">
        <v>122</v>
      </c>
      <c r="G11451" s="126" t="s">
        <v>15796</v>
      </c>
      <c r="H11451" s="126" t="s">
        <v>20333</v>
      </c>
      <c r="I11451" s="126" t="s">
        <v>21204</v>
      </c>
      <c r="J11451" s="126" t="s">
        <v>26325</v>
      </c>
      <c r="K11451" s="9">
        <f>_xlfn.IFNA(VLOOKUP(Table5[[#This Row],[Section]],SubSill_Tier,2,FALSE),0)</f>
        <v>0</v>
      </c>
      <c r="L11451" s="9" t="str">
        <f t="shared" si="187"/>
        <v/>
      </c>
      <c r="M11451" s="205" t="str" cm="1">
        <f t="array" ref="M11451">_xlfn.IFS(NOT(ISERROR(VLOOKUP(Table5[[#This Row],[Section]],TB_notTB,1,FALSE))),"No",LEFT(Table5[[#This Row],[Section]],3)="ETB","PLS",LEFT(Table5[[#This Row],[Section]],1)="7","PDB",NOT(ISBLANK(Table5[[#This Row],[Section]])),"No")</f>
        <v>No</v>
      </c>
    </row>
    <row r="11452" spans="1:13" x14ac:dyDescent="0.25">
      <c r="A11452" s="126" t="s">
        <v>4337</v>
      </c>
      <c r="B11452" s="126" t="s">
        <v>13439</v>
      </c>
      <c r="C11452" s="126" t="s">
        <v>75</v>
      </c>
      <c r="D11452" s="127">
        <v>1.4359999999999999</v>
      </c>
      <c r="E11452" s="128">
        <v>607</v>
      </c>
      <c r="F11452" s="128">
        <v>162</v>
      </c>
      <c r="G11452" s="126" t="s">
        <v>13810</v>
      </c>
      <c r="H11452" s="126" t="s">
        <v>20369</v>
      </c>
      <c r="I11452" s="126" t="s">
        <v>21277</v>
      </c>
      <c r="J11452" s="126" t="s">
        <v>26241</v>
      </c>
      <c r="K11452" s="9">
        <f>_xlfn.IFNA(VLOOKUP(Table5[[#This Row],[Section]],SubSill_Tier,2,FALSE),0)</f>
        <v>0</v>
      </c>
      <c r="L11452" s="9" t="str">
        <f t="shared" si="187"/>
        <v/>
      </c>
      <c r="M11452" s="205" t="str" cm="1">
        <f t="array" ref="M11452">_xlfn.IFS(NOT(ISERROR(VLOOKUP(Table5[[#This Row],[Section]],TB_notTB,1,FALSE))),"No",LEFT(Table5[[#This Row],[Section]],3)="ETB","PLS",LEFT(Table5[[#This Row],[Section]],1)="7","PDB",NOT(ISBLANK(Table5[[#This Row],[Section]])),"No")</f>
        <v>No</v>
      </c>
    </row>
    <row r="11453" spans="1:13" x14ac:dyDescent="0.25">
      <c r="A11453" s="126" t="s">
        <v>4338</v>
      </c>
      <c r="B11453" s="126" t="s">
        <v>13440</v>
      </c>
      <c r="C11453" s="126" t="s">
        <v>75</v>
      </c>
      <c r="D11453" s="127">
        <v>0.5</v>
      </c>
      <c r="E11453" s="128">
        <v>291</v>
      </c>
      <c r="F11453" s="128">
        <v>100</v>
      </c>
      <c r="G11453" s="126" t="s">
        <v>13810</v>
      </c>
      <c r="H11453" s="126" t="s">
        <v>20369</v>
      </c>
      <c r="I11453" s="126" t="s">
        <v>21277</v>
      </c>
      <c r="J11453" s="126" t="s">
        <v>26241</v>
      </c>
      <c r="K11453" s="9">
        <f>_xlfn.IFNA(VLOOKUP(Table5[[#This Row],[Section]],SubSill_Tier,2,FALSE),0)</f>
        <v>0</v>
      </c>
      <c r="L11453" s="9" t="str">
        <f t="shared" si="187"/>
        <v/>
      </c>
      <c r="M11453" s="205" t="str" cm="1">
        <f t="array" ref="M11453">_xlfn.IFS(NOT(ISERROR(VLOOKUP(Table5[[#This Row],[Section]],TB_notTB,1,FALSE))),"No",LEFT(Table5[[#This Row],[Section]],3)="ETB","PLS",LEFT(Table5[[#This Row],[Section]],1)="7","PDB",NOT(ISBLANK(Table5[[#This Row],[Section]])),"No")</f>
        <v>No</v>
      </c>
    </row>
    <row r="11454" spans="1:13" x14ac:dyDescent="0.25">
      <c r="A11454" s="126" t="s">
        <v>4339</v>
      </c>
      <c r="B11454" s="126" t="s">
        <v>13441</v>
      </c>
      <c r="C11454" s="126" t="s">
        <v>75</v>
      </c>
      <c r="D11454" s="127">
        <v>1.417</v>
      </c>
      <c r="E11454" s="128">
        <v>578</v>
      </c>
      <c r="F11454" s="128">
        <v>228</v>
      </c>
      <c r="G11454" s="126" t="s">
        <v>13810</v>
      </c>
      <c r="H11454" s="126" t="s">
        <v>20369</v>
      </c>
      <c r="I11454" s="126" t="s">
        <v>21277</v>
      </c>
      <c r="J11454" s="126" t="s">
        <v>26241</v>
      </c>
      <c r="K11454" s="9">
        <f>_xlfn.IFNA(VLOOKUP(Table5[[#This Row],[Section]],SubSill_Tier,2,FALSE),0)</f>
        <v>0</v>
      </c>
      <c r="L11454" s="9" t="str">
        <f t="shared" si="187"/>
        <v/>
      </c>
      <c r="M11454" s="205" t="str" cm="1">
        <f t="array" ref="M11454">_xlfn.IFS(NOT(ISERROR(VLOOKUP(Table5[[#This Row],[Section]],TB_notTB,1,FALSE))),"No",LEFT(Table5[[#This Row],[Section]],3)="ETB","PLS",LEFT(Table5[[#This Row],[Section]],1)="7","PDB",NOT(ISBLANK(Table5[[#This Row],[Section]])),"No")</f>
        <v>No</v>
      </c>
    </row>
    <row r="11455" spans="1:13" x14ac:dyDescent="0.25">
      <c r="A11455" s="126" t="s">
        <v>4340</v>
      </c>
      <c r="B11455" s="126" t="s">
        <v>13442</v>
      </c>
      <c r="C11455" s="126" t="s">
        <v>75</v>
      </c>
      <c r="D11455" s="127">
        <v>1.216</v>
      </c>
      <c r="E11455" s="128">
        <v>542</v>
      </c>
      <c r="F11455" s="128">
        <v>135</v>
      </c>
      <c r="G11455" s="126" t="s">
        <v>13810</v>
      </c>
      <c r="H11455" s="126" t="s">
        <v>20369</v>
      </c>
      <c r="I11455" s="126" t="s">
        <v>21277</v>
      </c>
      <c r="J11455" s="126" t="s">
        <v>26241</v>
      </c>
      <c r="K11455" s="9">
        <f>_xlfn.IFNA(VLOOKUP(Table5[[#This Row],[Section]],SubSill_Tier,2,FALSE),0)</f>
        <v>0</v>
      </c>
      <c r="L11455" s="9" t="str">
        <f t="shared" si="187"/>
        <v/>
      </c>
      <c r="M11455" s="205" t="str" cm="1">
        <f t="array" ref="M11455">_xlfn.IFS(NOT(ISERROR(VLOOKUP(Table5[[#This Row],[Section]],TB_notTB,1,FALSE))),"No",LEFT(Table5[[#This Row],[Section]],3)="ETB","PLS",LEFT(Table5[[#This Row],[Section]],1)="7","PDB",NOT(ISBLANK(Table5[[#This Row],[Section]])),"No")</f>
        <v>No</v>
      </c>
    </row>
    <row r="11456" spans="1:13" x14ac:dyDescent="0.25">
      <c r="A11456" s="126" t="s">
        <v>4341</v>
      </c>
      <c r="B11456" s="126" t="s">
        <v>4342</v>
      </c>
      <c r="C11456" s="126" t="s">
        <v>75</v>
      </c>
      <c r="D11456" s="127">
        <v>0.39300000000000002</v>
      </c>
      <c r="E11456" s="128">
        <v>188</v>
      </c>
      <c r="F11456" s="128">
        <v>147</v>
      </c>
      <c r="G11456" s="126" t="s">
        <v>13810</v>
      </c>
      <c r="H11456" s="126" t="s">
        <v>20369</v>
      </c>
      <c r="I11456" s="126" t="s">
        <v>21277</v>
      </c>
      <c r="J11456" s="126" t="s">
        <v>26247</v>
      </c>
      <c r="K11456" s="9">
        <f>_xlfn.IFNA(VLOOKUP(Table5[[#This Row],[Section]],SubSill_Tier,2,FALSE),0)</f>
        <v>0</v>
      </c>
      <c r="L11456" s="9" t="str">
        <f t="shared" si="187"/>
        <v/>
      </c>
      <c r="M11456" s="205" t="str" cm="1">
        <f t="array" ref="M11456">_xlfn.IFS(NOT(ISERROR(VLOOKUP(Table5[[#This Row],[Section]],TB_notTB,1,FALSE))),"No",LEFT(Table5[[#This Row],[Section]],3)="ETB","PLS",LEFT(Table5[[#This Row],[Section]],1)="7","PDB",NOT(ISBLANK(Table5[[#This Row],[Section]])),"No")</f>
        <v>No</v>
      </c>
    </row>
    <row r="11457" spans="1:13" x14ac:dyDescent="0.25">
      <c r="A11457" s="126" t="s">
        <v>9463</v>
      </c>
      <c r="B11457" s="126" t="s">
        <v>3598</v>
      </c>
      <c r="C11457" s="126" t="s">
        <v>98</v>
      </c>
      <c r="D11457" s="127">
        <v>0.41</v>
      </c>
      <c r="E11457" s="128">
        <v>175</v>
      </c>
      <c r="F11457" s="128">
        <v>175</v>
      </c>
      <c r="G11457" s="126" t="s">
        <v>13724</v>
      </c>
      <c r="H11457" s="126" t="s">
        <v>20186</v>
      </c>
      <c r="I11457" s="126" t="s">
        <v>22099</v>
      </c>
      <c r="J11457" s="126" t="s">
        <v>26234</v>
      </c>
      <c r="K11457" s="9">
        <f>_xlfn.IFNA(VLOOKUP(Table5[[#This Row],[Section]],SubSill_Tier,2,FALSE),0)</f>
        <v>0</v>
      </c>
      <c r="L11457" s="9" t="str">
        <f t="shared" si="187"/>
        <v/>
      </c>
      <c r="M11457" s="205" t="str" cm="1">
        <f t="array" ref="M11457">_xlfn.IFS(NOT(ISERROR(VLOOKUP(Table5[[#This Row],[Section]],TB_notTB,1,FALSE))),"No",LEFT(Table5[[#This Row],[Section]],3)="ETB","PLS",LEFT(Table5[[#This Row],[Section]],1)="7","PDB",NOT(ISBLANK(Table5[[#This Row],[Section]])),"No")</f>
        <v>No</v>
      </c>
    </row>
    <row r="11458" spans="1:13" x14ac:dyDescent="0.25">
      <c r="A11458" s="126" t="s">
        <v>9464</v>
      </c>
      <c r="B11458" s="126" t="s">
        <v>3598</v>
      </c>
      <c r="C11458" s="126" t="s">
        <v>98</v>
      </c>
      <c r="D11458" s="127">
        <v>0.94399999999999995</v>
      </c>
      <c r="E11458" s="128">
        <v>178</v>
      </c>
      <c r="F11458" s="128">
        <v>100</v>
      </c>
      <c r="G11458" s="126" t="s">
        <v>13724</v>
      </c>
      <c r="H11458" s="126" t="s">
        <v>20186</v>
      </c>
      <c r="I11458" s="126" t="s">
        <v>22099</v>
      </c>
      <c r="J11458" s="126" t="s">
        <v>26234</v>
      </c>
      <c r="K11458" s="9">
        <f>_xlfn.IFNA(VLOOKUP(Table5[[#This Row],[Section]],SubSill_Tier,2,FALSE),0)</f>
        <v>0</v>
      </c>
      <c r="L11458" s="9" t="str">
        <f t="shared" si="187"/>
        <v/>
      </c>
      <c r="M11458" s="205" t="str" cm="1">
        <f t="array" ref="M11458">_xlfn.IFS(NOT(ISERROR(VLOOKUP(Table5[[#This Row],[Section]],TB_notTB,1,FALSE))),"No",LEFT(Table5[[#This Row],[Section]],3)="ETB","PLS",LEFT(Table5[[#This Row],[Section]],1)="7","PDB",NOT(ISBLANK(Table5[[#This Row],[Section]])),"No")</f>
        <v>No</v>
      </c>
    </row>
    <row r="11459" spans="1:13" x14ac:dyDescent="0.25">
      <c r="A11459" s="126" t="s">
        <v>4343</v>
      </c>
      <c r="B11459" s="126" t="s">
        <v>17222</v>
      </c>
      <c r="C11459" s="126" t="s">
        <v>98</v>
      </c>
      <c r="D11459" s="127">
        <v>1.3029999999999999</v>
      </c>
      <c r="E11459" s="128">
        <v>180</v>
      </c>
      <c r="F11459" s="128">
        <v>100</v>
      </c>
      <c r="G11459" s="126" t="s">
        <v>13730</v>
      </c>
      <c r="H11459" s="126" t="s">
        <v>20139</v>
      </c>
      <c r="I11459" s="126" t="s">
        <v>20140</v>
      </c>
      <c r="J11459" s="126" t="s">
        <v>26243</v>
      </c>
      <c r="K11459" s="9">
        <f>_xlfn.IFNA(VLOOKUP(Table5[[#This Row],[Section]],SubSill_Tier,2,FALSE),0)</f>
        <v>0</v>
      </c>
      <c r="L11459" s="9" t="str">
        <f t="shared" si="187"/>
        <v/>
      </c>
      <c r="M11459" s="205" t="str" cm="1">
        <f t="array" ref="M11459">_xlfn.IFS(NOT(ISERROR(VLOOKUP(Table5[[#This Row],[Section]],TB_notTB,1,FALSE))),"No",LEFT(Table5[[#This Row],[Section]],3)="ETB","PLS",LEFT(Table5[[#This Row],[Section]],1)="7","PDB",NOT(ISBLANK(Table5[[#This Row],[Section]])),"No")</f>
        <v>No</v>
      </c>
    </row>
    <row r="11460" spans="1:13" x14ac:dyDescent="0.25">
      <c r="A11460" s="126" t="s">
        <v>9465</v>
      </c>
      <c r="B11460" s="126" t="s">
        <v>3598</v>
      </c>
      <c r="C11460" s="126" t="s">
        <v>98</v>
      </c>
      <c r="D11460" s="127">
        <v>0.7</v>
      </c>
      <c r="E11460" s="128">
        <v>100</v>
      </c>
      <c r="F11460" s="128">
        <v>100</v>
      </c>
      <c r="G11460" s="126" t="s">
        <v>13721</v>
      </c>
      <c r="H11460" s="126" t="s">
        <v>21068</v>
      </c>
      <c r="I11460" s="126" t="s">
        <v>21069</v>
      </c>
      <c r="J11460" s="126" t="s">
        <v>26233</v>
      </c>
      <c r="K11460" s="9">
        <f>_xlfn.IFNA(VLOOKUP(Table5[[#This Row],[Section]],SubSill_Tier,2,FALSE),0)</f>
        <v>0</v>
      </c>
      <c r="L11460" s="9" t="str">
        <f t="shared" ref="L11460:L11523" si="188">IFERROR(IF(LEFT(G11460,2)="AI",IF(_xlfn.NUMBERVALUE(IFERROR(LEFT(IF(ISERROR(FIND("X",UPPER(B11460))),UPPER(B11460),RIGHT(UPPER(B11460),LEN(UPPER(B11460))-FIND("~",SUBSTITUTE(UPPER(B11460),"X","~",LEN(UPPER(B11460))-LEN(SUBSTITUTE(UPPER(B11460),"X","")))))),FIND(" ",IF(ISERROR(FIND("X",UPPER(B11460))),UPPER(B11460),RIGHT(UPPER(B11460),LEN(UPPER(B11460))-FIND("~",SUBSTITUTE(UPPER(B11460),"X","~",LEN(UPPER(B11460))-LEN(SUBSTITUTE(UPPER(B11460),"X","")))))),1)-1),IF(ISERROR(FIND("X",UPPER(B11460))),UPPER(B11460),RIGHT(UPPER(B11460),LEN(UPPER(B11460))-FIND("~",SUBSTITUTE(UPPER(B11460),"X","~",LEN(UPPER(B11460))-LEN(SUBSTITUTE(UPPER(B11460),"X",""))))))),".")&gt;=5,"Wall",""),""),"")</f>
        <v/>
      </c>
      <c r="M11460" s="205" t="str" cm="1">
        <f t="array" ref="M11460">_xlfn.IFS(NOT(ISERROR(VLOOKUP(Table5[[#This Row],[Section]],TB_notTB,1,FALSE))),"No",LEFT(Table5[[#This Row],[Section]],3)="ETB","PLS",LEFT(Table5[[#This Row],[Section]],1)="7","PDB",NOT(ISBLANK(Table5[[#This Row],[Section]])),"No")</f>
        <v>No</v>
      </c>
    </row>
    <row r="11461" spans="1:13" x14ac:dyDescent="0.25">
      <c r="A11461" s="126" t="s">
        <v>9466</v>
      </c>
      <c r="B11461" s="126" t="s">
        <v>3598</v>
      </c>
      <c r="C11461" s="126" t="s">
        <v>98</v>
      </c>
      <c r="D11461" s="127">
        <v>0.92400000000000004</v>
      </c>
      <c r="E11461" s="128">
        <v>100</v>
      </c>
      <c r="F11461" s="128">
        <v>100</v>
      </c>
      <c r="G11461" s="126" t="s">
        <v>13721</v>
      </c>
      <c r="H11461" s="126" t="s">
        <v>21068</v>
      </c>
      <c r="I11461" s="126" t="s">
        <v>21069</v>
      </c>
      <c r="J11461" s="126" t="s">
        <v>26233</v>
      </c>
      <c r="K11461" s="9">
        <f>_xlfn.IFNA(VLOOKUP(Table5[[#This Row],[Section]],SubSill_Tier,2,FALSE),0)</f>
        <v>0</v>
      </c>
      <c r="L11461" s="9" t="str">
        <f t="shared" si="188"/>
        <v/>
      </c>
      <c r="M11461" s="205" t="str" cm="1">
        <f t="array" ref="M11461">_xlfn.IFS(NOT(ISERROR(VLOOKUP(Table5[[#This Row],[Section]],TB_notTB,1,FALSE))),"No",LEFT(Table5[[#This Row],[Section]],3)="ETB","PLS",LEFT(Table5[[#This Row],[Section]],1)="7","PDB",NOT(ISBLANK(Table5[[#This Row],[Section]])),"No")</f>
        <v>No</v>
      </c>
    </row>
    <row r="11462" spans="1:13" x14ac:dyDescent="0.25">
      <c r="A11462" s="126" t="s">
        <v>4344</v>
      </c>
      <c r="B11462" s="126" t="s">
        <v>17222</v>
      </c>
      <c r="C11462" s="126" t="s">
        <v>98</v>
      </c>
      <c r="D11462" s="127">
        <v>2.6720000000000002</v>
      </c>
      <c r="E11462" s="128">
        <v>250</v>
      </c>
      <c r="F11462" s="128">
        <v>250</v>
      </c>
      <c r="G11462" s="126" t="s">
        <v>13712</v>
      </c>
      <c r="H11462" s="126" t="s">
        <v>20120</v>
      </c>
      <c r="I11462" s="126" t="s">
        <v>21055</v>
      </c>
      <c r="J11462" s="126" t="s">
        <v>26239</v>
      </c>
      <c r="K11462" s="9">
        <f>_xlfn.IFNA(VLOOKUP(Table5[[#This Row],[Section]],SubSill_Tier,2,FALSE),0)</f>
        <v>0</v>
      </c>
      <c r="L11462" s="9" t="str">
        <f t="shared" si="188"/>
        <v/>
      </c>
      <c r="M11462" s="205" t="str" cm="1">
        <f t="array" ref="M11462">_xlfn.IFS(NOT(ISERROR(VLOOKUP(Table5[[#This Row],[Section]],TB_notTB,1,FALSE))),"No",LEFT(Table5[[#This Row],[Section]],3)="ETB","PLS",LEFT(Table5[[#This Row],[Section]],1)="7","PDB",NOT(ISBLANK(Table5[[#This Row],[Section]])),"No")</f>
        <v>No</v>
      </c>
    </row>
    <row r="11463" spans="1:13" x14ac:dyDescent="0.25">
      <c r="A11463" s="126" t="s">
        <v>4345</v>
      </c>
      <c r="B11463" s="126" t="s">
        <v>17222</v>
      </c>
      <c r="C11463" s="126" t="s">
        <v>75</v>
      </c>
      <c r="D11463" s="127">
        <v>0.433</v>
      </c>
      <c r="E11463" s="128">
        <v>166</v>
      </c>
      <c r="F11463" s="128">
        <v>166</v>
      </c>
      <c r="G11463" s="126" t="s">
        <v>13712</v>
      </c>
      <c r="H11463" s="126" t="s">
        <v>20120</v>
      </c>
      <c r="I11463" s="126" t="s">
        <v>21055</v>
      </c>
      <c r="J11463" s="126" t="s">
        <v>26232</v>
      </c>
      <c r="K11463" s="9">
        <f>_xlfn.IFNA(VLOOKUP(Table5[[#This Row],[Section]],SubSill_Tier,2,FALSE),0)</f>
        <v>0</v>
      </c>
      <c r="L11463" s="9" t="str">
        <f t="shared" si="188"/>
        <v/>
      </c>
      <c r="M11463" s="205" t="str" cm="1">
        <f t="array" ref="M11463">_xlfn.IFS(NOT(ISERROR(VLOOKUP(Table5[[#This Row],[Section]],TB_notTB,1,FALSE))),"No",LEFT(Table5[[#This Row],[Section]],3)="ETB","PLS",LEFT(Table5[[#This Row],[Section]],1)="7","PDB",NOT(ISBLANK(Table5[[#This Row],[Section]])),"No")</f>
        <v>No</v>
      </c>
    </row>
    <row r="11464" spans="1:13" x14ac:dyDescent="0.25">
      <c r="A11464" s="126" t="s">
        <v>4346</v>
      </c>
      <c r="B11464" s="126" t="s">
        <v>17222</v>
      </c>
      <c r="C11464" s="126" t="s">
        <v>98</v>
      </c>
      <c r="D11464" s="127">
        <v>0.36399999999999999</v>
      </c>
      <c r="E11464" s="128">
        <v>166</v>
      </c>
      <c r="F11464" s="128">
        <v>166</v>
      </c>
      <c r="G11464" s="126" t="s">
        <v>13712</v>
      </c>
      <c r="H11464" s="126" t="s">
        <v>20120</v>
      </c>
      <c r="I11464" s="126" t="s">
        <v>21055</v>
      </c>
      <c r="J11464" s="126" t="s">
        <v>26232</v>
      </c>
      <c r="K11464" s="9">
        <f>_xlfn.IFNA(VLOOKUP(Table5[[#This Row],[Section]],SubSill_Tier,2,FALSE),0)</f>
        <v>0</v>
      </c>
      <c r="L11464" s="9" t="str">
        <f t="shared" si="188"/>
        <v/>
      </c>
      <c r="M11464" s="205" t="str" cm="1">
        <f t="array" ref="M11464">_xlfn.IFS(NOT(ISERROR(VLOOKUP(Table5[[#This Row],[Section]],TB_notTB,1,FALSE))),"No",LEFT(Table5[[#This Row],[Section]],3)="ETB","PLS",LEFT(Table5[[#This Row],[Section]],1)="7","PDB",NOT(ISBLANK(Table5[[#This Row],[Section]])),"No")</f>
        <v>No</v>
      </c>
    </row>
    <row r="11465" spans="1:13" x14ac:dyDescent="0.25">
      <c r="A11465" s="126" t="s">
        <v>4347</v>
      </c>
      <c r="B11465" s="126" t="s">
        <v>17222</v>
      </c>
      <c r="C11465" s="126" t="s">
        <v>98</v>
      </c>
      <c r="D11465" s="127">
        <v>0.29499999999999998</v>
      </c>
      <c r="E11465" s="128">
        <v>169</v>
      </c>
      <c r="F11465" s="128">
        <v>100</v>
      </c>
      <c r="G11465" s="126" t="s">
        <v>13748</v>
      </c>
      <c r="H11465" s="126" t="s">
        <v>20246</v>
      </c>
      <c r="I11465" s="126" t="s">
        <v>20247</v>
      </c>
      <c r="J11465" s="126" t="s">
        <v>26241</v>
      </c>
      <c r="K11465" s="9">
        <f>_xlfn.IFNA(VLOOKUP(Table5[[#This Row],[Section]],SubSill_Tier,2,FALSE),0)</f>
        <v>0</v>
      </c>
      <c r="L11465" s="9" t="str">
        <f t="shared" si="188"/>
        <v/>
      </c>
      <c r="M11465" s="205" t="str" cm="1">
        <f t="array" ref="M11465">_xlfn.IFS(NOT(ISERROR(VLOOKUP(Table5[[#This Row],[Section]],TB_notTB,1,FALSE))),"No",LEFT(Table5[[#This Row],[Section]],3)="ETB","PLS",LEFT(Table5[[#This Row],[Section]],1)="7","PDB",NOT(ISBLANK(Table5[[#This Row],[Section]])),"No")</f>
        <v>No</v>
      </c>
    </row>
    <row r="11466" spans="1:13" x14ac:dyDescent="0.25">
      <c r="A11466" s="126" t="s">
        <v>4348</v>
      </c>
      <c r="B11466" s="126" t="s">
        <v>17222</v>
      </c>
      <c r="C11466" s="126" t="s">
        <v>98</v>
      </c>
      <c r="D11466" s="127">
        <v>0.88900000000000001</v>
      </c>
      <c r="E11466" s="128">
        <v>204</v>
      </c>
      <c r="F11466" s="128">
        <v>172</v>
      </c>
      <c r="G11466" s="126" t="s">
        <v>13748</v>
      </c>
      <c r="H11466" s="126" t="s">
        <v>20246</v>
      </c>
      <c r="I11466" s="126" t="s">
        <v>20247</v>
      </c>
      <c r="J11466" s="126" t="s">
        <v>26241</v>
      </c>
      <c r="K11466" s="9">
        <f>_xlfn.IFNA(VLOOKUP(Table5[[#This Row],[Section]],SubSill_Tier,2,FALSE),0)</f>
        <v>0</v>
      </c>
      <c r="L11466" s="9" t="str">
        <f t="shared" si="188"/>
        <v/>
      </c>
      <c r="M11466" s="205" t="str" cm="1">
        <f t="array" ref="M11466">_xlfn.IFS(NOT(ISERROR(VLOOKUP(Table5[[#This Row],[Section]],TB_notTB,1,FALSE))),"No",LEFT(Table5[[#This Row],[Section]],3)="ETB","PLS",LEFT(Table5[[#This Row],[Section]],1)="7","PDB",NOT(ISBLANK(Table5[[#This Row],[Section]])),"No")</f>
        <v>No</v>
      </c>
    </row>
    <row r="11467" spans="1:13" x14ac:dyDescent="0.25">
      <c r="A11467" s="126" t="s">
        <v>4349</v>
      </c>
      <c r="B11467" s="126" t="s">
        <v>17222</v>
      </c>
      <c r="C11467" s="126" t="s">
        <v>98</v>
      </c>
      <c r="D11467" s="127">
        <v>1.1040000000000001</v>
      </c>
      <c r="E11467" s="128">
        <v>307</v>
      </c>
      <c r="F11467" s="128">
        <v>100</v>
      </c>
      <c r="G11467" s="126" t="s">
        <v>13712</v>
      </c>
      <c r="H11467" s="126" t="s">
        <v>20120</v>
      </c>
      <c r="I11467" s="126" t="s">
        <v>21055</v>
      </c>
      <c r="J11467" s="126" t="s">
        <v>26232</v>
      </c>
      <c r="K11467" s="9">
        <f>_xlfn.IFNA(VLOOKUP(Table5[[#This Row],[Section]],SubSill_Tier,2,FALSE),0)</f>
        <v>0</v>
      </c>
      <c r="L11467" s="9" t="str">
        <f t="shared" si="188"/>
        <v/>
      </c>
      <c r="M11467" s="205" t="str" cm="1">
        <f t="array" ref="M11467">_xlfn.IFS(NOT(ISERROR(VLOOKUP(Table5[[#This Row],[Section]],TB_notTB,1,FALSE))),"No",LEFT(Table5[[#This Row],[Section]],3)="ETB","PLS",LEFT(Table5[[#This Row],[Section]],1)="7","PDB",NOT(ISBLANK(Table5[[#This Row],[Section]])),"No")</f>
        <v>No</v>
      </c>
    </row>
    <row r="11468" spans="1:13" x14ac:dyDescent="0.25">
      <c r="A11468" s="126" t="s">
        <v>9467</v>
      </c>
      <c r="B11468" s="126" t="s">
        <v>3598</v>
      </c>
      <c r="C11468" s="126" t="s">
        <v>98</v>
      </c>
      <c r="D11468" s="127">
        <v>3.7290000000000001</v>
      </c>
      <c r="E11468" s="128">
        <v>827</v>
      </c>
      <c r="F11468" s="128">
        <v>485</v>
      </c>
      <c r="G11468" s="126" t="s">
        <v>13721</v>
      </c>
      <c r="H11468" s="126" t="s">
        <v>20132</v>
      </c>
      <c r="I11468" s="126" t="s">
        <v>20133</v>
      </c>
      <c r="J11468" s="126" t="s">
        <v>26250</v>
      </c>
      <c r="K11468" s="9">
        <f>_xlfn.IFNA(VLOOKUP(Table5[[#This Row],[Section]],SubSill_Tier,2,FALSE),0)</f>
        <v>0</v>
      </c>
      <c r="L11468" s="9" t="str">
        <f t="shared" si="188"/>
        <v/>
      </c>
      <c r="M11468" s="205" t="str" cm="1">
        <f t="array" ref="M11468">_xlfn.IFS(NOT(ISERROR(VLOOKUP(Table5[[#This Row],[Section]],TB_notTB,1,FALSE))),"No",LEFT(Table5[[#This Row],[Section]],3)="ETB","PLS",LEFT(Table5[[#This Row],[Section]],1)="7","PDB",NOT(ISBLANK(Table5[[#This Row],[Section]])),"No")</f>
        <v>No</v>
      </c>
    </row>
    <row r="11469" spans="1:13" x14ac:dyDescent="0.25">
      <c r="A11469" s="126" t="s">
        <v>9468</v>
      </c>
      <c r="B11469" s="126" t="s">
        <v>3598</v>
      </c>
      <c r="C11469" s="126" t="s">
        <v>98</v>
      </c>
      <c r="D11469" s="127">
        <v>3.544</v>
      </c>
      <c r="E11469" s="128">
        <v>633</v>
      </c>
      <c r="F11469" s="128">
        <v>332</v>
      </c>
      <c r="G11469" s="126" t="s">
        <v>13721</v>
      </c>
      <c r="H11469" s="126" t="s">
        <v>20132</v>
      </c>
      <c r="I11469" s="126" t="s">
        <v>20133</v>
      </c>
      <c r="J11469" s="126" t="s">
        <v>26250</v>
      </c>
      <c r="K11469" s="9">
        <f>_xlfn.IFNA(VLOOKUP(Table5[[#This Row],[Section]],SubSill_Tier,2,FALSE),0)</f>
        <v>0</v>
      </c>
      <c r="L11469" s="9" t="str">
        <f t="shared" si="188"/>
        <v/>
      </c>
      <c r="M11469" s="205" t="str" cm="1">
        <f t="array" ref="M11469">_xlfn.IFS(NOT(ISERROR(VLOOKUP(Table5[[#This Row],[Section]],TB_notTB,1,FALSE))),"No",LEFT(Table5[[#This Row],[Section]],3)="ETB","PLS",LEFT(Table5[[#This Row],[Section]],1)="7","PDB",NOT(ISBLANK(Table5[[#This Row],[Section]])),"No")</f>
        <v>No</v>
      </c>
    </row>
    <row r="11470" spans="1:13" x14ac:dyDescent="0.25">
      <c r="A11470" s="126" t="s">
        <v>4350</v>
      </c>
      <c r="B11470" s="126" t="s">
        <v>17222</v>
      </c>
      <c r="C11470" s="126" t="s">
        <v>98</v>
      </c>
      <c r="D11470" s="127">
        <v>1.482</v>
      </c>
      <c r="E11470" s="128">
        <v>254</v>
      </c>
      <c r="F11470" s="128">
        <v>254</v>
      </c>
      <c r="G11470" s="126" t="s">
        <v>13736</v>
      </c>
      <c r="H11470" s="126" t="s">
        <v>20148</v>
      </c>
      <c r="I11470" s="126" t="s">
        <v>21073</v>
      </c>
      <c r="J11470" s="126" t="s">
        <v>26232</v>
      </c>
      <c r="K11470" s="9">
        <f>_xlfn.IFNA(VLOOKUP(Table5[[#This Row],[Section]],SubSill_Tier,2,FALSE),0)</f>
        <v>0</v>
      </c>
      <c r="L11470" s="9" t="str">
        <f t="shared" si="188"/>
        <v/>
      </c>
      <c r="M11470" s="205" t="str" cm="1">
        <f t="array" ref="M11470">_xlfn.IFS(NOT(ISERROR(VLOOKUP(Table5[[#This Row],[Section]],TB_notTB,1,FALSE))),"No",LEFT(Table5[[#This Row],[Section]],3)="ETB","PLS",LEFT(Table5[[#This Row],[Section]],1)="7","PDB",NOT(ISBLANK(Table5[[#This Row],[Section]])),"No")</f>
        <v>No</v>
      </c>
    </row>
    <row r="11471" spans="1:13" x14ac:dyDescent="0.25">
      <c r="A11471" s="126" t="s">
        <v>4351</v>
      </c>
      <c r="B11471" s="126" t="s">
        <v>17222</v>
      </c>
      <c r="C11471" s="126" t="s">
        <v>98</v>
      </c>
      <c r="D11471" s="127">
        <v>1.482</v>
      </c>
      <c r="E11471" s="128">
        <v>254</v>
      </c>
      <c r="F11471" s="128">
        <v>254</v>
      </c>
      <c r="G11471" s="126" t="s">
        <v>13736</v>
      </c>
      <c r="H11471" s="126" t="s">
        <v>20148</v>
      </c>
      <c r="I11471" s="126" t="s">
        <v>21073</v>
      </c>
      <c r="J11471" s="126" t="s">
        <v>26232</v>
      </c>
      <c r="K11471" s="9">
        <f>_xlfn.IFNA(VLOOKUP(Table5[[#This Row],[Section]],SubSill_Tier,2,FALSE),0)</f>
        <v>0</v>
      </c>
      <c r="L11471" s="9" t="str">
        <f t="shared" si="188"/>
        <v/>
      </c>
      <c r="M11471" s="205" t="str" cm="1">
        <f t="array" ref="M11471">_xlfn.IFS(NOT(ISERROR(VLOOKUP(Table5[[#This Row],[Section]],TB_notTB,1,FALSE))),"No",LEFT(Table5[[#This Row],[Section]],3)="ETB","PLS",LEFT(Table5[[#This Row],[Section]],1)="7","PDB",NOT(ISBLANK(Table5[[#This Row],[Section]])),"No")</f>
        <v>No</v>
      </c>
    </row>
    <row r="11472" spans="1:13" x14ac:dyDescent="0.25">
      <c r="A11472" s="126" t="s">
        <v>4352</v>
      </c>
      <c r="B11472" s="126" t="s">
        <v>17222</v>
      </c>
      <c r="C11472" s="126" t="s">
        <v>98</v>
      </c>
      <c r="D11472" s="127">
        <v>1.6</v>
      </c>
      <c r="E11472" s="128">
        <v>207</v>
      </c>
      <c r="F11472" s="128">
        <v>207</v>
      </c>
      <c r="G11472" s="126" t="s">
        <v>13736</v>
      </c>
      <c r="H11472" s="126" t="s">
        <v>20148</v>
      </c>
      <c r="I11472" s="126" t="s">
        <v>21073</v>
      </c>
      <c r="J11472" s="126" t="s">
        <v>26232</v>
      </c>
      <c r="K11472" s="9">
        <f>_xlfn.IFNA(VLOOKUP(Table5[[#This Row],[Section]],SubSill_Tier,2,FALSE),0)</f>
        <v>0</v>
      </c>
      <c r="L11472" s="9" t="str">
        <f t="shared" si="188"/>
        <v/>
      </c>
      <c r="M11472" s="205" t="str" cm="1">
        <f t="array" ref="M11472">_xlfn.IFS(NOT(ISERROR(VLOOKUP(Table5[[#This Row],[Section]],TB_notTB,1,FALSE))),"No",LEFT(Table5[[#This Row],[Section]],3)="ETB","PLS",LEFT(Table5[[#This Row],[Section]],1)="7","PDB",NOT(ISBLANK(Table5[[#This Row],[Section]])),"No")</f>
        <v>No</v>
      </c>
    </row>
    <row r="11473" spans="1:13" x14ac:dyDescent="0.25">
      <c r="A11473" s="126" t="s">
        <v>4353</v>
      </c>
      <c r="B11473" s="126" t="s">
        <v>17222</v>
      </c>
      <c r="C11473" s="126" t="s">
        <v>98</v>
      </c>
      <c r="D11473" s="127">
        <v>0.63400000000000001</v>
      </c>
      <c r="E11473" s="128">
        <v>225</v>
      </c>
      <c r="F11473" s="128">
        <v>225</v>
      </c>
      <c r="G11473" s="126" t="s">
        <v>13711</v>
      </c>
      <c r="H11473" s="126" t="s">
        <v>20119</v>
      </c>
      <c r="I11473" s="126" t="s">
        <v>21054</v>
      </c>
      <c r="J11473" s="126" t="s">
        <v>26232</v>
      </c>
      <c r="K11473" s="9">
        <f>_xlfn.IFNA(VLOOKUP(Table5[[#This Row],[Section]],SubSill_Tier,2,FALSE),0)</f>
        <v>0</v>
      </c>
      <c r="L11473" s="9" t="str">
        <f t="shared" si="188"/>
        <v/>
      </c>
      <c r="M11473" s="205" t="str" cm="1">
        <f t="array" ref="M11473">_xlfn.IFS(NOT(ISERROR(VLOOKUP(Table5[[#This Row],[Section]],TB_notTB,1,FALSE))),"No",LEFT(Table5[[#This Row],[Section]],3)="ETB","PLS",LEFT(Table5[[#This Row],[Section]],1)="7","PDB",NOT(ISBLANK(Table5[[#This Row],[Section]])),"No")</f>
        <v>No</v>
      </c>
    </row>
    <row r="11474" spans="1:13" x14ac:dyDescent="0.25">
      <c r="A11474" s="126" t="s">
        <v>4354</v>
      </c>
      <c r="B11474" s="126" t="s">
        <v>17222</v>
      </c>
      <c r="C11474" s="126" t="s">
        <v>98</v>
      </c>
      <c r="D11474" s="127">
        <v>1.0409999999999999</v>
      </c>
      <c r="E11474" s="128">
        <v>387</v>
      </c>
      <c r="F11474" s="128">
        <v>387</v>
      </c>
      <c r="G11474" s="126" t="s">
        <v>13712</v>
      </c>
      <c r="H11474" s="126" t="s">
        <v>20120</v>
      </c>
      <c r="I11474" s="126" t="s">
        <v>21055</v>
      </c>
      <c r="J11474" s="126" t="s">
        <v>26232</v>
      </c>
      <c r="K11474" s="9">
        <f>_xlfn.IFNA(VLOOKUP(Table5[[#This Row],[Section]],SubSill_Tier,2,FALSE),0)</f>
        <v>0</v>
      </c>
      <c r="L11474" s="9" t="str">
        <f t="shared" si="188"/>
        <v/>
      </c>
      <c r="M11474" s="205" t="str" cm="1">
        <f t="array" ref="M11474">_xlfn.IFS(NOT(ISERROR(VLOOKUP(Table5[[#This Row],[Section]],TB_notTB,1,FALSE))),"No",LEFT(Table5[[#This Row],[Section]],3)="ETB","PLS",LEFT(Table5[[#This Row],[Section]],1)="7","PDB",NOT(ISBLANK(Table5[[#This Row],[Section]])),"No")</f>
        <v>No</v>
      </c>
    </row>
    <row r="11475" spans="1:13" x14ac:dyDescent="0.25">
      <c r="A11475" s="126" t="s">
        <v>4355</v>
      </c>
      <c r="B11475" s="126" t="s">
        <v>17222</v>
      </c>
      <c r="C11475" s="126" t="s">
        <v>98</v>
      </c>
      <c r="D11475" s="127">
        <v>2.6520000000000001</v>
      </c>
      <c r="E11475" s="128">
        <v>364</v>
      </c>
      <c r="F11475" s="128">
        <v>364</v>
      </c>
      <c r="G11475" s="126" t="s">
        <v>13711</v>
      </c>
      <c r="H11475" s="126" t="s">
        <v>20119</v>
      </c>
      <c r="I11475" s="126" t="s">
        <v>21054</v>
      </c>
      <c r="J11475" s="126" t="s">
        <v>26232</v>
      </c>
      <c r="K11475" s="9">
        <f>_xlfn.IFNA(VLOOKUP(Table5[[#This Row],[Section]],SubSill_Tier,2,FALSE),0)</f>
        <v>0</v>
      </c>
      <c r="L11475" s="9" t="str">
        <f t="shared" si="188"/>
        <v/>
      </c>
      <c r="M11475" s="205" t="str" cm="1">
        <f t="array" ref="M11475">_xlfn.IFS(NOT(ISERROR(VLOOKUP(Table5[[#This Row],[Section]],TB_notTB,1,FALSE))),"No",LEFT(Table5[[#This Row],[Section]],3)="ETB","PLS",LEFT(Table5[[#This Row],[Section]],1)="7","PDB",NOT(ISBLANK(Table5[[#This Row],[Section]])),"No")</f>
        <v>No</v>
      </c>
    </row>
    <row r="11476" spans="1:13" x14ac:dyDescent="0.25">
      <c r="A11476" s="126" t="s">
        <v>4356</v>
      </c>
      <c r="B11476" s="126" t="s">
        <v>17222</v>
      </c>
      <c r="C11476" s="126" t="s">
        <v>98</v>
      </c>
      <c r="D11476" s="127">
        <v>0.46300000000000002</v>
      </c>
      <c r="E11476" s="128">
        <v>175</v>
      </c>
      <c r="F11476" s="128">
        <v>100</v>
      </c>
      <c r="G11476" s="126" t="s">
        <v>13712</v>
      </c>
      <c r="H11476" s="126" t="s">
        <v>20120</v>
      </c>
      <c r="I11476" s="126" t="s">
        <v>21055</v>
      </c>
      <c r="J11476" s="126" t="s">
        <v>26239</v>
      </c>
      <c r="K11476" s="9">
        <f>_xlfn.IFNA(VLOOKUP(Table5[[#This Row],[Section]],SubSill_Tier,2,FALSE),0)</f>
        <v>0</v>
      </c>
      <c r="L11476" s="9" t="str">
        <f t="shared" si="188"/>
        <v/>
      </c>
      <c r="M11476" s="205" t="str" cm="1">
        <f t="array" ref="M11476">_xlfn.IFS(NOT(ISERROR(VLOOKUP(Table5[[#This Row],[Section]],TB_notTB,1,FALSE))),"No",LEFT(Table5[[#This Row],[Section]],3)="ETB","PLS",LEFT(Table5[[#This Row],[Section]],1)="7","PDB",NOT(ISBLANK(Table5[[#This Row],[Section]])),"No")</f>
        <v>No</v>
      </c>
    </row>
    <row r="11477" spans="1:13" x14ac:dyDescent="0.25">
      <c r="A11477" s="126" t="s">
        <v>16642</v>
      </c>
      <c r="B11477" s="126" t="s">
        <v>22447</v>
      </c>
      <c r="C11477" s="126" t="s">
        <v>75</v>
      </c>
      <c r="D11477" s="127">
        <v>0.86399999999999999</v>
      </c>
      <c r="E11477" s="128">
        <v>383</v>
      </c>
      <c r="F11477" s="128">
        <v>100</v>
      </c>
      <c r="G11477" s="126" t="s">
        <v>14967</v>
      </c>
      <c r="H11477" s="126" t="s">
        <v>21251</v>
      </c>
      <c r="I11477" s="126" t="s">
        <v>22136</v>
      </c>
      <c r="J11477" s="126" t="s">
        <v>26278</v>
      </c>
      <c r="K11477" s="9">
        <f>_xlfn.IFNA(VLOOKUP(Table5[[#This Row],[Section]],SubSill_Tier,2,FALSE),0)</f>
        <v>1</v>
      </c>
      <c r="L11477" s="9" t="str">
        <f t="shared" si="188"/>
        <v/>
      </c>
      <c r="M11477" s="205" t="str" cm="1">
        <f t="array" ref="M11477">_xlfn.IFS(NOT(ISERROR(VLOOKUP(Table5[[#This Row],[Section]],TB_notTB,1,FALSE))),"No",LEFT(Table5[[#This Row],[Section]],3)="ETB","PLS",LEFT(Table5[[#This Row],[Section]],1)="7","PDB",NOT(ISBLANK(Table5[[#This Row],[Section]])),"No")</f>
        <v>No</v>
      </c>
    </row>
    <row r="11478" spans="1:13" x14ac:dyDescent="0.25">
      <c r="A11478" s="126" t="s">
        <v>4357</v>
      </c>
      <c r="B11478" s="126" t="s">
        <v>17222</v>
      </c>
      <c r="C11478" s="126" t="s">
        <v>75</v>
      </c>
      <c r="D11478" s="127">
        <v>0.314</v>
      </c>
      <c r="E11478" s="128">
        <v>146</v>
      </c>
      <c r="F11478" s="128">
        <v>100</v>
      </c>
      <c r="G11478" s="126" t="s">
        <v>13909</v>
      </c>
      <c r="H11478" s="126" t="s">
        <v>20401</v>
      </c>
      <c r="I11478" s="126" t="s">
        <v>20402</v>
      </c>
      <c r="J11478" s="126" t="s">
        <v>26292</v>
      </c>
      <c r="K11478" s="9">
        <f>_xlfn.IFNA(VLOOKUP(Table5[[#This Row],[Section]],SubSill_Tier,2,FALSE),0)</f>
        <v>0</v>
      </c>
      <c r="L11478" s="9" t="str">
        <f t="shared" si="188"/>
        <v/>
      </c>
      <c r="M11478" s="205" t="str" cm="1">
        <f t="array" ref="M11478">_xlfn.IFS(NOT(ISERROR(VLOOKUP(Table5[[#This Row],[Section]],TB_notTB,1,FALSE))),"No",LEFT(Table5[[#This Row],[Section]],3)="ETB","PLS",LEFT(Table5[[#This Row],[Section]],1)="7","PDB",NOT(ISBLANK(Table5[[#This Row],[Section]])),"No")</f>
        <v>No</v>
      </c>
    </row>
    <row r="11479" spans="1:13" x14ac:dyDescent="0.25">
      <c r="A11479" s="126" t="s">
        <v>4358</v>
      </c>
      <c r="B11479" s="126" t="s">
        <v>4359</v>
      </c>
      <c r="C11479" s="126" t="s">
        <v>75</v>
      </c>
      <c r="D11479" s="127">
        <v>0.71399999999999997</v>
      </c>
      <c r="E11479" s="128">
        <v>291</v>
      </c>
      <c r="F11479" s="128">
        <v>108</v>
      </c>
      <c r="G11479" s="126" t="s">
        <v>13712</v>
      </c>
      <c r="H11479" s="126" t="s">
        <v>20120</v>
      </c>
      <c r="I11479" s="126" t="s">
        <v>21055</v>
      </c>
      <c r="J11479" s="126" t="s">
        <v>26239</v>
      </c>
      <c r="K11479" s="9">
        <f>_xlfn.IFNA(VLOOKUP(Table5[[#This Row],[Section]],SubSill_Tier,2,FALSE),0)</f>
        <v>0</v>
      </c>
      <c r="L11479" s="9" t="str">
        <f t="shared" si="188"/>
        <v/>
      </c>
      <c r="M11479" s="205" t="str" cm="1">
        <f t="array" ref="M11479">_xlfn.IFS(NOT(ISERROR(VLOOKUP(Table5[[#This Row],[Section]],TB_notTB,1,FALSE))),"No",LEFT(Table5[[#This Row],[Section]],3)="ETB","PLS",LEFT(Table5[[#This Row],[Section]],1)="7","PDB",NOT(ISBLANK(Table5[[#This Row],[Section]])),"No")</f>
        <v>No</v>
      </c>
    </row>
    <row r="11480" spans="1:13" x14ac:dyDescent="0.25">
      <c r="A11480" s="126" t="s">
        <v>4360</v>
      </c>
      <c r="B11480" s="126" t="s">
        <v>17222</v>
      </c>
      <c r="C11480" s="126" t="s">
        <v>75</v>
      </c>
      <c r="D11480" s="127">
        <v>0.55500000000000005</v>
      </c>
      <c r="E11480" s="128">
        <v>161</v>
      </c>
      <c r="F11480" s="128">
        <v>161</v>
      </c>
      <c r="G11480" s="126" t="s">
        <v>13712</v>
      </c>
      <c r="H11480" s="126" t="s">
        <v>20120</v>
      </c>
      <c r="I11480" s="126" t="s">
        <v>21055</v>
      </c>
      <c r="J11480" s="126" t="s">
        <v>26232</v>
      </c>
      <c r="K11480" s="9">
        <f>_xlfn.IFNA(VLOOKUP(Table5[[#This Row],[Section]],SubSill_Tier,2,FALSE),0)</f>
        <v>0</v>
      </c>
      <c r="L11480" s="9" t="str">
        <f t="shared" si="188"/>
        <v/>
      </c>
      <c r="M11480" s="205" t="str" cm="1">
        <f t="array" ref="M11480">_xlfn.IFS(NOT(ISERROR(VLOOKUP(Table5[[#This Row],[Section]],TB_notTB,1,FALSE))),"No",LEFT(Table5[[#This Row],[Section]],3)="ETB","PLS",LEFT(Table5[[#This Row],[Section]],1)="7","PDB",NOT(ISBLANK(Table5[[#This Row],[Section]])),"No")</f>
        <v>No</v>
      </c>
    </row>
    <row r="11481" spans="1:13" x14ac:dyDescent="0.25">
      <c r="A11481" s="126" t="s">
        <v>4361</v>
      </c>
      <c r="B11481" s="126" t="s">
        <v>4362</v>
      </c>
      <c r="C11481" s="126" t="s">
        <v>75</v>
      </c>
      <c r="D11481" s="127">
        <v>0.77300000000000002</v>
      </c>
      <c r="E11481" s="128">
        <v>257</v>
      </c>
      <c r="F11481" s="128">
        <v>149</v>
      </c>
      <c r="G11481" s="126" t="s">
        <v>13812</v>
      </c>
      <c r="H11481" s="126" t="s">
        <v>21284</v>
      </c>
      <c r="I11481" s="126" t="s">
        <v>28229</v>
      </c>
      <c r="J11481" s="126" t="s">
        <v>26241</v>
      </c>
      <c r="K11481" s="9">
        <f>_xlfn.IFNA(VLOOKUP(Table5[[#This Row],[Section]],SubSill_Tier,2,FALSE),0)</f>
        <v>0</v>
      </c>
      <c r="L11481" s="9" t="str">
        <f t="shared" si="188"/>
        <v/>
      </c>
      <c r="M11481" s="205" t="str" cm="1">
        <f t="array" ref="M11481">_xlfn.IFS(NOT(ISERROR(VLOOKUP(Table5[[#This Row],[Section]],TB_notTB,1,FALSE))),"No",LEFT(Table5[[#This Row],[Section]],3)="ETB","PLS",LEFT(Table5[[#This Row],[Section]],1)="7","PDB",NOT(ISBLANK(Table5[[#This Row],[Section]])),"No")</f>
        <v>No</v>
      </c>
    </row>
    <row r="11482" spans="1:13" x14ac:dyDescent="0.25">
      <c r="A11482" s="126" t="s">
        <v>4363</v>
      </c>
      <c r="B11482" s="126" t="s">
        <v>4364</v>
      </c>
      <c r="C11482" s="126" t="s">
        <v>75</v>
      </c>
      <c r="D11482" s="127">
        <v>0.34799999999999998</v>
      </c>
      <c r="E11482" s="128">
        <v>204</v>
      </c>
      <c r="F11482" s="128">
        <v>125</v>
      </c>
      <c r="G11482" s="126" t="s">
        <v>13812</v>
      </c>
      <c r="H11482" s="126" t="s">
        <v>21284</v>
      </c>
      <c r="I11482" s="126" t="s">
        <v>28229</v>
      </c>
      <c r="J11482" s="126" t="s">
        <v>26241</v>
      </c>
      <c r="K11482" s="9">
        <f>_xlfn.IFNA(VLOOKUP(Table5[[#This Row],[Section]],SubSill_Tier,2,FALSE),0)</f>
        <v>0</v>
      </c>
      <c r="L11482" s="9" t="str">
        <f t="shared" si="188"/>
        <v/>
      </c>
      <c r="M11482" s="205" t="str" cm="1">
        <f t="array" ref="M11482">_xlfn.IFS(NOT(ISERROR(VLOOKUP(Table5[[#This Row],[Section]],TB_notTB,1,FALSE))),"No",LEFT(Table5[[#This Row],[Section]],3)="ETB","PLS",LEFT(Table5[[#This Row],[Section]],1)="7","PDB",NOT(ISBLANK(Table5[[#This Row],[Section]])),"No")</f>
        <v>No</v>
      </c>
    </row>
    <row r="11483" spans="1:13" x14ac:dyDescent="0.25">
      <c r="A11483" s="126" t="s">
        <v>4365</v>
      </c>
      <c r="B11483" s="126" t="s">
        <v>4366</v>
      </c>
      <c r="C11483" s="126" t="s">
        <v>75</v>
      </c>
      <c r="D11483" s="127">
        <v>3.6030000000000002</v>
      </c>
      <c r="E11483" s="128">
        <v>622</v>
      </c>
      <c r="F11483" s="128">
        <v>398</v>
      </c>
      <c r="G11483" s="126" t="s">
        <v>13812</v>
      </c>
      <c r="H11483" s="126" t="s">
        <v>21284</v>
      </c>
      <c r="I11483" s="126" t="s">
        <v>28229</v>
      </c>
      <c r="J11483" s="126" t="s">
        <v>26332</v>
      </c>
      <c r="K11483" s="9">
        <f>_xlfn.IFNA(VLOOKUP(Table5[[#This Row],[Section]],SubSill_Tier,2,FALSE),0)</f>
        <v>0</v>
      </c>
      <c r="L11483" s="9" t="str">
        <f t="shared" si="188"/>
        <v/>
      </c>
      <c r="M11483" s="205" t="str" cm="1">
        <f t="array" ref="M11483">_xlfn.IFS(NOT(ISERROR(VLOOKUP(Table5[[#This Row],[Section]],TB_notTB,1,FALSE))),"No",LEFT(Table5[[#This Row],[Section]],3)="ETB","PLS",LEFT(Table5[[#This Row],[Section]],1)="7","PDB",NOT(ISBLANK(Table5[[#This Row],[Section]])),"No")</f>
        <v>No</v>
      </c>
    </row>
    <row r="11484" spans="1:13" x14ac:dyDescent="0.25">
      <c r="A11484" s="126" t="s">
        <v>4367</v>
      </c>
      <c r="B11484" s="126" t="s">
        <v>4368</v>
      </c>
      <c r="C11484" s="126" t="s">
        <v>75</v>
      </c>
      <c r="D11484" s="127">
        <v>1.671</v>
      </c>
      <c r="E11484" s="128">
        <v>365</v>
      </c>
      <c r="F11484" s="128">
        <v>228</v>
      </c>
      <c r="G11484" s="126" t="s">
        <v>13912</v>
      </c>
      <c r="H11484" s="126" t="s">
        <v>20567</v>
      </c>
      <c r="I11484" s="126" t="s">
        <v>20568</v>
      </c>
      <c r="J11484" s="126" t="s">
        <v>26241</v>
      </c>
      <c r="K11484" s="9">
        <f>_xlfn.IFNA(VLOOKUP(Table5[[#This Row],[Section]],SubSill_Tier,2,FALSE),0)</f>
        <v>0</v>
      </c>
      <c r="L11484" s="9" t="str">
        <f t="shared" si="188"/>
        <v/>
      </c>
      <c r="M11484" s="205" t="str" cm="1">
        <f t="array" ref="M11484">_xlfn.IFS(NOT(ISERROR(VLOOKUP(Table5[[#This Row],[Section]],TB_notTB,1,FALSE))),"No",LEFT(Table5[[#This Row],[Section]],3)="ETB","PLS",LEFT(Table5[[#This Row],[Section]],1)="7","PDB",NOT(ISBLANK(Table5[[#This Row],[Section]])),"No")</f>
        <v>No</v>
      </c>
    </row>
    <row r="11485" spans="1:13" x14ac:dyDescent="0.25">
      <c r="A11485" s="126" t="s">
        <v>4369</v>
      </c>
      <c r="B11485" s="126" t="s">
        <v>4370</v>
      </c>
      <c r="C11485" s="126" t="s">
        <v>75</v>
      </c>
      <c r="D11485" s="127">
        <v>1.472</v>
      </c>
      <c r="E11485" s="128">
        <v>598</v>
      </c>
      <c r="F11485" s="128">
        <v>320</v>
      </c>
      <c r="G11485" s="126" t="s">
        <v>13812</v>
      </c>
      <c r="H11485" s="126" t="s">
        <v>20371</v>
      </c>
      <c r="I11485" s="126" t="s">
        <v>20372</v>
      </c>
      <c r="J11485" s="126" t="s">
        <v>26241</v>
      </c>
      <c r="K11485" s="9">
        <f>_xlfn.IFNA(VLOOKUP(Table5[[#This Row],[Section]],SubSill_Tier,2,FALSE),0)</f>
        <v>0</v>
      </c>
      <c r="L11485" s="9" t="str">
        <f t="shared" si="188"/>
        <v/>
      </c>
      <c r="M11485" s="205" t="str" cm="1">
        <f t="array" ref="M11485">_xlfn.IFS(NOT(ISERROR(VLOOKUP(Table5[[#This Row],[Section]],TB_notTB,1,FALSE))),"No",LEFT(Table5[[#This Row],[Section]],3)="ETB","PLS",LEFT(Table5[[#This Row],[Section]],1)="7","PDB",NOT(ISBLANK(Table5[[#This Row],[Section]])),"No")</f>
        <v>No</v>
      </c>
    </row>
    <row r="11486" spans="1:13" x14ac:dyDescent="0.25">
      <c r="A11486" s="126" t="s">
        <v>4371</v>
      </c>
      <c r="B11486" s="126" t="s">
        <v>14626</v>
      </c>
      <c r="C11486" s="126" t="s">
        <v>75</v>
      </c>
      <c r="D11486" s="127">
        <v>1.5920000000000001</v>
      </c>
      <c r="E11486" s="128">
        <v>343</v>
      </c>
      <c r="F11486" s="128">
        <v>327</v>
      </c>
      <c r="G11486" s="126" t="s">
        <v>13812</v>
      </c>
      <c r="H11486" s="126" t="s">
        <v>21284</v>
      </c>
      <c r="I11486" s="126" t="s">
        <v>28229</v>
      </c>
      <c r="J11486" s="126" t="s">
        <v>26241</v>
      </c>
      <c r="K11486" s="9">
        <f>_xlfn.IFNA(VLOOKUP(Table5[[#This Row],[Section]],SubSill_Tier,2,FALSE),0)</f>
        <v>0</v>
      </c>
      <c r="L11486" s="9" t="str">
        <f t="shared" si="188"/>
        <v/>
      </c>
      <c r="M11486" s="205" t="str" cm="1">
        <f t="array" ref="M11486">_xlfn.IFS(NOT(ISERROR(VLOOKUP(Table5[[#This Row],[Section]],TB_notTB,1,FALSE))),"No",LEFT(Table5[[#This Row],[Section]],3)="ETB","PLS",LEFT(Table5[[#This Row],[Section]],1)="7","PDB",NOT(ISBLANK(Table5[[#This Row],[Section]])),"No")</f>
        <v>No</v>
      </c>
    </row>
    <row r="11487" spans="1:13" x14ac:dyDescent="0.25">
      <c r="A11487" s="126" t="s">
        <v>4372</v>
      </c>
      <c r="B11487" s="126" t="s">
        <v>4373</v>
      </c>
      <c r="C11487" s="126" t="s">
        <v>75</v>
      </c>
      <c r="D11487" s="127">
        <v>2.839</v>
      </c>
      <c r="E11487" s="128">
        <v>406</v>
      </c>
      <c r="F11487" s="128">
        <v>360</v>
      </c>
      <c r="G11487" s="126" t="s">
        <v>13812</v>
      </c>
      <c r="H11487" s="126" t="s">
        <v>21284</v>
      </c>
      <c r="I11487" s="126" t="s">
        <v>28229</v>
      </c>
      <c r="J11487" s="126" t="s">
        <v>26241</v>
      </c>
      <c r="K11487" s="9">
        <f>_xlfn.IFNA(VLOOKUP(Table5[[#This Row],[Section]],SubSill_Tier,2,FALSE),0)</f>
        <v>0</v>
      </c>
      <c r="L11487" s="9" t="str">
        <f t="shared" si="188"/>
        <v/>
      </c>
      <c r="M11487" s="205" t="str" cm="1">
        <f t="array" ref="M11487">_xlfn.IFS(NOT(ISERROR(VLOOKUP(Table5[[#This Row],[Section]],TB_notTB,1,FALSE))),"No",LEFT(Table5[[#This Row],[Section]],3)="ETB","PLS",LEFT(Table5[[#This Row],[Section]],1)="7","PDB",NOT(ISBLANK(Table5[[#This Row],[Section]])),"No")</f>
        <v>No</v>
      </c>
    </row>
    <row r="11488" spans="1:13" x14ac:dyDescent="0.25">
      <c r="A11488" s="126" t="s">
        <v>4374</v>
      </c>
      <c r="B11488" s="126" t="s">
        <v>14625</v>
      </c>
      <c r="C11488" s="126" t="s">
        <v>75</v>
      </c>
      <c r="D11488" s="127">
        <v>2.4239999999999999</v>
      </c>
      <c r="E11488" s="128">
        <v>365</v>
      </c>
      <c r="F11488" s="128">
        <v>349</v>
      </c>
      <c r="G11488" s="126" t="s">
        <v>13812</v>
      </c>
      <c r="H11488" s="126" t="s">
        <v>21284</v>
      </c>
      <c r="I11488" s="126" t="s">
        <v>28229</v>
      </c>
      <c r="J11488" s="126" t="s">
        <v>26241</v>
      </c>
      <c r="K11488" s="9">
        <f>_xlfn.IFNA(VLOOKUP(Table5[[#This Row],[Section]],SubSill_Tier,2,FALSE),0)</f>
        <v>0</v>
      </c>
      <c r="L11488" s="9" t="str">
        <f t="shared" si="188"/>
        <v/>
      </c>
      <c r="M11488" s="205" t="str" cm="1">
        <f t="array" ref="M11488">_xlfn.IFS(NOT(ISERROR(VLOOKUP(Table5[[#This Row],[Section]],TB_notTB,1,FALSE))),"No",LEFT(Table5[[#This Row],[Section]],3)="ETB","PLS",LEFT(Table5[[#This Row],[Section]],1)="7","PDB",NOT(ISBLANK(Table5[[#This Row],[Section]])),"No")</f>
        <v>No</v>
      </c>
    </row>
    <row r="11489" spans="1:13" x14ac:dyDescent="0.25">
      <c r="A11489" s="126" t="s">
        <v>4375</v>
      </c>
      <c r="B11489" s="126" t="s">
        <v>17222</v>
      </c>
      <c r="C11489" s="126" t="s">
        <v>98</v>
      </c>
      <c r="D11489" s="127">
        <v>0.996</v>
      </c>
      <c r="E11489" s="128">
        <v>166</v>
      </c>
      <c r="F11489" s="128">
        <v>166</v>
      </c>
      <c r="G11489" s="126" t="s">
        <v>13748</v>
      </c>
      <c r="H11489" s="126" t="s">
        <v>20246</v>
      </c>
      <c r="I11489" s="126" t="s">
        <v>20247</v>
      </c>
      <c r="J11489" s="126" t="s">
        <v>26241</v>
      </c>
      <c r="K11489" s="9">
        <f>_xlfn.IFNA(VLOOKUP(Table5[[#This Row],[Section]],SubSill_Tier,2,FALSE),0)</f>
        <v>0</v>
      </c>
      <c r="L11489" s="9" t="str">
        <f t="shared" si="188"/>
        <v/>
      </c>
      <c r="M11489" s="205" t="str" cm="1">
        <f t="array" ref="M11489">_xlfn.IFS(NOT(ISERROR(VLOOKUP(Table5[[#This Row],[Section]],TB_notTB,1,FALSE))),"No",LEFT(Table5[[#This Row],[Section]],3)="ETB","PLS",LEFT(Table5[[#This Row],[Section]],1)="7","PDB",NOT(ISBLANK(Table5[[#This Row],[Section]])),"No")</f>
        <v>No</v>
      </c>
    </row>
    <row r="11490" spans="1:13" x14ac:dyDescent="0.25">
      <c r="A11490" s="126" t="s">
        <v>4376</v>
      </c>
      <c r="B11490" s="126" t="s">
        <v>4377</v>
      </c>
      <c r="C11490" s="126" t="s">
        <v>75</v>
      </c>
      <c r="D11490" s="127">
        <v>1.861</v>
      </c>
      <c r="E11490" s="128">
        <v>491</v>
      </c>
      <c r="F11490" s="128">
        <v>231</v>
      </c>
      <c r="G11490" s="126" t="s">
        <v>13812</v>
      </c>
      <c r="H11490" s="126" t="s">
        <v>20371</v>
      </c>
      <c r="I11490" s="126" t="s">
        <v>20372</v>
      </c>
      <c r="J11490" s="126" t="s">
        <v>26241</v>
      </c>
      <c r="K11490" s="9">
        <f>_xlfn.IFNA(VLOOKUP(Table5[[#This Row],[Section]],SubSill_Tier,2,FALSE),0)</f>
        <v>0</v>
      </c>
      <c r="L11490" s="9" t="str">
        <f t="shared" si="188"/>
        <v/>
      </c>
      <c r="M11490" s="205" t="str" cm="1">
        <f t="array" ref="M11490">_xlfn.IFS(NOT(ISERROR(VLOOKUP(Table5[[#This Row],[Section]],TB_notTB,1,FALSE))),"No",LEFT(Table5[[#This Row],[Section]],3)="ETB","PLS",LEFT(Table5[[#This Row],[Section]],1)="7","PDB",NOT(ISBLANK(Table5[[#This Row],[Section]])),"No")</f>
        <v>No</v>
      </c>
    </row>
    <row r="11491" spans="1:13" x14ac:dyDescent="0.25">
      <c r="A11491" s="126" t="s">
        <v>4378</v>
      </c>
      <c r="B11491" s="126" t="s">
        <v>17222</v>
      </c>
      <c r="C11491" s="126" t="s">
        <v>98</v>
      </c>
      <c r="D11491" s="127">
        <v>0.49399999999999999</v>
      </c>
      <c r="E11491" s="128">
        <v>245</v>
      </c>
      <c r="F11491" s="128">
        <v>245</v>
      </c>
      <c r="G11491" s="126" t="s">
        <v>13730</v>
      </c>
      <c r="H11491" s="126" t="s">
        <v>20139</v>
      </c>
      <c r="I11491" s="126" t="s">
        <v>20140</v>
      </c>
      <c r="J11491" s="126" t="s">
        <v>26243</v>
      </c>
      <c r="K11491" s="9">
        <f>_xlfn.IFNA(VLOOKUP(Table5[[#This Row],[Section]],SubSill_Tier,2,FALSE),0)</f>
        <v>0</v>
      </c>
      <c r="L11491" s="9" t="str">
        <f t="shared" si="188"/>
        <v/>
      </c>
      <c r="M11491" s="205" t="str" cm="1">
        <f t="array" ref="M11491">_xlfn.IFS(NOT(ISERROR(VLOOKUP(Table5[[#This Row],[Section]],TB_notTB,1,FALSE))),"No",LEFT(Table5[[#This Row],[Section]],3)="ETB","PLS",LEFT(Table5[[#This Row],[Section]],1)="7","PDB",NOT(ISBLANK(Table5[[#This Row],[Section]])),"No")</f>
        <v>No</v>
      </c>
    </row>
    <row r="11492" spans="1:13" x14ac:dyDescent="0.25">
      <c r="A11492" s="126" t="s">
        <v>4379</v>
      </c>
      <c r="B11492" s="126" t="s">
        <v>17222</v>
      </c>
      <c r="C11492" s="126" t="s">
        <v>98</v>
      </c>
      <c r="D11492" s="127">
        <v>0.188</v>
      </c>
      <c r="E11492" s="128">
        <v>100</v>
      </c>
      <c r="F11492" s="128">
        <v>100</v>
      </c>
      <c r="G11492" s="126" t="s">
        <v>13730</v>
      </c>
      <c r="H11492" s="126" t="s">
        <v>20139</v>
      </c>
      <c r="I11492" s="126" t="s">
        <v>20140</v>
      </c>
      <c r="J11492" s="126" t="s">
        <v>26243</v>
      </c>
      <c r="K11492" s="9">
        <f>_xlfn.IFNA(VLOOKUP(Table5[[#This Row],[Section]],SubSill_Tier,2,FALSE),0)</f>
        <v>0</v>
      </c>
      <c r="L11492" s="9" t="str">
        <f t="shared" si="188"/>
        <v/>
      </c>
      <c r="M11492" s="205" t="str" cm="1">
        <f t="array" ref="M11492">_xlfn.IFS(NOT(ISERROR(VLOOKUP(Table5[[#This Row],[Section]],TB_notTB,1,FALSE))),"No",LEFT(Table5[[#This Row],[Section]],3)="ETB","PLS",LEFT(Table5[[#This Row],[Section]],1)="7","PDB",NOT(ISBLANK(Table5[[#This Row],[Section]])),"No")</f>
        <v>No</v>
      </c>
    </row>
    <row r="11493" spans="1:13" x14ac:dyDescent="0.25">
      <c r="A11493" s="126" t="s">
        <v>9469</v>
      </c>
      <c r="B11493" s="126" t="s">
        <v>3598</v>
      </c>
      <c r="C11493" s="126" t="s">
        <v>98</v>
      </c>
      <c r="D11493" s="127">
        <v>0.35</v>
      </c>
      <c r="E11493" s="128">
        <v>133</v>
      </c>
      <c r="F11493" s="128">
        <v>133</v>
      </c>
      <c r="G11493" s="126" t="s">
        <v>13750</v>
      </c>
      <c r="H11493" s="126" t="s">
        <v>20121</v>
      </c>
      <c r="I11493" s="126" t="s">
        <v>20122</v>
      </c>
      <c r="J11493" s="126" t="s">
        <v>26234</v>
      </c>
      <c r="K11493" s="9">
        <f>_xlfn.IFNA(VLOOKUP(Table5[[#This Row],[Section]],SubSill_Tier,2,FALSE),0)</f>
        <v>0</v>
      </c>
      <c r="L11493" s="9" t="str">
        <f t="shared" si="188"/>
        <v/>
      </c>
      <c r="M11493" s="205" t="str" cm="1">
        <f t="array" ref="M11493">_xlfn.IFS(NOT(ISERROR(VLOOKUP(Table5[[#This Row],[Section]],TB_notTB,1,FALSE))),"No",LEFT(Table5[[#This Row],[Section]],3)="ETB","PLS",LEFT(Table5[[#This Row],[Section]],1)="7","PDB",NOT(ISBLANK(Table5[[#This Row],[Section]])),"No")</f>
        <v>No</v>
      </c>
    </row>
    <row r="11494" spans="1:13" x14ac:dyDescent="0.25">
      <c r="A11494" s="126" t="s">
        <v>16643</v>
      </c>
      <c r="B11494" s="126" t="s">
        <v>22448</v>
      </c>
      <c r="C11494" s="126" t="s">
        <v>75</v>
      </c>
      <c r="D11494" s="127">
        <v>2.02</v>
      </c>
      <c r="E11494" s="128">
        <v>551</v>
      </c>
      <c r="F11494" s="128">
        <v>274</v>
      </c>
      <c r="G11494" s="126" t="s">
        <v>15670</v>
      </c>
      <c r="H11494" s="126" t="s">
        <v>21159</v>
      </c>
      <c r="I11494" s="126" t="s">
        <v>22103</v>
      </c>
      <c r="J11494" s="126" t="s">
        <v>26278</v>
      </c>
      <c r="K11494" s="9">
        <f>_xlfn.IFNA(VLOOKUP(Table5[[#This Row],[Section]],SubSill_Tier,2,FALSE),0)</f>
        <v>0</v>
      </c>
      <c r="L11494" s="9" t="str">
        <f t="shared" si="188"/>
        <v/>
      </c>
      <c r="M11494" s="205" t="str" cm="1">
        <f t="array" ref="M11494">_xlfn.IFS(NOT(ISERROR(VLOOKUP(Table5[[#This Row],[Section]],TB_notTB,1,FALSE))),"No",LEFT(Table5[[#This Row],[Section]],3)="ETB","PLS",LEFT(Table5[[#This Row],[Section]],1)="7","PDB",NOT(ISBLANK(Table5[[#This Row],[Section]])),"No")</f>
        <v>No</v>
      </c>
    </row>
    <row r="11495" spans="1:13" x14ac:dyDescent="0.25">
      <c r="A11495" s="126" t="s">
        <v>16644</v>
      </c>
      <c r="B11495" s="126" t="s">
        <v>22449</v>
      </c>
      <c r="C11495" s="126" t="s">
        <v>75</v>
      </c>
      <c r="D11495" s="127">
        <v>1.8149999999999999</v>
      </c>
      <c r="E11495" s="128">
        <v>514</v>
      </c>
      <c r="F11495" s="128">
        <v>297</v>
      </c>
      <c r="G11495" s="126" t="s">
        <v>15670</v>
      </c>
      <c r="H11495" s="126" t="s">
        <v>21159</v>
      </c>
      <c r="I11495" s="126" t="s">
        <v>22103</v>
      </c>
      <c r="J11495" s="126" t="s">
        <v>26278</v>
      </c>
      <c r="K11495" s="9">
        <f>_xlfn.IFNA(VLOOKUP(Table5[[#This Row],[Section]],SubSill_Tier,2,FALSE),0)</f>
        <v>0</v>
      </c>
      <c r="L11495" s="9" t="str">
        <f t="shared" si="188"/>
        <v/>
      </c>
      <c r="M11495" s="205" t="str" cm="1">
        <f t="array" ref="M11495">_xlfn.IFS(NOT(ISERROR(VLOOKUP(Table5[[#This Row],[Section]],TB_notTB,1,FALSE))),"No",LEFT(Table5[[#This Row],[Section]],3)="ETB","PLS",LEFT(Table5[[#This Row],[Section]],1)="7","PDB",NOT(ISBLANK(Table5[[#This Row],[Section]])),"No")</f>
        <v>No</v>
      </c>
    </row>
    <row r="11496" spans="1:13" x14ac:dyDescent="0.25">
      <c r="A11496" s="126" t="s">
        <v>9470</v>
      </c>
      <c r="B11496" s="126" t="s">
        <v>9471</v>
      </c>
      <c r="C11496" s="126" t="s">
        <v>75</v>
      </c>
      <c r="D11496" s="127">
        <v>17.451000000000001</v>
      </c>
      <c r="E11496" s="128">
        <v>1491</v>
      </c>
      <c r="F11496" s="128">
        <v>1491</v>
      </c>
      <c r="G11496" s="126" t="s">
        <v>13750</v>
      </c>
      <c r="H11496" s="126" t="s">
        <v>21081</v>
      </c>
      <c r="I11496" s="126" t="s">
        <v>21082</v>
      </c>
      <c r="J11496" s="126" t="s">
        <v>26249</v>
      </c>
      <c r="K11496" s="9">
        <f>_xlfn.IFNA(VLOOKUP(Table5[[#This Row],[Section]],SubSill_Tier,2,FALSE),0)</f>
        <v>0</v>
      </c>
      <c r="L11496" s="9" t="str">
        <f t="shared" si="188"/>
        <v>Wall</v>
      </c>
      <c r="M11496" s="205" t="str" cm="1">
        <f t="array" ref="M11496">_xlfn.IFS(NOT(ISERROR(VLOOKUP(Table5[[#This Row],[Section]],TB_notTB,1,FALSE))),"No",LEFT(Table5[[#This Row],[Section]],3)="ETB","PLS",LEFT(Table5[[#This Row],[Section]],1)="7","PDB",NOT(ISBLANK(Table5[[#This Row],[Section]])),"No")</f>
        <v>No</v>
      </c>
    </row>
    <row r="11497" spans="1:13" x14ac:dyDescent="0.25">
      <c r="A11497" s="126" t="s">
        <v>4380</v>
      </c>
      <c r="B11497" s="126" t="s">
        <v>4381</v>
      </c>
      <c r="C11497" s="126" t="s">
        <v>75</v>
      </c>
      <c r="D11497" s="127">
        <v>1.629</v>
      </c>
      <c r="E11497" s="128">
        <v>631</v>
      </c>
      <c r="F11497" s="128">
        <v>431</v>
      </c>
      <c r="G11497" s="126" t="s">
        <v>13782</v>
      </c>
      <c r="H11497" s="126" t="s">
        <v>20267</v>
      </c>
      <c r="I11497" s="126" t="s">
        <v>21157</v>
      </c>
      <c r="J11497" s="126" t="s">
        <v>26241</v>
      </c>
      <c r="K11497" s="9">
        <f>_xlfn.IFNA(VLOOKUP(Table5[[#This Row],[Section]],SubSill_Tier,2,FALSE),0)</f>
        <v>0</v>
      </c>
      <c r="L11497" s="9" t="str">
        <f t="shared" si="188"/>
        <v/>
      </c>
      <c r="M11497" s="205" t="str" cm="1">
        <f t="array" ref="M11497">_xlfn.IFS(NOT(ISERROR(VLOOKUP(Table5[[#This Row],[Section]],TB_notTB,1,FALSE))),"No",LEFT(Table5[[#This Row],[Section]],3)="ETB","PLS",LEFT(Table5[[#This Row],[Section]],1)="7","PDB",NOT(ISBLANK(Table5[[#This Row],[Section]])),"No")</f>
        <v>No</v>
      </c>
    </row>
    <row r="11498" spans="1:13" x14ac:dyDescent="0.25">
      <c r="A11498" s="126" t="s">
        <v>4382</v>
      </c>
      <c r="B11498" s="126" t="s">
        <v>17222</v>
      </c>
      <c r="C11498" s="126" t="s">
        <v>98</v>
      </c>
      <c r="D11498" s="127">
        <v>2.2810000000000001</v>
      </c>
      <c r="E11498" s="128">
        <v>595</v>
      </c>
      <c r="F11498" s="128">
        <v>595</v>
      </c>
      <c r="G11498" s="126" t="s">
        <v>13782</v>
      </c>
      <c r="H11498" s="126" t="s">
        <v>20267</v>
      </c>
      <c r="I11498" s="126" t="s">
        <v>21157</v>
      </c>
      <c r="J11498" s="126" t="s">
        <v>26241</v>
      </c>
      <c r="K11498" s="9">
        <f>_xlfn.IFNA(VLOOKUP(Table5[[#This Row],[Section]],SubSill_Tier,2,FALSE),0)</f>
        <v>0</v>
      </c>
      <c r="L11498" s="9" t="str">
        <f t="shared" si="188"/>
        <v/>
      </c>
      <c r="M11498" s="205" t="str" cm="1">
        <f t="array" ref="M11498">_xlfn.IFS(NOT(ISERROR(VLOOKUP(Table5[[#This Row],[Section]],TB_notTB,1,FALSE))),"No",LEFT(Table5[[#This Row],[Section]],3)="ETB","PLS",LEFT(Table5[[#This Row],[Section]],1)="7","PDB",NOT(ISBLANK(Table5[[#This Row],[Section]])),"No")</f>
        <v>No</v>
      </c>
    </row>
    <row r="11499" spans="1:13" x14ac:dyDescent="0.25">
      <c r="A11499" s="126" t="s">
        <v>4383</v>
      </c>
      <c r="B11499" s="126" t="s">
        <v>4384</v>
      </c>
      <c r="C11499" s="126" t="s">
        <v>75</v>
      </c>
      <c r="D11499" s="127">
        <v>0.437</v>
      </c>
      <c r="E11499" s="128">
        <v>206</v>
      </c>
      <c r="F11499" s="128">
        <v>153</v>
      </c>
      <c r="G11499" s="126" t="s">
        <v>13812</v>
      </c>
      <c r="H11499" s="126" t="s">
        <v>21284</v>
      </c>
      <c r="I11499" s="126" t="s">
        <v>28229</v>
      </c>
      <c r="J11499" s="126" t="s">
        <v>26241</v>
      </c>
      <c r="K11499" s="9">
        <f>_xlfn.IFNA(VLOOKUP(Table5[[#This Row],[Section]],SubSill_Tier,2,FALSE),0)</f>
        <v>0</v>
      </c>
      <c r="L11499" s="9" t="str">
        <f t="shared" si="188"/>
        <v/>
      </c>
      <c r="M11499" s="205" t="str" cm="1">
        <f t="array" ref="M11499">_xlfn.IFS(NOT(ISERROR(VLOOKUP(Table5[[#This Row],[Section]],TB_notTB,1,FALSE))),"No",LEFT(Table5[[#This Row],[Section]],3)="ETB","PLS",LEFT(Table5[[#This Row],[Section]],1)="7","PDB",NOT(ISBLANK(Table5[[#This Row],[Section]])),"No")</f>
        <v>No</v>
      </c>
    </row>
    <row r="11500" spans="1:13" x14ac:dyDescent="0.25">
      <c r="A11500" s="126" t="s">
        <v>4385</v>
      </c>
      <c r="B11500" s="126" t="s">
        <v>4386</v>
      </c>
      <c r="C11500" s="126" t="s">
        <v>98</v>
      </c>
      <c r="D11500" s="127">
        <v>0.31900000000000001</v>
      </c>
      <c r="E11500" s="128">
        <v>100</v>
      </c>
      <c r="F11500" s="128">
        <v>100</v>
      </c>
      <c r="G11500" s="126" t="s">
        <v>13735</v>
      </c>
      <c r="H11500" s="126" t="s">
        <v>20146</v>
      </c>
      <c r="I11500" s="126" t="s">
        <v>20147</v>
      </c>
      <c r="J11500" s="126" t="s">
        <v>26234</v>
      </c>
      <c r="K11500" s="9">
        <f>_xlfn.IFNA(VLOOKUP(Table5[[#This Row],[Section]],SubSill_Tier,2,FALSE),0)</f>
        <v>0</v>
      </c>
      <c r="L11500" s="9" t="str">
        <f t="shared" si="188"/>
        <v/>
      </c>
      <c r="M11500" s="205" t="str" cm="1">
        <f t="array" ref="M11500">_xlfn.IFS(NOT(ISERROR(VLOOKUP(Table5[[#This Row],[Section]],TB_notTB,1,FALSE))),"No",LEFT(Table5[[#This Row],[Section]],3)="ETB","PLS",LEFT(Table5[[#This Row],[Section]],1)="7","PDB",NOT(ISBLANK(Table5[[#This Row],[Section]])),"No")</f>
        <v>No</v>
      </c>
    </row>
    <row r="11501" spans="1:13" x14ac:dyDescent="0.25">
      <c r="A11501" s="126" t="s">
        <v>4387</v>
      </c>
      <c r="B11501" s="126" t="s">
        <v>17222</v>
      </c>
      <c r="C11501" s="126" t="s">
        <v>98</v>
      </c>
      <c r="D11501" s="127">
        <v>0.59699999999999998</v>
      </c>
      <c r="E11501" s="128">
        <v>149</v>
      </c>
      <c r="F11501" s="128">
        <v>149</v>
      </c>
      <c r="G11501" s="126" t="s">
        <v>13735</v>
      </c>
      <c r="H11501" s="126" t="s">
        <v>20146</v>
      </c>
      <c r="I11501" s="126" t="s">
        <v>20147</v>
      </c>
      <c r="J11501" s="126" t="s">
        <v>26234</v>
      </c>
      <c r="K11501" s="9">
        <f>_xlfn.IFNA(VLOOKUP(Table5[[#This Row],[Section]],SubSill_Tier,2,FALSE),0)</f>
        <v>0</v>
      </c>
      <c r="L11501" s="9" t="str">
        <f t="shared" si="188"/>
        <v/>
      </c>
      <c r="M11501" s="205" t="str" cm="1">
        <f t="array" ref="M11501">_xlfn.IFS(NOT(ISERROR(VLOOKUP(Table5[[#This Row],[Section]],TB_notTB,1,FALSE))),"No",LEFT(Table5[[#This Row],[Section]],3)="ETB","PLS",LEFT(Table5[[#This Row],[Section]],1)="7","PDB",NOT(ISBLANK(Table5[[#This Row],[Section]])),"No")</f>
        <v>No</v>
      </c>
    </row>
    <row r="11502" spans="1:13" x14ac:dyDescent="0.25">
      <c r="A11502" s="126" t="s">
        <v>4388</v>
      </c>
      <c r="B11502" s="126" t="s">
        <v>17222</v>
      </c>
      <c r="C11502" s="126" t="s">
        <v>98</v>
      </c>
      <c r="D11502" s="127">
        <v>0.78800000000000003</v>
      </c>
      <c r="E11502" s="128">
        <v>339</v>
      </c>
      <c r="F11502" s="128">
        <v>170</v>
      </c>
      <c r="G11502" s="126" t="s">
        <v>13748</v>
      </c>
      <c r="H11502" s="126" t="s">
        <v>20246</v>
      </c>
      <c r="I11502" s="126" t="s">
        <v>20247</v>
      </c>
      <c r="J11502" s="126" t="s">
        <v>26241</v>
      </c>
      <c r="K11502" s="9">
        <f>_xlfn.IFNA(VLOOKUP(Table5[[#This Row],[Section]],SubSill_Tier,2,FALSE),0)</f>
        <v>0</v>
      </c>
      <c r="L11502" s="9" t="str">
        <f t="shared" si="188"/>
        <v/>
      </c>
      <c r="M11502" s="205" t="str" cm="1">
        <f t="array" ref="M11502">_xlfn.IFS(NOT(ISERROR(VLOOKUP(Table5[[#This Row],[Section]],TB_notTB,1,FALSE))),"No",LEFT(Table5[[#This Row],[Section]],3)="ETB","PLS",LEFT(Table5[[#This Row],[Section]],1)="7","PDB",NOT(ISBLANK(Table5[[#This Row],[Section]])),"No")</f>
        <v>No</v>
      </c>
    </row>
    <row r="11503" spans="1:13" x14ac:dyDescent="0.25">
      <c r="A11503" s="126" t="s">
        <v>4389</v>
      </c>
      <c r="B11503" s="126" t="s">
        <v>17222</v>
      </c>
      <c r="C11503" s="126" t="s">
        <v>98</v>
      </c>
      <c r="D11503" s="127">
        <v>0.83099999999999996</v>
      </c>
      <c r="E11503" s="128">
        <v>371</v>
      </c>
      <c r="F11503" s="128">
        <v>177</v>
      </c>
      <c r="G11503" s="126" t="s">
        <v>13748</v>
      </c>
      <c r="H11503" s="126" t="s">
        <v>20246</v>
      </c>
      <c r="I11503" s="126" t="s">
        <v>20247</v>
      </c>
      <c r="J11503" s="126" t="s">
        <v>26241</v>
      </c>
      <c r="K11503" s="9">
        <f>_xlfn.IFNA(VLOOKUP(Table5[[#This Row],[Section]],SubSill_Tier,2,FALSE),0)</f>
        <v>0</v>
      </c>
      <c r="L11503" s="9" t="str">
        <f t="shared" si="188"/>
        <v/>
      </c>
      <c r="M11503" s="205" t="str" cm="1">
        <f t="array" ref="M11503">_xlfn.IFS(NOT(ISERROR(VLOOKUP(Table5[[#This Row],[Section]],TB_notTB,1,FALSE))),"No",LEFT(Table5[[#This Row],[Section]],3)="ETB","PLS",LEFT(Table5[[#This Row],[Section]],1)="7","PDB",NOT(ISBLANK(Table5[[#This Row],[Section]])),"No")</f>
        <v>No</v>
      </c>
    </row>
    <row r="11504" spans="1:13" x14ac:dyDescent="0.25">
      <c r="A11504" s="126" t="s">
        <v>4390</v>
      </c>
      <c r="B11504" s="126" t="s">
        <v>17222</v>
      </c>
      <c r="C11504" s="126" t="s">
        <v>98</v>
      </c>
      <c r="D11504" s="127">
        <v>0.184</v>
      </c>
      <c r="E11504" s="128">
        <v>100</v>
      </c>
      <c r="F11504" s="128">
        <v>100</v>
      </c>
      <c r="G11504" s="126" t="s">
        <v>13748</v>
      </c>
      <c r="H11504" s="126" t="s">
        <v>20246</v>
      </c>
      <c r="I11504" s="126" t="s">
        <v>20247</v>
      </c>
      <c r="J11504" s="126" t="s">
        <v>26241</v>
      </c>
      <c r="K11504" s="9">
        <f>_xlfn.IFNA(VLOOKUP(Table5[[#This Row],[Section]],SubSill_Tier,2,FALSE),0)</f>
        <v>0</v>
      </c>
      <c r="L11504" s="9" t="str">
        <f t="shared" si="188"/>
        <v/>
      </c>
      <c r="M11504" s="205" t="str" cm="1">
        <f t="array" ref="M11504">_xlfn.IFS(NOT(ISERROR(VLOOKUP(Table5[[#This Row],[Section]],TB_notTB,1,FALSE))),"No",LEFT(Table5[[#This Row],[Section]],3)="ETB","PLS",LEFT(Table5[[#This Row],[Section]],1)="7","PDB",NOT(ISBLANK(Table5[[#This Row],[Section]])),"No")</f>
        <v>No</v>
      </c>
    </row>
    <row r="11505" spans="1:13" x14ac:dyDescent="0.25">
      <c r="A11505" s="126" t="s">
        <v>4391</v>
      </c>
      <c r="B11505" s="126" t="s">
        <v>17222</v>
      </c>
      <c r="C11505" s="126" t="s">
        <v>98</v>
      </c>
      <c r="D11505" s="127">
        <v>0.79800000000000004</v>
      </c>
      <c r="E11505" s="128">
        <v>373</v>
      </c>
      <c r="F11505" s="128">
        <v>180</v>
      </c>
      <c r="G11505" s="126" t="s">
        <v>13730</v>
      </c>
      <c r="H11505" s="126" t="s">
        <v>20139</v>
      </c>
      <c r="I11505" s="126" t="s">
        <v>20140</v>
      </c>
      <c r="J11505" s="126" t="s">
        <v>26243</v>
      </c>
      <c r="K11505" s="9">
        <f>_xlfn.IFNA(VLOOKUP(Table5[[#This Row],[Section]],SubSill_Tier,2,FALSE),0)</f>
        <v>0</v>
      </c>
      <c r="L11505" s="9" t="str">
        <f t="shared" si="188"/>
        <v/>
      </c>
      <c r="M11505" s="205" t="str" cm="1">
        <f t="array" ref="M11505">_xlfn.IFS(NOT(ISERROR(VLOOKUP(Table5[[#This Row],[Section]],TB_notTB,1,FALSE))),"No",LEFT(Table5[[#This Row],[Section]],3)="ETB","PLS",LEFT(Table5[[#This Row],[Section]],1)="7","PDB",NOT(ISBLANK(Table5[[#This Row],[Section]])),"No")</f>
        <v>No</v>
      </c>
    </row>
    <row r="11506" spans="1:13" x14ac:dyDescent="0.25">
      <c r="A11506" s="126" t="s">
        <v>4392</v>
      </c>
      <c r="B11506" s="126" t="s">
        <v>17222</v>
      </c>
      <c r="C11506" s="126" t="s">
        <v>98</v>
      </c>
      <c r="D11506" s="127">
        <v>0.57899999999999996</v>
      </c>
      <c r="E11506" s="128">
        <v>140</v>
      </c>
      <c r="F11506" s="128">
        <v>100</v>
      </c>
      <c r="G11506" s="126" t="s">
        <v>13748</v>
      </c>
      <c r="H11506" s="126" t="s">
        <v>20246</v>
      </c>
      <c r="I11506" s="126" t="s">
        <v>20247</v>
      </c>
      <c r="J11506" s="126" t="s">
        <v>26241</v>
      </c>
      <c r="K11506" s="9">
        <f>_xlfn.IFNA(VLOOKUP(Table5[[#This Row],[Section]],SubSill_Tier,2,FALSE),0)</f>
        <v>0</v>
      </c>
      <c r="L11506" s="9" t="str">
        <f t="shared" si="188"/>
        <v/>
      </c>
      <c r="M11506" s="205" t="str" cm="1">
        <f t="array" ref="M11506">_xlfn.IFS(NOT(ISERROR(VLOOKUP(Table5[[#This Row],[Section]],TB_notTB,1,FALSE))),"No",LEFT(Table5[[#This Row],[Section]],3)="ETB","PLS",LEFT(Table5[[#This Row],[Section]],1)="7","PDB",NOT(ISBLANK(Table5[[#This Row],[Section]])),"No")</f>
        <v>No</v>
      </c>
    </row>
    <row r="11507" spans="1:13" x14ac:dyDescent="0.25">
      <c r="A11507" s="126" t="s">
        <v>4393</v>
      </c>
      <c r="B11507" s="126" t="s">
        <v>17222</v>
      </c>
      <c r="C11507" s="126" t="s">
        <v>98</v>
      </c>
      <c r="D11507" s="127">
        <v>2.371</v>
      </c>
      <c r="E11507" s="128">
        <v>303</v>
      </c>
      <c r="F11507" s="128">
        <v>303</v>
      </c>
      <c r="G11507" s="126" t="s">
        <v>13712</v>
      </c>
      <c r="H11507" s="126" t="s">
        <v>20120</v>
      </c>
      <c r="I11507" s="126" t="s">
        <v>21055</v>
      </c>
      <c r="J11507" s="126" t="s">
        <v>26239</v>
      </c>
      <c r="K11507" s="9">
        <f>_xlfn.IFNA(VLOOKUP(Table5[[#This Row],[Section]],SubSill_Tier,2,FALSE),0)</f>
        <v>0</v>
      </c>
      <c r="L11507" s="9" t="str">
        <f t="shared" si="188"/>
        <v/>
      </c>
      <c r="M11507" s="205" t="str" cm="1">
        <f t="array" ref="M11507">_xlfn.IFS(NOT(ISERROR(VLOOKUP(Table5[[#This Row],[Section]],TB_notTB,1,FALSE))),"No",LEFT(Table5[[#This Row],[Section]],3)="ETB","PLS",LEFT(Table5[[#This Row],[Section]],1)="7","PDB",NOT(ISBLANK(Table5[[#This Row],[Section]])),"No")</f>
        <v>No</v>
      </c>
    </row>
    <row r="11508" spans="1:13" x14ac:dyDescent="0.25">
      <c r="A11508" s="126" t="s">
        <v>12072</v>
      </c>
      <c r="B11508" s="126" t="s">
        <v>17222</v>
      </c>
      <c r="C11508" s="126" t="s">
        <v>98</v>
      </c>
      <c r="D11508" s="127">
        <v>1.7709999999999999</v>
      </c>
      <c r="E11508" s="128">
        <v>417</v>
      </c>
      <c r="F11508" s="128">
        <v>417</v>
      </c>
      <c r="G11508" s="126" t="s">
        <v>13733</v>
      </c>
      <c r="H11508" s="126" t="s">
        <v>20143</v>
      </c>
      <c r="I11508" s="126" t="s">
        <v>20144</v>
      </c>
      <c r="J11508" s="126" t="s">
        <v>26246</v>
      </c>
      <c r="K11508" s="9">
        <f>_xlfn.IFNA(VLOOKUP(Table5[[#This Row],[Section]],SubSill_Tier,2,FALSE),0)</f>
        <v>0</v>
      </c>
      <c r="L11508" s="9" t="str">
        <f t="shared" si="188"/>
        <v/>
      </c>
      <c r="M11508" s="205" t="str" cm="1">
        <f t="array" ref="M11508">_xlfn.IFS(NOT(ISERROR(VLOOKUP(Table5[[#This Row],[Section]],TB_notTB,1,FALSE))),"No",LEFT(Table5[[#This Row],[Section]],3)="ETB","PLS",LEFT(Table5[[#This Row],[Section]],1)="7","PDB",NOT(ISBLANK(Table5[[#This Row],[Section]])),"No")</f>
        <v>No</v>
      </c>
    </row>
    <row r="11509" spans="1:13" x14ac:dyDescent="0.25">
      <c r="A11509" s="126" t="s">
        <v>4394</v>
      </c>
      <c r="B11509" s="126" t="s">
        <v>4395</v>
      </c>
      <c r="C11509" s="126" t="s">
        <v>98</v>
      </c>
      <c r="D11509" s="127">
        <v>0.41899999999999998</v>
      </c>
      <c r="E11509" s="128">
        <v>170</v>
      </c>
      <c r="F11509" s="128">
        <v>170</v>
      </c>
      <c r="G11509" s="126" t="s">
        <v>13756</v>
      </c>
      <c r="H11509" s="126" t="s">
        <v>20179</v>
      </c>
      <c r="I11509" s="126" t="s">
        <v>20180</v>
      </c>
      <c r="J11509" s="126" t="s">
        <v>26232</v>
      </c>
      <c r="K11509" s="9">
        <f>_xlfn.IFNA(VLOOKUP(Table5[[#This Row],[Section]],SubSill_Tier,2,FALSE),0)</f>
        <v>0</v>
      </c>
      <c r="L11509" s="9" t="str">
        <f t="shared" si="188"/>
        <v/>
      </c>
      <c r="M11509" s="205" t="str" cm="1">
        <f t="array" ref="M11509">_xlfn.IFS(NOT(ISERROR(VLOOKUP(Table5[[#This Row],[Section]],TB_notTB,1,FALSE))),"No",LEFT(Table5[[#This Row],[Section]],3)="ETB","PLS",LEFT(Table5[[#This Row],[Section]],1)="7","PDB",NOT(ISBLANK(Table5[[#This Row],[Section]])),"No")</f>
        <v>No</v>
      </c>
    </row>
    <row r="11510" spans="1:13" x14ac:dyDescent="0.25">
      <c r="A11510" s="126" t="s">
        <v>4396</v>
      </c>
      <c r="B11510" s="126" t="s">
        <v>17222</v>
      </c>
      <c r="C11510" s="126" t="s">
        <v>98</v>
      </c>
      <c r="D11510" s="127">
        <v>3.9359999999999999</v>
      </c>
      <c r="E11510" s="128">
        <v>334</v>
      </c>
      <c r="F11510" s="128">
        <v>334</v>
      </c>
      <c r="G11510" s="126" t="s">
        <v>13712</v>
      </c>
      <c r="H11510" s="126" t="s">
        <v>20120</v>
      </c>
      <c r="I11510" s="126" t="s">
        <v>21055</v>
      </c>
      <c r="J11510" s="126" t="s">
        <v>26232</v>
      </c>
      <c r="K11510" s="9">
        <f>_xlfn.IFNA(VLOOKUP(Table5[[#This Row],[Section]],SubSill_Tier,2,FALSE),0)</f>
        <v>0</v>
      </c>
      <c r="L11510" s="9" t="str">
        <f t="shared" si="188"/>
        <v/>
      </c>
      <c r="M11510" s="205" t="str" cm="1">
        <f t="array" ref="M11510">_xlfn.IFS(NOT(ISERROR(VLOOKUP(Table5[[#This Row],[Section]],TB_notTB,1,FALSE))),"No",LEFT(Table5[[#This Row],[Section]],3)="ETB","PLS",LEFT(Table5[[#This Row],[Section]],1)="7","PDB",NOT(ISBLANK(Table5[[#This Row],[Section]])),"No")</f>
        <v>No</v>
      </c>
    </row>
    <row r="11511" spans="1:13" x14ac:dyDescent="0.25">
      <c r="A11511" s="126" t="s">
        <v>4397</v>
      </c>
      <c r="B11511" s="126" t="s">
        <v>4398</v>
      </c>
      <c r="C11511" s="126" t="s">
        <v>98</v>
      </c>
      <c r="D11511" s="127">
        <v>0.23400000000000001</v>
      </c>
      <c r="E11511" s="128">
        <v>135</v>
      </c>
      <c r="F11511" s="128">
        <v>100</v>
      </c>
      <c r="G11511" s="126" t="s">
        <v>13782</v>
      </c>
      <c r="H11511" s="126" t="s">
        <v>20267</v>
      </c>
      <c r="I11511" s="126" t="s">
        <v>21157</v>
      </c>
      <c r="J11511" s="126" t="s">
        <v>26241</v>
      </c>
      <c r="K11511" s="9">
        <f>_xlfn.IFNA(VLOOKUP(Table5[[#This Row],[Section]],SubSill_Tier,2,FALSE),0)</f>
        <v>0</v>
      </c>
      <c r="L11511" s="9" t="str">
        <f t="shared" si="188"/>
        <v/>
      </c>
      <c r="M11511" s="205" t="str" cm="1">
        <f t="array" ref="M11511">_xlfn.IFS(NOT(ISERROR(VLOOKUP(Table5[[#This Row],[Section]],TB_notTB,1,FALSE))),"No",LEFT(Table5[[#This Row],[Section]],3)="ETB","PLS",LEFT(Table5[[#This Row],[Section]],1)="7","PDB",NOT(ISBLANK(Table5[[#This Row],[Section]])),"No")</f>
        <v>No</v>
      </c>
    </row>
    <row r="11512" spans="1:13" x14ac:dyDescent="0.25">
      <c r="A11512" s="126" t="s">
        <v>4399</v>
      </c>
      <c r="B11512" s="126" t="s">
        <v>4400</v>
      </c>
      <c r="C11512" s="126" t="s">
        <v>75</v>
      </c>
      <c r="D11512" s="127">
        <v>0.48199999999999998</v>
      </c>
      <c r="E11512" s="128">
        <v>251</v>
      </c>
      <c r="F11512" s="128">
        <v>121</v>
      </c>
      <c r="G11512" s="126" t="s">
        <v>13812</v>
      </c>
      <c r="H11512" s="126" t="s">
        <v>21284</v>
      </c>
      <c r="I11512" s="126" t="s">
        <v>28229</v>
      </c>
      <c r="J11512" s="126" t="s">
        <v>26241</v>
      </c>
      <c r="K11512" s="9">
        <f>_xlfn.IFNA(VLOOKUP(Table5[[#This Row],[Section]],SubSill_Tier,2,FALSE),0)</f>
        <v>0</v>
      </c>
      <c r="L11512" s="9" t="str">
        <f t="shared" si="188"/>
        <v/>
      </c>
      <c r="M11512" s="205" t="str" cm="1">
        <f t="array" ref="M11512">_xlfn.IFS(NOT(ISERROR(VLOOKUP(Table5[[#This Row],[Section]],TB_notTB,1,FALSE))),"No",LEFT(Table5[[#This Row],[Section]],3)="ETB","PLS",LEFT(Table5[[#This Row],[Section]],1)="7","PDB",NOT(ISBLANK(Table5[[#This Row],[Section]])),"No")</f>
        <v>No</v>
      </c>
    </row>
    <row r="11513" spans="1:13" x14ac:dyDescent="0.25">
      <c r="A11513" s="126" t="s">
        <v>9472</v>
      </c>
      <c r="B11513" s="126" t="s">
        <v>9473</v>
      </c>
      <c r="C11513" s="126" t="s">
        <v>98</v>
      </c>
      <c r="D11513" s="127">
        <v>0.216</v>
      </c>
      <c r="E11513" s="128">
        <v>102</v>
      </c>
      <c r="F11513" s="128">
        <v>102</v>
      </c>
      <c r="G11513" s="126" t="s">
        <v>13714</v>
      </c>
      <c r="H11513" s="126" t="s">
        <v>20121</v>
      </c>
      <c r="I11513" s="126" t="s">
        <v>20122</v>
      </c>
      <c r="J11513" s="126" t="s">
        <v>26234</v>
      </c>
      <c r="K11513" s="9">
        <f>_xlfn.IFNA(VLOOKUP(Table5[[#This Row],[Section]],SubSill_Tier,2,FALSE),0)</f>
        <v>0</v>
      </c>
      <c r="L11513" s="9" t="str">
        <f t="shared" si="188"/>
        <v/>
      </c>
      <c r="M11513" s="205" t="str" cm="1">
        <f t="array" ref="M11513">_xlfn.IFS(NOT(ISERROR(VLOOKUP(Table5[[#This Row],[Section]],TB_notTB,1,FALSE))),"No",LEFT(Table5[[#This Row],[Section]],3)="ETB","PLS",LEFT(Table5[[#This Row],[Section]],1)="7","PDB",NOT(ISBLANK(Table5[[#This Row],[Section]])),"No")</f>
        <v>No</v>
      </c>
    </row>
    <row r="11514" spans="1:13" x14ac:dyDescent="0.25">
      <c r="A11514" s="126" t="s">
        <v>9474</v>
      </c>
      <c r="B11514" s="126" t="s">
        <v>9475</v>
      </c>
      <c r="C11514" s="126" t="s">
        <v>98</v>
      </c>
      <c r="D11514" s="127">
        <v>0.68100000000000005</v>
      </c>
      <c r="E11514" s="128">
        <v>164</v>
      </c>
      <c r="F11514" s="128">
        <v>164</v>
      </c>
      <c r="G11514" s="126" t="s">
        <v>13720</v>
      </c>
      <c r="H11514" s="126" t="s">
        <v>20130</v>
      </c>
      <c r="I11514" s="126" t="s">
        <v>20131</v>
      </c>
      <c r="J11514" s="126" t="s">
        <v>26236</v>
      </c>
      <c r="K11514" s="9">
        <f>_xlfn.IFNA(VLOOKUP(Table5[[#This Row],[Section]],SubSill_Tier,2,FALSE),0)</f>
        <v>0</v>
      </c>
      <c r="L11514" s="9" t="str">
        <f t="shared" si="188"/>
        <v/>
      </c>
      <c r="M11514" s="205" t="str" cm="1">
        <f t="array" ref="M11514">_xlfn.IFS(NOT(ISERROR(VLOOKUP(Table5[[#This Row],[Section]],TB_notTB,1,FALSE))),"No",LEFT(Table5[[#This Row],[Section]],3)="ETB","PLS",LEFT(Table5[[#This Row],[Section]],1)="7","PDB",NOT(ISBLANK(Table5[[#This Row],[Section]])),"No")</f>
        <v>No</v>
      </c>
    </row>
    <row r="11515" spans="1:13" x14ac:dyDescent="0.25">
      <c r="A11515" s="126" t="s">
        <v>12073</v>
      </c>
      <c r="B11515" s="126" t="s">
        <v>12074</v>
      </c>
      <c r="C11515" s="126" t="s">
        <v>98</v>
      </c>
      <c r="D11515" s="127">
        <v>1.6919999999999999</v>
      </c>
      <c r="E11515" s="128">
        <v>404</v>
      </c>
      <c r="F11515" s="128">
        <v>404</v>
      </c>
      <c r="G11515" s="126" t="s">
        <v>13913</v>
      </c>
      <c r="H11515" s="126" t="s">
        <v>20564</v>
      </c>
      <c r="I11515" s="126" t="s">
        <v>20565</v>
      </c>
      <c r="J11515" s="126" t="s">
        <v>26261</v>
      </c>
      <c r="K11515" s="9">
        <f>_xlfn.IFNA(VLOOKUP(Table5[[#This Row],[Section]],SubSill_Tier,2,FALSE),0)</f>
        <v>0</v>
      </c>
      <c r="L11515" s="9" t="str">
        <f t="shared" si="188"/>
        <v/>
      </c>
      <c r="M11515" s="205" t="str" cm="1">
        <f t="array" ref="M11515">_xlfn.IFS(NOT(ISERROR(VLOOKUP(Table5[[#This Row],[Section]],TB_notTB,1,FALSE))),"No",LEFT(Table5[[#This Row],[Section]],3)="ETB","PLS",LEFT(Table5[[#This Row],[Section]],1)="7","PDB",NOT(ISBLANK(Table5[[#This Row],[Section]])),"No")</f>
        <v>No</v>
      </c>
    </row>
    <row r="11516" spans="1:13" x14ac:dyDescent="0.25">
      <c r="A11516" s="126" t="s">
        <v>9476</v>
      </c>
      <c r="B11516" s="126" t="s">
        <v>3598</v>
      </c>
      <c r="C11516" s="126" t="s">
        <v>98</v>
      </c>
      <c r="D11516" s="127">
        <v>1.9159999999999999</v>
      </c>
      <c r="E11516" s="128">
        <v>355</v>
      </c>
      <c r="F11516" s="128">
        <v>355</v>
      </c>
      <c r="G11516" s="126" t="s">
        <v>13714</v>
      </c>
      <c r="H11516" s="126" t="s">
        <v>20121</v>
      </c>
      <c r="I11516" s="126" t="s">
        <v>20122</v>
      </c>
      <c r="J11516" s="126" t="s">
        <v>26234</v>
      </c>
      <c r="K11516" s="9">
        <f>_xlfn.IFNA(VLOOKUP(Table5[[#This Row],[Section]],SubSill_Tier,2,FALSE),0)</f>
        <v>0</v>
      </c>
      <c r="L11516" s="9" t="str">
        <f t="shared" si="188"/>
        <v/>
      </c>
      <c r="M11516" s="205" t="str" cm="1">
        <f t="array" ref="M11516">_xlfn.IFS(NOT(ISERROR(VLOOKUP(Table5[[#This Row],[Section]],TB_notTB,1,FALSE))),"No",LEFT(Table5[[#This Row],[Section]],3)="ETB","PLS",LEFT(Table5[[#This Row],[Section]],1)="7","PDB",NOT(ISBLANK(Table5[[#This Row],[Section]])),"No")</f>
        <v>No</v>
      </c>
    </row>
    <row r="11517" spans="1:13" x14ac:dyDescent="0.25">
      <c r="A11517" s="126" t="s">
        <v>4401</v>
      </c>
      <c r="B11517" s="126" t="s">
        <v>4402</v>
      </c>
      <c r="C11517" s="126" t="s">
        <v>75</v>
      </c>
      <c r="D11517" s="127">
        <v>2.4159999999999999</v>
      </c>
      <c r="E11517" s="128">
        <v>542</v>
      </c>
      <c r="F11517" s="128">
        <v>249</v>
      </c>
      <c r="G11517" s="126" t="s">
        <v>13782</v>
      </c>
      <c r="H11517" s="126" t="s">
        <v>20267</v>
      </c>
      <c r="I11517" s="126" t="s">
        <v>21157</v>
      </c>
      <c r="J11517" s="126" t="s">
        <v>26241</v>
      </c>
      <c r="K11517" s="9">
        <f>_xlfn.IFNA(VLOOKUP(Table5[[#This Row],[Section]],SubSill_Tier,2,FALSE),0)</f>
        <v>0</v>
      </c>
      <c r="L11517" s="9" t="str">
        <f t="shared" si="188"/>
        <v/>
      </c>
      <c r="M11517" s="205" t="str" cm="1">
        <f t="array" ref="M11517">_xlfn.IFS(NOT(ISERROR(VLOOKUP(Table5[[#This Row],[Section]],TB_notTB,1,FALSE))),"No",LEFT(Table5[[#This Row],[Section]],3)="ETB","PLS",LEFT(Table5[[#This Row],[Section]],1)="7","PDB",NOT(ISBLANK(Table5[[#This Row],[Section]])),"No")</f>
        <v>No</v>
      </c>
    </row>
    <row r="11518" spans="1:13" x14ac:dyDescent="0.25">
      <c r="A11518" s="126" t="s">
        <v>4403</v>
      </c>
      <c r="B11518" s="126" t="s">
        <v>4404</v>
      </c>
      <c r="C11518" s="126" t="s">
        <v>75</v>
      </c>
      <c r="D11518" s="127">
        <v>0.63400000000000001</v>
      </c>
      <c r="E11518" s="128">
        <v>293</v>
      </c>
      <c r="F11518" s="128">
        <v>136</v>
      </c>
      <c r="G11518" s="126" t="s">
        <v>13782</v>
      </c>
      <c r="H11518" s="126" t="s">
        <v>20267</v>
      </c>
      <c r="I11518" s="126" t="s">
        <v>21157</v>
      </c>
      <c r="J11518" s="126" t="s">
        <v>26241</v>
      </c>
      <c r="K11518" s="9">
        <f>_xlfn.IFNA(VLOOKUP(Table5[[#This Row],[Section]],SubSill_Tier,2,FALSE),0)</f>
        <v>0</v>
      </c>
      <c r="L11518" s="9" t="str">
        <f t="shared" si="188"/>
        <v/>
      </c>
      <c r="M11518" s="205" t="str" cm="1">
        <f t="array" ref="M11518">_xlfn.IFS(NOT(ISERROR(VLOOKUP(Table5[[#This Row],[Section]],TB_notTB,1,FALSE))),"No",LEFT(Table5[[#This Row],[Section]],3)="ETB","PLS",LEFT(Table5[[#This Row],[Section]],1)="7","PDB",NOT(ISBLANK(Table5[[#This Row],[Section]])),"No")</f>
        <v>No</v>
      </c>
    </row>
    <row r="11519" spans="1:13" x14ac:dyDescent="0.25">
      <c r="A11519" s="126" t="s">
        <v>4405</v>
      </c>
      <c r="B11519" s="126" t="s">
        <v>17222</v>
      </c>
      <c r="C11519" s="126" t="s">
        <v>98</v>
      </c>
      <c r="D11519" s="127">
        <v>0.71599999999999997</v>
      </c>
      <c r="E11519" s="128">
        <v>314</v>
      </c>
      <c r="F11519" s="128">
        <v>115</v>
      </c>
      <c r="G11519" s="126" t="s">
        <v>13712</v>
      </c>
      <c r="H11519" s="126" t="s">
        <v>20120</v>
      </c>
      <c r="I11519" s="126" t="s">
        <v>21055</v>
      </c>
      <c r="J11519" s="126" t="s">
        <v>26232</v>
      </c>
      <c r="K11519" s="9">
        <f>_xlfn.IFNA(VLOOKUP(Table5[[#This Row],[Section]],SubSill_Tier,2,FALSE),0)</f>
        <v>0</v>
      </c>
      <c r="L11519" s="9" t="str">
        <f t="shared" si="188"/>
        <v/>
      </c>
      <c r="M11519" s="205" t="str" cm="1">
        <f t="array" ref="M11519">_xlfn.IFS(NOT(ISERROR(VLOOKUP(Table5[[#This Row],[Section]],TB_notTB,1,FALSE))),"No",LEFT(Table5[[#This Row],[Section]],3)="ETB","PLS",LEFT(Table5[[#This Row],[Section]],1)="7","PDB",NOT(ISBLANK(Table5[[#This Row],[Section]])),"No")</f>
        <v>No</v>
      </c>
    </row>
    <row r="11520" spans="1:13" x14ac:dyDescent="0.25">
      <c r="A11520" s="126" t="s">
        <v>12075</v>
      </c>
      <c r="B11520" s="126" t="s">
        <v>12076</v>
      </c>
      <c r="C11520" s="126" t="s">
        <v>75</v>
      </c>
      <c r="D11520" s="127">
        <v>0.29599999999999999</v>
      </c>
      <c r="E11520" s="128">
        <v>152</v>
      </c>
      <c r="F11520" s="128">
        <v>100</v>
      </c>
      <c r="G11520" s="126" t="s">
        <v>13763</v>
      </c>
      <c r="H11520" s="126" t="s">
        <v>20250</v>
      </c>
      <c r="I11520" s="126" t="s">
        <v>21155</v>
      </c>
      <c r="J11520" s="126" t="s">
        <v>26258</v>
      </c>
      <c r="K11520" s="9">
        <f>_xlfn.IFNA(VLOOKUP(Table5[[#This Row],[Section]],SubSill_Tier,2,FALSE),0)</f>
        <v>0</v>
      </c>
      <c r="L11520" s="9" t="str">
        <f t="shared" si="188"/>
        <v/>
      </c>
      <c r="M11520" s="205" t="str" cm="1">
        <f t="array" ref="M11520">_xlfn.IFS(NOT(ISERROR(VLOOKUP(Table5[[#This Row],[Section]],TB_notTB,1,FALSE))),"No",LEFT(Table5[[#This Row],[Section]],3)="ETB","PLS",LEFT(Table5[[#This Row],[Section]],1)="7","PDB",NOT(ISBLANK(Table5[[#This Row],[Section]])),"No")</f>
        <v>No</v>
      </c>
    </row>
    <row r="11521" spans="1:13" x14ac:dyDescent="0.25">
      <c r="A11521" s="126" t="s">
        <v>12077</v>
      </c>
      <c r="B11521" s="126" t="s">
        <v>17222</v>
      </c>
      <c r="C11521" s="126" t="s">
        <v>98</v>
      </c>
      <c r="D11521" s="127">
        <v>2.649</v>
      </c>
      <c r="E11521" s="128">
        <v>223</v>
      </c>
      <c r="F11521" s="128">
        <v>223</v>
      </c>
      <c r="G11521" s="126" t="s">
        <v>13742</v>
      </c>
      <c r="H11521" s="126" t="s">
        <v>20193</v>
      </c>
      <c r="I11521" s="126" t="s">
        <v>21096</v>
      </c>
      <c r="J11521" s="126" t="s">
        <v>26262</v>
      </c>
      <c r="K11521" s="9">
        <f>_xlfn.IFNA(VLOOKUP(Table5[[#This Row],[Section]],SubSill_Tier,2,FALSE),0)</f>
        <v>0</v>
      </c>
      <c r="L11521" s="9" t="str">
        <f t="shared" si="188"/>
        <v/>
      </c>
      <c r="M11521" s="205" t="str" cm="1">
        <f t="array" ref="M11521">_xlfn.IFS(NOT(ISERROR(VLOOKUP(Table5[[#This Row],[Section]],TB_notTB,1,FALSE))),"No",LEFT(Table5[[#This Row],[Section]],3)="ETB","PLS",LEFT(Table5[[#This Row],[Section]],1)="7","PDB",NOT(ISBLANK(Table5[[#This Row],[Section]])),"No")</f>
        <v>No</v>
      </c>
    </row>
    <row r="11522" spans="1:13" x14ac:dyDescent="0.25">
      <c r="A11522" s="126" t="s">
        <v>9477</v>
      </c>
      <c r="B11522" s="126" t="s">
        <v>9478</v>
      </c>
      <c r="C11522" s="126" t="s">
        <v>75</v>
      </c>
      <c r="D11522" s="127">
        <v>1.036</v>
      </c>
      <c r="E11522" s="128">
        <v>158</v>
      </c>
      <c r="F11522" s="128">
        <v>158</v>
      </c>
      <c r="G11522" s="126" t="s">
        <v>21147</v>
      </c>
      <c r="H11522" s="126" t="s">
        <v>21148</v>
      </c>
      <c r="I11522" s="126" t="s">
        <v>21149</v>
      </c>
      <c r="J11522" s="126" t="s">
        <v>26233</v>
      </c>
      <c r="K11522" s="9">
        <f>_xlfn.IFNA(VLOOKUP(Table5[[#This Row],[Section]],SubSill_Tier,2,FALSE),0)</f>
        <v>0</v>
      </c>
      <c r="L11522" s="9" t="str">
        <f t="shared" si="188"/>
        <v>Wall</v>
      </c>
      <c r="M11522" s="205" t="str" cm="1">
        <f t="array" ref="M11522">_xlfn.IFS(NOT(ISERROR(VLOOKUP(Table5[[#This Row],[Section]],TB_notTB,1,FALSE))),"No",LEFT(Table5[[#This Row],[Section]],3)="ETB","PLS",LEFT(Table5[[#This Row],[Section]],1)="7","PDB",NOT(ISBLANK(Table5[[#This Row],[Section]])),"No")</f>
        <v>No</v>
      </c>
    </row>
    <row r="11523" spans="1:13" x14ac:dyDescent="0.25">
      <c r="A11523" s="126" t="s">
        <v>4406</v>
      </c>
      <c r="B11523" s="126" t="s">
        <v>17222</v>
      </c>
      <c r="C11523" s="126" t="s">
        <v>98</v>
      </c>
      <c r="D11523" s="127">
        <v>0.46899999999999997</v>
      </c>
      <c r="E11523" s="128">
        <v>184</v>
      </c>
      <c r="F11523" s="128">
        <v>100</v>
      </c>
      <c r="G11523" s="126" t="s">
        <v>13784</v>
      </c>
      <c r="H11523" s="126" t="s">
        <v>20274</v>
      </c>
      <c r="I11523" s="126" t="s">
        <v>20275</v>
      </c>
      <c r="J11523" s="126" t="s">
        <v>26232</v>
      </c>
      <c r="K11523" s="9">
        <f>_xlfn.IFNA(VLOOKUP(Table5[[#This Row],[Section]],SubSill_Tier,2,FALSE),0)</f>
        <v>0</v>
      </c>
      <c r="L11523" s="9" t="str">
        <f t="shared" si="188"/>
        <v/>
      </c>
      <c r="M11523" s="205" t="str" cm="1">
        <f t="array" ref="M11523">_xlfn.IFS(NOT(ISERROR(VLOOKUP(Table5[[#This Row],[Section]],TB_notTB,1,FALSE))),"No",LEFT(Table5[[#This Row],[Section]],3)="ETB","PLS",LEFT(Table5[[#This Row],[Section]],1)="7","PDB",NOT(ISBLANK(Table5[[#This Row],[Section]])),"No")</f>
        <v>No</v>
      </c>
    </row>
    <row r="11524" spans="1:13" x14ac:dyDescent="0.25">
      <c r="A11524" s="126" t="s">
        <v>4407</v>
      </c>
      <c r="B11524" s="126" t="s">
        <v>17222</v>
      </c>
      <c r="C11524" s="126" t="s">
        <v>98</v>
      </c>
      <c r="D11524" s="127">
        <v>1.754</v>
      </c>
      <c r="E11524" s="128">
        <v>677</v>
      </c>
      <c r="F11524" s="128">
        <v>200</v>
      </c>
      <c r="G11524" s="126" t="s">
        <v>13783</v>
      </c>
      <c r="H11524" s="126" t="s">
        <v>20273</v>
      </c>
      <c r="I11524" s="126" t="s">
        <v>21165</v>
      </c>
      <c r="J11524" s="126" t="s">
        <v>26241</v>
      </c>
      <c r="K11524" s="9">
        <f>_xlfn.IFNA(VLOOKUP(Table5[[#This Row],[Section]],SubSill_Tier,2,FALSE),0)</f>
        <v>0</v>
      </c>
      <c r="L11524" s="9" t="str">
        <f t="shared" ref="L11524:L11587" si="189">IFERROR(IF(LEFT(G11524,2)="AI",IF(_xlfn.NUMBERVALUE(IFERROR(LEFT(IF(ISERROR(FIND("X",UPPER(B11524))),UPPER(B11524),RIGHT(UPPER(B11524),LEN(UPPER(B11524))-FIND("~",SUBSTITUTE(UPPER(B11524),"X","~",LEN(UPPER(B11524))-LEN(SUBSTITUTE(UPPER(B11524),"X","")))))),FIND(" ",IF(ISERROR(FIND("X",UPPER(B11524))),UPPER(B11524),RIGHT(UPPER(B11524),LEN(UPPER(B11524))-FIND("~",SUBSTITUTE(UPPER(B11524),"X","~",LEN(UPPER(B11524))-LEN(SUBSTITUTE(UPPER(B11524),"X","")))))),1)-1),IF(ISERROR(FIND("X",UPPER(B11524))),UPPER(B11524),RIGHT(UPPER(B11524),LEN(UPPER(B11524))-FIND("~",SUBSTITUTE(UPPER(B11524),"X","~",LEN(UPPER(B11524))-LEN(SUBSTITUTE(UPPER(B11524),"X",""))))))),".")&gt;=5,"Wall",""),""),"")</f>
        <v/>
      </c>
      <c r="M11524" s="205" t="str" cm="1">
        <f t="array" ref="M11524">_xlfn.IFS(NOT(ISERROR(VLOOKUP(Table5[[#This Row],[Section]],TB_notTB,1,FALSE))),"No",LEFT(Table5[[#This Row],[Section]],3)="ETB","PLS",LEFT(Table5[[#This Row],[Section]],1)="7","PDB",NOT(ISBLANK(Table5[[#This Row],[Section]])),"No")</f>
        <v>No</v>
      </c>
    </row>
    <row r="11525" spans="1:13" x14ac:dyDescent="0.25">
      <c r="A11525" s="126" t="s">
        <v>4408</v>
      </c>
      <c r="B11525" s="126" t="s">
        <v>17222</v>
      </c>
      <c r="C11525" s="126" t="s">
        <v>98</v>
      </c>
      <c r="D11525" s="127">
        <v>1.9870000000000001</v>
      </c>
      <c r="E11525" s="128">
        <v>608</v>
      </c>
      <c r="F11525" s="128">
        <v>192</v>
      </c>
      <c r="G11525" s="126" t="s">
        <v>13783</v>
      </c>
      <c r="H11525" s="126" t="s">
        <v>20273</v>
      </c>
      <c r="I11525" s="126" t="s">
        <v>21165</v>
      </c>
      <c r="J11525" s="126" t="s">
        <v>26241</v>
      </c>
      <c r="K11525" s="9">
        <f>_xlfn.IFNA(VLOOKUP(Table5[[#This Row],[Section]],SubSill_Tier,2,FALSE),0)</f>
        <v>0</v>
      </c>
      <c r="L11525" s="9" t="str">
        <f t="shared" si="189"/>
        <v/>
      </c>
      <c r="M11525" s="205" t="str" cm="1">
        <f t="array" ref="M11525">_xlfn.IFS(NOT(ISERROR(VLOOKUP(Table5[[#This Row],[Section]],TB_notTB,1,FALSE))),"No",LEFT(Table5[[#This Row],[Section]],3)="ETB","PLS",LEFT(Table5[[#This Row],[Section]],1)="7","PDB",NOT(ISBLANK(Table5[[#This Row],[Section]])),"No")</f>
        <v>No</v>
      </c>
    </row>
    <row r="11526" spans="1:13" x14ac:dyDescent="0.25">
      <c r="A11526" s="126" t="s">
        <v>4409</v>
      </c>
      <c r="B11526" s="126" t="s">
        <v>17222</v>
      </c>
      <c r="C11526" s="126" t="s">
        <v>98</v>
      </c>
      <c r="D11526" s="127">
        <v>0.14799999999999999</v>
      </c>
      <c r="E11526" s="128">
        <v>100</v>
      </c>
      <c r="F11526" s="128">
        <v>100</v>
      </c>
      <c r="G11526" s="126" t="s">
        <v>13712</v>
      </c>
      <c r="H11526" s="126" t="s">
        <v>20120</v>
      </c>
      <c r="I11526" s="126" t="s">
        <v>21055</v>
      </c>
      <c r="J11526" s="126" t="s">
        <v>26232</v>
      </c>
      <c r="K11526" s="9">
        <f>_xlfn.IFNA(VLOOKUP(Table5[[#This Row],[Section]],SubSill_Tier,2,FALSE),0)</f>
        <v>0</v>
      </c>
      <c r="L11526" s="9" t="str">
        <f t="shared" si="189"/>
        <v/>
      </c>
      <c r="M11526" s="205" t="str" cm="1">
        <f t="array" ref="M11526">_xlfn.IFS(NOT(ISERROR(VLOOKUP(Table5[[#This Row],[Section]],TB_notTB,1,FALSE))),"No",LEFT(Table5[[#This Row],[Section]],3)="ETB","PLS",LEFT(Table5[[#This Row],[Section]],1)="7","PDB",NOT(ISBLANK(Table5[[#This Row],[Section]])),"No")</f>
        <v>No</v>
      </c>
    </row>
    <row r="11527" spans="1:13" x14ac:dyDescent="0.25">
      <c r="A11527" s="126" t="s">
        <v>4410</v>
      </c>
      <c r="B11527" s="126" t="s">
        <v>17222</v>
      </c>
      <c r="C11527" s="126" t="s">
        <v>98</v>
      </c>
      <c r="D11527" s="127">
        <v>0.88500000000000001</v>
      </c>
      <c r="E11527" s="128">
        <v>373</v>
      </c>
      <c r="F11527" s="128">
        <v>110</v>
      </c>
      <c r="G11527" s="126" t="s">
        <v>13771</v>
      </c>
      <c r="H11527" s="126" t="s">
        <v>20212</v>
      </c>
      <c r="I11527" s="126" t="s">
        <v>20213</v>
      </c>
      <c r="J11527" s="126" t="s">
        <v>26232</v>
      </c>
      <c r="K11527" s="9">
        <f>_xlfn.IFNA(VLOOKUP(Table5[[#This Row],[Section]],SubSill_Tier,2,FALSE),0)</f>
        <v>0</v>
      </c>
      <c r="L11527" s="9" t="str">
        <f t="shared" si="189"/>
        <v/>
      </c>
      <c r="M11527" s="205" t="str" cm="1">
        <f t="array" ref="M11527">_xlfn.IFS(NOT(ISERROR(VLOOKUP(Table5[[#This Row],[Section]],TB_notTB,1,FALSE))),"No",LEFT(Table5[[#This Row],[Section]],3)="ETB","PLS",LEFT(Table5[[#This Row],[Section]],1)="7","PDB",NOT(ISBLANK(Table5[[#This Row],[Section]])),"No")</f>
        <v>No</v>
      </c>
    </row>
    <row r="11528" spans="1:13" x14ac:dyDescent="0.25">
      <c r="A11528" s="126" t="s">
        <v>4411</v>
      </c>
      <c r="B11528" s="126" t="s">
        <v>17222</v>
      </c>
      <c r="C11528" s="126" t="s">
        <v>98</v>
      </c>
      <c r="D11528" s="127">
        <v>0.83499999999999996</v>
      </c>
      <c r="E11528" s="128">
        <v>319</v>
      </c>
      <c r="F11528" s="128">
        <v>128</v>
      </c>
      <c r="G11528" s="126" t="s">
        <v>13771</v>
      </c>
      <c r="H11528" s="126" t="s">
        <v>20212</v>
      </c>
      <c r="I11528" s="126" t="s">
        <v>20213</v>
      </c>
      <c r="J11528" s="126" t="s">
        <v>26232</v>
      </c>
      <c r="K11528" s="9">
        <f>_xlfn.IFNA(VLOOKUP(Table5[[#This Row],[Section]],SubSill_Tier,2,FALSE),0)</f>
        <v>0</v>
      </c>
      <c r="L11528" s="9" t="str">
        <f t="shared" si="189"/>
        <v/>
      </c>
      <c r="M11528" s="205" t="str" cm="1">
        <f t="array" ref="M11528">_xlfn.IFS(NOT(ISERROR(VLOOKUP(Table5[[#This Row],[Section]],TB_notTB,1,FALSE))),"No",LEFT(Table5[[#This Row],[Section]],3)="ETB","PLS",LEFT(Table5[[#This Row],[Section]],1)="7","PDB",NOT(ISBLANK(Table5[[#This Row],[Section]])),"No")</f>
        <v>No</v>
      </c>
    </row>
    <row r="11529" spans="1:13" x14ac:dyDescent="0.25">
      <c r="A11529" s="126" t="s">
        <v>4412</v>
      </c>
      <c r="B11529" s="126" t="s">
        <v>17222</v>
      </c>
      <c r="C11529" s="126" t="s">
        <v>98</v>
      </c>
      <c r="D11529" s="127">
        <v>0.42799999999999999</v>
      </c>
      <c r="E11529" s="128">
        <v>186</v>
      </c>
      <c r="F11529" s="128">
        <v>100</v>
      </c>
      <c r="G11529" s="126" t="s">
        <v>13771</v>
      </c>
      <c r="H11529" s="126" t="s">
        <v>20212</v>
      </c>
      <c r="I11529" s="126" t="s">
        <v>20213</v>
      </c>
      <c r="J11529" s="126" t="s">
        <v>26232</v>
      </c>
      <c r="K11529" s="9">
        <f>_xlfn.IFNA(VLOOKUP(Table5[[#This Row],[Section]],SubSill_Tier,2,FALSE),0)</f>
        <v>0</v>
      </c>
      <c r="L11529" s="9" t="str">
        <f t="shared" si="189"/>
        <v/>
      </c>
      <c r="M11529" s="205" t="str" cm="1">
        <f t="array" ref="M11529">_xlfn.IFS(NOT(ISERROR(VLOOKUP(Table5[[#This Row],[Section]],TB_notTB,1,FALSE))),"No",LEFT(Table5[[#This Row],[Section]],3)="ETB","PLS",LEFT(Table5[[#This Row],[Section]],1)="7","PDB",NOT(ISBLANK(Table5[[#This Row],[Section]])),"No")</f>
        <v>No</v>
      </c>
    </row>
    <row r="11530" spans="1:13" x14ac:dyDescent="0.25">
      <c r="A11530" s="126" t="s">
        <v>4413</v>
      </c>
      <c r="B11530" s="126" t="s">
        <v>17222</v>
      </c>
      <c r="C11530" s="126" t="s">
        <v>98</v>
      </c>
      <c r="D11530" s="127">
        <v>2.1560000000000001</v>
      </c>
      <c r="E11530" s="128">
        <v>635</v>
      </c>
      <c r="F11530" s="128">
        <v>272</v>
      </c>
      <c r="G11530" s="126" t="s">
        <v>13783</v>
      </c>
      <c r="H11530" s="126" t="s">
        <v>20273</v>
      </c>
      <c r="I11530" s="126" t="s">
        <v>21165</v>
      </c>
      <c r="J11530" s="126" t="s">
        <v>26241</v>
      </c>
      <c r="K11530" s="9">
        <f>_xlfn.IFNA(VLOOKUP(Table5[[#This Row],[Section]],SubSill_Tier,2,FALSE),0)</f>
        <v>0</v>
      </c>
      <c r="L11530" s="9" t="str">
        <f t="shared" si="189"/>
        <v/>
      </c>
      <c r="M11530" s="205" t="str" cm="1">
        <f t="array" ref="M11530">_xlfn.IFS(NOT(ISERROR(VLOOKUP(Table5[[#This Row],[Section]],TB_notTB,1,FALSE))),"No",LEFT(Table5[[#This Row],[Section]],3)="ETB","PLS",LEFT(Table5[[#This Row],[Section]],1)="7","PDB",NOT(ISBLANK(Table5[[#This Row],[Section]])),"No")</f>
        <v>No</v>
      </c>
    </row>
    <row r="11531" spans="1:13" x14ac:dyDescent="0.25">
      <c r="A11531" s="126" t="s">
        <v>4414</v>
      </c>
      <c r="B11531" s="126" t="s">
        <v>17222</v>
      </c>
      <c r="C11531" s="126" t="s">
        <v>98</v>
      </c>
      <c r="D11531" s="127">
        <v>0.57399999999999995</v>
      </c>
      <c r="E11531" s="128">
        <v>325</v>
      </c>
      <c r="F11531" s="128">
        <v>109</v>
      </c>
      <c r="G11531" s="126" t="s">
        <v>13771</v>
      </c>
      <c r="H11531" s="126" t="s">
        <v>20212</v>
      </c>
      <c r="I11531" s="126" t="s">
        <v>20213</v>
      </c>
      <c r="J11531" s="126" t="s">
        <v>26232</v>
      </c>
      <c r="K11531" s="9">
        <f>_xlfn.IFNA(VLOOKUP(Table5[[#This Row],[Section]],SubSill_Tier,2,FALSE),0)</f>
        <v>0</v>
      </c>
      <c r="L11531" s="9" t="str">
        <f t="shared" si="189"/>
        <v/>
      </c>
      <c r="M11531" s="205" t="str" cm="1">
        <f t="array" ref="M11531">_xlfn.IFS(NOT(ISERROR(VLOOKUP(Table5[[#This Row],[Section]],TB_notTB,1,FALSE))),"No",LEFT(Table5[[#This Row],[Section]],3)="ETB","PLS",LEFT(Table5[[#This Row],[Section]],1)="7","PDB",NOT(ISBLANK(Table5[[#This Row],[Section]])),"No")</f>
        <v>No</v>
      </c>
    </row>
    <row r="11532" spans="1:13" x14ac:dyDescent="0.25">
      <c r="A11532" s="126" t="s">
        <v>4415</v>
      </c>
      <c r="B11532" s="126" t="s">
        <v>17222</v>
      </c>
      <c r="C11532" s="126" t="s">
        <v>98</v>
      </c>
      <c r="D11532" s="127">
        <v>2.0569999999999999</v>
      </c>
      <c r="E11532" s="128">
        <v>645</v>
      </c>
      <c r="F11532" s="128">
        <v>249</v>
      </c>
      <c r="G11532" s="126" t="s">
        <v>13783</v>
      </c>
      <c r="H11532" s="126" t="s">
        <v>20273</v>
      </c>
      <c r="I11532" s="126" t="s">
        <v>21165</v>
      </c>
      <c r="J11532" s="126" t="s">
        <v>26241</v>
      </c>
      <c r="K11532" s="9">
        <f>_xlfn.IFNA(VLOOKUP(Table5[[#This Row],[Section]],SubSill_Tier,2,FALSE),0)</f>
        <v>0</v>
      </c>
      <c r="L11532" s="9" t="str">
        <f t="shared" si="189"/>
        <v/>
      </c>
      <c r="M11532" s="205" t="str" cm="1">
        <f t="array" ref="M11532">_xlfn.IFS(NOT(ISERROR(VLOOKUP(Table5[[#This Row],[Section]],TB_notTB,1,FALSE))),"No",LEFT(Table5[[#This Row],[Section]],3)="ETB","PLS",LEFT(Table5[[#This Row],[Section]],1)="7","PDB",NOT(ISBLANK(Table5[[#This Row],[Section]])),"No")</f>
        <v>No</v>
      </c>
    </row>
    <row r="11533" spans="1:13" x14ac:dyDescent="0.25">
      <c r="A11533" s="126" t="s">
        <v>4416</v>
      </c>
      <c r="B11533" s="126" t="s">
        <v>17222</v>
      </c>
      <c r="C11533" s="126" t="s">
        <v>98</v>
      </c>
      <c r="D11533" s="127">
        <v>0.51800000000000002</v>
      </c>
      <c r="E11533" s="128">
        <v>297</v>
      </c>
      <c r="F11533" s="128">
        <v>100</v>
      </c>
      <c r="G11533" s="126" t="s">
        <v>13771</v>
      </c>
      <c r="H11533" s="126" t="s">
        <v>20212</v>
      </c>
      <c r="I11533" s="126" t="s">
        <v>20213</v>
      </c>
      <c r="J11533" s="126" t="s">
        <v>26232</v>
      </c>
      <c r="K11533" s="9">
        <f>_xlfn.IFNA(VLOOKUP(Table5[[#This Row],[Section]],SubSill_Tier,2,FALSE),0)</f>
        <v>0</v>
      </c>
      <c r="L11533" s="9" t="str">
        <f t="shared" si="189"/>
        <v/>
      </c>
      <c r="M11533" s="205" t="str" cm="1">
        <f t="array" ref="M11533">_xlfn.IFS(NOT(ISERROR(VLOOKUP(Table5[[#This Row],[Section]],TB_notTB,1,FALSE))),"No",LEFT(Table5[[#This Row],[Section]],3)="ETB","PLS",LEFT(Table5[[#This Row],[Section]],1)="7","PDB",NOT(ISBLANK(Table5[[#This Row],[Section]])),"No")</f>
        <v>No</v>
      </c>
    </row>
    <row r="11534" spans="1:13" x14ac:dyDescent="0.25">
      <c r="A11534" s="126" t="s">
        <v>4417</v>
      </c>
      <c r="B11534" s="126" t="s">
        <v>17222</v>
      </c>
      <c r="C11534" s="126" t="s">
        <v>98</v>
      </c>
      <c r="D11534" s="127">
        <v>0.55000000000000004</v>
      </c>
      <c r="E11534" s="128">
        <v>183</v>
      </c>
      <c r="F11534" s="128">
        <v>183</v>
      </c>
      <c r="G11534" s="126" t="s">
        <v>13771</v>
      </c>
      <c r="H11534" s="126" t="s">
        <v>20212</v>
      </c>
      <c r="I11534" s="126" t="s">
        <v>20213</v>
      </c>
      <c r="J11534" s="126" t="s">
        <v>26232</v>
      </c>
      <c r="K11534" s="9">
        <f>_xlfn.IFNA(VLOOKUP(Table5[[#This Row],[Section]],SubSill_Tier,2,FALSE),0)</f>
        <v>0</v>
      </c>
      <c r="L11534" s="9" t="str">
        <f t="shared" si="189"/>
        <v/>
      </c>
      <c r="M11534" s="205" t="str" cm="1">
        <f t="array" ref="M11534">_xlfn.IFS(NOT(ISERROR(VLOOKUP(Table5[[#This Row],[Section]],TB_notTB,1,FALSE))),"No",LEFT(Table5[[#This Row],[Section]],3)="ETB","PLS",LEFT(Table5[[#This Row],[Section]],1)="7","PDB",NOT(ISBLANK(Table5[[#This Row],[Section]])),"No")</f>
        <v>No</v>
      </c>
    </row>
    <row r="11535" spans="1:13" x14ac:dyDescent="0.25">
      <c r="A11535" s="126" t="s">
        <v>9479</v>
      </c>
      <c r="B11535" s="126" t="s">
        <v>3598</v>
      </c>
      <c r="C11535" s="126" t="s">
        <v>98</v>
      </c>
      <c r="D11535" s="127">
        <v>0.65400000000000003</v>
      </c>
      <c r="E11535" s="128">
        <v>157</v>
      </c>
      <c r="F11535" s="128">
        <v>157</v>
      </c>
      <c r="G11535" s="126" t="s">
        <v>13724</v>
      </c>
      <c r="H11535" s="126" t="s">
        <v>20186</v>
      </c>
      <c r="I11535" s="126" t="s">
        <v>22099</v>
      </c>
      <c r="J11535" s="126" t="s">
        <v>26234</v>
      </c>
      <c r="K11535" s="9">
        <f>_xlfn.IFNA(VLOOKUP(Table5[[#This Row],[Section]],SubSill_Tier,2,FALSE),0)</f>
        <v>0</v>
      </c>
      <c r="L11535" s="9" t="str">
        <f t="shared" si="189"/>
        <v/>
      </c>
      <c r="M11535" s="205" t="str" cm="1">
        <f t="array" ref="M11535">_xlfn.IFS(NOT(ISERROR(VLOOKUP(Table5[[#This Row],[Section]],TB_notTB,1,FALSE))),"No",LEFT(Table5[[#This Row],[Section]],3)="ETB","PLS",LEFT(Table5[[#This Row],[Section]],1)="7","PDB",NOT(ISBLANK(Table5[[#This Row],[Section]])),"No")</f>
        <v>No</v>
      </c>
    </row>
    <row r="11536" spans="1:13" x14ac:dyDescent="0.25">
      <c r="A11536" s="126" t="s">
        <v>4418</v>
      </c>
      <c r="B11536" s="126" t="s">
        <v>4419</v>
      </c>
      <c r="C11536" s="126" t="s">
        <v>75</v>
      </c>
      <c r="D11536" s="127">
        <v>1.58</v>
      </c>
      <c r="E11536" s="128">
        <v>640</v>
      </c>
      <c r="F11536" s="128">
        <v>362</v>
      </c>
      <c r="G11536" s="126" t="s">
        <v>13812</v>
      </c>
      <c r="H11536" s="126" t="s">
        <v>20371</v>
      </c>
      <c r="I11536" s="126" t="s">
        <v>20372</v>
      </c>
      <c r="J11536" s="126" t="s">
        <v>26241</v>
      </c>
      <c r="K11536" s="9">
        <f>_xlfn.IFNA(VLOOKUP(Table5[[#This Row],[Section]],SubSill_Tier,2,FALSE),0)</f>
        <v>0</v>
      </c>
      <c r="L11536" s="9" t="str">
        <f t="shared" si="189"/>
        <v/>
      </c>
      <c r="M11536" s="205" t="str" cm="1">
        <f t="array" ref="M11536">_xlfn.IFS(NOT(ISERROR(VLOOKUP(Table5[[#This Row],[Section]],TB_notTB,1,FALSE))),"No",LEFT(Table5[[#This Row],[Section]],3)="ETB","PLS",LEFT(Table5[[#This Row],[Section]],1)="7","PDB",NOT(ISBLANK(Table5[[#This Row],[Section]])),"No")</f>
        <v>No</v>
      </c>
    </row>
    <row r="11537" spans="1:13" x14ac:dyDescent="0.25">
      <c r="A11537" s="126" t="s">
        <v>12078</v>
      </c>
      <c r="B11537" s="126" t="s">
        <v>21476</v>
      </c>
      <c r="C11537" s="126" t="s">
        <v>75</v>
      </c>
      <c r="D11537" s="127">
        <v>0.30299999999999999</v>
      </c>
      <c r="E11537" s="128">
        <v>111</v>
      </c>
      <c r="F11537" s="128">
        <v>111</v>
      </c>
      <c r="G11537" s="126" t="s">
        <v>13776</v>
      </c>
      <c r="H11537" s="126" t="s">
        <v>20231</v>
      </c>
      <c r="I11537" s="126" t="s">
        <v>21143</v>
      </c>
      <c r="J11537" s="126" t="s">
        <v>26258</v>
      </c>
      <c r="K11537" s="9">
        <f>_xlfn.IFNA(VLOOKUP(Table5[[#This Row],[Section]],SubSill_Tier,2,FALSE),0)</f>
        <v>0</v>
      </c>
      <c r="L11537" s="9" t="str">
        <f t="shared" si="189"/>
        <v/>
      </c>
      <c r="M11537" s="205" t="str" cm="1">
        <f t="array" ref="M11537">_xlfn.IFS(NOT(ISERROR(VLOOKUP(Table5[[#This Row],[Section]],TB_notTB,1,FALSE))),"No",LEFT(Table5[[#This Row],[Section]],3)="ETB","PLS",LEFT(Table5[[#This Row],[Section]],1)="7","PDB",NOT(ISBLANK(Table5[[#This Row],[Section]])),"No")</f>
        <v>No</v>
      </c>
    </row>
    <row r="11538" spans="1:13" x14ac:dyDescent="0.25">
      <c r="A11538" s="126" t="s">
        <v>12079</v>
      </c>
      <c r="B11538" s="126" t="s">
        <v>21477</v>
      </c>
      <c r="C11538" s="126" t="s">
        <v>98</v>
      </c>
      <c r="D11538" s="127">
        <v>0.46200000000000002</v>
      </c>
      <c r="E11538" s="128">
        <v>183</v>
      </c>
      <c r="F11538" s="128">
        <v>121</v>
      </c>
      <c r="G11538" s="126" t="s">
        <v>21198</v>
      </c>
      <c r="H11538" s="126" t="s">
        <v>20313</v>
      </c>
      <c r="I11538" s="126" t="s">
        <v>21199</v>
      </c>
      <c r="J11538" s="126" t="s">
        <v>26314</v>
      </c>
      <c r="K11538" s="9">
        <f>_xlfn.IFNA(VLOOKUP(Table5[[#This Row],[Section]],SubSill_Tier,2,FALSE),0)</f>
        <v>0</v>
      </c>
      <c r="L11538" s="9" t="str">
        <f t="shared" si="189"/>
        <v/>
      </c>
      <c r="M11538" s="205" t="str" cm="1">
        <f t="array" ref="M11538">_xlfn.IFS(NOT(ISERROR(VLOOKUP(Table5[[#This Row],[Section]],TB_notTB,1,FALSE))),"No",LEFT(Table5[[#This Row],[Section]],3)="ETB","PLS",LEFT(Table5[[#This Row],[Section]],1)="7","PDB",NOT(ISBLANK(Table5[[#This Row],[Section]])),"No")</f>
        <v>No</v>
      </c>
    </row>
    <row r="11539" spans="1:13" x14ac:dyDescent="0.25">
      <c r="A11539" s="126" t="s">
        <v>9480</v>
      </c>
      <c r="B11539" s="126" t="s">
        <v>12799</v>
      </c>
      <c r="C11539" s="126" t="s">
        <v>75</v>
      </c>
      <c r="D11539" s="127">
        <v>0.378</v>
      </c>
      <c r="E11539" s="128">
        <v>211</v>
      </c>
      <c r="F11539" s="128">
        <v>100</v>
      </c>
      <c r="G11539" s="126" t="s">
        <v>13713</v>
      </c>
      <c r="H11539" s="126" t="s">
        <v>21056</v>
      </c>
      <c r="I11539" s="126" t="s">
        <v>21057</v>
      </c>
      <c r="J11539" s="126" t="s">
        <v>26233</v>
      </c>
      <c r="K11539" s="9">
        <f>_xlfn.IFNA(VLOOKUP(Table5[[#This Row],[Section]],SubSill_Tier,2,FALSE),0)</f>
        <v>0</v>
      </c>
      <c r="L11539" s="9" t="str">
        <f t="shared" si="189"/>
        <v>Wall</v>
      </c>
      <c r="M11539" s="205" t="str" cm="1">
        <f t="array" ref="M11539">_xlfn.IFS(NOT(ISERROR(VLOOKUP(Table5[[#This Row],[Section]],TB_notTB,1,FALSE))),"No",LEFT(Table5[[#This Row],[Section]],3)="ETB","PLS",LEFT(Table5[[#This Row],[Section]],1)="7","PDB",NOT(ISBLANK(Table5[[#This Row],[Section]])),"No")</f>
        <v>No</v>
      </c>
    </row>
    <row r="11540" spans="1:13" x14ac:dyDescent="0.25">
      <c r="A11540" s="126" t="s">
        <v>9481</v>
      </c>
      <c r="B11540" s="126" t="s">
        <v>12800</v>
      </c>
      <c r="C11540" s="126" t="s">
        <v>75</v>
      </c>
      <c r="D11540" s="127">
        <v>0.23</v>
      </c>
      <c r="E11540" s="128">
        <v>130</v>
      </c>
      <c r="F11540" s="128">
        <v>100</v>
      </c>
      <c r="G11540" s="126" t="s">
        <v>13713</v>
      </c>
      <c r="H11540" s="126" t="s">
        <v>21056</v>
      </c>
      <c r="I11540" s="126" t="s">
        <v>21057</v>
      </c>
      <c r="J11540" s="126" t="s">
        <v>26233</v>
      </c>
      <c r="K11540" s="9">
        <f>_xlfn.IFNA(VLOOKUP(Table5[[#This Row],[Section]],SubSill_Tier,2,FALSE),0)</f>
        <v>0</v>
      </c>
      <c r="L11540" s="9" t="str">
        <f t="shared" si="189"/>
        <v>Wall</v>
      </c>
      <c r="M11540" s="205" t="str" cm="1">
        <f t="array" ref="M11540">_xlfn.IFS(NOT(ISERROR(VLOOKUP(Table5[[#This Row],[Section]],TB_notTB,1,FALSE))),"No",LEFT(Table5[[#This Row],[Section]],3)="ETB","PLS",LEFT(Table5[[#This Row],[Section]],1)="7","PDB",NOT(ISBLANK(Table5[[#This Row],[Section]])),"No")</f>
        <v>No</v>
      </c>
    </row>
    <row r="11541" spans="1:13" x14ac:dyDescent="0.25">
      <c r="A11541" s="126" t="s">
        <v>4420</v>
      </c>
      <c r="B11541" s="126" t="s">
        <v>17222</v>
      </c>
      <c r="C11541" s="126" t="s">
        <v>98</v>
      </c>
      <c r="D11541" s="127">
        <v>4.5999999999999996</v>
      </c>
      <c r="E11541" s="128">
        <v>283</v>
      </c>
      <c r="F11541" s="128">
        <v>283</v>
      </c>
      <c r="G11541" s="126" t="s">
        <v>13712</v>
      </c>
      <c r="H11541" s="126" t="s">
        <v>20120</v>
      </c>
      <c r="I11541" s="126" t="s">
        <v>21055</v>
      </c>
      <c r="J11541" s="126" t="s">
        <v>26232</v>
      </c>
      <c r="K11541" s="9">
        <f>_xlfn.IFNA(VLOOKUP(Table5[[#This Row],[Section]],SubSill_Tier,2,FALSE),0)</f>
        <v>0</v>
      </c>
      <c r="L11541" s="9" t="str">
        <f t="shared" si="189"/>
        <v/>
      </c>
      <c r="M11541" s="205" t="str" cm="1">
        <f t="array" ref="M11541">_xlfn.IFS(NOT(ISERROR(VLOOKUP(Table5[[#This Row],[Section]],TB_notTB,1,FALSE))),"No",LEFT(Table5[[#This Row],[Section]],3)="ETB","PLS",LEFT(Table5[[#This Row],[Section]],1)="7","PDB",NOT(ISBLANK(Table5[[#This Row],[Section]])),"No")</f>
        <v>No</v>
      </c>
    </row>
    <row r="11542" spans="1:13" x14ac:dyDescent="0.25">
      <c r="A11542" s="126" t="s">
        <v>12080</v>
      </c>
      <c r="B11542" s="126" t="s">
        <v>12081</v>
      </c>
      <c r="C11542" s="126" t="s">
        <v>98</v>
      </c>
      <c r="D11542" s="127">
        <v>0.79100000000000004</v>
      </c>
      <c r="E11542" s="128">
        <v>271</v>
      </c>
      <c r="F11542" s="128">
        <v>214</v>
      </c>
      <c r="G11542" s="126" t="s">
        <v>13758</v>
      </c>
      <c r="H11542" s="126" t="s">
        <v>20191</v>
      </c>
      <c r="I11542" s="126" t="s">
        <v>20192</v>
      </c>
      <c r="J11542" s="126" t="s">
        <v>26261</v>
      </c>
      <c r="K11542" s="9">
        <f>_xlfn.IFNA(VLOOKUP(Table5[[#This Row],[Section]],SubSill_Tier,2,FALSE),0)</f>
        <v>0</v>
      </c>
      <c r="L11542" s="9" t="str">
        <f t="shared" si="189"/>
        <v/>
      </c>
      <c r="M11542" s="205" t="str" cm="1">
        <f t="array" ref="M11542">_xlfn.IFS(NOT(ISERROR(VLOOKUP(Table5[[#This Row],[Section]],TB_notTB,1,FALSE))),"No",LEFT(Table5[[#This Row],[Section]],3)="ETB","PLS",LEFT(Table5[[#This Row],[Section]],1)="7","PDB",NOT(ISBLANK(Table5[[#This Row],[Section]])),"No")</f>
        <v>No</v>
      </c>
    </row>
    <row r="11543" spans="1:13" x14ac:dyDescent="0.25">
      <c r="A11543" s="126" t="s">
        <v>4421</v>
      </c>
      <c r="B11543" s="126" t="s">
        <v>4422</v>
      </c>
      <c r="C11543" s="126" t="s">
        <v>75</v>
      </c>
      <c r="D11543" s="127">
        <v>0.216</v>
      </c>
      <c r="E11543" s="128">
        <v>100</v>
      </c>
      <c r="F11543" s="128">
        <v>100</v>
      </c>
      <c r="G11543" s="126" t="s">
        <v>13782</v>
      </c>
      <c r="H11543" s="126" t="s">
        <v>20267</v>
      </c>
      <c r="I11543" s="126" t="s">
        <v>21157</v>
      </c>
      <c r="J11543" s="126" t="s">
        <v>26241</v>
      </c>
      <c r="K11543" s="9">
        <f>_xlfn.IFNA(VLOOKUP(Table5[[#This Row],[Section]],SubSill_Tier,2,FALSE),0)</f>
        <v>0</v>
      </c>
      <c r="L11543" s="9" t="str">
        <f t="shared" si="189"/>
        <v/>
      </c>
      <c r="M11543" s="205" t="str" cm="1">
        <f t="array" ref="M11543">_xlfn.IFS(NOT(ISERROR(VLOOKUP(Table5[[#This Row],[Section]],TB_notTB,1,FALSE))),"No",LEFT(Table5[[#This Row],[Section]],3)="ETB","PLS",LEFT(Table5[[#This Row],[Section]],1)="7","PDB",NOT(ISBLANK(Table5[[#This Row],[Section]])),"No")</f>
        <v>No</v>
      </c>
    </row>
    <row r="11544" spans="1:13" x14ac:dyDescent="0.25">
      <c r="A11544" s="126" t="s">
        <v>4423</v>
      </c>
      <c r="B11544" s="126" t="s">
        <v>4424</v>
      </c>
      <c r="C11544" s="126" t="s">
        <v>98</v>
      </c>
      <c r="D11544" s="127">
        <v>1.9930000000000001</v>
      </c>
      <c r="E11544" s="128">
        <v>711</v>
      </c>
      <c r="F11544" s="128">
        <v>216</v>
      </c>
      <c r="G11544" s="126" t="s">
        <v>13743</v>
      </c>
      <c r="H11544" s="126" t="s">
        <v>20159</v>
      </c>
      <c r="I11544" s="126" t="s">
        <v>20160</v>
      </c>
      <c r="J11544" s="126" t="s">
        <v>26241</v>
      </c>
      <c r="K11544" s="9">
        <f>_xlfn.IFNA(VLOOKUP(Table5[[#This Row],[Section]],SubSill_Tier,2,FALSE),0)</f>
        <v>0</v>
      </c>
      <c r="L11544" s="9" t="str">
        <f t="shared" si="189"/>
        <v/>
      </c>
      <c r="M11544" s="205" t="str" cm="1">
        <f t="array" ref="M11544">_xlfn.IFS(NOT(ISERROR(VLOOKUP(Table5[[#This Row],[Section]],TB_notTB,1,FALSE))),"No",LEFT(Table5[[#This Row],[Section]],3)="ETB","PLS",LEFT(Table5[[#This Row],[Section]],1)="7","PDB",NOT(ISBLANK(Table5[[#This Row],[Section]])),"No")</f>
        <v>No</v>
      </c>
    </row>
    <row r="11545" spans="1:13" x14ac:dyDescent="0.25">
      <c r="A11545" s="126" t="s">
        <v>4425</v>
      </c>
      <c r="B11545" s="126" t="s">
        <v>4424</v>
      </c>
      <c r="C11545" s="126" t="s">
        <v>98</v>
      </c>
      <c r="D11545" s="127">
        <v>1.9419999999999999</v>
      </c>
      <c r="E11545" s="128">
        <v>665</v>
      </c>
      <c r="F11545" s="128">
        <v>101</v>
      </c>
      <c r="G11545" s="126" t="s">
        <v>13743</v>
      </c>
      <c r="H11545" s="126" t="s">
        <v>20159</v>
      </c>
      <c r="I11545" s="126" t="s">
        <v>20160</v>
      </c>
      <c r="J11545" s="126" t="s">
        <v>26241</v>
      </c>
      <c r="K11545" s="9">
        <f>_xlfn.IFNA(VLOOKUP(Table5[[#This Row],[Section]],SubSill_Tier,2,FALSE),0)</f>
        <v>0</v>
      </c>
      <c r="L11545" s="9" t="str">
        <f t="shared" si="189"/>
        <v/>
      </c>
      <c r="M11545" s="205" t="str" cm="1">
        <f t="array" ref="M11545">_xlfn.IFS(NOT(ISERROR(VLOOKUP(Table5[[#This Row],[Section]],TB_notTB,1,FALSE))),"No",LEFT(Table5[[#This Row],[Section]],3)="ETB","PLS",LEFT(Table5[[#This Row],[Section]],1)="7","PDB",NOT(ISBLANK(Table5[[#This Row],[Section]])),"No")</f>
        <v>No</v>
      </c>
    </row>
    <row r="11546" spans="1:13" x14ac:dyDescent="0.25">
      <c r="A11546" s="126" t="s">
        <v>4426</v>
      </c>
      <c r="B11546" s="126" t="s">
        <v>4427</v>
      </c>
      <c r="C11546" s="126" t="s">
        <v>98</v>
      </c>
      <c r="D11546" s="127">
        <v>2.516</v>
      </c>
      <c r="E11546" s="128">
        <v>497</v>
      </c>
      <c r="F11546" s="128">
        <v>296</v>
      </c>
      <c r="G11546" s="126" t="s">
        <v>13743</v>
      </c>
      <c r="H11546" s="126" t="s">
        <v>20159</v>
      </c>
      <c r="I11546" s="126" t="s">
        <v>20160</v>
      </c>
      <c r="J11546" s="126" t="s">
        <v>26241</v>
      </c>
      <c r="K11546" s="9">
        <f>_xlfn.IFNA(VLOOKUP(Table5[[#This Row],[Section]],SubSill_Tier,2,FALSE),0)</f>
        <v>0</v>
      </c>
      <c r="L11546" s="9" t="str">
        <f t="shared" si="189"/>
        <v/>
      </c>
      <c r="M11546" s="205" t="str" cm="1">
        <f t="array" ref="M11546">_xlfn.IFS(NOT(ISERROR(VLOOKUP(Table5[[#This Row],[Section]],TB_notTB,1,FALSE))),"No",LEFT(Table5[[#This Row],[Section]],3)="ETB","PLS",LEFT(Table5[[#This Row],[Section]],1)="7","PDB",NOT(ISBLANK(Table5[[#This Row],[Section]])),"No")</f>
        <v>No</v>
      </c>
    </row>
    <row r="11547" spans="1:13" x14ac:dyDescent="0.25">
      <c r="A11547" s="126" t="s">
        <v>12082</v>
      </c>
      <c r="B11547" s="126" t="s">
        <v>12083</v>
      </c>
      <c r="C11547" s="126" t="s">
        <v>98</v>
      </c>
      <c r="D11547" s="127">
        <v>0.69399999999999995</v>
      </c>
      <c r="E11547" s="128">
        <v>246</v>
      </c>
      <c r="F11547" s="128">
        <v>237</v>
      </c>
      <c r="G11547" s="126" t="s">
        <v>13791</v>
      </c>
      <c r="H11547" s="126" t="s">
        <v>20314</v>
      </c>
      <c r="I11547" s="126" t="s">
        <v>21197</v>
      </c>
      <c r="J11547" s="126" t="s">
        <v>26314</v>
      </c>
      <c r="K11547" s="9">
        <f>_xlfn.IFNA(VLOOKUP(Table5[[#This Row],[Section]],SubSill_Tier,2,FALSE),0)</f>
        <v>0</v>
      </c>
      <c r="L11547" s="9" t="str">
        <f t="shared" si="189"/>
        <v/>
      </c>
      <c r="M11547" s="205" t="str" cm="1">
        <f t="array" ref="M11547">_xlfn.IFS(NOT(ISERROR(VLOOKUP(Table5[[#This Row],[Section]],TB_notTB,1,FALSE))),"No",LEFT(Table5[[#This Row],[Section]],3)="ETB","PLS",LEFT(Table5[[#This Row],[Section]],1)="7","PDB",NOT(ISBLANK(Table5[[#This Row],[Section]])),"No")</f>
        <v>No</v>
      </c>
    </row>
    <row r="11548" spans="1:13" x14ac:dyDescent="0.25">
      <c r="A11548" s="126" t="s">
        <v>12084</v>
      </c>
      <c r="B11548" s="126" t="s">
        <v>12085</v>
      </c>
      <c r="C11548" s="126" t="s">
        <v>98</v>
      </c>
      <c r="D11548" s="127">
        <v>0.216</v>
      </c>
      <c r="E11548" s="128">
        <v>100</v>
      </c>
      <c r="F11548" s="128">
        <v>100</v>
      </c>
      <c r="G11548" s="126" t="s">
        <v>18959</v>
      </c>
      <c r="H11548" s="126" t="s">
        <v>20335</v>
      </c>
      <c r="I11548" s="126" t="s">
        <v>21210</v>
      </c>
      <c r="J11548" s="126" t="s">
        <v>26327</v>
      </c>
      <c r="K11548" s="9">
        <f>_xlfn.IFNA(VLOOKUP(Table5[[#This Row],[Section]],SubSill_Tier,2,FALSE),0)</f>
        <v>0</v>
      </c>
      <c r="L11548" s="9" t="str">
        <f t="shared" si="189"/>
        <v/>
      </c>
      <c r="M11548" s="205" t="str" cm="1">
        <f t="array" ref="M11548">_xlfn.IFS(NOT(ISERROR(VLOOKUP(Table5[[#This Row],[Section]],TB_notTB,1,FALSE))),"No",LEFT(Table5[[#This Row],[Section]],3)="ETB","PLS",LEFT(Table5[[#This Row],[Section]],1)="7","PDB",NOT(ISBLANK(Table5[[#This Row],[Section]])),"No")</f>
        <v>No</v>
      </c>
    </row>
    <row r="11549" spans="1:13" x14ac:dyDescent="0.25">
      <c r="A11549" s="126" t="s">
        <v>12086</v>
      </c>
      <c r="B11549" s="126" t="s">
        <v>12087</v>
      </c>
      <c r="C11549" s="126" t="s">
        <v>98</v>
      </c>
      <c r="D11549" s="127">
        <v>0.16900000000000001</v>
      </c>
      <c r="E11549" s="128">
        <v>100</v>
      </c>
      <c r="F11549" s="128">
        <v>100</v>
      </c>
      <c r="G11549" s="126" t="s">
        <v>18959</v>
      </c>
      <c r="H11549" s="126" t="s">
        <v>20335</v>
      </c>
      <c r="I11549" s="126" t="s">
        <v>21210</v>
      </c>
      <c r="J11549" s="126" t="s">
        <v>26327</v>
      </c>
      <c r="K11549" s="9">
        <f>_xlfn.IFNA(VLOOKUP(Table5[[#This Row],[Section]],SubSill_Tier,2,FALSE),0)</f>
        <v>0</v>
      </c>
      <c r="L11549" s="9" t="str">
        <f t="shared" si="189"/>
        <v/>
      </c>
      <c r="M11549" s="205" t="str" cm="1">
        <f t="array" ref="M11549">_xlfn.IFS(NOT(ISERROR(VLOOKUP(Table5[[#This Row],[Section]],TB_notTB,1,FALSE))),"No",LEFT(Table5[[#This Row],[Section]],3)="ETB","PLS",LEFT(Table5[[#This Row],[Section]],1)="7","PDB",NOT(ISBLANK(Table5[[#This Row],[Section]])),"No")</f>
        <v>No</v>
      </c>
    </row>
    <row r="11550" spans="1:13" x14ac:dyDescent="0.25">
      <c r="A11550" s="126" t="s">
        <v>12088</v>
      </c>
      <c r="B11550" s="126" t="s">
        <v>12089</v>
      </c>
      <c r="C11550" s="126" t="s">
        <v>98</v>
      </c>
      <c r="D11550" s="127">
        <v>0.47399999999999998</v>
      </c>
      <c r="E11550" s="128">
        <v>126</v>
      </c>
      <c r="F11550" s="128">
        <v>100</v>
      </c>
      <c r="G11550" s="126" t="s">
        <v>18959</v>
      </c>
      <c r="H11550" s="126" t="s">
        <v>20335</v>
      </c>
      <c r="I11550" s="126" t="s">
        <v>21210</v>
      </c>
      <c r="J11550" s="126" t="s">
        <v>26327</v>
      </c>
      <c r="K11550" s="9">
        <f>_xlfn.IFNA(VLOOKUP(Table5[[#This Row],[Section]],SubSill_Tier,2,FALSE),0)</f>
        <v>0</v>
      </c>
      <c r="L11550" s="9" t="str">
        <f t="shared" si="189"/>
        <v/>
      </c>
      <c r="M11550" s="205" t="str" cm="1">
        <f t="array" ref="M11550">_xlfn.IFS(NOT(ISERROR(VLOOKUP(Table5[[#This Row],[Section]],TB_notTB,1,FALSE))),"No",LEFT(Table5[[#This Row],[Section]],3)="ETB","PLS",LEFT(Table5[[#This Row],[Section]],1)="7","PDB",NOT(ISBLANK(Table5[[#This Row],[Section]])),"No")</f>
        <v>No</v>
      </c>
    </row>
    <row r="11551" spans="1:13" x14ac:dyDescent="0.25">
      <c r="A11551" s="126" t="s">
        <v>12090</v>
      </c>
      <c r="B11551" s="126" t="s">
        <v>12091</v>
      </c>
      <c r="C11551" s="126" t="s">
        <v>98</v>
      </c>
      <c r="D11551" s="127">
        <v>0.59599999999999997</v>
      </c>
      <c r="E11551" s="128">
        <v>176</v>
      </c>
      <c r="F11551" s="128">
        <v>142</v>
      </c>
      <c r="G11551" s="126" t="s">
        <v>18959</v>
      </c>
      <c r="H11551" s="126" t="s">
        <v>20335</v>
      </c>
      <c r="I11551" s="126" t="s">
        <v>21210</v>
      </c>
      <c r="J11551" s="126" t="s">
        <v>26327</v>
      </c>
      <c r="K11551" s="9">
        <f>_xlfn.IFNA(VLOOKUP(Table5[[#This Row],[Section]],SubSill_Tier,2,FALSE),0)</f>
        <v>0</v>
      </c>
      <c r="L11551" s="9" t="str">
        <f t="shared" si="189"/>
        <v/>
      </c>
      <c r="M11551" s="205" t="str" cm="1">
        <f t="array" ref="M11551">_xlfn.IFS(NOT(ISERROR(VLOOKUP(Table5[[#This Row],[Section]],TB_notTB,1,FALSE))),"No",LEFT(Table5[[#This Row],[Section]],3)="ETB","PLS",LEFT(Table5[[#This Row],[Section]],1)="7","PDB",NOT(ISBLANK(Table5[[#This Row],[Section]])),"No")</f>
        <v>No</v>
      </c>
    </row>
    <row r="11552" spans="1:13" x14ac:dyDescent="0.25">
      <c r="A11552" s="126" t="s">
        <v>12092</v>
      </c>
      <c r="B11552" s="126" t="s">
        <v>12093</v>
      </c>
      <c r="C11552" s="126" t="s">
        <v>98</v>
      </c>
      <c r="D11552" s="127">
        <v>0.16200000000000001</v>
      </c>
      <c r="E11552" s="128">
        <v>100</v>
      </c>
      <c r="F11552" s="128">
        <v>100</v>
      </c>
      <c r="G11552" s="126" t="s">
        <v>18959</v>
      </c>
      <c r="H11552" s="126" t="s">
        <v>20335</v>
      </c>
      <c r="I11552" s="126" t="s">
        <v>21210</v>
      </c>
      <c r="J11552" s="126" t="s">
        <v>26327</v>
      </c>
      <c r="K11552" s="9">
        <f>_xlfn.IFNA(VLOOKUP(Table5[[#This Row],[Section]],SubSill_Tier,2,FALSE),0)</f>
        <v>0</v>
      </c>
      <c r="L11552" s="9" t="str">
        <f t="shared" si="189"/>
        <v/>
      </c>
      <c r="M11552" s="205" t="str" cm="1">
        <f t="array" ref="M11552">_xlfn.IFS(NOT(ISERROR(VLOOKUP(Table5[[#This Row],[Section]],TB_notTB,1,FALSE))),"No",LEFT(Table5[[#This Row],[Section]],3)="ETB","PLS",LEFT(Table5[[#This Row],[Section]],1)="7","PDB",NOT(ISBLANK(Table5[[#This Row],[Section]])),"No")</f>
        <v>No</v>
      </c>
    </row>
    <row r="11553" spans="1:13" x14ac:dyDescent="0.25">
      <c r="A11553" s="126" t="s">
        <v>12094</v>
      </c>
      <c r="B11553" s="126" t="s">
        <v>12095</v>
      </c>
      <c r="C11553" s="126" t="s">
        <v>98</v>
      </c>
      <c r="D11553" s="127">
        <v>0.61599999999999999</v>
      </c>
      <c r="E11553" s="128">
        <v>178</v>
      </c>
      <c r="F11553" s="128">
        <v>111</v>
      </c>
      <c r="G11553" s="126" t="s">
        <v>18959</v>
      </c>
      <c r="H11553" s="126" t="s">
        <v>20335</v>
      </c>
      <c r="I11553" s="126" t="s">
        <v>21210</v>
      </c>
      <c r="J11553" s="126" t="s">
        <v>26327</v>
      </c>
      <c r="K11553" s="9">
        <f>_xlfn.IFNA(VLOOKUP(Table5[[#This Row],[Section]],SubSill_Tier,2,FALSE),0)</f>
        <v>0</v>
      </c>
      <c r="L11553" s="9" t="str">
        <f t="shared" si="189"/>
        <v/>
      </c>
      <c r="M11553" s="205" t="str" cm="1">
        <f t="array" ref="M11553">_xlfn.IFS(NOT(ISERROR(VLOOKUP(Table5[[#This Row],[Section]],TB_notTB,1,FALSE))),"No",LEFT(Table5[[#This Row],[Section]],3)="ETB","PLS",LEFT(Table5[[#This Row],[Section]],1)="7","PDB",NOT(ISBLANK(Table5[[#This Row],[Section]])),"No")</f>
        <v>No</v>
      </c>
    </row>
    <row r="11554" spans="1:13" x14ac:dyDescent="0.25">
      <c r="A11554" s="126" t="s">
        <v>4428</v>
      </c>
      <c r="B11554" s="126" t="s">
        <v>17222</v>
      </c>
      <c r="C11554" s="126" t="s">
        <v>98</v>
      </c>
      <c r="D11554" s="127">
        <v>0.85599999999999998</v>
      </c>
      <c r="E11554" s="128">
        <v>276</v>
      </c>
      <c r="F11554" s="128">
        <v>215</v>
      </c>
      <c r="G11554" s="126" t="s">
        <v>13795</v>
      </c>
      <c r="H11554" s="126" t="s">
        <v>20347</v>
      </c>
      <c r="I11554" s="126" t="s">
        <v>28074</v>
      </c>
      <c r="J11554" s="126" t="s">
        <v>26247</v>
      </c>
      <c r="K11554" s="9">
        <f>_xlfn.IFNA(VLOOKUP(Table5[[#This Row],[Section]],SubSill_Tier,2,FALSE),0)</f>
        <v>0</v>
      </c>
      <c r="L11554" s="9" t="str">
        <f t="shared" si="189"/>
        <v/>
      </c>
      <c r="M11554" s="205" t="str" cm="1">
        <f t="array" ref="M11554">_xlfn.IFS(NOT(ISERROR(VLOOKUP(Table5[[#This Row],[Section]],TB_notTB,1,FALSE))),"No",LEFT(Table5[[#This Row],[Section]],3)="ETB","PLS",LEFT(Table5[[#This Row],[Section]],1)="7","PDB",NOT(ISBLANK(Table5[[#This Row],[Section]])),"No")</f>
        <v>No</v>
      </c>
    </row>
    <row r="11555" spans="1:13" x14ac:dyDescent="0.25">
      <c r="A11555" s="126" t="s">
        <v>4429</v>
      </c>
      <c r="B11555" s="126" t="s">
        <v>21478</v>
      </c>
      <c r="C11555" s="126" t="s">
        <v>75</v>
      </c>
      <c r="D11555" s="127">
        <v>0.84099999999999997</v>
      </c>
      <c r="E11555" s="128">
        <v>328</v>
      </c>
      <c r="F11555" s="128">
        <v>328</v>
      </c>
      <c r="G11555" s="126" t="s">
        <v>15796</v>
      </c>
      <c r="H11555" s="126" t="s">
        <v>20333</v>
      </c>
      <c r="I11555" s="126" t="s">
        <v>21204</v>
      </c>
      <c r="J11555" s="126" t="s">
        <v>26325</v>
      </c>
      <c r="K11555" s="9">
        <f>_xlfn.IFNA(VLOOKUP(Table5[[#This Row],[Section]],SubSill_Tier,2,FALSE),0)</f>
        <v>0</v>
      </c>
      <c r="L11555" s="9" t="str">
        <f t="shared" si="189"/>
        <v/>
      </c>
      <c r="M11555" s="205" t="str" cm="1">
        <f t="array" ref="M11555">_xlfn.IFS(NOT(ISERROR(VLOOKUP(Table5[[#This Row],[Section]],TB_notTB,1,FALSE))),"No",LEFT(Table5[[#This Row],[Section]],3)="ETB","PLS",LEFT(Table5[[#This Row],[Section]],1)="7","PDB",NOT(ISBLANK(Table5[[#This Row],[Section]])),"No")</f>
        <v>No</v>
      </c>
    </row>
    <row r="11556" spans="1:13" x14ac:dyDescent="0.25">
      <c r="A11556" s="126" t="s">
        <v>4430</v>
      </c>
      <c r="B11556" s="126" t="s">
        <v>13443</v>
      </c>
      <c r="C11556" s="126" t="s">
        <v>75</v>
      </c>
      <c r="D11556" s="127">
        <v>1.407</v>
      </c>
      <c r="E11556" s="128">
        <v>628</v>
      </c>
      <c r="F11556" s="128">
        <v>240</v>
      </c>
      <c r="G11556" s="126" t="s">
        <v>13810</v>
      </c>
      <c r="H11556" s="126" t="s">
        <v>20369</v>
      </c>
      <c r="I11556" s="126" t="s">
        <v>21277</v>
      </c>
      <c r="J11556" s="126" t="s">
        <v>26241</v>
      </c>
      <c r="K11556" s="9">
        <f>_xlfn.IFNA(VLOOKUP(Table5[[#This Row],[Section]],SubSill_Tier,2,FALSE),0)</f>
        <v>0</v>
      </c>
      <c r="L11556" s="9" t="str">
        <f t="shared" si="189"/>
        <v/>
      </c>
      <c r="M11556" s="205" t="str" cm="1">
        <f t="array" ref="M11556">_xlfn.IFS(NOT(ISERROR(VLOOKUP(Table5[[#This Row],[Section]],TB_notTB,1,FALSE))),"No",LEFT(Table5[[#This Row],[Section]],3)="ETB","PLS",LEFT(Table5[[#This Row],[Section]],1)="7","PDB",NOT(ISBLANK(Table5[[#This Row],[Section]])),"No")</f>
        <v>No</v>
      </c>
    </row>
    <row r="11557" spans="1:13" x14ac:dyDescent="0.25">
      <c r="A11557" s="126" t="s">
        <v>4431</v>
      </c>
      <c r="B11557" s="126" t="s">
        <v>13444</v>
      </c>
      <c r="C11557" s="126" t="s">
        <v>75</v>
      </c>
      <c r="D11557" s="127">
        <v>0.95399999999999996</v>
      </c>
      <c r="E11557" s="128">
        <v>431</v>
      </c>
      <c r="F11557" s="128">
        <v>258</v>
      </c>
      <c r="G11557" s="126" t="s">
        <v>13810</v>
      </c>
      <c r="H11557" s="126" t="s">
        <v>20369</v>
      </c>
      <c r="I11557" s="126" t="s">
        <v>21277</v>
      </c>
      <c r="J11557" s="126" t="s">
        <v>26241</v>
      </c>
      <c r="K11557" s="9">
        <f>_xlfn.IFNA(VLOOKUP(Table5[[#This Row],[Section]],SubSill_Tier,2,FALSE),0)</f>
        <v>0</v>
      </c>
      <c r="L11557" s="9" t="str">
        <f t="shared" si="189"/>
        <v/>
      </c>
      <c r="M11557" s="205" t="str" cm="1">
        <f t="array" ref="M11557">_xlfn.IFS(NOT(ISERROR(VLOOKUP(Table5[[#This Row],[Section]],TB_notTB,1,FALSE))),"No",LEFT(Table5[[#This Row],[Section]],3)="ETB","PLS",LEFT(Table5[[#This Row],[Section]],1)="7","PDB",NOT(ISBLANK(Table5[[#This Row],[Section]])),"No")</f>
        <v>No</v>
      </c>
    </row>
    <row r="11558" spans="1:13" x14ac:dyDescent="0.25">
      <c r="A11558" s="126" t="s">
        <v>4432</v>
      </c>
      <c r="B11558" s="126" t="s">
        <v>17222</v>
      </c>
      <c r="C11558" s="126" t="s">
        <v>98</v>
      </c>
      <c r="D11558" s="127">
        <v>1.0880000000000001</v>
      </c>
      <c r="E11558" s="128">
        <v>362</v>
      </c>
      <c r="F11558" s="128">
        <v>240</v>
      </c>
      <c r="G11558" s="126" t="s">
        <v>13795</v>
      </c>
      <c r="H11558" s="126" t="s">
        <v>20347</v>
      </c>
      <c r="I11558" s="126" t="s">
        <v>28074</v>
      </c>
      <c r="J11558" s="126" t="s">
        <v>26247</v>
      </c>
      <c r="K11558" s="9">
        <f>_xlfn.IFNA(VLOOKUP(Table5[[#This Row],[Section]],SubSill_Tier,2,FALSE),0)</f>
        <v>0</v>
      </c>
      <c r="L11558" s="9" t="str">
        <f t="shared" si="189"/>
        <v/>
      </c>
      <c r="M11558" s="205" t="str" cm="1">
        <f t="array" ref="M11558">_xlfn.IFS(NOT(ISERROR(VLOOKUP(Table5[[#This Row],[Section]],TB_notTB,1,FALSE))),"No",LEFT(Table5[[#This Row],[Section]],3)="ETB","PLS",LEFT(Table5[[#This Row],[Section]],1)="7","PDB",NOT(ISBLANK(Table5[[#This Row],[Section]])),"No")</f>
        <v>No</v>
      </c>
    </row>
    <row r="11559" spans="1:13" x14ac:dyDescent="0.25">
      <c r="A11559" s="126" t="s">
        <v>12096</v>
      </c>
      <c r="B11559" s="126" t="s">
        <v>12097</v>
      </c>
      <c r="C11559" s="126" t="s">
        <v>98</v>
      </c>
      <c r="D11559" s="127">
        <v>0.39900000000000002</v>
      </c>
      <c r="E11559" s="128">
        <v>160</v>
      </c>
      <c r="F11559" s="128">
        <v>100</v>
      </c>
      <c r="G11559" s="126" t="s">
        <v>18959</v>
      </c>
      <c r="H11559" s="126" t="s">
        <v>20335</v>
      </c>
      <c r="I11559" s="126" t="s">
        <v>21210</v>
      </c>
      <c r="J11559" s="126" t="s">
        <v>26327</v>
      </c>
      <c r="K11559" s="9">
        <f>_xlfn.IFNA(VLOOKUP(Table5[[#This Row],[Section]],SubSill_Tier,2,FALSE),0)</f>
        <v>0</v>
      </c>
      <c r="L11559" s="9" t="str">
        <f t="shared" si="189"/>
        <v/>
      </c>
      <c r="M11559" s="205" t="str" cm="1">
        <f t="array" ref="M11559">_xlfn.IFS(NOT(ISERROR(VLOOKUP(Table5[[#This Row],[Section]],TB_notTB,1,FALSE))),"No",LEFT(Table5[[#This Row],[Section]],3)="ETB","PLS",LEFT(Table5[[#This Row],[Section]],1)="7","PDB",NOT(ISBLANK(Table5[[#This Row],[Section]])),"No")</f>
        <v>No</v>
      </c>
    </row>
    <row r="11560" spans="1:13" x14ac:dyDescent="0.25">
      <c r="A11560" s="126" t="s">
        <v>12098</v>
      </c>
      <c r="B11560" s="126" t="s">
        <v>12099</v>
      </c>
      <c r="C11560" s="126" t="s">
        <v>98</v>
      </c>
      <c r="D11560" s="127">
        <v>0.42699999999999999</v>
      </c>
      <c r="E11560" s="128">
        <v>175</v>
      </c>
      <c r="F11560" s="128">
        <v>175</v>
      </c>
      <c r="G11560" s="126" t="s">
        <v>18959</v>
      </c>
      <c r="H11560" s="126" t="s">
        <v>20335</v>
      </c>
      <c r="I11560" s="126" t="s">
        <v>21210</v>
      </c>
      <c r="J11560" s="126" t="s">
        <v>26327</v>
      </c>
      <c r="K11560" s="9">
        <f>_xlfn.IFNA(VLOOKUP(Table5[[#This Row],[Section]],SubSill_Tier,2,FALSE),0)</f>
        <v>0</v>
      </c>
      <c r="L11560" s="9" t="str">
        <f t="shared" si="189"/>
        <v/>
      </c>
      <c r="M11560" s="205" t="str" cm="1">
        <f t="array" ref="M11560">_xlfn.IFS(NOT(ISERROR(VLOOKUP(Table5[[#This Row],[Section]],TB_notTB,1,FALSE))),"No",LEFT(Table5[[#This Row],[Section]],3)="ETB","PLS",LEFT(Table5[[#This Row],[Section]],1)="7","PDB",NOT(ISBLANK(Table5[[#This Row],[Section]])),"No")</f>
        <v>No</v>
      </c>
    </row>
    <row r="11561" spans="1:13" x14ac:dyDescent="0.25">
      <c r="A11561" s="126" t="s">
        <v>12100</v>
      </c>
      <c r="B11561" s="126" t="s">
        <v>12101</v>
      </c>
      <c r="C11561" s="126" t="s">
        <v>98</v>
      </c>
      <c r="D11561" s="127">
        <v>0.11600000000000001</v>
      </c>
      <c r="E11561" s="128">
        <v>100</v>
      </c>
      <c r="F11561" s="128">
        <v>100</v>
      </c>
      <c r="G11561" s="126" t="s">
        <v>18959</v>
      </c>
      <c r="H11561" s="126" t="s">
        <v>20335</v>
      </c>
      <c r="I11561" s="126" t="s">
        <v>21210</v>
      </c>
      <c r="J11561" s="126" t="s">
        <v>26327</v>
      </c>
      <c r="K11561" s="9">
        <f>_xlfn.IFNA(VLOOKUP(Table5[[#This Row],[Section]],SubSill_Tier,2,FALSE),0)</f>
        <v>0</v>
      </c>
      <c r="L11561" s="9" t="str">
        <f t="shared" si="189"/>
        <v/>
      </c>
      <c r="M11561" s="205" t="str" cm="1">
        <f t="array" ref="M11561">_xlfn.IFS(NOT(ISERROR(VLOOKUP(Table5[[#This Row],[Section]],TB_notTB,1,FALSE))),"No",LEFT(Table5[[#This Row],[Section]],3)="ETB","PLS",LEFT(Table5[[#This Row],[Section]],1)="7","PDB",NOT(ISBLANK(Table5[[#This Row],[Section]])),"No")</f>
        <v>No</v>
      </c>
    </row>
    <row r="11562" spans="1:13" x14ac:dyDescent="0.25">
      <c r="A11562" s="126" t="s">
        <v>12102</v>
      </c>
      <c r="B11562" s="126" t="s">
        <v>12103</v>
      </c>
      <c r="C11562" s="126" t="s">
        <v>98</v>
      </c>
      <c r="D11562" s="127">
        <v>0.29299999999999998</v>
      </c>
      <c r="E11562" s="128">
        <v>180</v>
      </c>
      <c r="F11562" s="128">
        <v>100</v>
      </c>
      <c r="G11562" s="126" t="s">
        <v>18959</v>
      </c>
      <c r="H11562" s="126" t="s">
        <v>20335</v>
      </c>
      <c r="I11562" s="126" t="s">
        <v>21210</v>
      </c>
      <c r="J11562" s="126" t="s">
        <v>26327</v>
      </c>
      <c r="K11562" s="9">
        <f>_xlfn.IFNA(VLOOKUP(Table5[[#This Row],[Section]],SubSill_Tier,2,FALSE),0)</f>
        <v>0</v>
      </c>
      <c r="L11562" s="9" t="str">
        <f t="shared" si="189"/>
        <v/>
      </c>
      <c r="M11562" s="205" t="str" cm="1">
        <f t="array" ref="M11562">_xlfn.IFS(NOT(ISERROR(VLOOKUP(Table5[[#This Row],[Section]],TB_notTB,1,FALSE))),"No",LEFT(Table5[[#This Row],[Section]],3)="ETB","PLS",LEFT(Table5[[#This Row],[Section]],1)="7","PDB",NOT(ISBLANK(Table5[[#This Row],[Section]])),"No")</f>
        <v>No</v>
      </c>
    </row>
    <row r="11563" spans="1:13" x14ac:dyDescent="0.25">
      <c r="A11563" s="126" t="s">
        <v>12104</v>
      </c>
      <c r="B11563" s="126" t="s">
        <v>12105</v>
      </c>
      <c r="C11563" s="126" t="s">
        <v>98</v>
      </c>
      <c r="D11563" s="127">
        <v>0.41</v>
      </c>
      <c r="E11563" s="128">
        <v>193</v>
      </c>
      <c r="F11563" s="128">
        <v>100</v>
      </c>
      <c r="G11563" s="126" t="s">
        <v>18959</v>
      </c>
      <c r="H11563" s="126" t="s">
        <v>20335</v>
      </c>
      <c r="I11563" s="126" t="s">
        <v>21210</v>
      </c>
      <c r="J11563" s="126" t="s">
        <v>26327</v>
      </c>
      <c r="K11563" s="9">
        <f>_xlfn.IFNA(VLOOKUP(Table5[[#This Row],[Section]],SubSill_Tier,2,FALSE),0)</f>
        <v>0</v>
      </c>
      <c r="L11563" s="9" t="str">
        <f t="shared" si="189"/>
        <v/>
      </c>
      <c r="M11563" s="205" t="str" cm="1">
        <f t="array" ref="M11563">_xlfn.IFS(NOT(ISERROR(VLOOKUP(Table5[[#This Row],[Section]],TB_notTB,1,FALSE))),"No",LEFT(Table5[[#This Row],[Section]],3)="ETB","PLS",LEFT(Table5[[#This Row],[Section]],1)="7","PDB",NOT(ISBLANK(Table5[[#This Row],[Section]])),"No")</f>
        <v>No</v>
      </c>
    </row>
    <row r="11564" spans="1:13" x14ac:dyDescent="0.25">
      <c r="A11564" s="126" t="s">
        <v>12106</v>
      </c>
      <c r="B11564" s="126" t="s">
        <v>12107</v>
      </c>
      <c r="C11564" s="126" t="s">
        <v>98</v>
      </c>
      <c r="D11564" s="127">
        <v>0.48099999999999998</v>
      </c>
      <c r="E11564" s="128">
        <v>234</v>
      </c>
      <c r="F11564" s="128">
        <v>231</v>
      </c>
      <c r="G11564" s="126" t="s">
        <v>18959</v>
      </c>
      <c r="H11564" s="126" t="s">
        <v>20335</v>
      </c>
      <c r="I11564" s="126" t="s">
        <v>21210</v>
      </c>
      <c r="J11564" s="126" t="s">
        <v>26327</v>
      </c>
      <c r="K11564" s="9">
        <f>_xlfn.IFNA(VLOOKUP(Table5[[#This Row],[Section]],SubSill_Tier,2,FALSE),0)</f>
        <v>0</v>
      </c>
      <c r="L11564" s="9" t="str">
        <f t="shared" si="189"/>
        <v/>
      </c>
      <c r="M11564" s="205" t="str" cm="1">
        <f t="array" ref="M11564">_xlfn.IFS(NOT(ISERROR(VLOOKUP(Table5[[#This Row],[Section]],TB_notTB,1,FALSE))),"No",LEFT(Table5[[#This Row],[Section]],3)="ETB","PLS",LEFT(Table5[[#This Row],[Section]],1)="7","PDB",NOT(ISBLANK(Table5[[#This Row],[Section]])),"No")</f>
        <v>No</v>
      </c>
    </row>
    <row r="11565" spans="1:13" x14ac:dyDescent="0.25">
      <c r="A11565" s="126" t="s">
        <v>4433</v>
      </c>
      <c r="B11565" s="126" t="s">
        <v>4434</v>
      </c>
      <c r="C11565" s="126" t="s">
        <v>75</v>
      </c>
      <c r="D11565" s="127">
        <v>1.401</v>
      </c>
      <c r="E11565" s="128">
        <v>267</v>
      </c>
      <c r="F11565" s="128">
        <v>267</v>
      </c>
      <c r="G11565" s="126" t="s">
        <v>13810</v>
      </c>
      <c r="H11565" s="126" t="s">
        <v>20369</v>
      </c>
      <c r="I11565" s="126" t="s">
        <v>21277</v>
      </c>
      <c r="J11565" s="126" t="s">
        <v>26247</v>
      </c>
      <c r="K11565" s="9">
        <f>_xlfn.IFNA(VLOOKUP(Table5[[#This Row],[Section]],SubSill_Tier,2,FALSE),0)</f>
        <v>0</v>
      </c>
      <c r="L11565" s="9" t="str">
        <f t="shared" si="189"/>
        <v/>
      </c>
      <c r="M11565" s="205" t="str" cm="1">
        <f t="array" ref="M11565">_xlfn.IFS(NOT(ISERROR(VLOOKUP(Table5[[#This Row],[Section]],TB_notTB,1,FALSE))),"No",LEFT(Table5[[#This Row],[Section]],3)="ETB","PLS",LEFT(Table5[[#This Row],[Section]],1)="7","PDB",NOT(ISBLANK(Table5[[#This Row],[Section]])),"No")</f>
        <v>No</v>
      </c>
    </row>
    <row r="11566" spans="1:13" x14ac:dyDescent="0.25">
      <c r="A11566" s="126" t="s">
        <v>4435</v>
      </c>
      <c r="B11566" s="126" t="s">
        <v>17222</v>
      </c>
      <c r="C11566" s="126" t="s">
        <v>98</v>
      </c>
      <c r="D11566" s="127">
        <v>0.26700000000000002</v>
      </c>
      <c r="E11566" s="128">
        <v>173</v>
      </c>
      <c r="F11566" s="128">
        <v>100</v>
      </c>
      <c r="G11566" s="126" t="s">
        <v>13795</v>
      </c>
      <c r="H11566" s="126" t="s">
        <v>20347</v>
      </c>
      <c r="I11566" s="126" t="s">
        <v>28074</v>
      </c>
      <c r="J11566" s="126" t="s">
        <v>26247</v>
      </c>
      <c r="K11566" s="9">
        <f>_xlfn.IFNA(VLOOKUP(Table5[[#This Row],[Section]],SubSill_Tier,2,FALSE),0)</f>
        <v>0</v>
      </c>
      <c r="L11566" s="9" t="str">
        <f t="shared" si="189"/>
        <v/>
      </c>
      <c r="M11566" s="205" t="str" cm="1">
        <f t="array" ref="M11566">_xlfn.IFS(NOT(ISERROR(VLOOKUP(Table5[[#This Row],[Section]],TB_notTB,1,FALSE))),"No",LEFT(Table5[[#This Row],[Section]],3)="ETB","PLS",LEFT(Table5[[#This Row],[Section]],1)="7","PDB",NOT(ISBLANK(Table5[[#This Row],[Section]])),"No")</f>
        <v>No</v>
      </c>
    </row>
    <row r="11567" spans="1:13" x14ac:dyDescent="0.25">
      <c r="A11567" s="126" t="s">
        <v>4436</v>
      </c>
      <c r="B11567" s="126" t="s">
        <v>4437</v>
      </c>
      <c r="C11567" s="126" t="s">
        <v>75</v>
      </c>
      <c r="D11567" s="127">
        <v>1.8260000000000001</v>
      </c>
      <c r="E11567" s="128">
        <v>679</v>
      </c>
      <c r="F11567" s="128">
        <v>278</v>
      </c>
      <c r="G11567" s="126" t="s">
        <v>13782</v>
      </c>
      <c r="H11567" s="126" t="s">
        <v>20267</v>
      </c>
      <c r="I11567" s="126" t="s">
        <v>21157</v>
      </c>
      <c r="J11567" s="126" t="s">
        <v>26241</v>
      </c>
      <c r="K11567" s="9">
        <f>_xlfn.IFNA(VLOOKUP(Table5[[#This Row],[Section]],SubSill_Tier,2,FALSE),0)</f>
        <v>0</v>
      </c>
      <c r="L11567" s="9" t="str">
        <f t="shared" si="189"/>
        <v/>
      </c>
      <c r="M11567" s="205" t="str" cm="1">
        <f t="array" ref="M11567">_xlfn.IFS(NOT(ISERROR(VLOOKUP(Table5[[#This Row],[Section]],TB_notTB,1,FALSE))),"No",LEFT(Table5[[#This Row],[Section]],3)="ETB","PLS",LEFT(Table5[[#This Row],[Section]],1)="7","PDB",NOT(ISBLANK(Table5[[#This Row],[Section]])),"No")</f>
        <v>No</v>
      </c>
    </row>
    <row r="11568" spans="1:13" x14ac:dyDescent="0.25">
      <c r="A11568" s="126" t="s">
        <v>4438</v>
      </c>
      <c r="B11568" s="126" t="s">
        <v>4439</v>
      </c>
      <c r="C11568" s="126" t="s">
        <v>75</v>
      </c>
      <c r="D11568" s="127">
        <v>2.23</v>
      </c>
      <c r="E11568" s="128">
        <v>814</v>
      </c>
      <c r="F11568" s="128">
        <v>316</v>
      </c>
      <c r="G11568" s="126" t="s">
        <v>13782</v>
      </c>
      <c r="H11568" s="126" t="s">
        <v>20267</v>
      </c>
      <c r="I11568" s="126" t="s">
        <v>21157</v>
      </c>
      <c r="J11568" s="126" t="s">
        <v>26241</v>
      </c>
      <c r="K11568" s="9">
        <f>_xlfn.IFNA(VLOOKUP(Table5[[#This Row],[Section]],SubSill_Tier,2,FALSE),0)</f>
        <v>0</v>
      </c>
      <c r="L11568" s="9" t="str">
        <f t="shared" si="189"/>
        <v/>
      </c>
      <c r="M11568" s="205" t="str" cm="1">
        <f t="array" ref="M11568">_xlfn.IFS(NOT(ISERROR(VLOOKUP(Table5[[#This Row],[Section]],TB_notTB,1,FALSE))),"No",LEFT(Table5[[#This Row],[Section]],3)="ETB","PLS",LEFT(Table5[[#This Row],[Section]],1)="7","PDB",NOT(ISBLANK(Table5[[#This Row],[Section]])),"No")</f>
        <v>No</v>
      </c>
    </row>
    <row r="11569" spans="1:13" x14ac:dyDescent="0.25">
      <c r="A11569" s="126" t="s">
        <v>4440</v>
      </c>
      <c r="B11569" s="126" t="s">
        <v>4441</v>
      </c>
      <c r="C11569" s="126" t="s">
        <v>75</v>
      </c>
      <c r="D11569" s="127">
        <v>1.825</v>
      </c>
      <c r="E11569" s="128">
        <v>369</v>
      </c>
      <c r="F11569" s="128">
        <v>228</v>
      </c>
      <c r="G11569" s="126" t="s">
        <v>13812</v>
      </c>
      <c r="H11569" s="126" t="s">
        <v>20371</v>
      </c>
      <c r="I11569" s="126" t="s">
        <v>20372</v>
      </c>
      <c r="J11569" s="126" t="s">
        <v>26241</v>
      </c>
      <c r="K11569" s="9">
        <f>_xlfn.IFNA(VLOOKUP(Table5[[#This Row],[Section]],SubSill_Tier,2,FALSE),0)</f>
        <v>0</v>
      </c>
      <c r="L11569" s="9" t="str">
        <f t="shared" si="189"/>
        <v/>
      </c>
      <c r="M11569" s="205" t="str" cm="1">
        <f t="array" ref="M11569">_xlfn.IFS(NOT(ISERROR(VLOOKUP(Table5[[#This Row],[Section]],TB_notTB,1,FALSE))),"No",LEFT(Table5[[#This Row],[Section]],3)="ETB","PLS",LEFT(Table5[[#This Row],[Section]],1)="7","PDB",NOT(ISBLANK(Table5[[#This Row],[Section]])),"No")</f>
        <v>No</v>
      </c>
    </row>
    <row r="11570" spans="1:13" x14ac:dyDescent="0.25">
      <c r="A11570" s="126" t="s">
        <v>9482</v>
      </c>
      <c r="B11570" s="126" t="s">
        <v>9483</v>
      </c>
      <c r="C11570" s="126" t="s">
        <v>75</v>
      </c>
      <c r="D11570" s="127">
        <v>0.17299999999999999</v>
      </c>
      <c r="E11570" s="128">
        <v>100</v>
      </c>
      <c r="F11570" s="128">
        <v>100</v>
      </c>
      <c r="G11570" s="126" t="s">
        <v>13740</v>
      </c>
      <c r="H11570" s="126" t="s">
        <v>20124</v>
      </c>
      <c r="I11570" s="126" t="s">
        <v>21059</v>
      </c>
      <c r="J11570" s="126" t="s">
        <v>26235</v>
      </c>
      <c r="K11570" s="9">
        <f>_xlfn.IFNA(VLOOKUP(Table5[[#This Row],[Section]],SubSill_Tier,2,FALSE),0)</f>
        <v>0</v>
      </c>
      <c r="L11570" s="9" t="str">
        <f t="shared" si="189"/>
        <v/>
      </c>
      <c r="M11570" s="205" t="str" cm="1">
        <f t="array" ref="M11570">_xlfn.IFS(NOT(ISERROR(VLOOKUP(Table5[[#This Row],[Section]],TB_notTB,1,FALSE))),"No",LEFT(Table5[[#This Row],[Section]],3)="ETB","PLS",LEFT(Table5[[#This Row],[Section]],1)="7","PDB",NOT(ISBLANK(Table5[[#This Row],[Section]])),"No")</f>
        <v>No</v>
      </c>
    </row>
    <row r="11571" spans="1:13" x14ac:dyDescent="0.25">
      <c r="A11571" s="126" t="s">
        <v>12108</v>
      </c>
      <c r="B11571" s="126" t="s">
        <v>12109</v>
      </c>
      <c r="C11571" s="126" t="s">
        <v>75</v>
      </c>
      <c r="D11571" s="127">
        <v>0.17100000000000001</v>
      </c>
      <c r="E11571" s="128">
        <v>100</v>
      </c>
      <c r="F11571" s="128">
        <v>100</v>
      </c>
      <c r="G11571" s="126" t="s">
        <v>13745</v>
      </c>
      <c r="H11571" s="126" t="s">
        <v>20185</v>
      </c>
      <c r="I11571" s="126" t="s">
        <v>21109</v>
      </c>
      <c r="J11571" s="126" t="s">
        <v>26254</v>
      </c>
      <c r="K11571" s="9">
        <f>_xlfn.IFNA(VLOOKUP(Table5[[#This Row],[Section]],SubSill_Tier,2,FALSE),0)</f>
        <v>0</v>
      </c>
      <c r="L11571" s="9" t="str">
        <f t="shared" si="189"/>
        <v/>
      </c>
      <c r="M11571" s="205" t="str" cm="1">
        <f t="array" ref="M11571">_xlfn.IFS(NOT(ISERROR(VLOOKUP(Table5[[#This Row],[Section]],TB_notTB,1,FALSE))),"No",LEFT(Table5[[#This Row],[Section]],3)="ETB","PLS",LEFT(Table5[[#This Row],[Section]],1)="7","PDB",NOT(ISBLANK(Table5[[#This Row],[Section]])),"No")</f>
        <v>No</v>
      </c>
    </row>
    <row r="11572" spans="1:13" x14ac:dyDescent="0.25">
      <c r="A11572" s="126" t="s">
        <v>4442</v>
      </c>
      <c r="B11572" s="126" t="s">
        <v>17222</v>
      </c>
      <c r="C11572" s="126" t="s">
        <v>98</v>
      </c>
      <c r="D11572" s="127">
        <v>0.83199999999999996</v>
      </c>
      <c r="E11572" s="128">
        <v>380</v>
      </c>
      <c r="F11572" s="128">
        <v>375</v>
      </c>
      <c r="G11572" s="126" t="s">
        <v>13795</v>
      </c>
      <c r="H11572" s="126" t="s">
        <v>20347</v>
      </c>
      <c r="I11572" s="126" t="s">
        <v>28074</v>
      </c>
      <c r="J11572" s="126" t="s">
        <v>26247</v>
      </c>
      <c r="K11572" s="9">
        <f>_xlfn.IFNA(VLOOKUP(Table5[[#This Row],[Section]],SubSill_Tier,2,FALSE),0)</f>
        <v>0</v>
      </c>
      <c r="L11572" s="9" t="str">
        <f t="shared" si="189"/>
        <v/>
      </c>
      <c r="M11572" s="205" t="str" cm="1">
        <f t="array" ref="M11572">_xlfn.IFS(NOT(ISERROR(VLOOKUP(Table5[[#This Row],[Section]],TB_notTB,1,FALSE))),"No",LEFT(Table5[[#This Row],[Section]],3)="ETB","PLS",LEFT(Table5[[#This Row],[Section]],1)="7","PDB",NOT(ISBLANK(Table5[[#This Row],[Section]])),"No")</f>
        <v>No</v>
      </c>
    </row>
    <row r="11573" spans="1:13" x14ac:dyDescent="0.25">
      <c r="A11573" s="126" t="s">
        <v>4443</v>
      </c>
      <c r="B11573" s="126" t="s">
        <v>4444</v>
      </c>
      <c r="C11573" s="126" t="s">
        <v>98</v>
      </c>
      <c r="D11573" s="127">
        <v>1.099</v>
      </c>
      <c r="E11573" s="128">
        <v>360</v>
      </c>
      <c r="F11573" s="128">
        <v>248</v>
      </c>
      <c r="G11573" s="126" t="s">
        <v>13914</v>
      </c>
      <c r="H11573" s="126" t="s">
        <v>21479</v>
      </c>
      <c r="I11573" s="126" t="s">
        <v>28699</v>
      </c>
      <c r="J11573" s="126" t="s">
        <v>26241</v>
      </c>
      <c r="K11573" s="9">
        <f>_xlfn.IFNA(VLOOKUP(Table5[[#This Row],[Section]],SubSill_Tier,2,FALSE),0)</f>
        <v>0</v>
      </c>
      <c r="L11573" s="9" t="str">
        <f t="shared" si="189"/>
        <v/>
      </c>
      <c r="M11573" s="205" t="str" cm="1">
        <f t="array" ref="M11573">_xlfn.IFS(NOT(ISERROR(VLOOKUP(Table5[[#This Row],[Section]],TB_notTB,1,FALSE))),"No",LEFT(Table5[[#This Row],[Section]],3)="ETB","PLS",LEFT(Table5[[#This Row],[Section]],1)="7","PDB",NOT(ISBLANK(Table5[[#This Row],[Section]])),"No")</f>
        <v>No</v>
      </c>
    </row>
    <row r="11574" spans="1:13" x14ac:dyDescent="0.25">
      <c r="A11574" s="126" t="s">
        <v>4445</v>
      </c>
      <c r="B11574" s="126" t="s">
        <v>4446</v>
      </c>
      <c r="C11574" s="126" t="s">
        <v>75</v>
      </c>
      <c r="D11574" s="127">
        <v>0.36499999999999999</v>
      </c>
      <c r="E11574" s="128">
        <v>214</v>
      </c>
      <c r="F11574" s="128">
        <v>100</v>
      </c>
      <c r="G11574" s="126" t="s">
        <v>13812</v>
      </c>
      <c r="H11574" s="126" t="s">
        <v>21284</v>
      </c>
      <c r="I11574" s="126" t="s">
        <v>28229</v>
      </c>
      <c r="J11574" s="126" t="s">
        <v>26241</v>
      </c>
      <c r="K11574" s="9">
        <f>_xlfn.IFNA(VLOOKUP(Table5[[#This Row],[Section]],SubSill_Tier,2,FALSE),0)</f>
        <v>0</v>
      </c>
      <c r="L11574" s="9" t="str">
        <f t="shared" si="189"/>
        <v/>
      </c>
      <c r="M11574" s="205" t="str" cm="1">
        <f t="array" ref="M11574">_xlfn.IFS(NOT(ISERROR(VLOOKUP(Table5[[#This Row],[Section]],TB_notTB,1,FALSE))),"No",LEFT(Table5[[#This Row],[Section]],3)="ETB","PLS",LEFT(Table5[[#This Row],[Section]],1)="7","PDB",NOT(ISBLANK(Table5[[#This Row],[Section]])),"No")</f>
        <v>No</v>
      </c>
    </row>
    <row r="11575" spans="1:13" x14ac:dyDescent="0.25">
      <c r="A11575" s="126" t="s">
        <v>4447</v>
      </c>
      <c r="B11575" s="126" t="s">
        <v>4448</v>
      </c>
      <c r="C11575" s="126" t="s">
        <v>75</v>
      </c>
      <c r="D11575" s="127">
        <v>0.42899999999999999</v>
      </c>
      <c r="E11575" s="128">
        <v>252</v>
      </c>
      <c r="F11575" s="128">
        <v>100</v>
      </c>
      <c r="G11575" s="126" t="s">
        <v>13812</v>
      </c>
      <c r="H11575" s="126" t="s">
        <v>21284</v>
      </c>
      <c r="I11575" s="126" t="s">
        <v>28229</v>
      </c>
      <c r="J11575" s="126" t="s">
        <v>26241</v>
      </c>
      <c r="K11575" s="9">
        <f>_xlfn.IFNA(VLOOKUP(Table5[[#This Row],[Section]],SubSill_Tier,2,FALSE),0)</f>
        <v>0</v>
      </c>
      <c r="L11575" s="9" t="str">
        <f t="shared" si="189"/>
        <v/>
      </c>
      <c r="M11575" s="205" t="str" cm="1">
        <f t="array" ref="M11575">_xlfn.IFS(NOT(ISERROR(VLOOKUP(Table5[[#This Row],[Section]],TB_notTB,1,FALSE))),"No",LEFT(Table5[[#This Row],[Section]],3)="ETB","PLS",LEFT(Table5[[#This Row],[Section]],1)="7","PDB",NOT(ISBLANK(Table5[[#This Row],[Section]])),"No")</f>
        <v>No</v>
      </c>
    </row>
    <row r="11576" spans="1:13" x14ac:dyDescent="0.25">
      <c r="A11576" s="126" t="s">
        <v>4449</v>
      </c>
      <c r="B11576" s="126" t="s">
        <v>4450</v>
      </c>
      <c r="C11576" s="126" t="s">
        <v>75</v>
      </c>
      <c r="D11576" s="127">
        <v>1.796</v>
      </c>
      <c r="E11576" s="128">
        <v>290</v>
      </c>
      <c r="F11576" s="128">
        <v>290</v>
      </c>
      <c r="G11576" s="126" t="s">
        <v>13812</v>
      </c>
      <c r="H11576" s="126" t="s">
        <v>21284</v>
      </c>
      <c r="I11576" s="126" t="s">
        <v>28229</v>
      </c>
      <c r="J11576" s="126" t="s">
        <v>26241</v>
      </c>
      <c r="K11576" s="9">
        <f>_xlfn.IFNA(VLOOKUP(Table5[[#This Row],[Section]],SubSill_Tier,2,FALSE),0)</f>
        <v>0</v>
      </c>
      <c r="L11576" s="9" t="str">
        <f t="shared" si="189"/>
        <v/>
      </c>
      <c r="M11576" s="205" t="str" cm="1">
        <f t="array" ref="M11576">_xlfn.IFS(NOT(ISERROR(VLOOKUP(Table5[[#This Row],[Section]],TB_notTB,1,FALSE))),"No",LEFT(Table5[[#This Row],[Section]],3)="ETB","PLS",LEFT(Table5[[#This Row],[Section]],1)="7","PDB",NOT(ISBLANK(Table5[[#This Row],[Section]])),"No")</f>
        <v>No</v>
      </c>
    </row>
    <row r="11577" spans="1:13" x14ac:dyDescent="0.25">
      <c r="A11577" s="126" t="s">
        <v>4451</v>
      </c>
      <c r="B11577" s="126" t="s">
        <v>4452</v>
      </c>
      <c r="C11577" s="126" t="s">
        <v>75</v>
      </c>
      <c r="D11577" s="127">
        <v>1.52</v>
      </c>
      <c r="E11577" s="128">
        <v>348</v>
      </c>
      <c r="F11577" s="128">
        <v>314</v>
      </c>
      <c r="G11577" s="126" t="s">
        <v>13912</v>
      </c>
      <c r="H11577" s="126" t="s">
        <v>20567</v>
      </c>
      <c r="I11577" s="126" t="s">
        <v>20568</v>
      </c>
      <c r="J11577" s="126" t="s">
        <v>26241</v>
      </c>
      <c r="K11577" s="9">
        <f>_xlfn.IFNA(VLOOKUP(Table5[[#This Row],[Section]],SubSill_Tier,2,FALSE),0)</f>
        <v>0</v>
      </c>
      <c r="L11577" s="9" t="str">
        <f t="shared" si="189"/>
        <v/>
      </c>
      <c r="M11577" s="205" t="str" cm="1">
        <f t="array" ref="M11577">_xlfn.IFS(NOT(ISERROR(VLOOKUP(Table5[[#This Row],[Section]],TB_notTB,1,FALSE))),"No",LEFT(Table5[[#This Row],[Section]],3)="ETB","PLS",LEFT(Table5[[#This Row],[Section]],1)="7","PDB",NOT(ISBLANK(Table5[[#This Row],[Section]])),"No")</f>
        <v>No</v>
      </c>
    </row>
    <row r="11578" spans="1:13" x14ac:dyDescent="0.25">
      <c r="A11578" s="126" t="s">
        <v>9484</v>
      </c>
      <c r="B11578" s="126" t="s">
        <v>28700</v>
      </c>
      <c r="C11578" s="126" t="s">
        <v>75</v>
      </c>
      <c r="D11578" s="127">
        <v>1.879</v>
      </c>
      <c r="E11578" s="128">
        <v>354</v>
      </c>
      <c r="F11578" s="128">
        <v>354</v>
      </c>
      <c r="G11578" s="126" t="s">
        <v>13717</v>
      </c>
      <c r="H11578" s="126" t="s">
        <v>20125</v>
      </c>
      <c r="I11578" s="126" t="s">
        <v>20126</v>
      </c>
      <c r="J11578" s="126" t="s">
        <v>26236</v>
      </c>
      <c r="K11578" s="9">
        <f>_xlfn.IFNA(VLOOKUP(Table5[[#This Row],[Section]],SubSill_Tier,2,FALSE),0)</f>
        <v>0</v>
      </c>
      <c r="L11578" s="9" t="str">
        <f t="shared" si="189"/>
        <v/>
      </c>
      <c r="M11578" s="205" t="str" cm="1">
        <f t="array" ref="M11578">_xlfn.IFS(NOT(ISERROR(VLOOKUP(Table5[[#This Row],[Section]],TB_notTB,1,FALSE))),"No",LEFT(Table5[[#This Row],[Section]],3)="ETB","PLS",LEFT(Table5[[#This Row],[Section]],1)="7","PDB",NOT(ISBLANK(Table5[[#This Row],[Section]])),"No")</f>
        <v>No</v>
      </c>
    </row>
    <row r="11579" spans="1:13" x14ac:dyDescent="0.25">
      <c r="A11579" s="126" t="s">
        <v>9485</v>
      </c>
      <c r="B11579" s="126" t="s">
        <v>28701</v>
      </c>
      <c r="C11579" s="126" t="s">
        <v>75</v>
      </c>
      <c r="D11579" s="127">
        <v>0.64800000000000002</v>
      </c>
      <c r="E11579" s="128">
        <v>154</v>
      </c>
      <c r="F11579" s="128">
        <v>154</v>
      </c>
      <c r="G11579" s="126" t="s">
        <v>13717</v>
      </c>
      <c r="H11579" s="126" t="s">
        <v>20125</v>
      </c>
      <c r="I11579" s="126" t="s">
        <v>20126</v>
      </c>
      <c r="J11579" s="126" t="s">
        <v>26235</v>
      </c>
      <c r="K11579" s="9">
        <f>_xlfn.IFNA(VLOOKUP(Table5[[#This Row],[Section]],SubSill_Tier,2,FALSE),0)</f>
        <v>0</v>
      </c>
      <c r="L11579" s="9" t="str">
        <f t="shared" si="189"/>
        <v/>
      </c>
      <c r="M11579" s="205" t="str" cm="1">
        <f t="array" ref="M11579">_xlfn.IFS(NOT(ISERROR(VLOOKUP(Table5[[#This Row],[Section]],TB_notTB,1,FALSE))),"No",LEFT(Table5[[#This Row],[Section]],3)="ETB","PLS",LEFT(Table5[[#This Row],[Section]],1)="7","PDB",NOT(ISBLANK(Table5[[#This Row],[Section]])),"No")</f>
        <v>No</v>
      </c>
    </row>
    <row r="11580" spans="1:13" x14ac:dyDescent="0.25">
      <c r="A11580" s="126" t="s">
        <v>9486</v>
      </c>
      <c r="B11580" s="126" t="s">
        <v>28702</v>
      </c>
      <c r="C11580" s="126" t="s">
        <v>75</v>
      </c>
      <c r="D11580" s="127">
        <v>1.175</v>
      </c>
      <c r="E11580" s="128">
        <v>154</v>
      </c>
      <c r="F11580" s="128">
        <v>154</v>
      </c>
      <c r="G11580" s="126" t="s">
        <v>13717</v>
      </c>
      <c r="H11580" s="126" t="s">
        <v>20125</v>
      </c>
      <c r="I11580" s="126" t="s">
        <v>20126</v>
      </c>
      <c r="J11580" s="126" t="s">
        <v>26235</v>
      </c>
      <c r="K11580" s="9">
        <f>_xlfn.IFNA(VLOOKUP(Table5[[#This Row],[Section]],SubSill_Tier,2,FALSE),0)</f>
        <v>0</v>
      </c>
      <c r="L11580" s="9" t="str">
        <f t="shared" si="189"/>
        <v/>
      </c>
      <c r="M11580" s="205" t="str" cm="1">
        <f t="array" ref="M11580">_xlfn.IFS(NOT(ISERROR(VLOOKUP(Table5[[#This Row],[Section]],TB_notTB,1,FALSE))),"No",LEFT(Table5[[#This Row],[Section]],3)="ETB","PLS",LEFT(Table5[[#This Row],[Section]],1)="7","PDB",NOT(ISBLANK(Table5[[#This Row],[Section]])),"No")</f>
        <v>No</v>
      </c>
    </row>
    <row r="11581" spans="1:13" x14ac:dyDescent="0.25">
      <c r="A11581" s="126" t="s">
        <v>4453</v>
      </c>
      <c r="B11581" s="126" t="s">
        <v>4454</v>
      </c>
      <c r="C11581" s="126" t="s">
        <v>75</v>
      </c>
      <c r="D11581" s="127">
        <v>0.48599999999999999</v>
      </c>
      <c r="E11581" s="128">
        <v>167</v>
      </c>
      <c r="F11581" s="128">
        <v>100</v>
      </c>
      <c r="G11581" s="126" t="s">
        <v>13778</v>
      </c>
      <c r="H11581" s="126" t="s">
        <v>20245</v>
      </c>
      <c r="I11581" s="126" t="s">
        <v>21158</v>
      </c>
      <c r="J11581" s="126" t="s">
        <v>26247</v>
      </c>
      <c r="K11581" s="9">
        <f>_xlfn.IFNA(VLOOKUP(Table5[[#This Row],[Section]],SubSill_Tier,2,FALSE),0)</f>
        <v>0</v>
      </c>
      <c r="L11581" s="9" t="str">
        <f t="shared" si="189"/>
        <v/>
      </c>
      <c r="M11581" s="205" t="str" cm="1">
        <f t="array" ref="M11581">_xlfn.IFS(NOT(ISERROR(VLOOKUP(Table5[[#This Row],[Section]],TB_notTB,1,FALSE))),"No",LEFT(Table5[[#This Row],[Section]],3)="ETB","PLS",LEFT(Table5[[#This Row],[Section]],1)="7","PDB",NOT(ISBLANK(Table5[[#This Row],[Section]])),"No")</f>
        <v>No</v>
      </c>
    </row>
    <row r="11582" spans="1:13" x14ac:dyDescent="0.25">
      <c r="A11582" s="126" t="s">
        <v>4455</v>
      </c>
      <c r="B11582" s="126" t="s">
        <v>4456</v>
      </c>
      <c r="C11582" s="126" t="s">
        <v>75</v>
      </c>
      <c r="D11582" s="127">
        <v>0.26200000000000001</v>
      </c>
      <c r="E11582" s="128">
        <v>152</v>
      </c>
      <c r="F11582" s="128">
        <v>100</v>
      </c>
      <c r="G11582" s="126" t="s">
        <v>13782</v>
      </c>
      <c r="H11582" s="126" t="s">
        <v>20267</v>
      </c>
      <c r="I11582" s="126" t="s">
        <v>21157</v>
      </c>
      <c r="J11582" s="126" t="s">
        <v>26241</v>
      </c>
      <c r="K11582" s="9">
        <f>_xlfn.IFNA(VLOOKUP(Table5[[#This Row],[Section]],SubSill_Tier,2,FALSE),0)</f>
        <v>0</v>
      </c>
      <c r="L11582" s="9" t="str">
        <f t="shared" si="189"/>
        <v/>
      </c>
      <c r="M11582" s="205" t="str" cm="1">
        <f t="array" ref="M11582">_xlfn.IFS(NOT(ISERROR(VLOOKUP(Table5[[#This Row],[Section]],TB_notTB,1,FALSE))),"No",LEFT(Table5[[#This Row],[Section]],3)="ETB","PLS",LEFT(Table5[[#This Row],[Section]],1)="7","PDB",NOT(ISBLANK(Table5[[#This Row],[Section]])),"No")</f>
        <v>No</v>
      </c>
    </row>
    <row r="11583" spans="1:13" x14ac:dyDescent="0.25">
      <c r="A11583" s="126" t="s">
        <v>9487</v>
      </c>
      <c r="B11583" s="126" t="s">
        <v>9488</v>
      </c>
      <c r="C11583" s="126" t="s">
        <v>75</v>
      </c>
      <c r="D11583" s="127">
        <v>0.36499999999999999</v>
      </c>
      <c r="E11583" s="128">
        <v>100</v>
      </c>
      <c r="F11583" s="128">
        <v>100</v>
      </c>
      <c r="G11583" s="126" t="s">
        <v>13715</v>
      </c>
      <c r="H11583" s="126" t="s">
        <v>20123</v>
      </c>
      <c r="I11583" s="126" t="s">
        <v>21058</v>
      </c>
      <c r="J11583" s="126" t="s">
        <v>26235</v>
      </c>
      <c r="K11583" s="9">
        <f>_xlfn.IFNA(VLOOKUP(Table5[[#This Row],[Section]],SubSill_Tier,2,FALSE),0)</f>
        <v>0</v>
      </c>
      <c r="L11583" s="9" t="str">
        <f t="shared" si="189"/>
        <v/>
      </c>
      <c r="M11583" s="205" t="str" cm="1">
        <f t="array" ref="M11583">_xlfn.IFS(NOT(ISERROR(VLOOKUP(Table5[[#This Row],[Section]],TB_notTB,1,FALSE))),"No",LEFT(Table5[[#This Row],[Section]],3)="ETB","PLS",LEFT(Table5[[#This Row],[Section]],1)="7","PDB",NOT(ISBLANK(Table5[[#This Row],[Section]])),"No")</f>
        <v>No</v>
      </c>
    </row>
    <row r="11584" spans="1:13" x14ac:dyDescent="0.25">
      <c r="A11584" s="126" t="s">
        <v>9489</v>
      </c>
      <c r="B11584" s="126" t="s">
        <v>9490</v>
      </c>
      <c r="C11584" s="126" t="s">
        <v>75</v>
      </c>
      <c r="D11584" s="127">
        <v>1.841</v>
      </c>
      <c r="E11584" s="128">
        <v>241</v>
      </c>
      <c r="F11584" s="128">
        <v>241</v>
      </c>
      <c r="G11584" s="126" t="s">
        <v>13713</v>
      </c>
      <c r="H11584" s="126" t="s">
        <v>21056</v>
      </c>
      <c r="I11584" s="126" t="s">
        <v>21057</v>
      </c>
      <c r="J11584" s="126" t="s">
        <v>26233</v>
      </c>
      <c r="K11584" s="9">
        <f>_xlfn.IFNA(VLOOKUP(Table5[[#This Row],[Section]],SubSill_Tier,2,FALSE),0)</f>
        <v>0</v>
      </c>
      <c r="L11584" s="9" t="str">
        <f t="shared" si="189"/>
        <v/>
      </c>
      <c r="M11584" s="205" t="str" cm="1">
        <f t="array" ref="M11584">_xlfn.IFS(NOT(ISERROR(VLOOKUP(Table5[[#This Row],[Section]],TB_notTB,1,FALSE))),"No",LEFT(Table5[[#This Row],[Section]],3)="ETB","PLS",LEFT(Table5[[#This Row],[Section]],1)="7","PDB",NOT(ISBLANK(Table5[[#This Row],[Section]])),"No")</f>
        <v>No</v>
      </c>
    </row>
    <row r="11585" spans="1:13" x14ac:dyDescent="0.25">
      <c r="A11585" s="126" t="s">
        <v>17211</v>
      </c>
      <c r="B11585" s="126" t="s">
        <v>17212</v>
      </c>
      <c r="C11585" s="126" t="s">
        <v>75</v>
      </c>
      <c r="D11585" s="127">
        <v>0.54</v>
      </c>
      <c r="E11585" s="128">
        <v>100</v>
      </c>
      <c r="F11585" s="128">
        <v>100</v>
      </c>
      <c r="G11585" s="126" t="s">
        <v>13715</v>
      </c>
      <c r="H11585" s="126" t="s">
        <v>20123</v>
      </c>
      <c r="I11585" s="126" t="s">
        <v>21058</v>
      </c>
      <c r="J11585" s="126" t="s">
        <v>26235</v>
      </c>
      <c r="K11585" s="9">
        <f>_xlfn.IFNA(VLOOKUP(Table5[[#This Row],[Section]],SubSill_Tier,2,FALSE),0)</f>
        <v>0</v>
      </c>
      <c r="L11585" s="9" t="str">
        <f t="shared" si="189"/>
        <v>Wall</v>
      </c>
      <c r="M11585" s="205" t="str" cm="1">
        <f t="array" ref="M11585">_xlfn.IFS(NOT(ISERROR(VLOOKUP(Table5[[#This Row],[Section]],TB_notTB,1,FALSE))),"No",LEFT(Table5[[#This Row],[Section]],3)="ETB","PLS",LEFT(Table5[[#This Row],[Section]],1)="7","PDB",NOT(ISBLANK(Table5[[#This Row],[Section]])),"No")</f>
        <v>No</v>
      </c>
    </row>
    <row r="11586" spans="1:13" x14ac:dyDescent="0.25">
      <c r="A11586" s="126" t="s">
        <v>17374</v>
      </c>
      <c r="B11586" s="126" t="s">
        <v>17375</v>
      </c>
      <c r="C11586" s="126" t="s">
        <v>75</v>
      </c>
      <c r="D11586" s="127">
        <v>0.79100000000000004</v>
      </c>
      <c r="E11586" s="128">
        <v>294</v>
      </c>
      <c r="F11586" s="128">
        <v>294</v>
      </c>
      <c r="G11586" s="126" t="s">
        <v>13727</v>
      </c>
      <c r="H11586" s="126" t="s">
        <v>21089</v>
      </c>
      <c r="I11586" s="126" t="s">
        <v>21090</v>
      </c>
      <c r="J11586" s="126" t="s">
        <v>26270</v>
      </c>
      <c r="K11586" s="9">
        <f>_xlfn.IFNA(VLOOKUP(Table5[[#This Row],[Section]],SubSill_Tier,2,FALSE),0)</f>
        <v>0</v>
      </c>
      <c r="L11586" s="9" t="str">
        <f t="shared" si="189"/>
        <v/>
      </c>
      <c r="M11586" s="205" t="str" cm="1">
        <f t="array" ref="M11586">_xlfn.IFS(NOT(ISERROR(VLOOKUP(Table5[[#This Row],[Section]],TB_notTB,1,FALSE))),"No",LEFT(Table5[[#This Row],[Section]],3)="ETB","PLS",LEFT(Table5[[#This Row],[Section]],1)="7","PDB",NOT(ISBLANK(Table5[[#This Row],[Section]])),"No")</f>
        <v>No</v>
      </c>
    </row>
    <row r="11587" spans="1:13" x14ac:dyDescent="0.25">
      <c r="A11587" s="126" t="s">
        <v>21481</v>
      </c>
      <c r="B11587" s="126" t="s">
        <v>21482</v>
      </c>
      <c r="C11587" s="126" t="s">
        <v>75</v>
      </c>
      <c r="D11587" s="127">
        <v>1.38</v>
      </c>
      <c r="E11587" s="128">
        <v>224</v>
      </c>
      <c r="F11587" s="128">
        <v>224</v>
      </c>
      <c r="G11587" s="126" t="s">
        <v>21147</v>
      </c>
      <c r="H11587" s="126" t="s">
        <v>21148</v>
      </c>
      <c r="I11587" s="126" t="s">
        <v>21149</v>
      </c>
      <c r="J11587" s="126" t="s">
        <v>26233</v>
      </c>
      <c r="K11587" s="9">
        <f>_xlfn.IFNA(VLOOKUP(Table5[[#This Row],[Section]],SubSill_Tier,2,FALSE),0)</f>
        <v>0</v>
      </c>
      <c r="L11587" s="9" t="str">
        <f t="shared" si="189"/>
        <v/>
      </c>
      <c r="M11587" s="205" t="str" cm="1">
        <f t="array" ref="M11587">_xlfn.IFS(NOT(ISERROR(VLOOKUP(Table5[[#This Row],[Section]],TB_notTB,1,FALSE))),"No",LEFT(Table5[[#This Row],[Section]],3)="ETB","PLS",LEFT(Table5[[#This Row],[Section]],1)="7","PDB",NOT(ISBLANK(Table5[[#This Row],[Section]])),"No")</f>
        <v>No</v>
      </c>
    </row>
    <row r="11588" spans="1:13" x14ac:dyDescent="0.25">
      <c r="A11588" s="126" t="s">
        <v>21483</v>
      </c>
      <c r="B11588" s="126" t="s">
        <v>21482</v>
      </c>
      <c r="C11588" s="126" t="s">
        <v>75</v>
      </c>
      <c r="D11588" s="127">
        <v>0.76100000000000001</v>
      </c>
      <c r="E11588" s="128">
        <v>121</v>
      </c>
      <c r="F11588" s="128">
        <v>121</v>
      </c>
      <c r="G11588" s="126" t="s">
        <v>13716</v>
      </c>
      <c r="H11588" s="126" t="s">
        <v>21094</v>
      </c>
      <c r="I11588" s="126" t="s">
        <v>21095</v>
      </c>
      <c r="J11588" s="126" t="s">
        <v>26233</v>
      </c>
      <c r="K11588" s="9">
        <f>_xlfn.IFNA(VLOOKUP(Table5[[#This Row],[Section]],SubSill_Tier,2,FALSE),0)</f>
        <v>0</v>
      </c>
      <c r="L11588" s="9" t="str">
        <f t="shared" ref="L11588:L11651" si="190">IFERROR(IF(LEFT(G11588,2)="AI",IF(_xlfn.NUMBERVALUE(IFERROR(LEFT(IF(ISERROR(FIND("X",UPPER(B11588))),UPPER(B11588),RIGHT(UPPER(B11588),LEN(UPPER(B11588))-FIND("~",SUBSTITUTE(UPPER(B11588),"X","~",LEN(UPPER(B11588))-LEN(SUBSTITUTE(UPPER(B11588),"X","")))))),FIND(" ",IF(ISERROR(FIND("X",UPPER(B11588))),UPPER(B11588),RIGHT(UPPER(B11588),LEN(UPPER(B11588))-FIND("~",SUBSTITUTE(UPPER(B11588),"X","~",LEN(UPPER(B11588))-LEN(SUBSTITUTE(UPPER(B11588),"X","")))))),1)-1),IF(ISERROR(FIND("X",UPPER(B11588))),UPPER(B11588),RIGHT(UPPER(B11588),LEN(UPPER(B11588))-FIND("~",SUBSTITUTE(UPPER(B11588),"X","~",LEN(UPPER(B11588))-LEN(SUBSTITUTE(UPPER(B11588),"X",""))))))),".")&gt;=5,"Wall",""),""),"")</f>
        <v/>
      </c>
      <c r="M11588" s="205" t="str" cm="1">
        <f t="array" ref="M11588">_xlfn.IFS(NOT(ISERROR(VLOOKUP(Table5[[#This Row],[Section]],TB_notTB,1,FALSE))),"No",LEFT(Table5[[#This Row],[Section]],3)="ETB","PLS",LEFT(Table5[[#This Row],[Section]],1)="7","PDB",NOT(ISBLANK(Table5[[#This Row],[Section]])),"No")</f>
        <v>No</v>
      </c>
    </row>
    <row r="11589" spans="1:13" x14ac:dyDescent="0.25">
      <c r="A11589" s="126" t="s">
        <v>9491</v>
      </c>
      <c r="B11589" s="126" t="s">
        <v>28703</v>
      </c>
      <c r="C11589" s="126" t="s">
        <v>75</v>
      </c>
      <c r="D11589" s="127">
        <v>0.60699999999999998</v>
      </c>
      <c r="E11589" s="128">
        <v>100</v>
      </c>
      <c r="F11589" s="128">
        <v>100</v>
      </c>
      <c r="G11589" s="126" t="s">
        <v>13715</v>
      </c>
      <c r="H11589" s="126" t="s">
        <v>20123</v>
      </c>
      <c r="I11589" s="126" t="s">
        <v>21058</v>
      </c>
      <c r="J11589" s="126" t="s">
        <v>26235</v>
      </c>
      <c r="K11589" s="9">
        <f>_xlfn.IFNA(VLOOKUP(Table5[[#This Row],[Section]],SubSill_Tier,2,FALSE),0)</f>
        <v>0</v>
      </c>
      <c r="L11589" s="9" t="str">
        <f t="shared" si="190"/>
        <v>Wall</v>
      </c>
      <c r="M11589" s="205" t="str" cm="1">
        <f t="array" ref="M11589">_xlfn.IFS(NOT(ISERROR(VLOOKUP(Table5[[#This Row],[Section]],TB_notTB,1,FALSE))),"No",LEFT(Table5[[#This Row],[Section]],3)="ETB","PLS",LEFT(Table5[[#This Row],[Section]],1)="7","PDB",NOT(ISBLANK(Table5[[#This Row],[Section]])),"No")</f>
        <v>No</v>
      </c>
    </row>
    <row r="11590" spans="1:13" x14ac:dyDescent="0.25">
      <c r="A11590" s="126" t="s">
        <v>9492</v>
      </c>
      <c r="B11590" s="126" t="s">
        <v>28704</v>
      </c>
      <c r="C11590" s="126" t="s">
        <v>75</v>
      </c>
      <c r="D11590" s="127">
        <v>0.54300000000000004</v>
      </c>
      <c r="E11590" s="128">
        <v>139</v>
      </c>
      <c r="F11590" s="128">
        <v>139</v>
      </c>
      <c r="G11590" s="126" t="s">
        <v>13719</v>
      </c>
      <c r="H11590" s="126" t="s">
        <v>20128</v>
      </c>
      <c r="I11590" s="126" t="s">
        <v>20129</v>
      </c>
      <c r="J11590" s="126" t="s">
        <v>26235</v>
      </c>
      <c r="K11590" s="9">
        <f>_xlfn.IFNA(VLOOKUP(Table5[[#This Row],[Section]],SubSill_Tier,2,FALSE),0)</f>
        <v>0</v>
      </c>
      <c r="L11590" s="9" t="str">
        <f t="shared" si="190"/>
        <v/>
      </c>
      <c r="M11590" s="205" t="str" cm="1">
        <f t="array" ref="M11590">_xlfn.IFS(NOT(ISERROR(VLOOKUP(Table5[[#This Row],[Section]],TB_notTB,1,FALSE))),"No",LEFT(Table5[[#This Row],[Section]],3)="ETB","PLS",LEFT(Table5[[#This Row],[Section]],1)="7","PDB",NOT(ISBLANK(Table5[[#This Row],[Section]])),"No")</f>
        <v>No</v>
      </c>
    </row>
    <row r="11591" spans="1:13" x14ac:dyDescent="0.25">
      <c r="A11591" s="126" t="s">
        <v>16645</v>
      </c>
      <c r="B11591" s="126" t="s">
        <v>16646</v>
      </c>
      <c r="C11591" s="126" t="s">
        <v>75</v>
      </c>
      <c r="D11591" s="127">
        <v>0.38100000000000001</v>
      </c>
      <c r="E11591" s="128">
        <v>185</v>
      </c>
      <c r="F11591" s="128">
        <v>100</v>
      </c>
      <c r="G11591" s="126" t="s">
        <v>14967</v>
      </c>
      <c r="H11591" s="126" t="s">
        <v>21251</v>
      </c>
      <c r="I11591" s="126" t="s">
        <v>22136</v>
      </c>
      <c r="J11591" s="126" t="s">
        <v>26278</v>
      </c>
      <c r="K11591" s="9">
        <f>_xlfn.IFNA(VLOOKUP(Table5[[#This Row],[Section]],SubSill_Tier,2,FALSE),0)</f>
        <v>0</v>
      </c>
      <c r="L11591" s="9" t="str">
        <f t="shared" si="190"/>
        <v/>
      </c>
      <c r="M11591" s="205" t="str" cm="1">
        <f t="array" ref="M11591">_xlfn.IFS(NOT(ISERROR(VLOOKUP(Table5[[#This Row],[Section]],TB_notTB,1,FALSE))),"No",LEFT(Table5[[#This Row],[Section]],3)="ETB","PLS",LEFT(Table5[[#This Row],[Section]],1)="7","PDB",NOT(ISBLANK(Table5[[#This Row],[Section]])),"No")</f>
        <v>No</v>
      </c>
    </row>
    <row r="11592" spans="1:13" x14ac:dyDescent="0.25">
      <c r="A11592" s="126" t="s">
        <v>12110</v>
      </c>
      <c r="B11592" s="126" t="s">
        <v>17253</v>
      </c>
      <c r="C11592" s="126" t="s">
        <v>75</v>
      </c>
      <c r="D11592" s="127">
        <v>0.13800000000000001</v>
      </c>
      <c r="E11592" s="128">
        <v>100</v>
      </c>
      <c r="F11592" s="128">
        <v>100</v>
      </c>
      <c r="G11592" s="126" t="s">
        <v>21076</v>
      </c>
      <c r="H11592" s="126" t="s">
        <v>21077</v>
      </c>
      <c r="I11592" s="126" t="s">
        <v>21078</v>
      </c>
      <c r="J11592" s="126" t="s">
        <v>26256</v>
      </c>
      <c r="K11592" s="9">
        <f>_xlfn.IFNA(VLOOKUP(Table5[[#This Row],[Section]],SubSill_Tier,2,FALSE),0)</f>
        <v>0</v>
      </c>
      <c r="L11592" s="9" t="str">
        <f t="shared" si="190"/>
        <v/>
      </c>
      <c r="M11592" s="205" t="str" cm="1">
        <f t="array" ref="M11592">_xlfn.IFS(NOT(ISERROR(VLOOKUP(Table5[[#This Row],[Section]],TB_notTB,1,FALSE))),"No",LEFT(Table5[[#This Row],[Section]],3)="ETB","PLS",LEFT(Table5[[#This Row],[Section]],1)="7","PDB",NOT(ISBLANK(Table5[[#This Row],[Section]])),"No")</f>
        <v>No</v>
      </c>
    </row>
    <row r="11593" spans="1:13" x14ac:dyDescent="0.25">
      <c r="A11593" s="126" t="s">
        <v>16647</v>
      </c>
      <c r="B11593" s="126" t="s">
        <v>16648</v>
      </c>
      <c r="C11593" s="126" t="s">
        <v>75</v>
      </c>
      <c r="D11593" s="127">
        <v>0.66200000000000003</v>
      </c>
      <c r="E11593" s="128">
        <v>230</v>
      </c>
      <c r="F11593" s="128">
        <v>230</v>
      </c>
      <c r="G11593" s="126" t="s">
        <v>14967</v>
      </c>
      <c r="H11593" s="126" t="s">
        <v>20263</v>
      </c>
      <c r="I11593" s="126" t="s">
        <v>20262</v>
      </c>
      <c r="J11593" s="126" t="s">
        <v>26291</v>
      </c>
      <c r="K11593" s="9">
        <f>_xlfn.IFNA(VLOOKUP(Table5[[#This Row],[Section]],SubSill_Tier,2,FALSE),0)</f>
        <v>0</v>
      </c>
      <c r="L11593" s="9" t="str">
        <f t="shared" si="190"/>
        <v/>
      </c>
      <c r="M11593" s="205" t="str" cm="1">
        <f t="array" ref="M11593">_xlfn.IFS(NOT(ISERROR(VLOOKUP(Table5[[#This Row],[Section]],TB_notTB,1,FALSE))),"No",LEFT(Table5[[#This Row],[Section]],3)="ETB","PLS",LEFT(Table5[[#This Row],[Section]],1)="7","PDB",NOT(ISBLANK(Table5[[#This Row],[Section]])),"No")</f>
        <v>No</v>
      </c>
    </row>
    <row r="11594" spans="1:13" x14ac:dyDescent="0.25">
      <c r="A11594" s="126" t="s">
        <v>9493</v>
      </c>
      <c r="B11594" s="126" t="s">
        <v>12898</v>
      </c>
      <c r="C11594" s="126" t="s">
        <v>75</v>
      </c>
      <c r="D11594" s="127">
        <v>0.26700000000000002</v>
      </c>
      <c r="E11594" s="128">
        <v>126</v>
      </c>
      <c r="F11594" s="128">
        <v>126</v>
      </c>
      <c r="G11594" s="126" t="s">
        <v>13713</v>
      </c>
      <c r="H11594" s="126" t="s">
        <v>21056</v>
      </c>
      <c r="I11594" s="126" t="s">
        <v>21057</v>
      </c>
      <c r="J11594" s="126" t="s">
        <v>26233</v>
      </c>
      <c r="K11594" s="9">
        <f>_xlfn.IFNA(VLOOKUP(Table5[[#This Row],[Section]],SubSill_Tier,2,FALSE),0)</f>
        <v>0</v>
      </c>
      <c r="L11594" s="9" t="str">
        <f t="shared" si="190"/>
        <v>Wall</v>
      </c>
      <c r="M11594" s="205" t="str" cm="1">
        <f t="array" ref="M11594">_xlfn.IFS(NOT(ISERROR(VLOOKUP(Table5[[#This Row],[Section]],TB_notTB,1,FALSE))),"No",LEFT(Table5[[#This Row],[Section]],3)="ETB","PLS",LEFT(Table5[[#This Row],[Section]],1)="7","PDB",NOT(ISBLANK(Table5[[#This Row],[Section]])),"No")</f>
        <v>No</v>
      </c>
    </row>
    <row r="11595" spans="1:13" x14ac:dyDescent="0.25">
      <c r="A11595" s="126" t="s">
        <v>16649</v>
      </c>
      <c r="B11595" s="126" t="s">
        <v>16650</v>
      </c>
      <c r="C11595" s="126" t="s">
        <v>75</v>
      </c>
      <c r="D11595" s="127">
        <v>0.30499999999999999</v>
      </c>
      <c r="E11595" s="128">
        <v>115</v>
      </c>
      <c r="F11595" s="128">
        <v>100</v>
      </c>
      <c r="G11595" s="126" t="s">
        <v>14967</v>
      </c>
      <c r="H11595" s="126" t="s">
        <v>20263</v>
      </c>
      <c r="I11595" s="126" t="s">
        <v>20262</v>
      </c>
      <c r="J11595" s="126" t="s">
        <v>26291</v>
      </c>
      <c r="K11595" s="9">
        <f>_xlfn.IFNA(VLOOKUP(Table5[[#This Row],[Section]],SubSill_Tier,2,FALSE),0)</f>
        <v>0</v>
      </c>
      <c r="L11595" s="9" t="str">
        <f t="shared" si="190"/>
        <v/>
      </c>
      <c r="M11595" s="205" t="str" cm="1">
        <f t="array" ref="M11595">_xlfn.IFS(NOT(ISERROR(VLOOKUP(Table5[[#This Row],[Section]],TB_notTB,1,FALSE))),"No",LEFT(Table5[[#This Row],[Section]],3)="ETB","PLS",LEFT(Table5[[#This Row],[Section]],1)="7","PDB",NOT(ISBLANK(Table5[[#This Row],[Section]])),"No")</f>
        <v>No</v>
      </c>
    </row>
    <row r="11596" spans="1:13" x14ac:dyDescent="0.25">
      <c r="A11596" s="126" t="s">
        <v>16651</v>
      </c>
      <c r="B11596" s="126" t="s">
        <v>16652</v>
      </c>
      <c r="C11596" s="126" t="s">
        <v>75</v>
      </c>
      <c r="D11596" s="127">
        <v>0.79700000000000004</v>
      </c>
      <c r="E11596" s="128">
        <v>282</v>
      </c>
      <c r="F11596" s="128">
        <v>282</v>
      </c>
      <c r="G11596" s="126" t="s">
        <v>14967</v>
      </c>
      <c r="H11596" s="126" t="s">
        <v>20263</v>
      </c>
      <c r="I11596" s="126" t="s">
        <v>20262</v>
      </c>
      <c r="J11596" s="126" t="s">
        <v>26291</v>
      </c>
      <c r="K11596" s="9">
        <f>_xlfn.IFNA(VLOOKUP(Table5[[#This Row],[Section]],SubSill_Tier,2,FALSE),0)</f>
        <v>0</v>
      </c>
      <c r="L11596" s="9" t="str">
        <f t="shared" si="190"/>
        <v/>
      </c>
      <c r="M11596" s="205" t="str" cm="1">
        <f t="array" ref="M11596">_xlfn.IFS(NOT(ISERROR(VLOOKUP(Table5[[#This Row],[Section]],TB_notTB,1,FALSE))),"No",LEFT(Table5[[#This Row],[Section]],3)="ETB","PLS",LEFT(Table5[[#This Row],[Section]],1)="7","PDB",NOT(ISBLANK(Table5[[#This Row],[Section]])),"No")</f>
        <v>No</v>
      </c>
    </row>
    <row r="11597" spans="1:13" x14ac:dyDescent="0.25">
      <c r="A11597" s="126" t="s">
        <v>16653</v>
      </c>
      <c r="B11597" s="126" t="s">
        <v>16654</v>
      </c>
      <c r="C11597" s="126" t="s">
        <v>75</v>
      </c>
      <c r="D11597" s="127">
        <v>0.872</v>
      </c>
      <c r="E11597" s="128">
        <v>262</v>
      </c>
      <c r="F11597" s="128">
        <v>187</v>
      </c>
      <c r="G11597" s="126" t="s">
        <v>14967</v>
      </c>
      <c r="H11597" s="126" t="s">
        <v>20263</v>
      </c>
      <c r="I11597" s="126" t="s">
        <v>20262</v>
      </c>
      <c r="J11597" s="126" t="s">
        <v>26291</v>
      </c>
      <c r="K11597" s="9">
        <f>_xlfn.IFNA(VLOOKUP(Table5[[#This Row],[Section]],SubSill_Tier,2,FALSE),0)</f>
        <v>0</v>
      </c>
      <c r="L11597" s="9" t="str">
        <f t="shared" si="190"/>
        <v/>
      </c>
      <c r="M11597" s="205" t="str" cm="1">
        <f t="array" ref="M11597">_xlfn.IFS(NOT(ISERROR(VLOOKUP(Table5[[#This Row],[Section]],TB_notTB,1,FALSE))),"No",LEFT(Table5[[#This Row],[Section]],3)="ETB","PLS",LEFT(Table5[[#This Row],[Section]],1)="7","PDB",NOT(ISBLANK(Table5[[#This Row],[Section]])),"No")</f>
        <v>No</v>
      </c>
    </row>
    <row r="11598" spans="1:13" x14ac:dyDescent="0.25">
      <c r="A11598" s="126" t="s">
        <v>12111</v>
      </c>
      <c r="B11598" s="126" t="s">
        <v>12112</v>
      </c>
      <c r="C11598" s="126" t="s">
        <v>75</v>
      </c>
      <c r="D11598" s="127">
        <v>0.54500000000000004</v>
      </c>
      <c r="E11598" s="128">
        <v>153</v>
      </c>
      <c r="F11598" s="128">
        <v>153</v>
      </c>
      <c r="G11598" s="126" t="s">
        <v>13761</v>
      </c>
      <c r="H11598" s="126" t="s">
        <v>20256</v>
      </c>
      <c r="I11598" s="126" t="s">
        <v>21097</v>
      </c>
      <c r="J11598" s="126" t="s">
        <v>26259</v>
      </c>
      <c r="K11598" s="9">
        <f>_xlfn.IFNA(VLOOKUP(Table5[[#This Row],[Section]],SubSill_Tier,2,FALSE),0)</f>
        <v>0</v>
      </c>
      <c r="L11598" s="9" t="str">
        <f t="shared" si="190"/>
        <v/>
      </c>
      <c r="M11598" s="205" t="str" cm="1">
        <f t="array" ref="M11598">_xlfn.IFS(NOT(ISERROR(VLOOKUP(Table5[[#This Row],[Section]],TB_notTB,1,FALSE))),"No",LEFT(Table5[[#This Row],[Section]],3)="ETB","PLS",LEFT(Table5[[#This Row],[Section]],1)="7","PDB",NOT(ISBLANK(Table5[[#This Row],[Section]])),"No")</f>
        <v>No</v>
      </c>
    </row>
    <row r="11599" spans="1:13" x14ac:dyDescent="0.25">
      <c r="A11599" s="126" t="s">
        <v>12113</v>
      </c>
      <c r="B11599" s="126" t="s">
        <v>12114</v>
      </c>
      <c r="C11599" s="126" t="s">
        <v>75</v>
      </c>
      <c r="D11599" s="127">
        <v>0.99399999999999999</v>
      </c>
      <c r="E11599" s="128">
        <v>170</v>
      </c>
      <c r="F11599" s="128">
        <v>170</v>
      </c>
      <c r="G11599" s="126" t="s">
        <v>13742</v>
      </c>
      <c r="H11599" s="126" t="s">
        <v>20193</v>
      </c>
      <c r="I11599" s="126" t="s">
        <v>21096</v>
      </c>
      <c r="J11599" s="126" t="s">
        <v>26262</v>
      </c>
      <c r="K11599" s="9">
        <f>_xlfn.IFNA(VLOOKUP(Table5[[#This Row],[Section]],SubSill_Tier,2,FALSE),0)</f>
        <v>0</v>
      </c>
      <c r="L11599" s="9" t="str">
        <f t="shared" si="190"/>
        <v/>
      </c>
      <c r="M11599" s="205" t="str" cm="1">
        <f t="array" ref="M11599">_xlfn.IFS(NOT(ISERROR(VLOOKUP(Table5[[#This Row],[Section]],TB_notTB,1,FALSE))),"No",LEFT(Table5[[#This Row],[Section]],3)="ETB","PLS",LEFT(Table5[[#This Row],[Section]],1)="7","PDB",NOT(ISBLANK(Table5[[#This Row],[Section]])),"No")</f>
        <v>No</v>
      </c>
    </row>
    <row r="11600" spans="1:13" x14ac:dyDescent="0.25">
      <c r="A11600" s="126" t="s">
        <v>12115</v>
      </c>
      <c r="B11600" s="126" t="s">
        <v>12116</v>
      </c>
      <c r="C11600" s="126" t="s">
        <v>75</v>
      </c>
      <c r="D11600" s="127">
        <v>0.29699999999999999</v>
      </c>
      <c r="E11600" s="128">
        <v>140</v>
      </c>
      <c r="F11600" s="128">
        <v>100</v>
      </c>
      <c r="G11600" s="126" t="s">
        <v>13763</v>
      </c>
      <c r="H11600" s="126" t="s">
        <v>20250</v>
      </c>
      <c r="I11600" s="126" t="s">
        <v>21155</v>
      </c>
      <c r="J11600" s="126" t="s">
        <v>26258</v>
      </c>
      <c r="K11600" s="9">
        <f>_xlfn.IFNA(VLOOKUP(Table5[[#This Row],[Section]],SubSill_Tier,2,FALSE),0)</f>
        <v>0</v>
      </c>
      <c r="L11600" s="9" t="str">
        <f t="shared" si="190"/>
        <v/>
      </c>
      <c r="M11600" s="205" t="str" cm="1">
        <f t="array" ref="M11600">_xlfn.IFS(NOT(ISERROR(VLOOKUP(Table5[[#This Row],[Section]],TB_notTB,1,FALSE))),"No",LEFT(Table5[[#This Row],[Section]],3)="ETB","PLS",LEFT(Table5[[#This Row],[Section]],1)="7","PDB",NOT(ISBLANK(Table5[[#This Row],[Section]])),"No")</f>
        <v>No</v>
      </c>
    </row>
    <row r="11601" spans="1:13" x14ac:dyDescent="0.25">
      <c r="A11601" s="126" t="s">
        <v>12117</v>
      </c>
      <c r="B11601" s="126" t="s">
        <v>12081</v>
      </c>
      <c r="C11601" s="126" t="s">
        <v>75</v>
      </c>
      <c r="D11601" s="127">
        <v>0.79100000000000004</v>
      </c>
      <c r="E11601" s="128">
        <v>285</v>
      </c>
      <c r="F11601" s="128">
        <v>214</v>
      </c>
      <c r="G11601" s="126" t="s">
        <v>13739</v>
      </c>
      <c r="H11601" s="126" t="s">
        <v>20181</v>
      </c>
      <c r="I11601" s="126" t="s">
        <v>13279</v>
      </c>
      <c r="J11601" s="126" t="s">
        <v>26258</v>
      </c>
      <c r="K11601" s="9">
        <f>_xlfn.IFNA(VLOOKUP(Table5[[#This Row],[Section]],SubSill_Tier,2,FALSE),0)</f>
        <v>0</v>
      </c>
      <c r="L11601" s="9" t="str">
        <f t="shared" si="190"/>
        <v/>
      </c>
      <c r="M11601" s="205" t="str" cm="1">
        <f t="array" ref="M11601">_xlfn.IFS(NOT(ISERROR(VLOOKUP(Table5[[#This Row],[Section]],TB_notTB,1,FALSE))),"No",LEFT(Table5[[#This Row],[Section]],3)="ETB","PLS",LEFT(Table5[[#This Row],[Section]],1)="7","PDB",NOT(ISBLANK(Table5[[#This Row],[Section]])),"No")</f>
        <v>No</v>
      </c>
    </row>
    <row r="11602" spans="1:13" x14ac:dyDescent="0.25">
      <c r="A11602" s="126" t="s">
        <v>9494</v>
      </c>
      <c r="B11602" s="126" t="s">
        <v>9495</v>
      </c>
      <c r="C11602" s="126" t="s">
        <v>75</v>
      </c>
      <c r="D11602" s="127">
        <v>0.57199999999999995</v>
      </c>
      <c r="E11602" s="128">
        <v>174</v>
      </c>
      <c r="F11602" s="128">
        <v>174</v>
      </c>
      <c r="G11602" s="126" t="s">
        <v>13720</v>
      </c>
      <c r="H11602" s="126" t="s">
        <v>20130</v>
      </c>
      <c r="I11602" s="126" t="s">
        <v>20131</v>
      </c>
      <c r="J11602" s="126" t="s">
        <v>26235</v>
      </c>
      <c r="K11602" s="9">
        <f>_xlfn.IFNA(VLOOKUP(Table5[[#This Row],[Section]],SubSill_Tier,2,FALSE),0)</f>
        <v>0</v>
      </c>
      <c r="L11602" s="9" t="str">
        <f t="shared" si="190"/>
        <v/>
      </c>
      <c r="M11602" s="205" t="str" cm="1">
        <f t="array" ref="M11602">_xlfn.IFS(NOT(ISERROR(VLOOKUP(Table5[[#This Row],[Section]],TB_notTB,1,FALSE))),"No",LEFT(Table5[[#This Row],[Section]],3)="ETB","PLS",LEFT(Table5[[#This Row],[Section]],1)="7","PDB",NOT(ISBLANK(Table5[[#This Row],[Section]])),"No")</f>
        <v>No</v>
      </c>
    </row>
    <row r="11603" spans="1:13" x14ac:dyDescent="0.25">
      <c r="A11603" s="126" t="s">
        <v>9496</v>
      </c>
      <c r="B11603" s="126" t="s">
        <v>12801</v>
      </c>
      <c r="C11603" s="126" t="s">
        <v>75</v>
      </c>
      <c r="D11603" s="127">
        <v>0.52900000000000003</v>
      </c>
      <c r="E11603" s="128">
        <v>260</v>
      </c>
      <c r="F11603" s="128">
        <v>187</v>
      </c>
      <c r="G11603" s="126" t="s">
        <v>13713</v>
      </c>
      <c r="H11603" s="126" t="s">
        <v>21056</v>
      </c>
      <c r="I11603" s="126" t="s">
        <v>21057</v>
      </c>
      <c r="J11603" s="126" t="s">
        <v>26233</v>
      </c>
      <c r="K11603" s="9">
        <f>_xlfn.IFNA(VLOOKUP(Table5[[#This Row],[Section]],SubSill_Tier,2,FALSE),0)</f>
        <v>0</v>
      </c>
      <c r="L11603" s="9" t="str">
        <f t="shared" si="190"/>
        <v>Wall</v>
      </c>
      <c r="M11603" s="205" t="str" cm="1">
        <f t="array" ref="M11603">_xlfn.IFS(NOT(ISERROR(VLOOKUP(Table5[[#This Row],[Section]],TB_notTB,1,FALSE))),"No",LEFT(Table5[[#This Row],[Section]],3)="ETB","PLS",LEFT(Table5[[#This Row],[Section]],1)="7","PDB",NOT(ISBLANK(Table5[[#This Row],[Section]])),"No")</f>
        <v>No</v>
      </c>
    </row>
    <row r="11604" spans="1:13" x14ac:dyDescent="0.25">
      <c r="A11604" s="126" t="s">
        <v>9497</v>
      </c>
      <c r="B11604" s="126" t="s">
        <v>12802</v>
      </c>
      <c r="C11604" s="126" t="s">
        <v>75</v>
      </c>
      <c r="D11604" s="127">
        <v>0.41899999999999998</v>
      </c>
      <c r="E11604" s="128">
        <v>187</v>
      </c>
      <c r="F11604" s="128">
        <v>100</v>
      </c>
      <c r="G11604" s="126" t="s">
        <v>13713</v>
      </c>
      <c r="H11604" s="126" t="s">
        <v>20121</v>
      </c>
      <c r="I11604" s="126" t="s">
        <v>20122</v>
      </c>
      <c r="J11604" s="126" t="s">
        <v>26234</v>
      </c>
      <c r="K11604" s="9">
        <f>_xlfn.IFNA(VLOOKUP(Table5[[#This Row],[Section]],SubSill_Tier,2,FALSE),0)</f>
        <v>0</v>
      </c>
      <c r="L11604" s="9" t="str">
        <f t="shared" si="190"/>
        <v>Wall</v>
      </c>
      <c r="M11604" s="205" t="str" cm="1">
        <f t="array" ref="M11604">_xlfn.IFS(NOT(ISERROR(VLOOKUP(Table5[[#This Row],[Section]],TB_notTB,1,FALSE))),"No",LEFT(Table5[[#This Row],[Section]],3)="ETB","PLS",LEFT(Table5[[#This Row],[Section]],1)="7","PDB",NOT(ISBLANK(Table5[[#This Row],[Section]])),"No")</f>
        <v>No</v>
      </c>
    </row>
    <row r="11605" spans="1:13" x14ac:dyDescent="0.25">
      <c r="A11605" s="126" t="s">
        <v>12118</v>
      </c>
      <c r="B11605" s="126" t="s">
        <v>12119</v>
      </c>
      <c r="C11605" s="126" t="s">
        <v>75</v>
      </c>
      <c r="D11605" s="127">
        <v>0.502</v>
      </c>
      <c r="E11605" s="128">
        <v>169</v>
      </c>
      <c r="F11605" s="128">
        <v>169</v>
      </c>
      <c r="G11605" s="126" t="s">
        <v>13760</v>
      </c>
      <c r="H11605" s="126" t="s">
        <v>20184</v>
      </c>
      <c r="I11605" s="126" t="s">
        <v>21100</v>
      </c>
      <c r="J11605" s="126" t="s">
        <v>26254</v>
      </c>
      <c r="K11605" s="9">
        <f>_xlfn.IFNA(VLOOKUP(Table5[[#This Row],[Section]],SubSill_Tier,2,FALSE),0)</f>
        <v>0</v>
      </c>
      <c r="L11605" s="9" t="str">
        <f t="shared" si="190"/>
        <v/>
      </c>
      <c r="M11605" s="205" t="str" cm="1">
        <f t="array" ref="M11605">_xlfn.IFS(NOT(ISERROR(VLOOKUP(Table5[[#This Row],[Section]],TB_notTB,1,FALSE))),"No",LEFT(Table5[[#This Row],[Section]],3)="ETB","PLS",LEFT(Table5[[#This Row],[Section]],1)="7","PDB",NOT(ISBLANK(Table5[[#This Row],[Section]])),"No")</f>
        <v>No</v>
      </c>
    </row>
    <row r="11606" spans="1:13" x14ac:dyDescent="0.25">
      <c r="A11606" s="126" t="s">
        <v>4457</v>
      </c>
      <c r="B11606" s="126" t="s">
        <v>21484</v>
      </c>
      <c r="C11606" s="126" t="s">
        <v>75</v>
      </c>
      <c r="D11606" s="127">
        <v>0.378</v>
      </c>
      <c r="E11606" s="128">
        <v>186</v>
      </c>
      <c r="F11606" s="128">
        <v>147</v>
      </c>
      <c r="G11606" s="126" t="s">
        <v>15796</v>
      </c>
      <c r="H11606" s="126" t="s">
        <v>20333</v>
      </c>
      <c r="I11606" s="126" t="s">
        <v>21204</v>
      </c>
      <c r="J11606" s="126" t="s">
        <v>26325</v>
      </c>
      <c r="K11606" s="9">
        <f>_xlfn.IFNA(VLOOKUP(Table5[[#This Row],[Section]],SubSill_Tier,2,FALSE),0)</f>
        <v>0</v>
      </c>
      <c r="L11606" s="9" t="str">
        <f t="shared" si="190"/>
        <v/>
      </c>
      <c r="M11606" s="205" t="str" cm="1">
        <f t="array" ref="M11606">_xlfn.IFS(NOT(ISERROR(VLOOKUP(Table5[[#This Row],[Section]],TB_notTB,1,FALSE))),"No",LEFT(Table5[[#This Row],[Section]],3)="ETB","PLS",LEFT(Table5[[#This Row],[Section]],1)="7","PDB",NOT(ISBLANK(Table5[[#This Row],[Section]])),"No")</f>
        <v>No</v>
      </c>
    </row>
    <row r="11607" spans="1:13" x14ac:dyDescent="0.25">
      <c r="A11607" s="126" t="s">
        <v>9498</v>
      </c>
      <c r="B11607" s="126" t="s">
        <v>28705</v>
      </c>
      <c r="C11607" s="126" t="s">
        <v>75</v>
      </c>
      <c r="D11607" s="127">
        <v>1.272</v>
      </c>
      <c r="E11607" s="128">
        <v>196</v>
      </c>
      <c r="F11607" s="128">
        <v>196</v>
      </c>
      <c r="G11607" s="126" t="s">
        <v>13717</v>
      </c>
      <c r="H11607" s="126" t="s">
        <v>20125</v>
      </c>
      <c r="I11607" s="126" t="s">
        <v>20126</v>
      </c>
      <c r="J11607" s="126" t="s">
        <v>26235</v>
      </c>
      <c r="K11607" s="9">
        <f>_xlfn.IFNA(VLOOKUP(Table5[[#This Row],[Section]],SubSill_Tier,2,FALSE),0)</f>
        <v>0</v>
      </c>
      <c r="L11607" s="9" t="str">
        <f t="shared" si="190"/>
        <v/>
      </c>
      <c r="M11607" s="205" t="str" cm="1">
        <f t="array" ref="M11607">_xlfn.IFS(NOT(ISERROR(VLOOKUP(Table5[[#This Row],[Section]],TB_notTB,1,FALSE))),"No",LEFT(Table5[[#This Row],[Section]],3)="ETB","PLS",LEFT(Table5[[#This Row],[Section]],1)="7","PDB",NOT(ISBLANK(Table5[[#This Row],[Section]])),"No")</f>
        <v>No</v>
      </c>
    </row>
    <row r="11608" spans="1:13" x14ac:dyDescent="0.25">
      <c r="A11608" s="126" t="s">
        <v>9499</v>
      </c>
      <c r="B11608" s="126" t="s">
        <v>28706</v>
      </c>
      <c r="C11608" s="126" t="s">
        <v>75</v>
      </c>
      <c r="D11608" s="127">
        <v>1.9550000000000001</v>
      </c>
      <c r="E11608" s="128">
        <v>194</v>
      </c>
      <c r="F11608" s="128">
        <v>194</v>
      </c>
      <c r="G11608" s="126" t="s">
        <v>13717</v>
      </c>
      <c r="H11608" s="126" t="s">
        <v>20125</v>
      </c>
      <c r="I11608" s="126" t="s">
        <v>20126</v>
      </c>
      <c r="J11608" s="126" t="s">
        <v>26235</v>
      </c>
      <c r="K11608" s="9">
        <f>_xlfn.IFNA(VLOOKUP(Table5[[#This Row],[Section]],SubSill_Tier,2,FALSE),0)</f>
        <v>0</v>
      </c>
      <c r="L11608" s="9" t="str">
        <f t="shared" si="190"/>
        <v/>
      </c>
      <c r="M11608" s="205" t="str" cm="1">
        <f t="array" ref="M11608">_xlfn.IFS(NOT(ISERROR(VLOOKUP(Table5[[#This Row],[Section]],TB_notTB,1,FALSE))),"No",LEFT(Table5[[#This Row],[Section]],3)="ETB","PLS",LEFT(Table5[[#This Row],[Section]],1)="7","PDB",NOT(ISBLANK(Table5[[#This Row],[Section]])),"No")</f>
        <v>No</v>
      </c>
    </row>
    <row r="11609" spans="1:13" x14ac:dyDescent="0.25">
      <c r="A11609" s="126" t="s">
        <v>4458</v>
      </c>
      <c r="B11609" s="126" t="s">
        <v>4459</v>
      </c>
      <c r="C11609" s="126" t="s">
        <v>75</v>
      </c>
      <c r="D11609" s="127">
        <v>0.505</v>
      </c>
      <c r="E11609" s="128">
        <v>295</v>
      </c>
      <c r="F11609" s="128">
        <v>105</v>
      </c>
      <c r="G11609" s="126" t="s">
        <v>13735</v>
      </c>
      <c r="H11609" s="126" t="s">
        <v>21071</v>
      </c>
      <c r="I11609" s="126" t="s">
        <v>21072</v>
      </c>
      <c r="J11609" s="126" t="s">
        <v>26362</v>
      </c>
      <c r="K11609" s="9">
        <f>_xlfn.IFNA(VLOOKUP(Table5[[#This Row],[Section]],SubSill_Tier,2,FALSE),0)</f>
        <v>0</v>
      </c>
      <c r="L11609" s="9" t="str">
        <f t="shared" si="190"/>
        <v/>
      </c>
      <c r="M11609" s="205" t="str" cm="1">
        <f t="array" ref="M11609">_xlfn.IFS(NOT(ISERROR(VLOOKUP(Table5[[#This Row],[Section]],TB_notTB,1,FALSE))),"No",LEFT(Table5[[#This Row],[Section]],3)="ETB","PLS",LEFT(Table5[[#This Row],[Section]],1)="7","PDB",NOT(ISBLANK(Table5[[#This Row],[Section]])),"No")</f>
        <v>No</v>
      </c>
    </row>
    <row r="11610" spans="1:13" x14ac:dyDescent="0.25">
      <c r="A11610" s="126" t="s">
        <v>9500</v>
      </c>
      <c r="B11610" s="126" t="s">
        <v>9501</v>
      </c>
      <c r="C11610" s="126" t="s">
        <v>75</v>
      </c>
      <c r="D11610" s="127">
        <v>0.621</v>
      </c>
      <c r="E11610" s="128">
        <v>257</v>
      </c>
      <c r="F11610" s="128">
        <v>129</v>
      </c>
      <c r="G11610" s="126" t="s">
        <v>13716</v>
      </c>
      <c r="H11610" s="126" t="s">
        <v>21094</v>
      </c>
      <c r="I11610" s="126" t="s">
        <v>21095</v>
      </c>
      <c r="J11610" s="126" t="s">
        <v>26233</v>
      </c>
      <c r="K11610" s="9">
        <f>_xlfn.IFNA(VLOOKUP(Table5[[#This Row],[Section]],SubSill_Tier,2,FALSE),0)</f>
        <v>0</v>
      </c>
      <c r="L11610" s="9" t="str">
        <f t="shared" si="190"/>
        <v>Wall</v>
      </c>
      <c r="M11610" s="205" t="str" cm="1">
        <f t="array" ref="M11610">_xlfn.IFS(NOT(ISERROR(VLOOKUP(Table5[[#This Row],[Section]],TB_notTB,1,FALSE))),"No",LEFT(Table5[[#This Row],[Section]],3)="ETB","PLS",LEFT(Table5[[#This Row],[Section]],1)="7","PDB",NOT(ISBLANK(Table5[[#This Row],[Section]])),"No")</f>
        <v>No</v>
      </c>
    </row>
    <row r="11611" spans="1:13" x14ac:dyDescent="0.25">
      <c r="A11611" s="126" t="s">
        <v>9502</v>
      </c>
      <c r="B11611" s="126" t="s">
        <v>9503</v>
      </c>
      <c r="C11611" s="126" t="s">
        <v>75</v>
      </c>
      <c r="D11611" s="127">
        <v>0.186</v>
      </c>
      <c r="E11611" s="128">
        <v>111</v>
      </c>
      <c r="F11611" s="128">
        <v>100</v>
      </c>
      <c r="G11611" s="126" t="s">
        <v>13716</v>
      </c>
      <c r="H11611" s="126" t="s">
        <v>21094</v>
      </c>
      <c r="I11611" s="126" t="s">
        <v>21095</v>
      </c>
      <c r="J11611" s="126" t="s">
        <v>26233</v>
      </c>
      <c r="K11611" s="9">
        <f>_xlfn.IFNA(VLOOKUP(Table5[[#This Row],[Section]],SubSill_Tier,2,FALSE),0)</f>
        <v>0</v>
      </c>
      <c r="L11611" s="9" t="str">
        <f t="shared" si="190"/>
        <v>Wall</v>
      </c>
      <c r="M11611" s="205" t="str" cm="1">
        <f t="array" ref="M11611">_xlfn.IFS(NOT(ISERROR(VLOOKUP(Table5[[#This Row],[Section]],TB_notTB,1,FALSE))),"No",LEFT(Table5[[#This Row],[Section]],3)="ETB","PLS",LEFT(Table5[[#This Row],[Section]],1)="7","PDB",NOT(ISBLANK(Table5[[#This Row],[Section]])),"No")</f>
        <v>No</v>
      </c>
    </row>
    <row r="11612" spans="1:13" x14ac:dyDescent="0.25">
      <c r="A11612" s="126" t="s">
        <v>9504</v>
      </c>
      <c r="B11612" s="126" t="s">
        <v>9505</v>
      </c>
      <c r="C11612" s="126" t="s">
        <v>75</v>
      </c>
      <c r="D11612" s="127">
        <v>0.26200000000000001</v>
      </c>
      <c r="E11612" s="128">
        <v>137</v>
      </c>
      <c r="F11612" s="128">
        <v>100</v>
      </c>
      <c r="G11612" s="126" t="s">
        <v>13716</v>
      </c>
      <c r="H11612" s="126" t="s">
        <v>21094</v>
      </c>
      <c r="I11612" s="126" t="s">
        <v>21095</v>
      </c>
      <c r="J11612" s="126" t="s">
        <v>26233</v>
      </c>
      <c r="K11612" s="9">
        <f>_xlfn.IFNA(VLOOKUP(Table5[[#This Row],[Section]],SubSill_Tier,2,FALSE),0)</f>
        <v>0</v>
      </c>
      <c r="L11612" s="9" t="str">
        <f t="shared" si="190"/>
        <v>Wall</v>
      </c>
      <c r="M11612" s="205" t="str" cm="1">
        <f t="array" ref="M11612">_xlfn.IFS(NOT(ISERROR(VLOOKUP(Table5[[#This Row],[Section]],TB_notTB,1,FALSE))),"No",LEFT(Table5[[#This Row],[Section]],3)="ETB","PLS",LEFT(Table5[[#This Row],[Section]],1)="7","PDB",NOT(ISBLANK(Table5[[#This Row],[Section]])),"No")</f>
        <v>No</v>
      </c>
    </row>
    <row r="11613" spans="1:13" x14ac:dyDescent="0.25">
      <c r="A11613" s="126" t="s">
        <v>4460</v>
      </c>
      <c r="B11613" s="126" t="s">
        <v>4461</v>
      </c>
      <c r="C11613" s="126" t="s">
        <v>75</v>
      </c>
      <c r="D11613" s="127">
        <v>0.29699999999999999</v>
      </c>
      <c r="E11613" s="128">
        <v>214</v>
      </c>
      <c r="F11613" s="128">
        <v>100</v>
      </c>
      <c r="G11613" s="126" t="s">
        <v>13799</v>
      </c>
      <c r="H11613" s="126" t="s">
        <v>20357</v>
      </c>
      <c r="I11613" s="126" t="s">
        <v>21255</v>
      </c>
      <c r="J11613" s="126" t="s">
        <v>26241</v>
      </c>
      <c r="K11613" s="9">
        <f>_xlfn.IFNA(VLOOKUP(Table5[[#This Row],[Section]],SubSill_Tier,2,FALSE),0)</f>
        <v>0</v>
      </c>
      <c r="L11613" s="9" t="str">
        <f t="shared" si="190"/>
        <v/>
      </c>
      <c r="M11613" s="205" t="str" cm="1">
        <f t="array" ref="M11613">_xlfn.IFS(NOT(ISERROR(VLOOKUP(Table5[[#This Row],[Section]],TB_notTB,1,FALSE))),"No",LEFT(Table5[[#This Row],[Section]],3)="ETB","PLS",LEFT(Table5[[#This Row],[Section]],1)="7","PDB",NOT(ISBLANK(Table5[[#This Row],[Section]])),"No")</f>
        <v>No</v>
      </c>
    </row>
    <row r="11614" spans="1:13" x14ac:dyDescent="0.25">
      <c r="A11614" s="126" t="s">
        <v>4462</v>
      </c>
      <c r="B11614" s="126" t="s">
        <v>4463</v>
      </c>
      <c r="C11614" s="126" t="s">
        <v>75</v>
      </c>
      <c r="D11614" s="127">
        <v>1.526</v>
      </c>
      <c r="E11614" s="128">
        <v>625</v>
      </c>
      <c r="F11614" s="128">
        <v>183</v>
      </c>
      <c r="G11614" s="126" t="s">
        <v>13799</v>
      </c>
      <c r="H11614" s="126" t="s">
        <v>20357</v>
      </c>
      <c r="I11614" s="126" t="s">
        <v>21255</v>
      </c>
      <c r="J11614" s="126" t="s">
        <v>26241</v>
      </c>
      <c r="K11614" s="9">
        <f>_xlfn.IFNA(VLOOKUP(Table5[[#This Row],[Section]],SubSill_Tier,2,FALSE),0)</f>
        <v>0</v>
      </c>
      <c r="L11614" s="9" t="str">
        <f t="shared" si="190"/>
        <v/>
      </c>
      <c r="M11614" s="205" t="str" cm="1">
        <f t="array" ref="M11614">_xlfn.IFS(NOT(ISERROR(VLOOKUP(Table5[[#This Row],[Section]],TB_notTB,1,FALSE))),"No",LEFT(Table5[[#This Row],[Section]],3)="ETB","PLS",LEFT(Table5[[#This Row],[Section]],1)="7","PDB",NOT(ISBLANK(Table5[[#This Row],[Section]])),"No")</f>
        <v>No</v>
      </c>
    </row>
    <row r="11615" spans="1:13" x14ac:dyDescent="0.25">
      <c r="A11615" s="126" t="s">
        <v>4464</v>
      </c>
      <c r="B11615" s="126" t="s">
        <v>4465</v>
      </c>
      <c r="C11615" s="126" t="s">
        <v>75</v>
      </c>
      <c r="D11615" s="127">
        <v>1.264</v>
      </c>
      <c r="E11615" s="128">
        <v>514</v>
      </c>
      <c r="F11615" s="128">
        <v>124</v>
      </c>
      <c r="G11615" s="126" t="s">
        <v>13799</v>
      </c>
      <c r="H11615" s="126" t="s">
        <v>20357</v>
      </c>
      <c r="I11615" s="126" t="s">
        <v>21255</v>
      </c>
      <c r="J11615" s="126" t="s">
        <v>26241</v>
      </c>
      <c r="K11615" s="9">
        <f>_xlfn.IFNA(VLOOKUP(Table5[[#This Row],[Section]],SubSill_Tier,2,FALSE),0)</f>
        <v>0</v>
      </c>
      <c r="L11615" s="9" t="str">
        <f t="shared" si="190"/>
        <v/>
      </c>
      <c r="M11615" s="205" t="str" cm="1">
        <f t="array" ref="M11615">_xlfn.IFS(NOT(ISERROR(VLOOKUP(Table5[[#This Row],[Section]],TB_notTB,1,FALSE))),"No",LEFT(Table5[[#This Row],[Section]],3)="ETB","PLS",LEFT(Table5[[#This Row],[Section]],1)="7","PDB",NOT(ISBLANK(Table5[[#This Row],[Section]])),"No")</f>
        <v>No</v>
      </c>
    </row>
    <row r="11616" spans="1:13" x14ac:dyDescent="0.25">
      <c r="A11616" s="126" t="s">
        <v>4466</v>
      </c>
      <c r="B11616" s="126" t="s">
        <v>4467</v>
      </c>
      <c r="C11616" s="126" t="s">
        <v>75</v>
      </c>
      <c r="D11616" s="127">
        <v>0.748</v>
      </c>
      <c r="E11616" s="128">
        <v>302</v>
      </c>
      <c r="F11616" s="128">
        <v>100</v>
      </c>
      <c r="G11616" s="126" t="s">
        <v>13799</v>
      </c>
      <c r="H11616" s="126" t="s">
        <v>20357</v>
      </c>
      <c r="I11616" s="126" t="s">
        <v>21255</v>
      </c>
      <c r="J11616" s="126" t="s">
        <v>26241</v>
      </c>
      <c r="K11616" s="9">
        <f>_xlfn.IFNA(VLOOKUP(Table5[[#This Row],[Section]],SubSill_Tier,2,FALSE),0)</f>
        <v>0</v>
      </c>
      <c r="L11616" s="9" t="str">
        <f t="shared" si="190"/>
        <v/>
      </c>
      <c r="M11616" s="205" t="str" cm="1">
        <f t="array" ref="M11616">_xlfn.IFS(NOT(ISERROR(VLOOKUP(Table5[[#This Row],[Section]],TB_notTB,1,FALSE))),"No",LEFT(Table5[[#This Row],[Section]],3)="ETB","PLS",LEFT(Table5[[#This Row],[Section]],1)="7","PDB",NOT(ISBLANK(Table5[[#This Row],[Section]])),"No")</f>
        <v>No</v>
      </c>
    </row>
    <row r="11617" spans="1:13" x14ac:dyDescent="0.25">
      <c r="A11617" s="126" t="s">
        <v>4468</v>
      </c>
      <c r="B11617" s="126" t="s">
        <v>3598</v>
      </c>
      <c r="C11617" s="126" t="s">
        <v>98</v>
      </c>
      <c r="D11617" s="127">
        <v>1.796</v>
      </c>
      <c r="E11617" s="128">
        <v>620</v>
      </c>
      <c r="F11617" s="128">
        <v>160</v>
      </c>
      <c r="G11617" s="126" t="s">
        <v>13797</v>
      </c>
      <c r="H11617" s="126" t="s">
        <v>20354</v>
      </c>
      <c r="I11617" s="126" t="s">
        <v>21250</v>
      </c>
      <c r="J11617" s="126" t="s">
        <v>26241</v>
      </c>
      <c r="K11617" s="9">
        <f>_xlfn.IFNA(VLOOKUP(Table5[[#This Row],[Section]],SubSill_Tier,2,FALSE),0)</f>
        <v>0</v>
      </c>
      <c r="L11617" s="9" t="str">
        <f t="shared" si="190"/>
        <v/>
      </c>
      <c r="M11617" s="205" t="str" cm="1">
        <f t="array" ref="M11617">_xlfn.IFS(NOT(ISERROR(VLOOKUP(Table5[[#This Row],[Section]],TB_notTB,1,FALSE))),"No",LEFT(Table5[[#This Row],[Section]],3)="ETB","PLS",LEFT(Table5[[#This Row],[Section]],1)="7","PDB",NOT(ISBLANK(Table5[[#This Row],[Section]])),"No")</f>
        <v>No</v>
      </c>
    </row>
    <row r="11618" spans="1:13" x14ac:dyDescent="0.25">
      <c r="A11618" s="126" t="s">
        <v>4469</v>
      </c>
      <c r="B11618" s="126" t="s">
        <v>4470</v>
      </c>
      <c r="C11618" s="126" t="s">
        <v>75</v>
      </c>
      <c r="D11618" s="127">
        <v>0.45100000000000001</v>
      </c>
      <c r="E11618" s="128">
        <v>262</v>
      </c>
      <c r="F11618" s="128">
        <v>100</v>
      </c>
      <c r="G11618" s="126" t="s">
        <v>13809</v>
      </c>
      <c r="H11618" s="126" t="s">
        <v>20368</v>
      </c>
      <c r="I11618" s="126" t="s">
        <v>21276</v>
      </c>
      <c r="J11618" s="126" t="s">
        <v>26241</v>
      </c>
      <c r="K11618" s="9">
        <f>_xlfn.IFNA(VLOOKUP(Table5[[#This Row],[Section]],SubSill_Tier,2,FALSE),0)</f>
        <v>0</v>
      </c>
      <c r="L11618" s="9" t="str">
        <f t="shared" si="190"/>
        <v/>
      </c>
      <c r="M11618" s="205" t="str" cm="1">
        <f t="array" ref="M11618">_xlfn.IFS(NOT(ISERROR(VLOOKUP(Table5[[#This Row],[Section]],TB_notTB,1,FALSE))),"No",LEFT(Table5[[#This Row],[Section]],3)="ETB","PLS",LEFT(Table5[[#This Row],[Section]],1)="7","PDB",NOT(ISBLANK(Table5[[#This Row],[Section]])),"No")</f>
        <v>No</v>
      </c>
    </row>
    <row r="11619" spans="1:13" x14ac:dyDescent="0.25">
      <c r="A11619" s="126" t="s">
        <v>4471</v>
      </c>
      <c r="B11619" s="126" t="s">
        <v>4472</v>
      </c>
      <c r="C11619" s="126" t="s">
        <v>75</v>
      </c>
      <c r="D11619" s="127">
        <v>1.4850000000000001</v>
      </c>
      <c r="E11619" s="128">
        <v>614</v>
      </c>
      <c r="F11619" s="128">
        <v>149</v>
      </c>
      <c r="G11619" s="126" t="s">
        <v>13809</v>
      </c>
      <c r="H11619" s="126" t="s">
        <v>20368</v>
      </c>
      <c r="I11619" s="126" t="s">
        <v>21276</v>
      </c>
      <c r="J11619" s="126" t="s">
        <v>26241</v>
      </c>
      <c r="K11619" s="9">
        <f>_xlfn.IFNA(VLOOKUP(Table5[[#This Row],[Section]],SubSill_Tier,2,FALSE),0)</f>
        <v>0</v>
      </c>
      <c r="L11619" s="9" t="str">
        <f t="shared" si="190"/>
        <v/>
      </c>
      <c r="M11619" s="205" t="str" cm="1">
        <f t="array" ref="M11619">_xlfn.IFS(NOT(ISERROR(VLOOKUP(Table5[[#This Row],[Section]],TB_notTB,1,FALSE))),"No",LEFT(Table5[[#This Row],[Section]],3)="ETB","PLS",LEFT(Table5[[#This Row],[Section]],1)="7","PDB",NOT(ISBLANK(Table5[[#This Row],[Section]])),"No")</f>
        <v>No</v>
      </c>
    </row>
    <row r="11620" spans="1:13" x14ac:dyDescent="0.25">
      <c r="A11620" s="126" t="s">
        <v>4473</v>
      </c>
      <c r="B11620" s="126" t="s">
        <v>4474</v>
      </c>
      <c r="C11620" s="126" t="s">
        <v>75</v>
      </c>
      <c r="D11620" s="127">
        <v>1.8140000000000001</v>
      </c>
      <c r="E11620" s="128">
        <v>722</v>
      </c>
      <c r="F11620" s="128">
        <v>232</v>
      </c>
      <c r="G11620" s="126" t="s">
        <v>13809</v>
      </c>
      <c r="H11620" s="126" t="s">
        <v>20368</v>
      </c>
      <c r="I11620" s="126" t="s">
        <v>21276</v>
      </c>
      <c r="J11620" s="126" t="s">
        <v>26241</v>
      </c>
      <c r="K11620" s="9">
        <f>_xlfn.IFNA(VLOOKUP(Table5[[#This Row],[Section]],SubSill_Tier,2,FALSE),0)</f>
        <v>0</v>
      </c>
      <c r="L11620" s="9" t="str">
        <f t="shared" si="190"/>
        <v/>
      </c>
      <c r="M11620" s="205" t="str" cm="1">
        <f t="array" ref="M11620">_xlfn.IFS(NOT(ISERROR(VLOOKUP(Table5[[#This Row],[Section]],TB_notTB,1,FALSE))),"No",LEFT(Table5[[#This Row],[Section]],3)="ETB","PLS",LEFT(Table5[[#This Row],[Section]],1)="7","PDB",NOT(ISBLANK(Table5[[#This Row],[Section]])),"No")</f>
        <v>No</v>
      </c>
    </row>
    <row r="11621" spans="1:13" x14ac:dyDescent="0.25">
      <c r="A11621" s="126" t="s">
        <v>4475</v>
      </c>
      <c r="B11621" s="126" t="s">
        <v>4476</v>
      </c>
      <c r="C11621" s="126" t="s">
        <v>75</v>
      </c>
      <c r="D11621" s="127">
        <v>1.002</v>
      </c>
      <c r="E11621" s="128">
        <v>391</v>
      </c>
      <c r="F11621" s="128">
        <v>100</v>
      </c>
      <c r="G11621" s="126" t="s">
        <v>13809</v>
      </c>
      <c r="H11621" s="126" t="s">
        <v>20368</v>
      </c>
      <c r="I11621" s="126" t="s">
        <v>21276</v>
      </c>
      <c r="J11621" s="126" t="s">
        <v>26241</v>
      </c>
      <c r="K11621" s="9">
        <f>_xlfn.IFNA(VLOOKUP(Table5[[#This Row],[Section]],SubSill_Tier,2,FALSE),0)</f>
        <v>0</v>
      </c>
      <c r="L11621" s="9" t="str">
        <f t="shared" si="190"/>
        <v/>
      </c>
      <c r="M11621" s="205" t="str" cm="1">
        <f t="array" ref="M11621">_xlfn.IFS(NOT(ISERROR(VLOOKUP(Table5[[#This Row],[Section]],TB_notTB,1,FALSE))),"No",LEFT(Table5[[#This Row],[Section]],3)="ETB","PLS",LEFT(Table5[[#This Row],[Section]],1)="7","PDB",NOT(ISBLANK(Table5[[#This Row],[Section]])),"No")</f>
        <v>No</v>
      </c>
    </row>
    <row r="11622" spans="1:13" x14ac:dyDescent="0.25">
      <c r="A11622" s="126" t="s">
        <v>4477</v>
      </c>
      <c r="B11622" s="126" t="s">
        <v>12461</v>
      </c>
      <c r="C11622" s="126" t="s">
        <v>75</v>
      </c>
      <c r="D11622" s="127">
        <v>1.034</v>
      </c>
      <c r="E11622" s="128">
        <v>210</v>
      </c>
      <c r="F11622" s="128">
        <v>210</v>
      </c>
      <c r="G11622" s="126" t="s">
        <v>21232</v>
      </c>
      <c r="H11622" s="126" t="s">
        <v>21233</v>
      </c>
      <c r="I11622" s="126" t="s">
        <v>21234</v>
      </c>
      <c r="J11622" s="126" t="s">
        <v>26362</v>
      </c>
      <c r="K11622" s="9">
        <f>_xlfn.IFNA(VLOOKUP(Table5[[#This Row],[Section]],SubSill_Tier,2,FALSE),0)</f>
        <v>0</v>
      </c>
      <c r="L11622" s="9" t="str">
        <f t="shared" si="190"/>
        <v/>
      </c>
      <c r="M11622" s="205" t="str" cm="1">
        <f t="array" ref="M11622">_xlfn.IFS(NOT(ISERROR(VLOOKUP(Table5[[#This Row],[Section]],TB_notTB,1,FALSE))),"No",LEFT(Table5[[#This Row],[Section]],3)="ETB","PLS",LEFT(Table5[[#This Row],[Section]],1)="7","PDB",NOT(ISBLANK(Table5[[#This Row],[Section]])),"No")</f>
        <v>No</v>
      </c>
    </row>
    <row r="11623" spans="1:13" x14ac:dyDescent="0.25">
      <c r="A11623" s="126" t="s">
        <v>4478</v>
      </c>
      <c r="B11623" s="126" t="s">
        <v>12462</v>
      </c>
      <c r="C11623" s="126" t="s">
        <v>75</v>
      </c>
      <c r="D11623" s="127">
        <v>0.81299999999999994</v>
      </c>
      <c r="E11623" s="128">
        <v>304</v>
      </c>
      <c r="F11623" s="128">
        <v>132</v>
      </c>
      <c r="G11623" s="126" t="s">
        <v>21150</v>
      </c>
      <c r="H11623" s="126" t="s">
        <v>21151</v>
      </c>
      <c r="I11623" s="126" t="s">
        <v>21152</v>
      </c>
      <c r="J11623" s="126" t="s">
        <v>26362</v>
      </c>
      <c r="K11623" s="9">
        <f>_xlfn.IFNA(VLOOKUP(Table5[[#This Row],[Section]],SubSill_Tier,2,FALSE),0)</f>
        <v>0</v>
      </c>
      <c r="L11623" s="9" t="str">
        <f t="shared" si="190"/>
        <v/>
      </c>
      <c r="M11623" s="205" t="str" cm="1">
        <f t="array" ref="M11623">_xlfn.IFS(NOT(ISERROR(VLOOKUP(Table5[[#This Row],[Section]],TB_notTB,1,FALSE))),"No",LEFT(Table5[[#This Row],[Section]],3)="ETB","PLS",LEFT(Table5[[#This Row],[Section]],1)="7","PDB",NOT(ISBLANK(Table5[[#This Row],[Section]])),"No")</f>
        <v>No</v>
      </c>
    </row>
    <row r="11624" spans="1:13" x14ac:dyDescent="0.25">
      <c r="A11624" s="126" t="s">
        <v>4479</v>
      </c>
      <c r="B11624" s="126" t="s">
        <v>4480</v>
      </c>
      <c r="C11624" s="126" t="s">
        <v>75</v>
      </c>
      <c r="D11624" s="127">
        <v>0.69099999999999995</v>
      </c>
      <c r="E11624" s="128">
        <v>319</v>
      </c>
      <c r="F11624" s="128">
        <v>127</v>
      </c>
      <c r="G11624" s="126" t="s">
        <v>13782</v>
      </c>
      <c r="H11624" s="126" t="s">
        <v>20267</v>
      </c>
      <c r="I11624" s="126" t="s">
        <v>21157</v>
      </c>
      <c r="J11624" s="126" t="s">
        <v>26241</v>
      </c>
      <c r="K11624" s="9">
        <f>_xlfn.IFNA(VLOOKUP(Table5[[#This Row],[Section]],SubSill_Tier,2,FALSE),0)</f>
        <v>0</v>
      </c>
      <c r="L11624" s="9" t="str">
        <f t="shared" si="190"/>
        <v/>
      </c>
      <c r="M11624" s="205" t="str" cm="1">
        <f t="array" ref="M11624">_xlfn.IFS(NOT(ISERROR(VLOOKUP(Table5[[#This Row],[Section]],TB_notTB,1,FALSE))),"No",LEFT(Table5[[#This Row],[Section]],3)="ETB","PLS",LEFT(Table5[[#This Row],[Section]],1)="7","PDB",NOT(ISBLANK(Table5[[#This Row],[Section]])),"No")</f>
        <v>No</v>
      </c>
    </row>
    <row r="11625" spans="1:13" x14ac:dyDescent="0.25">
      <c r="A11625" s="126" t="s">
        <v>12120</v>
      </c>
      <c r="B11625" s="126" t="s">
        <v>11751</v>
      </c>
      <c r="C11625" s="126" t="s">
        <v>75</v>
      </c>
      <c r="D11625" s="127">
        <v>2.1989999999999998</v>
      </c>
      <c r="E11625" s="128">
        <v>213</v>
      </c>
      <c r="F11625" s="128">
        <v>213</v>
      </c>
      <c r="G11625" s="126" t="s">
        <v>13742</v>
      </c>
      <c r="H11625" s="126" t="s">
        <v>20193</v>
      </c>
      <c r="I11625" s="126" t="s">
        <v>21096</v>
      </c>
      <c r="J11625" s="126" t="s">
        <v>26262</v>
      </c>
      <c r="K11625" s="9">
        <f>_xlfn.IFNA(VLOOKUP(Table5[[#This Row],[Section]],SubSill_Tier,2,FALSE),0)</f>
        <v>0</v>
      </c>
      <c r="L11625" s="9" t="str">
        <f t="shared" si="190"/>
        <v/>
      </c>
      <c r="M11625" s="205" t="str" cm="1">
        <f t="array" ref="M11625">_xlfn.IFS(NOT(ISERROR(VLOOKUP(Table5[[#This Row],[Section]],TB_notTB,1,FALSE))),"No",LEFT(Table5[[#This Row],[Section]],3)="ETB","PLS",LEFT(Table5[[#This Row],[Section]],1)="7","PDB",NOT(ISBLANK(Table5[[#This Row],[Section]])),"No")</f>
        <v>No</v>
      </c>
    </row>
    <row r="11626" spans="1:13" x14ac:dyDescent="0.25">
      <c r="A11626" s="126" t="s">
        <v>4481</v>
      </c>
      <c r="B11626" s="126" t="s">
        <v>27107</v>
      </c>
      <c r="C11626" s="126" t="s">
        <v>75</v>
      </c>
      <c r="D11626" s="127">
        <v>0.60799999999999998</v>
      </c>
      <c r="E11626" s="128">
        <v>233</v>
      </c>
      <c r="F11626" s="128">
        <v>100</v>
      </c>
      <c r="G11626" s="126" t="s">
        <v>19308</v>
      </c>
      <c r="H11626" s="126" t="s">
        <v>21128</v>
      </c>
      <c r="I11626" s="126" t="s">
        <v>27831</v>
      </c>
      <c r="J11626" s="126" t="s">
        <v>26241</v>
      </c>
      <c r="K11626" s="9">
        <f>_xlfn.IFNA(VLOOKUP(Table5[[#This Row],[Section]],SubSill_Tier,2,FALSE),0)</f>
        <v>0</v>
      </c>
      <c r="L11626" s="9" t="str">
        <f t="shared" si="190"/>
        <v/>
      </c>
      <c r="M11626" s="205" t="str" cm="1">
        <f t="array" ref="M11626">_xlfn.IFS(NOT(ISERROR(VLOOKUP(Table5[[#This Row],[Section]],TB_notTB,1,FALSE))),"No",LEFT(Table5[[#This Row],[Section]],3)="ETB","PLS",LEFT(Table5[[#This Row],[Section]],1)="7","PDB",NOT(ISBLANK(Table5[[#This Row],[Section]])),"No")</f>
        <v>No</v>
      </c>
    </row>
    <row r="11627" spans="1:13" x14ac:dyDescent="0.25">
      <c r="A11627" s="126" t="s">
        <v>4482</v>
      </c>
      <c r="B11627" s="126" t="s">
        <v>27108</v>
      </c>
      <c r="C11627" s="126" t="s">
        <v>75</v>
      </c>
      <c r="D11627" s="127">
        <v>2.2919999999999998</v>
      </c>
      <c r="E11627" s="128">
        <v>809</v>
      </c>
      <c r="F11627" s="128">
        <v>243</v>
      </c>
      <c r="G11627" s="126" t="s">
        <v>19308</v>
      </c>
      <c r="H11627" s="126" t="s">
        <v>21128</v>
      </c>
      <c r="I11627" s="126" t="s">
        <v>27831</v>
      </c>
      <c r="J11627" s="126" t="s">
        <v>26241</v>
      </c>
      <c r="K11627" s="9">
        <f>_xlfn.IFNA(VLOOKUP(Table5[[#This Row],[Section]],SubSill_Tier,2,FALSE),0)</f>
        <v>0</v>
      </c>
      <c r="L11627" s="9" t="str">
        <f t="shared" si="190"/>
        <v/>
      </c>
      <c r="M11627" s="205" t="str" cm="1">
        <f t="array" ref="M11627">_xlfn.IFS(NOT(ISERROR(VLOOKUP(Table5[[#This Row],[Section]],TB_notTB,1,FALSE))),"No",LEFT(Table5[[#This Row],[Section]],3)="ETB","PLS",LEFT(Table5[[#This Row],[Section]],1)="7","PDB",NOT(ISBLANK(Table5[[#This Row],[Section]])),"No")</f>
        <v>No</v>
      </c>
    </row>
    <row r="11628" spans="1:13" x14ac:dyDescent="0.25">
      <c r="A11628" s="126" t="s">
        <v>4483</v>
      </c>
      <c r="B11628" s="126" t="s">
        <v>27109</v>
      </c>
      <c r="C11628" s="126" t="s">
        <v>75</v>
      </c>
      <c r="D11628" s="127">
        <v>1.7390000000000001</v>
      </c>
      <c r="E11628" s="128">
        <v>637</v>
      </c>
      <c r="F11628" s="128">
        <v>191</v>
      </c>
      <c r="G11628" s="126" t="s">
        <v>19309</v>
      </c>
      <c r="H11628" s="126" t="s">
        <v>21130</v>
      </c>
      <c r="I11628" s="126" t="s">
        <v>27832</v>
      </c>
      <c r="J11628" s="126" t="s">
        <v>26241</v>
      </c>
      <c r="K11628" s="9">
        <f>_xlfn.IFNA(VLOOKUP(Table5[[#This Row],[Section]],SubSill_Tier,2,FALSE),0)</f>
        <v>0</v>
      </c>
      <c r="L11628" s="9" t="str">
        <f t="shared" si="190"/>
        <v/>
      </c>
      <c r="M11628" s="205" t="str" cm="1">
        <f t="array" ref="M11628">_xlfn.IFS(NOT(ISERROR(VLOOKUP(Table5[[#This Row],[Section]],TB_notTB,1,FALSE))),"No",LEFT(Table5[[#This Row],[Section]],3)="ETB","PLS",LEFT(Table5[[#This Row],[Section]],1)="7","PDB",NOT(ISBLANK(Table5[[#This Row],[Section]])),"No")</f>
        <v>No</v>
      </c>
    </row>
    <row r="11629" spans="1:13" x14ac:dyDescent="0.25">
      <c r="A11629" s="126" t="s">
        <v>4484</v>
      </c>
      <c r="B11629" s="126" t="s">
        <v>27110</v>
      </c>
      <c r="C11629" s="126" t="s">
        <v>75</v>
      </c>
      <c r="D11629" s="127">
        <v>2.56</v>
      </c>
      <c r="E11629" s="128">
        <v>550</v>
      </c>
      <c r="F11629" s="128">
        <v>200</v>
      </c>
      <c r="G11629" s="126" t="s">
        <v>19308</v>
      </c>
      <c r="H11629" s="126" t="s">
        <v>21128</v>
      </c>
      <c r="I11629" s="126" t="s">
        <v>27831</v>
      </c>
      <c r="J11629" s="126" t="s">
        <v>26241</v>
      </c>
      <c r="K11629" s="9">
        <f>_xlfn.IFNA(VLOOKUP(Table5[[#This Row],[Section]],SubSill_Tier,2,FALSE),0)</f>
        <v>0</v>
      </c>
      <c r="L11629" s="9" t="str">
        <f t="shared" si="190"/>
        <v/>
      </c>
      <c r="M11629" s="205" t="str" cm="1">
        <f t="array" ref="M11629">_xlfn.IFS(NOT(ISERROR(VLOOKUP(Table5[[#This Row],[Section]],TB_notTB,1,FALSE))),"No",LEFT(Table5[[#This Row],[Section]],3)="ETB","PLS",LEFT(Table5[[#This Row],[Section]],1)="7","PDB",NOT(ISBLANK(Table5[[#This Row],[Section]])),"No")</f>
        <v>No</v>
      </c>
    </row>
    <row r="11630" spans="1:13" x14ac:dyDescent="0.25">
      <c r="A11630" s="126" t="s">
        <v>4485</v>
      </c>
      <c r="B11630" s="126" t="s">
        <v>27111</v>
      </c>
      <c r="C11630" s="126" t="s">
        <v>75</v>
      </c>
      <c r="D11630" s="127">
        <v>2.13</v>
      </c>
      <c r="E11630" s="128">
        <v>451</v>
      </c>
      <c r="F11630" s="128">
        <v>150</v>
      </c>
      <c r="G11630" s="126" t="s">
        <v>19309</v>
      </c>
      <c r="H11630" s="126" t="s">
        <v>21130</v>
      </c>
      <c r="I11630" s="126" t="s">
        <v>27832</v>
      </c>
      <c r="J11630" s="126" t="s">
        <v>26241</v>
      </c>
      <c r="K11630" s="9">
        <f>_xlfn.IFNA(VLOOKUP(Table5[[#This Row],[Section]],SubSill_Tier,2,FALSE),0)</f>
        <v>0</v>
      </c>
      <c r="L11630" s="9" t="str">
        <f t="shared" si="190"/>
        <v/>
      </c>
      <c r="M11630" s="205" t="str" cm="1">
        <f t="array" ref="M11630">_xlfn.IFS(NOT(ISERROR(VLOOKUP(Table5[[#This Row],[Section]],TB_notTB,1,FALSE))),"No",LEFT(Table5[[#This Row],[Section]],3)="ETB","PLS",LEFT(Table5[[#This Row],[Section]],1)="7","PDB",NOT(ISBLANK(Table5[[#This Row],[Section]])),"No")</f>
        <v>No</v>
      </c>
    </row>
    <row r="11631" spans="1:13" x14ac:dyDescent="0.25">
      <c r="A11631" s="126" t="s">
        <v>4486</v>
      </c>
      <c r="B11631" s="126" t="s">
        <v>27112</v>
      </c>
      <c r="C11631" s="126" t="s">
        <v>75</v>
      </c>
      <c r="D11631" s="127">
        <v>0.626</v>
      </c>
      <c r="E11631" s="128">
        <v>262</v>
      </c>
      <c r="F11631" s="128">
        <v>100</v>
      </c>
      <c r="G11631" s="126" t="s">
        <v>19309</v>
      </c>
      <c r="H11631" s="126" t="s">
        <v>21130</v>
      </c>
      <c r="I11631" s="126" t="s">
        <v>27832</v>
      </c>
      <c r="J11631" s="126" t="s">
        <v>26241</v>
      </c>
      <c r="K11631" s="9">
        <f>_xlfn.IFNA(VLOOKUP(Table5[[#This Row],[Section]],SubSill_Tier,2,FALSE),0)</f>
        <v>0</v>
      </c>
      <c r="L11631" s="9" t="str">
        <f t="shared" si="190"/>
        <v/>
      </c>
      <c r="M11631" s="205" t="str" cm="1">
        <f t="array" ref="M11631">_xlfn.IFS(NOT(ISERROR(VLOOKUP(Table5[[#This Row],[Section]],TB_notTB,1,FALSE))),"No",LEFT(Table5[[#This Row],[Section]],3)="ETB","PLS",LEFT(Table5[[#This Row],[Section]],1)="7","PDB",NOT(ISBLANK(Table5[[#This Row],[Section]])),"No")</f>
        <v>No</v>
      </c>
    </row>
    <row r="11632" spans="1:13" x14ac:dyDescent="0.25">
      <c r="A11632" s="126" t="s">
        <v>4487</v>
      </c>
      <c r="B11632" s="126" t="s">
        <v>27113</v>
      </c>
      <c r="C11632" s="126" t="s">
        <v>75</v>
      </c>
      <c r="D11632" s="127">
        <v>0.89600000000000002</v>
      </c>
      <c r="E11632" s="128">
        <v>362</v>
      </c>
      <c r="F11632" s="128">
        <v>135</v>
      </c>
      <c r="G11632" s="126" t="s">
        <v>19308</v>
      </c>
      <c r="H11632" s="126" t="s">
        <v>21128</v>
      </c>
      <c r="I11632" s="126" t="s">
        <v>27831</v>
      </c>
      <c r="J11632" s="126" t="s">
        <v>26241</v>
      </c>
      <c r="K11632" s="9">
        <f>_xlfn.IFNA(VLOOKUP(Table5[[#This Row],[Section]],SubSill_Tier,2,FALSE),0)</f>
        <v>0</v>
      </c>
      <c r="L11632" s="9" t="str">
        <f t="shared" si="190"/>
        <v/>
      </c>
      <c r="M11632" s="205" t="str" cm="1">
        <f t="array" ref="M11632">_xlfn.IFS(NOT(ISERROR(VLOOKUP(Table5[[#This Row],[Section]],TB_notTB,1,FALSE))),"No",LEFT(Table5[[#This Row],[Section]],3)="ETB","PLS",LEFT(Table5[[#This Row],[Section]],1)="7","PDB",NOT(ISBLANK(Table5[[#This Row],[Section]])),"No")</f>
        <v>No</v>
      </c>
    </row>
    <row r="11633" spans="1:13" x14ac:dyDescent="0.25">
      <c r="A11633" s="126" t="s">
        <v>4488</v>
      </c>
      <c r="B11633" s="126" t="s">
        <v>27114</v>
      </c>
      <c r="C11633" s="126" t="s">
        <v>75</v>
      </c>
      <c r="D11633" s="127">
        <v>0.34799999999999998</v>
      </c>
      <c r="E11633" s="128">
        <v>147</v>
      </c>
      <c r="F11633" s="128">
        <v>100</v>
      </c>
      <c r="G11633" s="126" t="s">
        <v>19309</v>
      </c>
      <c r="H11633" s="126" t="s">
        <v>21130</v>
      </c>
      <c r="I11633" s="126" t="s">
        <v>27832</v>
      </c>
      <c r="J11633" s="126" t="s">
        <v>26241</v>
      </c>
      <c r="K11633" s="9">
        <f>_xlfn.IFNA(VLOOKUP(Table5[[#This Row],[Section]],SubSill_Tier,2,FALSE),0)</f>
        <v>0</v>
      </c>
      <c r="L11633" s="9" t="str">
        <f t="shared" si="190"/>
        <v/>
      </c>
      <c r="M11633" s="205" t="str" cm="1">
        <f t="array" ref="M11633">_xlfn.IFS(NOT(ISERROR(VLOOKUP(Table5[[#This Row],[Section]],TB_notTB,1,FALSE))),"No",LEFT(Table5[[#This Row],[Section]],3)="ETB","PLS",LEFT(Table5[[#This Row],[Section]],1)="7","PDB",NOT(ISBLANK(Table5[[#This Row],[Section]])),"No")</f>
        <v>No</v>
      </c>
    </row>
    <row r="11634" spans="1:13" x14ac:dyDescent="0.25">
      <c r="A11634" s="126" t="s">
        <v>4489</v>
      </c>
      <c r="B11634" s="126" t="s">
        <v>26818</v>
      </c>
      <c r="C11634" s="126" t="s">
        <v>75</v>
      </c>
      <c r="D11634" s="127">
        <v>2.4710000000000001</v>
      </c>
      <c r="E11634" s="128">
        <v>494</v>
      </c>
      <c r="F11634" s="128">
        <v>267</v>
      </c>
      <c r="G11634" s="126" t="s">
        <v>19308</v>
      </c>
      <c r="H11634" s="126" t="s">
        <v>21128</v>
      </c>
      <c r="I11634" s="126" t="s">
        <v>27831</v>
      </c>
      <c r="J11634" s="126" t="s">
        <v>26241</v>
      </c>
      <c r="K11634" s="9">
        <f>_xlfn.IFNA(VLOOKUP(Table5[[#This Row],[Section]],SubSill_Tier,2,FALSE),0)</f>
        <v>0</v>
      </c>
      <c r="L11634" s="9" t="str">
        <f t="shared" si="190"/>
        <v/>
      </c>
      <c r="M11634" s="205" t="str" cm="1">
        <f t="array" ref="M11634">_xlfn.IFS(NOT(ISERROR(VLOOKUP(Table5[[#This Row],[Section]],TB_notTB,1,FALSE))),"No",LEFT(Table5[[#This Row],[Section]],3)="ETB","PLS",LEFT(Table5[[#This Row],[Section]],1)="7","PDB",NOT(ISBLANK(Table5[[#This Row],[Section]])),"No")</f>
        <v>No</v>
      </c>
    </row>
    <row r="11635" spans="1:13" x14ac:dyDescent="0.25">
      <c r="A11635" s="126" t="s">
        <v>4490</v>
      </c>
      <c r="B11635" s="126" t="s">
        <v>27115</v>
      </c>
      <c r="C11635" s="126" t="s">
        <v>75</v>
      </c>
      <c r="D11635" s="127">
        <v>1.887</v>
      </c>
      <c r="E11635" s="128">
        <v>394</v>
      </c>
      <c r="F11635" s="128">
        <v>167</v>
      </c>
      <c r="G11635" s="126" t="s">
        <v>19309</v>
      </c>
      <c r="H11635" s="126" t="s">
        <v>21130</v>
      </c>
      <c r="I11635" s="126" t="s">
        <v>27832</v>
      </c>
      <c r="J11635" s="126" t="s">
        <v>26241</v>
      </c>
      <c r="K11635" s="9">
        <f>_xlfn.IFNA(VLOOKUP(Table5[[#This Row],[Section]],SubSill_Tier,2,FALSE),0)</f>
        <v>0</v>
      </c>
      <c r="L11635" s="9" t="str">
        <f t="shared" si="190"/>
        <v/>
      </c>
      <c r="M11635" s="205" t="str" cm="1">
        <f t="array" ref="M11635">_xlfn.IFS(NOT(ISERROR(VLOOKUP(Table5[[#This Row],[Section]],TB_notTB,1,FALSE))),"No",LEFT(Table5[[#This Row],[Section]],3)="ETB","PLS",LEFT(Table5[[#This Row],[Section]],1)="7","PDB",NOT(ISBLANK(Table5[[#This Row],[Section]])),"No")</f>
        <v>No</v>
      </c>
    </row>
    <row r="11636" spans="1:13" x14ac:dyDescent="0.25">
      <c r="A11636" s="126" t="s">
        <v>12121</v>
      </c>
      <c r="B11636" s="126" t="s">
        <v>21485</v>
      </c>
      <c r="C11636" s="126" t="s">
        <v>98</v>
      </c>
      <c r="D11636" s="127">
        <v>0.26500000000000001</v>
      </c>
      <c r="E11636" s="128">
        <v>115</v>
      </c>
      <c r="F11636" s="128">
        <v>100</v>
      </c>
      <c r="G11636" s="126" t="s">
        <v>13791</v>
      </c>
      <c r="H11636" s="126" t="s">
        <v>20314</v>
      </c>
      <c r="I11636" s="126" t="s">
        <v>21197</v>
      </c>
      <c r="J11636" s="126" t="s">
        <v>26314</v>
      </c>
      <c r="K11636" s="9">
        <f>_xlfn.IFNA(VLOOKUP(Table5[[#This Row],[Section]],SubSill_Tier,2,FALSE),0)</f>
        <v>0</v>
      </c>
      <c r="L11636" s="9" t="str">
        <f t="shared" si="190"/>
        <v/>
      </c>
      <c r="M11636" s="205" t="str" cm="1">
        <f t="array" ref="M11636">_xlfn.IFS(NOT(ISERROR(VLOOKUP(Table5[[#This Row],[Section]],TB_notTB,1,FALSE))),"No",LEFT(Table5[[#This Row],[Section]],3)="ETB","PLS",LEFT(Table5[[#This Row],[Section]],1)="7","PDB",NOT(ISBLANK(Table5[[#This Row],[Section]])),"No")</f>
        <v>No</v>
      </c>
    </row>
    <row r="11637" spans="1:13" x14ac:dyDescent="0.25">
      <c r="A11637" s="126" t="s">
        <v>4491</v>
      </c>
      <c r="B11637" s="126" t="s">
        <v>4492</v>
      </c>
      <c r="C11637" s="126" t="s">
        <v>75</v>
      </c>
      <c r="D11637" s="127">
        <v>1.86</v>
      </c>
      <c r="E11637" s="128">
        <v>644</v>
      </c>
      <c r="F11637" s="128">
        <v>160</v>
      </c>
      <c r="G11637" s="126" t="s">
        <v>13809</v>
      </c>
      <c r="H11637" s="126" t="s">
        <v>20368</v>
      </c>
      <c r="I11637" s="126" t="s">
        <v>21276</v>
      </c>
      <c r="J11637" s="126" t="s">
        <v>26241</v>
      </c>
      <c r="K11637" s="9">
        <f>_xlfn.IFNA(VLOOKUP(Table5[[#This Row],[Section]],SubSill_Tier,2,FALSE),0)</f>
        <v>0</v>
      </c>
      <c r="L11637" s="9" t="str">
        <f t="shared" si="190"/>
        <v/>
      </c>
      <c r="M11637" s="205" t="str" cm="1">
        <f t="array" ref="M11637">_xlfn.IFS(NOT(ISERROR(VLOOKUP(Table5[[#This Row],[Section]],TB_notTB,1,FALSE))),"No",LEFT(Table5[[#This Row],[Section]],3)="ETB","PLS",LEFT(Table5[[#This Row],[Section]],1)="7","PDB",NOT(ISBLANK(Table5[[#This Row],[Section]])),"No")</f>
        <v>No</v>
      </c>
    </row>
    <row r="11638" spans="1:13" x14ac:dyDescent="0.25">
      <c r="A11638" s="126" t="s">
        <v>4493</v>
      </c>
      <c r="B11638" s="126" t="s">
        <v>4494</v>
      </c>
      <c r="C11638" s="126" t="s">
        <v>75</v>
      </c>
      <c r="D11638" s="127">
        <v>1.7310000000000001</v>
      </c>
      <c r="E11638" s="128">
        <v>596</v>
      </c>
      <c r="F11638" s="128">
        <v>160</v>
      </c>
      <c r="G11638" s="126" t="s">
        <v>13809</v>
      </c>
      <c r="H11638" s="126" t="s">
        <v>20368</v>
      </c>
      <c r="I11638" s="126" t="s">
        <v>21276</v>
      </c>
      <c r="J11638" s="126" t="s">
        <v>26241</v>
      </c>
      <c r="K11638" s="9">
        <f>_xlfn.IFNA(VLOOKUP(Table5[[#This Row],[Section]],SubSill_Tier,2,FALSE),0)</f>
        <v>0</v>
      </c>
      <c r="L11638" s="9" t="str">
        <f t="shared" si="190"/>
        <v/>
      </c>
      <c r="M11638" s="205" t="str" cm="1">
        <f t="array" ref="M11638">_xlfn.IFS(NOT(ISERROR(VLOOKUP(Table5[[#This Row],[Section]],TB_notTB,1,FALSE))),"No",LEFT(Table5[[#This Row],[Section]],3)="ETB","PLS",LEFT(Table5[[#This Row],[Section]],1)="7","PDB",NOT(ISBLANK(Table5[[#This Row],[Section]])),"No")</f>
        <v>No</v>
      </c>
    </row>
    <row r="11639" spans="1:13" x14ac:dyDescent="0.25">
      <c r="A11639" s="126" t="s">
        <v>4495</v>
      </c>
      <c r="B11639" s="126" t="s">
        <v>4496</v>
      </c>
      <c r="C11639" s="126" t="s">
        <v>75</v>
      </c>
      <c r="D11639" s="127">
        <v>2.0630000000000002</v>
      </c>
      <c r="E11639" s="128">
        <v>516</v>
      </c>
      <c r="F11639" s="128">
        <v>263</v>
      </c>
      <c r="G11639" s="126" t="s">
        <v>13799</v>
      </c>
      <c r="H11639" s="126" t="s">
        <v>20357</v>
      </c>
      <c r="I11639" s="126" t="s">
        <v>21255</v>
      </c>
      <c r="J11639" s="126" t="s">
        <v>26241</v>
      </c>
      <c r="K11639" s="9">
        <f>_xlfn.IFNA(VLOOKUP(Table5[[#This Row],[Section]],SubSill_Tier,2,FALSE),0)</f>
        <v>0</v>
      </c>
      <c r="L11639" s="9" t="str">
        <f t="shared" si="190"/>
        <v/>
      </c>
      <c r="M11639" s="205" t="str" cm="1">
        <f t="array" ref="M11639">_xlfn.IFS(NOT(ISERROR(VLOOKUP(Table5[[#This Row],[Section]],TB_notTB,1,FALSE))),"No",LEFT(Table5[[#This Row],[Section]],3)="ETB","PLS",LEFT(Table5[[#This Row],[Section]],1)="7","PDB",NOT(ISBLANK(Table5[[#This Row],[Section]])),"No")</f>
        <v>No</v>
      </c>
    </row>
    <row r="11640" spans="1:13" x14ac:dyDescent="0.25">
      <c r="A11640" s="126" t="s">
        <v>4497</v>
      </c>
      <c r="B11640" s="126" t="s">
        <v>4498</v>
      </c>
      <c r="C11640" s="126" t="s">
        <v>75</v>
      </c>
      <c r="D11640" s="127">
        <v>1.9319999999999999</v>
      </c>
      <c r="E11640" s="128">
        <v>468</v>
      </c>
      <c r="F11640" s="128">
        <v>240</v>
      </c>
      <c r="G11640" s="126" t="s">
        <v>13799</v>
      </c>
      <c r="H11640" s="126" t="s">
        <v>20357</v>
      </c>
      <c r="I11640" s="126" t="s">
        <v>21255</v>
      </c>
      <c r="J11640" s="126" t="s">
        <v>26241</v>
      </c>
      <c r="K11640" s="9">
        <f>_xlfn.IFNA(VLOOKUP(Table5[[#This Row],[Section]],SubSill_Tier,2,FALSE),0)</f>
        <v>0</v>
      </c>
      <c r="L11640" s="9" t="str">
        <f t="shared" si="190"/>
        <v/>
      </c>
      <c r="M11640" s="205" t="str" cm="1">
        <f t="array" ref="M11640">_xlfn.IFS(NOT(ISERROR(VLOOKUP(Table5[[#This Row],[Section]],TB_notTB,1,FALSE))),"No",LEFT(Table5[[#This Row],[Section]],3)="ETB","PLS",LEFT(Table5[[#This Row],[Section]],1)="7","PDB",NOT(ISBLANK(Table5[[#This Row],[Section]])),"No")</f>
        <v>No</v>
      </c>
    </row>
    <row r="11641" spans="1:13" x14ac:dyDescent="0.25">
      <c r="A11641" s="126" t="s">
        <v>9506</v>
      </c>
      <c r="B11641" s="126" t="s">
        <v>12803</v>
      </c>
      <c r="C11641" s="126" t="s">
        <v>75</v>
      </c>
      <c r="D11641" s="127">
        <v>2.4569999999999999</v>
      </c>
      <c r="E11641" s="128">
        <v>929</v>
      </c>
      <c r="F11641" s="128">
        <v>929</v>
      </c>
      <c r="G11641" s="126" t="s">
        <v>13750</v>
      </c>
      <c r="H11641" s="126" t="s">
        <v>21081</v>
      </c>
      <c r="I11641" s="126" t="s">
        <v>21082</v>
      </c>
      <c r="J11641" s="126" t="s">
        <v>26233</v>
      </c>
      <c r="K11641" s="9">
        <f>_xlfn.IFNA(VLOOKUP(Table5[[#This Row],[Section]],SubSill_Tier,2,FALSE),0)</f>
        <v>0</v>
      </c>
      <c r="L11641" s="9" t="str">
        <f t="shared" si="190"/>
        <v>Wall</v>
      </c>
      <c r="M11641" s="205" t="str" cm="1">
        <f t="array" ref="M11641">_xlfn.IFS(NOT(ISERROR(VLOOKUP(Table5[[#This Row],[Section]],TB_notTB,1,FALSE))),"No",LEFT(Table5[[#This Row],[Section]],3)="ETB","PLS",LEFT(Table5[[#This Row],[Section]],1)="7","PDB",NOT(ISBLANK(Table5[[#This Row],[Section]])),"No")</f>
        <v>No</v>
      </c>
    </row>
    <row r="11642" spans="1:13" x14ac:dyDescent="0.25">
      <c r="A11642" s="126" t="s">
        <v>21486</v>
      </c>
      <c r="B11642" s="126" t="s">
        <v>3598</v>
      </c>
      <c r="C11642" s="126" t="s">
        <v>75</v>
      </c>
      <c r="D11642" s="127">
        <v>2.2599999999999998</v>
      </c>
      <c r="E11642" s="128">
        <v>145</v>
      </c>
      <c r="F11642" s="128">
        <v>145</v>
      </c>
      <c r="G11642" s="126" t="s">
        <v>21147</v>
      </c>
      <c r="H11642" s="126" t="s">
        <v>21148</v>
      </c>
      <c r="I11642" s="126" t="s">
        <v>21149</v>
      </c>
      <c r="J11642" s="126" t="s">
        <v>26233</v>
      </c>
      <c r="K11642" s="9">
        <f>_xlfn.IFNA(VLOOKUP(Table5[[#This Row],[Section]],SubSill_Tier,2,FALSE),0)</f>
        <v>0</v>
      </c>
      <c r="L11642" s="9" t="str">
        <f t="shared" si="190"/>
        <v/>
      </c>
      <c r="M11642" s="205" t="str" cm="1">
        <f t="array" ref="M11642">_xlfn.IFS(NOT(ISERROR(VLOOKUP(Table5[[#This Row],[Section]],TB_notTB,1,FALSE))),"No",LEFT(Table5[[#This Row],[Section]],3)="ETB","PLS",LEFT(Table5[[#This Row],[Section]],1)="7","PDB",NOT(ISBLANK(Table5[[#This Row],[Section]])),"No")</f>
        <v>No</v>
      </c>
    </row>
    <row r="11643" spans="1:13" x14ac:dyDescent="0.25">
      <c r="A11643" s="126" t="s">
        <v>16655</v>
      </c>
      <c r="B11643" s="126" t="s">
        <v>22450</v>
      </c>
      <c r="C11643" s="126" t="s">
        <v>75</v>
      </c>
      <c r="D11643" s="127">
        <v>1.496</v>
      </c>
      <c r="E11643" s="128">
        <v>576</v>
      </c>
      <c r="F11643" s="128">
        <v>304</v>
      </c>
      <c r="G11643" s="126" t="s">
        <v>14884</v>
      </c>
      <c r="H11643" s="126" t="s">
        <v>21146</v>
      </c>
      <c r="I11643" s="126" t="s">
        <v>22101</v>
      </c>
      <c r="J11643" s="126" t="s">
        <v>26278</v>
      </c>
      <c r="K11643" s="9">
        <f>_xlfn.IFNA(VLOOKUP(Table5[[#This Row],[Section]],SubSill_Tier,2,FALSE),0)</f>
        <v>0</v>
      </c>
      <c r="L11643" s="9" t="str">
        <f t="shared" si="190"/>
        <v/>
      </c>
      <c r="M11643" s="205" t="str" cm="1">
        <f t="array" ref="M11643">_xlfn.IFS(NOT(ISERROR(VLOOKUP(Table5[[#This Row],[Section]],TB_notTB,1,FALSE))),"No",LEFT(Table5[[#This Row],[Section]],3)="ETB","PLS",LEFT(Table5[[#This Row],[Section]],1)="7","PDB",NOT(ISBLANK(Table5[[#This Row],[Section]])),"No")</f>
        <v>No</v>
      </c>
    </row>
    <row r="11644" spans="1:13" x14ac:dyDescent="0.25">
      <c r="A11644" s="126" t="s">
        <v>9507</v>
      </c>
      <c r="B11644" s="126" t="s">
        <v>28707</v>
      </c>
      <c r="C11644" s="126" t="s">
        <v>75</v>
      </c>
      <c r="D11644" s="127">
        <v>1.909</v>
      </c>
      <c r="E11644" s="128">
        <v>157</v>
      </c>
      <c r="F11644" s="128">
        <v>157</v>
      </c>
      <c r="G11644" s="126" t="s">
        <v>13740</v>
      </c>
      <c r="H11644" s="126" t="s">
        <v>20124</v>
      </c>
      <c r="I11644" s="126" t="s">
        <v>21059</v>
      </c>
      <c r="J11644" s="126" t="s">
        <v>26235</v>
      </c>
      <c r="K11644" s="9">
        <f>_xlfn.IFNA(VLOOKUP(Table5[[#This Row],[Section]],SubSill_Tier,2,FALSE),0)</f>
        <v>0</v>
      </c>
      <c r="L11644" s="9" t="str">
        <f t="shared" si="190"/>
        <v>Wall</v>
      </c>
      <c r="M11644" s="205" t="str" cm="1">
        <f t="array" ref="M11644">_xlfn.IFS(NOT(ISERROR(VLOOKUP(Table5[[#This Row],[Section]],TB_notTB,1,FALSE))),"No",LEFT(Table5[[#This Row],[Section]],3)="ETB","PLS",LEFT(Table5[[#This Row],[Section]],1)="7","PDB",NOT(ISBLANK(Table5[[#This Row],[Section]])),"No")</f>
        <v>No</v>
      </c>
    </row>
    <row r="11645" spans="1:13" x14ac:dyDescent="0.25">
      <c r="A11645" s="126" t="s">
        <v>12122</v>
      </c>
      <c r="B11645" s="126" t="s">
        <v>12123</v>
      </c>
      <c r="C11645" s="126" t="s">
        <v>98</v>
      </c>
      <c r="D11645" s="127">
        <v>0.96099999999999997</v>
      </c>
      <c r="E11645" s="128">
        <v>287</v>
      </c>
      <c r="F11645" s="128">
        <v>181</v>
      </c>
      <c r="G11645" s="126" t="s">
        <v>13791</v>
      </c>
      <c r="H11645" s="126" t="s">
        <v>20314</v>
      </c>
      <c r="I11645" s="126" t="s">
        <v>21197</v>
      </c>
      <c r="J11645" s="126" t="s">
        <v>26314</v>
      </c>
      <c r="K11645" s="9">
        <f>_xlfn.IFNA(VLOOKUP(Table5[[#This Row],[Section]],SubSill_Tier,2,FALSE),0)</f>
        <v>0</v>
      </c>
      <c r="L11645" s="9" t="str">
        <f t="shared" si="190"/>
        <v/>
      </c>
      <c r="M11645" s="205" t="str" cm="1">
        <f t="array" ref="M11645">_xlfn.IFS(NOT(ISERROR(VLOOKUP(Table5[[#This Row],[Section]],TB_notTB,1,FALSE))),"No",LEFT(Table5[[#This Row],[Section]],3)="ETB","PLS",LEFT(Table5[[#This Row],[Section]],1)="7","PDB",NOT(ISBLANK(Table5[[#This Row],[Section]])),"No")</f>
        <v>No</v>
      </c>
    </row>
    <row r="11646" spans="1:13" x14ac:dyDescent="0.25">
      <c r="A11646" s="126" t="s">
        <v>12124</v>
      </c>
      <c r="B11646" s="126" t="s">
        <v>12125</v>
      </c>
      <c r="C11646" s="126" t="s">
        <v>98</v>
      </c>
      <c r="D11646" s="127">
        <v>0.35699999999999998</v>
      </c>
      <c r="E11646" s="128">
        <v>186</v>
      </c>
      <c r="F11646" s="128">
        <v>132</v>
      </c>
      <c r="G11646" s="126" t="s">
        <v>18959</v>
      </c>
      <c r="H11646" s="126" t="s">
        <v>20335</v>
      </c>
      <c r="I11646" s="126" t="s">
        <v>21210</v>
      </c>
      <c r="J11646" s="126" t="s">
        <v>26327</v>
      </c>
      <c r="K11646" s="9">
        <f>_xlfn.IFNA(VLOOKUP(Table5[[#This Row],[Section]],SubSill_Tier,2,FALSE),0)</f>
        <v>0</v>
      </c>
      <c r="L11646" s="9" t="str">
        <f t="shared" si="190"/>
        <v/>
      </c>
      <c r="M11646" s="205" t="str" cm="1">
        <f t="array" ref="M11646">_xlfn.IFS(NOT(ISERROR(VLOOKUP(Table5[[#This Row],[Section]],TB_notTB,1,FALSE))),"No",LEFT(Table5[[#This Row],[Section]],3)="ETB","PLS",LEFT(Table5[[#This Row],[Section]],1)="7","PDB",NOT(ISBLANK(Table5[[#This Row],[Section]])),"No")</f>
        <v>No</v>
      </c>
    </row>
    <row r="11647" spans="1:13" x14ac:dyDescent="0.25">
      <c r="A11647" s="126" t="s">
        <v>12126</v>
      </c>
      <c r="B11647" s="126" t="s">
        <v>12127</v>
      </c>
      <c r="C11647" s="126" t="s">
        <v>98</v>
      </c>
      <c r="D11647" s="127">
        <v>0.24</v>
      </c>
      <c r="E11647" s="128">
        <v>108</v>
      </c>
      <c r="F11647" s="128">
        <v>100</v>
      </c>
      <c r="G11647" s="126" t="s">
        <v>18959</v>
      </c>
      <c r="H11647" s="126" t="s">
        <v>20335</v>
      </c>
      <c r="I11647" s="126" t="s">
        <v>21210</v>
      </c>
      <c r="J11647" s="126" t="s">
        <v>26327</v>
      </c>
      <c r="K11647" s="9">
        <f>_xlfn.IFNA(VLOOKUP(Table5[[#This Row],[Section]],SubSill_Tier,2,FALSE),0)</f>
        <v>0</v>
      </c>
      <c r="L11647" s="9" t="str">
        <f t="shared" si="190"/>
        <v/>
      </c>
      <c r="M11647" s="205" t="str" cm="1">
        <f t="array" ref="M11647">_xlfn.IFS(NOT(ISERROR(VLOOKUP(Table5[[#This Row],[Section]],TB_notTB,1,FALSE))),"No",LEFT(Table5[[#This Row],[Section]],3)="ETB","PLS",LEFT(Table5[[#This Row],[Section]],1)="7","PDB",NOT(ISBLANK(Table5[[#This Row],[Section]])),"No")</f>
        <v>No</v>
      </c>
    </row>
    <row r="11648" spans="1:13" x14ac:dyDescent="0.25">
      <c r="A11648" s="126" t="s">
        <v>12128</v>
      </c>
      <c r="B11648" s="126" t="s">
        <v>12129</v>
      </c>
      <c r="C11648" s="126" t="s">
        <v>98</v>
      </c>
      <c r="D11648" s="127">
        <v>0.184</v>
      </c>
      <c r="E11648" s="128">
        <v>100</v>
      </c>
      <c r="F11648" s="128">
        <v>100</v>
      </c>
      <c r="G11648" s="126" t="s">
        <v>18959</v>
      </c>
      <c r="H11648" s="126" t="s">
        <v>20335</v>
      </c>
      <c r="I11648" s="126" t="s">
        <v>21210</v>
      </c>
      <c r="J11648" s="126" t="s">
        <v>26327</v>
      </c>
      <c r="K11648" s="9">
        <f>_xlfn.IFNA(VLOOKUP(Table5[[#This Row],[Section]],SubSill_Tier,2,FALSE),0)</f>
        <v>0</v>
      </c>
      <c r="L11648" s="9" t="str">
        <f t="shared" si="190"/>
        <v/>
      </c>
      <c r="M11648" s="205" t="str" cm="1">
        <f t="array" ref="M11648">_xlfn.IFS(NOT(ISERROR(VLOOKUP(Table5[[#This Row],[Section]],TB_notTB,1,FALSE))),"No",LEFT(Table5[[#This Row],[Section]],3)="ETB","PLS",LEFT(Table5[[#This Row],[Section]],1)="7","PDB",NOT(ISBLANK(Table5[[#This Row],[Section]])),"No")</f>
        <v>No</v>
      </c>
    </row>
    <row r="11649" spans="1:13" x14ac:dyDescent="0.25">
      <c r="A11649" s="126" t="s">
        <v>12130</v>
      </c>
      <c r="B11649" s="126" t="s">
        <v>12131</v>
      </c>
      <c r="C11649" s="126" t="s">
        <v>98</v>
      </c>
      <c r="D11649" s="127">
        <v>0.60499999999999998</v>
      </c>
      <c r="E11649" s="128">
        <v>185</v>
      </c>
      <c r="F11649" s="128">
        <v>100</v>
      </c>
      <c r="G11649" s="126" t="s">
        <v>18959</v>
      </c>
      <c r="H11649" s="126" t="s">
        <v>20335</v>
      </c>
      <c r="I11649" s="126" t="s">
        <v>21210</v>
      </c>
      <c r="J11649" s="126" t="s">
        <v>26327</v>
      </c>
      <c r="K11649" s="9">
        <f>_xlfn.IFNA(VLOOKUP(Table5[[#This Row],[Section]],SubSill_Tier,2,FALSE),0)</f>
        <v>0</v>
      </c>
      <c r="L11649" s="9" t="str">
        <f t="shared" si="190"/>
        <v/>
      </c>
      <c r="M11649" s="205" t="str" cm="1">
        <f t="array" ref="M11649">_xlfn.IFS(NOT(ISERROR(VLOOKUP(Table5[[#This Row],[Section]],TB_notTB,1,FALSE))),"No",LEFT(Table5[[#This Row],[Section]],3)="ETB","PLS",LEFT(Table5[[#This Row],[Section]],1)="7","PDB",NOT(ISBLANK(Table5[[#This Row],[Section]])),"No")</f>
        <v>No</v>
      </c>
    </row>
    <row r="11650" spans="1:13" x14ac:dyDescent="0.25">
      <c r="A11650" s="126" t="s">
        <v>12132</v>
      </c>
      <c r="B11650" s="126" t="s">
        <v>12133</v>
      </c>
      <c r="C11650" s="126" t="s">
        <v>98</v>
      </c>
      <c r="D11650" s="127">
        <v>0.502</v>
      </c>
      <c r="E11650" s="128">
        <v>134</v>
      </c>
      <c r="F11650" s="128">
        <v>100</v>
      </c>
      <c r="G11650" s="126" t="s">
        <v>18959</v>
      </c>
      <c r="H11650" s="126" t="s">
        <v>20335</v>
      </c>
      <c r="I11650" s="126" t="s">
        <v>21210</v>
      </c>
      <c r="J11650" s="126" t="s">
        <v>26327</v>
      </c>
      <c r="K11650" s="9">
        <f>_xlfn.IFNA(VLOOKUP(Table5[[#This Row],[Section]],SubSill_Tier,2,FALSE),0)</f>
        <v>0</v>
      </c>
      <c r="L11650" s="9" t="str">
        <f t="shared" si="190"/>
        <v/>
      </c>
      <c r="M11650" s="205" t="str" cm="1">
        <f t="array" ref="M11650">_xlfn.IFS(NOT(ISERROR(VLOOKUP(Table5[[#This Row],[Section]],TB_notTB,1,FALSE))),"No",LEFT(Table5[[#This Row],[Section]],3)="ETB","PLS",LEFT(Table5[[#This Row],[Section]],1)="7","PDB",NOT(ISBLANK(Table5[[#This Row],[Section]])),"No")</f>
        <v>No</v>
      </c>
    </row>
    <row r="11651" spans="1:13" x14ac:dyDescent="0.25">
      <c r="A11651" s="126" t="s">
        <v>12134</v>
      </c>
      <c r="B11651" s="126" t="s">
        <v>12135</v>
      </c>
      <c r="C11651" s="126" t="s">
        <v>98</v>
      </c>
      <c r="D11651" s="127">
        <v>0.11899999999999999</v>
      </c>
      <c r="E11651" s="128">
        <v>100</v>
      </c>
      <c r="F11651" s="128">
        <v>100</v>
      </c>
      <c r="G11651" s="126" t="s">
        <v>18959</v>
      </c>
      <c r="H11651" s="126" t="s">
        <v>20335</v>
      </c>
      <c r="I11651" s="126" t="s">
        <v>21210</v>
      </c>
      <c r="J11651" s="126" t="s">
        <v>26327</v>
      </c>
      <c r="K11651" s="9">
        <f>_xlfn.IFNA(VLOOKUP(Table5[[#This Row],[Section]],SubSill_Tier,2,FALSE),0)</f>
        <v>0</v>
      </c>
      <c r="L11651" s="9" t="str">
        <f t="shared" si="190"/>
        <v/>
      </c>
      <c r="M11651" s="205" t="str" cm="1">
        <f t="array" ref="M11651">_xlfn.IFS(NOT(ISERROR(VLOOKUP(Table5[[#This Row],[Section]],TB_notTB,1,FALSE))),"No",LEFT(Table5[[#This Row],[Section]],3)="ETB","PLS",LEFT(Table5[[#This Row],[Section]],1)="7","PDB",NOT(ISBLANK(Table5[[#This Row],[Section]])),"No")</f>
        <v>No</v>
      </c>
    </row>
    <row r="11652" spans="1:13" x14ac:dyDescent="0.25">
      <c r="A11652" s="126" t="s">
        <v>12136</v>
      </c>
      <c r="B11652" s="126" t="s">
        <v>12137</v>
      </c>
      <c r="C11652" s="126" t="s">
        <v>98</v>
      </c>
      <c r="D11652" s="127">
        <v>0.25700000000000001</v>
      </c>
      <c r="E11652" s="128">
        <v>144</v>
      </c>
      <c r="F11652" s="128">
        <v>100</v>
      </c>
      <c r="G11652" s="126" t="s">
        <v>18959</v>
      </c>
      <c r="H11652" s="126" t="s">
        <v>20335</v>
      </c>
      <c r="I11652" s="126" t="s">
        <v>21210</v>
      </c>
      <c r="J11652" s="126" t="s">
        <v>26327</v>
      </c>
      <c r="K11652" s="9">
        <f>_xlfn.IFNA(VLOOKUP(Table5[[#This Row],[Section]],SubSill_Tier,2,FALSE),0)</f>
        <v>0</v>
      </c>
      <c r="L11652" s="9" t="str">
        <f t="shared" ref="L11652:L11715" si="191">IFERROR(IF(LEFT(G11652,2)="AI",IF(_xlfn.NUMBERVALUE(IFERROR(LEFT(IF(ISERROR(FIND("X",UPPER(B11652))),UPPER(B11652),RIGHT(UPPER(B11652),LEN(UPPER(B11652))-FIND("~",SUBSTITUTE(UPPER(B11652),"X","~",LEN(UPPER(B11652))-LEN(SUBSTITUTE(UPPER(B11652),"X","")))))),FIND(" ",IF(ISERROR(FIND("X",UPPER(B11652))),UPPER(B11652),RIGHT(UPPER(B11652),LEN(UPPER(B11652))-FIND("~",SUBSTITUTE(UPPER(B11652),"X","~",LEN(UPPER(B11652))-LEN(SUBSTITUTE(UPPER(B11652),"X","")))))),1)-1),IF(ISERROR(FIND("X",UPPER(B11652))),UPPER(B11652),RIGHT(UPPER(B11652),LEN(UPPER(B11652))-FIND("~",SUBSTITUTE(UPPER(B11652),"X","~",LEN(UPPER(B11652))-LEN(SUBSTITUTE(UPPER(B11652),"X",""))))))),".")&gt;=5,"Wall",""),""),"")</f>
        <v/>
      </c>
      <c r="M11652" s="205" t="str" cm="1">
        <f t="array" ref="M11652">_xlfn.IFS(NOT(ISERROR(VLOOKUP(Table5[[#This Row],[Section]],TB_notTB,1,FALSE))),"No",LEFT(Table5[[#This Row],[Section]],3)="ETB","PLS",LEFT(Table5[[#This Row],[Section]],1)="7","PDB",NOT(ISBLANK(Table5[[#This Row],[Section]])),"No")</f>
        <v>No</v>
      </c>
    </row>
    <row r="11653" spans="1:13" x14ac:dyDescent="0.25">
      <c r="A11653" s="126" t="s">
        <v>12138</v>
      </c>
      <c r="B11653" s="126" t="s">
        <v>12139</v>
      </c>
      <c r="C11653" s="126" t="s">
        <v>98</v>
      </c>
      <c r="D11653" s="127">
        <v>0.98799999999999999</v>
      </c>
      <c r="E11653" s="128">
        <v>442</v>
      </c>
      <c r="F11653" s="128">
        <v>352</v>
      </c>
      <c r="G11653" s="126" t="s">
        <v>18959</v>
      </c>
      <c r="H11653" s="126" t="s">
        <v>20335</v>
      </c>
      <c r="I11653" s="126" t="s">
        <v>21210</v>
      </c>
      <c r="J11653" s="126" t="s">
        <v>26327</v>
      </c>
      <c r="K11653" s="9">
        <f>_xlfn.IFNA(VLOOKUP(Table5[[#This Row],[Section]],SubSill_Tier,2,FALSE),0)</f>
        <v>0</v>
      </c>
      <c r="L11653" s="9" t="str">
        <f t="shared" si="191"/>
        <v/>
      </c>
      <c r="M11653" s="205" t="str" cm="1">
        <f t="array" ref="M11653">_xlfn.IFS(NOT(ISERROR(VLOOKUP(Table5[[#This Row],[Section]],TB_notTB,1,FALSE))),"No",LEFT(Table5[[#This Row],[Section]],3)="ETB","PLS",LEFT(Table5[[#This Row],[Section]],1)="7","PDB",NOT(ISBLANK(Table5[[#This Row],[Section]])),"No")</f>
        <v>No</v>
      </c>
    </row>
    <row r="11654" spans="1:13" x14ac:dyDescent="0.25">
      <c r="A11654" s="126" t="s">
        <v>12140</v>
      </c>
      <c r="B11654" s="126" t="s">
        <v>12141</v>
      </c>
      <c r="C11654" s="126" t="s">
        <v>98</v>
      </c>
      <c r="D11654" s="127">
        <v>0.745</v>
      </c>
      <c r="E11654" s="128">
        <v>332</v>
      </c>
      <c r="F11654" s="128">
        <v>266</v>
      </c>
      <c r="G11654" s="126" t="s">
        <v>18959</v>
      </c>
      <c r="H11654" s="126" t="s">
        <v>20335</v>
      </c>
      <c r="I11654" s="126" t="s">
        <v>21210</v>
      </c>
      <c r="J11654" s="126" t="s">
        <v>26327</v>
      </c>
      <c r="K11654" s="9">
        <f>_xlfn.IFNA(VLOOKUP(Table5[[#This Row],[Section]],SubSill_Tier,2,FALSE),0)</f>
        <v>0</v>
      </c>
      <c r="L11654" s="9" t="str">
        <f t="shared" si="191"/>
        <v/>
      </c>
      <c r="M11654" s="205" t="str" cm="1">
        <f t="array" ref="M11654">_xlfn.IFS(NOT(ISERROR(VLOOKUP(Table5[[#This Row],[Section]],TB_notTB,1,FALSE))),"No",LEFT(Table5[[#This Row],[Section]],3)="ETB","PLS",LEFT(Table5[[#This Row],[Section]],1)="7","PDB",NOT(ISBLANK(Table5[[#This Row],[Section]])),"No")</f>
        <v>No</v>
      </c>
    </row>
    <row r="11655" spans="1:13" x14ac:dyDescent="0.25">
      <c r="A11655" s="126" t="s">
        <v>12142</v>
      </c>
      <c r="B11655" s="126" t="s">
        <v>12143</v>
      </c>
      <c r="C11655" s="126" t="s">
        <v>98</v>
      </c>
      <c r="D11655" s="127">
        <v>0.69899999999999995</v>
      </c>
      <c r="E11655" s="128">
        <v>236</v>
      </c>
      <c r="F11655" s="128">
        <v>178</v>
      </c>
      <c r="G11655" s="126" t="s">
        <v>13791</v>
      </c>
      <c r="H11655" s="126" t="s">
        <v>20314</v>
      </c>
      <c r="I11655" s="126" t="s">
        <v>21197</v>
      </c>
      <c r="J11655" s="126" t="s">
        <v>26314</v>
      </c>
      <c r="K11655" s="9">
        <f>_xlfn.IFNA(VLOOKUP(Table5[[#This Row],[Section]],SubSill_Tier,2,FALSE),0)</f>
        <v>0</v>
      </c>
      <c r="L11655" s="9" t="str">
        <f t="shared" si="191"/>
        <v/>
      </c>
      <c r="M11655" s="205" t="str" cm="1">
        <f t="array" ref="M11655">_xlfn.IFS(NOT(ISERROR(VLOOKUP(Table5[[#This Row],[Section]],TB_notTB,1,FALSE))),"No",LEFT(Table5[[#This Row],[Section]],3)="ETB","PLS",LEFT(Table5[[#This Row],[Section]],1)="7","PDB",NOT(ISBLANK(Table5[[#This Row],[Section]])),"No")</f>
        <v>No</v>
      </c>
    </row>
    <row r="11656" spans="1:13" x14ac:dyDescent="0.25">
      <c r="A11656" s="126" t="s">
        <v>12144</v>
      </c>
      <c r="B11656" s="126" t="s">
        <v>12145</v>
      </c>
      <c r="C11656" s="126" t="s">
        <v>98</v>
      </c>
      <c r="D11656" s="127">
        <v>0.69899999999999995</v>
      </c>
      <c r="E11656" s="128">
        <v>237</v>
      </c>
      <c r="F11656" s="128">
        <v>178</v>
      </c>
      <c r="G11656" s="126" t="s">
        <v>18959</v>
      </c>
      <c r="H11656" s="126" t="s">
        <v>20335</v>
      </c>
      <c r="I11656" s="126" t="s">
        <v>21210</v>
      </c>
      <c r="J11656" s="126" t="s">
        <v>26327</v>
      </c>
      <c r="K11656" s="9">
        <f>_xlfn.IFNA(VLOOKUP(Table5[[#This Row],[Section]],SubSill_Tier,2,FALSE),0)</f>
        <v>0</v>
      </c>
      <c r="L11656" s="9" t="str">
        <f t="shared" si="191"/>
        <v/>
      </c>
      <c r="M11656" s="205" t="str" cm="1">
        <f t="array" ref="M11656">_xlfn.IFS(NOT(ISERROR(VLOOKUP(Table5[[#This Row],[Section]],TB_notTB,1,FALSE))),"No",LEFT(Table5[[#This Row],[Section]],3)="ETB","PLS",LEFT(Table5[[#This Row],[Section]],1)="7","PDB",NOT(ISBLANK(Table5[[#This Row],[Section]])),"No")</f>
        <v>No</v>
      </c>
    </row>
    <row r="11657" spans="1:13" x14ac:dyDescent="0.25">
      <c r="A11657" s="126" t="s">
        <v>12146</v>
      </c>
      <c r="B11657" s="126" t="s">
        <v>12147</v>
      </c>
      <c r="C11657" s="126" t="s">
        <v>98</v>
      </c>
      <c r="D11657" s="127">
        <v>0.124</v>
      </c>
      <c r="E11657" s="128">
        <v>100</v>
      </c>
      <c r="F11657" s="128">
        <v>100</v>
      </c>
      <c r="G11657" s="126" t="s">
        <v>18959</v>
      </c>
      <c r="H11657" s="126" t="s">
        <v>20335</v>
      </c>
      <c r="I11657" s="126" t="s">
        <v>21210</v>
      </c>
      <c r="J11657" s="126" t="s">
        <v>26327</v>
      </c>
      <c r="K11657" s="9">
        <f>_xlfn.IFNA(VLOOKUP(Table5[[#This Row],[Section]],SubSill_Tier,2,FALSE),0)</f>
        <v>0</v>
      </c>
      <c r="L11657" s="9" t="str">
        <f t="shared" si="191"/>
        <v/>
      </c>
      <c r="M11657" s="205" t="str" cm="1">
        <f t="array" ref="M11657">_xlfn.IFS(NOT(ISERROR(VLOOKUP(Table5[[#This Row],[Section]],TB_notTB,1,FALSE))),"No",LEFT(Table5[[#This Row],[Section]],3)="ETB","PLS",LEFT(Table5[[#This Row],[Section]],1)="7","PDB",NOT(ISBLANK(Table5[[#This Row],[Section]])),"No")</f>
        <v>No</v>
      </c>
    </row>
    <row r="11658" spans="1:13" x14ac:dyDescent="0.25">
      <c r="A11658" s="126" t="s">
        <v>12148</v>
      </c>
      <c r="B11658" s="126" t="s">
        <v>12149</v>
      </c>
      <c r="C11658" s="126" t="s">
        <v>98</v>
      </c>
      <c r="D11658" s="127">
        <v>0.52900000000000003</v>
      </c>
      <c r="E11658" s="128">
        <v>257</v>
      </c>
      <c r="F11658" s="128">
        <v>144</v>
      </c>
      <c r="G11658" s="126" t="s">
        <v>18959</v>
      </c>
      <c r="H11658" s="126" t="s">
        <v>20335</v>
      </c>
      <c r="I11658" s="126" t="s">
        <v>21210</v>
      </c>
      <c r="J11658" s="126" t="s">
        <v>26327</v>
      </c>
      <c r="K11658" s="9">
        <f>_xlfn.IFNA(VLOOKUP(Table5[[#This Row],[Section]],SubSill_Tier,2,FALSE),0)</f>
        <v>0</v>
      </c>
      <c r="L11658" s="9" t="str">
        <f t="shared" si="191"/>
        <v/>
      </c>
      <c r="M11658" s="205" t="str" cm="1">
        <f t="array" ref="M11658">_xlfn.IFS(NOT(ISERROR(VLOOKUP(Table5[[#This Row],[Section]],TB_notTB,1,FALSE))),"No",LEFT(Table5[[#This Row],[Section]],3)="ETB","PLS",LEFT(Table5[[#This Row],[Section]],1)="7","PDB",NOT(ISBLANK(Table5[[#This Row],[Section]])),"No")</f>
        <v>No</v>
      </c>
    </row>
    <row r="11659" spans="1:13" x14ac:dyDescent="0.25">
      <c r="A11659" s="126" t="s">
        <v>12150</v>
      </c>
      <c r="B11659" s="126" t="s">
        <v>12151</v>
      </c>
      <c r="C11659" s="126" t="s">
        <v>98</v>
      </c>
      <c r="D11659" s="127">
        <v>0.502</v>
      </c>
      <c r="E11659" s="128">
        <v>246</v>
      </c>
      <c r="F11659" s="128">
        <v>120</v>
      </c>
      <c r="G11659" s="126" t="s">
        <v>18959</v>
      </c>
      <c r="H11659" s="126" t="s">
        <v>20335</v>
      </c>
      <c r="I11659" s="126" t="s">
        <v>21210</v>
      </c>
      <c r="J11659" s="126" t="s">
        <v>26327</v>
      </c>
      <c r="K11659" s="9">
        <f>_xlfn.IFNA(VLOOKUP(Table5[[#This Row],[Section]],SubSill_Tier,2,FALSE),0)</f>
        <v>0</v>
      </c>
      <c r="L11659" s="9" t="str">
        <f t="shared" si="191"/>
        <v/>
      </c>
      <c r="M11659" s="205" t="str" cm="1">
        <f t="array" ref="M11659">_xlfn.IFS(NOT(ISERROR(VLOOKUP(Table5[[#This Row],[Section]],TB_notTB,1,FALSE))),"No",LEFT(Table5[[#This Row],[Section]],3)="ETB","PLS",LEFT(Table5[[#This Row],[Section]],1)="7","PDB",NOT(ISBLANK(Table5[[#This Row],[Section]])),"No")</f>
        <v>No</v>
      </c>
    </row>
    <row r="11660" spans="1:13" x14ac:dyDescent="0.25">
      <c r="A11660" s="126" t="s">
        <v>12152</v>
      </c>
      <c r="B11660" s="126" t="s">
        <v>12153</v>
      </c>
      <c r="C11660" s="126" t="s">
        <v>98</v>
      </c>
      <c r="D11660" s="127">
        <v>0.216</v>
      </c>
      <c r="E11660" s="128">
        <v>119</v>
      </c>
      <c r="F11660" s="128">
        <v>100</v>
      </c>
      <c r="G11660" s="126" t="s">
        <v>18959</v>
      </c>
      <c r="H11660" s="126" t="s">
        <v>20335</v>
      </c>
      <c r="I11660" s="126" t="s">
        <v>21210</v>
      </c>
      <c r="J11660" s="126" t="s">
        <v>26327</v>
      </c>
      <c r="K11660" s="9">
        <f>_xlfn.IFNA(VLOOKUP(Table5[[#This Row],[Section]],SubSill_Tier,2,FALSE),0)</f>
        <v>0</v>
      </c>
      <c r="L11660" s="9" t="str">
        <f t="shared" si="191"/>
        <v/>
      </c>
      <c r="M11660" s="205" t="str" cm="1">
        <f t="array" ref="M11660">_xlfn.IFS(NOT(ISERROR(VLOOKUP(Table5[[#This Row],[Section]],TB_notTB,1,FALSE))),"No",LEFT(Table5[[#This Row],[Section]],3)="ETB","PLS",LEFT(Table5[[#This Row],[Section]],1)="7","PDB",NOT(ISBLANK(Table5[[#This Row],[Section]])),"No")</f>
        <v>No</v>
      </c>
    </row>
    <row r="11661" spans="1:13" x14ac:dyDescent="0.25">
      <c r="A11661" s="126" t="s">
        <v>16656</v>
      </c>
      <c r="B11661" s="126" t="s">
        <v>16657</v>
      </c>
      <c r="C11661" s="126" t="s">
        <v>75</v>
      </c>
      <c r="D11661" s="127">
        <v>0.64</v>
      </c>
      <c r="E11661" s="128">
        <v>336</v>
      </c>
      <c r="F11661" s="128">
        <v>100</v>
      </c>
      <c r="G11661" s="126" t="s">
        <v>14884</v>
      </c>
      <c r="H11661" s="126" t="s">
        <v>21146</v>
      </c>
      <c r="I11661" s="126" t="s">
        <v>22101</v>
      </c>
      <c r="J11661" s="126" t="s">
        <v>26278</v>
      </c>
      <c r="K11661" s="9">
        <f>_xlfn.IFNA(VLOOKUP(Table5[[#This Row],[Section]],SubSill_Tier,2,FALSE),0)</f>
        <v>0</v>
      </c>
      <c r="L11661" s="9" t="str">
        <f t="shared" si="191"/>
        <v/>
      </c>
      <c r="M11661" s="205" t="str" cm="1">
        <f t="array" ref="M11661">_xlfn.IFS(NOT(ISERROR(VLOOKUP(Table5[[#This Row],[Section]],TB_notTB,1,FALSE))),"No",LEFT(Table5[[#This Row],[Section]],3)="ETB","PLS",LEFT(Table5[[#This Row],[Section]],1)="7","PDB",NOT(ISBLANK(Table5[[#This Row],[Section]])),"No")</f>
        <v>No</v>
      </c>
    </row>
    <row r="11662" spans="1:13" x14ac:dyDescent="0.25">
      <c r="A11662" s="126" t="s">
        <v>16658</v>
      </c>
      <c r="B11662" s="126" t="s">
        <v>16659</v>
      </c>
      <c r="C11662" s="126" t="s">
        <v>75</v>
      </c>
      <c r="D11662" s="127">
        <v>0.61299999999999999</v>
      </c>
      <c r="E11662" s="128">
        <v>328</v>
      </c>
      <c r="F11662" s="128">
        <v>100</v>
      </c>
      <c r="G11662" s="126" t="s">
        <v>14884</v>
      </c>
      <c r="H11662" s="126" t="s">
        <v>21146</v>
      </c>
      <c r="I11662" s="126" t="s">
        <v>22101</v>
      </c>
      <c r="J11662" s="126" t="s">
        <v>26278</v>
      </c>
      <c r="K11662" s="9">
        <f>_xlfn.IFNA(VLOOKUP(Table5[[#This Row],[Section]],SubSill_Tier,2,FALSE),0)</f>
        <v>0</v>
      </c>
      <c r="L11662" s="9" t="str">
        <f t="shared" si="191"/>
        <v/>
      </c>
      <c r="M11662" s="205" t="str" cm="1">
        <f t="array" ref="M11662">_xlfn.IFS(NOT(ISERROR(VLOOKUP(Table5[[#This Row],[Section]],TB_notTB,1,FALSE))),"No",LEFT(Table5[[#This Row],[Section]],3)="ETB","PLS",LEFT(Table5[[#This Row],[Section]],1)="7","PDB",NOT(ISBLANK(Table5[[#This Row],[Section]])),"No")</f>
        <v>No</v>
      </c>
    </row>
    <row r="11663" spans="1:13" x14ac:dyDescent="0.25">
      <c r="A11663" s="126" t="s">
        <v>16660</v>
      </c>
      <c r="B11663" s="126" t="s">
        <v>16661</v>
      </c>
      <c r="C11663" s="126" t="s">
        <v>75</v>
      </c>
      <c r="D11663" s="127">
        <v>0.39400000000000002</v>
      </c>
      <c r="E11663" s="128">
        <v>227</v>
      </c>
      <c r="F11663" s="128">
        <v>100</v>
      </c>
      <c r="G11663" s="126" t="s">
        <v>14884</v>
      </c>
      <c r="H11663" s="126" t="s">
        <v>21146</v>
      </c>
      <c r="I11663" s="126" t="s">
        <v>22101</v>
      </c>
      <c r="J11663" s="126" t="s">
        <v>26278</v>
      </c>
      <c r="K11663" s="9">
        <f>_xlfn.IFNA(VLOOKUP(Table5[[#This Row],[Section]],SubSill_Tier,2,FALSE),0)</f>
        <v>0</v>
      </c>
      <c r="L11663" s="9" t="str">
        <f t="shared" si="191"/>
        <v/>
      </c>
      <c r="M11663" s="205" t="str" cm="1">
        <f t="array" ref="M11663">_xlfn.IFS(NOT(ISERROR(VLOOKUP(Table5[[#This Row],[Section]],TB_notTB,1,FALSE))),"No",LEFT(Table5[[#This Row],[Section]],3)="ETB","PLS",LEFT(Table5[[#This Row],[Section]],1)="7","PDB",NOT(ISBLANK(Table5[[#This Row],[Section]])),"No")</f>
        <v>No</v>
      </c>
    </row>
    <row r="11664" spans="1:13" x14ac:dyDescent="0.25">
      <c r="A11664" s="126" t="s">
        <v>9508</v>
      </c>
      <c r="B11664" s="126" t="s">
        <v>28708</v>
      </c>
      <c r="C11664" s="126" t="s">
        <v>75</v>
      </c>
      <c r="D11664" s="127">
        <v>0.437</v>
      </c>
      <c r="E11664" s="128">
        <v>106</v>
      </c>
      <c r="F11664" s="128">
        <v>106</v>
      </c>
      <c r="G11664" s="126" t="s">
        <v>13725</v>
      </c>
      <c r="H11664" s="126" t="s">
        <v>20134</v>
      </c>
      <c r="I11664" s="126" t="s">
        <v>20135</v>
      </c>
      <c r="J11664" s="126" t="s">
        <v>26235</v>
      </c>
      <c r="K11664" s="9">
        <f>_xlfn.IFNA(VLOOKUP(Table5[[#This Row],[Section]],SubSill_Tier,2,FALSE),0)</f>
        <v>0</v>
      </c>
      <c r="L11664" s="9" t="str">
        <f t="shared" si="191"/>
        <v/>
      </c>
      <c r="M11664" s="205" t="str" cm="1">
        <f t="array" ref="M11664">_xlfn.IFS(NOT(ISERROR(VLOOKUP(Table5[[#This Row],[Section]],TB_notTB,1,FALSE))),"No",LEFT(Table5[[#This Row],[Section]],3)="ETB","PLS",LEFT(Table5[[#This Row],[Section]],1)="7","PDB",NOT(ISBLANK(Table5[[#This Row],[Section]])),"No")</f>
        <v>No</v>
      </c>
    </row>
    <row r="11665" spans="1:13" x14ac:dyDescent="0.25">
      <c r="A11665" s="126" t="s">
        <v>9509</v>
      </c>
      <c r="B11665" s="126" t="s">
        <v>9510</v>
      </c>
      <c r="C11665" s="126" t="s">
        <v>75</v>
      </c>
      <c r="D11665" s="127">
        <v>0.40799999999999997</v>
      </c>
      <c r="E11665" s="128">
        <v>134</v>
      </c>
      <c r="F11665" s="128">
        <v>124</v>
      </c>
      <c r="G11665" s="126" t="s">
        <v>13716</v>
      </c>
      <c r="H11665" s="126" t="s">
        <v>21094</v>
      </c>
      <c r="I11665" s="126" t="s">
        <v>21095</v>
      </c>
      <c r="J11665" s="126" t="s">
        <v>26233</v>
      </c>
      <c r="K11665" s="9">
        <f>_xlfn.IFNA(VLOOKUP(Table5[[#This Row],[Section]],SubSill_Tier,2,FALSE),0)</f>
        <v>0</v>
      </c>
      <c r="L11665" s="9" t="str">
        <f t="shared" si="191"/>
        <v/>
      </c>
      <c r="M11665" s="205" t="str" cm="1">
        <f t="array" ref="M11665">_xlfn.IFS(NOT(ISERROR(VLOOKUP(Table5[[#This Row],[Section]],TB_notTB,1,FALSE))),"No",LEFT(Table5[[#This Row],[Section]],3)="ETB","PLS",LEFT(Table5[[#This Row],[Section]],1)="7","PDB",NOT(ISBLANK(Table5[[#This Row],[Section]])),"No")</f>
        <v>No</v>
      </c>
    </row>
    <row r="11666" spans="1:13" x14ac:dyDescent="0.25">
      <c r="A11666" s="126" t="s">
        <v>9511</v>
      </c>
      <c r="B11666" s="126" t="s">
        <v>12804</v>
      </c>
      <c r="C11666" s="126" t="s">
        <v>75</v>
      </c>
      <c r="D11666" s="127">
        <v>0.505</v>
      </c>
      <c r="E11666" s="128">
        <v>252</v>
      </c>
      <c r="F11666" s="128">
        <v>128</v>
      </c>
      <c r="G11666" s="126" t="s">
        <v>13720</v>
      </c>
      <c r="H11666" s="126" t="s">
        <v>20130</v>
      </c>
      <c r="I11666" s="126" t="s">
        <v>20131</v>
      </c>
      <c r="J11666" s="126" t="s">
        <v>26235</v>
      </c>
      <c r="K11666" s="9">
        <f>_xlfn.IFNA(VLOOKUP(Table5[[#This Row],[Section]],SubSill_Tier,2,FALSE),0)</f>
        <v>0</v>
      </c>
      <c r="L11666" s="9" t="str">
        <f t="shared" si="191"/>
        <v/>
      </c>
      <c r="M11666" s="205" t="str" cm="1">
        <f t="array" ref="M11666">_xlfn.IFS(NOT(ISERROR(VLOOKUP(Table5[[#This Row],[Section]],TB_notTB,1,FALSE))),"No",LEFT(Table5[[#This Row],[Section]],3)="ETB","PLS",LEFT(Table5[[#This Row],[Section]],1)="7","PDB",NOT(ISBLANK(Table5[[#This Row],[Section]])),"No")</f>
        <v>No</v>
      </c>
    </row>
    <row r="11667" spans="1:13" x14ac:dyDescent="0.25">
      <c r="A11667" s="126" t="s">
        <v>12154</v>
      </c>
      <c r="B11667" s="126" t="s">
        <v>12155</v>
      </c>
      <c r="C11667" s="126" t="s">
        <v>75</v>
      </c>
      <c r="D11667" s="127">
        <v>0.53700000000000003</v>
      </c>
      <c r="E11667" s="128">
        <v>198</v>
      </c>
      <c r="F11667" s="128">
        <v>142</v>
      </c>
      <c r="G11667" s="126" t="s">
        <v>13761</v>
      </c>
      <c r="H11667" s="126" t="s">
        <v>20256</v>
      </c>
      <c r="I11667" s="126" t="s">
        <v>21097</v>
      </c>
      <c r="J11667" s="126" t="s">
        <v>26259</v>
      </c>
      <c r="K11667" s="9">
        <f>_xlfn.IFNA(VLOOKUP(Table5[[#This Row],[Section]],SubSill_Tier,2,FALSE),0)</f>
        <v>0</v>
      </c>
      <c r="L11667" s="9" t="str">
        <f t="shared" si="191"/>
        <v/>
      </c>
      <c r="M11667" s="205" t="str" cm="1">
        <f t="array" ref="M11667">_xlfn.IFS(NOT(ISERROR(VLOOKUP(Table5[[#This Row],[Section]],TB_notTB,1,FALSE))),"No",LEFT(Table5[[#This Row],[Section]],3)="ETB","PLS",LEFT(Table5[[#This Row],[Section]],1)="7","PDB",NOT(ISBLANK(Table5[[#This Row],[Section]])),"No")</f>
        <v>No</v>
      </c>
    </row>
    <row r="11668" spans="1:13" x14ac:dyDescent="0.25">
      <c r="A11668" s="126" t="s">
        <v>4499</v>
      </c>
      <c r="B11668" s="126" t="s">
        <v>4500</v>
      </c>
      <c r="C11668" s="126" t="s">
        <v>75</v>
      </c>
      <c r="D11668" s="127">
        <v>0.875</v>
      </c>
      <c r="E11668" s="128">
        <v>433</v>
      </c>
      <c r="F11668" s="128">
        <v>187</v>
      </c>
      <c r="G11668" s="126" t="s">
        <v>21301</v>
      </c>
      <c r="H11668" s="126" t="s">
        <v>21302</v>
      </c>
      <c r="I11668" s="126" t="s">
        <v>21303</v>
      </c>
      <c r="J11668" s="126" t="s">
        <v>26241</v>
      </c>
      <c r="K11668" s="9">
        <f>_xlfn.IFNA(VLOOKUP(Table5[[#This Row],[Section]],SubSill_Tier,2,FALSE),0)</f>
        <v>0</v>
      </c>
      <c r="L11668" s="9" t="str">
        <f t="shared" si="191"/>
        <v/>
      </c>
      <c r="M11668" s="205" t="str" cm="1">
        <f t="array" ref="M11668">_xlfn.IFS(NOT(ISERROR(VLOOKUP(Table5[[#This Row],[Section]],TB_notTB,1,FALSE))),"No",LEFT(Table5[[#This Row],[Section]],3)="ETB","PLS",LEFT(Table5[[#This Row],[Section]],1)="7","PDB",NOT(ISBLANK(Table5[[#This Row],[Section]])),"No")</f>
        <v>No</v>
      </c>
    </row>
    <row r="11669" spans="1:13" x14ac:dyDescent="0.25">
      <c r="A11669" s="126" t="s">
        <v>4501</v>
      </c>
      <c r="B11669" s="126" t="s">
        <v>4502</v>
      </c>
      <c r="C11669" s="126" t="s">
        <v>75</v>
      </c>
      <c r="D11669" s="127">
        <v>0.47499999999999998</v>
      </c>
      <c r="E11669" s="128">
        <v>252</v>
      </c>
      <c r="F11669" s="128">
        <v>100</v>
      </c>
      <c r="G11669" s="126" t="s">
        <v>21301</v>
      </c>
      <c r="H11669" s="126" t="s">
        <v>21302</v>
      </c>
      <c r="I11669" s="126" t="s">
        <v>21303</v>
      </c>
      <c r="J11669" s="126" t="s">
        <v>26241</v>
      </c>
      <c r="K11669" s="9">
        <f>_xlfn.IFNA(VLOOKUP(Table5[[#This Row],[Section]],SubSill_Tier,2,FALSE),0)</f>
        <v>0</v>
      </c>
      <c r="L11669" s="9" t="str">
        <f t="shared" si="191"/>
        <v/>
      </c>
      <c r="M11669" s="205" t="str" cm="1">
        <f t="array" ref="M11669">_xlfn.IFS(NOT(ISERROR(VLOOKUP(Table5[[#This Row],[Section]],TB_notTB,1,FALSE))),"No",LEFT(Table5[[#This Row],[Section]],3)="ETB","PLS",LEFT(Table5[[#This Row],[Section]],1)="7","PDB",NOT(ISBLANK(Table5[[#This Row],[Section]])),"No")</f>
        <v>No</v>
      </c>
    </row>
    <row r="11670" spans="1:13" x14ac:dyDescent="0.25">
      <c r="A11670" s="126" t="s">
        <v>4503</v>
      </c>
      <c r="B11670" s="126" t="s">
        <v>4504</v>
      </c>
      <c r="C11670" s="126" t="s">
        <v>75</v>
      </c>
      <c r="D11670" s="127">
        <v>0.308</v>
      </c>
      <c r="E11670" s="128">
        <v>190</v>
      </c>
      <c r="F11670" s="128">
        <v>100</v>
      </c>
      <c r="G11670" s="126" t="s">
        <v>21301</v>
      </c>
      <c r="H11670" s="126" t="s">
        <v>21302</v>
      </c>
      <c r="I11670" s="126" t="s">
        <v>21303</v>
      </c>
      <c r="J11670" s="126" t="s">
        <v>26241</v>
      </c>
      <c r="K11670" s="9">
        <f>_xlfn.IFNA(VLOOKUP(Table5[[#This Row],[Section]],SubSill_Tier,2,FALSE),0)</f>
        <v>0</v>
      </c>
      <c r="L11670" s="9" t="str">
        <f t="shared" si="191"/>
        <v/>
      </c>
      <c r="M11670" s="205" t="str" cm="1">
        <f t="array" ref="M11670">_xlfn.IFS(NOT(ISERROR(VLOOKUP(Table5[[#This Row],[Section]],TB_notTB,1,FALSE))),"No",LEFT(Table5[[#This Row],[Section]],3)="ETB","PLS",LEFT(Table5[[#This Row],[Section]],1)="7","PDB",NOT(ISBLANK(Table5[[#This Row],[Section]])),"No")</f>
        <v>No</v>
      </c>
    </row>
    <row r="11671" spans="1:13" x14ac:dyDescent="0.25">
      <c r="A11671" s="126" t="s">
        <v>4505</v>
      </c>
      <c r="B11671" s="126" t="s">
        <v>4506</v>
      </c>
      <c r="C11671" s="126" t="s">
        <v>75</v>
      </c>
      <c r="D11671" s="127">
        <v>0.32700000000000001</v>
      </c>
      <c r="E11671" s="128">
        <v>202</v>
      </c>
      <c r="F11671" s="128">
        <v>100</v>
      </c>
      <c r="G11671" s="126" t="s">
        <v>13799</v>
      </c>
      <c r="H11671" s="126" t="s">
        <v>20357</v>
      </c>
      <c r="I11671" s="126" t="s">
        <v>21255</v>
      </c>
      <c r="J11671" s="126" t="s">
        <v>26241</v>
      </c>
      <c r="K11671" s="9">
        <f>_xlfn.IFNA(VLOOKUP(Table5[[#This Row],[Section]],SubSill_Tier,2,FALSE),0)</f>
        <v>0</v>
      </c>
      <c r="L11671" s="9" t="str">
        <f t="shared" si="191"/>
        <v/>
      </c>
      <c r="M11671" s="205" t="str" cm="1">
        <f t="array" ref="M11671">_xlfn.IFS(NOT(ISERROR(VLOOKUP(Table5[[#This Row],[Section]],TB_notTB,1,FALSE))),"No",LEFT(Table5[[#This Row],[Section]],3)="ETB","PLS",LEFT(Table5[[#This Row],[Section]],1)="7","PDB",NOT(ISBLANK(Table5[[#This Row],[Section]])),"No")</f>
        <v>No</v>
      </c>
    </row>
    <row r="11672" spans="1:13" x14ac:dyDescent="0.25">
      <c r="A11672" s="126" t="s">
        <v>9512</v>
      </c>
      <c r="B11672" s="126" t="s">
        <v>28709</v>
      </c>
      <c r="C11672" s="126" t="s">
        <v>75</v>
      </c>
      <c r="D11672" s="127">
        <v>2.8730000000000002</v>
      </c>
      <c r="E11672" s="128">
        <v>371</v>
      </c>
      <c r="F11672" s="128">
        <v>371</v>
      </c>
      <c r="G11672" s="126" t="s">
        <v>13718</v>
      </c>
      <c r="H11672" s="126" t="s">
        <v>20127</v>
      </c>
      <c r="I11672" s="126" t="s">
        <v>21060</v>
      </c>
      <c r="J11672" s="126" t="s">
        <v>26235</v>
      </c>
      <c r="K11672" s="9">
        <f>_xlfn.IFNA(VLOOKUP(Table5[[#This Row],[Section]],SubSill_Tier,2,FALSE),0)</f>
        <v>0</v>
      </c>
      <c r="L11672" s="9" t="str">
        <f t="shared" si="191"/>
        <v/>
      </c>
      <c r="M11672" s="205" t="str" cm="1">
        <f t="array" ref="M11672">_xlfn.IFS(NOT(ISERROR(VLOOKUP(Table5[[#This Row],[Section]],TB_notTB,1,FALSE))),"No",LEFT(Table5[[#This Row],[Section]],3)="ETB","PLS",LEFT(Table5[[#This Row],[Section]],1)="7","PDB",NOT(ISBLANK(Table5[[#This Row],[Section]])),"No")</f>
        <v>No</v>
      </c>
    </row>
    <row r="11673" spans="1:13" x14ac:dyDescent="0.25">
      <c r="A11673" s="126" t="s">
        <v>9513</v>
      </c>
      <c r="B11673" s="126" t="s">
        <v>28710</v>
      </c>
      <c r="C11673" s="126" t="s">
        <v>75</v>
      </c>
      <c r="D11673" s="127">
        <v>2.238</v>
      </c>
      <c r="E11673" s="128">
        <v>283</v>
      </c>
      <c r="F11673" s="128">
        <v>283</v>
      </c>
      <c r="G11673" s="126" t="s">
        <v>13718</v>
      </c>
      <c r="H11673" s="126" t="s">
        <v>20127</v>
      </c>
      <c r="I11673" s="126" t="s">
        <v>21060</v>
      </c>
      <c r="J11673" s="126" t="s">
        <v>26236</v>
      </c>
      <c r="K11673" s="9">
        <f>_xlfn.IFNA(VLOOKUP(Table5[[#This Row],[Section]],SubSill_Tier,2,FALSE),0)</f>
        <v>0</v>
      </c>
      <c r="L11673" s="9" t="str">
        <f t="shared" si="191"/>
        <v/>
      </c>
      <c r="M11673" s="205" t="str" cm="1">
        <f t="array" ref="M11673">_xlfn.IFS(NOT(ISERROR(VLOOKUP(Table5[[#This Row],[Section]],TB_notTB,1,FALSE))),"No",LEFT(Table5[[#This Row],[Section]],3)="ETB","PLS",LEFT(Table5[[#This Row],[Section]],1)="7","PDB",NOT(ISBLANK(Table5[[#This Row],[Section]])),"No")</f>
        <v>No</v>
      </c>
    </row>
    <row r="11674" spans="1:13" x14ac:dyDescent="0.25">
      <c r="A11674" s="126" t="s">
        <v>9514</v>
      </c>
      <c r="B11674" s="126" t="s">
        <v>28711</v>
      </c>
      <c r="C11674" s="126" t="s">
        <v>75</v>
      </c>
      <c r="D11674" s="127">
        <v>2.157</v>
      </c>
      <c r="E11674" s="128">
        <v>214</v>
      </c>
      <c r="F11674" s="128">
        <v>214</v>
      </c>
      <c r="G11674" s="126" t="s">
        <v>13715</v>
      </c>
      <c r="H11674" s="126" t="s">
        <v>20123</v>
      </c>
      <c r="I11674" s="126" t="s">
        <v>21058</v>
      </c>
      <c r="J11674" s="126" t="s">
        <v>26235</v>
      </c>
      <c r="K11674" s="9">
        <f>_xlfn.IFNA(VLOOKUP(Table5[[#This Row],[Section]],SubSill_Tier,2,FALSE),0)</f>
        <v>0</v>
      </c>
      <c r="L11674" s="9" t="str">
        <f t="shared" si="191"/>
        <v/>
      </c>
      <c r="M11674" s="205" t="str" cm="1">
        <f t="array" ref="M11674">_xlfn.IFS(NOT(ISERROR(VLOOKUP(Table5[[#This Row],[Section]],TB_notTB,1,FALSE))),"No",LEFT(Table5[[#This Row],[Section]],3)="ETB","PLS",LEFT(Table5[[#This Row],[Section]],1)="7","PDB",NOT(ISBLANK(Table5[[#This Row],[Section]])),"No")</f>
        <v>No</v>
      </c>
    </row>
    <row r="11675" spans="1:13" x14ac:dyDescent="0.25">
      <c r="A11675" s="126" t="s">
        <v>9515</v>
      </c>
      <c r="B11675" s="126" t="s">
        <v>28712</v>
      </c>
      <c r="C11675" s="126" t="s">
        <v>75</v>
      </c>
      <c r="D11675" s="127">
        <v>5.4779999999999998</v>
      </c>
      <c r="E11675" s="128">
        <v>553</v>
      </c>
      <c r="F11675" s="128">
        <v>553</v>
      </c>
      <c r="G11675" s="126" t="s">
        <v>13718</v>
      </c>
      <c r="H11675" s="126" t="s">
        <v>20127</v>
      </c>
      <c r="I11675" s="126" t="s">
        <v>21060</v>
      </c>
      <c r="J11675" s="126" t="s">
        <v>26245</v>
      </c>
      <c r="K11675" s="9">
        <f>_xlfn.IFNA(VLOOKUP(Table5[[#This Row],[Section]],SubSill_Tier,2,FALSE),0)</f>
        <v>0</v>
      </c>
      <c r="L11675" s="9" t="str">
        <f t="shared" si="191"/>
        <v/>
      </c>
      <c r="M11675" s="205" t="str" cm="1">
        <f t="array" ref="M11675">_xlfn.IFS(NOT(ISERROR(VLOOKUP(Table5[[#This Row],[Section]],TB_notTB,1,FALSE))),"No",LEFT(Table5[[#This Row],[Section]],3)="ETB","PLS",LEFT(Table5[[#This Row],[Section]],1)="7","PDB",NOT(ISBLANK(Table5[[#This Row],[Section]])),"No")</f>
        <v>No</v>
      </c>
    </row>
    <row r="11676" spans="1:13" x14ac:dyDescent="0.25">
      <c r="A11676" s="126" t="s">
        <v>4507</v>
      </c>
      <c r="B11676" s="126" t="s">
        <v>22009</v>
      </c>
      <c r="C11676" s="126" t="s">
        <v>75</v>
      </c>
      <c r="D11676" s="127">
        <v>1.55</v>
      </c>
      <c r="E11676" s="128">
        <v>351</v>
      </c>
      <c r="F11676" s="128">
        <v>351</v>
      </c>
      <c r="G11676" s="126" t="s">
        <v>21166</v>
      </c>
      <c r="H11676" s="126" t="s">
        <v>21167</v>
      </c>
      <c r="I11676" s="126" t="s">
        <v>21168</v>
      </c>
      <c r="J11676" s="126" t="s">
        <v>26362</v>
      </c>
      <c r="K11676" s="9">
        <f>_xlfn.IFNA(VLOOKUP(Table5[[#This Row],[Section]],SubSill_Tier,2,FALSE),0)</f>
        <v>0</v>
      </c>
      <c r="L11676" s="9" t="str">
        <f t="shared" si="191"/>
        <v/>
      </c>
      <c r="M11676" s="205" t="str" cm="1">
        <f t="array" ref="M11676">_xlfn.IFS(NOT(ISERROR(VLOOKUP(Table5[[#This Row],[Section]],TB_notTB,1,FALSE))),"No",LEFT(Table5[[#This Row],[Section]],3)="ETB","PLS",LEFT(Table5[[#This Row],[Section]],1)="7","PDB",NOT(ISBLANK(Table5[[#This Row],[Section]])),"No")</f>
        <v>No</v>
      </c>
    </row>
    <row r="11677" spans="1:13" x14ac:dyDescent="0.25">
      <c r="A11677" s="126" t="s">
        <v>12156</v>
      </c>
      <c r="B11677" s="126" t="s">
        <v>12157</v>
      </c>
      <c r="C11677" s="126" t="s">
        <v>98</v>
      </c>
      <c r="D11677" s="127">
        <v>0.66700000000000004</v>
      </c>
      <c r="E11677" s="128">
        <v>213</v>
      </c>
      <c r="F11677" s="128">
        <v>193</v>
      </c>
      <c r="G11677" s="126" t="s">
        <v>18959</v>
      </c>
      <c r="H11677" s="126" t="s">
        <v>20335</v>
      </c>
      <c r="I11677" s="126" t="s">
        <v>21210</v>
      </c>
      <c r="J11677" s="126" t="s">
        <v>26327</v>
      </c>
      <c r="K11677" s="9">
        <f>_xlfn.IFNA(VLOOKUP(Table5[[#This Row],[Section]],SubSill_Tier,2,FALSE),0)</f>
        <v>0</v>
      </c>
      <c r="L11677" s="9" t="str">
        <f t="shared" si="191"/>
        <v/>
      </c>
      <c r="M11677" s="205" t="str" cm="1">
        <f t="array" ref="M11677">_xlfn.IFS(NOT(ISERROR(VLOOKUP(Table5[[#This Row],[Section]],TB_notTB,1,FALSE))),"No",LEFT(Table5[[#This Row],[Section]],3)="ETB","PLS",LEFT(Table5[[#This Row],[Section]],1)="7","PDB",NOT(ISBLANK(Table5[[#This Row],[Section]])),"No")</f>
        <v>No</v>
      </c>
    </row>
    <row r="11678" spans="1:13" x14ac:dyDescent="0.25">
      <c r="A11678" s="126" t="s">
        <v>12158</v>
      </c>
      <c r="B11678" s="126" t="s">
        <v>12159</v>
      </c>
      <c r="C11678" s="126" t="s">
        <v>98</v>
      </c>
      <c r="D11678" s="127">
        <v>0.88800000000000001</v>
      </c>
      <c r="E11678" s="128">
        <v>297</v>
      </c>
      <c r="F11678" s="128">
        <v>230</v>
      </c>
      <c r="G11678" s="126" t="s">
        <v>13791</v>
      </c>
      <c r="H11678" s="126" t="s">
        <v>20314</v>
      </c>
      <c r="I11678" s="126" t="s">
        <v>21197</v>
      </c>
      <c r="J11678" s="126" t="s">
        <v>26314</v>
      </c>
      <c r="K11678" s="9">
        <f>_xlfn.IFNA(VLOOKUP(Table5[[#This Row],[Section]],SubSill_Tier,2,FALSE),0)</f>
        <v>0</v>
      </c>
      <c r="L11678" s="9" t="str">
        <f t="shared" si="191"/>
        <v/>
      </c>
      <c r="M11678" s="205" t="str" cm="1">
        <f t="array" ref="M11678">_xlfn.IFS(NOT(ISERROR(VLOOKUP(Table5[[#This Row],[Section]],TB_notTB,1,FALSE))),"No",LEFT(Table5[[#This Row],[Section]],3)="ETB","PLS",LEFT(Table5[[#This Row],[Section]],1)="7","PDB",NOT(ISBLANK(Table5[[#This Row],[Section]])),"No")</f>
        <v>No</v>
      </c>
    </row>
    <row r="11679" spans="1:13" x14ac:dyDescent="0.25">
      <c r="A11679" s="126" t="s">
        <v>12160</v>
      </c>
      <c r="B11679" s="126" t="s">
        <v>12161</v>
      </c>
      <c r="C11679" s="126" t="s">
        <v>98</v>
      </c>
      <c r="D11679" s="127">
        <v>0.79100000000000004</v>
      </c>
      <c r="E11679" s="128">
        <v>230</v>
      </c>
      <c r="F11679" s="128">
        <v>185</v>
      </c>
      <c r="G11679" s="126" t="s">
        <v>18959</v>
      </c>
      <c r="H11679" s="126" t="s">
        <v>20335</v>
      </c>
      <c r="I11679" s="126" t="s">
        <v>21210</v>
      </c>
      <c r="J11679" s="126" t="s">
        <v>26327</v>
      </c>
      <c r="K11679" s="9">
        <f>_xlfn.IFNA(VLOOKUP(Table5[[#This Row],[Section]],SubSill_Tier,2,FALSE),0)</f>
        <v>0</v>
      </c>
      <c r="L11679" s="9" t="str">
        <f t="shared" si="191"/>
        <v/>
      </c>
      <c r="M11679" s="205" t="str" cm="1">
        <f t="array" ref="M11679">_xlfn.IFS(NOT(ISERROR(VLOOKUP(Table5[[#This Row],[Section]],TB_notTB,1,FALSE))),"No",LEFT(Table5[[#This Row],[Section]],3)="ETB","PLS",LEFT(Table5[[#This Row],[Section]],1)="7","PDB",NOT(ISBLANK(Table5[[#This Row],[Section]])),"No")</f>
        <v>No</v>
      </c>
    </row>
    <row r="11680" spans="1:13" x14ac:dyDescent="0.25">
      <c r="A11680" s="126" t="s">
        <v>9516</v>
      </c>
      <c r="B11680" s="126" t="s">
        <v>12899</v>
      </c>
      <c r="C11680" s="126" t="s">
        <v>75</v>
      </c>
      <c r="D11680" s="127">
        <v>4.1580000000000004</v>
      </c>
      <c r="E11680" s="128">
        <v>157</v>
      </c>
      <c r="F11680" s="128">
        <v>157</v>
      </c>
      <c r="G11680" s="126" t="s">
        <v>13716</v>
      </c>
      <c r="H11680" s="126" t="s">
        <v>21094</v>
      </c>
      <c r="I11680" s="126" t="s">
        <v>21095</v>
      </c>
      <c r="J11680" s="126" t="s">
        <v>26237</v>
      </c>
      <c r="K11680" s="9">
        <f>_xlfn.IFNA(VLOOKUP(Table5[[#This Row],[Section]],SubSill_Tier,2,FALSE),0)</f>
        <v>0</v>
      </c>
      <c r="L11680" s="9" t="str">
        <f t="shared" si="191"/>
        <v>Wall</v>
      </c>
      <c r="M11680" s="205" t="str" cm="1">
        <f t="array" ref="M11680">_xlfn.IFS(NOT(ISERROR(VLOOKUP(Table5[[#This Row],[Section]],TB_notTB,1,FALSE))),"No",LEFT(Table5[[#This Row],[Section]],3)="ETB","PLS",LEFT(Table5[[#This Row],[Section]],1)="7","PDB",NOT(ISBLANK(Table5[[#This Row],[Section]])),"No")</f>
        <v>No</v>
      </c>
    </row>
    <row r="11681" spans="1:13" x14ac:dyDescent="0.25">
      <c r="A11681" s="126" t="s">
        <v>9517</v>
      </c>
      <c r="B11681" s="126" t="s">
        <v>12805</v>
      </c>
      <c r="C11681" s="126" t="s">
        <v>75</v>
      </c>
      <c r="D11681" s="127">
        <v>0.90700000000000003</v>
      </c>
      <c r="E11681" s="128">
        <v>275</v>
      </c>
      <c r="F11681" s="128">
        <v>275</v>
      </c>
      <c r="G11681" s="126" t="s">
        <v>13713</v>
      </c>
      <c r="H11681" s="126" t="s">
        <v>21056</v>
      </c>
      <c r="I11681" s="126" t="s">
        <v>21057</v>
      </c>
      <c r="J11681" s="126" t="s">
        <v>26281</v>
      </c>
      <c r="K11681" s="9">
        <f>_xlfn.IFNA(VLOOKUP(Table5[[#This Row],[Section]],SubSill_Tier,2,FALSE),0)</f>
        <v>0</v>
      </c>
      <c r="L11681" s="9" t="str">
        <f t="shared" si="191"/>
        <v>Wall</v>
      </c>
      <c r="M11681" s="205" t="str" cm="1">
        <f t="array" ref="M11681">_xlfn.IFS(NOT(ISERROR(VLOOKUP(Table5[[#This Row],[Section]],TB_notTB,1,FALSE))),"No",LEFT(Table5[[#This Row],[Section]],3)="ETB","PLS",LEFT(Table5[[#This Row],[Section]],1)="7","PDB",NOT(ISBLANK(Table5[[#This Row],[Section]])),"No")</f>
        <v>No</v>
      </c>
    </row>
    <row r="11682" spans="1:13" x14ac:dyDescent="0.25">
      <c r="A11682" s="126" t="s">
        <v>9518</v>
      </c>
      <c r="B11682" s="126" t="s">
        <v>12806</v>
      </c>
      <c r="C11682" s="126" t="s">
        <v>75</v>
      </c>
      <c r="D11682" s="127">
        <v>0.21299999999999999</v>
      </c>
      <c r="E11682" s="128">
        <v>122</v>
      </c>
      <c r="F11682" s="128">
        <v>122</v>
      </c>
      <c r="G11682" s="126" t="s">
        <v>13713</v>
      </c>
      <c r="H11682" s="126" t="s">
        <v>21056</v>
      </c>
      <c r="I11682" s="126" t="s">
        <v>21057</v>
      </c>
      <c r="J11682" s="126" t="s">
        <v>26233</v>
      </c>
      <c r="K11682" s="9">
        <f>_xlfn.IFNA(VLOOKUP(Table5[[#This Row],[Section]],SubSill_Tier,2,FALSE),0)</f>
        <v>0</v>
      </c>
      <c r="L11682" s="9" t="str">
        <f t="shared" si="191"/>
        <v/>
      </c>
      <c r="M11682" s="205" t="str" cm="1">
        <f t="array" ref="M11682">_xlfn.IFS(NOT(ISERROR(VLOOKUP(Table5[[#This Row],[Section]],TB_notTB,1,FALSE))),"No",LEFT(Table5[[#This Row],[Section]],3)="ETB","PLS",LEFT(Table5[[#This Row],[Section]],1)="7","PDB",NOT(ISBLANK(Table5[[#This Row],[Section]])),"No")</f>
        <v>No</v>
      </c>
    </row>
    <row r="11683" spans="1:13" x14ac:dyDescent="0.25">
      <c r="A11683" s="126" t="s">
        <v>9519</v>
      </c>
      <c r="B11683" s="126" t="s">
        <v>12807</v>
      </c>
      <c r="C11683" s="126" t="s">
        <v>75</v>
      </c>
      <c r="D11683" s="127">
        <v>0.23499999999999999</v>
      </c>
      <c r="E11683" s="128">
        <v>120</v>
      </c>
      <c r="F11683" s="128">
        <v>120</v>
      </c>
      <c r="G11683" s="126" t="s">
        <v>13713</v>
      </c>
      <c r="H11683" s="126" t="s">
        <v>21056</v>
      </c>
      <c r="I11683" s="126" t="s">
        <v>21057</v>
      </c>
      <c r="J11683" s="126" t="s">
        <v>26233</v>
      </c>
      <c r="K11683" s="9">
        <f>_xlfn.IFNA(VLOOKUP(Table5[[#This Row],[Section]],SubSill_Tier,2,FALSE),0)</f>
        <v>0</v>
      </c>
      <c r="L11683" s="9" t="str">
        <f t="shared" si="191"/>
        <v/>
      </c>
      <c r="M11683" s="205" t="str" cm="1">
        <f t="array" ref="M11683">_xlfn.IFS(NOT(ISERROR(VLOOKUP(Table5[[#This Row],[Section]],TB_notTB,1,FALSE))),"No",LEFT(Table5[[#This Row],[Section]],3)="ETB","PLS",LEFT(Table5[[#This Row],[Section]],1)="7","PDB",NOT(ISBLANK(Table5[[#This Row],[Section]])),"No")</f>
        <v>No</v>
      </c>
    </row>
    <row r="11684" spans="1:13" x14ac:dyDescent="0.25">
      <c r="A11684" s="126" t="s">
        <v>9520</v>
      </c>
      <c r="B11684" s="126" t="s">
        <v>28713</v>
      </c>
      <c r="C11684" s="126" t="s">
        <v>75</v>
      </c>
      <c r="D11684" s="127">
        <v>2.754</v>
      </c>
      <c r="E11684" s="128">
        <v>351</v>
      </c>
      <c r="F11684" s="128">
        <v>351</v>
      </c>
      <c r="G11684" s="126" t="s">
        <v>13715</v>
      </c>
      <c r="H11684" s="126" t="s">
        <v>20123</v>
      </c>
      <c r="I11684" s="126" t="s">
        <v>21058</v>
      </c>
      <c r="J11684" s="126" t="s">
        <v>26235</v>
      </c>
      <c r="K11684" s="9">
        <f>_xlfn.IFNA(VLOOKUP(Table5[[#This Row],[Section]],SubSill_Tier,2,FALSE),0)</f>
        <v>0</v>
      </c>
      <c r="L11684" s="9" t="str">
        <f t="shared" si="191"/>
        <v/>
      </c>
      <c r="M11684" s="205" t="str" cm="1">
        <f t="array" ref="M11684">_xlfn.IFS(NOT(ISERROR(VLOOKUP(Table5[[#This Row],[Section]],TB_notTB,1,FALSE))),"No",LEFT(Table5[[#This Row],[Section]],3)="ETB","PLS",LEFT(Table5[[#This Row],[Section]],1)="7","PDB",NOT(ISBLANK(Table5[[#This Row],[Section]])),"No")</f>
        <v>No</v>
      </c>
    </row>
    <row r="11685" spans="1:13" x14ac:dyDescent="0.25">
      <c r="A11685" s="126" t="s">
        <v>21487</v>
      </c>
      <c r="B11685" s="126" t="s">
        <v>3598</v>
      </c>
      <c r="C11685" s="126" t="s">
        <v>75</v>
      </c>
      <c r="D11685" s="127">
        <v>0.502</v>
      </c>
      <c r="E11685" s="128">
        <v>218</v>
      </c>
      <c r="F11685" s="128">
        <v>100</v>
      </c>
      <c r="G11685" s="126" t="s">
        <v>13724</v>
      </c>
      <c r="H11685" s="126" t="s">
        <v>21063</v>
      </c>
      <c r="I11685" s="126" t="s">
        <v>21064</v>
      </c>
      <c r="J11685" s="126" t="s">
        <v>26233</v>
      </c>
      <c r="K11685" s="9">
        <f>_xlfn.IFNA(VLOOKUP(Table5[[#This Row],[Section]],SubSill_Tier,2,FALSE),0)</f>
        <v>0</v>
      </c>
      <c r="L11685" s="9" t="str">
        <f t="shared" si="191"/>
        <v/>
      </c>
      <c r="M11685" s="205" t="str" cm="1">
        <f t="array" ref="M11685">_xlfn.IFS(NOT(ISERROR(VLOOKUP(Table5[[#This Row],[Section]],TB_notTB,1,FALSE))),"No",LEFT(Table5[[#This Row],[Section]],3)="ETB","PLS",LEFT(Table5[[#This Row],[Section]],1)="7","PDB",NOT(ISBLANK(Table5[[#This Row],[Section]])),"No")</f>
        <v>No</v>
      </c>
    </row>
    <row r="11686" spans="1:13" x14ac:dyDescent="0.25">
      <c r="A11686" s="126" t="s">
        <v>12162</v>
      </c>
      <c r="B11686" s="126" t="s">
        <v>12163</v>
      </c>
      <c r="C11686" s="126" t="s">
        <v>98</v>
      </c>
      <c r="D11686" s="127">
        <v>1.0940000000000001</v>
      </c>
      <c r="E11686" s="128">
        <v>244</v>
      </c>
      <c r="F11686" s="128">
        <v>185</v>
      </c>
      <c r="G11686" s="126" t="s">
        <v>13791</v>
      </c>
      <c r="H11686" s="126" t="s">
        <v>20314</v>
      </c>
      <c r="I11686" s="126" t="s">
        <v>21197</v>
      </c>
      <c r="J11686" s="126" t="s">
        <v>26314</v>
      </c>
      <c r="K11686" s="9">
        <f>_xlfn.IFNA(VLOOKUP(Table5[[#This Row],[Section]],SubSill_Tier,2,FALSE),0)</f>
        <v>0</v>
      </c>
      <c r="L11686" s="9" t="str">
        <f t="shared" si="191"/>
        <v/>
      </c>
      <c r="M11686" s="205" t="str" cm="1">
        <f t="array" ref="M11686">_xlfn.IFS(NOT(ISERROR(VLOOKUP(Table5[[#This Row],[Section]],TB_notTB,1,FALSE))),"No",LEFT(Table5[[#This Row],[Section]],3)="ETB","PLS",LEFT(Table5[[#This Row],[Section]],1)="7","PDB",NOT(ISBLANK(Table5[[#This Row],[Section]])),"No")</f>
        <v>No</v>
      </c>
    </row>
    <row r="11687" spans="1:13" x14ac:dyDescent="0.25">
      <c r="A11687" s="126" t="s">
        <v>4508</v>
      </c>
      <c r="B11687" s="126" t="s">
        <v>92</v>
      </c>
      <c r="C11687" s="126" t="s">
        <v>75</v>
      </c>
      <c r="D11687" s="127">
        <v>0.248</v>
      </c>
      <c r="E11687" s="128">
        <v>174</v>
      </c>
      <c r="F11687" s="128">
        <v>100</v>
      </c>
      <c r="G11687" s="126" t="s">
        <v>13774</v>
      </c>
      <c r="H11687" s="126" t="s">
        <v>20219</v>
      </c>
      <c r="I11687" s="126" t="s">
        <v>21132</v>
      </c>
      <c r="J11687" s="126" t="s">
        <v>26241</v>
      </c>
      <c r="K11687" s="9">
        <f>_xlfn.IFNA(VLOOKUP(Table5[[#This Row],[Section]],SubSill_Tier,2,FALSE),0)</f>
        <v>0</v>
      </c>
      <c r="L11687" s="9" t="str">
        <f t="shared" si="191"/>
        <v/>
      </c>
      <c r="M11687" s="205" t="str" cm="1">
        <f t="array" ref="M11687">_xlfn.IFS(NOT(ISERROR(VLOOKUP(Table5[[#This Row],[Section]],TB_notTB,1,FALSE))),"No",LEFT(Table5[[#This Row],[Section]],3)="ETB","PLS",LEFT(Table5[[#This Row],[Section]],1)="7","PDB",NOT(ISBLANK(Table5[[#This Row],[Section]])),"No")</f>
        <v>No</v>
      </c>
    </row>
    <row r="11688" spans="1:13" x14ac:dyDescent="0.25">
      <c r="A11688" s="126" t="s">
        <v>9521</v>
      </c>
      <c r="B11688" s="126" t="s">
        <v>12900</v>
      </c>
      <c r="C11688" s="126" t="s">
        <v>75</v>
      </c>
      <c r="D11688" s="127">
        <v>3.0110000000000001</v>
      </c>
      <c r="E11688" s="128">
        <v>129</v>
      </c>
      <c r="F11688" s="128">
        <v>129</v>
      </c>
      <c r="G11688" s="126" t="s">
        <v>13716</v>
      </c>
      <c r="H11688" s="126" t="s">
        <v>21094</v>
      </c>
      <c r="I11688" s="126" t="s">
        <v>21095</v>
      </c>
      <c r="J11688" s="126" t="s">
        <v>26237</v>
      </c>
      <c r="K11688" s="9">
        <f>_xlfn.IFNA(VLOOKUP(Table5[[#This Row],[Section]],SubSill_Tier,2,FALSE),0)</f>
        <v>0</v>
      </c>
      <c r="L11688" s="9" t="str">
        <f t="shared" si="191"/>
        <v>Wall</v>
      </c>
      <c r="M11688" s="205" t="str" cm="1">
        <f t="array" ref="M11688">_xlfn.IFS(NOT(ISERROR(VLOOKUP(Table5[[#This Row],[Section]],TB_notTB,1,FALSE))),"No",LEFT(Table5[[#This Row],[Section]],3)="ETB","PLS",LEFT(Table5[[#This Row],[Section]],1)="7","PDB",NOT(ISBLANK(Table5[[#This Row],[Section]])),"No")</f>
        <v>No</v>
      </c>
    </row>
    <row r="11689" spans="1:13" x14ac:dyDescent="0.25">
      <c r="A11689" s="126" t="s">
        <v>12164</v>
      </c>
      <c r="B11689" s="126" t="s">
        <v>11751</v>
      </c>
      <c r="C11689" s="126" t="s">
        <v>75</v>
      </c>
      <c r="D11689" s="127">
        <v>3.3889999999999998</v>
      </c>
      <c r="E11689" s="128">
        <v>535</v>
      </c>
      <c r="F11689" s="128">
        <v>535</v>
      </c>
      <c r="G11689" s="126" t="s">
        <v>13742</v>
      </c>
      <c r="H11689" s="126" t="s">
        <v>20193</v>
      </c>
      <c r="I11689" s="126" t="s">
        <v>21096</v>
      </c>
      <c r="J11689" s="126" t="s">
        <v>26262</v>
      </c>
      <c r="K11689" s="9">
        <f>_xlfn.IFNA(VLOOKUP(Table5[[#This Row],[Section]],SubSill_Tier,2,FALSE),0)</f>
        <v>0</v>
      </c>
      <c r="L11689" s="9" t="str">
        <f t="shared" si="191"/>
        <v/>
      </c>
      <c r="M11689" s="205" t="str" cm="1">
        <f t="array" ref="M11689">_xlfn.IFS(NOT(ISERROR(VLOOKUP(Table5[[#This Row],[Section]],TB_notTB,1,FALSE))),"No",LEFT(Table5[[#This Row],[Section]],3)="ETB","PLS",LEFT(Table5[[#This Row],[Section]],1)="7","PDB",NOT(ISBLANK(Table5[[#This Row],[Section]])),"No")</f>
        <v>No</v>
      </c>
    </row>
    <row r="11690" spans="1:13" x14ac:dyDescent="0.25">
      <c r="A11690" s="126" t="s">
        <v>21488</v>
      </c>
      <c r="B11690" s="126" t="s">
        <v>26680</v>
      </c>
      <c r="C11690" s="126" t="s">
        <v>75</v>
      </c>
      <c r="D11690" s="127">
        <v>0.21299999999999999</v>
      </c>
      <c r="E11690" s="128">
        <v>116</v>
      </c>
      <c r="F11690" s="128">
        <v>116</v>
      </c>
      <c r="G11690" s="126" t="s">
        <v>13713</v>
      </c>
      <c r="H11690" s="126" t="s">
        <v>21056</v>
      </c>
      <c r="I11690" s="126" t="s">
        <v>21057</v>
      </c>
      <c r="J11690" s="126" t="s">
        <v>26233</v>
      </c>
      <c r="K11690" s="9">
        <f>_xlfn.IFNA(VLOOKUP(Table5[[#This Row],[Section]],SubSill_Tier,2,FALSE),0)</f>
        <v>0</v>
      </c>
      <c r="L11690" s="9" t="str">
        <f t="shared" si="191"/>
        <v/>
      </c>
      <c r="M11690" s="205" t="str" cm="1">
        <f t="array" ref="M11690">_xlfn.IFS(NOT(ISERROR(VLOOKUP(Table5[[#This Row],[Section]],TB_notTB,1,FALSE))),"No",LEFT(Table5[[#This Row],[Section]],3)="ETB","PLS",LEFT(Table5[[#This Row],[Section]],1)="7","PDB",NOT(ISBLANK(Table5[[#This Row],[Section]])),"No")</f>
        <v>No</v>
      </c>
    </row>
    <row r="11691" spans="1:13" x14ac:dyDescent="0.25">
      <c r="A11691" s="126" t="s">
        <v>21489</v>
      </c>
      <c r="B11691" s="126" t="s">
        <v>26681</v>
      </c>
      <c r="C11691" s="126" t="s">
        <v>75</v>
      </c>
      <c r="D11691" s="127">
        <v>0.219</v>
      </c>
      <c r="E11691" s="128">
        <v>118</v>
      </c>
      <c r="F11691" s="128">
        <v>118</v>
      </c>
      <c r="G11691" s="126" t="s">
        <v>13713</v>
      </c>
      <c r="H11691" s="126" t="s">
        <v>21056</v>
      </c>
      <c r="I11691" s="126" t="s">
        <v>21057</v>
      </c>
      <c r="J11691" s="126" t="s">
        <v>26233</v>
      </c>
      <c r="K11691" s="9">
        <f>_xlfn.IFNA(VLOOKUP(Table5[[#This Row],[Section]],SubSill_Tier,2,FALSE),0)</f>
        <v>0</v>
      </c>
      <c r="L11691" s="9" t="str">
        <f t="shared" si="191"/>
        <v/>
      </c>
      <c r="M11691" s="205" t="str" cm="1">
        <f t="array" ref="M11691">_xlfn.IFS(NOT(ISERROR(VLOOKUP(Table5[[#This Row],[Section]],TB_notTB,1,FALSE))),"No",LEFT(Table5[[#This Row],[Section]],3)="ETB","PLS",LEFT(Table5[[#This Row],[Section]],1)="7","PDB",NOT(ISBLANK(Table5[[#This Row],[Section]])),"No")</f>
        <v>No</v>
      </c>
    </row>
    <row r="11692" spans="1:13" x14ac:dyDescent="0.25">
      <c r="A11692" s="126" t="s">
        <v>4509</v>
      </c>
      <c r="B11692" s="126" t="s">
        <v>4510</v>
      </c>
      <c r="C11692" s="126" t="s">
        <v>75</v>
      </c>
      <c r="D11692" s="127">
        <v>0.57199999999999995</v>
      </c>
      <c r="E11692" s="128">
        <v>216</v>
      </c>
      <c r="F11692" s="128">
        <v>100</v>
      </c>
      <c r="G11692" s="126" t="s">
        <v>13712</v>
      </c>
      <c r="H11692" s="126" t="s">
        <v>20120</v>
      </c>
      <c r="I11692" s="126" t="s">
        <v>21055</v>
      </c>
      <c r="J11692" s="126" t="s">
        <v>26239</v>
      </c>
      <c r="K11692" s="9">
        <f>_xlfn.IFNA(VLOOKUP(Table5[[#This Row],[Section]],SubSill_Tier,2,FALSE),0)</f>
        <v>0</v>
      </c>
      <c r="L11692" s="9" t="str">
        <f t="shared" si="191"/>
        <v/>
      </c>
      <c r="M11692" s="205" t="str" cm="1">
        <f t="array" ref="M11692">_xlfn.IFS(NOT(ISERROR(VLOOKUP(Table5[[#This Row],[Section]],TB_notTB,1,FALSE))),"No",LEFT(Table5[[#This Row],[Section]],3)="ETB","PLS",LEFT(Table5[[#This Row],[Section]],1)="7","PDB",NOT(ISBLANK(Table5[[#This Row],[Section]])),"No")</f>
        <v>No</v>
      </c>
    </row>
    <row r="11693" spans="1:13" x14ac:dyDescent="0.25">
      <c r="A11693" s="126" t="s">
        <v>13073</v>
      </c>
      <c r="B11693" s="126" t="s">
        <v>3598</v>
      </c>
      <c r="C11693" s="126" t="s">
        <v>98</v>
      </c>
      <c r="D11693" s="127">
        <v>0.21099999999999999</v>
      </c>
      <c r="E11693" s="128">
        <v>112</v>
      </c>
      <c r="F11693" s="128">
        <v>100</v>
      </c>
      <c r="G11693" s="126" t="s">
        <v>13915</v>
      </c>
      <c r="H11693" s="126" t="s">
        <v>20571</v>
      </c>
      <c r="I11693" s="126" t="s">
        <v>20572</v>
      </c>
      <c r="J11693" s="126" t="s">
        <v>26241</v>
      </c>
      <c r="K11693" s="9">
        <f>_xlfn.IFNA(VLOOKUP(Table5[[#This Row],[Section]],SubSill_Tier,2,FALSE),0)</f>
        <v>0</v>
      </c>
      <c r="L11693" s="9" t="str">
        <f t="shared" si="191"/>
        <v/>
      </c>
      <c r="M11693" s="205" t="str" cm="1">
        <f t="array" ref="M11693">_xlfn.IFS(NOT(ISERROR(VLOOKUP(Table5[[#This Row],[Section]],TB_notTB,1,FALSE))),"No",LEFT(Table5[[#This Row],[Section]],3)="ETB","PLS",LEFT(Table5[[#This Row],[Section]],1)="7","PDB",NOT(ISBLANK(Table5[[#This Row],[Section]])),"No")</f>
        <v>No</v>
      </c>
    </row>
    <row r="11694" spans="1:13" x14ac:dyDescent="0.25">
      <c r="A11694" s="126" t="s">
        <v>13074</v>
      </c>
      <c r="B11694" s="126" t="s">
        <v>3598</v>
      </c>
      <c r="C11694" s="126" t="s">
        <v>98</v>
      </c>
      <c r="D11694" s="127">
        <v>0.36499999999999999</v>
      </c>
      <c r="E11694" s="128">
        <v>203</v>
      </c>
      <c r="F11694" s="128">
        <v>100</v>
      </c>
      <c r="G11694" s="126" t="s">
        <v>13915</v>
      </c>
      <c r="H11694" s="126" t="s">
        <v>20571</v>
      </c>
      <c r="I11694" s="126" t="s">
        <v>20572</v>
      </c>
      <c r="J11694" s="126" t="s">
        <v>26241</v>
      </c>
      <c r="K11694" s="9">
        <f>_xlfn.IFNA(VLOOKUP(Table5[[#This Row],[Section]],SubSill_Tier,2,FALSE),0)</f>
        <v>0</v>
      </c>
      <c r="L11694" s="9" t="str">
        <f t="shared" si="191"/>
        <v/>
      </c>
      <c r="M11694" s="205" t="str" cm="1">
        <f t="array" ref="M11694">_xlfn.IFS(NOT(ISERROR(VLOOKUP(Table5[[#This Row],[Section]],TB_notTB,1,FALSE))),"No",LEFT(Table5[[#This Row],[Section]],3)="ETB","PLS",LEFT(Table5[[#This Row],[Section]],1)="7","PDB",NOT(ISBLANK(Table5[[#This Row],[Section]])),"No")</f>
        <v>No</v>
      </c>
    </row>
    <row r="11695" spans="1:13" x14ac:dyDescent="0.25">
      <c r="A11695" s="130" t="s">
        <v>13075</v>
      </c>
      <c r="B11695" s="130" t="s">
        <v>3598</v>
      </c>
      <c r="C11695" s="130" t="s">
        <v>98</v>
      </c>
      <c r="D11695" s="131">
        <v>2.6760000000000002</v>
      </c>
      <c r="E11695" s="132">
        <v>621</v>
      </c>
      <c r="F11695" s="132">
        <v>265</v>
      </c>
      <c r="G11695" s="126" t="s">
        <v>13915</v>
      </c>
      <c r="H11695" s="126" t="s">
        <v>20571</v>
      </c>
      <c r="I11695" s="126" t="s">
        <v>20572</v>
      </c>
      <c r="J11695" s="126" t="s">
        <v>26241</v>
      </c>
      <c r="K11695" s="9">
        <f>_xlfn.IFNA(VLOOKUP(Table5[[#This Row],[Section]],SubSill_Tier,2,FALSE),0)</f>
        <v>0</v>
      </c>
      <c r="L11695" s="9" t="str">
        <f t="shared" si="191"/>
        <v/>
      </c>
      <c r="M11695" s="205" t="str" cm="1">
        <f t="array" ref="M11695">_xlfn.IFS(NOT(ISERROR(VLOOKUP(Table5[[#This Row],[Section]],TB_notTB,1,FALSE))),"No",LEFT(Table5[[#This Row],[Section]],3)="ETB","PLS",LEFT(Table5[[#This Row],[Section]],1)="7","PDB",NOT(ISBLANK(Table5[[#This Row],[Section]])),"No")</f>
        <v>No</v>
      </c>
    </row>
    <row r="11696" spans="1:13" x14ac:dyDescent="0.25">
      <c r="A11696" s="130" t="s">
        <v>13076</v>
      </c>
      <c r="B11696" s="130" t="s">
        <v>3598</v>
      </c>
      <c r="C11696" s="130" t="s">
        <v>98</v>
      </c>
      <c r="D11696" s="131">
        <v>0.78</v>
      </c>
      <c r="E11696" s="132">
        <v>227</v>
      </c>
      <c r="F11696" s="132">
        <v>100</v>
      </c>
      <c r="G11696" s="126" t="s">
        <v>13915</v>
      </c>
      <c r="H11696" s="126" t="s">
        <v>20571</v>
      </c>
      <c r="I11696" s="126" t="s">
        <v>20572</v>
      </c>
      <c r="J11696" s="126" t="s">
        <v>26241</v>
      </c>
      <c r="K11696" s="9">
        <f>_xlfn.IFNA(VLOOKUP(Table5[[#This Row],[Section]],SubSill_Tier,2,FALSE),0)</f>
        <v>0</v>
      </c>
      <c r="L11696" s="9" t="str">
        <f t="shared" si="191"/>
        <v/>
      </c>
      <c r="M11696" s="205" t="str" cm="1">
        <f t="array" ref="M11696">_xlfn.IFS(NOT(ISERROR(VLOOKUP(Table5[[#This Row],[Section]],TB_notTB,1,FALSE))),"No",LEFT(Table5[[#This Row],[Section]],3)="ETB","PLS",LEFT(Table5[[#This Row],[Section]],1)="7","PDB",NOT(ISBLANK(Table5[[#This Row],[Section]])),"No")</f>
        <v>No</v>
      </c>
    </row>
    <row r="11697" spans="1:13" x14ac:dyDescent="0.25">
      <c r="A11697" s="130" t="s">
        <v>4511</v>
      </c>
      <c r="B11697" s="130" t="s">
        <v>4512</v>
      </c>
      <c r="C11697" s="130" t="s">
        <v>75</v>
      </c>
      <c r="D11697" s="131">
        <v>2.6240000000000001</v>
      </c>
      <c r="E11697" s="132">
        <v>359</v>
      </c>
      <c r="F11697" s="132">
        <v>315</v>
      </c>
      <c r="G11697" s="126" t="s">
        <v>13782</v>
      </c>
      <c r="H11697" s="126" t="s">
        <v>20267</v>
      </c>
      <c r="I11697" s="126" t="s">
        <v>21157</v>
      </c>
      <c r="J11697" s="126" t="s">
        <v>26241</v>
      </c>
      <c r="K11697" s="9">
        <f>_xlfn.IFNA(VLOOKUP(Table5[[#This Row],[Section]],SubSill_Tier,2,FALSE),0)</f>
        <v>0</v>
      </c>
      <c r="L11697" s="9" t="str">
        <f t="shared" si="191"/>
        <v/>
      </c>
      <c r="M11697" s="205" t="str" cm="1">
        <f t="array" ref="M11697">_xlfn.IFS(NOT(ISERROR(VLOOKUP(Table5[[#This Row],[Section]],TB_notTB,1,FALSE))),"No",LEFT(Table5[[#This Row],[Section]],3)="ETB","PLS",LEFT(Table5[[#This Row],[Section]],1)="7","PDB",NOT(ISBLANK(Table5[[#This Row],[Section]])),"No")</f>
        <v>No</v>
      </c>
    </row>
    <row r="11698" spans="1:13" x14ac:dyDescent="0.25">
      <c r="A11698" s="130" t="s">
        <v>4513</v>
      </c>
      <c r="B11698" s="130" t="s">
        <v>4514</v>
      </c>
      <c r="C11698" s="130" t="s">
        <v>75</v>
      </c>
      <c r="D11698" s="131">
        <v>0.38900000000000001</v>
      </c>
      <c r="E11698" s="132">
        <v>184</v>
      </c>
      <c r="F11698" s="132">
        <v>100</v>
      </c>
      <c r="G11698" s="126" t="s">
        <v>13795</v>
      </c>
      <c r="H11698" s="126" t="s">
        <v>20347</v>
      </c>
      <c r="I11698" s="126" t="s">
        <v>28074</v>
      </c>
      <c r="J11698" s="126" t="s">
        <v>26247</v>
      </c>
      <c r="K11698" s="9">
        <f>_xlfn.IFNA(VLOOKUP(Table5[[#This Row],[Section]],SubSill_Tier,2,FALSE),0)</f>
        <v>0</v>
      </c>
      <c r="L11698" s="9" t="str">
        <f t="shared" si="191"/>
        <v/>
      </c>
      <c r="M11698" s="205" t="str" cm="1">
        <f t="array" ref="M11698">_xlfn.IFS(NOT(ISERROR(VLOOKUP(Table5[[#This Row],[Section]],TB_notTB,1,FALSE))),"No",LEFT(Table5[[#This Row],[Section]],3)="ETB","PLS",LEFT(Table5[[#This Row],[Section]],1)="7","PDB",NOT(ISBLANK(Table5[[#This Row],[Section]])),"No")</f>
        <v>No</v>
      </c>
    </row>
    <row r="11699" spans="1:13" x14ac:dyDescent="0.25">
      <c r="A11699" s="130" t="s">
        <v>9522</v>
      </c>
      <c r="B11699" s="130" t="s">
        <v>9523</v>
      </c>
      <c r="C11699" s="130" t="s">
        <v>75</v>
      </c>
      <c r="D11699" s="131">
        <v>1.76</v>
      </c>
      <c r="E11699" s="132">
        <v>392</v>
      </c>
      <c r="F11699" s="132">
        <v>201</v>
      </c>
      <c r="G11699" s="126" t="s">
        <v>13724</v>
      </c>
      <c r="H11699" s="126" t="s">
        <v>20121</v>
      </c>
      <c r="I11699" s="126" t="s">
        <v>20122</v>
      </c>
      <c r="J11699" s="126" t="s">
        <v>26234</v>
      </c>
      <c r="K11699" s="9">
        <f>_xlfn.IFNA(VLOOKUP(Table5[[#This Row],[Section]],SubSill_Tier,2,FALSE),0)</f>
        <v>0</v>
      </c>
      <c r="L11699" s="9" t="str">
        <f t="shared" si="191"/>
        <v/>
      </c>
      <c r="M11699" s="205" t="str" cm="1">
        <f t="array" ref="M11699">_xlfn.IFS(NOT(ISERROR(VLOOKUP(Table5[[#This Row],[Section]],TB_notTB,1,FALSE))),"No",LEFT(Table5[[#This Row],[Section]],3)="ETB","PLS",LEFT(Table5[[#This Row],[Section]],1)="7","PDB",NOT(ISBLANK(Table5[[#This Row],[Section]])),"No")</f>
        <v>No</v>
      </c>
    </row>
    <row r="11700" spans="1:13" x14ac:dyDescent="0.25">
      <c r="A11700" s="130" t="s">
        <v>9524</v>
      </c>
      <c r="B11700" s="130" t="s">
        <v>12808</v>
      </c>
      <c r="C11700" s="130" t="s">
        <v>75</v>
      </c>
      <c r="D11700" s="131">
        <v>7.4359999999999999</v>
      </c>
      <c r="E11700" s="132">
        <v>343</v>
      </c>
      <c r="F11700" s="132">
        <v>343</v>
      </c>
      <c r="G11700" s="126" t="s">
        <v>13716</v>
      </c>
      <c r="H11700" s="126" t="s">
        <v>21094</v>
      </c>
      <c r="I11700" s="126" t="s">
        <v>21095</v>
      </c>
      <c r="J11700" s="126" t="s">
        <v>26245</v>
      </c>
      <c r="K11700" s="9">
        <f>_xlfn.IFNA(VLOOKUP(Table5[[#This Row],[Section]],SubSill_Tier,2,FALSE),0)</f>
        <v>0</v>
      </c>
      <c r="L11700" s="9" t="str">
        <f t="shared" si="191"/>
        <v>Wall</v>
      </c>
      <c r="M11700" s="205" t="str" cm="1">
        <f t="array" ref="M11700">_xlfn.IFS(NOT(ISERROR(VLOOKUP(Table5[[#This Row],[Section]],TB_notTB,1,FALSE))),"No",LEFT(Table5[[#This Row],[Section]],3)="ETB","PLS",LEFT(Table5[[#This Row],[Section]],1)="7","PDB",NOT(ISBLANK(Table5[[#This Row],[Section]])),"No")</f>
        <v>No</v>
      </c>
    </row>
    <row r="11701" spans="1:13" x14ac:dyDescent="0.25">
      <c r="A11701" s="130" t="s">
        <v>9525</v>
      </c>
      <c r="B11701" s="130" t="s">
        <v>12809</v>
      </c>
      <c r="C11701" s="130" t="s">
        <v>75</v>
      </c>
      <c r="D11701" s="131">
        <v>3.8580000000000001</v>
      </c>
      <c r="E11701" s="132">
        <v>1113</v>
      </c>
      <c r="F11701" s="132">
        <v>1113</v>
      </c>
      <c r="G11701" s="126" t="s">
        <v>13724</v>
      </c>
      <c r="H11701" s="126" t="s">
        <v>21063</v>
      </c>
      <c r="I11701" s="126" t="s">
        <v>21064</v>
      </c>
      <c r="J11701" s="126" t="s">
        <v>26237</v>
      </c>
      <c r="K11701" s="9">
        <f>_xlfn.IFNA(VLOOKUP(Table5[[#This Row],[Section]],SubSill_Tier,2,FALSE),0)</f>
        <v>0</v>
      </c>
      <c r="L11701" s="9" t="str">
        <f t="shared" si="191"/>
        <v>Wall</v>
      </c>
      <c r="M11701" s="205" t="str" cm="1">
        <f t="array" ref="M11701">_xlfn.IFS(NOT(ISERROR(VLOOKUP(Table5[[#This Row],[Section]],TB_notTB,1,FALSE))),"No",LEFT(Table5[[#This Row],[Section]],3)="ETB","PLS",LEFT(Table5[[#This Row],[Section]],1)="7","PDB",NOT(ISBLANK(Table5[[#This Row],[Section]])),"No")</f>
        <v>No</v>
      </c>
    </row>
    <row r="11702" spans="1:13" x14ac:dyDescent="0.25">
      <c r="A11702" s="130" t="s">
        <v>13543</v>
      </c>
      <c r="B11702" s="130" t="s">
        <v>13544</v>
      </c>
      <c r="C11702" s="130" t="s">
        <v>75</v>
      </c>
      <c r="D11702" s="131">
        <v>0.81299999999999994</v>
      </c>
      <c r="E11702" s="132">
        <v>366</v>
      </c>
      <c r="F11702" s="132">
        <v>167</v>
      </c>
      <c r="G11702" s="126" t="s">
        <v>21147</v>
      </c>
      <c r="H11702" s="126" t="s">
        <v>21148</v>
      </c>
      <c r="I11702" s="126" t="s">
        <v>21149</v>
      </c>
      <c r="J11702" s="126" t="s">
        <v>26233</v>
      </c>
      <c r="K11702" s="9">
        <f>_xlfn.IFNA(VLOOKUP(Table5[[#This Row],[Section]],SubSill_Tier,2,FALSE),0)</f>
        <v>0</v>
      </c>
      <c r="L11702" s="9" t="str">
        <f t="shared" si="191"/>
        <v/>
      </c>
      <c r="M11702" s="205" t="str" cm="1">
        <f t="array" ref="M11702">_xlfn.IFS(NOT(ISERROR(VLOOKUP(Table5[[#This Row],[Section]],TB_notTB,1,FALSE))),"No",LEFT(Table5[[#This Row],[Section]],3)="ETB","PLS",LEFT(Table5[[#This Row],[Section]],1)="7","PDB",NOT(ISBLANK(Table5[[#This Row],[Section]])),"No")</f>
        <v>No</v>
      </c>
    </row>
    <row r="11703" spans="1:13" x14ac:dyDescent="0.25">
      <c r="A11703" s="130" t="s">
        <v>9526</v>
      </c>
      <c r="B11703" s="130" t="s">
        <v>9527</v>
      </c>
      <c r="C11703" s="130" t="s">
        <v>75</v>
      </c>
      <c r="D11703" s="131">
        <v>0.40200000000000002</v>
      </c>
      <c r="E11703" s="132">
        <v>135</v>
      </c>
      <c r="F11703" s="132">
        <v>124</v>
      </c>
      <c r="G11703" s="126" t="s">
        <v>13716</v>
      </c>
      <c r="H11703" s="126" t="s">
        <v>21094</v>
      </c>
      <c r="I11703" s="126" t="s">
        <v>21095</v>
      </c>
      <c r="J11703" s="126" t="s">
        <v>26233</v>
      </c>
      <c r="K11703" s="9">
        <f>_xlfn.IFNA(VLOOKUP(Table5[[#This Row],[Section]],SubSill_Tier,2,FALSE),0)</f>
        <v>0</v>
      </c>
      <c r="L11703" s="9" t="str">
        <f t="shared" si="191"/>
        <v/>
      </c>
      <c r="M11703" s="205" t="str" cm="1">
        <f t="array" ref="M11703">_xlfn.IFS(NOT(ISERROR(VLOOKUP(Table5[[#This Row],[Section]],TB_notTB,1,FALSE))),"No",LEFT(Table5[[#This Row],[Section]],3)="ETB","PLS",LEFT(Table5[[#This Row],[Section]],1)="7","PDB",NOT(ISBLANK(Table5[[#This Row],[Section]])),"No")</f>
        <v>No</v>
      </c>
    </row>
    <row r="11704" spans="1:13" x14ac:dyDescent="0.25">
      <c r="A11704" s="130" t="s">
        <v>4515</v>
      </c>
      <c r="B11704" s="130" t="s">
        <v>4516</v>
      </c>
      <c r="C11704" s="130" t="s">
        <v>75</v>
      </c>
      <c r="D11704" s="131">
        <v>0.34799999999999998</v>
      </c>
      <c r="E11704" s="132">
        <v>214</v>
      </c>
      <c r="F11704" s="132">
        <v>100</v>
      </c>
      <c r="G11704" s="126" t="s">
        <v>13799</v>
      </c>
      <c r="H11704" s="126" t="s">
        <v>20357</v>
      </c>
      <c r="I11704" s="126" t="s">
        <v>21255</v>
      </c>
      <c r="J11704" s="126" t="s">
        <v>26241</v>
      </c>
      <c r="K11704" s="9">
        <f>_xlfn.IFNA(VLOOKUP(Table5[[#This Row],[Section]],SubSill_Tier,2,FALSE),0)</f>
        <v>0</v>
      </c>
      <c r="L11704" s="9" t="str">
        <f t="shared" si="191"/>
        <v/>
      </c>
      <c r="M11704" s="205" t="str" cm="1">
        <f t="array" ref="M11704">_xlfn.IFS(NOT(ISERROR(VLOOKUP(Table5[[#This Row],[Section]],TB_notTB,1,FALSE))),"No",LEFT(Table5[[#This Row],[Section]],3)="ETB","PLS",LEFT(Table5[[#This Row],[Section]],1)="7","PDB",NOT(ISBLANK(Table5[[#This Row],[Section]])),"No")</f>
        <v>No</v>
      </c>
    </row>
    <row r="11705" spans="1:13" x14ac:dyDescent="0.25">
      <c r="A11705" s="130" t="s">
        <v>9528</v>
      </c>
      <c r="B11705" s="130" t="s">
        <v>9529</v>
      </c>
      <c r="C11705" s="130" t="s">
        <v>75</v>
      </c>
      <c r="D11705" s="131">
        <v>3.5609999999999999</v>
      </c>
      <c r="E11705" s="132">
        <v>185</v>
      </c>
      <c r="F11705" s="132">
        <v>185</v>
      </c>
      <c r="G11705" s="126" t="s">
        <v>13716</v>
      </c>
      <c r="H11705" s="126" t="s">
        <v>21094</v>
      </c>
      <c r="I11705" s="126" t="s">
        <v>21095</v>
      </c>
      <c r="J11705" s="126" t="s">
        <v>26237</v>
      </c>
      <c r="K11705" s="9">
        <f>_xlfn.IFNA(VLOOKUP(Table5[[#This Row],[Section]],SubSill_Tier,2,FALSE),0)</f>
        <v>0</v>
      </c>
      <c r="L11705" s="9" t="str">
        <f t="shared" si="191"/>
        <v>Wall</v>
      </c>
      <c r="M11705" s="205" t="str" cm="1">
        <f t="array" ref="M11705">_xlfn.IFS(NOT(ISERROR(VLOOKUP(Table5[[#This Row],[Section]],TB_notTB,1,FALSE))),"No",LEFT(Table5[[#This Row],[Section]],3)="ETB","PLS",LEFT(Table5[[#This Row],[Section]],1)="7","PDB",NOT(ISBLANK(Table5[[#This Row],[Section]])),"No")</f>
        <v>No</v>
      </c>
    </row>
    <row r="11706" spans="1:13" x14ac:dyDescent="0.25">
      <c r="A11706" s="130" t="s">
        <v>4517</v>
      </c>
      <c r="B11706" s="130" t="s">
        <v>4518</v>
      </c>
      <c r="C11706" s="130" t="s">
        <v>75</v>
      </c>
      <c r="D11706" s="131">
        <v>0.33500000000000002</v>
      </c>
      <c r="E11706" s="132">
        <v>191</v>
      </c>
      <c r="F11706" s="132">
        <v>100</v>
      </c>
      <c r="G11706" s="126" t="s">
        <v>13726</v>
      </c>
      <c r="H11706" s="126" t="s">
        <v>20136</v>
      </c>
      <c r="I11706" s="126" t="s">
        <v>21065</v>
      </c>
      <c r="J11706" s="126" t="s">
        <v>26241</v>
      </c>
      <c r="K11706" s="9">
        <f>_xlfn.IFNA(VLOOKUP(Table5[[#This Row],[Section]],SubSill_Tier,2,FALSE),0)</f>
        <v>0</v>
      </c>
      <c r="L11706" s="9" t="str">
        <f t="shared" si="191"/>
        <v/>
      </c>
      <c r="M11706" s="205" t="str" cm="1">
        <f t="array" ref="M11706">_xlfn.IFS(NOT(ISERROR(VLOOKUP(Table5[[#This Row],[Section]],TB_notTB,1,FALSE))),"No",LEFT(Table5[[#This Row],[Section]],3)="ETB","PLS",LEFT(Table5[[#This Row],[Section]],1)="7","PDB",NOT(ISBLANK(Table5[[#This Row],[Section]])),"No")</f>
        <v>No</v>
      </c>
    </row>
    <row r="11707" spans="1:13" x14ac:dyDescent="0.25">
      <c r="A11707" s="130" t="s">
        <v>4519</v>
      </c>
      <c r="B11707" s="130" t="s">
        <v>4520</v>
      </c>
      <c r="C11707" s="130" t="s">
        <v>75</v>
      </c>
      <c r="D11707" s="131">
        <v>0.40500000000000003</v>
      </c>
      <c r="E11707" s="132">
        <v>198</v>
      </c>
      <c r="F11707" s="132">
        <v>100</v>
      </c>
      <c r="G11707" s="126" t="s">
        <v>13799</v>
      </c>
      <c r="H11707" s="126" t="s">
        <v>20357</v>
      </c>
      <c r="I11707" s="126" t="s">
        <v>21255</v>
      </c>
      <c r="J11707" s="126" t="s">
        <v>26241</v>
      </c>
      <c r="K11707" s="9">
        <f>_xlfn.IFNA(VLOOKUP(Table5[[#This Row],[Section]],SubSill_Tier,2,FALSE),0)</f>
        <v>0</v>
      </c>
      <c r="L11707" s="9" t="str">
        <f t="shared" si="191"/>
        <v/>
      </c>
      <c r="M11707" s="205" t="str" cm="1">
        <f t="array" ref="M11707">_xlfn.IFS(NOT(ISERROR(VLOOKUP(Table5[[#This Row],[Section]],TB_notTB,1,FALSE))),"No",LEFT(Table5[[#This Row],[Section]],3)="ETB","PLS",LEFT(Table5[[#This Row],[Section]],1)="7","PDB",NOT(ISBLANK(Table5[[#This Row],[Section]])),"No")</f>
        <v>No</v>
      </c>
    </row>
    <row r="11708" spans="1:13" x14ac:dyDescent="0.25">
      <c r="A11708" s="130" t="s">
        <v>13616</v>
      </c>
      <c r="B11708" s="130" t="s">
        <v>28714</v>
      </c>
      <c r="C11708" s="130" t="s">
        <v>75</v>
      </c>
      <c r="D11708" s="131">
        <v>14.677</v>
      </c>
      <c r="E11708" s="132">
        <v>920</v>
      </c>
      <c r="F11708" s="132">
        <v>920</v>
      </c>
      <c r="G11708" s="126" t="s">
        <v>13725</v>
      </c>
      <c r="H11708" s="126" t="s">
        <v>20134</v>
      </c>
      <c r="I11708" s="126" t="s">
        <v>20135</v>
      </c>
      <c r="J11708" s="126" t="s">
        <v>26248</v>
      </c>
      <c r="K11708" s="9">
        <f>_xlfn.IFNA(VLOOKUP(Table5[[#This Row],[Section]],SubSill_Tier,2,FALSE),0)</f>
        <v>0</v>
      </c>
      <c r="L11708" s="9" t="str">
        <f t="shared" si="191"/>
        <v/>
      </c>
      <c r="M11708" s="205" t="str" cm="1">
        <f t="array" ref="M11708">_xlfn.IFS(NOT(ISERROR(VLOOKUP(Table5[[#This Row],[Section]],TB_notTB,1,FALSE))),"No",LEFT(Table5[[#This Row],[Section]],3)="ETB","PLS",LEFT(Table5[[#This Row],[Section]],1)="7","PDB",NOT(ISBLANK(Table5[[#This Row],[Section]])),"No")</f>
        <v>No</v>
      </c>
    </row>
    <row r="11709" spans="1:13" x14ac:dyDescent="0.25">
      <c r="A11709" s="130" t="s">
        <v>4521</v>
      </c>
      <c r="B11709" s="130" t="s">
        <v>13077</v>
      </c>
      <c r="C11709" s="130" t="s">
        <v>75</v>
      </c>
      <c r="D11709" s="131">
        <v>4.601</v>
      </c>
      <c r="E11709" s="132">
        <v>917</v>
      </c>
      <c r="F11709" s="132">
        <v>185</v>
      </c>
      <c r="G11709" s="126" t="s">
        <v>21322</v>
      </c>
      <c r="H11709" s="126" t="s">
        <v>21323</v>
      </c>
      <c r="I11709" s="126" t="s">
        <v>21324</v>
      </c>
      <c r="J11709" s="126" t="s">
        <v>26332</v>
      </c>
      <c r="K11709" s="9">
        <f>_xlfn.IFNA(VLOOKUP(Table5[[#This Row],[Section]],SubSill_Tier,2,FALSE),0)</f>
        <v>0</v>
      </c>
      <c r="L11709" s="9" t="str">
        <f t="shared" si="191"/>
        <v/>
      </c>
      <c r="M11709" s="205" t="str" cm="1">
        <f t="array" ref="M11709">_xlfn.IFS(NOT(ISERROR(VLOOKUP(Table5[[#This Row],[Section]],TB_notTB,1,FALSE))),"No",LEFT(Table5[[#This Row],[Section]],3)="ETB","PLS",LEFT(Table5[[#This Row],[Section]],1)="7","PDB",NOT(ISBLANK(Table5[[#This Row],[Section]])),"No")</f>
        <v>No</v>
      </c>
    </row>
    <row r="11710" spans="1:13" x14ac:dyDescent="0.25">
      <c r="A11710" s="130" t="s">
        <v>9530</v>
      </c>
      <c r="B11710" s="130" t="s">
        <v>28715</v>
      </c>
      <c r="C11710" s="130" t="s">
        <v>75</v>
      </c>
      <c r="D11710" s="131">
        <v>0.41</v>
      </c>
      <c r="E11710" s="132">
        <v>106</v>
      </c>
      <c r="F11710" s="132">
        <v>106</v>
      </c>
      <c r="G11710" s="126" t="s">
        <v>13720</v>
      </c>
      <c r="H11710" s="126" t="s">
        <v>20130</v>
      </c>
      <c r="I11710" s="126" t="s">
        <v>20131</v>
      </c>
      <c r="J11710" s="126" t="s">
        <v>26235</v>
      </c>
      <c r="K11710" s="9">
        <f>_xlfn.IFNA(VLOOKUP(Table5[[#This Row],[Section]],SubSill_Tier,2,FALSE),0)</f>
        <v>0</v>
      </c>
      <c r="L11710" s="9" t="str">
        <f t="shared" si="191"/>
        <v/>
      </c>
      <c r="M11710" s="205" t="str" cm="1">
        <f t="array" ref="M11710">_xlfn.IFS(NOT(ISERROR(VLOOKUP(Table5[[#This Row],[Section]],TB_notTB,1,FALSE))),"No",LEFT(Table5[[#This Row],[Section]],3)="ETB","PLS",LEFT(Table5[[#This Row],[Section]],1)="7","PDB",NOT(ISBLANK(Table5[[#This Row],[Section]])),"No")</f>
        <v>No</v>
      </c>
    </row>
    <row r="11711" spans="1:13" x14ac:dyDescent="0.25">
      <c r="A11711" s="130" t="s">
        <v>4522</v>
      </c>
      <c r="B11711" s="130" t="s">
        <v>12463</v>
      </c>
      <c r="C11711" s="130" t="s">
        <v>75</v>
      </c>
      <c r="D11711" s="131">
        <v>2.56</v>
      </c>
      <c r="E11711" s="132">
        <v>550</v>
      </c>
      <c r="F11711" s="132">
        <v>550</v>
      </c>
      <c r="G11711" s="126" t="s">
        <v>21166</v>
      </c>
      <c r="H11711" s="126" t="s">
        <v>21167</v>
      </c>
      <c r="I11711" s="126" t="s">
        <v>21168</v>
      </c>
      <c r="J11711" s="126" t="s">
        <v>26362</v>
      </c>
      <c r="K11711" s="9">
        <f>_xlfn.IFNA(VLOOKUP(Table5[[#This Row],[Section]],SubSill_Tier,2,FALSE),0)</f>
        <v>0</v>
      </c>
      <c r="L11711" s="9" t="str">
        <f t="shared" si="191"/>
        <v/>
      </c>
      <c r="M11711" s="205" t="str" cm="1">
        <f t="array" ref="M11711">_xlfn.IFS(NOT(ISERROR(VLOOKUP(Table5[[#This Row],[Section]],TB_notTB,1,FALSE))),"No",LEFT(Table5[[#This Row],[Section]],3)="ETB","PLS",LEFT(Table5[[#This Row],[Section]],1)="7","PDB",NOT(ISBLANK(Table5[[#This Row],[Section]])),"No")</f>
        <v>No</v>
      </c>
    </row>
    <row r="11712" spans="1:13" x14ac:dyDescent="0.25">
      <c r="A11712" s="130" t="s">
        <v>21490</v>
      </c>
      <c r="B11712" s="130" t="s">
        <v>3598</v>
      </c>
      <c r="C11712" s="130" t="s">
        <v>75</v>
      </c>
      <c r="D11712" s="131">
        <v>0.77200000000000002</v>
      </c>
      <c r="E11712" s="132">
        <v>382</v>
      </c>
      <c r="F11712" s="132">
        <v>191</v>
      </c>
      <c r="G11712" s="126" t="s">
        <v>13713</v>
      </c>
      <c r="H11712" s="126" t="s">
        <v>21056</v>
      </c>
      <c r="I11712" s="126" t="s">
        <v>21057</v>
      </c>
      <c r="J11712" s="126" t="s">
        <v>26233</v>
      </c>
      <c r="K11712" s="9">
        <f>_xlfn.IFNA(VLOOKUP(Table5[[#This Row],[Section]],SubSill_Tier,2,FALSE),0)</f>
        <v>0</v>
      </c>
      <c r="L11712" s="9" t="str">
        <f t="shared" si="191"/>
        <v/>
      </c>
      <c r="M11712" s="205" t="str" cm="1">
        <f t="array" ref="M11712">_xlfn.IFS(NOT(ISERROR(VLOOKUP(Table5[[#This Row],[Section]],TB_notTB,1,FALSE))),"No",LEFT(Table5[[#This Row],[Section]],3)="ETB","PLS",LEFT(Table5[[#This Row],[Section]],1)="7","PDB",NOT(ISBLANK(Table5[[#This Row],[Section]])),"No")</f>
        <v>No</v>
      </c>
    </row>
    <row r="11713" spans="1:13" x14ac:dyDescent="0.25">
      <c r="A11713" s="130" t="s">
        <v>9531</v>
      </c>
      <c r="B11713" s="130" t="s">
        <v>9532</v>
      </c>
      <c r="C11713" s="130" t="s">
        <v>75</v>
      </c>
      <c r="D11713" s="131">
        <v>2.4060000000000001</v>
      </c>
      <c r="E11713" s="132">
        <v>213</v>
      </c>
      <c r="F11713" s="132">
        <v>213</v>
      </c>
      <c r="G11713" s="126" t="s">
        <v>13721</v>
      </c>
      <c r="H11713" s="126" t="s">
        <v>21068</v>
      </c>
      <c r="I11713" s="126" t="s">
        <v>21069</v>
      </c>
      <c r="J11713" s="126" t="s">
        <v>26233</v>
      </c>
      <c r="K11713" s="9">
        <f>_xlfn.IFNA(VLOOKUP(Table5[[#This Row],[Section]],SubSill_Tier,2,FALSE),0)</f>
        <v>0</v>
      </c>
      <c r="L11713" s="9" t="str">
        <f t="shared" si="191"/>
        <v>Wall</v>
      </c>
      <c r="M11713" s="205" t="str" cm="1">
        <f t="array" ref="M11713">_xlfn.IFS(NOT(ISERROR(VLOOKUP(Table5[[#This Row],[Section]],TB_notTB,1,FALSE))),"No",LEFT(Table5[[#This Row],[Section]],3)="ETB","PLS",LEFT(Table5[[#This Row],[Section]],1)="7","PDB",NOT(ISBLANK(Table5[[#This Row],[Section]])),"No")</f>
        <v>No</v>
      </c>
    </row>
    <row r="11714" spans="1:13" x14ac:dyDescent="0.25">
      <c r="A11714" s="130" t="s">
        <v>9533</v>
      </c>
      <c r="B11714" s="130" t="s">
        <v>9534</v>
      </c>
      <c r="C11714" s="130" t="s">
        <v>75</v>
      </c>
      <c r="D11714" s="131">
        <v>3.722</v>
      </c>
      <c r="E11714" s="132">
        <v>559</v>
      </c>
      <c r="F11714" s="132">
        <v>559</v>
      </c>
      <c r="G11714" s="126" t="s">
        <v>13740</v>
      </c>
      <c r="H11714" s="126" t="s">
        <v>20124</v>
      </c>
      <c r="I11714" s="126" t="s">
        <v>21059</v>
      </c>
      <c r="J11714" s="126" t="s">
        <v>26240</v>
      </c>
      <c r="K11714" s="9">
        <f>_xlfn.IFNA(VLOOKUP(Table5[[#This Row],[Section]],SubSill_Tier,2,FALSE),0)</f>
        <v>0</v>
      </c>
      <c r="L11714" s="9" t="str">
        <f t="shared" si="191"/>
        <v/>
      </c>
      <c r="M11714" s="205" t="str" cm="1">
        <f t="array" ref="M11714">_xlfn.IFS(NOT(ISERROR(VLOOKUP(Table5[[#This Row],[Section]],TB_notTB,1,FALSE))),"No",LEFT(Table5[[#This Row],[Section]],3)="ETB","PLS",LEFT(Table5[[#This Row],[Section]],1)="7","PDB",NOT(ISBLANK(Table5[[#This Row],[Section]])),"No")</f>
        <v>No</v>
      </c>
    </row>
    <row r="11715" spans="1:13" x14ac:dyDescent="0.25">
      <c r="A11715" s="130" t="s">
        <v>9535</v>
      </c>
      <c r="B11715" s="130" t="s">
        <v>9536</v>
      </c>
      <c r="C11715" s="130" t="s">
        <v>75</v>
      </c>
      <c r="D11715" s="131">
        <v>1.155</v>
      </c>
      <c r="E11715" s="132">
        <v>333</v>
      </c>
      <c r="F11715" s="132">
        <v>329</v>
      </c>
      <c r="G11715" s="126" t="s">
        <v>13724</v>
      </c>
      <c r="H11715" s="126" t="s">
        <v>21063</v>
      </c>
      <c r="I11715" s="126" t="s">
        <v>21064</v>
      </c>
      <c r="J11715" s="126" t="s">
        <v>26233</v>
      </c>
      <c r="K11715" s="9">
        <f>_xlfn.IFNA(VLOOKUP(Table5[[#This Row],[Section]],SubSill_Tier,2,FALSE),0)</f>
        <v>0</v>
      </c>
      <c r="L11715" s="9" t="str">
        <f t="shared" si="191"/>
        <v>Wall</v>
      </c>
      <c r="M11715" s="205" t="str" cm="1">
        <f t="array" ref="M11715">_xlfn.IFS(NOT(ISERROR(VLOOKUP(Table5[[#This Row],[Section]],TB_notTB,1,FALSE))),"No",LEFT(Table5[[#This Row],[Section]],3)="ETB","PLS",LEFT(Table5[[#This Row],[Section]],1)="7","PDB",NOT(ISBLANK(Table5[[#This Row],[Section]])),"No")</f>
        <v>No</v>
      </c>
    </row>
    <row r="11716" spans="1:13" x14ac:dyDescent="0.25">
      <c r="A11716" s="130" t="s">
        <v>9537</v>
      </c>
      <c r="B11716" s="130" t="s">
        <v>12810</v>
      </c>
      <c r="C11716" s="130" t="s">
        <v>75</v>
      </c>
      <c r="D11716" s="131">
        <v>2.23</v>
      </c>
      <c r="E11716" s="132">
        <v>519</v>
      </c>
      <c r="F11716" s="132">
        <v>248</v>
      </c>
      <c r="G11716" s="126" t="s">
        <v>13724</v>
      </c>
      <c r="H11716" s="126" t="s">
        <v>21063</v>
      </c>
      <c r="I11716" s="126" t="s">
        <v>21064</v>
      </c>
      <c r="J11716" s="126" t="s">
        <v>26233</v>
      </c>
      <c r="K11716" s="9">
        <f>_xlfn.IFNA(VLOOKUP(Table5[[#This Row],[Section]],SubSill_Tier,2,FALSE),0)</f>
        <v>0</v>
      </c>
      <c r="L11716" s="9" t="str">
        <f t="shared" ref="L11716:L11779" si="192">IFERROR(IF(LEFT(G11716,2)="AI",IF(_xlfn.NUMBERVALUE(IFERROR(LEFT(IF(ISERROR(FIND("X",UPPER(B11716))),UPPER(B11716),RIGHT(UPPER(B11716),LEN(UPPER(B11716))-FIND("~",SUBSTITUTE(UPPER(B11716),"X","~",LEN(UPPER(B11716))-LEN(SUBSTITUTE(UPPER(B11716),"X","")))))),FIND(" ",IF(ISERROR(FIND("X",UPPER(B11716))),UPPER(B11716),RIGHT(UPPER(B11716),LEN(UPPER(B11716))-FIND("~",SUBSTITUTE(UPPER(B11716),"X","~",LEN(UPPER(B11716))-LEN(SUBSTITUTE(UPPER(B11716),"X","")))))),1)-1),IF(ISERROR(FIND("X",UPPER(B11716))),UPPER(B11716),RIGHT(UPPER(B11716),LEN(UPPER(B11716))-FIND("~",SUBSTITUTE(UPPER(B11716),"X","~",LEN(UPPER(B11716))-LEN(SUBSTITUTE(UPPER(B11716),"X",""))))))),".")&gt;=5,"Wall",""),""),"")</f>
        <v>Wall</v>
      </c>
      <c r="M11716" s="205" t="str" cm="1">
        <f t="array" ref="M11716">_xlfn.IFS(NOT(ISERROR(VLOOKUP(Table5[[#This Row],[Section]],TB_notTB,1,FALSE))),"No",LEFT(Table5[[#This Row],[Section]],3)="ETB","PLS",LEFT(Table5[[#This Row],[Section]],1)="7","PDB",NOT(ISBLANK(Table5[[#This Row],[Section]])),"No")</f>
        <v>No</v>
      </c>
    </row>
    <row r="11717" spans="1:13" x14ac:dyDescent="0.25">
      <c r="A11717" s="130" t="s">
        <v>14362</v>
      </c>
      <c r="B11717" s="130" t="s">
        <v>28711</v>
      </c>
      <c r="C11717" s="130" t="s">
        <v>75</v>
      </c>
      <c r="D11717" s="131">
        <v>2.1579999999999999</v>
      </c>
      <c r="E11717" s="132">
        <v>214</v>
      </c>
      <c r="F11717" s="132">
        <v>214</v>
      </c>
      <c r="G11717" s="126" t="s">
        <v>13715</v>
      </c>
      <c r="H11717" s="126" t="s">
        <v>20123</v>
      </c>
      <c r="I11717" s="126" t="s">
        <v>21058</v>
      </c>
      <c r="J11717" s="126" t="s">
        <v>26235</v>
      </c>
      <c r="K11717" s="9">
        <f>_xlfn.IFNA(VLOOKUP(Table5[[#This Row],[Section]],SubSill_Tier,2,FALSE),0)</f>
        <v>0</v>
      </c>
      <c r="L11717" s="9" t="str">
        <f t="shared" si="192"/>
        <v/>
      </c>
      <c r="M11717" s="205" t="str" cm="1">
        <f t="array" ref="M11717">_xlfn.IFS(NOT(ISERROR(VLOOKUP(Table5[[#This Row],[Section]],TB_notTB,1,FALSE))),"No",LEFT(Table5[[#This Row],[Section]],3)="ETB","PLS",LEFT(Table5[[#This Row],[Section]],1)="7","PDB",NOT(ISBLANK(Table5[[#This Row],[Section]])),"No")</f>
        <v>No</v>
      </c>
    </row>
    <row r="11718" spans="1:13" x14ac:dyDescent="0.25">
      <c r="A11718" s="130" t="s">
        <v>9538</v>
      </c>
      <c r="B11718" s="130" t="s">
        <v>12811</v>
      </c>
      <c r="C11718" s="130" t="s">
        <v>75</v>
      </c>
      <c r="D11718" s="131">
        <v>11.521000000000001</v>
      </c>
      <c r="E11718" s="132">
        <v>958</v>
      </c>
      <c r="F11718" s="132">
        <v>958</v>
      </c>
      <c r="G11718" s="126" t="s">
        <v>13750</v>
      </c>
      <c r="H11718" s="126" t="s">
        <v>21081</v>
      </c>
      <c r="I11718" s="126" t="s">
        <v>21082</v>
      </c>
      <c r="J11718" s="126" t="s">
        <v>26248</v>
      </c>
      <c r="K11718" s="9">
        <f>_xlfn.IFNA(VLOOKUP(Table5[[#This Row],[Section]],SubSill_Tier,2,FALSE),0)</f>
        <v>0</v>
      </c>
      <c r="L11718" s="9" t="str">
        <f t="shared" si="192"/>
        <v>Wall</v>
      </c>
      <c r="M11718" s="205" t="str" cm="1">
        <f t="array" ref="M11718">_xlfn.IFS(NOT(ISERROR(VLOOKUP(Table5[[#This Row],[Section]],TB_notTB,1,FALSE))),"No",LEFT(Table5[[#This Row],[Section]],3)="ETB","PLS",LEFT(Table5[[#This Row],[Section]],1)="7","PDB",NOT(ISBLANK(Table5[[#This Row],[Section]])),"No")</f>
        <v>No</v>
      </c>
    </row>
    <row r="11719" spans="1:13" x14ac:dyDescent="0.25">
      <c r="A11719" s="130" t="s">
        <v>9539</v>
      </c>
      <c r="B11719" s="130" t="s">
        <v>12812</v>
      </c>
      <c r="C11719" s="130" t="s">
        <v>75</v>
      </c>
      <c r="D11719" s="131">
        <v>6.6669999999999998</v>
      </c>
      <c r="E11719" s="132">
        <v>746</v>
      </c>
      <c r="F11719" s="132">
        <v>746</v>
      </c>
      <c r="G11719" s="126" t="s">
        <v>13750</v>
      </c>
      <c r="H11719" s="126" t="s">
        <v>21081</v>
      </c>
      <c r="I11719" s="126" t="s">
        <v>21082</v>
      </c>
      <c r="J11719" s="126" t="s">
        <v>26245</v>
      </c>
      <c r="K11719" s="9">
        <f>_xlfn.IFNA(VLOOKUP(Table5[[#This Row],[Section]],SubSill_Tier,2,FALSE),0)</f>
        <v>0</v>
      </c>
      <c r="L11719" s="9" t="str">
        <f t="shared" si="192"/>
        <v>Wall</v>
      </c>
      <c r="M11719" s="205" t="str" cm="1">
        <f t="array" ref="M11719">_xlfn.IFS(NOT(ISERROR(VLOOKUP(Table5[[#This Row],[Section]],TB_notTB,1,FALSE))),"No",LEFT(Table5[[#This Row],[Section]],3)="ETB","PLS",LEFT(Table5[[#This Row],[Section]],1)="7","PDB",NOT(ISBLANK(Table5[[#This Row],[Section]])),"No")</f>
        <v>No</v>
      </c>
    </row>
    <row r="11720" spans="1:13" x14ac:dyDescent="0.25">
      <c r="A11720" s="130" t="s">
        <v>21491</v>
      </c>
      <c r="B11720" s="130" t="s">
        <v>21492</v>
      </c>
      <c r="C11720" s="130" t="s">
        <v>75</v>
      </c>
      <c r="D11720" s="131">
        <v>2.0249999999999999</v>
      </c>
      <c r="E11720" s="132">
        <v>169</v>
      </c>
      <c r="F11720" s="132">
        <v>169</v>
      </c>
      <c r="G11720" s="126" t="s">
        <v>13715</v>
      </c>
      <c r="H11720" s="126" t="s">
        <v>20123</v>
      </c>
      <c r="I11720" s="126" t="s">
        <v>21058</v>
      </c>
      <c r="J11720" s="126" t="s">
        <v>26235</v>
      </c>
      <c r="K11720" s="9">
        <f>_xlfn.IFNA(VLOOKUP(Table5[[#This Row],[Section]],SubSill_Tier,2,FALSE),0)</f>
        <v>0</v>
      </c>
      <c r="L11720" s="9" t="str">
        <f t="shared" si="192"/>
        <v>Wall</v>
      </c>
      <c r="M11720" s="205" t="str" cm="1">
        <f t="array" ref="M11720">_xlfn.IFS(NOT(ISERROR(VLOOKUP(Table5[[#This Row],[Section]],TB_notTB,1,FALSE))),"No",LEFT(Table5[[#This Row],[Section]],3)="ETB","PLS",LEFT(Table5[[#This Row],[Section]],1)="7","PDB",NOT(ISBLANK(Table5[[#This Row],[Section]])),"No")</f>
        <v>No</v>
      </c>
    </row>
    <row r="11721" spans="1:13" x14ac:dyDescent="0.25">
      <c r="A11721" s="130" t="s">
        <v>21493</v>
      </c>
      <c r="B11721" s="130" t="s">
        <v>3598</v>
      </c>
      <c r="C11721" s="130" t="s">
        <v>75</v>
      </c>
      <c r="D11721" s="131">
        <v>1.4370000000000001</v>
      </c>
      <c r="E11721" s="132">
        <v>240</v>
      </c>
      <c r="F11721" s="132">
        <v>240</v>
      </c>
      <c r="G11721" s="126" t="s">
        <v>21147</v>
      </c>
      <c r="H11721" s="126" t="s">
        <v>21148</v>
      </c>
      <c r="I11721" s="126" t="s">
        <v>21149</v>
      </c>
      <c r="J11721" s="126" t="s">
        <v>26233</v>
      </c>
      <c r="K11721" s="9">
        <f>_xlfn.IFNA(VLOOKUP(Table5[[#This Row],[Section]],SubSill_Tier,2,FALSE),0)</f>
        <v>0</v>
      </c>
      <c r="L11721" s="9" t="str">
        <f t="shared" si="192"/>
        <v/>
      </c>
      <c r="M11721" s="205" t="str" cm="1">
        <f t="array" ref="M11721">_xlfn.IFS(NOT(ISERROR(VLOOKUP(Table5[[#This Row],[Section]],TB_notTB,1,FALSE))),"No",LEFT(Table5[[#This Row],[Section]],3)="ETB","PLS",LEFT(Table5[[#This Row],[Section]],1)="7","PDB",NOT(ISBLANK(Table5[[#This Row],[Section]])),"No")</f>
        <v>No</v>
      </c>
    </row>
    <row r="11722" spans="1:13" x14ac:dyDescent="0.25">
      <c r="A11722" s="130" t="s">
        <v>9540</v>
      </c>
      <c r="B11722" s="130" t="s">
        <v>28716</v>
      </c>
      <c r="C11722" s="130" t="s">
        <v>75</v>
      </c>
      <c r="D11722" s="131">
        <v>20.994</v>
      </c>
      <c r="E11722" s="132">
        <v>566</v>
      </c>
      <c r="F11722" s="132">
        <v>566</v>
      </c>
      <c r="G11722" s="126" t="s">
        <v>13740</v>
      </c>
      <c r="H11722" s="126" t="s">
        <v>20124</v>
      </c>
      <c r="I11722" s="126" t="s">
        <v>21059</v>
      </c>
      <c r="J11722" s="126" t="s">
        <v>26268</v>
      </c>
      <c r="K11722" s="9">
        <f>_xlfn.IFNA(VLOOKUP(Table5[[#This Row],[Section]],SubSill_Tier,2,FALSE),0)</f>
        <v>0</v>
      </c>
      <c r="L11722" s="9" t="str">
        <f t="shared" si="192"/>
        <v>Wall</v>
      </c>
      <c r="M11722" s="205" t="str" cm="1">
        <f t="array" ref="M11722">_xlfn.IFS(NOT(ISERROR(VLOOKUP(Table5[[#This Row],[Section]],TB_notTB,1,FALSE))),"No",LEFT(Table5[[#This Row],[Section]],3)="ETB","PLS",LEFT(Table5[[#This Row],[Section]],1)="7","PDB",NOT(ISBLANK(Table5[[#This Row],[Section]])),"No")</f>
        <v>No</v>
      </c>
    </row>
    <row r="11723" spans="1:13" x14ac:dyDescent="0.25">
      <c r="A11723" s="130" t="s">
        <v>4523</v>
      </c>
      <c r="B11723" s="130" t="s">
        <v>4524</v>
      </c>
      <c r="C11723" s="130" t="s">
        <v>98</v>
      </c>
      <c r="D11723" s="131">
        <v>1.0089999999999999</v>
      </c>
      <c r="E11723" s="132">
        <v>414</v>
      </c>
      <c r="F11723" s="132">
        <v>414</v>
      </c>
      <c r="G11723" s="126" t="s">
        <v>13782</v>
      </c>
      <c r="H11723" s="126" t="s">
        <v>20267</v>
      </c>
      <c r="I11723" s="126" t="s">
        <v>21157</v>
      </c>
      <c r="J11723" s="126" t="s">
        <v>26241</v>
      </c>
      <c r="K11723" s="9">
        <f>_xlfn.IFNA(VLOOKUP(Table5[[#This Row],[Section]],SubSill_Tier,2,FALSE),0)</f>
        <v>0</v>
      </c>
      <c r="L11723" s="9" t="str">
        <f t="shared" si="192"/>
        <v/>
      </c>
      <c r="M11723" s="205" t="str" cm="1">
        <f t="array" ref="M11723">_xlfn.IFS(NOT(ISERROR(VLOOKUP(Table5[[#This Row],[Section]],TB_notTB,1,FALSE))),"No",LEFT(Table5[[#This Row],[Section]],3)="ETB","PLS",LEFT(Table5[[#This Row],[Section]],1)="7","PDB",NOT(ISBLANK(Table5[[#This Row],[Section]])),"No")</f>
        <v>No</v>
      </c>
    </row>
    <row r="11724" spans="1:13" x14ac:dyDescent="0.25">
      <c r="A11724" s="130" t="s">
        <v>4525</v>
      </c>
      <c r="B11724" s="130" t="s">
        <v>4526</v>
      </c>
      <c r="C11724" s="130" t="s">
        <v>98</v>
      </c>
      <c r="D11724" s="131">
        <v>2.9980000000000002</v>
      </c>
      <c r="E11724" s="132">
        <v>712</v>
      </c>
      <c r="F11724" s="132">
        <v>712</v>
      </c>
      <c r="G11724" s="126" t="s">
        <v>13782</v>
      </c>
      <c r="H11724" s="126" t="s">
        <v>20267</v>
      </c>
      <c r="I11724" s="126" t="s">
        <v>21157</v>
      </c>
      <c r="J11724" s="126" t="s">
        <v>26241</v>
      </c>
      <c r="K11724" s="9">
        <f>_xlfn.IFNA(VLOOKUP(Table5[[#This Row],[Section]],SubSill_Tier,2,FALSE),0)</f>
        <v>0</v>
      </c>
      <c r="L11724" s="9" t="str">
        <f t="shared" si="192"/>
        <v/>
      </c>
      <c r="M11724" s="205" t="str" cm="1">
        <f t="array" ref="M11724">_xlfn.IFS(NOT(ISERROR(VLOOKUP(Table5[[#This Row],[Section]],TB_notTB,1,FALSE))),"No",LEFT(Table5[[#This Row],[Section]],3)="ETB","PLS",LEFT(Table5[[#This Row],[Section]],1)="7","PDB",NOT(ISBLANK(Table5[[#This Row],[Section]])),"No")</f>
        <v>No</v>
      </c>
    </row>
    <row r="11725" spans="1:13" x14ac:dyDescent="0.25">
      <c r="A11725" s="130" t="s">
        <v>13462</v>
      </c>
      <c r="B11725" s="130" t="s">
        <v>28717</v>
      </c>
      <c r="C11725" s="130" t="s">
        <v>75</v>
      </c>
      <c r="D11725" s="131">
        <v>4.7939999999999996</v>
      </c>
      <c r="E11725" s="132">
        <v>169</v>
      </c>
      <c r="F11725" s="132">
        <v>169</v>
      </c>
      <c r="G11725" s="126" t="s">
        <v>13715</v>
      </c>
      <c r="H11725" s="126" t="s">
        <v>20123</v>
      </c>
      <c r="I11725" s="126" t="s">
        <v>21058</v>
      </c>
      <c r="J11725" s="126" t="s">
        <v>26240</v>
      </c>
      <c r="K11725" s="9">
        <f>_xlfn.IFNA(VLOOKUP(Table5[[#This Row],[Section]],SubSill_Tier,2,FALSE),0)</f>
        <v>0</v>
      </c>
      <c r="L11725" s="9" t="str">
        <f t="shared" si="192"/>
        <v/>
      </c>
      <c r="M11725" s="205" t="str" cm="1">
        <f t="array" ref="M11725">_xlfn.IFS(NOT(ISERROR(VLOOKUP(Table5[[#This Row],[Section]],TB_notTB,1,FALSE))),"No",LEFT(Table5[[#This Row],[Section]],3)="ETB","PLS",LEFT(Table5[[#This Row],[Section]],1)="7","PDB",NOT(ISBLANK(Table5[[#This Row],[Section]])),"No")</f>
        <v>No</v>
      </c>
    </row>
    <row r="11726" spans="1:13" x14ac:dyDescent="0.25">
      <c r="A11726" s="130" t="s">
        <v>4527</v>
      </c>
      <c r="B11726" s="130" t="s">
        <v>17222</v>
      </c>
      <c r="C11726" s="130" t="s">
        <v>75</v>
      </c>
      <c r="D11726" s="131">
        <v>6.7690000000000001</v>
      </c>
      <c r="E11726" s="132">
        <v>905</v>
      </c>
      <c r="F11726" s="132">
        <v>325</v>
      </c>
      <c r="G11726" s="126" t="s">
        <v>13743</v>
      </c>
      <c r="H11726" s="126" t="s">
        <v>21092</v>
      </c>
      <c r="I11726" s="126" t="s">
        <v>21093</v>
      </c>
      <c r="J11726" s="126" t="s">
        <v>26245</v>
      </c>
      <c r="K11726" s="9">
        <f>_xlfn.IFNA(VLOOKUP(Table5[[#This Row],[Section]],SubSill_Tier,2,FALSE),0)</f>
        <v>0</v>
      </c>
      <c r="L11726" s="9" t="str">
        <f t="shared" si="192"/>
        <v/>
      </c>
      <c r="M11726" s="205" t="str" cm="1">
        <f t="array" ref="M11726">_xlfn.IFS(NOT(ISERROR(VLOOKUP(Table5[[#This Row],[Section]],TB_notTB,1,FALSE))),"No",LEFT(Table5[[#This Row],[Section]],3)="ETB","PLS",LEFT(Table5[[#This Row],[Section]],1)="7","PDB",NOT(ISBLANK(Table5[[#This Row],[Section]])),"No")</f>
        <v>No</v>
      </c>
    </row>
    <row r="11727" spans="1:13" x14ac:dyDescent="0.25">
      <c r="A11727" s="130" t="s">
        <v>9541</v>
      </c>
      <c r="B11727" s="130" t="s">
        <v>9542</v>
      </c>
      <c r="C11727" s="130" t="s">
        <v>75</v>
      </c>
      <c r="D11727" s="131">
        <v>0.17399999999999999</v>
      </c>
      <c r="E11727" s="132">
        <v>100</v>
      </c>
      <c r="F11727" s="132">
        <v>100</v>
      </c>
      <c r="G11727" s="126" t="s">
        <v>13786</v>
      </c>
      <c r="H11727" s="126" t="s">
        <v>29252</v>
      </c>
      <c r="I11727" s="126" t="s">
        <v>29253</v>
      </c>
      <c r="J11727" s="126" t="s">
        <v>26299</v>
      </c>
      <c r="K11727" s="9">
        <f>_xlfn.IFNA(VLOOKUP(Table5[[#This Row],[Section]],SubSill_Tier,2,FALSE),0)</f>
        <v>0</v>
      </c>
      <c r="L11727" s="9" t="str">
        <f t="shared" si="192"/>
        <v/>
      </c>
      <c r="M11727" s="205" t="str" cm="1">
        <f t="array" ref="M11727">_xlfn.IFS(NOT(ISERROR(VLOOKUP(Table5[[#This Row],[Section]],TB_notTB,1,FALSE))),"No",LEFT(Table5[[#This Row],[Section]],3)="ETB","PLS",LEFT(Table5[[#This Row],[Section]],1)="7","PDB",NOT(ISBLANK(Table5[[#This Row],[Section]])),"No")</f>
        <v>No</v>
      </c>
    </row>
    <row r="11728" spans="1:13" x14ac:dyDescent="0.25">
      <c r="A11728" s="130" t="s">
        <v>9543</v>
      </c>
      <c r="B11728" s="130" t="s">
        <v>9544</v>
      </c>
      <c r="C11728" s="130" t="s">
        <v>75</v>
      </c>
      <c r="D11728" s="131">
        <v>0.21199999999999999</v>
      </c>
      <c r="E11728" s="132">
        <v>100</v>
      </c>
      <c r="F11728" s="132">
        <v>100</v>
      </c>
      <c r="G11728" s="126" t="s">
        <v>13786</v>
      </c>
      <c r="H11728" s="126" t="s">
        <v>29252</v>
      </c>
      <c r="I11728" s="126" t="s">
        <v>29253</v>
      </c>
      <c r="J11728" s="126" t="s">
        <v>26299</v>
      </c>
      <c r="K11728" s="9">
        <f>_xlfn.IFNA(VLOOKUP(Table5[[#This Row],[Section]],SubSill_Tier,2,FALSE),0)</f>
        <v>0</v>
      </c>
      <c r="L11728" s="9" t="str">
        <f t="shared" si="192"/>
        <v/>
      </c>
      <c r="M11728" s="205" t="str" cm="1">
        <f t="array" ref="M11728">_xlfn.IFS(NOT(ISERROR(VLOOKUP(Table5[[#This Row],[Section]],TB_notTB,1,FALSE))),"No",LEFT(Table5[[#This Row],[Section]],3)="ETB","PLS",LEFT(Table5[[#This Row],[Section]],1)="7","PDB",NOT(ISBLANK(Table5[[#This Row],[Section]])),"No")</f>
        <v>No</v>
      </c>
    </row>
    <row r="11729" spans="1:13" x14ac:dyDescent="0.25">
      <c r="A11729" s="130" t="s">
        <v>4528</v>
      </c>
      <c r="B11729" s="130" t="s">
        <v>13024</v>
      </c>
      <c r="C11729" s="130" t="s">
        <v>75</v>
      </c>
      <c r="D11729" s="131">
        <v>1.524</v>
      </c>
      <c r="E11729" s="132">
        <v>501</v>
      </c>
      <c r="F11729" s="132">
        <v>136</v>
      </c>
      <c r="G11729" s="126" t="s">
        <v>21111</v>
      </c>
      <c r="H11729" s="126" t="s">
        <v>21112</v>
      </c>
      <c r="I11729" s="126" t="s">
        <v>21113</v>
      </c>
      <c r="J11729" s="126" t="s">
        <v>26241</v>
      </c>
      <c r="K11729" s="9">
        <f>_xlfn.IFNA(VLOOKUP(Table5[[#This Row],[Section]],SubSill_Tier,2,FALSE),0)</f>
        <v>1</v>
      </c>
      <c r="L11729" s="9" t="str">
        <f t="shared" si="192"/>
        <v/>
      </c>
      <c r="M11729" s="205" t="str" cm="1">
        <f t="array" ref="M11729">_xlfn.IFS(NOT(ISERROR(VLOOKUP(Table5[[#This Row],[Section]],TB_notTB,1,FALSE))),"No",LEFT(Table5[[#This Row],[Section]],3)="ETB","PLS",LEFT(Table5[[#This Row],[Section]],1)="7","PDB",NOT(ISBLANK(Table5[[#This Row],[Section]])),"No")</f>
        <v>No</v>
      </c>
    </row>
    <row r="11730" spans="1:13" x14ac:dyDescent="0.25">
      <c r="A11730" s="130" t="s">
        <v>9545</v>
      </c>
      <c r="B11730" s="130" t="s">
        <v>28718</v>
      </c>
      <c r="C11730" s="130" t="s">
        <v>75</v>
      </c>
      <c r="D11730" s="131">
        <v>0.26400000000000001</v>
      </c>
      <c r="E11730" s="132">
        <v>100</v>
      </c>
      <c r="F11730" s="132">
        <v>100</v>
      </c>
      <c r="G11730" s="126" t="s">
        <v>13717</v>
      </c>
      <c r="H11730" s="126" t="s">
        <v>20125</v>
      </c>
      <c r="I11730" s="126" t="s">
        <v>20126</v>
      </c>
      <c r="J11730" s="126" t="s">
        <v>26235</v>
      </c>
      <c r="K11730" s="9">
        <f>_xlfn.IFNA(VLOOKUP(Table5[[#This Row],[Section]],SubSill_Tier,2,FALSE),0)</f>
        <v>0</v>
      </c>
      <c r="L11730" s="9" t="str">
        <f t="shared" si="192"/>
        <v/>
      </c>
      <c r="M11730" s="205" t="str" cm="1">
        <f t="array" ref="M11730">_xlfn.IFS(NOT(ISERROR(VLOOKUP(Table5[[#This Row],[Section]],TB_notTB,1,FALSE))),"No",LEFT(Table5[[#This Row],[Section]],3)="ETB","PLS",LEFT(Table5[[#This Row],[Section]],1)="7","PDB",NOT(ISBLANK(Table5[[#This Row],[Section]])),"No")</f>
        <v>No</v>
      </c>
    </row>
    <row r="11731" spans="1:13" x14ac:dyDescent="0.25">
      <c r="A11731" s="130" t="s">
        <v>4529</v>
      </c>
      <c r="B11731" s="130" t="s">
        <v>12464</v>
      </c>
      <c r="C11731" s="130" t="s">
        <v>75</v>
      </c>
      <c r="D11731" s="131">
        <v>0.432</v>
      </c>
      <c r="E11731" s="132">
        <v>240</v>
      </c>
      <c r="F11731" s="132">
        <v>113</v>
      </c>
      <c r="G11731" s="126" t="s">
        <v>13806</v>
      </c>
      <c r="H11731" s="126" t="s">
        <v>21265</v>
      </c>
      <c r="I11731" s="126" t="s">
        <v>27185</v>
      </c>
      <c r="J11731" s="126" t="s">
        <v>26241</v>
      </c>
      <c r="K11731" s="9">
        <f>_xlfn.IFNA(VLOOKUP(Table5[[#This Row],[Section]],SubSill_Tier,2,FALSE),0)</f>
        <v>0</v>
      </c>
      <c r="L11731" s="9" t="str">
        <f t="shared" si="192"/>
        <v/>
      </c>
      <c r="M11731" s="205" t="str" cm="1">
        <f t="array" ref="M11731">_xlfn.IFS(NOT(ISERROR(VLOOKUP(Table5[[#This Row],[Section]],TB_notTB,1,FALSE))),"No",LEFT(Table5[[#This Row],[Section]],3)="ETB","PLS",LEFT(Table5[[#This Row],[Section]],1)="7","PDB",NOT(ISBLANK(Table5[[#This Row],[Section]])),"No")</f>
        <v>No</v>
      </c>
    </row>
    <row r="11732" spans="1:13" x14ac:dyDescent="0.25">
      <c r="A11732" s="130" t="s">
        <v>4530</v>
      </c>
      <c r="B11732" s="130" t="s">
        <v>4531</v>
      </c>
      <c r="C11732" s="130" t="s">
        <v>75</v>
      </c>
      <c r="D11732" s="131">
        <v>0.66100000000000003</v>
      </c>
      <c r="E11732" s="132">
        <v>310</v>
      </c>
      <c r="F11732" s="132">
        <v>167</v>
      </c>
      <c r="G11732" s="126" t="s">
        <v>13782</v>
      </c>
      <c r="H11732" s="126" t="s">
        <v>20267</v>
      </c>
      <c r="I11732" s="126" t="s">
        <v>21157</v>
      </c>
      <c r="J11732" s="126" t="s">
        <v>26241</v>
      </c>
      <c r="K11732" s="9">
        <f>_xlfn.IFNA(VLOOKUP(Table5[[#This Row],[Section]],SubSill_Tier,2,FALSE),0)</f>
        <v>0</v>
      </c>
      <c r="L11732" s="9" t="str">
        <f t="shared" si="192"/>
        <v/>
      </c>
      <c r="M11732" s="205" t="str" cm="1">
        <f t="array" ref="M11732">_xlfn.IFS(NOT(ISERROR(VLOOKUP(Table5[[#This Row],[Section]],TB_notTB,1,FALSE))),"No",LEFT(Table5[[#This Row],[Section]],3)="ETB","PLS",LEFT(Table5[[#This Row],[Section]],1)="7","PDB",NOT(ISBLANK(Table5[[#This Row],[Section]])),"No")</f>
        <v>No</v>
      </c>
    </row>
    <row r="11733" spans="1:13" x14ac:dyDescent="0.25">
      <c r="A11733" s="130" t="s">
        <v>4532</v>
      </c>
      <c r="B11733" s="130" t="s">
        <v>4533</v>
      </c>
      <c r="C11733" s="130" t="s">
        <v>75</v>
      </c>
      <c r="D11733" s="131">
        <v>2.0670000000000002</v>
      </c>
      <c r="E11733" s="132">
        <v>363</v>
      </c>
      <c r="F11733" s="132">
        <v>295</v>
      </c>
      <c r="G11733" s="126" t="s">
        <v>13744</v>
      </c>
      <c r="H11733" s="126" t="s">
        <v>20161</v>
      </c>
      <c r="I11733" s="126" t="s">
        <v>21083</v>
      </c>
      <c r="J11733" s="126" t="s">
        <v>26241</v>
      </c>
      <c r="K11733" s="9">
        <f>_xlfn.IFNA(VLOOKUP(Table5[[#This Row],[Section]],SubSill_Tier,2,FALSE),0)</f>
        <v>0</v>
      </c>
      <c r="L11733" s="9" t="str">
        <f t="shared" si="192"/>
        <v/>
      </c>
      <c r="M11733" s="205" t="str" cm="1">
        <f t="array" ref="M11733">_xlfn.IFS(NOT(ISERROR(VLOOKUP(Table5[[#This Row],[Section]],TB_notTB,1,FALSE))),"No",LEFT(Table5[[#This Row],[Section]],3)="ETB","PLS",LEFT(Table5[[#This Row],[Section]],1)="7","PDB",NOT(ISBLANK(Table5[[#This Row],[Section]])),"No")</f>
        <v>No</v>
      </c>
    </row>
    <row r="11734" spans="1:13" x14ac:dyDescent="0.25">
      <c r="A11734" s="130" t="s">
        <v>4534</v>
      </c>
      <c r="B11734" s="130" t="s">
        <v>4535</v>
      </c>
      <c r="C11734" s="130" t="s">
        <v>75</v>
      </c>
      <c r="D11734" s="131">
        <v>1.893</v>
      </c>
      <c r="E11734" s="132">
        <v>309</v>
      </c>
      <c r="F11734" s="132">
        <v>247</v>
      </c>
      <c r="G11734" s="126" t="s">
        <v>13744</v>
      </c>
      <c r="H11734" s="126" t="s">
        <v>20161</v>
      </c>
      <c r="I11734" s="126" t="s">
        <v>21083</v>
      </c>
      <c r="J11734" s="126" t="s">
        <v>26241</v>
      </c>
      <c r="K11734" s="9">
        <f>_xlfn.IFNA(VLOOKUP(Table5[[#This Row],[Section]],SubSill_Tier,2,FALSE),0)</f>
        <v>0</v>
      </c>
      <c r="L11734" s="9" t="str">
        <f t="shared" si="192"/>
        <v/>
      </c>
      <c r="M11734" s="205" t="str" cm="1">
        <f t="array" ref="M11734">_xlfn.IFS(NOT(ISERROR(VLOOKUP(Table5[[#This Row],[Section]],TB_notTB,1,FALSE))),"No",LEFT(Table5[[#This Row],[Section]],3)="ETB","PLS",LEFT(Table5[[#This Row],[Section]],1)="7","PDB",NOT(ISBLANK(Table5[[#This Row],[Section]])),"No")</f>
        <v>No</v>
      </c>
    </row>
    <row r="11735" spans="1:13" x14ac:dyDescent="0.25">
      <c r="A11735" s="130" t="s">
        <v>4536</v>
      </c>
      <c r="B11735" s="130" t="s">
        <v>4537</v>
      </c>
      <c r="C11735" s="130" t="s">
        <v>75</v>
      </c>
      <c r="D11735" s="131">
        <v>1.8759999999999999</v>
      </c>
      <c r="E11735" s="132">
        <v>318</v>
      </c>
      <c r="F11735" s="132">
        <v>245</v>
      </c>
      <c r="G11735" s="126" t="s">
        <v>13744</v>
      </c>
      <c r="H11735" s="126" t="s">
        <v>20161</v>
      </c>
      <c r="I11735" s="126" t="s">
        <v>21083</v>
      </c>
      <c r="J11735" s="126" t="s">
        <v>26241</v>
      </c>
      <c r="K11735" s="9">
        <f>_xlfn.IFNA(VLOOKUP(Table5[[#This Row],[Section]],SubSill_Tier,2,FALSE),0)</f>
        <v>0</v>
      </c>
      <c r="L11735" s="9" t="str">
        <f t="shared" si="192"/>
        <v/>
      </c>
      <c r="M11735" s="205" t="str" cm="1">
        <f t="array" ref="M11735">_xlfn.IFS(NOT(ISERROR(VLOOKUP(Table5[[#This Row],[Section]],TB_notTB,1,FALSE))),"No",LEFT(Table5[[#This Row],[Section]],3)="ETB","PLS",LEFT(Table5[[#This Row],[Section]],1)="7","PDB",NOT(ISBLANK(Table5[[#This Row],[Section]])),"No")</f>
        <v>No</v>
      </c>
    </row>
    <row r="11736" spans="1:13" x14ac:dyDescent="0.25">
      <c r="A11736" s="130" t="s">
        <v>4538</v>
      </c>
      <c r="B11736" s="130" t="s">
        <v>4539</v>
      </c>
      <c r="C11736" s="130" t="s">
        <v>75</v>
      </c>
      <c r="D11736" s="131">
        <v>1.8740000000000001</v>
      </c>
      <c r="E11736" s="132">
        <v>328</v>
      </c>
      <c r="F11736" s="132">
        <v>245</v>
      </c>
      <c r="G11736" s="126" t="s">
        <v>13744</v>
      </c>
      <c r="H11736" s="126" t="s">
        <v>20161</v>
      </c>
      <c r="I11736" s="126" t="s">
        <v>21083</v>
      </c>
      <c r="J11736" s="126" t="s">
        <v>26241</v>
      </c>
      <c r="K11736" s="9">
        <f>_xlfn.IFNA(VLOOKUP(Table5[[#This Row],[Section]],SubSill_Tier,2,FALSE),0)</f>
        <v>0</v>
      </c>
      <c r="L11736" s="9" t="str">
        <f t="shared" si="192"/>
        <v/>
      </c>
      <c r="M11736" s="205" t="str" cm="1">
        <f t="array" ref="M11736">_xlfn.IFS(NOT(ISERROR(VLOOKUP(Table5[[#This Row],[Section]],TB_notTB,1,FALSE))),"No",LEFT(Table5[[#This Row],[Section]],3)="ETB","PLS",LEFT(Table5[[#This Row],[Section]],1)="7","PDB",NOT(ISBLANK(Table5[[#This Row],[Section]])),"No")</f>
        <v>No</v>
      </c>
    </row>
    <row r="11737" spans="1:13" x14ac:dyDescent="0.25">
      <c r="A11737" s="130" t="s">
        <v>4540</v>
      </c>
      <c r="B11737" s="130" t="s">
        <v>4541</v>
      </c>
      <c r="C11737" s="130" t="s">
        <v>75</v>
      </c>
      <c r="D11737" s="131">
        <v>3.6760000000000002</v>
      </c>
      <c r="E11737" s="132">
        <v>493</v>
      </c>
      <c r="F11737" s="132">
        <v>420</v>
      </c>
      <c r="G11737" s="126" t="s">
        <v>13744</v>
      </c>
      <c r="H11737" s="126" t="s">
        <v>20161</v>
      </c>
      <c r="I11737" s="126" t="s">
        <v>21083</v>
      </c>
      <c r="J11737" s="126" t="s">
        <v>26241</v>
      </c>
      <c r="K11737" s="9">
        <f>_xlfn.IFNA(VLOOKUP(Table5[[#This Row],[Section]],SubSill_Tier,2,FALSE),0)</f>
        <v>0</v>
      </c>
      <c r="L11737" s="9" t="str">
        <f t="shared" si="192"/>
        <v/>
      </c>
      <c r="M11737" s="205" t="str" cm="1">
        <f t="array" ref="M11737">_xlfn.IFS(NOT(ISERROR(VLOOKUP(Table5[[#This Row],[Section]],TB_notTB,1,FALSE))),"No",LEFT(Table5[[#This Row],[Section]],3)="ETB","PLS",LEFT(Table5[[#This Row],[Section]],1)="7","PDB",NOT(ISBLANK(Table5[[#This Row],[Section]])),"No")</f>
        <v>No</v>
      </c>
    </row>
    <row r="11738" spans="1:13" x14ac:dyDescent="0.25">
      <c r="A11738" s="130" t="s">
        <v>4542</v>
      </c>
      <c r="B11738" s="130" t="s">
        <v>27116</v>
      </c>
      <c r="C11738" s="130" t="s">
        <v>75</v>
      </c>
      <c r="D11738" s="131">
        <v>2.0939999999999999</v>
      </c>
      <c r="E11738" s="132">
        <v>619</v>
      </c>
      <c r="F11738" s="132">
        <v>227</v>
      </c>
      <c r="G11738" s="126" t="s">
        <v>19350</v>
      </c>
      <c r="H11738" s="126" t="s">
        <v>21120</v>
      </c>
      <c r="I11738" s="126" t="s">
        <v>27823</v>
      </c>
      <c r="J11738" s="126" t="s">
        <v>26241</v>
      </c>
      <c r="K11738" s="9">
        <f>_xlfn.IFNA(VLOOKUP(Table5[[#This Row],[Section]],SubSill_Tier,2,FALSE),0)</f>
        <v>0</v>
      </c>
      <c r="L11738" s="9" t="str">
        <f t="shared" si="192"/>
        <v/>
      </c>
      <c r="M11738" s="205" t="str" cm="1">
        <f t="array" ref="M11738">_xlfn.IFS(NOT(ISERROR(VLOOKUP(Table5[[#This Row],[Section]],TB_notTB,1,FALSE))),"No",LEFT(Table5[[#This Row],[Section]],3)="ETB","PLS",LEFT(Table5[[#This Row],[Section]],1)="7","PDB",NOT(ISBLANK(Table5[[#This Row],[Section]])),"No")</f>
        <v>No</v>
      </c>
    </row>
    <row r="11739" spans="1:13" x14ac:dyDescent="0.25">
      <c r="A11739" s="130" t="s">
        <v>4543</v>
      </c>
      <c r="B11739" s="130" t="s">
        <v>4544</v>
      </c>
      <c r="C11739" s="130" t="s">
        <v>75</v>
      </c>
      <c r="D11739" s="131">
        <v>1.409</v>
      </c>
      <c r="E11739" s="132">
        <v>260</v>
      </c>
      <c r="F11739" s="132">
        <v>195</v>
      </c>
      <c r="G11739" s="126" t="s">
        <v>13744</v>
      </c>
      <c r="H11739" s="126" t="s">
        <v>20161</v>
      </c>
      <c r="I11739" s="126" t="s">
        <v>21083</v>
      </c>
      <c r="J11739" s="126" t="s">
        <v>26241</v>
      </c>
      <c r="K11739" s="9">
        <f>_xlfn.IFNA(VLOOKUP(Table5[[#This Row],[Section]],SubSill_Tier,2,FALSE),0)</f>
        <v>0</v>
      </c>
      <c r="L11739" s="9" t="str">
        <f t="shared" si="192"/>
        <v/>
      </c>
      <c r="M11739" s="205" t="str" cm="1">
        <f t="array" ref="M11739">_xlfn.IFS(NOT(ISERROR(VLOOKUP(Table5[[#This Row],[Section]],TB_notTB,1,FALSE))),"No",LEFT(Table5[[#This Row],[Section]],3)="ETB","PLS",LEFT(Table5[[#This Row],[Section]],1)="7","PDB",NOT(ISBLANK(Table5[[#This Row],[Section]])),"No")</f>
        <v>No</v>
      </c>
    </row>
    <row r="11740" spans="1:13" x14ac:dyDescent="0.25">
      <c r="A11740" s="130" t="s">
        <v>9546</v>
      </c>
      <c r="B11740" s="130" t="s">
        <v>7460</v>
      </c>
      <c r="C11740" s="130" t="s">
        <v>75</v>
      </c>
      <c r="D11740" s="131">
        <v>0.52600000000000002</v>
      </c>
      <c r="E11740" s="132">
        <v>135</v>
      </c>
      <c r="F11740" s="132">
        <v>135</v>
      </c>
      <c r="G11740" s="126" t="s">
        <v>13715</v>
      </c>
      <c r="H11740" s="126" t="s">
        <v>20123</v>
      </c>
      <c r="I11740" s="126" t="s">
        <v>21058</v>
      </c>
      <c r="J11740" s="126" t="s">
        <v>26236</v>
      </c>
      <c r="K11740" s="9">
        <f>_xlfn.IFNA(VLOOKUP(Table5[[#This Row],[Section]],SubSill_Tier,2,FALSE),0)</f>
        <v>0</v>
      </c>
      <c r="L11740" s="9" t="str">
        <f t="shared" si="192"/>
        <v/>
      </c>
      <c r="M11740" s="205" t="str" cm="1">
        <f t="array" ref="M11740">_xlfn.IFS(NOT(ISERROR(VLOOKUP(Table5[[#This Row],[Section]],TB_notTB,1,FALSE))),"No",LEFT(Table5[[#This Row],[Section]],3)="ETB","PLS",LEFT(Table5[[#This Row],[Section]],1)="7","PDB",NOT(ISBLANK(Table5[[#This Row],[Section]])),"No")</f>
        <v>No</v>
      </c>
    </row>
    <row r="11741" spans="1:13" x14ac:dyDescent="0.25">
      <c r="A11741" s="130" t="s">
        <v>9547</v>
      </c>
      <c r="B11741" s="130" t="s">
        <v>9548</v>
      </c>
      <c r="C11741" s="130" t="s">
        <v>75</v>
      </c>
      <c r="D11741" s="131">
        <v>2.3340000000000001</v>
      </c>
      <c r="E11741" s="132">
        <v>239</v>
      </c>
      <c r="F11741" s="132">
        <v>239</v>
      </c>
      <c r="G11741" s="126" t="s">
        <v>13740</v>
      </c>
      <c r="H11741" s="126" t="s">
        <v>20124</v>
      </c>
      <c r="I11741" s="126" t="s">
        <v>21059</v>
      </c>
      <c r="J11741" s="126" t="s">
        <v>26235</v>
      </c>
      <c r="K11741" s="9">
        <f>_xlfn.IFNA(VLOOKUP(Table5[[#This Row],[Section]],SubSill_Tier,2,FALSE),0)</f>
        <v>0</v>
      </c>
      <c r="L11741" s="9" t="str">
        <f t="shared" si="192"/>
        <v/>
      </c>
      <c r="M11741" s="205" t="str" cm="1">
        <f t="array" ref="M11741">_xlfn.IFS(NOT(ISERROR(VLOOKUP(Table5[[#This Row],[Section]],TB_notTB,1,FALSE))),"No",LEFT(Table5[[#This Row],[Section]],3)="ETB","PLS",LEFT(Table5[[#This Row],[Section]],1)="7","PDB",NOT(ISBLANK(Table5[[#This Row],[Section]])),"No")</f>
        <v>No</v>
      </c>
    </row>
    <row r="11742" spans="1:13" x14ac:dyDescent="0.25">
      <c r="A11742" s="130" t="s">
        <v>13545</v>
      </c>
      <c r="B11742" s="130" t="s">
        <v>13546</v>
      </c>
      <c r="C11742" s="130" t="s">
        <v>75</v>
      </c>
      <c r="D11742" s="131">
        <v>0.17499999999999999</v>
      </c>
      <c r="E11742" s="132">
        <v>100</v>
      </c>
      <c r="F11742" s="132">
        <v>100</v>
      </c>
      <c r="G11742" s="126" t="s">
        <v>21147</v>
      </c>
      <c r="H11742" s="126" t="s">
        <v>21148</v>
      </c>
      <c r="I11742" s="126" t="s">
        <v>21149</v>
      </c>
      <c r="J11742" s="126" t="s">
        <v>26233</v>
      </c>
      <c r="K11742" s="9">
        <f>_xlfn.IFNA(VLOOKUP(Table5[[#This Row],[Section]],SubSill_Tier,2,FALSE),0)</f>
        <v>0</v>
      </c>
      <c r="L11742" s="9" t="str">
        <f t="shared" si="192"/>
        <v>Wall</v>
      </c>
      <c r="M11742" s="205" t="str" cm="1">
        <f t="array" ref="M11742">_xlfn.IFS(NOT(ISERROR(VLOOKUP(Table5[[#This Row],[Section]],TB_notTB,1,FALSE))),"No",LEFT(Table5[[#This Row],[Section]],3)="ETB","PLS",LEFT(Table5[[#This Row],[Section]],1)="7","PDB",NOT(ISBLANK(Table5[[#This Row],[Section]])),"No")</f>
        <v>No</v>
      </c>
    </row>
    <row r="11743" spans="1:13" x14ac:dyDescent="0.25">
      <c r="A11743" s="130" t="s">
        <v>22451</v>
      </c>
      <c r="B11743" s="130" t="s">
        <v>27117</v>
      </c>
      <c r="C11743" s="130" t="s">
        <v>75</v>
      </c>
      <c r="D11743" s="131">
        <v>2.3809999999999998</v>
      </c>
      <c r="E11743" s="132">
        <v>722</v>
      </c>
      <c r="F11743" s="132">
        <v>179</v>
      </c>
      <c r="G11743" s="126" t="s">
        <v>19308</v>
      </c>
      <c r="H11743" s="126" t="s">
        <v>21128</v>
      </c>
      <c r="I11743" s="126" t="s">
        <v>27831</v>
      </c>
      <c r="J11743" s="126" t="s">
        <v>26241</v>
      </c>
      <c r="K11743" s="9">
        <f>_xlfn.IFNA(VLOOKUP(Table5[[#This Row],[Section]],SubSill_Tier,2,FALSE),0)</f>
        <v>0</v>
      </c>
      <c r="L11743" s="9" t="str">
        <f t="shared" si="192"/>
        <v/>
      </c>
      <c r="M11743" s="205" t="str" cm="1">
        <f t="array" ref="M11743">_xlfn.IFS(NOT(ISERROR(VLOOKUP(Table5[[#This Row],[Section]],TB_notTB,1,FALSE))),"No",LEFT(Table5[[#This Row],[Section]],3)="ETB","PLS",LEFT(Table5[[#This Row],[Section]],1)="7","PDB",NOT(ISBLANK(Table5[[#This Row],[Section]])),"No")</f>
        <v>No</v>
      </c>
    </row>
    <row r="11744" spans="1:13" x14ac:dyDescent="0.25">
      <c r="A11744" s="130" t="s">
        <v>17254</v>
      </c>
      <c r="B11744" s="130" t="s">
        <v>17255</v>
      </c>
      <c r="C11744" s="130" t="s">
        <v>75</v>
      </c>
      <c r="D11744" s="131">
        <v>3.4870000000000001</v>
      </c>
      <c r="E11744" s="132">
        <v>217</v>
      </c>
      <c r="F11744" s="132">
        <v>217</v>
      </c>
      <c r="G11744" s="126" t="s">
        <v>13724</v>
      </c>
      <c r="H11744" s="126" t="s">
        <v>21063</v>
      </c>
      <c r="I11744" s="126" t="s">
        <v>21064</v>
      </c>
      <c r="J11744" s="126" t="s">
        <v>26237</v>
      </c>
      <c r="K11744" s="9">
        <f>_xlfn.IFNA(VLOOKUP(Table5[[#This Row],[Section]],SubSill_Tier,2,FALSE),0)</f>
        <v>0</v>
      </c>
      <c r="L11744" s="9" t="str">
        <f t="shared" si="192"/>
        <v/>
      </c>
      <c r="M11744" s="205" t="str" cm="1">
        <f t="array" ref="M11744">_xlfn.IFS(NOT(ISERROR(VLOOKUP(Table5[[#This Row],[Section]],TB_notTB,1,FALSE))),"No",LEFT(Table5[[#This Row],[Section]],3)="ETB","PLS",LEFT(Table5[[#This Row],[Section]],1)="7","PDB",NOT(ISBLANK(Table5[[#This Row],[Section]])),"No")</f>
        <v>No</v>
      </c>
    </row>
    <row r="11745" spans="1:13" x14ac:dyDescent="0.25">
      <c r="A11745" s="130" t="s">
        <v>13547</v>
      </c>
      <c r="B11745" s="130" t="s">
        <v>13548</v>
      </c>
      <c r="C11745" s="130" t="s">
        <v>75</v>
      </c>
      <c r="D11745" s="131">
        <v>0.71299999999999997</v>
      </c>
      <c r="E11745" s="132">
        <v>207</v>
      </c>
      <c r="F11745" s="132">
        <v>207</v>
      </c>
      <c r="G11745" s="126" t="s">
        <v>21147</v>
      </c>
      <c r="H11745" s="126" t="s">
        <v>21148</v>
      </c>
      <c r="I11745" s="126" t="s">
        <v>21149</v>
      </c>
      <c r="J11745" s="126" t="s">
        <v>26233</v>
      </c>
      <c r="K11745" s="9">
        <f>_xlfn.IFNA(VLOOKUP(Table5[[#This Row],[Section]],SubSill_Tier,2,FALSE),0)</f>
        <v>0</v>
      </c>
      <c r="L11745" s="9" t="str">
        <f t="shared" si="192"/>
        <v/>
      </c>
      <c r="M11745" s="205" t="str" cm="1">
        <f t="array" ref="M11745">_xlfn.IFS(NOT(ISERROR(VLOOKUP(Table5[[#This Row],[Section]],TB_notTB,1,FALSE))),"No",LEFT(Table5[[#This Row],[Section]],3)="ETB","PLS",LEFT(Table5[[#This Row],[Section]],1)="7","PDB",NOT(ISBLANK(Table5[[#This Row],[Section]])),"No")</f>
        <v>No</v>
      </c>
    </row>
    <row r="11746" spans="1:13" x14ac:dyDescent="0.25">
      <c r="A11746" s="130" t="s">
        <v>4545</v>
      </c>
      <c r="B11746" s="130" t="s">
        <v>4546</v>
      </c>
      <c r="C11746" s="130" t="s">
        <v>75</v>
      </c>
      <c r="D11746" s="131">
        <v>0.64400000000000002</v>
      </c>
      <c r="E11746" s="132">
        <v>204</v>
      </c>
      <c r="F11746" s="132">
        <v>204</v>
      </c>
      <c r="G11746" s="126" t="s">
        <v>21170</v>
      </c>
      <c r="H11746" s="126" t="s">
        <v>21171</v>
      </c>
      <c r="I11746" s="126" t="s">
        <v>21172</v>
      </c>
      <c r="J11746" s="126" t="s">
        <v>26233</v>
      </c>
      <c r="K11746" s="9">
        <f>_xlfn.IFNA(VLOOKUP(Table5[[#This Row],[Section]],SubSill_Tier,2,FALSE),0)</f>
        <v>0</v>
      </c>
      <c r="L11746" s="9" t="str">
        <f t="shared" si="192"/>
        <v/>
      </c>
      <c r="M11746" s="205" t="str" cm="1">
        <f t="array" ref="M11746">_xlfn.IFS(NOT(ISERROR(VLOOKUP(Table5[[#This Row],[Section]],TB_notTB,1,FALSE))),"No",LEFT(Table5[[#This Row],[Section]],3)="ETB","PLS",LEFT(Table5[[#This Row],[Section]],1)="7","PDB",NOT(ISBLANK(Table5[[#This Row],[Section]])),"No")</f>
        <v>No</v>
      </c>
    </row>
    <row r="11747" spans="1:13" x14ac:dyDescent="0.25">
      <c r="A11747" s="130" t="s">
        <v>9549</v>
      </c>
      <c r="B11747" s="130" t="s">
        <v>12813</v>
      </c>
      <c r="C11747" s="130" t="s">
        <v>75</v>
      </c>
      <c r="D11747" s="131">
        <v>3.9740000000000002</v>
      </c>
      <c r="E11747" s="132">
        <v>986</v>
      </c>
      <c r="F11747" s="132">
        <v>986</v>
      </c>
      <c r="G11747" s="126" t="s">
        <v>13770</v>
      </c>
      <c r="H11747" s="126" t="s">
        <v>21118</v>
      </c>
      <c r="I11747" s="126" t="s">
        <v>21119</v>
      </c>
      <c r="J11747" s="126" t="s">
        <v>26237</v>
      </c>
      <c r="K11747" s="9">
        <f>_xlfn.IFNA(VLOOKUP(Table5[[#This Row],[Section]],SubSill_Tier,2,FALSE),0)</f>
        <v>0</v>
      </c>
      <c r="L11747" s="9" t="str">
        <f t="shared" si="192"/>
        <v>Wall</v>
      </c>
      <c r="M11747" s="205" t="str" cm="1">
        <f t="array" ref="M11747">_xlfn.IFS(NOT(ISERROR(VLOOKUP(Table5[[#This Row],[Section]],TB_notTB,1,FALSE))),"No",LEFT(Table5[[#This Row],[Section]],3)="ETB","PLS",LEFT(Table5[[#This Row],[Section]],1)="7","PDB",NOT(ISBLANK(Table5[[#This Row],[Section]])),"No")</f>
        <v>No</v>
      </c>
    </row>
    <row r="11748" spans="1:13" x14ac:dyDescent="0.25">
      <c r="A11748" s="130" t="s">
        <v>4547</v>
      </c>
      <c r="B11748" s="130" t="s">
        <v>22010</v>
      </c>
      <c r="C11748" s="130" t="s">
        <v>75</v>
      </c>
      <c r="D11748" s="131">
        <v>1.117</v>
      </c>
      <c r="E11748" s="132">
        <v>250</v>
      </c>
      <c r="F11748" s="132">
        <v>250</v>
      </c>
      <c r="G11748" s="126" t="s">
        <v>21166</v>
      </c>
      <c r="H11748" s="126" t="s">
        <v>21167</v>
      </c>
      <c r="I11748" s="126" t="s">
        <v>21168</v>
      </c>
      <c r="J11748" s="126" t="s">
        <v>26362</v>
      </c>
      <c r="K11748" s="9">
        <f>_xlfn.IFNA(VLOOKUP(Table5[[#This Row],[Section]],SubSill_Tier,2,FALSE),0)</f>
        <v>0</v>
      </c>
      <c r="L11748" s="9" t="str">
        <f t="shared" si="192"/>
        <v/>
      </c>
      <c r="M11748" s="205" t="str" cm="1">
        <f t="array" ref="M11748">_xlfn.IFS(NOT(ISERROR(VLOOKUP(Table5[[#This Row],[Section]],TB_notTB,1,FALSE))),"No",LEFT(Table5[[#This Row],[Section]],3)="ETB","PLS",LEFT(Table5[[#This Row],[Section]],1)="7","PDB",NOT(ISBLANK(Table5[[#This Row],[Section]])),"No")</f>
        <v>No</v>
      </c>
    </row>
    <row r="11749" spans="1:13" x14ac:dyDescent="0.25">
      <c r="A11749" s="130" t="s">
        <v>9550</v>
      </c>
      <c r="B11749" s="130" t="s">
        <v>12814</v>
      </c>
      <c r="C11749" s="130" t="s">
        <v>75</v>
      </c>
      <c r="D11749" s="131">
        <v>1.1739999999999999</v>
      </c>
      <c r="E11749" s="132">
        <v>432</v>
      </c>
      <c r="F11749" s="132">
        <v>347</v>
      </c>
      <c r="G11749" s="126" t="s">
        <v>13757</v>
      </c>
      <c r="H11749" s="126" t="s">
        <v>21122</v>
      </c>
      <c r="I11749" s="126" t="s">
        <v>21123</v>
      </c>
      <c r="J11749" s="126" t="s">
        <v>26233</v>
      </c>
      <c r="K11749" s="9">
        <f>_xlfn.IFNA(VLOOKUP(Table5[[#This Row],[Section]],SubSill_Tier,2,FALSE),0)</f>
        <v>0</v>
      </c>
      <c r="L11749" s="9" t="str">
        <f t="shared" si="192"/>
        <v>Wall</v>
      </c>
      <c r="M11749" s="205" t="str" cm="1">
        <f t="array" ref="M11749">_xlfn.IFS(NOT(ISERROR(VLOOKUP(Table5[[#This Row],[Section]],TB_notTB,1,FALSE))),"No",LEFT(Table5[[#This Row],[Section]],3)="ETB","PLS",LEFT(Table5[[#This Row],[Section]],1)="7","PDB",NOT(ISBLANK(Table5[[#This Row],[Section]])),"No")</f>
        <v>No</v>
      </c>
    </row>
    <row r="11750" spans="1:13" x14ac:dyDescent="0.25">
      <c r="A11750" s="130" t="s">
        <v>21496</v>
      </c>
      <c r="B11750" s="130" t="s">
        <v>28719</v>
      </c>
      <c r="C11750" s="130" t="s">
        <v>75</v>
      </c>
      <c r="D11750" s="131">
        <v>5.1280000000000001</v>
      </c>
      <c r="E11750" s="132">
        <v>398</v>
      </c>
      <c r="F11750" s="132">
        <v>398</v>
      </c>
      <c r="G11750" s="126" t="s">
        <v>13725</v>
      </c>
      <c r="H11750" s="126" t="s">
        <v>20134</v>
      </c>
      <c r="I11750" s="126" t="s">
        <v>20135</v>
      </c>
      <c r="J11750" s="126" t="s">
        <v>26245</v>
      </c>
      <c r="K11750" s="9">
        <f>_xlfn.IFNA(VLOOKUP(Table5[[#This Row],[Section]],SubSill_Tier,2,FALSE),0)</f>
        <v>0</v>
      </c>
      <c r="L11750" s="9" t="str">
        <f t="shared" si="192"/>
        <v/>
      </c>
      <c r="M11750" s="205" t="str" cm="1">
        <f t="array" ref="M11750">_xlfn.IFS(NOT(ISERROR(VLOOKUP(Table5[[#This Row],[Section]],TB_notTB,1,FALSE))),"No",LEFT(Table5[[#This Row],[Section]],3)="ETB","PLS",LEFT(Table5[[#This Row],[Section]],1)="7","PDB",NOT(ISBLANK(Table5[[#This Row],[Section]])),"No")</f>
        <v>No</v>
      </c>
    </row>
    <row r="11751" spans="1:13" x14ac:dyDescent="0.25">
      <c r="A11751" s="130" t="s">
        <v>9551</v>
      </c>
      <c r="B11751" s="130" t="s">
        <v>14480</v>
      </c>
      <c r="C11751" s="130" t="s">
        <v>75</v>
      </c>
      <c r="D11751" s="131">
        <v>6.2510000000000003</v>
      </c>
      <c r="E11751" s="132">
        <v>479</v>
      </c>
      <c r="F11751" s="132">
        <v>479</v>
      </c>
      <c r="G11751" s="126" t="s">
        <v>13807</v>
      </c>
      <c r="H11751" s="126" t="s">
        <v>21273</v>
      </c>
      <c r="I11751" s="126" t="s">
        <v>21274</v>
      </c>
      <c r="J11751" s="126" t="s">
        <v>26339</v>
      </c>
      <c r="K11751" s="9">
        <f>_xlfn.IFNA(VLOOKUP(Table5[[#This Row],[Section]],SubSill_Tier,2,FALSE),0)</f>
        <v>0</v>
      </c>
      <c r="L11751" s="9" t="str">
        <f t="shared" si="192"/>
        <v>Wall</v>
      </c>
      <c r="M11751" s="205" t="str" cm="1">
        <f t="array" ref="M11751">_xlfn.IFS(NOT(ISERROR(VLOOKUP(Table5[[#This Row],[Section]],TB_notTB,1,FALSE))),"No",LEFT(Table5[[#This Row],[Section]],3)="ETB","PLS",LEFT(Table5[[#This Row],[Section]],1)="7","PDB",NOT(ISBLANK(Table5[[#This Row],[Section]])),"No")</f>
        <v>No</v>
      </c>
    </row>
    <row r="11752" spans="1:13" x14ac:dyDescent="0.25">
      <c r="A11752" s="130" t="s">
        <v>9552</v>
      </c>
      <c r="B11752" s="130" t="s">
        <v>14481</v>
      </c>
      <c r="C11752" s="130" t="s">
        <v>75</v>
      </c>
      <c r="D11752" s="131">
        <v>7.4509999999999996</v>
      </c>
      <c r="E11752" s="132">
        <v>479</v>
      </c>
      <c r="F11752" s="132">
        <v>479</v>
      </c>
      <c r="G11752" s="126" t="s">
        <v>13807</v>
      </c>
      <c r="H11752" s="126" t="s">
        <v>21273</v>
      </c>
      <c r="I11752" s="126" t="s">
        <v>21274</v>
      </c>
      <c r="J11752" s="126" t="s">
        <v>26339</v>
      </c>
      <c r="K11752" s="9">
        <f>_xlfn.IFNA(VLOOKUP(Table5[[#This Row],[Section]],SubSill_Tier,2,FALSE),0)</f>
        <v>0</v>
      </c>
      <c r="L11752" s="9" t="str">
        <f t="shared" si="192"/>
        <v>Wall</v>
      </c>
      <c r="M11752" s="205" t="str" cm="1">
        <f t="array" ref="M11752">_xlfn.IFS(NOT(ISERROR(VLOOKUP(Table5[[#This Row],[Section]],TB_notTB,1,FALSE))),"No",LEFT(Table5[[#This Row],[Section]],3)="ETB","PLS",LEFT(Table5[[#This Row],[Section]],1)="7","PDB",NOT(ISBLANK(Table5[[#This Row],[Section]])),"No")</f>
        <v>No</v>
      </c>
    </row>
    <row r="11753" spans="1:13" x14ac:dyDescent="0.25">
      <c r="A11753" s="130" t="s">
        <v>13078</v>
      </c>
      <c r="B11753" s="130" t="s">
        <v>3598</v>
      </c>
      <c r="C11753" s="130" t="s">
        <v>98</v>
      </c>
      <c r="D11753" s="131">
        <v>4.1859999999999999</v>
      </c>
      <c r="E11753" s="132">
        <v>575</v>
      </c>
      <c r="F11753" s="132">
        <v>337</v>
      </c>
      <c r="G11753" s="126" t="s">
        <v>13915</v>
      </c>
      <c r="H11753" s="126" t="s">
        <v>20571</v>
      </c>
      <c r="I11753" s="126" t="s">
        <v>20572</v>
      </c>
      <c r="J11753" s="126" t="s">
        <v>26241</v>
      </c>
      <c r="K11753" s="9">
        <f>_xlfn.IFNA(VLOOKUP(Table5[[#This Row],[Section]],SubSill_Tier,2,FALSE),0)</f>
        <v>0</v>
      </c>
      <c r="L11753" s="9" t="str">
        <f t="shared" si="192"/>
        <v/>
      </c>
      <c r="M11753" s="205" t="str" cm="1">
        <f t="array" ref="M11753">_xlfn.IFS(NOT(ISERROR(VLOOKUP(Table5[[#This Row],[Section]],TB_notTB,1,FALSE))),"No",LEFT(Table5[[#This Row],[Section]],3)="ETB","PLS",LEFT(Table5[[#This Row],[Section]],1)="7","PDB",NOT(ISBLANK(Table5[[#This Row],[Section]])),"No")</f>
        <v>No</v>
      </c>
    </row>
    <row r="11754" spans="1:13" x14ac:dyDescent="0.25">
      <c r="A11754" s="130" t="s">
        <v>13079</v>
      </c>
      <c r="B11754" s="130" t="s">
        <v>3598</v>
      </c>
      <c r="C11754" s="130" t="s">
        <v>98</v>
      </c>
      <c r="D11754" s="131">
        <v>0.47099999999999997</v>
      </c>
      <c r="E11754" s="132">
        <v>262</v>
      </c>
      <c r="F11754" s="132">
        <v>133</v>
      </c>
      <c r="G11754" s="126" t="s">
        <v>13915</v>
      </c>
      <c r="H11754" s="126" t="s">
        <v>20571</v>
      </c>
      <c r="I11754" s="126" t="s">
        <v>20572</v>
      </c>
      <c r="J11754" s="126" t="s">
        <v>26241</v>
      </c>
      <c r="K11754" s="9">
        <f>_xlfn.IFNA(VLOOKUP(Table5[[#This Row],[Section]],SubSill_Tier,2,FALSE),0)</f>
        <v>0</v>
      </c>
      <c r="L11754" s="9" t="str">
        <f t="shared" si="192"/>
        <v/>
      </c>
      <c r="M11754" s="205" t="str" cm="1">
        <f t="array" ref="M11754">_xlfn.IFS(NOT(ISERROR(VLOOKUP(Table5[[#This Row],[Section]],TB_notTB,1,FALSE))),"No",LEFT(Table5[[#This Row],[Section]],3)="ETB","PLS",LEFT(Table5[[#This Row],[Section]],1)="7","PDB",NOT(ISBLANK(Table5[[#This Row],[Section]])),"No")</f>
        <v>No</v>
      </c>
    </row>
    <row r="11755" spans="1:13" x14ac:dyDescent="0.25">
      <c r="A11755" s="130" t="s">
        <v>13080</v>
      </c>
      <c r="B11755" s="130" t="s">
        <v>3598</v>
      </c>
      <c r="C11755" s="130" t="s">
        <v>98</v>
      </c>
      <c r="D11755" s="131">
        <v>1.0229999999999999</v>
      </c>
      <c r="E11755" s="132">
        <v>287</v>
      </c>
      <c r="F11755" s="132">
        <v>100</v>
      </c>
      <c r="G11755" s="126" t="s">
        <v>13915</v>
      </c>
      <c r="H11755" s="126" t="s">
        <v>20571</v>
      </c>
      <c r="I11755" s="126" t="s">
        <v>20572</v>
      </c>
      <c r="J11755" s="126" t="s">
        <v>26241</v>
      </c>
      <c r="K11755" s="9">
        <f>_xlfn.IFNA(VLOOKUP(Table5[[#This Row],[Section]],SubSill_Tier,2,FALSE),0)</f>
        <v>0</v>
      </c>
      <c r="L11755" s="9" t="str">
        <f t="shared" si="192"/>
        <v/>
      </c>
      <c r="M11755" s="205" t="str" cm="1">
        <f t="array" ref="M11755">_xlfn.IFS(NOT(ISERROR(VLOOKUP(Table5[[#This Row],[Section]],TB_notTB,1,FALSE))),"No",LEFT(Table5[[#This Row],[Section]],3)="ETB","PLS",LEFT(Table5[[#This Row],[Section]],1)="7","PDB",NOT(ISBLANK(Table5[[#This Row],[Section]])),"No")</f>
        <v>No</v>
      </c>
    </row>
    <row r="11756" spans="1:13" x14ac:dyDescent="0.25">
      <c r="A11756" s="130" t="s">
        <v>19788</v>
      </c>
      <c r="B11756" s="130" t="s">
        <v>19789</v>
      </c>
      <c r="C11756" s="130" t="s">
        <v>75</v>
      </c>
      <c r="D11756" s="131">
        <v>0.79200000000000004</v>
      </c>
      <c r="E11756" s="132">
        <v>195</v>
      </c>
      <c r="F11756" s="132">
        <v>195</v>
      </c>
      <c r="G11756" s="126" t="s">
        <v>21170</v>
      </c>
      <c r="H11756" s="126" t="s">
        <v>21171</v>
      </c>
      <c r="I11756" s="126" t="s">
        <v>21172</v>
      </c>
      <c r="J11756" s="126" t="s">
        <v>26233</v>
      </c>
      <c r="K11756" s="9">
        <f>_xlfn.IFNA(VLOOKUP(Table5[[#This Row],[Section]],SubSill_Tier,2,FALSE),0)</f>
        <v>0</v>
      </c>
      <c r="L11756" s="9" t="str">
        <f t="shared" si="192"/>
        <v>Wall</v>
      </c>
      <c r="M11756" s="205" t="str" cm="1">
        <f t="array" ref="M11756">_xlfn.IFS(NOT(ISERROR(VLOOKUP(Table5[[#This Row],[Section]],TB_notTB,1,FALSE))),"No",LEFT(Table5[[#This Row],[Section]],3)="ETB","PLS",LEFT(Table5[[#This Row],[Section]],1)="7","PDB",NOT(ISBLANK(Table5[[#This Row],[Section]])),"No")</f>
        <v>No</v>
      </c>
    </row>
    <row r="11757" spans="1:13" x14ac:dyDescent="0.25">
      <c r="A11757" s="130" t="s">
        <v>9553</v>
      </c>
      <c r="B11757" s="130" t="s">
        <v>12901</v>
      </c>
      <c r="C11757" s="130" t="s">
        <v>75</v>
      </c>
      <c r="D11757" s="131">
        <v>5.819</v>
      </c>
      <c r="E11757" s="132">
        <v>223</v>
      </c>
      <c r="F11757" s="132">
        <v>223</v>
      </c>
      <c r="G11757" s="126" t="s">
        <v>13716</v>
      </c>
      <c r="H11757" s="126" t="s">
        <v>21094</v>
      </c>
      <c r="I11757" s="126" t="s">
        <v>21095</v>
      </c>
      <c r="J11757" s="126" t="s">
        <v>26245</v>
      </c>
      <c r="K11757" s="9">
        <f>_xlfn.IFNA(VLOOKUP(Table5[[#This Row],[Section]],SubSill_Tier,2,FALSE),0)</f>
        <v>0</v>
      </c>
      <c r="L11757" s="9" t="str">
        <f t="shared" si="192"/>
        <v>Wall</v>
      </c>
      <c r="M11757" s="205" t="str" cm="1">
        <f t="array" ref="M11757">_xlfn.IFS(NOT(ISERROR(VLOOKUP(Table5[[#This Row],[Section]],TB_notTB,1,FALSE))),"No",LEFT(Table5[[#This Row],[Section]],3)="ETB","PLS",LEFT(Table5[[#This Row],[Section]],1)="7","PDB",NOT(ISBLANK(Table5[[#This Row],[Section]])),"No")</f>
        <v>No</v>
      </c>
    </row>
    <row r="11758" spans="1:13" x14ac:dyDescent="0.25">
      <c r="A11758" s="130" t="s">
        <v>9554</v>
      </c>
      <c r="B11758" s="130" t="s">
        <v>12902</v>
      </c>
      <c r="C11758" s="130" t="s">
        <v>75</v>
      </c>
      <c r="D11758" s="131">
        <v>2.903</v>
      </c>
      <c r="E11758" s="132">
        <v>214</v>
      </c>
      <c r="F11758" s="132">
        <v>214</v>
      </c>
      <c r="G11758" s="126" t="s">
        <v>13716</v>
      </c>
      <c r="H11758" s="126" t="s">
        <v>21094</v>
      </c>
      <c r="I11758" s="126" t="s">
        <v>21095</v>
      </c>
      <c r="J11758" s="126" t="s">
        <v>26233</v>
      </c>
      <c r="K11758" s="9">
        <f>_xlfn.IFNA(VLOOKUP(Table5[[#This Row],[Section]],SubSill_Tier,2,FALSE),0)</f>
        <v>0</v>
      </c>
      <c r="L11758" s="9" t="str">
        <f t="shared" si="192"/>
        <v>Wall</v>
      </c>
      <c r="M11758" s="205" t="str" cm="1">
        <f t="array" ref="M11758">_xlfn.IFS(NOT(ISERROR(VLOOKUP(Table5[[#This Row],[Section]],TB_notTB,1,FALSE))),"No",LEFT(Table5[[#This Row],[Section]],3)="ETB","PLS",LEFT(Table5[[#This Row],[Section]],1)="7","PDB",NOT(ISBLANK(Table5[[#This Row],[Section]])),"No")</f>
        <v>No</v>
      </c>
    </row>
    <row r="11759" spans="1:13" x14ac:dyDescent="0.25">
      <c r="A11759" s="130" t="s">
        <v>9555</v>
      </c>
      <c r="B11759" s="130" t="s">
        <v>12903</v>
      </c>
      <c r="C11759" s="130" t="s">
        <v>75</v>
      </c>
      <c r="D11759" s="131">
        <v>1.3380000000000001</v>
      </c>
      <c r="E11759" s="132">
        <v>102</v>
      </c>
      <c r="F11759" s="132">
        <v>102</v>
      </c>
      <c r="G11759" s="126" t="s">
        <v>13716</v>
      </c>
      <c r="H11759" s="126" t="s">
        <v>21094</v>
      </c>
      <c r="I11759" s="126" t="s">
        <v>21095</v>
      </c>
      <c r="J11759" s="126" t="s">
        <v>26233</v>
      </c>
      <c r="K11759" s="9">
        <f>_xlfn.IFNA(VLOOKUP(Table5[[#This Row],[Section]],SubSill_Tier,2,FALSE),0)</f>
        <v>0</v>
      </c>
      <c r="L11759" s="9" t="str">
        <f t="shared" si="192"/>
        <v>Wall</v>
      </c>
      <c r="M11759" s="205" t="str" cm="1">
        <f t="array" ref="M11759">_xlfn.IFS(NOT(ISERROR(VLOOKUP(Table5[[#This Row],[Section]],TB_notTB,1,FALSE))),"No",LEFT(Table5[[#This Row],[Section]],3)="ETB","PLS",LEFT(Table5[[#This Row],[Section]],1)="7","PDB",NOT(ISBLANK(Table5[[#This Row],[Section]])),"No")</f>
        <v>No</v>
      </c>
    </row>
    <row r="11760" spans="1:13" x14ac:dyDescent="0.25">
      <c r="A11760" s="130" t="s">
        <v>9556</v>
      </c>
      <c r="B11760" s="130" t="s">
        <v>12904</v>
      </c>
      <c r="C11760" s="130" t="s">
        <v>75</v>
      </c>
      <c r="D11760" s="131">
        <v>4.3899999999999997</v>
      </c>
      <c r="E11760" s="132">
        <v>176</v>
      </c>
      <c r="F11760" s="132">
        <v>176</v>
      </c>
      <c r="G11760" s="126" t="s">
        <v>13716</v>
      </c>
      <c r="H11760" s="126" t="s">
        <v>21094</v>
      </c>
      <c r="I11760" s="126" t="s">
        <v>21095</v>
      </c>
      <c r="J11760" s="126" t="s">
        <v>26237</v>
      </c>
      <c r="K11760" s="9">
        <f>_xlfn.IFNA(VLOOKUP(Table5[[#This Row],[Section]],SubSill_Tier,2,FALSE),0)</f>
        <v>0</v>
      </c>
      <c r="L11760" s="9" t="str">
        <f t="shared" si="192"/>
        <v>Wall</v>
      </c>
      <c r="M11760" s="205" t="str" cm="1">
        <f t="array" ref="M11760">_xlfn.IFS(NOT(ISERROR(VLOOKUP(Table5[[#This Row],[Section]],TB_notTB,1,FALSE))),"No",LEFT(Table5[[#This Row],[Section]],3)="ETB","PLS",LEFT(Table5[[#This Row],[Section]],1)="7","PDB",NOT(ISBLANK(Table5[[#This Row],[Section]])),"No")</f>
        <v>No</v>
      </c>
    </row>
    <row r="11761" spans="1:13" x14ac:dyDescent="0.25">
      <c r="A11761" s="130" t="s">
        <v>9557</v>
      </c>
      <c r="B11761" s="130" t="s">
        <v>28720</v>
      </c>
      <c r="C11761" s="130" t="s">
        <v>75</v>
      </c>
      <c r="D11761" s="131">
        <v>0.84399999999999997</v>
      </c>
      <c r="E11761" s="132">
        <v>253</v>
      </c>
      <c r="F11761" s="132">
        <v>253</v>
      </c>
      <c r="G11761" s="126" t="s">
        <v>13720</v>
      </c>
      <c r="H11761" s="126" t="s">
        <v>20130</v>
      </c>
      <c r="I11761" s="126" t="s">
        <v>20131</v>
      </c>
      <c r="J11761" s="126" t="s">
        <v>26235</v>
      </c>
      <c r="K11761" s="9">
        <f>_xlfn.IFNA(VLOOKUP(Table5[[#This Row],[Section]],SubSill_Tier,2,FALSE),0)</f>
        <v>0</v>
      </c>
      <c r="L11761" s="9" t="str">
        <f t="shared" si="192"/>
        <v/>
      </c>
      <c r="M11761" s="205" t="str" cm="1">
        <f t="array" ref="M11761">_xlfn.IFS(NOT(ISERROR(VLOOKUP(Table5[[#This Row],[Section]],TB_notTB,1,FALSE))),"No",LEFT(Table5[[#This Row],[Section]],3)="ETB","PLS",LEFT(Table5[[#This Row],[Section]],1)="7","PDB",NOT(ISBLANK(Table5[[#This Row],[Section]])),"No")</f>
        <v>No</v>
      </c>
    </row>
    <row r="11762" spans="1:13" x14ac:dyDescent="0.25">
      <c r="A11762" s="130" t="s">
        <v>4548</v>
      </c>
      <c r="B11762" s="130" t="s">
        <v>4549</v>
      </c>
      <c r="C11762" s="130" t="s">
        <v>75</v>
      </c>
      <c r="D11762" s="131">
        <v>2.056</v>
      </c>
      <c r="E11762" s="132">
        <v>450</v>
      </c>
      <c r="F11762" s="132">
        <v>305</v>
      </c>
      <c r="G11762" s="126" t="s">
        <v>13803</v>
      </c>
      <c r="H11762" s="126" t="s">
        <v>20346</v>
      </c>
      <c r="I11762" s="126" t="s">
        <v>21264</v>
      </c>
      <c r="J11762" s="126" t="s">
        <v>26241</v>
      </c>
      <c r="K11762" s="9">
        <f>_xlfn.IFNA(VLOOKUP(Table5[[#This Row],[Section]],SubSill_Tier,2,FALSE),0)</f>
        <v>0</v>
      </c>
      <c r="L11762" s="9" t="str">
        <f t="shared" si="192"/>
        <v/>
      </c>
      <c r="M11762" s="205" t="str" cm="1">
        <f t="array" ref="M11762">_xlfn.IFS(NOT(ISERROR(VLOOKUP(Table5[[#This Row],[Section]],TB_notTB,1,FALSE))),"No",LEFT(Table5[[#This Row],[Section]],3)="ETB","PLS",LEFT(Table5[[#This Row],[Section]],1)="7","PDB",NOT(ISBLANK(Table5[[#This Row],[Section]])),"No")</f>
        <v>No</v>
      </c>
    </row>
    <row r="11763" spans="1:13" x14ac:dyDescent="0.25">
      <c r="A11763" s="130" t="s">
        <v>9558</v>
      </c>
      <c r="B11763" s="130" t="s">
        <v>12815</v>
      </c>
      <c r="C11763" s="130" t="s">
        <v>75</v>
      </c>
      <c r="D11763" s="131">
        <v>8.4860000000000007</v>
      </c>
      <c r="E11763" s="132">
        <v>286</v>
      </c>
      <c r="F11763" s="132">
        <v>286</v>
      </c>
      <c r="G11763" s="126" t="s">
        <v>13750</v>
      </c>
      <c r="H11763" s="126" t="s">
        <v>21081</v>
      </c>
      <c r="I11763" s="126" t="s">
        <v>21082</v>
      </c>
      <c r="J11763" s="126" t="s">
        <v>26245</v>
      </c>
      <c r="K11763" s="9">
        <f>_xlfn.IFNA(VLOOKUP(Table5[[#This Row],[Section]],SubSill_Tier,2,FALSE),0)</f>
        <v>0</v>
      </c>
      <c r="L11763" s="9" t="str">
        <f t="shared" si="192"/>
        <v>Wall</v>
      </c>
      <c r="M11763" s="205" t="str" cm="1">
        <f t="array" ref="M11763">_xlfn.IFS(NOT(ISERROR(VLOOKUP(Table5[[#This Row],[Section]],TB_notTB,1,FALSE))),"No",LEFT(Table5[[#This Row],[Section]],3)="ETB","PLS",LEFT(Table5[[#This Row],[Section]],1)="7","PDB",NOT(ISBLANK(Table5[[#This Row],[Section]])),"No")</f>
        <v>No</v>
      </c>
    </row>
    <row r="11764" spans="1:13" x14ac:dyDescent="0.25">
      <c r="A11764" s="130" t="s">
        <v>9559</v>
      </c>
      <c r="B11764" s="130" t="s">
        <v>9560</v>
      </c>
      <c r="C11764" s="130" t="s">
        <v>75</v>
      </c>
      <c r="D11764" s="131">
        <v>2.911</v>
      </c>
      <c r="E11764" s="132">
        <v>173</v>
      </c>
      <c r="F11764" s="132">
        <v>173</v>
      </c>
      <c r="G11764" s="126" t="s">
        <v>13750</v>
      </c>
      <c r="H11764" s="126" t="s">
        <v>21081</v>
      </c>
      <c r="I11764" s="126" t="s">
        <v>21082</v>
      </c>
      <c r="J11764" s="126" t="s">
        <v>26233</v>
      </c>
      <c r="K11764" s="9">
        <f>_xlfn.IFNA(VLOOKUP(Table5[[#This Row],[Section]],SubSill_Tier,2,FALSE),0)</f>
        <v>0</v>
      </c>
      <c r="L11764" s="9" t="str">
        <f t="shared" si="192"/>
        <v>Wall</v>
      </c>
      <c r="M11764" s="205" t="str" cm="1">
        <f t="array" ref="M11764">_xlfn.IFS(NOT(ISERROR(VLOOKUP(Table5[[#This Row],[Section]],TB_notTB,1,FALSE))),"No",LEFT(Table5[[#This Row],[Section]],3)="ETB","PLS",LEFT(Table5[[#This Row],[Section]],1)="7","PDB",NOT(ISBLANK(Table5[[#This Row],[Section]])),"No")</f>
        <v>No</v>
      </c>
    </row>
    <row r="11765" spans="1:13" x14ac:dyDescent="0.25">
      <c r="A11765" s="130" t="s">
        <v>4550</v>
      </c>
      <c r="B11765" s="130" t="s">
        <v>4551</v>
      </c>
      <c r="C11765" s="130" t="s">
        <v>98</v>
      </c>
      <c r="D11765" s="131">
        <v>2.319</v>
      </c>
      <c r="E11765" s="132">
        <v>478</v>
      </c>
      <c r="F11765" s="132">
        <v>234</v>
      </c>
      <c r="G11765" s="126" t="s">
        <v>13771</v>
      </c>
      <c r="H11765" s="126" t="s">
        <v>20212</v>
      </c>
      <c r="I11765" s="126" t="s">
        <v>20213</v>
      </c>
      <c r="J11765" s="126" t="s">
        <v>26234</v>
      </c>
      <c r="K11765" s="9">
        <f>_xlfn.IFNA(VLOOKUP(Table5[[#This Row],[Section]],SubSill_Tier,2,FALSE),0)</f>
        <v>0</v>
      </c>
      <c r="L11765" s="9" t="str">
        <f t="shared" si="192"/>
        <v/>
      </c>
      <c r="M11765" s="205" t="str" cm="1">
        <f t="array" ref="M11765">_xlfn.IFS(NOT(ISERROR(VLOOKUP(Table5[[#This Row],[Section]],TB_notTB,1,FALSE))),"No",LEFT(Table5[[#This Row],[Section]],3)="ETB","PLS",LEFT(Table5[[#This Row],[Section]],1)="7","PDB",NOT(ISBLANK(Table5[[#This Row],[Section]])),"No")</f>
        <v>No</v>
      </c>
    </row>
    <row r="11766" spans="1:13" x14ac:dyDescent="0.25">
      <c r="A11766" s="130" t="s">
        <v>13549</v>
      </c>
      <c r="B11766" s="130" t="s">
        <v>13550</v>
      </c>
      <c r="C11766" s="130" t="s">
        <v>75</v>
      </c>
      <c r="D11766" s="131">
        <v>0.378</v>
      </c>
      <c r="E11766" s="132">
        <v>117</v>
      </c>
      <c r="F11766" s="132">
        <v>117</v>
      </c>
      <c r="G11766" s="126" t="s">
        <v>21147</v>
      </c>
      <c r="H11766" s="126" t="s">
        <v>21148</v>
      </c>
      <c r="I11766" s="126" t="s">
        <v>21149</v>
      </c>
      <c r="J11766" s="126" t="s">
        <v>26233</v>
      </c>
      <c r="K11766" s="9">
        <f>_xlfn.IFNA(VLOOKUP(Table5[[#This Row],[Section]],SubSill_Tier,2,FALSE),0)</f>
        <v>0</v>
      </c>
      <c r="L11766" s="9" t="str">
        <f t="shared" si="192"/>
        <v>Wall</v>
      </c>
      <c r="M11766" s="205" t="str" cm="1">
        <f t="array" ref="M11766">_xlfn.IFS(NOT(ISERROR(VLOOKUP(Table5[[#This Row],[Section]],TB_notTB,1,FALSE))),"No",LEFT(Table5[[#This Row],[Section]],3)="ETB","PLS",LEFT(Table5[[#This Row],[Section]],1)="7","PDB",NOT(ISBLANK(Table5[[#This Row],[Section]])),"No")</f>
        <v>No</v>
      </c>
    </row>
    <row r="11767" spans="1:13" x14ac:dyDescent="0.25">
      <c r="A11767" s="130" t="s">
        <v>13551</v>
      </c>
      <c r="B11767" s="130" t="s">
        <v>13552</v>
      </c>
      <c r="C11767" s="130" t="s">
        <v>75</v>
      </c>
      <c r="D11767" s="131">
        <v>0.104</v>
      </c>
      <c r="E11767" s="132">
        <v>100</v>
      </c>
      <c r="F11767" s="132">
        <v>100</v>
      </c>
      <c r="G11767" s="126" t="s">
        <v>21147</v>
      </c>
      <c r="H11767" s="126" t="s">
        <v>21148</v>
      </c>
      <c r="I11767" s="126" t="s">
        <v>21149</v>
      </c>
      <c r="J11767" s="126" t="s">
        <v>26233</v>
      </c>
      <c r="K11767" s="9">
        <f>_xlfn.IFNA(VLOOKUP(Table5[[#This Row],[Section]],SubSill_Tier,2,FALSE),0)</f>
        <v>0</v>
      </c>
      <c r="L11767" s="9" t="str">
        <f t="shared" si="192"/>
        <v>Wall</v>
      </c>
      <c r="M11767" s="205" t="str" cm="1">
        <f t="array" ref="M11767">_xlfn.IFS(NOT(ISERROR(VLOOKUP(Table5[[#This Row],[Section]],TB_notTB,1,FALSE))),"No",LEFT(Table5[[#This Row],[Section]],3)="ETB","PLS",LEFT(Table5[[#This Row],[Section]],1)="7","PDB",NOT(ISBLANK(Table5[[#This Row],[Section]])),"No")</f>
        <v>No</v>
      </c>
    </row>
    <row r="11768" spans="1:13" x14ac:dyDescent="0.25">
      <c r="A11768" s="130" t="s">
        <v>9561</v>
      </c>
      <c r="B11768" s="130" t="s">
        <v>9562</v>
      </c>
      <c r="C11768" s="130" t="s">
        <v>98</v>
      </c>
      <c r="D11768" s="131">
        <v>0.65700000000000003</v>
      </c>
      <c r="E11768" s="132">
        <v>263</v>
      </c>
      <c r="F11768" s="132">
        <v>263</v>
      </c>
      <c r="G11768" s="126" t="s">
        <v>13721</v>
      </c>
      <c r="H11768" s="126" t="s">
        <v>21068</v>
      </c>
      <c r="I11768" s="126" t="s">
        <v>21069</v>
      </c>
      <c r="J11768" s="126" t="s">
        <v>26233</v>
      </c>
      <c r="K11768" s="9">
        <f>_xlfn.IFNA(VLOOKUP(Table5[[#This Row],[Section]],SubSill_Tier,2,FALSE),0)</f>
        <v>0</v>
      </c>
      <c r="L11768" s="9" t="str">
        <f t="shared" si="192"/>
        <v>Wall</v>
      </c>
      <c r="M11768" s="205" t="str" cm="1">
        <f t="array" ref="M11768">_xlfn.IFS(NOT(ISERROR(VLOOKUP(Table5[[#This Row],[Section]],TB_notTB,1,FALSE))),"No",LEFT(Table5[[#This Row],[Section]],3)="ETB","PLS",LEFT(Table5[[#This Row],[Section]],1)="7","PDB",NOT(ISBLANK(Table5[[#This Row],[Section]])),"No")</f>
        <v>No</v>
      </c>
    </row>
    <row r="11769" spans="1:13" x14ac:dyDescent="0.25">
      <c r="A11769" s="130" t="s">
        <v>9563</v>
      </c>
      <c r="B11769" s="130" t="s">
        <v>9564</v>
      </c>
      <c r="C11769" s="130" t="s">
        <v>75</v>
      </c>
      <c r="D11769" s="131">
        <v>0.92500000000000004</v>
      </c>
      <c r="E11769" s="132">
        <v>177</v>
      </c>
      <c r="F11769" s="132">
        <v>177</v>
      </c>
      <c r="G11769" s="126" t="s">
        <v>13727</v>
      </c>
      <c r="H11769" s="126" t="s">
        <v>21089</v>
      </c>
      <c r="I11769" s="126" t="s">
        <v>21090</v>
      </c>
      <c r="J11769" s="126" t="s">
        <v>26233</v>
      </c>
      <c r="K11769" s="9">
        <f>_xlfn.IFNA(VLOOKUP(Table5[[#This Row],[Section]],SubSill_Tier,2,FALSE),0)</f>
        <v>0</v>
      </c>
      <c r="L11769" s="9" t="str">
        <f t="shared" si="192"/>
        <v>Wall</v>
      </c>
      <c r="M11769" s="205" t="str" cm="1">
        <f t="array" ref="M11769">_xlfn.IFS(NOT(ISERROR(VLOOKUP(Table5[[#This Row],[Section]],TB_notTB,1,FALSE))),"No",LEFT(Table5[[#This Row],[Section]],3)="ETB","PLS",LEFT(Table5[[#This Row],[Section]],1)="7","PDB",NOT(ISBLANK(Table5[[#This Row],[Section]])),"No")</f>
        <v>No</v>
      </c>
    </row>
    <row r="11770" spans="1:13" x14ac:dyDescent="0.25">
      <c r="A11770" s="130" t="s">
        <v>9565</v>
      </c>
      <c r="B11770" s="130" t="s">
        <v>9548</v>
      </c>
      <c r="C11770" s="130" t="s">
        <v>75</v>
      </c>
      <c r="D11770" s="131">
        <v>2.3340000000000001</v>
      </c>
      <c r="E11770" s="132">
        <v>239</v>
      </c>
      <c r="F11770" s="132">
        <v>239</v>
      </c>
      <c r="G11770" s="126" t="s">
        <v>13740</v>
      </c>
      <c r="H11770" s="126" t="s">
        <v>20124</v>
      </c>
      <c r="I11770" s="126" t="s">
        <v>21059</v>
      </c>
      <c r="J11770" s="126" t="s">
        <v>26235</v>
      </c>
      <c r="K11770" s="9">
        <f>_xlfn.IFNA(VLOOKUP(Table5[[#This Row],[Section]],SubSill_Tier,2,FALSE),0)</f>
        <v>0</v>
      </c>
      <c r="L11770" s="9" t="str">
        <f t="shared" si="192"/>
        <v/>
      </c>
      <c r="M11770" s="205" t="str" cm="1">
        <f t="array" ref="M11770">_xlfn.IFS(NOT(ISERROR(VLOOKUP(Table5[[#This Row],[Section]],TB_notTB,1,FALSE))),"No",LEFT(Table5[[#This Row],[Section]],3)="ETB","PLS",LEFT(Table5[[#This Row],[Section]],1)="7","PDB",NOT(ISBLANK(Table5[[#This Row],[Section]])),"No")</f>
        <v>No</v>
      </c>
    </row>
    <row r="11771" spans="1:13" x14ac:dyDescent="0.25">
      <c r="A11771" s="130" t="s">
        <v>13205</v>
      </c>
      <c r="B11771" s="130" t="s">
        <v>28721</v>
      </c>
      <c r="C11771" s="130" t="s">
        <v>75</v>
      </c>
      <c r="D11771" s="131">
        <v>4.0110000000000001</v>
      </c>
      <c r="E11771" s="132">
        <v>414</v>
      </c>
      <c r="F11771" s="132">
        <v>414</v>
      </c>
      <c r="G11771" s="126" t="s">
        <v>13718</v>
      </c>
      <c r="H11771" s="126" t="s">
        <v>20127</v>
      </c>
      <c r="I11771" s="126" t="s">
        <v>21060</v>
      </c>
      <c r="J11771" s="126" t="s">
        <v>26240</v>
      </c>
      <c r="K11771" s="9">
        <f>_xlfn.IFNA(VLOOKUP(Table5[[#This Row],[Section]],SubSill_Tier,2,FALSE),0)</f>
        <v>0</v>
      </c>
      <c r="L11771" s="9" t="str">
        <f t="shared" si="192"/>
        <v/>
      </c>
      <c r="M11771" s="205" t="str" cm="1">
        <f t="array" ref="M11771">_xlfn.IFS(NOT(ISERROR(VLOOKUP(Table5[[#This Row],[Section]],TB_notTB,1,FALSE))),"No",LEFT(Table5[[#This Row],[Section]],3)="ETB","PLS",LEFT(Table5[[#This Row],[Section]],1)="7","PDB",NOT(ISBLANK(Table5[[#This Row],[Section]])),"No")</f>
        <v>No</v>
      </c>
    </row>
    <row r="11772" spans="1:13" x14ac:dyDescent="0.25">
      <c r="A11772" s="130" t="s">
        <v>22452</v>
      </c>
      <c r="B11772" s="130" t="s">
        <v>28722</v>
      </c>
      <c r="C11772" s="130" t="s">
        <v>75</v>
      </c>
      <c r="D11772" s="131">
        <v>2.8769999999999998</v>
      </c>
      <c r="E11772" s="132">
        <v>334</v>
      </c>
      <c r="F11772" s="132">
        <v>334</v>
      </c>
      <c r="G11772" s="126" t="s">
        <v>13718</v>
      </c>
      <c r="H11772" s="126" t="s">
        <v>20127</v>
      </c>
      <c r="I11772" s="126" t="s">
        <v>21060</v>
      </c>
      <c r="J11772" s="126" t="s">
        <v>26235</v>
      </c>
      <c r="K11772" s="9">
        <f>_xlfn.IFNA(VLOOKUP(Table5[[#This Row],[Section]],SubSill_Tier,2,FALSE),0)</f>
        <v>0</v>
      </c>
      <c r="L11772" s="9" t="str">
        <f t="shared" si="192"/>
        <v/>
      </c>
      <c r="M11772" s="205" t="str" cm="1">
        <f t="array" ref="M11772">_xlfn.IFS(NOT(ISERROR(VLOOKUP(Table5[[#This Row],[Section]],TB_notTB,1,FALSE))),"No",LEFT(Table5[[#This Row],[Section]],3)="ETB","PLS",LEFT(Table5[[#This Row],[Section]],1)="7","PDB",NOT(ISBLANK(Table5[[#This Row],[Section]])),"No")</f>
        <v>No</v>
      </c>
    </row>
    <row r="11773" spans="1:13" x14ac:dyDescent="0.25">
      <c r="A11773" s="130" t="s">
        <v>22453</v>
      </c>
      <c r="B11773" s="130" t="s">
        <v>28723</v>
      </c>
      <c r="C11773" s="130" t="s">
        <v>75</v>
      </c>
      <c r="D11773" s="131">
        <v>1.9810000000000001</v>
      </c>
      <c r="E11773" s="132">
        <v>284</v>
      </c>
      <c r="F11773" s="132">
        <v>284</v>
      </c>
      <c r="G11773" s="126" t="s">
        <v>13718</v>
      </c>
      <c r="H11773" s="126" t="s">
        <v>20127</v>
      </c>
      <c r="I11773" s="126" t="s">
        <v>21060</v>
      </c>
      <c r="J11773" s="126" t="s">
        <v>26235</v>
      </c>
      <c r="K11773" s="9">
        <f>_xlfn.IFNA(VLOOKUP(Table5[[#This Row],[Section]],SubSill_Tier,2,FALSE),0)</f>
        <v>0</v>
      </c>
      <c r="L11773" s="9" t="str">
        <f t="shared" si="192"/>
        <v/>
      </c>
      <c r="M11773" s="205" t="str" cm="1">
        <f t="array" ref="M11773">_xlfn.IFS(NOT(ISERROR(VLOOKUP(Table5[[#This Row],[Section]],TB_notTB,1,FALSE))),"No",LEFT(Table5[[#This Row],[Section]],3)="ETB","PLS",LEFT(Table5[[#This Row],[Section]],1)="7","PDB",NOT(ISBLANK(Table5[[#This Row],[Section]])),"No")</f>
        <v>No</v>
      </c>
    </row>
    <row r="11774" spans="1:13" x14ac:dyDescent="0.25">
      <c r="A11774" s="130" t="s">
        <v>9566</v>
      </c>
      <c r="B11774" s="130" t="s">
        <v>28724</v>
      </c>
      <c r="C11774" s="130" t="s">
        <v>75</v>
      </c>
      <c r="D11774" s="131">
        <v>0.60699999999999998</v>
      </c>
      <c r="E11774" s="132">
        <v>155</v>
      </c>
      <c r="F11774" s="132">
        <v>155</v>
      </c>
      <c r="G11774" s="126" t="s">
        <v>13715</v>
      </c>
      <c r="H11774" s="126" t="s">
        <v>20123</v>
      </c>
      <c r="I11774" s="126" t="s">
        <v>21058</v>
      </c>
      <c r="J11774" s="126" t="s">
        <v>26235</v>
      </c>
      <c r="K11774" s="9">
        <f>_xlfn.IFNA(VLOOKUP(Table5[[#This Row],[Section]],SubSill_Tier,2,FALSE),0)</f>
        <v>0</v>
      </c>
      <c r="L11774" s="9" t="str">
        <f t="shared" si="192"/>
        <v/>
      </c>
      <c r="M11774" s="205" t="str" cm="1">
        <f t="array" ref="M11774">_xlfn.IFS(NOT(ISERROR(VLOOKUP(Table5[[#This Row],[Section]],TB_notTB,1,FALSE))),"No",LEFT(Table5[[#This Row],[Section]],3)="ETB","PLS",LEFT(Table5[[#This Row],[Section]],1)="7","PDB",NOT(ISBLANK(Table5[[#This Row],[Section]])),"No")</f>
        <v>No</v>
      </c>
    </row>
    <row r="11775" spans="1:13" x14ac:dyDescent="0.25">
      <c r="A11775" s="130" t="s">
        <v>13030</v>
      </c>
      <c r="B11775" s="130" t="s">
        <v>13031</v>
      </c>
      <c r="C11775" s="130" t="s">
        <v>75</v>
      </c>
      <c r="D11775" s="131">
        <v>0.85499999999999998</v>
      </c>
      <c r="E11775" s="132">
        <v>297</v>
      </c>
      <c r="F11775" s="132">
        <v>297</v>
      </c>
      <c r="G11775" s="126" t="s">
        <v>21170</v>
      </c>
      <c r="H11775" s="126" t="s">
        <v>21171</v>
      </c>
      <c r="I11775" s="126" t="s">
        <v>21172</v>
      </c>
      <c r="J11775" s="126" t="s">
        <v>26281</v>
      </c>
      <c r="K11775" s="9">
        <f>_xlfn.IFNA(VLOOKUP(Table5[[#This Row],[Section]],SubSill_Tier,2,FALSE),0)</f>
        <v>0</v>
      </c>
      <c r="L11775" s="9" t="str">
        <f t="shared" si="192"/>
        <v>Wall</v>
      </c>
      <c r="M11775" s="205" t="str" cm="1">
        <f t="array" ref="M11775">_xlfn.IFS(NOT(ISERROR(VLOOKUP(Table5[[#This Row],[Section]],TB_notTB,1,FALSE))),"No",LEFT(Table5[[#This Row],[Section]],3)="ETB","PLS",LEFT(Table5[[#This Row],[Section]],1)="7","PDB",NOT(ISBLANK(Table5[[#This Row],[Section]])),"No")</f>
        <v>No</v>
      </c>
    </row>
    <row r="11776" spans="1:13" x14ac:dyDescent="0.25">
      <c r="A11776" s="130" t="s">
        <v>4552</v>
      </c>
      <c r="B11776" s="130" t="s">
        <v>12465</v>
      </c>
      <c r="C11776" s="130" t="s">
        <v>75</v>
      </c>
      <c r="D11776" s="131">
        <v>1.56</v>
      </c>
      <c r="E11776" s="132">
        <v>312</v>
      </c>
      <c r="F11776" s="132">
        <v>312</v>
      </c>
      <c r="G11776" s="126" t="s">
        <v>21232</v>
      </c>
      <c r="H11776" s="126" t="s">
        <v>21233</v>
      </c>
      <c r="I11776" s="126" t="s">
        <v>21234</v>
      </c>
      <c r="J11776" s="126" t="s">
        <v>26362</v>
      </c>
      <c r="K11776" s="9">
        <f>_xlfn.IFNA(VLOOKUP(Table5[[#This Row],[Section]],SubSill_Tier,2,FALSE),0)</f>
        <v>0</v>
      </c>
      <c r="L11776" s="9" t="str">
        <f t="shared" si="192"/>
        <v/>
      </c>
      <c r="M11776" s="205" t="str" cm="1">
        <f t="array" ref="M11776">_xlfn.IFS(NOT(ISERROR(VLOOKUP(Table5[[#This Row],[Section]],TB_notTB,1,FALSE))),"No",LEFT(Table5[[#This Row],[Section]],3)="ETB","PLS",LEFT(Table5[[#This Row],[Section]],1)="7","PDB",NOT(ISBLANK(Table5[[#This Row],[Section]])),"No")</f>
        <v>No</v>
      </c>
    </row>
    <row r="11777" spans="1:13" x14ac:dyDescent="0.25">
      <c r="A11777" s="130" t="s">
        <v>9567</v>
      </c>
      <c r="B11777" s="130" t="s">
        <v>9568</v>
      </c>
      <c r="C11777" s="130" t="s">
        <v>75</v>
      </c>
      <c r="D11777" s="131">
        <v>2.3319999999999999</v>
      </c>
      <c r="E11777" s="132">
        <v>231</v>
      </c>
      <c r="F11777" s="132">
        <v>231</v>
      </c>
      <c r="G11777" s="126" t="s">
        <v>13715</v>
      </c>
      <c r="H11777" s="126" t="s">
        <v>20123</v>
      </c>
      <c r="I11777" s="126" t="s">
        <v>21058</v>
      </c>
      <c r="J11777" s="126" t="s">
        <v>26235</v>
      </c>
      <c r="K11777" s="9">
        <f>_xlfn.IFNA(VLOOKUP(Table5[[#This Row],[Section]],SubSill_Tier,2,FALSE),0)</f>
        <v>0</v>
      </c>
      <c r="L11777" s="9" t="str">
        <f t="shared" si="192"/>
        <v>Wall</v>
      </c>
      <c r="M11777" s="205" t="str" cm="1">
        <f t="array" ref="M11777">_xlfn.IFS(NOT(ISERROR(VLOOKUP(Table5[[#This Row],[Section]],TB_notTB,1,FALSE))),"No",LEFT(Table5[[#This Row],[Section]],3)="ETB","PLS",LEFT(Table5[[#This Row],[Section]],1)="7","PDB",NOT(ISBLANK(Table5[[#This Row],[Section]])),"No")</f>
        <v>No</v>
      </c>
    </row>
    <row r="11778" spans="1:13" x14ac:dyDescent="0.25">
      <c r="A11778" s="130" t="s">
        <v>21497</v>
      </c>
      <c r="B11778" s="130" t="s">
        <v>21498</v>
      </c>
      <c r="C11778" s="130" t="s">
        <v>75</v>
      </c>
      <c r="D11778" s="131">
        <v>2.5920000000000001</v>
      </c>
      <c r="E11778" s="132">
        <v>151</v>
      </c>
      <c r="F11778" s="132">
        <v>151</v>
      </c>
      <c r="G11778" s="126" t="s">
        <v>13715</v>
      </c>
      <c r="H11778" s="126" t="s">
        <v>20123</v>
      </c>
      <c r="I11778" s="126" t="s">
        <v>21058</v>
      </c>
      <c r="J11778" s="126" t="s">
        <v>26235</v>
      </c>
      <c r="K11778" s="9">
        <f>_xlfn.IFNA(VLOOKUP(Table5[[#This Row],[Section]],SubSill_Tier,2,FALSE),0)</f>
        <v>0</v>
      </c>
      <c r="L11778" s="9" t="str">
        <f t="shared" si="192"/>
        <v>Wall</v>
      </c>
      <c r="M11778" s="205" t="str" cm="1">
        <f t="array" ref="M11778">_xlfn.IFS(NOT(ISERROR(VLOOKUP(Table5[[#This Row],[Section]],TB_notTB,1,FALSE))),"No",LEFT(Table5[[#This Row],[Section]],3)="ETB","PLS",LEFT(Table5[[#This Row],[Section]],1)="7","PDB",NOT(ISBLANK(Table5[[#This Row],[Section]])),"No")</f>
        <v>No</v>
      </c>
    </row>
    <row r="11779" spans="1:13" x14ac:dyDescent="0.25">
      <c r="A11779" s="130" t="s">
        <v>9569</v>
      </c>
      <c r="B11779" s="130" t="s">
        <v>28725</v>
      </c>
      <c r="C11779" s="130" t="s">
        <v>75</v>
      </c>
      <c r="D11779" s="131">
        <v>6.3570000000000002</v>
      </c>
      <c r="E11779" s="132">
        <v>594</v>
      </c>
      <c r="F11779" s="132">
        <v>594</v>
      </c>
      <c r="G11779" s="126" t="s">
        <v>13719</v>
      </c>
      <c r="H11779" s="126" t="s">
        <v>20128</v>
      </c>
      <c r="I11779" s="126" t="s">
        <v>20129</v>
      </c>
      <c r="J11779" s="126" t="s">
        <v>26245</v>
      </c>
      <c r="K11779" s="9">
        <f>_xlfn.IFNA(VLOOKUP(Table5[[#This Row],[Section]],SubSill_Tier,2,FALSE),0)</f>
        <v>0</v>
      </c>
      <c r="L11779" s="9" t="str">
        <f t="shared" si="192"/>
        <v/>
      </c>
      <c r="M11779" s="205" t="str" cm="1">
        <f t="array" ref="M11779">_xlfn.IFS(NOT(ISERROR(VLOOKUP(Table5[[#This Row],[Section]],TB_notTB,1,FALSE))),"No",LEFT(Table5[[#This Row],[Section]],3)="ETB","PLS",LEFT(Table5[[#This Row],[Section]],1)="7","PDB",NOT(ISBLANK(Table5[[#This Row],[Section]])),"No")</f>
        <v>No</v>
      </c>
    </row>
    <row r="11780" spans="1:13" x14ac:dyDescent="0.25">
      <c r="A11780" s="130" t="s">
        <v>4553</v>
      </c>
      <c r="B11780" s="130" t="s">
        <v>19790</v>
      </c>
      <c r="C11780" s="130" t="s">
        <v>75</v>
      </c>
      <c r="D11780" s="131">
        <v>0.91600000000000004</v>
      </c>
      <c r="E11780" s="132">
        <v>417</v>
      </c>
      <c r="F11780" s="132">
        <v>100</v>
      </c>
      <c r="G11780" s="126" t="s">
        <v>21286</v>
      </c>
      <c r="H11780" s="126" t="s">
        <v>21287</v>
      </c>
      <c r="I11780" s="126" t="s">
        <v>21288</v>
      </c>
      <c r="J11780" s="126" t="s">
        <v>26241</v>
      </c>
      <c r="K11780" s="9">
        <f>_xlfn.IFNA(VLOOKUP(Table5[[#This Row],[Section]],SubSill_Tier,2,FALSE),0)</f>
        <v>1</v>
      </c>
      <c r="L11780" s="9" t="str">
        <f t="shared" ref="L11780:L11843" si="193">IFERROR(IF(LEFT(G11780,2)="AI",IF(_xlfn.NUMBERVALUE(IFERROR(LEFT(IF(ISERROR(FIND("X",UPPER(B11780))),UPPER(B11780),RIGHT(UPPER(B11780),LEN(UPPER(B11780))-FIND("~",SUBSTITUTE(UPPER(B11780),"X","~",LEN(UPPER(B11780))-LEN(SUBSTITUTE(UPPER(B11780),"X","")))))),FIND(" ",IF(ISERROR(FIND("X",UPPER(B11780))),UPPER(B11780),RIGHT(UPPER(B11780),LEN(UPPER(B11780))-FIND("~",SUBSTITUTE(UPPER(B11780),"X","~",LEN(UPPER(B11780))-LEN(SUBSTITUTE(UPPER(B11780),"X","")))))),1)-1),IF(ISERROR(FIND("X",UPPER(B11780))),UPPER(B11780),RIGHT(UPPER(B11780),LEN(UPPER(B11780))-FIND("~",SUBSTITUTE(UPPER(B11780),"X","~",LEN(UPPER(B11780))-LEN(SUBSTITUTE(UPPER(B11780),"X",""))))))),".")&gt;=5,"Wall",""),""),"")</f>
        <v/>
      </c>
      <c r="M11780" s="205" t="str" cm="1">
        <f t="array" ref="M11780">_xlfn.IFS(NOT(ISERROR(VLOOKUP(Table5[[#This Row],[Section]],TB_notTB,1,FALSE))),"No",LEFT(Table5[[#This Row],[Section]],3)="ETB","PLS",LEFT(Table5[[#This Row],[Section]],1)="7","PDB",NOT(ISBLANK(Table5[[#This Row],[Section]])),"No")</f>
        <v>No</v>
      </c>
    </row>
    <row r="11781" spans="1:13" x14ac:dyDescent="0.25">
      <c r="A11781" s="130" t="s">
        <v>12165</v>
      </c>
      <c r="B11781" s="130" t="s">
        <v>12166</v>
      </c>
      <c r="C11781" s="130" t="s">
        <v>98</v>
      </c>
      <c r="D11781" s="131">
        <v>1.159</v>
      </c>
      <c r="E11781" s="132">
        <v>492</v>
      </c>
      <c r="F11781" s="132">
        <v>197</v>
      </c>
      <c r="G11781" s="126" t="s">
        <v>13791</v>
      </c>
      <c r="H11781" s="126" t="s">
        <v>20314</v>
      </c>
      <c r="I11781" s="126" t="s">
        <v>21197</v>
      </c>
      <c r="J11781" s="126" t="s">
        <v>26314</v>
      </c>
      <c r="K11781" s="9">
        <f>_xlfn.IFNA(VLOOKUP(Table5[[#This Row],[Section]],SubSill_Tier,2,FALSE),0)</f>
        <v>0</v>
      </c>
      <c r="L11781" s="9" t="str">
        <f t="shared" si="193"/>
        <v/>
      </c>
      <c r="M11781" s="205" t="str" cm="1">
        <f t="array" ref="M11781">_xlfn.IFS(NOT(ISERROR(VLOOKUP(Table5[[#This Row],[Section]],TB_notTB,1,FALSE))),"No",LEFT(Table5[[#This Row],[Section]],3)="ETB","PLS",LEFT(Table5[[#This Row],[Section]],1)="7","PDB",NOT(ISBLANK(Table5[[#This Row],[Section]])),"No")</f>
        <v>No</v>
      </c>
    </row>
    <row r="11782" spans="1:13" x14ac:dyDescent="0.25">
      <c r="A11782" s="130" t="s">
        <v>12167</v>
      </c>
      <c r="B11782" s="130" t="s">
        <v>12168</v>
      </c>
      <c r="C11782" s="130" t="s">
        <v>98</v>
      </c>
      <c r="D11782" s="131">
        <v>0.60799999999999998</v>
      </c>
      <c r="E11782" s="132">
        <v>252</v>
      </c>
      <c r="F11782" s="132">
        <v>100</v>
      </c>
      <c r="G11782" s="126" t="s">
        <v>13791</v>
      </c>
      <c r="H11782" s="126" t="s">
        <v>20314</v>
      </c>
      <c r="I11782" s="126" t="s">
        <v>21197</v>
      </c>
      <c r="J11782" s="126" t="s">
        <v>26314</v>
      </c>
      <c r="K11782" s="9">
        <f>_xlfn.IFNA(VLOOKUP(Table5[[#This Row],[Section]],SubSill_Tier,2,FALSE),0)</f>
        <v>0</v>
      </c>
      <c r="L11782" s="9" t="str">
        <f t="shared" si="193"/>
        <v/>
      </c>
      <c r="M11782" s="205" t="str" cm="1">
        <f t="array" ref="M11782">_xlfn.IFS(NOT(ISERROR(VLOOKUP(Table5[[#This Row],[Section]],TB_notTB,1,FALSE))),"No",LEFT(Table5[[#This Row],[Section]],3)="ETB","PLS",LEFT(Table5[[#This Row],[Section]],1)="7","PDB",NOT(ISBLANK(Table5[[#This Row],[Section]])),"No")</f>
        <v>No</v>
      </c>
    </row>
    <row r="11783" spans="1:13" x14ac:dyDescent="0.25">
      <c r="A11783" s="130" t="s">
        <v>12169</v>
      </c>
      <c r="B11783" s="130" t="s">
        <v>12170</v>
      </c>
      <c r="C11783" s="130" t="s">
        <v>98</v>
      </c>
      <c r="D11783" s="131">
        <v>0.20599999999999999</v>
      </c>
      <c r="E11783" s="132">
        <v>100</v>
      </c>
      <c r="F11783" s="132">
        <v>100</v>
      </c>
      <c r="G11783" s="126" t="s">
        <v>13791</v>
      </c>
      <c r="H11783" s="126" t="s">
        <v>20314</v>
      </c>
      <c r="I11783" s="126" t="s">
        <v>21197</v>
      </c>
      <c r="J11783" s="126" t="s">
        <v>26314</v>
      </c>
      <c r="K11783" s="9">
        <f>_xlfn.IFNA(VLOOKUP(Table5[[#This Row],[Section]],SubSill_Tier,2,FALSE),0)</f>
        <v>0</v>
      </c>
      <c r="L11783" s="9" t="str">
        <f t="shared" si="193"/>
        <v/>
      </c>
      <c r="M11783" s="205" t="str" cm="1">
        <f t="array" ref="M11783">_xlfn.IFS(NOT(ISERROR(VLOOKUP(Table5[[#This Row],[Section]],TB_notTB,1,FALSE))),"No",LEFT(Table5[[#This Row],[Section]],3)="ETB","PLS",LEFT(Table5[[#This Row],[Section]],1)="7","PDB",NOT(ISBLANK(Table5[[#This Row],[Section]])),"No")</f>
        <v>No</v>
      </c>
    </row>
    <row r="11784" spans="1:13" x14ac:dyDescent="0.25">
      <c r="A11784" s="130" t="s">
        <v>12171</v>
      </c>
      <c r="B11784" s="130" t="s">
        <v>12172</v>
      </c>
      <c r="C11784" s="130" t="s">
        <v>98</v>
      </c>
      <c r="D11784" s="131">
        <v>1.4410000000000001</v>
      </c>
      <c r="E11784" s="132">
        <v>513</v>
      </c>
      <c r="F11784" s="132">
        <v>203</v>
      </c>
      <c r="G11784" s="126" t="s">
        <v>13791</v>
      </c>
      <c r="H11784" s="126" t="s">
        <v>20314</v>
      </c>
      <c r="I11784" s="126" t="s">
        <v>21197</v>
      </c>
      <c r="J11784" s="126" t="s">
        <v>26314</v>
      </c>
      <c r="K11784" s="9">
        <f>_xlfn.IFNA(VLOOKUP(Table5[[#This Row],[Section]],SubSill_Tier,2,FALSE),0)</f>
        <v>0</v>
      </c>
      <c r="L11784" s="9" t="str">
        <f t="shared" si="193"/>
        <v/>
      </c>
      <c r="M11784" s="205" t="str" cm="1">
        <f t="array" ref="M11784">_xlfn.IFS(NOT(ISERROR(VLOOKUP(Table5[[#This Row],[Section]],TB_notTB,1,FALSE))),"No",LEFT(Table5[[#This Row],[Section]],3)="ETB","PLS",LEFT(Table5[[#This Row],[Section]],1)="7","PDB",NOT(ISBLANK(Table5[[#This Row],[Section]])),"No")</f>
        <v>No</v>
      </c>
    </row>
    <row r="11785" spans="1:13" x14ac:dyDescent="0.25">
      <c r="A11785" s="130" t="s">
        <v>4554</v>
      </c>
      <c r="B11785" s="130" t="s">
        <v>17256</v>
      </c>
      <c r="C11785" s="130" t="s">
        <v>75</v>
      </c>
      <c r="D11785" s="131">
        <v>0.312</v>
      </c>
      <c r="E11785" s="132">
        <v>180</v>
      </c>
      <c r="F11785" s="132">
        <v>100</v>
      </c>
      <c r="G11785" s="126" t="s">
        <v>13774</v>
      </c>
      <c r="H11785" s="126" t="s">
        <v>20219</v>
      </c>
      <c r="I11785" s="126" t="s">
        <v>21132</v>
      </c>
      <c r="J11785" s="126" t="s">
        <v>26241</v>
      </c>
      <c r="K11785" s="9">
        <f>_xlfn.IFNA(VLOOKUP(Table5[[#This Row],[Section]],SubSill_Tier,2,FALSE),0)</f>
        <v>0</v>
      </c>
      <c r="L11785" s="9" t="str">
        <f t="shared" si="193"/>
        <v/>
      </c>
      <c r="M11785" s="205" t="str" cm="1">
        <f t="array" ref="M11785">_xlfn.IFS(NOT(ISERROR(VLOOKUP(Table5[[#This Row],[Section]],TB_notTB,1,FALSE))),"No",LEFT(Table5[[#This Row],[Section]],3)="ETB","PLS",LEFT(Table5[[#This Row],[Section]],1)="7","PDB",NOT(ISBLANK(Table5[[#This Row],[Section]])),"No")</f>
        <v>No</v>
      </c>
    </row>
    <row r="11786" spans="1:13" x14ac:dyDescent="0.25">
      <c r="A11786" s="130" t="s">
        <v>9570</v>
      </c>
      <c r="B11786" s="130" t="s">
        <v>28726</v>
      </c>
      <c r="C11786" s="130" t="s">
        <v>75</v>
      </c>
      <c r="D11786" s="131">
        <v>3.0670000000000002</v>
      </c>
      <c r="E11786" s="132">
        <v>299</v>
      </c>
      <c r="F11786" s="132">
        <v>299</v>
      </c>
      <c r="G11786" s="126" t="s">
        <v>13717</v>
      </c>
      <c r="H11786" s="126" t="s">
        <v>20125</v>
      </c>
      <c r="I11786" s="126" t="s">
        <v>20126</v>
      </c>
      <c r="J11786" s="126" t="s">
        <v>26240</v>
      </c>
      <c r="K11786" s="9">
        <f>_xlfn.IFNA(VLOOKUP(Table5[[#This Row],[Section]],SubSill_Tier,2,FALSE),0)</f>
        <v>0</v>
      </c>
      <c r="L11786" s="9" t="str">
        <f t="shared" si="193"/>
        <v/>
      </c>
      <c r="M11786" s="205" t="str" cm="1">
        <f t="array" ref="M11786">_xlfn.IFS(NOT(ISERROR(VLOOKUP(Table5[[#This Row],[Section]],TB_notTB,1,FALSE))),"No",LEFT(Table5[[#This Row],[Section]],3)="ETB","PLS",LEFT(Table5[[#This Row],[Section]],1)="7","PDB",NOT(ISBLANK(Table5[[#This Row],[Section]])),"No")</f>
        <v>No</v>
      </c>
    </row>
    <row r="11787" spans="1:13" x14ac:dyDescent="0.25">
      <c r="A11787" s="130" t="s">
        <v>9571</v>
      </c>
      <c r="B11787" s="130" t="s">
        <v>12816</v>
      </c>
      <c r="C11787" s="130" t="s">
        <v>75</v>
      </c>
      <c r="D11787" s="131">
        <v>5.1159999999999997</v>
      </c>
      <c r="E11787" s="132">
        <v>756</v>
      </c>
      <c r="F11787" s="132">
        <v>756</v>
      </c>
      <c r="G11787" s="126" t="s">
        <v>13716</v>
      </c>
      <c r="H11787" s="126" t="s">
        <v>21094</v>
      </c>
      <c r="I11787" s="126" t="s">
        <v>21095</v>
      </c>
      <c r="J11787" s="126" t="s">
        <v>26245</v>
      </c>
      <c r="K11787" s="9">
        <f>_xlfn.IFNA(VLOOKUP(Table5[[#This Row],[Section]],SubSill_Tier,2,FALSE),0)</f>
        <v>0</v>
      </c>
      <c r="L11787" s="9" t="str">
        <f t="shared" si="193"/>
        <v>Wall</v>
      </c>
      <c r="M11787" s="205" t="str" cm="1">
        <f t="array" ref="M11787">_xlfn.IFS(NOT(ISERROR(VLOOKUP(Table5[[#This Row],[Section]],TB_notTB,1,FALSE))),"No",LEFT(Table5[[#This Row],[Section]],3)="ETB","PLS",LEFT(Table5[[#This Row],[Section]],1)="7","PDB",NOT(ISBLANK(Table5[[#This Row],[Section]])),"No")</f>
        <v>No</v>
      </c>
    </row>
    <row r="11788" spans="1:13" x14ac:dyDescent="0.25">
      <c r="A11788" s="130" t="s">
        <v>16662</v>
      </c>
      <c r="B11788" s="130" t="s">
        <v>16663</v>
      </c>
      <c r="C11788" s="130" t="s">
        <v>98</v>
      </c>
      <c r="D11788" s="131">
        <v>1.35</v>
      </c>
      <c r="E11788" s="132">
        <v>572</v>
      </c>
      <c r="F11788" s="132">
        <v>255</v>
      </c>
      <c r="G11788" s="126" t="s">
        <v>14967</v>
      </c>
      <c r="H11788" s="126" t="s">
        <v>21251</v>
      </c>
      <c r="I11788" s="126" t="s">
        <v>22136</v>
      </c>
      <c r="J11788" s="126" t="s">
        <v>26278</v>
      </c>
      <c r="K11788" s="9">
        <f>_xlfn.IFNA(VLOOKUP(Table5[[#This Row],[Section]],SubSill_Tier,2,FALSE),0)</f>
        <v>0</v>
      </c>
      <c r="L11788" s="9" t="str">
        <f t="shared" si="193"/>
        <v/>
      </c>
      <c r="M11788" s="205" t="str" cm="1">
        <f t="array" ref="M11788">_xlfn.IFS(NOT(ISERROR(VLOOKUP(Table5[[#This Row],[Section]],TB_notTB,1,FALSE))),"No",LEFT(Table5[[#This Row],[Section]],3)="ETB","PLS",LEFT(Table5[[#This Row],[Section]],1)="7","PDB",NOT(ISBLANK(Table5[[#This Row],[Section]])),"No")</f>
        <v>No</v>
      </c>
    </row>
    <row r="11789" spans="1:13" x14ac:dyDescent="0.25">
      <c r="A11789" s="130" t="s">
        <v>16664</v>
      </c>
      <c r="B11789" s="130" t="s">
        <v>16665</v>
      </c>
      <c r="C11789" s="130" t="s">
        <v>98</v>
      </c>
      <c r="D11789" s="131">
        <v>1.4379999999999999</v>
      </c>
      <c r="E11789" s="132">
        <v>637</v>
      </c>
      <c r="F11789" s="132">
        <v>383</v>
      </c>
      <c r="G11789" s="126" t="s">
        <v>14967</v>
      </c>
      <c r="H11789" s="126" t="s">
        <v>21251</v>
      </c>
      <c r="I11789" s="126" t="s">
        <v>22136</v>
      </c>
      <c r="J11789" s="126" t="s">
        <v>26278</v>
      </c>
      <c r="K11789" s="9">
        <f>_xlfn.IFNA(VLOOKUP(Table5[[#This Row],[Section]],SubSill_Tier,2,FALSE),0)</f>
        <v>0</v>
      </c>
      <c r="L11789" s="9" t="str">
        <f t="shared" si="193"/>
        <v/>
      </c>
      <c r="M11789" s="205" t="str" cm="1">
        <f t="array" ref="M11789">_xlfn.IFS(NOT(ISERROR(VLOOKUP(Table5[[#This Row],[Section]],TB_notTB,1,FALSE))),"No",LEFT(Table5[[#This Row],[Section]],3)="ETB","PLS",LEFT(Table5[[#This Row],[Section]],1)="7","PDB",NOT(ISBLANK(Table5[[#This Row],[Section]])),"No")</f>
        <v>No</v>
      </c>
    </row>
    <row r="11790" spans="1:13" x14ac:dyDescent="0.25">
      <c r="A11790" s="130" t="s">
        <v>4555</v>
      </c>
      <c r="B11790" s="130" t="s">
        <v>4556</v>
      </c>
      <c r="C11790" s="130" t="s">
        <v>75</v>
      </c>
      <c r="D11790" s="131">
        <v>2.3290000000000002</v>
      </c>
      <c r="E11790" s="132">
        <v>315</v>
      </c>
      <c r="F11790" s="132">
        <v>210</v>
      </c>
      <c r="G11790" s="126" t="s">
        <v>13782</v>
      </c>
      <c r="H11790" s="126" t="s">
        <v>20267</v>
      </c>
      <c r="I11790" s="126" t="s">
        <v>21157</v>
      </c>
      <c r="J11790" s="126" t="s">
        <v>26241</v>
      </c>
      <c r="K11790" s="9">
        <f>_xlfn.IFNA(VLOOKUP(Table5[[#This Row],[Section]],SubSill_Tier,2,FALSE),0)</f>
        <v>0</v>
      </c>
      <c r="L11790" s="9" t="str">
        <f t="shared" si="193"/>
        <v/>
      </c>
      <c r="M11790" s="205" t="str" cm="1">
        <f t="array" ref="M11790">_xlfn.IFS(NOT(ISERROR(VLOOKUP(Table5[[#This Row],[Section]],TB_notTB,1,FALSE))),"No",LEFT(Table5[[#This Row],[Section]],3)="ETB","PLS",LEFT(Table5[[#This Row],[Section]],1)="7","PDB",NOT(ISBLANK(Table5[[#This Row],[Section]])),"No")</f>
        <v>No</v>
      </c>
    </row>
    <row r="11791" spans="1:13" x14ac:dyDescent="0.25">
      <c r="A11791" s="130" t="s">
        <v>4557</v>
      </c>
      <c r="B11791" s="130" t="s">
        <v>4558</v>
      </c>
      <c r="C11791" s="130" t="s">
        <v>75</v>
      </c>
      <c r="D11791" s="131">
        <v>2.3250000000000002</v>
      </c>
      <c r="E11791" s="132">
        <v>439</v>
      </c>
      <c r="F11791" s="132">
        <v>306</v>
      </c>
      <c r="G11791" s="126" t="s">
        <v>13782</v>
      </c>
      <c r="H11791" s="126" t="s">
        <v>20267</v>
      </c>
      <c r="I11791" s="126" t="s">
        <v>21157</v>
      </c>
      <c r="J11791" s="126" t="s">
        <v>26241</v>
      </c>
      <c r="K11791" s="9">
        <f>_xlfn.IFNA(VLOOKUP(Table5[[#This Row],[Section]],SubSill_Tier,2,FALSE),0)</f>
        <v>0</v>
      </c>
      <c r="L11791" s="9" t="str">
        <f t="shared" si="193"/>
        <v/>
      </c>
      <c r="M11791" s="205" t="str" cm="1">
        <f t="array" ref="M11791">_xlfn.IFS(NOT(ISERROR(VLOOKUP(Table5[[#This Row],[Section]],TB_notTB,1,FALSE))),"No",LEFT(Table5[[#This Row],[Section]],3)="ETB","PLS",LEFT(Table5[[#This Row],[Section]],1)="7","PDB",NOT(ISBLANK(Table5[[#This Row],[Section]])),"No")</f>
        <v>No</v>
      </c>
    </row>
    <row r="11792" spans="1:13" x14ac:dyDescent="0.25">
      <c r="A11792" s="130" t="s">
        <v>21499</v>
      </c>
      <c r="B11792" s="130" t="s">
        <v>3598</v>
      </c>
      <c r="C11792" s="130" t="s">
        <v>75</v>
      </c>
      <c r="D11792" s="131">
        <v>1.0649999999999999</v>
      </c>
      <c r="E11792" s="132">
        <v>298</v>
      </c>
      <c r="F11792" s="132">
        <v>292</v>
      </c>
      <c r="G11792" s="126" t="s">
        <v>13716</v>
      </c>
      <c r="H11792" s="126" t="s">
        <v>21094</v>
      </c>
      <c r="I11792" s="126" t="s">
        <v>21095</v>
      </c>
      <c r="J11792" s="126" t="s">
        <v>26233</v>
      </c>
      <c r="K11792" s="9">
        <f>_xlfn.IFNA(VLOOKUP(Table5[[#This Row],[Section]],SubSill_Tier,2,FALSE),0)</f>
        <v>0</v>
      </c>
      <c r="L11792" s="9" t="str">
        <f t="shared" si="193"/>
        <v/>
      </c>
      <c r="M11792" s="205" t="str" cm="1">
        <f t="array" ref="M11792">_xlfn.IFS(NOT(ISERROR(VLOOKUP(Table5[[#This Row],[Section]],TB_notTB,1,FALSE))),"No",LEFT(Table5[[#This Row],[Section]],3)="ETB","PLS",LEFT(Table5[[#This Row],[Section]],1)="7","PDB",NOT(ISBLANK(Table5[[#This Row],[Section]])),"No")</f>
        <v>No</v>
      </c>
    </row>
    <row r="11793" spans="1:13" x14ac:dyDescent="0.25">
      <c r="A11793" s="130" t="s">
        <v>4559</v>
      </c>
      <c r="B11793" s="130" t="s">
        <v>4560</v>
      </c>
      <c r="C11793" s="130" t="s">
        <v>98</v>
      </c>
      <c r="D11793" s="131">
        <v>2.4889999999999999</v>
      </c>
      <c r="E11793" s="132">
        <v>532</v>
      </c>
      <c r="F11793" s="132">
        <v>165</v>
      </c>
      <c r="G11793" s="126" t="s">
        <v>13748</v>
      </c>
      <c r="H11793" s="126" t="s">
        <v>20246</v>
      </c>
      <c r="I11793" s="126" t="s">
        <v>20247</v>
      </c>
      <c r="J11793" s="126" t="s">
        <v>26362</v>
      </c>
      <c r="K11793" s="9">
        <f>_xlfn.IFNA(VLOOKUP(Table5[[#This Row],[Section]],SubSill_Tier,2,FALSE),0)</f>
        <v>0</v>
      </c>
      <c r="L11793" s="9" t="str">
        <f t="shared" si="193"/>
        <v/>
      </c>
      <c r="M11793" s="205" t="str" cm="1">
        <f t="array" ref="M11793">_xlfn.IFS(NOT(ISERROR(VLOOKUP(Table5[[#This Row],[Section]],TB_notTB,1,FALSE))),"No",LEFT(Table5[[#This Row],[Section]],3)="ETB","PLS",LEFT(Table5[[#This Row],[Section]],1)="7","PDB",NOT(ISBLANK(Table5[[#This Row],[Section]])),"No")</f>
        <v>No</v>
      </c>
    </row>
    <row r="11794" spans="1:13" x14ac:dyDescent="0.25">
      <c r="A11794" s="130" t="s">
        <v>4561</v>
      </c>
      <c r="B11794" s="130" t="s">
        <v>4562</v>
      </c>
      <c r="C11794" s="130" t="s">
        <v>98</v>
      </c>
      <c r="D11794" s="131">
        <v>4.9050000000000002</v>
      </c>
      <c r="E11794" s="132">
        <v>615</v>
      </c>
      <c r="F11794" s="132">
        <v>220</v>
      </c>
      <c r="G11794" s="126" t="s">
        <v>13748</v>
      </c>
      <c r="H11794" s="126" t="s">
        <v>20246</v>
      </c>
      <c r="I11794" s="126" t="s">
        <v>20247</v>
      </c>
      <c r="J11794" s="126" t="s">
        <v>26363</v>
      </c>
      <c r="K11794" s="9">
        <f>_xlfn.IFNA(VLOOKUP(Table5[[#This Row],[Section]],SubSill_Tier,2,FALSE),0)</f>
        <v>0</v>
      </c>
      <c r="L11794" s="9" t="str">
        <f t="shared" si="193"/>
        <v/>
      </c>
      <c r="M11794" s="205" t="str" cm="1">
        <f t="array" ref="M11794">_xlfn.IFS(NOT(ISERROR(VLOOKUP(Table5[[#This Row],[Section]],TB_notTB,1,FALSE))),"No",LEFT(Table5[[#This Row],[Section]],3)="ETB","PLS",LEFT(Table5[[#This Row],[Section]],1)="7","PDB",NOT(ISBLANK(Table5[[#This Row],[Section]])),"No")</f>
        <v>No</v>
      </c>
    </row>
    <row r="11795" spans="1:13" x14ac:dyDescent="0.25">
      <c r="A11795" s="130" t="s">
        <v>4563</v>
      </c>
      <c r="B11795" s="130" t="s">
        <v>12466</v>
      </c>
      <c r="C11795" s="130" t="s">
        <v>75</v>
      </c>
      <c r="D11795" s="131">
        <v>2.371</v>
      </c>
      <c r="E11795" s="132">
        <v>408</v>
      </c>
      <c r="F11795" s="132">
        <v>408</v>
      </c>
      <c r="G11795" s="126" t="s">
        <v>21232</v>
      </c>
      <c r="H11795" s="126" t="s">
        <v>21233</v>
      </c>
      <c r="I11795" s="126" t="s">
        <v>21234</v>
      </c>
      <c r="J11795" s="126" t="s">
        <v>26362</v>
      </c>
      <c r="K11795" s="9">
        <f>_xlfn.IFNA(VLOOKUP(Table5[[#This Row],[Section]],SubSill_Tier,2,FALSE),0)</f>
        <v>0</v>
      </c>
      <c r="L11795" s="9" t="str">
        <f t="shared" si="193"/>
        <v/>
      </c>
      <c r="M11795" s="205" t="str" cm="1">
        <f t="array" ref="M11795">_xlfn.IFS(NOT(ISERROR(VLOOKUP(Table5[[#This Row],[Section]],TB_notTB,1,FALSE))),"No",LEFT(Table5[[#This Row],[Section]],3)="ETB","PLS",LEFT(Table5[[#This Row],[Section]],1)="7","PDB",NOT(ISBLANK(Table5[[#This Row],[Section]])),"No")</f>
        <v>No</v>
      </c>
    </row>
    <row r="11796" spans="1:13" x14ac:dyDescent="0.25">
      <c r="A11796" s="130" t="s">
        <v>9572</v>
      </c>
      <c r="B11796" s="130" t="s">
        <v>9573</v>
      </c>
      <c r="C11796" s="130" t="s">
        <v>75</v>
      </c>
      <c r="D11796" s="131">
        <v>0.77700000000000002</v>
      </c>
      <c r="E11796" s="132">
        <v>151</v>
      </c>
      <c r="F11796" s="132">
        <v>151</v>
      </c>
      <c r="G11796" s="126" t="s">
        <v>13717</v>
      </c>
      <c r="H11796" s="126" t="s">
        <v>20125</v>
      </c>
      <c r="I11796" s="126" t="s">
        <v>20126</v>
      </c>
      <c r="J11796" s="126" t="s">
        <v>26235</v>
      </c>
      <c r="K11796" s="9">
        <f>_xlfn.IFNA(VLOOKUP(Table5[[#This Row],[Section]],SubSill_Tier,2,FALSE),0)</f>
        <v>0</v>
      </c>
      <c r="L11796" s="9" t="str">
        <f t="shared" si="193"/>
        <v/>
      </c>
      <c r="M11796" s="205" t="str" cm="1">
        <f t="array" ref="M11796">_xlfn.IFS(NOT(ISERROR(VLOOKUP(Table5[[#This Row],[Section]],TB_notTB,1,FALSE))),"No",LEFT(Table5[[#This Row],[Section]],3)="ETB","PLS",LEFT(Table5[[#This Row],[Section]],1)="7","PDB",NOT(ISBLANK(Table5[[#This Row],[Section]])),"No")</f>
        <v>No</v>
      </c>
    </row>
    <row r="11797" spans="1:13" x14ac:dyDescent="0.25">
      <c r="A11797" s="130" t="s">
        <v>21500</v>
      </c>
      <c r="B11797" s="130" t="s">
        <v>3598</v>
      </c>
      <c r="C11797" s="130" t="s">
        <v>75</v>
      </c>
      <c r="D11797" s="131">
        <v>1.07</v>
      </c>
      <c r="E11797" s="132">
        <v>293</v>
      </c>
      <c r="F11797" s="132">
        <v>293</v>
      </c>
      <c r="G11797" s="126" t="s">
        <v>13716</v>
      </c>
      <c r="H11797" s="126" t="s">
        <v>21094</v>
      </c>
      <c r="I11797" s="126" t="s">
        <v>21095</v>
      </c>
      <c r="J11797" s="126" t="s">
        <v>26233</v>
      </c>
      <c r="K11797" s="9">
        <f>_xlfn.IFNA(VLOOKUP(Table5[[#This Row],[Section]],SubSill_Tier,2,FALSE),0)</f>
        <v>0</v>
      </c>
      <c r="L11797" s="9" t="str">
        <f t="shared" si="193"/>
        <v/>
      </c>
      <c r="M11797" s="205" t="str" cm="1">
        <f t="array" ref="M11797">_xlfn.IFS(NOT(ISERROR(VLOOKUP(Table5[[#This Row],[Section]],TB_notTB,1,FALSE))),"No",LEFT(Table5[[#This Row],[Section]],3)="ETB","PLS",LEFT(Table5[[#This Row],[Section]],1)="7","PDB",NOT(ISBLANK(Table5[[#This Row],[Section]])),"No")</f>
        <v>No</v>
      </c>
    </row>
    <row r="11798" spans="1:13" x14ac:dyDescent="0.25">
      <c r="A11798" s="130" t="s">
        <v>12992</v>
      </c>
      <c r="B11798" s="130" t="s">
        <v>12993</v>
      </c>
      <c r="C11798" s="130" t="s">
        <v>75</v>
      </c>
      <c r="D11798" s="131">
        <v>0.94</v>
      </c>
      <c r="E11798" s="132">
        <v>446</v>
      </c>
      <c r="F11798" s="132">
        <v>240</v>
      </c>
      <c r="G11798" s="126" t="s">
        <v>13731</v>
      </c>
      <c r="H11798" s="126" t="s">
        <v>20121</v>
      </c>
      <c r="I11798" s="126" t="s">
        <v>20122</v>
      </c>
      <c r="J11798" s="126" t="s">
        <v>26234</v>
      </c>
      <c r="K11798" s="9">
        <f>_xlfn.IFNA(VLOOKUP(Table5[[#This Row],[Section]],SubSill_Tier,2,FALSE),0)</f>
        <v>0</v>
      </c>
      <c r="L11798" s="9" t="str">
        <f t="shared" si="193"/>
        <v>Wall</v>
      </c>
      <c r="M11798" s="205" t="str" cm="1">
        <f t="array" ref="M11798">_xlfn.IFS(NOT(ISERROR(VLOOKUP(Table5[[#This Row],[Section]],TB_notTB,1,FALSE))),"No",LEFT(Table5[[#This Row],[Section]],3)="ETB","PLS",LEFT(Table5[[#This Row],[Section]],1)="7","PDB",NOT(ISBLANK(Table5[[#This Row],[Section]])),"No")</f>
        <v>No</v>
      </c>
    </row>
    <row r="11799" spans="1:13" x14ac:dyDescent="0.25">
      <c r="A11799" s="130" t="s">
        <v>4564</v>
      </c>
      <c r="B11799" s="130" t="s">
        <v>4565</v>
      </c>
      <c r="C11799" s="130" t="s">
        <v>75</v>
      </c>
      <c r="D11799" s="131">
        <v>1.702</v>
      </c>
      <c r="E11799" s="132">
        <v>413</v>
      </c>
      <c r="F11799" s="132">
        <v>230</v>
      </c>
      <c r="G11799" s="126" t="s">
        <v>13767</v>
      </c>
      <c r="H11799" s="126" t="s">
        <v>20203</v>
      </c>
      <c r="I11799" s="126" t="s">
        <v>20204</v>
      </c>
      <c r="J11799" s="126" t="s">
        <v>26232</v>
      </c>
      <c r="K11799" s="9">
        <f>_xlfn.IFNA(VLOOKUP(Table5[[#This Row],[Section]],SubSill_Tier,2,FALSE),0)</f>
        <v>0</v>
      </c>
      <c r="L11799" s="9" t="str">
        <f t="shared" si="193"/>
        <v/>
      </c>
      <c r="M11799" s="205" t="str" cm="1">
        <f t="array" ref="M11799">_xlfn.IFS(NOT(ISERROR(VLOOKUP(Table5[[#This Row],[Section]],TB_notTB,1,FALSE))),"No",LEFT(Table5[[#This Row],[Section]],3)="ETB","PLS",LEFT(Table5[[#This Row],[Section]],1)="7","PDB",NOT(ISBLANK(Table5[[#This Row],[Section]])),"No")</f>
        <v>No</v>
      </c>
    </row>
    <row r="11800" spans="1:13" x14ac:dyDescent="0.25">
      <c r="A11800" s="130" t="s">
        <v>4566</v>
      </c>
      <c r="B11800" s="130" t="s">
        <v>4567</v>
      </c>
      <c r="C11800" s="130" t="s">
        <v>75</v>
      </c>
      <c r="D11800" s="131">
        <v>0.80500000000000005</v>
      </c>
      <c r="E11800" s="132">
        <v>364</v>
      </c>
      <c r="F11800" s="132">
        <v>100</v>
      </c>
      <c r="G11800" s="126" t="s">
        <v>13767</v>
      </c>
      <c r="H11800" s="126" t="s">
        <v>20203</v>
      </c>
      <c r="I11800" s="126" t="s">
        <v>20204</v>
      </c>
      <c r="J11800" s="126" t="s">
        <v>26232</v>
      </c>
      <c r="K11800" s="9">
        <f>_xlfn.IFNA(VLOOKUP(Table5[[#This Row],[Section]],SubSill_Tier,2,FALSE),0)</f>
        <v>0</v>
      </c>
      <c r="L11800" s="9" t="str">
        <f t="shared" si="193"/>
        <v/>
      </c>
      <c r="M11800" s="205" t="str" cm="1">
        <f t="array" ref="M11800">_xlfn.IFS(NOT(ISERROR(VLOOKUP(Table5[[#This Row],[Section]],TB_notTB,1,FALSE))),"No",LEFT(Table5[[#This Row],[Section]],3)="ETB","PLS",LEFT(Table5[[#This Row],[Section]],1)="7","PDB",NOT(ISBLANK(Table5[[#This Row],[Section]])),"No")</f>
        <v>No</v>
      </c>
    </row>
    <row r="11801" spans="1:13" x14ac:dyDescent="0.25">
      <c r="A11801" s="130" t="s">
        <v>4568</v>
      </c>
      <c r="B11801" s="130" t="s">
        <v>12467</v>
      </c>
      <c r="C11801" s="130" t="s">
        <v>75</v>
      </c>
      <c r="D11801" s="131">
        <v>9.0809999999999995</v>
      </c>
      <c r="E11801" s="132">
        <v>583</v>
      </c>
      <c r="F11801" s="132">
        <v>378</v>
      </c>
      <c r="G11801" s="126" t="s">
        <v>21232</v>
      </c>
      <c r="H11801" s="126" t="s">
        <v>21233</v>
      </c>
      <c r="I11801" s="126" t="s">
        <v>21234</v>
      </c>
      <c r="J11801" s="126" t="s">
        <v>26245</v>
      </c>
      <c r="K11801" s="9">
        <f>_xlfn.IFNA(VLOOKUP(Table5[[#This Row],[Section]],SubSill_Tier,2,FALSE),0)</f>
        <v>0</v>
      </c>
      <c r="L11801" s="9" t="str">
        <f t="shared" si="193"/>
        <v/>
      </c>
      <c r="M11801" s="205" t="str" cm="1">
        <f t="array" ref="M11801">_xlfn.IFS(NOT(ISERROR(VLOOKUP(Table5[[#This Row],[Section]],TB_notTB,1,FALSE))),"No",LEFT(Table5[[#This Row],[Section]],3)="ETB","PLS",LEFT(Table5[[#This Row],[Section]],1)="7","PDB",NOT(ISBLANK(Table5[[#This Row],[Section]])),"No")</f>
        <v>No</v>
      </c>
    </row>
    <row r="11802" spans="1:13" x14ac:dyDescent="0.25">
      <c r="A11802" s="130" t="s">
        <v>4569</v>
      </c>
      <c r="B11802" s="130" t="s">
        <v>4570</v>
      </c>
      <c r="C11802" s="130" t="s">
        <v>98</v>
      </c>
      <c r="D11802" s="131">
        <v>6.2110000000000003</v>
      </c>
      <c r="E11802" s="132">
        <v>546</v>
      </c>
      <c r="F11802" s="132">
        <v>546</v>
      </c>
      <c r="G11802" s="126" t="s">
        <v>13748</v>
      </c>
      <c r="H11802" s="126" t="s">
        <v>20246</v>
      </c>
      <c r="I11802" s="126" t="s">
        <v>20247</v>
      </c>
      <c r="J11802" s="126" t="s">
        <v>26245</v>
      </c>
      <c r="K11802" s="9">
        <f>_xlfn.IFNA(VLOOKUP(Table5[[#This Row],[Section]],SubSill_Tier,2,FALSE),0)</f>
        <v>0</v>
      </c>
      <c r="L11802" s="9" t="str">
        <f t="shared" si="193"/>
        <v/>
      </c>
      <c r="M11802" s="205" t="str" cm="1">
        <f t="array" ref="M11802">_xlfn.IFS(NOT(ISERROR(VLOOKUP(Table5[[#This Row],[Section]],TB_notTB,1,FALSE))),"No",LEFT(Table5[[#This Row],[Section]],3)="ETB","PLS",LEFT(Table5[[#This Row],[Section]],1)="7","PDB",NOT(ISBLANK(Table5[[#This Row],[Section]])),"No")</f>
        <v>No</v>
      </c>
    </row>
    <row r="11803" spans="1:13" x14ac:dyDescent="0.25">
      <c r="A11803" s="130" t="s">
        <v>4571</v>
      </c>
      <c r="B11803" s="130" t="s">
        <v>4572</v>
      </c>
      <c r="C11803" s="130" t="s">
        <v>98</v>
      </c>
      <c r="D11803" s="131">
        <v>2.0329999999999999</v>
      </c>
      <c r="E11803" s="132">
        <v>506</v>
      </c>
      <c r="F11803" s="132">
        <v>155</v>
      </c>
      <c r="G11803" s="126" t="s">
        <v>13748</v>
      </c>
      <c r="H11803" s="126" t="s">
        <v>20246</v>
      </c>
      <c r="I11803" s="126" t="s">
        <v>20247</v>
      </c>
      <c r="J11803" s="126" t="s">
        <v>26362</v>
      </c>
      <c r="K11803" s="9">
        <f>_xlfn.IFNA(VLOOKUP(Table5[[#This Row],[Section]],SubSill_Tier,2,FALSE),0)</f>
        <v>0</v>
      </c>
      <c r="L11803" s="9" t="str">
        <f t="shared" si="193"/>
        <v/>
      </c>
      <c r="M11803" s="205" t="str" cm="1">
        <f t="array" ref="M11803">_xlfn.IFS(NOT(ISERROR(VLOOKUP(Table5[[#This Row],[Section]],TB_notTB,1,FALSE))),"No",LEFT(Table5[[#This Row],[Section]],3)="ETB","PLS",LEFT(Table5[[#This Row],[Section]],1)="7","PDB",NOT(ISBLANK(Table5[[#This Row],[Section]])),"No")</f>
        <v>No</v>
      </c>
    </row>
    <row r="11804" spans="1:13" x14ac:dyDescent="0.25">
      <c r="A11804" s="130" t="s">
        <v>27118</v>
      </c>
      <c r="B11804" s="130" t="s">
        <v>27119</v>
      </c>
      <c r="C11804" s="130" t="s">
        <v>75</v>
      </c>
      <c r="D11804" s="131">
        <v>7.3289999999999997</v>
      </c>
      <c r="E11804" s="132">
        <v>220</v>
      </c>
      <c r="F11804" s="132">
        <v>220</v>
      </c>
      <c r="G11804" s="126" t="s">
        <v>13740</v>
      </c>
      <c r="H11804" s="126" t="s">
        <v>20124</v>
      </c>
      <c r="I11804" s="126" t="s">
        <v>21059</v>
      </c>
      <c r="J11804" s="126" t="s">
        <v>26245</v>
      </c>
      <c r="K11804" s="9">
        <f>_xlfn.IFNA(VLOOKUP(Table5[[#This Row],[Section]],SubSill_Tier,2,FALSE),0)</f>
        <v>0</v>
      </c>
      <c r="L11804" s="9" t="str">
        <f t="shared" si="193"/>
        <v>Wall</v>
      </c>
      <c r="M11804" s="205" t="str" cm="1">
        <f t="array" ref="M11804">_xlfn.IFS(NOT(ISERROR(VLOOKUP(Table5[[#This Row],[Section]],TB_notTB,1,FALSE))),"No",LEFT(Table5[[#This Row],[Section]],3)="ETB","PLS",LEFT(Table5[[#This Row],[Section]],1)="7","PDB",NOT(ISBLANK(Table5[[#This Row],[Section]])),"No")</f>
        <v>No</v>
      </c>
    </row>
    <row r="11805" spans="1:13" x14ac:dyDescent="0.25">
      <c r="A11805" s="130" t="s">
        <v>4573</v>
      </c>
      <c r="B11805" s="130" t="s">
        <v>12468</v>
      </c>
      <c r="C11805" s="130" t="s">
        <v>75</v>
      </c>
      <c r="D11805" s="131">
        <v>7.1070000000000002</v>
      </c>
      <c r="E11805" s="132">
        <v>480</v>
      </c>
      <c r="F11805" s="132">
        <v>323</v>
      </c>
      <c r="G11805" s="126" t="s">
        <v>21232</v>
      </c>
      <c r="H11805" s="126" t="s">
        <v>21233</v>
      </c>
      <c r="I11805" s="126" t="s">
        <v>21234</v>
      </c>
      <c r="J11805" s="126" t="s">
        <v>26245</v>
      </c>
      <c r="K11805" s="9">
        <f>_xlfn.IFNA(VLOOKUP(Table5[[#This Row],[Section]],SubSill_Tier,2,FALSE),0)</f>
        <v>0</v>
      </c>
      <c r="L11805" s="9" t="str">
        <f t="shared" si="193"/>
        <v/>
      </c>
      <c r="M11805" s="205" t="str" cm="1">
        <f t="array" ref="M11805">_xlfn.IFS(NOT(ISERROR(VLOOKUP(Table5[[#This Row],[Section]],TB_notTB,1,FALSE))),"No",LEFT(Table5[[#This Row],[Section]],3)="ETB","PLS",LEFT(Table5[[#This Row],[Section]],1)="7","PDB",NOT(ISBLANK(Table5[[#This Row],[Section]])),"No")</f>
        <v>No</v>
      </c>
    </row>
    <row r="11806" spans="1:13" x14ac:dyDescent="0.25">
      <c r="A11806" s="130" t="s">
        <v>4574</v>
      </c>
      <c r="B11806" s="130" t="s">
        <v>4575</v>
      </c>
      <c r="C11806" s="130" t="s">
        <v>98</v>
      </c>
      <c r="D11806" s="131">
        <v>8.5879999999999992</v>
      </c>
      <c r="E11806" s="132">
        <v>263</v>
      </c>
      <c r="F11806" s="132">
        <v>263</v>
      </c>
      <c r="G11806" s="126" t="s">
        <v>13748</v>
      </c>
      <c r="H11806" s="126" t="s">
        <v>20246</v>
      </c>
      <c r="I11806" s="126" t="s">
        <v>20247</v>
      </c>
      <c r="J11806" s="126" t="s">
        <v>26245</v>
      </c>
      <c r="K11806" s="9">
        <f>_xlfn.IFNA(VLOOKUP(Table5[[#This Row],[Section]],SubSill_Tier,2,FALSE),0)</f>
        <v>0</v>
      </c>
      <c r="L11806" s="9" t="str">
        <f t="shared" si="193"/>
        <v/>
      </c>
      <c r="M11806" s="205" t="str" cm="1">
        <f t="array" ref="M11806">_xlfn.IFS(NOT(ISERROR(VLOOKUP(Table5[[#This Row],[Section]],TB_notTB,1,FALSE))),"No",LEFT(Table5[[#This Row],[Section]],3)="ETB","PLS",LEFT(Table5[[#This Row],[Section]],1)="7","PDB",NOT(ISBLANK(Table5[[#This Row],[Section]])),"No")</f>
        <v>No</v>
      </c>
    </row>
    <row r="11807" spans="1:13" x14ac:dyDescent="0.25">
      <c r="A11807" s="130" t="s">
        <v>9574</v>
      </c>
      <c r="B11807" s="130" t="s">
        <v>28727</v>
      </c>
      <c r="C11807" s="130" t="s">
        <v>75</v>
      </c>
      <c r="D11807" s="131">
        <v>0.79600000000000004</v>
      </c>
      <c r="E11807" s="132">
        <v>126</v>
      </c>
      <c r="F11807" s="132">
        <v>126</v>
      </c>
      <c r="G11807" s="126" t="s">
        <v>13715</v>
      </c>
      <c r="H11807" s="126" t="s">
        <v>20123</v>
      </c>
      <c r="I11807" s="126" t="s">
        <v>21058</v>
      </c>
      <c r="J11807" s="126" t="s">
        <v>26235</v>
      </c>
      <c r="K11807" s="9">
        <f>_xlfn.IFNA(VLOOKUP(Table5[[#This Row],[Section]],SubSill_Tier,2,FALSE),0)</f>
        <v>0</v>
      </c>
      <c r="L11807" s="9" t="str">
        <f t="shared" si="193"/>
        <v/>
      </c>
      <c r="M11807" s="205" t="str" cm="1">
        <f t="array" ref="M11807">_xlfn.IFS(NOT(ISERROR(VLOOKUP(Table5[[#This Row],[Section]],TB_notTB,1,FALSE))),"No",LEFT(Table5[[#This Row],[Section]],3)="ETB","PLS",LEFT(Table5[[#This Row],[Section]],1)="7","PDB",NOT(ISBLANK(Table5[[#This Row],[Section]])),"No")</f>
        <v>No</v>
      </c>
    </row>
    <row r="11808" spans="1:13" x14ac:dyDescent="0.25">
      <c r="A11808" s="130" t="s">
        <v>9575</v>
      </c>
      <c r="B11808" s="130" t="s">
        <v>28728</v>
      </c>
      <c r="C11808" s="130" t="s">
        <v>75</v>
      </c>
      <c r="D11808" s="131">
        <v>0.63900000000000001</v>
      </c>
      <c r="E11808" s="132">
        <v>125</v>
      </c>
      <c r="F11808" s="132">
        <v>125</v>
      </c>
      <c r="G11808" s="126" t="s">
        <v>13715</v>
      </c>
      <c r="H11808" s="126" t="s">
        <v>20123</v>
      </c>
      <c r="I11808" s="126" t="s">
        <v>21058</v>
      </c>
      <c r="J11808" s="126" t="s">
        <v>26235</v>
      </c>
      <c r="K11808" s="9">
        <f>_xlfn.IFNA(VLOOKUP(Table5[[#This Row],[Section]],SubSill_Tier,2,FALSE),0)</f>
        <v>0</v>
      </c>
      <c r="L11808" s="9" t="str">
        <f t="shared" si="193"/>
        <v/>
      </c>
      <c r="M11808" s="205" t="str" cm="1">
        <f t="array" ref="M11808">_xlfn.IFS(NOT(ISERROR(VLOOKUP(Table5[[#This Row],[Section]],TB_notTB,1,FALSE))),"No",LEFT(Table5[[#This Row],[Section]],3)="ETB","PLS",LEFT(Table5[[#This Row],[Section]],1)="7","PDB",NOT(ISBLANK(Table5[[#This Row],[Section]])),"No")</f>
        <v>No</v>
      </c>
    </row>
    <row r="11809" spans="1:13" x14ac:dyDescent="0.25">
      <c r="A11809" s="130" t="s">
        <v>4576</v>
      </c>
      <c r="B11809" s="130" t="s">
        <v>4577</v>
      </c>
      <c r="C11809" s="130" t="s">
        <v>98</v>
      </c>
      <c r="D11809" s="131">
        <v>4.8239999999999998</v>
      </c>
      <c r="E11809" s="132">
        <v>191</v>
      </c>
      <c r="F11809" s="132">
        <v>191</v>
      </c>
      <c r="G11809" s="126" t="s">
        <v>13748</v>
      </c>
      <c r="H11809" s="126" t="s">
        <v>20246</v>
      </c>
      <c r="I11809" s="126" t="s">
        <v>20247</v>
      </c>
      <c r="J11809" s="126" t="s">
        <v>26363</v>
      </c>
      <c r="K11809" s="9">
        <f>_xlfn.IFNA(VLOOKUP(Table5[[#This Row],[Section]],SubSill_Tier,2,FALSE),0)</f>
        <v>0</v>
      </c>
      <c r="L11809" s="9" t="str">
        <f t="shared" si="193"/>
        <v/>
      </c>
      <c r="M11809" s="205" t="str" cm="1">
        <f t="array" ref="M11809">_xlfn.IFS(NOT(ISERROR(VLOOKUP(Table5[[#This Row],[Section]],TB_notTB,1,FALSE))),"No",LEFT(Table5[[#This Row],[Section]],3)="ETB","PLS",LEFT(Table5[[#This Row],[Section]],1)="7","PDB",NOT(ISBLANK(Table5[[#This Row],[Section]])),"No")</f>
        <v>No</v>
      </c>
    </row>
    <row r="11810" spans="1:13" x14ac:dyDescent="0.25">
      <c r="A11810" s="130" t="s">
        <v>4578</v>
      </c>
      <c r="B11810" s="130" t="s">
        <v>4579</v>
      </c>
      <c r="C11810" s="130" t="s">
        <v>98</v>
      </c>
      <c r="D11810" s="131">
        <v>5.4130000000000003</v>
      </c>
      <c r="E11810" s="132">
        <v>212</v>
      </c>
      <c r="F11810" s="132">
        <v>212</v>
      </c>
      <c r="G11810" s="126" t="s">
        <v>13748</v>
      </c>
      <c r="H11810" s="126" t="s">
        <v>20246</v>
      </c>
      <c r="I11810" s="126" t="s">
        <v>20247</v>
      </c>
      <c r="J11810" s="126" t="s">
        <v>26245</v>
      </c>
      <c r="K11810" s="9">
        <f>_xlfn.IFNA(VLOOKUP(Table5[[#This Row],[Section]],SubSill_Tier,2,FALSE),0)</f>
        <v>0</v>
      </c>
      <c r="L11810" s="9" t="str">
        <f t="shared" si="193"/>
        <v/>
      </c>
      <c r="M11810" s="205" t="str" cm="1">
        <f t="array" ref="M11810">_xlfn.IFS(NOT(ISERROR(VLOOKUP(Table5[[#This Row],[Section]],TB_notTB,1,FALSE))),"No",LEFT(Table5[[#This Row],[Section]],3)="ETB","PLS",LEFT(Table5[[#This Row],[Section]],1)="7","PDB",NOT(ISBLANK(Table5[[#This Row],[Section]])),"No")</f>
        <v>No</v>
      </c>
    </row>
    <row r="11811" spans="1:13" x14ac:dyDescent="0.25">
      <c r="A11811" s="130" t="s">
        <v>4580</v>
      </c>
      <c r="B11811" s="130" t="s">
        <v>13445</v>
      </c>
      <c r="C11811" s="130" t="s">
        <v>75</v>
      </c>
      <c r="D11811" s="131">
        <v>1.478</v>
      </c>
      <c r="E11811" s="132">
        <v>661</v>
      </c>
      <c r="F11811" s="132">
        <v>288</v>
      </c>
      <c r="G11811" s="126" t="s">
        <v>13810</v>
      </c>
      <c r="H11811" s="126" t="s">
        <v>20369</v>
      </c>
      <c r="I11811" s="126" t="s">
        <v>21277</v>
      </c>
      <c r="J11811" s="126" t="s">
        <v>26241</v>
      </c>
      <c r="K11811" s="9">
        <f>_xlfn.IFNA(VLOOKUP(Table5[[#This Row],[Section]],SubSill_Tier,2,FALSE),0)</f>
        <v>0</v>
      </c>
      <c r="L11811" s="9" t="str">
        <f t="shared" si="193"/>
        <v/>
      </c>
      <c r="M11811" s="205" t="str" cm="1">
        <f t="array" ref="M11811">_xlfn.IFS(NOT(ISERROR(VLOOKUP(Table5[[#This Row],[Section]],TB_notTB,1,FALSE))),"No",LEFT(Table5[[#This Row],[Section]],3)="ETB","PLS",LEFT(Table5[[#This Row],[Section]],1)="7","PDB",NOT(ISBLANK(Table5[[#This Row],[Section]])),"No")</f>
        <v>No</v>
      </c>
    </row>
    <row r="11812" spans="1:13" x14ac:dyDescent="0.25">
      <c r="A11812" s="130" t="s">
        <v>4581</v>
      </c>
      <c r="B11812" s="130" t="s">
        <v>13446</v>
      </c>
      <c r="C11812" s="130" t="s">
        <v>75</v>
      </c>
      <c r="D11812" s="131">
        <v>1.47</v>
      </c>
      <c r="E11812" s="132">
        <v>296</v>
      </c>
      <c r="F11812" s="132">
        <v>211</v>
      </c>
      <c r="G11812" s="126" t="s">
        <v>13810</v>
      </c>
      <c r="H11812" s="126" t="s">
        <v>20369</v>
      </c>
      <c r="I11812" s="126" t="s">
        <v>21277</v>
      </c>
      <c r="J11812" s="126" t="s">
        <v>26241</v>
      </c>
      <c r="K11812" s="9">
        <f>_xlfn.IFNA(VLOOKUP(Table5[[#This Row],[Section]],SubSill_Tier,2,FALSE),0)</f>
        <v>0</v>
      </c>
      <c r="L11812" s="9" t="str">
        <f t="shared" si="193"/>
        <v/>
      </c>
      <c r="M11812" s="205" t="str" cm="1">
        <f t="array" ref="M11812">_xlfn.IFS(NOT(ISERROR(VLOOKUP(Table5[[#This Row],[Section]],TB_notTB,1,FALSE))),"No",LEFT(Table5[[#This Row],[Section]],3)="ETB","PLS",LEFT(Table5[[#This Row],[Section]],1)="7","PDB",NOT(ISBLANK(Table5[[#This Row],[Section]])),"No")</f>
        <v>No</v>
      </c>
    </row>
    <row r="11813" spans="1:13" x14ac:dyDescent="0.25">
      <c r="A11813" s="130" t="s">
        <v>13916</v>
      </c>
      <c r="B11813" s="130" t="s">
        <v>13917</v>
      </c>
      <c r="C11813" s="130" t="s">
        <v>75</v>
      </c>
      <c r="D11813" s="131">
        <v>0.63200000000000001</v>
      </c>
      <c r="E11813" s="132">
        <v>186</v>
      </c>
      <c r="F11813" s="132">
        <v>186</v>
      </c>
      <c r="G11813" s="126" t="s">
        <v>13757</v>
      </c>
      <c r="H11813" s="126" t="s">
        <v>21122</v>
      </c>
      <c r="I11813" s="126" t="s">
        <v>21123</v>
      </c>
      <c r="J11813" s="126" t="s">
        <v>26233</v>
      </c>
      <c r="K11813" s="9">
        <f>_xlfn.IFNA(VLOOKUP(Table5[[#This Row],[Section]],SubSill_Tier,2,FALSE),0)</f>
        <v>0</v>
      </c>
      <c r="L11813" s="9" t="str">
        <f t="shared" si="193"/>
        <v>Wall</v>
      </c>
      <c r="M11813" s="205" t="str" cm="1">
        <f t="array" ref="M11813">_xlfn.IFS(NOT(ISERROR(VLOOKUP(Table5[[#This Row],[Section]],TB_notTB,1,FALSE))),"No",LEFT(Table5[[#This Row],[Section]],3)="ETB","PLS",LEFT(Table5[[#This Row],[Section]],1)="7","PDB",NOT(ISBLANK(Table5[[#This Row],[Section]])),"No")</f>
        <v>No</v>
      </c>
    </row>
    <row r="11814" spans="1:13" x14ac:dyDescent="0.25">
      <c r="A11814" s="130" t="s">
        <v>16666</v>
      </c>
      <c r="B11814" s="130" t="s">
        <v>16667</v>
      </c>
      <c r="C11814" s="130" t="s">
        <v>75</v>
      </c>
      <c r="D11814" s="131">
        <v>1.4450000000000001</v>
      </c>
      <c r="E11814" s="132">
        <v>418</v>
      </c>
      <c r="F11814" s="132">
        <v>191</v>
      </c>
      <c r="G11814" s="126" t="s">
        <v>16326</v>
      </c>
      <c r="H11814" s="126" t="s">
        <v>20367</v>
      </c>
      <c r="I11814" s="126" t="s">
        <v>21275</v>
      </c>
      <c r="J11814" s="126" t="s">
        <v>26338</v>
      </c>
      <c r="K11814" s="9">
        <f>_xlfn.IFNA(VLOOKUP(Table5[[#This Row],[Section]],SubSill_Tier,2,FALSE),0)</f>
        <v>0</v>
      </c>
      <c r="L11814" s="9" t="str">
        <f t="shared" si="193"/>
        <v/>
      </c>
      <c r="M11814" s="205" t="str" cm="1">
        <f t="array" ref="M11814">_xlfn.IFS(NOT(ISERROR(VLOOKUP(Table5[[#This Row],[Section]],TB_notTB,1,FALSE))),"No",LEFT(Table5[[#This Row],[Section]],3)="ETB","PLS",LEFT(Table5[[#This Row],[Section]],1)="7","PDB",NOT(ISBLANK(Table5[[#This Row],[Section]])),"No")</f>
        <v>No</v>
      </c>
    </row>
    <row r="11815" spans="1:13" x14ac:dyDescent="0.25">
      <c r="A11815" s="130" t="s">
        <v>9576</v>
      </c>
      <c r="B11815" s="130" t="s">
        <v>12817</v>
      </c>
      <c r="C11815" s="130" t="s">
        <v>75</v>
      </c>
      <c r="D11815" s="131">
        <v>5.7649999999999997</v>
      </c>
      <c r="E11815" s="132">
        <v>1074</v>
      </c>
      <c r="F11815" s="132">
        <v>1074</v>
      </c>
      <c r="G11815" s="126" t="s">
        <v>13770</v>
      </c>
      <c r="H11815" s="126" t="s">
        <v>21118</v>
      </c>
      <c r="I11815" s="126" t="s">
        <v>21119</v>
      </c>
      <c r="J11815" s="126" t="s">
        <v>26245</v>
      </c>
      <c r="K11815" s="9">
        <f>_xlfn.IFNA(VLOOKUP(Table5[[#This Row],[Section]],SubSill_Tier,2,FALSE),0)</f>
        <v>0</v>
      </c>
      <c r="L11815" s="9" t="str">
        <f t="shared" si="193"/>
        <v>Wall</v>
      </c>
      <c r="M11815" s="205" t="str" cm="1">
        <f t="array" ref="M11815">_xlfn.IFS(NOT(ISERROR(VLOOKUP(Table5[[#This Row],[Section]],TB_notTB,1,FALSE))),"No",LEFT(Table5[[#This Row],[Section]],3)="ETB","PLS",LEFT(Table5[[#This Row],[Section]],1)="7","PDB",NOT(ISBLANK(Table5[[#This Row],[Section]])),"No")</f>
        <v>No</v>
      </c>
    </row>
    <row r="11816" spans="1:13" x14ac:dyDescent="0.25">
      <c r="A11816" s="130" t="s">
        <v>9577</v>
      </c>
      <c r="B11816" s="130" t="s">
        <v>12818</v>
      </c>
      <c r="C11816" s="130" t="s">
        <v>75</v>
      </c>
      <c r="D11816" s="131">
        <v>5.6790000000000003</v>
      </c>
      <c r="E11816" s="132">
        <v>1058</v>
      </c>
      <c r="F11816" s="132">
        <v>1058</v>
      </c>
      <c r="G11816" s="126" t="s">
        <v>13770</v>
      </c>
      <c r="H11816" s="126" t="s">
        <v>21118</v>
      </c>
      <c r="I11816" s="126" t="s">
        <v>21119</v>
      </c>
      <c r="J11816" s="126" t="s">
        <v>26245</v>
      </c>
      <c r="K11816" s="9">
        <f>_xlfn.IFNA(VLOOKUP(Table5[[#This Row],[Section]],SubSill_Tier,2,FALSE),0)</f>
        <v>0</v>
      </c>
      <c r="L11816" s="9" t="str">
        <f t="shared" si="193"/>
        <v>Wall</v>
      </c>
      <c r="M11816" s="205" t="str" cm="1">
        <f t="array" ref="M11816">_xlfn.IFS(NOT(ISERROR(VLOOKUP(Table5[[#This Row],[Section]],TB_notTB,1,FALSE))),"No",LEFT(Table5[[#This Row],[Section]],3)="ETB","PLS",LEFT(Table5[[#This Row],[Section]],1)="7","PDB",NOT(ISBLANK(Table5[[#This Row],[Section]])),"No")</f>
        <v>No</v>
      </c>
    </row>
    <row r="11817" spans="1:13" x14ac:dyDescent="0.25">
      <c r="A11817" s="130" t="s">
        <v>9578</v>
      </c>
      <c r="B11817" s="130" t="s">
        <v>12905</v>
      </c>
      <c r="C11817" s="130" t="s">
        <v>75</v>
      </c>
      <c r="D11817" s="131">
        <v>3.8849999999999998</v>
      </c>
      <c r="E11817" s="132">
        <v>439</v>
      </c>
      <c r="F11817" s="132">
        <v>439</v>
      </c>
      <c r="G11817" s="126" t="s">
        <v>13716</v>
      </c>
      <c r="H11817" s="126" t="s">
        <v>21094</v>
      </c>
      <c r="I11817" s="126" t="s">
        <v>21095</v>
      </c>
      <c r="J11817" s="126" t="s">
        <v>26237</v>
      </c>
      <c r="K11817" s="9">
        <f>_xlfn.IFNA(VLOOKUP(Table5[[#This Row],[Section]],SubSill_Tier,2,FALSE),0)</f>
        <v>0</v>
      </c>
      <c r="L11817" s="9" t="str">
        <f t="shared" si="193"/>
        <v>Wall</v>
      </c>
      <c r="M11817" s="205" t="str" cm="1">
        <f t="array" ref="M11817">_xlfn.IFS(NOT(ISERROR(VLOOKUP(Table5[[#This Row],[Section]],TB_notTB,1,FALSE))),"No",LEFT(Table5[[#This Row],[Section]],3)="ETB","PLS",LEFT(Table5[[#This Row],[Section]],1)="7","PDB",NOT(ISBLANK(Table5[[#This Row],[Section]])),"No")</f>
        <v>No</v>
      </c>
    </row>
    <row r="11818" spans="1:13" x14ac:dyDescent="0.25">
      <c r="A11818" s="130" t="s">
        <v>16668</v>
      </c>
      <c r="B11818" s="130" t="s">
        <v>22454</v>
      </c>
      <c r="C11818" s="130" t="s">
        <v>75</v>
      </c>
      <c r="D11818" s="131">
        <v>1.7090000000000001</v>
      </c>
      <c r="E11818" s="132">
        <v>715</v>
      </c>
      <c r="F11818" s="132">
        <v>477</v>
      </c>
      <c r="G11818" s="126" t="s">
        <v>15455</v>
      </c>
      <c r="H11818" s="126" t="s">
        <v>20320</v>
      </c>
      <c r="I11818" s="126" t="s">
        <v>22565</v>
      </c>
      <c r="J11818" s="126" t="s">
        <v>26316</v>
      </c>
      <c r="K11818" s="9">
        <f>_xlfn.IFNA(VLOOKUP(Table5[[#This Row],[Section]],SubSill_Tier,2,FALSE),0)</f>
        <v>0</v>
      </c>
      <c r="L11818" s="9" t="str">
        <f t="shared" si="193"/>
        <v/>
      </c>
      <c r="M11818" s="205" t="str" cm="1">
        <f t="array" ref="M11818">_xlfn.IFS(NOT(ISERROR(VLOOKUP(Table5[[#This Row],[Section]],TB_notTB,1,FALSE))),"No",LEFT(Table5[[#This Row],[Section]],3)="ETB","PLS",LEFT(Table5[[#This Row],[Section]],1)="7","PDB",NOT(ISBLANK(Table5[[#This Row],[Section]])),"No")</f>
        <v>No</v>
      </c>
    </row>
    <row r="11819" spans="1:13" x14ac:dyDescent="0.25">
      <c r="A11819" s="130" t="s">
        <v>16669</v>
      </c>
      <c r="B11819" s="130" t="s">
        <v>22455</v>
      </c>
      <c r="C11819" s="130" t="s">
        <v>75</v>
      </c>
      <c r="D11819" s="131">
        <v>1.65</v>
      </c>
      <c r="E11819" s="132">
        <v>601</v>
      </c>
      <c r="F11819" s="132">
        <v>149</v>
      </c>
      <c r="G11819" s="126" t="s">
        <v>26794</v>
      </c>
      <c r="H11819" s="126" t="s">
        <v>26795</v>
      </c>
      <c r="I11819" s="126" t="s">
        <v>26796</v>
      </c>
      <c r="J11819" s="126" t="s">
        <v>26241</v>
      </c>
      <c r="K11819" s="9">
        <f>_xlfn.IFNA(VLOOKUP(Table5[[#This Row],[Section]],SubSill_Tier,2,FALSE),0)</f>
        <v>1</v>
      </c>
      <c r="L11819" s="9" t="str">
        <f t="shared" si="193"/>
        <v/>
      </c>
      <c r="M11819" s="205" t="str" cm="1">
        <f t="array" ref="M11819">_xlfn.IFS(NOT(ISERROR(VLOOKUP(Table5[[#This Row],[Section]],TB_notTB,1,FALSE))),"No",LEFT(Table5[[#This Row],[Section]],3)="ETB","PLS",LEFT(Table5[[#This Row],[Section]],1)="7","PDB",NOT(ISBLANK(Table5[[#This Row],[Section]])),"No")</f>
        <v>No</v>
      </c>
    </row>
    <row r="11820" spans="1:13" x14ac:dyDescent="0.25">
      <c r="A11820" s="130" t="s">
        <v>16670</v>
      </c>
      <c r="B11820" s="130" t="s">
        <v>22456</v>
      </c>
      <c r="C11820" s="130" t="s">
        <v>75</v>
      </c>
      <c r="D11820" s="131">
        <v>1.4650000000000001</v>
      </c>
      <c r="E11820" s="132">
        <v>422</v>
      </c>
      <c r="F11820" s="132">
        <v>100</v>
      </c>
      <c r="G11820" s="126" t="s">
        <v>26794</v>
      </c>
      <c r="H11820" s="126" t="s">
        <v>26795</v>
      </c>
      <c r="I11820" s="126" t="s">
        <v>26796</v>
      </c>
      <c r="J11820" s="126" t="s">
        <v>26241</v>
      </c>
      <c r="K11820" s="9">
        <f>_xlfn.IFNA(VLOOKUP(Table5[[#This Row],[Section]],SubSill_Tier,2,FALSE),0)</f>
        <v>0</v>
      </c>
      <c r="L11820" s="9" t="str">
        <f t="shared" si="193"/>
        <v/>
      </c>
      <c r="M11820" s="205" t="str" cm="1">
        <f t="array" ref="M11820">_xlfn.IFS(NOT(ISERROR(VLOOKUP(Table5[[#This Row],[Section]],TB_notTB,1,FALSE))),"No",LEFT(Table5[[#This Row],[Section]],3)="ETB","PLS",LEFT(Table5[[#This Row],[Section]],1)="7","PDB",NOT(ISBLANK(Table5[[#This Row],[Section]])),"No")</f>
        <v>No</v>
      </c>
    </row>
    <row r="11821" spans="1:13" x14ac:dyDescent="0.25">
      <c r="A11821" s="130" t="s">
        <v>13502</v>
      </c>
      <c r="B11821" s="130" t="s">
        <v>13503</v>
      </c>
      <c r="C11821" s="130" t="s">
        <v>98</v>
      </c>
      <c r="D11821" s="131">
        <v>2.1709999999999998</v>
      </c>
      <c r="E11821" s="132">
        <v>521</v>
      </c>
      <c r="F11821" s="132">
        <v>108</v>
      </c>
      <c r="G11821" s="126" t="s">
        <v>21261</v>
      </c>
      <c r="H11821" s="126" t="s">
        <v>21262</v>
      </c>
      <c r="I11821" s="126" t="s">
        <v>21263</v>
      </c>
      <c r="J11821" s="126" t="s">
        <v>26241</v>
      </c>
      <c r="K11821" s="9">
        <f>_xlfn.IFNA(VLOOKUP(Table5[[#This Row],[Section]],SubSill_Tier,2,FALSE),0)</f>
        <v>1</v>
      </c>
      <c r="L11821" s="9" t="str">
        <f t="shared" si="193"/>
        <v/>
      </c>
      <c r="M11821" s="205" t="str" cm="1">
        <f t="array" ref="M11821">_xlfn.IFS(NOT(ISERROR(VLOOKUP(Table5[[#This Row],[Section]],TB_notTB,1,FALSE))),"No",LEFT(Table5[[#This Row],[Section]],3)="ETB","PLS",LEFT(Table5[[#This Row],[Section]],1)="7","PDB",NOT(ISBLANK(Table5[[#This Row],[Section]])),"No")</f>
        <v>No</v>
      </c>
    </row>
    <row r="11822" spans="1:13" x14ac:dyDescent="0.25">
      <c r="A11822" s="130" t="s">
        <v>9579</v>
      </c>
      <c r="B11822" s="130" t="s">
        <v>12906</v>
      </c>
      <c r="C11822" s="130" t="s">
        <v>75</v>
      </c>
      <c r="D11822" s="131">
        <v>2.7690000000000001</v>
      </c>
      <c r="E11822" s="132">
        <v>154</v>
      </c>
      <c r="F11822" s="132">
        <v>154</v>
      </c>
      <c r="G11822" s="126" t="s">
        <v>13716</v>
      </c>
      <c r="H11822" s="126" t="s">
        <v>21094</v>
      </c>
      <c r="I11822" s="126" t="s">
        <v>21095</v>
      </c>
      <c r="J11822" s="126" t="s">
        <v>26233</v>
      </c>
      <c r="K11822" s="9">
        <f>_xlfn.IFNA(VLOOKUP(Table5[[#This Row],[Section]],SubSill_Tier,2,FALSE),0)</f>
        <v>0</v>
      </c>
      <c r="L11822" s="9" t="str">
        <f t="shared" si="193"/>
        <v>Wall</v>
      </c>
      <c r="M11822" s="205" t="str" cm="1">
        <f t="array" ref="M11822">_xlfn.IFS(NOT(ISERROR(VLOOKUP(Table5[[#This Row],[Section]],TB_notTB,1,FALSE))),"No",LEFT(Table5[[#This Row],[Section]],3)="ETB","PLS",LEFT(Table5[[#This Row],[Section]],1)="7","PDB",NOT(ISBLANK(Table5[[#This Row],[Section]])),"No")</f>
        <v>No</v>
      </c>
    </row>
    <row r="11823" spans="1:13" x14ac:dyDescent="0.25">
      <c r="A11823" s="130" t="s">
        <v>9581</v>
      </c>
      <c r="B11823" s="130" t="s">
        <v>12906</v>
      </c>
      <c r="C11823" s="130" t="s">
        <v>75</v>
      </c>
      <c r="D11823" s="131">
        <v>2.669</v>
      </c>
      <c r="E11823" s="132">
        <v>144</v>
      </c>
      <c r="F11823" s="132">
        <v>144</v>
      </c>
      <c r="G11823" s="126" t="s">
        <v>13716</v>
      </c>
      <c r="H11823" s="126" t="s">
        <v>21094</v>
      </c>
      <c r="I11823" s="126" t="s">
        <v>21095</v>
      </c>
      <c r="J11823" s="126" t="s">
        <v>26233</v>
      </c>
      <c r="K11823" s="9">
        <f>_xlfn.IFNA(VLOOKUP(Table5[[#This Row],[Section]],SubSill_Tier,2,FALSE),0)</f>
        <v>0</v>
      </c>
      <c r="L11823" s="9" t="str">
        <f t="shared" si="193"/>
        <v>Wall</v>
      </c>
      <c r="M11823" s="205" t="str" cm="1">
        <f t="array" ref="M11823">_xlfn.IFS(NOT(ISERROR(VLOOKUP(Table5[[#This Row],[Section]],TB_notTB,1,FALSE))),"No",LEFT(Table5[[#This Row],[Section]],3)="ETB","PLS",LEFT(Table5[[#This Row],[Section]],1)="7","PDB",NOT(ISBLANK(Table5[[#This Row],[Section]])),"No")</f>
        <v>No</v>
      </c>
    </row>
    <row r="11824" spans="1:13" x14ac:dyDescent="0.25">
      <c r="A11824" s="130" t="s">
        <v>9582</v>
      </c>
      <c r="B11824" s="130" t="s">
        <v>29849</v>
      </c>
      <c r="C11824" s="130" t="s">
        <v>75</v>
      </c>
      <c r="D11824" s="131">
        <v>1.9770000000000001</v>
      </c>
      <c r="E11824" s="132">
        <v>250</v>
      </c>
      <c r="F11824" s="132">
        <v>250</v>
      </c>
      <c r="G11824" s="126" t="s">
        <v>13725</v>
      </c>
      <c r="H11824" s="126" t="s">
        <v>20134</v>
      </c>
      <c r="I11824" s="126" t="s">
        <v>20135</v>
      </c>
      <c r="J11824" s="126" t="s">
        <v>26235</v>
      </c>
      <c r="K11824" s="9">
        <f>_xlfn.IFNA(VLOOKUP(Table5[[#This Row],[Section]],SubSill_Tier,2,FALSE),0)</f>
        <v>0</v>
      </c>
      <c r="L11824" s="9" t="str">
        <f t="shared" si="193"/>
        <v/>
      </c>
      <c r="M11824" s="205" t="str" cm="1">
        <f t="array" ref="M11824">_xlfn.IFS(NOT(ISERROR(VLOOKUP(Table5[[#This Row],[Section]],TB_notTB,1,FALSE))),"No",LEFT(Table5[[#This Row],[Section]],3)="ETB","PLS",LEFT(Table5[[#This Row],[Section]],1)="7","PDB",NOT(ISBLANK(Table5[[#This Row],[Section]])),"No")</f>
        <v>No</v>
      </c>
    </row>
    <row r="11825" spans="1:13" x14ac:dyDescent="0.25">
      <c r="A11825" s="130" t="s">
        <v>16671</v>
      </c>
      <c r="B11825" s="130" t="s">
        <v>16672</v>
      </c>
      <c r="C11825" s="130" t="s">
        <v>75</v>
      </c>
      <c r="D11825" s="131">
        <v>0.26</v>
      </c>
      <c r="E11825" s="132">
        <v>147</v>
      </c>
      <c r="F11825" s="132">
        <v>100</v>
      </c>
      <c r="G11825" s="126" t="s">
        <v>14948</v>
      </c>
      <c r="H11825" s="126" t="s">
        <v>20257</v>
      </c>
      <c r="I11825" s="126" t="s">
        <v>22563</v>
      </c>
      <c r="J11825" s="126" t="s">
        <v>26288</v>
      </c>
      <c r="K11825" s="9">
        <f>_xlfn.IFNA(VLOOKUP(Table5[[#This Row],[Section]],SubSill_Tier,2,FALSE),0)</f>
        <v>0</v>
      </c>
      <c r="L11825" s="9" t="str">
        <f t="shared" si="193"/>
        <v/>
      </c>
      <c r="M11825" s="205" t="str" cm="1">
        <f t="array" ref="M11825">_xlfn.IFS(NOT(ISERROR(VLOOKUP(Table5[[#This Row],[Section]],TB_notTB,1,FALSE))),"No",LEFT(Table5[[#This Row],[Section]],3)="ETB","PLS",LEFT(Table5[[#This Row],[Section]],1)="7","PDB",NOT(ISBLANK(Table5[[#This Row],[Section]])),"No")</f>
        <v>No</v>
      </c>
    </row>
    <row r="11826" spans="1:13" x14ac:dyDescent="0.25">
      <c r="A11826" s="130" t="s">
        <v>12947</v>
      </c>
      <c r="B11826" s="130" t="s">
        <v>12948</v>
      </c>
      <c r="C11826" s="130" t="s">
        <v>75</v>
      </c>
      <c r="D11826" s="131">
        <v>0.85099999999999998</v>
      </c>
      <c r="E11826" s="132">
        <v>346</v>
      </c>
      <c r="F11826" s="132">
        <v>100</v>
      </c>
      <c r="G11826" s="126" t="s">
        <v>21150</v>
      </c>
      <c r="H11826" s="126" t="s">
        <v>21151</v>
      </c>
      <c r="I11826" s="126" t="s">
        <v>21152</v>
      </c>
      <c r="J11826" s="126" t="s">
        <v>26362</v>
      </c>
      <c r="K11826" s="9">
        <f>_xlfn.IFNA(VLOOKUP(Table5[[#This Row],[Section]],SubSill_Tier,2,FALSE),0)</f>
        <v>0</v>
      </c>
      <c r="L11826" s="9" t="str">
        <f t="shared" si="193"/>
        <v/>
      </c>
      <c r="M11826" s="205" t="str" cm="1">
        <f t="array" ref="M11826">_xlfn.IFS(NOT(ISERROR(VLOOKUP(Table5[[#This Row],[Section]],TB_notTB,1,FALSE))),"No",LEFT(Table5[[#This Row],[Section]],3)="ETB","PLS",LEFT(Table5[[#This Row],[Section]],1)="7","PDB",NOT(ISBLANK(Table5[[#This Row],[Section]])),"No")</f>
        <v>No</v>
      </c>
    </row>
    <row r="11827" spans="1:13" x14ac:dyDescent="0.25">
      <c r="A11827" s="130" t="s">
        <v>12949</v>
      </c>
      <c r="B11827" s="130" t="s">
        <v>12950</v>
      </c>
      <c r="C11827" s="130" t="s">
        <v>75</v>
      </c>
      <c r="D11827" s="131">
        <v>0.96299999999999997</v>
      </c>
      <c r="E11827" s="132">
        <v>363</v>
      </c>
      <c r="F11827" s="132">
        <v>156</v>
      </c>
      <c r="G11827" s="126" t="s">
        <v>21150</v>
      </c>
      <c r="H11827" s="126" t="s">
        <v>21151</v>
      </c>
      <c r="I11827" s="126" t="s">
        <v>21152</v>
      </c>
      <c r="J11827" s="126" t="s">
        <v>26362</v>
      </c>
      <c r="K11827" s="9">
        <f>_xlfn.IFNA(VLOOKUP(Table5[[#This Row],[Section]],SubSill_Tier,2,FALSE),0)</f>
        <v>0</v>
      </c>
      <c r="L11827" s="9" t="str">
        <f t="shared" si="193"/>
        <v/>
      </c>
      <c r="M11827" s="205" t="str" cm="1">
        <f t="array" ref="M11827">_xlfn.IFS(NOT(ISERROR(VLOOKUP(Table5[[#This Row],[Section]],TB_notTB,1,FALSE))),"No",LEFT(Table5[[#This Row],[Section]],3)="ETB","PLS",LEFT(Table5[[#This Row],[Section]],1)="7","PDB",NOT(ISBLANK(Table5[[#This Row],[Section]])),"No")</f>
        <v>No</v>
      </c>
    </row>
    <row r="11828" spans="1:13" x14ac:dyDescent="0.25">
      <c r="A11828" s="130" t="s">
        <v>12951</v>
      </c>
      <c r="B11828" s="130" t="s">
        <v>12952</v>
      </c>
      <c r="C11828" s="130" t="s">
        <v>75</v>
      </c>
      <c r="D11828" s="131">
        <v>0.85699999999999998</v>
      </c>
      <c r="E11828" s="132">
        <v>194</v>
      </c>
      <c r="F11828" s="132">
        <v>194</v>
      </c>
      <c r="G11828" s="126" t="s">
        <v>21232</v>
      </c>
      <c r="H11828" s="126" t="s">
        <v>21233</v>
      </c>
      <c r="I11828" s="126" t="s">
        <v>21234</v>
      </c>
      <c r="J11828" s="126" t="s">
        <v>26362</v>
      </c>
      <c r="K11828" s="9">
        <f>_xlfn.IFNA(VLOOKUP(Table5[[#This Row],[Section]],SubSill_Tier,2,FALSE),0)</f>
        <v>0</v>
      </c>
      <c r="L11828" s="9" t="str">
        <f t="shared" si="193"/>
        <v/>
      </c>
      <c r="M11828" s="205" t="str" cm="1">
        <f t="array" ref="M11828">_xlfn.IFS(NOT(ISERROR(VLOOKUP(Table5[[#This Row],[Section]],TB_notTB,1,FALSE))),"No",LEFT(Table5[[#This Row],[Section]],3)="ETB","PLS",LEFT(Table5[[#This Row],[Section]],1)="7","PDB",NOT(ISBLANK(Table5[[#This Row],[Section]])),"No")</f>
        <v>No</v>
      </c>
    </row>
    <row r="11829" spans="1:13" x14ac:dyDescent="0.25">
      <c r="A11829" s="130" t="s">
        <v>12953</v>
      </c>
      <c r="B11829" s="130" t="s">
        <v>12954</v>
      </c>
      <c r="C11829" s="130" t="s">
        <v>75</v>
      </c>
      <c r="D11829" s="131">
        <v>1.4870000000000001</v>
      </c>
      <c r="E11829" s="132">
        <v>259</v>
      </c>
      <c r="F11829" s="132">
        <v>259</v>
      </c>
      <c r="G11829" s="126" t="s">
        <v>21150</v>
      </c>
      <c r="H11829" s="126" t="s">
        <v>21151</v>
      </c>
      <c r="I11829" s="126" t="s">
        <v>21152</v>
      </c>
      <c r="J11829" s="126" t="s">
        <v>26362</v>
      </c>
      <c r="K11829" s="9">
        <f>_xlfn.IFNA(VLOOKUP(Table5[[#This Row],[Section]],SubSill_Tier,2,FALSE),0)</f>
        <v>0</v>
      </c>
      <c r="L11829" s="9" t="str">
        <f t="shared" si="193"/>
        <v/>
      </c>
      <c r="M11829" s="205" t="str" cm="1">
        <f t="array" ref="M11829">_xlfn.IFS(NOT(ISERROR(VLOOKUP(Table5[[#This Row],[Section]],TB_notTB,1,FALSE))),"No",LEFT(Table5[[#This Row],[Section]],3)="ETB","PLS",LEFT(Table5[[#This Row],[Section]],1)="7","PDB",NOT(ISBLANK(Table5[[#This Row],[Section]])),"No")</f>
        <v>No</v>
      </c>
    </row>
    <row r="11830" spans="1:13" x14ac:dyDescent="0.25">
      <c r="A11830" s="130" t="s">
        <v>13504</v>
      </c>
      <c r="B11830" s="130" t="s">
        <v>13505</v>
      </c>
      <c r="C11830" s="130" t="s">
        <v>98</v>
      </c>
      <c r="D11830" s="131">
        <v>0.308</v>
      </c>
      <c r="E11830" s="132">
        <v>107</v>
      </c>
      <c r="F11830" s="132">
        <v>100</v>
      </c>
      <c r="G11830" s="126" t="s">
        <v>13743</v>
      </c>
      <c r="H11830" s="126" t="s">
        <v>21092</v>
      </c>
      <c r="I11830" s="126" t="s">
        <v>21093</v>
      </c>
      <c r="J11830" s="126" t="s">
        <v>26241</v>
      </c>
      <c r="K11830" s="9">
        <f>_xlfn.IFNA(VLOOKUP(Table5[[#This Row],[Section]],SubSill_Tier,2,FALSE),0)</f>
        <v>0</v>
      </c>
      <c r="L11830" s="9" t="str">
        <f t="shared" si="193"/>
        <v/>
      </c>
      <c r="M11830" s="205" t="str" cm="1">
        <f t="array" ref="M11830">_xlfn.IFS(NOT(ISERROR(VLOOKUP(Table5[[#This Row],[Section]],TB_notTB,1,FALSE))),"No",LEFT(Table5[[#This Row],[Section]],3)="ETB","PLS",LEFT(Table5[[#This Row],[Section]],1)="7","PDB",NOT(ISBLANK(Table5[[#This Row],[Section]])),"No")</f>
        <v>No</v>
      </c>
    </row>
    <row r="11831" spans="1:13" x14ac:dyDescent="0.25">
      <c r="A11831" s="130" t="s">
        <v>16673</v>
      </c>
      <c r="B11831" s="130" t="s">
        <v>16674</v>
      </c>
      <c r="C11831" s="130" t="s">
        <v>75</v>
      </c>
      <c r="D11831" s="131">
        <v>2.266</v>
      </c>
      <c r="E11831" s="132">
        <v>621</v>
      </c>
      <c r="F11831" s="132">
        <v>325</v>
      </c>
      <c r="G11831" s="126" t="s">
        <v>16326</v>
      </c>
      <c r="H11831" s="126" t="s">
        <v>20367</v>
      </c>
      <c r="I11831" s="126" t="s">
        <v>21275</v>
      </c>
      <c r="J11831" s="126" t="s">
        <v>26338</v>
      </c>
      <c r="K11831" s="9">
        <f>_xlfn.IFNA(VLOOKUP(Table5[[#This Row],[Section]],SubSill_Tier,2,FALSE),0)</f>
        <v>0</v>
      </c>
      <c r="L11831" s="9" t="str">
        <f t="shared" si="193"/>
        <v/>
      </c>
      <c r="M11831" s="205" t="str" cm="1">
        <f t="array" ref="M11831">_xlfn.IFS(NOT(ISERROR(VLOOKUP(Table5[[#This Row],[Section]],TB_notTB,1,FALSE))),"No",LEFT(Table5[[#This Row],[Section]],3)="ETB","PLS",LEFT(Table5[[#This Row],[Section]],1)="7","PDB",NOT(ISBLANK(Table5[[#This Row],[Section]])),"No")</f>
        <v>No</v>
      </c>
    </row>
    <row r="11832" spans="1:13" x14ac:dyDescent="0.25">
      <c r="A11832" s="130" t="s">
        <v>16675</v>
      </c>
      <c r="B11832" s="130" t="s">
        <v>16676</v>
      </c>
      <c r="C11832" s="130" t="s">
        <v>75</v>
      </c>
      <c r="D11832" s="131">
        <v>1.07</v>
      </c>
      <c r="E11832" s="132">
        <v>319</v>
      </c>
      <c r="F11832" s="132">
        <v>251</v>
      </c>
      <c r="G11832" s="126" t="s">
        <v>16677</v>
      </c>
      <c r="H11832" s="126" t="s">
        <v>21501</v>
      </c>
      <c r="I11832" s="126" t="s">
        <v>21502</v>
      </c>
      <c r="J11832" s="126" t="s">
        <v>26338</v>
      </c>
      <c r="K11832" s="9">
        <f>_xlfn.IFNA(VLOOKUP(Table5[[#This Row],[Section]],SubSill_Tier,2,FALSE),0)</f>
        <v>0</v>
      </c>
      <c r="L11832" s="9" t="str">
        <f t="shared" si="193"/>
        <v/>
      </c>
      <c r="M11832" s="205" t="str" cm="1">
        <f t="array" ref="M11832">_xlfn.IFS(NOT(ISERROR(VLOOKUP(Table5[[#This Row],[Section]],TB_notTB,1,FALSE))),"No",LEFT(Table5[[#This Row],[Section]],3)="ETB","PLS",LEFT(Table5[[#This Row],[Section]],1)="7","PDB",NOT(ISBLANK(Table5[[#This Row],[Section]])),"No")</f>
        <v>No</v>
      </c>
    </row>
    <row r="11833" spans="1:13" x14ac:dyDescent="0.25">
      <c r="A11833" s="130" t="s">
        <v>16678</v>
      </c>
      <c r="B11833" s="130" t="s">
        <v>16679</v>
      </c>
      <c r="C11833" s="130" t="s">
        <v>75</v>
      </c>
      <c r="D11833" s="131">
        <v>0.151</v>
      </c>
      <c r="E11833" s="132">
        <v>100</v>
      </c>
      <c r="F11833" s="132">
        <v>100</v>
      </c>
      <c r="G11833" s="126" t="s">
        <v>16677</v>
      </c>
      <c r="H11833" s="126" t="s">
        <v>21501</v>
      </c>
      <c r="I11833" s="126" t="s">
        <v>21502</v>
      </c>
      <c r="J11833" s="126" t="s">
        <v>26338</v>
      </c>
      <c r="K11833" s="9">
        <f>_xlfn.IFNA(VLOOKUP(Table5[[#This Row],[Section]],SubSill_Tier,2,FALSE),0)</f>
        <v>0</v>
      </c>
      <c r="L11833" s="9" t="str">
        <f t="shared" si="193"/>
        <v/>
      </c>
      <c r="M11833" s="205" t="str" cm="1">
        <f t="array" ref="M11833">_xlfn.IFS(NOT(ISERROR(VLOOKUP(Table5[[#This Row],[Section]],TB_notTB,1,FALSE))),"No",LEFT(Table5[[#This Row],[Section]],3)="ETB","PLS",LEFT(Table5[[#This Row],[Section]],1)="7","PDB",NOT(ISBLANK(Table5[[#This Row],[Section]])),"No")</f>
        <v>No</v>
      </c>
    </row>
    <row r="11834" spans="1:13" x14ac:dyDescent="0.25">
      <c r="A11834" s="130" t="s">
        <v>16680</v>
      </c>
      <c r="B11834" s="130" t="s">
        <v>16681</v>
      </c>
      <c r="C11834" s="130" t="s">
        <v>75</v>
      </c>
      <c r="D11834" s="131">
        <v>0.33100000000000002</v>
      </c>
      <c r="E11834" s="132">
        <v>195</v>
      </c>
      <c r="F11834" s="132">
        <v>100</v>
      </c>
      <c r="G11834" s="126" t="s">
        <v>16326</v>
      </c>
      <c r="H11834" s="126" t="s">
        <v>20367</v>
      </c>
      <c r="I11834" s="126" t="s">
        <v>21275</v>
      </c>
      <c r="J11834" s="126" t="s">
        <v>26338</v>
      </c>
      <c r="K11834" s="9">
        <f>_xlfn.IFNA(VLOOKUP(Table5[[#This Row],[Section]],SubSill_Tier,2,FALSE),0)</f>
        <v>0</v>
      </c>
      <c r="L11834" s="9" t="str">
        <f t="shared" si="193"/>
        <v/>
      </c>
      <c r="M11834" s="205" t="str" cm="1">
        <f t="array" ref="M11834">_xlfn.IFS(NOT(ISERROR(VLOOKUP(Table5[[#This Row],[Section]],TB_notTB,1,FALSE))),"No",LEFT(Table5[[#This Row],[Section]],3)="ETB","PLS",LEFT(Table5[[#This Row],[Section]],1)="7","PDB",NOT(ISBLANK(Table5[[#This Row],[Section]])),"No")</f>
        <v>No</v>
      </c>
    </row>
    <row r="11835" spans="1:13" x14ac:dyDescent="0.25">
      <c r="A11835" s="130" t="s">
        <v>16682</v>
      </c>
      <c r="B11835" s="130" t="s">
        <v>16683</v>
      </c>
      <c r="C11835" s="130" t="s">
        <v>75</v>
      </c>
      <c r="D11835" s="131">
        <v>0.45600000000000002</v>
      </c>
      <c r="E11835" s="132">
        <v>241</v>
      </c>
      <c r="F11835" s="132">
        <v>158</v>
      </c>
      <c r="G11835" s="126" t="s">
        <v>16326</v>
      </c>
      <c r="H11835" s="126" t="s">
        <v>20367</v>
      </c>
      <c r="I11835" s="126" t="s">
        <v>21275</v>
      </c>
      <c r="J11835" s="126" t="s">
        <v>26338</v>
      </c>
      <c r="K11835" s="9">
        <f>_xlfn.IFNA(VLOOKUP(Table5[[#This Row],[Section]],SubSill_Tier,2,FALSE),0)</f>
        <v>0</v>
      </c>
      <c r="L11835" s="9" t="str">
        <f t="shared" si="193"/>
        <v/>
      </c>
      <c r="M11835" s="205" t="str" cm="1">
        <f t="array" ref="M11835">_xlfn.IFS(NOT(ISERROR(VLOOKUP(Table5[[#This Row],[Section]],TB_notTB,1,FALSE))),"No",LEFT(Table5[[#This Row],[Section]],3)="ETB","PLS",LEFT(Table5[[#This Row],[Section]],1)="7","PDB",NOT(ISBLANK(Table5[[#This Row],[Section]])),"No")</f>
        <v>No</v>
      </c>
    </row>
    <row r="11836" spans="1:13" x14ac:dyDescent="0.25">
      <c r="A11836" s="130" t="s">
        <v>16684</v>
      </c>
      <c r="B11836" s="130" t="s">
        <v>16685</v>
      </c>
      <c r="C11836" s="130" t="s">
        <v>75</v>
      </c>
      <c r="D11836" s="131">
        <v>0.35499999999999998</v>
      </c>
      <c r="E11836" s="132">
        <v>170</v>
      </c>
      <c r="F11836" s="132">
        <v>103</v>
      </c>
      <c r="G11836" s="126" t="s">
        <v>16686</v>
      </c>
      <c r="H11836" s="126" t="s">
        <v>21503</v>
      </c>
      <c r="I11836" s="126" t="s">
        <v>21504</v>
      </c>
      <c r="J11836" s="126" t="s">
        <v>26338</v>
      </c>
      <c r="K11836" s="9">
        <f>_xlfn.IFNA(VLOOKUP(Table5[[#This Row],[Section]],SubSill_Tier,2,FALSE),0)</f>
        <v>0</v>
      </c>
      <c r="L11836" s="9" t="str">
        <f t="shared" si="193"/>
        <v/>
      </c>
      <c r="M11836" s="205" t="str" cm="1">
        <f t="array" ref="M11836">_xlfn.IFS(NOT(ISERROR(VLOOKUP(Table5[[#This Row],[Section]],TB_notTB,1,FALSE))),"No",LEFT(Table5[[#This Row],[Section]],3)="ETB","PLS",LEFT(Table5[[#This Row],[Section]],1)="7","PDB",NOT(ISBLANK(Table5[[#This Row],[Section]])),"No")</f>
        <v>No</v>
      </c>
    </row>
    <row r="11837" spans="1:13" x14ac:dyDescent="0.25">
      <c r="A11837" s="130" t="s">
        <v>16687</v>
      </c>
      <c r="B11837" s="130" t="s">
        <v>16688</v>
      </c>
      <c r="C11837" s="130" t="s">
        <v>75</v>
      </c>
      <c r="D11837" s="131">
        <v>1.839</v>
      </c>
      <c r="E11837" s="132">
        <v>462</v>
      </c>
      <c r="F11837" s="132">
        <v>202</v>
      </c>
      <c r="G11837" s="126" t="s">
        <v>16326</v>
      </c>
      <c r="H11837" s="126" t="s">
        <v>20367</v>
      </c>
      <c r="I11837" s="126" t="s">
        <v>21275</v>
      </c>
      <c r="J11837" s="126" t="s">
        <v>26338</v>
      </c>
      <c r="K11837" s="9">
        <f>_xlfn.IFNA(VLOOKUP(Table5[[#This Row],[Section]],SubSill_Tier,2,FALSE),0)</f>
        <v>0</v>
      </c>
      <c r="L11837" s="9" t="str">
        <f t="shared" si="193"/>
        <v/>
      </c>
      <c r="M11837" s="205" t="str" cm="1">
        <f t="array" ref="M11837">_xlfn.IFS(NOT(ISERROR(VLOOKUP(Table5[[#This Row],[Section]],TB_notTB,1,FALSE))),"No",LEFT(Table5[[#This Row],[Section]],3)="ETB","PLS",LEFT(Table5[[#This Row],[Section]],1)="7","PDB",NOT(ISBLANK(Table5[[#This Row],[Section]])),"No")</f>
        <v>No</v>
      </c>
    </row>
    <row r="11838" spans="1:13" x14ac:dyDescent="0.25">
      <c r="A11838" s="130" t="s">
        <v>16689</v>
      </c>
      <c r="B11838" s="130" t="s">
        <v>16690</v>
      </c>
      <c r="C11838" s="130" t="s">
        <v>75</v>
      </c>
      <c r="D11838" s="131">
        <v>0.50800000000000001</v>
      </c>
      <c r="E11838" s="132">
        <v>197</v>
      </c>
      <c r="F11838" s="132">
        <v>140</v>
      </c>
      <c r="G11838" s="126" t="s">
        <v>16326</v>
      </c>
      <c r="H11838" s="126" t="s">
        <v>20367</v>
      </c>
      <c r="I11838" s="126" t="s">
        <v>21275</v>
      </c>
      <c r="J11838" s="126" t="s">
        <v>26338</v>
      </c>
      <c r="K11838" s="9">
        <f>_xlfn.IFNA(VLOOKUP(Table5[[#This Row],[Section]],SubSill_Tier,2,FALSE),0)</f>
        <v>0</v>
      </c>
      <c r="L11838" s="9" t="str">
        <f t="shared" si="193"/>
        <v/>
      </c>
      <c r="M11838" s="205" t="str" cm="1">
        <f t="array" ref="M11838">_xlfn.IFS(NOT(ISERROR(VLOOKUP(Table5[[#This Row],[Section]],TB_notTB,1,FALSE))),"No",LEFT(Table5[[#This Row],[Section]],3)="ETB","PLS",LEFT(Table5[[#This Row],[Section]],1)="7","PDB",NOT(ISBLANK(Table5[[#This Row],[Section]])),"No")</f>
        <v>No</v>
      </c>
    </row>
    <row r="11839" spans="1:13" x14ac:dyDescent="0.25">
      <c r="A11839" s="130" t="s">
        <v>16691</v>
      </c>
      <c r="B11839" s="130" t="s">
        <v>16692</v>
      </c>
      <c r="C11839" s="130" t="s">
        <v>75</v>
      </c>
      <c r="D11839" s="131">
        <v>0.15</v>
      </c>
      <c r="E11839" s="132">
        <v>100</v>
      </c>
      <c r="F11839" s="132">
        <v>100</v>
      </c>
      <c r="G11839" s="126" t="s">
        <v>16326</v>
      </c>
      <c r="H11839" s="126" t="s">
        <v>20367</v>
      </c>
      <c r="I11839" s="126" t="s">
        <v>21275</v>
      </c>
      <c r="J11839" s="126" t="s">
        <v>26338</v>
      </c>
      <c r="K11839" s="9">
        <f>_xlfn.IFNA(VLOOKUP(Table5[[#This Row],[Section]],SubSill_Tier,2,FALSE),0)</f>
        <v>0</v>
      </c>
      <c r="L11839" s="9" t="str">
        <f t="shared" si="193"/>
        <v/>
      </c>
      <c r="M11839" s="205" t="str" cm="1">
        <f t="array" ref="M11839">_xlfn.IFS(NOT(ISERROR(VLOOKUP(Table5[[#This Row],[Section]],TB_notTB,1,FALSE))),"No",LEFT(Table5[[#This Row],[Section]],3)="ETB","PLS",LEFT(Table5[[#This Row],[Section]],1)="7","PDB",NOT(ISBLANK(Table5[[#This Row],[Section]])),"No")</f>
        <v>No</v>
      </c>
    </row>
    <row r="11840" spans="1:13" x14ac:dyDescent="0.25">
      <c r="A11840" s="130" t="s">
        <v>16693</v>
      </c>
      <c r="B11840" s="130" t="s">
        <v>16694</v>
      </c>
      <c r="C11840" s="130" t="s">
        <v>75</v>
      </c>
      <c r="D11840" s="131">
        <v>1.431</v>
      </c>
      <c r="E11840" s="132">
        <v>435</v>
      </c>
      <c r="F11840" s="132">
        <v>202</v>
      </c>
      <c r="G11840" s="126" t="s">
        <v>16326</v>
      </c>
      <c r="H11840" s="126" t="s">
        <v>20367</v>
      </c>
      <c r="I11840" s="126" t="s">
        <v>21275</v>
      </c>
      <c r="J11840" s="126" t="s">
        <v>26338</v>
      </c>
      <c r="K11840" s="9">
        <f>_xlfn.IFNA(VLOOKUP(Table5[[#This Row],[Section]],SubSill_Tier,2,FALSE),0)</f>
        <v>0</v>
      </c>
      <c r="L11840" s="9" t="str">
        <f t="shared" si="193"/>
        <v/>
      </c>
      <c r="M11840" s="205" t="str" cm="1">
        <f t="array" ref="M11840">_xlfn.IFS(NOT(ISERROR(VLOOKUP(Table5[[#This Row],[Section]],TB_notTB,1,FALSE))),"No",LEFT(Table5[[#This Row],[Section]],3)="ETB","PLS",LEFT(Table5[[#This Row],[Section]],1)="7","PDB",NOT(ISBLANK(Table5[[#This Row],[Section]])),"No")</f>
        <v>No</v>
      </c>
    </row>
    <row r="11841" spans="1:13" x14ac:dyDescent="0.25">
      <c r="A11841" s="130" t="s">
        <v>16695</v>
      </c>
      <c r="B11841" s="130" t="s">
        <v>16696</v>
      </c>
      <c r="C11841" s="130" t="s">
        <v>75</v>
      </c>
      <c r="D11841" s="131">
        <v>1.3779999999999999</v>
      </c>
      <c r="E11841" s="132">
        <v>356</v>
      </c>
      <c r="F11841" s="132">
        <v>235</v>
      </c>
      <c r="G11841" s="126" t="s">
        <v>16326</v>
      </c>
      <c r="H11841" s="126" t="s">
        <v>20367</v>
      </c>
      <c r="I11841" s="126" t="s">
        <v>21275</v>
      </c>
      <c r="J11841" s="126" t="s">
        <v>26338</v>
      </c>
      <c r="K11841" s="9">
        <f>_xlfn.IFNA(VLOOKUP(Table5[[#This Row],[Section]],SubSill_Tier,2,FALSE),0)</f>
        <v>0</v>
      </c>
      <c r="L11841" s="9" t="str">
        <f t="shared" si="193"/>
        <v/>
      </c>
      <c r="M11841" s="205" t="str" cm="1">
        <f t="array" ref="M11841">_xlfn.IFS(NOT(ISERROR(VLOOKUP(Table5[[#This Row],[Section]],TB_notTB,1,FALSE))),"No",LEFT(Table5[[#This Row],[Section]],3)="ETB","PLS",LEFT(Table5[[#This Row],[Section]],1)="7","PDB",NOT(ISBLANK(Table5[[#This Row],[Section]])),"No")</f>
        <v>No</v>
      </c>
    </row>
    <row r="11842" spans="1:13" x14ac:dyDescent="0.25">
      <c r="A11842" s="130" t="s">
        <v>16697</v>
      </c>
      <c r="B11842" s="130" t="s">
        <v>16698</v>
      </c>
      <c r="C11842" s="130" t="s">
        <v>75</v>
      </c>
      <c r="D11842" s="131">
        <v>2.0249999999999999</v>
      </c>
      <c r="E11842" s="132">
        <v>594</v>
      </c>
      <c r="F11842" s="132">
        <v>192</v>
      </c>
      <c r="G11842" s="126" t="s">
        <v>16677</v>
      </c>
      <c r="H11842" s="126" t="s">
        <v>21501</v>
      </c>
      <c r="I11842" s="126" t="s">
        <v>21502</v>
      </c>
      <c r="J11842" s="126" t="s">
        <v>26338</v>
      </c>
      <c r="K11842" s="9">
        <f>_xlfn.IFNA(VLOOKUP(Table5[[#This Row],[Section]],SubSill_Tier,2,FALSE),0)</f>
        <v>0</v>
      </c>
      <c r="L11842" s="9" t="str">
        <f t="shared" si="193"/>
        <v/>
      </c>
      <c r="M11842" s="205" t="str" cm="1">
        <f t="array" ref="M11842">_xlfn.IFS(NOT(ISERROR(VLOOKUP(Table5[[#This Row],[Section]],TB_notTB,1,FALSE))),"No",LEFT(Table5[[#This Row],[Section]],3)="ETB","PLS",LEFT(Table5[[#This Row],[Section]],1)="7","PDB",NOT(ISBLANK(Table5[[#This Row],[Section]])),"No")</f>
        <v>No</v>
      </c>
    </row>
    <row r="11843" spans="1:13" x14ac:dyDescent="0.25">
      <c r="A11843" s="130" t="s">
        <v>16699</v>
      </c>
      <c r="B11843" s="130" t="s">
        <v>16700</v>
      </c>
      <c r="C11843" s="130" t="s">
        <v>75</v>
      </c>
      <c r="D11843" s="131">
        <v>1.85</v>
      </c>
      <c r="E11843" s="132">
        <v>602</v>
      </c>
      <c r="F11843" s="132">
        <v>376</v>
      </c>
      <c r="G11843" s="126" t="s">
        <v>16326</v>
      </c>
      <c r="H11843" s="126" t="s">
        <v>20367</v>
      </c>
      <c r="I11843" s="126" t="s">
        <v>21275</v>
      </c>
      <c r="J11843" s="126" t="s">
        <v>26338</v>
      </c>
      <c r="K11843" s="9">
        <f>_xlfn.IFNA(VLOOKUP(Table5[[#This Row],[Section]],SubSill_Tier,2,FALSE),0)</f>
        <v>0</v>
      </c>
      <c r="L11843" s="9" t="str">
        <f t="shared" si="193"/>
        <v/>
      </c>
      <c r="M11843" s="205" t="str" cm="1">
        <f t="array" ref="M11843">_xlfn.IFS(NOT(ISERROR(VLOOKUP(Table5[[#This Row],[Section]],TB_notTB,1,FALSE))),"No",LEFT(Table5[[#This Row],[Section]],3)="ETB","PLS",LEFT(Table5[[#This Row],[Section]],1)="7","PDB",NOT(ISBLANK(Table5[[#This Row],[Section]])),"No")</f>
        <v>No</v>
      </c>
    </row>
    <row r="11844" spans="1:13" x14ac:dyDescent="0.25">
      <c r="A11844" s="130" t="s">
        <v>16701</v>
      </c>
      <c r="B11844" s="130" t="s">
        <v>16702</v>
      </c>
      <c r="C11844" s="130" t="s">
        <v>75</v>
      </c>
      <c r="D11844" s="131">
        <v>0.68600000000000005</v>
      </c>
      <c r="E11844" s="132">
        <v>298</v>
      </c>
      <c r="F11844" s="132">
        <v>102</v>
      </c>
      <c r="G11844" s="126" t="s">
        <v>16307</v>
      </c>
      <c r="H11844" s="126" t="s">
        <v>21271</v>
      </c>
      <c r="I11844" s="126" t="s">
        <v>21272</v>
      </c>
      <c r="J11844" s="126" t="s">
        <v>26336</v>
      </c>
      <c r="K11844" s="9">
        <f>_xlfn.IFNA(VLOOKUP(Table5[[#This Row],[Section]],SubSill_Tier,2,FALSE),0)</f>
        <v>0</v>
      </c>
      <c r="L11844" s="9" t="str">
        <f t="shared" ref="L11844:L11907" si="194">IFERROR(IF(LEFT(G11844,2)="AI",IF(_xlfn.NUMBERVALUE(IFERROR(LEFT(IF(ISERROR(FIND("X",UPPER(B11844))),UPPER(B11844),RIGHT(UPPER(B11844),LEN(UPPER(B11844))-FIND("~",SUBSTITUTE(UPPER(B11844),"X","~",LEN(UPPER(B11844))-LEN(SUBSTITUTE(UPPER(B11844),"X","")))))),FIND(" ",IF(ISERROR(FIND("X",UPPER(B11844))),UPPER(B11844),RIGHT(UPPER(B11844),LEN(UPPER(B11844))-FIND("~",SUBSTITUTE(UPPER(B11844),"X","~",LEN(UPPER(B11844))-LEN(SUBSTITUTE(UPPER(B11844),"X","")))))),1)-1),IF(ISERROR(FIND("X",UPPER(B11844))),UPPER(B11844),RIGHT(UPPER(B11844),LEN(UPPER(B11844))-FIND("~",SUBSTITUTE(UPPER(B11844),"X","~",LEN(UPPER(B11844))-LEN(SUBSTITUTE(UPPER(B11844),"X",""))))))),".")&gt;=5,"Wall",""),""),"")</f>
        <v/>
      </c>
      <c r="M11844" s="205" t="str" cm="1">
        <f t="array" ref="M11844">_xlfn.IFS(NOT(ISERROR(VLOOKUP(Table5[[#This Row],[Section]],TB_notTB,1,FALSE))),"No",LEFT(Table5[[#This Row],[Section]],3)="ETB","PLS",LEFT(Table5[[#This Row],[Section]],1)="7","PDB",NOT(ISBLANK(Table5[[#This Row],[Section]])),"No")</f>
        <v>No</v>
      </c>
    </row>
    <row r="11845" spans="1:13" x14ac:dyDescent="0.25">
      <c r="A11845" s="130" t="s">
        <v>4582</v>
      </c>
      <c r="B11845" s="130" t="s">
        <v>4583</v>
      </c>
      <c r="C11845" s="130" t="s">
        <v>98</v>
      </c>
      <c r="D11845" s="131">
        <v>0.17</v>
      </c>
      <c r="E11845" s="132">
        <v>100</v>
      </c>
      <c r="F11845" s="132">
        <v>100</v>
      </c>
      <c r="G11845" s="126" t="s">
        <v>13914</v>
      </c>
      <c r="H11845" s="126" t="s">
        <v>21479</v>
      </c>
      <c r="I11845" s="126" t="s">
        <v>28699</v>
      </c>
      <c r="J11845" s="126" t="s">
        <v>26241</v>
      </c>
      <c r="K11845" s="9">
        <f>_xlfn.IFNA(VLOOKUP(Table5[[#This Row],[Section]],SubSill_Tier,2,FALSE),0)</f>
        <v>0</v>
      </c>
      <c r="L11845" s="9" t="str">
        <f t="shared" si="194"/>
        <v/>
      </c>
      <c r="M11845" s="205" t="str" cm="1">
        <f t="array" ref="M11845">_xlfn.IFS(NOT(ISERROR(VLOOKUP(Table5[[#This Row],[Section]],TB_notTB,1,FALSE))),"No",LEFT(Table5[[#This Row],[Section]],3)="ETB","PLS",LEFT(Table5[[#This Row],[Section]],1)="7","PDB",NOT(ISBLANK(Table5[[#This Row],[Section]])),"No")</f>
        <v>No</v>
      </c>
    </row>
    <row r="11846" spans="1:13" x14ac:dyDescent="0.25">
      <c r="A11846" s="130" t="s">
        <v>16703</v>
      </c>
      <c r="B11846" s="130" t="s">
        <v>16704</v>
      </c>
      <c r="C11846" s="130" t="s">
        <v>75</v>
      </c>
      <c r="D11846" s="131">
        <v>0.21099999999999999</v>
      </c>
      <c r="E11846" s="132">
        <v>135</v>
      </c>
      <c r="F11846" s="132">
        <v>100</v>
      </c>
      <c r="G11846" s="126" t="s">
        <v>16705</v>
      </c>
      <c r="H11846" s="126" t="s">
        <v>20364</v>
      </c>
      <c r="I11846" s="126" t="s">
        <v>21505</v>
      </c>
      <c r="J11846" s="126" t="s">
        <v>26338</v>
      </c>
      <c r="K11846" s="9">
        <f>_xlfn.IFNA(VLOOKUP(Table5[[#This Row],[Section]],SubSill_Tier,2,FALSE),0)</f>
        <v>0</v>
      </c>
      <c r="L11846" s="9" t="str">
        <f t="shared" si="194"/>
        <v/>
      </c>
      <c r="M11846" s="205" t="str" cm="1">
        <f t="array" ref="M11846">_xlfn.IFS(NOT(ISERROR(VLOOKUP(Table5[[#This Row],[Section]],TB_notTB,1,FALSE))),"No",LEFT(Table5[[#This Row],[Section]],3)="ETB","PLS",LEFT(Table5[[#This Row],[Section]],1)="7","PDB",NOT(ISBLANK(Table5[[#This Row],[Section]])),"No")</f>
        <v>No</v>
      </c>
    </row>
    <row r="11847" spans="1:13" x14ac:dyDescent="0.25">
      <c r="A11847" s="130" t="s">
        <v>4584</v>
      </c>
      <c r="B11847" s="130" t="s">
        <v>13303</v>
      </c>
      <c r="C11847" s="130" t="s">
        <v>75</v>
      </c>
      <c r="D11847" s="131">
        <v>0.25700000000000001</v>
      </c>
      <c r="E11847" s="132">
        <v>126</v>
      </c>
      <c r="F11847" s="132">
        <v>100</v>
      </c>
      <c r="G11847" s="126" t="s">
        <v>13914</v>
      </c>
      <c r="H11847" s="126" t="s">
        <v>21479</v>
      </c>
      <c r="I11847" s="126" t="s">
        <v>28699</v>
      </c>
      <c r="J11847" s="126" t="s">
        <v>26241</v>
      </c>
      <c r="K11847" s="9">
        <f>_xlfn.IFNA(VLOOKUP(Table5[[#This Row],[Section]],SubSill_Tier,2,FALSE),0)</f>
        <v>0</v>
      </c>
      <c r="L11847" s="9" t="str">
        <f t="shared" si="194"/>
        <v/>
      </c>
      <c r="M11847" s="205" t="str" cm="1">
        <f t="array" ref="M11847">_xlfn.IFS(NOT(ISERROR(VLOOKUP(Table5[[#This Row],[Section]],TB_notTB,1,FALSE))),"No",LEFT(Table5[[#This Row],[Section]],3)="ETB","PLS",LEFT(Table5[[#This Row],[Section]],1)="7","PDB",NOT(ISBLANK(Table5[[#This Row],[Section]])),"No")</f>
        <v>No</v>
      </c>
    </row>
    <row r="11848" spans="1:13" x14ac:dyDescent="0.25">
      <c r="A11848" s="130" t="s">
        <v>4585</v>
      </c>
      <c r="B11848" s="130" t="s">
        <v>4586</v>
      </c>
      <c r="C11848" s="130" t="s">
        <v>75</v>
      </c>
      <c r="D11848" s="131">
        <v>1.129</v>
      </c>
      <c r="E11848" s="132">
        <v>511</v>
      </c>
      <c r="F11848" s="132">
        <v>253</v>
      </c>
      <c r="G11848" s="126" t="s">
        <v>13914</v>
      </c>
      <c r="H11848" s="126" t="s">
        <v>21479</v>
      </c>
      <c r="I11848" s="126" t="s">
        <v>28699</v>
      </c>
      <c r="J11848" s="126" t="s">
        <v>26241</v>
      </c>
      <c r="K11848" s="9">
        <f>_xlfn.IFNA(VLOOKUP(Table5[[#This Row],[Section]],SubSill_Tier,2,FALSE),0)</f>
        <v>0</v>
      </c>
      <c r="L11848" s="9" t="str">
        <f t="shared" si="194"/>
        <v/>
      </c>
      <c r="M11848" s="205" t="str" cm="1">
        <f t="array" ref="M11848">_xlfn.IFS(NOT(ISERROR(VLOOKUP(Table5[[#This Row],[Section]],TB_notTB,1,FALSE))),"No",LEFT(Table5[[#This Row],[Section]],3)="ETB","PLS",LEFT(Table5[[#This Row],[Section]],1)="7","PDB",NOT(ISBLANK(Table5[[#This Row],[Section]])),"No")</f>
        <v>No</v>
      </c>
    </row>
    <row r="11849" spans="1:13" x14ac:dyDescent="0.25">
      <c r="A11849" s="130" t="s">
        <v>4587</v>
      </c>
      <c r="B11849" s="130" t="s">
        <v>13304</v>
      </c>
      <c r="C11849" s="130" t="s">
        <v>75</v>
      </c>
      <c r="D11849" s="131">
        <v>0.77900000000000003</v>
      </c>
      <c r="E11849" s="132">
        <v>373</v>
      </c>
      <c r="F11849" s="132">
        <v>100</v>
      </c>
      <c r="G11849" s="126" t="s">
        <v>13914</v>
      </c>
      <c r="H11849" s="126" t="s">
        <v>21479</v>
      </c>
      <c r="I11849" s="126" t="s">
        <v>28699</v>
      </c>
      <c r="J11849" s="126" t="s">
        <v>26241</v>
      </c>
      <c r="K11849" s="9">
        <f>_xlfn.IFNA(VLOOKUP(Table5[[#This Row],[Section]],SubSill_Tier,2,FALSE),0)</f>
        <v>0</v>
      </c>
      <c r="L11849" s="9" t="str">
        <f t="shared" si="194"/>
        <v/>
      </c>
      <c r="M11849" s="205" t="str" cm="1">
        <f t="array" ref="M11849">_xlfn.IFS(NOT(ISERROR(VLOOKUP(Table5[[#This Row],[Section]],TB_notTB,1,FALSE))),"No",LEFT(Table5[[#This Row],[Section]],3)="ETB","PLS",LEFT(Table5[[#This Row],[Section]],1)="7","PDB",NOT(ISBLANK(Table5[[#This Row],[Section]])),"No")</f>
        <v>No</v>
      </c>
    </row>
    <row r="11850" spans="1:13" x14ac:dyDescent="0.25">
      <c r="A11850" s="130" t="s">
        <v>4588</v>
      </c>
      <c r="B11850" s="130" t="s">
        <v>13303</v>
      </c>
      <c r="C11850" s="130" t="s">
        <v>75</v>
      </c>
      <c r="D11850" s="131">
        <v>0.621</v>
      </c>
      <c r="E11850" s="132">
        <v>299</v>
      </c>
      <c r="F11850" s="132">
        <v>100</v>
      </c>
      <c r="G11850" s="126" t="s">
        <v>13914</v>
      </c>
      <c r="H11850" s="126" t="s">
        <v>21479</v>
      </c>
      <c r="I11850" s="126" t="s">
        <v>28699</v>
      </c>
      <c r="J11850" s="126" t="s">
        <v>26241</v>
      </c>
      <c r="K11850" s="9">
        <f>_xlfn.IFNA(VLOOKUP(Table5[[#This Row],[Section]],SubSill_Tier,2,FALSE),0)</f>
        <v>0</v>
      </c>
      <c r="L11850" s="9" t="str">
        <f t="shared" si="194"/>
        <v/>
      </c>
      <c r="M11850" s="205" t="str" cm="1">
        <f t="array" ref="M11850">_xlfn.IFS(NOT(ISERROR(VLOOKUP(Table5[[#This Row],[Section]],TB_notTB,1,FALSE))),"No",LEFT(Table5[[#This Row],[Section]],3)="ETB","PLS",LEFT(Table5[[#This Row],[Section]],1)="7","PDB",NOT(ISBLANK(Table5[[#This Row],[Section]])),"No")</f>
        <v>No</v>
      </c>
    </row>
    <row r="11851" spans="1:13" x14ac:dyDescent="0.25">
      <c r="A11851" s="130" t="s">
        <v>4589</v>
      </c>
      <c r="B11851" s="130" t="s">
        <v>4590</v>
      </c>
      <c r="C11851" s="130" t="s">
        <v>75</v>
      </c>
      <c r="D11851" s="131">
        <v>0.153</v>
      </c>
      <c r="E11851" s="132">
        <v>100</v>
      </c>
      <c r="F11851" s="132">
        <v>100</v>
      </c>
      <c r="G11851" s="126" t="s">
        <v>13914</v>
      </c>
      <c r="H11851" s="126" t="s">
        <v>21479</v>
      </c>
      <c r="I11851" s="126" t="s">
        <v>28699</v>
      </c>
      <c r="J11851" s="126" t="s">
        <v>26241</v>
      </c>
      <c r="K11851" s="9">
        <f>_xlfn.IFNA(VLOOKUP(Table5[[#This Row],[Section]],SubSill_Tier,2,FALSE),0)</f>
        <v>0</v>
      </c>
      <c r="L11851" s="9" t="str">
        <f t="shared" si="194"/>
        <v/>
      </c>
      <c r="M11851" s="205" t="str" cm="1">
        <f t="array" ref="M11851">_xlfn.IFS(NOT(ISERROR(VLOOKUP(Table5[[#This Row],[Section]],TB_notTB,1,FALSE))),"No",LEFT(Table5[[#This Row],[Section]],3)="ETB","PLS",LEFT(Table5[[#This Row],[Section]],1)="7","PDB",NOT(ISBLANK(Table5[[#This Row],[Section]])),"No")</f>
        <v>No</v>
      </c>
    </row>
    <row r="11852" spans="1:13" x14ac:dyDescent="0.25">
      <c r="A11852" s="130" t="s">
        <v>4591</v>
      </c>
      <c r="B11852" s="130" t="s">
        <v>13305</v>
      </c>
      <c r="C11852" s="130" t="s">
        <v>75</v>
      </c>
      <c r="D11852" s="131">
        <v>1.0369999999999999</v>
      </c>
      <c r="E11852" s="132">
        <v>359</v>
      </c>
      <c r="F11852" s="132">
        <v>359</v>
      </c>
      <c r="G11852" s="126" t="s">
        <v>13914</v>
      </c>
      <c r="H11852" s="126" t="s">
        <v>21479</v>
      </c>
      <c r="I11852" s="126" t="s">
        <v>28699</v>
      </c>
      <c r="J11852" s="126" t="s">
        <v>26241</v>
      </c>
      <c r="K11852" s="9">
        <f>_xlfn.IFNA(VLOOKUP(Table5[[#This Row],[Section]],SubSill_Tier,2,FALSE),0)</f>
        <v>0</v>
      </c>
      <c r="L11852" s="9" t="str">
        <f t="shared" si="194"/>
        <v/>
      </c>
      <c r="M11852" s="205" t="str" cm="1">
        <f t="array" ref="M11852">_xlfn.IFS(NOT(ISERROR(VLOOKUP(Table5[[#This Row],[Section]],TB_notTB,1,FALSE))),"No",LEFT(Table5[[#This Row],[Section]],3)="ETB","PLS",LEFT(Table5[[#This Row],[Section]],1)="7","PDB",NOT(ISBLANK(Table5[[#This Row],[Section]])),"No")</f>
        <v>No</v>
      </c>
    </row>
    <row r="11853" spans="1:13" x14ac:dyDescent="0.25">
      <c r="A11853" s="130" t="s">
        <v>4592</v>
      </c>
      <c r="B11853" s="130" t="s">
        <v>13306</v>
      </c>
      <c r="C11853" s="130" t="s">
        <v>75</v>
      </c>
      <c r="D11853" s="131">
        <v>1.042</v>
      </c>
      <c r="E11853" s="132">
        <v>357</v>
      </c>
      <c r="F11853" s="132">
        <v>225</v>
      </c>
      <c r="G11853" s="126" t="s">
        <v>13914</v>
      </c>
      <c r="H11853" s="126" t="s">
        <v>21479</v>
      </c>
      <c r="I11853" s="126" t="s">
        <v>28699</v>
      </c>
      <c r="J11853" s="126" t="s">
        <v>26241</v>
      </c>
      <c r="K11853" s="9">
        <f>_xlfn.IFNA(VLOOKUP(Table5[[#This Row],[Section]],SubSill_Tier,2,FALSE),0)</f>
        <v>0</v>
      </c>
      <c r="L11853" s="9" t="str">
        <f t="shared" si="194"/>
        <v/>
      </c>
      <c r="M11853" s="205" t="str" cm="1">
        <f t="array" ref="M11853">_xlfn.IFS(NOT(ISERROR(VLOOKUP(Table5[[#This Row],[Section]],TB_notTB,1,FALSE))),"No",LEFT(Table5[[#This Row],[Section]],3)="ETB","PLS",LEFT(Table5[[#This Row],[Section]],1)="7","PDB",NOT(ISBLANK(Table5[[#This Row],[Section]])),"No")</f>
        <v>No</v>
      </c>
    </row>
    <row r="11854" spans="1:13" x14ac:dyDescent="0.25">
      <c r="A11854" s="130" t="s">
        <v>4593</v>
      </c>
      <c r="B11854" s="130" t="s">
        <v>13307</v>
      </c>
      <c r="C11854" s="130" t="s">
        <v>75</v>
      </c>
      <c r="D11854" s="131">
        <v>0.74199999999999999</v>
      </c>
      <c r="E11854" s="132">
        <v>339</v>
      </c>
      <c r="F11854" s="132">
        <v>100</v>
      </c>
      <c r="G11854" s="126" t="s">
        <v>13914</v>
      </c>
      <c r="H11854" s="126" t="s">
        <v>21479</v>
      </c>
      <c r="I11854" s="126" t="s">
        <v>28699</v>
      </c>
      <c r="J11854" s="126" t="s">
        <v>26241</v>
      </c>
      <c r="K11854" s="9">
        <f>_xlfn.IFNA(VLOOKUP(Table5[[#This Row],[Section]],SubSill_Tier,2,FALSE),0)</f>
        <v>1</v>
      </c>
      <c r="L11854" s="9" t="str">
        <f t="shared" si="194"/>
        <v/>
      </c>
      <c r="M11854" s="205" t="str" cm="1">
        <f t="array" ref="M11854">_xlfn.IFS(NOT(ISERROR(VLOOKUP(Table5[[#This Row],[Section]],TB_notTB,1,FALSE))),"No",LEFT(Table5[[#This Row],[Section]],3)="ETB","PLS",LEFT(Table5[[#This Row],[Section]],1)="7","PDB",NOT(ISBLANK(Table5[[#This Row],[Section]])),"No")</f>
        <v>No</v>
      </c>
    </row>
    <row r="11855" spans="1:13" x14ac:dyDescent="0.25">
      <c r="A11855" s="130" t="s">
        <v>4594</v>
      </c>
      <c r="B11855" s="130" t="s">
        <v>13308</v>
      </c>
      <c r="C11855" s="130" t="s">
        <v>75</v>
      </c>
      <c r="D11855" s="131">
        <v>0.44</v>
      </c>
      <c r="E11855" s="132">
        <v>162</v>
      </c>
      <c r="F11855" s="132">
        <v>100</v>
      </c>
      <c r="G11855" s="126" t="s">
        <v>13914</v>
      </c>
      <c r="H11855" s="126" t="s">
        <v>21479</v>
      </c>
      <c r="I11855" s="126" t="s">
        <v>28699</v>
      </c>
      <c r="J11855" s="126" t="s">
        <v>26241</v>
      </c>
      <c r="K11855" s="9">
        <f>_xlfn.IFNA(VLOOKUP(Table5[[#This Row],[Section]],SubSill_Tier,2,FALSE),0)</f>
        <v>0</v>
      </c>
      <c r="L11855" s="9" t="str">
        <f t="shared" si="194"/>
        <v/>
      </c>
      <c r="M11855" s="205" t="str" cm="1">
        <f t="array" ref="M11855">_xlfn.IFS(NOT(ISERROR(VLOOKUP(Table5[[#This Row],[Section]],TB_notTB,1,FALSE))),"No",LEFT(Table5[[#This Row],[Section]],3)="ETB","PLS",LEFT(Table5[[#This Row],[Section]],1)="7","PDB",NOT(ISBLANK(Table5[[#This Row],[Section]])),"No")</f>
        <v>No</v>
      </c>
    </row>
    <row r="11856" spans="1:13" x14ac:dyDescent="0.25">
      <c r="A11856" s="130" t="s">
        <v>4595</v>
      </c>
      <c r="B11856" s="130" t="s">
        <v>13309</v>
      </c>
      <c r="C11856" s="130" t="s">
        <v>75</v>
      </c>
      <c r="D11856" s="131">
        <v>1.885</v>
      </c>
      <c r="E11856" s="132">
        <v>333</v>
      </c>
      <c r="F11856" s="132">
        <v>118</v>
      </c>
      <c r="G11856" s="126" t="s">
        <v>13914</v>
      </c>
      <c r="H11856" s="126" t="s">
        <v>21479</v>
      </c>
      <c r="I11856" s="126" t="s">
        <v>28699</v>
      </c>
      <c r="J11856" s="126" t="s">
        <v>26241</v>
      </c>
      <c r="K11856" s="9">
        <f>_xlfn.IFNA(VLOOKUP(Table5[[#This Row],[Section]],SubSill_Tier,2,FALSE),0)</f>
        <v>0</v>
      </c>
      <c r="L11856" s="9" t="str">
        <f t="shared" si="194"/>
        <v/>
      </c>
      <c r="M11856" s="205" t="str" cm="1">
        <f t="array" ref="M11856">_xlfn.IFS(NOT(ISERROR(VLOOKUP(Table5[[#This Row],[Section]],TB_notTB,1,FALSE))),"No",LEFT(Table5[[#This Row],[Section]],3)="ETB","PLS",LEFT(Table5[[#This Row],[Section]],1)="7","PDB",NOT(ISBLANK(Table5[[#This Row],[Section]])),"No")</f>
        <v>No</v>
      </c>
    </row>
    <row r="11857" spans="1:13" x14ac:dyDescent="0.25">
      <c r="A11857" s="130" t="s">
        <v>4596</v>
      </c>
      <c r="B11857" s="130" t="s">
        <v>13310</v>
      </c>
      <c r="C11857" s="130" t="s">
        <v>75</v>
      </c>
      <c r="D11857" s="131">
        <v>1.4259999999999999</v>
      </c>
      <c r="E11857" s="132">
        <v>300</v>
      </c>
      <c r="F11857" s="132">
        <v>118</v>
      </c>
      <c r="G11857" s="126" t="s">
        <v>13914</v>
      </c>
      <c r="H11857" s="126" t="s">
        <v>21479</v>
      </c>
      <c r="I11857" s="126" t="s">
        <v>28699</v>
      </c>
      <c r="J11857" s="126" t="s">
        <v>26241</v>
      </c>
      <c r="K11857" s="9">
        <f>_xlfn.IFNA(VLOOKUP(Table5[[#This Row],[Section]],SubSill_Tier,2,FALSE),0)</f>
        <v>0</v>
      </c>
      <c r="L11857" s="9" t="str">
        <f t="shared" si="194"/>
        <v/>
      </c>
      <c r="M11857" s="205" t="str" cm="1">
        <f t="array" ref="M11857">_xlfn.IFS(NOT(ISERROR(VLOOKUP(Table5[[#This Row],[Section]],TB_notTB,1,FALSE))),"No",LEFT(Table5[[#This Row],[Section]],3)="ETB","PLS",LEFT(Table5[[#This Row],[Section]],1)="7","PDB",NOT(ISBLANK(Table5[[#This Row],[Section]])),"No")</f>
        <v>No</v>
      </c>
    </row>
    <row r="11858" spans="1:13" x14ac:dyDescent="0.25">
      <c r="A11858" s="130" t="s">
        <v>4597</v>
      </c>
      <c r="B11858" s="130" t="s">
        <v>22011</v>
      </c>
      <c r="C11858" s="130" t="s">
        <v>75</v>
      </c>
      <c r="D11858" s="131">
        <v>0.28899999999999998</v>
      </c>
      <c r="E11858" s="132">
        <v>155</v>
      </c>
      <c r="F11858" s="132">
        <v>100</v>
      </c>
      <c r="G11858" s="126" t="s">
        <v>13914</v>
      </c>
      <c r="H11858" s="126" t="s">
        <v>21479</v>
      </c>
      <c r="I11858" s="126" t="s">
        <v>28699</v>
      </c>
      <c r="J11858" s="126" t="s">
        <v>26241</v>
      </c>
      <c r="K11858" s="9">
        <f>_xlfn.IFNA(VLOOKUP(Table5[[#This Row],[Section]],SubSill_Tier,2,FALSE),0)</f>
        <v>0</v>
      </c>
      <c r="L11858" s="9" t="str">
        <f t="shared" si="194"/>
        <v/>
      </c>
      <c r="M11858" s="205" t="str" cm="1">
        <f t="array" ref="M11858">_xlfn.IFS(NOT(ISERROR(VLOOKUP(Table5[[#This Row],[Section]],TB_notTB,1,FALSE))),"No",LEFT(Table5[[#This Row],[Section]],3)="ETB","PLS",LEFT(Table5[[#This Row],[Section]],1)="7","PDB",NOT(ISBLANK(Table5[[#This Row],[Section]])),"No")</f>
        <v>No</v>
      </c>
    </row>
    <row r="11859" spans="1:13" x14ac:dyDescent="0.25">
      <c r="A11859" s="130" t="s">
        <v>4598</v>
      </c>
      <c r="B11859" s="130" t="s">
        <v>22012</v>
      </c>
      <c r="C11859" s="130" t="s">
        <v>75</v>
      </c>
      <c r="D11859" s="131">
        <v>0.27500000000000002</v>
      </c>
      <c r="E11859" s="132">
        <v>147</v>
      </c>
      <c r="F11859" s="132">
        <v>100</v>
      </c>
      <c r="G11859" s="126" t="s">
        <v>13914</v>
      </c>
      <c r="H11859" s="126" t="s">
        <v>21479</v>
      </c>
      <c r="I11859" s="126" t="s">
        <v>28699</v>
      </c>
      <c r="J11859" s="126" t="s">
        <v>26241</v>
      </c>
      <c r="K11859" s="9">
        <f>_xlfn.IFNA(VLOOKUP(Table5[[#This Row],[Section]],SubSill_Tier,2,FALSE),0)</f>
        <v>0</v>
      </c>
      <c r="L11859" s="9" t="str">
        <f t="shared" si="194"/>
        <v/>
      </c>
      <c r="M11859" s="205" t="str" cm="1">
        <f t="array" ref="M11859">_xlfn.IFS(NOT(ISERROR(VLOOKUP(Table5[[#This Row],[Section]],TB_notTB,1,FALSE))),"No",LEFT(Table5[[#This Row],[Section]],3)="ETB","PLS",LEFT(Table5[[#This Row],[Section]],1)="7","PDB",NOT(ISBLANK(Table5[[#This Row],[Section]])),"No")</f>
        <v>No</v>
      </c>
    </row>
    <row r="11860" spans="1:13" x14ac:dyDescent="0.25">
      <c r="A11860" s="130" t="s">
        <v>4599</v>
      </c>
      <c r="B11860" s="130" t="s">
        <v>4600</v>
      </c>
      <c r="C11860" s="130" t="s">
        <v>98</v>
      </c>
      <c r="D11860" s="131">
        <v>0.21299999999999999</v>
      </c>
      <c r="E11860" s="132">
        <v>128</v>
      </c>
      <c r="F11860" s="132">
        <v>100</v>
      </c>
      <c r="G11860" s="126" t="s">
        <v>13914</v>
      </c>
      <c r="H11860" s="126" t="s">
        <v>21479</v>
      </c>
      <c r="I11860" s="126" t="s">
        <v>28699</v>
      </c>
      <c r="J11860" s="126" t="s">
        <v>26241</v>
      </c>
      <c r="K11860" s="9">
        <f>_xlfn.IFNA(VLOOKUP(Table5[[#This Row],[Section]],SubSill_Tier,2,FALSE),0)</f>
        <v>0</v>
      </c>
      <c r="L11860" s="9" t="str">
        <f t="shared" si="194"/>
        <v/>
      </c>
      <c r="M11860" s="205" t="str" cm="1">
        <f t="array" ref="M11860">_xlfn.IFS(NOT(ISERROR(VLOOKUP(Table5[[#This Row],[Section]],TB_notTB,1,FALSE))),"No",LEFT(Table5[[#This Row],[Section]],3)="ETB","PLS",LEFT(Table5[[#This Row],[Section]],1)="7","PDB",NOT(ISBLANK(Table5[[#This Row],[Section]])),"No")</f>
        <v>No</v>
      </c>
    </row>
    <row r="11861" spans="1:13" x14ac:dyDescent="0.25">
      <c r="A11861" s="130" t="s">
        <v>4601</v>
      </c>
      <c r="B11861" s="130" t="s">
        <v>4602</v>
      </c>
      <c r="C11861" s="130" t="s">
        <v>75</v>
      </c>
      <c r="D11861" s="131">
        <v>0.70499999999999996</v>
      </c>
      <c r="E11861" s="132">
        <v>255</v>
      </c>
      <c r="F11861" s="132">
        <v>100</v>
      </c>
      <c r="G11861" s="126" t="s">
        <v>13914</v>
      </c>
      <c r="H11861" s="126" t="s">
        <v>21479</v>
      </c>
      <c r="I11861" s="126" t="s">
        <v>28699</v>
      </c>
      <c r="J11861" s="126" t="s">
        <v>26241</v>
      </c>
      <c r="K11861" s="9">
        <f>_xlfn.IFNA(VLOOKUP(Table5[[#This Row],[Section]],SubSill_Tier,2,FALSE),0)</f>
        <v>0</v>
      </c>
      <c r="L11861" s="9" t="str">
        <f t="shared" si="194"/>
        <v/>
      </c>
      <c r="M11861" s="205" t="str" cm="1">
        <f t="array" ref="M11861">_xlfn.IFS(NOT(ISERROR(VLOOKUP(Table5[[#This Row],[Section]],TB_notTB,1,FALSE))),"No",LEFT(Table5[[#This Row],[Section]],3)="ETB","PLS",LEFT(Table5[[#This Row],[Section]],1)="7","PDB",NOT(ISBLANK(Table5[[#This Row],[Section]])),"No")</f>
        <v>No</v>
      </c>
    </row>
    <row r="11862" spans="1:13" x14ac:dyDescent="0.25">
      <c r="A11862" s="130" t="s">
        <v>4603</v>
      </c>
      <c r="B11862" s="130" t="s">
        <v>4604</v>
      </c>
      <c r="C11862" s="130" t="s">
        <v>98</v>
      </c>
      <c r="D11862" s="131">
        <v>1.512</v>
      </c>
      <c r="E11862" s="132">
        <v>367</v>
      </c>
      <c r="F11862" s="132">
        <v>250</v>
      </c>
      <c r="G11862" s="126" t="s">
        <v>13919</v>
      </c>
      <c r="H11862" s="126" t="s">
        <v>20575</v>
      </c>
      <c r="I11862" s="126" t="s">
        <v>20576</v>
      </c>
      <c r="J11862" s="126" t="s">
        <v>26241</v>
      </c>
      <c r="K11862" s="9">
        <f>_xlfn.IFNA(VLOOKUP(Table5[[#This Row],[Section]],SubSill_Tier,2,FALSE),0)</f>
        <v>0</v>
      </c>
      <c r="L11862" s="9" t="str">
        <f t="shared" si="194"/>
        <v/>
      </c>
      <c r="M11862" s="205" t="str" cm="1">
        <f t="array" ref="M11862">_xlfn.IFS(NOT(ISERROR(VLOOKUP(Table5[[#This Row],[Section]],TB_notTB,1,FALSE))),"No",LEFT(Table5[[#This Row],[Section]],3)="ETB","PLS",LEFT(Table5[[#This Row],[Section]],1)="7","PDB",NOT(ISBLANK(Table5[[#This Row],[Section]])),"No")</f>
        <v>No</v>
      </c>
    </row>
    <row r="11863" spans="1:13" x14ac:dyDescent="0.25">
      <c r="A11863" s="130" t="s">
        <v>4605</v>
      </c>
      <c r="B11863" s="130" t="s">
        <v>4606</v>
      </c>
      <c r="C11863" s="130" t="s">
        <v>98</v>
      </c>
      <c r="D11863" s="131">
        <v>0.17299999999999999</v>
      </c>
      <c r="E11863" s="132">
        <v>101</v>
      </c>
      <c r="F11863" s="132">
        <v>100</v>
      </c>
      <c r="G11863" s="126" t="s">
        <v>13919</v>
      </c>
      <c r="H11863" s="126" t="s">
        <v>20575</v>
      </c>
      <c r="I11863" s="126" t="s">
        <v>20576</v>
      </c>
      <c r="J11863" s="126" t="s">
        <v>26241</v>
      </c>
      <c r="K11863" s="9">
        <f>_xlfn.IFNA(VLOOKUP(Table5[[#This Row],[Section]],SubSill_Tier,2,FALSE),0)</f>
        <v>0</v>
      </c>
      <c r="L11863" s="9" t="str">
        <f t="shared" si="194"/>
        <v/>
      </c>
      <c r="M11863" s="205" t="str" cm="1">
        <f t="array" ref="M11863">_xlfn.IFS(NOT(ISERROR(VLOOKUP(Table5[[#This Row],[Section]],TB_notTB,1,FALSE))),"No",LEFT(Table5[[#This Row],[Section]],3)="ETB","PLS",LEFT(Table5[[#This Row],[Section]],1)="7","PDB",NOT(ISBLANK(Table5[[#This Row],[Section]])),"No")</f>
        <v>No</v>
      </c>
    </row>
    <row r="11864" spans="1:13" x14ac:dyDescent="0.25">
      <c r="A11864" s="130" t="s">
        <v>4607</v>
      </c>
      <c r="B11864" s="130" t="s">
        <v>4608</v>
      </c>
      <c r="C11864" s="130" t="s">
        <v>98</v>
      </c>
      <c r="D11864" s="131">
        <v>1.714</v>
      </c>
      <c r="E11864" s="132">
        <v>450</v>
      </c>
      <c r="F11864" s="132">
        <v>380</v>
      </c>
      <c r="G11864" s="126" t="s">
        <v>13919</v>
      </c>
      <c r="H11864" s="126" t="s">
        <v>20575</v>
      </c>
      <c r="I11864" s="126" t="s">
        <v>20576</v>
      </c>
      <c r="J11864" s="126" t="s">
        <v>26241</v>
      </c>
      <c r="K11864" s="9">
        <f>_xlfn.IFNA(VLOOKUP(Table5[[#This Row],[Section]],SubSill_Tier,2,FALSE),0)</f>
        <v>0</v>
      </c>
      <c r="L11864" s="9" t="str">
        <f t="shared" si="194"/>
        <v/>
      </c>
      <c r="M11864" s="205" t="str" cm="1">
        <f t="array" ref="M11864">_xlfn.IFS(NOT(ISERROR(VLOOKUP(Table5[[#This Row],[Section]],TB_notTB,1,FALSE))),"No",LEFT(Table5[[#This Row],[Section]],3)="ETB","PLS",LEFT(Table5[[#This Row],[Section]],1)="7","PDB",NOT(ISBLANK(Table5[[#This Row],[Section]])),"No")</f>
        <v>No</v>
      </c>
    </row>
    <row r="11865" spans="1:13" x14ac:dyDescent="0.25">
      <c r="A11865" s="130" t="s">
        <v>4609</v>
      </c>
      <c r="B11865" s="130" t="s">
        <v>4610</v>
      </c>
      <c r="C11865" s="130" t="s">
        <v>98</v>
      </c>
      <c r="D11865" s="131">
        <v>1.625</v>
      </c>
      <c r="E11865" s="132">
        <v>472</v>
      </c>
      <c r="F11865" s="132">
        <v>400</v>
      </c>
      <c r="G11865" s="126" t="s">
        <v>13919</v>
      </c>
      <c r="H11865" s="126" t="s">
        <v>20575</v>
      </c>
      <c r="I11865" s="126" t="s">
        <v>20576</v>
      </c>
      <c r="J11865" s="126" t="s">
        <v>26241</v>
      </c>
      <c r="K11865" s="9">
        <f>_xlfn.IFNA(VLOOKUP(Table5[[#This Row],[Section]],SubSill_Tier,2,FALSE),0)</f>
        <v>0</v>
      </c>
      <c r="L11865" s="9" t="str">
        <f t="shared" si="194"/>
        <v/>
      </c>
      <c r="M11865" s="205" t="str" cm="1">
        <f t="array" ref="M11865">_xlfn.IFS(NOT(ISERROR(VLOOKUP(Table5[[#This Row],[Section]],TB_notTB,1,FALSE))),"No",LEFT(Table5[[#This Row],[Section]],3)="ETB","PLS",LEFT(Table5[[#This Row],[Section]],1)="7","PDB",NOT(ISBLANK(Table5[[#This Row],[Section]])),"No")</f>
        <v>No</v>
      </c>
    </row>
    <row r="11866" spans="1:13" x14ac:dyDescent="0.25">
      <c r="A11866" s="130" t="s">
        <v>4611</v>
      </c>
      <c r="B11866" s="130" t="s">
        <v>4612</v>
      </c>
      <c r="C11866" s="130" t="s">
        <v>98</v>
      </c>
      <c r="D11866" s="131">
        <v>1.669</v>
      </c>
      <c r="E11866" s="132">
        <v>434</v>
      </c>
      <c r="F11866" s="132">
        <v>618</v>
      </c>
      <c r="G11866" s="126" t="s">
        <v>13919</v>
      </c>
      <c r="H11866" s="126" t="s">
        <v>20575</v>
      </c>
      <c r="I11866" s="126" t="s">
        <v>20576</v>
      </c>
      <c r="J11866" s="126" t="s">
        <v>26241</v>
      </c>
      <c r="K11866" s="9">
        <f>_xlfn.IFNA(VLOOKUP(Table5[[#This Row],[Section]],SubSill_Tier,2,FALSE),0)</f>
        <v>0</v>
      </c>
      <c r="L11866" s="9" t="str">
        <f t="shared" si="194"/>
        <v/>
      </c>
      <c r="M11866" s="205" t="str" cm="1">
        <f t="array" ref="M11866">_xlfn.IFS(NOT(ISERROR(VLOOKUP(Table5[[#This Row],[Section]],TB_notTB,1,FALSE))),"No",LEFT(Table5[[#This Row],[Section]],3)="ETB","PLS",LEFT(Table5[[#This Row],[Section]],1)="7","PDB",NOT(ISBLANK(Table5[[#This Row],[Section]])),"No")</f>
        <v>No</v>
      </c>
    </row>
    <row r="11867" spans="1:13" x14ac:dyDescent="0.25">
      <c r="A11867" s="130" t="s">
        <v>4613</v>
      </c>
      <c r="B11867" s="130" t="s">
        <v>22013</v>
      </c>
      <c r="C11867" s="130" t="s">
        <v>75</v>
      </c>
      <c r="D11867" s="131">
        <v>0.19400000000000001</v>
      </c>
      <c r="E11867" s="132">
        <v>110</v>
      </c>
      <c r="F11867" s="132">
        <v>100</v>
      </c>
      <c r="G11867" s="126" t="s">
        <v>13914</v>
      </c>
      <c r="H11867" s="126" t="s">
        <v>21479</v>
      </c>
      <c r="I11867" s="126" t="s">
        <v>28699</v>
      </c>
      <c r="J11867" s="126" t="s">
        <v>26241</v>
      </c>
      <c r="K11867" s="9">
        <f>_xlfn.IFNA(VLOOKUP(Table5[[#This Row],[Section]],SubSill_Tier,2,FALSE),0)</f>
        <v>0</v>
      </c>
      <c r="L11867" s="9" t="str">
        <f t="shared" si="194"/>
        <v/>
      </c>
      <c r="M11867" s="205" t="str" cm="1">
        <f t="array" ref="M11867">_xlfn.IFS(NOT(ISERROR(VLOOKUP(Table5[[#This Row],[Section]],TB_notTB,1,FALSE))),"No",LEFT(Table5[[#This Row],[Section]],3)="ETB","PLS",LEFT(Table5[[#This Row],[Section]],1)="7","PDB",NOT(ISBLANK(Table5[[#This Row],[Section]])),"No")</f>
        <v>No</v>
      </c>
    </row>
    <row r="11868" spans="1:13" x14ac:dyDescent="0.25">
      <c r="A11868" s="130" t="s">
        <v>4614</v>
      </c>
      <c r="B11868" s="130" t="s">
        <v>13311</v>
      </c>
      <c r="C11868" s="130" t="s">
        <v>75</v>
      </c>
      <c r="D11868" s="131">
        <v>1.1020000000000001</v>
      </c>
      <c r="E11868" s="132">
        <v>370</v>
      </c>
      <c r="F11868" s="132">
        <v>249</v>
      </c>
      <c r="G11868" s="126" t="s">
        <v>13914</v>
      </c>
      <c r="H11868" s="126" t="s">
        <v>21479</v>
      </c>
      <c r="I11868" s="126" t="s">
        <v>28699</v>
      </c>
      <c r="J11868" s="126" t="s">
        <v>26241</v>
      </c>
      <c r="K11868" s="9">
        <f>_xlfn.IFNA(VLOOKUP(Table5[[#This Row],[Section]],SubSill_Tier,2,FALSE),0)</f>
        <v>0</v>
      </c>
      <c r="L11868" s="9" t="str">
        <f t="shared" si="194"/>
        <v/>
      </c>
      <c r="M11868" s="205" t="str" cm="1">
        <f t="array" ref="M11868">_xlfn.IFS(NOT(ISERROR(VLOOKUP(Table5[[#This Row],[Section]],TB_notTB,1,FALSE))),"No",LEFT(Table5[[#This Row],[Section]],3)="ETB","PLS",LEFT(Table5[[#This Row],[Section]],1)="7","PDB",NOT(ISBLANK(Table5[[#This Row],[Section]])),"No")</f>
        <v>No</v>
      </c>
    </row>
    <row r="11869" spans="1:13" x14ac:dyDescent="0.25">
      <c r="A11869" s="130" t="s">
        <v>4615</v>
      </c>
      <c r="B11869" s="130" t="s">
        <v>13312</v>
      </c>
      <c r="C11869" s="130" t="s">
        <v>75</v>
      </c>
      <c r="D11869" s="131">
        <v>0.248</v>
      </c>
      <c r="E11869" s="132">
        <v>100</v>
      </c>
      <c r="F11869" s="132">
        <v>100</v>
      </c>
      <c r="G11869" s="126" t="s">
        <v>13914</v>
      </c>
      <c r="H11869" s="126" t="s">
        <v>21479</v>
      </c>
      <c r="I11869" s="126" t="s">
        <v>28699</v>
      </c>
      <c r="J11869" s="126" t="s">
        <v>26241</v>
      </c>
      <c r="K11869" s="9">
        <f>_xlfn.IFNA(VLOOKUP(Table5[[#This Row],[Section]],SubSill_Tier,2,FALSE),0)</f>
        <v>0</v>
      </c>
      <c r="L11869" s="9" t="str">
        <f t="shared" si="194"/>
        <v/>
      </c>
      <c r="M11869" s="205" t="str" cm="1">
        <f t="array" ref="M11869">_xlfn.IFS(NOT(ISERROR(VLOOKUP(Table5[[#This Row],[Section]],TB_notTB,1,FALSE))),"No",LEFT(Table5[[#This Row],[Section]],3)="ETB","PLS",LEFT(Table5[[#This Row],[Section]],1)="7","PDB",NOT(ISBLANK(Table5[[#This Row],[Section]])),"No")</f>
        <v>No</v>
      </c>
    </row>
    <row r="11870" spans="1:13" x14ac:dyDescent="0.25">
      <c r="A11870" s="130" t="s">
        <v>4616</v>
      </c>
      <c r="B11870" s="130" t="s">
        <v>13313</v>
      </c>
      <c r="C11870" s="130" t="s">
        <v>75</v>
      </c>
      <c r="D11870" s="131">
        <v>1.0609999999999999</v>
      </c>
      <c r="E11870" s="132">
        <v>352</v>
      </c>
      <c r="F11870" s="132">
        <v>242</v>
      </c>
      <c r="G11870" s="126" t="s">
        <v>13914</v>
      </c>
      <c r="H11870" s="126" t="s">
        <v>21479</v>
      </c>
      <c r="I11870" s="126" t="s">
        <v>28699</v>
      </c>
      <c r="J11870" s="126" t="s">
        <v>26241</v>
      </c>
      <c r="K11870" s="9">
        <f>_xlfn.IFNA(VLOOKUP(Table5[[#This Row],[Section]],SubSill_Tier,2,FALSE),0)</f>
        <v>0</v>
      </c>
      <c r="L11870" s="9" t="str">
        <f t="shared" si="194"/>
        <v/>
      </c>
      <c r="M11870" s="205" t="str" cm="1">
        <f t="array" ref="M11870">_xlfn.IFS(NOT(ISERROR(VLOOKUP(Table5[[#This Row],[Section]],TB_notTB,1,FALSE))),"No",LEFT(Table5[[#This Row],[Section]],3)="ETB","PLS",LEFT(Table5[[#This Row],[Section]],1)="7","PDB",NOT(ISBLANK(Table5[[#This Row],[Section]])),"No")</f>
        <v>No</v>
      </c>
    </row>
    <row r="11871" spans="1:13" x14ac:dyDescent="0.25">
      <c r="A11871" s="130" t="s">
        <v>12173</v>
      </c>
      <c r="B11871" s="130" t="s">
        <v>12174</v>
      </c>
      <c r="C11871" s="130" t="s">
        <v>98</v>
      </c>
      <c r="D11871" s="131">
        <v>0.27500000000000002</v>
      </c>
      <c r="E11871" s="132">
        <v>127</v>
      </c>
      <c r="F11871" s="132">
        <v>127</v>
      </c>
      <c r="G11871" s="126" t="s">
        <v>18959</v>
      </c>
      <c r="H11871" s="126" t="s">
        <v>20335</v>
      </c>
      <c r="I11871" s="126" t="s">
        <v>21210</v>
      </c>
      <c r="J11871" s="126" t="s">
        <v>26327</v>
      </c>
      <c r="K11871" s="9">
        <f>_xlfn.IFNA(VLOOKUP(Table5[[#This Row],[Section]],SubSill_Tier,2,FALSE),0)</f>
        <v>0</v>
      </c>
      <c r="L11871" s="9" t="str">
        <f t="shared" si="194"/>
        <v/>
      </c>
      <c r="M11871" s="205" t="str" cm="1">
        <f t="array" ref="M11871">_xlfn.IFS(NOT(ISERROR(VLOOKUP(Table5[[#This Row],[Section]],TB_notTB,1,FALSE))),"No",LEFT(Table5[[#This Row],[Section]],3)="ETB","PLS",LEFT(Table5[[#This Row],[Section]],1)="7","PDB",NOT(ISBLANK(Table5[[#This Row],[Section]])),"No")</f>
        <v>No</v>
      </c>
    </row>
    <row r="11872" spans="1:13" x14ac:dyDescent="0.25">
      <c r="A11872" s="130" t="s">
        <v>16706</v>
      </c>
      <c r="B11872" s="130" t="s">
        <v>16707</v>
      </c>
      <c r="C11872" s="130" t="s">
        <v>75</v>
      </c>
      <c r="D11872" s="131">
        <v>0.56699999999999995</v>
      </c>
      <c r="E11872" s="132">
        <v>309</v>
      </c>
      <c r="F11872" s="132">
        <v>212</v>
      </c>
      <c r="G11872" s="126" t="s">
        <v>16307</v>
      </c>
      <c r="H11872" s="126" t="s">
        <v>21271</v>
      </c>
      <c r="I11872" s="126" t="s">
        <v>21272</v>
      </c>
      <c r="J11872" s="126" t="s">
        <v>26336</v>
      </c>
      <c r="K11872" s="9">
        <f>_xlfn.IFNA(VLOOKUP(Table5[[#This Row],[Section]],SubSill_Tier,2,FALSE),0)</f>
        <v>0</v>
      </c>
      <c r="L11872" s="9" t="str">
        <f t="shared" si="194"/>
        <v/>
      </c>
      <c r="M11872" s="205" t="str" cm="1">
        <f t="array" ref="M11872">_xlfn.IFS(NOT(ISERROR(VLOOKUP(Table5[[#This Row],[Section]],TB_notTB,1,FALSE))),"No",LEFT(Table5[[#This Row],[Section]],3)="ETB","PLS",LEFT(Table5[[#This Row],[Section]],1)="7","PDB",NOT(ISBLANK(Table5[[#This Row],[Section]])),"No")</f>
        <v>No</v>
      </c>
    </row>
    <row r="11873" spans="1:13" x14ac:dyDescent="0.25">
      <c r="A11873" s="130" t="s">
        <v>16708</v>
      </c>
      <c r="B11873" s="130" t="s">
        <v>16709</v>
      </c>
      <c r="C11873" s="130" t="s">
        <v>75</v>
      </c>
      <c r="D11873" s="131">
        <v>0.24299999999999999</v>
      </c>
      <c r="E11873" s="132">
        <v>117</v>
      </c>
      <c r="F11873" s="132">
        <v>100</v>
      </c>
      <c r="G11873" s="126" t="s">
        <v>16307</v>
      </c>
      <c r="H11873" s="126" t="s">
        <v>21271</v>
      </c>
      <c r="I11873" s="126" t="s">
        <v>21272</v>
      </c>
      <c r="J11873" s="126" t="s">
        <v>26336</v>
      </c>
      <c r="K11873" s="9">
        <f>_xlfn.IFNA(VLOOKUP(Table5[[#This Row],[Section]],SubSill_Tier,2,FALSE),0)</f>
        <v>0</v>
      </c>
      <c r="L11873" s="9" t="str">
        <f t="shared" si="194"/>
        <v/>
      </c>
      <c r="M11873" s="205" t="str" cm="1">
        <f t="array" ref="M11873">_xlfn.IFS(NOT(ISERROR(VLOOKUP(Table5[[#This Row],[Section]],TB_notTB,1,FALSE))),"No",LEFT(Table5[[#This Row],[Section]],3)="ETB","PLS",LEFT(Table5[[#This Row],[Section]],1)="7","PDB",NOT(ISBLANK(Table5[[#This Row],[Section]])),"No")</f>
        <v>No</v>
      </c>
    </row>
    <row r="11874" spans="1:13" x14ac:dyDescent="0.25">
      <c r="A11874" s="130" t="s">
        <v>16710</v>
      </c>
      <c r="B11874" s="130" t="s">
        <v>16711</v>
      </c>
      <c r="C11874" s="130" t="s">
        <v>75</v>
      </c>
      <c r="D11874" s="131">
        <v>0.58099999999999996</v>
      </c>
      <c r="E11874" s="132">
        <v>155</v>
      </c>
      <c r="F11874" s="132">
        <v>111</v>
      </c>
      <c r="G11874" s="126" t="s">
        <v>16307</v>
      </c>
      <c r="H11874" s="126" t="s">
        <v>21271</v>
      </c>
      <c r="I11874" s="126" t="s">
        <v>21272</v>
      </c>
      <c r="J11874" s="126" t="s">
        <v>26336</v>
      </c>
      <c r="K11874" s="9">
        <f>_xlfn.IFNA(VLOOKUP(Table5[[#This Row],[Section]],SubSill_Tier,2,FALSE),0)</f>
        <v>0</v>
      </c>
      <c r="L11874" s="9" t="str">
        <f t="shared" si="194"/>
        <v/>
      </c>
      <c r="M11874" s="205" t="str" cm="1">
        <f t="array" ref="M11874">_xlfn.IFS(NOT(ISERROR(VLOOKUP(Table5[[#This Row],[Section]],TB_notTB,1,FALSE))),"No",LEFT(Table5[[#This Row],[Section]],3)="ETB","PLS",LEFT(Table5[[#This Row],[Section]],1)="7","PDB",NOT(ISBLANK(Table5[[#This Row],[Section]])),"No")</f>
        <v>No</v>
      </c>
    </row>
    <row r="11875" spans="1:13" x14ac:dyDescent="0.25">
      <c r="A11875" s="130" t="s">
        <v>4617</v>
      </c>
      <c r="B11875" s="130" t="s">
        <v>4618</v>
      </c>
      <c r="C11875" s="130" t="s">
        <v>75</v>
      </c>
      <c r="D11875" s="131">
        <v>0.11600000000000001</v>
      </c>
      <c r="E11875" s="132">
        <v>100</v>
      </c>
      <c r="F11875" s="132">
        <v>100</v>
      </c>
      <c r="G11875" s="126" t="s">
        <v>13918</v>
      </c>
      <c r="H11875" s="126" t="s">
        <v>21506</v>
      </c>
      <c r="I11875" s="126" t="s">
        <v>20574</v>
      </c>
      <c r="J11875" s="126" t="s">
        <v>26364</v>
      </c>
      <c r="K11875" s="9">
        <f>_xlfn.IFNA(VLOOKUP(Table5[[#This Row],[Section]],SubSill_Tier,2,FALSE),0)</f>
        <v>0</v>
      </c>
      <c r="L11875" s="9" t="str">
        <f t="shared" si="194"/>
        <v/>
      </c>
      <c r="M11875" s="205" t="str" cm="1">
        <f t="array" ref="M11875">_xlfn.IFS(NOT(ISERROR(VLOOKUP(Table5[[#This Row],[Section]],TB_notTB,1,FALSE))),"No",LEFT(Table5[[#This Row],[Section]],3)="ETB","PLS",LEFT(Table5[[#This Row],[Section]],1)="7","PDB",NOT(ISBLANK(Table5[[#This Row],[Section]])),"No")</f>
        <v>No</v>
      </c>
    </row>
    <row r="11876" spans="1:13" x14ac:dyDescent="0.25">
      <c r="A11876" s="130" t="s">
        <v>16712</v>
      </c>
      <c r="B11876" s="130" t="s">
        <v>16713</v>
      </c>
      <c r="C11876" s="130" t="s">
        <v>75</v>
      </c>
      <c r="D11876" s="131">
        <v>0.59899999999999998</v>
      </c>
      <c r="E11876" s="132">
        <v>233</v>
      </c>
      <c r="F11876" s="132">
        <v>127</v>
      </c>
      <c r="G11876" s="126" t="s">
        <v>16307</v>
      </c>
      <c r="H11876" s="126" t="s">
        <v>21271</v>
      </c>
      <c r="I11876" s="126" t="s">
        <v>21272</v>
      </c>
      <c r="J11876" s="126" t="s">
        <v>26336</v>
      </c>
      <c r="K11876" s="9">
        <f>_xlfn.IFNA(VLOOKUP(Table5[[#This Row],[Section]],SubSill_Tier,2,FALSE),0)</f>
        <v>0</v>
      </c>
      <c r="L11876" s="9" t="str">
        <f t="shared" si="194"/>
        <v/>
      </c>
      <c r="M11876" s="205" t="str" cm="1">
        <f t="array" ref="M11876">_xlfn.IFS(NOT(ISERROR(VLOOKUP(Table5[[#This Row],[Section]],TB_notTB,1,FALSE))),"No",LEFT(Table5[[#This Row],[Section]],3)="ETB","PLS",LEFT(Table5[[#This Row],[Section]],1)="7","PDB",NOT(ISBLANK(Table5[[#This Row],[Section]])),"No")</f>
        <v>No</v>
      </c>
    </row>
    <row r="11877" spans="1:13" x14ac:dyDescent="0.25">
      <c r="A11877" s="130" t="s">
        <v>16714</v>
      </c>
      <c r="B11877" s="130" t="s">
        <v>16715</v>
      </c>
      <c r="C11877" s="130" t="s">
        <v>75</v>
      </c>
      <c r="D11877" s="131">
        <v>1.3180000000000001</v>
      </c>
      <c r="E11877" s="132">
        <v>662</v>
      </c>
      <c r="F11877" s="132">
        <v>266</v>
      </c>
      <c r="G11877" s="126" t="s">
        <v>16307</v>
      </c>
      <c r="H11877" s="126" t="s">
        <v>21271</v>
      </c>
      <c r="I11877" s="126" t="s">
        <v>21272</v>
      </c>
      <c r="J11877" s="126" t="s">
        <v>26336</v>
      </c>
      <c r="K11877" s="9">
        <f>_xlfn.IFNA(VLOOKUP(Table5[[#This Row],[Section]],SubSill_Tier,2,FALSE),0)</f>
        <v>0</v>
      </c>
      <c r="L11877" s="9" t="str">
        <f t="shared" si="194"/>
        <v/>
      </c>
      <c r="M11877" s="205" t="str" cm="1">
        <f t="array" ref="M11877">_xlfn.IFS(NOT(ISERROR(VLOOKUP(Table5[[#This Row],[Section]],TB_notTB,1,FALSE))),"No",LEFT(Table5[[#This Row],[Section]],3)="ETB","PLS",LEFT(Table5[[#This Row],[Section]],1)="7","PDB",NOT(ISBLANK(Table5[[#This Row],[Section]])),"No")</f>
        <v>No</v>
      </c>
    </row>
    <row r="11878" spans="1:13" x14ac:dyDescent="0.25">
      <c r="A11878" s="130" t="s">
        <v>16716</v>
      </c>
      <c r="B11878" s="130" t="s">
        <v>16717</v>
      </c>
      <c r="C11878" s="130" t="s">
        <v>75</v>
      </c>
      <c r="D11878" s="131">
        <v>0.7</v>
      </c>
      <c r="E11878" s="132">
        <v>226</v>
      </c>
      <c r="F11878" s="132">
        <v>169</v>
      </c>
      <c r="G11878" s="126" t="s">
        <v>16307</v>
      </c>
      <c r="H11878" s="126" t="s">
        <v>21271</v>
      </c>
      <c r="I11878" s="126" t="s">
        <v>21272</v>
      </c>
      <c r="J11878" s="126" t="s">
        <v>26336</v>
      </c>
      <c r="K11878" s="9">
        <f>_xlfn.IFNA(VLOOKUP(Table5[[#This Row],[Section]],SubSill_Tier,2,FALSE),0)</f>
        <v>0</v>
      </c>
      <c r="L11878" s="9" t="str">
        <f t="shared" si="194"/>
        <v/>
      </c>
      <c r="M11878" s="205" t="str" cm="1">
        <f t="array" ref="M11878">_xlfn.IFS(NOT(ISERROR(VLOOKUP(Table5[[#This Row],[Section]],TB_notTB,1,FALSE))),"No",LEFT(Table5[[#This Row],[Section]],3)="ETB","PLS",LEFT(Table5[[#This Row],[Section]],1)="7","PDB",NOT(ISBLANK(Table5[[#This Row],[Section]])),"No")</f>
        <v>No</v>
      </c>
    </row>
    <row r="11879" spans="1:13" x14ac:dyDescent="0.25">
      <c r="A11879" s="130" t="s">
        <v>16718</v>
      </c>
      <c r="B11879" s="130" t="s">
        <v>16719</v>
      </c>
      <c r="C11879" s="130" t="s">
        <v>75</v>
      </c>
      <c r="D11879" s="131">
        <v>1.6850000000000001</v>
      </c>
      <c r="E11879" s="132">
        <v>650</v>
      </c>
      <c r="F11879" s="132">
        <v>304</v>
      </c>
      <c r="G11879" s="126" t="s">
        <v>16307</v>
      </c>
      <c r="H11879" s="126" t="s">
        <v>21271</v>
      </c>
      <c r="I11879" s="126" t="s">
        <v>21272</v>
      </c>
      <c r="J11879" s="126" t="s">
        <v>26336</v>
      </c>
      <c r="K11879" s="9">
        <f>_xlfn.IFNA(VLOOKUP(Table5[[#This Row],[Section]],SubSill_Tier,2,FALSE),0)</f>
        <v>0</v>
      </c>
      <c r="L11879" s="9" t="str">
        <f t="shared" si="194"/>
        <v/>
      </c>
      <c r="M11879" s="205" t="str" cm="1">
        <f t="array" ref="M11879">_xlfn.IFS(NOT(ISERROR(VLOOKUP(Table5[[#This Row],[Section]],TB_notTB,1,FALSE))),"No",LEFT(Table5[[#This Row],[Section]],3)="ETB","PLS",LEFT(Table5[[#This Row],[Section]],1)="7","PDB",NOT(ISBLANK(Table5[[#This Row],[Section]])),"No")</f>
        <v>No</v>
      </c>
    </row>
    <row r="11880" spans="1:13" x14ac:dyDescent="0.25">
      <c r="A11880" s="130" t="s">
        <v>16720</v>
      </c>
      <c r="B11880" s="130" t="s">
        <v>16721</v>
      </c>
      <c r="C11880" s="130" t="s">
        <v>75</v>
      </c>
      <c r="D11880" s="131">
        <v>1.3959999999999999</v>
      </c>
      <c r="E11880" s="132">
        <v>645</v>
      </c>
      <c r="F11880" s="132">
        <v>239</v>
      </c>
      <c r="G11880" s="126" t="s">
        <v>16461</v>
      </c>
      <c r="H11880" s="126" t="s">
        <v>21292</v>
      </c>
      <c r="I11880" s="126" t="s">
        <v>21293</v>
      </c>
      <c r="J11880" s="126" t="s">
        <v>26338</v>
      </c>
      <c r="K11880" s="9">
        <f>_xlfn.IFNA(VLOOKUP(Table5[[#This Row],[Section]],SubSill_Tier,2,FALSE),0)</f>
        <v>0</v>
      </c>
      <c r="L11880" s="9" t="str">
        <f t="shared" si="194"/>
        <v/>
      </c>
      <c r="M11880" s="205" t="str" cm="1">
        <f t="array" ref="M11880">_xlfn.IFS(NOT(ISERROR(VLOOKUP(Table5[[#This Row],[Section]],TB_notTB,1,FALSE))),"No",LEFT(Table5[[#This Row],[Section]],3)="ETB","PLS",LEFT(Table5[[#This Row],[Section]],1)="7","PDB",NOT(ISBLANK(Table5[[#This Row],[Section]])),"No")</f>
        <v>No</v>
      </c>
    </row>
    <row r="11881" spans="1:13" x14ac:dyDescent="0.25">
      <c r="A11881" s="130" t="s">
        <v>16722</v>
      </c>
      <c r="B11881" s="130" t="s">
        <v>16723</v>
      </c>
      <c r="C11881" s="130" t="s">
        <v>75</v>
      </c>
      <c r="D11881" s="131">
        <v>0.372</v>
      </c>
      <c r="E11881" s="132">
        <v>179</v>
      </c>
      <c r="F11881" s="132">
        <v>140</v>
      </c>
      <c r="G11881" s="126" t="s">
        <v>16461</v>
      </c>
      <c r="H11881" s="126" t="s">
        <v>21292</v>
      </c>
      <c r="I11881" s="126" t="s">
        <v>21293</v>
      </c>
      <c r="J11881" s="126" t="s">
        <v>26338</v>
      </c>
      <c r="K11881" s="9">
        <f>_xlfn.IFNA(VLOOKUP(Table5[[#This Row],[Section]],SubSill_Tier,2,FALSE),0)</f>
        <v>0</v>
      </c>
      <c r="L11881" s="9" t="str">
        <f t="shared" si="194"/>
        <v/>
      </c>
      <c r="M11881" s="205" t="str" cm="1">
        <f t="array" ref="M11881">_xlfn.IFS(NOT(ISERROR(VLOOKUP(Table5[[#This Row],[Section]],TB_notTB,1,FALSE))),"No",LEFT(Table5[[#This Row],[Section]],3)="ETB","PLS",LEFT(Table5[[#This Row],[Section]],1)="7","PDB",NOT(ISBLANK(Table5[[#This Row],[Section]])),"No")</f>
        <v>No</v>
      </c>
    </row>
    <row r="11882" spans="1:13" x14ac:dyDescent="0.25">
      <c r="A11882" s="130" t="s">
        <v>16724</v>
      </c>
      <c r="B11882" s="130" t="s">
        <v>16725</v>
      </c>
      <c r="C11882" s="130" t="s">
        <v>75</v>
      </c>
      <c r="D11882" s="131">
        <v>1.796</v>
      </c>
      <c r="E11882" s="132">
        <v>590</v>
      </c>
      <c r="F11882" s="132">
        <v>204</v>
      </c>
      <c r="G11882" s="126" t="s">
        <v>16461</v>
      </c>
      <c r="H11882" s="126" t="s">
        <v>21292</v>
      </c>
      <c r="I11882" s="126" t="s">
        <v>21293</v>
      </c>
      <c r="J11882" s="126" t="s">
        <v>26338</v>
      </c>
      <c r="K11882" s="9">
        <f>_xlfn.IFNA(VLOOKUP(Table5[[#This Row],[Section]],SubSill_Tier,2,FALSE),0)</f>
        <v>0</v>
      </c>
      <c r="L11882" s="9" t="str">
        <f t="shared" si="194"/>
        <v/>
      </c>
      <c r="M11882" s="205" t="str" cm="1">
        <f t="array" ref="M11882">_xlfn.IFS(NOT(ISERROR(VLOOKUP(Table5[[#This Row],[Section]],TB_notTB,1,FALSE))),"No",LEFT(Table5[[#This Row],[Section]],3)="ETB","PLS",LEFT(Table5[[#This Row],[Section]],1)="7","PDB",NOT(ISBLANK(Table5[[#This Row],[Section]])),"No")</f>
        <v>No</v>
      </c>
    </row>
    <row r="11883" spans="1:13" x14ac:dyDescent="0.25">
      <c r="A11883" s="130" t="s">
        <v>16726</v>
      </c>
      <c r="B11883" s="130" t="s">
        <v>16727</v>
      </c>
      <c r="C11883" s="130" t="s">
        <v>75</v>
      </c>
      <c r="D11883" s="131">
        <v>0.108</v>
      </c>
      <c r="E11883" s="132">
        <v>100</v>
      </c>
      <c r="F11883" s="132">
        <v>100</v>
      </c>
      <c r="G11883" s="126" t="s">
        <v>16461</v>
      </c>
      <c r="H11883" s="126" t="s">
        <v>21292</v>
      </c>
      <c r="I11883" s="126" t="s">
        <v>21293</v>
      </c>
      <c r="J11883" s="126" t="s">
        <v>26338</v>
      </c>
      <c r="K11883" s="9">
        <f>_xlfn.IFNA(VLOOKUP(Table5[[#This Row],[Section]],SubSill_Tier,2,FALSE),0)</f>
        <v>0</v>
      </c>
      <c r="L11883" s="9" t="str">
        <f t="shared" si="194"/>
        <v/>
      </c>
      <c r="M11883" s="205" t="str" cm="1">
        <f t="array" ref="M11883">_xlfn.IFS(NOT(ISERROR(VLOOKUP(Table5[[#This Row],[Section]],TB_notTB,1,FALSE))),"No",LEFT(Table5[[#This Row],[Section]],3)="ETB","PLS",LEFT(Table5[[#This Row],[Section]],1)="7","PDB",NOT(ISBLANK(Table5[[#This Row],[Section]])),"No")</f>
        <v>No</v>
      </c>
    </row>
    <row r="11884" spans="1:13" x14ac:dyDescent="0.25">
      <c r="A11884" s="130" t="s">
        <v>16728</v>
      </c>
      <c r="B11884" s="130" t="s">
        <v>19791</v>
      </c>
      <c r="C11884" s="130" t="s">
        <v>75</v>
      </c>
      <c r="D11884" s="131">
        <v>0.17</v>
      </c>
      <c r="E11884" s="132">
        <v>103</v>
      </c>
      <c r="F11884" s="132">
        <v>100</v>
      </c>
      <c r="G11884" s="126" t="s">
        <v>15670</v>
      </c>
      <c r="H11884" s="126" t="s">
        <v>21159</v>
      </c>
      <c r="I11884" s="126" t="s">
        <v>22103</v>
      </c>
      <c r="J11884" s="126" t="s">
        <v>26278</v>
      </c>
      <c r="K11884" s="9">
        <f>_xlfn.IFNA(VLOOKUP(Table5[[#This Row],[Section]],SubSill_Tier,2,FALSE),0)</f>
        <v>0</v>
      </c>
      <c r="L11884" s="9" t="str">
        <f t="shared" si="194"/>
        <v/>
      </c>
      <c r="M11884" s="205" t="str" cm="1">
        <f t="array" ref="M11884">_xlfn.IFS(NOT(ISERROR(VLOOKUP(Table5[[#This Row],[Section]],TB_notTB,1,FALSE))),"No",LEFT(Table5[[#This Row],[Section]],3)="ETB","PLS",LEFT(Table5[[#This Row],[Section]],1)="7","PDB",NOT(ISBLANK(Table5[[#This Row],[Section]])),"No")</f>
        <v>No</v>
      </c>
    </row>
    <row r="11885" spans="1:13" x14ac:dyDescent="0.25">
      <c r="A11885" s="130" t="s">
        <v>16729</v>
      </c>
      <c r="B11885" s="130" t="s">
        <v>16730</v>
      </c>
      <c r="C11885" s="130" t="s">
        <v>75</v>
      </c>
      <c r="D11885" s="131">
        <v>0.73199999999999998</v>
      </c>
      <c r="E11885" s="132">
        <v>230</v>
      </c>
      <c r="F11885" s="132">
        <v>177</v>
      </c>
      <c r="G11885" s="126" t="s">
        <v>16461</v>
      </c>
      <c r="H11885" s="126" t="s">
        <v>21292</v>
      </c>
      <c r="I11885" s="126" t="s">
        <v>21293</v>
      </c>
      <c r="J11885" s="126" t="s">
        <v>26338</v>
      </c>
      <c r="K11885" s="9">
        <f>_xlfn.IFNA(VLOOKUP(Table5[[#This Row],[Section]],SubSill_Tier,2,FALSE),0)</f>
        <v>0</v>
      </c>
      <c r="L11885" s="9" t="str">
        <f t="shared" si="194"/>
        <v/>
      </c>
      <c r="M11885" s="205" t="str" cm="1">
        <f t="array" ref="M11885">_xlfn.IFS(NOT(ISERROR(VLOOKUP(Table5[[#This Row],[Section]],TB_notTB,1,FALSE))),"No",LEFT(Table5[[#This Row],[Section]],3)="ETB","PLS",LEFT(Table5[[#This Row],[Section]],1)="7","PDB",NOT(ISBLANK(Table5[[#This Row],[Section]])),"No")</f>
        <v>No</v>
      </c>
    </row>
    <row r="11886" spans="1:13" x14ac:dyDescent="0.25">
      <c r="A11886" s="130" t="s">
        <v>16731</v>
      </c>
      <c r="B11886" s="130" t="s">
        <v>22457</v>
      </c>
      <c r="C11886" s="130" t="s">
        <v>75</v>
      </c>
      <c r="D11886" s="131">
        <v>0.17</v>
      </c>
      <c r="E11886" s="132">
        <v>100</v>
      </c>
      <c r="F11886" s="132">
        <v>100</v>
      </c>
      <c r="G11886" s="126" t="s">
        <v>15670</v>
      </c>
      <c r="H11886" s="126" t="s">
        <v>21159</v>
      </c>
      <c r="I11886" s="126" t="s">
        <v>22103</v>
      </c>
      <c r="J11886" s="126" t="s">
        <v>26278</v>
      </c>
      <c r="K11886" s="9">
        <f>_xlfn.IFNA(VLOOKUP(Table5[[#This Row],[Section]],SubSill_Tier,2,FALSE),0)</f>
        <v>0</v>
      </c>
      <c r="L11886" s="9" t="str">
        <f t="shared" si="194"/>
        <v/>
      </c>
      <c r="M11886" s="205" t="str" cm="1">
        <f t="array" ref="M11886">_xlfn.IFS(NOT(ISERROR(VLOOKUP(Table5[[#This Row],[Section]],TB_notTB,1,FALSE))),"No",LEFT(Table5[[#This Row],[Section]],3)="ETB","PLS",LEFT(Table5[[#This Row],[Section]],1)="7","PDB",NOT(ISBLANK(Table5[[#This Row],[Section]])),"No")</f>
        <v>No</v>
      </c>
    </row>
    <row r="11887" spans="1:13" x14ac:dyDescent="0.25">
      <c r="A11887" s="130" t="s">
        <v>16732</v>
      </c>
      <c r="B11887" s="130" t="s">
        <v>16733</v>
      </c>
      <c r="C11887" s="130" t="s">
        <v>75</v>
      </c>
      <c r="D11887" s="131">
        <v>0.59899999999999998</v>
      </c>
      <c r="E11887" s="132">
        <v>312</v>
      </c>
      <c r="F11887" s="132">
        <v>118</v>
      </c>
      <c r="G11887" s="126" t="s">
        <v>16461</v>
      </c>
      <c r="H11887" s="126" t="s">
        <v>21292</v>
      </c>
      <c r="I11887" s="126" t="s">
        <v>21293</v>
      </c>
      <c r="J11887" s="126" t="s">
        <v>26338</v>
      </c>
      <c r="K11887" s="9">
        <f>_xlfn.IFNA(VLOOKUP(Table5[[#This Row],[Section]],SubSill_Tier,2,FALSE),0)</f>
        <v>0</v>
      </c>
      <c r="L11887" s="9" t="str">
        <f t="shared" si="194"/>
        <v/>
      </c>
      <c r="M11887" s="205" t="str" cm="1">
        <f t="array" ref="M11887">_xlfn.IFS(NOT(ISERROR(VLOOKUP(Table5[[#This Row],[Section]],TB_notTB,1,FALSE))),"No",LEFT(Table5[[#This Row],[Section]],3)="ETB","PLS",LEFT(Table5[[#This Row],[Section]],1)="7","PDB",NOT(ISBLANK(Table5[[#This Row],[Section]])),"No")</f>
        <v>No</v>
      </c>
    </row>
    <row r="11888" spans="1:13" x14ac:dyDescent="0.25">
      <c r="A11888" s="130" t="s">
        <v>4619</v>
      </c>
      <c r="B11888" s="130" t="s">
        <v>4620</v>
      </c>
      <c r="C11888" s="130" t="s">
        <v>75</v>
      </c>
      <c r="D11888" s="131">
        <v>2.028</v>
      </c>
      <c r="E11888" s="132">
        <v>642</v>
      </c>
      <c r="F11888" s="132">
        <v>233</v>
      </c>
      <c r="G11888" s="126" t="s">
        <v>13918</v>
      </c>
      <c r="H11888" s="126" t="s">
        <v>20573</v>
      </c>
      <c r="I11888" s="126" t="s">
        <v>20574</v>
      </c>
      <c r="J11888" s="126" t="s">
        <v>26241</v>
      </c>
      <c r="K11888" s="9">
        <f>_xlfn.IFNA(VLOOKUP(Table5[[#This Row],[Section]],SubSill_Tier,2,FALSE),0)</f>
        <v>0</v>
      </c>
      <c r="L11888" s="9" t="str">
        <f t="shared" si="194"/>
        <v/>
      </c>
      <c r="M11888" s="205" t="str" cm="1">
        <f t="array" ref="M11888">_xlfn.IFS(NOT(ISERROR(VLOOKUP(Table5[[#This Row],[Section]],TB_notTB,1,FALSE))),"No",LEFT(Table5[[#This Row],[Section]],3)="ETB","PLS",LEFT(Table5[[#This Row],[Section]],1)="7","PDB",NOT(ISBLANK(Table5[[#This Row],[Section]])),"No")</f>
        <v>No</v>
      </c>
    </row>
    <row r="11889" spans="1:13" x14ac:dyDescent="0.25">
      <c r="A11889" s="130" t="s">
        <v>16734</v>
      </c>
      <c r="B11889" s="130" t="s">
        <v>16735</v>
      </c>
      <c r="C11889" s="130" t="s">
        <v>75</v>
      </c>
      <c r="D11889" s="131">
        <v>1.605</v>
      </c>
      <c r="E11889" s="132">
        <v>343</v>
      </c>
      <c r="F11889" s="132">
        <v>217</v>
      </c>
      <c r="G11889" s="126" t="s">
        <v>16461</v>
      </c>
      <c r="H11889" s="126" t="s">
        <v>21292</v>
      </c>
      <c r="I11889" s="126" t="s">
        <v>21293</v>
      </c>
      <c r="J11889" s="126" t="s">
        <v>26338</v>
      </c>
      <c r="K11889" s="9">
        <f>_xlfn.IFNA(VLOOKUP(Table5[[#This Row],[Section]],SubSill_Tier,2,FALSE),0)</f>
        <v>0</v>
      </c>
      <c r="L11889" s="9" t="str">
        <f t="shared" si="194"/>
        <v/>
      </c>
      <c r="M11889" s="205" t="str" cm="1">
        <f t="array" ref="M11889">_xlfn.IFS(NOT(ISERROR(VLOOKUP(Table5[[#This Row],[Section]],TB_notTB,1,FALSE))),"No",LEFT(Table5[[#This Row],[Section]],3)="ETB","PLS",LEFT(Table5[[#This Row],[Section]],1)="7","PDB",NOT(ISBLANK(Table5[[#This Row],[Section]])),"No")</f>
        <v>No</v>
      </c>
    </row>
    <row r="11890" spans="1:13" x14ac:dyDescent="0.25">
      <c r="A11890" s="130" t="s">
        <v>16736</v>
      </c>
      <c r="B11890" s="130" t="s">
        <v>16737</v>
      </c>
      <c r="C11890" s="130" t="s">
        <v>75</v>
      </c>
      <c r="D11890" s="131">
        <v>0.78</v>
      </c>
      <c r="E11890" s="132">
        <v>274</v>
      </c>
      <c r="F11890" s="132">
        <v>161</v>
      </c>
      <c r="G11890" s="126" t="s">
        <v>16461</v>
      </c>
      <c r="H11890" s="126" t="s">
        <v>21292</v>
      </c>
      <c r="I11890" s="126" t="s">
        <v>21293</v>
      </c>
      <c r="J11890" s="126" t="s">
        <v>26338</v>
      </c>
      <c r="K11890" s="9">
        <f>_xlfn.IFNA(VLOOKUP(Table5[[#This Row],[Section]],SubSill_Tier,2,FALSE),0)</f>
        <v>0</v>
      </c>
      <c r="L11890" s="9" t="str">
        <f t="shared" si="194"/>
        <v/>
      </c>
      <c r="M11890" s="205" t="str" cm="1">
        <f t="array" ref="M11890">_xlfn.IFS(NOT(ISERROR(VLOOKUP(Table5[[#This Row],[Section]],TB_notTB,1,FALSE))),"No",LEFT(Table5[[#This Row],[Section]],3)="ETB","PLS",LEFT(Table5[[#This Row],[Section]],1)="7","PDB",NOT(ISBLANK(Table5[[#This Row],[Section]])),"No")</f>
        <v>No</v>
      </c>
    </row>
    <row r="11891" spans="1:13" x14ac:dyDescent="0.25">
      <c r="A11891" s="130" t="s">
        <v>16738</v>
      </c>
      <c r="B11891" s="130" t="s">
        <v>16739</v>
      </c>
      <c r="C11891" s="130" t="s">
        <v>75</v>
      </c>
      <c r="D11891" s="131">
        <v>1.95</v>
      </c>
      <c r="E11891" s="132">
        <v>714</v>
      </c>
      <c r="F11891" s="132">
        <v>387</v>
      </c>
      <c r="G11891" s="126" t="s">
        <v>16307</v>
      </c>
      <c r="H11891" s="126" t="s">
        <v>21271</v>
      </c>
      <c r="I11891" s="126" t="s">
        <v>21272</v>
      </c>
      <c r="J11891" s="126" t="s">
        <v>26336</v>
      </c>
      <c r="K11891" s="9">
        <f>_xlfn.IFNA(VLOOKUP(Table5[[#This Row],[Section]],SubSill_Tier,2,FALSE),0)</f>
        <v>0</v>
      </c>
      <c r="L11891" s="9" t="str">
        <f t="shared" si="194"/>
        <v/>
      </c>
      <c r="M11891" s="205" t="str" cm="1">
        <f t="array" ref="M11891">_xlfn.IFS(NOT(ISERROR(VLOOKUP(Table5[[#This Row],[Section]],TB_notTB,1,FALSE))),"No",LEFT(Table5[[#This Row],[Section]],3)="ETB","PLS",LEFT(Table5[[#This Row],[Section]],1)="7","PDB",NOT(ISBLANK(Table5[[#This Row],[Section]])),"No")</f>
        <v>No</v>
      </c>
    </row>
    <row r="11892" spans="1:13" x14ac:dyDescent="0.25">
      <c r="A11892" s="130" t="s">
        <v>16740</v>
      </c>
      <c r="B11892" s="130" t="s">
        <v>16741</v>
      </c>
      <c r="C11892" s="130" t="s">
        <v>75</v>
      </c>
      <c r="D11892" s="131">
        <v>0.85</v>
      </c>
      <c r="E11892" s="132">
        <v>409</v>
      </c>
      <c r="F11892" s="132">
        <v>285</v>
      </c>
      <c r="G11892" s="126" t="s">
        <v>16307</v>
      </c>
      <c r="H11892" s="126" t="s">
        <v>21271</v>
      </c>
      <c r="I11892" s="126" t="s">
        <v>21272</v>
      </c>
      <c r="J11892" s="126" t="s">
        <v>26336</v>
      </c>
      <c r="K11892" s="9">
        <f>_xlfn.IFNA(VLOOKUP(Table5[[#This Row],[Section]],SubSill_Tier,2,FALSE),0)</f>
        <v>0</v>
      </c>
      <c r="L11892" s="9" t="str">
        <f t="shared" si="194"/>
        <v/>
      </c>
      <c r="M11892" s="205" t="str" cm="1">
        <f t="array" ref="M11892">_xlfn.IFS(NOT(ISERROR(VLOOKUP(Table5[[#This Row],[Section]],TB_notTB,1,FALSE))),"No",LEFT(Table5[[#This Row],[Section]],3)="ETB","PLS",LEFT(Table5[[#This Row],[Section]],1)="7","PDB",NOT(ISBLANK(Table5[[#This Row],[Section]])),"No")</f>
        <v>No</v>
      </c>
    </row>
    <row r="11893" spans="1:13" x14ac:dyDescent="0.25">
      <c r="A11893" s="130" t="s">
        <v>16742</v>
      </c>
      <c r="B11893" s="130" t="s">
        <v>16743</v>
      </c>
      <c r="C11893" s="130" t="s">
        <v>75</v>
      </c>
      <c r="D11893" s="131">
        <v>0.52</v>
      </c>
      <c r="E11893" s="132">
        <v>244</v>
      </c>
      <c r="F11893" s="132">
        <v>100</v>
      </c>
      <c r="G11893" s="126" t="s">
        <v>16307</v>
      </c>
      <c r="H11893" s="126" t="s">
        <v>21271</v>
      </c>
      <c r="I11893" s="126" t="s">
        <v>21272</v>
      </c>
      <c r="J11893" s="126" t="s">
        <v>26336</v>
      </c>
      <c r="K11893" s="9">
        <f>_xlfn.IFNA(VLOOKUP(Table5[[#This Row],[Section]],SubSill_Tier,2,FALSE),0)</f>
        <v>0</v>
      </c>
      <c r="L11893" s="9" t="str">
        <f t="shared" si="194"/>
        <v/>
      </c>
      <c r="M11893" s="205" t="str" cm="1">
        <f t="array" ref="M11893">_xlfn.IFS(NOT(ISERROR(VLOOKUP(Table5[[#This Row],[Section]],TB_notTB,1,FALSE))),"No",LEFT(Table5[[#This Row],[Section]],3)="ETB","PLS",LEFT(Table5[[#This Row],[Section]],1)="7","PDB",NOT(ISBLANK(Table5[[#This Row],[Section]])),"No")</f>
        <v>No</v>
      </c>
    </row>
    <row r="11894" spans="1:13" x14ac:dyDescent="0.25">
      <c r="A11894" s="130" t="s">
        <v>16744</v>
      </c>
      <c r="B11894" s="130" t="s">
        <v>16745</v>
      </c>
      <c r="C11894" s="130" t="s">
        <v>75</v>
      </c>
      <c r="D11894" s="131">
        <v>1.02</v>
      </c>
      <c r="E11894" s="132">
        <v>279</v>
      </c>
      <c r="F11894" s="132">
        <v>133</v>
      </c>
      <c r="G11894" s="126" t="s">
        <v>16307</v>
      </c>
      <c r="H11894" s="126" t="s">
        <v>21271</v>
      </c>
      <c r="I11894" s="126" t="s">
        <v>21272</v>
      </c>
      <c r="J11894" s="126" t="s">
        <v>26336</v>
      </c>
      <c r="K11894" s="9">
        <f>_xlfn.IFNA(VLOOKUP(Table5[[#This Row],[Section]],SubSill_Tier,2,FALSE),0)</f>
        <v>0</v>
      </c>
      <c r="L11894" s="9" t="str">
        <f t="shared" si="194"/>
        <v/>
      </c>
      <c r="M11894" s="205" t="str" cm="1">
        <f t="array" ref="M11894">_xlfn.IFS(NOT(ISERROR(VLOOKUP(Table5[[#This Row],[Section]],TB_notTB,1,FALSE))),"No",LEFT(Table5[[#This Row],[Section]],3)="ETB","PLS",LEFT(Table5[[#This Row],[Section]],1)="7","PDB",NOT(ISBLANK(Table5[[#This Row],[Section]])),"No")</f>
        <v>No</v>
      </c>
    </row>
    <row r="11895" spans="1:13" x14ac:dyDescent="0.25">
      <c r="A11895" s="130" t="s">
        <v>16746</v>
      </c>
      <c r="B11895" s="130" t="s">
        <v>16747</v>
      </c>
      <c r="C11895" s="130" t="s">
        <v>75</v>
      </c>
      <c r="D11895" s="131">
        <v>2.5099999999999998</v>
      </c>
      <c r="E11895" s="132">
        <v>800</v>
      </c>
      <c r="F11895" s="132">
        <v>637</v>
      </c>
      <c r="G11895" s="126" t="s">
        <v>16307</v>
      </c>
      <c r="H11895" s="126" t="s">
        <v>21271</v>
      </c>
      <c r="I11895" s="126" t="s">
        <v>21272</v>
      </c>
      <c r="J11895" s="126" t="s">
        <v>26336</v>
      </c>
      <c r="K11895" s="9">
        <f>_xlfn.IFNA(VLOOKUP(Table5[[#This Row],[Section]],SubSill_Tier,2,FALSE),0)</f>
        <v>0</v>
      </c>
      <c r="L11895" s="9" t="str">
        <f t="shared" si="194"/>
        <v/>
      </c>
      <c r="M11895" s="205" t="str" cm="1">
        <f t="array" ref="M11895">_xlfn.IFS(NOT(ISERROR(VLOOKUP(Table5[[#This Row],[Section]],TB_notTB,1,FALSE))),"No",LEFT(Table5[[#This Row],[Section]],3)="ETB","PLS",LEFT(Table5[[#This Row],[Section]],1)="7","PDB",NOT(ISBLANK(Table5[[#This Row],[Section]])),"No")</f>
        <v>No</v>
      </c>
    </row>
    <row r="11896" spans="1:13" x14ac:dyDescent="0.25">
      <c r="A11896" s="130" t="s">
        <v>16748</v>
      </c>
      <c r="B11896" s="130" t="s">
        <v>16749</v>
      </c>
      <c r="C11896" s="130" t="s">
        <v>75</v>
      </c>
      <c r="D11896" s="131">
        <v>1.1100000000000001</v>
      </c>
      <c r="E11896" s="132">
        <v>270</v>
      </c>
      <c r="F11896" s="132">
        <v>152</v>
      </c>
      <c r="G11896" s="126" t="s">
        <v>16307</v>
      </c>
      <c r="H11896" s="126" t="s">
        <v>21271</v>
      </c>
      <c r="I11896" s="126" t="s">
        <v>21272</v>
      </c>
      <c r="J11896" s="126" t="s">
        <v>26336</v>
      </c>
      <c r="K11896" s="9">
        <f>_xlfn.IFNA(VLOOKUP(Table5[[#This Row],[Section]],SubSill_Tier,2,FALSE),0)</f>
        <v>0</v>
      </c>
      <c r="L11896" s="9" t="str">
        <f t="shared" si="194"/>
        <v/>
      </c>
      <c r="M11896" s="205" t="str" cm="1">
        <f t="array" ref="M11896">_xlfn.IFS(NOT(ISERROR(VLOOKUP(Table5[[#This Row],[Section]],TB_notTB,1,FALSE))),"No",LEFT(Table5[[#This Row],[Section]],3)="ETB","PLS",LEFT(Table5[[#This Row],[Section]],1)="7","PDB",NOT(ISBLANK(Table5[[#This Row],[Section]])),"No")</f>
        <v>No</v>
      </c>
    </row>
    <row r="11897" spans="1:13" x14ac:dyDescent="0.25">
      <c r="A11897" s="130" t="s">
        <v>16750</v>
      </c>
      <c r="B11897" s="130" t="s">
        <v>16751</v>
      </c>
      <c r="C11897" s="130" t="s">
        <v>75</v>
      </c>
      <c r="D11897" s="131">
        <v>1.272</v>
      </c>
      <c r="E11897" s="132">
        <v>300</v>
      </c>
      <c r="F11897" s="132">
        <v>245</v>
      </c>
      <c r="G11897" s="126" t="s">
        <v>16307</v>
      </c>
      <c r="H11897" s="126" t="s">
        <v>21271</v>
      </c>
      <c r="I11897" s="126" t="s">
        <v>21272</v>
      </c>
      <c r="J11897" s="126" t="s">
        <v>26336</v>
      </c>
      <c r="K11897" s="9">
        <f>_xlfn.IFNA(VLOOKUP(Table5[[#This Row],[Section]],SubSill_Tier,2,FALSE),0)</f>
        <v>0</v>
      </c>
      <c r="L11897" s="9" t="str">
        <f t="shared" si="194"/>
        <v/>
      </c>
      <c r="M11897" s="205" t="str" cm="1">
        <f t="array" ref="M11897">_xlfn.IFS(NOT(ISERROR(VLOOKUP(Table5[[#This Row],[Section]],TB_notTB,1,FALSE))),"No",LEFT(Table5[[#This Row],[Section]],3)="ETB","PLS",LEFT(Table5[[#This Row],[Section]],1)="7","PDB",NOT(ISBLANK(Table5[[#This Row],[Section]])),"No")</f>
        <v>No</v>
      </c>
    </row>
    <row r="11898" spans="1:13" x14ac:dyDescent="0.25">
      <c r="A11898" s="130" t="s">
        <v>16752</v>
      </c>
      <c r="B11898" s="130" t="s">
        <v>16753</v>
      </c>
      <c r="C11898" s="130" t="s">
        <v>75</v>
      </c>
      <c r="D11898" s="131">
        <v>2.29</v>
      </c>
      <c r="E11898" s="132">
        <v>456</v>
      </c>
      <c r="F11898" s="132">
        <v>328</v>
      </c>
      <c r="G11898" s="126" t="s">
        <v>16461</v>
      </c>
      <c r="H11898" s="126" t="s">
        <v>21292</v>
      </c>
      <c r="I11898" s="126" t="s">
        <v>21293</v>
      </c>
      <c r="J11898" s="126" t="s">
        <v>26338</v>
      </c>
      <c r="K11898" s="9">
        <f>_xlfn.IFNA(VLOOKUP(Table5[[#This Row],[Section]],SubSill_Tier,2,FALSE),0)</f>
        <v>0</v>
      </c>
      <c r="L11898" s="9" t="str">
        <f t="shared" si="194"/>
        <v/>
      </c>
      <c r="M11898" s="205" t="str" cm="1">
        <f t="array" ref="M11898">_xlfn.IFS(NOT(ISERROR(VLOOKUP(Table5[[#This Row],[Section]],TB_notTB,1,FALSE))),"No",LEFT(Table5[[#This Row],[Section]],3)="ETB","PLS",LEFT(Table5[[#This Row],[Section]],1)="7","PDB",NOT(ISBLANK(Table5[[#This Row],[Section]])),"No")</f>
        <v>No</v>
      </c>
    </row>
    <row r="11899" spans="1:13" x14ac:dyDescent="0.25">
      <c r="A11899" s="130" t="s">
        <v>16754</v>
      </c>
      <c r="B11899" s="130" t="s">
        <v>16755</v>
      </c>
      <c r="C11899" s="130" t="s">
        <v>75</v>
      </c>
      <c r="D11899" s="131">
        <v>0.89600000000000002</v>
      </c>
      <c r="E11899" s="132">
        <v>274</v>
      </c>
      <c r="F11899" s="132">
        <v>207</v>
      </c>
      <c r="G11899" s="126" t="s">
        <v>16461</v>
      </c>
      <c r="H11899" s="126" t="s">
        <v>21292</v>
      </c>
      <c r="I11899" s="126" t="s">
        <v>21293</v>
      </c>
      <c r="J11899" s="126" t="s">
        <v>26338</v>
      </c>
      <c r="K11899" s="9">
        <f>_xlfn.IFNA(VLOOKUP(Table5[[#This Row],[Section]],SubSill_Tier,2,FALSE),0)</f>
        <v>0</v>
      </c>
      <c r="L11899" s="9" t="str">
        <f t="shared" si="194"/>
        <v/>
      </c>
      <c r="M11899" s="205" t="str" cm="1">
        <f t="array" ref="M11899">_xlfn.IFS(NOT(ISERROR(VLOOKUP(Table5[[#This Row],[Section]],TB_notTB,1,FALSE))),"No",LEFT(Table5[[#This Row],[Section]],3)="ETB","PLS",LEFT(Table5[[#This Row],[Section]],1)="7","PDB",NOT(ISBLANK(Table5[[#This Row],[Section]])),"No")</f>
        <v>No</v>
      </c>
    </row>
    <row r="11900" spans="1:13" x14ac:dyDescent="0.25">
      <c r="A11900" s="130" t="s">
        <v>16756</v>
      </c>
      <c r="B11900" s="130" t="s">
        <v>16757</v>
      </c>
      <c r="C11900" s="130" t="s">
        <v>75</v>
      </c>
      <c r="D11900" s="131">
        <v>2.12</v>
      </c>
      <c r="E11900" s="132">
        <v>413</v>
      </c>
      <c r="F11900" s="132">
        <v>295</v>
      </c>
      <c r="G11900" s="126" t="s">
        <v>16461</v>
      </c>
      <c r="H11900" s="126" t="s">
        <v>21292</v>
      </c>
      <c r="I11900" s="126" t="s">
        <v>21293</v>
      </c>
      <c r="J11900" s="126" t="s">
        <v>26338</v>
      </c>
      <c r="K11900" s="9">
        <f>_xlfn.IFNA(VLOOKUP(Table5[[#This Row],[Section]],SubSill_Tier,2,FALSE),0)</f>
        <v>0</v>
      </c>
      <c r="L11900" s="9" t="str">
        <f t="shared" si="194"/>
        <v/>
      </c>
      <c r="M11900" s="205" t="str" cm="1">
        <f t="array" ref="M11900">_xlfn.IFS(NOT(ISERROR(VLOOKUP(Table5[[#This Row],[Section]],TB_notTB,1,FALSE))),"No",LEFT(Table5[[#This Row],[Section]],3)="ETB","PLS",LEFT(Table5[[#This Row],[Section]],1)="7","PDB",NOT(ISBLANK(Table5[[#This Row],[Section]])),"No")</f>
        <v>No</v>
      </c>
    </row>
    <row r="11901" spans="1:13" x14ac:dyDescent="0.25">
      <c r="A11901" s="130" t="s">
        <v>16758</v>
      </c>
      <c r="B11901" s="130" t="s">
        <v>16759</v>
      </c>
      <c r="C11901" s="130" t="s">
        <v>75</v>
      </c>
      <c r="D11901" s="131">
        <v>1.9039999999999999</v>
      </c>
      <c r="E11901" s="132">
        <v>373</v>
      </c>
      <c r="F11901" s="132">
        <v>256</v>
      </c>
      <c r="G11901" s="126" t="s">
        <v>16461</v>
      </c>
      <c r="H11901" s="126" t="s">
        <v>21292</v>
      </c>
      <c r="I11901" s="126" t="s">
        <v>21293</v>
      </c>
      <c r="J11901" s="126" t="s">
        <v>26338</v>
      </c>
      <c r="K11901" s="9">
        <f>_xlfn.IFNA(VLOOKUP(Table5[[#This Row],[Section]],SubSill_Tier,2,FALSE),0)</f>
        <v>0</v>
      </c>
      <c r="L11901" s="9" t="str">
        <f t="shared" si="194"/>
        <v/>
      </c>
      <c r="M11901" s="205" t="str" cm="1">
        <f t="array" ref="M11901">_xlfn.IFS(NOT(ISERROR(VLOOKUP(Table5[[#This Row],[Section]],TB_notTB,1,FALSE))),"No",LEFT(Table5[[#This Row],[Section]],3)="ETB","PLS",LEFT(Table5[[#This Row],[Section]],1)="7","PDB",NOT(ISBLANK(Table5[[#This Row],[Section]])),"No")</f>
        <v>No</v>
      </c>
    </row>
    <row r="11902" spans="1:13" x14ac:dyDescent="0.25">
      <c r="A11902" s="130" t="s">
        <v>4621</v>
      </c>
      <c r="B11902" s="130" t="s">
        <v>4622</v>
      </c>
      <c r="C11902" s="130" t="s">
        <v>75</v>
      </c>
      <c r="D11902" s="131">
        <v>2.4409999999999998</v>
      </c>
      <c r="E11902" s="132">
        <v>766</v>
      </c>
      <c r="F11902" s="132">
        <v>491</v>
      </c>
      <c r="G11902" s="126" t="s">
        <v>13918</v>
      </c>
      <c r="H11902" s="126" t="s">
        <v>20573</v>
      </c>
      <c r="I11902" s="126" t="s">
        <v>20574</v>
      </c>
      <c r="J11902" s="126" t="s">
        <v>26241</v>
      </c>
      <c r="K11902" s="9">
        <f>_xlfn.IFNA(VLOOKUP(Table5[[#This Row],[Section]],SubSill_Tier,2,FALSE),0)</f>
        <v>0</v>
      </c>
      <c r="L11902" s="9" t="str">
        <f t="shared" si="194"/>
        <v/>
      </c>
      <c r="M11902" s="205" t="str" cm="1">
        <f t="array" ref="M11902">_xlfn.IFS(NOT(ISERROR(VLOOKUP(Table5[[#This Row],[Section]],TB_notTB,1,FALSE))),"No",LEFT(Table5[[#This Row],[Section]],3)="ETB","PLS",LEFT(Table5[[#This Row],[Section]],1)="7","PDB",NOT(ISBLANK(Table5[[#This Row],[Section]])),"No")</f>
        <v>No</v>
      </c>
    </row>
    <row r="11903" spans="1:13" x14ac:dyDescent="0.25">
      <c r="A11903" s="130" t="s">
        <v>16760</v>
      </c>
      <c r="B11903" s="130" t="s">
        <v>16761</v>
      </c>
      <c r="C11903" s="130" t="s">
        <v>75</v>
      </c>
      <c r="D11903" s="131">
        <v>0.88</v>
      </c>
      <c r="E11903" s="132">
        <v>403</v>
      </c>
      <c r="F11903" s="132">
        <v>140</v>
      </c>
      <c r="G11903" s="126" t="s">
        <v>16461</v>
      </c>
      <c r="H11903" s="126" t="s">
        <v>21292</v>
      </c>
      <c r="I11903" s="126" t="s">
        <v>21293</v>
      </c>
      <c r="J11903" s="126" t="s">
        <v>26338</v>
      </c>
      <c r="K11903" s="9">
        <f>_xlfn.IFNA(VLOOKUP(Table5[[#This Row],[Section]],SubSill_Tier,2,FALSE),0)</f>
        <v>0</v>
      </c>
      <c r="L11903" s="9" t="str">
        <f t="shared" si="194"/>
        <v/>
      </c>
      <c r="M11903" s="205" t="str" cm="1">
        <f t="array" ref="M11903">_xlfn.IFS(NOT(ISERROR(VLOOKUP(Table5[[#This Row],[Section]],TB_notTB,1,FALSE))),"No",LEFT(Table5[[#This Row],[Section]],3)="ETB","PLS",LEFT(Table5[[#This Row],[Section]],1)="7","PDB",NOT(ISBLANK(Table5[[#This Row],[Section]])),"No")</f>
        <v>No</v>
      </c>
    </row>
    <row r="11904" spans="1:13" x14ac:dyDescent="0.25">
      <c r="A11904" s="130" t="s">
        <v>16762</v>
      </c>
      <c r="B11904" s="130" t="s">
        <v>16763</v>
      </c>
      <c r="C11904" s="130" t="s">
        <v>75</v>
      </c>
      <c r="D11904" s="131">
        <v>2.1360000000000001</v>
      </c>
      <c r="E11904" s="132">
        <v>723</v>
      </c>
      <c r="F11904" s="132">
        <v>447</v>
      </c>
      <c r="G11904" s="126" t="s">
        <v>16461</v>
      </c>
      <c r="H11904" s="126" t="s">
        <v>21292</v>
      </c>
      <c r="I11904" s="126" t="s">
        <v>21293</v>
      </c>
      <c r="J11904" s="126" t="s">
        <v>26338</v>
      </c>
      <c r="K11904" s="9">
        <f>_xlfn.IFNA(VLOOKUP(Table5[[#This Row],[Section]],SubSill_Tier,2,FALSE),0)</f>
        <v>0</v>
      </c>
      <c r="L11904" s="9" t="str">
        <f t="shared" si="194"/>
        <v/>
      </c>
      <c r="M11904" s="205" t="str" cm="1">
        <f t="array" ref="M11904">_xlfn.IFS(NOT(ISERROR(VLOOKUP(Table5[[#This Row],[Section]],TB_notTB,1,FALSE))),"No",LEFT(Table5[[#This Row],[Section]],3)="ETB","PLS",LEFT(Table5[[#This Row],[Section]],1)="7","PDB",NOT(ISBLANK(Table5[[#This Row],[Section]])),"No")</f>
        <v>No</v>
      </c>
    </row>
    <row r="11905" spans="1:13" x14ac:dyDescent="0.25">
      <c r="A11905" s="130" t="s">
        <v>16764</v>
      </c>
      <c r="B11905" s="130" t="s">
        <v>16765</v>
      </c>
      <c r="C11905" s="130" t="s">
        <v>75</v>
      </c>
      <c r="D11905" s="131">
        <v>0.44</v>
      </c>
      <c r="E11905" s="132">
        <v>207</v>
      </c>
      <c r="F11905" s="132">
        <v>173</v>
      </c>
      <c r="G11905" s="126" t="s">
        <v>16461</v>
      </c>
      <c r="H11905" s="126" t="s">
        <v>21292</v>
      </c>
      <c r="I11905" s="126" t="s">
        <v>21293</v>
      </c>
      <c r="J11905" s="126" t="s">
        <v>26338</v>
      </c>
      <c r="K11905" s="9">
        <f>_xlfn.IFNA(VLOOKUP(Table5[[#This Row],[Section]],SubSill_Tier,2,FALSE),0)</f>
        <v>0</v>
      </c>
      <c r="L11905" s="9" t="str">
        <f t="shared" si="194"/>
        <v/>
      </c>
      <c r="M11905" s="205" t="str" cm="1">
        <f t="array" ref="M11905">_xlfn.IFS(NOT(ISERROR(VLOOKUP(Table5[[#This Row],[Section]],TB_notTB,1,FALSE))),"No",LEFT(Table5[[#This Row],[Section]],3)="ETB","PLS",LEFT(Table5[[#This Row],[Section]],1)="7","PDB",NOT(ISBLANK(Table5[[#This Row],[Section]])),"No")</f>
        <v>No</v>
      </c>
    </row>
    <row r="11906" spans="1:13" x14ac:dyDescent="0.25">
      <c r="A11906" s="130" t="s">
        <v>16766</v>
      </c>
      <c r="B11906" s="130" t="s">
        <v>16767</v>
      </c>
      <c r="C11906" s="130" t="s">
        <v>75</v>
      </c>
      <c r="D11906" s="131">
        <v>1.677</v>
      </c>
      <c r="E11906" s="132">
        <v>774</v>
      </c>
      <c r="F11906" s="132">
        <v>503</v>
      </c>
      <c r="G11906" s="126" t="s">
        <v>16461</v>
      </c>
      <c r="H11906" s="126" t="s">
        <v>21292</v>
      </c>
      <c r="I11906" s="126" t="s">
        <v>21293</v>
      </c>
      <c r="J11906" s="126" t="s">
        <v>26338</v>
      </c>
      <c r="K11906" s="9">
        <f>_xlfn.IFNA(VLOOKUP(Table5[[#This Row],[Section]],SubSill_Tier,2,FALSE),0)</f>
        <v>0</v>
      </c>
      <c r="L11906" s="9" t="str">
        <f t="shared" si="194"/>
        <v/>
      </c>
      <c r="M11906" s="205" t="str" cm="1">
        <f t="array" ref="M11906">_xlfn.IFS(NOT(ISERROR(VLOOKUP(Table5[[#This Row],[Section]],TB_notTB,1,FALSE))),"No",LEFT(Table5[[#This Row],[Section]],3)="ETB","PLS",LEFT(Table5[[#This Row],[Section]],1)="7","PDB",NOT(ISBLANK(Table5[[#This Row],[Section]])),"No")</f>
        <v>No</v>
      </c>
    </row>
    <row r="11907" spans="1:13" x14ac:dyDescent="0.25">
      <c r="A11907" s="130" t="s">
        <v>16768</v>
      </c>
      <c r="B11907" s="130" t="s">
        <v>16769</v>
      </c>
      <c r="C11907" s="130" t="s">
        <v>75</v>
      </c>
      <c r="D11907" s="131">
        <v>2.036</v>
      </c>
      <c r="E11907" s="132">
        <v>423</v>
      </c>
      <c r="F11907" s="132">
        <v>321</v>
      </c>
      <c r="G11907" s="126" t="s">
        <v>16461</v>
      </c>
      <c r="H11907" s="126" t="s">
        <v>21292</v>
      </c>
      <c r="I11907" s="126" t="s">
        <v>21293</v>
      </c>
      <c r="J11907" s="126" t="s">
        <v>26338</v>
      </c>
      <c r="K11907" s="9">
        <f>_xlfn.IFNA(VLOOKUP(Table5[[#This Row],[Section]],SubSill_Tier,2,FALSE),0)</f>
        <v>0</v>
      </c>
      <c r="L11907" s="9" t="str">
        <f t="shared" si="194"/>
        <v/>
      </c>
      <c r="M11907" s="205" t="str" cm="1">
        <f t="array" ref="M11907">_xlfn.IFS(NOT(ISERROR(VLOOKUP(Table5[[#This Row],[Section]],TB_notTB,1,FALSE))),"No",LEFT(Table5[[#This Row],[Section]],3)="ETB","PLS",LEFT(Table5[[#This Row],[Section]],1)="7","PDB",NOT(ISBLANK(Table5[[#This Row],[Section]])),"No")</f>
        <v>No</v>
      </c>
    </row>
    <row r="11908" spans="1:13" x14ac:dyDescent="0.25">
      <c r="A11908" s="130" t="s">
        <v>16770</v>
      </c>
      <c r="B11908" s="130" t="s">
        <v>16771</v>
      </c>
      <c r="C11908" s="130" t="s">
        <v>75</v>
      </c>
      <c r="D11908" s="131">
        <v>0.151</v>
      </c>
      <c r="E11908" s="132">
        <v>100</v>
      </c>
      <c r="F11908" s="132">
        <v>100</v>
      </c>
      <c r="G11908" s="126" t="s">
        <v>16307</v>
      </c>
      <c r="H11908" s="126" t="s">
        <v>21271</v>
      </c>
      <c r="I11908" s="126" t="s">
        <v>21272</v>
      </c>
      <c r="J11908" s="126" t="s">
        <v>26336</v>
      </c>
      <c r="K11908" s="9">
        <f>_xlfn.IFNA(VLOOKUP(Table5[[#This Row],[Section]],SubSill_Tier,2,FALSE),0)</f>
        <v>0</v>
      </c>
      <c r="L11908" s="9" t="str">
        <f t="shared" ref="L11908:L11971" si="195">IFERROR(IF(LEFT(G11908,2)="AI",IF(_xlfn.NUMBERVALUE(IFERROR(LEFT(IF(ISERROR(FIND("X",UPPER(B11908))),UPPER(B11908),RIGHT(UPPER(B11908),LEN(UPPER(B11908))-FIND("~",SUBSTITUTE(UPPER(B11908),"X","~",LEN(UPPER(B11908))-LEN(SUBSTITUTE(UPPER(B11908),"X","")))))),FIND(" ",IF(ISERROR(FIND("X",UPPER(B11908))),UPPER(B11908),RIGHT(UPPER(B11908),LEN(UPPER(B11908))-FIND("~",SUBSTITUTE(UPPER(B11908),"X","~",LEN(UPPER(B11908))-LEN(SUBSTITUTE(UPPER(B11908),"X","")))))),1)-1),IF(ISERROR(FIND("X",UPPER(B11908))),UPPER(B11908),RIGHT(UPPER(B11908),LEN(UPPER(B11908))-FIND("~",SUBSTITUTE(UPPER(B11908),"X","~",LEN(UPPER(B11908))-LEN(SUBSTITUTE(UPPER(B11908),"X",""))))))),".")&gt;=5,"Wall",""),""),"")</f>
        <v/>
      </c>
      <c r="M11908" s="205" t="str" cm="1">
        <f t="array" ref="M11908">_xlfn.IFS(NOT(ISERROR(VLOOKUP(Table5[[#This Row],[Section]],TB_notTB,1,FALSE))),"No",LEFT(Table5[[#This Row],[Section]],3)="ETB","PLS",LEFT(Table5[[#This Row],[Section]],1)="7","PDB",NOT(ISBLANK(Table5[[#This Row],[Section]])),"No")</f>
        <v>No</v>
      </c>
    </row>
    <row r="11909" spans="1:13" x14ac:dyDescent="0.25">
      <c r="A11909" s="130" t="s">
        <v>16772</v>
      </c>
      <c r="B11909" s="130" t="s">
        <v>16773</v>
      </c>
      <c r="C11909" s="130" t="s">
        <v>75</v>
      </c>
      <c r="D11909" s="131">
        <v>1.585</v>
      </c>
      <c r="E11909" s="132">
        <v>751</v>
      </c>
      <c r="F11909" s="132">
        <v>384</v>
      </c>
      <c r="G11909" s="126" t="s">
        <v>16307</v>
      </c>
      <c r="H11909" s="126" t="s">
        <v>21271</v>
      </c>
      <c r="I11909" s="126" t="s">
        <v>21272</v>
      </c>
      <c r="J11909" s="126" t="s">
        <v>26336</v>
      </c>
      <c r="K11909" s="9">
        <f>_xlfn.IFNA(VLOOKUP(Table5[[#This Row],[Section]],SubSill_Tier,2,FALSE),0)</f>
        <v>0</v>
      </c>
      <c r="L11909" s="9" t="str">
        <f t="shared" si="195"/>
        <v/>
      </c>
      <c r="M11909" s="205" t="str" cm="1">
        <f t="array" ref="M11909">_xlfn.IFS(NOT(ISERROR(VLOOKUP(Table5[[#This Row],[Section]],TB_notTB,1,FALSE))),"No",LEFT(Table5[[#This Row],[Section]],3)="ETB","PLS",LEFT(Table5[[#This Row],[Section]],1)="7","PDB",NOT(ISBLANK(Table5[[#This Row],[Section]])),"No")</f>
        <v>No</v>
      </c>
    </row>
    <row r="11910" spans="1:13" x14ac:dyDescent="0.25">
      <c r="A11910" s="130" t="s">
        <v>16774</v>
      </c>
      <c r="B11910" s="130" t="s">
        <v>16775</v>
      </c>
      <c r="C11910" s="130" t="s">
        <v>75</v>
      </c>
      <c r="D11910" s="131">
        <v>0.28100000000000003</v>
      </c>
      <c r="E11910" s="132">
        <v>121</v>
      </c>
      <c r="F11910" s="132">
        <v>121</v>
      </c>
      <c r="G11910" s="126" t="s">
        <v>16307</v>
      </c>
      <c r="H11910" s="126" t="s">
        <v>21271</v>
      </c>
      <c r="I11910" s="126" t="s">
        <v>21272</v>
      </c>
      <c r="J11910" s="126" t="s">
        <v>26336</v>
      </c>
      <c r="K11910" s="9">
        <f>_xlfn.IFNA(VLOOKUP(Table5[[#This Row],[Section]],SubSill_Tier,2,FALSE),0)</f>
        <v>0</v>
      </c>
      <c r="L11910" s="9" t="str">
        <f t="shared" si="195"/>
        <v/>
      </c>
      <c r="M11910" s="205" t="str" cm="1">
        <f t="array" ref="M11910">_xlfn.IFS(NOT(ISERROR(VLOOKUP(Table5[[#This Row],[Section]],TB_notTB,1,FALSE))),"No",LEFT(Table5[[#This Row],[Section]],3)="ETB","PLS",LEFT(Table5[[#This Row],[Section]],1)="7","PDB",NOT(ISBLANK(Table5[[#This Row],[Section]])),"No")</f>
        <v>No</v>
      </c>
    </row>
    <row r="11911" spans="1:13" x14ac:dyDescent="0.25">
      <c r="A11911" s="130" t="s">
        <v>16776</v>
      </c>
      <c r="B11911" s="130" t="s">
        <v>16777</v>
      </c>
      <c r="C11911" s="130" t="s">
        <v>75</v>
      </c>
      <c r="D11911" s="131">
        <v>0.81499999999999995</v>
      </c>
      <c r="E11911" s="132">
        <v>362</v>
      </c>
      <c r="F11911" s="132">
        <v>102</v>
      </c>
      <c r="G11911" s="126" t="s">
        <v>16307</v>
      </c>
      <c r="H11911" s="126" t="s">
        <v>21271</v>
      </c>
      <c r="I11911" s="126" t="s">
        <v>21272</v>
      </c>
      <c r="J11911" s="126" t="s">
        <v>26336</v>
      </c>
      <c r="K11911" s="9">
        <f>_xlfn.IFNA(VLOOKUP(Table5[[#This Row],[Section]],SubSill_Tier,2,FALSE),0)</f>
        <v>0</v>
      </c>
      <c r="L11911" s="9" t="str">
        <f t="shared" si="195"/>
        <v/>
      </c>
      <c r="M11911" s="205" t="str" cm="1">
        <f t="array" ref="M11911">_xlfn.IFS(NOT(ISERROR(VLOOKUP(Table5[[#This Row],[Section]],TB_notTB,1,FALSE))),"No",LEFT(Table5[[#This Row],[Section]],3)="ETB","PLS",LEFT(Table5[[#This Row],[Section]],1)="7","PDB",NOT(ISBLANK(Table5[[#This Row],[Section]])),"No")</f>
        <v>No</v>
      </c>
    </row>
    <row r="11912" spans="1:13" x14ac:dyDescent="0.25">
      <c r="A11912" s="130" t="s">
        <v>16778</v>
      </c>
      <c r="B11912" s="130" t="s">
        <v>16779</v>
      </c>
      <c r="C11912" s="130" t="s">
        <v>75</v>
      </c>
      <c r="D11912" s="131">
        <v>9.5000000000000001E-2</v>
      </c>
      <c r="E11912" s="132">
        <v>100</v>
      </c>
      <c r="F11912" s="132">
        <v>100</v>
      </c>
      <c r="G11912" s="126" t="s">
        <v>16307</v>
      </c>
      <c r="H11912" s="126" t="s">
        <v>21271</v>
      </c>
      <c r="I11912" s="126" t="s">
        <v>21272</v>
      </c>
      <c r="J11912" s="126" t="s">
        <v>26336</v>
      </c>
      <c r="K11912" s="9">
        <f>_xlfn.IFNA(VLOOKUP(Table5[[#This Row],[Section]],SubSill_Tier,2,FALSE),0)</f>
        <v>0</v>
      </c>
      <c r="L11912" s="9" t="str">
        <f t="shared" si="195"/>
        <v/>
      </c>
      <c r="M11912" s="205" t="str" cm="1">
        <f t="array" ref="M11912">_xlfn.IFS(NOT(ISERROR(VLOOKUP(Table5[[#This Row],[Section]],TB_notTB,1,FALSE))),"No",LEFT(Table5[[#This Row],[Section]],3)="ETB","PLS",LEFT(Table5[[#This Row],[Section]],1)="7","PDB",NOT(ISBLANK(Table5[[#This Row],[Section]])),"No")</f>
        <v>No</v>
      </c>
    </row>
    <row r="11913" spans="1:13" x14ac:dyDescent="0.25">
      <c r="A11913" s="130" t="s">
        <v>16780</v>
      </c>
      <c r="B11913" s="130" t="s">
        <v>16781</v>
      </c>
      <c r="C11913" s="130" t="s">
        <v>75</v>
      </c>
      <c r="D11913" s="131">
        <v>0.54</v>
      </c>
      <c r="E11913" s="132">
        <v>282</v>
      </c>
      <c r="F11913" s="132">
        <v>106</v>
      </c>
      <c r="G11913" s="126" t="s">
        <v>16461</v>
      </c>
      <c r="H11913" s="126" t="s">
        <v>21292</v>
      </c>
      <c r="I11913" s="126" t="s">
        <v>21293</v>
      </c>
      <c r="J11913" s="126" t="s">
        <v>26338</v>
      </c>
      <c r="K11913" s="9">
        <f>_xlfn.IFNA(VLOOKUP(Table5[[#This Row],[Section]],SubSill_Tier,2,FALSE),0)</f>
        <v>0</v>
      </c>
      <c r="L11913" s="9" t="str">
        <f t="shared" si="195"/>
        <v/>
      </c>
      <c r="M11913" s="205" t="str" cm="1">
        <f t="array" ref="M11913">_xlfn.IFS(NOT(ISERROR(VLOOKUP(Table5[[#This Row],[Section]],TB_notTB,1,FALSE))),"No",LEFT(Table5[[#This Row],[Section]],3)="ETB","PLS",LEFT(Table5[[#This Row],[Section]],1)="7","PDB",NOT(ISBLANK(Table5[[#This Row],[Section]])),"No")</f>
        <v>No</v>
      </c>
    </row>
    <row r="11914" spans="1:13" x14ac:dyDescent="0.25">
      <c r="A11914" s="130" t="s">
        <v>16782</v>
      </c>
      <c r="B11914" s="130" t="s">
        <v>16783</v>
      </c>
      <c r="C11914" s="130" t="s">
        <v>75</v>
      </c>
      <c r="D11914" s="131">
        <v>1.571</v>
      </c>
      <c r="E11914" s="132">
        <v>307</v>
      </c>
      <c r="F11914" s="132">
        <v>244</v>
      </c>
      <c r="G11914" s="126" t="s">
        <v>16461</v>
      </c>
      <c r="H11914" s="126" t="s">
        <v>21292</v>
      </c>
      <c r="I11914" s="126" t="s">
        <v>21293</v>
      </c>
      <c r="J11914" s="126" t="s">
        <v>26338</v>
      </c>
      <c r="K11914" s="9">
        <f>_xlfn.IFNA(VLOOKUP(Table5[[#This Row],[Section]],SubSill_Tier,2,FALSE),0)</f>
        <v>0</v>
      </c>
      <c r="L11914" s="9" t="str">
        <f t="shared" si="195"/>
        <v/>
      </c>
      <c r="M11914" s="205" t="str" cm="1">
        <f t="array" ref="M11914">_xlfn.IFS(NOT(ISERROR(VLOOKUP(Table5[[#This Row],[Section]],TB_notTB,1,FALSE))),"No",LEFT(Table5[[#This Row],[Section]],3)="ETB","PLS",LEFT(Table5[[#This Row],[Section]],1)="7","PDB",NOT(ISBLANK(Table5[[#This Row],[Section]])),"No")</f>
        <v>No</v>
      </c>
    </row>
    <row r="11915" spans="1:13" x14ac:dyDescent="0.25">
      <c r="A11915" s="130" t="s">
        <v>16784</v>
      </c>
      <c r="B11915" s="130" t="s">
        <v>16785</v>
      </c>
      <c r="C11915" s="130" t="s">
        <v>75</v>
      </c>
      <c r="D11915" s="131">
        <v>0.748</v>
      </c>
      <c r="E11915" s="132">
        <v>238</v>
      </c>
      <c r="F11915" s="132">
        <v>174</v>
      </c>
      <c r="G11915" s="126" t="s">
        <v>16461</v>
      </c>
      <c r="H11915" s="126" t="s">
        <v>21292</v>
      </c>
      <c r="I11915" s="126" t="s">
        <v>21293</v>
      </c>
      <c r="J11915" s="126" t="s">
        <v>26338</v>
      </c>
      <c r="K11915" s="9">
        <f>_xlfn.IFNA(VLOOKUP(Table5[[#This Row],[Section]],SubSill_Tier,2,FALSE),0)</f>
        <v>0</v>
      </c>
      <c r="L11915" s="9" t="str">
        <f t="shared" si="195"/>
        <v/>
      </c>
      <c r="M11915" s="205" t="str" cm="1">
        <f t="array" ref="M11915">_xlfn.IFS(NOT(ISERROR(VLOOKUP(Table5[[#This Row],[Section]],TB_notTB,1,FALSE))),"No",LEFT(Table5[[#This Row],[Section]],3)="ETB","PLS",LEFT(Table5[[#This Row],[Section]],1)="7","PDB",NOT(ISBLANK(Table5[[#This Row],[Section]])),"No")</f>
        <v>No</v>
      </c>
    </row>
    <row r="11916" spans="1:13" x14ac:dyDescent="0.25">
      <c r="A11916" s="130" t="s">
        <v>16786</v>
      </c>
      <c r="B11916" s="130" t="s">
        <v>16787</v>
      </c>
      <c r="C11916" s="130" t="s">
        <v>75</v>
      </c>
      <c r="D11916" s="131">
        <v>1.841</v>
      </c>
      <c r="E11916" s="132">
        <v>338</v>
      </c>
      <c r="F11916" s="132">
        <v>256</v>
      </c>
      <c r="G11916" s="126" t="s">
        <v>16461</v>
      </c>
      <c r="H11916" s="126" t="s">
        <v>21292</v>
      </c>
      <c r="I11916" s="126" t="s">
        <v>21293</v>
      </c>
      <c r="J11916" s="126" t="s">
        <v>26338</v>
      </c>
      <c r="K11916" s="9">
        <f>_xlfn.IFNA(VLOOKUP(Table5[[#This Row],[Section]],SubSill_Tier,2,FALSE),0)</f>
        <v>0</v>
      </c>
      <c r="L11916" s="9" t="str">
        <f t="shared" si="195"/>
        <v/>
      </c>
      <c r="M11916" s="205" t="str" cm="1">
        <f t="array" ref="M11916">_xlfn.IFS(NOT(ISERROR(VLOOKUP(Table5[[#This Row],[Section]],TB_notTB,1,FALSE))),"No",LEFT(Table5[[#This Row],[Section]],3)="ETB","PLS",LEFT(Table5[[#This Row],[Section]],1)="7","PDB",NOT(ISBLANK(Table5[[#This Row],[Section]])),"No")</f>
        <v>No</v>
      </c>
    </row>
    <row r="11917" spans="1:13" x14ac:dyDescent="0.25">
      <c r="A11917" s="130" t="s">
        <v>16788</v>
      </c>
      <c r="B11917" s="130" t="s">
        <v>16789</v>
      </c>
      <c r="C11917" s="130" t="s">
        <v>75</v>
      </c>
      <c r="D11917" s="131">
        <v>2.0569999999999999</v>
      </c>
      <c r="E11917" s="132">
        <v>377</v>
      </c>
      <c r="F11917" s="132">
        <v>314</v>
      </c>
      <c r="G11917" s="126" t="s">
        <v>16461</v>
      </c>
      <c r="H11917" s="126" t="s">
        <v>21292</v>
      </c>
      <c r="I11917" s="126" t="s">
        <v>21293</v>
      </c>
      <c r="J11917" s="126" t="s">
        <v>26338</v>
      </c>
      <c r="K11917" s="9">
        <f>_xlfn.IFNA(VLOOKUP(Table5[[#This Row],[Section]],SubSill_Tier,2,FALSE),0)</f>
        <v>0</v>
      </c>
      <c r="L11917" s="9" t="str">
        <f t="shared" si="195"/>
        <v/>
      </c>
      <c r="M11917" s="205" t="str" cm="1">
        <f t="array" ref="M11917">_xlfn.IFS(NOT(ISERROR(VLOOKUP(Table5[[#This Row],[Section]],TB_notTB,1,FALSE))),"No",LEFT(Table5[[#This Row],[Section]],3)="ETB","PLS",LEFT(Table5[[#This Row],[Section]],1)="7","PDB",NOT(ISBLANK(Table5[[#This Row],[Section]])),"No")</f>
        <v>No</v>
      </c>
    </row>
    <row r="11918" spans="1:13" x14ac:dyDescent="0.25">
      <c r="A11918" s="130" t="s">
        <v>16790</v>
      </c>
      <c r="B11918" s="130" t="s">
        <v>16791</v>
      </c>
      <c r="C11918" s="130" t="s">
        <v>75</v>
      </c>
      <c r="D11918" s="131">
        <v>0.69899999999999995</v>
      </c>
      <c r="E11918" s="132">
        <v>194</v>
      </c>
      <c r="F11918" s="132">
        <v>143</v>
      </c>
      <c r="G11918" s="126" t="s">
        <v>16461</v>
      </c>
      <c r="H11918" s="126" t="s">
        <v>21292</v>
      </c>
      <c r="I11918" s="126" t="s">
        <v>21293</v>
      </c>
      <c r="J11918" s="126" t="s">
        <v>26338</v>
      </c>
      <c r="K11918" s="9">
        <f>_xlfn.IFNA(VLOOKUP(Table5[[#This Row],[Section]],SubSill_Tier,2,FALSE),0)</f>
        <v>0</v>
      </c>
      <c r="L11918" s="9" t="str">
        <f t="shared" si="195"/>
        <v/>
      </c>
      <c r="M11918" s="205" t="str" cm="1">
        <f t="array" ref="M11918">_xlfn.IFS(NOT(ISERROR(VLOOKUP(Table5[[#This Row],[Section]],TB_notTB,1,FALSE))),"No",LEFT(Table5[[#This Row],[Section]],3)="ETB","PLS",LEFT(Table5[[#This Row],[Section]],1)="7","PDB",NOT(ISBLANK(Table5[[#This Row],[Section]])),"No")</f>
        <v>No</v>
      </c>
    </row>
    <row r="11919" spans="1:13" x14ac:dyDescent="0.25">
      <c r="A11919" s="130" t="s">
        <v>16792</v>
      </c>
      <c r="B11919" s="130" t="s">
        <v>22014</v>
      </c>
      <c r="C11919" s="130" t="s">
        <v>75</v>
      </c>
      <c r="D11919" s="131">
        <v>0.113</v>
      </c>
      <c r="E11919" s="132">
        <v>100</v>
      </c>
      <c r="F11919" s="132">
        <v>100</v>
      </c>
      <c r="G11919" s="126" t="s">
        <v>16475</v>
      </c>
      <c r="H11919" s="126" t="s">
        <v>21296</v>
      </c>
      <c r="I11919" s="126" t="s">
        <v>21297</v>
      </c>
      <c r="J11919" s="126" t="s">
        <v>26338</v>
      </c>
      <c r="K11919" s="9">
        <f>_xlfn.IFNA(VLOOKUP(Table5[[#This Row],[Section]],SubSill_Tier,2,FALSE),0)</f>
        <v>0</v>
      </c>
      <c r="L11919" s="9" t="str">
        <f t="shared" si="195"/>
        <v/>
      </c>
      <c r="M11919" s="205" t="str" cm="1">
        <f t="array" ref="M11919">_xlfn.IFS(NOT(ISERROR(VLOOKUP(Table5[[#This Row],[Section]],TB_notTB,1,FALSE))),"No",LEFT(Table5[[#This Row],[Section]],3)="ETB","PLS",LEFT(Table5[[#This Row],[Section]],1)="7","PDB",NOT(ISBLANK(Table5[[#This Row],[Section]])),"No")</f>
        <v>No</v>
      </c>
    </row>
    <row r="11920" spans="1:13" x14ac:dyDescent="0.25">
      <c r="A11920" s="130" t="s">
        <v>16794</v>
      </c>
      <c r="B11920" s="130" t="s">
        <v>16795</v>
      </c>
      <c r="C11920" s="130" t="s">
        <v>75</v>
      </c>
      <c r="D11920" s="131">
        <v>0.91600000000000004</v>
      </c>
      <c r="E11920" s="132">
        <v>452</v>
      </c>
      <c r="F11920" s="132">
        <v>252</v>
      </c>
      <c r="G11920" s="126" t="s">
        <v>16793</v>
      </c>
      <c r="H11920" s="126" t="s">
        <v>21507</v>
      </c>
      <c r="I11920" s="126" t="s">
        <v>21508</v>
      </c>
      <c r="J11920" s="126" t="s">
        <v>26338</v>
      </c>
      <c r="K11920" s="9">
        <f>_xlfn.IFNA(VLOOKUP(Table5[[#This Row],[Section]],SubSill_Tier,2,FALSE),0)</f>
        <v>0</v>
      </c>
      <c r="L11920" s="9" t="str">
        <f t="shared" si="195"/>
        <v/>
      </c>
      <c r="M11920" s="205" t="str" cm="1">
        <f t="array" ref="M11920">_xlfn.IFS(NOT(ISERROR(VLOOKUP(Table5[[#This Row],[Section]],TB_notTB,1,FALSE))),"No",LEFT(Table5[[#This Row],[Section]],3)="ETB","PLS",LEFT(Table5[[#This Row],[Section]],1)="7","PDB",NOT(ISBLANK(Table5[[#This Row],[Section]])),"No")</f>
        <v>No</v>
      </c>
    </row>
    <row r="11921" spans="1:13" x14ac:dyDescent="0.25">
      <c r="A11921" s="130" t="s">
        <v>16796</v>
      </c>
      <c r="B11921" s="130" t="s">
        <v>22458</v>
      </c>
      <c r="C11921" s="130" t="s">
        <v>75</v>
      </c>
      <c r="D11921" s="131">
        <v>0.81</v>
      </c>
      <c r="E11921" s="132">
        <v>294</v>
      </c>
      <c r="F11921" s="132">
        <v>141</v>
      </c>
      <c r="G11921" s="126" t="s">
        <v>16475</v>
      </c>
      <c r="H11921" s="126" t="s">
        <v>21296</v>
      </c>
      <c r="I11921" s="126" t="s">
        <v>21297</v>
      </c>
      <c r="J11921" s="126" t="s">
        <v>26338</v>
      </c>
      <c r="K11921" s="9">
        <f>_xlfn.IFNA(VLOOKUP(Table5[[#This Row],[Section]],SubSill_Tier,2,FALSE),0)</f>
        <v>0</v>
      </c>
      <c r="L11921" s="9" t="str">
        <f t="shared" si="195"/>
        <v/>
      </c>
      <c r="M11921" s="205" t="str" cm="1">
        <f t="array" ref="M11921">_xlfn.IFS(NOT(ISERROR(VLOOKUP(Table5[[#This Row],[Section]],TB_notTB,1,FALSE))),"No",LEFT(Table5[[#This Row],[Section]],3)="ETB","PLS",LEFT(Table5[[#This Row],[Section]],1)="7","PDB",NOT(ISBLANK(Table5[[#This Row],[Section]])),"No")</f>
        <v>No</v>
      </c>
    </row>
    <row r="11922" spans="1:13" x14ac:dyDescent="0.25">
      <c r="A11922" s="130" t="s">
        <v>16797</v>
      </c>
      <c r="B11922" s="130" t="s">
        <v>16798</v>
      </c>
      <c r="C11922" s="130" t="s">
        <v>75</v>
      </c>
      <c r="D11922" s="131">
        <v>1.639</v>
      </c>
      <c r="E11922" s="132">
        <v>528</v>
      </c>
      <c r="F11922" s="132">
        <v>294</v>
      </c>
      <c r="G11922" s="126" t="s">
        <v>16793</v>
      </c>
      <c r="H11922" s="126" t="s">
        <v>21507</v>
      </c>
      <c r="I11922" s="126" t="s">
        <v>21508</v>
      </c>
      <c r="J11922" s="126" t="s">
        <v>26338</v>
      </c>
      <c r="K11922" s="9">
        <f>_xlfn.IFNA(VLOOKUP(Table5[[#This Row],[Section]],SubSill_Tier,2,FALSE),0)</f>
        <v>0</v>
      </c>
      <c r="L11922" s="9" t="str">
        <f t="shared" si="195"/>
        <v/>
      </c>
      <c r="M11922" s="205" t="str" cm="1">
        <f t="array" ref="M11922">_xlfn.IFS(NOT(ISERROR(VLOOKUP(Table5[[#This Row],[Section]],TB_notTB,1,FALSE))),"No",LEFT(Table5[[#This Row],[Section]],3)="ETB","PLS",LEFT(Table5[[#This Row],[Section]],1)="7","PDB",NOT(ISBLANK(Table5[[#This Row],[Section]])),"No")</f>
        <v>No</v>
      </c>
    </row>
    <row r="11923" spans="1:13" x14ac:dyDescent="0.25">
      <c r="A11923" s="130" t="s">
        <v>16799</v>
      </c>
      <c r="B11923" s="130" t="s">
        <v>16800</v>
      </c>
      <c r="C11923" s="130" t="s">
        <v>75</v>
      </c>
      <c r="D11923" s="131">
        <v>1.528</v>
      </c>
      <c r="E11923" s="132">
        <v>500</v>
      </c>
      <c r="F11923" s="132">
        <v>279</v>
      </c>
      <c r="G11923" s="126" t="s">
        <v>16793</v>
      </c>
      <c r="H11923" s="126" t="s">
        <v>21507</v>
      </c>
      <c r="I11923" s="126" t="s">
        <v>21508</v>
      </c>
      <c r="J11923" s="126" t="s">
        <v>26338</v>
      </c>
      <c r="K11923" s="9">
        <f>_xlfn.IFNA(VLOOKUP(Table5[[#This Row],[Section]],SubSill_Tier,2,FALSE),0)</f>
        <v>0</v>
      </c>
      <c r="L11923" s="9" t="str">
        <f t="shared" si="195"/>
        <v/>
      </c>
      <c r="M11923" s="205" t="str" cm="1">
        <f t="array" ref="M11923">_xlfn.IFS(NOT(ISERROR(VLOOKUP(Table5[[#This Row],[Section]],TB_notTB,1,FALSE))),"No",LEFT(Table5[[#This Row],[Section]],3)="ETB","PLS",LEFT(Table5[[#This Row],[Section]],1)="7","PDB",NOT(ISBLANK(Table5[[#This Row],[Section]])),"No")</f>
        <v>No</v>
      </c>
    </row>
    <row r="11924" spans="1:13" x14ac:dyDescent="0.25">
      <c r="A11924" s="130" t="s">
        <v>16801</v>
      </c>
      <c r="B11924" s="130" t="s">
        <v>22015</v>
      </c>
      <c r="C11924" s="130" t="s">
        <v>75</v>
      </c>
      <c r="D11924" s="131">
        <v>0.39400000000000002</v>
      </c>
      <c r="E11924" s="132">
        <v>174</v>
      </c>
      <c r="F11924" s="132">
        <v>100</v>
      </c>
      <c r="G11924" s="126" t="s">
        <v>16475</v>
      </c>
      <c r="H11924" s="126" t="s">
        <v>21296</v>
      </c>
      <c r="I11924" s="126" t="s">
        <v>21297</v>
      </c>
      <c r="J11924" s="126" t="s">
        <v>26338</v>
      </c>
      <c r="K11924" s="9">
        <f>_xlfn.IFNA(VLOOKUP(Table5[[#This Row],[Section]],SubSill_Tier,2,FALSE),0)</f>
        <v>0</v>
      </c>
      <c r="L11924" s="9" t="str">
        <f t="shared" si="195"/>
        <v/>
      </c>
      <c r="M11924" s="205" t="str" cm="1">
        <f t="array" ref="M11924">_xlfn.IFS(NOT(ISERROR(VLOOKUP(Table5[[#This Row],[Section]],TB_notTB,1,FALSE))),"No",LEFT(Table5[[#This Row],[Section]],3)="ETB","PLS",LEFT(Table5[[#This Row],[Section]],1)="7","PDB",NOT(ISBLANK(Table5[[#This Row],[Section]])),"No")</f>
        <v>No</v>
      </c>
    </row>
    <row r="11925" spans="1:13" x14ac:dyDescent="0.25">
      <c r="A11925" s="130" t="s">
        <v>16802</v>
      </c>
      <c r="B11925" s="130" t="s">
        <v>22016</v>
      </c>
      <c r="C11925" s="130" t="s">
        <v>75</v>
      </c>
      <c r="D11925" s="131">
        <v>0.71299999999999997</v>
      </c>
      <c r="E11925" s="132">
        <v>264</v>
      </c>
      <c r="F11925" s="132">
        <v>115</v>
      </c>
      <c r="G11925" s="126" t="s">
        <v>16475</v>
      </c>
      <c r="H11925" s="126" t="s">
        <v>21296</v>
      </c>
      <c r="I11925" s="126" t="s">
        <v>21297</v>
      </c>
      <c r="J11925" s="126" t="s">
        <v>26338</v>
      </c>
      <c r="K11925" s="9">
        <f>_xlfn.IFNA(VLOOKUP(Table5[[#This Row],[Section]],SubSill_Tier,2,FALSE),0)</f>
        <v>0</v>
      </c>
      <c r="L11925" s="9" t="str">
        <f t="shared" si="195"/>
        <v/>
      </c>
      <c r="M11925" s="205" t="str" cm="1">
        <f t="array" ref="M11925">_xlfn.IFS(NOT(ISERROR(VLOOKUP(Table5[[#This Row],[Section]],TB_notTB,1,FALSE))),"No",LEFT(Table5[[#This Row],[Section]],3)="ETB","PLS",LEFT(Table5[[#This Row],[Section]],1)="7","PDB",NOT(ISBLANK(Table5[[#This Row],[Section]])),"No")</f>
        <v>No</v>
      </c>
    </row>
    <row r="11926" spans="1:13" x14ac:dyDescent="0.25">
      <c r="A11926" s="130" t="s">
        <v>16803</v>
      </c>
      <c r="B11926" s="130" t="s">
        <v>16804</v>
      </c>
      <c r="C11926" s="130" t="s">
        <v>75</v>
      </c>
      <c r="D11926" s="131">
        <v>2.2010000000000001</v>
      </c>
      <c r="E11926" s="132">
        <v>638</v>
      </c>
      <c r="F11926" s="132">
        <v>302</v>
      </c>
      <c r="G11926" s="126" t="s">
        <v>16686</v>
      </c>
      <c r="H11926" s="126" t="s">
        <v>21503</v>
      </c>
      <c r="I11926" s="126" t="s">
        <v>21504</v>
      </c>
      <c r="J11926" s="126" t="s">
        <v>26338</v>
      </c>
      <c r="K11926" s="9">
        <f>_xlfn.IFNA(VLOOKUP(Table5[[#This Row],[Section]],SubSill_Tier,2,FALSE),0)</f>
        <v>0</v>
      </c>
      <c r="L11926" s="9" t="str">
        <f t="shared" si="195"/>
        <v/>
      </c>
      <c r="M11926" s="205" t="str" cm="1">
        <f t="array" ref="M11926">_xlfn.IFS(NOT(ISERROR(VLOOKUP(Table5[[#This Row],[Section]],TB_notTB,1,FALSE))),"No",LEFT(Table5[[#This Row],[Section]],3)="ETB","PLS",LEFT(Table5[[#This Row],[Section]],1)="7","PDB",NOT(ISBLANK(Table5[[#This Row],[Section]])),"No")</f>
        <v>No</v>
      </c>
    </row>
    <row r="11927" spans="1:13" x14ac:dyDescent="0.25">
      <c r="A11927" s="130" t="s">
        <v>16805</v>
      </c>
      <c r="B11927" s="130" t="s">
        <v>16806</v>
      </c>
      <c r="C11927" s="130" t="s">
        <v>75</v>
      </c>
      <c r="D11927" s="131">
        <v>2.3140000000000001</v>
      </c>
      <c r="E11927" s="132">
        <v>635</v>
      </c>
      <c r="F11927" s="132">
        <v>300</v>
      </c>
      <c r="G11927" s="126" t="s">
        <v>16686</v>
      </c>
      <c r="H11927" s="126" t="s">
        <v>21503</v>
      </c>
      <c r="I11927" s="126" t="s">
        <v>21504</v>
      </c>
      <c r="J11927" s="126" t="s">
        <v>26338</v>
      </c>
      <c r="K11927" s="9">
        <f>_xlfn.IFNA(VLOOKUP(Table5[[#This Row],[Section]],SubSill_Tier,2,FALSE),0)</f>
        <v>0</v>
      </c>
      <c r="L11927" s="9" t="str">
        <f t="shared" si="195"/>
        <v/>
      </c>
      <c r="M11927" s="205" t="str" cm="1">
        <f t="array" ref="M11927">_xlfn.IFS(NOT(ISERROR(VLOOKUP(Table5[[#This Row],[Section]],TB_notTB,1,FALSE))),"No",LEFT(Table5[[#This Row],[Section]],3)="ETB","PLS",LEFT(Table5[[#This Row],[Section]],1)="7","PDB",NOT(ISBLANK(Table5[[#This Row],[Section]])),"No")</f>
        <v>No</v>
      </c>
    </row>
    <row r="11928" spans="1:13" x14ac:dyDescent="0.25">
      <c r="A11928" s="130" t="s">
        <v>16807</v>
      </c>
      <c r="B11928" s="130" t="s">
        <v>16808</v>
      </c>
      <c r="C11928" s="130" t="s">
        <v>75</v>
      </c>
      <c r="D11928" s="131">
        <v>0.57499999999999996</v>
      </c>
      <c r="E11928" s="132">
        <v>286</v>
      </c>
      <c r="F11928" s="132">
        <v>104</v>
      </c>
      <c r="G11928" s="126" t="s">
        <v>16686</v>
      </c>
      <c r="H11928" s="126" t="s">
        <v>21503</v>
      </c>
      <c r="I11928" s="126" t="s">
        <v>21504</v>
      </c>
      <c r="J11928" s="126" t="s">
        <v>26338</v>
      </c>
      <c r="K11928" s="9">
        <f>_xlfn.IFNA(VLOOKUP(Table5[[#This Row],[Section]],SubSill_Tier,2,FALSE),0)</f>
        <v>0</v>
      </c>
      <c r="L11928" s="9" t="str">
        <f t="shared" si="195"/>
        <v/>
      </c>
      <c r="M11928" s="205" t="str" cm="1">
        <f t="array" ref="M11928">_xlfn.IFS(NOT(ISERROR(VLOOKUP(Table5[[#This Row],[Section]],TB_notTB,1,FALSE))),"No",LEFT(Table5[[#This Row],[Section]],3)="ETB","PLS",LEFT(Table5[[#This Row],[Section]],1)="7","PDB",NOT(ISBLANK(Table5[[#This Row],[Section]])),"No")</f>
        <v>No</v>
      </c>
    </row>
    <row r="11929" spans="1:13" x14ac:dyDescent="0.25">
      <c r="A11929" s="130" t="s">
        <v>16809</v>
      </c>
      <c r="B11929" s="130" t="s">
        <v>16810</v>
      </c>
      <c r="C11929" s="130" t="s">
        <v>75</v>
      </c>
      <c r="D11929" s="131">
        <v>1.3180000000000001</v>
      </c>
      <c r="E11929" s="132">
        <v>408</v>
      </c>
      <c r="F11929" s="132">
        <v>284</v>
      </c>
      <c r="G11929" s="126" t="s">
        <v>16686</v>
      </c>
      <c r="H11929" s="126" t="s">
        <v>21503</v>
      </c>
      <c r="I11929" s="126" t="s">
        <v>21504</v>
      </c>
      <c r="J11929" s="126" t="s">
        <v>26338</v>
      </c>
      <c r="K11929" s="9">
        <f>_xlfn.IFNA(VLOOKUP(Table5[[#This Row],[Section]],SubSill_Tier,2,FALSE),0)</f>
        <v>0</v>
      </c>
      <c r="L11929" s="9" t="str">
        <f t="shared" si="195"/>
        <v/>
      </c>
      <c r="M11929" s="205" t="str" cm="1">
        <f t="array" ref="M11929">_xlfn.IFS(NOT(ISERROR(VLOOKUP(Table5[[#This Row],[Section]],TB_notTB,1,FALSE))),"No",LEFT(Table5[[#This Row],[Section]],3)="ETB","PLS",LEFT(Table5[[#This Row],[Section]],1)="7","PDB",NOT(ISBLANK(Table5[[#This Row],[Section]])),"No")</f>
        <v>No</v>
      </c>
    </row>
    <row r="11930" spans="1:13" x14ac:dyDescent="0.25">
      <c r="A11930" s="130" t="s">
        <v>16811</v>
      </c>
      <c r="B11930" s="130" t="s">
        <v>16812</v>
      </c>
      <c r="C11930" s="130" t="s">
        <v>75</v>
      </c>
      <c r="D11930" s="131">
        <v>1.361</v>
      </c>
      <c r="E11930" s="132">
        <v>444</v>
      </c>
      <c r="F11930" s="132">
        <v>325</v>
      </c>
      <c r="G11930" s="126" t="s">
        <v>16686</v>
      </c>
      <c r="H11930" s="126" t="s">
        <v>21503</v>
      </c>
      <c r="I11930" s="126" t="s">
        <v>21504</v>
      </c>
      <c r="J11930" s="126" t="s">
        <v>26338</v>
      </c>
      <c r="K11930" s="9">
        <f>_xlfn.IFNA(VLOOKUP(Table5[[#This Row],[Section]],SubSill_Tier,2,FALSE),0)</f>
        <v>0</v>
      </c>
      <c r="L11930" s="9" t="str">
        <f t="shared" si="195"/>
        <v/>
      </c>
      <c r="M11930" s="205" t="str" cm="1">
        <f t="array" ref="M11930">_xlfn.IFS(NOT(ISERROR(VLOOKUP(Table5[[#This Row],[Section]],TB_notTB,1,FALSE))),"No",LEFT(Table5[[#This Row],[Section]],3)="ETB","PLS",LEFT(Table5[[#This Row],[Section]],1)="7","PDB",NOT(ISBLANK(Table5[[#This Row],[Section]])),"No")</f>
        <v>No</v>
      </c>
    </row>
    <row r="11931" spans="1:13" x14ac:dyDescent="0.25">
      <c r="A11931" s="130" t="s">
        <v>16813</v>
      </c>
      <c r="B11931" s="130" t="s">
        <v>16814</v>
      </c>
      <c r="C11931" s="130" t="s">
        <v>75</v>
      </c>
      <c r="D11931" s="131">
        <v>0.108</v>
      </c>
      <c r="E11931" s="132">
        <v>100</v>
      </c>
      <c r="F11931" s="132">
        <v>100</v>
      </c>
      <c r="G11931" s="126" t="s">
        <v>16686</v>
      </c>
      <c r="H11931" s="126" t="s">
        <v>21503</v>
      </c>
      <c r="I11931" s="126" t="s">
        <v>21504</v>
      </c>
      <c r="J11931" s="126" t="s">
        <v>26338</v>
      </c>
      <c r="K11931" s="9">
        <f>_xlfn.IFNA(VLOOKUP(Table5[[#This Row],[Section]],SubSill_Tier,2,FALSE),0)</f>
        <v>0</v>
      </c>
      <c r="L11931" s="9" t="str">
        <f t="shared" si="195"/>
        <v/>
      </c>
      <c r="M11931" s="205" t="str" cm="1">
        <f t="array" ref="M11931">_xlfn.IFS(NOT(ISERROR(VLOOKUP(Table5[[#This Row],[Section]],TB_notTB,1,FALSE))),"No",LEFT(Table5[[#This Row],[Section]],3)="ETB","PLS",LEFT(Table5[[#This Row],[Section]],1)="7","PDB",NOT(ISBLANK(Table5[[#This Row],[Section]])),"No")</f>
        <v>No</v>
      </c>
    </row>
    <row r="11932" spans="1:13" x14ac:dyDescent="0.25">
      <c r="A11932" s="130" t="s">
        <v>16815</v>
      </c>
      <c r="B11932" s="130" t="s">
        <v>16816</v>
      </c>
      <c r="C11932" s="130" t="s">
        <v>75</v>
      </c>
      <c r="D11932" s="131">
        <v>1.264</v>
      </c>
      <c r="E11932" s="132">
        <v>388</v>
      </c>
      <c r="F11932" s="132">
        <v>166</v>
      </c>
      <c r="G11932" s="126" t="s">
        <v>16326</v>
      </c>
      <c r="H11932" s="126" t="s">
        <v>20367</v>
      </c>
      <c r="I11932" s="126" t="s">
        <v>21275</v>
      </c>
      <c r="J11932" s="126" t="s">
        <v>26338</v>
      </c>
      <c r="K11932" s="9">
        <f>_xlfn.IFNA(VLOOKUP(Table5[[#This Row],[Section]],SubSill_Tier,2,FALSE),0)</f>
        <v>0</v>
      </c>
      <c r="L11932" s="9" t="str">
        <f t="shared" si="195"/>
        <v/>
      </c>
      <c r="M11932" s="205" t="str" cm="1">
        <f t="array" ref="M11932">_xlfn.IFS(NOT(ISERROR(VLOOKUP(Table5[[#This Row],[Section]],TB_notTB,1,FALSE))),"No",LEFT(Table5[[#This Row],[Section]],3)="ETB","PLS",LEFT(Table5[[#This Row],[Section]],1)="7","PDB",NOT(ISBLANK(Table5[[#This Row],[Section]])),"No")</f>
        <v>No</v>
      </c>
    </row>
    <row r="11933" spans="1:13" x14ac:dyDescent="0.25">
      <c r="A11933" s="130" t="s">
        <v>16817</v>
      </c>
      <c r="B11933" s="130" t="s">
        <v>16818</v>
      </c>
      <c r="C11933" s="130" t="s">
        <v>75</v>
      </c>
      <c r="D11933" s="131">
        <v>1.5229999999999999</v>
      </c>
      <c r="E11933" s="132">
        <v>680</v>
      </c>
      <c r="F11933" s="132">
        <v>242</v>
      </c>
      <c r="G11933" s="126" t="s">
        <v>16686</v>
      </c>
      <c r="H11933" s="126" t="s">
        <v>21503</v>
      </c>
      <c r="I11933" s="126" t="s">
        <v>21504</v>
      </c>
      <c r="J11933" s="126" t="s">
        <v>26338</v>
      </c>
      <c r="K11933" s="9">
        <f>_xlfn.IFNA(VLOOKUP(Table5[[#This Row],[Section]],SubSill_Tier,2,FALSE),0)</f>
        <v>0</v>
      </c>
      <c r="L11933" s="9" t="str">
        <f t="shared" si="195"/>
        <v/>
      </c>
      <c r="M11933" s="205" t="str" cm="1">
        <f t="array" ref="M11933">_xlfn.IFS(NOT(ISERROR(VLOOKUP(Table5[[#This Row],[Section]],TB_notTB,1,FALSE))),"No",LEFT(Table5[[#This Row],[Section]],3)="ETB","PLS",LEFT(Table5[[#This Row],[Section]],1)="7","PDB",NOT(ISBLANK(Table5[[#This Row],[Section]])),"No")</f>
        <v>No</v>
      </c>
    </row>
    <row r="11934" spans="1:13" x14ac:dyDescent="0.25">
      <c r="A11934" s="130" t="s">
        <v>16819</v>
      </c>
      <c r="B11934" s="130" t="s">
        <v>16820</v>
      </c>
      <c r="C11934" s="130" t="s">
        <v>75</v>
      </c>
      <c r="D11934" s="131">
        <v>0.97699999999999998</v>
      </c>
      <c r="E11934" s="132">
        <v>436</v>
      </c>
      <c r="F11934" s="132">
        <v>133</v>
      </c>
      <c r="G11934" s="126" t="s">
        <v>16686</v>
      </c>
      <c r="H11934" s="126" t="s">
        <v>21503</v>
      </c>
      <c r="I11934" s="126" t="s">
        <v>21504</v>
      </c>
      <c r="J11934" s="126" t="s">
        <v>26338</v>
      </c>
      <c r="K11934" s="9">
        <f>_xlfn.IFNA(VLOOKUP(Table5[[#This Row],[Section]],SubSill_Tier,2,FALSE),0)</f>
        <v>0</v>
      </c>
      <c r="L11934" s="9" t="str">
        <f t="shared" si="195"/>
        <v/>
      </c>
      <c r="M11934" s="205" t="str" cm="1">
        <f t="array" ref="M11934">_xlfn.IFS(NOT(ISERROR(VLOOKUP(Table5[[#This Row],[Section]],TB_notTB,1,FALSE))),"No",LEFT(Table5[[#This Row],[Section]],3)="ETB","PLS",LEFT(Table5[[#This Row],[Section]],1)="7","PDB",NOT(ISBLANK(Table5[[#This Row],[Section]])),"No")</f>
        <v>No</v>
      </c>
    </row>
    <row r="11935" spans="1:13" x14ac:dyDescent="0.25">
      <c r="A11935" s="130" t="s">
        <v>16821</v>
      </c>
      <c r="B11935" s="130" t="s">
        <v>16822</v>
      </c>
      <c r="C11935" s="130" t="s">
        <v>75</v>
      </c>
      <c r="D11935" s="131">
        <v>1.264</v>
      </c>
      <c r="E11935" s="132">
        <v>548</v>
      </c>
      <c r="F11935" s="132">
        <v>260</v>
      </c>
      <c r="G11935" s="126" t="s">
        <v>16686</v>
      </c>
      <c r="H11935" s="126" t="s">
        <v>21503</v>
      </c>
      <c r="I11935" s="126" t="s">
        <v>21504</v>
      </c>
      <c r="J11935" s="126" t="s">
        <v>26338</v>
      </c>
      <c r="K11935" s="9">
        <f>_xlfn.IFNA(VLOOKUP(Table5[[#This Row],[Section]],SubSill_Tier,2,FALSE),0)</f>
        <v>0</v>
      </c>
      <c r="L11935" s="9" t="str">
        <f t="shared" si="195"/>
        <v/>
      </c>
      <c r="M11935" s="205" t="str" cm="1">
        <f t="array" ref="M11935">_xlfn.IFS(NOT(ISERROR(VLOOKUP(Table5[[#This Row],[Section]],TB_notTB,1,FALSE))),"No",LEFT(Table5[[#This Row],[Section]],3)="ETB","PLS",LEFT(Table5[[#This Row],[Section]],1)="7","PDB",NOT(ISBLANK(Table5[[#This Row],[Section]])),"No")</f>
        <v>No</v>
      </c>
    </row>
    <row r="11936" spans="1:13" x14ac:dyDescent="0.25">
      <c r="A11936" s="130" t="s">
        <v>16823</v>
      </c>
      <c r="B11936" s="130" t="s">
        <v>16824</v>
      </c>
      <c r="C11936" s="130" t="s">
        <v>75</v>
      </c>
      <c r="D11936" s="131">
        <v>0.753</v>
      </c>
      <c r="E11936" s="132">
        <v>356</v>
      </c>
      <c r="F11936" s="132">
        <v>172</v>
      </c>
      <c r="G11936" s="126" t="s">
        <v>16705</v>
      </c>
      <c r="H11936" s="126" t="s">
        <v>20364</v>
      </c>
      <c r="I11936" s="126" t="s">
        <v>21505</v>
      </c>
      <c r="J11936" s="126" t="s">
        <v>26338</v>
      </c>
      <c r="K11936" s="9">
        <f>_xlfn.IFNA(VLOOKUP(Table5[[#This Row],[Section]],SubSill_Tier,2,FALSE),0)</f>
        <v>0</v>
      </c>
      <c r="L11936" s="9" t="str">
        <f t="shared" si="195"/>
        <v/>
      </c>
      <c r="M11936" s="205" t="str" cm="1">
        <f t="array" ref="M11936">_xlfn.IFS(NOT(ISERROR(VLOOKUP(Table5[[#This Row],[Section]],TB_notTB,1,FALSE))),"No",LEFT(Table5[[#This Row],[Section]],3)="ETB","PLS",LEFT(Table5[[#This Row],[Section]],1)="7","PDB",NOT(ISBLANK(Table5[[#This Row],[Section]])),"No")</f>
        <v>No</v>
      </c>
    </row>
    <row r="11937" spans="1:13" x14ac:dyDescent="0.25">
      <c r="A11937" s="130" t="s">
        <v>16825</v>
      </c>
      <c r="B11937" s="130" t="s">
        <v>16826</v>
      </c>
      <c r="C11937" s="130" t="s">
        <v>75</v>
      </c>
      <c r="D11937" s="131">
        <v>0.83199999999999996</v>
      </c>
      <c r="E11937" s="132">
        <v>281</v>
      </c>
      <c r="F11937" s="132">
        <v>279</v>
      </c>
      <c r="G11937" s="126" t="s">
        <v>16705</v>
      </c>
      <c r="H11937" s="126" t="s">
        <v>20364</v>
      </c>
      <c r="I11937" s="126" t="s">
        <v>21505</v>
      </c>
      <c r="J11937" s="126" t="s">
        <v>26338</v>
      </c>
      <c r="K11937" s="9">
        <f>_xlfn.IFNA(VLOOKUP(Table5[[#This Row],[Section]],SubSill_Tier,2,FALSE),0)</f>
        <v>0</v>
      </c>
      <c r="L11937" s="9" t="str">
        <f t="shared" si="195"/>
        <v/>
      </c>
      <c r="M11937" s="205" t="str" cm="1">
        <f t="array" ref="M11937">_xlfn.IFS(NOT(ISERROR(VLOOKUP(Table5[[#This Row],[Section]],TB_notTB,1,FALSE))),"No",LEFT(Table5[[#This Row],[Section]],3)="ETB","PLS",LEFT(Table5[[#This Row],[Section]],1)="7","PDB",NOT(ISBLANK(Table5[[#This Row],[Section]])),"No")</f>
        <v>No</v>
      </c>
    </row>
    <row r="11938" spans="1:13" x14ac:dyDescent="0.25">
      <c r="A11938" s="130" t="s">
        <v>16827</v>
      </c>
      <c r="B11938" s="130" t="s">
        <v>16828</v>
      </c>
      <c r="C11938" s="130" t="s">
        <v>75</v>
      </c>
      <c r="D11938" s="131">
        <v>1.3180000000000001</v>
      </c>
      <c r="E11938" s="132">
        <v>420</v>
      </c>
      <c r="F11938" s="132">
        <v>194</v>
      </c>
      <c r="G11938" s="126" t="s">
        <v>16705</v>
      </c>
      <c r="H11938" s="126" t="s">
        <v>20364</v>
      </c>
      <c r="I11938" s="126" t="s">
        <v>21505</v>
      </c>
      <c r="J11938" s="126" t="s">
        <v>26338</v>
      </c>
      <c r="K11938" s="9">
        <f>_xlfn.IFNA(VLOOKUP(Table5[[#This Row],[Section]],SubSill_Tier,2,FALSE),0)</f>
        <v>0</v>
      </c>
      <c r="L11938" s="9" t="str">
        <f t="shared" si="195"/>
        <v/>
      </c>
      <c r="M11938" s="205" t="str" cm="1">
        <f t="array" ref="M11938">_xlfn.IFS(NOT(ISERROR(VLOOKUP(Table5[[#This Row],[Section]],TB_notTB,1,FALSE))),"No",LEFT(Table5[[#This Row],[Section]],3)="ETB","PLS",LEFT(Table5[[#This Row],[Section]],1)="7","PDB",NOT(ISBLANK(Table5[[#This Row],[Section]])),"No")</f>
        <v>No</v>
      </c>
    </row>
    <row r="11939" spans="1:13" x14ac:dyDescent="0.25">
      <c r="A11939" s="130" t="s">
        <v>16829</v>
      </c>
      <c r="B11939" s="130" t="s">
        <v>16830</v>
      </c>
      <c r="C11939" s="130" t="s">
        <v>75</v>
      </c>
      <c r="D11939" s="131">
        <v>0.86699999999999999</v>
      </c>
      <c r="E11939" s="132">
        <v>318</v>
      </c>
      <c r="F11939" s="132">
        <v>205</v>
      </c>
      <c r="G11939" s="126" t="s">
        <v>16705</v>
      </c>
      <c r="H11939" s="126" t="s">
        <v>20364</v>
      </c>
      <c r="I11939" s="126" t="s">
        <v>21505</v>
      </c>
      <c r="J11939" s="126" t="s">
        <v>26338</v>
      </c>
      <c r="K11939" s="9">
        <f>_xlfn.IFNA(VLOOKUP(Table5[[#This Row],[Section]],SubSill_Tier,2,FALSE),0)</f>
        <v>0</v>
      </c>
      <c r="L11939" s="9" t="str">
        <f t="shared" si="195"/>
        <v/>
      </c>
      <c r="M11939" s="205" t="str" cm="1">
        <f t="array" ref="M11939">_xlfn.IFS(NOT(ISERROR(VLOOKUP(Table5[[#This Row],[Section]],TB_notTB,1,FALSE))),"No",LEFT(Table5[[#This Row],[Section]],3)="ETB","PLS",LEFT(Table5[[#This Row],[Section]],1)="7","PDB",NOT(ISBLANK(Table5[[#This Row],[Section]])),"No")</f>
        <v>No</v>
      </c>
    </row>
    <row r="11940" spans="1:13" x14ac:dyDescent="0.25">
      <c r="A11940" s="130" t="s">
        <v>4623</v>
      </c>
      <c r="B11940" s="130" t="s">
        <v>4624</v>
      </c>
      <c r="C11940" s="130" t="s">
        <v>98</v>
      </c>
      <c r="D11940" s="131">
        <v>0.81299999999999994</v>
      </c>
      <c r="E11940" s="132">
        <v>103</v>
      </c>
      <c r="F11940" s="132">
        <v>103</v>
      </c>
      <c r="G11940" s="126" t="s">
        <v>13914</v>
      </c>
      <c r="H11940" s="126" t="s">
        <v>21479</v>
      </c>
      <c r="I11940" s="126" t="s">
        <v>28699</v>
      </c>
      <c r="J11940" s="126" t="s">
        <v>26241</v>
      </c>
      <c r="K11940" s="9">
        <f>_xlfn.IFNA(VLOOKUP(Table5[[#This Row],[Section]],SubSill_Tier,2,FALSE),0)</f>
        <v>0</v>
      </c>
      <c r="L11940" s="9" t="str">
        <f t="shared" si="195"/>
        <v/>
      </c>
      <c r="M11940" s="205" t="str" cm="1">
        <f t="array" ref="M11940">_xlfn.IFS(NOT(ISERROR(VLOOKUP(Table5[[#This Row],[Section]],TB_notTB,1,FALSE))),"No",LEFT(Table5[[#This Row],[Section]],3)="ETB","PLS",LEFT(Table5[[#This Row],[Section]],1)="7","PDB",NOT(ISBLANK(Table5[[#This Row],[Section]])),"No")</f>
        <v>No</v>
      </c>
    </row>
    <row r="11941" spans="1:13" x14ac:dyDescent="0.25">
      <c r="A11941" s="130" t="s">
        <v>16831</v>
      </c>
      <c r="B11941" s="130" t="s">
        <v>16832</v>
      </c>
      <c r="C11941" s="130" t="s">
        <v>75</v>
      </c>
      <c r="D11941" s="131">
        <v>1.569</v>
      </c>
      <c r="E11941" s="132">
        <v>719</v>
      </c>
      <c r="F11941" s="132">
        <v>263</v>
      </c>
      <c r="G11941" s="126" t="s">
        <v>16686</v>
      </c>
      <c r="H11941" s="126" t="s">
        <v>21503</v>
      </c>
      <c r="I11941" s="126" t="s">
        <v>21504</v>
      </c>
      <c r="J11941" s="126" t="s">
        <v>26338</v>
      </c>
      <c r="K11941" s="9">
        <f>_xlfn.IFNA(VLOOKUP(Table5[[#This Row],[Section]],SubSill_Tier,2,FALSE),0)</f>
        <v>0</v>
      </c>
      <c r="L11941" s="9" t="str">
        <f t="shared" si="195"/>
        <v/>
      </c>
      <c r="M11941" s="205" t="str" cm="1">
        <f t="array" ref="M11941">_xlfn.IFS(NOT(ISERROR(VLOOKUP(Table5[[#This Row],[Section]],TB_notTB,1,FALSE))),"No",LEFT(Table5[[#This Row],[Section]],3)="ETB","PLS",LEFT(Table5[[#This Row],[Section]],1)="7","PDB",NOT(ISBLANK(Table5[[#This Row],[Section]])),"No")</f>
        <v>No</v>
      </c>
    </row>
    <row r="11942" spans="1:13" x14ac:dyDescent="0.25">
      <c r="A11942" s="130" t="s">
        <v>16833</v>
      </c>
      <c r="B11942" s="130" t="s">
        <v>16834</v>
      </c>
      <c r="C11942" s="130" t="s">
        <v>75</v>
      </c>
      <c r="D11942" s="131">
        <v>1.002</v>
      </c>
      <c r="E11942" s="132">
        <v>459</v>
      </c>
      <c r="F11942" s="132">
        <v>198</v>
      </c>
      <c r="G11942" s="126" t="s">
        <v>16686</v>
      </c>
      <c r="H11942" s="126" t="s">
        <v>21503</v>
      </c>
      <c r="I11942" s="126" t="s">
        <v>21504</v>
      </c>
      <c r="J11942" s="126" t="s">
        <v>26338</v>
      </c>
      <c r="K11942" s="9">
        <f>_xlfn.IFNA(VLOOKUP(Table5[[#This Row],[Section]],SubSill_Tier,2,FALSE),0)</f>
        <v>0</v>
      </c>
      <c r="L11942" s="9" t="str">
        <f t="shared" si="195"/>
        <v/>
      </c>
      <c r="M11942" s="205" t="str" cm="1">
        <f t="array" ref="M11942">_xlfn.IFS(NOT(ISERROR(VLOOKUP(Table5[[#This Row],[Section]],TB_notTB,1,FALSE))),"No",LEFT(Table5[[#This Row],[Section]],3)="ETB","PLS",LEFT(Table5[[#This Row],[Section]],1)="7","PDB",NOT(ISBLANK(Table5[[#This Row],[Section]])),"No")</f>
        <v>No</v>
      </c>
    </row>
    <row r="11943" spans="1:13" x14ac:dyDescent="0.25">
      <c r="A11943" s="130" t="s">
        <v>16835</v>
      </c>
      <c r="B11943" s="130" t="s">
        <v>22017</v>
      </c>
      <c r="C11943" s="130" t="s">
        <v>75</v>
      </c>
      <c r="D11943" s="131">
        <v>0.85599999999999998</v>
      </c>
      <c r="E11943" s="132">
        <v>242</v>
      </c>
      <c r="F11943" s="132">
        <v>213</v>
      </c>
      <c r="G11943" s="126" t="s">
        <v>14948</v>
      </c>
      <c r="H11943" s="126" t="s">
        <v>20257</v>
      </c>
      <c r="I11943" s="126" t="s">
        <v>22563</v>
      </c>
      <c r="J11943" s="126" t="s">
        <v>26288</v>
      </c>
      <c r="K11943" s="9">
        <f>_xlfn.IFNA(VLOOKUP(Table5[[#This Row],[Section]],SubSill_Tier,2,FALSE),0)</f>
        <v>0</v>
      </c>
      <c r="L11943" s="9" t="str">
        <f t="shared" si="195"/>
        <v/>
      </c>
      <c r="M11943" s="205" t="str" cm="1">
        <f t="array" ref="M11943">_xlfn.IFS(NOT(ISERROR(VLOOKUP(Table5[[#This Row],[Section]],TB_notTB,1,FALSE))),"No",LEFT(Table5[[#This Row],[Section]],3)="ETB","PLS",LEFT(Table5[[#This Row],[Section]],1)="7","PDB",NOT(ISBLANK(Table5[[#This Row],[Section]])),"No")</f>
        <v>No</v>
      </c>
    </row>
    <row r="11944" spans="1:13" x14ac:dyDescent="0.25">
      <c r="A11944" s="130" t="s">
        <v>16836</v>
      </c>
      <c r="B11944" s="130" t="s">
        <v>16837</v>
      </c>
      <c r="C11944" s="130" t="s">
        <v>75</v>
      </c>
      <c r="D11944" s="131">
        <v>0.53700000000000003</v>
      </c>
      <c r="E11944" s="132">
        <v>272</v>
      </c>
      <c r="F11944" s="132">
        <v>127</v>
      </c>
      <c r="G11944" s="126" t="s">
        <v>16686</v>
      </c>
      <c r="H11944" s="126" t="s">
        <v>21503</v>
      </c>
      <c r="I11944" s="126" t="s">
        <v>21504</v>
      </c>
      <c r="J11944" s="126" t="s">
        <v>26338</v>
      </c>
      <c r="K11944" s="9">
        <f>_xlfn.IFNA(VLOOKUP(Table5[[#This Row],[Section]],SubSill_Tier,2,FALSE),0)</f>
        <v>0</v>
      </c>
      <c r="L11944" s="9" t="str">
        <f t="shared" si="195"/>
        <v/>
      </c>
      <c r="M11944" s="205" t="str" cm="1">
        <f t="array" ref="M11944">_xlfn.IFS(NOT(ISERROR(VLOOKUP(Table5[[#This Row],[Section]],TB_notTB,1,FALSE))),"No",LEFT(Table5[[#This Row],[Section]],3)="ETB","PLS",LEFT(Table5[[#This Row],[Section]],1)="7","PDB",NOT(ISBLANK(Table5[[#This Row],[Section]])),"No")</f>
        <v>No</v>
      </c>
    </row>
    <row r="11945" spans="1:13" x14ac:dyDescent="0.25">
      <c r="A11945" s="130" t="s">
        <v>16838</v>
      </c>
      <c r="B11945" s="130" t="s">
        <v>16839</v>
      </c>
      <c r="C11945" s="130" t="s">
        <v>75</v>
      </c>
      <c r="D11945" s="131">
        <v>1.597</v>
      </c>
      <c r="E11945" s="132">
        <v>420</v>
      </c>
      <c r="F11945" s="132">
        <v>200</v>
      </c>
      <c r="G11945" s="126" t="s">
        <v>16686</v>
      </c>
      <c r="H11945" s="126" t="s">
        <v>21503</v>
      </c>
      <c r="I11945" s="126" t="s">
        <v>21504</v>
      </c>
      <c r="J11945" s="126" t="s">
        <v>26338</v>
      </c>
      <c r="K11945" s="9">
        <f>_xlfn.IFNA(VLOOKUP(Table5[[#This Row],[Section]],SubSill_Tier,2,FALSE),0)</f>
        <v>0</v>
      </c>
      <c r="L11945" s="9" t="str">
        <f t="shared" si="195"/>
        <v/>
      </c>
      <c r="M11945" s="205" t="str" cm="1">
        <f t="array" ref="M11945">_xlfn.IFS(NOT(ISERROR(VLOOKUP(Table5[[#This Row],[Section]],TB_notTB,1,FALSE))),"No",LEFT(Table5[[#This Row],[Section]],3)="ETB","PLS",LEFT(Table5[[#This Row],[Section]],1)="7","PDB",NOT(ISBLANK(Table5[[#This Row],[Section]])),"No")</f>
        <v>No</v>
      </c>
    </row>
    <row r="11946" spans="1:13" x14ac:dyDescent="0.25">
      <c r="A11946" s="130" t="s">
        <v>16840</v>
      </c>
      <c r="B11946" s="130" t="s">
        <v>16841</v>
      </c>
      <c r="C11946" s="130" t="s">
        <v>75</v>
      </c>
      <c r="D11946" s="131">
        <v>0.42399999999999999</v>
      </c>
      <c r="E11946" s="132">
        <v>202</v>
      </c>
      <c r="F11946" s="132">
        <v>100</v>
      </c>
      <c r="G11946" s="126" t="s">
        <v>16686</v>
      </c>
      <c r="H11946" s="126" t="s">
        <v>21503</v>
      </c>
      <c r="I11946" s="126" t="s">
        <v>21504</v>
      </c>
      <c r="J11946" s="126" t="s">
        <v>26338</v>
      </c>
      <c r="K11946" s="9">
        <f>_xlfn.IFNA(VLOOKUP(Table5[[#This Row],[Section]],SubSill_Tier,2,FALSE),0)</f>
        <v>0</v>
      </c>
      <c r="L11946" s="9" t="str">
        <f t="shared" si="195"/>
        <v/>
      </c>
      <c r="M11946" s="205" t="str" cm="1">
        <f t="array" ref="M11946">_xlfn.IFS(NOT(ISERROR(VLOOKUP(Table5[[#This Row],[Section]],TB_notTB,1,FALSE))),"No",LEFT(Table5[[#This Row],[Section]],3)="ETB","PLS",LEFT(Table5[[#This Row],[Section]],1)="7","PDB",NOT(ISBLANK(Table5[[#This Row],[Section]])),"No")</f>
        <v>No</v>
      </c>
    </row>
    <row r="11947" spans="1:13" x14ac:dyDescent="0.25">
      <c r="A11947" s="130" t="s">
        <v>16842</v>
      </c>
      <c r="B11947" s="130" t="s">
        <v>16843</v>
      </c>
      <c r="C11947" s="130" t="s">
        <v>75</v>
      </c>
      <c r="D11947" s="131">
        <v>1.256</v>
      </c>
      <c r="E11947" s="132">
        <v>566</v>
      </c>
      <c r="F11947" s="132">
        <v>245</v>
      </c>
      <c r="G11947" s="126" t="s">
        <v>16686</v>
      </c>
      <c r="H11947" s="126" t="s">
        <v>21503</v>
      </c>
      <c r="I11947" s="126" t="s">
        <v>21504</v>
      </c>
      <c r="J11947" s="126" t="s">
        <v>26338</v>
      </c>
      <c r="K11947" s="9">
        <f>_xlfn.IFNA(VLOOKUP(Table5[[#This Row],[Section]],SubSill_Tier,2,FALSE),0)</f>
        <v>0</v>
      </c>
      <c r="L11947" s="9" t="str">
        <f t="shared" si="195"/>
        <v/>
      </c>
      <c r="M11947" s="205" t="str" cm="1">
        <f t="array" ref="M11947">_xlfn.IFS(NOT(ISERROR(VLOOKUP(Table5[[#This Row],[Section]],TB_notTB,1,FALSE))),"No",LEFT(Table5[[#This Row],[Section]],3)="ETB","PLS",LEFT(Table5[[#This Row],[Section]],1)="7","PDB",NOT(ISBLANK(Table5[[#This Row],[Section]])),"No")</f>
        <v>No</v>
      </c>
    </row>
    <row r="11948" spans="1:13" x14ac:dyDescent="0.25">
      <c r="A11948" s="130" t="s">
        <v>16844</v>
      </c>
      <c r="B11948" s="130" t="s">
        <v>16845</v>
      </c>
      <c r="C11948" s="130" t="s">
        <v>75</v>
      </c>
      <c r="D11948" s="131">
        <v>0.71299999999999997</v>
      </c>
      <c r="E11948" s="132">
        <v>350</v>
      </c>
      <c r="F11948" s="132">
        <v>111</v>
      </c>
      <c r="G11948" s="126" t="s">
        <v>16686</v>
      </c>
      <c r="H11948" s="126" t="s">
        <v>21503</v>
      </c>
      <c r="I11948" s="126" t="s">
        <v>21504</v>
      </c>
      <c r="J11948" s="126" t="s">
        <v>26338</v>
      </c>
      <c r="K11948" s="9">
        <f>_xlfn.IFNA(VLOOKUP(Table5[[#This Row],[Section]],SubSill_Tier,2,FALSE),0)</f>
        <v>0</v>
      </c>
      <c r="L11948" s="9" t="str">
        <f t="shared" si="195"/>
        <v/>
      </c>
      <c r="M11948" s="205" t="str" cm="1">
        <f t="array" ref="M11948">_xlfn.IFS(NOT(ISERROR(VLOOKUP(Table5[[#This Row],[Section]],TB_notTB,1,FALSE))),"No",LEFT(Table5[[#This Row],[Section]],3)="ETB","PLS",LEFT(Table5[[#This Row],[Section]],1)="7","PDB",NOT(ISBLANK(Table5[[#This Row],[Section]])),"No")</f>
        <v>No</v>
      </c>
    </row>
    <row r="11949" spans="1:13" x14ac:dyDescent="0.25">
      <c r="A11949" s="130" t="s">
        <v>16846</v>
      </c>
      <c r="B11949" s="130" t="s">
        <v>16847</v>
      </c>
      <c r="C11949" s="130" t="s">
        <v>75</v>
      </c>
      <c r="D11949" s="131">
        <v>2.319</v>
      </c>
      <c r="E11949" s="132">
        <v>620</v>
      </c>
      <c r="F11949" s="132">
        <v>294</v>
      </c>
      <c r="G11949" s="126" t="s">
        <v>16686</v>
      </c>
      <c r="H11949" s="126" t="s">
        <v>21503</v>
      </c>
      <c r="I11949" s="126" t="s">
        <v>21504</v>
      </c>
      <c r="J11949" s="126" t="s">
        <v>26338</v>
      </c>
      <c r="K11949" s="9">
        <f>_xlfn.IFNA(VLOOKUP(Table5[[#This Row],[Section]],SubSill_Tier,2,FALSE),0)</f>
        <v>0</v>
      </c>
      <c r="L11949" s="9" t="str">
        <f t="shared" si="195"/>
        <v/>
      </c>
      <c r="M11949" s="205" t="str" cm="1">
        <f t="array" ref="M11949">_xlfn.IFS(NOT(ISERROR(VLOOKUP(Table5[[#This Row],[Section]],TB_notTB,1,FALSE))),"No",LEFT(Table5[[#This Row],[Section]],3)="ETB","PLS",LEFT(Table5[[#This Row],[Section]],1)="7","PDB",NOT(ISBLANK(Table5[[#This Row],[Section]])),"No")</f>
        <v>No</v>
      </c>
    </row>
    <row r="11950" spans="1:13" x14ac:dyDescent="0.25">
      <c r="A11950" s="130" t="s">
        <v>4625</v>
      </c>
      <c r="B11950" s="130" t="s">
        <v>4626</v>
      </c>
      <c r="C11950" s="130" t="s">
        <v>98</v>
      </c>
      <c r="D11950" s="131">
        <v>2.3220000000000001</v>
      </c>
      <c r="E11950" s="132">
        <v>631</v>
      </c>
      <c r="F11950" s="132">
        <v>296</v>
      </c>
      <c r="G11950" s="126" t="s">
        <v>13914</v>
      </c>
      <c r="H11950" s="126" t="s">
        <v>20569</v>
      </c>
      <c r="I11950" s="126" t="s">
        <v>20570</v>
      </c>
      <c r="J11950" s="126" t="s">
        <v>26241</v>
      </c>
      <c r="K11950" s="9">
        <f>_xlfn.IFNA(VLOOKUP(Table5[[#This Row],[Section]],SubSill_Tier,2,FALSE),0)</f>
        <v>0</v>
      </c>
      <c r="L11950" s="9" t="str">
        <f t="shared" si="195"/>
        <v/>
      </c>
      <c r="M11950" s="205" t="str" cm="1">
        <f t="array" ref="M11950">_xlfn.IFS(NOT(ISERROR(VLOOKUP(Table5[[#This Row],[Section]],TB_notTB,1,FALSE))),"No",LEFT(Table5[[#This Row],[Section]],3)="ETB","PLS",LEFT(Table5[[#This Row],[Section]],1)="7","PDB",NOT(ISBLANK(Table5[[#This Row],[Section]])),"No")</f>
        <v>No</v>
      </c>
    </row>
    <row r="11951" spans="1:13" x14ac:dyDescent="0.25">
      <c r="A11951" s="130" t="s">
        <v>16848</v>
      </c>
      <c r="B11951" s="130" t="s">
        <v>16849</v>
      </c>
      <c r="C11951" s="130" t="s">
        <v>75</v>
      </c>
      <c r="D11951" s="131">
        <v>0.14599999999999999</v>
      </c>
      <c r="E11951" s="132">
        <v>100</v>
      </c>
      <c r="F11951" s="132">
        <v>100</v>
      </c>
      <c r="G11951" s="126" t="s">
        <v>16686</v>
      </c>
      <c r="H11951" s="126" t="s">
        <v>21503</v>
      </c>
      <c r="I11951" s="126" t="s">
        <v>21504</v>
      </c>
      <c r="J11951" s="126" t="s">
        <v>26338</v>
      </c>
      <c r="K11951" s="9">
        <f>_xlfn.IFNA(VLOOKUP(Table5[[#This Row],[Section]],SubSill_Tier,2,FALSE),0)</f>
        <v>0</v>
      </c>
      <c r="L11951" s="9" t="str">
        <f t="shared" si="195"/>
        <v/>
      </c>
      <c r="M11951" s="205" t="str" cm="1">
        <f t="array" ref="M11951">_xlfn.IFS(NOT(ISERROR(VLOOKUP(Table5[[#This Row],[Section]],TB_notTB,1,FALSE))),"No",LEFT(Table5[[#This Row],[Section]],3)="ETB","PLS",LEFT(Table5[[#This Row],[Section]],1)="7","PDB",NOT(ISBLANK(Table5[[#This Row],[Section]])),"No")</f>
        <v>No</v>
      </c>
    </row>
    <row r="11952" spans="1:13" x14ac:dyDescent="0.25">
      <c r="A11952" s="130" t="s">
        <v>16850</v>
      </c>
      <c r="B11952" s="130" t="s">
        <v>16851</v>
      </c>
      <c r="C11952" s="130" t="s">
        <v>75</v>
      </c>
      <c r="D11952" s="131">
        <v>0.60799999999999998</v>
      </c>
      <c r="E11952" s="132">
        <v>266</v>
      </c>
      <c r="F11952" s="132">
        <v>105</v>
      </c>
      <c r="G11952" s="126" t="s">
        <v>16468</v>
      </c>
      <c r="H11952" s="126" t="s">
        <v>21294</v>
      </c>
      <c r="I11952" s="126" t="s">
        <v>21295</v>
      </c>
      <c r="J11952" s="126" t="s">
        <v>26338</v>
      </c>
      <c r="K11952" s="9">
        <f>_xlfn.IFNA(VLOOKUP(Table5[[#This Row],[Section]],SubSill_Tier,2,FALSE),0)</f>
        <v>0</v>
      </c>
      <c r="L11952" s="9" t="str">
        <f t="shared" si="195"/>
        <v/>
      </c>
      <c r="M11952" s="205" t="str" cm="1">
        <f t="array" ref="M11952">_xlfn.IFS(NOT(ISERROR(VLOOKUP(Table5[[#This Row],[Section]],TB_notTB,1,FALSE))),"No",LEFT(Table5[[#This Row],[Section]],3)="ETB","PLS",LEFT(Table5[[#This Row],[Section]],1)="7","PDB",NOT(ISBLANK(Table5[[#This Row],[Section]])),"No")</f>
        <v>No</v>
      </c>
    </row>
    <row r="11953" spans="1:13" x14ac:dyDescent="0.25">
      <c r="A11953" s="130" t="s">
        <v>16852</v>
      </c>
      <c r="B11953" s="130" t="s">
        <v>16853</v>
      </c>
      <c r="C11953" s="130" t="s">
        <v>75</v>
      </c>
      <c r="D11953" s="131">
        <v>0.72599999999999998</v>
      </c>
      <c r="E11953" s="132">
        <v>330</v>
      </c>
      <c r="F11953" s="132">
        <v>121</v>
      </c>
      <c r="G11953" s="126" t="s">
        <v>16468</v>
      </c>
      <c r="H11953" s="126" t="s">
        <v>21294</v>
      </c>
      <c r="I11953" s="126" t="s">
        <v>21295</v>
      </c>
      <c r="J11953" s="126" t="s">
        <v>26338</v>
      </c>
      <c r="K11953" s="9">
        <f>_xlfn.IFNA(VLOOKUP(Table5[[#This Row],[Section]],SubSill_Tier,2,FALSE),0)</f>
        <v>0</v>
      </c>
      <c r="L11953" s="9" t="str">
        <f t="shared" si="195"/>
        <v/>
      </c>
      <c r="M11953" s="205" t="str" cm="1">
        <f t="array" ref="M11953">_xlfn.IFS(NOT(ISERROR(VLOOKUP(Table5[[#This Row],[Section]],TB_notTB,1,FALSE))),"No",LEFT(Table5[[#This Row],[Section]],3)="ETB","PLS",LEFT(Table5[[#This Row],[Section]],1)="7","PDB",NOT(ISBLANK(Table5[[#This Row],[Section]])),"No")</f>
        <v>No</v>
      </c>
    </row>
    <row r="11954" spans="1:13" x14ac:dyDescent="0.25">
      <c r="A11954" s="130" t="s">
        <v>16854</v>
      </c>
      <c r="B11954" s="130" t="s">
        <v>16855</v>
      </c>
      <c r="C11954" s="130" t="s">
        <v>75</v>
      </c>
      <c r="D11954" s="131">
        <v>1.407</v>
      </c>
      <c r="E11954" s="132">
        <v>366</v>
      </c>
      <c r="F11954" s="132">
        <v>364</v>
      </c>
      <c r="G11954" s="126" t="s">
        <v>16705</v>
      </c>
      <c r="H11954" s="126" t="s">
        <v>20364</v>
      </c>
      <c r="I11954" s="126" t="s">
        <v>21505</v>
      </c>
      <c r="J11954" s="126" t="s">
        <v>26338</v>
      </c>
      <c r="K11954" s="9">
        <f>_xlfn.IFNA(VLOOKUP(Table5[[#This Row],[Section]],SubSill_Tier,2,FALSE),0)</f>
        <v>0</v>
      </c>
      <c r="L11954" s="9" t="str">
        <f t="shared" si="195"/>
        <v/>
      </c>
      <c r="M11954" s="205" t="str" cm="1">
        <f t="array" ref="M11954">_xlfn.IFS(NOT(ISERROR(VLOOKUP(Table5[[#This Row],[Section]],TB_notTB,1,FALSE))),"No",LEFT(Table5[[#This Row],[Section]],3)="ETB","PLS",LEFT(Table5[[#This Row],[Section]],1)="7","PDB",NOT(ISBLANK(Table5[[#This Row],[Section]])),"No")</f>
        <v>No</v>
      </c>
    </row>
    <row r="11955" spans="1:13" x14ac:dyDescent="0.25">
      <c r="A11955" s="130" t="s">
        <v>16856</v>
      </c>
      <c r="B11955" s="130" t="s">
        <v>16857</v>
      </c>
      <c r="C11955" s="130" t="s">
        <v>75</v>
      </c>
      <c r="D11955" s="131">
        <v>1.048</v>
      </c>
      <c r="E11955" s="132">
        <v>377</v>
      </c>
      <c r="F11955" s="132">
        <v>184</v>
      </c>
      <c r="G11955" s="126" t="s">
        <v>16705</v>
      </c>
      <c r="H11955" s="126" t="s">
        <v>20364</v>
      </c>
      <c r="I11955" s="126" t="s">
        <v>21505</v>
      </c>
      <c r="J11955" s="126" t="s">
        <v>26338</v>
      </c>
      <c r="K11955" s="9">
        <f>_xlfn.IFNA(VLOOKUP(Table5[[#This Row],[Section]],SubSill_Tier,2,FALSE),0)</f>
        <v>0</v>
      </c>
      <c r="L11955" s="9" t="str">
        <f t="shared" si="195"/>
        <v/>
      </c>
      <c r="M11955" s="205" t="str" cm="1">
        <f t="array" ref="M11955">_xlfn.IFS(NOT(ISERROR(VLOOKUP(Table5[[#This Row],[Section]],TB_notTB,1,FALSE))),"No",LEFT(Table5[[#This Row],[Section]],3)="ETB","PLS",LEFT(Table5[[#This Row],[Section]],1)="7","PDB",NOT(ISBLANK(Table5[[#This Row],[Section]])),"No")</f>
        <v>No</v>
      </c>
    </row>
    <row r="11956" spans="1:13" x14ac:dyDescent="0.25">
      <c r="A11956" s="130" t="s">
        <v>16858</v>
      </c>
      <c r="B11956" s="130" t="s">
        <v>17376</v>
      </c>
      <c r="C11956" s="130" t="s">
        <v>75</v>
      </c>
      <c r="D11956" s="131">
        <v>0.58099999999999996</v>
      </c>
      <c r="E11956" s="132">
        <v>175</v>
      </c>
      <c r="F11956" s="132">
        <v>175</v>
      </c>
      <c r="G11956" s="126" t="s">
        <v>14979</v>
      </c>
      <c r="H11956" s="126" t="s">
        <v>21162</v>
      </c>
      <c r="I11956" s="126" t="s">
        <v>22110</v>
      </c>
      <c r="J11956" s="126" t="s">
        <v>26278</v>
      </c>
      <c r="K11956" s="9">
        <f>_xlfn.IFNA(VLOOKUP(Table5[[#This Row],[Section]],SubSill_Tier,2,FALSE),0)</f>
        <v>0</v>
      </c>
      <c r="L11956" s="9" t="str">
        <f t="shared" si="195"/>
        <v/>
      </c>
      <c r="M11956" s="205" t="str" cm="1">
        <f t="array" ref="M11956">_xlfn.IFS(NOT(ISERROR(VLOOKUP(Table5[[#This Row],[Section]],TB_notTB,1,FALSE))),"No",LEFT(Table5[[#This Row],[Section]],3)="ETB","PLS",LEFT(Table5[[#This Row],[Section]],1)="7","PDB",NOT(ISBLANK(Table5[[#This Row],[Section]])),"No")</f>
        <v>No</v>
      </c>
    </row>
    <row r="11957" spans="1:13" x14ac:dyDescent="0.25">
      <c r="A11957" s="130" t="s">
        <v>16859</v>
      </c>
      <c r="B11957" s="130" t="s">
        <v>22459</v>
      </c>
      <c r="C11957" s="130" t="s">
        <v>75</v>
      </c>
      <c r="D11957" s="131">
        <v>0.154</v>
      </c>
      <c r="E11957" s="132">
        <v>100</v>
      </c>
      <c r="F11957" s="132">
        <v>100</v>
      </c>
      <c r="G11957" s="126" t="s">
        <v>16705</v>
      </c>
      <c r="H11957" s="126" t="s">
        <v>20364</v>
      </c>
      <c r="I11957" s="126" t="s">
        <v>21505</v>
      </c>
      <c r="J11957" s="126" t="s">
        <v>26338</v>
      </c>
      <c r="K11957" s="9">
        <f>_xlfn.IFNA(VLOOKUP(Table5[[#This Row],[Section]],SubSill_Tier,2,FALSE),0)</f>
        <v>0</v>
      </c>
      <c r="L11957" s="9" t="str">
        <f t="shared" si="195"/>
        <v/>
      </c>
      <c r="M11957" s="205" t="str" cm="1">
        <f t="array" ref="M11957">_xlfn.IFS(NOT(ISERROR(VLOOKUP(Table5[[#This Row],[Section]],TB_notTB,1,FALSE))),"No",LEFT(Table5[[#This Row],[Section]],3)="ETB","PLS",LEFT(Table5[[#This Row],[Section]],1)="7","PDB",NOT(ISBLANK(Table5[[#This Row],[Section]])),"No")</f>
        <v>No</v>
      </c>
    </row>
    <row r="11958" spans="1:13" x14ac:dyDescent="0.25">
      <c r="A11958" s="130" t="s">
        <v>16860</v>
      </c>
      <c r="B11958" s="130" t="s">
        <v>22018</v>
      </c>
      <c r="C11958" s="130" t="s">
        <v>75</v>
      </c>
      <c r="D11958" s="131">
        <v>0.254</v>
      </c>
      <c r="E11958" s="132">
        <v>136</v>
      </c>
      <c r="F11958" s="132">
        <v>100</v>
      </c>
      <c r="G11958" s="126" t="s">
        <v>13914</v>
      </c>
      <c r="H11958" s="126" t="s">
        <v>21479</v>
      </c>
      <c r="I11958" s="126" t="s">
        <v>28699</v>
      </c>
      <c r="J11958" s="126" t="s">
        <v>26241</v>
      </c>
      <c r="K11958" s="9">
        <f>_xlfn.IFNA(VLOOKUP(Table5[[#This Row],[Section]],SubSill_Tier,2,FALSE),0)</f>
        <v>0</v>
      </c>
      <c r="L11958" s="9" t="str">
        <f t="shared" si="195"/>
        <v/>
      </c>
      <c r="M11958" s="205" t="str" cm="1">
        <f t="array" ref="M11958">_xlfn.IFS(NOT(ISERROR(VLOOKUP(Table5[[#This Row],[Section]],TB_notTB,1,FALSE))),"No",LEFT(Table5[[#This Row],[Section]],3)="ETB","PLS",LEFT(Table5[[#This Row],[Section]],1)="7","PDB",NOT(ISBLANK(Table5[[#This Row],[Section]])),"No")</f>
        <v>No</v>
      </c>
    </row>
    <row r="11959" spans="1:13" x14ac:dyDescent="0.25">
      <c r="A11959" s="130" t="s">
        <v>4627</v>
      </c>
      <c r="B11959" s="130" t="s">
        <v>4628</v>
      </c>
      <c r="C11959" s="130" t="s">
        <v>75</v>
      </c>
      <c r="D11959" s="131">
        <v>0.44600000000000001</v>
      </c>
      <c r="E11959" s="132">
        <v>237</v>
      </c>
      <c r="F11959" s="132">
        <v>118</v>
      </c>
      <c r="G11959" s="126" t="s">
        <v>13914</v>
      </c>
      <c r="H11959" s="126" t="s">
        <v>21479</v>
      </c>
      <c r="I11959" s="126" t="s">
        <v>28699</v>
      </c>
      <c r="J11959" s="126" t="s">
        <v>26241</v>
      </c>
      <c r="K11959" s="9">
        <f>_xlfn.IFNA(VLOOKUP(Table5[[#This Row],[Section]],SubSill_Tier,2,FALSE),0)</f>
        <v>0</v>
      </c>
      <c r="L11959" s="9" t="str">
        <f t="shared" si="195"/>
        <v/>
      </c>
      <c r="M11959" s="205" t="str" cm="1">
        <f t="array" ref="M11959">_xlfn.IFS(NOT(ISERROR(VLOOKUP(Table5[[#This Row],[Section]],TB_notTB,1,FALSE))),"No",LEFT(Table5[[#This Row],[Section]],3)="ETB","PLS",LEFT(Table5[[#This Row],[Section]],1)="7","PDB",NOT(ISBLANK(Table5[[#This Row],[Section]])),"No")</f>
        <v>No</v>
      </c>
    </row>
    <row r="11960" spans="1:13" x14ac:dyDescent="0.25">
      <c r="A11960" s="130" t="s">
        <v>4629</v>
      </c>
      <c r="B11960" s="130" t="s">
        <v>4630</v>
      </c>
      <c r="C11960" s="130" t="s">
        <v>75</v>
      </c>
      <c r="D11960" s="131">
        <v>0.45600000000000002</v>
      </c>
      <c r="E11960" s="132">
        <v>182</v>
      </c>
      <c r="F11960" s="132">
        <v>100</v>
      </c>
      <c r="G11960" s="126" t="s">
        <v>13914</v>
      </c>
      <c r="H11960" s="126" t="s">
        <v>21479</v>
      </c>
      <c r="I11960" s="126" t="s">
        <v>28699</v>
      </c>
      <c r="J11960" s="126" t="s">
        <v>26241</v>
      </c>
      <c r="K11960" s="9">
        <f>_xlfn.IFNA(VLOOKUP(Table5[[#This Row],[Section]],SubSill_Tier,2,FALSE),0)</f>
        <v>0</v>
      </c>
      <c r="L11960" s="9" t="str">
        <f t="shared" si="195"/>
        <v/>
      </c>
      <c r="M11960" s="205" t="str" cm="1">
        <f t="array" ref="M11960">_xlfn.IFS(NOT(ISERROR(VLOOKUP(Table5[[#This Row],[Section]],TB_notTB,1,FALSE))),"No",LEFT(Table5[[#This Row],[Section]],3)="ETB","PLS",LEFT(Table5[[#This Row],[Section]],1)="7","PDB",NOT(ISBLANK(Table5[[#This Row],[Section]])),"No")</f>
        <v>No</v>
      </c>
    </row>
    <row r="11961" spans="1:13" x14ac:dyDescent="0.25">
      <c r="A11961" s="130" t="s">
        <v>4631</v>
      </c>
      <c r="B11961" s="130" t="s">
        <v>4632</v>
      </c>
      <c r="C11961" s="130" t="s">
        <v>75</v>
      </c>
      <c r="D11961" s="131">
        <v>0.45400000000000001</v>
      </c>
      <c r="E11961" s="132">
        <v>132</v>
      </c>
      <c r="F11961" s="132">
        <v>100</v>
      </c>
      <c r="G11961" s="126" t="s">
        <v>13914</v>
      </c>
      <c r="H11961" s="126" t="s">
        <v>21479</v>
      </c>
      <c r="I11961" s="126" t="s">
        <v>28699</v>
      </c>
      <c r="J11961" s="126" t="s">
        <v>26241</v>
      </c>
      <c r="K11961" s="9">
        <f>_xlfn.IFNA(VLOOKUP(Table5[[#This Row],[Section]],SubSill_Tier,2,FALSE),0)</f>
        <v>0</v>
      </c>
      <c r="L11961" s="9" t="str">
        <f t="shared" si="195"/>
        <v/>
      </c>
      <c r="M11961" s="205" t="str" cm="1">
        <f t="array" ref="M11961">_xlfn.IFS(NOT(ISERROR(VLOOKUP(Table5[[#This Row],[Section]],TB_notTB,1,FALSE))),"No",LEFT(Table5[[#This Row],[Section]],3)="ETB","PLS",LEFT(Table5[[#This Row],[Section]],1)="7","PDB",NOT(ISBLANK(Table5[[#This Row],[Section]])),"No")</f>
        <v>No</v>
      </c>
    </row>
    <row r="11962" spans="1:13" x14ac:dyDescent="0.25">
      <c r="A11962" s="130" t="s">
        <v>4633</v>
      </c>
      <c r="B11962" s="130" t="s">
        <v>4634</v>
      </c>
      <c r="C11962" s="130" t="s">
        <v>75</v>
      </c>
      <c r="D11962" s="131">
        <v>0.111</v>
      </c>
      <c r="E11962" s="132">
        <v>100</v>
      </c>
      <c r="F11962" s="132">
        <v>100</v>
      </c>
      <c r="G11962" s="126" t="s">
        <v>13914</v>
      </c>
      <c r="H11962" s="126" t="s">
        <v>21479</v>
      </c>
      <c r="I11962" s="126" t="s">
        <v>28699</v>
      </c>
      <c r="J11962" s="126" t="s">
        <v>26241</v>
      </c>
      <c r="K11962" s="9">
        <f>_xlfn.IFNA(VLOOKUP(Table5[[#This Row],[Section]],SubSill_Tier,2,FALSE),0)</f>
        <v>0</v>
      </c>
      <c r="L11962" s="9" t="str">
        <f t="shared" si="195"/>
        <v/>
      </c>
      <c r="M11962" s="205" t="str" cm="1">
        <f t="array" ref="M11962">_xlfn.IFS(NOT(ISERROR(VLOOKUP(Table5[[#This Row],[Section]],TB_notTB,1,FALSE))),"No",LEFT(Table5[[#This Row],[Section]],3)="ETB","PLS",LEFT(Table5[[#This Row],[Section]],1)="7","PDB",NOT(ISBLANK(Table5[[#This Row],[Section]])),"No")</f>
        <v>No</v>
      </c>
    </row>
    <row r="11963" spans="1:13" x14ac:dyDescent="0.25">
      <c r="A11963" s="130" t="s">
        <v>16861</v>
      </c>
      <c r="B11963" s="130" t="s">
        <v>22019</v>
      </c>
      <c r="C11963" s="130" t="s">
        <v>75</v>
      </c>
      <c r="D11963" s="131">
        <v>0.63700000000000001</v>
      </c>
      <c r="E11963" s="132">
        <v>224</v>
      </c>
      <c r="F11963" s="132">
        <v>107</v>
      </c>
      <c r="G11963" s="126" t="s">
        <v>16475</v>
      </c>
      <c r="H11963" s="126" t="s">
        <v>21296</v>
      </c>
      <c r="I11963" s="126" t="s">
        <v>21297</v>
      </c>
      <c r="J11963" s="126" t="s">
        <v>26338</v>
      </c>
      <c r="K11963" s="9">
        <f>_xlfn.IFNA(VLOOKUP(Table5[[#This Row],[Section]],SubSill_Tier,2,FALSE),0)</f>
        <v>0</v>
      </c>
      <c r="L11963" s="9" t="str">
        <f t="shared" si="195"/>
        <v/>
      </c>
      <c r="M11963" s="205" t="str" cm="1">
        <f t="array" ref="M11963">_xlfn.IFS(NOT(ISERROR(VLOOKUP(Table5[[#This Row],[Section]],TB_notTB,1,FALSE))),"No",LEFT(Table5[[#This Row],[Section]],3)="ETB","PLS",LEFT(Table5[[#This Row],[Section]],1)="7","PDB",NOT(ISBLANK(Table5[[#This Row],[Section]])),"No")</f>
        <v>No</v>
      </c>
    </row>
    <row r="11964" spans="1:13" x14ac:dyDescent="0.25">
      <c r="A11964" s="130" t="s">
        <v>16862</v>
      </c>
      <c r="B11964" s="130" t="s">
        <v>22460</v>
      </c>
      <c r="C11964" s="130" t="s">
        <v>75</v>
      </c>
      <c r="D11964" s="131">
        <v>0.73399999999999999</v>
      </c>
      <c r="E11964" s="132">
        <v>254</v>
      </c>
      <c r="F11964" s="132">
        <v>132</v>
      </c>
      <c r="G11964" s="126" t="s">
        <v>16475</v>
      </c>
      <c r="H11964" s="126" t="s">
        <v>21296</v>
      </c>
      <c r="I11964" s="126" t="s">
        <v>21297</v>
      </c>
      <c r="J11964" s="126" t="s">
        <v>26338</v>
      </c>
      <c r="K11964" s="9">
        <f>_xlfn.IFNA(VLOOKUP(Table5[[#This Row],[Section]],SubSill_Tier,2,FALSE),0)</f>
        <v>0</v>
      </c>
      <c r="L11964" s="9" t="str">
        <f t="shared" si="195"/>
        <v/>
      </c>
      <c r="M11964" s="205" t="str" cm="1">
        <f t="array" ref="M11964">_xlfn.IFS(NOT(ISERROR(VLOOKUP(Table5[[#This Row],[Section]],TB_notTB,1,FALSE))),"No",LEFT(Table5[[#This Row],[Section]],3)="ETB","PLS",LEFT(Table5[[#This Row],[Section]],1)="7","PDB",NOT(ISBLANK(Table5[[#This Row],[Section]])),"No")</f>
        <v>No</v>
      </c>
    </row>
    <row r="11965" spans="1:13" x14ac:dyDescent="0.25">
      <c r="A11965" s="130" t="s">
        <v>4635</v>
      </c>
      <c r="B11965" s="130" t="s">
        <v>4636</v>
      </c>
      <c r="C11965" s="130" t="s">
        <v>75</v>
      </c>
      <c r="D11965" s="131">
        <v>0.27500000000000002</v>
      </c>
      <c r="E11965" s="132">
        <v>134</v>
      </c>
      <c r="F11965" s="132">
        <v>100</v>
      </c>
      <c r="G11965" s="126" t="s">
        <v>13914</v>
      </c>
      <c r="H11965" s="126" t="s">
        <v>21479</v>
      </c>
      <c r="I11965" s="126" t="s">
        <v>28699</v>
      </c>
      <c r="J11965" s="126" t="s">
        <v>26241</v>
      </c>
      <c r="K11965" s="9">
        <f>_xlfn.IFNA(VLOOKUP(Table5[[#This Row],[Section]],SubSill_Tier,2,FALSE),0)</f>
        <v>0</v>
      </c>
      <c r="L11965" s="9" t="str">
        <f t="shared" si="195"/>
        <v/>
      </c>
      <c r="M11965" s="205" t="str" cm="1">
        <f t="array" ref="M11965">_xlfn.IFS(NOT(ISERROR(VLOOKUP(Table5[[#This Row],[Section]],TB_notTB,1,FALSE))),"No",LEFT(Table5[[#This Row],[Section]],3)="ETB","PLS",LEFT(Table5[[#This Row],[Section]],1)="7","PDB",NOT(ISBLANK(Table5[[#This Row],[Section]])),"No")</f>
        <v>No</v>
      </c>
    </row>
    <row r="11966" spans="1:13" x14ac:dyDescent="0.25">
      <c r="A11966" s="130" t="s">
        <v>4637</v>
      </c>
      <c r="B11966" s="130" t="s">
        <v>4638</v>
      </c>
      <c r="C11966" s="130" t="s">
        <v>98</v>
      </c>
      <c r="D11966" s="131">
        <v>0.44800000000000001</v>
      </c>
      <c r="E11966" s="132">
        <v>180</v>
      </c>
      <c r="F11966" s="132">
        <v>142</v>
      </c>
      <c r="G11966" s="126" t="s">
        <v>13914</v>
      </c>
      <c r="H11966" s="126" t="s">
        <v>21479</v>
      </c>
      <c r="I11966" s="126" t="s">
        <v>28699</v>
      </c>
      <c r="J11966" s="126" t="s">
        <v>26241</v>
      </c>
      <c r="K11966" s="9">
        <f>_xlfn.IFNA(VLOOKUP(Table5[[#This Row],[Section]],SubSill_Tier,2,FALSE),0)</f>
        <v>0</v>
      </c>
      <c r="L11966" s="9" t="str">
        <f t="shared" si="195"/>
        <v/>
      </c>
      <c r="M11966" s="205" t="str" cm="1">
        <f t="array" ref="M11966">_xlfn.IFS(NOT(ISERROR(VLOOKUP(Table5[[#This Row],[Section]],TB_notTB,1,FALSE))),"No",LEFT(Table5[[#This Row],[Section]],3)="ETB","PLS",LEFT(Table5[[#This Row],[Section]],1)="7","PDB",NOT(ISBLANK(Table5[[#This Row],[Section]])),"No")</f>
        <v>No</v>
      </c>
    </row>
    <row r="11967" spans="1:13" x14ac:dyDescent="0.25">
      <c r="A11967" s="130" t="s">
        <v>16863</v>
      </c>
      <c r="B11967" s="130" t="s">
        <v>16864</v>
      </c>
      <c r="C11967" s="130" t="s">
        <v>75</v>
      </c>
      <c r="D11967" s="131">
        <v>2.0329999999999999</v>
      </c>
      <c r="E11967" s="132">
        <v>686</v>
      </c>
      <c r="F11967" s="132">
        <v>278</v>
      </c>
      <c r="G11967" s="126" t="s">
        <v>16461</v>
      </c>
      <c r="H11967" s="126" t="s">
        <v>21292</v>
      </c>
      <c r="I11967" s="126" t="s">
        <v>21293</v>
      </c>
      <c r="J11967" s="126" t="s">
        <v>26338</v>
      </c>
      <c r="K11967" s="9">
        <f>_xlfn.IFNA(VLOOKUP(Table5[[#This Row],[Section]],SubSill_Tier,2,FALSE),0)</f>
        <v>0</v>
      </c>
      <c r="L11967" s="9" t="str">
        <f t="shared" si="195"/>
        <v/>
      </c>
      <c r="M11967" s="205" t="str" cm="1">
        <f t="array" ref="M11967">_xlfn.IFS(NOT(ISERROR(VLOOKUP(Table5[[#This Row],[Section]],TB_notTB,1,FALSE))),"No",LEFT(Table5[[#This Row],[Section]],3)="ETB","PLS",LEFT(Table5[[#This Row],[Section]],1)="7","PDB",NOT(ISBLANK(Table5[[#This Row],[Section]])),"No")</f>
        <v>No</v>
      </c>
    </row>
    <row r="11968" spans="1:13" x14ac:dyDescent="0.25">
      <c r="A11968" s="130" t="s">
        <v>16865</v>
      </c>
      <c r="B11968" s="130" t="s">
        <v>22020</v>
      </c>
      <c r="C11968" s="130" t="s">
        <v>75</v>
      </c>
      <c r="D11968" s="131">
        <v>0.435</v>
      </c>
      <c r="E11968" s="132">
        <v>226</v>
      </c>
      <c r="F11968" s="132">
        <v>197</v>
      </c>
      <c r="G11968" s="126" t="s">
        <v>13806</v>
      </c>
      <c r="H11968" s="126" t="s">
        <v>21265</v>
      </c>
      <c r="I11968" s="126" t="s">
        <v>27185</v>
      </c>
      <c r="J11968" s="126" t="s">
        <v>26241</v>
      </c>
      <c r="K11968" s="9">
        <f>_xlfn.IFNA(VLOOKUP(Table5[[#This Row],[Section]],SubSill_Tier,2,FALSE),0)</f>
        <v>0</v>
      </c>
      <c r="L11968" s="9" t="str">
        <f t="shared" si="195"/>
        <v/>
      </c>
      <c r="M11968" s="205" t="str" cm="1">
        <f t="array" ref="M11968">_xlfn.IFS(NOT(ISERROR(VLOOKUP(Table5[[#This Row],[Section]],TB_notTB,1,FALSE))),"No",LEFT(Table5[[#This Row],[Section]],3)="ETB","PLS",LEFT(Table5[[#This Row],[Section]],1)="7","PDB",NOT(ISBLANK(Table5[[#This Row],[Section]])),"No")</f>
        <v>No</v>
      </c>
    </row>
    <row r="11969" spans="1:13" x14ac:dyDescent="0.25">
      <c r="A11969" s="130" t="s">
        <v>16866</v>
      </c>
      <c r="B11969" s="130" t="s">
        <v>21509</v>
      </c>
      <c r="C11969" s="130" t="s">
        <v>75</v>
      </c>
      <c r="D11969" s="131">
        <v>0.14599999999999999</v>
      </c>
      <c r="E11969" s="132">
        <v>100</v>
      </c>
      <c r="F11969" s="132">
        <v>100</v>
      </c>
      <c r="G11969" s="126" t="s">
        <v>13776</v>
      </c>
      <c r="H11969" s="126" t="s">
        <v>20231</v>
      </c>
      <c r="I11969" s="126" t="s">
        <v>21143</v>
      </c>
      <c r="J11969" s="126" t="s">
        <v>26256</v>
      </c>
      <c r="K11969" s="9">
        <f>_xlfn.IFNA(VLOOKUP(Table5[[#This Row],[Section]],SubSill_Tier,2,FALSE),0)</f>
        <v>0</v>
      </c>
      <c r="L11969" s="9" t="str">
        <f t="shared" si="195"/>
        <v/>
      </c>
      <c r="M11969" s="205" t="str" cm="1">
        <f t="array" ref="M11969">_xlfn.IFS(NOT(ISERROR(VLOOKUP(Table5[[#This Row],[Section]],TB_notTB,1,FALSE))),"No",LEFT(Table5[[#This Row],[Section]],3)="ETB","PLS",LEFT(Table5[[#This Row],[Section]],1)="7","PDB",NOT(ISBLANK(Table5[[#This Row],[Section]])),"No")</f>
        <v>No</v>
      </c>
    </row>
    <row r="11970" spans="1:13" x14ac:dyDescent="0.25">
      <c r="A11970" s="130" t="s">
        <v>4639</v>
      </c>
      <c r="B11970" s="130" t="s">
        <v>4640</v>
      </c>
      <c r="C11970" s="130" t="s">
        <v>75</v>
      </c>
      <c r="D11970" s="131">
        <v>2.3170000000000002</v>
      </c>
      <c r="E11970" s="132">
        <v>768</v>
      </c>
      <c r="F11970" s="132">
        <v>309</v>
      </c>
      <c r="G11970" s="126" t="s">
        <v>13918</v>
      </c>
      <c r="H11970" s="126" t="s">
        <v>20573</v>
      </c>
      <c r="I11970" s="126" t="s">
        <v>20574</v>
      </c>
      <c r="J11970" s="126" t="s">
        <v>26241</v>
      </c>
      <c r="K11970" s="9">
        <f>_xlfn.IFNA(VLOOKUP(Table5[[#This Row],[Section]],SubSill_Tier,2,FALSE),0)</f>
        <v>0</v>
      </c>
      <c r="L11970" s="9" t="str">
        <f t="shared" si="195"/>
        <v/>
      </c>
      <c r="M11970" s="205" t="str" cm="1">
        <f t="array" ref="M11970">_xlfn.IFS(NOT(ISERROR(VLOOKUP(Table5[[#This Row],[Section]],TB_notTB,1,FALSE))),"No",LEFT(Table5[[#This Row],[Section]],3)="ETB","PLS",LEFT(Table5[[#This Row],[Section]],1)="7","PDB",NOT(ISBLANK(Table5[[#This Row],[Section]])),"No")</f>
        <v>No</v>
      </c>
    </row>
    <row r="11971" spans="1:13" x14ac:dyDescent="0.25">
      <c r="A11971" s="130" t="s">
        <v>16867</v>
      </c>
      <c r="B11971" s="130" t="s">
        <v>22021</v>
      </c>
      <c r="C11971" s="130" t="s">
        <v>75</v>
      </c>
      <c r="D11971" s="131">
        <v>0.91800000000000004</v>
      </c>
      <c r="E11971" s="132">
        <v>448</v>
      </c>
      <c r="F11971" s="132">
        <v>102</v>
      </c>
      <c r="G11971" s="126" t="s">
        <v>13806</v>
      </c>
      <c r="H11971" s="126" t="s">
        <v>21265</v>
      </c>
      <c r="I11971" s="126" t="s">
        <v>27185</v>
      </c>
      <c r="J11971" s="126" t="s">
        <v>26241</v>
      </c>
      <c r="K11971" s="9">
        <f>_xlfn.IFNA(VLOOKUP(Table5[[#This Row],[Section]],SubSill_Tier,2,FALSE),0)</f>
        <v>0</v>
      </c>
      <c r="L11971" s="9" t="str">
        <f t="shared" si="195"/>
        <v/>
      </c>
      <c r="M11971" s="205" t="str" cm="1">
        <f t="array" ref="M11971">_xlfn.IFS(NOT(ISERROR(VLOOKUP(Table5[[#This Row],[Section]],TB_notTB,1,FALSE))),"No",LEFT(Table5[[#This Row],[Section]],3)="ETB","PLS",LEFT(Table5[[#This Row],[Section]],1)="7","PDB",NOT(ISBLANK(Table5[[#This Row],[Section]])),"No")</f>
        <v>No</v>
      </c>
    </row>
    <row r="11972" spans="1:13" x14ac:dyDescent="0.25">
      <c r="A11972" s="130" t="s">
        <v>16868</v>
      </c>
      <c r="B11972" s="130" t="s">
        <v>22022</v>
      </c>
      <c r="C11972" s="130" t="s">
        <v>75</v>
      </c>
      <c r="D11972" s="131">
        <v>0.624</v>
      </c>
      <c r="E11972" s="132">
        <v>260</v>
      </c>
      <c r="F11972" s="132">
        <v>100</v>
      </c>
      <c r="G11972" s="126" t="s">
        <v>13806</v>
      </c>
      <c r="H11972" s="126" t="s">
        <v>21265</v>
      </c>
      <c r="I11972" s="126" t="s">
        <v>27185</v>
      </c>
      <c r="J11972" s="126" t="s">
        <v>26241</v>
      </c>
      <c r="K11972" s="9">
        <f>_xlfn.IFNA(VLOOKUP(Table5[[#This Row],[Section]],SubSill_Tier,2,FALSE),0)</f>
        <v>0</v>
      </c>
      <c r="L11972" s="9" t="str">
        <f t="shared" ref="L11972:L12035" si="196">IFERROR(IF(LEFT(G11972,2)="AI",IF(_xlfn.NUMBERVALUE(IFERROR(LEFT(IF(ISERROR(FIND("X",UPPER(B11972))),UPPER(B11972),RIGHT(UPPER(B11972),LEN(UPPER(B11972))-FIND("~",SUBSTITUTE(UPPER(B11972),"X","~",LEN(UPPER(B11972))-LEN(SUBSTITUTE(UPPER(B11972),"X","")))))),FIND(" ",IF(ISERROR(FIND("X",UPPER(B11972))),UPPER(B11972),RIGHT(UPPER(B11972),LEN(UPPER(B11972))-FIND("~",SUBSTITUTE(UPPER(B11972),"X","~",LEN(UPPER(B11972))-LEN(SUBSTITUTE(UPPER(B11972),"X","")))))),1)-1),IF(ISERROR(FIND("X",UPPER(B11972))),UPPER(B11972),RIGHT(UPPER(B11972),LEN(UPPER(B11972))-FIND("~",SUBSTITUTE(UPPER(B11972),"X","~",LEN(UPPER(B11972))-LEN(SUBSTITUTE(UPPER(B11972),"X",""))))))),".")&gt;=5,"Wall",""),""),"")</f>
        <v/>
      </c>
      <c r="M11972" s="205" t="str" cm="1">
        <f t="array" ref="M11972">_xlfn.IFS(NOT(ISERROR(VLOOKUP(Table5[[#This Row],[Section]],TB_notTB,1,FALSE))),"No",LEFT(Table5[[#This Row],[Section]],3)="ETB","PLS",LEFT(Table5[[#This Row],[Section]],1)="7","PDB",NOT(ISBLANK(Table5[[#This Row],[Section]])),"No")</f>
        <v>No</v>
      </c>
    </row>
    <row r="11973" spans="1:13" x14ac:dyDescent="0.25">
      <c r="A11973" s="130" t="s">
        <v>16869</v>
      </c>
      <c r="B11973" s="130" t="s">
        <v>22023</v>
      </c>
      <c r="C11973" s="130" t="s">
        <v>75</v>
      </c>
      <c r="D11973" s="131">
        <v>0.56200000000000006</v>
      </c>
      <c r="E11973" s="132">
        <v>267</v>
      </c>
      <c r="F11973" s="132">
        <v>245</v>
      </c>
      <c r="G11973" s="126" t="s">
        <v>13806</v>
      </c>
      <c r="H11973" s="126" t="s">
        <v>21265</v>
      </c>
      <c r="I11973" s="126" t="s">
        <v>27185</v>
      </c>
      <c r="J11973" s="126" t="s">
        <v>26241</v>
      </c>
      <c r="K11973" s="9">
        <f>_xlfn.IFNA(VLOOKUP(Table5[[#This Row],[Section]],SubSill_Tier,2,FALSE),0)</f>
        <v>0</v>
      </c>
      <c r="L11973" s="9" t="str">
        <f t="shared" si="196"/>
        <v/>
      </c>
      <c r="M11973" s="205" t="str" cm="1">
        <f t="array" ref="M11973">_xlfn.IFS(NOT(ISERROR(VLOOKUP(Table5[[#This Row],[Section]],TB_notTB,1,FALSE))),"No",LEFT(Table5[[#This Row],[Section]],3)="ETB","PLS",LEFT(Table5[[#This Row],[Section]],1)="7","PDB",NOT(ISBLANK(Table5[[#This Row],[Section]])),"No")</f>
        <v>No</v>
      </c>
    </row>
    <row r="11974" spans="1:13" x14ac:dyDescent="0.25">
      <c r="A11974" s="130" t="s">
        <v>16870</v>
      </c>
      <c r="B11974" s="130" t="s">
        <v>16871</v>
      </c>
      <c r="C11974" s="130" t="s">
        <v>75</v>
      </c>
      <c r="D11974" s="131">
        <v>0.113</v>
      </c>
      <c r="E11974" s="132">
        <v>100</v>
      </c>
      <c r="F11974" s="132">
        <v>100</v>
      </c>
      <c r="G11974" s="126" t="s">
        <v>13806</v>
      </c>
      <c r="H11974" s="126" t="s">
        <v>21265</v>
      </c>
      <c r="I11974" s="126" t="s">
        <v>27185</v>
      </c>
      <c r="J11974" s="126" t="s">
        <v>26241</v>
      </c>
      <c r="K11974" s="9">
        <f>_xlfn.IFNA(VLOOKUP(Table5[[#This Row],[Section]],SubSill_Tier,2,FALSE),0)</f>
        <v>0</v>
      </c>
      <c r="L11974" s="9" t="str">
        <f t="shared" si="196"/>
        <v/>
      </c>
      <c r="M11974" s="205" t="str" cm="1">
        <f t="array" ref="M11974">_xlfn.IFS(NOT(ISERROR(VLOOKUP(Table5[[#This Row],[Section]],TB_notTB,1,FALSE))),"No",LEFT(Table5[[#This Row],[Section]],3)="ETB","PLS",LEFT(Table5[[#This Row],[Section]],1)="7","PDB",NOT(ISBLANK(Table5[[#This Row],[Section]])),"No")</f>
        <v>No</v>
      </c>
    </row>
    <row r="11975" spans="1:13" x14ac:dyDescent="0.25">
      <c r="A11975" s="130" t="s">
        <v>16872</v>
      </c>
      <c r="B11975" s="130" t="s">
        <v>16873</v>
      </c>
      <c r="C11975" s="130" t="s">
        <v>75</v>
      </c>
      <c r="D11975" s="131">
        <v>1.863</v>
      </c>
      <c r="E11975" s="132">
        <v>849</v>
      </c>
      <c r="F11975" s="132">
        <v>284</v>
      </c>
      <c r="G11975" s="126" t="s">
        <v>16461</v>
      </c>
      <c r="H11975" s="126" t="s">
        <v>21292</v>
      </c>
      <c r="I11975" s="126" t="s">
        <v>21293</v>
      </c>
      <c r="J11975" s="126" t="s">
        <v>26338</v>
      </c>
      <c r="K11975" s="9">
        <f>_xlfn.IFNA(VLOOKUP(Table5[[#This Row],[Section]],SubSill_Tier,2,FALSE),0)</f>
        <v>0</v>
      </c>
      <c r="L11975" s="9" t="str">
        <f t="shared" si="196"/>
        <v/>
      </c>
      <c r="M11975" s="205" t="str" cm="1">
        <f t="array" ref="M11975">_xlfn.IFS(NOT(ISERROR(VLOOKUP(Table5[[#This Row],[Section]],TB_notTB,1,FALSE))),"No",LEFT(Table5[[#This Row],[Section]],3)="ETB","PLS",LEFT(Table5[[#This Row],[Section]],1)="7","PDB",NOT(ISBLANK(Table5[[#This Row],[Section]])),"No")</f>
        <v>No</v>
      </c>
    </row>
    <row r="11976" spans="1:13" x14ac:dyDescent="0.25">
      <c r="A11976" s="130" t="s">
        <v>4641</v>
      </c>
      <c r="B11976" s="130" t="s">
        <v>4642</v>
      </c>
      <c r="C11976" s="130" t="s">
        <v>98</v>
      </c>
      <c r="D11976" s="131">
        <v>0.55400000000000005</v>
      </c>
      <c r="E11976" s="132">
        <v>193</v>
      </c>
      <c r="F11976" s="132">
        <v>122</v>
      </c>
      <c r="G11976" s="126" t="s">
        <v>13920</v>
      </c>
      <c r="H11976" s="126" t="s">
        <v>20577</v>
      </c>
      <c r="I11976" s="126" t="s">
        <v>20108</v>
      </c>
      <c r="J11976" s="126" t="s">
        <v>26241</v>
      </c>
      <c r="K11976" s="9">
        <f>_xlfn.IFNA(VLOOKUP(Table5[[#This Row],[Section]],SubSill_Tier,2,FALSE),0)</f>
        <v>0</v>
      </c>
      <c r="L11976" s="9" t="str">
        <f t="shared" si="196"/>
        <v/>
      </c>
      <c r="M11976" s="205" t="str" cm="1">
        <f t="array" ref="M11976">_xlfn.IFS(NOT(ISERROR(VLOOKUP(Table5[[#This Row],[Section]],TB_notTB,1,FALSE))),"No",LEFT(Table5[[#This Row],[Section]],3)="ETB","PLS",LEFT(Table5[[#This Row],[Section]],1)="7","PDB",NOT(ISBLANK(Table5[[#This Row],[Section]])),"No")</f>
        <v>No</v>
      </c>
    </row>
    <row r="11977" spans="1:13" x14ac:dyDescent="0.25">
      <c r="A11977" s="130" t="s">
        <v>4643</v>
      </c>
      <c r="B11977" s="130" t="s">
        <v>4644</v>
      </c>
      <c r="C11977" s="130" t="s">
        <v>98</v>
      </c>
      <c r="D11977" s="131">
        <v>0.22700000000000001</v>
      </c>
      <c r="E11977" s="132">
        <v>134</v>
      </c>
      <c r="F11977" s="132">
        <v>110</v>
      </c>
      <c r="G11977" s="126" t="s">
        <v>13920</v>
      </c>
      <c r="H11977" s="126" t="s">
        <v>20577</v>
      </c>
      <c r="I11977" s="126" t="s">
        <v>20108</v>
      </c>
      <c r="J11977" s="126" t="s">
        <v>26241</v>
      </c>
      <c r="K11977" s="9">
        <f>_xlfn.IFNA(VLOOKUP(Table5[[#This Row],[Section]],SubSill_Tier,2,FALSE),0)</f>
        <v>0</v>
      </c>
      <c r="L11977" s="9" t="str">
        <f t="shared" si="196"/>
        <v/>
      </c>
      <c r="M11977" s="205" t="str" cm="1">
        <f t="array" ref="M11977">_xlfn.IFS(NOT(ISERROR(VLOOKUP(Table5[[#This Row],[Section]],TB_notTB,1,FALSE))),"No",LEFT(Table5[[#This Row],[Section]],3)="ETB","PLS",LEFT(Table5[[#This Row],[Section]],1)="7","PDB",NOT(ISBLANK(Table5[[#This Row],[Section]])),"No")</f>
        <v>No</v>
      </c>
    </row>
    <row r="11978" spans="1:13" x14ac:dyDescent="0.25">
      <c r="A11978" s="130" t="s">
        <v>4645</v>
      </c>
      <c r="B11978" s="130" t="s">
        <v>4646</v>
      </c>
      <c r="C11978" s="130" t="s">
        <v>98</v>
      </c>
      <c r="D11978" s="131">
        <v>0.68600000000000005</v>
      </c>
      <c r="E11978" s="132">
        <v>365</v>
      </c>
      <c r="F11978" s="132">
        <v>128</v>
      </c>
      <c r="G11978" s="126" t="s">
        <v>13920</v>
      </c>
      <c r="H11978" s="126" t="s">
        <v>20577</v>
      </c>
      <c r="I11978" s="126" t="s">
        <v>20108</v>
      </c>
      <c r="J11978" s="126" t="s">
        <v>26241</v>
      </c>
      <c r="K11978" s="9">
        <f>_xlfn.IFNA(VLOOKUP(Table5[[#This Row],[Section]],SubSill_Tier,2,FALSE),0)</f>
        <v>0</v>
      </c>
      <c r="L11978" s="9" t="str">
        <f t="shared" si="196"/>
        <v/>
      </c>
      <c r="M11978" s="205" t="str" cm="1">
        <f t="array" ref="M11978">_xlfn.IFS(NOT(ISERROR(VLOOKUP(Table5[[#This Row],[Section]],TB_notTB,1,FALSE))),"No",LEFT(Table5[[#This Row],[Section]],3)="ETB","PLS",LEFT(Table5[[#This Row],[Section]],1)="7","PDB",NOT(ISBLANK(Table5[[#This Row],[Section]])),"No")</f>
        <v>No</v>
      </c>
    </row>
    <row r="11979" spans="1:13" x14ac:dyDescent="0.25">
      <c r="A11979" s="130" t="s">
        <v>4647</v>
      </c>
      <c r="B11979" s="130" t="s">
        <v>4648</v>
      </c>
      <c r="C11979" s="130" t="s">
        <v>98</v>
      </c>
      <c r="D11979" s="131">
        <v>1.407</v>
      </c>
      <c r="E11979" s="132">
        <v>366</v>
      </c>
      <c r="F11979" s="132">
        <v>257</v>
      </c>
      <c r="G11979" s="126" t="s">
        <v>13920</v>
      </c>
      <c r="H11979" s="126" t="s">
        <v>20577</v>
      </c>
      <c r="I11979" s="126" t="s">
        <v>20108</v>
      </c>
      <c r="J11979" s="126" t="s">
        <v>26241</v>
      </c>
      <c r="K11979" s="9">
        <f>_xlfn.IFNA(VLOOKUP(Table5[[#This Row],[Section]],SubSill_Tier,2,FALSE),0)</f>
        <v>0</v>
      </c>
      <c r="L11979" s="9" t="str">
        <f t="shared" si="196"/>
        <v/>
      </c>
      <c r="M11979" s="205" t="str" cm="1">
        <f t="array" ref="M11979">_xlfn.IFS(NOT(ISERROR(VLOOKUP(Table5[[#This Row],[Section]],TB_notTB,1,FALSE))),"No",LEFT(Table5[[#This Row],[Section]],3)="ETB","PLS",LEFT(Table5[[#This Row],[Section]],1)="7","PDB",NOT(ISBLANK(Table5[[#This Row],[Section]])),"No")</f>
        <v>No</v>
      </c>
    </row>
    <row r="11980" spans="1:13" x14ac:dyDescent="0.25">
      <c r="A11980" s="130" t="s">
        <v>4649</v>
      </c>
      <c r="B11980" s="130" t="s">
        <v>4650</v>
      </c>
      <c r="C11980" s="130" t="s">
        <v>98</v>
      </c>
      <c r="D11980" s="131">
        <v>1.0720000000000001</v>
      </c>
      <c r="E11980" s="132">
        <v>550</v>
      </c>
      <c r="F11980" s="132">
        <v>340</v>
      </c>
      <c r="G11980" s="126" t="s">
        <v>13920</v>
      </c>
      <c r="H11980" s="126" t="s">
        <v>20577</v>
      </c>
      <c r="I11980" s="126" t="s">
        <v>20108</v>
      </c>
      <c r="J11980" s="126" t="s">
        <v>26241</v>
      </c>
      <c r="K11980" s="9">
        <f>_xlfn.IFNA(VLOOKUP(Table5[[#This Row],[Section]],SubSill_Tier,2,FALSE),0)</f>
        <v>0</v>
      </c>
      <c r="L11980" s="9" t="str">
        <f t="shared" si="196"/>
        <v/>
      </c>
      <c r="M11980" s="205" t="str" cm="1">
        <f t="array" ref="M11980">_xlfn.IFS(NOT(ISERROR(VLOOKUP(Table5[[#This Row],[Section]],TB_notTB,1,FALSE))),"No",LEFT(Table5[[#This Row],[Section]],3)="ETB","PLS",LEFT(Table5[[#This Row],[Section]],1)="7","PDB",NOT(ISBLANK(Table5[[#This Row],[Section]])),"No")</f>
        <v>No</v>
      </c>
    </row>
    <row r="11981" spans="1:13" x14ac:dyDescent="0.25">
      <c r="A11981" s="130" t="s">
        <v>4651</v>
      </c>
      <c r="B11981" s="130" t="s">
        <v>4652</v>
      </c>
      <c r="C11981" s="130" t="s">
        <v>98</v>
      </c>
      <c r="D11981" s="131">
        <v>0.63500000000000001</v>
      </c>
      <c r="E11981" s="132">
        <v>246</v>
      </c>
      <c r="F11981" s="132">
        <v>133</v>
      </c>
      <c r="G11981" s="126" t="s">
        <v>13920</v>
      </c>
      <c r="H11981" s="126" t="s">
        <v>20577</v>
      </c>
      <c r="I11981" s="126" t="s">
        <v>20108</v>
      </c>
      <c r="J11981" s="126" t="s">
        <v>26241</v>
      </c>
      <c r="K11981" s="9">
        <f>_xlfn.IFNA(VLOOKUP(Table5[[#This Row],[Section]],SubSill_Tier,2,FALSE),0)</f>
        <v>0</v>
      </c>
      <c r="L11981" s="9" t="str">
        <f t="shared" si="196"/>
        <v/>
      </c>
      <c r="M11981" s="205" t="str" cm="1">
        <f t="array" ref="M11981">_xlfn.IFS(NOT(ISERROR(VLOOKUP(Table5[[#This Row],[Section]],TB_notTB,1,FALSE))),"No",LEFT(Table5[[#This Row],[Section]],3)="ETB","PLS",LEFT(Table5[[#This Row],[Section]],1)="7","PDB",NOT(ISBLANK(Table5[[#This Row],[Section]])),"No")</f>
        <v>No</v>
      </c>
    </row>
    <row r="11982" spans="1:13" x14ac:dyDescent="0.25">
      <c r="A11982" s="130" t="s">
        <v>4653</v>
      </c>
      <c r="B11982" s="130" t="s">
        <v>4654</v>
      </c>
      <c r="C11982" s="130" t="s">
        <v>98</v>
      </c>
      <c r="D11982" s="131">
        <v>1.264</v>
      </c>
      <c r="E11982" s="132">
        <v>368</v>
      </c>
      <c r="F11982" s="132">
        <v>255</v>
      </c>
      <c r="G11982" s="126" t="s">
        <v>13920</v>
      </c>
      <c r="H11982" s="126" t="s">
        <v>20577</v>
      </c>
      <c r="I11982" s="126" t="s">
        <v>20108</v>
      </c>
      <c r="J11982" s="126" t="s">
        <v>26241</v>
      </c>
      <c r="K11982" s="9">
        <f>_xlfn.IFNA(VLOOKUP(Table5[[#This Row],[Section]],SubSill_Tier,2,FALSE),0)</f>
        <v>0</v>
      </c>
      <c r="L11982" s="9" t="str">
        <f t="shared" si="196"/>
        <v/>
      </c>
      <c r="M11982" s="205" t="str" cm="1">
        <f t="array" ref="M11982">_xlfn.IFS(NOT(ISERROR(VLOOKUP(Table5[[#This Row],[Section]],TB_notTB,1,FALSE))),"No",LEFT(Table5[[#This Row],[Section]],3)="ETB","PLS",LEFT(Table5[[#This Row],[Section]],1)="7","PDB",NOT(ISBLANK(Table5[[#This Row],[Section]])),"No")</f>
        <v>No</v>
      </c>
    </row>
    <row r="11983" spans="1:13" x14ac:dyDescent="0.25">
      <c r="A11983" s="130" t="s">
        <v>4655</v>
      </c>
      <c r="B11983" s="130" t="s">
        <v>4644</v>
      </c>
      <c r="C11983" s="130" t="s">
        <v>98</v>
      </c>
      <c r="D11983" s="131">
        <v>0.186</v>
      </c>
      <c r="E11983" s="132">
        <v>116</v>
      </c>
      <c r="F11983" s="132">
        <v>100</v>
      </c>
      <c r="G11983" s="126" t="s">
        <v>13920</v>
      </c>
      <c r="H11983" s="126" t="s">
        <v>20577</v>
      </c>
      <c r="I11983" s="126" t="s">
        <v>20108</v>
      </c>
      <c r="J11983" s="126" t="s">
        <v>26241</v>
      </c>
      <c r="K11983" s="9">
        <f>_xlfn.IFNA(VLOOKUP(Table5[[#This Row],[Section]],SubSill_Tier,2,FALSE),0)</f>
        <v>0</v>
      </c>
      <c r="L11983" s="9" t="str">
        <f t="shared" si="196"/>
        <v/>
      </c>
      <c r="M11983" s="205" t="str" cm="1">
        <f t="array" ref="M11983">_xlfn.IFS(NOT(ISERROR(VLOOKUP(Table5[[#This Row],[Section]],TB_notTB,1,FALSE))),"No",LEFT(Table5[[#This Row],[Section]],3)="ETB","PLS",LEFT(Table5[[#This Row],[Section]],1)="7","PDB",NOT(ISBLANK(Table5[[#This Row],[Section]])),"No")</f>
        <v>No</v>
      </c>
    </row>
    <row r="11984" spans="1:13" x14ac:dyDescent="0.25">
      <c r="A11984" s="130" t="s">
        <v>4656</v>
      </c>
      <c r="B11984" s="130" t="s">
        <v>4657</v>
      </c>
      <c r="C11984" s="130" t="s">
        <v>98</v>
      </c>
      <c r="D11984" s="131">
        <v>0.13200000000000001</v>
      </c>
      <c r="E11984" s="132">
        <v>100</v>
      </c>
      <c r="F11984" s="132">
        <v>100</v>
      </c>
      <c r="G11984" s="126" t="s">
        <v>13920</v>
      </c>
      <c r="H11984" s="126" t="s">
        <v>20577</v>
      </c>
      <c r="I11984" s="126" t="s">
        <v>20108</v>
      </c>
      <c r="J11984" s="126" t="s">
        <v>26241</v>
      </c>
      <c r="K11984" s="9">
        <f>_xlfn.IFNA(VLOOKUP(Table5[[#This Row],[Section]],SubSill_Tier,2,FALSE),0)</f>
        <v>0</v>
      </c>
      <c r="L11984" s="9" t="str">
        <f t="shared" si="196"/>
        <v/>
      </c>
      <c r="M11984" s="205" t="str" cm="1">
        <f t="array" ref="M11984">_xlfn.IFS(NOT(ISERROR(VLOOKUP(Table5[[#This Row],[Section]],TB_notTB,1,FALSE))),"No",LEFT(Table5[[#This Row],[Section]],3)="ETB","PLS",LEFT(Table5[[#This Row],[Section]],1)="7","PDB",NOT(ISBLANK(Table5[[#This Row],[Section]])),"No")</f>
        <v>No</v>
      </c>
    </row>
    <row r="11985" spans="1:13" x14ac:dyDescent="0.25">
      <c r="A11985" s="130" t="s">
        <v>4658</v>
      </c>
      <c r="B11985" s="130" t="s">
        <v>4659</v>
      </c>
      <c r="C11985" s="130" t="s">
        <v>98</v>
      </c>
      <c r="D11985" s="131">
        <v>0.505</v>
      </c>
      <c r="E11985" s="132">
        <v>276</v>
      </c>
      <c r="F11985" s="132">
        <v>101</v>
      </c>
      <c r="G11985" s="126" t="s">
        <v>13920</v>
      </c>
      <c r="H11985" s="126" t="s">
        <v>20577</v>
      </c>
      <c r="I11985" s="126" t="s">
        <v>20108</v>
      </c>
      <c r="J11985" s="126" t="s">
        <v>26241</v>
      </c>
      <c r="K11985" s="9">
        <f>_xlfn.IFNA(VLOOKUP(Table5[[#This Row],[Section]],SubSill_Tier,2,FALSE),0)</f>
        <v>0</v>
      </c>
      <c r="L11985" s="9" t="str">
        <f t="shared" si="196"/>
        <v/>
      </c>
      <c r="M11985" s="205" t="str" cm="1">
        <f t="array" ref="M11985">_xlfn.IFS(NOT(ISERROR(VLOOKUP(Table5[[#This Row],[Section]],TB_notTB,1,FALSE))),"No",LEFT(Table5[[#This Row],[Section]],3)="ETB","PLS",LEFT(Table5[[#This Row],[Section]],1)="7","PDB",NOT(ISBLANK(Table5[[#This Row],[Section]])),"No")</f>
        <v>No</v>
      </c>
    </row>
    <row r="11986" spans="1:13" x14ac:dyDescent="0.25">
      <c r="A11986" s="130" t="s">
        <v>4660</v>
      </c>
      <c r="B11986" s="130" t="s">
        <v>4661</v>
      </c>
      <c r="C11986" s="130" t="s">
        <v>98</v>
      </c>
      <c r="D11986" s="131">
        <v>1.3069999999999999</v>
      </c>
      <c r="E11986" s="132">
        <v>383</v>
      </c>
      <c r="F11986" s="132">
        <v>331</v>
      </c>
      <c r="G11986" s="126" t="s">
        <v>13920</v>
      </c>
      <c r="H11986" s="126" t="s">
        <v>20577</v>
      </c>
      <c r="I11986" s="126" t="s">
        <v>20108</v>
      </c>
      <c r="J11986" s="126" t="s">
        <v>26241</v>
      </c>
      <c r="K11986" s="9">
        <f>_xlfn.IFNA(VLOOKUP(Table5[[#This Row],[Section]],SubSill_Tier,2,FALSE),0)</f>
        <v>0</v>
      </c>
      <c r="L11986" s="9" t="str">
        <f t="shared" si="196"/>
        <v/>
      </c>
      <c r="M11986" s="205" t="str" cm="1">
        <f t="array" ref="M11986">_xlfn.IFS(NOT(ISERROR(VLOOKUP(Table5[[#This Row],[Section]],TB_notTB,1,FALSE))),"No",LEFT(Table5[[#This Row],[Section]],3)="ETB","PLS",LEFT(Table5[[#This Row],[Section]],1)="7","PDB",NOT(ISBLANK(Table5[[#This Row],[Section]])),"No")</f>
        <v>No</v>
      </c>
    </row>
    <row r="11987" spans="1:13" x14ac:dyDescent="0.25">
      <c r="A11987" s="130" t="s">
        <v>4662</v>
      </c>
      <c r="B11987" s="130" t="s">
        <v>4663</v>
      </c>
      <c r="C11987" s="130" t="s">
        <v>98</v>
      </c>
      <c r="D11987" s="131">
        <v>0.41599999999999998</v>
      </c>
      <c r="E11987" s="132">
        <v>172</v>
      </c>
      <c r="F11987" s="132">
        <v>100</v>
      </c>
      <c r="G11987" s="126" t="s">
        <v>13920</v>
      </c>
      <c r="H11987" s="126" t="s">
        <v>20577</v>
      </c>
      <c r="I11987" s="126" t="s">
        <v>20108</v>
      </c>
      <c r="J11987" s="126" t="s">
        <v>26241</v>
      </c>
      <c r="K11987" s="9">
        <f>_xlfn.IFNA(VLOOKUP(Table5[[#This Row],[Section]],SubSill_Tier,2,FALSE),0)</f>
        <v>0</v>
      </c>
      <c r="L11987" s="9" t="str">
        <f t="shared" si="196"/>
        <v/>
      </c>
      <c r="M11987" s="205" t="str" cm="1">
        <f t="array" ref="M11987">_xlfn.IFS(NOT(ISERROR(VLOOKUP(Table5[[#This Row],[Section]],TB_notTB,1,FALSE))),"No",LEFT(Table5[[#This Row],[Section]],3)="ETB","PLS",LEFT(Table5[[#This Row],[Section]],1)="7","PDB",NOT(ISBLANK(Table5[[#This Row],[Section]])),"No")</f>
        <v>No</v>
      </c>
    </row>
    <row r="11988" spans="1:13" x14ac:dyDescent="0.25">
      <c r="A11988" s="130" t="s">
        <v>4664</v>
      </c>
      <c r="B11988" s="130" t="s">
        <v>4665</v>
      </c>
      <c r="C11988" s="130" t="s">
        <v>98</v>
      </c>
      <c r="D11988" s="131">
        <v>0.16200000000000001</v>
      </c>
      <c r="E11988" s="132">
        <v>100</v>
      </c>
      <c r="F11988" s="132">
        <v>100</v>
      </c>
      <c r="G11988" s="126" t="s">
        <v>13920</v>
      </c>
      <c r="H11988" s="126" t="s">
        <v>20577</v>
      </c>
      <c r="I11988" s="126" t="s">
        <v>20108</v>
      </c>
      <c r="J11988" s="126" t="s">
        <v>26241</v>
      </c>
      <c r="K11988" s="9">
        <f>_xlfn.IFNA(VLOOKUP(Table5[[#This Row],[Section]],SubSill_Tier,2,FALSE),0)</f>
        <v>0</v>
      </c>
      <c r="L11988" s="9" t="str">
        <f t="shared" si="196"/>
        <v/>
      </c>
      <c r="M11988" s="205" t="str" cm="1">
        <f t="array" ref="M11988">_xlfn.IFS(NOT(ISERROR(VLOOKUP(Table5[[#This Row],[Section]],TB_notTB,1,FALSE))),"No",LEFT(Table5[[#This Row],[Section]],3)="ETB","PLS",LEFT(Table5[[#This Row],[Section]],1)="7","PDB",NOT(ISBLANK(Table5[[#This Row],[Section]])),"No")</f>
        <v>No</v>
      </c>
    </row>
    <row r="11989" spans="1:13" x14ac:dyDescent="0.25">
      <c r="A11989" s="130" t="s">
        <v>16874</v>
      </c>
      <c r="B11989" s="130" t="s">
        <v>16875</v>
      </c>
      <c r="C11989" s="130" t="s">
        <v>75</v>
      </c>
      <c r="D11989" s="131">
        <v>1.8280000000000001</v>
      </c>
      <c r="E11989" s="132">
        <v>451</v>
      </c>
      <c r="F11989" s="132">
        <v>100</v>
      </c>
      <c r="G11989" s="126" t="s">
        <v>16686</v>
      </c>
      <c r="H11989" s="126" t="s">
        <v>21503</v>
      </c>
      <c r="I11989" s="126" t="s">
        <v>21504</v>
      </c>
      <c r="J11989" s="126" t="s">
        <v>26338</v>
      </c>
      <c r="K11989" s="9">
        <f>_xlfn.IFNA(VLOOKUP(Table5[[#This Row],[Section]],SubSill_Tier,2,FALSE),0)</f>
        <v>0</v>
      </c>
      <c r="L11989" s="9" t="str">
        <f t="shared" si="196"/>
        <v/>
      </c>
      <c r="M11989" s="205" t="str" cm="1">
        <f t="array" ref="M11989">_xlfn.IFS(NOT(ISERROR(VLOOKUP(Table5[[#This Row],[Section]],TB_notTB,1,FALSE))),"No",LEFT(Table5[[#This Row],[Section]],3)="ETB","PLS",LEFT(Table5[[#This Row],[Section]],1)="7","PDB",NOT(ISBLANK(Table5[[#This Row],[Section]])),"No")</f>
        <v>No</v>
      </c>
    </row>
    <row r="11990" spans="1:13" x14ac:dyDescent="0.25">
      <c r="A11990" s="130" t="s">
        <v>16876</v>
      </c>
      <c r="B11990" s="130" t="s">
        <v>16877</v>
      </c>
      <c r="C11990" s="130" t="s">
        <v>75</v>
      </c>
      <c r="D11990" s="131">
        <v>1.226</v>
      </c>
      <c r="E11990" s="132">
        <v>574</v>
      </c>
      <c r="F11990" s="132">
        <v>230</v>
      </c>
      <c r="G11990" s="126" t="s">
        <v>16686</v>
      </c>
      <c r="H11990" s="126" t="s">
        <v>21503</v>
      </c>
      <c r="I11990" s="126" t="s">
        <v>21504</v>
      </c>
      <c r="J11990" s="126" t="s">
        <v>26338</v>
      </c>
      <c r="K11990" s="9">
        <f>_xlfn.IFNA(VLOOKUP(Table5[[#This Row],[Section]],SubSill_Tier,2,FALSE),0)</f>
        <v>0</v>
      </c>
      <c r="L11990" s="9" t="str">
        <f t="shared" si="196"/>
        <v/>
      </c>
      <c r="M11990" s="205" t="str" cm="1">
        <f t="array" ref="M11990">_xlfn.IFS(NOT(ISERROR(VLOOKUP(Table5[[#This Row],[Section]],TB_notTB,1,FALSE))),"No",LEFT(Table5[[#This Row],[Section]],3)="ETB","PLS",LEFT(Table5[[#This Row],[Section]],1)="7","PDB",NOT(ISBLANK(Table5[[#This Row],[Section]])),"No")</f>
        <v>No</v>
      </c>
    </row>
    <row r="11991" spans="1:13" x14ac:dyDescent="0.25">
      <c r="A11991" s="130" t="s">
        <v>16878</v>
      </c>
      <c r="B11991" s="130" t="s">
        <v>16879</v>
      </c>
      <c r="C11991" s="130" t="s">
        <v>75</v>
      </c>
      <c r="D11991" s="131">
        <v>0.28399999999999997</v>
      </c>
      <c r="E11991" s="132">
        <v>169</v>
      </c>
      <c r="F11991" s="132">
        <v>100</v>
      </c>
      <c r="G11991" s="126" t="s">
        <v>16686</v>
      </c>
      <c r="H11991" s="126" t="s">
        <v>21503</v>
      </c>
      <c r="I11991" s="126" t="s">
        <v>21504</v>
      </c>
      <c r="J11991" s="126" t="s">
        <v>26338</v>
      </c>
      <c r="K11991" s="9">
        <f>_xlfn.IFNA(VLOOKUP(Table5[[#This Row],[Section]],SubSill_Tier,2,FALSE),0)</f>
        <v>0</v>
      </c>
      <c r="L11991" s="9" t="str">
        <f t="shared" si="196"/>
        <v/>
      </c>
      <c r="M11991" s="205" t="str" cm="1">
        <f t="array" ref="M11991">_xlfn.IFS(NOT(ISERROR(VLOOKUP(Table5[[#This Row],[Section]],TB_notTB,1,FALSE))),"No",LEFT(Table5[[#This Row],[Section]],3)="ETB","PLS",LEFT(Table5[[#This Row],[Section]],1)="7","PDB",NOT(ISBLANK(Table5[[#This Row],[Section]])),"No")</f>
        <v>No</v>
      </c>
    </row>
    <row r="11992" spans="1:13" x14ac:dyDescent="0.25">
      <c r="A11992" s="130" t="s">
        <v>16880</v>
      </c>
      <c r="B11992" s="130" t="s">
        <v>16881</v>
      </c>
      <c r="C11992" s="130" t="s">
        <v>75</v>
      </c>
      <c r="D11992" s="131">
        <v>0.94</v>
      </c>
      <c r="E11992" s="132">
        <v>416</v>
      </c>
      <c r="F11992" s="132">
        <v>117</v>
      </c>
      <c r="G11992" s="126" t="s">
        <v>16686</v>
      </c>
      <c r="H11992" s="126" t="s">
        <v>21503</v>
      </c>
      <c r="I11992" s="126" t="s">
        <v>21504</v>
      </c>
      <c r="J11992" s="126" t="s">
        <v>26338</v>
      </c>
      <c r="K11992" s="9">
        <f>_xlfn.IFNA(VLOOKUP(Table5[[#This Row],[Section]],SubSill_Tier,2,FALSE),0)</f>
        <v>0</v>
      </c>
      <c r="L11992" s="9" t="str">
        <f t="shared" si="196"/>
        <v/>
      </c>
      <c r="M11992" s="205" t="str" cm="1">
        <f t="array" ref="M11992">_xlfn.IFS(NOT(ISERROR(VLOOKUP(Table5[[#This Row],[Section]],TB_notTB,1,FALSE))),"No",LEFT(Table5[[#This Row],[Section]],3)="ETB","PLS",LEFT(Table5[[#This Row],[Section]],1)="7","PDB",NOT(ISBLANK(Table5[[#This Row],[Section]])),"No")</f>
        <v>No</v>
      </c>
    </row>
    <row r="11993" spans="1:13" x14ac:dyDescent="0.25">
      <c r="A11993" s="130" t="s">
        <v>16882</v>
      </c>
      <c r="B11993" s="130" t="s">
        <v>16883</v>
      </c>
      <c r="C11993" s="130" t="s">
        <v>75</v>
      </c>
      <c r="D11993" s="131">
        <v>0.64800000000000002</v>
      </c>
      <c r="E11993" s="132">
        <v>291</v>
      </c>
      <c r="F11993" s="132">
        <v>131</v>
      </c>
      <c r="G11993" s="126" t="s">
        <v>16686</v>
      </c>
      <c r="H11993" s="126" t="s">
        <v>21503</v>
      </c>
      <c r="I11993" s="126" t="s">
        <v>21504</v>
      </c>
      <c r="J11993" s="126" t="s">
        <v>26338</v>
      </c>
      <c r="K11993" s="9">
        <f>_xlfn.IFNA(VLOOKUP(Table5[[#This Row],[Section]],SubSill_Tier,2,FALSE),0)</f>
        <v>0</v>
      </c>
      <c r="L11993" s="9" t="str">
        <f t="shared" si="196"/>
        <v/>
      </c>
      <c r="M11993" s="205" t="str" cm="1">
        <f t="array" ref="M11993">_xlfn.IFS(NOT(ISERROR(VLOOKUP(Table5[[#This Row],[Section]],TB_notTB,1,FALSE))),"No",LEFT(Table5[[#This Row],[Section]],3)="ETB","PLS",LEFT(Table5[[#This Row],[Section]],1)="7","PDB",NOT(ISBLANK(Table5[[#This Row],[Section]])),"No")</f>
        <v>No</v>
      </c>
    </row>
    <row r="11994" spans="1:13" x14ac:dyDescent="0.25">
      <c r="A11994" s="130" t="s">
        <v>16884</v>
      </c>
      <c r="B11994" s="130" t="s">
        <v>16885</v>
      </c>
      <c r="C11994" s="130" t="s">
        <v>75</v>
      </c>
      <c r="D11994" s="131">
        <v>1.01</v>
      </c>
      <c r="E11994" s="132">
        <v>442</v>
      </c>
      <c r="F11994" s="132">
        <v>229</v>
      </c>
      <c r="G11994" s="126" t="s">
        <v>16686</v>
      </c>
      <c r="H11994" s="126" t="s">
        <v>21503</v>
      </c>
      <c r="I11994" s="126" t="s">
        <v>21504</v>
      </c>
      <c r="J11994" s="126" t="s">
        <v>26338</v>
      </c>
      <c r="K11994" s="9">
        <f>_xlfn.IFNA(VLOOKUP(Table5[[#This Row],[Section]],SubSill_Tier,2,FALSE),0)</f>
        <v>0</v>
      </c>
      <c r="L11994" s="9" t="str">
        <f t="shared" si="196"/>
        <v/>
      </c>
      <c r="M11994" s="205" t="str" cm="1">
        <f t="array" ref="M11994">_xlfn.IFS(NOT(ISERROR(VLOOKUP(Table5[[#This Row],[Section]],TB_notTB,1,FALSE))),"No",LEFT(Table5[[#This Row],[Section]],3)="ETB","PLS",LEFT(Table5[[#This Row],[Section]],1)="7","PDB",NOT(ISBLANK(Table5[[#This Row],[Section]])),"No")</f>
        <v>No</v>
      </c>
    </row>
    <row r="11995" spans="1:13" x14ac:dyDescent="0.25">
      <c r="A11995" s="130" t="s">
        <v>16886</v>
      </c>
      <c r="B11995" s="130" t="s">
        <v>16887</v>
      </c>
      <c r="C11995" s="130" t="s">
        <v>75</v>
      </c>
      <c r="D11995" s="131">
        <v>0.19400000000000001</v>
      </c>
      <c r="E11995" s="132">
        <v>111</v>
      </c>
      <c r="F11995" s="132">
        <v>100</v>
      </c>
      <c r="G11995" s="126" t="s">
        <v>16686</v>
      </c>
      <c r="H11995" s="126" t="s">
        <v>21503</v>
      </c>
      <c r="I11995" s="126" t="s">
        <v>21504</v>
      </c>
      <c r="J11995" s="126" t="s">
        <v>26338</v>
      </c>
      <c r="K11995" s="9">
        <f>_xlfn.IFNA(VLOOKUP(Table5[[#This Row],[Section]],SubSill_Tier,2,FALSE),0)</f>
        <v>0</v>
      </c>
      <c r="L11995" s="9" t="str">
        <f t="shared" si="196"/>
        <v/>
      </c>
      <c r="M11995" s="205" t="str" cm="1">
        <f t="array" ref="M11995">_xlfn.IFS(NOT(ISERROR(VLOOKUP(Table5[[#This Row],[Section]],TB_notTB,1,FALSE))),"No",LEFT(Table5[[#This Row],[Section]],3)="ETB","PLS",LEFT(Table5[[#This Row],[Section]],1)="7","PDB",NOT(ISBLANK(Table5[[#This Row],[Section]])),"No")</f>
        <v>No</v>
      </c>
    </row>
    <row r="11996" spans="1:13" x14ac:dyDescent="0.25">
      <c r="A11996" s="130" t="s">
        <v>16888</v>
      </c>
      <c r="B11996" s="130" t="s">
        <v>16889</v>
      </c>
      <c r="C11996" s="130" t="s">
        <v>75</v>
      </c>
      <c r="D11996" s="131">
        <v>0.78600000000000003</v>
      </c>
      <c r="E11996" s="132">
        <v>362</v>
      </c>
      <c r="F11996" s="132">
        <v>184</v>
      </c>
      <c r="G11996" s="126" t="s">
        <v>16686</v>
      </c>
      <c r="H11996" s="126" t="s">
        <v>21503</v>
      </c>
      <c r="I11996" s="126" t="s">
        <v>21504</v>
      </c>
      <c r="J11996" s="126" t="s">
        <v>26338</v>
      </c>
      <c r="K11996" s="9">
        <f>_xlfn.IFNA(VLOOKUP(Table5[[#This Row],[Section]],SubSill_Tier,2,FALSE),0)</f>
        <v>0</v>
      </c>
      <c r="L11996" s="9" t="str">
        <f t="shared" si="196"/>
        <v/>
      </c>
      <c r="M11996" s="205" t="str" cm="1">
        <f t="array" ref="M11996">_xlfn.IFS(NOT(ISERROR(VLOOKUP(Table5[[#This Row],[Section]],TB_notTB,1,FALSE))),"No",LEFT(Table5[[#This Row],[Section]],3)="ETB","PLS",LEFT(Table5[[#This Row],[Section]],1)="7","PDB",NOT(ISBLANK(Table5[[#This Row],[Section]])),"No")</f>
        <v>No</v>
      </c>
    </row>
    <row r="11997" spans="1:13" x14ac:dyDescent="0.25">
      <c r="A11997" s="130" t="s">
        <v>16890</v>
      </c>
      <c r="B11997" s="130" t="s">
        <v>16891</v>
      </c>
      <c r="C11997" s="130" t="s">
        <v>75</v>
      </c>
      <c r="D11997" s="131">
        <v>1.4339999999999999</v>
      </c>
      <c r="E11997" s="132">
        <v>461</v>
      </c>
      <c r="F11997" s="132">
        <v>121</v>
      </c>
      <c r="G11997" s="126" t="s">
        <v>16686</v>
      </c>
      <c r="H11997" s="126" t="s">
        <v>21503</v>
      </c>
      <c r="I11997" s="126" t="s">
        <v>21504</v>
      </c>
      <c r="J11997" s="126" t="s">
        <v>26338</v>
      </c>
      <c r="K11997" s="9">
        <f>_xlfn.IFNA(VLOOKUP(Table5[[#This Row],[Section]],SubSill_Tier,2,FALSE),0)</f>
        <v>0</v>
      </c>
      <c r="L11997" s="9" t="str">
        <f t="shared" si="196"/>
        <v/>
      </c>
      <c r="M11997" s="205" t="str" cm="1">
        <f t="array" ref="M11997">_xlfn.IFS(NOT(ISERROR(VLOOKUP(Table5[[#This Row],[Section]],TB_notTB,1,FALSE))),"No",LEFT(Table5[[#This Row],[Section]],3)="ETB","PLS",LEFT(Table5[[#This Row],[Section]],1)="7","PDB",NOT(ISBLANK(Table5[[#This Row],[Section]])),"No")</f>
        <v>No</v>
      </c>
    </row>
    <row r="11998" spans="1:13" x14ac:dyDescent="0.25">
      <c r="A11998" s="130" t="s">
        <v>16892</v>
      </c>
      <c r="B11998" s="130" t="s">
        <v>16893</v>
      </c>
      <c r="C11998" s="130" t="s">
        <v>75</v>
      </c>
      <c r="D11998" s="131">
        <v>1.6930000000000001</v>
      </c>
      <c r="E11998" s="132">
        <v>554</v>
      </c>
      <c r="F11998" s="132">
        <v>376</v>
      </c>
      <c r="G11998" s="126" t="s">
        <v>16686</v>
      </c>
      <c r="H11998" s="126" t="s">
        <v>21503</v>
      </c>
      <c r="I11998" s="126" t="s">
        <v>21504</v>
      </c>
      <c r="J11998" s="126" t="s">
        <v>26338</v>
      </c>
      <c r="K11998" s="9">
        <f>_xlfn.IFNA(VLOOKUP(Table5[[#This Row],[Section]],SubSill_Tier,2,FALSE),0)</f>
        <v>0</v>
      </c>
      <c r="L11998" s="9" t="str">
        <f t="shared" si="196"/>
        <v/>
      </c>
      <c r="M11998" s="205" t="str" cm="1">
        <f t="array" ref="M11998">_xlfn.IFS(NOT(ISERROR(VLOOKUP(Table5[[#This Row],[Section]],TB_notTB,1,FALSE))),"No",LEFT(Table5[[#This Row],[Section]],3)="ETB","PLS",LEFT(Table5[[#This Row],[Section]],1)="7","PDB",NOT(ISBLANK(Table5[[#This Row],[Section]])),"No")</f>
        <v>No</v>
      </c>
    </row>
    <row r="11999" spans="1:13" x14ac:dyDescent="0.25">
      <c r="A11999" s="130" t="s">
        <v>16894</v>
      </c>
      <c r="B11999" s="130" t="s">
        <v>16895</v>
      </c>
      <c r="C11999" s="130" t="s">
        <v>75</v>
      </c>
      <c r="D11999" s="131">
        <v>0.28599999999999998</v>
      </c>
      <c r="E11999" s="132">
        <v>159</v>
      </c>
      <c r="F11999" s="132">
        <v>109</v>
      </c>
      <c r="G11999" s="126" t="s">
        <v>16686</v>
      </c>
      <c r="H11999" s="126" t="s">
        <v>21503</v>
      </c>
      <c r="I11999" s="126" t="s">
        <v>21504</v>
      </c>
      <c r="J11999" s="126" t="s">
        <v>26338</v>
      </c>
      <c r="K11999" s="9">
        <f>_xlfn.IFNA(VLOOKUP(Table5[[#This Row],[Section]],SubSill_Tier,2,FALSE),0)</f>
        <v>0</v>
      </c>
      <c r="L11999" s="9" t="str">
        <f t="shared" si="196"/>
        <v/>
      </c>
      <c r="M11999" s="205" t="str" cm="1">
        <f t="array" ref="M11999">_xlfn.IFS(NOT(ISERROR(VLOOKUP(Table5[[#This Row],[Section]],TB_notTB,1,FALSE))),"No",LEFT(Table5[[#This Row],[Section]],3)="ETB","PLS",LEFT(Table5[[#This Row],[Section]],1)="7","PDB",NOT(ISBLANK(Table5[[#This Row],[Section]])),"No")</f>
        <v>No</v>
      </c>
    </row>
    <row r="12000" spans="1:13" x14ac:dyDescent="0.25">
      <c r="A12000" s="130" t="s">
        <v>4666</v>
      </c>
      <c r="B12000" s="130" t="s">
        <v>4667</v>
      </c>
      <c r="C12000" s="130" t="s">
        <v>75</v>
      </c>
      <c r="D12000" s="131">
        <v>3.359</v>
      </c>
      <c r="E12000" s="132">
        <v>624</v>
      </c>
      <c r="F12000" s="132">
        <v>433</v>
      </c>
      <c r="G12000" s="126" t="s">
        <v>13912</v>
      </c>
      <c r="H12000" s="126" t="s">
        <v>20567</v>
      </c>
      <c r="I12000" s="126" t="s">
        <v>20568</v>
      </c>
      <c r="J12000" s="126" t="s">
        <v>26332</v>
      </c>
      <c r="K12000" s="9">
        <f>_xlfn.IFNA(VLOOKUP(Table5[[#This Row],[Section]],SubSill_Tier,2,FALSE),0)</f>
        <v>0</v>
      </c>
      <c r="L12000" s="9" t="str">
        <f t="shared" si="196"/>
        <v/>
      </c>
      <c r="M12000" s="205" t="str" cm="1">
        <f t="array" ref="M12000">_xlfn.IFS(NOT(ISERROR(VLOOKUP(Table5[[#This Row],[Section]],TB_notTB,1,FALSE))),"No",LEFT(Table5[[#This Row],[Section]],3)="ETB","PLS",LEFT(Table5[[#This Row],[Section]],1)="7","PDB",NOT(ISBLANK(Table5[[#This Row],[Section]])),"No")</f>
        <v>No</v>
      </c>
    </row>
    <row r="12001" spans="1:13" x14ac:dyDescent="0.25">
      <c r="A12001" s="130" t="s">
        <v>4668</v>
      </c>
      <c r="B12001" s="130" t="s">
        <v>4669</v>
      </c>
      <c r="C12001" s="130" t="s">
        <v>75</v>
      </c>
      <c r="D12001" s="131">
        <v>0.57799999999999996</v>
      </c>
      <c r="E12001" s="132">
        <v>252</v>
      </c>
      <c r="F12001" s="132">
        <v>196</v>
      </c>
      <c r="G12001" s="126" t="s">
        <v>13912</v>
      </c>
      <c r="H12001" s="126" t="s">
        <v>20567</v>
      </c>
      <c r="I12001" s="126" t="s">
        <v>20568</v>
      </c>
      <c r="J12001" s="126" t="s">
        <v>26241</v>
      </c>
      <c r="K12001" s="9">
        <f>_xlfn.IFNA(VLOOKUP(Table5[[#This Row],[Section]],SubSill_Tier,2,FALSE),0)</f>
        <v>0</v>
      </c>
      <c r="L12001" s="9" t="str">
        <f t="shared" si="196"/>
        <v/>
      </c>
      <c r="M12001" s="205" t="str" cm="1">
        <f t="array" ref="M12001">_xlfn.IFS(NOT(ISERROR(VLOOKUP(Table5[[#This Row],[Section]],TB_notTB,1,FALSE))),"No",LEFT(Table5[[#This Row],[Section]],3)="ETB","PLS",LEFT(Table5[[#This Row],[Section]],1)="7","PDB",NOT(ISBLANK(Table5[[#This Row],[Section]])),"No")</f>
        <v>No</v>
      </c>
    </row>
    <row r="12002" spans="1:13" x14ac:dyDescent="0.25">
      <c r="A12002" s="130" t="s">
        <v>4670</v>
      </c>
      <c r="B12002" s="130" t="s">
        <v>13126</v>
      </c>
      <c r="C12002" s="130" t="s">
        <v>75</v>
      </c>
      <c r="D12002" s="131">
        <v>1.1719999999999999</v>
      </c>
      <c r="E12002" s="132">
        <v>434</v>
      </c>
      <c r="F12002" s="132">
        <v>227</v>
      </c>
      <c r="G12002" s="126" t="s">
        <v>13912</v>
      </c>
      <c r="H12002" s="126" t="s">
        <v>20567</v>
      </c>
      <c r="I12002" s="126" t="s">
        <v>20568</v>
      </c>
      <c r="J12002" s="126" t="s">
        <v>26241</v>
      </c>
      <c r="K12002" s="9">
        <f>_xlfn.IFNA(VLOOKUP(Table5[[#This Row],[Section]],SubSill_Tier,2,FALSE),0)</f>
        <v>0</v>
      </c>
      <c r="L12002" s="9" t="str">
        <f t="shared" si="196"/>
        <v/>
      </c>
      <c r="M12002" s="205" t="str" cm="1">
        <f t="array" ref="M12002">_xlfn.IFS(NOT(ISERROR(VLOOKUP(Table5[[#This Row],[Section]],TB_notTB,1,FALSE))),"No",LEFT(Table5[[#This Row],[Section]],3)="ETB","PLS",LEFT(Table5[[#This Row],[Section]],1)="7","PDB",NOT(ISBLANK(Table5[[#This Row],[Section]])),"No")</f>
        <v>No</v>
      </c>
    </row>
    <row r="12003" spans="1:13" x14ac:dyDescent="0.25">
      <c r="A12003" s="130" t="s">
        <v>16896</v>
      </c>
      <c r="B12003" s="130" t="s">
        <v>16897</v>
      </c>
      <c r="C12003" s="130" t="s">
        <v>75</v>
      </c>
      <c r="D12003" s="131">
        <v>1.175</v>
      </c>
      <c r="E12003" s="132">
        <v>546</v>
      </c>
      <c r="F12003" s="132">
        <v>304</v>
      </c>
      <c r="G12003" s="126" t="s">
        <v>16307</v>
      </c>
      <c r="H12003" s="126" t="s">
        <v>21271</v>
      </c>
      <c r="I12003" s="126" t="s">
        <v>21272</v>
      </c>
      <c r="J12003" s="126" t="s">
        <v>26336</v>
      </c>
      <c r="K12003" s="9">
        <f>_xlfn.IFNA(VLOOKUP(Table5[[#This Row],[Section]],SubSill_Tier,2,FALSE),0)</f>
        <v>0</v>
      </c>
      <c r="L12003" s="9" t="str">
        <f t="shared" si="196"/>
        <v/>
      </c>
      <c r="M12003" s="205" t="str" cm="1">
        <f t="array" ref="M12003">_xlfn.IFS(NOT(ISERROR(VLOOKUP(Table5[[#This Row],[Section]],TB_notTB,1,FALSE))),"No",LEFT(Table5[[#This Row],[Section]],3)="ETB","PLS",LEFT(Table5[[#This Row],[Section]],1)="7","PDB",NOT(ISBLANK(Table5[[#This Row],[Section]])),"No")</f>
        <v>No</v>
      </c>
    </row>
    <row r="12004" spans="1:13" x14ac:dyDescent="0.25">
      <c r="A12004" s="130" t="s">
        <v>16898</v>
      </c>
      <c r="B12004" s="130" t="s">
        <v>16899</v>
      </c>
      <c r="C12004" s="130" t="s">
        <v>75</v>
      </c>
      <c r="D12004" s="131">
        <v>0.49099999999999999</v>
      </c>
      <c r="E12004" s="132">
        <v>197</v>
      </c>
      <c r="F12004" s="132">
        <v>140</v>
      </c>
      <c r="G12004" s="126" t="s">
        <v>16686</v>
      </c>
      <c r="H12004" s="126" t="s">
        <v>21503</v>
      </c>
      <c r="I12004" s="126" t="s">
        <v>21504</v>
      </c>
      <c r="J12004" s="126" t="s">
        <v>26338</v>
      </c>
      <c r="K12004" s="9">
        <f>_xlfn.IFNA(VLOOKUP(Table5[[#This Row],[Section]],SubSill_Tier,2,FALSE),0)</f>
        <v>0</v>
      </c>
      <c r="L12004" s="9" t="str">
        <f t="shared" si="196"/>
        <v/>
      </c>
      <c r="M12004" s="205" t="str" cm="1">
        <f t="array" ref="M12004">_xlfn.IFS(NOT(ISERROR(VLOOKUP(Table5[[#This Row],[Section]],TB_notTB,1,FALSE))),"No",LEFT(Table5[[#This Row],[Section]],3)="ETB","PLS",LEFT(Table5[[#This Row],[Section]],1)="7","PDB",NOT(ISBLANK(Table5[[#This Row],[Section]])),"No")</f>
        <v>No</v>
      </c>
    </row>
    <row r="12005" spans="1:13" x14ac:dyDescent="0.25">
      <c r="A12005" s="130" t="s">
        <v>16900</v>
      </c>
      <c r="B12005" s="130" t="s">
        <v>16901</v>
      </c>
      <c r="C12005" s="130" t="s">
        <v>75</v>
      </c>
      <c r="D12005" s="131">
        <v>1.772</v>
      </c>
      <c r="E12005" s="132">
        <v>313</v>
      </c>
      <c r="F12005" s="132">
        <v>100</v>
      </c>
      <c r="G12005" s="126" t="s">
        <v>16468</v>
      </c>
      <c r="H12005" s="126" t="s">
        <v>21294</v>
      </c>
      <c r="I12005" s="126" t="s">
        <v>21295</v>
      </c>
      <c r="J12005" s="126" t="s">
        <v>26338</v>
      </c>
      <c r="K12005" s="9">
        <f>_xlfn.IFNA(VLOOKUP(Table5[[#This Row],[Section]],SubSill_Tier,2,FALSE),0)</f>
        <v>0</v>
      </c>
      <c r="L12005" s="9" t="str">
        <f t="shared" si="196"/>
        <v/>
      </c>
      <c r="M12005" s="205" t="str" cm="1">
        <f t="array" ref="M12005">_xlfn.IFS(NOT(ISERROR(VLOOKUP(Table5[[#This Row],[Section]],TB_notTB,1,FALSE))),"No",LEFT(Table5[[#This Row],[Section]],3)="ETB","PLS",LEFT(Table5[[#This Row],[Section]],1)="7","PDB",NOT(ISBLANK(Table5[[#This Row],[Section]])),"No")</f>
        <v>No</v>
      </c>
    </row>
    <row r="12006" spans="1:13" x14ac:dyDescent="0.25">
      <c r="A12006" s="130" t="s">
        <v>16902</v>
      </c>
      <c r="B12006" s="130" t="s">
        <v>16903</v>
      </c>
      <c r="C12006" s="130" t="s">
        <v>75</v>
      </c>
      <c r="D12006" s="131">
        <v>0.79900000000000004</v>
      </c>
      <c r="E12006" s="132">
        <v>289</v>
      </c>
      <c r="F12006" s="132">
        <v>100</v>
      </c>
      <c r="G12006" s="126" t="s">
        <v>16468</v>
      </c>
      <c r="H12006" s="126" t="s">
        <v>21294</v>
      </c>
      <c r="I12006" s="126" t="s">
        <v>21295</v>
      </c>
      <c r="J12006" s="126" t="s">
        <v>26338</v>
      </c>
      <c r="K12006" s="9">
        <f>_xlfn.IFNA(VLOOKUP(Table5[[#This Row],[Section]],SubSill_Tier,2,FALSE),0)</f>
        <v>0</v>
      </c>
      <c r="L12006" s="9" t="str">
        <f t="shared" si="196"/>
        <v/>
      </c>
      <c r="M12006" s="205" t="str" cm="1">
        <f t="array" ref="M12006">_xlfn.IFS(NOT(ISERROR(VLOOKUP(Table5[[#This Row],[Section]],TB_notTB,1,FALSE))),"No",LEFT(Table5[[#This Row],[Section]],3)="ETB","PLS",LEFT(Table5[[#This Row],[Section]],1)="7","PDB",NOT(ISBLANK(Table5[[#This Row],[Section]])),"No")</f>
        <v>No</v>
      </c>
    </row>
    <row r="12007" spans="1:13" x14ac:dyDescent="0.25">
      <c r="A12007" s="130" t="s">
        <v>16904</v>
      </c>
      <c r="B12007" s="130" t="s">
        <v>16905</v>
      </c>
      <c r="C12007" s="130" t="s">
        <v>75</v>
      </c>
      <c r="D12007" s="131">
        <v>1.2909999999999999</v>
      </c>
      <c r="E12007" s="132">
        <v>378</v>
      </c>
      <c r="F12007" s="132">
        <v>164</v>
      </c>
      <c r="G12007" s="126" t="s">
        <v>16468</v>
      </c>
      <c r="H12007" s="126" t="s">
        <v>21294</v>
      </c>
      <c r="I12007" s="126" t="s">
        <v>21295</v>
      </c>
      <c r="J12007" s="126" t="s">
        <v>26338</v>
      </c>
      <c r="K12007" s="9">
        <f>_xlfn.IFNA(VLOOKUP(Table5[[#This Row],[Section]],SubSill_Tier,2,FALSE),0)</f>
        <v>0</v>
      </c>
      <c r="L12007" s="9" t="str">
        <f t="shared" si="196"/>
        <v/>
      </c>
      <c r="M12007" s="205" t="str" cm="1">
        <f t="array" ref="M12007">_xlfn.IFS(NOT(ISERROR(VLOOKUP(Table5[[#This Row],[Section]],TB_notTB,1,FALSE))),"No",LEFT(Table5[[#This Row],[Section]],3)="ETB","PLS",LEFT(Table5[[#This Row],[Section]],1)="7","PDB",NOT(ISBLANK(Table5[[#This Row],[Section]])),"No")</f>
        <v>No</v>
      </c>
    </row>
    <row r="12008" spans="1:13" x14ac:dyDescent="0.25">
      <c r="A12008" s="130" t="s">
        <v>16906</v>
      </c>
      <c r="B12008" s="130" t="s">
        <v>16907</v>
      </c>
      <c r="C12008" s="130" t="s">
        <v>75</v>
      </c>
      <c r="D12008" s="131">
        <v>0.93700000000000006</v>
      </c>
      <c r="E12008" s="132">
        <v>293</v>
      </c>
      <c r="F12008" s="132">
        <v>100</v>
      </c>
      <c r="G12008" s="126" t="s">
        <v>16468</v>
      </c>
      <c r="H12008" s="126" t="s">
        <v>21294</v>
      </c>
      <c r="I12008" s="126" t="s">
        <v>21295</v>
      </c>
      <c r="J12008" s="126" t="s">
        <v>26338</v>
      </c>
      <c r="K12008" s="9">
        <f>_xlfn.IFNA(VLOOKUP(Table5[[#This Row],[Section]],SubSill_Tier,2,FALSE),0)</f>
        <v>0</v>
      </c>
      <c r="L12008" s="9" t="str">
        <f t="shared" si="196"/>
        <v/>
      </c>
      <c r="M12008" s="205" t="str" cm="1">
        <f t="array" ref="M12008">_xlfn.IFS(NOT(ISERROR(VLOOKUP(Table5[[#This Row],[Section]],TB_notTB,1,FALSE))),"No",LEFT(Table5[[#This Row],[Section]],3)="ETB","PLS",LEFT(Table5[[#This Row],[Section]],1)="7","PDB",NOT(ISBLANK(Table5[[#This Row],[Section]])),"No")</f>
        <v>No</v>
      </c>
    </row>
    <row r="12009" spans="1:13" x14ac:dyDescent="0.25">
      <c r="A12009" s="130" t="s">
        <v>4671</v>
      </c>
      <c r="B12009" s="130" t="s">
        <v>4672</v>
      </c>
      <c r="C12009" s="130" t="s">
        <v>75</v>
      </c>
      <c r="D12009" s="131">
        <v>0.44600000000000001</v>
      </c>
      <c r="E12009" s="132">
        <v>138</v>
      </c>
      <c r="F12009" s="132">
        <v>110</v>
      </c>
      <c r="G12009" s="126" t="s">
        <v>13914</v>
      </c>
      <c r="H12009" s="126" t="s">
        <v>21479</v>
      </c>
      <c r="I12009" s="126" t="s">
        <v>28699</v>
      </c>
      <c r="J12009" s="126" t="s">
        <v>26241</v>
      </c>
      <c r="K12009" s="9">
        <f>_xlfn.IFNA(VLOOKUP(Table5[[#This Row],[Section]],SubSill_Tier,2,FALSE),0)</f>
        <v>0</v>
      </c>
      <c r="L12009" s="9" t="str">
        <f t="shared" si="196"/>
        <v/>
      </c>
      <c r="M12009" s="205" t="str" cm="1">
        <f t="array" ref="M12009">_xlfn.IFS(NOT(ISERROR(VLOOKUP(Table5[[#This Row],[Section]],TB_notTB,1,FALSE))),"No",LEFT(Table5[[#This Row],[Section]],3)="ETB","PLS",LEFT(Table5[[#This Row],[Section]],1)="7","PDB",NOT(ISBLANK(Table5[[#This Row],[Section]])),"No")</f>
        <v>No</v>
      </c>
    </row>
    <row r="12010" spans="1:13" x14ac:dyDescent="0.25">
      <c r="A12010" s="130" t="s">
        <v>16908</v>
      </c>
      <c r="B12010" s="130" t="s">
        <v>16909</v>
      </c>
      <c r="C12010" s="130" t="s">
        <v>75</v>
      </c>
      <c r="D12010" s="131">
        <v>2.1440000000000001</v>
      </c>
      <c r="E12010" s="132">
        <v>844</v>
      </c>
      <c r="F12010" s="132">
        <v>174</v>
      </c>
      <c r="G12010" s="126" t="s">
        <v>16461</v>
      </c>
      <c r="H12010" s="126" t="s">
        <v>21292</v>
      </c>
      <c r="I12010" s="126" t="s">
        <v>21293</v>
      </c>
      <c r="J12010" s="126" t="s">
        <v>26338</v>
      </c>
      <c r="K12010" s="9">
        <f>_xlfn.IFNA(VLOOKUP(Table5[[#This Row],[Section]],SubSill_Tier,2,FALSE),0)</f>
        <v>1</v>
      </c>
      <c r="L12010" s="9" t="str">
        <f t="shared" si="196"/>
        <v/>
      </c>
      <c r="M12010" s="205" t="str" cm="1">
        <f t="array" ref="M12010">_xlfn.IFS(NOT(ISERROR(VLOOKUP(Table5[[#This Row],[Section]],TB_notTB,1,FALSE))),"No",LEFT(Table5[[#This Row],[Section]],3)="ETB","PLS",LEFT(Table5[[#This Row],[Section]],1)="7","PDB",NOT(ISBLANK(Table5[[#This Row],[Section]])),"No")</f>
        <v>No</v>
      </c>
    </row>
    <row r="12011" spans="1:13" x14ac:dyDescent="0.25">
      <c r="A12011" s="130" t="s">
        <v>16910</v>
      </c>
      <c r="B12011" s="130" t="s">
        <v>16911</v>
      </c>
      <c r="C12011" s="130" t="s">
        <v>75</v>
      </c>
      <c r="D12011" s="131">
        <v>1.4850000000000001</v>
      </c>
      <c r="E12011" s="132">
        <v>680</v>
      </c>
      <c r="F12011" s="132">
        <v>101</v>
      </c>
      <c r="G12011" s="126" t="s">
        <v>16461</v>
      </c>
      <c r="H12011" s="126" t="s">
        <v>21292</v>
      </c>
      <c r="I12011" s="126" t="s">
        <v>21293</v>
      </c>
      <c r="J12011" s="126" t="s">
        <v>26338</v>
      </c>
      <c r="K12011" s="9">
        <f>_xlfn.IFNA(VLOOKUP(Table5[[#This Row],[Section]],SubSill_Tier,2,FALSE),0)</f>
        <v>1</v>
      </c>
      <c r="L12011" s="9" t="str">
        <f t="shared" si="196"/>
        <v/>
      </c>
      <c r="M12011" s="205" t="str" cm="1">
        <f t="array" ref="M12011">_xlfn.IFS(NOT(ISERROR(VLOOKUP(Table5[[#This Row],[Section]],TB_notTB,1,FALSE))),"No",LEFT(Table5[[#This Row],[Section]],3)="ETB","PLS",LEFT(Table5[[#This Row],[Section]],1)="7","PDB",NOT(ISBLANK(Table5[[#This Row],[Section]])),"No")</f>
        <v>No</v>
      </c>
    </row>
    <row r="12012" spans="1:13" x14ac:dyDescent="0.25">
      <c r="A12012" s="130" t="s">
        <v>16912</v>
      </c>
      <c r="B12012" s="130" t="s">
        <v>16913</v>
      </c>
      <c r="C12012" s="130" t="s">
        <v>75</v>
      </c>
      <c r="D12012" s="131">
        <v>1.5609999999999999</v>
      </c>
      <c r="E12012" s="132">
        <v>707</v>
      </c>
      <c r="F12012" s="132">
        <v>134</v>
      </c>
      <c r="G12012" s="126" t="s">
        <v>16461</v>
      </c>
      <c r="H12012" s="126" t="s">
        <v>21292</v>
      </c>
      <c r="I12012" s="126" t="s">
        <v>21293</v>
      </c>
      <c r="J12012" s="126" t="s">
        <v>26338</v>
      </c>
      <c r="K12012" s="9">
        <f>_xlfn.IFNA(VLOOKUP(Table5[[#This Row],[Section]],SubSill_Tier,2,FALSE),0)</f>
        <v>1</v>
      </c>
      <c r="L12012" s="9" t="str">
        <f t="shared" si="196"/>
        <v/>
      </c>
      <c r="M12012" s="205" t="str" cm="1">
        <f t="array" ref="M12012">_xlfn.IFS(NOT(ISERROR(VLOOKUP(Table5[[#This Row],[Section]],TB_notTB,1,FALSE))),"No",LEFT(Table5[[#This Row],[Section]],3)="ETB","PLS",LEFT(Table5[[#This Row],[Section]],1)="7","PDB",NOT(ISBLANK(Table5[[#This Row],[Section]])),"No")</f>
        <v>No</v>
      </c>
    </row>
    <row r="12013" spans="1:13" x14ac:dyDescent="0.25">
      <c r="A12013" s="130" t="s">
        <v>16914</v>
      </c>
      <c r="B12013" s="130" t="s">
        <v>16915</v>
      </c>
      <c r="C12013" s="130" t="s">
        <v>75</v>
      </c>
      <c r="D12013" s="131">
        <v>0.375</v>
      </c>
      <c r="E12013" s="132">
        <v>176</v>
      </c>
      <c r="F12013" s="132">
        <v>122</v>
      </c>
      <c r="G12013" s="126" t="s">
        <v>16793</v>
      </c>
      <c r="H12013" s="126" t="s">
        <v>21507</v>
      </c>
      <c r="I12013" s="126" t="s">
        <v>21508</v>
      </c>
      <c r="J12013" s="126" t="s">
        <v>26338</v>
      </c>
      <c r="K12013" s="9">
        <f>_xlfn.IFNA(VLOOKUP(Table5[[#This Row],[Section]],SubSill_Tier,2,FALSE),0)</f>
        <v>0</v>
      </c>
      <c r="L12013" s="9" t="str">
        <f t="shared" si="196"/>
        <v/>
      </c>
      <c r="M12013" s="205" t="str" cm="1">
        <f t="array" ref="M12013">_xlfn.IFS(NOT(ISERROR(VLOOKUP(Table5[[#This Row],[Section]],TB_notTB,1,FALSE))),"No",LEFT(Table5[[#This Row],[Section]],3)="ETB","PLS",LEFT(Table5[[#This Row],[Section]],1)="7","PDB",NOT(ISBLANK(Table5[[#This Row],[Section]])),"No")</f>
        <v>No</v>
      </c>
    </row>
    <row r="12014" spans="1:13" x14ac:dyDescent="0.25">
      <c r="A12014" s="130" t="s">
        <v>4673</v>
      </c>
      <c r="B12014" s="130" t="s">
        <v>13314</v>
      </c>
      <c r="C12014" s="130" t="s">
        <v>75</v>
      </c>
      <c r="D12014" s="131">
        <v>1.3740000000000001</v>
      </c>
      <c r="E12014" s="132">
        <v>400</v>
      </c>
      <c r="F12014" s="132">
        <v>275</v>
      </c>
      <c r="G12014" s="126" t="s">
        <v>13914</v>
      </c>
      <c r="H12014" s="126" t="s">
        <v>21479</v>
      </c>
      <c r="I12014" s="126" t="s">
        <v>28699</v>
      </c>
      <c r="J12014" s="126" t="s">
        <v>26241</v>
      </c>
      <c r="K12014" s="9">
        <f>_xlfn.IFNA(VLOOKUP(Table5[[#This Row],[Section]],SubSill_Tier,2,FALSE),0)</f>
        <v>0</v>
      </c>
      <c r="L12014" s="9" t="str">
        <f t="shared" si="196"/>
        <v/>
      </c>
      <c r="M12014" s="205" t="str" cm="1">
        <f t="array" ref="M12014">_xlfn.IFS(NOT(ISERROR(VLOOKUP(Table5[[#This Row],[Section]],TB_notTB,1,FALSE))),"No",LEFT(Table5[[#This Row],[Section]],3)="ETB","PLS",LEFT(Table5[[#This Row],[Section]],1)="7","PDB",NOT(ISBLANK(Table5[[#This Row],[Section]])),"No")</f>
        <v>No</v>
      </c>
    </row>
    <row r="12015" spans="1:13" x14ac:dyDescent="0.25">
      <c r="A12015" s="130" t="s">
        <v>4674</v>
      </c>
      <c r="B12015" s="130" t="s">
        <v>13315</v>
      </c>
      <c r="C12015" s="130" t="s">
        <v>75</v>
      </c>
      <c r="D12015" s="131">
        <v>1.2609999999999999</v>
      </c>
      <c r="E12015" s="132">
        <v>349</v>
      </c>
      <c r="F12015" s="132">
        <v>224</v>
      </c>
      <c r="G12015" s="126" t="s">
        <v>13914</v>
      </c>
      <c r="H12015" s="126" t="s">
        <v>21479</v>
      </c>
      <c r="I12015" s="126" t="s">
        <v>28699</v>
      </c>
      <c r="J12015" s="126" t="s">
        <v>26241</v>
      </c>
      <c r="K12015" s="9">
        <f>_xlfn.IFNA(VLOOKUP(Table5[[#This Row],[Section]],SubSill_Tier,2,FALSE),0)</f>
        <v>0</v>
      </c>
      <c r="L12015" s="9" t="str">
        <f t="shared" si="196"/>
        <v/>
      </c>
      <c r="M12015" s="205" t="str" cm="1">
        <f t="array" ref="M12015">_xlfn.IFS(NOT(ISERROR(VLOOKUP(Table5[[#This Row],[Section]],TB_notTB,1,FALSE))),"No",LEFT(Table5[[#This Row],[Section]],3)="ETB","PLS",LEFT(Table5[[#This Row],[Section]],1)="7","PDB",NOT(ISBLANK(Table5[[#This Row],[Section]])),"No")</f>
        <v>No</v>
      </c>
    </row>
    <row r="12016" spans="1:13" x14ac:dyDescent="0.25">
      <c r="A12016" s="130" t="s">
        <v>4675</v>
      </c>
      <c r="B12016" s="130" t="s">
        <v>4676</v>
      </c>
      <c r="C12016" s="130" t="s">
        <v>98</v>
      </c>
      <c r="D12016" s="131">
        <v>0.219</v>
      </c>
      <c r="E12016" s="132">
        <v>100</v>
      </c>
      <c r="F12016" s="132">
        <v>100</v>
      </c>
      <c r="G12016" s="126" t="s">
        <v>13914</v>
      </c>
      <c r="H12016" s="126" t="s">
        <v>21479</v>
      </c>
      <c r="I12016" s="126" t="s">
        <v>28699</v>
      </c>
      <c r="J12016" s="126" t="s">
        <v>26241</v>
      </c>
      <c r="K12016" s="9">
        <f>_xlfn.IFNA(VLOOKUP(Table5[[#This Row],[Section]],SubSill_Tier,2,FALSE),0)</f>
        <v>0</v>
      </c>
      <c r="L12016" s="9" t="str">
        <f t="shared" si="196"/>
        <v/>
      </c>
      <c r="M12016" s="205" t="str" cm="1">
        <f t="array" ref="M12016">_xlfn.IFS(NOT(ISERROR(VLOOKUP(Table5[[#This Row],[Section]],TB_notTB,1,FALSE))),"No",LEFT(Table5[[#This Row],[Section]],3)="ETB","PLS",LEFT(Table5[[#This Row],[Section]],1)="7","PDB",NOT(ISBLANK(Table5[[#This Row],[Section]])),"No")</f>
        <v>No</v>
      </c>
    </row>
    <row r="12017" spans="1:13" x14ac:dyDescent="0.25">
      <c r="A12017" s="130" t="s">
        <v>16916</v>
      </c>
      <c r="B12017" s="130" t="s">
        <v>16917</v>
      </c>
      <c r="C12017" s="130" t="s">
        <v>75</v>
      </c>
      <c r="D12017" s="131">
        <v>0.56999999999999995</v>
      </c>
      <c r="E12017" s="132">
        <v>267</v>
      </c>
      <c r="F12017" s="132">
        <v>145</v>
      </c>
      <c r="G12017" s="126" t="s">
        <v>16793</v>
      </c>
      <c r="H12017" s="126" t="s">
        <v>21507</v>
      </c>
      <c r="I12017" s="126" t="s">
        <v>21508</v>
      </c>
      <c r="J12017" s="126" t="s">
        <v>26338</v>
      </c>
      <c r="K12017" s="9">
        <f>_xlfn.IFNA(VLOOKUP(Table5[[#This Row],[Section]],SubSill_Tier,2,FALSE),0)</f>
        <v>0</v>
      </c>
      <c r="L12017" s="9" t="str">
        <f t="shared" si="196"/>
        <v/>
      </c>
      <c r="M12017" s="205" t="str" cm="1">
        <f t="array" ref="M12017">_xlfn.IFS(NOT(ISERROR(VLOOKUP(Table5[[#This Row],[Section]],TB_notTB,1,FALSE))),"No",LEFT(Table5[[#This Row],[Section]],3)="ETB","PLS",LEFT(Table5[[#This Row],[Section]],1)="7","PDB",NOT(ISBLANK(Table5[[#This Row],[Section]])),"No")</f>
        <v>No</v>
      </c>
    </row>
    <row r="12018" spans="1:13" x14ac:dyDescent="0.25">
      <c r="A12018" s="130" t="s">
        <v>16918</v>
      </c>
      <c r="B12018" s="130" t="s">
        <v>16919</v>
      </c>
      <c r="C12018" s="130" t="s">
        <v>75</v>
      </c>
      <c r="D12018" s="131">
        <v>0.751</v>
      </c>
      <c r="E12018" s="132">
        <v>403</v>
      </c>
      <c r="F12018" s="132">
        <v>161</v>
      </c>
      <c r="G12018" s="126" t="s">
        <v>16920</v>
      </c>
      <c r="H12018" s="126" t="s">
        <v>21510</v>
      </c>
      <c r="I12018" s="126" t="s">
        <v>21511</v>
      </c>
      <c r="J12018" s="126" t="s">
        <v>26338</v>
      </c>
      <c r="K12018" s="9">
        <f>_xlfn.IFNA(VLOOKUP(Table5[[#This Row],[Section]],SubSill_Tier,2,FALSE),0)</f>
        <v>0</v>
      </c>
      <c r="L12018" s="9" t="str">
        <f t="shared" si="196"/>
        <v/>
      </c>
      <c r="M12018" s="205" t="str" cm="1">
        <f t="array" ref="M12018">_xlfn.IFS(NOT(ISERROR(VLOOKUP(Table5[[#This Row],[Section]],TB_notTB,1,FALSE))),"No",LEFT(Table5[[#This Row],[Section]],3)="ETB","PLS",LEFT(Table5[[#This Row],[Section]],1)="7","PDB",NOT(ISBLANK(Table5[[#This Row],[Section]])),"No")</f>
        <v>No</v>
      </c>
    </row>
    <row r="12019" spans="1:13" x14ac:dyDescent="0.25">
      <c r="A12019" s="130" t="s">
        <v>16921</v>
      </c>
      <c r="B12019" s="130" t="s">
        <v>16922</v>
      </c>
      <c r="C12019" s="130" t="s">
        <v>75</v>
      </c>
      <c r="D12019" s="131">
        <v>0.32400000000000001</v>
      </c>
      <c r="E12019" s="132">
        <v>192</v>
      </c>
      <c r="F12019" s="132">
        <v>100</v>
      </c>
      <c r="G12019" s="126" t="s">
        <v>16920</v>
      </c>
      <c r="H12019" s="126" t="s">
        <v>21510</v>
      </c>
      <c r="I12019" s="126" t="s">
        <v>21511</v>
      </c>
      <c r="J12019" s="126" t="s">
        <v>26338</v>
      </c>
      <c r="K12019" s="9">
        <f>_xlfn.IFNA(VLOOKUP(Table5[[#This Row],[Section]],SubSill_Tier,2,FALSE),0)</f>
        <v>0</v>
      </c>
      <c r="L12019" s="9" t="str">
        <f t="shared" si="196"/>
        <v/>
      </c>
      <c r="M12019" s="205" t="str" cm="1">
        <f t="array" ref="M12019">_xlfn.IFS(NOT(ISERROR(VLOOKUP(Table5[[#This Row],[Section]],TB_notTB,1,FALSE))),"No",LEFT(Table5[[#This Row],[Section]],3)="ETB","PLS",LEFT(Table5[[#This Row],[Section]],1)="7","PDB",NOT(ISBLANK(Table5[[#This Row],[Section]])),"No")</f>
        <v>No</v>
      </c>
    </row>
    <row r="12020" spans="1:13" x14ac:dyDescent="0.25">
      <c r="A12020" s="130" t="s">
        <v>16923</v>
      </c>
      <c r="B12020" s="130" t="s">
        <v>16924</v>
      </c>
      <c r="C12020" s="130" t="s">
        <v>75</v>
      </c>
      <c r="D12020" s="131">
        <v>0.437</v>
      </c>
      <c r="E12020" s="132">
        <v>254</v>
      </c>
      <c r="F12020" s="132">
        <v>100</v>
      </c>
      <c r="G12020" s="126" t="s">
        <v>16920</v>
      </c>
      <c r="H12020" s="126" t="s">
        <v>21510</v>
      </c>
      <c r="I12020" s="126" t="s">
        <v>21511</v>
      </c>
      <c r="J12020" s="126" t="s">
        <v>26338</v>
      </c>
      <c r="K12020" s="9">
        <f>_xlfn.IFNA(VLOOKUP(Table5[[#This Row],[Section]],SubSill_Tier,2,FALSE),0)</f>
        <v>0</v>
      </c>
      <c r="L12020" s="9" t="str">
        <f t="shared" si="196"/>
        <v/>
      </c>
      <c r="M12020" s="205" t="str" cm="1">
        <f t="array" ref="M12020">_xlfn.IFS(NOT(ISERROR(VLOOKUP(Table5[[#This Row],[Section]],TB_notTB,1,FALSE))),"No",LEFT(Table5[[#This Row],[Section]],3)="ETB","PLS",LEFT(Table5[[#This Row],[Section]],1)="7","PDB",NOT(ISBLANK(Table5[[#This Row],[Section]])),"No")</f>
        <v>No</v>
      </c>
    </row>
    <row r="12021" spans="1:13" x14ac:dyDescent="0.25">
      <c r="A12021" s="130" t="s">
        <v>4677</v>
      </c>
      <c r="B12021" s="130" t="s">
        <v>4678</v>
      </c>
      <c r="C12021" s="130" t="s">
        <v>75</v>
      </c>
      <c r="D12021" s="131">
        <v>1.474</v>
      </c>
      <c r="E12021" s="132">
        <v>339</v>
      </c>
      <c r="F12021" s="132">
        <v>161</v>
      </c>
      <c r="G12021" s="126" t="s">
        <v>13812</v>
      </c>
      <c r="H12021" s="126" t="s">
        <v>21284</v>
      </c>
      <c r="I12021" s="126" t="s">
        <v>28229</v>
      </c>
      <c r="J12021" s="126" t="s">
        <v>26241</v>
      </c>
      <c r="K12021" s="9">
        <f>_xlfn.IFNA(VLOOKUP(Table5[[#This Row],[Section]],SubSill_Tier,2,FALSE),0)</f>
        <v>0</v>
      </c>
      <c r="L12021" s="9" t="str">
        <f t="shared" si="196"/>
        <v/>
      </c>
      <c r="M12021" s="205" t="str" cm="1">
        <f t="array" ref="M12021">_xlfn.IFS(NOT(ISERROR(VLOOKUP(Table5[[#This Row],[Section]],TB_notTB,1,FALSE))),"No",LEFT(Table5[[#This Row],[Section]],3)="ETB","PLS",LEFT(Table5[[#This Row],[Section]],1)="7","PDB",NOT(ISBLANK(Table5[[#This Row],[Section]])),"No")</f>
        <v>No</v>
      </c>
    </row>
    <row r="12022" spans="1:13" x14ac:dyDescent="0.25">
      <c r="A12022" s="130" t="s">
        <v>4679</v>
      </c>
      <c r="B12022" s="130" t="s">
        <v>14628</v>
      </c>
      <c r="C12022" s="130" t="s">
        <v>75</v>
      </c>
      <c r="D12022" s="131">
        <v>1.909</v>
      </c>
      <c r="E12022" s="132">
        <v>470</v>
      </c>
      <c r="F12022" s="132">
        <v>333</v>
      </c>
      <c r="G12022" s="126" t="s">
        <v>13812</v>
      </c>
      <c r="H12022" s="126" t="s">
        <v>21284</v>
      </c>
      <c r="I12022" s="126" t="s">
        <v>28229</v>
      </c>
      <c r="J12022" s="126" t="s">
        <v>26241</v>
      </c>
      <c r="K12022" s="9">
        <f>_xlfn.IFNA(VLOOKUP(Table5[[#This Row],[Section]],SubSill_Tier,2,FALSE),0)</f>
        <v>0</v>
      </c>
      <c r="L12022" s="9" t="str">
        <f t="shared" si="196"/>
        <v/>
      </c>
      <c r="M12022" s="205" t="str" cm="1">
        <f t="array" ref="M12022">_xlfn.IFS(NOT(ISERROR(VLOOKUP(Table5[[#This Row],[Section]],TB_notTB,1,FALSE))),"No",LEFT(Table5[[#This Row],[Section]],3)="ETB","PLS",LEFT(Table5[[#This Row],[Section]],1)="7","PDB",NOT(ISBLANK(Table5[[#This Row],[Section]])),"No")</f>
        <v>No</v>
      </c>
    </row>
    <row r="12023" spans="1:13" x14ac:dyDescent="0.25">
      <c r="A12023" s="130" t="s">
        <v>4680</v>
      </c>
      <c r="B12023" s="130" t="s">
        <v>14627</v>
      </c>
      <c r="C12023" s="130" t="s">
        <v>75</v>
      </c>
      <c r="D12023" s="131">
        <v>2.9540000000000002</v>
      </c>
      <c r="E12023" s="132">
        <v>523</v>
      </c>
      <c r="F12023" s="132">
        <v>333</v>
      </c>
      <c r="G12023" s="126" t="s">
        <v>13812</v>
      </c>
      <c r="H12023" s="126" t="s">
        <v>21284</v>
      </c>
      <c r="I12023" s="126" t="s">
        <v>28229</v>
      </c>
      <c r="J12023" s="126" t="s">
        <v>26241</v>
      </c>
      <c r="K12023" s="9">
        <f>_xlfn.IFNA(VLOOKUP(Table5[[#This Row],[Section]],SubSill_Tier,2,FALSE),0)</f>
        <v>0</v>
      </c>
      <c r="L12023" s="9" t="str">
        <f t="shared" si="196"/>
        <v/>
      </c>
      <c r="M12023" s="205" t="str" cm="1">
        <f t="array" ref="M12023">_xlfn.IFS(NOT(ISERROR(VLOOKUP(Table5[[#This Row],[Section]],TB_notTB,1,FALSE))),"No",LEFT(Table5[[#This Row],[Section]],3)="ETB","PLS",LEFT(Table5[[#This Row],[Section]],1)="7","PDB",NOT(ISBLANK(Table5[[#This Row],[Section]])),"No")</f>
        <v>No</v>
      </c>
    </row>
    <row r="12024" spans="1:13" x14ac:dyDescent="0.25">
      <c r="A12024" s="130" t="s">
        <v>4681</v>
      </c>
      <c r="B12024" s="130" t="s">
        <v>4682</v>
      </c>
      <c r="C12024" s="130" t="s">
        <v>75</v>
      </c>
      <c r="D12024" s="131">
        <v>2.206</v>
      </c>
      <c r="E12024" s="132">
        <v>456</v>
      </c>
      <c r="F12024" s="132">
        <v>456</v>
      </c>
      <c r="G12024" s="126" t="s">
        <v>13812</v>
      </c>
      <c r="H12024" s="126" t="s">
        <v>21284</v>
      </c>
      <c r="I12024" s="126" t="s">
        <v>28229</v>
      </c>
      <c r="J12024" s="126" t="s">
        <v>26241</v>
      </c>
      <c r="K12024" s="9">
        <f>_xlfn.IFNA(VLOOKUP(Table5[[#This Row],[Section]],SubSill_Tier,2,FALSE),0)</f>
        <v>0</v>
      </c>
      <c r="L12024" s="9" t="str">
        <f t="shared" si="196"/>
        <v/>
      </c>
      <c r="M12024" s="205" t="str" cm="1">
        <f t="array" ref="M12024">_xlfn.IFS(NOT(ISERROR(VLOOKUP(Table5[[#This Row],[Section]],TB_notTB,1,FALSE))),"No",LEFT(Table5[[#This Row],[Section]],3)="ETB","PLS",LEFT(Table5[[#This Row],[Section]],1)="7","PDB",NOT(ISBLANK(Table5[[#This Row],[Section]])),"No")</f>
        <v>No</v>
      </c>
    </row>
    <row r="12025" spans="1:13" x14ac:dyDescent="0.25">
      <c r="A12025" s="130" t="s">
        <v>16925</v>
      </c>
      <c r="B12025" s="130" t="s">
        <v>16926</v>
      </c>
      <c r="C12025" s="130" t="s">
        <v>75</v>
      </c>
      <c r="D12025" s="131">
        <v>0.11600000000000001</v>
      </c>
      <c r="E12025" s="132">
        <v>100</v>
      </c>
      <c r="F12025" s="132">
        <v>100</v>
      </c>
      <c r="G12025" s="126" t="s">
        <v>16461</v>
      </c>
      <c r="H12025" s="126" t="s">
        <v>21292</v>
      </c>
      <c r="I12025" s="126" t="s">
        <v>21293</v>
      </c>
      <c r="J12025" s="126" t="s">
        <v>26338</v>
      </c>
      <c r="K12025" s="9">
        <f>_xlfn.IFNA(VLOOKUP(Table5[[#This Row],[Section]],SubSill_Tier,2,FALSE),0)</f>
        <v>0</v>
      </c>
      <c r="L12025" s="9" t="str">
        <f t="shared" si="196"/>
        <v/>
      </c>
      <c r="M12025" s="205" t="str" cm="1">
        <f t="array" ref="M12025">_xlfn.IFS(NOT(ISERROR(VLOOKUP(Table5[[#This Row],[Section]],TB_notTB,1,FALSE))),"No",LEFT(Table5[[#This Row],[Section]],3)="ETB","PLS",LEFT(Table5[[#This Row],[Section]],1)="7","PDB",NOT(ISBLANK(Table5[[#This Row],[Section]])),"No")</f>
        <v>No</v>
      </c>
    </row>
    <row r="12026" spans="1:13" x14ac:dyDescent="0.25">
      <c r="A12026" s="130" t="s">
        <v>16927</v>
      </c>
      <c r="B12026" s="130" t="s">
        <v>16928</v>
      </c>
      <c r="C12026" s="130" t="s">
        <v>75</v>
      </c>
      <c r="D12026" s="131">
        <v>0.97199999999999998</v>
      </c>
      <c r="E12026" s="132">
        <v>491</v>
      </c>
      <c r="F12026" s="132">
        <v>200</v>
      </c>
      <c r="G12026" s="126" t="s">
        <v>16461</v>
      </c>
      <c r="H12026" s="126" t="s">
        <v>21292</v>
      </c>
      <c r="I12026" s="126" t="s">
        <v>21293</v>
      </c>
      <c r="J12026" s="126" t="s">
        <v>26338</v>
      </c>
      <c r="K12026" s="9">
        <f>_xlfn.IFNA(VLOOKUP(Table5[[#This Row],[Section]],SubSill_Tier,2,FALSE),0)</f>
        <v>0</v>
      </c>
      <c r="L12026" s="9" t="str">
        <f t="shared" si="196"/>
        <v/>
      </c>
      <c r="M12026" s="205" t="str" cm="1">
        <f t="array" ref="M12026">_xlfn.IFS(NOT(ISERROR(VLOOKUP(Table5[[#This Row],[Section]],TB_notTB,1,FALSE))),"No",LEFT(Table5[[#This Row],[Section]],3)="ETB","PLS",LEFT(Table5[[#This Row],[Section]],1)="7","PDB",NOT(ISBLANK(Table5[[#This Row],[Section]])),"No")</f>
        <v>No</v>
      </c>
    </row>
    <row r="12027" spans="1:13" x14ac:dyDescent="0.25">
      <c r="A12027" s="130" t="s">
        <v>16929</v>
      </c>
      <c r="B12027" s="130" t="s">
        <v>16930</v>
      </c>
      <c r="C12027" s="130" t="s">
        <v>75</v>
      </c>
      <c r="D12027" s="131">
        <v>0.23</v>
      </c>
      <c r="E12027" s="132">
        <v>117</v>
      </c>
      <c r="F12027" s="132">
        <v>100</v>
      </c>
      <c r="G12027" s="126" t="s">
        <v>16461</v>
      </c>
      <c r="H12027" s="126" t="s">
        <v>21292</v>
      </c>
      <c r="I12027" s="126" t="s">
        <v>21293</v>
      </c>
      <c r="J12027" s="126" t="s">
        <v>26338</v>
      </c>
      <c r="K12027" s="9">
        <f>_xlfn.IFNA(VLOOKUP(Table5[[#This Row],[Section]],SubSill_Tier,2,FALSE),0)</f>
        <v>0</v>
      </c>
      <c r="L12027" s="9" t="str">
        <f t="shared" si="196"/>
        <v/>
      </c>
      <c r="M12027" s="205" t="str" cm="1">
        <f t="array" ref="M12027">_xlfn.IFS(NOT(ISERROR(VLOOKUP(Table5[[#This Row],[Section]],TB_notTB,1,FALSE))),"No",LEFT(Table5[[#This Row],[Section]],3)="ETB","PLS",LEFT(Table5[[#This Row],[Section]],1)="7","PDB",NOT(ISBLANK(Table5[[#This Row],[Section]])),"No")</f>
        <v>No</v>
      </c>
    </row>
    <row r="12028" spans="1:13" x14ac:dyDescent="0.25">
      <c r="A12028" s="130" t="s">
        <v>16931</v>
      </c>
      <c r="B12028" s="130" t="s">
        <v>16932</v>
      </c>
      <c r="C12028" s="130" t="s">
        <v>75</v>
      </c>
      <c r="D12028" s="131">
        <v>0.29699999999999999</v>
      </c>
      <c r="E12028" s="132">
        <v>137</v>
      </c>
      <c r="F12028" s="132">
        <v>100</v>
      </c>
      <c r="G12028" s="126" t="s">
        <v>16461</v>
      </c>
      <c r="H12028" s="126" t="s">
        <v>21292</v>
      </c>
      <c r="I12028" s="126" t="s">
        <v>21293</v>
      </c>
      <c r="J12028" s="126" t="s">
        <v>26338</v>
      </c>
      <c r="K12028" s="9">
        <f>_xlfn.IFNA(VLOOKUP(Table5[[#This Row],[Section]],SubSill_Tier,2,FALSE),0)</f>
        <v>0</v>
      </c>
      <c r="L12028" s="9" t="str">
        <f t="shared" si="196"/>
        <v/>
      </c>
      <c r="M12028" s="205" t="str" cm="1">
        <f t="array" ref="M12028">_xlfn.IFS(NOT(ISERROR(VLOOKUP(Table5[[#This Row],[Section]],TB_notTB,1,FALSE))),"No",LEFT(Table5[[#This Row],[Section]],3)="ETB","PLS",LEFT(Table5[[#This Row],[Section]],1)="7","PDB",NOT(ISBLANK(Table5[[#This Row],[Section]])),"No")</f>
        <v>No</v>
      </c>
    </row>
    <row r="12029" spans="1:13" x14ac:dyDescent="0.25">
      <c r="A12029" s="130" t="s">
        <v>4683</v>
      </c>
      <c r="B12029" s="130" t="s">
        <v>4684</v>
      </c>
      <c r="C12029" s="130" t="s">
        <v>75</v>
      </c>
      <c r="D12029" s="131">
        <v>0.44600000000000001</v>
      </c>
      <c r="E12029" s="132">
        <v>205</v>
      </c>
      <c r="F12029" s="132">
        <v>156</v>
      </c>
      <c r="G12029" s="126" t="s">
        <v>13806</v>
      </c>
      <c r="H12029" s="126" t="s">
        <v>21265</v>
      </c>
      <c r="I12029" s="126" t="s">
        <v>27185</v>
      </c>
      <c r="J12029" s="126" t="s">
        <v>26241</v>
      </c>
      <c r="K12029" s="9">
        <f>_xlfn.IFNA(VLOOKUP(Table5[[#This Row],[Section]],SubSill_Tier,2,FALSE),0)</f>
        <v>0</v>
      </c>
      <c r="L12029" s="9" t="str">
        <f t="shared" si="196"/>
        <v/>
      </c>
      <c r="M12029" s="205" t="str" cm="1">
        <f t="array" ref="M12029">_xlfn.IFS(NOT(ISERROR(VLOOKUP(Table5[[#This Row],[Section]],TB_notTB,1,FALSE))),"No",LEFT(Table5[[#This Row],[Section]],3)="ETB","PLS",LEFT(Table5[[#This Row],[Section]],1)="7","PDB",NOT(ISBLANK(Table5[[#This Row],[Section]])),"No")</f>
        <v>No</v>
      </c>
    </row>
    <row r="12030" spans="1:13" x14ac:dyDescent="0.25">
      <c r="A12030" s="130" t="s">
        <v>4685</v>
      </c>
      <c r="B12030" s="130" t="s">
        <v>4686</v>
      </c>
      <c r="C12030" s="130" t="s">
        <v>75</v>
      </c>
      <c r="D12030" s="131">
        <v>1.6739999999999999</v>
      </c>
      <c r="E12030" s="132">
        <v>651</v>
      </c>
      <c r="F12030" s="132">
        <v>423</v>
      </c>
      <c r="G12030" s="126" t="s">
        <v>13806</v>
      </c>
      <c r="H12030" s="126" t="s">
        <v>21265</v>
      </c>
      <c r="I12030" s="126" t="s">
        <v>27185</v>
      </c>
      <c r="J12030" s="126" t="s">
        <v>26241</v>
      </c>
      <c r="K12030" s="9">
        <f>_xlfn.IFNA(VLOOKUP(Table5[[#This Row],[Section]],SubSill_Tier,2,FALSE),0)</f>
        <v>0</v>
      </c>
      <c r="L12030" s="9" t="str">
        <f t="shared" si="196"/>
        <v/>
      </c>
      <c r="M12030" s="205" t="str" cm="1">
        <f t="array" ref="M12030">_xlfn.IFS(NOT(ISERROR(VLOOKUP(Table5[[#This Row],[Section]],TB_notTB,1,FALSE))),"No",LEFT(Table5[[#This Row],[Section]],3)="ETB","PLS",LEFT(Table5[[#This Row],[Section]],1)="7","PDB",NOT(ISBLANK(Table5[[#This Row],[Section]])),"No")</f>
        <v>No</v>
      </c>
    </row>
    <row r="12031" spans="1:13" x14ac:dyDescent="0.25">
      <c r="A12031" s="130" t="s">
        <v>4687</v>
      </c>
      <c r="B12031" s="130" t="s">
        <v>4688</v>
      </c>
      <c r="C12031" s="130" t="s">
        <v>75</v>
      </c>
      <c r="D12031" s="131">
        <v>1.4179999999999999</v>
      </c>
      <c r="E12031" s="132">
        <v>557</v>
      </c>
      <c r="F12031" s="132">
        <v>355</v>
      </c>
      <c r="G12031" s="126" t="s">
        <v>13806</v>
      </c>
      <c r="H12031" s="126" t="s">
        <v>21265</v>
      </c>
      <c r="I12031" s="126" t="s">
        <v>27185</v>
      </c>
      <c r="J12031" s="126" t="s">
        <v>26241</v>
      </c>
      <c r="K12031" s="9">
        <f>_xlfn.IFNA(VLOOKUP(Table5[[#This Row],[Section]],SubSill_Tier,2,FALSE),0)</f>
        <v>0</v>
      </c>
      <c r="L12031" s="9" t="str">
        <f t="shared" si="196"/>
        <v/>
      </c>
      <c r="M12031" s="205" t="str" cm="1">
        <f t="array" ref="M12031">_xlfn.IFS(NOT(ISERROR(VLOOKUP(Table5[[#This Row],[Section]],TB_notTB,1,FALSE))),"No",LEFT(Table5[[#This Row],[Section]],3)="ETB","PLS",LEFT(Table5[[#This Row],[Section]],1)="7","PDB",NOT(ISBLANK(Table5[[#This Row],[Section]])),"No")</f>
        <v>No</v>
      </c>
    </row>
    <row r="12032" spans="1:13" x14ac:dyDescent="0.25">
      <c r="A12032" s="130" t="s">
        <v>4689</v>
      </c>
      <c r="B12032" s="130" t="s">
        <v>4690</v>
      </c>
      <c r="C12032" s="130" t="s">
        <v>75</v>
      </c>
      <c r="D12032" s="131">
        <v>0.16200000000000001</v>
      </c>
      <c r="E12032" s="132">
        <v>100</v>
      </c>
      <c r="F12032" s="132">
        <v>100</v>
      </c>
      <c r="G12032" s="126" t="s">
        <v>13806</v>
      </c>
      <c r="H12032" s="126" t="s">
        <v>21265</v>
      </c>
      <c r="I12032" s="126" t="s">
        <v>27185</v>
      </c>
      <c r="J12032" s="126" t="s">
        <v>26241</v>
      </c>
      <c r="K12032" s="9">
        <f>_xlfn.IFNA(VLOOKUP(Table5[[#This Row],[Section]],SubSill_Tier,2,FALSE),0)</f>
        <v>0</v>
      </c>
      <c r="L12032" s="9" t="str">
        <f t="shared" si="196"/>
        <v/>
      </c>
      <c r="M12032" s="205" t="str" cm="1">
        <f t="array" ref="M12032">_xlfn.IFS(NOT(ISERROR(VLOOKUP(Table5[[#This Row],[Section]],TB_notTB,1,FALSE))),"No",LEFT(Table5[[#This Row],[Section]],3)="ETB","PLS",LEFT(Table5[[#This Row],[Section]],1)="7","PDB",NOT(ISBLANK(Table5[[#This Row],[Section]])),"No")</f>
        <v>No</v>
      </c>
    </row>
    <row r="12033" spans="1:13" x14ac:dyDescent="0.25">
      <c r="A12033" s="130" t="s">
        <v>4691</v>
      </c>
      <c r="B12033" s="130" t="s">
        <v>4692</v>
      </c>
      <c r="C12033" s="130" t="s">
        <v>75</v>
      </c>
      <c r="D12033" s="131">
        <v>0.216</v>
      </c>
      <c r="E12033" s="132">
        <v>124</v>
      </c>
      <c r="F12033" s="132">
        <v>100</v>
      </c>
      <c r="G12033" s="126" t="s">
        <v>13806</v>
      </c>
      <c r="H12033" s="126" t="s">
        <v>21265</v>
      </c>
      <c r="I12033" s="126" t="s">
        <v>27185</v>
      </c>
      <c r="J12033" s="126" t="s">
        <v>26241</v>
      </c>
      <c r="K12033" s="9">
        <f>_xlfn.IFNA(VLOOKUP(Table5[[#This Row],[Section]],SubSill_Tier,2,FALSE),0)</f>
        <v>0</v>
      </c>
      <c r="L12033" s="9" t="str">
        <f t="shared" si="196"/>
        <v/>
      </c>
      <c r="M12033" s="205" t="str" cm="1">
        <f t="array" ref="M12033">_xlfn.IFS(NOT(ISERROR(VLOOKUP(Table5[[#This Row],[Section]],TB_notTB,1,FALSE))),"No",LEFT(Table5[[#This Row],[Section]],3)="ETB","PLS",LEFT(Table5[[#This Row],[Section]],1)="7","PDB",NOT(ISBLANK(Table5[[#This Row],[Section]])),"No")</f>
        <v>No</v>
      </c>
    </row>
    <row r="12034" spans="1:13" x14ac:dyDescent="0.25">
      <c r="A12034" s="130" t="s">
        <v>4693</v>
      </c>
      <c r="B12034" s="130" t="s">
        <v>4694</v>
      </c>
      <c r="C12034" s="130" t="s">
        <v>75</v>
      </c>
      <c r="D12034" s="131">
        <v>0.41</v>
      </c>
      <c r="E12034" s="132">
        <v>158</v>
      </c>
      <c r="F12034" s="132">
        <v>100</v>
      </c>
      <c r="G12034" s="126" t="s">
        <v>13806</v>
      </c>
      <c r="H12034" s="126" t="s">
        <v>21265</v>
      </c>
      <c r="I12034" s="126" t="s">
        <v>27185</v>
      </c>
      <c r="J12034" s="126" t="s">
        <v>26241</v>
      </c>
      <c r="K12034" s="9">
        <f>_xlfn.IFNA(VLOOKUP(Table5[[#This Row],[Section]],SubSill_Tier,2,FALSE),0)</f>
        <v>0</v>
      </c>
      <c r="L12034" s="9" t="str">
        <f t="shared" si="196"/>
        <v/>
      </c>
      <c r="M12034" s="205" t="str" cm="1">
        <f t="array" ref="M12034">_xlfn.IFS(NOT(ISERROR(VLOOKUP(Table5[[#This Row],[Section]],TB_notTB,1,FALSE))),"No",LEFT(Table5[[#This Row],[Section]],3)="ETB","PLS",LEFT(Table5[[#This Row],[Section]],1)="7","PDB",NOT(ISBLANK(Table5[[#This Row],[Section]])),"No")</f>
        <v>No</v>
      </c>
    </row>
    <row r="12035" spans="1:13" x14ac:dyDescent="0.25">
      <c r="A12035" s="130" t="s">
        <v>4695</v>
      </c>
      <c r="B12035" s="130" t="s">
        <v>4696</v>
      </c>
      <c r="C12035" s="130" t="s">
        <v>75</v>
      </c>
      <c r="D12035" s="131">
        <v>1.7549999999999999</v>
      </c>
      <c r="E12035" s="132">
        <v>361</v>
      </c>
      <c r="F12035" s="132">
        <v>215</v>
      </c>
      <c r="G12035" s="126" t="s">
        <v>13806</v>
      </c>
      <c r="H12035" s="126" t="s">
        <v>21265</v>
      </c>
      <c r="I12035" s="126" t="s">
        <v>27185</v>
      </c>
      <c r="J12035" s="126" t="s">
        <v>26241</v>
      </c>
      <c r="K12035" s="9">
        <f>_xlfn.IFNA(VLOOKUP(Table5[[#This Row],[Section]],SubSill_Tier,2,FALSE),0)</f>
        <v>0</v>
      </c>
      <c r="L12035" s="9" t="str">
        <f t="shared" si="196"/>
        <v/>
      </c>
      <c r="M12035" s="205" t="str" cm="1">
        <f t="array" ref="M12035">_xlfn.IFS(NOT(ISERROR(VLOOKUP(Table5[[#This Row],[Section]],TB_notTB,1,FALSE))),"No",LEFT(Table5[[#This Row],[Section]],3)="ETB","PLS",LEFT(Table5[[#This Row],[Section]],1)="7","PDB",NOT(ISBLANK(Table5[[#This Row],[Section]])),"No")</f>
        <v>No</v>
      </c>
    </row>
    <row r="12036" spans="1:13" x14ac:dyDescent="0.25">
      <c r="A12036" s="130" t="s">
        <v>4697</v>
      </c>
      <c r="B12036" s="130" t="s">
        <v>4698</v>
      </c>
      <c r="C12036" s="130" t="s">
        <v>75</v>
      </c>
      <c r="D12036" s="131">
        <v>1.1659999999999999</v>
      </c>
      <c r="E12036" s="132">
        <v>472</v>
      </c>
      <c r="F12036" s="132">
        <v>165</v>
      </c>
      <c r="G12036" s="126" t="s">
        <v>13806</v>
      </c>
      <c r="H12036" s="126" t="s">
        <v>21265</v>
      </c>
      <c r="I12036" s="126" t="s">
        <v>27185</v>
      </c>
      <c r="J12036" s="126" t="s">
        <v>26241</v>
      </c>
      <c r="K12036" s="9">
        <f>_xlfn.IFNA(VLOOKUP(Table5[[#This Row],[Section]],SubSill_Tier,2,FALSE),0)</f>
        <v>0</v>
      </c>
      <c r="L12036" s="9" t="str">
        <f t="shared" ref="L12036:L12099" si="197">IFERROR(IF(LEFT(G12036,2)="AI",IF(_xlfn.NUMBERVALUE(IFERROR(LEFT(IF(ISERROR(FIND("X",UPPER(B12036))),UPPER(B12036),RIGHT(UPPER(B12036),LEN(UPPER(B12036))-FIND("~",SUBSTITUTE(UPPER(B12036),"X","~",LEN(UPPER(B12036))-LEN(SUBSTITUTE(UPPER(B12036),"X","")))))),FIND(" ",IF(ISERROR(FIND("X",UPPER(B12036))),UPPER(B12036),RIGHT(UPPER(B12036),LEN(UPPER(B12036))-FIND("~",SUBSTITUTE(UPPER(B12036),"X","~",LEN(UPPER(B12036))-LEN(SUBSTITUTE(UPPER(B12036),"X","")))))),1)-1),IF(ISERROR(FIND("X",UPPER(B12036))),UPPER(B12036),RIGHT(UPPER(B12036),LEN(UPPER(B12036))-FIND("~",SUBSTITUTE(UPPER(B12036),"X","~",LEN(UPPER(B12036))-LEN(SUBSTITUTE(UPPER(B12036),"X",""))))))),".")&gt;=5,"Wall",""),""),"")</f>
        <v/>
      </c>
      <c r="M12036" s="205" t="str" cm="1">
        <f t="array" ref="M12036">_xlfn.IFS(NOT(ISERROR(VLOOKUP(Table5[[#This Row],[Section]],TB_notTB,1,FALSE))),"No",LEFT(Table5[[#This Row],[Section]],3)="ETB","PLS",LEFT(Table5[[#This Row],[Section]],1)="7","PDB",NOT(ISBLANK(Table5[[#This Row],[Section]])),"No")</f>
        <v>No</v>
      </c>
    </row>
    <row r="12037" spans="1:13" x14ac:dyDescent="0.25">
      <c r="A12037" s="130" t="s">
        <v>4699</v>
      </c>
      <c r="B12037" s="130" t="s">
        <v>4700</v>
      </c>
      <c r="C12037" s="130" t="s">
        <v>75</v>
      </c>
      <c r="D12037" s="131">
        <v>1.615</v>
      </c>
      <c r="E12037" s="132">
        <v>390</v>
      </c>
      <c r="F12037" s="132">
        <v>241</v>
      </c>
      <c r="G12037" s="126" t="s">
        <v>13806</v>
      </c>
      <c r="H12037" s="126" t="s">
        <v>21265</v>
      </c>
      <c r="I12037" s="126" t="s">
        <v>27185</v>
      </c>
      <c r="J12037" s="126" t="s">
        <v>26241</v>
      </c>
      <c r="K12037" s="9">
        <f>_xlfn.IFNA(VLOOKUP(Table5[[#This Row],[Section]],SubSill_Tier,2,FALSE),0)</f>
        <v>0</v>
      </c>
      <c r="L12037" s="9" t="str">
        <f t="shared" si="197"/>
        <v/>
      </c>
      <c r="M12037" s="205" t="str" cm="1">
        <f t="array" ref="M12037">_xlfn.IFS(NOT(ISERROR(VLOOKUP(Table5[[#This Row],[Section]],TB_notTB,1,FALSE))),"No",LEFT(Table5[[#This Row],[Section]],3)="ETB","PLS",LEFT(Table5[[#This Row],[Section]],1)="7","PDB",NOT(ISBLANK(Table5[[#This Row],[Section]])),"No")</f>
        <v>No</v>
      </c>
    </row>
    <row r="12038" spans="1:13" x14ac:dyDescent="0.25">
      <c r="A12038" s="130" t="s">
        <v>16933</v>
      </c>
      <c r="B12038" s="130" t="s">
        <v>22024</v>
      </c>
      <c r="C12038" s="130" t="s">
        <v>75</v>
      </c>
      <c r="D12038" s="131">
        <v>0.91800000000000004</v>
      </c>
      <c r="E12038" s="132">
        <v>258</v>
      </c>
      <c r="F12038" s="132">
        <v>250</v>
      </c>
      <c r="G12038" s="126" t="s">
        <v>14948</v>
      </c>
      <c r="H12038" s="126" t="s">
        <v>20257</v>
      </c>
      <c r="I12038" s="126" t="s">
        <v>22563</v>
      </c>
      <c r="J12038" s="126" t="s">
        <v>26288</v>
      </c>
      <c r="K12038" s="9">
        <f>_xlfn.IFNA(VLOOKUP(Table5[[#This Row],[Section]],SubSill_Tier,2,FALSE),0)</f>
        <v>0</v>
      </c>
      <c r="L12038" s="9" t="str">
        <f t="shared" si="197"/>
        <v/>
      </c>
      <c r="M12038" s="205" t="str" cm="1">
        <f t="array" ref="M12038">_xlfn.IFS(NOT(ISERROR(VLOOKUP(Table5[[#This Row],[Section]],TB_notTB,1,FALSE))),"No",LEFT(Table5[[#This Row],[Section]],3)="ETB","PLS",LEFT(Table5[[#This Row],[Section]],1)="7","PDB",NOT(ISBLANK(Table5[[#This Row],[Section]])),"No")</f>
        <v>No</v>
      </c>
    </row>
    <row r="12039" spans="1:13" x14ac:dyDescent="0.25">
      <c r="A12039" s="130" t="s">
        <v>4701</v>
      </c>
      <c r="B12039" s="130" t="s">
        <v>4702</v>
      </c>
      <c r="C12039" s="130" t="s">
        <v>75</v>
      </c>
      <c r="D12039" s="131">
        <v>0.88600000000000001</v>
      </c>
      <c r="E12039" s="132">
        <v>408</v>
      </c>
      <c r="F12039" s="132">
        <v>116</v>
      </c>
      <c r="G12039" s="126" t="s">
        <v>13806</v>
      </c>
      <c r="H12039" s="126" t="s">
        <v>21265</v>
      </c>
      <c r="I12039" s="126" t="s">
        <v>27185</v>
      </c>
      <c r="J12039" s="126" t="s">
        <v>26241</v>
      </c>
      <c r="K12039" s="9">
        <f>_xlfn.IFNA(VLOOKUP(Table5[[#This Row],[Section]],SubSill_Tier,2,FALSE),0)</f>
        <v>0</v>
      </c>
      <c r="L12039" s="9" t="str">
        <f t="shared" si="197"/>
        <v/>
      </c>
      <c r="M12039" s="205" t="str" cm="1">
        <f t="array" ref="M12039">_xlfn.IFS(NOT(ISERROR(VLOOKUP(Table5[[#This Row],[Section]],TB_notTB,1,FALSE))),"No",LEFT(Table5[[#This Row],[Section]],3)="ETB","PLS",LEFT(Table5[[#This Row],[Section]],1)="7","PDB",NOT(ISBLANK(Table5[[#This Row],[Section]])),"No")</f>
        <v>No</v>
      </c>
    </row>
    <row r="12040" spans="1:13" x14ac:dyDescent="0.25">
      <c r="A12040" s="130" t="s">
        <v>4703</v>
      </c>
      <c r="B12040" s="130" t="s">
        <v>4704</v>
      </c>
      <c r="C12040" s="130" t="s">
        <v>75</v>
      </c>
      <c r="D12040" s="131">
        <v>1.9330000000000001</v>
      </c>
      <c r="E12040" s="132">
        <v>756</v>
      </c>
      <c r="F12040" s="132">
        <v>483</v>
      </c>
      <c r="G12040" s="126" t="s">
        <v>13806</v>
      </c>
      <c r="H12040" s="126" t="s">
        <v>21265</v>
      </c>
      <c r="I12040" s="126" t="s">
        <v>27185</v>
      </c>
      <c r="J12040" s="126" t="s">
        <v>26241</v>
      </c>
      <c r="K12040" s="9">
        <f>_xlfn.IFNA(VLOOKUP(Table5[[#This Row],[Section]],SubSill_Tier,2,FALSE),0)</f>
        <v>0</v>
      </c>
      <c r="L12040" s="9" t="str">
        <f t="shared" si="197"/>
        <v/>
      </c>
      <c r="M12040" s="205" t="str" cm="1">
        <f t="array" ref="M12040">_xlfn.IFS(NOT(ISERROR(VLOOKUP(Table5[[#This Row],[Section]],TB_notTB,1,FALSE))),"No",LEFT(Table5[[#This Row],[Section]],3)="ETB","PLS",LEFT(Table5[[#This Row],[Section]],1)="7","PDB",NOT(ISBLANK(Table5[[#This Row],[Section]])),"No")</f>
        <v>No</v>
      </c>
    </row>
    <row r="12041" spans="1:13" x14ac:dyDescent="0.25">
      <c r="A12041" s="130" t="s">
        <v>4705</v>
      </c>
      <c r="B12041" s="130" t="s">
        <v>4706</v>
      </c>
      <c r="C12041" s="130" t="s">
        <v>75</v>
      </c>
      <c r="D12041" s="131">
        <v>2.3330000000000002</v>
      </c>
      <c r="E12041" s="132">
        <v>908</v>
      </c>
      <c r="F12041" s="132">
        <v>579</v>
      </c>
      <c r="G12041" s="126" t="s">
        <v>13806</v>
      </c>
      <c r="H12041" s="126" t="s">
        <v>21265</v>
      </c>
      <c r="I12041" s="126" t="s">
        <v>27185</v>
      </c>
      <c r="J12041" s="126" t="s">
        <v>26241</v>
      </c>
      <c r="K12041" s="9">
        <f>_xlfn.IFNA(VLOOKUP(Table5[[#This Row],[Section]],SubSill_Tier,2,FALSE),0)</f>
        <v>0</v>
      </c>
      <c r="L12041" s="9" t="str">
        <f t="shared" si="197"/>
        <v/>
      </c>
      <c r="M12041" s="205" t="str" cm="1">
        <f t="array" ref="M12041">_xlfn.IFS(NOT(ISERROR(VLOOKUP(Table5[[#This Row],[Section]],TB_notTB,1,FALSE))),"No",LEFT(Table5[[#This Row],[Section]],3)="ETB","PLS",LEFT(Table5[[#This Row],[Section]],1)="7","PDB",NOT(ISBLANK(Table5[[#This Row],[Section]])),"No")</f>
        <v>No</v>
      </c>
    </row>
    <row r="12042" spans="1:13" x14ac:dyDescent="0.25">
      <c r="A12042" s="130" t="s">
        <v>4707</v>
      </c>
      <c r="B12042" s="130" t="s">
        <v>4708</v>
      </c>
      <c r="C12042" s="130" t="s">
        <v>75</v>
      </c>
      <c r="D12042" s="131">
        <v>0.68300000000000005</v>
      </c>
      <c r="E12042" s="132">
        <v>308</v>
      </c>
      <c r="F12042" s="132">
        <v>100</v>
      </c>
      <c r="G12042" s="126" t="s">
        <v>13806</v>
      </c>
      <c r="H12042" s="126" t="s">
        <v>21265</v>
      </c>
      <c r="I12042" s="126" t="s">
        <v>27185</v>
      </c>
      <c r="J12042" s="126" t="s">
        <v>26241</v>
      </c>
      <c r="K12042" s="9">
        <f>_xlfn.IFNA(VLOOKUP(Table5[[#This Row],[Section]],SubSill_Tier,2,FALSE),0)</f>
        <v>0</v>
      </c>
      <c r="L12042" s="9" t="str">
        <f t="shared" si="197"/>
        <v/>
      </c>
      <c r="M12042" s="205" t="str" cm="1">
        <f t="array" ref="M12042">_xlfn.IFS(NOT(ISERROR(VLOOKUP(Table5[[#This Row],[Section]],TB_notTB,1,FALSE))),"No",LEFT(Table5[[#This Row],[Section]],3)="ETB","PLS",LEFT(Table5[[#This Row],[Section]],1)="7","PDB",NOT(ISBLANK(Table5[[#This Row],[Section]])),"No")</f>
        <v>No</v>
      </c>
    </row>
    <row r="12043" spans="1:13" x14ac:dyDescent="0.25">
      <c r="A12043" s="130" t="s">
        <v>4709</v>
      </c>
      <c r="B12043" s="130" t="s">
        <v>4710</v>
      </c>
      <c r="C12043" s="130" t="s">
        <v>75</v>
      </c>
      <c r="D12043" s="131">
        <v>0.27300000000000002</v>
      </c>
      <c r="E12043" s="132">
        <v>106</v>
      </c>
      <c r="F12043" s="132">
        <v>100</v>
      </c>
      <c r="G12043" s="126" t="s">
        <v>13806</v>
      </c>
      <c r="H12043" s="126" t="s">
        <v>21265</v>
      </c>
      <c r="I12043" s="126" t="s">
        <v>27185</v>
      </c>
      <c r="J12043" s="126" t="s">
        <v>26241</v>
      </c>
      <c r="K12043" s="9">
        <f>_xlfn.IFNA(VLOOKUP(Table5[[#This Row],[Section]],SubSill_Tier,2,FALSE),0)</f>
        <v>0</v>
      </c>
      <c r="L12043" s="9" t="str">
        <f t="shared" si="197"/>
        <v/>
      </c>
      <c r="M12043" s="205" t="str" cm="1">
        <f t="array" ref="M12043">_xlfn.IFS(NOT(ISERROR(VLOOKUP(Table5[[#This Row],[Section]],TB_notTB,1,FALSE))),"No",LEFT(Table5[[#This Row],[Section]],3)="ETB","PLS",LEFT(Table5[[#This Row],[Section]],1)="7","PDB",NOT(ISBLANK(Table5[[#This Row],[Section]])),"No")</f>
        <v>No</v>
      </c>
    </row>
    <row r="12044" spans="1:13" x14ac:dyDescent="0.25">
      <c r="A12044" s="130" t="s">
        <v>4711</v>
      </c>
      <c r="B12044" s="130" t="s">
        <v>17185</v>
      </c>
      <c r="C12044" s="130" t="s">
        <v>75</v>
      </c>
      <c r="D12044" s="131">
        <v>0.28399999999999997</v>
      </c>
      <c r="E12044" s="132">
        <v>110</v>
      </c>
      <c r="F12044" s="132">
        <v>100</v>
      </c>
      <c r="G12044" s="126" t="s">
        <v>13806</v>
      </c>
      <c r="H12044" s="126" t="s">
        <v>21265</v>
      </c>
      <c r="I12044" s="126" t="s">
        <v>27185</v>
      </c>
      <c r="J12044" s="126" t="s">
        <v>26241</v>
      </c>
      <c r="K12044" s="9">
        <f>_xlfn.IFNA(VLOOKUP(Table5[[#This Row],[Section]],SubSill_Tier,2,FALSE),0)</f>
        <v>0</v>
      </c>
      <c r="L12044" s="9" t="str">
        <f t="shared" si="197"/>
        <v/>
      </c>
      <c r="M12044" s="205" t="str" cm="1">
        <f t="array" ref="M12044">_xlfn.IFS(NOT(ISERROR(VLOOKUP(Table5[[#This Row],[Section]],TB_notTB,1,FALSE))),"No",LEFT(Table5[[#This Row],[Section]],3)="ETB","PLS",LEFT(Table5[[#This Row],[Section]],1)="7","PDB",NOT(ISBLANK(Table5[[#This Row],[Section]])),"No")</f>
        <v>No</v>
      </c>
    </row>
    <row r="12045" spans="1:13" x14ac:dyDescent="0.25">
      <c r="A12045" s="130" t="s">
        <v>4712</v>
      </c>
      <c r="B12045" s="130" t="s">
        <v>17186</v>
      </c>
      <c r="C12045" s="130" t="s">
        <v>75</v>
      </c>
      <c r="D12045" s="131">
        <v>0.189</v>
      </c>
      <c r="E12045" s="132">
        <v>100</v>
      </c>
      <c r="F12045" s="132">
        <v>100</v>
      </c>
      <c r="G12045" s="126" t="s">
        <v>13806</v>
      </c>
      <c r="H12045" s="126" t="s">
        <v>21265</v>
      </c>
      <c r="I12045" s="126" t="s">
        <v>27185</v>
      </c>
      <c r="J12045" s="126" t="s">
        <v>26241</v>
      </c>
      <c r="K12045" s="9">
        <f>_xlfn.IFNA(VLOOKUP(Table5[[#This Row],[Section]],SubSill_Tier,2,FALSE),0)</f>
        <v>0</v>
      </c>
      <c r="L12045" s="9" t="str">
        <f t="shared" si="197"/>
        <v/>
      </c>
      <c r="M12045" s="205" t="str" cm="1">
        <f t="array" ref="M12045">_xlfn.IFS(NOT(ISERROR(VLOOKUP(Table5[[#This Row],[Section]],TB_notTB,1,FALSE))),"No",LEFT(Table5[[#This Row],[Section]],3)="ETB","PLS",LEFT(Table5[[#This Row],[Section]],1)="7","PDB",NOT(ISBLANK(Table5[[#This Row],[Section]])),"No")</f>
        <v>No</v>
      </c>
    </row>
    <row r="12046" spans="1:13" x14ac:dyDescent="0.25">
      <c r="A12046" s="130" t="s">
        <v>4713</v>
      </c>
      <c r="B12046" s="130" t="s">
        <v>4714</v>
      </c>
      <c r="C12046" s="130" t="s">
        <v>98</v>
      </c>
      <c r="D12046" s="131">
        <v>0.54500000000000004</v>
      </c>
      <c r="E12046" s="132">
        <v>288</v>
      </c>
      <c r="F12046" s="132">
        <v>288</v>
      </c>
      <c r="G12046" s="126" t="s">
        <v>13806</v>
      </c>
      <c r="H12046" s="126" t="s">
        <v>21265</v>
      </c>
      <c r="I12046" s="126" t="s">
        <v>27185</v>
      </c>
      <c r="J12046" s="126" t="s">
        <v>26241</v>
      </c>
      <c r="K12046" s="9">
        <f>_xlfn.IFNA(VLOOKUP(Table5[[#This Row],[Section]],SubSill_Tier,2,FALSE),0)</f>
        <v>0</v>
      </c>
      <c r="L12046" s="9" t="str">
        <f t="shared" si="197"/>
        <v/>
      </c>
      <c r="M12046" s="205" t="str" cm="1">
        <f t="array" ref="M12046">_xlfn.IFS(NOT(ISERROR(VLOOKUP(Table5[[#This Row],[Section]],TB_notTB,1,FALSE))),"No",LEFT(Table5[[#This Row],[Section]],3)="ETB","PLS",LEFT(Table5[[#This Row],[Section]],1)="7","PDB",NOT(ISBLANK(Table5[[#This Row],[Section]])),"No")</f>
        <v>No</v>
      </c>
    </row>
    <row r="12047" spans="1:13" x14ac:dyDescent="0.25">
      <c r="A12047" s="130" t="s">
        <v>4715</v>
      </c>
      <c r="B12047" s="130" t="s">
        <v>4716</v>
      </c>
      <c r="C12047" s="130" t="s">
        <v>75</v>
      </c>
      <c r="D12047" s="131">
        <v>1.0960000000000001</v>
      </c>
      <c r="E12047" s="132">
        <v>421</v>
      </c>
      <c r="F12047" s="132">
        <v>206</v>
      </c>
      <c r="G12047" s="126" t="s">
        <v>13806</v>
      </c>
      <c r="H12047" s="126" t="s">
        <v>21265</v>
      </c>
      <c r="I12047" s="126" t="s">
        <v>27185</v>
      </c>
      <c r="J12047" s="126" t="s">
        <v>26241</v>
      </c>
      <c r="K12047" s="9">
        <f>_xlfn.IFNA(VLOOKUP(Table5[[#This Row],[Section]],SubSill_Tier,2,FALSE),0)</f>
        <v>0</v>
      </c>
      <c r="L12047" s="9" t="str">
        <f t="shared" si="197"/>
        <v/>
      </c>
      <c r="M12047" s="205" t="str" cm="1">
        <f t="array" ref="M12047">_xlfn.IFS(NOT(ISERROR(VLOOKUP(Table5[[#This Row],[Section]],TB_notTB,1,FALSE))),"No",LEFT(Table5[[#This Row],[Section]],3)="ETB","PLS",LEFT(Table5[[#This Row],[Section]],1)="7","PDB",NOT(ISBLANK(Table5[[#This Row],[Section]])),"No")</f>
        <v>No</v>
      </c>
    </row>
    <row r="12048" spans="1:13" x14ac:dyDescent="0.25">
      <c r="A12048" s="130" t="s">
        <v>4717</v>
      </c>
      <c r="B12048" s="130" t="s">
        <v>4718</v>
      </c>
      <c r="C12048" s="130" t="s">
        <v>75</v>
      </c>
      <c r="D12048" s="131">
        <v>1.589</v>
      </c>
      <c r="E12048" s="132">
        <v>306</v>
      </c>
      <c r="F12048" s="132">
        <v>215</v>
      </c>
      <c r="G12048" s="126" t="s">
        <v>13806</v>
      </c>
      <c r="H12048" s="126" t="s">
        <v>21265</v>
      </c>
      <c r="I12048" s="126" t="s">
        <v>27185</v>
      </c>
      <c r="J12048" s="126" t="s">
        <v>26241</v>
      </c>
      <c r="K12048" s="9">
        <f>_xlfn.IFNA(VLOOKUP(Table5[[#This Row],[Section]],SubSill_Tier,2,FALSE),0)</f>
        <v>0</v>
      </c>
      <c r="L12048" s="9" t="str">
        <f t="shared" si="197"/>
        <v/>
      </c>
      <c r="M12048" s="205" t="str" cm="1">
        <f t="array" ref="M12048">_xlfn.IFS(NOT(ISERROR(VLOOKUP(Table5[[#This Row],[Section]],TB_notTB,1,FALSE))),"No",LEFT(Table5[[#This Row],[Section]],3)="ETB","PLS",LEFT(Table5[[#This Row],[Section]],1)="7","PDB",NOT(ISBLANK(Table5[[#This Row],[Section]])),"No")</f>
        <v>No</v>
      </c>
    </row>
    <row r="12049" spans="1:13" x14ac:dyDescent="0.25">
      <c r="A12049" s="130" t="s">
        <v>4719</v>
      </c>
      <c r="B12049" s="130" t="s">
        <v>4720</v>
      </c>
      <c r="C12049" s="130" t="s">
        <v>75</v>
      </c>
      <c r="D12049" s="131">
        <v>0.36199999999999999</v>
      </c>
      <c r="E12049" s="132">
        <v>185</v>
      </c>
      <c r="F12049" s="132">
        <v>100</v>
      </c>
      <c r="G12049" s="126" t="s">
        <v>13806</v>
      </c>
      <c r="H12049" s="126" t="s">
        <v>21265</v>
      </c>
      <c r="I12049" s="126" t="s">
        <v>27185</v>
      </c>
      <c r="J12049" s="126" t="s">
        <v>26241</v>
      </c>
      <c r="K12049" s="9">
        <f>_xlfn.IFNA(VLOOKUP(Table5[[#This Row],[Section]],SubSill_Tier,2,FALSE),0)</f>
        <v>0</v>
      </c>
      <c r="L12049" s="9" t="str">
        <f t="shared" si="197"/>
        <v/>
      </c>
      <c r="M12049" s="205" t="str" cm="1">
        <f t="array" ref="M12049">_xlfn.IFS(NOT(ISERROR(VLOOKUP(Table5[[#This Row],[Section]],TB_notTB,1,FALSE))),"No",LEFT(Table5[[#This Row],[Section]],3)="ETB","PLS",LEFT(Table5[[#This Row],[Section]],1)="7","PDB",NOT(ISBLANK(Table5[[#This Row],[Section]])),"No")</f>
        <v>No</v>
      </c>
    </row>
    <row r="12050" spans="1:13" x14ac:dyDescent="0.25">
      <c r="A12050" s="130" t="s">
        <v>4721</v>
      </c>
      <c r="B12050" s="130" t="s">
        <v>4722</v>
      </c>
      <c r="C12050" s="130" t="s">
        <v>75</v>
      </c>
      <c r="D12050" s="131">
        <v>1.4470000000000001</v>
      </c>
      <c r="E12050" s="132">
        <v>335</v>
      </c>
      <c r="F12050" s="132">
        <v>226</v>
      </c>
      <c r="G12050" s="126" t="s">
        <v>13806</v>
      </c>
      <c r="H12050" s="126" t="s">
        <v>21265</v>
      </c>
      <c r="I12050" s="126" t="s">
        <v>27185</v>
      </c>
      <c r="J12050" s="126" t="s">
        <v>26241</v>
      </c>
      <c r="K12050" s="9">
        <f>_xlfn.IFNA(VLOOKUP(Table5[[#This Row],[Section]],SubSill_Tier,2,FALSE),0)</f>
        <v>0</v>
      </c>
      <c r="L12050" s="9" t="str">
        <f t="shared" si="197"/>
        <v/>
      </c>
      <c r="M12050" s="205" t="str" cm="1">
        <f t="array" ref="M12050">_xlfn.IFS(NOT(ISERROR(VLOOKUP(Table5[[#This Row],[Section]],TB_notTB,1,FALSE))),"No",LEFT(Table5[[#This Row],[Section]],3)="ETB","PLS",LEFT(Table5[[#This Row],[Section]],1)="7","PDB",NOT(ISBLANK(Table5[[#This Row],[Section]])),"No")</f>
        <v>No</v>
      </c>
    </row>
    <row r="12051" spans="1:13" x14ac:dyDescent="0.25">
      <c r="A12051" s="130" t="s">
        <v>4723</v>
      </c>
      <c r="B12051" s="130" t="s">
        <v>4724</v>
      </c>
      <c r="C12051" s="130" t="s">
        <v>75</v>
      </c>
      <c r="D12051" s="131">
        <v>2.93</v>
      </c>
      <c r="E12051" s="132">
        <v>455</v>
      </c>
      <c r="F12051" s="132">
        <v>345</v>
      </c>
      <c r="G12051" s="126" t="s">
        <v>13806</v>
      </c>
      <c r="H12051" s="126" t="s">
        <v>21265</v>
      </c>
      <c r="I12051" s="126" t="s">
        <v>27185</v>
      </c>
      <c r="J12051" s="126" t="s">
        <v>26241</v>
      </c>
      <c r="K12051" s="9">
        <f>_xlfn.IFNA(VLOOKUP(Table5[[#This Row],[Section]],SubSill_Tier,2,FALSE),0)</f>
        <v>0</v>
      </c>
      <c r="L12051" s="9" t="str">
        <f t="shared" si="197"/>
        <v/>
      </c>
      <c r="M12051" s="205" t="str" cm="1">
        <f t="array" ref="M12051">_xlfn.IFS(NOT(ISERROR(VLOOKUP(Table5[[#This Row],[Section]],TB_notTB,1,FALSE))),"No",LEFT(Table5[[#This Row],[Section]],3)="ETB","PLS",LEFT(Table5[[#This Row],[Section]],1)="7","PDB",NOT(ISBLANK(Table5[[#This Row],[Section]])),"No")</f>
        <v>No</v>
      </c>
    </row>
    <row r="12052" spans="1:13" x14ac:dyDescent="0.25">
      <c r="A12052" s="130" t="s">
        <v>4725</v>
      </c>
      <c r="B12052" s="130" t="s">
        <v>4726</v>
      </c>
      <c r="C12052" s="130" t="s">
        <v>75</v>
      </c>
      <c r="D12052" s="131">
        <v>0.92100000000000004</v>
      </c>
      <c r="E12052" s="132">
        <v>376</v>
      </c>
      <c r="F12052" s="132">
        <v>136</v>
      </c>
      <c r="G12052" s="126" t="s">
        <v>13806</v>
      </c>
      <c r="H12052" s="126" t="s">
        <v>21265</v>
      </c>
      <c r="I12052" s="126" t="s">
        <v>27185</v>
      </c>
      <c r="J12052" s="126" t="s">
        <v>26241</v>
      </c>
      <c r="K12052" s="9">
        <f>_xlfn.IFNA(VLOOKUP(Table5[[#This Row],[Section]],SubSill_Tier,2,FALSE),0)</f>
        <v>0</v>
      </c>
      <c r="L12052" s="9" t="str">
        <f t="shared" si="197"/>
        <v/>
      </c>
      <c r="M12052" s="205" t="str" cm="1">
        <f t="array" ref="M12052">_xlfn.IFS(NOT(ISERROR(VLOOKUP(Table5[[#This Row],[Section]],TB_notTB,1,FALSE))),"No",LEFT(Table5[[#This Row],[Section]],3)="ETB","PLS",LEFT(Table5[[#This Row],[Section]],1)="7","PDB",NOT(ISBLANK(Table5[[#This Row],[Section]])),"No")</f>
        <v>No</v>
      </c>
    </row>
    <row r="12053" spans="1:13" x14ac:dyDescent="0.25">
      <c r="A12053" s="130" t="s">
        <v>4727</v>
      </c>
      <c r="B12053" s="130" t="s">
        <v>4728</v>
      </c>
      <c r="C12053" s="130" t="s">
        <v>75</v>
      </c>
      <c r="D12053" s="131">
        <v>0.99099999999999999</v>
      </c>
      <c r="E12053" s="132">
        <v>403</v>
      </c>
      <c r="F12053" s="132">
        <v>136</v>
      </c>
      <c r="G12053" s="126" t="s">
        <v>13806</v>
      </c>
      <c r="H12053" s="126" t="s">
        <v>21265</v>
      </c>
      <c r="I12053" s="126" t="s">
        <v>27185</v>
      </c>
      <c r="J12053" s="126" t="s">
        <v>26241</v>
      </c>
      <c r="K12053" s="9">
        <f>_xlfn.IFNA(VLOOKUP(Table5[[#This Row],[Section]],SubSill_Tier,2,FALSE),0)</f>
        <v>0</v>
      </c>
      <c r="L12053" s="9" t="str">
        <f t="shared" si="197"/>
        <v/>
      </c>
      <c r="M12053" s="205" t="str" cm="1">
        <f t="array" ref="M12053">_xlfn.IFS(NOT(ISERROR(VLOOKUP(Table5[[#This Row],[Section]],TB_notTB,1,FALSE))),"No",LEFT(Table5[[#This Row],[Section]],3)="ETB","PLS",LEFT(Table5[[#This Row],[Section]],1)="7","PDB",NOT(ISBLANK(Table5[[#This Row],[Section]])),"No")</f>
        <v>No</v>
      </c>
    </row>
    <row r="12054" spans="1:13" x14ac:dyDescent="0.25">
      <c r="A12054" s="130" t="s">
        <v>4729</v>
      </c>
      <c r="B12054" s="130" t="s">
        <v>4730</v>
      </c>
      <c r="C12054" s="130" t="s">
        <v>75</v>
      </c>
      <c r="D12054" s="131">
        <v>3.137</v>
      </c>
      <c r="E12054" s="132">
        <v>478</v>
      </c>
      <c r="F12054" s="132">
        <v>369</v>
      </c>
      <c r="G12054" s="126" t="s">
        <v>13806</v>
      </c>
      <c r="H12054" s="126" t="s">
        <v>21265</v>
      </c>
      <c r="I12054" s="126" t="s">
        <v>27185</v>
      </c>
      <c r="J12054" s="126" t="s">
        <v>26241</v>
      </c>
      <c r="K12054" s="9">
        <f>_xlfn.IFNA(VLOOKUP(Table5[[#This Row],[Section]],SubSill_Tier,2,FALSE),0)</f>
        <v>0</v>
      </c>
      <c r="L12054" s="9" t="str">
        <f t="shared" si="197"/>
        <v/>
      </c>
      <c r="M12054" s="205" t="str" cm="1">
        <f t="array" ref="M12054">_xlfn.IFS(NOT(ISERROR(VLOOKUP(Table5[[#This Row],[Section]],TB_notTB,1,FALSE))),"No",LEFT(Table5[[#This Row],[Section]],3)="ETB","PLS",LEFT(Table5[[#This Row],[Section]],1)="7","PDB",NOT(ISBLANK(Table5[[#This Row],[Section]])),"No")</f>
        <v>No</v>
      </c>
    </row>
    <row r="12055" spans="1:13" x14ac:dyDescent="0.25">
      <c r="A12055" s="130" t="s">
        <v>4731</v>
      </c>
      <c r="B12055" s="130" t="s">
        <v>4732</v>
      </c>
      <c r="C12055" s="130" t="s">
        <v>75</v>
      </c>
      <c r="D12055" s="131">
        <v>1.774</v>
      </c>
      <c r="E12055" s="132">
        <v>328</v>
      </c>
      <c r="F12055" s="132">
        <v>219</v>
      </c>
      <c r="G12055" s="126" t="s">
        <v>13806</v>
      </c>
      <c r="H12055" s="126" t="s">
        <v>21265</v>
      </c>
      <c r="I12055" s="126" t="s">
        <v>27185</v>
      </c>
      <c r="J12055" s="126" t="s">
        <v>26241</v>
      </c>
      <c r="K12055" s="9">
        <f>_xlfn.IFNA(VLOOKUP(Table5[[#This Row],[Section]],SubSill_Tier,2,FALSE),0)</f>
        <v>0</v>
      </c>
      <c r="L12055" s="9" t="str">
        <f t="shared" si="197"/>
        <v/>
      </c>
      <c r="M12055" s="205" t="str" cm="1">
        <f t="array" ref="M12055">_xlfn.IFS(NOT(ISERROR(VLOOKUP(Table5[[#This Row],[Section]],TB_notTB,1,FALSE))),"No",LEFT(Table5[[#This Row],[Section]],3)="ETB","PLS",LEFT(Table5[[#This Row],[Section]],1)="7","PDB",NOT(ISBLANK(Table5[[#This Row],[Section]])),"No")</f>
        <v>No</v>
      </c>
    </row>
    <row r="12056" spans="1:13" x14ac:dyDescent="0.25">
      <c r="A12056" s="130" t="s">
        <v>4733</v>
      </c>
      <c r="B12056" s="130" t="s">
        <v>4734</v>
      </c>
      <c r="C12056" s="130" t="s">
        <v>75</v>
      </c>
      <c r="D12056" s="131">
        <v>1.49</v>
      </c>
      <c r="E12056" s="132">
        <v>359</v>
      </c>
      <c r="F12056" s="132">
        <v>250</v>
      </c>
      <c r="G12056" s="126" t="s">
        <v>13806</v>
      </c>
      <c r="H12056" s="126" t="s">
        <v>21265</v>
      </c>
      <c r="I12056" s="126" t="s">
        <v>27185</v>
      </c>
      <c r="J12056" s="126" t="s">
        <v>26241</v>
      </c>
      <c r="K12056" s="9">
        <f>_xlfn.IFNA(VLOOKUP(Table5[[#This Row],[Section]],SubSill_Tier,2,FALSE),0)</f>
        <v>0</v>
      </c>
      <c r="L12056" s="9" t="str">
        <f t="shared" si="197"/>
        <v/>
      </c>
      <c r="M12056" s="205" t="str" cm="1">
        <f t="array" ref="M12056">_xlfn.IFS(NOT(ISERROR(VLOOKUP(Table5[[#This Row],[Section]],TB_notTB,1,FALSE))),"No",LEFT(Table5[[#This Row],[Section]],3)="ETB","PLS",LEFT(Table5[[#This Row],[Section]],1)="7","PDB",NOT(ISBLANK(Table5[[#This Row],[Section]])),"No")</f>
        <v>No</v>
      </c>
    </row>
    <row r="12057" spans="1:13" x14ac:dyDescent="0.25">
      <c r="A12057" s="130" t="s">
        <v>4735</v>
      </c>
      <c r="B12057" s="130" t="s">
        <v>4736</v>
      </c>
      <c r="C12057" s="130" t="s">
        <v>75</v>
      </c>
      <c r="D12057" s="131">
        <v>4.0609999999999999</v>
      </c>
      <c r="E12057" s="132">
        <v>601</v>
      </c>
      <c r="F12057" s="132">
        <v>492</v>
      </c>
      <c r="G12057" s="126" t="s">
        <v>13806</v>
      </c>
      <c r="H12057" s="126" t="s">
        <v>21265</v>
      </c>
      <c r="I12057" s="126" t="s">
        <v>27185</v>
      </c>
      <c r="J12057" s="126" t="s">
        <v>26241</v>
      </c>
      <c r="K12057" s="9">
        <f>_xlfn.IFNA(VLOOKUP(Table5[[#This Row],[Section]],SubSill_Tier,2,FALSE),0)</f>
        <v>0</v>
      </c>
      <c r="L12057" s="9" t="str">
        <f t="shared" si="197"/>
        <v/>
      </c>
      <c r="M12057" s="205" t="str" cm="1">
        <f t="array" ref="M12057">_xlfn.IFS(NOT(ISERROR(VLOOKUP(Table5[[#This Row],[Section]],TB_notTB,1,FALSE))),"No",LEFT(Table5[[#This Row],[Section]],3)="ETB","PLS",LEFT(Table5[[#This Row],[Section]],1)="7","PDB",NOT(ISBLANK(Table5[[#This Row],[Section]])),"No")</f>
        <v>No</v>
      </c>
    </row>
    <row r="12058" spans="1:13" x14ac:dyDescent="0.25">
      <c r="A12058" s="130" t="s">
        <v>4737</v>
      </c>
      <c r="B12058" s="130" t="s">
        <v>4738</v>
      </c>
      <c r="C12058" s="130" t="s">
        <v>75</v>
      </c>
      <c r="D12058" s="131">
        <v>4.226</v>
      </c>
      <c r="E12058" s="132">
        <v>656</v>
      </c>
      <c r="F12058" s="132">
        <v>508</v>
      </c>
      <c r="G12058" s="126" t="s">
        <v>13806</v>
      </c>
      <c r="H12058" s="126" t="s">
        <v>21265</v>
      </c>
      <c r="I12058" s="126" t="s">
        <v>27185</v>
      </c>
      <c r="J12058" s="126" t="s">
        <v>26241</v>
      </c>
      <c r="K12058" s="9">
        <f>_xlfn.IFNA(VLOOKUP(Table5[[#This Row],[Section]],SubSill_Tier,2,FALSE),0)</f>
        <v>0</v>
      </c>
      <c r="L12058" s="9" t="str">
        <f t="shared" si="197"/>
        <v/>
      </c>
      <c r="M12058" s="205" t="str" cm="1">
        <f t="array" ref="M12058">_xlfn.IFS(NOT(ISERROR(VLOOKUP(Table5[[#This Row],[Section]],TB_notTB,1,FALSE))),"No",LEFT(Table5[[#This Row],[Section]],3)="ETB","PLS",LEFT(Table5[[#This Row],[Section]],1)="7","PDB",NOT(ISBLANK(Table5[[#This Row],[Section]])),"No")</f>
        <v>No</v>
      </c>
    </row>
    <row r="12059" spans="1:13" x14ac:dyDescent="0.25">
      <c r="A12059" s="130" t="s">
        <v>4739</v>
      </c>
      <c r="B12059" s="130" t="s">
        <v>4740</v>
      </c>
      <c r="C12059" s="130" t="s">
        <v>75</v>
      </c>
      <c r="D12059" s="131">
        <v>3.3050000000000002</v>
      </c>
      <c r="E12059" s="132">
        <v>533</v>
      </c>
      <c r="F12059" s="132">
        <v>385</v>
      </c>
      <c r="G12059" s="126" t="s">
        <v>13806</v>
      </c>
      <c r="H12059" s="126" t="s">
        <v>21265</v>
      </c>
      <c r="I12059" s="126" t="s">
        <v>27185</v>
      </c>
      <c r="J12059" s="126" t="s">
        <v>26241</v>
      </c>
      <c r="K12059" s="9">
        <f>_xlfn.IFNA(VLOOKUP(Table5[[#This Row],[Section]],SubSill_Tier,2,FALSE),0)</f>
        <v>0</v>
      </c>
      <c r="L12059" s="9" t="str">
        <f t="shared" si="197"/>
        <v/>
      </c>
      <c r="M12059" s="205" t="str" cm="1">
        <f t="array" ref="M12059">_xlfn.IFS(NOT(ISERROR(VLOOKUP(Table5[[#This Row],[Section]],TB_notTB,1,FALSE))),"No",LEFT(Table5[[#This Row],[Section]],3)="ETB","PLS",LEFT(Table5[[#This Row],[Section]],1)="7","PDB",NOT(ISBLANK(Table5[[#This Row],[Section]])),"No")</f>
        <v>No</v>
      </c>
    </row>
    <row r="12060" spans="1:13" x14ac:dyDescent="0.25">
      <c r="A12060" s="130" t="s">
        <v>4741</v>
      </c>
      <c r="B12060" s="130" t="s">
        <v>4742</v>
      </c>
      <c r="C12060" s="130" t="s">
        <v>75</v>
      </c>
      <c r="D12060" s="131">
        <v>1.9410000000000001</v>
      </c>
      <c r="E12060" s="132">
        <v>382</v>
      </c>
      <c r="F12060" s="132">
        <v>234</v>
      </c>
      <c r="G12060" s="126" t="s">
        <v>13806</v>
      </c>
      <c r="H12060" s="126" t="s">
        <v>21265</v>
      </c>
      <c r="I12060" s="126" t="s">
        <v>27185</v>
      </c>
      <c r="J12060" s="126" t="s">
        <v>26241</v>
      </c>
      <c r="K12060" s="9">
        <f>_xlfn.IFNA(VLOOKUP(Table5[[#This Row],[Section]],SubSill_Tier,2,FALSE),0)</f>
        <v>0</v>
      </c>
      <c r="L12060" s="9" t="str">
        <f t="shared" si="197"/>
        <v/>
      </c>
      <c r="M12060" s="205" t="str" cm="1">
        <f t="array" ref="M12060">_xlfn.IFS(NOT(ISERROR(VLOOKUP(Table5[[#This Row],[Section]],TB_notTB,1,FALSE))),"No",LEFT(Table5[[#This Row],[Section]],3)="ETB","PLS",LEFT(Table5[[#This Row],[Section]],1)="7","PDB",NOT(ISBLANK(Table5[[#This Row],[Section]])),"No")</f>
        <v>No</v>
      </c>
    </row>
    <row r="12061" spans="1:13" x14ac:dyDescent="0.25">
      <c r="A12061" s="130" t="s">
        <v>4743</v>
      </c>
      <c r="B12061" s="130" t="s">
        <v>4744</v>
      </c>
      <c r="C12061" s="130" t="s">
        <v>75</v>
      </c>
      <c r="D12061" s="131">
        <v>2.9809999999999999</v>
      </c>
      <c r="E12061" s="132">
        <v>510</v>
      </c>
      <c r="F12061" s="132">
        <v>320</v>
      </c>
      <c r="G12061" s="126" t="s">
        <v>13806</v>
      </c>
      <c r="H12061" s="126" t="s">
        <v>21265</v>
      </c>
      <c r="I12061" s="126" t="s">
        <v>27185</v>
      </c>
      <c r="J12061" s="126" t="s">
        <v>26241</v>
      </c>
      <c r="K12061" s="9">
        <f>_xlfn.IFNA(VLOOKUP(Table5[[#This Row],[Section]],SubSill_Tier,2,FALSE),0)</f>
        <v>0</v>
      </c>
      <c r="L12061" s="9" t="str">
        <f t="shared" si="197"/>
        <v/>
      </c>
      <c r="M12061" s="205" t="str" cm="1">
        <f t="array" ref="M12061">_xlfn.IFS(NOT(ISERROR(VLOOKUP(Table5[[#This Row],[Section]],TB_notTB,1,FALSE))),"No",LEFT(Table5[[#This Row],[Section]],3)="ETB","PLS",LEFT(Table5[[#This Row],[Section]],1)="7","PDB",NOT(ISBLANK(Table5[[#This Row],[Section]])),"No")</f>
        <v>No</v>
      </c>
    </row>
    <row r="12062" spans="1:13" x14ac:dyDescent="0.25">
      <c r="A12062" s="130" t="s">
        <v>4745</v>
      </c>
      <c r="B12062" s="130" t="s">
        <v>4746</v>
      </c>
      <c r="C12062" s="130" t="s">
        <v>75</v>
      </c>
      <c r="D12062" s="131">
        <v>1.655</v>
      </c>
      <c r="E12062" s="132">
        <v>414</v>
      </c>
      <c r="F12062" s="132">
        <v>265</v>
      </c>
      <c r="G12062" s="126" t="s">
        <v>13806</v>
      </c>
      <c r="H12062" s="126" t="s">
        <v>21265</v>
      </c>
      <c r="I12062" s="126" t="s">
        <v>27185</v>
      </c>
      <c r="J12062" s="126" t="s">
        <v>26241</v>
      </c>
      <c r="K12062" s="9">
        <f>_xlfn.IFNA(VLOOKUP(Table5[[#This Row],[Section]],SubSill_Tier,2,FALSE),0)</f>
        <v>0</v>
      </c>
      <c r="L12062" s="9" t="str">
        <f t="shared" si="197"/>
        <v/>
      </c>
      <c r="M12062" s="205" t="str" cm="1">
        <f t="array" ref="M12062">_xlfn.IFS(NOT(ISERROR(VLOOKUP(Table5[[#This Row],[Section]],TB_notTB,1,FALSE))),"No",LEFT(Table5[[#This Row],[Section]],3)="ETB","PLS",LEFT(Table5[[#This Row],[Section]],1)="7","PDB",NOT(ISBLANK(Table5[[#This Row],[Section]])),"No")</f>
        <v>No</v>
      </c>
    </row>
    <row r="12063" spans="1:13" x14ac:dyDescent="0.25">
      <c r="A12063" s="130" t="s">
        <v>4747</v>
      </c>
      <c r="B12063" s="130" t="s">
        <v>4748</v>
      </c>
      <c r="C12063" s="130" t="s">
        <v>75</v>
      </c>
      <c r="D12063" s="131">
        <v>1.9119999999999999</v>
      </c>
      <c r="E12063" s="132">
        <v>717</v>
      </c>
      <c r="F12063" s="132">
        <v>490</v>
      </c>
      <c r="G12063" s="126" t="s">
        <v>13806</v>
      </c>
      <c r="H12063" s="126" t="s">
        <v>21265</v>
      </c>
      <c r="I12063" s="126" t="s">
        <v>27185</v>
      </c>
      <c r="J12063" s="126" t="s">
        <v>26241</v>
      </c>
      <c r="K12063" s="9">
        <f>_xlfn.IFNA(VLOOKUP(Table5[[#This Row],[Section]],SubSill_Tier,2,FALSE),0)</f>
        <v>0</v>
      </c>
      <c r="L12063" s="9" t="str">
        <f t="shared" si="197"/>
        <v/>
      </c>
      <c r="M12063" s="205" t="str" cm="1">
        <f t="array" ref="M12063">_xlfn.IFS(NOT(ISERROR(VLOOKUP(Table5[[#This Row],[Section]],TB_notTB,1,FALSE))),"No",LEFT(Table5[[#This Row],[Section]],3)="ETB","PLS",LEFT(Table5[[#This Row],[Section]],1)="7","PDB",NOT(ISBLANK(Table5[[#This Row],[Section]])),"No")</f>
        <v>No</v>
      </c>
    </row>
    <row r="12064" spans="1:13" x14ac:dyDescent="0.25">
      <c r="A12064" s="130" t="s">
        <v>4749</v>
      </c>
      <c r="B12064" s="130" t="s">
        <v>4750</v>
      </c>
      <c r="C12064" s="130" t="s">
        <v>75</v>
      </c>
      <c r="D12064" s="131">
        <v>2.57</v>
      </c>
      <c r="E12064" s="132">
        <v>975</v>
      </c>
      <c r="F12064" s="132">
        <v>645</v>
      </c>
      <c r="G12064" s="126" t="s">
        <v>13806</v>
      </c>
      <c r="H12064" s="126" t="s">
        <v>21265</v>
      </c>
      <c r="I12064" s="126" t="s">
        <v>27185</v>
      </c>
      <c r="J12064" s="126" t="s">
        <v>26241</v>
      </c>
      <c r="K12064" s="9">
        <f>_xlfn.IFNA(VLOOKUP(Table5[[#This Row],[Section]],SubSill_Tier,2,FALSE),0)</f>
        <v>0</v>
      </c>
      <c r="L12064" s="9" t="str">
        <f t="shared" si="197"/>
        <v/>
      </c>
      <c r="M12064" s="205" t="str" cm="1">
        <f t="array" ref="M12064">_xlfn.IFS(NOT(ISERROR(VLOOKUP(Table5[[#This Row],[Section]],TB_notTB,1,FALSE))),"No",LEFT(Table5[[#This Row],[Section]],3)="ETB","PLS",LEFT(Table5[[#This Row],[Section]],1)="7","PDB",NOT(ISBLANK(Table5[[#This Row],[Section]])),"No")</f>
        <v>No</v>
      </c>
    </row>
    <row r="12065" spans="1:13" x14ac:dyDescent="0.25">
      <c r="A12065" s="130" t="s">
        <v>4751</v>
      </c>
      <c r="B12065" s="130" t="s">
        <v>4752</v>
      </c>
      <c r="C12065" s="130" t="s">
        <v>75</v>
      </c>
      <c r="D12065" s="131">
        <v>0.624</v>
      </c>
      <c r="E12065" s="132">
        <v>298</v>
      </c>
      <c r="F12065" s="132">
        <v>109</v>
      </c>
      <c r="G12065" s="126" t="s">
        <v>13806</v>
      </c>
      <c r="H12065" s="126" t="s">
        <v>21265</v>
      </c>
      <c r="I12065" s="126" t="s">
        <v>27185</v>
      </c>
      <c r="J12065" s="126" t="s">
        <v>26241</v>
      </c>
      <c r="K12065" s="9">
        <f>_xlfn.IFNA(VLOOKUP(Table5[[#This Row],[Section]],SubSill_Tier,2,FALSE),0)</f>
        <v>0</v>
      </c>
      <c r="L12065" s="9" t="str">
        <f t="shared" si="197"/>
        <v/>
      </c>
      <c r="M12065" s="205" t="str" cm="1">
        <f t="array" ref="M12065">_xlfn.IFS(NOT(ISERROR(VLOOKUP(Table5[[#This Row],[Section]],TB_notTB,1,FALSE))),"No",LEFT(Table5[[#This Row],[Section]],3)="ETB","PLS",LEFT(Table5[[#This Row],[Section]],1)="7","PDB",NOT(ISBLANK(Table5[[#This Row],[Section]])),"No")</f>
        <v>No</v>
      </c>
    </row>
    <row r="12066" spans="1:13" x14ac:dyDescent="0.25">
      <c r="A12066" s="130" t="s">
        <v>4753</v>
      </c>
      <c r="B12066" s="130" t="s">
        <v>4754</v>
      </c>
      <c r="C12066" s="130" t="s">
        <v>98</v>
      </c>
      <c r="D12066" s="131">
        <v>0.316</v>
      </c>
      <c r="E12066" s="132">
        <v>100</v>
      </c>
      <c r="F12066" s="132">
        <v>100</v>
      </c>
      <c r="G12066" s="126" t="s">
        <v>13914</v>
      </c>
      <c r="H12066" s="126" t="s">
        <v>21479</v>
      </c>
      <c r="I12066" s="126" t="s">
        <v>28699</v>
      </c>
      <c r="J12066" s="126" t="s">
        <v>26241</v>
      </c>
      <c r="K12066" s="9">
        <f>_xlfn.IFNA(VLOOKUP(Table5[[#This Row],[Section]],SubSill_Tier,2,FALSE),0)</f>
        <v>0</v>
      </c>
      <c r="L12066" s="9" t="str">
        <f t="shared" si="197"/>
        <v/>
      </c>
      <c r="M12066" s="205" t="str" cm="1">
        <f t="array" ref="M12066">_xlfn.IFS(NOT(ISERROR(VLOOKUP(Table5[[#This Row],[Section]],TB_notTB,1,FALSE))),"No",LEFT(Table5[[#This Row],[Section]],3)="ETB","PLS",LEFT(Table5[[#This Row],[Section]],1)="7","PDB",NOT(ISBLANK(Table5[[#This Row],[Section]])),"No")</f>
        <v>No</v>
      </c>
    </row>
    <row r="12067" spans="1:13" x14ac:dyDescent="0.25">
      <c r="A12067" s="130" t="s">
        <v>4755</v>
      </c>
      <c r="B12067" s="130" t="s">
        <v>13316</v>
      </c>
      <c r="C12067" s="130" t="s">
        <v>75</v>
      </c>
      <c r="D12067" s="131">
        <v>0.96899999999999997</v>
      </c>
      <c r="E12067" s="132">
        <v>290</v>
      </c>
      <c r="F12067" s="132">
        <v>206</v>
      </c>
      <c r="G12067" s="126" t="s">
        <v>13914</v>
      </c>
      <c r="H12067" s="126" t="s">
        <v>21479</v>
      </c>
      <c r="I12067" s="126" t="s">
        <v>28699</v>
      </c>
      <c r="J12067" s="126" t="s">
        <v>26241</v>
      </c>
      <c r="K12067" s="9">
        <f>_xlfn.IFNA(VLOOKUP(Table5[[#This Row],[Section]],SubSill_Tier,2,FALSE),0)</f>
        <v>0</v>
      </c>
      <c r="L12067" s="9" t="str">
        <f t="shared" si="197"/>
        <v/>
      </c>
      <c r="M12067" s="205" t="str" cm="1">
        <f t="array" ref="M12067">_xlfn.IFS(NOT(ISERROR(VLOOKUP(Table5[[#This Row],[Section]],TB_notTB,1,FALSE))),"No",LEFT(Table5[[#This Row],[Section]],3)="ETB","PLS",LEFT(Table5[[#This Row],[Section]],1)="7","PDB",NOT(ISBLANK(Table5[[#This Row],[Section]])),"No")</f>
        <v>No</v>
      </c>
    </row>
    <row r="12068" spans="1:13" x14ac:dyDescent="0.25">
      <c r="A12068" s="130" t="s">
        <v>4756</v>
      </c>
      <c r="B12068" s="130" t="s">
        <v>4757</v>
      </c>
      <c r="C12068" s="130" t="s">
        <v>75</v>
      </c>
      <c r="D12068" s="131">
        <v>1.7010000000000001</v>
      </c>
      <c r="E12068" s="132">
        <v>627</v>
      </c>
      <c r="F12068" s="132">
        <v>167</v>
      </c>
      <c r="G12068" s="126" t="s">
        <v>13812</v>
      </c>
      <c r="H12068" s="126" t="s">
        <v>20371</v>
      </c>
      <c r="I12068" s="126" t="s">
        <v>20372</v>
      </c>
      <c r="J12068" s="126" t="s">
        <v>26241</v>
      </c>
      <c r="K12068" s="9">
        <f>_xlfn.IFNA(VLOOKUP(Table5[[#This Row],[Section]],SubSill_Tier,2,FALSE),0)</f>
        <v>0</v>
      </c>
      <c r="L12068" s="9" t="str">
        <f t="shared" si="197"/>
        <v/>
      </c>
      <c r="M12068" s="205" t="str" cm="1">
        <f t="array" ref="M12068">_xlfn.IFS(NOT(ISERROR(VLOOKUP(Table5[[#This Row],[Section]],TB_notTB,1,FALSE))),"No",LEFT(Table5[[#This Row],[Section]],3)="ETB","PLS",LEFT(Table5[[#This Row],[Section]],1)="7","PDB",NOT(ISBLANK(Table5[[#This Row],[Section]])),"No")</f>
        <v>No</v>
      </c>
    </row>
    <row r="12069" spans="1:13" x14ac:dyDescent="0.25">
      <c r="A12069" s="130" t="s">
        <v>4758</v>
      </c>
      <c r="B12069" s="130" t="s">
        <v>14624</v>
      </c>
      <c r="C12069" s="130" t="s">
        <v>75</v>
      </c>
      <c r="D12069" s="131">
        <v>2.843</v>
      </c>
      <c r="E12069" s="132">
        <v>391</v>
      </c>
      <c r="F12069" s="132">
        <v>372</v>
      </c>
      <c r="G12069" s="126" t="s">
        <v>13812</v>
      </c>
      <c r="H12069" s="126" t="s">
        <v>21284</v>
      </c>
      <c r="I12069" s="126" t="s">
        <v>28229</v>
      </c>
      <c r="J12069" s="126" t="s">
        <v>26241</v>
      </c>
      <c r="K12069" s="9">
        <f>_xlfn.IFNA(VLOOKUP(Table5[[#This Row],[Section]],SubSill_Tier,2,FALSE),0)</f>
        <v>0</v>
      </c>
      <c r="L12069" s="9" t="str">
        <f t="shared" si="197"/>
        <v/>
      </c>
      <c r="M12069" s="205" t="str" cm="1">
        <f t="array" ref="M12069">_xlfn.IFS(NOT(ISERROR(VLOOKUP(Table5[[#This Row],[Section]],TB_notTB,1,FALSE))),"No",LEFT(Table5[[#This Row],[Section]],3)="ETB","PLS",LEFT(Table5[[#This Row],[Section]],1)="7","PDB",NOT(ISBLANK(Table5[[#This Row],[Section]])),"No")</f>
        <v>No</v>
      </c>
    </row>
    <row r="12070" spans="1:13" x14ac:dyDescent="0.25">
      <c r="A12070" s="130" t="s">
        <v>4759</v>
      </c>
      <c r="B12070" s="130" t="s">
        <v>4760</v>
      </c>
      <c r="C12070" s="130" t="s">
        <v>75</v>
      </c>
      <c r="D12070" s="131">
        <v>3.7690000000000001</v>
      </c>
      <c r="E12070" s="132">
        <v>645</v>
      </c>
      <c r="F12070" s="132">
        <v>400</v>
      </c>
      <c r="G12070" s="126" t="s">
        <v>13812</v>
      </c>
      <c r="H12070" s="126" t="s">
        <v>20371</v>
      </c>
      <c r="I12070" s="126" t="s">
        <v>20372</v>
      </c>
      <c r="J12070" s="126" t="s">
        <v>26332</v>
      </c>
      <c r="K12070" s="9">
        <f>_xlfn.IFNA(VLOOKUP(Table5[[#This Row],[Section]],SubSill_Tier,2,FALSE),0)</f>
        <v>0</v>
      </c>
      <c r="L12070" s="9" t="str">
        <f t="shared" si="197"/>
        <v/>
      </c>
      <c r="M12070" s="205" t="str" cm="1">
        <f t="array" ref="M12070">_xlfn.IFS(NOT(ISERROR(VLOOKUP(Table5[[#This Row],[Section]],TB_notTB,1,FALSE))),"No",LEFT(Table5[[#This Row],[Section]],3)="ETB","PLS",LEFT(Table5[[#This Row],[Section]],1)="7","PDB",NOT(ISBLANK(Table5[[#This Row],[Section]])),"No")</f>
        <v>No</v>
      </c>
    </row>
    <row r="12071" spans="1:13" x14ac:dyDescent="0.25">
      <c r="A12071" s="130" t="s">
        <v>4761</v>
      </c>
      <c r="B12071" s="130" t="s">
        <v>4762</v>
      </c>
      <c r="C12071" s="130" t="s">
        <v>75</v>
      </c>
      <c r="D12071" s="131">
        <v>1.4119999999999999</v>
      </c>
      <c r="E12071" s="132">
        <v>519</v>
      </c>
      <c r="F12071" s="132">
        <v>256</v>
      </c>
      <c r="G12071" s="126" t="s">
        <v>13806</v>
      </c>
      <c r="H12071" s="126" t="s">
        <v>21265</v>
      </c>
      <c r="I12071" s="126" t="s">
        <v>27185</v>
      </c>
      <c r="J12071" s="126" t="s">
        <v>26241</v>
      </c>
      <c r="K12071" s="9">
        <f>_xlfn.IFNA(VLOOKUP(Table5[[#This Row],[Section]],SubSill_Tier,2,FALSE),0)</f>
        <v>0</v>
      </c>
      <c r="L12071" s="9" t="str">
        <f t="shared" si="197"/>
        <v/>
      </c>
      <c r="M12071" s="205" t="str" cm="1">
        <f t="array" ref="M12071">_xlfn.IFS(NOT(ISERROR(VLOOKUP(Table5[[#This Row],[Section]],TB_notTB,1,FALSE))),"No",LEFT(Table5[[#This Row],[Section]],3)="ETB","PLS",LEFT(Table5[[#This Row],[Section]],1)="7","PDB",NOT(ISBLANK(Table5[[#This Row],[Section]])),"No")</f>
        <v>No</v>
      </c>
    </row>
    <row r="12072" spans="1:13" x14ac:dyDescent="0.25">
      <c r="A12072" s="130" t="s">
        <v>4763</v>
      </c>
      <c r="B12072" s="130" t="s">
        <v>4764</v>
      </c>
      <c r="C12072" s="130" t="s">
        <v>75</v>
      </c>
      <c r="D12072" s="131">
        <v>1.6930000000000001</v>
      </c>
      <c r="E12072" s="132">
        <v>656</v>
      </c>
      <c r="F12072" s="132">
        <v>423</v>
      </c>
      <c r="G12072" s="126" t="s">
        <v>13806</v>
      </c>
      <c r="H12072" s="126" t="s">
        <v>21265</v>
      </c>
      <c r="I12072" s="126" t="s">
        <v>27185</v>
      </c>
      <c r="J12072" s="126" t="s">
        <v>26241</v>
      </c>
      <c r="K12072" s="9">
        <f>_xlfn.IFNA(VLOOKUP(Table5[[#This Row],[Section]],SubSill_Tier,2,FALSE),0)</f>
        <v>0</v>
      </c>
      <c r="L12072" s="9" t="str">
        <f t="shared" si="197"/>
        <v/>
      </c>
      <c r="M12072" s="205" t="str" cm="1">
        <f t="array" ref="M12072">_xlfn.IFS(NOT(ISERROR(VLOOKUP(Table5[[#This Row],[Section]],TB_notTB,1,FALSE))),"No",LEFT(Table5[[#This Row],[Section]],3)="ETB","PLS",LEFT(Table5[[#This Row],[Section]],1)="7","PDB",NOT(ISBLANK(Table5[[#This Row],[Section]])),"No")</f>
        <v>No</v>
      </c>
    </row>
    <row r="12073" spans="1:13" x14ac:dyDescent="0.25">
      <c r="A12073" s="130" t="s">
        <v>4765</v>
      </c>
      <c r="B12073" s="130" t="s">
        <v>4766</v>
      </c>
      <c r="C12073" s="130" t="s">
        <v>75</v>
      </c>
      <c r="D12073" s="131">
        <v>2.3519999999999999</v>
      </c>
      <c r="E12073" s="132">
        <v>913</v>
      </c>
      <c r="F12073" s="132">
        <v>579</v>
      </c>
      <c r="G12073" s="126" t="s">
        <v>13806</v>
      </c>
      <c r="H12073" s="126" t="s">
        <v>21265</v>
      </c>
      <c r="I12073" s="126" t="s">
        <v>27185</v>
      </c>
      <c r="J12073" s="126" t="s">
        <v>26241</v>
      </c>
      <c r="K12073" s="9">
        <f>_xlfn.IFNA(VLOOKUP(Table5[[#This Row],[Section]],SubSill_Tier,2,FALSE),0)</f>
        <v>0</v>
      </c>
      <c r="L12073" s="9" t="str">
        <f t="shared" si="197"/>
        <v/>
      </c>
      <c r="M12073" s="205" t="str" cm="1">
        <f t="array" ref="M12073">_xlfn.IFS(NOT(ISERROR(VLOOKUP(Table5[[#This Row],[Section]],TB_notTB,1,FALSE))),"No",LEFT(Table5[[#This Row],[Section]],3)="ETB","PLS",LEFT(Table5[[#This Row],[Section]],1)="7","PDB",NOT(ISBLANK(Table5[[#This Row],[Section]])),"No")</f>
        <v>No</v>
      </c>
    </row>
    <row r="12074" spans="1:13" x14ac:dyDescent="0.25">
      <c r="A12074" s="130" t="s">
        <v>4767</v>
      </c>
      <c r="B12074" s="130" t="s">
        <v>13921</v>
      </c>
      <c r="C12074" s="130" t="s">
        <v>75</v>
      </c>
      <c r="D12074" s="131">
        <v>0.47299999999999998</v>
      </c>
      <c r="E12074" s="132">
        <v>262</v>
      </c>
      <c r="F12074" s="132">
        <v>105</v>
      </c>
      <c r="G12074" s="126" t="s">
        <v>13806</v>
      </c>
      <c r="H12074" s="126" t="s">
        <v>21265</v>
      </c>
      <c r="I12074" s="126" t="s">
        <v>27185</v>
      </c>
      <c r="J12074" s="126" t="s">
        <v>26241</v>
      </c>
      <c r="K12074" s="9">
        <f>_xlfn.IFNA(VLOOKUP(Table5[[#This Row],[Section]],SubSill_Tier,2,FALSE),0)</f>
        <v>0</v>
      </c>
      <c r="L12074" s="9" t="str">
        <f t="shared" si="197"/>
        <v/>
      </c>
      <c r="M12074" s="205" t="str" cm="1">
        <f t="array" ref="M12074">_xlfn.IFS(NOT(ISERROR(VLOOKUP(Table5[[#This Row],[Section]],TB_notTB,1,FALSE))),"No",LEFT(Table5[[#This Row],[Section]],3)="ETB","PLS",LEFT(Table5[[#This Row],[Section]],1)="7","PDB",NOT(ISBLANK(Table5[[#This Row],[Section]])),"No")</f>
        <v>No</v>
      </c>
    </row>
    <row r="12075" spans="1:13" x14ac:dyDescent="0.25">
      <c r="A12075" s="130" t="s">
        <v>4768</v>
      </c>
      <c r="B12075" s="130" t="s">
        <v>13922</v>
      </c>
      <c r="C12075" s="130" t="s">
        <v>75</v>
      </c>
      <c r="D12075" s="131">
        <v>0.254</v>
      </c>
      <c r="E12075" s="132">
        <v>142</v>
      </c>
      <c r="F12075" s="132">
        <v>100</v>
      </c>
      <c r="G12075" s="126" t="s">
        <v>13806</v>
      </c>
      <c r="H12075" s="126" t="s">
        <v>21265</v>
      </c>
      <c r="I12075" s="126" t="s">
        <v>27185</v>
      </c>
      <c r="J12075" s="126" t="s">
        <v>26241</v>
      </c>
      <c r="K12075" s="9">
        <f>_xlfn.IFNA(VLOOKUP(Table5[[#This Row],[Section]],SubSill_Tier,2,FALSE),0)</f>
        <v>0</v>
      </c>
      <c r="L12075" s="9" t="str">
        <f t="shared" si="197"/>
        <v/>
      </c>
      <c r="M12075" s="205" t="str" cm="1">
        <f t="array" ref="M12075">_xlfn.IFS(NOT(ISERROR(VLOOKUP(Table5[[#This Row],[Section]],TB_notTB,1,FALSE))),"No",LEFT(Table5[[#This Row],[Section]],3)="ETB","PLS",LEFT(Table5[[#This Row],[Section]],1)="7","PDB",NOT(ISBLANK(Table5[[#This Row],[Section]])),"No")</f>
        <v>No</v>
      </c>
    </row>
    <row r="12076" spans="1:13" x14ac:dyDescent="0.25">
      <c r="A12076" s="130" t="s">
        <v>4769</v>
      </c>
      <c r="B12076" s="130" t="s">
        <v>4770</v>
      </c>
      <c r="C12076" s="130" t="s">
        <v>75</v>
      </c>
      <c r="D12076" s="131">
        <v>0.98299999999999998</v>
      </c>
      <c r="E12076" s="132">
        <v>456</v>
      </c>
      <c r="F12076" s="132">
        <v>155</v>
      </c>
      <c r="G12076" s="126" t="s">
        <v>13806</v>
      </c>
      <c r="H12076" s="126" t="s">
        <v>21265</v>
      </c>
      <c r="I12076" s="126" t="s">
        <v>27185</v>
      </c>
      <c r="J12076" s="126" t="s">
        <v>26241</v>
      </c>
      <c r="K12076" s="9">
        <f>_xlfn.IFNA(VLOOKUP(Table5[[#This Row],[Section]],SubSill_Tier,2,FALSE),0)</f>
        <v>0</v>
      </c>
      <c r="L12076" s="9" t="str">
        <f t="shared" si="197"/>
        <v/>
      </c>
      <c r="M12076" s="205" t="str" cm="1">
        <f t="array" ref="M12076">_xlfn.IFS(NOT(ISERROR(VLOOKUP(Table5[[#This Row],[Section]],TB_notTB,1,FALSE))),"No",LEFT(Table5[[#This Row],[Section]],3)="ETB","PLS",LEFT(Table5[[#This Row],[Section]],1)="7","PDB",NOT(ISBLANK(Table5[[#This Row],[Section]])),"No")</f>
        <v>No</v>
      </c>
    </row>
    <row r="12077" spans="1:13" x14ac:dyDescent="0.25">
      <c r="A12077" s="130" t="s">
        <v>4771</v>
      </c>
      <c r="B12077" s="130" t="s">
        <v>4772</v>
      </c>
      <c r="C12077" s="130" t="s">
        <v>75</v>
      </c>
      <c r="D12077" s="131">
        <v>0.61</v>
      </c>
      <c r="E12077" s="132">
        <v>264</v>
      </c>
      <c r="F12077" s="132">
        <v>114</v>
      </c>
      <c r="G12077" s="126" t="s">
        <v>13806</v>
      </c>
      <c r="H12077" s="126" t="s">
        <v>21265</v>
      </c>
      <c r="I12077" s="126" t="s">
        <v>27185</v>
      </c>
      <c r="J12077" s="126" t="s">
        <v>26241</v>
      </c>
      <c r="K12077" s="9">
        <f>_xlfn.IFNA(VLOOKUP(Table5[[#This Row],[Section]],SubSill_Tier,2,FALSE),0)</f>
        <v>0</v>
      </c>
      <c r="L12077" s="9" t="str">
        <f t="shared" si="197"/>
        <v/>
      </c>
      <c r="M12077" s="205" t="str" cm="1">
        <f t="array" ref="M12077">_xlfn.IFS(NOT(ISERROR(VLOOKUP(Table5[[#This Row],[Section]],TB_notTB,1,FALSE))),"No",LEFT(Table5[[#This Row],[Section]],3)="ETB","PLS",LEFT(Table5[[#This Row],[Section]],1)="7","PDB",NOT(ISBLANK(Table5[[#This Row],[Section]])),"No")</f>
        <v>No</v>
      </c>
    </row>
    <row r="12078" spans="1:13" x14ac:dyDescent="0.25">
      <c r="A12078" s="130" t="s">
        <v>4773</v>
      </c>
      <c r="B12078" s="130" t="s">
        <v>3598</v>
      </c>
      <c r="C12078" s="130" t="s">
        <v>98</v>
      </c>
      <c r="D12078" s="131">
        <v>0.68300000000000005</v>
      </c>
      <c r="E12078" s="132">
        <v>332</v>
      </c>
      <c r="F12078" s="132">
        <v>135</v>
      </c>
      <c r="G12078" s="126" t="s">
        <v>13735</v>
      </c>
      <c r="H12078" s="126" t="s">
        <v>21071</v>
      </c>
      <c r="I12078" s="126" t="s">
        <v>21072</v>
      </c>
      <c r="J12078" s="126" t="s">
        <v>26362</v>
      </c>
      <c r="K12078" s="9">
        <f>_xlfn.IFNA(VLOOKUP(Table5[[#This Row],[Section]],SubSill_Tier,2,FALSE),0)</f>
        <v>0</v>
      </c>
      <c r="L12078" s="9" t="str">
        <f t="shared" si="197"/>
        <v/>
      </c>
      <c r="M12078" s="205" t="str" cm="1">
        <f t="array" ref="M12078">_xlfn.IFS(NOT(ISERROR(VLOOKUP(Table5[[#This Row],[Section]],TB_notTB,1,FALSE))),"No",LEFT(Table5[[#This Row],[Section]],3)="ETB","PLS",LEFT(Table5[[#This Row],[Section]],1)="7","PDB",NOT(ISBLANK(Table5[[#This Row],[Section]])),"No")</f>
        <v>No</v>
      </c>
    </row>
    <row r="12079" spans="1:13" x14ac:dyDescent="0.25">
      <c r="A12079" s="130" t="s">
        <v>4774</v>
      </c>
      <c r="B12079" s="130" t="s">
        <v>4775</v>
      </c>
      <c r="C12079" s="130" t="s">
        <v>75</v>
      </c>
      <c r="D12079" s="131">
        <v>1.123</v>
      </c>
      <c r="E12079" s="132">
        <v>440</v>
      </c>
      <c r="F12079" s="132">
        <v>124</v>
      </c>
      <c r="G12079" s="126" t="s">
        <v>21512</v>
      </c>
      <c r="H12079" s="126" t="s">
        <v>21513</v>
      </c>
      <c r="I12079" s="126" t="s">
        <v>21514</v>
      </c>
      <c r="J12079" s="126" t="s">
        <v>26362</v>
      </c>
      <c r="K12079" s="9">
        <f>_xlfn.IFNA(VLOOKUP(Table5[[#This Row],[Section]],SubSill_Tier,2,FALSE),0)</f>
        <v>0</v>
      </c>
      <c r="L12079" s="9" t="str">
        <f t="shared" si="197"/>
        <v/>
      </c>
      <c r="M12079" s="205" t="str" cm="1">
        <f t="array" ref="M12079">_xlfn.IFS(NOT(ISERROR(VLOOKUP(Table5[[#This Row],[Section]],TB_notTB,1,FALSE))),"No",LEFT(Table5[[#This Row],[Section]],3)="ETB","PLS",LEFT(Table5[[#This Row],[Section]],1)="7","PDB",NOT(ISBLANK(Table5[[#This Row],[Section]])),"No")</f>
        <v>No</v>
      </c>
    </row>
    <row r="12080" spans="1:13" x14ac:dyDescent="0.25">
      <c r="A12080" s="130" t="s">
        <v>4776</v>
      </c>
      <c r="B12080" s="130" t="s">
        <v>4777</v>
      </c>
      <c r="C12080" s="130" t="s">
        <v>75</v>
      </c>
      <c r="D12080" s="131">
        <v>0.75900000000000001</v>
      </c>
      <c r="E12080" s="132">
        <v>371</v>
      </c>
      <c r="F12080" s="132">
        <v>108</v>
      </c>
      <c r="G12080" s="126" t="s">
        <v>21512</v>
      </c>
      <c r="H12080" s="126" t="s">
        <v>21513</v>
      </c>
      <c r="I12080" s="126" t="s">
        <v>21514</v>
      </c>
      <c r="J12080" s="126" t="s">
        <v>26362</v>
      </c>
      <c r="K12080" s="9">
        <f>_xlfn.IFNA(VLOOKUP(Table5[[#This Row],[Section]],SubSill_Tier,2,FALSE),0)</f>
        <v>0</v>
      </c>
      <c r="L12080" s="9" t="str">
        <f t="shared" si="197"/>
        <v/>
      </c>
      <c r="M12080" s="205" t="str" cm="1">
        <f t="array" ref="M12080">_xlfn.IFS(NOT(ISERROR(VLOOKUP(Table5[[#This Row],[Section]],TB_notTB,1,FALSE))),"No",LEFT(Table5[[#This Row],[Section]],3)="ETB","PLS",LEFT(Table5[[#This Row],[Section]],1)="7","PDB",NOT(ISBLANK(Table5[[#This Row],[Section]])),"No")</f>
        <v>No</v>
      </c>
    </row>
    <row r="12081" spans="1:13" x14ac:dyDescent="0.25">
      <c r="A12081" s="130" t="s">
        <v>4778</v>
      </c>
      <c r="B12081" s="130" t="s">
        <v>4779</v>
      </c>
      <c r="C12081" s="130" t="s">
        <v>75</v>
      </c>
      <c r="D12081" s="131">
        <v>0.629</v>
      </c>
      <c r="E12081" s="132">
        <v>312</v>
      </c>
      <c r="F12081" s="132">
        <v>100</v>
      </c>
      <c r="G12081" s="126" t="s">
        <v>21512</v>
      </c>
      <c r="H12081" s="126" t="s">
        <v>21513</v>
      </c>
      <c r="I12081" s="126" t="s">
        <v>21514</v>
      </c>
      <c r="J12081" s="126" t="s">
        <v>26362</v>
      </c>
      <c r="K12081" s="9">
        <f>_xlfn.IFNA(VLOOKUP(Table5[[#This Row],[Section]],SubSill_Tier,2,FALSE),0)</f>
        <v>0</v>
      </c>
      <c r="L12081" s="9" t="str">
        <f t="shared" si="197"/>
        <v/>
      </c>
      <c r="M12081" s="205" t="str" cm="1">
        <f t="array" ref="M12081">_xlfn.IFS(NOT(ISERROR(VLOOKUP(Table5[[#This Row],[Section]],TB_notTB,1,FALSE))),"No",LEFT(Table5[[#This Row],[Section]],3)="ETB","PLS",LEFT(Table5[[#This Row],[Section]],1)="7","PDB",NOT(ISBLANK(Table5[[#This Row],[Section]])),"No")</f>
        <v>No</v>
      </c>
    </row>
    <row r="12082" spans="1:13" x14ac:dyDescent="0.25">
      <c r="A12082" s="130" t="s">
        <v>4780</v>
      </c>
      <c r="B12082" s="130" t="s">
        <v>4781</v>
      </c>
      <c r="C12082" s="130" t="s">
        <v>75</v>
      </c>
      <c r="D12082" s="131">
        <v>0.26200000000000001</v>
      </c>
      <c r="E12082" s="132">
        <v>134</v>
      </c>
      <c r="F12082" s="132">
        <v>100</v>
      </c>
      <c r="G12082" s="126" t="s">
        <v>21512</v>
      </c>
      <c r="H12082" s="126" t="s">
        <v>21513</v>
      </c>
      <c r="I12082" s="126" t="s">
        <v>21514</v>
      </c>
      <c r="J12082" s="126" t="s">
        <v>26362</v>
      </c>
      <c r="K12082" s="9">
        <f>_xlfn.IFNA(VLOOKUP(Table5[[#This Row],[Section]],SubSill_Tier,2,FALSE),0)</f>
        <v>0</v>
      </c>
      <c r="L12082" s="9" t="str">
        <f t="shared" si="197"/>
        <v/>
      </c>
      <c r="M12082" s="205" t="str" cm="1">
        <f t="array" ref="M12082">_xlfn.IFS(NOT(ISERROR(VLOOKUP(Table5[[#This Row],[Section]],TB_notTB,1,FALSE))),"No",LEFT(Table5[[#This Row],[Section]],3)="ETB","PLS",LEFT(Table5[[#This Row],[Section]],1)="7","PDB",NOT(ISBLANK(Table5[[#This Row],[Section]])),"No")</f>
        <v>No</v>
      </c>
    </row>
    <row r="12083" spans="1:13" x14ac:dyDescent="0.25">
      <c r="A12083" s="130" t="s">
        <v>4782</v>
      </c>
      <c r="B12083" s="130" t="s">
        <v>12469</v>
      </c>
      <c r="C12083" s="130" t="s">
        <v>75</v>
      </c>
      <c r="D12083" s="131">
        <v>0.54500000000000004</v>
      </c>
      <c r="E12083" s="132">
        <v>144</v>
      </c>
      <c r="F12083" s="132">
        <v>144</v>
      </c>
      <c r="G12083" s="126" t="s">
        <v>21512</v>
      </c>
      <c r="H12083" s="126" t="s">
        <v>21513</v>
      </c>
      <c r="I12083" s="126" t="s">
        <v>21514</v>
      </c>
      <c r="J12083" s="126" t="s">
        <v>26362</v>
      </c>
      <c r="K12083" s="9">
        <f>_xlfn.IFNA(VLOOKUP(Table5[[#This Row],[Section]],SubSill_Tier,2,FALSE),0)</f>
        <v>0</v>
      </c>
      <c r="L12083" s="9" t="str">
        <f t="shared" si="197"/>
        <v/>
      </c>
      <c r="M12083" s="205" t="str" cm="1">
        <f t="array" ref="M12083">_xlfn.IFS(NOT(ISERROR(VLOOKUP(Table5[[#This Row],[Section]],TB_notTB,1,FALSE))),"No",LEFT(Table5[[#This Row],[Section]],3)="ETB","PLS",LEFT(Table5[[#This Row],[Section]],1)="7","PDB",NOT(ISBLANK(Table5[[#This Row],[Section]])),"No")</f>
        <v>No</v>
      </c>
    </row>
    <row r="12084" spans="1:13" x14ac:dyDescent="0.25">
      <c r="A12084" s="130" t="s">
        <v>4783</v>
      </c>
      <c r="B12084" s="130" t="s">
        <v>4784</v>
      </c>
      <c r="C12084" s="130" t="s">
        <v>75</v>
      </c>
      <c r="D12084" s="131">
        <v>0.97699999999999998</v>
      </c>
      <c r="E12084" s="132">
        <v>217</v>
      </c>
      <c r="F12084" s="132">
        <v>129</v>
      </c>
      <c r="G12084" s="126" t="s">
        <v>21512</v>
      </c>
      <c r="H12084" s="126" t="s">
        <v>21513</v>
      </c>
      <c r="I12084" s="126" t="s">
        <v>21514</v>
      </c>
      <c r="J12084" s="126" t="s">
        <v>26362</v>
      </c>
      <c r="K12084" s="9">
        <f>_xlfn.IFNA(VLOOKUP(Table5[[#This Row],[Section]],SubSill_Tier,2,FALSE),0)</f>
        <v>0</v>
      </c>
      <c r="L12084" s="9" t="str">
        <f t="shared" si="197"/>
        <v/>
      </c>
      <c r="M12084" s="205" t="str" cm="1">
        <f t="array" ref="M12084">_xlfn.IFS(NOT(ISERROR(VLOOKUP(Table5[[#This Row],[Section]],TB_notTB,1,FALSE))),"No",LEFT(Table5[[#This Row],[Section]],3)="ETB","PLS",LEFT(Table5[[#This Row],[Section]],1)="7","PDB",NOT(ISBLANK(Table5[[#This Row],[Section]])),"No")</f>
        <v>No</v>
      </c>
    </row>
    <row r="12085" spans="1:13" x14ac:dyDescent="0.25">
      <c r="A12085" s="130" t="s">
        <v>16934</v>
      </c>
      <c r="B12085" s="130" t="s">
        <v>16935</v>
      </c>
      <c r="C12085" s="130" t="s">
        <v>75</v>
      </c>
      <c r="D12085" s="131">
        <v>0.94499999999999995</v>
      </c>
      <c r="E12085" s="132">
        <v>314</v>
      </c>
      <c r="F12085" s="132">
        <v>100</v>
      </c>
      <c r="G12085" s="126" t="s">
        <v>16468</v>
      </c>
      <c r="H12085" s="126" t="s">
        <v>21294</v>
      </c>
      <c r="I12085" s="126" t="s">
        <v>21295</v>
      </c>
      <c r="J12085" s="126" t="s">
        <v>26338</v>
      </c>
      <c r="K12085" s="9">
        <f>_xlfn.IFNA(VLOOKUP(Table5[[#This Row],[Section]],SubSill_Tier,2,FALSE),0)</f>
        <v>0</v>
      </c>
      <c r="L12085" s="9" t="str">
        <f t="shared" si="197"/>
        <v/>
      </c>
      <c r="M12085" s="205" t="str" cm="1">
        <f t="array" ref="M12085">_xlfn.IFS(NOT(ISERROR(VLOOKUP(Table5[[#This Row],[Section]],TB_notTB,1,FALSE))),"No",LEFT(Table5[[#This Row],[Section]],3)="ETB","PLS",LEFT(Table5[[#This Row],[Section]],1)="7","PDB",NOT(ISBLANK(Table5[[#This Row],[Section]])),"No")</f>
        <v>No</v>
      </c>
    </row>
    <row r="12086" spans="1:13" x14ac:dyDescent="0.25">
      <c r="A12086" s="130" t="s">
        <v>16936</v>
      </c>
      <c r="B12086" s="130" t="s">
        <v>16937</v>
      </c>
      <c r="C12086" s="130" t="s">
        <v>75</v>
      </c>
      <c r="D12086" s="131">
        <v>0.505</v>
      </c>
      <c r="E12086" s="132">
        <v>262</v>
      </c>
      <c r="F12086" s="132">
        <v>131</v>
      </c>
      <c r="G12086" s="126" t="s">
        <v>16920</v>
      </c>
      <c r="H12086" s="126" t="s">
        <v>21510</v>
      </c>
      <c r="I12086" s="126" t="s">
        <v>21511</v>
      </c>
      <c r="J12086" s="126" t="s">
        <v>26338</v>
      </c>
      <c r="K12086" s="9">
        <f>_xlfn.IFNA(VLOOKUP(Table5[[#This Row],[Section]],SubSill_Tier,2,FALSE),0)</f>
        <v>0</v>
      </c>
      <c r="L12086" s="9" t="str">
        <f t="shared" si="197"/>
        <v/>
      </c>
      <c r="M12086" s="205" t="str" cm="1">
        <f t="array" ref="M12086">_xlfn.IFS(NOT(ISERROR(VLOOKUP(Table5[[#This Row],[Section]],TB_notTB,1,FALSE))),"No",LEFT(Table5[[#This Row],[Section]],3)="ETB","PLS",LEFT(Table5[[#This Row],[Section]],1)="7","PDB",NOT(ISBLANK(Table5[[#This Row],[Section]])),"No")</f>
        <v>No</v>
      </c>
    </row>
    <row r="12087" spans="1:13" x14ac:dyDescent="0.25">
      <c r="A12087" s="130" t="s">
        <v>16938</v>
      </c>
      <c r="B12087" s="130" t="s">
        <v>16939</v>
      </c>
      <c r="C12087" s="130" t="s">
        <v>75</v>
      </c>
      <c r="D12087" s="131">
        <v>0.154</v>
      </c>
      <c r="E12087" s="132">
        <v>100</v>
      </c>
      <c r="F12087" s="132">
        <v>100</v>
      </c>
      <c r="G12087" s="126" t="s">
        <v>16920</v>
      </c>
      <c r="H12087" s="126" t="s">
        <v>21510</v>
      </c>
      <c r="I12087" s="126" t="s">
        <v>21511</v>
      </c>
      <c r="J12087" s="126" t="s">
        <v>26338</v>
      </c>
      <c r="K12087" s="9">
        <f>_xlfn.IFNA(VLOOKUP(Table5[[#This Row],[Section]],SubSill_Tier,2,FALSE),0)</f>
        <v>0</v>
      </c>
      <c r="L12087" s="9" t="str">
        <f t="shared" si="197"/>
        <v/>
      </c>
      <c r="M12087" s="205" t="str" cm="1">
        <f t="array" ref="M12087">_xlfn.IFS(NOT(ISERROR(VLOOKUP(Table5[[#This Row],[Section]],TB_notTB,1,FALSE))),"No",LEFT(Table5[[#This Row],[Section]],3)="ETB","PLS",LEFT(Table5[[#This Row],[Section]],1)="7","PDB",NOT(ISBLANK(Table5[[#This Row],[Section]])),"No")</f>
        <v>No</v>
      </c>
    </row>
    <row r="12088" spans="1:13" x14ac:dyDescent="0.25">
      <c r="A12088" s="130" t="s">
        <v>16940</v>
      </c>
      <c r="B12088" s="130" t="s">
        <v>16937</v>
      </c>
      <c r="C12088" s="130" t="s">
        <v>75</v>
      </c>
      <c r="D12088" s="131">
        <v>0.78600000000000003</v>
      </c>
      <c r="E12088" s="132">
        <v>332</v>
      </c>
      <c r="F12088" s="132">
        <v>180</v>
      </c>
      <c r="G12088" s="126" t="s">
        <v>16920</v>
      </c>
      <c r="H12088" s="126" t="s">
        <v>21510</v>
      </c>
      <c r="I12088" s="126" t="s">
        <v>21511</v>
      </c>
      <c r="J12088" s="126" t="s">
        <v>26338</v>
      </c>
      <c r="K12088" s="9">
        <f>_xlfn.IFNA(VLOOKUP(Table5[[#This Row],[Section]],SubSill_Tier,2,FALSE),0)</f>
        <v>0</v>
      </c>
      <c r="L12088" s="9" t="str">
        <f t="shared" si="197"/>
        <v/>
      </c>
      <c r="M12088" s="205" t="str" cm="1">
        <f t="array" ref="M12088">_xlfn.IFS(NOT(ISERROR(VLOOKUP(Table5[[#This Row],[Section]],TB_notTB,1,FALSE))),"No",LEFT(Table5[[#This Row],[Section]],3)="ETB","PLS",LEFT(Table5[[#This Row],[Section]],1)="7","PDB",NOT(ISBLANK(Table5[[#This Row],[Section]])),"No")</f>
        <v>No</v>
      </c>
    </row>
    <row r="12089" spans="1:13" x14ac:dyDescent="0.25">
      <c r="A12089" s="130" t="s">
        <v>16941</v>
      </c>
      <c r="B12089" s="130" t="s">
        <v>16937</v>
      </c>
      <c r="C12089" s="130" t="s">
        <v>75</v>
      </c>
      <c r="D12089" s="131">
        <v>0.65100000000000002</v>
      </c>
      <c r="E12089" s="132">
        <v>320</v>
      </c>
      <c r="F12089" s="132">
        <v>135</v>
      </c>
      <c r="G12089" s="126" t="s">
        <v>16920</v>
      </c>
      <c r="H12089" s="126" t="s">
        <v>21510</v>
      </c>
      <c r="I12089" s="126" t="s">
        <v>21511</v>
      </c>
      <c r="J12089" s="126" t="s">
        <v>26338</v>
      </c>
      <c r="K12089" s="9">
        <f>_xlfn.IFNA(VLOOKUP(Table5[[#This Row],[Section]],SubSill_Tier,2,FALSE),0)</f>
        <v>0</v>
      </c>
      <c r="L12089" s="9" t="str">
        <f t="shared" si="197"/>
        <v/>
      </c>
      <c r="M12089" s="205" t="str" cm="1">
        <f t="array" ref="M12089">_xlfn.IFS(NOT(ISERROR(VLOOKUP(Table5[[#This Row],[Section]],TB_notTB,1,FALSE))),"No",LEFT(Table5[[#This Row],[Section]],3)="ETB","PLS",LEFT(Table5[[#This Row],[Section]],1)="7","PDB",NOT(ISBLANK(Table5[[#This Row],[Section]])),"No")</f>
        <v>No</v>
      </c>
    </row>
    <row r="12090" spans="1:13" x14ac:dyDescent="0.25">
      <c r="A12090" s="130" t="s">
        <v>4785</v>
      </c>
      <c r="B12090" s="130" t="s">
        <v>4786</v>
      </c>
      <c r="C12090" s="130" t="s">
        <v>75</v>
      </c>
      <c r="D12090" s="131">
        <v>0.16500000000000001</v>
      </c>
      <c r="E12090" s="132">
        <v>100</v>
      </c>
      <c r="F12090" s="132">
        <v>100</v>
      </c>
      <c r="G12090" s="126" t="s">
        <v>13809</v>
      </c>
      <c r="H12090" s="126" t="s">
        <v>20368</v>
      </c>
      <c r="I12090" s="126" t="s">
        <v>21276</v>
      </c>
      <c r="J12090" s="126" t="s">
        <v>26241</v>
      </c>
      <c r="K12090" s="9">
        <f>_xlfn.IFNA(VLOOKUP(Table5[[#This Row],[Section]],SubSill_Tier,2,FALSE),0)</f>
        <v>0</v>
      </c>
      <c r="L12090" s="9" t="str">
        <f t="shared" si="197"/>
        <v/>
      </c>
      <c r="M12090" s="205" t="str" cm="1">
        <f t="array" ref="M12090">_xlfn.IFS(NOT(ISERROR(VLOOKUP(Table5[[#This Row],[Section]],TB_notTB,1,FALSE))),"No",LEFT(Table5[[#This Row],[Section]],3)="ETB","PLS",LEFT(Table5[[#This Row],[Section]],1)="7","PDB",NOT(ISBLANK(Table5[[#This Row],[Section]])),"No")</f>
        <v>No</v>
      </c>
    </row>
    <row r="12091" spans="1:13" x14ac:dyDescent="0.25">
      <c r="A12091" s="130" t="s">
        <v>4787</v>
      </c>
      <c r="B12091" s="130" t="s">
        <v>4788</v>
      </c>
      <c r="C12091" s="130" t="s">
        <v>75</v>
      </c>
      <c r="D12091" s="131">
        <v>1.2929999999999999</v>
      </c>
      <c r="E12091" s="132">
        <v>368</v>
      </c>
      <c r="F12091" s="132">
        <v>100</v>
      </c>
      <c r="G12091" s="126" t="s">
        <v>13809</v>
      </c>
      <c r="H12091" s="126" t="s">
        <v>20368</v>
      </c>
      <c r="I12091" s="126" t="s">
        <v>21276</v>
      </c>
      <c r="J12091" s="126" t="s">
        <v>26241</v>
      </c>
      <c r="K12091" s="9">
        <f>_xlfn.IFNA(VLOOKUP(Table5[[#This Row],[Section]],SubSill_Tier,2,FALSE),0)</f>
        <v>0</v>
      </c>
      <c r="L12091" s="9" t="str">
        <f t="shared" si="197"/>
        <v/>
      </c>
      <c r="M12091" s="205" t="str" cm="1">
        <f t="array" ref="M12091">_xlfn.IFS(NOT(ISERROR(VLOOKUP(Table5[[#This Row],[Section]],TB_notTB,1,FALSE))),"No",LEFT(Table5[[#This Row],[Section]],3)="ETB","PLS",LEFT(Table5[[#This Row],[Section]],1)="7","PDB",NOT(ISBLANK(Table5[[#This Row],[Section]])),"No")</f>
        <v>No</v>
      </c>
    </row>
    <row r="12092" spans="1:13" x14ac:dyDescent="0.25">
      <c r="A12092" s="130" t="s">
        <v>4789</v>
      </c>
      <c r="B12092" s="130" t="s">
        <v>4790</v>
      </c>
      <c r="C12092" s="130" t="s">
        <v>75</v>
      </c>
      <c r="D12092" s="131">
        <v>1.4550000000000001</v>
      </c>
      <c r="E12092" s="132">
        <v>417</v>
      </c>
      <c r="F12092" s="132">
        <v>100</v>
      </c>
      <c r="G12092" s="126" t="s">
        <v>13809</v>
      </c>
      <c r="H12092" s="126" t="s">
        <v>20368</v>
      </c>
      <c r="I12092" s="126" t="s">
        <v>21276</v>
      </c>
      <c r="J12092" s="126" t="s">
        <v>26241</v>
      </c>
      <c r="K12092" s="9">
        <f>_xlfn.IFNA(VLOOKUP(Table5[[#This Row],[Section]],SubSill_Tier,2,FALSE),0)</f>
        <v>0</v>
      </c>
      <c r="L12092" s="9" t="str">
        <f t="shared" si="197"/>
        <v/>
      </c>
      <c r="M12092" s="205" t="str" cm="1">
        <f t="array" ref="M12092">_xlfn.IFS(NOT(ISERROR(VLOOKUP(Table5[[#This Row],[Section]],TB_notTB,1,FALSE))),"No",LEFT(Table5[[#This Row],[Section]],3)="ETB","PLS",LEFT(Table5[[#This Row],[Section]],1)="7","PDB",NOT(ISBLANK(Table5[[#This Row],[Section]])),"No")</f>
        <v>No</v>
      </c>
    </row>
    <row r="12093" spans="1:13" x14ac:dyDescent="0.25">
      <c r="A12093" s="130" t="s">
        <v>4791</v>
      </c>
      <c r="B12093" s="130" t="s">
        <v>4792</v>
      </c>
      <c r="C12093" s="130" t="s">
        <v>75</v>
      </c>
      <c r="D12093" s="131">
        <v>0.79100000000000004</v>
      </c>
      <c r="E12093" s="132">
        <v>233</v>
      </c>
      <c r="F12093" s="132">
        <v>100</v>
      </c>
      <c r="G12093" s="126" t="s">
        <v>13809</v>
      </c>
      <c r="H12093" s="126" t="s">
        <v>20368</v>
      </c>
      <c r="I12093" s="126" t="s">
        <v>21276</v>
      </c>
      <c r="J12093" s="126" t="s">
        <v>26241</v>
      </c>
      <c r="K12093" s="9">
        <f>_xlfn.IFNA(VLOOKUP(Table5[[#This Row],[Section]],SubSill_Tier,2,FALSE),0)</f>
        <v>0</v>
      </c>
      <c r="L12093" s="9" t="str">
        <f t="shared" si="197"/>
        <v/>
      </c>
      <c r="M12093" s="205" t="str" cm="1">
        <f t="array" ref="M12093">_xlfn.IFS(NOT(ISERROR(VLOOKUP(Table5[[#This Row],[Section]],TB_notTB,1,FALSE))),"No",LEFT(Table5[[#This Row],[Section]],3)="ETB","PLS",LEFT(Table5[[#This Row],[Section]],1)="7","PDB",NOT(ISBLANK(Table5[[#This Row],[Section]])),"No")</f>
        <v>No</v>
      </c>
    </row>
    <row r="12094" spans="1:13" x14ac:dyDescent="0.25">
      <c r="A12094" s="130" t="s">
        <v>4793</v>
      </c>
      <c r="B12094" s="130" t="s">
        <v>4794</v>
      </c>
      <c r="C12094" s="130" t="s">
        <v>75</v>
      </c>
      <c r="D12094" s="131">
        <v>1.355</v>
      </c>
      <c r="E12094" s="132">
        <v>424</v>
      </c>
      <c r="F12094" s="132">
        <v>113</v>
      </c>
      <c r="G12094" s="126" t="s">
        <v>13809</v>
      </c>
      <c r="H12094" s="126" t="s">
        <v>20368</v>
      </c>
      <c r="I12094" s="126" t="s">
        <v>21276</v>
      </c>
      <c r="J12094" s="126" t="s">
        <v>26241</v>
      </c>
      <c r="K12094" s="9">
        <f>_xlfn.IFNA(VLOOKUP(Table5[[#This Row],[Section]],SubSill_Tier,2,FALSE),0)</f>
        <v>0</v>
      </c>
      <c r="L12094" s="9" t="str">
        <f t="shared" si="197"/>
        <v/>
      </c>
      <c r="M12094" s="205" t="str" cm="1">
        <f t="array" ref="M12094">_xlfn.IFS(NOT(ISERROR(VLOOKUP(Table5[[#This Row],[Section]],TB_notTB,1,FALSE))),"No",LEFT(Table5[[#This Row],[Section]],3)="ETB","PLS",LEFT(Table5[[#This Row],[Section]],1)="7","PDB",NOT(ISBLANK(Table5[[#This Row],[Section]])),"No")</f>
        <v>No</v>
      </c>
    </row>
    <row r="12095" spans="1:13" x14ac:dyDescent="0.25">
      <c r="A12095" s="130" t="s">
        <v>4795</v>
      </c>
      <c r="B12095" s="130" t="s">
        <v>13317</v>
      </c>
      <c r="C12095" s="130" t="s">
        <v>75</v>
      </c>
      <c r="D12095" s="131">
        <v>0.29799999999999999</v>
      </c>
      <c r="E12095" s="132">
        <v>100</v>
      </c>
      <c r="F12095" s="132">
        <v>100</v>
      </c>
      <c r="G12095" s="126" t="s">
        <v>13914</v>
      </c>
      <c r="H12095" s="126" t="s">
        <v>21479</v>
      </c>
      <c r="I12095" s="126" t="s">
        <v>28699</v>
      </c>
      <c r="J12095" s="126" t="s">
        <v>26241</v>
      </c>
      <c r="K12095" s="9">
        <f>_xlfn.IFNA(VLOOKUP(Table5[[#This Row],[Section]],SubSill_Tier,2,FALSE),0)</f>
        <v>0</v>
      </c>
      <c r="L12095" s="9" t="str">
        <f t="shared" si="197"/>
        <v/>
      </c>
      <c r="M12095" s="205" t="str" cm="1">
        <f t="array" ref="M12095">_xlfn.IFS(NOT(ISERROR(VLOOKUP(Table5[[#This Row],[Section]],TB_notTB,1,FALSE))),"No",LEFT(Table5[[#This Row],[Section]],3)="ETB","PLS",LEFT(Table5[[#This Row],[Section]],1)="7","PDB",NOT(ISBLANK(Table5[[#This Row],[Section]])),"No")</f>
        <v>No</v>
      </c>
    </row>
    <row r="12096" spans="1:13" x14ac:dyDescent="0.25">
      <c r="A12096" s="130" t="s">
        <v>12175</v>
      </c>
      <c r="B12096" s="130" t="s">
        <v>17257</v>
      </c>
      <c r="C12096" s="130" t="s">
        <v>75</v>
      </c>
      <c r="D12096" s="131">
        <v>0.20799999999999999</v>
      </c>
      <c r="E12096" s="132">
        <v>106</v>
      </c>
      <c r="F12096" s="132">
        <v>106</v>
      </c>
      <c r="G12096" s="126" t="s">
        <v>13932</v>
      </c>
      <c r="H12096" s="126" t="s">
        <v>21515</v>
      </c>
      <c r="I12096" s="126" t="s">
        <v>21516</v>
      </c>
      <c r="J12096" s="126" t="s">
        <v>26256</v>
      </c>
      <c r="K12096" s="9">
        <f>_xlfn.IFNA(VLOOKUP(Table5[[#This Row],[Section]],SubSill_Tier,2,FALSE),0)</f>
        <v>0</v>
      </c>
      <c r="L12096" s="9" t="str">
        <f t="shared" si="197"/>
        <v/>
      </c>
      <c r="M12096" s="205" t="str" cm="1">
        <f t="array" ref="M12096">_xlfn.IFS(NOT(ISERROR(VLOOKUP(Table5[[#This Row],[Section]],TB_notTB,1,FALSE))),"No",LEFT(Table5[[#This Row],[Section]],3)="ETB","PLS",LEFT(Table5[[#This Row],[Section]],1)="7","PDB",NOT(ISBLANK(Table5[[#This Row],[Section]])),"No")</f>
        <v>No</v>
      </c>
    </row>
    <row r="12097" spans="1:13" x14ac:dyDescent="0.25">
      <c r="A12097" s="130" t="s">
        <v>4796</v>
      </c>
      <c r="B12097" s="130" t="s">
        <v>13318</v>
      </c>
      <c r="C12097" s="130" t="s">
        <v>75</v>
      </c>
      <c r="D12097" s="131">
        <v>1.1850000000000001</v>
      </c>
      <c r="E12097" s="132">
        <v>348</v>
      </c>
      <c r="F12097" s="132">
        <v>273</v>
      </c>
      <c r="G12097" s="126" t="s">
        <v>13914</v>
      </c>
      <c r="H12097" s="126" t="s">
        <v>21479</v>
      </c>
      <c r="I12097" s="126" t="s">
        <v>28699</v>
      </c>
      <c r="J12097" s="126" t="s">
        <v>26241</v>
      </c>
      <c r="K12097" s="9">
        <f>_xlfn.IFNA(VLOOKUP(Table5[[#This Row],[Section]],SubSill_Tier,2,FALSE),0)</f>
        <v>0</v>
      </c>
      <c r="L12097" s="9" t="str">
        <f t="shared" si="197"/>
        <v/>
      </c>
      <c r="M12097" s="205" t="str" cm="1">
        <f t="array" ref="M12097">_xlfn.IFS(NOT(ISERROR(VLOOKUP(Table5[[#This Row],[Section]],TB_notTB,1,FALSE))),"No",LEFT(Table5[[#This Row],[Section]],3)="ETB","PLS",LEFT(Table5[[#This Row],[Section]],1)="7","PDB",NOT(ISBLANK(Table5[[#This Row],[Section]])),"No")</f>
        <v>No</v>
      </c>
    </row>
    <row r="12098" spans="1:13" x14ac:dyDescent="0.25">
      <c r="A12098" s="130" t="s">
        <v>4797</v>
      </c>
      <c r="B12098" s="130" t="s">
        <v>13319</v>
      </c>
      <c r="C12098" s="130" t="s">
        <v>75</v>
      </c>
      <c r="D12098" s="131">
        <v>1.2150000000000001</v>
      </c>
      <c r="E12098" s="132">
        <v>425</v>
      </c>
      <c r="F12098" s="132">
        <v>292</v>
      </c>
      <c r="G12098" s="126" t="s">
        <v>13914</v>
      </c>
      <c r="H12098" s="126" t="s">
        <v>21479</v>
      </c>
      <c r="I12098" s="126" t="s">
        <v>28699</v>
      </c>
      <c r="J12098" s="126" t="s">
        <v>26241</v>
      </c>
      <c r="K12098" s="9">
        <f>_xlfn.IFNA(VLOOKUP(Table5[[#This Row],[Section]],SubSill_Tier,2,FALSE),0)</f>
        <v>0</v>
      </c>
      <c r="L12098" s="9" t="str">
        <f t="shared" si="197"/>
        <v/>
      </c>
      <c r="M12098" s="205" t="str" cm="1">
        <f t="array" ref="M12098">_xlfn.IFS(NOT(ISERROR(VLOOKUP(Table5[[#This Row],[Section]],TB_notTB,1,FALSE))),"No",LEFT(Table5[[#This Row],[Section]],3)="ETB","PLS",LEFT(Table5[[#This Row],[Section]],1)="7","PDB",NOT(ISBLANK(Table5[[#This Row],[Section]])),"No")</f>
        <v>No</v>
      </c>
    </row>
    <row r="12099" spans="1:13" x14ac:dyDescent="0.25">
      <c r="A12099" s="130" t="s">
        <v>4798</v>
      </c>
      <c r="B12099" s="130" t="s">
        <v>13447</v>
      </c>
      <c r="C12099" s="130" t="s">
        <v>75</v>
      </c>
      <c r="D12099" s="131">
        <v>1.1990000000000001</v>
      </c>
      <c r="E12099" s="132">
        <v>535</v>
      </c>
      <c r="F12099" s="132">
        <v>146</v>
      </c>
      <c r="G12099" s="126" t="s">
        <v>13810</v>
      </c>
      <c r="H12099" s="126" t="s">
        <v>20369</v>
      </c>
      <c r="I12099" s="126" t="s">
        <v>21277</v>
      </c>
      <c r="J12099" s="126" t="s">
        <v>26241</v>
      </c>
      <c r="K12099" s="9">
        <f>_xlfn.IFNA(VLOOKUP(Table5[[#This Row],[Section]],SubSill_Tier,2,FALSE),0)</f>
        <v>0</v>
      </c>
      <c r="L12099" s="9" t="str">
        <f t="shared" si="197"/>
        <v/>
      </c>
      <c r="M12099" s="205" t="str" cm="1">
        <f t="array" ref="M12099">_xlfn.IFS(NOT(ISERROR(VLOOKUP(Table5[[#This Row],[Section]],TB_notTB,1,FALSE))),"No",LEFT(Table5[[#This Row],[Section]],3)="ETB","PLS",LEFT(Table5[[#This Row],[Section]],1)="7","PDB",NOT(ISBLANK(Table5[[#This Row],[Section]])),"No")</f>
        <v>No</v>
      </c>
    </row>
    <row r="12100" spans="1:13" x14ac:dyDescent="0.25">
      <c r="A12100" s="130" t="s">
        <v>4799</v>
      </c>
      <c r="B12100" s="130" t="s">
        <v>13448</v>
      </c>
      <c r="C12100" s="130" t="s">
        <v>75</v>
      </c>
      <c r="D12100" s="131">
        <v>1.407</v>
      </c>
      <c r="E12100" s="132">
        <v>281</v>
      </c>
      <c r="F12100" s="132">
        <v>188</v>
      </c>
      <c r="G12100" s="126" t="s">
        <v>13810</v>
      </c>
      <c r="H12100" s="126" t="s">
        <v>20369</v>
      </c>
      <c r="I12100" s="126" t="s">
        <v>21277</v>
      </c>
      <c r="J12100" s="126" t="s">
        <v>26241</v>
      </c>
      <c r="K12100" s="9">
        <f>_xlfn.IFNA(VLOOKUP(Table5[[#This Row],[Section]],SubSill_Tier,2,FALSE),0)</f>
        <v>0</v>
      </c>
      <c r="L12100" s="9" t="str">
        <f t="shared" ref="L12100:L12163" si="198">IFERROR(IF(LEFT(G12100,2)="AI",IF(_xlfn.NUMBERVALUE(IFERROR(LEFT(IF(ISERROR(FIND("X",UPPER(B12100))),UPPER(B12100),RIGHT(UPPER(B12100),LEN(UPPER(B12100))-FIND("~",SUBSTITUTE(UPPER(B12100),"X","~",LEN(UPPER(B12100))-LEN(SUBSTITUTE(UPPER(B12100),"X","")))))),FIND(" ",IF(ISERROR(FIND("X",UPPER(B12100))),UPPER(B12100),RIGHT(UPPER(B12100),LEN(UPPER(B12100))-FIND("~",SUBSTITUTE(UPPER(B12100),"X","~",LEN(UPPER(B12100))-LEN(SUBSTITUTE(UPPER(B12100),"X","")))))),1)-1),IF(ISERROR(FIND("X",UPPER(B12100))),UPPER(B12100),RIGHT(UPPER(B12100),LEN(UPPER(B12100))-FIND("~",SUBSTITUTE(UPPER(B12100),"X","~",LEN(UPPER(B12100))-LEN(SUBSTITUTE(UPPER(B12100),"X",""))))))),".")&gt;=5,"Wall",""),""),"")</f>
        <v/>
      </c>
      <c r="M12100" s="205" t="str" cm="1">
        <f t="array" ref="M12100">_xlfn.IFS(NOT(ISERROR(VLOOKUP(Table5[[#This Row],[Section]],TB_notTB,1,FALSE))),"No",LEFT(Table5[[#This Row],[Section]],3)="ETB","PLS",LEFT(Table5[[#This Row],[Section]],1)="7","PDB",NOT(ISBLANK(Table5[[#This Row],[Section]])),"No")</f>
        <v>No</v>
      </c>
    </row>
    <row r="12101" spans="1:13" x14ac:dyDescent="0.25">
      <c r="A12101" s="130" t="s">
        <v>4800</v>
      </c>
      <c r="B12101" s="130" t="s">
        <v>13449</v>
      </c>
      <c r="C12101" s="130" t="s">
        <v>75</v>
      </c>
      <c r="D12101" s="131">
        <v>0.76100000000000001</v>
      </c>
      <c r="E12101" s="132">
        <v>310</v>
      </c>
      <c r="F12101" s="132">
        <v>100</v>
      </c>
      <c r="G12101" s="126" t="s">
        <v>13810</v>
      </c>
      <c r="H12101" s="126" t="s">
        <v>20369</v>
      </c>
      <c r="I12101" s="126" t="s">
        <v>21277</v>
      </c>
      <c r="J12101" s="126" t="s">
        <v>26241</v>
      </c>
      <c r="K12101" s="9">
        <f>_xlfn.IFNA(VLOOKUP(Table5[[#This Row],[Section]],SubSill_Tier,2,FALSE),0)</f>
        <v>0</v>
      </c>
      <c r="L12101" s="9" t="str">
        <f t="shared" si="198"/>
        <v/>
      </c>
      <c r="M12101" s="205" t="str" cm="1">
        <f t="array" ref="M12101">_xlfn.IFS(NOT(ISERROR(VLOOKUP(Table5[[#This Row],[Section]],TB_notTB,1,FALSE))),"No",LEFT(Table5[[#This Row],[Section]],3)="ETB","PLS",LEFT(Table5[[#This Row],[Section]],1)="7","PDB",NOT(ISBLANK(Table5[[#This Row],[Section]])),"No")</f>
        <v>No</v>
      </c>
    </row>
    <row r="12102" spans="1:13" x14ac:dyDescent="0.25">
      <c r="A12102" s="130" t="s">
        <v>4801</v>
      </c>
      <c r="B12102" s="130" t="s">
        <v>13450</v>
      </c>
      <c r="C12102" s="130" t="s">
        <v>75</v>
      </c>
      <c r="D12102" s="131">
        <v>1.52</v>
      </c>
      <c r="E12102" s="132">
        <v>680</v>
      </c>
      <c r="F12102" s="132">
        <v>279</v>
      </c>
      <c r="G12102" s="126" t="s">
        <v>13810</v>
      </c>
      <c r="H12102" s="126" t="s">
        <v>20369</v>
      </c>
      <c r="I12102" s="126" t="s">
        <v>21277</v>
      </c>
      <c r="J12102" s="126" t="s">
        <v>26241</v>
      </c>
      <c r="K12102" s="9">
        <f>_xlfn.IFNA(VLOOKUP(Table5[[#This Row],[Section]],SubSill_Tier,2,FALSE),0)</f>
        <v>0</v>
      </c>
      <c r="L12102" s="9" t="str">
        <f t="shared" si="198"/>
        <v/>
      </c>
      <c r="M12102" s="205" t="str" cm="1">
        <f t="array" ref="M12102">_xlfn.IFS(NOT(ISERROR(VLOOKUP(Table5[[#This Row],[Section]],TB_notTB,1,FALSE))),"No",LEFT(Table5[[#This Row],[Section]],3)="ETB","PLS",LEFT(Table5[[#This Row],[Section]],1)="7","PDB",NOT(ISBLANK(Table5[[#This Row],[Section]])),"No")</f>
        <v>No</v>
      </c>
    </row>
    <row r="12103" spans="1:13" x14ac:dyDescent="0.25">
      <c r="A12103" s="130" t="s">
        <v>4802</v>
      </c>
      <c r="B12103" s="130" t="s">
        <v>13451</v>
      </c>
      <c r="C12103" s="130" t="s">
        <v>75</v>
      </c>
      <c r="D12103" s="131">
        <v>1.3660000000000001</v>
      </c>
      <c r="E12103" s="132">
        <v>616</v>
      </c>
      <c r="F12103" s="132">
        <v>162</v>
      </c>
      <c r="G12103" s="126" t="s">
        <v>13810</v>
      </c>
      <c r="H12103" s="126" t="s">
        <v>20369</v>
      </c>
      <c r="I12103" s="126" t="s">
        <v>21277</v>
      </c>
      <c r="J12103" s="126" t="s">
        <v>26241</v>
      </c>
      <c r="K12103" s="9">
        <f>_xlfn.IFNA(VLOOKUP(Table5[[#This Row],[Section]],SubSill_Tier,2,FALSE),0)</f>
        <v>0</v>
      </c>
      <c r="L12103" s="9" t="str">
        <f t="shared" si="198"/>
        <v/>
      </c>
      <c r="M12103" s="205" t="str" cm="1">
        <f t="array" ref="M12103">_xlfn.IFS(NOT(ISERROR(VLOOKUP(Table5[[#This Row],[Section]],TB_notTB,1,FALSE))),"No",LEFT(Table5[[#This Row],[Section]],3)="ETB","PLS",LEFT(Table5[[#This Row],[Section]],1)="7","PDB",NOT(ISBLANK(Table5[[#This Row],[Section]])),"No")</f>
        <v>No</v>
      </c>
    </row>
    <row r="12104" spans="1:13" x14ac:dyDescent="0.25">
      <c r="A12104" s="130" t="s">
        <v>4803</v>
      </c>
      <c r="B12104" s="130" t="s">
        <v>4804</v>
      </c>
      <c r="C12104" s="130" t="s">
        <v>75</v>
      </c>
      <c r="D12104" s="131">
        <v>0.124</v>
      </c>
      <c r="E12104" s="132">
        <v>100</v>
      </c>
      <c r="F12104" s="132">
        <v>100</v>
      </c>
      <c r="G12104" s="126" t="s">
        <v>13812</v>
      </c>
      <c r="H12104" s="126" t="s">
        <v>21284</v>
      </c>
      <c r="I12104" s="126" t="s">
        <v>28229</v>
      </c>
      <c r="J12104" s="126" t="s">
        <v>26241</v>
      </c>
      <c r="K12104" s="9">
        <f>_xlfn.IFNA(VLOOKUP(Table5[[#This Row],[Section]],SubSill_Tier,2,FALSE),0)</f>
        <v>0</v>
      </c>
      <c r="L12104" s="9" t="str">
        <f t="shared" si="198"/>
        <v/>
      </c>
      <c r="M12104" s="205" t="str" cm="1">
        <f t="array" ref="M12104">_xlfn.IFS(NOT(ISERROR(VLOOKUP(Table5[[#This Row],[Section]],TB_notTB,1,FALSE))),"No",LEFT(Table5[[#This Row],[Section]],3)="ETB","PLS",LEFT(Table5[[#This Row],[Section]],1)="7","PDB",NOT(ISBLANK(Table5[[#This Row],[Section]])),"No")</f>
        <v>No</v>
      </c>
    </row>
    <row r="12105" spans="1:13" x14ac:dyDescent="0.25">
      <c r="A12105" s="130" t="s">
        <v>4805</v>
      </c>
      <c r="B12105" s="130" t="s">
        <v>13320</v>
      </c>
      <c r="C12105" s="130" t="s">
        <v>75</v>
      </c>
      <c r="D12105" s="131">
        <v>1.034</v>
      </c>
      <c r="E12105" s="132">
        <v>290</v>
      </c>
      <c r="F12105" s="132">
        <v>213</v>
      </c>
      <c r="G12105" s="126" t="s">
        <v>13914</v>
      </c>
      <c r="H12105" s="126" t="s">
        <v>21479</v>
      </c>
      <c r="I12105" s="126" t="s">
        <v>28699</v>
      </c>
      <c r="J12105" s="126" t="s">
        <v>26241</v>
      </c>
      <c r="K12105" s="9">
        <f>_xlfn.IFNA(VLOOKUP(Table5[[#This Row],[Section]],SubSill_Tier,2,FALSE),0)</f>
        <v>0</v>
      </c>
      <c r="L12105" s="9" t="str">
        <f t="shared" si="198"/>
        <v/>
      </c>
      <c r="M12105" s="205" t="str" cm="1">
        <f t="array" ref="M12105">_xlfn.IFS(NOT(ISERROR(VLOOKUP(Table5[[#This Row],[Section]],TB_notTB,1,FALSE))),"No",LEFT(Table5[[#This Row],[Section]],3)="ETB","PLS",LEFT(Table5[[#This Row],[Section]],1)="7","PDB",NOT(ISBLANK(Table5[[#This Row],[Section]])),"No")</f>
        <v>No</v>
      </c>
    </row>
    <row r="12106" spans="1:13" x14ac:dyDescent="0.25">
      <c r="A12106" s="130" t="s">
        <v>16942</v>
      </c>
      <c r="B12106" s="130" t="s">
        <v>22025</v>
      </c>
      <c r="C12106" s="130" t="s">
        <v>75</v>
      </c>
      <c r="D12106" s="131">
        <v>1.226</v>
      </c>
      <c r="E12106" s="132">
        <v>552</v>
      </c>
      <c r="F12106" s="132">
        <v>118</v>
      </c>
      <c r="G12106" s="126" t="s">
        <v>22461</v>
      </c>
      <c r="H12106" s="126" t="s">
        <v>22462</v>
      </c>
      <c r="I12106" s="126" t="s">
        <v>22463</v>
      </c>
      <c r="J12106" s="126" t="s">
        <v>26338</v>
      </c>
      <c r="K12106" s="9">
        <f>_xlfn.IFNA(VLOOKUP(Table5[[#This Row],[Section]],SubSill_Tier,2,FALSE),0)</f>
        <v>0</v>
      </c>
      <c r="L12106" s="9" t="str">
        <f t="shared" si="198"/>
        <v/>
      </c>
      <c r="M12106" s="205" t="str" cm="1">
        <f t="array" ref="M12106">_xlfn.IFS(NOT(ISERROR(VLOOKUP(Table5[[#This Row],[Section]],TB_notTB,1,FALSE))),"No",LEFT(Table5[[#This Row],[Section]],3)="ETB","PLS",LEFT(Table5[[#This Row],[Section]],1)="7","PDB",NOT(ISBLANK(Table5[[#This Row],[Section]])),"No")</f>
        <v>No</v>
      </c>
    </row>
    <row r="12107" spans="1:13" x14ac:dyDescent="0.25">
      <c r="A12107" s="130" t="s">
        <v>16943</v>
      </c>
      <c r="B12107" s="130" t="s">
        <v>22026</v>
      </c>
      <c r="C12107" s="130" t="s">
        <v>75</v>
      </c>
      <c r="D12107" s="131">
        <v>1.345</v>
      </c>
      <c r="E12107" s="132">
        <v>605</v>
      </c>
      <c r="F12107" s="132">
        <v>237</v>
      </c>
      <c r="G12107" s="126" t="s">
        <v>22461</v>
      </c>
      <c r="H12107" s="126" t="s">
        <v>22462</v>
      </c>
      <c r="I12107" s="126" t="s">
        <v>22463</v>
      </c>
      <c r="J12107" s="126" t="s">
        <v>26338</v>
      </c>
      <c r="K12107" s="9">
        <f>_xlfn.IFNA(VLOOKUP(Table5[[#This Row],[Section]],SubSill_Tier,2,FALSE),0)</f>
        <v>0</v>
      </c>
      <c r="L12107" s="9" t="str">
        <f t="shared" si="198"/>
        <v/>
      </c>
      <c r="M12107" s="205" t="str" cm="1">
        <f t="array" ref="M12107">_xlfn.IFS(NOT(ISERROR(VLOOKUP(Table5[[#This Row],[Section]],TB_notTB,1,FALSE))),"No",LEFT(Table5[[#This Row],[Section]],3)="ETB","PLS",LEFT(Table5[[#This Row],[Section]],1)="7","PDB",NOT(ISBLANK(Table5[[#This Row],[Section]])),"No")</f>
        <v>No</v>
      </c>
    </row>
    <row r="12108" spans="1:13" x14ac:dyDescent="0.25">
      <c r="A12108" s="130" t="s">
        <v>16944</v>
      </c>
      <c r="B12108" s="130" t="s">
        <v>22027</v>
      </c>
      <c r="C12108" s="130" t="s">
        <v>75</v>
      </c>
      <c r="D12108" s="131">
        <v>0.73699999999999999</v>
      </c>
      <c r="E12108" s="132">
        <v>340</v>
      </c>
      <c r="F12108" s="132">
        <v>174</v>
      </c>
      <c r="G12108" s="126" t="s">
        <v>22461</v>
      </c>
      <c r="H12108" s="126" t="s">
        <v>22462</v>
      </c>
      <c r="I12108" s="126" t="s">
        <v>22463</v>
      </c>
      <c r="J12108" s="126" t="s">
        <v>26338</v>
      </c>
      <c r="K12108" s="9">
        <f>_xlfn.IFNA(VLOOKUP(Table5[[#This Row],[Section]],SubSill_Tier,2,FALSE),0)</f>
        <v>0</v>
      </c>
      <c r="L12108" s="9" t="str">
        <f t="shared" si="198"/>
        <v/>
      </c>
      <c r="M12108" s="205" t="str" cm="1">
        <f t="array" ref="M12108">_xlfn.IFS(NOT(ISERROR(VLOOKUP(Table5[[#This Row],[Section]],TB_notTB,1,FALSE))),"No",LEFT(Table5[[#This Row],[Section]],3)="ETB","PLS",LEFT(Table5[[#This Row],[Section]],1)="7","PDB",NOT(ISBLANK(Table5[[#This Row],[Section]])),"No")</f>
        <v>No</v>
      </c>
    </row>
    <row r="12109" spans="1:13" x14ac:dyDescent="0.25">
      <c r="A12109" s="130" t="s">
        <v>16945</v>
      </c>
      <c r="B12109" s="130" t="s">
        <v>22028</v>
      </c>
      <c r="C12109" s="130" t="s">
        <v>75</v>
      </c>
      <c r="D12109" s="131">
        <v>0.90200000000000002</v>
      </c>
      <c r="E12109" s="132">
        <v>453</v>
      </c>
      <c r="F12109" s="132">
        <v>173</v>
      </c>
      <c r="G12109" s="126" t="s">
        <v>22461</v>
      </c>
      <c r="H12109" s="126" t="s">
        <v>22462</v>
      </c>
      <c r="I12109" s="126" t="s">
        <v>22463</v>
      </c>
      <c r="J12109" s="126" t="s">
        <v>26338</v>
      </c>
      <c r="K12109" s="9">
        <f>_xlfn.IFNA(VLOOKUP(Table5[[#This Row],[Section]],SubSill_Tier,2,FALSE),0)</f>
        <v>0</v>
      </c>
      <c r="L12109" s="9" t="str">
        <f t="shared" si="198"/>
        <v/>
      </c>
      <c r="M12109" s="205" t="str" cm="1">
        <f t="array" ref="M12109">_xlfn.IFS(NOT(ISERROR(VLOOKUP(Table5[[#This Row],[Section]],TB_notTB,1,FALSE))),"No",LEFT(Table5[[#This Row],[Section]],3)="ETB","PLS",LEFT(Table5[[#This Row],[Section]],1)="7","PDB",NOT(ISBLANK(Table5[[#This Row],[Section]])),"No")</f>
        <v>No</v>
      </c>
    </row>
    <row r="12110" spans="1:13" x14ac:dyDescent="0.25">
      <c r="A12110" s="130" t="s">
        <v>16946</v>
      </c>
      <c r="B12110" s="130" t="s">
        <v>22029</v>
      </c>
      <c r="C12110" s="130" t="s">
        <v>75</v>
      </c>
      <c r="D12110" s="131">
        <v>0.38600000000000001</v>
      </c>
      <c r="E12110" s="132">
        <v>194</v>
      </c>
      <c r="F12110" s="132">
        <v>100</v>
      </c>
      <c r="G12110" s="126" t="s">
        <v>22461</v>
      </c>
      <c r="H12110" s="126" t="s">
        <v>22462</v>
      </c>
      <c r="I12110" s="126" t="s">
        <v>22463</v>
      </c>
      <c r="J12110" s="126" t="s">
        <v>26338</v>
      </c>
      <c r="K12110" s="9">
        <f>_xlfn.IFNA(VLOOKUP(Table5[[#This Row],[Section]],SubSill_Tier,2,FALSE),0)</f>
        <v>0</v>
      </c>
      <c r="L12110" s="9" t="str">
        <f t="shared" si="198"/>
        <v/>
      </c>
      <c r="M12110" s="205" t="str" cm="1">
        <f t="array" ref="M12110">_xlfn.IFS(NOT(ISERROR(VLOOKUP(Table5[[#This Row],[Section]],TB_notTB,1,FALSE))),"No",LEFT(Table5[[#This Row],[Section]],3)="ETB","PLS",LEFT(Table5[[#This Row],[Section]],1)="7","PDB",NOT(ISBLANK(Table5[[#This Row],[Section]])),"No")</f>
        <v>No</v>
      </c>
    </row>
    <row r="12111" spans="1:13" x14ac:dyDescent="0.25">
      <c r="A12111" s="130" t="s">
        <v>16947</v>
      </c>
      <c r="B12111" s="130" t="s">
        <v>16948</v>
      </c>
      <c r="C12111" s="130" t="s">
        <v>75</v>
      </c>
      <c r="D12111" s="131">
        <v>0.56399999999999995</v>
      </c>
      <c r="E12111" s="132">
        <v>308</v>
      </c>
      <c r="F12111" s="132">
        <v>244</v>
      </c>
      <c r="G12111" s="126" t="s">
        <v>16307</v>
      </c>
      <c r="H12111" s="126" t="s">
        <v>21271</v>
      </c>
      <c r="I12111" s="126" t="s">
        <v>21272</v>
      </c>
      <c r="J12111" s="126" t="s">
        <v>26336</v>
      </c>
      <c r="K12111" s="9">
        <f>_xlfn.IFNA(VLOOKUP(Table5[[#This Row],[Section]],SubSill_Tier,2,FALSE),0)</f>
        <v>0</v>
      </c>
      <c r="L12111" s="9" t="str">
        <f t="shared" si="198"/>
        <v/>
      </c>
      <c r="M12111" s="205" t="str" cm="1">
        <f t="array" ref="M12111">_xlfn.IFS(NOT(ISERROR(VLOOKUP(Table5[[#This Row],[Section]],TB_notTB,1,FALSE))),"No",LEFT(Table5[[#This Row],[Section]],3)="ETB","PLS",LEFT(Table5[[#This Row],[Section]],1)="7","PDB",NOT(ISBLANK(Table5[[#This Row],[Section]])),"No")</f>
        <v>No</v>
      </c>
    </row>
    <row r="12112" spans="1:13" x14ac:dyDescent="0.25">
      <c r="A12112" s="130" t="s">
        <v>16949</v>
      </c>
      <c r="B12112" s="130" t="s">
        <v>16950</v>
      </c>
      <c r="C12112" s="130" t="s">
        <v>75</v>
      </c>
      <c r="D12112" s="131">
        <v>1.863</v>
      </c>
      <c r="E12112" s="132">
        <v>601</v>
      </c>
      <c r="F12112" s="132">
        <v>430</v>
      </c>
      <c r="G12112" s="126" t="s">
        <v>16307</v>
      </c>
      <c r="H12112" s="126" t="s">
        <v>21271</v>
      </c>
      <c r="I12112" s="126" t="s">
        <v>21272</v>
      </c>
      <c r="J12112" s="126" t="s">
        <v>26336</v>
      </c>
      <c r="K12112" s="9">
        <f>_xlfn.IFNA(VLOOKUP(Table5[[#This Row],[Section]],SubSill_Tier,2,FALSE),0)</f>
        <v>0</v>
      </c>
      <c r="L12112" s="9" t="str">
        <f t="shared" si="198"/>
        <v/>
      </c>
      <c r="M12112" s="205" t="str" cm="1">
        <f t="array" ref="M12112">_xlfn.IFS(NOT(ISERROR(VLOOKUP(Table5[[#This Row],[Section]],TB_notTB,1,FALSE))),"No",LEFT(Table5[[#This Row],[Section]],3)="ETB","PLS",LEFT(Table5[[#This Row],[Section]],1)="7","PDB",NOT(ISBLANK(Table5[[#This Row],[Section]])),"No")</f>
        <v>No</v>
      </c>
    </row>
    <row r="12113" spans="1:13" x14ac:dyDescent="0.25">
      <c r="A12113" s="130" t="s">
        <v>16951</v>
      </c>
      <c r="B12113" s="130" t="s">
        <v>16952</v>
      </c>
      <c r="C12113" s="130" t="s">
        <v>75</v>
      </c>
      <c r="D12113" s="131">
        <v>1.6120000000000001</v>
      </c>
      <c r="E12113" s="132">
        <v>719</v>
      </c>
      <c r="F12113" s="132">
        <v>254</v>
      </c>
      <c r="G12113" s="126" t="s">
        <v>16307</v>
      </c>
      <c r="H12113" s="126" t="s">
        <v>21271</v>
      </c>
      <c r="I12113" s="126" t="s">
        <v>21272</v>
      </c>
      <c r="J12113" s="126" t="s">
        <v>26336</v>
      </c>
      <c r="K12113" s="9">
        <f>_xlfn.IFNA(VLOOKUP(Table5[[#This Row],[Section]],SubSill_Tier,2,FALSE),0)</f>
        <v>0</v>
      </c>
      <c r="L12113" s="9" t="str">
        <f t="shared" si="198"/>
        <v/>
      </c>
      <c r="M12113" s="205" t="str" cm="1">
        <f t="array" ref="M12113">_xlfn.IFS(NOT(ISERROR(VLOOKUP(Table5[[#This Row],[Section]],TB_notTB,1,FALSE))),"No",LEFT(Table5[[#This Row],[Section]],3)="ETB","PLS",LEFT(Table5[[#This Row],[Section]],1)="7","PDB",NOT(ISBLANK(Table5[[#This Row],[Section]])),"No")</f>
        <v>No</v>
      </c>
    </row>
    <row r="12114" spans="1:13" x14ac:dyDescent="0.25">
      <c r="A12114" s="130" t="s">
        <v>16953</v>
      </c>
      <c r="B12114" s="130" t="s">
        <v>16954</v>
      </c>
      <c r="C12114" s="130" t="s">
        <v>75</v>
      </c>
      <c r="D12114" s="131">
        <v>1.431</v>
      </c>
      <c r="E12114" s="132">
        <v>639</v>
      </c>
      <c r="F12114" s="132">
        <v>232</v>
      </c>
      <c r="G12114" s="126" t="s">
        <v>16307</v>
      </c>
      <c r="H12114" s="126" t="s">
        <v>21271</v>
      </c>
      <c r="I12114" s="126" t="s">
        <v>21272</v>
      </c>
      <c r="J12114" s="126" t="s">
        <v>26336</v>
      </c>
      <c r="K12114" s="9">
        <f>_xlfn.IFNA(VLOOKUP(Table5[[#This Row],[Section]],SubSill_Tier,2,FALSE),0)</f>
        <v>0</v>
      </c>
      <c r="L12114" s="9" t="str">
        <f t="shared" si="198"/>
        <v/>
      </c>
      <c r="M12114" s="205" t="str" cm="1">
        <f t="array" ref="M12114">_xlfn.IFS(NOT(ISERROR(VLOOKUP(Table5[[#This Row],[Section]],TB_notTB,1,FALSE))),"No",LEFT(Table5[[#This Row],[Section]],3)="ETB","PLS",LEFT(Table5[[#This Row],[Section]],1)="7","PDB",NOT(ISBLANK(Table5[[#This Row],[Section]])),"No")</f>
        <v>No</v>
      </c>
    </row>
    <row r="12115" spans="1:13" x14ac:dyDescent="0.25">
      <c r="A12115" s="130" t="s">
        <v>16955</v>
      </c>
      <c r="B12115" s="130" t="s">
        <v>16956</v>
      </c>
      <c r="C12115" s="130" t="s">
        <v>75</v>
      </c>
      <c r="D12115" s="131">
        <v>1.3069999999999999</v>
      </c>
      <c r="E12115" s="132">
        <v>308</v>
      </c>
      <c r="F12115" s="132">
        <v>239</v>
      </c>
      <c r="G12115" s="126" t="s">
        <v>16307</v>
      </c>
      <c r="H12115" s="126" t="s">
        <v>21271</v>
      </c>
      <c r="I12115" s="126" t="s">
        <v>21272</v>
      </c>
      <c r="J12115" s="126" t="s">
        <v>26336</v>
      </c>
      <c r="K12115" s="9">
        <f>_xlfn.IFNA(VLOOKUP(Table5[[#This Row],[Section]],SubSill_Tier,2,FALSE),0)</f>
        <v>0</v>
      </c>
      <c r="L12115" s="9" t="str">
        <f t="shared" si="198"/>
        <v/>
      </c>
      <c r="M12115" s="205" t="str" cm="1">
        <f t="array" ref="M12115">_xlfn.IFS(NOT(ISERROR(VLOOKUP(Table5[[#This Row],[Section]],TB_notTB,1,FALSE))),"No",LEFT(Table5[[#This Row],[Section]],3)="ETB","PLS",LEFT(Table5[[#This Row],[Section]],1)="7","PDB",NOT(ISBLANK(Table5[[#This Row],[Section]])),"No")</f>
        <v>No</v>
      </c>
    </row>
    <row r="12116" spans="1:13" x14ac:dyDescent="0.25">
      <c r="A12116" s="130" t="s">
        <v>4806</v>
      </c>
      <c r="B12116" s="130" t="s">
        <v>4807</v>
      </c>
      <c r="C12116" s="130" t="s">
        <v>75</v>
      </c>
      <c r="D12116" s="131">
        <v>0.80300000000000005</v>
      </c>
      <c r="E12116" s="132">
        <v>346</v>
      </c>
      <c r="F12116" s="132">
        <v>100</v>
      </c>
      <c r="G12116" s="126" t="s">
        <v>13726</v>
      </c>
      <c r="H12116" s="126" t="s">
        <v>20136</v>
      </c>
      <c r="I12116" s="126" t="s">
        <v>21065</v>
      </c>
      <c r="J12116" s="126" t="s">
        <v>26241</v>
      </c>
      <c r="K12116" s="9">
        <f>_xlfn.IFNA(VLOOKUP(Table5[[#This Row],[Section]],SubSill_Tier,2,FALSE),0)</f>
        <v>0</v>
      </c>
      <c r="L12116" s="9" t="str">
        <f t="shared" si="198"/>
        <v/>
      </c>
      <c r="M12116" s="205" t="str" cm="1">
        <f t="array" ref="M12116">_xlfn.IFS(NOT(ISERROR(VLOOKUP(Table5[[#This Row],[Section]],TB_notTB,1,FALSE))),"No",LEFT(Table5[[#This Row],[Section]],3)="ETB","PLS",LEFT(Table5[[#This Row],[Section]],1)="7","PDB",NOT(ISBLANK(Table5[[#This Row],[Section]])),"No")</f>
        <v>No</v>
      </c>
    </row>
    <row r="12117" spans="1:13" x14ac:dyDescent="0.25">
      <c r="A12117" s="130" t="s">
        <v>16957</v>
      </c>
      <c r="B12117" s="130" t="s">
        <v>16958</v>
      </c>
      <c r="C12117" s="130" t="s">
        <v>75</v>
      </c>
      <c r="D12117" s="131">
        <v>0.40699999999999997</v>
      </c>
      <c r="E12117" s="132">
        <v>191</v>
      </c>
      <c r="F12117" s="132">
        <v>129</v>
      </c>
      <c r="G12117" s="126" t="s">
        <v>16307</v>
      </c>
      <c r="H12117" s="126" t="s">
        <v>21271</v>
      </c>
      <c r="I12117" s="126" t="s">
        <v>21272</v>
      </c>
      <c r="J12117" s="126" t="s">
        <v>26336</v>
      </c>
      <c r="K12117" s="9">
        <f>_xlfn.IFNA(VLOOKUP(Table5[[#This Row],[Section]],SubSill_Tier,2,FALSE),0)</f>
        <v>0</v>
      </c>
      <c r="L12117" s="9" t="str">
        <f t="shared" si="198"/>
        <v/>
      </c>
      <c r="M12117" s="205" t="str" cm="1">
        <f t="array" ref="M12117">_xlfn.IFS(NOT(ISERROR(VLOOKUP(Table5[[#This Row],[Section]],TB_notTB,1,FALSE))),"No",LEFT(Table5[[#This Row],[Section]],3)="ETB","PLS",LEFT(Table5[[#This Row],[Section]],1)="7","PDB",NOT(ISBLANK(Table5[[#This Row],[Section]])),"No")</f>
        <v>No</v>
      </c>
    </row>
    <row r="12118" spans="1:13" x14ac:dyDescent="0.25">
      <c r="A12118" s="130" t="s">
        <v>16959</v>
      </c>
      <c r="B12118" s="130" t="s">
        <v>16960</v>
      </c>
      <c r="C12118" s="130" t="s">
        <v>75</v>
      </c>
      <c r="D12118" s="131">
        <v>2.6949999999999998</v>
      </c>
      <c r="E12118" s="132">
        <v>574</v>
      </c>
      <c r="F12118" s="132">
        <v>411</v>
      </c>
      <c r="G12118" s="126" t="s">
        <v>16326</v>
      </c>
      <c r="H12118" s="126" t="s">
        <v>20367</v>
      </c>
      <c r="I12118" s="126" t="s">
        <v>21275</v>
      </c>
      <c r="J12118" s="126" t="s">
        <v>26338</v>
      </c>
      <c r="K12118" s="9">
        <f>_xlfn.IFNA(VLOOKUP(Table5[[#This Row],[Section]],SubSill_Tier,2,FALSE),0)</f>
        <v>0</v>
      </c>
      <c r="L12118" s="9" t="str">
        <f t="shared" si="198"/>
        <v/>
      </c>
      <c r="M12118" s="205" t="str" cm="1">
        <f t="array" ref="M12118">_xlfn.IFS(NOT(ISERROR(VLOOKUP(Table5[[#This Row],[Section]],TB_notTB,1,FALSE))),"No",LEFT(Table5[[#This Row],[Section]],3)="ETB","PLS",LEFT(Table5[[#This Row],[Section]],1)="7","PDB",NOT(ISBLANK(Table5[[#This Row],[Section]])),"No")</f>
        <v>No</v>
      </c>
    </row>
    <row r="12119" spans="1:13" x14ac:dyDescent="0.25">
      <c r="A12119" s="130" t="s">
        <v>16961</v>
      </c>
      <c r="B12119" s="130" t="s">
        <v>16962</v>
      </c>
      <c r="C12119" s="130" t="s">
        <v>75</v>
      </c>
      <c r="D12119" s="131">
        <v>2.1280000000000001</v>
      </c>
      <c r="E12119" s="132">
        <v>586</v>
      </c>
      <c r="F12119" s="132">
        <v>376</v>
      </c>
      <c r="G12119" s="126" t="s">
        <v>16326</v>
      </c>
      <c r="H12119" s="126" t="s">
        <v>20367</v>
      </c>
      <c r="I12119" s="126" t="s">
        <v>21275</v>
      </c>
      <c r="J12119" s="126" t="s">
        <v>26338</v>
      </c>
      <c r="K12119" s="9">
        <f>_xlfn.IFNA(VLOOKUP(Table5[[#This Row],[Section]],SubSill_Tier,2,FALSE),0)</f>
        <v>0</v>
      </c>
      <c r="L12119" s="9" t="str">
        <f t="shared" si="198"/>
        <v/>
      </c>
      <c r="M12119" s="205" t="str" cm="1">
        <f t="array" ref="M12119">_xlfn.IFS(NOT(ISERROR(VLOOKUP(Table5[[#This Row],[Section]],TB_notTB,1,FALSE))),"No",LEFT(Table5[[#This Row],[Section]],3)="ETB","PLS",LEFT(Table5[[#This Row],[Section]],1)="7","PDB",NOT(ISBLANK(Table5[[#This Row],[Section]])),"No")</f>
        <v>No</v>
      </c>
    </row>
    <row r="12120" spans="1:13" x14ac:dyDescent="0.25">
      <c r="A12120" s="130" t="s">
        <v>16963</v>
      </c>
      <c r="B12120" s="130" t="s">
        <v>16964</v>
      </c>
      <c r="C12120" s="130" t="s">
        <v>75</v>
      </c>
      <c r="D12120" s="131">
        <v>0.60099999999999998</v>
      </c>
      <c r="E12120" s="132">
        <v>247</v>
      </c>
      <c r="F12120" s="132">
        <v>139</v>
      </c>
      <c r="G12120" s="126" t="s">
        <v>16677</v>
      </c>
      <c r="H12120" s="126" t="s">
        <v>21501</v>
      </c>
      <c r="I12120" s="126" t="s">
        <v>21502</v>
      </c>
      <c r="J12120" s="126" t="s">
        <v>26338</v>
      </c>
      <c r="K12120" s="9">
        <f>_xlfn.IFNA(VLOOKUP(Table5[[#This Row],[Section]],SubSill_Tier,2,FALSE),0)</f>
        <v>0</v>
      </c>
      <c r="L12120" s="9" t="str">
        <f t="shared" si="198"/>
        <v/>
      </c>
      <c r="M12120" s="205" t="str" cm="1">
        <f t="array" ref="M12120">_xlfn.IFS(NOT(ISERROR(VLOOKUP(Table5[[#This Row],[Section]],TB_notTB,1,FALSE))),"No",LEFT(Table5[[#This Row],[Section]],3)="ETB","PLS",LEFT(Table5[[#This Row],[Section]],1)="7","PDB",NOT(ISBLANK(Table5[[#This Row],[Section]])),"No")</f>
        <v>No</v>
      </c>
    </row>
    <row r="12121" spans="1:13" x14ac:dyDescent="0.25">
      <c r="A12121" s="130" t="s">
        <v>16965</v>
      </c>
      <c r="B12121" s="130" t="s">
        <v>16966</v>
      </c>
      <c r="C12121" s="130" t="s">
        <v>75</v>
      </c>
      <c r="D12121" s="131">
        <v>0.16</v>
      </c>
      <c r="E12121" s="132">
        <v>100</v>
      </c>
      <c r="F12121" s="132">
        <v>100</v>
      </c>
      <c r="G12121" s="126" t="s">
        <v>16461</v>
      </c>
      <c r="H12121" s="126" t="s">
        <v>21292</v>
      </c>
      <c r="I12121" s="126" t="s">
        <v>21293</v>
      </c>
      <c r="J12121" s="126" t="s">
        <v>26338</v>
      </c>
      <c r="K12121" s="9">
        <f>_xlfn.IFNA(VLOOKUP(Table5[[#This Row],[Section]],SubSill_Tier,2,FALSE),0)</f>
        <v>0</v>
      </c>
      <c r="L12121" s="9" t="str">
        <f t="shared" si="198"/>
        <v/>
      </c>
      <c r="M12121" s="205" t="str" cm="1">
        <f t="array" ref="M12121">_xlfn.IFS(NOT(ISERROR(VLOOKUP(Table5[[#This Row],[Section]],TB_notTB,1,FALSE))),"No",LEFT(Table5[[#This Row],[Section]],3)="ETB","PLS",LEFT(Table5[[#This Row],[Section]],1)="7","PDB",NOT(ISBLANK(Table5[[#This Row],[Section]])),"No")</f>
        <v>No</v>
      </c>
    </row>
    <row r="12122" spans="1:13" x14ac:dyDescent="0.25">
      <c r="A12122" s="130" t="s">
        <v>16967</v>
      </c>
      <c r="B12122" s="130" t="s">
        <v>16968</v>
      </c>
      <c r="C12122" s="130" t="s">
        <v>75</v>
      </c>
      <c r="D12122" s="131">
        <v>0.53700000000000003</v>
      </c>
      <c r="E12122" s="132">
        <v>223</v>
      </c>
      <c r="F12122" s="132">
        <v>100</v>
      </c>
      <c r="G12122" s="126" t="s">
        <v>16461</v>
      </c>
      <c r="H12122" s="126" t="s">
        <v>21292</v>
      </c>
      <c r="I12122" s="126" t="s">
        <v>21293</v>
      </c>
      <c r="J12122" s="126" t="s">
        <v>26338</v>
      </c>
      <c r="K12122" s="9">
        <f>_xlfn.IFNA(VLOOKUP(Table5[[#This Row],[Section]],SubSill_Tier,2,FALSE),0)</f>
        <v>0</v>
      </c>
      <c r="L12122" s="9" t="str">
        <f t="shared" si="198"/>
        <v/>
      </c>
      <c r="M12122" s="205" t="str" cm="1">
        <f t="array" ref="M12122">_xlfn.IFS(NOT(ISERROR(VLOOKUP(Table5[[#This Row],[Section]],TB_notTB,1,FALSE))),"No",LEFT(Table5[[#This Row],[Section]],3)="ETB","PLS",LEFT(Table5[[#This Row],[Section]],1)="7","PDB",NOT(ISBLANK(Table5[[#This Row],[Section]])),"No")</f>
        <v>No</v>
      </c>
    </row>
    <row r="12123" spans="1:13" x14ac:dyDescent="0.25">
      <c r="A12123" s="130" t="s">
        <v>4808</v>
      </c>
      <c r="B12123" s="130" t="s">
        <v>4809</v>
      </c>
      <c r="C12123" s="130" t="s">
        <v>75</v>
      </c>
      <c r="D12123" s="131">
        <v>1.5309999999999999</v>
      </c>
      <c r="E12123" s="132">
        <v>684</v>
      </c>
      <c r="F12123" s="132">
        <v>288</v>
      </c>
      <c r="G12123" s="126" t="s">
        <v>13810</v>
      </c>
      <c r="H12123" s="126" t="s">
        <v>20369</v>
      </c>
      <c r="I12123" s="126" t="s">
        <v>21277</v>
      </c>
      <c r="J12123" s="126" t="s">
        <v>26247</v>
      </c>
      <c r="K12123" s="9">
        <f>_xlfn.IFNA(VLOOKUP(Table5[[#This Row],[Section]],SubSill_Tier,2,FALSE),0)</f>
        <v>0</v>
      </c>
      <c r="L12123" s="9" t="str">
        <f t="shared" si="198"/>
        <v/>
      </c>
      <c r="M12123" s="205" t="str" cm="1">
        <f t="array" ref="M12123">_xlfn.IFS(NOT(ISERROR(VLOOKUP(Table5[[#This Row],[Section]],TB_notTB,1,FALSE))),"No",LEFT(Table5[[#This Row],[Section]],3)="ETB","PLS",LEFT(Table5[[#This Row],[Section]],1)="7","PDB",NOT(ISBLANK(Table5[[#This Row],[Section]])),"No")</f>
        <v>No</v>
      </c>
    </row>
    <row r="12124" spans="1:13" x14ac:dyDescent="0.25">
      <c r="A12124" s="130" t="s">
        <v>4810</v>
      </c>
      <c r="B12124" s="130" t="s">
        <v>4811</v>
      </c>
      <c r="C12124" s="130" t="s">
        <v>75</v>
      </c>
      <c r="D12124" s="131">
        <v>1.47</v>
      </c>
      <c r="E12124" s="132">
        <v>296</v>
      </c>
      <c r="F12124" s="132">
        <v>211</v>
      </c>
      <c r="G12124" s="126" t="s">
        <v>13810</v>
      </c>
      <c r="H12124" s="126" t="s">
        <v>20369</v>
      </c>
      <c r="I12124" s="126" t="s">
        <v>21277</v>
      </c>
      <c r="J12124" s="126" t="s">
        <v>26247</v>
      </c>
      <c r="K12124" s="9">
        <f>_xlfn.IFNA(VLOOKUP(Table5[[#This Row],[Section]],SubSill_Tier,2,FALSE),0)</f>
        <v>0</v>
      </c>
      <c r="L12124" s="9" t="str">
        <f t="shared" si="198"/>
        <v/>
      </c>
      <c r="M12124" s="205" t="str" cm="1">
        <f t="array" ref="M12124">_xlfn.IFS(NOT(ISERROR(VLOOKUP(Table5[[#This Row],[Section]],TB_notTB,1,FALSE))),"No",LEFT(Table5[[#This Row],[Section]],3)="ETB","PLS",LEFT(Table5[[#This Row],[Section]],1)="7","PDB",NOT(ISBLANK(Table5[[#This Row],[Section]])),"No")</f>
        <v>No</v>
      </c>
    </row>
    <row r="12125" spans="1:13" x14ac:dyDescent="0.25">
      <c r="A12125" s="130" t="s">
        <v>4812</v>
      </c>
      <c r="B12125" s="130" t="s">
        <v>3598</v>
      </c>
      <c r="C12125" s="130" t="s">
        <v>98</v>
      </c>
      <c r="D12125" s="131">
        <v>0.90800000000000003</v>
      </c>
      <c r="E12125" s="132">
        <v>424</v>
      </c>
      <c r="F12125" s="132">
        <v>225</v>
      </c>
      <c r="G12125" s="126" t="s">
        <v>13748</v>
      </c>
      <c r="H12125" s="126" t="s">
        <v>20246</v>
      </c>
      <c r="I12125" s="126" t="s">
        <v>20247</v>
      </c>
      <c r="J12125" s="126" t="s">
        <v>26247</v>
      </c>
      <c r="K12125" s="9">
        <f>_xlfn.IFNA(VLOOKUP(Table5[[#This Row],[Section]],SubSill_Tier,2,FALSE),0)</f>
        <v>0</v>
      </c>
      <c r="L12125" s="9" t="str">
        <f t="shared" si="198"/>
        <v/>
      </c>
      <c r="M12125" s="205" t="str" cm="1">
        <f t="array" ref="M12125">_xlfn.IFS(NOT(ISERROR(VLOOKUP(Table5[[#This Row],[Section]],TB_notTB,1,FALSE))),"No",LEFT(Table5[[#This Row],[Section]],3)="ETB","PLS",LEFT(Table5[[#This Row],[Section]],1)="7","PDB",NOT(ISBLANK(Table5[[#This Row],[Section]])),"No")</f>
        <v>No</v>
      </c>
    </row>
    <row r="12126" spans="1:13" x14ac:dyDescent="0.25">
      <c r="A12126" s="130" t="s">
        <v>16969</v>
      </c>
      <c r="B12126" s="130" t="s">
        <v>16970</v>
      </c>
      <c r="C12126" s="130" t="s">
        <v>75</v>
      </c>
      <c r="D12126" s="131">
        <v>1.034</v>
      </c>
      <c r="E12126" s="132">
        <v>445</v>
      </c>
      <c r="F12126" s="132">
        <v>100</v>
      </c>
      <c r="G12126" s="126" t="s">
        <v>16468</v>
      </c>
      <c r="H12126" s="126" t="s">
        <v>21294</v>
      </c>
      <c r="I12126" s="126" t="s">
        <v>21295</v>
      </c>
      <c r="J12126" s="126" t="s">
        <v>26338</v>
      </c>
      <c r="K12126" s="9">
        <f>_xlfn.IFNA(VLOOKUP(Table5[[#This Row],[Section]],SubSill_Tier,2,FALSE),0)</f>
        <v>0</v>
      </c>
      <c r="L12126" s="9" t="str">
        <f t="shared" si="198"/>
        <v/>
      </c>
      <c r="M12126" s="205" t="str" cm="1">
        <f t="array" ref="M12126">_xlfn.IFS(NOT(ISERROR(VLOOKUP(Table5[[#This Row],[Section]],TB_notTB,1,FALSE))),"No",LEFT(Table5[[#This Row],[Section]],3)="ETB","PLS",LEFT(Table5[[#This Row],[Section]],1)="7","PDB",NOT(ISBLANK(Table5[[#This Row],[Section]])),"No")</f>
        <v>No</v>
      </c>
    </row>
    <row r="12127" spans="1:13" x14ac:dyDescent="0.25">
      <c r="A12127" s="130" t="s">
        <v>16971</v>
      </c>
      <c r="B12127" s="130" t="s">
        <v>16972</v>
      </c>
      <c r="C12127" s="130" t="s">
        <v>75</v>
      </c>
      <c r="D12127" s="131">
        <v>1.218</v>
      </c>
      <c r="E12127" s="132">
        <v>525</v>
      </c>
      <c r="F12127" s="132">
        <v>100</v>
      </c>
      <c r="G12127" s="126" t="s">
        <v>16468</v>
      </c>
      <c r="H12127" s="126" t="s">
        <v>21294</v>
      </c>
      <c r="I12127" s="126" t="s">
        <v>21295</v>
      </c>
      <c r="J12127" s="126" t="s">
        <v>26338</v>
      </c>
      <c r="K12127" s="9">
        <f>_xlfn.IFNA(VLOOKUP(Table5[[#This Row],[Section]],SubSill_Tier,2,FALSE),0)</f>
        <v>0</v>
      </c>
      <c r="L12127" s="9" t="str">
        <f t="shared" si="198"/>
        <v/>
      </c>
      <c r="M12127" s="205" t="str" cm="1">
        <f t="array" ref="M12127">_xlfn.IFS(NOT(ISERROR(VLOOKUP(Table5[[#This Row],[Section]],TB_notTB,1,FALSE))),"No",LEFT(Table5[[#This Row],[Section]],3)="ETB","PLS",LEFT(Table5[[#This Row],[Section]],1)="7","PDB",NOT(ISBLANK(Table5[[#This Row],[Section]])),"No")</f>
        <v>No</v>
      </c>
    </row>
    <row r="12128" spans="1:13" x14ac:dyDescent="0.25">
      <c r="A12128" s="130" t="s">
        <v>16973</v>
      </c>
      <c r="B12128" s="130" t="s">
        <v>16974</v>
      </c>
      <c r="C12128" s="130" t="s">
        <v>75</v>
      </c>
      <c r="D12128" s="131">
        <v>1.075</v>
      </c>
      <c r="E12128" s="132">
        <v>384</v>
      </c>
      <c r="F12128" s="132">
        <v>100</v>
      </c>
      <c r="G12128" s="126" t="s">
        <v>16468</v>
      </c>
      <c r="H12128" s="126" t="s">
        <v>21294</v>
      </c>
      <c r="I12128" s="126" t="s">
        <v>21295</v>
      </c>
      <c r="J12128" s="126" t="s">
        <v>26338</v>
      </c>
      <c r="K12128" s="9">
        <f>_xlfn.IFNA(VLOOKUP(Table5[[#This Row],[Section]],SubSill_Tier,2,FALSE),0)</f>
        <v>1</v>
      </c>
      <c r="L12128" s="9" t="str">
        <f t="shared" si="198"/>
        <v/>
      </c>
      <c r="M12128" s="205" t="str" cm="1">
        <f t="array" ref="M12128">_xlfn.IFS(NOT(ISERROR(VLOOKUP(Table5[[#This Row],[Section]],TB_notTB,1,FALSE))),"No",LEFT(Table5[[#This Row],[Section]],3)="ETB","PLS",LEFT(Table5[[#This Row],[Section]],1)="7","PDB",NOT(ISBLANK(Table5[[#This Row],[Section]])),"No")</f>
        <v>No</v>
      </c>
    </row>
    <row r="12129" spans="1:13" x14ac:dyDescent="0.25">
      <c r="A12129" s="130" t="s">
        <v>16975</v>
      </c>
      <c r="B12129" s="130" t="s">
        <v>16976</v>
      </c>
      <c r="C12129" s="130" t="s">
        <v>75</v>
      </c>
      <c r="D12129" s="131">
        <v>1.266</v>
      </c>
      <c r="E12129" s="132">
        <v>445</v>
      </c>
      <c r="F12129" s="132">
        <v>100</v>
      </c>
      <c r="G12129" s="126" t="s">
        <v>16468</v>
      </c>
      <c r="H12129" s="126" t="s">
        <v>21294</v>
      </c>
      <c r="I12129" s="126" t="s">
        <v>21295</v>
      </c>
      <c r="J12129" s="126" t="s">
        <v>26338</v>
      </c>
      <c r="K12129" s="9">
        <f>_xlfn.IFNA(VLOOKUP(Table5[[#This Row],[Section]],SubSill_Tier,2,FALSE),0)</f>
        <v>1</v>
      </c>
      <c r="L12129" s="9" t="str">
        <f t="shared" si="198"/>
        <v/>
      </c>
      <c r="M12129" s="205" t="str" cm="1">
        <f t="array" ref="M12129">_xlfn.IFS(NOT(ISERROR(VLOOKUP(Table5[[#This Row],[Section]],TB_notTB,1,FALSE))),"No",LEFT(Table5[[#This Row],[Section]],3)="ETB","PLS",LEFT(Table5[[#This Row],[Section]],1)="7","PDB",NOT(ISBLANK(Table5[[#This Row],[Section]])),"No")</f>
        <v>No</v>
      </c>
    </row>
    <row r="12130" spans="1:13" x14ac:dyDescent="0.25">
      <c r="A12130" s="130" t="s">
        <v>16977</v>
      </c>
      <c r="B12130" s="130" t="s">
        <v>19984</v>
      </c>
      <c r="C12130" s="130" t="s">
        <v>75</v>
      </c>
      <c r="D12130" s="131">
        <v>0.248</v>
      </c>
      <c r="E12130" s="132">
        <v>110</v>
      </c>
      <c r="F12130" s="132">
        <v>100</v>
      </c>
      <c r="G12130" s="126" t="s">
        <v>21111</v>
      </c>
      <c r="H12130" s="126" t="s">
        <v>21112</v>
      </c>
      <c r="I12130" s="126" t="s">
        <v>21113</v>
      </c>
      <c r="J12130" s="126" t="s">
        <v>26241</v>
      </c>
      <c r="K12130" s="9">
        <f>_xlfn.IFNA(VLOOKUP(Table5[[#This Row],[Section]],SubSill_Tier,2,FALSE),0)</f>
        <v>0</v>
      </c>
      <c r="L12130" s="9" t="str">
        <f t="shared" si="198"/>
        <v/>
      </c>
      <c r="M12130" s="205" t="str" cm="1">
        <f t="array" ref="M12130">_xlfn.IFS(NOT(ISERROR(VLOOKUP(Table5[[#This Row],[Section]],TB_notTB,1,FALSE))),"No",LEFT(Table5[[#This Row],[Section]],3)="ETB","PLS",LEFT(Table5[[#This Row],[Section]],1)="7","PDB",NOT(ISBLANK(Table5[[#This Row],[Section]])),"No")</f>
        <v>No</v>
      </c>
    </row>
    <row r="12131" spans="1:13" x14ac:dyDescent="0.25">
      <c r="A12131" s="130" t="s">
        <v>12176</v>
      </c>
      <c r="B12131" s="130" t="s">
        <v>11888</v>
      </c>
      <c r="C12131" s="130" t="s">
        <v>75</v>
      </c>
      <c r="D12131" s="131">
        <v>0.11899999999999999</v>
      </c>
      <c r="E12131" s="132">
        <v>100</v>
      </c>
      <c r="F12131" s="132">
        <v>100</v>
      </c>
      <c r="G12131" s="126" t="s">
        <v>13739</v>
      </c>
      <c r="H12131" s="126" t="s">
        <v>20248</v>
      </c>
      <c r="I12131" s="126" t="s">
        <v>21153</v>
      </c>
      <c r="J12131" s="126" t="s">
        <v>26256</v>
      </c>
      <c r="K12131" s="9">
        <f>_xlfn.IFNA(VLOOKUP(Table5[[#This Row],[Section]],SubSill_Tier,2,FALSE),0)</f>
        <v>0</v>
      </c>
      <c r="L12131" s="9" t="str">
        <f t="shared" si="198"/>
        <v/>
      </c>
      <c r="M12131" s="205" t="str" cm="1">
        <f t="array" ref="M12131">_xlfn.IFS(NOT(ISERROR(VLOOKUP(Table5[[#This Row],[Section]],TB_notTB,1,FALSE))),"No",LEFT(Table5[[#This Row],[Section]],3)="ETB","PLS",LEFT(Table5[[#This Row],[Section]],1)="7","PDB",NOT(ISBLANK(Table5[[#This Row],[Section]])),"No")</f>
        <v>No</v>
      </c>
    </row>
    <row r="12132" spans="1:13" x14ac:dyDescent="0.25">
      <c r="A12132" s="130" t="s">
        <v>9583</v>
      </c>
      <c r="B12132" s="130" t="s">
        <v>17222</v>
      </c>
      <c r="C12132" s="130" t="s">
        <v>75</v>
      </c>
      <c r="D12132" s="131">
        <v>0.29599999999999999</v>
      </c>
      <c r="E12132" s="132">
        <v>140</v>
      </c>
      <c r="F12132" s="132">
        <v>100</v>
      </c>
      <c r="G12132" s="126" t="s">
        <v>13716</v>
      </c>
      <c r="H12132" s="126" t="s">
        <v>20121</v>
      </c>
      <c r="I12132" s="126" t="s">
        <v>20122</v>
      </c>
      <c r="J12132" s="126" t="s">
        <v>26234</v>
      </c>
      <c r="K12132" s="9">
        <f>_xlfn.IFNA(VLOOKUP(Table5[[#This Row],[Section]],SubSill_Tier,2,FALSE),0)</f>
        <v>0</v>
      </c>
      <c r="L12132" s="9" t="str">
        <f t="shared" si="198"/>
        <v/>
      </c>
      <c r="M12132" s="205" t="str" cm="1">
        <f t="array" ref="M12132">_xlfn.IFS(NOT(ISERROR(VLOOKUP(Table5[[#This Row],[Section]],TB_notTB,1,FALSE))),"No",LEFT(Table5[[#This Row],[Section]],3)="ETB","PLS",LEFT(Table5[[#This Row],[Section]],1)="7","PDB",NOT(ISBLANK(Table5[[#This Row],[Section]])),"No")</f>
        <v>No</v>
      </c>
    </row>
    <row r="12133" spans="1:13" x14ac:dyDescent="0.25">
      <c r="A12133" s="130" t="s">
        <v>9584</v>
      </c>
      <c r="B12133" s="130" t="s">
        <v>28729</v>
      </c>
      <c r="C12133" s="130" t="s">
        <v>75</v>
      </c>
      <c r="D12133" s="131">
        <v>4.8330000000000002</v>
      </c>
      <c r="E12133" s="132">
        <v>320</v>
      </c>
      <c r="F12133" s="132">
        <v>320</v>
      </c>
      <c r="G12133" s="126" t="s">
        <v>13717</v>
      </c>
      <c r="H12133" s="126" t="s">
        <v>20125</v>
      </c>
      <c r="I12133" s="126" t="s">
        <v>20126</v>
      </c>
      <c r="J12133" s="126" t="s">
        <v>26240</v>
      </c>
      <c r="K12133" s="9">
        <f>_xlfn.IFNA(VLOOKUP(Table5[[#This Row],[Section]],SubSill_Tier,2,FALSE),0)</f>
        <v>0</v>
      </c>
      <c r="L12133" s="9" t="str">
        <f t="shared" si="198"/>
        <v/>
      </c>
      <c r="M12133" s="205" t="str" cm="1">
        <f t="array" ref="M12133">_xlfn.IFS(NOT(ISERROR(VLOOKUP(Table5[[#This Row],[Section]],TB_notTB,1,FALSE))),"No",LEFT(Table5[[#This Row],[Section]],3)="ETB","PLS",LEFT(Table5[[#This Row],[Section]],1)="7","PDB",NOT(ISBLANK(Table5[[#This Row],[Section]])),"No")</f>
        <v>No</v>
      </c>
    </row>
    <row r="12134" spans="1:13" x14ac:dyDescent="0.25">
      <c r="A12134" s="130" t="s">
        <v>9585</v>
      </c>
      <c r="B12134" s="130" t="s">
        <v>28730</v>
      </c>
      <c r="C12134" s="130" t="s">
        <v>75</v>
      </c>
      <c r="D12134" s="131">
        <v>0.95699999999999996</v>
      </c>
      <c r="E12134" s="132">
        <v>150</v>
      </c>
      <c r="F12134" s="132">
        <v>150</v>
      </c>
      <c r="G12134" s="126" t="s">
        <v>13725</v>
      </c>
      <c r="H12134" s="126" t="s">
        <v>20134</v>
      </c>
      <c r="I12134" s="126" t="s">
        <v>20135</v>
      </c>
      <c r="J12134" s="126" t="s">
        <v>26235</v>
      </c>
      <c r="K12134" s="9">
        <f>_xlfn.IFNA(VLOOKUP(Table5[[#This Row],[Section]],SubSill_Tier,2,FALSE),0)</f>
        <v>0</v>
      </c>
      <c r="L12134" s="9" t="str">
        <f t="shared" si="198"/>
        <v/>
      </c>
      <c r="M12134" s="205" t="str" cm="1">
        <f t="array" ref="M12134">_xlfn.IFS(NOT(ISERROR(VLOOKUP(Table5[[#This Row],[Section]],TB_notTB,1,FALSE))),"No",LEFT(Table5[[#This Row],[Section]],3)="ETB","PLS",LEFT(Table5[[#This Row],[Section]],1)="7","PDB",NOT(ISBLANK(Table5[[#This Row],[Section]])),"No")</f>
        <v>No</v>
      </c>
    </row>
    <row r="12135" spans="1:13" x14ac:dyDescent="0.25">
      <c r="A12135" s="130" t="s">
        <v>9586</v>
      </c>
      <c r="B12135" s="130" t="s">
        <v>3598</v>
      </c>
      <c r="C12135" s="130" t="s">
        <v>98</v>
      </c>
      <c r="D12135" s="131">
        <v>0.64700000000000002</v>
      </c>
      <c r="E12135" s="132">
        <v>161</v>
      </c>
      <c r="F12135" s="132">
        <v>161</v>
      </c>
      <c r="G12135" s="126" t="s">
        <v>13724</v>
      </c>
      <c r="H12135" s="126" t="s">
        <v>20186</v>
      </c>
      <c r="I12135" s="126" t="s">
        <v>22099</v>
      </c>
      <c r="J12135" s="126" t="s">
        <v>26234</v>
      </c>
      <c r="K12135" s="9">
        <f>_xlfn.IFNA(VLOOKUP(Table5[[#This Row],[Section]],SubSill_Tier,2,FALSE),0)</f>
        <v>0</v>
      </c>
      <c r="L12135" s="9" t="str">
        <f t="shared" si="198"/>
        <v/>
      </c>
      <c r="M12135" s="205" t="str" cm="1">
        <f t="array" ref="M12135">_xlfn.IFS(NOT(ISERROR(VLOOKUP(Table5[[#This Row],[Section]],TB_notTB,1,FALSE))),"No",LEFT(Table5[[#This Row],[Section]],3)="ETB","PLS",LEFT(Table5[[#This Row],[Section]],1)="7","PDB",NOT(ISBLANK(Table5[[#This Row],[Section]])),"No")</f>
        <v>No</v>
      </c>
    </row>
    <row r="12136" spans="1:13" x14ac:dyDescent="0.25">
      <c r="A12136" s="130" t="s">
        <v>9587</v>
      </c>
      <c r="B12136" s="130" t="s">
        <v>17222</v>
      </c>
      <c r="C12136" s="130" t="s">
        <v>98</v>
      </c>
      <c r="D12136" s="131">
        <v>2.8679999999999999</v>
      </c>
      <c r="E12136" s="132">
        <v>756</v>
      </c>
      <c r="F12136" s="132">
        <v>756</v>
      </c>
      <c r="G12136" s="126" t="s">
        <v>13724</v>
      </c>
      <c r="H12136" s="126" t="s">
        <v>20186</v>
      </c>
      <c r="I12136" s="126" t="s">
        <v>22099</v>
      </c>
      <c r="J12136" s="126" t="s">
        <v>26234</v>
      </c>
      <c r="K12136" s="9">
        <f>_xlfn.IFNA(VLOOKUP(Table5[[#This Row],[Section]],SubSill_Tier,2,FALSE),0)</f>
        <v>0</v>
      </c>
      <c r="L12136" s="9" t="str">
        <f t="shared" si="198"/>
        <v/>
      </c>
      <c r="M12136" s="205" t="str" cm="1">
        <f t="array" ref="M12136">_xlfn.IFS(NOT(ISERROR(VLOOKUP(Table5[[#This Row],[Section]],TB_notTB,1,FALSE))),"No",LEFT(Table5[[#This Row],[Section]],3)="ETB","PLS",LEFT(Table5[[#This Row],[Section]],1)="7","PDB",NOT(ISBLANK(Table5[[#This Row],[Section]])),"No")</f>
        <v>No</v>
      </c>
    </row>
    <row r="12137" spans="1:13" x14ac:dyDescent="0.25">
      <c r="A12137" s="130" t="s">
        <v>9588</v>
      </c>
      <c r="B12137" s="130" t="s">
        <v>17222</v>
      </c>
      <c r="C12137" s="130" t="s">
        <v>98</v>
      </c>
      <c r="D12137" s="131">
        <v>1.0149999999999999</v>
      </c>
      <c r="E12137" s="132">
        <v>245</v>
      </c>
      <c r="F12137" s="132">
        <v>245</v>
      </c>
      <c r="G12137" s="126" t="s">
        <v>13727</v>
      </c>
      <c r="H12137" s="126" t="s">
        <v>20121</v>
      </c>
      <c r="I12137" s="126" t="s">
        <v>20122</v>
      </c>
      <c r="J12137" s="126" t="s">
        <v>26234</v>
      </c>
      <c r="K12137" s="9">
        <f>_xlfn.IFNA(VLOOKUP(Table5[[#This Row],[Section]],SubSill_Tier,2,FALSE),0)</f>
        <v>0</v>
      </c>
      <c r="L12137" s="9" t="str">
        <f t="shared" si="198"/>
        <v/>
      </c>
      <c r="M12137" s="205" t="str" cm="1">
        <f t="array" ref="M12137">_xlfn.IFS(NOT(ISERROR(VLOOKUP(Table5[[#This Row],[Section]],TB_notTB,1,FALSE))),"No",LEFT(Table5[[#This Row],[Section]],3)="ETB","PLS",LEFT(Table5[[#This Row],[Section]],1)="7","PDB",NOT(ISBLANK(Table5[[#This Row],[Section]])),"No")</f>
        <v>No</v>
      </c>
    </row>
    <row r="12138" spans="1:13" x14ac:dyDescent="0.25">
      <c r="A12138" s="130" t="s">
        <v>12177</v>
      </c>
      <c r="B12138" s="130" t="s">
        <v>12178</v>
      </c>
      <c r="C12138" s="130" t="s">
        <v>75</v>
      </c>
      <c r="D12138" s="131">
        <v>0.70599999999999996</v>
      </c>
      <c r="E12138" s="132">
        <v>232</v>
      </c>
      <c r="F12138" s="132">
        <v>175</v>
      </c>
      <c r="G12138" s="126" t="s">
        <v>13739</v>
      </c>
      <c r="H12138" s="126" t="s">
        <v>20181</v>
      </c>
      <c r="I12138" s="126" t="s">
        <v>13279</v>
      </c>
      <c r="J12138" s="126" t="s">
        <v>26258</v>
      </c>
      <c r="K12138" s="9">
        <f>_xlfn.IFNA(VLOOKUP(Table5[[#This Row],[Section]],SubSill_Tier,2,FALSE),0)</f>
        <v>0</v>
      </c>
      <c r="L12138" s="9" t="str">
        <f t="shared" si="198"/>
        <v/>
      </c>
      <c r="M12138" s="205" t="str" cm="1">
        <f t="array" ref="M12138">_xlfn.IFS(NOT(ISERROR(VLOOKUP(Table5[[#This Row],[Section]],TB_notTB,1,FALSE))),"No",LEFT(Table5[[#This Row],[Section]],3)="ETB","PLS",LEFT(Table5[[#This Row],[Section]],1)="7","PDB",NOT(ISBLANK(Table5[[#This Row],[Section]])),"No")</f>
        <v>No</v>
      </c>
    </row>
    <row r="12139" spans="1:13" x14ac:dyDescent="0.25">
      <c r="A12139" s="130" t="s">
        <v>4813</v>
      </c>
      <c r="B12139" s="130" t="s">
        <v>17222</v>
      </c>
      <c r="C12139" s="130" t="s">
        <v>98</v>
      </c>
      <c r="D12139" s="131">
        <v>0.45800000000000002</v>
      </c>
      <c r="E12139" s="132">
        <v>215</v>
      </c>
      <c r="F12139" s="132">
        <v>100</v>
      </c>
      <c r="G12139" s="126" t="s">
        <v>13730</v>
      </c>
      <c r="H12139" s="126" t="s">
        <v>20139</v>
      </c>
      <c r="I12139" s="126" t="s">
        <v>20140</v>
      </c>
      <c r="J12139" s="126" t="s">
        <v>26243</v>
      </c>
      <c r="K12139" s="9">
        <f>_xlfn.IFNA(VLOOKUP(Table5[[#This Row],[Section]],SubSill_Tier,2,FALSE),0)</f>
        <v>0</v>
      </c>
      <c r="L12139" s="9" t="str">
        <f t="shared" si="198"/>
        <v/>
      </c>
      <c r="M12139" s="205" t="str" cm="1">
        <f t="array" ref="M12139">_xlfn.IFS(NOT(ISERROR(VLOOKUP(Table5[[#This Row],[Section]],TB_notTB,1,FALSE))),"No",LEFT(Table5[[#This Row],[Section]],3)="ETB","PLS",LEFT(Table5[[#This Row],[Section]],1)="7","PDB",NOT(ISBLANK(Table5[[#This Row],[Section]])),"No")</f>
        <v>No</v>
      </c>
    </row>
    <row r="12140" spans="1:13" x14ac:dyDescent="0.25">
      <c r="A12140" s="130" t="s">
        <v>9589</v>
      </c>
      <c r="B12140" s="130" t="s">
        <v>17222</v>
      </c>
      <c r="C12140" s="130" t="s">
        <v>98</v>
      </c>
      <c r="D12140" s="131">
        <v>0.71799999999999997</v>
      </c>
      <c r="E12140" s="132">
        <v>218</v>
      </c>
      <c r="F12140" s="132">
        <v>218</v>
      </c>
      <c r="G12140" s="126" t="s">
        <v>13727</v>
      </c>
      <c r="H12140" s="126" t="s">
        <v>20121</v>
      </c>
      <c r="I12140" s="126" t="s">
        <v>20122</v>
      </c>
      <c r="J12140" s="126" t="s">
        <v>26234</v>
      </c>
      <c r="K12140" s="9">
        <f>_xlfn.IFNA(VLOOKUP(Table5[[#This Row],[Section]],SubSill_Tier,2,FALSE),0)</f>
        <v>0</v>
      </c>
      <c r="L12140" s="9" t="str">
        <f t="shared" si="198"/>
        <v/>
      </c>
      <c r="M12140" s="205" t="str" cm="1">
        <f t="array" ref="M12140">_xlfn.IFS(NOT(ISERROR(VLOOKUP(Table5[[#This Row],[Section]],TB_notTB,1,FALSE))),"No",LEFT(Table5[[#This Row],[Section]],3)="ETB","PLS",LEFT(Table5[[#This Row],[Section]],1)="7","PDB",NOT(ISBLANK(Table5[[#This Row],[Section]])),"No")</f>
        <v>No</v>
      </c>
    </row>
    <row r="12141" spans="1:13" x14ac:dyDescent="0.25">
      <c r="A12141" s="130" t="s">
        <v>4814</v>
      </c>
      <c r="B12141" s="130" t="s">
        <v>17222</v>
      </c>
      <c r="C12141" s="130" t="s">
        <v>75</v>
      </c>
      <c r="D12141" s="131">
        <v>0.28399999999999997</v>
      </c>
      <c r="E12141" s="132">
        <v>145</v>
      </c>
      <c r="F12141" s="132">
        <v>105</v>
      </c>
      <c r="G12141" s="126" t="s">
        <v>13711</v>
      </c>
      <c r="H12141" s="126" t="s">
        <v>20119</v>
      </c>
      <c r="I12141" s="126" t="s">
        <v>21054</v>
      </c>
      <c r="J12141" s="126" t="s">
        <v>26232</v>
      </c>
      <c r="K12141" s="9">
        <f>_xlfn.IFNA(VLOOKUP(Table5[[#This Row],[Section]],SubSill_Tier,2,FALSE),0)</f>
        <v>0</v>
      </c>
      <c r="L12141" s="9" t="str">
        <f t="shared" si="198"/>
        <v/>
      </c>
      <c r="M12141" s="205" t="str" cm="1">
        <f t="array" ref="M12141">_xlfn.IFS(NOT(ISERROR(VLOOKUP(Table5[[#This Row],[Section]],TB_notTB,1,FALSE))),"No",LEFT(Table5[[#This Row],[Section]],3)="ETB","PLS",LEFT(Table5[[#This Row],[Section]],1)="7","PDB",NOT(ISBLANK(Table5[[#This Row],[Section]])),"No")</f>
        <v>No</v>
      </c>
    </row>
    <row r="12142" spans="1:13" x14ac:dyDescent="0.25">
      <c r="A12142" s="130" t="s">
        <v>12179</v>
      </c>
      <c r="B12142" s="130" t="s">
        <v>12180</v>
      </c>
      <c r="C12142" s="130" t="s">
        <v>75</v>
      </c>
      <c r="D12142" s="131">
        <v>0.16500000000000001</v>
      </c>
      <c r="E12142" s="132">
        <v>100</v>
      </c>
      <c r="F12142" s="132">
        <v>100</v>
      </c>
      <c r="G12142" s="126" t="s">
        <v>13760</v>
      </c>
      <c r="H12142" s="126" t="s">
        <v>20184</v>
      </c>
      <c r="I12142" s="126" t="s">
        <v>21100</v>
      </c>
      <c r="J12142" s="126" t="s">
        <v>26254</v>
      </c>
      <c r="K12142" s="9">
        <f>_xlfn.IFNA(VLOOKUP(Table5[[#This Row],[Section]],SubSill_Tier,2,FALSE),0)</f>
        <v>0</v>
      </c>
      <c r="L12142" s="9" t="str">
        <f t="shared" si="198"/>
        <v/>
      </c>
      <c r="M12142" s="205" t="str" cm="1">
        <f t="array" ref="M12142">_xlfn.IFS(NOT(ISERROR(VLOOKUP(Table5[[#This Row],[Section]],TB_notTB,1,FALSE))),"No",LEFT(Table5[[#This Row],[Section]],3)="ETB","PLS",LEFT(Table5[[#This Row],[Section]],1)="7","PDB",NOT(ISBLANK(Table5[[#This Row],[Section]])),"No")</f>
        <v>No</v>
      </c>
    </row>
    <row r="12143" spans="1:13" x14ac:dyDescent="0.25">
      <c r="A12143" s="130" t="s">
        <v>12181</v>
      </c>
      <c r="B12143" s="130" t="s">
        <v>21517</v>
      </c>
      <c r="C12143" s="130" t="s">
        <v>75</v>
      </c>
      <c r="D12143" s="131">
        <v>0.11</v>
      </c>
      <c r="E12143" s="132">
        <v>100</v>
      </c>
      <c r="F12143" s="132">
        <v>100</v>
      </c>
      <c r="G12143" s="126" t="s">
        <v>13776</v>
      </c>
      <c r="H12143" s="126" t="s">
        <v>20231</v>
      </c>
      <c r="I12143" s="126" t="s">
        <v>21143</v>
      </c>
      <c r="J12143" s="126" t="s">
        <v>26256</v>
      </c>
      <c r="K12143" s="9">
        <f>_xlfn.IFNA(VLOOKUP(Table5[[#This Row],[Section]],SubSill_Tier,2,FALSE),0)</f>
        <v>0</v>
      </c>
      <c r="L12143" s="9" t="str">
        <f t="shared" si="198"/>
        <v/>
      </c>
      <c r="M12143" s="205" t="str" cm="1">
        <f t="array" ref="M12143">_xlfn.IFS(NOT(ISERROR(VLOOKUP(Table5[[#This Row],[Section]],TB_notTB,1,FALSE))),"No",LEFT(Table5[[#This Row],[Section]],3)="ETB","PLS",LEFT(Table5[[#This Row],[Section]],1)="7","PDB",NOT(ISBLANK(Table5[[#This Row],[Section]])),"No")</f>
        <v>No</v>
      </c>
    </row>
    <row r="12144" spans="1:13" x14ac:dyDescent="0.25">
      <c r="A12144" s="130" t="s">
        <v>12182</v>
      </c>
      <c r="B12144" s="130" t="s">
        <v>12183</v>
      </c>
      <c r="C12144" s="130" t="s">
        <v>75</v>
      </c>
      <c r="D12144" s="131">
        <v>0.20599999999999999</v>
      </c>
      <c r="E12144" s="132">
        <v>103</v>
      </c>
      <c r="F12144" s="132">
        <v>100</v>
      </c>
      <c r="G12144" s="126" t="s">
        <v>13776</v>
      </c>
      <c r="H12144" s="126" t="s">
        <v>20231</v>
      </c>
      <c r="I12144" s="126" t="s">
        <v>21143</v>
      </c>
      <c r="J12144" s="126" t="s">
        <v>26256</v>
      </c>
      <c r="K12144" s="9">
        <f>_xlfn.IFNA(VLOOKUP(Table5[[#This Row],[Section]],SubSill_Tier,2,FALSE),0)</f>
        <v>0</v>
      </c>
      <c r="L12144" s="9" t="str">
        <f t="shared" si="198"/>
        <v/>
      </c>
      <c r="M12144" s="205" t="str" cm="1">
        <f t="array" ref="M12144">_xlfn.IFS(NOT(ISERROR(VLOOKUP(Table5[[#This Row],[Section]],TB_notTB,1,FALSE))),"No",LEFT(Table5[[#This Row],[Section]],3)="ETB","PLS",LEFT(Table5[[#This Row],[Section]],1)="7","PDB",NOT(ISBLANK(Table5[[#This Row],[Section]])),"No")</f>
        <v>No</v>
      </c>
    </row>
    <row r="12145" spans="1:13" x14ac:dyDescent="0.25">
      <c r="A12145" s="130" t="s">
        <v>12184</v>
      </c>
      <c r="B12145" s="130" t="s">
        <v>21518</v>
      </c>
      <c r="C12145" s="130" t="s">
        <v>75</v>
      </c>
      <c r="D12145" s="131">
        <v>0.11899999999999999</v>
      </c>
      <c r="E12145" s="132">
        <v>100</v>
      </c>
      <c r="F12145" s="132">
        <v>100</v>
      </c>
      <c r="G12145" s="126" t="s">
        <v>13776</v>
      </c>
      <c r="H12145" s="126" t="s">
        <v>20231</v>
      </c>
      <c r="I12145" s="126" t="s">
        <v>21143</v>
      </c>
      <c r="J12145" s="126" t="s">
        <v>26256</v>
      </c>
      <c r="K12145" s="9">
        <f>_xlfn.IFNA(VLOOKUP(Table5[[#This Row],[Section]],SubSill_Tier,2,FALSE),0)</f>
        <v>0</v>
      </c>
      <c r="L12145" s="9" t="str">
        <f t="shared" si="198"/>
        <v/>
      </c>
      <c r="M12145" s="205" t="str" cm="1">
        <f t="array" ref="M12145">_xlfn.IFS(NOT(ISERROR(VLOOKUP(Table5[[#This Row],[Section]],TB_notTB,1,FALSE))),"No",LEFT(Table5[[#This Row],[Section]],3)="ETB","PLS",LEFT(Table5[[#This Row],[Section]],1)="7","PDB",NOT(ISBLANK(Table5[[#This Row],[Section]])),"No")</f>
        <v>No</v>
      </c>
    </row>
    <row r="12146" spans="1:13" x14ac:dyDescent="0.25">
      <c r="A12146" s="130" t="s">
        <v>9590</v>
      </c>
      <c r="B12146" s="130" t="s">
        <v>28731</v>
      </c>
      <c r="C12146" s="130" t="s">
        <v>75</v>
      </c>
      <c r="D12146" s="131">
        <v>1.0129999999999999</v>
      </c>
      <c r="E12146" s="132">
        <v>239</v>
      </c>
      <c r="F12146" s="132">
        <v>239</v>
      </c>
      <c r="G12146" s="126" t="s">
        <v>13717</v>
      </c>
      <c r="H12146" s="126" t="s">
        <v>20125</v>
      </c>
      <c r="I12146" s="126" t="s">
        <v>20126</v>
      </c>
      <c r="J12146" s="126" t="s">
        <v>26235</v>
      </c>
      <c r="K12146" s="9">
        <f>_xlfn.IFNA(VLOOKUP(Table5[[#This Row],[Section]],SubSill_Tier,2,FALSE),0)</f>
        <v>0</v>
      </c>
      <c r="L12146" s="9" t="str">
        <f t="shared" si="198"/>
        <v/>
      </c>
      <c r="M12146" s="205" t="str" cm="1">
        <f t="array" ref="M12146">_xlfn.IFS(NOT(ISERROR(VLOOKUP(Table5[[#This Row],[Section]],TB_notTB,1,FALSE))),"No",LEFT(Table5[[#This Row],[Section]],3)="ETB","PLS",LEFT(Table5[[#This Row],[Section]],1)="7","PDB",NOT(ISBLANK(Table5[[#This Row],[Section]])),"No")</f>
        <v>No</v>
      </c>
    </row>
    <row r="12147" spans="1:13" x14ac:dyDescent="0.25">
      <c r="A12147" s="130" t="s">
        <v>9591</v>
      </c>
      <c r="B12147" s="130" t="s">
        <v>12555</v>
      </c>
      <c r="C12147" s="130" t="s">
        <v>75</v>
      </c>
      <c r="D12147" s="131">
        <v>3.9470000000000001</v>
      </c>
      <c r="E12147" s="132">
        <v>533</v>
      </c>
      <c r="F12147" s="132">
        <v>282</v>
      </c>
      <c r="G12147" s="126" t="s">
        <v>13724</v>
      </c>
      <c r="H12147" s="126" t="s">
        <v>21063</v>
      </c>
      <c r="I12147" s="126" t="s">
        <v>21064</v>
      </c>
      <c r="J12147" s="126" t="s">
        <v>26237</v>
      </c>
      <c r="K12147" s="9">
        <f>_xlfn.IFNA(VLOOKUP(Table5[[#This Row],[Section]],SubSill_Tier,2,FALSE),0)</f>
        <v>0</v>
      </c>
      <c r="L12147" s="9" t="str">
        <f t="shared" si="198"/>
        <v>Wall</v>
      </c>
      <c r="M12147" s="205" t="str" cm="1">
        <f t="array" ref="M12147">_xlfn.IFS(NOT(ISERROR(VLOOKUP(Table5[[#This Row],[Section]],TB_notTB,1,FALSE))),"No",LEFT(Table5[[#This Row],[Section]],3)="ETB","PLS",LEFT(Table5[[#This Row],[Section]],1)="7","PDB",NOT(ISBLANK(Table5[[#This Row],[Section]])),"No")</f>
        <v>No</v>
      </c>
    </row>
    <row r="12148" spans="1:13" x14ac:dyDescent="0.25">
      <c r="A12148" s="130" t="s">
        <v>16978</v>
      </c>
      <c r="B12148" s="130" t="s">
        <v>17222</v>
      </c>
      <c r="C12148" s="130" t="s">
        <v>98</v>
      </c>
      <c r="D12148" s="131">
        <v>0.65</v>
      </c>
      <c r="E12148" s="132">
        <v>289</v>
      </c>
      <c r="F12148" s="132">
        <v>122</v>
      </c>
      <c r="G12148" s="126" t="s">
        <v>14831</v>
      </c>
      <c r="H12148" s="126" t="s">
        <v>20220</v>
      </c>
      <c r="I12148" s="126" t="s">
        <v>21133</v>
      </c>
      <c r="J12148" s="126" t="s">
        <v>26271</v>
      </c>
      <c r="K12148" s="9">
        <f>_xlfn.IFNA(VLOOKUP(Table5[[#This Row],[Section]],SubSill_Tier,2,FALSE),0)</f>
        <v>0</v>
      </c>
      <c r="L12148" s="9" t="str">
        <f t="shared" si="198"/>
        <v/>
      </c>
      <c r="M12148" s="205" t="str" cm="1">
        <f t="array" ref="M12148">_xlfn.IFS(NOT(ISERROR(VLOOKUP(Table5[[#This Row],[Section]],TB_notTB,1,FALSE))),"No",LEFT(Table5[[#This Row],[Section]],3)="ETB","PLS",LEFT(Table5[[#This Row],[Section]],1)="7","PDB",NOT(ISBLANK(Table5[[#This Row],[Section]])),"No")</f>
        <v>No</v>
      </c>
    </row>
    <row r="12149" spans="1:13" x14ac:dyDescent="0.25">
      <c r="A12149" s="130" t="s">
        <v>16979</v>
      </c>
      <c r="B12149" s="130" t="s">
        <v>17222</v>
      </c>
      <c r="C12149" s="130" t="s">
        <v>98</v>
      </c>
      <c r="D12149" s="131">
        <v>0.90300000000000002</v>
      </c>
      <c r="E12149" s="132">
        <v>418</v>
      </c>
      <c r="F12149" s="132">
        <v>231</v>
      </c>
      <c r="G12149" s="126" t="s">
        <v>14831</v>
      </c>
      <c r="H12149" s="126" t="s">
        <v>20220</v>
      </c>
      <c r="I12149" s="126" t="s">
        <v>21133</v>
      </c>
      <c r="J12149" s="126" t="s">
        <v>26271</v>
      </c>
      <c r="K12149" s="9">
        <f>_xlfn.IFNA(VLOOKUP(Table5[[#This Row],[Section]],SubSill_Tier,2,FALSE),0)</f>
        <v>0</v>
      </c>
      <c r="L12149" s="9" t="str">
        <f t="shared" si="198"/>
        <v/>
      </c>
      <c r="M12149" s="205" t="str" cm="1">
        <f t="array" ref="M12149">_xlfn.IFS(NOT(ISERROR(VLOOKUP(Table5[[#This Row],[Section]],TB_notTB,1,FALSE))),"No",LEFT(Table5[[#This Row],[Section]],3)="ETB","PLS",LEFT(Table5[[#This Row],[Section]],1)="7","PDB",NOT(ISBLANK(Table5[[#This Row],[Section]])),"No")</f>
        <v>No</v>
      </c>
    </row>
    <row r="12150" spans="1:13" x14ac:dyDescent="0.25">
      <c r="A12150" s="130" t="s">
        <v>16980</v>
      </c>
      <c r="B12150" s="130" t="s">
        <v>17222</v>
      </c>
      <c r="C12150" s="130" t="s">
        <v>75</v>
      </c>
      <c r="D12150" s="131">
        <v>0.442</v>
      </c>
      <c r="E12150" s="132">
        <v>221</v>
      </c>
      <c r="F12150" s="132">
        <v>111</v>
      </c>
      <c r="G12150" s="126" t="s">
        <v>14831</v>
      </c>
      <c r="H12150" s="126" t="s">
        <v>20220</v>
      </c>
      <c r="I12150" s="126" t="s">
        <v>21133</v>
      </c>
      <c r="J12150" s="126" t="s">
        <v>26271</v>
      </c>
      <c r="K12150" s="9">
        <f>_xlfn.IFNA(VLOOKUP(Table5[[#This Row],[Section]],SubSill_Tier,2,FALSE),0)</f>
        <v>0</v>
      </c>
      <c r="L12150" s="9" t="str">
        <f t="shared" si="198"/>
        <v/>
      </c>
      <c r="M12150" s="205" t="str" cm="1">
        <f t="array" ref="M12150">_xlfn.IFS(NOT(ISERROR(VLOOKUP(Table5[[#This Row],[Section]],TB_notTB,1,FALSE))),"No",LEFT(Table5[[#This Row],[Section]],3)="ETB","PLS",LEFT(Table5[[#This Row],[Section]],1)="7","PDB",NOT(ISBLANK(Table5[[#This Row],[Section]])),"No")</f>
        <v>No</v>
      </c>
    </row>
    <row r="12151" spans="1:13" x14ac:dyDescent="0.25">
      <c r="A12151" s="130" t="s">
        <v>9592</v>
      </c>
      <c r="B12151" s="130" t="s">
        <v>17222</v>
      </c>
      <c r="C12151" s="130" t="s">
        <v>75</v>
      </c>
      <c r="D12151" s="131">
        <v>0.64900000000000002</v>
      </c>
      <c r="E12151" s="132">
        <v>301</v>
      </c>
      <c r="F12151" s="132">
        <v>105</v>
      </c>
      <c r="G12151" s="126" t="s">
        <v>13721</v>
      </c>
      <c r="H12151" s="126" t="s">
        <v>20121</v>
      </c>
      <c r="I12151" s="126" t="s">
        <v>20122</v>
      </c>
      <c r="J12151" s="126" t="s">
        <v>26234</v>
      </c>
      <c r="K12151" s="9">
        <f>_xlfn.IFNA(VLOOKUP(Table5[[#This Row],[Section]],SubSill_Tier,2,FALSE),0)</f>
        <v>0</v>
      </c>
      <c r="L12151" s="9" t="str">
        <f t="shared" si="198"/>
        <v/>
      </c>
      <c r="M12151" s="205" t="str" cm="1">
        <f t="array" ref="M12151">_xlfn.IFS(NOT(ISERROR(VLOOKUP(Table5[[#This Row],[Section]],TB_notTB,1,FALSE))),"No",LEFT(Table5[[#This Row],[Section]],3)="ETB","PLS",LEFT(Table5[[#This Row],[Section]],1)="7","PDB",NOT(ISBLANK(Table5[[#This Row],[Section]])),"No")</f>
        <v>No</v>
      </c>
    </row>
    <row r="12152" spans="1:13" x14ac:dyDescent="0.25">
      <c r="A12152" s="130" t="s">
        <v>16981</v>
      </c>
      <c r="B12152" s="130" t="s">
        <v>17222</v>
      </c>
      <c r="C12152" s="130" t="s">
        <v>75</v>
      </c>
      <c r="D12152" s="131">
        <v>0.50600000000000001</v>
      </c>
      <c r="E12152" s="132">
        <v>209</v>
      </c>
      <c r="F12152" s="132">
        <v>106</v>
      </c>
      <c r="G12152" s="126" t="s">
        <v>14831</v>
      </c>
      <c r="H12152" s="126" t="s">
        <v>20220</v>
      </c>
      <c r="I12152" s="126" t="s">
        <v>21133</v>
      </c>
      <c r="J12152" s="126" t="s">
        <v>26271</v>
      </c>
      <c r="K12152" s="9">
        <f>_xlfn.IFNA(VLOOKUP(Table5[[#This Row],[Section]],SubSill_Tier,2,FALSE),0)</f>
        <v>0</v>
      </c>
      <c r="L12152" s="9" t="str">
        <f t="shared" si="198"/>
        <v/>
      </c>
      <c r="M12152" s="205" t="str" cm="1">
        <f t="array" ref="M12152">_xlfn.IFS(NOT(ISERROR(VLOOKUP(Table5[[#This Row],[Section]],TB_notTB,1,FALSE))),"No",LEFT(Table5[[#This Row],[Section]],3)="ETB","PLS",LEFT(Table5[[#This Row],[Section]],1)="7","PDB",NOT(ISBLANK(Table5[[#This Row],[Section]])),"No")</f>
        <v>No</v>
      </c>
    </row>
    <row r="12153" spans="1:13" x14ac:dyDescent="0.25">
      <c r="A12153" s="130" t="s">
        <v>9593</v>
      </c>
      <c r="B12153" s="130" t="s">
        <v>12819</v>
      </c>
      <c r="C12153" s="130" t="s">
        <v>75</v>
      </c>
      <c r="D12153" s="131">
        <v>4.8499999999999996</v>
      </c>
      <c r="E12153" s="132">
        <v>675</v>
      </c>
      <c r="F12153" s="132">
        <v>675</v>
      </c>
      <c r="G12153" s="126" t="s">
        <v>13724</v>
      </c>
      <c r="H12153" s="126" t="s">
        <v>21063</v>
      </c>
      <c r="I12153" s="126" t="s">
        <v>21064</v>
      </c>
      <c r="J12153" s="126" t="s">
        <v>26237</v>
      </c>
      <c r="K12153" s="9">
        <f>_xlfn.IFNA(VLOOKUP(Table5[[#This Row],[Section]],SubSill_Tier,2,FALSE),0)</f>
        <v>0</v>
      </c>
      <c r="L12153" s="9" t="str">
        <f t="shared" si="198"/>
        <v>Wall</v>
      </c>
      <c r="M12153" s="205" t="str" cm="1">
        <f t="array" ref="M12153">_xlfn.IFS(NOT(ISERROR(VLOOKUP(Table5[[#This Row],[Section]],TB_notTB,1,FALSE))),"No",LEFT(Table5[[#This Row],[Section]],3)="ETB","PLS",LEFT(Table5[[#This Row],[Section]],1)="7","PDB",NOT(ISBLANK(Table5[[#This Row],[Section]])),"No")</f>
        <v>No</v>
      </c>
    </row>
    <row r="12154" spans="1:13" x14ac:dyDescent="0.25">
      <c r="A12154" s="130" t="s">
        <v>9594</v>
      </c>
      <c r="B12154" s="130" t="s">
        <v>17222</v>
      </c>
      <c r="C12154" s="130" t="s">
        <v>98</v>
      </c>
      <c r="D12154" s="131">
        <v>0.38900000000000001</v>
      </c>
      <c r="E12154" s="132">
        <v>100</v>
      </c>
      <c r="F12154" s="132">
        <v>100</v>
      </c>
      <c r="G12154" s="126" t="s">
        <v>13750</v>
      </c>
      <c r="H12154" s="126" t="s">
        <v>20121</v>
      </c>
      <c r="I12154" s="126" t="s">
        <v>20122</v>
      </c>
      <c r="J12154" s="126" t="s">
        <v>26234</v>
      </c>
      <c r="K12154" s="9">
        <f>_xlfn.IFNA(VLOOKUP(Table5[[#This Row],[Section]],SubSill_Tier,2,FALSE),0)</f>
        <v>0</v>
      </c>
      <c r="L12154" s="9" t="str">
        <f t="shared" si="198"/>
        <v/>
      </c>
      <c r="M12154" s="205" t="str" cm="1">
        <f t="array" ref="M12154">_xlfn.IFS(NOT(ISERROR(VLOOKUP(Table5[[#This Row],[Section]],TB_notTB,1,FALSE))),"No",LEFT(Table5[[#This Row],[Section]],3)="ETB","PLS",LEFT(Table5[[#This Row],[Section]],1)="7","PDB",NOT(ISBLANK(Table5[[#This Row],[Section]])),"No")</f>
        <v>No</v>
      </c>
    </row>
    <row r="12155" spans="1:13" x14ac:dyDescent="0.25">
      <c r="A12155" s="130" t="s">
        <v>9595</v>
      </c>
      <c r="B12155" s="130" t="s">
        <v>17222</v>
      </c>
      <c r="C12155" s="130" t="s">
        <v>98</v>
      </c>
      <c r="D12155" s="131">
        <v>0.71299999999999997</v>
      </c>
      <c r="E12155" s="132">
        <v>128</v>
      </c>
      <c r="F12155" s="132">
        <v>128</v>
      </c>
      <c r="G12155" s="126" t="s">
        <v>13750</v>
      </c>
      <c r="H12155" s="126" t="s">
        <v>20121</v>
      </c>
      <c r="I12155" s="126" t="s">
        <v>20122</v>
      </c>
      <c r="J12155" s="126" t="s">
        <v>26234</v>
      </c>
      <c r="K12155" s="9">
        <f>_xlfn.IFNA(VLOOKUP(Table5[[#This Row],[Section]],SubSill_Tier,2,FALSE),0)</f>
        <v>0</v>
      </c>
      <c r="L12155" s="9" t="str">
        <f t="shared" si="198"/>
        <v/>
      </c>
      <c r="M12155" s="205" t="str" cm="1">
        <f t="array" ref="M12155">_xlfn.IFS(NOT(ISERROR(VLOOKUP(Table5[[#This Row],[Section]],TB_notTB,1,FALSE))),"No",LEFT(Table5[[#This Row],[Section]],3)="ETB","PLS",LEFT(Table5[[#This Row],[Section]],1)="7","PDB",NOT(ISBLANK(Table5[[#This Row],[Section]])),"No")</f>
        <v>No</v>
      </c>
    </row>
    <row r="12156" spans="1:13" x14ac:dyDescent="0.25">
      <c r="A12156" s="130" t="s">
        <v>9596</v>
      </c>
      <c r="B12156" s="130" t="s">
        <v>17222</v>
      </c>
      <c r="C12156" s="130" t="s">
        <v>98</v>
      </c>
      <c r="D12156" s="131">
        <v>0.81</v>
      </c>
      <c r="E12156" s="132">
        <v>138</v>
      </c>
      <c r="F12156" s="132">
        <v>138</v>
      </c>
      <c r="G12156" s="126" t="s">
        <v>13750</v>
      </c>
      <c r="H12156" s="126" t="s">
        <v>20121</v>
      </c>
      <c r="I12156" s="126" t="s">
        <v>20122</v>
      </c>
      <c r="J12156" s="126" t="s">
        <v>26234</v>
      </c>
      <c r="K12156" s="9">
        <f>_xlfn.IFNA(VLOOKUP(Table5[[#This Row],[Section]],SubSill_Tier,2,FALSE),0)</f>
        <v>0</v>
      </c>
      <c r="L12156" s="9" t="str">
        <f t="shared" si="198"/>
        <v/>
      </c>
      <c r="M12156" s="205" t="str" cm="1">
        <f t="array" ref="M12156">_xlfn.IFS(NOT(ISERROR(VLOOKUP(Table5[[#This Row],[Section]],TB_notTB,1,FALSE))),"No",LEFT(Table5[[#This Row],[Section]],3)="ETB","PLS",LEFT(Table5[[#This Row],[Section]],1)="7","PDB",NOT(ISBLANK(Table5[[#This Row],[Section]])),"No")</f>
        <v>No</v>
      </c>
    </row>
    <row r="12157" spans="1:13" x14ac:dyDescent="0.25">
      <c r="A12157" s="130" t="s">
        <v>9597</v>
      </c>
      <c r="B12157" s="130" t="s">
        <v>3598</v>
      </c>
      <c r="C12157" s="130" t="s">
        <v>98</v>
      </c>
      <c r="D12157" s="131">
        <v>1.4419999999999999</v>
      </c>
      <c r="E12157" s="132">
        <v>184</v>
      </c>
      <c r="F12157" s="132">
        <v>184</v>
      </c>
      <c r="G12157" s="126" t="s">
        <v>13750</v>
      </c>
      <c r="H12157" s="126" t="s">
        <v>20121</v>
      </c>
      <c r="I12157" s="126" t="s">
        <v>20122</v>
      </c>
      <c r="J12157" s="126" t="s">
        <v>26234</v>
      </c>
      <c r="K12157" s="9">
        <f>_xlfn.IFNA(VLOOKUP(Table5[[#This Row],[Section]],SubSill_Tier,2,FALSE),0)</f>
        <v>0</v>
      </c>
      <c r="L12157" s="9" t="str">
        <f t="shared" si="198"/>
        <v/>
      </c>
      <c r="M12157" s="205" t="str" cm="1">
        <f t="array" ref="M12157">_xlfn.IFS(NOT(ISERROR(VLOOKUP(Table5[[#This Row],[Section]],TB_notTB,1,FALSE))),"No",LEFT(Table5[[#This Row],[Section]],3)="ETB","PLS",LEFT(Table5[[#This Row],[Section]],1)="7","PDB",NOT(ISBLANK(Table5[[#This Row],[Section]])),"No")</f>
        <v>No</v>
      </c>
    </row>
    <row r="12158" spans="1:13" x14ac:dyDescent="0.25">
      <c r="A12158" s="130" t="s">
        <v>9598</v>
      </c>
      <c r="B12158" s="130" t="s">
        <v>9599</v>
      </c>
      <c r="C12158" s="130" t="s">
        <v>98</v>
      </c>
      <c r="D12158" s="131">
        <v>0.192</v>
      </c>
      <c r="E12158" s="132">
        <v>140</v>
      </c>
      <c r="F12158" s="132">
        <v>100</v>
      </c>
      <c r="G12158" s="126" t="s">
        <v>13721</v>
      </c>
      <c r="H12158" s="126" t="s">
        <v>20121</v>
      </c>
      <c r="I12158" s="126" t="s">
        <v>20122</v>
      </c>
      <c r="J12158" s="126" t="s">
        <v>26234</v>
      </c>
      <c r="K12158" s="9">
        <f>_xlfn.IFNA(VLOOKUP(Table5[[#This Row],[Section]],SubSill_Tier,2,FALSE),0)</f>
        <v>0</v>
      </c>
      <c r="L12158" s="9" t="str">
        <f t="shared" si="198"/>
        <v/>
      </c>
      <c r="M12158" s="205" t="str" cm="1">
        <f t="array" ref="M12158">_xlfn.IFS(NOT(ISERROR(VLOOKUP(Table5[[#This Row],[Section]],TB_notTB,1,FALSE))),"No",LEFT(Table5[[#This Row],[Section]],3)="ETB","PLS",LEFT(Table5[[#This Row],[Section]],1)="7","PDB",NOT(ISBLANK(Table5[[#This Row],[Section]])),"No")</f>
        <v>No</v>
      </c>
    </row>
    <row r="12159" spans="1:13" x14ac:dyDescent="0.25">
      <c r="A12159" s="130" t="s">
        <v>9600</v>
      </c>
      <c r="B12159" s="130" t="s">
        <v>28732</v>
      </c>
      <c r="C12159" s="130" t="s">
        <v>75</v>
      </c>
      <c r="D12159" s="131">
        <v>0.41</v>
      </c>
      <c r="E12159" s="132">
        <v>156</v>
      </c>
      <c r="F12159" s="132">
        <v>156</v>
      </c>
      <c r="G12159" s="126" t="s">
        <v>13720</v>
      </c>
      <c r="H12159" s="126" t="s">
        <v>20130</v>
      </c>
      <c r="I12159" s="126" t="s">
        <v>20131</v>
      </c>
      <c r="J12159" s="126" t="s">
        <v>26235</v>
      </c>
      <c r="K12159" s="9">
        <f>_xlfn.IFNA(VLOOKUP(Table5[[#This Row],[Section]],SubSill_Tier,2,FALSE),0)</f>
        <v>0</v>
      </c>
      <c r="L12159" s="9" t="str">
        <f t="shared" si="198"/>
        <v/>
      </c>
      <c r="M12159" s="205" t="str" cm="1">
        <f t="array" ref="M12159">_xlfn.IFS(NOT(ISERROR(VLOOKUP(Table5[[#This Row],[Section]],TB_notTB,1,FALSE))),"No",LEFT(Table5[[#This Row],[Section]],3)="ETB","PLS",LEFT(Table5[[#This Row],[Section]],1)="7","PDB",NOT(ISBLANK(Table5[[#This Row],[Section]])),"No")</f>
        <v>No</v>
      </c>
    </row>
    <row r="12160" spans="1:13" x14ac:dyDescent="0.25">
      <c r="A12160" s="130" t="s">
        <v>9601</v>
      </c>
      <c r="B12160" s="130" t="s">
        <v>28733</v>
      </c>
      <c r="C12160" s="130" t="s">
        <v>75</v>
      </c>
      <c r="D12160" s="131">
        <v>0.64800000000000002</v>
      </c>
      <c r="E12160" s="132">
        <v>128</v>
      </c>
      <c r="F12160" s="132">
        <v>128</v>
      </c>
      <c r="G12160" s="126" t="s">
        <v>13717</v>
      </c>
      <c r="H12160" s="126" t="s">
        <v>20125</v>
      </c>
      <c r="I12160" s="126" t="s">
        <v>20126</v>
      </c>
      <c r="J12160" s="126" t="s">
        <v>26235</v>
      </c>
      <c r="K12160" s="9">
        <f>_xlfn.IFNA(VLOOKUP(Table5[[#This Row],[Section]],SubSill_Tier,2,FALSE),0)</f>
        <v>0</v>
      </c>
      <c r="L12160" s="9" t="str">
        <f t="shared" si="198"/>
        <v/>
      </c>
      <c r="M12160" s="205" t="str" cm="1">
        <f t="array" ref="M12160">_xlfn.IFS(NOT(ISERROR(VLOOKUP(Table5[[#This Row],[Section]],TB_notTB,1,FALSE))),"No",LEFT(Table5[[#This Row],[Section]],3)="ETB","PLS",LEFT(Table5[[#This Row],[Section]],1)="7","PDB",NOT(ISBLANK(Table5[[#This Row],[Section]])),"No")</f>
        <v>No</v>
      </c>
    </row>
    <row r="12161" spans="1:13" x14ac:dyDescent="0.25">
      <c r="A12161" s="130" t="s">
        <v>9602</v>
      </c>
      <c r="B12161" s="130" t="s">
        <v>28734</v>
      </c>
      <c r="C12161" s="130" t="s">
        <v>75</v>
      </c>
      <c r="D12161" s="131">
        <v>2.3420000000000001</v>
      </c>
      <c r="E12161" s="132">
        <v>298</v>
      </c>
      <c r="F12161" s="132">
        <v>298</v>
      </c>
      <c r="G12161" s="126" t="s">
        <v>13719</v>
      </c>
      <c r="H12161" s="126" t="s">
        <v>20128</v>
      </c>
      <c r="I12161" s="126" t="s">
        <v>20129</v>
      </c>
      <c r="J12161" s="126" t="s">
        <v>26235</v>
      </c>
      <c r="K12161" s="9">
        <f>_xlfn.IFNA(VLOOKUP(Table5[[#This Row],[Section]],SubSill_Tier,2,FALSE),0)</f>
        <v>0</v>
      </c>
      <c r="L12161" s="9" t="str">
        <f t="shared" si="198"/>
        <v/>
      </c>
      <c r="M12161" s="205" t="str" cm="1">
        <f t="array" ref="M12161">_xlfn.IFS(NOT(ISERROR(VLOOKUP(Table5[[#This Row],[Section]],TB_notTB,1,FALSE))),"No",LEFT(Table5[[#This Row],[Section]],3)="ETB","PLS",LEFT(Table5[[#This Row],[Section]],1)="7","PDB",NOT(ISBLANK(Table5[[#This Row],[Section]])),"No")</f>
        <v>No</v>
      </c>
    </row>
    <row r="12162" spans="1:13" x14ac:dyDescent="0.25">
      <c r="A12162" s="130" t="s">
        <v>9603</v>
      </c>
      <c r="B12162" s="130" t="s">
        <v>12820</v>
      </c>
      <c r="C12162" s="130" t="s">
        <v>75</v>
      </c>
      <c r="D12162" s="131">
        <v>1.835</v>
      </c>
      <c r="E12162" s="132">
        <v>453</v>
      </c>
      <c r="F12162" s="132">
        <v>453</v>
      </c>
      <c r="G12162" s="126" t="s">
        <v>13770</v>
      </c>
      <c r="H12162" s="126" t="s">
        <v>21118</v>
      </c>
      <c r="I12162" s="126" t="s">
        <v>21119</v>
      </c>
      <c r="J12162" s="126" t="s">
        <v>26233</v>
      </c>
      <c r="K12162" s="9">
        <f>_xlfn.IFNA(VLOOKUP(Table5[[#This Row],[Section]],SubSill_Tier,2,FALSE),0)</f>
        <v>0</v>
      </c>
      <c r="L12162" s="9" t="str">
        <f t="shared" si="198"/>
        <v/>
      </c>
      <c r="M12162" s="205" t="str" cm="1">
        <f t="array" ref="M12162">_xlfn.IFS(NOT(ISERROR(VLOOKUP(Table5[[#This Row],[Section]],TB_notTB,1,FALSE))),"No",LEFT(Table5[[#This Row],[Section]],3)="ETB","PLS",LEFT(Table5[[#This Row],[Section]],1)="7","PDB",NOT(ISBLANK(Table5[[#This Row],[Section]])),"No")</f>
        <v>No</v>
      </c>
    </row>
    <row r="12163" spans="1:13" x14ac:dyDescent="0.25">
      <c r="A12163" s="130" t="s">
        <v>9604</v>
      </c>
      <c r="B12163" s="130" t="s">
        <v>12821</v>
      </c>
      <c r="C12163" s="130" t="s">
        <v>75</v>
      </c>
      <c r="D12163" s="131">
        <v>3.9180000000000001</v>
      </c>
      <c r="E12163" s="132">
        <v>723</v>
      </c>
      <c r="F12163" s="132">
        <v>723</v>
      </c>
      <c r="G12163" s="126" t="s">
        <v>13770</v>
      </c>
      <c r="H12163" s="126" t="s">
        <v>21118</v>
      </c>
      <c r="I12163" s="126" t="s">
        <v>21119</v>
      </c>
      <c r="J12163" s="126" t="s">
        <v>26237</v>
      </c>
      <c r="K12163" s="9">
        <f>_xlfn.IFNA(VLOOKUP(Table5[[#This Row],[Section]],SubSill_Tier,2,FALSE),0)</f>
        <v>0</v>
      </c>
      <c r="L12163" s="9" t="str">
        <f t="shared" si="198"/>
        <v/>
      </c>
      <c r="M12163" s="205" t="str" cm="1">
        <f t="array" ref="M12163">_xlfn.IFS(NOT(ISERROR(VLOOKUP(Table5[[#This Row],[Section]],TB_notTB,1,FALSE))),"No",LEFT(Table5[[#This Row],[Section]],3)="ETB","PLS",LEFT(Table5[[#This Row],[Section]],1)="7","PDB",NOT(ISBLANK(Table5[[#This Row],[Section]])),"No")</f>
        <v>No</v>
      </c>
    </row>
    <row r="12164" spans="1:13" x14ac:dyDescent="0.25">
      <c r="A12164" s="130" t="s">
        <v>9605</v>
      </c>
      <c r="B12164" s="130" t="s">
        <v>17222</v>
      </c>
      <c r="C12164" s="130" t="s">
        <v>75</v>
      </c>
      <c r="D12164" s="131">
        <v>4.0810000000000004</v>
      </c>
      <c r="E12164" s="132">
        <v>961</v>
      </c>
      <c r="F12164" s="132">
        <v>961</v>
      </c>
      <c r="G12164" s="126" t="s">
        <v>13714</v>
      </c>
      <c r="H12164" s="126" t="s">
        <v>20132</v>
      </c>
      <c r="I12164" s="126" t="s">
        <v>20133</v>
      </c>
      <c r="J12164" s="126" t="s">
        <v>26250</v>
      </c>
      <c r="K12164" s="9">
        <f>_xlfn.IFNA(VLOOKUP(Table5[[#This Row],[Section]],SubSill_Tier,2,FALSE),0)</f>
        <v>0</v>
      </c>
      <c r="L12164" s="9" t="str">
        <f t="shared" ref="L12164:L12227" si="199">IFERROR(IF(LEFT(G12164,2)="AI",IF(_xlfn.NUMBERVALUE(IFERROR(LEFT(IF(ISERROR(FIND("X",UPPER(B12164))),UPPER(B12164),RIGHT(UPPER(B12164),LEN(UPPER(B12164))-FIND("~",SUBSTITUTE(UPPER(B12164),"X","~",LEN(UPPER(B12164))-LEN(SUBSTITUTE(UPPER(B12164),"X","")))))),FIND(" ",IF(ISERROR(FIND("X",UPPER(B12164))),UPPER(B12164),RIGHT(UPPER(B12164),LEN(UPPER(B12164))-FIND("~",SUBSTITUTE(UPPER(B12164),"X","~",LEN(UPPER(B12164))-LEN(SUBSTITUTE(UPPER(B12164),"X","")))))),1)-1),IF(ISERROR(FIND("X",UPPER(B12164))),UPPER(B12164),RIGHT(UPPER(B12164),LEN(UPPER(B12164))-FIND("~",SUBSTITUTE(UPPER(B12164),"X","~",LEN(UPPER(B12164))-LEN(SUBSTITUTE(UPPER(B12164),"X",""))))))),".")&gt;=5,"Wall",""),""),"")</f>
        <v/>
      </c>
      <c r="M12164" s="205" t="str" cm="1">
        <f t="array" ref="M12164">_xlfn.IFS(NOT(ISERROR(VLOOKUP(Table5[[#This Row],[Section]],TB_notTB,1,FALSE))),"No",LEFT(Table5[[#This Row],[Section]],3)="ETB","PLS",LEFT(Table5[[#This Row],[Section]],1)="7","PDB",NOT(ISBLANK(Table5[[#This Row],[Section]])),"No")</f>
        <v>No</v>
      </c>
    </row>
    <row r="12165" spans="1:13" x14ac:dyDescent="0.25">
      <c r="A12165" s="130" t="s">
        <v>12185</v>
      </c>
      <c r="B12165" s="130" t="s">
        <v>17222</v>
      </c>
      <c r="C12165" s="130" t="s">
        <v>75</v>
      </c>
      <c r="D12165" s="131">
        <v>1.0209999999999999</v>
      </c>
      <c r="E12165" s="132">
        <v>224</v>
      </c>
      <c r="F12165" s="132">
        <v>224</v>
      </c>
      <c r="G12165" s="126" t="s">
        <v>13745</v>
      </c>
      <c r="H12165" s="126" t="s">
        <v>20157</v>
      </c>
      <c r="I12165" s="126" t="s">
        <v>20158</v>
      </c>
      <c r="J12165" s="126" t="s">
        <v>26262</v>
      </c>
      <c r="K12165" s="9">
        <f>_xlfn.IFNA(VLOOKUP(Table5[[#This Row],[Section]],SubSill_Tier,2,FALSE),0)</f>
        <v>0</v>
      </c>
      <c r="L12165" s="9" t="str">
        <f t="shared" si="199"/>
        <v/>
      </c>
      <c r="M12165" s="205" t="str" cm="1">
        <f t="array" ref="M12165">_xlfn.IFS(NOT(ISERROR(VLOOKUP(Table5[[#This Row],[Section]],TB_notTB,1,FALSE))),"No",LEFT(Table5[[#This Row],[Section]],3)="ETB","PLS",LEFT(Table5[[#This Row],[Section]],1)="7","PDB",NOT(ISBLANK(Table5[[#This Row],[Section]])),"No")</f>
        <v>No</v>
      </c>
    </row>
    <row r="12166" spans="1:13" x14ac:dyDescent="0.25">
      <c r="A12166" s="130" t="s">
        <v>9606</v>
      </c>
      <c r="B12166" s="130" t="s">
        <v>12822</v>
      </c>
      <c r="C12166" s="130" t="s">
        <v>75</v>
      </c>
      <c r="D12166" s="131">
        <v>0.94799999999999995</v>
      </c>
      <c r="E12166" s="132">
        <v>238</v>
      </c>
      <c r="F12166" s="132">
        <v>122</v>
      </c>
      <c r="G12166" s="126" t="s">
        <v>13750</v>
      </c>
      <c r="H12166" s="126" t="s">
        <v>21081</v>
      </c>
      <c r="I12166" s="126" t="s">
        <v>21082</v>
      </c>
      <c r="J12166" s="126" t="s">
        <v>26233</v>
      </c>
      <c r="K12166" s="9">
        <f>_xlfn.IFNA(VLOOKUP(Table5[[#This Row],[Section]],SubSill_Tier,2,FALSE),0)</f>
        <v>0</v>
      </c>
      <c r="L12166" s="9" t="str">
        <f t="shared" si="199"/>
        <v>Wall</v>
      </c>
      <c r="M12166" s="205" t="str" cm="1">
        <f t="array" ref="M12166">_xlfn.IFS(NOT(ISERROR(VLOOKUP(Table5[[#This Row],[Section]],TB_notTB,1,FALSE))),"No",LEFT(Table5[[#This Row],[Section]],3)="ETB","PLS",LEFT(Table5[[#This Row],[Section]],1)="7","PDB",NOT(ISBLANK(Table5[[#This Row],[Section]])),"No")</f>
        <v>No</v>
      </c>
    </row>
    <row r="12167" spans="1:13" x14ac:dyDescent="0.25">
      <c r="A12167" s="130" t="s">
        <v>9607</v>
      </c>
      <c r="B12167" s="130" t="s">
        <v>28735</v>
      </c>
      <c r="C12167" s="130" t="s">
        <v>75</v>
      </c>
      <c r="D12167" s="131">
        <v>2.1659999999999999</v>
      </c>
      <c r="E12167" s="132">
        <v>171</v>
      </c>
      <c r="F12167" s="132">
        <v>171</v>
      </c>
      <c r="G12167" s="126" t="s">
        <v>13725</v>
      </c>
      <c r="H12167" s="126" t="s">
        <v>20134</v>
      </c>
      <c r="I12167" s="126" t="s">
        <v>20135</v>
      </c>
      <c r="J12167" s="126" t="s">
        <v>26235</v>
      </c>
      <c r="K12167" s="9">
        <f>_xlfn.IFNA(VLOOKUP(Table5[[#This Row],[Section]],SubSill_Tier,2,FALSE),0)</f>
        <v>0</v>
      </c>
      <c r="L12167" s="9" t="str">
        <f t="shared" si="199"/>
        <v/>
      </c>
      <c r="M12167" s="205" t="str" cm="1">
        <f t="array" ref="M12167">_xlfn.IFS(NOT(ISERROR(VLOOKUP(Table5[[#This Row],[Section]],TB_notTB,1,FALSE))),"No",LEFT(Table5[[#This Row],[Section]],3)="ETB","PLS",LEFT(Table5[[#This Row],[Section]],1)="7","PDB",NOT(ISBLANK(Table5[[#This Row],[Section]])),"No")</f>
        <v>No</v>
      </c>
    </row>
    <row r="12168" spans="1:13" x14ac:dyDescent="0.25">
      <c r="A12168" s="130" t="s">
        <v>9608</v>
      </c>
      <c r="B12168" s="130" t="s">
        <v>17222</v>
      </c>
      <c r="C12168" s="130" t="s">
        <v>75</v>
      </c>
      <c r="D12168" s="131">
        <v>3.9260000000000002</v>
      </c>
      <c r="E12168" s="132">
        <v>1055</v>
      </c>
      <c r="F12168" s="132">
        <v>1055</v>
      </c>
      <c r="G12168" s="126" t="s">
        <v>13721</v>
      </c>
      <c r="H12168" s="126" t="s">
        <v>20132</v>
      </c>
      <c r="I12168" s="126" t="s">
        <v>20133</v>
      </c>
      <c r="J12168" s="126" t="s">
        <v>26250</v>
      </c>
      <c r="K12168" s="9">
        <f>_xlfn.IFNA(VLOOKUP(Table5[[#This Row],[Section]],SubSill_Tier,2,FALSE),0)</f>
        <v>0</v>
      </c>
      <c r="L12168" s="9" t="str">
        <f t="shared" si="199"/>
        <v/>
      </c>
      <c r="M12168" s="205" t="str" cm="1">
        <f t="array" ref="M12168">_xlfn.IFS(NOT(ISERROR(VLOOKUP(Table5[[#This Row],[Section]],TB_notTB,1,FALSE))),"No",LEFT(Table5[[#This Row],[Section]],3)="ETB","PLS",LEFT(Table5[[#This Row],[Section]],1)="7","PDB",NOT(ISBLANK(Table5[[#This Row],[Section]])),"No")</f>
        <v>No</v>
      </c>
    </row>
    <row r="12169" spans="1:13" x14ac:dyDescent="0.25">
      <c r="A12169" s="130" t="s">
        <v>9609</v>
      </c>
      <c r="B12169" s="130" t="s">
        <v>17222</v>
      </c>
      <c r="C12169" s="130" t="s">
        <v>98</v>
      </c>
      <c r="D12169" s="131">
        <v>0.621</v>
      </c>
      <c r="E12169" s="132">
        <v>264</v>
      </c>
      <c r="F12169" s="132">
        <v>135</v>
      </c>
      <c r="G12169" s="126" t="s">
        <v>13727</v>
      </c>
      <c r="H12169" s="126" t="s">
        <v>20121</v>
      </c>
      <c r="I12169" s="126" t="s">
        <v>20122</v>
      </c>
      <c r="J12169" s="126" t="s">
        <v>26234</v>
      </c>
      <c r="K12169" s="9">
        <f>_xlfn.IFNA(VLOOKUP(Table5[[#This Row],[Section]],SubSill_Tier,2,FALSE),0)</f>
        <v>0</v>
      </c>
      <c r="L12169" s="9" t="str">
        <f t="shared" si="199"/>
        <v/>
      </c>
      <c r="M12169" s="205" t="str" cm="1">
        <f t="array" ref="M12169">_xlfn.IFS(NOT(ISERROR(VLOOKUP(Table5[[#This Row],[Section]],TB_notTB,1,FALSE))),"No",LEFT(Table5[[#This Row],[Section]],3)="ETB","PLS",LEFT(Table5[[#This Row],[Section]],1)="7","PDB",NOT(ISBLANK(Table5[[#This Row],[Section]])),"No")</f>
        <v>No</v>
      </c>
    </row>
    <row r="12170" spans="1:13" x14ac:dyDescent="0.25">
      <c r="A12170" s="130" t="s">
        <v>9610</v>
      </c>
      <c r="B12170" s="130" t="s">
        <v>17222</v>
      </c>
      <c r="C12170" s="130" t="s">
        <v>98</v>
      </c>
      <c r="D12170" s="131">
        <v>0.626</v>
      </c>
      <c r="E12170" s="132">
        <v>231</v>
      </c>
      <c r="F12170" s="132">
        <v>231</v>
      </c>
      <c r="G12170" s="126" t="s">
        <v>13727</v>
      </c>
      <c r="H12170" s="126" t="s">
        <v>20121</v>
      </c>
      <c r="I12170" s="126" t="s">
        <v>20122</v>
      </c>
      <c r="J12170" s="126" t="s">
        <v>26234</v>
      </c>
      <c r="K12170" s="9">
        <f>_xlfn.IFNA(VLOOKUP(Table5[[#This Row],[Section]],SubSill_Tier,2,FALSE),0)</f>
        <v>0</v>
      </c>
      <c r="L12170" s="9" t="str">
        <f t="shared" si="199"/>
        <v/>
      </c>
      <c r="M12170" s="205" t="str" cm="1">
        <f t="array" ref="M12170">_xlfn.IFS(NOT(ISERROR(VLOOKUP(Table5[[#This Row],[Section]],TB_notTB,1,FALSE))),"No",LEFT(Table5[[#This Row],[Section]],3)="ETB","PLS",LEFT(Table5[[#This Row],[Section]],1)="7","PDB",NOT(ISBLANK(Table5[[#This Row],[Section]])),"No")</f>
        <v>No</v>
      </c>
    </row>
    <row r="12171" spans="1:13" x14ac:dyDescent="0.25">
      <c r="A12171" s="130" t="s">
        <v>9611</v>
      </c>
      <c r="B12171" s="130" t="s">
        <v>3598</v>
      </c>
      <c r="C12171" s="130" t="s">
        <v>98</v>
      </c>
      <c r="D12171" s="131">
        <v>0.748</v>
      </c>
      <c r="E12171" s="132">
        <v>311</v>
      </c>
      <c r="F12171" s="132">
        <v>311</v>
      </c>
      <c r="G12171" s="126" t="s">
        <v>13727</v>
      </c>
      <c r="H12171" s="126" t="s">
        <v>20121</v>
      </c>
      <c r="I12171" s="126" t="s">
        <v>20122</v>
      </c>
      <c r="J12171" s="126" t="s">
        <v>26234</v>
      </c>
      <c r="K12171" s="9">
        <f>_xlfn.IFNA(VLOOKUP(Table5[[#This Row],[Section]],SubSill_Tier,2,FALSE),0)</f>
        <v>0</v>
      </c>
      <c r="L12171" s="9" t="str">
        <f t="shared" si="199"/>
        <v/>
      </c>
      <c r="M12171" s="205" t="str" cm="1">
        <f t="array" ref="M12171">_xlfn.IFS(NOT(ISERROR(VLOOKUP(Table5[[#This Row],[Section]],TB_notTB,1,FALSE))),"No",LEFT(Table5[[#This Row],[Section]],3)="ETB","PLS",LEFT(Table5[[#This Row],[Section]],1)="7","PDB",NOT(ISBLANK(Table5[[#This Row],[Section]])),"No")</f>
        <v>No</v>
      </c>
    </row>
    <row r="12172" spans="1:13" x14ac:dyDescent="0.25">
      <c r="A12172" s="130" t="s">
        <v>12186</v>
      </c>
      <c r="B12172" s="130" t="s">
        <v>12187</v>
      </c>
      <c r="C12172" s="130" t="s">
        <v>75</v>
      </c>
      <c r="D12172" s="131">
        <v>0.58199999999999996</v>
      </c>
      <c r="E12172" s="132">
        <v>231</v>
      </c>
      <c r="F12172" s="132">
        <v>170</v>
      </c>
      <c r="G12172" s="126" t="s">
        <v>13739</v>
      </c>
      <c r="H12172" s="126" t="s">
        <v>20181</v>
      </c>
      <c r="I12172" s="126" t="s">
        <v>13279</v>
      </c>
      <c r="J12172" s="126" t="s">
        <v>26258</v>
      </c>
      <c r="K12172" s="9">
        <f>_xlfn.IFNA(VLOOKUP(Table5[[#This Row],[Section]],SubSill_Tier,2,FALSE),0)</f>
        <v>0</v>
      </c>
      <c r="L12172" s="9" t="str">
        <f t="shared" si="199"/>
        <v/>
      </c>
      <c r="M12172" s="205" t="str" cm="1">
        <f t="array" ref="M12172">_xlfn.IFS(NOT(ISERROR(VLOOKUP(Table5[[#This Row],[Section]],TB_notTB,1,FALSE))),"No",LEFT(Table5[[#This Row],[Section]],3)="ETB","PLS",LEFT(Table5[[#This Row],[Section]],1)="7","PDB",NOT(ISBLANK(Table5[[#This Row],[Section]])),"No")</f>
        <v>No</v>
      </c>
    </row>
    <row r="12173" spans="1:13" x14ac:dyDescent="0.25">
      <c r="A12173" s="130" t="s">
        <v>12188</v>
      </c>
      <c r="B12173" s="130" t="s">
        <v>17222</v>
      </c>
      <c r="C12173" s="130" t="s">
        <v>98</v>
      </c>
      <c r="D12173" s="131">
        <v>0.69699999999999995</v>
      </c>
      <c r="E12173" s="132">
        <v>234</v>
      </c>
      <c r="F12173" s="132">
        <v>186</v>
      </c>
      <c r="G12173" s="126" t="s">
        <v>13758</v>
      </c>
      <c r="H12173" s="126" t="s">
        <v>20201</v>
      </c>
      <c r="I12173" s="126" t="s">
        <v>20202</v>
      </c>
      <c r="J12173" s="126" t="s">
        <v>26258</v>
      </c>
      <c r="K12173" s="9">
        <f>_xlfn.IFNA(VLOOKUP(Table5[[#This Row],[Section]],SubSill_Tier,2,FALSE),0)</f>
        <v>0</v>
      </c>
      <c r="L12173" s="9" t="str">
        <f t="shared" si="199"/>
        <v/>
      </c>
      <c r="M12173" s="205" t="str" cm="1">
        <f t="array" ref="M12173">_xlfn.IFS(NOT(ISERROR(VLOOKUP(Table5[[#This Row],[Section]],TB_notTB,1,FALSE))),"No",LEFT(Table5[[#This Row],[Section]],3)="ETB","PLS",LEFT(Table5[[#This Row],[Section]],1)="7","PDB",NOT(ISBLANK(Table5[[#This Row],[Section]])),"No")</f>
        <v>No</v>
      </c>
    </row>
    <row r="12174" spans="1:13" x14ac:dyDescent="0.25">
      <c r="A12174" s="130" t="s">
        <v>9612</v>
      </c>
      <c r="B12174" s="130" t="s">
        <v>12823</v>
      </c>
      <c r="C12174" s="130" t="s">
        <v>75</v>
      </c>
      <c r="D12174" s="131">
        <v>6.11</v>
      </c>
      <c r="E12174" s="132">
        <v>750</v>
      </c>
      <c r="F12174" s="132">
        <v>750</v>
      </c>
      <c r="G12174" s="126" t="s">
        <v>13724</v>
      </c>
      <c r="H12174" s="126" t="s">
        <v>21063</v>
      </c>
      <c r="I12174" s="126" t="s">
        <v>21064</v>
      </c>
      <c r="J12174" s="126" t="s">
        <v>26245</v>
      </c>
      <c r="K12174" s="9">
        <f>_xlfn.IFNA(VLOOKUP(Table5[[#This Row],[Section]],SubSill_Tier,2,FALSE),0)</f>
        <v>0</v>
      </c>
      <c r="L12174" s="9" t="str">
        <f t="shared" si="199"/>
        <v>Wall</v>
      </c>
      <c r="M12174" s="205" t="str" cm="1">
        <f t="array" ref="M12174">_xlfn.IFS(NOT(ISERROR(VLOOKUP(Table5[[#This Row],[Section]],TB_notTB,1,FALSE))),"No",LEFT(Table5[[#This Row],[Section]],3)="ETB","PLS",LEFT(Table5[[#This Row],[Section]],1)="7","PDB",NOT(ISBLANK(Table5[[#This Row],[Section]])),"No")</f>
        <v>No</v>
      </c>
    </row>
    <row r="12175" spans="1:13" x14ac:dyDescent="0.25">
      <c r="A12175" s="130" t="s">
        <v>9613</v>
      </c>
      <c r="B12175" s="130" t="s">
        <v>17222</v>
      </c>
      <c r="C12175" s="130" t="s">
        <v>98</v>
      </c>
      <c r="D12175" s="131">
        <v>0.219</v>
      </c>
      <c r="E12175" s="132">
        <v>123</v>
      </c>
      <c r="F12175" s="132">
        <v>100</v>
      </c>
      <c r="G12175" s="126" t="s">
        <v>13721</v>
      </c>
      <c r="H12175" s="126" t="s">
        <v>20121</v>
      </c>
      <c r="I12175" s="126" t="s">
        <v>20122</v>
      </c>
      <c r="J12175" s="126" t="s">
        <v>26234</v>
      </c>
      <c r="K12175" s="9">
        <f>_xlfn.IFNA(VLOOKUP(Table5[[#This Row],[Section]],SubSill_Tier,2,FALSE),0)</f>
        <v>0</v>
      </c>
      <c r="L12175" s="9" t="str">
        <f t="shared" si="199"/>
        <v/>
      </c>
      <c r="M12175" s="205" t="str" cm="1">
        <f t="array" ref="M12175">_xlfn.IFS(NOT(ISERROR(VLOOKUP(Table5[[#This Row],[Section]],TB_notTB,1,FALSE))),"No",LEFT(Table5[[#This Row],[Section]],3)="ETB","PLS",LEFT(Table5[[#This Row],[Section]],1)="7","PDB",NOT(ISBLANK(Table5[[#This Row],[Section]])),"No")</f>
        <v>No</v>
      </c>
    </row>
    <row r="12176" spans="1:13" x14ac:dyDescent="0.25">
      <c r="A12176" s="130" t="s">
        <v>9614</v>
      </c>
      <c r="B12176" s="130" t="s">
        <v>28736</v>
      </c>
      <c r="C12176" s="130" t="s">
        <v>75</v>
      </c>
      <c r="D12176" s="131">
        <v>0.45500000000000002</v>
      </c>
      <c r="E12176" s="132">
        <v>227</v>
      </c>
      <c r="F12176" s="132">
        <v>227</v>
      </c>
      <c r="G12176" s="126" t="s">
        <v>13720</v>
      </c>
      <c r="H12176" s="126" t="s">
        <v>20130</v>
      </c>
      <c r="I12176" s="126" t="s">
        <v>20131</v>
      </c>
      <c r="J12176" s="126" t="s">
        <v>26235</v>
      </c>
      <c r="K12176" s="9">
        <f>_xlfn.IFNA(VLOOKUP(Table5[[#This Row],[Section]],SubSill_Tier,2,FALSE),0)</f>
        <v>0</v>
      </c>
      <c r="L12176" s="9" t="str">
        <f t="shared" si="199"/>
        <v/>
      </c>
      <c r="M12176" s="205" t="str" cm="1">
        <f t="array" ref="M12176">_xlfn.IFS(NOT(ISERROR(VLOOKUP(Table5[[#This Row],[Section]],TB_notTB,1,FALSE))),"No",LEFT(Table5[[#This Row],[Section]],3)="ETB","PLS",LEFT(Table5[[#This Row],[Section]],1)="7","PDB",NOT(ISBLANK(Table5[[#This Row],[Section]])),"No")</f>
        <v>No</v>
      </c>
    </row>
    <row r="12177" spans="1:13" x14ac:dyDescent="0.25">
      <c r="A12177" s="130" t="s">
        <v>9615</v>
      </c>
      <c r="B12177" s="130" t="s">
        <v>12994</v>
      </c>
      <c r="C12177" s="130" t="s">
        <v>75</v>
      </c>
      <c r="D12177" s="131">
        <v>2.9620000000000002</v>
      </c>
      <c r="E12177" s="132">
        <v>1069</v>
      </c>
      <c r="F12177" s="132">
        <v>1069</v>
      </c>
      <c r="G12177" s="126" t="s">
        <v>13713</v>
      </c>
      <c r="H12177" s="126" t="s">
        <v>21056</v>
      </c>
      <c r="I12177" s="126" t="s">
        <v>21057</v>
      </c>
      <c r="J12177" s="126" t="s">
        <v>26233</v>
      </c>
      <c r="K12177" s="9">
        <f>_xlfn.IFNA(VLOOKUP(Table5[[#This Row],[Section]],SubSill_Tier,2,FALSE),0)</f>
        <v>0</v>
      </c>
      <c r="L12177" s="9" t="str">
        <f t="shared" si="199"/>
        <v>Wall</v>
      </c>
      <c r="M12177" s="205" t="str" cm="1">
        <f t="array" ref="M12177">_xlfn.IFS(NOT(ISERROR(VLOOKUP(Table5[[#This Row],[Section]],TB_notTB,1,FALSE))),"No",LEFT(Table5[[#This Row],[Section]],3)="ETB","PLS",LEFT(Table5[[#This Row],[Section]],1)="7","PDB",NOT(ISBLANK(Table5[[#This Row],[Section]])),"No")</f>
        <v>No</v>
      </c>
    </row>
    <row r="12178" spans="1:13" x14ac:dyDescent="0.25">
      <c r="A12178" s="130" t="s">
        <v>9616</v>
      </c>
      <c r="B12178" s="130" t="s">
        <v>17222</v>
      </c>
      <c r="C12178" s="130" t="s">
        <v>98</v>
      </c>
      <c r="D12178" s="131">
        <v>0.58899999999999997</v>
      </c>
      <c r="E12178" s="132">
        <v>134</v>
      </c>
      <c r="F12178" s="132">
        <v>134</v>
      </c>
      <c r="G12178" s="126" t="s">
        <v>13750</v>
      </c>
      <c r="H12178" s="126" t="s">
        <v>20121</v>
      </c>
      <c r="I12178" s="126" t="s">
        <v>20122</v>
      </c>
      <c r="J12178" s="126" t="s">
        <v>26234</v>
      </c>
      <c r="K12178" s="9">
        <f>_xlfn.IFNA(VLOOKUP(Table5[[#This Row],[Section]],SubSill_Tier,2,FALSE),0)</f>
        <v>0</v>
      </c>
      <c r="L12178" s="9" t="str">
        <f t="shared" si="199"/>
        <v/>
      </c>
      <c r="M12178" s="205" t="str" cm="1">
        <f t="array" ref="M12178">_xlfn.IFS(NOT(ISERROR(VLOOKUP(Table5[[#This Row],[Section]],TB_notTB,1,FALSE))),"No",LEFT(Table5[[#This Row],[Section]],3)="ETB","PLS",LEFT(Table5[[#This Row],[Section]],1)="7","PDB",NOT(ISBLANK(Table5[[#This Row],[Section]])),"No")</f>
        <v>No</v>
      </c>
    </row>
    <row r="12179" spans="1:13" x14ac:dyDescent="0.25">
      <c r="A12179" s="130" t="s">
        <v>9617</v>
      </c>
      <c r="B12179" s="130" t="s">
        <v>17222</v>
      </c>
      <c r="C12179" s="130" t="s">
        <v>75</v>
      </c>
      <c r="D12179" s="131">
        <v>4.3959999999999999</v>
      </c>
      <c r="E12179" s="132">
        <v>470</v>
      </c>
      <c r="F12179" s="132">
        <v>470</v>
      </c>
      <c r="G12179" s="126" t="s">
        <v>13724</v>
      </c>
      <c r="H12179" s="126" t="s">
        <v>20132</v>
      </c>
      <c r="I12179" s="126" t="s">
        <v>20133</v>
      </c>
      <c r="J12179" s="126" t="s">
        <v>26234</v>
      </c>
      <c r="K12179" s="9">
        <f>_xlfn.IFNA(VLOOKUP(Table5[[#This Row],[Section]],SubSill_Tier,2,FALSE),0)</f>
        <v>0</v>
      </c>
      <c r="L12179" s="9" t="str">
        <f t="shared" si="199"/>
        <v/>
      </c>
      <c r="M12179" s="205" t="str" cm="1">
        <f t="array" ref="M12179">_xlfn.IFS(NOT(ISERROR(VLOOKUP(Table5[[#This Row],[Section]],TB_notTB,1,FALSE))),"No",LEFT(Table5[[#This Row],[Section]],3)="ETB","PLS",LEFT(Table5[[#This Row],[Section]],1)="7","PDB",NOT(ISBLANK(Table5[[#This Row],[Section]])),"No")</f>
        <v>No</v>
      </c>
    </row>
    <row r="12180" spans="1:13" x14ac:dyDescent="0.25">
      <c r="A12180" s="130" t="s">
        <v>9618</v>
      </c>
      <c r="B12180" s="130" t="s">
        <v>12824</v>
      </c>
      <c r="C12180" s="130" t="s">
        <v>75</v>
      </c>
      <c r="D12180" s="131">
        <v>6.6580000000000004</v>
      </c>
      <c r="E12180" s="132">
        <v>827</v>
      </c>
      <c r="F12180" s="132">
        <v>827</v>
      </c>
      <c r="G12180" s="126" t="s">
        <v>13724</v>
      </c>
      <c r="H12180" s="126" t="s">
        <v>21063</v>
      </c>
      <c r="I12180" s="126" t="s">
        <v>21064</v>
      </c>
      <c r="J12180" s="126" t="s">
        <v>26245</v>
      </c>
      <c r="K12180" s="9">
        <f>_xlfn.IFNA(VLOOKUP(Table5[[#This Row],[Section]],SubSill_Tier,2,FALSE),0)</f>
        <v>0</v>
      </c>
      <c r="L12180" s="9" t="str">
        <f t="shared" si="199"/>
        <v>Wall</v>
      </c>
      <c r="M12180" s="205" t="str" cm="1">
        <f t="array" ref="M12180">_xlfn.IFS(NOT(ISERROR(VLOOKUP(Table5[[#This Row],[Section]],TB_notTB,1,FALSE))),"No",LEFT(Table5[[#This Row],[Section]],3)="ETB","PLS",LEFT(Table5[[#This Row],[Section]],1)="7","PDB",NOT(ISBLANK(Table5[[#This Row],[Section]])),"No")</f>
        <v>No</v>
      </c>
    </row>
    <row r="12181" spans="1:13" x14ac:dyDescent="0.25">
      <c r="A12181" s="130" t="s">
        <v>9619</v>
      </c>
      <c r="B12181" s="130" t="s">
        <v>9620</v>
      </c>
      <c r="C12181" s="130" t="s">
        <v>75</v>
      </c>
      <c r="D12181" s="131">
        <v>8.5999999999999993E-2</v>
      </c>
      <c r="E12181" s="132">
        <v>100</v>
      </c>
      <c r="F12181" s="132">
        <v>100</v>
      </c>
      <c r="G12181" s="126" t="s">
        <v>13719</v>
      </c>
      <c r="H12181" s="126" t="s">
        <v>20128</v>
      </c>
      <c r="I12181" s="126" t="s">
        <v>20129</v>
      </c>
      <c r="J12181" s="126" t="s">
        <v>26235</v>
      </c>
      <c r="K12181" s="9">
        <f>_xlfn.IFNA(VLOOKUP(Table5[[#This Row],[Section]],SubSill_Tier,2,FALSE),0)</f>
        <v>0</v>
      </c>
      <c r="L12181" s="9" t="str">
        <f t="shared" si="199"/>
        <v/>
      </c>
      <c r="M12181" s="205" t="str" cm="1">
        <f t="array" ref="M12181">_xlfn.IFS(NOT(ISERROR(VLOOKUP(Table5[[#This Row],[Section]],TB_notTB,1,FALSE))),"No",LEFT(Table5[[#This Row],[Section]],3)="ETB","PLS",LEFT(Table5[[#This Row],[Section]],1)="7","PDB",NOT(ISBLANK(Table5[[#This Row],[Section]])),"No")</f>
        <v>No</v>
      </c>
    </row>
    <row r="12182" spans="1:13" x14ac:dyDescent="0.25">
      <c r="A12182" s="130" t="s">
        <v>9621</v>
      </c>
      <c r="B12182" s="130" t="s">
        <v>9622</v>
      </c>
      <c r="C12182" s="130" t="s">
        <v>75</v>
      </c>
      <c r="D12182" s="131">
        <v>0.11600000000000001</v>
      </c>
      <c r="E12182" s="132">
        <v>100</v>
      </c>
      <c r="F12182" s="132">
        <v>100</v>
      </c>
      <c r="G12182" s="126" t="s">
        <v>13719</v>
      </c>
      <c r="H12182" s="126" t="s">
        <v>20128</v>
      </c>
      <c r="I12182" s="126" t="s">
        <v>20129</v>
      </c>
      <c r="J12182" s="126" t="s">
        <v>26235</v>
      </c>
      <c r="K12182" s="9">
        <f>_xlfn.IFNA(VLOOKUP(Table5[[#This Row],[Section]],SubSill_Tier,2,FALSE),0)</f>
        <v>0</v>
      </c>
      <c r="L12182" s="9" t="str">
        <f t="shared" si="199"/>
        <v/>
      </c>
      <c r="M12182" s="205" t="str" cm="1">
        <f t="array" ref="M12182">_xlfn.IFS(NOT(ISERROR(VLOOKUP(Table5[[#This Row],[Section]],TB_notTB,1,FALSE))),"No",LEFT(Table5[[#This Row],[Section]],3)="ETB","PLS",LEFT(Table5[[#This Row],[Section]],1)="7","PDB",NOT(ISBLANK(Table5[[#This Row],[Section]])),"No")</f>
        <v>No</v>
      </c>
    </row>
    <row r="12183" spans="1:13" x14ac:dyDescent="0.25">
      <c r="A12183" s="130" t="s">
        <v>9623</v>
      </c>
      <c r="B12183" s="130" t="s">
        <v>9624</v>
      </c>
      <c r="C12183" s="130" t="s">
        <v>75</v>
      </c>
      <c r="D12183" s="131">
        <v>0.13500000000000001</v>
      </c>
      <c r="E12183" s="132">
        <v>100</v>
      </c>
      <c r="F12183" s="132">
        <v>100</v>
      </c>
      <c r="G12183" s="126" t="s">
        <v>13719</v>
      </c>
      <c r="H12183" s="126" t="s">
        <v>20128</v>
      </c>
      <c r="I12183" s="126" t="s">
        <v>20129</v>
      </c>
      <c r="J12183" s="126" t="s">
        <v>26235</v>
      </c>
      <c r="K12183" s="9">
        <f>_xlfn.IFNA(VLOOKUP(Table5[[#This Row],[Section]],SubSill_Tier,2,FALSE),0)</f>
        <v>0</v>
      </c>
      <c r="L12183" s="9" t="str">
        <f t="shared" si="199"/>
        <v/>
      </c>
      <c r="M12183" s="205" t="str" cm="1">
        <f t="array" ref="M12183">_xlfn.IFS(NOT(ISERROR(VLOOKUP(Table5[[#This Row],[Section]],TB_notTB,1,FALSE))),"No",LEFT(Table5[[#This Row],[Section]],3)="ETB","PLS",LEFT(Table5[[#This Row],[Section]],1)="7","PDB",NOT(ISBLANK(Table5[[#This Row],[Section]])),"No")</f>
        <v>No</v>
      </c>
    </row>
    <row r="12184" spans="1:13" x14ac:dyDescent="0.25">
      <c r="A12184" s="130" t="s">
        <v>9625</v>
      </c>
      <c r="B12184" s="130" t="s">
        <v>9626</v>
      </c>
      <c r="C12184" s="130" t="s">
        <v>75</v>
      </c>
      <c r="D12184" s="131">
        <v>0.191</v>
      </c>
      <c r="E12184" s="132">
        <v>104</v>
      </c>
      <c r="F12184" s="132">
        <v>104</v>
      </c>
      <c r="G12184" s="126" t="s">
        <v>13719</v>
      </c>
      <c r="H12184" s="126" t="s">
        <v>20128</v>
      </c>
      <c r="I12184" s="126" t="s">
        <v>20129</v>
      </c>
      <c r="J12184" s="126" t="s">
        <v>26235</v>
      </c>
      <c r="K12184" s="9">
        <f>_xlfn.IFNA(VLOOKUP(Table5[[#This Row],[Section]],SubSill_Tier,2,FALSE),0)</f>
        <v>0</v>
      </c>
      <c r="L12184" s="9" t="str">
        <f t="shared" si="199"/>
        <v/>
      </c>
      <c r="M12184" s="205" t="str" cm="1">
        <f t="array" ref="M12184">_xlfn.IFS(NOT(ISERROR(VLOOKUP(Table5[[#This Row],[Section]],TB_notTB,1,FALSE))),"No",LEFT(Table5[[#This Row],[Section]],3)="ETB","PLS",LEFT(Table5[[#This Row],[Section]],1)="7","PDB",NOT(ISBLANK(Table5[[#This Row],[Section]])),"No")</f>
        <v>No</v>
      </c>
    </row>
    <row r="12185" spans="1:13" x14ac:dyDescent="0.25">
      <c r="A12185" s="130" t="s">
        <v>9627</v>
      </c>
      <c r="B12185" s="130" t="s">
        <v>9628</v>
      </c>
      <c r="C12185" s="130" t="s">
        <v>75</v>
      </c>
      <c r="D12185" s="131">
        <v>0.184</v>
      </c>
      <c r="E12185" s="132">
        <v>100</v>
      </c>
      <c r="F12185" s="132">
        <v>100</v>
      </c>
      <c r="G12185" s="126" t="s">
        <v>13719</v>
      </c>
      <c r="H12185" s="126" t="s">
        <v>20128</v>
      </c>
      <c r="I12185" s="126" t="s">
        <v>20129</v>
      </c>
      <c r="J12185" s="126" t="s">
        <v>26235</v>
      </c>
      <c r="K12185" s="9">
        <f>_xlfn.IFNA(VLOOKUP(Table5[[#This Row],[Section]],SubSill_Tier,2,FALSE),0)</f>
        <v>0</v>
      </c>
      <c r="L12185" s="9" t="str">
        <f t="shared" si="199"/>
        <v/>
      </c>
      <c r="M12185" s="205" t="str" cm="1">
        <f t="array" ref="M12185">_xlfn.IFS(NOT(ISERROR(VLOOKUP(Table5[[#This Row],[Section]],TB_notTB,1,FALSE))),"No",LEFT(Table5[[#This Row],[Section]],3)="ETB","PLS",LEFT(Table5[[#This Row],[Section]],1)="7","PDB",NOT(ISBLANK(Table5[[#This Row],[Section]])),"No")</f>
        <v>No</v>
      </c>
    </row>
    <row r="12186" spans="1:13" x14ac:dyDescent="0.25">
      <c r="A12186" s="130" t="s">
        <v>9629</v>
      </c>
      <c r="B12186" s="130" t="s">
        <v>9630</v>
      </c>
      <c r="C12186" s="130" t="s">
        <v>75</v>
      </c>
      <c r="D12186" s="131">
        <v>1.07</v>
      </c>
      <c r="E12186" s="132">
        <v>254</v>
      </c>
      <c r="F12186" s="132">
        <v>254</v>
      </c>
      <c r="G12186" s="126" t="s">
        <v>13725</v>
      </c>
      <c r="H12186" s="126" t="s">
        <v>20134</v>
      </c>
      <c r="I12186" s="126" t="s">
        <v>20135</v>
      </c>
      <c r="J12186" s="126" t="s">
        <v>26235</v>
      </c>
      <c r="K12186" s="9">
        <f>_xlfn.IFNA(VLOOKUP(Table5[[#This Row],[Section]],SubSill_Tier,2,FALSE),0)</f>
        <v>0</v>
      </c>
      <c r="L12186" s="9" t="str">
        <f t="shared" si="199"/>
        <v/>
      </c>
      <c r="M12186" s="205" t="str" cm="1">
        <f t="array" ref="M12186">_xlfn.IFS(NOT(ISERROR(VLOOKUP(Table5[[#This Row],[Section]],TB_notTB,1,FALSE))),"No",LEFT(Table5[[#This Row],[Section]],3)="ETB","PLS",LEFT(Table5[[#This Row],[Section]],1)="7","PDB",NOT(ISBLANK(Table5[[#This Row],[Section]])),"No")</f>
        <v>No</v>
      </c>
    </row>
    <row r="12187" spans="1:13" x14ac:dyDescent="0.25">
      <c r="A12187" s="130" t="s">
        <v>9631</v>
      </c>
      <c r="B12187" s="130" t="s">
        <v>9632</v>
      </c>
      <c r="C12187" s="130" t="s">
        <v>75</v>
      </c>
      <c r="D12187" s="131">
        <v>0.14599999999999999</v>
      </c>
      <c r="E12187" s="132">
        <v>100</v>
      </c>
      <c r="F12187" s="132">
        <v>100</v>
      </c>
      <c r="G12187" s="126" t="s">
        <v>13719</v>
      </c>
      <c r="H12187" s="126" t="s">
        <v>20128</v>
      </c>
      <c r="I12187" s="126" t="s">
        <v>20129</v>
      </c>
      <c r="J12187" s="126" t="s">
        <v>26235</v>
      </c>
      <c r="K12187" s="9">
        <f>_xlfn.IFNA(VLOOKUP(Table5[[#This Row],[Section]],SubSill_Tier,2,FALSE),0)</f>
        <v>0</v>
      </c>
      <c r="L12187" s="9" t="str">
        <f t="shared" si="199"/>
        <v/>
      </c>
      <c r="M12187" s="205" t="str" cm="1">
        <f t="array" ref="M12187">_xlfn.IFS(NOT(ISERROR(VLOOKUP(Table5[[#This Row],[Section]],TB_notTB,1,FALSE))),"No",LEFT(Table5[[#This Row],[Section]],3)="ETB","PLS",LEFT(Table5[[#This Row],[Section]],1)="7","PDB",NOT(ISBLANK(Table5[[#This Row],[Section]])),"No")</f>
        <v>No</v>
      </c>
    </row>
    <row r="12188" spans="1:13" x14ac:dyDescent="0.25">
      <c r="A12188" s="130" t="s">
        <v>16982</v>
      </c>
      <c r="B12188" s="130" t="s">
        <v>16983</v>
      </c>
      <c r="C12188" s="130" t="s">
        <v>75</v>
      </c>
      <c r="D12188" s="131">
        <v>6.8000000000000005E-2</v>
      </c>
      <c r="E12188" s="132">
        <v>100</v>
      </c>
      <c r="F12188" s="132">
        <v>100</v>
      </c>
      <c r="G12188" s="126" t="s">
        <v>14884</v>
      </c>
      <c r="H12188" s="126" t="s">
        <v>21146</v>
      </c>
      <c r="I12188" s="126" t="s">
        <v>22101</v>
      </c>
      <c r="J12188" s="126" t="s">
        <v>26278</v>
      </c>
      <c r="K12188" s="9">
        <f>_xlfn.IFNA(VLOOKUP(Table5[[#This Row],[Section]],SubSill_Tier,2,FALSE),0)</f>
        <v>0</v>
      </c>
      <c r="L12188" s="9" t="str">
        <f t="shared" si="199"/>
        <v/>
      </c>
      <c r="M12188" s="205" t="str" cm="1">
        <f t="array" ref="M12188">_xlfn.IFS(NOT(ISERROR(VLOOKUP(Table5[[#This Row],[Section]],TB_notTB,1,FALSE))),"No",LEFT(Table5[[#This Row],[Section]],3)="ETB","PLS",LEFT(Table5[[#This Row],[Section]],1)="7","PDB",NOT(ISBLANK(Table5[[#This Row],[Section]])),"No")</f>
        <v>No</v>
      </c>
    </row>
    <row r="12189" spans="1:13" x14ac:dyDescent="0.25">
      <c r="A12189" s="130" t="s">
        <v>12189</v>
      </c>
      <c r="B12189" s="130" t="s">
        <v>24313</v>
      </c>
      <c r="C12189" s="130" t="s">
        <v>98</v>
      </c>
      <c r="D12189" s="131">
        <v>0.58399999999999996</v>
      </c>
      <c r="E12189" s="132">
        <v>226</v>
      </c>
      <c r="F12189" s="132">
        <v>179</v>
      </c>
      <c r="G12189" s="126" t="s">
        <v>13739</v>
      </c>
      <c r="H12189" s="126" t="s">
        <v>20181</v>
      </c>
      <c r="I12189" s="126" t="s">
        <v>13279</v>
      </c>
      <c r="J12189" s="126" t="s">
        <v>26258</v>
      </c>
      <c r="K12189" s="9">
        <f>_xlfn.IFNA(VLOOKUP(Table5[[#This Row],[Section]],SubSill_Tier,2,FALSE),0)</f>
        <v>0</v>
      </c>
      <c r="L12189" s="9" t="str">
        <f t="shared" si="199"/>
        <v/>
      </c>
      <c r="M12189" s="205" t="str" cm="1">
        <f t="array" ref="M12189">_xlfn.IFS(NOT(ISERROR(VLOOKUP(Table5[[#This Row],[Section]],TB_notTB,1,FALSE))),"No",LEFT(Table5[[#This Row],[Section]],3)="ETB","PLS",LEFT(Table5[[#This Row],[Section]],1)="7","PDB",NOT(ISBLANK(Table5[[#This Row],[Section]])),"No")</f>
        <v>No</v>
      </c>
    </row>
    <row r="12190" spans="1:13" x14ac:dyDescent="0.25">
      <c r="A12190" s="130" t="s">
        <v>12190</v>
      </c>
      <c r="B12190" s="130" t="s">
        <v>21519</v>
      </c>
      <c r="C12190" s="130" t="s">
        <v>75</v>
      </c>
      <c r="D12190" s="131">
        <v>0.59099999999999997</v>
      </c>
      <c r="E12190" s="132">
        <v>231</v>
      </c>
      <c r="F12190" s="132">
        <v>176</v>
      </c>
      <c r="G12190" s="126" t="s">
        <v>13739</v>
      </c>
      <c r="H12190" s="126" t="s">
        <v>20181</v>
      </c>
      <c r="I12190" s="126" t="s">
        <v>13279</v>
      </c>
      <c r="J12190" s="126" t="s">
        <v>26258</v>
      </c>
      <c r="K12190" s="9">
        <f>_xlfn.IFNA(VLOOKUP(Table5[[#This Row],[Section]],SubSill_Tier,2,FALSE),0)</f>
        <v>0</v>
      </c>
      <c r="L12190" s="9" t="str">
        <f t="shared" si="199"/>
        <v/>
      </c>
      <c r="M12190" s="205" t="str" cm="1">
        <f t="array" ref="M12190">_xlfn.IFS(NOT(ISERROR(VLOOKUP(Table5[[#This Row],[Section]],TB_notTB,1,FALSE))),"No",LEFT(Table5[[#This Row],[Section]],3)="ETB","PLS",LEFT(Table5[[#This Row],[Section]],1)="7","PDB",NOT(ISBLANK(Table5[[#This Row],[Section]])),"No")</f>
        <v>No</v>
      </c>
    </row>
    <row r="12191" spans="1:13" x14ac:dyDescent="0.25">
      <c r="A12191" s="130" t="s">
        <v>9633</v>
      </c>
      <c r="B12191" s="130" t="s">
        <v>12825</v>
      </c>
      <c r="C12191" s="130" t="s">
        <v>75</v>
      </c>
      <c r="D12191" s="131">
        <v>0.56399999999999995</v>
      </c>
      <c r="E12191" s="132">
        <v>195</v>
      </c>
      <c r="F12191" s="132">
        <v>100</v>
      </c>
      <c r="G12191" s="126" t="s">
        <v>13713</v>
      </c>
      <c r="H12191" s="126" t="s">
        <v>21056</v>
      </c>
      <c r="I12191" s="126" t="s">
        <v>21057</v>
      </c>
      <c r="J12191" s="126" t="s">
        <v>26233</v>
      </c>
      <c r="K12191" s="9">
        <f>_xlfn.IFNA(VLOOKUP(Table5[[#This Row],[Section]],SubSill_Tier,2,FALSE),0)</f>
        <v>0</v>
      </c>
      <c r="L12191" s="9" t="str">
        <f t="shared" si="199"/>
        <v>Wall</v>
      </c>
      <c r="M12191" s="205" t="str" cm="1">
        <f t="array" ref="M12191">_xlfn.IFS(NOT(ISERROR(VLOOKUP(Table5[[#This Row],[Section]],TB_notTB,1,FALSE))),"No",LEFT(Table5[[#This Row],[Section]],3)="ETB","PLS",LEFT(Table5[[#This Row],[Section]],1)="7","PDB",NOT(ISBLANK(Table5[[#This Row],[Section]])),"No")</f>
        <v>No</v>
      </c>
    </row>
    <row r="12192" spans="1:13" x14ac:dyDescent="0.25">
      <c r="A12192" s="130" t="s">
        <v>9634</v>
      </c>
      <c r="B12192" s="130" t="s">
        <v>12826</v>
      </c>
      <c r="C12192" s="130" t="s">
        <v>75</v>
      </c>
      <c r="D12192" s="131">
        <v>0.28699999999999998</v>
      </c>
      <c r="E12192" s="132">
        <v>169</v>
      </c>
      <c r="F12192" s="132">
        <v>100</v>
      </c>
      <c r="G12192" s="126" t="s">
        <v>13713</v>
      </c>
      <c r="H12192" s="126" t="s">
        <v>21056</v>
      </c>
      <c r="I12192" s="126" t="s">
        <v>21057</v>
      </c>
      <c r="J12192" s="126" t="s">
        <v>26233</v>
      </c>
      <c r="K12192" s="9">
        <f>_xlfn.IFNA(VLOOKUP(Table5[[#This Row],[Section]],SubSill_Tier,2,FALSE),0)</f>
        <v>0</v>
      </c>
      <c r="L12192" s="9" t="str">
        <f t="shared" si="199"/>
        <v>Wall</v>
      </c>
      <c r="M12192" s="205" t="str" cm="1">
        <f t="array" ref="M12192">_xlfn.IFS(NOT(ISERROR(VLOOKUP(Table5[[#This Row],[Section]],TB_notTB,1,FALSE))),"No",LEFT(Table5[[#This Row],[Section]],3)="ETB","PLS",LEFT(Table5[[#This Row],[Section]],1)="7","PDB",NOT(ISBLANK(Table5[[#This Row],[Section]])),"No")</f>
        <v>No</v>
      </c>
    </row>
    <row r="12193" spans="1:13" x14ac:dyDescent="0.25">
      <c r="A12193" s="130" t="s">
        <v>9635</v>
      </c>
      <c r="B12193" s="130" t="s">
        <v>28737</v>
      </c>
      <c r="C12193" s="130" t="s">
        <v>75</v>
      </c>
      <c r="D12193" s="131">
        <v>0.221</v>
      </c>
      <c r="E12193" s="132">
        <v>110</v>
      </c>
      <c r="F12193" s="132">
        <v>110</v>
      </c>
      <c r="G12193" s="126" t="s">
        <v>13722</v>
      </c>
      <c r="H12193" s="126" t="s">
        <v>21061</v>
      </c>
      <c r="I12193" s="126" t="s">
        <v>21062</v>
      </c>
      <c r="J12193" s="126" t="s">
        <v>26233</v>
      </c>
      <c r="K12193" s="9">
        <f>_xlfn.IFNA(VLOOKUP(Table5[[#This Row],[Section]],SubSill_Tier,2,FALSE),0)</f>
        <v>0</v>
      </c>
      <c r="L12193" s="9" t="str">
        <f t="shared" si="199"/>
        <v/>
      </c>
      <c r="M12193" s="205" t="str" cm="1">
        <f t="array" ref="M12193">_xlfn.IFS(NOT(ISERROR(VLOOKUP(Table5[[#This Row],[Section]],TB_notTB,1,FALSE))),"No",LEFT(Table5[[#This Row],[Section]],3)="ETB","PLS",LEFT(Table5[[#This Row],[Section]],1)="7","PDB",NOT(ISBLANK(Table5[[#This Row],[Section]])),"No")</f>
        <v>No</v>
      </c>
    </row>
    <row r="12194" spans="1:13" x14ac:dyDescent="0.25">
      <c r="A12194" s="130" t="s">
        <v>9636</v>
      </c>
      <c r="B12194" s="130" t="s">
        <v>17222</v>
      </c>
      <c r="C12194" s="130" t="s">
        <v>98</v>
      </c>
      <c r="D12194" s="131">
        <v>1.0149999999999999</v>
      </c>
      <c r="E12194" s="132">
        <v>258</v>
      </c>
      <c r="F12194" s="132">
        <v>258</v>
      </c>
      <c r="G12194" s="126" t="s">
        <v>13750</v>
      </c>
      <c r="H12194" s="126" t="s">
        <v>20121</v>
      </c>
      <c r="I12194" s="126" t="s">
        <v>20122</v>
      </c>
      <c r="J12194" s="126" t="s">
        <v>26234</v>
      </c>
      <c r="K12194" s="9">
        <f>_xlfn.IFNA(VLOOKUP(Table5[[#This Row],[Section]],SubSill_Tier,2,FALSE),0)</f>
        <v>0</v>
      </c>
      <c r="L12194" s="9" t="str">
        <f t="shared" si="199"/>
        <v/>
      </c>
      <c r="M12194" s="205" t="str" cm="1">
        <f t="array" ref="M12194">_xlfn.IFS(NOT(ISERROR(VLOOKUP(Table5[[#This Row],[Section]],TB_notTB,1,FALSE))),"No",LEFT(Table5[[#This Row],[Section]],3)="ETB","PLS",LEFT(Table5[[#This Row],[Section]],1)="7","PDB",NOT(ISBLANK(Table5[[#This Row],[Section]])),"No")</f>
        <v>No</v>
      </c>
    </row>
    <row r="12195" spans="1:13" x14ac:dyDescent="0.25">
      <c r="A12195" s="130" t="s">
        <v>9637</v>
      </c>
      <c r="B12195" s="130" t="s">
        <v>12827</v>
      </c>
      <c r="C12195" s="130" t="s">
        <v>75</v>
      </c>
      <c r="D12195" s="131">
        <v>2.0219999999999998</v>
      </c>
      <c r="E12195" s="132">
        <v>633</v>
      </c>
      <c r="F12195" s="132">
        <v>633</v>
      </c>
      <c r="G12195" s="126" t="s">
        <v>13724</v>
      </c>
      <c r="H12195" s="126" t="s">
        <v>21063</v>
      </c>
      <c r="I12195" s="126" t="s">
        <v>21064</v>
      </c>
      <c r="J12195" s="126" t="s">
        <v>26233</v>
      </c>
      <c r="K12195" s="9">
        <f>_xlfn.IFNA(VLOOKUP(Table5[[#This Row],[Section]],SubSill_Tier,2,FALSE),0)</f>
        <v>0</v>
      </c>
      <c r="L12195" s="9" t="str">
        <f t="shared" si="199"/>
        <v>Wall</v>
      </c>
      <c r="M12195" s="205" t="str" cm="1">
        <f t="array" ref="M12195">_xlfn.IFS(NOT(ISERROR(VLOOKUP(Table5[[#This Row],[Section]],TB_notTB,1,FALSE))),"No",LEFT(Table5[[#This Row],[Section]],3)="ETB","PLS",LEFT(Table5[[#This Row],[Section]],1)="7","PDB",NOT(ISBLANK(Table5[[#This Row],[Section]])),"No")</f>
        <v>No</v>
      </c>
    </row>
    <row r="12196" spans="1:13" x14ac:dyDescent="0.25">
      <c r="A12196" s="130" t="s">
        <v>9638</v>
      </c>
      <c r="B12196" s="130" t="s">
        <v>12828</v>
      </c>
      <c r="C12196" s="130" t="s">
        <v>75</v>
      </c>
      <c r="D12196" s="131">
        <v>0.52700000000000002</v>
      </c>
      <c r="E12196" s="132">
        <v>190</v>
      </c>
      <c r="F12196" s="132">
        <v>190</v>
      </c>
      <c r="G12196" s="126" t="s">
        <v>13724</v>
      </c>
      <c r="H12196" s="126" t="s">
        <v>21063</v>
      </c>
      <c r="I12196" s="126" t="s">
        <v>21064</v>
      </c>
      <c r="J12196" s="126" t="s">
        <v>26233</v>
      </c>
      <c r="K12196" s="9">
        <f>_xlfn.IFNA(VLOOKUP(Table5[[#This Row],[Section]],SubSill_Tier,2,FALSE),0)</f>
        <v>0</v>
      </c>
      <c r="L12196" s="9" t="str">
        <f t="shared" si="199"/>
        <v>Wall</v>
      </c>
      <c r="M12196" s="205" t="str" cm="1">
        <f t="array" ref="M12196">_xlfn.IFS(NOT(ISERROR(VLOOKUP(Table5[[#This Row],[Section]],TB_notTB,1,FALSE))),"No",LEFT(Table5[[#This Row],[Section]],3)="ETB","PLS",LEFT(Table5[[#This Row],[Section]],1)="7","PDB",NOT(ISBLANK(Table5[[#This Row],[Section]])),"No")</f>
        <v>No</v>
      </c>
    </row>
    <row r="12197" spans="1:13" x14ac:dyDescent="0.25">
      <c r="A12197" s="130" t="s">
        <v>9639</v>
      </c>
      <c r="B12197" s="130" t="s">
        <v>28738</v>
      </c>
      <c r="C12197" s="130" t="s">
        <v>75</v>
      </c>
      <c r="D12197" s="131">
        <v>0.42499999999999999</v>
      </c>
      <c r="E12197" s="132">
        <v>110</v>
      </c>
      <c r="F12197" s="132">
        <v>110</v>
      </c>
      <c r="G12197" s="126" t="s">
        <v>13719</v>
      </c>
      <c r="H12197" s="126" t="s">
        <v>20128</v>
      </c>
      <c r="I12197" s="126" t="s">
        <v>20129</v>
      </c>
      <c r="J12197" s="126" t="s">
        <v>26235</v>
      </c>
      <c r="K12197" s="9">
        <f>_xlfn.IFNA(VLOOKUP(Table5[[#This Row],[Section]],SubSill_Tier,2,FALSE),0)</f>
        <v>0</v>
      </c>
      <c r="L12197" s="9" t="str">
        <f t="shared" si="199"/>
        <v/>
      </c>
      <c r="M12197" s="205" t="str" cm="1">
        <f t="array" ref="M12197">_xlfn.IFS(NOT(ISERROR(VLOOKUP(Table5[[#This Row],[Section]],TB_notTB,1,FALSE))),"No",LEFT(Table5[[#This Row],[Section]],3)="ETB","PLS",LEFT(Table5[[#This Row],[Section]],1)="7","PDB",NOT(ISBLANK(Table5[[#This Row],[Section]])),"No")</f>
        <v>No</v>
      </c>
    </row>
    <row r="12198" spans="1:13" x14ac:dyDescent="0.25">
      <c r="A12198" s="130" t="s">
        <v>12995</v>
      </c>
      <c r="B12198" s="130" t="s">
        <v>29254</v>
      </c>
      <c r="C12198" s="130" t="s">
        <v>75</v>
      </c>
      <c r="D12198" s="131">
        <v>1.6870000000000001</v>
      </c>
      <c r="E12198" s="132">
        <v>260</v>
      </c>
      <c r="F12198" s="132">
        <v>260</v>
      </c>
      <c r="G12198" s="126" t="s">
        <v>13724</v>
      </c>
      <c r="H12198" s="126" t="s">
        <v>21063</v>
      </c>
      <c r="I12198" s="126" t="s">
        <v>21064</v>
      </c>
      <c r="J12198" s="126" t="s">
        <v>26233</v>
      </c>
      <c r="K12198" s="9">
        <f>_xlfn.IFNA(VLOOKUP(Table5[[#This Row],[Section]],SubSill_Tier,2,FALSE),0)</f>
        <v>0</v>
      </c>
      <c r="L12198" s="9" t="str">
        <f t="shared" si="199"/>
        <v>Wall</v>
      </c>
      <c r="M12198" s="205" t="str" cm="1">
        <f t="array" ref="M12198">_xlfn.IFS(NOT(ISERROR(VLOOKUP(Table5[[#This Row],[Section]],TB_notTB,1,FALSE))),"No",LEFT(Table5[[#This Row],[Section]],3)="ETB","PLS",LEFT(Table5[[#This Row],[Section]],1)="7","PDB",NOT(ISBLANK(Table5[[#This Row],[Section]])),"No")</f>
        <v>No</v>
      </c>
    </row>
    <row r="12199" spans="1:13" x14ac:dyDescent="0.25">
      <c r="A12199" s="130" t="s">
        <v>9640</v>
      </c>
      <c r="B12199" s="130" t="s">
        <v>17222</v>
      </c>
      <c r="C12199" s="130" t="s">
        <v>98</v>
      </c>
      <c r="D12199" s="131">
        <v>1.407</v>
      </c>
      <c r="E12199" s="132">
        <v>297</v>
      </c>
      <c r="F12199" s="132">
        <v>297</v>
      </c>
      <c r="G12199" s="126" t="s">
        <v>13724</v>
      </c>
      <c r="H12199" s="126" t="s">
        <v>20186</v>
      </c>
      <c r="I12199" s="126" t="s">
        <v>22099</v>
      </c>
      <c r="J12199" s="126" t="s">
        <v>26234</v>
      </c>
      <c r="K12199" s="9">
        <f>_xlfn.IFNA(VLOOKUP(Table5[[#This Row],[Section]],SubSill_Tier,2,FALSE),0)</f>
        <v>0</v>
      </c>
      <c r="L12199" s="9" t="str">
        <f t="shared" si="199"/>
        <v/>
      </c>
      <c r="M12199" s="205" t="str" cm="1">
        <f t="array" ref="M12199">_xlfn.IFS(NOT(ISERROR(VLOOKUP(Table5[[#This Row],[Section]],TB_notTB,1,FALSE))),"No",LEFT(Table5[[#This Row],[Section]],3)="ETB","PLS",LEFT(Table5[[#This Row],[Section]],1)="7","PDB",NOT(ISBLANK(Table5[[#This Row],[Section]])),"No")</f>
        <v>No</v>
      </c>
    </row>
    <row r="12200" spans="1:13" x14ac:dyDescent="0.25">
      <c r="A12200" s="130" t="s">
        <v>9641</v>
      </c>
      <c r="B12200" s="130" t="s">
        <v>12829</v>
      </c>
      <c r="C12200" s="130" t="s">
        <v>75</v>
      </c>
      <c r="D12200" s="131">
        <v>1.208</v>
      </c>
      <c r="E12200" s="132">
        <v>282</v>
      </c>
      <c r="F12200" s="132">
        <v>100</v>
      </c>
      <c r="G12200" s="126" t="s">
        <v>13724</v>
      </c>
      <c r="H12200" s="126" t="s">
        <v>21063</v>
      </c>
      <c r="I12200" s="126" t="s">
        <v>21064</v>
      </c>
      <c r="J12200" s="126" t="s">
        <v>26233</v>
      </c>
      <c r="K12200" s="9">
        <f>_xlfn.IFNA(VLOOKUP(Table5[[#This Row],[Section]],SubSill_Tier,2,FALSE),0)</f>
        <v>0</v>
      </c>
      <c r="L12200" s="9" t="str">
        <f t="shared" si="199"/>
        <v>Wall</v>
      </c>
      <c r="M12200" s="205" t="str" cm="1">
        <f t="array" ref="M12200">_xlfn.IFS(NOT(ISERROR(VLOOKUP(Table5[[#This Row],[Section]],TB_notTB,1,FALSE))),"No",LEFT(Table5[[#This Row],[Section]],3)="ETB","PLS",LEFT(Table5[[#This Row],[Section]],1)="7","PDB",NOT(ISBLANK(Table5[[#This Row],[Section]])),"No")</f>
        <v>No</v>
      </c>
    </row>
    <row r="12201" spans="1:13" x14ac:dyDescent="0.25">
      <c r="A12201" s="130" t="s">
        <v>9642</v>
      </c>
      <c r="B12201" s="130" t="s">
        <v>9643</v>
      </c>
      <c r="C12201" s="130" t="s">
        <v>75</v>
      </c>
      <c r="D12201" s="131">
        <v>1.4119999999999999</v>
      </c>
      <c r="E12201" s="132">
        <v>291</v>
      </c>
      <c r="F12201" s="132">
        <v>291</v>
      </c>
      <c r="G12201" s="126" t="s">
        <v>13724</v>
      </c>
      <c r="H12201" s="126" t="s">
        <v>21063</v>
      </c>
      <c r="I12201" s="126" t="s">
        <v>21064</v>
      </c>
      <c r="J12201" s="126" t="s">
        <v>26233</v>
      </c>
      <c r="K12201" s="9">
        <f>_xlfn.IFNA(VLOOKUP(Table5[[#This Row],[Section]],SubSill_Tier,2,FALSE),0)</f>
        <v>0</v>
      </c>
      <c r="L12201" s="9" t="str">
        <f t="shared" si="199"/>
        <v/>
      </c>
      <c r="M12201" s="205" t="str" cm="1">
        <f t="array" ref="M12201">_xlfn.IFS(NOT(ISERROR(VLOOKUP(Table5[[#This Row],[Section]],TB_notTB,1,FALSE))),"No",LEFT(Table5[[#This Row],[Section]],3)="ETB","PLS",LEFT(Table5[[#This Row],[Section]],1)="7","PDB",NOT(ISBLANK(Table5[[#This Row],[Section]])),"No")</f>
        <v>No</v>
      </c>
    </row>
    <row r="12202" spans="1:13" x14ac:dyDescent="0.25">
      <c r="A12202" s="130" t="s">
        <v>9644</v>
      </c>
      <c r="B12202" s="130" t="s">
        <v>9645</v>
      </c>
      <c r="C12202" s="130" t="s">
        <v>98</v>
      </c>
      <c r="D12202" s="131">
        <v>1.4339999999999999</v>
      </c>
      <c r="E12202" s="132">
        <v>468</v>
      </c>
      <c r="F12202" s="132">
        <v>468</v>
      </c>
      <c r="G12202" s="126" t="s">
        <v>13724</v>
      </c>
      <c r="H12202" s="126" t="s">
        <v>21063</v>
      </c>
      <c r="I12202" s="126" t="s">
        <v>21064</v>
      </c>
      <c r="J12202" s="126" t="s">
        <v>26233</v>
      </c>
      <c r="K12202" s="9">
        <f>_xlfn.IFNA(VLOOKUP(Table5[[#This Row],[Section]],SubSill_Tier,2,FALSE),0)</f>
        <v>0</v>
      </c>
      <c r="L12202" s="9" t="str">
        <f t="shared" si="199"/>
        <v/>
      </c>
      <c r="M12202" s="205" t="str" cm="1">
        <f t="array" ref="M12202">_xlfn.IFS(NOT(ISERROR(VLOOKUP(Table5[[#This Row],[Section]],TB_notTB,1,FALSE))),"No",LEFT(Table5[[#This Row],[Section]],3)="ETB","PLS",LEFT(Table5[[#This Row],[Section]],1)="7","PDB",NOT(ISBLANK(Table5[[#This Row],[Section]])),"No")</f>
        <v>No</v>
      </c>
    </row>
    <row r="12203" spans="1:13" x14ac:dyDescent="0.25">
      <c r="A12203" s="130" t="s">
        <v>12191</v>
      </c>
      <c r="B12203" s="130" t="s">
        <v>12192</v>
      </c>
      <c r="C12203" s="130" t="s">
        <v>75</v>
      </c>
      <c r="D12203" s="131">
        <v>0.46400000000000002</v>
      </c>
      <c r="E12203" s="132">
        <v>162</v>
      </c>
      <c r="F12203" s="132">
        <v>146</v>
      </c>
      <c r="G12203" s="126" t="s">
        <v>21183</v>
      </c>
      <c r="H12203" s="126" t="s">
        <v>20248</v>
      </c>
      <c r="I12203" s="126" t="s">
        <v>21153</v>
      </c>
      <c r="J12203" s="126" t="s">
        <v>29125</v>
      </c>
      <c r="K12203" s="9">
        <f>_xlfn.IFNA(VLOOKUP(Table5[[#This Row],[Section]],SubSill_Tier,2,FALSE),0)</f>
        <v>0</v>
      </c>
      <c r="L12203" s="9" t="str">
        <f t="shared" si="199"/>
        <v/>
      </c>
      <c r="M12203" s="205" t="str" cm="1">
        <f t="array" ref="M12203">_xlfn.IFS(NOT(ISERROR(VLOOKUP(Table5[[#This Row],[Section]],TB_notTB,1,FALSE))),"No",LEFT(Table5[[#This Row],[Section]],3)="ETB","PLS",LEFT(Table5[[#This Row],[Section]],1)="7","PDB",NOT(ISBLANK(Table5[[#This Row],[Section]])),"No")</f>
        <v>No</v>
      </c>
    </row>
    <row r="12204" spans="1:13" x14ac:dyDescent="0.25">
      <c r="A12204" s="130" t="s">
        <v>9646</v>
      </c>
      <c r="B12204" s="130" t="s">
        <v>17222</v>
      </c>
      <c r="C12204" s="130" t="s">
        <v>98</v>
      </c>
      <c r="D12204" s="131">
        <v>3.9039999999999999</v>
      </c>
      <c r="E12204" s="132">
        <v>211</v>
      </c>
      <c r="F12204" s="132">
        <v>211</v>
      </c>
      <c r="G12204" s="126" t="s">
        <v>13724</v>
      </c>
      <c r="H12204" s="126" t="s">
        <v>20182</v>
      </c>
      <c r="I12204" s="126" t="s">
        <v>22098</v>
      </c>
      <c r="J12204" s="126" t="s">
        <v>26234</v>
      </c>
      <c r="K12204" s="9">
        <f>_xlfn.IFNA(VLOOKUP(Table5[[#This Row],[Section]],SubSill_Tier,2,FALSE),0)</f>
        <v>0</v>
      </c>
      <c r="L12204" s="9" t="str">
        <f t="shared" si="199"/>
        <v/>
      </c>
      <c r="M12204" s="205" t="str" cm="1">
        <f t="array" ref="M12204">_xlfn.IFS(NOT(ISERROR(VLOOKUP(Table5[[#This Row],[Section]],TB_notTB,1,FALSE))),"No",LEFT(Table5[[#This Row],[Section]],3)="ETB","PLS",LEFT(Table5[[#This Row],[Section]],1)="7","PDB",NOT(ISBLANK(Table5[[#This Row],[Section]])),"No")</f>
        <v>No</v>
      </c>
    </row>
    <row r="12205" spans="1:13" x14ac:dyDescent="0.25">
      <c r="A12205" s="130" t="s">
        <v>9647</v>
      </c>
      <c r="B12205" s="130" t="s">
        <v>17222</v>
      </c>
      <c r="C12205" s="130" t="s">
        <v>98</v>
      </c>
      <c r="D12205" s="131">
        <v>1.2370000000000001</v>
      </c>
      <c r="E12205" s="132">
        <v>150</v>
      </c>
      <c r="F12205" s="132">
        <v>150</v>
      </c>
      <c r="G12205" s="126" t="s">
        <v>13721</v>
      </c>
      <c r="H12205" s="126" t="s">
        <v>20121</v>
      </c>
      <c r="I12205" s="126" t="s">
        <v>20122</v>
      </c>
      <c r="J12205" s="126" t="s">
        <v>26234</v>
      </c>
      <c r="K12205" s="9">
        <f>_xlfn.IFNA(VLOOKUP(Table5[[#This Row],[Section]],SubSill_Tier,2,FALSE),0)</f>
        <v>0</v>
      </c>
      <c r="L12205" s="9" t="str">
        <f t="shared" si="199"/>
        <v/>
      </c>
      <c r="M12205" s="205" t="str" cm="1">
        <f t="array" ref="M12205">_xlfn.IFS(NOT(ISERROR(VLOOKUP(Table5[[#This Row],[Section]],TB_notTB,1,FALSE))),"No",LEFT(Table5[[#This Row],[Section]],3)="ETB","PLS",LEFT(Table5[[#This Row],[Section]],1)="7","PDB",NOT(ISBLANK(Table5[[#This Row],[Section]])),"No")</f>
        <v>No</v>
      </c>
    </row>
    <row r="12206" spans="1:13" x14ac:dyDescent="0.25">
      <c r="A12206" s="130" t="s">
        <v>9648</v>
      </c>
      <c r="B12206" s="130" t="s">
        <v>9649</v>
      </c>
      <c r="C12206" s="130" t="s">
        <v>75</v>
      </c>
      <c r="D12206" s="131">
        <v>0.33200000000000002</v>
      </c>
      <c r="E12206" s="132">
        <v>167</v>
      </c>
      <c r="F12206" s="132">
        <v>167</v>
      </c>
      <c r="G12206" s="126" t="s">
        <v>13720</v>
      </c>
      <c r="H12206" s="126" t="s">
        <v>20130</v>
      </c>
      <c r="I12206" s="126" t="s">
        <v>20131</v>
      </c>
      <c r="J12206" s="126" t="s">
        <v>26235</v>
      </c>
      <c r="K12206" s="9">
        <f>_xlfn.IFNA(VLOOKUP(Table5[[#This Row],[Section]],SubSill_Tier,2,FALSE),0)</f>
        <v>0</v>
      </c>
      <c r="L12206" s="9" t="str">
        <f t="shared" si="199"/>
        <v/>
      </c>
      <c r="M12206" s="205" t="str" cm="1">
        <f t="array" ref="M12206">_xlfn.IFS(NOT(ISERROR(VLOOKUP(Table5[[#This Row],[Section]],TB_notTB,1,FALSE))),"No",LEFT(Table5[[#This Row],[Section]],3)="ETB","PLS",LEFT(Table5[[#This Row],[Section]],1)="7","PDB",NOT(ISBLANK(Table5[[#This Row],[Section]])),"No")</f>
        <v>No</v>
      </c>
    </row>
    <row r="12207" spans="1:13" x14ac:dyDescent="0.25">
      <c r="A12207" s="130" t="s">
        <v>9650</v>
      </c>
      <c r="B12207" s="130" t="s">
        <v>9651</v>
      </c>
      <c r="C12207" s="130" t="s">
        <v>75</v>
      </c>
      <c r="D12207" s="131">
        <v>0.83599999999999997</v>
      </c>
      <c r="E12207" s="132">
        <v>200</v>
      </c>
      <c r="F12207" s="132">
        <v>200</v>
      </c>
      <c r="G12207" s="126" t="s">
        <v>13717</v>
      </c>
      <c r="H12207" s="126" t="s">
        <v>20125</v>
      </c>
      <c r="I12207" s="126" t="s">
        <v>20126</v>
      </c>
      <c r="J12207" s="126" t="s">
        <v>26235</v>
      </c>
      <c r="K12207" s="9">
        <f>_xlfn.IFNA(VLOOKUP(Table5[[#This Row],[Section]],SubSill_Tier,2,FALSE),0)</f>
        <v>0</v>
      </c>
      <c r="L12207" s="9" t="str">
        <f t="shared" si="199"/>
        <v/>
      </c>
      <c r="M12207" s="205" t="str" cm="1">
        <f t="array" ref="M12207">_xlfn.IFS(NOT(ISERROR(VLOOKUP(Table5[[#This Row],[Section]],TB_notTB,1,FALSE))),"No",LEFT(Table5[[#This Row],[Section]],3)="ETB","PLS",LEFT(Table5[[#This Row],[Section]],1)="7","PDB",NOT(ISBLANK(Table5[[#This Row],[Section]])),"No")</f>
        <v>No</v>
      </c>
    </row>
    <row r="12208" spans="1:13" x14ac:dyDescent="0.25">
      <c r="A12208" s="130" t="s">
        <v>4815</v>
      </c>
      <c r="B12208" s="130" t="s">
        <v>17222</v>
      </c>
      <c r="C12208" s="130" t="s">
        <v>98</v>
      </c>
      <c r="D12208" s="131">
        <v>0.33500000000000002</v>
      </c>
      <c r="E12208" s="132">
        <v>156</v>
      </c>
      <c r="F12208" s="132">
        <v>156</v>
      </c>
      <c r="G12208" s="126" t="s">
        <v>13736</v>
      </c>
      <c r="H12208" s="126" t="s">
        <v>20148</v>
      </c>
      <c r="I12208" s="126" t="s">
        <v>21073</v>
      </c>
      <c r="J12208" s="126" t="s">
        <v>26232</v>
      </c>
      <c r="K12208" s="9">
        <f>_xlfn.IFNA(VLOOKUP(Table5[[#This Row],[Section]],SubSill_Tier,2,FALSE),0)</f>
        <v>0</v>
      </c>
      <c r="L12208" s="9" t="str">
        <f t="shared" si="199"/>
        <v/>
      </c>
      <c r="M12208" s="205" t="str" cm="1">
        <f t="array" ref="M12208">_xlfn.IFS(NOT(ISERROR(VLOOKUP(Table5[[#This Row],[Section]],TB_notTB,1,FALSE))),"No",LEFT(Table5[[#This Row],[Section]],3)="ETB","PLS",LEFT(Table5[[#This Row],[Section]],1)="7","PDB",NOT(ISBLANK(Table5[[#This Row],[Section]])),"No")</f>
        <v>No</v>
      </c>
    </row>
    <row r="12209" spans="1:13" x14ac:dyDescent="0.25">
      <c r="A12209" s="130" t="s">
        <v>4816</v>
      </c>
      <c r="B12209" s="130" t="s">
        <v>17222</v>
      </c>
      <c r="C12209" s="130" t="s">
        <v>98</v>
      </c>
      <c r="D12209" s="131">
        <v>0.45100000000000001</v>
      </c>
      <c r="E12209" s="132">
        <v>200</v>
      </c>
      <c r="F12209" s="132">
        <v>200</v>
      </c>
      <c r="G12209" s="126" t="s">
        <v>13736</v>
      </c>
      <c r="H12209" s="126" t="s">
        <v>20148</v>
      </c>
      <c r="I12209" s="126" t="s">
        <v>21073</v>
      </c>
      <c r="J12209" s="126" t="s">
        <v>26232</v>
      </c>
      <c r="K12209" s="9">
        <f>_xlfn.IFNA(VLOOKUP(Table5[[#This Row],[Section]],SubSill_Tier,2,FALSE),0)</f>
        <v>0</v>
      </c>
      <c r="L12209" s="9" t="str">
        <f t="shared" si="199"/>
        <v/>
      </c>
      <c r="M12209" s="205" t="str" cm="1">
        <f t="array" ref="M12209">_xlfn.IFS(NOT(ISERROR(VLOOKUP(Table5[[#This Row],[Section]],TB_notTB,1,FALSE))),"No",LEFT(Table5[[#This Row],[Section]],3)="ETB","PLS",LEFT(Table5[[#This Row],[Section]],1)="7","PDB",NOT(ISBLANK(Table5[[#This Row],[Section]])),"No")</f>
        <v>No</v>
      </c>
    </row>
    <row r="12210" spans="1:13" x14ac:dyDescent="0.25">
      <c r="A12210" s="130" t="s">
        <v>4817</v>
      </c>
      <c r="B12210" s="130" t="s">
        <v>17222</v>
      </c>
      <c r="C12210" s="130" t="s">
        <v>98</v>
      </c>
      <c r="D12210" s="131">
        <v>0.46400000000000002</v>
      </c>
      <c r="E12210" s="132">
        <v>207</v>
      </c>
      <c r="F12210" s="132">
        <v>207</v>
      </c>
      <c r="G12210" s="126" t="s">
        <v>13736</v>
      </c>
      <c r="H12210" s="126" t="s">
        <v>20148</v>
      </c>
      <c r="I12210" s="126" t="s">
        <v>21073</v>
      </c>
      <c r="J12210" s="126" t="s">
        <v>26232</v>
      </c>
      <c r="K12210" s="9">
        <f>_xlfn.IFNA(VLOOKUP(Table5[[#This Row],[Section]],SubSill_Tier,2,FALSE),0)</f>
        <v>0</v>
      </c>
      <c r="L12210" s="9" t="str">
        <f t="shared" si="199"/>
        <v/>
      </c>
      <c r="M12210" s="205" t="str" cm="1">
        <f t="array" ref="M12210">_xlfn.IFS(NOT(ISERROR(VLOOKUP(Table5[[#This Row],[Section]],TB_notTB,1,FALSE))),"No",LEFT(Table5[[#This Row],[Section]],3)="ETB","PLS",LEFT(Table5[[#This Row],[Section]],1)="7","PDB",NOT(ISBLANK(Table5[[#This Row],[Section]])),"No")</f>
        <v>No</v>
      </c>
    </row>
    <row r="12211" spans="1:13" x14ac:dyDescent="0.25">
      <c r="A12211" s="130" t="s">
        <v>4818</v>
      </c>
      <c r="B12211" s="130" t="s">
        <v>17222</v>
      </c>
      <c r="C12211" s="130" t="s">
        <v>98</v>
      </c>
      <c r="D12211" s="131">
        <v>0.58599999999999997</v>
      </c>
      <c r="E12211" s="132">
        <v>211</v>
      </c>
      <c r="F12211" s="132">
        <v>211</v>
      </c>
      <c r="G12211" s="126" t="s">
        <v>13736</v>
      </c>
      <c r="H12211" s="126" t="s">
        <v>20148</v>
      </c>
      <c r="I12211" s="126" t="s">
        <v>21073</v>
      </c>
      <c r="J12211" s="126" t="s">
        <v>26232</v>
      </c>
      <c r="K12211" s="9">
        <f>_xlfn.IFNA(VLOOKUP(Table5[[#This Row],[Section]],SubSill_Tier,2,FALSE),0)</f>
        <v>0</v>
      </c>
      <c r="L12211" s="9" t="str">
        <f t="shared" si="199"/>
        <v/>
      </c>
      <c r="M12211" s="205" t="str" cm="1">
        <f t="array" ref="M12211">_xlfn.IFS(NOT(ISERROR(VLOOKUP(Table5[[#This Row],[Section]],TB_notTB,1,FALSE))),"No",LEFT(Table5[[#This Row],[Section]],3)="ETB","PLS",LEFT(Table5[[#This Row],[Section]],1)="7","PDB",NOT(ISBLANK(Table5[[#This Row],[Section]])),"No")</f>
        <v>No</v>
      </c>
    </row>
    <row r="12212" spans="1:13" x14ac:dyDescent="0.25">
      <c r="A12212" s="130" t="s">
        <v>4819</v>
      </c>
      <c r="B12212" s="130" t="s">
        <v>17222</v>
      </c>
      <c r="C12212" s="130" t="s">
        <v>98</v>
      </c>
      <c r="D12212" s="131">
        <v>0.52900000000000003</v>
      </c>
      <c r="E12212" s="132">
        <v>231</v>
      </c>
      <c r="F12212" s="132">
        <v>231</v>
      </c>
      <c r="G12212" s="126" t="s">
        <v>13736</v>
      </c>
      <c r="H12212" s="126" t="s">
        <v>20148</v>
      </c>
      <c r="I12212" s="126" t="s">
        <v>21073</v>
      </c>
      <c r="J12212" s="126" t="s">
        <v>26232</v>
      </c>
      <c r="K12212" s="9">
        <f>_xlfn.IFNA(VLOOKUP(Table5[[#This Row],[Section]],SubSill_Tier,2,FALSE),0)</f>
        <v>0</v>
      </c>
      <c r="L12212" s="9" t="str">
        <f t="shared" si="199"/>
        <v/>
      </c>
      <c r="M12212" s="205" t="str" cm="1">
        <f t="array" ref="M12212">_xlfn.IFS(NOT(ISERROR(VLOOKUP(Table5[[#This Row],[Section]],TB_notTB,1,FALSE))),"No",LEFT(Table5[[#This Row],[Section]],3)="ETB","PLS",LEFT(Table5[[#This Row],[Section]],1)="7","PDB",NOT(ISBLANK(Table5[[#This Row],[Section]])),"No")</f>
        <v>No</v>
      </c>
    </row>
    <row r="12213" spans="1:13" x14ac:dyDescent="0.25">
      <c r="A12213" s="130" t="s">
        <v>9652</v>
      </c>
      <c r="B12213" s="130" t="s">
        <v>28739</v>
      </c>
      <c r="C12213" s="130" t="s">
        <v>75</v>
      </c>
      <c r="D12213" s="131">
        <v>3.661</v>
      </c>
      <c r="E12213" s="132">
        <v>240</v>
      </c>
      <c r="F12213" s="132">
        <v>240</v>
      </c>
      <c r="G12213" s="126" t="s">
        <v>13725</v>
      </c>
      <c r="H12213" s="126" t="s">
        <v>20134</v>
      </c>
      <c r="I12213" s="126" t="s">
        <v>20135</v>
      </c>
      <c r="J12213" s="126" t="s">
        <v>26240</v>
      </c>
      <c r="K12213" s="9">
        <f>_xlfn.IFNA(VLOOKUP(Table5[[#This Row],[Section]],SubSill_Tier,2,FALSE),0)</f>
        <v>0</v>
      </c>
      <c r="L12213" s="9" t="str">
        <f t="shared" si="199"/>
        <v/>
      </c>
      <c r="M12213" s="205" t="str" cm="1">
        <f t="array" ref="M12213">_xlfn.IFS(NOT(ISERROR(VLOOKUP(Table5[[#This Row],[Section]],TB_notTB,1,FALSE))),"No",LEFT(Table5[[#This Row],[Section]],3)="ETB","PLS",LEFT(Table5[[#This Row],[Section]],1)="7","PDB",NOT(ISBLANK(Table5[[#This Row],[Section]])),"No")</f>
        <v>No</v>
      </c>
    </row>
    <row r="12214" spans="1:13" x14ac:dyDescent="0.25">
      <c r="A12214" s="130" t="s">
        <v>9653</v>
      </c>
      <c r="B12214" s="130" t="s">
        <v>28740</v>
      </c>
      <c r="C12214" s="130" t="s">
        <v>75</v>
      </c>
      <c r="D12214" s="131">
        <v>1.8029999999999999</v>
      </c>
      <c r="E12214" s="132">
        <v>440</v>
      </c>
      <c r="F12214" s="132">
        <v>440</v>
      </c>
      <c r="G12214" s="126" t="s">
        <v>13720</v>
      </c>
      <c r="H12214" s="126" t="s">
        <v>20130</v>
      </c>
      <c r="I12214" s="126" t="s">
        <v>20131</v>
      </c>
      <c r="J12214" s="126" t="s">
        <v>26235</v>
      </c>
      <c r="K12214" s="9">
        <f>_xlfn.IFNA(VLOOKUP(Table5[[#This Row],[Section]],SubSill_Tier,2,FALSE),0)</f>
        <v>0</v>
      </c>
      <c r="L12214" s="9" t="str">
        <f t="shared" si="199"/>
        <v/>
      </c>
      <c r="M12214" s="205" t="str" cm="1">
        <f t="array" ref="M12214">_xlfn.IFS(NOT(ISERROR(VLOOKUP(Table5[[#This Row],[Section]],TB_notTB,1,FALSE))),"No",LEFT(Table5[[#This Row],[Section]],3)="ETB","PLS",LEFT(Table5[[#This Row],[Section]],1)="7","PDB",NOT(ISBLANK(Table5[[#This Row],[Section]])),"No")</f>
        <v>No</v>
      </c>
    </row>
    <row r="12215" spans="1:13" x14ac:dyDescent="0.25">
      <c r="A12215" s="130" t="s">
        <v>16984</v>
      </c>
      <c r="B12215" s="130" t="s">
        <v>16985</v>
      </c>
      <c r="C12215" s="130" t="s">
        <v>75</v>
      </c>
      <c r="D12215" s="131">
        <v>0.38300000000000001</v>
      </c>
      <c r="E12215" s="132">
        <v>206</v>
      </c>
      <c r="F12215" s="132">
        <v>100</v>
      </c>
      <c r="G12215" s="126" t="s">
        <v>14831</v>
      </c>
      <c r="H12215" s="126" t="s">
        <v>20220</v>
      </c>
      <c r="I12215" s="126" t="s">
        <v>21133</v>
      </c>
      <c r="J12215" s="126" t="s">
        <v>26271</v>
      </c>
      <c r="K12215" s="9">
        <f>_xlfn.IFNA(VLOOKUP(Table5[[#This Row],[Section]],SubSill_Tier,2,FALSE),0)</f>
        <v>0</v>
      </c>
      <c r="L12215" s="9" t="str">
        <f t="shared" si="199"/>
        <v/>
      </c>
      <c r="M12215" s="205" t="str" cm="1">
        <f t="array" ref="M12215">_xlfn.IFS(NOT(ISERROR(VLOOKUP(Table5[[#This Row],[Section]],TB_notTB,1,FALSE))),"No",LEFT(Table5[[#This Row],[Section]],3)="ETB","PLS",LEFT(Table5[[#This Row],[Section]],1)="7","PDB",NOT(ISBLANK(Table5[[#This Row],[Section]])),"No")</f>
        <v>No</v>
      </c>
    </row>
    <row r="12216" spans="1:13" x14ac:dyDescent="0.25">
      <c r="A12216" s="130" t="s">
        <v>9654</v>
      </c>
      <c r="B12216" s="130" t="s">
        <v>9655</v>
      </c>
      <c r="C12216" s="130" t="s">
        <v>75</v>
      </c>
      <c r="D12216" s="131">
        <v>0.52100000000000002</v>
      </c>
      <c r="E12216" s="132">
        <v>299</v>
      </c>
      <c r="F12216" s="132">
        <v>195</v>
      </c>
      <c r="G12216" s="126" t="s">
        <v>14942</v>
      </c>
      <c r="H12216" s="126" t="s">
        <v>20251</v>
      </c>
      <c r="I12216" s="126" t="s">
        <v>27881</v>
      </c>
      <c r="J12216" s="126" t="s">
        <v>26286</v>
      </c>
      <c r="K12216" s="9">
        <f>_xlfn.IFNA(VLOOKUP(Table5[[#This Row],[Section]],SubSill_Tier,2,FALSE),0)</f>
        <v>0</v>
      </c>
      <c r="L12216" s="9" t="str">
        <f t="shared" si="199"/>
        <v/>
      </c>
      <c r="M12216" s="205" t="str" cm="1">
        <f t="array" ref="M12216">_xlfn.IFS(NOT(ISERROR(VLOOKUP(Table5[[#This Row],[Section]],TB_notTB,1,FALSE))),"No",LEFT(Table5[[#This Row],[Section]],3)="ETB","PLS",LEFT(Table5[[#This Row],[Section]],1)="7","PDB",NOT(ISBLANK(Table5[[#This Row],[Section]])),"No")</f>
        <v>No</v>
      </c>
    </row>
    <row r="12217" spans="1:13" x14ac:dyDescent="0.25">
      <c r="A12217" s="130" t="s">
        <v>16986</v>
      </c>
      <c r="B12217" s="130" t="s">
        <v>16987</v>
      </c>
      <c r="C12217" s="130" t="s">
        <v>75</v>
      </c>
      <c r="D12217" s="131">
        <v>0.51500000000000001</v>
      </c>
      <c r="E12217" s="132">
        <v>285</v>
      </c>
      <c r="F12217" s="132">
        <v>100</v>
      </c>
      <c r="G12217" s="126" t="s">
        <v>14831</v>
      </c>
      <c r="H12217" s="126" t="s">
        <v>20220</v>
      </c>
      <c r="I12217" s="126" t="s">
        <v>21133</v>
      </c>
      <c r="J12217" s="126" t="s">
        <v>26271</v>
      </c>
      <c r="K12217" s="9">
        <f>_xlfn.IFNA(VLOOKUP(Table5[[#This Row],[Section]],SubSill_Tier,2,FALSE),0)</f>
        <v>0</v>
      </c>
      <c r="L12217" s="9" t="str">
        <f t="shared" si="199"/>
        <v/>
      </c>
      <c r="M12217" s="205" t="str" cm="1">
        <f t="array" ref="M12217">_xlfn.IFS(NOT(ISERROR(VLOOKUP(Table5[[#This Row],[Section]],TB_notTB,1,FALSE))),"No",LEFT(Table5[[#This Row],[Section]],3)="ETB","PLS",LEFT(Table5[[#This Row],[Section]],1)="7","PDB",NOT(ISBLANK(Table5[[#This Row],[Section]])),"No")</f>
        <v>No</v>
      </c>
    </row>
    <row r="12218" spans="1:13" x14ac:dyDescent="0.25">
      <c r="A12218" s="130" t="s">
        <v>9656</v>
      </c>
      <c r="B12218" s="130" t="s">
        <v>9657</v>
      </c>
      <c r="C12218" s="130" t="s">
        <v>75</v>
      </c>
      <c r="D12218" s="131">
        <v>0.34200000000000003</v>
      </c>
      <c r="E12218" s="132">
        <v>186</v>
      </c>
      <c r="F12218" s="132">
        <v>100</v>
      </c>
      <c r="G12218" s="126" t="s">
        <v>14942</v>
      </c>
      <c r="H12218" s="126" t="s">
        <v>20251</v>
      </c>
      <c r="I12218" s="126" t="s">
        <v>27881</v>
      </c>
      <c r="J12218" s="126" t="s">
        <v>26286</v>
      </c>
      <c r="K12218" s="9">
        <f>_xlfn.IFNA(VLOOKUP(Table5[[#This Row],[Section]],SubSill_Tier,2,FALSE),0)</f>
        <v>0</v>
      </c>
      <c r="L12218" s="9" t="str">
        <f t="shared" si="199"/>
        <v/>
      </c>
      <c r="M12218" s="205" t="str" cm="1">
        <f t="array" ref="M12218">_xlfn.IFS(NOT(ISERROR(VLOOKUP(Table5[[#This Row],[Section]],TB_notTB,1,FALSE))),"No",LEFT(Table5[[#This Row],[Section]],3)="ETB","PLS",LEFT(Table5[[#This Row],[Section]],1)="7","PDB",NOT(ISBLANK(Table5[[#This Row],[Section]])),"No")</f>
        <v>No</v>
      </c>
    </row>
    <row r="12219" spans="1:13" x14ac:dyDescent="0.25">
      <c r="A12219" s="130" t="s">
        <v>9658</v>
      </c>
      <c r="B12219" s="130" t="s">
        <v>9659</v>
      </c>
      <c r="C12219" s="130" t="s">
        <v>75</v>
      </c>
      <c r="D12219" s="131">
        <v>0.41299999999999998</v>
      </c>
      <c r="E12219" s="132">
        <v>228</v>
      </c>
      <c r="F12219" s="132">
        <v>100</v>
      </c>
      <c r="G12219" s="126" t="s">
        <v>14942</v>
      </c>
      <c r="H12219" s="126" t="s">
        <v>20251</v>
      </c>
      <c r="I12219" s="126" t="s">
        <v>27881</v>
      </c>
      <c r="J12219" s="126" t="s">
        <v>26286</v>
      </c>
      <c r="K12219" s="9">
        <f>_xlfn.IFNA(VLOOKUP(Table5[[#This Row],[Section]],SubSill_Tier,2,FALSE),0)</f>
        <v>0</v>
      </c>
      <c r="L12219" s="9" t="str">
        <f t="shared" si="199"/>
        <v/>
      </c>
      <c r="M12219" s="205" t="str" cm="1">
        <f t="array" ref="M12219">_xlfn.IFS(NOT(ISERROR(VLOOKUP(Table5[[#This Row],[Section]],TB_notTB,1,FALSE))),"No",LEFT(Table5[[#This Row],[Section]],3)="ETB","PLS",LEFT(Table5[[#This Row],[Section]],1)="7","PDB",NOT(ISBLANK(Table5[[#This Row],[Section]])),"No")</f>
        <v>No</v>
      </c>
    </row>
    <row r="12220" spans="1:13" x14ac:dyDescent="0.25">
      <c r="A12220" s="130" t="s">
        <v>16988</v>
      </c>
      <c r="B12220" s="130" t="s">
        <v>17222</v>
      </c>
      <c r="C12220" s="130" t="s">
        <v>75</v>
      </c>
      <c r="D12220" s="131">
        <v>0.69599999999999995</v>
      </c>
      <c r="E12220" s="132">
        <v>243</v>
      </c>
      <c r="F12220" s="132">
        <v>107</v>
      </c>
      <c r="G12220" s="126" t="s">
        <v>14831</v>
      </c>
      <c r="H12220" s="126" t="s">
        <v>20220</v>
      </c>
      <c r="I12220" s="126" t="s">
        <v>21133</v>
      </c>
      <c r="J12220" s="126" t="s">
        <v>26271</v>
      </c>
      <c r="K12220" s="9">
        <f>_xlfn.IFNA(VLOOKUP(Table5[[#This Row],[Section]],SubSill_Tier,2,FALSE),0)</f>
        <v>0</v>
      </c>
      <c r="L12220" s="9" t="str">
        <f t="shared" si="199"/>
        <v/>
      </c>
      <c r="M12220" s="205" t="str" cm="1">
        <f t="array" ref="M12220">_xlfn.IFS(NOT(ISERROR(VLOOKUP(Table5[[#This Row],[Section]],TB_notTB,1,FALSE))),"No",LEFT(Table5[[#This Row],[Section]],3)="ETB","PLS",LEFT(Table5[[#This Row],[Section]],1)="7","PDB",NOT(ISBLANK(Table5[[#This Row],[Section]])),"No")</f>
        <v>No</v>
      </c>
    </row>
    <row r="12221" spans="1:13" x14ac:dyDescent="0.25">
      <c r="A12221" s="130" t="s">
        <v>9660</v>
      </c>
      <c r="B12221" s="130" t="s">
        <v>17222</v>
      </c>
      <c r="C12221" s="130" t="s">
        <v>75</v>
      </c>
      <c r="D12221" s="131">
        <v>0.372</v>
      </c>
      <c r="E12221" s="132">
        <v>186</v>
      </c>
      <c r="F12221" s="132">
        <v>100</v>
      </c>
      <c r="G12221" s="126" t="s">
        <v>13720</v>
      </c>
      <c r="H12221" s="126" t="s">
        <v>20130</v>
      </c>
      <c r="I12221" s="126" t="s">
        <v>20131</v>
      </c>
      <c r="J12221" s="126" t="s">
        <v>26236</v>
      </c>
      <c r="K12221" s="9">
        <f>_xlfn.IFNA(VLOOKUP(Table5[[#This Row],[Section]],SubSill_Tier,2,FALSE),0)</f>
        <v>0</v>
      </c>
      <c r="L12221" s="9" t="str">
        <f t="shared" si="199"/>
        <v/>
      </c>
      <c r="M12221" s="205" t="str" cm="1">
        <f t="array" ref="M12221">_xlfn.IFS(NOT(ISERROR(VLOOKUP(Table5[[#This Row],[Section]],TB_notTB,1,FALSE))),"No",LEFT(Table5[[#This Row],[Section]],3)="ETB","PLS",LEFT(Table5[[#This Row],[Section]],1)="7","PDB",NOT(ISBLANK(Table5[[#This Row],[Section]])),"No")</f>
        <v>No</v>
      </c>
    </row>
    <row r="12222" spans="1:13" x14ac:dyDescent="0.25">
      <c r="A12222" s="130" t="s">
        <v>9661</v>
      </c>
      <c r="B12222" s="130" t="s">
        <v>3598</v>
      </c>
      <c r="C12222" s="130" t="s">
        <v>98</v>
      </c>
      <c r="D12222" s="131">
        <v>2.6459999999999999</v>
      </c>
      <c r="E12222" s="132">
        <v>656</v>
      </c>
      <c r="F12222" s="132">
        <v>656</v>
      </c>
      <c r="G12222" s="126" t="s">
        <v>13724</v>
      </c>
      <c r="H12222" s="126" t="s">
        <v>20186</v>
      </c>
      <c r="I12222" s="126" t="s">
        <v>22099</v>
      </c>
      <c r="J12222" s="126" t="s">
        <v>26234</v>
      </c>
      <c r="K12222" s="9">
        <f>_xlfn.IFNA(VLOOKUP(Table5[[#This Row],[Section]],SubSill_Tier,2,FALSE),0)</f>
        <v>0</v>
      </c>
      <c r="L12222" s="9" t="str">
        <f t="shared" si="199"/>
        <v/>
      </c>
      <c r="M12222" s="205" t="str" cm="1">
        <f t="array" ref="M12222">_xlfn.IFS(NOT(ISERROR(VLOOKUP(Table5[[#This Row],[Section]],TB_notTB,1,FALSE))),"No",LEFT(Table5[[#This Row],[Section]],3)="ETB","PLS",LEFT(Table5[[#This Row],[Section]],1)="7","PDB",NOT(ISBLANK(Table5[[#This Row],[Section]])),"No")</f>
        <v>No</v>
      </c>
    </row>
    <row r="12223" spans="1:13" x14ac:dyDescent="0.25">
      <c r="A12223" s="130" t="s">
        <v>9662</v>
      </c>
      <c r="B12223" s="130" t="s">
        <v>28741</v>
      </c>
      <c r="C12223" s="130" t="s">
        <v>75</v>
      </c>
      <c r="D12223" s="131">
        <v>4.7279999999999998</v>
      </c>
      <c r="E12223" s="132">
        <v>481</v>
      </c>
      <c r="F12223" s="132">
        <v>481</v>
      </c>
      <c r="G12223" s="126" t="s">
        <v>13720</v>
      </c>
      <c r="H12223" s="126" t="s">
        <v>20130</v>
      </c>
      <c r="I12223" s="126" t="s">
        <v>20131</v>
      </c>
      <c r="J12223" s="126" t="s">
        <v>26253</v>
      </c>
      <c r="K12223" s="9">
        <f>_xlfn.IFNA(VLOOKUP(Table5[[#This Row],[Section]],SubSill_Tier,2,FALSE),0)</f>
        <v>0</v>
      </c>
      <c r="L12223" s="9" t="str">
        <f t="shared" si="199"/>
        <v/>
      </c>
      <c r="M12223" s="205" t="str" cm="1">
        <f t="array" ref="M12223">_xlfn.IFS(NOT(ISERROR(VLOOKUP(Table5[[#This Row],[Section]],TB_notTB,1,FALSE))),"No",LEFT(Table5[[#This Row],[Section]],3)="ETB","PLS",LEFT(Table5[[#This Row],[Section]],1)="7","PDB",NOT(ISBLANK(Table5[[#This Row],[Section]])),"No")</f>
        <v>No</v>
      </c>
    </row>
    <row r="12224" spans="1:13" x14ac:dyDescent="0.25">
      <c r="A12224" s="130" t="s">
        <v>9663</v>
      </c>
      <c r="B12224" s="130" t="s">
        <v>9664</v>
      </c>
      <c r="C12224" s="130" t="s">
        <v>75</v>
      </c>
      <c r="D12224" s="131">
        <v>0.27800000000000002</v>
      </c>
      <c r="E12224" s="132">
        <v>149</v>
      </c>
      <c r="F12224" s="132">
        <v>149</v>
      </c>
      <c r="G12224" s="126" t="s">
        <v>13719</v>
      </c>
      <c r="H12224" s="126" t="s">
        <v>20128</v>
      </c>
      <c r="I12224" s="126" t="s">
        <v>20129</v>
      </c>
      <c r="J12224" s="126" t="s">
        <v>26235</v>
      </c>
      <c r="K12224" s="9">
        <f>_xlfn.IFNA(VLOOKUP(Table5[[#This Row],[Section]],SubSill_Tier,2,FALSE),0)</f>
        <v>0</v>
      </c>
      <c r="L12224" s="9" t="str">
        <f t="shared" si="199"/>
        <v/>
      </c>
      <c r="M12224" s="205" t="str" cm="1">
        <f t="array" ref="M12224">_xlfn.IFS(NOT(ISERROR(VLOOKUP(Table5[[#This Row],[Section]],TB_notTB,1,FALSE))),"No",LEFT(Table5[[#This Row],[Section]],3)="ETB","PLS",LEFT(Table5[[#This Row],[Section]],1)="7","PDB",NOT(ISBLANK(Table5[[#This Row],[Section]])),"No")</f>
        <v>No</v>
      </c>
    </row>
    <row r="12225" spans="1:13" x14ac:dyDescent="0.25">
      <c r="A12225" s="130" t="s">
        <v>9665</v>
      </c>
      <c r="B12225" s="130" t="s">
        <v>17222</v>
      </c>
      <c r="C12225" s="130" t="s">
        <v>75</v>
      </c>
      <c r="D12225" s="131">
        <v>0.96399999999999997</v>
      </c>
      <c r="E12225" s="132">
        <v>286</v>
      </c>
      <c r="F12225" s="132">
        <v>286</v>
      </c>
      <c r="G12225" s="126" t="s">
        <v>13724</v>
      </c>
      <c r="H12225" s="126" t="s">
        <v>20121</v>
      </c>
      <c r="I12225" s="126" t="s">
        <v>20122</v>
      </c>
      <c r="J12225" s="126" t="s">
        <v>26234</v>
      </c>
      <c r="K12225" s="9">
        <f>_xlfn.IFNA(VLOOKUP(Table5[[#This Row],[Section]],SubSill_Tier,2,FALSE),0)</f>
        <v>0</v>
      </c>
      <c r="L12225" s="9" t="str">
        <f t="shared" si="199"/>
        <v/>
      </c>
      <c r="M12225" s="205" t="str" cm="1">
        <f t="array" ref="M12225">_xlfn.IFS(NOT(ISERROR(VLOOKUP(Table5[[#This Row],[Section]],TB_notTB,1,FALSE))),"No",LEFT(Table5[[#This Row],[Section]],3)="ETB","PLS",LEFT(Table5[[#This Row],[Section]],1)="7","PDB",NOT(ISBLANK(Table5[[#This Row],[Section]])),"No")</f>
        <v>No</v>
      </c>
    </row>
    <row r="12226" spans="1:13" x14ac:dyDescent="0.25">
      <c r="A12226" s="130" t="s">
        <v>9666</v>
      </c>
      <c r="B12226" s="130" t="s">
        <v>17222</v>
      </c>
      <c r="C12226" s="130" t="s">
        <v>75</v>
      </c>
      <c r="D12226" s="131">
        <v>1.0880000000000001</v>
      </c>
      <c r="E12226" s="132">
        <v>292</v>
      </c>
      <c r="F12226" s="132">
        <v>292</v>
      </c>
      <c r="G12226" s="126" t="s">
        <v>13724</v>
      </c>
      <c r="H12226" s="126" t="s">
        <v>20121</v>
      </c>
      <c r="I12226" s="126" t="s">
        <v>20122</v>
      </c>
      <c r="J12226" s="126" t="s">
        <v>26234</v>
      </c>
      <c r="K12226" s="9">
        <f>_xlfn.IFNA(VLOOKUP(Table5[[#This Row],[Section]],SubSill_Tier,2,FALSE),0)</f>
        <v>0</v>
      </c>
      <c r="L12226" s="9" t="str">
        <f t="shared" si="199"/>
        <v/>
      </c>
      <c r="M12226" s="205" t="str" cm="1">
        <f t="array" ref="M12226">_xlfn.IFS(NOT(ISERROR(VLOOKUP(Table5[[#This Row],[Section]],TB_notTB,1,FALSE))),"No",LEFT(Table5[[#This Row],[Section]],3)="ETB","PLS",LEFT(Table5[[#This Row],[Section]],1)="7","PDB",NOT(ISBLANK(Table5[[#This Row],[Section]])),"No")</f>
        <v>No</v>
      </c>
    </row>
    <row r="12227" spans="1:13" x14ac:dyDescent="0.25">
      <c r="A12227" s="130" t="s">
        <v>12193</v>
      </c>
      <c r="B12227" s="130" t="s">
        <v>17222</v>
      </c>
      <c r="C12227" s="130" t="s">
        <v>75</v>
      </c>
      <c r="D12227" s="131">
        <v>0.20399999999999999</v>
      </c>
      <c r="E12227" s="132">
        <v>100</v>
      </c>
      <c r="F12227" s="132">
        <v>100</v>
      </c>
      <c r="G12227" s="126" t="s">
        <v>13739</v>
      </c>
      <c r="H12227" s="126" t="s">
        <v>20143</v>
      </c>
      <c r="I12227" s="126" t="s">
        <v>20144</v>
      </c>
      <c r="J12227" s="126" t="s">
        <v>26246</v>
      </c>
      <c r="K12227" s="9">
        <f>_xlfn.IFNA(VLOOKUP(Table5[[#This Row],[Section]],SubSill_Tier,2,FALSE),0)</f>
        <v>0</v>
      </c>
      <c r="L12227" s="9" t="str">
        <f t="shared" si="199"/>
        <v/>
      </c>
      <c r="M12227" s="205" t="str" cm="1">
        <f t="array" ref="M12227">_xlfn.IFS(NOT(ISERROR(VLOOKUP(Table5[[#This Row],[Section]],TB_notTB,1,FALSE))),"No",LEFT(Table5[[#This Row],[Section]],3)="ETB","PLS",LEFT(Table5[[#This Row],[Section]],1)="7","PDB",NOT(ISBLANK(Table5[[#This Row],[Section]])),"No")</f>
        <v>No</v>
      </c>
    </row>
    <row r="12228" spans="1:13" x14ac:dyDescent="0.25">
      <c r="A12228" s="130" t="s">
        <v>9667</v>
      </c>
      <c r="B12228" s="130" t="s">
        <v>17222</v>
      </c>
      <c r="C12228" s="130" t="s">
        <v>98</v>
      </c>
      <c r="D12228" s="131">
        <v>0.42799999999999999</v>
      </c>
      <c r="E12228" s="132">
        <v>141</v>
      </c>
      <c r="F12228" s="132">
        <v>100</v>
      </c>
      <c r="G12228" s="126" t="s">
        <v>13716</v>
      </c>
      <c r="H12228" s="126" t="s">
        <v>20121</v>
      </c>
      <c r="I12228" s="126" t="s">
        <v>20122</v>
      </c>
      <c r="J12228" s="126" t="s">
        <v>26234</v>
      </c>
      <c r="K12228" s="9">
        <f>_xlfn.IFNA(VLOOKUP(Table5[[#This Row],[Section]],SubSill_Tier,2,FALSE),0)</f>
        <v>0</v>
      </c>
      <c r="L12228" s="9" t="str">
        <f t="shared" ref="L12228:L12291" si="200">IFERROR(IF(LEFT(G12228,2)="AI",IF(_xlfn.NUMBERVALUE(IFERROR(LEFT(IF(ISERROR(FIND("X",UPPER(B12228))),UPPER(B12228),RIGHT(UPPER(B12228),LEN(UPPER(B12228))-FIND("~",SUBSTITUTE(UPPER(B12228),"X","~",LEN(UPPER(B12228))-LEN(SUBSTITUTE(UPPER(B12228),"X","")))))),FIND(" ",IF(ISERROR(FIND("X",UPPER(B12228))),UPPER(B12228),RIGHT(UPPER(B12228),LEN(UPPER(B12228))-FIND("~",SUBSTITUTE(UPPER(B12228),"X","~",LEN(UPPER(B12228))-LEN(SUBSTITUTE(UPPER(B12228),"X","")))))),1)-1),IF(ISERROR(FIND("X",UPPER(B12228))),UPPER(B12228),RIGHT(UPPER(B12228),LEN(UPPER(B12228))-FIND("~",SUBSTITUTE(UPPER(B12228),"X","~",LEN(UPPER(B12228))-LEN(SUBSTITUTE(UPPER(B12228),"X",""))))))),".")&gt;=5,"Wall",""),""),"")</f>
        <v/>
      </c>
      <c r="M12228" s="205" t="str" cm="1">
        <f t="array" ref="M12228">_xlfn.IFS(NOT(ISERROR(VLOOKUP(Table5[[#This Row],[Section]],TB_notTB,1,FALSE))),"No",LEFT(Table5[[#This Row],[Section]],3)="ETB","PLS",LEFT(Table5[[#This Row],[Section]],1)="7","PDB",NOT(ISBLANK(Table5[[#This Row],[Section]])),"No")</f>
        <v>No</v>
      </c>
    </row>
    <row r="12229" spans="1:13" x14ac:dyDescent="0.25">
      <c r="A12229" s="130" t="s">
        <v>9668</v>
      </c>
      <c r="B12229" s="130" t="s">
        <v>9669</v>
      </c>
      <c r="C12229" s="130" t="s">
        <v>98</v>
      </c>
      <c r="D12229" s="131">
        <v>0.74099999999999999</v>
      </c>
      <c r="E12229" s="132">
        <v>327</v>
      </c>
      <c r="F12229" s="132">
        <v>105</v>
      </c>
      <c r="G12229" s="126" t="s">
        <v>13724</v>
      </c>
      <c r="H12229" s="126" t="s">
        <v>21063</v>
      </c>
      <c r="I12229" s="126" t="s">
        <v>21064</v>
      </c>
      <c r="J12229" s="126" t="s">
        <v>26233</v>
      </c>
      <c r="K12229" s="9">
        <f>_xlfn.IFNA(VLOOKUP(Table5[[#This Row],[Section]],SubSill_Tier,2,FALSE),0)</f>
        <v>0</v>
      </c>
      <c r="L12229" s="9" t="str">
        <f t="shared" si="200"/>
        <v/>
      </c>
      <c r="M12229" s="205" t="str" cm="1">
        <f t="array" ref="M12229">_xlfn.IFS(NOT(ISERROR(VLOOKUP(Table5[[#This Row],[Section]],TB_notTB,1,FALSE))),"No",LEFT(Table5[[#This Row],[Section]],3)="ETB","PLS",LEFT(Table5[[#This Row],[Section]],1)="7","PDB",NOT(ISBLANK(Table5[[#This Row],[Section]])),"No")</f>
        <v>No</v>
      </c>
    </row>
    <row r="12230" spans="1:13" x14ac:dyDescent="0.25">
      <c r="A12230" s="130" t="s">
        <v>9670</v>
      </c>
      <c r="B12230" s="130" t="s">
        <v>28742</v>
      </c>
      <c r="C12230" s="130" t="s">
        <v>75</v>
      </c>
      <c r="D12230" s="131">
        <v>1.054</v>
      </c>
      <c r="E12230" s="132">
        <v>250</v>
      </c>
      <c r="F12230" s="132">
        <v>250</v>
      </c>
      <c r="G12230" s="126" t="s">
        <v>13725</v>
      </c>
      <c r="H12230" s="126" t="s">
        <v>20134</v>
      </c>
      <c r="I12230" s="126" t="s">
        <v>20135</v>
      </c>
      <c r="J12230" s="126" t="s">
        <v>26235</v>
      </c>
      <c r="K12230" s="9">
        <f>_xlfn.IFNA(VLOOKUP(Table5[[#This Row],[Section]],SubSill_Tier,2,FALSE),0)</f>
        <v>0</v>
      </c>
      <c r="L12230" s="9" t="str">
        <f t="shared" si="200"/>
        <v/>
      </c>
      <c r="M12230" s="205" t="str" cm="1">
        <f t="array" ref="M12230">_xlfn.IFS(NOT(ISERROR(VLOOKUP(Table5[[#This Row],[Section]],TB_notTB,1,FALSE))),"No",LEFT(Table5[[#This Row],[Section]],3)="ETB","PLS",LEFT(Table5[[#This Row],[Section]],1)="7","PDB",NOT(ISBLANK(Table5[[#This Row],[Section]])),"No")</f>
        <v>No</v>
      </c>
    </row>
    <row r="12231" spans="1:13" x14ac:dyDescent="0.25">
      <c r="A12231" s="130" t="s">
        <v>4820</v>
      </c>
      <c r="B12231" s="130" t="s">
        <v>17222</v>
      </c>
      <c r="C12231" s="130" t="s">
        <v>98</v>
      </c>
      <c r="D12231" s="131">
        <v>3.327</v>
      </c>
      <c r="E12231" s="132">
        <v>449</v>
      </c>
      <c r="F12231" s="132">
        <v>449</v>
      </c>
      <c r="G12231" s="126" t="s">
        <v>13754</v>
      </c>
      <c r="H12231" s="126" t="s">
        <v>20175</v>
      </c>
      <c r="I12231" s="126" t="s">
        <v>20176</v>
      </c>
      <c r="J12231" s="126" t="s">
        <v>26332</v>
      </c>
      <c r="K12231" s="9">
        <f>_xlfn.IFNA(VLOOKUP(Table5[[#This Row],[Section]],SubSill_Tier,2,FALSE),0)</f>
        <v>0</v>
      </c>
      <c r="L12231" s="9" t="str">
        <f t="shared" si="200"/>
        <v/>
      </c>
      <c r="M12231" s="205" t="str" cm="1">
        <f t="array" ref="M12231">_xlfn.IFS(NOT(ISERROR(VLOOKUP(Table5[[#This Row],[Section]],TB_notTB,1,FALSE))),"No",LEFT(Table5[[#This Row],[Section]],3)="ETB","PLS",LEFT(Table5[[#This Row],[Section]],1)="7","PDB",NOT(ISBLANK(Table5[[#This Row],[Section]])),"No")</f>
        <v>No</v>
      </c>
    </row>
    <row r="12232" spans="1:13" x14ac:dyDescent="0.25">
      <c r="A12232" s="130" t="s">
        <v>4821</v>
      </c>
      <c r="B12232" s="130" t="s">
        <v>17222</v>
      </c>
      <c r="C12232" s="130" t="s">
        <v>98</v>
      </c>
      <c r="D12232" s="131">
        <v>2.3210000000000002</v>
      </c>
      <c r="E12232" s="132">
        <v>414</v>
      </c>
      <c r="F12232" s="132">
        <v>414</v>
      </c>
      <c r="G12232" s="126" t="s">
        <v>13754</v>
      </c>
      <c r="H12232" s="126" t="s">
        <v>20175</v>
      </c>
      <c r="I12232" s="126" t="s">
        <v>20176</v>
      </c>
      <c r="J12232" s="126" t="s">
        <v>26241</v>
      </c>
      <c r="K12232" s="9">
        <f>_xlfn.IFNA(VLOOKUP(Table5[[#This Row],[Section]],SubSill_Tier,2,FALSE),0)</f>
        <v>0</v>
      </c>
      <c r="L12232" s="9" t="str">
        <f t="shared" si="200"/>
        <v/>
      </c>
      <c r="M12232" s="205" t="str" cm="1">
        <f t="array" ref="M12232">_xlfn.IFS(NOT(ISERROR(VLOOKUP(Table5[[#This Row],[Section]],TB_notTB,1,FALSE))),"No",LEFT(Table5[[#This Row],[Section]],3)="ETB","PLS",LEFT(Table5[[#This Row],[Section]],1)="7","PDB",NOT(ISBLANK(Table5[[#This Row],[Section]])),"No")</f>
        <v>No</v>
      </c>
    </row>
    <row r="12233" spans="1:13" x14ac:dyDescent="0.25">
      <c r="A12233" s="130" t="s">
        <v>12194</v>
      </c>
      <c r="B12233" s="130" t="s">
        <v>17222</v>
      </c>
      <c r="C12233" s="130" t="s">
        <v>75</v>
      </c>
      <c r="D12233" s="131">
        <v>0.187</v>
      </c>
      <c r="E12233" s="132">
        <v>100</v>
      </c>
      <c r="F12233" s="132">
        <v>100</v>
      </c>
      <c r="G12233" s="126" t="s">
        <v>13739</v>
      </c>
      <c r="H12233" s="126" t="s">
        <v>20181</v>
      </c>
      <c r="I12233" s="126" t="s">
        <v>13279</v>
      </c>
      <c r="J12233" s="126" t="s">
        <v>26258</v>
      </c>
      <c r="K12233" s="9">
        <f>_xlfn.IFNA(VLOOKUP(Table5[[#This Row],[Section]],SubSill_Tier,2,FALSE),0)</f>
        <v>0</v>
      </c>
      <c r="L12233" s="9" t="str">
        <f t="shared" si="200"/>
        <v/>
      </c>
      <c r="M12233" s="205" t="str" cm="1">
        <f t="array" ref="M12233">_xlfn.IFS(NOT(ISERROR(VLOOKUP(Table5[[#This Row],[Section]],TB_notTB,1,FALSE))),"No",LEFT(Table5[[#This Row],[Section]],3)="ETB","PLS",LEFT(Table5[[#This Row],[Section]],1)="7","PDB",NOT(ISBLANK(Table5[[#This Row],[Section]])),"No")</f>
        <v>No</v>
      </c>
    </row>
    <row r="12234" spans="1:13" x14ac:dyDescent="0.25">
      <c r="A12234" s="130" t="s">
        <v>9671</v>
      </c>
      <c r="B12234" s="130" t="s">
        <v>28743</v>
      </c>
      <c r="C12234" s="130" t="s">
        <v>75</v>
      </c>
      <c r="D12234" s="131">
        <v>4.6820000000000004</v>
      </c>
      <c r="E12234" s="132">
        <v>585</v>
      </c>
      <c r="F12234" s="132">
        <v>585</v>
      </c>
      <c r="G12234" s="126" t="s">
        <v>13720</v>
      </c>
      <c r="H12234" s="126" t="s">
        <v>20130</v>
      </c>
      <c r="I12234" s="126" t="s">
        <v>20131</v>
      </c>
      <c r="J12234" s="126" t="s">
        <v>26253</v>
      </c>
      <c r="K12234" s="9">
        <f>_xlfn.IFNA(VLOOKUP(Table5[[#This Row],[Section]],SubSill_Tier,2,FALSE),0)</f>
        <v>0</v>
      </c>
      <c r="L12234" s="9" t="str">
        <f t="shared" si="200"/>
        <v/>
      </c>
      <c r="M12234" s="205" t="str" cm="1">
        <f t="array" ref="M12234">_xlfn.IFS(NOT(ISERROR(VLOOKUP(Table5[[#This Row],[Section]],TB_notTB,1,FALSE))),"No",LEFT(Table5[[#This Row],[Section]],3)="ETB","PLS",LEFT(Table5[[#This Row],[Section]],1)="7","PDB",NOT(ISBLANK(Table5[[#This Row],[Section]])),"No")</f>
        <v>No</v>
      </c>
    </row>
    <row r="12235" spans="1:13" x14ac:dyDescent="0.25">
      <c r="A12235" s="130" t="s">
        <v>4822</v>
      </c>
      <c r="B12235" s="130" t="s">
        <v>4823</v>
      </c>
      <c r="C12235" s="130" t="s">
        <v>75</v>
      </c>
      <c r="D12235" s="131">
        <v>1.617</v>
      </c>
      <c r="E12235" s="132">
        <v>439</v>
      </c>
      <c r="F12235" s="132">
        <v>242</v>
      </c>
      <c r="G12235" s="126" t="s">
        <v>13784</v>
      </c>
      <c r="H12235" s="126" t="s">
        <v>20274</v>
      </c>
      <c r="I12235" s="126" t="s">
        <v>20275</v>
      </c>
      <c r="J12235" s="126" t="s">
        <v>26232</v>
      </c>
      <c r="K12235" s="9">
        <f>_xlfn.IFNA(VLOOKUP(Table5[[#This Row],[Section]],SubSill_Tier,2,FALSE),0)</f>
        <v>0</v>
      </c>
      <c r="L12235" s="9" t="str">
        <f t="shared" si="200"/>
        <v/>
      </c>
      <c r="M12235" s="205" t="str" cm="1">
        <f t="array" ref="M12235">_xlfn.IFS(NOT(ISERROR(VLOOKUP(Table5[[#This Row],[Section]],TB_notTB,1,FALSE))),"No",LEFT(Table5[[#This Row],[Section]],3)="ETB","PLS",LEFT(Table5[[#This Row],[Section]],1)="7","PDB",NOT(ISBLANK(Table5[[#This Row],[Section]])),"No")</f>
        <v>No</v>
      </c>
    </row>
    <row r="12236" spans="1:13" x14ac:dyDescent="0.25">
      <c r="A12236" s="130" t="s">
        <v>4824</v>
      </c>
      <c r="B12236" s="130" t="s">
        <v>4825</v>
      </c>
      <c r="C12236" s="130" t="s">
        <v>75</v>
      </c>
      <c r="D12236" s="131">
        <v>0.77400000000000002</v>
      </c>
      <c r="E12236" s="132">
        <v>177</v>
      </c>
      <c r="F12236" s="132">
        <v>123</v>
      </c>
      <c r="G12236" s="126" t="s">
        <v>13784</v>
      </c>
      <c r="H12236" s="126" t="s">
        <v>20274</v>
      </c>
      <c r="I12236" s="126" t="s">
        <v>20275</v>
      </c>
      <c r="J12236" s="126" t="s">
        <v>26232</v>
      </c>
      <c r="K12236" s="9">
        <f>_xlfn.IFNA(VLOOKUP(Table5[[#This Row],[Section]],SubSill_Tier,2,FALSE),0)</f>
        <v>0</v>
      </c>
      <c r="L12236" s="9" t="str">
        <f t="shared" si="200"/>
        <v/>
      </c>
      <c r="M12236" s="205" t="str" cm="1">
        <f t="array" ref="M12236">_xlfn.IFS(NOT(ISERROR(VLOOKUP(Table5[[#This Row],[Section]],TB_notTB,1,FALSE))),"No",LEFT(Table5[[#This Row],[Section]],3)="ETB","PLS",LEFT(Table5[[#This Row],[Section]],1)="7","PDB",NOT(ISBLANK(Table5[[#This Row],[Section]])),"No")</f>
        <v>No</v>
      </c>
    </row>
    <row r="12237" spans="1:13" x14ac:dyDescent="0.25">
      <c r="A12237" s="130" t="s">
        <v>9672</v>
      </c>
      <c r="B12237" s="130" t="s">
        <v>3598</v>
      </c>
      <c r="C12237" s="130" t="s">
        <v>98</v>
      </c>
      <c r="D12237" s="131">
        <v>1.8660000000000001</v>
      </c>
      <c r="E12237" s="132">
        <v>235</v>
      </c>
      <c r="F12237" s="132">
        <v>235</v>
      </c>
      <c r="G12237" s="126" t="s">
        <v>13750</v>
      </c>
      <c r="H12237" s="126" t="s">
        <v>20121</v>
      </c>
      <c r="I12237" s="126" t="s">
        <v>20122</v>
      </c>
      <c r="J12237" s="126" t="s">
        <v>26234</v>
      </c>
      <c r="K12237" s="9">
        <f>_xlfn.IFNA(VLOOKUP(Table5[[#This Row],[Section]],SubSill_Tier,2,FALSE),0)</f>
        <v>0</v>
      </c>
      <c r="L12237" s="9" t="str">
        <f t="shared" si="200"/>
        <v/>
      </c>
      <c r="M12237" s="205" t="str" cm="1">
        <f t="array" ref="M12237">_xlfn.IFS(NOT(ISERROR(VLOOKUP(Table5[[#This Row],[Section]],TB_notTB,1,FALSE))),"No",LEFT(Table5[[#This Row],[Section]],3)="ETB","PLS",LEFT(Table5[[#This Row],[Section]],1)="7","PDB",NOT(ISBLANK(Table5[[#This Row],[Section]])),"No")</f>
        <v>No</v>
      </c>
    </row>
    <row r="12238" spans="1:13" x14ac:dyDescent="0.25">
      <c r="A12238" s="130" t="s">
        <v>4826</v>
      </c>
      <c r="B12238" s="130" t="s">
        <v>4827</v>
      </c>
      <c r="C12238" s="130" t="s">
        <v>75</v>
      </c>
      <c r="D12238" s="131">
        <v>1.6879999999999999</v>
      </c>
      <c r="E12238" s="132">
        <v>437</v>
      </c>
      <c r="F12238" s="132">
        <v>235</v>
      </c>
      <c r="G12238" s="126" t="s">
        <v>13767</v>
      </c>
      <c r="H12238" s="126" t="s">
        <v>20203</v>
      </c>
      <c r="I12238" s="126" t="s">
        <v>20204</v>
      </c>
      <c r="J12238" s="126" t="s">
        <v>26232</v>
      </c>
      <c r="K12238" s="9">
        <f>_xlfn.IFNA(VLOOKUP(Table5[[#This Row],[Section]],SubSill_Tier,2,FALSE),0)</f>
        <v>0</v>
      </c>
      <c r="L12238" s="9" t="str">
        <f t="shared" si="200"/>
        <v/>
      </c>
      <c r="M12238" s="205" t="str" cm="1">
        <f t="array" ref="M12238">_xlfn.IFS(NOT(ISERROR(VLOOKUP(Table5[[#This Row],[Section]],TB_notTB,1,FALSE))),"No",LEFT(Table5[[#This Row],[Section]],3)="ETB","PLS",LEFT(Table5[[#This Row],[Section]],1)="7","PDB",NOT(ISBLANK(Table5[[#This Row],[Section]])),"No")</f>
        <v>No</v>
      </c>
    </row>
    <row r="12239" spans="1:13" x14ac:dyDescent="0.25">
      <c r="A12239" s="130" t="s">
        <v>9673</v>
      </c>
      <c r="B12239" s="130" t="s">
        <v>7390</v>
      </c>
      <c r="C12239" s="130" t="s">
        <v>75</v>
      </c>
      <c r="D12239" s="131">
        <v>0.16500000000000001</v>
      </c>
      <c r="E12239" s="132">
        <v>100</v>
      </c>
      <c r="F12239" s="132">
        <v>100</v>
      </c>
      <c r="G12239" s="126" t="s">
        <v>13719</v>
      </c>
      <c r="H12239" s="126" t="s">
        <v>20128</v>
      </c>
      <c r="I12239" s="126" t="s">
        <v>20129</v>
      </c>
      <c r="J12239" s="126" t="s">
        <v>26235</v>
      </c>
      <c r="K12239" s="9">
        <f>_xlfn.IFNA(VLOOKUP(Table5[[#This Row],[Section]],SubSill_Tier,2,FALSE),0)</f>
        <v>0</v>
      </c>
      <c r="L12239" s="9" t="str">
        <f t="shared" si="200"/>
        <v/>
      </c>
      <c r="M12239" s="205" t="str" cm="1">
        <f t="array" ref="M12239">_xlfn.IFS(NOT(ISERROR(VLOOKUP(Table5[[#This Row],[Section]],TB_notTB,1,FALSE))),"No",LEFT(Table5[[#This Row],[Section]],3)="ETB","PLS",LEFT(Table5[[#This Row],[Section]],1)="7","PDB",NOT(ISBLANK(Table5[[#This Row],[Section]])),"No")</f>
        <v>No</v>
      </c>
    </row>
    <row r="12240" spans="1:13" x14ac:dyDescent="0.25">
      <c r="A12240" s="130" t="s">
        <v>9674</v>
      </c>
      <c r="B12240" s="130" t="s">
        <v>9675</v>
      </c>
      <c r="C12240" s="130" t="s">
        <v>75</v>
      </c>
      <c r="D12240" s="131">
        <v>0.191</v>
      </c>
      <c r="E12240" s="132">
        <v>103</v>
      </c>
      <c r="F12240" s="132">
        <v>103</v>
      </c>
      <c r="G12240" s="126" t="s">
        <v>13719</v>
      </c>
      <c r="H12240" s="126" t="s">
        <v>20128</v>
      </c>
      <c r="I12240" s="126" t="s">
        <v>20129</v>
      </c>
      <c r="J12240" s="126" t="s">
        <v>26235</v>
      </c>
      <c r="K12240" s="9">
        <f>_xlfn.IFNA(VLOOKUP(Table5[[#This Row],[Section]],SubSill_Tier,2,FALSE),0)</f>
        <v>0</v>
      </c>
      <c r="L12240" s="9" t="str">
        <f t="shared" si="200"/>
        <v/>
      </c>
      <c r="M12240" s="205" t="str" cm="1">
        <f t="array" ref="M12240">_xlfn.IFS(NOT(ISERROR(VLOOKUP(Table5[[#This Row],[Section]],TB_notTB,1,FALSE))),"No",LEFT(Table5[[#This Row],[Section]],3)="ETB","PLS",LEFT(Table5[[#This Row],[Section]],1)="7","PDB",NOT(ISBLANK(Table5[[#This Row],[Section]])),"No")</f>
        <v>No</v>
      </c>
    </row>
    <row r="12241" spans="1:13" x14ac:dyDescent="0.25">
      <c r="A12241" s="130" t="s">
        <v>9676</v>
      </c>
      <c r="B12241" s="130" t="s">
        <v>9677</v>
      </c>
      <c r="C12241" s="130" t="s">
        <v>75</v>
      </c>
      <c r="D12241" s="131">
        <v>0.222</v>
      </c>
      <c r="E12241" s="132">
        <v>120</v>
      </c>
      <c r="F12241" s="132">
        <v>120</v>
      </c>
      <c r="G12241" s="126" t="s">
        <v>13719</v>
      </c>
      <c r="H12241" s="126" t="s">
        <v>20128</v>
      </c>
      <c r="I12241" s="126" t="s">
        <v>20129</v>
      </c>
      <c r="J12241" s="126" t="s">
        <v>26235</v>
      </c>
      <c r="K12241" s="9">
        <f>_xlfn.IFNA(VLOOKUP(Table5[[#This Row],[Section]],SubSill_Tier,2,FALSE),0)</f>
        <v>0</v>
      </c>
      <c r="L12241" s="9" t="str">
        <f t="shared" si="200"/>
        <v/>
      </c>
      <c r="M12241" s="205" t="str" cm="1">
        <f t="array" ref="M12241">_xlfn.IFS(NOT(ISERROR(VLOOKUP(Table5[[#This Row],[Section]],TB_notTB,1,FALSE))),"No",LEFT(Table5[[#This Row],[Section]],3)="ETB","PLS",LEFT(Table5[[#This Row],[Section]],1)="7","PDB",NOT(ISBLANK(Table5[[#This Row],[Section]])),"No")</f>
        <v>No</v>
      </c>
    </row>
    <row r="12242" spans="1:13" x14ac:dyDescent="0.25">
      <c r="A12242" s="130" t="s">
        <v>9678</v>
      </c>
      <c r="B12242" s="130" t="s">
        <v>9679</v>
      </c>
      <c r="C12242" s="130" t="s">
        <v>75</v>
      </c>
      <c r="D12242" s="131">
        <v>0.24</v>
      </c>
      <c r="E12242" s="132">
        <v>130</v>
      </c>
      <c r="F12242" s="132">
        <v>130</v>
      </c>
      <c r="G12242" s="126" t="s">
        <v>13719</v>
      </c>
      <c r="H12242" s="126" t="s">
        <v>20128</v>
      </c>
      <c r="I12242" s="126" t="s">
        <v>20129</v>
      </c>
      <c r="J12242" s="126" t="s">
        <v>26235</v>
      </c>
      <c r="K12242" s="9">
        <f>_xlfn.IFNA(VLOOKUP(Table5[[#This Row],[Section]],SubSill_Tier,2,FALSE),0)</f>
        <v>0</v>
      </c>
      <c r="L12242" s="9" t="str">
        <f t="shared" si="200"/>
        <v/>
      </c>
      <c r="M12242" s="205" t="str" cm="1">
        <f t="array" ref="M12242">_xlfn.IFS(NOT(ISERROR(VLOOKUP(Table5[[#This Row],[Section]],TB_notTB,1,FALSE))),"No",LEFT(Table5[[#This Row],[Section]],3)="ETB","PLS",LEFT(Table5[[#This Row],[Section]],1)="7","PDB",NOT(ISBLANK(Table5[[#This Row],[Section]])),"No")</f>
        <v>No</v>
      </c>
    </row>
    <row r="12243" spans="1:13" x14ac:dyDescent="0.25">
      <c r="A12243" s="130" t="s">
        <v>9680</v>
      </c>
      <c r="B12243" s="130" t="s">
        <v>17222</v>
      </c>
      <c r="C12243" s="130" t="s">
        <v>75</v>
      </c>
      <c r="D12243" s="131">
        <v>5.0999999999999997E-2</v>
      </c>
      <c r="E12243" s="132">
        <v>100</v>
      </c>
      <c r="F12243" s="132">
        <v>100</v>
      </c>
      <c r="G12243" s="126" t="s">
        <v>13715</v>
      </c>
      <c r="H12243" s="126" t="s">
        <v>20123</v>
      </c>
      <c r="I12243" s="126" t="s">
        <v>21058</v>
      </c>
      <c r="J12243" s="126" t="s">
        <v>26236</v>
      </c>
      <c r="K12243" s="9">
        <f>_xlfn.IFNA(VLOOKUP(Table5[[#This Row],[Section]],SubSill_Tier,2,FALSE),0)</f>
        <v>0</v>
      </c>
      <c r="L12243" s="9" t="str">
        <f t="shared" si="200"/>
        <v/>
      </c>
      <c r="M12243" s="205" t="str" cm="1">
        <f t="array" ref="M12243">_xlfn.IFS(NOT(ISERROR(VLOOKUP(Table5[[#This Row],[Section]],TB_notTB,1,FALSE))),"No",LEFT(Table5[[#This Row],[Section]],3)="ETB","PLS",LEFT(Table5[[#This Row],[Section]],1)="7","PDB",NOT(ISBLANK(Table5[[#This Row],[Section]])),"No")</f>
        <v>No</v>
      </c>
    </row>
    <row r="12244" spans="1:13" x14ac:dyDescent="0.25">
      <c r="A12244" s="130" t="s">
        <v>9681</v>
      </c>
      <c r="B12244" s="130" t="s">
        <v>9682</v>
      </c>
      <c r="C12244" s="130" t="s">
        <v>75</v>
      </c>
      <c r="D12244" s="131">
        <v>0.36799999999999999</v>
      </c>
      <c r="E12244" s="132">
        <v>185</v>
      </c>
      <c r="F12244" s="132">
        <v>100</v>
      </c>
      <c r="G12244" s="126" t="s">
        <v>13720</v>
      </c>
      <c r="H12244" s="126" t="s">
        <v>20130</v>
      </c>
      <c r="I12244" s="126" t="s">
        <v>20131</v>
      </c>
      <c r="J12244" s="126" t="s">
        <v>26236</v>
      </c>
      <c r="K12244" s="9">
        <f>_xlfn.IFNA(VLOOKUP(Table5[[#This Row],[Section]],SubSill_Tier,2,FALSE),0)</f>
        <v>0</v>
      </c>
      <c r="L12244" s="9" t="str">
        <f t="shared" si="200"/>
        <v/>
      </c>
      <c r="M12244" s="205" t="str" cm="1">
        <f t="array" ref="M12244">_xlfn.IFS(NOT(ISERROR(VLOOKUP(Table5[[#This Row],[Section]],TB_notTB,1,FALSE))),"No",LEFT(Table5[[#This Row],[Section]],3)="ETB","PLS",LEFT(Table5[[#This Row],[Section]],1)="7","PDB",NOT(ISBLANK(Table5[[#This Row],[Section]])),"No")</f>
        <v>No</v>
      </c>
    </row>
    <row r="12245" spans="1:13" x14ac:dyDescent="0.25">
      <c r="A12245" s="130" t="s">
        <v>9683</v>
      </c>
      <c r="B12245" s="130" t="s">
        <v>17222</v>
      </c>
      <c r="C12245" s="130" t="s">
        <v>75</v>
      </c>
      <c r="D12245" s="131">
        <v>0.55100000000000005</v>
      </c>
      <c r="E12245" s="132">
        <v>266</v>
      </c>
      <c r="F12245" s="132">
        <v>100</v>
      </c>
      <c r="G12245" s="126" t="s">
        <v>13713</v>
      </c>
      <c r="H12245" s="126" t="s">
        <v>20121</v>
      </c>
      <c r="I12245" s="126" t="s">
        <v>20122</v>
      </c>
      <c r="J12245" s="126" t="s">
        <v>26234</v>
      </c>
      <c r="K12245" s="9">
        <f>_xlfn.IFNA(VLOOKUP(Table5[[#This Row],[Section]],SubSill_Tier,2,FALSE),0)</f>
        <v>0</v>
      </c>
      <c r="L12245" s="9" t="str">
        <f t="shared" si="200"/>
        <v/>
      </c>
      <c r="M12245" s="205" t="str" cm="1">
        <f t="array" ref="M12245">_xlfn.IFS(NOT(ISERROR(VLOOKUP(Table5[[#This Row],[Section]],TB_notTB,1,FALSE))),"No",LEFT(Table5[[#This Row],[Section]],3)="ETB","PLS",LEFT(Table5[[#This Row],[Section]],1)="7","PDB",NOT(ISBLANK(Table5[[#This Row],[Section]])),"No")</f>
        <v>No</v>
      </c>
    </row>
    <row r="12246" spans="1:13" x14ac:dyDescent="0.25">
      <c r="A12246" s="130" t="s">
        <v>9684</v>
      </c>
      <c r="B12246" s="130" t="s">
        <v>17222</v>
      </c>
      <c r="C12246" s="130" t="s">
        <v>75</v>
      </c>
      <c r="D12246" s="131">
        <v>0.64800000000000002</v>
      </c>
      <c r="E12246" s="132">
        <v>304</v>
      </c>
      <c r="F12246" s="132">
        <v>304</v>
      </c>
      <c r="G12246" s="126" t="s">
        <v>13720</v>
      </c>
      <c r="H12246" s="126" t="s">
        <v>20130</v>
      </c>
      <c r="I12246" s="126" t="s">
        <v>20131</v>
      </c>
      <c r="J12246" s="126" t="s">
        <v>26236</v>
      </c>
      <c r="K12246" s="9">
        <f>_xlfn.IFNA(VLOOKUP(Table5[[#This Row],[Section]],SubSill_Tier,2,FALSE),0)</f>
        <v>0</v>
      </c>
      <c r="L12246" s="9" t="str">
        <f t="shared" si="200"/>
        <v/>
      </c>
      <c r="M12246" s="205" t="str" cm="1">
        <f t="array" ref="M12246">_xlfn.IFS(NOT(ISERROR(VLOOKUP(Table5[[#This Row],[Section]],TB_notTB,1,FALSE))),"No",LEFT(Table5[[#This Row],[Section]],3)="ETB","PLS",LEFT(Table5[[#This Row],[Section]],1)="7","PDB",NOT(ISBLANK(Table5[[#This Row],[Section]])),"No")</f>
        <v>No</v>
      </c>
    </row>
    <row r="12247" spans="1:13" x14ac:dyDescent="0.25">
      <c r="A12247" s="130" t="s">
        <v>9685</v>
      </c>
      <c r="B12247" s="130" t="s">
        <v>12872</v>
      </c>
      <c r="C12247" s="130" t="s">
        <v>75</v>
      </c>
      <c r="D12247" s="131">
        <v>0.75600000000000001</v>
      </c>
      <c r="E12247" s="132">
        <v>354</v>
      </c>
      <c r="F12247" s="132">
        <v>182</v>
      </c>
      <c r="G12247" s="126" t="s">
        <v>13721</v>
      </c>
      <c r="H12247" s="126" t="s">
        <v>21068</v>
      </c>
      <c r="I12247" s="126" t="s">
        <v>21069</v>
      </c>
      <c r="J12247" s="126" t="s">
        <v>26281</v>
      </c>
      <c r="K12247" s="9">
        <f>_xlfn.IFNA(VLOOKUP(Table5[[#This Row],[Section]],SubSill_Tier,2,FALSE),0)</f>
        <v>0</v>
      </c>
      <c r="L12247" s="9" t="str">
        <f t="shared" si="200"/>
        <v/>
      </c>
      <c r="M12247" s="205" t="str" cm="1">
        <f t="array" ref="M12247">_xlfn.IFS(NOT(ISERROR(VLOOKUP(Table5[[#This Row],[Section]],TB_notTB,1,FALSE))),"No",LEFT(Table5[[#This Row],[Section]],3)="ETB","PLS",LEFT(Table5[[#This Row],[Section]],1)="7","PDB",NOT(ISBLANK(Table5[[#This Row],[Section]])),"No")</f>
        <v>No</v>
      </c>
    </row>
    <row r="12248" spans="1:13" x14ac:dyDescent="0.25">
      <c r="A12248" s="130" t="s">
        <v>4828</v>
      </c>
      <c r="B12248" s="130" t="s">
        <v>4829</v>
      </c>
      <c r="C12248" s="130" t="s">
        <v>75</v>
      </c>
      <c r="D12248" s="131">
        <v>0.252</v>
      </c>
      <c r="E12248" s="132">
        <v>118</v>
      </c>
      <c r="F12248" s="132">
        <v>100</v>
      </c>
      <c r="G12248" s="126" t="s">
        <v>13712</v>
      </c>
      <c r="H12248" s="126" t="s">
        <v>20120</v>
      </c>
      <c r="I12248" s="126" t="s">
        <v>21055</v>
      </c>
      <c r="J12248" s="126" t="s">
        <v>26239</v>
      </c>
      <c r="K12248" s="9">
        <f>_xlfn.IFNA(VLOOKUP(Table5[[#This Row],[Section]],SubSill_Tier,2,FALSE),0)</f>
        <v>0</v>
      </c>
      <c r="L12248" s="9" t="str">
        <f t="shared" si="200"/>
        <v/>
      </c>
      <c r="M12248" s="205" t="str" cm="1">
        <f t="array" ref="M12248">_xlfn.IFS(NOT(ISERROR(VLOOKUP(Table5[[#This Row],[Section]],TB_notTB,1,FALSE))),"No",LEFT(Table5[[#This Row],[Section]],3)="ETB","PLS",LEFT(Table5[[#This Row],[Section]],1)="7","PDB",NOT(ISBLANK(Table5[[#This Row],[Section]])),"No")</f>
        <v>No</v>
      </c>
    </row>
    <row r="12249" spans="1:13" x14ac:dyDescent="0.25">
      <c r="A12249" s="130" t="s">
        <v>4830</v>
      </c>
      <c r="B12249" s="130" t="s">
        <v>4831</v>
      </c>
      <c r="C12249" s="130" t="s">
        <v>75</v>
      </c>
      <c r="D12249" s="131">
        <v>0.38400000000000001</v>
      </c>
      <c r="E12249" s="132">
        <v>158</v>
      </c>
      <c r="F12249" s="132">
        <v>100</v>
      </c>
      <c r="G12249" s="126" t="s">
        <v>13712</v>
      </c>
      <c r="H12249" s="126" t="s">
        <v>20120</v>
      </c>
      <c r="I12249" s="126" t="s">
        <v>21055</v>
      </c>
      <c r="J12249" s="126" t="s">
        <v>26239</v>
      </c>
      <c r="K12249" s="9">
        <f>_xlfn.IFNA(VLOOKUP(Table5[[#This Row],[Section]],SubSill_Tier,2,FALSE),0)</f>
        <v>0</v>
      </c>
      <c r="L12249" s="9" t="str">
        <f t="shared" si="200"/>
        <v/>
      </c>
      <c r="M12249" s="205" t="str" cm="1">
        <f t="array" ref="M12249">_xlfn.IFS(NOT(ISERROR(VLOOKUP(Table5[[#This Row],[Section]],TB_notTB,1,FALSE))),"No",LEFT(Table5[[#This Row],[Section]],3)="ETB","PLS",LEFT(Table5[[#This Row],[Section]],1)="7","PDB",NOT(ISBLANK(Table5[[#This Row],[Section]])),"No")</f>
        <v>No</v>
      </c>
    </row>
    <row r="12250" spans="1:13" x14ac:dyDescent="0.25">
      <c r="A12250" s="130" t="s">
        <v>4832</v>
      </c>
      <c r="B12250" s="130" t="s">
        <v>4833</v>
      </c>
      <c r="C12250" s="130" t="s">
        <v>75</v>
      </c>
      <c r="D12250" s="131">
        <v>0.21</v>
      </c>
      <c r="E12250" s="132">
        <v>109</v>
      </c>
      <c r="F12250" s="132">
        <v>100</v>
      </c>
      <c r="G12250" s="126" t="s">
        <v>13782</v>
      </c>
      <c r="H12250" s="126" t="s">
        <v>20267</v>
      </c>
      <c r="I12250" s="126" t="s">
        <v>21157</v>
      </c>
      <c r="J12250" s="126" t="s">
        <v>26241</v>
      </c>
      <c r="K12250" s="9">
        <f>_xlfn.IFNA(VLOOKUP(Table5[[#This Row],[Section]],SubSill_Tier,2,FALSE),0)</f>
        <v>0</v>
      </c>
      <c r="L12250" s="9" t="str">
        <f t="shared" si="200"/>
        <v/>
      </c>
      <c r="M12250" s="205" t="str" cm="1">
        <f t="array" ref="M12250">_xlfn.IFS(NOT(ISERROR(VLOOKUP(Table5[[#This Row],[Section]],TB_notTB,1,FALSE))),"No",LEFT(Table5[[#This Row],[Section]],3)="ETB","PLS",LEFT(Table5[[#This Row],[Section]],1)="7","PDB",NOT(ISBLANK(Table5[[#This Row],[Section]])),"No")</f>
        <v>No</v>
      </c>
    </row>
    <row r="12251" spans="1:13" x14ac:dyDescent="0.25">
      <c r="A12251" s="130" t="s">
        <v>9686</v>
      </c>
      <c r="B12251" s="130" t="s">
        <v>12561</v>
      </c>
      <c r="C12251" s="130" t="s">
        <v>75</v>
      </c>
      <c r="D12251" s="131">
        <v>1.2410000000000001</v>
      </c>
      <c r="E12251" s="132">
        <v>464</v>
      </c>
      <c r="F12251" s="132">
        <v>188</v>
      </c>
      <c r="G12251" s="126" t="s">
        <v>13721</v>
      </c>
      <c r="H12251" s="126" t="s">
        <v>21068</v>
      </c>
      <c r="I12251" s="126" t="s">
        <v>21069</v>
      </c>
      <c r="J12251" s="126" t="s">
        <v>26233</v>
      </c>
      <c r="K12251" s="9">
        <f>_xlfn.IFNA(VLOOKUP(Table5[[#This Row],[Section]],SubSill_Tier,2,FALSE),0)</f>
        <v>0</v>
      </c>
      <c r="L12251" s="9" t="str">
        <f t="shared" si="200"/>
        <v/>
      </c>
      <c r="M12251" s="205" t="str" cm="1">
        <f t="array" ref="M12251">_xlfn.IFS(NOT(ISERROR(VLOOKUP(Table5[[#This Row],[Section]],TB_notTB,1,FALSE))),"No",LEFT(Table5[[#This Row],[Section]],3)="ETB","PLS",LEFT(Table5[[#This Row],[Section]],1)="7","PDB",NOT(ISBLANK(Table5[[#This Row],[Section]])),"No")</f>
        <v>No</v>
      </c>
    </row>
    <row r="12252" spans="1:13" x14ac:dyDescent="0.25">
      <c r="A12252" s="130" t="s">
        <v>12195</v>
      </c>
      <c r="B12252" s="130" t="s">
        <v>17222</v>
      </c>
      <c r="C12252" s="130" t="s">
        <v>75</v>
      </c>
      <c r="D12252" s="131">
        <v>0.32400000000000001</v>
      </c>
      <c r="E12252" s="132">
        <v>133</v>
      </c>
      <c r="F12252" s="132">
        <v>100</v>
      </c>
      <c r="G12252" s="126" t="s">
        <v>13763</v>
      </c>
      <c r="H12252" s="126" t="s">
        <v>20195</v>
      </c>
      <c r="I12252" s="126" t="s">
        <v>20196</v>
      </c>
      <c r="J12252" s="126" t="s">
        <v>26254</v>
      </c>
      <c r="K12252" s="9">
        <f>_xlfn.IFNA(VLOOKUP(Table5[[#This Row],[Section]],SubSill_Tier,2,FALSE),0)</f>
        <v>0</v>
      </c>
      <c r="L12252" s="9" t="str">
        <f t="shared" si="200"/>
        <v/>
      </c>
      <c r="M12252" s="205" t="str" cm="1">
        <f t="array" ref="M12252">_xlfn.IFS(NOT(ISERROR(VLOOKUP(Table5[[#This Row],[Section]],TB_notTB,1,FALSE))),"No",LEFT(Table5[[#This Row],[Section]],3)="ETB","PLS",LEFT(Table5[[#This Row],[Section]],1)="7","PDB",NOT(ISBLANK(Table5[[#This Row],[Section]])),"No")</f>
        <v>No</v>
      </c>
    </row>
    <row r="12253" spans="1:13" x14ac:dyDescent="0.25">
      <c r="A12253" s="130" t="s">
        <v>9687</v>
      </c>
      <c r="B12253" s="130" t="s">
        <v>13081</v>
      </c>
      <c r="C12253" s="130" t="s">
        <v>75</v>
      </c>
      <c r="D12253" s="131">
        <v>0.67</v>
      </c>
      <c r="E12253" s="132">
        <v>310</v>
      </c>
      <c r="F12253" s="132">
        <v>100</v>
      </c>
      <c r="G12253" s="126" t="s">
        <v>13721</v>
      </c>
      <c r="H12253" s="126" t="s">
        <v>21068</v>
      </c>
      <c r="I12253" s="126" t="s">
        <v>21069</v>
      </c>
      <c r="J12253" s="126" t="s">
        <v>26233</v>
      </c>
      <c r="K12253" s="9">
        <f>_xlfn.IFNA(VLOOKUP(Table5[[#This Row],[Section]],SubSill_Tier,2,FALSE),0)</f>
        <v>0</v>
      </c>
      <c r="L12253" s="9" t="str">
        <f t="shared" si="200"/>
        <v/>
      </c>
      <c r="M12253" s="205" t="str" cm="1">
        <f t="array" ref="M12253">_xlfn.IFS(NOT(ISERROR(VLOOKUP(Table5[[#This Row],[Section]],TB_notTB,1,FALSE))),"No",LEFT(Table5[[#This Row],[Section]],3)="ETB","PLS",LEFT(Table5[[#This Row],[Section]],1)="7","PDB",NOT(ISBLANK(Table5[[#This Row],[Section]])),"No")</f>
        <v>No</v>
      </c>
    </row>
    <row r="12254" spans="1:13" x14ac:dyDescent="0.25">
      <c r="A12254" s="130" t="s">
        <v>9688</v>
      </c>
      <c r="B12254" s="130" t="s">
        <v>13082</v>
      </c>
      <c r="C12254" s="130" t="s">
        <v>75</v>
      </c>
      <c r="D12254" s="131">
        <v>0.77100000000000002</v>
      </c>
      <c r="E12254" s="132">
        <v>360</v>
      </c>
      <c r="F12254" s="132">
        <v>100</v>
      </c>
      <c r="G12254" s="126" t="s">
        <v>13721</v>
      </c>
      <c r="H12254" s="126" t="s">
        <v>21068</v>
      </c>
      <c r="I12254" s="126" t="s">
        <v>21069</v>
      </c>
      <c r="J12254" s="126" t="s">
        <v>26233</v>
      </c>
      <c r="K12254" s="9">
        <f>_xlfn.IFNA(VLOOKUP(Table5[[#This Row],[Section]],SubSill_Tier,2,FALSE),0)</f>
        <v>0</v>
      </c>
      <c r="L12254" s="9" t="str">
        <f t="shared" si="200"/>
        <v/>
      </c>
      <c r="M12254" s="205" t="str" cm="1">
        <f t="array" ref="M12254">_xlfn.IFS(NOT(ISERROR(VLOOKUP(Table5[[#This Row],[Section]],TB_notTB,1,FALSE))),"No",LEFT(Table5[[#This Row],[Section]],3)="ETB","PLS",LEFT(Table5[[#This Row],[Section]],1)="7","PDB",NOT(ISBLANK(Table5[[#This Row],[Section]])),"No")</f>
        <v>No</v>
      </c>
    </row>
    <row r="12255" spans="1:13" x14ac:dyDescent="0.25">
      <c r="A12255" s="130" t="s">
        <v>9689</v>
      </c>
      <c r="B12255" s="130" t="s">
        <v>28744</v>
      </c>
      <c r="C12255" s="130" t="s">
        <v>75</v>
      </c>
      <c r="D12255" s="131">
        <v>0.92300000000000004</v>
      </c>
      <c r="E12255" s="132">
        <v>278</v>
      </c>
      <c r="F12255" s="132">
        <v>278</v>
      </c>
      <c r="G12255" s="126" t="s">
        <v>13720</v>
      </c>
      <c r="H12255" s="126" t="s">
        <v>20130</v>
      </c>
      <c r="I12255" s="126" t="s">
        <v>20131</v>
      </c>
      <c r="J12255" s="126" t="s">
        <v>26235</v>
      </c>
      <c r="K12255" s="9">
        <f>_xlfn.IFNA(VLOOKUP(Table5[[#This Row],[Section]],SubSill_Tier,2,FALSE),0)</f>
        <v>0</v>
      </c>
      <c r="L12255" s="9" t="str">
        <f t="shared" si="200"/>
        <v/>
      </c>
      <c r="M12255" s="205" t="str" cm="1">
        <f t="array" ref="M12255">_xlfn.IFS(NOT(ISERROR(VLOOKUP(Table5[[#This Row],[Section]],TB_notTB,1,FALSE))),"No",LEFT(Table5[[#This Row],[Section]],3)="ETB","PLS",LEFT(Table5[[#This Row],[Section]],1)="7","PDB",NOT(ISBLANK(Table5[[#This Row],[Section]])),"No")</f>
        <v>No</v>
      </c>
    </row>
    <row r="12256" spans="1:13" x14ac:dyDescent="0.25">
      <c r="A12256" s="130" t="s">
        <v>9690</v>
      </c>
      <c r="B12256" s="130" t="s">
        <v>24314</v>
      </c>
      <c r="C12256" s="130" t="s">
        <v>98</v>
      </c>
      <c r="D12256" s="131">
        <v>2.1520000000000001</v>
      </c>
      <c r="E12256" s="132">
        <v>255</v>
      </c>
      <c r="F12256" s="132">
        <v>255</v>
      </c>
      <c r="G12256" s="126" t="s">
        <v>13716</v>
      </c>
      <c r="H12256" s="126" t="s">
        <v>20121</v>
      </c>
      <c r="I12256" s="126" t="s">
        <v>20122</v>
      </c>
      <c r="J12256" s="126" t="s">
        <v>26234</v>
      </c>
      <c r="K12256" s="9">
        <f>_xlfn.IFNA(VLOOKUP(Table5[[#This Row],[Section]],SubSill_Tier,2,FALSE),0)</f>
        <v>0</v>
      </c>
      <c r="L12256" s="9" t="str">
        <f t="shared" si="200"/>
        <v>Wall</v>
      </c>
      <c r="M12256" s="205" t="str" cm="1">
        <f t="array" ref="M12256">_xlfn.IFS(NOT(ISERROR(VLOOKUP(Table5[[#This Row],[Section]],TB_notTB,1,FALSE))),"No",LEFT(Table5[[#This Row],[Section]],3)="ETB","PLS",LEFT(Table5[[#This Row],[Section]],1)="7","PDB",NOT(ISBLANK(Table5[[#This Row],[Section]])),"No")</f>
        <v>No</v>
      </c>
    </row>
    <row r="12257" spans="1:13" x14ac:dyDescent="0.25">
      <c r="A12257" s="130" t="s">
        <v>9691</v>
      </c>
      <c r="B12257" s="130" t="s">
        <v>17222</v>
      </c>
      <c r="C12257" s="130" t="s">
        <v>75</v>
      </c>
      <c r="D12257" s="131">
        <v>0.248</v>
      </c>
      <c r="E12257" s="132">
        <v>100</v>
      </c>
      <c r="F12257" s="132">
        <v>100</v>
      </c>
      <c r="G12257" s="126" t="s">
        <v>13740</v>
      </c>
      <c r="H12257" s="126" t="s">
        <v>20124</v>
      </c>
      <c r="I12257" s="126" t="s">
        <v>21059</v>
      </c>
      <c r="J12257" s="126" t="s">
        <v>26236</v>
      </c>
      <c r="K12257" s="9">
        <f>_xlfn.IFNA(VLOOKUP(Table5[[#This Row],[Section]],SubSill_Tier,2,FALSE),0)</f>
        <v>0</v>
      </c>
      <c r="L12257" s="9" t="str">
        <f t="shared" si="200"/>
        <v/>
      </c>
      <c r="M12257" s="205" t="str" cm="1">
        <f t="array" ref="M12257">_xlfn.IFS(NOT(ISERROR(VLOOKUP(Table5[[#This Row],[Section]],TB_notTB,1,FALSE))),"No",LEFT(Table5[[#This Row],[Section]],3)="ETB","PLS",LEFT(Table5[[#This Row],[Section]],1)="7","PDB",NOT(ISBLANK(Table5[[#This Row],[Section]])),"No")</f>
        <v>No</v>
      </c>
    </row>
    <row r="12258" spans="1:13" x14ac:dyDescent="0.25">
      <c r="A12258" s="130" t="s">
        <v>9692</v>
      </c>
      <c r="B12258" s="130" t="s">
        <v>28745</v>
      </c>
      <c r="C12258" s="130" t="s">
        <v>75</v>
      </c>
      <c r="D12258" s="131">
        <v>1.0740000000000001</v>
      </c>
      <c r="E12258" s="132">
        <v>113</v>
      </c>
      <c r="F12258" s="132">
        <v>113</v>
      </c>
      <c r="G12258" s="126" t="s">
        <v>13715</v>
      </c>
      <c r="H12258" s="126" t="s">
        <v>20123</v>
      </c>
      <c r="I12258" s="126" t="s">
        <v>21058</v>
      </c>
      <c r="J12258" s="126" t="s">
        <v>26235</v>
      </c>
      <c r="K12258" s="9">
        <f>_xlfn.IFNA(VLOOKUP(Table5[[#This Row],[Section]],SubSill_Tier,2,FALSE),0)</f>
        <v>0</v>
      </c>
      <c r="L12258" s="9" t="str">
        <f t="shared" si="200"/>
        <v/>
      </c>
      <c r="M12258" s="205" t="str" cm="1">
        <f t="array" ref="M12258">_xlfn.IFS(NOT(ISERROR(VLOOKUP(Table5[[#This Row],[Section]],TB_notTB,1,FALSE))),"No",LEFT(Table5[[#This Row],[Section]],3)="ETB","PLS",LEFT(Table5[[#This Row],[Section]],1)="7","PDB",NOT(ISBLANK(Table5[[#This Row],[Section]])),"No")</f>
        <v>No</v>
      </c>
    </row>
    <row r="12259" spans="1:13" x14ac:dyDescent="0.25">
      <c r="A12259" s="130" t="s">
        <v>4834</v>
      </c>
      <c r="B12259" s="130" t="s">
        <v>17222</v>
      </c>
      <c r="C12259" s="130" t="s">
        <v>75</v>
      </c>
      <c r="D12259" s="131">
        <v>0.30199999999999999</v>
      </c>
      <c r="E12259" s="132">
        <v>152</v>
      </c>
      <c r="F12259" s="132">
        <v>100</v>
      </c>
      <c r="G12259" s="126" t="s">
        <v>13730</v>
      </c>
      <c r="H12259" s="126" t="s">
        <v>20139</v>
      </c>
      <c r="I12259" s="126" t="s">
        <v>20140</v>
      </c>
      <c r="J12259" s="126" t="s">
        <v>26243</v>
      </c>
      <c r="K12259" s="9">
        <f>_xlfn.IFNA(VLOOKUP(Table5[[#This Row],[Section]],SubSill_Tier,2,FALSE),0)</f>
        <v>0</v>
      </c>
      <c r="L12259" s="9" t="str">
        <f t="shared" si="200"/>
        <v/>
      </c>
      <c r="M12259" s="205" t="str" cm="1">
        <f t="array" ref="M12259">_xlfn.IFS(NOT(ISERROR(VLOOKUP(Table5[[#This Row],[Section]],TB_notTB,1,FALSE))),"No",LEFT(Table5[[#This Row],[Section]],3)="ETB","PLS",LEFT(Table5[[#This Row],[Section]],1)="7","PDB",NOT(ISBLANK(Table5[[#This Row],[Section]])),"No")</f>
        <v>No</v>
      </c>
    </row>
    <row r="12260" spans="1:13" x14ac:dyDescent="0.25">
      <c r="A12260" s="130" t="s">
        <v>4835</v>
      </c>
      <c r="B12260" s="130" t="s">
        <v>17222</v>
      </c>
      <c r="C12260" s="130" t="s">
        <v>98</v>
      </c>
      <c r="D12260" s="131">
        <v>0.48099999999999998</v>
      </c>
      <c r="E12260" s="132">
        <v>226</v>
      </c>
      <c r="F12260" s="132">
        <v>100</v>
      </c>
      <c r="G12260" s="126" t="s">
        <v>13736</v>
      </c>
      <c r="H12260" s="126" t="s">
        <v>20148</v>
      </c>
      <c r="I12260" s="126" t="s">
        <v>21073</v>
      </c>
      <c r="J12260" s="126" t="s">
        <v>26232</v>
      </c>
      <c r="K12260" s="9">
        <f>_xlfn.IFNA(VLOOKUP(Table5[[#This Row],[Section]],SubSill_Tier,2,FALSE),0)</f>
        <v>0</v>
      </c>
      <c r="L12260" s="9" t="str">
        <f t="shared" si="200"/>
        <v/>
      </c>
      <c r="M12260" s="205" t="str" cm="1">
        <f t="array" ref="M12260">_xlfn.IFS(NOT(ISERROR(VLOOKUP(Table5[[#This Row],[Section]],TB_notTB,1,FALSE))),"No",LEFT(Table5[[#This Row],[Section]],3)="ETB","PLS",LEFT(Table5[[#This Row],[Section]],1)="7","PDB",NOT(ISBLANK(Table5[[#This Row],[Section]])),"No")</f>
        <v>No</v>
      </c>
    </row>
    <row r="12261" spans="1:13" x14ac:dyDescent="0.25">
      <c r="A12261" s="130" t="s">
        <v>9693</v>
      </c>
      <c r="B12261" s="130" t="s">
        <v>17222</v>
      </c>
      <c r="C12261" s="130" t="s">
        <v>75</v>
      </c>
      <c r="D12261" s="131">
        <v>2.165</v>
      </c>
      <c r="E12261" s="132">
        <v>560</v>
      </c>
      <c r="F12261" s="132">
        <v>560</v>
      </c>
      <c r="G12261" s="126" t="s">
        <v>13721</v>
      </c>
      <c r="H12261" s="126" t="s">
        <v>20121</v>
      </c>
      <c r="I12261" s="126" t="s">
        <v>20122</v>
      </c>
      <c r="J12261" s="126" t="s">
        <v>26234</v>
      </c>
      <c r="K12261" s="9">
        <f>_xlfn.IFNA(VLOOKUP(Table5[[#This Row],[Section]],SubSill_Tier,2,FALSE),0)</f>
        <v>0</v>
      </c>
      <c r="L12261" s="9" t="str">
        <f t="shared" si="200"/>
        <v/>
      </c>
      <c r="M12261" s="205" t="str" cm="1">
        <f t="array" ref="M12261">_xlfn.IFS(NOT(ISERROR(VLOOKUP(Table5[[#This Row],[Section]],TB_notTB,1,FALSE))),"No",LEFT(Table5[[#This Row],[Section]],3)="ETB","PLS",LEFT(Table5[[#This Row],[Section]],1)="7","PDB",NOT(ISBLANK(Table5[[#This Row],[Section]])),"No")</f>
        <v>No</v>
      </c>
    </row>
    <row r="12262" spans="1:13" x14ac:dyDescent="0.25">
      <c r="A12262" s="130" t="s">
        <v>9694</v>
      </c>
      <c r="B12262" s="130" t="s">
        <v>14363</v>
      </c>
      <c r="C12262" s="130" t="s">
        <v>75</v>
      </c>
      <c r="D12262" s="131">
        <v>0.83099999999999996</v>
      </c>
      <c r="E12262" s="132">
        <v>205</v>
      </c>
      <c r="F12262" s="132">
        <v>107</v>
      </c>
      <c r="G12262" s="126" t="s">
        <v>13750</v>
      </c>
      <c r="H12262" s="126" t="s">
        <v>21081</v>
      </c>
      <c r="I12262" s="126" t="s">
        <v>21082</v>
      </c>
      <c r="J12262" s="126" t="s">
        <v>26233</v>
      </c>
      <c r="K12262" s="9">
        <f>_xlfn.IFNA(VLOOKUP(Table5[[#This Row],[Section]],SubSill_Tier,2,FALSE),0)</f>
        <v>0</v>
      </c>
      <c r="L12262" s="9" t="str">
        <f t="shared" si="200"/>
        <v>Wall</v>
      </c>
      <c r="M12262" s="205" t="str" cm="1">
        <f t="array" ref="M12262">_xlfn.IFS(NOT(ISERROR(VLOOKUP(Table5[[#This Row],[Section]],TB_notTB,1,FALSE))),"No",LEFT(Table5[[#This Row],[Section]],3)="ETB","PLS",LEFT(Table5[[#This Row],[Section]],1)="7","PDB",NOT(ISBLANK(Table5[[#This Row],[Section]])),"No")</f>
        <v>No</v>
      </c>
    </row>
    <row r="12263" spans="1:13" x14ac:dyDescent="0.25">
      <c r="A12263" s="130" t="s">
        <v>4836</v>
      </c>
      <c r="B12263" s="130" t="s">
        <v>17222</v>
      </c>
      <c r="C12263" s="130" t="s">
        <v>98</v>
      </c>
      <c r="D12263" s="131">
        <v>1.841</v>
      </c>
      <c r="E12263" s="132">
        <v>626</v>
      </c>
      <c r="F12263" s="132">
        <v>194</v>
      </c>
      <c r="G12263" s="126" t="s">
        <v>13712</v>
      </c>
      <c r="H12263" s="126" t="s">
        <v>20120</v>
      </c>
      <c r="I12263" s="126" t="s">
        <v>21055</v>
      </c>
      <c r="J12263" s="126" t="s">
        <v>26232</v>
      </c>
      <c r="K12263" s="9">
        <f>_xlfn.IFNA(VLOOKUP(Table5[[#This Row],[Section]],SubSill_Tier,2,FALSE),0)</f>
        <v>0</v>
      </c>
      <c r="L12263" s="9" t="str">
        <f t="shared" si="200"/>
        <v/>
      </c>
      <c r="M12263" s="205" t="str" cm="1">
        <f t="array" ref="M12263">_xlfn.IFS(NOT(ISERROR(VLOOKUP(Table5[[#This Row],[Section]],TB_notTB,1,FALSE))),"No",LEFT(Table5[[#This Row],[Section]],3)="ETB","PLS",LEFT(Table5[[#This Row],[Section]],1)="7","PDB",NOT(ISBLANK(Table5[[#This Row],[Section]])),"No")</f>
        <v>No</v>
      </c>
    </row>
    <row r="12264" spans="1:13" x14ac:dyDescent="0.25">
      <c r="A12264" s="130" t="s">
        <v>9695</v>
      </c>
      <c r="B12264" s="130" t="s">
        <v>17222</v>
      </c>
      <c r="C12264" s="130" t="s">
        <v>98</v>
      </c>
      <c r="D12264" s="131">
        <v>2.036</v>
      </c>
      <c r="E12264" s="132">
        <v>376</v>
      </c>
      <c r="F12264" s="132">
        <v>376</v>
      </c>
      <c r="G12264" s="126" t="s">
        <v>13727</v>
      </c>
      <c r="H12264" s="126" t="s">
        <v>20121</v>
      </c>
      <c r="I12264" s="126" t="s">
        <v>20122</v>
      </c>
      <c r="J12264" s="126" t="s">
        <v>26234</v>
      </c>
      <c r="K12264" s="9">
        <f>_xlfn.IFNA(VLOOKUP(Table5[[#This Row],[Section]],SubSill_Tier,2,FALSE),0)</f>
        <v>0</v>
      </c>
      <c r="L12264" s="9" t="str">
        <f t="shared" si="200"/>
        <v/>
      </c>
      <c r="M12264" s="205" t="str" cm="1">
        <f t="array" ref="M12264">_xlfn.IFS(NOT(ISERROR(VLOOKUP(Table5[[#This Row],[Section]],TB_notTB,1,FALSE))),"No",LEFT(Table5[[#This Row],[Section]],3)="ETB","PLS",LEFT(Table5[[#This Row],[Section]],1)="7","PDB",NOT(ISBLANK(Table5[[#This Row],[Section]])),"No")</f>
        <v>No</v>
      </c>
    </row>
    <row r="12265" spans="1:13" x14ac:dyDescent="0.25">
      <c r="A12265" s="130" t="s">
        <v>9696</v>
      </c>
      <c r="B12265" s="130" t="s">
        <v>17222</v>
      </c>
      <c r="C12265" s="130" t="s">
        <v>75</v>
      </c>
      <c r="D12265" s="131">
        <v>4.3899999999999997</v>
      </c>
      <c r="E12265" s="132">
        <v>539</v>
      </c>
      <c r="F12265" s="132">
        <v>539</v>
      </c>
      <c r="G12265" s="126" t="s">
        <v>13714</v>
      </c>
      <c r="H12265" s="126" t="s">
        <v>20132</v>
      </c>
      <c r="I12265" s="126" t="s">
        <v>20133</v>
      </c>
      <c r="J12265" s="126" t="s">
        <v>26250</v>
      </c>
      <c r="K12265" s="9">
        <f>_xlfn.IFNA(VLOOKUP(Table5[[#This Row],[Section]],SubSill_Tier,2,FALSE),0)</f>
        <v>0</v>
      </c>
      <c r="L12265" s="9" t="str">
        <f t="shared" si="200"/>
        <v/>
      </c>
      <c r="M12265" s="205" t="str" cm="1">
        <f t="array" ref="M12265">_xlfn.IFS(NOT(ISERROR(VLOOKUP(Table5[[#This Row],[Section]],TB_notTB,1,FALSE))),"No",LEFT(Table5[[#This Row],[Section]],3)="ETB","PLS",LEFT(Table5[[#This Row],[Section]],1)="7","PDB",NOT(ISBLANK(Table5[[#This Row],[Section]])),"No")</f>
        <v>No</v>
      </c>
    </row>
    <row r="12266" spans="1:13" x14ac:dyDescent="0.25">
      <c r="A12266" s="130" t="s">
        <v>9697</v>
      </c>
      <c r="B12266" s="130" t="s">
        <v>29058</v>
      </c>
      <c r="C12266" s="130" t="s">
        <v>75</v>
      </c>
      <c r="D12266" s="131">
        <v>0.62</v>
      </c>
      <c r="E12266" s="132">
        <v>149</v>
      </c>
      <c r="F12266" s="132">
        <v>149</v>
      </c>
      <c r="G12266" s="126" t="s">
        <v>13725</v>
      </c>
      <c r="H12266" s="126" t="s">
        <v>20134</v>
      </c>
      <c r="I12266" s="126" t="s">
        <v>20135</v>
      </c>
      <c r="J12266" s="126" t="s">
        <v>26235</v>
      </c>
      <c r="K12266" s="9">
        <f>_xlfn.IFNA(VLOOKUP(Table5[[#This Row],[Section]],SubSill_Tier,2,FALSE),0)</f>
        <v>0</v>
      </c>
      <c r="L12266" s="9" t="str">
        <f t="shared" si="200"/>
        <v/>
      </c>
      <c r="M12266" s="205" t="str" cm="1">
        <f t="array" ref="M12266">_xlfn.IFS(NOT(ISERROR(VLOOKUP(Table5[[#This Row],[Section]],TB_notTB,1,FALSE))),"No",LEFT(Table5[[#This Row],[Section]],3)="ETB","PLS",LEFT(Table5[[#This Row],[Section]],1)="7","PDB",NOT(ISBLANK(Table5[[#This Row],[Section]])),"No")</f>
        <v>No</v>
      </c>
    </row>
    <row r="12267" spans="1:13" x14ac:dyDescent="0.25">
      <c r="A12267" s="130" t="s">
        <v>9698</v>
      </c>
      <c r="B12267" s="130" t="s">
        <v>9699</v>
      </c>
      <c r="C12267" s="130" t="s">
        <v>75</v>
      </c>
      <c r="D12267" s="131">
        <v>0.29699999999999999</v>
      </c>
      <c r="E12267" s="132">
        <v>160</v>
      </c>
      <c r="F12267" s="132">
        <v>160</v>
      </c>
      <c r="G12267" s="126" t="s">
        <v>13719</v>
      </c>
      <c r="H12267" s="126" t="s">
        <v>20128</v>
      </c>
      <c r="I12267" s="126" t="s">
        <v>20129</v>
      </c>
      <c r="J12267" s="126" t="s">
        <v>26235</v>
      </c>
      <c r="K12267" s="9">
        <f>_xlfn.IFNA(VLOOKUP(Table5[[#This Row],[Section]],SubSill_Tier,2,FALSE),0)</f>
        <v>0</v>
      </c>
      <c r="L12267" s="9" t="str">
        <f t="shared" si="200"/>
        <v/>
      </c>
      <c r="M12267" s="205" t="str" cm="1">
        <f t="array" ref="M12267">_xlfn.IFS(NOT(ISERROR(VLOOKUP(Table5[[#This Row],[Section]],TB_notTB,1,FALSE))),"No",LEFT(Table5[[#This Row],[Section]],3)="ETB","PLS",LEFT(Table5[[#This Row],[Section]],1)="7","PDB",NOT(ISBLANK(Table5[[#This Row],[Section]])),"No")</f>
        <v>No</v>
      </c>
    </row>
    <row r="12268" spans="1:13" x14ac:dyDescent="0.25">
      <c r="A12268" s="130" t="s">
        <v>4837</v>
      </c>
      <c r="B12268" s="130" t="s">
        <v>4838</v>
      </c>
      <c r="C12268" s="130" t="s">
        <v>75</v>
      </c>
      <c r="D12268" s="131">
        <v>1.6859999999999999</v>
      </c>
      <c r="E12268" s="132">
        <v>585</v>
      </c>
      <c r="F12268" s="132">
        <v>186</v>
      </c>
      <c r="G12268" s="126" t="s">
        <v>13751</v>
      </c>
      <c r="H12268" s="126" t="s">
        <v>20169</v>
      </c>
      <c r="I12268" s="126" t="s">
        <v>20170</v>
      </c>
      <c r="J12268" s="126" t="s">
        <v>26232</v>
      </c>
      <c r="K12268" s="9">
        <f>_xlfn.IFNA(VLOOKUP(Table5[[#This Row],[Section]],SubSill_Tier,2,FALSE),0)</f>
        <v>0</v>
      </c>
      <c r="L12268" s="9" t="str">
        <f t="shared" si="200"/>
        <v/>
      </c>
      <c r="M12268" s="205" t="str" cm="1">
        <f t="array" ref="M12268">_xlfn.IFS(NOT(ISERROR(VLOOKUP(Table5[[#This Row],[Section]],TB_notTB,1,FALSE))),"No",LEFT(Table5[[#This Row],[Section]],3)="ETB","PLS",LEFT(Table5[[#This Row],[Section]],1)="7","PDB",NOT(ISBLANK(Table5[[#This Row],[Section]])),"No")</f>
        <v>No</v>
      </c>
    </row>
    <row r="12269" spans="1:13" x14ac:dyDescent="0.25">
      <c r="A12269" s="130" t="s">
        <v>4839</v>
      </c>
      <c r="B12269" s="130" t="s">
        <v>4840</v>
      </c>
      <c r="C12269" s="130" t="s">
        <v>75</v>
      </c>
      <c r="D12269" s="131">
        <v>1.234</v>
      </c>
      <c r="E12269" s="132">
        <v>403</v>
      </c>
      <c r="F12269" s="132">
        <v>207</v>
      </c>
      <c r="G12269" s="126" t="s">
        <v>13751</v>
      </c>
      <c r="H12269" s="126" t="s">
        <v>20169</v>
      </c>
      <c r="I12269" s="126" t="s">
        <v>20170</v>
      </c>
      <c r="J12269" s="126" t="s">
        <v>26232</v>
      </c>
      <c r="K12269" s="9">
        <f>_xlfn.IFNA(VLOOKUP(Table5[[#This Row],[Section]],SubSill_Tier,2,FALSE),0)</f>
        <v>0</v>
      </c>
      <c r="L12269" s="9" t="str">
        <f t="shared" si="200"/>
        <v/>
      </c>
      <c r="M12269" s="205" t="str" cm="1">
        <f t="array" ref="M12269">_xlfn.IFS(NOT(ISERROR(VLOOKUP(Table5[[#This Row],[Section]],TB_notTB,1,FALSE))),"No",LEFT(Table5[[#This Row],[Section]],3)="ETB","PLS",LEFT(Table5[[#This Row],[Section]],1)="7","PDB",NOT(ISBLANK(Table5[[#This Row],[Section]])),"No")</f>
        <v>No</v>
      </c>
    </row>
    <row r="12270" spans="1:13" x14ac:dyDescent="0.25">
      <c r="A12270" s="130" t="s">
        <v>4841</v>
      </c>
      <c r="B12270" s="130" t="s">
        <v>4842</v>
      </c>
      <c r="C12270" s="130" t="s">
        <v>75</v>
      </c>
      <c r="D12270" s="131">
        <v>1.423</v>
      </c>
      <c r="E12270" s="132">
        <v>487</v>
      </c>
      <c r="F12270" s="132">
        <v>128</v>
      </c>
      <c r="G12270" s="126" t="s">
        <v>13751</v>
      </c>
      <c r="H12270" s="126" t="s">
        <v>20169</v>
      </c>
      <c r="I12270" s="126" t="s">
        <v>20170</v>
      </c>
      <c r="J12270" s="126" t="s">
        <v>26232</v>
      </c>
      <c r="K12270" s="9">
        <f>_xlfn.IFNA(VLOOKUP(Table5[[#This Row],[Section]],SubSill_Tier,2,FALSE),0)</f>
        <v>0</v>
      </c>
      <c r="L12270" s="9" t="str">
        <f t="shared" si="200"/>
        <v/>
      </c>
      <c r="M12270" s="205" t="str" cm="1">
        <f t="array" ref="M12270">_xlfn.IFS(NOT(ISERROR(VLOOKUP(Table5[[#This Row],[Section]],TB_notTB,1,FALSE))),"No",LEFT(Table5[[#This Row],[Section]],3)="ETB","PLS",LEFT(Table5[[#This Row],[Section]],1)="7","PDB",NOT(ISBLANK(Table5[[#This Row],[Section]])),"No")</f>
        <v>No</v>
      </c>
    </row>
    <row r="12271" spans="1:13" x14ac:dyDescent="0.25">
      <c r="A12271" s="130" t="s">
        <v>4843</v>
      </c>
      <c r="B12271" s="130" t="s">
        <v>4844</v>
      </c>
      <c r="C12271" s="130" t="s">
        <v>75</v>
      </c>
      <c r="D12271" s="131">
        <v>0.35599999999999998</v>
      </c>
      <c r="E12271" s="132">
        <v>213</v>
      </c>
      <c r="F12271" s="132">
        <v>100</v>
      </c>
      <c r="G12271" s="126" t="s">
        <v>13751</v>
      </c>
      <c r="H12271" s="126" t="s">
        <v>20169</v>
      </c>
      <c r="I12271" s="126" t="s">
        <v>20170</v>
      </c>
      <c r="J12271" s="126" t="s">
        <v>26232</v>
      </c>
      <c r="K12271" s="9">
        <f>_xlfn.IFNA(VLOOKUP(Table5[[#This Row],[Section]],SubSill_Tier,2,FALSE),0)</f>
        <v>0</v>
      </c>
      <c r="L12271" s="9" t="str">
        <f t="shared" si="200"/>
        <v/>
      </c>
      <c r="M12271" s="205" t="str" cm="1">
        <f t="array" ref="M12271">_xlfn.IFS(NOT(ISERROR(VLOOKUP(Table5[[#This Row],[Section]],TB_notTB,1,FALSE))),"No",LEFT(Table5[[#This Row],[Section]],3)="ETB","PLS",LEFT(Table5[[#This Row],[Section]],1)="7","PDB",NOT(ISBLANK(Table5[[#This Row],[Section]])),"No")</f>
        <v>No</v>
      </c>
    </row>
    <row r="12272" spans="1:13" x14ac:dyDescent="0.25">
      <c r="A12272" s="130" t="s">
        <v>4845</v>
      </c>
      <c r="B12272" s="130" t="s">
        <v>13083</v>
      </c>
      <c r="C12272" s="130" t="s">
        <v>75</v>
      </c>
      <c r="D12272" s="131">
        <v>1.3640000000000001</v>
      </c>
      <c r="E12272" s="132">
        <v>405</v>
      </c>
      <c r="F12272" s="132">
        <v>100</v>
      </c>
      <c r="G12272" s="126" t="s">
        <v>21111</v>
      </c>
      <c r="H12272" s="126" t="s">
        <v>21112</v>
      </c>
      <c r="I12272" s="126" t="s">
        <v>21113</v>
      </c>
      <c r="J12272" s="126" t="s">
        <v>26241</v>
      </c>
      <c r="K12272" s="9">
        <f>_xlfn.IFNA(VLOOKUP(Table5[[#This Row],[Section]],SubSill_Tier,2,FALSE),0)</f>
        <v>0</v>
      </c>
      <c r="L12272" s="9" t="str">
        <f t="shared" si="200"/>
        <v/>
      </c>
      <c r="M12272" s="205" t="str" cm="1">
        <f t="array" ref="M12272">_xlfn.IFS(NOT(ISERROR(VLOOKUP(Table5[[#This Row],[Section]],TB_notTB,1,FALSE))),"No",LEFT(Table5[[#This Row],[Section]],3)="ETB","PLS",LEFT(Table5[[#This Row],[Section]],1)="7","PDB",NOT(ISBLANK(Table5[[#This Row],[Section]])),"No")</f>
        <v>No</v>
      </c>
    </row>
    <row r="12273" spans="1:13" x14ac:dyDescent="0.25">
      <c r="A12273" s="130" t="s">
        <v>4846</v>
      </c>
      <c r="B12273" s="130" t="s">
        <v>13025</v>
      </c>
      <c r="C12273" s="130" t="s">
        <v>75</v>
      </c>
      <c r="D12273" s="131">
        <v>1.238</v>
      </c>
      <c r="E12273" s="132">
        <v>385</v>
      </c>
      <c r="F12273" s="132">
        <v>100</v>
      </c>
      <c r="G12273" s="126" t="s">
        <v>21111</v>
      </c>
      <c r="H12273" s="126" t="s">
        <v>21112</v>
      </c>
      <c r="I12273" s="126" t="s">
        <v>21113</v>
      </c>
      <c r="J12273" s="126" t="s">
        <v>26241</v>
      </c>
      <c r="K12273" s="9">
        <f>_xlfn.IFNA(VLOOKUP(Table5[[#This Row],[Section]],SubSill_Tier,2,FALSE),0)</f>
        <v>1</v>
      </c>
      <c r="L12273" s="9" t="str">
        <f t="shared" si="200"/>
        <v/>
      </c>
      <c r="M12273" s="205" t="str" cm="1">
        <f t="array" ref="M12273">_xlfn.IFS(NOT(ISERROR(VLOOKUP(Table5[[#This Row],[Section]],TB_notTB,1,FALSE))),"No",LEFT(Table5[[#This Row],[Section]],3)="ETB","PLS",LEFT(Table5[[#This Row],[Section]],1)="7","PDB",NOT(ISBLANK(Table5[[#This Row],[Section]])),"No")</f>
        <v>No</v>
      </c>
    </row>
    <row r="12274" spans="1:13" x14ac:dyDescent="0.25">
      <c r="A12274" s="130" t="s">
        <v>4847</v>
      </c>
      <c r="B12274" s="130" t="s">
        <v>4848</v>
      </c>
      <c r="C12274" s="130" t="s">
        <v>75</v>
      </c>
      <c r="D12274" s="131">
        <v>1.226</v>
      </c>
      <c r="E12274" s="132">
        <v>312</v>
      </c>
      <c r="F12274" s="132">
        <v>148</v>
      </c>
      <c r="G12274" s="126" t="s">
        <v>13751</v>
      </c>
      <c r="H12274" s="126" t="s">
        <v>20169</v>
      </c>
      <c r="I12274" s="126" t="s">
        <v>20170</v>
      </c>
      <c r="J12274" s="126" t="s">
        <v>26232</v>
      </c>
      <c r="K12274" s="9">
        <f>_xlfn.IFNA(VLOOKUP(Table5[[#This Row],[Section]],SubSill_Tier,2,FALSE),0)</f>
        <v>0</v>
      </c>
      <c r="L12274" s="9" t="str">
        <f t="shared" si="200"/>
        <v/>
      </c>
      <c r="M12274" s="205" t="str" cm="1">
        <f t="array" ref="M12274">_xlfn.IFS(NOT(ISERROR(VLOOKUP(Table5[[#This Row],[Section]],TB_notTB,1,FALSE))),"No",LEFT(Table5[[#This Row],[Section]],3)="ETB","PLS",LEFT(Table5[[#This Row],[Section]],1)="7","PDB",NOT(ISBLANK(Table5[[#This Row],[Section]])),"No")</f>
        <v>No</v>
      </c>
    </row>
    <row r="12275" spans="1:13" x14ac:dyDescent="0.25">
      <c r="A12275" s="130" t="s">
        <v>4849</v>
      </c>
      <c r="B12275" s="130" t="s">
        <v>4850</v>
      </c>
      <c r="C12275" s="130" t="s">
        <v>75</v>
      </c>
      <c r="D12275" s="131">
        <v>1.069</v>
      </c>
      <c r="E12275" s="132">
        <v>312</v>
      </c>
      <c r="F12275" s="132">
        <v>144</v>
      </c>
      <c r="G12275" s="126" t="s">
        <v>13751</v>
      </c>
      <c r="H12275" s="126" t="s">
        <v>20169</v>
      </c>
      <c r="I12275" s="126" t="s">
        <v>20170</v>
      </c>
      <c r="J12275" s="126" t="s">
        <v>26232</v>
      </c>
      <c r="K12275" s="9">
        <f>_xlfn.IFNA(VLOOKUP(Table5[[#This Row],[Section]],SubSill_Tier,2,FALSE),0)</f>
        <v>0</v>
      </c>
      <c r="L12275" s="9" t="str">
        <f t="shared" si="200"/>
        <v/>
      </c>
      <c r="M12275" s="205" t="str" cm="1">
        <f t="array" ref="M12275">_xlfn.IFS(NOT(ISERROR(VLOOKUP(Table5[[#This Row],[Section]],TB_notTB,1,FALSE))),"No",LEFT(Table5[[#This Row],[Section]],3)="ETB","PLS",LEFT(Table5[[#This Row],[Section]],1)="7","PDB",NOT(ISBLANK(Table5[[#This Row],[Section]])),"No")</f>
        <v>No</v>
      </c>
    </row>
    <row r="12276" spans="1:13" x14ac:dyDescent="0.25">
      <c r="A12276" s="130" t="s">
        <v>4851</v>
      </c>
      <c r="B12276" s="130" t="s">
        <v>4852</v>
      </c>
      <c r="C12276" s="130" t="s">
        <v>75</v>
      </c>
      <c r="D12276" s="131">
        <v>2.29</v>
      </c>
      <c r="E12276" s="132">
        <v>782</v>
      </c>
      <c r="F12276" s="132">
        <v>228</v>
      </c>
      <c r="G12276" s="126" t="s">
        <v>13751</v>
      </c>
      <c r="H12276" s="126" t="s">
        <v>20169</v>
      </c>
      <c r="I12276" s="126" t="s">
        <v>20170</v>
      </c>
      <c r="J12276" s="126" t="s">
        <v>26232</v>
      </c>
      <c r="K12276" s="9">
        <f>_xlfn.IFNA(VLOOKUP(Table5[[#This Row],[Section]],SubSill_Tier,2,FALSE),0)</f>
        <v>0</v>
      </c>
      <c r="L12276" s="9" t="str">
        <f t="shared" si="200"/>
        <v/>
      </c>
      <c r="M12276" s="205" t="str" cm="1">
        <f t="array" ref="M12276">_xlfn.IFS(NOT(ISERROR(VLOOKUP(Table5[[#This Row],[Section]],TB_notTB,1,FALSE))),"No",LEFT(Table5[[#This Row],[Section]],3)="ETB","PLS",LEFT(Table5[[#This Row],[Section]],1)="7","PDB",NOT(ISBLANK(Table5[[#This Row],[Section]])),"No")</f>
        <v>No</v>
      </c>
    </row>
    <row r="12277" spans="1:13" x14ac:dyDescent="0.25">
      <c r="A12277" s="130" t="s">
        <v>4853</v>
      </c>
      <c r="B12277" s="130" t="s">
        <v>4854</v>
      </c>
      <c r="C12277" s="130" t="s">
        <v>75</v>
      </c>
      <c r="D12277" s="131">
        <v>1.31</v>
      </c>
      <c r="E12277" s="132">
        <v>468</v>
      </c>
      <c r="F12277" s="132">
        <v>125</v>
      </c>
      <c r="G12277" s="126" t="s">
        <v>13751</v>
      </c>
      <c r="H12277" s="126" t="s">
        <v>20169</v>
      </c>
      <c r="I12277" s="126" t="s">
        <v>20170</v>
      </c>
      <c r="J12277" s="126" t="s">
        <v>26232</v>
      </c>
      <c r="K12277" s="9">
        <f>_xlfn.IFNA(VLOOKUP(Table5[[#This Row],[Section]],SubSill_Tier,2,FALSE),0)</f>
        <v>0</v>
      </c>
      <c r="L12277" s="9" t="str">
        <f t="shared" si="200"/>
        <v/>
      </c>
      <c r="M12277" s="205" t="str" cm="1">
        <f t="array" ref="M12277">_xlfn.IFS(NOT(ISERROR(VLOOKUP(Table5[[#This Row],[Section]],TB_notTB,1,FALSE))),"No",LEFT(Table5[[#This Row],[Section]],3)="ETB","PLS",LEFT(Table5[[#This Row],[Section]],1)="7","PDB",NOT(ISBLANK(Table5[[#This Row],[Section]])),"No")</f>
        <v>No</v>
      </c>
    </row>
    <row r="12278" spans="1:13" x14ac:dyDescent="0.25">
      <c r="A12278" s="130" t="s">
        <v>4855</v>
      </c>
      <c r="B12278" s="130" t="s">
        <v>4856</v>
      </c>
      <c r="C12278" s="130" t="s">
        <v>75</v>
      </c>
      <c r="D12278" s="131">
        <v>0.89500000000000002</v>
      </c>
      <c r="E12278" s="132">
        <v>326</v>
      </c>
      <c r="F12278" s="132">
        <v>100</v>
      </c>
      <c r="G12278" s="126" t="s">
        <v>13751</v>
      </c>
      <c r="H12278" s="126" t="s">
        <v>20169</v>
      </c>
      <c r="I12278" s="126" t="s">
        <v>20170</v>
      </c>
      <c r="J12278" s="126" t="s">
        <v>26232</v>
      </c>
      <c r="K12278" s="9">
        <f>_xlfn.IFNA(VLOOKUP(Table5[[#This Row],[Section]],SubSill_Tier,2,FALSE),0)</f>
        <v>0</v>
      </c>
      <c r="L12278" s="9" t="str">
        <f t="shared" si="200"/>
        <v/>
      </c>
      <c r="M12278" s="205" t="str" cm="1">
        <f t="array" ref="M12278">_xlfn.IFS(NOT(ISERROR(VLOOKUP(Table5[[#This Row],[Section]],TB_notTB,1,FALSE))),"No",LEFT(Table5[[#This Row],[Section]],3)="ETB","PLS",LEFT(Table5[[#This Row],[Section]],1)="7","PDB",NOT(ISBLANK(Table5[[#This Row],[Section]])),"No")</f>
        <v>No</v>
      </c>
    </row>
    <row r="12279" spans="1:13" x14ac:dyDescent="0.25">
      <c r="A12279" s="130" t="s">
        <v>4857</v>
      </c>
      <c r="B12279" s="130" t="s">
        <v>4858</v>
      </c>
      <c r="C12279" s="130" t="s">
        <v>75</v>
      </c>
      <c r="D12279" s="131">
        <v>0.27300000000000002</v>
      </c>
      <c r="E12279" s="132">
        <v>123</v>
      </c>
      <c r="F12279" s="132">
        <v>100</v>
      </c>
      <c r="G12279" s="126" t="s">
        <v>13751</v>
      </c>
      <c r="H12279" s="126" t="s">
        <v>20169</v>
      </c>
      <c r="I12279" s="126" t="s">
        <v>20170</v>
      </c>
      <c r="J12279" s="126" t="s">
        <v>26232</v>
      </c>
      <c r="K12279" s="9">
        <f>_xlfn.IFNA(VLOOKUP(Table5[[#This Row],[Section]],SubSill_Tier,2,FALSE),0)</f>
        <v>0</v>
      </c>
      <c r="L12279" s="9" t="str">
        <f t="shared" si="200"/>
        <v/>
      </c>
      <c r="M12279" s="205" t="str" cm="1">
        <f t="array" ref="M12279">_xlfn.IFS(NOT(ISERROR(VLOOKUP(Table5[[#This Row],[Section]],TB_notTB,1,FALSE))),"No",LEFT(Table5[[#This Row],[Section]],3)="ETB","PLS",LEFT(Table5[[#This Row],[Section]],1)="7","PDB",NOT(ISBLANK(Table5[[#This Row],[Section]])),"No")</f>
        <v>No</v>
      </c>
    </row>
    <row r="12280" spans="1:13" x14ac:dyDescent="0.25">
      <c r="A12280" s="130" t="s">
        <v>4859</v>
      </c>
      <c r="B12280" s="130" t="s">
        <v>4860</v>
      </c>
      <c r="C12280" s="130" t="s">
        <v>75</v>
      </c>
      <c r="D12280" s="131">
        <v>0.17299999999999999</v>
      </c>
      <c r="E12280" s="132">
        <v>122</v>
      </c>
      <c r="F12280" s="132">
        <v>100</v>
      </c>
      <c r="G12280" s="126" t="s">
        <v>13751</v>
      </c>
      <c r="H12280" s="126" t="s">
        <v>20169</v>
      </c>
      <c r="I12280" s="126" t="s">
        <v>20170</v>
      </c>
      <c r="J12280" s="126" t="s">
        <v>26232</v>
      </c>
      <c r="K12280" s="9">
        <f>_xlfn.IFNA(VLOOKUP(Table5[[#This Row],[Section]],SubSill_Tier,2,FALSE),0)</f>
        <v>0</v>
      </c>
      <c r="L12280" s="9" t="str">
        <f t="shared" si="200"/>
        <v/>
      </c>
      <c r="M12280" s="205" t="str" cm="1">
        <f t="array" ref="M12280">_xlfn.IFS(NOT(ISERROR(VLOOKUP(Table5[[#This Row],[Section]],TB_notTB,1,FALSE))),"No",LEFT(Table5[[#This Row],[Section]],3)="ETB","PLS",LEFT(Table5[[#This Row],[Section]],1)="7","PDB",NOT(ISBLANK(Table5[[#This Row],[Section]])),"No")</f>
        <v>No</v>
      </c>
    </row>
    <row r="12281" spans="1:13" x14ac:dyDescent="0.25">
      <c r="A12281" s="130" t="s">
        <v>4861</v>
      </c>
      <c r="B12281" s="130" t="s">
        <v>4862</v>
      </c>
      <c r="C12281" s="130" t="s">
        <v>75</v>
      </c>
      <c r="D12281" s="131">
        <v>0.16700000000000001</v>
      </c>
      <c r="E12281" s="132">
        <v>100</v>
      </c>
      <c r="F12281" s="132">
        <v>100</v>
      </c>
      <c r="G12281" s="126" t="s">
        <v>13751</v>
      </c>
      <c r="H12281" s="126" t="s">
        <v>20169</v>
      </c>
      <c r="I12281" s="126" t="s">
        <v>20170</v>
      </c>
      <c r="J12281" s="126" t="s">
        <v>26232</v>
      </c>
      <c r="K12281" s="9">
        <f>_xlfn.IFNA(VLOOKUP(Table5[[#This Row],[Section]],SubSill_Tier,2,FALSE),0)</f>
        <v>0</v>
      </c>
      <c r="L12281" s="9" t="str">
        <f t="shared" si="200"/>
        <v/>
      </c>
      <c r="M12281" s="205" t="str" cm="1">
        <f t="array" ref="M12281">_xlfn.IFS(NOT(ISERROR(VLOOKUP(Table5[[#This Row],[Section]],TB_notTB,1,FALSE))),"No",LEFT(Table5[[#This Row],[Section]],3)="ETB","PLS",LEFT(Table5[[#This Row],[Section]],1)="7","PDB",NOT(ISBLANK(Table5[[#This Row],[Section]])),"No")</f>
        <v>No</v>
      </c>
    </row>
    <row r="12282" spans="1:13" x14ac:dyDescent="0.25">
      <c r="A12282" s="130" t="s">
        <v>4863</v>
      </c>
      <c r="B12282" s="130" t="s">
        <v>4864</v>
      </c>
      <c r="C12282" s="130" t="s">
        <v>75</v>
      </c>
      <c r="D12282" s="131">
        <v>0.27300000000000002</v>
      </c>
      <c r="E12282" s="132">
        <v>123</v>
      </c>
      <c r="F12282" s="132">
        <v>100</v>
      </c>
      <c r="G12282" s="126" t="s">
        <v>13751</v>
      </c>
      <c r="H12282" s="126" t="s">
        <v>20169</v>
      </c>
      <c r="I12282" s="126" t="s">
        <v>20170</v>
      </c>
      <c r="J12282" s="126" t="s">
        <v>26232</v>
      </c>
      <c r="K12282" s="9">
        <f>_xlfn.IFNA(VLOOKUP(Table5[[#This Row],[Section]],SubSill_Tier,2,FALSE),0)</f>
        <v>0</v>
      </c>
      <c r="L12282" s="9" t="str">
        <f t="shared" si="200"/>
        <v/>
      </c>
      <c r="M12282" s="205" t="str" cm="1">
        <f t="array" ref="M12282">_xlfn.IFS(NOT(ISERROR(VLOOKUP(Table5[[#This Row],[Section]],TB_notTB,1,FALSE))),"No",LEFT(Table5[[#This Row],[Section]],3)="ETB","PLS",LEFT(Table5[[#This Row],[Section]],1)="7","PDB",NOT(ISBLANK(Table5[[#This Row],[Section]])),"No")</f>
        <v>No</v>
      </c>
    </row>
    <row r="12283" spans="1:13" x14ac:dyDescent="0.25">
      <c r="A12283" s="130" t="s">
        <v>4865</v>
      </c>
      <c r="B12283" s="130" t="s">
        <v>4866</v>
      </c>
      <c r="C12283" s="130" t="s">
        <v>75</v>
      </c>
      <c r="D12283" s="131">
        <v>0.82899999999999996</v>
      </c>
      <c r="E12283" s="132">
        <v>331</v>
      </c>
      <c r="F12283" s="132">
        <v>138</v>
      </c>
      <c r="G12283" s="126" t="s">
        <v>13751</v>
      </c>
      <c r="H12283" s="126" t="s">
        <v>20169</v>
      </c>
      <c r="I12283" s="126" t="s">
        <v>20170</v>
      </c>
      <c r="J12283" s="126" t="s">
        <v>26232</v>
      </c>
      <c r="K12283" s="9">
        <f>_xlfn.IFNA(VLOOKUP(Table5[[#This Row],[Section]],SubSill_Tier,2,FALSE),0)</f>
        <v>0</v>
      </c>
      <c r="L12283" s="9" t="str">
        <f t="shared" si="200"/>
        <v/>
      </c>
      <c r="M12283" s="205" t="str" cm="1">
        <f t="array" ref="M12283">_xlfn.IFS(NOT(ISERROR(VLOOKUP(Table5[[#This Row],[Section]],TB_notTB,1,FALSE))),"No",LEFT(Table5[[#This Row],[Section]],3)="ETB","PLS",LEFT(Table5[[#This Row],[Section]],1)="7","PDB",NOT(ISBLANK(Table5[[#This Row],[Section]])),"No")</f>
        <v>No</v>
      </c>
    </row>
    <row r="12284" spans="1:13" x14ac:dyDescent="0.25">
      <c r="A12284" s="130" t="s">
        <v>4867</v>
      </c>
      <c r="B12284" s="130" t="s">
        <v>4868</v>
      </c>
      <c r="C12284" s="130" t="s">
        <v>75</v>
      </c>
      <c r="D12284" s="131">
        <v>0.48299999999999998</v>
      </c>
      <c r="E12284" s="132">
        <v>183</v>
      </c>
      <c r="F12284" s="132">
        <v>116</v>
      </c>
      <c r="G12284" s="126" t="s">
        <v>13751</v>
      </c>
      <c r="H12284" s="126" t="s">
        <v>20169</v>
      </c>
      <c r="I12284" s="126" t="s">
        <v>20170</v>
      </c>
      <c r="J12284" s="126" t="s">
        <v>26232</v>
      </c>
      <c r="K12284" s="9">
        <f>_xlfn.IFNA(VLOOKUP(Table5[[#This Row],[Section]],SubSill_Tier,2,FALSE),0)</f>
        <v>0</v>
      </c>
      <c r="L12284" s="9" t="str">
        <f t="shared" si="200"/>
        <v/>
      </c>
      <c r="M12284" s="205" t="str" cm="1">
        <f t="array" ref="M12284">_xlfn.IFS(NOT(ISERROR(VLOOKUP(Table5[[#This Row],[Section]],TB_notTB,1,FALSE))),"No",LEFT(Table5[[#This Row],[Section]],3)="ETB","PLS",LEFT(Table5[[#This Row],[Section]],1)="7","PDB",NOT(ISBLANK(Table5[[#This Row],[Section]])),"No")</f>
        <v>No</v>
      </c>
    </row>
    <row r="12285" spans="1:13" x14ac:dyDescent="0.25">
      <c r="A12285" s="130" t="s">
        <v>4869</v>
      </c>
      <c r="B12285" s="130" t="s">
        <v>4870</v>
      </c>
      <c r="C12285" s="130" t="s">
        <v>75</v>
      </c>
      <c r="D12285" s="131">
        <v>0.55400000000000005</v>
      </c>
      <c r="E12285" s="132">
        <v>245</v>
      </c>
      <c r="F12285" s="132">
        <v>100</v>
      </c>
      <c r="G12285" s="126" t="s">
        <v>13751</v>
      </c>
      <c r="H12285" s="126" t="s">
        <v>20169</v>
      </c>
      <c r="I12285" s="126" t="s">
        <v>20170</v>
      </c>
      <c r="J12285" s="126" t="s">
        <v>26232</v>
      </c>
      <c r="K12285" s="9">
        <f>_xlfn.IFNA(VLOOKUP(Table5[[#This Row],[Section]],SubSill_Tier,2,FALSE),0)</f>
        <v>0</v>
      </c>
      <c r="L12285" s="9" t="str">
        <f t="shared" si="200"/>
        <v/>
      </c>
      <c r="M12285" s="205" t="str" cm="1">
        <f t="array" ref="M12285">_xlfn.IFS(NOT(ISERROR(VLOOKUP(Table5[[#This Row],[Section]],TB_notTB,1,FALSE))),"No",LEFT(Table5[[#This Row],[Section]],3)="ETB","PLS",LEFT(Table5[[#This Row],[Section]],1)="7","PDB",NOT(ISBLANK(Table5[[#This Row],[Section]])),"No")</f>
        <v>No</v>
      </c>
    </row>
    <row r="12286" spans="1:13" x14ac:dyDescent="0.25">
      <c r="A12286" s="130" t="s">
        <v>4871</v>
      </c>
      <c r="B12286" s="130" t="s">
        <v>4872</v>
      </c>
      <c r="C12286" s="130" t="s">
        <v>75</v>
      </c>
      <c r="D12286" s="131">
        <v>0.74199999999999999</v>
      </c>
      <c r="E12286" s="132">
        <v>278</v>
      </c>
      <c r="F12286" s="132">
        <v>140</v>
      </c>
      <c r="G12286" s="126" t="s">
        <v>13751</v>
      </c>
      <c r="H12286" s="126" t="s">
        <v>20169</v>
      </c>
      <c r="I12286" s="126" t="s">
        <v>20170</v>
      </c>
      <c r="J12286" s="126" t="s">
        <v>26232</v>
      </c>
      <c r="K12286" s="9">
        <f>_xlfn.IFNA(VLOOKUP(Table5[[#This Row],[Section]],SubSill_Tier,2,FALSE),0)</f>
        <v>0</v>
      </c>
      <c r="L12286" s="9" t="str">
        <f t="shared" si="200"/>
        <v/>
      </c>
      <c r="M12286" s="205" t="str" cm="1">
        <f t="array" ref="M12286">_xlfn.IFS(NOT(ISERROR(VLOOKUP(Table5[[#This Row],[Section]],TB_notTB,1,FALSE))),"No",LEFT(Table5[[#This Row],[Section]],3)="ETB","PLS",LEFT(Table5[[#This Row],[Section]],1)="7","PDB",NOT(ISBLANK(Table5[[#This Row],[Section]])),"No")</f>
        <v>No</v>
      </c>
    </row>
    <row r="12287" spans="1:13" x14ac:dyDescent="0.25">
      <c r="A12287" s="130" t="s">
        <v>4873</v>
      </c>
      <c r="B12287" s="130" t="s">
        <v>4874</v>
      </c>
      <c r="C12287" s="130" t="s">
        <v>75</v>
      </c>
      <c r="D12287" s="131">
        <v>0.52100000000000002</v>
      </c>
      <c r="E12287" s="132">
        <v>196</v>
      </c>
      <c r="F12287" s="132">
        <v>117</v>
      </c>
      <c r="G12287" s="126" t="s">
        <v>13751</v>
      </c>
      <c r="H12287" s="126" t="s">
        <v>20169</v>
      </c>
      <c r="I12287" s="126" t="s">
        <v>20170</v>
      </c>
      <c r="J12287" s="126" t="s">
        <v>26232</v>
      </c>
      <c r="K12287" s="9">
        <f>_xlfn.IFNA(VLOOKUP(Table5[[#This Row],[Section]],SubSill_Tier,2,FALSE),0)</f>
        <v>0</v>
      </c>
      <c r="L12287" s="9" t="str">
        <f t="shared" si="200"/>
        <v/>
      </c>
      <c r="M12287" s="205" t="str" cm="1">
        <f t="array" ref="M12287">_xlfn.IFS(NOT(ISERROR(VLOOKUP(Table5[[#This Row],[Section]],TB_notTB,1,FALSE))),"No",LEFT(Table5[[#This Row],[Section]],3)="ETB","PLS",LEFT(Table5[[#This Row],[Section]],1)="7","PDB",NOT(ISBLANK(Table5[[#This Row],[Section]])),"No")</f>
        <v>No</v>
      </c>
    </row>
    <row r="12288" spans="1:13" x14ac:dyDescent="0.25">
      <c r="A12288" s="130" t="s">
        <v>9700</v>
      </c>
      <c r="B12288" s="130" t="s">
        <v>17222</v>
      </c>
      <c r="C12288" s="130" t="s">
        <v>98</v>
      </c>
      <c r="D12288" s="131">
        <v>0.28399999999999997</v>
      </c>
      <c r="E12288" s="132">
        <v>151</v>
      </c>
      <c r="F12288" s="132">
        <v>100</v>
      </c>
      <c r="G12288" s="126" t="s">
        <v>13721</v>
      </c>
      <c r="H12288" s="126" t="s">
        <v>20121</v>
      </c>
      <c r="I12288" s="126" t="s">
        <v>20122</v>
      </c>
      <c r="J12288" s="126" t="s">
        <v>26234</v>
      </c>
      <c r="K12288" s="9">
        <f>_xlfn.IFNA(VLOOKUP(Table5[[#This Row],[Section]],SubSill_Tier,2,FALSE),0)</f>
        <v>0</v>
      </c>
      <c r="L12288" s="9" t="str">
        <f t="shared" si="200"/>
        <v/>
      </c>
      <c r="M12288" s="205" t="str" cm="1">
        <f t="array" ref="M12288">_xlfn.IFS(NOT(ISERROR(VLOOKUP(Table5[[#This Row],[Section]],TB_notTB,1,FALSE))),"No",LEFT(Table5[[#This Row],[Section]],3)="ETB","PLS",LEFT(Table5[[#This Row],[Section]],1)="7","PDB",NOT(ISBLANK(Table5[[#This Row],[Section]])),"No")</f>
        <v>No</v>
      </c>
    </row>
    <row r="12289" spans="1:13" x14ac:dyDescent="0.25">
      <c r="A12289" s="130" t="s">
        <v>9701</v>
      </c>
      <c r="B12289" s="130" t="s">
        <v>17222</v>
      </c>
      <c r="C12289" s="130" t="s">
        <v>98</v>
      </c>
      <c r="D12289" s="131">
        <v>2.9649999999999999</v>
      </c>
      <c r="E12289" s="132">
        <v>318</v>
      </c>
      <c r="F12289" s="132">
        <v>318</v>
      </c>
      <c r="G12289" s="126" t="s">
        <v>13750</v>
      </c>
      <c r="H12289" s="126" t="s">
        <v>20121</v>
      </c>
      <c r="I12289" s="126" t="s">
        <v>20122</v>
      </c>
      <c r="J12289" s="126" t="s">
        <v>26234</v>
      </c>
      <c r="K12289" s="9">
        <f>_xlfn.IFNA(VLOOKUP(Table5[[#This Row],[Section]],SubSill_Tier,2,FALSE),0)</f>
        <v>0</v>
      </c>
      <c r="L12289" s="9" t="str">
        <f t="shared" si="200"/>
        <v/>
      </c>
      <c r="M12289" s="205" t="str" cm="1">
        <f t="array" ref="M12289">_xlfn.IFS(NOT(ISERROR(VLOOKUP(Table5[[#This Row],[Section]],TB_notTB,1,FALSE))),"No",LEFT(Table5[[#This Row],[Section]],3)="ETB","PLS",LEFT(Table5[[#This Row],[Section]],1)="7","PDB",NOT(ISBLANK(Table5[[#This Row],[Section]])),"No")</f>
        <v>No</v>
      </c>
    </row>
    <row r="12290" spans="1:13" x14ac:dyDescent="0.25">
      <c r="A12290" s="130" t="s">
        <v>9702</v>
      </c>
      <c r="B12290" s="130" t="s">
        <v>3598</v>
      </c>
      <c r="C12290" s="130" t="s">
        <v>98</v>
      </c>
      <c r="D12290" s="131">
        <v>0.73699999999999999</v>
      </c>
      <c r="E12290" s="132">
        <v>284</v>
      </c>
      <c r="F12290" s="132">
        <v>145</v>
      </c>
      <c r="G12290" s="126" t="s">
        <v>13764</v>
      </c>
      <c r="H12290" s="126" t="s">
        <v>20121</v>
      </c>
      <c r="I12290" s="126" t="s">
        <v>20122</v>
      </c>
      <c r="J12290" s="126" t="s">
        <v>26234</v>
      </c>
      <c r="K12290" s="9">
        <f>_xlfn.IFNA(VLOOKUP(Table5[[#This Row],[Section]],SubSill_Tier,2,FALSE),0)</f>
        <v>0</v>
      </c>
      <c r="L12290" s="9" t="str">
        <f t="shared" si="200"/>
        <v/>
      </c>
      <c r="M12290" s="205" t="str" cm="1">
        <f t="array" ref="M12290">_xlfn.IFS(NOT(ISERROR(VLOOKUP(Table5[[#This Row],[Section]],TB_notTB,1,FALSE))),"No",LEFT(Table5[[#This Row],[Section]],3)="ETB","PLS",LEFT(Table5[[#This Row],[Section]],1)="7","PDB",NOT(ISBLANK(Table5[[#This Row],[Section]])),"No")</f>
        <v>No</v>
      </c>
    </row>
    <row r="12291" spans="1:13" x14ac:dyDescent="0.25">
      <c r="A12291" s="130" t="s">
        <v>9703</v>
      </c>
      <c r="B12291" s="130" t="s">
        <v>3598</v>
      </c>
      <c r="C12291" s="130" t="s">
        <v>98</v>
      </c>
      <c r="D12291" s="131">
        <v>0.93600000000000005</v>
      </c>
      <c r="E12291" s="132">
        <v>196</v>
      </c>
      <c r="F12291" s="132">
        <v>196</v>
      </c>
      <c r="G12291" s="126" t="s">
        <v>13727</v>
      </c>
      <c r="H12291" s="126" t="s">
        <v>20121</v>
      </c>
      <c r="I12291" s="126" t="s">
        <v>20122</v>
      </c>
      <c r="J12291" s="126" t="s">
        <v>26234</v>
      </c>
      <c r="K12291" s="9">
        <f>_xlfn.IFNA(VLOOKUP(Table5[[#This Row],[Section]],SubSill_Tier,2,FALSE),0)</f>
        <v>0</v>
      </c>
      <c r="L12291" s="9" t="str">
        <f t="shared" si="200"/>
        <v/>
      </c>
      <c r="M12291" s="205" t="str" cm="1">
        <f t="array" ref="M12291">_xlfn.IFS(NOT(ISERROR(VLOOKUP(Table5[[#This Row],[Section]],TB_notTB,1,FALSE))),"No",LEFT(Table5[[#This Row],[Section]],3)="ETB","PLS",LEFT(Table5[[#This Row],[Section]],1)="7","PDB",NOT(ISBLANK(Table5[[#This Row],[Section]])),"No")</f>
        <v>No</v>
      </c>
    </row>
    <row r="12292" spans="1:13" x14ac:dyDescent="0.25">
      <c r="A12292" s="130" t="s">
        <v>9704</v>
      </c>
      <c r="B12292" s="130" t="s">
        <v>28746</v>
      </c>
      <c r="C12292" s="130" t="s">
        <v>75</v>
      </c>
      <c r="D12292" s="131">
        <v>2.8050000000000002</v>
      </c>
      <c r="E12292" s="132">
        <v>303</v>
      </c>
      <c r="F12292" s="132">
        <v>303</v>
      </c>
      <c r="G12292" s="126" t="s">
        <v>13720</v>
      </c>
      <c r="H12292" s="126" t="s">
        <v>20130</v>
      </c>
      <c r="I12292" s="126" t="s">
        <v>20131</v>
      </c>
      <c r="J12292" s="126" t="s">
        <v>26235</v>
      </c>
      <c r="K12292" s="9">
        <f>_xlfn.IFNA(VLOOKUP(Table5[[#This Row],[Section]],SubSill_Tier,2,FALSE),0)</f>
        <v>0</v>
      </c>
      <c r="L12292" s="9" t="str">
        <f t="shared" ref="L12292:L12355" si="201">IFERROR(IF(LEFT(G12292,2)="AI",IF(_xlfn.NUMBERVALUE(IFERROR(LEFT(IF(ISERROR(FIND("X",UPPER(B12292))),UPPER(B12292),RIGHT(UPPER(B12292),LEN(UPPER(B12292))-FIND("~",SUBSTITUTE(UPPER(B12292),"X","~",LEN(UPPER(B12292))-LEN(SUBSTITUTE(UPPER(B12292),"X","")))))),FIND(" ",IF(ISERROR(FIND("X",UPPER(B12292))),UPPER(B12292),RIGHT(UPPER(B12292),LEN(UPPER(B12292))-FIND("~",SUBSTITUTE(UPPER(B12292),"X","~",LEN(UPPER(B12292))-LEN(SUBSTITUTE(UPPER(B12292),"X","")))))),1)-1),IF(ISERROR(FIND("X",UPPER(B12292))),UPPER(B12292),RIGHT(UPPER(B12292),LEN(UPPER(B12292))-FIND("~",SUBSTITUTE(UPPER(B12292),"X","~",LEN(UPPER(B12292))-LEN(SUBSTITUTE(UPPER(B12292),"X",""))))))),".")&gt;=5,"Wall",""),""),"")</f>
        <v/>
      </c>
      <c r="M12292" s="205" t="str" cm="1">
        <f t="array" ref="M12292">_xlfn.IFS(NOT(ISERROR(VLOOKUP(Table5[[#This Row],[Section]],TB_notTB,1,FALSE))),"No",LEFT(Table5[[#This Row],[Section]],3)="ETB","PLS",LEFT(Table5[[#This Row],[Section]],1)="7","PDB",NOT(ISBLANK(Table5[[#This Row],[Section]])),"No")</f>
        <v>No</v>
      </c>
    </row>
    <row r="12293" spans="1:13" x14ac:dyDescent="0.25">
      <c r="A12293" s="130" t="s">
        <v>9705</v>
      </c>
      <c r="B12293" s="130" t="s">
        <v>12830</v>
      </c>
      <c r="C12293" s="130" t="s">
        <v>75</v>
      </c>
      <c r="D12293" s="131">
        <v>1.0960000000000001</v>
      </c>
      <c r="E12293" s="132">
        <v>260</v>
      </c>
      <c r="F12293" s="132">
        <v>114</v>
      </c>
      <c r="G12293" s="126" t="s">
        <v>13750</v>
      </c>
      <c r="H12293" s="126" t="s">
        <v>21081</v>
      </c>
      <c r="I12293" s="126" t="s">
        <v>21082</v>
      </c>
      <c r="J12293" s="126" t="s">
        <v>26233</v>
      </c>
      <c r="K12293" s="9">
        <f>_xlfn.IFNA(VLOOKUP(Table5[[#This Row],[Section]],SubSill_Tier,2,FALSE),0)</f>
        <v>0</v>
      </c>
      <c r="L12293" s="9" t="str">
        <f t="shared" si="201"/>
        <v>Wall</v>
      </c>
      <c r="M12293" s="205" t="str" cm="1">
        <f t="array" ref="M12293">_xlfn.IFS(NOT(ISERROR(VLOOKUP(Table5[[#This Row],[Section]],TB_notTB,1,FALSE))),"No",LEFT(Table5[[#This Row],[Section]],3)="ETB","PLS",LEFT(Table5[[#This Row],[Section]],1)="7","PDB",NOT(ISBLANK(Table5[[#This Row],[Section]])),"No")</f>
        <v>No</v>
      </c>
    </row>
    <row r="12294" spans="1:13" x14ac:dyDescent="0.25">
      <c r="A12294" s="130" t="s">
        <v>4875</v>
      </c>
      <c r="B12294" s="130" t="s">
        <v>4876</v>
      </c>
      <c r="C12294" s="130" t="s">
        <v>75</v>
      </c>
      <c r="D12294" s="131">
        <v>1.5169999999999999</v>
      </c>
      <c r="E12294" s="132">
        <v>562</v>
      </c>
      <c r="F12294" s="132">
        <v>187</v>
      </c>
      <c r="G12294" s="126" t="s">
        <v>13782</v>
      </c>
      <c r="H12294" s="126" t="s">
        <v>20267</v>
      </c>
      <c r="I12294" s="126" t="s">
        <v>21157</v>
      </c>
      <c r="J12294" s="126" t="s">
        <v>26241</v>
      </c>
      <c r="K12294" s="9">
        <f>_xlfn.IFNA(VLOOKUP(Table5[[#This Row],[Section]],SubSill_Tier,2,FALSE),0)</f>
        <v>0</v>
      </c>
      <c r="L12294" s="9" t="str">
        <f t="shared" si="201"/>
        <v/>
      </c>
      <c r="M12294" s="205" t="str" cm="1">
        <f t="array" ref="M12294">_xlfn.IFS(NOT(ISERROR(VLOOKUP(Table5[[#This Row],[Section]],TB_notTB,1,FALSE))),"No",LEFT(Table5[[#This Row],[Section]],3)="ETB","PLS",LEFT(Table5[[#This Row],[Section]],1)="7","PDB",NOT(ISBLANK(Table5[[#This Row],[Section]])),"No")</f>
        <v>No</v>
      </c>
    </row>
    <row r="12295" spans="1:13" x14ac:dyDescent="0.25">
      <c r="A12295" s="130" t="s">
        <v>4877</v>
      </c>
      <c r="B12295" s="130" t="s">
        <v>4878</v>
      </c>
      <c r="C12295" s="130" t="s">
        <v>75</v>
      </c>
      <c r="D12295" s="131">
        <v>1.6279999999999999</v>
      </c>
      <c r="E12295" s="132">
        <v>627</v>
      </c>
      <c r="F12295" s="132">
        <v>278</v>
      </c>
      <c r="G12295" s="126" t="s">
        <v>13782</v>
      </c>
      <c r="H12295" s="126" t="s">
        <v>20267</v>
      </c>
      <c r="I12295" s="126" t="s">
        <v>21157</v>
      </c>
      <c r="J12295" s="126" t="s">
        <v>26241</v>
      </c>
      <c r="K12295" s="9">
        <f>_xlfn.IFNA(VLOOKUP(Table5[[#This Row],[Section]],SubSill_Tier,2,FALSE),0)</f>
        <v>0</v>
      </c>
      <c r="L12295" s="9" t="str">
        <f t="shared" si="201"/>
        <v/>
      </c>
      <c r="M12295" s="205" t="str" cm="1">
        <f t="array" ref="M12295">_xlfn.IFS(NOT(ISERROR(VLOOKUP(Table5[[#This Row],[Section]],TB_notTB,1,FALSE))),"No",LEFT(Table5[[#This Row],[Section]],3)="ETB","PLS",LEFT(Table5[[#This Row],[Section]],1)="7","PDB",NOT(ISBLANK(Table5[[#This Row],[Section]])),"No")</f>
        <v>No</v>
      </c>
    </row>
    <row r="12296" spans="1:13" x14ac:dyDescent="0.25">
      <c r="A12296" s="130" t="s">
        <v>4879</v>
      </c>
      <c r="B12296" s="130" t="s">
        <v>13026</v>
      </c>
      <c r="C12296" s="130" t="s">
        <v>75</v>
      </c>
      <c r="D12296" s="131">
        <v>0.69099999999999995</v>
      </c>
      <c r="E12296" s="132">
        <v>251</v>
      </c>
      <c r="F12296" s="132">
        <v>102</v>
      </c>
      <c r="G12296" s="126" t="s">
        <v>13782</v>
      </c>
      <c r="H12296" s="126" t="s">
        <v>20267</v>
      </c>
      <c r="I12296" s="126" t="s">
        <v>21157</v>
      </c>
      <c r="J12296" s="126" t="s">
        <v>26241</v>
      </c>
      <c r="K12296" s="9">
        <f>_xlfn.IFNA(VLOOKUP(Table5[[#This Row],[Section]],SubSill_Tier,2,FALSE),0)</f>
        <v>0</v>
      </c>
      <c r="L12296" s="9" t="str">
        <f t="shared" si="201"/>
        <v/>
      </c>
      <c r="M12296" s="205" t="str" cm="1">
        <f t="array" ref="M12296">_xlfn.IFS(NOT(ISERROR(VLOOKUP(Table5[[#This Row],[Section]],TB_notTB,1,FALSE))),"No",LEFT(Table5[[#This Row],[Section]],3)="ETB","PLS",LEFT(Table5[[#This Row],[Section]],1)="7","PDB",NOT(ISBLANK(Table5[[#This Row],[Section]])),"No")</f>
        <v>No</v>
      </c>
    </row>
    <row r="12297" spans="1:13" x14ac:dyDescent="0.25">
      <c r="A12297" s="130" t="s">
        <v>4880</v>
      </c>
      <c r="B12297" s="130" t="s">
        <v>4881</v>
      </c>
      <c r="C12297" s="130" t="s">
        <v>75</v>
      </c>
      <c r="D12297" s="131">
        <v>1.0069999999999999</v>
      </c>
      <c r="E12297" s="132">
        <v>396</v>
      </c>
      <c r="F12297" s="132">
        <v>149</v>
      </c>
      <c r="G12297" s="126" t="s">
        <v>13782</v>
      </c>
      <c r="H12297" s="126" t="s">
        <v>20267</v>
      </c>
      <c r="I12297" s="126" t="s">
        <v>21157</v>
      </c>
      <c r="J12297" s="126" t="s">
        <v>26241</v>
      </c>
      <c r="K12297" s="9">
        <f>_xlfn.IFNA(VLOOKUP(Table5[[#This Row],[Section]],SubSill_Tier,2,FALSE),0)</f>
        <v>0</v>
      </c>
      <c r="L12297" s="9" t="str">
        <f t="shared" si="201"/>
        <v/>
      </c>
      <c r="M12297" s="205" t="str" cm="1">
        <f t="array" ref="M12297">_xlfn.IFS(NOT(ISERROR(VLOOKUP(Table5[[#This Row],[Section]],TB_notTB,1,FALSE))),"No",LEFT(Table5[[#This Row],[Section]],3)="ETB","PLS",LEFT(Table5[[#This Row],[Section]],1)="7","PDB",NOT(ISBLANK(Table5[[#This Row],[Section]])),"No")</f>
        <v>No</v>
      </c>
    </row>
    <row r="12298" spans="1:13" x14ac:dyDescent="0.25">
      <c r="A12298" s="130" t="s">
        <v>4882</v>
      </c>
      <c r="B12298" s="130" t="s">
        <v>4883</v>
      </c>
      <c r="C12298" s="130" t="s">
        <v>75</v>
      </c>
      <c r="D12298" s="131">
        <v>0.46899999999999997</v>
      </c>
      <c r="E12298" s="132">
        <v>223</v>
      </c>
      <c r="F12298" s="132">
        <v>100</v>
      </c>
      <c r="G12298" s="126" t="s">
        <v>13782</v>
      </c>
      <c r="H12298" s="126" t="s">
        <v>20267</v>
      </c>
      <c r="I12298" s="126" t="s">
        <v>21157</v>
      </c>
      <c r="J12298" s="126" t="s">
        <v>26241</v>
      </c>
      <c r="K12298" s="9">
        <f>_xlfn.IFNA(VLOOKUP(Table5[[#This Row],[Section]],SubSill_Tier,2,FALSE),0)</f>
        <v>0</v>
      </c>
      <c r="L12298" s="9" t="str">
        <f t="shared" si="201"/>
        <v/>
      </c>
      <c r="M12298" s="205" t="str" cm="1">
        <f t="array" ref="M12298">_xlfn.IFS(NOT(ISERROR(VLOOKUP(Table5[[#This Row],[Section]],TB_notTB,1,FALSE))),"No",LEFT(Table5[[#This Row],[Section]],3)="ETB","PLS",LEFT(Table5[[#This Row],[Section]],1)="7","PDB",NOT(ISBLANK(Table5[[#This Row],[Section]])),"No")</f>
        <v>No</v>
      </c>
    </row>
    <row r="12299" spans="1:13" x14ac:dyDescent="0.25">
      <c r="A12299" s="130" t="s">
        <v>4884</v>
      </c>
      <c r="B12299" s="130" t="s">
        <v>13084</v>
      </c>
      <c r="C12299" s="130" t="s">
        <v>75</v>
      </c>
      <c r="D12299" s="131">
        <v>1.6930000000000001</v>
      </c>
      <c r="E12299" s="132">
        <v>520</v>
      </c>
      <c r="F12299" s="132">
        <v>100</v>
      </c>
      <c r="G12299" s="126" t="s">
        <v>21247</v>
      </c>
      <c r="H12299" s="126" t="s">
        <v>21248</v>
      </c>
      <c r="I12299" s="126" t="s">
        <v>21249</v>
      </c>
      <c r="J12299" s="126" t="s">
        <v>26241</v>
      </c>
      <c r="K12299" s="9">
        <f>_xlfn.IFNA(VLOOKUP(Table5[[#This Row],[Section]],SubSill_Tier,2,FALSE),0)</f>
        <v>1</v>
      </c>
      <c r="L12299" s="9" t="str">
        <f t="shared" si="201"/>
        <v/>
      </c>
      <c r="M12299" s="205" t="str" cm="1">
        <f t="array" ref="M12299">_xlfn.IFS(NOT(ISERROR(VLOOKUP(Table5[[#This Row],[Section]],TB_notTB,1,FALSE))),"No",LEFT(Table5[[#This Row],[Section]],3)="ETB","PLS",LEFT(Table5[[#This Row],[Section]],1)="7","PDB",NOT(ISBLANK(Table5[[#This Row],[Section]])),"No")</f>
        <v>No</v>
      </c>
    </row>
    <row r="12300" spans="1:13" x14ac:dyDescent="0.25">
      <c r="A12300" s="130" t="s">
        <v>4885</v>
      </c>
      <c r="B12300" s="130" t="s">
        <v>4886</v>
      </c>
      <c r="C12300" s="130" t="s">
        <v>75</v>
      </c>
      <c r="D12300" s="131">
        <v>1.123</v>
      </c>
      <c r="E12300" s="132">
        <v>235</v>
      </c>
      <c r="F12300" s="132">
        <v>187</v>
      </c>
      <c r="G12300" s="126" t="s">
        <v>13782</v>
      </c>
      <c r="H12300" s="126" t="s">
        <v>20267</v>
      </c>
      <c r="I12300" s="126" t="s">
        <v>21157</v>
      </c>
      <c r="J12300" s="126" t="s">
        <v>26241</v>
      </c>
      <c r="K12300" s="9">
        <f>_xlfn.IFNA(VLOOKUP(Table5[[#This Row],[Section]],SubSill_Tier,2,FALSE),0)</f>
        <v>0</v>
      </c>
      <c r="L12300" s="9" t="str">
        <f t="shared" si="201"/>
        <v/>
      </c>
      <c r="M12300" s="205" t="str" cm="1">
        <f t="array" ref="M12300">_xlfn.IFS(NOT(ISERROR(VLOOKUP(Table5[[#This Row],[Section]],TB_notTB,1,FALSE))),"No",LEFT(Table5[[#This Row],[Section]],3)="ETB","PLS",LEFT(Table5[[#This Row],[Section]],1)="7","PDB",NOT(ISBLANK(Table5[[#This Row],[Section]])),"No")</f>
        <v>No</v>
      </c>
    </row>
    <row r="12301" spans="1:13" x14ac:dyDescent="0.25">
      <c r="A12301" s="130" t="s">
        <v>4887</v>
      </c>
      <c r="B12301" s="130" t="s">
        <v>4888</v>
      </c>
      <c r="C12301" s="130" t="s">
        <v>75</v>
      </c>
      <c r="D12301" s="131">
        <v>1.107</v>
      </c>
      <c r="E12301" s="132">
        <v>444</v>
      </c>
      <c r="F12301" s="132">
        <v>138</v>
      </c>
      <c r="G12301" s="126" t="s">
        <v>13782</v>
      </c>
      <c r="H12301" s="126" t="s">
        <v>20267</v>
      </c>
      <c r="I12301" s="126" t="s">
        <v>21157</v>
      </c>
      <c r="J12301" s="126" t="s">
        <v>26241</v>
      </c>
      <c r="K12301" s="9">
        <f>_xlfn.IFNA(VLOOKUP(Table5[[#This Row],[Section]],SubSill_Tier,2,FALSE),0)</f>
        <v>0</v>
      </c>
      <c r="L12301" s="9" t="str">
        <f t="shared" si="201"/>
        <v/>
      </c>
      <c r="M12301" s="205" t="str" cm="1">
        <f t="array" ref="M12301">_xlfn.IFS(NOT(ISERROR(VLOOKUP(Table5[[#This Row],[Section]],TB_notTB,1,FALSE))),"No",LEFT(Table5[[#This Row],[Section]],3)="ETB","PLS",LEFT(Table5[[#This Row],[Section]],1)="7","PDB",NOT(ISBLANK(Table5[[#This Row],[Section]])),"No")</f>
        <v>No</v>
      </c>
    </row>
    <row r="12302" spans="1:13" x14ac:dyDescent="0.25">
      <c r="A12302" s="130" t="s">
        <v>4889</v>
      </c>
      <c r="B12302" s="130" t="s">
        <v>4890</v>
      </c>
      <c r="C12302" s="130" t="s">
        <v>75</v>
      </c>
      <c r="D12302" s="131">
        <v>1.75</v>
      </c>
      <c r="E12302" s="132">
        <v>284</v>
      </c>
      <c r="F12302" s="132">
        <v>176</v>
      </c>
      <c r="G12302" s="126" t="s">
        <v>13782</v>
      </c>
      <c r="H12302" s="126" t="s">
        <v>20267</v>
      </c>
      <c r="I12302" s="126" t="s">
        <v>21157</v>
      </c>
      <c r="J12302" s="126" t="s">
        <v>26241</v>
      </c>
      <c r="K12302" s="9">
        <f>_xlfn.IFNA(VLOOKUP(Table5[[#This Row],[Section]],SubSill_Tier,2,FALSE),0)</f>
        <v>0</v>
      </c>
      <c r="L12302" s="9" t="str">
        <f t="shared" si="201"/>
        <v/>
      </c>
      <c r="M12302" s="205" t="str" cm="1">
        <f t="array" ref="M12302">_xlfn.IFS(NOT(ISERROR(VLOOKUP(Table5[[#This Row],[Section]],TB_notTB,1,FALSE))),"No",LEFT(Table5[[#This Row],[Section]],3)="ETB","PLS",LEFT(Table5[[#This Row],[Section]],1)="7","PDB",NOT(ISBLANK(Table5[[#This Row],[Section]])),"No")</f>
        <v>No</v>
      </c>
    </row>
    <row r="12303" spans="1:13" x14ac:dyDescent="0.25">
      <c r="A12303" s="130" t="s">
        <v>4891</v>
      </c>
      <c r="B12303" s="130" t="s">
        <v>17222</v>
      </c>
      <c r="C12303" s="130" t="s">
        <v>98</v>
      </c>
      <c r="D12303" s="131">
        <v>2.6080000000000001</v>
      </c>
      <c r="E12303" s="132">
        <v>438</v>
      </c>
      <c r="F12303" s="132">
        <v>330</v>
      </c>
      <c r="G12303" s="126" t="s">
        <v>13782</v>
      </c>
      <c r="H12303" s="126" t="s">
        <v>20267</v>
      </c>
      <c r="I12303" s="126" t="s">
        <v>21157</v>
      </c>
      <c r="J12303" s="126" t="s">
        <v>26241</v>
      </c>
      <c r="K12303" s="9">
        <f>_xlfn.IFNA(VLOOKUP(Table5[[#This Row],[Section]],SubSill_Tier,2,FALSE),0)</f>
        <v>0</v>
      </c>
      <c r="L12303" s="9" t="str">
        <f t="shared" si="201"/>
        <v/>
      </c>
      <c r="M12303" s="205" t="str" cm="1">
        <f t="array" ref="M12303">_xlfn.IFS(NOT(ISERROR(VLOOKUP(Table5[[#This Row],[Section]],TB_notTB,1,FALSE))),"No",LEFT(Table5[[#This Row],[Section]],3)="ETB","PLS",LEFT(Table5[[#This Row],[Section]],1)="7","PDB",NOT(ISBLANK(Table5[[#This Row],[Section]])),"No")</f>
        <v>No</v>
      </c>
    </row>
    <row r="12304" spans="1:13" x14ac:dyDescent="0.25">
      <c r="A12304" s="130" t="s">
        <v>4892</v>
      </c>
      <c r="B12304" s="130" t="s">
        <v>4893</v>
      </c>
      <c r="C12304" s="130" t="s">
        <v>75</v>
      </c>
      <c r="D12304" s="131">
        <v>3.3719999999999999</v>
      </c>
      <c r="E12304" s="132">
        <v>407</v>
      </c>
      <c r="F12304" s="132">
        <v>299</v>
      </c>
      <c r="G12304" s="126" t="s">
        <v>13782</v>
      </c>
      <c r="H12304" s="126" t="s">
        <v>20267</v>
      </c>
      <c r="I12304" s="126" t="s">
        <v>21157</v>
      </c>
      <c r="J12304" s="126" t="s">
        <v>26332</v>
      </c>
      <c r="K12304" s="9">
        <f>_xlfn.IFNA(VLOOKUP(Table5[[#This Row],[Section]],SubSill_Tier,2,FALSE),0)</f>
        <v>0</v>
      </c>
      <c r="L12304" s="9" t="str">
        <f t="shared" si="201"/>
        <v/>
      </c>
      <c r="M12304" s="205" t="str" cm="1">
        <f t="array" ref="M12304">_xlfn.IFS(NOT(ISERROR(VLOOKUP(Table5[[#This Row],[Section]],TB_notTB,1,FALSE))),"No",LEFT(Table5[[#This Row],[Section]],3)="ETB","PLS",LEFT(Table5[[#This Row],[Section]],1)="7","PDB",NOT(ISBLANK(Table5[[#This Row],[Section]])),"No")</f>
        <v>No</v>
      </c>
    </row>
    <row r="12305" spans="1:13" x14ac:dyDescent="0.25">
      <c r="A12305" s="130" t="s">
        <v>4894</v>
      </c>
      <c r="B12305" s="130" t="s">
        <v>4895</v>
      </c>
      <c r="C12305" s="130" t="s">
        <v>75</v>
      </c>
      <c r="D12305" s="131">
        <v>1.758</v>
      </c>
      <c r="E12305" s="132">
        <v>467</v>
      </c>
      <c r="F12305" s="132">
        <v>260</v>
      </c>
      <c r="G12305" s="126" t="s">
        <v>13782</v>
      </c>
      <c r="H12305" s="126" t="s">
        <v>20267</v>
      </c>
      <c r="I12305" s="126" t="s">
        <v>21157</v>
      </c>
      <c r="J12305" s="126" t="s">
        <v>26241</v>
      </c>
      <c r="K12305" s="9">
        <f>_xlfn.IFNA(VLOOKUP(Table5[[#This Row],[Section]],SubSill_Tier,2,FALSE),0)</f>
        <v>0</v>
      </c>
      <c r="L12305" s="9" t="str">
        <f t="shared" si="201"/>
        <v/>
      </c>
      <c r="M12305" s="205" t="str" cm="1">
        <f t="array" ref="M12305">_xlfn.IFS(NOT(ISERROR(VLOOKUP(Table5[[#This Row],[Section]],TB_notTB,1,FALSE))),"No",LEFT(Table5[[#This Row],[Section]],3)="ETB","PLS",LEFT(Table5[[#This Row],[Section]],1)="7","PDB",NOT(ISBLANK(Table5[[#This Row],[Section]])),"No")</f>
        <v>No</v>
      </c>
    </row>
    <row r="12306" spans="1:13" x14ac:dyDescent="0.25">
      <c r="A12306" s="130" t="s">
        <v>4896</v>
      </c>
      <c r="B12306" s="130" t="s">
        <v>4897</v>
      </c>
      <c r="C12306" s="130" t="s">
        <v>75</v>
      </c>
      <c r="D12306" s="131">
        <v>1.264</v>
      </c>
      <c r="E12306" s="132">
        <v>312</v>
      </c>
      <c r="F12306" s="132">
        <v>225</v>
      </c>
      <c r="G12306" s="126" t="s">
        <v>13782</v>
      </c>
      <c r="H12306" s="126" t="s">
        <v>20267</v>
      </c>
      <c r="I12306" s="126" t="s">
        <v>21157</v>
      </c>
      <c r="J12306" s="126" t="s">
        <v>26241</v>
      </c>
      <c r="K12306" s="9">
        <f>_xlfn.IFNA(VLOOKUP(Table5[[#This Row],[Section]],SubSill_Tier,2,FALSE),0)</f>
        <v>0</v>
      </c>
      <c r="L12306" s="9" t="str">
        <f t="shared" si="201"/>
        <v/>
      </c>
      <c r="M12306" s="205" t="str" cm="1">
        <f t="array" ref="M12306">_xlfn.IFS(NOT(ISERROR(VLOOKUP(Table5[[#This Row],[Section]],TB_notTB,1,FALSE))),"No",LEFT(Table5[[#This Row],[Section]],3)="ETB","PLS",LEFT(Table5[[#This Row],[Section]],1)="7","PDB",NOT(ISBLANK(Table5[[#This Row],[Section]])),"No")</f>
        <v>No</v>
      </c>
    </row>
    <row r="12307" spans="1:13" x14ac:dyDescent="0.25">
      <c r="A12307" s="130" t="s">
        <v>4898</v>
      </c>
      <c r="B12307" s="130" t="s">
        <v>4899</v>
      </c>
      <c r="C12307" s="130" t="s">
        <v>75</v>
      </c>
      <c r="D12307" s="131">
        <v>2.8460000000000001</v>
      </c>
      <c r="E12307" s="132">
        <v>543</v>
      </c>
      <c r="F12307" s="132">
        <v>495</v>
      </c>
      <c r="G12307" s="126" t="s">
        <v>13782</v>
      </c>
      <c r="H12307" s="126" t="s">
        <v>20267</v>
      </c>
      <c r="I12307" s="126" t="s">
        <v>21157</v>
      </c>
      <c r="J12307" s="126" t="s">
        <v>26241</v>
      </c>
      <c r="K12307" s="9">
        <f>_xlfn.IFNA(VLOOKUP(Table5[[#This Row],[Section]],SubSill_Tier,2,FALSE),0)</f>
        <v>0</v>
      </c>
      <c r="L12307" s="9" t="str">
        <f t="shared" si="201"/>
        <v/>
      </c>
      <c r="M12307" s="205" t="str" cm="1">
        <f t="array" ref="M12307">_xlfn.IFS(NOT(ISERROR(VLOOKUP(Table5[[#This Row],[Section]],TB_notTB,1,FALSE))),"No",LEFT(Table5[[#This Row],[Section]],3)="ETB","PLS",LEFT(Table5[[#This Row],[Section]],1)="7","PDB",NOT(ISBLANK(Table5[[#This Row],[Section]])),"No")</f>
        <v>No</v>
      </c>
    </row>
    <row r="12308" spans="1:13" x14ac:dyDescent="0.25">
      <c r="A12308" s="130" t="s">
        <v>9706</v>
      </c>
      <c r="B12308" s="130" t="s">
        <v>17222</v>
      </c>
      <c r="C12308" s="130" t="s">
        <v>98</v>
      </c>
      <c r="D12308" s="131">
        <v>0.51200000000000001</v>
      </c>
      <c r="E12308" s="132">
        <v>124</v>
      </c>
      <c r="F12308" s="132">
        <v>100</v>
      </c>
      <c r="G12308" s="126" t="s">
        <v>13750</v>
      </c>
      <c r="H12308" s="126" t="s">
        <v>20121</v>
      </c>
      <c r="I12308" s="126" t="s">
        <v>20122</v>
      </c>
      <c r="J12308" s="126" t="s">
        <v>26234</v>
      </c>
      <c r="K12308" s="9">
        <f>_xlfn.IFNA(VLOOKUP(Table5[[#This Row],[Section]],SubSill_Tier,2,FALSE),0)</f>
        <v>0</v>
      </c>
      <c r="L12308" s="9" t="str">
        <f t="shared" si="201"/>
        <v/>
      </c>
      <c r="M12308" s="205" t="str" cm="1">
        <f t="array" ref="M12308">_xlfn.IFS(NOT(ISERROR(VLOOKUP(Table5[[#This Row],[Section]],TB_notTB,1,FALSE))),"No",LEFT(Table5[[#This Row],[Section]],3)="ETB","PLS",LEFT(Table5[[#This Row],[Section]],1)="7","PDB",NOT(ISBLANK(Table5[[#This Row],[Section]])),"No")</f>
        <v>No</v>
      </c>
    </row>
    <row r="12309" spans="1:13" x14ac:dyDescent="0.25">
      <c r="A12309" s="130" t="s">
        <v>9707</v>
      </c>
      <c r="B12309" s="130" t="s">
        <v>17222</v>
      </c>
      <c r="C12309" s="130" t="s">
        <v>98</v>
      </c>
      <c r="D12309" s="131">
        <v>0.60499999999999998</v>
      </c>
      <c r="E12309" s="132">
        <v>171</v>
      </c>
      <c r="F12309" s="132">
        <v>100</v>
      </c>
      <c r="G12309" s="126" t="s">
        <v>13750</v>
      </c>
      <c r="H12309" s="126" t="s">
        <v>20121</v>
      </c>
      <c r="I12309" s="126" t="s">
        <v>20122</v>
      </c>
      <c r="J12309" s="126" t="s">
        <v>26234</v>
      </c>
      <c r="K12309" s="9">
        <f>_xlfn.IFNA(VLOOKUP(Table5[[#This Row],[Section]],SubSill_Tier,2,FALSE),0)</f>
        <v>0</v>
      </c>
      <c r="L12309" s="9" t="str">
        <f t="shared" si="201"/>
        <v/>
      </c>
      <c r="M12309" s="205" t="str" cm="1">
        <f t="array" ref="M12309">_xlfn.IFS(NOT(ISERROR(VLOOKUP(Table5[[#This Row],[Section]],TB_notTB,1,FALSE))),"No",LEFT(Table5[[#This Row],[Section]],3)="ETB","PLS",LEFT(Table5[[#This Row],[Section]],1)="7","PDB",NOT(ISBLANK(Table5[[#This Row],[Section]])),"No")</f>
        <v>No</v>
      </c>
    </row>
    <row r="12310" spans="1:13" x14ac:dyDescent="0.25">
      <c r="A12310" s="130" t="s">
        <v>9708</v>
      </c>
      <c r="B12310" s="130" t="s">
        <v>3598</v>
      </c>
      <c r="C12310" s="130" t="s">
        <v>98</v>
      </c>
      <c r="D12310" s="131">
        <v>0.378</v>
      </c>
      <c r="E12310" s="132">
        <v>109</v>
      </c>
      <c r="F12310" s="132">
        <v>109</v>
      </c>
      <c r="G12310" s="126" t="s">
        <v>13727</v>
      </c>
      <c r="H12310" s="126" t="s">
        <v>20121</v>
      </c>
      <c r="I12310" s="126" t="s">
        <v>20122</v>
      </c>
      <c r="J12310" s="126" t="s">
        <v>26234</v>
      </c>
      <c r="K12310" s="9">
        <f>_xlfn.IFNA(VLOOKUP(Table5[[#This Row],[Section]],SubSill_Tier,2,FALSE),0)</f>
        <v>0</v>
      </c>
      <c r="L12310" s="9" t="str">
        <f t="shared" si="201"/>
        <v/>
      </c>
      <c r="M12310" s="205" t="str" cm="1">
        <f t="array" ref="M12310">_xlfn.IFS(NOT(ISERROR(VLOOKUP(Table5[[#This Row],[Section]],TB_notTB,1,FALSE))),"No",LEFT(Table5[[#This Row],[Section]],3)="ETB","PLS",LEFT(Table5[[#This Row],[Section]],1)="7","PDB",NOT(ISBLANK(Table5[[#This Row],[Section]])),"No")</f>
        <v>No</v>
      </c>
    </row>
    <row r="12311" spans="1:13" x14ac:dyDescent="0.25">
      <c r="A12311" s="130" t="s">
        <v>9709</v>
      </c>
      <c r="B12311" s="130" t="s">
        <v>17222</v>
      </c>
      <c r="C12311" s="130" t="s">
        <v>98</v>
      </c>
      <c r="D12311" s="131">
        <v>0.254</v>
      </c>
      <c r="E12311" s="132">
        <v>100</v>
      </c>
      <c r="F12311" s="132">
        <v>100</v>
      </c>
      <c r="G12311" s="126" t="s">
        <v>13727</v>
      </c>
      <c r="H12311" s="126" t="s">
        <v>20121</v>
      </c>
      <c r="I12311" s="126" t="s">
        <v>20122</v>
      </c>
      <c r="J12311" s="126" t="s">
        <v>26234</v>
      </c>
      <c r="K12311" s="9">
        <f>_xlfn.IFNA(VLOOKUP(Table5[[#This Row],[Section]],SubSill_Tier,2,FALSE),0)</f>
        <v>0</v>
      </c>
      <c r="L12311" s="9" t="str">
        <f t="shared" si="201"/>
        <v/>
      </c>
      <c r="M12311" s="205" t="str" cm="1">
        <f t="array" ref="M12311">_xlfn.IFS(NOT(ISERROR(VLOOKUP(Table5[[#This Row],[Section]],TB_notTB,1,FALSE))),"No",LEFT(Table5[[#This Row],[Section]],3)="ETB","PLS",LEFT(Table5[[#This Row],[Section]],1)="7","PDB",NOT(ISBLANK(Table5[[#This Row],[Section]])),"No")</f>
        <v>No</v>
      </c>
    </row>
    <row r="12312" spans="1:13" x14ac:dyDescent="0.25">
      <c r="A12312" s="130" t="s">
        <v>4900</v>
      </c>
      <c r="B12312" s="130" t="s">
        <v>17222</v>
      </c>
      <c r="C12312" s="130" t="s">
        <v>98</v>
      </c>
      <c r="D12312" s="131">
        <v>0.497</v>
      </c>
      <c r="E12312" s="132">
        <v>276</v>
      </c>
      <c r="F12312" s="132">
        <v>107</v>
      </c>
      <c r="G12312" s="126" t="s">
        <v>13736</v>
      </c>
      <c r="H12312" s="126" t="s">
        <v>20148</v>
      </c>
      <c r="I12312" s="126" t="s">
        <v>21073</v>
      </c>
      <c r="J12312" s="126" t="s">
        <v>26232</v>
      </c>
      <c r="K12312" s="9">
        <f>_xlfn.IFNA(VLOOKUP(Table5[[#This Row],[Section]],SubSill_Tier,2,FALSE),0)</f>
        <v>0</v>
      </c>
      <c r="L12312" s="9" t="str">
        <f t="shared" si="201"/>
        <v/>
      </c>
      <c r="M12312" s="205" t="str" cm="1">
        <f t="array" ref="M12312">_xlfn.IFS(NOT(ISERROR(VLOOKUP(Table5[[#This Row],[Section]],TB_notTB,1,FALSE))),"No",LEFT(Table5[[#This Row],[Section]],3)="ETB","PLS",LEFT(Table5[[#This Row],[Section]],1)="7","PDB",NOT(ISBLANK(Table5[[#This Row],[Section]])),"No")</f>
        <v>No</v>
      </c>
    </row>
    <row r="12313" spans="1:13" x14ac:dyDescent="0.25">
      <c r="A12313" s="130" t="s">
        <v>4901</v>
      </c>
      <c r="B12313" s="130" t="s">
        <v>17222</v>
      </c>
      <c r="C12313" s="130" t="s">
        <v>98</v>
      </c>
      <c r="D12313" s="131">
        <v>0.52100000000000002</v>
      </c>
      <c r="E12313" s="132">
        <v>288</v>
      </c>
      <c r="F12313" s="132">
        <v>113</v>
      </c>
      <c r="G12313" s="126" t="s">
        <v>13736</v>
      </c>
      <c r="H12313" s="126" t="s">
        <v>20148</v>
      </c>
      <c r="I12313" s="126" t="s">
        <v>21073</v>
      </c>
      <c r="J12313" s="126" t="s">
        <v>26232</v>
      </c>
      <c r="K12313" s="9">
        <f>_xlfn.IFNA(VLOOKUP(Table5[[#This Row],[Section]],SubSill_Tier,2,FALSE),0)</f>
        <v>0</v>
      </c>
      <c r="L12313" s="9" t="str">
        <f t="shared" si="201"/>
        <v/>
      </c>
      <c r="M12313" s="205" t="str" cm="1">
        <f t="array" ref="M12313">_xlfn.IFS(NOT(ISERROR(VLOOKUP(Table5[[#This Row],[Section]],TB_notTB,1,FALSE))),"No",LEFT(Table5[[#This Row],[Section]],3)="ETB","PLS",LEFT(Table5[[#This Row],[Section]],1)="7","PDB",NOT(ISBLANK(Table5[[#This Row],[Section]])),"No")</f>
        <v>No</v>
      </c>
    </row>
    <row r="12314" spans="1:13" x14ac:dyDescent="0.25">
      <c r="A12314" s="130" t="s">
        <v>4902</v>
      </c>
      <c r="B12314" s="130" t="s">
        <v>17222</v>
      </c>
      <c r="C12314" s="130" t="s">
        <v>98</v>
      </c>
      <c r="D12314" s="131">
        <v>0.84199999999999997</v>
      </c>
      <c r="E12314" s="132">
        <v>438</v>
      </c>
      <c r="F12314" s="132">
        <v>100</v>
      </c>
      <c r="G12314" s="126" t="s">
        <v>13736</v>
      </c>
      <c r="H12314" s="126" t="s">
        <v>20148</v>
      </c>
      <c r="I12314" s="126" t="s">
        <v>21073</v>
      </c>
      <c r="J12314" s="126" t="s">
        <v>26232</v>
      </c>
      <c r="K12314" s="9">
        <f>_xlfn.IFNA(VLOOKUP(Table5[[#This Row],[Section]],SubSill_Tier,2,FALSE),0)</f>
        <v>0</v>
      </c>
      <c r="L12314" s="9" t="str">
        <f t="shared" si="201"/>
        <v/>
      </c>
      <c r="M12314" s="205" t="str" cm="1">
        <f t="array" ref="M12314">_xlfn.IFS(NOT(ISERROR(VLOOKUP(Table5[[#This Row],[Section]],TB_notTB,1,FALSE))),"No",LEFT(Table5[[#This Row],[Section]],3)="ETB","PLS",LEFT(Table5[[#This Row],[Section]],1)="7","PDB",NOT(ISBLANK(Table5[[#This Row],[Section]])),"No")</f>
        <v>No</v>
      </c>
    </row>
    <row r="12315" spans="1:13" x14ac:dyDescent="0.25">
      <c r="A12315" s="130" t="s">
        <v>4903</v>
      </c>
      <c r="B12315" s="130" t="s">
        <v>17222</v>
      </c>
      <c r="C12315" s="130" t="s">
        <v>98</v>
      </c>
      <c r="D12315" s="131">
        <v>0.59399999999999997</v>
      </c>
      <c r="E12315" s="132">
        <v>293</v>
      </c>
      <c r="F12315" s="132">
        <v>121</v>
      </c>
      <c r="G12315" s="126" t="s">
        <v>13736</v>
      </c>
      <c r="H12315" s="126" t="s">
        <v>20148</v>
      </c>
      <c r="I12315" s="126" t="s">
        <v>21073</v>
      </c>
      <c r="J12315" s="126" t="s">
        <v>26232</v>
      </c>
      <c r="K12315" s="9">
        <f>_xlfn.IFNA(VLOOKUP(Table5[[#This Row],[Section]],SubSill_Tier,2,FALSE),0)</f>
        <v>0</v>
      </c>
      <c r="L12315" s="9" t="str">
        <f t="shared" si="201"/>
        <v/>
      </c>
      <c r="M12315" s="205" t="str" cm="1">
        <f t="array" ref="M12315">_xlfn.IFS(NOT(ISERROR(VLOOKUP(Table5[[#This Row],[Section]],TB_notTB,1,FALSE))),"No",LEFT(Table5[[#This Row],[Section]],3)="ETB","PLS",LEFT(Table5[[#This Row],[Section]],1)="7","PDB",NOT(ISBLANK(Table5[[#This Row],[Section]])),"No")</f>
        <v>No</v>
      </c>
    </row>
    <row r="12316" spans="1:13" x14ac:dyDescent="0.25">
      <c r="A12316" s="130" t="s">
        <v>4904</v>
      </c>
      <c r="B12316" s="130" t="s">
        <v>17222</v>
      </c>
      <c r="C12316" s="130" t="s">
        <v>98</v>
      </c>
      <c r="D12316" s="131">
        <v>0.48599999999999999</v>
      </c>
      <c r="E12316" s="132">
        <v>237</v>
      </c>
      <c r="F12316" s="132">
        <v>100</v>
      </c>
      <c r="G12316" s="126" t="s">
        <v>13736</v>
      </c>
      <c r="H12316" s="126" t="s">
        <v>20148</v>
      </c>
      <c r="I12316" s="126" t="s">
        <v>21073</v>
      </c>
      <c r="J12316" s="126" t="s">
        <v>26232</v>
      </c>
      <c r="K12316" s="9">
        <f>_xlfn.IFNA(VLOOKUP(Table5[[#This Row],[Section]],SubSill_Tier,2,FALSE),0)</f>
        <v>0</v>
      </c>
      <c r="L12316" s="9" t="str">
        <f t="shared" si="201"/>
        <v/>
      </c>
      <c r="M12316" s="205" t="str" cm="1">
        <f t="array" ref="M12316">_xlfn.IFS(NOT(ISERROR(VLOOKUP(Table5[[#This Row],[Section]],TB_notTB,1,FALSE))),"No",LEFT(Table5[[#This Row],[Section]],3)="ETB","PLS",LEFT(Table5[[#This Row],[Section]],1)="7","PDB",NOT(ISBLANK(Table5[[#This Row],[Section]])),"No")</f>
        <v>No</v>
      </c>
    </row>
    <row r="12317" spans="1:13" x14ac:dyDescent="0.25">
      <c r="A12317" s="130" t="s">
        <v>4905</v>
      </c>
      <c r="B12317" s="130" t="s">
        <v>17222</v>
      </c>
      <c r="C12317" s="130" t="s">
        <v>98</v>
      </c>
      <c r="D12317" s="131">
        <v>0.23</v>
      </c>
      <c r="E12317" s="132">
        <v>131</v>
      </c>
      <c r="F12317" s="132">
        <v>100</v>
      </c>
      <c r="G12317" s="126" t="s">
        <v>13736</v>
      </c>
      <c r="H12317" s="126" t="s">
        <v>20148</v>
      </c>
      <c r="I12317" s="126" t="s">
        <v>21073</v>
      </c>
      <c r="J12317" s="126" t="s">
        <v>26232</v>
      </c>
      <c r="K12317" s="9">
        <f>_xlfn.IFNA(VLOOKUP(Table5[[#This Row],[Section]],SubSill_Tier,2,FALSE),0)</f>
        <v>0</v>
      </c>
      <c r="L12317" s="9" t="str">
        <f t="shared" si="201"/>
        <v/>
      </c>
      <c r="M12317" s="205" t="str" cm="1">
        <f t="array" ref="M12317">_xlfn.IFS(NOT(ISERROR(VLOOKUP(Table5[[#This Row],[Section]],TB_notTB,1,FALSE))),"No",LEFT(Table5[[#This Row],[Section]],3)="ETB","PLS",LEFT(Table5[[#This Row],[Section]],1)="7","PDB",NOT(ISBLANK(Table5[[#This Row],[Section]])),"No")</f>
        <v>No</v>
      </c>
    </row>
    <row r="12318" spans="1:13" x14ac:dyDescent="0.25">
      <c r="A12318" s="130" t="s">
        <v>4906</v>
      </c>
      <c r="B12318" s="130" t="s">
        <v>17222</v>
      </c>
      <c r="C12318" s="130" t="s">
        <v>98</v>
      </c>
      <c r="D12318" s="131">
        <v>0.76300000000000001</v>
      </c>
      <c r="E12318" s="132">
        <v>434</v>
      </c>
      <c r="F12318" s="132">
        <v>156</v>
      </c>
      <c r="G12318" s="126" t="s">
        <v>13736</v>
      </c>
      <c r="H12318" s="126" t="s">
        <v>20148</v>
      </c>
      <c r="I12318" s="126" t="s">
        <v>21073</v>
      </c>
      <c r="J12318" s="126" t="s">
        <v>26232</v>
      </c>
      <c r="K12318" s="9">
        <f>_xlfn.IFNA(VLOOKUP(Table5[[#This Row],[Section]],SubSill_Tier,2,FALSE),0)</f>
        <v>0</v>
      </c>
      <c r="L12318" s="9" t="str">
        <f t="shared" si="201"/>
        <v/>
      </c>
      <c r="M12318" s="205" t="str" cm="1">
        <f t="array" ref="M12318">_xlfn.IFS(NOT(ISERROR(VLOOKUP(Table5[[#This Row],[Section]],TB_notTB,1,FALSE))),"No",LEFT(Table5[[#This Row],[Section]],3)="ETB","PLS",LEFT(Table5[[#This Row],[Section]],1)="7","PDB",NOT(ISBLANK(Table5[[#This Row],[Section]])),"No")</f>
        <v>No</v>
      </c>
    </row>
    <row r="12319" spans="1:13" x14ac:dyDescent="0.25">
      <c r="A12319" s="130" t="s">
        <v>12196</v>
      </c>
      <c r="B12319" s="130" t="s">
        <v>17222</v>
      </c>
      <c r="C12319" s="130" t="s">
        <v>98</v>
      </c>
      <c r="D12319" s="131">
        <v>0.42099999999999999</v>
      </c>
      <c r="E12319" s="132">
        <v>135</v>
      </c>
      <c r="F12319" s="132">
        <v>100</v>
      </c>
      <c r="G12319" s="126" t="s">
        <v>13758</v>
      </c>
      <c r="H12319" s="126" t="s">
        <v>20201</v>
      </c>
      <c r="I12319" s="126" t="s">
        <v>20202</v>
      </c>
      <c r="J12319" s="126" t="s">
        <v>26258</v>
      </c>
      <c r="K12319" s="9">
        <f>_xlfn.IFNA(VLOOKUP(Table5[[#This Row],[Section]],SubSill_Tier,2,FALSE),0)</f>
        <v>0</v>
      </c>
      <c r="L12319" s="9" t="str">
        <f t="shared" si="201"/>
        <v/>
      </c>
      <c r="M12319" s="205" t="str" cm="1">
        <f t="array" ref="M12319">_xlfn.IFS(NOT(ISERROR(VLOOKUP(Table5[[#This Row],[Section]],TB_notTB,1,FALSE))),"No",LEFT(Table5[[#This Row],[Section]],3)="ETB","PLS",LEFT(Table5[[#This Row],[Section]],1)="7","PDB",NOT(ISBLANK(Table5[[#This Row],[Section]])),"No")</f>
        <v>No</v>
      </c>
    </row>
    <row r="12320" spans="1:13" x14ac:dyDescent="0.25">
      <c r="A12320" s="130" t="s">
        <v>12197</v>
      </c>
      <c r="B12320" s="130" t="s">
        <v>12198</v>
      </c>
      <c r="C12320" s="130" t="s">
        <v>75</v>
      </c>
      <c r="D12320" s="131">
        <v>0.32400000000000001</v>
      </c>
      <c r="E12320" s="132">
        <v>133</v>
      </c>
      <c r="F12320" s="132">
        <v>100</v>
      </c>
      <c r="G12320" s="126" t="s">
        <v>13763</v>
      </c>
      <c r="H12320" s="126" t="s">
        <v>20250</v>
      </c>
      <c r="I12320" s="126" t="s">
        <v>21155</v>
      </c>
      <c r="J12320" s="126" t="s">
        <v>26258</v>
      </c>
      <c r="K12320" s="9">
        <f>_xlfn.IFNA(VLOOKUP(Table5[[#This Row],[Section]],SubSill_Tier,2,FALSE),0)</f>
        <v>0</v>
      </c>
      <c r="L12320" s="9" t="str">
        <f t="shared" si="201"/>
        <v/>
      </c>
      <c r="M12320" s="205" t="str" cm="1">
        <f t="array" ref="M12320">_xlfn.IFS(NOT(ISERROR(VLOOKUP(Table5[[#This Row],[Section]],TB_notTB,1,FALSE))),"No",LEFT(Table5[[#This Row],[Section]],3)="ETB","PLS",LEFT(Table5[[#This Row],[Section]],1)="7","PDB",NOT(ISBLANK(Table5[[#This Row],[Section]])),"No")</f>
        <v>No</v>
      </c>
    </row>
    <row r="12321" spans="1:13" x14ac:dyDescent="0.25">
      <c r="A12321" s="130" t="s">
        <v>4907</v>
      </c>
      <c r="B12321" s="130" t="s">
        <v>17222</v>
      </c>
      <c r="C12321" s="130" t="s">
        <v>98</v>
      </c>
      <c r="D12321" s="131">
        <v>0.74199999999999999</v>
      </c>
      <c r="E12321" s="132">
        <v>420</v>
      </c>
      <c r="F12321" s="132">
        <v>162</v>
      </c>
      <c r="G12321" s="126" t="s">
        <v>13736</v>
      </c>
      <c r="H12321" s="126" t="s">
        <v>20148</v>
      </c>
      <c r="I12321" s="126" t="s">
        <v>21073</v>
      </c>
      <c r="J12321" s="126" t="s">
        <v>26232</v>
      </c>
      <c r="K12321" s="9">
        <f>_xlfn.IFNA(VLOOKUP(Table5[[#This Row],[Section]],SubSill_Tier,2,FALSE),0)</f>
        <v>0</v>
      </c>
      <c r="L12321" s="9" t="str">
        <f t="shared" si="201"/>
        <v/>
      </c>
      <c r="M12321" s="205" t="str" cm="1">
        <f t="array" ref="M12321">_xlfn.IFS(NOT(ISERROR(VLOOKUP(Table5[[#This Row],[Section]],TB_notTB,1,FALSE))),"No",LEFT(Table5[[#This Row],[Section]],3)="ETB","PLS",LEFT(Table5[[#This Row],[Section]],1)="7","PDB",NOT(ISBLANK(Table5[[#This Row],[Section]])),"No")</f>
        <v>No</v>
      </c>
    </row>
    <row r="12322" spans="1:13" x14ac:dyDescent="0.25">
      <c r="A12322" s="130" t="s">
        <v>9710</v>
      </c>
      <c r="B12322" s="130" t="s">
        <v>3598</v>
      </c>
      <c r="C12322" s="130" t="s">
        <v>98</v>
      </c>
      <c r="D12322" s="131">
        <v>0.73399999999999999</v>
      </c>
      <c r="E12322" s="132">
        <v>305</v>
      </c>
      <c r="F12322" s="132">
        <v>305</v>
      </c>
      <c r="G12322" s="126" t="s">
        <v>13727</v>
      </c>
      <c r="H12322" s="126" t="s">
        <v>20121</v>
      </c>
      <c r="I12322" s="126" t="s">
        <v>20122</v>
      </c>
      <c r="J12322" s="126" t="s">
        <v>26234</v>
      </c>
      <c r="K12322" s="9">
        <f>_xlfn.IFNA(VLOOKUP(Table5[[#This Row],[Section]],SubSill_Tier,2,FALSE),0)</f>
        <v>0</v>
      </c>
      <c r="L12322" s="9" t="str">
        <f t="shared" si="201"/>
        <v/>
      </c>
      <c r="M12322" s="205" t="str" cm="1">
        <f t="array" ref="M12322">_xlfn.IFS(NOT(ISERROR(VLOOKUP(Table5[[#This Row],[Section]],TB_notTB,1,FALSE))),"No",LEFT(Table5[[#This Row],[Section]],3)="ETB","PLS",LEFT(Table5[[#This Row],[Section]],1)="7","PDB",NOT(ISBLANK(Table5[[#This Row],[Section]])),"No")</f>
        <v>No</v>
      </c>
    </row>
    <row r="12323" spans="1:13" x14ac:dyDescent="0.25">
      <c r="A12323" s="130" t="s">
        <v>4908</v>
      </c>
      <c r="B12323" s="130" t="s">
        <v>17222</v>
      </c>
      <c r="C12323" s="130" t="s">
        <v>98</v>
      </c>
      <c r="D12323" s="131">
        <v>0.85099999999999998</v>
      </c>
      <c r="E12323" s="132">
        <v>442</v>
      </c>
      <c r="F12323" s="132">
        <v>174</v>
      </c>
      <c r="G12323" s="126" t="s">
        <v>13736</v>
      </c>
      <c r="H12323" s="126" t="s">
        <v>20148</v>
      </c>
      <c r="I12323" s="126" t="s">
        <v>21073</v>
      </c>
      <c r="J12323" s="126" t="s">
        <v>26232</v>
      </c>
      <c r="K12323" s="9">
        <f>_xlfn.IFNA(VLOOKUP(Table5[[#This Row],[Section]],SubSill_Tier,2,FALSE),0)</f>
        <v>0</v>
      </c>
      <c r="L12323" s="9" t="str">
        <f t="shared" si="201"/>
        <v/>
      </c>
      <c r="M12323" s="205" t="str" cm="1">
        <f t="array" ref="M12323">_xlfn.IFS(NOT(ISERROR(VLOOKUP(Table5[[#This Row],[Section]],TB_notTB,1,FALSE))),"No",LEFT(Table5[[#This Row],[Section]],3)="ETB","PLS",LEFT(Table5[[#This Row],[Section]],1)="7","PDB",NOT(ISBLANK(Table5[[#This Row],[Section]])),"No")</f>
        <v>No</v>
      </c>
    </row>
    <row r="12324" spans="1:13" x14ac:dyDescent="0.25">
      <c r="A12324" s="130" t="s">
        <v>4909</v>
      </c>
      <c r="B12324" s="130" t="s">
        <v>4910</v>
      </c>
      <c r="C12324" s="130" t="s">
        <v>75</v>
      </c>
      <c r="D12324" s="131">
        <v>1.536</v>
      </c>
      <c r="E12324" s="132">
        <v>558</v>
      </c>
      <c r="F12324" s="132">
        <v>100</v>
      </c>
      <c r="G12324" s="126" t="s">
        <v>13751</v>
      </c>
      <c r="H12324" s="126" t="s">
        <v>20169</v>
      </c>
      <c r="I12324" s="126" t="s">
        <v>20170</v>
      </c>
      <c r="J12324" s="126" t="s">
        <v>26232</v>
      </c>
      <c r="K12324" s="9">
        <f>_xlfn.IFNA(VLOOKUP(Table5[[#This Row],[Section]],SubSill_Tier,2,FALSE),0)</f>
        <v>0</v>
      </c>
      <c r="L12324" s="9" t="str">
        <f t="shared" si="201"/>
        <v/>
      </c>
      <c r="M12324" s="205" t="str" cm="1">
        <f t="array" ref="M12324">_xlfn.IFS(NOT(ISERROR(VLOOKUP(Table5[[#This Row],[Section]],TB_notTB,1,FALSE))),"No",LEFT(Table5[[#This Row],[Section]],3)="ETB","PLS",LEFT(Table5[[#This Row],[Section]],1)="7","PDB",NOT(ISBLANK(Table5[[#This Row],[Section]])),"No")</f>
        <v>No</v>
      </c>
    </row>
    <row r="12325" spans="1:13" x14ac:dyDescent="0.25">
      <c r="A12325" s="130" t="s">
        <v>4911</v>
      </c>
      <c r="B12325" s="130" t="s">
        <v>4912</v>
      </c>
      <c r="C12325" s="130" t="s">
        <v>75</v>
      </c>
      <c r="D12325" s="131">
        <v>0.84199999999999997</v>
      </c>
      <c r="E12325" s="132">
        <v>388</v>
      </c>
      <c r="F12325" s="132">
        <v>156</v>
      </c>
      <c r="G12325" s="126" t="s">
        <v>13782</v>
      </c>
      <c r="H12325" s="126" t="s">
        <v>20267</v>
      </c>
      <c r="I12325" s="126" t="s">
        <v>21157</v>
      </c>
      <c r="J12325" s="126" t="s">
        <v>26241</v>
      </c>
      <c r="K12325" s="9">
        <f>_xlfn.IFNA(VLOOKUP(Table5[[#This Row],[Section]],SubSill_Tier,2,FALSE),0)</f>
        <v>0</v>
      </c>
      <c r="L12325" s="9" t="str">
        <f t="shared" si="201"/>
        <v/>
      </c>
      <c r="M12325" s="205" t="str" cm="1">
        <f t="array" ref="M12325">_xlfn.IFS(NOT(ISERROR(VLOOKUP(Table5[[#This Row],[Section]],TB_notTB,1,FALSE))),"No",LEFT(Table5[[#This Row],[Section]],3)="ETB","PLS",LEFT(Table5[[#This Row],[Section]],1)="7","PDB",NOT(ISBLANK(Table5[[#This Row],[Section]])),"No")</f>
        <v>No</v>
      </c>
    </row>
    <row r="12326" spans="1:13" x14ac:dyDescent="0.25">
      <c r="A12326" s="130" t="s">
        <v>9711</v>
      </c>
      <c r="B12326" s="130" t="s">
        <v>12703</v>
      </c>
      <c r="C12326" s="130" t="s">
        <v>75</v>
      </c>
      <c r="D12326" s="131">
        <v>1.663</v>
      </c>
      <c r="E12326" s="132">
        <v>348</v>
      </c>
      <c r="F12326" s="132">
        <v>348</v>
      </c>
      <c r="G12326" s="126" t="s">
        <v>13757</v>
      </c>
      <c r="H12326" s="126" t="s">
        <v>21122</v>
      </c>
      <c r="I12326" s="126" t="s">
        <v>21123</v>
      </c>
      <c r="J12326" s="126" t="s">
        <v>26233</v>
      </c>
      <c r="K12326" s="9">
        <f>_xlfn.IFNA(VLOOKUP(Table5[[#This Row],[Section]],SubSill_Tier,2,FALSE),0)</f>
        <v>0</v>
      </c>
      <c r="L12326" s="9" t="str">
        <f t="shared" si="201"/>
        <v>Wall</v>
      </c>
      <c r="M12326" s="205" t="str" cm="1">
        <f t="array" ref="M12326">_xlfn.IFS(NOT(ISERROR(VLOOKUP(Table5[[#This Row],[Section]],TB_notTB,1,FALSE))),"No",LEFT(Table5[[#This Row],[Section]],3)="ETB","PLS",LEFT(Table5[[#This Row],[Section]],1)="7","PDB",NOT(ISBLANK(Table5[[#This Row],[Section]])),"No")</f>
        <v>No</v>
      </c>
    </row>
    <row r="12327" spans="1:13" x14ac:dyDescent="0.25">
      <c r="A12327" s="130" t="s">
        <v>9712</v>
      </c>
      <c r="B12327" s="130" t="s">
        <v>12704</v>
      </c>
      <c r="C12327" s="130" t="s">
        <v>75</v>
      </c>
      <c r="D12327" s="131">
        <v>1.96</v>
      </c>
      <c r="E12327" s="132">
        <v>448</v>
      </c>
      <c r="F12327" s="132">
        <v>448</v>
      </c>
      <c r="G12327" s="126" t="s">
        <v>13757</v>
      </c>
      <c r="H12327" s="126" t="s">
        <v>21122</v>
      </c>
      <c r="I12327" s="126" t="s">
        <v>21123</v>
      </c>
      <c r="J12327" s="126" t="s">
        <v>26233</v>
      </c>
      <c r="K12327" s="9">
        <f>_xlfn.IFNA(VLOOKUP(Table5[[#This Row],[Section]],SubSill_Tier,2,FALSE),0)</f>
        <v>0</v>
      </c>
      <c r="L12327" s="9" t="str">
        <f t="shared" si="201"/>
        <v>Wall</v>
      </c>
      <c r="M12327" s="205" t="str" cm="1">
        <f t="array" ref="M12327">_xlfn.IFS(NOT(ISERROR(VLOOKUP(Table5[[#This Row],[Section]],TB_notTB,1,FALSE))),"No",LEFT(Table5[[#This Row],[Section]],3)="ETB","PLS",LEFT(Table5[[#This Row],[Section]],1)="7","PDB",NOT(ISBLANK(Table5[[#This Row],[Section]])),"No")</f>
        <v>No</v>
      </c>
    </row>
    <row r="12328" spans="1:13" x14ac:dyDescent="0.25">
      <c r="A12328" s="130" t="s">
        <v>9713</v>
      </c>
      <c r="B12328" s="130" t="s">
        <v>24315</v>
      </c>
      <c r="C12328" s="130" t="s">
        <v>98</v>
      </c>
      <c r="D12328" s="131">
        <v>3.4969999999999999</v>
      </c>
      <c r="E12328" s="132">
        <v>246</v>
      </c>
      <c r="F12328" s="132">
        <v>246</v>
      </c>
      <c r="G12328" s="126" t="s">
        <v>13721</v>
      </c>
      <c r="H12328" s="126" t="s">
        <v>20132</v>
      </c>
      <c r="I12328" s="126" t="s">
        <v>20133</v>
      </c>
      <c r="J12328" s="126" t="s">
        <v>26250</v>
      </c>
      <c r="K12328" s="9">
        <f>_xlfn.IFNA(VLOOKUP(Table5[[#This Row],[Section]],SubSill_Tier,2,FALSE),0)</f>
        <v>0</v>
      </c>
      <c r="L12328" s="9" t="str">
        <f t="shared" si="201"/>
        <v/>
      </c>
      <c r="M12328" s="205" t="str" cm="1">
        <f t="array" ref="M12328">_xlfn.IFS(NOT(ISERROR(VLOOKUP(Table5[[#This Row],[Section]],TB_notTB,1,FALSE))),"No",LEFT(Table5[[#This Row],[Section]],3)="ETB","PLS",LEFT(Table5[[#This Row],[Section]],1)="7","PDB",NOT(ISBLANK(Table5[[#This Row],[Section]])),"No")</f>
        <v>No</v>
      </c>
    </row>
    <row r="12329" spans="1:13" x14ac:dyDescent="0.25">
      <c r="A12329" s="130" t="s">
        <v>9714</v>
      </c>
      <c r="B12329" s="130" t="s">
        <v>17222</v>
      </c>
      <c r="C12329" s="130" t="s">
        <v>75</v>
      </c>
      <c r="D12329" s="131">
        <v>5.0670000000000002</v>
      </c>
      <c r="E12329" s="132">
        <v>551</v>
      </c>
      <c r="F12329" s="132">
        <v>296</v>
      </c>
      <c r="G12329" s="126" t="s">
        <v>13720</v>
      </c>
      <c r="H12329" s="126" t="s">
        <v>20141</v>
      </c>
      <c r="I12329" s="126" t="s">
        <v>20142</v>
      </c>
      <c r="J12329" s="126" t="s">
        <v>26244</v>
      </c>
      <c r="K12329" s="9">
        <f>_xlfn.IFNA(VLOOKUP(Table5[[#This Row],[Section]],SubSill_Tier,2,FALSE),0)</f>
        <v>0</v>
      </c>
      <c r="L12329" s="9" t="str">
        <f t="shared" si="201"/>
        <v/>
      </c>
      <c r="M12329" s="205" t="str" cm="1">
        <f t="array" ref="M12329">_xlfn.IFS(NOT(ISERROR(VLOOKUP(Table5[[#This Row],[Section]],TB_notTB,1,FALSE))),"No",LEFT(Table5[[#This Row],[Section]],3)="ETB","PLS",LEFT(Table5[[#This Row],[Section]],1)="7","PDB",NOT(ISBLANK(Table5[[#This Row],[Section]])),"No")</f>
        <v>No</v>
      </c>
    </row>
    <row r="12330" spans="1:13" x14ac:dyDescent="0.25">
      <c r="A12330" s="130" t="s">
        <v>9715</v>
      </c>
      <c r="B12330" s="130" t="s">
        <v>17222</v>
      </c>
      <c r="C12330" s="130" t="s">
        <v>75</v>
      </c>
      <c r="D12330" s="131">
        <v>4.9889999999999999</v>
      </c>
      <c r="E12330" s="132">
        <v>671</v>
      </c>
      <c r="F12330" s="132">
        <v>671</v>
      </c>
      <c r="G12330" s="126" t="s">
        <v>13720</v>
      </c>
      <c r="H12330" s="126" t="s">
        <v>20130</v>
      </c>
      <c r="I12330" s="126" t="s">
        <v>20131</v>
      </c>
      <c r="J12330" s="126" t="s">
        <v>26238</v>
      </c>
      <c r="K12330" s="9">
        <f>_xlfn.IFNA(VLOOKUP(Table5[[#This Row],[Section]],SubSill_Tier,2,FALSE),0)</f>
        <v>0</v>
      </c>
      <c r="L12330" s="9" t="str">
        <f t="shared" si="201"/>
        <v/>
      </c>
      <c r="M12330" s="205" t="str" cm="1">
        <f t="array" ref="M12330">_xlfn.IFS(NOT(ISERROR(VLOOKUP(Table5[[#This Row],[Section]],TB_notTB,1,FALSE))),"No",LEFT(Table5[[#This Row],[Section]],3)="ETB","PLS",LEFT(Table5[[#This Row],[Section]],1)="7","PDB",NOT(ISBLANK(Table5[[#This Row],[Section]])),"No")</f>
        <v>No</v>
      </c>
    </row>
    <row r="12331" spans="1:13" x14ac:dyDescent="0.25">
      <c r="A12331" s="130" t="s">
        <v>9716</v>
      </c>
      <c r="B12331" s="130" t="s">
        <v>17222</v>
      </c>
      <c r="C12331" s="130" t="s">
        <v>98</v>
      </c>
      <c r="D12331" s="131">
        <v>0.57499999999999996</v>
      </c>
      <c r="E12331" s="132">
        <v>201</v>
      </c>
      <c r="F12331" s="132">
        <v>201</v>
      </c>
      <c r="G12331" s="126" t="s">
        <v>13750</v>
      </c>
      <c r="H12331" s="126" t="s">
        <v>20121</v>
      </c>
      <c r="I12331" s="126" t="s">
        <v>20122</v>
      </c>
      <c r="J12331" s="126" t="s">
        <v>26234</v>
      </c>
      <c r="K12331" s="9">
        <f>_xlfn.IFNA(VLOOKUP(Table5[[#This Row],[Section]],SubSill_Tier,2,FALSE),0)</f>
        <v>0</v>
      </c>
      <c r="L12331" s="9" t="str">
        <f t="shared" si="201"/>
        <v/>
      </c>
      <c r="M12331" s="205" t="str" cm="1">
        <f t="array" ref="M12331">_xlfn.IFS(NOT(ISERROR(VLOOKUP(Table5[[#This Row],[Section]],TB_notTB,1,FALSE))),"No",LEFT(Table5[[#This Row],[Section]],3)="ETB","PLS",LEFT(Table5[[#This Row],[Section]],1)="7","PDB",NOT(ISBLANK(Table5[[#This Row],[Section]])),"No")</f>
        <v>No</v>
      </c>
    </row>
    <row r="12332" spans="1:13" x14ac:dyDescent="0.25">
      <c r="A12332" s="130" t="s">
        <v>9717</v>
      </c>
      <c r="B12332" s="130" t="s">
        <v>3598</v>
      </c>
      <c r="C12332" s="130" t="s">
        <v>98</v>
      </c>
      <c r="D12332" s="131">
        <v>1.4359999999999999</v>
      </c>
      <c r="E12332" s="132">
        <v>209</v>
      </c>
      <c r="F12332" s="132">
        <v>209</v>
      </c>
      <c r="G12332" s="126" t="s">
        <v>13750</v>
      </c>
      <c r="H12332" s="126" t="s">
        <v>20121</v>
      </c>
      <c r="I12332" s="126" t="s">
        <v>20122</v>
      </c>
      <c r="J12332" s="126" t="s">
        <v>26234</v>
      </c>
      <c r="K12332" s="9">
        <f>_xlfn.IFNA(VLOOKUP(Table5[[#This Row],[Section]],SubSill_Tier,2,FALSE),0)</f>
        <v>0</v>
      </c>
      <c r="L12332" s="9" t="str">
        <f t="shared" si="201"/>
        <v/>
      </c>
      <c r="M12332" s="205" t="str" cm="1">
        <f t="array" ref="M12332">_xlfn.IFS(NOT(ISERROR(VLOOKUP(Table5[[#This Row],[Section]],TB_notTB,1,FALSE))),"No",LEFT(Table5[[#This Row],[Section]],3)="ETB","PLS",LEFT(Table5[[#This Row],[Section]],1)="7","PDB",NOT(ISBLANK(Table5[[#This Row],[Section]])),"No")</f>
        <v>No</v>
      </c>
    </row>
    <row r="12333" spans="1:13" x14ac:dyDescent="0.25">
      <c r="A12333" s="130" t="s">
        <v>9718</v>
      </c>
      <c r="B12333" s="130" t="s">
        <v>17222</v>
      </c>
      <c r="C12333" s="130" t="s">
        <v>98</v>
      </c>
      <c r="D12333" s="131">
        <v>0.96899999999999997</v>
      </c>
      <c r="E12333" s="132">
        <v>143</v>
      </c>
      <c r="F12333" s="132">
        <v>143</v>
      </c>
      <c r="G12333" s="126" t="s">
        <v>13750</v>
      </c>
      <c r="H12333" s="126" t="s">
        <v>20121</v>
      </c>
      <c r="I12333" s="126" t="s">
        <v>20122</v>
      </c>
      <c r="J12333" s="126" t="s">
        <v>26234</v>
      </c>
      <c r="K12333" s="9">
        <f>_xlfn.IFNA(VLOOKUP(Table5[[#This Row],[Section]],SubSill_Tier,2,FALSE),0)</f>
        <v>0</v>
      </c>
      <c r="L12333" s="9" t="str">
        <f t="shared" si="201"/>
        <v/>
      </c>
      <c r="M12333" s="205" t="str" cm="1">
        <f t="array" ref="M12333">_xlfn.IFS(NOT(ISERROR(VLOOKUP(Table5[[#This Row],[Section]],TB_notTB,1,FALSE))),"No",LEFT(Table5[[#This Row],[Section]],3)="ETB","PLS",LEFT(Table5[[#This Row],[Section]],1)="7","PDB",NOT(ISBLANK(Table5[[#This Row],[Section]])),"No")</f>
        <v>No</v>
      </c>
    </row>
    <row r="12334" spans="1:13" x14ac:dyDescent="0.25">
      <c r="A12334" s="130" t="s">
        <v>9719</v>
      </c>
      <c r="B12334" s="130" t="s">
        <v>17222</v>
      </c>
      <c r="C12334" s="130" t="s">
        <v>98</v>
      </c>
      <c r="D12334" s="131">
        <v>0.91300000000000003</v>
      </c>
      <c r="E12334" s="132">
        <v>140</v>
      </c>
      <c r="F12334" s="132">
        <v>140</v>
      </c>
      <c r="G12334" s="126" t="s">
        <v>13750</v>
      </c>
      <c r="H12334" s="126" t="s">
        <v>20121</v>
      </c>
      <c r="I12334" s="126" t="s">
        <v>20122</v>
      </c>
      <c r="J12334" s="126" t="s">
        <v>26234</v>
      </c>
      <c r="K12334" s="9">
        <f>_xlfn.IFNA(VLOOKUP(Table5[[#This Row],[Section]],SubSill_Tier,2,FALSE),0)</f>
        <v>0</v>
      </c>
      <c r="L12334" s="9" t="str">
        <f t="shared" si="201"/>
        <v/>
      </c>
      <c r="M12334" s="205" t="str" cm="1">
        <f t="array" ref="M12334">_xlfn.IFS(NOT(ISERROR(VLOOKUP(Table5[[#This Row],[Section]],TB_notTB,1,FALSE))),"No",LEFT(Table5[[#This Row],[Section]],3)="ETB","PLS",LEFT(Table5[[#This Row],[Section]],1)="7","PDB",NOT(ISBLANK(Table5[[#This Row],[Section]])),"No")</f>
        <v>No</v>
      </c>
    </row>
    <row r="12335" spans="1:13" x14ac:dyDescent="0.25">
      <c r="A12335" s="130" t="s">
        <v>9720</v>
      </c>
      <c r="B12335" s="130" t="s">
        <v>17222</v>
      </c>
      <c r="C12335" s="130" t="s">
        <v>98</v>
      </c>
      <c r="D12335" s="131">
        <v>0.89900000000000002</v>
      </c>
      <c r="E12335" s="132">
        <v>138</v>
      </c>
      <c r="F12335" s="132">
        <v>138</v>
      </c>
      <c r="G12335" s="126" t="s">
        <v>13750</v>
      </c>
      <c r="H12335" s="126" t="s">
        <v>20121</v>
      </c>
      <c r="I12335" s="126" t="s">
        <v>20122</v>
      </c>
      <c r="J12335" s="126" t="s">
        <v>26234</v>
      </c>
      <c r="K12335" s="9">
        <f>_xlfn.IFNA(VLOOKUP(Table5[[#This Row],[Section]],SubSill_Tier,2,FALSE),0)</f>
        <v>0</v>
      </c>
      <c r="L12335" s="9" t="str">
        <f t="shared" si="201"/>
        <v/>
      </c>
      <c r="M12335" s="205" t="str" cm="1">
        <f t="array" ref="M12335">_xlfn.IFS(NOT(ISERROR(VLOOKUP(Table5[[#This Row],[Section]],TB_notTB,1,FALSE))),"No",LEFT(Table5[[#This Row],[Section]],3)="ETB","PLS",LEFT(Table5[[#This Row],[Section]],1)="7","PDB",NOT(ISBLANK(Table5[[#This Row],[Section]])),"No")</f>
        <v>No</v>
      </c>
    </row>
    <row r="12336" spans="1:13" x14ac:dyDescent="0.25">
      <c r="A12336" s="130" t="s">
        <v>9721</v>
      </c>
      <c r="B12336" s="130" t="s">
        <v>17222</v>
      </c>
      <c r="C12336" s="130" t="s">
        <v>98</v>
      </c>
      <c r="D12336" s="131">
        <v>2.1469999999999998</v>
      </c>
      <c r="E12336" s="132">
        <v>504</v>
      </c>
      <c r="F12336" s="132">
        <v>504</v>
      </c>
      <c r="G12336" s="126" t="s">
        <v>13727</v>
      </c>
      <c r="H12336" s="126" t="s">
        <v>20121</v>
      </c>
      <c r="I12336" s="126" t="s">
        <v>20122</v>
      </c>
      <c r="J12336" s="126" t="s">
        <v>26234</v>
      </c>
      <c r="K12336" s="9">
        <f>_xlfn.IFNA(VLOOKUP(Table5[[#This Row],[Section]],SubSill_Tier,2,FALSE),0)</f>
        <v>0</v>
      </c>
      <c r="L12336" s="9" t="str">
        <f t="shared" si="201"/>
        <v/>
      </c>
      <c r="M12336" s="205" t="str" cm="1">
        <f t="array" ref="M12336">_xlfn.IFS(NOT(ISERROR(VLOOKUP(Table5[[#This Row],[Section]],TB_notTB,1,FALSE))),"No",LEFT(Table5[[#This Row],[Section]],3)="ETB","PLS",LEFT(Table5[[#This Row],[Section]],1)="7","PDB",NOT(ISBLANK(Table5[[#This Row],[Section]])),"No")</f>
        <v>No</v>
      </c>
    </row>
    <row r="12337" spans="1:13" x14ac:dyDescent="0.25">
      <c r="A12337" s="130" t="s">
        <v>9722</v>
      </c>
      <c r="B12337" s="130" t="s">
        <v>17222</v>
      </c>
      <c r="C12337" s="130" t="s">
        <v>98</v>
      </c>
      <c r="D12337" s="131">
        <v>1.59</v>
      </c>
      <c r="E12337" s="132">
        <v>359</v>
      </c>
      <c r="F12337" s="132">
        <v>112</v>
      </c>
      <c r="G12337" s="126" t="s">
        <v>13724</v>
      </c>
      <c r="H12337" s="126" t="s">
        <v>20186</v>
      </c>
      <c r="I12337" s="126" t="s">
        <v>22099</v>
      </c>
      <c r="J12337" s="126" t="s">
        <v>26234</v>
      </c>
      <c r="K12337" s="9">
        <f>_xlfn.IFNA(VLOOKUP(Table5[[#This Row],[Section]],SubSill_Tier,2,FALSE),0)</f>
        <v>0</v>
      </c>
      <c r="L12337" s="9" t="str">
        <f t="shared" si="201"/>
        <v/>
      </c>
      <c r="M12337" s="205" t="str" cm="1">
        <f t="array" ref="M12337">_xlfn.IFS(NOT(ISERROR(VLOOKUP(Table5[[#This Row],[Section]],TB_notTB,1,FALSE))),"No",LEFT(Table5[[#This Row],[Section]],3)="ETB","PLS",LEFT(Table5[[#This Row],[Section]],1)="7","PDB",NOT(ISBLANK(Table5[[#This Row],[Section]])),"No")</f>
        <v>No</v>
      </c>
    </row>
    <row r="12338" spans="1:13" x14ac:dyDescent="0.25">
      <c r="A12338" s="130" t="s">
        <v>9723</v>
      </c>
      <c r="B12338" s="130" t="s">
        <v>3598</v>
      </c>
      <c r="C12338" s="130" t="s">
        <v>98</v>
      </c>
      <c r="D12338" s="131">
        <v>2.8969999999999998</v>
      </c>
      <c r="E12338" s="132">
        <v>532</v>
      </c>
      <c r="F12338" s="132">
        <v>257</v>
      </c>
      <c r="G12338" s="126" t="s">
        <v>13727</v>
      </c>
      <c r="H12338" s="126" t="s">
        <v>20121</v>
      </c>
      <c r="I12338" s="126" t="s">
        <v>20122</v>
      </c>
      <c r="J12338" s="126" t="s">
        <v>26234</v>
      </c>
      <c r="K12338" s="9">
        <f>_xlfn.IFNA(VLOOKUP(Table5[[#This Row],[Section]],SubSill_Tier,2,FALSE),0)</f>
        <v>0</v>
      </c>
      <c r="L12338" s="9" t="str">
        <f t="shared" si="201"/>
        <v/>
      </c>
      <c r="M12338" s="205" t="str" cm="1">
        <f t="array" ref="M12338">_xlfn.IFS(NOT(ISERROR(VLOOKUP(Table5[[#This Row],[Section]],TB_notTB,1,FALSE))),"No",LEFT(Table5[[#This Row],[Section]],3)="ETB","PLS",LEFT(Table5[[#This Row],[Section]],1)="7","PDB",NOT(ISBLANK(Table5[[#This Row],[Section]])),"No")</f>
        <v>No</v>
      </c>
    </row>
    <row r="12339" spans="1:13" x14ac:dyDescent="0.25">
      <c r="A12339" s="130" t="s">
        <v>9724</v>
      </c>
      <c r="B12339" s="130" t="s">
        <v>17222</v>
      </c>
      <c r="C12339" s="130" t="s">
        <v>98</v>
      </c>
      <c r="D12339" s="131">
        <v>0.18099999999999999</v>
      </c>
      <c r="E12339" s="132">
        <v>100</v>
      </c>
      <c r="F12339" s="132">
        <v>100</v>
      </c>
      <c r="G12339" s="126" t="s">
        <v>13721</v>
      </c>
      <c r="H12339" s="126" t="s">
        <v>20121</v>
      </c>
      <c r="I12339" s="126" t="s">
        <v>20122</v>
      </c>
      <c r="J12339" s="126" t="s">
        <v>26234</v>
      </c>
      <c r="K12339" s="9">
        <f>_xlfn.IFNA(VLOOKUP(Table5[[#This Row],[Section]],SubSill_Tier,2,FALSE),0)</f>
        <v>0</v>
      </c>
      <c r="L12339" s="9" t="str">
        <f t="shared" si="201"/>
        <v/>
      </c>
      <c r="M12339" s="205" t="str" cm="1">
        <f t="array" ref="M12339">_xlfn.IFS(NOT(ISERROR(VLOOKUP(Table5[[#This Row],[Section]],TB_notTB,1,FALSE))),"No",LEFT(Table5[[#This Row],[Section]],3)="ETB","PLS",LEFT(Table5[[#This Row],[Section]],1)="7","PDB",NOT(ISBLANK(Table5[[#This Row],[Section]])),"No")</f>
        <v>No</v>
      </c>
    </row>
    <row r="12340" spans="1:13" x14ac:dyDescent="0.25">
      <c r="A12340" s="130" t="s">
        <v>4913</v>
      </c>
      <c r="B12340" s="130" t="s">
        <v>4914</v>
      </c>
      <c r="C12340" s="130" t="s">
        <v>75</v>
      </c>
      <c r="D12340" s="131">
        <v>0.63500000000000001</v>
      </c>
      <c r="E12340" s="132">
        <v>296</v>
      </c>
      <c r="F12340" s="132">
        <v>100</v>
      </c>
      <c r="G12340" s="126" t="s">
        <v>13751</v>
      </c>
      <c r="H12340" s="126" t="s">
        <v>20169</v>
      </c>
      <c r="I12340" s="126" t="s">
        <v>20170</v>
      </c>
      <c r="J12340" s="126" t="s">
        <v>26232</v>
      </c>
      <c r="K12340" s="9">
        <f>_xlfn.IFNA(VLOOKUP(Table5[[#This Row],[Section]],SubSill_Tier,2,FALSE),0)</f>
        <v>0</v>
      </c>
      <c r="L12340" s="9" t="str">
        <f t="shared" si="201"/>
        <v/>
      </c>
      <c r="M12340" s="205" t="str" cm="1">
        <f t="array" ref="M12340">_xlfn.IFS(NOT(ISERROR(VLOOKUP(Table5[[#This Row],[Section]],TB_notTB,1,FALSE))),"No",LEFT(Table5[[#This Row],[Section]],3)="ETB","PLS",LEFT(Table5[[#This Row],[Section]],1)="7","PDB",NOT(ISBLANK(Table5[[#This Row],[Section]])),"No")</f>
        <v>No</v>
      </c>
    </row>
    <row r="12341" spans="1:13" x14ac:dyDescent="0.25">
      <c r="A12341" s="130" t="s">
        <v>4915</v>
      </c>
      <c r="B12341" s="130" t="s">
        <v>4916</v>
      </c>
      <c r="C12341" s="130" t="s">
        <v>75</v>
      </c>
      <c r="D12341" s="131">
        <v>0.189</v>
      </c>
      <c r="E12341" s="132">
        <v>100</v>
      </c>
      <c r="F12341" s="132">
        <v>100</v>
      </c>
      <c r="G12341" s="126" t="s">
        <v>13751</v>
      </c>
      <c r="H12341" s="126" t="s">
        <v>20169</v>
      </c>
      <c r="I12341" s="126" t="s">
        <v>20170</v>
      </c>
      <c r="J12341" s="126" t="s">
        <v>26232</v>
      </c>
      <c r="K12341" s="9">
        <f>_xlfn.IFNA(VLOOKUP(Table5[[#This Row],[Section]],SubSill_Tier,2,FALSE),0)</f>
        <v>0</v>
      </c>
      <c r="L12341" s="9" t="str">
        <f t="shared" si="201"/>
        <v/>
      </c>
      <c r="M12341" s="205" t="str" cm="1">
        <f t="array" ref="M12341">_xlfn.IFS(NOT(ISERROR(VLOOKUP(Table5[[#This Row],[Section]],TB_notTB,1,FALSE))),"No",LEFT(Table5[[#This Row],[Section]],3)="ETB","PLS",LEFT(Table5[[#This Row],[Section]],1)="7","PDB",NOT(ISBLANK(Table5[[#This Row],[Section]])),"No")</f>
        <v>No</v>
      </c>
    </row>
    <row r="12342" spans="1:13" x14ac:dyDescent="0.25">
      <c r="A12342" s="130" t="s">
        <v>9725</v>
      </c>
      <c r="B12342" s="130" t="s">
        <v>17222</v>
      </c>
      <c r="C12342" s="130" t="s">
        <v>75</v>
      </c>
      <c r="D12342" s="131">
        <v>5.8999999999999997E-2</v>
      </c>
      <c r="E12342" s="132">
        <v>100</v>
      </c>
      <c r="F12342" s="132">
        <v>100</v>
      </c>
      <c r="G12342" s="126" t="s">
        <v>13713</v>
      </c>
      <c r="H12342" s="126" t="s">
        <v>20121</v>
      </c>
      <c r="I12342" s="126" t="s">
        <v>20122</v>
      </c>
      <c r="J12342" s="126" t="s">
        <v>26234</v>
      </c>
      <c r="K12342" s="9">
        <f>_xlfn.IFNA(VLOOKUP(Table5[[#This Row],[Section]],SubSill_Tier,2,FALSE),0)</f>
        <v>0</v>
      </c>
      <c r="L12342" s="9" t="str">
        <f t="shared" si="201"/>
        <v/>
      </c>
      <c r="M12342" s="205" t="str" cm="1">
        <f t="array" ref="M12342">_xlfn.IFS(NOT(ISERROR(VLOOKUP(Table5[[#This Row],[Section]],TB_notTB,1,FALSE))),"No",LEFT(Table5[[#This Row],[Section]],3)="ETB","PLS",LEFT(Table5[[#This Row],[Section]],1)="7","PDB",NOT(ISBLANK(Table5[[#This Row],[Section]])),"No")</f>
        <v>No</v>
      </c>
    </row>
    <row r="12343" spans="1:13" x14ac:dyDescent="0.25">
      <c r="A12343" s="130" t="s">
        <v>9726</v>
      </c>
      <c r="B12343" s="130" t="s">
        <v>28747</v>
      </c>
      <c r="C12343" s="130" t="s">
        <v>75</v>
      </c>
      <c r="D12343" s="131">
        <v>0.82099999999999995</v>
      </c>
      <c r="E12343" s="132">
        <v>160</v>
      </c>
      <c r="F12343" s="132">
        <v>160</v>
      </c>
      <c r="G12343" s="126" t="s">
        <v>13717</v>
      </c>
      <c r="H12343" s="126" t="s">
        <v>20125</v>
      </c>
      <c r="I12343" s="126" t="s">
        <v>20126</v>
      </c>
      <c r="J12343" s="126" t="s">
        <v>26235</v>
      </c>
      <c r="K12343" s="9">
        <f>_xlfn.IFNA(VLOOKUP(Table5[[#This Row],[Section]],SubSill_Tier,2,FALSE),0)</f>
        <v>0</v>
      </c>
      <c r="L12343" s="9" t="str">
        <f t="shared" si="201"/>
        <v/>
      </c>
      <c r="M12343" s="205" t="str" cm="1">
        <f t="array" ref="M12343">_xlfn.IFS(NOT(ISERROR(VLOOKUP(Table5[[#This Row],[Section]],TB_notTB,1,FALSE))),"No",LEFT(Table5[[#This Row],[Section]],3)="ETB","PLS",LEFT(Table5[[#This Row],[Section]],1)="7","PDB",NOT(ISBLANK(Table5[[#This Row],[Section]])),"No")</f>
        <v>No</v>
      </c>
    </row>
    <row r="12344" spans="1:13" x14ac:dyDescent="0.25">
      <c r="A12344" s="130" t="s">
        <v>9727</v>
      </c>
      <c r="B12344" s="130" t="s">
        <v>9728</v>
      </c>
      <c r="C12344" s="130" t="s">
        <v>75</v>
      </c>
      <c r="D12344" s="131">
        <v>0.53500000000000003</v>
      </c>
      <c r="E12344" s="132">
        <v>138</v>
      </c>
      <c r="F12344" s="132">
        <v>138</v>
      </c>
      <c r="G12344" s="126" t="s">
        <v>13750</v>
      </c>
      <c r="H12344" s="126" t="s">
        <v>21081</v>
      </c>
      <c r="I12344" s="126" t="s">
        <v>21082</v>
      </c>
      <c r="J12344" s="126" t="s">
        <v>26233</v>
      </c>
      <c r="K12344" s="9">
        <f>_xlfn.IFNA(VLOOKUP(Table5[[#This Row],[Section]],SubSill_Tier,2,FALSE),0)</f>
        <v>0</v>
      </c>
      <c r="L12344" s="9" t="str">
        <f t="shared" si="201"/>
        <v/>
      </c>
      <c r="M12344" s="205" t="str" cm="1">
        <f t="array" ref="M12344">_xlfn.IFS(NOT(ISERROR(VLOOKUP(Table5[[#This Row],[Section]],TB_notTB,1,FALSE))),"No",LEFT(Table5[[#This Row],[Section]],3)="ETB","PLS",LEFT(Table5[[#This Row],[Section]],1)="7","PDB",NOT(ISBLANK(Table5[[#This Row],[Section]])),"No")</f>
        <v>No</v>
      </c>
    </row>
    <row r="12345" spans="1:13" x14ac:dyDescent="0.25">
      <c r="A12345" s="130" t="s">
        <v>9729</v>
      </c>
      <c r="B12345" s="130" t="s">
        <v>9730</v>
      </c>
      <c r="C12345" s="130" t="s">
        <v>98</v>
      </c>
      <c r="D12345" s="131">
        <v>0.38300000000000001</v>
      </c>
      <c r="E12345" s="132">
        <v>143</v>
      </c>
      <c r="F12345" s="132">
        <v>100</v>
      </c>
      <c r="G12345" s="126" t="s">
        <v>13724</v>
      </c>
      <c r="H12345" s="126" t="s">
        <v>21063</v>
      </c>
      <c r="I12345" s="126" t="s">
        <v>21064</v>
      </c>
      <c r="J12345" s="126" t="s">
        <v>26233</v>
      </c>
      <c r="K12345" s="9">
        <f>_xlfn.IFNA(VLOOKUP(Table5[[#This Row],[Section]],SubSill_Tier,2,FALSE),0)</f>
        <v>0</v>
      </c>
      <c r="L12345" s="9" t="str">
        <f t="shared" si="201"/>
        <v/>
      </c>
      <c r="M12345" s="205" t="str" cm="1">
        <f t="array" ref="M12345">_xlfn.IFS(NOT(ISERROR(VLOOKUP(Table5[[#This Row],[Section]],TB_notTB,1,FALSE))),"No",LEFT(Table5[[#This Row],[Section]],3)="ETB","PLS",LEFT(Table5[[#This Row],[Section]],1)="7","PDB",NOT(ISBLANK(Table5[[#This Row],[Section]])),"No")</f>
        <v>No</v>
      </c>
    </row>
    <row r="12346" spans="1:13" x14ac:dyDescent="0.25">
      <c r="A12346" s="130" t="s">
        <v>9731</v>
      </c>
      <c r="B12346" s="130" t="s">
        <v>9732</v>
      </c>
      <c r="C12346" s="130" t="s">
        <v>98</v>
      </c>
      <c r="D12346" s="131">
        <v>0.89900000000000002</v>
      </c>
      <c r="E12346" s="132">
        <v>210</v>
      </c>
      <c r="F12346" s="132">
        <v>210</v>
      </c>
      <c r="G12346" s="126" t="s">
        <v>13724</v>
      </c>
      <c r="H12346" s="126" t="s">
        <v>21063</v>
      </c>
      <c r="I12346" s="126" t="s">
        <v>21064</v>
      </c>
      <c r="J12346" s="126" t="s">
        <v>26233</v>
      </c>
      <c r="K12346" s="9">
        <f>_xlfn.IFNA(VLOOKUP(Table5[[#This Row],[Section]],SubSill_Tier,2,FALSE),0)</f>
        <v>0</v>
      </c>
      <c r="L12346" s="9" t="str">
        <f t="shared" si="201"/>
        <v/>
      </c>
      <c r="M12346" s="205" t="str" cm="1">
        <f t="array" ref="M12346">_xlfn.IFS(NOT(ISERROR(VLOOKUP(Table5[[#This Row],[Section]],TB_notTB,1,FALSE))),"No",LEFT(Table5[[#This Row],[Section]],3)="ETB","PLS",LEFT(Table5[[#This Row],[Section]],1)="7","PDB",NOT(ISBLANK(Table5[[#This Row],[Section]])),"No")</f>
        <v>No</v>
      </c>
    </row>
    <row r="12347" spans="1:13" x14ac:dyDescent="0.25">
      <c r="A12347" s="130" t="s">
        <v>9733</v>
      </c>
      <c r="B12347" s="130" t="s">
        <v>12588</v>
      </c>
      <c r="C12347" s="130" t="s">
        <v>75</v>
      </c>
      <c r="D12347" s="131">
        <v>0.20499999999999999</v>
      </c>
      <c r="E12347" s="132">
        <v>121</v>
      </c>
      <c r="F12347" s="132">
        <v>100</v>
      </c>
      <c r="G12347" s="126" t="s">
        <v>13721</v>
      </c>
      <c r="H12347" s="126" t="s">
        <v>21068</v>
      </c>
      <c r="I12347" s="126" t="s">
        <v>21069</v>
      </c>
      <c r="J12347" s="126" t="s">
        <v>26233</v>
      </c>
      <c r="K12347" s="9">
        <f>_xlfn.IFNA(VLOOKUP(Table5[[#This Row],[Section]],SubSill_Tier,2,FALSE),0)</f>
        <v>0</v>
      </c>
      <c r="L12347" s="9" t="str">
        <f t="shared" si="201"/>
        <v/>
      </c>
      <c r="M12347" s="205" t="str" cm="1">
        <f t="array" ref="M12347">_xlfn.IFS(NOT(ISERROR(VLOOKUP(Table5[[#This Row],[Section]],TB_notTB,1,FALSE))),"No",LEFT(Table5[[#This Row],[Section]],3)="ETB","PLS",LEFT(Table5[[#This Row],[Section]],1)="7","PDB",NOT(ISBLANK(Table5[[#This Row],[Section]])),"No")</f>
        <v>No</v>
      </c>
    </row>
    <row r="12348" spans="1:13" x14ac:dyDescent="0.25">
      <c r="A12348" s="130" t="s">
        <v>9734</v>
      </c>
      <c r="B12348" s="130" t="s">
        <v>17222</v>
      </c>
      <c r="C12348" s="130" t="s">
        <v>98</v>
      </c>
      <c r="D12348" s="131">
        <v>1.1220000000000001</v>
      </c>
      <c r="E12348" s="132">
        <v>282</v>
      </c>
      <c r="F12348" s="132">
        <v>282</v>
      </c>
      <c r="G12348" s="126" t="s">
        <v>13727</v>
      </c>
      <c r="H12348" s="126" t="s">
        <v>20121</v>
      </c>
      <c r="I12348" s="126" t="s">
        <v>20122</v>
      </c>
      <c r="J12348" s="126" t="s">
        <v>26234</v>
      </c>
      <c r="K12348" s="9">
        <f>_xlfn.IFNA(VLOOKUP(Table5[[#This Row],[Section]],SubSill_Tier,2,FALSE),0)</f>
        <v>0</v>
      </c>
      <c r="L12348" s="9" t="str">
        <f t="shared" si="201"/>
        <v/>
      </c>
      <c r="M12348" s="205" t="str" cm="1">
        <f t="array" ref="M12348">_xlfn.IFS(NOT(ISERROR(VLOOKUP(Table5[[#This Row],[Section]],TB_notTB,1,FALSE))),"No",LEFT(Table5[[#This Row],[Section]],3)="ETB","PLS",LEFT(Table5[[#This Row],[Section]],1)="7","PDB",NOT(ISBLANK(Table5[[#This Row],[Section]])),"No")</f>
        <v>No</v>
      </c>
    </row>
    <row r="12349" spans="1:13" x14ac:dyDescent="0.25">
      <c r="A12349" s="130" t="s">
        <v>9735</v>
      </c>
      <c r="B12349" s="130" t="s">
        <v>17222</v>
      </c>
      <c r="C12349" s="130" t="s">
        <v>75</v>
      </c>
      <c r="D12349" s="131">
        <v>4.9000000000000002E-2</v>
      </c>
      <c r="E12349" s="132">
        <v>100</v>
      </c>
      <c r="F12349" s="132">
        <v>100</v>
      </c>
      <c r="G12349" s="126" t="s">
        <v>13713</v>
      </c>
      <c r="H12349" s="126" t="s">
        <v>20121</v>
      </c>
      <c r="I12349" s="126" t="s">
        <v>20122</v>
      </c>
      <c r="J12349" s="126" t="s">
        <v>26234</v>
      </c>
      <c r="K12349" s="9">
        <f>_xlfn.IFNA(VLOOKUP(Table5[[#This Row],[Section]],SubSill_Tier,2,FALSE),0)</f>
        <v>0</v>
      </c>
      <c r="L12349" s="9" t="str">
        <f t="shared" si="201"/>
        <v/>
      </c>
      <c r="M12349" s="205" t="str" cm="1">
        <f t="array" ref="M12349">_xlfn.IFS(NOT(ISERROR(VLOOKUP(Table5[[#This Row],[Section]],TB_notTB,1,FALSE))),"No",LEFT(Table5[[#This Row],[Section]],3)="ETB","PLS",LEFT(Table5[[#This Row],[Section]],1)="7","PDB",NOT(ISBLANK(Table5[[#This Row],[Section]])),"No")</f>
        <v>No</v>
      </c>
    </row>
    <row r="12350" spans="1:13" x14ac:dyDescent="0.25">
      <c r="A12350" s="130" t="s">
        <v>9736</v>
      </c>
      <c r="B12350" s="130" t="s">
        <v>28748</v>
      </c>
      <c r="C12350" s="130" t="s">
        <v>75</v>
      </c>
      <c r="D12350" s="131">
        <v>0.71299999999999997</v>
      </c>
      <c r="E12350" s="132">
        <v>100</v>
      </c>
      <c r="F12350" s="132">
        <v>100</v>
      </c>
      <c r="G12350" s="126" t="s">
        <v>13717</v>
      </c>
      <c r="H12350" s="126" t="s">
        <v>20125</v>
      </c>
      <c r="I12350" s="126" t="s">
        <v>20126</v>
      </c>
      <c r="J12350" s="126" t="s">
        <v>26235</v>
      </c>
      <c r="K12350" s="9">
        <f>_xlfn.IFNA(VLOOKUP(Table5[[#This Row],[Section]],SubSill_Tier,2,FALSE),0)</f>
        <v>0</v>
      </c>
      <c r="L12350" s="9" t="str">
        <f t="shared" si="201"/>
        <v/>
      </c>
      <c r="M12350" s="205" t="str" cm="1">
        <f t="array" ref="M12350">_xlfn.IFS(NOT(ISERROR(VLOOKUP(Table5[[#This Row],[Section]],TB_notTB,1,FALSE))),"No",LEFT(Table5[[#This Row],[Section]],3)="ETB","PLS",LEFT(Table5[[#This Row],[Section]],1)="7","PDB",NOT(ISBLANK(Table5[[#This Row],[Section]])),"No")</f>
        <v>No</v>
      </c>
    </row>
    <row r="12351" spans="1:13" x14ac:dyDescent="0.25">
      <c r="A12351" s="130" t="s">
        <v>9737</v>
      </c>
      <c r="B12351" s="130" t="s">
        <v>17222</v>
      </c>
      <c r="C12351" s="130" t="s">
        <v>98</v>
      </c>
      <c r="D12351" s="131">
        <v>0.61</v>
      </c>
      <c r="E12351" s="132">
        <v>117</v>
      </c>
      <c r="F12351" s="132">
        <v>117</v>
      </c>
      <c r="G12351" s="126" t="s">
        <v>13750</v>
      </c>
      <c r="H12351" s="126" t="s">
        <v>20121</v>
      </c>
      <c r="I12351" s="126" t="s">
        <v>20122</v>
      </c>
      <c r="J12351" s="126" t="s">
        <v>26234</v>
      </c>
      <c r="K12351" s="9">
        <f>_xlfn.IFNA(VLOOKUP(Table5[[#This Row],[Section]],SubSill_Tier,2,FALSE),0)</f>
        <v>0</v>
      </c>
      <c r="L12351" s="9" t="str">
        <f t="shared" si="201"/>
        <v/>
      </c>
      <c r="M12351" s="205" t="str" cm="1">
        <f t="array" ref="M12351">_xlfn.IFS(NOT(ISERROR(VLOOKUP(Table5[[#This Row],[Section]],TB_notTB,1,FALSE))),"No",LEFT(Table5[[#This Row],[Section]],3)="ETB","PLS",LEFT(Table5[[#This Row],[Section]],1)="7","PDB",NOT(ISBLANK(Table5[[#This Row],[Section]])),"No")</f>
        <v>No</v>
      </c>
    </row>
    <row r="12352" spans="1:13" x14ac:dyDescent="0.25">
      <c r="A12352" s="130" t="s">
        <v>9738</v>
      </c>
      <c r="B12352" s="130" t="s">
        <v>28749</v>
      </c>
      <c r="C12352" s="130" t="s">
        <v>75</v>
      </c>
      <c r="D12352" s="131">
        <v>0.505</v>
      </c>
      <c r="E12352" s="132">
        <v>121</v>
      </c>
      <c r="F12352" s="132">
        <v>121</v>
      </c>
      <c r="G12352" s="126" t="s">
        <v>13725</v>
      </c>
      <c r="H12352" s="126" t="s">
        <v>20134</v>
      </c>
      <c r="I12352" s="126" t="s">
        <v>20135</v>
      </c>
      <c r="J12352" s="126" t="s">
        <v>26235</v>
      </c>
      <c r="K12352" s="9">
        <f>_xlfn.IFNA(VLOOKUP(Table5[[#This Row],[Section]],SubSill_Tier,2,FALSE),0)</f>
        <v>0</v>
      </c>
      <c r="L12352" s="9" t="str">
        <f t="shared" si="201"/>
        <v/>
      </c>
      <c r="M12352" s="205" t="str" cm="1">
        <f t="array" ref="M12352">_xlfn.IFS(NOT(ISERROR(VLOOKUP(Table5[[#This Row],[Section]],TB_notTB,1,FALSE))),"No",LEFT(Table5[[#This Row],[Section]],3)="ETB","PLS",LEFT(Table5[[#This Row],[Section]],1)="7","PDB",NOT(ISBLANK(Table5[[#This Row],[Section]])),"No")</f>
        <v>No</v>
      </c>
    </row>
    <row r="12353" spans="1:13" x14ac:dyDescent="0.25">
      <c r="A12353" s="130" t="s">
        <v>4917</v>
      </c>
      <c r="B12353" s="130" t="s">
        <v>4918</v>
      </c>
      <c r="C12353" s="130" t="s">
        <v>75</v>
      </c>
      <c r="D12353" s="131">
        <v>2.2650000000000001</v>
      </c>
      <c r="E12353" s="132">
        <v>572</v>
      </c>
      <c r="F12353" s="132">
        <v>382</v>
      </c>
      <c r="G12353" s="126" t="s">
        <v>13782</v>
      </c>
      <c r="H12353" s="126" t="s">
        <v>20267</v>
      </c>
      <c r="I12353" s="126" t="s">
        <v>21157</v>
      </c>
      <c r="J12353" s="126" t="s">
        <v>26241</v>
      </c>
      <c r="K12353" s="9">
        <f>_xlfn.IFNA(VLOOKUP(Table5[[#This Row],[Section]],SubSill_Tier,2,FALSE),0)</f>
        <v>0</v>
      </c>
      <c r="L12353" s="9" t="str">
        <f t="shared" si="201"/>
        <v/>
      </c>
      <c r="M12353" s="205" t="str" cm="1">
        <f t="array" ref="M12353">_xlfn.IFS(NOT(ISERROR(VLOOKUP(Table5[[#This Row],[Section]],TB_notTB,1,FALSE))),"No",LEFT(Table5[[#This Row],[Section]],3)="ETB","PLS",LEFT(Table5[[#This Row],[Section]],1)="7","PDB",NOT(ISBLANK(Table5[[#This Row],[Section]])),"No")</f>
        <v>No</v>
      </c>
    </row>
    <row r="12354" spans="1:13" x14ac:dyDescent="0.25">
      <c r="A12354" s="130" t="s">
        <v>9739</v>
      </c>
      <c r="B12354" s="130" t="s">
        <v>9740</v>
      </c>
      <c r="C12354" s="130" t="s">
        <v>75</v>
      </c>
      <c r="D12354" s="131">
        <v>0.23</v>
      </c>
      <c r="E12354" s="132">
        <v>124</v>
      </c>
      <c r="F12354" s="132">
        <v>124</v>
      </c>
      <c r="G12354" s="126" t="s">
        <v>13719</v>
      </c>
      <c r="H12354" s="126" t="s">
        <v>20128</v>
      </c>
      <c r="I12354" s="126" t="s">
        <v>20129</v>
      </c>
      <c r="J12354" s="126" t="s">
        <v>26235</v>
      </c>
      <c r="K12354" s="9">
        <f>_xlfn.IFNA(VLOOKUP(Table5[[#This Row],[Section]],SubSill_Tier,2,FALSE),0)</f>
        <v>0</v>
      </c>
      <c r="L12354" s="9" t="str">
        <f t="shared" si="201"/>
        <v/>
      </c>
      <c r="M12354" s="205" t="str" cm="1">
        <f t="array" ref="M12354">_xlfn.IFS(NOT(ISERROR(VLOOKUP(Table5[[#This Row],[Section]],TB_notTB,1,FALSE))),"No",LEFT(Table5[[#This Row],[Section]],3)="ETB","PLS",LEFT(Table5[[#This Row],[Section]],1)="7","PDB",NOT(ISBLANK(Table5[[#This Row],[Section]])),"No")</f>
        <v>No</v>
      </c>
    </row>
    <row r="12355" spans="1:13" x14ac:dyDescent="0.25">
      <c r="A12355" s="130" t="s">
        <v>4919</v>
      </c>
      <c r="B12355" s="130" t="s">
        <v>4920</v>
      </c>
      <c r="C12355" s="130" t="s">
        <v>75</v>
      </c>
      <c r="D12355" s="131">
        <v>1.107</v>
      </c>
      <c r="E12355" s="132">
        <v>480</v>
      </c>
      <c r="F12355" s="132">
        <v>266</v>
      </c>
      <c r="G12355" s="126" t="s">
        <v>13751</v>
      </c>
      <c r="H12355" s="126" t="s">
        <v>20169</v>
      </c>
      <c r="I12355" s="126" t="s">
        <v>20170</v>
      </c>
      <c r="J12355" s="126" t="s">
        <v>26232</v>
      </c>
      <c r="K12355" s="9">
        <f>_xlfn.IFNA(VLOOKUP(Table5[[#This Row],[Section]],SubSill_Tier,2,FALSE),0)</f>
        <v>0</v>
      </c>
      <c r="L12355" s="9" t="str">
        <f t="shared" si="201"/>
        <v/>
      </c>
      <c r="M12355" s="205" t="str" cm="1">
        <f t="array" ref="M12355">_xlfn.IFS(NOT(ISERROR(VLOOKUP(Table5[[#This Row],[Section]],TB_notTB,1,FALSE))),"No",LEFT(Table5[[#This Row],[Section]],3)="ETB","PLS",LEFT(Table5[[#This Row],[Section]],1)="7","PDB",NOT(ISBLANK(Table5[[#This Row],[Section]])),"No")</f>
        <v>No</v>
      </c>
    </row>
    <row r="12356" spans="1:13" x14ac:dyDescent="0.25">
      <c r="A12356" s="130" t="s">
        <v>4921</v>
      </c>
      <c r="B12356" s="130" t="s">
        <v>4922</v>
      </c>
      <c r="C12356" s="130" t="s">
        <v>75</v>
      </c>
      <c r="D12356" s="131">
        <v>0.98699999999999999</v>
      </c>
      <c r="E12356" s="132">
        <v>424</v>
      </c>
      <c r="F12356" s="132">
        <v>232</v>
      </c>
      <c r="G12356" s="126" t="s">
        <v>13751</v>
      </c>
      <c r="H12356" s="126" t="s">
        <v>20169</v>
      </c>
      <c r="I12356" s="126" t="s">
        <v>20170</v>
      </c>
      <c r="J12356" s="126" t="s">
        <v>26232</v>
      </c>
      <c r="K12356" s="9">
        <f>_xlfn.IFNA(VLOOKUP(Table5[[#This Row],[Section]],SubSill_Tier,2,FALSE),0)</f>
        <v>0</v>
      </c>
      <c r="L12356" s="9" t="str">
        <f t="shared" ref="L12356:L12419" si="202">IFERROR(IF(LEFT(G12356,2)="AI",IF(_xlfn.NUMBERVALUE(IFERROR(LEFT(IF(ISERROR(FIND("X",UPPER(B12356))),UPPER(B12356),RIGHT(UPPER(B12356),LEN(UPPER(B12356))-FIND("~",SUBSTITUTE(UPPER(B12356),"X","~",LEN(UPPER(B12356))-LEN(SUBSTITUTE(UPPER(B12356),"X","")))))),FIND(" ",IF(ISERROR(FIND("X",UPPER(B12356))),UPPER(B12356),RIGHT(UPPER(B12356),LEN(UPPER(B12356))-FIND("~",SUBSTITUTE(UPPER(B12356),"X","~",LEN(UPPER(B12356))-LEN(SUBSTITUTE(UPPER(B12356),"X","")))))),1)-1),IF(ISERROR(FIND("X",UPPER(B12356))),UPPER(B12356),RIGHT(UPPER(B12356),LEN(UPPER(B12356))-FIND("~",SUBSTITUTE(UPPER(B12356),"X","~",LEN(UPPER(B12356))-LEN(SUBSTITUTE(UPPER(B12356),"X",""))))))),".")&gt;=5,"Wall",""),""),"")</f>
        <v/>
      </c>
      <c r="M12356" s="205" t="str" cm="1">
        <f t="array" ref="M12356">_xlfn.IFS(NOT(ISERROR(VLOOKUP(Table5[[#This Row],[Section]],TB_notTB,1,FALSE))),"No",LEFT(Table5[[#This Row],[Section]],3)="ETB","PLS",LEFT(Table5[[#This Row],[Section]],1)="7","PDB",NOT(ISBLANK(Table5[[#This Row],[Section]])),"No")</f>
        <v>No</v>
      </c>
    </row>
    <row r="12357" spans="1:13" x14ac:dyDescent="0.25">
      <c r="A12357" s="130" t="s">
        <v>4923</v>
      </c>
      <c r="B12357" s="130" t="s">
        <v>4924</v>
      </c>
      <c r="C12357" s="130" t="s">
        <v>75</v>
      </c>
      <c r="D12357" s="131">
        <v>0.65</v>
      </c>
      <c r="E12357" s="132">
        <v>281</v>
      </c>
      <c r="F12357" s="132">
        <v>119</v>
      </c>
      <c r="G12357" s="126" t="s">
        <v>13751</v>
      </c>
      <c r="H12357" s="126" t="s">
        <v>20169</v>
      </c>
      <c r="I12357" s="126" t="s">
        <v>20170</v>
      </c>
      <c r="J12357" s="126" t="s">
        <v>26232</v>
      </c>
      <c r="K12357" s="9">
        <f>_xlfn.IFNA(VLOOKUP(Table5[[#This Row],[Section]],SubSill_Tier,2,FALSE),0)</f>
        <v>0</v>
      </c>
      <c r="L12357" s="9" t="str">
        <f t="shared" si="202"/>
        <v/>
      </c>
      <c r="M12357" s="205" t="str" cm="1">
        <f t="array" ref="M12357">_xlfn.IFS(NOT(ISERROR(VLOOKUP(Table5[[#This Row],[Section]],TB_notTB,1,FALSE))),"No",LEFT(Table5[[#This Row],[Section]],3)="ETB","PLS",LEFT(Table5[[#This Row],[Section]],1)="7","PDB",NOT(ISBLANK(Table5[[#This Row],[Section]])),"No")</f>
        <v>No</v>
      </c>
    </row>
    <row r="12358" spans="1:13" x14ac:dyDescent="0.25">
      <c r="A12358" s="130" t="s">
        <v>4925</v>
      </c>
      <c r="B12358" s="130" t="s">
        <v>4926</v>
      </c>
      <c r="C12358" s="130" t="s">
        <v>75</v>
      </c>
      <c r="D12358" s="131">
        <v>0.38100000000000001</v>
      </c>
      <c r="E12358" s="132">
        <v>153</v>
      </c>
      <c r="F12358" s="132">
        <v>100</v>
      </c>
      <c r="G12358" s="126" t="s">
        <v>13751</v>
      </c>
      <c r="H12358" s="126" t="s">
        <v>20169</v>
      </c>
      <c r="I12358" s="126" t="s">
        <v>20170</v>
      </c>
      <c r="J12358" s="126" t="s">
        <v>26232</v>
      </c>
      <c r="K12358" s="9">
        <f>_xlfn.IFNA(VLOOKUP(Table5[[#This Row],[Section]],SubSill_Tier,2,FALSE),0)</f>
        <v>0</v>
      </c>
      <c r="L12358" s="9" t="str">
        <f t="shared" si="202"/>
        <v/>
      </c>
      <c r="M12358" s="205" t="str" cm="1">
        <f t="array" ref="M12358">_xlfn.IFS(NOT(ISERROR(VLOOKUP(Table5[[#This Row],[Section]],TB_notTB,1,FALSE))),"No",LEFT(Table5[[#This Row],[Section]],3)="ETB","PLS",LEFT(Table5[[#This Row],[Section]],1)="7","PDB",NOT(ISBLANK(Table5[[#This Row],[Section]])),"No")</f>
        <v>No</v>
      </c>
    </row>
    <row r="12359" spans="1:13" x14ac:dyDescent="0.25">
      <c r="A12359" s="130" t="s">
        <v>4927</v>
      </c>
      <c r="B12359" s="130" t="s">
        <v>4928</v>
      </c>
      <c r="C12359" s="130" t="s">
        <v>75</v>
      </c>
      <c r="D12359" s="131">
        <v>0.26200000000000001</v>
      </c>
      <c r="E12359" s="132">
        <v>139</v>
      </c>
      <c r="F12359" s="132">
        <v>100</v>
      </c>
      <c r="G12359" s="126" t="s">
        <v>13787</v>
      </c>
      <c r="H12359" s="126" t="s">
        <v>20287</v>
      </c>
      <c r="I12359" s="126" t="s">
        <v>28006</v>
      </c>
      <c r="J12359" s="126" t="s">
        <v>26247</v>
      </c>
      <c r="K12359" s="9">
        <f>_xlfn.IFNA(VLOOKUP(Table5[[#This Row],[Section]],SubSill_Tier,2,FALSE),0)</f>
        <v>0</v>
      </c>
      <c r="L12359" s="9" t="str">
        <f t="shared" si="202"/>
        <v/>
      </c>
      <c r="M12359" s="205" t="str" cm="1">
        <f t="array" ref="M12359">_xlfn.IFS(NOT(ISERROR(VLOOKUP(Table5[[#This Row],[Section]],TB_notTB,1,FALSE))),"No",LEFT(Table5[[#This Row],[Section]],3)="ETB","PLS",LEFT(Table5[[#This Row],[Section]],1)="7","PDB",NOT(ISBLANK(Table5[[#This Row],[Section]])),"No")</f>
        <v>No</v>
      </c>
    </row>
    <row r="12360" spans="1:13" x14ac:dyDescent="0.25">
      <c r="A12360" s="130" t="s">
        <v>9741</v>
      </c>
      <c r="B12360" s="130" t="s">
        <v>17222</v>
      </c>
      <c r="C12360" s="130" t="s">
        <v>98</v>
      </c>
      <c r="D12360" s="131">
        <v>0.61799999999999999</v>
      </c>
      <c r="E12360" s="132">
        <v>218</v>
      </c>
      <c r="F12360" s="132">
        <v>218</v>
      </c>
      <c r="G12360" s="126" t="s">
        <v>13727</v>
      </c>
      <c r="H12360" s="126" t="s">
        <v>20121</v>
      </c>
      <c r="I12360" s="126" t="s">
        <v>20122</v>
      </c>
      <c r="J12360" s="126" t="s">
        <v>26234</v>
      </c>
      <c r="K12360" s="9">
        <f>_xlfn.IFNA(VLOOKUP(Table5[[#This Row],[Section]],SubSill_Tier,2,FALSE),0)</f>
        <v>0</v>
      </c>
      <c r="L12360" s="9" t="str">
        <f t="shared" si="202"/>
        <v/>
      </c>
      <c r="M12360" s="205" t="str" cm="1">
        <f t="array" ref="M12360">_xlfn.IFS(NOT(ISERROR(VLOOKUP(Table5[[#This Row],[Section]],TB_notTB,1,FALSE))),"No",LEFT(Table5[[#This Row],[Section]],3)="ETB","PLS",LEFT(Table5[[#This Row],[Section]],1)="7","PDB",NOT(ISBLANK(Table5[[#This Row],[Section]])),"No")</f>
        <v>No</v>
      </c>
    </row>
    <row r="12361" spans="1:13" x14ac:dyDescent="0.25">
      <c r="A12361" s="130" t="s">
        <v>4929</v>
      </c>
      <c r="B12361" s="130" t="s">
        <v>17222</v>
      </c>
      <c r="C12361" s="130" t="s">
        <v>98</v>
      </c>
      <c r="D12361" s="131">
        <v>1.0629999999999999</v>
      </c>
      <c r="E12361" s="132">
        <v>480</v>
      </c>
      <c r="F12361" s="132">
        <v>100</v>
      </c>
      <c r="G12361" s="126" t="s">
        <v>13736</v>
      </c>
      <c r="H12361" s="126" t="s">
        <v>20148</v>
      </c>
      <c r="I12361" s="126" t="s">
        <v>21073</v>
      </c>
      <c r="J12361" s="126" t="s">
        <v>26232</v>
      </c>
      <c r="K12361" s="9">
        <f>_xlfn.IFNA(VLOOKUP(Table5[[#This Row],[Section]],SubSill_Tier,2,FALSE),0)</f>
        <v>0</v>
      </c>
      <c r="L12361" s="9" t="str">
        <f t="shared" si="202"/>
        <v/>
      </c>
      <c r="M12361" s="205" t="str" cm="1">
        <f t="array" ref="M12361">_xlfn.IFS(NOT(ISERROR(VLOOKUP(Table5[[#This Row],[Section]],TB_notTB,1,FALSE))),"No",LEFT(Table5[[#This Row],[Section]],3)="ETB","PLS",LEFT(Table5[[#This Row],[Section]],1)="7","PDB",NOT(ISBLANK(Table5[[#This Row],[Section]])),"No")</f>
        <v>No</v>
      </c>
    </row>
    <row r="12362" spans="1:13" x14ac:dyDescent="0.25">
      <c r="A12362" s="130" t="s">
        <v>9742</v>
      </c>
      <c r="B12362" s="130" t="s">
        <v>28750</v>
      </c>
      <c r="C12362" s="130" t="s">
        <v>75</v>
      </c>
      <c r="D12362" s="131">
        <v>4.3979999999999997</v>
      </c>
      <c r="E12362" s="132">
        <v>277</v>
      </c>
      <c r="F12362" s="132">
        <v>277</v>
      </c>
      <c r="G12362" s="126" t="s">
        <v>13717</v>
      </c>
      <c r="H12362" s="126" t="s">
        <v>20125</v>
      </c>
      <c r="I12362" s="126" t="s">
        <v>20126</v>
      </c>
      <c r="J12362" s="126" t="s">
        <v>26240</v>
      </c>
      <c r="K12362" s="9">
        <f>_xlfn.IFNA(VLOOKUP(Table5[[#This Row],[Section]],SubSill_Tier,2,FALSE),0)</f>
        <v>0</v>
      </c>
      <c r="L12362" s="9" t="str">
        <f t="shared" si="202"/>
        <v/>
      </c>
      <c r="M12362" s="205" t="str" cm="1">
        <f t="array" ref="M12362">_xlfn.IFS(NOT(ISERROR(VLOOKUP(Table5[[#This Row],[Section]],TB_notTB,1,FALSE))),"No",LEFT(Table5[[#This Row],[Section]],3)="ETB","PLS",LEFT(Table5[[#This Row],[Section]],1)="7","PDB",NOT(ISBLANK(Table5[[#This Row],[Section]])),"No")</f>
        <v>No</v>
      </c>
    </row>
    <row r="12363" spans="1:13" x14ac:dyDescent="0.25">
      <c r="A12363" s="130" t="s">
        <v>9743</v>
      </c>
      <c r="B12363" s="130" t="s">
        <v>9744</v>
      </c>
      <c r="C12363" s="130" t="s">
        <v>75</v>
      </c>
      <c r="D12363" s="131">
        <v>0.39200000000000002</v>
      </c>
      <c r="E12363" s="132">
        <v>229</v>
      </c>
      <c r="F12363" s="132">
        <v>100</v>
      </c>
      <c r="G12363" s="126" t="s">
        <v>13713</v>
      </c>
      <c r="H12363" s="126" t="s">
        <v>21056</v>
      </c>
      <c r="I12363" s="126" t="s">
        <v>21057</v>
      </c>
      <c r="J12363" s="126" t="s">
        <v>26233</v>
      </c>
      <c r="K12363" s="9">
        <f>_xlfn.IFNA(VLOOKUP(Table5[[#This Row],[Section]],SubSill_Tier,2,FALSE),0)</f>
        <v>0</v>
      </c>
      <c r="L12363" s="9" t="str">
        <f t="shared" si="202"/>
        <v/>
      </c>
      <c r="M12363" s="205" t="str" cm="1">
        <f t="array" ref="M12363">_xlfn.IFS(NOT(ISERROR(VLOOKUP(Table5[[#This Row],[Section]],TB_notTB,1,FALSE))),"No",LEFT(Table5[[#This Row],[Section]],3)="ETB","PLS",LEFT(Table5[[#This Row],[Section]],1)="7","PDB",NOT(ISBLANK(Table5[[#This Row],[Section]])),"No")</f>
        <v>No</v>
      </c>
    </row>
    <row r="12364" spans="1:13" x14ac:dyDescent="0.25">
      <c r="A12364" s="130" t="s">
        <v>16989</v>
      </c>
      <c r="B12364" s="130" t="s">
        <v>22030</v>
      </c>
      <c r="C12364" s="130" t="s">
        <v>75</v>
      </c>
      <c r="D12364" s="131">
        <v>0.23799999999999999</v>
      </c>
      <c r="E12364" s="132">
        <v>100</v>
      </c>
      <c r="F12364" s="132">
        <v>100</v>
      </c>
      <c r="G12364" s="126" t="s">
        <v>14831</v>
      </c>
      <c r="H12364" s="126" t="s">
        <v>20220</v>
      </c>
      <c r="I12364" s="126" t="s">
        <v>21133</v>
      </c>
      <c r="J12364" s="126" t="s">
        <v>26271</v>
      </c>
      <c r="K12364" s="9">
        <f>_xlfn.IFNA(VLOOKUP(Table5[[#This Row],[Section]],SubSill_Tier,2,FALSE),0)</f>
        <v>0</v>
      </c>
      <c r="L12364" s="9" t="str">
        <f t="shared" si="202"/>
        <v/>
      </c>
      <c r="M12364" s="205" t="str" cm="1">
        <f t="array" ref="M12364">_xlfn.IFS(NOT(ISERROR(VLOOKUP(Table5[[#This Row],[Section]],TB_notTB,1,FALSE))),"No",LEFT(Table5[[#This Row],[Section]],3)="ETB","PLS",LEFT(Table5[[#This Row],[Section]],1)="7","PDB",NOT(ISBLANK(Table5[[#This Row],[Section]])),"No")</f>
        <v>No</v>
      </c>
    </row>
    <row r="12365" spans="1:13" x14ac:dyDescent="0.25">
      <c r="A12365" s="130" t="s">
        <v>9745</v>
      </c>
      <c r="B12365" s="130" t="s">
        <v>28751</v>
      </c>
      <c r="C12365" s="130" t="s">
        <v>75</v>
      </c>
      <c r="D12365" s="131">
        <v>5.86</v>
      </c>
      <c r="E12365" s="132">
        <v>647</v>
      </c>
      <c r="F12365" s="132">
        <v>647</v>
      </c>
      <c r="G12365" s="126" t="s">
        <v>13720</v>
      </c>
      <c r="H12365" s="126" t="s">
        <v>20130</v>
      </c>
      <c r="I12365" s="126" t="s">
        <v>20131</v>
      </c>
      <c r="J12365" s="126" t="s">
        <v>26245</v>
      </c>
      <c r="K12365" s="9">
        <f>_xlfn.IFNA(VLOOKUP(Table5[[#This Row],[Section]],SubSill_Tier,2,FALSE),0)</f>
        <v>0</v>
      </c>
      <c r="L12365" s="9" t="str">
        <f t="shared" si="202"/>
        <v/>
      </c>
      <c r="M12365" s="205" t="str" cm="1">
        <f t="array" ref="M12365">_xlfn.IFS(NOT(ISERROR(VLOOKUP(Table5[[#This Row],[Section]],TB_notTB,1,FALSE))),"No",LEFT(Table5[[#This Row],[Section]],3)="ETB","PLS",LEFT(Table5[[#This Row],[Section]],1)="7","PDB",NOT(ISBLANK(Table5[[#This Row],[Section]])),"No")</f>
        <v>No</v>
      </c>
    </row>
    <row r="12366" spans="1:13" x14ac:dyDescent="0.25">
      <c r="A12366" s="130" t="s">
        <v>12199</v>
      </c>
      <c r="B12366" s="130" t="s">
        <v>17222</v>
      </c>
      <c r="C12366" s="130" t="s">
        <v>98</v>
      </c>
      <c r="D12366" s="131">
        <v>0.27600000000000002</v>
      </c>
      <c r="E12366" s="132">
        <v>138</v>
      </c>
      <c r="F12366" s="132">
        <v>100</v>
      </c>
      <c r="G12366" s="126" t="s">
        <v>13758</v>
      </c>
      <c r="H12366" s="126" t="s">
        <v>20181</v>
      </c>
      <c r="I12366" s="126" t="s">
        <v>13279</v>
      </c>
      <c r="J12366" s="126" t="s">
        <v>26258</v>
      </c>
      <c r="K12366" s="9">
        <f>_xlfn.IFNA(VLOOKUP(Table5[[#This Row],[Section]],SubSill_Tier,2,FALSE),0)</f>
        <v>0</v>
      </c>
      <c r="L12366" s="9" t="str">
        <f t="shared" si="202"/>
        <v/>
      </c>
      <c r="M12366" s="205" t="str" cm="1">
        <f t="array" ref="M12366">_xlfn.IFS(NOT(ISERROR(VLOOKUP(Table5[[#This Row],[Section]],TB_notTB,1,FALSE))),"No",LEFT(Table5[[#This Row],[Section]],3)="ETB","PLS",LEFT(Table5[[#This Row],[Section]],1)="7","PDB",NOT(ISBLANK(Table5[[#This Row],[Section]])),"No")</f>
        <v>No</v>
      </c>
    </row>
    <row r="12367" spans="1:13" x14ac:dyDescent="0.25">
      <c r="A12367" s="130" t="s">
        <v>21520</v>
      </c>
      <c r="B12367" s="130" t="s">
        <v>26682</v>
      </c>
      <c r="C12367" s="130" t="s">
        <v>75</v>
      </c>
      <c r="D12367" s="131">
        <v>0.96499999999999997</v>
      </c>
      <c r="E12367" s="132">
        <v>169</v>
      </c>
      <c r="F12367" s="132">
        <v>100</v>
      </c>
      <c r="G12367" s="126" t="s">
        <v>13757</v>
      </c>
      <c r="H12367" s="126" t="s">
        <v>21122</v>
      </c>
      <c r="I12367" s="126" t="s">
        <v>21123</v>
      </c>
      <c r="J12367" s="126" t="s">
        <v>26233</v>
      </c>
      <c r="K12367" s="9">
        <f>_xlfn.IFNA(VLOOKUP(Table5[[#This Row],[Section]],SubSill_Tier,2,FALSE),0)</f>
        <v>0</v>
      </c>
      <c r="L12367" s="9" t="str">
        <f t="shared" si="202"/>
        <v>Wall</v>
      </c>
      <c r="M12367" s="205" t="str" cm="1">
        <f t="array" ref="M12367">_xlfn.IFS(NOT(ISERROR(VLOOKUP(Table5[[#This Row],[Section]],TB_notTB,1,FALSE))),"No",LEFT(Table5[[#This Row],[Section]],3)="ETB","PLS",LEFT(Table5[[#This Row],[Section]],1)="7","PDB",NOT(ISBLANK(Table5[[#This Row],[Section]])),"No")</f>
        <v>No</v>
      </c>
    </row>
    <row r="12368" spans="1:13" x14ac:dyDescent="0.25">
      <c r="A12368" s="130" t="s">
        <v>4930</v>
      </c>
      <c r="B12368" s="130" t="s">
        <v>17222</v>
      </c>
      <c r="C12368" s="130" t="s">
        <v>98</v>
      </c>
      <c r="D12368" s="131">
        <v>0.71299999999999997</v>
      </c>
      <c r="E12368" s="132">
        <v>100</v>
      </c>
      <c r="F12368" s="132">
        <v>100</v>
      </c>
      <c r="G12368" s="126" t="s">
        <v>13712</v>
      </c>
      <c r="H12368" s="126" t="s">
        <v>20120</v>
      </c>
      <c r="I12368" s="126" t="s">
        <v>21055</v>
      </c>
      <c r="J12368" s="126" t="s">
        <v>26232</v>
      </c>
      <c r="K12368" s="9">
        <f>_xlfn.IFNA(VLOOKUP(Table5[[#This Row],[Section]],SubSill_Tier,2,FALSE),0)</f>
        <v>0</v>
      </c>
      <c r="L12368" s="9" t="str">
        <f t="shared" si="202"/>
        <v/>
      </c>
      <c r="M12368" s="205" t="str" cm="1">
        <f t="array" ref="M12368">_xlfn.IFS(NOT(ISERROR(VLOOKUP(Table5[[#This Row],[Section]],TB_notTB,1,FALSE))),"No",LEFT(Table5[[#This Row],[Section]],3)="ETB","PLS",LEFT(Table5[[#This Row],[Section]],1)="7","PDB",NOT(ISBLANK(Table5[[#This Row],[Section]])),"No")</f>
        <v>No</v>
      </c>
    </row>
    <row r="12369" spans="1:13" x14ac:dyDescent="0.25">
      <c r="A12369" s="130" t="s">
        <v>4931</v>
      </c>
      <c r="B12369" s="130" t="s">
        <v>17222</v>
      </c>
      <c r="C12369" s="130" t="s">
        <v>98</v>
      </c>
      <c r="D12369" s="131">
        <v>0.81799999999999995</v>
      </c>
      <c r="E12369" s="132">
        <v>253</v>
      </c>
      <c r="F12369" s="132">
        <v>100</v>
      </c>
      <c r="G12369" s="126" t="s">
        <v>13712</v>
      </c>
      <c r="H12369" s="126" t="s">
        <v>20120</v>
      </c>
      <c r="I12369" s="126" t="s">
        <v>21055</v>
      </c>
      <c r="J12369" s="126" t="s">
        <v>26232</v>
      </c>
      <c r="K12369" s="9">
        <f>_xlfn.IFNA(VLOOKUP(Table5[[#This Row],[Section]],SubSill_Tier,2,FALSE),0)</f>
        <v>0</v>
      </c>
      <c r="L12369" s="9" t="str">
        <f t="shared" si="202"/>
        <v/>
      </c>
      <c r="M12369" s="205" t="str" cm="1">
        <f t="array" ref="M12369">_xlfn.IFS(NOT(ISERROR(VLOOKUP(Table5[[#This Row],[Section]],TB_notTB,1,FALSE))),"No",LEFT(Table5[[#This Row],[Section]],3)="ETB","PLS",LEFT(Table5[[#This Row],[Section]],1)="7","PDB",NOT(ISBLANK(Table5[[#This Row],[Section]])),"No")</f>
        <v>No</v>
      </c>
    </row>
    <row r="12370" spans="1:13" x14ac:dyDescent="0.25">
      <c r="A12370" s="130" t="s">
        <v>4932</v>
      </c>
      <c r="B12370" s="130" t="s">
        <v>17222</v>
      </c>
      <c r="C12370" s="130" t="s">
        <v>98</v>
      </c>
      <c r="D12370" s="131">
        <v>0.34399999999999997</v>
      </c>
      <c r="E12370" s="132">
        <v>141</v>
      </c>
      <c r="F12370" s="132">
        <v>100</v>
      </c>
      <c r="G12370" s="126" t="s">
        <v>13712</v>
      </c>
      <c r="H12370" s="126" t="s">
        <v>20120</v>
      </c>
      <c r="I12370" s="126" t="s">
        <v>21055</v>
      </c>
      <c r="J12370" s="126" t="s">
        <v>26232</v>
      </c>
      <c r="K12370" s="9">
        <f>_xlfn.IFNA(VLOOKUP(Table5[[#This Row],[Section]],SubSill_Tier,2,FALSE),0)</f>
        <v>0</v>
      </c>
      <c r="L12370" s="9" t="str">
        <f t="shared" si="202"/>
        <v/>
      </c>
      <c r="M12370" s="205" t="str" cm="1">
        <f t="array" ref="M12370">_xlfn.IFS(NOT(ISERROR(VLOOKUP(Table5[[#This Row],[Section]],TB_notTB,1,FALSE))),"No",LEFT(Table5[[#This Row],[Section]],3)="ETB","PLS",LEFT(Table5[[#This Row],[Section]],1)="7","PDB",NOT(ISBLANK(Table5[[#This Row],[Section]])),"No")</f>
        <v>No</v>
      </c>
    </row>
    <row r="12371" spans="1:13" x14ac:dyDescent="0.25">
      <c r="A12371" s="130" t="s">
        <v>4933</v>
      </c>
      <c r="B12371" s="130" t="s">
        <v>17222</v>
      </c>
      <c r="C12371" s="130" t="s">
        <v>98</v>
      </c>
      <c r="D12371" s="131">
        <v>4.4089999999999998</v>
      </c>
      <c r="E12371" s="132">
        <v>488</v>
      </c>
      <c r="F12371" s="132">
        <v>210</v>
      </c>
      <c r="G12371" s="126" t="s">
        <v>13712</v>
      </c>
      <c r="H12371" s="126" t="s">
        <v>20120</v>
      </c>
      <c r="I12371" s="126" t="s">
        <v>21055</v>
      </c>
      <c r="J12371" s="126" t="s">
        <v>26232</v>
      </c>
      <c r="K12371" s="9">
        <f>_xlfn.IFNA(VLOOKUP(Table5[[#This Row],[Section]],SubSill_Tier,2,FALSE),0)</f>
        <v>0</v>
      </c>
      <c r="L12371" s="9" t="str">
        <f t="shared" si="202"/>
        <v/>
      </c>
      <c r="M12371" s="205" t="str" cm="1">
        <f t="array" ref="M12371">_xlfn.IFS(NOT(ISERROR(VLOOKUP(Table5[[#This Row],[Section]],TB_notTB,1,FALSE))),"No",LEFT(Table5[[#This Row],[Section]],3)="ETB","PLS",LEFT(Table5[[#This Row],[Section]],1)="7","PDB",NOT(ISBLANK(Table5[[#This Row],[Section]])),"No")</f>
        <v>No</v>
      </c>
    </row>
    <row r="12372" spans="1:13" x14ac:dyDescent="0.25">
      <c r="A12372" s="130" t="s">
        <v>9746</v>
      </c>
      <c r="B12372" s="130" t="s">
        <v>28752</v>
      </c>
      <c r="C12372" s="130" t="s">
        <v>98</v>
      </c>
      <c r="D12372" s="131">
        <v>2.2149999999999999</v>
      </c>
      <c r="E12372" s="132">
        <v>283</v>
      </c>
      <c r="F12372" s="132">
        <v>282</v>
      </c>
      <c r="G12372" s="126" t="s">
        <v>13725</v>
      </c>
      <c r="H12372" s="126" t="s">
        <v>20134</v>
      </c>
      <c r="I12372" s="126" t="s">
        <v>20135</v>
      </c>
      <c r="J12372" s="126" t="s">
        <v>26236</v>
      </c>
      <c r="K12372" s="9">
        <f>_xlfn.IFNA(VLOOKUP(Table5[[#This Row],[Section]],SubSill_Tier,2,FALSE),0)</f>
        <v>0</v>
      </c>
      <c r="L12372" s="9" t="str">
        <f t="shared" si="202"/>
        <v/>
      </c>
      <c r="M12372" s="205" t="str" cm="1">
        <f t="array" ref="M12372">_xlfn.IFS(NOT(ISERROR(VLOOKUP(Table5[[#This Row],[Section]],TB_notTB,1,FALSE))),"No",LEFT(Table5[[#This Row],[Section]],3)="ETB","PLS",LEFT(Table5[[#This Row],[Section]],1)="7","PDB",NOT(ISBLANK(Table5[[#This Row],[Section]])),"No")</f>
        <v>No</v>
      </c>
    </row>
    <row r="12373" spans="1:13" x14ac:dyDescent="0.25">
      <c r="A12373" s="130" t="s">
        <v>12200</v>
      </c>
      <c r="B12373" s="130" t="s">
        <v>17222</v>
      </c>
      <c r="C12373" s="130" t="s">
        <v>75</v>
      </c>
      <c r="D12373" s="131">
        <v>2.1779999999999999</v>
      </c>
      <c r="E12373" s="132">
        <v>232</v>
      </c>
      <c r="F12373" s="132">
        <v>232</v>
      </c>
      <c r="G12373" s="126" t="s">
        <v>13742</v>
      </c>
      <c r="H12373" s="126" t="s">
        <v>20193</v>
      </c>
      <c r="I12373" s="126" t="s">
        <v>21096</v>
      </c>
      <c r="J12373" s="126" t="s">
        <v>26262</v>
      </c>
      <c r="K12373" s="9">
        <f>_xlfn.IFNA(VLOOKUP(Table5[[#This Row],[Section]],SubSill_Tier,2,FALSE),0)</f>
        <v>0</v>
      </c>
      <c r="L12373" s="9" t="str">
        <f t="shared" si="202"/>
        <v/>
      </c>
      <c r="M12373" s="205" t="str" cm="1">
        <f t="array" ref="M12373">_xlfn.IFS(NOT(ISERROR(VLOOKUP(Table5[[#This Row],[Section]],TB_notTB,1,FALSE))),"No",LEFT(Table5[[#This Row],[Section]],3)="ETB","PLS",LEFT(Table5[[#This Row],[Section]],1)="7","PDB",NOT(ISBLANK(Table5[[#This Row],[Section]])),"No")</f>
        <v>No</v>
      </c>
    </row>
    <row r="12374" spans="1:13" x14ac:dyDescent="0.25">
      <c r="A12374" s="130" t="s">
        <v>9747</v>
      </c>
      <c r="B12374" s="130" t="s">
        <v>9748</v>
      </c>
      <c r="C12374" s="130" t="s">
        <v>75</v>
      </c>
      <c r="D12374" s="131">
        <v>0.50900000000000001</v>
      </c>
      <c r="E12374" s="132">
        <v>291</v>
      </c>
      <c r="F12374" s="132">
        <v>102</v>
      </c>
      <c r="G12374" s="126" t="s">
        <v>14942</v>
      </c>
      <c r="H12374" s="126" t="s">
        <v>20251</v>
      </c>
      <c r="I12374" s="126" t="s">
        <v>27881</v>
      </c>
      <c r="J12374" s="126" t="s">
        <v>26286</v>
      </c>
      <c r="K12374" s="9">
        <f>_xlfn.IFNA(VLOOKUP(Table5[[#This Row],[Section]],SubSill_Tier,2,FALSE),0)</f>
        <v>0</v>
      </c>
      <c r="L12374" s="9" t="str">
        <f t="shared" si="202"/>
        <v/>
      </c>
      <c r="M12374" s="205" t="str" cm="1">
        <f t="array" ref="M12374">_xlfn.IFS(NOT(ISERROR(VLOOKUP(Table5[[#This Row],[Section]],TB_notTB,1,FALSE))),"No",LEFT(Table5[[#This Row],[Section]],3)="ETB","PLS",LEFT(Table5[[#This Row],[Section]],1)="7","PDB",NOT(ISBLANK(Table5[[#This Row],[Section]])),"No")</f>
        <v>No</v>
      </c>
    </row>
    <row r="12375" spans="1:13" x14ac:dyDescent="0.25">
      <c r="A12375" s="130" t="s">
        <v>12201</v>
      </c>
      <c r="B12375" s="130" t="s">
        <v>12198</v>
      </c>
      <c r="C12375" s="130" t="s">
        <v>75</v>
      </c>
      <c r="D12375" s="131">
        <v>0.316</v>
      </c>
      <c r="E12375" s="132">
        <v>132</v>
      </c>
      <c r="F12375" s="132">
        <v>100</v>
      </c>
      <c r="G12375" s="126" t="s">
        <v>13763</v>
      </c>
      <c r="H12375" s="126" t="s">
        <v>20250</v>
      </c>
      <c r="I12375" s="126" t="s">
        <v>21155</v>
      </c>
      <c r="J12375" s="126" t="s">
        <v>26258</v>
      </c>
      <c r="K12375" s="9">
        <f>_xlfn.IFNA(VLOOKUP(Table5[[#This Row],[Section]],SubSill_Tier,2,FALSE),0)</f>
        <v>0</v>
      </c>
      <c r="L12375" s="9" t="str">
        <f t="shared" si="202"/>
        <v/>
      </c>
      <c r="M12375" s="205" t="str" cm="1">
        <f t="array" ref="M12375">_xlfn.IFS(NOT(ISERROR(VLOOKUP(Table5[[#This Row],[Section]],TB_notTB,1,FALSE))),"No",LEFT(Table5[[#This Row],[Section]],3)="ETB","PLS",LEFT(Table5[[#This Row],[Section]],1)="7","PDB",NOT(ISBLANK(Table5[[#This Row],[Section]])),"No")</f>
        <v>No</v>
      </c>
    </row>
    <row r="12376" spans="1:13" x14ac:dyDescent="0.25">
      <c r="A12376" s="130" t="s">
        <v>9749</v>
      </c>
      <c r="B12376" s="130" t="s">
        <v>28753</v>
      </c>
      <c r="C12376" s="130" t="s">
        <v>75</v>
      </c>
      <c r="D12376" s="131">
        <v>3.1669999999999998</v>
      </c>
      <c r="E12376" s="132">
        <v>346</v>
      </c>
      <c r="F12376" s="132">
        <v>346</v>
      </c>
      <c r="G12376" s="126" t="s">
        <v>13725</v>
      </c>
      <c r="H12376" s="126" t="s">
        <v>20134</v>
      </c>
      <c r="I12376" s="126" t="s">
        <v>20135</v>
      </c>
      <c r="J12376" s="126" t="s">
        <v>26240</v>
      </c>
      <c r="K12376" s="9">
        <f>_xlfn.IFNA(VLOOKUP(Table5[[#This Row],[Section]],SubSill_Tier,2,FALSE),0)</f>
        <v>0</v>
      </c>
      <c r="L12376" s="9" t="str">
        <f t="shared" si="202"/>
        <v/>
      </c>
      <c r="M12376" s="205" t="str" cm="1">
        <f t="array" ref="M12376">_xlfn.IFS(NOT(ISERROR(VLOOKUP(Table5[[#This Row],[Section]],TB_notTB,1,FALSE))),"No",LEFT(Table5[[#This Row],[Section]],3)="ETB","PLS",LEFT(Table5[[#This Row],[Section]],1)="7","PDB",NOT(ISBLANK(Table5[[#This Row],[Section]])),"No")</f>
        <v>No</v>
      </c>
    </row>
    <row r="12377" spans="1:13" x14ac:dyDescent="0.25">
      <c r="A12377" s="130" t="s">
        <v>9750</v>
      </c>
      <c r="B12377" s="130" t="s">
        <v>17222</v>
      </c>
      <c r="C12377" s="130" t="s">
        <v>98</v>
      </c>
      <c r="D12377" s="131">
        <v>0.34599999999999997</v>
      </c>
      <c r="E12377" s="132">
        <v>183</v>
      </c>
      <c r="F12377" s="132">
        <v>183</v>
      </c>
      <c r="G12377" s="126" t="s">
        <v>13721</v>
      </c>
      <c r="H12377" s="126" t="s">
        <v>20121</v>
      </c>
      <c r="I12377" s="126" t="s">
        <v>20122</v>
      </c>
      <c r="J12377" s="126" t="s">
        <v>26234</v>
      </c>
      <c r="K12377" s="9">
        <f>_xlfn.IFNA(VLOOKUP(Table5[[#This Row],[Section]],SubSill_Tier,2,FALSE),0)</f>
        <v>0</v>
      </c>
      <c r="L12377" s="9" t="str">
        <f t="shared" si="202"/>
        <v/>
      </c>
      <c r="M12377" s="205" t="str" cm="1">
        <f t="array" ref="M12377">_xlfn.IFS(NOT(ISERROR(VLOOKUP(Table5[[#This Row],[Section]],TB_notTB,1,FALSE))),"No",LEFT(Table5[[#This Row],[Section]],3)="ETB","PLS",LEFT(Table5[[#This Row],[Section]],1)="7","PDB",NOT(ISBLANK(Table5[[#This Row],[Section]])),"No")</f>
        <v>No</v>
      </c>
    </row>
    <row r="12378" spans="1:13" x14ac:dyDescent="0.25">
      <c r="A12378" s="130" t="s">
        <v>9751</v>
      </c>
      <c r="B12378" s="130" t="s">
        <v>12831</v>
      </c>
      <c r="C12378" s="130" t="s">
        <v>75</v>
      </c>
      <c r="D12378" s="131">
        <v>0.59299999999999997</v>
      </c>
      <c r="E12378" s="132">
        <v>211</v>
      </c>
      <c r="F12378" s="132">
        <v>108</v>
      </c>
      <c r="G12378" s="126" t="s">
        <v>13713</v>
      </c>
      <c r="H12378" s="126" t="s">
        <v>21056</v>
      </c>
      <c r="I12378" s="126" t="s">
        <v>21057</v>
      </c>
      <c r="J12378" s="126" t="s">
        <v>26281</v>
      </c>
      <c r="K12378" s="9">
        <f>_xlfn.IFNA(VLOOKUP(Table5[[#This Row],[Section]],SubSill_Tier,2,FALSE),0)</f>
        <v>0</v>
      </c>
      <c r="L12378" s="9" t="str">
        <f t="shared" si="202"/>
        <v>Wall</v>
      </c>
      <c r="M12378" s="205" t="str" cm="1">
        <f t="array" ref="M12378">_xlfn.IFS(NOT(ISERROR(VLOOKUP(Table5[[#This Row],[Section]],TB_notTB,1,FALSE))),"No",LEFT(Table5[[#This Row],[Section]],3)="ETB","PLS",LEFT(Table5[[#This Row],[Section]],1)="7","PDB",NOT(ISBLANK(Table5[[#This Row],[Section]])),"No")</f>
        <v>No</v>
      </c>
    </row>
    <row r="12379" spans="1:13" x14ac:dyDescent="0.25">
      <c r="A12379" s="130" t="s">
        <v>4934</v>
      </c>
      <c r="B12379" s="130" t="s">
        <v>17222</v>
      </c>
      <c r="C12379" s="130" t="s">
        <v>75</v>
      </c>
      <c r="D12379" s="131">
        <v>5.8979999999999997</v>
      </c>
      <c r="E12379" s="132">
        <v>453</v>
      </c>
      <c r="F12379" s="132">
        <v>453</v>
      </c>
      <c r="G12379" s="126" t="s">
        <v>13712</v>
      </c>
      <c r="H12379" s="126" t="s">
        <v>20120</v>
      </c>
      <c r="I12379" s="126" t="s">
        <v>21055</v>
      </c>
      <c r="J12379" s="126" t="s">
        <v>26267</v>
      </c>
      <c r="K12379" s="9">
        <f>_xlfn.IFNA(VLOOKUP(Table5[[#This Row],[Section]],SubSill_Tier,2,FALSE),0)</f>
        <v>0</v>
      </c>
      <c r="L12379" s="9" t="str">
        <f t="shared" si="202"/>
        <v/>
      </c>
      <c r="M12379" s="205" t="str" cm="1">
        <f t="array" ref="M12379">_xlfn.IFS(NOT(ISERROR(VLOOKUP(Table5[[#This Row],[Section]],TB_notTB,1,FALSE))),"No",LEFT(Table5[[#This Row],[Section]],3)="ETB","PLS",LEFT(Table5[[#This Row],[Section]],1)="7","PDB",NOT(ISBLANK(Table5[[#This Row],[Section]])),"No")</f>
        <v>No</v>
      </c>
    </row>
    <row r="12380" spans="1:13" x14ac:dyDescent="0.25">
      <c r="A12380" s="130" t="s">
        <v>4935</v>
      </c>
      <c r="B12380" s="130" t="s">
        <v>17222</v>
      </c>
      <c r="C12380" s="130" t="s">
        <v>98</v>
      </c>
      <c r="D12380" s="131">
        <v>0.63100000000000001</v>
      </c>
      <c r="E12380" s="132">
        <v>208</v>
      </c>
      <c r="F12380" s="132">
        <v>100</v>
      </c>
      <c r="G12380" s="126" t="s">
        <v>13736</v>
      </c>
      <c r="H12380" s="126" t="s">
        <v>20148</v>
      </c>
      <c r="I12380" s="126" t="s">
        <v>21073</v>
      </c>
      <c r="J12380" s="126" t="s">
        <v>26232</v>
      </c>
      <c r="K12380" s="9">
        <f>_xlfn.IFNA(VLOOKUP(Table5[[#This Row],[Section]],SubSill_Tier,2,FALSE),0)</f>
        <v>0</v>
      </c>
      <c r="L12380" s="9" t="str">
        <f t="shared" si="202"/>
        <v/>
      </c>
      <c r="M12380" s="205" t="str" cm="1">
        <f t="array" ref="M12380">_xlfn.IFS(NOT(ISERROR(VLOOKUP(Table5[[#This Row],[Section]],TB_notTB,1,FALSE))),"No",LEFT(Table5[[#This Row],[Section]],3)="ETB","PLS",LEFT(Table5[[#This Row],[Section]],1)="7","PDB",NOT(ISBLANK(Table5[[#This Row],[Section]])),"No")</f>
        <v>No</v>
      </c>
    </row>
    <row r="12381" spans="1:13" x14ac:dyDescent="0.25">
      <c r="A12381" s="130" t="s">
        <v>4936</v>
      </c>
      <c r="B12381" s="130" t="s">
        <v>17222</v>
      </c>
      <c r="C12381" s="130" t="s">
        <v>98</v>
      </c>
      <c r="D12381" s="131">
        <v>0.56299999999999994</v>
      </c>
      <c r="E12381" s="132">
        <v>312</v>
      </c>
      <c r="F12381" s="132">
        <v>125</v>
      </c>
      <c r="G12381" s="126" t="s">
        <v>13736</v>
      </c>
      <c r="H12381" s="126" t="s">
        <v>20148</v>
      </c>
      <c r="I12381" s="126" t="s">
        <v>21073</v>
      </c>
      <c r="J12381" s="126" t="s">
        <v>26232</v>
      </c>
      <c r="K12381" s="9">
        <f>_xlfn.IFNA(VLOOKUP(Table5[[#This Row],[Section]],SubSill_Tier,2,FALSE),0)</f>
        <v>0</v>
      </c>
      <c r="L12381" s="9" t="str">
        <f t="shared" si="202"/>
        <v/>
      </c>
      <c r="M12381" s="205" t="str" cm="1">
        <f t="array" ref="M12381">_xlfn.IFS(NOT(ISERROR(VLOOKUP(Table5[[#This Row],[Section]],TB_notTB,1,FALSE))),"No",LEFT(Table5[[#This Row],[Section]],3)="ETB","PLS",LEFT(Table5[[#This Row],[Section]],1)="7","PDB",NOT(ISBLANK(Table5[[#This Row],[Section]])),"No")</f>
        <v>No</v>
      </c>
    </row>
    <row r="12382" spans="1:13" x14ac:dyDescent="0.25">
      <c r="A12382" s="130" t="s">
        <v>4937</v>
      </c>
      <c r="B12382" s="130" t="s">
        <v>17222</v>
      </c>
      <c r="C12382" s="130" t="s">
        <v>98</v>
      </c>
      <c r="D12382" s="131">
        <v>0.64100000000000001</v>
      </c>
      <c r="E12382" s="132">
        <v>356</v>
      </c>
      <c r="F12382" s="132">
        <v>137</v>
      </c>
      <c r="G12382" s="126" t="s">
        <v>13736</v>
      </c>
      <c r="H12382" s="126" t="s">
        <v>20148</v>
      </c>
      <c r="I12382" s="126" t="s">
        <v>21073</v>
      </c>
      <c r="J12382" s="126" t="s">
        <v>26232</v>
      </c>
      <c r="K12382" s="9">
        <f>_xlfn.IFNA(VLOOKUP(Table5[[#This Row],[Section]],SubSill_Tier,2,FALSE),0)</f>
        <v>0</v>
      </c>
      <c r="L12382" s="9" t="str">
        <f t="shared" si="202"/>
        <v/>
      </c>
      <c r="M12382" s="205" t="str" cm="1">
        <f t="array" ref="M12382">_xlfn.IFS(NOT(ISERROR(VLOOKUP(Table5[[#This Row],[Section]],TB_notTB,1,FALSE))),"No",LEFT(Table5[[#This Row],[Section]],3)="ETB","PLS",LEFT(Table5[[#This Row],[Section]],1)="7","PDB",NOT(ISBLANK(Table5[[#This Row],[Section]])),"No")</f>
        <v>No</v>
      </c>
    </row>
    <row r="12383" spans="1:13" x14ac:dyDescent="0.25">
      <c r="A12383" s="130" t="s">
        <v>4938</v>
      </c>
      <c r="B12383" s="130" t="s">
        <v>4939</v>
      </c>
      <c r="C12383" s="130" t="s">
        <v>75</v>
      </c>
      <c r="D12383" s="131">
        <v>1.708</v>
      </c>
      <c r="E12383" s="132">
        <v>690</v>
      </c>
      <c r="F12383" s="132">
        <v>156</v>
      </c>
      <c r="G12383" s="126" t="s">
        <v>13778</v>
      </c>
      <c r="H12383" s="126" t="s">
        <v>20245</v>
      </c>
      <c r="I12383" s="126" t="s">
        <v>21158</v>
      </c>
      <c r="J12383" s="126" t="s">
        <v>26247</v>
      </c>
      <c r="K12383" s="9">
        <f>_xlfn.IFNA(VLOOKUP(Table5[[#This Row],[Section]],SubSill_Tier,2,FALSE),0)</f>
        <v>0</v>
      </c>
      <c r="L12383" s="9" t="str">
        <f t="shared" si="202"/>
        <v/>
      </c>
      <c r="M12383" s="205" t="str" cm="1">
        <f t="array" ref="M12383">_xlfn.IFS(NOT(ISERROR(VLOOKUP(Table5[[#This Row],[Section]],TB_notTB,1,FALSE))),"No",LEFT(Table5[[#This Row],[Section]],3)="ETB","PLS",LEFT(Table5[[#This Row],[Section]],1)="7","PDB",NOT(ISBLANK(Table5[[#This Row],[Section]])),"No")</f>
        <v>No</v>
      </c>
    </row>
    <row r="12384" spans="1:13" x14ac:dyDescent="0.25">
      <c r="A12384" s="130" t="s">
        <v>9752</v>
      </c>
      <c r="B12384" s="130" t="s">
        <v>17222</v>
      </c>
      <c r="C12384" s="130" t="s">
        <v>98</v>
      </c>
      <c r="D12384" s="131">
        <v>1.3580000000000001</v>
      </c>
      <c r="E12384" s="132">
        <v>421</v>
      </c>
      <c r="F12384" s="132">
        <v>100</v>
      </c>
      <c r="G12384" s="126" t="s">
        <v>13721</v>
      </c>
      <c r="H12384" s="126" t="s">
        <v>20121</v>
      </c>
      <c r="I12384" s="126" t="s">
        <v>20122</v>
      </c>
      <c r="J12384" s="126" t="s">
        <v>26234</v>
      </c>
      <c r="K12384" s="9">
        <f>_xlfn.IFNA(VLOOKUP(Table5[[#This Row],[Section]],SubSill_Tier,2,FALSE),0)</f>
        <v>0</v>
      </c>
      <c r="L12384" s="9" t="str">
        <f t="shared" si="202"/>
        <v/>
      </c>
      <c r="M12384" s="205" t="str" cm="1">
        <f t="array" ref="M12384">_xlfn.IFS(NOT(ISERROR(VLOOKUP(Table5[[#This Row],[Section]],TB_notTB,1,FALSE))),"No",LEFT(Table5[[#This Row],[Section]],3)="ETB","PLS",LEFT(Table5[[#This Row],[Section]],1)="7","PDB",NOT(ISBLANK(Table5[[#This Row],[Section]])),"No")</f>
        <v>No</v>
      </c>
    </row>
    <row r="12385" spans="1:13" x14ac:dyDescent="0.25">
      <c r="A12385" s="130" t="s">
        <v>9753</v>
      </c>
      <c r="B12385" s="130" t="s">
        <v>17222</v>
      </c>
      <c r="C12385" s="130" t="s">
        <v>75</v>
      </c>
      <c r="D12385" s="131">
        <v>4.5999999999999999E-2</v>
      </c>
      <c r="E12385" s="132">
        <v>100</v>
      </c>
      <c r="F12385" s="132">
        <v>100</v>
      </c>
      <c r="G12385" s="126" t="s">
        <v>13713</v>
      </c>
      <c r="H12385" s="126" t="s">
        <v>20121</v>
      </c>
      <c r="I12385" s="126" t="s">
        <v>20122</v>
      </c>
      <c r="J12385" s="126" t="s">
        <v>26234</v>
      </c>
      <c r="K12385" s="9">
        <f>_xlfn.IFNA(VLOOKUP(Table5[[#This Row],[Section]],SubSill_Tier,2,FALSE),0)</f>
        <v>0</v>
      </c>
      <c r="L12385" s="9" t="str">
        <f t="shared" si="202"/>
        <v/>
      </c>
      <c r="M12385" s="205" t="str" cm="1">
        <f t="array" ref="M12385">_xlfn.IFS(NOT(ISERROR(VLOOKUP(Table5[[#This Row],[Section]],TB_notTB,1,FALSE))),"No",LEFT(Table5[[#This Row],[Section]],3)="ETB","PLS",LEFT(Table5[[#This Row],[Section]],1)="7","PDB",NOT(ISBLANK(Table5[[#This Row],[Section]])),"No")</f>
        <v>No</v>
      </c>
    </row>
    <row r="12386" spans="1:13" x14ac:dyDescent="0.25">
      <c r="A12386" s="130" t="s">
        <v>9754</v>
      </c>
      <c r="B12386" s="130" t="s">
        <v>9755</v>
      </c>
      <c r="C12386" s="130" t="s">
        <v>75</v>
      </c>
      <c r="D12386" s="131">
        <v>1.1339999999999999</v>
      </c>
      <c r="E12386" s="132">
        <v>454</v>
      </c>
      <c r="F12386" s="132">
        <v>232</v>
      </c>
      <c r="G12386" s="126" t="s">
        <v>13721</v>
      </c>
      <c r="H12386" s="126" t="s">
        <v>20121</v>
      </c>
      <c r="I12386" s="126" t="s">
        <v>20122</v>
      </c>
      <c r="J12386" s="126" t="s">
        <v>26234</v>
      </c>
      <c r="K12386" s="9">
        <f>_xlfn.IFNA(VLOOKUP(Table5[[#This Row],[Section]],SubSill_Tier,2,FALSE),0)</f>
        <v>0</v>
      </c>
      <c r="L12386" s="9" t="str">
        <f t="shared" si="202"/>
        <v/>
      </c>
      <c r="M12386" s="205" t="str" cm="1">
        <f t="array" ref="M12386">_xlfn.IFS(NOT(ISERROR(VLOOKUP(Table5[[#This Row],[Section]],TB_notTB,1,FALSE))),"No",LEFT(Table5[[#This Row],[Section]],3)="ETB","PLS",LEFT(Table5[[#This Row],[Section]],1)="7","PDB",NOT(ISBLANK(Table5[[#This Row],[Section]])),"No")</f>
        <v>No</v>
      </c>
    </row>
    <row r="12387" spans="1:13" x14ac:dyDescent="0.25">
      <c r="A12387" s="130" t="s">
        <v>9756</v>
      </c>
      <c r="B12387" s="130" t="s">
        <v>17222</v>
      </c>
      <c r="C12387" s="130" t="s">
        <v>75</v>
      </c>
      <c r="D12387" s="131">
        <v>1.1020000000000001</v>
      </c>
      <c r="E12387" s="132">
        <v>320</v>
      </c>
      <c r="F12387" s="132">
        <v>167</v>
      </c>
      <c r="G12387" s="126" t="s">
        <v>13720</v>
      </c>
      <c r="H12387" s="126" t="s">
        <v>20130</v>
      </c>
      <c r="I12387" s="126" t="s">
        <v>20131</v>
      </c>
      <c r="J12387" s="126" t="s">
        <v>26236</v>
      </c>
      <c r="K12387" s="9">
        <f>_xlfn.IFNA(VLOOKUP(Table5[[#This Row],[Section]],SubSill_Tier,2,FALSE),0)</f>
        <v>0</v>
      </c>
      <c r="L12387" s="9" t="str">
        <f t="shared" si="202"/>
        <v/>
      </c>
      <c r="M12387" s="205" t="str" cm="1">
        <f t="array" ref="M12387">_xlfn.IFS(NOT(ISERROR(VLOOKUP(Table5[[#This Row],[Section]],TB_notTB,1,FALSE))),"No",LEFT(Table5[[#This Row],[Section]],3)="ETB","PLS",LEFT(Table5[[#This Row],[Section]],1)="7","PDB",NOT(ISBLANK(Table5[[#This Row],[Section]])),"No")</f>
        <v>No</v>
      </c>
    </row>
    <row r="12388" spans="1:13" x14ac:dyDescent="0.25">
      <c r="A12388" s="130" t="s">
        <v>9757</v>
      </c>
      <c r="B12388" s="130" t="s">
        <v>17222</v>
      </c>
      <c r="C12388" s="130" t="s">
        <v>75</v>
      </c>
      <c r="D12388" s="131">
        <v>0.9</v>
      </c>
      <c r="E12388" s="132">
        <v>270</v>
      </c>
      <c r="F12388" s="132">
        <v>142</v>
      </c>
      <c r="G12388" s="126" t="s">
        <v>13720</v>
      </c>
      <c r="H12388" s="126" t="s">
        <v>20130</v>
      </c>
      <c r="I12388" s="126" t="s">
        <v>20131</v>
      </c>
      <c r="J12388" s="126" t="s">
        <v>26236</v>
      </c>
      <c r="K12388" s="9">
        <f>_xlfn.IFNA(VLOOKUP(Table5[[#This Row],[Section]],SubSill_Tier,2,FALSE),0)</f>
        <v>0</v>
      </c>
      <c r="L12388" s="9" t="str">
        <f t="shared" si="202"/>
        <v/>
      </c>
      <c r="M12388" s="205" t="str" cm="1">
        <f t="array" ref="M12388">_xlfn.IFS(NOT(ISERROR(VLOOKUP(Table5[[#This Row],[Section]],TB_notTB,1,FALSE))),"No",LEFT(Table5[[#This Row],[Section]],3)="ETB","PLS",LEFT(Table5[[#This Row],[Section]],1)="7","PDB",NOT(ISBLANK(Table5[[#This Row],[Section]])),"No")</f>
        <v>No</v>
      </c>
    </row>
    <row r="12389" spans="1:13" x14ac:dyDescent="0.25">
      <c r="A12389" s="130" t="s">
        <v>9758</v>
      </c>
      <c r="B12389" s="130" t="s">
        <v>28754</v>
      </c>
      <c r="C12389" s="130" t="s">
        <v>75</v>
      </c>
      <c r="D12389" s="131">
        <v>0.57599999999999996</v>
      </c>
      <c r="E12389" s="132">
        <v>125</v>
      </c>
      <c r="F12389" s="132">
        <v>125</v>
      </c>
      <c r="G12389" s="126" t="s">
        <v>13725</v>
      </c>
      <c r="H12389" s="126" t="s">
        <v>20134</v>
      </c>
      <c r="I12389" s="126" t="s">
        <v>20135</v>
      </c>
      <c r="J12389" s="126" t="s">
        <v>26235</v>
      </c>
      <c r="K12389" s="9">
        <f>_xlfn.IFNA(VLOOKUP(Table5[[#This Row],[Section]],SubSill_Tier,2,FALSE),0)</f>
        <v>0</v>
      </c>
      <c r="L12389" s="9" t="str">
        <f t="shared" si="202"/>
        <v/>
      </c>
      <c r="M12389" s="205" t="str" cm="1">
        <f t="array" ref="M12389">_xlfn.IFS(NOT(ISERROR(VLOOKUP(Table5[[#This Row],[Section]],TB_notTB,1,FALSE))),"No",LEFT(Table5[[#This Row],[Section]],3)="ETB","PLS",LEFT(Table5[[#This Row],[Section]],1)="7","PDB",NOT(ISBLANK(Table5[[#This Row],[Section]])),"No")</f>
        <v>No</v>
      </c>
    </row>
    <row r="12390" spans="1:13" x14ac:dyDescent="0.25">
      <c r="A12390" s="130" t="s">
        <v>12202</v>
      </c>
      <c r="B12390" s="130" t="s">
        <v>21521</v>
      </c>
      <c r="C12390" s="130" t="s">
        <v>75</v>
      </c>
      <c r="D12390" s="131">
        <v>0.16800000000000001</v>
      </c>
      <c r="E12390" s="132">
        <v>100</v>
      </c>
      <c r="F12390" s="132">
        <v>100</v>
      </c>
      <c r="G12390" s="126" t="s">
        <v>13776</v>
      </c>
      <c r="H12390" s="126" t="s">
        <v>20231</v>
      </c>
      <c r="I12390" s="126" t="s">
        <v>21143</v>
      </c>
      <c r="J12390" s="126" t="s">
        <v>26256</v>
      </c>
      <c r="K12390" s="9">
        <f>_xlfn.IFNA(VLOOKUP(Table5[[#This Row],[Section]],SubSill_Tier,2,FALSE),0)</f>
        <v>0</v>
      </c>
      <c r="L12390" s="9" t="str">
        <f t="shared" si="202"/>
        <v/>
      </c>
      <c r="M12390" s="205" t="str" cm="1">
        <f t="array" ref="M12390">_xlfn.IFS(NOT(ISERROR(VLOOKUP(Table5[[#This Row],[Section]],TB_notTB,1,FALSE))),"No",LEFT(Table5[[#This Row],[Section]],3)="ETB","PLS",LEFT(Table5[[#This Row],[Section]],1)="7","PDB",NOT(ISBLANK(Table5[[#This Row],[Section]])),"No")</f>
        <v>No</v>
      </c>
    </row>
    <row r="12391" spans="1:13" x14ac:dyDescent="0.25">
      <c r="A12391" s="130" t="s">
        <v>12203</v>
      </c>
      <c r="B12391" s="130" t="s">
        <v>21522</v>
      </c>
      <c r="C12391" s="130" t="s">
        <v>75</v>
      </c>
      <c r="D12391" s="131">
        <v>0.34100000000000003</v>
      </c>
      <c r="E12391" s="132">
        <v>176</v>
      </c>
      <c r="F12391" s="132">
        <v>160</v>
      </c>
      <c r="G12391" s="126" t="s">
        <v>13760</v>
      </c>
      <c r="H12391" s="126" t="s">
        <v>20184</v>
      </c>
      <c r="I12391" s="126" t="s">
        <v>21100</v>
      </c>
      <c r="J12391" s="126" t="s">
        <v>26254</v>
      </c>
      <c r="K12391" s="9">
        <f>_xlfn.IFNA(VLOOKUP(Table5[[#This Row],[Section]],SubSill_Tier,2,FALSE),0)</f>
        <v>0</v>
      </c>
      <c r="L12391" s="9" t="str">
        <f t="shared" si="202"/>
        <v/>
      </c>
      <c r="M12391" s="205" t="str" cm="1">
        <f t="array" ref="M12391">_xlfn.IFS(NOT(ISERROR(VLOOKUP(Table5[[#This Row],[Section]],TB_notTB,1,FALSE))),"No",LEFT(Table5[[#This Row],[Section]],3)="ETB","PLS",LEFT(Table5[[#This Row],[Section]],1)="7","PDB",NOT(ISBLANK(Table5[[#This Row],[Section]])),"No")</f>
        <v>No</v>
      </c>
    </row>
    <row r="12392" spans="1:13" x14ac:dyDescent="0.25">
      <c r="A12392" s="130" t="s">
        <v>12204</v>
      </c>
      <c r="B12392" s="130" t="s">
        <v>17222</v>
      </c>
      <c r="C12392" s="130" t="s">
        <v>98</v>
      </c>
      <c r="D12392" s="131">
        <v>0.48099999999999998</v>
      </c>
      <c r="E12392" s="132">
        <v>215</v>
      </c>
      <c r="F12392" s="132">
        <v>100</v>
      </c>
      <c r="G12392" s="126" t="s">
        <v>13758</v>
      </c>
      <c r="H12392" s="126" t="s">
        <v>20201</v>
      </c>
      <c r="I12392" s="126" t="s">
        <v>20202</v>
      </c>
      <c r="J12392" s="126" t="s">
        <v>26258</v>
      </c>
      <c r="K12392" s="9">
        <f>_xlfn.IFNA(VLOOKUP(Table5[[#This Row],[Section]],SubSill_Tier,2,FALSE),0)</f>
        <v>0</v>
      </c>
      <c r="L12392" s="9" t="str">
        <f t="shared" si="202"/>
        <v/>
      </c>
      <c r="M12392" s="205" t="str" cm="1">
        <f t="array" ref="M12392">_xlfn.IFS(NOT(ISERROR(VLOOKUP(Table5[[#This Row],[Section]],TB_notTB,1,FALSE))),"No",LEFT(Table5[[#This Row],[Section]],3)="ETB","PLS",LEFT(Table5[[#This Row],[Section]],1)="7","PDB",NOT(ISBLANK(Table5[[#This Row],[Section]])),"No")</f>
        <v>No</v>
      </c>
    </row>
    <row r="12393" spans="1:13" x14ac:dyDescent="0.25">
      <c r="A12393" s="130" t="s">
        <v>12205</v>
      </c>
      <c r="B12393" s="130" t="s">
        <v>21523</v>
      </c>
      <c r="C12393" s="130" t="s">
        <v>75</v>
      </c>
      <c r="D12393" s="131">
        <v>0.24099999999999999</v>
      </c>
      <c r="E12393" s="132">
        <v>134</v>
      </c>
      <c r="F12393" s="132">
        <v>134</v>
      </c>
      <c r="G12393" s="126" t="s">
        <v>13745</v>
      </c>
      <c r="H12393" s="126" t="s">
        <v>20185</v>
      </c>
      <c r="I12393" s="126" t="s">
        <v>21109</v>
      </c>
      <c r="J12393" s="126" t="s">
        <v>26254</v>
      </c>
      <c r="K12393" s="9">
        <f>_xlfn.IFNA(VLOOKUP(Table5[[#This Row],[Section]],SubSill_Tier,2,FALSE),0)</f>
        <v>0</v>
      </c>
      <c r="L12393" s="9" t="str">
        <f t="shared" si="202"/>
        <v/>
      </c>
      <c r="M12393" s="205" t="str" cm="1">
        <f t="array" ref="M12393">_xlfn.IFS(NOT(ISERROR(VLOOKUP(Table5[[#This Row],[Section]],TB_notTB,1,FALSE))),"No",LEFT(Table5[[#This Row],[Section]],3)="ETB","PLS",LEFT(Table5[[#This Row],[Section]],1)="7","PDB",NOT(ISBLANK(Table5[[#This Row],[Section]])),"No")</f>
        <v>No</v>
      </c>
    </row>
    <row r="12394" spans="1:13" x14ac:dyDescent="0.25">
      <c r="A12394" s="130" t="s">
        <v>4940</v>
      </c>
      <c r="B12394" s="130" t="s">
        <v>4941</v>
      </c>
      <c r="C12394" s="130" t="s">
        <v>75</v>
      </c>
      <c r="D12394" s="131">
        <v>1.03</v>
      </c>
      <c r="E12394" s="132">
        <v>408</v>
      </c>
      <c r="F12394" s="132">
        <v>368</v>
      </c>
      <c r="G12394" s="126" t="s">
        <v>21232</v>
      </c>
      <c r="H12394" s="126" t="s">
        <v>21233</v>
      </c>
      <c r="I12394" s="126" t="s">
        <v>21234</v>
      </c>
      <c r="J12394" s="126" t="s">
        <v>26362</v>
      </c>
      <c r="K12394" s="9">
        <f>_xlfn.IFNA(VLOOKUP(Table5[[#This Row],[Section]],SubSill_Tier,2,FALSE),0)</f>
        <v>0</v>
      </c>
      <c r="L12394" s="9" t="str">
        <f t="shared" si="202"/>
        <v/>
      </c>
      <c r="M12394" s="205" t="str" cm="1">
        <f t="array" ref="M12394">_xlfn.IFS(NOT(ISERROR(VLOOKUP(Table5[[#This Row],[Section]],TB_notTB,1,FALSE))),"No",LEFT(Table5[[#This Row],[Section]],3)="ETB","PLS",LEFT(Table5[[#This Row],[Section]],1)="7","PDB",NOT(ISBLANK(Table5[[#This Row],[Section]])),"No")</f>
        <v>No</v>
      </c>
    </row>
    <row r="12395" spans="1:13" x14ac:dyDescent="0.25">
      <c r="A12395" s="130" t="s">
        <v>4942</v>
      </c>
      <c r="B12395" s="130" t="s">
        <v>4943</v>
      </c>
      <c r="C12395" s="130" t="s">
        <v>75</v>
      </c>
      <c r="D12395" s="131">
        <v>0.68899999999999995</v>
      </c>
      <c r="E12395" s="132">
        <v>137</v>
      </c>
      <c r="F12395" s="132">
        <v>100</v>
      </c>
      <c r="G12395" s="126" t="s">
        <v>21232</v>
      </c>
      <c r="H12395" s="126" t="s">
        <v>21233</v>
      </c>
      <c r="I12395" s="126" t="s">
        <v>21234</v>
      </c>
      <c r="J12395" s="126" t="s">
        <v>26362</v>
      </c>
      <c r="K12395" s="9">
        <f>_xlfn.IFNA(VLOOKUP(Table5[[#This Row],[Section]],SubSill_Tier,2,FALSE),0)</f>
        <v>0</v>
      </c>
      <c r="L12395" s="9" t="str">
        <f t="shared" si="202"/>
        <v/>
      </c>
      <c r="M12395" s="205" t="str" cm="1">
        <f t="array" ref="M12395">_xlfn.IFS(NOT(ISERROR(VLOOKUP(Table5[[#This Row],[Section]],TB_notTB,1,FALSE))),"No",LEFT(Table5[[#This Row],[Section]],3)="ETB","PLS",LEFT(Table5[[#This Row],[Section]],1)="7","PDB",NOT(ISBLANK(Table5[[#This Row],[Section]])),"No")</f>
        <v>No</v>
      </c>
    </row>
    <row r="12396" spans="1:13" x14ac:dyDescent="0.25">
      <c r="A12396" s="130" t="s">
        <v>9759</v>
      </c>
      <c r="B12396" s="130" t="s">
        <v>17222</v>
      </c>
      <c r="C12396" s="130" t="s">
        <v>98</v>
      </c>
      <c r="D12396" s="131">
        <v>0.27100000000000002</v>
      </c>
      <c r="E12396" s="132">
        <v>109</v>
      </c>
      <c r="F12396" s="132">
        <v>100</v>
      </c>
      <c r="G12396" s="126" t="s">
        <v>13721</v>
      </c>
      <c r="H12396" s="126" t="s">
        <v>20121</v>
      </c>
      <c r="I12396" s="126" t="s">
        <v>20122</v>
      </c>
      <c r="J12396" s="126" t="s">
        <v>26234</v>
      </c>
      <c r="K12396" s="9">
        <f>_xlfn.IFNA(VLOOKUP(Table5[[#This Row],[Section]],SubSill_Tier,2,FALSE),0)</f>
        <v>0</v>
      </c>
      <c r="L12396" s="9" t="str">
        <f t="shared" si="202"/>
        <v/>
      </c>
      <c r="M12396" s="205" t="str" cm="1">
        <f t="array" ref="M12396">_xlfn.IFS(NOT(ISERROR(VLOOKUP(Table5[[#This Row],[Section]],TB_notTB,1,FALSE))),"No",LEFT(Table5[[#This Row],[Section]],3)="ETB","PLS",LEFT(Table5[[#This Row],[Section]],1)="7","PDB",NOT(ISBLANK(Table5[[#This Row],[Section]])),"No")</f>
        <v>No</v>
      </c>
    </row>
    <row r="12397" spans="1:13" x14ac:dyDescent="0.25">
      <c r="A12397" s="130" t="s">
        <v>12206</v>
      </c>
      <c r="B12397" s="130" t="s">
        <v>12207</v>
      </c>
      <c r="C12397" s="130" t="s">
        <v>98</v>
      </c>
      <c r="D12397" s="131">
        <v>0.114</v>
      </c>
      <c r="E12397" s="132">
        <v>100</v>
      </c>
      <c r="F12397" s="132">
        <v>100</v>
      </c>
      <c r="G12397" s="126" t="s">
        <v>13776</v>
      </c>
      <c r="H12397" s="126" t="s">
        <v>20350</v>
      </c>
      <c r="I12397" s="126" t="s">
        <v>20351</v>
      </c>
      <c r="J12397" s="126" t="s">
        <v>26261</v>
      </c>
      <c r="K12397" s="9">
        <f>_xlfn.IFNA(VLOOKUP(Table5[[#This Row],[Section]],SubSill_Tier,2,FALSE),0)</f>
        <v>0</v>
      </c>
      <c r="L12397" s="9" t="str">
        <f t="shared" si="202"/>
        <v/>
      </c>
      <c r="M12397" s="205" t="str" cm="1">
        <f t="array" ref="M12397">_xlfn.IFS(NOT(ISERROR(VLOOKUP(Table5[[#This Row],[Section]],TB_notTB,1,FALSE))),"No",LEFT(Table5[[#This Row],[Section]],3)="ETB","PLS",LEFT(Table5[[#This Row],[Section]],1)="7","PDB",NOT(ISBLANK(Table5[[#This Row],[Section]])),"No")</f>
        <v>No</v>
      </c>
    </row>
    <row r="12398" spans="1:13" x14ac:dyDescent="0.25">
      <c r="A12398" s="130" t="s">
        <v>9760</v>
      </c>
      <c r="B12398" s="130" t="s">
        <v>17222</v>
      </c>
      <c r="C12398" s="130" t="s">
        <v>98</v>
      </c>
      <c r="D12398" s="131">
        <v>2.331</v>
      </c>
      <c r="E12398" s="132">
        <v>316</v>
      </c>
      <c r="F12398" s="132">
        <v>316</v>
      </c>
      <c r="G12398" s="126" t="s">
        <v>13721</v>
      </c>
      <c r="H12398" s="126" t="s">
        <v>20121</v>
      </c>
      <c r="I12398" s="126" t="s">
        <v>20122</v>
      </c>
      <c r="J12398" s="126" t="s">
        <v>26234</v>
      </c>
      <c r="K12398" s="9">
        <f>_xlfn.IFNA(VLOOKUP(Table5[[#This Row],[Section]],SubSill_Tier,2,FALSE),0)</f>
        <v>0</v>
      </c>
      <c r="L12398" s="9" t="str">
        <f t="shared" si="202"/>
        <v/>
      </c>
      <c r="M12398" s="205" t="str" cm="1">
        <f t="array" ref="M12398">_xlfn.IFS(NOT(ISERROR(VLOOKUP(Table5[[#This Row],[Section]],TB_notTB,1,FALSE))),"No",LEFT(Table5[[#This Row],[Section]],3)="ETB","PLS",LEFT(Table5[[#This Row],[Section]],1)="7","PDB",NOT(ISBLANK(Table5[[#This Row],[Section]])),"No")</f>
        <v>No</v>
      </c>
    </row>
    <row r="12399" spans="1:13" x14ac:dyDescent="0.25">
      <c r="A12399" s="130" t="s">
        <v>9761</v>
      </c>
      <c r="B12399" s="130" t="s">
        <v>12832</v>
      </c>
      <c r="C12399" s="130" t="s">
        <v>75</v>
      </c>
      <c r="D12399" s="131">
        <v>2.2050000000000001</v>
      </c>
      <c r="E12399" s="132">
        <v>214</v>
      </c>
      <c r="F12399" s="132">
        <v>214</v>
      </c>
      <c r="G12399" s="126" t="s">
        <v>13713</v>
      </c>
      <c r="H12399" s="126" t="s">
        <v>21056</v>
      </c>
      <c r="I12399" s="126" t="s">
        <v>21057</v>
      </c>
      <c r="J12399" s="126" t="s">
        <v>26233</v>
      </c>
      <c r="K12399" s="9">
        <f>_xlfn.IFNA(VLOOKUP(Table5[[#This Row],[Section]],SubSill_Tier,2,FALSE),0)</f>
        <v>0</v>
      </c>
      <c r="L12399" s="9" t="str">
        <f t="shared" si="202"/>
        <v>Wall</v>
      </c>
      <c r="M12399" s="205" t="str" cm="1">
        <f t="array" ref="M12399">_xlfn.IFS(NOT(ISERROR(VLOOKUP(Table5[[#This Row],[Section]],TB_notTB,1,FALSE))),"No",LEFT(Table5[[#This Row],[Section]],3)="ETB","PLS",LEFT(Table5[[#This Row],[Section]],1)="7","PDB",NOT(ISBLANK(Table5[[#This Row],[Section]])),"No")</f>
        <v>No</v>
      </c>
    </row>
    <row r="12400" spans="1:13" x14ac:dyDescent="0.25">
      <c r="A12400" s="130" t="s">
        <v>9762</v>
      </c>
      <c r="B12400" s="130" t="s">
        <v>17222</v>
      </c>
      <c r="C12400" s="130" t="s">
        <v>98</v>
      </c>
      <c r="D12400" s="131">
        <v>1.1259999999999999</v>
      </c>
      <c r="E12400" s="132">
        <v>283</v>
      </c>
      <c r="F12400" s="132">
        <v>283</v>
      </c>
      <c r="G12400" s="126" t="s">
        <v>13727</v>
      </c>
      <c r="H12400" s="126" t="s">
        <v>20121</v>
      </c>
      <c r="I12400" s="126" t="s">
        <v>20122</v>
      </c>
      <c r="J12400" s="126" t="s">
        <v>26234</v>
      </c>
      <c r="K12400" s="9">
        <f>_xlfn.IFNA(VLOOKUP(Table5[[#This Row],[Section]],SubSill_Tier,2,FALSE),0)</f>
        <v>0</v>
      </c>
      <c r="L12400" s="9" t="str">
        <f t="shared" si="202"/>
        <v/>
      </c>
      <c r="M12400" s="205" t="str" cm="1">
        <f t="array" ref="M12400">_xlfn.IFS(NOT(ISERROR(VLOOKUP(Table5[[#This Row],[Section]],TB_notTB,1,FALSE))),"No",LEFT(Table5[[#This Row],[Section]],3)="ETB","PLS",LEFT(Table5[[#This Row],[Section]],1)="7","PDB",NOT(ISBLANK(Table5[[#This Row],[Section]])),"No")</f>
        <v>No</v>
      </c>
    </row>
    <row r="12401" spans="1:13" x14ac:dyDescent="0.25">
      <c r="A12401" s="130" t="s">
        <v>9763</v>
      </c>
      <c r="B12401" s="130" t="s">
        <v>17222</v>
      </c>
      <c r="C12401" s="130" t="s">
        <v>98</v>
      </c>
      <c r="D12401" s="131">
        <v>3.3769999999999998</v>
      </c>
      <c r="E12401" s="132">
        <v>547</v>
      </c>
      <c r="F12401" s="132">
        <v>547</v>
      </c>
      <c r="G12401" s="126" t="s">
        <v>13727</v>
      </c>
      <c r="H12401" s="126" t="s">
        <v>20132</v>
      </c>
      <c r="I12401" s="126" t="s">
        <v>20133</v>
      </c>
      <c r="J12401" s="126" t="s">
        <v>26250</v>
      </c>
      <c r="K12401" s="9">
        <f>_xlfn.IFNA(VLOOKUP(Table5[[#This Row],[Section]],SubSill_Tier,2,FALSE),0)</f>
        <v>0</v>
      </c>
      <c r="L12401" s="9" t="str">
        <f t="shared" si="202"/>
        <v/>
      </c>
      <c r="M12401" s="205" t="str" cm="1">
        <f t="array" ref="M12401">_xlfn.IFS(NOT(ISERROR(VLOOKUP(Table5[[#This Row],[Section]],TB_notTB,1,FALSE))),"No",LEFT(Table5[[#This Row],[Section]],3)="ETB","PLS",LEFT(Table5[[#This Row],[Section]],1)="7","PDB",NOT(ISBLANK(Table5[[#This Row],[Section]])),"No")</f>
        <v>No</v>
      </c>
    </row>
    <row r="12402" spans="1:13" x14ac:dyDescent="0.25">
      <c r="A12402" s="130" t="s">
        <v>9764</v>
      </c>
      <c r="B12402" s="130" t="s">
        <v>17222</v>
      </c>
      <c r="C12402" s="130" t="s">
        <v>98</v>
      </c>
      <c r="D12402" s="131">
        <v>0.96</v>
      </c>
      <c r="E12402" s="132">
        <v>241</v>
      </c>
      <c r="F12402" s="132">
        <v>241</v>
      </c>
      <c r="G12402" s="126" t="s">
        <v>13727</v>
      </c>
      <c r="H12402" s="126" t="s">
        <v>20121</v>
      </c>
      <c r="I12402" s="126" t="s">
        <v>20122</v>
      </c>
      <c r="J12402" s="126" t="s">
        <v>26234</v>
      </c>
      <c r="K12402" s="9">
        <f>_xlfn.IFNA(VLOOKUP(Table5[[#This Row],[Section]],SubSill_Tier,2,FALSE),0)</f>
        <v>0</v>
      </c>
      <c r="L12402" s="9" t="str">
        <f t="shared" si="202"/>
        <v/>
      </c>
      <c r="M12402" s="205" t="str" cm="1">
        <f t="array" ref="M12402">_xlfn.IFS(NOT(ISERROR(VLOOKUP(Table5[[#This Row],[Section]],TB_notTB,1,FALSE))),"No",LEFT(Table5[[#This Row],[Section]],3)="ETB","PLS",LEFT(Table5[[#This Row],[Section]],1)="7","PDB",NOT(ISBLANK(Table5[[#This Row],[Section]])),"No")</f>
        <v>No</v>
      </c>
    </row>
    <row r="12403" spans="1:13" x14ac:dyDescent="0.25">
      <c r="A12403" s="130" t="s">
        <v>9765</v>
      </c>
      <c r="B12403" s="130" t="s">
        <v>28755</v>
      </c>
      <c r="C12403" s="130" t="s">
        <v>75</v>
      </c>
      <c r="D12403" s="131">
        <v>0.44</v>
      </c>
      <c r="E12403" s="132">
        <v>113</v>
      </c>
      <c r="F12403" s="132">
        <v>113</v>
      </c>
      <c r="G12403" s="126" t="s">
        <v>13715</v>
      </c>
      <c r="H12403" s="126" t="s">
        <v>20123</v>
      </c>
      <c r="I12403" s="126" t="s">
        <v>21058</v>
      </c>
      <c r="J12403" s="126" t="s">
        <v>26235</v>
      </c>
      <c r="K12403" s="9">
        <f>_xlfn.IFNA(VLOOKUP(Table5[[#This Row],[Section]],SubSill_Tier,2,FALSE),0)</f>
        <v>0</v>
      </c>
      <c r="L12403" s="9" t="str">
        <f t="shared" si="202"/>
        <v/>
      </c>
      <c r="M12403" s="205" t="str" cm="1">
        <f t="array" ref="M12403">_xlfn.IFS(NOT(ISERROR(VLOOKUP(Table5[[#This Row],[Section]],TB_notTB,1,FALSE))),"No",LEFT(Table5[[#This Row],[Section]],3)="ETB","PLS",LEFT(Table5[[#This Row],[Section]],1)="7","PDB",NOT(ISBLANK(Table5[[#This Row],[Section]])),"No")</f>
        <v>No</v>
      </c>
    </row>
    <row r="12404" spans="1:13" x14ac:dyDescent="0.25">
      <c r="A12404" s="130" t="s">
        <v>9766</v>
      </c>
      <c r="B12404" s="130" t="s">
        <v>17222</v>
      </c>
      <c r="C12404" s="130" t="s">
        <v>98</v>
      </c>
      <c r="D12404" s="131">
        <v>0.25</v>
      </c>
      <c r="E12404" s="132">
        <v>122</v>
      </c>
      <c r="F12404" s="132">
        <v>122</v>
      </c>
      <c r="G12404" s="126" t="s">
        <v>13716</v>
      </c>
      <c r="H12404" s="126" t="s">
        <v>20121</v>
      </c>
      <c r="I12404" s="126" t="s">
        <v>20122</v>
      </c>
      <c r="J12404" s="126" t="s">
        <v>26234</v>
      </c>
      <c r="K12404" s="9">
        <f>_xlfn.IFNA(VLOOKUP(Table5[[#This Row],[Section]],SubSill_Tier,2,FALSE),0)</f>
        <v>0</v>
      </c>
      <c r="L12404" s="9" t="str">
        <f t="shared" si="202"/>
        <v/>
      </c>
      <c r="M12404" s="205" t="str" cm="1">
        <f t="array" ref="M12404">_xlfn.IFS(NOT(ISERROR(VLOOKUP(Table5[[#This Row],[Section]],TB_notTB,1,FALSE))),"No",LEFT(Table5[[#This Row],[Section]],3)="ETB","PLS",LEFT(Table5[[#This Row],[Section]],1)="7","PDB",NOT(ISBLANK(Table5[[#This Row],[Section]])),"No")</f>
        <v>No</v>
      </c>
    </row>
    <row r="12405" spans="1:13" x14ac:dyDescent="0.25">
      <c r="A12405" s="130" t="s">
        <v>4944</v>
      </c>
      <c r="B12405" s="130" t="s">
        <v>4945</v>
      </c>
      <c r="C12405" s="130" t="s">
        <v>75</v>
      </c>
      <c r="D12405" s="131">
        <v>1.62</v>
      </c>
      <c r="E12405" s="132">
        <v>534</v>
      </c>
      <c r="F12405" s="132">
        <v>177</v>
      </c>
      <c r="G12405" s="126" t="s">
        <v>13751</v>
      </c>
      <c r="H12405" s="126" t="s">
        <v>20169</v>
      </c>
      <c r="I12405" s="126" t="s">
        <v>20170</v>
      </c>
      <c r="J12405" s="126" t="s">
        <v>26232</v>
      </c>
      <c r="K12405" s="9">
        <f>_xlfn.IFNA(VLOOKUP(Table5[[#This Row],[Section]],SubSill_Tier,2,FALSE),0)</f>
        <v>0</v>
      </c>
      <c r="L12405" s="9" t="str">
        <f t="shared" si="202"/>
        <v/>
      </c>
      <c r="M12405" s="205" t="str" cm="1">
        <f t="array" ref="M12405">_xlfn.IFS(NOT(ISERROR(VLOOKUP(Table5[[#This Row],[Section]],TB_notTB,1,FALSE))),"No",LEFT(Table5[[#This Row],[Section]],3)="ETB","PLS",LEFT(Table5[[#This Row],[Section]],1)="7","PDB",NOT(ISBLANK(Table5[[#This Row],[Section]])),"No")</f>
        <v>No</v>
      </c>
    </row>
    <row r="12406" spans="1:13" x14ac:dyDescent="0.25">
      <c r="A12406" s="130" t="s">
        <v>4946</v>
      </c>
      <c r="B12406" s="130" t="s">
        <v>4947</v>
      </c>
      <c r="C12406" s="130" t="s">
        <v>75</v>
      </c>
      <c r="D12406" s="131">
        <v>1.958</v>
      </c>
      <c r="E12406" s="132">
        <v>686</v>
      </c>
      <c r="F12406" s="132">
        <v>353</v>
      </c>
      <c r="G12406" s="126" t="s">
        <v>13751</v>
      </c>
      <c r="H12406" s="126" t="s">
        <v>20169</v>
      </c>
      <c r="I12406" s="126" t="s">
        <v>20170</v>
      </c>
      <c r="J12406" s="126" t="s">
        <v>26232</v>
      </c>
      <c r="K12406" s="9">
        <f>_xlfn.IFNA(VLOOKUP(Table5[[#This Row],[Section]],SubSill_Tier,2,FALSE),0)</f>
        <v>0</v>
      </c>
      <c r="L12406" s="9" t="str">
        <f t="shared" si="202"/>
        <v/>
      </c>
      <c r="M12406" s="205" t="str" cm="1">
        <f t="array" ref="M12406">_xlfn.IFS(NOT(ISERROR(VLOOKUP(Table5[[#This Row],[Section]],TB_notTB,1,FALSE))),"No",LEFT(Table5[[#This Row],[Section]],3)="ETB","PLS",LEFT(Table5[[#This Row],[Section]],1)="7","PDB",NOT(ISBLANK(Table5[[#This Row],[Section]])),"No")</f>
        <v>No</v>
      </c>
    </row>
    <row r="12407" spans="1:13" x14ac:dyDescent="0.25">
      <c r="A12407" s="130" t="s">
        <v>4948</v>
      </c>
      <c r="B12407" s="130" t="s">
        <v>17222</v>
      </c>
      <c r="C12407" s="130" t="s">
        <v>75</v>
      </c>
      <c r="D12407" s="131">
        <v>0.6</v>
      </c>
      <c r="E12407" s="132">
        <v>225</v>
      </c>
      <c r="F12407" s="132">
        <v>100</v>
      </c>
      <c r="G12407" s="126" t="s">
        <v>13751</v>
      </c>
      <c r="H12407" s="126" t="s">
        <v>20169</v>
      </c>
      <c r="I12407" s="126" t="s">
        <v>20170</v>
      </c>
      <c r="J12407" s="126" t="s">
        <v>26232</v>
      </c>
      <c r="K12407" s="9">
        <f>_xlfn.IFNA(VLOOKUP(Table5[[#This Row],[Section]],SubSill_Tier,2,FALSE),0)</f>
        <v>0</v>
      </c>
      <c r="L12407" s="9" t="str">
        <f t="shared" si="202"/>
        <v/>
      </c>
      <c r="M12407" s="205" t="str" cm="1">
        <f t="array" ref="M12407">_xlfn.IFS(NOT(ISERROR(VLOOKUP(Table5[[#This Row],[Section]],TB_notTB,1,FALSE))),"No",LEFT(Table5[[#This Row],[Section]],3)="ETB","PLS",LEFT(Table5[[#This Row],[Section]],1)="7","PDB",NOT(ISBLANK(Table5[[#This Row],[Section]])),"No")</f>
        <v>No</v>
      </c>
    </row>
    <row r="12408" spans="1:13" x14ac:dyDescent="0.25">
      <c r="A12408" s="130" t="s">
        <v>4949</v>
      </c>
      <c r="B12408" s="130" t="s">
        <v>4950</v>
      </c>
      <c r="C12408" s="130" t="s">
        <v>75</v>
      </c>
      <c r="D12408" s="131">
        <v>0.85199999999999998</v>
      </c>
      <c r="E12408" s="132">
        <v>299</v>
      </c>
      <c r="F12408" s="132">
        <v>100</v>
      </c>
      <c r="G12408" s="126" t="s">
        <v>13751</v>
      </c>
      <c r="H12408" s="126" t="s">
        <v>20169</v>
      </c>
      <c r="I12408" s="126" t="s">
        <v>20170</v>
      </c>
      <c r="J12408" s="126" t="s">
        <v>26232</v>
      </c>
      <c r="K12408" s="9">
        <f>_xlfn.IFNA(VLOOKUP(Table5[[#This Row],[Section]],SubSill_Tier,2,FALSE),0)</f>
        <v>0</v>
      </c>
      <c r="L12408" s="9" t="str">
        <f t="shared" si="202"/>
        <v/>
      </c>
      <c r="M12408" s="205" t="str" cm="1">
        <f t="array" ref="M12408">_xlfn.IFS(NOT(ISERROR(VLOOKUP(Table5[[#This Row],[Section]],TB_notTB,1,FALSE))),"No",LEFT(Table5[[#This Row],[Section]],3)="ETB","PLS",LEFT(Table5[[#This Row],[Section]],1)="7","PDB",NOT(ISBLANK(Table5[[#This Row],[Section]])),"No")</f>
        <v>No</v>
      </c>
    </row>
    <row r="12409" spans="1:13" x14ac:dyDescent="0.25">
      <c r="A12409" s="130" t="s">
        <v>4951</v>
      </c>
      <c r="B12409" s="130" t="s">
        <v>4952</v>
      </c>
      <c r="C12409" s="130" t="s">
        <v>75</v>
      </c>
      <c r="D12409" s="131">
        <v>0.33600000000000002</v>
      </c>
      <c r="E12409" s="132">
        <v>168</v>
      </c>
      <c r="F12409" s="132">
        <v>100</v>
      </c>
      <c r="G12409" s="126" t="s">
        <v>13751</v>
      </c>
      <c r="H12409" s="126" t="s">
        <v>20169</v>
      </c>
      <c r="I12409" s="126" t="s">
        <v>20170</v>
      </c>
      <c r="J12409" s="126" t="s">
        <v>26232</v>
      </c>
      <c r="K12409" s="9">
        <f>_xlfn.IFNA(VLOOKUP(Table5[[#This Row],[Section]],SubSill_Tier,2,FALSE),0)</f>
        <v>0</v>
      </c>
      <c r="L12409" s="9" t="str">
        <f t="shared" si="202"/>
        <v/>
      </c>
      <c r="M12409" s="205" t="str" cm="1">
        <f t="array" ref="M12409">_xlfn.IFS(NOT(ISERROR(VLOOKUP(Table5[[#This Row],[Section]],TB_notTB,1,FALSE))),"No",LEFT(Table5[[#This Row],[Section]],3)="ETB","PLS",LEFT(Table5[[#This Row],[Section]],1)="7","PDB",NOT(ISBLANK(Table5[[#This Row],[Section]])),"No")</f>
        <v>No</v>
      </c>
    </row>
    <row r="12410" spans="1:13" x14ac:dyDescent="0.25">
      <c r="A12410" s="130" t="s">
        <v>4953</v>
      </c>
      <c r="B12410" s="130" t="s">
        <v>4954</v>
      </c>
      <c r="C12410" s="130" t="s">
        <v>75</v>
      </c>
      <c r="D12410" s="131">
        <v>0.63700000000000001</v>
      </c>
      <c r="E12410" s="132">
        <v>255</v>
      </c>
      <c r="F12410" s="132">
        <v>100</v>
      </c>
      <c r="G12410" s="126" t="s">
        <v>13751</v>
      </c>
      <c r="H12410" s="126" t="s">
        <v>20169</v>
      </c>
      <c r="I12410" s="126" t="s">
        <v>20170</v>
      </c>
      <c r="J12410" s="126" t="s">
        <v>26232</v>
      </c>
      <c r="K12410" s="9">
        <f>_xlfn.IFNA(VLOOKUP(Table5[[#This Row],[Section]],SubSill_Tier,2,FALSE),0)</f>
        <v>0</v>
      </c>
      <c r="L12410" s="9" t="str">
        <f t="shared" si="202"/>
        <v/>
      </c>
      <c r="M12410" s="205" t="str" cm="1">
        <f t="array" ref="M12410">_xlfn.IFS(NOT(ISERROR(VLOOKUP(Table5[[#This Row],[Section]],TB_notTB,1,FALSE))),"No",LEFT(Table5[[#This Row],[Section]],3)="ETB","PLS",LEFT(Table5[[#This Row],[Section]],1)="7","PDB",NOT(ISBLANK(Table5[[#This Row],[Section]])),"No")</f>
        <v>No</v>
      </c>
    </row>
    <row r="12411" spans="1:13" x14ac:dyDescent="0.25">
      <c r="A12411" s="130" t="s">
        <v>12208</v>
      </c>
      <c r="B12411" s="130" t="s">
        <v>12198</v>
      </c>
      <c r="C12411" s="130" t="s">
        <v>98</v>
      </c>
      <c r="D12411" s="131">
        <v>0.27700000000000002</v>
      </c>
      <c r="E12411" s="132">
        <v>133</v>
      </c>
      <c r="F12411" s="132">
        <v>100</v>
      </c>
      <c r="G12411" s="126" t="s">
        <v>13763</v>
      </c>
      <c r="H12411" s="126" t="s">
        <v>20250</v>
      </c>
      <c r="I12411" s="126" t="s">
        <v>21155</v>
      </c>
      <c r="J12411" s="126" t="s">
        <v>26258</v>
      </c>
      <c r="K12411" s="9">
        <f>_xlfn.IFNA(VLOOKUP(Table5[[#This Row],[Section]],SubSill_Tier,2,FALSE),0)</f>
        <v>0</v>
      </c>
      <c r="L12411" s="9" t="str">
        <f t="shared" si="202"/>
        <v/>
      </c>
      <c r="M12411" s="205" t="str" cm="1">
        <f t="array" ref="M12411">_xlfn.IFS(NOT(ISERROR(VLOOKUP(Table5[[#This Row],[Section]],TB_notTB,1,FALSE))),"No",LEFT(Table5[[#This Row],[Section]],3)="ETB","PLS",LEFT(Table5[[#This Row],[Section]],1)="7","PDB",NOT(ISBLANK(Table5[[#This Row],[Section]])),"No")</f>
        <v>No</v>
      </c>
    </row>
    <row r="12412" spans="1:13" x14ac:dyDescent="0.25">
      <c r="A12412" s="130" t="s">
        <v>9767</v>
      </c>
      <c r="B12412" s="130" t="s">
        <v>17222</v>
      </c>
      <c r="C12412" s="130" t="s">
        <v>98</v>
      </c>
      <c r="D12412" s="131">
        <v>0.23300000000000001</v>
      </c>
      <c r="E12412" s="132">
        <v>100</v>
      </c>
      <c r="F12412" s="132">
        <v>100</v>
      </c>
      <c r="G12412" s="126" t="s">
        <v>13724</v>
      </c>
      <c r="H12412" s="126" t="s">
        <v>20186</v>
      </c>
      <c r="I12412" s="126" t="s">
        <v>22099</v>
      </c>
      <c r="J12412" s="126" t="s">
        <v>26234</v>
      </c>
      <c r="K12412" s="9">
        <f>_xlfn.IFNA(VLOOKUP(Table5[[#This Row],[Section]],SubSill_Tier,2,FALSE),0)</f>
        <v>0</v>
      </c>
      <c r="L12412" s="9" t="str">
        <f t="shared" si="202"/>
        <v/>
      </c>
      <c r="M12412" s="205" t="str" cm="1">
        <f t="array" ref="M12412">_xlfn.IFS(NOT(ISERROR(VLOOKUP(Table5[[#This Row],[Section]],TB_notTB,1,FALSE))),"No",LEFT(Table5[[#This Row],[Section]],3)="ETB","PLS",LEFT(Table5[[#This Row],[Section]],1)="7","PDB",NOT(ISBLANK(Table5[[#This Row],[Section]])),"No")</f>
        <v>No</v>
      </c>
    </row>
    <row r="12413" spans="1:13" x14ac:dyDescent="0.25">
      <c r="A12413" s="130" t="s">
        <v>9768</v>
      </c>
      <c r="B12413" s="130" t="s">
        <v>28756</v>
      </c>
      <c r="C12413" s="130" t="s">
        <v>75</v>
      </c>
      <c r="D12413" s="131">
        <v>0.20200000000000001</v>
      </c>
      <c r="E12413" s="132">
        <v>127</v>
      </c>
      <c r="F12413" s="132">
        <v>127</v>
      </c>
      <c r="G12413" s="126" t="s">
        <v>13720</v>
      </c>
      <c r="H12413" s="126" t="s">
        <v>20130</v>
      </c>
      <c r="I12413" s="126" t="s">
        <v>20131</v>
      </c>
      <c r="J12413" s="126" t="s">
        <v>26235</v>
      </c>
      <c r="K12413" s="9">
        <f>_xlfn.IFNA(VLOOKUP(Table5[[#This Row],[Section]],SubSill_Tier,2,FALSE),0)</f>
        <v>0</v>
      </c>
      <c r="L12413" s="9" t="str">
        <f t="shared" si="202"/>
        <v/>
      </c>
      <c r="M12413" s="205" t="str" cm="1">
        <f t="array" ref="M12413">_xlfn.IFS(NOT(ISERROR(VLOOKUP(Table5[[#This Row],[Section]],TB_notTB,1,FALSE))),"No",LEFT(Table5[[#This Row],[Section]],3)="ETB","PLS",LEFT(Table5[[#This Row],[Section]],1)="7","PDB",NOT(ISBLANK(Table5[[#This Row],[Section]])),"No")</f>
        <v>No</v>
      </c>
    </row>
    <row r="12414" spans="1:13" x14ac:dyDescent="0.25">
      <c r="A12414" s="130" t="s">
        <v>9769</v>
      </c>
      <c r="B12414" s="130" t="s">
        <v>28757</v>
      </c>
      <c r="C12414" s="130" t="s">
        <v>75</v>
      </c>
      <c r="D12414" s="131">
        <v>0.19500000000000001</v>
      </c>
      <c r="E12414" s="132">
        <v>121</v>
      </c>
      <c r="F12414" s="132">
        <v>121</v>
      </c>
      <c r="G12414" s="126" t="s">
        <v>13720</v>
      </c>
      <c r="H12414" s="126" t="s">
        <v>20130</v>
      </c>
      <c r="I12414" s="126" t="s">
        <v>20131</v>
      </c>
      <c r="J12414" s="126" t="s">
        <v>26235</v>
      </c>
      <c r="K12414" s="9">
        <f>_xlfn.IFNA(VLOOKUP(Table5[[#This Row],[Section]],SubSill_Tier,2,FALSE),0)</f>
        <v>0</v>
      </c>
      <c r="L12414" s="9" t="str">
        <f t="shared" si="202"/>
        <v/>
      </c>
      <c r="M12414" s="205" t="str" cm="1">
        <f t="array" ref="M12414">_xlfn.IFS(NOT(ISERROR(VLOOKUP(Table5[[#This Row],[Section]],TB_notTB,1,FALSE))),"No",LEFT(Table5[[#This Row],[Section]],3)="ETB","PLS",LEFT(Table5[[#This Row],[Section]],1)="7","PDB",NOT(ISBLANK(Table5[[#This Row],[Section]])),"No")</f>
        <v>No</v>
      </c>
    </row>
    <row r="12415" spans="1:13" x14ac:dyDescent="0.25">
      <c r="A12415" s="130" t="s">
        <v>9770</v>
      </c>
      <c r="B12415" s="130" t="s">
        <v>12588</v>
      </c>
      <c r="C12415" s="130" t="s">
        <v>75</v>
      </c>
      <c r="D12415" s="131">
        <v>0.19700000000000001</v>
      </c>
      <c r="E12415" s="132">
        <v>120</v>
      </c>
      <c r="F12415" s="132">
        <v>100</v>
      </c>
      <c r="G12415" s="126" t="s">
        <v>13721</v>
      </c>
      <c r="H12415" s="126" t="s">
        <v>21068</v>
      </c>
      <c r="I12415" s="126" t="s">
        <v>21069</v>
      </c>
      <c r="J12415" s="126" t="s">
        <v>26233</v>
      </c>
      <c r="K12415" s="9">
        <f>_xlfn.IFNA(VLOOKUP(Table5[[#This Row],[Section]],SubSill_Tier,2,FALSE),0)</f>
        <v>0</v>
      </c>
      <c r="L12415" s="9" t="str">
        <f t="shared" si="202"/>
        <v/>
      </c>
      <c r="M12415" s="205" t="str" cm="1">
        <f t="array" ref="M12415">_xlfn.IFS(NOT(ISERROR(VLOOKUP(Table5[[#This Row],[Section]],TB_notTB,1,FALSE))),"No",LEFT(Table5[[#This Row],[Section]],3)="ETB","PLS",LEFT(Table5[[#This Row],[Section]],1)="7","PDB",NOT(ISBLANK(Table5[[#This Row],[Section]])),"No")</f>
        <v>No</v>
      </c>
    </row>
    <row r="12416" spans="1:13" x14ac:dyDescent="0.25">
      <c r="A12416" s="130" t="s">
        <v>9771</v>
      </c>
      <c r="B12416" s="130" t="s">
        <v>17222</v>
      </c>
      <c r="C12416" s="130" t="s">
        <v>98</v>
      </c>
      <c r="D12416" s="131">
        <v>0.77400000000000002</v>
      </c>
      <c r="E12416" s="132">
        <v>172</v>
      </c>
      <c r="F12416" s="132">
        <v>172</v>
      </c>
      <c r="G12416" s="126" t="s">
        <v>13727</v>
      </c>
      <c r="H12416" s="126" t="s">
        <v>20121</v>
      </c>
      <c r="I12416" s="126" t="s">
        <v>20122</v>
      </c>
      <c r="J12416" s="126" t="s">
        <v>26234</v>
      </c>
      <c r="K12416" s="9">
        <f>_xlfn.IFNA(VLOOKUP(Table5[[#This Row],[Section]],SubSill_Tier,2,FALSE),0)</f>
        <v>0</v>
      </c>
      <c r="L12416" s="9" t="str">
        <f t="shared" si="202"/>
        <v/>
      </c>
      <c r="M12416" s="205" t="str" cm="1">
        <f t="array" ref="M12416">_xlfn.IFS(NOT(ISERROR(VLOOKUP(Table5[[#This Row],[Section]],TB_notTB,1,FALSE))),"No",LEFT(Table5[[#This Row],[Section]],3)="ETB","PLS",LEFT(Table5[[#This Row],[Section]],1)="7","PDB",NOT(ISBLANK(Table5[[#This Row],[Section]])),"No")</f>
        <v>No</v>
      </c>
    </row>
    <row r="12417" spans="1:13" x14ac:dyDescent="0.25">
      <c r="A12417" s="130" t="s">
        <v>9772</v>
      </c>
      <c r="B12417" s="130" t="s">
        <v>3598</v>
      </c>
      <c r="C12417" s="130" t="s">
        <v>98</v>
      </c>
      <c r="D12417" s="131">
        <v>0.78300000000000003</v>
      </c>
      <c r="E12417" s="132">
        <v>332</v>
      </c>
      <c r="F12417" s="132">
        <v>332</v>
      </c>
      <c r="G12417" s="126" t="s">
        <v>13727</v>
      </c>
      <c r="H12417" s="126" t="s">
        <v>20121</v>
      </c>
      <c r="I12417" s="126" t="s">
        <v>20122</v>
      </c>
      <c r="J12417" s="126" t="s">
        <v>26234</v>
      </c>
      <c r="K12417" s="9">
        <f>_xlfn.IFNA(VLOOKUP(Table5[[#This Row],[Section]],SubSill_Tier,2,FALSE),0)</f>
        <v>0</v>
      </c>
      <c r="L12417" s="9" t="str">
        <f t="shared" si="202"/>
        <v/>
      </c>
      <c r="M12417" s="205" t="str" cm="1">
        <f t="array" ref="M12417">_xlfn.IFS(NOT(ISERROR(VLOOKUP(Table5[[#This Row],[Section]],TB_notTB,1,FALSE))),"No",LEFT(Table5[[#This Row],[Section]],3)="ETB","PLS",LEFT(Table5[[#This Row],[Section]],1)="7","PDB",NOT(ISBLANK(Table5[[#This Row],[Section]])),"No")</f>
        <v>No</v>
      </c>
    </row>
    <row r="12418" spans="1:13" x14ac:dyDescent="0.25">
      <c r="A12418" s="130" t="s">
        <v>9773</v>
      </c>
      <c r="B12418" s="130" t="s">
        <v>17222</v>
      </c>
      <c r="C12418" s="130" t="s">
        <v>98</v>
      </c>
      <c r="D12418" s="131">
        <v>0.76800000000000002</v>
      </c>
      <c r="E12418" s="132">
        <v>325</v>
      </c>
      <c r="F12418" s="132">
        <v>301</v>
      </c>
      <c r="G12418" s="126" t="s">
        <v>13727</v>
      </c>
      <c r="H12418" s="126" t="s">
        <v>20121</v>
      </c>
      <c r="I12418" s="126" t="s">
        <v>20122</v>
      </c>
      <c r="J12418" s="126" t="s">
        <v>26234</v>
      </c>
      <c r="K12418" s="9">
        <f>_xlfn.IFNA(VLOOKUP(Table5[[#This Row],[Section]],SubSill_Tier,2,FALSE),0)</f>
        <v>0</v>
      </c>
      <c r="L12418" s="9" t="str">
        <f t="shared" si="202"/>
        <v/>
      </c>
      <c r="M12418" s="205" t="str" cm="1">
        <f t="array" ref="M12418">_xlfn.IFS(NOT(ISERROR(VLOOKUP(Table5[[#This Row],[Section]],TB_notTB,1,FALSE))),"No",LEFT(Table5[[#This Row],[Section]],3)="ETB","PLS",LEFT(Table5[[#This Row],[Section]],1)="7","PDB",NOT(ISBLANK(Table5[[#This Row],[Section]])),"No")</f>
        <v>No</v>
      </c>
    </row>
    <row r="12419" spans="1:13" x14ac:dyDescent="0.25">
      <c r="A12419" s="130" t="s">
        <v>9774</v>
      </c>
      <c r="B12419" s="130" t="s">
        <v>28758</v>
      </c>
      <c r="C12419" s="130" t="s">
        <v>75</v>
      </c>
      <c r="D12419" s="131">
        <v>0.96299999999999997</v>
      </c>
      <c r="E12419" s="132">
        <v>189</v>
      </c>
      <c r="F12419" s="132">
        <v>189</v>
      </c>
      <c r="G12419" s="126" t="s">
        <v>13717</v>
      </c>
      <c r="H12419" s="126" t="s">
        <v>20125</v>
      </c>
      <c r="I12419" s="126" t="s">
        <v>20126</v>
      </c>
      <c r="J12419" s="126" t="s">
        <v>26235</v>
      </c>
      <c r="K12419" s="9">
        <f>_xlfn.IFNA(VLOOKUP(Table5[[#This Row],[Section]],SubSill_Tier,2,FALSE),0)</f>
        <v>0</v>
      </c>
      <c r="L12419" s="9" t="str">
        <f t="shared" si="202"/>
        <v/>
      </c>
      <c r="M12419" s="205" t="str" cm="1">
        <f t="array" ref="M12419">_xlfn.IFS(NOT(ISERROR(VLOOKUP(Table5[[#This Row],[Section]],TB_notTB,1,FALSE))),"No",LEFT(Table5[[#This Row],[Section]],3)="ETB","PLS",LEFT(Table5[[#This Row],[Section]],1)="7","PDB",NOT(ISBLANK(Table5[[#This Row],[Section]])),"No")</f>
        <v>No</v>
      </c>
    </row>
    <row r="12420" spans="1:13" x14ac:dyDescent="0.25">
      <c r="A12420" s="130" t="s">
        <v>9775</v>
      </c>
      <c r="B12420" s="130" t="s">
        <v>17222</v>
      </c>
      <c r="C12420" s="130" t="s">
        <v>98</v>
      </c>
      <c r="D12420" s="131">
        <v>0.877</v>
      </c>
      <c r="E12420" s="132">
        <v>264</v>
      </c>
      <c r="F12420" s="132">
        <v>264</v>
      </c>
      <c r="G12420" s="126" t="s">
        <v>13727</v>
      </c>
      <c r="H12420" s="126" t="s">
        <v>20121</v>
      </c>
      <c r="I12420" s="126" t="s">
        <v>20122</v>
      </c>
      <c r="J12420" s="126" t="s">
        <v>26234</v>
      </c>
      <c r="K12420" s="9">
        <f>_xlfn.IFNA(VLOOKUP(Table5[[#This Row],[Section]],SubSill_Tier,2,FALSE),0)</f>
        <v>0</v>
      </c>
      <c r="L12420" s="9" t="str">
        <f t="shared" ref="L12420:L12483" si="203">IFERROR(IF(LEFT(G12420,2)="AI",IF(_xlfn.NUMBERVALUE(IFERROR(LEFT(IF(ISERROR(FIND("X",UPPER(B12420))),UPPER(B12420),RIGHT(UPPER(B12420),LEN(UPPER(B12420))-FIND("~",SUBSTITUTE(UPPER(B12420),"X","~",LEN(UPPER(B12420))-LEN(SUBSTITUTE(UPPER(B12420),"X","")))))),FIND(" ",IF(ISERROR(FIND("X",UPPER(B12420))),UPPER(B12420),RIGHT(UPPER(B12420),LEN(UPPER(B12420))-FIND("~",SUBSTITUTE(UPPER(B12420),"X","~",LEN(UPPER(B12420))-LEN(SUBSTITUTE(UPPER(B12420),"X","")))))),1)-1),IF(ISERROR(FIND("X",UPPER(B12420))),UPPER(B12420),RIGHT(UPPER(B12420),LEN(UPPER(B12420))-FIND("~",SUBSTITUTE(UPPER(B12420),"X","~",LEN(UPPER(B12420))-LEN(SUBSTITUTE(UPPER(B12420),"X",""))))))),".")&gt;=5,"Wall",""),""),"")</f>
        <v/>
      </c>
      <c r="M12420" s="205" t="str" cm="1">
        <f t="array" ref="M12420">_xlfn.IFS(NOT(ISERROR(VLOOKUP(Table5[[#This Row],[Section]],TB_notTB,1,FALSE))),"No",LEFT(Table5[[#This Row],[Section]],3)="ETB","PLS",LEFT(Table5[[#This Row],[Section]],1)="7","PDB",NOT(ISBLANK(Table5[[#This Row],[Section]])),"No")</f>
        <v>No</v>
      </c>
    </row>
    <row r="12421" spans="1:13" x14ac:dyDescent="0.25">
      <c r="A12421" s="130" t="s">
        <v>9776</v>
      </c>
      <c r="B12421" s="130" t="s">
        <v>17222</v>
      </c>
      <c r="C12421" s="130" t="s">
        <v>98</v>
      </c>
      <c r="D12421" s="131">
        <v>0.58799999999999997</v>
      </c>
      <c r="E12421" s="132">
        <v>272</v>
      </c>
      <c r="F12421" s="132">
        <v>214</v>
      </c>
      <c r="G12421" s="126" t="s">
        <v>13721</v>
      </c>
      <c r="H12421" s="126" t="s">
        <v>20121</v>
      </c>
      <c r="I12421" s="126" t="s">
        <v>20122</v>
      </c>
      <c r="J12421" s="126" t="s">
        <v>26234</v>
      </c>
      <c r="K12421" s="9">
        <f>_xlfn.IFNA(VLOOKUP(Table5[[#This Row],[Section]],SubSill_Tier,2,FALSE),0)</f>
        <v>0</v>
      </c>
      <c r="L12421" s="9" t="str">
        <f t="shared" si="203"/>
        <v/>
      </c>
      <c r="M12421" s="205" t="str" cm="1">
        <f t="array" ref="M12421">_xlfn.IFS(NOT(ISERROR(VLOOKUP(Table5[[#This Row],[Section]],TB_notTB,1,FALSE))),"No",LEFT(Table5[[#This Row],[Section]],3)="ETB","PLS",LEFT(Table5[[#This Row],[Section]],1)="7","PDB",NOT(ISBLANK(Table5[[#This Row],[Section]])),"No")</f>
        <v>No</v>
      </c>
    </row>
    <row r="12422" spans="1:13" x14ac:dyDescent="0.25">
      <c r="A12422" s="130" t="s">
        <v>9777</v>
      </c>
      <c r="B12422" s="130" t="s">
        <v>3598</v>
      </c>
      <c r="C12422" s="130" t="s">
        <v>98</v>
      </c>
      <c r="D12422" s="131">
        <v>3.17</v>
      </c>
      <c r="E12422" s="132">
        <v>177</v>
      </c>
      <c r="F12422" s="132">
        <v>177</v>
      </c>
      <c r="G12422" s="126" t="s">
        <v>13750</v>
      </c>
      <c r="H12422" s="126" t="s">
        <v>20132</v>
      </c>
      <c r="I12422" s="126" t="s">
        <v>20133</v>
      </c>
      <c r="J12422" s="126" t="s">
        <v>26250</v>
      </c>
      <c r="K12422" s="9">
        <f>_xlfn.IFNA(VLOOKUP(Table5[[#This Row],[Section]],SubSill_Tier,2,FALSE),0)</f>
        <v>0</v>
      </c>
      <c r="L12422" s="9" t="str">
        <f t="shared" si="203"/>
        <v/>
      </c>
      <c r="M12422" s="205" t="str" cm="1">
        <f t="array" ref="M12422">_xlfn.IFS(NOT(ISERROR(VLOOKUP(Table5[[#This Row],[Section]],TB_notTB,1,FALSE))),"No",LEFT(Table5[[#This Row],[Section]],3)="ETB","PLS",LEFT(Table5[[#This Row],[Section]],1)="7","PDB",NOT(ISBLANK(Table5[[#This Row],[Section]])),"No")</f>
        <v>No</v>
      </c>
    </row>
    <row r="12423" spans="1:13" x14ac:dyDescent="0.25">
      <c r="A12423" s="130" t="s">
        <v>9778</v>
      </c>
      <c r="B12423" s="130" t="s">
        <v>28759</v>
      </c>
      <c r="C12423" s="130" t="s">
        <v>75</v>
      </c>
      <c r="D12423" s="131">
        <v>2.5310000000000001</v>
      </c>
      <c r="E12423" s="132">
        <v>312</v>
      </c>
      <c r="F12423" s="132">
        <v>312</v>
      </c>
      <c r="G12423" s="126" t="s">
        <v>13719</v>
      </c>
      <c r="H12423" s="126" t="s">
        <v>20128</v>
      </c>
      <c r="I12423" s="126" t="s">
        <v>20129</v>
      </c>
      <c r="J12423" s="126" t="s">
        <v>26236</v>
      </c>
      <c r="K12423" s="9">
        <f>_xlfn.IFNA(VLOOKUP(Table5[[#This Row],[Section]],SubSill_Tier,2,FALSE),0)</f>
        <v>0</v>
      </c>
      <c r="L12423" s="9" t="str">
        <f t="shared" si="203"/>
        <v/>
      </c>
      <c r="M12423" s="205" t="str" cm="1">
        <f t="array" ref="M12423">_xlfn.IFS(NOT(ISERROR(VLOOKUP(Table5[[#This Row],[Section]],TB_notTB,1,FALSE))),"No",LEFT(Table5[[#This Row],[Section]],3)="ETB","PLS",LEFT(Table5[[#This Row],[Section]],1)="7","PDB",NOT(ISBLANK(Table5[[#This Row],[Section]])),"No")</f>
        <v>No</v>
      </c>
    </row>
    <row r="12424" spans="1:13" x14ac:dyDescent="0.25">
      <c r="A12424" s="130" t="s">
        <v>12209</v>
      </c>
      <c r="B12424" s="130" t="s">
        <v>12210</v>
      </c>
      <c r="C12424" s="130" t="s">
        <v>75</v>
      </c>
      <c r="D12424" s="131">
        <v>0.496</v>
      </c>
      <c r="E12424" s="132">
        <v>176</v>
      </c>
      <c r="F12424" s="132">
        <v>146</v>
      </c>
      <c r="G12424" s="126" t="s">
        <v>13739</v>
      </c>
      <c r="H12424" s="126" t="s">
        <v>20181</v>
      </c>
      <c r="I12424" s="126" t="s">
        <v>13279</v>
      </c>
      <c r="J12424" s="126" t="s">
        <v>26258</v>
      </c>
      <c r="K12424" s="9">
        <f>_xlfn.IFNA(VLOOKUP(Table5[[#This Row],[Section]],SubSill_Tier,2,FALSE),0)</f>
        <v>0</v>
      </c>
      <c r="L12424" s="9" t="str">
        <f t="shared" si="203"/>
        <v/>
      </c>
      <c r="M12424" s="205" t="str" cm="1">
        <f t="array" ref="M12424">_xlfn.IFS(NOT(ISERROR(VLOOKUP(Table5[[#This Row],[Section]],TB_notTB,1,FALSE))),"No",LEFT(Table5[[#This Row],[Section]],3)="ETB","PLS",LEFT(Table5[[#This Row],[Section]],1)="7","PDB",NOT(ISBLANK(Table5[[#This Row],[Section]])),"No")</f>
        <v>No</v>
      </c>
    </row>
    <row r="12425" spans="1:13" x14ac:dyDescent="0.25">
      <c r="A12425" s="130" t="s">
        <v>12211</v>
      </c>
      <c r="B12425" s="130" t="s">
        <v>17222</v>
      </c>
      <c r="C12425" s="130" t="s">
        <v>98</v>
      </c>
      <c r="D12425" s="131">
        <v>0.60099999999999998</v>
      </c>
      <c r="E12425" s="132">
        <v>228</v>
      </c>
      <c r="F12425" s="132">
        <v>166</v>
      </c>
      <c r="G12425" s="126" t="s">
        <v>13758</v>
      </c>
      <c r="H12425" s="126" t="s">
        <v>20201</v>
      </c>
      <c r="I12425" s="126" t="s">
        <v>20202</v>
      </c>
      <c r="J12425" s="126" t="s">
        <v>26258</v>
      </c>
      <c r="K12425" s="9">
        <f>_xlfn.IFNA(VLOOKUP(Table5[[#This Row],[Section]],SubSill_Tier,2,FALSE),0)</f>
        <v>0</v>
      </c>
      <c r="L12425" s="9" t="str">
        <f t="shared" si="203"/>
        <v/>
      </c>
      <c r="M12425" s="205" t="str" cm="1">
        <f t="array" ref="M12425">_xlfn.IFS(NOT(ISERROR(VLOOKUP(Table5[[#This Row],[Section]],TB_notTB,1,FALSE))),"No",LEFT(Table5[[#This Row],[Section]],3)="ETB","PLS",LEFT(Table5[[#This Row],[Section]],1)="7","PDB",NOT(ISBLANK(Table5[[#This Row],[Section]])),"No")</f>
        <v>No</v>
      </c>
    </row>
    <row r="12426" spans="1:13" x14ac:dyDescent="0.25">
      <c r="A12426" s="130" t="s">
        <v>12212</v>
      </c>
      <c r="B12426" s="130" t="s">
        <v>17222</v>
      </c>
      <c r="C12426" s="130" t="s">
        <v>98</v>
      </c>
      <c r="D12426" s="131">
        <v>0.28100000000000003</v>
      </c>
      <c r="E12426" s="132">
        <v>129</v>
      </c>
      <c r="F12426" s="132">
        <v>100</v>
      </c>
      <c r="G12426" s="126" t="s">
        <v>13758</v>
      </c>
      <c r="H12426" s="126" t="s">
        <v>20201</v>
      </c>
      <c r="I12426" s="126" t="s">
        <v>20202</v>
      </c>
      <c r="J12426" s="126" t="s">
        <v>26258</v>
      </c>
      <c r="K12426" s="9">
        <f>_xlfn.IFNA(VLOOKUP(Table5[[#This Row],[Section]],SubSill_Tier,2,FALSE),0)</f>
        <v>0</v>
      </c>
      <c r="L12426" s="9" t="str">
        <f t="shared" si="203"/>
        <v/>
      </c>
      <c r="M12426" s="205" t="str" cm="1">
        <f t="array" ref="M12426">_xlfn.IFS(NOT(ISERROR(VLOOKUP(Table5[[#This Row],[Section]],TB_notTB,1,FALSE))),"No",LEFT(Table5[[#This Row],[Section]],3)="ETB","PLS",LEFT(Table5[[#This Row],[Section]],1)="7","PDB",NOT(ISBLANK(Table5[[#This Row],[Section]])),"No")</f>
        <v>No</v>
      </c>
    </row>
    <row r="12427" spans="1:13" x14ac:dyDescent="0.25">
      <c r="A12427" s="130" t="s">
        <v>9779</v>
      </c>
      <c r="B12427" s="130" t="s">
        <v>17222</v>
      </c>
      <c r="C12427" s="130" t="s">
        <v>98</v>
      </c>
      <c r="D12427" s="131">
        <v>2.149</v>
      </c>
      <c r="E12427" s="132">
        <v>107</v>
      </c>
      <c r="F12427" s="132">
        <v>107</v>
      </c>
      <c r="G12427" s="126" t="s">
        <v>13721</v>
      </c>
      <c r="H12427" s="126" t="s">
        <v>20121</v>
      </c>
      <c r="I12427" s="126" t="s">
        <v>20122</v>
      </c>
      <c r="J12427" s="126" t="s">
        <v>26234</v>
      </c>
      <c r="K12427" s="9">
        <f>_xlfn.IFNA(VLOOKUP(Table5[[#This Row],[Section]],SubSill_Tier,2,FALSE),0)</f>
        <v>0</v>
      </c>
      <c r="L12427" s="9" t="str">
        <f t="shared" si="203"/>
        <v/>
      </c>
      <c r="M12427" s="205" t="str" cm="1">
        <f t="array" ref="M12427">_xlfn.IFS(NOT(ISERROR(VLOOKUP(Table5[[#This Row],[Section]],TB_notTB,1,FALSE))),"No",LEFT(Table5[[#This Row],[Section]],3)="ETB","PLS",LEFT(Table5[[#This Row],[Section]],1)="7","PDB",NOT(ISBLANK(Table5[[#This Row],[Section]])),"No")</f>
        <v>No</v>
      </c>
    </row>
    <row r="12428" spans="1:13" x14ac:dyDescent="0.25">
      <c r="A12428" s="130" t="s">
        <v>9780</v>
      </c>
      <c r="B12428" s="130" t="s">
        <v>28760</v>
      </c>
      <c r="C12428" s="130" t="s">
        <v>75</v>
      </c>
      <c r="D12428" s="131">
        <v>0.186</v>
      </c>
      <c r="E12428" s="132">
        <v>100</v>
      </c>
      <c r="F12428" s="132">
        <v>100</v>
      </c>
      <c r="G12428" s="126" t="s">
        <v>13717</v>
      </c>
      <c r="H12428" s="126" t="s">
        <v>20125</v>
      </c>
      <c r="I12428" s="126" t="s">
        <v>20126</v>
      </c>
      <c r="J12428" s="126" t="s">
        <v>26235</v>
      </c>
      <c r="K12428" s="9">
        <f>_xlfn.IFNA(VLOOKUP(Table5[[#This Row],[Section]],SubSill_Tier,2,FALSE),0)</f>
        <v>0</v>
      </c>
      <c r="L12428" s="9" t="str">
        <f t="shared" si="203"/>
        <v/>
      </c>
      <c r="M12428" s="205" t="str" cm="1">
        <f t="array" ref="M12428">_xlfn.IFS(NOT(ISERROR(VLOOKUP(Table5[[#This Row],[Section]],TB_notTB,1,FALSE))),"No",LEFT(Table5[[#This Row],[Section]],3)="ETB","PLS",LEFT(Table5[[#This Row],[Section]],1)="7","PDB",NOT(ISBLANK(Table5[[#This Row],[Section]])),"No")</f>
        <v>No</v>
      </c>
    </row>
    <row r="12429" spans="1:13" x14ac:dyDescent="0.25">
      <c r="A12429" s="130" t="s">
        <v>9781</v>
      </c>
      <c r="B12429" s="130" t="s">
        <v>9782</v>
      </c>
      <c r="C12429" s="130" t="s">
        <v>75</v>
      </c>
      <c r="D12429" s="131">
        <v>0.78</v>
      </c>
      <c r="E12429" s="132">
        <v>130</v>
      </c>
      <c r="F12429" s="132">
        <v>130</v>
      </c>
      <c r="G12429" s="126" t="s">
        <v>13725</v>
      </c>
      <c r="H12429" s="126" t="s">
        <v>20134</v>
      </c>
      <c r="I12429" s="126" t="s">
        <v>20135</v>
      </c>
      <c r="J12429" s="126" t="s">
        <v>26235</v>
      </c>
      <c r="K12429" s="9">
        <f>_xlfn.IFNA(VLOOKUP(Table5[[#This Row],[Section]],SubSill_Tier,2,FALSE),0)</f>
        <v>0</v>
      </c>
      <c r="L12429" s="9" t="str">
        <f t="shared" si="203"/>
        <v/>
      </c>
      <c r="M12429" s="205" t="str" cm="1">
        <f t="array" ref="M12429">_xlfn.IFS(NOT(ISERROR(VLOOKUP(Table5[[#This Row],[Section]],TB_notTB,1,FALSE))),"No",LEFT(Table5[[#This Row],[Section]],3)="ETB","PLS",LEFT(Table5[[#This Row],[Section]],1)="7","PDB",NOT(ISBLANK(Table5[[#This Row],[Section]])),"No")</f>
        <v>No</v>
      </c>
    </row>
    <row r="12430" spans="1:13" x14ac:dyDescent="0.25">
      <c r="A12430" s="130" t="s">
        <v>9783</v>
      </c>
      <c r="B12430" s="130" t="s">
        <v>17222</v>
      </c>
      <c r="C12430" s="130" t="s">
        <v>75</v>
      </c>
      <c r="D12430" s="131">
        <v>2.86</v>
      </c>
      <c r="E12430" s="132">
        <v>295</v>
      </c>
      <c r="F12430" s="132">
        <v>295</v>
      </c>
      <c r="G12430" s="126" t="s">
        <v>13716</v>
      </c>
      <c r="H12430" s="126" t="s">
        <v>20121</v>
      </c>
      <c r="I12430" s="126" t="s">
        <v>20122</v>
      </c>
      <c r="J12430" s="126" t="s">
        <v>26234</v>
      </c>
      <c r="K12430" s="9">
        <f>_xlfn.IFNA(VLOOKUP(Table5[[#This Row],[Section]],SubSill_Tier,2,FALSE),0)</f>
        <v>0</v>
      </c>
      <c r="L12430" s="9" t="str">
        <f t="shared" si="203"/>
        <v/>
      </c>
      <c r="M12430" s="205" t="str" cm="1">
        <f t="array" ref="M12430">_xlfn.IFS(NOT(ISERROR(VLOOKUP(Table5[[#This Row],[Section]],TB_notTB,1,FALSE))),"No",LEFT(Table5[[#This Row],[Section]],3)="ETB","PLS",LEFT(Table5[[#This Row],[Section]],1)="7","PDB",NOT(ISBLANK(Table5[[#This Row],[Section]])),"No")</f>
        <v>No</v>
      </c>
    </row>
    <row r="12431" spans="1:13" x14ac:dyDescent="0.25">
      <c r="A12431" s="130" t="s">
        <v>9784</v>
      </c>
      <c r="B12431" s="130" t="s">
        <v>9785</v>
      </c>
      <c r="C12431" s="130" t="s">
        <v>75</v>
      </c>
      <c r="D12431" s="131">
        <v>1.3320000000000001</v>
      </c>
      <c r="E12431" s="132">
        <v>285</v>
      </c>
      <c r="F12431" s="132">
        <v>285</v>
      </c>
      <c r="G12431" s="126" t="s">
        <v>13721</v>
      </c>
      <c r="H12431" s="126" t="s">
        <v>21068</v>
      </c>
      <c r="I12431" s="126" t="s">
        <v>21069</v>
      </c>
      <c r="J12431" s="126" t="s">
        <v>26233</v>
      </c>
      <c r="K12431" s="9">
        <f>_xlfn.IFNA(VLOOKUP(Table5[[#This Row],[Section]],SubSill_Tier,2,FALSE),0)</f>
        <v>0</v>
      </c>
      <c r="L12431" s="9" t="str">
        <f t="shared" si="203"/>
        <v>Wall</v>
      </c>
      <c r="M12431" s="205" t="str" cm="1">
        <f t="array" ref="M12431">_xlfn.IFS(NOT(ISERROR(VLOOKUP(Table5[[#This Row],[Section]],TB_notTB,1,FALSE))),"No",LEFT(Table5[[#This Row],[Section]],3)="ETB","PLS",LEFT(Table5[[#This Row],[Section]],1)="7","PDB",NOT(ISBLANK(Table5[[#This Row],[Section]])),"No")</f>
        <v>No</v>
      </c>
    </row>
    <row r="12432" spans="1:13" x14ac:dyDescent="0.25">
      <c r="A12432" s="130" t="s">
        <v>9786</v>
      </c>
      <c r="B12432" s="130" t="s">
        <v>9787</v>
      </c>
      <c r="C12432" s="130" t="s">
        <v>75</v>
      </c>
      <c r="D12432" s="131">
        <v>2.6920000000000002</v>
      </c>
      <c r="E12432" s="132">
        <v>432</v>
      </c>
      <c r="F12432" s="132">
        <v>390</v>
      </c>
      <c r="G12432" s="126" t="s">
        <v>13721</v>
      </c>
      <c r="H12432" s="126" t="s">
        <v>21068</v>
      </c>
      <c r="I12432" s="126" t="s">
        <v>21069</v>
      </c>
      <c r="J12432" s="126" t="s">
        <v>26233</v>
      </c>
      <c r="K12432" s="9">
        <f>_xlfn.IFNA(VLOOKUP(Table5[[#This Row],[Section]],SubSill_Tier,2,FALSE),0)</f>
        <v>0</v>
      </c>
      <c r="L12432" s="9" t="str">
        <f t="shared" si="203"/>
        <v>Wall</v>
      </c>
      <c r="M12432" s="205" t="str" cm="1">
        <f t="array" ref="M12432">_xlfn.IFS(NOT(ISERROR(VLOOKUP(Table5[[#This Row],[Section]],TB_notTB,1,FALSE))),"No",LEFT(Table5[[#This Row],[Section]],3)="ETB","PLS",LEFT(Table5[[#This Row],[Section]],1)="7","PDB",NOT(ISBLANK(Table5[[#This Row],[Section]])),"No")</f>
        <v>No</v>
      </c>
    </row>
    <row r="12433" spans="1:13" x14ac:dyDescent="0.25">
      <c r="A12433" s="130" t="s">
        <v>9788</v>
      </c>
      <c r="B12433" s="130" t="s">
        <v>17222</v>
      </c>
      <c r="C12433" s="130" t="s">
        <v>98</v>
      </c>
      <c r="D12433" s="131">
        <v>0.14299999999999999</v>
      </c>
      <c r="E12433" s="132">
        <v>100</v>
      </c>
      <c r="F12433" s="132">
        <v>100</v>
      </c>
      <c r="G12433" s="126" t="s">
        <v>13724</v>
      </c>
      <c r="H12433" s="126" t="s">
        <v>20186</v>
      </c>
      <c r="I12433" s="126" t="s">
        <v>22099</v>
      </c>
      <c r="J12433" s="126" t="s">
        <v>26234</v>
      </c>
      <c r="K12433" s="9">
        <f>_xlfn.IFNA(VLOOKUP(Table5[[#This Row],[Section]],SubSill_Tier,2,FALSE),0)</f>
        <v>0</v>
      </c>
      <c r="L12433" s="9" t="str">
        <f t="shared" si="203"/>
        <v/>
      </c>
      <c r="M12433" s="205" t="str" cm="1">
        <f t="array" ref="M12433">_xlfn.IFS(NOT(ISERROR(VLOOKUP(Table5[[#This Row],[Section]],TB_notTB,1,FALSE))),"No",LEFT(Table5[[#This Row],[Section]],3)="ETB","PLS",LEFT(Table5[[#This Row],[Section]],1)="7","PDB",NOT(ISBLANK(Table5[[#This Row],[Section]])),"No")</f>
        <v>No</v>
      </c>
    </row>
    <row r="12434" spans="1:13" x14ac:dyDescent="0.25">
      <c r="A12434" s="130" t="s">
        <v>9789</v>
      </c>
      <c r="B12434" s="130" t="s">
        <v>17222</v>
      </c>
      <c r="C12434" s="130" t="s">
        <v>75</v>
      </c>
      <c r="D12434" s="131">
        <v>1.3</v>
      </c>
      <c r="E12434" s="132">
        <v>198</v>
      </c>
      <c r="F12434" s="132">
        <v>198</v>
      </c>
      <c r="G12434" s="126" t="s">
        <v>13721</v>
      </c>
      <c r="H12434" s="126" t="s">
        <v>20121</v>
      </c>
      <c r="I12434" s="126" t="s">
        <v>20122</v>
      </c>
      <c r="J12434" s="126" t="s">
        <v>26234</v>
      </c>
      <c r="K12434" s="9">
        <f>_xlfn.IFNA(VLOOKUP(Table5[[#This Row],[Section]],SubSill_Tier,2,FALSE),0)</f>
        <v>0</v>
      </c>
      <c r="L12434" s="9" t="str">
        <f t="shared" si="203"/>
        <v/>
      </c>
      <c r="M12434" s="205" t="str" cm="1">
        <f t="array" ref="M12434">_xlfn.IFS(NOT(ISERROR(VLOOKUP(Table5[[#This Row],[Section]],TB_notTB,1,FALSE))),"No",LEFT(Table5[[#This Row],[Section]],3)="ETB","PLS",LEFT(Table5[[#This Row],[Section]],1)="7","PDB",NOT(ISBLANK(Table5[[#This Row],[Section]])),"No")</f>
        <v>No</v>
      </c>
    </row>
    <row r="12435" spans="1:13" x14ac:dyDescent="0.25">
      <c r="A12435" s="130" t="s">
        <v>9790</v>
      </c>
      <c r="B12435" s="130" t="s">
        <v>17222</v>
      </c>
      <c r="C12435" s="130" t="s">
        <v>75</v>
      </c>
      <c r="D12435" s="131">
        <v>2.851</v>
      </c>
      <c r="E12435" s="132">
        <v>280</v>
      </c>
      <c r="F12435" s="132">
        <v>280</v>
      </c>
      <c r="G12435" s="126" t="s">
        <v>13717</v>
      </c>
      <c r="H12435" s="126" t="s">
        <v>20125</v>
      </c>
      <c r="I12435" s="126" t="s">
        <v>20126</v>
      </c>
      <c r="J12435" s="126" t="s">
        <v>26236</v>
      </c>
      <c r="K12435" s="9">
        <f>_xlfn.IFNA(VLOOKUP(Table5[[#This Row],[Section]],SubSill_Tier,2,FALSE),0)</f>
        <v>0</v>
      </c>
      <c r="L12435" s="9" t="str">
        <f t="shared" si="203"/>
        <v/>
      </c>
      <c r="M12435" s="205" t="str" cm="1">
        <f t="array" ref="M12435">_xlfn.IFS(NOT(ISERROR(VLOOKUP(Table5[[#This Row],[Section]],TB_notTB,1,FALSE))),"No",LEFT(Table5[[#This Row],[Section]],3)="ETB","PLS",LEFT(Table5[[#This Row],[Section]],1)="7","PDB",NOT(ISBLANK(Table5[[#This Row],[Section]])),"No")</f>
        <v>No</v>
      </c>
    </row>
    <row r="12436" spans="1:13" x14ac:dyDescent="0.25">
      <c r="A12436" s="130" t="s">
        <v>9791</v>
      </c>
      <c r="B12436" s="130" t="s">
        <v>17222</v>
      </c>
      <c r="C12436" s="130" t="s">
        <v>75</v>
      </c>
      <c r="D12436" s="131">
        <v>1.1379999999999999</v>
      </c>
      <c r="E12436" s="132">
        <v>309</v>
      </c>
      <c r="F12436" s="132">
        <v>150</v>
      </c>
      <c r="G12436" s="126" t="s">
        <v>13721</v>
      </c>
      <c r="H12436" s="126" t="s">
        <v>20121</v>
      </c>
      <c r="I12436" s="126" t="s">
        <v>20122</v>
      </c>
      <c r="J12436" s="126" t="s">
        <v>26234</v>
      </c>
      <c r="K12436" s="9">
        <f>_xlfn.IFNA(VLOOKUP(Table5[[#This Row],[Section]],SubSill_Tier,2,FALSE),0)</f>
        <v>0</v>
      </c>
      <c r="L12436" s="9" t="str">
        <f t="shared" si="203"/>
        <v/>
      </c>
      <c r="M12436" s="205" t="str" cm="1">
        <f t="array" ref="M12436">_xlfn.IFS(NOT(ISERROR(VLOOKUP(Table5[[#This Row],[Section]],TB_notTB,1,FALSE))),"No",LEFT(Table5[[#This Row],[Section]],3)="ETB","PLS",LEFT(Table5[[#This Row],[Section]],1)="7","PDB",NOT(ISBLANK(Table5[[#This Row],[Section]])),"No")</f>
        <v>No</v>
      </c>
    </row>
    <row r="12437" spans="1:13" x14ac:dyDescent="0.25">
      <c r="A12437" s="130" t="s">
        <v>9792</v>
      </c>
      <c r="B12437" s="130" t="s">
        <v>26202</v>
      </c>
      <c r="C12437" s="130" t="s">
        <v>75</v>
      </c>
      <c r="D12437" s="131">
        <v>0.14399999999999999</v>
      </c>
      <c r="E12437" s="132">
        <v>100</v>
      </c>
      <c r="F12437" s="132">
        <v>100</v>
      </c>
      <c r="G12437" s="126" t="s">
        <v>13733</v>
      </c>
      <c r="H12437" s="126" t="s">
        <v>21098</v>
      </c>
      <c r="I12437" s="126" t="s">
        <v>21099</v>
      </c>
      <c r="J12437" s="126" t="s">
        <v>26254</v>
      </c>
      <c r="K12437" s="9">
        <f>_xlfn.IFNA(VLOOKUP(Table5[[#This Row],[Section]],SubSill_Tier,2,FALSE),0)</f>
        <v>0</v>
      </c>
      <c r="L12437" s="9" t="str">
        <f t="shared" si="203"/>
        <v/>
      </c>
      <c r="M12437" s="205" t="str" cm="1">
        <f t="array" ref="M12437">_xlfn.IFS(NOT(ISERROR(VLOOKUP(Table5[[#This Row],[Section]],TB_notTB,1,FALSE))),"No",LEFT(Table5[[#This Row],[Section]],3)="ETB","PLS",LEFT(Table5[[#This Row],[Section]],1)="7","PDB",NOT(ISBLANK(Table5[[#This Row],[Section]])),"No")</f>
        <v>No</v>
      </c>
    </row>
    <row r="12438" spans="1:13" x14ac:dyDescent="0.25">
      <c r="A12438" s="130" t="s">
        <v>4955</v>
      </c>
      <c r="B12438" s="130" t="s">
        <v>4956</v>
      </c>
      <c r="C12438" s="130" t="s">
        <v>75</v>
      </c>
      <c r="D12438" s="131">
        <v>0.35099999999999998</v>
      </c>
      <c r="E12438" s="132">
        <v>195</v>
      </c>
      <c r="F12438" s="132">
        <v>195</v>
      </c>
      <c r="G12438" s="126" t="s">
        <v>13787</v>
      </c>
      <c r="H12438" s="126" t="s">
        <v>20287</v>
      </c>
      <c r="I12438" s="126" t="s">
        <v>28006</v>
      </c>
      <c r="J12438" s="126" t="s">
        <v>26247</v>
      </c>
      <c r="K12438" s="9">
        <f>_xlfn.IFNA(VLOOKUP(Table5[[#This Row],[Section]],SubSill_Tier,2,FALSE),0)</f>
        <v>0</v>
      </c>
      <c r="L12438" s="9" t="str">
        <f t="shared" si="203"/>
        <v/>
      </c>
      <c r="M12438" s="205" t="str" cm="1">
        <f t="array" ref="M12438">_xlfn.IFS(NOT(ISERROR(VLOOKUP(Table5[[#This Row],[Section]],TB_notTB,1,FALSE))),"No",LEFT(Table5[[#This Row],[Section]],3)="ETB","PLS",LEFT(Table5[[#This Row],[Section]],1)="7","PDB",NOT(ISBLANK(Table5[[#This Row],[Section]])),"No")</f>
        <v>No</v>
      </c>
    </row>
    <row r="12439" spans="1:13" x14ac:dyDescent="0.25">
      <c r="A12439" s="130" t="s">
        <v>9793</v>
      </c>
      <c r="B12439" s="130" t="s">
        <v>17222</v>
      </c>
      <c r="C12439" s="130" t="s">
        <v>75</v>
      </c>
      <c r="D12439" s="131">
        <v>0.97899999999999998</v>
      </c>
      <c r="E12439" s="132">
        <v>213</v>
      </c>
      <c r="F12439" s="132">
        <v>213</v>
      </c>
      <c r="G12439" s="126" t="s">
        <v>13714</v>
      </c>
      <c r="H12439" s="126" t="s">
        <v>20121</v>
      </c>
      <c r="I12439" s="126" t="s">
        <v>20122</v>
      </c>
      <c r="J12439" s="126" t="s">
        <v>26234</v>
      </c>
      <c r="K12439" s="9">
        <f>_xlfn.IFNA(VLOOKUP(Table5[[#This Row],[Section]],SubSill_Tier,2,FALSE),0)</f>
        <v>0</v>
      </c>
      <c r="L12439" s="9" t="str">
        <f t="shared" si="203"/>
        <v/>
      </c>
      <c r="M12439" s="205" t="str" cm="1">
        <f t="array" ref="M12439">_xlfn.IFS(NOT(ISERROR(VLOOKUP(Table5[[#This Row],[Section]],TB_notTB,1,FALSE))),"No",LEFT(Table5[[#This Row],[Section]],3)="ETB","PLS",LEFT(Table5[[#This Row],[Section]],1)="7","PDB",NOT(ISBLANK(Table5[[#This Row],[Section]])),"No")</f>
        <v>No</v>
      </c>
    </row>
    <row r="12440" spans="1:13" x14ac:dyDescent="0.25">
      <c r="A12440" s="130" t="s">
        <v>4957</v>
      </c>
      <c r="B12440" s="130" t="s">
        <v>368</v>
      </c>
      <c r="C12440" s="130" t="s">
        <v>75</v>
      </c>
      <c r="D12440" s="131">
        <v>1.083</v>
      </c>
      <c r="E12440" s="132">
        <v>257</v>
      </c>
      <c r="F12440" s="132">
        <v>257</v>
      </c>
      <c r="G12440" s="126" t="s">
        <v>13735</v>
      </c>
      <c r="H12440" s="126" t="s">
        <v>20146</v>
      </c>
      <c r="I12440" s="126" t="s">
        <v>20147</v>
      </c>
      <c r="J12440" s="126" t="s">
        <v>26234</v>
      </c>
      <c r="K12440" s="9">
        <f>_xlfn.IFNA(VLOOKUP(Table5[[#This Row],[Section]],SubSill_Tier,2,FALSE),0)</f>
        <v>0</v>
      </c>
      <c r="L12440" s="9" t="str">
        <f t="shared" si="203"/>
        <v/>
      </c>
      <c r="M12440" s="205" t="str" cm="1">
        <f t="array" ref="M12440">_xlfn.IFS(NOT(ISERROR(VLOOKUP(Table5[[#This Row],[Section]],TB_notTB,1,FALSE))),"No",LEFT(Table5[[#This Row],[Section]],3)="ETB","PLS",LEFT(Table5[[#This Row],[Section]],1)="7","PDB",NOT(ISBLANK(Table5[[#This Row],[Section]])),"No")</f>
        <v>No</v>
      </c>
    </row>
    <row r="12441" spans="1:13" x14ac:dyDescent="0.25">
      <c r="A12441" s="130" t="s">
        <v>9794</v>
      </c>
      <c r="B12441" s="130" t="s">
        <v>17222</v>
      </c>
      <c r="C12441" s="130" t="s">
        <v>98</v>
      </c>
      <c r="D12441" s="131">
        <v>3.4009999999999998</v>
      </c>
      <c r="E12441" s="132">
        <v>659</v>
      </c>
      <c r="F12441" s="132">
        <v>659</v>
      </c>
      <c r="G12441" s="126" t="s">
        <v>13721</v>
      </c>
      <c r="H12441" s="126" t="s">
        <v>20132</v>
      </c>
      <c r="I12441" s="126" t="s">
        <v>20133</v>
      </c>
      <c r="J12441" s="126" t="s">
        <v>26250</v>
      </c>
      <c r="K12441" s="9">
        <f>_xlfn.IFNA(VLOOKUP(Table5[[#This Row],[Section]],SubSill_Tier,2,FALSE),0)</f>
        <v>0</v>
      </c>
      <c r="L12441" s="9" t="str">
        <f t="shared" si="203"/>
        <v/>
      </c>
      <c r="M12441" s="205" t="str" cm="1">
        <f t="array" ref="M12441">_xlfn.IFS(NOT(ISERROR(VLOOKUP(Table5[[#This Row],[Section]],TB_notTB,1,FALSE))),"No",LEFT(Table5[[#This Row],[Section]],3)="ETB","PLS",LEFT(Table5[[#This Row],[Section]],1)="7","PDB",NOT(ISBLANK(Table5[[#This Row],[Section]])),"No")</f>
        <v>No</v>
      </c>
    </row>
    <row r="12442" spans="1:13" x14ac:dyDescent="0.25">
      <c r="A12442" s="130" t="s">
        <v>9795</v>
      </c>
      <c r="B12442" s="130" t="s">
        <v>17222</v>
      </c>
      <c r="C12442" s="130" t="s">
        <v>75</v>
      </c>
      <c r="D12442" s="131">
        <v>1.1120000000000001</v>
      </c>
      <c r="E12442" s="132">
        <v>416</v>
      </c>
      <c r="F12442" s="132">
        <v>416</v>
      </c>
      <c r="G12442" s="126" t="s">
        <v>13720</v>
      </c>
      <c r="H12442" s="126" t="s">
        <v>20130</v>
      </c>
      <c r="I12442" s="126" t="s">
        <v>20131</v>
      </c>
      <c r="J12442" s="126" t="s">
        <v>26236</v>
      </c>
      <c r="K12442" s="9">
        <f>_xlfn.IFNA(VLOOKUP(Table5[[#This Row],[Section]],SubSill_Tier,2,FALSE),0)</f>
        <v>0</v>
      </c>
      <c r="L12442" s="9" t="str">
        <f t="shared" si="203"/>
        <v/>
      </c>
      <c r="M12442" s="205" t="str" cm="1">
        <f t="array" ref="M12442">_xlfn.IFS(NOT(ISERROR(VLOOKUP(Table5[[#This Row],[Section]],TB_notTB,1,FALSE))),"No",LEFT(Table5[[#This Row],[Section]],3)="ETB","PLS",LEFT(Table5[[#This Row],[Section]],1)="7","PDB",NOT(ISBLANK(Table5[[#This Row],[Section]])),"No")</f>
        <v>No</v>
      </c>
    </row>
    <row r="12443" spans="1:13" x14ac:dyDescent="0.25">
      <c r="A12443" s="130" t="s">
        <v>4958</v>
      </c>
      <c r="B12443" s="130" t="s">
        <v>17222</v>
      </c>
      <c r="C12443" s="130" t="s">
        <v>98</v>
      </c>
      <c r="D12443" s="131">
        <v>0.47199999999999998</v>
      </c>
      <c r="E12443" s="132">
        <v>250</v>
      </c>
      <c r="F12443" s="132">
        <v>129</v>
      </c>
      <c r="G12443" s="126" t="s">
        <v>13712</v>
      </c>
      <c r="H12443" s="126" t="s">
        <v>20120</v>
      </c>
      <c r="I12443" s="126" t="s">
        <v>21055</v>
      </c>
      <c r="J12443" s="126" t="s">
        <v>26232</v>
      </c>
      <c r="K12443" s="9">
        <f>_xlfn.IFNA(VLOOKUP(Table5[[#This Row],[Section]],SubSill_Tier,2,FALSE),0)</f>
        <v>0</v>
      </c>
      <c r="L12443" s="9" t="str">
        <f t="shared" si="203"/>
        <v/>
      </c>
      <c r="M12443" s="205" t="str" cm="1">
        <f t="array" ref="M12443">_xlfn.IFS(NOT(ISERROR(VLOOKUP(Table5[[#This Row],[Section]],TB_notTB,1,FALSE))),"No",LEFT(Table5[[#This Row],[Section]],3)="ETB","PLS",LEFT(Table5[[#This Row],[Section]],1)="7","PDB",NOT(ISBLANK(Table5[[#This Row],[Section]])),"No")</f>
        <v>No</v>
      </c>
    </row>
    <row r="12444" spans="1:13" x14ac:dyDescent="0.25">
      <c r="A12444" s="130" t="s">
        <v>4959</v>
      </c>
      <c r="B12444" s="130" t="s">
        <v>17222</v>
      </c>
      <c r="C12444" s="130" t="s">
        <v>98</v>
      </c>
      <c r="D12444" s="131">
        <v>0.23599999999999999</v>
      </c>
      <c r="E12444" s="132">
        <v>109</v>
      </c>
      <c r="F12444" s="132">
        <v>100</v>
      </c>
      <c r="G12444" s="126" t="s">
        <v>13712</v>
      </c>
      <c r="H12444" s="126" t="s">
        <v>20120</v>
      </c>
      <c r="I12444" s="126" t="s">
        <v>21055</v>
      </c>
      <c r="J12444" s="126" t="s">
        <v>26232</v>
      </c>
      <c r="K12444" s="9">
        <f>_xlfn.IFNA(VLOOKUP(Table5[[#This Row],[Section]],SubSill_Tier,2,FALSE),0)</f>
        <v>0</v>
      </c>
      <c r="L12444" s="9" t="str">
        <f t="shared" si="203"/>
        <v/>
      </c>
      <c r="M12444" s="205" t="str" cm="1">
        <f t="array" ref="M12444">_xlfn.IFS(NOT(ISERROR(VLOOKUP(Table5[[#This Row],[Section]],TB_notTB,1,FALSE))),"No",LEFT(Table5[[#This Row],[Section]],3)="ETB","PLS",LEFT(Table5[[#This Row],[Section]],1)="7","PDB",NOT(ISBLANK(Table5[[#This Row],[Section]])),"No")</f>
        <v>No</v>
      </c>
    </row>
    <row r="12445" spans="1:13" x14ac:dyDescent="0.25">
      <c r="A12445" s="130" t="s">
        <v>4960</v>
      </c>
      <c r="B12445" s="130" t="s">
        <v>17222</v>
      </c>
      <c r="C12445" s="130" t="s">
        <v>98</v>
      </c>
      <c r="D12445" s="131">
        <v>0.78</v>
      </c>
      <c r="E12445" s="132">
        <v>397</v>
      </c>
      <c r="F12445" s="132">
        <v>141</v>
      </c>
      <c r="G12445" s="126" t="s">
        <v>13736</v>
      </c>
      <c r="H12445" s="126" t="s">
        <v>20148</v>
      </c>
      <c r="I12445" s="126" t="s">
        <v>21073</v>
      </c>
      <c r="J12445" s="126" t="s">
        <v>26232</v>
      </c>
      <c r="K12445" s="9">
        <f>_xlfn.IFNA(VLOOKUP(Table5[[#This Row],[Section]],SubSill_Tier,2,FALSE),0)</f>
        <v>0</v>
      </c>
      <c r="L12445" s="9" t="str">
        <f t="shared" si="203"/>
        <v/>
      </c>
      <c r="M12445" s="205" t="str" cm="1">
        <f t="array" ref="M12445">_xlfn.IFS(NOT(ISERROR(VLOOKUP(Table5[[#This Row],[Section]],TB_notTB,1,FALSE))),"No",LEFT(Table5[[#This Row],[Section]],3)="ETB","PLS",LEFT(Table5[[#This Row],[Section]],1)="7","PDB",NOT(ISBLANK(Table5[[#This Row],[Section]])),"No")</f>
        <v>No</v>
      </c>
    </row>
    <row r="12446" spans="1:13" x14ac:dyDescent="0.25">
      <c r="A12446" s="130" t="s">
        <v>9796</v>
      </c>
      <c r="B12446" s="130" t="s">
        <v>28761</v>
      </c>
      <c r="C12446" s="130" t="s">
        <v>75</v>
      </c>
      <c r="D12446" s="131">
        <v>0.26600000000000001</v>
      </c>
      <c r="E12446" s="132">
        <v>100</v>
      </c>
      <c r="F12446" s="132">
        <v>100</v>
      </c>
      <c r="G12446" s="126" t="s">
        <v>13715</v>
      </c>
      <c r="H12446" s="126" t="s">
        <v>20123</v>
      </c>
      <c r="I12446" s="126" t="s">
        <v>21058</v>
      </c>
      <c r="J12446" s="126" t="s">
        <v>26235</v>
      </c>
      <c r="K12446" s="9">
        <f>_xlfn.IFNA(VLOOKUP(Table5[[#This Row],[Section]],SubSill_Tier,2,FALSE),0)</f>
        <v>0</v>
      </c>
      <c r="L12446" s="9" t="str">
        <f t="shared" si="203"/>
        <v/>
      </c>
      <c r="M12446" s="205" t="str" cm="1">
        <f t="array" ref="M12446">_xlfn.IFS(NOT(ISERROR(VLOOKUP(Table5[[#This Row],[Section]],TB_notTB,1,FALSE))),"No",LEFT(Table5[[#This Row],[Section]],3)="ETB","PLS",LEFT(Table5[[#This Row],[Section]],1)="7","PDB",NOT(ISBLANK(Table5[[#This Row],[Section]])),"No")</f>
        <v>No</v>
      </c>
    </row>
    <row r="12447" spans="1:13" x14ac:dyDescent="0.25">
      <c r="A12447" s="130" t="s">
        <v>9797</v>
      </c>
      <c r="B12447" s="130" t="s">
        <v>17222</v>
      </c>
      <c r="C12447" s="130" t="s">
        <v>98</v>
      </c>
      <c r="D12447" s="131">
        <v>0.47699999999999998</v>
      </c>
      <c r="E12447" s="132">
        <v>166</v>
      </c>
      <c r="F12447" s="132">
        <v>166</v>
      </c>
      <c r="G12447" s="126" t="s">
        <v>13727</v>
      </c>
      <c r="H12447" s="126" t="s">
        <v>20121</v>
      </c>
      <c r="I12447" s="126" t="s">
        <v>20122</v>
      </c>
      <c r="J12447" s="126" t="s">
        <v>26234</v>
      </c>
      <c r="K12447" s="9">
        <f>_xlfn.IFNA(VLOOKUP(Table5[[#This Row],[Section]],SubSill_Tier,2,FALSE),0)</f>
        <v>0</v>
      </c>
      <c r="L12447" s="9" t="str">
        <f t="shared" si="203"/>
        <v/>
      </c>
      <c r="M12447" s="205" t="str" cm="1">
        <f t="array" ref="M12447">_xlfn.IFS(NOT(ISERROR(VLOOKUP(Table5[[#This Row],[Section]],TB_notTB,1,FALSE))),"No",LEFT(Table5[[#This Row],[Section]],3)="ETB","PLS",LEFT(Table5[[#This Row],[Section]],1)="7","PDB",NOT(ISBLANK(Table5[[#This Row],[Section]])),"No")</f>
        <v>No</v>
      </c>
    </row>
    <row r="12448" spans="1:13" x14ac:dyDescent="0.25">
      <c r="A12448" s="130" t="s">
        <v>9798</v>
      </c>
      <c r="B12448" s="130" t="s">
        <v>3598</v>
      </c>
      <c r="C12448" s="130" t="s">
        <v>98</v>
      </c>
      <c r="D12448" s="131">
        <v>0.69499999999999995</v>
      </c>
      <c r="E12448" s="132">
        <v>179</v>
      </c>
      <c r="F12448" s="132">
        <v>179</v>
      </c>
      <c r="G12448" s="126" t="s">
        <v>13727</v>
      </c>
      <c r="H12448" s="126" t="s">
        <v>20121</v>
      </c>
      <c r="I12448" s="126" t="s">
        <v>20122</v>
      </c>
      <c r="J12448" s="126" t="s">
        <v>26234</v>
      </c>
      <c r="K12448" s="9">
        <f>_xlfn.IFNA(VLOOKUP(Table5[[#This Row],[Section]],SubSill_Tier,2,FALSE),0)</f>
        <v>0</v>
      </c>
      <c r="L12448" s="9" t="str">
        <f t="shared" si="203"/>
        <v/>
      </c>
      <c r="M12448" s="205" t="str" cm="1">
        <f t="array" ref="M12448">_xlfn.IFS(NOT(ISERROR(VLOOKUP(Table5[[#This Row],[Section]],TB_notTB,1,FALSE))),"No",LEFT(Table5[[#This Row],[Section]],3)="ETB","PLS",LEFT(Table5[[#This Row],[Section]],1)="7","PDB",NOT(ISBLANK(Table5[[#This Row],[Section]])),"No")</f>
        <v>No</v>
      </c>
    </row>
    <row r="12449" spans="1:13" x14ac:dyDescent="0.25">
      <c r="A12449" s="130" t="s">
        <v>9799</v>
      </c>
      <c r="B12449" s="130" t="s">
        <v>3598</v>
      </c>
      <c r="C12449" s="130" t="s">
        <v>98</v>
      </c>
      <c r="D12449" s="131">
        <v>0.66900000000000004</v>
      </c>
      <c r="E12449" s="132">
        <v>180</v>
      </c>
      <c r="F12449" s="132">
        <v>180</v>
      </c>
      <c r="G12449" s="126" t="s">
        <v>13727</v>
      </c>
      <c r="H12449" s="126" t="s">
        <v>21089</v>
      </c>
      <c r="I12449" s="126" t="s">
        <v>21090</v>
      </c>
      <c r="J12449" s="126" t="s">
        <v>26233</v>
      </c>
      <c r="K12449" s="9">
        <f>_xlfn.IFNA(VLOOKUP(Table5[[#This Row],[Section]],SubSill_Tier,2,FALSE),0)</f>
        <v>0</v>
      </c>
      <c r="L12449" s="9" t="str">
        <f t="shared" si="203"/>
        <v/>
      </c>
      <c r="M12449" s="205" t="str" cm="1">
        <f t="array" ref="M12449">_xlfn.IFS(NOT(ISERROR(VLOOKUP(Table5[[#This Row],[Section]],TB_notTB,1,FALSE))),"No",LEFT(Table5[[#This Row],[Section]],3)="ETB","PLS",LEFT(Table5[[#This Row],[Section]],1)="7","PDB",NOT(ISBLANK(Table5[[#This Row],[Section]])),"No")</f>
        <v>No</v>
      </c>
    </row>
    <row r="12450" spans="1:13" x14ac:dyDescent="0.25">
      <c r="A12450" s="130" t="s">
        <v>9800</v>
      </c>
      <c r="B12450" s="130" t="s">
        <v>3598</v>
      </c>
      <c r="C12450" s="130" t="s">
        <v>98</v>
      </c>
      <c r="D12450" s="131">
        <v>0.56799999999999995</v>
      </c>
      <c r="E12450" s="132">
        <v>217</v>
      </c>
      <c r="F12450" s="132">
        <v>217</v>
      </c>
      <c r="G12450" s="126" t="s">
        <v>13727</v>
      </c>
      <c r="H12450" s="126" t="s">
        <v>20121</v>
      </c>
      <c r="I12450" s="126" t="s">
        <v>20122</v>
      </c>
      <c r="J12450" s="126" t="s">
        <v>26234</v>
      </c>
      <c r="K12450" s="9">
        <f>_xlfn.IFNA(VLOOKUP(Table5[[#This Row],[Section]],SubSill_Tier,2,FALSE),0)</f>
        <v>0</v>
      </c>
      <c r="L12450" s="9" t="str">
        <f t="shared" si="203"/>
        <v/>
      </c>
      <c r="M12450" s="205" t="str" cm="1">
        <f t="array" ref="M12450">_xlfn.IFS(NOT(ISERROR(VLOOKUP(Table5[[#This Row],[Section]],TB_notTB,1,FALSE))),"No",LEFT(Table5[[#This Row],[Section]],3)="ETB","PLS",LEFT(Table5[[#This Row],[Section]],1)="7","PDB",NOT(ISBLANK(Table5[[#This Row],[Section]])),"No")</f>
        <v>No</v>
      </c>
    </row>
    <row r="12451" spans="1:13" x14ac:dyDescent="0.25">
      <c r="A12451" s="130" t="s">
        <v>9801</v>
      </c>
      <c r="B12451" s="130" t="s">
        <v>17222</v>
      </c>
      <c r="C12451" s="130" t="s">
        <v>98</v>
      </c>
      <c r="D12451" s="131">
        <v>0.161</v>
      </c>
      <c r="E12451" s="132">
        <v>100</v>
      </c>
      <c r="F12451" s="132">
        <v>100</v>
      </c>
      <c r="G12451" s="126" t="s">
        <v>13727</v>
      </c>
      <c r="H12451" s="126" t="s">
        <v>20121</v>
      </c>
      <c r="I12451" s="126" t="s">
        <v>20122</v>
      </c>
      <c r="J12451" s="126" t="s">
        <v>26234</v>
      </c>
      <c r="K12451" s="9">
        <f>_xlfn.IFNA(VLOOKUP(Table5[[#This Row],[Section]],SubSill_Tier,2,FALSE),0)</f>
        <v>0</v>
      </c>
      <c r="L12451" s="9" t="str">
        <f t="shared" si="203"/>
        <v/>
      </c>
      <c r="M12451" s="205" t="str" cm="1">
        <f t="array" ref="M12451">_xlfn.IFS(NOT(ISERROR(VLOOKUP(Table5[[#This Row],[Section]],TB_notTB,1,FALSE))),"No",LEFT(Table5[[#This Row],[Section]],3)="ETB","PLS",LEFT(Table5[[#This Row],[Section]],1)="7","PDB",NOT(ISBLANK(Table5[[#This Row],[Section]])),"No")</f>
        <v>No</v>
      </c>
    </row>
    <row r="12452" spans="1:13" x14ac:dyDescent="0.25">
      <c r="A12452" s="130" t="s">
        <v>9802</v>
      </c>
      <c r="B12452" s="130" t="s">
        <v>17222</v>
      </c>
      <c r="C12452" s="130" t="s">
        <v>98</v>
      </c>
      <c r="D12452" s="131">
        <v>7.2999999999999995E-2</v>
      </c>
      <c r="E12452" s="132">
        <v>100</v>
      </c>
      <c r="F12452" s="132">
        <v>100</v>
      </c>
      <c r="G12452" s="126" t="s">
        <v>13715</v>
      </c>
      <c r="H12452" s="126" t="s">
        <v>20123</v>
      </c>
      <c r="I12452" s="126" t="s">
        <v>21058</v>
      </c>
      <c r="J12452" s="126" t="s">
        <v>26236</v>
      </c>
      <c r="K12452" s="9">
        <f>_xlfn.IFNA(VLOOKUP(Table5[[#This Row],[Section]],SubSill_Tier,2,FALSE),0)</f>
        <v>0</v>
      </c>
      <c r="L12452" s="9" t="str">
        <f t="shared" si="203"/>
        <v/>
      </c>
      <c r="M12452" s="205" t="str" cm="1">
        <f t="array" ref="M12452">_xlfn.IFS(NOT(ISERROR(VLOOKUP(Table5[[#This Row],[Section]],TB_notTB,1,FALSE))),"No",LEFT(Table5[[#This Row],[Section]],3)="ETB","PLS",LEFT(Table5[[#This Row],[Section]],1)="7","PDB",NOT(ISBLANK(Table5[[#This Row],[Section]])),"No")</f>
        <v>No</v>
      </c>
    </row>
    <row r="12453" spans="1:13" x14ac:dyDescent="0.25">
      <c r="A12453" s="130" t="s">
        <v>4961</v>
      </c>
      <c r="B12453" s="130" t="s">
        <v>17222</v>
      </c>
      <c r="C12453" s="130" t="s">
        <v>98</v>
      </c>
      <c r="D12453" s="131">
        <v>3.6459999999999999</v>
      </c>
      <c r="E12453" s="132">
        <v>543</v>
      </c>
      <c r="F12453" s="132">
        <v>495</v>
      </c>
      <c r="G12453" s="126" t="s">
        <v>13748</v>
      </c>
      <c r="H12453" s="126" t="s">
        <v>20246</v>
      </c>
      <c r="I12453" s="126" t="s">
        <v>20247</v>
      </c>
      <c r="J12453" s="126" t="s">
        <v>26332</v>
      </c>
      <c r="K12453" s="9">
        <f>_xlfn.IFNA(VLOOKUP(Table5[[#This Row],[Section]],SubSill_Tier,2,FALSE),0)</f>
        <v>0</v>
      </c>
      <c r="L12453" s="9" t="str">
        <f t="shared" si="203"/>
        <v/>
      </c>
      <c r="M12453" s="205" t="str" cm="1">
        <f t="array" ref="M12453">_xlfn.IFS(NOT(ISERROR(VLOOKUP(Table5[[#This Row],[Section]],TB_notTB,1,FALSE))),"No",LEFT(Table5[[#This Row],[Section]],3)="ETB","PLS",LEFT(Table5[[#This Row],[Section]],1)="7","PDB",NOT(ISBLANK(Table5[[#This Row],[Section]])),"No")</f>
        <v>No</v>
      </c>
    </row>
    <row r="12454" spans="1:13" x14ac:dyDescent="0.25">
      <c r="A12454" s="130" t="s">
        <v>4962</v>
      </c>
      <c r="B12454" s="130" t="s">
        <v>17222</v>
      </c>
      <c r="C12454" s="130" t="s">
        <v>98</v>
      </c>
      <c r="D12454" s="131">
        <v>0.56100000000000005</v>
      </c>
      <c r="E12454" s="132">
        <v>209</v>
      </c>
      <c r="F12454" s="132">
        <v>100</v>
      </c>
      <c r="G12454" s="126" t="s">
        <v>13711</v>
      </c>
      <c r="H12454" s="126" t="s">
        <v>20119</v>
      </c>
      <c r="I12454" s="126" t="s">
        <v>21054</v>
      </c>
      <c r="J12454" s="126" t="s">
        <v>26232</v>
      </c>
      <c r="K12454" s="9">
        <f>_xlfn.IFNA(VLOOKUP(Table5[[#This Row],[Section]],SubSill_Tier,2,FALSE),0)</f>
        <v>0</v>
      </c>
      <c r="L12454" s="9" t="str">
        <f t="shared" si="203"/>
        <v/>
      </c>
      <c r="M12454" s="205" t="str" cm="1">
        <f t="array" ref="M12454">_xlfn.IFS(NOT(ISERROR(VLOOKUP(Table5[[#This Row],[Section]],TB_notTB,1,FALSE))),"No",LEFT(Table5[[#This Row],[Section]],3)="ETB","PLS",LEFT(Table5[[#This Row],[Section]],1)="7","PDB",NOT(ISBLANK(Table5[[#This Row],[Section]])),"No")</f>
        <v>No</v>
      </c>
    </row>
    <row r="12455" spans="1:13" x14ac:dyDescent="0.25">
      <c r="A12455" s="130" t="s">
        <v>16990</v>
      </c>
      <c r="B12455" s="130" t="s">
        <v>16991</v>
      </c>
      <c r="C12455" s="130" t="s">
        <v>75</v>
      </c>
      <c r="D12455" s="131">
        <v>0.33600000000000002</v>
      </c>
      <c r="E12455" s="132">
        <v>209</v>
      </c>
      <c r="F12455" s="132">
        <v>100</v>
      </c>
      <c r="G12455" s="126" t="s">
        <v>14831</v>
      </c>
      <c r="H12455" s="126" t="s">
        <v>20220</v>
      </c>
      <c r="I12455" s="126" t="s">
        <v>21133</v>
      </c>
      <c r="J12455" s="126" t="s">
        <v>26271</v>
      </c>
      <c r="K12455" s="9">
        <f>_xlfn.IFNA(VLOOKUP(Table5[[#This Row],[Section]],SubSill_Tier,2,FALSE),0)</f>
        <v>0</v>
      </c>
      <c r="L12455" s="9" t="str">
        <f t="shared" si="203"/>
        <v/>
      </c>
      <c r="M12455" s="205" t="str" cm="1">
        <f t="array" ref="M12455">_xlfn.IFS(NOT(ISERROR(VLOOKUP(Table5[[#This Row],[Section]],TB_notTB,1,FALSE))),"No",LEFT(Table5[[#This Row],[Section]],3)="ETB","PLS",LEFT(Table5[[#This Row],[Section]],1)="7","PDB",NOT(ISBLANK(Table5[[#This Row],[Section]])),"No")</f>
        <v>No</v>
      </c>
    </row>
    <row r="12456" spans="1:13" x14ac:dyDescent="0.25">
      <c r="A12456" s="130" t="s">
        <v>16992</v>
      </c>
      <c r="B12456" s="130" t="s">
        <v>16993</v>
      </c>
      <c r="C12456" s="130" t="s">
        <v>75</v>
      </c>
      <c r="D12456" s="131">
        <v>0.46</v>
      </c>
      <c r="E12456" s="132">
        <v>287</v>
      </c>
      <c r="F12456" s="132">
        <v>128</v>
      </c>
      <c r="G12456" s="126" t="s">
        <v>14831</v>
      </c>
      <c r="H12456" s="126" t="s">
        <v>20220</v>
      </c>
      <c r="I12456" s="126" t="s">
        <v>21133</v>
      </c>
      <c r="J12456" s="126" t="s">
        <v>26271</v>
      </c>
      <c r="K12456" s="9">
        <f>_xlfn.IFNA(VLOOKUP(Table5[[#This Row],[Section]],SubSill_Tier,2,FALSE),0)</f>
        <v>0</v>
      </c>
      <c r="L12456" s="9" t="str">
        <f t="shared" si="203"/>
        <v/>
      </c>
      <c r="M12456" s="205" t="str" cm="1">
        <f t="array" ref="M12456">_xlfn.IFS(NOT(ISERROR(VLOOKUP(Table5[[#This Row],[Section]],TB_notTB,1,FALSE))),"No",LEFT(Table5[[#This Row],[Section]],3)="ETB","PLS",LEFT(Table5[[#This Row],[Section]],1)="7","PDB",NOT(ISBLANK(Table5[[#This Row],[Section]])),"No")</f>
        <v>No</v>
      </c>
    </row>
    <row r="12457" spans="1:13" x14ac:dyDescent="0.25">
      <c r="A12457" s="130" t="s">
        <v>16994</v>
      </c>
      <c r="B12457" s="130" t="s">
        <v>16995</v>
      </c>
      <c r="C12457" s="130" t="s">
        <v>75</v>
      </c>
      <c r="D12457" s="131">
        <v>0.499</v>
      </c>
      <c r="E12457" s="132">
        <v>316</v>
      </c>
      <c r="F12457" s="132">
        <v>245</v>
      </c>
      <c r="G12457" s="126" t="s">
        <v>14831</v>
      </c>
      <c r="H12457" s="126" t="s">
        <v>20220</v>
      </c>
      <c r="I12457" s="126" t="s">
        <v>21133</v>
      </c>
      <c r="J12457" s="126" t="s">
        <v>26271</v>
      </c>
      <c r="K12457" s="9">
        <f>_xlfn.IFNA(VLOOKUP(Table5[[#This Row],[Section]],SubSill_Tier,2,FALSE),0)</f>
        <v>0</v>
      </c>
      <c r="L12457" s="9" t="str">
        <f t="shared" si="203"/>
        <v/>
      </c>
      <c r="M12457" s="205" t="str" cm="1">
        <f t="array" ref="M12457">_xlfn.IFS(NOT(ISERROR(VLOOKUP(Table5[[#This Row],[Section]],TB_notTB,1,FALSE))),"No",LEFT(Table5[[#This Row],[Section]],3)="ETB","PLS",LEFT(Table5[[#This Row],[Section]],1)="7","PDB",NOT(ISBLANK(Table5[[#This Row],[Section]])),"No")</f>
        <v>No</v>
      </c>
    </row>
    <row r="12458" spans="1:13" x14ac:dyDescent="0.25">
      <c r="A12458" s="130" t="s">
        <v>16996</v>
      </c>
      <c r="B12458" s="130" t="s">
        <v>16997</v>
      </c>
      <c r="C12458" s="130" t="s">
        <v>75</v>
      </c>
      <c r="D12458" s="131">
        <v>0.73199999999999998</v>
      </c>
      <c r="E12458" s="132">
        <v>442</v>
      </c>
      <c r="F12458" s="132">
        <v>336</v>
      </c>
      <c r="G12458" s="126" t="s">
        <v>14831</v>
      </c>
      <c r="H12458" s="126" t="s">
        <v>20220</v>
      </c>
      <c r="I12458" s="126" t="s">
        <v>21133</v>
      </c>
      <c r="J12458" s="126" t="s">
        <v>26271</v>
      </c>
      <c r="K12458" s="9">
        <f>_xlfn.IFNA(VLOOKUP(Table5[[#This Row],[Section]],SubSill_Tier,2,FALSE),0)</f>
        <v>0</v>
      </c>
      <c r="L12458" s="9" t="str">
        <f t="shared" si="203"/>
        <v/>
      </c>
      <c r="M12458" s="205" t="str" cm="1">
        <f t="array" ref="M12458">_xlfn.IFS(NOT(ISERROR(VLOOKUP(Table5[[#This Row],[Section]],TB_notTB,1,FALSE))),"No",LEFT(Table5[[#This Row],[Section]],3)="ETB","PLS",LEFT(Table5[[#This Row],[Section]],1)="7","PDB",NOT(ISBLANK(Table5[[#This Row],[Section]])),"No")</f>
        <v>No</v>
      </c>
    </row>
    <row r="12459" spans="1:13" x14ac:dyDescent="0.25">
      <c r="A12459" s="130" t="s">
        <v>16998</v>
      </c>
      <c r="B12459" s="130" t="s">
        <v>14364</v>
      </c>
      <c r="C12459" s="130" t="s">
        <v>75</v>
      </c>
      <c r="D12459" s="131">
        <v>0.28000000000000003</v>
      </c>
      <c r="E12459" s="132">
        <v>158</v>
      </c>
      <c r="F12459" s="132">
        <v>100</v>
      </c>
      <c r="G12459" s="126" t="s">
        <v>14831</v>
      </c>
      <c r="H12459" s="126" t="s">
        <v>20220</v>
      </c>
      <c r="I12459" s="126" t="s">
        <v>21133</v>
      </c>
      <c r="J12459" s="126" t="s">
        <v>26271</v>
      </c>
      <c r="K12459" s="9">
        <f>_xlfn.IFNA(VLOOKUP(Table5[[#This Row],[Section]],SubSill_Tier,2,FALSE),0)</f>
        <v>0</v>
      </c>
      <c r="L12459" s="9" t="str">
        <f t="shared" si="203"/>
        <v/>
      </c>
      <c r="M12459" s="205" t="str" cm="1">
        <f t="array" ref="M12459">_xlfn.IFS(NOT(ISERROR(VLOOKUP(Table5[[#This Row],[Section]],TB_notTB,1,FALSE))),"No",LEFT(Table5[[#This Row],[Section]],3)="ETB","PLS",LEFT(Table5[[#This Row],[Section]],1)="7","PDB",NOT(ISBLANK(Table5[[#This Row],[Section]])),"No")</f>
        <v>No</v>
      </c>
    </row>
    <row r="12460" spans="1:13" x14ac:dyDescent="0.25">
      <c r="A12460" s="130" t="s">
        <v>16999</v>
      </c>
      <c r="B12460" s="130" t="s">
        <v>17000</v>
      </c>
      <c r="C12460" s="130" t="s">
        <v>75</v>
      </c>
      <c r="D12460" s="131">
        <v>0.41</v>
      </c>
      <c r="E12460" s="132">
        <v>238</v>
      </c>
      <c r="F12460" s="132">
        <v>100</v>
      </c>
      <c r="G12460" s="126" t="s">
        <v>14831</v>
      </c>
      <c r="H12460" s="126" t="s">
        <v>20220</v>
      </c>
      <c r="I12460" s="126" t="s">
        <v>21133</v>
      </c>
      <c r="J12460" s="126" t="s">
        <v>26271</v>
      </c>
      <c r="K12460" s="9">
        <f>_xlfn.IFNA(VLOOKUP(Table5[[#This Row],[Section]],SubSill_Tier,2,FALSE),0)</f>
        <v>0</v>
      </c>
      <c r="L12460" s="9" t="str">
        <f t="shared" si="203"/>
        <v/>
      </c>
      <c r="M12460" s="205" t="str" cm="1">
        <f t="array" ref="M12460">_xlfn.IFS(NOT(ISERROR(VLOOKUP(Table5[[#This Row],[Section]],TB_notTB,1,FALSE))),"No",LEFT(Table5[[#This Row],[Section]],3)="ETB","PLS",LEFT(Table5[[#This Row],[Section]],1)="7","PDB",NOT(ISBLANK(Table5[[#This Row],[Section]])),"No")</f>
        <v>No</v>
      </c>
    </row>
    <row r="12461" spans="1:13" x14ac:dyDescent="0.25">
      <c r="A12461" s="130" t="s">
        <v>17001</v>
      </c>
      <c r="B12461" s="130" t="s">
        <v>17002</v>
      </c>
      <c r="C12461" s="130" t="s">
        <v>75</v>
      </c>
      <c r="D12461" s="131">
        <v>0.3</v>
      </c>
      <c r="E12461" s="132">
        <v>146</v>
      </c>
      <c r="F12461" s="132">
        <v>100</v>
      </c>
      <c r="G12461" s="126" t="s">
        <v>14831</v>
      </c>
      <c r="H12461" s="126" t="s">
        <v>20220</v>
      </c>
      <c r="I12461" s="126" t="s">
        <v>21133</v>
      </c>
      <c r="J12461" s="126" t="s">
        <v>26271</v>
      </c>
      <c r="K12461" s="9">
        <f>_xlfn.IFNA(VLOOKUP(Table5[[#This Row],[Section]],SubSill_Tier,2,FALSE),0)</f>
        <v>0</v>
      </c>
      <c r="L12461" s="9" t="str">
        <f t="shared" si="203"/>
        <v/>
      </c>
      <c r="M12461" s="205" t="str" cm="1">
        <f t="array" ref="M12461">_xlfn.IFS(NOT(ISERROR(VLOOKUP(Table5[[#This Row],[Section]],TB_notTB,1,FALSE))),"No",LEFT(Table5[[#This Row],[Section]],3)="ETB","PLS",LEFT(Table5[[#This Row],[Section]],1)="7","PDB",NOT(ISBLANK(Table5[[#This Row],[Section]])),"No")</f>
        <v>No</v>
      </c>
    </row>
    <row r="12462" spans="1:13" x14ac:dyDescent="0.25">
      <c r="A12462" s="130" t="s">
        <v>17003</v>
      </c>
      <c r="B12462" s="130" t="s">
        <v>17004</v>
      </c>
      <c r="C12462" s="130" t="s">
        <v>75</v>
      </c>
      <c r="D12462" s="131">
        <v>0.38300000000000001</v>
      </c>
      <c r="E12462" s="132">
        <v>241</v>
      </c>
      <c r="F12462" s="132">
        <v>136</v>
      </c>
      <c r="G12462" s="126" t="s">
        <v>14831</v>
      </c>
      <c r="H12462" s="126" t="s">
        <v>20220</v>
      </c>
      <c r="I12462" s="126" t="s">
        <v>21133</v>
      </c>
      <c r="J12462" s="126" t="s">
        <v>26271</v>
      </c>
      <c r="K12462" s="9">
        <f>_xlfn.IFNA(VLOOKUP(Table5[[#This Row],[Section]],SubSill_Tier,2,FALSE),0)</f>
        <v>0</v>
      </c>
      <c r="L12462" s="9" t="str">
        <f t="shared" si="203"/>
        <v/>
      </c>
      <c r="M12462" s="205" t="str" cm="1">
        <f t="array" ref="M12462">_xlfn.IFS(NOT(ISERROR(VLOOKUP(Table5[[#This Row],[Section]],TB_notTB,1,FALSE))),"No",LEFT(Table5[[#This Row],[Section]],3)="ETB","PLS",LEFT(Table5[[#This Row],[Section]],1)="7","PDB",NOT(ISBLANK(Table5[[#This Row],[Section]])),"No")</f>
        <v>No</v>
      </c>
    </row>
    <row r="12463" spans="1:13" x14ac:dyDescent="0.25">
      <c r="A12463" s="130" t="s">
        <v>4963</v>
      </c>
      <c r="B12463" s="130" t="s">
        <v>17222</v>
      </c>
      <c r="C12463" s="130" t="s">
        <v>75</v>
      </c>
      <c r="D12463" s="131">
        <v>1.6859999999999999</v>
      </c>
      <c r="E12463" s="132">
        <v>584</v>
      </c>
      <c r="F12463" s="132">
        <v>186</v>
      </c>
      <c r="G12463" s="126" t="s">
        <v>13751</v>
      </c>
      <c r="H12463" s="126" t="s">
        <v>20169</v>
      </c>
      <c r="I12463" s="126" t="s">
        <v>20170</v>
      </c>
      <c r="J12463" s="126" t="s">
        <v>26232</v>
      </c>
      <c r="K12463" s="9">
        <f>_xlfn.IFNA(VLOOKUP(Table5[[#This Row],[Section]],SubSill_Tier,2,FALSE),0)</f>
        <v>0</v>
      </c>
      <c r="L12463" s="9" t="str">
        <f t="shared" si="203"/>
        <v/>
      </c>
      <c r="M12463" s="205" t="str" cm="1">
        <f t="array" ref="M12463">_xlfn.IFS(NOT(ISERROR(VLOOKUP(Table5[[#This Row],[Section]],TB_notTB,1,FALSE))),"No",LEFT(Table5[[#This Row],[Section]],3)="ETB","PLS",LEFT(Table5[[#This Row],[Section]],1)="7","PDB",NOT(ISBLANK(Table5[[#This Row],[Section]])),"No")</f>
        <v>No</v>
      </c>
    </row>
    <row r="12464" spans="1:13" x14ac:dyDescent="0.25">
      <c r="A12464" s="130" t="s">
        <v>4964</v>
      </c>
      <c r="B12464" s="130" t="s">
        <v>17222</v>
      </c>
      <c r="C12464" s="130" t="s">
        <v>75</v>
      </c>
      <c r="D12464" s="131">
        <v>1.2330000000000001</v>
      </c>
      <c r="E12464" s="132">
        <v>403</v>
      </c>
      <c r="F12464" s="132">
        <v>207</v>
      </c>
      <c r="G12464" s="126" t="s">
        <v>13751</v>
      </c>
      <c r="H12464" s="126" t="s">
        <v>20169</v>
      </c>
      <c r="I12464" s="126" t="s">
        <v>20170</v>
      </c>
      <c r="J12464" s="126" t="s">
        <v>26232</v>
      </c>
      <c r="K12464" s="9">
        <f>_xlfn.IFNA(VLOOKUP(Table5[[#This Row],[Section]],SubSill_Tier,2,FALSE),0)</f>
        <v>0</v>
      </c>
      <c r="L12464" s="9" t="str">
        <f t="shared" si="203"/>
        <v/>
      </c>
      <c r="M12464" s="205" t="str" cm="1">
        <f t="array" ref="M12464">_xlfn.IFS(NOT(ISERROR(VLOOKUP(Table5[[#This Row],[Section]],TB_notTB,1,FALSE))),"No",LEFT(Table5[[#This Row],[Section]],3)="ETB","PLS",LEFT(Table5[[#This Row],[Section]],1)="7","PDB",NOT(ISBLANK(Table5[[#This Row],[Section]])),"No")</f>
        <v>No</v>
      </c>
    </row>
    <row r="12465" spans="1:13" x14ac:dyDescent="0.25">
      <c r="A12465" s="130" t="s">
        <v>4965</v>
      </c>
      <c r="B12465" s="130" t="s">
        <v>17222</v>
      </c>
      <c r="C12465" s="130" t="s">
        <v>75</v>
      </c>
      <c r="D12465" s="131">
        <v>3.1459999999999999</v>
      </c>
      <c r="E12465" s="132">
        <v>643</v>
      </c>
      <c r="F12465" s="132">
        <v>513</v>
      </c>
      <c r="G12465" s="126" t="s">
        <v>13751</v>
      </c>
      <c r="H12465" s="126" t="s">
        <v>20169</v>
      </c>
      <c r="I12465" s="126" t="s">
        <v>20170</v>
      </c>
      <c r="J12465" s="126" t="s">
        <v>26300</v>
      </c>
      <c r="K12465" s="9">
        <f>_xlfn.IFNA(VLOOKUP(Table5[[#This Row],[Section]],SubSill_Tier,2,FALSE),0)</f>
        <v>0</v>
      </c>
      <c r="L12465" s="9" t="str">
        <f t="shared" si="203"/>
        <v/>
      </c>
      <c r="M12465" s="205" t="str" cm="1">
        <f t="array" ref="M12465">_xlfn.IFS(NOT(ISERROR(VLOOKUP(Table5[[#This Row],[Section]],TB_notTB,1,FALSE))),"No",LEFT(Table5[[#This Row],[Section]],3)="ETB","PLS",LEFT(Table5[[#This Row],[Section]],1)="7","PDB",NOT(ISBLANK(Table5[[#This Row],[Section]])),"No")</f>
        <v>No</v>
      </c>
    </row>
    <row r="12466" spans="1:13" x14ac:dyDescent="0.25">
      <c r="A12466" s="130" t="s">
        <v>4966</v>
      </c>
      <c r="B12466" s="130" t="s">
        <v>17222</v>
      </c>
      <c r="C12466" s="130" t="s">
        <v>75</v>
      </c>
      <c r="D12466" s="131">
        <v>1.4239999999999999</v>
      </c>
      <c r="E12466" s="132">
        <v>487</v>
      </c>
      <c r="F12466" s="132">
        <v>128</v>
      </c>
      <c r="G12466" s="126" t="s">
        <v>13751</v>
      </c>
      <c r="H12466" s="126" t="s">
        <v>20169</v>
      </c>
      <c r="I12466" s="126" t="s">
        <v>20170</v>
      </c>
      <c r="J12466" s="126" t="s">
        <v>26232</v>
      </c>
      <c r="K12466" s="9">
        <f>_xlfn.IFNA(VLOOKUP(Table5[[#This Row],[Section]],SubSill_Tier,2,FALSE),0)</f>
        <v>0</v>
      </c>
      <c r="L12466" s="9" t="str">
        <f t="shared" si="203"/>
        <v/>
      </c>
      <c r="M12466" s="205" t="str" cm="1">
        <f t="array" ref="M12466">_xlfn.IFS(NOT(ISERROR(VLOOKUP(Table5[[#This Row],[Section]],TB_notTB,1,FALSE))),"No",LEFT(Table5[[#This Row],[Section]],3)="ETB","PLS",LEFT(Table5[[#This Row],[Section]],1)="7","PDB",NOT(ISBLANK(Table5[[#This Row],[Section]])),"No")</f>
        <v>No</v>
      </c>
    </row>
    <row r="12467" spans="1:13" x14ac:dyDescent="0.25">
      <c r="A12467" s="130" t="s">
        <v>4967</v>
      </c>
      <c r="B12467" s="130" t="s">
        <v>17222</v>
      </c>
      <c r="C12467" s="130" t="s">
        <v>75</v>
      </c>
      <c r="D12467" s="131">
        <v>0.32800000000000001</v>
      </c>
      <c r="E12467" s="132">
        <v>214</v>
      </c>
      <c r="F12467" s="132">
        <v>100</v>
      </c>
      <c r="G12467" s="126" t="s">
        <v>13751</v>
      </c>
      <c r="H12467" s="126" t="s">
        <v>20169</v>
      </c>
      <c r="I12467" s="126" t="s">
        <v>20170</v>
      </c>
      <c r="J12467" s="126" t="s">
        <v>26232</v>
      </c>
      <c r="K12467" s="9">
        <f>_xlfn.IFNA(VLOOKUP(Table5[[#This Row],[Section]],SubSill_Tier,2,FALSE),0)</f>
        <v>0</v>
      </c>
      <c r="L12467" s="9" t="str">
        <f t="shared" si="203"/>
        <v/>
      </c>
      <c r="M12467" s="205" t="str" cm="1">
        <f t="array" ref="M12467">_xlfn.IFS(NOT(ISERROR(VLOOKUP(Table5[[#This Row],[Section]],TB_notTB,1,FALSE))),"No",LEFT(Table5[[#This Row],[Section]],3)="ETB","PLS",LEFT(Table5[[#This Row],[Section]],1)="7","PDB",NOT(ISBLANK(Table5[[#This Row],[Section]])),"No")</f>
        <v>No</v>
      </c>
    </row>
    <row r="12468" spans="1:13" x14ac:dyDescent="0.25">
      <c r="A12468" s="130" t="s">
        <v>4968</v>
      </c>
      <c r="B12468" s="130" t="s">
        <v>17222</v>
      </c>
      <c r="C12468" s="130" t="s">
        <v>75</v>
      </c>
      <c r="D12468" s="131">
        <v>1.238</v>
      </c>
      <c r="E12468" s="132">
        <v>385</v>
      </c>
      <c r="F12468" s="132">
        <v>100</v>
      </c>
      <c r="G12468" s="126" t="s">
        <v>13751</v>
      </c>
      <c r="H12468" s="126" t="s">
        <v>20169</v>
      </c>
      <c r="I12468" s="126" t="s">
        <v>20170</v>
      </c>
      <c r="J12468" s="126" t="s">
        <v>26232</v>
      </c>
      <c r="K12468" s="9">
        <f>_xlfn.IFNA(VLOOKUP(Table5[[#This Row],[Section]],SubSill_Tier,2,FALSE),0)</f>
        <v>0</v>
      </c>
      <c r="L12468" s="9" t="str">
        <f t="shared" si="203"/>
        <v/>
      </c>
      <c r="M12468" s="205" t="str" cm="1">
        <f t="array" ref="M12468">_xlfn.IFS(NOT(ISERROR(VLOOKUP(Table5[[#This Row],[Section]],TB_notTB,1,FALSE))),"No",LEFT(Table5[[#This Row],[Section]],3)="ETB","PLS",LEFT(Table5[[#This Row],[Section]],1)="7","PDB",NOT(ISBLANK(Table5[[#This Row],[Section]])),"No")</f>
        <v>No</v>
      </c>
    </row>
    <row r="12469" spans="1:13" x14ac:dyDescent="0.25">
      <c r="A12469" s="130" t="s">
        <v>4969</v>
      </c>
      <c r="B12469" s="130" t="s">
        <v>17222</v>
      </c>
      <c r="C12469" s="130" t="s">
        <v>75</v>
      </c>
      <c r="D12469" s="131">
        <v>1.226</v>
      </c>
      <c r="E12469" s="132">
        <v>312</v>
      </c>
      <c r="F12469" s="132">
        <v>148</v>
      </c>
      <c r="G12469" s="126" t="s">
        <v>13751</v>
      </c>
      <c r="H12469" s="126" t="s">
        <v>20169</v>
      </c>
      <c r="I12469" s="126" t="s">
        <v>20170</v>
      </c>
      <c r="J12469" s="126" t="s">
        <v>26232</v>
      </c>
      <c r="K12469" s="9">
        <f>_xlfn.IFNA(VLOOKUP(Table5[[#This Row],[Section]],SubSill_Tier,2,FALSE),0)</f>
        <v>0</v>
      </c>
      <c r="L12469" s="9" t="str">
        <f t="shared" si="203"/>
        <v/>
      </c>
      <c r="M12469" s="205" t="str" cm="1">
        <f t="array" ref="M12469">_xlfn.IFS(NOT(ISERROR(VLOOKUP(Table5[[#This Row],[Section]],TB_notTB,1,FALSE))),"No",LEFT(Table5[[#This Row],[Section]],3)="ETB","PLS",LEFT(Table5[[#This Row],[Section]],1)="7","PDB",NOT(ISBLANK(Table5[[#This Row],[Section]])),"No")</f>
        <v>No</v>
      </c>
    </row>
    <row r="12470" spans="1:13" x14ac:dyDescent="0.25">
      <c r="A12470" s="130" t="s">
        <v>4970</v>
      </c>
      <c r="B12470" s="130" t="s">
        <v>17222</v>
      </c>
      <c r="C12470" s="130" t="s">
        <v>75</v>
      </c>
      <c r="D12470" s="131">
        <v>1.4359999999999999</v>
      </c>
      <c r="E12470" s="132">
        <v>500</v>
      </c>
      <c r="F12470" s="132">
        <v>154</v>
      </c>
      <c r="G12470" s="126" t="s">
        <v>13751</v>
      </c>
      <c r="H12470" s="126" t="s">
        <v>20169</v>
      </c>
      <c r="I12470" s="126" t="s">
        <v>20170</v>
      </c>
      <c r="J12470" s="126" t="s">
        <v>26232</v>
      </c>
      <c r="K12470" s="9">
        <f>_xlfn.IFNA(VLOOKUP(Table5[[#This Row],[Section]],SubSill_Tier,2,FALSE),0)</f>
        <v>0</v>
      </c>
      <c r="L12470" s="9" t="str">
        <f t="shared" si="203"/>
        <v/>
      </c>
      <c r="M12470" s="205" t="str" cm="1">
        <f t="array" ref="M12470">_xlfn.IFS(NOT(ISERROR(VLOOKUP(Table5[[#This Row],[Section]],TB_notTB,1,FALSE))),"No",LEFT(Table5[[#This Row],[Section]],3)="ETB","PLS",LEFT(Table5[[#This Row],[Section]],1)="7","PDB",NOT(ISBLANK(Table5[[#This Row],[Section]])),"No")</f>
        <v>No</v>
      </c>
    </row>
    <row r="12471" spans="1:13" x14ac:dyDescent="0.25">
      <c r="A12471" s="130" t="s">
        <v>4971</v>
      </c>
      <c r="B12471" s="130" t="s">
        <v>17222</v>
      </c>
      <c r="C12471" s="130" t="s">
        <v>75</v>
      </c>
      <c r="D12471" s="131">
        <v>2.2930000000000001</v>
      </c>
      <c r="E12471" s="132">
        <v>781</v>
      </c>
      <c r="F12471" s="132">
        <v>228</v>
      </c>
      <c r="G12471" s="126" t="s">
        <v>13751</v>
      </c>
      <c r="H12471" s="126" t="s">
        <v>20169</v>
      </c>
      <c r="I12471" s="126" t="s">
        <v>20170</v>
      </c>
      <c r="J12471" s="126" t="s">
        <v>26232</v>
      </c>
      <c r="K12471" s="9">
        <f>_xlfn.IFNA(VLOOKUP(Table5[[#This Row],[Section]],SubSill_Tier,2,FALSE),0)</f>
        <v>0</v>
      </c>
      <c r="L12471" s="9" t="str">
        <f t="shared" si="203"/>
        <v/>
      </c>
      <c r="M12471" s="205" t="str" cm="1">
        <f t="array" ref="M12471">_xlfn.IFS(NOT(ISERROR(VLOOKUP(Table5[[#This Row],[Section]],TB_notTB,1,FALSE))),"No",LEFT(Table5[[#This Row],[Section]],3)="ETB","PLS",LEFT(Table5[[#This Row],[Section]],1)="7","PDB",NOT(ISBLANK(Table5[[#This Row],[Section]])),"No")</f>
        <v>No</v>
      </c>
    </row>
    <row r="12472" spans="1:13" x14ac:dyDescent="0.25">
      <c r="A12472" s="130" t="s">
        <v>4972</v>
      </c>
      <c r="B12472" s="130" t="s">
        <v>17222</v>
      </c>
      <c r="C12472" s="130" t="s">
        <v>75</v>
      </c>
      <c r="D12472" s="131">
        <v>1.3120000000000001</v>
      </c>
      <c r="E12472" s="132">
        <v>466</v>
      </c>
      <c r="F12472" s="132">
        <v>125</v>
      </c>
      <c r="G12472" s="126" t="s">
        <v>13751</v>
      </c>
      <c r="H12472" s="126" t="s">
        <v>20169</v>
      </c>
      <c r="I12472" s="126" t="s">
        <v>20170</v>
      </c>
      <c r="J12472" s="126" t="s">
        <v>26232</v>
      </c>
      <c r="K12472" s="9">
        <f>_xlfn.IFNA(VLOOKUP(Table5[[#This Row],[Section]],SubSill_Tier,2,FALSE),0)</f>
        <v>0</v>
      </c>
      <c r="L12472" s="9" t="str">
        <f t="shared" si="203"/>
        <v/>
      </c>
      <c r="M12472" s="205" t="str" cm="1">
        <f t="array" ref="M12472">_xlfn.IFS(NOT(ISERROR(VLOOKUP(Table5[[#This Row],[Section]],TB_notTB,1,FALSE))),"No",LEFT(Table5[[#This Row],[Section]],3)="ETB","PLS",LEFT(Table5[[#This Row],[Section]],1)="7","PDB",NOT(ISBLANK(Table5[[#This Row],[Section]])),"No")</f>
        <v>No</v>
      </c>
    </row>
    <row r="12473" spans="1:13" x14ac:dyDescent="0.25">
      <c r="A12473" s="130" t="s">
        <v>4973</v>
      </c>
      <c r="B12473" s="130" t="s">
        <v>17222</v>
      </c>
      <c r="C12473" s="130" t="s">
        <v>75</v>
      </c>
      <c r="D12473" s="131">
        <v>2.1459999999999999</v>
      </c>
      <c r="E12473" s="132">
        <v>510</v>
      </c>
      <c r="F12473" s="132">
        <v>125</v>
      </c>
      <c r="G12473" s="126" t="s">
        <v>13751</v>
      </c>
      <c r="H12473" s="126" t="s">
        <v>20169</v>
      </c>
      <c r="I12473" s="126" t="s">
        <v>20170</v>
      </c>
      <c r="J12473" s="126" t="s">
        <v>26232</v>
      </c>
      <c r="K12473" s="9">
        <f>_xlfn.IFNA(VLOOKUP(Table5[[#This Row],[Section]],SubSill_Tier,2,FALSE),0)</f>
        <v>0</v>
      </c>
      <c r="L12473" s="9" t="str">
        <f t="shared" si="203"/>
        <v/>
      </c>
      <c r="M12473" s="205" t="str" cm="1">
        <f t="array" ref="M12473">_xlfn.IFS(NOT(ISERROR(VLOOKUP(Table5[[#This Row],[Section]],TB_notTB,1,FALSE))),"No",LEFT(Table5[[#This Row],[Section]],3)="ETB","PLS",LEFT(Table5[[#This Row],[Section]],1)="7","PDB",NOT(ISBLANK(Table5[[#This Row],[Section]])),"No")</f>
        <v>No</v>
      </c>
    </row>
    <row r="12474" spans="1:13" x14ac:dyDescent="0.25">
      <c r="A12474" s="130" t="s">
        <v>4974</v>
      </c>
      <c r="B12474" s="130" t="s">
        <v>17222</v>
      </c>
      <c r="C12474" s="130" t="s">
        <v>75</v>
      </c>
      <c r="D12474" s="131">
        <v>0.89700000000000002</v>
      </c>
      <c r="E12474" s="132">
        <v>324</v>
      </c>
      <c r="F12474" s="132">
        <v>100</v>
      </c>
      <c r="G12474" s="126" t="s">
        <v>13751</v>
      </c>
      <c r="H12474" s="126" t="s">
        <v>20169</v>
      </c>
      <c r="I12474" s="126" t="s">
        <v>20170</v>
      </c>
      <c r="J12474" s="126" t="s">
        <v>26232</v>
      </c>
      <c r="K12474" s="9">
        <f>_xlfn.IFNA(VLOOKUP(Table5[[#This Row],[Section]],SubSill_Tier,2,FALSE),0)</f>
        <v>0</v>
      </c>
      <c r="L12474" s="9" t="str">
        <f t="shared" si="203"/>
        <v/>
      </c>
      <c r="M12474" s="205" t="str" cm="1">
        <f t="array" ref="M12474">_xlfn.IFS(NOT(ISERROR(VLOOKUP(Table5[[#This Row],[Section]],TB_notTB,1,FALSE))),"No",LEFT(Table5[[#This Row],[Section]],3)="ETB","PLS",LEFT(Table5[[#This Row],[Section]],1)="7","PDB",NOT(ISBLANK(Table5[[#This Row],[Section]])),"No")</f>
        <v>No</v>
      </c>
    </row>
    <row r="12475" spans="1:13" x14ac:dyDescent="0.25">
      <c r="A12475" s="130" t="s">
        <v>4975</v>
      </c>
      <c r="B12475" s="130" t="s">
        <v>17222</v>
      </c>
      <c r="C12475" s="130" t="s">
        <v>75</v>
      </c>
      <c r="D12475" s="131">
        <v>0.30199999999999999</v>
      </c>
      <c r="E12475" s="132">
        <v>137</v>
      </c>
      <c r="F12475" s="132">
        <v>100</v>
      </c>
      <c r="G12475" s="126" t="s">
        <v>13751</v>
      </c>
      <c r="H12475" s="126" t="s">
        <v>20169</v>
      </c>
      <c r="I12475" s="126" t="s">
        <v>20170</v>
      </c>
      <c r="J12475" s="126" t="s">
        <v>26232</v>
      </c>
      <c r="K12475" s="9">
        <f>_xlfn.IFNA(VLOOKUP(Table5[[#This Row],[Section]],SubSill_Tier,2,FALSE),0)</f>
        <v>0</v>
      </c>
      <c r="L12475" s="9" t="str">
        <f t="shared" si="203"/>
        <v/>
      </c>
      <c r="M12475" s="205" t="str" cm="1">
        <f t="array" ref="M12475">_xlfn.IFS(NOT(ISERROR(VLOOKUP(Table5[[#This Row],[Section]],TB_notTB,1,FALSE))),"No",LEFT(Table5[[#This Row],[Section]],3)="ETB","PLS",LEFT(Table5[[#This Row],[Section]],1)="7","PDB",NOT(ISBLANK(Table5[[#This Row],[Section]])),"No")</f>
        <v>No</v>
      </c>
    </row>
    <row r="12476" spans="1:13" x14ac:dyDescent="0.25">
      <c r="A12476" s="130" t="s">
        <v>4976</v>
      </c>
      <c r="B12476" s="130" t="s">
        <v>17222</v>
      </c>
      <c r="C12476" s="130" t="s">
        <v>75</v>
      </c>
      <c r="D12476" s="131">
        <v>0.17299999999999999</v>
      </c>
      <c r="E12476" s="132">
        <v>122</v>
      </c>
      <c r="F12476" s="132">
        <v>100</v>
      </c>
      <c r="G12476" s="126" t="s">
        <v>13751</v>
      </c>
      <c r="H12476" s="126" t="s">
        <v>20169</v>
      </c>
      <c r="I12476" s="126" t="s">
        <v>20170</v>
      </c>
      <c r="J12476" s="126" t="s">
        <v>26232</v>
      </c>
      <c r="K12476" s="9">
        <f>_xlfn.IFNA(VLOOKUP(Table5[[#This Row],[Section]],SubSill_Tier,2,FALSE),0)</f>
        <v>0</v>
      </c>
      <c r="L12476" s="9" t="str">
        <f t="shared" si="203"/>
        <v/>
      </c>
      <c r="M12476" s="205" t="str" cm="1">
        <f t="array" ref="M12476">_xlfn.IFS(NOT(ISERROR(VLOOKUP(Table5[[#This Row],[Section]],TB_notTB,1,FALSE))),"No",LEFT(Table5[[#This Row],[Section]],3)="ETB","PLS",LEFT(Table5[[#This Row],[Section]],1)="7","PDB",NOT(ISBLANK(Table5[[#This Row],[Section]])),"No")</f>
        <v>No</v>
      </c>
    </row>
    <row r="12477" spans="1:13" x14ac:dyDescent="0.25">
      <c r="A12477" s="130" t="s">
        <v>4977</v>
      </c>
      <c r="B12477" s="130" t="s">
        <v>17222</v>
      </c>
      <c r="C12477" s="130" t="s">
        <v>75</v>
      </c>
      <c r="D12477" s="131">
        <v>0.505</v>
      </c>
      <c r="E12477" s="132">
        <v>237</v>
      </c>
      <c r="F12477" s="132">
        <v>113</v>
      </c>
      <c r="G12477" s="126" t="s">
        <v>13751</v>
      </c>
      <c r="H12477" s="126" t="s">
        <v>20169</v>
      </c>
      <c r="I12477" s="126" t="s">
        <v>20170</v>
      </c>
      <c r="J12477" s="126" t="s">
        <v>26232</v>
      </c>
      <c r="K12477" s="9">
        <f>_xlfn.IFNA(VLOOKUP(Table5[[#This Row],[Section]],SubSill_Tier,2,FALSE),0)</f>
        <v>0</v>
      </c>
      <c r="L12477" s="9" t="str">
        <f t="shared" si="203"/>
        <v/>
      </c>
      <c r="M12477" s="205" t="str" cm="1">
        <f t="array" ref="M12477">_xlfn.IFS(NOT(ISERROR(VLOOKUP(Table5[[#This Row],[Section]],TB_notTB,1,FALSE))),"No",LEFT(Table5[[#This Row],[Section]],3)="ETB","PLS",LEFT(Table5[[#This Row],[Section]],1)="7","PDB",NOT(ISBLANK(Table5[[#This Row],[Section]])),"No")</f>
        <v>No</v>
      </c>
    </row>
    <row r="12478" spans="1:13" x14ac:dyDescent="0.25">
      <c r="A12478" s="130" t="s">
        <v>4978</v>
      </c>
      <c r="B12478" s="130" t="s">
        <v>17222</v>
      </c>
      <c r="C12478" s="130" t="s">
        <v>75</v>
      </c>
      <c r="D12478" s="131">
        <v>0.16700000000000001</v>
      </c>
      <c r="E12478" s="132">
        <v>100</v>
      </c>
      <c r="F12478" s="132">
        <v>100</v>
      </c>
      <c r="G12478" s="126" t="s">
        <v>13751</v>
      </c>
      <c r="H12478" s="126" t="s">
        <v>20169</v>
      </c>
      <c r="I12478" s="126" t="s">
        <v>20170</v>
      </c>
      <c r="J12478" s="126" t="s">
        <v>26232</v>
      </c>
      <c r="K12478" s="9">
        <f>_xlfn.IFNA(VLOOKUP(Table5[[#This Row],[Section]],SubSill_Tier,2,FALSE),0)</f>
        <v>0</v>
      </c>
      <c r="L12478" s="9" t="str">
        <f t="shared" si="203"/>
        <v/>
      </c>
      <c r="M12478" s="205" t="str" cm="1">
        <f t="array" ref="M12478">_xlfn.IFS(NOT(ISERROR(VLOOKUP(Table5[[#This Row],[Section]],TB_notTB,1,FALSE))),"No",LEFT(Table5[[#This Row],[Section]],3)="ETB","PLS",LEFT(Table5[[#This Row],[Section]],1)="7","PDB",NOT(ISBLANK(Table5[[#This Row],[Section]])),"No")</f>
        <v>No</v>
      </c>
    </row>
    <row r="12479" spans="1:13" x14ac:dyDescent="0.25">
      <c r="A12479" s="130" t="s">
        <v>4979</v>
      </c>
      <c r="B12479" s="130" t="s">
        <v>17222</v>
      </c>
      <c r="C12479" s="130" t="s">
        <v>75</v>
      </c>
      <c r="D12479" s="131">
        <v>0.53800000000000003</v>
      </c>
      <c r="E12479" s="132">
        <v>202</v>
      </c>
      <c r="F12479" s="132">
        <v>100</v>
      </c>
      <c r="G12479" s="126" t="s">
        <v>13751</v>
      </c>
      <c r="H12479" s="126" t="s">
        <v>20169</v>
      </c>
      <c r="I12479" s="126" t="s">
        <v>20170</v>
      </c>
      <c r="J12479" s="126" t="s">
        <v>26232</v>
      </c>
      <c r="K12479" s="9">
        <f>_xlfn.IFNA(VLOOKUP(Table5[[#This Row],[Section]],SubSill_Tier,2,FALSE),0)</f>
        <v>0</v>
      </c>
      <c r="L12479" s="9" t="str">
        <f t="shared" si="203"/>
        <v/>
      </c>
      <c r="M12479" s="205" t="str" cm="1">
        <f t="array" ref="M12479">_xlfn.IFS(NOT(ISERROR(VLOOKUP(Table5[[#This Row],[Section]],TB_notTB,1,FALSE))),"No",LEFT(Table5[[#This Row],[Section]],3)="ETB","PLS",LEFT(Table5[[#This Row],[Section]],1)="7","PDB",NOT(ISBLANK(Table5[[#This Row],[Section]])),"No")</f>
        <v>No</v>
      </c>
    </row>
    <row r="12480" spans="1:13" x14ac:dyDescent="0.25">
      <c r="A12480" s="130" t="s">
        <v>4980</v>
      </c>
      <c r="B12480" s="130" t="s">
        <v>17222</v>
      </c>
      <c r="C12480" s="130" t="s">
        <v>75</v>
      </c>
      <c r="D12480" s="131">
        <v>0.48399999999999999</v>
      </c>
      <c r="E12480" s="132">
        <v>183</v>
      </c>
      <c r="F12480" s="132">
        <v>116</v>
      </c>
      <c r="G12480" s="126" t="s">
        <v>13751</v>
      </c>
      <c r="H12480" s="126" t="s">
        <v>20169</v>
      </c>
      <c r="I12480" s="126" t="s">
        <v>20170</v>
      </c>
      <c r="J12480" s="126" t="s">
        <v>26232</v>
      </c>
      <c r="K12480" s="9">
        <f>_xlfn.IFNA(VLOOKUP(Table5[[#This Row],[Section]],SubSill_Tier,2,FALSE),0)</f>
        <v>0</v>
      </c>
      <c r="L12480" s="9" t="str">
        <f t="shared" si="203"/>
        <v/>
      </c>
      <c r="M12480" s="205" t="str" cm="1">
        <f t="array" ref="M12480">_xlfn.IFS(NOT(ISERROR(VLOOKUP(Table5[[#This Row],[Section]],TB_notTB,1,FALSE))),"No",LEFT(Table5[[#This Row],[Section]],3)="ETB","PLS",LEFT(Table5[[#This Row],[Section]],1)="7","PDB",NOT(ISBLANK(Table5[[#This Row],[Section]])),"No")</f>
        <v>No</v>
      </c>
    </row>
    <row r="12481" spans="1:13" x14ac:dyDescent="0.25">
      <c r="A12481" s="130" t="s">
        <v>4981</v>
      </c>
      <c r="B12481" s="130" t="s">
        <v>17222</v>
      </c>
      <c r="C12481" s="130" t="s">
        <v>75</v>
      </c>
      <c r="D12481" s="131">
        <v>0.55300000000000005</v>
      </c>
      <c r="E12481" s="132">
        <v>245</v>
      </c>
      <c r="F12481" s="132">
        <v>100</v>
      </c>
      <c r="G12481" s="126" t="s">
        <v>13751</v>
      </c>
      <c r="H12481" s="126" t="s">
        <v>20169</v>
      </c>
      <c r="I12481" s="126" t="s">
        <v>20170</v>
      </c>
      <c r="J12481" s="126" t="s">
        <v>26232</v>
      </c>
      <c r="K12481" s="9">
        <f>_xlfn.IFNA(VLOOKUP(Table5[[#This Row],[Section]],SubSill_Tier,2,FALSE),0)</f>
        <v>0</v>
      </c>
      <c r="L12481" s="9" t="str">
        <f t="shared" si="203"/>
        <v/>
      </c>
      <c r="M12481" s="205" t="str" cm="1">
        <f t="array" ref="M12481">_xlfn.IFS(NOT(ISERROR(VLOOKUP(Table5[[#This Row],[Section]],TB_notTB,1,FALSE))),"No",LEFT(Table5[[#This Row],[Section]],3)="ETB","PLS",LEFT(Table5[[#This Row],[Section]],1)="7","PDB",NOT(ISBLANK(Table5[[#This Row],[Section]])),"No")</f>
        <v>No</v>
      </c>
    </row>
    <row r="12482" spans="1:13" x14ac:dyDescent="0.25">
      <c r="A12482" s="130" t="s">
        <v>4982</v>
      </c>
      <c r="B12482" s="130" t="s">
        <v>17222</v>
      </c>
      <c r="C12482" s="130" t="s">
        <v>75</v>
      </c>
      <c r="D12482" s="131">
        <v>0.74299999999999999</v>
      </c>
      <c r="E12482" s="132">
        <v>278</v>
      </c>
      <c r="F12482" s="132">
        <v>140</v>
      </c>
      <c r="G12482" s="126" t="s">
        <v>13751</v>
      </c>
      <c r="H12482" s="126" t="s">
        <v>20169</v>
      </c>
      <c r="I12482" s="126" t="s">
        <v>20170</v>
      </c>
      <c r="J12482" s="126" t="s">
        <v>26232</v>
      </c>
      <c r="K12482" s="9">
        <f>_xlfn.IFNA(VLOOKUP(Table5[[#This Row],[Section]],SubSill_Tier,2,FALSE),0)</f>
        <v>0</v>
      </c>
      <c r="L12482" s="9" t="str">
        <f t="shared" si="203"/>
        <v/>
      </c>
      <c r="M12482" s="205" t="str" cm="1">
        <f t="array" ref="M12482">_xlfn.IFS(NOT(ISERROR(VLOOKUP(Table5[[#This Row],[Section]],TB_notTB,1,FALSE))),"No",LEFT(Table5[[#This Row],[Section]],3)="ETB","PLS",LEFT(Table5[[#This Row],[Section]],1)="7","PDB",NOT(ISBLANK(Table5[[#This Row],[Section]])),"No")</f>
        <v>No</v>
      </c>
    </row>
    <row r="12483" spans="1:13" x14ac:dyDescent="0.25">
      <c r="A12483" s="130" t="s">
        <v>4983</v>
      </c>
      <c r="B12483" s="130" t="s">
        <v>17222</v>
      </c>
      <c r="C12483" s="130" t="s">
        <v>75</v>
      </c>
      <c r="D12483" s="131">
        <v>1.0980000000000001</v>
      </c>
      <c r="E12483" s="132">
        <v>328</v>
      </c>
      <c r="F12483" s="132">
        <v>237</v>
      </c>
      <c r="G12483" s="126" t="s">
        <v>13751</v>
      </c>
      <c r="H12483" s="126" t="s">
        <v>20169</v>
      </c>
      <c r="I12483" s="126" t="s">
        <v>20170</v>
      </c>
      <c r="J12483" s="126" t="s">
        <v>26232</v>
      </c>
      <c r="K12483" s="9">
        <f>_xlfn.IFNA(VLOOKUP(Table5[[#This Row],[Section]],SubSill_Tier,2,FALSE),0)</f>
        <v>0</v>
      </c>
      <c r="L12483" s="9" t="str">
        <f t="shared" si="203"/>
        <v/>
      </c>
      <c r="M12483" s="205" t="str" cm="1">
        <f t="array" ref="M12483">_xlfn.IFS(NOT(ISERROR(VLOOKUP(Table5[[#This Row],[Section]],TB_notTB,1,FALSE))),"No",LEFT(Table5[[#This Row],[Section]],3)="ETB","PLS",LEFT(Table5[[#This Row],[Section]],1)="7","PDB",NOT(ISBLANK(Table5[[#This Row],[Section]])),"No")</f>
        <v>No</v>
      </c>
    </row>
    <row r="12484" spans="1:13" x14ac:dyDescent="0.25">
      <c r="A12484" s="130" t="s">
        <v>4984</v>
      </c>
      <c r="B12484" s="130" t="s">
        <v>17222</v>
      </c>
      <c r="C12484" s="130" t="s">
        <v>75</v>
      </c>
      <c r="D12484" s="131">
        <v>0.52100000000000002</v>
      </c>
      <c r="E12484" s="132">
        <v>196</v>
      </c>
      <c r="F12484" s="132">
        <v>117</v>
      </c>
      <c r="G12484" s="126" t="s">
        <v>13751</v>
      </c>
      <c r="H12484" s="126" t="s">
        <v>20169</v>
      </c>
      <c r="I12484" s="126" t="s">
        <v>20170</v>
      </c>
      <c r="J12484" s="126" t="s">
        <v>26232</v>
      </c>
      <c r="K12484" s="9">
        <f>_xlfn.IFNA(VLOOKUP(Table5[[#This Row],[Section]],SubSill_Tier,2,FALSE),0)</f>
        <v>0</v>
      </c>
      <c r="L12484" s="9" t="str">
        <f t="shared" ref="L12484:L12547" si="204">IFERROR(IF(LEFT(G12484,2)="AI",IF(_xlfn.NUMBERVALUE(IFERROR(LEFT(IF(ISERROR(FIND("X",UPPER(B12484))),UPPER(B12484),RIGHT(UPPER(B12484),LEN(UPPER(B12484))-FIND("~",SUBSTITUTE(UPPER(B12484),"X","~",LEN(UPPER(B12484))-LEN(SUBSTITUTE(UPPER(B12484),"X","")))))),FIND(" ",IF(ISERROR(FIND("X",UPPER(B12484))),UPPER(B12484),RIGHT(UPPER(B12484),LEN(UPPER(B12484))-FIND("~",SUBSTITUTE(UPPER(B12484),"X","~",LEN(UPPER(B12484))-LEN(SUBSTITUTE(UPPER(B12484),"X","")))))),1)-1),IF(ISERROR(FIND("X",UPPER(B12484))),UPPER(B12484),RIGHT(UPPER(B12484),LEN(UPPER(B12484))-FIND("~",SUBSTITUTE(UPPER(B12484),"X","~",LEN(UPPER(B12484))-LEN(SUBSTITUTE(UPPER(B12484),"X",""))))))),".")&gt;=5,"Wall",""),""),"")</f>
        <v/>
      </c>
      <c r="M12484" s="205" t="str" cm="1">
        <f t="array" ref="M12484">_xlfn.IFS(NOT(ISERROR(VLOOKUP(Table5[[#This Row],[Section]],TB_notTB,1,FALSE))),"No",LEFT(Table5[[#This Row],[Section]],3)="ETB","PLS",LEFT(Table5[[#This Row],[Section]],1)="7","PDB",NOT(ISBLANK(Table5[[#This Row],[Section]])),"No")</f>
        <v>No</v>
      </c>
    </row>
    <row r="12485" spans="1:13" x14ac:dyDescent="0.25">
      <c r="A12485" s="130" t="s">
        <v>9803</v>
      </c>
      <c r="B12485" s="130" t="s">
        <v>17222</v>
      </c>
      <c r="C12485" s="130" t="s">
        <v>98</v>
      </c>
      <c r="D12485" s="131">
        <v>1.1990000000000001</v>
      </c>
      <c r="E12485" s="132">
        <v>100</v>
      </c>
      <c r="F12485" s="132">
        <v>100</v>
      </c>
      <c r="G12485" s="126" t="s">
        <v>13716</v>
      </c>
      <c r="H12485" s="126" t="s">
        <v>20121</v>
      </c>
      <c r="I12485" s="126" t="s">
        <v>20122</v>
      </c>
      <c r="J12485" s="126" t="s">
        <v>26234</v>
      </c>
      <c r="K12485" s="9">
        <f>_xlfn.IFNA(VLOOKUP(Table5[[#This Row],[Section]],SubSill_Tier,2,FALSE),0)</f>
        <v>0</v>
      </c>
      <c r="L12485" s="9" t="str">
        <f t="shared" si="204"/>
        <v/>
      </c>
      <c r="M12485" s="205" t="str" cm="1">
        <f t="array" ref="M12485">_xlfn.IFS(NOT(ISERROR(VLOOKUP(Table5[[#This Row],[Section]],TB_notTB,1,FALSE))),"No",LEFT(Table5[[#This Row],[Section]],3)="ETB","PLS",LEFT(Table5[[#This Row],[Section]],1)="7","PDB",NOT(ISBLANK(Table5[[#This Row],[Section]])),"No")</f>
        <v>No</v>
      </c>
    </row>
    <row r="12486" spans="1:13" x14ac:dyDescent="0.25">
      <c r="A12486" s="130" t="s">
        <v>9804</v>
      </c>
      <c r="B12486" s="130" t="s">
        <v>17222</v>
      </c>
      <c r="C12486" s="130" t="s">
        <v>98</v>
      </c>
      <c r="D12486" s="131">
        <v>0.85299999999999998</v>
      </c>
      <c r="E12486" s="132">
        <v>100</v>
      </c>
      <c r="F12486" s="132">
        <v>100</v>
      </c>
      <c r="G12486" s="126" t="s">
        <v>13724</v>
      </c>
      <c r="H12486" s="126" t="s">
        <v>20186</v>
      </c>
      <c r="I12486" s="126" t="s">
        <v>22099</v>
      </c>
      <c r="J12486" s="126" t="s">
        <v>26234</v>
      </c>
      <c r="K12486" s="9">
        <f>_xlfn.IFNA(VLOOKUP(Table5[[#This Row],[Section]],SubSill_Tier,2,FALSE),0)</f>
        <v>0</v>
      </c>
      <c r="L12486" s="9" t="str">
        <f t="shared" si="204"/>
        <v/>
      </c>
      <c r="M12486" s="205" t="str" cm="1">
        <f t="array" ref="M12486">_xlfn.IFS(NOT(ISERROR(VLOOKUP(Table5[[#This Row],[Section]],TB_notTB,1,FALSE))),"No",LEFT(Table5[[#This Row],[Section]],3)="ETB","PLS",LEFT(Table5[[#This Row],[Section]],1)="7","PDB",NOT(ISBLANK(Table5[[#This Row],[Section]])),"No")</f>
        <v>No</v>
      </c>
    </row>
    <row r="12487" spans="1:13" x14ac:dyDescent="0.25">
      <c r="A12487" s="130" t="s">
        <v>4985</v>
      </c>
      <c r="B12487" s="130" t="s">
        <v>4986</v>
      </c>
      <c r="C12487" s="130" t="s">
        <v>75</v>
      </c>
      <c r="D12487" s="131">
        <v>1.2749999999999999</v>
      </c>
      <c r="E12487" s="132">
        <v>455</v>
      </c>
      <c r="F12487" s="132">
        <v>175</v>
      </c>
      <c r="G12487" s="126" t="s">
        <v>13810</v>
      </c>
      <c r="H12487" s="126" t="s">
        <v>20369</v>
      </c>
      <c r="I12487" s="126" t="s">
        <v>21277</v>
      </c>
      <c r="J12487" s="126" t="s">
        <v>26247</v>
      </c>
      <c r="K12487" s="9">
        <f>_xlfn.IFNA(VLOOKUP(Table5[[#This Row],[Section]],SubSill_Tier,2,FALSE),0)</f>
        <v>0</v>
      </c>
      <c r="L12487" s="9" t="str">
        <f t="shared" si="204"/>
        <v/>
      </c>
      <c r="M12487" s="205" t="str" cm="1">
        <f t="array" ref="M12487">_xlfn.IFS(NOT(ISERROR(VLOOKUP(Table5[[#This Row],[Section]],TB_notTB,1,FALSE))),"No",LEFT(Table5[[#This Row],[Section]],3)="ETB","PLS",LEFT(Table5[[#This Row],[Section]],1)="7","PDB",NOT(ISBLANK(Table5[[#This Row],[Section]])),"No")</f>
        <v>No</v>
      </c>
    </row>
    <row r="12488" spans="1:13" x14ac:dyDescent="0.25">
      <c r="A12488" s="130" t="s">
        <v>4987</v>
      </c>
      <c r="B12488" s="130" t="s">
        <v>4988</v>
      </c>
      <c r="C12488" s="130" t="s">
        <v>98</v>
      </c>
      <c r="D12488" s="131">
        <v>0.55900000000000005</v>
      </c>
      <c r="E12488" s="132">
        <v>285</v>
      </c>
      <c r="F12488" s="132">
        <v>119</v>
      </c>
      <c r="G12488" s="126" t="s">
        <v>13923</v>
      </c>
      <c r="H12488" s="126" t="s">
        <v>20580</v>
      </c>
      <c r="I12488" s="126" t="s">
        <v>20112</v>
      </c>
      <c r="J12488" s="126" t="s">
        <v>26279</v>
      </c>
      <c r="K12488" s="9">
        <f>_xlfn.IFNA(VLOOKUP(Table5[[#This Row],[Section]],SubSill_Tier,2,FALSE),0)</f>
        <v>0</v>
      </c>
      <c r="L12488" s="9" t="str">
        <f t="shared" si="204"/>
        <v/>
      </c>
      <c r="M12488" s="205" t="str" cm="1">
        <f t="array" ref="M12488">_xlfn.IFS(NOT(ISERROR(VLOOKUP(Table5[[#This Row],[Section]],TB_notTB,1,FALSE))),"No",LEFT(Table5[[#This Row],[Section]],3)="ETB","PLS",LEFT(Table5[[#This Row],[Section]],1)="7","PDB",NOT(ISBLANK(Table5[[#This Row],[Section]])),"No")</f>
        <v>No</v>
      </c>
    </row>
    <row r="12489" spans="1:13" x14ac:dyDescent="0.25">
      <c r="A12489" s="130" t="s">
        <v>4989</v>
      </c>
      <c r="B12489" s="130" t="s">
        <v>4990</v>
      </c>
      <c r="C12489" s="130" t="s">
        <v>98</v>
      </c>
      <c r="D12489" s="131">
        <v>1.1739999999999999</v>
      </c>
      <c r="E12489" s="132">
        <v>590</v>
      </c>
      <c r="F12489" s="132">
        <v>199</v>
      </c>
      <c r="G12489" s="126" t="s">
        <v>13923</v>
      </c>
      <c r="H12489" s="126" t="s">
        <v>20580</v>
      </c>
      <c r="I12489" s="126" t="s">
        <v>20112</v>
      </c>
      <c r="J12489" s="126" t="s">
        <v>26279</v>
      </c>
      <c r="K12489" s="9">
        <f>_xlfn.IFNA(VLOOKUP(Table5[[#This Row],[Section]],SubSill_Tier,2,FALSE),0)</f>
        <v>0</v>
      </c>
      <c r="L12489" s="9" t="str">
        <f t="shared" si="204"/>
        <v/>
      </c>
      <c r="M12489" s="205" t="str" cm="1">
        <f t="array" ref="M12489">_xlfn.IFS(NOT(ISERROR(VLOOKUP(Table5[[#This Row],[Section]],TB_notTB,1,FALSE))),"No",LEFT(Table5[[#This Row],[Section]],3)="ETB","PLS",LEFT(Table5[[#This Row],[Section]],1)="7","PDB",NOT(ISBLANK(Table5[[#This Row],[Section]])),"No")</f>
        <v>No</v>
      </c>
    </row>
    <row r="12490" spans="1:13" x14ac:dyDescent="0.25">
      <c r="A12490" s="130" t="s">
        <v>4991</v>
      </c>
      <c r="B12490" s="130" t="s">
        <v>4992</v>
      </c>
      <c r="C12490" s="130" t="s">
        <v>98</v>
      </c>
      <c r="D12490" s="131">
        <v>1.383</v>
      </c>
      <c r="E12490" s="132">
        <v>678</v>
      </c>
      <c r="F12490" s="132">
        <v>244</v>
      </c>
      <c r="G12490" s="126" t="s">
        <v>13923</v>
      </c>
      <c r="H12490" s="126" t="s">
        <v>20580</v>
      </c>
      <c r="I12490" s="126" t="s">
        <v>20112</v>
      </c>
      <c r="J12490" s="126" t="s">
        <v>26279</v>
      </c>
      <c r="K12490" s="9">
        <f>_xlfn.IFNA(VLOOKUP(Table5[[#This Row],[Section]],SubSill_Tier,2,FALSE),0)</f>
        <v>0</v>
      </c>
      <c r="L12490" s="9" t="str">
        <f t="shared" si="204"/>
        <v/>
      </c>
      <c r="M12490" s="205" t="str" cm="1">
        <f t="array" ref="M12490">_xlfn.IFS(NOT(ISERROR(VLOOKUP(Table5[[#This Row],[Section]],TB_notTB,1,FALSE))),"No",LEFT(Table5[[#This Row],[Section]],3)="ETB","PLS",LEFT(Table5[[#This Row],[Section]],1)="7","PDB",NOT(ISBLANK(Table5[[#This Row],[Section]])),"No")</f>
        <v>No</v>
      </c>
    </row>
    <row r="12491" spans="1:13" x14ac:dyDescent="0.25">
      <c r="A12491" s="130" t="s">
        <v>9805</v>
      </c>
      <c r="B12491" s="130" t="s">
        <v>17222</v>
      </c>
      <c r="C12491" s="130" t="s">
        <v>98</v>
      </c>
      <c r="D12491" s="131">
        <v>0.34899999999999998</v>
      </c>
      <c r="E12491" s="132">
        <v>100</v>
      </c>
      <c r="F12491" s="132">
        <v>100</v>
      </c>
      <c r="G12491" s="126" t="s">
        <v>13727</v>
      </c>
      <c r="H12491" s="126" t="s">
        <v>20121</v>
      </c>
      <c r="I12491" s="126" t="s">
        <v>20122</v>
      </c>
      <c r="J12491" s="126" t="s">
        <v>26234</v>
      </c>
      <c r="K12491" s="9">
        <f>_xlfn.IFNA(VLOOKUP(Table5[[#This Row],[Section]],SubSill_Tier,2,FALSE),0)</f>
        <v>0</v>
      </c>
      <c r="L12491" s="9" t="str">
        <f t="shared" si="204"/>
        <v/>
      </c>
      <c r="M12491" s="205" t="str" cm="1">
        <f t="array" ref="M12491">_xlfn.IFS(NOT(ISERROR(VLOOKUP(Table5[[#This Row],[Section]],TB_notTB,1,FALSE))),"No",LEFT(Table5[[#This Row],[Section]],3)="ETB","PLS",LEFT(Table5[[#This Row],[Section]],1)="7","PDB",NOT(ISBLANK(Table5[[#This Row],[Section]])),"No")</f>
        <v>No</v>
      </c>
    </row>
    <row r="12492" spans="1:13" x14ac:dyDescent="0.25">
      <c r="A12492" s="130" t="s">
        <v>9806</v>
      </c>
      <c r="B12492" s="130" t="s">
        <v>17222</v>
      </c>
      <c r="C12492" s="130" t="s">
        <v>98</v>
      </c>
      <c r="D12492" s="131">
        <v>0.84699999999999998</v>
      </c>
      <c r="E12492" s="132">
        <v>215</v>
      </c>
      <c r="F12492" s="132">
        <v>100</v>
      </c>
      <c r="G12492" s="126" t="s">
        <v>13721</v>
      </c>
      <c r="H12492" s="126" t="s">
        <v>20121</v>
      </c>
      <c r="I12492" s="126" t="s">
        <v>20122</v>
      </c>
      <c r="J12492" s="126" t="s">
        <v>26234</v>
      </c>
      <c r="K12492" s="9">
        <f>_xlfn.IFNA(VLOOKUP(Table5[[#This Row],[Section]],SubSill_Tier,2,FALSE),0)</f>
        <v>0</v>
      </c>
      <c r="L12492" s="9" t="str">
        <f t="shared" si="204"/>
        <v/>
      </c>
      <c r="M12492" s="205" t="str" cm="1">
        <f t="array" ref="M12492">_xlfn.IFS(NOT(ISERROR(VLOOKUP(Table5[[#This Row],[Section]],TB_notTB,1,FALSE))),"No",LEFT(Table5[[#This Row],[Section]],3)="ETB","PLS",LEFT(Table5[[#This Row],[Section]],1)="7","PDB",NOT(ISBLANK(Table5[[#This Row],[Section]])),"No")</f>
        <v>No</v>
      </c>
    </row>
    <row r="12493" spans="1:13" x14ac:dyDescent="0.25">
      <c r="A12493" s="130" t="s">
        <v>9807</v>
      </c>
      <c r="B12493" s="130" t="s">
        <v>17222</v>
      </c>
      <c r="C12493" s="130" t="s">
        <v>98</v>
      </c>
      <c r="D12493" s="131">
        <v>0.42899999999999999</v>
      </c>
      <c r="E12493" s="132">
        <v>130</v>
      </c>
      <c r="F12493" s="132">
        <v>130</v>
      </c>
      <c r="G12493" s="126" t="s">
        <v>13727</v>
      </c>
      <c r="H12493" s="126" t="s">
        <v>20121</v>
      </c>
      <c r="I12493" s="126" t="s">
        <v>20122</v>
      </c>
      <c r="J12493" s="126" t="s">
        <v>26234</v>
      </c>
      <c r="K12493" s="9">
        <f>_xlfn.IFNA(VLOOKUP(Table5[[#This Row],[Section]],SubSill_Tier,2,FALSE),0)</f>
        <v>0</v>
      </c>
      <c r="L12493" s="9" t="str">
        <f t="shared" si="204"/>
        <v/>
      </c>
      <c r="M12493" s="205" t="str" cm="1">
        <f t="array" ref="M12493">_xlfn.IFS(NOT(ISERROR(VLOOKUP(Table5[[#This Row],[Section]],TB_notTB,1,FALSE))),"No",LEFT(Table5[[#This Row],[Section]],3)="ETB","PLS",LEFT(Table5[[#This Row],[Section]],1)="7","PDB",NOT(ISBLANK(Table5[[#This Row],[Section]])),"No")</f>
        <v>No</v>
      </c>
    </row>
    <row r="12494" spans="1:13" x14ac:dyDescent="0.25">
      <c r="A12494" s="130" t="s">
        <v>4993</v>
      </c>
      <c r="B12494" s="130" t="s">
        <v>17222</v>
      </c>
      <c r="C12494" s="130" t="s">
        <v>98</v>
      </c>
      <c r="D12494" s="131">
        <v>0.72</v>
      </c>
      <c r="E12494" s="132">
        <v>354</v>
      </c>
      <c r="F12494" s="132">
        <v>267</v>
      </c>
      <c r="G12494" s="126" t="s">
        <v>13736</v>
      </c>
      <c r="H12494" s="126" t="s">
        <v>20148</v>
      </c>
      <c r="I12494" s="126" t="s">
        <v>21073</v>
      </c>
      <c r="J12494" s="126" t="s">
        <v>26232</v>
      </c>
      <c r="K12494" s="9">
        <f>_xlfn.IFNA(VLOOKUP(Table5[[#This Row],[Section]],SubSill_Tier,2,FALSE),0)</f>
        <v>0</v>
      </c>
      <c r="L12494" s="9" t="str">
        <f t="shared" si="204"/>
        <v/>
      </c>
      <c r="M12494" s="205" t="str" cm="1">
        <f t="array" ref="M12494">_xlfn.IFS(NOT(ISERROR(VLOOKUP(Table5[[#This Row],[Section]],TB_notTB,1,FALSE))),"No",LEFT(Table5[[#This Row],[Section]],3)="ETB","PLS",LEFT(Table5[[#This Row],[Section]],1)="7","PDB",NOT(ISBLANK(Table5[[#This Row],[Section]])),"No")</f>
        <v>No</v>
      </c>
    </row>
    <row r="12495" spans="1:13" x14ac:dyDescent="0.25">
      <c r="A12495" s="130" t="s">
        <v>4994</v>
      </c>
      <c r="B12495" s="130" t="s">
        <v>17222</v>
      </c>
      <c r="C12495" s="130" t="s">
        <v>98</v>
      </c>
      <c r="D12495" s="131">
        <v>1.375</v>
      </c>
      <c r="E12495" s="132">
        <v>351</v>
      </c>
      <c r="F12495" s="132">
        <v>186</v>
      </c>
      <c r="G12495" s="126" t="s">
        <v>13712</v>
      </c>
      <c r="H12495" s="126" t="s">
        <v>20120</v>
      </c>
      <c r="I12495" s="126" t="s">
        <v>21055</v>
      </c>
      <c r="J12495" s="126" t="s">
        <v>26232</v>
      </c>
      <c r="K12495" s="9">
        <f>_xlfn.IFNA(VLOOKUP(Table5[[#This Row],[Section]],SubSill_Tier,2,FALSE),0)</f>
        <v>0</v>
      </c>
      <c r="L12495" s="9" t="str">
        <f t="shared" si="204"/>
        <v/>
      </c>
      <c r="M12495" s="205" t="str" cm="1">
        <f t="array" ref="M12495">_xlfn.IFS(NOT(ISERROR(VLOOKUP(Table5[[#This Row],[Section]],TB_notTB,1,FALSE))),"No",LEFT(Table5[[#This Row],[Section]],3)="ETB","PLS",LEFT(Table5[[#This Row],[Section]],1)="7","PDB",NOT(ISBLANK(Table5[[#This Row],[Section]])),"No")</f>
        <v>No</v>
      </c>
    </row>
    <row r="12496" spans="1:13" x14ac:dyDescent="0.25">
      <c r="A12496" s="130" t="s">
        <v>4995</v>
      </c>
      <c r="B12496" s="130" t="s">
        <v>17222</v>
      </c>
      <c r="C12496" s="130" t="s">
        <v>75</v>
      </c>
      <c r="D12496" s="131">
        <v>0.112</v>
      </c>
      <c r="E12496" s="132">
        <v>100</v>
      </c>
      <c r="F12496" s="132">
        <v>100</v>
      </c>
      <c r="G12496" s="126" t="s">
        <v>13712</v>
      </c>
      <c r="H12496" s="126" t="s">
        <v>20120</v>
      </c>
      <c r="I12496" s="126" t="s">
        <v>21055</v>
      </c>
      <c r="J12496" s="126" t="s">
        <v>26232</v>
      </c>
      <c r="K12496" s="9">
        <f>_xlfn.IFNA(VLOOKUP(Table5[[#This Row],[Section]],SubSill_Tier,2,FALSE),0)</f>
        <v>0</v>
      </c>
      <c r="L12496" s="9" t="str">
        <f t="shared" si="204"/>
        <v/>
      </c>
      <c r="M12496" s="205" t="str" cm="1">
        <f t="array" ref="M12496">_xlfn.IFS(NOT(ISERROR(VLOOKUP(Table5[[#This Row],[Section]],TB_notTB,1,FALSE))),"No",LEFT(Table5[[#This Row],[Section]],3)="ETB","PLS",LEFT(Table5[[#This Row],[Section]],1)="7","PDB",NOT(ISBLANK(Table5[[#This Row],[Section]])),"No")</f>
        <v>No</v>
      </c>
    </row>
    <row r="12497" spans="1:13" x14ac:dyDescent="0.25">
      <c r="A12497" s="130" t="s">
        <v>9808</v>
      </c>
      <c r="B12497" s="130" t="s">
        <v>3598</v>
      </c>
      <c r="C12497" s="130" t="s">
        <v>98</v>
      </c>
      <c r="D12497" s="131">
        <v>0.68300000000000005</v>
      </c>
      <c r="E12497" s="132">
        <v>247</v>
      </c>
      <c r="F12497" s="132">
        <v>247</v>
      </c>
      <c r="G12497" s="126" t="s">
        <v>13727</v>
      </c>
      <c r="H12497" s="126" t="s">
        <v>20121</v>
      </c>
      <c r="I12497" s="126" t="s">
        <v>20122</v>
      </c>
      <c r="J12497" s="126" t="s">
        <v>26234</v>
      </c>
      <c r="K12497" s="9">
        <f>_xlfn.IFNA(VLOOKUP(Table5[[#This Row],[Section]],SubSill_Tier,2,FALSE),0)</f>
        <v>0</v>
      </c>
      <c r="L12497" s="9" t="str">
        <f t="shared" si="204"/>
        <v/>
      </c>
      <c r="M12497" s="205" t="str" cm="1">
        <f t="array" ref="M12497">_xlfn.IFS(NOT(ISERROR(VLOOKUP(Table5[[#This Row],[Section]],TB_notTB,1,FALSE))),"No",LEFT(Table5[[#This Row],[Section]],3)="ETB","PLS",LEFT(Table5[[#This Row],[Section]],1)="7","PDB",NOT(ISBLANK(Table5[[#This Row],[Section]])),"No")</f>
        <v>No</v>
      </c>
    </row>
    <row r="12498" spans="1:13" x14ac:dyDescent="0.25">
      <c r="A12498" s="130" t="s">
        <v>4996</v>
      </c>
      <c r="B12498" s="130" t="s">
        <v>17222</v>
      </c>
      <c r="C12498" s="130" t="s">
        <v>98</v>
      </c>
      <c r="D12498" s="131">
        <v>0.34300000000000003</v>
      </c>
      <c r="E12498" s="132">
        <v>178</v>
      </c>
      <c r="F12498" s="132">
        <v>100</v>
      </c>
      <c r="G12498" s="126" t="s">
        <v>13711</v>
      </c>
      <c r="H12498" s="126" t="s">
        <v>20119</v>
      </c>
      <c r="I12498" s="126" t="s">
        <v>21054</v>
      </c>
      <c r="J12498" s="126" t="s">
        <v>26232</v>
      </c>
      <c r="K12498" s="9">
        <f>_xlfn.IFNA(VLOOKUP(Table5[[#This Row],[Section]],SubSill_Tier,2,FALSE),0)</f>
        <v>0</v>
      </c>
      <c r="L12498" s="9" t="str">
        <f t="shared" si="204"/>
        <v/>
      </c>
      <c r="M12498" s="205" t="str" cm="1">
        <f t="array" ref="M12498">_xlfn.IFS(NOT(ISERROR(VLOOKUP(Table5[[#This Row],[Section]],TB_notTB,1,FALSE))),"No",LEFT(Table5[[#This Row],[Section]],3)="ETB","PLS",LEFT(Table5[[#This Row],[Section]],1)="7","PDB",NOT(ISBLANK(Table5[[#This Row],[Section]])),"No")</f>
        <v>No</v>
      </c>
    </row>
    <row r="12499" spans="1:13" x14ac:dyDescent="0.25">
      <c r="A12499" s="130" t="s">
        <v>4997</v>
      </c>
      <c r="B12499" s="130" t="s">
        <v>17222</v>
      </c>
      <c r="C12499" s="130" t="s">
        <v>98</v>
      </c>
      <c r="D12499" s="131">
        <v>0.254</v>
      </c>
      <c r="E12499" s="132">
        <v>128</v>
      </c>
      <c r="F12499" s="132">
        <v>100</v>
      </c>
      <c r="G12499" s="126" t="s">
        <v>13711</v>
      </c>
      <c r="H12499" s="126" t="s">
        <v>20119</v>
      </c>
      <c r="I12499" s="126" t="s">
        <v>21054</v>
      </c>
      <c r="J12499" s="126" t="s">
        <v>26232</v>
      </c>
      <c r="K12499" s="9">
        <f>_xlfn.IFNA(VLOOKUP(Table5[[#This Row],[Section]],SubSill_Tier,2,FALSE),0)</f>
        <v>0</v>
      </c>
      <c r="L12499" s="9" t="str">
        <f t="shared" si="204"/>
        <v/>
      </c>
      <c r="M12499" s="205" t="str" cm="1">
        <f t="array" ref="M12499">_xlfn.IFS(NOT(ISERROR(VLOOKUP(Table5[[#This Row],[Section]],TB_notTB,1,FALSE))),"No",LEFT(Table5[[#This Row],[Section]],3)="ETB","PLS",LEFT(Table5[[#This Row],[Section]],1)="7","PDB",NOT(ISBLANK(Table5[[#This Row],[Section]])),"No")</f>
        <v>No</v>
      </c>
    </row>
    <row r="12500" spans="1:13" x14ac:dyDescent="0.25">
      <c r="A12500" s="130" t="s">
        <v>9809</v>
      </c>
      <c r="B12500" s="130" t="s">
        <v>3598</v>
      </c>
      <c r="C12500" s="130" t="s">
        <v>98</v>
      </c>
      <c r="D12500" s="131">
        <v>0.875</v>
      </c>
      <c r="E12500" s="132">
        <v>221</v>
      </c>
      <c r="F12500" s="132">
        <v>110</v>
      </c>
      <c r="G12500" s="126" t="s">
        <v>13721</v>
      </c>
      <c r="H12500" s="126" t="s">
        <v>20121</v>
      </c>
      <c r="I12500" s="126" t="s">
        <v>20122</v>
      </c>
      <c r="J12500" s="126" t="s">
        <v>26234</v>
      </c>
      <c r="K12500" s="9">
        <f>_xlfn.IFNA(VLOOKUP(Table5[[#This Row],[Section]],SubSill_Tier,2,FALSE),0)</f>
        <v>0</v>
      </c>
      <c r="L12500" s="9" t="str">
        <f t="shared" si="204"/>
        <v/>
      </c>
      <c r="M12500" s="205" t="str" cm="1">
        <f t="array" ref="M12500">_xlfn.IFS(NOT(ISERROR(VLOOKUP(Table5[[#This Row],[Section]],TB_notTB,1,FALSE))),"No",LEFT(Table5[[#This Row],[Section]],3)="ETB","PLS",LEFT(Table5[[#This Row],[Section]],1)="7","PDB",NOT(ISBLANK(Table5[[#This Row],[Section]])),"No")</f>
        <v>No</v>
      </c>
    </row>
    <row r="12501" spans="1:13" x14ac:dyDescent="0.25">
      <c r="A12501" s="130" t="s">
        <v>9810</v>
      </c>
      <c r="B12501" s="130" t="s">
        <v>17222</v>
      </c>
      <c r="C12501" s="130" t="s">
        <v>98</v>
      </c>
      <c r="D12501" s="131">
        <v>0.55000000000000004</v>
      </c>
      <c r="E12501" s="132">
        <v>273</v>
      </c>
      <c r="F12501" s="132">
        <v>103</v>
      </c>
      <c r="G12501" s="126" t="s">
        <v>13721</v>
      </c>
      <c r="H12501" s="126" t="s">
        <v>20121</v>
      </c>
      <c r="I12501" s="126" t="s">
        <v>20122</v>
      </c>
      <c r="J12501" s="126" t="s">
        <v>26234</v>
      </c>
      <c r="K12501" s="9">
        <f>_xlfn.IFNA(VLOOKUP(Table5[[#This Row],[Section]],SubSill_Tier,2,FALSE),0)</f>
        <v>0</v>
      </c>
      <c r="L12501" s="9" t="str">
        <f t="shared" si="204"/>
        <v/>
      </c>
      <c r="M12501" s="205" t="str" cm="1">
        <f t="array" ref="M12501">_xlfn.IFS(NOT(ISERROR(VLOOKUP(Table5[[#This Row],[Section]],TB_notTB,1,FALSE))),"No",LEFT(Table5[[#This Row],[Section]],3)="ETB","PLS",LEFT(Table5[[#This Row],[Section]],1)="7","PDB",NOT(ISBLANK(Table5[[#This Row],[Section]])),"No")</f>
        <v>No</v>
      </c>
    </row>
    <row r="12502" spans="1:13" x14ac:dyDescent="0.25">
      <c r="A12502" s="130" t="s">
        <v>12213</v>
      </c>
      <c r="B12502" s="130" t="s">
        <v>17222</v>
      </c>
      <c r="C12502" s="130" t="s">
        <v>98</v>
      </c>
      <c r="D12502" s="131">
        <v>0.439</v>
      </c>
      <c r="E12502" s="132">
        <v>220</v>
      </c>
      <c r="F12502" s="132">
        <v>130</v>
      </c>
      <c r="G12502" s="126" t="s">
        <v>13745</v>
      </c>
      <c r="H12502" s="126" t="s">
        <v>20189</v>
      </c>
      <c r="I12502" s="126" t="s">
        <v>20190</v>
      </c>
      <c r="J12502" s="126" t="s">
        <v>26260</v>
      </c>
      <c r="K12502" s="9">
        <f>_xlfn.IFNA(VLOOKUP(Table5[[#This Row],[Section]],SubSill_Tier,2,FALSE),0)</f>
        <v>0</v>
      </c>
      <c r="L12502" s="9" t="str">
        <f t="shared" si="204"/>
        <v/>
      </c>
      <c r="M12502" s="205" t="str" cm="1">
        <f t="array" ref="M12502">_xlfn.IFS(NOT(ISERROR(VLOOKUP(Table5[[#This Row],[Section]],TB_notTB,1,FALSE))),"No",LEFT(Table5[[#This Row],[Section]],3)="ETB","PLS",LEFT(Table5[[#This Row],[Section]],1)="7","PDB",NOT(ISBLANK(Table5[[#This Row],[Section]])),"No")</f>
        <v>No</v>
      </c>
    </row>
    <row r="12503" spans="1:13" x14ac:dyDescent="0.25">
      <c r="A12503" s="130" t="s">
        <v>12214</v>
      </c>
      <c r="B12503" s="130" t="s">
        <v>17222</v>
      </c>
      <c r="C12503" s="130" t="s">
        <v>98</v>
      </c>
      <c r="D12503" s="131">
        <v>0.111</v>
      </c>
      <c r="E12503" s="132">
        <v>100</v>
      </c>
      <c r="F12503" s="132">
        <v>100</v>
      </c>
      <c r="G12503" s="126" t="s">
        <v>13745</v>
      </c>
      <c r="H12503" s="126" t="s">
        <v>20189</v>
      </c>
      <c r="I12503" s="126" t="s">
        <v>20190</v>
      </c>
      <c r="J12503" s="126" t="s">
        <v>26260</v>
      </c>
      <c r="K12503" s="9">
        <f>_xlfn.IFNA(VLOOKUP(Table5[[#This Row],[Section]],SubSill_Tier,2,FALSE),0)</f>
        <v>0</v>
      </c>
      <c r="L12503" s="9" t="str">
        <f t="shared" si="204"/>
        <v/>
      </c>
      <c r="M12503" s="205" t="str" cm="1">
        <f t="array" ref="M12503">_xlfn.IFS(NOT(ISERROR(VLOOKUP(Table5[[#This Row],[Section]],TB_notTB,1,FALSE))),"No",LEFT(Table5[[#This Row],[Section]],3)="ETB","PLS",LEFT(Table5[[#This Row],[Section]],1)="7","PDB",NOT(ISBLANK(Table5[[#This Row],[Section]])),"No")</f>
        <v>No</v>
      </c>
    </row>
    <row r="12504" spans="1:13" x14ac:dyDescent="0.25">
      <c r="A12504" s="130" t="s">
        <v>4998</v>
      </c>
      <c r="B12504" s="130" t="s">
        <v>4999</v>
      </c>
      <c r="C12504" s="130" t="s">
        <v>98</v>
      </c>
      <c r="D12504" s="131">
        <v>0.59199999999999997</v>
      </c>
      <c r="E12504" s="132">
        <v>302</v>
      </c>
      <c r="F12504" s="132">
        <v>100</v>
      </c>
      <c r="G12504" s="126" t="s">
        <v>13735</v>
      </c>
      <c r="H12504" s="126" t="s">
        <v>21071</v>
      </c>
      <c r="I12504" s="126" t="s">
        <v>21072</v>
      </c>
      <c r="J12504" s="126" t="s">
        <v>26362</v>
      </c>
      <c r="K12504" s="9">
        <f>_xlfn.IFNA(VLOOKUP(Table5[[#This Row],[Section]],SubSill_Tier,2,FALSE),0)</f>
        <v>0</v>
      </c>
      <c r="L12504" s="9" t="str">
        <f t="shared" si="204"/>
        <v/>
      </c>
      <c r="M12504" s="205" t="str" cm="1">
        <f t="array" ref="M12504">_xlfn.IFS(NOT(ISERROR(VLOOKUP(Table5[[#This Row],[Section]],TB_notTB,1,FALSE))),"No",LEFT(Table5[[#This Row],[Section]],3)="ETB","PLS",LEFT(Table5[[#This Row],[Section]],1)="7","PDB",NOT(ISBLANK(Table5[[#This Row],[Section]])),"No")</f>
        <v>No</v>
      </c>
    </row>
    <row r="12505" spans="1:13" x14ac:dyDescent="0.25">
      <c r="A12505" s="130" t="s">
        <v>5000</v>
      </c>
      <c r="B12505" s="130" t="s">
        <v>17222</v>
      </c>
      <c r="C12505" s="130" t="s">
        <v>98</v>
      </c>
      <c r="D12505" s="131">
        <v>0.41899999999999998</v>
      </c>
      <c r="E12505" s="132">
        <v>189</v>
      </c>
      <c r="F12505" s="132">
        <v>100</v>
      </c>
      <c r="G12505" s="126" t="s">
        <v>13712</v>
      </c>
      <c r="H12505" s="126" t="s">
        <v>20120</v>
      </c>
      <c r="I12505" s="126" t="s">
        <v>21055</v>
      </c>
      <c r="J12505" s="126" t="s">
        <v>26232</v>
      </c>
      <c r="K12505" s="9">
        <f>_xlfn.IFNA(VLOOKUP(Table5[[#This Row],[Section]],SubSill_Tier,2,FALSE),0)</f>
        <v>0</v>
      </c>
      <c r="L12505" s="9" t="str">
        <f t="shared" si="204"/>
        <v/>
      </c>
      <c r="M12505" s="205" t="str" cm="1">
        <f t="array" ref="M12505">_xlfn.IFS(NOT(ISERROR(VLOOKUP(Table5[[#This Row],[Section]],TB_notTB,1,FALSE))),"No",LEFT(Table5[[#This Row],[Section]],3)="ETB","PLS",LEFT(Table5[[#This Row],[Section]],1)="7","PDB",NOT(ISBLANK(Table5[[#This Row],[Section]])),"No")</f>
        <v>No</v>
      </c>
    </row>
    <row r="12506" spans="1:13" x14ac:dyDescent="0.25">
      <c r="A12506" s="130" t="s">
        <v>9811</v>
      </c>
      <c r="B12506" s="130" t="s">
        <v>17222</v>
      </c>
      <c r="C12506" s="130" t="s">
        <v>98</v>
      </c>
      <c r="D12506" s="131">
        <v>0.59599999999999997</v>
      </c>
      <c r="E12506" s="132">
        <v>260</v>
      </c>
      <c r="F12506" s="132">
        <v>260</v>
      </c>
      <c r="G12506" s="126" t="s">
        <v>13727</v>
      </c>
      <c r="H12506" s="126" t="s">
        <v>20121</v>
      </c>
      <c r="I12506" s="126" t="s">
        <v>20122</v>
      </c>
      <c r="J12506" s="126" t="s">
        <v>26234</v>
      </c>
      <c r="K12506" s="9">
        <f>_xlfn.IFNA(VLOOKUP(Table5[[#This Row],[Section]],SubSill_Tier,2,FALSE),0)</f>
        <v>0</v>
      </c>
      <c r="L12506" s="9" t="str">
        <f t="shared" si="204"/>
        <v/>
      </c>
      <c r="M12506" s="205" t="str" cm="1">
        <f t="array" ref="M12506">_xlfn.IFS(NOT(ISERROR(VLOOKUP(Table5[[#This Row],[Section]],TB_notTB,1,FALSE))),"No",LEFT(Table5[[#This Row],[Section]],3)="ETB","PLS",LEFT(Table5[[#This Row],[Section]],1)="7","PDB",NOT(ISBLANK(Table5[[#This Row],[Section]])),"No")</f>
        <v>No</v>
      </c>
    </row>
    <row r="12507" spans="1:13" x14ac:dyDescent="0.25">
      <c r="A12507" s="130" t="s">
        <v>9812</v>
      </c>
      <c r="B12507" s="130" t="s">
        <v>17222</v>
      </c>
      <c r="C12507" s="130" t="s">
        <v>98</v>
      </c>
      <c r="D12507" s="131">
        <v>0.126</v>
      </c>
      <c r="E12507" s="132">
        <v>100</v>
      </c>
      <c r="F12507" s="132">
        <v>100</v>
      </c>
      <c r="G12507" s="126" t="s">
        <v>13727</v>
      </c>
      <c r="H12507" s="126" t="s">
        <v>20121</v>
      </c>
      <c r="I12507" s="126" t="s">
        <v>20122</v>
      </c>
      <c r="J12507" s="126" t="s">
        <v>26234</v>
      </c>
      <c r="K12507" s="9">
        <f>_xlfn.IFNA(VLOOKUP(Table5[[#This Row],[Section]],SubSill_Tier,2,FALSE),0)</f>
        <v>0</v>
      </c>
      <c r="L12507" s="9" t="str">
        <f t="shared" si="204"/>
        <v/>
      </c>
      <c r="M12507" s="205" t="str" cm="1">
        <f t="array" ref="M12507">_xlfn.IFS(NOT(ISERROR(VLOOKUP(Table5[[#This Row],[Section]],TB_notTB,1,FALSE))),"No",LEFT(Table5[[#This Row],[Section]],3)="ETB","PLS",LEFT(Table5[[#This Row],[Section]],1)="7","PDB",NOT(ISBLANK(Table5[[#This Row],[Section]])),"No")</f>
        <v>No</v>
      </c>
    </row>
    <row r="12508" spans="1:13" x14ac:dyDescent="0.25">
      <c r="A12508" s="130" t="s">
        <v>9813</v>
      </c>
      <c r="B12508" s="130" t="s">
        <v>17222</v>
      </c>
      <c r="C12508" s="130" t="s">
        <v>98</v>
      </c>
      <c r="D12508" s="131">
        <v>0.501</v>
      </c>
      <c r="E12508" s="132">
        <v>166</v>
      </c>
      <c r="F12508" s="132">
        <v>166</v>
      </c>
      <c r="G12508" s="126" t="s">
        <v>13727</v>
      </c>
      <c r="H12508" s="126" t="s">
        <v>20121</v>
      </c>
      <c r="I12508" s="126" t="s">
        <v>20122</v>
      </c>
      <c r="J12508" s="126" t="s">
        <v>26234</v>
      </c>
      <c r="K12508" s="9">
        <f>_xlfn.IFNA(VLOOKUP(Table5[[#This Row],[Section]],SubSill_Tier,2,FALSE),0)</f>
        <v>0</v>
      </c>
      <c r="L12508" s="9" t="str">
        <f t="shared" si="204"/>
        <v/>
      </c>
      <c r="M12508" s="205" t="str" cm="1">
        <f t="array" ref="M12508">_xlfn.IFS(NOT(ISERROR(VLOOKUP(Table5[[#This Row],[Section]],TB_notTB,1,FALSE))),"No",LEFT(Table5[[#This Row],[Section]],3)="ETB","PLS",LEFT(Table5[[#This Row],[Section]],1)="7","PDB",NOT(ISBLANK(Table5[[#This Row],[Section]])),"No")</f>
        <v>No</v>
      </c>
    </row>
    <row r="12509" spans="1:13" x14ac:dyDescent="0.25">
      <c r="A12509" s="130" t="s">
        <v>9814</v>
      </c>
      <c r="B12509" s="130" t="s">
        <v>17222</v>
      </c>
      <c r="C12509" s="130" t="s">
        <v>98</v>
      </c>
      <c r="D12509" s="131">
        <v>0.878</v>
      </c>
      <c r="E12509" s="132">
        <v>177</v>
      </c>
      <c r="F12509" s="132">
        <v>177</v>
      </c>
      <c r="G12509" s="126" t="s">
        <v>13727</v>
      </c>
      <c r="H12509" s="126" t="s">
        <v>20121</v>
      </c>
      <c r="I12509" s="126" t="s">
        <v>20122</v>
      </c>
      <c r="J12509" s="126" t="s">
        <v>26234</v>
      </c>
      <c r="K12509" s="9">
        <f>_xlfn.IFNA(VLOOKUP(Table5[[#This Row],[Section]],SubSill_Tier,2,FALSE),0)</f>
        <v>0</v>
      </c>
      <c r="L12509" s="9" t="str">
        <f t="shared" si="204"/>
        <v/>
      </c>
      <c r="M12509" s="205" t="str" cm="1">
        <f t="array" ref="M12509">_xlfn.IFS(NOT(ISERROR(VLOOKUP(Table5[[#This Row],[Section]],TB_notTB,1,FALSE))),"No",LEFT(Table5[[#This Row],[Section]],3)="ETB","PLS",LEFT(Table5[[#This Row],[Section]],1)="7","PDB",NOT(ISBLANK(Table5[[#This Row],[Section]])),"No")</f>
        <v>No</v>
      </c>
    </row>
    <row r="12510" spans="1:13" x14ac:dyDescent="0.25">
      <c r="A12510" s="130" t="s">
        <v>5001</v>
      </c>
      <c r="B12510" s="130" t="s">
        <v>17222</v>
      </c>
      <c r="C12510" s="130" t="s">
        <v>75</v>
      </c>
      <c r="D12510" s="131">
        <v>1.458</v>
      </c>
      <c r="E12510" s="132">
        <v>599</v>
      </c>
      <c r="F12510" s="132">
        <v>208</v>
      </c>
      <c r="G12510" s="126" t="s">
        <v>13712</v>
      </c>
      <c r="H12510" s="126" t="s">
        <v>20120</v>
      </c>
      <c r="I12510" s="126" t="s">
        <v>21055</v>
      </c>
      <c r="J12510" s="126" t="s">
        <v>26239</v>
      </c>
      <c r="K12510" s="9">
        <f>_xlfn.IFNA(VLOOKUP(Table5[[#This Row],[Section]],SubSill_Tier,2,FALSE),0)</f>
        <v>0</v>
      </c>
      <c r="L12510" s="9" t="str">
        <f t="shared" si="204"/>
        <v/>
      </c>
      <c r="M12510" s="205" t="str" cm="1">
        <f t="array" ref="M12510">_xlfn.IFS(NOT(ISERROR(VLOOKUP(Table5[[#This Row],[Section]],TB_notTB,1,FALSE))),"No",LEFT(Table5[[#This Row],[Section]],3)="ETB","PLS",LEFT(Table5[[#This Row],[Section]],1)="7","PDB",NOT(ISBLANK(Table5[[#This Row],[Section]])),"No")</f>
        <v>No</v>
      </c>
    </row>
    <row r="12511" spans="1:13" x14ac:dyDescent="0.25">
      <c r="A12511" s="130" t="s">
        <v>12215</v>
      </c>
      <c r="B12511" s="130" t="s">
        <v>17222</v>
      </c>
      <c r="C12511" s="130" t="s">
        <v>98</v>
      </c>
      <c r="D12511" s="131">
        <v>0.19</v>
      </c>
      <c r="E12511" s="132">
        <v>100</v>
      </c>
      <c r="F12511" s="132">
        <v>100</v>
      </c>
      <c r="G12511" s="126" t="s">
        <v>13760</v>
      </c>
      <c r="H12511" s="126" t="s">
        <v>20234</v>
      </c>
      <c r="I12511" s="126" t="s">
        <v>20235</v>
      </c>
      <c r="J12511" s="126" t="s">
        <v>26261</v>
      </c>
      <c r="K12511" s="9">
        <f>_xlfn.IFNA(VLOOKUP(Table5[[#This Row],[Section]],SubSill_Tier,2,FALSE),0)</f>
        <v>0</v>
      </c>
      <c r="L12511" s="9" t="str">
        <f t="shared" si="204"/>
        <v/>
      </c>
      <c r="M12511" s="205" t="str" cm="1">
        <f t="array" ref="M12511">_xlfn.IFS(NOT(ISERROR(VLOOKUP(Table5[[#This Row],[Section]],TB_notTB,1,FALSE))),"No",LEFT(Table5[[#This Row],[Section]],3)="ETB","PLS",LEFT(Table5[[#This Row],[Section]],1)="7","PDB",NOT(ISBLANK(Table5[[#This Row],[Section]])),"No")</f>
        <v>No</v>
      </c>
    </row>
    <row r="12512" spans="1:13" x14ac:dyDescent="0.25">
      <c r="A12512" s="130" t="s">
        <v>12216</v>
      </c>
      <c r="B12512" s="130" t="s">
        <v>17222</v>
      </c>
      <c r="C12512" s="130" t="s">
        <v>98</v>
      </c>
      <c r="D12512" s="131">
        <v>0.34200000000000003</v>
      </c>
      <c r="E12512" s="132">
        <v>172</v>
      </c>
      <c r="F12512" s="132">
        <v>118</v>
      </c>
      <c r="G12512" s="126" t="s">
        <v>13763</v>
      </c>
      <c r="H12512" s="126" t="s">
        <v>20181</v>
      </c>
      <c r="I12512" s="126" t="s">
        <v>13279</v>
      </c>
      <c r="J12512" s="126" t="s">
        <v>26258</v>
      </c>
      <c r="K12512" s="9">
        <f>_xlfn.IFNA(VLOOKUP(Table5[[#This Row],[Section]],SubSill_Tier,2,FALSE),0)</f>
        <v>0</v>
      </c>
      <c r="L12512" s="9" t="str">
        <f t="shared" si="204"/>
        <v/>
      </c>
      <c r="M12512" s="205" t="str" cm="1">
        <f t="array" ref="M12512">_xlfn.IFS(NOT(ISERROR(VLOOKUP(Table5[[#This Row],[Section]],TB_notTB,1,FALSE))),"No",LEFT(Table5[[#This Row],[Section]],3)="ETB","PLS",LEFT(Table5[[#This Row],[Section]],1)="7","PDB",NOT(ISBLANK(Table5[[#This Row],[Section]])),"No")</f>
        <v>No</v>
      </c>
    </row>
    <row r="12513" spans="1:13" x14ac:dyDescent="0.25">
      <c r="A12513" s="130" t="s">
        <v>12217</v>
      </c>
      <c r="B12513" s="130" t="s">
        <v>17222</v>
      </c>
      <c r="C12513" s="130" t="s">
        <v>98</v>
      </c>
      <c r="D12513" s="131">
        <v>0.60799999999999998</v>
      </c>
      <c r="E12513" s="132">
        <v>227</v>
      </c>
      <c r="F12513" s="132">
        <v>168</v>
      </c>
      <c r="G12513" s="126" t="s">
        <v>13758</v>
      </c>
      <c r="H12513" s="126" t="s">
        <v>20201</v>
      </c>
      <c r="I12513" s="126" t="s">
        <v>20202</v>
      </c>
      <c r="J12513" s="126" t="s">
        <v>26258</v>
      </c>
      <c r="K12513" s="9">
        <f>_xlfn.IFNA(VLOOKUP(Table5[[#This Row],[Section]],SubSill_Tier,2,FALSE),0)</f>
        <v>0</v>
      </c>
      <c r="L12513" s="9" t="str">
        <f t="shared" si="204"/>
        <v/>
      </c>
      <c r="M12513" s="205" t="str" cm="1">
        <f t="array" ref="M12513">_xlfn.IFS(NOT(ISERROR(VLOOKUP(Table5[[#This Row],[Section]],TB_notTB,1,FALSE))),"No",LEFT(Table5[[#This Row],[Section]],3)="ETB","PLS",LEFT(Table5[[#This Row],[Section]],1)="7","PDB",NOT(ISBLANK(Table5[[#This Row],[Section]])),"No")</f>
        <v>No</v>
      </c>
    </row>
    <row r="12514" spans="1:13" x14ac:dyDescent="0.25">
      <c r="A12514" s="130" t="s">
        <v>12218</v>
      </c>
      <c r="B12514" s="130" t="s">
        <v>21524</v>
      </c>
      <c r="C12514" s="130" t="s">
        <v>75</v>
      </c>
      <c r="D12514" s="131">
        <v>0.26400000000000001</v>
      </c>
      <c r="E12514" s="132">
        <v>128</v>
      </c>
      <c r="F12514" s="132">
        <v>100</v>
      </c>
      <c r="G12514" s="126" t="s">
        <v>13763</v>
      </c>
      <c r="H12514" s="126" t="s">
        <v>20250</v>
      </c>
      <c r="I12514" s="126" t="s">
        <v>21155</v>
      </c>
      <c r="J12514" s="126" t="s">
        <v>26258</v>
      </c>
      <c r="K12514" s="9">
        <f>_xlfn.IFNA(VLOOKUP(Table5[[#This Row],[Section]],SubSill_Tier,2,FALSE),0)</f>
        <v>0</v>
      </c>
      <c r="L12514" s="9" t="str">
        <f t="shared" si="204"/>
        <v/>
      </c>
      <c r="M12514" s="205" t="str" cm="1">
        <f t="array" ref="M12514">_xlfn.IFS(NOT(ISERROR(VLOOKUP(Table5[[#This Row],[Section]],TB_notTB,1,FALSE))),"No",LEFT(Table5[[#This Row],[Section]],3)="ETB","PLS",LEFT(Table5[[#This Row],[Section]],1)="7","PDB",NOT(ISBLANK(Table5[[#This Row],[Section]])),"No")</f>
        <v>No</v>
      </c>
    </row>
    <row r="12515" spans="1:13" x14ac:dyDescent="0.25">
      <c r="A12515" s="130" t="s">
        <v>9815</v>
      </c>
      <c r="B12515" s="130" t="s">
        <v>17222</v>
      </c>
      <c r="C12515" s="130" t="s">
        <v>75</v>
      </c>
      <c r="D12515" s="131">
        <v>1.0489999999999999</v>
      </c>
      <c r="E12515" s="132">
        <v>160</v>
      </c>
      <c r="F12515" s="132">
        <v>160</v>
      </c>
      <c r="G12515" s="126" t="s">
        <v>13750</v>
      </c>
      <c r="H12515" s="126" t="s">
        <v>20121</v>
      </c>
      <c r="I12515" s="126" t="s">
        <v>20122</v>
      </c>
      <c r="J12515" s="126" t="s">
        <v>26234</v>
      </c>
      <c r="K12515" s="9">
        <f>_xlfn.IFNA(VLOOKUP(Table5[[#This Row],[Section]],SubSill_Tier,2,FALSE),0)</f>
        <v>0</v>
      </c>
      <c r="L12515" s="9" t="str">
        <f t="shared" si="204"/>
        <v/>
      </c>
      <c r="M12515" s="205" t="str" cm="1">
        <f t="array" ref="M12515">_xlfn.IFS(NOT(ISERROR(VLOOKUP(Table5[[#This Row],[Section]],TB_notTB,1,FALSE))),"No",LEFT(Table5[[#This Row],[Section]],3)="ETB","PLS",LEFT(Table5[[#This Row],[Section]],1)="7","PDB",NOT(ISBLANK(Table5[[#This Row],[Section]])),"No")</f>
        <v>No</v>
      </c>
    </row>
    <row r="12516" spans="1:13" x14ac:dyDescent="0.25">
      <c r="A12516" s="130" t="s">
        <v>9816</v>
      </c>
      <c r="B12516" s="130" t="s">
        <v>17222</v>
      </c>
      <c r="C12516" s="130" t="s">
        <v>98</v>
      </c>
      <c r="D12516" s="131">
        <v>2.359</v>
      </c>
      <c r="E12516" s="132">
        <v>227</v>
      </c>
      <c r="F12516" s="132">
        <v>100</v>
      </c>
      <c r="G12516" s="126" t="s">
        <v>13750</v>
      </c>
      <c r="H12516" s="126" t="s">
        <v>20121</v>
      </c>
      <c r="I12516" s="126" t="s">
        <v>20122</v>
      </c>
      <c r="J12516" s="126" t="s">
        <v>26234</v>
      </c>
      <c r="K12516" s="9">
        <f>_xlfn.IFNA(VLOOKUP(Table5[[#This Row],[Section]],SubSill_Tier,2,FALSE),0)</f>
        <v>0</v>
      </c>
      <c r="L12516" s="9" t="str">
        <f t="shared" si="204"/>
        <v/>
      </c>
      <c r="M12516" s="205" t="str" cm="1">
        <f t="array" ref="M12516">_xlfn.IFS(NOT(ISERROR(VLOOKUP(Table5[[#This Row],[Section]],TB_notTB,1,FALSE))),"No",LEFT(Table5[[#This Row],[Section]],3)="ETB","PLS",LEFT(Table5[[#This Row],[Section]],1)="7","PDB",NOT(ISBLANK(Table5[[#This Row],[Section]])),"No")</f>
        <v>No</v>
      </c>
    </row>
    <row r="12517" spans="1:13" x14ac:dyDescent="0.25">
      <c r="A12517" s="130" t="s">
        <v>9817</v>
      </c>
      <c r="B12517" s="130" t="s">
        <v>17222</v>
      </c>
      <c r="C12517" s="130" t="s">
        <v>98</v>
      </c>
      <c r="D12517" s="131">
        <v>0.73199999999999998</v>
      </c>
      <c r="E12517" s="132">
        <v>157</v>
      </c>
      <c r="F12517" s="132">
        <v>100</v>
      </c>
      <c r="G12517" s="126" t="s">
        <v>13724</v>
      </c>
      <c r="H12517" s="126" t="s">
        <v>20186</v>
      </c>
      <c r="I12517" s="126" t="s">
        <v>22099</v>
      </c>
      <c r="J12517" s="126" t="s">
        <v>26234</v>
      </c>
      <c r="K12517" s="9">
        <f>_xlfn.IFNA(VLOOKUP(Table5[[#This Row],[Section]],SubSill_Tier,2,FALSE),0)</f>
        <v>0</v>
      </c>
      <c r="L12517" s="9" t="str">
        <f t="shared" si="204"/>
        <v/>
      </c>
      <c r="M12517" s="205" t="str" cm="1">
        <f t="array" ref="M12517">_xlfn.IFS(NOT(ISERROR(VLOOKUP(Table5[[#This Row],[Section]],TB_notTB,1,FALSE))),"No",LEFT(Table5[[#This Row],[Section]],3)="ETB","PLS",LEFT(Table5[[#This Row],[Section]],1)="7","PDB",NOT(ISBLANK(Table5[[#This Row],[Section]])),"No")</f>
        <v>No</v>
      </c>
    </row>
    <row r="12518" spans="1:13" x14ac:dyDescent="0.25">
      <c r="A12518" s="130" t="s">
        <v>13127</v>
      </c>
      <c r="B12518" s="130" t="s">
        <v>13128</v>
      </c>
      <c r="C12518" s="130" t="s">
        <v>75</v>
      </c>
      <c r="D12518" s="131">
        <v>7.2030000000000003</v>
      </c>
      <c r="E12518" s="132">
        <v>840</v>
      </c>
      <c r="F12518" s="132">
        <v>840</v>
      </c>
      <c r="G12518" s="126" t="s">
        <v>13724</v>
      </c>
      <c r="H12518" s="126" t="s">
        <v>21063</v>
      </c>
      <c r="I12518" s="126" t="s">
        <v>21064</v>
      </c>
      <c r="J12518" s="126" t="s">
        <v>26245</v>
      </c>
      <c r="K12518" s="9">
        <f>_xlfn.IFNA(VLOOKUP(Table5[[#This Row],[Section]],SubSill_Tier,2,FALSE),0)</f>
        <v>0</v>
      </c>
      <c r="L12518" s="9" t="str">
        <f t="shared" si="204"/>
        <v>Wall</v>
      </c>
      <c r="M12518" s="205" t="str" cm="1">
        <f t="array" ref="M12518">_xlfn.IFS(NOT(ISERROR(VLOOKUP(Table5[[#This Row],[Section]],TB_notTB,1,FALSE))),"No",LEFT(Table5[[#This Row],[Section]],3)="ETB","PLS",LEFT(Table5[[#This Row],[Section]],1)="7","PDB",NOT(ISBLANK(Table5[[#This Row],[Section]])),"No")</f>
        <v>No</v>
      </c>
    </row>
    <row r="12519" spans="1:13" x14ac:dyDescent="0.25">
      <c r="A12519" s="130" t="s">
        <v>9818</v>
      </c>
      <c r="B12519" s="130" t="s">
        <v>17222</v>
      </c>
      <c r="C12519" s="130" t="s">
        <v>98</v>
      </c>
      <c r="D12519" s="131">
        <v>0.43099999999999999</v>
      </c>
      <c r="E12519" s="132">
        <v>230</v>
      </c>
      <c r="F12519" s="132">
        <v>112</v>
      </c>
      <c r="G12519" s="126" t="s">
        <v>13721</v>
      </c>
      <c r="H12519" s="126" t="s">
        <v>20121</v>
      </c>
      <c r="I12519" s="126" t="s">
        <v>20122</v>
      </c>
      <c r="J12519" s="126" t="s">
        <v>26234</v>
      </c>
      <c r="K12519" s="9">
        <f>_xlfn.IFNA(VLOOKUP(Table5[[#This Row],[Section]],SubSill_Tier,2,FALSE),0)</f>
        <v>0</v>
      </c>
      <c r="L12519" s="9" t="str">
        <f t="shared" si="204"/>
        <v/>
      </c>
      <c r="M12519" s="205" t="str" cm="1">
        <f t="array" ref="M12519">_xlfn.IFS(NOT(ISERROR(VLOOKUP(Table5[[#This Row],[Section]],TB_notTB,1,FALSE))),"No",LEFT(Table5[[#This Row],[Section]],3)="ETB","PLS",LEFT(Table5[[#This Row],[Section]],1)="7","PDB",NOT(ISBLANK(Table5[[#This Row],[Section]])),"No")</f>
        <v>No</v>
      </c>
    </row>
    <row r="12520" spans="1:13" x14ac:dyDescent="0.25">
      <c r="A12520" s="130" t="s">
        <v>9819</v>
      </c>
      <c r="B12520" s="130" t="s">
        <v>3598</v>
      </c>
      <c r="C12520" s="130" t="s">
        <v>98</v>
      </c>
      <c r="D12520" s="131">
        <v>2.0089999999999999</v>
      </c>
      <c r="E12520" s="132">
        <v>398</v>
      </c>
      <c r="F12520" s="132">
        <v>100</v>
      </c>
      <c r="G12520" s="126" t="s">
        <v>13727</v>
      </c>
      <c r="H12520" s="126" t="s">
        <v>20121</v>
      </c>
      <c r="I12520" s="126" t="s">
        <v>20122</v>
      </c>
      <c r="J12520" s="126" t="s">
        <v>26234</v>
      </c>
      <c r="K12520" s="9">
        <f>_xlfn.IFNA(VLOOKUP(Table5[[#This Row],[Section]],SubSill_Tier,2,FALSE),0)</f>
        <v>0</v>
      </c>
      <c r="L12520" s="9" t="str">
        <f t="shared" si="204"/>
        <v/>
      </c>
      <c r="M12520" s="205" t="str" cm="1">
        <f t="array" ref="M12520">_xlfn.IFS(NOT(ISERROR(VLOOKUP(Table5[[#This Row],[Section]],TB_notTB,1,FALSE))),"No",LEFT(Table5[[#This Row],[Section]],3)="ETB","PLS",LEFT(Table5[[#This Row],[Section]],1)="7","PDB",NOT(ISBLANK(Table5[[#This Row],[Section]])),"No")</f>
        <v>No</v>
      </c>
    </row>
    <row r="12521" spans="1:13" x14ac:dyDescent="0.25">
      <c r="A12521" s="130" t="s">
        <v>9820</v>
      </c>
      <c r="B12521" s="130" t="s">
        <v>3598</v>
      </c>
      <c r="C12521" s="130" t="s">
        <v>98</v>
      </c>
      <c r="D12521" s="131">
        <v>0.86699999999999999</v>
      </c>
      <c r="E12521" s="132">
        <v>197</v>
      </c>
      <c r="F12521" s="132">
        <v>100</v>
      </c>
      <c r="G12521" s="126" t="s">
        <v>13727</v>
      </c>
      <c r="H12521" s="126" t="s">
        <v>20121</v>
      </c>
      <c r="I12521" s="126" t="s">
        <v>20122</v>
      </c>
      <c r="J12521" s="126" t="s">
        <v>26234</v>
      </c>
      <c r="K12521" s="9">
        <f>_xlfn.IFNA(VLOOKUP(Table5[[#This Row],[Section]],SubSill_Tier,2,FALSE),0)</f>
        <v>0</v>
      </c>
      <c r="L12521" s="9" t="str">
        <f t="shared" si="204"/>
        <v/>
      </c>
      <c r="M12521" s="205" t="str" cm="1">
        <f t="array" ref="M12521">_xlfn.IFS(NOT(ISERROR(VLOOKUP(Table5[[#This Row],[Section]],TB_notTB,1,FALSE))),"No",LEFT(Table5[[#This Row],[Section]],3)="ETB","PLS",LEFT(Table5[[#This Row],[Section]],1)="7","PDB",NOT(ISBLANK(Table5[[#This Row],[Section]])),"No")</f>
        <v>No</v>
      </c>
    </row>
    <row r="12522" spans="1:13" x14ac:dyDescent="0.25">
      <c r="A12522" s="130" t="s">
        <v>9821</v>
      </c>
      <c r="B12522" s="130" t="s">
        <v>17222</v>
      </c>
      <c r="C12522" s="130" t="s">
        <v>98</v>
      </c>
      <c r="D12522" s="131">
        <v>1.026</v>
      </c>
      <c r="E12522" s="132">
        <v>244</v>
      </c>
      <c r="F12522" s="132">
        <v>100</v>
      </c>
      <c r="G12522" s="126" t="s">
        <v>13716</v>
      </c>
      <c r="H12522" s="126" t="s">
        <v>20121</v>
      </c>
      <c r="I12522" s="126" t="s">
        <v>20122</v>
      </c>
      <c r="J12522" s="126" t="s">
        <v>26234</v>
      </c>
      <c r="K12522" s="9">
        <f>_xlfn.IFNA(VLOOKUP(Table5[[#This Row],[Section]],SubSill_Tier,2,FALSE),0)</f>
        <v>0</v>
      </c>
      <c r="L12522" s="9" t="str">
        <f t="shared" si="204"/>
        <v/>
      </c>
      <c r="M12522" s="205" t="str" cm="1">
        <f t="array" ref="M12522">_xlfn.IFS(NOT(ISERROR(VLOOKUP(Table5[[#This Row],[Section]],TB_notTB,1,FALSE))),"No",LEFT(Table5[[#This Row],[Section]],3)="ETB","PLS",LEFT(Table5[[#This Row],[Section]],1)="7","PDB",NOT(ISBLANK(Table5[[#This Row],[Section]])),"No")</f>
        <v>No</v>
      </c>
    </row>
    <row r="12523" spans="1:13" x14ac:dyDescent="0.25">
      <c r="A12523" s="130" t="s">
        <v>9822</v>
      </c>
      <c r="B12523" s="130" t="s">
        <v>17222</v>
      </c>
      <c r="C12523" s="130" t="s">
        <v>98</v>
      </c>
      <c r="D12523" s="131">
        <v>0.55000000000000004</v>
      </c>
      <c r="E12523" s="132">
        <v>257</v>
      </c>
      <c r="F12523" s="132">
        <v>132</v>
      </c>
      <c r="G12523" s="126" t="s">
        <v>13714</v>
      </c>
      <c r="H12523" s="126" t="s">
        <v>20121</v>
      </c>
      <c r="I12523" s="126" t="s">
        <v>20122</v>
      </c>
      <c r="J12523" s="126" t="s">
        <v>26234</v>
      </c>
      <c r="K12523" s="9">
        <f>_xlfn.IFNA(VLOOKUP(Table5[[#This Row],[Section]],SubSill_Tier,2,FALSE),0)</f>
        <v>0</v>
      </c>
      <c r="L12523" s="9" t="str">
        <f t="shared" si="204"/>
        <v/>
      </c>
      <c r="M12523" s="205" t="str" cm="1">
        <f t="array" ref="M12523">_xlfn.IFS(NOT(ISERROR(VLOOKUP(Table5[[#This Row],[Section]],TB_notTB,1,FALSE))),"No",LEFT(Table5[[#This Row],[Section]],3)="ETB","PLS",LEFT(Table5[[#This Row],[Section]],1)="7","PDB",NOT(ISBLANK(Table5[[#This Row],[Section]])),"No")</f>
        <v>No</v>
      </c>
    </row>
    <row r="12524" spans="1:13" x14ac:dyDescent="0.25">
      <c r="A12524" s="130" t="s">
        <v>9823</v>
      </c>
      <c r="B12524" s="130" t="s">
        <v>17222</v>
      </c>
      <c r="C12524" s="130" t="s">
        <v>98</v>
      </c>
      <c r="D12524" s="131">
        <v>1.421</v>
      </c>
      <c r="E12524" s="132">
        <v>389</v>
      </c>
      <c r="F12524" s="132">
        <v>389</v>
      </c>
      <c r="G12524" s="126" t="s">
        <v>13721</v>
      </c>
      <c r="H12524" s="126" t="s">
        <v>20121</v>
      </c>
      <c r="I12524" s="126" t="s">
        <v>20122</v>
      </c>
      <c r="J12524" s="126" t="s">
        <v>26234</v>
      </c>
      <c r="K12524" s="9">
        <f>_xlfn.IFNA(VLOOKUP(Table5[[#This Row],[Section]],SubSill_Tier,2,FALSE),0)</f>
        <v>0</v>
      </c>
      <c r="L12524" s="9" t="str">
        <f t="shared" si="204"/>
        <v/>
      </c>
      <c r="M12524" s="205" t="str" cm="1">
        <f t="array" ref="M12524">_xlfn.IFS(NOT(ISERROR(VLOOKUP(Table5[[#This Row],[Section]],TB_notTB,1,FALSE))),"No",LEFT(Table5[[#This Row],[Section]],3)="ETB","PLS",LEFT(Table5[[#This Row],[Section]],1)="7","PDB",NOT(ISBLANK(Table5[[#This Row],[Section]])),"No")</f>
        <v>No</v>
      </c>
    </row>
    <row r="12525" spans="1:13" x14ac:dyDescent="0.25">
      <c r="A12525" s="130" t="s">
        <v>9824</v>
      </c>
      <c r="B12525" s="130" t="s">
        <v>9825</v>
      </c>
      <c r="C12525" s="130" t="s">
        <v>98</v>
      </c>
      <c r="D12525" s="131">
        <v>1.0329999999999999</v>
      </c>
      <c r="E12525" s="132">
        <v>292</v>
      </c>
      <c r="F12525" s="132">
        <v>254</v>
      </c>
      <c r="G12525" s="126" t="s">
        <v>13757</v>
      </c>
      <c r="H12525" s="126" t="s">
        <v>21122</v>
      </c>
      <c r="I12525" s="126" t="s">
        <v>21123</v>
      </c>
      <c r="J12525" s="126" t="s">
        <v>26233</v>
      </c>
      <c r="K12525" s="9">
        <f>_xlfn.IFNA(VLOOKUP(Table5[[#This Row],[Section]],SubSill_Tier,2,FALSE),0)</f>
        <v>0</v>
      </c>
      <c r="L12525" s="9" t="str">
        <f t="shared" si="204"/>
        <v/>
      </c>
      <c r="M12525" s="205" t="str" cm="1">
        <f t="array" ref="M12525">_xlfn.IFS(NOT(ISERROR(VLOOKUP(Table5[[#This Row],[Section]],TB_notTB,1,FALSE))),"No",LEFT(Table5[[#This Row],[Section]],3)="ETB","PLS",LEFT(Table5[[#This Row],[Section]],1)="7","PDB",NOT(ISBLANK(Table5[[#This Row],[Section]])),"No")</f>
        <v>No</v>
      </c>
    </row>
    <row r="12526" spans="1:13" x14ac:dyDescent="0.25">
      <c r="A12526" s="130" t="s">
        <v>9826</v>
      </c>
      <c r="B12526" s="130" t="s">
        <v>17222</v>
      </c>
      <c r="C12526" s="130" t="s">
        <v>98</v>
      </c>
      <c r="D12526" s="131">
        <v>0.69</v>
      </c>
      <c r="E12526" s="132">
        <v>148</v>
      </c>
      <c r="F12526" s="132">
        <v>148</v>
      </c>
      <c r="G12526" s="126" t="s">
        <v>13727</v>
      </c>
      <c r="H12526" s="126" t="s">
        <v>20121</v>
      </c>
      <c r="I12526" s="126" t="s">
        <v>20122</v>
      </c>
      <c r="J12526" s="126" t="s">
        <v>26234</v>
      </c>
      <c r="K12526" s="9">
        <f>_xlfn.IFNA(VLOOKUP(Table5[[#This Row],[Section]],SubSill_Tier,2,FALSE),0)</f>
        <v>0</v>
      </c>
      <c r="L12526" s="9" t="str">
        <f t="shared" si="204"/>
        <v/>
      </c>
      <c r="M12526" s="205" t="str" cm="1">
        <f t="array" ref="M12526">_xlfn.IFS(NOT(ISERROR(VLOOKUP(Table5[[#This Row],[Section]],TB_notTB,1,FALSE))),"No",LEFT(Table5[[#This Row],[Section]],3)="ETB","PLS",LEFT(Table5[[#This Row],[Section]],1)="7","PDB",NOT(ISBLANK(Table5[[#This Row],[Section]])),"No")</f>
        <v>No</v>
      </c>
    </row>
    <row r="12527" spans="1:13" x14ac:dyDescent="0.25">
      <c r="A12527" s="130" t="s">
        <v>12219</v>
      </c>
      <c r="B12527" s="130" t="s">
        <v>21525</v>
      </c>
      <c r="C12527" s="130" t="s">
        <v>75</v>
      </c>
      <c r="D12527" s="131">
        <v>0.28499999999999998</v>
      </c>
      <c r="E12527" s="132">
        <v>134</v>
      </c>
      <c r="F12527" s="132">
        <v>100</v>
      </c>
      <c r="G12527" s="126" t="s">
        <v>13763</v>
      </c>
      <c r="H12527" s="126" t="s">
        <v>20250</v>
      </c>
      <c r="I12527" s="126" t="s">
        <v>21155</v>
      </c>
      <c r="J12527" s="126" t="s">
        <v>26258</v>
      </c>
      <c r="K12527" s="9">
        <f>_xlfn.IFNA(VLOOKUP(Table5[[#This Row],[Section]],SubSill_Tier,2,FALSE),0)</f>
        <v>0</v>
      </c>
      <c r="L12527" s="9" t="str">
        <f t="shared" si="204"/>
        <v/>
      </c>
      <c r="M12527" s="205" t="str" cm="1">
        <f t="array" ref="M12527">_xlfn.IFS(NOT(ISERROR(VLOOKUP(Table5[[#This Row],[Section]],TB_notTB,1,FALSE))),"No",LEFT(Table5[[#This Row],[Section]],3)="ETB","PLS",LEFT(Table5[[#This Row],[Section]],1)="7","PDB",NOT(ISBLANK(Table5[[#This Row],[Section]])),"No")</f>
        <v>No</v>
      </c>
    </row>
    <row r="12528" spans="1:13" x14ac:dyDescent="0.25">
      <c r="A12528" s="130" t="s">
        <v>9827</v>
      </c>
      <c r="B12528" s="130" t="s">
        <v>3598</v>
      </c>
      <c r="C12528" s="130" t="s">
        <v>98</v>
      </c>
      <c r="D12528" s="131">
        <v>0.255</v>
      </c>
      <c r="E12528" s="132">
        <v>131</v>
      </c>
      <c r="F12528" s="132">
        <v>100</v>
      </c>
      <c r="G12528" s="126" t="s">
        <v>13721</v>
      </c>
      <c r="H12528" s="126" t="s">
        <v>20121</v>
      </c>
      <c r="I12528" s="126" t="s">
        <v>20122</v>
      </c>
      <c r="J12528" s="126" t="s">
        <v>26234</v>
      </c>
      <c r="K12528" s="9">
        <f>_xlfn.IFNA(VLOOKUP(Table5[[#This Row],[Section]],SubSill_Tier,2,FALSE),0)</f>
        <v>0</v>
      </c>
      <c r="L12528" s="9" t="str">
        <f t="shared" si="204"/>
        <v/>
      </c>
      <c r="M12528" s="205" t="str" cm="1">
        <f t="array" ref="M12528">_xlfn.IFS(NOT(ISERROR(VLOOKUP(Table5[[#This Row],[Section]],TB_notTB,1,FALSE))),"No",LEFT(Table5[[#This Row],[Section]],3)="ETB","PLS",LEFT(Table5[[#This Row],[Section]],1)="7","PDB",NOT(ISBLANK(Table5[[#This Row],[Section]])),"No")</f>
        <v>No</v>
      </c>
    </row>
    <row r="12529" spans="1:13" x14ac:dyDescent="0.25">
      <c r="A12529" s="130" t="s">
        <v>9828</v>
      </c>
      <c r="B12529" s="130" t="s">
        <v>17222</v>
      </c>
      <c r="C12529" s="130" t="s">
        <v>98</v>
      </c>
      <c r="D12529" s="131">
        <v>0.182</v>
      </c>
      <c r="E12529" s="132">
        <v>101</v>
      </c>
      <c r="F12529" s="132">
        <v>100</v>
      </c>
      <c r="G12529" s="126" t="s">
        <v>13721</v>
      </c>
      <c r="H12529" s="126" t="s">
        <v>20121</v>
      </c>
      <c r="I12529" s="126" t="s">
        <v>20122</v>
      </c>
      <c r="J12529" s="126" t="s">
        <v>26234</v>
      </c>
      <c r="K12529" s="9">
        <f>_xlfn.IFNA(VLOOKUP(Table5[[#This Row],[Section]],SubSill_Tier,2,FALSE),0)</f>
        <v>0</v>
      </c>
      <c r="L12529" s="9" t="str">
        <f t="shared" si="204"/>
        <v/>
      </c>
      <c r="M12529" s="205" t="str" cm="1">
        <f t="array" ref="M12529">_xlfn.IFS(NOT(ISERROR(VLOOKUP(Table5[[#This Row],[Section]],TB_notTB,1,FALSE))),"No",LEFT(Table5[[#This Row],[Section]],3)="ETB","PLS",LEFT(Table5[[#This Row],[Section]],1)="7","PDB",NOT(ISBLANK(Table5[[#This Row],[Section]])),"No")</f>
        <v>No</v>
      </c>
    </row>
    <row r="12530" spans="1:13" x14ac:dyDescent="0.25">
      <c r="A12530" s="130" t="s">
        <v>5002</v>
      </c>
      <c r="B12530" s="130" t="s">
        <v>17222</v>
      </c>
      <c r="C12530" s="130" t="s">
        <v>98</v>
      </c>
      <c r="D12530" s="131">
        <v>0.29899999999999999</v>
      </c>
      <c r="E12530" s="132">
        <v>140</v>
      </c>
      <c r="F12530" s="132">
        <v>100</v>
      </c>
      <c r="G12530" s="126" t="s">
        <v>13730</v>
      </c>
      <c r="H12530" s="126" t="s">
        <v>20139</v>
      </c>
      <c r="I12530" s="126" t="s">
        <v>20140</v>
      </c>
      <c r="J12530" s="126" t="s">
        <v>26243</v>
      </c>
      <c r="K12530" s="9">
        <f>_xlfn.IFNA(VLOOKUP(Table5[[#This Row],[Section]],SubSill_Tier,2,FALSE),0)</f>
        <v>0</v>
      </c>
      <c r="L12530" s="9" t="str">
        <f t="shared" si="204"/>
        <v/>
      </c>
      <c r="M12530" s="205" t="str" cm="1">
        <f t="array" ref="M12530">_xlfn.IFS(NOT(ISERROR(VLOOKUP(Table5[[#This Row],[Section]],TB_notTB,1,FALSE))),"No",LEFT(Table5[[#This Row],[Section]],3)="ETB","PLS",LEFT(Table5[[#This Row],[Section]],1)="7","PDB",NOT(ISBLANK(Table5[[#This Row],[Section]])),"No")</f>
        <v>No</v>
      </c>
    </row>
    <row r="12531" spans="1:13" x14ac:dyDescent="0.25">
      <c r="A12531" s="130" t="s">
        <v>9829</v>
      </c>
      <c r="B12531" s="130" t="s">
        <v>17222</v>
      </c>
      <c r="C12531" s="130" t="s">
        <v>98</v>
      </c>
      <c r="D12531" s="131">
        <v>0.38700000000000001</v>
      </c>
      <c r="E12531" s="132">
        <v>166</v>
      </c>
      <c r="F12531" s="132">
        <v>100</v>
      </c>
      <c r="G12531" s="126" t="s">
        <v>13716</v>
      </c>
      <c r="H12531" s="126" t="s">
        <v>20121</v>
      </c>
      <c r="I12531" s="126" t="s">
        <v>20122</v>
      </c>
      <c r="J12531" s="126" t="s">
        <v>26234</v>
      </c>
      <c r="K12531" s="9">
        <f>_xlfn.IFNA(VLOOKUP(Table5[[#This Row],[Section]],SubSill_Tier,2,FALSE),0)</f>
        <v>0</v>
      </c>
      <c r="L12531" s="9" t="str">
        <f t="shared" si="204"/>
        <v/>
      </c>
      <c r="M12531" s="205" t="str" cm="1">
        <f t="array" ref="M12531">_xlfn.IFS(NOT(ISERROR(VLOOKUP(Table5[[#This Row],[Section]],TB_notTB,1,FALSE))),"No",LEFT(Table5[[#This Row],[Section]],3)="ETB","PLS",LEFT(Table5[[#This Row],[Section]],1)="7","PDB",NOT(ISBLANK(Table5[[#This Row],[Section]])),"No")</f>
        <v>No</v>
      </c>
    </row>
    <row r="12532" spans="1:13" x14ac:dyDescent="0.25">
      <c r="A12532" s="130" t="s">
        <v>12220</v>
      </c>
      <c r="B12532" s="130" t="s">
        <v>28762</v>
      </c>
      <c r="C12532" s="130" t="s">
        <v>75</v>
      </c>
      <c r="D12532" s="131">
        <v>0.40699999999999997</v>
      </c>
      <c r="E12532" s="132">
        <v>219</v>
      </c>
      <c r="F12532" s="132">
        <v>100</v>
      </c>
      <c r="G12532" s="126" t="s">
        <v>13761</v>
      </c>
      <c r="H12532" s="126" t="s">
        <v>20256</v>
      </c>
      <c r="I12532" s="126" t="s">
        <v>21097</v>
      </c>
      <c r="J12532" s="126" t="s">
        <v>26259</v>
      </c>
      <c r="K12532" s="9">
        <f>_xlfn.IFNA(VLOOKUP(Table5[[#This Row],[Section]],SubSill_Tier,2,FALSE),0)</f>
        <v>0</v>
      </c>
      <c r="L12532" s="9" t="str">
        <f t="shared" si="204"/>
        <v/>
      </c>
      <c r="M12532" s="205" t="str" cm="1">
        <f t="array" ref="M12532">_xlfn.IFS(NOT(ISERROR(VLOOKUP(Table5[[#This Row],[Section]],TB_notTB,1,FALSE))),"No",LEFT(Table5[[#This Row],[Section]],3)="ETB","PLS",LEFT(Table5[[#This Row],[Section]],1)="7","PDB",NOT(ISBLANK(Table5[[#This Row],[Section]])),"No")</f>
        <v>No</v>
      </c>
    </row>
    <row r="12533" spans="1:13" x14ac:dyDescent="0.25">
      <c r="A12533" s="130" t="s">
        <v>5003</v>
      </c>
      <c r="B12533" s="130" t="s">
        <v>27385</v>
      </c>
      <c r="C12533" s="130" t="s">
        <v>75</v>
      </c>
      <c r="D12533" s="131">
        <v>0.437</v>
      </c>
      <c r="E12533" s="132">
        <v>206</v>
      </c>
      <c r="F12533" s="132">
        <v>206</v>
      </c>
      <c r="G12533" s="126" t="s">
        <v>21150</v>
      </c>
      <c r="H12533" s="126" t="s">
        <v>21151</v>
      </c>
      <c r="I12533" s="126" t="s">
        <v>21152</v>
      </c>
      <c r="J12533" s="126" t="s">
        <v>26362</v>
      </c>
      <c r="K12533" s="9">
        <f>_xlfn.IFNA(VLOOKUP(Table5[[#This Row],[Section]],SubSill_Tier,2,FALSE),0)</f>
        <v>0</v>
      </c>
      <c r="L12533" s="9" t="str">
        <f t="shared" si="204"/>
        <v/>
      </c>
      <c r="M12533" s="205" t="str" cm="1">
        <f t="array" ref="M12533">_xlfn.IFS(NOT(ISERROR(VLOOKUP(Table5[[#This Row],[Section]],TB_notTB,1,FALSE))),"No",LEFT(Table5[[#This Row],[Section]],3)="ETB","PLS",LEFT(Table5[[#This Row],[Section]],1)="7","PDB",NOT(ISBLANK(Table5[[#This Row],[Section]])),"No")</f>
        <v>No</v>
      </c>
    </row>
    <row r="12534" spans="1:13" x14ac:dyDescent="0.25">
      <c r="A12534" s="130" t="s">
        <v>9830</v>
      </c>
      <c r="B12534" s="130" t="s">
        <v>12833</v>
      </c>
      <c r="C12534" s="130" t="s">
        <v>75</v>
      </c>
      <c r="D12534" s="131">
        <v>1.8260000000000001</v>
      </c>
      <c r="E12534" s="132">
        <v>110</v>
      </c>
      <c r="F12534" s="132">
        <v>110</v>
      </c>
      <c r="G12534" s="126" t="s">
        <v>13724</v>
      </c>
      <c r="H12534" s="126" t="s">
        <v>21063</v>
      </c>
      <c r="I12534" s="126" t="s">
        <v>21064</v>
      </c>
      <c r="J12534" s="126" t="s">
        <v>26233</v>
      </c>
      <c r="K12534" s="9">
        <f>_xlfn.IFNA(VLOOKUP(Table5[[#This Row],[Section]],SubSill_Tier,2,FALSE),0)</f>
        <v>0</v>
      </c>
      <c r="L12534" s="9" t="str">
        <f t="shared" si="204"/>
        <v>Wall</v>
      </c>
      <c r="M12534" s="205" t="str" cm="1">
        <f t="array" ref="M12534">_xlfn.IFS(NOT(ISERROR(VLOOKUP(Table5[[#This Row],[Section]],TB_notTB,1,FALSE))),"No",LEFT(Table5[[#This Row],[Section]],3)="ETB","PLS",LEFT(Table5[[#This Row],[Section]],1)="7","PDB",NOT(ISBLANK(Table5[[#This Row],[Section]])),"No")</f>
        <v>No</v>
      </c>
    </row>
    <row r="12535" spans="1:13" x14ac:dyDescent="0.25">
      <c r="A12535" s="130" t="s">
        <v>9831</v>
      </c>
      <c r="B12535" s="130" t="s">
        <v>17222</v>
      </c>
      <c r="C12535" s="130" t="s">
        <v>98</v>
      </c>
      <c r="D12535" s="131">
        <v>0.81899999999999995</v>
      </c>
      <c r="E12535" s="132">
        <v>316</v>
      </c>
      <c r="F12535" s="132">
        <v>100</v>
      </c>
      <c r="G12535" s="126" t="s">
        <v>13727</v>
      </c>
      <c r="H12535" s="126" t="s">
        <v>20121</v>
      </c>
      <c r="I12535" s="126" t="s">
        <v>20122</v>
      </c>
      <c r="J12535" s="126" t="s">
        <v>26234</v>
      </c>
      <c r="K12535" s="9">
        <f>_xlfn.IFNA(VLOOKUP(Table5[[#This Row],[Section]],SubSill_Tier,2,FALSE),0)</f>
        <v>0</v>
      </c>
      <c r="L12535" s="9" t="str">
        <f t="shared" si="204"/>
        <v/>
      </c>
      <c r="M12535" s="205" t="str" cm="1">
        <f t="array" ref="M12535">_xlfn.IFS(NOT(ISERROR(VLOOKUP(Table5[[#This Row],[Section]],TB_notTB,1,FALSE))),"No",LEFT(Table5[[#This Row],[Section]],3)="ETB","PLS",LEFT(Table5[[#This Row],[Section]],1)="7","PDB",NOT(ISBLANK(Table5[[#This Row],[Section]])),"No")</f>
        <v>No</v>
      </c>
    </row>
    <row r="12536" spans="1:13" x14ac:dyDescent="0.25">
      <c r="A12536" s="130" t="s">
        <v>9832</v>
      </c>
      <c r="B12536" s="130" t="s">
        <v>17222</v>
      </c>
      <c r="C12536" s="130" t="s">
        <v>98</v>
      </c>
      <c r="D12536" s="131">
        <v>0.78200000000000003</v>
      </c>
      <c r="E12536" s="132">
        <v>235</v>
      </c>
      <c r="F12536" s="132">
        <v>100</v>
      </c>
      <c r="G12536" s="126" t="s">
        <v>13714</v>
      </c>
      <c r="H12536" s="126" t="s">
        <v>20121</v>
      </c>
      <c r="I12536" s="126" t="s">
        <v>20122</v>
      </c>
      <c r="J12536" s="126" t="s">
        <v>26234</v>
      </c>
      <c r="K12536" s="9">
        <f>_xlfn.IFNA(VLOOKUP(Table5[[#This Row],[Section]],SubSill_Tier,2,FALSE),0)</f>
        <v>0</v>
      </c>
      <c r="L12536" s="9" t="str">
        <f t="shared" si="204"/>
        <v/>
      </c>
      <c r="M12536" s="205" t="str" cm="1">
        <f t="array" ref="M12536">_xlfn.IFS(NOT(ISERROR(VLOOKUP(Table5[[#This Row],[Section]],TB_notTB,1,FALSE))),"No",LEFT(Table5[[#This Row],[Section]],3)="ETB","PLS",LEFT(Table5[[#This Row],[Section]],1)="7","PDB",NOT(ISBLANK(Table5[[#This Row],[Section]])),"No")</f>
        <v>No</v>
      </c>
    </row>
    <row r="12537" spans="1:13" x14ac:dyDescent="0.25">
      <c r="A12537" s="130" t="s">
        <v>9833</v>
      </c>
      <c r="B12537" s="130" t="s">
        <v>9834</v>
      </c>
      <c r="C12537" s="130" t="s">
        <v>75</v>
      </c>
      <c r="D12537" s="131">
        <v>0.44500000000000001</v>
      </c>
      <c r="E12537" s="132">
        <v>238</v>
      </c>
      <c r="F12537" s="132">
        <v>120</v>
      </c>
      <c r="G12537" s="126" t="s">
        <v>14942</v>
      </c>
      <c r="H12537" s="126" t="s">
        <v>20251</v>
      </c>
      <c r="I12537" s="126" t="s">
        <v>27881</v>
      </c>
      <c r="J12537" s="126" t="s">
        <v>26286</v>
      </c>
      <c r="K12537" s="9">
        <f>_xlfn.IFNA(VLOOKUP(Table5[[#This Row],[Section]],SubSill_Tier,2,FALSE),0)</f>
        <v>0</v>
      </c>
      <c r="L12537" s="9" t="str">
        <f t="shared" si="204"/>
        <v/>
      </c>
      <c r="M12537" s="205" t="str" cm="1">
        <f t="array" ref="M12537">_xlfn.IFS(NOT(ISERROR(VLOOKUP(Table5[[#This Row],[Section]],TB_notTB,1,FALSE))),"No",LEFT(Table5[[#This Row],[Section]],3)="ETB","PLS",LEFT(Table5[[#This Row],[Section]],1)="7","PDB",NOT(ISBLANK(Table5[[#This Row],[Section]])),"No")</f>
        <v>No</v>
      </c>
    </row>
    <row r="12538" spans="1:13" x14ac:dyDescent="0.25">
      <c r="A12538" s="130" t="s">
        <v>9835</v>
      </c>
      <c r="B12538" s="130" t="s">
        <v>3598</v>
      </c>
      <c r="C12538" s="130" t="s">
        <v>98</v>
      </c>
      <c r="D12538" s="131">
        <v>0.56599999999999995</v>
      </c>
      <c r="E12538" s="132">
        <v>153</v>
      </c>
      <c r="F12538" s="132">
        <v>153</v>
      </c>
      <c r="G12538" s="126" t="s">
        <v>13724</v>
      </c>
      <c r="H12538" s="126" t="s">
        <v>20186</v>
      </c>
      <c r="I12538" s="126" t="s">
        <v>22099</v>
      </c>
      <c r="J12538" s="126" t="s">
        <v>26234</v>
      </c>
      <c r="K12538" s="9">
        <f>_xlfn.IFNA(VLOOKUP(Table5[[#This Row],[Section]],SubSill_Tier,2,FALSE),0)</f>
        <v>0</v>
      </c>
      <c r="L12538" s="9" t="str">
        <f t="shared" si="204"/>
        <v/>
      </c>
      <c r="M12538" s="205" t="str" cm="1">
        <f t="array" ref="M12538">_xlfn.IFS(NOT(ISERROR(VLOOKUP(Table5[[#This Row],[Section]],TB_notTB,1,FALSE))),"No",LEFT(Table5[[#This Row],[Section]],3)="ETB","PLS",LEFT(Table5[[#This Row],[Section]],1)="7","PDB",NOT(ISBLANK(Table5[[#This Row],[Section]])),"No")</f>
        <v>No</v>
      </c>
    </row>
    <row r="12539" spans="1:13" x14ac:dyDescent="0.25">
      <c r="A12539" s="130" t="s">
        <v>9836</v>
      </c>
      <c r="B12539" s="130" t="s">
        <v>17222</v>
      </c>
      <c r="C12539" s="130" t="s">
        <v>98</v>
      </c>
      <c r="D12539" s="131">
        <v>0.3</v>
      </c>
      <c r="E12539" s="132">
        <v>158</v>
      </c>
      <c r="F12539" s="132">
        <v>100</v>
      </c>
      <c r="G12539" s="126" t="s">
        <v>13716</v>
      </c>
      <c r="H12539" s="126" t="s">
        <v>20121</v>
      </c>
      <c r="I12539" s="126" t="s">
        <v>20122</v>
      </c>
      <c r="J12539" s="126" t="s">
        <v>26234</v>
      </c>
      <c r="K12539" s="9">
        <f>_xlfn.IFNA(VLOOKUP(Table5[[#This Row],[Section]],SubSill_Tier,2,FALSE),0)</f>
        <v>0</v>
      </c>
      <c r="L12539" s="9" t="str">
        <f t="shared" si="204"/>
        <v/>
      </c>
      <c r="M12539" s="205" t="str" cm="1">
        <f t="array" ref="M12539">_xlfn.IFS(NOT(ISERROR(VLOOKUP(Table5[[#This Row],[Section]],TB_notTB,1,FALSE))),"No",LEFT(Table5[[#This Row],[Section]],3)="ETB","PLS",LEFT(Table5[[#This Row],[Section]],1)="7","PDB",NOT(ISBLANK(Table5[[#This Row],[Section]])),"No")</f>
        <v>No</v>
      </c>
    </row>
    <row r="12540" spans="1:13" x14ac:dyDescent="0.25">
      <c r="A12540" s="130" t="s">
        <v>5004</v>
      </c>
      <c r="B12540" s="130" t="s">
        <v>13452</v>
      </c>
      <c r="C12540" s="130" t="s">
        <v>75</v>
      </c>
      <c r="D12540" s="131">
        <v>0.90300000000000002</v>
      </c>
      <c r="E12540" s="132">
        <v>415</v>
      </c>
      <c r="F12540" s="132">
        <v>183</v>
      </c>
      <c r="G12540" s="126" t="s">
        <v>13810</v>
      </c>
      <c r="H12540" s="126" t="s">
        <v>20369</v>
      </c>
      <c r="I12540" s="126" t="s">
        <v>21277</v>
      </c>
      <c r="J12540" s="126" t="s">
        <v>26241</v>
      </c>
      <c r="K12540" s="9">
        <f>_xlfn.IFNA(VLOOKUP(Table5[[#This Row],[Section]],SubSill_Tier,2,FALSE),0)</f>
        <v>0</v>
      </c>
      <c r="L12540" s="9" t="str">
        <f t="shared" si="204"/>
        <v/>
      </c>
      <c r="M12540" s="205" t="str" cm="1">
        <f t="array" ref="M12540">_xlfn.IFS(NOT(ISERROR(VLOOKUP(Table5[[#This Row],[Section]],TB_notTB,1,FALSE))),"No",LEFT(Table5[[#This Row],[Section]],3)="ETB","PLS",LEFT(Table5[[#This Row],[Section]],1)="7","PDB",NOT(ISBLANK(Table5[[#This Row],[Section]])),"No")</f>
        <v>No</v>
      </c>
    </row>
    <row r="12541" spans="1:13" x14ac:dyDescent="0.25">
      <c r="A12541" s="130" t="s">
        <v>5005</v>
      </c>
      <c r="B12541" s="130" t="s">
        <v>5006</v>
      </c>
      <c r="C12541" s="130" t="s">
        <v>75</v>
      </c>
      <c r="D12541" s="131">
        <v>0.72099999999999997</v>
      </c>
      <c r="E12541" s="132">
        <v>326</v>
      </c>
      <c r="F12541" s="132">
        <v>129</v>
      </c>
      <c r="G12541" s="126" t="s">
        <v>13810</v>
      </c>
      <c r="H12541" s="126" t="s">
        <v>20369</v>
      </c>
      <c r="I12541" s="126" t="s">
        <v>21277</v>
      </c>
      <c r="J12541" s="126" t="s">
        <v>26247</v>
      </c>
      <c r="K12541" s="9">
        <f>_xlfn.IFNA(VLOOKUP(Table5[[#This Row],[Section]],SubSill_Tier,2,FALSE),0)</f>
        <v>0</v>
      </c>
      <c r="L12541" s="9" t="str">
        <f t="shared" si="204"/>
        <v/>
      </c>
      <c r="M12541" s="205" t="str" cm="1">
        <f t="array" ref="M12541">_xlfn.IFS(NOT(ISERROR(VLOOKUP(Table5[[#This Row],[Section]],TB_notTB,1,FALSE))),"No",LEFT(Table5[[#This Row],[Section]],3)="ETB","PLS",LEFT(Table5[[#This Row],[Section]],1)="7","PDB",NOT(ISBLANK(Table5[[#This Row],[Section]])),"No")</f>
        <v>No</v>
      </c>
    </row>
    <row r="12542" spans="1:13" x14ac:dyDescent="0.25">
      <c r="A12542" s="130" t="s">
        <v>5007</v>
      </c>
      <c r="B12542" s="130" t="s">
        <v>5008</v>
      </c>
      <c r="C12542" s="130" t="s">
        <v>75</v>
      </c>
      <c r="D12542" s="131">
        <v>1.0900000000000001</v>
      </c>
      <c r="E12542" s="132">
        <v>503</v>
      </c>
      <c r="F12542" s="132">
        <v>175</v>
      </c>
      <c r="G12542" s="126" t="s">
        <v>13735</v>
      </c>
      <c r="H12542" s="126" t="s">
        <v>20146</v>
      </c>
      <c r="I12542" s="126" t="s">
        <v>20147</v>
      </c>
      <c r="J12542" s="126" t="s">
        <v>26234</v>
      </c>
      <c r="K12542" s="9">
        <f>_xlfn.IFNA(VLOOKUP(Table5[[#This Row],[Section]],SubSill_Tier,2,FALSE),0)</f>
        <v>0</v>
      </c>
      <c r="L12542" s="9" t="str">
        <f t="shared" si="204"/>
        <v/>
      </c>
      <c r="M12542" s="205" t="str" cm="1">
        <f t="array" ref="M12542">_xlfn.IFS(NOT(ISERROR(VLOOKUP(Table5[[#This Row],[Section]],TB_notTB,1,FALSE))),"No",LEFT(Table5[[#This Row],[Section]],3)="ETB","PLS",LEFT(Table5[[#This Row],[Section]],1)="7","PDB",NOT(ISBLANK(Table5[[#This Row],[Section]])),"No")</f>
        <v>No</v>
      </c>
    </row>
    <row r="12543" spans="1:13" x14ac:dyDescent="0.25">
      <c r="A12543" s="130" t="s">
        <v>5009</v>
      </c>
      <c r="B12543" s="130" t="s">
        <v>5010</v>
      </c>
      <c r="C12543" s="130" t="s">
        <v>75</v>
      </c>
      <c r="D12543" s="131">
        <v>0.39800000000000002</v>
      </c>
      <c r="E12543" s="132">
        <v>202</v>
      </c>
      <c r="F12543" s="132">
        <v>142</v>
      </c>
      <c r="G12543" s="126" t="s">
        <v>13810</v>
      </c>
      <c r="H12543" s="126" t="s">
        <v>20369</v>
      </c>
      <c r="I12543" s="126" t="s">
        <v>21277</v>
      </c>
      <c r="J12543" s="126" t="s">
        <v>26247</v>
      </c>
      <c r="K12543" s="9">
        <f>_xlfn.IFNA(VLOOKUP(Table5[[#This Row],[Section]],SubSill_Tier,2,FALSE),0)</f>
        <v>0</v>
      </c>
      <c r="L12543" s="9" t="str">
        <f t="shared" si="204"/>
        <v/>
      </c>
      <c r="M12543" s="205" t="str" cm="1">
        <f t="array" ref="M12543">_xlfn.IFS(NOT(ISERROR(VLOOKUP(Table5[[#This Row],[Section]],TB_notTB,1,FALSE))),"No",LEFT(Table5[[#This Row],[Section]],3)="ETB","PLS",LEFT(Table5[[#This Row],[Section]],1)="7","PDB",NOT(ISBLANK(Table5[[#This Row],[Section]])),"No")</f>
        <v>No</v>
      </c>
    </row>
    <row r="12544" spans="1:13" x14ac:dyDescent="0.25">
      <c r="A12544" s="130" t="s">
        <v>9837</v>
      </c>
      <c r="B12544" s="130" t="s">
        <v>17222</v>
      </c>
      <c r="C12544" s="130" t="s">
        <v>98</v>
      </c>
      <c r="D12544" s="131">
        <v>0.51800000000000002</v>
      </c>
      <c r="E12544" s="132">
        <v>138</v>
      </c>
      <c r="F12544" s="132">
        <v>138</v>
      </c>
      <c r="G12544" s="126" t="s">
        <v>13727</v>
      </c>
      <c r="H12544" s="126" t="s">
        <v>20121</v>
      </c>
      <c r="I12544" s="126" t="s">
        <v>20122</v>
      </c>
      <c r="J12544" s="126" t="s">
        <v>26234</v>
      </c>
      <c r="K12544" s="9">
        <f>_xlfn.IFNA(VLOOKUP(Table5[[#This Row],[Section]],SubSill_Tier,2,FALSE),0)</f>
        <v>0</v>
      </c>
      <c r="L12544" s="9" t="str">
        <f t="shared" si="204"/>
        <v/>
      </c>
      <c r="M12544" s="205" t="str" cm="1">
        <f t="array" ref="M12544">_xlfn.IFS(NOT(ISERROR(VLOOKUP(Table5[[#This Row],[Section]],TB_notTB,1,FALSE))),"No",LEFT(Table5[[#This Row],[Section]],3)="ETB","PLS",LEFT(Table5[[#This Row],[Section]],1)="7","PDB",NOT(ISBLANK(Table5[[#This Row],[Section]])),"No")</f>
        <v>No</v>
      </c>
    </row>
    <row r="12545" spans="1:13" x14ac:dyDescent="0.25">
      <c r="A12545" s="130" t="s">
        <v>9838</v>
      </c>
      <c r="B12545" s="130" t="s">
        <v>29255</v>
      </c>
      <c r="C12545" s="130" t="s">
        <v>75</v>
      </c>
      <c r="D12545" s="131">
        <v>0.79300000000000004</v>
      </c>
      <c r="E12545" s="132">
        <v>153</v>
      </c>
      <c r="F12545" s="132">
        <v>153</v>
      </c>
      <c r="G12545" s="126" t="s">
        <v>13725</v>
      </c>
      <c r="H12545" s="126" t="s">
        <v>20134</v>
      </c>
      <c r="I12545" s="126" t="s">
        <v>20135</v>
      </c>
      <c r="J12545" s="126" t="s">
        <v>26235</v>
      </c>
      <c r="K12545" s="9">
        <f>_xlfn.IFNA(VLOOKUP(Table5[[#This Row],[Section]],SubSill_Tier,2,FALSE),0)</f>
        <v>0</v>
      </c>
      <c r="L12545" s="9" t="str">
        <f t="shared" si="204"/>
        <v/>
      </c>
      <c r="M12545" s="205" t="str" cm="1">
        <f t="array" ref="M12545">_xlfn.IFS(NOT(ISERROR(VLOOKUP(Table5[[#This Row],[Section]],TB_notTB,1,FALSE))),"No",LEFT(Table5[[#This Row],[Section]],3)="ETB","PLS",LEFT(Table5[[#This Row],[Section]],1)="7","PDB",NOT(ISBLANK(Table5[[#This Row],[Section]])),"No")</f>
        <v>No</v>
      </c>
    </row>
    <row r="12546" spans="1:13" x14ac:dyDescent="0.25">
      <c r="A12546" s="130" t="s">
        <v>9839</v>
      </c>
      <c r="B12546" s="130" t="s">
        <v>9840</v>
      </c>
      <c r="C12546" s="130" t="s">
        <v>75</v>
      </c>
      <c r="D12546" s="131">
        <v>0.53900000000000003</v>
      </c>
      <c r="E12546" s="132">
        <v>168</v>
      </c>
      <c r="F12546" s="132">
        <v>100</v>
      </c>
      <c r="G12546" s="126" t="s">
        <v>13724</v>
      </c>
      <c r="H12546" s="126" t="s">
        <v>21063</v>
      </c>
      <c r="I12546" s="126" t="s">
        <v>21064</v>
      </c>
      <c r="J12546" s="126" t="s">
        <v>26233</v>
      </c>
      <c r="K12546" s="9">
        <f>_xlfn.IFNA(VLOOKUP(Table5[[#This Row],[Section]],SubSill_Tier,2,FALSE),0)</f>
        <v>0</v>
      </c>
      <c r="L12546" s="9" t="str">
        <f t="shared" si="204"/>
        <v>Wall</v>
      </c>
      <c r="M12546" s="205" t="str" cm="1">
        <f t="array" ref="M12546">_xlfn.IFS(NOT(ISERROR(VLOOKUP(Table5[[#This Row],[Section]],TB_notTB,1,FALSE))),"No",LEFT(Table5[[#This Row],[Section]],3)="ETB","PLS",LEFT(Table5[[#This Row],[Section]],1)="7","PDB",NOT(ISBLANK(Table5[[#This Row],[Section]])),"No")</f>
        <v>No</v>
      </c>
    </row>
    <row r="12547" spans="1:13" x14ac:dyDescent="0.25">
      <c r="A12547" s="130" t="s">
        <v>9841</v>
      </c>
      <c r="B12547" s="130" t="s">
        <v>9842</v>
      </c>
      <c r="C12547" s="130" t="s">
        <v>75</v>
      </c>
      <c r="D12547" s="131">
        <v>0.151</v>
      </c>
      <c r="E12547" s="132">
        <v>100</v>
      </c>
      <c r="F12547" s="132">
        <v>100</v>
      </c>
      <c r="G12547" s="126" t="s">
        <v>13740</v>
      </c>
      <c r="H12547" s="126" t="s">
        <v>20124</v>
      </c>
      <c r="I12547" s="126" t="s">
        <v>21059</v>
      </c>
      <c r="J12547" s="126" t="s">
        <v>26235</v>
      </c>
      <c r="K12547" s="9">
        <f>_xlfn.IFNA(VLOOKUP(Table5[[#This Row],[Section]],SubSill_Tier,2,FALSE),0)</f>
        <v>0</v>
      </c>
      <c r="L12547" s="9" t="str">
        <f t="shared" si="204"/>
        <v/>
      </c>
      <c r="M12547" s="205" t="str" cm="1">
        <f t="array" ref="M12547">_xlfn.IFS(NOT(ISERROR(VLOOKUP(Table5[[#This Row],[Section]],TB_notTB,1,FALSE))),"No",LEFT(Table5[[#This Row],[Section]],3)="ETB","PLS",LEFT(Table5[[#This Row],[Section]],1)="7","PDB",NOT(ISBLANK(Table5[[#This Row],[Section]])),"No")</f>
        <v>No</v>
      </c>
    </row>
    <row r="12548" spans="1:13" x14ac:dyDescent="0.25">
      <c r="A12548" s="130" t="s">
        <v>12221</v>
      </c>
      <c r="B12548" s="130" t="s">
        <v>17222</v>
      </c>
      <c r="C12548" s="130" t="s">
        <v>98</v>
      </c>
      <c r="D12548" s="131">
        <v>0.749</v>
      </c>
      <c r="E12548" s="132">
        <v>263</v>
      </c>
      <c r="F12548" s="132">
        <v>194</v>
      </c>
      <c r="G12548" s="126" t="s">
        <v>13758</v>
      </c>
      <c r="H12548" s="126" t="s">
        <v>20201</v>
      </c>
      <c r="I12548" s="126" t="s">
        <v>20202</v>
      </c>
      <c r="J12548" s="126" t="s">
        <v>26258</v>
      </c>
      <c r="K12548" s="9">
        <f>_xlfn.IFNA(VLOOKUP(Table5[[#This Row],[Section]],SubSill_Tier,2,FALSE),0)</f>
        <v>0</v>
      </c>
      <c r="L12548" s="9" t="str">
        <f t="shared" ref="L12548:L12611" si="205">IFERROR(IF(LEFT(G12548,2)="AI",IF(_xlfn.NUMBERVALUE(IFERROR(LEFT(IF(ISERROR(FIND("X",UPPER(B12548))),UPPER(B12548),RIGHT(UPPER(B12548),LEN(UPPER(B12548))-FIND("~",SUBSTITUTE(UPPER(B12548),"X","~",LEN(UPPER(B12548))-LEN(SUBSTITUTE(UPPER(B12548),"X","")))))),FIND(" ",IF(ISERROR(FIND("X",UPPER(B12548))),UPPER(B12548),RIGHT(UPPER(B12548),LEN(UPPER(B12548))-FIND("~",SUBSTITUTE(UPPER(B12548),"X","~",LEN(UPPER(B12548))-LEN(SUBSTITUTE(UPPER(B12548),"X","")))))),1)-1),IF(ISERROR(FIND("X",UPPER(B12548))),UPPER(B12548),RIGHT(UPPER(B12548),LEN(UPPER(B12548))-FIND("~",SUBSTITUTE(UPPER(B12548),"X","~",LEN(UPPER(B12548))-LEN(SUBSTITUTE(UPPER(B12548),"X",""))))))),".")&gt;=5,"Wall",""),""),"")</f>
        <v/>
      </c>
      <c r="M12548" s="205" t="str" cm="1">
        <f t="array" ref="M12548">_xlfn.IFS(NOT(ISERROR(VLOOKUP(Table5[[#This Row],[Section]],TB_notTB,1,FALSE))),"No",LEFT(Table5[[#This Row],[Section]],3)="ETB","PLS",LEFT(Table5[[#This Row],[Section]],1)="7","PDB",NOT(ISBLANK(Table5[[#This Row],[Section]])),"No")</f>
        <v>No</v>
      </c>
    </row>
    <row r="12549" spans="1:13" x14ac:dyDescent="0.25">
      <c r="A12549" s="130" t="s">
        <v>9843</v>
      </c>
      <c r="B12549" s="130" t="s">
        <v>9844</v>
      </c>
      <c r="C12549" s="130" t="s">
        <v>75</v>
      </c>
      <c r="D12549" s="131">
        <v>0.505</v>
      </c>
      <c r="E12549" s="132">
        <v>272</v>
      </c>
      <c r="F12549" s="132">
        <v>105</v>
      </c>
      <c r="G12549" s="126" t="s">
        <v>13724</v>
      </c>
      <c r="H12549" s="126" t="s">
        <v>21063</v>
      </c>
      <c r="I12549" s="126" t="s">
        <v>21064</v>
      </c>
      <c r="J12549" s="126" t="s">
        <v>26233</v>
      </c>
      <c r="K12549" s="9">
        <f>_xlfn.IFNA(VLOOKUP(Table5[[#This Row],[Section]],SubSill_Tier,2,FALSE),0)</f>
        <v>0</v>
      </c>
      <c r="L12549" s="9" t="str">
        <f t="shared" si="205"/>
        <v>Wall</v>
      </c>
      <c r="M12549" s="205" t="str" cm="1">
        <f t="array" ref="M12549">_xlfn.IFS(NOT(ISERROR(VLOOKUP(Table5[[#This Row],[Section]],TB_notTB,1,FALSE))),"No",LEFT(Table5[[#This Row],[Section]],3)="ETB","PLS",LEFT(Table5[[#This Row],[Section]],1)="7","PDB",NOT(ISBLANK(Table5[[#This Row],[Section]])),"No")</f>
        <v>No</v>
      </c>
    </row>
    <row r="12550" spans="1:13" x14ac:dyDescent="0.25">
      <c r="A12550" s="130" t="s">
        <v>5011</v>
      </c>
      <c r="B12550" s="130" t="s">
        <v>17222</v>
      </c>
      <c r="C12550" s="130" t="s">
        <v>98</v>
      </c>
      <c r="D12550" s="131">
        <v>1.847</v>
      </c>
      <c r="E12550" s="132">
        <v>286</v>
      </c>
      <c r="F12550" s="132">
        <v>172</v>
      </c>
      <c r="G12550" s="126" t="s">
        <v>13736</v>
      </c>
      <c r="H12550" s="126" t="s">
        <v>20148</v>
      </c>
      <c r="I12550" s="126" t="s">
        <v>21073</v>
      </c>
      <c r="J12550" s="126" t="s">
        <v>26232</v>
      </c>
      <c r="K12550" s="9">
        <f>_xlfn.IFNA(VLOOKUP(Table5[[#This Row],[Section]],SubSill_Tier,2,FALSE),0)</f>
        <v>0</v>
      </c>
      <c r="L12550" s="9" t="str">
        <f t="shared" si="205"/>
        <v/>
      </c>
      <c r="M12550" s="205" t="str" cm="1">
        <f t="array" ref="M12550">_xlfn.IFS(NOT(ISERROR(VLOOKUP(Table5[[#This Row],[Section]],TB_notTB,1,FALSE))),"No",LEFT(Table5[[#This Row],[Section]],3)="ETB","PLS",LEFT(Table5[[#This Row],[Section]],1)="7","PDB",NOT(ISBLANK(Table5[[#This Row],[Section]])),"No")</f>
        <v>No</v>
      </c>
    </row>
    <row r="12551" spans="1:13" x14ac:dyDescent="0.25">
      <c r="A12551" s="130" t="s">
        <v>5012</v>
      </c>
      <c r="B12551" s="130" t="s">
        <v>5013</v>
      </c>
      <c r="C12551" s="130" t="s">
        <v>98</v>
      </c>
      <c r="D12551" s="131">
        <v>1.2729999999999999</v>
      </c>
      <c r="E12551" s="132">
        <v>610</v>
      </c>
      <c r="F12551" s="132">
        <v>207</v>
      </c>
      <c r="G12551" s="126" t="s">
        <v>13726</v>
      </c>
      <c r="H12551" s="126" t="s">
        <v>20136</v>
      </c>
      <c r="I12551" s="126" t="s">
        <v>21065</v>
      </c>
      <c r="J12551" s="126" t="s">
        <v>26241</v>
      </c>
      <c r="K12551" s="9">
        <f>_xlfn.IFNA(VLOOKUP(Table5[[#This Row],[Section]],SubSill_Tier,2,FALSE),0)</f>
        <v>0</v>
      </c>
      <c r="L12551" s="9" t="str">
        <f t="shared" si="205"/>
        <v/>
      </c>
      <c r="M12551" s="205" t="str" cm="1">
        <f t="array" ref="M12551">_xlfn.IFS(NOT(ISERROR(VLOOKUP(Table5[[#This Row],[Section]],TB_notTB,1,FALSE))),"No",LEFT(Table5[[#This Row],[Section]],3)="ETB","PLS",LEFT(Table5[[#This Row],[Section]],1)="7","PDB",NOT(ISBLANK(Table5[[#This Row],[Section]])),"No")</f>
        <v>No</v>
      </c>
    </row>
    <row r="12552" spans="1:13" x14ac:dyDescent="0.25">
      <c r="A12552" s="130" t="s">
        <v>5014</v>
      </c>
      <c r="B12552" s="130" t="s">
        <v>2007</v>
      </c>
      <c r="C12552" s="130" t="s">
        <v>98</v>
      </c>
      <c r="D12552" s="131">
        <v>1.125</v>
      </c>
      <c r="E12552" s="132">
        <v>527</v>
      </c>
      <c r="F12552" s="132">
        <v>256</v>
      </c>
      <c r="G12552" s="126" t="s">
        <v>13726</v>
      </c>
      <c r="H12552" s="126" t="s">
        <v>20136</v>
      </c>
      <c r="I12552" s="126" t="s">
        <v>21065</v>
      </c>
      <c r="J12552" s="126" t="s">
        <v>26241</v>
      </c>
      <c r="K12552" s="9">
        <f>_xlfn.IFNA(VLOOKUP(Table5[[#This Row],[Section]],SubSill_Tier,2,FALSE),0)</f>
        <v>0</v>
      </c>
      <c r="L12552" s="9" t="str">
        <f t="shared" si="205"/>
        <v/>
      </c>
      <c r="M12552" s="205" t="str" cm="1">
        <f t="array" ref="M12552">_xlfn.IFS(NOT(ISERROR(VLOOKUP(Table5[[#This Row],[Section]],TB_notTB,1,FALSE))),"No",LEFT(Table5[[#This Row],[Section]],3)="ETB","PLS",LEFT(Table5[[#This Row],[Section]],1)="7","PDB",NOT(ISBLANK(Table5[[#This Row],[Section]])),"No")</f>
        <v>No</v>
      </c>
    </row>
    <row r="12553" spans="1:13" x14ac:dyDescent="0.25">
      <c r="A12553" s="130" t="s">
        <v>5015</v>
      </c>
      <c r="B12553" s="130" t="s">
        <v>5016</v>
      </c>
      <c r="C12553" s="130" t="s">
        <v>98</v>
      </c>
      <c r="D12553" s="131">
        <v>1.2989999999999999</v>
      </c>
      <c r="E12553" s="132">
        <v>481</v>
      </c>
      <c r="F12553" s="132">
        <v>145</v>
      </c>
      <c r="G12553" s="126" t="s">
        <v>13743</v>
      </c>
      <c r="H12553" s="126" t="s">
        <v>20159</v>
      </c>
      <c r="I12553" s="126" t="s">
        <v>20160</v>
      </c>
      <c r="J12553" s="126" t="s">
        <v>26241</v>
      </c>
      <c r="K12553" s="9">
        <f>_xlfn.IFNA(VLOOKUP(Table5[[#This Row],[Section]],SubSill_Tier,2,FALSE),0)</f>
        <v>0</v>
      </c>
      <c r="L12553" s="9" t="str">
        <f t="shared" si="205"/>
        <v/>
      </c>
      <c r="M12553" s="205" t="str" cm="1">
        <f t="array" ref="M12553">_xlfn.IFS(NOT(ISERROR(VLOOKUP(Table5[[#This Row],[Section]],TB_notTB,1,FALSE))),"No",LEFT(Table5[[#This Row],[Section]],3)="ETB","PLS",LEFT(Table5[[#This Row],[Section]],1)="7","PDB",NOT(ISBLANK(Table5[[#This Row],[Section]])),"No")</f>
        <v>No</v>
      </c>
    </row>
    <row r="12554" spans="1:13" x14ac:dyDescent="0.25">
      <c r="A12554" s="130" t="s">
        <v>5017</v>
      </c>
      <c r="B12554" s="130" t="s">
        <v>5018</v>
      </c>
      <c r="C12554" s="130" t="s">
        <v>98</v>
      </c>
      <c r="D12554" s="131">
        <v>1.278</v>
      </c>
      <c r="E12554" s="132">
        <v>458</v>
      </c>
      <c r="F12554" s="132">
        <v>145</v>
      </c>
      <c r="G12554" s="126" t="s">
        <v>13743</v>
      </c>
      <c r="H12554" s="126" t="s">
        <v>20159</v>
      </c>
      <c r="I12554" s="126" t="s">
        <v>20160</v>
      </c>
      <c r="J12554" s="126" t="s">
        <v>26241</v>
      </c>
      <c r="K12554" s="9">
        <f>_xlfn.IFNA(VLOOKUP(Table5[[#This Row],[Section]],SubSill_Tier,2,FALSE),0)</f>
        <v>0</v>
      </c>
      <c r="L12554" s="9" t="str">
        <f t="shared" si="205"/>
        <v/>
      </c>
      <c r="M12554" s="205" t="str" cm="1">
        <f t="array" ref="M12554">_xlfn.IFS(NOT(ISERROR(VLOOKUP(Table5[[#This Row],[Section]],TB_notTB,1,FALSE))),"No",LEFT(Table5[[#This Row],[Section]],3)="ETB","PLS",LEFT(Table5[[#This Row],[Section]],1)="7","PDB",NOT(ISBLANK(Table5[[#This Row],[Section]])),"No")</f>
        <v>No</v>
      </c>
    </row>
    <row r="12555" spans="1:13" x14ac:dyDescent="0.25">
      <c r="A12555" s="130" t="s">
        <v>9845</v>
      </c>
      <c r="B12555" s="130" t="s">
        <v>28763</v>
      </c>
      <c r="C12555" s="130" t="s">
        <v>75</v>
      </c>
      <c r="D12555" s="131">
        <v>11.319000000000001</v>
      </c>
      <c r="E12555" s="132">
        <v>454</v>
      </c>
      <c r="F12555" s="132">
        <v>454</v>
      </c>
      <c r="G12555" s="126" t="s">
        <v>13715</v>
      </c>
      <c r="H12555" s="126" t="s">
        <v>20123</v>
      </c>
      <c r="I12555" s="126" t="s">
        <v>21058</v>
      </c>
      <c r="J12555" s="126" t="s">
        <v>26248</v>
      </c>
      <c r="K12555" s="9">
        <f>_xlfn.IFNA(VLOOKUP(Table5[[#This Row],[Section]],SubSill_Tier,2,FALSE),0)</f>
        <v>0</v>
      </c>
      <c r="L12555" s="9" t="str">
        <f t="shared" si="205"/>
        <v/>
      </c>
      <c r="M12555" s="205" t="str" cm="1">
        <f t="array" ref="M12555">_xlfn.IFS(NOT(ISERROR(VLOOKUP(Table5[[#This Row],[Section]],TB_notTB,1,FALSE))),"No",LEFT(Table5[[#This Row],[Section]],3)="ETB","PLS",LEFT(Table5[[#This Row],[Section]],1)="7","PDB",NOT(ISBLANK(Table5[[#This Row],[Section]])),"No")</f>
        <v>No</v>
      </c>
    </row>
    <row r="12556" spans="1:13" x14ac:dyDescent="0.25">
      <c r="A12556" s="130" t="s">
        <v>13506</v>
      </c>
      <c r="B12556" s="130" t="s">
        <v>13507</v>
      </c>
      <c r="C12556" s="130" t="s">
        <v>75</v>
      </c>
      <c r="D12556" s="131">
        <v>0.42099999999999999</v>
      </c>
      <c r="E12556" s="132">
        <v>197</v>
      </c>
      <c r="F12556" s="132">
        <v>126</v>
      </c>
      <c r="G12556" s="126" t="s">
        <v>21150</v>
      </c>
      <c r="H12556" s="126" t="s">
        <v>21151</v>
      </c>
      <c r="I12556" s="126" t="s">
        <v>21152</v>
      </c>
      <c r="J12556" s="126" t="s">
        <v>26362</v>
      </c>
      <c r="K12556" s="9">
        <f>_xlfn.IFNA(VLOOKUP(Table5[[#This Row],[Section]],SubSill_Tier,2,FALSE),0)</f>
        <v>0</v>
      </c>
      <c r="L12556" s="9" t="str">
        <f t="shared" si="205"/>
        <v/>
      </c>
      <c r="M12556" s="205" t="str" cm="1">
        <f t="array" ref="M12556">_xlfn.IFS(NOT(ISERROR(VLOOKUP(Table5[[#This Row],[Section]],TB_notTB,1,FALSE))),"No",LEFT(Table5[[#This Row],[Section]],3)="ETB","PLS",LEFT(Table5[[#This Row],[Section]],1)="7","PDB",NOT(ISBLANK(Table5[[#This Row],[Section]])),"No")</f>
        <v>No</v>
      </c>
    </row>
    <row r="12557" spans="1:13" x14ac:dyDescent="0.25">
      <c r="A12557" s="130" t="s">
        <v>9846</v>
      </c>
      <c r="B12557" s="130" t="s">
        <v>17222</v>
      </c>
      <c r="C12557" s="130" t="s">
        <v>98</v>
      </c>
      <c r="D12557" s="131">
        <v>0.504</v>
      </c>
      <c r="E12557" s="132">
        <v>136</v>
      </c>
      <c r="F12557" s="132">
        <v>136</v>
      </c>
      <c r="G12557" s="126" t="s">
        <v>13727</v>
      </c>
      <c r="H12557" s="126" t="s">
        <v>20121</v>
      </c>
      <c r="I12557" s="126" t="s">
        <v>20122</v>
      </c>
      <c r="J12557" s="126" t="s">
        <v>26234</v>
      </c>
      <c r="K12557" s="9">
        <f>_xlfn.IFNA(VLOOKUP(Table5[[#This Row],[Section]],SubSill_Tier,2,FALSE),0)</f>
        <v>0</v>
      </c>
      <c r="L12557" s="9" t="str">
        <f t="shared" si="205"/>
        <v/>
      </c>
      <c r="M12557" s="205" t="str" cm="1">
        <f t="array" ref="M12557">_xlfn.IFS(NOT(ISERROR(VLOOKUP(Table5[[#This Row],[Section]],TB_notTB,1,FALSE))),"No",LEFT(Table5[[#This Row],[Section]],3)="ETB","PLS",LEFT(Table5[[#This Row],[Section]],1)="7","PDB",NOT(ISBLANK(Table5[[#This Row],[Section]])),"No")</f>
        <v>No</v>
      </c>
    </row>
    <row r="12558" spans="1:13" x14ac:dyDescent="0.25">
      <c r="A12558" s="130" t="s">
        <v>9847</v>
      </c>
      <c r="B12558" s="130" t="s">
        <v>28764</v>
      </c>
      <c r="C12558" s="130" t="s">
        <v>75</v>
      </c>
      <c r="D12558" s="131">
        <v>2.27</v>
      </c>
      <c r="E12558" s="132">
        <v>290</v>
      </c>
      <c r="F12558" s="132">
        <v>290</v>
      </c>
      <c r="G12558" s="126" t="s">
        <v>13717</v>
      </c>
      <c r="H12558" s="126" t="s">
        <v>20125</v>
      </c>
      <c r="I12558" s="126" t="s">
        <v>20126</v>
      </c>
      <c r="J12558" s="126" t="s">
        <v>26235</v>
      </c>
      <c r="K12558" s="9">
        <f>_xlfn.IFNA(VLOOKUP(Table5[[#This Row],[Section]],SubSill_Tier,2,FALSE),0)</f>
        <v>0</v>
      </c>
      <c r="L12558" s="9" t="str">
        <f t="shared" si="205"/>
        <v/>
      </c>
      <c r="M12558" s="205" t="str" cm="1">
        <f t="array" ref="M12558">_xlfn.IFS(NOT(ISERROR(VLOOKUP(Table5[[#This Row],[Section]],TB_notTB,1,FALSE))),"No",LEFT(Table5[[#This Row],[Section]],3)="ETB","PLS",LEFT(Table5[[#This Row],[Section]],1)="7","PDB",NOT(ISBLANK(Table5[[#This Row],[Section]])),"No")</f>
        <v>No</v>
      </c>
    </row>
    <row r="12559" spans="1:13" x14ac:dyDescent="0.25">
      <c r="A12559" s="130" t="s">
        <v>9848</v>
      </c>
      <c r="B12559" s="130" t="s">
        <v>3598</v>
      </c>
      <c r="C12559" s="130" t="s">
        <v>98</v>
      </c>
      <c r="D12559" s="131">
        <v>0.151</v>
      </c>
      <c r="E12559" s="132">
        <v>100</v>
      </c>
      <c r="F12559" s="132">
        <v>100</v>
      </c>
      <c r="G12559" s="126" t="s">
        <v>13727</v>
      </c>
      <c r="H12559" s="126" t="s">
        <v>20121</v>
      </c>
      <c r="I12559" s="126" t="s">
        <v>20122</v>
      </c>
      <c r="J12559" s="126" t="s">
        <v>26234</v>
      </c>
      <c r="K12559" s="9">
        <f>_xlfn.IFNA(VLOOKUP(Table5[[#This Row],[Section]],SubSill_Tier,2,FALSE),0)</f>
        <v>0</v>
      </c>
      <c r="L12559" s="9" t="str">
        <f t="shared" si="205"/>
        <v/>
      </c>
      <c r="M12559" s="205" t="str" cm="1">
        <f t="array" ref="M12559">_xlfn.IFS(NOT(ISERROR(VLOOKUP(Table5[[#This Row],[Section]],TB_notTB,1,FALSE))),"No",LEFT(Table5[[#This Row],[Section]],3)="ETB","PLS",LEFT(Table5[[#This Row],[Section]],1)="7","PDB",NOT(ISBLANK(Table5[[#This Row],[Section]])),"No")</f>
        <v>No</v>
      </c>
    </row>
    <row r="12560" spans="1:13" x14ac:dyDescent="0.25">
      <c r="A12560" s="130" t="s">
        <v>5019</v>
      </c>
      <c r="B12560" s="130" t="s">
        <v>5020</v>
      </c>
      <c r="C12560" s="130" t="s">
        <v>98</v>
      </c>
      <c r="D12560" s="131">
        <v>2.504</v>
      </c>
      <c r="E12560" s="132">
        <v>436</v>
      </c>
      <c r="F12560" s="132">
        <v>228</v>
      </c>
      <c r="G12560" s="126" t="s">
        <v>13923</v>
      </c>
      <c r="H12560" s="126" t="s">
        <v>20580</v>
      </c>
      <c r="I12560" s="126" t="s">
        <v>20112</v>
      </c>
      <c r="J12560" s="126" t="s">
        <v>26279</v>
      </c>
      <c r="K12560" s="9">
        <f>_xlfn.IFNA(VLOOKUP(Table5[[#This Row],[Section]],SubSill_Tier,2,FALSE),0)</f>
        <v>0</v>
      </c>
      <c r="L12560" s="9" t="str">
        <f t="shared" si="205"/>
        <v/>
      </c>
      <c r="M12560" s="205" t="str" cm="1">
        <f t="array" ref="M12560">_xlfn.IFS(NOT(ISERROR(VLOOKUP(Table5[[#This Row],[Section]],TB_notTB,1,FALSE))),"No",LEFT(Table5[[#This Row],[Section]],3)="ETB","PLS",LEFT(Table5[[#This Row],[Section]],1)="7","PDB",NOT(ISBLANK(Table5[[#This Row],[Section]])),"No")</f>
        <v>No</v>
      </c>
    </row>
    <row r="12561" spans="1:13" x14ac:dyDescent="0.25">
      <c r="A12561" s="130" t="s">
        <v>9849</v>
      </c>
      <c r="B12561" s="130" t="s">
        <v>3598</v>
      </c>
      <c r="C12561" s="130" t="s">
        <v>98</v>
      </c>
      <c r="D12561" s="131">
        <v>0.44400000000000001</v>
      </c>
      <c r="E12561" s="132">
        <v>120</v>
      </c>
      <c r="F12561" s="132">
        <v>0</v>
      </c>
      <c r="G12561" s="126" t="s">
        <v>13724</v>
      </c>
      <c r="H12561" s="126" t="s">
        <v>20186</v>
      </c>
      <c r="I12561" s="126" t="s">
        <v>22099</v>
      </c>
      <c r="J12561" s="126" t="s">
        <v>26234</v>
      </c>
      <c r="K12561" s="9">
        <f>_xlfn.IFNA(VLOOKUP(Table5[[#This Row],[Section]],SubSill_Tier,2,FALSE),0)</f>
        <v>0</v>
      </c>
      <c r="L12561" s="9" t="str">
        <f t="shared" si="205"/>
        <v/>
      </c>
      <c r="M12561" s="205" t="str" cm="1">
        <f t="array" ref="M12561">_xlfn.IFS(NOT(ISERROR(VLOOKUP(Table5[[#This Row],[Section]],TB_notTB,1,FALSE))),"No",LEFT(Table5[[#This Row],[Section]],3)="ETB","PLS",LEFT(Table5[[#This Row],[Section]],1)="7","PDB",NOT(ISBLANK(Table5[[#This Row],[Section]])),"No")</f>
        <v>No</v>
      </c>
    </row>
    <row r="12562" spans="1:13" x14ac:dyDescent="0.25">
      <c r="A12562" s="130" t="s">
        <v>9850</v>
      </c>
      <c r="B12562" s="130" t="s">
        <v>17222</v>
      </c>
      <c r="C12562" s="130" t="s">
        <v>98</v>
      </c>
      <c r="D12562" s="131">
        <v>1.865</v>
      </c>
      <c r="E12562" s="132">
        <v>221</v>
      </c>
      <c r="F12562" s="132">
        <v>0</v>
      </c>
      <c r="G12562" s="126" t="s">
        <v>13727</v>
      </c>
      <c r="H12562" s="126" t="s">
        <v>20121</v>
      </c>
      <c r="I12562" s="126" t="s">
        <v>20122</v>
      </c>
      <c r="J12562" s="126" t="s">
        <v>26234</v>
      </c>
      <c r="K12562" s="9">
        <f>_xlfn.IFNA(VLOOKUP(Table5[[#This Row],[Section]],SubSill_Tier,2,FALSE),0)</f>
        <v>0</v>
      </c>
      <c r="L12562" s="9" t="str">
        <f t="shared" si="205"/>
        <v/>
      </c>
      <c r="M12562" s="205" t="str" cm="1">
        <f t="array" ref="M12562">_xlfn.IFS(NOT(ISERROR(VLOOKUP(Table5[[#This Row],[Section]],TB_notTB,1,FALSE))),"No",LEFT(Table5[[#This Row],[Section]],3)="ETB","PLS",LEFT(Table5[[#This Row],[Section]],1)="7","PDB",NOT(ISBLANK(Table5[[#This Row],[Section]])),"No")</f>
        <v>No</v>
      </c>
    </row>
    <row r="12563" spans="1:13" x14ac:dyDescent="0.25">
      <c r="A12563" s="130" t="s">
        <v>5021</v>
      </c>
      <c r="B12563" s="130" t="s">
        <v>5022</v>
      </c>
      <c r="C12563" s="130" t="s">
        <v>75</v>
      </c>
      <c r="D12563" s="131">
        <v>0.51500000000000001</v>
      </c>
      <c r="E12563" s="132">
        <v>125</v>
      </c>
      <c r="F12563" s="132">
        <v>191</v>
      </c>
      <c r="G12563" s="126" t="s">
        <v>13712</v>
      </c>
      <c r="H12563" s="126" t="s">
        <v>20120</v>
      </c>
      <c r="I12563" s="126" t="s">
        <v>21055</v>
      </c>
      <c r="J12563" s="126" t="s">
        <v>26239</v>
      </c>
      <c r="K12563" s="9">
        <f>_xlfn.IFNA(VLOOKUP(Table5[[#This Row],[Section]],SubSill_Tier,2,FALSE),0)</f>
        <v>0</v>
      </c>
      <c r="L12563" s="9" t="str">
        <f t="shared" si="205"/>
        <v/>
      </c>
      <c r="M12563" s="205" t="str" cm="1">
        <f t="array" ref="M12563">_xlfn.IFS(NOT(ISERROR(VLOOKUP(Table5[[#This Row],[Section]],TB_notTB,1,FALSE))),"No",LEFT(Table5[[#This Row],[Section]],3)="ETB","PLS",LEFT(Table5[[#This Row],[Section]],1)="7","PDB",NOT(ISBLANK(Table5[[#This Row],[Section]])),"No")</f>
        <v>No</v>
      </c>
    </row>
    <row r="12564" spans="1:13" x14ac:dyDescent="0.25">
      <c r="A12564" s="130" t="s">
        <v>5023</v>
      </c>
      <c r="B12564" s="130" t="s">
        <v>17222</v>
      </c>
      <c r="C12564" s="130" t="s">
        <v>98</v>
      </c>
      <c r="D12564" s="131">
        <v>0.80400000000000005</v>
      </c>
      <c r="E12564" s="132">
        <v>383</v>
      </c>
      <c r="F12564" s="132">
        <v>182</v>
      </c>
      <c r="G12564" s="126" t="s">
        <v>13736</v>
      </c>
      <c r="H12564" s="126" t="s">
        <v>20148</v>
      </c>
      <c r="I12564" s="126" t="s">
        <v>21073</v>
      </c>
      <c r="J12564" s="126" t="s">
        <v>26232</v>
      </c>
      <c r="K12564" s="9">
        <f>_xlfn.IFNA(VLOOKUP(Table5[[#This Row],[Section]],SubSill_Tier,2,FALSE),0)</f>
        <v>0</v>
      </c>
      <c r="L12564" s="9" t="str">
        <f t="shared" si="205"/>
        <v/>
      </c>
      <c r="M12564" s="205" t="str" cm="1">
        <f t="array" ref="M12564">_xlfn.IFS(NOT(ISERROR(VLOOKUP(Table5[[#This Row],[Section]],TB_notTB,1,FALSE))),"No",LEFT(Table5[[#This Row],[Section]],3)="ETB","PLS",LEFT(Table5[[#This Row],[Section]],1)="7","PDB",NOT(ISBLANK(Table5[[#This Row],[Section]])),"No")</f>
        <v>No</v>
      </c>
    </row>
    <row r="12565" spans="1:13" x14ac:dyDescent="0.25">
      <c r="A12565" s="130" t="s">
        <v>9851</v>
      </c>
      <c r="B12565" s="130" t="s">
        <v>3598</v>
      </c>
      <c r="C12565" s="130" t="s">
        <v>98</v>
      </c>
      <c r="D12565" s="131">
        <v>1.06</v>
      </c>
      <c r="E12565" s="132">
        <v>208</v>
      </c>
      <c r="F12565" s="132">
        <v>208</v>
      </c>
      <c r="G12565" s="126" t="s">
        <v>13727</v>
      </c>
      <c r="H12565" s="126" t="s">
        <v>20121</v>
      </c>
      <c r="I12565" s="126" t="s">
        <v>20122</v>
      </c>
      <c r="J12565" s="126" t="s">
        <v>26234</v>
      </c>
      <c r="K12565" s="9">
        <f>_xlfn.IFNA(VLOOKUP(Table5[[#This Row],[Section]],SubSill_Tier,2,FALSE),0)</f>
        <v>0</v>
      </c>
      <c r="L12565" s="9" t="str">
        <f t="shared" si="205"/>
        <v/>
      </c>
      <c r="M12565" s="205" t="str" cm="1">
        <f t="array" ref="M12565">_xlfn.IFS(NOT(ISERROR(VLOOKUP(Table5[[#This Row],[Section]],TB_notTB,1,FALSE))),"No",LEFT(Table5[[#This Row],[Section]],3)="ETB","PLS",LEFT(Table5[[#This Row],[Section]],1)="7","PDB",NOT(ISBLANK(Table5[[#This Row],[Section]])),"No")</f>
        <v>No</v>
      </c>
    </row>
    <row r="12566" spans="1:13" x14ac:dyDescent="0.25">
      <c r="A12566" s="130" t="s">
        <v>9852</v>
      </c>
      <c r="B12566" s="130" t="s">
        <v>17222</v>
      </c>
      <c r="C12566" s="130" t="s">
        <v>98</v>
      </c>
      <c r="D12566" s="131">
        <v>0.27500000000000002</v>
      </c>
      <c r="E12566" s="132">
        <v>144</v>
      </c>
      <c r="F12566" s="132">
        <v>100</v>
      </c>
      <c r="G12566" s="126" t="s">
        <v>13721</v>
      </c>
      <c r="H12566" s="126" t="s">
        <v>20121</v>
      </c>
      <c r="I12566" s="126" t="s">
        <v>20122</v>
      </c>
      <c r="J12566" s="126" t="s">
        <v>26234</v>
      </c>
      <c r="K12566" s="9">
        <f>_xlfn.IFNA(VLOOKUP(Table5[[#This Row],[Section]],SubSill_Tier,2,FALSE),0)</f>
        <v>0</v>
      </c>
      <c r="L12566" s="9" t="str">
        <f t="shared" si="205"/>
        <v/>
      </c>
      <c r="M12566" s="205" t="str" cm="1">
        <f t="array" ref="M12566">_xlfn.IFS(NOT(ISERROR(VLOOKUP(Table5[[#This Row],[Section]],TB_notTB,1,FALSE))),"No",LEFT(Table5[[#This Row],[Section]],3)="ETB","PLS",LEFT(Table5[[#This Row],[Section]],1)="7","PDB",NOT(ISBLANK(Table5[[#This Row],[Section]])),"No")</f>
        <v>No</v>
      </c>
    </row>
    <row r="12567" spans="1:13" x14ac:dyDescent="0.25">
      <c r="A12567" s="130" t="s">
        <v>9853</v>
      </c>
      <c r="B12567" s="130" t="s">
        <v>17222</v>
      </c>
      <c r="C12567" s="130" t="s">
        <v>98</v>
      </c>
      <c r="D12567" s="131">
        <v>0.32800000000000001</v>
      </c>
      <c r="E12567" s="132">
        <v>171</v>
      </c>
      <c r="F12567" s="132">
        <v>147</v>
      </c>
      <c r="G12567" s="126" t="s">
        <v>13721</v>
      </c>
      <c r="H12567" s="126" t="s">
        <v>20121</v>
      </c>
      <c r="I12567" s="126" t="s">
        <v>20122</v>
      </c>
      <c r="J12567" s="126" t="s">
        <v>26234</v>
      </c>
      <c r="K12567" s="9">
        <f>_xlfn.IFNA(VLOOKUP(Table5[[#This Row],[Section]],SubSill_Tier,2,FALSE),0)</f>
        <v>0</v>
      </c>
      <c r="L12567" s="9" t="str">
        <f t="shared" si="205"/>
        <v/>
      </c>
      <c r="M12567" s="205" t="str" cm="1">
        <f t="array" ref="M12567">_xlfn.IFS(NOT(ISERROR(VLOOKUP(Table5[[#This Row],[Section]],TB_notTB,1,FALSE))),"No",LEFT(Table5[[#This Row],[Section]],3)="ETB","PLS",LEFT(Table5[[#This Row],[Section]],1)="7","PDB",NOT(ISBLANK(Table5[[#This Row],[Section]])),"No")</f>
        <v>No</v>
      </c>
    </row>
    <row r="12568" spans="1:13" x14ac:dyDescent="0.25">
      <c r="A12568" s="130" t="s">
        <v>5024</v>
      </c>
      <c r="B12568" s="130" t="s">
        <v>17222</v>
      </c>
      <c r="C12568" s="130" t="s">
        <v>98</v>
      </c>
      <c r="D12568" s="131">
        <v>0.502</v>
      </c>
      <c r="E12568" s="132">
        <v>137</v>
      </c>
      <c r="F12568" s="132">
        <v>137</v>
      </c>
      <c r="G12568" s="126" t="s">
        <v>13712</v>
      </c>
      <c r="H12568" s="126" t="s">
        <v>20120</v>
      </c>
      <c r="I12568" s="126" t="s">
        <v>21055</v>
      </c>
      <c r="J12568" s="126" t="s">
        <v>26232</v>
      </c>
      <c r="K12568" s="9">
        <f>_xlfn.IFNA(VLOOKUP(Table5[[#This Row],[Section]],SubSill_Tier,2,FALSE),0)</f>
        <v>0</v>
      </c>
      <c r="L12568" s="9" t="str">
        <f t="shared" si="205"/>
        <v/>
      </c>
      <c r="M12568" s="205" t="str" cm="1">
        <f t="array" ref="M12568">_xlfn.IFS(NOT(ISERROR(VLOOKUP(Table5[[#This Row],[Section]],TB_notTB,1,FALSE))),"No",LEFT(Table5[[#This Row],[Section]],3)="ETB","PLS",LEFT(Table5[[#This Row],[Section]],1)="7","PDB",NOT(ISBLANK(Table5[[#This Row],[Section]])),"No")</f>
        <v>No</v>
      </c>
    </row>
    <row r="12569" spans="1:13" x14ac:dyDescent="0.25">
      <c r="A12569" s="130" t="s">
        <v>5025</v>
      </c>
      <c r="B12569" s="130" t="s">
        <v>17222</v>
      </c>
      <c r="C12569" s="130" t="s">
        <v>98</v>
      </c>
      <c r="D12569" s="131">
        <v>0.65700000000000003</v>
      </c>
      <c r="E12569" s="132">
        <v>327</v>
      </c>
      <c r="F12569" s="132">
        <v>100</v>
      </c>
      <c r="G12569" s="126" t="s">
        <v>13736</v>
      </c>
      <c r="H12569" s="126" t="s">
        <v>20148</v>
      </c>
      <c r="I12569" s="126" t="s">
        <v>21073</v>
      </c>
      <c r="J12569" s="126" t="s">
        <v>26232</v>
      </c>
      <c r="K12569" s="9">
        <f>_xlfn.IFNA(VLOOKUP(Table5[[#This Row],[Section]],SubSill_Tier,2,FALSE),0)</f>
        <v>0</v>
      </c>
      <c r="L12569" s="9" t="str">
        <f t="shared" si="205"/>
        <v/>
      </c>
      <c r="M12569" s="205" t="str" cm="1">
        <f t="array" ref="M12569">_xlfn.IFS(NOT(ISERROR(VLOOKUP(Table5[[#This Row],[Section]],TB_notTB,1,FALSE))),"No",LEFT(Table5[[#This Row],[Section]],3)="ETB","PLS",LEFT(Table5[[#This Row],[Section]],1)="7","PDB",NOT(ISBLANK(Table5[[#This Row],[Section]])),"No")</f>
        <v>No</v>
      </c>
    </row>
    <row r="12570" spans="1:13" x14ac:dyDescent="0.25">
      <c r="A12570" s="130" t="s">
        <v>9854</v>
      </c>
      <c r="B12570" s="130" t="s">
        <v>9855</v>
      </c>
      <c r="C12570" s="130" t="s">
        <v>98</v>
      </c>
      <c r="D12570" s="131">
        <v>0.78600000000000003</v>
      </c>
      <c r="E12570" s="132">
        <v>199</v>
      </c>
      <c r="F12570" s="132">
        <v>199</v>
      </c>
      <c r="G12570" s="126" t="s">
        <v>13718</v>
      </c>
      <c r="H12570" s="126" t="s">
        <v>20127</v>
      </c>
      <c r="I12570" s="126" t="s">
        <v>21060</v>
      </c>
      <c r="J12570" s="126" t="s">
        <v>26236</v>
      </c>
      <c r="K12570" s="9">
        <f>_xlfn.IFNA(VLOOKUP(Table5[[#This Row],[Section]],SubSill_Tier,2,FALSE),0)</f>
        <v>0</v>
      </c>
      <c r="L12570" s="9" t="str">
        <f t="shared" si="205"/>
        <v/>
      </c>
      <c r="M12570" s="205" t="str" cm="1">
        <f t="array" ref="M12570">_xlfn.IFS(NOT(ISERROR(VLOOKUP(Table5[[#This Row],[Section]],TB_notTB,1,FALSE))),"No",LEFT(Table5[[#This Row],[Section]],3)="ETB","PLS",LEFT(Table5[[#This Row],[Section]],1)="7","PDB",NOT(ISBLANK(Table5[[#This Row],[Section]])),"No")</f>
        <v>No</v>
      </c>
    </row>
    <row r="12571" spans="1:13" x14ac:dyDescent="0.25">
      <c r="A12571" s="130" t="s">
        <v>9856</v>
      </c>
      <c r="B12571" s="130" t="s">
        <v>12834</v>
      </c>
      <c r="C12571" s="130" t="s">
        <v>75</v>
      </c>
      <c r="D12571" s="131">
        <v>0.75600000000000001</v>
      </c>
      <c r="E12571" s="132">
        <v>342</v>
      </c>
      <c r="F12571" s="132">
        <v>123</v>
      </c>
      <c r="G12571" s="126" t="s">
        <v>13721</v>
      </c>
      <c r="H12571" s="126" t="s">
        <v>20121</v>
      </c>
      <c r="I12571" s="126" t="s">
        <v>20122</v>
      </c>
      <c r="J12571" s="126" t="s">
        <v>26234</v>
      </c>
      <c r="K12571" s="9">
        <f>_xlfn.IFNA(VLOOKUP(Table5[[#This Row],[Section]],SubSill_Tier,2,FALSE),0)</f>
        <v>0</v>
      </c>
      <c r="L12571" s="9" t="str">
        <f t="shared" si="205"/>
        <v>Wall</v>
      </c>
      <c r="M12571" s="205" t="str" cm="1">
        <f t="array" ref="M12571">_xlfn.IFS(NOT(ISERROR(VLOOKUP(Table5[[#This Row],[Section]],TB_notTB,1,FALSE))),"No",LEFT(Table5[[#This Row],[Section]],3)="ETB","PLS",LEFT(Table5[[#This Row],[Section]],1)="7","PDB",NOT(ISBLANK(Table5[[#This Row],[Section]])),"No")</f>
        <v>No</v>
      </c>
    </row>
    <row r="12572" spans="1:13" x14ac:dyDescent="0.25">
      <c r="A12572" s="130" t="s">
        <v>9857</v>
      </c>
      <c r="B12572" s="130" t="s">
        <v>28765</v>
      </c>
      <c r="C12572" s="130" t="s">
        <v>75</v>
      </c>
      <c r="D12572" s="131">
        <v>2.0249999999999999</v>
      </c>
      <c r="E12572" s="132">
        <v>261</v>
      </c>
      <c r="F12572" s="132">
        <v>261</v>
      </c>
      <c r="G12572" s="126" t="s">
        <v>13715</v>
      </c>
      <c r="H12572" s="126" t="s">
        <v>20123</v>
      </c>
      <c r="I12572" s="126" t="s">
        <v>21058</v>
      </c>
      <c r="J12572" s="126" t="s">
        <v>26235</v>
      </c>
      <c r="K12572" s="9">
        <f>_xlfn.IFNA(VLOOKUP(Table5[[#This Row],[Section]],SubSill_Tier,2,FALSE),0)</f>
        <v>0</v>
      </c>
      <c r="L12572" s="9" t="str">
        <f t="shared" si="205"/>
        <v>Wall</v>
      </c>
      <c r="M12572" s="205" t="str" cm="1">
        <f t="array" ref="M12572">_xlfn.IFS(NOT(ISERROR(VLOOKUP(Table5[[#This Row],[Section]],TB_notTB,1,FALSE))),"No",LEFT(Table5[[#This Row],[Section]],3)="ETB","PLS",LEFT(Table5[[#This Row],[Section]],1)="7","PDB",NOT(ISBLANK(Table5[[#This Row],[Section]])),"No")</f>
        <v>No</v>
      </c>
    </row>
    <row r="12573" spans="1:13" x14ac:dyDescent="0.25">
      <c r="A12573" s="130" t="s">
        <v>9858</v>
      </c>
      <c r="B12573" s="130" t="s">
        <v>28766</v>
      </c>
      <c r="C12573" s="130" t="s">
        <v>75</v>
      </c>
      <c r="D12573" s="131">
        <v>1.35</v>
      </c>
      <c r="E12573" s="132">
        <v>209</v>
      </c>
      <c r="F12573" s="132">
        <v>209</v>
      </c>
      <c r="G12573" s="126" t="s">
        <v>13715</v>
      </c>
      <c r="H12573" s="126" t="s">
        <v>20123</v>
      </c>
      <c r="I12573" s="126" t="s">
        <v>21058</v>
      </c>
      <c r="J12573" s="126" t="s">
        <v>26236</v>
      </c>
      <c r="K12573" s="9">
        <f>_xlfn.IFNA(VLOOKUP(Table5[[#This Row],[Section]],SubSill_Tier,2,FALSE),0)</f>
        <v>0</v>
      </c>
      <c r="L12573" s="9" t="str">
        <f t="shared" si="205"/>
        <v>Wall</v>
      </c>
      <c r="M12573" s="205" t="str" cm="1">
        <f t="array" ref="M12573">_xlfn.IFS(NOT(ISERROR(VLOOKUP(Table5[[#This Row],[Section]],TB_notTB,1,FALSE))),"No",LEFT(Table5[[#This Row],[Section]],3)="ETB","PLS",LEFT(Table5[[#This Row],[Section]],1)="7","PDB",NOT(ISBLANK(Table5[[#This Row],[Section]])),"No")</f>
        <v>No</v>
      </c>
    </row>
    <row r="12574" spans="1:13" x14ac:dyDescent="0.25">
      <c r="A12574" s="130" t="s">
        <v>9859</v>
      </c>
      <c r="B12574" s="130" t="s">
        <v>28767</v>
      </c>
      <c r="C12574" s="130" t="s">
        <v>75</v>
      </c>
      <c r="D12574" s="131">
        <v>5.8769999999999998</v>
      </c>
      <c r="E12574" s="132">
        <v>650</v>
      </c>
      <c r="F12574" s="132">
        <v>650</v>
      </c>
      <c r="G12574" s="126" t="s">
        <v>13720</v>
      </c>
      <c r="H12574" s="126" t="s">
        <v>20130</v>
      </c>
      <c r="I12574" s="126" t="s">
        <v>20131</v>
      </c>
      <c r="J12574" s="126" t="s">
        <v>26245</v>
      </c>
      <c r="K12574" s="9">
        <f>_xlfn.IFNA(VLOOKUP(Table5[[#This Row],[Section]],SubSill_Tier,2,FALSE),0)</f>
        <v>0</v>
      </c>
      <c r="L12574" s="9" t="str">
        <f t="shared" si="205"/>
        <v/>
      </c>
      <c r="M12574" s="205" t="str" cm="1">
        <f t="array" ref="M12574">_xlfn.IFS(NOT(ISERROR(VLOOKUP(Table5[[#This Row],[Section]],TB_notTB,1,FALSE))),"No",LEFT(Table5[[#This Row],[Section]],3)="ETB","PLS",LEFT(Table5[[#This Row],[Section]],1)="7","PDB",NOT(ISBLANK(Table5[[#This Row],[Section]])),"No")</f>
        <v>No</v>
      </c>
    </row>
    <row r="12575" spans="1:13" x14ac:dyDescent="0.25">
      <c r="A12575" s="130" t="s">
        <v>9860</v>
      </c>
      <c r="B12575" s="130" t="s">
        <v>13256</v>
      </c>
      <c r="C12575" s="130" t="s">
        <v>75</v>
      </c>
      <c r="D12575" s="131">
        <v>3.4169999999999998</v>
      </c>
      <c r="E12575" s="132">
        <v>526</v>
      </c>
      <c r="F12575" s="132">
        <v>526</v>
      </c>
      <c r="G12575" s="126" t="s">
        <v>13716</v>
      </c>
      <c r="H12575" s="126" t="s">
        <v>20130</v>
      </c>
      <c r="I12575" s="126" t="s">
        <v>20131</v>
      </c>
      <c r="J12575" s="126" t="s">
        <v>26236</v>
      </c>
      <c r="K12575" s="9">
        <f>_xlfn.IFNA(VLOOKUP(Table5[[#This Row],[Section]],SubSill_Tier,2,FALSE),0)</f>
        <v>0</v>
      </c>
      <c r="L12575" s="9" t="str">
        <f t="shared" si="205"/>
        <v>Wall</v>
      </c>
      <c r="M12575" s="205" t="str" cm="1">
        <f t="array" ref="M12575">_xlfn.IFS(NOT(ISERROR(VLOOKUP(Table5[[#This Row],[Section]],TB_notTB,1,FALSE))),"No",LEFT(Table5[[#This Row],[Section]],3)="ETB","PLS",LEFT(Table5[[#This Row],[Section]],1)="7","PDB",NOT(ISBLANK(Table5[[#This Row],[Section]])),"No")</f>
        <v>No</v>
      </c>
    </row>
    <row r="12576" spans="1:13" x14ac:dyDescent="0.25">
      <c r="A12576" s="130" t="s">
        <v>5026</v>
      </c>
      <c r="B12576" s="130" t="s">
        <v>17222</v>
      </c>
      <c r="C12576" s="130" t="s">
        <v>98</v>
      </c>
      <c r="D12576" s="131">
        <v>0.47</v>
      </c>
      <c r="E12576" s="132">
        <v>246</v>
      </c>
      <c r="F12576" s="132">
        <v>100</v>
      </c>
      <c r="G12576" s="126" t="s">
        <v>13736</v>
      </c>
      <c r="H12576" s="126" t="s">
        <v>20148</v>
      </c>
      <c r="I12576" s="126" t="s">
        <v>21073</v>
      </c>
      <c r="J12576" s="126" t="s">
        <v>26232</v>
      </c>
      <c r="K12576" s="9">
        <f>_xlfn.IFNA(VLOOKUP(Table5[[#This Row],[Section]],SubSill_Tier,2,FALSE),0)</f>
        <v>0</v>
      </c>
      <c r="L12576" s="9" t="str">
        <f t="shared" si="205"/>
        <v/>
      </c>
      <c r="M12576" s="205" t="str" cm="1">
        <f t="array" ref="M12576">_xlfn.IFS(NOT(ISERROR(VLOOKUP(Table5[[#This Row],[Section]],TB_notTB,1,FALSE))),"No",LEFT(Table5[[#This Row],[Section]],3)="ETB","PLS",LEFT(Table5[[#This Row],[Section]],1)="7","PDB",NOT(ISBLANK(Table5[[#This Row],[Section]])),"No")</f>
        <v>No</v>
      </c>
    </row>
    <row r="12577" spans="1:13" x14ac:dyDescent="0.25">
      <c r="A12577" s="130" t="s">
        <v>5027</v>
      </c>
      <c r="B12577" s="130" t="s">
        <v>17222</v>
      </c>
      <c r="C12577" s="130" t="s">
        <v>98</v>
      </c>
      <c r="D12577" s="131">
        <v>0.56200000000000006</v>
      </c>
      <c r="E12577" s="132">
        <v>230</v>
      </c>
      <c r="F12577" s="132">
        <v>100</v>
      </c>
      <c r="G12577" s="126" t="s">
        <v>13736</v>
      </c>
      <c r="H12577" s="126" t="s">
        <v>20148</v>
      </c>
      <c r="I12577" s="126" t="s">
        <v>21073</v>
      </c>
      <c r="J12577" s="126" t="s">
        <v>26232</v>
      </c>
      <c r="K12577" s="9">
        <f>_xlfn.IFNA(VLOOKUP(Table5[[#This Row],[Section]],SubSill_Tier,2,FALSE),0)</f>
        <v>0</v>
      </c>
      <c r="L12577" s="9" t="str">
        <f t="shared" si="205"/>
        <v/>
      </c>
      <c r="M12577" s="205" t="str" cm="1">
        <f t="array" ref="M12577">_xlfn.IFS(NOT(ISERROR(VLOOKUP(Table5[[#This Row],[Section]],TB_notTB,1,FALSE))),"No",LEFT(Table5[[#This Row],[Section]],3)="ETB","PLS",LEFT(Table5[[#This Row],[Section]],1)="7","PDB",NOT(ISBLANK(Table5[[#This Row],[Section]])),"No")</f>
        <v>No</v>
      </c>
    </row>
    <row r="12578" spans="1:13" x14ac:dyDescent="0.25">
      <c r="A12578" s="130" t="s">
        <v>5028</v>
      </c>
      <c r="B12578" s="130" t="s">
        <v>17222</v>
      </c>
      <c r="C12578" s="130" t="s">
        <v>98</v>
      </c>
      <c r="D12578" s="131">
        <v>0.79400000000000004</v>
      </c>
      <c r="E12578" s="132">
        <v>300</v>
      </c>
      <c r="F12578" s="132">
        <v>300</v>
      </c>
      <c r="G12578" s="126" t="s">
        <v>13736</v>
      </c>
      <c r="H12578" s="126" t="s">
        <v>20148</v>
      </c>
      <c r="I12578" s="126" t="s">
        <v>21073</v>
      </c>
      <c r="J12578" s="126" t="s">
        <v>26232</v>
      </c>
      <c r="K12578" s="9">
        <f>_xlfn.IFNA(VLOOKUP(Table5[[#This Row],[Section]],SubSill_Tier,2,FALSE),0)</f>
        <v>0</v>
      </c>
      <c r="L12578" s="9" t="str">
        <f t="shared" si="205"/>
        <v/>
      </c>
      <c r="M12578" s="205" t="str" cm="1">
        <f t="array" ref="M12578">_xlfn.IFS(NOT(ISERROR(VLOOKUP(Table5[[#This Row],[Section]],TB_notTB,1,FALSE))),"No",LEFT(Table5[[#This Row],[Section]],3)="ETB","PLS",LEFT(Table5[[#This Row],[Section]],1)="7","PDB",NOT(ISBLANK(Table5[[#This Row],[Section]])),"No")</f>
        <v>No</v>
      </c>
    </row>
    <row r="12579" spans="1:13" x14ac:dyDescent="0.25">
      <c r="A12579" s="130" t="s">
        <v>9861</v>
      </c>
      <c r="B12579" s="130" t="s">
        <v>9862</v>
      </c>
      <c r="C12579" s="130" t="s">
        <v>98</v>
      </c>
      <c r="D12579" s="131">
        <v>0.76300000000000001</v>
      </c>
      <c r="E12579" s="132">
        <v>239</v>
      </c>
      <c r="F12579" s="132">
        <v>239</v>
      </c>
      <c r="G12579" s="126" t="s">
        <v>13740</v>
      </c>
      <c r="H12579" s="126" t="s">
        <v>20124</v>
      </c>
      <c r="I12579" s="126" t="s">
        <v>21059</v>
      </c>
      <c r="J12579" s="126" t="s">
        <v>26235</v>
      </c>
      <c r="K12579" s="9">
        <f>_xlfn.IFNA(VLOOKUP(Table5[[#This Row],[Section]],SubSill_Tier,2,FALSE),0)</f>
        <v>0</v>
      </c>
      <c r="L12579" s="9" t="str">
        <f t="shared" si="205"/>
        <v/>
      </c>
      <c r="M12579" s="205" t="str" cm="1">
        <f t="array" ref="M12579">_xlfn.IFS(NOT(ISERROR(VLOOKUP(Table5[[#This Row],[Section]],TB_notTB,1,FALSE))),"No",LEFT(Table5[[#This Row],[Section]],3)="ETB","PLS",LEFT(Table5[[#This Row],[Section]],1)="7","PDB",NOT(ISBLANK(Table5[[#This Row],[Section]])),"No")</f>
        <v>No</v>
      </c>
    </row>
    <row r="12580" spans="1:13" x14ac:dyDescent="0.25">
      <c r="A12580" s="130" t="s">
        <v>5029</v>
      </c>
      <c r="B12580" s="130" t="s">
        <v>17222</v>
      </c>
      <c r="C12580" s="130" t="s">
        <v>98</v>
      </c>
      <c r="D12580" s="131">
        <v>0.27800000000000002</v>
      </c>
      <c r="E12580" s="132">
        <v>100</v>
      </c>
      <c r="F12580" s="132">
        <v>100</v>
      </c>
      <c r="G12580" s="126" t="s">
        <v>13712</v>
      </c>
      <c r="H12580" s="126" t="s">
        <v>20120</v>
      </c>
      <c r="I12580" s="126" t="s">
        <v>21055</v>
      </c>
      <c r="J12580" s="126" t="s">
        <v>26232</v>
      </c>
      <c r="K12580" s="9">
        <f>_xlfn.IFNA(VLOOKUP(Table5[[#This Row],[Section]],SubSill_Tier,2,FALSE),0)</f>
        <v>0</v>
      </c>
      <c r="L12580" s="9" t="str">
        <f t="shared" si="205"/>
        <v/>
      </c>
      <c r="M12580" s="205" t="str" cm="1">
        <f t="array" ref="M12580">_xlfn.IFS(NOT(ISERROR(VLOOKUP(Table5[[#This Row],[Section]],TB_notTB,1,FALSE))),"No",LEFT(Table5[[#This Row],[Section]],3)="ETB","PLS",LEFT(Table5[[#This Row],[Section]],1)="7","PDB",NOT(ISBLANK(Table5[[#This Row],[Section]])),"No")</f>
        <v>No</v>
      </c>
    </row>
    <row r="12581" spans="1:13" x14ac:dyDescent="0.25">
      <c r="A12581" s="130" t="s">
        <v>9863</v>
      </c>
      <c r="B12581" s="130" t="s">
        <v>17222</v>
      </c>
      <c r="C12581" s="130" t="s">
        <v>98</v>
      </c>
      <c r="D12581" s="131">
        <v>0.316</v>
      </c>
      <c r="E12581" s="132">
        <v>118</v>
      </c>
      <c r="F12581" s="132">
        <v>118</v>
      </c>
      <c r="G12581" s="126" t="s">
        <v>13727</v>
      </c>
      <c r="H12581" s="126" t="s">
        <v>20121</v>
      </c>
      <c r="I12581" s="126" t="s">
        <v>20122</v>
      </c>
      <c r="J12581" s="126" t="s">
        <v>26234</v>
      </c>
      <c r="K12581" s="9">
        <f>_xlfn.IFNA(VLOOKUP(Table5[[#This Row],[Section]],SubSill_Tier,2,FALSE),0)</f>
        <v>0</v>
      </c>
      <c r="L12581" s="9" t="str">
        <f t="shared" si="205"/>
        <v/>
      </c>
      <c r="M12581" s="205" t="str" cm="1">
        <f t="array" ref="M12581">_xlfn.IFS(NOT(ISERROR(VLOOKUP(Table5[[#This Row],[Section]],TB_notTB,1,FALSE))),"No",LEFT(Table5[[#This Row],[Section]],3)="ETB","PLS",LEFT(Table5[[#This Row],[Section]],1)="7","PDB",NOT(ISBLANK(Table5[[#This Row],[Section]])),"No")</f>
        <v>No</v>
      </c>
    </row>
    <row r="12582" spans="1:13" x14ac:dyDescent="0.25">
      <c r="A12582" s="130" t="s">
        <v>9864</v>
      </c>
      <c r="B12582" s="130" t="s">
        <v>3598</v>
      </c>
      <c r="C12582" s="130" t="s">
        <v>98</v>
      </c>
      <c r="D12582" s="131">
        <v>0.74199999999999999</v>
      </c>
      <c r="E12582" s="132">
        <v>100</v>
      </c>
      <c r="F12582" s="132">
        <v>100</v>
      </c>
      <c r="G12582" s="126" t="s">
        <v>13721</v>
      </c>
      <c r="H12582" s="126" t="s">
        <v>20121</v>
      </c>
      <c r="I12582" s="126" t="s">
        <v>20122</v>
      </c>
      <c r="J12582" s="126" t="s">
        <v>26234</v>
      </c>
      <c r="K12582" s="9">
        <f>_xlfn.IFNA(VLOOKUP(Table5[[#This Row],[Section]],SubSill_Tier,2,FALSE),0)</f>
        <v>0</v>
      </c>
      <c r="L12582" s="9" t="str">
        <f t="shared" si="205"/>
        <v/>
      </c>
      <c r="M12582" s="205" t="str" cm="1">
        <f t="array" ref="M12582">_xlfn.IFS(NOT(ISERROR(VLOOKUP(Table5[[#This Row],[Section]],TB_notTB,1,FALSE))),"No",LEFT(Table5[[#This Row],[Section]],3)="ETB","PLS",LEFT(Table5[[#This Row],[Section]],1)="7","PDB",NOT(ISBLANK(Table5[[#This Row],[Section]])),"No")</f>
        <v>No</v>
      </c>
    </row>
    <row r="12583" spans="1:13" x14ac:dyDescent="0.25">
      <c r="A12583" s="130" t="s">
        <v>9865</v>
      </c>
      <c r="B12583" s="130" t="s">
        <v>17222</v>
      </c>
      <c r="C12583" s="130" t="s">
        <v>98</v>
      </c>
      <c r="D12583" s="131">
        <v>0.24099999999999999</v>
      </c>
      <c r="E12583" s="132">
        <v>114</v>
      </c>
      <c r="F12583" s="132">
        <v>100</v>
      </c>
      <c r="G12583" s="126" t="s">
        <v>13721</v>
      </c>
      <c r="H12583" s="126" t="s">
        <v>20121</v>
      </c>
      <c r="I12583" s="126" t="s">
        <v>20122</v>
      </c>
      <c r="J12583" s="126" t="s">
        <v>26234</v>
      </c>
      <c r="K12583" s="9">
        <f>_xlfn.IFNA(VLOOKUP(Table5[[#This Row],[Section]],SubSill_Tier,2,FALSE),0)</f>
        <v>0</v>
      </c>
      <c r="L12583" s="9" t="str">
        <f t="shared" si="205"/>
        <v/>
      </c>
      <c r="M12583" s="205" t="str" cm="1">
        <f t="array" ref="M12583">_xlfn.IFS(NOT(ISERROR(VLOOKUP(Table5[[#This Row],[Section]],TB_notTB,1,FALSE))),"No",LEFT(Table5[[#This Row],[Section]],3)="ETB","PLS",LEFT(Table5[[#This Row],[Section]],1)="7","PDB",NOT(ISBLANK(Table5[[#This Row],[Section]])),"No")</f>
        <v>No</v>
      </c>
    </row>
    <row r="12584" spans="1:13" x14ac:dyDescent="0.25">
      <c r="A12584" s="130" t="s">
        <v>9866</v>
      </c>
      <c r="B12584" s="130" t="s">
        <v>3598</v>
      </c>
      <c r="C12584" s="130" t="s">
        <v>98</v>
      </c>
      <c r="D12584" s="131">
        <v>0.52</v>
      </c>
      <c r="E12584" s="132">
        <v>175</v>
      </c>
      <c r="F12584" s="132">
        <v>175</v>
      </c>
      <c r="G12584" s="126" t="s">
        <v>13721</v>
      </c>
      <c r="H12584" s="126" t="s">
        <v>20121</v>
      </c>
      <c r="I12584" s="126" t="s">
        <v>20122</v>
      </c>
      <c r="J12584" s="126" t="s">
        <v>26234</v>
      </c>
      <c r="K12584" s="9">
        <f>_xlfn.IFNA(VLOOKUP(Table5[[#This Row],[Section]],SubSill_Tier,2,FALSE),0)</f>
        <v>0</v>
      </c>
      <c r="L12584" s="9" t="str">
        <f t="shared" si="205"/>
        <v/>
      </c>
      <c r="M12584" s="205" t="str" cm="1">
        <f t="array" ref="M12584">_xlfn.IFS(NOT(ISERROR(VLOOKUP(Table5[[#This Row],[Section]],TB_notTB,1,FALSE))),"No",LEFT(Table5[[#This Row],[Section]],3)="ETB","PLS",LEFT(Table5[[#This Row],[Section]],1)="7","PDB",NOT(ISBLANK(Table5[[#This Row],[Section]])),"No")</f>
        <v>No</v>
      </c>
    </row>
    <row r="12585" spans="1:13" x14ac:dyDescent="0.25">
      <c r="A12585" s="130" t="s">
        <v>9867</v>
      </c>
      <c r="B12585" s="130" t="s">
        <v>3598</v>
      </c>
      <c r="C12585" s="130" t="s">
        <v>98</v>
      </c>
      <c r="D12585" s="131">
        <v>0.30199999999999999</v>
      </c>
      <c r="E12585" s="132">
        <v>100</v>
      </c>
      <c r="F12585" s="132">
        <v>100</v>
      </c>
      <c r="G12585" s="126" t="s">
        <v>13727</v>
      </c>
      <c r="H12585" s="126" t="s">
        <v>20121</v>
      </c>
      <c r="I12585" s="126" t="s">
        <v>20122</v>
      </c>
      <c r="J12585" s="126" t="s">
        <v>26234</v>
      </c>
      <c r="K12585" s="9">
        <f>_xlfn.IFNA(VLOOKUP(Table5[[#This Row],[Section]],SubSill_Tier,2,FALSE),0)</f>
        <v>0</v>
      </c>
      <c r="L12585" s="9" t="str">
        <f t="shared" si="205"/>
        <v/>
      </c>
      <c r="M12585" s="205" t="str" cm="1">
        <f t="array" ref="M12585">_xlfn.IFS(NOT(ISERROR(VLOOKUP(Table5[[#This Row],[Section]],TB_notTB,1,FALSE))),"No",LEFT(Table5[[#This Row],[Section]],3)="ETB","PLS",LEFT(Table5[[#This Row],[Section]],1)="7","PDB",NOT(ISBLANK(Table5[[#This Row],[Section]])),"No")</f>
        <v>No</v>
      </c>
    </row>
    <row r="12586" spans="1:13" x14ac:dyDescent="0.25">
      <c r="A12586" s="130" t="s">
        <v>5030</v>
      </c>
      <c r="B12586" s="130" t="s">
        <v>17222</v>
      </c>
      <c r="C12586" s="130" t="s">
        <v>98</v>
      </c>
      <c r="D12586" s="131">
        <v>0.70599999999999996</v>
      </c>
      <c r="E12586" s="132">
        <v>333</v>
      </c>
      <c r="F12586" s="132">
        <v>190</v>
      </c>
      <c r="G12586" s="126" t="s">
        <v>13736</v>
      </c>
      <c r="H12586" s="126" t="s">
        <v>20148</v>
      </c>
      <c r="I12586" s="126" t="s">
        <v>21073</v>
      </c>
      <c r="J12586" s="126" t="s">
        <v>26239</v>
      </c>
      <c r="K12586" s="9">
        <f>_xlfn.IFNA(VLOOKUP(Table5[[#This Row],[Section]],SubSill_Tier,2,FALSE),0)</f>
        <v>0</v>
      </c>
      <c r="L12586" s="9" t="str">
        <f t="shared" si="205"/>
        <v/>
      </c>
      <c r="M12586" s="205" t="str" cm="1">
        <f t="array" ref="M12586">_xlfn.IFS(NOT(ISERROR(VLOOKUP(Table5[[#This Row],[Section]],TB_notTB,1,FALSE))),"No",LEFT(Table5[[#This Row],[Section]],3)="ETB","PLS",LEFT(Table5[[#This Row],[Section]],1)="7","PDB",NOT(ISBLANK(Table5[[#This Row],[Section]])),"No")</f>
        <v>No</v>
      </c>
    </row>
    <row r="12587" spans="1:13" x14ac:dyDescent="0.25">
      <c r="A12587" s="130" t="s">
        <v>5031</v>
      </c>
      <c r="B12587" s="130" t="s">
        <v>17222</v>
      </c>
      <c r="C12587" s="130" t="s">
        <v>98</v>
      </c>
      <c r="D12587" s="131">
        <v>0.27</v>
      </c>
      <c r="E12587" s="132">
        <v>149</v>
      </c>
      <c r="F12587" s="132">
        <v>100</v>
      </c>
      <c r="G12587" s="126" t="s">
        <v>13736</v>
      </c>
      <c r="H12587" s="126" t="s">
        <v>20148</v>
      </c>
      <c r="I12587" s="126" t="s">
        <v>21073</v>
      </c>
      <c r="J12587" s="126" t="s">
        <v>26232</v>
      </c>
      <c r="K12587" s="9">
        <f>_xlfn.IFNA(VLOOKUP(Table5[[#This Row],[Section]],SubSill_Tier,2,FALSE),0)</f>
        <v>0</v>
      </c>
      <c r="L12587" s="9" t="str">
        <f t="shared" si="205"/>
        <v/>
      </c>
      <c r="M12587" s="205" t="str" cm="1">
        <f t="array" ref="M12587">_xlfn.IFS(NOT(ISERROR(VLOOKUP(Table5[[#This Row],[Section]],TB_notTB,1,FALSE))),"No",LEFT(Table5[[#This Row],[Section]],3)="ETB","PLS",LEFT(Table5[[#This Row],[Section]],1)="7","PDB",NOT(ISBLANK(Table5[[#This Row],[Section]])),"No")</f>
        <v>No</v>
      </c>
    </row>
    <row r="12588" spans="1:13" x14ac:dyDescent="0.25">
      <c r="A12588" s="130" t="s">
        <v>5032</v>
      </c>
      <c r="B12588" s="130" t="s">
        <v>17222</v>
      </c>
      <c r="C12588" s="130" t="s">
        <v>98</v>
      </c>
      <c r="D12588" s="131">
        <v>0.38400000000000001</v>
      </c>
      <c r="E12588" s="132">
        <v>205</v>
      </c>
      <c r="F12588" s="132">
        <v>100</v>
      </c>
      <c r="G12588" s="126" t="s">
        <v>13736</v>
      </c>
      <c r="H12588" s="126" t="s">
        <v>20148</v>
      </c>
      <c r="I12588" s="126" t="s">
        <v>21073</v>
      </c>
      <c r="J12588" s="126" t="s">
        <v>26232</v>
      </c>
      <c r="K12588" s="9">
        <f>_xlfn.IFNA(VLOOKUP(Table5[[#This Row],[Section]],SubSill_Tier,2,FALSE),0)</f>
        <v>0</v>
      </c>
      <c r="L12588" s="9" t="str">
        <f t="shared" si="205"/>
        <v/>
      </c>
      <c r="M12588" s="205" t="str" cm="1">
        <f t="array" ref="M12588">_xlfn.IFS(NOT(ISERROR(VLOOKUP(Table5[[#This Row],[Section]],TB_notTB,1,FALSE))),"No",LEFT(Table5[[#This Row],[Section]],3)="ETB","PLS",LEFT(Table5[[#This Row],[Section]],1)="7","PDB",NOT(ISBLANK(Table5[[#This Row],[Section]])),"No")</f>
        <v>No</v>
      </c>
    </row>
    <row r="12589" spans="1:13" x14ac:dyDescent="0.25">
      <c r="A12589" s="130" t="s">
        <v>5033</v>
      </c>
      <c r="B12589" s="130" t="s">
        <v>17222</v>
      </c>
      <c r="C12589" s="130" t="s">
        <v>98</v>
      </c>
      <c r="D12589" s="131">
        <v>0.29199999999999998</v>
      </c>
      <c r="E12589" s="132">
        <v>165</v>
      </c>
      <c r="F12589" s="132">
        <v>165</v>
      </c>
      <c r="G12589" s="126" t="s">
        <v>13736</v>
      </c>
      <c r="H12589" s="126" t="s">
        <v>20148</v>
      </c>
      <c r="I12589" s="126" t="s">
        <v>21073</v>
      </c>
      <c r="J12589" s="126" t="s">
        <v>26232</v>
      </c>
      <c r="K12589" s="9">
        <f>_xlfn.IFNA(VLOOKUP(Table5[[#This Row],[Section]],SubSill_Tier,2,FALSE),0)</f>
        <v>0</v>
      </c>
      <c r="L12589" s="9" t="str">
        <f t="shared" si="205"/>
        <v/>
      </c>
      <c r="M12589" s="205" t="str" cm="1">
        <f t="array" ref="M12589">_xlfn.IFS(NOT(ISERROR(VLOOKUP(Table5[[#This Row],[Section]],TB_notTB,1,FALSE))),"No",LEFT(Table5[[#This Row],[Section]],3)="ETB","PLS",LEFT(Table5[[#This Row],[Section]],1)="7","PDB",NOT(ISBLANK(Table5[[#This Row],[Section]])),"No")</f>
        <v>No</v>
      </c>
    </row>
    <row r="12590" spans="1:13" x14ac:dyDescent="0.25">
      <c r="A12590" s="130" t="s">
        <v>9868</v>
      </c>
      <c r="B12590" s="130" t="s">
        <v>9869</v>
      </c>
      <c r="C12590" s="130" t="s">
        <v>75</v>
      </c>
      <c r="D12590" s="131">
        <v>1.0349999999999999</v>
      </c>
      <c r="E12590" s="132">
        <v>147</v>
      </c>
      <c r="F12590" s="132">
        <v>100</v>
      </c>
      <c r="G12590" s="126" t="s">
        <v>21147</v>
      </c>
      <c r="H12590" s="126" t="s">
        <v>21148</v>
      </c>
      <c r="I12590" s="126" t="s">
        <v>21149</v>
      </c>
      <c r="J12590" s="126" t="s">
        <v>26233</v>
      </c>
      <c r="K12590" s="9">
        <f>_xlfn.IFNA(VLOOKUP(Table5[[#This Row],[Section]],SubSill_Tier,2,FALSE),0)</f>
        <v>0</v>
      </c>
      <c r="L12590" s="9" t="str">
        <f t="shared" si="205"/>
        <v>Wall</v>
      </c>
      <c r="M12590" s="205" t="str" cm="1">
        <f t="array" ref="M12590">_xlfn.IFS(NOT(ISERROR(VLOOKUP(Table5[[#This Row],[Section]],TB_notTB,1,FALSE))),"No",LEFT(Table5[[#This Row],[Section]],3)="ETB","PLS",LEFT(Table5[[#This Row],[Section]],1)="7","PDB",NOT(ISBLANK(Table5[[#This Row],[Section]])),"No")</f>
        <v>No</v>
      </c>
    </row>
    <row r="12591" spans="1:13" x14ac:dyDescent="0.25">
      <c r="A12591" s="130" t="s">
        <v>9870</v>
      </c>
      <c r="B12591" s="130" t="s">
        <v>3598</v>
      </c>
      <c r="C12591" s="130" t="s">
        <v>98</v>
      </c>
      <c r="D12591" s="131">
        <v>0.46400000000000002</v>
      </c>
      <c r="E12591" s="132">
        <v>100</v>
      </c>
      <c r="F12591" s="132">
        <v>100</v>
      </c>
      <c r="G12591" s="126" t="s">
        <v>13721</v>
      </c>
      <c r="H12591" s="126" t="s">
        <v>21068</v>
      </c>
      <c r="I12591" s="126" t="s">
        <v>21069</v>
      </c>
      <c r="J12591" s="126" t="s">
        <v>26233</v>
      </c>
      <c r="K12591" s="9">
        <f>_xlfn.IFNA(VLOOKUP(Table5[[#This Row],[Section]],SubSill_Tier,2,FALSE),0)</f>
        <v>0</v>
      </c>
      <c r="L12591" s="9" t="str">
        <f t="shared" si="205"/>
        <v/>
      </c>
      <c r="M12591" s="205" t="str" cm="1">
        <f t="array" ref="M12591">_xlfn.IFS(NOT(ISERROR(VLOOKUP(Table5[[#This Row],[Section]],TB_notTB,1,FALSE))),"No",LEFT(Table5[[#This Row],[Section]],3)="ETB","PLS",LEFT(Table5[[#This Row],[Section]],1)="7","PDB",NOT(ISBLANK(Table5[[#This Row],[Section]])),"No")</f>
        <v>No</v>
      </c>
    </row>
    <row r="12592" spans="1:13" x14ac:dyDescent="0.25">
      <c r="A12592" s="130" t="s">
        <v>12222</v>
      </c>
      <c r="B12592" s="130" t="s">
        <v>12223</v>
      </c>
      <c r="C12592" s="130" t="s">
        <v>75</v>
      </c>
      <c r="D12592" s="131">
        <v>0.69399999999999995</v>
      </c>
      <c r="E12592" s="132">
        <v>286</v>
      </c>
      <c r="F12592" s="132">
        <v>210</v>
      </c>
      <c r="G12592" s="126" t="s">
        <v>13739</v>
      </c>
      <c r="H12592" s="126" t="s">
        <v>20181</v>
      </c>
      <c r="I12592" s="126" t="s">
        <v>13279</v>
      </c>
      <c r="J12592" s="126" t="s">
        <v>26258</v>
      </c>
      <c r="K12592" s="9">
        <f>_xlfn.IFNA(VLOOKUP(Table5[[#This Row],[Section]],SubSill_Tier,2,FALSE),0)</f>
        <v>0</v>
      </c>
      <c r="L12592" s="9" t="str">
        <f t="shared" si="205"/>
        <v/>
      </c>
      <c r="M12592" s="205" t="str" cm="1">
        <f t="array" ref="M12592">_xlfn.IFS(NOT(ISERROR(VLOOKUP(Table5[[#This Row],[Section]],TB_notTB,1,FALSE))),"No",LEFT(Table5[[#This Row],[Section]],3)="ETB","PLS",LEFT(Table5[[#This Row],[Section]],1)="7","PDB",NOT(ISBLANK(Table5[[#This Row],[Section]])),"No")</f>
        <v>No</v>
      </c>
    </row>
    <row r="12593" spans="1:13" x14ac:dyDescent="0.25">
      <c r="A12593" s="130" t="s">
        <v>9871</v>
      </c>
      <c r="B12593" s="130" t="s">
        <v>28768</v>
      </c>
      <c r="C12593" s="130" t="s">
        <v>75</v>
      </c>
      <c r="D12593" s="131">
        <v>0.496</v>
      </c>
      <c r="E12593" s="132">
        <v>156</v>
      </c>
      <c r="F12593" s="132">
        <v>156</v>
      </c>
      <c r="G12593" s="126" t="s">
        <v>13725</v>
      </c>
      <c r="H12593" s="126" t="s">
        <v>20134</v>
      </c>
      <c r="I12593" s="126" t="s">
        <v>20135</v>
      </c>
      <c r="J12593" s="126" t="s">
        <v>26236</v>
      </c>
      <c r="K12593" s="9">
        <f>_xlfn.IFNA(VLOOKUP(Table5[[#This Row],[Section]],SubSill_Tier,2,FALSE),0)</f>
        <v>0</v>
      </c>
      <c r="L12593" s="9" t="str">
        <f t="shared" si="205"/>
        <v/>
      </c>
      <c r="M12593" s="205" t="str" cm="1">
        <f t="array" ref="M12593">_xlfn.IFS(NOT(ISERROR(VLOOKUP(Table5[[#This Row],[Section]],TB_notTB,1,FALSE))),"No",LEFT(Table5[[#This Row],[Section]],3)="ETB","PLS",LEFT(Table5[[#This Row],[Section]],1)="7","PDB",NOT(ISBLANK(Table5[[#This Row],[Section]])),"No")</f>
        <v>No</v>
      </c>
    </row>
    <row r="12594" spans="1:13" x14ac:dyDescent="0.25">
      <c r="A12594" s="130" t="s">
        <v>9872</v>
      </c>
      <c r="B12594" s="130" t="s">
        <v>9873</v>
      </c>
      <c r="C12594" s="130" t="s">
        <v>98</v>
      </c>
      <c r="D12594" s="131">
        <v>1.97</v>
      </c>
      <c r="E12594" s="132">
        <v>734</v>
      </c>
      <c r="F12594" s="132">
        <v>378</v>
      </c>
      <c r="G12594" s="126" t="s">
        <v>13716</v>
      </c>
      <c r="H12594" s="126" t="s">
        <v>20121</v>
      </c>
      <c r="I12594" s="126" t="s">
        <v>20122</v>
      </c>
      <c r="J12594" s="126" t="s">
        <v>26234</v>
      </c>
      <c r="K12594" s="9">
        <f>_xlfn.IFNA(VLOOKUP(Table5[[#This Row],[Section]],SubSill_Tier,2,FALSE),0)</f>
        <v>0</v>
      </c>
      <c r="L12594" s="9" t="str">
        <f t="shared" si="205"/>
        <v/>
      </c>
      <c r="M12594" s="205" t="str" cm="1">
        <f t="array" ref="M12594">_xlfn.IFS(NOT(ISERROR(VLOOKUP(Table5[[#This Row],[Section]],TB_notTB,1,FALSE))),"No",LEFT(Table5[[#This Row],[Section]],3)="ETB","PLS",LEFT(Table5[[#This Row],[Section]],1)="7","PDB",NOT(ISBLANK(Table5[[#This Row],[Section]])),"No")</f>
        <v>No</v>
      </c>
    </row>
    <row r="12595" spans="1:13" x14ac:dyDescent="0.25">
      <c r="A12595" s="130" t="s">
        <v>5034</v>
      </c>
      <c r="B12595" s="130" t="s">
        <v>17222</v>
      </c>
      <c r="C12595" s="130" t="s">
        <v>98</v>
      </c>
      <c r="D12595" s="131">
        <v>0.51100000000000001</v>
      </c>
      <c r="E12595" s="132">
        <v>175</v>
      </c>
      <c r="F12595" s="132">
        <v>100</v>
      </c>
      <c r="G12595" s="126" t="s">
        <v>13736</v>
      </c>
      <c r="H12595" s="126" t="s">
        <v>20148</v>
      </c>
      <c r="I12595" s="126" t="s">
        <v>21073</v>
      </c>
      <c r="J12595" s="126" t="s">
        <v>26232</v>
      </c>
      <c r="K12595" s="9">
        <f>_xlfn.IFNA(VLOOKUP(Table5[[#This Row],[Section]],SubSill_Tier,2,FALSE),0)</f>
        <v>0</v>
      </c>
      <c r="L12595" s="9" t="str">
        <f t="shared" si="205"/>
        <v/>
      </c>
      <c r="M12595" s="205" t="str" cm="1">
        <f t="array" ref="M12595">_xlfn.IFS(NOT(ISERROR(VLOOKUP(Table5[[#This Row],[Section]],TB_notTB,1,FALSE))),"No",LEFT(Table5[[#This Row],[Section]],3)="ETB","PLS",LEFT(Table5[[#This Row],[Section]],1)="7","PDB",NOT(ISBLANK(Table5[[#This Row],[Section]])),"No")</f>
        <v>No</v>
      </c>
    </row>
    <row r="12596" spans="1:13" x14ac:dyDescent="0.25">
      <c r="A12596" s="130" t="s">
        <v>17005</v>
      </c>
      <c r="B12596" s="130" t="s">
        <v>17006</v>
      </c>
      <c r="C12596" s="130" t="s">
        <v>75</v>
      </c>
      <c r="D12596" s="131">
        <v>0.495</v>
      </c>
      <c r="E12596" s="132">
        <v>162</v>
      </c>
      <c r="F12596" s="132">
        <v>110</v>
      </c>
      <c r="G12596" s="126" t="s">
        <v>14831</v>
      </c>
      <c r="H12596" s="126" t="s">
        <v>20220</v>
      </c>
      <c r="I12596" s="126" t="s">
        <v>21133</v>
      </c>
      <c r="J12596" s="126" t="s">
        <v>26271</v>
      </c>
      <c r="K12596" s="9">
        <f>_xlfn.IFNA(VLOOKUP(Table5[[#This Row],[Section]],SubSill_Tier,2,FALSE),0)</f>
        <v>0</v>
      </c>
      <c r="L12596" s="9" t="str">
        <f t="shared" si="205"/>
        <v/>
      </c>
      <c r="M12596" s="205" t="str" cm="1">
        <f t="array" ref="M12596">_xlfn.IFS(NOT(ISERROR(VLOOKUP(Table5[[#This Row],[Section]],TB_notTB,1,FALSE))),"No",LEFT(Table5[[#This Row],[Section]],3)="ETB","PLS",LEFT(Table5[[#This Row],[Section]],1)="7","PDB",NOT(ISBLANK(Table5[[#This Row],[Section]])),"No")</f>
        <v>No</v>
      </c>
    </row>
    <row r="12597" spans="1:13" x14ac:dyDescent="0.25">
      <c r="A12597" s="130" t="s">
        <v>5035</v>
      </c>
      <c r="B12597" s="130" t="s">
        <v>17222</v>
      </c>
      <c r="C12597" s="130" t="s">
        <v>98</v>
      </c>
      <c r="D12597" s="131">
        <v>2.1539999999999999</v>
      </c>
      <c r="E12597" s="132">
        <v>624</v>
      </c>
      <c r="F12597" s="132">
        <v>210</v>
      </c>
      <c r="G12597" s="126" t="s">
        <v>13730</v>
      </c>
      <c r="H12597" s="126" t="s">
        <v>20139</v>
      </c>
      <c r="I12597" s="126" t="s">
        <v>20140</v>
      </c>
      <c r="J12597" s="126" t="s">
        <v>26243</v>
      </c>
      <c r="K12597" s="9">
        <f>_xlfn.IFNA(VLOOKUP(Table5[[#This Row],[Section]],SubSill_Tier,2,FALSE),0)</f>
        <v>0</v>
      </c>
      <c r="L12597" s="9" t="str">
        <f t="shared" si="205"/>
        <v/>
      </c>
      <c r="M12597" s="205" t="str" cm="1">
        <f t="array" ref="M12597">_xlfn.IFS(NOT(ISERROR(VLOOKUP(Table5[[#This Row],[Section]],TB_notTB,1,FALSE))),"No",LEFT(Table5[[#This Row],[Section]],3)="ETB","PLS",LEFT(Table5[[#This Row],[Section]],1)="7","PDB",NOT(ISBLANK(Table5[[#This Row],[Section]])),"No")</f>
        <v>No</v>
      </c>
    </row>
    <row r="12598" spans="1:13" x14ac:dyDescent="0.25">
      <c r="A12598" s="130" t="s">
        <v>5036</v>
      </c>
      <c r="B12598" s="130" t="s">
        <v>17222</v>
      </c>
      <c r="C12598" s="130" t="s">
        <v>98</v>
      </c>
      <c r="D12598" s="131">
        <v>2.4710000000000001</v>
      </c>
      <c r="E12598" s="132">
        <v>718</v>
      </c>
      <c r="F12598" s="132">
        <v>255</v>
      </c>
      <c r="G12598" s="126" t="s">
        <v>13730</v>
      </c>
      <c r="H12598" s="126" t="s">
        <v>20139</v>
      </c>
      <c r="I12598" s="126" t="s">
        <v>20140</v>
      </c>
      <c r="J12598" s="126" t="s">
        <v>26243</v>
      </c>
      <c r="K12598" s="9">
        <f>_xlfn.IFNA(VLOOKUP(Table5[[#This Row],[Section]],SubSill_Tier,2,FALSE),0)</f>
        <v>0</v>
      </c>
      <c r="L12598" s="9" t="str">
        <f t="shared" si="205"/>
        <v/>
      </c>
      <c r="M12598" s="205" t="str" cm="1">
        <f t="array" ref="M12598">_xlfn.IFS(NOT(ISERROR(VLOOKUP(Table5[[#This Row],[Section]],TB_notTB,1,FALSE))),"No",LEFT(Table5[[#This Row],[Section]],3)="ETB","PLS",LEFT(Table5[[#This Row],[Section]],1)="7","PDB",NOT(ISBLANK(Table5[[#This Row],[Section]])),"No")</f>
        <v>No</v>
      </c>
    </row>
    <row r="12599" spans="1:13" x14ac:dyDescent="0.25">
      <c r="A12599" s="130" t="s">
        <v>9874</v>
      </c>
      <c r="B12599" s="130" t="s">
        <v>3598</v>
      </c>
      <c r="C12599" s="130" t="s">
        <v>98</v>
      </c>
      <c r="D12599" s="131">
        <v>0.39600000000000002</v>
      </c>
      <c r="E12599" s="132">
        <v>100</v>
      </c>
      <c r="F12599" s="132">
        <v>100</v>
      </c>
      <c r="G12599" s="126" t="s">
        <v>13724</v>
      </c>
      <c r="H12599" s="126" t="s">
        <v>20186</v>
      </c>
      <c r="I12599" s="126" t="s">
        <v>22099</v>
      </c>
      <c r="J12599" s="126" t="s">
        <v>26234</v>
      </c>
      <c r="K12599" s="9">
        <f>_xlfn.IFNA(VLOOKUP(Table5[[#This Row],[Section]],SubSill_Tier,2,FALSE),0)</f>
        <v>0</v>
      </c>
      <c r="L12599" s="9" t="str">
        <f t="shared" si="205"/>
        <v/>
      </c>
      <c r="M12599" s="205" t="str" cm="1">
        <f t="array" ref="M12599">_xlfn.IFS(NOT(ISERROR(VLOOKUP(Table5[[#This Row],[Section]],TB_notTB,1,FALSE))),"No",LEFT(Table5[[#This Row],[Section]],3)="ETB","PLS",LEFT(Table5[[#This Row],[Section]],1)="7","PDB",NOT(ISBLANK(Table5[[#This Row],[Section]])),"No")</f>
        <v>No</v>
      </c>
    </row>
    <row r="12600" spans="1:13" x14ac:dyDescent="0.25">
      <c r="A12600" s="130" t="s">
        <v>12224</v>
      </c>
      <c r="B12600" s="130" t="s">
        <v>17222</v>
      </c>
      <c r="C12600" s="130" t="s">
        <v>98</v>
      </c>
      <c r="D12600" s="131">
        <v>0.29899999999999999</v>
      </c>
      <c r="E12600" s="132">
        <v>100</v>
      </c>
      <c r="F12600" s="132">
        <v>100</v>
      </c>
      <c r="G12600" s="126" t="s">
        <v>13758</v>
      </c>
      <c r="H12600" s="126" t="s">
        <v>20181</v>
      </c>
      <c r="I12600" s="126" t="s">
        <v>13279</v>
      </c>
      <c r="J12600" s="126" t="s">
        <v>26258</v>
      </c>
      <c r="K12600" s="9">
        <f>_xlfn.IFNA(VLOOKUP(Table5[[#This Row],[Section]],SubSill_Tier,2,FALSE),0)</f>
        <v>0</v>
      </c>
      <c r="L12600" s="9" t="str">
        <f t="shared" si="205"/>
        <v/>
      </c>
      <c r="M12600" s="205" t="str" cm="1">
        <f t="array" ref="M12600">_xlfn.IFS(NOT(ISERROR(VLOOKUP(Table5[[#This Row],[Section]],TB_notTB,1,FALSE))),"No",LEFT(Table5[[#This Row],[Section]],3)="ETB","PLS",LEFT(Table5[[#This Row],[Section]],1)="7","PDB",NOT(ISBLANK(Table5[[#This Row],[Section]])),"No")</f>
        <v>No</v>
      </c>
    </row>
    <row r="12601" spans="1:13" x14ac:dyDescent="0.25">
      <c r="A12601" s="130" t="s">
        <v>9875</v>
      </c>
      <c r="B12601" s="130" t="s">
        <v>9876</v>
      </c>
      <c r="C12601" s="130" t="s">
        <v>98</v>
      </c>
      <c r="D12601" s="131">
        <v>1.1599999999999999</v>
      </c>
      <c r="E12601" s="132">
        <v>199</v>
      </c>
      <c r="F12601" s="132">
        <v>199</v>
      </c>
      <c r="G12601" s="126" t="s">
        <v>13719</v>
      </c>
      <c r="H12601" s="126" t="s">
        <v>20128</v>
      </c>
      <c r="I12601" s="126" t="s">
        <v>20129</v>
      </c>
      <c r="J12601" s="126" t="s">
        <v>26236</v>
      </c>
      <c r="K12601" s="9">
        <f>_xlfn.IFNA(VLOOKUP(Table5[[#This Row],[Section]],SubSill_Tier,2,FALSE),0)</f>
        <v>0</v>
      </c>
      <c r="L12601" s="9" t="str">
        <f t="shared" si="205"/>
        <v/>
      </c>
      <c r="M12601" s="205" t="str" cm="1">
        <f t="array" ref="M12601">_xlfn.IFS(NOT(ISERROR(VLOOKUP(Table5[[#This Row],[Section]],TB_notTB,1,FALSE))),"No",LEFT(Table5[[#This Row],[Section]],3)="ETB","PLS",LEFT(Table5[[#This Row],[Section]],1)="7","PDB",NOT(ISBLANK(Table5[[#This Row],[Section]])),"No")</f>
        <v>No</v>
      </c>
    </row>
    <row r="12602" spans="1:13" x14ac:dyDescent="0.25">
      <c r="A12602" s="130" t="s">
        <v>9877</v>
      </c>
      <c r="B12602" s="130" t="s">
        <v>9878</v>
      </c>
      <c r="C12602" s="130" t="s">
        <v>75</v>
      </c>
      <c r="D12602" s="131">
        <v>1.464</v>
      </c>
      <c r="E12602" s="132">
        <v>249</v>
      </c>
      <c r="F12602" s="132">
        <v>249</v>
      </c>
      <c r="G12602" s="126" t="s">
        <v>13719</v>
      </c>
      <c r="H12602" s="126" t="s">
        <v>20128</v>
      </c>
      <c r="I12602" s="126" t="s">
        <v>20129</v>
      </c>
      <c r="J12602" s="126" t="s">
        <v>26235</v>
      </c>
      <c r="K12602" s="9">
        <f>_xlfn.IFNA(VLOOKUP(Table5[[#This Row],[Section]],SubSill_Tier,2,FALSE),0)</f>
        <v>0</v>
      </c>
      <c r="L12602" s="9" t="str">
        <f t="shared" si="205"/>
        <v/>
      </c>
      <c r="M12602" s="205" t="str" cm="1">
        <f t="array" ref="M12602">_xlfn.IFS(NOT(ISERROR(VLOOKUP(Table5[[#This Row],[Section]],TB_notTB,1,FALSE))),"No",LEFT(Table5[[#This Row],[Section]],3)="ETB","PLS",LEFT(Table5[[#This Row],[Section]],1)="7","PDB",NOT(ISBLANK(Table5[[#This Row],[Section]])),"No")</f>
        <v>No</v>
      </c>
    </row>
    <row r="12603" spans="1:13" x14ac:dyDescent="0.25">
      <c r="A12603" s="130" t="s">
        <v>5037</v>
      </c>
      <c r="B12603" s="130" t="s">
        <v>17222</v>
      </c>
      <c r="C12603" s="130" t="s">
        <v>98</v>
      </c>
      <c r="D12603" s="131">
        <v>3.0659999999999998</v>
      </c>
      <c r="E12603" s="132">
        <v>321</v>
      </c>
      <c r="F12603" s="132">
        <v>321</v>
      </c>
      <c r="G12603" s="126" t="s">
        <v>13712</v>
      </c>
      <c r="H12603" s="126" t="s">
        <v>20120</v>
      </c>
      <c r="I12603" s="126" t="s">
        <v>21055</v>
      </c>
      <c r="J12603" s="126" t="s">
        <v>26232</v>
      </c>
      <c r="K12603" s="9">
        <f>_xlfn.IFNA(VLOOKUP(Table5[[#This Row],[Section]],SubSill_Tier,2,FALSE),0)</f>
        <v>0</v>
      </c>
      <c r="L12603" s="9" t="str">
        <f t="shared" si="205"/>
        <v/>
      </c>
      <c r="M12603" s="205" t="str" cm="1">
        <f t="array" ref="M12603">_xlfn.IFS(NOT(ISERROR(VLOOKUP(Table5[[#This Row],[Section]],TB_notTB,1,FALSE))),"No",LEFT(Table5[[#This Row],[Section]],3)="ETB","PLS",LEFT(Table5[[#This Row],[Section]],1)="7","PDB",NOT(ISBLANK(Table5[[#This Row],[Section]])),"No")</f>
        <v>No</v>
      </c>
    </row>
    <row r="12604" spans="1:13" x14ac:dyDescent="0.25">
      <c r="A12604" s="130" t="s">
        <v>5038</v>
      </c>
      <c r="B12604" s="130" t="s">
        <v>17222</v>
      </c>
      <c r="C12604" s="130" t="s">
        <v>98</v>
      </c>
      <c r="D12604" s="131">
        <v>1.4</v>
      </c>
      <c r="E12604" s="132">
        <v>493</v>
      </c>
      <c r="F12604" s="132">
        <v>110</v>
      </c>
      <c r="G12604" s="126" t="s">
        <v>13736</v>
      </c>
      <c r="H12604" s="126" t="s">
        <v>20148</v>
      </c>
      <c r="I12604" s="126" t="s">
        <v>21073</v>
      </c>
      <c r="J12604" s="126" t="s">
        <v>26232</v>
      </c>
      <c r="K12604" s="9">
        <f>_xlfn.IFNA(VLOOKUP(Table5[[#This Row],[Section]],SubSill_Tier,2,FALSE),0)</f>
        <v>0</v>
      </c>
      <c r="L12604" s="9" t="str">
        <f t="shared" si="205"/>
        <v/>
      </c>
      <c r="M12604" s="205" t="str" cm="1">
        <f t="array" ref="M12604">_xlfn.IFS(NOT(ISERROR(VLOOKUP(Table5[[#This Row],[Section]],TB_notTB,1,FALSE))),"No",LEFT(Table5[[#This Row],[Section]],3)="ETB","PLS",LEFT(Table5[[#This Row],[Section]],1)="7","PDB",NOT(ISBLANK(Table5[[#This Row],[Section]])),"No")</f>
        <v>No</v>
      </c>
    </row>
    <row r="12605" spans="1:13" x14ac:dyDescent="0.25">
      <c r="A12605" s="130" t="s">
        <v>9879</v>
      </c>
      <c r="B12605" s="130" t="s">
        <v>9880</v>
      </c>
      <c r="C12605" s="130" t="s">
        <v>98</v>
      </c>
      <c r="D12605" s="131">
        <v>0.61199999999999999</v>
      </c>
      <c r="E12605" s="132">
        <v>100</v>
      </c>
      <c r="F12605" s="132">
        <v>100</v>
      </c>
      <c r="G12605" s="126" t="s">
        <v>13716</v>
      </c>
      <c r="H12605" s="126" t="s">
        <v>21094</v>
      </c>
      <c r="I12605" s="126" t="s">
        <v>21095</v>
      </c>
      <c r="J12605" s="126" t="s">
        <v>26233</v>
      </c>
      <c r="K12605" s="9">
        <f>_xlfn.IFNA(VLOOKUP(Table5[[#This Row],[Section]],SubSill_Tier,2,FALSE),0)</f>
        <v>0</v>
      </c>
      <c r="L12605" s="9" t="str">
        <f t="shared" si="205"/>
        <v/>
      </c>
      <c r="M12605" s="205" t="str" cm="1">
        <f t="array" ref="M12605">_xlfn.IFS(NOT(ISERROR(VLOOKUP(Table5[[#This Row],[Section]],TB_notTB,1,FALSE))),"No",LEFT(Table5[[#This Row],[Section]],3)="ETB","PLS",LEFT(Table5[[#This Row],[Section]],1)="7","PDB",NOT(ISBLANK(Table5[[#This Row],[Section]])),"No")</f>
        <v>No</v>
      </c>
    </row>
    <row r="12606" spans="1:13" x14ac:dyDescent="0.25">
      <c r="A12606" s="130" t="s">
        <v>12835</v>
      </c>
      <c r="B12606" s="130" t="s">
        <v>28769</v>
      </c>
      <c r="C12606" s="130" t="s">
        <v>75</v>
      </c>
      <c r="D12606" s="131">
        <v>1.206</v>
      </c>
      <c r="E12606" s="132">
        <v>229</v>
      </c>
      <c r="F12606" s="132">
        <v>229</v>
      </c>
      <c r="G12606" s="126" t="s">
        <v>13717</v>
      </c>
      <c r="H12606" s="126" t="s">
        <v>20125</v>
      </c>
      <c r="I12606" s="126" t="s">
        <v>20126</v>
      </c>
      <c r="J12606" s="126" t="s">
        <v>26235</v>
      </c>
      <c r="K12606" s="9">
        <f>_xlfn.IFNA(VLOOKUP(Table5[[#This Row],[Section]],SubSill_Tier,2,FALSE),0)</f>
        <v>0</v>
      </c>
      <c r="L12606" s="9" t="str">
        <f t="shared" si="205"/>
        <v/>
      </c>
      <c r="M12606" s="205" t="str" cm="1">
        <f t="array" ref="M12606">_xlfn.IFS(NOT(ISERROR(VLOOKUP(Table5[[#This Row],[Section]],TB_notTB,1,FALSE))),"No",LEFT(Table5[[#This Row],[Section]],3)="ETB","PLS",LEFT(Table5[[#This Row],[Section]],1)="7","PDB",NOT(ISBLANK(Table5[[#This Row],[Section]])),"No")</f>
        <v>No</v>
      </c>
    </row>
    <row r="12607" spans="1:13" x14ac:dyDescent="0.25">
      <c r="A12607" s="130" t="s">
        <v>5039</v>
      </c>
      <c r="B12607" s="130" t="s">
        <v>17222</v>
      </c>
      <c r="C12607" s="130" t="s">
        <v>98</v>
      </c>
      <c r="D12607" s="131">
        <v>0.56200000000000006</v>
      </c>
      <c r="E12607" s="132">
        <v>189</v>
      </c>
      <c r="F12607" s="132">
        <v>100</v>
      </c>
      <c r="G12607" s="126" t="s">
        <v>13736</v>
      </c>
      <c r="H12607" s="126" t="s">
        <v>20148</v>
      </c>
      <c r="I12607" s="126" t="s">
        <v>21073</v>
      </c>
      <c r="J12607" s="126" t="s">
        <v>26232</v>
      </c>
      <c r="K12607" s="9">
        <f>_xlfn.IFNA(VLOOKUP(Table5[[#This Row],[Section]],SubSill_Tier,2,FALSE),0)</f>
        <v>0</v>
      </c>
      <c r="L12607" s="9" t="str">
        <f t="shared" si="205"/>
        <v/>
      </c>
      <c r="M12607" s="205" t="str" cm="1">
        <f t="array" ref="M12607">_xlfn.IFS(NOT(ISERROR(VLOOKUP(Table5[[#This Row],[Section]],TB_notTB,1,FALSE))),"No",LEFT(Table5[[#This Row],[Section]],3)="ETB","PLS",LEFT(Table5[[#This Row],[Section]],1)="7","PDB",NOT(ISBLANK(Table5[[#This Row],[Section]])),"No")</f>
        <v>No</v>
      </c>
    </row>
    <row r="12608" spans="1:13" x14ac:dyDescent="0.25">
      <c r="A12608" s="130" t="s">
        <v>9881</v>
      </c>
      <c r="B12608" s="130" t="s">
        <v>9882</v>
      </c>
      <c r="C12608" s="130" t="s">
        <v>98</v>
      </c>
      <c r="D12608" s="131">
        <v>0.47199999999999998</v>
      </c>
      <c r="E12608" s="132">
        <v>143</v>
      </c>
      <c r="F12608" s="132">
        <v>143</v>
      </c>
      <c r="G12608" s="126" t="s">
        <v>13720</v>
      </c>
      <c r="H12608" s="126" t="s">
        <v>20130</v>
      </c>
      <c r="I12608" s="126" t="s">
        <v>20131</v>
      </c>
      <c r="J12608" s="126" t="s">
        <v>26236</v>
      </c>
      <c r="K12608" s="9">
        <f>_xlfn.IFNA(VLOOKUP(Table5[[#This Row],[Section]],SubSill_Tier,2,FALSE),0)</f>
        <v>0</v>
      </c>
      <c r="L12608" s="9" t="str">
        <f t="shared" si="205"/>
        <v/>
      </c>
      <c r="M12608" s="205" t="str" cm="1">
        <f t="array" ref="M12608">_xlfn.IFS(NOT(ISERROR(VLOOKUP(Table5[[#This Row],[Section]],TB_notTB,1,FALSE))),"No",LEFT(Table5[[#This Row],[Section]],3)="ETB","PLS",LEFT(Table5[[#This Row],[Section]],1)="7","PDB",NOT(ISBLANK(Table5[[#This Row],[Section]])),"No")</f>
        <v>No</v>
      </c>
    </row>
    <row r="12609" spans="1:13" x14ac:dyDescent="0.25">
      <c r="A12609" s="130" t="s">
        <v>9883</v>
      </c>
      <c r="B12609" s="130" t="s">
        <v>12836</v>
      </c>
      <c r="C12609" s="130" t="s">
        <v>75</v>
      </c>
      <c r="D12609" s="131">
        <v>0.28100000000000003</v>
      </c>
      <c r="E12609" s="132">
        <v>146</v>
      </c>
      <c r="F12609" s="132">
        <v>100</v>
      </c>
      <c r="G12609" s="126" t="s">
        <v>13713</v>
      </c>
      <c r="H12609" s="126" t="s">
        <v>21056</v>
      </c>
      <c r="I12609" s="126" t="s">
        <v>21057</v>
      </c>
      <c r="J12609" s="126" t="s">
        <v>26233</v>
      </c>
      <c r="K12609" s="9">
        <f>_xlfn.IFNA(VLOOKUP(Table5[[#This Row],[Section]],SubSill_Tier,2,FALSE),0)</f>
        <v>0</v>
      </c>
      <c r="L12609" s="9" t="str">
        <f t="shared" si="205"/>
        <v>Wall</v>
      </c>
      <c r="M12609" s="205" t="str" cm="1">
        <f t="array" ref="M12609">_xlfn.IFS(NOT(ISERROR(VLOOKUP(Table5[[#This Row],[Section]],TB_notTB,1,FALSE))),"No",LEFT(Table5[[#This Row],[Section]],3)="ETB","PLS",LEFT(Table5[[#This Row],[Section]],1)="7","PDB",NOT(ISBLANK(Table5[[#This Row],[Section]])),"No")</f>
        <v>No</v>
      </c>
    </row>
    <row r="12610" spans="1:13" x14ac:dyDescent="0.25">
      <c r="A12610" s="130" t="s">
        <v>9884</v>
      </c>
      <c r="B12610" s="130" t="s">
        <v>12837</v>
      </c>
      <c r="C12610" s="130" t="s">
        <v>75</v>
      </c>
      <c r="D12610" s="131">
        <v>0.35299999999999998</v>
      </c>
      <c r="E12610" s="132">
        <v>145</v>
      </c>
      <c r="F12610" s="132">
        <v>100</v>
      </c>
      <c r="G12610" s="126" t="s">
        <v>13713</v>
      </c>
      <c r="H12610" s="126" t="s">
        <v>21056</v>
      </c>
      <c r="I12610" s="126" t="s">
        <v>21057</v>
      </c>
      <c r="J12610" s="126" t="s">
        <v>26233</v>
      </c>
      <c r="K12610" s="9">
        <f>_xlfn.IFNA(VLOOKUP(Table5[[#This Row],[Section]],SubSill_Tier,2,FALSE),0)</f>
        <v>0</v>
      </c>
      <c r="L12610" s="9" t="str">
        <f t="shared" si="205"/>
        <v>Wall</v>
      </c>
      <c r="M12610" s="205" t="str" cm="1">
        <f t="array" ref="M12610">_xlfn.IFS(NOT(ISERROR(VLOOKUP(Table5[[#This Row],[Section]],TB_notTB,1,FALSE))),"No",LEFT(Table5[[#This Row],[Section]],3)="ETB","PLS",LEFT(Table5[[#This Row],[Section]],1)="7","PDB",NOT(ISBLANK(Table5[[#This Row],[Section]])),"No")</f>
        <v>No</v>
      </c>
    </row>
    <row r="12611" spans="1:13" x14ac:dyDescent="0.25">
      <c r="A12611" s="130" t="s">
        <v>5040</v>
      </c>
      <c r="B12611" s="130" t="s">
        <v>17222</v>
      </c>
      <c r="C12611" s="130" t="s">
        <v>98</v>
      </c>
      <c r="D12611" s="131">
        <v>0.38400000000000001</v>
      </c>
      <c r="E12611" s="132">
        <v>122</v>
      </c>
      <c r="F12611" s="132">
        <v>100</v>
      </c>
      <c r="G12611" s="126" t="s">
        <v>13712</v>
      </c>
      <c r="H12611" s="126" t="s">
        <v>20120</v>
      </c>
      <c r="I12611" s="126" t="s">
        <v>21055</v>
      </c>
      <c r="J12611" s="126" t="s">
        <v>26232</v>
      </c>
      <c r="K12611" s="9">
        <f>_xlfn.IFNA(VLOOKUP(Table5[[#This Row],[Section]],SubSill_Tier,2,FALSE),0)</f>
        <v>0</v>
      </c>
      <c r="L12611" s="9" t="str">
        <f t="shared" si="205"/>
        <v/>
      </c>
      <c r="M12611" s="205" t="str" cm="1">
        <f t="array" ref="M12611">_xlfn.IFS(NOT(ISERROR(VLOOKUP(Table5[[#This Row],[Section]],TB_notTB,1,FALSE))),"No",LEFT(Table5[[#This Row],[Section]],3)="ETB","PLS",LEFT(Table5[[#This Row],[Section]],1)="7","PDB",NOT(ISBLANK(Table5[[#This Row],[Section]])),"No")</f>
        <v>No</v>
      </c>
    </row>
    <row r="12612" spans="1:13" x14ac:dyDescent="0.25">
      <c r="A12612" s="130" t="s">
        <v>9885</v>
      </c>
      <c r="B12612" s="130" t="s">
        <v>9495</v>
      </c>
      <c r="C12612" s="130" t="s">
        <v>98</v>
      </c>
      <c r="D12612" s="131">
        <v>0.57199999999999995</v>
      </c>
      <c r="E12612" s="132">
        <v>173</v>
      </c>
      <c r="F12612" s="132">
        <v>174</v>
      </c>
      <c r="G12612" s="126" t="s">
        <v>13720</v>
      </c>
      <c r="H12612" s="126" t="s">
        <v>20130</v>
      </c>
      <c r="I12612" s="126" t="s">
        <v>20131</v>
      </c>
      <c r="J12612" s="126" t="s">
        <v>26236</v>
      </c>
      <c r="K12612" s="9">
        <f>_xlfn.IFNA(VLOOKUP(Table5[[#This Row],[Section]],SubSill_Tier,2,FALSE),0)</f>
        <v>0</v>
      </c>
      <c r="L12612" s="9" t="str">
        <f t="shared" ref="L12612:L12675" si="206">IFERROR(IF(LEFT(G12612,2)="AI",IF(_xlfn.NUMBERVALUE(IFERROR(LEFT(IF(ISERROR(FIND("X",UPPER(B12612))),UPPER(B12612),RIGHT(UPPER(B12612),LEN(UPPER(B12612))-FIND("~",SUBSTITUTE(UPPER(B12612),"X","~",LEN(UPPER(B12612))-LEN(SUBSTITUTE(UPPER(B12612),"X","")))))),FIND(" ",IF(ISERROR(FIND("X",UPPER(B12612))),UPPER(B12612),RIGHT(UPPER(B12612),LEN(UPPER(B12612))-FIND("~",SUBSTITUTE(UPPER(B12612),"X","~",LEN(UPPER(B12612))-LEN(SUBSTITUTE(UPPER(B12612),"X","")))))),1)-1),IF(ISERROR(FIND("X",UPPER(B12612))),UPPER(B12612),RIGHT(UPPER(B12612),LEN(UPPER(B12612))-FIND("~",SUBSTITUTE(UPPER(B12612),"X","~",LEN(UPPER(B12612))-LEN(SUBSTITUTE(UPPER(B12612),"X",""))))))),".")&gt;=5,"Wall",""),""),"")</f>
        <v/>
      </c>
      <c r="M12612" s="205" t="str" cm="1">
        <f t="array" ref="M12612">_xlfn.IFS(NOT(ISERROR(VLOOKUP(Table5[[#This Row],[Section]],TB_notTB,1,FALSE))),"No",LEFT(Table5[[#This Row],[Section]],3)="ETB","PLS",LEFT(Table5[[#This Row],[Section]],1)="7","PDB",NOT(ISBLANK(Table5[[#This Row],[Section]])),"No")</f>
        <v>No</v>
      </c>
    </row>
    <row r="12613" spans="1:13" x14ac:dyDescent="0.25">
      <c r="A12613" s="130" t="s">
        <v>9886</v>
      </c>
      <c r="B12613" s="130" t="s">
        <v>12838</v>
      </c>
      <c r="C12613" s="130" t="s">
        <v>75</v>
      </c>
      <c r="D12613" s="131">
        <v>0.33200000000000002</v>
      </c>
      <c r="E12613" s="132">
        <v>140</v>
      </c>
      <c r="F12613" s="132">
        <v>100</v>
      </c>
      <c r="G12613" s="126" t="s">
        <v>13713</v>
      </c>
      <c r="H12613" s="126" t="s">
        <v>21056</v>
      </c>
      <c r="I12613" s="126" t="s">
        <v>21057</v>
      </c>
      <c r="J12613" s="126" t="s">
        <v>26233</v>
      </c>
      <c r="K12613" s="9">
        <f>_xlfn.IFNA(VLOOKUP(Table5[[#This Row],[Section]],SubSill_Tier,2,FALSE),0)</f>
        <v>0</v>
      </c>
      <c r="L12613" s="9" t="str">
        <f t="shared" si="206"/>
        <v>Wall</v>
      </c>
      <c r="M12613" s="205" t="str" cm="1">
        <f t="array" ref="M12613">_xlfn.IFS(NOT(ISERROR(VLOOKUP(Table5[[#This Row],[Section]],TB_notTB,1,FALSE))),"No",LEFT(Table5[[#This Row],[Section]],3)="ETB","PLS",LEFT(Table5[[#This Row],[Section]],1)="7","PDB",NOT(ISBLANK(Table5[[#This Row],[Section]])),"No")</f>
        <v>No</v>
      </c>
    </row>
    <row r="12614" spans="1:13" x14ac:dyDescent="0.25">
      <c r="A12614" s="130" t="s">
        <v>9887</v>
      </c>
      <c r="B12614" s="130" t="s">
        <v>12907</v>
      </c>
      <c r="C12614" s="130" t="s">
        <v>75</v>
      </c>
      <c r="D12614" s="131">
        <v>0.32400000000000001</v>
      </c>
      <c r="E12614" s="132">
        <v>142</v>
      </c>
      <c r="F12614" s="132">
        <v>100</v>
      </c>
      <c r="G12614" s="126" t="s">
        <v>13713</v>
      </c>
      <c r="H12614" s="126" t="s">
        <v>21056</v>
      </c>
      <c r="I12614" s="126" t="s">
        <v>21057</v>
      </c>
      <c r="J12614" s="126" t="s">
        <v>26233</v>
      </c>
      <c r="K12614" s="9">
        <f>_xlfn.IFNA(VLOOKUP(Table5[[#This Row],[Section]],SubSill_Tier,2,FALSE),0)</f>
        <v>0</v>
      </c>
      <c r="L12614" s="9" t="str">
        <f t="shared" si="206"/>
        <v>Wall</v>
      </c>
      <c r="M12614" s="205" t="str" cm="1">
        <f t="array" ref="M12614">_xlfn.IFS(NOT(ISERROR(VLOOKUP(Table5[[#This Row],[Section]],TB_notTB,1,FALSE))),"No",LEFT(Table5[[#This Row],[Section]],3)="ETB","PLS",LEFT(Table5[[#This Row],[Section]],1)="7","PDB",NOT(ISBLANK(Table5[[#This Row],[Section]])),"No")</f>
        <v>No</v>
      </c>
    </row>
    <row r="12615" spans="1:13" x14ac:dyDescent="0.25">
      <c r="A12615" s="130" t="s">
        <v>9888</v>
      </c>
      <c r="B12615" s="130" t="s">
        <v>9889</v>
      </c>
      <c r="C12615" s="130" t="s">
        <v>98</v>
      </c>
      <c r="D12615" s="131">
        <v>1.99</v>
      </c>
      <c r="E12615" s="132">
        <v>198</v>
      </c>
      <c r="F12615" s="132">
        <v>198</v>
      </c>
      <c r="G12615" s="126" t="s">
        <v>13724</v>
      </c>
      <c r="H12615" s="126" t="s">
        <v>20186</v>
      </c>
      <c r="I12615" s="126" t="s">
        <v>22099</v>
      </c>
      <c r="J12615" s="126" t="s">
        <v>26234</v>
      </c>
      <c r="K12615" s="9">
        <f>_xlfn.IFNA(VLOOKUP(Table5[[#This Row],[Section]],SubSill_Tier,2,FALSE),0)</f>
        <v>0</v>
      </c>
      <c r="L12615" s="9" t="str">
        <f t="shared" si="206"/>
        <v/>
      </c>
      <c r="M12615" s="205" t="str" cm="1">
        <f t="array" ref="M12615">_xlfn.IFS(NOT(ISERROR(VLOOKUP(Table5[[#This Row],[Section]],TB_notTB,1,FALSE))),"No",LEFT(Table5[[#This Row],[Section]],3)="ETB","PLS",LEFT(Table5[[#This Row],[Section]],1)="7","PDB",NOT(ISBLANK(Table5[[#This Row],[Section]])),"No")</f>
        <v>No</v>
      </c>
    </row>
    <row r="12616" spans="1:13" x14ac:dyDescent="0.25">
      <c r="A12616" s="130" t="s">
        <v>17007</v>
      </c>
      <c r="B12616" s="130" t="s">
        <v>22464</v>
      </c>
      <c r="C12616" s="130" t="s">
        <v>75</v>
      </c>
      <c r="D12616" s="131">
        <v>0.39300000000000002</v>
      </c>
      <c r="E12616" s="132">
        <v>222</v>
      </c>
      <c r="F12616" s="132">
        <v>178</v>
      </c>
      <c r="G12616" s="126" t="s">
        <v>14884</v>
      </c>
      <c r="H12616" s="126" t="s">
        <v>21146</v>
      </c>
      <c r="I12616" s="126" t="s">
        <v>22101</v>
      </c>
      <c r="J12616" s="126" t="s">
        <v>26278</v>
      </c>
      <c r="K12616" s="9">
        <f>_xlfn.IFNA(VLOOKUP(Table5[[#This Row],[Section]],SubSill_Tier,2,FALSE),0)</f>
        <v>0</v>
      </c>
      <c r="L12616" s="9" t="str">
        <f t="shared" si="206"/>
        <v/>
      </c>
      <c r="M12616" s="205" t="str" cm="1">
        <f t="array" ref="M12616">_xlfn.IFS(NOT(ISERROR(VLOOKUP(Table5[[#This Row],[Section]],TB_notTB,1,FALSE))),"No",LEFT(Table5[[#This Row],[Section]],3)="ETB","PLS",LEFT(Table5[[#This Row],[Section]],1)="7","PDB",NOT(ISBLANK(Table5[[#This Row],[Section]])),"No")</f>
        <v>No</v>
      </c>
    </row>
    <row r="12617" spans="1:13" x14ac:dyDescent="0.25">
      <c r="A12617" s="130" t="s">
        <v>17008</v>
      </c>
      <c r="B12617" s="130" t="s">
        <v>22465</v>
      </c>
      <c r="C12617" s="130" t="s">
        <v>75</v>
      </c>
      <c r="D12617" s="131">
        <v>0.629</v>
      </c>
      <c r="E12617" s="132">
        <v>271</v>
      </c>
      <c r="F12617" s="132">
        <v>220</v>
      </c>
      <c r="G12617" s="126" t="s">
        <v>14884</v>
      </c>
      <c r="H12617" s="126" t="s">
        <v>21146</v>
      </c>
      <c r="I12617" s="126" t="s">
        <v>22101</v>
      </c>
      <c r="J12617" s="126" t="s">
        <v>26278</v>
      </c>
      <c r="K12617" s="9">
        <f>_xlfn.IFNA(VLOOKUP(Table5[[#This Row],[Section]],SubSill_Tier,2,FALSE),0)</f>
        <v>0</v>
      </c>
      <c r="L12617" s="9" t="str">
        <f t="shared" si="206"/>
        <v/>
      </c>
      <c r="M12617" s="205" t="str" cm="1">
        <f t="array" ref="M12617">_xlfn.IFS(NOT(ISERROR(VLOOKUP(Table5[[#This Row],[Section]],TB_notTB,1,FALSE))),"No",LEFT(Table5[[#This Row],[Section]],3)="ETB","PLS",LEFT(Table5[[#This Row],[Section]],1)="7","PDB",NOT(ISBLANK(Table5[[#This Row],[Section]])),"No")</f>
        <v>No</v>
      </c>
    </row>
    <row r="12618" spans="1:13" x14ac:dyDescent="0.25">
      <c r="A12618" s="130" t="s">
        <v>9890</v>
      </c>
      <c r="B12618" s="130" t="s">
        <v>9891</v>
      </c>
      <c r="C12618" s="130" t="s">
        <v>75</v>
      </c>
      <c r="D12618" s="131">
        <v>0.55500000000000005</v>
      </c>
      <c r="E12618" s="132">
        <v>116</v>
      </c>
      <c r="F12618" s="132">
        <v>100</v>
      </c>
      <c r="G12618" s="126" t="s">
        <v>13750</v>
      </c>
      <c r="H12618" s="126" t="s">
        <v>21081</v>
      </c>
      <c r="I12618" s="126" t="s">
        <v>21082</v>
      </c>
      <c r="J12618" s="126" t="s">
        <v>26233</v>
      </c>
      <c r="K12618" s="9">
        <f>_xlfn.IFNA(VLOOKUP(Table5[[#This Row],[Section]],SubSill_Tier,2,FALSE),0)</f>
        <v>0</v>
      </c>
      <c r="L12618" s="9" t="str">
        <f t="shared" si="206"/>
        <v>Wall</v>
      </c>
      <c r="M12618" s="205" t="str" cm="1">
        <f t="array" ref="M12618">_xlfn.IFS(NOT(ISERROR(VLOOKUP(Table5[[#This Row],[Section]],TB_notTB,1,FALSE))),"No",LEFT(Table5[[#This Row],[Section]],3)="ETB","PLS",LEFT(Table5[[#This Row],[Section]],1)="7","PDB",NOT(ISBLANK(Table5[[#This Row],[Section]])),"No")</f>
        <v>No</v>
      </c>
    </row>
    <row r="12619" spans="1:13" x14ac:dyDescent="0.25">
      <c r="A12619" s="130" t="s">
        <v>9892</v>
      </c>
      <c r="B12619" s="130" t="s">
        <v>17222</v>
      </c>
      <c r="C12619" s="130" t="s">
        <v>98</v>
      </c>
      <c r="D12619" s="131">
        <v>5.7590000000000003</v>
      </c>
      <c r="E12619" s="132">
        <v>513</v>
      </c>
      <c r="F12619" s="132">
        <v>100</v>
      </c>
      <c r="G12619" s="126" t="s">
        <v>13750</v>
      </c>
      <c r="H12619" s="126" t="s">
        <v>20149</v>
      </c>
      <c r="I12619" s="126" t="s">
        <v>20150</v>
      </c>
      <c r="J12619" s="126" t="s">
        <v>26244</v>
      </c>
      <c r="K12619" s="9">
        <f>_xlfn.IFNA(VLOOKUP(Table5[[#This Row],[Section]],SubSill_Tier,2,FALSE),0)</f>
        <v>0</v>
      </c>
      <c r="L12619" s="9" t="str">
        <f t="shared" si="206"/>
        <v/>
      </c>
      <c r="M12619" s="205" t="str" cm="1">
        <f t="array" ref="M12619">_xlfn.IFS(NOT(ISERROR(VLOOKUP(Table5[[#This Row],[Section]],TB_notTB,1,FALSE))),"No",LEFT(Table5[[#This Row],[Section]],3)="ETB","PLS",LEFT(Table5[[#This Row],[Section]],1)="7","PDB",NOT(ISBLANK(Table5[[#This Row],[Section]])),"No")</f>
        <v>No</v>
      </c>
    </row>
    <row r="12620" spans="1:13" x14ac:dyDescent="0.25">
      <c r="A12620" s="130" t="s">
        <v>5041</v>
      </c>
      <c r="B12620" s="130" t="s">
        <v>5042</v>
      </c>
      <c r="C12620" s="130" t="s">
        <v>75</v>
      </c>
      <c r="D12620" s="131">
        <v>0.67100000000000004</v>
      </c>
      <c r="E12620" s="132">
        <v>291</v>
      </c>
      <c r="F12620" s="132">
        <v>152</v>
      </c>
      <c r="G12620" s="126" t="s">
        <v>13726</v>
      </c>
      <c r="H12620" s="126" t="s">
        <v>20136</v>
      </c>
      <c r="I12620" s="126" t="s">
        <v>21065</v>
      </c>
      <c r="J12620" s="126" t="s">
        <v>26241</v>
      </c>
      <c r="K12620" s="9">
        <f>_xlfn.IFNA(VLOOKUP(Table5[[#This Row],[Section]],SubSill_Tier,2,FALSE),0)</f>
        <v>0</v>
      </c>
      <c r="L12620" s="9" t="str">
        <f t="shared" si="206"/>
        <v/>
      </c>
      <c r="M12620" s="205" t="str" cm="1">
        <f t="array" ref="M12620">_xlfn.IFS(NOT(ISERROR(VLOOKUP(Table5[[#This Row],[Section]],TB_notTB,1,FALSE))),"No",LEFT(Table5[[#This Row],[Section]],3)="ETB","PLS",LEFT(Table5[[#This Row],[Section]],1)="7","PDB",NOT(ISBLANK(Table5[[#This Row],[Section]])),"No")</f>
        <v>No</v>
      </c>
    </row>
    <row r="12621" spans="1:13" x14ac:dyDescent="0.25">
      <c r="A12621" s="130" t="s">
        <v>5043</v>
      </c>
      <c r="B12621" s="130" t="s">
        <v>17222</v>
      </c>
      <c r="C12621" s="130" t="s">
        <v>75</v>
      </c>
      <c r="D12621" s="131">
        <v>0.51</v>
      </c>
      <c r="E12621" s="132">
        <v>211</v>
      </c>
      <c r="F12621" s="132">
        <v>100</v>
      </c>
      <c r="G12621" s="126" t="s">
        <v>13712</v>
      </c>
      <c r="H12621" s="126" t="s">
        <v>20120</v>
      </c>
      <c r="I12621" s="126" t="s">
        <v>21055</v>
      </c>
      <c r="J12621" s="126" t="s">
        <v>26239</v>
      </c>
      <c r="K12621" s="9">
        <f>_xlfn.IFNA(VLOOKUP(Table5[[#This Row],[Section]],SubSill_Tier,2,FALSE),0)</f>
        <v>0</v>
      </c>
      <c r="L12621" s="9" t="str">
        <f t="shared" si="206"/>
        <v/>
      </c>
      <c r="M12621" s="205" t="str" cm="1">
        <f t="array" ref="M12621">_xlfn.IFS(NOT(ISERROR(VLOOKUP(Table5[[#This Row],[Section]],TB_notTB,1,FALSE))),"No",LEFT(Table5[[#This Row],[Section]],3)="ETB","PLS",LEFT(Table5[[#This Row],[Section]],1)="7","PDB",NOT(ISBLANK(Table5[[#This Row],[Section]])),"No")</f>
        <v>No</v>
      </c>
    </row>
    <row r="12622" spans="1:13" x14ac:dyDescent="0.25">
      <c r="A12622" s="130" t="s">
        <v>5044</v>
      </c>
      <c r="B12622" s="130" t="s">
        <v>17222</v>
      </c>
      <c r="C12622" s="130" t="s">
        <v>75</v>
      </c>
      <c r="D12622" s="131">
        <v>0.55600000000000005</v>
      </c>
      <c r="E12622" s="132">
        <v>209</v>
      </c>
      <c r="F12622" s="132">
        <v>115</v>
      </c>
      <c r="G12622" s="126" t="s">
        <v>13712</v>
      </c>
      <c r="H12622" s="126" t="s">
        <v>20120</v>
      </c>
      <c r="I12622" s="126" t="s">
        <v>21055</v>
      </c>
      <c r="J12622" s="126" t="s">
        <v>26239</v>
      </c>
      <c r="K12622" s="9">
        <f>_xlfn.IFNA(VLOOKUP(Table5[[#This Row],[Section]],SubSill_Tier,2,FALSE),0)</f>
        <v>0</v>
      </c>
      <c r="L12622" s="9" t="str">
        <f t="shared" si="206"/>
        <v/>
      </c>
      <c r="M12622" s="205" t="str" cm="1">
        <f t="array" ref="M12622">_xlfn.IFS(NOT(ISERROR(VLOOKUP(Table5[[#This Row],[Section]],TB_notTB,1,FALSE))),"No",LEFT(Table5[[#This Row],[Section]],3)="ETB","PLS",LEFT(Table5[[#This Row],[Section]],1)="7","PDB",NOT(ISBLANK(Table5[[#This Row],[Section]])),"No")</f>
        <v>No</v>
      </c>
    </row>
    <row r="12623" spans="1:13" x14ac:dyDescent="0.25">
      <c r="A12623" s="130" t="s">
        <v>9893</v>
      </c>
      <c r="B12623" s="130" t="s">
        <v>12839</v>
      </c>
      <c r="C12623" s="130" t="s">
        <v>75</v>
      </c>
      <c r="D12623" s="131">
        <v>2.0259999999999998</v>
      </c>
      <c r="E12623" s="132">
        <v>486</v>
      </c>
      <c r="F12623" s="132">
        <v>100</v>
      </c>
      <c r="G12623" s="126" t="s">
        <v>13713</v>
      </c>
      <c r="H12623" s="126" t="s">
        <v>21056</v>
      </c>
      <c r="I12623" s="126" t="s">
        <v>21057</v>
      </c>
      <c r="J12623" s="126" t="s">
        <v>26233</v>
      </c>
      <c r="K12623" s="9">
        <f>_xlfn.IFNA(VLOOKUP(Table5[[#This Row],[Section]],SubSill_Tier,2,FALSE),0)</f>
        <v>0</v>
      </c>
      <c r="L12623" s="9" t="str">
        <f t="shared" si="206"/>
        <v>Wall</v>
      </c>
      <c r="M12623" s="205" t="str" cm="1">
        <f t="array" ref="M12623">_xlfn.IFS(NOT(ISERROR(VLOOKUP(Table5[[#This Row],[Section]],TB_notTB,1,FALSE))),"No",LEFT(Table5[[#This Row],[Section]],3)="ETB","PLS",LEFT(Table5[[#This Row],[Section]],1)="7","PDB",NOT(ISBLANK(Table5[[#This Row],[Section]])),"No")</f>
        <v>No</v>
      </c>
    </row>
    <row r="12624" spans="1:13" x14ac:dyDescent="0.25">
      <c r="A12624" s="130" t="s">
        <v>9894</v>
      </c>
      <c r="B12624" s="130" t="s">
        <v>9895</v>
      </c>
      <c r="C12624" s="130" t="s">
        <v>75</v>
      </c>
      <c r="D12624" s="131">
        <v>1.6870000000000001</v>
      </c>
      <c r="E12624" s="132">
        <v>259</v>
      </c>
      <c r="F12624" s="132">
        <v>259</v>
      </c>
      <c r="G12624" s="126" t="s">
        <v>13717</v>
      </c>
      <c r="H12624" s="126" t="s">
        <v>20125</v>
      </c>
      <c r="I12624" s="126" t="s">
        <v>20126</v>
      </c>
      <c r="J12624" s="126" t="s">
        <v>26235</v>
      </c>
      <c r="K12624" s="9">
        <f>_xlfn.IFNA(VLOOKUP(Table5[[#This Row],[Section]],SubSill_Tier,2,FALSE),0)</f>
        <v>0</v>
      </c>
      <c r="L12624" s="9" t="str">
        <f t="shared" si="206"/>
        <v/>
      </c>
      <c r="M12624" s="205" t="str" cm="1">
        <f t="array" ref="M12624">_xlfn.IFS(NOT(ISERROR(VLOOKUP(Table5[[#This Row],[Section]],TB_notTB,1,FALSE))),"No",LEFT(Table5[[#This Row],[Section]],3)="ETB","PLS",LEFT(Table5[[#This Row],[Section]],1)="7","PDB",NOT(ISBLANK(Table5[[#This Row],[Section]])),"No")</f>
        <v>No</v>
      </c>
    </row>
    <row r="12625" spans="1:13" x14ac:dyDescent="0.25">
      <c r="A12625" s="130" t="s">
        <v>9896</v>
      </c>
      <c r="B12625" s="130" t="s">
        <v>28770</v>
      </c>
      <c r="C12625" s="130" t="s">
        <v>75</v>
      </c>
      <c r="D12625" s="131">
        <v>1.8149999999999999</v>
      </c>
      <c r="E12625" s="132">
        <v>229</v>
      </c>
      <c r="F12625" s="132">
        <v>229</v>
      </c>
      <c r="G12625" s="126" t="s">
        <v>13725</v>
      </c>
      <c r="H12625" s="126" t="s">
        <v>20134</v>
      </c>
      <c r="I12625" s="126" t="s">
        <v>20135</v>
      </c>
      <c r="J12625" s="126" t="s">
        <v>26235</v>
      </c>
      <c r="K12625" s="9">
        <f>_xlfn.IFNA(VLOOKUP(Table5[[#This Row],[Section]],SubSill_Tier,2,FALSE),0)</f>
        <v>0</v>
      </c>
      <c r="L12625" s="9" t="str">
        <f t="shared" si="206"/>
        <v/>
      </c>
      <c r="M12625" s="205" t="str" cm="1">
        <f t="array" ref="M12625">_xlfn.IFS(NOT(ISERROR(VLOOKUP(Table5[[#This Row],[Section]],TB_notTB,1,FALSE))),"No",LEFT(Table5[[#This Row],[Section]],3)="ETB","PLS",LEFT(Table5[[#This Row],[Section]],1)="7","PDB",NOT(ISBLANK(Table5[[#This Row],[Section]])),"No")</f>
        <v>No</v>
      </c>
    </row>
    <row r="12626" spans="1:13" x14ac:dyDescent="0.25">
      <c r="A12626" s="130" t="s">
        <v>5045</v>
      </c>
      <c r="B12626" s="130" t="s">
        <v>5046</v>
      </c>
      <c r="C12626" s="130" t="s">
        <v>75</v>
      </c>
      <c r="D12626" s="131">
        <v>0.38700000000000001</v>
      </c>
      <c r="E12626" s="132">
        <v>207</v>
      </c>
      <c r="F12626" s="132">
        <v>100</v>
      </c>
      <c r="G12626" s="126" t="s">
        <v>13782</v>
      </c>
      <c r="H12626" s="126" t="s">
        <v>20267</v>
      </c>
      <c r="I12626" s="126" t="s">
        <v>21157</v>
      </c>
      <c r="J12626" s="126" t="s">
        <v>26241</v>
      </c>
      <c r="K12626" s="9">
        <f>_xlfn.IFNA(VLOOKUP(Table5[[#This Row],[Section]],SubSill_Tier,2,FALSE),0)</f>
        <v>0</v>
      </c>
      <c r="L12626" s="9" t="str">
        <f t="shared" si="206"/>
        <v/>
      </c>
      <c r="M12626" s="205" t="str" cm="1">
        <f t="array" ref="M12626">_xlfn.IFS(NOT(ISERROR(VLOOKUP(Table5[[#This Row],[Section]],TB_notTB,1,FALSE))),"No",LEFT(Table5[[#This Row],[Section]],3)="ETB","PLS",LEFT(Table5[[#This Row],[Section]],1)="7","PDB",NOT(ISBLANK(Table5[[#This Row],[Section]])),"No")</f>
        <v>No</v>
      </c>
    </row>
    <row r="12627" spans="1:13" x14ac:dyDescent="0.25">
      <c r="A12627" s="130" t="s">
        <v>5047</v>
      </c>
      <c r="B12627" s="130" t="s">
        <v>17222</v>
      </c>
      <c r="C12627" s="130" t="s">
        <v>98</v>
      </c>
      <c r="D12627" s="131">
        <v>0.92</v>
      </c>
      <c r="E12627" s="132">
        <v>416</v>
      </c>
      <c r="F12627" s="132">
        <v>416</v>
      </c>
      <c r="G12627" s="126" t="s">
        <v>13735</v>
      </c>
      <c r="H12627" s="126" t="s">
        <v>20146</v>
      </c>
      <c r="I12627" s="126" t="s">
        <v>20147</v>
      </c>
      <c r="J12627" s="126" t="s">
        <v>26234</v>
      </c>
      <c r="K12627" s="9">
        <f>_xlfn.IFNA(VLOOKUP(Table5[[#This Row],[Section]],SubSill_Tier,2,FALSE),0)</f>
        <v>0</v>
      </c>
      <c r="L12627" s="9" t="str">
        <f t="shared" si="206"/>
        <v/>
      </c>
      <c r="M12627" s="205" t="str" cm="1">
        <f t="array" ref="M12627">_xlfn.IFS(NOT(ISERROR(VLOOKUP(Table5[[#This Row],[Section]],TB_notTB,1,FALSE))),"No",LEFT(Table5[[#This Row],[Section]],3)="ETB","PLS",LEFT(Table5[[#This Row],[Section]],1)="7","PDB",NOT(ISBLANK(Table5[[#This Row],[Section]])),"No")</f>
        <v>No</v>
      </c>
    </row>
    <row r="12628" spans="1:13" x14ac:dyDescent="0.25">
      <c r="A12628" s="130" t="s">
        <v>5048</v>
      </c>
      <c r="B12628" s="130" t="s">
        <v>17222</v>
      </c>
      <c r="C12628" s="130" t="s">
        <v>98</v>
      </c>
      <c r="D12628" s="131">
        <v>0.86599999999999999</v>
      </c>
      <c r="E12628" s="132">
        <v>390</v>
      </c>
      <c r="F12628" s="132">
        <v>390</v>
      </c>
      <c r="G12628" s="126" t="s">
        <v>13735</v>
      </c>
      <c r="H12628" s="126" t="s">
        <v>20146</v>
      </c>
      <c r="I12628" s="126" t="s">
        <v>20147</v>
      </c>
      <c r="J12628" s="126" t="s">
        <v>26234</v>
      </c>
      <c r="K12628" s="9">
        <f>_xlfn.IFNA(VLOOKUP(Table5[[#This Row],[Section]],SubSill_Tier,2,FALSE),0)</f>
        <v>0</v>
      </c>
      <c r="L12628" s="9" t="str">
        <f t="shared" si="206"/>
        <v/>
      </c>
      <c r="M12628" s="205" t="str" cm="1">
        <f t="array" ref="M12628">_xlfn.IFS(NOT(ISERROR(VLOOKUP(Table5[[#This Row],[Section]],TB_notTB,1,FALSE))),"No",LEFT(Table5[[#This Row],[Section]],3)="ETB","PLS",LEFT(Table5[[#This Row],[Section]],1)="7","PDB",NOT(ISBLANK(Table5[[#This Row],[Section]])),"No")</f>
        <v>No</v>
      </c>
    </row>
    <row r="12629" spans="1:13" x14ac:dyDescent="0.25">
      <c r="A12629" s="130" t="s">
        <v>5049</v>
      </c>
      <c r="B12629" s="130" t="s">
        <v>17222</v>
      </c>
      <c r="C12629" s="130" t="s">
        <v>98</v>
      </c>
      <c r="D12629" s="131">
        <v>0.8</v>
      </c>
      <c r="E12629" s="132">
        <v>300</v>
      </c>
      <c r="F12629" s="132">
        <v>300</v>
      </c>
      <c r="G12629" s="126" t="s">
        <v>13712</v>
      </c>
      <c r="H12629" s="126" t="s">
        <v>20120</v>
      </c>
      <c r="I12629" s="126" t="s">
        <v>21055</v>
      </c>
      <c r="J12629" s="126" t="s">
        <v>26232</v>
      </c>
      <c r="K12629" s="9">
        <f>_xlfn.IFNA(VLOOKUP(Table5[[#This Row],[Section]],SubSill_Tier,2,FALSE),0)</f>
        <v>0</v>
      </c>
      <c r="L12629" s="9" t="str">
        <f t="shared" si="206"/>
        <v/>
      </c>
      <c r="M12629" s="205" t="str" cm="1">
        <f t="array" ref="M12629">_xlfn.IFS(NOT(ISERROR(VLOOKUP(Table5[[#This Row],[Section]],TB_notTB,1,FALSE))),"No",LEFT(Table5[[#This Row],[Section]],3)="ETB","PLS",LEFT(Table5[[#This Row],[Section]],1)="7","PDB",NOT(ISBLANK(Table5[[#This Row],[Section]])),"No")</f>
        <v>No</v>
      </c>
    </row>
    <row r="12630" spans="1:13" x14ac:dyDescent="0.25">
      <c r="A12630" s="130" t="s">
        <v>5050</v>
      </c>
      <c r="B12630" s="130" t="s">
        <v>17222</v>
      </c>
      <c r="C12630" s="130" t="s">
        <v>98</v>
      </c>
      <c r="D12630" s="131">
        <v>0.97199999999999998</v>
      </c>
      <c r="E12630" s="132">
        <v>448</v>
      </c>
      <c r="F12630" s="132">
        <v>448</v>
      </c>
      <c r="G12630" s="126" t="s">
        <v>13735</v>
      </c>
      <c r="H12630" s="126" t="s">
        <v>20146</v>
      </c>
      <c r="I12630" s="126" t="s">
        <v>20147</v>
      </c>
      <c r="J12630" s="126" t="s">
        <v>26234</v>
      </c>
      <c r="K12630" s="9">
        <f>_xlfn.IFNA(VLOOKUP(Table5[[#This Row],[Section]],SubSill_Tier,2,FALSE),0)</f>
        <v>0</v>
      </c>
      <c r="L12630" s="9" t="str">
        <f t="shared" si="206"/>
        <v/>
      </c>
      <c r="M12630" s="205" t="str" cm="1">
        <f t="array" ref="M12630">_xlfn.IFS(NOT(ISERROR(VLOOKUP(Table5[[#This Row],[Section]],TB_notTB,1,FALSE))),"No",LEFT(Table5[[#This Row],[Section]],3)="ETB","PLS",LEFT(Table5[[#This Row],[Section]],1)="7","PDB",NOT(ISBLANK(Table5[[#This Row],[Section]])),"No")</f>
        <v>No</v>
      </c>
    </row>
    <row r="12631" spans="1:13" x14ac:dyDescent="0.25">
      <c r="A12631" s="130" t="s">
        <v>9897</v>
      </c>
      <c r="B12631" s="130" t="s">
        <v>3598</v>
      </c>
      <c r="C12631" s="130" t="s">
        <v>98</v>
      </c>
      <c r="D12631" s="131">
        <v>0.75700000000000001</v>
      </c>
      <c r="E12631" s="132">
        <v>391</v>
      </c>
      <c r="F12631" s="132">
        <v>391</v>
      </c>
      <c r="G12631" s="126" t="s">
        <v>13721</v>
      </c>
      <c r="H12631" s="126" t="s">
        <v>20121</v>
      </c>
      <c r="I12631" s="126" t="s">
        <v>20122</v>
      </c>
      <c r="J12631" s="126" t="s">
        <v>26234</v>
      </c>
      <c r="K12631" s="9">
        <f>_xlfn.IFNA(VLOOKUP(Table5[[#This Row],[Section]],SubSill_Tier,2,FALSE),0)</f>
        <v>0</v>
      </c>
      <c r="L12631" s="9" t="str">
        <f t="shared" si="206"/>
        <v/>
      </c>
      <c r="M12631" s="205" t="str" cm="1">
        <f t="array" ref="M12631">_xlfn.IFS(NOT(ISERROR(VLOOKUP(Table5[[#This Row],[Section]],TB_notTB,1,FALSE))),"No",LEFT(Table5[[#This Row],[Section]],3)="ETB","PLS",LEFT(Table5[[#This Row],[Section]],1)="7","PDB",NOT(ISBLANK(Table5[[#This Row],[Section]])),"No")</f>
        <v>No</v>
      </c>
    </row>
    <row r="12632" spans="1:13" x14ac:dyDescent="0.25">
      <c r="A12632" s="130" t="s">
        <v>12225</v>
      </c>
      <c r="B12632" s="130" t="s">
        <v>12226</v>
      </c>
      <c r="C12632" s="130" t="s">
        <v>98</v>
      </c>
      <c r="D12632" s="131">
        <v>0.438</v>
      </c>
      <c r="E12632" s="132">
        <v>167</v>
      </c>
      <c r="F12632" s="132">
        <v>100</v>
      </c>
      <c r="G12632" s="126" t="s">
        <v>18959</v>
      </c>
      <c r="H12632" s="126" t="s">
        <v>20335</v>
      </c>
      <c r="I12632" s="126" t="s">
        <v>21210</v>
      </c>
      <c r="J12632" s="126" t="s">
        <v>26327</v>
      </c>
      <c r="K12632" s="9">
        <f>_xlfn.IFNA(VLOOKUP(Table5[[#This Row],[Section]],SubSill_Tier,2,FALSE),0)</f>
        <v>0</v>
      </c>
      <c r="L12632" s="9" t="str">
        <f t="shared" si="206"/>
        <v/>
      </c>
      <c r="M12632" s="205" t="str" cm="1">
        <f t="array" ref="M12632">_xlfn.IFS(NOT(ISERROR(VLOOKUP(Table5[[#This Row],[Section]],TB_notTB,1,FALSE))),"No",LEFT(Table5[[#This Row],[Section]],3)="ETB","PLS",LEFT(Table5[[#This Row],[Section]],1)="7","PDB",NOT(ISBLANK(Table5[[#This Row],[Section]])),"No")</f>
        <v>No</v>
      </c>
    </row>
    <row r="12633" spans="1:13" x14ac:dyDescent="0.25">
      <c r="A12633" s="130" t="s">
        <v>12227</v>
      </c>
      <c r="B12633" s="130" t="s">
        <v>12228</v>
      </c>
      <c r="C12633" s="130" t="s">
        <v>98</v>
      </c>
      <c r="D12633" s="131">
        <v>0.438</v>
      </c>
      <c r="E12633" s="132">
        <v>167</v>
      </c>
      <c r="F12633" s="132">
        <v>100</v>
      </c>
      <c r="G12633" s="126" t="s">
        <v>18959</v>
      </c>
      <c r="H12633" s="126" t="s">
        <v>20335</v>
      </c>
      <c r="I12633" s="126" t="s">
        <v>21210</v>
      </c>
      <c r="J12633" s="126" t="s">
        <v>26327</v>
      </c>
      <c r="K12633" s="9">
        <f>_xlfn.IFNA(VLOOKUP(Table5[[#This Row],[Section]],SubSill_Tier,2,FALSE),0)</f>
        <v>0</v>
      </c>
      <c r="L12633" s="9" t="str">
        <f t="shared" si="206"/>
        <v/>
      </c>
      <c r="M12633" s="205" t="str" cm="1">
        <f t="array" ref="M12633">_xlfn.IFS(NOT(ISERROR(VLOOKUP(Table5[[#This Row],[Section]],TB_notTB,1,FALSE))),"No",LEFT(Table5[[#This Row],[Section]],3)="ETB","PLS",LEFT(Table5[[#This Row],[Section]],1)="7","PDB",NOT(ISBLANK(Table5[[#This Row],[Section]])),"No")</f>
        <v>No</v>
      </c>
    </row>
    <row r="12634" spans="1:13" x14ac:dyDescent="0.25">
      <c r="A12634" s="130" t="s">
        <v>12229</v>
      </c>
      <c r="B12634" s="130" t="s">
        <v>12230</v>
      </c>
      <c r="C12634" s="130" t="s">
        <v>98</v>
      </c>
      <c r="D12634" s="131">
        <v>0.45400000000000001</v>
      </c>
      <c r="E12634" s="132">
        <v>178</v>
      </c>
      <c r="F12634" s="132">
        <v>100</v>
      </c>
      <c r="G12634" s="126" t="s">
        <v>18959</v>
      </c>
      <c r="H12634" s="126" t="s">
        <v>20335</v>
      </c>
      <c r="I12634" s="126" t="s">
        <v>21210</v>
      </c>
      <c r="J12634" s="126" t="s">
        <v>26327</v>
      </c>
      <c r="K12634" s="9">
        <f>_xlfn.IFNA(VLOOKUP(Table5[[#This Row],[Section]],SubSill_Tier,2,FALSE),0)</f>
        <v>0</v>
      </c>
      <c r="L12634" s="9" t="str">
        <f t="shared" si="206"/>
        <v/>
      </c>
      <c r="M12634" s="205" t="str" cm="1">
        <f t="array" ref="M12634">_xlfn.IFS(NOT(ISERROR(VLOOKUP(Table5[[#This Row],[Section]],TB_notTB,1,FALSE))),"No",LEFT(Table5[[#This Row],[Section]],3)="ETB","PLS",LEFT(Table5[[#This Row],[Section]],1)="7","PDB",NOT(ISBLANK(Table5[[#This Row],[Section]])),"No")</f>
        <v>No</v>
      </c>
    </row>
    <row r="12635" spans="1:13" x14ac:dyDescent="0.25">
      <c r="A12635" s="130" t="s">
        <v>12231</v>
      </c>
      <c r="B12635" s="130" t="s">
        <v>12232</v>
      </c>
      <c r="C12635" s="130" t="s">
        <v>98</v>
      </c>
      <c r="D12635" s="131">
        <v>0.14899999999999999</v>
      </c>
      <c r="E12635" s="132">
        <v>100</v>
      </c>
      <c r="F12635" s="132">
        <v>100</v>
      </c>
      <c r="G12635" s="126" t="s">
        <v>18959</v>
      </c>
      <c r="H12635" s="126" t="s">
        <v>20335</v>
      </c>
      <c r="I12635" s="126" t="s">
        <v>21210</v>
      </c>
      <c r="J12635" s="126" t="s">
        <v>26327</v>
      </c>
      <c r="K12635" s="9">
        <f>_xlfn.IFNA(VLOOKUP(Table5[[#This Row],[Section]],SubSill_Tier,2,FALSE),0)</f>
        <v>0</v>
      </c>
      <c r="L12635" s="9" t="str">
        <f t="shared" si="206"/>
        <v/>
      </c>
      <c r="M12635" s="205" t="str" cm="1">
        <f t="array" ref="M12635">_xlfn.IFS(NOT(ISERROR(VLOOKUP(Table5[[#This Row],[Section]],TB_notTB,1,FALSE))),"No",LEFT(Table5[[#This Row],[Section]],3)="ETB","PLS",LEFT(Table5[[#This Row],[Section]],1)="7","PDB",NOT(ISBLANK(Table5[[#This Row],[Section]])),"No")</f>
        <v>No</v>
      </c>
    </row>
    <row r="12636" spans="1:13" x14ac:dyDescent="0.25">
      <c r="A12636" s="130" t="s">
        <v>12233</v>
      </c>
      <c r="B12636" s="130" t="s">
        <v>12234</v>
      </c>
      <c r="C12636" s="130" t="s">
        <v>98</v>
      </c>
      <c r="D12636" s="131">
        <v>0.70599999999999996</v>
      </c>
      <c r="E12636" s="132">
        <v>228</v>
      </c>
      <c r="F12636" s="132">
        <v>109</v>
      </c>
      <c r="G12636" s="126" t="s">
        <v>18959</v>
      </c>
      <c r="H12636" s="126" t="s">
        <v>20335</v>
      </c>
      <c r="I12636" s="126" t="s">
        <v>21210</v>
      </c>
      <c r="J12636" s="126" t="s">
        <v>26327</v>
      </c>
      <c r="K12636" s="9">
        <f>_xlfn.IFNA(VLOOKUP(Table5[[#This Row],[Section]],SubSill_Tier,2,FALSE),0)</f>
        <v>0</v>
      </c>
      <c r="L12636" s="9" t="str">
        <f t="shared" si="206"/>
        <v/>
      </c>
      <c r="M12636" s="205" t="str" cm="1">
        <f t="array" ref="M12636">_xlfn.IFS(NOT(ISERROR(VLOOKUP(Table5[[#This Row],[Section]],TB_notTB,1,FALSE))),"No",LEFT(Table5[[#This Row],[Section]],3)="ETB","PLS",LEFT(Table5[[#This Row],[Section]],1)="7","PDB",NOT(ISBLANK(Table5[[#This Row],[Section]])),"No")</f>
        <v>No</v>
      </c>
    </row>
    <row r="12637" spans="1:13" x14ac:dyDescent="0.25">
      <c r="A12637" s="130" t="s">
        <v>5051</v>
      </c>
      <c r="B12637" s="130" t="s">
        <v>17222</v>
      </c>
      <c r="C12637" s="130" t="s">
        <v>98</v>
      </c>
      <c r="D12637" s="131">
        <v>0.17199999999999999</v>
      </c>
      <c r="E12637" s="132">
        <v>100</v>
      </c>
      <c r="F12637" s="132">
        <v>100</v>
      </c>
      <c r="G12637" s="126" t="s">
        <v>13712</v>
      </c>
      <c r="H12637" s="126" t="s">
        <v>20120</v>
      </c>
      <c r="I12637" s="126" t="s">
        <v>21055</v>
      </c>
      <c r="J12637" s="126" t="s">
        <v>26232</v>
      </c>
      <c r="K12637" s="9">
        <f>_xlfn.IFNA(VLOOKUP(Table5[[#This Row],[Section]],SubSill_Tier,2,FALSE),0)</f>
        <v>0</v>
      </c>
      <c r="L12637" s="9" t="str">
        <f t="shared" si="206"/>
        <v/>
      </c>
      <c r="M12637" s="205" t="str" cm="1">
        <f t="array" ref="M12637">_xlfn.IFS(NOT(ISERROR(VLOOKUP(Table5[[#This Row],[Section]],TB_notTB,1,FALSE))),"No",LEFT(Table5[[#This Row],[Section]],3)="ETB","PLS",LEFT(Table5[[#This Row],[Section]],1)="7","PDB",NOT(ISBLANK(Table5[[#This Row],[Section]])),"No")</f>
        <v>No</v>
      </c>
    </row>
    <row r="12638" spans="1:13" x14ac:dyDescent="0.25">
      <c r="A12638" s="130" t="s">
        <v>5052</v>
      </c>
      <c r="B12638" s="130" t="s">
        <v>17222</v>
      </c>
      <c r="C12638" s="130" t="s">
        <v>98</v>
      </c>
      <c r="D12638" s="131">
        <v>0.503</v>
      </c>
      <c r="E12638" s="132">
        <v>125</v>
      </c>
      <c r="F12638" s="132">
        <v>100</v>
      </c>
      <c r="G12638" s="126" t="s">
        <v>13735</v>
      </c>
      <c r="H12638" s="126" t="s">
        <v>20146</v>
      </c>
      <c r="I12638" s="126" t="s">
        <v>20147</v>
      </c>
      <c r="J12638" s="126" t="s">
        <v>26234</v>
      </c>
      <c r="K12638" s="9">
        <f>_xlfn.IFNA(VLOOKUP(Table5[[#This Row],[Section]],SubSill_Tier,2,FALSE),0)</f>
        <v>0</v>
      </c>
      <c r="L12638" s="9" t="str">
        <f t="shared" si="206"/>
        <v/>
      </c>
      <c r="M12638" s="205" t="str" cm="1">
        <f t="array" ref="M12638">_xlfn.IFS(NOT(ISERROR(VLOOKUP(Table5[[#This Row],[Section]],TB_notTB,1,FALSE))),"No",LEFT(Table5[[#This Row],[Section]],3)="ETB","PLS",LEFT(Table5[[#This Row],[Section]],1)="7","PDB",NOT(ISBLANK(Table5[[#This Row],[Section]])),"No")</f>
        <v>No</v>
      </c>
    </row>
    <row r="12639" spans="1:13" x14ac:dyDescent="0.25">
      <c r="A12639" s="130" t="s">
        <v>12996</v>
      </c>
      <c r="B12639" s="130" t="s">
        <v>12997</v>
      </c>
      <c r="C12639" s="130" t="s">
        <v>75</v>
      </c>
      <c r="D12639" s="131">
        <v>0.73199999999999998</v>
      </c>
      <c r="E12639" s="132">
        <v>399</v>
      </c>
      <c r="F12639" s="132">
        <v>399</v>
      </c>
      <c r="G12639" s="126" t="s">
        <v>13731</v>
      </c>
      <c r="H12639" s="126" t="s">
        <v>20121</v>
      </c>
      <c r="I12639" s="126" t="s">
        <v>20122</v>
      </c>
      <c r="J12639" s="126" t="s">
        <v>26234</v>
      </c>
      <c r="K12639" s="9">
        <f>_xlfn.IFNA(VLOOKUP(Table5[[#This Row],[Section]],SubSill_Tier,2,FALSE),0)</f>
        <v>0</v>
      </c>
      <c r="L12639" s="9" t="str">
        <f t="shared" si="206"/>
        <v/>
      </c>
      <c r="M12639" s="205" t="str" cm="1">
        <f t="array" ref="M12639">_xlfn.IFS(NOT(ISERROR(VLOOKUP(Table5[[#This Row],[Section]],TB_notTB,1,FALSE))),"No",LEFT(Table5[[#This Row],[Section]],3)="ETB","PLS",LEFT(Table5[[#This Row],[Section]],1)="7","PDB",NOT(ISBLANK(Table5[[#This Row],[Section]])),"No")</f>
        <v>No</v>
      </c>
    </row>
    <row r="12640" spans="1:13" x14ac:dyDescent="0.25">
      <c r="A12640" s="130" t="s">
        <v>9898</v>
      </c>
      <c r="B12640" s="130" t="s">
        <v>12840</v>
      </c>
      <c r="C12640" s="130" t="s">
        <v>75</v>
      </c>
      <c r="D12640" s="131">
        <v>2.41</v>
      </c>
      <c r="E12640" s="132">
        <v>441</v>
      </c>
      <c r="F12640" s="132">
        <v>441</v>
      </c>
      <c r="G12640" s="126" t="s">
        <v>13750</v>
      </c>
      <c r="H12640" s="126" t="s">
        <v>21081</v>
      </c>
      <c r="I12640" s="126" t="s">
        <v>21082</v>
      </c>
      <c r="J12640" s="126" t="s">
        <v>26233</v>
      </c>
      <c r="K12640" s="9">
        <f>_xlfn.IFNA(VLOOKUP(Table5[[#This Row],[Section]],SubSill_Tier,2,FALSE),0)</f>
        <v>0</v>
      </c>
      <c r="L12640" s="9" t="str">
        <f t="shared" si="206"/>
        <v/>
      </c>
      <c r="M12640" s="205" t="str" cm="1">
        <f t="array" ref="M12640">_xlfn.IFS(NOT(ISERROR(VLOOKUP(Table5[[#This Row],[Section]],TB_notTB,1,FALSE))),"No",LEFT(Table5[[#This Row],[Section]],3)="ETB","PLS",LEFT(Table5[[#This Row],[Section]],1)="7","PDB",NOT(ISBLANK(Table5[[#This Row],[Section]])),"No")</f>
        <v>No</v>
      </c>
    </row>
    <row r="12641" spans="1:13" x14ac:dyDescent="0.25">
      <c r="A12641" s="130" t="s">
        <v>12235</v>
      </c>
      <c r="B12641" s="130" t="s">
        <v>12236</v>
      </c>
      <c r="C12641" s="130" t="s">
        <v>98</v>
      </c>
      <c r="D12641" s="131">
        <v>0.51200000000000001</v>
      </c>
      <c r="E12641" s="132">
        <v>219</v>
      </c>
      <c r="F12641" s="132">
        <v>219</v>
      </c>
      <c r="G12641" s="126" t="s">
        <v>13791</v>
      </c>
      <c r="H12641" s="126" t="s">
        <v>20314</v>
      </c>
      <c r="I12641" s="126" t="s">
        <v>21197</v>
      </c>
      <c r="J12641" s="126" t="s">
        <v>26314</v>
      </c>
      <c r="K12641" s="9">
        <f>_xlfn.IFNA(VLOOKUP(Table5[[#This Row],[Section]],SubSill_Tier,2,FALSE),0)</f>
        <v>0</v>
      </c>
      <c r="L12641" s="9" t="str">
        <f t="shared" si="206"/>
        <v/>
      </c>
      <c r="M12641" s="205" t="str" cm="1">
        <f t="array" ref="M12641">_xlfn.IFS(NOT(ISERROR(VLOOKUP(Table5[[#This Row],[Section]],TB_notTB,1,FALSE))),"No",LEFT(Table5[[#This Row],[Section]],3)="ETB","PLS",LEFT(Table5[[#This Row],[Section]],1)="7","PDB",NOT(ISBLANK(Table5[[#This Row],[Section]])),"No")</f>
        <v>No</v>
      </c>
    </row>
    <row r="12642" spans="1:13" x14ac:dyDescent="0.25">
      <c r="A12642" s="130" t="s">
        <v>12237</v>
      </c>
      <c r="B12642" s="130" t="s">
        <v>21526</v>
      </c>
      <c r="C12642" s="130" t="s">
        <v>98</v>
      </c>
      <c r="D12642" s="131">
        <v>0.39600000000000002</v>
      </c>
      <c r="E12642" s="132">
        <v>150</v>
      </c>
      <c r="F12642" s="132">
        <v>100</v>
      </c>
      <c r="G12642" s="126" t="s">
        <v>21198</v>
      </c>
      <c r="H12642" s="126" t="s">
        <v>20313</v>
      </c>
      <c r="I12642" s="126" t="s">
        <v>21199</v>
      </c>
      <c r="J12642" s="126" t="s">
        <v>26314</v>
      </c>
      <c r="K12642" s="9">
        <f>_xlfn.IFNA(VLOOKUP(Table5[[#This Row],[Section]],SubSill_Tier,2,FALSE),0)</f>
        <v>0</v>
      </c>
      <c r="L12642" s="9" t="str">
        <f t="shared" si="206"/>
        <v/>
      </c>
      <c r="M12642" s="205" t="str" cm="1">
        <f t="array" ref="M12642">_xlfn.IFS(NOT(ISERROR(VLOOKUP(Table5[[#This Row],[Section]],TB_notTB,1,FALSE))),"No",LEFT(Table5[[#This Row],[Section]],3)="ETB","PLS",LEFT(Table5[[#This Row],[Section]],1)="7","PDB",NOT(ISBLANK(Table5[[#This Row],[Section]])),"No")</f>
        <v>No</v>
      </c>
    </row>
    <row r="12643" spans="1:13" x14ac:dyDescent="0.25">
      <c r="A12643" s="130" t="s">
        <v>12238</v>
      </c>
      <c r="B12643" s="130" t="s">
        <v>21527</v>
      </c>
      <c r="C12643" s="130" t="s">
        <v>98</v>
      </c>
      <c r="D12643" s="131">
        <v>0.38700000000000001</v>
      </c>
      <c r="E12643" s="132">
        <v>150</v>
      </c>
      <c r="F12643" s="132">
        <v>150</v>
      </c>
      <c r="G12643" s="126" t="s">
        <v>21198</v>
      </c>
      <c r="H12643" s="126" t="s">
        <v>20313</v>
      </c>
      <c r="I12643" s="126" t="s">
        <v>21199</v>
      </c>
      <c r="J12643" s="126" t="s">
        <v>26314</v>
      </c>
      <c r="K12643" s="9">
        <f>_xlfn.IFNA(VLOOKUP(Table5[[#This Row],[Section]],SubSill_Tier,2,FALSE),0)</f>
        <v>0</v>
      </c>
      <c r="L12643" s="9" t="str">
        <f t="shared" si="206"/>
        <v/>
      </c>
      <c r="M12643" s="205" t="str" cm="1">
        <f t="array" ref="M12643">_xlfn.IFS(NOT(ISERROR(VLOOKUP(Table5[[#This Row],[Section]],TB_notTB,1,FALSE))),"No",LEFT(Table5[[#This Row],[Section]],3)="ETB","PLS",LEFT(Table5[[#This Row],[Section]],1)="7","PDB",NOT(ISBLANK(Table5[[#This Row],[Section]])),"No")</f>
        <v>No</v>
      </c>
    </row>
    <row r="12644" spans="1:13" x14ac:dyDescent="0.25">
      <c r="A12644" s="130" t="s">
        <v>12239</v>
      </c>
      <c r="B12644" s="130" t="s">
        <v>12240</v>
      </c>
      <c r="C12644" s="130" t="s">
        <v>98</v>
      </c>
      <c r="D12644" s="131">
        <v>0.69399999999999995</v>
      </c>
      <c r="E12644" s="132">
        <v>237</v>
      </c>
      <c r="F12644" s="132">
        <v>177</v>
      </c>
      <c r="G12644" s="126" t="s">
        <v>13791</v>
      </c>
      <c r="H12644" s="126" t="s">
        <v>20314</v>
      </c>
      <c r="I12644" s="126" t="s">
        <v>21197</v>
      </c>
      <c r="J12644" s="126" t="s">
        <v>26314</v>
      </c>
      <c r="K12644" s="9">
        <f>_xlfn.IFNA(VLOOKUP(Table5[[#This Row],[Section]],SubSill_Tier,2,FALSE),0)</f>
        <v>0</v>
      </c>
      <c r="L12644" s="9" t="str">
        <f t="shared" si="206"/>
        <v/>
      </c>
      <c r="M12644" s="205" t="str" cm="1">
        <f t="array" ref="M12644">_xlfn.IFS(NOT(ISERROR(VLOOKUP(Table5[[#This Row],[Section]],TB_notTB,1,FALSE))),"No",LEFT(Table5[[#This Row],[Section]],3)="ETB","PLS",LEFT(Table5[[#This Row],[Section]],1)="7","PDB",NOT(ISBLANK(Table5[[#This Row],[Section]])),"No")</f>
        <v>No</v>
      </c>
    </row>
    <row r="12645" spans="1:13" x14ac:dyDescent="0.25">
      <c r="A12645" s="130" t="s">
        <v>5053</v>
      </c>
      <c r="B12645" s="130" t="s">
        <v>17222</v>
      </c>
      <c r="C12645" s="130" t="s">
        <v>98</v>
      </c>
      <c r="D12645" s="131">
        <v>0.629</v>
      </c>
      <c r="E12645" s="132">
        <v>220</v>
      </c>
      <c r="F12645" s="132">
        <v>220</v>
      </c>
      <c r="G12645" s="126" t="s">
        <v>13730</v>
      </c>
      <c r="H12645" s="126" t="s">
        <v>20139</v>
      </c>
      <c r="I12645" s="126" t="s">
        <v>20140</v>
      </c>
      <c r="J12645" s="126" t="s">
        <v>26243</v>
      </c>
      <c r="K12645" s="9">
        <f>_xlfn.IFNA(VLOOKUP(Table5[[#This Row],[Section]],SubSill_Tier,2,FALSE),0)</f>
        <v>0</v>
      </c>
      <c r="L12645" s="9" t="str">
        <f t="shared" si="206"/>
        <v/>
      </c>
      <c r="M12645" s="205" t="str" cm="1">
        <f t="array" ref="M12645">_xlfn.IFS(NOT(ISERROR(VLOOKUP(Table5[[#This Row],[Section]],TB_notTB,1,FALSE))),"No",LEFT(Table5[[#This Row],[Section]],3)="ETB","PLS",LEFT(Table5[[#This Row],[Section]],1)="7","PDB",NOT(ISBLANK(Table5[[#This Row],[Section]])),"No")</f>
        <v>No</v>
      </c>
    </row>
    <row r="12646" spans="1:13" x14ac:dyDescent="0.25">
      <c r="A12646" s="130" t="s">
        <v>12241</v>
      </c>
      <c r="B12646" s="130" t="s">
        <v>17222</v>
      </c>
      <c r="C12646" s="130" t="s">
        <v>98</v>
      </c>
      <c r="D12646" s="131">
        <v>0.72799999999999998</v>
      </c>
      <c r="E12646" s="132">
        <v>275</v>
      </c>
      <c r="F12646" s="132">
        <v>275</v>
      </c>
      <c r="G12646" s="126" t="s">
        <v>13733</v>
      </c>
      <c r="H12646" s="126" t="s">
        <v>20143</v>
      </c>
      <c r="I12646" s="126" t="s">
        <v>20144</v>
      </c>
      <c r="J12646" s="126" t="s">
        <v>26246</v>
      </c>
      <c r="K12646" s="9">
        <f>_xlfn.IFNA(VLOOKUP(Table5[[#This Row],[Section]],SubSill_Tier,2,FALSE),0)</f>
        <v>0</v>
      </c>
      <c r="L12646" s="9" t="str">
        <f t="shared" si="206"/>
        <v/>
      </c>
      <c r="M12646" s="205" t="str" cm="1">
        <f t="array" ref="M12646">_xlfn.IFS(NOT(ISERROR(VLOOKUP(Table5[[#This Row],[Section]],TB_notTB,1,FALSE))),"No",LEFT(Table5[[#This Row],[Section]],3)="ETB","PLS",LEFT(Table5[[#This Row],[Section]],1)="7","PDB",NOT(ISBLANK(Table5[[#This Row],[Section]])),"No")</f>
        <v>No</v>
      </c>
    </row>
    <row r="12647" spans="1:13" x14ac:dyDescent="0.25">
      <c r="A12647" s="130" t="s">
        <v>5054</v>
      </c>
      <c r="B12647" s="130" t="s">
        <v>17222</v>
      </c>
      <c r="C12647" s="130" t="s">
        <v>98</v>
      </c>
      <c r="D12647" s="131">
        <v>0.66</v>
      </c>
      <c r="E12647" s="132">
        <v>222</v>
      </c>
      <c r="F12647" s="132">
        <v>162</v>
      </c>
      <c r="G12647" s="126" t="s">
        <v>13730</v>
      </c>
      <c r="H12647" s="126" t="s">
        <v>20139</v>
      </c>
      <c r="I12647" s="126" t="s">
        <v>20140</v>
      </c>
      <c r="J12647" s="126" t="s">
        <v>26243</v>
      </c>
      <c r="K12647" s="9">
        <f>_xlfn.IFNA(VLOOKUP(Table5[[#This Row],[Section]],SubSill_Tier,2,FALSE),0)</f>
        <v>0</v>
      </c>
      <c r="L12647" s="9" t="str">
        <f t="shared" si="206"/>
        <v/>
      </c>
      <c r="M12647" s="205" t="str" cm="1">
        <f t="array" ref="M12647">_xlfn.IFS(NOT(ISERROR(VLOOKUP(Table5[[#This Row],[Section]],TB_notTB,1,FALSE))),"No",LEFT(Table5[[#This Row],[Section]],3)="ETB","PLS",LEFT(Table5[[#This Row],[Section]],1)="7","PDB",NOT(ISBLANK(Table5[[#This Row],[Section]])),"No")</f>
        <v>No</v>
      </c>
    </row>
    <row r="12648" spans="1:13" x14ac:dyDescent="0.25">
      <c r="A12648" s="130" t="s">
        <v>12242</v>
      </c>
      <c r="B12648" s="130" t="s">
        <v>17222</v>
      </c>
      <c r="C12648" s="130" t="s">
        <v>98</v>
      </c>
      <c r="D12648" s="131">
        <v>0.27800000000000002</v>
      </c>
      <c r="E12648" s="132">
        <v>113</v>
      </c>
      <c r="F12648" s="132">
        <v>113</v>
      </c>
      <c r="G12648" s="126" t="s">
        <v>13733</v>
      </c>
      <c r="H12648" s="126" t="s">
        <v>20143</v>
      </c>
      <c r="I12648" s="126" t="s">
        <v>20144</v>
      </c>
      <c r="J12648" s="126" t="s">
        <v>26246</v>
      </c>
      <c r="K12648" s="9">
        <f>_xlfn.IFNA(VLOOKUP(Table5[[#This Row],[Section]],SubSill_Tier,2,FALSE),0)</f>
        <v>0</v>
      </c>
      <c r="L12648" s="9" t="str">
        <f t="shared" si="206"/>
        <v/>
      </c>
      <c r="M12648" s="205" t="str" cm="1">
        <f t="array" ref="M12648">_xlfn.IFS(NOT(ISERROR(VLOOKUP(Table5[[#This Row],[Section]],TB_notTB,1,FALSE))),"No",LEFT(Table5[[#This Row],[Section]],3)="ETB","PLS",LEFT(Table5[[#This Row],[Section]],1)="7","PDB",NOT(ISBLANK(Table5[[#This Row],[Section]])),"No")</f>
        <v>No</v>
      </c>
    </row>
    <row r="12649" spans="1:13" x14ac:dyDescent="0.25">
      <c r="A12649" s="130" t="s">
        <v>12243</v>
      </c>
      <c r="B12649" s="130" t="s">
        <v>17222</v>
      </c>
      <c r="C12649" s="130" t="s">
        <v>98</v>
      </c>
      <c r="D12649" s="131">
        <v>0.66</v>
      </c>
      <c r="E12649" s="132">
        <v>193</v>
      </c>
      <c r="F12649" s="132">
        <v>192</v>
      </c>
      <c r="G12649" s="126" t="s">
        <v>13733</v>
      </c>
      <c r="H12649" s="126" t="s">
        <v>20143</v>
      </c>
      <c r="I12649" s="126" t="s">
        <v>20144</v>
      </c>
      <c r="J12649" s="126" t="s">
        <v>26246</v>
      </c>
      <c r="K12649" s="9">
        <f>_xlfn.IFNA(VLOOKUP(Table5[[#This Row],[Section]],SubSill_Tier,2,FALSE),0)</f>
        <v>0</v>
      </c>
      <c r="L12649" s="9" t="str">
        <f t="shared" si="206"/>
        <v/>
      </c>
      <c r="M12649" s="205" t="str" cm="1">
        <f t="array" ref="M12649">_xlfn.IFS(NOT(ISERROR(VLOOKUP(Table5[[#This Row],[Section]],TB_notTB,1,FALSE))),"No",LEFT(Table5[[#This Row],[Section]],3)="ETB","PLS",LEFT(Table5[[#This Row],[Section]],1)="7","PDB",NOT(ISBLANK(Table5[[#This Row],[Section]])),"No")</f>
        <v>No</v>
      </c>
    </row>
    <row r="12650" spans="1:13" x14ac:dyDescent="0.25">
      <c r="A12650" s="130" t="s">
        <v>9899</v>
      </c>
      <c r="B12650" s="130" t="s">
        <v>27936</v>
      </c>
      <c r="C12650" s="130" t="s">
        <v>75</v>
      </c>
      <c r="D12650" s="131">
        <v>0.13600000000000001</v>
      </c>
      <c r="E12650" s="132">
        <v>100</v>
      </c>
      <c r="F12650" s="132">
        <v>100</v>
      </c>
      <c r="G12650" s="126" t="s">
        <v>13734</v>
      </c>
      <c r="H12650" s="126" t="s">
        <v>20145</v>
      </c>
      <c r="I12650" s="126" t="s">
        <v>21070</v>
      </c>
      <c r="J12650" s="126" t="s">
        <v>26235</v>
      </c>
      <c r="K12650" s="9">
        <f>_xlfn.IFNA(VLOOKUP(Table5[[#This Row],[Section]],SubSill_Tier,2,FALSE),0)</f>
        <v>0</v>
      </c>
      <c r="L12650" s="9" t="str">
        <f t="shared" si="206"/>
        <v/>
      </c>
      <c r="M12650" s="205" t="str" cm="1">
        <f t="array" ref="M12650">_xlfn.IFS(NOT(ISERROR(VLOOKUP(Table5[[#This Row],[Section]],TB_notTB,1,FALSE))),"No",LEFT(Table5[[#This Row],[Section]],3)="ETB","PLS",LEFT(Table5[[#This Row],[Section]],1)="7","PDB",NOT(ISBLANK(Table5[[#This Row],[Section]])),"No")</f>
        <v>No</v>
      </c>
    </row>
    <row r="12651" spans="1:13" x14ac:dyDescent="0.25">
      <c r="A12651" s="130" t="s">
        <v>9900</v>
      </c>
      <c r="B12651" s="130" t="s">
        <v>28771</v>
      </c>
      <c r="C12651" s="130" t="s">
        <v>75</v>
      </c>
      <c r="D12651" s="131">
        <v>0.79600000000000004</v>
      </c>
      <c r="E12651" s="132">
        <v>189</v>
      </c>
      <c r="F12651" s="132">
        <v>189</v>
      </c>
      <c r="G12651" s="126" t="s">
        <v>13717</v>
      </c>
      <c r="H12651" s="126" t="s">
        <v>20125</v>
      </c>
      <c r="I12651" s="126" t="s">
        <v>20126</v>
      </c>
      <c r="J12651" s="126" t="s">
        <v>26235</v>
      </c>
      <c r="K12651" s="9">
        <f>_xlfn.IFNA(VLOOKUP(Table5[[#This Row],[Section]],SubSill_Tier,2,FALSE),0)</f>
        <v>0</v>
      </c>
      <c r="L12651" s="9" t="str">
        <f t="shared" si="206"/>
        <v/>
      </c>
      <c r="M12651" s="205" t="str" cm="1">
        <f t="array" ref="M12651">_xlfn.IFS(NOT(ISERROR(VLOOKUP(Table5[[#This Row],[Section]],TB_notTB,1,FALSE))),"No",LEFT(Table5[[#This Row],[Section]],3)="ETB","PLS",LEFT(Table5[[#This Row],[Section]],1)="7","PDB",NOT(ISBLANK(Table5[[#This Row],[Section]])),"No")</f>
        <v>No</v>
      </c>
    </row>
    <row r="12652" spans="1:13" x14ac:dyDescent="0.25">
      <c r="A12652" s="130" t="s">
        <v>5055</v>
      </c>
      <c r="B12652" s="130" t="s">
        <v>17222</v>
      </c>
      <c r="C12652" s="130" t="s">
        <v>98</v>
      </c>
      <c r="D12652" s="131">
        <v>0.13100000000000001</v>
      </c>
      <c r="E12652" s="132">
        <v>100</v>
      </c>
      <c r="F12652" s="132">
        <v>100</v>
      </c>
      <c r="G12652" s="126" t="s">
        <v>13712</v>
      </c>
      <c r="H12652" s="126" t="s">
        <v>20120</v>
      </c>
      <c r="I12652" s="126" t="s">
        <v>21055</v>
      </c>
      <c r="J12652" s="126" t="s">
        <v>26239</v>
      </c>
      <c r="K12652" s="9">
        <f>_xlfn.IFNA(VLOOKUP(Table5[[#This Row],[Section]],SubSill_Tier,2,FALSE),0)</f>
        <v>0</v>
      </c>
      <c r="L12652" s="9" t="str">
        <f t="shared" si="206"/>
        <v/>
      </c>
      <c r="M12652" s="205" t="str" cm="1">
        <f t="array" ref="M12652">_xlfn.IFS(NOT(ISERROR(VLOOKUP(Table5[[#This Row],[Section]],TB_notTB,1,FALSE))),"No",LEFT(Table5[[#This Row],[Section]],3)="ETB","PLS",LEFT(Table5[[#This Row],[Section]],1)="7","PDB",NOT(ISBLANK(Table5[[#This Row],[Section]])),"No")</f>
        <v>No</v>
      </c>
    </row>
    <row r="12653" spans="1:13" x14ac:dyDescent="0.25">
      <c r="A12653" s="130" t="s">
        <v>9901</v>
      </c>
      <c r="B12653" s="130" t="s">
        <v>12841</v>
      </c>
      <c r="C12653" s="130" t="s">
        <v>75</v>
      </c>
      <c r="D12653" s="131">
        <v>0.16600000000000001</v>
      </c>
      <c r="E12653" s="132">
        <v>100</v>
      </c>
      <c r="F12653" s="132">
        <v>100</v>
      </c>
      <c r="G12653" s="126" t="s">
        <v>13713</v>
      </c>
      <c r="H12653" s="126" t="s">
        <v>21056</v>
      </c>
      <c r="I12653" s="126" t="s">
        <v>21057</v>
      </c>
      <c r="J12653" s="126" t="s">
        <v>26233</v>
      </c>
      <c r="K12653" s="9">
        <f>_xlfn.IFNA(VLOOKUP(Table5[[#This Row],[Section]],SubSill_Tier,2,FALSE),0)</f>
        <v>0</v>
      </c>
      <c r="L12653" s="9" t="str">
        <f t="shared" si="206"/>
        <v>Wall</v>
      </c>
      <c r="M12653" s="205" t="str" cm="1">
        <f t="array" ref="M12653">_xlfn.IFS(NOT(ISERROR(VLOOKUP(Table5[[#This Row],[Section]],TB_notTB,1,FALSE))),"No",LEFT(Table5[[#This Row],[Section]],3)="ETB","PLS",LEFT(Table5[[#This Row],[Section]],1)="7","PDB",NOT(ISBLANK(Table5[[#This Row],[Section]])),"No")</f>
        <v>No</v>
      </c>
    </row>
    <row r="12654" spans="1:13" x14ac:dyDescent="0.25">
      <c r="A12654" s="130" t="s">
        <v>9902</v>
      </c>
      <c r="B12654" s="130" t="s">
        <v>3598</v>
      </c>
      <c r="C12654" s="130" t="s">
        <v>98</v>
      </c>
      <c r="D12654" s="131">
        <v>1.7290000000000001</v>
      </c>
      <c r="E12654" s="132">
        <v>335</v>
      </c>
      <c r="F12654" s="132">
        <v>335</v>
      </c>
      <c r="G12654" s="126" t="s">
        <v>13721</v>
      </c>
      <c r="H12654" s="126" t="s">
        <v>21068</v>
      </c>
      <c r="I12654" s="126" t="s">
        <v>21069</v>
      </c>
      <c r="J12654" s="126" t="s">
        <v>26233</v>
      </c>
      <c r="K12654" s="9">
        <f>_xlfn.IFNA(VLOOKUP(Table5[[#This Row],[Section]],SubSill_Tier,2,FALSE),0)</f>
        <v>0</v>
      </c>
      <c r="L12654" s="9" t="str">
        <f t="shared" si="206"/>
        <v/>
      </c>
      <c r="M12654" s="205" t="str" cm="1">
        <f t="array" ref="M12654">_xlfn.IFS(NOT(ISERROR(VLOOKUP(Table5[[#This Row],[Section]],TB_notTB,1,FALSE))),"No",LEFT(Table5[[#This Row],[Section]],3)="ETB","PLS",LEFT(Table5[[#This Row],[Section]],1)="7","PDB",NOT(ISBLANK(Table5[[#This Row],[Section]])),"No")</f>
        <v>No</v>
      </c>
    </row>
    <row r="12655" spans="1:13" x14ac:dyDescent="0.25">
      <c r="A12655" s="130" t="s">
        <v>9903</v>
      </c>
      <c r="B12655" s="130" t="s">
        <v>3598</v>
      </c>
      <c r="C12655" s="130" t="s">
        <v>98</v>
      </c>
      <c r="D12655" s="131">
        <v>1.746</v>
      </c>
      <c r="E12655" s="132">
        <v>261</v>
      </c>
      <c r="F12655" s="132">
        <v>261</v>
      </c>
      <c r="G12655" s="126" t="s">
        <v>13721</v>
      </c>
      <c r="H12655" s="126" t="s">
        <v>21068</v>
      </c>
      <c r="I12655" s="126" t="s">
        <v>21069</v>
      </c>
      <c r="J12655" s="126" t="s">
        <v>26233</v>
      </c>
      <c r="K12655" s="9">
        <f>_xlfn.IFNA(VLOOKUP(Table5[[#This Row],[Section]],SubSill_Tier,2,FALSE),0)</f>
        <v>0</v>
      </c>
      <c r="L12655" s="9" t="str">
        <f t="shared" si="206"/>
        <v/>
      </c>
      <c r="M12655" s="205" t="str" cm="1">
        <f t="array" ref="M12655">_xlfn.IFS(NOT(ISERROR(VLOOKUP(Table5[[#This Row],[Section]],TB_notTB,1,FALSE))),"No",LEFT(Table5[[#This Row],[Section]],3)="ETB","PLS",LEFT(Table5[[#This Row],[Section]],1)="7","PDB",NOT(ISBLANK(Table5[[#This Row],[Section]])),"No")</f>
        <v>No</v>
      </c>
    </row>
    <row r="12656" spans="1:13" x14ac:dyDescent="0.25">
      <c r="A12656" s="130" t="s">
        <v>9904</v>
      </c>
      <c r="B12656" s="130" t="s">
        <v>9905</v>
      </c>
      <c r="C12656" s="130" t="s">
        <v>75</v>
      </c>
      <c r="D12656" s="131">
        <v>0.46200000000000002</v>
      </c>
      <c r="E12656" s="132">
        <v>128</v>
      </c>
      <c r="F12656" s="132">
        <v>100</v>
      </c>
      <c r="G12656" s="126" t="s">
        <v>13750</v>
      </c>
      <c r="H12656" s="126" t="s">
        <v>21081</v>
      </c>
      <c r="I12656" s="126" t="s">
        <v>21082</v>
      </c>
      <c r="J12656" s="126" t="s">
        <v>26233</v>
      </c>
      <c r="K12656" s="9">
        <f>_xlfn.IFNA(VLOOKUP(Table5[[#This Row],[Section]],SubSill_Tier,2,FALSE),0)</f>
        <v>0</v>
      </c>
      <c r="L12656" s="9" t="str">
        <f t="shared" si="206"/>
        <v>Wall</v>
      </c>
      <c r="M12656" s="205" t="str" cm="1">
        <f t="array" ref="M12656">_xlfn.IFS(NOT(ISERROR(VLOOKUP(Table5[[#This Row],[Section]],TB_notTB,1,FALSE))),"No",LEFT(Table5[[#This Row],[Section]],3)="ETB","PLS",LEFT(Table5[[#This Row],[Section]],1)="7","PDB",NOT(ISBLANK(Table5[[#This Row],[Section]])),"No")</f>
        <v>No</v>
      </c>
    </row>
    <row r="12657" spans="1:13" x14ac:dyDescent="0.25">
      <c r="A12657" s="130" t="s">
        <v>9906</v>
      </c>
      <c r="B12657" s="130" t="s">
        <v>28772</v>
      </c>
      <c r="C12657" s="130" t="s">
        <v>75</v>
      </c>
      <c r="D12657" s="131">
        <v>1.599</v>
      </c>
      <c r="E12657" s="132">
        <v>206</v>
      </c>
      <c r="F12657" s="132">
        <v>206</v>
      </c>
      <c r="G12657" s="126" t="s">
        <v>13715</v>
      </c>
      <c r="H12657" s="126" t="s">
        <v>20123</v>
      </c>
      <c r="I12657" s="126" t="s">
        <v>21058</v>
      </c>
      <c r="J12657" s="126" t="s">
        <v>26235</v>
      </c>
      <c r="K12657" s="9">
        <f>_xlfn.IFNA(VLOOKUP(Table5[[#This Row],[Section]],SubSill_Tier,2,FALSE),0)</f>
        <v>0</v>
      </c>
      <c r="L12657" s="9" t="str">
        <f t="shared" si="206"/>
        <v/>
      </c>
      <c r="M12657" s="205" t="str" cm="1">
        <f t="array" ref="M12657">_xlfn.IFS(NOT(ISERROR(VLOOKUP(Table5[[#This Row],[Section]],TB_notTB,1,FALSE))),"No",LEFT(Table5[[#This Row],[Section]],3)="ETB","PLS",LEFT(Table5[[#This Row],[Section]],1)="7","PDB",NOT(ISBLANK(Table5[[#This Row],[Section]])),"No")</f>
        <v>No</v>
      </c>
    </row>
    <row r="12658" spans="1:13" x14ac:dyDescent="0.25">
      <c r="A12658" s="130" t="s">
        <v>9907</v>
      </c>
      <c r="B12658" s="130" t="s">
        <v>9908</v>
      </c>
      <c r="C12658" s="130" t="s">
        <v>75</v>
      </c>
      <c r="D12658" s="131">
        <v>0.58299999999999996</v>
      </c>
      <c r="E12658" s="132">
        <v>148</v>
      </c>
      <c r="F12658" s="132">
        <v>148</v>
      </c>
      <c r="G12658" s="126" t="s">
        <v>13718</v>
      </c>
      <c r="H12658" s="126" t="s">
        <v>20127</v>
      </c>
      <c r="I12658" s="126" t="s">
        <v>21060</v>
      </c>
      <c r="J12658" s="126" t="s">
        <v>26236</v>
      </c>
      <c r="K12658" s="9">
        <f>_xlfn.IFNA(VLOOKUP(Table5[[#This Row],[Section]],SubSill_Tier,2,FALSE),0)</f>
        <v>0</v>
      </c>
      <c r="L12658" s="9" t="str">
        <f t="shared" si="206"/>
        <v/>
      </c>
      <c r="M12658" s="205" t="str" cm="1">
        <f t="array" ref="M12658">_xlfn.IFS(NOT(ISERROR(VLOOKUP(Table5[[#This Row],[Section]],TB_notTB,1,FALSE))),"No",LEFT(Table5[[#This Row],[Section]],3)="ETB","PLS",LEFT(Table5[[#This Row],[Section]],1)="7","PDB",NOT(ISBLANK(Table5[[#This Row],[Section]])),"No")</f>
        <v>No</v>
      </c>
    </row>
    <row r="12659" spans="1:13" x14ac:dyDescent="0.25">
      <c r="A12659" s="130" t="s">
        <v>9909</v>
      </c>
      <c r="B12659" s="130" t="s">
        <v>28773</v>
      </c>
      <c r="C12659" s="130" t="s">
        <v>75</v>
      </c>
      <c r="D12659" s="131">
        <v>0.61899999999999999</v>
      </c>
      <c r="E12659" s="132">
        <v>120</v>
      </c>
      <c r="F12659" s="132">
        <v>120</v>
      </c>
      <c r="G12659" s="126" t="s">
        <v>13725</v>
      </c>
      <c r="H12659" s="126" t="s">
        <v>20134</v>
      </c>
      <c r="I12659" s="126" t="s">
        <v>20135</v>
      </c>
      <c r="J12659" s="126" t="s">
        <v>26235</v>
      </c>
      <c r="K12659" s="9">
        <f>_xlfn.IFNA(VLOOKUP(Table5[[#This Row],[Section]],SubSill_Tier,2,FALSE),0)</f>
        <v>0</v>
      </c>
      <c r="L12659" s="9" t="str">
        <f t="shared" si="206"/>
        <v/>
      </c>
      <c r="M12659" s="205" t="str" cm="1">
        <f t="array" ref="M12659">_xlfn.IFS(NOT(ISERROR(VLOOKUP(Table5[[#This Row],[Section]],TB_notTB,1,FALSE))),"No",LEFT(Table5[[#This Row],[Section]],3)="ETB","PLS",LEFT(Table5[[#This Row],[Section]],1)="7","PDB",NOT(ISBLANK(Table5[[#This Row],[Section]])),"No")</f>
        <v>No</v>
      </c>
    </row>
    <row r="12660" spans="1:13" x14ac:dyDescent="0.25">
      <c r="A12660" s="130" t="s">
        <v>9910</v>
      </c>
      <c r="B12660" s="130" t="s">
        <v>28774</v>
      </c>
      <c r="C12660" s="130" t="s">
        <v>75</v>
      </c>
      <c r="D12660" s="131">
        <v>1.6879999999999999</v>
      </c>
      <c r="E12660" s="132">
        <v>254</v>
      </c>
      <c r="F12660" s="132">
        <v>254</v>
      </c>
      <c r="G12660" s="126" t="s">
        <v>13725</v>
      </c>
      <c r="H12660" s="126" t="s">
        <v>20134</v>
      </c>
      <c r="I12660" s="126" t="s">
        <v>20135</v>
      </c>
      <c r="J12660" s="126" t="s">
        <v>26235</v>
      </c>
      <c r="K12660" s="9">
        <f>_xlfn.IFNA(VLOOKUP(Table5[[#This Row],[Section]],SubSill_Tier,2,FALSE),0)</f>
        <v>0</v>
      </c>
      <c r="L12660" s="9" t="str">
        <f t="shared" si="206"/>
        <v/>
      </c>
      <c r="M12660" s="205" t="str" cm="1">
        <f t="array" ref="M12660">_xlfn.IFS(NOT(ISERROR(VLOOKUP(Table5[[#This Row],[Section]],TB_notTB,1,FALSE))),"No",LEFT(Table5[[#This Row],[Section]],3)="ETB","PLS",LEFT(Table5[[#This Row],[Section]],1)="7","PDB",NOT(ISBLANK(Table5[[#This Row],[Section]])),"No")</f>
        <v>No</v>
      </c>
    </row>
    <row r="12661" spans="1:13" x14ac:dyDescent="0.25">
      <c r="A12661" s="130" t="s">
        <v>9911</v>
      </c>
      <c r="B12661" s="130" t="s">
        <v>28775</v>
      </c>
      <c r="C12661" s="130" t="s">
        <v>75</v>
      </c>
      <c r="D12661" s="131">
        <v>0.80100000000000005</v>
      </c>
      <c r="E12661" s="132">
        <v>154</v>
      </c>
      <c r="F12661" s="132">
        <v>154</v>
      </c>
      <c r="G12661" s="126" t="s">
        <v>13717</v>
      </c>
      <c r="H12661" s="126" t="s">
        <v>20125</v>
      </c>
      <c r="I12661" s="126" t="s">
        <v>20126</v>
      </c>
      <c r="J12661" s="126" t="s">
        <v>26235</v>
      </c>
      <c r="K12661" s="9">
        <f>_xlfn.IFNA(VLOOKUP(Table5[[#This Row],[Section]],SubSill_Tier,2,FALSE),0)</f>
        <v>0</v>
      </c>
      <c r="L12661" s="9" t="str">
        <f t="shared" si="206"/>
        <v/>
      </c>
      <c r="M12661" s="205" t="str" cm="1">
        <f t="array" ref="M12661">_xlfn.IFS(NOT(ISERROR(VLOOKUP(Table5[[#This Row],[Section]],TB_notTB,1,FALSE))),"No",LEFT(Table5[[#This Row],[Section]],3)="ETB","PLS",LEFT(Table5[[#This Row],[Section]],1)="7","PDB",NOT(ISBLANK(Table5[[#This Row],[Section]])),"No")</f>
        <v>No</v>
      </c>
    </row>
    <row r="12662" spans="1:13" x14ac:dyDescent="0.25">
      <c r="A12662" s="130" t="s">
        <v>9912</v>
      </c>
      <c r="B12662" s="130" t="s">
        <v>28776</v>
      </c>
      <c r="C12662" s="130" t="s">
        <v>75</v>
      </c>
      <c r="D12662" s="131">
        <v>0.76900000000000002</v>
      </c>
      <c r="E12662" s="132">
        <v>121</v>
      </c>
      <c r="F12662" s="132">
        <v>121</v>
      </c>
      <c r="G12662" s="126" t="s">
        <v>13725</v>
      </c>
      <c r="H12662" s="126" t="s">
        <v>20134</v>
      </c>
      <c r="I12662" s="126" t="s">
        <v>20135</v>
      </c>
      <c r="J12662" s="126" t="s">
        <v>26235</v>
      </c>
      <c r="K12662" s="9">
        <f>_xlfn.IFNA(VLOOKUP(Table5[[#This Row],[Section]],SubSill_Tier,2,FALSE),0)</f>
        <v>0</v>
      </c>
      <c r="L12662" s="9" t="str">
        <f t="shared" si="206"/>
        <v/>
      </c>
      <c r="M12662" s="205" t="str" cm="1">
        <f t="array" ref="M12662">_xlfn.IFS(NOT(ISERROR(VLOOKUP(Table5[[#This Row],[Section]],TB_notTB,1,FALSE))),"No",LEFT(Table5[[#This Row],[Section]],3)="ETB","PLS",LEFT(Table5[[#This Row],[Section]],1)="7","PDB",NOT(ISBLANK(Table5[[#This Row],[Section]])),"No")</f>
        <v>No</v>
      </c>
    </row>
    <row r="12663" spans="1:13" x14ac:dyDescent="0.25">
      <c r="A12663" s="130" t="s">
        <v>9913</v>
      </c>
      <c r="B12663" s="130" t="s">
        <v>28777</v>
      </c>
      <c r="C12663" s="130" t="s">
        <v>75</v>
      </c>
      <c r="D12663" s="131">
        <v>1.4810000000000001</v>
      </c>
      <c r="E12663" s="132">
        <v>192</v>
      </c>
      <c r="F12663" s="132">
        <v>192</v>
      </c>
      <c r="G12663" s="126" t="s">
        <v>13717</v>
      </c>
      <c r="H12663" s="126" t="s">
        <v>20125</v>
      </c>
      <c r="I12663" s="126" t="s">
        <v>20126</v>
      </c>
      <c r="J12663" s="126" t="s">
        <v>26235</v>
      </c>
      <c r="K12663" s="9">
        <f>_xlfn.IFNA(VLOOKUP(Table5[[#This Row],[Section]],SubSill_Tier,2,FALSE),0)</f>
        <v>0</v>
      </c>
      <c r="L12663" s="9" t="str">
        <f t="shared" si="206"/>
        <v/>
      </c>
      <c r="M12663" s="205" t="str" cm="1">
        <f t="array" ref="M12663">_xlfn.IFS(NOT(ISERROR(VLOOKUP(Table5[[#This Row],[Section]],TB_notTB,1,FALSE))),"No",LEFT(Table5[[#This Row],[Section]],3)="ETB","PLS",LEFT(Table5[[#This Row],[Section]],1)="7","PDB",NOT(ISBLANK(Table5[[#This Row],[Section]])),"No")</f>
        <v>No</v>
      </c>
    </row>
    <row r="12664" spans="1:13" x14ac:dyDescent="0.25">
      <c r="A12664" s="130" t="s">
        <v>9914</v>
      </c>
      <c r="B12664" s="130" t="s">
        <v>28152</v>
      </c>
      <c r="C12664" s="130" t="s">
        <v>75</v>
      </c>
      <c r="D12664" s="131">
        <v>0.496</v>
      </c>
      <c r="E12664" s="132">
        <v>157</v>
      </c>
      <c r="F12664" s="132">
        <v>157</v>
      </c>
      <c r="G12664" s="126" t="s">
        <v>13725</v>
      </c>
      <c r="H12664" s="126" t="s">
        <v>20134</v>
      </c>
      <c r="I12664" s="126" t="s">
        <v>20135</v>
      </c>
      <c r="J12664" s="126" t="s">
        <v>26235</v>
      </c>
      <c r="K12664" s="9">
        <f>_xlfn.IFNA(VLOOKUP(Table5[[#This Row],[Section]],SubSill_Tier,2,FALSE),0)</f>
        <v>0</v>
      </c>
      <c r="L12664" s="9" t="str">
        <f t="shared" si="206"/>
        <v/>
      </c>
      <c r="M12664" s="205" t="str" cm="1">
        <f t="array" ref="M12664">_xlfn.IFS(NOT(ISERROR(VLOOKUP(Table5[[#This Row],[Section]],TB_notTB,1,FALSE))),"No",LEFT(Table5[[#This Row],[Section]],3)="ETB","PLS",LEFT(Table5[[#This Row],[Section]],1)="7","PDB",NOT(ISBLANK(Table5[[#This Row],[Section]])),"No")</f>
        <v>No</v>
      </c>
    </row>
    <row r="12665" spans="1:13" x14ac:dyDescent="0.25">
      <c r="A12665" s="130" t="s">
        <v>5056</v>
      </c>
      <c r="B12665" s="130" t="s">
        <v>5057</v>
      </c>
      <c r="C12665" s="130" t="s">
        <v>75</v>
      </c>
      <c r="D12665" s="131">
        <v>0.246</v>
      </c>
      <c r="E12665" s="132">
        <v>122</v>
      </c>
      <c r="F12665" s="132">
        <v>122</v>
      </c>
      <c r="G12665" s="126" t="s">
        <v>13743</v>
      </c>
      <c r="H12665" s="126" t="s">
        <v>21092</v>
      </c>
      <c r="I12665" s="126" t="s">
        <v>21093</v>
      </c>
      <c r="J12665" s="126" t="s">
        <v>26241</v>
      </c>
      <c r="K12665" s="9">
        <f>_xlfn.IFNA(VLOOKUP(Table5[[#This Row],[Section]],SubSill_Tier,2,FALSE),0)</f>
        <v>0</v>
      </c>
      <c r="L12665" s="9" t="str">
        <f t="shared" si="206"/>
        <v/>
      </c>
      <c r="M12665" s="205" t="str" cm="1">
        <f t="array" ref="M12665">_xlfn.IFS(NOT(ISERROR(VLOOKUP(Table5[[#This Row],[Section]],TB_notTB,1,FALSE))),"No",LEFT(Table5[[#This Row],[Section]],3)="ETB","PLS",LEFT(Table5[[#This Row],[Section]],1)="7","PDB",NOT(ISBLANK(Table5[[#This Row],[Section]])),"No")</f>
        <v>No</v>
      </c>
    </row>
    <row r="12666" spans="1:13" x14ac:dyDescent="0.25">
      <c r="A12666" s="130" t="s">
        <v>12955</v>
      </c>
      <c r="B12666" s="130" t="s">
        <v>12956</v>
      </c>
      <c r="C12666" s="130" t="s">
        <v>75</v>
      </c>
      <c r="D12666" s="131">
        <v>0.26300000000000001</v>
      </c>
      <c r="E12666" s="132">
        <v>114</v>
      </c>
      <c r="F12666" s="132">
        <v>100</v>
      </c>
      <c r="G12666" s="126" t="s">
        <v>21150</v>
      </c>
      <c r="H12666" s="126" t="s">
        <v>21151</v>
      </c>
      <c r="I12666" s="126" t="s">
        <v>21152</v>
      </c>
      <c r="J12666" s="126" t="s">
        <v>26362</v>
      </c>
      <c r="K12666" s="9">
        <f>_xlfn.IFNA(VLOOKUP(Table5[[#This Row],[Section]],SubSill_Tier,2,FALSE),0)</f>
        <v>0</v>
      </c>
      <c r="L12666" s="9" t="str">
        <f t="shared" si="206"/>
        <v/>
      </c>
      <c r="M12666" s="205" t="str" cm="1">
        <f t="array" ref="M12666">_xlfn.IFS(NOT(ISERROR(VLOOKUP(Table5[[#This Row],[Section]],TB_notTB,1,FALSE))),"No",LEFT(Table5[[#This Row],[Section]],3)="ETB","PLS",LEFT(Table5[[#This Row],[Section]],1)="7","PDB",NOT(ISBLANK(Table5[[#This Row],[Section]])),"No")</f>
        <v>No</v>
      </c>
    </row>
    <row r="12667" spans="1:13" x14ac:dyDescent="0.25">
      <c r="A12667" s="130" t="s">
        <v>12957</v>
      </c>
      <c r="B12667" s="130" t="s">
        <v>12958</v>
      </c>
      <c r="C12667" s="130" t="s">
        <v>75</v>
      </c>
      <c r="D12667" s="131">
        <v>1.3340000000000001</v>
      </c>
      <c r="E12667" s="132">
        <v>294</v>
      </c>
      <c r="F12667" s="132">
        <v>226</v>
      </c>
      <c r="G12667" s="126" t="s">
        <v>21150</v>
      </c>
      <c r="H12667" s="126" t="s">
        <v>21151</v>
      </c>
      <c r="I12667" s="126" t="s">
        <v>21152</v>
      </c>
      <c r="J12667" s="126" t="s">
        <v>26362</v>
      </c>
      <c r="K12667" s="9">
        <f>_xlfn.IFNA(VLOOKUP(Table5[[#This Row],[Section]],SubSill_Tier,2,FALSE),0)</f>
        <v>0</v>
      </c>
      <c r="L12667" s="9" t="str">
        <f t="shared" si="206"/>
        <v/>
      </c>
      <c r="M12667" s="205" t="str" cm="1">
        <f t="array" ref="M12667">_xlfn.IFS(NOT(ISERROR(VLOOKUP(Table5[[#This Row],[Section]],TB_notTB,1,FALSE))),"No",LEFT(Table5[[#This Row],[Section]],3)="ETB","PLS",LEFT(Table5[[#This Row],[Section]],1)="7","PDB",NOT(ISBLANK(Table5[[#This Row],[Section]])),"No")</f>
        <v>No</v>
      </c>
    </row>
    <row r="12668" spans="1:13" x14ac:dyDescent="0.25">
      <c r="A12668" s="130" t="s">
        <v>12959</v>
      </c>
      <c r="B12668" s="130" t="s">
        <v>12960</v>
      </c>
      <c r="C12668" s="130" t="s">
        <v>75</v>
      </c>
      <c r="D12668" s="131">
        <v>0.27100000000000002</v>
      </c>
      <c r="E12668" s="132">
        <v>128</v>
      </c>
      <c r="F12668" s="132">
        <v>100</v>
      </c>
      <c r="G12668" s="126" t="s">
        <v>21150</v>
      </c>
      <c r="H12668" s="126" t="s">
        <v>21151</v>
      </c>
      <c r="I12668" s="126" t="s">
        <v>21152</v>
      </c>
      <c r="J12668" s="126" t="s">
        <v>26362</v>
      </c>
      <c r="K12668" s="9">
        <f>_xlfn.IFNA(VLOOKUP(Table5[[#This Row],[Section]],SubSill_Tier,2,FALSE),0)</f>
        <v>0</v>
      </c>
      <c r="L12668" s="9" t="str">
        <f t="shared" si="206"/>
        <v/>
      </c>
      <c r="M12668" s="205" t="str" cm="1">
        <f t="array" ref="M12668">_xlfn.IFS(NOT(ISERROR(VLOOKUP(Table5[[#This Row],[Section]],TB_notTB,1,FALSE))),"No",LEFT(Table5[[#This Row],[Section]],3)="ETB","PLS",LEFT(Table5[[#This Row],[Section]],1)="7","PDB",NOT(ISBLANK(Table5[[#This Row],[Section]])),"No")</f>
        <v>No</v>
      </c>
    </row>
    <row r="12669" spans="1:13" x14ac:dyDescent="0.25">
      <c r="A12669" s="130" t="s">
        <v>12961</v>
      </c>
      <c r="B12669" s="130" t="s">
        <v>12962</v>
      </c>
      <c r="C12669" s="130" t="s">
        <v>75</v>
      </c>
      <c r="D12669" s="131">
        <v>1.0469999999999999</v>
      </c>
      <c r="E12669" s="132">
        <v>237</v>
      </c>
      <c r="F12669" s="132">
        <v>168</v>
      </c>
      <c r="G12669" s="126" t="s">
        <v>21150</v>
      </c>
      <c r="H12669" s="126" t="s">
        <v>21151</v>
      </c>
      <c r="I12669" s="126" t="s">
        <v>21152</v>
      </c>
      <c r="J12669" s="126" t="s">
        <v>26362</v>
      </c>
      <c r="K12669" s="9">
        <f>_xlfn.IFNA(VLOOKUP(Table5[[#This Row],[Section]],SubSill_Tier,2,FALSE),0)</f>
        <v>0</v>
      </c>
      <c r="L12669" s="9" t="str">
        <f t="shared" si="206"/>
        <v/>
      </c>
      <c r="M12669" s="205" t="str" cm="1">
        <f t="array" ref="M12669">_xlfn.IFS(NOT(ISERROR(VLOOKUP(Table5[[#This Row],[Section]],TB_notTB,1,FALSE))),"No",LEFT(Table5[[#This Row],[Section]],3)="ETB","PLS",LEFT(Table5[[#This Row],[Section]],1)="7","PDB",NOT(ISBLANK(Table5[[#This Row],[Section]])),"No")</f>
        <v>No</v>
      </c>
    </row>
    <row r="12670" spans="1:13" x14ac:dyDescent="0.25">
      <c r="A12670" s="130" t="s">
        <v>12963</v>
      </c>
      <c r="B12670" s="130" t="s">
        <v>12964</v>
      </c>
      <c r="C12670" s="130" t="s">
        <v>75</v>
      </c>
      <c r="D12670" s="131">
        <v>1.458</v>
      </c>
      <c r="E12670" s="132">
        <v>268</v>
      </c>
      <c r="F12670" s="132">
        <v>171</v>
      </c>
      <c r="G12670" s="126" t="s">
        <v>21150</v>
      </c>
      <c r="H12670" s="126" t="s">
        <v>21151</v>
      </c>
      <c r="I12670" s="126" t="s">
        <v>21152</v>
      </c>
      <c r="J12670" s="126" t="s">
        <v>26362</v>
      </c>
      <c r="K12670" s="9">
        <f>_xlfn.IFNA(VLOOKUP(Table5[[#This Row],[Section]],SubSill_Tier,2,FALSE),0)</f>
        <v>0</v>
      </c>
      <c r="L12670" s="9" t="str">
        <f t="shared" si="206"/>
        <v/>
      </c>
      <c r="M12670" s="205" t="str" cm="1">
        <f t="array" ref="M12670">_xlfn.IFS(NOT(ISERROR(VLOOKUP(Table5[[#This Row],[Section]],TB_notTB,1,FALSE))),"No",LEFT(Table5[[#This Row],[Section]],3)="ETB","PLS",LEFT(Table5[[#This Row],[Section]],1)="7","PDB",NOT(ISBLANK(Table5[[#This Row],[Section]])),"No")</f>
        <v>No</v>
      </c>
    </row>
    <row r="12671" spans="1:13" x14ac:dyDescent="0.25">
      <c r="A12671" s="130" t="s">
        <v>12965</v>
      </c>
      <c r="B12671" s="130" t="s">
        <v>12966</v>
      </c>
      <c r="C12671" s="130" t="s">
        <v>75</v>
      </c>
      <c r="D12671" s="131">
        <v>0.93500000000000005</v>
      </c>
      <c r="E12671" s="132">
        <v>190</v>
      </c>
      <c r="F12671" s="132">
        <v>190</v>
      </c>
      <c r="G12671" s="126" t="s">
        <v>21232</v>
      </c>
      <c r="H12671" s="126" t="s">
        <v>21233</v>
      </c>
      <c r="I12671" s="126" t="s">
        <v>21234</v>
      </c>
      <c r="J12671" s="126" t="s">
        <v>26362</v>
      </c>
      <c r="K12671" s="9">
        <f>_xlfn.IFNA(VLOOKUP(Table5[[#This Row],[Section]],SubSill_Tier,2,FALSE),0)</f>
        <v>0</v>
      </c>
      <c r="L12671" s="9" t="str">
        <f t="shared" si="206"/>
        <v/>
      </c>
      <c r="M12671" s="205" t="str" cm="1">
        <f t="array" ref="M12671">_xlfn.IFS(NOT(ISERROR(VLOOKUP(Table5[[#This Row],[Section]],TB_notTB,1,FALSE))),"No",LEFT(Table5[[#This Row],[Section]],3)="ETB","PLS",LEFT(Table5[[#This Row],[Section]],1)="7","PDB",NOT(ISBLANK(Table5[[#This Row],[Section]])),"No")</f>
        <v>No</v>
      </c>
    </row>
    <row r="12672" spans="1:13" x14ac:dyDescent="0.25">
      <c r="A12672" s="130" t="s">
        <v>29850</v>
      </c>
      <c r="B12672" s="130" t="s">
        <v>29851</v>
      </c>
      <c r="C12672" s="130" t="s">
        <v>75</v>
      </c>
      <c r="D12672" s="131">
        <v>1.2789999999999999</v>
      </c>
      <c r="E12672" s="132">
        <v>319</v>
      </c>
      <c r="F12672" s="132">
        <v>319</v>
      </c>
      <c r="G12672" s="126" t="s">
        <v>13740</v>
      </c>
      <c r="H12672" s="126" t="s">
        <v>20124</v>
      </c>
      <c r="I12672" s="126" t="s">
        <v>21059</v>
      </c>
      <c r="J12672" s="126" t="s">
        <v>26235</v>
      </c>
      <c r="K12672" s="9">
        <f>_xlfn.IFNA(VLOOKUP(Table5[[#This Row],[Section]],SubSill_Tier,2,FALSE),0)</f>
        <v>0</v>
      </c>
      <c r="L12672" s="9" t="str">
        <f t="shared" si="206"/>
        <v/>
      </c>
      <c r="M12672" s="205" t="str" cm="1">
        <f t="array" ref="M12672">_xlfn.IFS(NOT(ISERROR(VLOOKUP(Table5[[#This Row],[Section]],TB_notTB,1,FALSE))),"No",LEFT(Table5[[#This Row],[Section]],3)="ETB","PLS",LEFT(Table5[[#This Row],[Section]],1)="7","PDB",NOT(ISBLANK(Table5[[#This Row],[Section]])),"No")</f>
        <v>No</v>
      </c>
    </row>
    <row r="12673" spans="1:13" x14ac:dyDescent="0.25">
      <c r="A12673" s="130" t="s">
        <v>9915</v>
      </c>
      <c r="B12673" s="130" t="s">
        <v>3598</v>
      </c>
      <c r="C12673" s="130" t="s">
        <v>98</v>
      </c>
      <c r="D12673" s="131">
        <v>0.156</v>
      </c>
      <c r="E12673" s="132">
        <v>100</v>
      </c>
      <c r="F12673" s="132">
        <v>100</v>
      </c>
      <c r="G12673" s="126" t="s">
        <v>13721</v>
      </c>
      <c r="H12673" s="126" t="s">
        <v>20121</v>
      </c>
      <c r="I12673" s="126" t="s">
        <v>20122</v>
      </c>
      <c r="J12673" s="126" t="s">
        <v>26234</v>
      </c>
      <c r="K12673" s="9">
        <f>_xlfn.IFNA(VLOOKUP(Table5[[#This Row],[Section]],SubSill_Tier,2,FALSE),0)</f>
        <v>0</v>
      </c>
      <c r="L12673" s="9" t="str">
        <f t="shared" si="206"/>
        <v/>
      </c>
      <c r="M12673" s="205" t="str" cm="1">
        <f t="array" ref="M12673">_xlfn.IFS(NOT(ISERROR(VLOOKUP(Table5[[#This Row],[Section]],TB_notTB,1,FALSE))),"No",LEFT(Table5[[#This Row],[Section]],3)="ETB","PLS",LEFT(Table5[[#This Row],[Section]],1)="7","PDB",NOT(ISBLANK(Table5[[#This Row],[Section]])),"No")</f>
        <v>No</v>
      </c>
    </row>
    <row r="12674" spans="1:13" x14ac:dyDescent="0.25">
      <c r="A12674" s="130" t="s">
        <v>13553</v>
      </c>
      <c r="B12674" s="130" t="s">
        <v>13554</v>
      </c>
      <c r="C12674" s="130" t="s">
        <v>75</v>
      </c>
      <c r="D12674" s="131">
        <v>0.19400000000000001</v>
      </c>
      <c r="E12674" s="132">
        <v>100</v>
      </c>
      <c r="F12674" s="132">
        <v>100</v>
      </c>
      <c r="G12674" s="126" t="s">
        <v>21147</v>
      </c>
      <c r="H12674" s="126" t="s">
        <v>21148</v>
      </c>
      <c r="I12674" s="126" t="s">
        <v>21149</v>
      </c>
      <c r="J12674" s="126" t="s">
        <v>26233</v>
      </c>
      <c r="K12674" s="9">
        <f>_xlfn.IFNA(VLOOKUP(Table5[[#This Row],[Section]],SubSill_Tier,2,FALSE),0)</f>
        <v>0</v>
      </c>
      <c r="L12674" s="9" t="str">
        <f t="shared" si="206"/>
        <v/>
      </c>
      <c r="M12674" s="205" t="str" cm="1">
        <f t="array" ref="M12674">_xlfn.IFS(NOT(ISERROR(VLOOKUP(Table5[[#This Row],[Section]],TB_notTB,1,FALSE))),"No",LEFT(Table5[[#This Row],[Section]],3)="ETB","PLS",LEFT(Table5[[#This Row],[Section]],1)="7","PDB",NOT(ISBLANK(Table5[[#This Row],[Section]])),"No")</f>
        <v>No</v>
      </c>
    </row>
    <row r="12675" spans="1:13" x14ac:dyDescent="0.25">
      <c r="A12675" s="130" t="s">
        <v>13555</v>
      </c>
      <c r="B12675" s="130" t="s">
        <v>13556</v>
      </c>
      <c r="C12675" s="130" t="s">
        <v>75</v>
      </c>
      <c r="D12675" s="131">
        <v>0.252</v>
      </c>
      <c r="E12675" s="132">
        <v>100</v>
      </c>
      <c r="F12675" s="132">
        <v>100</v>
      </c>
      <c r="G12675" s="126" t="s">
        <v>21147</v>
      </c>
      <c r="H12675" s="126" t="s">
        <v>21148</v>
      </c>
      <c r="I12675" s="126" t="s">
        <v>21149</v>
      </c>
      <c r="J12675" s="126" t="s">
        <v>26233</v>
      </c>
      <c r="K12675" s="9">
        <f>_xlfn.IFNA(VLOOKUP(Table5[[#This Row],[Section]],SubSill_Tier,2,FALSE),0)</f>
        <v>0</v>
      </c>
      <c r="L12675" s="9" t="str">
        <f t="shared" si="206"/>
        <v/>
      </c>
      <c r="M12675" s="205" t="str" cm="1">
        <f t="array" ref="M12675">_xlfn.IFS(NOT(ISERROR(VLOOKUP(Table5[[#This Row],[Section]],TB_notTB,1,FALSE))),"No",LEFT(Table5[[#This Row],[Section]],3)="ETB","PLS",LEFT(Table5[[#This Row],[Section]],1)="7","PDB",NOT(ISBLANK(Table5[[#This Row],[Section]])),"No")</f>
        <v>No</v>
      </c>
    </row>
    <row r="12676" spans="1:13" x14ac:dyDescent="0.25">
      <c r="A12676" s="130" t="s">
        <v>9916</v>
      </c>
      <c r="B12676" s="130" t="s">
        <v>3598</v>
      </c>
      <c r="C12676" s="130" t="s">
        <v>98</v>
      </c>
      <c r="D12676" s="131">
        <v>0.188</v>
      </c>
      <c r="E12676" s="132">
        <v>100</v>
      </c>
      <c r="F12676" s="132">
        <v>100</v>
      </c>
      <c r="G12676" s="126" t="s">
        <v>13721</v>
      </c>
      <c r="H12676" s="126" t="s">
        <v>20121</v>
      </c>
      <c r="I12676" s="126" t="s">
        <v>20122</v>
      </c>
      <c r="J12676" s="126" t="s">
        <v>26234</v>
      </c>
      <c r="K12676" s="9">
        <f>_xlfn.IFNA(VLOOKUP(Table5[[#This Row],[Section]],SubSill_Tier,2,FALSE),0)</f>
        <v>0</v>
      </c>
      <c r="L12676" s="9" t="str">
        <f t="shared" ref="L12676:L12739" si="207">IFERROR(IF(LEFT(G12676,2)="AI",IF(_xlfn.NUMBERVALUE(IFERROR(LEFT(IF(ISERROR(FIND("X",UPPER(B12676))),UPPER(B12676),RIGHT(UPPER(B12676),LEN(UPPER(B12676))-FIND("~",SUBSTITUTE(UPPER(B12676),"X","~",LEN(UPPER(B12676))-LEN(SUBSTITUTE(UPPER(B12676),"X","")))))),FIND(" ",IF(ISERROR(FIND("X",UPPER(B12676))),UPPER(B12676),RIGHT(UPPER(B12676),LEN(UPPER(B12676))-FIND("~",SUBSTITUTE(UPPER(B12676),"X","~",LEN(UPPER(B12676))-LEN(SUBSTITUTE(UPPER(B12676),"X","")))))),1)-1),IF(ISERROR(FIND("X",UPPER(B12676))),UPPER(B12676),RIGHT(UPPER(B12676),LEN(UPPER(B12676))-FIND("~",SUBSTITUTE(UPPER(B12676),"X","~",LEN(UPPER(B12676))-LEN(SUBSTITUTE(UPPER(B12676),"X",""))))))),".")&gt;=5,"Wall",""),""),"")</f>
        <v/>
      </c>
      <c r="M12676" s="205" t="str" cm="1">
        <f t="array" ref="M12676">_xlfn.IFS(NOT(ISERROR(VLOOKUP(Table5[[#This Row],[Section]],TB_notTB,1,FALSE))),"No",LEFT(Table5[[#This Row],[Section]],3)="ETB","PLS",LEFT(Table5[[#This Row],[Section]],1)="7","PDB",NOT(ISBLANK(Table5[[#This Row],[Section]])),"No")</f>
        <v>No</v>
      </c>
    </row>
    <row r="12677" spans="1:13" x14ac:dyDescent="0.25">
      <c r="A12677" s="130" t="s">
        <v>29852</v>
      </c>
      <c r="B12677" s="130" t="s">
        <v>29853</v>
      </c>
      <c r="C12677" s="130" t="s">
        <v>75</v>
      </c>
      <c r="D12677" s="131">
        <v>1.7070000000000001</v>
      </c>
      <c r="E12677" s="132">
        <v>398</v>
      </c>
      <c r="F12677" s="132">
        <v>398</v>
      </c>
      <c r="G12677" s="126" t="s">
        <v>13740</v>
      </c>
      <c r="H12677" s="126" t="s">
        <v>20124</v>
      </c>
      <c r="I12677" s="126" t="s">
        <v>21059</v>
      </c>
      <c r="J12677" s="126" t="s">
        <v>26235</v>
      </c>
      <c r="K12677" s="9">
        <f>_xlfn.IFNA(VLOOKUP(Table5[[#This Row],[Section]],SubSill_Tier,2,FALSE),0)</f>
        <v>0</v>
      </c>
      <c r="L12677" s="9" t="str">
        <f t="shared" si="207"/>
        <v/>
      </c>
      <c r="M12677" s="205" t="str" cm="1">
        <f t="array" ref="M12677">_xlfn.IFS(NOT(ISERROR(VLOOKUP(Table5[[#This Row],[Section]],TB_notTB,1,FALSE))),"No",LEFT(Table5[[#This Row],[Section]],3)="ETB","PLS",LEFT(Table5[[#This Row],[Section]],1)="7","PDB",NOT(ISBLANK(Table5[[#This Row],[Section]])),"No")</f>
        <v>No</v>
      </c>
    </row>
    <row r="12678" spans="1:13" x14ac:dyDescent="0.25">
      <c r="A12678" s="130" t="s">
        <v>9917</v>
      </c>
      <c r="B12678" s="130" t="s">
        <v>9918</v>
      </c>
      <c r="C12678" s="130" t="s">
        <v>98</v>
      </c>
      <c r="D12678" s="131">
        <v>2.5569999999999999</v>
      </c>
      <c r="E12678" s="132">
        <v>478</v>
      </c>
      <c r="F12678" s="132">
        <v>478</v>
      </c>
      <c r="G12678" s="126" t="s">
        <v>13740</v>
      </c>
      <c r="H12678" s="126" t="s">
        <v>20124</v>
      </c>
      <c r="I12678" s="126" t="s">
        <v>21059</v>
      </c>
      <c r="J12678" s="126" t="s">
        <v>26235</v>
      </c>
      <c r="K12678" s="9">
        <f>_xlfn.IFNA(VLOOKUP(Table5[[#This Row],[Section]],SubSill_Tier,2,FALSE),0)</f>
        <v>0</v>
      </c>
      <c r="L12678" s="9" t="str">
        <f t="shared" si="207"/>
        <v/>
      </c>
      <c r="M12678" s="205" t="str" cm="1">
        <f t="array" ref="M12678">_xlfn.IFS(NOT(ISERROR(VLOOKUP(Table5[[#This Row],[Section]],TB_notTB,1,FALSE))),"No",LEFT(Table5[[#This Row],[Section]],3)="ETB","PLS",LEFT(Table5[[#This Row],[Section]],1)="7","PDB",NOT(ISBLANK(Table5[[#This Row],[Section]])),"No")</f>
        <v>No</v>
      </c>
    </row>
    <row r="12679" spans="1:13" x14ac:dyDescent="0.25">
      <c r="A12679" s="130" t="s">
        <v>13557</v>
      </c>
      <c r="B12679" s="130" t="s">
        <v>13558</v>
      </c>
      <c r="C12679" s="130" t="s">
        <v>75</v>
      </c>
      <c r="D12679" s="131">
        <v>0.49</v>
      </c>
      <c r="E12679" s="132">
        <v>276</v>
      </c>
      <c r="F12679" s="132">
        <v>188</v>
      </c>
      <c r="G12679" s="126" t="s">
        <v>21147</v>
      </c>
      <c r="H12679" s="126" t="s">
        <v>21148</v>
      </c>
      <c r="I12679" s="126" t="s">
        <v>21149</v>
      </c>
      <c r="J12679" s="126" t="s">
        <v>26233</v>
      </c>
      <c r="K12679" s="9">
        <f>_xlfn.IFNA(VLOOKUP(Table5[[#This Row],[Section]],SubSill_Tier,2,FALSE),0)</f>
        <v>0</v>
      </c>
      <c r="L12679" s="9" t="str">
        <f t="shared" si="207"/>
        <v/>
      </c>
      <c r="M12679" s="205" t="str" cm="1">
        <f t="array" ref="M12679">_xlfn.IFS(NOT(ISERROR(VLOOKUP(Table5[[#This Row],[Section]],TB_notTB,1,FALSE))),"No",LEFT(Table5[[#This Row],[Section]],3)="ETB","PLS",LEFT(Table5[[#This Row],[Section]],1)="7","PDB",NOT(ISBLANK(Table5[[#This Row],[Section]])),"No")</f>
        <v>No</v>
      </c>
    </row>
    <row r="12680" spans="1:13" x14ac:dyDescent="0.25">
      <c r="A12680" s="130" t="s">
        <v>13559</v>
      </c>
      <c r="B12680" s="130" t="s">
        <v>13560</v>
      </c>
      <c r="C12680" s="130" t="s">
        <v>75</v>
      </c>
      <c r="D12680" s="131">
        <v>0.31</v>
      </c>
      <c r="E12680" s="132">
        <v>100</v>
      </c>
      <c r="F12680" s="132">
        <v>100</v>
      </c>
      <c r="G12680" s="126" t="s">
        <v>21147</v>
      </c>
      <c r="H12680" s="126" t="s">
        <v>21148</v>
      </c>
      <c r="I12680" s="126" t="s">
        <v>21149</v>
      </c>
      <c r="J12680" s="126" t="s">
        <v>26233</v>
      </c>
      <c r="K12680" s="9">
        <f>_xlfn.IFNA(VLOOKUP(Table5[[#This Row],[Section]],SubSill_Tier,2,FALSE),0)</f>
        <v>0</v>
      </c>
      <c r="L12680" s="9" t="str">
        <f t="shared" si="207"/>
        <v/>
      </c>
      <c r="M12680" s="205" t="str" cm="1">
        <f t="array" ref="M12680">_xlfn.IFS(NOT(ISERROR(VLOOKUP(Table5[[#This Row],[Section]],TB_notTB,1,FALSE))),"No",LEFT(Table5[[#This Row],[Section]],3)="ETB","PLS",LEFT(Table5[[#This Row],[Section]],1)="7","PDB",NOT(ISBLANK(Table5[[#This Row],[Section]])),"No")</f>
        <v>No</v>
      </c>
    </row>
    <row r="12681" spans="1:13" x14ac:dyDescent="0.25">
      <c r="A12681" s="130" t="s">
        <v>5058</v>
      </c>
      <c r="B12681" s="130" t="s">
        <v>5059</v>
      </c>
      <c r="C12681" s="130" t="s">
        <v>98</v>
      </c>
      <c r="D12681" s="131">
        <v>1.2749999999999999</v>
      </c>
      <c r="E12681" s="132">
        <v>617</v>
      </c>
      <c r="F12681" s="132">
        <v>186</v>
      </c>
      <c r="G12681" s="126" t="s">
        <v>13923</v>
      </c>
      <c r="H12681" s="126" t="s">
        <v>20580</v>
      </c>
      <c r="I12681" s="126" t="s">
        <v>20112</v>
      </c>
      <c r="J12681" s="126" t="s">
        <v>26279</v>
      </c>
      <c r="K12681" s="9">
        <f>_xlfn.IFNA(VLOOKUP(Table5[[#This Row],[Section]],SubSill_Tier,2,FALSE),0)</f>
        <v>0</v>
      </c>
      <c r="L12681" s="9" t="str">
        <f t="shared" si="207"/>
        <v/>
      </c>
      <c r="M12681" s="205" t="str" cm="1">
        <f t="array" ref="M12681">_xlfn.IFS(NOT(ISERROR(VLOOKUP(Table5[[#This Row],[Section]],TB_notTB,1,FALSE))),"No",LEFT(Table5[[#This Row],[Section]],3)="ETB","PLS",LEFT(Table5[[#This Row],[Section]],1)="7","PDB",NOT(ISBLANK(Table5[[#This Row],[Section]])),"No")</f>
        <v>No</v>
      </c>
    </row>
    <row r="12682" spans="1:13" x14ac:dyDescent="0.25">
      <c r="A12682" s="130" t="s">
        <v>9919</v>
      </c>
      <c r="B12682" s="130" t="s">
        <v>3598</v>
      </c>
      <c r="C12682" s="130" t="s">
        <v>98</v>
      </c>
      <c r="D12682" s="131">
        <v>8.3000000000000004E-2</v>
      </c>
      <c r="E12682" s="132">
        <v>100</v>
      </c>
      <c r="F12682" s="132">
        <v>100</v>
      </c>
      <c r="G12682" s="126" t="s">
        <v>13714</v>
      </c>
      <c r="H12682" s="126" t="s">
        <v>20121</v>
      </c>
      <c r="I12682" s="126" t="s">
        <v>20122</v>
      </c>
      <c r="J12682" s="126" t="s">
        <v>26234</v>
      </c>
      <c r="K12682" s="9">
        <f>_xlfn.IFNA(VLOOKUP(Table5[[#This Row],[Section]],SubSill_Tier,2,FALSE),0)</f>
        <v>0</v>
      </c>
      <c r="L12682" s="9" t="str">
        <f t="shared" si="207"/>
        <v/>
      </c>
      <c r="M12682" s="205" t="str" cm="1">
        <f t="array" ref="M12682">_xlfn.IFS(NOT(ISERROR(VLOOKUP(Table5[[#This Row],[Section]],TB_notTB,1,FALSE))),"No",LEFT(Table5[[#This Row],[Section]],3)="ETB","PLS",LEFT(Table5[[#This Row],[Section]],1)="7","PDB",NOT(ISBLANK(Table5[[#This Row],[Section]])),"No")</f>
        <v>No</v>
      </c>
    </row>
    <row r="12683" spans="1:13" x14ac:dyDescent="0.25">
      <c r="A12683" s="130" t="s">
        <v>9920</v>
      </c>
      <c r="B12683" s="130" t="s">
        <v>28778</v>
      </c>
      <c r="C12683" s="130" t="s">
        <v>75</v>
      </c>
      <c r="D12683" s="131">
        <v>0.57599999999999996</v>
      </c>
      <c r="E12683" s="132">
        <v>156</v>
      </c>
      <c r="F12683" s="132">
        <v>156</v>
      </c>
      <c r="G12683" s="126" t="s">
        <v>13725</v>
      </c>
      <c r="H12683" s="126" t="s">
        <v>20134</v>
      </c>
      <c r="I12683" s="126" t="s">
        <v>20135</v>
      </c>
      <c r="J12683" s="126" t="s">
        <v>26235</v>
      </c>
      <c r="K12683" s="9">
        <f>_xlfn.IFNA(VLOOKUP(Table5[[#This Row],[Section]],SubSill_Tier,2,FALSE),0)</f>
        <v>0</v>
      </c>
      <c r="L12683" s="9" t="str">
        <f t="shared" si="207"/>
        <v/>
      </c>
      <c r="M12683" s="205" t="str" cm="1">
        <f t="array" ref="M12683">_xlfn.IFS(NOT(ISERROR(VLOOKUP(Table5[[#This Row],[Section]],TB_notTB,1,FALSE))),"No",LEFT(Table5[[#This Row],[Section]],3)="ETB","PLS",LEFT(Table5[[#This Row],[Section]],1)="7","PDB",NOT(ISBLANK(Table5[[#This Row],[Section]])),"No")</f>
        <v>No</v>
      </c>
    </row>
    <row r="12684" spans="1:13" x14ac:dyDescent="0.25">
      <c r="A12684" s="130" t="s">
        <v>12244</v>
      </c>
      <c r="B12684" s="130" t="s">
        <v>12245</v>
      </c>
      <c r="C12684" s="130" t="s">
        <v>75</v>
      </c>
      <c r="D12684" s="131">
        <v>0.39500000000000002</v>
      </c>
      <c r="E12684" s="132">
        <v>194</v>
      </c>
      <c r="F12684" s="132">
        <v>194</v>
      </c>
      <c r="G12684" s="126" t="s">
        <v>21140</v>
      </c>
      <c r="H12684" s="126" t="s">
        <v>21141</v>
      </c>
      <c r="I12684" s="126" t="s">
        <v>21142</v>
      </c>
      <c r="J12684" s="126" t="s">
        <v>26254</v>
      </c>
      <c r="K12684" s="9">
        <f>_xlfn.IFNA(VLOOKUP(Table5[[#This Row],[Section]],SubSill_Tier,2,FALSE),0)</f>
        <v>0</v>
      </c>
      <c r="L12684" s="9" t="str">
        <f t="shared" si="207"/>
        <v/>
      </c>
      <c r="M12684" s="205" t="str" cm="1">
        <f t="array" ref="M12684">_xlfn.IFS(NOT(ISERROR(VLOOKUP(Table5[[#This Row],[Section]],TB_notTB,1,FALSE))),"No",LEFT(Table5[[#This Row],[Section]],3)="ETB","PLS",LEFT(Table5[[#This Row],[Section]],1)="7","PDB",NOT(ISBLANK(Table5[[#This Row],[Section]])),"No")</f>
        <v>No</v>
      </c>
    </row>
    <row r="12685" spans="1:13" x14ac:dyDescent="0.25">
      <c r="A12685" s="130" t="s">
        <v>9921</v>
      </c>
      <c r="B12685" s="130" t="s">
        <v>9922</v>
      </c>
      <c r="C12685" s="130" t="s">
        <v>75</v>
      </c>
      <c r="D12685" s="131">
        <v>1.524</v>
      </c>
      <c r="E12685" s="132">
        <v>320</v>
      </c>
      <c r="F12685" s="132">
        <v>320</v>
      </c>
      <c r="G12685" s="126" t="s">
        <v>13740</v>
      </c>
      <c r="H12685" s="126" t="s">
        <v>20124</v>
      </c>
      <c r="I12685" s="126" t="s">
        <v>21059</v>
      </c>
      <c r="J12685" s="126" t="s">
        <v>26235</v>
      </c>
      <c r="K12685" s="9">
        <f>_xlfn.IFNA(VLOOKUP(Table5[[#This Row],[Section]],SubSill_Tier,2,FALSE),0)</f>
        <v>0</v>
      </c>
      <c r="L12685" s="9" t="str">
        <f t="shared" si="207"/>
        <v/>
      </c>
      <c r="M12685" s="205" t="str" cm="1">
        <f t="array" ref="M12685">_xlfn.IFS(NOT(ISERROR(VLOOKUP(Table5[[#This Row],[Section]],TB_notTB,1,FALSE))),"No",LEFT(Table5[[#This Row],[Section]],3)="ETB","PLS",LEFT(Table5[[#This Row],[Section]],1)="7","PDB",NOT(ISBLANK(Table5[[#This Row],[Section]])),"No")</f>
        <v>No</v>
      </c>
    </row>
    <row r="12686" spans="1:13" x14ac:dyDescent="0.25">
      <c r="A12686" s="130" t="s">
        <v>13561</v>
      </c>
      <c r="B12686" s="130" t="s">
        <v>13562</v>
      </c>
      <c r="C12686" s="130" t="s">
        <v>75</v>
      </c>
      <c r="D12686" s="131">
        <v>0.60599999999999998</v>
      </c>
      <c r="E12686" s="132">
        <v>277</v>
      </c>
      <c r="F12686" s="132">
        <v>185</v>
      </c>
      <c r="G12686" s="126" t="s">
        <v>21147</v>
      </c>
      <c r="H12686" s="126" t="s">
        <v>21148</v>
      </c>
      <c r="I12686" s="126" t="s">
        <v>21149</v>
      </c>
      <c r="J12686" s="126" t="s">
        <v>26233</v>
      </c>
      <c r="K12686" s="9">
        <f>_xlfn.IFNA(VLOOKUP(Table5[[#This Row],[Section]],SubSill_Tier,2,FALSE),0)</f>
        <v>0</v>
      </c>
      <c r="L12686" s="9" t="str">
        <f t="shared" si="207"/>
        <v/>
      </c>
      <c r="M12686" s="205" t="str" cm="1">
        <f t="array" ref="M12686">_xlfn.IFS(NOT(ISERROR(VLOOKUP(Table5[[#This Row],[Section]],TB_notTB,1,FALSE))),"No",LEFT(Table5[[#This Row],[Section]],3)="ETB","PLS",LEFT(Table5[[#This Row],[Section]],1)="7","PDB",NOT(ISBLANK(Table5[[#This Row],[Section]])),"No")</f>
        <v>No</v>
      </c>
    </row>
    <row r="12687" spans="1:13" x14ac:dyDescent="0.25">
      <c r="A12687" s="130" t="s">
        <v>13508</v>
      </c>
      <c r="B12687" s="130" t="s">
        <v>13924</v>
      </c>
      <c r="C12687" s="130" t="s">
        <v>75</v>
      </c>
      <c r="D12687" s="131">
        <v>0.747</v>
      </c>
      <c r="E12687" s="132">
        <v>381</v>
      </c>
      <c r="F12687" s="132">
        <v>165</v>
      </c>
      <c r="G12687" s="126" t="s">
        <v>21342</v>
      </c>
      <c r="H12687" s="126" t="s">
        <v>21343</v>
      </c>
      <c r="I12687" s="126" t="s">
        <v>21344</v>
      </c>
      <c r="J12687" s="126" t="s">
        <v>26362</v>
      </c>
      <c r="K12687" s="9">
        <f>_xlfn.IFNA(VLOOKUP(Table5[[#This Row],[Section]],SubSill_Tier,2,FALSE),0)</f>
        <v>0</v>
      </c>
      <c r="L12687" s="9" t="str">
        <f t="shared" si="207"/>
        <v/>
      </c>
      <c r="M12687" s="205" t="str" cm="1">
        <f t="array" ref="M12687">_xlfn.IFS(NOT(ISERROR(VLOOKUP(Table5[[#This Row],[Section]],TB_notTB,1,FALSE))),"No",LEFT(Table5[[#This Row],[Section]],3)="ETB","PLS",LEFT(Table5[[#This Row],[Section]],1)="7","PDB",NOT(ISBLANK(Table5[[#This Row],[Section]])),"No")</f>
        <v>No</v>
      </c>
    </row>
    <row r="12688" spans="1:13" x14ac:dyDescent="0.25">
      <c r="A12688" s="130" t="s">
        <v>13563</v>
      </c>
      <c r="B12688" s="130" t="s">
        <v>13564</v>
      </c>
      <c r="C12688" s="130" t="s">
        <v>75</v>
      </c>
      <c r="D12688" s="131">
        <v>0.57099999999999995</v>
      </c>
      <c r="E12688" s="132">
        <v>131</v>
      </c>
      <c r="F12688" s="132">
        <v>131</v>
      </c>
      <c r="G12688" s="126" t="s">
        <v>21147</v>
      </c>
      <c r="H12688" s="126" t="s">
        <v>21148</v>
      </c>
      <c r="I12688" s="126" t="s">
        <v>21149</v>
      </c>
      <c r="J12688" s="126" t="s">
        <v>26233</v>
      </c>
      <c r="K12688" s="9">
        <f>_xlfn.IFNA(VLOOKUP(Table5[[#This Row],[Section]],SubSill_Tier,2,FALSE),0)</f>
        <v>0</v>
      </c>
      <c r="L12688" s="9" t="str">
        <f t="shared" si="207"/>
        <v/>
      </c>
      <c r="M12688" s="205" t="str" cm="1">
        <f t="array" ref="M12688">_xlfn.IFS(NOT(ISERROR(VLOOKUP(Table5[[#This Row],[Section]],TB_notTB,1,FALSE))),"No",LEFT(Table5[[#This Row],[Section]],3)="ETB","PLS",LEFT(Table5[[#This Row],[Section]],1)="7","PDB",NOT(ISBLANK(Table5[[#This Row],[Section]])),"No")</f>
        <v>No</v>
      </c>
    </row>
    <row r="12689" spans="1:13" x14ac:dyDescent="0.25">
      <c r="A12689" s="130" t="s">
        <v>13509</v>
      </c>
      <c r="B12689" s="130" t="s">
        <v>13510</v>
      </c>
      <c r="C12689" s="130" t="s">
        <v>98</v>
      </c>
      <c r="D12689" s="131">
        <v>3.0859999999999999</v>
      </c>
      <c r="E12689" s="132">
        <v>648</v>
      </c>
      <c r="F12689" s="132">
        <v>253</v>
      </c>
      <c r="G12689" s="126" t="s">
        <v>19350</v>
      </c>
      <c r="H12689" s="126" t="s">
        <v>21120</v>
      </c>
      <c r="I12689" s="126" t="s">
        <v>27823</v>
      </c>
      <c r="J12689" s="126" t="s">
        <v>26332</v>
      </c>
      <c r="K12689" s="9">
        <f>_xlfn.IFNA(VLOOKUP(Table5[[#This Row],[Section]],SubSill_Tier,2,FALSE),0)</f>
        <v>0</v>
      </c>
      <c r="L12689" s="9" t="str">
        <f t="shared" si="207"/>
        <v/>
      </c>
      <c r="M12689" s="205" t="str" cm="1">
        <f t="array" ref="M12689">_xlfn.IFS(NOT(ISERROR(VLOOKUP(Table5[[#This Row],[Section]],TB_notTB,1,FALSE))),"No",LEFT(Table5[[#This Row],[Section]],3)="ETB","PLS",LEFT(Table5[[#This Row],[Section]],1)="7","PDB",NOT(ISBLANK(Table5[[#This Row],[Section]])),"No")</f>
        <v>No</v>
      </c>
    </row>
    <row r="12690" spans="1:13" x14ac:dyDescent="0.25">
      <c r="A12690" s="130" t="s">
        <v>13511</v>
      </c>
      <c r="B12690" s="130" t="s">
        <v>13512</v>
      </c>
      <c r="C12690" s="130" t="s">
        <v>98</v>
      </c>
      <c r="D12690" s="131">
        <v>3.21</v>
      </c>
      <c r="E12690" s="132">
        <v>650</v>
      </c>
      <c r="F12690" s="132">
        <v>250</v>
      </c>
      <c r="G12690" s="126" t="s">
        <v>19350</v>
      </c>
      <c r="H12690" s="126" t="s">
        <v>21120</v>
      </c>
      <c r="I12690" s="126" t="s">
        <v>27823</v>
      </c>
      <c r="J12690" s="126" t="s">
        <v>26332</v>
      </c>
      <c r="K12690" s="9">
        <f>_xlfn.IFNA(VLOOKUP(Table5[[#This Row],[Section]],SubSill_Tier,2,FALSE),0)</f>
        <v>0</v>
      </c>
      <c r="L12690" s="9" t="str">
        <f t="shared" si="207"/>
        <v/>
      </c>
      <c r="M12690" s="205" t="str" cm="1">
        <f t="array" ref="M12690">_xlfn.IFS(NOT(ISERROR(VLOOKUP(Table5[[#This Row],[Section]],TB_notTB,1,FALSE))),"No",LEFT(Table5[[#This Row],[Section]],3)="ETB","PLS",LEFT(Table5[[#This Row],[Section]],1)="7","PDB",NOT(ISBLANK(Table5[[#This Row],[Section]])),"No")</f>
        <v>No</v>
      </c>
    </row>
    <row r="12691" spans="1:13" x14ac:dyDescent="0.25">
      <c r="A12691" s="130" t="s">
        <v>9923</v>
      </c>
      <c r="B12691" s="130" t="s">
        <v>9924</v>
      </c>
      <c r="C12691" s="130" t="s">
        <v>75</v>
      </c>
      <c r="D12691" s="131">
        <v>10.951000000000001</v>
      </c>
      <c r="E12691" s="132">
        <v>822</v>
      </c>
      <c r="F12691" s="132">
        <v>822</v>
      </c>
      <c r="G12691" s="126" t="s">
        <v>13721</v>
      </c>
      <c r="H12691" s="126" t="s">
        <v>21068</v>
      </c>
      <c r="I12691" s="126" t="s">
        <v>21069</v>
      </c>
      <c r="J12691" s="126" t="s">
        <v>26248</v>
      </c>
      <c r="K12691" s="9">
        <f>_xlfn.IFNA(VLOOKUP(Table5[[#This Row],[Section]],SubSill_Tier,2,FALSE),0)</f>
        <v>0</v>
      </c>
      <c r="L12691" s="9" t="str">
        <f t="shared" si="207"/>
        <v>Wall</v>
      </c>
      <c r="M12691" s="205" t="str" cm="1">
        <f t="array" ref="M12691">_xlfn.IFS(NOT(ISERROR(VLOOKUP(Table5[[#This Row],[Section]],TB_notTB,1,FALSE))),"No",LEFT(Table5[[#This Row],[Section]],3)="ETB","PLS",LEFT(Table5[[#This Row],[Section]],1)="7","PDB",NOT(ISBLANK(Table5[[#This Row],[Section]])),"No")</f>
        <v>No</v>
      </c>
    </row>
    <row r="12692" spans="1:13" x14ac:dyDescent="0.25">
      <c r="A12692" s="130" t="s">
        <v>12246</v>
      </c>
      <c r="B12692" s="130" t="s">
        <v>12247</v>
      </c>
      <c r="C12692" s="130" t="s">
        <v>75</v>
      </c>
      <c r="D12692" s="131">
        <v>0.19900000000000001</v>
      </c>
      <c r="E12692" s="132">
        <v>100</v>
      </c>
      <c r="F12692" s="132">
        <v>100</v>
      </c>
      <c r="G12692" s="126" t="s">
        <v>13745</v>
      </c>
      <c r="H12692" s="126" t="s">
        <v>20195</v>
      </c>
      <c r="I12692" s="126" t="s">
        <v>20196</v>
      </c>
      <c r="J12692" s="126" t="s">
        <v>26254</v>
      </c>
      <c r="K12692" s="9">
        <f>_xlfn.IFNA(VLOOKUP(Table5[[#This Row],[Section]],SubSill_Tier,2,FALSE),0)</f>
        <v>0</v>
      </c>
      <c r="L12692" s="9" t="str">
        <f t="shared" si="207"/>
        <v/>
      </c>
      <c r="M12692" s="205" t="str" cm="1">
        <f t="array" ref="M12692">_xlfn.IFS(NOT(ISERROR(VLOOKUP(Table5[[#This Row],[Section]],TB_notTB,1,FALSE))),"No",LEFT(Table5[[#This Row],[Section]],3)="ETB","PLS",LEFT(Table5[[#This Row],[Section]],1)="7","PDB",NOT(ISBLANK(Table5[[#This Row],[Section]])),"No")</f>
        <v>No</v>
      </c>
    </row>
    <row r="12693" spans="1:13" x14ac:dyDescent="0.25">
      <c r="A12693" s="130" t="s">
        <v>12248</v>
      </c>
      <c r="B12693" s="130" t="s">
        <v>12249</v>
      </c>
      <c r="C12693" s="130" t="s">
        <v>75</v>
      </c>
      <c r="D12693" s="131">
        <v>0.248</v>
      </c>
      <c r="E12693" s="132">
        <v>144</v>
      </c>
      <c r="F12693" s="132">
        <v>144</v>
      </c>
      <c r="G12693" s="126" t="s">
        <v>13745</v>
      </c>
      <c r="H12693" s="126" t="s">
        <v>20195</v>
      </c>
      <c r="I12693" s="126" t="s">
        <v>20196</v>
      </c>
      <c r="J12693" s="126" t="s">
        <v>26254</v>
      </c>
      <c r="K12693" s="9">
        <f>_xlfn.IFNA(VLOOKUP(Table5[[#This Row],[Section]],SubSill_Tier,2,FALSE),0)</f>
        <v>0</v>
      </c>
      <c r="L12693" s="9" t="str">
        <f t="shared" si="207"/>
        <v/>
      </c>
      <c r="M12693" s="205" t="str" cm="1">
        <f t="array" ref="M12693">_xlfn.IFS(NOT(ISERROR(VLOOKUP(Table5[[#This Row],[Section]],TB_notTB,1,FALSE))),"No",LEFT(Table5[[#This Row],[Section]],3)="ETB","PLS",LEFT(Table5[[#This Row],[Section]],1)="7","PDB",NOT(ISBLANK(Table5[[#This Row],[Section]])),"No")</f>
        <v>No</v>
      </c>
    </row>
    <row r="12694" spans="1:13" x14ac:dyDescent="0.25">
      <c r="A12694" s="130" t="s">
        <v>17692</v>
      </c>
      <c r="B12694" s="130" t="s">
        <v>17693</v>
      </c>
      <c r="C12694" s="130" t="s">
        <v>98</v>
      </c>
      <c r="D12694" s="131">
        <v>1.206</v>
      </c>
      <c r="E12694" s="132">
        <v>202</v>
      </c>
      <c r="F12694" s="132">
        <v>202</v>
      </c>
      <c r="G12694" s="126" t="s">
        <v>18052</v>
      </c>
      <c r="H12694" s="126" t="s">
        <v>20599</v>
      </c>
      <c r="I12694" s="126" t="s">
        <v>20600</v>
      </c>
      <c r="J12694" s="126" t="s">
        <v>26345</v>
      </c>
      <c r="K12694" s="9">
        <f>_xlfn.IFNA(VLOOKUP(Table5[[#This Row],[Section]],SubSill_Tier,2,FALSE),0)</f>
        <v>0</v>
      </c>
      <c r="L12694" s="9" t="str">
        <f t="shared" si="207"/>
        <v/>
      </c>
      <c r="M12694" s="205" t="str" cm="1">
        <f t="array" ref="M12694">_xlfn.IFS(NOT(ISERROR(VLOOKUP(Table5[[#This Row],[Section]],TB_notTB,1,FALSE))),"No",LEFT(Table5[[#This Row],[Section]],3)="ETB","PLS",LEFT(Table5[[#This Row],[Section]],1)="7","PDB",NOT(ISBLANK(Table5[[#This Row],[Section]])),"No")</f>
        <v>No</v>
      </c>
    </row>
    <row r="12695" spans="1:13" x14ac:dyDescent="0.25">
      <c r="A12695" s="130" t="s">
        <v>17694</v>
      </c>
      <c r="B12695" s="130" t="s">
        <v>17695</v>
      </c>
      <c r="C12695" s="130" t="s">
        <v>98</v>
      </c>
      <c r="D12695" s="131">
        <v>2.1389999999999998</v>
      </c>
      <c r="E12695" s="132">
        <v>519</v>
      </c>
      <c r="F12695" s="132">
        <v>519</v>
      </c>
      <c r="G12695" s="126" t="s">
        <v>17472</v>
      </c>
      <c r="H12695" s="126" t="s">
        <v>20378</v>
      </c>
      <c r="I12695" s="126" t="s">
        <v>20379</v>
      </c>
      <c r="J12695" s="126" t="s">
        <v>26342</v>
      </c>
      <c r="K12695" s="9">
        <f>_xlfn.IFNA(VLOOKUP(Table5[[#This Row],[Section]],SubSill_Tier,2,FALSE),0)</f>
        <v>0</v>
      </c>
      <c r="L12695" s="9" t="str">
        <f t="shared" si="207"/>
        <v/>
      </c>
      <c r="M12695" s="205" t="str" cm="1">
        <f t="array" ref="M12695">_xlfn.IFS(NOT(ISERROR(VLOOKUP(Table5[[#This Row],[Section]],TB_notTB,1,FALSE))),"No",LEFT(Table5[[#This Row],[Section]],3)="ETB","PLS",LEFT(Table5[[#This Row],[Section]],1)="7","PDB",NOT(ISBLANK(Table5[[#This Row],[Section]])),"No")</f>
        <v>No</v>
      </c>
    </row>
    <row r="12696" spans="1:13" x14ac:dyDescent="0.25">
      <c r="A12696" s="130" t="s">
        <v>17696</v>
      </c>
      <c r="B12696" s="130" t="s">
        <v>17697</v>
      </c>
      <c r="C12696" s="130" t="s">
        <v>98</v>
      </c>
      <c r="D12696" s="131">
        <v>2.254</v>
      </c>
      <c r="E12696" s="132">
        <v>552</v>
      </c>
      <c r="F12696" s="132">
        <v>552</v>
      </c>
      <c r="G12696" s="126" t="s">
        <v>17472</v>
      </c>
      <c r="H12696" s="126" t="s">
        <v>20378</v>
      </c>
      <c r="I12696" s="126" t="s">
        <v>20379</v>
      </c>
      <c r="J12696" s="126" t="s">
        <v>26344</v>
      </c>
      <c r="K12696" s="9">
        <f>_xlfn.IFNA(VLOOKUP(Table5[[#This Row],[Section]],SubSill_Tier,2,FALSE),0)</f>
        <v>0</v>
      </c>
      <c r="L12696" s="9" t="str">
        <f t="shared" si="207"/>
        <v/>
      </c>
      <c r="M12696" s="205" t="str" cm="1">
        <f t="array" ref="M12696">_xlfn.IFS(NOT(ISERROR(VLOOKUP(Table5[[#This Row],[Section]],TB_notTB,1,FALSE))),"No",LEFT(Table5[[#This Row],[Section]],3)="ETB","PLS",LEFT(Table5[[#This Row],[Section]],1)="7","PDB",NOT(ISBLANK(Table5[[#This Row],[Section]])),"No")</f>
        <v>No</v>
      </c>
    </row>
    <row r="12697" spans="1:13" x14ac:dyDescent="0.25">
      <c r="A12697" s="130" t="s">
        <v>17698</v>
      </c>
      <c r="B12697" s="130" t="s">
        <v>17699</v>
      </c>
      <c r="C12697" s="130" t="s">
        <v>98</v>
      </c>
      <c r="D12697" s="131">
        <v>3.2890000000000001</v>
      </c>
      <c r="E12697" s="132">
        <v>740</v>
      </c>
      <c r="F12697" s="132">
        <v>740</v>
      </c>
      <c r="G12697" s="126" t="s">
        <v>17472</v>
      </c>
      <c r="H12697" s="126" t="s">
        <v>20378</v>
      </c>
      <c r="I12697" s="126" t="s">
        <v>20379</v>
      </c>
      <c r="J12697" s="126" t="s">
        <v>26342</v>
      </c>
      <c r="K12697" s="9">
        <f>_xlfn.IFNA(VLOOKUP(Table5[[#This Row],[Section]],SubSill_Tier,2,FALSE),0)</f>
        <v>0</v>
      </c>
      <c r="L12697" s="9" t="str">
        <f t="shared" si="207"/>
        <v/>
      </c>
      <c r="M12697" s="205" t="str" cm="1">
        <f t="array" ref="M12697">_xlfn.IFS(NOT(ISERROR(VLOOKUP(Table5[[#This Row],[Section]],TB_notTB,1,FALSE))),"No",LEFT(Table5[[#This Row],[Section]],3)="ETB","PLS",LEFT(Table5[[#This Row],[Section]],1)="7","PDB",NOT(ISBLANK(Table5[[#This Row],[Section]])),"No")</f>
        <v>No</v>
      </c>
    </row>
    <row r="12698" spans="1:13" x14ac:dyDescent="0.25">
      <c r="A12698" s="130" t="s">
        <v>17700</v>
      </c>
      <c r="B12698" s="130" t="s">
        <v>17701</v>
      </c>
      <c r="C12698" s="130" t="s">
        <v>98</v>
      </c>
      <c r="D12698" s="131">
        <v>1.8740000000000001</v>
      </c>
      <c r="E12698" s="132">
        <v>377</v>
      </c>
      <c r="F12698" s="132">
        <v>377</v>
      </c>
      <c r="G12698" s="126" t="s">
        <v>17472</v>
      </c>
      <c r="H12698" s="126" t="s">
        <v>20378</v>
      </c>
      <c r="I12698" s="126" t="s">
        <v>20379</v>
      </c>
      <c r="J12698" s="126" t="s">
        <v>26342</v>
      </c>
      <c r="K12698" s="9">
        <f>_xlfn.IFNA(VLOOKUP(Table5[[#This Row],[Section]],SubSill_Tier,2,FALSE),0)</f>
        <v>0</v>
      </c>
      <c r="L12698" s="9" t="str">
        <f t="shared" si="207"/>
        <v/>
      </c>
      <c r="M12698" s="205" t="str" cm="1">
        <f t="array" ref="M12698">_xlfn.IFS(NOT(ISERROR(VLOOKUP(Table5[[#This Row],[Section]],TB_notTB,1,FALSE))),"No",LEFT(Table5[[#This Row],[Section]],3)="ETB","PLS",LEFT(Table5[[#This Row],[Section]],1)="7","PDB",NOT(ISBLANK(Table5[[#This Row],[Section]])),"No")</f>
        <v>No</v>
      </c>
    </row>
    <row r="12699" spans="1:13" x14ac:dyDescent="0.25">
      <c r="A12699" s="130" t="s">
        <v>17702</v>
      </c>
      <c r="B12699" s="130" t="s">
        <v>17703</v>
      </c>
      <c r="C12699" s="130" t="s">
        <v>98</v>
      </c>
      <c r="D12699" s="131">
        <v>2.081</v>
      </c>
      <c r="E12699" s="132">
        <v>514</v>
      </c>
      <c r="F12699" s="132">
        <v>514</v>
      </c>
      <c r="G12699" s="126" t="s">
        <v>17472</v>
      </c>
      <c r="H12699" s="126" t="s">
        <v>20378</v>
      </c>
      <c r="I12699" s="126" t="s">
        <v>20379</v>
      </c>
      <c r="J12699" s="126" t="s">
        <v>26345</v>
      </c>
      <c r="K12699" s="9">
        <f>_xlfn.IFNA(VLOOKUP(Table5[[#This Row],[Section]],SubSill_Tier,2,FALSE),0)</f>
        <v>0</v>
      </c>
      <c r="L12699" s="9" t="str">
        <f t="shared" si="207"/>
        <v/>
      </c>
      <c r="M12699" s="205" t="str" cm="1">
        <f t="array" ref="M12699">_xlfn.IFS(NOT(ISERROR(VLOOKUP(Table5[[#This Row],[Section]],TB_notTB,1,FALSE))),"No",LEFT(Table5[[#This Row],[Section]],3)="ETB","PLS",LEFT(Table5[[#This Row],[Section]],1)="7","PDB",NOT(ISBLANK(Table5[[#This Row],[Section]])),"No")</f>
        <v>No</v>
      </c>
    </row>
    <row r="12700" spans="1:13" x14ac:dyDescent="0.25">
      <c r="A12700" s="130" t="s">
        <v>17704</v>
      </c>
      <c r="B12700" s="130" t="s">
        <v>17705</v>
      </c>
      <c r="C12700" s="130" t="s">
        <v>98</v>
      </c>
      <c r="D12700" s="131">
        <v>2.42</v>
      </c>
      <c r="E12700" s="132">
        <v>575</v>
      </c>
      <c r="F12700" s="132">
        <v>575</v>
      </c>
      <c r="G12700" s="126" t="s">
        <v>17472</v>
      </c>
      <c r="H12700" s="126" t="s">
        <v>20378</v>
      </c>
      <c r="I12700" s="126" t="s">
        <v>20379</v>
      </c>
      <c r="J12700" s="126" t="s">
        <v>26345</v>
      </c>
      <c r="K12700" s="9">
        <f>_xlfn.IFNA(VLOOKUP(Table5[[#This Row],[Section]],SubSill_Tier,2,FALSE),0)</f>
        <v>0</v>
      </c>
      <c r="L12700" s="9" t="str">
        <f t="shared" si="207"/>
        <v/>
      </c>
      <c r="M12700" s="205" t="str" cm="1">
        <f t="array" ref="M12700">_xlfn.IFS(NOT(ISERROR(VLOOKUP(Table5[[#This Row],[Section]],TB_notTB,1,FALSE))),"No",LEFT(Table5[[#This Row],[Section]],3)="ETB","PLS",LEFT(Table5[[#This Row],[Section]],1)="7","PDB",NOT(ISBLANK(Table5[[#This Row],[Section]])),"No")</f>
        <v>No</v>
      </c>
    </row>
    <row r="12701" spans="1:13" x14ac:dyDescent="0.25">
      <c r="A12701" s="130" t="s">
        <v>17706</v>
      </c>
      <c r="B12701" s="130" t="s">
        <v>17707</v>
      </c>
      <c r="C12701" s="130" t="s">
        <v>98</v>
      </c>
      <c r="D12701" s="131">
        <v>2.9710000000000001</v>
      </c>
      <c r="E12701" s="132">
        <v>499</v>
      </c>
      <c r="F12701" s="132">
        <v>499</v>
      </c>
      <c r="G12701" s="126" t="s">
        <v>17708</v>
      </c>
      <c r="H12701" s="126" t="s">
        <v>20399</v>
      </c>
      <c r="I12701" s="126" t="s">
        <v>26825</v>
      </c>
      <c r="J12701" s="126" t="s">
        <v>26342</v>
      </c>
      <c r="K12701" s="9">
        <f>_xlfn.IFNA(VLOOKUP(Table5[[#This Row],[Section]],SubSill_Tier,2,FALSE),0)</f>
        <v>0</v>
      </c>
      <c r="L12701" s="9" t="str">
        <f t="shared" si="207"/>
        <v/>
      </c>
      <c r="M12701" s="205" t="str" cm="1">
        <f t="array" ref="M12701">_xlfn.IFS(NOT(ISERROR(VLOOKUP(Table5[[#This Row],[Section]],TB_notTB,1,FALSE))),"No",LEFT(Table5[[#This Row],[Section]],3)="ETB","PLS",LEFT(Table5[[#This Row],[Section]],1)="7","PDB",NOT(ISBLANK(Table5[[#This Row],[Section]])),"No")</f>
        <v>No</v>
      </c>
    </row>
    <row r="12702" spans="1:13" x14ac:dyDescent="0.25">
      <c r="A12702" s="130" t="s">
        <v>17709</v>
      </c>
      <c r="B12702" s="130" t="s">
        <v>17710</v>
      </c>
      <c r="C12702" s="130" t="s">
        <v>98</v>
      </c>
      <c r="D12702" s="131">
        <v>1.5269999999999999</v>
      </c>
      <c r="E12702" s="132">
        <v>274</v>
      </c>
      <c r="F12702" s="132">
        <v>274</v>
      </c>
      <c r="G12702" s="126" t="s">
        <v>17708</v>
      </c>
      <c r="H12702" s="126" t="s">
        <v>20399</v>
      </c>
      <c r="I12702" s="126" t="s">
        <v>26825</v>
      </c>
      <c r="J12702" s="126" t="s">
        <v>26345</v>
      </c>
      <c r="K12702" s="9">
        <f>_xlfn.IFNA(VLOOKUP(Table5[[#This Row],[Section]],SubSill_Tier,2,FALSE),0)</f>
        <v>0</v>
      </c>
      <c r="L12702" s="9" t="str">
        <f t="shared" si="207"/>
        <v/>
      </c>
      <c r="M12702" s="205" t="str" cm="1">
        <f t="array" ref="M12702">_xlfn.IFS(NOT(ISERROR(VLOOKUP(Table5[[#This Row],[Section]],TB_notTB,1,FALSE))),"No",LEFT(Table5[[#This Row],[Section]],3)="ETB","PLS",LEFT(Table5[[#This Row],[Section]],1)="7","PDB",NOT(ISBLANK(Table5[[#This Row],[Section]])),"No")</f>
        <v>No</v>
      </c>
    </row>
    <row r="12703" spans="1:13" x14ac:dyDescent="0.25">
      <c r="A12703" s="130" t="s">
        <v>17711</v>
      </c>
      <c r="B12703" s="130" t="s">
        <v>17712</v>
      </c>
      <c r="C12703" s="130" t="s">
        <v>98</v>
      </c>
      <c r="D12703" s="131">
        <v>2.0489999999999999</v>
      </c>
      <c r="E12703" s="132">
        <v>479</v>
      </c>
      <c r="F12703" s="132">
        <v>479</v>
      </c>
      <c r="G12703" s="126" t="s">
        <v>17472</v>
      </c>
      <c r="H12703" s="126" t="s">
        <v>20378</v>
      </c>
      <c r="I12703" s="126" t="s">
        <v>20379</v>
      </c>
      <c r="J12703" s="126" t="s">
        <v>26344</v>
      </c>
      <c r="K12703" s="9">
        <f>_xlfn.IFNA(VLOOKUP(Table5[[#This Row],[Section]],SubSill_Tier,2,FALSE),0)</f>
        <v>0</v>
      </c>
      <c r="L12703" s="9" t="str">
        <f t="shared" si="207"/>
        <v/>
      </c>
      <c r="M12703" s="205" t="str" cm="1">
        <f t="array" ref="M12703">_xlfn.IFS(NOT(ISERROR(VLOOKUP(Table5[[#This Row],[Section]],TB_notTB,1,FALSE))),"No",LEFT(Table5[[#This Row],[Section]],3)="ETB","PLS",LEFT(Table5[[#This Row],[Section]],1)="7","PDB",NOT(ISBLANK(Table5[[#This Row],[Section]])),"No")</f>
        <v>No</v>
      </c>
    </row>
    <row r="12704" spans="1:13" x14ac:dyDescent="0.25">
      <c r="A12704" s="130" t="s">
        <v>17713</v>
      </c>
      <c r="B12704" s="130" t="s">
        <v>17714</v>
      </c>
      <c r="C12704" s="130" t="s">
        <v>98</v>
      </c>
      <c r="D12704" s="131">
        <v>2.2490000000000001</v>
      </c>
      <c r="E12704" s="132">
        <v>367</v>
      </c>
      <c r="F12704" s="132">
        <v>367</v>
      </c>
      <c r="G12704" s="126" t="s">
        <v>17979</v>
      </c>
      <c r="H12704" s="126" t="s">
        <v>20595</v>
      </c>
      <c r="I12704" s="126" t="s">
        <v>20596</v>
      </c>
      <c r="J12704" s="126" t="s">
        <v>26345</v>
      </c>
      <c r="K12704" s="9">
        <f>_xlfn.IFNA(VLOOKUP(Table5[[#This Row],[Section]],SubSill_Tier,2,FALSE),0)</f>
        <v>0</v>
      </c>
      <c r="L12704" s="9" t="str">
        <f t="shared" si="207"/>
        <v/>
      </c>
      <c r="M12704" s="205" t="str" cm="1">
        <f t="array" ref="M12704">_xlfn.IFS(NOT(ISERROR(VLOOKUP(Table5[[#This Row],[Section]],TB_notTB,1,FALSE))),"No",LEFT(Table5[[#This Row],[Section]],3)="ETB","PLS",LEFT(Table5[[#This Row],[Section]],1)="7","PDB",NOT(ISBLANK(Table5[[#This Row],[Section]])),"No")</f>
        <v>No</v>
      </c>
    </row>
    <row r="12705" spans="1:13" x14ac:dyDescent="0.25">
      <c r="A12705" s="130" t="s">
        <v>17715</v>
      </c>
      <c r="B12705" s="130" t="s">
        <v>17716</v>
      </c>
      <c r="C12705" s="130" t="s">
        <v>98</v>
      </c>
      <c r="D12705" s="131">
        <v>1.1180000000000001</v>
      </c>
      <c r="E12705" s="132">
        <v>152</v>
      </c>
      <c r="F12705" s="132">
        <v>152</v>
      </c>
      <c r="G12705" s="126" t="s">
        <v>17502</v>
      </c>
      <c r="H12705" s="126" t="s">
        <v>20384</v>
      </c>
      <c r="I12705" s="126" t="s">
        <v>20385</v>
      </c>
      <c r="J12705" s="126" t="s">
        <v>26345</v>
      </c>
      <c r="K12705" s="9">
        <f>_xlfn.IFNA(VLOOKUP(Table5[[#This Row],[Section]],SubSill_Tier,2,FALSE),0)</f>
        <v>0</v>
      </c>
      <c r="L12705" s="9" t="str">
        <f t="shared" si="207"/>
        <v/>
      </c>
      <c r="M12705" s="205" t="str" cm="1">
        <f t="array" ref="M12705">_xlfn.IFS(NOT(ISERROR(VLOOKUP(Table5[[#This Row],[Section]],TB_notTB,1,FALSE))),"No",LEFT(Table5[[#This Row],[Section]],3)="ETB","PLS",LEFT(Table5[[#This Row],[Section]],1)="7","PDB",NOT(ISBLANK(Table5[[#This Row],[Section]])),"No")</f>
        <v>No</v>
      </c>
    </row>
    <row r="12706" spans="1:13" x14ac:dyDescent="0.25">
      <c r="A12706" s="130" t="s">
        <v>17717</v>
      </c>
      <c r="B12706" s="130" t="s">
        <v>17718</v>
      </c>
      <c r="C12706" s="130" t="s">
        <v>98</v>
      </c>
      <c r="D12706" s="131">
        <v>3.508</v>
      </c>
      <c r="E12706" s="132">
        <v>483</v>
      </c>
      <c r="F12706" s="132">
        <v>483</v>
      </c>
      <c r="G12706" s="126" t="s">
        <v>17886</v>
      </c>
      <c r="H12706" s="126" t="s">
        <v>20591</v>
      </c>
      <c r="I12706" s="126" t="s">
        <v>20592</v>
      </c>
      <c r="J12706" s="126" t="s">
        <v>26344</v>
      </c>
      <c r="K12706" s="9">
        <f>_xlfn.IFNA(VLOOKUP(Table5[[#This Row],[Section]],SubSill_Tier,2,FALSE),0)</f>
        <v>0</v>
      </c>
      <c r="L12706" s="9" t="str">
        <f t="shared" si="207"/>
        <v/>
      </c>
      <c r="M12706" s="205" t="str" cm="1">
        <f t="array" ref="M12706">_xlfn.IFS(NOT(ISERROR(VLOOKUP(Table5[[#This Row],[Section]],TB_notTB,1,FALSE))),"No",LEFT(Table5[[#This Row],[Section]],3)="ETB","PLS",LEFT(Table5[[#This Row],[Section]],1)="7","PDB",NOT(ISBLANK(Table5[[#This Row],[Section]])),"No")</f>
        <v>No</v>
      </c>
    </row>
    <row r="12707" spans="1:13" x14ac:dyDescent="0.25">
      <c r="A12707" s="130" t="s">
        <v>17719</v>
      </c>
      <c r="B12707" s="130" t="s">
        <v>17720</v>
      </c>
      <c r="C12707" s="130" t="s">
        <v>98</v>
      </c>
      <c r="D12707" s="131">
        <v>1.1539999999999999</v>
      </c>
      <c r="E12707" s="132">
        <v>161</v>
      </c>
      <c r="F12707" s="132">
        <v>161</v>
      </c>
      <c r="G12707" s="126" t="s">
        <v>17886</v>
      </c>
      <c r="H12707" s="126" t="s">
        <v>20591</v>
      </c>
      <c r="I12707" s="126" t="s">
        <v>20592</v>
      </c>
      <c r="J12707" s="126" t="s">
        <v>26345</v>
      </c>
      <c r="K12707" s="9">
        <f>_xlfn.IFNA(VLOOKUP(Table5[[#This Row],[Section]],SubSill_Tier,2,FALSE),0)</f>
        <v>0</v>
      </c>
      <c r="L12707" s="9" t="str">
        <f t="shared" si="207"/>
        <v/>
      </c>
      <c r="M12707" s="205" t="str" cm="1">
        <f t="array" ref="M12707">_xlfn.IFS(NOT(ISERROR(VLOOKUP(Table5[[#This Row],[Section]],TB_notTB,1,FALSE))),"No",LEFT(Table5[[#This Row],[Section]],3)="ETB","PLS",LEFT(Table5[[#This Row],[Section]],1)="7","PDB",NOT(ISBLANK(Table5[[#This Row],[Section]])),"No")</f>
        <v>No</v>
      </c>
    </row>
    <row r="12708" spans="1:13" x14ac:dyDescent="0.25">
      <c r="A12708" s="130" t="s">
        <v>17721</v>
      </c>
      <c r="B12708" s="130" t="s">
        <v>17722</v>
      </c>
      <c r="C12708" s="130" t="s">
        <v>98</v>
      </c>
      <c r="D12708" s="131">
        <v>1.696</v>
      </c>
      <c r="E12708" s="132">
        <v>299</v>
      </c>
      <c r="F12708" s="132">
        <v>299</v>
      </c>
      <c r="G12708" s="126" t="s">
        <v>17708</v>
      </c>
      <c r="H12708" s="126" t="s">
        <v>20399</v>
      </c>
      <c r="I12708" s="126" t="s">
        <v>26825</v>
      </c>
      <c r="J12708" s="126" t="s">
        <v>26342</v>
      </c>
      <c r="K12708" s="9">
        <f>_xlfn.IFNA(VLOOKUP(Table5[[#This Row],[Section]],SubSill_Tier,2,FALSE),0)</f>
        <v>0</v>
      </c>
      <c r="L12708" s="9" t="str">
        <f t="shared" si="207"/>
        <v/>
      </c>
      <c r="M12708" s="205" t="str" cm="1">
        <f t="array" ref="M12708">_xlfn.IFS(NOT(ISERROR(VLOOKUP(Table5[[#This Row],[Section]],TB_notTB,1,FALSE))),"No",LEFT(Table5[[#This Row],[Section]],3)="ETB","PLS",LEFT(Table5[[#This Row],[Section]],1)="7","PDB",NOT(ISBLANK(Table5[[#This Row],[Section]])),"No")</f>
        <v>No</v>
      </c>
    </row>
    <row r="12709" spans="1:13" x14ac:dyDescent="0.25">
      <c r="A12709" s="130" t="s">
        <v>17723</v>
      </c>
      <c r="B12709" s="130" t="s">
        <v>17724</v>
      </c>
      <c r="C12709" s="130" t="s">
        <v>98</v>
      </c>
      <c r="D12709" s="131">
        <v>1.3360000000000001</v>
      </c>
      <c r="E12709" s="132">
        <v>440</v>
      </c>
      <c r="F12709" s="132">
        <v>440</v>
      </c>
      <c r="G12709" s="126" t="s">
        <v>17475</v>
      </c>
      <c r="H12709" s="126" t="s">
        <v>20380</v>
      </c>
      <c r="I12709" s="126" t="s">
        <v>20381</v>
      </c>
      <c r="J12709" s="126" t="s">
        <v>26343</v>
      </c>
      <c r="K12709" s="9">
        <f>_xlfn.IFNA(VLOOKUP(Table5[[#This Row],[Section]],SubSill_Tier,2,FALSE),0)</f>
        <v>0</v>
      </c>
      <c r="L12709" s="9" t="str">
        <f t="shared" si="207"/>
        <v/>
      </c>
      <c r="M12709" s="205" t="str" cm="1">
        <f t="array" ref="M12709">_xlfn.IFS(NOT(ISERROR(VLOOKUP(Table5[[#This Row],[Section]],TB_notTB,1,FALSE))),"No",LEFT(Table5[[#This Row],[Section]],3)="ETB","PLS",LEFT(Table5[[#This Row],[Section]],1)="7","PDB",NOT(ISBLANK(Table5[[#This Row],[Section]])),"No")</f>
        <v>No</v>
      </c>
    </row>
    <row r="12710" spans="1:13" x14ac:dyDescent="0.25">
      <c r="A12710" s="130" t="s">
        <v>17725</v>
      </c>
      <c r="B12710" s="130" t="s">
        <v>17726</v>
      </c>
      <c r="C12710" s="130" t="s">
        <v>98</v>
      </c>
      <c r="D12710" s="131">
        <v>1.4330000000000001</v>
      </c>
      <c r="E12710" s="132">
        <v>253</v>
      </c>
      <c r="F12710" s="132">
        <v>253</v>
      </c>
      <c r="G12710" s="126" t="s">
        <v>17708</v>
      </c>
      <c r="H12710" s="126" t="s">
        <v>20399</v>
      </c>
      <c r="I12710" s="126" t="s">
        <v>26825</v>
      </c>
      <c r="J12710" s="126" t="s">
        <v>26343</v>
      </c>
      <c r="K12710" s="9">
        <f>_xlfn.IFNA(VLOOKUP(Table5[[#This Row],[Section]],SubSill_Tier,2,FALSE),0)</f>
        <v>0</v>
      </c>
      <c r="L12710" s="9" t="str">
        <f t="shared" si="207"/>
        <v/>
      </c>
      <c r="M12710" s="205" t="str" cm="1">
        <f t="array" ref="M12710">_xlfn.IFS(NOT(ISERROR(VLOOKUP(Table5[[#This Row],[Section]],TB_notTB,1,FALSE))),"No",LEFT(Table5[[#This Row],[Section]],3)="ETB","PLS",LEFT(Table5[[#This Row],[Section]],1)="7","PDB",NOT(ISBLANK(Table5[[#This Row],[Section]])),"No")</f>
        <v>No</v>
      </c>
    </row>
    <row r="12711" spans="1:13" x14ac:dyDescent="0.25">
      <c r="A12711" s="130" t="s">
        <v>17727</v>
      </c>
      <c r="B12711" s="130" t="s">
        <v>17728</v>
      </c>
      <c r="C12711" s="130" t="s">
        <v>98</v>
      </c>
      <c r="D12711" s="131">
        <v>1.4890000000000001</v>
      </c>
      <c r="E12711" s="132">
        <v>258</v>
      </c>
      <c r="F12711" s="132">
        <v>258</v>
      </c>
      <c r="G12711" s="126" t="s">
        <v>17708</v>
      </c>
      <c r="H12711" s="126" t="s">
        <v>20399</v>
      </c>
      <c r="I12711" s="126" t="s">
        <v>26825</v>
      </c>
      <c r="J12711" s="126" t="s">
        <v>26343</v>
      </c>
      <c r="K12711" s="9">
        <f>_xlfn.IFNA(VLOOKUP(Table5[[#This Row],[Section]],SubSill_Tier,2,FALSE),0)</f>
        <v>0</v>
      </c>
      <c r="L12711" s="9" t="str">
        <f t="shared" si="207"/>
        <v/>
      </c>
      <c r="M12711" s="205" t="str" cm="1">
        <f t="array" ref="M12711">_xlfn.IFS(NOT(ISERROR(VLOOKUP(Table5[[#This Row],[Section]],TB_notTB,1,FALSE))),"No",LEFT(Table5[[#This Row],[Section]],3)="ETB","PLS",LEFT(Table5[[#This Row],[Section]],1)="7","PDB",NOT(ISBLANK(Table5[[#This Row],[Section]])),"No")</f>
        <v>No</v>
      </c>
    </row>
    <row r="12712" spans="1:13" x14ac:dyDescent="0.25">
      <c r="A12712" s="130" t="s">
        <v>17729</v>
      </c>
      <c r="B12712" s="130" t="s">
        <v>17730</v>
      </c>
      <c r="C12712" s="130" t="s">
        <v>98</v>
      </c>
      <c r="D12712" s="131">
        <v>0.78200000000000003</v>
      </c>
      <c r="E12712" s="132">
        <v>135</v>
      </c>
      <c r="F12712" s="132">
        <v>135</v>
      </c>
      <c r="G12712" s="126" t="s">
        <v>17708</v>
      </c>
      <c r="H12712" s="126" t="s">
        <v>20399</v>
      </c>
      <c r="I12712" s="126" t="s">
        <v>26825</v>
      </c>
      <c r="J12712" s="126" t="s">
        <v>26343</v>
      </c>
      <c r="K12712" s="9">
        <f>_xlfn.IFNA(VLOOKUP(Table5[[#This Row],[Section]],SubSill_Tier,2,FALSE),0)</f>
        <v>0</v>
      </c>
      <c r="L12712" s="9" t="str">
        <f t="shared" si="207"/>
        <v/>
      </c>
      <c r="M12712" s="205" t="str" cm="1">
        <f t="array" ref="M12712">_xlfn.IFS(NOT(ISERROR(VLOOKUP(Table5[[#This Row],[Section]],TB_notTB,1,FALSE))),"No",LEFT(Table5[[#This Row],[Section]],3)="ETB","PLS",LEFT(Table5[[#This Row],[Section]],1)="7","PDB",NOT(ISBLANK(Table5[[#This Row],[Section]])),"No")</f>
        <v>No</v>
      </c>
    </row>
    <row r="12713" spans="1:13" x14ac:dyDescent="0.25">
      <c r="A12713" s="130" t="s">
        <v>17731</v>
      </c>
      <c r="B12713" s="130" t="s">
        <v>17732</v>
      </c>
      <c r="C12713" s="130" t="s">
        <v>98</v>
      </c>
      <c r="D12713" s="131">
        <v>2.08</v>
      </c>
      <c r="E12713" s="132">
        <v>473</v>
      </c>
      <c r="F12713" s="132">
        <v>473</v>
      </c>
      <c r="G12713" s="126" t="s">
        <v>17708</v>
      </c>
      <c r="H12713" s="126" t="s">
        <v>20399</v>
      </c>
      <c r="I12713" s="126" t="s">
        <v>26825</v>
      </c>
      <c r="J12713" s="126" t="s">
        <v>26342</v>
      </c>
      <c r="K12713" s="9">
        <f>_xlfn.IFNA(VLOOKUP(Table5[[#This Row],[Section]],SubSill_Tier,2,FALSE),0)</f>
        <v>0</v>
      </c>
      <c r="L12713" s="9" t="str">
        <f t="shared" si="207"/>
        <v/>
      </c>
      <c r="M12713" s="205" t="str" cm="1">
        <f t="array" ref="M12713">_xlfn.IFS(NOT(ISERROR(VLOOKUP(Table5[[#This Row],[Section]],TB_notTB,1,FALSE))),"No",LEFT(Table5[[#This Row],[Section]],3)="ETB","PLS",LEFT(Table5[[#This Row],[Section]],1)="7","PDB",NOT(ISBLANK(Table5[[#This Row],[Section]])),"No")</f>
        <v>No</v>
      </c>
    </row>
    <row r="12714" spans="1:13" x14ac:dyDescent="0.25">
      <c r="A12714" s="130" t="s">
        <v>17733</v>
      </c>
      <c r="B12714" s="130" t="s">
        <v>17734</v>
      </c>
      <c r="C12714" s="130" t="s">
        <v>98</v>
      </c>
      <c r="D12714" s="131">
        <v>1.702</v>
      </c>
      <c r="E12714" s="132">
        <v>382</v>
      </c>
      <c r="F12714" s="132">
        <v>382</v>
      </c>
      <c r="G12714" s="126" t="s">
        <v>17475</v>
      </c>
      <c r="H12714" s="126" t="s">
        <v>20380</v>
      </c>
      <c r="I12714" s="126" t="s">
        <v>20381</v>
      </c>
      <c r="J12714" s="126" t="s">
        <v>26345</v>
      </c>
      <c r="K12714" s="9">
        <f>_xlfn.IFNA(VLOOKUP(Table5[[#This Row],[Section]],SubSill_Tier,2,FALSE),0)</f>
        <v>0</v>
      </c>
      <c r="L12714" s="9" t="str">
        <f t="shared" si="207"/>
        <v/>
      </c>
      <c r="M12714" s="205" t="str" cm="1">
        <f t="array" ref="M12714">_xlfn.IFS(NOT(ISERROR(VLOOKUP(Table5[[#This Row],[Section]],TB_notTB,1,FALSE))),"No",LEFT(Table5[[#This Row],[Section]],3)="ETB","PLS",LEFT(Table5[[#This Row],[Section]],1)="7","PDB",NOT(ISBLANK(Table5[[#This Row],[Section]])),"No")</f>
        <v>No</v>
      </c>
    </row>
    <row r="12715" spans="1:13" x14ac:dyDescent="0.25">
      <c r="A12715" s="130" t="s">
        <v>17735</v>
      </c>
      <c r="B12715" s="130" t="s">
        <v>17736</v>
      </c>
      <c r="C12715" s="130" t="s">
        <v>98</v>
      </c>
      <c r="D12715" s="131">
        <v>1.373</v>
      </c>
      <c r="E12715" s="132">
        <v>277</v>
      </c>
      <c r="F12715" s="132">
        <v>277</v>
      </c>
      <c r="G12715" s="126" t="s">
        <v>17475</v>
      </c>
      <c r="H12715" s="126" t="s">
        <v>20380</v>
      </c>
      <c r="I12715" s="126" t="s">
        <v>20381</v>
      </c>
      <c r="J12715" s="126" t="s">
        <v>26345</v>
      </c>
      <c r="K12715" s="9">
        <f>_xlfn.IFNA(VLOOKUP(Table5[[#This Row],[Section]],SubSill_Tier,2,FALSE),0)</f>
        <v>0</v>
      </c>
      <c r="L12715" s="9" t="str">
        <f t="shared" si="207"/>
        <v/>
      </c>
      <c r="M12715" s="205" t="str" cm="1">
        <f t="array" ref="M12715">_xlfn.IFS(NOT(ISERROR(VLOOKUP(Table5[[#This Row],[Section]],TB_notTB,1,FALSE))),"No",LEFT(Table5[[#This Row],[Section]],3)="ETB","PLS",LEFT(Table5[[#This Row],[Section]],1)="7","PDB",NOT(ISBLANK(Table5[[#This Row],[Section]])),"No")</f>
        <v>No</v>
      </c>
    </row>
    <row r="12716" spans="1:13" x14ac:dyDescent="0.25">
      <c r="A12716" s="130" t="s">
        <v>17737</v>
      </c>
      <c r="B12716" s="130" t="s">
        <v>17738</v>
      </c>
      <c r="C12716" s="130" t="s">
        <v>98</v>
      </c>
      <c r="D12716" s="131">
        <v>1.4830000000000001</v>
      </c>
      <c r="E12716" s="132">
        <v>288</v>
      </c>
      <c r="F12716" s="132">
        <v>288</v>
      </c>
      <c r="G12716" s="126" t="s">
        <v>17475</v>
      </c>
      <c r="H12716" s="126" t="s">
        <v>20380</v>
      </c>
      <c r="I12716" s="126" t="s">
        <v>20381</v>
      </c>
      <c r="J12716" s="126" t="s">
        <v>26345</v>
      </c>
      <c r="K12716" s="9">
        <f>_xlfn.IFNA(VLOOKUP(Table5[[#This Row],[Section]],SubSill_Tier,2,FALSE),0)</f>
        <v>0</v>
      </c>
      <c r="L12716" s="9" t="str">
        <f t="shared" si="207"/>
        <v/>
      </c>
      <c r="M12716" s="205" t="str" cm="1">
        <f t="array" ref="M12716">_xlfn.IFS(NOT(ISERROR(VLOOKUP(Table5[[#This Row],[Section]],TB_notTB,1,FALSE))),"No",LEFT(Table5[[#This Row],[Section]],3)="ETB","PLS",LEFT(Table5[[#This Row],[Section]],1)="7","PDB",NOT(ISBLANK(Table5[[#This Row],[Section]])),"No")</f>
        <v>No</v>
      </c>
    </row>
    <row r="12717" spans="1:13" x14ac:dyDescent="0.25">
      <c r="A12717" s="130" t="s">
        <v>17739</v>
      </c>
      <c r="B12717" s="130" t="s">
        <v>17740</v>
      </c>
      <c r="C12717" s="130" t="s">
        <v>98</v>
      </c>
      <c r="D12717" s="131">
        <v>1.2769999999999999</v>
      </c>
      <c r="E12717" s="132">
        <v>443</v>
      </c>
      <c r="F12717" s="132">
        <v>443</v>
      </c>
      <c r="G12717" s="126" t="s">
        <v>17475</v>
      </c>
      <c r="H12717" s="126" t="s">
        <v>20380</v>
      </c>
      <c r="I12717" s="126" t="s">
        <v>20381</v>
      </c>
      <c r="J12717" s="126" t="s">
        <v>26343</v>
      </c>
      <c r="K12717" s="9">
        <f>_xlfn.IFNA(VLOOKUP(Table5[[#This Row],[Section]],SubSill_Tier,2,FALSE),0)</f>
        <v>0</v>
      </c>
      <c r="L12717" s="9" t="str">
        <f t="shared" si="207"/>
        <v/>
      </c>
      <c r="M12717" s="205" t="str" cm="1">
        <f t="array" ref="M12717">_xlfn.IFS(NOT(ISERROR(VLOOKUP(Table5[[#This Row],[Section]],TB_notTB,1,FALSE))),"No",LEFT(Table5[[#This Row],[Section]],3)="ETB","PLS",LEFT(Table5[[#This Row],[Section]],1)="7","PDB",NOT(ISBLANK(Table5[[#This Row],[Section]])),"No")</f>
        <v>No</v>
      </c>
    </row>
    <row r="12718" spans="1:13" x14ac:dyDescent="0.25">
      <c r="A12718" s="130" t="s">
        <v>17741</v>
      </c>
      <c r="B12718" s="130" t="s">
        <v>17742</v>
      </c>
      <c r="C12718" s="130" t="s">
        <v>98</v>
      </c>
      <c r="D12718" s="131">
        <v>1.639</v>
      </c>
      <c r="E12718" s="132">
        <v>349</v>
      </c>
      <c r="F12718" s="132">
        <v>349</v>
      </c>
      <c r="G12718" s="126" t="s">
        <v>17475</v>
      </c>
      <c r="H12718" s="126" t="s">
        <v>20380</v>
      </c>
      <c r="I12718" s="126" t="s">
        <v>20381</v>
      </c>
      <c r="J12718" s="126" t="s">
        <v>26345</v>
      </c>
      <c r="K12718" s="9">
        <f>_xlfn.IFNA(VLOOKUP(Table5[[#This Row],[Section]],SubSill_Tier,2,FALSE),0)</f>
        <v>0</v>
      </c>
      <c r="L12718" s="9" t="str">
        <f t="shared" si="207"/>
        <v/>
      </c>
      <c r="M12718" s="205" t="str" cm="1">
        <f t="array" ref="M12718">_xlfn.IFS(NOT(ISERROR(VLOOKUP(Table5[[#This Row],[Section]],TB_notTB,1,FALSE))),"No",LEFT(Table5[[#This Row],[Section]],3)="ETB","PLS",LEFT(Table5[[#This Row],[Section]],1)="7","PDB",NOT(ISBLANK(Table5[[#This Row],[Section]])),"No")</f>
        <v>No</v>
      </c>
    </row>
    <row r="12719" spans="1:13" x14ac:dyDescent="0.25">
      <c r="A12719" s="130" t="s">
        <v>17743</v>
      </c>
      <c r="B12719" s="130" t="s">
        <v>17744</v>
      </c>
      <c r="C12719" s="130" t="s">
        <v>98</v>
      </c>
      <c r="D12719" s="131">
        <v>1.752</v>
      </c>
      <c r="E12719" s="132">
        <v>371</v>
      </c>
      <c r="F12719" s="132">
        <v>371</v>
      </c>
      <c r="G12719" s="126" t="s">
        <v>17475</v>
      </c>
      <c r="H12719" s="126" t="s">
        <v>20380</v>
      </c>
      <c r="I12719" s="126" t="s">
        <v>20381</v>
      </c>
      <c r="J12719" s="126" t="s">
        <v>26342</v>
      </c>
      <c r="K12719" s="9">
        <f>_xlfn.IFNA(VLOOKUP(Table5[[#This Row],[Section]],SubSill_Tier,2,FALSE),0)</f>
        <v>0</v>
      </c>
      <c r="L12719" s="9" t="str">
        <f t="shared" si="207"/>
        <v/>
      </c>
      <c r="M12719" s="205" t="str" cm="1">
        <f t="array" ref="M12719">_xlfn.IFS(NOT(ISERROR(VLOOKUP(Table5[[#This Row],[Section]],TB_notTB,1,FALSE))),"No",LEFT(Table5[[#This Row],[Section]],3)="ETB","PLS",LEFT(Table5[[#This Row],[Section]],1)="7","PDB",NOT(ISBLANK(Table5[[#This Row],[Section]])),"No")</f>
        <v>No</v>
      </c>
    </row>
    <row r="12720" spans="1:13" x14ac:dyDescent="0.25">
      <c r="A12720" s="130" t="s">
        <v>17745</v>
      </c>
      <c r="B12720" s="130" t="s">
        <v>17746</v>
      </c>
      <c r="C12720" s="130" t="s">
        <v>98</v>
      </c>
      <c r="D12720" s="131">
        <v>1.5249999999999999</v>
      </c>
      <c r="E12720" s="132">
        <v>260</v>
      </c>
      <c r="F12720" s="132">
        <v>260</v>
      </c>
      <c r="G12720" s="126" t="s">
        <v>17475</v>
      </c>
      <c r="H12720" s="126" t="s">
        <v>20380</v>
      </c>
      <c r="I12720" s="126" t="s">
        <v>20381</v>
      </c>
      <c r="J12720" s="126" t="s">
        <v>26346</v>
      </c>
      <c r="K12720" s="9">
        <f>_xlfn.IFNA(VLOOKUP(Table5[[#This Row],[Section]],SubSill_Tier,2,FALSE),0)</f>
        <v>0</v>
      </c>
      <c r="L12720" s="9" t="str">
        <f t="shared" si="207"/>
        <v/>
      </c>
      <c r="M12720" s="205" t="str" cm="1">
        <f t="array" ref="M12720">_xlfn.IFS(NOT(ISERROR(VLOOKUP(Table5[[#This Row],[Section]],TB_notTB,1,FALSE))),"No",LEFT(Table5[[#This Row],[Section]],3)="ETB","PLS",LEFT(Table5[[#This Row],[Section]],1)="7","PDB",NOT(ISBLANK(Table5[[#This Row],[Section]])),"No")</f>
        <v>No</v>
      </c>
    </row>
    <row r="12721" spans="1:13" x14ac:dyDescent="0.25">
      <c r="A12721" s="130" t="s">
        <v>17747</v>
      </c>
      <c r="B12721" s="130" t="s">
        <v>17748</v>
      </c>
      <c r="C12721" s="130" t="s">
        <v>98</v>
      </c>
      <c r="D12721" s="131">
        <v>1.2769999999999999</v>
      </c>
      <c r="E12721" s="132">
        <v>338</v>
      </c>
      <c r="F12721" s="132">
        <v>338</v>
      </c>
      <c r="G12721" s="126" t="s">
        <v>18052</v>
      </c>
      <c r="H12721" s="126" t="s">
        <v>20599</v>
      </c>
      <c r="I12721" s="126" t="s">
        <v>20600</v>
      </c>
      <c r="J12721" s="126" t="s">
        <v>26345</v>
      </c>
      <c r="K12721" s="9">
        <f>_xlfn.IFNA(VLOOKUP(Table5[[#This Row],[Section]],SubSill_Tier,2,FALSE),0)</f>
        <v>0</v>
      </c>
      <c r="L12721" s="9" t="str">
        <f t="shared" si="207"/>
        <v/>
      </c>
      <c r="M12721" s="205" t="str" cm="1">
        <f t="array" ref="M12721">_xlfn.IFS(NOT(ISERROR(VLOOKUP(Table5[[#This Row],[Section]],TB_notTB,1,FALSE))),"No",LEFT(Table5[[#This Row],[Section]],3)="ETB","PLS",LEFT(Table5[[#This Row],[Section]],1)="7","PDB",NOT(ISBLANK(Table5[[#This Row],[Section]])),"No")</f>
        <v>No</v>
      </c>
    </row>
    <row r="12722" spans="1:13" x14ac:dyDescent="0.25">
      <c r="A12722" s="130" t="s">
        <v>17749</v>
      </c>
      <c r="B12722" s="130" t="s">
        <v>17750</v>
      </c>
      <c r="C12722" s="130" t="s">
        <v>98</v>
      </c>
      <c r="D12722" s="131">
        <v>3.55</v>
      </c>
      <c r="E12722" s="132">
        <v>471</v>
      </c>
      <c r="F12722" s="132">
        <v>471</v>
      </c>
      <c r="G12722" s="126" t="s">
        <v>17751</v>
      </c>
      <c r="H12722" s="126" t="s">
        <v>20587</v>
      </c>
      <c r="I12722" s="126" t="s">
        <v>20588</v>
      </c>
      <c r="J12722" s="126" t="s">
        <v>26345</v>
      </c>
      <c r="K12722" s="9">
        <f>_xlfn.IFNA(VLOOKUP(Table5[[#This Row],[Section]],SubSill_Tier,2,FALSE),0)</f>
        <v>0</v>
      </c>
      <c r="L12722" s="9" t="str">
        <f t="shared" si="207"/>
        <v/>
      </c>
      <c r="M12722" s="205" t="str" cm="1">
        <f t="array" ref="M12722">_xlfn.IFS(NOT(ISERROR(VLOOKUP(Table5[[#This Row],[Section]],TB_notTB,1,FALSE))),"No",LEFT(Table5[[#This Row],[Section]],3)="ETB","PLS",LEFT(Table5[[#This Row],[Section]],1)="7","PDB",NOT(ISBLANK(Table5[[#This Row],[Section]])),"No")</f>
        <v>No</v>
      </c>
    </row>
    <row r="12723" spans="1:13" x14ac:dyDescent="0.25">
      <c r="A12723" s="130" t="s">
        <v>17752</v>
      </c>
      <c r="B12723" s="130" t="s">
        <v>17753</v>
      </c>
      <c r="C12723" s="130" t="s">
        <v>98</v>
      </c>
      <c r="D12723" s="131">
        <v>1.278</v>
      </c>
      <c r="E12723" s="132">
        <v>270</v>
      </c>
      <c r="F12723" s="132">
        <v>270</v>
      </c>
      <c r="G12723" s="126" t="s">
        <v>17475</v>
      </c>
      <c r="H12723" s="126" t="s">
        <v>20380</v>
      </c>
      <c r="I12723" s="126" t="s">
        <v>20381</v>
      </c>
      <c r="J12723" s="126" t="s">
        <v>26345</v>
      </c>
      <c r="K12723" s="9">
        <f>_xlfn.IFNA(VLOOKUP(Table5[[#This Row],[Section]],SubSill_Tier,2,FALSE),0)</f>
        <v>0</v>
      </c>
      <c r="L12723" s="9" t="str">
        <f t="shared" si="207"/>
        <v/>
      </c>
      <c r="M12723" s="205" t="str" cm="1">
        <f t="array" ref="M12723">_xlfn.IFS(NOT(ISERROR(VLOOKUP(Table5[[#This Row],[Section]],TB_notTB,1,FALSE))),"No",LEFT(Table5[[#This Row],[Section]],3)="ETB","PLS",LEFT(Table5[[#This Row],[Section]],1)="7","PDB",NOT(ISBLANK(Table5[[#This Row],[Section]])),"No")</f>
        <v>No</v>
      </c>
    </row>
    <row r="12724" spans="1:13" x14ac:dyDescent="0.25">
      <c r="A12724" s="130" t="s">
        <v>17754</v>
      </c>
      <c r="B12724" s="130" t="s">
        <v>17755</v>
      </c>
      <c r="C12724" s="130" t="s">
        <v>98</v>
      </c>
      <c r="D12724" s="131">
        <v>1.1970000000000001</v>
      </c>
      <c r="E12724" s="132">
        <v>281</v>
      </c>
      <c r="F12724" s="132">
        <v>281</v>
      </c>
      <c r="G12724" s="126" t="s">
        <v>17475</v>
      </c>
      <c r="H12724" s="126" t="s">
        <v>20380</v>
      </c>
      <c r="I12724" s="126" t="s">
        <v>20381</v>
      </c>
      <c r="J12724" s="126" t="s">
        <v>26345</v>
      </c>
      <c r="K12724" s="9">
        <f>_xlfn.IFNA(VLOOKUP(Table5[[#This Row],[Section]],SubSill_Tier,2,FALSE),0)</f>
        <v>0</v>
      </c>
      <c r="L12724" s="9" t="str">
        <f t="shared" si="207"/>
        <v/>
      </c>
      <c r="M12724" s="205" t="str" cm="1">
        <f t="array" ref="M12724">_xlfn.IFS(NOT(ISERROR(VLOOKUP(Table5[[#This Row],[Section]],TB_notTB,1,FALSE))),"No",LEFT(Table5[[#This Row],[Section]],3)="ETB","PLS",LEFT(Table5[[#This Row],[Section]],1)="7","PDB",NOT(ISBLANK(Table5[[#This Row],[Section]])),"No")</f>
        <v>No</v>
      </c>
    </row>
    <row r="12725" spans="1:13" x14ac:dyDescent="0.25">
      <c r="A12725" s="130" t="s">
        <v>17756</v>
      </c>
      <c r="B12725" s="130" t="s">
        <v>17757</v>
      </c>
      <c r="C12725" s="130" t="s">
        <v>98</v>
      </c>
      <c r="D12725" s="131">
        <v>1.367</v>
      </c>
      <c r="E12725" s="132">
        <v>286</v>
      </c>
      <c r="F12725" s="132">
        <v>286</v>
      </c>
      <c r="G12725" s="126" t="s">
        <v>17475</v>
      </c>
      <c r="H12725" s="126" t="s">
        <v>20380</v>
      </c>
      <c r="I12725" s="126" t="s">
        <v>20381</v>
      </c>
      <c r="J12725" s="126" t="s">
        <v>26342</v>
      </c>
      <c r="K12725" s="9">
        <f>_xlfn.IFNA(VLOOKUP(Table5[[#This Row],[Section]],SubSill_Tier,2,FALSE),0)</f>
        <v>0</v>
      </c>
      <c r="L12725" s="9" t="str">
        <f t="shared" si="207"/>
        <v/>
      </c>
      <c r="M12725" s="205" t="str" cm="1">
        <f t="array" ref="M12725">_xlfn.IFS(NOT(ISERROR(VLOOKUP(Table5[[#This Row],[Section]],TB_notTB,1,FALSE))),"No",LEFT(Table5[[#This Row],[Section]],3)="ETB","PLS",LEFT(Table5[[#This Row],[Section]],1)="7","PDB",NOT(ISBLANK(Table5[[#This Row],[Section]])),"No")</f>
        <v>No</v>
      </c>
    </row>
    <row r="12726" spans="1:13" x14ac:dyDescent="0.25">
      <c r="A12726" s="130" t="s">
        <v>17758</v>
      </c>
      <c r="B12726" s="130" t="s">
        <v>17759</v>
      </c>
      <c r="C12726" s="130" t="s">
        <v>98</v>
      </c>
      <c r="D12726" s="131">
        <v>1.544</v>
      </c>
      <c r="E12726" s="132">
        <v>307</v>
      </c>
      <c r="F12726" s="132">
        <v>307</v>
      </c>
      <c r="G12726" s="126" t="s">
        <v>17475</v>
      </c>
      <c r="H12726" s="126" t="s">
        <v>20380</v>
      </c>
      <c r="I12726" s="126" t="s">
        <v>20381</v>
      </c>
      <c r="J12726" s="126" t="s">
        <v>26342</v>
      </c>
      <c r="K12726" s="9">
        <f>_xlfn.IFNA(VLOOKUP(Table5[[#This Row],[Section]],SubSill_Tier,2,FALSE),0)</f>
        <v>0</v>
      </c>
      <c r="L12726" s="9" t="str">
        <f t="shared" si="207"/>
        <v/>
      </c>
      <c r="M12726" s="205" t="str" cm="1">
        <f t="array" ref="M12726">_xlfn.IFS(NOT(ISERROR(VLOOKUP(Table5[[#This Row],[Section]],TB_notTB,1,FALSE))),"No",LEFT(Table5[[#This Row],[Section]],3)="ETB","PLS",LEFT(Table5[[#This Row],[Section]],1)="7","PDB",NOT(ISBLANK(Table5[[#This Row],[Section]])),"No")</f>
        <v>No</v>
      </c>
    </row>
    <row r="12727" spans="1:13" x14ac:dyDescent="0.25">
      <c r="A12727" s="130" t="s">
        <v>17760</v>
      </c>
      <c r="B12727" s="130" t="s">
        <v>17761</v>
      </c>
      <c r="C12727" s="130" t="s">
        <v>98</v>
      </c>
      <c r="D12727" s="131">
        <v>1.3169999999999999</v>
      </c>
      <c r="E12727" s="132">
        <v>336</v>
      </c>
      <c r="F12727" s="132">
        <v>336</v>
      </c>
      <c r="G12727" s="126" t="s">
        <v>17475</v>
      </c>
      <c r="H12727" s="126" t="s">
        <v>20380</v>
      </c>
      <c r="I12727" s="126" t="s">
        <v>20381</v>
      </c>
      <c r="J12727" s="126" t="s">
        <v>26345</v>
      </c>
      <c r="K12727" s="9">
        <f>_xlfn.IFNA(VLOOKUP(Table5[[#This Row],[Section]],SubSill_Tier,2,FALSE),0)</f>
        <v>0</v>
      </c>
      <c r="L12727" s="9" t="str">
        <f t="shared" si="207"/>
        <v/>
      </c>
      <c r="M12727" s="205" t="str" cm="1">
        <f t="array" ref="M12727">_xlfn.IFS(NOT(ISERROR(VLOOKUP(Table5[[#This Row],[Section]],TB_notTB,1,FALSE))),"No",LEFT(Table5[[#This Row],[Section]],3)="ETB","PLS",LEFT(Table5[[#This Row],[Section]],1)="7","PDB",NOT(ISBLANK(Table5[[#This Row],[Section]])),"No")</f>
        <v>No</v>
      </c>
    </row>
    <row r="12728" spans="1:13" x14ac:dyDescent="0.25">
      <c r="A12728" s="130" t="s">
        <v>17762</v>
      </c>
      <c r="B12728" s="130" t="s">
        <v>17763</v>
      </c>
      <c r="C12728" s="130" t="s">
        <v>98</v>
      </c>
      <c r="D12728" s="131">
        <v>1.4890000000000001</v>
      </c>
      <c r="E12728" s="132">
        <v>351</v>
      </c>
      <c r="F12728" s="132">
        <v>351</v>
      </c>
      <c r="G12728" s="126" t="s">
        <v>17475</v>
      </c>
      <c r="H12728" s="126" t="s">
        <v>20380</v>
      </c>
      <c r="I12728" s="126" t="s">
        <v>20381</v>
      </c>
      <c r="J12728" s="126" t="s">
        <v>26345</v>
      </c>
      <c r="K12728" s="9">
        <f>_xlfn.IFNA(VLOOKUP(Table5[[#This Row],[Section]],SubSill_Tier,2,FALSE),0)</f>
        <v>0</v>
      </c>
      <c r="L12728" s="9" t="str">
        <f t="shared" si="207"/>
        <v/>
      </c>
      <c r="M12728" s="205" t="str" cm="1">
        <f t="array" ref="M12728">_xlfn.IFS(NOT(ISERROR(VLOOKUP(Table5[[#This Row],[Section]],TB_notTB,1,FALSE))),"No",LEFT(Table5[[#This Row],[Section]],3)="ETB","PLS",LEFT(Table5[[#This Row],[Section]],1)="7","PDB",NOT(ISBLANK(Table5[[#This Row],[Section]])),"No")</f>
        <v>No</v>
      </c>
    </row>
    <row r="12729" spans="1:13" x14ac:dyDescent="0.25">
      <c r="A12729" s="130" t="s">
        <v>17764</v>
      </c>
      <c r="B12729" s="130" t="s">
        <v>17765</v>
      </c>
      <c r="C12729" s="130" t="s">
        <v>98</v>
      </c>
      <c r="D12729" s="131">
        <v>1.6659999999999999</v>
      </c>
      <c r="E12729" s="132">
        <v>371</v>
      </c>
      <c r="F12729" s="132">
        <v>371</v>
      </c>
      <c r="G12729" s="126" t="s">
        <v>17475</v>
      </c>
      <c r="H12729" s="126" t="s">
        <v>20380</v>
      </c>
      <c r="I12729" s="126" t="s">
        <v>20381</v>
      </c>
      <c r="J12729" s="126" t="s">
        <v>26346</v>
      </c>
      <c r="K12729" s="9">
        <f>_xlfn.IFNA(VLOOKUP(Table5[[#This Row],[Section]],SubSill_Tier,2,FALSE),0)</f>
        <v>0</v>
      </c>
      <c r="L12729" s="9" t="str">
        <f t="shared" si="207"/>
        <v/>
      </c>
      <c r="M12729" s="205" t="str" cm="1">
        <f t="array" ref="M12729">_xlfn.IFS(NOT(ISERROR(VLOOKUP(Table5[[#This Row],[Section]],TB_notTB,1,FALSE))),"No",LEFT(Table5[[#This Row],[Section]],3)="ETB","PLS",LEFT(Table5[[#This Row],[Section]],1)="7","PDB",NOT(ISBLANK(Table5[[#This Row],[Section]])),"No")</f>
        <v>No</v>
      </c>
    </row>
    <row r="12730" spans="1:13" x14ac:dyDescent="0.25">
      <c r="A12730" s="130" t="s">
        <v>17766</v>
      </c>
      <c r="B12730" s="130" t="s">
        <v>17767</v>
      </c>
      <c r="C12730" s="130" t="s">
        <v>98</v>
      </c>
      <c r="D12730" s="131">
        <v>1.633</v>
      </c>
      <c r="E12730" s="132">
        <v>522</v>
      </c>
      <c r="F12730" s="132">
        <v>522</v>
      </c>
      <c r="G12730" s="126" t="s">
        <v>17475</v>
      </c>
      <c r="H12730" s="126" t="s">
        <v>20380</v>
      </c>
      <c r="I12730" s="126" t="s">
        <v>20381</v>
      </c>
      <c r="J12730" s="126" t="s">
        <v>26342</v>
      </c>
      <c r="K12730" s="9">
        <f>_xlfn.IFNA(VLOOKUP(Table5[[#This Row],[Section]],SubSill_Tier,2,FALSE),0)</f>
        <v>0</v>
      </c>
      <c r="L12730" s="9" t="str">
        <f t="shared" si="207"/>
        <v/>
      </c>
      <c r="M12730" s="205" t="str" cm="1">
        <f t="array" ref="M12730">_xlfn.IFS(NOT(ISERROR(VLOOKUP(Table5[[#This Row],[Section]],TB_notTB,1,FALSE))),"No",LEFT(Table5[[#This Row],[Section]],3)="ETB","PLS",LEFT(Table5[[#This Row],[Section]],1)="7","PDB",NOT(ISBLANK(Table5[[#This Row],[Section]])),"No")</f>
        <v>No</v>
      </c>
    </row>
    <row r="12731" spans="1:13" x14ac:dyDescent="0.25">
      <c r="A12731" s="130" t="s">
        <v>17768</v>
      </c>
      <c r="B12731" s="130" t="s">
        <v>17769</v>
      </c>
      <c r="C12731" s="130" t="s">
        <v>98</v>
      </c>
      <c r="D12731" s="131">
        <v>1.6930000000000001</v>
      </c>
      <c r="E12731" s="132">
        <v>362</v>
      </c>
      <c r="F12731" s="132">
        <v>362</v>
      </c>
      <c r="G12731" s="126" t="s">
        <v>17475</v>
      </c>
      <c r="H12731" s="126" t="s">
        <v>20380</v>
      </c>
      <c r="I12731" s="126" t="s">
        <v>20381</v>
      </c>
      <c r="J12731" s="126" t="s">
        <v>26342</v>
      </c>
      <c r="K12731" s="9">
        <f>_xlfn.IFNA(VLOOKUP(Table5[[#This Row],[Section]],SubSill_Tier,2,FALSE),0)</f>
        <v>0</v>
      </c>
      <c r="L12731" s="9" t="str">
        <f t="shared" si="207"/>
        <v/>
      </c>
      <c r="M12731" s="205" t="str" cm="1">
        <f t="array" ref="M12731">_xlfn.IFS(NOT(ISERROR(VLOOKUP(Table5[[#This Row],[Section]],TB_notTB,1,FALSE))),"No",LEFT(Table5[[#This Row],[Section]],3)="ETB","PLS",LEFT(Table5[[#This Row],[Section]],1)="7","PDB",NOT(ISBLANK(Table5[[#This Row],[Section]])),"No")</f>
        <v>No</v>
      </c>
    </row>
    <row r="12732" spans="1:13" x14ac:dyDescent="0.25">
      <c r="A12732" s="130" t="s">
        <v>17770</v>
      </c>
      <c r="B12732" s="130" t="s">
        <v>17771</v>
      </c>
      <c r="C12732" s="130" t="s">
        <v>98</v>
      </c>
      <c r="D12732" s="131">
        <v>1.8979999999999999</v>
      </c>
      <c r="E12732" s="132">
        <v>534</v>
      </c>
      <c r="F12732" s="132">
        <v>534</v>
      </c>
      <c r="G12732" s="126" t="s">
        <v>17475</v>
      </c>
      <c r="H12732" s="126" t="s">
        <v>20380</v>
      </c>
      <c r="I12732" s="126" t="s">
        <v>20381</v>
      </c>
      <c r="J12732" s="126" t="s">
        <v>26342</v>
      </c>
      <c r="K12732" s="9">
        <f>_xlfn.IFNA(VLOOKUP(Table5[[#This Row],[Section]],SubSill_Tier,2,FALSE),0)</f>
        <v>0</v>
      </c>
      <c r="L12732" s="9" t="str">
        <f t="shared" si="207"/>
        <v/>
      </c>
      <c r="M12732" s="205" t="str" cm="1">
        <f t="array" ref="M12732">_xlfn.IFS(NOT(ISERROR(VLOOKUP(Table5[[#This Row],[Section]],TB_notTB,1,FALSE))),"No",LEFT(Table5[[#This Row],[Section]],3)="ETB","PLS",LEFT(Table5[[#This Row],[Section]],1)="7","PDB",NOT(ISBLANK(Table5[[#This Row],[Section]])),"No")</f>
        <v>No</v>
      </c>
    </row>
    <row r="12733" spans="1:13" x14ac:dyDescent="0.25">
      <c r="A12733" s="130" t="s">
        <v>17772</v>
      </c>
      <c r="B12733" s="130" t="s">
        <v>17773</v>
      </c>
      <c r="C12733" s="130" t="s">
        <v>98</v>
      </c>
      <c r="D12733" s="131">
        <v>2.0640000000000001</v>
      </c>
      <c r="E12733" s="132">
        <v>545</v>
      </c>
      <c r="F12733" s="132">
        <v>545</v>
      </c>
      <c r="G12733" s="126" t="s">
        <v>17475</v>
      </c>
      <c r="H12733" s="126" t="s">
        <v>20380</v>
      </c>
      <c r="I12733" s="126" t="s">
        <v>20381</v>
      </c>
      <c r="J12733" s="126" t="s">
        <v>26342</v>
      </c>
      <c r="K12733" s="9">
        <f>_xlfn.IFNA(VLOOKUP(Table5[[#This Row],[Section]],SubSill_Tier,2,FALSE),0)</f>
        <v>0</v>
      </c>
      <c r="L12733" s="9" t="str">
        <f t="shared" si="207"/>
        <v/>
      </c>
      <c r="M12733" s="205" t="str" cm="1">
        <f t="array" ref="M12733">_xlfn.IFS(NOT(ISERROR(VLOOKUP(Table5[[#This Row],[Section]],TB_notTB,1,FALSE))),"No",LEFT(Table5[[#This Row],[Section]],3)="ETB","PLS",LEFT(Table5[[#This Row],[Section]],1)="7","PDB",NOT(ISBLANK(Table5[[#This Row],[Section]])),"No")</f>
        <v>No</v>
      </c>
    </row>
    <row r="12734" spans="1:13" x14ac:dyDescent="0.25">
      <c r="A12734" s="130" t="s">
        <v>17774</v>
      </c>
      <c r="B12734" s="130" t="s">
        <v>17775</v>
      </c>
      <c r="C12734" s="130" t="s">
        <v>98</v>
      </c>
      <c r="D12734" s="131">
        <v>1.423</v>
      </c>
      <c r="E12734" s="132">
        <v>332</v>
      </c>
      <c r="F12734" s="132">
        <v>332</v>
      </c>
      <c r="G12734" s="126" t="s">
        <v>17472</v>
      </c>
      <c r="H12734" s="126" t="s">
        <v>20378</v>
      </c>
      <c r="I12734" s="126" t="s">
        <v>20379</v>
      </c>
      <c r="J12734" s="126" t="s">
        <v>26343</v>
      </c>
      <c r="K12734" s="9">
        <f>_xlfn.IFNA(VLOOKUP(Table5[[#This Row],[Section]],SubSill_Tier,2,FALSE),0)</f>
        <v>0</v>
      </c>
      <c r="L12734" s="9" t="str">
        <f t="shared" si="207"/>
        <v/>
      </c>
      <c r="M12734" s="205" t="str" cm="1">
        <f t="array" ref="M12734">_xlfn.IFS(NOT(ISERROR(VLOOKUP(Table5[[#This Row],[Section]],TB_notTB,1,FALSE))),"No",LEFT(Table5[[#This Row],[Section]],3)="ETB","PLS",LEFT(Table5[[#This Row],[Section]],1)="7","PDB",NOT(ISBLANK(Table5[[#This Row],[Section]])),"No")</f>
        <v>No</v>
      </c>
    </row>
    <row r="12735" spans="1:13" x14ac:dyDescent="0.25">
      <c r="A12735" s="130" t="s">
        <v>17776</v>
      </c>
      <c r="B12735" s="130" t="s">
        <v>17777</v>
      </c>
      <c r="C12735" s="130" t="s">
        <v>98</v>
      </c>
      <c r="D12735" s="131">
        <v>1.373</v>
      </c>
      <c r="E12735" s="132">
        <v>388</v>
      </c>
      <c r="F12735" s="132">
        <v>388</v>
      </c>
      <c r="G12735" s="126" t="s">
        <v>17475</v>
      </c>
      <c r="H12735" s="126" t="s">
        <v>20380</v>
      </c>
      <c r="I12735" s="126" t="s">
        <v>20381</v>
      </c>
      <c r="J12735" s="126" t="s">
        <v>26365</v>
      </c>
      <c r="K12735" s="9">
        <f>_xlfn.IFNA(VLOOKUP(Table5[[#This Row],[Section]],SubSill_Tier,2,FALSE),0)</f>
        <v>0</v>
      </c>
      <c r="L12735" s="9" t="str">
        <f t="shared" si="207"/>
        <v/>
      </c>
      <c r="M12735" s="205" t="str" cm="1">
        <f t="array" ref="M12735">_xlfn.IFS(NOT(ISERROR(VLOOKUP(Table5[[#This Row],[Section]],TB_notTB,1,FALSE))),"No",LEFT(Table5[[#This Row],[Section]],3)="ETB","PLS",LEFT(Table5[[#This Row],[Section]],1)="7","PDB",NOT(ISBLANK(Table5[[#This Row],[Section]])),"No")</f>
        <v>No</v>
      </c>
    </row>
    <row r="12736" spans="1:13" x14ac:dyDescent="0.25">
      <c r="A12736" s="130" t="s">
        <v>17778</v>
      </c>
      <c r="B12736" s="130" t="s">
        <v>17779</v>
      </c>
      <c r="C12736" s="130" t="s">
        <v>98</v>
      </c>
      <c r="D12736" s="131">
        <v>1.552</v>
      </c>
      <c r="E12736" s="132">
        <v>349</v>
      </c>
      <c r="F12736" s="132">
        <v>349</v>
      </c>
      <c r="G12736" s="126" t="s">
        <v>17475</v>
      </c>
      <c r="H12736" s="126" t="s">
        <v>20380</v>
      </c>
      <c r="I12736" s="126" t="s">
        <v>20381</v>
      </c>
      <c r="J12736" s="126" t="s">
        <v>26342</v>
      </c>
      <c r="K12736" s="9">
        <f>_xlfn.IFNA(VLOOKUP(Table5[[#This Row],[Section]],SubSill_Tier,2,FALSE),0)</f>
        <v>0</v>
      </c>
      <c r="L12736" s="9" t="str">
        <f t="shared" si="207"/>
        <v/>
      </c>
      <c r="M12736" s="205" t="str" cm="1">
        <f t="array" ref="M12736">_xlfn.IFS(NOT(ISERROR(VLOOKUP(Table5[[#This Row],[Section]],TB_notTB,1,FALSE))),"No",LEFT(Table5[[#This Row],[Section]],3)="ETB","PLS",LEFT(Table5[[#This Row],[Section]],1)="7","PDB",NOT(ISBLANK(Table5[[#This Row],[Section]])),"No")</f>
        <v>No</v>
      </c>
    </row>
    <row r="12737" spans="1:13" x14ac:dyDescent="0.25">
      <c r="A12737" s="130" t="s">
        <v>17780</v>
      </c>
      <c r="B12737" s="130" t="s">
        <v>17781</v>
      </c>
      <c r="C12737" s="130" t="s">
        <v>98</v>
      </c>
      <c r="D12737" s="131">
        <v>2.5339999999999998</v>
      </c>
      <c r="E12737" s="132">
        <v>597</v>
      </c>
      <c r="F12737" s="132">
        <v>597</v>
      </c>
      <c r="G12737" s="126" t="s">
        <v>17475</v>
      </c>
      <c r="H12737" s="126" t="s">
        <v>20380</v>
      </c>
      <c r="I12737" s="126" t="s">
        <v>20381</v>
      </c>
      <c r="J12737" s="126" t="s">
        <v>26342</v>
      </c>
      <c r="K12737" s="9">
        <f>_xlfn.IFNA(VLOOKUP(Table5[[#This Row],[Section]],SubSill_Tier,2,FALSE),0)</f>
        <v>0</v>
      </c>
      <c r="L12737" s="9" t="str">
        <f t="shared" si="207"/>
        <v/>
      </c>
      <c r="M12737" s="205" t="str" cm="1">
        <f t="array" ref="M12737">_xlfn.IFS(NOT(ISERROR(VLOOKUP(Table5[[#This Row],[Section]],TB_notTB,1,FALSE))),"No",LEFT(Table5[[#This Row],[Section]],3)="ETB","PLS",LEFT(Table5[[#This Row],[Section]],1)="7","PDB",NOT(ISBLANK(Table5[[#This Row],[Section]])),"No")</f>
        <v>No</v>
      </c>
    </row>
    <row r="12738" spans="1:13" x14ac:dyDescent="0.25">
      <c r="A12738" s="130" t="s">
        <v>17782</v>
      </c>
      <c r="B12738" s="130" t="s">
        <v>17783</v>
      </c>
      <c r="C12738" s="130" t="s">
        <v>98</v>
      </c>
      <c r="D12738" s="131">
        <v>1.577</v>
      </c>
      <c r="E12738" s="132">
        <v>287</v>
      </c>
      <c r="F12738" s="132">
        <v>287</v>
      </c>
      <c r="G12738" s="126" t="s">
        <v>17886</v>
      </c>
      <c r="H12738" s="126" t="s">
        <v>20591</v>
      </c>
      <c r="I12738" s="126" t="s">
        <v>20592</v>
      </c>
      <c r="J12738" s="126" t="s">
        <v>26345</v>
      </c>
      <c r="K12738" s="9">
        <f>_xlfn.IFNA(VLOOKUP(Table5[[#This Row],[Section]],SubSill_Tier,2,FALSE),0)</f>
        <v>0</v>
      </c>
      <c r="L12738" s="9" t="str">
        <f t="shared" si="207"/>
        <v/>
      </c>
      <c r="M12738" s="205" t="str" cm="1">
        <f t="array" ref="M12738">_xlfn.IFS(NOT(ISERROR(VLOOKUP(Table5[[#This Row],[Section]],TB_notTB,1,FALSE))),"No",LEFT(Table5[[#This Row],[Section]],3)="ETB","PLS",LEFT(Table5[[#This Row],[Section]],1)="7","PDB",NOT(ISBLANK(Table5[[#This Row],[Section]])),"No")</f>
        <v>No</v>
      </c>
    </row>
    <row r="12739" spans="1:13" x14ac:dyDescent="0.25">
      <c r="A12739" s="130" t="s">
        <v>17784</v>
      </c>
      <c r="B12739" s="130" t="s">
        <v>17785</v>
      </c>
      <c r="C12739" s="130" t="s">
        <v>98</v>
      </c>
      <c r="D12739" s="131">
        <v>1.4750000000000001</v>
      </c>
      <c r="E12739" s="132">
        <v>336</v>
      </c>
      <c r="F12739" s="132">
        <v>336</v>
      </c>
      <c r="G12739" s="126" t="s">
        <v>17886</v>
      </c>
      <c r="H12739" s="126" t="s">
        <v>20591</v>
      </c>
      <c r="I12739" s="126" t="s">
        <v>20592</v>
      </c>
      <c r="J12739" s="126" t="s">
        <v>26343</v>
      </c>
      <c r="K12739" s="9">
        <f>_xlfn.IFNA(VLOOKUP(Table5[[#This Row],[Section]],SubSill_Tier,2,FALSE),0)</f>
        <v>0</v>
      </c>
      <c r="L12739" s="9" t="str">
        <f t="shared" si="207"/>
        <v/>
      </c>
      <c r="M12739" s="205" t="str" cm="1">
        <f t="array" ref="M12739">_xlfn.IFS(NOT(ISERROR(VLOOKUP(Table5[[#This Row],[Section]],TB_notTB,1,FALSE))),"No",LEFT(Table5[[#This Row],[Section]],3)="ETB","PLS",LEFT(Table5[[#This Row],[Section]],1)="7","PDB",NOT(ISBLANK(Table5[[#This Row],[Section]])),"No")</f>
        <v>No</v>
      </c>
    </row>
    <row r="12740" spans="1:13" x14ac:dyDescent="0.25">
      <c r="A12740" s="130" t="s">
        <v>17786</v>
      </c>
      <c r="B12740" s="130" t="s">
        <v>17787</v>
      </c>
      <c r="C12740" s="130" t="s">
        <v>98</v>
      </c>
      <c r="D12740" s="131">
        <v>1.704</v>
      </c>
      <c r="E12740" s="132">
        <v>351</v>
      </c>
      <c r="F12740" s="132">
        <v>351</v>
      </c>
      <c r="G12740" s="126" t="s">
        <v>17886</v>
      </c>
      <c r="H12740" s="126" t="s">
        <v>20591</v>
      </c>
      <c r="I12740" s="126" t="s">
        <v>20592</v>
      </c>
      <c r="J12740" s="126" t="s">
        <v>26345</v>
      </c>
      <c r="K12740" s="9">
        <f>_xlfn.IFNA(VLOOKUP(Table5[[#This Row],[Section]],SubSill_Tier,2,FALSE),0)</f>
        <v>0</v>
      </c>
      <c r="L12740" s="9" t="str">
        <f t="shared" ref="L12740:L12803" si="208">IFERROR(IF(LEFT(G12740,2)="AI",IF(_xlfn.NUMBERVALUE(IFERROR(LEFT(IF(ISERROR(FIND("X",UPPER(B12740))),UPPER(B12740),RIGHT(UPPER(B12740),LEN(UPPER(B12740))-FIND("~",SUBSTITUTE(UPPER(B12740),"X","~",LEN(UPPER(B12740))-LEN(SUBSTITUTE(UPPER(B12740),"X","")))))),FIND(" ",IF(ISERROR(FIND("X",UPPER(B12740))),UPPER(B12740),RIGHT(UPPER(B12740),LEN(UPPER(B12740))-FIND("~",SUBSTITUTE(UPPER(B12740),"X","~",LEN(UPPER(B12740))-LEN(SUBSTITUTE(UPPER(B12740),"X","")))))),1)-1),IF(ISERROR(FIND("X",UPPER(B12740))),UPPER(B12740),RIGHT(UPPER(B12740),LEN(UPPER(B12740))-FIND("~",SUBSTITUTE(UPPER(B12740),"X","~",LEN(UPPER(B12740))-LEN(SUBSTITUTE(UPPER(B12740),"X",""))))))),".")&gt;=5,"Wall",""),""),"")</f>
        <v/>
      </c>
      <c r="M12740" s="205" t="str" cm="1">
        <f t="array" ref="M12740">_xlfn.IFS(NOT(ISERROR(VLOOKUP(Table5[[#This Row],[Section]],TB_notTB,1,FALSE))),"No",LEFT(Table5[[#This Row],[Section]],3)="ETB","PLS",LEFT(Table5[[#This Row],[Section]],1)="7","PDB",NOT(ISBLANK(Table5[[#This Row],[Section]])),"No")</f>
        <v>No</v>
      </c>
    </row>
    <row r="12741" spans="1:13" x14ac:dyDescent="0.25">
      <c r="A12741" s="130" t="s">
        <v>17788</v>
      </c>
      <c r="B12741" s="130" t="s">
        <v>17789</v>
      </c>
      <c r="C12741" s="130" t="s">
        <v>98</v>
      </c>
      <c r="D12741" s="131">
        <v>1.728</v>
      </c>
      <c r="E12741" s="132">
        <v>365</v>
      </c>
      <c r="F12741" s="132">
        <v>365</v>
      </c>
      <c r="G12741" s="126" t="s">
        <v>17886</v>
      </c>
      <c r="H12741" s="126" t="s">
        <v>20591</v>
      </c>
      <c r="I12741" s="126" t="s">
        <v>20592</v>
      </c>
      <c r="J12741" s="126" t="s">
        <v>26345</v>
      </c>
      <c r="K12741" s="9">
        <f>_xlfn.IFNA(VLOOKUP(Table5[[#This Row],[Section]],SubSill_Tier,2,FALSE),0)</f>
        <v>0</v>
      </c>
      <c r="L12741" s="9" t="str">
        <f t="shared" si="208"/>
        <v/>
      </c>
      <c r="M12741" s="205" t="str" cm="1">
        <f t="array" ref="M12741">_xlfn.IFS(NOT(ISERROR(VLOOKUP(Table5[[#This Row],[Section]],TB_notTB,1,FALSE))),"No",LEFT(Table5[[#This Row],[Section]],3)="ETB","PLS",LEFT(Table5[[#This Row],[Section]],1)="7","PDB",NOT(ISBLANK(Table5[[#This Row],[Section]])),"No")</f>
        <v>No</v>
      </c>
    </row>
    <row r="12742" spans="1:13" x14ac:dyDescent="0.25">
      <c r="A12742" s="130" t="s">
        <v>17790</v>
      </c>
      <c r="B12742" s="130" t="s">
        <v>17791</v>
      </c>
      <c r="C12742" s="130" t="s">
        <v>98</v>
      </c>
      <c r="D12742" s="131">
        <v>1.9670000000000001</v>
      </c>
      <c r="E12742" s="132">
        <v>384</v>
      </c>
      <c r="F12742" s="132">
        <v>384</v>
      </c>
      <c r="G12742" s="126" t="s">
        <v>17886</v>
      </c>
      <c r="H12742" s="126" t="s">
        <v>20591</v>
      </c>
      <c r="I12742" s="126" t="s">
        <v>20592</v>
      </c>
      <c r="J12742" s="126" t="s">
        <v>26345</v>
      </c>
      <c r="K12742" s="9">
        <f>_xlfn.IFNA(VLOOKUP(Table5[[#This Row],[Section]],SubSill_Tier,2,FALSE),0)</f>
        <v>0</v>
      </c>
      <c r="L12742" s="9" t="str">
        <f t="shared" si="208"/>
        <v/>
      </c>
      <c r="M12742" s="205" t="str" cm="1">
        <f t="array" ref="M12742">_xlfn.IFS(NOT(ISERROR(VLOOKUP(Table5[[#This Row],[Section]],TB_notTB,1,FALSE))),"No",LEFT(Table5[[#This Row],[Section]],3)="ETB","PLS",LEFT(Table5[[#This Row],[Section]],1)="7","PDB",NOT(ISBLANK(Table5[[#This Row],[Section]])),"No")</f>
        <v>No</v>
      </c>
    </row>
    <row r="12743" spans="1:13" x14ac:dyDescent="0.25">
      <c r="A12743" s="130" t="s">
        <v>17792</v>
      </c>
      <c r="B12743" s="130" t="s">
        <v>17793</v>
      </c>
      <c r="C12743" s="130" t="s">
        <v>98</v>
      </c>
      <c r="D12743" s="131">
        <v>2.3809999999999998</v>
      </c>
      <c r="E12743" s="132">
        <v>333</v>
      </c>
      <c r="F12743" s="132">
        <v>333</v>
      </c>
      <c r="G12743" s="126" t="s">
        <v>17886</v>
      </c>
      <c r="H12743" s="126" t="s">
        <v>20591</v>
      </c>
      <c r="I12743" s="126" t="s">
        <v>20592</v>
      </c>
      <c r="J12743" s="126" t="s">
        <v>26343</v>
      </c>
      <c r="K12743" s="9">
        <f>_xlfn.IFNA(VLOOKUP(Table5[[#This Row],[Section]],SubSill_Tier,2,FALSE),0)</f>
        <v>0</v>
      </c>
      <c r="L12743" s="9" t="str">
        <f t="shared" si="208"/>
        <v/>
      </c>
      <c r="M12743" s="205" t="str" cm="1">
        <f t="array" ref="M12743">_xlfn.IFS(NOT(ISERROR(VLOOKUP(Table5[[#This Row],[Section]],TB_notTB,1,FALSE))),"No",LEFT(Table5[[#This Row],[Section]],3)="ETB","PLS",LEFT(Table5[[#This Row],[Section]],1)="7","PDB",NOT(ISBLANK(Table5[[#This Row],[Section]])),"No")</f>
        <v>No</v>
      </c>
    </row>
    <row r="12744" spans="1:13" x14ac:dyDescent="0.25">
      <c r="A12744" s="130" t="s">
        <v>17794</v>
      </c>
      <c r="B12744" s="130" t="s">
        <v>17795</v>
      </c>
      <c r="C12744" s="130" t="s">
        <v>98</v>
      </c>
      <c r="D12744" s="131">
        <v>1.839</v>
      </c>
      <c r="E12744" s="132">
        <v>382</v>
      </c>
      <c r="F12744" s="132">
        <v>382</v>
      </c>
      <c r="G12744" s="126" t="s">
        <v>17886</v>
      </c>
      <c r="H12744" s="126" t="s">
        <v>20591</v>
      </c>
      <c r="I12744" s="126" t="s">
        <v>20592</v>
      </c>
      <c r="J12744" s="126" t="s">
        <v>26343</v>
      </c>
      <c r="K12744" s="9">
        <f>_xlfn.IFNA(VLOOKUP(Table5[[#This Row],[Section]],SubSill_Tier,2,FALSE),0)</f>
        <v>0</v>
      </c>
      <c r="L12744" s="9" t="str">
        <f t="shared" si="208"/>
        <v/>
      </c>
      <c r="M12744" s="205" t="str" cm="1">
        <f t="array" ref="M12744">_xlfn.IFS(NOT(ISERROR(VLOOKUP(Table5[[#This Row],[Section]],TB_notTB,1,FALSE))),"No",LEFT(Table5[[#This Row],[Section]],3)="ETB","PLS",LEFT(Table5[[#This Row],[Section]],1)="7","PDB",NOT(ISBLANK(Table5[[#This Row],[Section]])),"No")</f>
        <v>No</v>
      </c>
    </row>
    <row r="12745" spans="1:13" x14ac:dyDescent="0.25">
      <c r="A12745" s="130" t="s">
        <v>17796</v>
      </c>
      <c r="B12745" s="130" t="s">
        <v>17797</v>
      </c>
      <c r="C12745" s="130" t="s">
        <v>98</v>
      </c>
      <c r="D12745" s="131">
        <v>1.893</v>
      </c>
      <c r="E12745" s="132">
        <v>362</v>
      </c>
      <c r="F12745" s="132">
        <v>362</v>
      </c>
      <c r="G12745" s="126" t="s">
        <v>17886</v>
      </c>
      <c r="H12745" s="126" t="s">
        <v>20591</v>
      </c>
      <c r="I12745" s="126" t="s">
        <v>20592</v>
      </c>
      <c r="J12745" s="126" t="s">
        <v>26345</v>
      </c>
      <c r="K12745" s="9">
        <f>_xlfn.IFNA(VLOOKUP(Table5[[#This Row],[Section]],SubSill_Tier,2,FALSE),0)</f>
        <v>0</v>
      </c>
      <c r="L12745" s="9" t="str">
        <f t="shared" si="208"/>
        <v/>
      </c>
      <c r="M12745" s="205" t="str" cm="1">
        <f t="array" ref="M12745">_xlfn.IFS(NOT(ISERROR(VLOOKUP(Table5[[#This Row],[Section]],TB_notTB,1,FALSE))),"No",LEFT(Table5[[#This Row],[Section]],3)="ETB","PLS",LEFT(Table5[[#This Row],[Section]],1)="7","PDB",NOT(ISBLANK(Table5[[#This Row],[Section]])),"No")</f>
        <v>No</v>
      </c>
    </row>
    <row r="12746" spans="1:13" x14ac:dyDescent="0.25">
      <c r="A12746" s="130" t="s">
        <v>17798</v>
      </c>
      <c r="B12746" s="130" t="s">
        <v>17799</v>
      </c>
      <c r="C12746" s="130" t="s">
        <v>98</v>
      </c>
      <c r="D12746" s="131">
        <v>2.802</v>
      </c>
      <c r="E12746" s="132">
        <v>469</v>
      </c>
      <c r="F12746" s="132">
        <v>469</v>
      </c>
      <c r="G12746" s="126" t="s">
        <v>17886</v>
      </c>
      <c r="H12746" s="126" t="s">
        <v>20591</v>
      </c>
      <c r="I12746" s="126" t="s">
        <v>20592</v>
      </c>
      <c r="J12746" s="126" t="s">
        <v>26342</v>
      </c>
      <c r="K12746" s="9">
        <f>_xlfn.IFNA(VLOOKUP(Table5[[#This Row],[Section]],SubSill_Tier,2,FALSE),0)</f>
        <v>0</v>
      </c>
      <c r="L12746" s="9" t="str">
        <f t="shared" si="208"/>
        <v/>
      </c>
      <c r="M12746" s="205" t="str" cm="1">
        <f t="array" ref="M12746">_xlfn.IFS(NOT(ISERROR(VLOOKUP(Table5[[#This Row],[Section]],TB_notTB,1,FALSE))),"No",LEFT(Table5[[#This Row],[Section]],3)="ETB","PLS",LEFT(Table5[[#This Row],[Section]],1)="7","PDB",NOT(ISBLANK(Table5[[#This Row],[Section]])),"No")</f>
        <v>No</v>
      </c>
    </row>
    <row r="12747" spans="1:13" x14ac:dyDescent="0.25">
      <c r="A12747" s="130" t="s">
        <v>17800</v>
      </c>
      <c r="B12747" s="130" t="s">
        <v>17801</v>
      </c>
      <c r="C12747" s="130" t="s">
        <v>98</v>
      </c>
      <c r="D12747" s="131">
        <v>1.7290000000000001</v>
      </c>
      <c r="E12747" s="132">
        <v>317</v>
      </c>
      <c r="F12747" s="132">
        <v>317</v>
      </c>
      <c r="G12747" s="126" t="s">
        <v>17502</v>
      </c>
      <c r="H12747" s="126" t="s">
        <v>20384</v>
      </c>
      <c r="I12747" s="126" t="s">
        <v>20385</v>
      </c>
      <c r="J12747" s="126" t="s">
        <v>26342</v>
      </c>
      <c r="K12747" s="9">
        <f>_xlfn.IFNA(VLOOKUP(Table5[[#This Row],[Section]],SubSill_Tier,2,FALSE),0)</f>
        <v>0</v>
      </c>
      <c r="L12747" s="9" t="str">
        <f t="shared" si="208"/>
        <v/>
      </c>
      <c r="M12747" s="205" t="str" cm="1">
        <f t="array" ref="M12747">_xlfn.IFS(NOT(ISERROR(VLOOKUP(Table5[[#This Row],[Section]],TB_notTB,1,FALSE))),"No",LEFT(Table5[[#This Row],[Section]],3)="ETB","PLS",LEFT(Table5[[#This Row],[Section]],1)="7","PDB",NOT(ISBLANK(Table5[[#This Row],[Section]])),"No")</f>
        <v>No</v>
      </c>
    </row>
    <row r="12748" spans="1:13" x14ac:dyDescent="0.25">
      <c r="A12748" s="130" t="s">
        <v>17802</v>
      </c>
      <c r="B12748" s="130" t="s">
        <v>17803</v>
      </c>
      <c r="C12748" s="130" t="s">
        <v>98</v>
      </c>
      <c r="D12748" s="131">
        <v>1.972</v>
      </c>
      <c r="E12748" s="132">
        <v>285</v>
      </c>
      <c r="F12748" s="132">
        <v>285</v>
      </c>
      <c r="G12748" s="126" t="s">
        <v>17502</v>
      </c>
      <c r="H12748" s="126" t="s">
        <v>20384</v>
      </c>
      <c r="I12748" s="126" t="s">
        <v>20385</v>
      </c>
      <c r="J12748" s="126" t="s">
        <v>26342</v>
      </c>
      <c r="K12748" s="9">
        <f>_xlfn.IFNA(VLOOKUP(Table5[[#This Row],[Section]],SubSill_Tier,2,FALSE),0)</f>
        <v>0</v>
      </c>
      <c r="L12748" s="9" t="str">
        <f t="shared" si="208"/>
        <v/>
      </c>
      <c r="M12748" s="205" t="str" cm="1">
        <f t="array" ref="M12748">_xlfn.IFS(NOT(ISERROR(VLOOKUP(Table5[[#This Row],[Section]],TB_notTB,1,FALSE))),"No",LEFT(Table5[[#This Row],[Section]],3)="ETB","PLS",LEFT(Table5[[#This Row],[Section]],1)="7","PDB",NOT(ISBLANK(Table5[[#This Row],[Section]])),"No")</f>
        <v>No</v>
      </c>
    </row>
    <row r="12749" spans="1:13" x14ac:dyDescent="0.25">
      <c r="A12749" s="130" t="s">
        <v>17804</v>
      </c>
      <c r="B12749" s="130" t="s">
        <v>17805</v>
      </c>
      <c r="C12749" s="130" t="s">
        <v>98</v>
      </c>
      <c r="D12749" s="131">
        <v>2.177</v>
      </c>
      <c r="E12749" s="132">
        <v>305</v>
      </c>
      <c r="F12749" s="132">
        <v>305</v>
      </c>
      <c r="G12749" s="126" t="s">
        <v>17502</v>
      </c>
      <c r="H12749" s="126" t="s">
        <v>20384</v>
      </c>
      <c r="I12749" s="126" t="s">
        <v>20385</v>
      </c>
      <c r="J12749" s="126" t="s">
        <v>26346</v>
      </c>
      <c r="K12749" s="9">
        <f>_xlfn.IFNA(VLOOKUP(Table5[[#This Row],[Section]],SubSill_Tier,2,FALSE),0)</f>
        <v>0</v>
      </c>
      <c r="L12749" s="9" t="str">
        <f t="shared" si="208"/>
        <v/>
      </c>
      <c r="M12749" s="205" t="str" cm="1">
        <f t="array" ref="M12749">_xlfn.IFS(NOT(ISERROR(VLOOKUP(Table5[[#This Row],[Section]],TB_notTB,1,FALSE))),"No",LEFT(Table5[[#This Row],[Section]],3)="ETB","PLS",LEFT(Table5[[#This Row],[Section]],1)="7","PDB",NOT(ISBLANK(Table5[[#This Row],[Section]])),"No")</f>
        <v>No</v>
      </c>
    </row>
    <row r="12750" spans="1:13" x14ac:dyDescent="0.25">
      <c r="A12750" s="130" t="s">
        <v>17806</v>
      </c>
      <c r="B12750" s="130" t="s">
        <v>17807</v>
      </c>
      <c r="C12750" s="130" t="s">
        <v>98</v>
      </c>
      <c r="D12750" s="131">
        <v>1.9790000000000001</v>
      </c>
      <c r="E12750" s="132">
        <v>284</v>
      </c>
      <c r="F12750" s="132">
        <v>284</v>
      </c>
      <c r="G12750" s="126" t="s">
        <v>17502</v>
      </c>
      <c r="H12750" s="126" t="s">
        <v>20384</v>
      </c>
      <c r="I12750" s="126" t="s">
        <v>20385</v>
      </c>
      <c r="J12750" s="126" t="s">
        <v>26342</v>
      </c>
      <c r="K12750" s="9">
        <f>_xlfn.IFNA(VLOOKUP(Table5[[#This Row],[Section]],SubSill_Tier,2,FALSE),0)</f>
        <v>0</v>
      </c>
      <c r="L12750" s="9" t="str">
        <f t="shared" si="208"/>
        <v/>
      </c>
      <c r="M12750" s="205" t="str" cm="1">
        <f t="array" ref="M12750">_xlfn.IFS(NOT(ISERROR(VLOOKUP(Table5[[#This Row],[Section]],TB_notTB,1,FALSE))),"No",LEFT(Table5[[#This Row],[Section]],3)="ETB","PLS",LEFT(Table5[[#This Row],[Section]],1)="7","PDB",NOT(ISBLANK(Table5[[#This Row],[Section]])),"No")</f>
        <v>No</v>
      </c>
    </row>
    <row r="12751" spans="1:13" x14ac:dyDescent="0.25">
      <c r="A12751" s="130" t="s">
        <v>17808</v>
      </c>
      <c r="B12751" s="130" t="s">
        <v>17809</v>
      </c>
      <c r="C12751" s="130" t="s">
        <v>98</v>
      </c>
      <c r="D12751" s="131">
        <v>1.321</v>
      </c>
      <c r="E12751" s="132">
        <v>335</v>
      </c>
      <c r="F12751" s="132">
        <v>335</v>
      </c>
      <c r="G12751" s="126" t="s">
        <v>17502</v>
      </c>
      <c r="H12751" s="126" t="s">
        <v>20384</v>
      </c>
      <c r="I12751" s="126" t="s">
        <v>20385</v>
      </c>
      <c r="J12751" s="126" t="s">
        <v>26345</v>
      </c>
      <c r="K12751" s="9">
        <f>_xlfn.IFNA(VLOOKUP(Table5[[#This Row],[Section]],SubSill_Tier,2,FALSE),0)</f>
        <v>0</v>
      </c>
      <c r="L12751" s="9" t="str">
        <f t="shared" si="208"/>
        <v/>
      </c>
      <c r="M12751" s="205" t="str" cm="1">
        <f t="array" ref="M12751">_xlfn.IFS(NOT(ISERROR(VLOOKUP(Table5[[#This Row],[Section]],TB_notTB,1,FALSE))),"No",LEFT(Table5[[#This Row],[Section]],3)="ETB","PLS",LEFT(Table5[[#This Row],[Section]],1)="7","PDB",NOT(ISBLANK(Table5[[#This Row],[Section]])),"No")</f>
        <v>No</v>
      </c>
    </row>
    <row r="12752" spans="1:13" x14ac:dyDescent="0.25">
      <c r="A12752" s="130" t="s">
        <v>17810</v>
      </c>
      <c r="B12752" s="130" t="s">
        <v>17811</v>
      </c>
      <c r="C12752" s="130" t="s">
        <v>98</v>
      </c>
      <c r="D12752" s="131">
        <v>1.42</v>
      </c>
      <c r="E12752" s="132">
        <v>220</v>
      </c>
      <c r="F12752" s="132">
        <v>220</v>
      </c>
      <c r="G12752" s="126" t="s">
        <v>17502</v>
      </c>
      <c r="H12752" s="126" t="s">
        <v>20384</v>
      </c>
      <c r="I12752" s="126" t="s">
        <v>20385</v>
      </c>
      <c r="J12752" s="126" t="s">
        <v>26345</v>
      </c>
      <c r="K12752" s="9">
        <f>_xlfn.IFNA(VLOOKUP(Table5[[#This Row],[Section]],SubSill_Tier,2,FALSE),0)</f>
        <v>0</v>
      </c>
      <c r="L12752" s="9" t="str">
        <f t="shared" si="208"/>
        <v/>
      </c>
      <c r="M12752" s="205" t="str" cm="1">
        <f t="array" ref="M12752">_xlfn.IFS(NOT(ISERROR(VLOOKUP(Table5[[#This Row],[Section]],TB_notTB,1,FALSE))),"No",LEFT(Table5[[#This Row],[Section]],3)="ETB","PLS",LEFT(Table5[[#This Row],[Section]],1)="7","PDB",NOT(ISBLANK(Table5[[#This Row],[Section]])),"No")</f>
        <v>No</v>
      </c>
    </row>
    <row r="12753" spans="1:13" x14ac:dyDescent="0.25">
      <c r="A12753" s="130" t="s">
        <v>17812</v>
      </c>
      <c r="B12753" s="130" t="s">
        <v>17813</v>
      </c>
      <c r="C12753" s="130" t="s">
        <v>98</v>
      </c>
      <c r="D12753" s="131">
        <v>2.19</v>
      </c>
      <c r="E12753" s="132">
        <v>340</v>
      </c>
      <c r="F12753" s="132">
        <v>340</v>
      </c>
      <c r="G12753" s="126" t="s">
        <v>17475</v>
      </c>
      <c r="H12753" s="126" t="s">
        <v>20380</v>
      </c>
      <c r="I12753" s="126" t="s">
        <v>20381</v>
      </c>
      <c r="J12753" s="126" t="s">
        <v>26343</v>
      </c>
      <c r="K12753" s="9">
        <f>_xlfn.IFNA(VLOOKUP(Table5[[#This Row],[Section]],SubSill_Tier,2,FALSE),0)</f>
        <v>0</v>
      </c>
      <c r="L12753" s="9" t="str">
        <f t="shared" si="208"/>
        <v/>
      </c>
      <c r="M12753" s="205" t="str" cm="1">
        <f t="array" ref="M12753">_xlfn.IFS(NOT(ISERROR(VLOOKUP(Table5[[#This Row],[Section]],TB_notTB,1,FALSE))),"No",LEFT(Table5[[#This Row],[Section]],3)="ETB","PLS",LEFT(Table5[[#This Row],[Section]],1)="7","PDB",NOT(ISBLANK(Table5[[#This Row],[Section]])),"No")</f>
        <v>No</v>
      </c>
    </row>
    <row r="12754" spans="1:13" x14ac:dyDescent="0.25">
      <c r="A12754" s="130" t="s">
        <v>17814</v>
      </c>
      <c r="B12754" s="130" t="s">
        <v>17815</v>
      </c>
      <c r="C12754" s="130" t="s">
        <v>98</v>
      </c>
      <c r="D12754" s="131">
        <v>2.2120000000000002</v>
      </c>
      <c r="E12754" s="132">
        <v>340</v>
      </c>
      <c r="F12754" s="132">
        <v>340</v>
      </c>
      <c r="G12754" s="126" t="s">
        <v>17475</v>
      </c>
      <c r="H12754" s="126" t="s">
        <v>20380</v>
      </c>
      <c r="I12754" s="126" t="s">
        <v>20381</v>
      </c>
      <c r="J12754" s="126" t="s">
        <v>26343</v>
      </c>
      <c r="K12754" s="9">
        <f>_xlfn.IFNA(VLOOKUP(Table5[[#This Row],[Section]],SubSill_Tier,2,FALSE),0)</f>
        <v>0</v>
      </c>
      <c r="L12754" s="9" t="str">
        <f t="shared" si="208"/>
        <v/>
      </c>
      <c r="M12754" s="205" t="str" cm="1">
        <f t="array" ref="M12754">_xlfn.IFS(NOT(ISERROR(VLOOKUP(Table5[[#This Row],[Section]],TB_notTB,1,FALSE))),"No",LEFT(Table5[[#This Row],[Section]],3)="ETB","PLS",LEFT(Table5[[#This Row],[Section]],1)="7","PDB",NOT(ISBLANK(Table5[[#This Row],[Section]])),"No")</f>
        <v>No</v>
      </c>
    </row>
    <row r="12755" spans="1:13" x14ac:dyDescent="0.25">
      <c r="A12755" s="130" t="s">
        <v>17816</v>
      </c>
      <c r="B12755" s="130" t="s">
        <v>17817</v>
      </c>
      <c r="C12755" s="130" t="s">
        <v>98</v>
      </c>
      <c r="D12755" s="131">
        <v>1.0109999999999999</v>
      </c>
      <c r="E12755" s="132">
        <v>351</v>
      </c>
      <c r="F12755" s="132">
        <v>351</v>
      </c>
      <c r="G12755" s="126" t="s">
        <v>17475</v>
      </c>
      <c r="H12755" s="126" t="s">
        <v>20380</v>
      </c>
      <c r="I12755" s="126" t="s">
        <v>20381</v>
      </c>
      <c r="J12755" s="126" t="s">
        <v>26343</v>
      </c>
      <c r="K12755" s="9">
        <f>_xlfn.IFNA(VLOOKUP(Table5[[#This Row],[Section]],SubSill_Tier,2,FALSE),0)</f>
        <v>0</v>
      </c>
      <c r="L12755" s="9" t="str">
        <f t="shared" si="208"/>
        <v/>
      </c>
      <c r="M12755" s="205" t="str" cm="1">
        <f t="array" ref="M12755">_xlfn.IFS(NOT(ISERROR(VLOOKUP(Table5[[#This Row],[Section]],TB_notTB,1,FALSE))),"No",LEFT(Table5[[#This Row],[Section]],3)="ETB","PLS",LEFT(Table5[[#This Row],[Section]],1)="7","PDB",NOT(ISBLANK(Table5[[#This Row],[Section]])),"No")</f>
        <v>No</v>
      </c>
    </row>
    <row r="12756" spans="1:13" x14ac:dyDescent="0.25">
      <c r="A12756" s="130" t="s">
        <v>17818</v>
      </c>
      <c r="B12756" s="130" t="s">
        <v>17819</v>
      </c>
      <c r="C12756" s="130" t="s">
        <v>98</v>
      </c>
      <c r="D12756" s="131">
        <v>1.4510000000000001</v>
      </c>
      <c r="E12756" s="132">
        <v>286</v>
      </c>
      <c r="F12756" s="132">
        <v>286</v>
      </c>
      <c r="G12756" s="126" t="s">
        <v>17475</v>
      </c>
      <c r="H12756" s="126" t="s">
        <v>20380</v>
      </c>
      <c r="I12756" s="126" t="s">
        <v>20381</v>
      </c>
      <c r="J12756" s="126" t="s">
        <v>26345</v>
      </c>
      <c r="K12756" s="9">
        <f>_xlfn.IFNA(VLOOKUP(Table5[[#This Row],[Section]],SubSill_Tier,2,FALSE),0)</f>
        <v>0</v>
      </c>
      <c r="L12756" s="9" t="str">
        <f t="shared" si="208"/>
        <v/>
      </c>
      <c r="M12756" s="205" t="str" cm="1">
        <f t="array" ref="M12756">_xlfn.IFS(NOT(ISERROR(VLOOKUP(Table5[[#This Row],[Section]],TB_notTB,1,FALSE))),"No",LEFT(Table5[[#This Row],[Section]],3)="ETB","PLS",LEFT(Table5[[#This Row],[Section]],1)="7","PDB",NOT(ISBLANK(Table5[[#This Row],[Section]])),"No")</f>
        <v>No</v>
      </c>
    </row>
    <row r="12757" spans="1:13" x14ac:dyDescent="0.25">
      <c r="A12757" s="130" t="s">
        <v>17820</v>
      </c>
      <c r="B12757" s="130" t="s">
        <v>17821</v>
      </c>
      <c r="C12757" s="130" t="s">
        <v>98</v>
      </c>
      <c r="D12757" s="131">
        <v>1.1819999999999999</v>
      </c>
      <c r="E12757" s="132">
        <v>391</v>
      </c>
      <c r="F12757" s="132">
        <v>391</v>
      </c>
      <c r="G12757" s="126" t="s">
        <v>17475</v>
      </c>
      <c r="H12757" s="126" t="s">
        <v>20380</v>
      </c>
      <c r="I12757" s="126" t="s">
        <v>20381</v>
      </c>
      <c r="J12757" s="126" t="s">
        <v>26343</v>
      </c>
      <c r="K12757" s="9">
        <f>_xlfn.IFNA(VLOOKUP(Table5[[#This Row],[Section]],SubSill_Tier,2,FALSE),0)</f>
        <v>0</v>
      </c>
      <c r="L12757" s="9" t="str">
        <f t="shared" si="208"/>
        <v/>
      </c>
      <c r="M12757" s="205" t="str" cm="1">
        <f t="array" ref="M12757">_xlfn.IFS(NOT(ISERROR(VLOOKUP(Table5[[#This Row],[Section]],TB_notTB,1,FALSE))),"No",LEFT(Table5[[#This Row],[Section]],3)="ETB","PLS",LEFT(Table5[[#This Row],[Section]],1)="7","PDB",NOT(ISBLANK(Table5[[#This Row],[Section]])),"No")</f>
        <v>No</v>
      </c>
    </row>
    <row r="12758" spans="1:13" x14ac:dyDescent="0.25">
      <c r="A12758" s="130" t="s">
        <v>17822</v>
      </c>
      <c r="B12758" s="130" t="s">
        <v>17823</v>
      </c>
      <c r="C12758" s="130" t="s">
        <v>98</v>
      </c>
      <c r="D12758" s="131">
        <v>1.6259999999999999</v>
      </c>
      <c r="E12758" s="132">
        <v>307</v>
      </c>
      <c r="F12758" s="132">
        <v>307</v>
      </c>
      <c r="G12758" s="126" t="s">
        <v>17475</v>
      </c>
      <c r="H12758" s="126" t="s">
        <v>20380</v>
      </c>
      <c r="I12758" s="126" t="s">
        <v>20381</v>
      </c>
      <c r="J12758" s="126" t="s">
        <v>26342</v>
      </c>
      <c r="K12758" s="9">
        <f>_xlfn.IFNA(VLOOKUP(Table5[[#This Row],[Section]],SubSill_Tier,2,FALSE),0)</f>
        <v>0</v>
      </c>
      <c r="L12758" s="9" t="str">
        <f t="shared" si="208"/>
        <v/>
      </c>
      <c r="M12758" s="205" t="str" cm="1">
        <f t="array" ref="M12758">_xlfn.IFS(NOT(ISERROR(VLOOKUP(Table5[[#This Row],[Section]],TB_notTB,1,FALSE))),"No",LEFT(Table5[[#This Row],[Section]],3)="ETB","PLS",LEFT(Table5[[#This Row],[Section]],1)="7","PDB",NOT(ISBLANK(Table5[[#This Row],[Section]])),"No")</f>
        <v>No</v>
      </c>
    </row>
    <row r="12759" spans="1:13" x14ac:dyDescent="0.25">
      <c r="A12759" s="130" t="s">
        <v>17824</v>
      </c>
      <c r="B12759" s="130" t="s">
        <v>17825</v>
      </c>
      <c r="C12759" s="130" t="s">
        <v>98</v>
      </c>
      <c r="D12759" s="131">
        <v>1.4039999999999999</v>
      </c>
      <c r="E12759" s="132">
        <v>335</v>
      </c>
      <c r="F12759" s="132">
        <v>335</v>
      </c>
      <c r="G12759" s="126" t="s">
        <v>17475</v>
      </c>
      <c r="H12759" s="126" t="s">
        <v>20380</v>
      </c>
      <c r="I12759" s="126" t="s">
        <v>20381</v>
      </c>
      <c r="J12759" s="126" t="s">
        <v>26345</v>
      </c>
      <c r="K12759" s="9">
        <f>_xlfn.IFNA(VLOOKUP(Table5[[#This Row],[Section]],SubSill_Tier,2,FALSE),0)</f>
        <v>0</v>
      </c>
      <c r="L12759" s="9" t="str">
        <f t="shared" si="208"/>
        <v/>
      </c>
      <c r="M12759" s="205" t="str" cm="1">
        <f t="array" ref="M12759">_xlfn.IFS(NOT(ISERROR(VLOOKUP(Table5[[#This Row],[Section]],TB_notTB,1,FALSE))),"No",LEFT(Table5[[#This Row],[Section]],3)="ETB","PLS",LEFT(Table5[[#This Row],[Section]],1)="7","PDB",NOT(ISBLANK(Table5[[#This Row],[Section]])),"No")</f>
        <v>No</v>
      </c>
    </row>
    <row r="12760" spans="1:13" x14ac:dyDescent="0.25">
      <c r="A12760" s="130" t="s">
        <v>17826</v>
      </c>
      <c r="B12760" s="130" t="s">
        <v>17827</v>
      </c>
      <c r="C12760" s="130" t="s">
        <v>98</v>
      </c>
      <c r="D12760" s="131">
        <v>1.573</v>
      </c>
      <c r="E12760" s="132">
        <v>351</v>
      </c>
      <c r="F12760" s="132">
        <v>351</v>
      </c>
      <c r="G12760" s="126" t="s">
        <v>17475</v>
      </c>
      <c r="H12760" s="126" t="s">
        <v>20380</v>
      </c>
      <c r="I12760" s="126" t="s">
        <v>20381</v>
      </c>
      <c r="J12760" s="126" t="s">
        <v>26345</v>
      </c>
      <c r="K12760" s="9">
        <f>_xlfn.IFNA(VLOOKUP(Table5[[#This Row],[Section]],SubSill_Tier,2,FALSE),0)</f>
        <v>0</v>
      </c>
      <c r="L12760" s="9" t="str">
        <f t="shared" si="208"/>
        <v/>
      </c>
      <c r="M12760" s="205" t="str" cm="1">
        <f t="array" ref="M12760">_xlfn.IFS(NOT(ISERROR(VLOOKUP(Table5[[#This Row],[Section]],TB_notTB,1,FALSE))),"No",LEFT(Table5[[#This Row],[Section]],3)="ETB","PLS",LEFT(Table5[[#This Row],[Section]],1)="7","PDB",NOT(ISBLANK(Table5[[#This Row],[Section]])),"No")</f>
        <v>No</v>
      </c>
    </row>
    <row r="12761" spans="1:13" x14ac:dyDescent="0.25">
      <c r="A12761" s="130" t="s">
        <v>17828</v>
      </c>
      <c r="B12761" s="130" t="s">
        <v>17829</v>
      </c>
      <c r="C12761" s="130" t="s">
        <v>98</v>
      </c>
      <c r="D12761" s="131">
        <v>1.5880000000000001</v>
      </c>
      <c r="E12761" s="132">
        <v>364</v>
      </c>
      <c r="F12761" s="132">
        <v>364</v>
      </c>
      <c r="G12761" s="126" t="s">
        <v>17475</v>
      </c>
      <c r="H12761" s="126" t="s">
        <v>20380</v>
      </c>
      <c r="I12761" s="126" t="s">
        <v>20381</v>
      </c>
      <c r="J12761" s="126" t="s">
        <v>26345</v>
      </c>
      <c r="K12761" s="9">
        <f>_xlfn.IFNA(VLOOKUP(Table5[[#This Row],[Section]],SubSill_Tier,2,FALSE),0)</f>
        <v>0</v>
      </c>
      <c r="L12761" s="9" t="str">
        <f t="shared" si="208"/>
        <v/>
      </c>
      <c r="M12761" s="205" t="str" cm="1">
        <f t="array" ref="M12761">_xlfn.IFS(NOT(ISERROR(VLOOKUP(Table5[[#This Row],[Section]],TB_notTB,1,FALSE))),"No",LEFT(Table5[[#This Row],[Section]],3)="ETB","PLS",LEFT(Table5[[#This Row],[Section]],1)="7","PDB",NOT(ISBLANK(Table5[[#This Row],[Section]])),"No")</f>
        <v>No</v>
      </c>
    </row>
    <row r="12762" spans="1:13" x14ac:dyDescent="0.25">
      <c r="A12762" s="130" t="s">
        <v>17830</v>
      </c>
      <c r="B12762" s="130" t="s">
        <v>17831</v>
      </c>
      <c r="C12762" s="130" t="s">
        <v>98</v>
      </c>
      <c r="D12762" s="131">
        <v>1.486</v>
      </c>
      <c r="E12762" s="132">
        <v>336</v>
      </c>
      <c r="F12762" s="132">
        <v>336</v>
      </c>
      <c r="G12762" s="126" t="s">
        <v>17475</v>
      </c>
      <c r="H12762" s="126" t="s">
        <v>20380</v>
      </c>
      <c r="I12762" s="126" t="s">
        <v>20381</v>
      </c>
      <c r="J12762" s="126" t="s">
        <v>26345</v>
      </c>
      <c r="K12762" s="9">
        <f>_xlfn.IFNA(VLOOKUP(Table5[[#This Row],[Section]],SubSill_Tier,2,FALSE),0)</f>
        <v>0</v>
      </c>
      <c r="L12762" s="9" t="str">
        <f t="shared" si="208"/>
        <v/>
      </c>
      <c r="M12762" s="205" t="str" cm="1">
        <f t="array" ref="M12762">_xlfn.IFS(NOT(ISERROR(VLOOKUP(Table5[[#This Row],[Section]],TB_notTB,1,FALSE))),"No",LEFT(Table5[[#This Row],[Section]],3)="ETB","PLS",LEFT(Table5[[#This Row],[Section]],1)="7","PDB",NOT(ISBLANK(Table5[[#This Row],[Section]])),"No")</f>
        <v>No</v>
      </c>
    </row>
    <row r="12763" spans="1:13" x14ac:dyDescent="0.25">
      <c r="A12763" s="130" t="s">
        <v>17832</v>
      </c>
      <c r="B12763" s="130" t="s">
        <v>17833</v>
      </c>
      <c r="C12763" s="130" t="s">
        <v>98</v>
      </c>
      <c r="D12763" s="131">
        <v>2.1880000000000002</v>
      </c>
      <c r="E12763" s="132">
        <v>323</v>
      </c>
      <c r="F12763" s="132">
        <v>323</v>
      </c>
      <c r="G12763" s="126" t="s">
        <v>17475</v>
      </c>
      <c r="H12763" s="126" t="s">
        <v>20380</v>
      </c>
      <c r="I12763" s="126" t="s">
        <v>20381</v>
      </c>
      <c r="J12763" s="126" t="s">
        <v>26345</v>
      </c>
      <c r="K12763" s="9">
        <f>_xlfn.IFNA(VLOOKUP(Table5[[#This Row],[Section]],SubSill_Tier,2,FALSE),0)</f>
        <v>0</v>
      </c>
      <c r="L12763" s="9" t="str">
        <f t="shared" si="208"/>
        <v/>
      </c>
      <c r="M12763" s="205" t="str" cm="1">
        <f t="array" ref="M12763">_xlfn.IFS(NOT(ISERROR(VLOOKUP(Table5[[#This Row],[Section]],TB_notTB,1,FALSE))),"No",LEFT(Table5[[#This Row],[Section]],3)="ETB","PLS",LEFT(Table5[[#This Row],[Section]],1)="7","PDB",NOT(ISBLANK(Table5[[#This Row],[Section]])),"No")</f>
        <v>No</v>
      </c>
    </row>
    <row r="12764" spans="1:13" x14ac:dyDescent="0.25">
      <c r="A12764" s="130" t="s">
        <v>17834</v>
      </c>
      <c r="B12764" s="130" t="s">
        <v>17835</v>
      </c>
      <c r="C12764" s="130" t="s">
        <v>98</v>
      </c>
      <c r="D12764" s="131">
        <v>2.5880000000000001</v>
      </c>
      <c r="E12764" s="132">
        <v>379</v>
      </c>
      <c r="F12764" s="132">
        <v>379</v>
      </c>
      <c r="G12764" s="126" t="s">
        <v>17475</v>
      </c>
      <c r="H12764" s="126" t="s">
        <v>20380</v>
      </c>
      <c r="I12764" s="126" t="s">
        <v>20381</v>
      </c>
      <c r="J12764" s="126" t="s">
        <v>26345</v>
      </c>
      <c r="K12764" s="9">
        <f>_xlfn.IFNA(VLOOKUP(Table5[[#This Row],[Section]],SubSill_Tier,2,FALSE),0)</f>
        <v>0</v>
      </c>
      <c r="L12764" s="9" t="str">
        <f t="shared" si="208"/>
        <v/>
      </c>
      <c r="M12764" s="205" t="str" cm="1">
        <f t="array" ref="M12764">_xlfn.IFS(NOT(ISERROR(VLOOKUP(Table5[[#This Row],[Section]],TB_notTB,1,FALSE))),"No",LEFT(Table5[[#This Row],[Section]],3)="ETB","PLS",LEFT(Table5[[#This Row],[Section]],1)="7","PDB",NOT(ISBLANK(Table5[[#This Row],[Section]])),"No")</f>
        <v>No</v>
      </c>
    </row>
    <row r="12765" spans="1:13" x14ac:dyDescent="0.25">
      <c r="A12765" s="130" t="s">
        <v>17836</v>
      </c>
      <c r="B12765" s="130" t="s">
        <v>17837</v>
      </c>
      <c r="C12765" s="130" t="s">
        <v>98</v>
      </c>
      <c r="D12765" s="131">
        <v>1.4730000000000001</v>
      </c>
      <c r="E12765" s="132">
        <v>342</v>
      </c>
      <c r="F12765" s="132">
        <v>342</v>
      </c>
      <c r="G12765" s="126" t="s">
        <v>17475</v>
      </c>
      <c r="H12765" s="126" t="s">
        <v>20380</v>
      </c>
      <c r="I12765" s="126" t="s">
        <v>20381</v>
      </c>
      <c r="J12765" s="126" t="s">
        <v>26345</v>
      </c>
      <c r="K12765" s="9">
        <f>_xlfn.IFNA(VLOOKUP(Table5[[#This Row],[Section]],SubSill_Tier,2,FALSE),0)</f>
        <v>0</v>
      </c>
      <c r="L12765" s="9" t="str">
        <f t="shared" si="208"/>
        <v/>
      </c>
      <c r="M12765" s="205" t="str" cm="1">
        <f t="array" ref="M12765">_xlfn.IFS(NOT(ISERROR(VLOOKUP(Table5[[#This Row],[Section]],TB_notTB,1,FALSE))),"No",LEFT(Table5[[#This Row],[Section]],3)="ETB","PLS",LEFT(Table5[[#This Row],[Section]],1)="7","PDB",NOT(ISBLANK(Table5[[#This Row],[Section]])),"No")</f>
        <v>No</v>
      </c>
    </row>
    <row r="12766" spans="1:13" x14ac:dyDescent="0.25">
      <c r="A12766" s="130" t="s">
        <v>17838</v>
      </c>
      <c r="B12766" s="130" t="s">
        <v>17839</v>
      </c>
      <c r="C12766" s="130" t="s">
        <v>98</v>
      </c>
      <c r="D12766" s="131">
        <v>1.7869999999999999</v>
      </c>
      <c r="E12766" s="132">
        <v>362</v>
      </c>
      <c r="F12766" s="132">
        <v>362</v>
      </c>
      <c r="G12766" s="126" t="s">
        <v>17475</v>
      </c>
      <c r="H12766" s="126" t="s">
        <v>20380</v>
      </c>
      <c r="I12766" s="126" t="s">
        <v>20381</v>
      </c>
      <c r="J12766" s="126" t="s">
        <v>26342</v>
      </c>
      <c r="K12766" s="9">
        <f>_xlfn.IFNA(VLOOKUP(Table5[[#This Row],[Section]],SubSill_Tier,2,FALSE),0)</f>
        <v>0</v>
      </c>
      <c r="L12766" s="9" t="str">
        <f t="shared" si="208"/>
        <v/>
      </c>
      <c r="M12766" s="205" t="str" cm="1">
        <f t="array" ref="M12766">_xlfn.IFS(NOT(ISERROR(VLOOKUP(Table5[[#This Row],[Section]],TB_notTB,1,FALSE))),"No",LEFT(Table5[[#This Row],[Section]],3)="ETB","PLS",LEFT(Table5[[#This Row],[Section]],1)="7","PDB",NOT(ISBLANK(Table5[[#This Row],[Section]])),"No")</f>
        <v>No</v>
      </c>
    </row>
    <row r="12767" spans="1:13" x14ac:dyDescent="0.25">
      <c r="A12767" s="130" t="s">
        <v>17840</v>
      </c>
      <c r="B12767" s="130" t="s">
        <v>17841</v>
      </c>
      <c r="C12767" s="130" t="s">
        <v>98</v>
      </c>
      <c r="D12767" s="131">
        <v>1.954</v>
      </c>
      <c r="E12767" s="132">
        <v>384</v>
      </c>
      <c r="F12767" s="132">
        <v>384</v>
      </c>
      <c r="G12767" s="126" t="s">
        <v>17475</v>
      </c>
      <c r="H12767" s="126" t="s">
        <v>20380</v>
      </c>
      <c r="I12767" s="126" t="s">
        <v>20381</v>
      </c>
      <c r="J12767" s="126" t="s">
        <v>26345</v>
      </c>
      <c r="K12767" s="9">
        <f>_xlfn.IFNA(VLOOKUP(Table5[[#This Row],[Section]],SubSill_Tier,2,FALSE),0)</f>
        <v>0</v>
      </c>
      <c r="L12767" s="9" t="str">
        <f t="shared" si="208"/>
        <v/>
      </c>
      <c r="M12767" s="205" t="str" cm="1">
        <f t="array" ref="M12767">_xlfn.IFS(NOT(ISERROR(VLOOKUP(Table5[[#This Row],[Section]],TB_notTB,1,FALSE))),"No",LEFT(Table5[[#This Row],[Section]],3)="ETB","PLS",LEFT(Table5[[#This Row],[Section]],1)="7","PDB",NOT(ISBLANK(Table5[[#This Row],[Section]])),"No")</f>
        <v>No</v>
      </c>
    </row>
    <row r="12768" spans="1:13" x14ac:dyDescent="0.25">
      <c r="A12768" s="130" t="s">
        <v>17842</v>
      </c>
      <c r="B12768" s="130" t="s">
        <v>17843</v>
      </c>
      <c r="C12768" s="130" t="s">
        <v>98</v>
      </c>
      <c r="D12768" s="131">
        <v>2.1760000000000002</v>
      </c>
      <c r="E12768" s="132">
        <v>403</v>
      </c>
      <c r="F12768" s="132">
        <v>403</v>
      </c>
      <c r="G12768" s="126" t="s">
        <v>17475</v>
      </c>
      <c r="H12768" s="126" t="s">
        <v>20380</v>
      </c>
      <c r="I12768" s="126" t="s">
        <v>20381</v>
      </c>
      <c r="J12768" s="126" t="s">
        <v>26342</v>
      </c>
      <c r="K12768" s="9">
        <f>_xlfn.IFNA(VLOOKUP(Table5[[#This Row],[Section]],SubSill_Tier,2,FALSE),0)</f>
        <v>0</v>
      </c>
      <c r="L12768" s="9" t="str">
        <f t="shared" si="208"/>
        <v/>
      </c>
      <c r="M12768" s="205" t="str" cm="1">
        <f t="array" ref="M12768">_xlfn.IFS(NOT(ISERROR(VLOOKUP(Table5[[#This Row],[Section]],TB_notTB,1,FALSE))),"No",LEFT(Table5[[#This Row],[Section]],3)="ETB","PLS",LEFT(Table5[[#This Row],[Section]],1)="7","PDB",NOT(ISBLANK(Table5[[#This Row],[Section]])),"No")</f>
        <v>No</v>
      </c>
    </row>
    <row r="12769" spans="1:13" x14ac:dyDescent="0.25">
      <c r="A12769" s="130" t="s">
        <v>17844</v>
      </c>
      <c r="B12769" s="130" t="s">
        <v>17845</v>
      </c>
      <c r="C12769" s="130" t="s">
        <v>98</v>
      </c>
      <c r="D12769" s="131">
        <v>1.792</v>
      </c>
      <c r="E12769" s="132">
        <v>493</v>
      </c>
      <c r="F12769" s="132">
        <v>493</v>
      </c>
      <c r="G12769" s="126" t="s">
        <v>17475</v>
      </c>
      <c r="H12769" s="126" t="s">
        <v>20380</v>
      </c>
      <c r="I12769" s="126" t="s">
        <v>20381</v>
      </c>
      <c r="J12769" s="126" t="s">
        <v>26345</v>
      </c>
      <c r="K12769" s="9">
        <f>_xlfn.IFNA(VLOOKUP(Table5[[#This Row],[Section]],SubSill_Tier,2,FALSE),0)</f>
        <v>0</v>
      </c>
      <c r="L12769" s="9" t="str">
        <f t="shared" si="208"/>
        <v/>
      </c>
      <c r="M12769" s="205" t="str" cm="1">
        <f t="array" ref="M12769">_xlfn.IFS(NOT(ISERROR(VLOOKUP(Table5[[#This Row],[Section]],TB_notTB,1,FALSE))),"No",LEFT(Table5[[#This Row],[Section]],3)="ETB","PLS",LEFT(Table5[[#This Row],[Section]],1)="7","PDB",NOT(ISBLANK(Table5[[#This Row],[Section]])),"No")</f>
        <v>No</v>
      </c>
    </row>
    <row r="12770" spans="1:13" x14ac:dyDescent="0.25">
      <c r="A12770" s="130" t="s">
        <v>17846</v>
      </c>
      <c r="B12770" s="130" t="s">
        <v>17847</v>
      </c>
      <c r="C12770" s="130" t="s">
        <v>98</v>
      </c>
      <c r="D12770" s="131">
        <v>2.0640000000000001</v>
      </c>
      <c r="E12770" s="132">
        <v>545</v>
      </c>
      <c r="F12770" s="132">
        <v>545</v>
      </c>
      <c r="G12770" s="126" t="s">
        <v>17475</v>
      </c>
      <c r="H12770" s="126" t="s">
        <v>20380</v>
      </c>
      <c r="I12770" s="126" t="s">
        <v>20381</v>
      </c>
      <c r="J12770" s="126" t="s">
        <v>26345</v>
      </c>
      <c r="K12770" s="9">
        <f>_xlfn.IFNA(VLOOKUP(Table5[[#This Row],[Section]],SubSill_Tier,2,FALSE),0)</f>
        <v>0</v>
      </c>
      <c r="L12770" s="9" t="str">
        <f t="shared" si="208"/>
        <v/>
      </c>
      <c r="M12770" s="205" t="str" cm="1">
        <f t="array" ref="M12770">_xlfn.IFS(NOT(ISERROR(VLOOKUP(Table5[[#This Row],[Section]],TB_notTB,1,FALSE))),"No",LEFT(Table5[[#This Row],[Section]],3)="ETB","PLS",LEFT(Table5[[#This Row],[Section]],1)="7","PDB",NOT(ISBLANK(Table5[[#This Row],[Section]])),"No")</f>
        <v>No</v>
      </c>
    </row>
    <row r="12771" spans="1:13" x14ac:dyDescent="0.25">
      <c r="A12771" s="130" t="s">
        <v>17848</v>
      </c>
      <c r="B12771" s="130" t="s">
        <v>17849</v>
      </c>
      <c r="C12771" s="130" t="s">
        <v>98</v>
      </c>
      <c r="D12771" s="131">
        <v>3.1429999999999998</v>
      </c>
      <c r="E12771" s="132">
        <v>540</v>
      </c>
      <c r="F12771" s="132">
        <v>540</v>
      </c>
      <c r="G12771" s="126" t="s">
        <v>17475</v>
      </c>
      <c r="H12771" s="126" t="s">
        <v>20380</v>
      </c>
      <c r="I12771" s="126" t="s">
        <v>20381</v>
      </c>
      <c r="J12771" s="126" t="s">
        <v>26346</v>
      </c>
      <c r="K12771" s="9">
        <f>_xlfn.IFNA(VLOOKUP(Table5[[#This Row],[Section]],SubSill_Tier,2,FALSE),0)</f>
        <v>0</v>
      </c>
      <c r="L12771" s="9" t="str">
        <f t="shared" si="208"/>
        <v/>
      </c>
      <c r="M12771" s="205" t="str" cm="1">
        <f t="array" ref="M12771">_xlfn.IFS(NOT(ISERROR(VLOOKUP(Table5[[#This Row],[Section]],TB_notTB,1,FALSE))),"No",LEFT(Table5[[#This Row],[Section]],3)="ETB","PLS",LEFT(Table5[[#This Row],[Section]],1)="7","PDB",NOT(ISBLANK(Table5[[#This Row],[Section]])),"No")</f>
        <v>No</v>
      </c>
    </row>
    <row r="12772" spans="1:13" x14ac:dyDescent="0.25">
      <c r="A12772" s="130" t="s">
        <v>17850</v>
      </c>
      <c r="B12772" s="130" t="s">
        <v>17851</v>
      </c>
      <c r="C12772" s="130" t="s">
        <v>98</v>
      </c>
      <c r="D12772" s="131">
        <v>3.7770000000000001</v>
      </c>
      <c r="E12772" s="132">
        <v>580</v>
      </c>
      <c r="F12772" s="132">
        <v>580</v>
      </c>
      <c r="G12772" s="126" t="s">
        <v>17475</v>
      </c>
      <c r="H12772" s="126" t="s">
        <v>20380</v>
      </c>
      <c r="I12772" s="126" t="s">
        <v>20381</v>
      </c>
      <c r="J12772" s="126" t="s">
        <v>26342</v>
      </c>
      <c r="K12772" s="9">
        <f>_xlfn.IFNA(VLOOKUP(Table5[[#This Row],[Section]],SubSill_Tier,2,FALSE),0)</f>
        <v>0</v>
      </c>
      <c r="L12772" s="9" t="str">
        <f t="shared" si="208"/>
        <v/>
      </c>
      <c r="M12772" s="205" t="str" cm="1">
        <f t="array" ref="M12772">_xlfn.IFS(NOT(ISERROR(VLOOKUP(Table5[[#This Row],[Section]],TB_notTB,1,FALSE))),"No",LEFT(Table5[[#This Row],[Section]],3)="ETB","PLS",LEFT(Table5[[#This Row],[Section]],1)="7","PDB",NOT(ISBLANK(Table5[[#This Row],[Section]])),"No")</f>
        <v>No</v>
      </c>
    </row>
    <row r="12773" spans="1:13" x14ac:dyDescent="0.25">
      <c r="A12773" s="130" t="s">
        <v>17852</v>
      </c>
      <c r="B12773" s="130" t="s">
        <v>17853</v>
      </c>
      <c r="C12773" s="130" t="s">
        <v>98</v>
      </c>
      <c r="D12773" s="131">
        <v>1.1919999999999999</v>
      </c>
      <c r="E12773" s="132">
        <v>218</v>
      </c>
      <c r="F12773" s="132">
        <v>218</v>
      </c>
      <c r="G12773" s="126" t="s">
        <v>17475</v>
      </c>
      <c r="H12773" s="126" t="s">
        <v>20380</v>
      </c>
      <c r="I12773" s="126" t="s">
        <v>20381</v>
      </c>
      <c r="J12773" s="126" t="s">
        <v>26345</v>
      </c>
      <c r="K12773" s="9">
        <f>_xlfn.IFNA(VLOOKUP(Table5[[#This Row],[Section]],SubSill_Tier,2,FALSE),0)</f>
        <v>0</v>
      </c>
      <c r="L12773" s="9" t="str">
        <f t="shared" si="208"/>
        <v/>
      </c>
      <c r="M12773" s="205" t="str" cm="1">
        <f t="array" ref="M12773">_xlfn.IFS(NOT(ISERROR(VLOOKUP(Table5[[#This Row],[Section]],TB_notTB,1,FALSE))),"No",LEFT(Table5[[#This Row],[Section]],3)="ETB","PLS",LEFT(Table5[[#This Row],[Section]],1)="7","PDB",NOT(ISBLANK(Table5[[#This Row],[Section]])),"No")</f>
        <v>No</v>
      </c>
    </row>
    <row r="12774" spans="1:13" x14ac:dyDescent="0.25">
      <c r="A12774" s="130" t="s">
        <v>17854</v>
      </c>
      <c r="B12774" s="130" t="s">
        <v>17855</v>
      </c>
      <c r="C12774" s="130" t="s">
        <v>98</v>
      </c>
      <c r="D12774" s="131">
        <v>1.5369999999999999</v>
      </c>
      <c r="E12774" s="132">
        <v>292</v>
      </c>
      <c r="F12774" s="132">
        <v>292</v>
      </c>
      <c r="G12774" s="126" t="s">
        <v>17475</v>
      </c>
      <c r="H12774" s="126" t="s">
        <v>20380</v>
      </c>
      <c r="I12774" s="126" t="s">
        <v>20381</v>
      </c>
      <c r="J12774" s="126" t="s">
        <v>26365</v>
      </c>
      <c r="K12774" s="9">
        <f>_xlfn.IFNA(VLOOKUP(Table5[[#This Row],[Section]],SubSill_Tier,2,FALSE),0)</f>
        <v>0</v>
      </c>
      <c r="L12774" s="9" t="str">
        <f t="shared" si="208"/>
        <v/>
      </c>
      <c r="M12774" s="205" t="str" cm="1">
        <f t="array" ref="M12774">_xlfn.IFS(NOT(ISERROR(VLOOKUP(Table5[[#This Row],[Section]],TB_notTB,1,FALSE))),"No",LEFT(Table5[[#This Row],[Section]],3)="ETB","PLS",LEFT(Table5[[#This Row],[Section]],1)="7","PDB",NOT(ISBLANK(Table5[[#This Row],[Section]])),"No")</f>
        <v>No</v>
      </c>
    </row>
    <row r="12775" spans="1:13" x14ac:dyDescent="0.25">
      <c r="A12775" s="130" t="s">
        <v>17856</v>
      </c>
      <c r="B12775" s="130" t="s">
        <v>17857</v>
      </c>
      <c r="C12775" s="130" t="s">
        <v>98</v>
      </c>
      <c r="D12775" s="131">
        <v>1.893</v>
      </c>
      <c r="E12775" s="132">
        <v>365</v>
      </c>
      <c r="F12775" s="132">
        <v>365</v>
      </c>
      <c r="G12775" s="126" t="s">
        <v>17751</v>
      </c>
      <c r="H12775" s="126" t="s">
        <v>20587</v>
      </c>
      <c r="I12775" s="126" t="s">
        <v>20588</v>
      </c>
      <c r="J12775" s="126" t="s">
        <v>26345</v>
      </c>
      <c r="K12775" s="9">
        <f>_xlfn.IFNA(VLOOKUP(Table5[[#This Row],[Section]],SubSill_Tier,2,FALSE),0)</f>
        <v>0</v>
      </c>
      <c r="L12775" s="9" t="str">
        <f t="shared" si="208"/>
        <v/>
      </c>
      <c r="M12775" s="205" t="str" cm="1">
        <f t="array" ref="M12775">_xlfn.IFS(NOT(ISERROR(VLOOKUP(Table5[[#This Row],[Section]],TB_notTB,1,FALSE))),"No",LEFT(Table5[[#This Row],[Section]],3)="ETB","PLS",LEFT(Table5[[#This Row],[Section]],1)="7","PDB",NOT(ISBLANK(Table5[[#This Row],[Section]])),"No")</f>
        <v>No</v>
      </c>
    </row>
    <row r="12776" spans="1:13" x14ac:dyDescent="0.25">
      <c r="A12776" s="130" t="s">
        <v>17858</v>
      </c>
      <c r="B12776" s="130" t="s">
        <v>17859</v>
      </c>
      <c r="C12776" s="130" t="s">
        <v>98</v>
      </c>
      <c r="D12776" s="131">
        <v>1.341</v>
      </c>
      <c r="E12776" s="132">
        <v>257</v>
      </c>
      <c r="F12776" s="132">
        <v>257</v>
      </c>
      <c r="G12776" s="126" t="s">
        <v>17502</v>
      </c>
      <c r="H12776" s="126" t="s">
        <v>20384</v>
      </c>
      <c r="I12776" s="126" t="s">
        <v>20385</v>
      </c>
      <c r="J12776" s="126" t="s">
        <v>26345</v>
      </c>
      <c r="K12776" s="9">
        <f>_xlfn.IFNA(VLOOKUP(Table5[[#This Row],[Section]],SubSill_Tier,2,FALSE),0)</f>
        <v>0</v>
      </c>
      <c r="L12776" s="9" t="str">
        <f t="shared" si="208"/>
        <v/>
      </c>
      <c r="M12776" s="205" t="str" cm="1">
        <f t="array" ref="M12776">_xlfn.IFS(NOT(ISERROR(VLOOKUP(Table5[[#This Row],[Section]],TB_notTB,1,FALSE))),"No",LEFT(Table5[[#This Row],[Section]],3)="ETB","PLS",LEFT(Table5[[#This Row],[Section]],1)="7","PDB",NOT(ISBLANK(Table5[[#This Row],[Section]])),"No")</f>
        <v>No</v>
      </c>
    </row>
    <row r="12777" spans="1:13" x14ac:dyDescent="0.25">
      <c r="A12777" s="130" t="s">
        <v>17860</v>
      </c>
      <c r="B12777" s="130" t="s">
        <v>17861</v>
      </c>
      <c r="C12777" s="130" t="s">
        <v>98</v>
      </c>
      <c r="D12777" s="131">
        <v>2.125</v>
      </c>
      <c r="E12777" s="132">
        <v>284</v>
      </c>
      <c r="F12777" s="132">
        <v>284</v>
      </c>
      <c r="G12777" s="126" t="s">
        <v>17886</v>
      </c>
      <c r="H12777" s="126" t="s">
        <v>20591</v>
      </c>
      <c r="I12777" s="126" t="s">
        <v>20592</v>
      </c>
      <c r="J12777" s="126" t="s">
        <v>26345</v>
      </c>
      <c r="K12777" s="9">
        <f>_xlfn.IFNA(VLOOKUP(Table5[[#This Row],[Section]],SubSill_Tier,2,FALSE),0)</f>
        <v>0</v>
      </c>
      <c r="L12777" s="9" t="str">
        <f t="shared" si="208"/>
        <v/>
      </c>
      <c r="M12777" s="205" t="str" cm="1">
        <f t="array" ref="M12777">_xlfn.IFS(NOT(ISERROR(VLOOKUP(Table5[[#This Row],[Section]],TB_notTB,1,FALSE))),"No",LEFT(Table5[[#This Row],[Section]],3)="ETB","PLS",LEFT(Table5[[#This Row],[Section]],1)="7","PDB",NOT(ISBLANK(Table5[[#This Row],[Section]])),"No")</f>
        <v>No</v>
      </c>
    </row>
    <row r="12778" spans="1:13" x14ac:dyDescent="0.25">
      <c r="A12778" s="130" t="s">
        <v>17862</v>
      </c>
      <c r="B12778" s="130" t="s">
        <v>17863</v>
      </c>
      <c r="C12778" s="130" t="s">
        <v>98</v>
      </c>
      <c r="D12778" s="131">
        <v>1.452</v>
      </c>
      <c r="E12778" s="132">
        <v>335</v>
      </c>
      <c r="F12778" s="132">
        <v>335</v>
      </c>
      <c r="G12778" s="126" t="s">
        <v>17886</v>
      </c>
      <c r="H12778" s="126" t="s">
        <v>20591</v>
      </c>
      <c r="I12778" s="126" t="s">
        <v>20592</v>
      </c>
      <c r="J12778" s="126" t="s">
        <v>26343</v>
      </c>
      <c r="K12778" s="9">
        <f>_xlfn.IFNA(VLOOKUP(Table5[[#This Row],[Section]],SubSill_Tier,2,FALSE),0)</f>
        <v>0</v>
      </c>
      <c r="L12778" s="9" t="str">
        <f t="shared" si="208"/>
        <v/>
      </c>
      <c r="M12778" s="205" t="str" cm="1">
        <f t="array" ref="M12778">_xlfn.IFS(NOT(ISERROR(VLOOKUP(Table5[[#This Row],[Section]],TB_notTB,1,FALSE))),"No",LEFT(Table5[[#This Row],[Section]],3)="ETB","PLS",LEFT(Table5[[#This Row],[Section]],1)="7","PDB",NOT(ISBLANK(Table5[[#This Row],[Section]])),"No")</f>
        <v>No</v>
      </c>
    </row>
    <row r="12779" spans="1:13" x14ac:dyDescent="0.25">
      <c r="A12779" s="130" t="s">
        <v>17864</v>
      </c>
      <c r="B12779" s="130" t="s">
        <v>17865</v>
      </c>
      <c r="C12779" s="130" t="s">
        <v>98</v>
      </c>
      <c r="D12779" s="131">
        <v>1.46</v>
      </c>
      <c r="E12779" s="132">
        <v>214</v>
      </c>
      <c r="F12779" s="132">
        <v>214</v>
      </c>
      <c r="G12779" s="126" t="s">
        <v>17886</v>
      </c>
      <c r="H12779" s="126" t="s">
        <v>20591</v>
      </c>
      <c r="I12779" s="126" t="s">
        <v>20592</v>
      </c>
      <c r="J12779" s="126" t="s">
        <v>26343</v>
      </c>
      <c r="K12779" s="9">
        <f>_xlfn.IFNA(VLOOKUP(Table5[[#This Row],[Section]],SubSill_Tier,2,FALSE),0)</f>
        <v>0</v>
      </c>
      <c r="L12779" s="9" t="str">
        <f t="shared" si="208"/>
        <v/>
      </c>
      <c r="M12779" s="205" t="str" cm="1">
        <f t="array" ref="M12779">_xlfn.IFS(NOT(ISERROR(VLOOKUP(Table5[[#This Row],[Section]],TB_notTB,1,FALSE))),"No",LEFT(Table5[[#This Row],[Section]],3)="ETB","PLS",LEFT(Table5[[#This Row],[Section]],1)="7","PDB",NOT(ISBLANK(Table5[[#This Row],[Section]])),"No")</f>
        <v>No</v>
      </c>
    </row>
    <row r="12780" spans="1:13" x14ac:dyDescent="0.25">
      <c r="A12780" s="130" t="s">
        <v>17866</v>
      </c>
      <c r="B12780" s="130" t="s">
        <v>17867</v>
      </c>
      <c r="C12780" s="130" t="s">
        <v>98</v>
      </c>
      <c r="D12780" s="131">
        <v>2.3140000000000001</v>
      </c>
      <c r="E12780" s="132">
        <v>340</v>
      </c>
      <c r="F12780" s="132">
        <v>340</v>
      </c>
      <c r="G12780" s="126" t="s">
        <v>17979</v>
      </c>
      <c r="H12780" s="126" t="s">
        <v>20595</v>
      </c>
      <c r="I12780" s="126" t="s">
        <v>20596</v>
      </c>
      <c r="J12780" s="126" t="s">
        <v>26346</v>
      </c>
      <c r="K12780" s="9">
        <f>_xlfn.IFNA(VLOOKUP(Table5[[#This Row],[Section]],SubSill_Tier,2,FALSE),0)</f>
        <v>0</v>
      </c>
      <c r="L12780" s="9" t="str">
        <f t="shared" si="208"/>
        <v/>
      </c>
      <c r="M12780" s="205" t="str" cm="1">
        <f t="array" ref="M12780">_xlfn.IFS(NOT(ISERROR(VLOOKUP(Table5[[#This Row],[Section]],TB_notTB,1,FALSE))),"No",LEFT(Table5[[#This Row],[Section]],3)="ETB","PLS",LEFT(Table5[[#This Row],[Section]],1)="7","PDB",NOT(ISBLANK(Table5[[#This Row],[Section]])),"No")</f>
        <v>No</v>
      </c>
    </row>
    <row r="12781" spans="1:13" x14ac:dyDescent="0.25">
      <c r="A12781" s="130" t="s">
        <v>17868</v>
      </c>
      <c r="B12781" s="130" t="s">
        <v>17869</v>
      </c>
      <c r="C12781" s="130" t="s">
        <v>98</v>
      </c>
      <c r="D12781" s="131">
        <v>2.2679999999999998</v>
      </c>
      <c r="E12781" s="132">
        <v>352</v>
      </c>
      <c r="F12781" s="132">
        <v>352</v>
      </c>
      <c r="G12781" s="126" t="s">
        <v>17886</v>
      </c>
      <c r="H12781" s="126" t="s">
        <v>20591</v>
      </c>
      <c r="I12781" s="126" t="s">
        <v>20592</v>
      </c>
      <c r="J12781" s="126" t="s">
        <v>26345</v>
      </c>
      <c r="K12781" s="9">
        <f>_xlfn.IFNA(VLOOKUP(Table5[[#This Row],[Section]],SubSill_Tier,2,FALSE),0)</f>
        <v>0</v>
      </c>
      <c r="L12781" s="9" t="str">
        <f t="shared" si="208"/>
        <v/>
      </c>
      <c r="M12781" s="205" t="str" cm="1">
        <f t="array" ref="M12781">_xlfn.IFS(NOT(ISERROR(VLOOKUP(Table5[[#This Row],[Section]],TB_notTB,1,FALSE))),"No",LEFT(Table5[[#This Row],[Section]],3)="ETB","PLS",LEFT(Table5[[#This Row],[Section]],1)="7","PDB",NOT(ISBLANK(Table5[[#This Row],[Section]])),"No")</f>
        <v>No</v>
      </c>
    </row>
    <row r="12782" spans="1:13" x14ac:dyDescent="0.25">
      <c r="A12782" s="130" t="s">
        <v>17870</v>
      </c>
      <c r="B12782" s="130" t="s">
        <v>17871</v>
      </c>
      <c r="C12782" s="130" t="s">
        <v>98</v>
      </c>
      <c r="D12782" s="131">
        <v>1.599</v>
      </c>
      <c r="E12782" s="132">
        <v>479</v>
      </c>
      <c r="F12782" s="132">
        <v>479</v>
      </c>
      <c r="G12782" s="126" t="s">
        <v>17475</v>
      </c>
      <c r="H12782" s="126" t="s">
        <v>20380</v>
      </c>
      <c r="I12782" s="126" t="s">
        <v>20381</v>
      </c>
      <c r="J12782" s="126" t="s">
        <v>26342</v>
      </c>
      <c r="K12782" s="9">
        <f>_xlfn.IFNA(VLOOKUP(Table5[[#This Row],[Section]],SubSill_Tier,2,FALSE),0)</f>
        <v>0</v>
      </c>
      <c r="L12782" s="9" t="str">
        <f t="shared" si="208"/>
        <v/>
      </c>
      <c r="M12782" s="205" t="str" cm="1">
        <f t="array" ref="M12782">_xlfn.IFS(NOT(ISERROR(VLOOKUP(Table5[[#This Row],[Section]],TB_notTB,1,FALSE))),"No",LEFT(Table5[[#This Row],[Section]],3)="ETB","PLS",LEFT(Table5[[#This Row],[Section]],1)="7","PDB",NOT(ISBLANK(Table5[[#This Row],[Section]])),"No")</f>
        <v>No</v>
      </c>
    </row>
    <row r="12783" spans="1:13" x14ac:dyDescent="0.25">
      <c r="A12783" s="130" t="s">
        <v>17872</v>
      </c>
      <c r="B12783" s="130" t="s">
        <v>17873</v>
      </c>
      <c r="C12783" s="130" t="s">
        <v>98</v>
      </c>
      <c r="D12783" s="131">
        <v>1.3360000000000001</v>
      </c>
      <c r="E12783" s="132">
        <v>440</v>
      </c>
      <c r="F12783" s="132">
        <v>440</v>
      </c>
      <c r="G12783" s="126" t="s">
        <v>17475</v>
      </c>
      <c r="H12783" s="126" t="s">
        <v>20380</v>
      </c>
      <c r="I12783" s="126" t="s">
        <v>20381</v>
      </c>
      <c r="J12783" s="126" t="s">
        <v>26343</v>
      </c>
      <c r="K12783" s="9">
        <f>_xlfn.IFNA(VLOOKUP(Table5[[#This Row],[Section]],SubSill_Tier,2,FALSE),0)</f>
        <v>0</v>
      </c>
      <c r="L12783" s="9" t="str">
        <f t="shared" si="208"/>
        <v/>
      </c>
      <c r="M12783" s="205" t="str" cm="1">
        <f t="array" ref="M12783">_xlfn.IFS(NOT(ISERROR(VLOOKUP(Table5[[#This Row],[Section]],TB_notTB,1,FALSE))),"No",LEFT(Table5[[#This Row],[Section]],3)="ETB","PLS",LEFT(Table5[[#This Row],[Section]],1)="7","PDB",NOT(ISBLANK(Table5[[#This Row],[Section]])),"No")</f>
        <v>No</v>
      </c>
    </row>
    <row r="12784" spans="1:13" x14ac:dyDescent="0.25">
      <c r="A12784" s="130" t="s">
        <v>17874</v>
      </c>
      <c r="B12784" s="130" t="s">
        <v>17875</v>
      </c>
      <c r="C12784" s="130" t="s">
        <v>98</v>
      </c>
      <c r="D12784" s="131">
        <v>0.94799999999999995</v>
      </c>
      <c r="E12784" s="132">
        <v>261</v>
      </c>
      <c r="F12784" s="132">
        <v>261</v>
      </c>
      <c r="G12784" s="126" t="s">
        <v>17572</v>
      </c>
      <c r="H12784" s="126" t="s">
        <v>20386</v>
      </c>
      <c r="I12784" s="126" t="s">
        <v>20387</v>
      </c>
      <c r="J12784" s="126" t="s">
        <v>26343</v>
      </c>
      <c r="K12784" s="9">
        <f>_xlfn.IFNA(VLOOKUP(Table5[[#This Row],[Section]],SubSill_Tier,2,FALSE),0)</f>
        <v>0</v>
      </c>
      <c r="L12784" s="9" t="str">
        <f t="shared" si="208"/>
        <v/>
      </c>
      <c r="M12784" s="205" t="str" cm="1">
        <f t="array" ref="M12784">_xlfn.IFS(NOT(ISERROR(VLOOKUP(Table5[[#This Row],[Section]],TB_notTB,1,FALSE))),"No",LEFT(Table5[[#This Row],[Section]],3)="ETB","PLS",LEFT(Table5[[#This Row],[Section]],1)="7","PDB",NOT(ISBLANK(Table5[[#This Row],[Section]])),"No")</f>
        <v>No</v>
      </c>
    </row>
    <row r="12785" spans="1:13" x14ac:dyDescent="0.25">
      <c r="A12785" s="130" t="s">
        <v>17876</v>
      </c>
      <c r="B12785" s="130" t="s">
        <v>17877</v>
      </c>
      <c r="C12785" s="130" t="s">
        <v>98</v>
      </c>
      <c r="D12785" s="131">
        <v>1.0840000000000001</v>
      </c>
      <c r="E12785" s="132">
        <v>423</v>
      </c>
      <c r="F12785" s="132">
        <v>423</v>
      </c>
      <c r="G12785" s="126" t="s">
        <v>17572</v>
      </c>
      <c r="H12785" s="126" t="s">
        <v>20386</v>
      </c>
      <c r="I12785" s="126" t="s">
        <v>20387</v>
      </c>
      <c r="J12785" s="126" t="s">
        <v>26346</v>
      </c>
      <c r="K12785" s="9">
        <f>_xlfn.IFNA(VLOOKUP(Table5[[#This Row],[Section]],SubSill_Tier,2,FALSE),0)</f>
        <v>0</v>
      </c>
      <c r="L12785" s="9" t="str">
        <f t="shared" si="208"/>
        <v/>
      </c>
      <c r="M12785" s="205" t="str" cm="1">
        <f t="array" ref="M12785">_xlfn.IFS(NOT(ISERROR(VLOOKUP(Table5[[#This Row],[Section]],TB_notTB,1,FALSE))),"No",LEFT(Table5[[#This Row],[Section]],3)="ETB","PLS",LEFT(Table5[[#This Row],[Section]],1)="7","PDB",NOT(ISBLANK(Table5[[#This Row],[Section]])),"No")</f>
        <v>No</v>
      </c>
    </row>
    <row r="12786" spans="1:13" x14ac:dyDescent="0.25">
      <c r="A12786" s="130" t="s">
        <v>17878</v>
      </c>
      <c r="B12786" s="130" t="s">
        <v>17879</v>
      </c>
      <c r="C12786" s="130" t="s">
        <v>98</v>
      </c>
      <c r="D12786" s="131">
        <v>1.4770000000000001</v>
      </c>
      <c r="E12786" s="132">
        <v>346</v>
      </c>
      <c r="F12786" s="132">
        <v>346</v>
      </c>
      <c r="G12786" s="126" t="s">
        <v>17572</v>
      </c>
      <c r="H12786" s="126" t="s">
        <v>20386</v>
      </c>
      <c r="I12786" s="126" t="s">
        <v>20387</v>
      </c>
      <c r="J12786" s="126" t="s">
        <v>26345</v>
      </c>
      <c r="K12786" s="9">
        <f>_xlfn.IFNA(VLOOKUP(Table5[[#This Row],[Section]],SubSill_Tier,2,FALSE),0)</f>
        <v>0</v>
      </c>
      <c r="L12786" s="9" t="str">
        <f t="shared" si="208"/>
        <v/>
      </c>
      <c r="M12786" s="205" t="str" cm="1">
        <f t="array" ref="M12786">_xlfn.IFS(NOT(ISERROR(VLOOKUP(Table5[[#This Row],[Section]],TB_notTB,1,FALSE))),"No",LEFT(Table5[[#This Row],[Section]],3)="ETB","PLS",LEFT(Table5[[#This Row],[Section]],1)="7","PDB",NOT(ISBLANK(Table5[[#This Row],[Section]])),"No")</f>
        <v>No</v>
      </c>
    </row>
    <row r="12787" spans="1:13" x14ac:dyDescent="0.25">
      <c r="A12787" s="130" t="s">
        <v>17880</v>
      </c>
      <c r="B12787" s="130" t="s">
        <v>17881</v>
      </c>
      <c r="C12787" s="130" t="s">
        <v>98</v>
      </c>
      <c r="D12787" s="131">
        <v>1.89</v>
      </c>
      <c r="E12787" s="132">
        <v>516</v>
      </c>
      <c r="F12787" s="132">
        <v>516</v>
      </c>
      <c r="G12787" s="126" t="s">
        <v>17572</v>
      </c>
      <c r="H12787" s="126" t="s">
        <v>20386</v>
      </c>
      <c r="I12787" s="126" t="s">
        <v>20387</v>
      </c>
      <c r="J12787" s="126" t="s">
        <v>26342</v>
      </c>
      <c r="K12787" s="9">
        <f>_xlfn.IFNA(VLOOKUP(Table5[[#This Row],[Section]],SubSill_Tier,2,FALSE),0)</f>
        <v>0</v>
      </c>
      <c r="L12787" s="9" t="str">
        <f t="shared" si="208"/>
        <v/>
      </c>
      <c r="M12787" s="205" t="str" cm="1">
        <f t="array" ref="M12787">_xlfn.IFS(NOT(ISERROR(VLOOKUP(Table5[[#This Row],[Section]],TB_notTB,1,FALSE))),"No",LEFT(Table5[[#This Row],[Section]],3)="ETB","PLS",LEFT(Table5[[#This Row],[Section]],1)="7","PDB",NOT(ISBLANK(Table5[[#This Row],[Section]])),"No")</f>
        <v>No</v>
      </c>
    </row>
    <row r="12788" spans="1:13" x14ac:dyDescent="0.25">
      <c r="A12788" s="130" t="s">
        <v>17882</v>
      </c>
      <c r="B12788" s="130" t="s">
        <v>17883</v>
      </c>
      <c r="C12788" s="130" t="s">
        <v>98</v>
      </c>
      <c r="D12788" s="131">
        <v>2.1179999999999999</v>
      </c>
      <c r="E12788" s="132">
        <v>285</v>
      </c>
      <c r="F12788" s="132">
        <v>285</v>
      </c>
      <c r="G12788" s="126" t="s">
        <v>17886</v>
      </c>
      <c r="H12788" s="126" t="s">
        <v>20591</v>
      </c>
      <c r="I12788" s="126" t="s">
        <v>20592</v>
      </c>
      <c r="J12788" s="126" t="s">
        <v>26345</v>
      </c>
      <c r="K12788" s="9">
        <f>_xlfn.IFNA(VLOOKUP(Table5[[#This Row],[Section]],SubSill_Tier,2,FALSE),0)</f>
        <v>0</v>
      </c>
      <c r="L12788" s="9" t="str">
        <f t="shared" si="208"/>
        <v/>
      </c>
      <c r="M12788" s="205" t="str" cm="1">
        <f t="array" ref="M12788">_xlfn.IFS(NOT(ISERROR(VLOOKUP(Table5[[#This Row],[Section]],TB_notTB,1,FALSE))),"No",LEFT(Table5[[#This Row],[Section]],3)="ETB","PLS",LEFT(Table5[[#This Row],[Section]],1)="7","PDB",NOT(ISBLANK(Table5[[#This Row],[Section]])),"No")</f>
        <v>No</v>
      </c>
    </row>
    <row r="12789" spans="1:13" x14ac:dyDescent="0.25">
      <c r="A12789" s="130" t="s">
        <v>17884</v>
      </c>
      <c r="B12789" s="130" t="s">
        <v>17885</v>
      </c>
      <c r="C12789" s="130" t="s">
        <v>98</v>
      </c>
      <c r="D12789" s="131">
        <v>1.23</v>
      </c>
      <c r="E12789" s="132">
        <v>193</v>
      </c>
      <c r="F12789" s="132">
        <v>193</v>
      </c>
      <c r="G12789" s="126" t="s">
        <v>17886</v>
      </c>
      <c r="H12789" s="126" t="s">
        <v>20591</v>
      </c>
      <c r="I12789" s="126" t="s">
        <v>20592</v>
      </c>
      <c r="J12789" s="126" t="s">
        <v>26342</v>
      </c>
      <c r="K12789" s="9">
        <f>_xlfn.IFNA(VLOOKUP(Table5[[#This Row],[Section]],SubSill_Tier,2,FALSE),0)</f>
        <v>0</v>
      </c>
      <c r="L12789" s="9" t="str">
        <f t="shared" si="208"/>
        <v/>
      </c>
      <c r="M12789" s="205" t="str" cm="1">
        <f t="array" ref="M12789">_xlfn.IFS(NOT(ISERROR(VLOOKUP(Table5[[#This Row],[Section]],TB_notTB,1,FALSE))),"No",LEFT(Table5[[#This Row],[Section]],3)="ETB","PLS",LEFT(Table5[[#This Row],[Section]],1)="7","PDB",NOT(ISBLANK(Table5[[#This Row],[Section]])),"No")</f>
        <v>No</v>
      </c>
    </row>
    <row r="12790" spans="1:13" x14ac:dyDescent="0.25">
      <c r="A12790" s="130" t="s">
        <v>17887</v>
      </c>
      <c r="B12790" s="130" t="s">
        <v>17888</v>
      </c>
      <c r="C12790" s="130" t="s">
        <v>98</v>
      </c>
      <c r="D12790" s="131">
        <v>2.1920000000000002</v>
      </c>
      <c r="E12790" s="132">
        <v>285</v>
      </c>
      <c r="F12790" s="132">
        <v>285</v>
      </c>
      <c r="G12790" s="126" t="s">
        <v>17886</v>
      </c>
      <c r="H12790" s="126" t="s">
        <v>20591</v>
      </c>
      <c r="I12790" s="126" t="s">
        <v>20592</v>
      </c>
      <c r="J12790" s="126" t="s">
        <v>26345</v>
      </c>
      <c r="K12790" s="9">
        <f>_xlfn.IFNA(VLOOKUP(Table5[[#This Row],[Section]],SubSill_Tier,2,FALSE),0)</f>
        <v>0</v>
      </c>
      <c r="L12790" s="9" t="str">
        <f t="shared" si="208"/>
        <v/>
      </c>
      <c r="M12790" s="205" t="str" cm="1">
        <f t="array" ref="M12790">_xlfn.IFS(NOT(ISERROR(VLOOKUP(Table5[[#This Row],[Section]],TB_notTB,1,FALSE))),"No",LEFT(Table5[[#This Row],[Section]],3)="ETB","PLS",LEFT(Table5[[#This Row],[Section]],1)="7","PDB",NOT(ISBLANK(Table5[[#This Row],[Section]])),"No")</f>
        <v>No</v>
      </c>
    </row>
    <row r="12791" spans="1:13" x14ac:dyDescent="0.25">
      <c r="A12791" s="130" t="s">
        <v>17889</v>
      </c>
      <c r="B12791" s="130" t="s">
        <v>17890</v>
      </c>
      <c r="C12791" s="130" t="s">
        <v>98</v>
      </c>
      <c r="D12791" s="131">
        <v>2.1989999999999998</v>
      </c>
      <c r="E12791" s="132">
        <v>284</v>
      </c>
      <c r="F12791" s="132">
        <v>284</v>
      </c>
      <c r="G12791" s="126" t="s">
        <v>17886</v>
      </c>
      <c r="H12791" s="126" t="s">
        <v>20591</v>
      </c>
      <c r="I12791" s="126" t="s">
        <v>20592</v>
      </c>
      <c r="J12791" s="126" t="s">
        <v>26345</v>
      </c>
      <c r="K12791" s="9">
        <f>_xlfn.IFNA(VLOOKUP(Table5[[#This Row],[Section]],SubSill_Tier,2,FALSE),0)</f>
        <v>0</v>
      </c>
      <c r="L12791" s="9" t="str">
        <f t="shared" si="208"/>
        <v/>
      </c>
      <c r="M12791" s="205" t="str" cm="1">
        <f t="array" ref="M12791">_xlfn.IFS(NOT(ISERROR(VLOOKUP(Table5[[#This Row],[Section]],TB_notTB,1,FALSE))),"No",LEFT(Table5[[#This Row],[Section]],3)="ETB","PLS",LEFT(Table5[[#This Row],[Section]],1)="7","PDB",NOT(ISBLANK(Table5[[#This Row],[Section]])),"No")</f>
        <v>No</v>
      </c>
    </row>
    <row r="12792" spans="1:13" x14ac:dyDescent="0.25">
      <c r="A12792" s="130" t="s">
        <v>17891</v>
      </c>
      <c r="B12792" s="130" t="s">
        <v>17892</v>
      </c>
      <c r="C12792" s="130" t="s">
        <v>98</v>
      </c>
      <c r="D12792" s="131">
        <v>1.591</v>
      </c>
      <c r="E12792" s="132">
        <v>286</v>
      </c>
      <c r="F12792" s="132">
        <v>286</v>
      </c>
      <c r="G12792" s="126" t="s">
        <v>17886</v>
      </c>
      <c r="H12792" s="126" t="s">
        <v>20591</v>
      </c>
      <c r="I12792" s="126" t="s">
        <v>20592</v>
      </c>
      <c r="J12792" s="126" t="s">
        <v>26343</v>
      </c>
      <c r="K12792" s="9">
        <f>_xlfn.IFNA(VLOOKUP(Table5[[#This Row],[Section]],SubSill_Tier,2,FALSE),0)</f>
        <v>0</v>
      </c>
      <c r="L12792" s="9" t="str">
        <f t="shared" si="208"/>
        <v/>
      </c>
      <c r="M12792" s="205" t="str" cm="1">
        <f t="array" ref="M12792">_xlfn.IFS(NOT(ISERROR(VLOOKUP(Table5[[#This Row],[Section]],TB_notTB,1,FALSE))),"No",LEFT(Table5[[#This Row],[Section]],3)="ETB","PLS",LEFT(Table5[[#This Row],[Section]],1)="7","PDB",NOT(ISBLANK(Table5[[#This Row],[Section]])),"No")</f>
        <v>No</v>
      </c>
    </row>
    <row r="12793" spans="1:13" x14ac:dyDescent="0.25">
      <c r="A12793" s="130" t="s">
        <v>17893</v>
      </c>
      <c r="B12793" s="130" t="s">
        <v>17894</v>
      </c>
      <c r="C12793" s="130" t="s">
        <v>98</v>
      </c>
      <c r="D12793" s="131">
        <v>1.698</v>
      </c>
      <c r="E12793" s="132">
        <v>351</v>
      </c>
      <c r="F12793" s="132">
        <v>351</v>
      </c>
      <c r="G12793" s="126" t="s">
        <v>17886</v>
      </c>
      <c r="H12793" s="126" t="s">
        <v>20591</v>
      </c>
      <c r="I12793" s="126" t="s">
        <v>20592</v>
      </c>
      <c r="J12793" s="126" t="s">
        <v>26343</v>
      </c>
      <c r="K12793" s="9">
        <f>_xlfn.IFNA(VLOOKUP(Table5[[#This Row],[Section]],SubSill_Tier,2,FALSE),0)</f>
        <v>0</v>
      </c>
      <c r="L12793" s="9" t="str">
        <f t="shared" si="208"/>
        <v/>
      </c>
      <c r="M12793" s="205" t="str" cm="1">
        <f t="array" ref="M12793">_xlfn.IFS(NOT(ISERROR(VLOOKUP(Table5[[#This Row],[Section]],TB_notTB,1,FALSE))),"No",LEFT(Table5[[#This Row],[Section]],3)="ETB","PLS",LEFT(Table5[[#This Row],[Section]],1)="7","PDB",NOT(ISBLANK(Table5[[#This Row],[Section]])),"No")</f>
        <v>No</v>
      </c>
    </row>
    <row r="12794" spans="1:13" x14ac:dyDescent="0.25">
      <c r="A12794" s="130" t="s">
        <v>17895</v>
      </c>
      <c r="B12794" s="130" t="s">
        <v>17896</v>
      </c>
      <c r="C12794" s="130" t="s">
        <v>98</v>
      </c>
      <c r="D12794" s="131">
        <v>2.4729999999999999</v>
      </c>
      <c r="E12794" s="132">
        <v>344</v>
      </c>
      <c r="F12794" s="132">
        <v>344</v>
      </c>
      <c r="G12794" s="126" t="s">
        <v>17886</v>
      </c>
      <c r="H12794" s="126" t="s">
        <v>20591</v>
      </c>
      <c r="I12794" s="126" t="s">
        <v>20592</v>
      </c>
      <c r="J12794" s="126" t="s">
        <v>26343</v>
      </c>
      <c r="K12794" s="9">
        <f>_xlfn.IFNA(VLOOKUP(Table5[[#This Row],[Section]],SubSill_Tier,2,FALSE),0)</f>
        <v>0</v>
      </c>
      <c r="L12794" s="9" t="str">
        <f t="shared" si="208"/>
        <v/>
      </c>
      <c r="M12794" s="205" t="str" cm="1">
        <f t="array" ref="M12794">_xlfn.IFS(NOT(ISERROR(VLOOKUP(Table5[[#This Row],[Section]],TB_notTB,1,FALSE))),"No",LEFT(Table5[[#This Row],[Section]],3)="ETB","PLS",LEFT(Table5[[#This Row],[Section]],1)="7","PDB",NOT(ISBLANK(Table5[[#This Row],[Section]])),"No")</f>
        <v>No</v>
      </c>
    </row>
    <row r="12795" spans="1:13" x14ac:dyDescent="0.25">
      <c r="A12795" s="130" t="s">
        <v>17897</v>
      </c>
      <c r="B12795" s="130" t="s">
        <v>17898</v>
      </c>
      <c r="C12795" s="130" t="s">
        <v>98</v>
      </c>
      <c r="D12795" s="131">
        <v>1.0389999999999999</v>
      </c>
      <c r="E12795" s="132">
        <v>218</v>
      </c>
      <c r="F12795" s="132">
        <v>218</v>
      </c>
      <c r="G12795" s="126" t="s">
        <v>17886</v>
      </c>
      <c r="H12795" s="126" t="s">
        <v>20591</v>
      </c>
      <c r="I12795" s="126" t="s">
        <v>20592</v>
      </c>
      <c r="J12795" s="126" t="s">
        <v>26343</v>
      </c>
      <c r="K12795" s="9">
        <f>_xlfn.IFNA(VLOOKUP(Table5[[#This Row],[Section]],SubSill_Tier,2,FALSE),0)</f>
        <v>0</v>
      </c>
      <c r="L12795" s="9" t="str">
        <f t="shared" si="208"/>
        <v/>
      </c>
      <c r="M12795" s="205" t="str" cm="1">
        <f t="array" ref="M12795">_xlfn.IFS(NOT(ISERROR(VLOOKUP(Table5[[#This Row],[Section]],TB_notTB,1,FALSE))),"No",LEFT(Table5[[#This Row],[Section]],3)="ETB","PLS",LEFT(Table5[[#This Row],[Section]],1)="7","PDB",NOT(ISBLANK(Table5[[#This Row],[Section]])),"No")</f>
        <v>No</v>
      </c>
    </row>
    <row r="12796" spans="1:13" x14ac:dyDescent="0.25">
      <c r="A12796" s="130" t="s">
        <v>17899</v>
      </c>
      <c r="B12796" s="130" t="s">
        <v>17900</v>
      </c>
      <c r="C12796" s="130" t="s">
        <v>98</v>
      </c>
      <c r="D12796" s="131">
        <v>1.8919999999999999</v>
      </c>
      <c r="E12796" s="132">
        <v>285</v>
      </c>
      <c r="F12796" s="132">
        <v>285</v>
      </c>
      <c r="G12796" s="126" t="s">
        <v>17475</v>
      </c>
      <c r="H12796" s="126" t="s">
        <v>20380</v>
      </c>
      <c r="I12796" s="126" t="s">
        <v>20381</v>
      </c>
      <c r="J12796" s="126" t="s">
        <v>26342</v>
      </c>
      <c r="K12796" s="9">
        <f>_xlfn.IFNA(VLOOKUP(Table5[[#This Row],[Section]],SubSill_Tier,2,FALSE),0)</f>
        <v>0</v>
      </c>
      <c r="L12796" s="9" t="str">
        <f t="shared" si="208"/>
        <v/>
      </c>
      <c r="M12796" s="205" t="str" cm="1">
        <f t="array" ref="M12796">_xlfn.IFS(NOT(ISERROR(VLOOKUP(Table5[[#This Row],[Section]],TB_notTB,1,FALSE))),"No",LEFT(Table5[[#This Row],[Section]],3)="ETB","PLS",LEFT(Table5[[#This Row],[Section]],1)="7","PDB",NOT(ISBLANK(Table5[[#This Row],[Section]])),"No")</f>
        <v>No</v>
      </c>
    </row>
    <row r="12797" spans="1:13" x14ac:dyDescent="0.25">
      <c r="A12797" s="130" t="s">
        <v>17901</v>
      </c>
      <c r="B12797" s="130" t="s">
        <v>17902</v>
      </c>
      <c r="C12797" s="130" t="s">
        <v>98</v>
      </c>
      <c r="D12797" s="131">
        <v>1.651</v>
      </c>
      <c r="E12797" s="132">
        <v>317</v>
      </c>
      <c r="F12797" s="132">
        <v>317</v>
      </c>
      <c r="G12797" s="126" t="s">
        <v>17475</v>
      </c>
      <c r="H12797" s="126" t="s">
        <v>20380</v>
      </c>
      <c r="I12797" s="126" t="s">
        <v>20381</v>
      </c>
      <c r="J12797" s="126" t="s">
        <v>26365</v>
      </c>
      <c r="K12797" s="9">
        <f>_xlfn.IFNA(VLOOKUP(Table5[[#This Row],[Section]],SubSill_Tier,2,FALSE),0)</f>
        <v>0</v>
      </c>
      <c r="L12797" s="9" t="str">
        <f t="shared" si="208"/>
        <v/>
      </c>
      <c r="M12797" s="205" t="str" cm="1">
        <f t="array" ref="M12797">_xlfn.IFS(NOT(ISERROR(VLOOKUP(Table5[[#This Row],[Section]],TB_notTB,1,FALSE))),"No",LEFT(Table5[[#This Row],[Section]],3)="ETB","PLS",LEFT(Table5[[#This Row],[Section]],1)="7","PDB",NOT(ISBLANK(Table5[[#This Row],[Section]])),"No")</f>
        <v>No</v>
      </c>
    </row>
    <row r="12798" spans="1:13" x14ac:dyDescent="0.25">
      <c r="A12798" s="130" t="s">
        <v>17903</v>
      </c>
      <c r="B12798" s="130" t="s">
        <v>17904</v>
      </c>
      <c r="C12798" s="130" t="s">
        <v>98</v>
      </c>
      <c r="D12798" s="131">
        <v>1.9</v>
      </c>
      <c r="E12798" s="132">
        <v>284</v>
      </c>
      <c r="F12798" s="132">
        <v>284</v>
      </c>
      <c r="G12798" s="126" t="s">
        <v>17475</v>
      </c>
      <c r="H12798" s="126" t="s">
        <v>20380</v>
      </c>
      <c r="I12798" s="126" t="s">
        <v>20381</v>
      </c>
      <c r="J12798" s="126" t="s">
        <v>26342</v>
      </c>
      <c r="K12798" s="9">
        <f>_xlfn.IFNA(VLOOKUP(Table5[[#This Row],[Section]],SubSill_Tier,2,FALSE),0)</f>
        <v>0</v>
      </c>
      <c r="L12798" s="9" t="str">
        <f t="shared" si="208"/>
        <v/>
      </c>
      <c r="M12798" s="205" t="str" cm="1">
        <f t="array" ref="M12798">_xlfn.IFS(NOT(ISERROR(VLOOKUP(Table5[[#This Row],[Section]],TB_notTB,1,FALSE))),"No",LEFT(Table5[[#This Row],[Section]],3)="ETB","PLS",LEFT(Table5[[#This Row],[Section]],1)="7","PDB",NOT(ISBLANK(Table5[[#This Row],[Section]])),"No")</f>
        <v>No</v>
      </c>
    </row>
    <row r="12799" spans="1:13" x14ac:dyDescent="0.25">
      <c r="A12799" s="130" t="s">
        <v>17905</v>
      </c>
      <c r="B12799" s="130" t="s">
        <v>17906</v>
      </c>
      <c r="C12799" s="130" t="s">
        <v>98</v>
      </c>
      <c r="D12799" s="131">
        <v>1.2849999999999999</v>
      </c>
      <c r="E12799" s="132">
        <v>335</v>
      </c>
      <c r="F12799" s="132">
        <v>335</v>
      </c>
      <c r="G12799" s="126" t="s">
        <v>17475</v>
      </c>
      <c r="H12799" s="126" t="s">
        <v>20380</v>
      </c>
      <c r="I12799" s="126" t="s">
        <v>20381</v>
      </c>
      <c r="J12799" s="126" t="s">
        <v>26345</v>
      </c>
      <c r="K12799" s="9">
        <f>_xlfn.IFNA(VLOOKUP(Table5[[#This Row],[Section]],SubSill_Tier,2,FALSE),0)</f>
        <v>0</v>
      </c>
      <c r="L12799" s="9" t="str">
        <f t="shared" si="208"/>
        <v/>
      </c>
      <c r="M12799" s="205" t="str" cm="1">
        <f t="array" ref="M12799">_xlfn.IFS(NOT(ISERROR(VLOOKUP(Table5[[#This Row],[Section]],TB_notTB,1,FALSE))),"No",LEFT(Table5[[#This Row],[Section]],3)="ETB","PLS",LEFT(Table5[[#This Row],[Section]],1)="7","PDB",NOT(ISBLANK(Table5[[#This Row],[Section]])),"No")</f>
        <v>No</v>
      </c>
    </row>
    <row r="12800" spans="1:13" x14ac:dyDescent="0.25">
      <c r="A12800" s="130" t="s">
        <v>17907</v>
      </c>
      <c r="B12800" s="130" t="s">
        <v>17908</v>
      </c>
      <c r="C12800" s="130" t="s">
        <v>98</v>
      </c>
      <c r="D12800" s="131">
        <v>2.0579999999999998</v>
      </c>
      <c r="E12800" s="132">
        <v>340</v>
      </c>
      <c r="F12800" s="132">
        <v>340</v>
      </c>
      <c r="G12800" s="126" t="s">
        <v>17475</v>
      </c>
      <c r="H12800" s="126" t="s">
        <v>20380</v>
      </c>
      <c r="I12800" s="126" t="s">
        <v>20381</v>
      </c>
      <c r="J12800" s="126" t="s">
        <v>26342</v>
      </c>
      <c r="K12800" s="9">
        <f>_xlfn.IFNA(VLOOKUP(Table5[[#This Row],[Section]],SubSill_Tier,2,FALSE),0)</f>
        <v>0</v>
      </c>
      <c r="L12800" s="9" t="str">
        <f t="shared" si="208"/>
        <v/>
      </c>
      <c r="M12800" s="205" t="str" cm="1">
        <f t="array" ref="M12800">_xlfn.IFS(NOT(ISERROR(VLOOKUP(Table5[[#This Row],[Section]],TB_notTB,1,FALSE))),"No",LEFT(Table5[[#This Row],[Section]],3)="ETB","PLS",LEFT(Table5[[#This Row],[Section]],1)="7","PDB",NOT(ISBLANK(Table5[[#This Row],[Section]])),"No")</f>
        <v>No</v>
      </c>
    </row>
    <row r="12801" spans="1:13" x14ac:dyDescent="0.25">
      <c r="A12801" s="130" t="s">
        <v>17909</v>
      </c>
      <c r="B12801" s="130" t="s">
        <v>17910</v>
      </c>
      <c r="C12801" s="130" t="s">
        <v>98</v>
      </c>
      <c r="D12801" s="131">
        <v>2.08</v>
      </c>
      <c r="E12801" s="132">
        <v>340</v>
      </c>
      <c r="F12801" s="132">
        <v>340</v>
      </c>
      <c r="G12801" s="126" t="s">
        <v>17475</v>
      </c>
      <c r="H12801" s="126" t="s">
        <v>20380</v>
      </c>
      <c r="I12801" s="126" t="s">
        <v>20381</v>
      </c>
      <c r="J12801" s="126" t="s">
        <v>26342</v>
      </c>
      <c r="K12801" s="9">
        <f>_xlfn.IFNA(VLOOKUP(Table5[[#This Row],[Section]],SubSill_Tier,2,FALSE),0)</f>
        <v>0</v>
      </c>
      <c r="L12801" s="9" t="str">
        <f t="shared" si="208"/>
        <v/>
      </c>
      <c r="M12801" s="205" t="str" cm="1">
        <f t="array" ref="M12801">_xlfn.IFS(NOT(ISERROR(VLOOKUP(Table5[[#This Row],[Section]],TB_notTB,1,FALSE))),"No",LEFT(Table5[[#This Row],[Section]],3)="ETB","PLS",LEFT(Table5[[#This Row],[Section]],1)="7","PDB",NOT(ISBLANK(Table5[[#This Row],[Section]])),"No")</f>
        <v>No</v>
      </c>
    </row>
    <row r="12802" spans="1:13" x14ac:dyDescent="0.25">
      <c r="A12802" s="130" t="s">
        <v>17911</v>
      </c>
      <c r="B12802" s="130" t="s">
        <v>17912</v>
      </c>
      <c r="C12802" s="130" t="s">
        <v>98</v>
      </c>
      <c r="D12802" s="131">
        <v>2.1880000000000002</v>
      </c>
      <c r="E12802" s="132">
        <v>378</v>
      </c>
      <c r="F12802" s="132">
        <v>378</v>
      </c>
      <c r="G12802" s="126" t="s">
        <v>17502</v>
      </c>
      <c r="H12802" s="126" t="s">
        <v>20384</v>
      </c>
      <c r="I12802" s="126" t="s">
        <v>20385</v>
      </c>
      <c r="J12802" s="126" t="s">
        <v>26342</v>
      </c>
      <c r="K12802" s="9">
        <f>_xlfn.IFNA(VLOOKUP(Table5[[#This Row],[Section]],SubSill_Tier,2,FALSE),0)</f>
        <v>0</v>
      </c>
      <c r="L12802" s="9" t="str">
        <f t="shared" si="208"/>
        <v/>
      </c>
      <c r="M12802" s="205" t="str" cm="1">
        <f t="array" ref="M12802">_xlfn.IFS(NOT(ISERROR(VLOOKUP(Table5[[#This Row],[Section]],TB_notTB,1,FALSE))),"No",LEFT(Table5[[#This Row],[Section]],3)="ETB","PLS",LEFT(Table5[[#This Row],[Section]],1)="7","PDB",NOT(ISBLANK(Table5[[#This Row],[Section]])),"No")</f>
        <v>No</v>
      </c>
    </row>
    <row r="12803" spans="1:13" x14ac:dyDescent="0.25">
      <c r="A12803" s="130" t="s">
        <v>17913</v>
      </c>
      <c r="B12803" s="130" t="s">
        <v>17914</v>
      </c>
      <c r="C12803" s="130" t="s">
        <v>98</v>
      </c>
      <c r="D12803" s="131">
        <v>2.226</v>
      </c>
      <c r="E12803" s="132">
        <v>378</v>
      </c>
      <c r="F12803" s="132">
        <v>378</v>
      </c>
      <c r="G12803" s="126" t="s">
        <v>17502</v>
      </c>
      <c r="H12803" s="126" t="s">
        <v>20384</v>
      </c>
      <c r="I12803" s="126" t="s">
        <v>20385</v>
      </c>
      <c r="J12803" s="126" t="s">
        <v>26345</v>
      </c>
      <c r="K12803" s="9">
        <f>_xlfn.IFNA(VLOOKUP(Table5[[#This Row],[Section]],SubSill_Tier,2,FALSE),0)</f>
        <v>0</v>
      </c>
      <c r="L12803" s="9" t="str">
        <f t="shared" si="208"/>
        <v/>
      </c>
      <c r="M12803" s="205" t="str" cm="1">
        <f t="array" ref="M12803">_xlfn.IFS(NOT(ISERROR(VLOOKUP(Table5[[#This Row],[Section]],TB_notTB,1,FALSE))),"No",LEFT(Table5[[#This Row],[Section]],3)="ETB","PLS",LEFT(Table5[[#This Row],[Section]],1)="7","PDB",NOT(ISBLANK(Table5[[#This Row],[Section]])),"No")</f>
        <v>No</v>
      </c>
    </row>
    <row r="12804" spans="1:13" x14ac:dyDescent="0.25">
      <c r="A12804" s="130" t="s">
        <v>17915</v>
      </c>
      <c r="B12804" s="130" t="s">
        <v>17916</v>
      </c>
      <c r="C12804" s="130" t="s">
        <v>98</v>
      </c>
      <c r="D12804" s="131">
        <v>2.2010000000000001</v>
      </c>
      <c r="E12804" s="132">
        <v>378</v>
      </c>
      <c r="F12804" s="132">
        <v>378</v>
      </c>
      <c r="G12804" s="126" t="s">
        <v>17502</v>
      </c>
      <c r="H12804" s="126" t="s">
        <v>20384</v>
      </c>
      <c r="I12804" s="126" t="s">
        <v>20385</v>
      </c>
      <c r="J12804" s="126" t="s">
        <v>26342</v>
      </c>
      <c r="K12804" s="9">
        <f>_xlfn.IFNA(VLOOKUP(Table5[[#This Row],[Section]],SubSill_Tier,2,FALSE),0)</f>
        <v>0</v>
      </c>
      <c r="L12804" s="9" t="str">
        <f t="shared" ref="L12804:L12867" si="209">IFERROR(IF(LEFT(G12804,2)="AI",IF(_xlfn.NUMBERVALUE(IFERROR(LEFT(IF(ISERROR(FIND("X",UPPER(B12804))),UPPER(B12804),RIGHT(UPPER(B12804),LEN(UPPER(B12804))-FIND("~",SUBSTITUTE(UPPER(B12804),"X","~",LEN(UPPER(B12804))-LEN(SUBSTITUTE(UPPER(B12804),"X","")))))),FIND(" ",IF(ISERROR(FIND("X",UPPER(B12804))),UPPER(B12804),RIGHT(UPPER(B12804),LEN(UPPER(B12804))-FIND("~",SUBSTITUTE(UPPER(B12804),"X","~",LEN(UPPER(B12804))-LEN(SUBSTITUTE(UPPER(B12804),"X","")))))),1)-1),IF(ISERROR(FIND("X",UPPER(B12804))),UPPER(B12804),RIGHT(UPPER(B12804),LEN(UPPER(B12804))-FIND("~",SUBSTITUTE(UPPER(B12804),"X","~",LEN(UPPER(B12804))-LEN(SUBSTITUTE(UPPER(B12804),"X",""))))))),".")&gt;=5,"Wall",""),""),"")</f>
        <v/>
      </c>
      <c r="M12804" s="205" t="str" cm="1">
        <f t="array" ref="M12804">_xlfn.IFS(NOT(ISERROR(VLOOKUP(Table5[[#This Row],[Section]],TB_notTB,1,FALSE))),"No",LEFT(Table5[[#This Row],[Section]],3)="ETB","PLS",LEFT(Table5[[#This Row],[Section]],1)="7","PDB",NOT(ISBLANK(Table5[[#This Row],[Section]])),"No")</f>
        <v>No</v>
      </c>
    </row>
    <row r="12805" spans="1:13" x14ac:dyDescent="0.25">
      <c r="A12805" s="130" t="s">
        <v>17917</v>
      </c>
      <c r="B12805" s="130" t="s">
        <v>17918</v>
      </c>
      <c r="C12805" s="130" t="s">
        <v>98</v>
      </c>
      <c r="D12805" s="131">
        <v>2.2389999999999999</v>
      </c>
      <c r="E12805" s="132">
        <v>378</v>
      </c>
      <c r="F12805" s="132">
        <v>378</v>
      </c>
      <c r="G12805" s="126" t="s">
        <v>17502</v>
      </c>
      <c r="H12805" s="126" t="s">
        <v>20384</v>
      </c>
      <c r="I12805" s="126" t="s">
        <v>20385</v>
      </c>
      <c r="J12805" s="126" t="s">
        <v>26345</v>
      </c>
      <c r="K12805" s="9">
        <f>_xlfn.IFNA(VLOOKUP(Table5[[#This Row],[Section]],SubSill_Tier,2,FALSE),0)</f>
        <v>0</v>
      </c>
      <c r="L12805" s="9" t="str">
        <f t="shared" si="209"/>
        <v/>
      </c>
      <c r="M12805" s="205" t="str" cm="1">
        <f t="array" ref="M12805">_xlfn.IFS(NOT(ISERROR(VLOOKUP(Table5[[#This Row],[Section]],TB_notTB,1,FALSE))),"No",LEFT(Table5[[#This Row],[Section]],3)="ETB","PLS",LEFT(Table5[[#This Row],[Section]],1)="7","PDB",NOT(ISBLANK(Table5[[#This Row],[Section]])),"No")</f>
        <v>No</v>
      </c>
    </row>
    <row r="12806" spans="1:13" x14ac:dyDescent="0.25">
      <c r="A12806" s="130" t="s">
        <v>17919</v>
      </c>
      <c r="B12806" s="130" t="s">
        <v>17920</v>
      </c>
      <c r="C12806" s="130" t="s">
        <v>98</v>
      </c>
      <c r="D12806" s="131">
        <v>2.214</v>
      </c>
      <c r="E12806" s="132">
        <v>378</v>
      </c>
      <c r="F12806" s="132">
        <v>378</v>
      </c>
      <c r="G12806" s="126" t="s">
        <v>17886</v>
      </c>
      <c r="H12806" s="126" t="s">
        <v>20591</v>
      </c>
      <c r="I12806" s="126" t="s">
        <v>20592</v>
      </c>
      <c r="J12806" s="126" t="s">
        <v>26342</v>
      </c>
      <c r="K12806" s="9">
        <f>_xlfn.IFNA(VLOOKUP(Table5[[#This Row],[Section]],SubSill_Tier,2,FALSE),0)</f>
        <v>0</v>
      </c>
      <c r="L12806" s="9" t="str">
        <f t="shared" si="209"/>
        <v/>
      </c>
      <c r="M12806" s="205" t="str" cm="1">
        <f t="array" ref="M12806">_xlfn.IFS(NOT(ISERROR(VLOOKUP(Table5[[#This Row],[Section]],TB_notTB,1,FALSE))),"No",LEFT(Table5[[#This Row],[Section]],3)="ETB","PLS",LEFT(Table5[[#This Row],[Section]],1)="7","PDB",NOT(ISBLANK(Table5[[#This Row],[Section]])),"No")</f>
        <v>No</v>
      </c>
    </row>
    <row r="12807" spans="1:13" x14ac:dyDescent="0.25">
      <c r="A12807" s="130" t="s">
        <v>17921</v>
      </c>
      <c r="B12807" s="130" t="s">
        <v>17922</v>
      </c>
      <c r="C12807" s="130" t="s">
        <v>98</v>
      </c>
      <c r="D12807" s="131">
        <v>2.4020000000000001</v>
      </c>
      <c r="E12807" s="132">
        <v>378</v>
      </c>
      <c r="F12807" s="132">
        <v>378</v>
      </c>
      <c r="G12807" s="126" t="s">
        <v>17886</v>
      </c>
      <c r="H12807" s="126" t="s">
        <v>20591</v>
      </c>
      <c r="I12807" s="126" t="s">
        <v>20592</v>
      </c>
      <c r="J12807" s="126" t="s">
        <v>26346</v>
      </c>
      <c r="K12807" s="9">
        <f>_xlfn.IFNA(VLOOKUP(Table5[[#This Row],[Section]],SubSill_Tier,2,FALSE),0)</f>
        <v>0</v>
      </c>
      <c r="L12807" s="9" t="str">
        <f t="shared" si="209"/>
        <v/>
      </c>
      <c r="M12807" s="205" t="str" cm="1">
        <f t="array" ref="M12807">_xlfn.IFS(NOT(ISERROR(VLOOKUP(Table5[[#This Row],[Section]],TB_notTB,1,FALSE))),"No",LEFT(Table5[[#This Row],[Section]],3)="ETB","PLS",LEFT(Table5[[#This Row],[Section]],1)="7","PDB",NOT(ISBLANK(Table5[[#This Row],[Section]])),"No")</f>
        <v>No</v>
      </c>
    </row>
    <row r="12808" spans="1:13" x14ac:dyDescent="0.25">
      <c r="A12808" s="130" t="s">
        <v>17923</v>
      </c>
      <c r="B12808" s="130" t="s">
        <v>17924</v>
      </c>
      <c r="C12808" s="130" t="s">
        <v>98</v>
      </c>
      <c r="D12808" s="131">
        <v>2.415</v>
      </c>
      <c r="E12808" s="132">
        <v>378</v>
      </c>
      <c r="F12808" s="132">
        <v>378</v>
      </c>
      <c r="G12808" s="126" t="s">
        <v>17886</v>
      </c>
      <c r="H12808" s="126" t="s">
        <v>20591</v>
      </c>
      <c r="I12808" s="126" t="s">
        <v>20592</v>
      </c>
      <c r="J12808" s="126" t="s">
        <v>26346</v>
      </c>
      <c r="K12808" s="9">
        <f>_xlfn.IFNA(VLOOKUP(Table5[[#This Row],[Section]],SubSill_Tier,2,FALSE),0)</f>
        <v>0</v>
      </c>
      <c r="L12808" s="9" t="str">
        <f t="shared" si="209"/>
        <v/>
      </c>
      <c r="M12808" s="205" t="str" cm="1">
        <f t="array" ref="M12808">_xlfn.IFS(NOT(ISERROR(VLOOKUP(Table5[[#This Row],[Section]],TB_notTB,1,FALSE))),"No",LEFT(Table5[[#This Row],[Section]],3)="ETB","PLS",LEFT(Table5[[#This Row],[Section]],1)="7","PDB",NOT(ISBLANK(Table5[[#This Row],[Section]])),"No")</f>
        <v>No</v>
      </c>
    </row>
    <row r="12809" spans="1:13" x14ac:dyDescent="0.25">
      <c r="A12809" s="130" t="s">
        <v>17925</v>
      </c>
      <c r="B12809" s="130" t="s">
        <v>17926</v>
      </c>
      <c r="C12809" s="130" t="s">
        <v>98</v>
      </c>
      <c r="D12809" s="131">
        <v>2.8639999999999999</v>
      </c>
      <c r="E12809" s="132">
        <v>422</v>
      </c>
      <c r="F12809" s="132">
        <v>422</v>
      </c>
      <c r="G12809" s="126" t="s">
        <v>17502</v>
      </c>
      <c r="H12809" s="126" t="s">
        <v>20384</v>
      </c>
      <c r="I12809" s="126" t="s">
        <v>20385</v>
      </c>
      <c r="J12809" s="126" t="s">
        <v>26342</v>
      </c>
      <c r="K12809" s="9">
        <f>_xlfn.IFNA(VLOOKUP(Table5[[#This Row],[Section]],SubSill_Tier,2,FALSE),0)</f>
        <v>0</v>
      </c>
      <c r="L12809" s="9" t="str">
        <f t="shared" si="209"/>
        <v/>
      </c>
      <c r="M12809" s="205" t="str" cm="1">
        <f t="array" ref="M12809">_xlfn.IFS(NOT(ISERROR(VLOOKUP(Table5[[#This Row],[Section]],TB_notTB,1,FALSE))),"No",LEFT(Table5[[#This Row],[Section]],3)="ETB","PLS",LEFT(Table5[[#This Row],[Section]],1)="7","PDB",NOT(ISBLANK(Table5[[#This Row],[Section]])),"No")</f>
        <v>No</v>
      </c>
    </row>
    <row r="12810" spans="1:13" x14ac:dyDescent="0.25">
      <c r="A12810" s="130" t="s">
        <v>17927</v>
      </c>
      <c r="B12810" s="130" t="s">
        <v>17928</v>
      </c>
      <c r="C12810" s="130" t="s">
        <v>98</v>
      </c>
      <c r="D12810" s="131">
        <v>2.8359999999999999</v>
      </c>
      <c r="E12810" s="132">
        <v>422</v>
      </c>
      <c r="F12810" s="132">
        <v>422</v>
      </c>
      <c r="G12810" s="126" t="s">
        <v>17475</v>
      </c>
      <c r="H12810" s="126" t="s">
        <v>20380</v>
      </c>
      <c r="I12810" s="126" t="s">
        <v>20381</v>
      </c>
      <c r="J12810" s="126" t="s">
        <v>26346</v>
      </c>
      <c r="K12810" s="9">
        <f>_xlfn.IFNA(VLOOKUP(Table5[[#This Row],[Section]],SubSill_Tier,2,FALSE),0)</f>
        <v>0</v>
      </c>
      <c r="L12810" s="9" t="str">
        <f t="shared" si="209"/>
        <v/>
      </c>
      <c r="M12810" s="205" t="str" cm="1">
        <f t="array" ref="M12810">_xlfn.IFS(NOT(ISERROR(VLOOKUP(Table5[[#This Row],[Section]],TB_notTB,1,FALSE))),"No",LEFT(Table5[[#This Row],[Section]],3)="ETB","PLS",LEFT(Table5[[#This Row],[Section]],1)="7","PDB",NOT(ISBLANK(Table5[[#This Row],[Section]])),"No")</f>
        <v>No</v>
      </c>
    </row>
    <row r="12811" spans="1:13" x14ac:dyDescent="0.25">
      <c r="A12811" s="130" t="s">
        <v>17929</v>
      </c>
      <c r="B12811" s="130" t="s">
        <v>17930</v>
      </c>
      <c r="C12811" s="130" t="s">
        <v>98</v>
      </c>
      <c r="D12811" s="131">
        <v>2.0680000000000001</v>
      </c>
      <c r="E12811" s="132">
        <v>277</v>
      </c>
      <c r="F12811" s="132">
        <v>277</v>
      </c>
      <c r="G12811" s="126" t="s">
        <v>17979</v>
      </c>
      <c r="H12811" s="126" t="s">
        <v>20595</v>
      </c>
      <c r="I12811" s="126" t="s">
        <v>20596</v>
      </c>
      <c r="J12811" s="126" t="s">
        <v>26345</v>
      </c>
      <c r="K12811" s="9">
        <f>_xlfn.IFNA(VLOOKUP(Table5[[#This Row],[Section]],SubSill_Tier,2,FALSE),0)</f>
        <v>0</v>
      </c>
      <c r="L12811" s="9" t="str">
        <f t="shared" si="209"/>
        <v/>
      </c>
      <c r="M12811" s="205" t="str" cm="1">
        <f t="array" ref="M12811">_xlfn.IFS(NOT(ISERROR(VLOOKUP(Table5[[#This Row],[Section]],TB_notTB,1,FALSE))),"No",LEFT(Table5[[#This Row],[Section]],3)="ETB","PLS",LEFT(Table5[[#This Row],[Section]],1)="7","PDB",NOT(ISBLANK(Table5[[#This Row],[Section]])),"No")</f>
        <v>No</v>
      </c>
    </row>
    <row r="12812" spans="1:13" x14ac:dyDescent="0.25">
      <c r="A12812" s="130" t="s">
        <v>17931</v>
      </c>
      <c r="B12812" s="130" t="s">
        <v>17932</v>
      </c>
      <c r="C12812" s="130" t="s">
        <v>98</v>
      </c>
      <c r="D12812" s="131">
        <v>2.556</v>
      </c>
      <c r="E12812" s="132">
        <v>501</v>
      </c>
      <c r="F12812" s="132">
        <v>501</v>
      </c>
      <c r="G12812" s="126" t="s">
        <v>17708</v>
      </c>
      <c r="H12812" s="126" t="s">
        <v>20399</v>
      </c>
      <c r="I12812" s="126" t="s">
        <v>26825</v>
      </c>
      <c r="J12812" s="126" t="s">
        <v>26345</v>
      </c>
      <c r="K12812" s="9">
        <f>_xlfn.IFNA(VLOOKUP(Table5[[#This Row],[Section]],SubSill_Tier,2,FALSE),0)</f>
        <v>0</v>
      </c>
      <c r="L12812" s="9" t="str">
        <f t="shared" si="209"/>
        <v/>
      </c>
      <c r="M12812" s="205" t="str" cm="1">
        <f t="array" ref="M12812">_xlfn.IFS(NOT(ISERROR(VLOOKUP(Table5[[#This Row],[Section]],TB_notTB,1,FALSE))),"No",LEFT(Table5[[#This Row],[Section]],3)="ETB","PLS",LEFT(Table5[[#This Row],[Section]],1)="7","PDB",NOT(ISBLANK(Table5[[#This Row],[Section]])),"No")</f>
        <v>No</v>
      </c>
    </row>
    <row r="12813" spans="1:13" x14ac:dyDescent="0.25">
      <c r="A12813" s="130" t="s">
        <v>17933</v>
      </c>
      <c r="B12813" s="130" t="s">
        <v>17934</v>
      </c>
      <c r="C12813" s="130" t="s">
        <v>98</v>
      </c>
      <c r="D12813" s="131">
        <v>2.605</v>
      </c>
      <c r="E12813" s="132">
        <v>501</v>
      </c>
      <c r="F12813" s="132">
        <v>501</v>
      </c>
      <c r="G12813" s="126" t="s">
        <v>17708</v>
      </c>
      <c r="H12813" s="126" t="s">
        <v>20399</v>
      </c>
      <c r="I12813" s="126" t="s">
        <v>26825</v>
      </c>
      <c r="J12813" s="126" t="s">
        <v>26343</v>
      </c>
      <c r="K12813" s="9">
        <f>_xlfn.IFNA(VLOOKUP(Table5[[#This Row],[Section]],SubSill_Tier,2,FALSE),0)</f>
        <v>0</v>
      </c>
      <c r="L12813" s="9" t="str">
        <f t="shared" si="209"/>
        <v/>
      </c>
      <c r="M12813" s="205" t="str" cm="1">
        <f t="array" ref="M12813">_xlfn.IFS(NOT(ISERROR(VLOOKUP(Table5[[#This Row],[Section]],TB_notTB,1,FALSE))),"No",LEFT(Table5[[#This Row],[Section]],3)="ETB","PLS",LEFT(Table5[[#This Row],[Section]],1)="7","PDB",NOT(ISBLANK(Table5[[#This Row],[Section]])),"No")</f>
        <v>No</v>
      </c>
    </row>
    <row r="12814" spans="1:13" x14ac:dyDescent="0.25">
      <c r="A12814" s="130" t="s">
        <v>17935</v>
      </c>
      <c r="B12814" s="130" t="s">
        <v>17936</v>
      </c>
      <c r="C12814" s="130" t="s">
        <v>98</v>
      </c>
      <c r="D12814" s="131">
        <v>1.151</v>
      </c>
      <c r="E12814" s="132">
        <v>220</v>
      </c>
      <c r="F12814" s="132">
        <v>220</v>
      </c>
      <c r="G12814" s="126" t="s">
        <v>17708</v>
      </c>
      <c r="H12814" s="126" t="s">
        <v>20399</v>
      </c>
      <c r="I12814" s="126" t="s">
        <v>26825</v>
      </c>
      <c r="J12814" s="126" t="s">
        <v>26343</v>
      </c>
      <c r="K12814" s="9">
        <f>_xlfn.IFNA(VLOOKUP(Table5[[#This Row],[Section]],SubSill_Tier,2,FALSE),0)</f>
        <v>0</v>
      </c>
      <c r="L12814" s="9" t="str">
        <f t="shared" si="209"/>
        <v/>
      </c>
      <c r="M12814" s="205" t="str" cm="1">
        <f t="array" ref="M12814">_xlfn.IFS(NOT(ISERROR(VLOOKUP(Table5[[#This Row],[Section]],TB_notTB,1,FALSE))),"No",LEFT(Table5[[#This Row],[Section]],3)="ETB","PLS",LEFT(Table5[[#This Row],[Section]],1)="7","PDB",NOT(ISBLANK(Table5[[#This Row],[Section]])),"No")</f>
        <v>No</v>
      </c>
    </row>
    <row r="12815" spans="1:13" x14ac:dyDescent="0.25">
      <c r="A12815" s="130" t="s">
        <v>17937</v>
      </c>
      <c r="B12815" s="130" t="s">
        <v>17938</v>
      </c>
      <c r="C12815" s="130" t="s">
        <v>98</v>
      </c>
      <c r="D12815" s="131">
        <v>1.897</v>
      </c>
      <c r="E12815" s="132">
        <v>371</v>
      </c>
      <c r="F12815" s="132">
        <v>371</v>
      </c>
      <c r="G12815" s="126" t="s">
        <v>17708</v>
      </c>
      <c r="H12815" s="126" t="s">
        <v>20399</v>
      </c>
      <c r="I12815" s="126" t="s">
        <v>26825</v>
      </c>
      <c r="J12815" s="126" t="s">
        <v>26345</v>
      </c>
      <c r="K12815" s="9">
        <f>_xlfn.IFNA(VLOOKUP(Table5[[#This Row],[Section]],SubSill_Tier,2,FALSE),0)</f>
        <v>0</v>
      </c>
      <c r="L12815" s="9" t="str">
        <f t="shared" si="209"/>
        <v/>
      </c>
      <c r="M12815" s="205" t="str" cm="1">
        <f t="array" ref="M12815">_xlfn.IFS(NOT(ISERROR(VLOOKUP(Table5[[#This Row],[Section]],TB_notTB,1,FALSE))),"No",LEFT(Table5[[#This Row],[Section]],3)="ETB","PLS",LEFT(Table5[[#This Row],[Section]],1)="7","PDB",NOT(ISBLANK(Table5[[#This Row],[Section]])),"No")</f>
        <v>No</v>
      </c>
    </row>
    <row r="12816" spans="1:13" x14ac:dyDescent="0.25">
      <c r="A12816" s="130" t="s">
        <v>17939</v>
      </c>
      <c r="B12816" s="130" t="s">
        <v>17940</v>
      </c>
      <c r="C12816" s="130" t="s">
        <v>98</v>
      </c>
      <c r="D12816" s="131">
        <v>3.0649999999999999</v>
      </c>
      <c r="E12816" s="132">
        <v>602</v>
      </c>
      <c r="F12816" s="132">
        <v>602</v>
      </c>
      <c r="G12816" s="126" t="s">
        <v>17708</v>
      </c>
      <c r="H12816" s="126" t="s">
        <v>20399</v>
      </c>
      <c r="I12816" s="126" t="s">
        <v>26825</v>
      </c>
      <c r="J12816" s="126" t="s">
        <v>26342</v>
      </c>
      <c r="K12816" s="9">
        <f>_xlfn.IFNA(VLOOKUP(Table5[[#This Row],[Section]],SubSill_Tier,2,FALSE),0)</f>
        <v>0</v>
      </c>
      <c r="L12816" s="9" t="str">
        <f t="shared" si="209"/>
        <v/>
      </c>
      <c r="M12816" s="205" t="str" cm="1">
        <f t="array" ref="M12816">_xlfn.IFS(NOT(ISERROR(VLOOKUP(Table5[[#This Row],[Section]],TB_notTB,1,FALSE))),"No",LEFT(Table5[[#This Row],[Section]],3)="ETB","PLS",LEFT(Table5[[#This Row],[Section]],1)="7","PDB",NOT(ISBLANK(Table5[[#This Row],[Section]])),"No")</f>
        <v>No</v>
      </c>
    </row>
    <row r="12817" spans="1:13" x14ac:dyDescent="0.25">
      <c r="A12817" s="130" t="s">
        <v>17941</v>
      </c>
      <c r="B12817" s="130" t="s">
        <v>17942</v>
      </c>
      <c r="C12817" s="130" t="s">
        <v>98</v>
      </c>
      <c r="D12817" s="131">
        <v>1.393</v>
      </c>
      <c r="E12817" s="132">
        <v>332</v>
      </c>
      <c r="F12817" s="132">
        <v>332</v>
      </c>
      <c r="G12817" s="126" t="s">
        <v>17475</v>
      </c>
      <c r="H12817" s="126" t="s">
        <v>20380</v>
      </c>
      <c r="I12817" s="126" t="s">
        <v>20381</v>
      </c>
      <c r="J12817" s="126" t="s">
        <v>26345</v>
      </c>
      <c r="K12817" s="9">
        <f>_xlfn.IFNA(VLOOKUP(Table5[[#This Row],[Section]],SubSill_Tier,2,FALSE),0)</f>
        <v>0</v>
      </c>
      <c r="L12817" s="9" t="str">
        <f t="shared" si="209"/>
        <v/>
      </c>
      <c r="M12817" s="205" t="str" cm="1">
        <f t="array" ref="M12817">_xlfn.IFS(NOT(ISERROR(VLOOKUP(Table5[[#This Row],[Section]],TB_notTB,1,FALSE))),"No",LEFT(Table5[[#This Row],[Section]],3)="ETB","PLS",LEFT(Table5[[#This Row],[Section]],1)="7","PDB",NOT(ISBLANK(Table5[[#This Row],[Section]])),"No")</f>
        <v>No</v>
      </c>
    </row>
    <row r="12818" spans="1:13" x14ac:dyDescent="0.25">
      <c r="A12818" s="130" t="s">
        <v>17943</v>
      </c>
      <c r="B12818" s="130" t="s">
        <v>17944</v>
      </c>
      <c r="C12818" s="130" t="s">
        <v>98</v>
      </c>
      <c r="D12818" s="131">
        <v>1.3240000000000001</v>
      </c>
      <c r="E12818" s="132">
        <v>294</v>
      </c>
      <c r="F12818" s="132">
        <v>294</v>
      </c>
      <c r="G12818" s="126" t="s">
        <v>17886</v>
      </c>
      <c r="H12818" s="126" t="s">
        <v>20591</v>
      </c>
      <c r="I12818" s="126" t="s">
        <v>20592</v>
      </c>
      <c r="J12818" s="126" t="s">
        <v>26345</v>
      </c>
      <c r="K12818" s="9">
        <f>_xlfn.IFNA(VLOOKUP(Table5[[#This Row],[Section]],SubSill_Tier,2,FALSE),0)</f>
        <v>0</v>
      </c>
      <c r="L12818" s="9" t="str">
        <f t="shared" si="209"/>
        <v/>
      </c>
      <c r="M12818" s="205" t="str" cm="1">
        <f t="array" ref="M12818">_xlfn.IFS(NOT(ISERROR(VLOOKUP(Table5[[#This Row],[Section]],TB_notTB,1,FALSE))),"No",LEFT(Table5[[#This Row],[Section]],3)="ETB","PLS",LEFT(Table5[[#This Row],[Section]],1)="7","PDB",NOT(ISBLANK(Table5[[#This Row],[Section]])),"No")</f>
        <v>No</v>
      </c>
    </row>
    <row r="12819" spans="1:13" x14ac:dyDescent="0.25">
      <c r="A12819" s="130" t="s">
        <v>17945</v>
      </c>
      <c r="B12819" s="130" t="s">
        <v>17946</v>
      </c>
      <c r="C12819" s="130" t="s">
        <v>98</v>
      </c>
      <c r="D12819" s="131">
        <v>2.3069999999999999</v>
      </c>
      <c r="E12819" s="132">
        <v>306</v>
      </c>
      <c r="F12819" s="132">
        <v>306</v>
      </c>
      <c r="G12819" s="126" t="s">
        <v>17886</v>
      </c>
      <c r="H12819" s="126" t="s">
        <v>20591</v>
      </c>
      <c r="I12819" s="126" t="s">
        <v>20592</v>
      </c>
      <c r="J12819" s="126" t="s">
        <v>26343</v>
      </c>
      <c r="K12819" s="9">
        <f>_xlfn.IFNA(VLOOKUP(Table5[[#This Row],[Section]],SubSill_Tier,2,FALSE),0)</f>
        <v>0</v>
      </c>
      <c r="L12819" s="9" t="str">
        <f t="shared" si="209"/>
        <v/>
      </c>
      <c r="M12819" s="205" t="str" cm="1">
        <f t="array" ref="M12819">_xlfn.IFS(NOT(ISERROR(VLOOKUP(Table5[[#This Row],[Section]],TB_notTB,1,FALSE))),"No",LEFT(Table5[[#This Row],[Section]],3)="ETB","PLS",LEFT(Table5[[#This Row],[Section]],1)="7","PDB",NOT(ISBLANK(Table5[[#This Row],[Section]])),"No")</f>
        <v>No</v>
      </c>
    </row>
    <row r="12820" spans="1:13" x14ac:dyDescent="0.25">
      <c r="A12820" s="130" t="s">
        <v>17947</v>
      </c>
      <c r="B12820" s="130" t="s">
        <v>17948</v>
      </c>
      <c r="C12820" s="130" t="s">
        <v>98</v>
      </c>
      <c r="D12820" s="131">
        <v>1.585</v>
      </c>
      <c r="E12820" s="132">
        <v>279</v>
      </c>
      <c r="F12820" s="132">
        <v>279</v>
      </c>
      <c r="G12820" s="126" t="s">
        <v>17886</v>
      </c>
      <c r="H12820" s="126" t="s">
        <v>20591</v>
      </c>
      <c r="I12820" s="126" t="s">
        <v>20592</v>
      </c>
      <c r="J12820" s="126" t="s">
        <v>26346</v>
      </c>
      <c r="K12820" s="9">
        <f>_xlfn.IFNA(VLOOKUP(Table5[[#This Row],[Section]],SubSill_Tier,2,FALSE),0)</f>
        <v>0</v>
      </c>
      <c r="L12820" s="9" t="str">
        <f t="shared" si="209"/>
        <v/>
      </c>
      <c r="M12820" s="205" t="str" cm="1">
        <f t="array" ref="M12820">_xlfn.IFS(NOT(ISERROR(VLOOKUP(Table5[[#This Row],[Section]],TB_notTB,1,FALSE))),"No",LEFT(Table5[[#This Row],[Section]],3)="ETB","PLS",LEFT(Table5[[#This Row],[Section]],1)="7","PDB",NOT(ISBLANK(Table5[[#This Row],[Section]])),"No")</f>
        <v>No</v>
      </c>
    </row>
    <row r="12821" spans="1:13" x14ac:dyDescent="0.25">
      <c r="A12821" s="130" t="s">
        <v>17949</v>
      </c>
      <c r="B12821" s="130" t="s">
        <v>17950</v>
      </c>
      <c r="C12821" s="130" t="s">
        <v>98</v>
      </c>
      <c r="D12821" s="131">
        <v>2.0329999999999999</v>
      </c>
      <c r="E12821" s="132">
        <v>315</v>
      </c>
      <c r="F12821" s="132">
        <v>315</v>
      </c>
      <c r="G12821" s="126" t="s">
        <v>17886</v>
      </c>
      <c r="H12821" s="126" t="s">
        <v>20591</v>
      </c>
      <c r="I12821" s="126" t="s">
        <v>20592</v>
      </c>
      <c r="J12821" s="126" t="s">
        <v>26343</v>
      </c>
      <c r="K12821" s="9">
        <f>_xlfn.IFNA(VLOOKUP(Table5[[#This Row],[Section]],SubSill_Tier,2,FALSE),0)</f>
        <v>0</v>
      </c>
      <c r="L12821" s="9" t="str">
        <f t="shared" si="209"/>
        <v/>
      </c>
      <c r="M12821" s="205" t="str" cm="1">
        <f t="array" ref="M12821">_xlfn.IFS(NOT(ISERROR(VLOOKUP(Table5[[#This Row],[Section]],TB_notTB,1,FALSE))),"No",LEFT(Table5[[#This Row],[Section]],3)="ETB","PLS",LEFT(Table5[[#This Row],[Section]],1)="7","PDB",NOT(ISBLANK(Table5[[#This Row],[Section]])),"No")</f>
        <v>No</v>
      </c>
    </row>
    <row r="12822" spans="1:13" x14ac:dyDescent="0.25">
      <c r="A12822" s="130" t="s">
        <v>17951</v>
      </c>
      <c r="B12822" s="130" t="s">
        <v>17952</v>
      </c>
      <c r="C12822" s="130" t="s">
        <v>98</v>
      </c>
      <c r="D12822" s="131">
        <v>2.2589999999999999</v>
      </c>
      <c r="E12822" s="132">
        <v>335</v>
      </c>
      <c r="F12822" s="132">
        <v>335</v>
      </c>
      <c r="G12822" s="126" t="s">
        <v>17886</v>
      </c>
      <c r="H12822" s="126" t="s">
        <v>20591</v>
      </c>
      <c r="I12822" s="126" t="s">
        <v>20592</v>
      </c>
      <c r="J12822" s="126" t="s">
        <v>26343</v>
      </c>
      <c r="K12822" s="9">
        <f>_xlfn.IFNA(VLOOKUP(Table5[[#This Row],[Section]],SubSill_Tier,2,FALSE),0)</f>
        <v>0</v>
      </c>
      <c r="L12822" s="9" t="str">
        <f t="shared" si="209"/>
        <v/>
      </c>
      <c r="M12822" s="205" t="str" cm="1">
        <f t="array" ref="M12822">_xlfn.IFS(NOT(ISERROR(VLOOKUP(Table5[[#This Row],[Section]],TB_notTB,1,FALSE))),"No",LEFT(Table5[[#This Row],[Section]],3)="ETB","PLS",LEFT(Table5[[#This Row],[Section]],1)="7","PDB",NOT(ISBLANK(Table5[[#This Row],[Section]])),"No")</f>
        <v>No</v>
      </c>
    </row>
    <row r="12823" spans="1:13" x14ac:dyDescent="0.25">
      <c r="A12823" s="130" t="s">
        <v>17953</v>
      </c>
      <c r="B12823" s="130" t="s">
        <v>17954</v>
      </c>
      <c r="C12823" s="130" t="s">
        <v>98</v>
      </c>
      <c r="D12823" s="131">
        <v>1.9730000000000001</v>
      </c>
      <c r="E12823" s="132">
        <v>368</v>
      </c>
      <c r="F12823" s="132">
        <v>368</v>
      </c>
      <c r="G12823" s="126" t="s">
        <v>17886</v>
      </c>
      <c r="H12823" s="126" t="s">
        <v>20591</v>
      </c>
      <c r="I12823" s="126" t="s">
        <v>20592</v>
      </c>
      <c r="J12823" s="126" t="s">
        <v>26343</v>
      </c>
      <c r="K12823" s="9">
        <f>_xlfn.IFNA(VLOOKUP(Table5[[#This Row],[Section]],SubSill_Tier,2,FALSE),0)</f>
        <v>0</v>
      </c>
      <c r="L12823" s="9" t="str">
        <f t="shared" si="209"/>
        <v/>
      </c>
      <c r="M12823" s="205" t="str" cm="1">
        <f t="array" ref="M12823">_xlfn.IFS(NOT(ISERROR(VLOOKUP(Table5[[#This Row],[Section]],TB_notTB,1,FALSE))),"No",LEFT(Table5[[#This Row],[Section]],3)="ETB","PLS",LEFT(Table5[[#This Row],[Section]],1)="7","PDB",NOT(ISBLANK(Table5[[#This Row],[Section]])),"No")</f>
        <v>No</v>
      </c>
    </row>
    <row r="12824" spans="1:13" x14ac:dyDescent="0.25">
      <c r="A12824" s="130" t="s">
        <v>17955</v>
      </c>
      <c r="B12824" s="130" t="s">
        <v>17956</v>
      </c>
      <c r="C12824" s="130" t="s">
        <v>98</v>
      </c>
      <c r="D12824" s="131">
        <v>2.4329999999999998</v>
      </c>
      <c r="E12824" s="132">
        <v>408</v>
      </c>
      <c r="F12824" s="132">
        <v>408</v>
      </c>
      <c r="G12824" s="126" t="s">
        <v>17886</v>
      </c>
      <c r="H12824" s="126" t="s">
        <v>20591</v>
      </c>
      <c r="I12824" s="126" t="s">
        <v>20592</v>
      </c>
      <c r="J12824" s="126" t="s">
        <v>26343</v>
      </c>
      <c r="K12824" s="9">
        <f>_xlfn.IFNA(VLOOKUP(Table5[[#This Row],[Section]],SubSill_Tier,2,FALSE),0)</f>
        <v>0</v>
      </c>
      <c r="L12824" s="9" t="str">
        <f t="shared" si="209"/>
        <v/>
      </c>
      <c r="M12824" s="205" t="str" cm="1">
        <f t="array" ref="M12824">_xlfn.IFS(NOT(ISERROR(VLOOKUP(Table5[[#This Row],[Section]],TB_notTB,1,FALSE))),"No",LEFT(Table5[[#This Row],[Section]],3)="ETB","PLS",LEFT(Table5[[#This Row],[Section]],1)="7","PDB",NOT(ISBLANK(Table5[[#This Row],[Section]])),"No")</f>
        <v>No</v>
      </c>
    </row>
    <row r="12825" spans="1:13" x14ac:dyDescent="0.25">
      <c r="A12825" s="130" t="s">
        <v>17957</v>
      </c>
      <c r="B12825" s="130" t="s">
        <v>17958</v>
      </c>
      <c r="C12825" s="130" t="s">
        <v>98</v>
      </c>
      <c r="D12825" s="131">
        <v>1.897</v>
      </c>
      <c r="E12825" s="132">
        <v>372</v>
      </c>
      <c r="F12825" s="132">
        <v>372</v>
      </c>
      <c r="G12825" s="126" t="s">
        <v>17886</v>
      </c>
      <c r="H12825" s="126" t="s">
        <v>20591</v>
      </c>
      <c r="I12825" s="126" t="s">
        <v>20592</v>
      </c>
      <c r="J12825" s="126" t="s">
        <v>26346</v>
      </c>
      <c r="K12825" s="9">
        <f>_xlfn.IFNA(VLOOKUP(Table5[[#This Row],[Section]],SubSill_Tier,2,FALSE),0)</f>
        <v>0</v>
      </c>
      <c r="L12825" s="9" t="str">
        <f t="shared" si="209"/>
        <v/>
      </c>
      <c r="M12825" s="205" t="str" cm="1">
        <f t="array" ref="M12825">_xlfn.IFS(NOT(ISERROR(VLOOKUP(Table5[[#This Row],[Section]],TB_notTB,1,FALSE))),"No",LEFT(Table5[[#This Row],[Section]],3)="ETB","PLS",LEFT(Table5[[#This Row],[Section]],1)="7","PDB",NOT(ISBLANK(Table5[[#This Row],[Section]])),"No")</f>
        <v>No</v>
      </c>
    </row>
    <row r="12826" spans="1:13" x14ac:dyDescent="0.25">
      <c r="A12826" s="130" t="s">
        <v>17959</v>
      </c>
      <c r="B12826" s="130" t="s">
        <v>17960</v>
      </c>
      <c r="C12826" s="130" t="s">
        <v>98</v>
      </c>
      <c r="D12826" s="131">
        <v>3.0670000000000002</v>
      </c>
      <c r="E12826" s="132">
        <v>486</v>
      </c>
      <c r="F12826" s="132">
        <v>486</v>
      </c>
      <c r="G12826" s="126" t="s">
        <v>17886</v>
      </c>
      <c r="H12826" s="126" t="s">
        <v>20591</v>
      </c>
      <c r="I12826" s="126" t="s">
        <v>20592</v>
      </c>
      <c r="J12826" s="126" t="s">
        <v>26346</v>
      </c>
      <c r="K12826" s="9">
        <f>_xlfn.IFNA(VLOOKUP(Table5[[#This Row],[Section]],SubSill_Tier,2,FALSE),0)</f>
        <v>0</v>
      </c>
      <c r="L12826" s="9" t="str">
        <f t="shared" si="209"/>
        <v/>
      </c>
      <c r="M12826" s="205" t="str" cm="1">
        <f t="array" ref="M12826">_xlfn.IFS(NOT(ISERROR(VLOOKUP(Table5[[#This Row],[Section]],TB_notTB,1,FALSE))),"No",LEFT(Table5[[#This Row],[Section]],3)="ETB","PLS",LEFT(Table5[[#This Row],[Section]],1)="7","PDB",NOT(ISBLANK(Table5[[#This Row],[Section]])),"No")</f>
        <v>No</v>
      </c>
    </row>
    <row r="12827" spans="1:13" x14ac:dyDescent="0.25">
      <c r="A12827" s="130" t="s">
        <v>17961</v>
      </c>
      <c r="B12827" s="130" t="s">
        <v>17962</v>
      </c>
      <c r="C12827" s="130" t="s">
        <v>98</v>
      </c>
      <c r="D12827" s="131">
        <v>2.2869999999999999</v>
      </c>
      <c r="E12827" s="132">
        <v>378</v>
      </c>
      <c r="F12827" s="132">
        <v>378</v>
      </c>
      <c r="G12827" s="126" t="s">
        <v>17886</v>
      </c>
      <c r="H12827" s="126" t="s">
        <v>20591</v>
      </c>
      <c r="I12827" s="126" t="s">
        <v>20592</v>
      </c>
      <c r="J12827" s="126" t="s">
        <v>26346</v>
      </c>
      <c r="K12827" s="9">
        <f>_xlfn.IFNA(VLOOKUP(Table5[[#This Row],[Section]],SubSill_Tier,2,FALSE),0)</f>
        <v>0</v>
      </c>
      <c r="L12827" s="9" t="str">
        <f t="shared" si="209"/>
        <v/>
      </c>
      <c r="M12827" s="205" t="str" cm="1">
        <f t="array" ref="M12827">_xlfn.IFS(NOT(ISERROR(VLOOKUP(Table5[[#This Row],[Section]],TB_notTB,1,FALSE))),"No",LEFT(Table5[[#This Row],[Section]],3)="ETB","PLS",LEFT(Table5[[#This Row],[Section]],1)="7","PDB",NOT(ISBLANK(Table5[[#This Row],[Section]])),"No")</f>
        <v>No</v>
      </c>
    </row>
    <row r="12828" spans="1:13" x14ac:dyDescent="0.25">
      <c r="A12828" s="130" t="s">
        <v>17963</v>
      </c>
      <c r="B12828" s="130" t="s">
        <v>17964</v>
      </c>
      <c r="C12828" s="130" t="s">
        <v>98</v>
      </c>
      <c r="D12828" s="131">
        <v>2.5649999999999999</v>
      </c>
      <c r="E12828" s="132">
        <v>398</v>
      </c>
      <c r="F12828" s="132">
        <v>398</v>
      </c>
      <c r="G12828" s="126" t="s">
        <v>17886</v>
      </c>
      <c r="H12828" s="126" t="s">
        <v>20591</v>
      </c>
      <c r="I12828" s="126" t="s">
        <v>20592</v>
      </c>
      <c r="J12828" s="126" t="s">
        <v>26343</v>
      </c>
      <c r="K12828" s="9">
        <f>_xlfn.IFNA(VLOOKUP(Table5[[#This Row],[Section]],SubSill_Tier,2,FALSE),0)</f>
        <v>0</v>
      </c>
      <c r="L12828" s="9" t="str">
        <f t="shared" si="209"/>
        <v/>
      </c>
      <c r="M12828" s="205" t="str" cm="1">
        <f t="array" ref="M12828">_xlfn.IFS(NOT(ISERROR(VLOOKUP(Table5[[#This Row],[Section]],TB_notTB,1,FALSE))),"No",LEFT(Table5[[#This Row],[Section]],3)="ETB","PLS",LEFT(Table5[[#This Row],[Section]],1)="7","PDB",NOT(ISBLANK(Table5[[#This Row],[Section]])),"No")</f>
        <v>No</v>
      </c>
    </row>
    <row r="12829" spans="1:13" x14ac:dyDescent="0.25">
      <c r="A12829" s="130" t="s">
        <v>17965</v>
      </c>
      <c r="B12829" s="130" t="s">
        <v>17966</v>
      </c>
      <c r="C12829" s="130" t="s">
        <v>98</v>
      </c>
      <c r="D12829" s="131">
        <v>1.956</v>
      </c>
      <c r="E12829" s="132">
        <v>378</v>
      </c>
      <c r="F12829" s="132">
        <v>378</v>
      </c>
      <c r="G12829" s="126" t="s">
        <v>17886</v>
      </c>
      <c r="H12829" s="126" t="s">
        <v>20591</v>
      </c>
      <c r="I12829" s="126" t="s">
        <v>20592</v>
      </c>
      <c r="J12829" s="126" t="s">
        <v>26346</v>
      </c>
      <c r="K12829" s="9">
        <f>_xlfn.IFNA(VLOOKUP(Table5[[#This Row],[Section]],SubSill_Tier,2,FALSE),0)</f>
        <v>0</v>
      </c>
      <c r="L12829" s="9" t="str">
        <f t="shared" si="209"/>
        <v/>
      </c>
      <c r="M12829" s="205" t="str" cm="1">
        <f t="array" ref="M12829">_xlfn.IFS(NOT(ISERROR(VLOOKUP(Table5[[#This Row],[Section]],TB_notTB,1,FALSE))),"No",LEFT(Table5[[#This Row],[Section]],3)="ETB","PLS",LEFT(Table5[[#This Row],[Section]],1)="7","PDB",NOT(ISBLANK(Table5[[#This Row],[Section]])),"No")</f>
        <v>No</v>
      </c>
    </row>
    <row r="12830" spans="1:13" x14ac:dyDescent="0.25">
      <c r="A12830" s="130" t="s">
        <v>17967</v>
      </c>
      <c r="B12830" s="130" t="s">
        <v>17968</v>
      </c>
      <c r="C12830" s="130" t="s">
        <v>98</v>
      </c>
      <c r="D12830" s="131">
        <v>1.91</v>
      </c>
      <c r="E12830" s="132">
        <v>308</v>
      </c>
      <c r="F12830" s="132">
        <v>308</v>
      </c>
      <c r="G12830" s="126" t="s">
        <v>17886</v>
      </c>
      <c r="H12830" s="126" t="s">
        <v>20591</v>
      </c>
      <c r="I12830" s="126" t="s">
        <v>20592</v>
      </c>
      <c r="J12830" s="126" t="s">
        <v>26342</v>
      </c>
      <c r="K12830" s="9">
        <f>_xlfn.IFNA(VLOOKUP(Table5[[#This Row],[Section]],SubSill_Tier,2,FALSE),0)</f>
        <v>0</v>
      </c>
      <c r="L12830" s="9" t="str">
        <f t="shared" si="209"/>
        <v/>
      </c>
      <c r="M12830" s="205" t="str" cm="1">
        <f t="array" ref="M12830">_xlfn.IFS(NOT(ISERROR(VLOOKUP(Table5[[#This Row],[Section]],TB_notTB,1,FALSE))),"No",LEFT(Table5[[#This Row],[Section]],3)="ETB","PLS",LEFT(Table5[[#This Row],[Section]],1)="7","PDB",NOT(ISBLANK(Table5[[#This Row],[Section]])),"No")</f>
        <v>No</v>
      </c>
    </row>
    <row r="12831" spans="1:13" x14ac:dyDescent="0.25">
      <c r="A12831" s="130" t="s">
        <v>17969</v>
      </c>
      <c r="B12831" s="130" t="s">
        <v>17970</v>
      </c>
      <c r="C12831" s="130" t="s">
        <v>98</v>
      </c>
      <c r="D12831" s="131">
        <v>1.9079999999999999</v>
      </c>
      <c r="E12831" s="132">
        <v>362</v>
      </c>
      <c r="F12831" s="132">
        <v>362</v>
      </c>
      <c r="G12831" s="126" t="s">
        <v>17886</v>
      </c>
      <c r="H12831" s="126" t="s">
        <v>20591</v>
      </c>
      <c r="I12831" s="126" t="s">
        <v>20592</v>
      </c>
      <c r="J12831" s="126" t="s">
        <v>26343</v>
      </c>
      <c r="K12831" s="9">
        <f>_xlfn.IFNA(VLOOKUP(Table5[[#This Row],[Section]],SubSill_Tier,2,FALSE),0)</f>
        <v>0</v>
      </c>
      <c r="L12831" s="9" t="str">
        <f t="shared" si="209"/>
        <v/>
      </c>
      <c r="M12831" s="205" t="str" cm="1">
        <f t="array" ref="M12831">_xlfn.IFS(NOT(ISERROR(VLOOKUP(Table5[[#This Row],[Section]],TB_notTB,1,FALSE))),"No",LEFT(Table5[[#This Row],[Section]],3)="ETB","PLS",LEFT(Table5[[#This Row],[Section]],1)="7","PDB",NOT(ISBLANK(Table5[[#This Row],[Section]])),"No")</f>
        <v>No</v>
      </c>
    </row>
    <row r="12832" spans="1:13" x14ac:dyDescent="0.25">
      <c r="A12832" s="130" t="s">
        <v>17971</v>
      </c>
      <c r="B12832" s="130" t="s">
        <v>17972</v>
      </c>
      <c r="C12832" s="130" t="s">
        <v>98</v>
      </c>
      <c r="D12832" s="131">
        <v>2.11</v>
      </c>
      <c r="E12832" s="132">
        <v>384</v>
      </c>
      <c r="F12832" s="132">
        <v>384</v>
      </c>
      <c r="G12832" s="126" t="s">
        <v>17886</v>
      </c>
      <c r="H12832" s="126" t="s">
        <v>20591</v>
      </c>
      <c r="I12832" s="126" t="s">
        <v>20592</v>
      </c>
      <c r="J12832" s="126" t="s">
        <v>26343</v>
      </c>
      <c r="K12832" s="9">
        <f>_xlfn.IFNA(VLOOKUP(Table5[[#This Row],[Section]],SubSill_Tier,2,FALSE),0)</f>
        <v>0</v>
      </c>
      <c r="L12832" s="9" t="str">
        <f t="shared" si="209"/>
        <v/>
      </c>
      <c r="M12832" s="205" t="str" cm="1">
        <f t="array" ref="M12832">_xlfn.IFS(NOT(ISERROR(VLOOKUP(Table5[[#This Row],[Section]],TB_notTB,1,FALSE))),"No",LEFT(Table5[[#This Row],[Section]],3)="ETB","PLS",LEFT(Table5[[#This Row],[Section]],1)="7","PDB",NOT(ISBLANK(Table5[[#This Row],[Section]])),"No")</f>
        <v>No</v>
      </c>
    </row>
    <row r="12833" spans="1:13" x14ac:dyDescent="0.25">
      <c r="A12833" s="130" t="s">
        <v>17973</v>
      </c>
      <c r="B12833" s="130" t="s">
        <v>17974</v>
      </c>
      <c r="C12833" s="130" t="s">
        <v>98</v>
      </c>
      <c r="D12833" s="131">
        <v>1.748</v>
      </c>
      <c r="E12833" s="132">
        <v>370</v>
      </c>
      <c r="F12833" s="132">
        <v>370</v>
      </c>
      <c r="G12833" s="126" t="s">
        <v>17475</v>
      </c>
      <c r="H12833" s="126" t="s">
        <v>20380</v>
      </c>
      <c r="I12833" s="126" t="s">
        <v>20381</v>
      </c>
      <c r="J12833" s="126" t="s">
        <v>26345</v>
      </c>
      <c r="K12833" s="9">
        <f>_xlfn.IFNA(VLOOKUP(Table5[[#This Row],[Section]],SubSill_Tier,2,FALSE),0)</f>
        <v>0</v>
      </c>
      <c r="L12833" s="9" t="str">
        <f t="shared" si="209"/>
        <v/>
      </c>
      <c r="M12833" s="205" t="str" cm="1">
        <f t="array" ref="M12833">_xlfn.IFS(NOT(ISERROR(VLOOKUP(Table5[[#This Row],[Section]],TB_notTB,1,FALSE))),"No",LEFT(Table5[[#This Row],[Section]],3)="ETB","PLS",LEFT(Table5[[#This Row],[Section]],1)="7","PDB",NOT(ISBLANK(Table5[[#This Row],[Section]])),"No")</f>
        <v>No</v>
      </c>
    </row>
    <row r="12834" spans="1:13" x14ac:dyDescent="0.25">
      <c r="A12834" s="130" t="s">
        <v>17975</v>
      </c>
      <c r="B12834" s="130" t="s">
        <v>17976</v>
      </c>
      <c r="C12834" s="130" t="s">
        <v>98</v>
      </c>
      <c r="D12834" s="131">
        <v>1.6719999999999999</v>
      </c>
      <c r="E12834" s="132">
        <v>348</v>
      </c>
      <c r="F12834" s="132">
        <v>348</v>
      </c>
      <c r="G12834" s="126" t="s">
        <v>17475</v>
      </c>
      <c r="H12834" s="126" t="s">
        <v>20380</v>
      </c>
      <c r="I12834" s="126" t="s">
        <v>20381</v>
      </c>
      <c r="J12834" s="126" t="s">
        <v>26345</v>
      </c>
      <c r="K12834" s="9">
        <f>_xlfn.IFNA(VLOOKUP(Table5[[#This Row],[Section]],SubSill_Tier,2,FALSE),0)</f>
        <v>0</v>
      </c>
      <c r="L12834" s="9" t="str">
        <f t="shared" si="209"/>
        <v/>
      </c>
      <c r="M12834" s="205" t="str" cm="1">
        <f t="array" ref="M12834">_xlfn.IFS(NOT(ISERROR(VLOOKUP(Table5[[#This Row],[Section]],TB_notTB,1,FALSE))),"No",LEFT(Table5[[#This Row],[Section]],3)="ETB","PLS",LEFT(Table5[[#This Row],[Section]],1)="7","PDB",NOT(ISBLANK(Table5[[#This Row],[Section]])),"No")</f>
        <v>No</v>
      </c>
    </row>
    <row r="12835" spans="1:13" x14ac:dyDescent="0.25">
      <c r="A12835" s="130" t="s">
        <v>17977</v>
      </c>
      <c r="B12835" s="130" t="s">
        <v>17978</v>
      </c>
      <c r="C12835" s="130" t="s">
        <v>98</v>
      </c>
      <c r="D12835" s="131">
        <v>3.1190000000000002</v>
      </c>
      <c r="E12835" s="132">
        <v>416</v>
      </c>
      <c r="F12835" s="132">
        <v>416</v>
      </c>
      <c r="G12835" s="126" t="s">
        <v>17979</v>
      </c>
      <c r="H12835" s="126" t="s">
        <v>20595</v>
      </c>
      <c r="I12835" s="126" t="s">
        <v>20596</v>
      </c>
      <c r="J12835" s="126" t="s">
        <v>26344</v>
      </c>
      <c r="K12835" s="9">
        <f>_xlfn.IFNA(VLOOKUP(Table5[[#This Row],[Section]],SubSill_Tier,2,FALSE),0)</f>
        <v>0</v>
      </c>
      <c r="L12835" s="9" t="str">
        <f t="shared" si="209"/>
        <v/>
      </c>
      <c r="M12835" s="205" t="str" cm="1">
        <f t="array" ref="M12835">_xlfn.IFS(NOT(ISERROR(VLOOKUP(Table5[[#This Row],[Section]],TB_notTB,1,FALSE))),"No",LEFT(Table5[[#This Row],[Section]],3)="ETB","PLS",LEFT(Table5[[#This Row],[Section]],1)="7","PDB",NOT(ISBLANK(Table5[[#This Row],[Section]])),"No")</f>
        <v>No</v>
      </c>
    </row>
    <row r="12836" spans="1:13" x14ac:dyDescent="0.25">
      <c r="A12836" s="130" t="s">
        <v>17980</v>
      </c>
      <c r="B12836" s="130" t="s">
        <v>17981</v>
      </c>
      <c r="C12836" s="130" t="s">
        <v>98</v>
      </c>
      <c r="D12836" s="131">
        <v>1.3320000000000001</v>
      </c>
      <c r="E12836" s="132">
        <v>358</v>
      </c>
      <c r="F12836" s="132">
        <v>358</v>
      </c>
      <c r="G12836" s="126" t="s">
        <v>17751</v>
      </c>
      <c r="H12836" s="126" t="s">
        <v>20587</v>
      </c>
      <c r="I12836" s="126" t="s">
        <v>20588</v>
      </c>
      <c r="J12836" s="126" t="s">
        <v>26345</v>
      </c>
      <c r="K12836" s="9">
        <f>_xlfn.IFNA(VLOOKUP(Table5[[#This Row],[Section]],SubSill_Tier,2,FALSE),0)</f>
        <v>0</v>
      </c>
      <c r="L12836" s="9" t="str">
        <f t="shared" si="209"/>
        <v/>
      </c>
      <c r="M12836" s="205" t="str" cm="1">
        <f t="array" ref="M12836">_xlfn.IFS(NOT(ISERROR(VLOOKUP(Table5[[#This Row],[Section]],TB_notTB,1,FALSE))),"No",LEFT(Table5[[#This Row],[Section]],3)="ETB","PLS",LEFT(Table5[[#This Row],[Section]],1)="7","PDB",NOT(ISBLANK(Table5[[#This Row],[Section]])),"No")</f>
        <v>No</v>
      </c>
    </row>
    <row r="12837" spans="1:13" x14ac:dyDescent="0.25">
      <c r="A12837" s="130" t="s">
        <v>17982</v>
      </c>
      <c r="B12837" s="130" t="s">
        <v>17983</v>
      </c>
      <c r="C12837" s="130" t="s">
        <v>98</v>
      </c>
      <c r="D12837" s="131">
        <v>1.6160000000000001</v>
      </c>
      <c r="E12837" s="132">
        <v>395</v>
      </c>
      <c r="F12837" s="132">
        <v>395</v>
      </c>
      <c r="G12837" s="126" t="s">
        <v>18052</v>
      </c>
      <c r="H12837" s="126" t="s">
        <v>20599</v>
      </c>
      <c r="I12837" s="126" t="s">
        <v>20600</v>
      </c>
      <c r="J12837" s="126" t="s">
        <v>26343</v>
      </c>
      <c r="K12837" s="9">
        <f>_xlfn.IFNA(VLOOKUP(Table5[[#This Row],[Section]],SubSill_Tier,2,FALSE),0)</f>
        <v>0</v>
      </c>
      <c r="L12837" s="9" t="str">
        <f t="shared" si="209"/>
        <v/>
      </c>
      <c r="M12837" s="205" t="str" cm="1">
        <f t="array" ref="M12837">_xlfn.IFS(NOT(ISERROR(VLOOKUP(Table5[[#This Row],[Section]],TB_notTB,1,FALSE))),"No",LEFT(Table5[[#This Row],[Section]],3)="ETB","PLS",LEFT(Table5[[#This Row],[Section]],1)="7","PDB",NOT(ISBLANK(Table5[[#This Row],[Section]])),"No")</f>
        <v>No</v>
      </c>
    </row>
    <row r="12838" spans="1:13" x14ac:dyDescent="0.25">
      <c r="A12838" s="130" t="s">
        <v>17984</v>
      </c>
      <c r="B12838" s="130" t="s">
        <v>17985</v>
      </c>
      <c r="C12838" s="130" t="s">
        <v>98</v>
      </c>
      <c r="D12838" s="131">
        <v>2.7410000000000001</v>
      </c>
      <c r="E12838" s="132">
        <v>463</v>
      </c>
      <c r="F12838" s="132">
        <v>463</v>
      </c>
      <c r="G12838" s="126" t="s">
        <v>17886</v>
      </c>
      <c r="H12838" s="126" t="s">
        <v>20591</v>
      </c>
      <c r="I12838" s="126" t="s">
        <v>20592</v>
      </c>
      <c r="J12838" s="126" t="s">
        <v>26341</v>
      </c>
      <c r="K12838" s="9">
        <f>_xlfn.IFNA(VLOOKUP(Table5[[#This Row],[Section]],SubSill_Tier,2,FALSE),0)</f>
        <v>0</v>
      </c>
      <c r="L12838" s="9" t="str">
        <f t="shared" si="209"/>
        <v/>
      </c>
      <c r="M12838" s="205" t="str" cm="1">
        <f t="array" ref="M12838">_xlfn.IFS(NOT(ISERROR(VLOOKUP(Table5[[#This Row],[Section]],TB_notTB,1,FALSE))),"No",LEFT(Table5[[#This Row],[Section]],3)="ETB","PLS",LEFT(Table5[[#This Row],[Section]],1)="7","PDB",NOT(ISBLANK(Table5[[#This Row],[Section]])),"No")</f>
        <v>No</v>
      </c>
    </row>
    <row r="12839" spans="1:13" x14ac:dyDescent="0.25">
      <c r="A12839" s="130" t="s">
        <v>17986</v>
      </c>
      <c r="B12839" s="130" t="s">
        <v>17987</v>
      </c>
      <c r="C12839" s="130" t="s">
        <v>98</v>
      </c>
      <c r="D12839" s="131">
        <v>1.212</v>
      </c>
      <c r="E12839" s="132">
        <v>425</v>
      </c>
      <c r="F12839" s="132">
        <v>425</v>
      </c>
      <c r="G12839" s="126" t="s">
        <v>17886</v>
      </c>
      <c r="H12839" s="126" t="s">
        <v>20591</v>
      </c>
      <c r="I12839" s="126" t="s">
        <v>20592</v>
      </c>
      <c r="J12839" s="126" t="s">
        <v>26346</v>
      </c>
      <c r="K12839" s="9">
        <f>_xlfn.IFNA(VLOOKUP(Table5[[#This Row],[Section]],SubSill_Tier,2,FALSE),0)</f>
        <v>0</v>
      </c>
      <c r="L12839" s="9" t="str">
        <f t="shared" si="209"/>
        <v/>
      </c>
      <c r="M12839" s="205" t="str" cm="1">
        <f t="array" ref="M12839">_xlfn.IFS(NOT(ISERROR(VLOOKUP(Table5[[#This Row],[Section]],TB_notTB,1,FALSE))),"No",LEFT(Table5[[#This Row],[Section]],3)="ETB","PLS",LEFT(Table5[[#This Row],[Section]],1)="7","PDB",NOT(ISBLANK(Table5[[#This Row],[Section]])),"No")</f>
        <v>No</v>
      </c>
    </row>
    <row r="12840" spans="1:13" x14ac:dyDescent="0.25">
      <c r="A12840" s="130" t="s">
        <v>17988</v>
      </c>
      <c r="B12840" s="130" t="s">
        <v>17989</v>
      </c>
      <c r="C12840" s="130" t="s">
        <v>98</v>
      </c>
      <c r="D12840" s="131">
        <v>1.917</v>
      </c>
      <c r="E12840" s="132">
        <v>518</v>
      </c>
      <c r="F12840" s="132">
        <v>518</v>
      </c>
      <c r="G12840" s="126" t="s">
        <v>17475</v>
      </c>
      <c r="H12840" s="126" t="s">
        <v>20380</v>
      </c>
      <c r="I12840" s="126" t="s">
        <v>20381</v>
      </c>
      <c r="J12840" s="126" t="s">
        <v>26345</v>
      </c>
      <c r="K12840" s="9">
        <f>_xlfn.IFNA(VLOOKUP(Table5[[#This Row],[Section]],SubSill_Tier,2,FALSE),0)</f>
        <v>0</v>
      </c>
      <c r="L12840" s="9" t="str">
        <f t="shared" si="209"/>
        <v/>
      </c>
      <c r="M12840" s="205" t="str" cm="1">
        <f t="array" ref="M12840">_xlfn.IFS(NOT(ISERROR(VLOOKUP(Table5[[#This Row],[Section]],TB_notTB,1,FALSE))),"No",LEFT(Table5[[#This Row],[Section]],3)="ETB","PLS",LEFT(Table5[[#This Row],[Section]],1)="7","PDB",NOT(ISBLANK(Table5[[#This Row],[Section]])),"No")</f>
        <v>No</v>
      </c>
    </row>
    <row r="12841" spans="1:13" x14ac:dyDescent="0.25">
      <c r="A12841" s="130" t="s">
        <v>17990</v>
      </c>
      <c r="B12841" s="130" t="s">
        <v>17991</v>
      </c>
      <c r="C12841" s="130" t="s">
        <v>98</v>
      </c>
      <c r="D12841" s="131">
        <v>2.1869999999999998</v>
      </c>
      <c r="E12841" s="132">
        <v>568</v>
      </c>
      <c r="F12841" s="132">
        <v>568</v>
      </c>
      <c r="G12841" s="126" t="s">
        <v>17475</v>
      </c>
      <c r="H12841" s="126" t="s">
        <v>20380</v>
      </c>
      <c r="I12841" s="126" t="s">
        <v>20381</v>
      </c>
      <c r="J12841" s="126" t="s">
        <v>26345</v>
      </c>
      <c r="K12841" s="9">
        <f>_xlfn.IFNA(VLOOKUP(Table5[[#This Row],[Section]],SubSill_Tier,2,FALSE),0)</f>
        <v>0</v>
      </c>
      <c r="L12841" s="9" t="str">
        <f t="shared" si="209"/>
        <v/>
      </c>
      <c r="M12841" s="205" t="str" cm="1">
        <f t="array" ref="M12841">_xlfn.IFS(NOT(ISERROR(VLOOKUP(Table5[[#This Row],[Section]],TB_notTB,1,FALSE))),"No",LEFT(Table5[[#This Row],[Section]],3)="ETB","PLS",LEFT(Table5[[#This Row],[Section]],1)="7","PDB",NOT(ISBLANK(Table5[[#This Row],[Section]])),"No")</f>
        <v>No</v>
      </c>
    </row>
    <row r="12842" spans="1:13" x14ac:dyDescent="0.25">
      <c r="A12842" s="130" t="s">
        <v>17992</v>
      </c>
      <c r="B12842" s="130" t="s">
        <v>17993</v>
      </c>
      <c r="C12842" s="130" t="s">
        <v>98</v>
      </c>
      <c r="D12842" s="131">
        <v>1.4410000000000001</v>
      </c>
      <c r="E12842" s="132">
        <v>420</v>
      </c>
      <c r="F12842" s="132">
        <v>420</v>
      </c>
      <c r="G12842" s="126" t="s">
        <v>17475</v>
      </c>
      <c r="H12842" s="126" t="s">
        <v>20380</v>
      </c>
      <c r="I12842" s="126" t="s">
        <v>20381</v>
      </c>
      <c r="J12842" s="126" t="s">
        <v>26345</v>
      </c>
      <c r="K12842" s="9">
        <f>_xlfn.IFNA(VLOOKUP(Table5[[#This Row],[Section]],SubSill_Tier,2,FALSE),0)</f>
        <v>0</v>
      </c>
      <c r="L12842" s="9" t="str">
        <f t="shared" si="209"/>
        <v/>
      </c>
      <c r="M12842" s="205" t="str" cm="1">
        <f t="array" ref="M12842">_xlfn.IFS(NOT(ISERROR(VLOOKUP(Table5[[#This Row],[Section]],TB_notTB,1,FALSE))),"No",LEFT(Table5[[#This Row],[Section]],3)="ETB","PLS",LEFT(Table5[[#This Row],[Section]],1)="7","PDB",NOT(ISBLANK(Table5[[#This Row],[Section]])),"No")</f>
        <v>No</v>
      </c>
    </row>
    <row r="12843" spans="1:13" x14ac:dyDescent="0.25">
      <c r="A12843" s="130" t="s">
        <v>17994</v>
      </c>
      <c r="B12843" s="130" t="s">
        <v>17995</v>
      </c>
      <c r="C12843" s="130" t="s">
        <v>98</v>
      </c>
      <c r="D12843" s="131">
        <v>1.1819999999999999</v>
      </c>
      <c r="E12843" s="132">
        <v>391</v>
      </c>
      <c r="F12843" s="132">
        <v>391</v>
      </c>
      <c r="G12843" s="126" t="s">
        <v>17708</v>
      </c>
      <c r="H12843" s="126" t="s">
        <v>20399</v>
      </c>
      <c r="I12843" s="126" t="s">
        <v>26825</v>
      </c>
      <c r="J12843" s="126" t="s">
        <v>26343</v>
      </c>
      <c r="K12843" s="9">
        <f>_xlfn.IFNA(VLOOKUP(Table5[[#This Row],[Section]],SubSill_Tier,2,FALSE),0)</f>
        <v>0</v>
      </c>
      <c r="L12843" s="9" t="str">
        <f t="shared" si="209"/>
        <v/>
      </c>
      <c r="M12843" s="205" t="str" cm="1">
        <f t="array" ref="M12843">_xlfn.IFS(NOT(ISERROR(VLOOKUP(Table5[[#This Row],[Section]],TB_notTB,1,FALSE))),"No",LEFT(Table5[[#This Row],[Section]],3)="ETB","PLS",LEFT(Table5[[#This Row],[Section]],1)="7","PDB",NOT(ISBLANK(Table5[[#This Row],[Section]])),"No")</f>
        <v>No</v>
      </c>
    </row>
    <row r="12844" spans="1:13" x14ac:dyDescent="0.25">
      <c r="A12844" s="130" t="s">
        <v>17996</v>
      </c>
      <c r="B12844" s="130" t="s">
        <v>17997</v>
      </c>
      <c r="C12844" s="130" t="s">
        <v>98</v>
      </c>
      <c r="D12844" s="131">
        <v>2.0640000000000001</v>
      </c>
      <c r="E12844" s="132">
        <v>545</v>
      </c>
      <c r="F12844" s="132">
        <v>545</v>
      </c>
      <c r="G12844" s="126" t="s">
        <v>17708</v>
      </c>
      <c r="H12844" s="126" t="s">
        <v>20399</v>
      </c>
      <c r="I12844" s="126" t="s">
        <v>26825</v>
      </c>
      <c r="J12844" s="126" t="s">
        <v>26345</v>
      </c>
      <c r="K12844" s="9">
        <f>_xlfn.IFNA(VLOOKUP(Table5[[#This Row],[Section]],SubSill_Tier,2,FALSE),0)</f>
        <v>0</v>
      </c>
      <c r="L12844" s="9" t="str">
        <f t="shared" si="209"/>
        <v/>
      </c>
      <c r="M12844" s="205" t="str" cm="1">
        <f t="array" ref="M12844">_xlfn.IFS(NOT(ISERROR(VLOOKUP(Table5[[#This Row],[Section]],TB_notTB,1,FALSE))),"No",LEFT(Table5[[#This Row],[Section]],3)="ETB","PLS",LEFT(Table5[[#This Row],[Section]],1)="7","PDB",NOT(ISBLANK(Table5[[#This Row],[Section]])),"No")</f>
        <v>No</v>
      </c>
    </row>
    <row r="12845" spans="1:13" x14ac:dyDescent="0.25">
      <c r="A12845" s="130" t="s">
        <v>17998</v>
      </c>
      <c r="B12845" s="130" t="s">
        <v>17999</v>
      </c>
      <c r="C12845" s="130" t="s">
        <v>98</v>
      </c>
      <c r="D12845" s="131">
        <v>1.2989999999999999</v>
      </c>
      <c r="E12845" s="132">
        <v>355</v>
      </c>
      <c r="F12845" s="132">
        <v>355</v>
      </c>
      <c r="G12845" s="126" t="s">
        <v>17751</v>
      </c>
      <c r="H12845" s="126" t="s">
        <v>20587</v>
      </c>
      <c r="I12845" s="126" t="s">
        <v>20588</v>
      </c>
      <c r="J12845" s="126" t="s">
        <v>26345</v>
      </c>
      <c r="K12845" s="9">
        <f>_xlfn.IFNA(VLOOKUP(Table5[[#This Row],[Section]],SubSill_Tier,2,FALSE),0)</f>
        <v>0</v>
      </c>
      <c r="L12845" s="9" t="str">
        <f t="shared" si="209"/>
        <v/>
      </c>
      <c r="M12845" s="205" t="str" cm="1">
        <f t="array" ref="M12845">_xlfn.IFS(NOT(ISERROR(VLOOKUP(Table5[[#This Row],[Section]],TB_notTB,1,FALSE))),"No",LEFT(Table5[[#This Row],[Section]],3)="ETB","PLS",LEFT(Table5[[#This Row],[Section]],1)="7","PDB",NOT(ISBLANK(Table5[[#This Row],[Section]])),"No")</f>
        <v>No</v>
      </c>
    </row>
    <row r="12846" spans="1:13" x14ac:dyDescent="0.25">
      <c r="A12846" s="130" t="s">
        <v>18000</v>
      </c>
      <c r="B12846" s="130" t="s">
        <v>18001</v>
      </c>
      <c r="C12846" s="130" t="s">
        <v>98</v>
      </c>
      <c r="D12846" s="131">
        <v>2.5760000000000001</v>
      </c>
      <c r="E12846" s="132">
        <v>621</v>
      </c>
      <c r="F12846" s="132">
        <v>621</v>
      </c>
      <c r="G12846" s="126" t="s">
        <v>17475</v>
      </c>
      <c r="H12846" s="126" t="s">
        <v>20380</v>
      </c>
      <c r="I12846" s="126" t="s">
        <v>20381</v>
      </c>
      <c r="J12846" s="126" t="s">
        <v>26342</v>
      </c>
      <c r="K12846" s="9">
        <f>_xlfn.IFNA(VLOOKUP(Table5[[#This Row],[Section]],SubSill_Tier,2,FALSE),0)</f>
        <v>0</v>
      </c>
      <c r="L12846" s="9" t="str">
        <f t="shared" si="209"/>
        <v/>
      </c>
      <c r="M12846" s="205" t="str" cm="1">
        <f t="array" ref="M12846">_xlfn.IFS(NOT(ISERROR(VLOOKUP(Table5[[#This Row],[Section]],TB_notTB,1,FALSE))),"No",LEFT(Table5[[#This Row],[Section]],3)="ETB","PLS",LEFT(Table5[[#This Row],[Section]],1)="7","PDB",NOT(ISBLANK(Table5[[#This Row],[Section]])),"No")</f>
        <v>No</v>
      </c>
    </row>
    <row r="12847" spans="1:13" x14ac:dyDescent="0.25">
      <c r="A12847" s="130" t="s">
        <v>18002</v>
      </c>
      <c r="B12847" s="130" t="s">
        <v>18003</v>
      </c>
      <c r="C12847" s="130" t="s">
        <v>98</v>
      </c>
      <c r="D12847" s="131">
        <v>1.9410000000000001</v>
      </c>
      <c r="E12847" s="132">
        <v>371</v>
      </c>
      <c r="F12847" s="132">
        <v>371</v>
      </c>
      <c r="G12847" s="126" t="s">
        <v>17475</v>
      </c>
      <c r="H12847" s="126" t="s">
        <v>20380</v>
      </c>
      <c r="I12847" s="126" t="s">
        <v>20381</v>
      </c>
      <c r="J12847" s="126" t="s">
        <v>26345</v>
      </c>
      <c r="K12847" s="9">
        <f>_xlfn.IFNA(VLOOKUP(Table5[[#This Row],[Section]],SubSill_Tier,2,FALSE),0)</f>
        <v>0</v>
      </c>
      <c r="L12847" s="9" t="str">
        <f t="shared" si="209"/>
        <v/>
      </c>
      <c r="M12847" s="205" t="str" cm="1">
        <f t="array" ref="M12847">_xlfn.IFS(NOT(ISERROR(VLOOKUP(Table5[[#This Row],[Section]],TB_notTB,1,FALSE))),"No",LEFT(Table5[[#This Row],[Section]],3)="ETB","PLS",LEFT(Table5[[#This Row],[Section]],1)="7","PDB",NOT(ISBLANK(Table5[[#This Row],[Section]])),"No")</f>
        <v>No</v>
      </c>
    </row>
    <row r="12848" spans="1:13" x14ac:dyDescent="0.25">
      <c r="A12848" s="130" t="s">
        <v>18004</v>
      </c>
      <c r="B12848" s="130" t="s">
        <v>18005</v>
      </c>
      <c r="C12848" s="130" t="s">
        <v>98</v>
      </c>
      <c r="D12848" s="131">
        <v>2.125</v>
      </c>
      <c r="E12848" s="132">
        <v>284</v>
      </c>
      <c r="F12848" s="132">
        <v>284</v>
      </c>
      <c r="G12848" s="126" t="s">
        <v>17979</v>
      </c>
      <c r="H12848" s="126" t="s">
        <v>20595</v>
      </c>
      <c r="I12848" s="126" t="s">
        <v>20596</v>
      </c>
      <c r="J12848" s="126" t="s">
        <v>26345</v>
      </c>
      <c r="K12848" s="9">
        <f>_xlfn.IFNA(VLOOKUP(Table5[[#This Row],[Section]],SubSill_Tier,2,FALSE),0)</f>
        <v>0</v>
      </c>
      <c r="L12848" s="9" t="str">
        <f t="shared" si="209"/>
        <v/>
      </c>
      <c r="M12848" s="205" t="str" cm="1">
        <f t="array" ref="M12848">_xlfn.IFS(NOT(ISERROR(VLOOKUP(Table5[[#This Row],[Section]],TB_notTB,1,FALSE))),"No",LEFT(Table5[[#This Row],[Section]],3)="ETB","PLS",LEFT(Table5[[#This Row],[Section]],1)="7","PDB",NOT(ISBLANK(Table5[[#This Row],[Section]])),"No")</f>
        <v>No</v>
      </c>
    </row>
    <row r="12849" spans="1:13" x14ac:dyDescent="0.25">
      <c r="A12849" s="130" t="s">
        <v>18006</v>
      </c>
      <c r="B12849" s="130" t="s">
        <v>18007</v>
      </c>
      <c r="C12849" s="130" t="s">
        <v>98</v>
      </c>
      <c r="D12849" s="131">
        <v>2.2200000000000002</v>
      </c>
      <c r="E12849" s="132">
        <v>378</v>
      </c>
      <c r="F12849" s="132">
        <v>378</v>
      </c>
      <c r="G12849" s="126" t="s">
        <v>17979</v>
      </c>
      <c r="H12849" s="126" t="s">
        <v>20595</v>
      </c>
      <c r="I12849" s="126" t="s">
        <v>20596</v>
      </c>
      <c r="J12849" s="126" t="s">
        <v>26342</v>
      </c>
      <c r="K12849" s="9">
        <f>_xlfn.IFNA(VLOOKUP(Table5[[#This Row],[Section]],SubSill_Tier,2,FALSE),0)</f>
        <v>0</v>
      </c>
      <c r="L12849" s="9" t="str">
        <f t="shared" si="209"/>
        <v/>
      </c>
      <c r="M12849" s="205" t="str" cm="1">
        <f t="array" ref="M12849">_xlfn.IFS(NOT(ISERROR(VLOOKUP(Table5[[#This Row],[Section]],TB_notTB,1,FALSE))),"No",LEFT(Table5[[#This Row],[Section]],3)="ETB","PLS",LEFT(Table5[[#This Row],[Section]],1)="7","PDB",NOT(ISBLANK(Table5[[#This Row],[Section]])),"No")</f>
        <v>No</v>
      </c>
    </row>
    <row r="12850" spans="1:13" x14ac:dyDescent="0.25">
      <c r="A12850" s="130" t="s">
        <v>18008</v>
      </c>
      <c r="B12850" s="130" t="s">
        <v>18009</v>
      </c>
      <c r="C12850" s="130" t="s">
        <v>98</v>
      </c>
      <c r="D12850" s="131">
        <v>1.4910000000000001</v>
      </c>
      <c r="E12850" s="132">
        <v>336</v>
      </c>
      <c r="F12850" s="132">
        <v>336</v>
      </c>
      <c r="G12850" s="126" t="s">
        <v>17886</v>
      </c>
      <c r="H12850" s="126" t="s">
        <v>20591</v>
      </c>
      <c r="I12850" s="126" t="s">
        <v>20592</v>
      </c>
      <c r="J12850" s="126" t="s">
        <v>26343</v>
      </c>
      <c r="K12850" s="9">
        <f>_xlfn.IFNA(VLOOKUP(Table5[[#This Row],[Section]],SubSill_Tier,2,FALSE),0)</f>
        <v>0</v>
      </c>
      <c r="L12850" s="9" t="str">
        <f t="shared" si="209"/>
        <v/>
      </c>
      <c r="M12850" s="205" t="str" cm="1">
        <f t="array" ref="M12850">_xlfn.IFS(NOT(ISERROR(VLOOKUP(Table5[[#This Row],[Section]],TB_notTB,1,FALSE))),"No",LEFT(Table5[[#This Row],[Section]],3)="ETB","PLS",LEFT(Table5[[#This Row],[Section]],1)="7","PDB",NOT(ISBLANK(Table5[[#This Row],[Section]])),"No")</f>
        <v>No</v>
      </c>
    </row>
    <row r="12851" spans="1:13" x14ac:dyDescent="0.25">
      <c r="A12851" s="130" t="s">
        <v>18010</v>
      </c>
      <c r="B12851" s="130" t="s">
        <v>18011</v>
      </c>
      <c r="C12851" s="130" t="s">
        <v>98</v>
      </c>
      <c r="D12851" s="131">
        <v>2.5139999999999998</v>
      </c>
      <c r="E12851" s="132">
        <v>419</v>
      </c>
      <c r="F12851" s="132">
        <v>419</v>
      </c>
      <c r="G12851" s="126" t="s">
        <v>17886</v>
      </c>
      <c r="H12851" s="126" t="s">
        <v>20591</v>
      </c>
      <c r="I12851" s="126" t="s">
        <v>20592</v>
      </c>
      <c r="J12851" s="126" t="s">
        <v>26345</v>
      </c>
      <c r="K12851" s="9">
        <f>_xlfn.IFNA(VLOOKUP(Table5[[#This Row],[Section]],SubSill_Tier,2,FALSE),0)</f>
        <v>0</v>
      </c>
      <c r="L12851" s="9" t="str">
        <f t="shared" si="209"/>
        <v/>
      </c>
      <c r="M12851" s="205" t="str" cm="1">
        <f t="array" ref="M12851">_xlfn.IFS(NOT(ISERROR(VLOOKUP(Table5[[#This Row],[Section]],TB_notTB,1,FALSE))),"No",LEFT(Table5[[#This Row],[Section]],3)="ETB","PLS",LEFT(Table5[[#This Row],[Section]],1)="7","PDB",NOT(ISBLANK(Table5[[#This Row],[Section]])),"No")</f>
        <v>No</v>
      </c>
    </row>
    <row r="12852" spans="1:13" x14ac:dyDescent="0.25">
      <c r="A12852" s="130" t="s">
        <v>18012</v>
      </c>
      <c r="B12852" s="130" t="s">
        <v>18013</v>
      </c>
      <c r="C12852" s="130" t="s">
        <v>98</v>
      </c>
      <c r="D12852" s="131">
        <v>1.857</v>
      </c>
      <c r="E12852" s="132">
        <v>382</v>
      </c>
      <c r="F12852" s="132">
        <v>382</v>
      </c>
      <c r="G12852" s="126" t="s">
        <v>17886</v>
      </c>
      <c r="H12852" s="126" t="s">
        <v>20591</v>
      </c>
      <c r="I12852" s="126" t="s">
        <v>20592</v>
      </c>
      <c r="J12852" s="126" t="s">
        <v>26343</v>
      </c>
      <c r="K12852" s="9">
        <f>_xlfn.IFNA(VLOOKUP(Table5[[#This Row],[Section]],SubSill_Tier,2,FALSE),0)</f>
        <v>0</v>
      </c>
      <c r="L12852" s="9" t="str">
        <f t="shared" si="209"/>
        <v/>
      </c>
      <c r="M12852" s="205" t="str" cm="1">
        <f t="array" ref="M12852">_xlfn.IFS(NOT(ISERROR(VLOOKUP(Table5[[#This Row],[Section]],TB_notTB,1,FALSE))),"No",LEFT(Table5[[#This Row],[Section]],3)="ETB","PLS",LEFT(Table5[[#This Row],[Section]],1)="7","PDB",NOT(ISBLANK(Table5[[#This Row],[Section]])),"No")</f>
        <v>No</v>
      </c>
    </row>
    <row r="12853" spans="1:13" x14ac:dyDescent="0.25">
      <c r="A12853" s="130" t="s">
        <v>18014</v>
      </c>
      <c r="B12853" s="130" t="s">
        <v>18015</v>
      </c>
      <c r="C12853" s="130" t="s">
        <v>98</v>
      </c>
      <c r="D12853" s="131">
        <v>1.33</v>
      </c>
      <c r="E12853" s="132">
        <v>241</v>
      </c>
      <c r="F12853" s="132">
        <v>241</v>
      </c>
      <c r="G12853" s="126" t="s">
        <v>17475</v>
      </c>
      <c r="H12853" s="126" t="s">
        <v>20380</v>
      </c>
      <c r="I12853" s="126" t="s">
        <v>20381</v>
      </c>
      <c r="J12853" s="126" t="s">
        <v>26345</v>
      </c>
      <c r="K12853" s="9">
        <f>_xlfn.IFNA(VLOOKUP(Table5[[#This Row],[Section]],SubSill_Tier,2,FALSE),0)</f>
        <v>0</v>
      </c>
      <c r="L12853" s="9" t="str">
        <f t="shared" si="209"/>
        <v/>
      </c>
      <c r="M12853" s="205" t="str" cm="1">
        <f t="array" ref="M12853">_xlfn.IFS(NOT(ISERROR(VLOOKUP(Table5[[#This Row],[Section]],TB_notTB,1,FALSE))),"No",LEFT(Table5[[#This Row],[Section]],3)="ETB","PLS",LEFT(Table5[[#This Row],[Section]],1)="7","PDB",NOT(ISBLANK(Table5[[#This Row],[Section]])),"No")</f>
        <v>No</v>
      </c>
    </row>
    <row r="12854" spans="1:13" x14ac:dyDescent="0.25">
      <c r="A12854" s="130" t="s">
        <v>18016</v>
      </c>
      <c r="B12854" s="130" t="s">
        <v>18017</v>
      </c>
      <c r="C12854" s="130" t="s">
        <v>98</v>
      </c>
      <c r="D12854" s="131">
        <v>2.226</v>
      </c>
      <c r="E12854" s="132">
        <v>378</v>
      </c>
      <c r="F12854" s="132">
        <v>378</v>
      </c>
      <c r="G12854" s="126" t="s">
        <v>17475</v>
      </c>
      <c r="H12854" s="126" t="s">
        <v>20380</v>
      </c>
      <c r="I12854" s="126" t="s">
        <v>20381</v>
      </c>
      <c r="J12854" s="126" t="s">
        <v>26345</v>
      </c>
      <c r="K12854" s="9">
        <f>_xlfn.IFNA(VLOOKUP(Table5[[#This Row],[Section]],SubSill_Tier,2,FALSE),0)</f>
        <v>0</v>
      </c>
      <c r="L12854" s="9" t="str">
        <f t="shared" si="209"/>
        <v/>
      </c>
      <c r="M12854" s="205" t="str" cm="1">
        <f t="array" ref="M12854">_xlfn.IFS(NOT(ISERROR(VLOOKUP(Table5[[#This Row],[Section]],TB_notTB,1,FALSE))),"No",LEFT(Table5[[#This Row],[Section]],3)="ETB","PLS",LEFT(Table5[[#This Row],[Section]],1)="7","PDB",NOT(ISBLANK(Table5[[#This Row],[Section]])),"No")</f>
        <v>No</v>
      </c>
    </row>
    <row r="12855" spans="1:13" x14ac:dyDescent="0.25">
      <c r="A12855" s="130" t="s">
        <v>18018</v>
      </c>
      <c r="B12855" s="130" t="s">
        <v>18019</v>
      </c>
      <c r="C12855" s="130" t="s">
        <v>98</v>
      </c>
      <c r="D12855" s="131">
        <v>4.5339999999999998</v>
      </c>
      <c r="E12855" s="132">
        <v>862</v>
      </c>
      <c r="F12855" s="132">
        <v>862</v>
      </c>
      <c r="G12855" s="126" t="s">
        <v>17472</v>
      </c>
      <c r="H12855" s="126" t="s">
        <v>20378</v>
      </c>
      <c r="I12855" s="126" t="s">
        <v>20379</v>
      </c>
      <c r="J12855" s="126" t="s">
        <v>26365</v>
      </c>
      <c r="K12855" s="9">
        <f>_xlfn.IFNA(VLOOKUP(Table5[[#This Row],[Section]],SubSill_Tier,2,FALSE),0)</f>
        <v>0</v>
      </c>
      <c r="L12855" s="9" t="str">
        <f t="shared" si="209"/>
        <v/>
      </c>
      <c r="M12855" s="205" t="str" cm="1">
        <f t="array" ref="M12855">_xlfn.IFS(NOT(ISERROR(VLOOKUP(Table5[[#This Row],[Section]],TB_notTB,1,FALSE))),"No",LEFT(Table5[[#This Row],[Section]],3)="ETB","PLS",LEFT(Table5[[#This Row],[Section]],1)="7","PDB",NOT(ISBLANK(Table5[[#This Row],[Section]])),"No")</f>
        <v>No</v>
      </c>
    </row>
    <row r="12856" spans="1:13" x14ac:dyDescent="0.25">
      <c r="A12856" s="130" t="s">
        <v>18020</v>
      </c>
      <c r="B12856" s="130" t="s">
        <v>18021</v>
      </c>
      <c r="C12856" s="130" t="s">
        <v>98</v>
      </c>
      <c r="D12856" s="131">
        <v>3.5659999999999998</v>
      </c>
      <c r="E12856" s="132">
        <v>800</v>
      </c>
      <c r="F12856" s="132">
        <v>800</v>
      </c>
      <c r="G12856" s="126" t="s">
        <v>17472</v>
      </c>
      <c r="H12856" s="126" t="s">
        <v>20378</v>
      </c>
      <c r="I12856" s="126" t="s">
        <v>20379</v>
      </c>
      <c r="J12856" s="126" t="s">
        <v>26366</v>
      </c>
      <c r="K12856" s="9">
        <f>_xlfn.IFNA(VLOOKUP(Table5[[#This Row],[Section]],SubSill_Tier,2,FALSE),0)</f>
        <v>0</v>
      </c>
      <c r="L12856" s="9" t="str">
        <f t="shared" si="209"/>
        <v/>
      </c>
      <c r="M12856" s="205" t="str" cm="1">
        <f t="array" ref="M12856">_xlfn.IFS(NOT(ISERROR(VLOOKUP(Table5[[#This Row],[Section]],TB_notTB,1,FALSE))),"No",LEFT(Table5[[#This Row],[Section]],3)="ETB","PLS",LEFT(Table5[[#This Row],[Section]],1)="7","PDB",NOT(ISBLANK(Table5[[#This Row],[Section]])),"No")</f>
        <v>No</v>
      </c>
    </row>
    <row r="12857" spans="1:13" x14ac:dyDescent="0.25">
      <c r="A12857" s="130" t="s">
        <v>18022</v>
      </c>
      <c r="B12857" s="130" t="s">
        <v>18023</v>
      </c>
      <c r="C12857" s="130" t="s">
        <v>98</v>
      </c>
      <c r="D12857" s="131">
        <v>1.9750000000000001</v>
      </c>
      <c r="E12857" s="132">
        <v>542</v>
      </c>
      <c r="F12857" s="132">
        <v>542</v>
      </c>
      <c r="G12857" s="126" t="s">
        <v>17475</v>
      </c>
      <c r="H12857" s="126" t="s">
        <v>20380</v>
      </c>
      <c r="I12857" s="126" t="s">
        <v>20381</v>
      </c>
      <c r="J12857" s="126" t="s">
        <v>26343</v>
      </c>
      <c r="K12857" s="9">
        <f>_xlfn.IFNA(VLOOKUP(Table5[[#This Row],[Section]],SubSill_Tier,2,FALSE),0)</f>
        <v>0</v>
      </c>
      <c r="L12857" s="9" t="str">
        <f t="shared" si="209"/>
        <v/>
      </c>
      <c r="M12857" s="205" t="str" cm="1">
        <f t="array" ref="M12857">_xlfn.IFS(NOT(ISERROR(VLOOKUP(Table5[[#This Row],[Section]],TB_notTB,1,FALSE))),"No",LEFT(Table5[[#This Row],[Section]],3)="ETB","PLS",LEFT(Table5[[#This Row],[Section]],1)="7","PDB",NOT(ISBLANK(Table5[[#This Row],[Section]])),"No")</f>
        <v>No</v>
      </c>
    </row>
    <row r="12858" spans="1:13" x14ac:dyDescent="0.25">
      <c r="A12858" s="130" t="s">
        <v>18024</v>
      </c>
      <c r="B12858" s="130" t="s">
        <v>18025</v>
      </c>
      <c r="C12858" s="130" t="s">
        <v>98</v>
      </c>
      <c r="D12858" s="131">
        <v>1.19</v>
      </c>
      <c r="E12858" s="132">
        <v>298</v>
      </c>
      <c r="F12858" s="132">
        <v>298</v>
      </c>
      <c r="G12858" s="126" t="s">
        <v>17475</v>
      </c>
      <c r="H12858" s="126" t="s">
        <v>20380</v>
      </c>
      <c r="I12858" s="126" t="s">
        <v>20381</v>
      </c>
      <c r="J12858" s="126" t="s">
        <v>26365</v>
      </c>
      <c r="K12858" s="9">
        <f>_xlfn.IFNA(VLOOKUP(Table5[[#This Row],[Section]],SubSill_Tier,2,FALSE),0)</f>
        <v>0</v>
      </c>
      <c r="L12858" s="9" t="str">
        <f t="shared" si="209"/>
        <v/>
      </c>
      <c r="M12858" s="205" t="str" cm="1">
        <f t="array" ref="M12858">_xlfn.IFS(NOT(ISERROR(VLOOKUP(Table5[[#This Row],[Section]],TB_notTB,1,FALSE))),"No",LEFT(Table5[[#This Row],[Section]],3)="ETB","PLS",LEFT(Table5[[#This Row],[Section]],1)="7","PDB",NOT(ISBLANK(Table5[[#This Row],[Section]])),"No")</f>
        <v>No</v>
      </c>
    </row>
    <row r="12859" spans="1:13" x14ac:dyDescent="0.25">
      <c r="A12859" s="130" t="s">
        <v>18026</v>
      </c>
      <c r="B12859" s="130" t="s">
        <v>18027</v>
      </c>
      <c r="C12859" s="130" t="s">
        <v>98</v>
      </c>
      <c r="D12859" s="131">
        <v>2.1219999999999999</v>
      </c>
      <c r="E12859" s="132">
        <v>352</v>
      </c>
      <c r="F12859" s="132">
        <v>352</v>
      </c>
      <c r="G12859" s="126" t="s">
        <v>17502</v>
      </c>
      <c r="H12859" s="126" t="s">
        <v>20384</v>
      </c>
      <c r="I12859" s="126" t="s">
        <v>20385</v>
      </c>
      <c r="J12859" s="126" t="s">
        <v>26345</v>
      </c>
      <c r="K12859" s="9">
        <f>_xlfn.IFNA(VLOOKUP(Table5[[#This Row],[Section]],SubSill_Tier,2,FALSE),0)</f>
        <v>0</v>
      </c>
      <c r="L12859" s="9" t="str">
        <f t="shared" si="209"/>
        <v/>
      </c>
      <c r="M12859" s="205" t="str" cm="1">
        <f t="array" ref="M12859">_xlfn.IFS(NOT(ISERROR(VLOOKUP(Table5[[#This Row],[Section]],TB_notTB,1,FALSE))),"No",LEFT(Table5[[#This Row],[Section]],3)="ETB","PLS",LEFT(Table5[[#This Row],[Section]],1)="7","PDB",NOT(ISBLANK(Table5[[#This Row],[Section]])),"No")</f>
        <v>No</v>
      </c>
    </row>
    <row r="12860" spans="1:13" x14ac:dyDescent="0.25">
      <c r="A12860" s="130" t="s">
        <v>18028</v>
      </c>
      <c r="B12860" s="130" t="s">
        <v>18029</v>
      </c>
      <c r="C12860" s="130" t="s">
        <v>98</v>
      </c>
      <c r="D12860" s="131">
        <v>1.5489999999999999</v>
      </c>
      <c r="E12860" s="132">
        <v>349</v>
      </c>
      <c r="F12860" s="132">
        <v>349</v>
      </c>
      <c r="G12860" s="126" t="s">
        <v>17502</v>
      </c>
      <c r="H12860" s="126" t="s">
        <v>20384</v>
      </c>
      <c r="I12860" s="126" t="s">
        <v>20385</v>
      </c>
      <c r="J12860" s="126" t="s">
        <v>26345</v>
      </c>
      <c r="K12860" s="9">
        <f>_xlfn.IFNA(VLOOKUP(Table5[[#This Row],[Section]],SubSill_Tier,2,FALSE),0)</f>
        <v>0</v>
      </c>
      <c r="L12860" s="9" t="str">
        <f t="shared" si="209"/>
        <v/>
      </c>
      <c r="M12860" s="205" t="str" cm="1">
        <f t="array" ref="M12860">_xlfn.IFS(NOT(ISERROR(VLOOKUP(Table5[[#This Row],[Section]],TB_notTB,1,FALSE))),"No",LEFT(Table5[[#This Row],[Section]],3)="ETB","PLS",LEFT(Table5[[#This Row],[Section]],1)="7","PDB",NOT(ISBLANK(Table5[[#This Row],[Section]])),"No")</f>
        <v>No</v>
      </c>
    </row>
    <row r="12861" spans="1:13" x14ac:dyDescent="0.25">
      <c r="A12861" s="130" t="s">
        <v>18030</v>
      </c>
      <c r="B12861" s="130" t="s">
        <v>18031</v>
      </c>
      <c r="C12861" s="130" t="s">
        <v>98</v>
      </c>
      <c r="D12861" s="131">
        <v>3.04</v>
      </c>
      <c r="E12861" s="132">
        <v>449</v>
      </c>
      <c r="F12861" s="132">
        <v>449</v>
      </c>
      <c r="G12861" s="126" t="s">
        <v>17502</v>
      </c>
      <c r="H12861" s="126" t="s">
        <v>20384</v>
      </c>
      <c r="I12861" s="126" t="s">
        <v>20385</v>
      </c>
      <c r="J12861" s="126" t="s">
        <v>26342</v>
      </c>
      <c r="K12861" s="9">
        <f>_xlfn.IFNA(VLOOKUP(Table5[[#This Row],[Section]],SubSill_Tier,2,FALSE),0)</f>
        <v>0</v>
      </c>
      <c r="L12861" s="9" t="str">
        <f t="shared" si="209"/>
        <v/>
      </c>
      <c r="M12861" s="205" t="str" cm="1">
        <f t="array" ref="M12861">_xlfn.IFS(NOT(ISERROR(VLOOKUP(Table5[[#This Row],[Section]],TB_notTB,1,FALSE))),"No",LEFT(Table5[[#This Row],[Section]],3)="ETB","PLS",LEFT(Table5[[#This Row],[Section]],1)="7","PDB",NOT(ISBLANK(Table5[[#This Row],[Section]])),"No")</f>
        <v>No</v>
      </c>
    </row>
    <row r="12862" spans="1:13" x14ac:dyDescent="0.25">
      <c r="A12862" s="130" t="s">
        <v>18032</v>
      </c>
      <c r="B12862" s="130" t="s">
        <v>18033</v>
      </c>
      <c r="C12862" s="130" t="s">
        <v>98</v>
      </c>
      <c r="D12862" s="131">
        <v>1.617</v>
      </c>
      <c r="E12862" s="132">
        <v>236</v>
      </c>
      <c r="F12862" s="132">
        <v>236</v>
      </c>
      <c r="G12862" s="126" t="s">
        <v>17502</v>
      </c>
      <c r="H12862" s="126" t="s">
        <v>20384</v>
      </c>
      <c r="I12862" s="126" t="s">
        <v>20385</v>
      </c>
      <c r="J12862" s="126" t="s">
        <v>26345</v>
      </c>
      <c r="K12862" s="9">
        <f>_xlfn.IFNA(VLOOKUP(Table5[[#This Row],[Section]],SubSill_Tier,2,FALSE),0)</f>
        <v>0</v>
      </c>
      <c r="L12862" s="9" t="str">
        <f t="shared" si="209"/>
        <v/>
      </c>
      <c r="M12862" s="205" t="str" cm="1">
        <f t="array" ref="M12862">_xlfn.IFS(NOT(ISERROR(VLOOKUP(Table5[[#This Row],[Section]],TB_notTB,1,FALSE))),"No",LEFT(Table5[[#This Row],[Section]],3)="ETB","PLS",LEFT(Table5[[#This Row],[Section]],1)="7","PDB",NOT(ISBLANK(Table5[[#This Row],[Section]])),"No")</f>
        <v>No</v>
      </c>
    </row>
    <row r="12863" spans="1:13" x14ac:dyDescent="0.25">
      <c r="A12863" s="130" t="s">
        <v>18034</v>
      </c>
      <c r="B12863" s="130" t="s">
        <v>18035</v>
      </c>
      <c r="C12863" s="130" t="s">
        <v>98</v>
      </c>
      <c r="D12863" s="131">
        <v>1.4550000000000001</v>
      </c>
      <c r="E12863" s="132">
        <v>462</v>
      </c>
      <c r="F12863" s="132">
        <v>462</v>
      </c>
      <c r="G12863" s="126" t="s">
        <v>17886</v>
      </c>
      <c r="H12863" s="126" t="s">
        <v>20591</v>
      </c>
      <c r="I12863" s="126" t="s">
        <v>20592</v>
      </c>
      <c r="J12863" s="126" t="s">
        <v>26343</v>
      </c>
      <c r="K12863" s="9">
        <f>_xlfn.IFNA(VLOOKUP(Table5[[#This Row],[Section]],SubSill_Tier,2,FALSE),0)</f>
        <v>0</v>
      </c>
      <c r="L12863" s="9" t="str">
        <f t="shared" si="209"/>
        <v/>
      </c>
      <c r="M12863" s="205" t="str" cm="1">
        <f t="array" ref="M12863">_xlfn.IFS(NOT(ISERROR(VLOOKUP(Table5[[#This Row],[Section]],TB_notTB,1,FALSE))),"No",LEFT(Table5[[#This Row],[Section]],3)="ETB","PLS",LEFT(Table5[[#This Row],[Section]],1)="7","PDB",NOT(ISBLANK(Table5[[#This Row],[Section]])),"No")</f>
        <v>No</v>
      </c>
    </row>
    <row r="12864" spans="1:13" x14ac:dyDescent="0.25">
      <c r="A12864" s="130" t="s">
        <v>18036</v>
      </c>
      <c r="B12864" s="130" t="s">
        <v>18037</v>
      </c>
      <c r="C12864" s="130" t="s">
        <v>98</v>
      </c>
      <c r="D12864" s="131">
        <v>1.921</v>
      </c>
      <c r="E12864" s="132">
        <v>371</v>
      </c>
      <c r="F12864" s="132">
        <v>371</v>
      </c>
      <c r="G12864" s="126" t="s">
        <v>17886</v>
      </c>
      <c r="H12864" s="126" t="s">
        <v>20591</v>
      </c>
      <c r="I12864" s="126" t="s">
        <v>20592</v>
      </c>
      <c r="J12864" s="126" t="s">
        <v>26343</v>
      </c>
      <c r="K12864" s="9">
        <f>_xlfn.IFNA(VLOOKUP(Table5[[#This Row],[Section]],SubSill_Tier,2,FALSE),0)</f>
        <v>0</v>
      </c>
      <c r="L12864" s="9" t="str">
        <f t="shared" si="209"/>
        <v/>
      </c>
      <c r="M12864" s="205" t="str" cm="1">
        <f t="array" ref="M12864">_xlfn.IFS(NOT(ISERROR(VLOOKUP(Table5[[#This Row],[Section]],TB_notTB,1,FALSE))),"No",LEFT(Table5[[#This Row],[Section]],3)="ETB","PLS",LEFT(Table5[[#This Row],[Section]],1)="7","PDB",NOT(ISBLANK(Table5[[#This Row],[Section]])),"No")</f>
        <v>No</v>
      </c>
    </row>
    <row r="12865" spans="1:13" x14ac:dyDescent="0.25">
      <c r="A12865" s="130" t="s">
        <v>18038</v>
      </c>
      <c r="B12865" s="130" t="s">
        <v>18039</v>
      </c>
      <c r="C12865" s="130" t="s">
        <v>98</v>
      </c>
      <c r="D12865" s="131">
        <v>2.7839999999999998</v>
      </c>
      <c r="E12865" s="132">
        <v>470</v>
      </c>
      <c r="F12865" s="132">
        <v>470</v>
      </c>
      <c r="G12865" s="126" t="s">
        <v>17886</v>
      </c>
      <c r="H12865" s="126" t="s">
        <v>20591</v>
      </c>
      <c r="I12865" s="126" t="s">
        <v>20592</v>
      </c>
      <c r="J12865" s="126" t="s">
        <v>26345</v>
      </c>
      <c r="K12865" s="9">
        <f>_xlfn.IFNA(VLOOKUP(Table5[[#This Row],[Section]],SubSill_Tier,2,FALSE),0)</f>
        <v>0</v>
      </c>
      <c r="L12865" s="9" t="str">
        <f t="shared" si="209"/>
        <v/>
      </c>
      <c r="M12865" s="205" t="str" cm="1">
        <f t="array" ref="M12865">_xlfn.IFS(NOT(ISERROR(VLOOKUP(Table5[[#This Row],[Section]],TB_notTB,1,FALSE))),"No",LEFT(Table5[[#This Row],[Section]],3)="ETB","PLS",LEFT(Table5[[#This Row],[Section]],1)="7","PDB",NOT(ISBLANK(Table5[[#This Row],[Section]])),"No")</f>
        <v>No</v>
      </c>
    </row>
    <row r="12866" spans="1:13" x14ac:dyDescent="0.25">
      <c r="A12866" s="130" t="s">
        <v>18040</v>
      </c>
      <c r="B12866" s="130" t="s">
        <v>18041</v>
      </c>
      <c r="C12866" s="130" t="s">
        <v>98</v>
      </c>
      <c r="D12866" s="131">
        <v>1.381</v>
      </c>
      <c r="E12866" s="132">
        <v>270</v>
      </c>
      <c r="F12866" s="132">
        <v>270</v>
      </c>
      <c r="G12866" s="126" t="s">
        <v>17886</v>
      </c>
      <c r="H12866" s="126" t="s">
        <v>20591</v>
      </c>
      <c r="I12866" s="126" t="s">
        <v>20592</v>
      </c>
      <c r="J12866" s="126" t="s">
        <v>26343</v>
      </c>
      <c r="K12866" s="9">
        <f>_xlfn.IFNA(VLOOKUP(Table5[[#This Row],[Section]],SubSill_Tier,2,FALSE),0)</f>
        <v>0</v>
      </c>
      <c r="L12866" s="9" t="str">
        <f t="shared" si="209"/>
        <v/>
      </c>
      <c r="M12866" s="205" t="str" cm="1">
        <f t="array" ref="M12866">_xlfn.IFS(NOT(ISERROR(VLOOKUP(Table5[[#This Row],[Section]],TB_notTB,1,FALSE))),"No",LEFT(Table5[[#This Row],[Section]],3)="ETB","PLS",LEFT(Table5[[#This Row],[Section]],1)="7","PDB",NOT(ISBLANK(Table5[[#This Row],[Section]])),"No")</f>
        <v>No</v>
      </c>
    </row>
    <row r="12867" spans="1:13" x14ac:dyDescent="0.25">
      <c r="A12867" s="130" t="s">
        <v>18042</v>
      </c>
      <c r="B12867" s="130" t="s">
        <v>18043</v>
      </c>
      <c r="C12867" s="130" t="s">
        <v>98</v>
      </c>
      <c r="D12867" s="131">
        <v>1.8140000000000001</v>
      </c>
      <c r="E12867" s="132">
        <v>307</v>
      </c>
      <c r="F12867" s="132">
        <v>307</v>
      </c>
      <c r="G12867" s="126" t="s">
        <v>17886</v>
      </c>
      <c r="H12867" s="126" t="s">
        <v>20591</v>
      </c>
      <c r="I12867" s="126" t="s">
        <v>20592</v>
      </c>
      <c r="J12867" s="126" t="s">
        <v>26345</v>
      </c>
      <c r="K12867" s="9">
        <f>_xlfn.IFNA(VLOOKUP(Table5[[#This Row],[Section]],SubSill_Tier,2,FALSE),0)</f>
        <v>0</v>
      </c>
      <c r="L12867" s="9" t="str">
        <f t="shared" si="209"/>
        <v/>
      </c>
      <c r="M12867" s="205" t="str" cm="1">
        <f t="array" ref="M12867">_xlfn.IFS(NOT(ISERROR(VLOOKUP(Table5[[#This Row],[Section]],TB_notTB,1,FALSE))),"No",LEFT(Table5[[#This Row],[Section]],3)="ETB","PLS",LEFT(Table5[[#This Row],[Section]],1)="7","PDB",NOT(ISBLANK(Table5[[#This Row],[Section]])),"No")</f>
        <v>No</v>
      </c>
    </row>
    <row r="12868" spans="1:13" x14ac:dyDescent="0.25">
      <c r="A12868" s="130" t="s">
        <v>18044</v>
      </c>
      <c r="B12868" s="130" t="s">
        <v>18045</v>
      </c>
      <c r="C12868" s="130" t="s">
        <v>98</v>
      </c>
      <c r="D12868" s="131">
        <v>1.6259999999999999</v>
      </c>
      <c r="E12868" s="132">
        <v>349</v>
      </c>
      <c r="F12868" s="132">
        <v>349</v>
      </c>
      <c r="G12868" s="126" t="s">
        <v>17886</v>
      </c>
      <c r="H12868" s="126" t="s">
        <v>20591</v>
      </c>
      <c r="I12868" s="126" t="s">
        <v>20592</v>
      </c>
      <c r="J12868" s="126" t="s">
        <v>26343</v>
      </c>
      <c r="K12868" s="9">
        <f>_xlfn.IFNA(VLOOKUP(Table5[[#This Row],[Section]],SubSill_Tier,2,FALSE),0)</f>
        <v>0</v>
      </c>
      <c r="L12868" s="9" t="str">
        <f t="shared" ref="L12868:L12931" si="210">IFERROR(IF(LEFT(G12868,2)="AI",IF(_xlfn.NUMBERVALUE(IFERROR(LEFT(IF(ISERROR(FIND("X",UPPER(B12868))),UPPER(B12868),RIGHT(UPPER(B12868),LEN(UPPER(B12868))-FIND("~",SUBSTITUTE(UPPER(B12868),"X","~",LEN(UPPER(B12868))-LEN(SUBSTITUTE(UPPER(B12868),"X","")))))),FIND(" ",IF(ISERROR(FIND("X",UPPER(B12868))),UPPER(B12868),RIGHT(UPPER(B12868),LEN(UPPER(B12868))-FIND("~",SUBSTITUTE(UPPER(B12868),"X","~",LEN(UPPER(B12868))-LEN(SUBSTITUTE(UPPER(B12868),"X","")))))),1)-1),IF(ISERROR(FIND("X",UPPER(B12868))),UPPER(B12868),RIGHT(UPPER(B12868),LEN(UPPER(B12868))-FIND("~",SUBSTITUTE(UPPER(B12868),"X","~",LEN(UPPER(B12868))-LEN(SUBSTITUTE(UPPER(B12868),"X",""))))))),".")&gt;=5,"Wall",""),""),"")</f>
        <v/>
      </c>
      <c r="M12868" s="205" t="str" cm="1">
        <f t="array" ref="M12868">_xlfn.IFS(NOT(ISERROR(VLOOKUP(Table5[[#This Row],[Section]],TB_notTB,1,FALSE))),"No",LEFT(Table5[[#This Row],[Section]],3)="ETB","PLS",LEFT(Table5[[#This Row],[Section]],1)="7","PDB",NOT(ISBLANK(Table5[[#This Row],[Section]])),"No")</f>
        <v>No</v>
      </c>
    </row>
    <row r="12869" spans="1:13" x14ac:dyDescent="0.25">
      <c r="A12869" s="130" t="s">
        <v>18046</v>
      </c>
      <c r="B12869" s="130" t="s">
        <v>18047</v>
      </c>
      <c r="C12869" s="130" t="s">
        <v>98</v>
      </c>
      <c r="D12869" s="131">
        <v>2.0990000000000002</v>
      </c>
      <c r="E12869" s="132">
        <v>384</v>
      </c>
      <c r="F12869" s="132">
        <v>384</v>
      </c>
      <c r="G12869" s="126" t="s">
        <v>17886</v>
      </c>
      <c r="H12869" s="126" t="s">
        <v>20591</v>
      </c>
      <c r="I12869" s="126" t="s">
        <v>20592</v>
      </c>
      <c r="J12869" s="126" t="s">
        <v>26343</v>
      </c>
      <c r="K12869" s="9">
        <f>_xlfn.IFNA(VLOOKUP(Table5[[#This Row],[Section]],SubSill_Tier,2,FALSE),0)</f>
        <v>0</v>
      </c>
      <c r="L12869" s="9" t="str">
        <f t="shared" si="210"/>
        <v/>
      </c>
      <c r="M12869" s="205" t="str" cm="1">
        <f t="array" ref="M12869">_xlfn.IFS(NOT(ISERROR(VLOOKUP(Table5[[#This Row],[Section]],TB_notTB,1,FALSE))),"No",LEFT(Table5[[#This Row],[Section]],3)="ETB","PLS",LEFT(Table5[[#This Row],[Section]],1)="7","PDB",NOT(ISBLANK(Table5[[#This Row],[Section]])),"No")</f>
        <v>No</v>
      </c>
    </row>
    <row r="12870" spans="1:13" x14ac:dyDescent="0.25">
      <c r="A12870" s="130" t="s">
        <v>18048</v>
      </c>
      <c r="B12870" s="130" t="s">
        <v>18049</v>
      </c>
      <c r="C12870" s="130" t="s">
        <v>98</v>
      </c>
      <c r="D12870" s="131">
        <v>2.2269999999999999</v>
      </c>
      <c r="E12870" s="132">
        <v>378</v>
      </c>
      <c r="F12870" s="132">
        <v>378</v>
      </c>
      <c r="G12870" s="126" t="s">
        <v>17886</v>
      </c>
      <c r="H12870" s="126" t="s">
        <v>20591</v>
      </c>
      <c r="I12870" s="126" t="s">
        <v>20592</v>
      </c>
      <c r="J12870" s="126" t="s">
        <v>26342</v>
      </c>
      <c r="K12870" s="9">
        <f>_xlfn.IFNA(VLOOKUP(Table5[[#This Row],[Section]],SubSill_Tier,2,FALSE),0)</f>
        <v>0</v>
      </c>
      <c r="L12870" s="9" t="str">
        <f t="shared" si="210"/>
        <v/>
      </c>
      <c r="M12870" s="205" t="str" cm="1">
        <f t="array" ref="M12870">_xlfn.IFS(NOT(ISERROR(VLOOKUP(Table5[[#This Row],[Section]],TB_notTB,1,FALSE))),"No",LEFT(Table5[[#This Row],[Section]],3)="ETB","PLS",LEFT(Table5[[#This Row],[Section]],1)="7","PDB",NOT(ISBLANK(Table5[[#This Row],[Section]])),"No")</f>
        <v>No</v>
      </c>
    </row>
    <row r="12871" spans="1:13" x14ac:dyDescent="0.25">
      <c r="A12871" s="130" t="s">
        <v>18050</v>
      </c>
      <c r="B12871" s="130" t="s">
        <v>18051</v>
      </c>
      <c r="C12871" s="130" t="s">
        <v>98</v>
      </c>
      <c r="D12871" s="131">
        <v>1.6160000000000001</v>
      </c>
      <c r="E12871" s="132">
        <v>395</v>
      </c>
      <c r="F12871" s="132">
        <v>395</v>
      </c>
      <c r="G12871" s="126" t="s">
        <v>18052</v>
      </c>
      <c r="H12871" s="126" t="s">
        <v>20599</v>
      </c>
      <c r="I12871" s="126" t="s">
        <v>20600</v>
      </c>
      <c r="J12871" s="126" t="s">
        <v>26346</v>
      </c>
      <c r="K12871" s="9">
        <f>_xlfn.IFNA(VLOOKUP(Table5[[#This Row],[Section]],SubSill_Tier,2,FALSE),0)</f>
        <v>0</v>
      </c>
      <c r="L12871" s="9" t="str">
        <f t="shared" si="210"/>
        <v/>
      </c>
      <c r="M12871" s="205" t="str" cm="1">
        <f t="array" ref="M12871">_xlfn.IFS(NOT(ISERROR(VLOOKUP(Table5[[#This Row],[Section]],TB_notTB,1,FALSE))),"No",LEFT(Table5[[#This Row],[Section]],3)="ETB","PLS",LEFT(Table5[[#This Row],[Section]],1)="7","PDB",NOT(ISBLANK(Table5[[#This Row],[Section]])),"No")</f>
        <v>No</v>
      </c>
    </row>
    <row r="12872" spans="1:13" x14ac:dyDescent="0.25">
      <c r="A12872" s="130" t="s">
        <v>18979</v>
      </c>
      <c r="B12872" s="130" t="s">
        <v>18980</v>
      </c>
      <c r="C12872" s="130" t="s">
        <v>98</v>
      </c>
      <c r="D12872" s="131">
        <v>1.2989999999999999</v>
      </c>
      <c r="E12872" s="132">
        <v>355</v>
      </c>
      <c r="F12872" s="132">
        <v>355</v>
      </c>
      <c r="G12872" s="126" t="s">
        <v>17751</v>
      </c>
      <c r="H12872" s="126" t="s">
        <v>20587</v>
      </c>
      <c r="I12872" s="126" t="s">
        <v>20588</v>
      </c>
      <c r="J12872" s="126" t="s">
        <v>26345</v>
      </c>
      <c r="K12872" s="9">
        <f>_xlfn.IFNA(VLOOKUP(Table5[[#This Row],[Section]],SubSill_Tier,2,FALSE),0)</f>
        <v>0</v>
      </c>
      <c r="L12872" s="9" t="str">
        <f t="shared" si="210"/>
        <v/>
      </c>
      <c r="M12872" s="205" t="str" cm="1">
        <f t="array" ref="M12872">_xlfn.IFS(NOT(ISERROR(VLOOKUP(Table5[[#This Row],[Section]],TB_notTB,1,FALSE))),"No",LEFT(Table5[[#This Row],[Section]],3)="ETB","PLS",LEFT(Table5[[#This Row],[Section]],1)="7","PDB",NOT(ISBLANK(Table5[[#This Row],[Section]])),"No")</f>
        <v>No</v>
      </c>
    </row>
    <row r="12873" spans="1:13" x14ac:dyDescent="0.25">
      <c r="A12873" s="130" t="s">
        <v>18981</v>
      </c>
      <c r="B12873" s="130" t="s">
        <v>18982</v>
      </c>
      <c r="C12873" s="130" t="s">
        <v>98</v>
      </c>
      <c r="D12873" s="131">
        <v>2.3319999999999999</v>
      </c>
      <c r="E12873" s="132">
        <v>593</v>
      </c>
      <c r="F12873" s="132">
        <v>593</v>
      </c>
      <c r="G12873" s="126" t="s">
        <v>17475</v>
      </c>
      <c r="H12873" s="126" t="s">
        <v>20380</v>
      </c>
      <c r="I12873" s="126" t="s">
        <v>20381</v>
      </c>
      <c r="J12873" s="126" t="s">
        <v>26342</v>
      </c>
      <c r="K12873" s="9">
        <f>_xlfn.IFNA(VLOOKUP(Table5[[#This Row],[Section]],SubSill_Tier,2,FALSE),0)</f>
        <v>0</v>
      </c>
      <c r="L12873" s="9" t="str">
        <f t="shared" si="210"/>
        <v/>
      </c>
      <c r="M12873" s="205" t="str" cm="1">
        <f t="array" ref="M12873">_xlfn.IFS(NOT(ISERROR(VLOOKUP(Table5[[#This Row],[Section]],TB_notTB,1,FALSE))),"No",LEFT(Table5[[#This Row],[Section]],3)="ETB","PLS",LEFT(Table5[[#This Row],[Section]],1)="7","PDB",NOT(ISBLANK(Table5[[#This Row],[Section]])),"No")</f>
        <v>No</v>
      </c>
    </row>
    <row r="12874" spans="1:13" x14ac:dyDescent="0.25">
      <c r="A12874" s="130" t="s">
        <v>18983</v>
      </c>
      <c r="B12874" s="130" t="s">
        <v>18984</v>
      </c>
      <c r="C12874" s="130" t="s">
        <v>98</v>
      </c>
      <c r="D12874" s="131">
        <v>1.1850000000000001</v>
      </c>
      <c r="E12874" s="132">
        <v>299</v>
      </c>
      <c r="F12874" s="132">
        <v>299</v>
      </c>
      <c r="G12874" s="126" t="s">
        <v>17475</v>
      </c>
      <c r="H12874" s="126" t="s">
        <v>20380</v>
      </c>
      <c r="I12874" s="126" t="s">
        <v>20381</v>
      </c>
      <c r="J12874" s="126" t="s">
        <v>26343</v>
      </c>
      <c r="K12874" s="9">
        <f>_xlfn.IFNA(VLOOKUP(Table5[[#This Row],[Section]],SubSill_Tier,2,FALSE),0)</f>
        <v>0</v>
      </c>
      <c r="L12874" s="9" t="str">
        <f t="shared" si="210"/>
        <v/>
      </c>
      <c r="M12874" s="205" t="str" cm="1">
        <f t="array" ref="M12874">_xlfn.IFS(NOT(ISERROR(VLOOKUP(Table5[[#This Row],[Section]],TB_notTB,1,FALSE))),"No",LEFT(Table5[[#This Row],[Section]],3)="ETB","PLS",LEFT(Table5[[#This Row],[Section]],1)="7","PDB",NOT(ISBLANK(Table5[[#This Row],[Section]])),"No")</f>
        <v>No</v>
      </c>
    </row>
    <row r="12875" spans="1:13" x14ac:dyDescent="0.25">
      <c r="A12875" s="130" t="s">
        <v>18985</v>
      </c>
      <c r="B12875" s="130" t="s">
        <v>18986</v>
      </c>
      <c r="C12875" s="130" t="s">
        <v>98</v>
      </c>
      <c r="D12875" s="131">
        <v>1.9990000000000001</v>
      </c>
      <c r="E12875" s="132">
        <v>398</v>
      </c>
      <c r="F12875" s="132">
        <v>398</v>
      </c>
      <c r="G12875" s="126" t="s">
        <v>17475</v>
      </c>
      <c r="H12875" s="126" t="s">
        <v>20380</v>
      </c>
      <c r="I12875" s="126" t="s">
        <v>20381</v>
      </c>
      <c r="J12875" s="126" t="s">
        <v>26342</v>
      </c>
      <c r="K12875" s="9">
        <f>_xlfn.IFNA(VLOOKUP(Table5[[#This Row],[Section]],SubSill_Tier,2,FALSE),0)</f>
        <v>0</v>
      </c>
      <c r="L12875" s="9" t="str">
        <f t="shared" si="210"/>
        <v/>
      </c>
      <c r="M12875" s="205" t="str" cm="1">
        <f t="array" ref="M12875">_xlfn.IFS(NOT(ISERROR(VLOOKUP(Table5[[#This Row],[Section]],TB_notTB,1,FALSE))),"No",LEFT(Table5[[#This Row],[Section]],3)="ETB","PLS",LEFT(Table5[[#This Row],[Section]],1)="7","PDB",NOT(ISBLANK(Table5[[#This Row],[Section]])),"No")</f>
        <v>No</v>
      </c>
    </row>
    <row r="12876" spans="1:13" x14ac:dyDescent="0.25">
      <c r="A12876" s="130" t="s">
        <v>18987</v>
      </c>
      <c r="B12876" s="130" t="s">
        <v>18988</v>
      </c>
      <c r="C12876" s="130" t="s">
        <v>98</v>
      </c>
      <c r="D12876" s="131">
        <v>1.2989999999999999</v>
      </c>
      <c r="E12876" s="132">
        <v>447</v>
      </c>
      <c r="F12876" s="132">
        <v>447</v>
      </c>
      <c r="G12876" s="126" t="s">
        <v>17475</v>
      </c>
      <c r="H12876" s="126" t="s">
        <v>20380</v>
      </c>
      <c r="I12876" s="126" t="s">
        <v>20381</v>
      </c>
      <c r="J12876" s="126" t="s">
        <v>26343</v>
      </c>
      <c r="K12876" s="9">
        <f>_xlfn.IFNA(VLOOKUP(Table5[[#This Row],[Section]],SubSill_Tier,2,FALSE),0)</f>
        <v>0</v>
      </c>
      <c r="L12876" s="9" t="str">
        <f t="shared" si="210"/>
        <v/>
      </c>
      <c r="M12876" s="205" t="str" cm="1">
        <f t="array" ref="M12876">_xlfn.IFS(NOT(ISERROR(VLOOKUP(Table5[[#This Row],[Section]],TB_notTB,1,FALSE))),"No",LEFT(Table5[[#This Row],[Section]],3)="ETB","PLS",LEFT(Table5[[#This Row],[Section]],1)="7","PDB",NOT(ISBLANK(Table5[[#This Row],[Section]])),"No")</f>
        <v>No</v>
      </c>
    </row>
    <row r="12877" spans="1:13" x14ac:dyDescent="0.25">
      <c r="A12877" s="130" t="s">
        <v>18989</v>
      </c>
      <c r="B12877" s="130" t="s">
        <v>18990</v>
      </c>
      <c r="C12877" s="130" t="s">
        <v>98</v>
      </c>
      <c r="D12877" s="131">
        <v>1.69</v>
      </c>
      <c r="E12877" s="132">
        <v>365</v>
      </c>
      <c r="F12877" s="132">
        <v>365</v>
      </c>
      <c r="G12877" s="126" t="s">
        <v>17475</v>
      </c>
      <c r="H12877" s="126" t="s">
        <v>20380</v>
      </c>
      <c r="I12877" s="126" t="s">
        <v>20381</v>
      </c>
      <c r="J12877" s="126" t="s">
        <v>26345</v>
      </c>
      <c r="K12877" s="9">
        <f>_xlfn.IFNA(VLOOKUP(Table5[[#This Row],[Section]],SubSill_Tier,2,FALSE),0)</f>
        <v>0</v>
      </c>
      <c r="L12877" s="9" t="str">
        <f t="shared" si="210"/>
        <v/>
      </c>
      <c r="M12877" s="205" t="str" cm="1">
        <f t="array" ref="M12877">_xlfn.IFS(NOT(ISERROR(VLOOKUP(Table5[[#This Row],[Section]],TB_notTB,1,FALSE))),"No",LEFT(Table5[[#This Row],[Section]],3)="ETB","PLS",LEFT(Table5[[#This Row],[Section]],1)="7","PDB",NOT(ISBLANK(Table5[[#This Row],[Section]])),"No")</f>
        <v>No</v>
      </c>
    </row>
    <row r="12878" spans="1:13" x14ac:dyDescent="0.25">
      <c r="A12878" s="130" t="s">
        <v>18991</v>
      </c>
      <c r="B12878" s="130" t="s">
        <v>18992</v>
      </c>
      <c r="C12878" s="130" t="s">
        <v>98</v>
      </c>
      <c r="D12878" s="131">
        <v>1.282</v>
      </c>
      <c r="E12878" s="132">
        <v>220</v>
      </c>
      <c r="F12878" s="132">
        <v>220</v>
      </c>
      <c r="G12878" s="126" t="s">
        <v>17475</v>
      </c>
      <c r="H12878" s="126" t="s">
        <v>20380</v>
      </c>
      <c r="I12878" s="126" t="s">
        <v>20381</v>
      </c>
      <c r="J12878" s="126" t="s">
        <v>26343</v>
      </c>
      <c r="K12878" s="9">
        <f>_xlfn.IFNA(VLOOKUP(Table5[[#This Row],[Section]],SubSill_Tier,2,FALSE),0)</f>
        <v>0</v>
      </c>
      <c r="L12878" s="9" t="str">
        <f t="shared" si="210"/>
        <v/>
      </c>
      <c r="M12878" s="205" t="str" cm="1">
        <f t="array" ref="M12878">_xlfn.IFS(NOT(ISERROR(VLOOKUP(Table5[[#This Row],[Section]],TB_notTB,1,FALSE))),"No",LEFT(Table5[[#This Row],[Section]],3)="ETB","PLS",LEFT(Table5[[#This Row],[Section]],1)="7","PDB",NOT(ISBLANK(Table5[[#This Row],[Section]])),"No")</f>
        <v>No</v>
      </c>
    </row>
    <row r="12879" spans="1:13" x14ac:dyDescent="0.25">
      <c r="A12879" s="130" t="s">
        <v>18993</v>
      </c>
      <c r="B12879" s="130" t="s">
        <v>18994</v>
      </c>
      <c r="C12879" s="130" t="s">
        <v>98</v>
      </c>
      <c r="D12879" s="131">
        <v>1.8220000000000001</v>
      </c>
      <c r="E12879" s="132">
        <v>376</v>
      </c>
      <c r="F12879" s="132">
        <v>376</v>
      </c>
      <c r="G12879" s="126" t="s">
        <v>17502</v>
      </c>
      <c r="H12879" s="126" t="s">
        <v>20384</v>
      </c>
      <c r="I12879" s="126" t="s">
        <v>20385</v>
      </c>
      <c r="J12879" s="126" t="s">
        <v>26342</v>
      </c>
      <c r="K12879" s="9">
        <f>_xlfn.IFNA(VLOOKUP(Table5[[#This Row],[Section]],SubSill_Tier,2,FALSE),0)</f>
        <v>0</v>
      </c>
      <c r="L12879" s="9" t="str">
        <f t="shared" si="210"/>
        <v/>
      </c>
      <c r="M12879" s="205" t="str" cm="1">
        <f t="array" ref="M12879">_xlfn.IFS(NOT(ISERROR(VLOOKUP(Table5[[#This Row],[Section]],TB_notTB,1,FALSE))),"No",LEFT(Table5[[#This Row],[Section]],3)="ETB","PLS",LEFT(Table5[[#This Row],[Section]],1)="7","PDB",NOT(ISBLANK(Table5[[#This Row],[Section]])),"No")</f>
        <v>No</v>
      </c>
    </row>
    <row r="12880" spans="1:13" x14ac:dyDescent="0.25">
      <c r="A12880" s="130" t="s">
        <v>18995</v>
      </c>
      <c r="B12880" s="130" t="s">
        <v>18996</v>
      </c>
      <c r="C12880" s="130" t="s">
        <v>98</v>
      </c>
      <c r="D12880" s="131">
        <v>1.3859999999999999</v>
      </c>
      <c r="E12880" s="132">
        <v>214</v>
      </c>
      <c r="F12880" s="132">
        <v>214</v>
      </c>
      <c r="G12880" s="126" t="s">
        <v>17502</v>
      </c>
      <c r="H12880" s="126" t="s">
        <v>20384</v>
      </c>
      <c r="I12880" s="126" t="s">
        <v>20385</v>
      </c>
      <c r="J12880" s="126" t="s">
        <v>26345</v>
      </c>
      <c r="K12880" s="9">
        <f>_xlfn.IFNA(VLOOKUP(Table5[[#This Row],[Section]],SubSill_Tier,2,FALSE),0)</f>
        <v>0</v>
      </c>
      <c r="L12880" s="9" t="str">
        <f t="shared" si="210"/>
        <v/>
      </c>
      <c r="M12880" s="205" t="str" cm="1">
        <f t="array" ref="M12880">_xlfn.IFS(NOT(ISERROR(VLOOKUP(Table5[[#This Row],[Section]],TB_notTB,1,FALSE))),"No",LEFT(Table5[[#This Row],[Section]],3)="ETB","PLS",LEFT(Table5[[#This Row],[Section]],1)="7","PDB",NOT(ISBLANK(Table5[[#This Row],[Section]])),"No")</f>
        <v>No</v>
      </c>
    </row>
    <row r="12881" spans="1:13" x14ac:dyDescent="0.25">
      <c r="A12881" s="130" t="s">
        <v>18997</v>
      </c>
      <c r="B12881" s="130" t="s">
        <v>18998</v>
      </c>
      <c r="C12881" s="130" t="s">
        <v>98</v>
      </c>
      <c r="D12881" s="131">
        <v>2.13</v>
      </c>
      <c r="E12881" s="132">
        <v>351</v>
      </c>
      <c r="F12881" s="132">
        <v>351</v>
      </c>
      <c r="G12881" s="126" t="s">
        <v>17502</v>
      </c>
      <c r="H12881" s="126" t="s">
        <v>20384</v>
      </c>
      <c r="I12881" s="126" t="s">
        <v>20385</v>
      </c>
      <c r="J12881" s="126" t="s">
        <v>26342</v>
      </c>
      <c r="K12881" s="9">
        <f>_xlfn.IFNA(VLOOKUP(Table5[[#This Row],[Section]],SubSill_Tier,2,FALSE),0)</f>
        <v>0</v>
      </c>
      <c r="L12881" s="9" t="str">
        <f t="shared" si="210"/>
        <v/>
      </c>
      <c r="M12881" s="205" t="str" cm="1">
        <f t="array" ref="M12881">_xlfn.IFS(NOT(ISERROR(VLOOKUP(Table5[[#This Row],[Section]],TB_notTB,1,FALSE))),"No",LEFT(Table5[[#This Row],[Section]],3)="ETB","PLS",LEFT(Table5[[#This Row],[Section]],1)="7","PDB",NOT(ISBLANK(Table5[[#This Row],[Section]])),"No")</f>
        <v>No</v>
      </c>
    </row>
    <row r="12882" spans="1:13" x14ac:dyDescent="0.25">
      <c r="A12882" s="130" t="s">
        <v>18999</v>
      </c>
      <c r="B12882" s="130" t="s">
        <v>19000</v>
      </c>
      <c r="C12882" s="130" t="s">
        <v>98</v>
      </c>
      <c r="D12882" s="131">
        <v>2.2389999999999999</v>
      </c>
      <c r="E12882" s="132">
        <v>378</v>
      </c>
      <c r="F12882" s="132">
        <v>378</v>
      </c>
      <c r="G12882" s="126" t="s">
        <v>17502</v>
      </c>
      <c r="H12882" s="126" t="s">
        <v>20384</v>
      </c>
      <c r="I12882" s="126" t="s">
        <v>20385</v>
      </c>
      <c r="J12882" s="126" t="s">
        <v>26345</v>
      </c>
      <c r="K12882" s="9">
        <f>_xlfn.IFNA(VLOOKUP(Table5[[#This Row],[Section]],SubSill_Tier,2,FALSE),0)</f>
        <v>0</v>
      </c>
      <c r="L12882" s="9" t="str">
        <f t="shared" si="210"/>
        <v/>
      </c>
      <c r="M12882" s="205" t="str" cm="1">
        <f t="array" ref="M12882">_xlfn.IFS(NOT(ISERROR(VLOOKUP(Table5[[#This Row],[Section]],TB_notTB,1,FALSE))),"No",LEFT(Table5[[#This Row],[Section]],3)="ETB","PLS",LEFT(Table5[[#This Row],[Section]],1)="7","PDB",NOT(ISBLANK(Table5[[#This Row],[Section]])),"No")</f>
        <v>No</v>
      </c>
    </row>
    <row r="12883" spans="1:13" x14ac:dyDescent="0.25">
      <c r="A12883" s="130" t="s">
        <v>19001</v>
      </c>
      <c r="B12883" s="130" t="s">
        <v>19002</v>
      </c>
      <c r="C12883" s="130" t="s">
        <v>98</v>
      </c>
      <c r="D12883" s="131">
        <v>1.1819999999999999</v>
      </c>
      <c r="E12883" s="132">
        <v>391</v>
      </c>
      <c r="F12883" s="132">
        <v>391</v>
      </c>
      <c r="G12883" s="126" t="s">
        <v>17886</v>
      </c>
      <c r="H12883" s="126" t="s">
        <v>20591</v>
      </c>
      <c r="I12883" s="126" t="s">
        <v>20592</v>
      </c>
      <c r="J12883" s="126" t="s">
        <v>26346</v>
      </c>
      <c r="K12883" s="9">
        <f>_xlfn.IFNA(VLOOKUP(Table5[[#This Row],[Section]],SubSill_Tier,2,FALSE),0)</f>
        <v>0</v>
      </c>
      <c r="L12883" s="9" t="str">
        <f t="shared" si="210"/>
        <v/>
      </c>
      <c r="M12883" s="205" t="str" cm="1">
        <f t="array" ref="M12883">_xlfn.IFS(NOT(ISERROR(VLOOKUP(Table5[[#This Row],[Section]],TB_notTB,1,FALSE))),"No",LEFT(Table5[[#This Row],[Section]],3)="ETB","PLS",LEFT(Table5[[#This Row],[Section]],1)="7","PDB",NOT(ISBLANK(Table5[[#This Row],[Section]])),"No")</f>
        <v>No</v>
      </c>
    </row>
    <row r="12884" spans="1:13" x14ac:dyDescent="0.25">
      <c r="A12884" s="130" t="s">
        <v>19003</v>
      </c>
      <c r="B12884" s="130" t="s">
        <v>19004</v>
      </c>
      <c r="C12884" s="130" t="s">
        <v>98</v>
      </c>
      <c r="D12884" s="131">
        <v>2.0640000000000001</v>
      </c>
      <c r="E12884" s="132">
        <v>545</v>
      </c>
      <c r="F12884" s="132">
        <v>545</v>
      </c>
      <c r="G12884" s="126" t="s">
        <v>17886</v>
      </c>
      <c r="H12884" s="126" t="s">
        <v>20591</v>
      </c>
      <c r="I12884" s="126" t="s">
        <v>20592</v>
      </c>
      <c r="J12884" s="126" t="s">
        <v>26343</v>
      </c>
      <c r="K12884" s="9">
        <f>_xlfn.IFNA(VLOOKUP(Table5[[#This Row],[Section]],SubSill_Tier,2,FALSE),0)</f>
        <v>0</v>
      </c>
      <c r="L12884" s="9" t="str">
        <f t="shared" si="210"/>
        <v/>
      </c>
      <c r="M12884" s="205" t="str" cm="1">
        <f t="array" ref="M12884">_xlfn.IFS(NOT(ISERROR(VLOOKUP(Table5[[#This Row],[Section]],TB_notTB,1,FALSE))),"No",LEFT(Table5[[#This Row],[Section]],3)="ETB","PLS",LEFT(Table5[[#This Row],[Section]],1)="7","PDB",NOT(ISBLANK(Table5[[#This Row],[Section]])),"No")</f>
        <v>No</v>
      </c>
    </row>
    <row r="12885" spans="1:13" x14ac:dyDescent="0.25">
      <c r="A12885" s="130" t="s">
        <v>19005</v>
      </c>
      <c r="B12885" s="130" t="s">
        <v>19006</v>
      </c>
      <c r="C12885" s="130" t="s">
        <v>98</v>
      </c>
      <c r="D12885" s="131">
        <v>2.3319999999999999</v>
      </c>
      <c r="E12885" s="132">
        <v>593</v>
      </c>
      <c r="F12885" s="132">
        <v>593</v>
      </c>
      <c r="G12885" s="126" t="s">
        <v>17886</v>
      </c>
      <c r="H12885" s="126" t="s">
        <v>20591</v>
      </c>
      <c r="I12885" s="126" t="s">
        <v>20592</v>
      </c>
      <c r="J12885" s="126" t="s">
        <v>26343</v>
      </c>
      <c r="K12885" s="9">
        <f>_xlfn.IFNA(VLOOKUP(Table5[[#This Row],[Section]],SubSill_Tier,2,FALSE),0)</f>
        <v>0</v>
      </c>
      <c r="L12885" s="9" t="str">
        <f t="shared" si="210"/>
        <v/>
      </c>
      <c r="M12885" s="205" t="str" cm="1">
        <f t="array" ref="M12885">_xlfn.IFS(NOT(ISERROR(VLOOKUP(Table5[[#This Row],[Section]],TB_notTB,1,FALSE))),"No",LEFT(Table5[[#This Row],[Section]],3)="ETB","PLS",LEFT(Table5[[#This Row],[Section]],1)="7","PDB",NOT(ISBLANK(Table5[[#This Row],[Section]])),"No")</f>
        <v>No</v>
      </c>
    </row>
    <row r="12886" spans="1:13" x14ac:dyDescent="0.25">
      <c r="A12886" s="130" t="s">
        <v>19007</v>
      </c>
      <c r="B12886" s="130" t="s">
        <v>19008</v>
      </c>
      <c r="C12886" s="130" t="s">
        <v>98</v>
      </c>
      <c r="D12886" s="131">
        <v>1.1850000000000001</v>
      </c>
      <c r="E12886" s="132">
        <v>299</v>
      </c>
      <c r="F12886" s="132">
        <v>299</v>
      </c>
      <c r="G12886" s="126" t="s">
        <v>17886</v>
      </c>
      <c r="H12886" s="126" t="s">
        <v>20591</v>
      </c>
      <c r="I12886" s="126" t="s">
        <v>20592</v>
      </c>
      <c r="J12886" s="126" t="s">
        <v>26346</v>
      </c>
      <c r="K12886" s="9">
        <f>_xlfn.IFNA(VLOOKUP(Table5[[#This Row],[Section]],SubSill_Tier,2,FALSE),0)</f>
        <v>0</v>
      </c>
      <c r="L12886" s="9" t="str">
        <f t="shared" si="210"/>
        <v/>
      </c>
      <c r="M12886" s="205" t="str" cm="1">
        <f t="array" ref="M12886">_xlfn.IFS(NOT(ISERROR(VLOOKUP(Table5[[#This Row],[Section]],TB_notTB,1,FALSE))),"No",LEFT(Table5[[#This Row],[Section]],3)="ETB","PLS",LEFT(Table5[[#This Row],[Section]],1)="7","PDB",NOT(ISBLANK(Table5[[#This Row],[Section]])),"No")</f>
        <v>No</v>
      </c>
    </row>
    <row r="12887" spans="1:13" x14ac:dyDescent="0.25">
      <c r="A12887" s="130" t="s">
        <v>19009</v>
      </c>
      <c r="B12887" s="130" t="s">
        <v>19010</v>
      </c>
      <c r="C12887" s="130" t="s">
        <v>98</v>
      </c>
      <c r="D12887" s="131">
        <v>1.6719999999999999</v>
      </c>
      <c r="E12887" s="132">
        <v>348</v>
      </c>
      <c r="F12887" s="132">
        <v>348</v>
      </c>
      <c r="G12887" s="126" t="s">
        <v>17886</v>
      </c>
      <c r="H12887" s="126" t="s">
        <v>20591</v>
      </c>
      <c r="I12887" s="126" t="s">
        <v>20592</v>
      </c>
      <c r="J12887" s="126" t="s">
        <v>26343</v>
      </c>
      <c r="K12887" s="9">
        <f>_xlfn.IFNA(VLOOKUP(Table5[[#This Row],[Section]],SubSill_Tier,2,FALSE),0)</f>
        <v>0</v>
      </c>
      <c r="L12887" s="9" t="str">
        <f t="shared" si="210"/>
        <v/>
      </c>
      <c r="M12887" s="205" t="str" cm="1">
        <f t="array" ref="M12887">_xlfn.IFS(NOT(ISERROR(VLOOKUP(Table5[[#This Row],[Section]],TB_notTB,1,FALSE))),"No",LEFT(Table5[[#This Row],[Section]],3)="ETB","PLS",LEFT(Table5[[#This Row],[Section]],1)="7","PDB",NOT(ISBLANK(Table5[[#This Row],[Section]])),"No")</f>
        <v>No</v>
      </c>
    </row>
    <row r="12888" spans="1:13" x14ac:dyDescent="0.25">
      <c r="A12888" s="130" t="s">
        <v>19011</v>
      </c>
      <c r="B12888" s="130" t="s">
        <v>19012</v>
      </c>
      <c r="C12888" s="130" t="s">
        <v>98</v>
      </c>
      <c r="D12888" s="131">
        <v>1.9990000000000001</v>
      </c>
      <c r="E12888" s="132">
        <v>398</v>
      </c>
      <c r="F12888" s="132">
        <v>398</v>
      </c>
      <c r="G12888" s="126" t="s">
        <v>17886</v>
      </c>
      <c r="H12888" s="126" t="s">
        <v>20591</v>
      </c>
      <c r="I12888" s="126" t="s">
        <v>20592</v>
      </c>
      <c r="J12888" s="126" t="s">
        <v>26343</v>
      </c>
      <c r="K12888" s="9">
        <f>_xlfn.IFNA(VLOOKUP(Table5[[#This Row],[Section]],SubSill_Tier,2,FALSE),0)</f>
        <v>0</v>
      </c>
      <c r="L12888" s="9" t="str">
        <f t="shared" si="210"/>
        <v/>
      </c>
      <c r="M12888" s="205" t="str" cm="1">
        <f t="array" ref="M12888">_xlfn.IFS(NOT(ISERROR(VLOOKUP(Table5[[#This Row],[Section]],TB_notTB,1,FALSE))),"No",LEFT(Table5[[#This Row],[Section]],3)="ETB","PLS",LEFT(Table5[[#This Row],[Section]],1)="7","PDB",NOT(ISBLANK(Table5[[#This Row],[Section]])),"No")</f>
        <v>No</v>
      </c>
    </row>
    <row r="12889" spans="1:13" x14ac:dyDescent="0.25">
      <c r="A12889" s="130" t="s">
        <v>19013</v>
      </c>
      <c r="B12889" s="130" t="s">
        <v>19014</v>
      </c>
      <c r="C12889" s="130" t="s">
        <v>98</v>
      </c>
      <c r="D12889" s="131">
        <v>1.5640000000000001</v>
      </c>
      <c r="E12889" s="132">
        <v>335</v>
      </c>
      <c r="F12889" s="132">
        <v>335</v>
      </c>
      <c r="G12889" s="126" t="s">
        <v>17886</v>
      </c>
      <c r="H12889" s="126" t="s">
        <v>20591</v>
      </c>
      <c r="I12889" s="126" t="s">
        <v>20592</v>
      </c>
      <c r="J12889" s="126" t="s">
        <v>26343</v>
      </c>
      <c r="K12889" s="9">
        <f>_xlfn.IFNA(VLOOKUP(Table5[[#This Row],[Section]],SubSill_Tier,2,FALSE),0)</f>
        <v>0</v>
      </c>
      <c r="L12889" s="9" t="str">
        <f t="shared" si="210"/>
        <v/>
      </c>
      <c r="M12889" s="205" t="str" cm="1">
        <f t="array" ref="M12889">_xlfn.IFS(NOT(ISERROR(VLOOKUP(Table5[[#This Row],[Section]],TB_notTB,1,FALSE))),"No",LEFT(Table5[[#This Row],[Section]],3)="ETB","PLS",LEFT(Table5[[#This Row],[Section]],1)="7","PDB",NOT(ISBLANK(Table5[[#This Row],[Section]])),"No")</f>
        <v>No</v>
      </c>
    </row>
    <row r="12890" spans="1:13" x14ac:dyDescent="0.25">
      <c r="A12890" s="130" t="s">
        <v>19015</v>
      </c>
      <c r="B12890" s="130" t="s">
        <v>19016</v>
      </c>
      <c r="C12890" s="130" t="s">
        <v>98</v>
      </c>
      <c r="D12890" s="131">
        <v>2.3940000000000001</v>
      </c>
      <c r="E12890" s="132">
        <v>404</v>
      </c>
      <c r="F12890" s="132">
        <v>404</v>
      </c>
      <c r="G12890" s="126" t="s">
        <v>17886</v>
      </c>
      <c r="H12890" s="126" t="s">
        <v>20591</v>
      </c>
      <c r="I12890" s="126" t="s">
        <v>20592</v>
      </c>
      <c r="J12890" s="126" t="s">
        <v>26343</v>
      </c>
      <c r="K12890" s="9">
        <f>_xlfn.IFNA(VLOOKUP(Table5[[#This Row],[Section]],SubSill_Tier,2,FALSE),0)</f>
        <v>0</v>
      </c>
      <c r="L12890" s="9" t="str">
        <f t="shared" si="210"/>
        <v/>
      </c>
      <c r="M12890" s="205" t="str" cm="1">
        <f t="array" ref="M12890">_xlfn.IFS(NOT(ISERROR(VLOOKUP(Table5[[#This Row],[Section]],TB_notTB,1,FALSE))),"No",LEFT(Table5[[#This Row],[Section]],3)="ETB","PLS",LEFT(Table5[[#This Row],[Section]],1)="7","PDB",NOT(ISBLANK(Table5[[#This Row],[Section]])),"No")</f>
        <v>No</v>
      </c>
    </row>
    <row r="12891" spans="1:13" x14ac:dyDescent="0.25">
      <c r="A12891" s="130" t="s">
        <v>19017</v>
      </c>
      <c r="B12891" s="130" t="s">
        <v>19018</v>
      </c>
      <c r="C12891" s="130" t="s">
        <v>98</v>
      </c>
      <c r="D12891" s="131">
        <v>1.6819999999999999</v>
      </c>
      <c r="E12891" s="132">
        <v>288</v>
      </c>
      <c r="F12891" s="132">
        <v>288</v>
      </c>
      <c r="G12891" s="126" t="s">
        <v>17886</v>
      </c>
      <c r="H12891" s="126" t="s">
        <v>20591</v>
      </c>
      <c r="I12891" s="126" t="s">
        <v>20592</v>
      </c>
      <c r="J12891" s="126" t="s">
        <v>26342</v>
      </c>
      <c r="K12891" s="9">
        <f>_xlfn.IFNA(VLOOKUP(Table5[[#This Row],[Section]],SubSill_Tier,2,FALSE),0)</f>
        <v>0</v>
      </c>
      <c r="L12891" s="9" t="str">
        <f t="shared" si="210"/>
        <v/>
      </c>
      <c r="M12891" s="205" t="str" cm="1">
        <f t="array" ref="M12891">_xlfn.IFS(NOT(ISERROR(VLOOKUP(Table5[[#This Row],[Section]],TB_notTB,1,FALSE))),"No",LEFT(Table5[[#This Row],[Section]],3)="ETB","PLS",LEFT(Table5[[#This Row],[Section]],1)="7","PDB",NOT(ISBLANK(Table5[[#This Row],[Section]])),"No")</f>
        <v>No</v>
      </c>
    </row>
    <row r="12892" spans="1:13" x14ac:dyDescent="0.25">
      <c r="A12892" s="130" t="s">
        <v>19019</v>
      </c>
      <c r="B12892" s="130" t="s">
        <v>19020</v>
      </c>
      <c r="C12892" s="130" t="s">
        <v>98</v>
      </c>
      <c r="D12892" s="131">
        <v>1.768</v>
      </c>
      <c r="E12892" s="132">
        <v>448</v>
      </c>
      <c r="F12892" s="132">
        <v>448</v>
      </c>
      <c r="G12892" s="126" t="s">
        <v>17886</v>
      </c>
      <c r="H12892" s="126" t="s">
        <v>20591</v>
      </c>
      <c r="I12892" s="126" t="s">
        <v>20592</v>
      </c>
      <c r="J12892" s="126" t="s">
        <v>26344</v>
      </c>
      <c r="K12892" s="9">
        <f>_xlfn.IFNA(VLOOKUP(Table5[[#This Row],[Section]],SubSill_Tier,2,FALSE),0)</f>
        <v>0</v>
      </c>
      <c r="L12892" s="9" t="str">
        <f t="shared" si="210"/>
        <v/>
      </c>
      <c r="M12892" s="205" t="str" cm="1">
        <f t="array" ref="M12892">_xlfn.IFS(NOT(ISERROR(VLOOKUP(Table5[[#This Row],[Section]],TB_notTB,1,FALSE))),"No",LEFT(Table5[[#This Row],[Section]],3)="ETB","PLS",LEFT(Table5[[#This Row],[Section]],1)="7","PDB",NOT(ISBLANK(Table5[[#This Row],[Section]])),"No")</f>
        <v>No</v>
      </c>
    </row>
    <row r="12893" spans="1:13" x14ac:dyDescent="0.25">
      <c r="A12893" s="130" t="s">
        <v>19021</v>
      </c>
      <c r="B12893" s="130" t="s">
        <v>19022</v>
      </c>
      <c r="C12893" s="130" t="s">
        <v>98</v>
      </c>
      <c r="D12893" s="131">
        <v>1.9359999999999999</v>
      </c>
      <c r="E12893" s="132">
        <v>468</v>
      </c>
      <c r="F12893" s="132">
        <v>468</v>
      </c>
      <c r="G12893" s="126" t="s">
        <v>17886</v>
      </c>
      <c r="H12893" s="126" t="s">
        <v>20591</v>
      </c>
      <c r="I12893" s="126" t="s">
        <v>20592</v>
      </c>
      <c r="J12893" s="126" t="s">
        <v>26342</v>
      </c>
      <c r="K12893" s="9">
        <f>_xlfn.IFNA(VLOOKUP(Table5[[#This Row],[Section]],SubSill_Tier,2,FALSE),0)</f>
        <v>0</v>
      </c>
      <c r="L12893" s="9" t="str">
        <f t="shared" si="210"/>
        <v/>
      </c>
      <c r="M12893" s="205" t="str" cm="1">
        <f t="array" ref="M12893">_xlfn.IFS(NOT(ISERROR(VLOOKUP(Table5[[#This Row],[Section]],TB_notTB,1,FALSE))),"No",LEFT(Table5[[#This Row],[Section]],3)="ETB","PLS",LEFT(Table5[[#This Row],[Section]],1)="7","PDB",NOT(ISBLANK(Table5[[#This Row],[Section]])),"No")</f>
        <v>No</v>
      </c>
    </row>
    <row r="12894" spans="1:13" x14ac:dyDescent="0.25">
      <c r="A12894" s="130" t="s">
        <v>19023</v>
      </c>
      <c r="B12894" s="130" t="s">
        <v>19024</v>
      </c>
      <c r="C12894" s="130" t="s">
        <v>98</v>
      </c>
      <c r="D12894" s="131">
        <v>1.456</v>
      </c>
      <c r="E12894" s="132">
        <v>219</v>
      </c>
      <c r="F12894" s="132">
        <v>219</v>
      </c>
      <c r="G12894" s="126" t="s">
        <v>17886</v>
      </c>
      <c r="H12894" s="126" t="s">
        <v>20591</v>
      </c>
      <c r="I12894" s="126" t="s">
        <v>20592</v>
      </c>
      <c r="J12894" s="126" t="s">
        <v>26342</v>
      </c>
      <c r="K12894" s="9">
        <f>_xlfn.IFNA(VLOOKUP(Table5[[#This Row],[Section]],SubSill_Tier,2,FALSE),0)</f>
        <v>0</v>
      </c>
      <c r="L12894" s="9" t="str">
        <f t="shared" si="210"/>
        <v/>
      </c>
      <c r="M12894" s="205" t="str" cm="1">
        <f t="array" ref="M12894">_xlfn.IFS(NOT(ISERROR(VLOOKUP(Table5[[#This Row],[Section]],TB_notTB,1,FALSE))),"No",LEFT(Table5[[#This Row],[Section]],3)="ETB","PLS",LEFT(Table5[[#This Row],[Section]],1)="7","PDB",NOT(ISBLANK(Table5[[#This Row],[Section]])),"No")</f>
        <v>No</v>
      </c>
    </row>
    <row r="12895" spans="1:13" x14ac:dyDescent="0.25">
      <c r="A12895" s="130" t="s">
        <v>19025</v>
      </c>
      <c r="B12895" s="130" t="s">
        <v>19026</v>
      </c>
      <c r="C12895" s="130" t="s">
        <v>98</v>
      </c>
      <c r="D12895" s="131">
        <v>1.907</v>
      </c>
      <c r="E12895" s="132">
        <v>371</v>
      </c>
      <c r="F12895" s="132">
        <v>371</v>
      </c>
      <c r="G12895" s="126" t="s">
        <v>17886</v>
      </c>
      <c r="H12895" s="126" t="s">
        <v>20591</v>
      </c>
      <c r="I12895" s="126" t="s">
        <v>20592</v>
      </c>
      <c r="J12895" s="126" t="s">
        <v>26343</v>
      </c>
      <c r="K12895" s="9">
        <f>_xlfn.IFNA(VLOOKUP(Table5[[#This Row],[Section]],SubSill_Tier,2,FALSE),0)</f>
        <v>0</v>
      </c>
      <c r="L12895" s="9" t="str">
        <f t="shared" si="210"/>
        <v/>
      </c>
      <c r="M12895" s="205" t="str" cm="1">
        <f t="array" ref="M12895">_xlfn.IFS(NOT(ISERROR(VLOOKUP(Table5[[#This Row],[Section]],TB_notTB,1,FALSE))),"No",LEFT(Table5[[#This Row],[Section]],3)="ETB","PLS",LEFT(Table5[[#This Row],[Section]],1)="7","PDB",NOT(ISBLANK(Table5[[#This Row],[Section]])),"No")</f>
        <v>No</v>
      </c>
    </row>
    <row r="12896" spans="1:13" x14ac:dyDescent="0.25">
      <c r="A12896" s="130" t="s">
        <v>19027</v>
      </c>
      <c r="B12896" s="130" t="s">
        <v>19028</v>
      </c>
      <c r="C12896" s="130" t="s">
        <v>98</v>
      </c>
      <c r="D12896" s="131">
        <v>1.889</v>
      </c>
      <c r="E12896" s="132">
        <v>317</v>
      </c>
      <c r="F12896" s="132">
        <v>317</v>
      </c>
      <c r="G12896" s="126" t="s">
        <v>17979</v>
      </c>
      <c r="H12896" s="126" t="s">
        <v>20595</v>
      </c>
      <c r="I12896" s="126" t="s">
        <v>20596</v>
      </c>
      <c r="J12896" s="126" t="s">
        <v>26345</v>
      </c>
      <c r="K12896" s="9">
        <f>_xlfn.IFNA(VLOOKUP(Table5[[#This Row],[Section]],SubSill_Tier,2,FALSE),0)</f>
        <v>0</v>
      </c>
      <c r="L12896" s="9" t="str">
        <f t="shared" si="210"/>
        <v/>
      </c>
      <c r="M12896" s="205" t="str" cm="1">
        <f t="array" ref="M12896">_xlfn.IFS(NOT(ISERROR(VLOOKUP(Table5[[#This Row],[Section]],TB_notTB,1,FALSE))),"No",LEFT(Table5[[#This Row],[Section]],3)="ETB","PLS",LEFT(Table5[[#This Row],[Section]],1)="7","PDB",NOT(ISBLANK(Table5[[#This Row],[Section]])),"No")</f>
        <v>No</v>
      </c>
    </row>
    <row r="12897" spans="1:13" x14ac:dyDescent="0.25">
      <c r="A12897" s="130" t="s">
        <v>19029</v>
      </c>
      <c r="B12897" s="130" t="s">
        <v>19030</v>
      </c>
      <c r="C12897" s="130" t="s">
        <v>98</v>
      </c>
      <c r="D12897" s="131">
        <v>2.1920000000000002</v>
      </c>
      <c r="E12897" s="132">
        <v>285</v>
      </c>
      <c r="F12897" s="132">
        <v>285</v>
      </c>
      <c r="G12897" s="126" t="s">
        <v>17979</v>
      </c>
      <c r="H12897" s="126" t="s">
        <v>20595</v>
      </c>
      <c r="I12897" s="126" t="s">
        <v>20596</v>
      </c>
      <c r="J12897" s="126" t="s">
        <v>26345</v>
      </c>
      <c r="K12897" s="9">
        <f>_xlfn.IFNA(VLOOKUP(Table5[[#This Row],[Section]],SubSill_Tier,2,FALSE),0)</f>
        <v>0</v>
      </c>
      <c r="L12897" s="9" t="str">
        <f t="shared" si="210"/>
        <v/>
      </c>
      <c r="M12897" s="205" t="str" cm="1">
        <f t="array" ref="M12897">_xlfn.IFS(NOT(ISERROR(VLOOKUP(Table5[[#This Row],[Section]],TB_notTB,1,FALSE))),"No",LEFT(Table5[[#This Row],[Section]],3)="ETB","PLS",LEFT(Table5[[#This Row],[Section]],1)="7","PDB",NOT(ISBLANK(Table5[[#This Row],[Section]])),"No")</f>
        <v>No</v>
      </c>
    </row>
    <row r="12898" spans="1:13" x14ac:dyDescent="0.25">
      <c r="A12898" s="130" t="s">
        <v>19031</v>
      </c>
      <c r="B12898" s="130" t="s">
        <v>19032</v>
      </c>
      <c r="C12898" s="130" t="s">
        <v>98</v>
      </c>
      <c r="D12898" s="131">
        <v>2.1989999999999998</v>
      </c>
      <c r="E12898" s="132">
        <v>284</v>
      </c>
      <c r="F12898" s="132">
        <v>284</v>
      </c>
      <c r="G12898" s="126" t="s">
        <v>17979</v>
      </c>
      <c r="H12898" s="126" t="s">
        <v>20595</v>
      </c>
      <c r="I12898" s="126" t="s">
        <v>20596</v>
      </c>
      <c r="J12898" s="126" t="s">
        <v>26345</v>
      </c>
      <c r="K12898" s="9">
        <f>_xlfn.IFNA(VLOOKUP(Table5[[#This Row],[Section]],SubSill_Tier,2,FALSE),0)</f>
        <v>0</v>
      </c>
      <c r="L12898" s="9" t="str">
        <f t="shared" si="210"/>
        <v/>
      </c>
      <c r="M12898" s="205" t="str" cm="1">
        <f t="array" ref="M12898">_xlfn.IFS(NOT(ISERROR(VLOOKUP(Table5[[#This Row],[Section]],TB_notTB,1,FALSE))),"No",LEFT(Table5[[#This Row],[Section]],3)="ETB","PLS",LEFT(Table5[[#This Row],[Section]],1)="7","PDB",NOT(ISBLANK(Table5[[#This Row],[Section]])),"No")</f>
        <v>No</v>
      </c>
    </row>
    <row r="12899" spans="1:13" x14ac:dyDescent="0.25">
      <c r="A12899" s="130" t="s">
        <v>19033</v>
      </c>
      <c r="B12899" s="130" t="s">
        <v>19034</v>
      </c>
      <c r="C12899" s="130" t="s">
        <v>98</v>
      </c>
      <c r="D12899" s="131">
        <v>2.3420000000000001</v>
      </c>
      <c r="E12899" s="132">
        <v>352</v>
      </c>
      <c r="F12899" s="132">
        <v>352</v>
      </c>
      <c r="G12899" s="126" t="s">
        <v>17979</v>
      </c>
      <c r="H12899" s="126" t="s">
        <v>20595</v>
      </c>
      <c r="I12899" s="126" t="s">
        <v>20596</v>
      </c>
      <c r="J12899" s="126" t="s">
        <v>26345</v>
      </c>
      <c r="K12899" s="9">
        <f>_xlfn.IFNA(VLOOKUP(Table5[[#This Row],[Section]],SubSill_Tier,2,FALSE),0)</f>
        <v>0</v>
      </c>
      <c r="L12899" s="9" t="str">
        <f t="shared" si="210"/>
        <v/>
      </c>
      <c r="M12899" s="205" t="str" cm="1">
        <f t="array" ref="M12899">_xlfn.IFS(NOT(ISERROR(VLOOKUP(Table5[[#This Row],[Section]],TB_notTB,1,FALSE))),"No",LEFT(Table5[[#This Row],[Section]],3)="ETB","PLS",LEFT(Table5[[#This Row],[Section]],1)="7","PDB",NOT(ISBLANK(Table5[[#This Row],[Section]])),"No")</f>
        <v>No</v>
      </c>
    </row>
    <row r="12900" spans="1:13" x14ac:dyDescent="0.25">
      <c r="A12900" s="130" t="s">
        <v>19035</v>
      </c>
      <c r="B12900" s="130" t="s">
        <v>19036</v>
      </c>
      <c r="C12900" s="130" t="s">
        <v>98</v>
      </c>
      <c r="D12900" s="131">
        <v>2.35</v>
      </c>
      <c r="E12900" s="132">
        <v>351</v>
      </c>
      <c r="F12900" s="132">
        <v>351</v>
      </c>
      <c r="G12900" s="126" t="s">
        <v>17979</v>
      </c>
      <c r="H12900" s="126" t="s">
        <v>20595</v>
      </c>
      <c r="I12900" s="126" t="s">
        <v>20596</v>
      </c>
      <c r="J12900" s="126" t="s">
        <v>26345</v>
      </c>
      <c r="K12900" s="9">
        <f>_xlfn.IFNA(VLOOKUP(Table5[[#This Row],[Section]],SubSill_Tier,2,FALSE),0)</f>
        <v>0</v>
      </c>
      <c r="L12900" s="9" t="str">
        <f t="shared" si="210"/>
        <v/>
      </c>
      <c r="M12900" s="205" t="str" cm="1">
        <f t="array" ref="M12900">_xlfn.IFS(NOT(ISERROR(VLOOKUP(Table5[[#This Row],[Section]],TB_notTB,1,FALSE))),"No",LEFT(Table5[[#This Row],[Section]],3)="ETB","PLS",LEFT(Table5[[#This Row],[Section]],1)="7","PDB",NOT(ISBLANK(Table5[[#This Row],[Section]])),"No")</f>
        <v>No</v>
      </c>
    </row>
    <row r="12901" spans="1:13" x14ac:dyDescent="0.25">
      <c r="A12901" s="130" t="s">
        <v>19037</v>
      </c>
      <c r="B12901" s="130" t="s">
        <v>19038</v>
      </c>
      <c r="C12901" s="130" t="s">
        <v>98</v>
      </c>
      <c r="D12901" s="131">
        <v>1.9810000000000001</v>
      </c>
      <c r="E12901" s="132">
        <v>376</v>
      </c>
      <c r="F12901" s="132">
        <v>376</v>
      </c>
      <c r="G12901" s="126" t="s">
        <v>17979</v>
      </c>
      <c r="H12901" s="126" t="s">
        <v>20595</v>
      </c>
      <c r="I12901" s="126" t="s">
        <v>20596</v>
      </c>
      <c r="J12901" s="126" t="s">
        <v>26345</v>
      </c>
      <c r="K12901" s="9">
        <f>_xlfn.IFNA(VLOOKUP(Table5[[#This Row],[Section]],SubSill_Tier,2,FALSE),0)</f>
        <v>0</v>
      </c>
      <c r="L12901" s="9" t="str">
        <f t="shared" si="210"/>
        <v/>
      </c>
      <c r="M12901" s="205" t="str" cm="1">
        <f t="array" ref="M12901">_xlfn.IFS(NOT(ISERROR(VLOOKUP(Table5[[#This Row],[Section]],TB_notTB,1,FALSE))),"No",LEFT(Table5[[#This Row],[Section]],3)="ETB","PLS",LEFT(Table5[[#This Row],[Section]],1)="7","PDB",NOT(ISBLANK(Table5[[#This Row],[Section]])),"No")</f>
        <v>No</v>
      </c>
    </row>
    <row r="12902" spans="1:13" x14ac:dyDescent="0.25">
      <c r="A12902" s="130" t="s">
        <v>19039</v>
      </c>
      <c r="B12902" s="130" t="s">
        <v>19040</v>
      </c>
      <c r="C12902" s="130" t="s">
        <v>98</v>
      </c>
      <c r="D12902" s="131">
        <v>1.5429999999999999</v>
      </c>
      <c r="E12902" s="132">
        <v>214</v>
      </c>
      <c r="F12902" s="132">
        <v>214</v>
      </c>
      <c r="G12902" s="126" t="s">
        <v>17979</v>
      </c>
      <c r="H12902" s="126" t="s">
        <v>20595</v>
      </c>
      <c r="I12902" s="126" t="s">
        <v>20596</v>
      </c>
      <c r="J12902" s="126" t="s">
        <v>26343</v>
      </c>
      <c r="K12902" s="9">
        <f>_xlfn.IFNA(VLOOKUP(Table5[[#This Row],[Section]],SubSill_Tier,2,FALSE),0)</f>
        <v>0</v>
      </c>
      <c r="L12902" s="9" t="str">
        <f t="shared" si="210"/>
        <v/>
      </c>
      <c r="M12902" s="205" t="str" cm="1">
        <f t="array" ref="M12902">_xlfn.IFS(NOT(ISERROR(VLOOKUP(Table5[[#This Row],[Section]],TB_notTB,1,FALSE))),"No",LEFT(Table5[[#This Row],[Section]],3)="ETB","PLS",LEFT(Table5[[#This Row],[Section]],1)="7","PDB",NOT(ISBLANK(Table5[[#This Row],[Section]])),"No")</f>
        <v>No</v>
      </c>
    </row>
    <row r="12903" spans="1:13" x14ac:dyDescent="0.25">
      <c r="A12903" s="130" t="s">
        <v>19041</v>
      </c>
      <c r="B12903" s="130" t="s">
        <v>19042</v>
      </c>
      <c r="C12903" s="130" t="s">
        <v>98</v>
      </c>
      <c r="D12903" s="131">
        <v>1.577</v>
      </c>
      <c r="E12903" s="132">
        <v>220</v>
      </c>
      <c r="F12903" s="132">
        <v>220</v>
      </c>
      <c r="G12903" s="126" t="s">
        <v>17979</v>
      </c>
      <c r="H12903" s="126" t="s">
        <v>20595</v>
      </c>
      <c r="I12903" s="126" t="s">
        <v>20596</v>
      </c>
      <c r="J12903" s="126" t="s">
        <v>26343</v>
      </c>
      <c r="K12903" s="9">
        <f>_xlfn.IFNA(VLOOKUP(Table5[[#This Row],[Section]],SubSill_Tier,2,FALSE),0)</f>
        <v>0</v>
      </c>
      <c r="L12903" s="9" t="str">
        <f t="shared" si="210"/>
        <v/>
      </c>
      <c r="M12903" s="205" t="str" cm="1">
        <f t="array" ref="M12903">_xlfn.IFS(NOT(ISERROR(VLOOKUP(Table5[[#This Row],[Section]],TB_notTB,1,FALSE))),"No",LEFT(Table5[[#This Row],[Section]],3)="ETB","PLS",LEFT(Table5[[#This Row],[Section]],1)="7","PDB",NOT(ISBLANK(Table5[[#This Row],[Section]])),"No")</f>
        <v>No</v>
      </c>
    </row>
    <row r="12904" spans="1:13" x14ac:dyDescent="0.25">
      <c r="A12904" s="130" t="s">
        <v>19043</v>
      </c>
      <c r="B12904" s="130" t="s">
        <v>19044</v>
      </c>
      <c r="C12904" s="130" t="s">
        <v>98</v>
      </c>
      <c r="D12904" s="131">
        <v>2.42</v>
      </c>
      <c r="E12904" s="132">
        <v>340</v>
      </c>
      <c r="F12904" s="132">
        <v>340</v>
      </c>
      <c r="G12904" s="126" t="s">
        <v>17979</v>
      </c>
      <c r="H12904" s="126" t="s">
        <v>20595</v>
      </c>
      <c r="I12904" s="126" t="s">
        <v>20596</v>
      </c>
      <c r="J12904" s="126" t="s">
        <v>26346</v>
      </c>
      <c r="K12904" s="9">
        <f>_xlfn.IFNA(VLOOKUP(Table5[[#This Row],[Section]],SubSill_Tier,2,FALSE),0)</f>
        <v>0</v>
      </c>
      <c r="L12904" s="9" t="str">
        <f t="shared" si="210"/>
        <v/>
      </c>
      <c r="M12904" s="205" t="str" cm="1">
        <f t="array" ref="M12904">_xlfn.IFS(NOT(ISERROR(VLOOKUP(Table5[[#This Row],[Section]],TB_notTB,1,FALSE))),"No",LEFT(Table5[[#This Row],[Section]],3)="ETB","PLS",LEFT(Table5[[#This Row],[Section]],1)="7","PDB",NOT(ISBLANK(Table5[[#This Row],[Section]])),"No")</f>
        <v>No</v>
      </c>
    </row>
    <row r="12905" spans="1:13" x14ac:dyDescent="0.25">
      <c r="A12905" s="130" t="s">
        <v>19045</v>
      </c>
      <c r="B12905" s="130" t="s">
        <v>19046</v>
      </c>
      <c r="C12905" s="130" t="s">
        <v>98</v>
      </c>
      <c r="D12905" s="131">
        <v>2.4420000000000002</v>
      </c>
      <c r="E12905" s="132">
        <v>340</v>
      </c>
      <c r="F12905" s="132">
        <v>340</v>
      </c>
      <c r="G12905" s="126" t="s">
        <v>17979</v>
      </c>
      <c r="H12905" s="126" t="s">
        <v>20595</v>
      </c>
      <c r="I12905" s="126" t="s">
        <v>20596</v>
      </c>
      <c r="J12905" s="126" t="s">
        <v>26346</v>
      </c>
      <c r="K12905" s="9">
        <f>_xlfn.IFNA(VLOOKUP(Table5[[#This Row],[Section]],SubSill_Tier,2,FALSE),0)</f>
        <v>0</v>
      </c>
      <c r="L12905" s="9" t="str">
        <f t="shared" si="210"/>
        <v/>
      </c>
      <c r="M12905" s="205" t="str" cm="1">
        <f t="array" ref="M12905">_xlfn.IFS(NOT(ISERROR(VLOOKUP(Table5[[#This Row],[Section]],TB_notTB,1,FALSE))),"No",LEFT(Table5[[#This Row],[Section]],3)="ETB","PLS",LEFT(Table5[[#This Row],[Section]],1)="7","PDB",NOT(ISBLANK(Table5[[#This Row],[Section]])),"No")</f>
        <v>No</v>
      </c>
    </row>
    <row r="12906" spans="1:13" x14ac:dyDescent="0.25">
      <c r="A12906" s="130" t="s">
        <v>19047</v>
      </c>
      <c r="B12906" s="130" t="s">
        <v>19048</v>
      </c>
      <c r="C12906" s="130" t="s">
        <v>98</v>
      </c>
      <c r="D12906" s="131">
        <v>3.1309999999999998</v>
      </c>
      <c r="E12906" s="132">
        <v>449</v>
      </c>
      <c r="F12906" s="132">
        <v>449</v>
      </c>
      <c r="G12906" s="126" t="s">
        <v>17979</v>
      </c>
      <c r="H12906" s="126" t="s">
        <v>20595</v>
      </c>
      <c r="I12906" s="126" t="s">
        <v>20596</v>
      </c>
      <c r="J12906" s="126" t="s">
        <v>26342</v>
      </c>
      <c r="K12906" s="9">
        <f>_xlfn.IFNA(VLOOKUP(Table5[[#This Row],[Section]],SubSill_Tier,2,FALSE),0)</f>
        <v>0</v>
      </c>
      <c r="L12906" s="9" t="str">
        <f t="shared" si="210"/>
        <v/>
      </c>
      <c r="M12906" s="205" t="str" cm="1">
        <f t="array" ref="M12906">_xlfn.IFS(NOT(ISERROR(VLOOKUP(Table5[[#This Row],[Section]],TB_notTB,1,FALSE))),"No",LEFT(Table5[[#This Row],[Section]],3)="ETB","PLS",LEFT(Table5[[#This Row],[Section]],1)="7","PDB",NOT(ISBLANK(Table5[[#This Row],[Section]])),"No")</f>
        <v>No</v>
      </c>
    </row>
    <row r="12907" spans="1:13" x14ac:dyDescent="0.25">
      <c r="A12907" s="130" t="s">
        <v>19049</v>
      </c>
      <c r="B12907" s="130" t="s">
        <v>19050</v>
      </c>
      <c r="C12907" s="130" t="s">
        <v>98</v>
      </c>
      <c r="D12907" s="131">
        <v>1.6659999999999999</v>
      </c>
      <c r="E12907" s="132">
        <v>353</v>
      </c>
      <c r="F12907" s="132">
        <v>353</v>
      </c>
      <c r="G12907" s="126" t="s">
        <v>17472</v>
      </c>
      <c r="H12907" s="126" t="s">
        <v>20378</v>
      </c>
      <c r="I12907" s="126" t="s">
        <v>20379</v>
      </c>
      <c r="J12907" s="126" t="s">
        <v>26342</v>
      </c>
      <c r="K12907" s="9">
        <f>_xlfn.IFNA(VLOOKUP(Table5[[#This Row],[Section]],SubSill_Tier,2,FALSE),0)</f>
        <v>0</v>
      </c>
      <c r="L12907" s="9" t="str">
        <f t="shared" si="210"/>
        <v/>
      </c>
      <c r="M12907" s="205" t="str" cm="1">
        <f t="array" ref="M12907">_xlfn.IFS(NOT(ISERROR(VLOOKUP(Table5[[#This Row],[Section]],TB_notTB,1,FALSE))),"No",LEFT(Table5[[#This Row],[Section]],3)="ETB","PLS",LEFT(Table5[[#This Row],[Section]],1)="7","PDB",NOT(ISBLANK(Table5[[#This Row],[Section]])),"No")</f>
        <v>No</v>
      </c>
    </row>
    <row r="12908" spans="1:13" x14ac:dyDescent="0.25">
      <c r="A12908" s="130" t="s">
        <v>19051</v>
      </c>
      <c r="B12908" s="130" t="s">
        <v>19052</v>
      </c>
      <c r="C12908" s="130" t="s">
        <v>98</v>
      </c>
      <c r="D12908" s="131">
        <v>2.415</v>
      </c>
      <c r="E12908" s="132">
        <v>378</v>
      </c>
      <c r="F12908" s="132">
        <v>378</v>
      </c>
      <c r="G12908" s="126" t="s">
        <v>17979</v>
      </c>
      <c r="H12908" s="126" t="s">
        <v>20595</v>
      </c>
      <c r="I12908" s="126" t="s">
        <v>20596</v>
      </c>
      <c r="J12908" s="126" t="s">
        <v>26346</v>
      </c>
      <c r="K12908" s="9">
        <f>_xlfn.IFNA(VLOOKUP(Table5[[#This Row],[Section]],SubSill_Tier,2,FALSE),0)</f>
        <v>0</v>
      </c>
      <c r="L12908" s="9" t="str">
        <f t="shared" si="210"/>
        <v/>
      </c>
      <c r="M12908" s="205" t="str" cm="1">
        <f t="array" ref="M12908">_xlfn.IFS(NOT(ISERROR(VLOOKUP(Table5[[#This Row],[Section]],TB_notTB,1,FALSE))),"No",LEFT(Table5[[#This Row],[Section]],3)="ETB","PLS",LEFT(Table5[[#This Row],[Section]],1)="7","PDB",NOT(ISBLANK(Table5[[#This Row],[Section]])),"No")</f>
        <v>No</v>
      </c>
    </row>
    <row r="12909" spans="1:13" x14ac:dyDescent="0.25">
      <c r="A12909" s="130" t="s">
        <v>19053</v>
      </c>
      <c r="B12909" s="130" t="s">
        <v>19054</v>
      </c>
      <c r="C12909" s="130" t="s">
        <v>98</v>
      </c>
      <c r="D12909" s="131">
        <v>3.2240000000000002</v>
      </c>
      <c r="E12909" s="132">
        <v>422</v>
      </c>
      <c r="F12909" s="132">
        <v>422</v>
      </c>
      <c r="G12909" s="126" t="s">
        <v>17979</v>
      </c>
      <c r="H12909" s="126" t="s">
        <v>20595</v>
      </c>
      <c r="I12909" s="126" t="s">
        <v>20596</v>
      </c>
      <c r="J12909" s="126" t="s">
        <v>26345</v>
      </c>
      <c r="K12909" s="9">
        <f>_xlfn.IFNA(VLOOKUP(Table5[[#This Row],[Section]],SubSill_Tier,2,FALSE),0)</f>
        <v>0</v>
      </c>
      <c r="L12909" s="9" t="str">
        <f t="shared" si="210"/>
        <v/>
      </c>
      <c r="M12909" s="205" t="str" cm="1">
        <f t="array" ref="M12909">_xlfn.IFS(NOT(ISERROR(VLOOKUP(Table5[[#This Row],[Section]],TB_notTB,1,FALSE))),"No",LEFT(Table5[[#This Row],[Section]],3)="ETB","PLS",LEFT(Table5[[#This Row],[Section]],1)="7","PDB",NOT(ISBLANK(Table5[[#This Row],[Section]])),"No")</f>
        <v>No</v>
      </c>
    </row>
    <row r="12910" spans="1:13" x14ac:dyDescent="0.25">
      <c r="A12910" s="130" t="s">
        <v>19055</v>
      </c>
      <c r="B12910" s="130" t="s">
        <v>19056</v>
      </c>
      <c r="C12910" s="130" t="s">
        <v>98</v>
      </c>
      <c r="D12910" s="131">
        <v>2.081</v>
      </c>
      <c r="E12910" s="132">
        <v>514</v>
      </c>
      <c r="F12910" s="132">
        <v>514</v>
      </c>
      <c r="G12910" s="126" t="s">
        <v>17472</v>
      </c>
      <c r="H12910" s="126" t="s">
        <v>20378</v>
      </c>
      <c r="I12910" s="126" t="s">
        <v>20379</v>
      </c>
      <c r="J12910" s="126" t="s">
        <v>26345</v>
      </c>
      <c r="K12910" s="9">
        <f>_xlfn.IFNA(VLOOKUP(Table5[[#This Row],[Section]],SubSill_Tier,2,FALSE),0)</f>
        <v>0</v>
      </c>
      <c r="L12910" s="9" t="str">
        <f t="shared" si="210"/>
        <v/>
      </c>
      <c r="M12910" s="205" t="str" cm="1">
        <f t="array" ref="M12910">_xlfn.IFS(NOT(ISERROR(VLOOKUP(Table5[[#This Row],[Section]],TB_notTB,1,FALSE))),"No",LEFT(Table5[[#This Row],[Section]],3)="ETB","PLS",LEFT(Table5[[#This Row],[Section]],1)="7","PDB",NOT(ISBLANK(Table5[[#This Row],[Section]])),"No")</f>
        <v>No</v>
      </c>
    </row>
    <row r="12911" spans="1:13" x14ac:dyDescent="0.25">
      <c r="A12911" s="130" t="s">
        <v>19057</v>
      </c>
      <c r="B12911" s="130" t="s">
        <v>19058</v>
      </c>
      <c r="C12911" s="130" t="s">
        <v>98</v>
      </c>
      <c r="D12911" s="131">
        <v>1.3089999999999999</v>
      </c>
      <c r="E12911" s="132">
        <v>270</v>
      </c>
      <c r="F12911" s="132">
        <v>270</v>
      </c>
      <c r="G12911" s="126" t="s">
        <v>17475</v>
      </c>
      <c r="H12911" s="126" t="s">
        <v>20380</v>
      </c>
      <c r="I12911" s="126" t="s">
        <v>20381</v>
      </c>
      <c r="J12911" s="126" t="s">
        <v>26345</v>
      </c>
      <c r="K12911" s="9">
        <f>_xlfn.IFNA(VLOOKUP(Table5[[#This Row],[Section]],SubSill_Tier,2,FALSE),0)</f>
        <v>0</v>
      </c>
      <c r="L12911" s="9" t="str">
        <f t="shared" si="210"/>
        <v/>
      </c>
      <c r="M12911" s="205" t="str" cm="1">
        <f t="array" ref="M12911">_xlfn.IFS(NOT(ISERROR(VLOOKUP(Table5[[#This Row],[Section]],TB_notTB,1,FALSE))),"No",LEFT(Table5[[#This Row],[Section]],3)="ETB","PLS",LEFT(Table5[[#This Row],[Section]],1)="7","PDB",NOT(ISBLANK(Table5[[#This Row],[Section]])),"No")</f>
        <v>No</v>
      </c>
    </row>
    <row r="12912" spans="1:13" x14ac:dyDescent="0.25">
      <c r="A12912" s="130" t="s">
        <v>19170</v>
      </c>
      <c r="B12912" s="130" t="s">
        <v>19171</v>
      </c>
      <c r="C12912" s="130" t="s">
        <v>98</v>
      </c>
      <c r="D12912" s="131">
        <v>3.0259999999999998</v>
      </c>
      <c r="E12912" s="132">
        <v>443</v>
      </c>
      <c r="F12912" s="132">
        <v>443</v>
      </c>
      <c r="G12912" s="126" t="s">
        <v>17979</v>
      </c>
      <c r="H12912" s="126" t="s">
        <v>20595</v>
      </c>
      <c r="I12912" s="126" t="s">
        <v>20596</v>
      </c>
      <c r="J12912" s="126" t="s">
        <v>26344</v>
      </c>
      <c r="K12912" s="9">
        <f>_xlfn.IFNA(VLOOKUP(Table5[[#This Row],[Section]],SubSill_Tier,2,FALSE),0)</f>
        <v>0</v>
      </c>
      <c r="L12912" s="9" t="str">
        <f t="shared" si="210"/>
        <v/>
      </c>
      <c r="M12912" s="205" t="str" cm="1">
        <f t="array" ref="M12912">_xlfn.IFS(NOT(ISERROR(VLOOKUP(Table5[[#This Row],[Section]],TB_notTB,1,FALSE))),"No",LEFT(Table5[[#This Row],[Section]],3)="ETB","PLS",LEFT(Table5[[#This Row],[Section]],1)="7","PDB",NOT(ISBLANK(Table5[[#This Row],[Section]])),"No")</f>
        <v>No</v>
      </c>
    </row>
    <row r="12913" spans="1:13" x14ac:dyDescent="0.25">
      <c r="A12913" s="130" t="s">
        <v>19172</v>
      </c>
      <c r="B12913" s="130" t="s">
        <v>19173</v>
      </c>
      <c r="C12913" s="130" t="s">
        <v>98</v>
      </c>
      <c r="D12913" s="131">
        <v>1.7330000000000001</v>
      </c>
      <c r="E12913" s="132">
        <v>382</v>
      </c>
      <c r="F12913" s="132">
        <v>382</v>
      </c>
      <c r="G12913" s="126" t="s">
        <v>17979</v>
      </c>
      <c r="H12913" s="126" t="s">
        <v>20595</v>
      </c>
      <c r="I12913" s="126" t="s">
        <v>20596</v>
      </c>
      <c r="J12913" s="126" t="s">
        <v>26345</v>
      </c>
      <c r="K12913" s="9">
        <f>_xlfn.IFNA(VLOOKUP(Table5[[#This Row],[Section]],SubSill_Tier,2,FALSE),0)</f>
        <v>0</v>
      </c>
      <c r="L12913" s="9" t="str">
        <f t="shared" si="210"/>
        <v/>
      </c>
      <c r="M12913" s="205" t="str" cm="1">
        <f t="array" ref="M12913">_xlfn.IFS(NOT(ISERROR(VLOOKUP(Table5[[#This Row],[Section]],TB_notTB,1,FALSE))),"No",LEFT(Table5[[#This Row],[Section]],3)="ETB","PLS",LEFT(Table5[[#This Row],[Section]],1)="7","PDB",NOT(ISBLANK(Table5[[#This Row],[Section]])),"No")</f>
        <v>No</v>
      </c>
    </row>
    <row r="12914" spans="1:13" x14ac:dyDescent="0.25">
      <c r="A12914" s="130" t="s">
        <v>19174</v>
      </c>
      <c r="B12914" s="130" t="s">
        <v>19175</v>
      </c>
      <c r="C12914" s="130" t="s">
        <v>98</v>
      </c>
      <c r="D12914" s="131">
        <v>2.1280000000000001</v>
      </c>
      <c r="E12914" s="132">
        <v>514</v>
      </c>
      <c r="F12914" s="132">
        <v>514</v>
      </c>
      <c r="G12914" s="126" t="s">
        <v>17472</v>
      </c>
      <c r="H12914" s="126" t="s">
        <v>20378</v>
      </c>
      <c r="I12914" s="126" t="s">
        <v>20379</v>
      </c>
      <c r="J12914" s="126" t="s">
        <v>26343</v>
      </c>
      <c r="K12914" s="9">
        <f>_xlfn.IFNA(VLOOKUP(Table5[[#This Row],[Section]],SubSill_Tier,2,FALSE),0)</f>
        <v>0</v>
      </c>
      <c r="L12914" s="9" t="str">
        <f t="shared" si="210"/>
        <v/>
      </c>
      <c r="M12914" s="205" t="str" cm="1">
        <f t="array" ref="M12914">_xlfn.IFS(NOT(ISERROR(VLOOKUP(Table5[[#This Row],[Section]],TB_notTB,1,FALSE))),"No",LEFT(Table5[[#This Row],[Section]],3)="ETB","PLS",LEFT(Table5[[#This Row],[Section]],1)="7","PDB",NOT(ISBLANK(Table5[[#This Row],[Section]])),"No")</f>
        <v>No</v>
      </c>
    </row>
    <row r="12915" spans="1:13" x14ac:dyDescent="0.25">
      <c r="A12915" s="130" t="s">
        <v>19176</v>
      </c>
      <c r="B12915" s="130" t="s">
        <v>19177</v>
      </c>
      <c r="C12915" s="130" t="s">
        <v>98</v>
      </c>
      <c r="D12915" s="131">
        <v>1.1819999999999999</v>
      </c>
      <c r="E12915" s="132">
        <v>356</v>
      </c>
      <c r="F12915" s="132">
        <v>356</v>
      </c>
      <c r="G12915" s="126" t="s">
        <v>17751</v>
      </c>
      <c r="H12915" s="126" t="s">
        <v>20587</v>
      </c>
      <c r="I12915" s="126" t="s">
        <v>20588</v>
      </c>
      <c r="J12915" s="126" t="s">
        <v>26345</v>
      </c>
      <c r="K12915" s="9">
        <f>_xlfn.IFNA(VLOOKUP(Table5[[#This Row],[Section]],SubSill_Tier,2,FALSE),0)</f>
        <v>0</v>
      </c>
      <c r="L12915" s="9" t="str">
        <f t="shared" si="210"/>
        <v/>
      </c>
      <c r="M12915" s="205" t="str" cm="1">
        <f t="array" ref="M12915">_xlfn.IFS(NOT(ISERROR(VLOOKUP(Table5[[#This Row],[Section]],TB_notTB,1,FALSE))),"No",LEFT(Table5[[#This Row],[Section]],3)="ETB","PLS",LEFT(Table5[[#This Row],[Section]],1)="7","PDB",NOT(ISBLANK(Table5[[#This Row],[Section]])),"No")</f>
        <v>No</v>
      </c>
    </row>
    <row r="12916" spans="1:13" x14ac:dyDescent="0.25">
      <c r="A12916" s="130" t="s">
        <v>19178</v>
      </c>
      <c r="B12916" s="130" t="s">
        <v>19179</v>
      </c>
      <c r="C12916" s="130" t="s">
        <v>98</v>
      </c>
      <c r="D12916" s="131">
        <v>1.5740000000000001</v>
      </c>
      <c r="E12916" s="132">
        <v>317</v>
      </c>
      <c r="F12916" s="132">
        <v>317</v>
      </c>
      <c r="G12916" s="126" t="s">
        <v>17886</v>
      </c>
      <c r="H12916" s="126" t="s">
        <v>20591</v>
      </c>
      <c r="I12916" s="126" t="s">
        <v>20592</v>
      </c>
      <c r="J12916" s="126" t="s">
        <v>26343</v>
      </c>
      <c r="K12916" s="9">
        <f>_xlfn.IFNA(VLOOKUP(Table5[[#This Row],[Section]],SubSill_Tier,2,FALSE),0)</f>
        <v>0</v>
      </c>
      <c r="L12916" s="9" t="str">
        <f t="shared" si="210"/>
        <v/>
      </c>
      <c r="M12916" s="205" t="str" cm="1">
        <f t="array" ref="M12916">_xlfn.IFS(NOT(ISERROR(VLOOKUP(Table5[[#This Row],[Section]],TB_notTB,1,FALSE))),"No",LEFT(Table5[[#This Row],[Section]],3)="ETB","PLS",LEFT(Table5[[#This Row],[Section]],1)="7","PDB",NOT(ISBLANK(Table5[[#This Row],[Section]])),"No")</f>
        <v>No</v>
      </c>
    </row>
    <row r="12917" spans="1:13" x14ac:dyDescent="0.25">
      <c r="A12917" s="130" t="s">
        <v>19180</v>
      </c>
      <c r="B12917" s="130" t="s">
        <v>19181</v>
      </c>
      <c r="C12917" s="130" t="s">
        <v>98</v>
      </c>
      <c r="D12917" s="131">
        <v>1.821</v>
      </c>
      <c r="E12917" s="132">
        <v>306</v>
      </c>
      <c r="F12917" s="132">
        <v>306</v>
      </c>
      <c r="G12917" s="126" t="s">
        <v>17886</v>
      </c>
      <c r="H12917" s="126" t="s">
        <v>20591</v>
      </c>
      <c r="I12917" s="126" t="s">
        <v>20592</v>
      </c>
      <c r="J12917" s="126" t="s">
        <v>26345</v>
      </c>
      <c r="K12917" s="9">
        <f>_xlfn.IFNA(VLOOKUP(Table5[[#This Row],[Section]],SubSill_Tier,2,FALSE),0)</f>
        <v>0</v>
      </c>
      <c r="L12917" s="9" t="str">
        <f t="shared" si="210"/>
        <v/>
      </c>
      <c r="M12917" s="205" t="str" cm="1">
        <f t="array" ref="M12917">_xlfn.IFS(NOT(ISERROR(VLOOKUP(Table5[[#This Row],[Section]],TB_notTB,1,FALSE))),"No",LEFT(Table5[[#This Row],[Section]],3)="ETB","PLS",LEFT(Table5[[#This Row],[Section]],1)="7","PDB",NOT(ISBLANK(Table5[[#This Row],[Section]])),"No")</f>
        <v>No</v>
      </c>
    </row>
    <row r="12918" spans="1:13" x14ac:dyDescent="0.25">
      <c r="A12918" s="130" t="s">
        <v>19182</v>
      </c>
      <c r="B12918" s="130" t="s">
        <v>19183</v>
      </c>
      <c r="C12918" s="130" t="s">
        <v>98</v>
      </c>
      <c r="D12918" s="131">
        <v>3.0539999999999998</v>
      </c>
      <c r="E12918" s="132">
        <v>520</v>
      </c>
      <c r="F12918" s="132">
        <v>520</v>
      </c>
      <c r="G12918" s="126" t="s">
        <v>17886</v>
      </c>
      <c r="H12918" s="126" t="s">
        <v>20591</v>
      </c>
      <c r="I12918" s="126" t="s">
        <v>20592</v>
      </c>
      <c r="J12918" s="126" t="s">
        <v>26342</v>
      </c>
      <c r="K12918" s="9">
        <f>_xlfn.IFNA(VLOOKUP(Table5[[#This Row],[Section]],SubSill_Tier,2,FALSE),0)</f>
        <v>0</v>
      </c>
      <c r="L12918" s="9" t="str">
        <f t="shared" si="210"/>
        <v/>
      </c>
      <c r="M12918" s="205" t="str" cm="1">
        <f t="array" ref="M12918">_xlfn.IFS(NOT(ISERROR(VLOOKUP(Table5[[#This Row],[Section]],TB_notTB,1,FALSE))),"No",LEFT(Table5[[#This Row],[Section]],3)="ETB","PLS",LEFT(Table5[[#This Row],[Section]],1)="7","PDB",NOT(ISBLANK(Table5[[#This Row],[Section]])),"No")</f>
        <v>No</v>
      </c>
    </row>
    <row r="12919" spans="1:13" x14ac:dyDescent="0.25">
      <c r="A12919" s="130" t="s">
        <v>19184</v>
      </c>
      <c r="B12919" s="130" t="s">
        <v>19185</v>
      </c>
      <c r="C12919" s="130" t="s">
        <v>98</v>
      </c>
      <c r="D12919" s="131">
        <v>1.766</v>
      </c>
      <c r="E12919" s="132">
        <v>545</v>
      </c>
      <c r="F12919" s="132">
        <v>545</v>
      </c>
      <c r="G12919" s="126" t="s">
        <v>17886</v>
      </c>
      <c r="H12919" s="126" t="s">
        <v>20591</v>
      </c>
      <c r="I12919" s="126" t="s">
        <v>20592</v>
      </c>
      <c r="J12919" s="126" t="s">
        <v>26343</v>
      </c>
      <c r="K12919" s="9">
        <f>_xlfn.IFNA(VLOOKUP(Table5[[#This Row],[Section]],SubSill_Tier,2,FALSE),0)</f>
        <v>0</v>
      </c>
      <c r="L12919" s="9" t="str">
        <f t="shared" si="210"/>
        <v/>
      </c>
      <c r="M12919" s="205" t="str" cm="1">
        <f t="array" ref="M12919">_xlfn.IFS(NOT(ISERROR(VLOOKUP(Table5[[#This Row],[Section]],TB_notTB,1,FALSE))),"No",LEFT(Table5[[#This Row],[Section]],3)="ETB","PLS",LEFT(Table5[[#This Row],[Section]],1)="7","PDB",NOT(ISBLANK(Table5[[#This Row],[Section]])),"No")</f>
        <v>No</v>
      </c>
    </row>
    <row r="12920" spans="1:13" x14ac:dyDescent="0.25">
      <c r="A12920" s="130" t="s">
        <v>19186</v>
      </c>
      <c r="B12920" s="130" t="s">
        <v>19187</v>
      </c>
      <c r="C12920" s="130" t="s">
        <v>98</v>
      </c>
      <c r="D12920" s="131">
        <v>1.581</v>
      </c>
      <c r="E12920" s="132">
        <v>503</v>
      </c>
      <c r="F12920" s="132">
        <v>503</v>
      </c>
      <c r="G12920" s="126" t="s">
        <v>17886</v>
      </c>
      <c r="H12920" s="126" t="s">
        <v>20591</v>
      </c>
      <c r="I12920" s="126" t="s">
        <v>20592</v>
      </c>
      <c r="J12920" s="126" t="s">
        <v>26343</v>
      </c>
      <c r="K12920" s="9">
        <f>_xlfn.IFNA(VLOOKUP(Table5[[#This Row],[Section]],SubSill_Tier,2,FALSE),0)</f>
        <v>0</v>
      </c>
      <c r="L12920" s="9" t="str">
        <f t="shared" si="210"/>
        <v/>
      </c>
      <c r="M12920" s="205" t="str" cm="1">
        <f t="array" ref="M12920">_xlfn.IFS(NOT(ISERROR(VLOOKUP(Table5[[#This Row],[Section]],TB_notTB,1,FALSE))),"No",LEFT(Table5[[#This Row],[Section]],3)="ETB","PLS",LEFT(Table5[[#This Row],[Section]],1)="7","PDB",NOT(ISBLANK(Table5[[#This Row],[Section]])),"No")</f>
        <v>No</v>
      </c>
    </row>
    <row r="12921" spans="1:13" x14ac:dyDescent="0.25">
      <c r="A12921" s="130" t="s">
        <v>19188</v>
      </c>
      <c r="B12921" s="130" t="s">
        <v>19189</v>
      </c>
      <c r="C12921" s="130" t="s">
        <v>98</v>
      </c>
      <c r="D12921" s="131">
        <v>3.2069999999999999</v>
      </c>
      <c r="E12921" s="132">
        <v>348</v>
      </c>
      <c r="F12921" s="132">
        <v>348</v>
      </c>
      <c r="G12921" s="126" t="s">
        <v>17979</v>
      </c>
      <c r="H12921" s="126" t="s">
        <v>20595</v>
      </c>
      <c r="I12921" s="126" t="s">
        <v>20596</v>
      </c>
      <c r="J12921" s="126" t="s">
        <v>26345</v>
      </c>
      <c r="K12921" s="9">
        <f>_xlfn.IFNA(VLOOKUP(Table5[[#This Row],[Section]],SubSill_Tier,2,FALSE),0)</f>
        <v>0</v>
      </c>
      <c r="L12921" s="9" t="str">
        <f t="shared" si="210"/>
        <v/>
      </c>
      <c r="M12921" s="205" t="str" cm="1">
        <f t="array" ref="M12921">_xlfn.IFS(NOT(ISERROR(VLOOKUP(Table5[[#This Row],[Section]],TB_notTB,1,FALSE))),"No",LEFT(Table5[[#This Row],[Section]],3)="ETB","PLS",LEFT(Table5[[#This Row],[Section]],1)="7","PDB",NOT(ISBLANK(Table5[[#This Row],[Section]])),"No")</f>
        <v>No</v>
      </c>
    </row>
    <row r="12922" spans="1:13" x14ac:dyDescent="0.25">
      <c r="A12922" s="130" t="s">
        <v>19190</v>
      </c>
      <c r="B12922" s="130" t="s">
        <v>19191</v>
      </c>
      <c r="C12922" s="130" t="s">
        <v>98</v>
      </c>
      <c r="D12922" s="131">
        <v>2.7080000000000002</v>
      </c>
      <c r="E12922" s="132">
        <v>349</v>
      </c>
      <c r="F12922" s="132">
        <v>349</v>
      </c>
      <c r="G12922" s="126" t="s">
        <v>17979</v>
      </c>
      <c r="H12922" s="126" t="s">
        <v>20595</v>
      </c>
      <c r="I12922" s="126" t="s">
        <v>20596</v>
      </c>
      <c r="J12922" s="126" t="s">
        <v>26345</v>
      </c>
      <c r="K12922" s="9">
        <f>_xlfn.IFNA(VLOOKUP(Table5[[#This Row],[Section]],SubSill_Tier,2,FALSE),0)</f>
        <v>0</v>
      </c>
      <c r="L12922" s="9" t="str">
        <f t="shared" si="210"/>
        <v/>
      </c>
      <c r="M12922" s="205" t="str" cm="1">
        <f t="array" ref="M12922">_xlfn.IFS(NOT(ISERROR(VLOOKUP(Table5[[#This Row],[Section]],TB_notTB,1,FALSE))),"No",LEFT(Table5[[#This Row],[Section]],3)="ETB","PLS",LEFT(Table5[[#This Row],[Section]],1)="7","PDB",NOT(ISBLANK(Table5[[#This Row],[Section]])),"No")</f>
        <v>No</v>
      </c>
    </row>
    <row r="12923" spans="1:13" x14ac:dyDescent="0.25">
      <c r="A12923" s="130" t="s">
        <v>19192</v>
      </c>
      <c r="B12923" s="130" t="s">
        <v>19193</v>
      </c>
      <c r="C12923" s="130" t="s">
        <v>98</v>
      </c>
      <c r="D12923" s="131">
        <v>3.22</v>
      </c>
      <c r="E12923" s="132">
        <v>455</v>
      </c>
      <c r="F12923" s="132">
        <v>455</v>
      </c>
      <c r="G12923" s="126" t="s">
        <v>17979</v>
      </c>
      <c r="H12923" s="126" t="s">
        <v>20595</v>
      </c>
      <c r="I12923" s="126" t="s">
        <v>20596</v>
      </c>
      <c r="J12923" s="126" t="s">
        <v>26345</v>
      </c>
      <c r="K12923" s="9">
        <f>_xlfn.IFNA(VLOOKUP(Table5[[#This Row],[Section]],SubSill_Tier,2,FALSE),0)</f>
        <v>0</v>
      </c>
      <c r="L12923" s="9" t="str">
        <f t="shared" si="210"/>
        <v/>
      </c>
      <c r="M12923" s="205" t="str" cm="1">
        <f t="array" ref="M12923">_xlfn.IFS(NOT(ISERROR(VLOOKUP(Table5[[#This Row],[Section]],TB_notTB,1,FALSE))),"No",LEFT(Table5[[#This Row],[Section]],3)="ETB","PLS",LEFT(Table5[[#This Row],[Section]],1)="7","PDB",NOT(ISBLANK(Table5[[#This Row],[Section]])),"No")</f>
        <v>No</v>
      </c>
    </row>
    <row r="12924" spans="1:13" x14ac:dyDescent="0.25">
      <c r="A12924" s="130" t="s">
        <v>19194</v>
      </c>
      <c r="B12924" s="130" t="s">
        <v>19195</v>
      </c>
      <c r="C12924" s="130" t="s">
        <v>98</v>
      </c>
      <c r="D12924" s="131">
        <v>3.5350000000000001</v>
      </c>
      <c r="E12924" s="132">
        <v>490</v>
      </c>
      <c r="F12924" s="132">
        <v>490</v>
      </c>
      <c r="G12924" s="126" t="s">
        <v>17979</v>
      </c>
      <c r="H12924" s="126" t="s">
        <v>20595</v>
      </c>
      <c r="I12924" s="126" t="s">
        <v>20596</v>
      </c>
      <c r="J12924" s="126" t="s">
        <v>26345</v>
      </c>
      <c r="K12924" s="9">
        <f>_xlfn.IFNA(VLOOKUP(Table5[[#This Row],[Section]],SubSill_Tier,2,FALSE),0)</f>
        <v>0</v>
      </c>
      <c r="L12924" s="9" t="str">
        <f t="shared" si="210"/>
        <v/>
      </c>
      <c r="M12924" s="205" t="str" cm="1">
        <f t="array" ref="M12924">_xlfn.IFS(NOT(ISERROR(VLOOKUP(Table5[[#This Row],[Section]],TB_notTB,1,FALSE))),"No",LEFT(Table5[[#This Row],[Section]],3)="ETB","PLS",LEFT(Table5[[#This Row],[Section]],1)="7","PDB",NOT(ISBLANK(Table5[[#This Row],[Section]])),"No")</f>
        <v>No</v>
      </c>
    </row>
    <row r="12925" spans="1:13" x14ac:dyDescent="0.25">
      <c r="A12925" s="130" t="s">
        <v>19460</v>
      </c>
      <c r="B12925" s="130" t="s">
        <v>19461</v>
      </c>
      <c r="C12925" s="130" t="s">
        <v>98</v>
      </c>
      <c r="D12925" s="131">
        <v>1.28</v>
      </c>
      <c r="E12925" s="132">
        <v>238</v>
      </c>
      <c r="F12925" s="132">
        <v>238</v>
      </c>
      <c r="G12925" s="126" t="s">
        <v>17979</v>
      </c>
      <c r="H12925" s="126" t="s">
        <v>20595</v>
      </c>
      <c r="I12925" s="126" t="s">
        <v>20596</v>
      </c>
      <c r="J12925" s="126" t="s">
        <v>26343</v>
      </c>
      <c r="K12925" s="9">
        <f>_xlfn.IFNA(VLOOKUP(Table5[[#This Row],[Section]],SubSill_Tier,2,FALSE),0)</f>
        <v>0</v>
      </c>
      <c r="L12925" s="9" t="str">
        <f t="shared" si="210"/>
        <v/>
      </c>
      <c r="M12925" s="205" t="str" cm="1">
        <f t="array" ref="M12925">_xlfn.IFS(NOT(ISERROR(VLOOKUP(Table5[[#This Row],[Section]],TB_notTB,1,FALSE))),"No",LEFT(Table5[[#This Row],[Section]],3)="ETB","PLS",LEFT(Table5[[#This Row],[Section]],1)="7","PDB",NOT(ISBLANK(Table5[[#This Row],[Section]])),"No")</f>
        <v>No</v>
      </c>
    </row>
    <row r="12926" spans="1:13" x14ac:dyDescent="0.25">
      <c r="A12926" s="130" t="s">
        <v>19462</v>
      </c>
      <c r="B12926" s="130" t="s">
        <v>19463</v>
      </c>
      <c r="C12926" s="130" t="s">
        <v>98</v>
      </c>
      <c r="D12926" s="131">
        <v>2.2839999999999998</v>
      </c>
      <c r="E12926" s="132">
        <v>478</v>
      </c>
      <c r="F12926" s="132">
        <v>478</v>
      </c>
      <c r="G12926" s="126" t="s">
        <v>17475</v>
      </c>
      <c r="H12926" s="126" t="s">
        <v>20380</v>
      </c>
      <c r="I12926" s="126" t="s">
        <v>20381</v>
      </c>
      <c r="J12926" s="126" t="s">
        <v>26342</v>
      </c>
      <c r="K12926" s="9">
        <f>_xlfn.IFNA(VLOOKUP(Table5[[#This Row],[Section]],SubSill_Tier,2,FALSE),0)</f>
        <v>0</v>
      </c>
      <c r="L12926" s="9" t="str">
        <f t="shared" si="210"/>
        <v/>
      </c>
      <c r="M12926" s="205" t="str" cm="1">
        <f t="array" ref="M12926">_xlfn.IFS(NOT(ISERROR(VLOOKUP(Table5[[#This Row],[Section]],TB_notTB,1,FALSE))),"No",LEFT(Table5[[#This Row],[Section]],3)="ETB","PLS",LEFT(Table5[[#This Row],[Section]],1)="7","PDB",NOT(ISBLANK(Table5[[#This Row],[Section]])),"No")</f>
        <v>No</v>
      </c>
    </row>
    <row r="12927" spans="1:13" x14ac:dyDescent="0.25">
      <c r="A12927" s="130" t="s">
        <v>19464</v>
      </c>
      <c r="B12927" s="130" t="s">
        <v>19465</v>
      </c>
      <c r="C12927" s="130" t="s">
        <v>98</v>
      </c>
      <c r="D12927" s="131">
        <v>2.3220000000000001</v>
      </c>
      <c r="E12927" s="132">
        <v>344</v>
      </c>
      <c r="F12927" s="132">
        <v>344</v>
      </c>
      <c r="G12927" s="126" t="s">
        <v>17979</v>
      </c>
      <c r="H12927" s="126" t="s">
        <v>20595</v>
      </c>
      <c r="I12927" s="126" t="s">
        <v>20596</v>
      </c>
      <c r="J12927" s="126" t="s">
        <v>26342</v>
      </c>
      <c r="K12927" s="9">
        <f>_xlfn.IFNA(VLOOKUP(Table5[[#This Row],[Section]],SubSill_Tier,2,FALSE),0)</f>
        <v>0</v>
      </c>
      <c r="L12927" s="9" t="str">
        <f t="shared" si="210"/>
        <v/>
      </c>
      <c r="M12927" s="205" t="str" cm="1">
        <f t="array" ref="M12927">_xlfn.IFS(NOT(ISERROR(VLOOKUP(Table5[[#This Row],[Section]],TB_notTB,1,FALSE))),"No",LEFT(Table5[[#This Row],[Section]],3)="ETB","PLS",LEFT(Table5[[#This Row],[Section]],1)="7","PDB",NOT(ISBLANK(Table5[[#This Row],[Section]])),"No")</f>
        <v>No</v>
      </c>
    </row>
    <row r="12928" spans="1:13" x14ac:dyDescent="0.25">
      <c r="A12928" s="130" t="s">
        <v>19466</v>
      </c>
      <c r="B12928" s="130" t="s">
        <v>19467</v>
      </c>
      <c r="C12928" s="130" t="s">
        <v>98</v>
      </c>
      <c r="D12928" s="131">
        <v>2.4740000000000002</v>
      </c>
      <c r="E12928" s="132">
        <v>421</v>
      </c>
      <c r="F12928" s="132">
        <v>421</v>
      </c>
      <c r="G12928" s="126" t="s">
        <v>17979</v>
      </c>
      <c r="H12928" s="126" t="s">
        <v>20595</v>
      </c>
      <c r="I12928" s="126" t="s">
        <v>20596</v>
      </c>
      <c r="J12928" s="126" t="s">
        <v>26342</v>
      </c>
      <c r="K12928" s="9">
        <f>_xlfn.IFNA(VLOOKUP(Table5[[#This Row],[Section]],SubSill_Tier,2,FALSE),0)</f>
        <v>0</v>
      </c>
      <c r="L12928" s="9" t="str">
        <f t="shared" si="210"/>
        <v/>
      </c>
      <c r="M12928" s="205" t="str" cm="1">
        <f t="array" ref="M12928">_xlfn.IFS(NOT(ISERROR(VLOOKUP(Table5[[#This Row],[Section]],TB_notTB,1,FALSE))),"No",LEFT(Table5[[#This Row],[Section]],3)="ETB","PLS",LEFT(Table5[[#This Row],[Section]],1)="7","PDB",NOT(ISBLANK(Table5[[#This Row],[Section]])),"No")</f>
        <v>No</v>
      </c>
    </row>
    <row r="12929" spans="1:13" x14ac:dyDescent="0.25">
      <c r="A12929" s="130" t="s">
        <v>19468</v>
      </c>
      <c r="B12929" s="130" t="s">
        <v>19469</v>
      </c>
      <c r="C12929" s="130" t="s">
        <v>98</v>
      </c>
      <c r="D12929" s="131">
        <v>2.1030000000000002</v>
      </c>
      <c r="E12929" s="132">
        <v>383</v>
      </c>
      <c r="F12929" s="132">
        <v>383</v>
      </c>
      <c r="G12929" s="126" t="s">
        <v>17979</v>
      </c>
      <c r="H12929" s="126" t="s">
        <v>20595</v>
      </c>
      <c r="I12929" s="126" t="s">
        <v>20596</v>
      </c>
      <c r="J12929" s="126" t="s">
        <v>26343</v>
      </c>
      <c r="K12929" s="9">
        <f>_xlfn.IFNA(VLOOKUP(Table5[[#This Row],[Section]],SubSill_Tier,2,FALSE),0)</f>
        <v>0</v>
      </c>
      <c r="L12929" s="9" t="str">
        <f t="shared" si="210"/>
        <v/>
      </c>
      <c r="M12929" s="205" t="str" cm="1">
        <f t="array" ref="M12929">_xlfn.IFS(NOT(ISERROR(VLOOKUP(Table5[[#This Row],[Section]],TB_notTB,1,FALSE))),"No",LEFT(Table5[[#This Row],[Section]],3)="ETB","PLS",LEFT(Table5[[#This Row],[Section]],1)="7","PDB",NOT(ISBLANK(Table5[[#This Row],[Section]])),"No")</f>
        <v>No</v>
      </c>
    </row>
    <row r="12930" spans="1:13" x14ac:dyDescent="0.25">
      <c r="A12930" s="130" t="s">
        <v>19470</v>
      </c>
      <c r="B12930" s="130" t="s">
        <v>19471</v>
      </c>
      <c r="C12930" s="130" t="s">
        <v>98</v>
      </c>
      <c r="D12930" s="131">
        <v>2.2400000000000002</v>
      </c>
      <c r="E12930" s="132">
        <v>293</v>
      </c>
      <c r="F12930" s="132">
        <v>293</v>
      </c>
      <c r="G12930" s="126" t="s">
        <v>17979</v>
      </c>
      <c r="H12930" s="126" t="s">
        <v>20595</v>
      </c>
      <c r="I12930" s="126" t="s">
        <v>20596</v>
      </c>
      <c r="J12930" s="126" t="s">
        <v>26341</v>
      </c>
      <c r="K12930" s="9">
        <f>_xlfn.IFNA(VLOOKUP(Table5[[#This Row],[Section]],SubSill_Tier,2,FALSE),0)</f>
        <v>0</v>
      </c>
      <c r="L12930" s="9" t="str">
        <f t="shared" si="210"/>
        <v/>
      </c>
      <c r="M12930" s="205" t="str" cm="1">
        <f t="array" ref="M12930">_xlfn.IFS(NOT(ISERROR(VLOOKUP(Table5[[#This Row],[Section]],TB_notTB,1,FALSE))),"No",LEFT(Table5[[#This Row],[Section]],3)="ETB","PLS",LEFT(Table5[[#This Row],[Section]],1)="7","PDB",NOT(ISBLANK(Table5[[#This Row],[Section]])),"No")</f>
        <v>No</v>
      </c>
    </row>
    <row r="12931" spans="1:13" x14ac:dyDescent="0.25">
      <c r="A12931" s="130" t="s">
        <v>19472</v>
      </c>
      <c r="B12931" s="130" t="s">
        <v>19473</v>
      </c>
      <c r="C12931" s="130" t="s">
        <v>98</v>
      </c>
      <c r="D12931" s="131">
        <v>1.48</v>
      </c>
      <c r="E12931" s="132">
        <v>378</v>
      </c>
      <c r="F12931" s="132">
        <v>378</v>
      </c>
      <c r="G12931" s="126" t="s">
        <v>17751</v>
      </c>
      <c r="H12931" s="126" t="s">
        <v>20587</v>
      </c>
      <c r="I12931" s="126" t="s">
        <v>20588</v>
      </c>
      <c r="J12931" s="126" t="s">
        <v>26345</v>
      </c>
      <c r="K12931" s="9">
        <f>_xlfn.IFNA(VLOOKUP(Table5[[#This Row],[Section]],SubSill_Tier,2,FALSE),0)</f>
        <v>0</v>
      </c>
      <c r="L12931" s="9" t="str">
        <f t="shared" si="210"/>
        <v/>
      </c>
      <c r="M12931" s="205" t="str" cm="1">
        <f t="array" ref="M12931">_xlfn.IFS(NOT(ISERROR(VLOOKUP(Table5[[#This Row],[Section]],TB_notTB,1,FALSE))),"No",LEFT(Table5[[#This Row],[Section]],3)="ETB","PLS",LEFT(Table5[[#This Row],[Section]],1)="7","PDB",NOT(ISBLANK(Table5[[#This Row],[Section]])),"No")</f>
        <v>No</v>
      </c>
    </row>
    <row r="12932" spans="1:13" x14ac:dyDescent="0.25">
      <c r="A12932" s="130" t="s">
        <v>19474</v>
      </c>
      <c r="B12932" s="130" t="s">
        <v>19475</v>
      </c>
      <c r="C12932" s="130" t="s">
        <v>98</v>
      </c>
      <c r="D12932" s="131">
        <v>2.097</v>
      </c>
      <c r="E12932" s="132">
        <v>443</v>
      </c>
      <c r="F12932" s="132">
        <v>443</v>
      </c>
      <c r="G12932" s="126" t="s">
        <v>17475</v>
      </c>
      <c r="H12932" s="126" t="s">
        <v>20380</v>
      </c>
      <c r="I12932" s="126" t="s">
        <v>20381</v>
      </c>
      <c r="J12932" s="126" t="s">
        <v>26342</v>
      </c>
      <c r="K12932" s="9">
        <f>_xlfn.IFNA(VLOOKUP(Table5[[#This Row],[Section]],SubSill_Tier,2,FALSE),0)</f>
        <v>0</v>
      </c>
      <c r="L12932" s="9" t="str">
        <f t="shared" ref="L12932:L12995" si="211">IFERROR(IF(LEFT(G12932,2)="AI",IF(_xlfn.NUMBERVALUE(IFERROR(LEFT(IF(ISERROR(FIND("X",UPPER(B12932))),UPPER(B12932),RIGHT(UPPER(B12932),LEN(UPPER(B12932))-FIND("~",SUBSTITUTE(UPPER(B12932),"X","~",LEN(UPPER(B12932))-LEN(SUBSTITUTE(UPPER(B12932),"X","")))))),FIND(" ",IF(ISERROR(FIND("X",UPPER(B12932))),UPPER(B12932),RIGHT(UPPER(B12932),LEN(UPPER(B12932))-FIND("~",SUBSTITUTE(UPPER(B12932),"X","~",LEN(UPPER(B12932))-LEN(SUBSTITUTE(UPPER(B12932),"X","")))))),1)-1),IF(ISERROR(FIND("X",UPPER(B12932))),UPPER(B12932),RIGHT(UPPER(B12932),LEN(UPPER(B12932))-FIND("~",SUBSTITUTE(UPPER(B12932),"X","~",LEN(UPPER(B12932))-LEN(SUBSTITUTE(UPPER(B12932),"X",""))))))),".")&gt;=5,"Wall",""),""),"")</f>
        <v/>
      </c>
      <c r="M12932" s="205" t="str" cm="1">
        <f t="array" ref="M12932">_xlfn.IFS(NOT(ISERROR(VLOOKUP(Table5[[#This Row],[Section]],TB_notTB,1,FALSE))),"No",LEFT(Table5[[#This Row],[Section]],3)="ETB","PLS",LEFT(Table5[[#This Row],[Section]],1)="7","PDB",NOT(ISBLANK(Table5[[#This Row],[Section]])),"No")</f>
        <v>No</v>
      </c>
    </row>
    <row r="12933" spans="1:13" x14ac:dyDescent="0.25">
      <c r="A12933" s="130" t="s">
        <v>19476</v>
      </c>
      <c r="B12933" s="130" t="s">
        <v>19477</v>
      </c>
      <c r="C12933" s="130" t="s">
        <v>98</v>
      </c>
      <c r="D12933" s="131">
        <v>1.7969999999999999</v>
      </c>
      <c r="E12933" s="132">
        <v>295</v>
      </c>
      <c r="F12933" s="132">
        <v>295</v>
      </c>
      <c r="G12933" s="126" t="s">
        <v>17886</v>
      </c>
      <c r="H12933" s="126" t="s">
        <v>20591</v>
      </c>
      <c r="I12933" s="126" t="s">
        <v>20592</v>
      </c>
      <c r="J12933" s="126" t="s">
        <v>26343</v>
      </c>
      <c r="K12933" s="9">
        <f>_xlfn.IFNA(VLOOKUP(Table5[[#This Row],[Section]],SubSill_Tier,2,FALSE),0)</f>
        <v>0</v>
      </c>
      <c r="L12933" s="9" t="str">
        <f t="shared" si="211"/>
        <v/>
      </c>
      <c r="M12933" s="205" t="str" cm="1">
        <f t="array" ref="M12933">_xlfn.IFS(NOT(ISERROR(VLOOKUP(Table5[[#This Row],[Section]],TB_notTB,1,FALSE))),"No",LEFT(Table5[[#This Row],[Section]],3)="ETB","PLS",LEFT(Table5[[#This Row],[Section]],1)="7","PDB",NOT(ISBLANK(Table5[[#This Row],[Section]])),"No")</f>
        <v>No</v>
      </c>
    </row>
    <row r="12934" spans="1:13" x14ac:dyDescent="0.25">
      <c r="A12934" s="130" t="s">
        <v>19478</v>
      </c>
      <c r="B12934" s="130" t="s">
        <v>19479</v>
      </c>
      <c r="C12934" s="130" t="s">
        <v>98</v>
      </c>
      <c r="D12934" s="131">
        <v>1.7689999999999999</v>
      </c>
      <c r="E12934" s="132">
        <v>262</v>
      </c>
      <c r="F12934" s="132">
        <v>262</v>
      </c>
      <c r="G12934" s="126" t="s">
        <v>17886</v>
      </c>
      <c r="H12934" s="126" t="s">
        <v>20591</v>
      </c>
      <c r="I12934" s="126" t="s">
        <v>20592</v>
      </c>
      <c r="J12934" s="126" t="s">
        <v>26346</v>
      </c>
      <c r="K12934" s="9">
        <f>_xlfn.IFNA(VLOOKUP(Table5[[#This Row],[Section]],SubSill_Tier,2,FALSE),0)</f>
        <v>0</v>
      </c>
      <c r="L12934" s="9" t="str">
        <f t="shared" si="211"/>
        <v/>
      </c>
      <c r="M12934" s="205" t="str" cm="1">
        <f t="array" ref="M12934">_xlfn.IFS(NOT(ISERROR(VLOOKUP(Table5[[#This Row],[Section]],TB_notTB,1,FALSE))),"No",LEFT(Table5[[#This Row],[Section]],3)="ETB","PLS",LEFT(Table5[[#This Row],[Section]],1)="7","PDB",NOT(ISBLANK(Table5[[#This Row],[Section]])),"No")</f>
        <v>No</v>
      </c>
    </row>
    <row r="12935" spans="1:13" x14ac:dyDescent="0.25">
      <c r="A12935" s="130" t="s">
        <v>19480</v>
      </c>
      <c r="B12935" s="130" t="s">
        <v>19481</v>
      </c>
      <c r="C12935" s="130" t="s">
        <v>98</v>
      </c>
      <c r="D12935" s="131">
        <v>0.63800000000000001</v>
      </c>
      <c r="E12935" s="132">
        <v>252</v>
      </c>
      <c r="F12935" s="132">
        <v>252</v>
      </c>
      <c r="G12935" s="126" t="s">
        <v>17886</v>
      </c>
      <c r="H12935" s="126" t="s">
        <v>20591</v>
      </c>
      <c r="I12935" s="126" t="s">
        <v>20592</v>
      </c>
      <c r="J12935" s="126" t="s">
        <v>26367</v>
      </c>
      <c r="K12935" s="9">
        <f>_xlfn.IFNA(VLOOKUP(Table5[[#This Row],[Section]],SubSill_Tier,2,FALSE),0)</f>
        <v>0</v>
      </c>
      <c r="L12935" s="9" t="str">
        <f t="shared" si="211"/>
        <v/>
      </c>
      <c r="M12935" s="205" t="str" cm="1">
        <f t="array" ref="M12935">_xlfn.IFS(NOT(ISERROR(VLOOKUP(Table5[[#This Row],[Section]],TB_notTB,1,FALSE))),"No",LEFT(Table5[[#This Row],[Section]],3)="ETB","PLS",LEFT(Table5[[#This Row],[Section]],1)="7","PDB",NOT(ISBLANK(Table5[[#This Row],[Section]])),"No")</f>
        <v>No</v>
      </c>
    </row>
    <row r="12936" spans="1:13" x14ac:dyDescent="0.25">
      <c r="A12936" s="130" t="s">
        <v>19482</v>
      </c>
      <c r="B12936" s="130" t="s">
        <v>19483</v>
      </c>
      <c r="C12936" s="130" t="s">
        <v>98</v>
      </c>
      <c r="D12936" s="131">
        <v>1.5129999999999999</v>
      </c>
      <c r="E12936" s="132">
        <v>242</v>
      </c>
      <c r="F12936" s="132">
        <v>242</v>
      </c>
      <c r="G12936" s="126" t="s">
        <v>17886</v>
      </c>
      <c r="H12936" s="126" t="s">
        <v>20591</v>
      </c>
      <c r="I12936" s="126" t="s">
        <v>20592</v>
      </c>
      <c r="J12936" s="126" t="s">
        <v>26343</v>
      </c>
      <c r="K12936" s="9">
        <f>_xlfn.IFNA(VLOOKUP(Table5[[#This Row],[Section]],SubSill_Tier,2,FALSE),0)</f>
        <v>0</v>
      </c>
      <c r="L12936" s="9" t="str">
        <f t="shared" si="211"/>
        <v/>
      </c>
      <c r="M12936" s="205" t="str" cm="1">
        <f t="array" ref="M12936">_xlfn.IFS(NOT(ISERROR(VLOOKUP(Table5[[#This Row],[Section]],TB_notTB,1,FALSE))),"No",LEFT(Table5[[#This Row],[Section]],3)="ETB","PLS",LEFT(Table5[[#This Row],[Section]],1)="7","PDB",NOT(ISBLANK(Table5[[#This Row],[Section]])),"No")</f>
        <v>No</v>
      </c>
    </row>
    <row r="12937" spans="1:13" x14ac:dyDescent="0.25">
      <c r="A12937" s="130" t="s">
        <v>19484</v>
      </c>
      <c r="B12937" s="130" t="s">
        <v>19485</v>
      </c>
      <c r="C12937" s="130" t="s">
        <v>98</v>
      </c>
      <c r="D12937" s="131">
        <v>2.0950000000000002</v>
      </c>
      <c r="E12937" s="132">
        <v>546</v>
      </c>
      <c r="F12937" s="132">
        <v>546</v>
      </c>
      <c r="G12937" s="126" t="s">
        <v>17886</v>
      </c>
      <c r="H12937" s="126" t="s">
        <v>20591</v>
      </c>
      <c r="I12937" s="126" t="s">
        <v>20592</v>
      </c>
      <c r="J12937" s="126" t="s">
        <v>26346</v>
      </c>
      <c r="K12937" s="9">
        <f>_xlfn.IFNA(VLOOKUP(Table5[[#This Row],[Section]],SubSill_Tier,2,FALSE),0)</f>
        <v>0</v>
      </c>
      <c r="L12937" s="9" t="str">
        <f t="shared" si="211"/>
        <v/>
      </c>
      <c r="M12937" s="205" t="str" cm="1">
        <f t="array" ref="M12937">_xlfn.IFS(NOT(ISERROR(VLOOKUP(Table5[[#This Row],[Section]],TB_notTB,1,FALSE))),"No",LEFT(Table5[[#This Row],[Section]],3)="ETB","PLS",LEFT(Table5[[#This Row],[Section]],1)="7","PDB",NOT(ISBLANK(Table5[[#This Row],[Section]])),"No")</f>
        <v>No</v>
      </c>
    </row>
    <row r="12938" spans="1:13" x14ac:dyDescent="0.25">
      <c r="A12938" s="130" t="s">
        <v>19486</v>
      </c>
      <c r="B12938" s="130" t="s">
        <v>19487</v>
      </c>
      <c r="C12938" s="130" t="s">
        <v>98</v>
      </c>
      <c r="D12938" s="131">
        <v>1.6319999999999999</v>
      </c>
      <c r="E12938" s="132">
        <v>349</v>
      </c>
      <c r="F12938" s="132">
        <v>349</v>
      </c>
      <c r="G12938" s="126" t="s">
        <v>17886</v>
      </c>
      <c r="H12938" s="126" t="s">
        <v>20591</v>
      </c>
      <c r="I12938" s="126" t="s">
        <v>20592</v>
      </c>
      <c r="J12938" s="126" t="s">
        <v>26343</v>
      </c>
      <c r="K12938" s="9">
        <f>_xlfn.IFNA(VLOOKUP(Table5[[#This Row],[Section]],SubSill_Tier,2,FALSE),0)</f>
        <v>0</v>
      </c>
      <c r="L12938" s="9" t="str">
        <f t="shared" si="211"/>
        <v/>
      </c>
      <c r="M12938" s="205" t="str" cm="1">
        <f t="array" ref="M12938">_xlfn.IFS(NOT(ISERROR(VLOOKUP(Table5[[#This Row],[Section]],TB_notTB,1,FALSE))),"No",LEFT(Table5[[#This Row],[Section]],3)="ETB","PLS",LEFT(Table5[[#This Row],[Section]],1)="7","PDB",NOT(ISBLANK(Table5[[#This Row],[Section]])),"No")</f>
        <v>No</v>
      </c>
    </row>
    <row r="12939" spans="1:13" x14ac:dyDescent="0.25">
      <c r="A12939" s="130" t="s">
        <v>19488</v>
      </c>
      <c r="B12939" s="130" t="s">
        <v>19489</v>
      </c>
      <c r="C12939" s="130" t="s">
        <v>98</v>
      </c>
      <c r="D12939" s="131">
        <v>1.448</v>
      </c>
      <c r="E12939" s="132">
        <v>317</v>
      </c>
      <c r="F12939" s="132">
        <v>317</v>
      </c>
      <c r="G12939" s="126" t="s">
        <v>17475</v>
      </c>
      <c r="H12939" s="126" t="s">
        <v>20380</v>
      </c>
      <c r="I12939" s="126" t="s">
        <v>20381</v>
      </c>
      <c r="J12939" s="126" t="s">
        <v>26345</v>
      </c>
      <c r="K12939" s="9">
        <f>_xlfn.IFNA(VLOOKUP(Table5[[#This Row],[Section]],SubSill_Tier,2,FALSE),0)</f>
        <v>0</v>
      </c>
      <c r="L12939" s="9" t="str">
        <f t="shared" si="211"/>
        <v/>
      </c>
      <c r="M12939" s="205" t="str" cm="1">
        <f t="array" ref="M12939">_xlfn.IFS(NOT(ISERROR(VLOOKUP(Table5[[#This Row],[Section]],TB_notTB,1,FALSE))),"No",LEFT(Table5[[#This Row],[Section]],3)="ETB","PLS",LEFT(Table5[[#This Row],[Section]],1)="7","PDB",NOT(ISBLANK(Table5[[#This Row],[Section]])),"No")</f>
        <v>No</v>
      </c>
    </row>
    <row r="12940" spans="1:13" x14ac:dyDescent="0.25">
      <c r="A12940" s="130" t="s">
        <v>19490</v>
      </c>
      <c r="B12940" s="130" t="s">
        <v>19491</v>
      </c>
      <c r="C12940" s="130" t="s">
        <v>98</v>
      </c>
      <c r="D12940" s="131">
        <v>1.4339999999999999</v>
      </c>
      <c r="E12940" s="132">
        <v>288</v>
      </c>
      <c r="F12940" s="132">
        <v>288</v>
      </c>
      <c r="G12940" s="126" t="s">
        <v>17886</v>
      </c>
      <c r="H12940" s="126" t="s">
        <v>20591</v>
      </c>
      <c r="I12940" s="126" t="s">
        <v>20592</v>
      </c>
      <c r="J12940" s="126" t="s">
        <v>26346</v>
      </c>
      <c r="K12940" s="9">
        <f>_xlfn.IFNA(VLOOKUP(Table5[[#This Row],[Section]],SubSill_Tier,2,FALSE),0)</f>
        <v>0</v>
      </c>
      <c r="L12940" s="9" t="str">
        <f t="shared" si="211"/>
        <v/>
      </c>
      <c r="M12940" s="205" t="str" cm="1">
        <f t="array" ref="M12940">_xlfn.IFS(NOT(ISERROR(VLOOKUP(Table5[[#This Row],[Section]],TB_notTB,1,FALSE))),"No",LEFT(Table5[[#This Row],[Section]],3)="ETB","PLS",LEFT(Table5[[#This Row],[Section]],1)="7","PDB",NOT(ISBLANK(Table5[[#This Row],[Section]])),"No")</f>
        <v>No</v>
      </c>
    </row>
    <row r="12941" spans="1:13" x14ac:dyDescent="0.25">
      <c r="A12941" s="130" t="s">
        <v>19492</v>
      </c>
      <c r="B12941" s="130" t="s">
        <v>19493</v>
      </c>
      <c r="C12941" s="130" t="s">
        <v>98</v>
      </c>
      <c r="D12941" s="131">
        <v>1.1579999999999999</v>
      </c>
      <c r="E12941" s="132">
        <v>219</v>
      </c>
      <c r="F12941" s="132">
        <v>219</v>
      </c>
      <c r="G12941" s="126" t="s">
        <v>17886</v>
      </c>
      <c r="H12941" s="126" t="s">
        <v>20591</v>
      </c>
      <c r="I12941" s="126" t="s">
        <v>20592</v>
      </c>
      <c r="J12941" s="126" t="s">
        <v>26365</v>
      </c>
      <c r="K12941" s="9">
        <f>_xlfn.IFNA(VLOOKUP(Table5[[#This Row],[Section]],SubSill_Tier,2,FALSE),0)</f>
        <v>0</v>
      </c>
      <c r="L12941" s="9" t="str">
        <f t="shared" si="211"/>
        <v/>
      </c>
      <c r="M12941" s="205" t="str" cm="1">
        <f t="array" ref="M12941">_xlfn.IFS(NOT(ISERROR(VLOOKUP(Table5[[#This Row],[Section]],TB_notTB,1,FALSE))),"No",LEFT(Table5[[#This Row],[Section]],3)="ETB","PLS",LEFT(Table5[[#This Row],[Section]],1)="7","PDB",NOT(ISBLANK(Table5[[#This Row],[Section]])),"No")</f>
        <v>No</v>
      </c>
    </row>
    <row r="12942" spans="1:13" x14ac:dyDescent="0.25">
      <c r="A12942" s="130" t="s">
        <v>19494</v>
      </c>
      <c r="B12942" s="130" t="s">
        <v>19495</v>
      </c>
      <c r="C12942" s="130" t="s">
        <v>98</v>
      </c>
      <c r="D12942" s="131">
        <v>1.3819999999999999</v>
      </c>
      <c r="E12942" s="132">
        <v>470</v>
      </c>
      <c r="F12942" s="132">
        <v>470</v>
      </c>
      <c r="G12942" s="126" t="s">
        <v>17886</v>
      </c>
      <c r="H12942" s="126" t="s">
        <v>20591</v>
      </c>
      <c r="I12942" s="126" t="s">
        <v>20592</v>
      </c>
      <c r="J12942" s="126" t="s">
        <v>26346</v>
      </c>
      <c r="K12942" s="9">
        <f>_xlfn.IFNA(VLOOKUP(Table5[[#This Row],[Section]],SubSill_Tier,2,FALSE),0)</f>
        <v>0</v>
      </c>
      <c r="L12942" s="9" t="str">
        <f t="shared" si="211"/>
        <v/>
      </c>
      <c r="M12942" s="205" t="str" cm="1">
        <f t="array" ref="M12942">_xlfn.IFS(NOT(ISERROR(VLOOKUP(Table5[[#This Row],[Section]],TB_notTB,1,FALSE))),"No",LEFT(Table5[[#This Row],[Section]],3)="ETB","PLS",LEFT(Table5[[#This Row],[Section]],1)="7","PDB",NOT(ISBLANK(Table5[[#This Row],[Section]])),"No")</f>
        <v>No</v>
      </c>
    </row>
    <row r="12943" spans="1:13" x14ac:dyDescent="0.25">
      <c r="A12943" s="130" t="s">
        <v>19496</v>
      </c>
      <c r="B12943" s="130" t="s">
        <v>19497</v>
      </c>
      <c r="C12943" s="130" t="s">
        <v>98</v>
      </c>
      <c r="D12943" s="131">
        <v>2.1869999999999998</v>
      </c>
      <c r="E12943" s="132">
        <v>568</v>
      </c>
      <c r="F12943" s="132">
        <v>568</v>
      </c>
      <c r="G12943" s="126" t="s">
        <v>17886</v>
      </c>
      <c r="H12943" s="126" t="s">
        <v>20591</v>
      </c>
      <c r="I12943" s="126" t="s">
        <v>20592</v>
      </c>
      <c r="J12943" s="126" t="s">
        <v>26343</v>
      </c>
      <c r="K12943" s="9">
        <f>_xlfn.IFNA(VLOOKUP(Table5[[#This Row],[Section]],SubSill_Tier,2,FALSE),0)</f>
        <v>0</v>
      </c>
      <c r="L12943" s="9" t="str">
        <f t="shared" si="211"/>
        <v/>
      </c>
      <c r="M12943" s="205" t="str" cm="1">
        <f t="array" ref="M12943">_xlfn.IFS(NOT(ISERROR(VLOOKUP(Table5[[#This Row],[Section]],TB_notTB,1,FALSE))),"No",LEFT(Table5[[#This Row],[Section]],3)="ETB","PLS",LEFT(Table5[[#This Row],[Section]],1)="7","PDB",NOT(ISBLANK(Table5[[#This Row],[Section]])),"No")</f>
        <v>No</v>
      </c>
    </row>
    <row r="12944" spans="1:13" x14ac:dyDescent="0.25">
      <c r="A12944" s="130" t="s">
        <v>19498</v>
      </c>
      <c r="B12944" s="130" t="s">
        <v>19499</v>
      </c>
      <c r="C12944" s="130" t="s">
        <v>98</v>
      </c>
      <c r="D12944" s="131">
        <v>1.2989999999999999</v>
      </c>
      <c r="E12944" s="132">
        <v>447</v>
      </c>
      <c r="F12944" s="132">
        <v>447</v>
      </c>
      <c r="G12944" s="126" t="s">
        <v>17886</v>
      </c>
      <c r="H12944" s="126" t="s">
        <v>20591</v>
      </c>
      <c r="I12944" s="126" t="s">
        <v>20592</v>
      </c>
      <c r="J12944" s="126" t="s">
        <v>26346</v>
      </c>
      <c r="K12944" s="9">
        <f>_xlfn.IFNA(VLOOKUP(Table5[[#This Row],[Section]],SubSill_Tier,2,FALSE),0)</f>
        <v>0</v>
      </c>
      <c r="L12944" s="9" t="str">
        <f t="shared" si="211"/>
        <v/>
      </c>
      <c r="M12944" s="205" t="str" cm="1">
        <f t="array" ref="M12944">_xlfn.IFS(NOT(ISERROR(VLOOKUP(Table5[[#This Row],[Section]],TB_notTB,1,FALSE))),"No",LEFT(Table5[[#This Row],[Section]],3)="ETB","PLS",LEFT(Table5[[#This Row],[Section]],1)="7","PDB",NOT(ISBLANK(Table5[[#This Row],[Section]])),"No")</f>
        <v>No</v>
      </c>
    </row>
    <row r="12945" spans="1:13" x14ac:dyDescent="0.25">
      <c r="A12945" s="130" t="s">
        <v>19500</v>
      </c>
      <c r="B12945" s="130" t="s">
        <v>19501</v>
      </c>
      <c r="C12945" s="130" t="s">
        <v>98</v>
      </c>
      <c r="D12945" s="131">
        <v>2.2440000000000002</v>
      </c>
      <c r="E12945" s="132">
        <v>295</v>
      </c>
      <c r="F12945" s="132">
        <v>295</v>
      </c>
      <c r="G12945" s="126" t="s">
        <v>17979</v>
      </c>
      <c r="H12945" s="126" t="s">
        <v>20595</v>
      </c>
      <c r="I12945" s="126" t="s">
        <v>20596</v>
      </c>
      <c r="J12945" s="126" t="s">
        <v>26343</v>
      </c>
      <c r="K12945" s="9">
        <f>_xlfn.IFNA(VLOOKUP(Table5[[#This Row],[Section]],SubSill_Tier,2,FALSE),0)</f>
        <v>0</v>
      </c>
      <c r="L12945" s="9" t="str">
        <f t="shared" si="211"/>
        <v/>
      </c>
      <c r="M12945" s="205" t="str" cm="1">
        <f t="array" ref="M12945">_xlfn.IFS(NOT(ISERROR(VLOOKUP(Table5[[#This Row],[Section]],TB_notTB,1,FALSE))),"No",LEFT(Table5[[#This Row],[Section]],3)="ETB","PLS",LEFT(Table5[[#This Row],[Section]],1)="7","PDB",NOT(ISBLANK(Table5[[#This Row],[Section]])),"No")</f>
        <v>No</v>
      </c>
    </row>
    <row r="12946" spans="1:13" x14ac:dyDescent="0.25">
      <c r="A12946" s="130" t="s">
        <v>19502</v>
      </c>
      <c r="B12946" s="130" t="s">
        <v>19503</v>
      </c>
      <c r="C12946" s="130" t="s">
        <v>98</v>
      </c>
      <c r="D12946" s="131">
        <v>1.304</v>
      </c>
      <c r="E12946" s="132">
        <v>394</v>
      </c>
      <c r="F12946" s="132">
        <v>394</v>
      </c>
      <c r="G12946" s="126" t="s">
        <v>17751</v>
      </c>
      <c r="H12946" s="126" t="s">
        <v>20587</v>
      </c>
      <c r="I12946" s="126" t="s">
        <v>20588</v>
      </c>
      <c r="J12946" s="126" t="s">
        <v>26345</v>
      </c>
      <c r="K12946" s="9">
        <f>_xlfn.IFNA(VLOOKUP(Table5[[#This Row],[Section]],SubSill_Tier,2,FALSE),0)</f>
        <v>0</v>
      </c>
      <c r="L12946" s="9" t="str">
        <f t="shared" si="211"/>
        <v/>
      </c>
      <c r="M12946" s="205" t="str" cm="1">
        <f t="array" ref="M12946">_xlfn.IFS(NOT(ISERROR(VLOOKUP(Table5[[#This Row],[Section]],TB_notTB,1,FALSE))),"No",LEFT(Table5[[#This Row],[Section]],3)="ETB","PLS",LEFT(Table5[[#This Row],[Section]],1)="7","PDB",NOT(ISBLANK(Table5[[#This Row],[Section]])),"No")</f>
        <v>No</v>
      </c>
    </row>
    <row r="12947" spans="1:13" x14ac:dyDescent="0.25">
      <c r="A12947" s="130" t="s">
        <v>19504</v>
      </c>
      <c r="B12947" s="130" t="s">
        <v>19505</v>
      </c>
      <c r="C12947" s="130" t="s">
        <v>98</v>
      </c>
      <c r="D12947" s="131">
        <v>3.173</v>
      </c>
      <c r="E12947" s="132">
        <v>480</v>
      </c>
      <c r="F12947" s="132">
        <v>480</v>
      </c>
      <c r="G12947" s="126" t="s">
        <v>17502</v>
      </c>
      <c r="H12947" s="126" t="s">
        <v>20384</v>
      </c>
      <c r="I12947" s="126" t="s">
        <v>20385</v>
      </c>
      <c r="J12947" s="126" t="s">
        <v>26344</v>
      </c>
      <c r="K12947" s="9">
        <f>_xlfn.IFNA(VLOOKUP(Table5[[#This Row],[Section]],SubSill_Tier,2,FALSE),0)</f>
        <v>0</v>
      </c>
      <c r="L12947" s="9" t="str">
        <f t="shared" si="211"/>
        <v/>
      </c>
      <c r="M12947" s="205" t="str" cm="1">
        <f t="array" ref="M12947">_xlfn.IFS(NOT(ISERROR(VLOOKUP(Table5[[#This Row],[Section]],TB_notTB,1,FALSE))),"No",LEFT(Table5[[#This Row],[Section]],3)="ETB","PLS",LEFT(Table5[[#This Row],[Section]],1)="7","PDB",NOT(ISBLANK(Table5[[#This Row],[Section]])),"No")</f>
        <v>No</v>
      </c>
    </row>
    <row r="12948" spans="1:13" x14ac:dyDescent="0.25">
      <c r="A12948" s="130" t="s">
        <v>19506</v>
      </c>
      <c r="B12948" s="130" t="s">
        <v>19985</v>
      </c>
      <c r="C12948" s="130" t="s">
        <v>98</v>
      </c>
      <c r="D12948" s="131">
        <v>2.194</v>
      </c>
      <c r="E12948" s="132">
        <v>493</v>
      </c>
      <c r="F12948" s="132">
        <v>493</v>
      </c>
      <c r="G12948" s="126" t="s">
        <v>17708</v>
      </c>
      <c r="H12948" s="126" t="s">
        <v>20399</v>
      </c>
      <c r="I12948" s="126" t="s">
        <v>26825</v>
      </c>
      <c r="J12948" s="126" t="s">
        <v>26342</v>
      </c>
      <c r="K12948" s="9">
        <f>_xlfn.IFNA(VLOOKUP(Table5[[#This Row],[Section]],SubSill_Tier,2,FALSE),0)</f>
        <v>0</v>
      </c>
      <c r="L12948" s="9" t="str">
        <f t="shared" si="211"/>
        <v/>
      </c>
      <c r="M12948" s="205" t="str" cm="1">
        <f t="array" ref="M12948">_xlfn.IFS(NOT(ISERROR(VLOOKUP(Table5[[#This Row],[Section]],TB_notTB,1,FALSE))),"No",LEFT(Table5[[#This Row],[Section]],3)="ETB","PLS",LEFT(Table5[[#This Row],[Section]],1)="7","PDB",NOT(ISBLANK(Table5[[#This Row],[Section]])),"No")</f>
        <v>No</v>
      </c>
    </row>
    <row r="12949" spans="1:13" x14ac:dyDescent="0.25">
      <c r="A12949" s="130" t="s">
        <v>19792</v>
      </c>
      <c r="B12949" s="130" t="s">
        <v>19793</v>
      </c>
      <c r="C12949" s="130" t="s">
        <v>98</v>
      </c>
      <c r="D12949" s="131">
        <v>2.702</v>
      </c>
      <c r="E12949" s="132">
        <v>504</v>
      </c>
      <c r="F12949" s="132">
        <v>504</v>
      </c>
      <c r="G12949" s="126" t="s">
        <v>17472</v>
      </c>
      <c r="H12949" s="126" t="s">
        <v>20378</v>
      </c>
      <c r="I12949" s="126" t="s">
        <v>20379</v>
      </c>
      <c r="J12949" s="126" t="s">
        <v>26346</v>
      </c>
      <c r="K12949" s="9">
        <f>_xlfn.IFNA(VLOOKUP(Table5[[#This Row],[Section]],SubSill_Tier,2,FALSE),0)</f>
        <v>0</v>
      </c>
      <c r="L12949" s="9" t="str">
        <f t="shared" si="211"/>
        <v/>
      </c>
      <c r="M12949" s="205" t="str" cm="1">
        <f t="array" ref="M12949">_xlfn.IFS(NOT(ISERROR(VLOOKUP(Table5[[#This Row],[Section]],TB_notTB,1,FALSE))),"No",LEFT(Table5[[#This Row],[Section]],3)="ETB","PLS",LEFT(Table5[[#This Row],[Section]],1)="7","PDB",NOT(ISBLANK(Table5[[#This Row],[Section]])),"No")</f>
        <v>No</v>
      </c>
    </row>
    <row r="12950" spans="1:13" x14ac:dyDescent="0.25">
      <c r="A12950" s="130" t="s">
        <v>19794</v>
      </c>
      <c r="B12950" s="130" t="s">
        <v>19795</v>
      </c>
      <c r="C12950" s="130" t="s">
        <v>98</v>
      </c>
      <c r="D12950" s="131">
        <v>4.6959999999999997</v>
      </c>
      <c r="E12950" s="132">
        <v>796</v>
      </c>
      <c r="F12950" s="132">
        <v>796</v>
      </c>
      <c r="G12950" s="126" t="s">
        <v>17472</v>
      </c>
      <c r="H12950" s="126" t="s">
        <v>20378</v>
      </c>
      <c r="I12950" s="126" t="s">
        <v>20379</v>
      </c>
      <c r="J12950" s="126" t="s">
        <v>26343</v>
      </c>
      <c r="K12950" s="9">
        <f>_xlfn.IFNA(VLOOKUP(Table5[[#This Row],[Section]],SubSill_Tier,2,FALSE),0)</f>
        <v>0</v>
      </c>
      <c r="L12950" s="9" t="str">
        <f t="shared" si="211"/>
        <v/>
      </c>
      <c r="M12950" s="205" t="str" cm="1">
        <f t="array" ref="M12950">_xlfn.IFS(NOT(ISERROR(VLOOKUP(Table5[[#This Row],[Section]],TB_notTB,1,FALSE))),"No",LEFT(Table5[[#This Row],[Section]],3)="ETB","PLS",LEFT(Table5[[#This Row],[Section]],1)="7","PDB",NOT(ISBLANK(Table5[[#This Row],[Section]])),"No")</f>
        <v>No</v>
      </c>
    </row>
    <row r="12951" spans="1:13" x14ac:dyDescent="0.25">
      <c r="A12951" s="130" t="s">
        <v>19796</v>
      </c>
      <c r="B12951" s="130" t="s">
        <v>19797</v>
      </c>
      <c r="C12951" s="130" t="s">
        <v>98</v>
      </c>
      <c r="D12951" s="131">
        <v>2.036</v>
      </c>
      <c r="E12951" s="132">
        <v>468</v>
      </c>
      <c r="F12951" s="132">
        <v>468</v>
      </c>
      <c r="G12951" s="126" t="s">
        <v>18052</v>
      </c>
      <c r="H12951" s="126" t="s">
        <v>20599</v>
      </c>
      <c r="I12951" s="126" t="s">
        <v>20600</v>
      </c>
      <c r="J12951" s="126" t="s">
        <v>26346</v>
      </c>
      <c r="K12951" s="9">
        <f>_xlfn.IFNA(VLOOKUP(Table5[[#This Row],[Section]],SubSill_Tier,2,FALSE),0)</f>
        <v>0</v>
      </c>
      <c r="L12951" s="9" t="str">
        <f t="shared" si="211"/>
        <v/>
      </c>
      <c r="M12951" s="205" t="str" cm="1">
        <f t="array" ref="M12951">_xlfn.IFS(NOT(ISERROR(VLOOKUP(Table5[[#This Row],[Section]],TB_notTB,1,FALSE))),"No",LEFT(Table5[[#This Row],[Section]],3)="ETB","PLS",LEFT(Table5[[#This Row],[Section]],1)="7","PDB",NOT(ISBLANK(Table5[[#This Row],[Section]])),"No")</f>
        <v>No</v>
      </c>
    </row>
    <row r="12952" spans="1:13" x14ac:dyDescent="0.25">
      <c r="A12952" s="130" t="s">
        <v>19798</v>
      </c>
      <c r="B12952" s="130" t="s">
        <v>19799</v>
      </c>
      <c r="C12952" s="130" t="s">
        <v>98</v>
      </c>
      <c r="D12952" s="131">
        <v>1.5960000000000001</v>
      </c>
      <c r="E12952" s="132">
        <v>352</v>
      </c>
      <c r="F12952" s="132">
        <v>352</v>
      </c>
      <c r="G12952" s="126" t="s">
        <v>17472</v>
      </c>
      <c r="H12952" s="126" t="s">
        <v>20378</v>
      </c>
      <c r="I12952" s="126" t="s">
        <v>20379</v>
      </c>
      <c r="J12952" s="126" t="s">
        <v>26343</v>
      </c>
      <c r="K12952" s="9">
        <f>_xlfn.IFNA(VLOOKUP(Table5[[#This Row],[Section]],SubSill_Tier,2,FALSE),0)</f>
        <v>0</v>
      </c>
      <c r="L12952" s="9" t="str">
        <f t="shared" si="211"/>
        <v/>
      </c>
      <c r="M12952" s="205" t="str" cm="1">
        <f t="array" ref="M12952">_xlfn.IFS(NOT(ISERROR(VLOOKUP(Table5[[#This Row],[Section]],TB_notTB,1,FALSE))),"No",LEFT(Table5[[#This Row],[Section]],3)="ETB","PLS",LEFT(Table5[[#This Row],[Section]],1)="7","PDB",NOT(ISBLANK(Table5[[#This Row],[Section]])),"No")</f>
        <v>No</v>
      </c>
    </row>
    <row r="12953" spans="1:13" x14ac:dyDescent="0.25">
      <c r="A12953" s="130" t="s">
        <v>19800</v>
      </c>
      <c r="B12953" s="130" t="s">
        <v>19801</v>
      </c>
      <c r="C12953" s="130" t="s">
        <v>98</v>
      </c>
      <c r="D12953" s="131">
        <v>8.9120000000000008</v>
      </c>
      <c r="E12953" s="132">
        <v>1299</v>
      </c>
      <c r="F12953" s="132">
        <v>1299</v>
      </c>
      <c r="G12953" s="126" t="s">
        <v>17472</v>
      </c>
      <c r="H12953" s="126" t="s">
        <v>20378</v>
      </c>
      <c r="I12953" s="126" t="s">
        <v>20379</v>
      </c>
      <c r="J12953" s="126" t="s">
        <v>26365</v>
      </c>
      <c r="K12953" s="9">
        <f>_xlfn.IFNA(VLOOKUP(Table5[[#This Row],[Section]],SubSill_Tier,2,FALSE),0)</f>
        <v>0</v>
      </c>
      <c r="L12953" s="9" t="str">
        <f t="shared" si="211"/>
        <v/>
      </c>
      <c r="M12953" s="205" t="str" cm="1">
        <f t="array" ref="M12953">_xlfn.IFS(NOT(ISERROR(VLOOKUP(Table5[[#This Row],[Section]],TB_notTB,1,FALSE))),"No",LEFT(Table5[[#This Row],[Section]],3)="ETB","PLS",LEFT(Table5[[#This Row],[Section]],1)="7","PDB",NOT(ISBLANK(Table5[[#This Row],[Section]])),"No")</f>
        <v>No</v>
      </c>
    </row>
    <row r="12954" spans="1:13" x14ac:dyDescent="0.25">
      <c r="A12954" s="130" t="s">
        <v>19802</v>
      </c>
      <c r="B12954" s="130" t="s">
        <v>19803</v>
      </c>
      <c r="C12954" s="130" t="s">
        <v>98</v>
      </c>
      <c r="D12954" s="131">
        <v>9.6519999999999992</v>
      </c>
      <c r="E12954" s="132">
        <v>1564</v>
      </c>
      <c r="F12954" s="132">
        <v>1564</v>
      </c>
      <c r="G12954" s="126" t="s">
        <v>17472</v>
      </c>
      <c r="H12954" s="126" t="s">
        <v>20378</v>
      </c>
      <c r="I12954" s="126" t="s">
        <v>20379</v>
      </c>
      <c r="J12954" s="126" t="s">
        <v>26365</v>
      </c>
      <c r="K12954" s="9">
        <f>_xlfn.IFNA(VLOOKUP(Table5[[#This Row],[Section]],SubSill_Tier,2,FALSE),0)</f>
        <v>0</v>
      </c>
      <c r="L12954" s="9" t="str">
        <f t="shared" si="211"/>
        <v/>
      </c>
      <c r="M12954" s="205" t="str" cm="1">
        <f t="array" ref="M12954">_xlfn.IFS(NOT(ISERROR(VLOOKUP(Table5[[#This Row],[Section]],TB_notTB,1,FALSE))),"No",LEFT(Table5[[#This Row],[Section]],3)="ETB","PLS",LEFT(Table5[[#This Row],[Section]],1)="7","PDB",NOT(ISBLANK(Table5[[#This Row],[Section]])),"No")</f>
        <v>No</v>
      </c>
    </row>
    <row r="12955" spans="1:13" x14ac:dyDescent="0.25">
      <c r="A12955" s="130" t="s">
        <v>19804</v>
      </c>
      <c r="B12955" s="130" t="s">
        <v>19805</v>
      </c>
      <c r="C12955" s="130" t="s">
        <v>98</v>
      </c>
      <c r="D12955" s="131">
        <v>1.833</v>
      </c>
      <c r="E12955" s="132">
        <v>462</v>
      </c>
      <c r="F12955" s="132">
        <v>462</v>
      </c>
      <c r="G12955" s="126" t="s">
        <v>18052</v>
      </c>
      <c r="H12955" s="126" t="s">
        <v>20599</v>
      </c>
      <c r="I12955" s="126" t="s">
        <v>20600</v>
      </c>
      <c r="J12955" s="126" t="s">
        <v>26343</v>
      </c>
      <c r="K12955" s="9">
        <f>_xlfn.IFNA(VLOOKUP(Table5[[#This Row],[Section]],SubSill_Tier,2,FALSE),0)</f>
        <v>0</v>
      </c>
      <c r="L12955" s="9" t="str">
        <f t="shared" si="211"/>
        <v/>
      </c>
      <c r="M12955" s="205" t="str" cm="1">
        <f t="array" ref="M12955">_xlfn.IFS(NOT(ISERROR(VLOOKUP(Table5[[#This Row],[Section]],TB_notTB,1,FALSE))),"No",LEFT(Table5[[#This Row],[Section]],3)="ETB","PLS",LEFT(Table5[[#This Row],[Section]],1)="7","PDB",NOT(ISBLANK(Table5[[#This Row],[Section]])),"No")</f>
        <v>No</v>
      </c>
    </row>
    <row r="12956" spans="1:13" x14ac:dyDescent="0.25">
      <c r="A12956" s="130" t="s">
        <v>19806</v>
      </c>
      <c r="B12956" s="130" t="s">
        <v>19807</v>
      </c>
      <c r="C12956" s="130" t="s">
        <v>98</v>
      </c>
      <c r="D12956" s="131">
        <v>1.492</v>
      </c>
      <c r="E12956" s="132">
        <v>342</v>
      </c>
      <c r="F12956" s="132">
        <v>342</v>
      </c>
      <c r="G12956" s="126" t="s">
        <v>18052</v>
      </c>
      <c r="H12956" s="126" t="s">
        <v>20599</v>
      </c>
      <c r="I12956" s="126" t="s">
        <v>20600</v>
      </c>
      <c r="J12956" s="126" t="s">
        <v>26346</v>
      </c>
      <c r="K12956" s="9">
        <f>_xlfn.IFNA(VLOOKUP(Table5[[#This Row],[Section]],SubSill_Tier,2,FALSE),0)</f>
        <v>0</v>
      </c>
      <c r="L12956" s="9" t="str">
        <f t="shared" si="211"/>
        <v/>
      </c>
      <c r="M12956" s="205" t="str" cm="1">
        <f t="array" ref="M12956">_xlfn.IFS(NOT(ISERROR(VLOOKUP(Table5[[#This Row],[Section]],TB_notTB,1,FALSE))),"No",LEFT(Table5[[#This Row],[Section]],3)="ETB","PLS",LEFT(Table5[[#This Row],[Section]],1)="7","PDB",NOT(ISBLANK(Table5[[#This Row],[Section]])),"No")</f>
        <v>No</v>
      </c>
    </row>
    <row r="12957" spans="1:13" x14ac:dyDescent="0.25">
      <c r="A12957" s="130" t="s">
        <v>19808</v>
      </c>
      <c r="B12957" s="130" t="s">
        <v>19809</v>
      </c>
      <c r="C12957" s="130" t="s">
        <v>98</v>
      </c>
      <c r="D12957" s="131">
        <v>2.1339999999999999</v>
      </c>
      <c r="E12957" s="132">
        <v>423</v>
      </c>
      <c r="F12957" s="132">
        <v>423</v>
      </c>
      <c r="G12957" s="126" t="s">
        <v>18052</v>
      </c>
      <c r="H12957" s="126" t="s">
        <v>20599</v>
      </c>
      <c r="I12957" s="126" t="s">
        <v>20600</v>
      </c>
      <c r="J12957" s="126" t="s">
        <v>26344</v>
      </c>
      <c r="K12957" s="9">
        <f>_xlfn.IFNA(VLOOKUP(Table5[[#This Row],[Section]],SubSill_Tier,2,FALSE),0)</f>
        <v>0</v>
      </c>
      <c r="L12957" s="9" t="str">
        <f t="shared" si="211"/>
        <v/>
      </c>
      <c r="M12957" s="205" t="str" cm="1">
        <f t="array" ref="M12957">_xlfn.IFS(NOT(ISERROR(VLOOKUP(Table5[[#This Row],[Section]],TB_notTB,1,FALSE))),"No",LEFT(Table5[[#This Row],[Section]],3)="ETB","PLS",LEFT(Table5[[#This Row],[Section]],1)="7","PDB",NOT(ISBLANK(Table5[[#This Row],[Section]])),"No")</f>
        <v>No</v>
      </c>
    </row>
    <row r="12958" spans="1:13" x14ac:dyDescent="0.25">
      <c r="A12958" s="130" t="s">
        <v>19810</v>
      </c>
      <c r="B12958" s="130" t="s">
        <v>19811</v>
      </c>
      <c r="C12958" s="130" t="s">
        <v>98</v>
      </c>
      <c r="D12958" s="131">
        <v>2.8839999999999999</v>
      </c>
      <c r="E12958" s="132">
        <v>520</v>
      </c>
      <c r="F12958" s="132">
        <v>520</v>
      </c>
      <c r="G12958" s="126" t="s">
        <v>18052</v>
      </c>
      <c r="H12958" s="126" t="s">
        <v>20599</v>
      </c>
      <c r="I12958" s="126" t="s">
        <v>20600</v>
      </c>
      <c r="J12958" s="126" t="s">
        <v>26345</v>
      </c>
      <c r="K12958" s="9">
        <f>_xlfn.IFNA(VLOOKUP(Table5[[#This Row],[Section]],SubSill_Tier,2,FALSE),0)</f>
        <v>0</v>
      </c>
      <c r="L12958" s="9" t="str">
        <f t="shared" si="211"/>
        <v/>
      </c>
      <c r="M12958" s="205" t="str" cm="1">
        <f t="array" ref="M12958">_xlfn.IFS(NOT(ISERROR(VLOOKUP(Table5[[#This Row],[Section]],TB_notTB,1,FALSE))),"No",LEFT(Table5[[#This Row],[Section]],3)="ETB","PLS",LEFT(Table5[[#This Row],[Section]],1)="7","PDB",NOT(ISBLANK(Table5[[#This Row],[Section]])),"No")</f>
        <v>No</v>
      </c>
    </row>
    <row r="12959" spans="1:13" x14ac:dyDescent="0.25">
      <c r="A12959" s="130" t="s">
        <v>19812</v>
      </c>
      <c r="B12959" s="130" t="s">
        <v>19813</v>
      </c>
      <c r="C12959" s="130" t="s">
        <v>98</v>
      </c>
      <c r="D12959" s="131">
        <v>2.0110000000000001</v>
      </c>
      <c r="E12959" s="132">
        <v>358</v>
      </c>
      <c r="F12959" s="132">
        <v>358</v>
      </c>
      <c r="G12959" s="126" t="s">
        <v>17886</v>
      </c>
      <c r="H12959" s="126" t="s">
        <v>20591</v>
      </c>
      <c r="I12959" s="126" t="s">
        <v>20592</v>
      </c>
      <c r="J12959" s="126" t="s">
        <v>26346</v>
      </c>
      <c r="K12959" s="9">
        <f>_xlfn.IFNA(VLOOKUP(Table5[[#This Row],[Section]],SubSill_Tier,2,FALSE),0)</f>
        <v>0</v>
      </c>
      <c r="L12959" s="9" t="str">
        <f t="shared" si="211"/>
        <v/>
      </c>
      <c r="M12959" s="205" t="str" cm="1">
        <f t="array" ref="M12959">_xlfn.IFS(NOT(ISERROR(VLOOKUP(Table5[[#This Row],[Section]],TB_notTB,1,FALSE))),"No",LEFT(Table5[[#This Row],[Section]],3)="ETB","PLS",LEFT(Table5[[#This Row],[Section]],1)="7","PDB",NOT(ISBLANK(Table5[[#This Row],[Section]])),"No")</f>
        <v>No</v>
      </c>
    </row>
    <row r="12960" spans="1:13" x14ac:dyDescent="0.25">
      <c r="A12960" s="130" t="s">
        <v>19814</v>
      </c>
      <c r="B12960" s="130" t="s">
        <v>19815</v>
      </c>
      <c r="C12960" s="130" t="s">
        <v>98</v>
      </c>
      <c r="D12960" s="131">
        <v>0.63800000000000001</v>
      </c>
      <c r="E12960" s="132">
        <v>100</v>
      </c>
      <c r="F12960" s="132">
        <v>100</v>
      </c>
      <c r="G12960" s="126" t="s">
        <v>17886</v>
      </c>
      <c r="H12960" s="126" t="s">
        <v>20591</v>
      </c>
      <c r="I12960" s="126" t="s">
        <v>20592</v>
      </c>
      <c r="J12960" s="126" t="s">
        <v>26367</v>
      </c>
      <c r="K12960" s="9">
        <f>_xlfn.IFNA(VLOOKUP(Table5[[#This Row],[Section]],SubSill_Tier,2,FALSE),0)</f>
        <v>0</v>
      </c>
      <c r="L12960" s="9" t="str">
        <f t="shared" si="211"/>
        <v/>
      </c>
      <c r="M12960" s="205" t="str" cm="1">
        <f t="array" ref="M12960">_xlfn.IFS(NOT(ISERROR(VLOOKUP(Table5[[#This Row],[Section]],TB_notTB,1,FALSE))),"No",LEFT(Table5[[#This Row],[Section]],3)="ETB","PLS",LEFT(Table5[[#This Row],[Section]],1)="7","PDB",NOT(ISBLANK(Table5[[#This Row],[Section]])),"No")</f>
        <v>No</v>
      </c>
    </row>
    <row r="12961" spans="1:13" x14ac:dyDescent="0.25">
      <c r="A12961" s="130" t="s">
        <v>19816</v>
      </c>
      <c r="B12961" s="130" t="s">
        <v>19817</v>
      </c>
      <c r="C12961" s="130" t="s">
        <v>98</v>
      </c>
      <c r="D12961" s="131">
        <v>4.484</v>
      </c>
      <c r="E12961" s="132">
        <v>707</v>
      </c>
      <c r="F12961" s="132">
        <v>707</v>
      </c>
      <c r="G12961" s="126" t="s">
        <v>17708</v>
      </c>
      <c r="H12961" s="126" t="s">
        <v>20399</v>
      </c>
      <c r="I12961" s="126" t="s">
        <v>26825</v>
      </c>
      <c r="J12961" s="126" t="s">
        <v>26343</v>
      </c>
      <c r="K12961" s="9">
        <f>_xlfn.IFNA(VLOOKUP(Table5[[#This Row],[Section]],SubSill_Tier,2,FALSE),0)</f>
        <v>0</v>
      </c>
      <c r="L12961" s="9" t="str">
        <f t="shared" si="211"/>
        <v/>
      </c>
      <c r="M12961" s="205" t="str" cm="1">
        <f t="array" ref="M12961">_xlfn.IFS(NOT(ISERROR(VLOOKUP(Table5[[#This Row],[Section]],TB_notTB,1,FALSE))),"No",LEFT(Table5[[#This Row],[Section]],3)="ETB","PLS",LEFT(Table5[[#This Row],[Section]],1)="7","PDB",NOT(ISBLANK(Table5[[#This Row],[Section]])),"No")</f>
        <v>No</v>
      </c>
    </row>
    <row r="12962" spans="1:13" x14ac:dyDescent="0.25">
      <c r="A12962" s="130" t="s">
        <v>19818</v>
      </c>
      <c r="B12962" s="130" t="s">
        <v>19819</v>
      </c>
      <c r="C12962" s="130" t="s">
        <v>98</v>
      </c>
      <c r="D12962" s="131">
        <v>1.47</v>
      </c>
      <c r="E12962" s="132">
        <v>372</v>
      </c>
      <c r="F12962" s="132">
        <v>372</v>
      </c>
      <c r="G12962" s="126" t="s">
        <v>17472</v>
      </c>
      <c r="H12962" s="126" t="s">
        <v>20378</v>
      </c>
      <c r="I12962" s="126" t="s">
        <v>20379</v>
      </c>
      <c r="J12962" s="126" t="s">
        <v>26343</v>
      </c>
      <c r="K12962" s="9">
        <f>_xlfn.IFNA(VLOOKUP(Table5[[#This Row],[Section]],SubSill_Tier,2,FALSE),0)</f>
        <v>0</v>
      </c>
      <c r="L12962" s="9" t="str">
        <f t="shared" si="211"/>
        <v/>
      </c>
      <c r="M12962" s="205" t="str" cm="1">
        <f t="array" ref="M12962">_xlfn.IFS(NOT(ISERROR(VLOOKUP(Table5[[#This Row],[Section]],TB_notTB,1,FALSE))),"No",LEFT(Table5[[#This Row],[Section]],3)="ETB","PLS",LEFT(Table5[[#This Row],[Section]],1)="7","PDB",NOT(ISBLANK(Table5[[#This Row],[Section]])),"No")</f>
        <v>No</v>
      </c>
    </row>
    <row r="12963" spans="1:13" x14ac:dyDescent="0.25">
      <c r="A12963" s="130" t="s">
        <v>19820</v>
      </c>
      <c r="B12963" s="130" t="s">
        <v>19821</v>
      </c>
      <c r="C12963" s="130" t="s">
        <v>98</v>
      </c>
      <c r="D12963" s="131">
        <v>1.149</v>
      </c>
      <c r="E12963" s="132">
        <v>353</v>
      </c>
      <c r="F12963" s="132">
        <v>353</v>
      </c>
      <c r="G12963" s="126" t="s">
        <v>17751</v>
      </c>
      <c r="H12963" s="126" t="s">
        <v>20587</v>
      </c>
      <c r="I12963" s="126" t="s">
        <v>20588</v>
      </c>
      <c r="J12963" s="126" t="s">
        <v>26343</v>
      </c>
      <c r="K12963" s="9">
        <f>_xlfn.IFNA(VLOOKUP(Table5[[#This Row],[Section]],SubSill_Tier,2,FALSE),0)</f>
        <v>0</v>
      </c>
      <c r="L12963" s="9" t="str">
        <f t="shared" si="211"/>
        <v/>
      </c>
      <c r="M12963" s="205" t="str" cm="1">
        <f t="array" ref="M12963">_xlfn.IFS(NOT(ISERROR(VLOOKUP(Table5[[#This Row],[Section]],TB_notTB,1,FALSE))),"No",LEFT(Table5[[#This Row],[Section]],3)="ETB","PLS",LEFT(Table5[[#This Row],[Section]],1)="7","PDB",NOT(ISBLANK(Table5[[#This Row],[Section]])),"No")</f>
        <v>No</v>
      </c>
    </row>
    <row r="12964" spans="1:13" x14ac:dyDescent="0.25">
      <c r="A12964" s="130" t="s">
        <v>19986</v>
      </c>
      <c r="B12964" s="130" t="s">
        <v>19987</v>
      </c>
      <c r="C12964" s="130" t="s">
        <v>98</v>
      </c>
      <c r="D12964" s="131">
        <v>1.3169999999999999</v>
      </c>
      <c r="E12964" s="132">
        <v>230</v>
      </c>
      <c r="F12964" s="132">
        <v>230</v>
      </c>
      <c r="G12964" s="126" t="s">
        <v>17708</v>
      </c>
      <c r="H12964" s="126" t="s">
        <v>20399</v>
      </c>
      <c r="I12964" s="126" t="s">
        <v>26825</v>
      </c>
      <c r="J12964" s="126" t="s">
        <v>26343</v>
      </c>
      <c r="K12964" s="9">
        <f>_xlfn.IFNA(VLOOKUP(Table5[[#This Row],[Section]],SubSill_Tier,2,FALSE),0)</f>
        <v>0</v>
      </c>
      <c r="L12964" s="9" t="str">
        <f t="shared" si="211"/>
        <v/>
      </c>
      <c r="M12964" s="205" t="str" cm="1">
        <f t="array" ref="M12964">_xlfn.IFS(NOT(ISERROR(VLOOKUP(Table5[[#This Row],[Section]],TB_notTB,1,FALSE))),"No",LEFT(Table5[[#This Row],[Section]],3)="ETB","PLS",LEFT(Table5[[#This Row],[Section]],1)="7","PDB",NOT(ISBLANK(Table5[[#This Row],[Section]])),"No")</f>
        <v>No</v>
      </c>
    </row>
    <row r="12965" spans="1:13" x14ac:dyDescent="0.25">
      <c r="A12965" s="130" t="s">
        <v>19988</v>
      </c>
      <c r="B12965" s="130" t="s">
        <v>19989</v>
      </c>
      <c r="C12965" s="130" t="s">
        <v>98</v>
      </c>
      <c r="D12965" s="131">
        <v>1.5860000000000001</v>
      </c>
      <c r="E12965" s="132">
        <v>414</v>
      </c>
      <c r="F12965" s="132">
        <v>414</v>
      </c>
      <c r="G12965" s="126" t="s">
        <v>17751</v>
      </c>
      <c r="H12965" s="126" t="s">
        <v>20587</v>
      </c>
      <c r="I12965" s="126" t="s">
        <v>20588</v>
      </c>
      <c r="J12965" s="126" t="s">
        <v>26345</v>
      </c>
      <c r="K12965" s="9">
        <f>_xlfn.IFNA(VLOOKUP(Table5[[#This Row],[Section]],SubSill_Tier,2,FALSE),0)</f>
        <v>0</v>
      </c>
      <c r="L12965" s="9" t="str">
        <f t="shared" si="211"/>
        <v/>
      </c>
      <c r="M12965" s="205" t="str" cm="1">
        <f t="array" ref="M12965">_xlfn.IFS(NOT(ISERROR(VLOOKUP(Table5[[#This Row],[Section]],TB_notTB,1,FALSE))),"No",LEFT(Table5[[#This Row],[Section]],3)="ETB","PLS",LEFT(Table5[[#This Row],[Section]],1)="7","PDB",NOT(ISBLANK(Table5[[#This Row],[Section]])),"No")</f>
        <v>No</v>
      </c>
    </row>
    <row r="12966" spans="1:13" x14ac:dyDescent="0.25">
      <c r="A12966" s="130" t="s">
        <v>19990</v>
      </c>
      <c r="B12966" s="130" t="s">
        <v>19991</v>
      </c>
      <c r="C12966" s="130" t="s">
        <v>98</v>
      </c>
      <c r="D12966" s="131">
        <v>1.6160000000000001</v>
      </c>
      <c r="E12966" s="132">
        <v>395</v>
      </c>
      <c r="F12966" s="132">
        <v>395</v>
      </c>
      <c r="G12966" s="126" t="s">
        <v>18052</v>
      </c>
      <c r="H12966" s="126" t="s">
        <v>20599</v>
      </c>
      <c r="I12966" s="126" t="s">
        <v>20600</v>
      </c>
      <c r="J12966" s="126" t="s">
        <v>26346</v>
      </c>
      <c r="K12966" s="9">
        <f>_xlfn.IFNA(VLOOKUP(Table5[[#This Row],[Section]],SubSill_Tier,2,FALSE),0)</f>
        <v>0</v>
      </c>
      <c r="L12966" s="9" t="str">
        <f t="shared" si="211"/>
        <v/>
      </c>
      <c r="M12966" s="205" t="str" cm="1">
        <f t="array" ref="M12966">_xlfn.IFS(NOT(ISERROR(VLOOKUP(Table5[[#This Row],[Section]],TB_notTB,1,FALSE))),"No",LEFT(Table5[[#This Row],[Section]],3)="ETB","PLS",LEFT(Table5[[#This Row],[Section]],1)="7","PDB",NOT(ISBLANK(Table5[[#This Row],[Section]])),"No")</f>
        <v>No</v>
      </c>
    </row>
    <row r="12967" spans="1:13" x14ac:dyDescent="0.25">
      <c r="A12967" s="130" t="s">
        <v>19992</v>
      </c>
      <c r="B12967" s="130" t="s">
        <v>19993</v>
      </c>
      <c r="C12967" s="130" t="s">
        <v>98</v>
      </c>
      <c r="D12967" s="131">
        <v>1.4730000000000001</v>
      </c>
      <c r="E12967" s="132">
        <v>254</v>
      </c>
      <c r="F12967" s="132">
        <v>254</v>
      </c>
      <c r="G12967" s="126" t="s">
        <v>17475</v>
      </c>
      <c r="H12967" s="126" t="s">
        <v>20380</v>
      </c>
      <c r="I12967" s="126" t="s">
        <v>20381</v>
      </c>
      <c r="J12967" s="126" t="s">
        <v>26343</v>
      </c>
      <c r="K12967" s="9">
        <f>_xlfn.IFNA(VLOOKUP(Table5[[#This Row],[Section]],SubSill_Tier,2,FALSE),0)</f>
        <v>0</v>
      </c>
      <c r="L12967" s="9" t="str">
        <f t="shared" si="211"/>
        <v/>
      </c>
      <c r="M12967" s="205" t="str" cm="1">
        <f t="array" ref="M12967">_xlfn.IFS(NOT(ISERROR(VLOOKUP(Table5[[#This Row],[Section]],TB_notTB,1,FALSE))),"No",LEFT(Table5[[#This Row],[Section]],3)="ETB","PLS",LEFT(Table5[[#This Row],[Section]],1)="7","PDB",NOT(ISBLANK(Table5[[#This Row],[Section]])),"No")</f>
        <v>No</v>
      </c>
    </row>
    <row r="12968" spans="1:13" x14ac:dyDescent="0.25">
      <c r="A12968" s="130" t="s">
        <v>19994</v>
      </c>
      <c r="B12968" s="130" t="s">
        <v>19995</v>
      </c>
      <c r="C12968" s="130" t="s">
        <v>98</v>
      </c>
      <c r="D12968" s="131">
        <v>1.952</v>
      </c>
      <c r="E12968" s="132">
        <v>271</v>
      </c>
      <c r="F12968" s="132">
        <v>271</v>
      </c>
      <c r="G12968" s="126" t="s">
        <v>17502</v>
      </c>
      <c r="H12968" s="126" t="s">
        <v>20384</v>
      </c>
      <c r="I12968" s="126" t="s">
        <v>20385</v>
      </c>
      <c r="J12968" s="126" t="s">
        <v>26342</v>
      </c>
      <c r="K12968" s="9">
        <f>_xlfn.IFNA(VLOOKUP(Table5[[#This Row],[Section]],SubSill_Tier,2,FALSE),0)</f>
        <v>0</v>
      </c>
      <c r="L12968" s="9" t="str">
        <f t="shared" si="211"/>
        <v/>
      </c>
      <c r="M12968" s="205" t="str" cm="1">
        <f t="array" ref="M12968">_xlfn.IFS(NOT(ISERROR(VLOOKUP(Table5[[#This Row],[Section]],TB_notTB,1,FALSE))),"No",LEFT(Table5[[#This Row],[Section]],3)="ETB","PLS",LEFT(Table5[[#This Row],[Section]],1)="7","PDB",NOT(ISBLANK(Table5[[#This Row],[Section]])),"No")</f>
        <v>No</v>
      </c>
    </row>
    <row r="12969" spans="1:13" x14ac:dyDescent="0.25">
      <c r="A12969" s="130" t="s">
        <v>19996</v>
      </c>
      <c r="B12969" s="130" t="s">
        <v>19997</v>
      </c>
      <c r="C12969" s="130" t="s">
        <v>98</v>
      </c>
      <c r="D12969" s="131">
        <v>1.9650000000000001</v>
      </c>
      <c r="E12969" s="132">
        <v>271</v>
      </c>
      <c r="F12969" s="132">
        <v>271</v>
      </c>
      <c r="G12969" s="126" t="s">
        <v>17502</v>
      </c>
      <c r="H12969" s="126" t="s">
        <v>20384</v>
      </c>
      <c r="I12969" s="126" t="s">
        <v>20385</v>
      </c>
      <c r="J12969" s="126" t="s">
        <v>26342</v>
      </c>
      <c r="K12969" s="9">
        <f>_xlfn.IFNA(VLOOKUP(Table5[[#This Row],[Section]],SubSill_Tier,2,FALSE),0)</f>
        <v>0</v>
      </c>
      <c r="L12969" s="9" t="str">
        <f t="shared" si="211"/>
        <v/>
      </c>
      <c r="M12969" s="205" t="str" cm="1">
        <f t="array" ref="M12969">_xlfn.IFS(NOT(ISERROR(VLOOKUP(Table5[[#This Row],[Section]],TB_notTB,1,FALSE))),"No",LEFT(Table5[[#This Row],[Section]],3)="ETB","PLS",LEFT(Table5[[#This Row],[Section]],1)="7","PDB",NOT(ISBLANK(Table5[[#This Row],[Section]])),"No")</f>
        <v>No</v>
      </c>
    </row>
    <row r="12970" spans="1:13" x14ac:dyDescent="0.25">
      <c r="A12970" s="130" t="s">
        <v>19998</v>
      </c>
      <c r="B12970" s="130" t="s">
        <v>19999</v>
      </c>
      <c r="C12970" s="130" t="s">
        <v>98</v>
      </c>
      <c r="D12970" s="131">
        <v>2.37</v>
      </c>
      <c r="E12970" s="132">
        <v>372</v>
      </c>
      <c r="F12970" s="132">
        <v>372</v>
      </c>
      <c r="G12970" s="126" t="s">
        <v>17472</v>
      </c>
      <c r="H12970" s="126" t="s">
        <v>20378</v>
      </c>
      <c r="I12970" s="126" t="s">
        <v>20379</v>
      </c>
      <c r="J12970" s="126" t="s">
        <v>26346</v>
      </c>
      <c r="K12970" s="9">
        <f>_xlfn.IFNA(VLOOKUP(Table5[[#This Row],[Section]],SubSill_Tier,2,FALSE),0)</f>
        <v>0</v>
      </c>
      <c r="L12970" s="9" t="str">
        <f t="shared" si="211"/>
        <v/>
      </c>
      <c r="M12970" s="205" t="str" cm="1">
        <f t="array" ref="M12970">_xlfn.IFS(NOT(ISERROR(VLOOKUP(Table5[[#This Row],[Section]],TB_notTB,1,FALSE))),"No",LEFT(Table5[[#This Row],[Section]],3)="ETB","PLS",LEFT(Table5[[#This Row],[Section]],1)="7","PDB",NOT(ISBLANK(Table5[[#This Row],[Section]])),"No")</f>
        <v>No</v>
      </c>
    </row>
    <row r="12971" spans="1:13" x14ac:dyDescent="0.25">
      <c r="A12971" s="130" t="s">
        <v>20000</v>
      </c>
      <c r="B12971" s="130" t="s">
        <v>20001</v>
      </c>
      <c r="C12971" s="130" t="s">
        <v>98</v>
      </c>
      <c r="D12971" s="131">
        <v>6.1280000000000001</v>
      </c>
      <c r="E12971" s="132">
        <v>916</v>
      </c>
      <c r="F12971" s="132">
        <v>916</v>
      </c>
      <c r="G12971" s="126" t="s">
        <v>17472</v>
      </c>
      <c r="H12971" s="126" t="s">
        <v>20378</v>
      </c>
      <c r="I12971" s="126" t="s">
        <v>20379</v>
      </c>
      <c r="J12971" s="126" t="s">
        <v>26345</v>
      </c>
      <c r="K12971" s="9">
        <f>_xlfn.IFNA(VLOOKUP(Table5[[#This Row],[Section]],SubSill_Tier,2,FALSE),0)</f>
        <v>0</v>
      </c>
      <c r="L12971" s="9" t="str">
        <f t="shared" si="211"/>
        <v/>
      </c>
      <c r="M12971" s="205" t="str" cm="1">
        <f t="array" ref="M12971">_xlfn.IFS(NOT(ISERROR(VLOOKUP(Table5[[#This Row],[Section]],TB_notTB,1,FALSE))),"No",LEFT(Table5[[#This Row],[Section]],3)="ETB","PLS",LEFT(Table5[[#This Row],[Section]],1)="7","PDB",NOT(ISBLANK(Table5[[#This Row],[Section]])),"No")</f>
        <v>No</v>
      </c>
    </row>
    <row r="12972" spans="1:13" x14ac:dyDescent="0.25">
      <c r="A12972" s="130" t="s">
        <v>20601</v>
      </c>
      <c r="B12972" s="130" t="s">
        <v>20602</v>
      </c>
      <c r="C12972" s="130" t="s">
        <v>98</v>
      </c>
      <c r="D12972" s="131">
        <v>1.6279999999999999</v>
      </c>
      <c r="E12972" s="132">
        <v>512</v>
      </c>
      <c r="F12972" s="132">
        <v>512</v>
      </c>
      <c r="G12972" s="126" t="s">
        <v>17475</v>
      </c>
      <c r="H12972" s="126" t="s">
        <v>20380</v>
      </c>
      <c r="I12972" s="126" t="s">
        <v>20381</v>
      </c>
      <c r="J12972" s="126" t="s">
        <v>26345</v>
      </c>
      <c r="K12972" s="9">
        <f>_xlfn.IFNA(VLOOKUP(Table5[[#This Row],[Section]],SubSill_Tier,2,FALSE),0)</f>
        <v>0</v>
      </c>
      <c r="L12972" s="9" t="str">
        <f t="shared" si="211"/>
        <v/>
      </c>
      <c r="M12972" s="205" t="str" cm="1">
        <f t="array" ref="M12972">_xlfn.IFS(NOT(ISERROR(VLOOKUP(Table5[[#This Row],[Section]],TB_notTB,1,FALSE))),"No",LEFT(Table5[[#This Row],[Section]],3)="ETB","PLS",LEFT(Table5[[#This Row],[Section]],1)="7","PDB",NOT(ISBLANK(Table5[[#This Row],[Section]])),"No")</f>
        <v>No</v>
      </c>
    </row>
    <row r="12973" spans="1:13" x14ac:dyDescent="0.25">
      <c r="A12973" s="130" t="s">
        <v>20603</v>
      </c>
      <c r="B12973" s="130" t="s">
        <v>20604</v>
      </c>
      <c r="C12973" s="130" t="s">
        <v>98</v>
      </c>
      <c r="D12973" s="131">
        <v>1.6779999999999999</v>
      </c>
      <c r="E12973" s="132">
        <v>417</v>
      </c>
      <c r="F12973" s="132">
        <v>417</v>
      </c>
      <c r="G12973" s="126" t="s">
        <v>17708</v>
      </c>
      <c r="H12973" s="126" t="s">
        <v>20399</v>
      </c>
      <c r="I12973" s="126" t="s">
        <v>26825</v>
      </c>
      <c r="J12973" s="126" t="s">
        <v>26345</v>
      </c>
      <c r="K12973" s="9">
        <f>_xlfn.IFNA(VLOOKUP(Table5[[#This Row],[Section]],SubSill_Tier,2,FALSE),0)</f>
        <v>0</v>
      </c>
      <c r="L12973" s="9" t="str">
        <f t="shared" si="211"/>
        <v/>
      </c>
      <c r="M12973" s="205" t="str" cm="1">
        <f t="array" ref="M12973">_xlfn.IFS(NOT(ISERROR(VLOOKUP(Table5[[#This Row],[Section]],TB_notTB,1,FALSE))),"No",LEFT(Table5[[#This Row],[Section]],3)="ETB","PLS",LEFT(Table5[[#This Row],[Section]],1)="7","PDB",NOT(ISBLANK(Table5[[#This Row],[Section]])),"No")</f>
        <v>No</v>
      </c>
    </row>
    <row r="12974" spans="1:13" x14ac:dyDescent="0.25">
      <c r="A12974" s="130" t="s">
        <v>20605</v>
      </c>
      <c r="B12974" s="130" t="s">
        <v>20606</v>
      </c>
      <c r="C12974" s="130" t="s">
        <v>98</v>
      </c>
      <c r="D12974" s="131">
        <v>2.9510000000000001</v>
      </c>
      <c r="E12974" s="132">
        <v>509</v>
      </c>
      <c r="F12974" s="132">
        <v>509</v>
      </c>
      <c r="G12974" s="126" t="s">
        <v>17708</v>
      </c>
      <c r="H12974" s="126" t="s">
        <v>20399</v>
      </c>
      <c r="I12974" s="126" t="s">
        <v>26825</v>
      </c>
      <c r="J12974" s="126" t="s">
        <v>26344</v>
      </c>
      <c r="K12974" s="9">
        <f>_xlfn.IFNA(VLOOKUP(Table5[[#This Row],[Section]],SubSill_Tier,2,FALSE),0)</f>
        <v>0</v>
      </c>
      <c r="L12974" s="9" t="str">
        <f t="shared" si="211"/>
        <v/>
      </c>
      <c r="M12974" s="205" t="str" cm="1">
        <f t="array" ref="M12974">_xlfn.IFS(NOT(ISERROR(VLOOKUP(Table5[[#This Row],[Section]],TB_notTB,1,FALSE))),"No",LEFT(Table5[[#This Row],[Section]],3)="ETB","PLS",LEFT(Table5[[#This Row],[Section]],1)="7","PDB",NOT(ISBLANK(Table5[[#This Row],[Section]])),"No")</f>
        <v>No</v>
      </c>
    </row>
    <row r="12975" spans="1:13" x14ac:dyDescent="0.25">
      <c r="A12975" s="130" t="s">
        <v>20607</v>
      </c>
      <c r="B12975" s="130" t="s">
        <v>20608</v>
      </c>
      <c r="C12975" s="130" t="s">
        <v>98</v>
      </c>
      <c r="D12975" s="131">
        <v>1.804</v>
      </c>
      <c r="E12975" s="132">
        <v>317</v>
      </c>
      <c r="F12975" s="132">
        <v>317</v>
      </c>
      <c r="G12975" s="126" t="s">
        <v>17886</v>
      </c>
      <c r="H12975" s="126" t="s">
        <v>20591</v>
      </c>
      <c r="I12975" s="126" t="s">
        <v>20592</v>
      </c>
      <c r="J12975" s="126" t="s">
        <v>26345</v>
      </c>
      <c r="K12975" s="9">
        <f>_xlfn.IFNA(VLOOKUP(Table5[[#This Row],[Section]],SubSill_Tier,2,FALSE),0)</f>
        <v>0</v>
      </c>
      <c r="L12975" s="9" t="str">
        <f t="shared" si="211"/>
        <v/>
      </c>
      <c r="M12975" s="205" t="str" cm="1">
        <f t="array" ref="M12975">_xlfn.IFS(NOT(ISERROR(VLOOKUP(Table5[[#This Row],[Section]],TB_notTB,1,FALSE))),"No",LEFT(Table5[[#This Row],[Section]],3)="ETB","PLS",LEFT(Table5[[#This Row],[Section]],1)="7","PDB",NOT(ISBLANK(Table5[[#This Row],[Section]])),"No")</f>
        <v>No</v>
      </c>
    </row>
    <row r="12976" spans="1:13" x14ac:dyDescent="0.25">
      <c r="A12976" s="130" t="s">
        <v>20609</v>
      </c>
      <c r="B12976" s="130" t="s">
        <v>20610</v>
      </c>
      <c r="C12976" s="130" t="s">
        <v>98</v>
      </c>
      <c r="D12976" s="131">
        <v>1.32</v>
      </c>
      <c r="E12976" s="132">
        <v>218</v>
      </c>
      <c r="F12976" s="132">
        <v>218</v>
      </c>
      <c r="G12976" s="126" t="s">
        <v>17886</v>
      </c>
      <c r="H12976" s="126" t="s">
        <v>20591</v>
      </c>
      <c r="I12976" s="126" t="s">
        <v>20592</v>
      </c>
      <c r="J12976" s="126" t="s">
        <v>26343</v>
      </c>
      <c r="K12976" s="9">
        <f>_xlfn.IFNA(VLOOKUP(Table5[[#This Row],[Section]],SubSill_Tier,2,FALSE),0)</f>
        <v>0</v>
      </c>
      <c r="L12976" s="9" t="str">
        <f t="shared" si="211"/>
        <v/>
      </c>
      <c r="M12976" s="205" t="str" cm="1">
        <f t="array" ref="M12976">_xlfn.IFS(NOT(ISERROR(VLOOKUP(Table5[[#This Row],[Section]],TB_notTB,1,FALSE))),"No",LEFT(Table5[[#This Row],[Section]],3)="ETB","PLS",LEFT(Table5[[#This Row],[Section]],1)="7","PDB",NOT(ISBLANK(Table5[[#This Row],[Section]])),"No")</f>
        <v>No</v>
      </c>
    </row>
    <row r="12977" spans="1:13" x14ac:dyDescent="0.25">
      <c r="A12977" s="130" t="s">
        <v>20611</v>
      </c>
      <c r="B12977" s="130" t="s">
        <v>20612</v>
      </c>
      <c r="C12977" s="130" t="s">
        <v>98</v>
      </c>
      <c r="D12977" s="131">
        <v>1.88</v>
      </c>
      <c r="E12977" s="132">
        <v>321</v>
      </c>
      <c r="F12977" s="132">
        <v>321</v>
      </c>
      <c r="G12977" s="126" t="s">
        <v>17886</v>
      </c>
      <c r="H12977" s="126" t="s">
        <v>20591</v>
      </c>
      <c r="I12977" s="126" t="s">
        <v>20592</v>
      </c>
      <c r="J12977" s="126" t="s">
        <v>26345</v>
      </c>
      <c r="K12977" s="9">
        <f>_xlfn.IFNA(VLOOKUP(Table5[[#This Row],[Section]],SubSill_Tier,2,FALSE),0)</f>
        <v>0</v>
      </c>
      <c r="L12977" s="9" t="str">
        <f t="shared" si="211"/>
        <v/>
      </c>
      <c r="M12977" s="205" t="str" cm="1">
        <f t="array" ref="M12977">_xlfn.IFS(NOT(ISERROR(VLOOKUP(Table5[[#This Row],[Section]],TB_notTB,1,FALSE))),"No",LEFT(Table5[[#This Row],[Section]],3)="ETB","PLS",LEFT(Table5[[#This Row],[Section]],1)="7","PDB",NOT(ISBLANK(Table5[[#This Row],[Section]])),"No")</f>
        <v>No</v>
      </c>
    </row>
    <row r="12978" spans="1:13" x14ac:dyDescent="0.25">
      <c r="A12978" s="130" t="s">
        <v>20613</v>
      </c>
      <c r="B12978" s="130" t="s">
        <v>20614</v>
      </c>
      <c r="C12978" s="130" t="s">
        <v>98</v>
      </c>
      <c r="D12978" s="131">
        <v>1.3540000000000001</v>
      </c>
      <c r="E12978" s="132">
        <v>427</v>
      </c>
      <c r="F12978" s="132">
        <v>427</v>
      </c>
      <c r="G12978" s="126" t="s">
        <v>17475</v>
      </c>
      <c r="H12978" s="126" t="s">
        <v>20380</v>
      </c>
      <c r="I12978" s="126" t="s">
        <v>20381</v>
      </c>
      <c r="J12978" s="126" t="s">
        <v>26342</v>
      </c>
      <c r="K12978" s="9">
        <f>_xlfn.IFNA(VLOOKUP(Table5[[#This Row],[Section]],SubSill_Tier,2,FALSE),0)</f>
        <v>0</v>
      </c>
      <c r="L12978" s="9" t="str">
        <f t="shared" si="211"/>
        <v/>
      </c>
      <c r="M12978" s="205" t="str" cm="1">
        <f t="array" ref="M12978">_xlfn.IFS(NOT(ISERROR(VLOOKUP(Table5[[#This Row],[Section]],TB_notTB,1,FALSE))),"No",LEFT(Table5[[#This Row],[Section]],3)="ETB","PLS",LEFT(Table5[[#This Row],[Section]],1)="7","PDB",NOT(ISBLANK(Table5[[#This Row],[Section]])),"No")</f>
        <v>No</v>
      </c>
    </row>
    <row r="12979" spans="1:13" x14ac:dyDescent="0.25">
      <c r="A12979" s="130" t="s">
        <v>20615</v>
      </c>
      <c r="B12979" s="130" t="s">
        <v>20616</v>
      </c>
      <c r="C12979" s="130" t="s">
        <v>98</v>
      </c>
      <c r="D12979" s="131">
        <v>0.99</v>
      </c>
      <c r="E12979" s="132">
        <v>208</v>
      </c>
      <c r="F12979" s="132">
        <v>208</v>
      </c>
      <c r="G12979" s="126" t="s">
        <v>17475</v>
      </c>
      <c r="H12979" s="126" t="s">
        <v>20380</v>
      </c>
      <c r="I12979" s="126" t="s">
        <v>20381</v>
      </c>
      <c r="J12979" s="126" t="s">
        <v>26345</v>
      </c>
      <c r="K12979" s="9">
        <f>_xlfn.IFNA(VLOOKUP(Table5[[#This Row],[Section]],SubSill_Tier,2,FALSE),0)</f>
        <v>0</v>
      </c>
      <c r="L12979" s="9" t="str">
        <f t="shared" si="211"/>
        <v/>
      </c>
      <c r="M12979" s="205" t="str" cm="1">
        <f t="array" ref="M12979">_xlfn.IFS(NOT(ISERROR(VLOOKUP(Table5[[#This Row],[Section]],TB_notTB,1,FALSE))),"No",LEFT(Table5[[#This Row],[Section]],3)="ETB","PLS",LEFT(Table5[[#This Row],[Section]],1)="7","PDB",NOT(ISBLANK(Table5[[#This Row],[Section]])),"No")</f>
        <v>No</v>
      </c>
    </row>
    <row r="12980" spans="1:13" x14ac:dyDescent="0.25">
      <c r="A12980" s="130" t="s">
        <v>20617</v>
      </c>
      <c r="B12980" s="130" t="s">
        <v>20618</v>
      </c>
      <c r="C12980" s="130" t="s">
        <v>98</v>
      </c>
      <c r="D12980" s="131">
        <v>1.7210000000000001</v>
      </c>
      <c r="E12980" s="132">
        <v>321</v>
      </c>
      <c r="F12980" s="132">
        <v>321</v>
      </c>
      <c r="G12980" s="126" t="s">
        <v>17475</v>
      </c>
      <c r="H12980" s="126" t="s">
        <v>20380</v>
      </c>
      <c r="I12980" s="126" t="s">
        <v>20381</v>
      </c>
      <c r="J12980" s="126" t="s">
        <v>26345</v>
      </c>
      <c r="K12980" s="9">
        <f>_xlfn.IFNA(VLOOKUP(Table5[[#This Row],[Section]],SubSill_Tier,2,FALSE),0)</f>
        <v>0</v>
      </c>
      <c r="L12980" s="9" t="str">
        <f t="shared" si="211"/>
        <v/>
      </c>
      <c r="M12980" s="205" t="str" cm="1">
        <f t="array" ref="M12980">_xlfn.IFS(NOT(ISERROR(VLOOKUP(Table5[[#This Row],[Section]],TB_notTB,1,FALSE))),"No",LEFT(Table5[[#This Row],[Section]],3)="ETB","PLS",LEFT(Table5[[#This Row],[Section]],1)="7","PDB",NOT(ISBLANK(Table5[[#This Row],[Section]])),"No")</f>
        <v>No</v>
      </c>
    </row>
    <row r="12981" spans="1:13" x14ac:dyDescent="0.25">
      <c r="A12981" s="130" t="s">
        <v>20961</v>
      </c>
      <c r="B12981" s="130" t="s">
        <v>20962</v>
      </c>
      <c r="C12981" s="130" t="s">
        <v>98</v>
      </c>
      <c r="D12981" s="131">
        <v>2.0270000000000001</v>
      </c>
      <c r="E12981" s="132">
        <v>465</v>
      </c>
      <c r="F12981" s="132">
        <v>465</v>
      </c>
      <c r="G12981" s="126" t="s">
        <v>18052</v>
      </c>
      <c r="H12981" s="126" t="s">
        <v>20599</v>
      </c>
      <c r="I12981" s="126" t="s">
        <v>20600</v>
      </c>
      <c r="J12981" s="126" t="s">
        <v>26346</v>
      </c>
      <c r="K12981" s="9">
        <f>_xlfn.IFNA(VLOOKUP(Table5[[#This Row],[Section]],SubSill_Tier,2,FALSE),0)</f>
        <v>0</v>
      </c>
      <c r="L12981" s="9" t="str">
        <f t="shared" si="211"/>
        <v/>
      </c>
      <c r="M12981" s="205" t="str" cm="1">
        <f t="array" ref="M12981">_xlfn.IFS(NOT(ISERROR(VLOOKUP(Table5[[#This Row],[Section]],TB_notTB,1,FALSE))),"No",LEFT(Table5[[#This Row],[Section]],3)="ETB","PLS",LEFT(Table5[[#This Row],[Section]],1)="7","PDB",NOT(ISBLANK(Table5[[#This Row],[Section]])),"No")</f>
        <v>No</v>
      </c>
    </row>
    <row r="12982" spans="1:13" x14ac:dyDescent="0.25">
      <c r="A12982" s="130" t="s">
        <v>20963</v>
      </c>
      <c r="B12982" s="130" t="s">
        <v>20964</v>
      </c>
      <c r="C12982" s="130" t="s">
        <v>98</v>
      </c>
      <c r="D12982" s="131">
        <v>2.0270000000000001</v>
      </c>
      <c r="E12982" s="132">
        <v>465</v>
      </c>
      <c r="F12982" s="132">
        <v>465</v>
      </c>
      <c r="G12982" s="126" t="s">
        <v>18052</v>
      </c>
      <c r="H12982" s="126" t="s">
        <v>20599</v>
      </c>
      <c r="I12982" s="126" t="s">
        <v>20600</v>
      </c>
      <c r="J12982" s="126" t="s">
        <v>26346</v>
      </c>
      <c r="K12982" s="9">
        <f>_xlfn.IFNA(VLOOKUP(Table5[[#This Row],[Section]],SubSill_Tier,2,FALSE),0)</f>
        <v>0</v>
      </c>
      <c r="L12982" s="9" t="str">
        <f t="shared" si="211"/>
        <v/>
      </c>
      <c r="M12982" s="205" t="str" cm="1">
        <f t="array" ref="M12982">_xlfn.IFS(NOT(ISERROR(VLOOKUP(Table5[[#This Row],[Section]],TB_notTB,1,FALSE))),"No",LEFT(Table5[[#This Row],[Section]],3)="ETB","PLS",LEFT(Table5[[#This Row],[Section]],1)="7","PDB",NOT(ISBLANK(Table5[[#This Row],[Section]])),"No")</f>
        <v>No</v>
      </c>
    </row>
    <row r="12983" spans="1:13" x14ac:dyDescent="0.25">
      <c r="A12983" s="130" t="s">
        <v>20965</v>
      </c>
      <c r="B12983" s="130" t="s">
        <v>20966</v>
      </c>
      <c r="C12983" s="130" t="s">
        <v>98</v>
      </c>
      <c r="D12983" s="131">
        <v>1.288</v>
      </c>
      <c r="E12983" s="132">
        <v>392</v>
      </c>
      <c r="F12983" s="132">
        <v>392</v>
      </c>
      <c r="G12983" s="126" t="s">
        <v>17751</v>
      </c>
      <c r="H12983" s="126" t="s">
        <v>20587</v>
      </c>
      <c r="I12983" s="126" t="s">
        <v>20588</v>
      </c>
      <c r="J12983" s="126" t="s">
        <v>26345</v>
      </c>
      <c r="K12983" s="9">
        <f>_xlfn.IFNA(VLOOKUP(Table5[[#This Row],[Section]],SubSill_Tier,2,FALSE),0)</f>
        <v>0</v>
      </c>
      <c r="L12983" s="9" t="str">
        <f t="shared" si="211"/>
        <v/>
      </c>
      <c r="M12983" s="205" t="str" cm="1">
        <f t="array" ref="M12983">_xlfn.IFS(NOT(ISERROR(VLOOKUP(Table5[[#This Row],[Section]],TB_notTB,1,FALSE))),"No",LEFT(Table5[[#This Row],[Section]],3)="ETB","PLS",LEFT(Table5[[#This Row],[Section]],1)="7","PDB",NOT(ISBLANK(Table5[[#This Row],[Section]])),"No")</f>
        <v>No</v>
      </c>
    </row>
    <row r="12984" spans="1:13" x14ac:dyDescent="0.25">
      <c r="A12984" s="130" t="s">
        <v>22466</v>
      </c>
      <c r="B12984" s="130" t="s">
        <v>22467</v>
      </c>
      <c r="C12984" s="130" t="s">
        <v>98</v>
      </c>
      <c r="D12984" s="131">
        <v>3.6880000000000002</v>
      </c>
      <c r="E12984" s="132">
        <v>945</v>
      </c>
      <c r="F12984" s="132">
        <v>945</v>
      </c>
      <c r="G12984" s="126" t="s">
        <v>22342</v>
      </c>
      <c r="H12984" s="126" t="s">
        <v>22343</v>
      </c>
      <c r="I12984" s="126" t="s">
        <v>22344</v>
      </c>
      <c r="J12984" s="126" t="s">
        <v>26344</v>
      </c>
      <c r="K12984" s="9">
        <f>_xlfn.IFNA(VLOOKUP(Table5[[#This Row],[Section]],SubSill_Tier,2,FALSE),0)</f>
        <v>0</v>
      </c>
      <c r="L12984" s="9" t="str">
        <f t="shared" si="211"/>
        <v/>
      </c>
      <c r="M12984" s="205" t="str" cm="1">
        <f t="array" ref="M12984">_xlfn.IFS(NOT(ISERROR(VLOOKUP(Table5[[#This Row],[Section]],TB_notTB,1,FALSE))),"No",LEFT(Table5[[#This Row],[Section]],3)="ETB","PLS",LEFT(Table5[[#This Row],[Section]],1)="7","PDB",NOT(ISBLANK(Table5[[#This Row],[Section]])),"No")</f>
        <v>No</v>
      </c>
    </row>
    <row r="12985" spans="1:13" x14ac:dyDescent="0.25">
      <c r="A12985" s="130" t="s">
        <v>22468</v>
      </c>
      <c r="B12985" s="130" t="s">
        <v>22469</v>
      </c>
      <c r="C12985" s="130" t="s">
        <v>98</v>
      </c>
      <c r="D12985" s="131">
        <v>2.863</v>
      </c>
      <c r="E12985" s="132">
        <v>748</v>
      </c>
      <c r="F12985" s="132">
        <v>748</v>
      </c>
      <c r="G12985" s="126" t="s">
        <v>22342</v>
      </c>
      <c r="H12985" s="126" t="s">
        <v>22343</v>
      </c>
      <c r="I12985" s="126" t="s">
        <v>22344</v>
      </c>
      <c r="J12985" s="126" t="s">
        <v>26344</v>
      </c>
      <c r="K12985" s="9">
        <f>_xlfn.IFNA(VLOOKUP(Table5[[#This Row],[Section]],SubSill_Tier,2,FALSE),0)</f>
        <v>0</v>
      </c>
      <c r="L12985" s="9" t="str">
        <f t="shared" si="211"/>
        <v/>
      </c>
      <c r="M12985" s="205" t="str" cm="1">
        <f t="array" ref="M12985">_xlfn.IFS(NOT(ISERROR(VLOOKUP(Table5[[#This Row],[Section]],TB_notTB,1,FALSE))),"No",LEFT(Table5[[#This Row],[Section]],3)="ETB","PLS",LEFT(Table5[[#This Row],[Section]],1)="7","PDB",NOT(ISBLANK(Table5[[#This Row],[Section]])),"No")</f>
        <v>No</v>
      </c>
    </row>
    <row r="12986" spans="1:13" x14ac:dyDescent="0.25">
      <c r="A12986" s="130" t="s">
        <v>22470</v>
      </c>
      <c r="B12986" s="130" t="s">
        <v>22471</v>
      </c>
      <c r="C12986" s="130" t="s">
        <v>98</v>
      </c>
      <c r="D12986" s="131">
        <v>4.3780000000000001</v>
      </c>
      <c r="E12986" s="132">
        <v>1030</v>
      </c>
      <c r="F12986" s="132">
        <v>1030</v>
      </c>
      <c r="G12986" s="126" t="s">
        <v>22342</v>
      </c>
      <c r="H12986" s="126" t="s">
        <v>22343</v>
      </c>
      <c r="I12986" s="126" t="s">
        <v>22344</v>
      </c>
      <c r="J12986" s="126" t="s">
        <v>26344</v>
      </c>
      <c r="K12986" s="9">
        <f>_xlfn.IFNA(VLOOKUP(Table5[[#This Row],[Section]],SubSill_Tier,2,FALSE),0)</f>
        <v>0</v>
      </c>
      <c r="L12986" s="9" t="str">
        <f t="shared" si="211"/>
        <v/>
      </c>
      <c r="M12986" s="205" t="str" cm="1">
        <f t="array" ref="M12986">_xlfn.IFS(NOT(ISERROR(VLOOKUP(Table5[[#This Row],[Section]],TB_notTB,1,FALSE))),"No",LEFT(Table5[[#This Row],[Section]],3)="ETB","PLS",LEFT(Table5[[#This Row],[Section]],1)="7","PDB",NOT(ISBLANK(Table5[[#This Row],[Section]])),"No")</f>
        <v>No</v>
      </c>
    </row>
    <row r="12987" spans="1:13" x14ac:dyDescent="0.25">
      <c r="A12987" s="130" t="s">
        <v>22472</v>
      </c>
      <c r="B12987" s="130" t="s">
        <v>22473</v>
      </c>
      <c r="C12987" s="130" t="s">
        <v>98</v>
      </c>
      <c r="D12987" s="131">
        <v>1.196</v>
      </c>
      <c r="E12987" s="132">
        <v>358</v>
      </c>
      <c r="F12987" s="132">
        <v>358</v>
      </c>
      <c r="G12987" s="126" t="s">
        <v>22342</v>
      </c>
      <c r="H12987" s="126" t="s">
        <v>22343</v>
      </c>
      <c r="I12987" s="126" t="s">
        <v>22344</v>
      </c>
      <c r="J12987" s="126" t="s">
        <v>26344</v>
      </c>
      <c r="K12987" s="9">
        <f>_xlfn.IFNA(VLOOKUP(Table5[[#This Row],[Section]],SubSill_Tier,2,FALSE),0)</f>
        <v>0</v>
      </c>
      <c r="L12987" s="9" t="str">
        <f t="shared" si="211"/>
        <v/>
      </c>
      <c r="M12987" s="205" t="str" cm="1">
        <f t="array" ref="M12987">_xlfn.IFS(NOT(ISERROR(VLOOKUP(Table5[[#This Row],[Section]],TB_notTB,1,FALSE))),"No",LEFT(Table5[[#This Row],[Section]],3)="ETB","PLS",LEFT(Table5[[#This Row],[Section]],1)="7","PDB",NOT(ISBLANK(Table5[[#This Row],[Section]])),"No")</f>
        <v>No</v>
      </c>
    </row>
    <row r="12988" spans="1:13" x14ac:dyDescent="0.25">
      <c r="A12988" s="130" t="s">
        <v>22474</v>
      </c>
      <c r="B12988" s="130" t="s">
        <v>22475</v>
      </c>
      <c r="C12988" s="130" t="s">
        <v>98</v>
      </c>
      <c r="D12988" s="131">
        <v>2.4359999999999999</v>
      </c>
      <c r="E12988" s="132">
        <v>648</v>
      </c>
      <c r="F12988" s="132">
        <v>648</v>
      </c>
      <c r="G12988" s="126" t="s">
        <v>22342</v>
      </c>
      <c r="H12988" s="126" t="s">
        <v>22343</v>
      </c>
      <c r="I12988" s="126" t="s">
        <v>22344</v>
      </c>
      <c r="J12988" s="126" t="s">
        <v>26341</v>
      </c>
      <c r="K12988" s="9">
        <f>_xlfn.IFNA(VLOOKUP(Table5[[#This Row],[Section]],SubSill_Tier,2,FALSE),0)</f>
        <v>0</v>
      </c>
      <c r="L12988" s="9" t="str">
        <f t="shared" si="211"/>
        <v/>
      </c>
      <c r="M12988" s="205" t="str" cm="1">
        <f t="array" ref="M12988">_xlfn.IFS(NOT(ISERROR(VLOOKUP(Table5[[#This Row],[Section]],TB_notTB,1,FALSE))),"No",LEFT(Table5[[#This Row],[Section]],3)="ETB","PLS",LEFT(Table5[[#This Row],[Section]],1)="7","PDB",NOT(ISBLANK(Table5[[#This Row],[Section]])),"No")</f>
        <v>No</v>
      </c>
    </row>
    <row r="12989" spans="1:13" x14ac:dyDescent="0.25">
      <c r="A12989" s="130" t="s">
        <v>22476</v>
      </c>
      <c r="B12989" s="130" t="s">
        <v>22477</v>
      </c>
      <c r="C12989" s="130" t="s">
        <v>98</v>
      </c>
      <c r="D12989" s="131">
        <v>4.32</v>
      </c>
      <c r="E12989" s="132">
        <v>1124</v>
      </c>
      <c r="F12989" s="132">
        <v>1124</v>
      </c>
      <c r="G12989" s="126" t="s">
        <v>22342</v>
      </c>
      <c r="H12989" s="126" t="s">
        <v>22343</v>
      </c>
      <c r="I12989" s="126" t="s">
        <v>22344</v>
      </c>
      <c r="J12989" s="126" t="s">
        <v>26348</v>
      </c>
      <c r="K12989" s="9">
        <f>_xlfn.IFNA(VLOOKUP(Table5[[#This Row],[Section]],SubSill_Tier,2,FALSE),0)</f>
        <v>0</v>
      </c>
      <c r="L12989" s="9" t="str">
        <f t="shared" si="211"/>
        <v/>
      </c>
      <c r="M12989" s="205" t="str" cm="1">
        <f t="array" ref="M12989">_xlfn.IFS(NOT(ISERROR(VLOOKUP(Table5[[#This Row],[Section]],TB_notTB,1,FALSE))),"No",LEFT(Table5[[#This Row],[Section]],3)="ETB","PLS",LEFT(Table5[[#This Row],[Section]],1)="7","PDB",NOT(ISBLANK(Table5[[#This Row],[Section]])),"No")</f>
        <v>No</v>
      </c>
    </row>
    <row r="12990" spans="1:13" x14ac:dyDescent="0.25">
      <c r="A12990" s="130" t="s">
        <v>22478</v>
      </c>
      <c r="B12990" s="130" t="s">
        <v>22479</v>
      </c>
      <c r="C12990" s="130" t="s">
        <v>98</v>
      </c>
      <c r="D12990" s="131">
        <v>3.65</v>
      </c>
      <c r="E12990" s="132">
        <v>958</v>
      </c>
      <c r="F12990" s="132">
        <v>958</v>
      </c>
      <c r="G12990" s="126" t="s">
        <v>22342</v>
      </c>
      <c r="H12990" s="126" t="s">
        <v>22343</v>
      </c>
      <c r="I12990" s="126" t="s">
        <v>22344</v>
      </c>
      <c r="J12990" s="126" t="s">
        <v>26348</v>
      </c>
      <c r="K12990" s="9">
        <f>_xlfn.IFNA(VLOOKUP(Table5[[#This Row],[Section]],SubSill_Tier,2,FALSE),0)</f>
        <v>0</v>
      </c>
      <c r="L12990" s="9" t="str">
        <f t="shared" si="211"/>
        <v/>
      </c>
      <c r="M12990" s="205" t="str" cm="1">
        <f t="array" ref="M12990">_xlfn.IFS(NOT(ISERROR(VLOOKUP(Table5[[#This Row],[Section]],TB_notTB,1,FALSE))),"No",LEFT(Table5[[#This Row],[Section]],3)="ETB","PLS",LEFT(Table5[[#This Row],[Section]],1)="7","PDB",NOT(ISBLANK(Table5[[#This Row],[Section]])),"No")</f>
        <v>No</v>
      </c>
    </row>
    <row r="12991" spans="1:13" x14ac:dyDescent="0.25">
      <c r="A12991" s="130" t="s">
        <v>22480</v>
      </c>
      <c r="B12991" s="130" t="s">
        <v>22481</v>
      </c>
      <c r="C12991" s="130" t="s">
        <v>98</v>
      </c>
      <c r="D12991" s="131">
        <v>5.43</v>
      </c>
      <c r="E12991" s="132">
        <v>1314</v>
      </c>
      <c r="F12991" s="132">
        <v>1314</v>
      </c>
      <c r="G12991" s="126" t="s">
        <v>22342</v>
      </c>
      <c r="H12991" s="126" t="s">
        <v>22343</v>
      </c>
      <c r="I12991" s="126" t="s">
        <v>22344</v>
      </c>
      <c r="J12991" s="126" t="s">
        <v>26348</v>
      </c>
      <c r="K12991" s="9">
        <f>_xlfn.IFNA(VLOOKUP(Table5[[#This Row],[Section]],SubSill_Tier,2,FALSE),0)</f>
        <v>0</v>
      </c>
      <c r="L12991" s="9" t="str">
        <f t="shared" si="211"/>
        <v/>
      </c>
      <c r="M12991" s="205" t="str" cm="1">
        <f t="array" ref="M12991">_xlfn.IFS(NOT(ISERROR(VLOOKUP(Table5[[#This Row],[Section]],TB_notTB,1,FALSE))),"No",LEFT(Table5[[#This Row],[Section]],3)="ETB","PLS",LEFT(Table5[[#This Row],[Section]],1)="7","PDB",NOT(ISBLANK(Table5[[#This Row],[Section]])),"No")</f>
        <v>No</v>
      </c>
    </row>
    <row r="12992" spans="1:13" x14ac:dyDescent="0.25">
      <c r="A12992" s="130" t="s">
        <v>22482</v>
      </c>
      <c r="B12992" s="130" t="s">
        <v>22483</v>
      </c>
      <c r="C12992" s="130" t="s">
        <v>98</v>
      </c>
      <c r="D12992" s="131">
        <v>1.4350000000000001</v>
      </c>
      <c r="E12992" s="132">
        <v>266</v>
      </c>
      <c r="F12992" s="132">
        <v>266</v>
      </c>
      <c r="G12992" s="126" t="s">
        <v>17886</v>
      </c>
      <c r="H12992" s="126" t="s">
        <v>20591</v>
      </c>
      <c r="I12992" s="126" t="s">
        <v>20592</v>
      </c>
      <c r="J12992" s="126" t="s">
        <v>26343</v>
      </c>
      <c r="K12992" s="9">
        <f>_xlfn.IFNA(VLOOKUP(Table5[[#This Row],[Section]],SubSill_Tier,2,FALSE),0)</f>
        <v>0</v>
      </c>
      <c r="L12992" s="9" t="str">
        <f t="shared" si="211"/>
        <v/>
      </c>
      <c r="M12992" s="205" t="str" cm="1">
        <f t="array" ref="M12992">_xlfn.IFS(NOT(ISERROR(VLOOKUP(Table5[[#This Row],[Section]],TB_notTB,1,FALSE))),"No",LEFT(Table5[[#This Row],[Section]],3)="ETB","PLS",LEFT(Table5[[#This Row],[Section]],1)="7","PDB",NOT(ISBLANK(Table5[[#This Row],[Section]])),"No")</f>
        <v>No</v>
      </c>
    </row>
    <row r="12993" spans="1:13" x14ac:dyDescent="0.25">
      <c r="A12993" s="130" t="s">
        <v>22484</v>
      </c>
      <c r="B12993" s="130" t="s">
        <v>22485</v>
      </c>
      <c r="C12993" s="130" t="s">
        <v>98</v>
      </c>
      <c r="D12993" s="131">
        <v>1.2949999999999999</v>
      </c>
      <c r="E12993" s="132">
        <v>266</v>
      </c>
      <c r="F12993" s="132">
        <v>266</v>
      </c>
      <c r="G12993" s="126" t="s">
        <v>17886</v>
      </c>
      <c r="H12993" s="126" t="s">
        <v>20591</v>
      </c>
      <c r="I12993" s="126" t="s">
        <v>20592</v>
      </c>
      <c r="J12993" s="126" t="s">
        <v>26343</v>
      </c>
      <c r="K12993" s="9">
        <f>_xlfn.IFNA(VLOOKUP(Table5[[#This Row],[Section]],SubSill_Tier,2,FALSE),0)</f>
        <v>0</v>
      </c>
      <c r="L12993" s="9" t="str">
        <f t="shared" si="211"/>
        <v/>
      </c>
      <c r="M12993" s="205" t="str" cm="1">
        <f t="array" ref="M12993">_xlfn.IFS(NOT(ISERROR(VLOOKUP(Table5[[#This Row],[Section]],TB_notTB,1,FALSE))),"No",LEFT(Table5[[#This Row],[Section]],3)="ETB","PLS",LEFT(Table5[[#This Row],[Section]],1)="7","PDB",NOT(ISBLANK(Table5[[#This Row],[Section]])),"No")</f>
        <v>No</v>
      </c>
    </row>
    <row r="12994" spans="1:13" x14ac:dyDescent="0.25">
      <c r="A12994" s="130" t="s">
        <v>24316</v>
      </c>
      <c r="B12994" s="130" t="s">
        <v>24317</v>
      </c>
      <c r="C12994" s="130" t="s">
        <v>98</v>
      </c>
      <c r="D12994" s="131">
        <v>1.9830000000000001</v>
      </c>
      <c r="E12994" s="132">
        <v>502</v>
      </c>
      <c r="F12994" s="132">
        <v>502</v>
      </c>
      <c r="G12994" s="126" t="s">
        <v>17886</v>
      </c>
      <c r="H12994" s="126" t="s">
        <v>20591</v>
      </c>
      <c r="I12994" s="126" t="s">
        <v>20592</v>
      </c>
      <c r="J12994" s="126" t="s">
        <v>26346</v>
      </c>
      <c r="K12994" s="9">
        <f>_xlfn.IFNA(VLOOKUP(Table5[[#This Row],[Section]],SubSill_Tier,2,FALSE),0)</f>
        <v>0</v>
      </c>
      <c r="L12994" s="9" t="str">
        <f t="shared" si="211"/>
        <v/>
      </c>
      <c r="M12994" s="205" t="str" cm="1">
        <f t="array" ref="M12994">_xlfn.IFS(NOT(ISERROR(VLOOKUP(Table5[[#This Row],[Section]],TB_notTB,1,FALSE))),"No",LEFT(Table5[[#This Row],[Section]],3)="ETB","PLS",LEFT(Table5[[#This Row],[Section]],1)="7","PDB",NOT(ISBLANK(Table5[[#This Row],[Section]])),"No")</f>
        <v>No</v>
      </c>
    </row>
    <row r="12995" spans="1:13" x14ac:dyDescent="0.25">
      <c r="A12995" s="130" t="s">
        <v>24318</v>
      </c>
      <c r="B12995" s="130" t="s">
        <v>24319</v>
      </c>
      <c r="C12995" s="130" t="s">
        <v>98</v>
      </c>
      <c r="D12995" s="131">
        <v>1.917</v>
      </c>
      <c r="E12995" s="132">
        <v>518</v>
      </c>
      <c r="F12995" s="132">
        <v>518</v>
      </c>
      <c r="G12995" s="126" t="s">
        <v>17886</v>
      </c>
      <c r="H12995" s="126" t="s">
        <v>20591</v>
      </c>
      <c r="I12995" s="126" t="s">
        <v>20592</v>
      </c>
      <c r="J12995" s="126" t="s">
        <v>26346</v>
      </c>
      <c r="K12995" s="9">
        <f>_xlfn.IFNA(VLOOKUP(Table5[[#This Row],[Section]],SubSill_Tier,2,FALSE),0)</f>
        <v>0</v>
      </c>
      <c r="L12995" s="9" t="str">
        <f t="shared" si="211"/>
        <v/>
      </c>
      <c r="M12995" s="205" t="str" cm="1">
        <f t="array" ref="M12995">_xlfn.IFS(NOT(ISERROR(VLOOKUP(Table5[[#This Row],[Section]],TB_notTB,1,FALSE))),"No",LEFT(Table5[[#This Row],[Section]],3)="ETB","PLS",LEFT(Table5[[#This Row],[Section]],1)="7","PDB",NOT(ISBLANK(Table5[[#This Row],[Section]])),"No")</f>
        <v>No</v>
      </c>
    </row>
    <row r="12996" spans="1:13" x14ac:dyDescent="0.25">
      <c r="A12996" s="130" t="s">
        <v>24320</v>
      </c>
      <c r="B12996" s="130" t="s">
        <v>24321</v>
      </c>
      <c r="C12996" s="130" t="s">
        <v>98</v>
      </c>
      <c r="D12996" s="131">
        <v>2.548</v>
      </c>
      <c r="E12996" s="132">
        <v>568</v>
      </c>
      <c r="F12996" s="132">
        <v>568</v>
      </c>
      <c r="G12996" s="126" t="s">
        <v>17886</v>
      </c>
      <c r="H12996" s="126" t="s">
        <v>20591</v>
      </c>
      <c r="I12996" s="126" t="s">
        <v>20592</v>
      </c>
      <c r="J12996" s="126" t="s">
        <v>26343</v>
      </c>
      <c r="K12996" s="9">
        <f>_xlfn.IFNA(VLOOKUP(Table5[[#This Row],[Section]],SubSill_Tier,2,FALSE),0)</f>
        <v>0</v>
      </c>
      <c r="L12996" s="9" t="str">
        <f t="shared" ref="L12996:L13059" si="212">IFERROR(IF(LEFT(G12996,2)="AI",IF(_xlfn.NUMBERVALUE(IFERROR(LEFT(IF(ISERROR(FIND("X",UPPER(B12996))),UPPER(B12996),RIGHT(UPPER(B12996),LEN(UPPER(B12996))-FIND("~",SUBSTITUTE(UPPER(B12996),"X","~",LEN(UPPER(B12996))-LEN(SUBSTITUTE(UPPER(B12996),"X","")))))),FIND(" ",IF(ISERROR(FIND("X",UPPER(B12996))),UPPER(B12996),RIGHT(UPPER(B12996),LEN(UPPER(B12996))-FIND("~",SUBSTITUTE(UPPER(B12996),"X","~",LEN(UPPER(B12996))-LEN(SUBSTITUTE(UPPER(B12996),"X","")))))),1)-1),IF(ISERROR(FIND("X",UPPER(B12996))),UPPER(B12996),RIGHT(UPPER(B12996),LEN(UPPER(B12996))-FIND("~",SUBSTITUTE(UPPER(B12996),"X","~",LEN(UPPER(B12996))-LEN(SUBSTITUTE(UPPER(B12996),"X",""))))))),".")&gt;=5,"Wall",""),""),"")</f>
        <v/>
      </c>
      <c r="M12996" s="205" t="str" cm="1">
        <f t="array" ref="M12996">_xlfn.IFS(NOT(ISERROR(VLOOKUP(Table5[[#This Row],[Section]],TB_notTB,1,FALSE))),"No",LEFT(Table5[[#This Row],[Section]],3)="ETB","PLS",LEFT(Table5[[#This Row],[Section]],1)="7","PDB",NOT(ISBLANK(Table5[[#This Row],[Section]])),"No")</f>
        <v>No</v>
      </c>
    </row>
    <row r="12997" spans="1:13" x14ac:dyDescent="0.25">
      <c r="A12997" s="130" t="s">
        <v>26683</v>
      </c>
      <c r="B12997" s="130" t="s">
        <v>26684</v>
      </c>
      <c r="C12997" s="130" t="s">
        <v>98</v>
      </c>
      <c r="D12997" s="131">
        <v>0.84399999999999997</v>
      </c>
      <c r="E12997" s="132">
        <v>169</v>
      </c>
      <c r="F12997" s="132">
        <v>169</v>
      </c>
      <c r="G12997" s="126" t="s">
        <v>17475</v>
      </c>
      <c r="H12997" s="126" t="s">
        <v>20380</v>
      </c>
      <c r="I12997" s="126" t="s">
        <v>20381</v>
      </c>
      <c r="J12997" s="126" t="s">
        <v>26685</v>
      </c>
      <c r="K12997" s="9">
        <f>_xlfn.IFNA(VLOOKUP(Table5[[#This Row],[Section]],SubSill_Tier,2,FALSE),0)</f>
        <v>0</v>
      </c>
      <c r="L12997" s="9" t="str">
        <f t="shared" si="212"/>
        <v/>
      </c>
      <c r="M12997" s="205" t="str" cm="1">
        <f t="array" ref="M12997">_xlfn.IFS(NOT(ISERROR(VLOOKUP(Table5[[#This Row],[Section]],TB_notTB,1,FALSE))),"No",LEFT(Table5[[#This Row],[Section]],3)="ETB","PLS",LEFT(Table5[[#This Row],[Section]],1)="7","PDB",NOT(ISBLANK(Table5[[#This Row],[Section]])),"No")</f>
        <v>No</v>
      </c>
    </row>
    <row r="12998" spans="1:13" x14ac:dyDescent="0.25">
      <c r="A12998" s="130" t="s">
        <v>27120</v>
      </c>
      <c r="B12998" s="130" t="s">
        <v>27121</v>
      </c>
      <c r="C12998" s="130" t="s">
        <v>98</v>
      </c>
      <c r="D12998" s="131">
        <v>2.379</v>
      </c>
      <c r="E12998" s="132">
        <v>447</v>
      </c>
      <c r="F12998" s="132">
        <v>447</v>
      </c>
      <c r="G12998" s="126" t="s">
        <v>17886</v>
      </c>
      <c r="H12998" s="126" t="s">
        <v>20591</v>
      </c>
      <c r="I12998" s="126" t="s">
        <v>20592</v>
      </c>
      <c r="J12998" s="126" t="s">
        <v>26346</v>
      </c>
      <c r="K12998" s="9">
        <f>_xlfn.IFNA(VLOOKUP(Table5[[#This Row],[Section]],SubSill_Tier,2,FALSE),0)</f>
        <v>0</v>
      </c>
      <c r="L12998" s="9" t="str">
        <f t="shared" si="212"/>
        <v/>
      </c>
      <c r="M12998" s="205" t="str" cm="1">
        <f t="array" ref="M12998">_xlfn.IFS(NOT(ISERROR(VLOOKUP(Table5[[#This Row],[Section]],TB_notTB,1,FALSE))),"No",LEFT(Table5[[#This Row],[Section]],3)="ETB","PLS",LEFT(Table5[[#This Row],[Section]],1)="7","PDB",NOT(ISBLANK(Table5[[#This Row],[Section]])),"No")</f>
        <v>No</v>
      </c>
    </row>
    <row r="12999" spans="1:13" x14ac:dyDescent="0.25">
      <c r="A12999" s="130" t="s">
        <v>27386</v>
      </c>
      <c r="B12999" s="130" t="s">
        <v>27387</v>
      </c>
      <c r="C12999" s="130" t="s">
        <v>98</v>
      </c>
      <c r="D12999" s="131">
        <v>2.2069999999999999</v>
      </c>
      <c r="E12999" s="132">
        <v>340</v>
      </c>
      <c r="F12999" s="132">
        <v>340</v>
      </c>
      <c r="G12999" s="126" t="s">
        <v>17502</v>
      </c>
      <c r="H12999" s="126" t="s">
        <v>20384</v>
      </c>
      <c r="I12999" s="126" t="s">
        <v>20385</v>
      </c>
      <c r="J12999" s="126" t="s">
        <v>26365</v>
      </c>
      <c r="K12999" s="9">
        <f>_xlfn.IFNA(VLOOKUP(Table5[[#This Row],[Section]],SubSill_Tier,2,FALSE),0)</f>
        <v>0</v>
      </c>
      <c r="L12999" s="9" t="str">
        <f t="shared" si="212"/>
        <v/>
      </c>
      <c r="M12999" s="205" t="str" cm="1">
        <f t="array" ref="M12999">_xlfn.IFS(NOT(ISERROR(VLOOKUP(Table5[[#This Row],[Section]],TB_notTB,1,FALSE))),"No",LEFT(Table5[[#This Row],[Section]],3)="ETB","PLS",LEFT(Table5[[#This Row],[Section]],1)="7","PDB",NOT(ISBLANK(Table5[[#This Row],[Section]])),"No")</f>
        <v>No</v>
      </c>
    </row>
    <row r="13000" spans="1:13" x14ac:dyDescent="0.25">
      <c r="A13000" s="130" t="s">
        <v>27593</v>
      </c>
      <c r="B13000" s="130" t="s">
        <v>27594</v>
      </c>
      <c r="C13000" s="130" t="s">
        <v>98</v>
      </c>
      <c r="D13000" s="131">
        <v>1.123</v>
      </c>
      <c r="E13000" s="132">
        <v>199</v>
      </c>
      <c r="F13000" s="132">
        <v>199</v>
      </c>
      <c r="G13000" s="126" t="s">
        <v>17886</v>
      </c>
      <c r="H13000" s="126" t="s">
        <v>20591</v>
      </c>
      <c r="I13000" s="126" t="s">
        <v>20592</v>
      </c>
      <c r="J13000" s="126" t="s">
        <v>26365</v>
      </c>
      <c r="K13000" s="9">
        <f>_xlfn.IFNA(VLOOKUP(Table5[[#This Row],[Section]],SubSill_Tier,2,FALSE),0)</f>
        <v>0</v>
      </c>
      <c r="L13000" s="9" t="str">
        <f t="shared" si="212"/>
        <v/>
      </c>
      <c r="M13000" s="205" t="str" cm="1">
        <f t="array" ref="M13000">_xlfn.IFS(NOT(ISERROR(VLOOKUP(Table5[[#This Row],[Section]],TB_notTB,1,FALSE))),"No",LEFT(Table5[[#This Row],[Section]],3)="ETB","PLS",LEFT(Table5[[#This Row],[Section]],1)="7","PDB",NOT(ISBLANK(Table5[[#This Row],[Section]])),"No")</f>
        <v>No</v>
      </c>
    </row>
    <row r="13001" spans="1:13" x14ac:dyDescent="0.25">
      <c r="A13001" s="130" t="s">
        <v>27595</v>
      </c>
      <c r="B13001" s="130" t="s">
        <v>27596</v>
      </c>
      <c r="C13001" s="130" t="s">
        <v>98</v>
      </c>
      <c r="D13001" s="131">
        <v>2.0979999999999999</v>
      </c>
      <c r="E13001" s="132">
        <v>277</v>
      </c>
      <c r="F13001" s="132">
        <v>277</v>
      </c>
      <c r="G13001" s="126" t="s">
        <v>17979</v>
      </c>
      <c r="H13001" s="126" t="s">
        <v>20595</v>
      </c>
      <c r="I13001" s="126" t="s">
        <v>20596</v>
      </c>
      <c r="J13001" s="126" t="s">
        <v>26346</v>
      </c>
      <c r="K13001" s="9">
        <f>_xlfn.IFNA(VLOOKUP(Table5[[#This Row],[Section]],SubSill_Tier,2,FALSE),0)</f>
        <v>0</v>
      </c>
      <c r="L13001" s="9" t="str">
        <f t="shared" si="212"/>
        <v/>
      </c>
      <c r="M13001" s="205" t="str" cm="1">
        <f t="array" ref="M13001">_xlfn.IFS(NOT(ISERROR(VLOOKUP(Table5[[#This Row],[Section]],TB_notTB,1,FALSE))),"No",LEFT(Table5[[#This Row],[Section]],3)="ETB","PLS",LEFT(Table5[[#This Row],[Section]],1)="7","PDB",NOT(ISBLANK(Table5[[#This Row],[Section]])),"No")</f>
        <v>No</v>
      </c>
    </row>
    <row r="13002" spans="1:13" x14ac:dyDescent="0.25">
      <c r="A13002" s="130" t="s">
        <v>18053</v>
      </c>
      <c r="B13002" s="130" t="s">
        <v>18054</v>
      </c>
      <c r="C13002" s="130" t="s">
        <v>98</v>
      </c>
      <c r="D13002" s="131">
        <v>0.95</v>
      </c>
      <c r="E13002" s="132">
        <v>341</v>
      </c>
      <c r="F13002" s="132">
        <v>341</v>
      </c>
      <c r="G13002" s="126" t="s">
        <v>17472</v>
      </c>
      <c r="H13002" s="126" t="s">
        <v>20378</v>
      </c>
      <c r="I13002" s="126" t="s">
        <v>20379</v>
      </c>
      <c r="J13002" s="126" t="s">
        <v>26341</v>
      </c>
      <c r="K13002" s="9">
        <f>_xlfn.IFNA(VLOOKUP(Table5[[#This Row],[Section]],SubSill_Tier,2,FALSE),0)</f>
        <v>0</v>
      </c>
      <c r="L13002" s="9" t="str">
        <f t="shared" si="212"/>
        <v/>
      </c>
      <c r="M13002" s="205" t="str" cm="1">
        <f t="array" ref="M13002">_xlfn.IFS(NOT(ISERROR(VLOOKUP(Table5[[#This Row],[Section]],TB_notTB,1,FALSE))),"No",LEFT(Table5[[#This Row],[Section]],3)="ETB","PLS",LEFT(Table5[[#This Row],[Section]],1)="7","PDB",NOT(ISBLANK(Table5[[#This Row],[Section]])),"No")</f>
        <v>No</v>
      </c>
    </row>
    <row r="13003" spans="1:13" x14ac:dyDescent="0.25">
      <c r="A13003" s="130" t="s">
        <v>18055</v>
      </c>
      <c r="B13003" s="130" t="s">
        <v>18056</v>
      </c>
      <c r="C13003" s="130" t="s">
        <v>98</v>
      </c>
      <c r="D13003" s="131">
        <v>0.38900000000000001</v>
      </c>
      <c r="E13003" s="132">
        <v>201</v>
      </c>
      <c r="F13003" s="132">
        <v>201</v>
      </c>
      <c r="G13003" s="126" t="s">
        <v>17475</v>
      </c>
      <c r="H13003" s="126" t="s">
        <v>20380</v>
      </c>
      <c r="I13003" s="126" t="s">
        <v>20381</v>
      </c>
      <c r="J13003" s="126" t="s">
        <v>26348</v>
      </c>
      <c r="K13003" s="9">
        <f>_xlfn.IFNA(VLOOKUP(Table5[[#This Row],[Section]],SubSill_Tier,2,FALSE),0)</f>
        <v>0</v>
      </c>
      <c r="L13003" s="9" t="str">
        <f t="shared" si="212"/>
        <v/>
      </c>
      <c r="M13003" s="205" t="str" cm="1">
        <f t="array" ref="M13003">_xlfn.IFS(NOT(ISERROR(VLOOKUP(Table5[[#This Row],[Section]],TB_notTB,1,FALSE))),"No",LEFT(Table5[[#This Row],[Section]],3)="ETB","PLS",LEFT(Table5[[#This Row],[Section]],1)="7","PDB",NOT(ISBLANK(Table5[[#This Row],[Section]])),"No")</f>
        <v>No</v>
      </c>
    </row>
    <row r="13004" spans="1:13" x14ac:dyDescent="0.25">
      <c r="A13004" s="130" t="s">
        <v>18057</v>
      </c>
      <c r="B13004" s="130" t="s">
        <v>18058</v>
      </c>
      <c r="C13004" s="130" t="s">
        <v>98</v>
      </c>
      <c r="D13004" s="131">
        <v>0.42499999999999999</v>
      </c>
      <c r="E13004" s="132">
        <v>221</v>
      </c>
      <c r="F13004" s="132">
        <v>221</v>
      </c>
      <c r="G13004" s="126" t="s">
        <v>17475</v>
      </c>
      <c r="H13004" s="126" t="s">
        <v>20380</v>
      </c>
      <c r="I13004" s="126" t="s">
        <v>20381</v>
      </c>
      <c r="J13004" s="126" t="s">
        <v>26348</v>
      </c>
      <c r="K13004" s="9">
        <f>_xlfn.IFNA(VLOOKUP(Table5[[#This Row],[Section]],SubSill_Tier,2,FALSE),0)</f>
        <v>0</v>
      </c>
      <c r="L13004" s="9" t="str">
        <f t="shared" si="212"/>
        <v/>
      </c>
      <c r="M13004" s="205" t="str" cm="1">
        <f t="array" ref="M13004">_xlfn.IFS(NOT(ISERROR(VLOOKUP(Table5[[#This Row],[Section]],TB_notTB,1,FALSE))),"No",LEFT(Table5[[#This Row],[Section]],3)="ETB","PLS",LEFT(Table5[[#This Row],[Section]],1)="7","PDB",NOT(ISBLANK(Table5[[#This Row],[Section]])),"No")</f>
        <v>No</v>
      </c>
    </row>
    <row r="13005" spans="1:13" x14ac:dyDescent="0.25">
      <c r="A13005" s="130" t="s">
        <v>18059</v>
      </c>
      <c r="B13005" s="130" t="s">
        <v>18060</v>
      </c>
      <c r="C13005" s="130" t="s">
        <v>98</v>
      </c>
      <c r="D13005" s="131">
        <v>0.441</v>
      </c>
      <c r="E13005" s="132">
        <v>219</v>
      </c>
      <c r="F13005" s="132">
        <v>219</v>
      </c>
      <c r="G13005" s="126" t="s">
        <v>18052</v>
      </c>
      <c r="H13005" s="126" t="s">
        <v>20599</v>
      </c>
      <c r="I13005" s="126" t="s">
        <v>20600</v>
      </c>
      <c r="J13005" s="126" t="s">
        <v>26348</v>
      </c>
      <c r="K13005" s="9">
        <f>_xlfn.IFNA(VLOOKUP(Table5[[#This Row],[Section]],SubSill_Tier,2,FALSE),0)</f>
        <v>0</v>
      </c>
      <c r="L13005" s="9" t="str">
        <f t="shared" si="212"/>
        <v/>
      </c>
      <c r="M13005" s="205" t="str" cm="1">
        <f t="array" ref="M13005">_xlfn.IFS(NOT(ISERROR(VLOOKUP(Table5[[#This Row],[Section]],TB_notTB,1,FALSE))),"No",LEFT(Table5[[#This Row],[Section]],3)="ETB","PLS",LEFT(Table5[[#This Row],[Section]],1)="7","PDB",NOT(ISBLANK(Table5[[#This Row],[Section]])),"No")</f>
        <v>No</v>
      </c>
    </row>
    <row r="13006" spans="1:13" x14ac:dyDescent="0.25">
      <c r="A13006" s="130" t="s">
        <v>18061</v>
      </c>
      <c r="B13006" s="130" t="s">
        <v>18062</v>
      </c>
      <c r="C13006" s="130" t="s">
        <v>98</v>
      </c>
      <c r="D13006" s="131">
        <v>0.90400000000000003</v>
      </c>
      <c r="E13006" s="132">
        <v>278</v>
      </c>
      <c r="F13006" s="132">
        <v>278</v>
      </c>
      <c r="G13006" s="126" t="s">
        <v>18052</v>
      </c>
      <c r="H13006" s="126" t="s">
        <v>20599</v>
      </c>
      <c r="I13006" s="126" t="s">
        <v>20600</v>
      </c>
      <c r="J13006" s="126" t="s">
        <v>26348</v>
      </c>
      <c r="K13006" s="9">
        <f>_xlfn.IFNA(VLOOKUP(Table5[[#This Row],[Section]],SubSill_Tier,2,FALSE),0)</f>
        <v>0</v>
      </c>
      <c r="L13006" s="9" t="str">
        <f t="shared" si="212"/>
        <v/>
      </c>
      <c r="M13006" s="205" t="str" cm="1">
        <f t="array" ref="M13006">_xlfn.IFS(NOT(ISERROR(VLOOKUP(Table5[[#This Row],[Section]],TB_notTB,1,FALSE))),"No",LEFT(Table5[[#This Row],[Section]],3)="ETB","PLS",LEFT(Table5[[#This Row],[Section]],1)="7","PDB",NOT(ISBLANK(Table5[[#This Row],[Section]])),"No")</f>
        <v>No</v>
      </c>
    </row>
    <row r="13007" spans="1:13" x14ac:dyDescent="0.25">
      <c r="A13007" s="130" t="s">
        <v>18063</v>
      </c>
      <c r="B13007" s="130" t="s">
        <v>18064</v>
      </c>
      <c r="C13007" s="130" t="s">
        <v>98</v>
      </c>
      <c r="D13007" s="131">
        <v>0.442</v>
      </c>
      <c r="E13007" s="132">
        <v>145</v>
      </c>
      <c r="F13007" s="132">
        <v>145</v>
      </c>
      <c r="G13007" s="126" t="s">
        <v>17708</v>
      </c>
      <c r="H13007" s="126" t="s">
        <v>20399</v>
      </c>
      <c r="I13007" s="126" t="s">
        <v>26825</v>
      </c>
      <c r="J13007" s="126" t="s">
        <v>26344</v>
      </c>
      <c r="K13007" s="9">
        <f>_xlfn.IFNA(VLOOKUP(Table5[[#This Row],[Section]],SubSill_Tier,2,FALSE),0)</f>
        <v>0</v>
      </c>
      <c r="L13007" s="9" t="str">
        <f t="shared" si="212"/>
        <v/>
      </c>
      <c r="M13007" s="205" t="str" cm="1">
        <f t="array" ref="M13007">_xlfn.IFS(NOT(ISERROR(VLOOKUP(Table5[[#This Row],[Section]],TB_notTB,1,FALSE))),"No",LEFT(Table5[[#This Row],[Section]],3)="ETB","PLS",LEFT(Table5[[#This Row],[Section]],1)="7","PDB",NOT(ISBLANK(Table5[[#This Row],[Section]])),"No")</f>
        <v>No</v>
      </c>
    </row>
    <row r="13008" spans="1:13" x14ac:dyDescent="0.25">
      <c r="A13008" s="130" t="s">
        <v>18065</v>
      </c>
      <c r="B13008" s="130" t="s">
        <v>18066</v>
      </c>
      <c r="C13008" s="130" t="s">
        <v>98</v>
      </c>
      <c r="D13008" s="131">
        <v>0.30199999999999999</v>
      </c>
      <c r="E13008" s="132">
        <v>168</v>
      </c>
      <c r="F13008" s="132">
        <v>168</v>
      </c>
      <c r="G13008" s="126" t="s">
        <v>17475</v>
      </c>
      <c r="H13008" s="126" t="s">
        <v>20380</v>
      </c>
      <c r="I13008" s="126" t="s">
        <v>20381</v>
      </c>
      <c r="J13008" s="126" t="s">
        <v>26341</v>
      </c>
      <c r="K13008" s="9">
        <f>_xlfn.IFNA(VLOOKUP(Table5[[#This Row],[Section]],SubSill_Tier,2,FALSE),0)</f>
        <v>0</v>
      </c>
      <c r="L13008" s="9" t="str">
        <f t="shared" si="212"/>
        <v/>
      </c>
      <c r="M13008" s="205" t="str" cm="1">
        <f t="array" ref="M13008">_xlfn.IFS(NOT(ISERROR(VLOOKUP(Table5[[#This Row],[Section]],TB_notTB,1,FALSE))),"No",LEFT(Table5[[#This Row],[Section]],3)="ETB","PLS",LEFT(Table5[[#This Row],[Section]],1)="7","PDB",NOT(ISBLANK(Table5[[#This Row],[Section]])),"No")</f>
        <v>No</v>
      </c>
    </row>
    <row r="13009" spans="1:13" x14ac:dyDescent="0.25">
      <c r="A13009" s="130" t="s">
        <v>18067</v>
      </c>
      <c r="B13009" s="130" t="s">
        <v>18068</v>
      </c>
      <c r="C13009" s="130" t="s">
        <v>98</v>
      </c>
      <c r="D13009" s="131">
        <v>0.24299999999999999</v>
      </c>
      <c r="E13009" s="132">
        <v>100</v>
      </c>
      <c r="F13009" s="132">
        <v>100</v>
      </c>
      <c r="G13009" s="126" t="s">
        <v>18069</v>
      </c>
      <c r="H13009" s="126" t="s">
        <v>20619</v>
      </c>
      <c r="I13009" s="126" t="s">
        <v>20620</v>
      </c>
      <c r="J13009" s="126" t="s">
        <v>26341</v>
      </c>
      <c r="K13009" s="9">
        <f>_xlfn.IFNA(VLOOKUP(Table5[[#This Row],[Section]],SubSill_Tier,2,FALSE),0)</f>
        <v>0</v>
      </c>
      <c r="L13009" s="9" t="str">
        <f t="shared" si="212"/>
        <v/>
      </c>
      <c r="M13009" s="205" t="str" cm="1">
        <f t="array" ref="M13009">_xlfn.IFS(NOT(ISERROR(VLOOKUP(Table5[[#This Row],[Section]],TB_notTB,1,FALSE))),"No",LEFT(Table5[[#This Row],[Section]],3)="ETB","PLS",LEFT(Table5[[#This Row],[Section]],1)="7","PDB",NOT(ISBLANK(Table5[[#This Row],[Section]])),"No")</f>
        <v>No</v>
      </c>
    </row>
    <row r="13010" spans="1:13" x14ac:dyDescent="0.25">
      <c r="A13010" s="130" t="s">
        <v>18070</v>
      </c>
      <c r="B13010" s="130" t="s">
        <v>18071</v>
      </c>
      <c r="C13010" s="130" t="s">
        <v>98</v>
      </c>
      <c r="D13010" s="131">
        <v>0.154</v>
      </c>
      <c r="E13010" s="132">
        <v>100</v>
      </c>
      <c r="F13010" s="132">
        <v>100</v>
      </c>
      <c r="G13010" s="126" t="s">
        <v>17475</v>
      </c>
      <c r="H13010" s="126" t="s">
        <v>20380</v>
      </c>
      <c r="I13010" s="126" t="s">
        <v>20381</v>
      </c>
      <c r="J13010" s="126" t="s">
        <v>26341</v>
      </c>
      <c r="K13010" s="9">
        <f>_xlfn.IFNA(VLOOKUP(Table5[[#This Row],[Section]],SubSill_Tier,2,FALSE),0)</f>
        <v>0</v>
      </c>
      <c r="L13010" s="9" t="str">
        <f t="shared" si="212"/>
        <v/>
      </c>
      <c r="M13010" s="205" t="str" cm="1">
        <f t="array" ref="M13010">_xlfn.IFS(NOT(ISERROR(VLOOKUP(Table5[[#This Row],[Section]],TB_notTB,1,FALSE))),"No",LEFT(Table5[[#This Row],[Section]],3)="ETB","PLS",LEFT(Table5[[#This Row],[Section]],1)="7","PDB",NOT(ISBLANK(Table5[[#This Row],[Section]])),"No")</f>
        <v>No</v>
      </c>
    </row>
    <row r="13011" spans="1:13" x14ac:dyDescent="0.25">
      <c r="A13011" s="130" t="s">
        <v>18072</v>
      </c>
      <c r="B13011" s="130" t="s">
        <v>18073</v>
      </c>
      <c r="C13011" s="130" t="s">
        <v>98</v>
      </c>
      <c r="D13011" s="131">
        <v>0.34100000000000003</v>
      </c>
      <c r="E13011" s="132">
        <v>100</v>
      </c>
      <c r="F13011" s="132">
        <v>100</v>
      </c>
      <c r="G13011" s="126" t="s">
        <v>17708</v>
      </c>
      <c r="H13011" s="126" t="s">
        <v>20399</v>
      </c>
      <c r="I13011" s="126" t="s">
        <v>26825</v>
      </c>
      <c r="J13011" s="126" t="s">
        <v>26341</v>
      </c>
      <c r="K13011" s="9">
        <f>_xlfn.IFNA(VLOOKUP(Table5[[#This Row],[Section]],SubSill_Tier,2,FALSE),0)</f>
        <v>0</v>
      </c>
      <c r="L13011" s="9" t="str">
        <f t="shared" si="212"/>
        <v/>
      </c>
      <c r="M13011" s="205" t="str" cm="1">
        <f t="array" ref="M13011">_xlfn.IFS(NOT(ISERROR(VLOOKUP(Table5[[#This Row],[Section]],TB_notTB,1,FALSE))),"No",LEFT(Table5[[#This Row],[Section]],3)="ETB","PLS",LEFT(Table5[[#This Row],[Section]],1)="7","PDB",NOT(ISBLANK(Table5[[#This Row],[Section]])),"No")</f>
        <v>No</v>
      </c>
    </row>
    <row r="13012" spans="1:13" x14ac:dyDescent="0.25">
      <c r="A13012" s="130" t="s">
        <v>18074</v>
      </c>
      <c r="B13012" s="130" t="s">
        <v>18075</v>
      </c>
      <c r="C13012" s="130" t="s">
        <v>98</v>
      </c>
      <c r="D13012" s="131">
        <v>0.17100000000000001</v>
      </c>
      <c r="E13012" s="132">
        <v>100</v>
      </c>
      <c r="F13012" s="132">
        <v>100</v>
      </c>
      <c r="G13012" s="126" t="s">
        <v>17502</v>
      </c>
      <c r="H13012" s="126" t="s">
        <v>20384</v>
      </c>
      <c r="I13012" s="126" t="s">
        <v>20385</v>
      </c>
      <c r="J13012" s="126" t="s">
        <v>26341</v>
      </c>
      <c r="K13012" s="9">
        <f>_xlfn.IFNA(VLOOKUP(Table5[[#This Row],[Section]],SubSill_Tier,2,FALSE),0)</f>
        <v>0</v>
      </c>
      <c r="L13012" s="9" t="str">
        <f t="shared" si="212"/>
        <v/>
      </c>
      <c r="M13012" s="205" t="str" cm="1">
        <f t="array" ref="M13012">_xlfn.IFS(NOT(ISERROR(VLOOKUP(Table5[[#This Row],[Section]],TB_notTB,1,FALSE))),"No",LEFT(Table5[[#This Row],[Section]],3)="ETB","PLS",LEFT(Table5[[#This Row],[Section]],1)="7","PDB",NOT(ISBLANK(Table5[[#This Row],[Section]])),"No")</f>
        <v>No</v>
      </c>
    </row>
    <row r="13013" spans="1:13" x14ac:dyDescent="0.25">
      <c r="A13013" s="130" t="s">
        <v>18076</v>
      </c>
      <c r="B13013" s="130" t="s">
        <v>18077</v>
      </c>
      <c r="C13013" s="130" t="s">
        <v>98</v>
      </c>
      <c r="D13013" s="131">
        <v>0.379</v>
      </c>
      <c r="E13013" s="132">
        <v>100</v>
      </c>
      <c r="F13013" s="132">
        <v>100</v>
      </c>
      <c r="G13013" s="126" t="s">
        <v>17502</v>
      </c>
      <c r="H13013" s="126" t="s">
        <v>20384</v>
      </c>
      <c r="I13013" s="126" t="s">
        <v>20385</v>
      </c>
      <c r="J13013" s="126" t="s">
        <v>26341</v>
      </c>
      <c r="K13013" s="9">
        <f>_xlfn.IFNA(VLOOKUP(Table5[[#This Row],[Section]],SubSill_Tier,2,FALSE),0)</f>
        <v>0</v>
      </c>
      <c r="L13013" s="9" t="str">
        <f t="shared" si="212"/>
        <v/>
      </c>
      <c r="M13013" s="205" t="str" cm="1">
        <f t="array" ref="M13013">_xlfn.IFS(NOT(ISERROR(VLOOKUP(Table5[[#This Row],[Section]],TB_notTB,1,FALSE))),"No",LEFT(Table5[[#This Row],[Section]],3)="ETB","PLS",LEFT(Table5[[#This Row],[Section]],1)="7","PDB",NOT(ISBLANK(Table5[[#This Row],[Section]])),"No")</f>
        <v>No</v>
      </c>
    </row>
    <row r="13014" spans="1:13" x14ac:dyDescent="0.25">
      <c r="A13014" s="130" t="s">
        <v>18078</v>
      </c>
      <c r="B13014" s="130" t="s">
        <v>18079</v>
      </c>
      <c r="C13014" s="130" t="s">
        <v>98</v>
      </c>
      <c r="D13014" s="131">
        <v>1.7809999999999999</v>
      </c>
      <c r="E13014" s="132">
        <v>352</v>
      </c>
      <c r="F13014" s="132">
        <v>352</v>
      </c>
      <c r="G13014" s="126" t="s">
        <v>18052</v>
      </c>
      <c r="H13014" s="126" t="s">
        <v>20599</v>
      </c>
      <c r="I13014" s="126" t="s">
        <v>20600</v>
      </c>
      <c r="J13014" s="126" t="s">
        <v>26341</v>
      </c>
      <c r="K13014" s="9">
        <f>_xlfn.IFNA(VLOOKUP(Table5[[#This Row],[Section]],SubSill_Tier,2,FALSE),0)</f>
        <v>0</v>
      </c>
      <c r="L13014" s="9" t="str">
        <f t="shared" si="212"/>
        <v/>
      </c>
      <c r="M13014" s="205" t="str" cm="1">
        <f t="array" ref="M13014">_xlfn.IFS(NOT(ISERROR(VLOOKUP(Table5[[#This Row],[Section]],TB_notTB,1,FALSE))),"No",LEFT(Table5[[#This Row],[Section]],3)="ETB","PLS",LEFT(Table5[[#This Row],[Section]],1)="7","PDB",NOT(ISBLANK(Table5[[#This Row],[Section]])),"No")</f>
        <v>No</v>
      </c>
    </row>
    <row r="13015" spans="1:13" x14ac:dyDescent="0.25">
      <c r="A13015" s="130" t="s">
        <v>18080</v>
      </c>
      <c r="B13015" s="130" t="s">
        <v>18081</v>
      </c>
      <c r="C13015" s="130" t="s">
        <v>98</v>
      </c>
      <c r="D13015" s="131">
        <v>0.36</v>
      </c>
      <c r="E13015" s="132">
        <v>177</v>
      </c>
      <c r="F13015" s="132">
        <v>177</v>
      </c>
      <c r="G13015" s="126" t="s">
        <v>17502</v>
      </c>
      <c r="H13015" s="126" t="s">
        <v>20384</v>
      </c>
      <c r="I13015" s="126" t="s">
        <v>20385</v>
      </c>
      <c r="J13015" s="126" t="s">
        <v>26344</v>
      </c>
      <c r="K13015" s="9">
        <f>_xlfn.IFNA(VLOOKUP(Table5[[#This Row],[Section]],SubSill_Tier,2,FALSE),0)</f>
        <v>0</v>
      </c>
      <c r="L13015" s="9" t="str">
        <f t="shared" si="212"/>
        <v/>
      </c>
      <c r="M13015" s="205" t="str" cm="1">
        <f t="array" ref="M13015">_xlfn.IFS(NOT(ISERROR(VLOOKUP(Table5[[#This Row],[Section]],TB_notTB,1,FALSE))),"No",LEFT(Table5[[#This Row],[Section]],3)="ETB","PLS",LEFT(Table5[[#This Row],[Section]],1)="7","PDB",NOT(ISBLANK(Table5[[#This Row],[Section]])),"No")</f>
        <v>No</v>
      </c>
    </row>
    <row r="13016" spans="1:13" x14ac:dyDescent="0.25">
      <c r="A13016" s="130" t="s">
        <v>18082</v>
      </c>
      <c r="B13016" s="130" t="s">
        <v>18083</v>
      </c>
      <c r="C13016" s="130" t="s">
        <v>98</v>
      </c>
      <c r="D13016" s="131">
        <v>0.17899999999999999</v>
      </c>
      <c r="E13016" s="132">
        <v>100</v>
      </c>
      <c r="F13016" s="132">
        <v>100</v>
      </c>
      <c r="G13016" s="126" t="s">
        <v>17472</v>
      </c>
      <c r="H13016" s="126" t="s">
        <v>20378</v>
      </c>
      <c r="I13016" s="126" t="s">
        <v>20379</v>
      </c>
      <c r="J13016" s="126" t="s">
        <v>26341</v>
      </c>
      <c r="K13016" s="9">
        <f>_xlfn.IFNA(VLOOKUP(Table5[[#This Row],[Section]],SubSill_Tier,2,FALSE),0)</f>
        <v>0</v>
      </c>
      <c r="L13016" s="9" t="str">
        <f t="shared" si="212"/>
        <v/>
      </c>
      <c r="M13016" s="205" t="str" cm="1">
        <f t="array" ref="M13016">_xlfn.IFS(NOT(ISERROR(VLOOKUP(Table5[[#This Row],[Section]],TB_notTB,1,FALSE))),"No",LEFT(Table5[[#This Row],[Section]],3)="ETB","PLS",LEFT(Table5[[#This Row],[Section]],1)="7","PDB",NOT(ISBLANK(Table5[[#This Row],[Section]])),"No")</f>
        <v>No</v>
      </c>
    </row>
    <row r="13017" spans="1:13" x14ac:dyDescent="0.25">
      <c r="A13017" s="130" t="s">
        <v>18084</v>
      </c>
      <c r="B13017" s="130" t="s">
        <v>18085</v>
      </c>
      <c r="C13017" s="130" t="s">
        <v>98</v>
      </c>
      <c r="D13017" s="131">
        <v>0.46200000000000002</v>
      </c>
      <c r="E13017" s="132">
        <v>120</v>
      </c>
      <c r="F13017" s="132">
        <v>120</v>
      </c>
      <c r="G13017" s="126" t="s">
        <v>17472</v>
      </c>
      <c r="H13017" s="126" t="s">
        <v>20378</v>
      </c>
      <c r="I13017" s="126" t="s">
        <v>20379</v>
      </c>
      <c r="J13017" s="126" t="s">
        <v>26341</v>
      </c>
      <c r="K13017" s="9">
        <f>_xlfn.IFNA(VLOOKUP(Table5[[#This Row],[Section]],SubSill_Tier,2,FALSE),0)</f>
        <v>0</v>
      </c>
      <c r="L13017" s="9" t="str">
        <f t="shared" si="212"/>
        <v/>
      </c>
      <c r="M13017" s="205" t="str" cm="1">
        <f t="array" ref="M13017">_xlfn.IFS(NOT(ISERROR(VLOOKUP(Table5[[#This Row],[Section]],TB_notTB,1,FALSE))),"No",LEFT(Table5[[#This Row],[Section]],3)="ETB","PLS",LEFT(Table5[[#This Row],[Section]],1)="7","PDB",NOT(ISBLANK(Table5[[#This Row],[Section]])),"No")</f>
        <v>No</v>
      </c>
    </row>
    <row r="13018" spans="1:13" x14ac:dyDescent="0.25">
      <c r="A13018" s="130" t="s">
        <v>18086</v>
      </c>
      <c r="B13018" s="130" t="s">
        <v>18087</v>
      </c>
      <c r="C13018" s="130" t="s">
        <v>98</v>
      </c>
      <c r="D13018" s="131">
        <v>1.0369999999999999</v>
      </c>
      <c r="E13018" s="132">
        <v>200</v>
      </c>
      <c r="F13018" s="132">
        <v>200</v>
      </c>
      <c r="G13018" s="126" t="s">
        <v>17472</v>
      </c>
      <c r="H13018" s="126" t="s">
        <v>20378</v>
      </c>
      <c r="I13018" s="126" t="s">
        <v>20379</v>
      </c>
      <c r="J13018" s="126" t="s">
        <v>26344</v>
      </c>
      <c r="K13018" s="9">
        <f>_xlfn.IFNA(VLOOKUP(Table5[[#This Row],[Section]],SubSill_Tier,2,FALSE),0)</f>
        <v>0</v>
      </c>
      <c r="L13018" s="9" t="str">
        <f t="shared" si="212"/>
        <v/>
      </c>
      <c r="M13018" s="205" t="str" cm="1">
        <f t="array" ref="M13018">_xlfn.IFS(NOT(ISERROR(VLOOKUP(Table5[[#This Row],[Section]],TB_notTB,1,FALSE))),"No",LEFT(Table5[[#This Row],[Section]],3)="ETB","PLS",LEFT(Table5[[#This Row],[Section]],1)="7","PDB",NOT(ISBLANK(Table5[[#This Row],[Section]])),"No")</f>
        <v>No</v>
      </c>
    </row>
    <row r="13019" spans="1:13" x14ac:dyDescent="0.25">
      <c r="A13019" s="130" t="s">
        <v>18088</v>
      </c>
      <c r="B13019" s="130" t="s">
        <v>18089</v>
      </c>
      <c r="C13019" s="130" t="s">
        <v>98</v>
      </c>
      <c r="D13019" s="131">
        <v>1.23</v>
      </c>
      <c r="E13019" s="132">
        <v>236</v>
      </c>
      <c r="F13019" s="132">
        <v>236</v>
      </c>
      <c r="G13019" s="126" t="s">
        <v>17502</v>
      </c>
      <c r="H13019" s="126" t="s">
        <v>20384</v>
      </c>
      <c r="I13019" s="126" t="s">
        <v>20385</v>
      </c>
      <c r="J13019" s="126" t="s">
        <v>26341</v>
      </c>
      <c r="K13019" s="9">
        <f>_xlfn.IFNA(VLOOKUP(Table5[[#This Row],[Section]],SubSill_Tier,2,FALSE),0)</f>
        <v>0</v>
      </c>
      <c r="L13019" s="9" t="str">
        <f t="shared" si="212"/>
        <v/>
      </c>
      <c r="M13019" s="205" t="str" cm="1">
        <f t="array" ref="M13019">_xlfn.IFS(NOT(ISERROR(VLOOKUP(Table5[[#This Row],[Section]],TB_notTB,1,FALSE))),"No",LEFT(Table5[[#This Row],[Section]],3)="ETB","PLS",LEFT(Table5[[#This Row],[Section]],1)="7","PDB",NOT(ISBLANK(Table5[[#This Row],[Section]])),"No")</f>
        <v>No</v>
      </c>
    </row>
    <row r="13020" spans="1:13" x14ac:dyDescent="0.25">
      <c r="A13020" s="130" t="s">
        <v>18090</v>
      </c>
      <c r="B13020" s="130" t="s">
        <v>18091</v>
      </c>
      <c r="C13020" s="130" t="s">
        <v>98</v>
      </c>
      <c r="D13020" s="131">
        <v>0.27900000000000003</v>
      </c>
      <c r="E13020" s="132">
        <v>156</v>
      </c>
      <c r="F13020" s="132">
        <v>156</v>
      </c>
      <c r="G13020" s="126" t="s">
        <v>17475</v>
      </c>
      <c r="H13020" s="126" t="s">
        <v>20380</v>
      </c>
      <c r="I13020" s="126" t="s">
        <v>20381</v>
      </c>
      <c r="J13020" s="126" t="s">
        <v>26344</v>
      </c>
      <c r="K13020" s="9">
        <f>_xlfn.IFNA(VLOOKUP(Table5[[#This Row],[Section]],SubSill_Tier,2,FALSE),0)</f>
        <v>0</v>
      </c>
      <c r="L13020" s="9" t="str">
        <f t="shared" si="212"/>
        <v/>
      </c>
      <c r="M13020" s="205" t="str" cm="1">
        <f t="array" ref="M13020">_xlfn.IFS(NOT(ISERROR(VLOOKUP(Table5[[#This Row],[Section]],TB_notTB,1,FALSE))),"No",LEFT(Table5[[#This Row],[Section]],3)="ETB","PLS",LEFT(Table5[[#This Row],[Section]],1)="7","PDB",NOT(ISBLANK(Table5[[#This Row],[Section]])),"No")</f>
        <v>No</v>
      </c>
    </row>
    <row r="13021" spans="1:13" x14ac:dyDescent="0.25">
      <c r="A13021" s="130" t="s">
        <v>18092</v>
      </c>
      <c r="B13021" s="130" t="s">
        <v>18093</v>
      </c>
      <c r="C13021" s="130" t="s">
        <v>98</v>
      </c>
      <c r="D13021" s="131">
        <v>0.52900000000000003</v>
      </c>
      <c r="E13021" s="132">
        <v>200</v>
      </c>
      <c r="F13021" s="132">
        <v>200</v>
      </c>
      <c r="G13021" s="126" t="s">
        <v>17472</v>
      </c>
      <c r="H13021" s="126" t="s">
        <v>20378</v>
      </c>
      <c r="I13021" s="126" t="s">
        <v>20379</v>
      </c>
      <c r="J13021" s="126" t="s">
        <v>26341</v>
      </c>
      <c r="K13021" s="9">
        <f>_xlfn.IFNA(VLOOKUP(Table5[[#This Row],[Section]],SubSill_Tier,2,FALSE),0)</f>
        <v>0</v>
      </c>
      <c r="L13021" s="9" t="str">
        <f t="shared" si="212"/>
        <v/>
      </c>
      <c r="M13021" s="205" t="str" cm="1">
        <f t="array" ref="M13021">_xlfn.IFS(NOT(ISERROR(VLOOKUP(Table5[[#This Row],[Section]],TB_notTB,1,FALSE))),"No",LEFT(Table5[[#This Row],[Section]],3)="ETB","PLS",LEFT(Table5[[#This Row],[Section]],1)="7","PDB",NOT(ISBLANK(Table5[[#This Row],[Section]])),"No")</f>
        <v>No</v>
      </c>
    </row>
    <row r="13022" spans="1:13" x14ac:dyDescent="0.25">
      <c r="A13022" s="130" t="s">
        <v>18094</v>
      </c>
      <c r="B13022" s="130" t="s">
        <v>18095</v>
      </c>
      <c r="C13022" s="130" t="s">
        <v>98</v>
      </c>
      <c r="D13022" s="131">
        <v>0.71799999999999997</v>
      </c>
      <c r="E13022" s="132">
        <v>100</v>
      </c>
      <c r="F13022" s="132">
        <v>100</v>
      </c>
      <c r="G13022" s="126" t="s">
        <v>18762</v>
      </c>
      <c r="H13022" s="126" t="s">
        <v>20625</v>
      </c>
      <c r="I13022" s="126" t="s">
        <v>27122</v>
      </c>
      <c r="J13022" s="126" t="s">
        <v>26344</v>
      </c>
      <c r="K13022" s="9">
        <f>_xlfn.IFNA(VLOOKUP(Table5[[#This Row],[Section]],SubSill_Tier,2,FALSE),0)</f>
        <v>0</v>
      </c>
      <c r="L13022" s="9" t="str">
        <f t="shared" si="212"/>
        <v/>
      </c>
      <c r="M13022" s="205" t="str" cm="1">
        <f t="array" ref="M13022">_xlfn.IFS(NOT(ISERROR(VLOOKUP(Table5[[#This Row],[Section]],TB_notTB,1,FALSE))),"No",LEFT(Table5[[#This Row],[Section]],3)="ETB","PLS",LEFT(Table5[[#This Row],[Section]],1)="7","PDB",NOT(ISBLANK(Table5[[#This Row],[Section]])),"No")</f>
        <v>No</v>
      </c>
    </row>
    <row r="13023" spans="1:13" x14ac:dyDescent="0.25">
      <c r="A13023" s="130" t="s">
        <v>18097</v>
      </c>
      <c r="B13023" s="130" t="s">
        <v>18098</v>
      </c>
      <c r="C13023" s="130" t="s">
        <v>98</v>
      </c>
      <c r="D13023" s="131">
        <v>0.13100000000000001</v>
      </c>
      <c r="E13023" s="132">
        <v>100</v>
      </c>
      <c r="F13023" s="132">
        <v>100</v>
      </c>
      <c r="G13023" s="126" t="s">
        <v>18052</v>
      </c>
      <c r="H13023" s="126" t="s">
        <v>20599</v>
      </c>
      <c r="I13023" s="126" t="s">
        <v>20600</v>
      </c>
      <c r="J13023" s="126" t="s">
        <v>26344</v>
      </c>
      <c r="K13023" s="9">
        <f>_xlfn.IFNA(VLOOKUP(Table5[[#This Row],[Section]],SubSill_Tier,2,FALSE),0)</f>
        <v>0</v>
      </c>
      <c r="L13023" s="9" t="str">
        <f t="shared" si="212"/>
        <v/>
      </c>
      <c r="M13023" s="205" t="str" cm="1">
        <f t="array" ref="M13023">_xlfn.IFS(NOT(ISERROR(VLOOKUP(Table5[[#This Row],[Section]],TB_notTB,1,FALSE))),"No",LEFT(Table5[[#This Row],[Section]],3)="ETB","PLS",LEFT(Table5[[#This Row],[Section]],1)="7","PDB",NOT(ISBLANK(Table5[[#This Row],[Section]])),"No")</f>
        <v>No</v>
      </c>
    </row>
    <row r="13024" spans="1:13" x14ac:dyDescent="0.25">
      <c r="A13024" s="130" t="s">
        <v>18099</v>
      </c>
      <c r="B13024" s="130" t="s">
        <v>18100</v>
      </c>
      <c r="C13024" s="130" t="s">
        <v>98</v>
      </c>
      <c r="D13024" s="131">
        <v>1.032</v>
      </c>
      <c r="E13024" s="132">
        <v>400</v>
      </c>
      <c r="F13024" s="132">
        <v>400</v>
      </c>
      <c r="G13024" s="126" t="s">
        <v>17472</v>
      </c>
      <c r="H13024" s="126" t="s">
        <v>20378</v>
      </c>
      <c r="I13024" s="126" t="s">
        <v>20379</v>
      </c>
      <c r="J13024" s="126" t="s">
        <v>26346</v>
      </c>
      <c r="K13024" s="9">
        <f>_xlfn.IFNA(VLOOKUP(Table5[[#This Row],[Section]],SubSill_Tier,2,FALSE),0)</f>
        <v>0</v>
      </c>
      <c r="L13024" s="9" t="str">
        <f t="shared" si="212"/>
        <v/>
      </c>
      <c r="M13024" s="205" t="str" cm="1">
        <f t="array" ref="M13024">_xlfn.IFS(NOT(ISERROR(VLOOKUP(Table5[[#This Row],[Section]],TB_notTB,1,FALSE))),"No",LEFT(Table5[[#This Row],[Section]],3)="ETB","PLS",LEFT(Table5[[#This Row],[Section]],1)="7","PDB",NOT(ISBLANK(Table5[[#This Row],[Section]])),"No")</f>
        <v>No</v>
      </c>
    </row>
    <row r="13025" spans="1:13" x14ac:dyDescent="0.25">
      <c r="A13025" s="130" t="s">
        <v>18101</v>
      </c>
      <c r="B13025" s="130" t="s">
        <v>18102</v>
      </c>
      <c r="C13025" s="130" t="s">
        <v>98</v>
      </c>
      <c r="D13025" s="131">
        <v>1.034</v>
      </c>
      <c r="E13025" s="132">
        <v>378</v>
      </c>
      <c r="F13025" s="132">
        <v>378</v>
      </c>
      <c r="G13025" s="126" t="s">
        <v>17472</v>
      </c>
      <c r="H13025" s="126" t="s">
        <v>20378</v>
      </c>
      <c r="I13025" s="126" t="s">
        <v>20379</v>
      </c>
      <c r="J13025" s="126" t="s">
        <v>26346</v>
      </c>
      <c r="K13025" s="9">
        <f>_xlfn.IFNA(VLOOKUP(Table5[[#This Row],[Section]],SubSill_Tier,2,FALSE),0)</f>
        <v>0</v>
      </c>
      <c r="L13025" s="9" t="str">
        <f t="shared" si="212"/>
        <v/>
      </c>
      <c r="M13025" s="205" t="str" cm="1">
        <f t="array" ref="M13025">_xlfn.IFS(NOT(ISERROR(VLOOKUP(Table5[[#This Row],[Section]],TB_notTB,1,FALSE))),"No",LEFT(Table5[[#This Row],[Section]],3)="ETB","PLS",LEFT(Table5[[#This Row],[Section]],1)="7","PDB",NOT(ISBLANK(Table5[[#This Row],[Section]])),"No")</f>
        <v>No</v>
      </c>
    </row>
    <row r="13026" spans="1:13" x14ac:dyDescent="0.25">
      <c r="A13026" s="130" t="s">
        <v>18103</v>
      </c>
      <c r="B13026" s="130" t="s">
        <v>18104</v>
      </c>
      <c r="C13026" s="130" t="s">
        <v>98</v>
      </c>
      <c r="D13026" s="131">
        <v>0.98899999999999999</v>
      </c>
      <c r="E13026" s="132">
        <v>359</v>
      </c>
      <c r="F13026" s="132">
        <v>359</v>
      </c>
      <c r="G13026" s="126" t="s">
        <v>17472</v>
      </c>
      <c r="H13026" s="126" t="s">
        <v>20378</v>
      </c>
      <c r="I13026" s="126" t="s">
        <v>20379</v>
      </c>
      <c r="J13026" s="126" t="s">
        <v>26346</v>
      </c>
      <c r="K13026" s="9">
        <f>_xlfn.IFNA(VLOOKUP(Table5[[#This Row],[Section]],SubSill_Tier,2,FALSE),0)</f>
        <v>0</v>
      </c>
      <c r="L13026" s="9" t="str">
        <f t="shared" si="212"/>
        <v/>
      </c>
      <c r="M13026" s="205" t="str" cm="1">
        <f t="array" ref="M13026">_xlfn.IFS(NOT(ISERROR(VLOOKUP(Table5[[#This Row],[Section]],TB_notTB,1,FALSE))),"No",LEFT(Table5[[#This Row],[Section]],3)="ETB","PLS",LEFT(Table5[[#This Row],[Section]],1)="7","PDB",NOT(ISBLANK(Table5[[#This Row],[Section]])),"No")</f>
        <v>No</v>
      </c>
    </row>
    <row r="13027" spans="1:13" x14ac:dyDescent="0.25">
      <c r="A13027" s="130" t="s">
        <v>18105</v>
      </c>
      <c r="B13027" s="130" t="s">
        <v>18106</v>
      </c>
      <c r="C13027" s="130" t="s">
        <v>98</v>
      </c>
      <c r="D13027" s="131">
        <v>1.7749999999999999</v>
      </c>
      <c r="E13027" s="132">
        <v>373</v>
      </c>
      <c r="F13027" s="132">
        <v>373</v>
      </c>
      <c r="G13027" s="126" t="s">
        <v>17472</v>
      </c>
      <c r="H13027" s="126" t="s">
        <v>20378</v>
      </c>
      <c r="I13027" s="126" t="s">
        <v>20379</v>
      </c>
      <c r="J13027" s="126" t="s">
        <v>26346</v>
      </c>
      <c r="K13027" s="9">
        <f>_xlfn.IFNA(VLOOKUP(Table5[[#This Row],[Section]],SubSill_Tier,2,FALSE),0)</f>
        <v>0</v>
      </c>
      <c r="L13027" s="9" t="str">
        <f t="shared" si="212"/>
        <v/>
      </c>
      <c r="M13027" s="205" t="str" cm="1">
        <f t="array" ref="M13027">_xlfn.IFS(NOT(ISERROR(VLOOKUP(Table5[[#This Row],[Section]],TB_notTB,1,FALSE))),"No",LEFT(Table5[[#This Row],[Section]],3)="ETB","PLS",LEFT(Table5[[#This Row],[Section]],1)="7","PDB",NOT(ISBLANK(Table5[[#This Row],[Section]])),"No")</f>
        <v>No</v>
      </c>
    </row>
    <row r="13028" spans="1:13" x14ac:dyDescent="0.25">
      <c r="A13028" s="130" t="s">
        <v>18107</v>
      </c>
      <c r="B13028" s="130" t="s">
        <v>18108</v>
      </c>
      <c r="C13028" s="130" t="s">
        <v>98</v>
      </c>
      <c r="D13028" s="131">
        <v>0.27200000000000002</v>
      </c>
      <c r="E13028" s="132">
        <v>138</v>
      </c>
      <c r="F13028" s="132">
        <v>138</v>
      </c>
      <c r="G13028" s="126" t="s">
        <v>17472</v>
      </c>
      <c r="H13028" s="126" t="s">
        <v>20378</v>
      </c>
      <c r="I13028" s="126" t="s">
        <v>20379</v>
      </c>
      <c r="J13028" s="126" t="s">
        <v>26365</v>
      </c>
      <c r="K13028" s="9">
        <f>_xlfn.IFNA(VLOOKUP(Table5[[#This Row],[Section]],SubSill_Tier,2,FALSE),0)</f>
        <v>0</v>
      </c>
      <c r="L13028" s="9" t="str">
        <f t="shared" si="212"/>
        <v/>
      </c>
      <c r="M13028" s="205" t="str" cm="1">
        <f t="array" ref="M13028">_xlfn.IFS(NOT(ISERROR(VLOOKUP(Table5[[#This Row],[Section]],TB_notTB,1,FALSE))),"No",LEFT(Table5[[#This Row],[Section]],3)="ETB","PLS",LEFT(Table5[[#This Row],[Section]],1)="7","PDB",NOT(ISBLANK(Table5[[#This Row],[Section]])),"No")</f>
        <v>No</v>
      </c>
    </row>
    <row r="13029" spans="1:13" x14ac:dyDescent="0.25">
      <c r="A13029" s="130" t="s">
        <v>18109</v>
      </c>
      <c r="B13029" s="130" t="s">
        <v>18110</v>
      </c>
      <c r="C13029" s="130" t="s">
        <v>98</v>
      </c>
      <c r="D13029" s="131">
        <v>0.28100000000000003</v>
      </c>
      <c r="E13029" s="132">
        <v>138</v>
      </c>
      <c r="F13029" s="132">
        <v>138</v>
      </c>
      <c r="G13029" s="126" t="s">
        <v>17472</v>
      </c>
      <c r="H13029" s="126" t="s">
        <v>20378</v>
      </c>
      <c r="I13029" s="126" t="s">
        <v>20379</v>
      </c>
      <c r="J13029" s="126" t="s">
        <v>26346</v>
      </c>
      <c r="K13029" s="9">
        <f>_xlfn.IFNA(VLOOKUP(Table5[[#This Row],[Section]],SubSill_Tier,2,FALSE),0)</f>
        <v>0</v>
      </c>
      <c r="L13029" s="9" t="str">
        <f t="shared" si="212"/>
        <v/>
      </c>
      <c r="M13029" s="205" t="str" cm="1">
        <f t="array" ref="M13029">_xlfn.IFS(NOT(ISERROR(VLOOKUP(Table5[[#This Row],[Section]],TB_notTB,1,FALSE))),"No",LEFT(Table5[[#This Row],[Section]],3)="ETB","PLS",LEFT(Table5[[#This Row],[Section]],1)="7","PDB",NOT(ISBLANK(Table5[[#This Row],[Section]])),"No")</f>
        <v>No</v>
      </c>
    </row>
    <row r="13030" spans="1:13" x14ac:dyDescent="0.25">
      <c r="A13030" s="130" t="s">
        <v>18111</v>
      </c>
      <c r="B13030" s="130" t="s">
        <v>18112</v>
      </c>
      <c r="C13030" s="130" t="s">
        <v>98</v>
      </c>
      <c r="D13030" s="131">
        <v>0.92800000000000005</v>
      </c>
      <c r="E13030" s="132">
        <v>387</v>
      </c>
      <c r="F13030" s="132">
        <v>387</v>
      </c>
      <c r="G13030" s="126" t="s">
        <v>17472</v>
      </c>
      <c r="H13030" s="126" t="s">
        <v>20378</v>
      </c>
      <c r="I13030" s="126" t="s">
        <v>20379</v>
      </c>
      <c r="J13030" s="126" t="s">
        <v>26344</v>
      </c>
      <c r="K13030" s="9">
        <f>_xlfn.IFNA(VLOOKUP(Table5[[#This Row],[Section]],SubSill_Tier,2,FALSE),0)</f>
        <v>0</v>
      </c>
      <c r="L13030" s="9" t="str">
        <f t="shared" si="212"/>
        <v/>
      </c>
      <c r="M13030" s="205" t="str" cm="1">
        <f t="array" ref="M13030">_xlfn.IFS(NOT(ISERROR(VLOOKUP(Table5[[#This Row],[Section]],TB_notTB,1,FALSE))),"No",LEFT(Table5[[#This Row],[Section]],3)="ETB","PLS",LEFT(Table5[[#This Row],[Section]],1)="7","PDB",NOT(ISBLANK(Table5[[#This Row],[Section]])),"No")</f>
        <v>No</v>
      </c>
    </row>
    <row r="13031" spans="1:13" x14ac:dyDescent="0.25">
      <c r="A13031" s="130" t="s">
        <v>18113</v>
      </c>
      <c r="B13031" s="130" t="s">
        <v>18114</v>
      </c>
      <c r="C13031" s="130" t="s">
        <v>98</v>
      </c>
      <c r="D13031" s="131">
        <v>0.127</v>
      </c>
      <c r="E13031" s="132">
        <v>100</v>
      </c>
      <c r="F13031" s="132">
        <v>100</v>
      </c>
      <c r="G13031" s="126" t="s">
        <v>17472</v>
      </c>
      <c r="H13031" s="126" t="s">
        <v>20378</v>
      </c>
      <c r="I13031" s="126" t="s">
        <v>20379</v>
      </c>
      <c r="J13031" s="126" t="s">
        <v>26346</v>
      </c>
      <c r="K13031" s="9">
        <f>_xlfn.IFNA(VLOOKUP(Table5[[#This Row],[Section]],SubSill_Tier,2,FALSE),0)</f>
        <v>0</v>
      </c>
      <c r="L13031" s="9" t="str">
        <f t="shared" si="212"/>
        <v/>
      </c>
      <c r="M13031" s="205" t="str" cm="1">
        <f t="array" ref="M13031">_xlfn.IFS(NOT(ISERROR(VLOOKUP(Table5[[#This Row],[Section]],TB_notTB,1,FALSE))),"No",LEFT(Table5[[#This Row],[Section]],3)="ETB","PLS",LEFT(Table5[[#This Row],[Section]],1)="7","PDB",NOT(ISBLANK(Table5[[#This Row],[Section]])),"No")</f>
        <v>No</v>
      </c>
    </row>
    <row r="13032" spans="1:13" x14ac:dyDescent="0.25">
      <c r="A13032" s="130" t="s">
        <v>18115</v>
      </c>
      <c r="B13032" s="130" t="s">
        <v>18116</v>
      </c>
      <c r="C13032" s="130" t="s">
        <v>98</v>
      </c>
      <c r="D13032" s="131">
        <v>1.0629999999999999</v>
      </c>
      <c r="E13032" s="132">
        <v>339</v>
      </c>
      <c r="F13032" s="132">
        <v>339</v>
      </c>
      <c r="G13032" s="126" t="s">
        <v>17472</v>
      </c>
      <c r="H13032" s="126" t="s">
        <v>20378</v>
      </c>
      <c r="I13032" s="126" t="s">
        <v>20379</v>
      </c>
      <c r="J13032" s="126" t="s">
        <v>26348</v>
      </c>
      <c r="K13032" s="9">
        <f>_xlfn.IFNA(VLOOKUP(Table5[[#This Row],[Section]],SubSill_Tier,2,FALSE),0)</f>
        <v>0</v>
      </c>
      <c r="L13032" s="9" t="str">
        <f t="shared" si="212"/>
        <v/>
      </c>
      <c r="M13032" s="205" t="str" cm="1">
        <f t="array" ref="M13032">_xlfn.IFS(NOT(ISERROR(VLOOKUP(Table5[[#This Row],[Section]],TB_notTB,1,FALSE))),"No",LEFT(Table5[[#This Row],[Section]],3)="ETB","PLS",LEFT(Table5[[#This Row],[Section]],1)="7","PDB",NOT(ISBLANK(Table5[[#This Row],[Section]])),"No")</f>
        <v>No</v>
      </c>
    </row>
    <row r="13033" spans="1:13" x14ac:dyDescent="0.25">
      <c r="A13033" s="130" t="s">
        <v>18117</v>
      </c>
      <c r="B13033" s="130" t="s">
        <v>18118</v>
      </c>
      <c r="C13033" s="130" t="s">
        <v>98</v>
      </c>
      <c r="D13033" s="131">
        <v>2.0790000000000002</v>
      </c>
      <c r="E13033" s="132">
        <v>522</v>
      </c>
      <c r="F13033" s="132">
        <v>522</v>
      </c>
      <c r="G13033" s="126" t="s">
        <v>17472</v>
      </c>
      <c r="H13033" s="126" t="s">
        <v>20378</v>
      </c>
      <c r="I13033" s="126" t="s">
        <v>20379</v>
      </c>
      <c r="J13033" s="126" t="s">
        <v>26365</v>
      </c>
      <c r="K13033" s="9">
        <f>_xlfn.IFNA(VLOOKUP(Table5[[#This Row],[Section]],SubSill_Tier,2,FALSE),0)</f>
        <v>0</v>
      </c>
      <c r="L13033" s="9" t="str">
        <f t="shared" si="212"/>
        <v/>
      </c>
      <c r="M13033" s="205" t="str" cm="1">
        <f t="array" ref="M13033">_xlfn.IFS(NOT(ISERROR(VLOOKUP(Table5[[#This Row],[Section]],TB_notTB,1,FALSE))),"No",LEFT(Table5[[#This Row],[Section]],3)="ETB","PLS",LEFT(Table5[[#This Row],[Section]],1)="7","PDB",NOT(ISBLANK(Table5[[#This Row],[Section]])),"No")</f>
        <v>No</v>
      </c>
    </row>
    <row r="13034" spans="1:13" x14ac:dyDescent="0.25">
      <c r="A13034" s="130" t="s">
        <v>18119</v>
      </c>
      <c r="B13034" s="130" t="s">
        <v>18120</v>
      </c>
      <c r="C13034" s="130" t="s">
        <v>98</v>
      </c>
      <c r="D13034" s="131">
        <v>0.17399999999999999</v>
      </c>
      <c r="E13034" s="132">
        <v>100</v>
      </c>
      <c r="F13034" s="132">
        <v>100</v>
      </c>
      <c r="G13034" s="126" t="s">
        <v>17475</v>
      </c>
      <c r="H13034" s="126" t="s">
        <v>20380</v>
      </c>
      <c r="I13034" s="126" t="s">
        <v>20381</v>
      </c>
      <c r="J13034" s="126" t="s">
        <v>26344</v>
      </c>
      <c r="K13034" s="9">
        <f>_xlfn.IFNA(VLOOKUP(Table5[[#This Row],[Section]],SubSill_Tier,2,FALSE),0)</f>
        <v>0</v>
      </c>
      <c r="L13034" s="9" t="str">
        <f t="shared" si="212"/>
        <v/>
      </c>
      <c r="M13034" s="205" t="str" cm="1">
        <f t="array" ref="M13034">_xlfn.IFS(NOT(ISERROR(VLOOKUP(Table5[[#This Row],[Section]],TB_notTB,1,FALSE))),"No",LEFT(Table5[[#This Row],[Section]],3)="ETB","PLS",LEFT(Table5[[#This Row],[Section]],1)="7","PDB",NOT(ISBLANK(Table5[[#This Row],[Section]])),"No")</f>
        <v>No</v>
      </c>
    </row>
    <row r="13035" spans="1:13" x14ac:dyDescent="0.25">
      <c r="A13035" s="130" t="s">
        <v>18121</v>
      </c>
      <c r="B13035" s="130" t="s">
        <v>18122</v>
      </c>
      <c r="C13035" s="130" t="s">
        <v>98</v>
      </c>
      <c r="D13035" s="131">
        <v>0.20399999999999999</v>
      </c>
      <c r="E13035" s="132">
        <v>100</v>
      </c>
      <c r="F13035" s="132">
        <v>100</v>
      </c>
      <c r="G13035" s="126" t="s">
        <v>17472</v>
      </c>
      <c r="H13035" s="126" t="s">
        <v>20378</v>
      </c>
      <c r="I13035" s="126" t="s">
        <v>20379</v>
      </c>
      <c r="J13035" s="126" t="s">
        <v>26344</v>
      </c>
      <c r="K13035" s="9">
        <f>_xlfn.IFNA(VLOOKUP(Table5[[#This Row],[Section]],SubSill_Tier,2,FALSE),0)</f>
        <v>0</v>
      </c>
      <c r="L13035" s="9" t="str">
        <f t="shared" si="212"/>
        <v/>
      </c>
      <c r="M13035" s="205" t="str" cm="1">
        <f t="array" ref="M13035">_xlfn.IFS(NOT(ISERROR(VLOOKUP(Table5[[#This Row],[Section]],TB_notTB,1,FALSE))),"No",LEFT(Table5[[#This Row],[Section]],3)="ETB","PLS",LEFT(Table5[[#This Row],[Section]],1)="7","PDB",NOT(ISBLANK(Table5[[#This Row],[Section]])),"No")</f>
        <v>No</v>
      </c>
    </row>
    <row r="13036" spans="1:13" x14ac:dyDescent="0.25">
      <c r="A13036" s="130" t="s">
        <v>18123</v>
      </c>
      <c r="B13036" s="130" t="s">
        <v>18124</v>
      </c>
      <c r="C13036" s="130" t="s">
        <v>98</v>
      </c>
      <c r="D13036" s="131">
        <v>1.8680000000000001</v>
      </c>
      <c r="E13036" s="132">
        <v>307</v>
      </c>
      <c r="F13036" s="132">
        <v>307</v>
      </c>
      <c r="G13036" s="126" t="s">
        <v>17472</v>
      </c>
      <c r="H13036" s="126" t="s">
        <v>20378</v>
      </c>
      <c r="I13036" s="126" t="s">
        <v>20379</v>
      </c>
      <c r="J13036" s="126" t="s">
        <v>26346</v>
      </c>
      <c r="K13036" s="9">
        <f>_xlfn.IFNA(VLOOKUP(Table5[[#This Row],[Section]],SubSill_Tier,2,FALSE),0)</f>
        <v>0</v>
      </c>
      <c r="L13036" s="9" t="str">
        <f t="shared" si="212"/>
        <v/>
      </c>
      <c r="M13036" s="205" t="str" cm="1">
        <f t="array" ref="M13036">_xlfn.IFS(NOT(ISERROR(VLOOKUP(Table5[[#This Row],[Section]],TB_notTB,1,FALSE))),"No",LEFT(Table5[[#This Row],[Section]],3)="ETB","PLS",LEFT(Table5[[#This Row],[Section]],1)="7","PDB",NOT(ISBLANK(Table5[[#This Row],[Section]])),"No")</f>
        <v>No</v>
      </c>
    </row>
    <row r="13037" spans="1:13" x14ac:dyDescent="0.25">
      <c r="A13037" s="130" t="s">
        <v>18125</v>
      </c>
      <c r="B13037" s="130" t="s">
        <v>18126</v>
      </c>
      <c r="C13037" s="130" t="s">
        <v>98</v>
      </c>
      <c r="D13037" s="131">
        <v>0.53</v>
      </c>
      <c r="E13037" s="132">
        <v>198</v>
      </c>
      <c r="F13037" s="132">
        <v>198</v>
      </c>
      <c r="G13037" s="126" t="s">
        <v>17475</v>
      </c>
      <c r="H13037" s="126" t="s">
        <v>20380</v>
      </c>
      <c r="I13037" s="126" t="s">
        <v>20381</v>
      </c>
      <c r="J13037" s="126" t="s">
        <v>26341</v>
      </c>
      <c r="K13037" s="9">
        <f>_xlfn.IFNA(VLOOKUP(Table5[[#This Row],[Section]],SubSill_Tier,2,FALSE),0)</f>
        <v>0</v>
      </c>
      <c r="L13037" s="9" t="str">
        <f t="shared" si="212"/>
        <v/>
      </c>
      <c r="M13037" s="205" t="str" cm="1">
        <f t="array" ref="M13037">_xlfn.IFS(NOT(ISERROR(VLOOKUP(Table5[[#This Row],[Section]],TB_notTB,1,FALSE))),"No",LEFT(Table5[[#This Row],[Section]],3)="ETB","PLS",LEFT(Table5[[#This Row],[Section]],1)="7","PDB",NOT(ISBLANK(Table5[[#This Row],[Section]])),"No")</f>
        <v>No</v>
      </c>
    </row>
    <row r="13038" spans="1:13" x14ac:dyDescent="0.25">
      <c r="A13038" s="130" t="s">
        <v>18127</v>
      </c>
      <c r="B13038" s="130" t="s">
        <v>18128</v>
      </c>
      <c r="C13038" s="130" t="s">
        <v>98</v>
      </c>
      <c r="D13038" s="131">
        <v>0.91500000000000004</v>
      </c>
      <c r="E13038" s="132">
        <v>309</v>
      </c>
      <c r="F13038" s="132">
        <v>309</v>
      </c>
      <c r="G13038" s="126" t="s">
        <v>17475</v>
      </c>
      <c r="H13038" s="126" t="s">
        <v>20380</v>
      </c>
      <c r="I13038" s="126" t="s">
        <v>20381</v>
      </c>
      <c r="J13038" s="126" t="s">
        <v>26341</v>
      </c>
      <c r="K13038" s="9">
        <f>_xlfn.IFNA(VLOOKUP(Table5[[#This Row],[Section]],SubSill_Tier,2,FALSE),0)</f>
        <v>0</v>
      </c>
      <c r="L13038" s="9" t="str">
        <f t="shared" si="212"/>
        <v/>
      </c>
      <c r="M13038" s="205" t="str" cm="1">
        <f t="array" ref="M13038">_xlfn.IFS(NOT(ISERROR(VLOOKUP(Table5[[#This Row],[Section]],TB_notTB,1,FALSE))),"No",LEFT(Table5[[#This Row],[Section]],3)="ETB","PLS",LEFT(Table5[[#This Row],[Section]],1)="7","PDB",NOT(ISBLANK(Table5[[#This Row],[Section]])),"No")</f>
        <v>No</v>
      </c>
    </row>
    <row r="13039" spans="1:13" x14ac:dyDescent="0.25">
      <c r="A13039" s="130" t="s">
        <v>18129</v>
      </c>
      <c r="B13039" s="130" t="s">
        <v>18130</v>
      </c>
      <c r="C13039" s="130" t="s">
        <v>98</v>
      </c>
      <c r="D13039" s="131">
        <v>1.2450000000000001</v>
      </c>
      <c r="E13039" s="132">
        <v>345</v>
      </c>
      <c r="F13039" s="132">
        <v>345</v>
      </c>
      <c r="G13039" s="126" t="s">
        <v>17475</v>
      </c>
      <c r="H13039" s="126" t="s">
        <v>20380</v>
      </c>
      <c r="I13039" s="126" t="s">
        <v>20381</v>
      </c>
      <c r="J13039" s="126" t="s">
        <v>26341</v>
      </c>
      <c r="K13039" s="9">
        <f>_xlfn.IFNA(VLOOKUP(Table5[[#This Row],[Section]],SubSill_Tier,2,FALSE),0)</f>
        <v>0</v>
      </c>
      <c r="L13039" s="9" t="str">
        <f t="shared" si="212"/>
        <v/>
      </c>
      <c r="M13039" s="205" t="str" cm="1">
        <f t="array" ref="M13039">_xlfn.IFS(NOT(ISERROR(VLOOKUP(Table5[[#This Row],[Section]],TB_notTB,1,FALSE))),"No",LEFT(Table5[[#This Row],[Section]],3)="ETB","PLS",LEFT(Table5[[#This Row],[Section]],1)="7","PDB",NOT(ISBLANK(Table5[[#This Row],[Section]])),"No")</f>
        <v>No</v>
      </c>
    </row>
    <row r="13040" spans="1:13" x14ac:dyDescent="0.25">
      <c r="A13040" s="130" t="s">
        <v>18131</v>
      </c>
      <c r="B13040" s="130" t="s">
        <v>18132</v>
      </c>
      <c r="C13040" s="130" t="s">
        <v>98</v>
      </c>
      <c r="D13040" s="131">
        <v>1.302</v>
      </c>
      <c r="E13040" s="132">
        <v>388</v>
      </c>
      <c r="F13040" s="132">
        <v>388</v>
      </c>
      <c r="G13040" s="126" t="s">
        <v>17475</v>
      </c>
      <c r="H13040" s="126" t="s">
        <v>20380</v>
      </c>
      <c r="I13040" s="126" t="s">
        <v>20381</v>
      </c>
      <c r="J13040" s="126" t="s">
        <v>26341</v>
      </c>
      <c r="K13040" s="9">
        <f>_xlfn.IFNA(VLOOKUP(Table5[[#This Row],[Section]],SubSill_Tier,2,FALSE),0)</f>
        <v>0</v>
      </c>
      <c r="L13040" s="9" t="str">
        <f t="shared" si="212"/>
        <v/>
      </c>
      <c r="M13040" s="205" t="str" cm="1">
        <f t="array" ref="M13040">_xlfn.IFS(NOT(ISERROR(VLOOKUP(Table5[[#This Row],[Section]],TB_notTB,1,FALSE))),"No",LEFT(Table5[[#This Row],[Section]],3)="ETB","PLS",LEFT(Table5[[#This Row],[Section]],1)="7","PDB",NOT(ISBLANK(Table5[[#This Row],[Section]])),"No")</f>
        <v>No</v>
      </c>
    </row>
    <row r="13041" spans="1:13" x14ac:dyDescent="0.25">
      <c r="A13041" s="130" t="s">
        <v>18133</v>
      </c>
      <c r="B13041" s="130" t="s">
        <v>18134</v>
      </c>
      <c r="C13041" s="130" t="s">
        <v>98</v>
      </c>
      <c r="D13041" s="131">
        <v>0.95199999999999996</v>
      </c>
      <c r="E13041" s="132">
        <v>431</v>
      </c>
      <c r="F13041" s="132">
        <v>431</v>
      </c>
      <c r="G13041" s="126" t="s">
        <v>17475</v>
      </c>
      <c r="H13041" s="126" t="s">
        <v>20380</v>
      </c>
      <c r="I13041" s="126" t="s">
        <v>20381</v>
      </c>
      <c r="J13041" s="126" t="s">
        <v>26341</v>
      </c>
      <c r="K13041" s="9">
        <f>_xlfn.IFNA(VLOOKUP(Table5[[#This Row],[Section]],SubSill_Tier,2,FALSE),0)</f>
        <v>0</v>
      </c>
      <c r="L13041" s="9" t="str">
        <f t="shared" si="212"/>
        <v/>
      </c>
      <c r="M13041" s="205" t="str" cm="1">
        <f t="array" ref="M13041">_xlfn.IFS(NOT(ISERROR(VLOOKUP(Table5[[#This Row],[Section]],TB_notTB,1,FALSE))),"No",LEFT(Table5[[#This Row],[Section]],3)="ETB","PLS",LEFT(Table5[[#This Row],[Section]],1)="7","PDB",NOT(ISBLANK(Table5[[#This Row],[Section]])),"No")</f>
        <v>No</v>
      </c>
    </row>
    <row r="13042" spans="1:13" x14ac:dyDescent="0.25">
      <c r="A13042" s="130" t="s">
        <v>18135</v>
      </c>
      <c r="B13042" s="130" t="s">
        <v>18136</v>
      </c>
      <c r="C13042" s="130" t="s">
        <v>98</v>
      </c>
      <c r="D13042" s="131">
        <v>1.369</v>
      </c>
      <c r="E13042" s="132">
        <v>352</v>
      </c>
      <c r="F13042" s="132">
        <v>352</v>
      </c>
      <c r="G13042" s="126" t="s">
        <v>17475</v>
      </c>
      <c r="H13042" s="126" t="s">
        <v>20380</v>
      </c>
      <c r="I13042" s="126" t="s">
        <v>20381</v>
      </c>
      <c r="J13042" s="126" t="s">
        <v>26344</v>
      </c>
      <c r="K13042" s="9">
        <f>_xlfn.IFNA(VLOOKUP(Table5[[#This Row],[Section]],SubSill_Tier,2,FALSE),0)</f>
        <v>0</v>
      </c>
      <c r="L13042" s="9" t="str">
        <f t="shared" si="212"/>
        <v/>
      </c>
      <c r="M13042" s="205" t="str" cm="1">
        <f t="array" ref="M13042">_xlfn.IFS(NOT(ISERROR(VLOOKUP(Table5[[#This Row],[Section]],TB_notTB,1,FALSE))),"No",LEFT(Table5[[#This Row],[Section]],3)="ETB","PLS",LEFT(Table5[[#This Row],[Section]],1)="7","PDB",NOT(ISBLANK(Table5[[#This Row],[Section]])),"No")</f>
        <v>No</v>
      </c>
    </row>
    <row r="13043" spans="1:13" x14ac:dyDescent="0.25">
      <c r="A13043" s="130" t="s">
        <v>18137</v>
      </c>
      <c r="B13043" s="130" t="s">
        <v>18138</v>
      </c>
      <c r="C13043" s="130" t="s">
        <v>98</v>
      </c>
      <c r="D13043" s="131">
        <v>1.3680000000000001</v>
      </c>
      <c r="E13043" s="132">
        <v>352</v>
      </c>
      <c r="F13043" s="132">
        <v>352</v>
      </c>
      <c r="G13043" s="126" t="s">
        <v>17475</v>
      </c>
      <c r="H13043" s="126" t="s">
        <v>20380</v>
      </c>
      <c r="I13043" s="126" t="s">
        <v>20381</v>
      </c>
      <c r="J13043" s="126" t="s">
        <v>26344</v>
      </c>
      <c r="K13043" s="9">
        <f>_xlfn.IFNA(VLOOKUP(Table5[[#This Row],[Section]],SubSill_Tier,2,FALSE),0)</f>
        <v>0</v>
      </c>
      <c r="L13043" s="9" t="str">
        <f t="shared" si="212"/>
        <v/>
      </c>
      <c r="M13043" s="205" t="str" cm="1">
        <f t="array" ref="M13043">_xlfn.IFS(NOT(ISERROR(VLOOKUP(Table5[[#This Row],[Section]],TB_notTB,1,FALSE))),"No",LEFT(Table5[[#This Row],[Section]],3)="ETB","PLS",LEFT(Table5[[#This Row],[Section]],1)="7","PDB",NOT(ISBLANK(Table5[[#This Row],[Section]])),"No")</f>
        <v>No</v>
      </c>
    </row>
    <row r="13044" spans="1:13" x14ac:dyDescent="0.25">
      <c r="A13044" s="130" t="s">
        <v>18139</v>
      </c>
      <c r="B13044" s="130" t="s">
        <v>18140</v>
      </c>
      <c r="C13044" s="130" t="s">
        <v>98</v>
      </c>
      <c r="D13044" s="131">
        <v>0.34699999999999998</v>
      </c>
      <c r="E13044" s="132">
        <v>151</v>
      </c>
      <c r="F13044" s="132">
        <v>151</v>
      </c>
      <c r="G13044" s="126" t="s">
        <v>17475</v>
      </c>
      <c r="H13044" s="126" t="s">
        <v>20380</v>
      </c>
      <c r="I13044" s="126" t="s">
        <v>20381</v>
      </c>
      <c r="J13044" s="126" t="s">
        <v>26341</v>
      </c>
      <c r="K13044" s="9">
        <f>_xlfn.IFNA(VLOOKUP(Table5[[#This Row],[Section]],SubSill_Tier,2,FALSE),0)</f>
        <v>0</v>
      </c>
      <c r="L13044" s="9" t="str">
        <f t="shared" si="212"/>
        <v/>
      </c>
      <c r="M13044" s="205" t="str" cm="1">
        <f t="array" ref="M13044">_xlfn.IFS(NOT(ISERROR(VLOOKUP(Table5[[#This Row],[Section]],TB_notTB,1,FALSE))),"No",LEFT(Table5[[#This Row],[Section]],3)="ETB","PLS",LEFT(Table5[[#This Row],[Section]],1)="7","PDB",NOT(ISBLANK(Table5[[#This Row],[Section]])),"No")</f>
        <v>No</v>
      </c>
    </row>
    <row r="13045" spans="1:13" x14ac:dyDescent="0.25">
      <c r="A13045" s="130" t="s">
        <v>18141</v>
      </c>
      <c r="B13045" s="130" t="s">
        <v>18142</v>
      </c>
      <c r="C13045" s="130" t="s">
        <v>98</v>
      </c>
      <c r="D13045" s="131">
        <v>1.0449999999999999</v>
      </c>
      <c r="E13045" s="132">
        <v>301</v>
      </c>
      <c r="F13045" s="132">
        <v>301</v>
      </c>
      <c r="G13045" s="126" t="s">
        <v>17475</v>
      </c>
      <c r="H13045" s="126" t="s">
        <v>20380</v>
      </c>
      <c r="I13045" s="126" t="s">
        <v>20381</v>
      </c>
      <c r="J13045" s="126" t="s">
        <v>26344</v>
      </c>
      <c r="K13045" s="9">
        <f>_xlfn.IFNA(VLOOKUP(Table5[[#This Row],[Section]],SubSill_Tier,2,FALSE),0)</f>
        <v>0</v>
      </c>
      <c r="L13045" s="9" t="str">
        <f t="shared" si="212"/>
        <v/>
      </c>
      <c r="M13045" s="205" t="str" cm="1">
        <f t="array" ref="M13045">_xlfn.IFS(NOT(ISERROR(VLOOKUP(Table5[[#This Row],[Section]],TB_notTB,1,FALSE))),"No",LEFT(Table5[[#This Row],[Section]],3)="ETB","PLS",LEFT(Table5[[#This Row],[Section]],1)="7","PDB",NOT(ISBLANK(Table5[[#This Row],[Section]])),"No")</f>
        <v>No</v>
      </c>
    </row>
    <row r="13046" spans="1:13" x14ac:dyDescent="0.25">
      <c r="A13046" s="130" t="s">
        <v>18143</v>
      </c>
      <c r="B13046" s="130" t="s">
        <v>18144</v>
      </c>
      <c r="C13046" s="130" t="s">
        <v>98</v>
      </c>
      <c r="D13046" s="131">
        <v>0.82699999999999996</v>
      </c>
      <c r="E13046" s="132">
        <v>210</v>
      </c>
      <c r="F13046" s="132">
        <v>210</v>
      </c>
      <c r="G13046" s="126" t="s">
        <v>17475</v>
      </c>
      <c r="H13046" s="126" t="s">
        <v>20380</v>
      </c>
      <c r="I13046" s="126" t="s">
        <v>20381</v>
      </c>
      <c r="J13046" s="126" t="s">
        <v>26341</v>
      </c>
      <c r="K13046" s="9">
        <f>_xlfn.IFNA(VLOOKUP(Table5[[#This Row],[Section]],SubSill_Tier,2,FALSE),0)</f>
        <v>0</v>
      </c>
      <c r="L13046" s="9" t="str">
        <f t="shared" si="212"/>
        <v/>
      </c>
      <c r="M13046" s="205" t="str" cm="1">
        <f t="array" ref="M13046">_xlfn.IFS(NOT(ISERROR(VLOOKUP(Table5[[#This Row],[Section]],TB_notTB,1,FALSE))),"No",LEFT(Table5[[#This Row],[Section]],3)="ETB","PLS",LEFT(Table5[[#This Row],[Section]],1)="7","PDB",NOT(ISBLANK(Table5[[#This Row],[Section]])),"No")</f>
        <v>No</v>
      </c>
    </row>
    <row r="13047" spans="1:13" x14ac:dyDescent="0.25">
      <c r="A13047" s="130" t="s">
        <v>18145</v>
      </c>
      <c r="B13047" s="130" t="s">
        <v>18146</v>
      </c>
      <c r="C13047" s="130" t="s">
        <v>98</v>
      </c>
      <c r="D13047" s="131">
        <v>1.137</v>
      </c>
      <c r="E13047" s="132">
        <v>325</v>
      </c>
      <c r="F13047" s="132">
        <v>325</v>
      </c>
      <c r="G13047" s="126" t="s">
        <v>17475</v>
      </c>
      <c r="H13047" s="126" t="s">
        <v>20380</v>
      </c>
      <c r="I13047" s="126" t="s">
        <v>20381</v>
      </c>
      <c r="J13047" s="126" t="s">
        <v>26341</v>
      </c>
      <c r="K13047" s="9">
        <f>_xlfn.IFNA(VLOOKUP(Table5[[#This Row],[Section]],SubSill_Tier,2,FALSE),0)</f>
        <v>0</v>
      </c>
      <c r="L13047" s="9" t="str">
        <f t="shared" si="212"/>
        <v/>
      </c>
      <c r="M13047" s="205" t="str" cm="1">
        <f t="array" ref="M13047">_xlfn.IFS(NOT(ISERROR(VLOOKUP(Table5[[#This Row],[Section]],TB_notTB,1,FALSE))),"No",LEFT(Table5[[#This Row],[Section]],3)="ETB","PLS",LEFT(Table5[[#This Row],[Section]],1)="7","PDB",NOT(ISBLANK(Table5[[#This Row],[Section]])),"No")</f>
        <v>No</v>
      </c>
    </row>
    <row r="13048" spans="1:13" x14ac:dyDescent="0.25">
      <c r="A13048" s="130" t="s">
        <v>18147</v>
      </c>
      <c r="B13048" s="130" t="s">
        <v>18148</v>
      </c>
      <c r="C13048" s="130" t="s">
        <v>98</v>
      </c>
      <c r="D13048" s="131">
        <v>1.274</v>
      </c>
      <c r="E13048" s="132">
        <v>389</v>
      </c>
      <c r="F13048" s="132">
        <v>389</v>
      </c>
      <c r="G13048" s="126" t="s">
        <v>17475</v>
      </c>
      <c r="H13048" s="126" t="s">
        <v>20380</v>
      </c>
      <c r="I13048" s="126" t="s">
        <v>20381</v>
      </c>
      <c r="J13048" s="126" t="s">
        <v>26341</v>
      </c>
      <c r="K13048" s="9">
        <f>_xlfn.IFNA(VLOOKUP(Table5[[#This Row],[Section]],SubSill_Tier,2,FALSE),0)</f>
        <v>0</v>
      </c>
      <c r="L13048" s="9" t="str">
        <f t="shared" si="212"/>
        <v/>
      </c>
      <c r="M13048" s="205" t="str" cm="1">
        <f t="array" ref="M13048">_xlfn.IFS(NOT(ISERROR(VLOOKUP(Table5[[#This Row],[Section]],TB_notTB,1,FALSE))),"No",LEFT(Table5[[#This Row],[Section]],3)="ETB","PLS",LEFT(Table5[[#This Row],[Section]],1)="7","PDB",NOT(ISBLANK(Table5[[#This Row],[Section]])),"No")</f>
        <v>No</v>
      </c>
    </row>
    <row r="13049" spans="1:13" x14ac:dyDescent="0.25">
      <c r="A13049" s="130" t="s">
        <v>18149</v>
      </c>
      <c r="B13049" s="130" t="s">
        <v>18150</v>
      </c>
      <c r="C13049" s="130" t="s">
        <v>98</v>
      </c>
      <c r="D13049" s="131">
        <v>2.1890000000000001</v>
      </c>
      <c r="E13049" s="132">
        <v>514</v>
      </c>
      <c r="F13049" s="132">
        <v>514</v>
      </c>
      <c r="G13049" s="126" t="s">
        <v>17475</v>
      </c>
      <c r="H13049" s="126" t="s">
        <v>20380</v>
      </c>
      <c r="I13049" s="126" t="s">
        <v>20381</v>
      </c>
      <c r="J13049" s="126" t="s">
        <v>26341</v>
      </c>
      <c r="K13049" s="9">
        <f>_xlfn.IFNA(VLOOKUP(Table5[[#This Row],[Section]],SubSill_Tier,2,FALSE),0)</f>
        <v>0</v>
      </c>
      <c r="L13049" s="9" t="str">
        <f t="shared" si="212"/>
        <v/>
      </c>
      <c r="M13049" s="205" t="str" cm="1">
        <f t="array" ref="M13049">_xlfn.IFS(NOT(ISERROR(VLOOKUP(Table5[[#This Row],[Section]],TB_notTB,1,FALSE))),"No",LEFT(Table5[[#This Row],[Section]],3)="ETB","PLS",LEFT(Table5[[#This Row],[Section]],1)="7","PDB",NOT(ISBLANK(Table5[[#This Row],[Section]])),"No")</f>
        <v>No</v>
      </c>
    </row>
    <row r="13050" spans="1:13" x14ac:dyDescent="0.25">
      <c r="A13050" s="130" t="s">
        <v>18151</v>
      </c>
      <c r="B13050" s="130" t="s">
        <v>18152</v>
      </c>
      <c r="C13050" s="130" t="s">
        <v>98</v>
      </c>
      <c r="D13050" s="131">
        <v>1.6870000000000001</v>
      </c>
      <c r="E13050" s="132">
        <v>426</v>
      </c>
      <c r="F13050" s="132">
        <v>426</v>
      </c>
      <c r="G13050" s="126" t="s">
        <v>17475</v>
      </c>
      <c r="H13050" s="126" t="s">
        <v>20380</v>
      </c>
      <c r="I13050" s="126" t="s">
        <v>20381</v>
      </c>
      <c r="J13050" s="126" t="s">
        <v>26341</v>
      </c>
      <c r="K13050" s="9">
        <f>_xlfn.IFNA(VLOOKUP(Table5[[#This Row],[Section]],SubSill_Tier,2,FALSE),0)</f>
        <v>0</v>
      </c>
      <c r="L13050" s="9" t="str">
        <f t="shared" si="212"/>
        <v/>
      </c>
      <c r="M13050" s="205" t="str" cm="1">
        <f t="array" ref="M13050">_xlfn.IFS(NOT(ISERROR(VLOOKUP(Table5[[#This Row],[Section]],TB_notTB,1,FALSE))),"No",LEFT(Table5[[#This Row],[Section]],3)="ETB","PLS",LEFT(Table5[[#This Row],[Section]],1)="7","PDB",NOT(ISBLANK(Table5[[#This Row],[Section]])),"No")</f>
        <v>No</v>
      </c>
    </row>
    <row r="13051" spans="1:13" x14ac:dyDescent="0.25">
      <c r="A13051" s="130" t="s">
        <v>18153</v>
      </c>
      <c r="B13051" s="130" t="s">
        <v>18154</v>
      </c>
      <c r="C13051" s="130" t="s">
        <v>98</v>
      </c>
      <c r="D13051" s="131">
        <v>0.28799999999999998</v>
      </c>
      <c r="E13051" s="132">
        <v>115</v>
      </c>
      <c r="F13051" s="132">
        <v>115</v>
      </c>
      <c r="G13051" s="126" t="s">
        <v>18052</v>
      </c>
      <c r="H13051" s="126" t="s">
        <v>20599</v>
      </c>
      <c r="I13051" s="126" t="s">
        <v>20600</v>
      </c>
      <c r="J13051" s="126" t="s">
        <v>26341</v>
      </c>
      <c r="K13051" s="9">
        <f>_xlfn.IFNA(VLOOKUP(Table5[[#This Row],[Section]],SubSill_Tier,2,FALSE),0)</f>
        <v>0</v>
      </c>
      <c r="L13051" s="9" t="str">
        <f t="shared" si="212"/>
        <v/>
      </c>
      <c r="M13051" s="205" t="str" cm="1">
        <f t="array" ref="M13051">_xlfn.IFS(NOT(ISERROR(VLOOKUP(Table5[[#This Row],[Section]],TB_notTB,1,FALSE))),"No",LEFT(Table5[[#This Row],[Section]],3)="ETB","PLS",LEFT(Table5[[#This Row],[Section]],1)="7","PDB",NOT(ISBLANK(Table5[[#This Row],[Section]])),"No")</f>
        <v>No</v>
      </c>
    </row>
    <row r="13052" spans="1:13" x14ac:dyDescent="0.25">
      <c r="A13052" s="130" t="s">
        <v>18155</v>
      </c>
      <c r="B13052" s="130" t="s">
        <v>18156</v>
      </c>
      <c r="C13052" s="130" t="s">
        <v>98</v>
      </c>
      <c r="D13052" s="131">
        <v>0.251</v>
      </c>
      <c r="E13052" s="132">
        <v>145</v>
      </c>
      <c r="F13052" s="132">
        <v>145</v>
      </c>
      <c r="G13052" s="126" t="s">
        <v>17475</v>
      </c>
      <c r="H13052" s="126" t="s">
        <v>20380</v>
      </c>
      <c r="I13052" s="126" t="s">
        <v>20381</v>
      </c>
      <c r="J13052" s="126" t="s">
        <v>26341</v>
      </c>
      <c r="K13052" s="9">
        <f>_xlfn.IFNA(VLOOKUP(Table5[[#This Row],[Section]],SubSill_Tier,2,FALSE),0)</f>
        <v>0</v>
      </c>
      <c r="L13052" s="9" t="str">
        <f t="shared" si="212"/>
        <v/>
      </c>
      <c r="M13052" s="205" t="str" cm="1">
        <f t="array" ref="M13052">_xlfn.IFS(NOT(ISERROR(VLOOKUP(Table5[[#This Row],[Section]],TB_notTB,1,FALSE))),"No",LEFT(Table5[[#This Row],[Section]],3)="ETB","PLS",LEFT(Table5[[#This Row],[Section]],1)="7","PDB",NOT(ISBLANK(Table5[[#This Row],[Section]])),"No")</f>
        <v>No</v>
      </c>
    </row>
    <row r="13053" spans="1:13" x14ac:dyDescent="0.25">
      <c r="A13053" s="130" t="s">
        <v>18157</v>
      </c>
      <c r="B13053" s="130" t="s">
        <v>18158</v>
      </c>
      <c r="C13053" s="130" t="s">
        <v>98</v>
      </c>
      <c r="D13053" s="131">
        <v>0.29599999999999999</v>
      </c>
      <c r="E13053" s="132">
        <v>165</v>
      </c>
      <c r="F13053" s="132">
        <v>165</v>
      </c>
      <c r="G13053" s="126" t="s">
        <v>18052</v>
      </c>
      <c r="H13053" s="126" t="s">
        <v>20599</v>
      </c>
      <c r="I13053" s="126" t="s">
        <v>20600</v>
      </c>
      <c r="J13053" s="126" t="s">
        <v>26341</v>
      </c>
      <c r="K13053" s="9">
        <f>_xlfn.IFNA(VLOOKUP(Table5[[#This Row],[Section]],SubSill_Tier,2,FALSE),0)</f>
        <v>0</v>
      </c>
      <c r="L13053" s="9" t="str">
        <f t="shared" si="212"/>
        <v/>
      </c>
      <c r="M13053" s="205" t="str" cm="1">
        <f t="array" ref="M13053">_xlfn.IFS(NOT(ISERROR(VLOOKUP(Table5[[#This Row],[Section]],TB_notTB,1,FALSE))),"No",LEFT(Table5[[#This Row],[Section]],3)="ETB","PLS",LEFT(Table5[[#This Row],[Section]],1)="7","PDB",NOT(ISBLANK(Table5[[#This Row],[Section]])),"No")</f>
        <v>No</v>
      </c>
    </row>
    <row r="13054" spans="1:13" x14ac:dyDescent="0.25">
      <c r="A13054" s="130" t="s">
        <v>18159</v>
      </c>
      <c r="B13054" s="130" t="s">
        <v>18160</v>
      </c>
      <c r="C13054" s="130" t="s">
        <v>98</v>
      </c>
      <c r="D13054" s="131">
        <v>0.41899999999999998</v>
      </c>
      <c r="E13054" s="132">
        <v>139</v>
      </c>
      <c r="F13054" s="132">
        <v>139</v>
      </c>
      <c r="G13054" s="126" t="s">
        <v>18052</v>
      </c>
      <c r="H13054" s="126" t="s">
        <v>20599</v>
      </c>
      <c r="I13054" s="126" t="s">
        <v>20600</v>
      </c>
      <c r="J13054" s="126" t="s">
        <v>26342</v>
      </c>
      <c r="K13054" s="9">
        <f>_xlfn.IFNA(VLOOKUP(Table5[[#This Row],[Section]],SubSill_Tier,2,FALSE),0)</f>
        <v>0</v>
      </c>
      <c r="L13054" s="9" t="str">
        <f t="shared" si="212"/>
        <v/>
      </c>
      <c r="M13054" s="205" t="str" cm="1">
        <f t="array" ref="M13054">_xlfn.IFS(NOT(ISERROR(VLOOKUP(Table5[[#This Row],[Section]],TB_notTB,1,FALSE))),"No",LEFT(Table5[[#This Row],[Section]],3)="ETB","PLS",LEFT(Table5[[#This Row],[Section]],1)="7","PDB",NOT(ISBLANK(Table5[[#This Row],[Section]])),"No")</f>
        <v>No</v>
      </c>
    </row>
    <row r="13055" spans="1:13" x14ac:dyDescent="0.25">
      <c r="A13055" s="130" t="s">
        <v>18161</v>
      </c>
      <c r="B13055" s="130" t="s">
        <v>18162</v>
      </c>
      <c r="C13055" s="130" t="s">
        <v>98</v>
      </c>
      <c r="D13055" s="131">
        <v>0.22700000000000001</v>
      </c>
      <c r="E13055" s="132">
        <v>131</v>
      </c>
      <c r="F13055" s="132">
        <v>131</v>
      </c>
      <c r="G13055" s="126" t="s">
        <v>18052</v>
      </c>
      <c r="H13055" s="126" t="s">
        <v>20599</v>
      </c>
      <c r="I13055" s="126" t="s">
        <v>20600</v>
      </c>
      <c r="J13055" s="126" t="s">
        <v>26344</v>
      </c>
      <c r="K13055" s="9">
        <f>_xlfn.IFNA(VLOOKUP(Table5[[#This Row],[Section]],SubSill_Tier,2,FALSE),0)</f>
        <v>0</v>
      </c>
      <c r="L13055" s="9" t="str">
        <f t="shared" si="212"/>
        <v/>
      </c>
      <c r="M13055" s="205" t="str" cm="1">
        <f t="array" ref="M13055">_xlfn.IFS(NOT(ISERROR(VLOOKUP(Table5[[#This Row],[Section]],TB_notTB,1,FALSE))),"No",LEFT(Table5[[#This Row],[Section]],3)="ETB","PLS",LEFT(Table5[[#This Row],[Section]],1)="7","PDB",NOT(ISBLANK(Table5[[#This Row],[Section]])),"No")</f>
        <v>No</v>
      </c>
    </row>
    <row r="13056" spans="1:13" x14ac:dyDescent="0.25">
      <c r="A13056" s="130" t="s">
        <v>18163</v>
      </c>
      <c r="B13056" s="130" t="s">
        <v>18164</v>
      </c>
      <c r="C13056" s="130" t="s">
        <v>98</v>
      </c>
      <c r="D13056" s="131">
        <v>0.35199999999999998</v>
      </c>
      <c r="E13056" s="132">
        <v>190</v>
      </c>
      <c r="F13056" s="132">
        <v>190</v>
      </c>
      <c r="G13056" s="126" t="s">
        <v>18052</v>
      </c>
      <c r="H13056" s="126" t="s">
        <v>20599</v>
      </c>
      <c r="I13056" s="126" t="s">
        <v>20600</v>
      </c>
      <c r="J13056" s="126" t="s">
        <v>26341</v>
      </c>
      <c r="K13056" s="9">
        <f>_xlfn.IFNA(VLOOKUP(Table5[[#This Row],[Section]],SubSill_Tier,2,FALSE),0)</f>
        <v>0</v>
      </c>
      <c r="L13056" s="9" t="str">
        <f t="shared" si="212"/>
        <v/>
      </c>
      <c r="M13056" s="205" t="str" cm="1">
        <f t="array" ref="M13056">_xlfn.IFS(NOT(ISERROR(VLOOKUP(Table5[[#This Row],[Section]],TB_notTB,1,FALSE))),"No",LEFT(Table5[[#This Row],[Section]],3)="ETB","PLS",LEFT(Table5[[#This Row],[Section]],1)="7","PDB",NOT(ISBLANK(Table5[[#This Row],[Section]])),"No")</f>
        <v>No</v>
      </c>
    </row>
    <row r="13057" spans="1:13" x14ac:dyDescent="0.25">
      <c r="A13057" s="130" t="s">
        <v>18165</v>
      </c>
      <c r="B13057" s="130" t="s">
        <v>18166</v>
      </c>
      <c r="C13057" s="130" t="s">
        <v>98</v>
      </c>
      <c r="D13057" s="131">
        <v>0.53300000000000003</v>
      </c>
      <c r="E13057" s="132">
        <v>166</v>
      </c>
      <c r="F13057" s="132">
        <v>166</v>
      </c>
      <c r="G13057" s="126" t="s">
        <v>18052</v>
      </c>
      <c r="H13057" s="126" t="s">
        <v>20599</v>
      </c>
      <c r="I13057" s="126" t="s">
        <v>20600</v>
      </c>
      <c r="J13057" s="126" t="s">
        <v>26344</v>
      </c>
      <c r="K13057" s="9">
        <f>_xlfn.IFNA(VLOOKUP(Table5[[#This Row],[Section]],SubSill_Tier,2,FALSE),0)</f>
        <v>0</v>
      </c>
      <c r="L13057" s="9" t="str">
        <f t="shared" si="212"/>
        <v/>
      </c>
      <c r="M13057" s="205" t="str" cm="1">
        <f t="array" ref="M13057">_xlfn.IFS(NOT(ISERROR(VLOOKUP(Table5[[#This Row],[Section]],TB_notTB,1,FALSE))),"No",LEFT(Table5[[#This Row],[Section]],3)="ETB","PLS",LEFT(Table5[[#This Row],[Section]],1)="7","PDB",NOT(ISBLANK(Table5[[#This Row],[Section]])),"No")</f>
        <v>No</v>
      </c>
    </row>
    <row r="13058" spans="1:13" x14ac:dyDescent="0.25">
      <c r="A13058" s="130" t="s">
        <v>18167</v>
      </c>
      <c r="B13058" s="130" t="s">
        <v>18168</v>
      </c>
      <c r="C13058" s="130" t="s">
        <v>98</v>
      </c>
      <c r="D13058" s="131">
        <v>0.42099999999999999</v>
      </c>
      <c r="E13058" s="132">
        <v>198</v>
      </c>
      <c r="F13058" s="132">
        <v>198</v>
      </c>
      <c r="G13058" s="126" t="s">
        <v>17886</v>
      </c>
      <c r="H13058" s="126" t="s">
        <v>20591</v>
      </c>
      <c r="I13058" s="126" t="s">
        <v>20592</v>
      </c>
      <c r="J13058" s="126" t="s">
        <v>26341</v>
      </c>
      <c r="K13058" s="9">
        <f>_xlfn.IFNA(VLOOKUP(Table5[[#This Row],[Section]],SubSill_Tier,2,FALSE),0)</f>
        <v>0</v>
      </c>
      <c r="L13058" s="9" t="str">
        <f t="shared" si="212"/>
        <v/>
      </c>
      <c r="M13058" s="205" t="str" cm="1">
        <f t="array" ref="M13058">_xlfn.IFS(NOT(ISERROR(VLOOKUP(Table5[[#This Row],[Section]],TB_notTB,1,FALSE))),"No",LEFT(Table5[[#This Row],[Section]],3)="ETB","PLS",LEFT(Table5[[#This Row],[Section]],1)="7","PDB",NOT(ISBLANK(Table5[[#This Row],[Section]])),"No")</f>
        <v>No</v>
      </c>
    </row>
    <row r="13059" spans="1:13" x14ac:dyDescent="0.25">
      <c r="A13059" s="130" t="s">
        <v>18169</v>
      </c>
      <c r="B13059" s="130" t="s">
        <v>18170</v>
      </c>
      <c r="C13059" s="130" t="s">
        <v>98</v>
      </c>
      <c r="D13059" s="131">
        <v>0.32900000000000001</v>
      </c>
      <c r="E13059" s="132">
        <v>157</v>
      </c>
      <c r="F13059" s="132">
        <v>157</v>
      </c>
      <c r="G13059" s="126" t="s">
        <v>17886</v>
      </c>
      <c r="H13059" s="126" t="s">
        <v>20591</v>
      </c>
      <c r="I13059" s="126" t="s">
        <v>20592</v>
      </c>
      <c r="J13059" s="126" t="s">
        <v>26341</v>
      </c>
      <c r="K13059" s="9">
        <f>_xlfn.IFNA(VLOOKUP(Table5[[#This Row],[Section]],SubSill_Tier,2,FALSE),0)</f>
        <v>0</v>
      </c>
      <c r="L13059" s="9" t="str">
        <f t="shared" si="212"/>
        <v/>
      </c>
      <c r="M13059" s="205" t="str" cm="1">
        <f t="array" ref="M13059">_xlfn.IFS(NOT(ISERROR(VLOOKUP(Table5[[#This Row],[Section]],TB_notTB,1,FALSE))),"No",LEFT(Table5[[#This Row],[Section]],3)="ETB","PLS",LEFT(Table5[[#This Row],[Section]],1)="7","PDB",NOT(ISBLANK(Table5[[#This Row],[Section]])),"No")</f>
        <v>No</v>
      </c>
    </row>
    <row r="13060" spans="1:13" x14ac:dyDescent="0.25">
      <c r="A13060" s="130" t="s">
        <v>18171</v>
      </c>
      <c r="B13060" s="130" t="s">
        <v>18172</v>
      </c>
      <c r="C13060" s="130" t="s">
        <v>98</v>
      </c>
      <c r="D13060" s="131">
        <v>0.38100000000000001</v>
      </c>
      <c r="E13060" s="132">
        <v>178</v>
      </c>
      <c r="F13060" s="132">
        <v>178</v>
      </c>
      <c r="G13060" s="126" t="s">
        <v>17886</v>
      </c>
      <c r="H13060" s="126" t="s">
        <v>20591</v>
      </c>
      <c r="I13060" s="126" t="s">
        <v>20592</v>
      </c>
      <c r="J13060" s="126" t="s">
        <v>26341</v>
      </c>
      <c r="K13060" s="9">
        <f>_xlfn.IFNA(VLOOKUP(Table5[[#This Row],[Section]],SubSill_Tier,2,FALSE),0)</f>
        <v>0</v>
      </c>
      <c r="L13060" s="9" t="str">
        <f t="shared" ref="L13060:L13123" si="213">IFERROR(IF(LEFT(G13060,2)="AI",IF(_xlfn.NUMBERVALUE(IFERROR(LEFT(IF(ISERROR(FIND("X",UPPER(B13060))),UPPER(B13060),RIGHT(UPPER(B13060),LEN(UPPER(B13060))-FIND("~",SUBSTITUTE(UPPER(B13060),"X","~",LEN(UPPER(B13060))-LEN(SUBSTITUTE(UPPER(B13060),"X","")))))),FIND(" ",IF(ISERROR(FIND("X",UPPER(B13060))),UPPER(B13060),RIGHT(UPPER(B13060),LEN(UPPER(B13060))-FIND("~",SUBSTITUTE(UPPER(B13060),"X","~",LEN(UPPER(B13060))-LEN(SUBSTITUTE(UPPER(B13060),"X","")))))),1)-1),IF(ISERROR(FIND("X",UPPER(B13060))),UPPER(B13060),RIGHT(UPPER(B13060),LEN(UPPER(B13060))-FIND("~",SUBSTITUTE(UPPER(B13060),"X","~",LEN(UPPER(B13060))-LEN(SUBSTITUTE(UPPER(B13060),"X",""))))))),".")&gt;=5,"Wall",""),""),"")</f>
        <v/>
      </c>
      <c r="M13060" s="205" t="str" cm="1">
        <f t="array" ref="M13060">_xlfn.IFS(NOT(ISERROR(VLOOKUP(Table5[[#This Row],[Section]],TB_notTB,1,FALSE))),"No",LEFT(Table5[[#This Row],[Section]],3)="ETB","PLS",LEFT(Table5[[#This Row],[Section]],1)="7","PDB",NOT(ISBLANK(Table5[[#This Row],[Section]])),"No")</f>
        <v>No</v>
      </c>
    </row>
    <row r="13061" spans="1:13" x14ac:dyDescent="0.25">
      <c r="A13061" s="130" t="s">
        <v>18173</v>
      </c>
      <c r="B13061" s="130" t="s">
        <v>18174</v>
      </c>
      <c r="C13061" s="130" t="s">
        <v>98</v>
      </c>
      <c r="D13061" s="131">
        <v>0.74</v>
      </c>
      <c r="E13061" s="132">
        <v>248</v>
      </c>
      <c r="F13061" s="132">
        <v>248</v>
      </c>
      <c r="G13061" s="126" t="s">
        <v>18052</v>
      </c>
      <c r="H13061" s="126" t="s">
        <v>20599</v>
      </c>
      <c r="I13061" s="126" t="s">
        <v>20600</v>
      </c>
      <c r="J13061" s="126" t="s">
        <v>26341</v>
      </c>
      <c r="K13061" s="9">
        <f>_xlfn.IFNA(VLOOKUP(Table5[[#This Row],[Section]],SubSill_Tier,2,FALSE),0)</f>
        <v>0</v>
      </c>
      <c r="L13061" s="9" t="str">
        <f t="shared" si="213"/>
        <v/>
      </c>
      <c r="M13061" s="205" t="str" cm="1">
        <f t="array" ref="M13061">_xlfn.IFS(NOT(ISERROR(VLOOKUP(Table5[[#This Row],[Section]],TB_notTB,1,FALSE))),"No",LEFT(Table5[[#This Row],[Section]],3)="ETB","PLS",LEFT(Table5[[#This Row],[Section]],1)="7","PDB",NOT(ISBLANK(Table5[[#This Row],[Section]])),"No")</f>
        <v>No</v>
      </c>
    </row>
    <row r="13062" spans="1:13" x14ac:dyDescent="0.25">
      <c r="A13062" s="130" t="s">
        <v>18175</v>
      </c>
      <c r="B13062" s="130" t="s">
        <v>18176</v>
      </c>
      <c r="C13062" s="130" t="s">
        <v>98</v>
      </c>
      <c r="D13062" s="131">
        <v>1.3879999999999999</v>
      </c>
      <c r="E13062" s="132">
        <v>297</v>
      </c>
      <c r="F13062" s="132">
        <v>297</v>
      </c>
      <c r="G13062" s="126" t="s">
        <v>18052</v>
      </c>
      <c r="H13062" s="126" t="s">
        <v>20599</v>
      </c>
      <c r="I13062" s="126" t="s">
        <v>20600</v>
      </c>
      <c r="J13062" s="126" t="s">
        <v>26341</v>
      </c>
      <c r="K13062" s="9">
        <f>_xlfn.IFNA(VLOOKUP(Table5[[#This Row],[Section]],SubSill_Tier,2,FALSE),0)</f>
        <v>0</v>
      </c>
      <c r="L13062" s="9" t="str">
        <f t="shared" si="213"/>
        <v/>
      </c>
      <c r="M13062" s="205" t="str" cm="1">
        <f t="array" ref="M13062">_xlfn.IFS(NOT(ISERROR(VLOOKUP(Table5[[#This Row],[Section]],TB_notTB,1,FALSE))),"No",LEFT(Table5[[#This Row],[Section]],3)="ETB","PLS",LEFT(Table5[[#This Row],[Section]],1)="7","PDB",NOT(ISBLANK(Table5[[#This Row],[Section]])),"No")</f>
        <v>No</v>
      </c>
    </row>
    <row r="13063" spans="1:13" x14ac:dyDescent="0.25">
      <c r="A13063" s="130" t="s">
        <v>18177</v>
      </c>
      <c r="B13063" s="130" t="s">
        <v>18178</v>
      </c>
      <c r="C13063" s="130" t="s">
        <v>98</v>
      </c>
      <c r="D13063" s="131">
        <v>1.831</v>
      </c>
      <c r="E13063" s="132">
        <v>239</v>
      </c>
      <c r="F13063" s="132">
        <v>239</v>
      </c>
      <c r="G13063" s="126" t="s">
        <v>18052</v>
      </c>
      <c r="H13063" s="126" t="s">
        <v>20599</v>
      </c>
      <c r="I13063" s="126" t="s">
        <v>20600</v>
      </c>
      <c r="J13063" s="126" t="s">
        <v>26344</v>
      </c>
      <c r="K13063" s="9">
        <f>_xlfn.IFNA(VLOOKUP(Table5[[#This Row],[Section]],SubSill_Tier,2,FALSE),0)</f>
        <v>0</v>
      </c>
      <c r="L13063" s="9" t="str">
        <f t="shared" si="213"/>
        <v/>
      </c>
      <c r="M13063" s="205" t="str" cm="1">
        <f t="array" ref="M13063">_xlfn.IFS(NOT(ISERROR(VLOOKUP(Table5[[#This Row],[Section]],TB_notTB,1,FALSE))),"No",LEFT(Table5[[#This Row],[Section]],3)="ETB","PLS",LEFT(Table5[[#This Row],[Section]],1)="7","PDB",NOT(ISBLANK(Table5[[#This Row],[Section]])),"No")</f>
        <v>No</v>
      </c>
    </row>
    <row r="13064" spans="1:13" x14ac:dyDescent="0.25">
      <c r="A13064" s="130" t="s">
        <v>18179</v>
      </c>
      <c r="B13064" s="130" t="s">
        <v>18180</v>
      </c>
      <c r="C13064" s="130" t="s">
        <v>98</v>
      </c>
      <c r="D13064" s="131">
        <v>0.66500000000000004</v>
      </c>
      <c r="E13064" s="132">
        <v>353</v>
      </c>
      <c r="F13064" s="132">
        <v>353</v>
      </c>
      <c r="G13064" s="126" t="s">
        <v>17886</v>
      </c>
      <c r="H13064" s="126" t="s">
        <v>20591</v>
      </c>
      <c r="I13064" s="126" t="s">
        <v>20592</v>
      </c>
      <c r="J13064" s="126" t="s">
        <v>26342</v>
      </c>
      <c r="K13064" s="9">
        <f>_xlfn.IFNA(VLOOKUP(Table5[[#This Row],[Section]],SubSill_Tier,2,FALSE),0)</f>
        <v>0</v>
      </c>
      <c r="L13064" s="9" t="str">
        <f t="shared" si="213"/>
        <v/>
      </c>
      <c r="M13064" s="205" t="str" cm="1">
        <f t="array" ref="M13064">_xlfn.IFS(NOT(ISERROR(VLOOKUP(Table5[[#This Row],[Section]],TB_notTB,1,FALSE))),"No",LEFT(Table5[[#This Row],[Section]],3)="ETB","PLS",LEFT(Table5[[#This Row],[Section]],1)="7","PDB",NOT(ISBLANK(Table5[[#This Row],[Section]])),"No")</f>
        <v>No</v>
      </c>
    </row>
    <row r="13065" spans="1:13" x14ac:dyDescent="0.25">
      <c r="A13065" s="130" t="s">
        <v>18181</v>
      </c>
      <c r="B13065" s="130" t="s">
        <v>18182</v>
      </c>
      <c r="C13065" s="130" t="s">
        <v>98</v>
      </c>
      <c r="D13065" s="131">
        <v>1.093</v>
      </c>
      <c r="E13065" s="132">
        <v>493</v>
      </c>
      <c r="F13065" s="132">
        <v>493</v>
      </c>
      <c r="G13065" s="126" t="s">
        <v>17886</v>
      </c>
      <c r="H13065" s="126" t="s">
        <v>20591</v>
      </c>
      <c r="I13065" s="126" t="s">
        <v>20592</v>
      </c>
      <c r="J13065" s="126" t="s">
        <v>26344</v>
      </c>
      <c r="K13065" s="9">
        <f>_xlfn.IFNA(VLOOKUP(Table5[[#This Row],[Section]],SubSill_Tier,2,FALSE),0)</f>
        <v>0</v>
      </c>
      <c r="L13065" s="9" t="str">
        <f t="shared" si="213"/>
        <v/>
      </c>
      <c r="M13065" s="205" t="str" cm="1">
        <f t="array" ref="M13065">_xlfn.IFS(NOT(ISERROR(VLOOKUP(Table5[[#This Row],[Section]],TB_notTB,1,FALSE))),"No",LEFT(Table5[[#This Row],[Section]],3)="ETB","PLS",LEFT(Table5[[#This Row],[Section]],1)="7","PDB",NOT(ISBLANK(Table5[[#This Row],[Section]])),"No")</f>
        <v>No</v>
      </c>
    </row>
    <row r="13066" spans="1:13" x14ac:dyDescent="0.25">
      <c r="A13066" s="130" t="s">
        <v>18183</v>
      </c>
      <c r="B13066" s="130" t="s">
        <v>18184</v>
      </c>
      <c r="C13066" s="130" t="s">
        <v>98</v>
      </c>
      <c r="D13066" s="131">
        <v>0.84399999999999997</v>
      </c>
      <c r="E13066" s="132">
        <v>236</v>
      </c>
      <c r="F13066" s="132">
        <v>236</v>
      </c>
      <c r="G13066" s="126" t="s">
        <v>17475</v>
      </c>
      <c r="H13066" s="126" t="s">
        <v>20380</v>
      </c>
      <c r="I13066" s="126" t="s">
        <v>20381</v>
      </c>
      <c r="J13066" s="126" t="s">
        <v>26341</v>
      </c>
      <c r="K13066" s="9">
        <f>_xlfn.IFNA(VLOOKUP(Table5[[#This Row],[Section]],SubSill_Tier,2,FALSE),0)</f>
        <v>0</v>
      </c>
      <c r="L13066" s="9" t="str">
        <f t="shared" si="213"/>
        <v/>
      </c>
      <c r="M13066" s="205" t="str" cm="1">
        <f t="array" ref="M13066">_xlfn.IFS(NOT(ISERROR(VLOOKUP(Table5[[#This Row],[Section]],TB_notTB,1,FALSE))),"No",LEFT(Table5[[#This Row],[Section]],3)="ETB","PLS",LEFT(Table5[[#This Row],[Section]],1)="7","PDB",NOT(ISBLANK(Table5[[#This Row],[Section]])),"No")</f>
        <v>No</v>
      </c>
    </row>
    <row r="13067" spans="1:13" x14ac:dyDescent="0.25">
      <c r="A13067" s="130" t="s">
        <v>18185</v>
      </c>
      <c r="B13067" s="130" t="s">
        <v>18186</v>
      </c>
      <c r="C13067" s="130" t="s">
        <v>98</v>
      </c>
      <c r="D13067" s="131">
        <v>0.98499999999999999</v>
      </c>
      <c r="E13067" s="132">
        <v>282</v>
      </c>
      <c r="F13067" s="132">
        <v>282</v>
      </c>
      <c r="G13067" s="126" t="s">
        <v>17475</v>
      </c>
      <c r="H13067" s="126" t="s">
        <v>20380</v>
      </c>
      <c r="I13067" s="126" t="s">
        <v>20381</v>
      </c>
      <c r="J13067" s="126" t="s">
        <v>26341</v>
      </c>
      <c r="K13067" s="9">
        <f>_xlfn.IFNA(VLOOKUP(Table5[[#This Row],[Section]],SubSill_Tier,2,FALSE),0)</f>
        <v>0</v>
      </c>
      <c r="L13067" s="9" t="str">
        <f t="shared" si="213"/>
        <v/>
      </c>
      <c r="M13067" s="205" t="str" cm="1">
        <f t="array" ref="M13067">_xlfn.IFS(NOT(ISERROR(VLOOKUP(Table5[[#This Row],[Section]],TB_notTB,1,FALSE))),"No",LEFT(Table5[[#This Row],[Section]],3)="ETB","PLS",LEFT(Table5[[#This Row],[Section]],1)="7","PDB",NOT(ISBLANK(Table5[[#This Row],[Section]])),"No")</f>
        <v>No</v>
      </c>
    </row>
    <row r="13068" spans="1:13" x14ac:dyDescent="0.25">
      <c r="A13068" s="130" t="s">
        <v>18187</v>
      </c>
      <c r="B13068" s="130" t="s">
        <v>18188</v>
      </c>
      <c r="C13068" s="130" t="s">
        <v>98</v>
      </c>
      <c r="D13068" s="131">
        <v>1.762</v>
      </c>
      <c r="E13068" s="132">
        <v>357</v>
      </c>
      <c r="F13068" s="132">
        <v>357</v>
      </c>
      <c r="G13068" s="126" t="s">
        <v>17475</v>
      </c>
      <c r="H13068" s="126" t="s">
        <v>20380</v>
      </c>
      <c r="I13068" s="126" t="s">
        <v>20381</v>
      </c>
      <c r="J13068" s="126" t="s">
        <v>26341</v>
      </c>
      <c r="K13068" s="9">
        <f>_xlfn.IFNA(VLOOKUP(Table5[[#This Row],[Section]],SubSill_Tier,2,FALSE),0)</f>
        <v>0</v>
      </c>
      <c r="L13068" s="9" t="str">
        <f t="shared" si="213"/>
        <v/>
      </c>
      <c r="M13068" s="205" t="str" cm="1">
        <f t="array" ref="M13068">_xlfn.IFS(NOT(ISERROR(VLOOKUP(Table5[[#This Row],[Section]],TB_notTB,1,FALSE))),"No",LEFT(Table5[[#This Row],[Section]],3)="ETB","PLS",LEFT(Table5[[#This Row],[Section]],1)="7","PDB",NOT(ISBLANK(Table5[[#This Row],[Section]])),"No")</f>
        <v>No</v>
      </c>
    </row>
    <row r="13069" spans="1:13" x14ac:dyDescent="0.25">
      <c r="A13069" s="130" t="s">
        <v>18189</v>
      </c>
      <c r="B13069" s="130" t="s">
        <v>18190</v>
      </c>
      <c r="C13069" s="130" t="s">
        <v>98</v>
      </c>
      <c r="D13069" s="131">
        <v>1.52</v>
      </c>
      <c r="E13069" s="132">
        <v>355</v>
      </c>
      <c r="F13069" s="132">
        <v>355</v>
      </c>
      <c r="G13069" s="126" t="s">
        <v>17475</v>
      </c>
      <c r="H13069" s="126" t="s">
        <v>20380</v>
      </c>
      <c r="I13069" s="126" t="s">
        <v>20381</v>
      </c>
      <c r="J13069" s="126" t="s">
        <v>26341</v>
      </c>
      <c r="K13069" s="9">
        <f>_xlfn.IFNA(VLOOKUP(Table5[[#This Row],[Section]],SubSill_Tier,2,FALSE),0)</f>
        <v>0</v>
      </c>
      <c r="L13069" s="9" t="str">
        <f t="shared" si="213"/>
        <v/>
      </c>
      <c r="M13069" s="205" t="str" cm="1">
        <f t="array" ref="M13069">_xlfn.IFS(NOT(ISERROR(VLOOKUP(Table5[[#This Row],[Section]],TB_notTB,1,FALSE))),"No",LEFT(Table5[[#This Row],[Section]],3)="ETB","PLS",LEFT(Table5[[#This Row],[Section]],1)="7","PDB",NOT(ISBLANK(Table5[[#This Row],[Section]])),"No")</f>
        <v>No</v>
      </c>
    </row>
    <row r="13070" spans="1:13" x14ac:dyDescent="0.25">
      <c r="A13070" s="130" t="s">
        <v>18191</v>
      </c>
      <c r="B13070" s="130" t="s">
        <v>18192</v>
      </c>
      <c r="C13070" s="130" t="s">
        <v>98</v>
      </c>
      <c r="D13070" s="131">
        <v>0.24299999999999999</v>
      </c>
      <c r="E13070" s="132">
        <v>106</v>
      </c>
      <c r="F13070" s="132">
        <v>106</v>
      </c>
      <c r="G13070" s="126" t="s">
        <v>17472</v>
      </c>
      <c r="H13070" s="126" t="s">
        <v>20378</v>
      </c>
      <c r="I13070" s="126" t="s">
        <v>20379</v>
      </c>
      <c r="J13070" s="126" t="s">
        <v>26341</v>
      </c>
      <c r="K13070" s="9">
        <f>_xlfn.IFNA(VLOOKUP(Table5[[#This Row],[Section]],SubSill_Tier,2,FALSE),0)</f>
        <v>0</v>
      </c>
      <c r="L13070" s="9" t="str">
        <f t="shared" si="213"/>
        <v/>
      </c>
      <c r="M13070" s="205" t="str" cm="1">
        <f t="array" ref="M13070">_xlfn.IFS(NOT(ISERROR(VLOOKUP(Table5[[#This Row],[Section]],TB_notTB,1,FALSE))),"No",LEFT(Table5[[#This Row],[Section]],3)="ETB","PLS",LEFT(Table5[[#This Row],[Section]],1)="7","PDB",NOT(ISBLANK(Table5[[#This Row],[Section]])),"No")</f>
        <v>No</v>
      </c>
    </row>
    <row r="13071" spans="1:13" x14ac:dyDescent="0.25">
      <c r="A13071" s="130" t="s">
        <v>18193</v>
      </c>
      <c r="B13071" s="130" t="s">
        <v>18194</v>
      </c>
      <c r="C13071" s="130" t="s">
        <v>98</v>
      </c>
      <c r="D13071" s="131">
        <v>0.25800000000000001</v>
      </c>
      <c r="E13071" s="132">
        <v>117</v>
      </c>
      <c r="F13071" s="132">
        <v>117</v>
      </c>
      <c r="G13071" s="126" t="s">
        <v>17472</v>
      </c>
      <c r="H13071" s="126" t="s">
        <v>20378</v>
      </c>
      <c r="I13071" s="126" t="s">
        <v>20379</v>
      </c>
      <c r="J13071" s="126" t="s">
        <v>26341</v>
      </c>
      <c r="K13071" s="9">
        <f>_xlfn.IFNA(VLOOKUP(Table5[[#This Row],[Section]],SubSill_Tier,2,FALSE),0)</f>
        <v>0</v>
      </c>
      <c r="L13071" s="9" t="str">
        <f t="shared" si="213"/>
        <v/>
      </c>
      <c r="M13071" s="205" t="str" cm="1">
        <f t="array" ref="M13071">_xlfn.IFS(NOT(ISERROR(VLOOKUP(Table5[[#This Row],[Section]],TB_notTB,1,FALSE))),"No",LEFT(Table5[[#This Row],[Section]],3)="ETB","PLS",LEFT(Table5[[#This Row],[Section]],1)="7","PDB",NOT(ISBLANK(Table5[[#This Row],[Section]])),"No")</f>
        <v>No</v>
      </c>
    </row>
    <row r="13072" spans="1:13" x14ac:dyDescent="0.25">
      <c r="A13072" s="130" t="s">
        <v>18195</v>
      </c>
      <c r="B13072" s="130" t="s">
        <v>18196</v>
      </c>
      <c r="C13072" s="130" t="s">
        <v>98</v>
      </c>
      <c r="D13072" s="131">
        <v>0.25900000000000001</v>
      </c>
      <c r="E13072" s="132">
        <v>140</v>
      </c>
      <c r="F13072" s="132">
        <v>140</v>
      </c>
      <c r="G13072" s="126" t="s">
        <v>17472</v>
      </c>
      <c r="H13072" s="126" t="s">
        <v>20378</v>
      </c>
      <c r="I13072" s="126" t="s">
        <v>20379</v>
      </c>
      <c r="J13072" s="126" t="s">
        <v>26341</v>
      </c>
      <c r="K13072" s="9">
        <f>_xlfn.IFNA(VLOOKUP(Table5[[#This Row],[Section]],SubSill_Tier,2,FALSE),0)</f>
        <v>0</v>
      </c>
      <c r="L13072" s="9" t="str">
        <f t="shared" si="213"/>
        <v/>
      </c>
      <c r="M13072" s="205" t="str" cm="1">
        <f t="array" ref="M13072">_xlfn.IFS(NOT(ISERROR(VLOOKUP(Table5[[#This Row],[Section]],TB_notTB,1,FALSE))),"No",LEFT(Table5[[#This Row],[Section]],3)="ETB","PLS",LEFT(Table5[[#This Row],[Section]],1)="7","PDB",NOT(ISBLANK(Table5[[#This Row],[Section]])),"No")</f>
        <v>No</v>
      </c>
    </row>
    <row r="13073" spans="1:13" x14ac:dyDescent="0.25">
      <c r="A13073" s="130" t="s">
        <v>18197</v>
      </c>
      <c r="B13073" s="130" t="s">
        <v>18198</v>
      </c>
      <c r="C13073" s="130" t="s">
        <v>98</v>
      </c>
      <c r="D13073" s="131">
        <v>0.39800000000000002</v>
      </c>
      <c r="E13073" s="132">
        <v>188</v>
      </c>
      <c r="F13073" s="132">
        <v>188</v>
      </c>
      <c r="G13073" s="126" t="s">
        <v>17708</v>
      </c>
      <c r="H13073" s="126" t="s">
        <v>20399</v>
      </c>
      <c r="I13073" s="126" t="s">
        <v>26825</v>
      </c>
      <c r="J13073" s="126" t="s">
        <v>26341</v>
      </c>
      <c r="K13073" s="9">
        <f>_xlfn.IFNA(VLOOKUP(Table5[[#This Row],[Section]],SubSill_Tier,2,FALSE),0)</f>
        <v>0</v>
      </c>
      <c r="L13073" s="9" t="str">
        <f t="shared" si="213"/>
        <v/>
      </c>
      <c r="M13073" s="205" t="str" cm="1">
        <f t="array" ref="M13073">_xlfn.IFS(NOT(ISERROR(VLOOKUP(Table5[[#This Row],[Section]],TB_notTB,1,FALSE))),"No",LEFT(Table5[[#This Row],[Section]],3)="ETB","PLS",LEFT(Table5[[#This Row],[Section]],1)="7","PDB",NOT(ISBLANK(Table5[[#This Row],[Section]])),"No")</f>
        <v>No</v>
      </c>
    </row>
    <row r="13074" spans="1:13" x14ac:dyDescent="0.25">
      <c r="A13074" s="130" t="s">
        <v>18199</v>
      </c>
      <c r="B13074" s="130" t="s">
        <v>18200</v>
      </c>
      <c r="C13074" s="130" t="s">
        <v>98</v>
      </c>
      <c r="D13074" s="131">
        <v>0.246</v>
      </c>
      <c r="E13074" s="132">
        <v>104</v>
      </c>
      <c r="F13074" s="132">
        <v>104</v>
      </c>
      <c r="G13074" s="126" t="s">
        <v>17475</v>
      </c>
      <c r="H13074" s="126" t="s">
        <v>20380</v>
      </c>
      <c r="I13074" s="126" t="s">
        <v>20381</v>
      </c>
      <c r="J13074" s="126" t="s">
        <v>26341</v>
      </c>
      <c r="K13074" s="9">
        <f>_xlfn.IFNA(VLOOKUP(Table5[[#This Row],[Section]],SubSill_Tier,2,FALSE),0)</f>
        <v>0</v>
      </c>
      <c r="L13074" s="9" t="str">
        <f t="shared" si="213"/>
        <v/>
      </c>
      <c r="M13074" s="205" t="str" cm="1">
        <f t="array" ref="M13074">_xlfn.IFS(NOT(ISERROR(VLOOKUP(Table5[[#This Row],[Section]],TB_notTB,1,FALSE))),"No",LEFT(Table5[[#This Row],[Section]],3)="ETB","PLS",LEFT(Table5[[#This Row],[Section]],1)="7","PDB",NOT(ISBLANK(Table5[[#This Row],[Section]])),"No")</f>
        <v>No</v>
      </c>
    </row>
    <row r="13075" spans="1:13" x14ac:dyDescent="0.25">
      <c r="A13075" s="130" t="s">
        <v>18201</v>
      </c>
      <c r="B13075" s="130" t="s">
        <v>18202</v>
      </c>
      <c r="C13075" s="130" t="s">
        <v>98</v>
      </c>
      <c r="D13075" s="131">
        <v>0.217</v>
      </c>
      <c r="E13075" s="132">
        <v>100</v>
      </c>
      <c r="F13075" s="132">
        <v>100</v>
      </c>
      <c r="G13075" s="126" t="s">
        <v>17472</v>
      </c>
      <c r="H13075" s="126" t="s">
        <v>20378</v>
      </c>
      <c r="I13075" s="126" t="s">
        <v>20379</v>
      </c>
      <c r="J13075" s="126" t="s">
        <v>26344</v>
      </c>
      <c r="K13075" s="9">
        <f>_xlfn.IFNA(VLOOKUP(Table5[[#This Row],[Section]],SubSill_Tier,2,FALSE),0)</f>
        <v>0</v>
      </c>
      <c r="L13075" s="9" t="str">
        <f t="shared" si="213"/>
        <v/>
      </c>
      <c r="M13075" s="205" t="str" cm="1">
        <f t="array" ref="M13075">_xlfn.IFS(NOT(ISERROR(VLOOKUP(Table5[[#This Row],[Section]],TB_notTB,1,FALSE))),"No",LEFT(Table5[[#This Row],[Section]],3)="ETB","PLS",LEFT(Table5[[#This Row],[Section]],1)="7","PDB",NOT(ISBLANK(Table5[[#This Row],[Section]])),"No")</f>
        <v>No</v>
      </c>
    </row>
    <row r="13076" spans="1:13" x14ac:dyDescent="0.25">
      <c r="A13076" s="130" t="s">
        <v>18203</v>
      </c>
      <c r="B13076" s="130" t="s">
        <v>18204</v>
      </c>
      <c r="C13076" s="130" t="s">
        <v>98</v>
      </c>
      <c r="D13076" s="131">
        <v>0.246</v>
      </c>
      <c r="E13076" s="132">
        <v>106</v>
      </c>
      <c r="F13076" s="132">
        <v>106</v>
      </c>
      <c r="G13076" s="126" t="s">
        <v>17475</v>
      </c>
      <c r="H13076" s="126" t="s">
        <v>20380</v>
      </c>
      <c r="I13076" s="126" t="s">
        <v>20381</v>
      </c>
      <c r="J13076" s="126" t="s">
        <v>26344</v>
      </c>
      <c r="K13076" s="9">
        <f>_xlfn.IFNA(VLOOKUP(Table5[[#This Row],[Section]],SubSill_Tier,2,FALSE),0)</f>
        <v>0</v>
      </c>
      <c r="L13076" s="9" t="str">
        <f t="shared" si="213"/>
        <v/>
      </c>
      <c r="M13076" s="205" t="str" cm="1">
        <f t="array" ref="M13076">_xlfn.IFS(NOT(ISERROR(VLOOKUP(Table5[[#This Row],[Section]],TB_notTB,1,FALSE))),"No",LEFT(Table5[[#This Row],[Section]],3)="ETB","PLS",LEFT(Table5[[#This Row],[Section]],1)="7","PDB",NOT(ISBLANK(Table5[[#This Row],[Section]])),"No")</f>
        <v>No</v>
      </c>
    </row>
    <row r="13077" spans="1:13" x14ac:dyDescent="0.25">
      <c r="A13077" s="130" t="s">
        <v>18205</v>
      </c>
      <c r="B13077" s="130" t="s">
        <v>18206</v>
      </c>
      <c r="C13077" s="130" t="s">
        <v>98</v>
      </c>
      <c r="D13077" s="131">
        <v>0.89400000000000002</v>
      </c>
      <c r="E13077" s="132">
        <v>276</v>
      </c>
      <c r="F13077" s="132">
        <v>276</v>
      </c>
      <c r="G13077" s="126" t="s">
        <v>17475</v>
      </c>
      <c r="H13077" s="126" t="s">
        <v>20380</v>
      </c>
      <c r="I13077" s="126" t="s">
        <v>20381</v>
      </c>
      <c r="J13077" s="126" t="s">
        <v>26341</v>
      </c>
      <c r="K13077" s="9">
        <f>_xlfn.IFNA(VLOOKUP(Table5[[#This Row],[Section]],SubSill_Tier,2,FALSE),0)</f>
        <v>0</v>
      </c>
      <c r="L13077" s="9" t="str">
        <f t="shared" si="213"/>
        <v/>
      </c>
      <c r="M13077" s="205" t="str" cm="1">
        <f t="array" ref="M13077">_xlfn.IFS(NOT(ISERROR(VLOOKUP(Table5[[#This Row],[Section]],TB_notTB,1,FALSE))),"No",LEFT(Table5[[#This Row],[Section]],3)="ETB","PLS",LEFT(Table5[[#This Row],[Section]],1)="7","PDB",NOT(ISBLANK(Table5[[#This Row],[Section]])),"No")</f>
        <v>No</v>
      </c>
    </row>
    <row r="13078" spans="1:13" x14ac:dyDescent="0.25">
      <c r="A13078" s="130" t="s">
        <v>18207</v>
      </c>
      <c r="B13078" s="130" t="s">
        <v>18208</v>
      </c>
      <c r="C13078" s="130" t="s">
        <v>98</v>
      </c>
      <c r="D13078" s="131">
        <v>0.30399999999999999</v>
      </c>
      <c r="E13078" s="132">
        <v>100</v>
      </c>
      <c r="F13078" s="132">
        <v>100</v>
      </c>
      <c r="G13078" s="126" t="s">
        <v>17475</v>
      </c>
      <c r="H13078" s="126" t="s">
        <v>20380</v>
      </c>
      <c r="I13078" s="126" t="s">
        <v>20381</v>
      </c>
      <c r="J13078" s="126" t="s">
        <v>26344</v>
      </c>
      <c r="K13078" s="9">
        <f>_xlfn.IFNA(VLOOKUP(Table5[[#This Row],[Section]],SubSill_Tier,2,FALSE),0)</f>
        <v>0</v>
      </c>
      <c r="L13078" s="9" t="str">
        <f t="shared" si="213"/>
        <v/>
      </c>
      <c r="M13078" s="205" t="str" cm="1">
        <f t="array" ref="M13078">_xlfn.IFS(NOT(ISERROR(VLOOKUP(Table5[[#This Row],[Section]],TB_notTB,1,FALSE))),"No",LEFT(Table5[[#This Row],[Section]],3)="ETB","PLS",LEFT(Table5[[#This Row],[Section]],1)="7","PDB",NOT(ISBLANK(Table5[[#This Row],[Section]])),"No")</f>
        <v>No</v>
      </c>
    </row>
    <row r="13079" spans="1:13" x14ac:dyDescent="0.25">
      <c r="A13079" s="130" t="s">
        <v>18209</v>
      </c>
      <c r="B13079" s="130" t="s">
        <v>18210</v>
      </c>
      <c r="C13079" s="130" t="s">
        <v>98</v>
      </c>
      <c r="D13079" s="131">
        <v>0.57499999999999996</v>
      </c>
      <c r="E13079" s="132">
        <v>177</v>
      </c>
      <c r="F13079" s="132">
        <v>177</v>
      </c>
      <c r="G13079" s="126" t="s">
        <v>17472</v>
      </c>
      <c r="H13079" s="126" t="s">
        <v>20378</v>
      </c>
      <c r="I13079" s="126" t="s">
        <v>20379</v>
      </c>
      <c r="J13079" s="126" t="s">
        <v>26344</v>
      </c>
      <c r="K13079" s="9">
        <f>_xlfn.IFNA(VLOOKUP(Table5[[#This Row],[Section]],SubSill_Tier,2,FALSE),0)</f>
        <v>0</v>
      </c>
      <c r="L13079" s="9" t="str">
        <f t="shared" si="213"/>
        <v/>
      </c>
      <c r="M13079" s="205" t="str" cm="1">
        <f t="array" ref="M13079">_xlfn.IFS(NOT(ISERROR(VLOOKUP(Table5[[#This Row],[Section]],TB_notTB,1,FALSE))),"No",LEFT(Table5[[#This Row],[Section]],3)="ETB","PLS",LEFT(Table5[[#This Row],[Section]],1)="7","PDB",NOT(ISBLANK(Table5[[#This Row],[Section]])),"No")</f>
        <v>No</v>
      </c>
    </row>
    <row r="13080" spans="1:13" x14ac:dyDescent="0.25">
      <c r="A13080" s="130" t="s">
        <v>18211</v>
      </c>
      <c r="B13080" s="130" t="s">
        <v>18212</v>
      </c>
      <c r="C13080" s="130" t="s">
        <v>98</v>
      </c>
      <c r="D13080" s="131">
        <v>0.65100000000000002</v>
      </c>
      <c r="E13080" s="132">
        <v>241</v>
      </c>
      <c r="F13080" s="132">
        <v>241</v>
      </c>
      <c r="G13080" s="126" t="s">
        <v>17472</v>
      </c>
      <c r="H13080" s="126" t="s">
        <v>20378</v>
      </c>
      <c r="I13080" s="126" t="s">
        <v>20379</v>
      </c>
      <c r="J13080" s="126" t="s">
        <v>26341</v>
      </c>
      <c r="K13080" s="9">
        <f>_xlfn.IFNA(VLOOKUP(Table5[[#This Row],[Section]],SubSill_Tier,2,FALSE),0)</f>
        <v>0</v>
      </c>
      <c r="L13080" s="9" t="str">
        <f t="shared" si="213"/>
        <v/>
      </c>
      <c r="M13080" s="205" t="str" cm="1">
        <f t="array" ref="M13080">_xlfn.IFS(NOT(ISERROR(VLOOKUP(Table5[[#This Row],[Section]],TB_notTB,1,FALSE))),"No",LEFT(Table5[[#This Row],[Section]],3)="ETB","PLS",LEFT(Table5[[#This Row],[Section]],1)="7","PDB",NOT(ISBLANK(Table5[[#This Row],[Section]])),"No")</f>
        <v>No</v>
      </c>
    </row>
    <row r="13081" spans="1:13" x14ac:dyDescent="0.25">
      <c r="A13081" s="130" t="s">
        <v>18213</v>
      </c>
      <c r="B13081" s="130" t="s">
        <v>18214</v>
      </c>
      <c r="C13081" s="130" t="s">
        <v>98</v>
      </c>
      <c r="D13081" s="131">
        <v>0.68899999999999995</v>
      </c>
      <c r="E13081" s="132">
        <v>199</v>
      </c>
      <c r="F13081" s="132">
        <v>199</v>
      </c>
      <c r="G13081" s="126" t="s">
        <v>17502</v>
      </c>
      <c r="H13081" s="126" t="s">
        <v>20384</v>
      </c>
      <c r="I13081" s="126" t="s">
        <v>20385</v>
      </c>
      <c r="J13081" s="126" t="s">
        <v>26344</v>
      </c>
      <c r="K13081" s="9">
        <f>_xlfn.IFNA(VLOOKUP(Table5[[#This Row],[Section]],SubSill_Tier,2,FALSE),0)</f>
        <v>0</v>
      </c>
      <c r="L13081" s="9" t="str">
        <f t="shared" si="213"/>
        <v/>
      </c>
      <c r="M13081" s="205" t="str" cm="1">
        <f t="array" ref="M13081">_xlfn.IFS(NOT(ISERROR(VLOOKUP(Table5[[#This Row],[Section]],TB_notTB,1,FALSE))),"No",LEFT(Table5[[#This Row],[Section]],3)="ETB","PLS",LEFT(Table5[[#This Row],[Section]],1)="7","PDB",NOT(ISBLANK(Table5[[#This Row],[Section]])),"No")</f>
        <v>No</v>
      </c>
    </row>
    <row r="13082" spans="1:13" x14ac:dyDescent="0.25">
      <c r="A13082" s="130" t="s">
        <v>18215</v>
      </c>
      <c r="B13082" s="130" t="s">
        <v>18216</v>
      </c>
      <c r="C13082" s="130" t="s">
        <v>98</v>
      </c>
      <c r="D13082" s="131">
        <v>1.4530000000000001</v>
      </c>
      <c r="E13082" s="132">
        <v>338</v>
      </c>
      <c r="F13082" s="132">
        <v>338</v>
      </c>
      <c r="G13082" s="126" t="s">
        <v>17979</v>
      </c>
      <c r="H13082" s="126" t="s">
        <v>20595</v>
      </c>
      <c r="I13082" s="126" t="s">
        <v>20596</v>
      </c>
      <c r="J13082" s="126" t="s">
        <v>26344</v>
      </c>
      <c r="K13082" s="9">
        <f>_xlfn.IFNA(VLOOKUP(Table5[[#This Row],[Section]],SubSill_Tier,2,FALSE),0)</f>
        <v>0</v>
      </c>
      <c r="L13082" s="9" t="str">
        <f t="shared" si="213"/>
        <v/>
      </c>
      <c r="M13082" s="205" t="str" cm="1">
        <f t="array" ref="M13082">_xlfn.IFS(NOT(ISERROR(VLOOKUP(Table5[[#This Row],[Section]],TB_notTB,1,FALSE))),"No",LEFT(Table5[[#This Row],[Section]],3)="ETB","PLS",LEFT(Table5[[#This Row],[Section]],1)="7","PDB",NOT(ISBLANK(Table5[[#This Row],[Section]])),"No")</f>
        <v>No</v>
      </c>
    </row>
    <row r="13083" spans="1:13" x14ac:dyDescent="0.25">
      <c r="A13083" s="130" t="s">
        <v>18217</v>
      </c>
      <c r="B13083" s="130" t="s">
        <v>18218</v>
      </c>
      <c r="C13083" s="130" t="s">
        <v>98</v>
      </c>
      <c r="D13083" s="131">
        <v>0.191</v>
      </c>
      <c r="E13083" s="132">
        <v>100</v>
      </c>
      <c r="F13083" s="132">
        <v>100</v>
      </c>
      <c r="G13083" s="126" t="s">
        <v>17475</v>
      </c>
      <c r="H13083" s="126" t="s">
        <v>20380</v>
      </c>
      <c r="I13083" s="126" t="s">
        <v>20381</v>
      </c>
      <c r="J13083" s="126" t="s">
        <v>26341</v>
      </c>
      <c r="K13083" s="9">
        <f>_xlfn.IFNA(VLOOKUP(Table5[[#This Row],[Section]],SubSill_Tier,2,FALSE),0)</f>
        <v>0</v>
      </c>
      <c r="L13083" s="9" t="str">
        <f t="shared" si="213"/>
        <v/>
      </c>
      <c r="M13083" s="205" t="str" cm="1">
        <f t="array" ref="M13083">_xlfn.IFS(NOT(ISERROR(VLOOKUP(Table5[[#This Row],[Section]],TB_notTB,1,FALSE))),"No",LEFT(Table5[[#This Row],[Section]],3)="ETB","PLS",LEFT(Table5[[#This Row],[Section]],1)="7","PDB",NOT(ISBLANK(Table5[[#This Row],[Section]])),"No")</f>
        <v>No</v>
      </c>
    </row>
    <row r="13084" spans="1:13" x14ac:dyDescent="0.25">
      <c r="A13084" s="130" t="s">
        <v>18219</v>
      </c>
      <c r="B13084" s="130" t="s">
        <v>18220</v>
      </c>
      <c r="C13084" s="130" t="s">
        <v>98</v>
      </c>
      <c r="D13084" s="131">
        <v>0.54500000000000004</v>
      </c>
      <c r="E13084" s="132">
        <v>169</v>
      </c>
      <c r="F13084" s="132">
        <v>169</v>
      </c>
      <c r="G13084" s="126" t="s">
        <v>17708</v>
      </c>
      <c r="H13084" s="126" t="s">
        <v>20399</v>
      </c>
      <c r="I13084" s="126" t="s">
        <v>26825</v>
      </c>
      <c r="J13084" s="126" t="s">
        <v>26345</v>
      </c>
      <c r="K13084" s="9">
        <f>_xlfn.IFNA(VLOOKUP(Table5[[#This Row],[Section]],SubSill_Tier,2,FALSE),0)</f>
        <v>0</v>
      </c>
      <c r="L13084" s="9" t="str">
        <f t="shared" si="213"/>
        <v/>
      </c>
      <c r="M13084" s="205" t="str" cm="1">
        <f t="array" ref="M13084">_xlfn.IFS(NOT(ISERROR(VLOOKUP(Table5[[#This Row],[Section]],TB_notTB,1,FALSE))),"No",LEFT(Table5[[#This Row],[Section]],3)="ETB","PLS",LEFT(Table5[[#This Row],[Section]],1)="7","PDB",NOT(ISBLANK(Table5[[#This Row],[Section]])),"No")</f>
        <v>No</v>
      </c>
    </row>
    <row r="13085" spans="1:13" x14ac:dyDescent="0.25">
      <c r="A13085" s="130" t="s">
        <v>18221</v>
      </c>
      <c r="B13085" s="130" t="s">
        <v>18222</v>
      </c>
      <c r="C13085" s="130" t="s">
        <v>98</v>
      </c>
      <c r="D13085" s="131">
        <v>1.595</v>
      </c>
      <c r="E13085" s="132">
        <v>472</v>
      </c>
      <c r="F13085" s="132">
        <v>472</v>
      </c>
      <c r="G13085" s="126" t="s">
        <v>17472</v>
      </c>
      <c r="H13085" s="126" t="s">
        <v>20378</v>
      </c>
      <c r="I13085" s="126" t="s">
        <v>20379</v>
      </c>
      <c r="J13085" s="126" t="s">
        <v>26341</v>
      </c>
      <c r="K13085" s="9">
        <f>_xlfn.IFNA(VLOOKUP(Table5[[#This Row],[Section]],SubSill_Tier,2,FALSE),0)</f>
        <v>0</v>
      </c>
      <c r="L13085" s="9" t="str">
        <f t="shared" si="213"/>
        <v/>
      </c>
      <c r="M13085" s="205" t="str" cm="1">
        <f t="array" ref="M13085">_xlfn.IFS(NOT(ISERROR(VLOOKUP(Table5[[#This Row],[Section]],TB_notTB,1,FALSE))),"No",LEFT(Table5[[#This Row],[Section]],3)="ETB","PLS",LEFT(Table5[[#This Row],[Section]],1)="7","PDB",NOT(ISBLANK(Table5[[#This Row],[Section]])),"No")</f>
        <v>No</v>
      </c>
    </row>
    <row r="13086" spans="1:13" x14ac:dyDescent="0.25">
      <c r="A13086" s="130" t="s">
        <v>18223</v>
      </c>
      <c r="B13086" s="130" t="s">
        <v>18224</v>
      </c>
      <c r="C13086" s="130" t="s">
        <v>98</v>
      </c>
      <c r="D13086" s="131">
        <v>0.376</v>
      </c>
      <c r="E13086" s="132">
        <v>160</v>
      </c>
      <c r="F13086" s="132">
        <v>160</v>
      </c>
      <c r="G13086" s="126" t="s">
        <v>17472</v>
      </c>
      <c r="H13086" s="126" t="s">
        <v>20378</v>
      </c>
      <c r="I13086" s="126" t="s">
        <v>20379</v>
      </c>
      <c r="J13086" s="126" t="s">
        <v>26341</v>
      </c>
      <c r="K13086" s="9">
        <f>_xlfn.IFNA(VLOOKUP(Table5[[#This Row],[Section]],SubSill_Tier,2,FALSE),0)</f>
        <v>0</v>
      </c>
      <c r="L13086" s="9" t="str">
        <f t="shared" si="213"/>
        <v/>
      </c>
      <c r="M13086" s="205" t="str" cm="1">
        <f t="array" ref="M13086">_xlfn.IFS(NOT(ISERROR(VLOOKUP(Table5[[#This Row],[Section]],TB_notTB,1,FALSE))),"No",LEFT(Table5[[#This Row],[Section]],3)="ETB","PLS",LEFT(Table5[[#This Row],[Section]],1)="7","PDB",NOT(ISBLANK(Table5[[#This Row],[Section]])),"No")</f>
        <v>No</v>
      </c>
    </row>
    <row r="13087" spans="1:13" x14ac:dyDescent="0.25">
      <c r="A13087" s="130" t="s">
        <v>18225</v>
      </c>
      <c r="B13087" s="130" t="s">
        <v>18226</v>
      </c>
      <c r="C13087" s="130" t="s">
        <v>98</v>
      </c>
      <c r="D13087" s="131">
        <v>0.49099999999999999</v>
      </c>
      <c r="E13087" s="132">
        <v>156</v>
      </c>
      <c r="F13087" s="132">
        <v>156</v>
      </c>
      <c r="G13087" s="126" t="s">
        <v>17472</v>
      </c>
      <c r="H13087" s="126" t="s">
        <v>20378</v>
      </c>
      <c r="I13087" s="126" t="s">
        <v>20379</v>
      </c>
      <c r="J13087" s="126" t="s">
        <v>26341</v>
      </c>
      <c r="K13087" s="9">
        <f>_xlfn.IFNA(VLOOKUP(Table5[[#This Row],[Section]],SubSill_Tier,2,FALSE),0)</f>
        <v>0</v>
      </c>
      <c r="L13087" s="9" t="str">
        <f t="shared" si="213"/>
        <v/>
      </c>
      <c r="M13087" s="205" t="str" cm="1">
        <f t="array" ref="M13087">_xlfn.IFS(NOT(ISERROR(VLOOKUP(Table5[[#This Row],[Section]],TB_notTB,1,FALSE))),"No",LEFT(Table5[[#This Row],[Section]],3)="ETB","PLS",LEFT(Table5[[#This Row],[Section]],1)="7","PDB",NOT(ISBLANK(Table5[[#This Row],[Section]])),"No")</f>
        <v>No</v>
      </c>
    </row>
    <row r="13088" spans="1:13" x14ac:dyDescent="0.25">
      <c r="A13088" s="130" t="s">
        <v>18227</v>
      </c>
      <c r="B13088" s="130" t="s">
        <v>18228</v>
      </c>
      <c r="C13088" s="130" t="s">
        <v>98</v>
      </c>
      <c r="D13088" s="131">
        <v>0.97399999999999998</v>
      </c>
      <c r="E13088" s="132">
        <v>297</v>
      </c>
      <c r="F13088" s="132">
        <v>297</v>
      </c>
      <c r="G13088" s="126" t="s">
        <v>17472</v>
      </c>
      <c r="H13088" s="126" t="s">
        <v>20378</v>
      </c>
      <c r="I13088" s="126" t="s">
        <v>20379</v>
      </c>
      <c r="J13088" s="126" t="s">
        <v>26341</v>
      </c>
      <c r="K13088" s="9">
        <f>_xlfn.IFNA(VLOOKUP(Table5[[#This Row],[Section]],SubSill_Tier,2,FALSE),0)</f>
        <v>0</v>
      </c>
      <c r="L13088" s="9" t="str">
        <f t="shared" si="213"/>
        <v/>
      </c>
      <c r="M13088" s="205" t="str" cm="1">
        <f t="array" ref="M13088">_xlfn.IFS(NOT(ISERROR(VLOOKUP(Table5[[#This Row],[Section]],TB_notTB,1,FALSE))),"No",LEFT(Table5[[#This Row],[Section]],3)="ETB","PLS",LEFT(Table5[[#This Row],[Section]],1)="7","PDB",NOT(ISBLANK(Table5[[#This Row],[Section]])),"No")</f>
        <v>No</v>
      </c>
    </row>
    <row r="13089" spans="1:13" x14ac:dyDescent="0.25">
      <c r="A13089" s="130" t="s">
        <v>18229</v>
      </c>
      <c r="B13089" s="130" t="s">
        <v>18230</v>
      </c>
      <c r="C13089" s="130" t="s">
        <v>98</v>
      </c>
      <c r="D13089" s="131">
        <v>0.41499999999999998</v>
      </c>
      <c r="E13089" s="132">
        <v>201</v>
      </c>
      <c r="F13089" s="132">
        <v>201</v>
      </c>
      <c r="G13089" s="126" t="s">
        <v>17472</v>
      </c>
      <c r="H13089" s="126" t="s">
        <v>20378</v>
      </c>
      <c r="I13089" s="126" t="s">
        <v>20379</v>
      </c>
      <c r="J13089" s="126" t="s">
        <v>26344</v>
      </c>
      <c r="K13089" s="9">
        <f>_xlfn.IFNA(VLOOKUP(Table5[[#This Row],[Section]],SubSill_Tier,2,FALSE),0)</f>
        <v>0</v>
      </c>
      <c r="L13089" s="9" t="str">
        <f t="shared" si="213"/>
        <v/>
      </c>
      <c r="M13089" s="205" t="str" cm="1">
        <f t="array" ref="M13089">_xlfn.IFS(NOT(ISERROR(VLOOKUP(Table5[[#This Row],[Section]],TB_notTB,1,FALSE))),"No",LEFT(Table5[[#This Row],[Section]],3)="ETB","PLS",LEFT(Table5[[#This Row],[Section]],1)="7","PDB",NOT(ISBLANK(Table5[[#This Row],[Section]])),"No")</f>
        <v>No</v>
      </c>
    </row>
    <row r="13090" spans="1:13" x14ac:dyDescent="0.25">
      <c r="A13090" s="130" t="s">
        <v>18231</v>
      </c>
      <c r="B13090" s="130" t="s">
        <v>18232</v>
      </c>
      <c r="C13090" s="130" t="s">
        <v>98</v>
      </c>
      <c r="D13090" s="131">
        <v>0.32800000000000001</v>
      </c>
      <c r="E13090" s="132">
        <v>172</v>
      </c>
      <c r="F13090" s="132">
        <v>172</v>
      </c>
      <c r="G13090" s="126" t="s">
        <v>17472</v>
      </c>
      <c r="H13090" s="126" t="s">
        <v>20378</v>
      </c>
      <c r="I13090" s="126" t="s">
        <v>20379</v>
      </c>
      <c r="J13090" s="126" t="s">
        <v>26341</v>
      </c>
      <c r="K13090" s="9">
        <f>_xlfn.IFNA(VLOOKUP(Table5[[#This Row],[Section]],SubSill_Tier,2,FALSE),0)</f>
        <v>0</v>
      </c>
      <c r="L13090" s="9" t="str">
        <f t="shared" si="213"/>
        <v/>
      </c>
      <c r="M13090" s="205" t="str" cm="1">
        <f t="array" ref="M13090">_xlfn.IFS(NOT(ISERROR(VLOOKUP(Table5[[#This Row],[Section]],TB_notTB,1,FALSE))),"No",LEFT(Table5[[#This Row],[Section]],3)="ETB","PLS",LEFT(Table5[[#This Row],[Section]],1)="7","PDB",NOT(ISBLANK(Table5[[#This Row],[Section]])),"No")</f>
        <v>No</v>
      </c>
    </row>
    <row r="13091" spans="1:13" x14ac:dyDescent="0.25">
      <c r="A13091" s="130" t="s">
        <v>18233</v>
      </c>
      <c r="B13091" s="130" t="s">
        <v>18234</v>
      </c>
      <c r="C13091" s="130" t="s">
        <v>98</v>
      </c>
      <c r="D13091" s="131">
        <v>0.438</v>
      </c>
      <c r="E13091" s="132">
        <v>149</v>
      </c>
      <c r="F13091" s="132">
        <v>149</v>
      </c>
      <c r="G13091" s="126" t="s">
        <v>18052</v>
      </c>
      <c r="H13091" s="126" t="s">
        <v>20599</v>
      </c>
      <c r="I13091" s="126" t="s">
        <v>20600</v>
      </c>
      <c r="J13091" s="126" t="s">
        <v>26344</v>
      </c>
      <c r="K13091" s="9">
        <f>_xlfn.IFNA(VLOOKUP(Table5[[#This Row],[Section]],SubSill_Tier,2,FALSE),0)</f>
        <v>0</v>
      </c>
      <c r="L13091" s="9" t="str">
        <f t="shared" si="213"/>
        <v/>
      </c>
      <c r="M13091" s="205" t="str" cm="1">
        <f t="array" ref="M13091">_xlfn.IFS(NOT(ISERROR(VLOOKUP(Table5[[#This Row],[Section]],TB_notTB,1,FALSE))),"No",LEFT(Table5[[#This Row],[Section]],3)="ETB","PLS",LEFT(Table5[[#This Row],[Section]],1)="7","PDB",NOT(ISBLANK(Table5[[#This Row],[Section]])),"No")</f>
        <v>No</v>
      </c>
    </row>
    <row r="13092" spans="1:13" x14ac:dyDescent="0.25">
      <c r="A13092" s="130" t="s">
        <v>18235</v>
      </c>
      <c r="B13092" s="130" t="s">
        <v>18236</v>
      </c>
      <c r="C13092" s="130" t="s">
        <v>98</v>
      </c>
      <c r="D13092" s="131">
        <v>0.624</v>
      </c>
      <c r="E13092" s="132">
        <v>173</v>
      </c>
      <c r="F13092" s="132">
        <v>173</v>
      </c>
      <c r="G13092" s="126" t="s">
        <v>17708</v>
      </c>
      <c r="H13092" s="126" t="s">
        <v>20399</v>
      </c>
      <c r="I13092" s="126" t="s">
        <v>26825</v>
      </c>
      <c r="J13092" s="126" t="s">
        <v>26341</v>
      </c>
      <c r="K13092" s="9">
        <f>_xlfn.IFNA(VLOOKUP(Table5[[#This Row],[Section]],SubSill_Tier,2,FALSE),0)</f>
        <v>0</v>
      </c>
      <c r="L13092" s="9" t="str">
        <f t="shared" si="213"/>
        <v/>
      </c>
      <c r="M13092" s="205" t="str" cm="1">
        <f t="array" ref="M13092">_xlfn.IFS(NOT(ISERROR(VLOOKUP(Table5[[#This Row],[Section]],TB_notTB,1,FALSE))),"No",LEFT(Table5[[#This Row],[Section]],3)="ETB","PLS",LEFT(Table5[[#This Row],[Section]],1)="7","PDB",NOT(ISBLANK(Table5[[#This Row],[Section]])),"No")</f>
        <v>No</v>
      </c>
    </row>
    <row r="13093" spans="1:13" x14ac:dyDescent="0.25">
      <c r="A13093" s="130" t="s">
        <v>18237</v>
      </c>
      <c r="B13093" s="130" t="s">
        <v>18238</v>
      </c>
      <c r="C13093" s="130" t="s">
        <v>98</v>
      </c>
      <c r="D13093" s="131">
        <v>0.83199999999999996</v>
      </c>
      <c r="E13093" s="132">
        <v>214</v>
      </c>
      <c r="F13093" s="132">
        <v>214</v>
      </c>
      <c r="G13093" s="126" t="s">
        <v>17708</v>
      </c>
      <c r="H13093" s="126" t="s">
        <v>20399</v>
      </c>
      <c r="I13093" s="126" t="s">
        <v>26825</v>
      </c>
      <c r="J13093" s="126" t="s">
        <v>26341</v>
      </c>
      <c r="K13093" s="9">
        <f>_xlfn.IFNA(VLOOKUP(Table5[[#This Row],[Section]],SubSill_Tier,2,FALSE),0)</f>
        <v>0</v>
      </c>
      <c r="L13093" s="9" t="str">
        <f t="shared" si="213"/>
        <v/>
      </c>
      <c r="M13093" s="205" t="str" cm="1">
        <f t="array" ref="M13093">_xlfn.IFS(NOT(ISERROR(VLOOKUP(Table5[[#This Row],[Section]],TB_notTB,1,FALSE))),"No",LEFT(Table5[[#This Row],[Section]],3)="ETB","PLS",LEFT(Table5[[#This Row],[Section]],1)="7","PDB",NOT(ISBLANK(Table5[[#This Row],[Section]])),"No")</f>
        <v>No</v>
      </c>
    </row>
    <row r="13094" spans="1:13" x14ac:dyDescent="0.25">
      <c r="A13094" s="130" t="s">
        <v>18239</v>
      </c>
      <c r="B13094" s="130" t="s">
        <v>18240</v>
      </c>
      <c r="C13094" s="130" t="s">
        <v>98</v>
      </c>
      <c r="D13094" s="131">
        <v>0.46899999999999997</v>
      </c>
      <c r="E13094" s="132">
        <v>233</v>
      </c>
      <c r="F13094" s="132">
        <v>233</v>
      </c>
      <c r="G13094" s="126" t="s">
        <v>17475</v>
      </c>
      <c r="H13094" s="126" t="s">
        <v>20380</v>
      </c>
      <c r="I13094" s="126" t="s">
        <v>20381</v>
      </c>
      <c r="J13094" s="126" t="s">
        <v>26348</v>
      </c>
      <c r="K13094" s="9">
        <f>_xlfn.IFNA(VLOOKUP(Table5[[#This Row],[Section]],SubSill_Tier,2,FALSE),0)</f>
        <v>0</v>
      </c>
      <c r="L13094" s="9" t="str">
        <f t="shared" si="213"/>
        <v/>
      </c>
      <c r="M13094" s="205" t="str" cm="1">
        <f t="array" ref="M13094">_xlfn.IFS(NOT(ISERROR(VLOOKUP(Table5[[#This Row],[Section]],TB_notTB,1,FALSE))),"No",LEFT(Table5[[#This Row],[Section]],3)="ETB","PLS",LEFT(Table5[[#This Row],[Section]],1)="7","PDB",NOT(ISBLANK(Table5[[#This Row],[Section]])),"No")</f>
        <v>No</v>
      </c>
    </row>
    <row r="13095" spans="1:13" x14ac:dyDescent="0.25">
      <c r="A13095" s="130" t="s">
        <v>18241</v>
      </c>
      <c r="B13095" s="130" t="s">
        <v>18242</v>
      </c>
      <c r="C13095" s="130" t="s">
        <v>98</v>
      </c>
      <c r="D13095" s="131">
        <v>0.70099999999999996</v>
      </c>
      <c r="E13095" s="132">
        <v>327</v>
      </c>
      <c r="F13095" s="132">
        <v>327</v>
      </c>
      <c r="G13095" s="126" t="s">
        <v>17472</v>
      </c>
      <c r="H13095" s="126" t="s">
        <v>20378</v>
      </c>
      <c r="I13095" s="126" t="s">
        <v>20379</v>
      </c>
      <c r="J13095" s="126" t="s">
        <v>26341</v>
      </c>
      <c r="K13095" s="9">
        <f>_xlfn.IFNA(VLOOKUP(Table5[[#This Row],[Section]],SubSill_Tier,2,FALSE),0)</f>
        <v>0</v>
      </c>
      <c r="L13095" s="9" t="str">
        <f t="shared" si="213"/>
        <v/>
      </c>
      <c r="M13095" s="205" t="str" cm="1">
        <f t="array" ref="M13095">_xlfn.IFS(NOT(ISERROR(VLOOKUP(Table5[[#This Row],[Section]],TB_notTB,1,FALSE))),"No",LEFT(Table5[[#This Row],[Section]],3)="ETB","PLS",LEFT(Table5[[#This Row],[Section]],1)="7","PDB",NOT(ISBLANK(Table5[[#This Row],[Section]])),"No")</f>
        <v>No</v>
      </c>
    </row>
    <row r="13096" spans="1:13" x14ac:dyDescent="0.25">
      <c r="A13096" s="130" t="s">
        <v>18243</v>
      </c>
      <c r="B13096" s="130" t="s">
        <v>18244</v>
      </c>
      <c r="C13096" s="130" t="s">
        <v>98</v>
      </c>
      <c r="D13096" s="131">
        <v>0.54600000000000004</v>
      </c>
      <c r="E13096" s="132">
        <v>274</v>
      </c>
      <c r="F13096" s="132">
        <v>274</v>
      </c>
      <c r="G13096" s="126" t="s">
        <v>17472</v>
      </c>
      <c r="H13096" s="126" t="s">
        <v>20378</v>
      </c>
      <c r="I13096" s="126" t="s">
        <v>20379</v>
      </c>
      <c r="J13096" s="126" t="s">
        <v>26341</v>
      </c>
      <c r="K13096" s="9">
        <f>_xlfn.IFNA(VLOOKUP(Table5[[#This Row],[Section]],SubSill_Tier,2,FALSE),0)</f>
        <v>0</v>
      </c>
      <c r="L13096" s="9" t="str">
        <f t="shared" si="213"/>
        <v/>
      </c>
      <c r="M13096" s="205" t="str" cm="1">
        <f t="array" ref="M13096">_xlfn.IFS(NOT(ISERROR(VLOOKUP(Table5[[#This Row],[Section]],TB_notTB,1,FALSE))),"No",LEFT(Table5[[#This Row],[Section]],3)="ETB","PLS",LEFT(Table5[[#This Row],[Section]],1)="7","PDB",NOT(ISBLANK(Table5[[#This Row],[Section]])),"No")</f>
        <v>No</v>
      </c>
    </row>
    <row r="13097" spans="1:13" x14ac:dyDescent="0.25">
      <c r="A13097" s="130" t="s">
        <v>18245</v>
      </c>
      <c r="B13097" s="130" t="s">
        <v>18246</v>
      </c>
      <c r="C13097" s="130" t="s">
        <v>98</v>
      </c>
      <c r="D13097" s="131">
        <v>0.56499999999999995</v>
      </c>
      <c r="E13097" s="132">
        <v>250</v>
      </c>
      <c r="F13097" s="132">
        <v>250</v>
      </c>
      <c r="G13097" s="126" t="s">
        <v>17708</v>
      </c>
      <c r="H13097" s="126" t="s">
        <v>20399</v>
      </c>
      <c r="I13097" s="126" t="s">
        <v>26825</v>
      </c>
      <c r="J13097" s="126" t="s">
        <v>26341</v>
      </c>
      <c r="K13097" s="9">
        <f>_xlfn.IFNA(VLOOKUP(Table5[[#This Row],[Section]],SubSill_Tier,2,FALSE),0)</f>
        <v>0</v>
      </c>
      <c r="L13097" s="9" t="str">
        <f t="shared" si="213"/>
        <v/>
      </c>
      <c r="M13097" s="205" t="str" cm="1">
        <f t="array" ref="M13097">_xlfn.IFS(NOT(ISERROR(VLOOKUP(Table5[[#This Row],[Section]],TB_notTB,1,FALSE))),"No",LEFT(Table5[[#This Row],[Section]],3)="ETB","PLS",LEFT(Table5[[#This Row],[Section]],1)="7","PDB",NOT(ISBLANK(Table5[[#This Row],[Section]])),"No")</f>
        <v>No</v>
      </c>
    </row>
    <row r="13098" spans="1:13" x14ac:dyDescent="0.25">
      <c r="A13098" s="130" t="s">
        <v>18247</v>
      </c>
      <c r="B13098" s="130" t="s">
        <v>18248</v>
      </c>
      <c r="C13098" s="130" t="s">
        <v>98</v>
      </c>
      <c r="D13098" s="131">
        <v>0.16900000000000001</v>
      </c>
      <c r="E13098" s="132">
        <v>100</v>
      </c>
      <c r="F13098" s="132">
        <v>100</v>
      </c>
      <c r="G13098" s="126" t="s">
        <v>17472</v>
      </c>
      <c r="H13098" s="126" t="s">
        <v>20378</v>
      </c>
      <c r="I13098" s="126" t="s">
        <v>20379</v>
      </c>
      <c r="J13098" s="126" t="s">
        <v>26366</v>
      </c>
      <c r="K13098" s="9">
        <f>_xlfn.IFNA(VLOOKUP(Table5[[#This Row],[Section]],SubSill_Tier,2,FALSE),0)</f>
        <v>0</v>
      </c>
      <c r="L13098" s="9" t="str">
        <f t="shared" si="213"/>
        <v/>
      </c>
      <c r="M13098" s="205" t="str" cm="1">
        <f t="array" ref="M13098">_xlfn.IFS(NOT(ISERROR(VLOOKUP(Table5[[#This Row],[Section]],TB_notTB,1,FALSE))),"No",LEFT(Table5[[#This Row],[Section]],3)="ETB","PLS",LEFT(Table5[[#This Row],[Section]],1)="7","PDB",NOT(ISBLANK(Table5[[#This Row],[Section]])),"No")</f>
        <v>No</v>
      </c>
    </row>
    <row r="13099" spans="1:13" x14ac:dyDescent="0.25">
      <c r="A13099" s="130" t="s">
        <v>18249</v>
      </c>
      <c r="B13099" s="130" t="s">
        <v>18250</v>
      </c>
      <c r="C13099" s="130" t="s">
        <v>98</v>
      </c>
      <c r="D13099" s="131">
        <v>0.92400000000000004</v>
      </c>
      <c r="E13099" s="132">
        <v>277</v>
      </c>
      <c r="F13099" s="132">
        <v>277</v>
      </c>
      <c r="G13099" s="126" t="s">
        <v>17472</v>
      </c>
      <c r="H13099" s="126" t="s">
        <v>20378</v>
      </c>
      <c r="I13099" s="126" t="s">
        <v>20379</v>
      </c>
      <c r="J13099" s="126" t="s">
        <v>26344</v>
      </c>
      <c r="K13099" s="9">
        <f>_xlfn.IFNA(VLOOKUP(Table5[[#This Row],[Section]],SubSill_Tier,2,FALSE),0)</f>
        <v>0</v>
      </c>
      <c r="L13099" s="9" t="str">
        <f t="shared" si="213"/>
        <v/>
      </c>
      <c r="M13099" s="205" t="str" cm="1">
        <f t="array" ref="M13099">_xlfn.IFS(NOT(ISERROR(VLOOKUP(Table5[[#This Row],[Section]],TB_notTB,1,FALSE))),"No",LEFT(Table5[[#This Row],[Section]],3)="ETB","PLS",LEFT(Table5[[#This Row],[Section]],1)="7","PDB",NOT(ISBLANK(Table5[[#This Row],[Section]])),"No")</f>
        <v>No</v>
      </c>
    </row>
    <row r="13100" spans="1:13" x14ac:dyDescent="0.25">
      <c r="A13100" s="130" t="s">
        <v>18251</v>
      </c>
      <c r="B13100" s="130" t="s">
        <v>18252</v>
      </c>
      <c r="C13100" s="130" t="s">
        <v>98</v>
      </c>
      <c r="D13100" s="131">
        <v>0.315</v>
      </c>
      <c r="E13100" s="132">
        <v>167</v>
      </c>
      <c r="F13100" s="132">
        <v>167</v>
      </c>
      <c r="G13100" s="126" t="s">
        <v>17979</v>
      </c>
      <c r="H13100" s="126" t="s">
        <v>20595</v>
      </c>
      <c r="I13100" s="126" t="s">
        <v>20596</v>
      </c>
      <c r="J13100" s="126" t="s">
        <v>26341</v>
      </c>
      <c r="K13100" s="9">
        <f>_xlfn.IFNA(VLOOKUP(Table5[[#This Row],[Section]],SubSill_Tier,2,FALSE),0)</f>
        <v>0</v>
      </c>
      <c r="L13100" s="9" t="str">
        <f t="shared" si="213"/>
        <v/>
      </c>
      <c r="M13100" s="205" t="str" cm="1">
        <f t="array" ref="M13100">_xlfn.IFS(NOT(ISERROR(VLOOKUP(Table5[[#This Row],[Section]],TB_notTB,1,FALSE))),"No",LEFT(Table5[[#This Row],[Section]],3)="ETB","PLS",LEFT(Table5[[#This Row],[Section]],1)="7","PDB",NOT(ISBLANK(Table5[[#This Row],[Section]])),"No")</f>
        <v>No</v>
      </c>
    </row>
    <row r="13101" spans="1:13" x14ac:dyDescent="0.25">
      <c r="A13101" s="130" t="s">
        <v>18253</v>
      </c>
      <c r="B13101" s="130" t="s">
        <v>18254</v>
      </c>
      <c r="C13101" s="130" t="s">
        <v>98</v>
      </c>
      <c r="D13101" s="131">
        <v>0.61699999999999999</v>
      </c>
      <c r="E13101" s="132">
        <v>174</v>
      </c>
      <c r="F13101" s="132">
        <v>174</v>
      </c>
      <c r="G13101" s="126" t="s">
        <v>17708</v>
      </c>
      <c r="H13101" s="126" t="s">
        <v>20399</v>
      </c>
      <c r="I13101" s="126" t="s">
        <v>26825</v>
      </c>
      <c r="J13101" s="126" t="s">
        <v>26345</v>
      </c>
      <c r="K13101" s="9">
        <f>_xlfn.IFNA(VLOOKUP(Table5[[#This Row],[Section]],SubSill_Tier,2,FALSE),0)</f>
        <v>0</v>
      </c>
      <c r="L13101" s="9" t="str">
        <f t="shared" si="213"/>
        <v/>
      </c>
      <c r="M13101" s="205" t="str" cm="1">
        <f t="array" ref="M13101">_xlfn.IFS(NOT(ISERROR(VLOOKUP(Table5[[#This Row],[Section]],TB_notTB,1,FALSE))),"No",LEFT(Table5[[#This Row],[Section]],3)="ETB","PLS",LEFT(Table5[[#This Row],[Section]],1)="7","PDB",NOT(ISBLANK(Table5[[#This Row],[Section]])),"No")</f>
        <v>No</v>
      </c>
    </row>
    <row r="13102" spans="1:13" x14ac:dyDescent="0.25">
      <c r="A13102" s="130" t="s">
        <v>18255</v>
      </c>
      <c r="B13102" s="130" t="s">
        <v>18256</v>
      </c>
      <c r="C13102" s="130" t="s">
        <v>98</v>
      </c>
      <c r="D13102" s="131">
        <v>0.67400000000000004</v>
      </c>
      <c r="E13102" s="132">
        <v>179</v>
      </c>
      <c r="F13102" s="132">
        <v>179</v>
      </c>
      <c r="G13102" s="126" t="s">
        <v>17708</v>
      </c>
      <c r="H13102" s="126" t="s">
        <v>20399</v>
      </c>
      <c r="I13102" s="126" t="s">
        <v>26825</v>
      </c>
      <c r="J13102" s="126" t="s">
        <v>26345</v>
      </c>
      <c r="K13102" s="9">
        <f>_xlfn.IFNA(VLOOKUP(Table5[[#This Row],[Section]],SubSill_Tier,2,FALSE),0)</f>
        <v>0</v>
      </c>
      <c r="L13102" s="9" t="str">
        <f t="shared" si="213"/>
        <v/>
      </c>
      <c r="M13102" s="205" t="str" cm="1">
        <f t="array" ref="M13102">_xlfn.IFS(NOT(ISERROR(VLOOKUP(Table5[[#This Row],[Section]],TB_notTB,1,FALSE))),"No",LEFT(Table5[[#This Row],[Section]],3)="ETB","PLS",LEFT(Table5[[#This Row],[Section]],1)="7","PDB",NOT(ISBLANK(Table5[[#This Row],[Section]])),"No")</f>
        <v>No</v>
      </c>
    </row>
    <row r="13103" spans="1:13" x14ac:dyDescent="0.25">
      <c r="A13103" s="130" t="s">
        <v>18257</v>
      </c>
      <c r="B13103" s="130" t="s">
        <v>18258</v>
      </c>
      <c r="C13103" s="130" t="s">
        <v>98</v>
      </c>
      <c r="D13103" s="131">
        <v>1.2490000000000001</v>
      </c>
      <c r="E13103" s="132">
        <v>318</v>
      </c>
      <c r="F13103" s="132">
        <v>318</v>
      </c>
      <c r="G13103" s="126" t="s">
        <v>17708</v>
      </c>
      <c r="H13103" s="126" t="s">
        <v>20399</v>
      </c>
      <c r="I13103" s="126" t="s">
        <v>26825</v>
      </c>
      <c r="J13103" s="126" t="s">
        <v>26341</v>
      </c>
      <c r="K13103" s="9">
        <f>_xlfn.IFNA(VLOOKUP(Table5[[#This Row],[Section]],SubSill_Tier,2,FALSE),0)</f>
        <v>0</v>
      </c>
      <c r="L13103" s="9" t="str">
        <f t="shared" si="213"/>
        <v/>
      </c>
      <c r="M13103" s="205" t="str" cm="1">
        <f t="array" ref="M13103">_xlfn.IFS(NOT(ISERROR(VLOOKUP(Table5[[#This Row],[Section]],TB_notTB,1,FALSE))),"No",LEFT(Table5[[#This Row],[Section]],3)="ETB","PLS",LEFT(Table5[[#This Row],[Section]],1)="7","PDB",NOT(ISBLANK(Table5[[#This Row],[Section]])),"No")</f>
        <v>No</v>
      </c>
    </row>
    <row r="13104" spans="1:13" x14ac:dyDescent="0.25">
      <c r="A13104" s="130" t="s">
        <v>18259</v>
      </c>
      <c r="B13104" s="130" t="s">
        <v>18260</v>
      </c>
      <c r="C13104" s="130" t="s">
        <v>98</v>
      </c>
      <c r="D13104" s="131">
        <v>0.84399999999999997</v>
      </c>
      <c r="E13104" s="132">
        <v>242</v>
      </c>
      <c r="F13104" s="132">
        <v>242</v>
      </c>
      <c r="G13104" s="126" t="s">
        <v>17708</v>
      </c>
      <c r="H13104" s="126" t="s">
        <v>20399</v>
      </c>
      <c r="I13104" s="126" t="s">
        <v>26825</v>
      </c>
      <c r="J13104" s="126" t="s">
        <v>26341</v>
      </c>
      <c r="K13104" s="9">
        <f>_xlfn.IFNA(VLOOKUP(Table5[[#This Row],[Section]],SubSill_Tier,2,FALSE),0)</f>
        <v>0</v>
      </c>
      <c r="L13104" s="9" t="str">
        <f t="shared" si="213"/>
        <v/>
      </c>
      <c r="M13104" s="205" t="str" cm="1">
        <f t="array" ref="M13104">_xlfn.IFS(NOT(ISERROR(VLOOKUP(Table5[[#This Row],[Section]],TB_notTB,1,FALSE))),"No",LEFT(Table5[[#This Row],[Section]],3)="ETB","PLS",LEFT(Table5[[#This Row],[Section]],1)="7","PDB",NOT(ISBLANK(Table5[[#This Row],[Section]])),"No")</f>
        <v>No</v>
      </c>
    </row>
    <row r="13105" spans="1:13" x14ac:dyDescent="0.25">
      <c r="A13105" s="130" t="s">
        <v>18261</v>
      </c>
      <c r="B13105" s="130" t="s">
        <v>18262</v>
      </c>
      <c r="C13105" s="130" t="s">
        <v>98</v>
      </c>
      <c r="D13105" s="131">
        <v>1.0429999999999999</v>
      </c>
      <c r="E13105" s="132">
        <v>310</v>
      </c>
      <c r="F13105" s="132">
        <v>310</v>
      </c>
      <c r="G13105" s="126" t="s">
        <v>17708</v>
      </c>
      <c r="H13105" s="126" t="s">
        <v>20399</v>
      </c>
      <c r="I13105" s="126" t="s">
        <v>26825</v>
      </c>
      <c r="J13105" s="126" t="s">
        <v>26341</v>
      </c>
      <c r="K13105" s="9">
        <f>_xlfn.IFNA(VLOOKUP(Table5[[#This Row],[Section]],SubSill_Tier,2,FALSE),0)</f>
        <v>0</v>
      </c>
      <c r="L13105" s="9" t="str">
        <f t="shared" si="213"/>
        <v/>
      </c>
      <c r="M13105" s="205" t="str" cm="1">
        <f t="array" ref="M13105">_xlfn.IFS(NOT(ISERROR(VLOOKUP(Table5[[#This Row],[Section]],TB_notTB,1,FALSE))),"No",LEFT(Table5[[#This Row],[Section]],3)="ETB","PLS",LEFT(Table5[[#This Row],[Section]],1)="7","PDB",NOT(ISBLANK(Table5[[#This Row],[Section]])),"No")</f>
        <v>No</v>
      </c>
    </row>
    <row r="13106" spans="1:13" x14ac:dyDescent="0.25">
      <c r="A13106" s="130" t="s">
        <v>18263</v>
      </c>
      <c r="B13106" s="130" t="s">
        <v>18264</v>
      </c>
      <c r="C13106" s="130" t="s">
        <v>98</v>
      </c>
      <c r="D13106" s="131">
        <v>0.19900000000000001</v>
      </c>
      <c r="E13106" s="132">
        <v>100</v>
      </c>
      <c r="F13106" s="132">
        <v>100</v>
      </c>
      <c r="G13106" s="126" t="s">
        <v>17472</v>
      </c>
      <c r="H13106" s="126" t="s">
        <v>20378</v>
      </c>
      <c r="I13106" s="126" t="s">
        <v>20379</v>
      </c>
      <c r="J13106" s="126" t="s">
        <v>26342</v>
      </c>
      <c r="K13106" s="9">
        <f>_xlfn.IFNA(VLOOKUP(Table5[[#This Row],[Section]],SubSill_Tier,2,FALSE),0)</f>
        <v>0</v>
      </c>
      <c r="L13106" s="9" t="str">
        <f t="shared" si="213"/>
        <v/>
      </c>
      <c r="M13106" s="205" t="str" cm="1">
        <f t="array" ref="M13106">_xlfn.IFS(NOT(ISERROR(VLOOKUP(Table5[[#This Row],[Section]],TB_notTB,1,FALSE))),"No",LEFT(Table5[[#This Row],[Section]],3)="ETB","PLS",LEFT(Table5[[#This Row],[Section]],1)="7","PDB",NOT(ISBLANK(Table5[[#This Row],[Section]])),"No")</f>
        <v>No</v>
      </c>
    </row>
    <row r="13107" spans="1:13" x14ac:dyDescent="0.25">
      <c r="A13107" s="130" t="s">
        <v>18265</v>
      </c>
      <c r="B13107" s="130" t="s">
        <v>18266</v>
      </c>
      <c r="C13107" s="130" t="s">
        <v>98</v>
      </c>
      <c r="D13107" s="131">
        <v>0.312</v>
      </c>
      <c r="E13107" s="132">
        <v>100</v>
      </c>
      <c r="F13107" s="132">
        <v>100</v>
      </c>
      <c r="G13107" s="126" t="s">
        <v>17708</v>
      </c>
      <c r="H13107" s="126" t="s">
        <v>20399</v>
      </c>
      <c r="I13107" s="126" t="s">
        <v>26825</v>
      </c>
      <c r="J13107" s="126" t="s">
        <v>26343</v>
      </c>
      <c r="K13107" s="9">
        <f>_xlfn.IFNA(VLOOKUP(Table5[[#This Row],[Section]],SubSill_Tier,2,FALSE),0)</f>
        <v>0</v>
      </c>
      <c r="L13107" s="9" t="str">
        <f t="shared" si="213"/>
        <v/>
      </c>
      <c r="M13107" s="205" t="str" cm="1">
        <f t="array" ref="M13107">_xlfn.IFS(NOT(ISERROR(VLOOKUP(Table5[[#This Row],[Section]],TB_notTB,1,FALSE))),"No",LEFT(Table5[[#This Row],[Section]],3)="ETB","PLS",LEFT(Table5[[#This Row],[Section]],1)="7","PDB",NOT(ISBLANK(Table5[[#This Row],[Section]])),"No")</f>
        <v>No</v>
      </c>
    </row>
    <row r="13108" spans="1:13" x14ac:dyDescent="0.25">
      <c r="A13108" s="130" t="s">
        <v>18267</v>
      </c>
      <c r="B13108" s="130" t="s">
        <v>18268</v>
      </c>
      <c r="C13108" s="130" t="s">
        <v>98</v>
      </c>
      <c r="D13108" s="131">
        <v>0.26200000000000001</v>
      </c>
      <c r="E13108" s="132">
        <v>121</v>
      </c>
      <c r="F13108" s="132">
        <v>121</v>
      </c>
      <c r="G13108" s="126" t="s">
        <v>17708</v>
      </c>
      <c r="H13108" s="126" t="s">
        <v>20399</v>
      </c>
      <c r="I13108" s="126" t="s">
        <v>26825</v>
      </c>
      <c r="J13108" s="126" t="s">
        <v>26345</v>
      </c>
      <c r="K13108" s="9">
        <f>_xlfn.IFNA(VLOOKUP(Table5[[#This Row],[Section]],SubSill_Tier,2,FALSE),0)</f>
        <v>0</v>
      </c>
      <c r="L13108" s="9" t="str">
        <f t="shared" si="213"/>
        <v/>
      </c>
      <c r="M13108" s="205" t="str" cm="1">
        <f t="array" ref="M13108">_xlfn.IFS(NOT(ISERROR(VLOOKUP(Table5[[#This Row],[Section]],TB_notTB,1,FALSE))),"No",LEFT(Table5[[#This Row],[Section]],3)="ETB","PLS",LEFT(Table5[[#This Row],[Section]],1)="7","PDB",NOT(ISBLANK(Table5[[#This Row],[Section]])),"No")</f>
        <v>No</v>
      </c>
    </row>
    <row r="13109" spans="1:13" x14ac:dyDescent="0.25">
      <c r="A13109" s="130" t="s">
        <v>18269</v>
      </c>
      <c r="B13109" s="130" t="s">
        <v>18270</v>
      </c>
      <c r="C13109" s="130" t="s">
        <v>98</v>
      </c>
      <c r="D13109" s="131">
        <v>0.41299999999999998</v>
      </c>
      <c r="E13109" s="132">
        <v>174</v>
      </c>
      <c r="F13109" s="132">
        <v>174</v>
      </c>
      <c r="G13109" s="126" t="s">
        <v>17502</v>
      </c>
      <c r="H13109" s="126" t="s">
        <v>20384</v>
      </c>
      <c r="I13109" s="126" t="s">
        <v>20385</v>
      </c>
      <c r="J13109" s="126" t="s">
        <v>26344</v>
      </c>
      <c r="K13109" s="9">
        <f>_xlfn.IFNA(VLOOKUP(Table5[[#This Row],[Section]],SubSill_Tier,2,FALSE),0)</f>
        <v>0</v>
      </c>
      <c r="L13109" s="9" t="str">
        <f t="shared" si="213"/>
        <v/>
      </c>
      <c r="M13109" s="205" t="str" cm="1">
        <f t="array" ref="M13109">_xlfn.IFS(NOT(ISERROR(VLOOKUP(Table5[[#This Row],[Section]],TB_notTB,1,FALSE))),"No",LEFT(Table5[[#This Row],[Section]],3)="ETB","PLS",LEFT(Table5[[#This Row],[Section]],1)="7","PDB",NOT(ISBLANK(Table5[[#This Row],[Section]])),"No")</f>
        <v>No</v>
      </c>
    </row>
    <row r="13110" spans="1:13" x14ac:dyDescent="0.25">
      <c r="A13110" s="130" t="s">
        <v>18271</v>
      </c>
      <c r="B13110" s="130" t="s">
        <v>18272</v>
      </c>
      <c r="C13110" s="130" t="s">
        <v>98</v>
      </c>
      <c r="D13110" s="131">
        <v>0.32500000000000001</v>
      </c>
      <c r="E13110" s="132">
        <v>143</v>
      </c>
      <c r="F13110" s="132">
        <v>143</v>
      </c>
      <c r="G13110" s="126" t="s">
        <v>17475</v>
      </c>
      <c r="H13110" s="126" t="s">
        <v>20380</v>
      </c>
      <c r="I13110" s="126" t="s">
        <v>20381</v>
      </c>
      <c r="J13110" s="126" t="s">
        <v>26344</v>
      </c>
      <c r="K13110" s="9">
        <f>_xlfn.IFNA(VLOOKUP(Table5[[#This Row],[Section]],SubSill_Tier,2,FALSE),0)</f>
        <v>0</v>
      </c>
      <c r="L13110" s="9" t="str">
        <f t="shared" si="213"/>
        <v/>
      </c>
      <c r="M13110" s="205" t="str" cm="1">
        <f t="array" ref="M13110">_xlfn.IFS(NOT(ISERROR(VLOOKUP(Table5[[#This Row],[Section]],TB_notTB,1,FALSE))),"No",LEFT(Table5[[#This Row],[Section]],3)="ETB","PLS",LEFT(Table5[[#This Row],[Section]],1)="7","PDB",NOT(ISBLANK(Table5[[#This Row],[Section]])),"No")</f>
        <v>No</v>
      </c>
    </row>
    <row r="13111" spans="1:13" x14ac:dyDescent="0.25">
      <c r="A13111" s="130" t="s">
        <v>18273</v>
      </c>
      <c r="B13111" s="130" t="s">
        <v>18274</v>
      </c>
      <c r="C13111" s="130" t="s">
        <v>98</v>
      </c>
      <c r="D13111" s="131">
        <v>0.503</v>
      </c>
      <c r="E13111" s="132">
        <v>205</v>
      </c>
      <c r="F13111" s="132">
        <v>205</v>
      </c>
      <c r="G13111" s="126" t="s">
        <v>17475</v>
      </c>
      <c r="H13111" s="126" t="s">
        <v>20380</v>
      </c>
      <c r="I13111" s="126" t="s">
        <v>20381</v>
      </c>
      <c r="J13111" s="126" t="s">
        <v>26344</v>
      </c>
      <c r="K13111" s="9">
        <f>_xlfn.IFNA(VLOOKUP(Table5[[#This Row],[Section]],SubSill_Tier,2,FALSE),0)</f>
        <v>0</v>
      </c>
      <c r="L13111" s="9" t="str">
        <f t="shared" si="213"/>
        <v/>
      </c>
      <c r="M13111" s="205" t="str" cm="1">
        <f t="array" ref="M13111">_xlfn.IFS(NOT(ISERROR(VLOOKUP(Table5[[#This Row],[Section]],TB_notTB,1,FALSE))),"No",LEFT(Table5[[#This Row],[Section]],3)="ETB","PLS",LEFT(Table5[[#This Row],[Section]],1)="7","PDB",NOT(ISBLANK(Table5[[#This Row],[Section]])),"No")</f>
        <v>No</v>
      </c>
    </row>
    <row r="13112" spans="1:13" x14ac:dyDescent="0.25">
      <c r="A13112" s="130" t="s">
        <v>18275</v>
      </c>
      <c r="B13112" s="130" t="s">
        <v>18276</v>
      </c>
      <c r="C13112" s="130" t="s">
        <v>98</v>
      </c>
      <c r="D13112" s="131">
        <v>0.13500000000000001</v>
      </c>
      <c r="E13112" s="132">
        <v>100</v>
      </c>
      <c r="F13112" s="132">
        <v>100</v>
      </c>
      <c r="G13112" s="126" t="s">
        <v>17475</v>
      </c>
      <c r="H13112" s="126" t="s">
        <v>20380</v>
      </c>
      <c r="I13112" s="126" t="s">
        <v>20381</v>
      </c>
      <c r="J13112" s="126" t="s">
        <v>26346</v>
      </c>
      <c r="K13112" s="9">
        <f>_xlfn.IFNA(VLOOKUP(Table5[[#This Row],[Section]],SubSill_Tier,2,FALSE),0)</f>
        <v>0</v>
      </c>
      <c r="L13112" s="9" t="str">
        <f t="shared" si="213"/>
        <v/>
      </c>
      <c r="M13112" s="205" t="str" cm="1">
        <f t="array" ref="M13112">_xlfn.IFS(NOT(ISERROR(VLOOKUP(Table5[[#This Row],[Section]],TB_notTB,1,FALSE))),"No",LEFT(Table5[[#This Row],[Section]],3)="ETB","PLS",LEFT(Table5[[#This Row],[Section]],1)="7","PDB",NOT(ISBLANK(Table5[[#This Row],[Section]])),"No")</f>
        <v>No</v>
      </c>
    </row>
    <row r="13113" spans="1:13" x14ac:dyDescent="0.25">
      <c r="A13113" s="130" t="s">
        <v>18277</v>
      </c>
      <c r="B13113" s="130" t="s">
        <v>18278</v>
      </c>
      <c r="C13113" s="130" t="s">
        <v>98</v>
      </c>
      <c r="D13113" s="131">
        <v>0.214</v>
      </c>
      <c r="E13113" s="132">
        <v>116</v>
      </c>
      <c r="F13113" s="132">
        <v>116</v>
      </c>
      <c r="G13113" s="126" t="s">
        <v>17502</v>
      </c>
      <c r="H13113" s="126" t="s">
        <v>20384</v>
      </c>
      <c r="I13113" s="126" t="s">
        <v>20385</v>
      </c>
      <c r="J13113" s="126" t="s">
        <v>26341</v>
      </c>
      <c r="K13113" s="9">
        <f>_xlfn.IFNA(VLOOKUP(Table5[[#This Row],[Section]],SubSill_Tier,2,FALSE),0)</f>
        <v>0</v>
      </c>
      <c r="L13113" s="9" t="str">
        <f t="shared" si="213"/>
        <v/>
      </c>
      <c r="M13113" s="205" t="str" cm="1">
        <f t="array" ref="M13113">_xlfn.IFS(NOT(ISERROR(VLOOKUP(Table5[[#This Row],[Section]],TB_notTB,1,FALSE))),"No",LEFT(Table5[[#This Row],[Section]],3)="ETB","PLS",LEFT(Table5[[#This Row],[Section]],1)="7","PDB",NOT(ISBLANK(Table5[[#This Row],[Section]])),"No")</f>
        <v>No</v>
      </c>
    </row>
    <row r="13114" spans="1:13" x14ac:dyDescent="0.25">
      <c r="A13114" s="130" t="s">
        <v>18279</v>
      </c>
      <c r="B13114" s="130" t="s">
        <v>18280</v>
      </c>
      <c r="C13114" s="130" t="s">
        <v>98</v>
      </c>
      <c r="D13114" s="131">
        <v>0.19400000000000001</v>
      </c>
      <c r="E13114" s="132">
        <v>106</v>
      </c>
      <c r="F13114" s="132">
        <v>106</v>
      </c>
      <c r="G13114" s="126" t="s">
        <v>17475</v>
      </c>
      <c r="H13114" s="126" t="s">
        <v>20380</v>
      </c>
      <c r="I13114" s="126" t="s">
        <v>20381</v>
      </c>
      <c r="J13114" s="126" t="s">
        <v>26344</v>
      </c>
      <c r="K13114" s="9">
        <f>_xlfn.IFNA(VLOOKUP(Table5[[#This Row],[Section]],SubSill_Tier,2,FALSE),0)</f>
        <v>0</v>
      </c>
      <c r="L13114" s="9" t="str">
        <f t="shared" si="213"/>
        <v/>
      </c>
      <c r="M13114" s="205" t="str" cm="1">
        <f t="array" ref="M13114">_xlfn.IFS(NOT(ISERROR(VLOOKUP(Table5[[#This Row],[Section]],TB_notTB,1,FALSE))),"No",LEFT(Table5[[#This Row],[Section]],3)="ETB","PLS",LEFT(Table5[[#This Row],[Section]],1)="7","PDB",NOT(ISBLANK(Table5[[#This Row],[Section]])),"No")</f>
        <v>No</v>
      </c>
    </row>
    <row r="13115" spans="1:13" x14ac:dyDescent="0.25">
      <c r="A13115" s="130" t="s">
        <v>18281</v>
      </c>
      <c r="B13115" s="130" t="s">
        <v>18282</v>
      </c>
      <c r="C13115" s="130" t="s">
        <v>98</v>
      </c>
      <c r="D13115" s="131">
        <v>2.1909999999999998</v>
      </c>
      <c r="E13115" s="132">
        <v>265</v>
      </c>
      <c r="F13115" s="132">
        <v>265</v>
      </c>
      <c r="G13115" s="126" t="s">
        <v>17475</v>
      </c>
      <c r="H13115" s="126" t="s">
        <v>20380</v>
      </c>
      <c r="I13115" s="126" t="s">
        <v>20381</v>
      </c>
      <c r="J13115" s="126" t="s">
        <v>26341</v>
      </c>
      <c r="K13115" s="9">
        <f>_xlfn.IFNA(VLOOKUP(Table5[[#This Row],[Section]],SubSill_Tier,2,FALSE),0)</f>
        <v>0</v>
      </c>
      <c r="L13115" s="9" t="str">
        <f t="shared" si="213"/>
        <v/>
      </c>
      <c r="M13115" s="205" t="str" cm="1">
        <f t="array" ref="M13115">_xlfn.IFS(NOT(ISERROR(VLOOKUP(Table5[[#This Row],[Section]],TB_notTB,1,FALSE))),"No",LEFT(Table5[[#This Row],[Section]],3)="ETB","PLS",LEFT(Table5[[#This Row],[Section]],1)="7","PDB",NOT(ISBLANK(Table5[[#This Row],[Section]])),"No")</f>
        <v>No</v>
      </c>
    </row>
    <row r="13116" spans="1:13" x14ac:dyDescent="0.25">
      <c r="A13116" s="130" t="s">
        <v>18283</v>
      </c>
      <c r="B13116" s="130" t="s">
        <v>18284</v>
      </c>
      <c r="C13116" s="130" t="s">
        <v>98</v>
      </c>
      <c r="D13116" s="131">
        <v>1.2589999999999999</v>
      </c>
      <c r="E13116" s="132">
        <v>100</v>
      </c>
      <c r="F13116" s="132">
        <v>100</v>
      </c>
      <c r="G13116" s="126" t="s">
        <v>17475</v>
      </c>
      <c r="H13116" s="126" t="s">
        <v>20380</v>
      </c>
      <c r="I13116" s="126" t="s">
        <v>20381</v>
      </c>
      <c r="J13116" s="126" t="s">
        <v>26341</v>
      </c>
      <c r="K13116" s="9">
        <f>_xlfn.IFNA(VLOOKUP(Table5[[#This Row],[Section]],SubSill_Tier,2,FALSE),0)</f>
        <v>0</v>
      </c>
      <c r="L13116" s="9" t="str">
        <f t="shared" si="213"/>
        <v/>
      </c>
      <c r="M13116" s="205" t="str" cm="1">
        <f t="array" ref="M13116">_xlfn.IFS(NOT(ISERROR(VLOOKUP(Table5[[#This Row],[Section]],TB_notTB,1,FALSE))),"No",LEFT(Table5[[#This Row],[Section]],3)="ETB","PLS",LEFT(Table5[[#This Row],[Section]],1)="7","PDB",NOT(ISBLANK(Table5[[#This Row],[Section]])),"No")</f>
        <v>No</v>
      </c>
    </row>
    <row r="13117" spans="1:13" x14ac:dyDescent="0.25">
      <c r="A13117" s="130" t="s">
        <v>18285</v>
      </c>
      <c r="B13117" s="130" t="s">
        <v>18286</v>
      </c>
      <c r="C13117" s="130" t="s">
        <v>98</v>
      </c>
      <c r="D13117" s="131">
        <v>2.1070000000000002</v>
      </c>
      <c r="E13117" s="132">
        <v>100</v>
      </c>
      <c r="F13117" s="132">
        <v>100</v>
      </c>
      <c r="G13117" s="126" t="s">
        <v>17475</v>
      </c>
      <c r="H13117" s="126" t="s">
        <v>20380</v>
      </c>
      <c r="I13117" s="126" t="s">
        <v>20381</v>
      </c>
      <c r="J13117" s="126" t="s">
        <v>26341</v>
      </c>
      <c r="K13117" s="9">
        <f>_xlfn.IFNA(VLOOKUP(Table5[[#This Row],[Section]],SubSill_Tier,2,FALSE),0)</f>
        <v>0</v>
      </c>
      <c r="L13117" s="9" t="str">
        <f t="shared" si="213"/>
        <v/>
      </c>
      <c r="M13117" s="205" t="str" cm="1">
        <f t="array" ref="M13117">_xlfn.IFS(NOT(ISERROR(VLOOKUP(Table5[[#This Row],[Section]],TB_notTB,1,FALSE))),"No",LEFT(Table5[[#This Row],[Section]],3)="ETB","PLS",LEFT(Table5[[#This Row],[Section]],1)="7","PDB",NOT(ISBLANK(Table5[[#This Row],[Section]])),"No")</f>
        <v>No</v>
      </c>
    </row>
    <row r="13118" spans="1:13" x14ac:dyDescent="0.25">
      <c r="A13118" s="130" t="s">
        <v>18287</v>
      </c>
      <c r="B13118" s="130" t="s">
        <v>18288</v>
      </c>
      <c r="C13118" s="130" t="s">
        <v>98</v>
      </c>
      <c r="D13118" s="131">
        <v>1.222</v>
      </c>
      <c r="E13118" s="132">
        <v>192</v>
      </c>
      <c r="F13118" s="132">
        <v>192</v>
      </c>
      <c r="G13118" s="126" t="s">
        <v>17475</v>
      </c>
      <c r="H13118" s="126" t="s">
        <v>20380</v>
      </c>
      <c r="I13118" s="126" t="s">
        <v>20381</v>
      </c>
      <c r="J13118" s="126" t="s">
        <v>26344</v>
      </c>
      <c r="K13118" s="9">
        <f>_xlfn.IFNA(VLOOKUP(Table5[[#This Row],[Section]],SubSill_Tier,2,FALSE),0)</f>
        <v>0</v>
      </c>
      <c r="L13118" s="9" t="str">
        <f t="shared" si="213"/>
        <v/>
      </c>
      <c r="M13118" s="205" t="str" cm="1">
        <f t="array" ref="M13118">_xlfn.IFS(NOT(ISERROR(VLOOKUP(Table5[[#This Row],[Section]],TB_notTB,1,FALSE))),"No",LEFT(Table5[[#This Row],[Section]],3)="ETB","PLS",LEFT(Table5[[#This Row],[Section]],1)="7","PDB",NOT(ISBLANK(Table5[[#This Row],[Section]])),"No")</f>
        <v>No</v>
      </c>
    </row>
    <row r="13119" spans="1:13" x14ac:dyDescent="0.25">
      <c r="A13119" s="130" t="s">
        <v>18289</v>
      </c>
      <c r="B13119" s="130" t="s">
        <v>18290</v>
      </c>
      <c r="C13119" s="130" t="s">
        <v>98</v>
      </c>
      <c r="D13119" s="131">
        <v>0.96899999999999997</v>
      </c>
      <c r="E13119" s="132">
        <v>141</v>
      </c>
      <c r="F13119" s="132">
        <v>141</v>
      </c>
      <c r="G13119" s="126" t="s">
        <v>17475</v>
      </c>
      <c r="H13119" s="126" t="s">
        <v>20380</v>
      </c>
      <c r="I13119" s="126" t="s">
        <v>20381</v>
      </c>
      <c r="J13119" s="126" t="s">
        <v>26341</v>
      </c>
      <c r="K13119" s="9">
        <f>_xlfn.IFNA(VLOOKUP(Table5[[#This Row],[Section]],SubSill_Tier,2,FALSE),0)</f>
        <v>0</v>
      </c>
      <c r="L13119" s="9" t="str">
        <f t="shared" si="213"/>
        <v/>
      </c>
      <c r="M13119" s="205" t="str" cm="1">
        <f t="array" ref="M13119">_xlfn.IFS(NOT(ISERROR(VLOOKUP(Table5[[#This Row],[Section]],TB_notTB,1,FALSE))),"No",LEFT(Table5[[#This Row],[Section]],3)="ETB","PLS",LEFT(Table5[[#This Row],[Section]],1)="7","PDB",NOT(ISBLANK(Table5[[#This Row],[Section]])),"No")</f>
        <v>No</v>
      </c>
    </row>
    <row r="13120" spans="1:13" x14ac:dyDescent="0.25">
      <c r="A13120" s="130" t="s">
        <v>18291</v>
      </c>
      <c r="B13120" s="130" t="s">
        <v>18292</v>
      </c>
      <c r="C13120" s="130" t="s">
        <v>98</v>
      </c>
      <c r="D13120" s="131">
        <v>0.748</v>
      </c>
      <c r="E13120" s="132">
        <v>154</v>
      </c>
      <c r="F13120" s="132">
        <v>154</v>
      </c>
      <c r="G13120" s="126" t="s">
        <v>17475</v>
      </c>
      <c r="H13120" s="126" t="s">
        <v>20380</v>
      </c>
      <c r="I13120" s="126" t="s">
        <v>20381</v>
      </c>
      <c r="J13120" s="126" t="s">
        <v>26344</v>
      </c>
      <c r="K13120" s="9">
        <f>_xlfn.IFNA(VLOOKUP(Table5[[#This Row],[Section]],SubSill_Tier,2,FALSE),0)</f>
        <v>0</v>
      </c>
      <c r="L13120" s="9" t="str">
        <f t="shared" si="213"/>
        <v/>
      </c>
      <c r="M13120" s="205" t="str" cm="1">
        <f t="array" ref="M13120">_xlfn.IFS(NOT(ISERROR(VLOOKUP(Table5[[#This Row],[Section]],TB_notTB,1,FALSE))),"No",LEFT(Table5[[#This Row],[Section]],3)="ETB","PLS",LEFT(Table5[[#This Row],[Section]],1)="7","PDB",NOT(ISBLANK(Table5[[#This Row],[Section]])),"No")</f>
        <v>No</v>
      </c>
    </row>
    <row r="13121" spans="1:13" x14ac:dyDescent="0.25">
      <c r="A13121" s="130" t="s">
        <v>18293</v>
      </c>
      <c r="B13121" s="130" t="s">
        <v>18294</v>
      </c>
      <c r="C13121" s="130" t="s">
        <v>98</v>
      </c>
      <c r="D13121" s="131">
        <v>0.50800000000000001</v>
      </c>
      <c r="E13121" s="132">
        <v>151</v>
      </c>
      <c r="F13121" s="132">
        <v>151</v>
      </c>
      <c r="G13121" s="126" t="s">
        <v>17979</v>
      </c>
      <c r="H13121" s="126" t="s">
        <v>20595</v>
      </c>
      <c r="I13121" s="126" t="s">
        <v>20596</v>
      </c>
      <c r="J13121" s="126" t="s">
        <v>26341</v>
      </c>
      <c r="K13121" s="9">
        <f>_xlfn.IFNA(VLOOKUP(Table5[[#This Row],[Section]],SubSill_Tier,2,FALSE),0)</f>
        <v>0</v>
      </c>
      <c r="L13121" s="9" t="str">
        <f t="shared" si="213"/>
        <v/>
      </c>
      <c r="M13121" s="205" t="str" cm="1">
        <f t="array" ref="M13121">_xlfn.IFS(NOT(ISERROR(VLOOKUP(Table5[[#This Row],[Section]],TB_notTB,1,FALSE))),"No",LEFT(Table5[[#This Row],[Section]],3)="ETB","PLS",LEFT(Table5[[#This Row],[Section]],1)="7","PDB",NOT(ISBLANK(Table5[[#This Row],[Section]])),"No")</f>
        <v>No</v>
      </c>
    </row>
    <row r="13122" spans="1:13" x14ac:dyDescent="0.25">
      <c r="A13122" s="130" t="s">
        <v>18295</v>
      </c>
      <c r="B13122" s="130" t="s">
        <v>18296</v>
      </c>
      <c r="C13122" s="130" t="s">
        <v>98</v>
      </c>
      <c r="D13122" s="131">
        <v>0.60299999999999998</v>
      </c>
      <c r="E13122" s="132">
        <v>174</v>
      </c>
      <c r="F13122" s="132">
        <v>174</v>
      </c>
      <c r="G13122" s="126" t="s">
        <v>17979</v>
      </c>
      <c r="H13122" s="126" t="s">
        <v>20595</v>
      </c>
      <c r="I13122" s="126" t="s">
        <v>20596</v>
      </c>
      <c r="J13122" s="126" t="s">
        <v>26341</v>
      </c>
      <c r="K13122" s="9">
        <f>_xlfn.IFNA(VLOOKUP(Table5[[#This Row],[Section]],SubSill_Tier,2,FALSE),0)</f>
        <v>0</v>
      </c>
      <c r="L13122" s="9" t="str">
        <f t="shared" si="213"/>
        <v/>
      </c>
      <c r="M13122" s="205" t="str" cm="1">
        <f t="array" ref="M13122">_xlfn.IFS(NOT(ISERROR(VLOOKUP(Table5[[#This Row],[Section]],TB_notTB,1,FALSE))),"No",LEFT(Table5[[#This Row],[Section]],3)="ETB","PLS",LEFT(Table5[[#This Row],[Section]],1)="7","PDB",NOT(ISBLANK(Table5[[#This Row],[Section]])),"No")</f>
        <v>No</v>
      </c>
    </row>
    <row r="13123" spans="1:13" x14ac:dyDescent="0.25">
      <c r="A13123" s="130" t="s">
        <v>18297</v>
      </c>
      <c r="B13123" s="130" t="s">
        <v>18298</v>
      </c>
      <c r="C13123" s="130" t="s">
        <v>98</v>
      </c>
      <c r="D13123" s="131">
        <v>0.105</v>
      </c>
      <c r="E13123" s="132">
        <v>100</v>
      </c>
      <c r="F13123" s="132">
        <v>100</v>
      </c>
      <c r="G13123" s="126" t="s">
        <v>17502</v>
      </c>
      <c r="H13123" s="126" t="s">
        <v>20384</v>
      </c>
      <c r="I13123" s="126" t="s">
        <v>20385</v>
      </c>
      <c r="J13123" s="126" t="s">
        <v>26341</v>
      </c>
      <c r="K13123" s="9">
        <f>_xlfn.IFNA(VLOOKUP(Table5[[#This Row],[Section]],SubSill_Tier,2,FALSE),0)</f>
        <v>0</v>
      </c>
      <c r="L13123" s="9" t="str">
        <f t="shared" si="213"/>
        <v/>
      </c>
      <c r="M13123" s="205" t="str" cm="1">
        <f t="array" ref="M13123">_xlfn.IFS(NOT(ISERROR(VLOOKUP(Table5[[#This Row],[Section]],TB_notTB,1,FALSE))),"No",LEFT(Table5[[#This Row],[Section]],3)="ETB","PLS",LEFT(Table5[[#This Row],[Section]],1)="7","PDB",NOT(ISBLANK(Table5[[#This Row],[Section]])),"No")</f>
        <v>No</v>
      </c>
    </row>
    <row r="13124" spans="1:13" x14ac:dyDescent="0.25">
      <c r="A13124" s="130" t="s">
        <v>18299</v>
      </c>
      <c r="B13124" s="130" t="s">
        <v>18300</v>
      </c>
      <c r="C13124" s="130" t="s">
        <v>98</v>
      </c>
      <c r="D13124" s="131">
        <v>0.128</v>
      </c>
      <c r="E13124" s="132">
        <v>100</v>
      </c>
      <c r="F13124" s="132">
        <v>100</v>
      </c>
      <c r="G13124" s="126" t="s">
        <v>17572</v>
      </c>
      <c r="H13124" s="126" t="s">
        <v>20386</v>
      </c>
      <c r="I13124" s="126" t="s">
        <v>20387</v>
      </c>
      <c r="J13124" s="126" t="s">
        <v>26344</v>
      </c>
      <c r="K13124" s="9">
        <f>_xlfn.IFNA(VLOOKUP(Table5[[#This Row],[Section]],SubSill_Tier,2,FALSE),0)</f>
        <v>0</v>
      </c>
      <c r="L13124" s="9" t="str">
        <f t="shared" ref="L13124:L13187" si="214">IFERROR(IF(LEFT(G13124,2)="AI",IF(_xlfn.NUMBERVALUE(IFERROR(LEFT(IF(ISERROR(FIND("X",UPPER(B13124))),UPPER(B13124),RIGHT(UPPER(B13124),LEN(UPPER(B13124))-FIND("~",SUBSTITUTE(UPPER(B13124),"X","~",LEN(UPPER(B13124))-LEN(SUBSTITUTE(UPPER(B13124),"X","")))))),FIND(" ",IF(ISERROR(FIND("X",UPPER(B13124))),UPPER(B13124),RIGHT(UPPER(B13124),LEN(UPPER(B13124))-FIND("~",SUBSTITUTE(UPPER(B13124),"X","~",LEN(UPPER(B13124))-LEN(SUBSTITUTE(UPPER(B13124),"X","")))))),1)-1),IF(ISERROR(FIND("X",UPPER(B13124))),UPPER(B13124),RIGHT(UPPER(B13124),LEN(UPPER(B13124))-FIND("~",SUBSTITUTE(UPPER(B13124),"X","~",LEN(UPPER(B13124))-LEN(SUBSTITUTE(UPPER(B13124),"X",""))))))),".")&gt;=5,"Wall",""),""),"")</f>
        <v/>
      </c>
      <c r="M13124" s="205" t="str" cm="1">
        <f t="array" ref="M13124">_xlfn.IFS(NOT(ISERROR(VLOOKUP(Table5[[#This Row],[Section]],TB_notTB,1,FALSE))),"No",LEFT(Table5[[#This Row],[Section]],3)="ETB","PLS",LEFT(Table5[[#This Row],[Section]],1)="7","PDB",NOT(ISBLANK(Table5[[#This Row],[Section]])),"No")</f>
        <v>No</v>
      </c>
    </row>
    <row r="13125" spans="1:13" x14ac:dyDescent="0.25">
      <c r="A13125" s="130" t="s">
        <v>18301</v>
      </c>
      <c r="B13125" s="130" t="s">
        <v>18302</v>
      </c>
      <c r="C13125" s="130" t="s">
        <v>98</v>
      </c>
      <c r="D13125" s="131">
        <v>0.439</v>
      </c>
      <c r="E13125" s="132">
        <v>207</v>
      </c>
      <c r="F13125" s="132">
        <v>207</v>
      </c>
      <c r="G13125" s="126" t="s">
        <v>17475</v>
      </c>
      <c r="H13125" s="126" t="s">
        <v>20380</v>
      </c>
      <c r="I13125" s="126" t="s">
        <v>20381</v>
      </c>
      <c r="J13125" s="126" t="s">
        <v>26344</v>
      </c>
      <c r="K13125" s="9">
        <f>_xlfn.IFNA(VLOOKUP(Table5[[#This Row],[Section]],SubSill_Tier,2,FALSE),0)</f>
        <v>0</v>
      </c>
      <c r="L13125" s="9" t="str">
        <f t="shared" si="214"/>
        <v/>
      </c>
      <c r="M13125" s="205" t="str" cm="1">
        <f t="array" ref="M13125">_xlfn.IFS(NOT(ISERROR(VLOOKUP(Table5[[#This Row],[Section]],TB_notTB,1,FALSE))),"No",LEFT(Table5[[#This Row],[Section]],3)="ETB","PLS",LEFT(Table5[[#This Row],[Section]],1)="7","PDB",NOT(ISBLANK(Table5[[#This Row],[Section]])),"No")</f>
        <v>No</v>
      </c>
    </row>
    <row r="13126" spans="1:13" x14ac:dyDescent="0.25">
      <c r="A13126" s="130" t="s">
        <v>18303</v>
      </c>
      <c r="B13126" s="130" t="s">
        <v>18304</v>
      </c>
      <c r="C13126" s="130" t="s">
        <v>98</v>
      </c>
      <c r="D13126" s="131">
        <v>2.0449999999999999</v>
      </c>
      <c r="E13126" s="132">
        <v>346</v>
      </c>
      <c r="F13126" s="132">
        <v>346</v>
      </c>
      <c r="G13126" s="126" t="s">
        <v>18052</v>
      </c>
      <c r="H13126" s="126" t="s">
        <v>20599</v>
      </c>
      <c r="I13126" s="126" t="s">
        <v>20600</v>
      </c>
      <c r="J13126" s="126" t="s">
        <v>26341</v>
      </c>
      <c r="K13126" s="9">
        <f>_xlfn.IFNA(VLOOKUP(Table5[[#This Row],[Section]],SubSill_Tier,2,FALSE),0)</f>
        <v>0</v>
      </c>
      <c r="L13126" s="9" t="str">
        <f t="shared" si="214"/>
        <v/>
      </c>
      <c r="M13126" s="205" t="str" cm="1">
        <f t="array" ref="M13126">_xlfn.IFS(NOT(ISERROR(VLOOKUP(Table5[[#This Row],[Section]],TB_notTB,1,FALSE))),"No",LEFT(Table5[[#This Row],[Section]],3)="ETB","PLS",LEFT(Table5[[#This Row],[Section]],1)="7","PDB",NOT(ISBLANK(Table5[[#This Row],[Section]])),"No")</f>
        <v>No</v>
      </c>
    </row>
    <row r="13127" spans="1:13" x14ac:dyDescent="0.25">
      <c r="A13127" s="130" t="s">
        <v>18305</v>
      </c>
      <c r="B13127" s="130" t="s">
        <v>18306</v>
      </c>
      <c r="C13127" s="130" t="s">
        <v>98</v>
      </c>
      <c r="D13127" s="131">
        <v>2.504</v>
      </c>
      <c r="E13127" s="132">
        <v>416</v>
      </c>
      <c r="F13127" s="132">
        <v>416</v>
      </c>
      <c r="G13127" s="126" t="s">
        <v>18052</v>
      </c>
      <c r="H13127" s="126" t="s">
        <v>20599</v>
      </c>
      <c r="I13127" s="126" t="s">
        <v>20600</v>
      </c>
      <c r="J13127" s="126" t="s">
        <v>26341</v>
      </c>
      <c r="K13127" s="9">
        <f>_xlfn.IFNA(VLOOKUP(Table5[[#This Row],[Section]],SubSill_Tier,2,FALSE),0)</f>
        <v>0</v>
      </c>
      <c r="L13127" s="9" t="str">
        <f t="shared" si="214"/>
        <v/>
      </c>
      <c r="M13127" s="205" t="str" cm="1">
        <f t="array" ref="M13127">_xlfn.IFS(NOT(ISERROR(VLOOKUP(Table5[[#This Row],[Section]],TB_notTB,1,FALSE))),"No",LEFT(Table5[[#This Row],[Section]],3)="ETB","PLS",LEFT(Table5[[#This Row],[Section]],1)="7","PDB",NOT(ISBLANK(Table5[[#This Row],[Section]])),"No")</f>
        <v>No</v>
      </c>
    </row>
    <row r="13128" spans="1:13" x14ac:dyDescent="0.25">
      <c r="A13128" s="130" t="s">
        <v>18307</v>
      </c>
      <c r="B13128" s="130" t="s">
        <v>18308</v>
      </c>
      <c r="C13128" s="130" t="s">
        <v>98</v>
      </c>
      <c r="D13128" s="131">
        <v>3.0569999999999999</v>
      </c>
      <c r="E13128" s="132">
        <v>496</v>
      </c>
      <c r="F13128" s="132">
        <v>496</v>
      </c>
      <c r="G13128" s="126" t="s">
        <v>18069</v>
      </c>
      <c r="H13128" s="126" t="s">
        <v>20619</v>
      </c>
      <c r="I13128" s="126" t="s">
        <v>20620</v>
      </c>
      <c r="J13128" s="126" t="s">
        <v>26341</v>
      </c>
      <c r="K13128" s="9">
        <f>_xlfn.IFNA(VLOOKUP(Table5[[#This Row],[Section]],SubSill_Tier,2,FALSE),0)</f>
        <v>0</v>
      </c>
      <c r="L13128" s="9" t="str">
        <f t="shared" si="214"/>
        <v/>
      </c>
      <c r="M13128" s="205" t="str" cm="1">
        <f t="array" ref="M13128">_xlfn.IFS(NOT(ISERROR(VLOOKUP(Table5[[#This Row],[Section]],TB_notTB,1,FALSE))),"No",LEFT(Table5[[#This Row],[Section]],3)="ETB","PLS",LEFT(Table5[[#This Row],[Section]],1)="7","PDB",NOT(ISBLANK(Table5[[#This Row],[Section]])),"No")</f>
        <v>No</v>
      </c>
    </row>
    <row r="13129" spans="1:13" x14ac:dyDescent="0.25">
      <c r="A13129" s="130" t="s">
        <v>18309</v>
      </c>
      <c r="B13129" s="130" t="s">
        <v>18310</v>
      </c>
      <c r="C13129" s="130" t="s">
        <v>98</v>
      </c>
      <c r="D13129" s="131">
        <v>3.3279999999999998</v>
      </c>
      <c r="E13129" s="132">
        <v>546</v>
      </c>
      <c r="F13129" s="132">
        <v>546</v>
      </c>
      <c r="G13129" s="126" t="s">
        <v>18052</v>
      </c>
      <c r="H13129" s="126" t="s">
        <v>20599</v>
      </c>
      <c r="I13129" s="126" t="s">
        <v>20600</v>
      </c>
      <c r="J13129" s="126" t="s">
        <v>26341</v>
      </c>
      <c r="K13129" s="9">
        <f>_xlfn.IFNA(VLOOKUP(Table5[[#This Row],[Section]],SubSill_Tier,2,FALSE),0)</f>
        <v>0</v>
      </c>
      <c r="L13129" s="9" t="str">
        <f t="shared" si="214"/>
        <v/>
      </c>
      <c r="M13129" s="205" t="str" cm="1">
        <f t="array" ref="M13129">_xlfn.IFS(NOT(ISERROR(VLOOKUP(Table5[[#This Row],[Section]],TB_notTB,1,FALSE))),"No",LEFT(Table5[[#This Row],[Section]],3)="ETB","PLS",LEFT(Table5[[#This Row],[Section]],1)="7","PDB",NOT(ISBLANK(Table5[[#This Row],[Section]])),"No")</f>
        <v>No</v>
      </c>
    </row>
    <row r="13130" spans="1:13" x14ac:dyDescent="0.25">
      <c r="A13130" s="130" t="s">
        <v>18311</v>
      </c>
      <c r="B13130" s="130" t="s">
        <v>18312</v>
      </c>
      <c r="C13130" s="130" t="s">
        <v>98</v>
      </c>
      <c r="D13130" s="131">
        <v>1.5960000000000001</v>
      </c>
      <c r="E13130" s="132">
        <v>298</v>
      </c>
      <c r="F13130" s="132">
        <v>298</v>
      </c>
      <c r="G13130" s="126" t="s">
        <v>18052</v>
      </c>
      <c r="H13130" s="126" t="s">
        <v>20599</v>
      </c>
      <c r="I13130" s="126" t="s">
        <v>20600</v>
      </c>
      <c r="J13130" s="126" t="s">
        <v>26341</v>
      </c>
      <c r="K13130" s="9">
        <f>_xlfn.IFNA(VLOOKUP(Table5[[#This Row],[Section]],SubSill_Tier,2,FALSE),0)</f>
        <v>0</v>
      </c>
      <c r="L13130" s="9" t="str">
        <f t="shared" si="214"/>
        <v/>
      </c>
      <c r="M13130" s="205" t="str" cm="1">
        <f t="array" ref="M13130">_xlfn.IFS(NOT(ISERROR(VLOOKUP(Table5[[#This Row],[Section]],TB_notTB,1,FALSE))),"No",LEFT(Table5[[#This Row],[Section]],3)="ETB","PLS",LEFT(Table5[[#This Row],[Section]],1)="7","PDB",NOT(ISBLANK(Table5[[#This Row],[Section]])),"No")</f>
        <v>No</v>
      </c>
    </row>
    <row r="13131" spans="1:13" x14ac:dyDescent="0.25">
      <c r="A13131" s="130" t="s">
        <v>18313</v>
      </c>
      <c r="B13131" s="130" t="s">
        <v>18314</v>
      </c>
      <c r="C13131" s="130" t="s">
        <v>98</v>
      </c>
      <c r="D13131" s="131">
        <v>1.9930000000000001</v>
      </c>
      <c r="E13131" s="132">
        <v>368</v>
      </c>
      <c r="F13131" s="132">
        <v>368</v>
      </c>
      <c r="G13131" s="126" t="s">
        <v>18052</v>
      </c>
      <c r="H13131" s="126" t="s">
        <v>20599</v>
      </c>
      <c r="I13131" s="126" t="s">
        <v>20600</v>
      </c>
      <c r="J13131" s="126" t="s">
        <v>26341</v>
      </c>
      <c r="K13131" s="9">
        <f>_xlfn.IFNA(VLOOKUP(Table5[[#This Row],[Section]],SubSill_Tier,2,FALSE),0)</f>
        <v>0</v>
      </c>
      <c r="L13131" s="9" t="str">
        <f t="shared" si="214"/>
        <v/>
      </c>
      <c r="M13131" s="205" t="str" cm="1">
        <f t="array" ref="M13131">_xlfn.IFS(NOT(ISERROR(VLOOKUP(Table5[[#This Row],[Section]],TB_notTB,1,FALSE))),"No",LEFT(Table5[[#This Row],[Section]],3)="ETB","PLS",LEFT(Table5[[#This Row],[Section]],1)="7","PDB",NOT(ISBLANK(Table5[[#This Row],[Section]])),"No")</f>
        <v>No</v>
      </c>
    </row>
    <row r="13132" spans="1:13" x14ac:dyDescent="0.25">
      <c r="A13132" s="130" t="s">
        <v>18315</v>
      </c>
      <c r="B13132" s="130" t="s">
        <v>18316</v>
      </c>
      <c r="C13132" s="130" t="s">
        <v>98</v>
      </c>
      <c r="D13132" s="131">
        <v>2.4860000000000002</v>
      </c>
      <c r="E13132" s="132">
        <v>448</v>
      </c>
      <c r="F13132" s="132">
        <v>448</v>
      </c>
      <c r="G13132" s="126" t="s">
        <v>18052</v>
      </c>
      <c r="H13132" s="126" t="s">
        <v>20599</v>
      </c>
      <c r="I13132" s="126" t="s">
        <v>20600</v>
      </c>
      <c r="J13132" s="126" t="s">
        <v>26341</v>
      </c>
      <c r="K13132" s="9">
        <f>_xlfn.IFNA(VLOOKUP(Table5[[#This Row],[Section]],SubSill_Tier,2,FALSE),0)</f>
        <v>0</v>
      </c>
      <c r="L13132" s="9" t="str">
        <f t="shared" si="214"/>
        <v/>
      </c>
      <c r="M13132" s="205" t="str" cm="1">
        <f t="array" ref="M13132">_xlfn.IFS(NOT(ISERROR(VLOOKUP(Table5[[#This Row],[Section]],TB_notTB,1,FALSE))),"No",LEFT(Table5[[#This Row],[Section]],3)="ETB","PLS",LEFT(Table5[[#This Row],[Section]],1)="7","PDB",NOT(ISBLANK(Table5[[#This Row],[Section]])),"No")</f>
        <v>No</v>
      </c>
    </row>
    <row r="13133" spans="1:13" x14ac:dyDescent="0.25">
      <c r="A13133" s="130" t="s">
        <v>18317</v>
      </c>
      <c r="B13133" s="130" t="s">
        <v>18318</v>
      </c>
      <c r="C13133" s="130" t="s">
        <v>98</v>
      </c>
      <c r="D13133" s="131">
        <v>2.8420000000000001</v>
      </c>
      <c r="E13133" s="132">
        <v>498</v>
      </c>
      <c r="F13133" s="132">
        <v>498</v>
      </c>
      <c r="G13133" s="126" t="s">
        <v>18052</v>
      </c>
      <c r="H13133" s="126" t="s">
        <v>20599</v>
      </c>
      <c r="I13133" s="126" t="s">
        <v>20600</v>
      </c>
      <c r="J13133" s="126" t="s">
        <v>26341</v>
      </c>
      <c r="K13133" s="9">
        <f>_xlfn.IFNA(VLOOKUP(Table5[[#This Row],[Section]],SubSill_Tier,2,FALSE),0)</f>
        <v>0</v>
      </c>
      <c r="L13133" s="9" t="str">
        <f t="shared" si="214"/>
        <v/>
      </c>
      <c r="M13133" s="205" t="str" cm="1">
        <f t="array" ref="M13133">_xlfn.IFS(NOT(ISERROR(VLOOKUP(Table5[[#This Row],[Section]],TB_notTB,1,FALSE))),"No",LEFT(Table5[[#This Row],[Section]],3)="ETB","PLS",LEFT(Table5[[#This Row],[Section]],1)="7","PDB",NOT(ISBLANK(Table5[[#This Row],[Section]])),"No")</f>
        <v>No</v>
      </c>
    </row>
    <row r="13134" spans="1:13" x14ac:dyDescent="0.25">
      <c r="A13134" s="130" t="s">
        <v>18319</v>
      </c>
      <c r="B13134" s="130" t="s">
        <v>18320</v>
      </c>
      <c r="C13134" s="130" t="s">
        <v>98</v>
      </c>
      <c r="D13134" s="131">
        <v>3.61</v>
      </c>
      <c r="E13134" s="132">
        <v>565</v>
      </c>
      <c r="F13134" s="132">
        <v>565</v>
      </c>
      <c r="G13134" s="126" t="s">
        <v>18052</v>
      </c>
      <c r="H13134" s="126" t="s">
        <v>20599</v>
      </c>
      <c r="I13134" s="126" t="s">
        <v>20600</v>
      </c>
      <c r="J13134" s="126" t="s">
        <v>26344</v>
      </c>
      <c r="K13134" s="9">
        <f>_xlfn.IFNA(VLOOKUP(Table5[[#This Row],[Section]],SubSill_Tier,2,FALSE),0)</f>
        <v>0</v>
      </c>
      <c r="L13134" s="9" t="str">
        <f t="shared" si="214"/>
        <v/>
      </c>
      <c r="M13134" s="205" t="str" cm="1">
        <f t="array" ref="M13134">_xlfn.IFS(NOT(ISERROR(VLOOKUP(Table5[[#This Row],[Section]],TB_notTB,1,FALSE))),"No",LEFT(Table5[[#This Row],[Section]],3)="ETB","PLS",LEFT(Table5[[#This Row],[Section]],1)="7","PDB",NOT(ISBLANK(Table5[[#This Row],[Section]])),"No")</f>
        <v>No</v>
      </c>
    </row>
    <row r="13135" spans="1:13" x14ac:dyDescent="0.25">
      <c r="A13135" s="130" t="s">
        <v>18321</v>
      </c>
      <c r="B13135" s="130" t="s">
        <v>18322</v>
      </c>
      <c r="C13135" s="130" t="s">
        <v>98</v>
      </c>
      <c r="D13135" s="131">
        <v>4.4320000000000004</v>
      </c>
      <c r="E13135" s="132">
        <v>665</v>
      </c>
      <c r="F13135" s="132">
        <v>665</v>
      </c>
      <c r="G13135" s="126" t="s">
        <v>18052</v>
      </c>
      <c r="H13135" s="126" t="s">
        <v>20599</v>
      </c>
      <c r="I13135" s="126" t="s">
        <v>20600</v>
      </c>
      <c r="J13135" s="126" t="s">
        <v>26344</v>
      </c>
      <c r="K13135" s="9">
        <f>_xlfn.IFNA(VLOOKUP(Table5[[#This Row],[Section]],SubSill_Tier,2,FALSE),0)</f>
        <v>0</v>
      </c>
      <c r="L13135" s="9" t="str">
        <f t="shared" si="214"/>
        <v/>
      </c>
      <c r="M13135" s="205" t="str" cm="1">
        <f t="array" ref="M13135">_xlfn.IFS(NOT(ISERROR(VLOOKUP(Table5[[#This Row],[Section]],TB_notTB,1,FALSE))),"No",LEFT(Table5[[#This Row],[Section]],3)="ETB","PLS",LEFT(Table5[[#This Row],[Section]],1)="7","PDB",NOT(ISBLANK(Table5[[#This Row],[Section]])),"No")</f>
        <v>No</v>
      </c>
    </row>
    <row r="13136" spans="1:13" x14ac:dyDescent="0.25">
      <c r="A13136" s="130" t="s">
        <v>18323</v>
      </c>
      <c r="B13136" s="130" t="s">
        <v>18324</v>
      </c>
      <c r="C13136" s="130" t="s">
        <v>98</v>
      </c>
      <c r="D13136" s="131">
        <v>2.0979999999999999</v>
      </c>
      <c r="E13136" s="132">
        <v>278</v>
      </c>
      <c r="F13136" s="132">
        <v>278</v>
      </c>
      <c r="G13136" s="126" t="s">
        <v>17475</v>
      </c>
      <c r="H13136" s="126" t="s">
        <v>20380</v>
      </c>
      <c r="I13136" s="126" t="s">
        <v>20381</v>
      </c>
      <c r="J13136" s="126" t="s">
        <v>26341</v>
      </c>
      <c r="K13136" s="9">
        <f>_xlfn.IFNA(VLOOKUP(Table5[[#This Row],[Section]],SubSill_Tier,2,FALSE),0)</f>
        <v>0</v>
      </c>
      <c r="L13136" s="9" t="str">
        <f t="shared" si="214"/>
        <v/>
      </c>
      <c r="M13136" s="205" t="str" cm="1">
        <f t="array" ref="M13136">_xlfn.IFS(NOT(ISERROR(VLOOKUP(Table5[[#This Row],[Section]],TB_notTB,1,FALSE))),"No",LEFT(Table5[[#This Row],[Section]],3)="ETB","PLS",LEFT(Table5[[#This Row],[Section]],1)="7","PDB",NOT(ISBLANK(Table5[[#This Row],[Section]])),"No")</f>
        <v>No</v>
      </c>
    </row>
    <row r="13137" spans="1:13" x14ac:dyDescent="0.25">
      <c r="A13137" s="130" t="s">
        <v>18325</v>
      </c>
      <c r="B13137" s="130" t="s">
        <v>18326</v>
      </c>
      <c r="C13137" s="130" t="s">
        <v>98</v>
      </c>
      <c r="D13137" s="131">
        <v>3.2010000000000001</v>
      </c>
      <c r="E13137" s="132">
        <v>407</v>
      </c>
      <c r="F13137" s="132">
        <v>407</v>
      </c>
      <c r="G13137" s="126" t="s">
        <v>18052</v>
      </c>
      <c r="H13137" s="126" t="s">
        <v>20599</v>
      </c>
      <c r="I13137" s="126" t="s">
        <v>20600</v>
      </c>
      <c r="J13137" s="126" t="s">
        <v>26341</v>
      </c>
      <c r="K13137" s="9">
        <f>_xlfn.IFNA(VLOOKUP(Table5[[#This Row],[Section]],SubSill_Tier,2,FALSE),0)</f>
        <v>0</v>
      </c>
      <c r="L13137" s="9" t="str">
        <f t="shared" si="214"/>
        <v/>
      </c>
      <c r="M13137" s="205" t="str" cm="1">
        <f t="array" ref="M13137">_xlfn.IFS(NOT(ISERROR(VLOOKUP(Table5[[#This Row],[Section]],TB_notTB,1,FALSE))),"No",LEFT(Table5[[#This Row],[Section]],3)="ETB","PLS",LEFT(Table5[[#This Row],[Section]],1)="7","PDB",NOT(ISBLANK(Table5[[#This Row],[Section]])),"No")</f>
        <v>No</v>
      </c>
    </row>
    <row r="13138" spans="1:13" x14ac:dyDescent="0.25">
      <c r="A13138" s="130" t="s">
        <v>18327</v>
      </c>
      <c r="B13138" s="130" t="s">
        <v>18328</v>
      </c>
      <c r="C13138" s="130" t="s">
        <v>98</v>
      </c>
      <c r="D13138" s="131">
        <v>0.12</v>
      </c>
      <c r="E13138" s="132">
        <v>100</v>
      </c>
      <c r="F13138" s="132">
        <v>100</v>
      </c>
      <c r="G13138" s="126" t="s">
        <v>17475</v>
      </c>
      <c r="H13138" s="126" t="s">
        <v>20380</v>
      </c>
      <c r="I13138" s="126" t="s">
        <v>20381</v>
      </c>
      <c r="J13138" s="126" t="s">
        <v>26348</v>
      </c>
      <c r="K13138" s="9">
        <f>_xlfn.IFNA(VLOOKUP(Table5[[#This Row],[Section]],SubSill_Tier,2,FALSE),0)</f>
        <v>0</v>
      </c>
      <c r="L13138" s="9" t="str">
        <f t="shared" si="214"/>
        <v/>
      </c>
      <c r="M13138" s="205" t="str" cm="1">
        <f t="array" ref="M13138">_xlfn.IFS(NOT(ISERROR(VLOOKUP(Table5[[#This Row],[Section]],TB_notTB,1,FALSE))),"No",LEFT(Table5[[#This Row],[Section]],3)="ETB","PLS",LEFT(Table5[[#This Row],[Section]],1)="7","PDB",NOT(ISBLANK(Table5[[#This Row],[Section]])),"No")</f>
        <v>No</v>
      </c>
    </row>
    <row r="13139" spans="1:13" x14ac:dyDescent="0.25">
      <c r="A13139" s="130" t="s">
        <v>18329</v>
      </c>
      <c r="B13139" s="130" t="s">
        <v>18330</v>
      </c>
      <c r="C13139" s="130" t="s">
        <v>98</v>
      </c>
      <c r="D13139" s="131">
        <v>1.01</v>
      </c>
      <c r="E13139" s="132">
        <v>346</v>
      </c>
      <c r="F13139" s="132">
        <v>346</v>
      </c>
      <c r="G13139" s="126" t="s">
        <v>18052</v>
      </c>
      <c r="H13139" s="126" t="s">
        <v>20599</v>
      </c>
      <c r="I13139" s="126" t="s">
        <v>20600</v>
      </c>
      <c r="J13139" s="126" t="s">
        <v>26343</v>
      </c>
      <c r="K13139" s="9">
        <f>_xlfn.IFNA(VLOOKUP(Table5[[#This Row],[Section]],SubSill_Tier,2,FALSE),0)</f>
        <v>0</v>
      </c>
      <c r="L13139" s="9" t="str">
        <f t="shared" si="214"/>
        <v/>
      </c>
      <c r="M13139" s="205" t="str" cm="1">
        <f t="array" ref="M13139">_xlfn.IFS(NOT(ISERROR(VLOOKUP(Table5[[#This Row],[Section]],TB_notTB,1,FALSE))),"No",LEFT(Table5[[#This Row],[Section]],3)="ETB","PLS",LEFT(Table5[[#This Row],[Section]],1)="7","PDB",NOT(ISBLANK(Table5[[#This Row],[Section]])),"No")</f>
        <v>No</v>
      </c>
    </row>
    <row r="13140" spans="1:13" x14ac:dyDescent="0.25">
      <c r="A13140" s="130" t="s">
        <v>18331</v>
      </c>
      <c r="B13140" s="130" t="s">
        <v>18332</v>
      </c>
      <c r="C13140" s="130" t="s">
        <v>98</v>
      </c>
      <c r="D13140" s="131">
        <v>1.577</v>
      </c>
      <c r="E13140" s="132">
        <v>504</v>
      </c>
      <c r="F13140" s="132">
        <v>504</v>
      </c>
      <c r="G13140" s="126" t="s">
        <v>18052</v>
      </c>
      <c r="H13140" s="126" t="s">
        <v>20599</v>
      </c>
      <c r="I13140" s="126" t="s">
        <v>20600</v>
      </c>
      <c r="J13140" s="126" t="s">
        <v>26344</v>
      </c>
      <c r="K13140" s="9">
        <f>_xlfn.IFNA(VLOOKUP(Table5[[#This Row],[Section]],SubSill_Tier,2,FALSE),0)</f>
        <v>0</v>
      </c>
      <c r="L13140" s="9" t="str">
        <f t="shared" si="214"/>
        <v/>
      </c>
      <c r="M13140" s="205" t="str" cm="1">
        <f t="array" ref="M13140">_xlfn.IFS(NOT(ISERROR(VLOOKUP(Table5[[#This Row],[Section]],TB_notTB,1,FALSE))),"No",LEFT(Table5[[#This Row],[Section]],3)="ETB","PLS",LEFT(Table5[[#This Row],[Section]],1)="7","PDB",NOT(ISBLANK(Table5[[#This Row],[Section]])),"No")</f>
        <v>No</v>
      </c>
    </row>
    <row r="13141" spans="1:13" x14ac:dyDescent="0.25">
      <c r="A13141" s="130" t="s">
        <v>18333</v>
      </c>
      <c r="B13141" s="130" t="s">
        <v>18334</v>
      </c>
      <c r="C13141" s="130" t="s">
        <v>98</v>
      </c>
      <c r="D13141" s="131">
        <v>0.17299999999999999</v>
      </c>
      <c r="E13141" s="132">
        <v>100</v>
      </c>
      <c r="F13141" s="132">
        <v>100</v>
      </c>
      <c r="G13141" s="126" t="s">
        <v>18052</v>
      </c>
      <c r="H13141" s="126" t="s">
        <v>20599</v>
      </c>
      <c r="I13141" s="126" t="s">
        <v>20600</v>
      </c>
      <c r="J13141" s="126" t="s">
        <v>26341</v>
      </c>
      <c r="K13141" s="9">
        <f>_xlfn.IFNA(VLOOKUP(Table5[[#This Row],[Section]],SubSill_Tier,2,FALSE),0)</f>
        <v>0</v>
      </c>
      <c r="L13141" s="9" t="str">
        <f t="shared" si="214"/>
        <v/>
      </c>
      <c r="M13141" s="205" t="str" cm="1">
        <f t="array" ref="M13141">_xlfn.IFS(NOT(ISERROR(VLOOKUP(Table5[[#This Row],[Section]],TB_notTB,1,FALSE))),"No",LEFT(Table5[[#This Row],[Section]],3)="ETB","PLS",LEFT(Table5[[#This Row],[Section]],1)="7","PDB",NOT(ISBLANK(Table5[[#This Row],[Section]])),"No")</f>
        <v>No</v>
      </c>
    </row>
    <row r="13142" spans="1:13" x14ac:dyDescent="0.25">
      <c r="A13142" s="130" t="s">
        <v>18335</v>
      </c>
      <c r="B13142" s="130" t="s">
        <v>18336</v>
      </c>
      <c r="C13142" s="130" t="s">
        <v>98</v>
      </c>
      <c r="D13142" s="131">
        <v>1.306</v>
      </c>
      <c r="E13142" s="132">
        <v>335</v>
      </c>
      <c r="F13142" s="132">
        <v>335</v>
      </c>
      <c r="G13142" s="126" t="s">
        <v>18052</v>
      </c>
      <c r="H13142" s="126" t="s">
        <v>20599</v>
      </c>
      <c r="I13142" s="126" t="s">
        <v>20600</v>
      </c>
      <c r="J13142" s="126" t="s">
        <v>26341</v>
      </c>
      <c r="K13142" s="9">
        <f>_xlfn.IFNA(VLOOKUP(Table5[[#This Row],[Section]],SubSill_Tier,2,FALSE),0)</f>
        <v>0</v>
      </c>
      <c r="L13142" s="9" t="str">
        <f t="shared" si="214"/>
        <v/>
      </c>
      <c r="M13142" s="205" t="str" cm="1">
        <f t="array" ref="M13142">_xlfn.IFS(NOT(ISERROR(VLOOKUP(Table5[[#This Row],[Section]],TB_notTB,1,FALSE))),"No",LEFT(Table5[[#This Row],[Section]],3)="ETB","PLS",LEFT(Table5[[#This Row],[Section]],1)="7","PDB",NOT(ISBLANK(Table5[[#This Row],[Section]])),"No")</f>
        <v>No</v>
      </c>
    </row>
    <row r="13143" spans="1:13" x14ac:dyDescent="0.25">
      <c r="A13143" s="130" t="s">
        <v>18337</v>
      </c>
      <c r="B13143" s="130" t="s">
        <v>18338</v>
      </c>
      <c r="C13143" s="130" t="s">
        <v>98</v>
      </c>
      <c r="D13143" s="131">
        <v>2.1150000000000002</v>
      </c>
      <c r="E13143" s="132">
        <v>367</v>
      </c>
      <c r="F13143" s="132">
        <v>367</v>
      </c>
      <c r="G13143" s="126" t="s">
        <v>18052</v>
      </c>
      <c r="H13143" s="126" t="s">
        <v>20599</v>
      </c>
      <c r="I13143" s="126" t="s">
        <v>20600</v>
      </c>
      <c r="J13143" s="126" t="s">
        <v>26344</v>
      </c>
      <c r="K13143" s="9">
        <f>_xlfn.IFNA(VLOOKUP(Table5[[#This Row],[Section]],SubSill_Tier,2,FALSE),0)</f>
        <v>0</v>
      </c>
      <c r="L13143" s="9" t="str">
        <f t="shared" si="214"/>
        <v/>
      </c>
      <c r="M13143" s="205" t="str" cm="1">
        <f t="array" ref="M13143">_xlfn.IFS(NOT(ISERROR(VLOOKUP(Table5[[#This Row],[Section]],TB_notTB,1,FALSE))),"No",LEFT(Table5[[#This Row],[Section]],3)="ETB","PLS",LEFT(Table5[[#This Row],[Section]],1)="7","PDB",NOT(ISBLANK(Table5[[#This Row],[Section]])),"No")</f>
        <v>No</v>
      </c>
    </row>
    <row r="13144" spans="1:13" x14ac:dyDescent="0.25">
      <c r="A13144" s="130" t="s">
        <v>18339</v>
      </c>
      <c r="B13144" s="130" t="s">
        <v>18340</v>
      </c>
      <c r="C13144" s="130" t="s">
        <v>98</v>
      </c>
      <c r="D13144" s="131">
        <v>3.8090000000000002</v>
      </c>
      <c r="E13144" s="132">
        <v>792</v>
      </c>
      <c r="F13144" s="132">
        <v>792</v>
      </c>
      <c r="G13144" s="126" t="s">
        <v>18052</v>
      </c>
      <c r="H13144" s="126" t="s">
        <v>20599</v>
      </c>
      <c r="I13144" s="126" t="s">
        <v>20600</v>
      </c>
      <c r="J13144" s="126" t="s">
        <v>26341</v>
      </c>
      <c r="K13144" s="9">
        <f>_xlfn.IFNA(VLOOKUP(Table5[[#This Row],[Section]],SubSill_Tier,2,FALSE),0)</f>
        <v>0</v>
      </c>
      <c r="L13144" s="9" t="str">
        <f t="shared" si="214"/>
        <v/>
      </c>
      <c r="M13144" s="205" t="str" cm="1">
        <f t="array" ref="M13144">_xlfn.IFS(NOT(ISERROR(VLOOKUP(Table5[[#This Row],[Section]],TB_notTB,1,FALSE))),"No",LEFT(Table5[[#This Row],[Section]],3)="ETB","PLS",LEFT(Table5[[#This Row],[Section]],1)="7","PDB",NOT(ISBLANK(Table5[[#This Row],[Section]])),"No")</f>
        <v>No</v>
      </c>
    </row>
    <row r="13145" spans="1:13" x14ac:dyDescent="0.25">
      <c r="A13145" s="130" t="s">
        <v>18341</v>
      </c>
      <c r="B13145" s="130" t="s">
        <v>18342</v>
      </c>
      <c r="C13145" s="130" t="s">
        <v>98</v>
      </c>
      <c r="D13145" s="131">
        <v>2.3919999999999999</v>
      </c>
      <c r="E13145" s="132">
        <v>366</v>
      </c>
      <c r="F13145" s="132">
        <v>366</v>
      </c>
      <c r="G13145" s="126" t="s">
        <v>18052</v>
      </c>
      <c r="H13145" s="126" t="s">
        <v>20599</v>
      </c>
      <c r="I13145" s="126" t="s">
        <v>20600</v>
      </c>
      <c r="J13145" s="126" t="s">
        <v>26341</v>
      </c>
      <c r="K13145" s="9">
        <f>_xlfn.IFNA(VLOOKUP(Table5[[#This Row],[Section]],SubSill_Tier,2,FALSE),0)</f>
        <v>0</v>
      </c>
      <c r="L13145" s="9" t="str">
        <f t="shared" si="214"/>
        <v/>
      </c>
      <c r="M13145" s="205" t="str" cm="1">
        <f t="array" ref="M13145">_xlfn.IFS(NOT(ISERROR(VLOOKUP(Table5[[#This Row],[Section]],TB_notTB,1,FALSE))),"No",LEFT(Table5[[#This Row],[Section]],3)="ETB","PLS",LEFT(Table5[[#This Row],[Section]],1)="7","PDB",NOT(ISBLANK(Table5[[#This Row],[Section]])),"No")</f>
        <v>No</v>
      </c>
    </row>
    <row r="13146" spans="1:13" x14ac:dyDescent="0.25">
      <c r="A13146" s="130" t="s">
        <v>18343</v>
      </c>
      <c r="B13146" s="130" t="s">
        <v>18344</v>
      </c>
      <c r="C13146" s="130" t="s">
        <v>98</v>
      </c>
      <c r="D13146" s="131">
        <v>3.0510000000000002</v>
      </c>
      <c r="E13146" s="132">
        <v>436</v>
      </c>
      <c r="F13146" s="132">
        <v>436</v>
      </c>
      <c r="G13146" s="126" t="s">
        <v>18052</v>
      </c>
      <c r="H13146" s="126" t="s">
        <v>20599</v>
      </c>
      <c r="I13146" s="126" t="s">
        <v>20600</v>
      </c>
      <c r="J13146" s="126" t="s">
        <v>26341</v>
      </c>
      <c r="K13146" s="9">
        <f>_xlfn.IFNA(VLOOKUP(Table5[[#This Row],[Section]],SubSill_Tier,2,FALSE),0)</f>
        <v>0</v>
      </c>
      <c r="L13146" s="9" t="str">
        <f t="shared" si="214"/>
        <v/>
      </c>
      <c r="M13146" s="205" t="str" cm="1">
        <f t="array" ref="M13146">_xlfn.IFS(NOT(ISERROR(VLOOKUP(Table5[[#This Row],[Section]],TB_notTB,1,FALSE))),"No",LEFT(Table5[[#This Row],[Section]],3)="ETB","PLS",LEFT(Table5[[#This Row],[Section]],1)="7","PDB",NOT(ISBLANK(Table5[[#This Row],[Section]])),"No")</f>
        <v>No</v>
      </c>
    </row>
    <row r="13147" spans="1:13" x14ac:dyDescent="0.25">
      <c r="A13147" s="130" t="s">
        <v>18345</v>
      </c>
      <c r="B13147" s="130" t="s">
        <v>18346</v>
      </c>
      <c r="C13147" s="130" t="s">
        <v>98</v>
      </c>
      <c r="D13147" s="131">
        <v>3.2839999999999998</v>
      </c>
      <c r="E13147" s="132">
        <v>476</v>
      </c>
      <c r="F13147" s="132">
        <v>476</v>
      </c>
      <c r="G13147" s="126" t="s">
        <v>18052</v>
      </c>
      <c r="H13147" s="126" t="s">
        <v>20599</v>
      </c>
      <c r="I13147" s="126" t="s">
        <v>20600</v>
      </c>
      <c r="J13147" s="126" t="s">
        <v>26341</v>
      </c>
      <c r="K13147" s="9">
        <f>_xlfn.IFNA(VLOOKUP(Table5[[#This Row],[Section]],SubSill_Tier,2,FALSE),0)</f>
        <v>0</v>
      </c>
      <c r="L13147" s="9" t="str">
        <f t="shared" si="214"/>
        <v/>
      </c>
      <c r="M13147" s="205" t="str" cm="1">
        <f t="array" ref="M13147">_xlfn.IFS(NOT(ISERROR(VLOOKUP(Table5[[#This Row],[Section]],TB_notTB,1,FALSE))),"No",LEFT(Table5[[#This Row],[Section]],3)="ETB","PLS",LEFT(Table5[[#This Row],[Section]],1)="7","PDB",NOT(ISBLANK(Table5[[#This Row],[Section]])),"No")</f>
        <v>No</v>
      </c>
    </row>
    <row r="13148" spans="1:13" x14ac:dyDescent="0.25">
      <c r="A13148" s="130" t="s">
        <v>18347</v>
      </c>
      <c r="B13148" s="130" t="s">
        <v>18348</v>
      </c>
      <c r="C13148" s="130" t="s">
        <v>98</v>
      </c>
      <c r="D13148" s="131">
        <v>2.2090000000000001</v>
      </c>
      <c r="E13148" s="132">
        <v>310</v>
      </c>
      <c r="F13148" s="132">
        <v>310</v>
      </c>
      <c r="G13148" s="126" t="s">
        <v>18052</v>
      </c>
      <c r="H13148" s="126" t="s">
        <v>20599</v>
      </c>
      <c r="I13148" s="126" t="s">
        <v>20600</v>
      </c>
      <c r="J13148" s="126" t="s">
        <v>26341</v>
      </c>
      <c r="K13148" s="9">
        <f>_xlfn.IFNA(VLOOKUP(Table5[[#This Row],[Section]],SubSill_Tier,2,FALSE),0)</f>
        <v>0</v>
      </c>
      <c r="L13148" s="9" t="str">
        <f t="shared" si="214"/>
        <v/>
      </c>
      <c r="M13148" s="205" t="str" cm="1">
        <f t="array" ref="M13148">_xlfn.IFS(NOT(ISERROR(VLOOKUP(Table5[[#This Row],[Section]],TB_notTB,1,FALSE))),"No",LEFT(Table5[[#This Row],[Section]],3)="ETB","PLS",LEFT(Table5[[#This Row],[Section]],1)="7","PDB",NOT(ISBLANK(Table5[[#This Row],[Section]])),"No")</f>
        <v>No</v>
      </c>
    </row>
    <row r="13149" spans="1:13" x14ac:dyDescent="0.25">
      <c r="A13149" s="130" t="s">
        <v>18349</v>
      </c>
      <c r="B13149" s="130" t="s">
        <v>18350</v>
      </c>
      <c r="C13149" s="130" t="s">
        <v>98</v>
      </c>
      <c r="D13149" s="131">
        <v>2.5649999999999999</v>
      </c>
      <c r="E13149" s="132">
        <v>388</v>
      </c>
      <c r="F13149" s="132">
        <v>388</v>
      </c>
      <c r="G13149" s="126" t="s">
        <v>18052</v>
      </c>
      <c r="H13149" s="126" t="s">
        <v>20599</v>
      </c>
      <c r="I13149" s="126" t="s">
        <v>20600</v>
      </c>
      <c r="J13149" s="126" t="s">
        <v>26341</v>
      </c>
      <c r="K13149" s="9">
        <f>_xlfn.IFNA(VLOOKUP(Table5[[#This Row],[Section]],SubSill_Tier,2,FALSE),0)</f>
        <v>0</v>
      </c>
      <c r="L13149" s="9" t="str">
        <f t="shared" si="214"/>
        <v/>
      </c>
      <c r="M13149" s="205" t="str" cm="1">
        <f t="array" ref="M13149">_xlfn.IFS(NOT(ISERROR(VLOOKUP(Table5[[#This Row],[Section]],TB_notTB,1,FALSE))),"No",LEFT(Table5[[#This Row],[Section]],3)="ETB","PLS",LEFT(Table5[[#This Row],[Section]],1)="7","PDB",NOT(ISBLANK(Table5[[#This Row],[Section]])),"No")</f>
        <v>No</v>
      </c>
    </row>
    <row r="13150" spans="1:13" x14ac:dyDescent="0.25">
      <c r="A13150" s="130" t="s">
        <v>18351</v>
      </c>
      <c r="B13150" s="130" t="s">
        <v>18352</v>
      </c>
      <c r="C13150" s="130" t="s">
        <v>98</v>
      </c>
      <c r="D13150" s="131">
        <v>2.9</v>
      </c>
      <c r="E13150" s="132">
        <v>428</v>
      </c>
      <c r="F13150" s="132">
        <v>428</v>
      </c>
      <c r="G13150" s="126" t="s">
        <v>18052</v>
      </c>
      <c r="H13150" s="126" t="s">
        <v>20599</v>
      </c>
      <c r="I13150" s="126" t="s">
        <v>20600</v>
      </c>
      <c r="J13150" s="126" t="s">
        <v>26341</v>
      </c>
      <c r="K13150" s="9">
        <f>_xlfn.IFNA(VLOOKUP(Table5[[#This Row],[Section]],SubSill_Tier,2,FALSE),0)</f>
        <v>0</v>
      </c>
      <c r="L13150" s="9" t="str">
        <f t="shared" si="214"/>
        <v/>
      </c>
      <c r="M13150" s="205" t="str" cm="1">
        <f t="array" ref="M13150">_xlfn.IFS(NOT(ISERROR(VLOOKUP(Table5[[#This Row],[Section]],TB_notTB,1,FALSE))),"No",LEFT(Table5[[#This Row],[Section]],3)="ETB","PLS",LEFT(Table5[[#This Row],[Section]],1)="7","PDB",NOT(ISBLANK(Table5[[#This Row],[Section]])),"No")</f>
        <v>No</v>
      </c>
    </row>
    <row r="13151" spans="1:13" x14ac:dyDescent="0.25">
      <c r="A13151" s="130" t="s">
        <v>18353</v>
      </c>
      <c r="B13151" s="130" t="s">
        <v>18354</v>
      </c>
      <c r="C13151" s="130" t="s">
        <v>98</v>
      </c>
      <c r="D13151" s="131">
        <v>1.3069999999999999</v>
      </c>
      <c r="E13151" s="132">
        <v>370</v>
      </c>
      <c r="F13151" s="132">
        <v>370</v>
      </c>
      <c r="G13151" s="126" t="s">
        <v>18052</v>
      </c>
      <c r="H13151" s="126" t="s">
        <v>20599</v>
      </c>
      <c r="I13151" s="126" t="s">
        <v>20600</v>
      </c>
      <c r="J13151" s="126" t="s">
        <v>26344</v>
      </c>
      <c r="K13151" s="9">
        <f>_xlfn.IFNA(VLOOKUP(Table5[[#This Row],[Section]],SubSill_Tier,2,FALSE),0)</f>
        <v>0</v>
      </c>
      <c r="L13151" s="9" t="str">
        <f t="shared" si="214"/>
        <v/>
      </c>
      <c r="M13151" s="205" t="str" cm="1">
        <f t="array" ref="M13151">_xlfn.IFS(NOT(ISERROR(VLOOKUP(Table5[[#This Row],[Section]],TB_notTB,1,FALSE))),"No",LEFT(Table5[[#This Row],[Section]],3)="ETB","PLS",LEFT(Table5[[#This Row],[Section]],1)="7","PDB",NOT(ISBLANK(Table5[[#This Row],[Section]])),"No")</f>
        <v>No</v>
      </c>
    </row>
    <row r="13152" spans="1:13" x14ac:dyDescent="0.25">
      <c r="A13152" s="130" t="s">
        <v>18355</v>
      </c>
      <c r="B13152" s="130" t="s">
        <v>18356</v>
      </c>
      <c r="C13152" s="130" t="s">
        <v>98</v>
      </c>
      <c r="D13152" s="131">
        <v>2.79</v>
      </c>
      <c r="E13152" s="132">
        <v>453</v>
      </c>
      <c r="F13152" s="132">
        <v>453</v>
      </c>
      <c r="G13152" s="126" t="s">
        <v>18052</v>
      </c>
      <c r="H13152" s="126" t="s">
        <v>20599</v>
      </c>
      <c r="I13152" s="126" t="s">
        <v>20600</v>
      </c>
      <c r="J13152" s="126" t="s">
        <v>26341</v>
      </c>
      <c r="K13152" s="9">
        <f>_xlfn.IFNA(VLOOKUP(Table5[[#This Row],[Section]],SubSill_Tier,2,FALSE),0)</f>
        <v>0</v>
      </c>
      <c r="L13152" s="9" t="str">
        <f t="shared" si="214"/>
        <v/>
      </c>
      <c r="M13152" s="205" t="str" cm="1">
        <f t="array" ref="M13152">_xlfn.IFS(NOT(ISERROR(VLOOKUP(Table5[[#This Row],[Section]],TB_notTB,1,FALSE))),"No",LEFT(Table5[[#This Row],[Section]],3)="ETB","PLS",LEFT(Table5[[#This Row],[Section]],1)="7","PDB",NOT(ISBLANK(Table5[[#This Row],[Section]])),"No")</f>
        <v>No</v>
      </c>
    </row>
    <row r="13153" spans="1:13" x14ac:dyDescent="0.25">
      <c r="A13153" s="130" t="s">
        <v>18357</v>
      </c>
      <c r="B13153" s="130" t="s">
        <v>18358</v>
      </c>
      <c r="C13153" s="130" t="s">
        <v>98</v>
      </c>
      <c r="D13153" s="131">
        <v>1.4419999999999999</v>
      </c>
      <c r="E13153" s="132">
        <v>297</v>
      </c>
      <c r="F13153" s="132">
        <v>297</v>
      </c>
      <c r="G13153" s="126" t="s">
        <v>18052</v>
      </c>
      <c r="H13153" s="126" t="s">
        <v>20599</v>
      </c>
      <c r="I13153" s="126" t="s">
        <v>20600</v>
      </c>
      <c r="J13153" s="126" t="s">
        <v>26344</v>
      </c>
      <c r="K13153" s="9">
        <f>_xlfn.IFNA(VLOOKUP(Table5[[#This Row],[Section]],SubSill_Tier,2,FALSE),0)</f>
        <v>0</v>
      </c>
      <c r="L13153" s="9" t="str">
        <f t="shared" si="214"/>
        <v/>
      </c>
      <c r="M13153" s="205" t="str" cm="1">
        <f t="array" ref="M13153">_xlfn.IFS(NOT(ISERROR(VLOOKUP(Table5[[#This Row],[Section]],TB_notTB,1,FALSE))),"No",LEFT(Table5[[#This Row],[Section]],3)="ETB","PLS",LEFT(Table5[[#This Row],[Section]],1)="7","PDB",NOT(ISBLANK(Table5[[#This Row],[Section]])),"No")</f>
        <v>No</v>
      </c>
    </row>
    <row r="13154" spans="1:13" x14ac:dyDescent="0.25">
      <c r="A13154" s="130" t="s">
        <v>18359</v>
      </c>
      <c r="B13154" s="130" t="s">
        <v>18360</v>
      </c>
      <c r="C13154" s="130" t="s">
        <v>98</v>
      </c>
      <c r="D13154" s="131">
        <v>2.641</v>
      </c>
      <c r="E13154" s="132">
        <v>446</v>
      </c>
      <c r="F13154" s="132">
        <v>446</v>
      </c>
      <c r="G13154" s="126" t="s">
        <v>18052</v>
      </c>
      <c r="H13154" s="126" t="s">
        <v>20599</v>
      </c>
      <c r="I13154" s="126" t="s">
        <v>20600</v>
      </c>
      <c r="J13154" s="126" t="s">
        <v>26341</v>
      </c>
      <c r="K13154" s="9">
        <f>_xlfn.IFNA(VLOOKUP(Table5[[#This Row],[Section]],SubSill_Tier,2,FALSE),0)</f>
        <v>0</v>
      </c>
      <c r="L13154" s="9" t="str">
        <f t="shared" si="214"/>
        <v/>
      </c>
      <c r="M13154" s="205" t="str" cm="1">
        <f t="array" ref="M13154">_xlfn.IFS(NOT(ISERROR(VLOOKUP(Table5[[#This Row],[Section]],TB_notTB,1,FALSE))),"No",LEFT(Table5[[#This Row],[Section]],3)="ETB","PLS",LEFT(Table5[[#This Row],[Section]],1)="7","PDB",NOT(ISBLANK(Table5[[#This Row],[Section]])),"No")</f>
        <v>No</v>
      </c>
    </row>
    <row r="13155" spans="1:13" x14ac:dyDescent="0.25">
      <c r="A13155" s="130" t="s">
        <v>18361</v>
      </c>
      <c r="B13155" s="130" t="s">
        <v>18362</v>
      </c>
      <c r="C13155" s="130" t="s">
        <v>98</v>
      </c>
      <c r="D13155" s="131">
        <v>2.1419999999999999</v>
      </c>
      <c r="E13155" s="132">
        <v>270</v>
      </c>
      <c r="F13155" s="132">
        <v>270</v>
      </c>
      <c r="G13155" s="126" t="s">
        <v>18762</v>
      </c>
      <c r="H13155" s="126" t="s">
        <v>20625</v>
      </c>
      <c r="I13155" s="126" t="s">
        <v>27122</v>
      </c>
      <c r="J13155" s="126" t="s">
        <v>26344</v>
      </c>
      <c r="K13155" s="9">
        <f>_xlfn.IFNA(VLOOKUP(Table5[[#This Row],[Section]],SubSill_Tier,2,FALSE),0)</f>
        <v>0</v>
      </c>
      <c r="L13155" s="9" t="str">
        <f t="shared" si="214"/>
        <v/>
      </c>
      <c r="M13155" s="205" t="str" cm="1">
        <f t="array" ref="M13155">_xlfn.IFS(NOT(ISERROR(VLOOKUP(Table5[[#This Row],[Section]],TB_notTB,1,FALSE))),"No",LEFT(Table5[[#This Row],[Section]],3)="ETB","PLS",LEFT(Table5[[#This Row],[Section]],1)="7","PDB",NOT(ISBLANK(Table5[[#This Row],[Section]])),"No")</f>
        <v>No</v>
      </c>
    </row>
    <row r="13156" spans="1:13" x14ac:dyDescent="0.25">
      <c r="A13156" s="130" t="s">
        <v>18363</v>
      </c>
      <c r="B13156" s="130" t="s">
        <v>18364</v>
      </c>
      <c r="C13156" s="130" t="s">
        <v>98</v>
      </c>
      <c r="D13156" s="131">
        <v>0.17799999999999999</v>
      </c>
      <c r="E13156" s="132">
        <v>100</v>
      </c>
      <c r="F13156" s="132">
        <v>100</v>
      </c>
      <c r="G13156" s="126" t="s">
        <v>18762</v>
      </c>
      <c r="H13156" s="126" t="s">
        <v>20625</v>
      </c>
      <c r="I13156" s="126" t="s">
        <v>27122</v>
      </c>
      <c r="J13156" s="126" t="s">
        <v>26344</v>
      </c>
      <c r="K13156" s="9">
        <f>_xlfn.IFNA(VLOOKUP(Table5[[#This Row],[Section]],SubSill_Tier,2,FALSE),0)</f>
        <v>0</v>
      </c>
      <c r="L13156" s="9" t="str">
        <f t="shared" si="214"/>
        <v/>
      </c>
      <c r="M13156" s="205" t="str" cm="1">
        <f t="array" ref="M13156">_xlfn.IFS(NOT(ISERROR(VLOOKUP(Table5[[#This Row],[Section]],TB_notTB,1,FALSE))),"No",LEFT(Table5[[#This Row],[Section]],3)="ETB","PLS",LEFT(Table5[[#This Row],[Section]],1)="7","PDB",NOT(ISBLANK(Table5[[#This Row],[Section]])),"No")</f>
        <v>No</v>
      </c>
    </row>
    <row r="13157" spans="1:13" x14ac:dyDescent="0.25">
      <c r="A13157" s="130" t="s">
        <v>18365</v>
      </c>
      <c r="B13157" s="130" t="s">
        <v>18366</v>
      </c>
      <c r="C13157" s="130" t="s">
        <v>98</v>
      </c>
      <c r="D13157" s="131">
        <v>4.7949999999999999</v>
      </c>
      <c r="E13157" s="132">
        <v>627</v>
      </c>
      <c r="F13157" s="132">
        <v>627</v>
      </c>
      <c r="G13157" s="126" t="s">
        <v>18762</v>
      </c>
      <c r="H13157" s="126" t="s">
        <v>20625</v>
      </c>
      <c r="I13157" s="126" t="s">
        <v>27122</v>
      </c>
      <c r="J13157" s="126" t="s">
        <v>26341</v>
      </c>
      <c r="K13157" s="9">
        <f>_xlfn.IFNA(VLOOKUP(Table5[[#This Row],[Section]],SubSill_Tier,2,FALSE),0)</f>
        <v>0</v>
      </c>
      <c r="L13157" s="9" t="str">
        <f t="shared" si="214"/>
        <v/>
      </c>
      <c r="M13157" s="205" t="str" cm="1">
        <f t="array" ref="M13157">_xlfn.IFS(NOT(ISERROR(VLOOKUP(Table5[[#This Row],[Section]],TB_notTB,1,FALSE))),"No",LEFT(Table5[[#This Row],[Section]],3)="ETB","PLS",LEFT(Table5[[#This Row],[Section]],1)="7","PDB",NOT(ISBLANK(Table5[[#This Row],[Section]])),"No")</f>
        <v>No</v>
      </c>
    </row>
    <row r="13158" spans="1:13" x14ac:dyDescent="0.25">
      <c r="A13158" s="130" t="s">
        <v>18367</v>
      </c>
      <c r="B13158" s="130" t="s">
        <v>18368</v>
      </c>
      <c r="C13158" s="130" t="s">
        <v>98</v>
      </c>
      <c r="D13158" s="131">
        <v>3.2320000000000002</v>
      </c>
      <c r="E13158" s="132">
        <v>366</v>
      </c>
      <c r="F13158" s="132">
        <v>366</v>
      </c>
      <c r="G13158" s="126" t="s">
        <v>18762</v>
      </c>
      <c r="H13158" s="126" t="s">
        <v>20625</v>
      </c>
      <c r="I13158" s="126" t="s">
        <v>27122</v>
      </c>
      <c r="J13158" s="126" t="s">
        <v>26341</v>
      </c>
      <c r="K13158" s="9">
        <f>_xlfn.IFNA(VLOOKUP(Table5[[#This Row],[Section]],SubSill_Tier,2,FALSE),0)</f>
        <v>0</v>
      </c>
      <c r="L13158" s="9" t="str">
        <f t="shared" si="214"/>
        <v/>
      </c>
      <c r="M13158" s="205" t="str" cm="1">
        <f t="array" ref="M13158">_xlfn.IFS(NOT(ISERROR(VLOOKUP(Table5[[#This Row],[Section]],TB_notTB,1,FALSE))),"No",LEFT(Table5[[#This Row],[Section]],3)="ETB","PLS",LEFT(Table5[[#This Row],[Section]],1)="7","PDB",NOT(ISBLANK(Table5[[#This Row],[Section]])),"No")</f>
        <v>No</v>
      </c>
    </row>
    <row r="13159" spans="1:13" x14ac:dyDescent="0.25">
      <c r="A13159" s="130" t="s">
        <v>18369</v>
      </c>
      <c r="B13159" s="130" t="s">
        <v>18370</v>
      </c>
      <c r="C13159" s="130" t="s">
        <v>98</v>
      </c>
      <c r="D13159" s="131">
        <v>3.2869999999999999</v>
      </c>
      <c r="E13159" s="132">
        <v>579</v>
      </c>
      <c r="F13159" s="132">
        <v>579</v>
      </c>
      <c r="G13159" s="126" t="s">
        <v>18052</v>
      </c>
      <c r="H13159" s="126" t="s">
        <v>20599</v>
      </c>
      <c r="I13159" s="126" t="s">
        <v>20600</v>
      </c>
      <c r="J13159" s="126" t="s">
        <v>26341</v>
      </c>
      <c r="K13159" s="9">
        <f>_xlfn.IFNA(VLOOKUP(Table5[[#This Row],[Section]],SubSill_Tier,2,FALSE),0)</f>
        <v>0</v>
      </c>
      <c r="L13159" s="9" t="str">
        <f t="shared" si="214"/>
        <v/>
      </c>
      <c r="M13159" s="205" t="str" cm="1">
        <f t="array" ref="M13159">_xlfn.IFS(NOT(ISERROR(VLOOKUP(Table5[[#This Row],[Section]],TB_notTB,1,FALSE))),"No",LEFT(Table5[[#This Row],[Section]],3)="ETB","PLS",LEFT(Table5[[#This Row],[Section]],1)="7","PDB",NOT(ISBLANK(Table5[[#This Row],[Section]])),"No")</f>
        <v>No</v>
      </c>
    </row>
    <row r="13160" spans="1:13" x14ac:dyDescent="0.25">
      <c r="A13160" s="130" t="s">
        <v>18371</v>
      </c>
      <c r="B13160" s="130" t="s">
        <v>18372</v>
      </c>
      <c r="C13160" s="130" t="s">
        <v>98</v>
      </c>
      <c r="D13160" s="131">
        <v>0.48</v>
      </c>
      <c r="E13160" s="132">
        <v>245</v>
      </c>
      <c r="F13160" s="132">
        <v>245</v>
      </c>
      <c r="G13160" s="126" t="s">
        <v>17572</v>
      </c>
      <c r="H13160" s="126" t="s">
        <v>20386</v>
      </c>
      <c r="I13160" s="126" t="s">
        <v>20387</v>
      </c>
      <c r="J13160" s="126" t="s">
        <v>26344</v>
      </c>
      <c r="K13160" s="9">
        <f>_xlfn.IFNA(VLOOKUP(Table5[[#This Row],[Section]],SubSill_Tier,2,FALSE),0)</f>
        <v>0</v>
      </c>
      <c r="L13160" s="9" t="str">
        <f t="shared" si="214"/>
        <v/>
      </c>
      <c r="M13160" s="205" t="str" cm="1">
        <f t="array" ref="M13160">_xlfn.IFS(NOT(ISERROR(VLOOKUP(Table5[[#This Row],[Section]],TB_notTB,1,FALSE))),"No",LEFT(Table5[[#This Row],[Section]],3)="ETB","PLS",LEFT(Table5[[#This Row],[Section]],1)="7","PDB",NOT(ISBLANK(Table5[[#This Row],[Section]])),"No")</f>
        <v>No</v>
      </c>
    </row>
    <row r="13161" spans="1:13" x14ac:dyDescent="0.25">
      <c r="A13161" s="130" t="s">
        <v>18373</v>
      </c>
      <c r="B13161" s="130" t="s">
        <v>18374</v>
      </c>
      <c r="C13161" s="130" t="s">
        <v>98</v>
      </c>
      <c r="D13161" s="131">
        <v>1.1559999999999999</v>
      </c>
      <c r="E13161" s="132">
        <v>319</v>
      </c>
      <c r="F13161" s="132">
        <v>319</v>
      </c>
      <c r="G13161" s="126" t="s">
        <v>17472</v>
      </c>
      <c r="H13161" s="126" t="s">
        <v>20378</v>
      </c>
      <c r="I13161" s="126" t="s">
        <v>20379</v>
      </c>
      <c r="J13161" s="126" t="s">
        <v>26341</v>
      </c>
      <c r="K13161" s="9">
        <f>_xlfn.IFNA(VLOOKUP(Table5[[#This Row],[Section]],SubSill_Tier,2,FALSE),0)</f>
        <v>0</v>
      </c>
      <c r="L13161" s="9" t="str">
        <f t="shared" si="214"/>
        <v/>
      </c>
      <c r="M13161" s="205" t="str" cm="1">
        <f t="array" ref="M13161">_xlfn.IFS(NOT(ISERROR(VLOOKUP(Table5[[#This Row],[Section]],TB_notTB,1,FALSE))),"No",LEFT(Table5[[#This Row],[Section]],3)="ETB","PLS",LEFT(Table5[[#This Row],[Section]],1)="7","PDB",NOT(ISBLANK(Table5[[#This Row],[Section]])),"No")</f>
        <v>No</v>
      </c>
    </row>
    <row r="13162" spans="1:13" x14ac:dyDescent="0.25">
      <c r="A13162" s="130" t="s">
        <v>18375</v>
      </c>
      <c r="B13162" s="130" t="s">
        <v>18376</v>
      </c>
      <c r="C13162" s="130" t="s">
        <v>98</v>
      </c>
      <c r="D13162" s="131">
        <v>0.878</v>
      </c>
      <c r="E13162" s="132">
        <v>255</v>
      </c>
      <c r="F13162" s="132">
        <v>255</v>
      </c>
      <c r="G13162" s="126" t="s">
        <v>17472</v>
      </c>
      <c r="H13162" s="126" t="s">
        <v>20378</v>
      </c>
      <c r="I13162" s="126" t="s">
        <v>20379</v>
      </c>
      <c r="J13162" s="126" t="s">
        <v>26341</v>
      </c>
      <c r="K13162" s="9">
        <f>_xlfn.IFNA(VLOOKUP(Table5[[#This Row],[Section]],SubSill_Tier,2,FALSE),0)</f>
        <v>0</v>
      </c>
      <c r="L13162" s="9" t="str">
        <f t="shared" si="214"/>
        <v/>
      </c>
      <c r="M13162" s="205" t="str" cm="1">
        <f t="array" ref="M13162">_xlfn.IFS(NOT(ISERROR(VLOOKUP(Table5[[#This Row],[Section]],TB_notTB,1,FALSE))),"No",LEFT(Table5[[#This Row],[Section]],3)="ETB","PLS",LEFT(Table5[[#This Row],[Section]],1)="7","PDB",NOT(ISBLANK(Table5[[#This Row],[Section]])),"No")</f>
        <v>No</v>
      </c>
    </row>
    <row r="13163" spans="1:13" x14ac:dyDescent="0.25">
      <c r="A13163" s="130" t="s">
        <v>18377</v>
      </c>
      <c r="B13163" s="130" t="s">
        <v>18378</v>
      </c>
      <c r="C13163" s="130" t="s">
        <v>98</v>
      </c>
      <c r="D13163" s="131">
        <v>0.68500000000000005</v>
      </c>
      <c r="E13163" s="132">
        <v>252</v>
      </c>
      <c r="F13163" s="132">
        <v>252</v>
      </c>
      <c r="G13163" s="126" t="s">
        <v>17472</v>
      </c>
      <c r="H13163" s="126" t="s">
        <v>20378</v>
      </c>
      <c r="I13163" s="126" t="s">
        <v>20379</v>
      </c>
      <c r="J13163" s="126" t="s">
        <v>26344</v>
      </c>
      <c r="K13163" s="9">
        <f>_xlfn.IFNA(VLOOKUP(Table5[[#This Row],[Section]],SubSill_Tier,2,FALSE),0)</f>
        <v>0</v>
      </c>
      <c r="L13163" s="9" t="str">
        <f t="shared" si="214"/>
        <v/>
      </c>
      <c r="M13163" s="205" t="str" cm="1">
        <f t="array" ref="M13163">_xlfn.IFS(NOT(ISERROR(VLOOKUP(Table5[[#This Row],[Section]],TB_notTB,1,FALSE))),"No",LEFT(Table5[[#This Row],[Section]],3)="ETB","PLS",LEFT(Table5[[#This Row],[Section]],1)="7","PDB",NOT(ISBLANK(Table5[[#This Row],[Section]])),"No")</f>
        <v>No</v>
      </c>
    </row>
    <row r="13164" spans="1:13" x14ac:dyDescent="0.25">
      <c r="A13164" s="130" t="s">
        <v>18379</v>
      </c>
      <c r="B13164" s="130" t="s">
        <v>18380</v>
      </c>
      <c r="C13164" s="130" t="s">
        <v>98</v>
      </c>
      <c r="D13164" s="131">
        <v>0.82799999999999996</v>
      </c>
      <c r="E13164" s="132">
        <v>263</v>
      </c>
      <c r="F13164" s="132">
        <v>263</v>
      </c>
      <c r="G13164" s="126" t="s">
        <v>17472</v>
      </c>
      <c r="H13164" s="126" t="s">
        <v>20378</v>
      </c>
      <c r="I13164" s="126" t="s">
        <v>20379</v>
      </c>
      <c r="J13164" s="126" t="s">
        <v>26341</v>
      </c>
      <c r="K13164" s="9">
        <f>_xlfn.IFNA(VLOOKUP(Table5[[#This Row],[Section]],SubSill_Tier,2,FALSE),0)</f>
        <v>0</v>
      </c>
      <c r="L13164" s="9" t="str">
        <f t="shared" si="214"/>
        <v/>
      </c>
      <c r="M13164" s="205" t="str" cm="1">
        <f t="array" ref="M13164">_xlfn.IFS(NOT(ISERROR(VLOOKUP(Table5[[#This Row],[Section]],TB_notTB,1,FALSE))),"No",LEFT(Table5[[#This Row],[Section]],3)="ETB","PLS",LEFT(Table5[[#This Row],[Section]],1)="7","PDB",NOT(ISBLANK(Table5[[#This Row],[Section]])),"No")</f>
        <v>No</v>
      </c>
    </row>
    <row r="13165" spans="1:13" x14ac:dyDescent="0.25">
      <c r="A13165" s="130" t="s">
        <v>18381</v>
      </c>
      <c r="B13165" s="130" t="s">
        <v>18382</v>
      </c>
      <c r="C13165" s="130" t="s">
        <v>98</v>
      </c>
      <c r="D13165" s="131">
        <v>0.22800000000000001</v>
      </c>
      <c r="E13165" s="132">
        <v>100</v>
      </c>
      <c r="F13165" s="132">
        <v>100</v>
      </c>
      <c r="G13165" s="126" t="s">
        <v>17472</v>
      </c>
      <c r="H13165" s="126" t="s">
        <v>20378</v>
      </c>
      <c r="I13165" s="126" t="s">
        <v>20379</v>
      </c>
      <c r="J13165" s="126" t="s">
        <v>26341</v>
      </c>
      <c r="K13165" s="9">
        <f>_xlfn.IFNA(VLOOKUP(Table5[[#This Row],[Section]],SubSill_Tier,2,FALSE),0)</f>
        <v>0</v>
      </c>
      <c r="L13165" s="9" t="str">
        <f t="shared" si="214"/>
        <v/>
      </c>
      <c r="M13165" s="205" t="str" cm="1">
        <f t="array" ref="M13165">_xlfn.IFS(NOT(ISERROR(VLOOKUP(Table5[[#This Row],[Section]],TB_notTB,1,FALSE))),"No",LEFT(Table5[[#This Row],[Section]],3)="ETB","PLS",LEFT(Table5[[#This Row],[Section]],1)="7","PDB",NOT(ISBLANK(Table5[[#This Row],[Section]])),"No")</f>
        <v>No</v>
      </c>
    </row>
    <row r="13166" spans="1:13" x14ac:dyDescent="0.25">
      <c r="A13166" s="130" t="s">
        <v>18383</v>
      </c>
      <c r="B13166" s="130" t="s">
        <v>18384</v>
      </c>
      <c r="C13166" s="130" t="s">
        <v>98</v>
      </c>
      <c r="D13166" s="131">
        <v>0.89200000000000002</v>
      </c>
      <c r="E13166" s="132">
        <v>288</v>
      </c>
      <c r="F13166" s="132">
        <v>288</v>
      </c>
      <c r="G13166" s="126" t="s">
        <v>17475</v>
      </c>
      <c r="H13166" s="126" t="s">
        <v>20380</v>
      </c>
      <c r="I13166" s="126" t="s">
        <v>20381</v>
      </c>
      <c r="J13166" s="126" t="s">
        <v>26341</v>
      </c>
      <c r="K13166" s="9">
        <f>_xlfn.IFNA(VLOOKUP(Table5[[#This Row],[Section]],SubSill_Tier,2,FALSE),0)</f>
        <v>0</v>
      </c>
      <c r="L13166" s="9" t="str">
        <f t="shared" si="214"/>
        <v/>
      </c>
      <c r="M13166" s="205" t="str" cm="1">
        <f t="array" ref="M13166">_xlfn.IFS(NOT(ISERROR(VLOOKUP(Table5[[#This Row],[Section]],TB_notTB,1,FALSE))),"No",LEFT(Table5[[#This Row],[Section]],3)="ETB","PLS",LEFT(Table5[[#This Row],[Section]],1)="7","PDB",NOT(ISBLANK(Table5[[#This Row],[Section]])),"No")</f>
        <v>No</v>
      </c>
    </row>
    <row r="13167" spans="1:13" x14ac:dyDescent="0.25">
      <c r="A13167" s="130" t="s">
        <v>18385</v>
      </c>
      <c r="B13167" s="130" t="s">
        <v>18386</v>
      </c>
      <c r="C13167" s="130" t="s">
        <v>98</v>
      </c>
      <c r="D13167" s="131">
        <v>1.339</v>
      </c>
      <c r="E13167" s="132">
        <v>285</v>
      </c>
      <c r="F13167" s="132">
        <v>285</v>
      </c>
      <c r="G13167" s="126" t="s">
        <v>17708</v>
      </c>
      <c r="H13167" s="126" t="s">
        <v>20399</v>
      </c>
      <c r="I13167" s="126" t="s">
        <v>26825</v>
      </c>
      <c r="J13167" s="126" t="s">
        <v>26341</v>
      </c>
      <c r="K13167" s="9">
        <f>_xlfn.IFNA(VLOOKUP(Table5[[#This Row],[Section]],SubSill_Tier,2,FALSE),0)</f>
        <v>0</v>
      </c>
      <c r="L13167" s="9" t="str">
        <f t="shared" si="214"/>
        <v/>
      </c>
      <c r="M13167" s="205" t="str" cm="1">
        <f t="array" ref="M13167">_xlfn.IFS(NOT(ISERROR(VLOOKUP(Table5[[#This Row],[Section]],TB_notTB,1,FALSE))),"No",LEFT(Table5[[#This Row],[Section]],3)="ETB","PLS",LEFT(Table5[[#This Row],[Section]],1)="7","PDB",NOT(ISBLANK(Table5[[#This Row],[Section]])),"No")</f>
        <v>No</v>
      </c>
    </row>
    <row r="13168" spans="1:13" x14ac:dyDescent="0.25">
      <c r="A13168" s="130" t="s">
        <v>18387</v>
      </c>
      <c r="B13168" s="130" t="s">
        <v>18388</v>
      </c>
      <c r="C13168" s="130" t="s">
        <v>98</v>
      </c>
      <c r="D13168" s="131">
        <v>1.3080000000000001</v>
      </c>
      <c r="E13168" s="132">
        <v>285</v>
      </c>
      <c r="F13168" s="132">
        <v>285</v>
      </c>
      <c r="G13168" s="126" t="s">
        <v>17708</v>
      </c>
      <c r="H13168" s="126" t="s">
        <v>20399</v>
      </c>
      <c r="I13168" s="126" t="s">
        <v>26825</v>
      </c>
      <c r="J13168" s="126" t="s">
        <v>26341</v>
      </c>
      <c r="K13168" s="9">
        <f>_xlfn.IFNA(VLOOKUP(Table5[[#This Row],[Section]],SubSill_Tier,2,FALSE),0)</f>
        <v>0</v>
      </c>
      <c r="L13168" s="9" t="str">
        <f t="shared" si="214"/>
        <v/>
      </c>
      <c r="M13168" s="205" t="str" cm="1">
        <f t="array" ref="M13168">_xlfn.IFS(NOT(ISERROR(VLOOKUP(Table5[[#This Row],[Section]],TB_notTB,1,FALSE))),"No",LEFT(Table5[[#This Row],[Section]],3)="ETB","PLS",LEFT(Table5[[#This Row],[Section]],1)="7","PDB",NOT(ISBLANK(Table5[[#This Row],[Section]])),"No")</f>
        <v>No</v>
      </c>
    </row>
    <row r="13169" spans="1:13" x14ac:dyDescent="0.25">
      <c r="A13169" s="130" t="s">
        <v>18389</v>
      </c>
      <c r="B13169" s="130" t="s">
        <v>18390</v>
      </c>
      <c r="C13169" s="130" t="s">
        <v>98</v>
      </c>
      <c r="D13169" s="131">
        <v>0.81799999999999995</v>
      </c>
      <c r="E13169" s="132">
        <v>215</v>
      </c>
      <c r="F13169" s="132">
        <v>215</v>
      </c>
      <c r="G13169" s="126" t="s">
        <v>17708</v>
      </c>
      <c r="H13169" s="126" t="s">
        <v>20399</v>
      </c>
      <c r="I13169" s="126" t="s">
        <v>26825</v>
      </c>
      <c r="J13169" s="126" t="s">
        <v>26341</v>
      </c>
      <c r="K13169" s="9">
        <f>_xlfn.IFNA(VLOOKUP(Table5[[#This Row],[Section]],SubSill_Tier,2,FALSE),0)</f>
        <v>0</v>
      </c>
      <c r="L13169" s="9" t="str">
        <f t="shared" si="214"/>
        <v/>
      </c>
      <c r="M13169" s="205" t="str" cm="1">
        <f t="array" ref="M13169">_xlfn.IFS(NOT(ISERROR(VLOOKUP(Table5[[#This Row],[Section]],TB_notTB,1,FALSE))),"No",LEFT(Table5[[#This Row],[Section]],3)="ETB","PLS",LEFT(Table5[[#This Row],[Section]],1)="7","PDB",NOT(ISBLANK(Table5[[#This Row],[Section]])),"No")</f>
        <v>No</v>
      </c>
    </row>
    <row r="13170" spans="1:13" x14ac:dyDescent="0.25">
      <c r="A13170" s="130" t="s">
        <v>18391</v>
      </c>
      <c r="B13170" s="130" t="s">
        <v>18392</v>
      </c>
      <c r="C13170" s="130" t="s">
        <v>98</v>
      </c>
      <c r="D13170" s="131">
        <v>0.53500000000000003</v>
      </c>
      <c r="E13170" s="132">
        <v>167</v>
      </c>
      <c r="F13170" s="132">
        <v>167</v>
      </c>
      <c r="G13170" s="126" t="s">
        <v>17708</v>
      </c>
      <c r="H13170" s="126" t="s">
        <v>20399</v>
      </c>
      <c r="I13170" s="126" t="s">
        <v>26825</v>
      </c>
      <c r="J13170" s="126" t="s">
        <v>26344</v>
      </c>
      <c r="K13170" s="9">
        <f>_xlfn.IFNA(VLOOKUP(Table5[[#This Row],[Section]],SubSill_Tier,2,FALSE),0)</f>
        <v>0</v>
      </c>
      <c r="L13170" s="9" t="str">
        <f t="shared" si="214"/>
        <v/>
      </c>
      <c r="M13170" s="205" t="str" cm="1">
        <f t="array" ref="M13170">_xlfn.IFS(NOT(ISERROR(VLOOKUP(Table5[[#This Row],[Section]],TB_notTB,1,FALSE))),"No",LEFT(Table5[[#This Row],[Section]],3)="ETB","PLS",LEFT(Table5[[#This Row],[Section]],1)="7","PDB",NOT(ISBLANK(Table5[[#This Row],[Section]])),"No")</f>
        <v>No</v>
      </c>
    </row>
    <row r="13171" spans="1:13" x14ac:dyDescent="0.25">
      <c r="A13171" s="130" t="s">
        <v>18393</v>
      </c>
      <c r="B13171" s="130" t="s">
        <v>18394</v>
      </c>
      <c r="C13171" s="130" t="s">
        <v>98</v>
      </c>
      <c r="D13171" s="131">
        <v>0.35299999999999998</v>
      </c>
      <c r="E13171" s="132">
        <v>180</v>
      </c>
      <c r="F13171" s="132">
        <v>180</v>
      </c>
      <c r="G13171" s="126" t="s">
        <v>17708</v>
      </c>
      <c r="H13171" s="126" t="s">
        <v>20399</v>
      </c>
      <c r="I13171" s="126" t="s">
        <v>26825</v>
      </c>
      <c r="J13171" s="126" t="s">
        <v>26341</v>
      </c>
      <c r="K13171" s="9">
        <f>_xlfn.IFNA(VLOOKUP(Table5[[#This Row],[Section]],SubSill_Tier,2,FALSE),0)</f>
        <v>0</v>
      </c>
      <c r="L13171" s="9" t="str">
        <f t="shared" si="214"/>
        <v/>
      </c>
      <c r="M13171" s="205" t="str" cm="1">
        <f t="array" ref="M13171">_xlfn.IFS(NOT(ISERROR(VLOOKUP(Table5[[#This Row],[Section]],TB_notTB,1,FALSE))),"No",LEFT(Table5[[#This Row],[Section]],3)="ETB","PLS",LEFT(Table5[[#This Row],[Section]],1)="7","PDB",NOT(ISBLANK(Table5[[#This Row],[Section]])),"No")</f>
        <v>No</v>
      </c>
    </row>
    <row r="13172" spans="1:13" x14ac:dyDescent="0.25">
      <c r="A13172" s="130" t="s">
        <v>18395</v>
      </c>
      <c r="B13172" s="130" t="s">
        <v>18396</v>
      </c>
      <c r="C13172" s="130" t="s">
        <v>98</v>
      </c>
      <c r="D13172" s="131">
        <v>5.8000000000000003E-2</v>
      </c>
      <c r="E13172" s="132">
        <v>100</v>
      </c>
      <c r="F13172" s="132">
        <v>100</v>
      </c>
      <c r="G13172" s="126" t="s">
        <v>17708</v>
      </c>
      <c r="H13172" s="126" t="s">
        <v>20399</v>
      </c>
      <c r="I13172" s="126" t="s">
        <v>26825</v>
      </c>
      <c r="J13172" s="126" t="s">
        <v>26346</v>
      </c>
      <c r="K13172" s="9">
        <f>_xlfn.IFNA(VLOOKUP(Table5[[#This Row],[Section]],SubSill_Tier,2,FALSE),0)</f>
        <v>0</v>
      </c>
      <c r="L13172" s="9" t="str">
        <f t="shared" si="214"/>
        <v/>
      </c>
      <c r="M13172" s="205" t="str" cm="1">
        <f t="array" ref="M13172">_xlfn.IFS(NOT(ISERROR(VLOOKUP(Table5[[#This Row],[Section]],TB_notTB,1,FALSE))),"No",LEFT(Table5[[#This Row],[Section]],3)="ETB","PLS",LEFT(Table5[[#This Row],[Section]],1)="7","PDB",NOT(ISBLANK(Table5[[#This Row],[Section]])),"No")</f>
        <v>No</v>
      </c>
    </row>
    <row r="13173" spans="1:13" x14ac:dyDescent="0.25">
      <c r="A13173" s="130" t="s">
        <v>18397</v>
      </c>
      <c r="B13173" s="130" t="s">
        <v>18398</v>
      </c>
      <c r="C13173" s="130" t="s">
        <v>98</v>
      </c>
      <c r="D13173" s="131">
        <v>0.66100000000000003</v>
      </c>
      <c r="E13173" s="132">
        <v>263</v>
      </c>
      <c r="F13173" s="132">
        <v>263</v>
      </c>
      <c r="G13173" s="126" t="s">
        <v>17708</v>
      </c>
      <c r="H13173" s="126" t="s">
        <v>20399</v>
      </c>
      <c r="I13173" s="126" t="s">
        <v>26825</v>
      </c>
      <c r="J13173" s="126" t="s">
        <v>26341</v>
      </c>
      <c r="K13173" s="9">
        <f>_xlfn.IFNA(VLOOKUP(Table5[[#This Row],[Section]],SubSill_Tier,2,FALSE),0)</f>
        <v>0</v>
      </c>
      <c r="L13173" s="9" t="str">
        <f t="shared" si="214"/>
        <v/>
      </c>
      <c r="M13173" s="205" t="str" cm="1">
        <f t="array" ref="M13173">_xlfn.IFS(NOT(ISERROR(VLOOKUP(Table5[[#This Row],[Section]],TB_notTB,1,FALSE))),"No",LEFT(Table5[[#This Row],[Section]],3)="ETB","PLS",LEFT(Table5[[#This Row],[Section]],1)="7","PDB",NOT(ISBLANK(Table5[[#This Row],[Section]])),"No")</f>
        <v>No</v>
      </c>
    </row>
    <row r="13174" spans="1:13" x14ac:dyDescent="0.25">
      <c r="A13174" s="130" t="s">
        <v>18399</v>
      </c>
      <c r="B13174" s="130" t="s">
        <v>18400</v>
      </c>
      <c r="C13174" s="130" t="s">
        <v>98</v>
      </c>
      <c r="D13174" s="131">
        <v>0.52900000000000003</v>
      </c>
      <c r="E13174" s="132">
        <v>143</v>
      </c>
      <c r="F13174" s="132">
        <v>143</v>
      </c>
      <c r="G13174" s="126" t="s">
        <v>17708</v>
      </c>
      <c r="H13174" s="126" t="s">
        <v>20399</v>
      </c>
      <c r="I13174" s="126" t="s">
        <v>26825</v>
      </c>
      <c r="J13174" s="126" t="s">
        <v>26341</v>
      </c>
      <c r="K13174" s="9">
        <f>_xlfn.IFNA(VLOOKUP(Table5[[#This Row],[Section]],SubSill_Tier,2,FALSE),0)</f>
        <v>0</v>
      </c>
      <c r="L13174" s="9" t="str">
        <f t="shared" si="214"/>
        <v/>
      </c>
      <c r="M13174" s="205" t="str" cm="1">
        <f t="array" ref="M13174">_xlfn.IFS(NOT(ISERROR(VLOOKUP(Table5[[#This Row],[Section]],TB_notTB,1,FALSE))),"No",LEFT(Table5[[#This Row],[Section]],3)="ETB","PLS",LEFT(Table5[[#This Row],[Section]],1)="7","PDB",NOT(ISBLANK(Table5[[#This Row],[Section]])),"No")</f>
        <v>No</v>
      </c>
    </row>
    <row r="13175" spans="1:13" x14ac:dyDescent="0.25">
      <c r="A13175" s="130" t="s">
        <v>18401</v>
      </c>
      <c r="B13175" s="130" t="s">
        <v>18402</v>
      </c>
      <c r="C13175" s="130" t="s">
        <v>98</v>
      </c>
      <c r="D13175" s="131">
        <v>0.63500000000000001</v>
      </c>
      <c r="E13175" s="132">
        <v>267</v>
      </c>
      <c r="F13175" s="132">
        <v>267</v>
      </c>
      <c r="G13175" s="126" t="s">
        <v>17708</v>
      </c>
      <c r="H13175" s="126" t="s">
        <v>20399</v>
      </c>
      <c r="I13175" s="126" t="s">
        <v>26825</v>
      </c>
      <c r="J13175" s="126" t="s">
        <v>26344</v>
      </c>
      <c r="K13175" s="9">
        <f>_xlfn.IFNA(VLOOKUP(Table5[[#This Row],[Section]],SubSill_Tier,2,FALSE),0)</f>
        <v>0</v>
      </c>
      <c r="L13175" s="9" t="str">
        <f t="shared" si="214"/>
        <v/>
      </c>
      <c r="M13175" s="205" t="str" cm="1">
        <f t="array" ref="M13175">_xlfn.IFS(NOT(ISERROR(VLOOKUP(Table5[[#This Row],[Section]],TB_notTB,1,FALSE))),"No",LEFT(Table5[[#This Row],[Section]],3)="ETB","PLS",LEFT(Table5[[#This Row],[Section]],1)="7","PDB",NOT(ISBLANK(Table5[[#This Row],[Section]])),"No")</f>
        <v>No</v>
      </c>
    </row>
    <row r="13176" spans="1:13" x14ac:dyDescent="0.25">
      <c r="A13176" s="130" t="s">
        <v>18403</v>
      </c>
      <c r="B13176" s="130" t="s">
        <v>18404</v>
      </c>
      <c r="C13176" s="130" t="s">
        <v>98</v>
      </c>
      <c r="D13176" s="131">
        <v>0.66600000000000004</v>
      </c>
      <c r="E13176" s="132">
        <v>264</v>
      </c>
      <c r="F13176" s="132">
        <v>264</v>
      </c>
      <c r="G13176" s="126" t="s">
        <v>17708</v>
      </c>
      <c r="H13176" s="126" t="s">
        <v>20399</v>
      </c>
      <c r="I13176" s="126" t="s">
        <v>26825</v>
      </c>
      <c r="J13176" s="126" t="s">
        <v>26344</v>
      </c>
      <c r="K13176" s="9">
        <f>_xlfn.IFNA(VLOOKUP(Table5[[#This Row],[Section]],SubSill_Tier,2,FALSE),0)</f>
        <v>0</v>
      </c>
      <c r="L13176" s="9" t="str">
        <f t="shared" si="214"/>
        <v/>
      </c>
      <c r="M13176" s="205" t="str" cm="1">
        <f t="array" ref="M13176">_xlfn.IFS(NOT(ISERROR(VLOOKUP(Table5[[#This Row],[Section]],TB_notTB,1,FALSE))),"No",LEFT(Table5[[#This Row],[Section]],3)="ETB","PLS",LEFT(Table5[[#This Row],[Section]],1)="7","PDB",NOT(ISBLANK(Table5[[#This Row],[Section]])),"No")</f>
        <v>No</v>
      </c>
    </row>
    <row r="13177" spans="1:13" x14ac:dyDescent="0.25">
      <c r="A13177" s="130" t="s">
        <v>18405</v>
      </c>
      <c r="B13177" s="130" t="s">
        <v>18406</v>
      </c>
      <c r="C13177" s="130" t="s">
        <v>98</v>
      </c>
      <c r="D13177" s="131">
        <v>0.46</v>
      </c>
      <c r="E13177" s="132">
        <v>181</v>
      </c>
      <c r="F13177" s="132">
        <v>181</v>
      </c>
      <c r="G13177" s="126" t="s">
        <v>17708</v>
      </c>
      <c r="H13177" s="126" t="s">
        <v>20399</v>
      </c>
      <c r="I13177" s="126" t="s">
        <v>26825</v>
      </c>
      <c r="J13177" s="126" t="s">
        <v>26341</v>
      </c>
      <c r="K13177" s="9">
        <f>_xlfn.IFNA(VLOOKUP(Table5[[#This Row],[Section]],SubSill_Tier,2,FALSE),0)</f>
        <v>0</v>
      </c>
      <c r="L13177" s="9" t="str">
        <f t="shared" si="214"/>
        <v/>
      </c>
      <c r="M13177" s="205" t="str" cm="1">
        <f t="array" ref="M13177">_xlfn.IFS(NOT(ISERROR(VLOOKUP(Table5[[#This Row],[Section]],TB_notTB,1,FALSE))),"No",LEFT(Table5[[#This Row],[Section]],3)="ETB","PLS",LEFT(Table5[[#This Row],[Section]],1)="7","PDB",NOT(ISBLANK(Table5[[#This Row],[Section]])),"No")</f>
        <v>No</v>
      </c>
    </row>
    <row r="13178" spans="1:13" x14ac:dyDescent="0.25">
      <c r="A13178" s="130" t="s">
        <v>18407</v>
      </c>
      <c r="B13178" s="130" t="s">
        <v>18408</v>
      </c>
      <c r="C13178" s="130" t="s">
        <v>98</v>
      </c>
      <c r="D13178" s="131">
        <v>0.29199999999999998</v>
      </c>
      <c r="E13178" s="132">
        <v>103</v>
      </c>
      <c r="F13178" s="132">
        <v>103</v>
      </c>
      <c r="G13178" s="126" t="s">
        <v>17472</v>
      </c>
      <c r="H13178" s="126" t="s">
        <v>20378</v>
      </c>
      <c r="I13178" s="126" t="s">
        <v>20379</v>
      </c>
      <c r="J13178" s="126" t="s">
        <v>26344</v>
      </c>
      <c r="K13178" s="9">
        <f>_xlfn.IFNA(VLOOKUP(Table5[[#This Row],[Section]],SubSill_Tier,2,FALSE),0)</f>
        <v>0</v>
      </c>
      <c r="L13178" s="9" t="str">
        <f t="shared" si="214"/>
        <v/>
      </c>
      <c r="M13178" s="205" t="str" cm="1">
        <f t="array" ref="M13178">_xlfn.IFS(NOT(ISERROR(VLOOKUP(Table5[[#This Row],[Section]],TB_notTB,1,FALSE))),"No",LEFT(Table5[[#This Row],[Section]],3)="ETB","PLS",LEFT(Table5[[#This Row],[Section]],1)="7","PDB",NOT(ISBLANK(Table5[[#This Row],[Section]])),"No")</f>
        <v>No</v>
      </c>
    </row>
    <row r="13179" spans="1:13" x14ac:dyDescent="0.25">
      <c r="A13179" s="130" t="s">
        <v>18409</v>
      </c>
      <c r="B13179" s="130" t="s">
        <v>18410</v>
      </c>
      <c r="C13179" s="130" t="s">
        <v>98</v>
      </c>
      <c r="D13179" s="131">
        <v>0.32</v>
      </c>
      <c r="E13179" s="132">
        <v>119</v>
      </c>
      <c r="F13179" s="132">
        <v>119</v>
      </c>
      <c r="G13179" s="126" t="s">
        <v>17472</v>
      </c>
      <c r="H13179" s="126" t="s">
        <v>20378</v>
      </c>
      <c r="I13179" s="126" t="s">
        <v>20379</v>
      </c>
      <c r="J13179" s="126" t="s">
        <v>26341</v>
      </c>
      <c r="K13179" s="9">
        <f>_xlfn.IFNA(VLOOKUP(Table5[[#This Row],[Section]],SubSill_Tier,2,FALSE),0)</f>
        <v>0</v>
      </c>
      <c r="L13179" s="9" t="str">
        <f t="shared" si="214"/>
        <v/>
      </c>
      <c r="M13179" s="205" t="str" cm="1">
        <f t="array" ref="M13179">_xlfn.IFS(NOT(ISERROR(VLOOKUP(Table5[[#This Row],[Section]],TB_notTB,1,FALSE))),"No",LEFT(Table5[[#This Row],[Section]],3)="ETB","PLS",LEFT(Table5[[#This Row],[Section]],1)="7","PDB",NOT(ISBLANK(Table5[[#This Row],[Section]])),"No")</f>
        <v>No</v>
      </c>
    </row>
    <row r="13180" spans="1:13" x14ac:dyDescent="0.25">
      <c r="A13180" s="130" t="s">
        <v>18411</v>
      </c>
      <c r="B13180" s="130" t="s">
        <v>18412</v>
      </c>
      <c r="C13180" s="130" t="s">
        <v>98</v>
      </c>
      <c r="D13180" s="131">
        <v>0.40200000000000002</v>
      </c>
      <c r="E13180" s="132">
        <v>200</v>
      </c>
      <c r="F13180" s="132">
        <v>200</v>
      </c>
      <c r="G13180" s="126" t="s">
        <v>17472</v>
      </c>
      <c r="H13180" s="126" t="s">
        <v>20378</v>
      </c>
      <c r="I13180" s="126" t="s">
        <v>20379</v>
      </c>
      <c r="J13180" s="126" t="s">
        <v>26344</v>
      </c>
      <c r="K13180" s="9">
        <f>_xlfn.IFNA(VLOOKUP(Table5[[#This Row],[Section]],SubSill_Tier,2,FALSE),0)</f>
        <v>0</v>
      </c>
      <c r="L13180" s="9" t="str">
        <f t="shared" si="214"/>
        <v/>
      </c>
      <c r="M13180" s="205" t="str" cm="1">
        <f t="array" ref="M13180">_xlfn.IFS(NOT(ISERROR(VLOOKUP(Table5[[#This Row],[Section]],TB_notTB,1,FALSE))),"No",LEFT(Table5[[#This Row],[Section]],3)="ETB","PLS",LEFT(Table5[[#This Row],[Section]],1)="7","PDB",NOT(ISBLANK(Table5[[#This Row],[Section]])),"No")</f>
        <v>No</v>
      </c>
    </row>
    <row r="13181" spans="1:13" x14ac:dyDescent="0.25">
      <c r="A13181" s="130" t="s">
        <v>18413</v>
      </c>
      <c r="B13181" s="130" t="s">
        <v>18414</v>
      </c>
      <c r="C13181" s="130" t="s">
        <v>98</v>
      </c>
      <c r="D13181" s="131">
        <v>0.54400000000000004</v>
      </c>
      <c r="E13181" s="132">
        <v>271</v>
      </c>
      <c r="F13181" s="132">
        <v>271</v>
      </c>
      <c r="G13181" s="126" t="s">
        <v>17472</v>
      </c>
      <c r="H13181" s="126" t="s">
        <v>20378</v>
      </c>
      <c r="I13181" s="126" t="s">
        <v>20379</v>
      </c>
      <c r="J13181" s="126" t="s">
        <v>26344</v>
      </c>
      <c r="K13181" s="9">
        <f>_xlfn.IFNA(VLOOKUP(Table5[[#This Row],[Section]],SubSill_Tier,2,FALSE),0)</f>
        <v>0</v>
      </c>
      <c r="L13181" s="9" t="str">
        <f t="shared" si="214"/>
        <v/>
      </c>
      <c r="M13181" s="205" t="str" cm="1">
        <f t="array" ref="M13181">_xlfn.IFS(NOT(ISERROR(VLOOKUP(Table5[[#This Row],[Section]],TB_notTB,1,FALSE))),"No",LEFT(Table5[[#This Row],[Section]],3)="ETB","PLS",LEFT(Table5[[#This Row],[Section]],1)="7","PDB",NOT(ISBLANK(Table5[[#This Row],[Section]])),"No")</f>
        <v>No</v>
      </c>
    </row>
    <row r="13182" spans="1:13" x14ac:dyDescent="0.25">
      <c r="A13182" s="130" t="s">
        <v>18415</v>
      </c>
      <c r="B13182" s="130" t="s">
        <v>18416</v>
      </c>
      <c r="C13182" s="130" t="s">
        <v>98</v>
      </c>
      <c r="D13182" s="131">
        <v>0.34699999999999998</v>
      </c>
      <c r="E13182" s="132">
        <v>121</v>
      </c>
      <c r="F13182" s="132">
        <v>121</v>
      </c>
      <c r="G13182" s="126" t="s">
        <v>17472</v>
      </c>
      <c r="H13182" s="126" t="s">
        <v>20378</v>
      </c>
      <c r="I13182" s="126" t="s">
        <v>20379</v>
      </c>
      <c r="J13182" s="126" t="s">
        <v>26344</v>
      </c>
      <c r="K13182" s="9">
        <f>_xlfn.IFNA(VLOOKUP(Table5[[#This Row],[Section]],SubSill_Tier,2,FALSE),0)</f>
        <v>0</v>
      </c>
      <c r="L13182" s="9" t="str">
        <f t="shared" si="214"/>
        <v/>
      </c>
      <c r="M13182" s="205" t="str" cm="1">
        <f t="array" ref="M13182">_xlfn.IFS(NOT(ISERROR(VLOOKUP(Table5[[#This Row],[Section]],TB_notTB,1,FALSE))),"No",LEFT(Table5[[#This Row],[Section]],3)="ETB","PLS",LEFT(Table5[[#This Row],[Section]],1)="7","PDB",NOT(ISBLANK(Table5[[#This Row],[Section]])),"No")</f>
        <v>No</v>
      </c>
    </row>
    <row r="13183" spans="1:13" x14ac:dyDescent="0.25">
      <c r="A13183" s="130" t="s">
        <v>18417</v>
      </c>
      <c r="B13183" s="130" t="s">
        <v>18418</v>
      </c>
      <c r="C13183" s="130" t="s">
        <v>98</v>
      </c>
      <c r="D13183" s="131">
        <v>0.19500000000000001</v>
      </c>
      <c r="E13183" s="132">
        <v>100</v>
      </c>
      <c r="F13183" s="132">
        <v>100</v>
      </c>
      <c r="G13183" s="126" t="s">
        <v>17472</v>
      </c>
      <c r="H13183" s="126" t="s">
        <v>20378</v>
      </c>
      <c r="I13183" s="126" t="s">
        <v>20379</v>
      </c>
      <c r="J13183" s="126" t="s">
        <v>26344</v>
      </c>
      <c r="K13183" s="9">
        <f>_xlfn.IFNA(VLOOKUP(Table5[[#This Row],[Section]],SubSill_Tier,2,FALSE),0)</f>
        <v>0</v>
      </c>
      <c r="L13183" s="9" t="str">
        <f t="shared" si="214"/>
        <v/>
      </c>
      <c r="M13183" s="205" t="str" cm="1">
        <f t="array" ref="M13183">_xlfn.IFS(NOT(ISERROR(VLOOKUP(Table5[[#This Row],[Section]],TB_notTB,1,FALSE))),"No",LEFT(Table5[[#This Row],[Section]],3)="ETB","PLS",LEFT(Table5[[#This Row],[Section]],1)="7","PDB",NOT(ISBLANK(Table5[[#This Row],[Section]])),"No")</f>
        <v>No</v>
      </c>
    </row>
    <row r="13184" spans="1:13" x14ac:dyDescent="0.25">
      <c r="A13184" s="130" t="s">
        <v>18419</v>
      </c>
      <c r="B13184" s="130" t="s">
        <v>18420</v>
      </c>
      <c r="C13184" s="130" t="s">
        <v>98</v>
      </c>
      <c r="D13184" s="131">
        <v>0.22</v>
      </c>
      <c r="E13184" s="132">
        <v>100</v>
      </c>
      <c r="F13184" s="132">
        <v>100</v>
      </c>
      <c r="G13184" s="126" t="s">
        <v>17475</v>
      </c>
      <c r="H13184" s="126" t="s">
        <v>20380</v>
      </c>
      <c r="I13184" s="126" t="s">
        <v>20381</v>
      </c>
      <c r="J13184" s="126" t="s">
        <v>26344</v>
      </c>
      <c r="K13184" s="9">
        <f>_xlfn.IFNA(VLOOKUP(Table5[[#This Row],[Section]],SubSill_Tier,2,FALSE),0)</f>
        <v>0</v>
      </c>
      <c r="L13184" s="9" t="str">
        <f t="shared" si="214"/>
        <v/>
      </c>
      <c r="M13184" s="205" t="str" cm="1">
        <f t="array" ref="M13184">_xlfn.IFS(NOT(ISERROR(VLOOKUP(Table5[[#This Row],[Section]],TB_notTB,1,FALSE))),"No",LEFT(Table5[[#This Row],[Section]],3)="ETB","PLS",LEFT(Table5[[#This Row],[Section]],1)="7","PDB",NOT(ISBLANK(Table5[[#This Row],[Section]])),"No")</f>
        <v>No</v>
      </c>
    </row>
    <row r="13185" spans="1:13" x14ac:dyDescent="0.25">
      <c r="A13185" s="130" t="s">
        <v>18421</v>
      </c>
      <c r="B13185" s="130" t="s">
        <v>18422</v>
      </c>
      <c r="C13185" s="130" t="s">
        <v>98</v>
      </c>
      <c r="D13185" s="131">
        <v>5.6470000000000002</v>
      </c>
      <c r="E13185" s="132">
        <v>696</v>
      </c>
      <c r="F13185" s="132">
        <v>696</v>
      </c>
      <c r="G13185" s="126" t="s">
        <v>18052</v>
      </c>
      <c r="H13185" s="126" t="s">
        <v>20599</v>
      </c>
      <c r="I13185" s="126" t="s">
        <v>20600</v>
      </c>
      <c r="J13185" s="126" t="s">
        <v>26341</v>
      </c>
      <c r="K13185" s="9">
        <f>_xlfn.IFNA(VLOOKUP(Table5[[#This Row],[Section]],SubSill_Tier,2,FALSE),0)</f>
        <v>0</v>
      </c>
      <c r="L13185" s="9" t="str">
        <f t="shared" si="214"/>
        <v/>
      </c>
      <c r="M13185" s="205" t="str" cm="1">
        <f t="array" ref="M13185">_xlfn.IFS(NOT(ISERROR(VLOOKUP(Table5[[#This Row],[Section]],TB_notTB,1,FALSE))),"No",LEFT(Table5[[#This Row],[Section]],3)="ETB","PLS",LEFT(Table5[[#This Row],[Section]],1)="7","PDB",NOT(ISBLANK(Table5[[#This Row],[Section]])),"No")</f>
        <v>No</v>
      </c>
    </row>
    <row r="13186" spans="1:13" x14ac:dyDescent="0.25">
      <c r="A13186" s="130" t="s">
        <v>18423</v>
      </c>
      <c r="B13186" s="130" t="s">
        <v>18424</v>
      </c>
      <c r="C13186" s="130" t="s">
        <v>98</v>
      </c>
      <c r="D13186" s="131">
        <v>3.2989999999999999</v>
      </c>
      <c r="E13186" s="132">
        <v>553</v>
      </c>
      <c r="F13186" s="132">
        <v>553</v>
      </c>
      <c r="G13186" s="126" t="s">
        <v>18052</v>
      </c>
      <c r="H13186" s="126" t="s">
        <v>20599</v>
      </c>
      <c r="I13186" s="126" t="s">
        <v>20600</v>
      </c>
      <c r="J13186" s="126" t="s">
        <v>26341</v>
      </c>
      <c r="K13186" s="9">
        <f>_xlfn.IFNA(VLOOKUP(Table5[[#This Row],[Section]],SubSill_Tier,2,FALSE),0)</f>
        <v>0</v>
      </c>
      <c r="L13186" s="9" t="str">
        <f t="shared" si="214"/>
        <v/>
      </c>
      <c r="M13186" s="205" t="str" cm="1">
        <f t="array" ref="M13186">_xlfn.IFS(NOT(ISERROR(VLOOKUP(Table5[[#This Row],[Section]],TB_notTB,1,FALSE))),"No",LEFT(Table5[[#This Row],[Section]],3)="ETB","PLS",LEFT(Table5[[#This Row],[Section]],1)="7","PDB",NOT(ISBLANK(Table5[[#This Row],[Section]])),"No")</f>
        <v>No</v>
      </c>
    </row>
    <row r="13187" spans="1:13" x14ac:dyDescent="0.25">
      <c r="A13187" s="130" t="s">
        <v>18425</v>
      </c>
      <c r="B13187" s="130" t="s">
        <v>18426</v>
      </c>
      <c r="C13187" s="130" t="s">
        <v>98</v>
      </c>
      <c r="D13187" s="131">
        <v>0.86799999999999999</v>
      </c>
      <c r="E13187" s="132">
        <v>313</v>
      </c>
      <c r="F13187" s="132">
        <v>313</v>
      </c>
      <c r="G13187" s="126" t="s">
        <v>17472</v>
      </c>
      <c r="H13187" s="126" t="s">
        <v>20378</v>
      </c>
      <c r="I13187" s="126" t="s">
        <v>20379</v>
      </c>
      <c r="J13187" s="126" t="s">
        <v>26341</v>
      </c>
      <c r="K13187" s="9">
        <f>_xlfn.IFNA(VLOOKUP(Table5[[#This Row],[Section]],SubSill_Tier,2,FALSE),0)</f>
        <v>0</v>
      </c>
      <c r="L13187" s="9" t="str">
        <f t="shared" si="214"/>
        <v/>
      </c>
      <c r="M13187" s="205" t="str" cm="1">
        <f t="array" ref="M13187">_xlfn.IFS(NOT(ISERROR(VLOOKUP(Table5[[#This Row],[Section]],TB_notTB,1,FALSE))),"No",LEFT(Table5[[#This Row],[Section]],3)="ETB","PLS",LEFT(Table5[[#This Row],[Section]],1)="7","PDB",NOT(ISBLANK(Table5[[#This Row],[Section]])),"No")</f>
        <v>No</v>
      </c>
    </row>
    <row r="13188" spans="1:13" x14ac:dyDescent="0.25">
      <c r="A13188" s="130" t="s">
        <v>18427</v>
      </c>
      <c r="B13188" s="130" t="s">
        <v>18428</v>
      </c>
      <c r="C13188" s="130" t="s">
        <v>98</v>
      </c>
      <c r="D13188" s="131">
        <v>7.0549999999999997</v>
      </c>
      <c r="E13188" s="132">
        <v>823</v>
      </c>
      <c r="F13188" s="132">
        <v>823</v>
      </c>
      <c r="G13188" s="126" t="s">
        <v>18762</v>
      </c>
      <c r="H13188" s="126" t="s">
        <v>20625</v>
      </c>
      <c r="I13188" s="126" t="s">
        <v>27122</v>
      </c>
      <c r="J13188" s="126" t="s">
        <v>26341</v>
      </c>
      <c r="K13188" s="9">
        <f>_xlfn.IFNA(VLOOKUP(Table5[[#This Row],[Section]],SubSill_Tier,2,FALSE),0)</f>
        <v>0</v>
      </c>
      <c r="L13188" s="9" t="str">
        <f t="shared" ref="L13188:L13231" si="215">IFERROR(IF(LEFT(G13188,2)="AI",IF(_xlfn.NUMBERVALUE(IFERROR(LEFT(IF(ISERROR(FIND("X",UPPER(B13188))),UPPER(B13188),RIGHT(UPPER(B13188),LEN(UPPER(B13188))-FIND("~",SUBSTITUTE(UPPER(B13188),"X","~",LEN(UPPER(B13188))-LEN(SUBSTITUTE(UPPER(B13188),"X","")))))),FIND(" ",IF(ISERROR(FIND("X",UPPER(B13188))),UPPER(B13188),RIGHT(UPPER(B13188),LEN(UPPER(B13188))-FIND("~",SUBSTITUTE(UPPER(B13188),"X","~",LEN(UPPER(B13188))-LEN(SUBSTITUTE(UPPER(B13188),"X","")))))),1)-1),IF(ISERROR(FIND("X",UPPER(B13188))),UPPER(B13188),RIGHT(UPPER(B13188),LEN(UPPER(B13188))-FIND("~",SUBSTITUTE(UPPER(B13188),"X","~",LEN(UPPER(B13188))-LEN(SUBSTITUTE(UPPER(B13188),"X",""))))))),".")&gt;=5,"Wall",""),""),"")</f>
        <v/>
      </c>
      <c r="M13188" s="205" t="str" cm="1">
        <f t="array" ref="M13188">_xlfn.IFS(NOT(ISERROR(VLOOKUP(Table5[[#This Row],[Section]],TB_notTB,1,FALSE))),"No",LEFT(Table5[[#This Row],[Section]],3)="ETB","PLS",LEFT(Table5[[#This Row],[Section]],1)="7","PDB",NOT(ISBLANK(Table5[[#This Row],[Section]])),"No")</f>
        <v>No</v>
      </c>
    </row>
    <row r="13189" spans="1:13" x14ac:dyDescent="0.25">
      <c r="A13189" s="130" t="s">
        <v>18429</v>
      </c>
      <c r="B13189" s="130" t="s">
        <v>18430</v>
      </c>
      <c r="C13189" s="130" t="s">
        <v>98</v>
      </c>
      <c r="D13189" s="131">
        <v>3.8879999999999999</v>
      </c>
      <c r="E13189" s="132">
        <v>706</v>
      </c>
      <c r="F13189" s="132">
        <v>706</v>
      </c>
      <c r="G13189" s="126" t="s">
        <v>18762</v>
      </c>
      <c r="H13189" s="126" t="s">
        <v>20625</v>
      </c>
      <c r="I13189" s="126" t="s">
        <v>27122</v>
      </c>
      <c r="J13189" s="126" t="s">
        <v>26341</v>
      </c>
      <c r="K13189" s="9">
        <f>_xlfn.IFNA(VLOOKUP(Table5[[#This Row],[Section]],SubSill_Tier,2,FALSE),0)</f>
        <v>0</v>
      </c>
      <c r="L13189" s="9" t="str">
        <f t="shared" si="215"/>
        <v/>
      </c>
      <c r="M13189" s="205" t="str" cm="1">
        <f t="array" ref="M13189">_xlfn.IFS(NOT(ISERROR(VLOOKUP(Table5[[#This Row],[Section]],TB_notTB,1,FALSE))),"No",LEFT(Table5[[#This Row],[Section]],3)="ETB","PLS",LEFT(Table5[[#This Row],[Section]],1)="7","PDB",NOT(ISBLANK(Table5[[#This Row],[Section]])),"No")</f>
        <v>No</v>
      </c>
    </row>
    <row r="13190" spans="1:13" x14ac:dyDescent="0.25">
      <c r="A13190" s="130" t="s">
        <v>18431</v>
      </c>
      <c r="B13190" s="130" t="s">
        <v>18432</v>
      </c>
      <c r="C13190" s="130" t="s">
        <v>98</v>
      </c>
      <c r="D13190" s="131">
        <v>4.665</v>
      </c>
      <c r="E13190" s="132">
        <v>706</v>
      </c>
      <c r="F13190" s="132">
        <v>706</v>
      </c>
      <c r="G13190" s="126" t="s">
        <v>18762</v>
      </c>
      <c r="H13190" s="126" t="s">
        <v>20625</v>
      </c>
      <c r="I13190" s="126" t="s">
        <v>27122</v>
      </c>
      <c r="J13190" s="126" t="s">
        <v>26341</v>
      </c>
      <c r="K13190" s="9">
        <f>_xlfn.IFNA(VLOOKUP(Table5[[#This Row],[Section]],SubSill_Tier,2,FALSE),0)</f>
        <v>0</v>
      </c>
      <c r="L13190" s="9" t="str">
        <f t="shared" si="215"/>
        <v/>
      </c>
      <c r="M13190" s="205" t="str" cm="1">
        <f t="array" ref="M13190">_xlfn.IFS(NOT(ISERROR(VLOOKUP(Table5[[#This Row],[Section]],TB_notTB,1,FALSE))),"No",LEFT(Table5[[#This Row],[Section]],3)="ETB","PLS",LEFT(Table5[[#This Row],[Section]],1)="7","PDB",NOT(ISBLANK(Table5[[#This Row],[Section]])),"No")</f>
        <v>No</v>
      </c>
    </row>
    <row r="13191" spans="1:13" x14ac:dyDescent="0.25">
      <c r="A13191" s="130" t="s">
        <v>18433</v>
      </c>
      <c r="B13191" s="130" t="s">
        <v>18434</v>
      </c>
      <c r="C13191" s="130" t="s">
        <v>98</v>
      </c>
      <c r="D13191" s="131">
        <v>0.64500000000000002</v>
      </c>
      <c r="E13191" s="132">
        <v>225</v>
      </c>
      <c r="F13191" s="132">
        <v>225</v>
      </c>
      <c r="G13191" s="126" t="s">
        <v>18762</v>
      </c>
      <c r="H13191" s="126" t="s">
        <v>20625</v>
      </c>
      <c r="I13191" s="126" t="s">
        <v>27122</v>
      </c>
      <c r="J13191" s="126" t="s">
        <v>26344</v>
      </c>
      <c r="K13191" s="9">
        <f>_xlfn.IFNA(VLOOKUP(Table5[[#This Row],[Section]],SubSill_Tier,2,FALSE),0)</f>
        <v>0</v>
      </c>
      <c r="L13191" s="9" t="str">
        <f t="shared" si="215"/>
        <v/>
      </c>
      <c r="M13191" s="205" t="str" cm="1">
        <f t="array" ref="M13191">_xlfn.IFS(NOT(ISERROR(VLOOKUP(Table5[[#This Row],[Section]],TB_notTB,1,FALSE))),"No",LEFT(Table5[[#This Row],[Section]],3)="ETB","PLS",LEFT(Table5[[#This Row],[Section]],1)="7","PDB",NOT(ISBLANK(Table5[[#This Row],[Section]])),"No")</f>
        <v>No</v>
      </c>
    </row>
    <row r="13192" spans="1:13" x14ac:dyDescent="0.25">
      <c r="A13192" s="130" t="s">
        <v>18435</v>
      </c>
      <c r="B13192" s="130" t="s">
        <v>18436</v>
      </c>
      <c r="C13192" s="130" t="s">
        <v>98</v>
      </c>
      <c r="D13192" s="131">
        <v>0.52100000000000002</v>
      </c>
      <c r="E13192" s="132">
        <v>194</v>
      </c>
      <c r="F13192" s="132">
        <v>194</v>
      </c>
      <c r="G13192" s="126" t="s">
        <v>17475</v>
      </c>
      <c r="H13192" s="126" t="s">
        <v>20380</v>
      </c>
      <c r="I13192" s="126" t="s">
        <v>20381</v>
      </c>
      <c r="J13192" s="126" t="s">
        <v>26341</v>
      </c>
      <c r="K13192" s="9">
        <f>_xlfn.IFNA(VLOOKUP(Table5[[#This Row],[Section]],SubSill_Tier,2,FALSE),0)</f>
        <v>0</v>
      </c>
      <c r="L13192" s="9" t="str">
        <f t="shared" si="215"/>
        <v/>
      </c>
      <c r="M13192" s="205" t="str" cm="1">
        <f t="array" ref="M13192">_xlfn.IFS(NOT(ISERROR(VLOOKUP(Table5[[#This Row],[Section]],TB_notTB,1,FALSE))),"No",LEFT(Table5[[#This Row],[Section]],3)="ETB","PLS",LEFT(Table5[[#This Row],[Section]],1)="7","PDB",NOT(ISBLANK(Table5[[#This Row],[Section]])),"No")</f>
        <v>No</v>
      </c>
    </row>
    <row r="13193" spans="1:13" x14ac:dyDescent="0.25">
      <c r="A13193" s="130" t="s">
        <v>18437</v>
      </c>
      <c r="B13193" s="130" t="s">
        <v>18438</v>
      </c>
      <c r="C13193" s="130" t="s">
        <v>98</v>
      </c>
      <c r="D13193" s="131">
        <v>0.67300000000000004</v>
      </c>
      <c r="E13193" s="132">
        <v>197</v>
      </c>
      <c r="F13193" s="132">
        <v>197</v>
      </c>
      <c r="G13193" s="126" t="s">
        <v>17475</v>
      </c>
      <c r="H13193" s="126" t="s">
        <v>20380</v>
      </c>
      <c r="I13193" s="126" t="s">
        <v>20381</v>
      </c>
      <c r="J13193" s="126" t="s">
        <v>26341</v>
      </c>
      <c r="K13193" s="9">
        <f>_xlfn.IFNA(VLOOKUP(Table5[[#This Row],[Section]],SubSill_Tier,2,FALSE),0)</f>
        <v>0</v>
      </c>
      <c r="L13193" s="9" t="str">
        <f t="shared" si="215"/>
        <v/>
      </c>
      <c r="M13193" s="205" t="str" cm="1">
        <f t="array" ref="M13193">_xlfn.IFS(NOT(ISERROR(VLOOKUP(Table5[[#This Row],[Section]],TB_notTB,1,FALSE))),"No",LEFT(Table5[[#This Row],[Section]],3)="ETB","PLS",LEFT(Table5[[#This Row],[Section]],1)="7","PDB",NOT(ISBLANK(Table5[[#This Row],[Section]])),"No")</f>
        <v>No</v>
      </c>
    </row>
    <row r="13194" spans="1:13" x14ac:dyDescent="0.25">
      <c r="A13194" s="130" t="s">
        <v>18439</v>
      </c>
      <c r="B13194" s="130" t="s">
        <v>18440</v>
      </c>
      <c r="C13194" s="130" t="s">
        <v>98</v>
      </c>
      <c r="D13194" s="131">
        <v>0.76200000000000001</v>
      </c>
      <c r="E13194" s="132">
        <v>217</v>
      </c>
      <c r="F13194" s="132">
        <v>217</v>
      </c>
      <c r="G13194" s="126" t="s">
        <v>17475</v>
      </c>
      <c r="H13194" s="126" t="s">
        <v>20380</v>
      </c>
      <c r="I13194" s="126" t="s">
        <v>20381</v>
      </c>
      <c r="J13194" s="126" t="s">
        <v>26341</v>
      </c>
      <c r="K13194" s="9">
        <f>_xlfn.IFNA(VLOOKUP(Table5[[#This Row],[Section]],SubSill_Tier,2,FALSE),0)</f>
        <v>0</v>
      </c>
      <c r="L13194" s="9" t="str">
        <f t="shared" si="215"/>
        <v/>
      </c>
      <c r="M13194" s="205" t="str" cm="1">
        <f t="array" ref="M13194">_xlfn.IFS(NOT(ISERROR(VLOOKUP(Table5[[#This Row],[Section]],TB_notTB,1,FALSE))),"No",LEFT(Table5[[#This Row],[Section]],3)="ETB","PLS",LEFT(Table5[[#This Row],[Section]],1)="7","PDB",NOT(ISBLANK(Table5[[#This Row],[Section]])),"No")</f>
        <v>No</v>
      </c>
    </row>
    <row r="13195" spans="1:13" x14ac:dyDescent="0.25">
      <c r="A13195" s="130" t="s">
        <v>18441</v>
      </c>
      <c r="B13195" s="130" t="s">
        <v>18442</v>
      </c>
      <c r="C13195" s="130" t="s">
        <v>98</v>
      </c>
      <c r="D13195" s="131">
        <v>0.51</v>
      </c>
      <c r="E13195" s="132">
        <v>161</v>
      </c>
      <c r="F13195" s="132">
        <v>161</v>
      </c>
      <c r="G13195" s="126" t="s">
        <v>17475</v>
      </c>
      <c r="H13195" s="126" t="s">
        <v>20380</v>
      </c>
      <c r="I13195" s="126" t="s">
        <v>20381</v>
      </c>
      <c r="J13195" s="126" t="s">
        <v>26341</v>
      </c>
      <c r="K13195" s="9">
        <f>_xlfn.IFNA(VLOOKUP(Table5[[#This Row],[Section]],SubSill_Tier,2,FALSE),0)</f>
        <v>0</v>
      </c>
      <c r="L13195" s="9" t="str">
        <f t="shared" si="215"/>
        <v/>
      </c>
      <c r="M13195" s="205" t="str" cm="1">
        <f t="array" ref="M13195">_xlfn.IFS(NOT(ISERROR(VLOOKUP(Table5[[#This Row],[Section]],TB_notTB,1,FALSE))),"No",LEFT(Table5[[#This Row],[Section]],3)="ETB","PLS",LEFT(Table5[[#This Row],[Section]],1)="7","PDB",NOT(ISBLANK(Table5[[#This Row],[Section]])),"No")</f>
        <v>No</v>
      </c>
    </row>
    <row r="13196" spans="1:13" x14ac:dyDescent="0.25">
      <c r="A13196" s="130" t="s">
        <v>18443</v>
      </c>
      <c r="B13196" s="130" t="s">
        <v>18444</v>
      </c>
      <c r="C13196" s="130" t="s">
        <v>98</v>
      </c>
      <c r="D13196" s="131">
        <v>0.58199999999999996</v>
      </c>
      <c r="E13196" s="132">
        <v>177</v>
      </c>
      <c r="F13196" s="132">
        <v>177</v>
      </c>
      <c r="G13196" s="126" t="s">
        <v>17475</v>
      </c>
      <c r="H13196" s="126" t="s">
        <v>20380</v>
      </c>
      <c r="I13196" s="126" t="s">
        <v>20381</v>
      </c>
      <c r="J13196" s="126" t="s">
        <v>26341</v>
      </c>
      <c r="K13196" s="9">
        <f>_xlfn.IFNA(VLOOKUP(Table5[[#This Row],[Section]],SubSill_Tier,2,FALSE),0)</f>
        <v>0</v>
      </c>
      <c r="L13196" s="9" t="str">
        <f t="shared" si="215"/>
        <v/>
      </c>
      <c r="M13196" s="205" t="str" cm="1">
        <f t="array" ref="M13196">_xlfn.IFS(NOT(ISERROR(VLOOKUP(Table5[[#This Row],[Section]],TB_notTB,1,FALSE))),"No",LEFT(Table5[[#This Row],[Section]],3)="ETB","PLS",LEFT(Table5[[#This Row],[Section]],1)="7","PDB",NOT(ISBLANK(Table5[[#This Row],[Section]])),"No")</f>
        <v>No</v>
      </c>
    </row>
    <row r="13197" spans="1:13" x14ac:dyDescent="0.25">
      <c r="A13197" s="130" t="s">
        <v>18445</v>
      </c>
      <c r="B13197" s="130" t="s">
        <v>18446</v>
      </c>
      <c r="C13197" s="130" t="s">
        <v>98</v>
      </c>
      <c r="D13197" s="131">
        <v>0.67100000000000004</v>
      </c>
      <c r="E13197" s="132">
        <v>197</v>
      </c>
      <c r="F13197" s="132">
        <v>197</v>
      </c>
      <c r="G13197" s="126" t="s">
        <v>17475</v>
      </c>
      <c r="H13197" s="126" t="s">
        <v>20380</v>
      </c>
      <c r="I13197" s="126" t="s">
        <v>20381</v>
      </c>
      <c r="J13197" s="126" t="s">
        <v>26341</v>
      </c>
      <c r="K13197" s="9">
        <f>_xlfn.IFNA(VLOOKUP(Table5[[#This Row],[Section]],SubSill_Tier,2,FALSE),0)</f>
        <v>0</v>
      </c>
      <c r="L13197" s="9" t="str">
        <f t="shared" si="215"/>
        <v/>
      </c>
      <c r="M13197" s="205" t="str" cm="1">
        <f t="array" ref="M13197">_xlfn.IFS(NOT(ISERROR(VLOOKUP(Table5[[#This Row],[Section]],TB_notTB,1,FALSE))),"No",LEFT(Table5[[#This Row],[Section]],3)="ETB","PLS",LEFT(Table5[[#This Row],[Section]],1)="7","PDB",NOT(ISBLANK(Table5[[#This Row],[Section]])),"No")</f>
        <v>No</v>
      </c>
    </row>
    <row r="13198" spans="1:13" x14ac:dyDescent="0.25">
      <c r="A13198" s="130" t="s">
        <v>18447</v>
      </c>
      <c r="B13198" s="130" t="s">
        <v>18448</v>
      </c>
      <c r="C13198" s="130" t="s">
        <v>98</v>
      </c>
      <c r="D13198" s="131">
        <v>0.78200000000000003</v>
      </c>
      <c r="E13198" s="132">
        <v>285</v>
      </c>
      <c r="F13198" s="132">
        <v>285</v>
      </c>
      <c r="G13198" s="126" t="s">
        <v>17475</v>
      </c>
      <c r="H13198" s="126" t="s">
        <v>20380</v>
      </c>
      <c r="I13198" s="126" t="s">
        <v>20381</v>
      </c>
      <c r="J13198" s="126" t="s">
        <v>26341</v>
      </c>
      <c r="K13198" s="9">
        <f>_xlfn.IFNA(VLOOKUP(Table5[[#This Row],[Section]],SubSill_Tier,2,FALSE),0)</f>
        <v>0</v>
      </c>
      <c r="L13198" s="9" t="str">
        <f t="shared" si="215"/>
        <v/>
      </c>
      <c r="M13198" s="205" t="str" cm="1">
        <f t="array" ref="M13198">_xlfn.IFS(NOT(ISERROR(VLOOKUP(Table5[[#This Row],[Section]],TB_notTB,1,FALSE))),"No",LEFT(Table5[[#This Row],[Section]],3)="ETB","PLS",LEFT(Table5[[#This Row],[Section]],1)="7","PDB",NOT(ISBLANK(Table5[[#This Row],[Section]])),"No")</f>
        <v>No</v>
      </c>
    </row>
    <row r="13199" spans="1:13" x14ac:dyDescent="0.25">
      <c r="A13199" s="130" t="s">
        <v>18449</v>
      </c>
      <c r="B13199" s="130" t="s">
        <v>18450</v>
      </c>
      <c r="C13199" s="130" t="s">
        <v>98</v>
      </c>
      <c r="D13199" s="131">
        <v>0.871</v>
      </c>
      <c r="E13199" s="132">
        <v>305</v>
      </c>
      <c r="F13199" s="132">
        <v>305</v>
      </c>
      <c r="G13199" s="126" t="s">
        <v>17502</v>
      </c>
      <c r="H13199" s="126" t="s">
        <v>20384</v>
      </c>
      <c r="I13199" s="126" t="s">
        <v>20385</v>
      </c>
      <c r="J13199" s="126" t="s">
        <v>26341</v>
      </c>
      <c r="K13199" s="9">
        <f>_xlfn.IFNA(VLOOKUP(Table5[[#This Row],[Section]],SubSill_Tier,2,FALSE),0)</f>
        <v>0</v>
      </c>
      <c r="L13199" s="9" t="str">
        <f t="shared" si="215"/>
        <v/>
      </c>
      <c r="M13199" s="205" t="str" cm="1">
        <f t="array" ref="M13199">_xlfn.IFS(NOT(ISERROR(VLOOKUP(Table5[[#This Row],[Section]],TB_notTB,1,FALSE))),"No",LEFT(Table5[[#This Row],[Section]],3)="ETB","PLS",LEFT(Table5[[#This Row],[Section]],1)="7","PDB",NOT(ISBLANK(Table5[[#This Row],[Section]])),"No")</f>
        <v>No</v>
      </c>
    </row>
    <row r="13200" spans="1:13" x14ac:dyDescent="0.25">
      <c r="A13200" s="130" t="s">
        <v>18451</v>
      </c>
      <c r="B13200" s="130" t="s">
        <v>18452</v>
      </c>
      <c r="C13200" s="130" t="s">
        <v>98</v>
      </c>
      <c r="D13200" s="131">
        <v>1.319</v>
      </c>
      <c r="E13200" s="132">
        <v>309</v>
      </c>
      <c r="F13200" s="132">
        <v>309</v>
      </c>
      <c r="G13200" s="126" t="s">
        <v>17475</v>
      </c>
      <c r="H13200" s="126" t="s">
        <v>20380</v>
      </c>
      <c r="I13200" s="126" t="s">
        <v>20381</v>
      </c>
      <c r="J13200" s="126" t="s">
        <v>26341</v>
      </c>
      <c r="K13200" s="9">
        <f>_xlfn.IFNA(VLOOKUP(Table5[[#This Row],[Section]],SubSill_Tier,2,FALSE),0)</f>
        <v>0</v>
      </c>
      <c r="L13200" s="9" t="str">
        <f t="shared" si="215"/>
        <v/>
      </c>
      <c r="M13200" s="205" t="str" cm="1">
        <f t="array" ref="M13200">_xlfn.IFS(NOT(ISERROR(VLOOKUP(Table5[[#This Row],[Section]],TB_notTB,1,FALSE))),"No",LEFT(Table5[[#This Row],[Section]],3)="ETB","PLS",LEFT(Table5[[#This Row],[Section]],1)="7","PDB",NOT(ISBLANK(Table5[[#This Row],[Section]])),"No")</f>
        <v>No</v>
      </c>
    </row>
    <row r="13201" spans="1:13" x14ac:dyDescent="0.25">
      <c r="A13201" s="130" t="s">
        <v>18453</v>
      </c>
      <c r="B13201" s="130" t="s">
        <v>18454</v>
      </c>
      <c r="C13201" s="130" t="s">
        <v>98</v>
      </c>
      <c r="D13201" s="131">
        <v>0.42899999999999999</v>
      </c>
      <c r="E13201" s="132">
        <v>167</v>
      </c>
      <c r="F13201" s="132">
        <v>167</v>
      </c>
      <c r="G13201" s="126" t="s">
        <v>17475</v>
      </c>
      <c r="H13201" s="126" t="s">
        <v>20380</v>
      </c>
      <c r="I13201" s="126" t="s">
        <v>20381</v>
      </c>
      <c r="J13201" s="126" t="s">
        <v>26341</v>
      </c>
      <c r="K13201" s="9">
        <f>_xlfn.IFNA(VLOOKUP(Table5[[#This Row],[Section]],SubSill_Tier,2,FALSE),0)</f>
        <v>0</v>
      </c>
      <c r="L13201" s="9" t="str">
        <f t="shared" si="215"/>
        <v/>
      </c>
      <c r="M13201" s="205" t="str" cm="1">
        <f t="array" ref="M13201">_xlfn.IFS(NOT(ISERROR(VLOOKUP(Table5[[#This Row],[Section]],TB_notTB,1,FALSE))),"No",LEFT(Table5[[#This Row],[Section]],3)="ETB","PLS",LEFT(Table5[[#This Row],[Section]],1)="7","PDB",NOT(ISBLANK(Table5[[#This Row],[Section]])),"No")</f>
        <v>No</v>
      </c>
    </row>
    <row r="13202" spans="1:13" x14ac:dyDescent="0.25">
      <c r="A13202" s="130" t="s">
        <v>18455</v>
      </c>
      <c r="B13202" s="130" t="s">
        <v>18456</v>
      </c>
      <c r="C13202" s="130" t="s">
        <v>98</v>
      </c>
      <c r="D13202" s="131">
        <v>0.61099999999999999</v>
      </c>
      <c r="E13202" s="132">
        <v>206</v>
      </c>
      <c r="F13202" s="132">
        <v>206</v>
      </c>
      <c r="G13202" s="126" t="s">
        <v>17475</v>
      </c>
      <c r="H13202" s="126" t="s">
        <v>20380</v>
      </c>
      <c r="I13202" s="126" t="s">
        <v>20381</v>
      </c>
      <c r="J13202" s="126" t="s">
        <v>26341</v>
      </c>
      <c r="K13202" s="9">
        <f>_xlfn.IFNA(VLOOKUP(Table5[[#This Row],[Section]],SubSill_Tier,2,FALSE),0)</f>
        <v>0</v>
      </c>
      <c r="L13202" s="9" t="str">
        <f t="shared" si="215"/>
        <v/>
      </c>
      <c r="M13202" s="205" t="str" cm="1">
        <f t="array" ref="M13202">_xlfn.IFS(NOT(ISERROR(VLOOKUP(Table5[[#This Row],[Section]],TB_notTB,1,FALSE))),"No",LEFT(Table5[[#This Row],[Section]],3)="ETB","PLS",LEFT(Table5[[#This Row],[Section]],1)="7","PDB",NOT(ISBLANK(Table5[[#This Row],[Section]])),"No")</f>
        <v>No</v>
      </c>
    </row>
    <row r="13203" spans="1:13" x14ac:dyDescent="0.25">
      <c r="A13203" s="130" t="s">
        <v>18457</v>
      </c>
      <c r="B13203" s="130" t="s">
        <v>18458</v>
      </c>
      <c r="C13203" s="130" t="s">
        <v>98</v>
      </c>
      <c r="D13203" s="131">
        <v>0.67400000000000004</v>
      </c>
      <c r="E13203" s="132">
        <v>248</v>
      </c>
      <c r="F13203" s="132">
        <v>248</v>
      </c>
      <c r="G13203" s="126" t="s">
        <v>17475</v>
      </c>
      <c r="H13203" s="126" t="s">
        <v>20380</v>
      </c>
      <c r="I13203" s="126" t="s">
        <v>20381</v>
      </c>
      <c r="J13203" s="126" t="s">
        <v>26341</v>
      </c>
      <c r="K13203" s="9">
        <f>_xlfn.IFNA(VLOOKUP(Table5[[#This Row],[Section]],SubSill_Tier,2,FALSE),0)</f>
        <v>0</v>
      </c>
      <c r="L13203" s="9" t="str">
        <f t="shared" si="215"/>
        <v/>
      </c>
      <c r="M13203" s="205" t="str" cm="1">
        <f t="array" ref="M13203">_xlfn.IFS(NOT(ISERROR(VLOOKUP(Table5[[#This Row],[Section]],TB_notTB,1,FALSE))),"No",LEFT(Table5[[#This Row],[Section]],3)="ETB","PLS",LEFT(Table5[[#This Row],[Section]],1)="7","PDB",NOT(ISBLANK(Table5[[#This Row],[Section]])),"No")</f>
        <v>No</v>
      </c>
    </row>
    <row r="13204" spans="1:13" x14ac:dyDescent="0.25">
      <c r="A13204" s="130" t="s">
        <v>18459</v>
      </c>
      <c r="B13204" s="130" t="s">
        <v>18460</v>
      </c>
      <c r="C13204" s="130" t="s">
        <v>98</v>
      </c>
      <c r="D13204" s="131">
        <v>0.64800000000000002</v>
      </c>
      <c r="E13204" s="132">
        <v>207</v>
      </c>
      <c r="F13204" s="132">
        <v>207</v>
      </c>
      <c r="G13204" s="126" t="s">
        <v>17475</v>
      </c>
      <c r="H13204" s="126" t="s">
        <v>20380</v>
      </c>
      <c r="I13204" s="126" t="s">
        <v>20381</v>
      </c>
      <c r="J13204" s="126" t="s">
        <v>26341</v>
      </c>
      <c r="K13204" s="9">
        <f>_xlfn.IFNA(VLOOKUP(Table5[[#This Row],[Section]],SubSill_Tier,2,FALSE),0)</f>
        <v>0</v>
      </c>
      <c r="L13204" s="9" t="str">
        <f t="shared" si="215"/>
        <v/>
      </c>
      <c r="M13204" s="205" t="str" cm="1">
        <f t="array" ref="M13204">_xlfn.IFS(NOT(ISERROR(VLOOKUP(Table5[[#This Row],[Section]],TB_notTB,1,FALSE))),"No",LEFT(Table5[[#This Row],[Section]],3)="ETB","PLS",LEFT(Table5[[#This Row],[Section]],1)="7","PDB",NOT(ISBLANK(Table5[[#This Row],[Section]])),"No")</f>
        <v>No</v>
      </c>
    </row>
    <row r="13205" spans="1:13" x14ac:dyDescent="0.25">
      <c r="A13205" s="130" t="s">
        <v>18461</v>
      </c>
      <c r="B13205" s="130" t="s">
        <v>18462</v>
      </c>
      <c r="C13205" s="130" t="s">
        <v>98</v>
      </c>
      <c r="D13205" s="131">
        <v>0.72199999999999998</v>
      </c>
      <c r="E13205" s="132">
        <v>246</v>
      </c>
      <c r="F13205" s="132">
        <v>246</v>
      </c>
      <c r="G13205" s="126" t="s">
        <v>17475</v>
      </c>
      <c r="H13205" s="126" t="s">
        <v>20380</v>
      </c>
      <c r="I13205" s="126" t="s">
        <v>20381</v>
      </c>
      <c r="J13205" s="126" t="s">
        <v>26341</v>
      </c>
      <c r="K13205" s="9">
        <f>_xlfn.IFNA(VLOOKUP(Table5[[#This Row],[Section]],SubSill_Tier,2,FALSE),0)</f>
        <v>0</v>
      </c>
      <c r="L13205" s="9" t="str">
        <f t="shared" si="215"/>
        <v/>
      </c>
      <c r="M13205" s="205" t="str" cm="1">
        <f t="array" ref="M13205">_xlfn.IFS(NOT(ISERROR(VLOOKUP(Table5[[#This Row],[Section]],TB_notTB,1,FALSE))),"No",LEFT(Table5[[#This Row],[Section]],3)="ETB","PLS",LEFT(Table5[[#This Row],[Section]],1)="7","PDB",NOT(ISBLANK(Table5[[#This Row],[Section]])),"No")</f>
        <v>No</v>
      </c>
    </row>
    <row r="13206" spans="1:13" x14ac:dyDescent="0.25">
      <c r="A13206" s="130" t="s">
        <v>18463</v>
      </c>
      <c r="B13206" s="130" t="s">
        <v>18464</v>
      </c>
      <c r="C13206" s="130" t="s">
        <v>98</v>
      </c>
      <c r="D13206" s="131">
        <v>0.49199999999999999</v>
      </c>
      <c r="E13206" s="132">
        <v>156</v>
      </c>
      <c r="F13206" s="132">
        <v>156</v>
      </c>
      <c r="G13206" s="126" t="s">
        <v>17475</v>
      </c>
      <c r="H13206" s="126" t="s">
        <v>20380</v>
      </c>
      <c r="I13206" s="126" t="s">
        <v>20381</v>
      </c>
      <c r="J13206" s="126" t="s">
        <v>26344</v>
      </c>
      <c r="K13206" s="9">
        <f>_xlfn.IFNA(VLOOKUP(Table5[[#This Row],[Section]],SubSill_Tier,2,FALSE),0)</f>
        <v>0</v>
      </c>
      <c r="L13206" s="9" t="str">
        <f t="shared" si="215"/>
        <v/>
      </c>
      <c r="M13206" s="205" t="str" cm="1">
        <f t="array" ref="M13206">_xlfn.IFS(NOT(ISERROR(VLOOKUP(Table5[[#This Row],[Section]],TB_notTB,1,FALSE))),"No",LEFT(Table5[[#This Row],[Section]],3)="ETB","PLS",LEFT(Table5[[#This Row],[Section]],1)="7","PDB",NOT(ISBLANK(Table5[[#This Row],[Section]])),"No")</f>
        <v>No</v>
      </c>
    </row>
    <row r="13207" spans="1:13" x14ac:dyDescent="0.25">
      <c r="A13207" s="130" t="s">
        <v>18465</v>
      </c>
      <c r="B13207" s="130" t="s">
        <v>18466</v>
      </c>
      <c r="C13207" s="130" t="s">
        <v>98</v>
      </c>
      <c r="D13207" s="131">
        <v>0.49299999999999999</v>
      </c>
      <c r="E13207" s="132">
        <v>143</v>
      </c>
      <c r="F13207" s="132">
        <v>143</v>
      </c>
      <c r="G13207" s="126" t="s">
        <v>17979</v>
      </c>
      <c r="H13207" s="126" t="s">
        <v>20595</v>
      </c>
      <c r="I13207" s="126" t="s">
        <v>20596</v>
      </c>
      <c r="J13207" s="126" t="s">
        <v>26341</v>
      </c>
      <c r="K13207" s="9">
        <f>_xlfn.IFNA(VLOOKUP(Table5[[#This Row],[Section]],SubSill_Tier,2,FALSE),0)</f>
        <v>0</v>
      </c>
      <c r="L13207" s="9" t="str">
        <f t="shared" si="215"/>
        <v/>
      </c>
      <c r="M13207" s="205" t="str" cm="1">
        <f t="array" ref="M13207">_xlfn.IFS(NOT(ISERROR(VLOOKUP(Table5[[#This Row],[Section]],TB_notTB,1,FALSE))),"No",LEFT(Table5[[#This Row],[Section]],3)="ETB","PLS",LEFT(Table5[[#This Row],[Section]],1)="7","PDB",NOT(ISBLANK(Table5[[#This Row],[Section]])),"No")</f>
        <v>No</v>
      </c>
    </row>
    <row r="13208" spans="1:13" x14ac:dyDescent="0.25">
      <c r="A13208" s="130" t="s">
        <v>18467</v>
      </c>
      <c r="B13208" s="130" t="s">
        <v>18468</v>
      </c>
      <c r="C13208" s="130" t="s">
        <v>98</v>
      </c>
      <c r="D13208" s="131">
        <v>0.33100000000000002</v>
      </c>
      <c r="E13208" s="132">
        <v>106</v>
      </c>
      <c r="F13208" s="132">
        <v>106</v>
      </c>
      <c r="G13208" s="126" t="s">
        <v>17475</v>
      </c>
      <c r="H13208" s="126" t="s">
        <v>20380</v>
      </c>
      <c r="I13208" s="126" t="s">
        <v>20381</v>
      </c>
      <c r="J13208" s="126" t="s">
        <v>26344</v>
      </c>
      <c r="K13208" s="9">
        <f>_xlfn.IFNA(VLOOKUP(Table5[[#This Row],[Section]],SubSill_Tier,2,FALSE),0)</f>
        <v>0</v>
      </c>
      <c r="L13208" s="9" t="str">
        <f t="shared" si="215"/>
        <v/>
      </c>
      <c r="M13208" s="205" t="str" cm="1">
        <f t="array" ref="M13208">_xlfn.IFS(NOT(ISERROR(VLOOKUP(Table5[[#This Row],[Section]],TB_notTB,1,FALSE))),"No",LEFT(Table5[[#This Row],[Section]],3)="ETB","PLS",LEFT(Table5[[#This Row],[Section]],1)="7","PDB",NOT(ISBLANK(Table5[[#This Row],[Section]])),"No")</f>
        <v>No</v>
      </c>
    </row>
    <row r="13209" spans="1:13" x14ac:dyDescent="0.25">
      <c r="A13209" s="130" t="s">
        <v>18469</v>
      </c>
      <c r="B13209" s="130" t="s">
        <v>18470</v>
      </c>
      <c r="C13209" s="130" t="s">
        <v>98</v>
      </c>
      <c r="D13209" s="131">
        <v>0.93799999999999994</v>
      </c>
      <c r="E13209" s="132">
        <v>260</v>
      </c>
      <c r="F13209" s="132">
        <v>260</v>
      </c>
      <c r="G13209" s="126" t="s">
        <v>17475</v>
      </c>
      <c r="H13209" s="126" t="s">
        <v>20380</v>
      </c>
      <c r="I13209" s="126" t="s">
        <v>20381</v>
      </c>
      <c r="J13209" s="126" t="s">
        <v>26341</v>
      </c>
      <c r="K13209" s="9">
        <f>_xlfn.IFNA(VLOOKUP(Table5[[#This Row],[Section]],SubSill_Tier,2,FALSE),0)</f>
        <v>0</v>
      </c>
      <c r="L13209" s="9" t="str">
        <f t="shared" si="215"/>
        <v/>
      </c>
      <c r="M13209" s="205" t="str" cm="1">
        <f t="array" ref="M13209">_xlfn.IFS(NOT(ISERROR(VLOOKUP(Table5[[#This Row],[Section]],TB_notTB,1,FALSE))),"No",LEFT(Table5[[#This Row],[Section]],3)="ETB","PLS",LEFT(Table5[[#This Row],[Section]],1)="7","PDB",NOT(ISBLANK(Table5[[#This Row],[Section]])),"No")</f>
        <v>No</v>
      </c>
    </row>
    <row r="13210" spans="1:13" x14ac:dyDescent="0.25">
      <c r="A13210" s="130" t="s">
        <v>18471</v>
      </c>
      <c r="B13210" s="130" t="s">
        <v>18472</v>
      </c>
      <c r="C13210" s="130" t="s">
        <v>98</v>
      </c>
      <c r="D13210" s="131">
        <v>1.0589999999999999</v>
      </c>
      <c r="E13210" s="132">
        <v>286</v>
      </c>
      <c r="F13210" s="132">
        <v>286</v>
      </c>
      <c r="G13210" s="126" t="s">
        <v>17475</v>
      </c>
      <c r="H13210" s="126" t="s">
        <v>20380</v>
      </c>
      <c r="I13210" s="126" t="s">
        <v>20381</v>
      </c>
      <c r="J13210" s="126" t="s">
        <v>26341</v>
      </c>
      <c r="K13210" s="9">
        <f>_xlfn.IFNA(VLOOKUP(Table5[[#This Row],[Section]],SubSill_Tier,2,FALSE),0)</f>
        <v>0</v>
      </c>
      <c r="L13210" s="9" t="str">
        <f t="shared" si="215"/>
        <v/>
      </c>
      <c r="M13210" s="205" t="str" cm="1">
        <f t="array" ref="M13210">_xlfn.IFS(NOT(ISERROR(VLOOKUP(Table5[[#This Row],[Section]],TB_notTB,1,FALSE))),"No",LEFT(Table5[[#This Row],[Section]],3)="ETB","PLS",LEFT(Table5[[#This Row],[Section]],1)="7","PDB",NOT(ISBLANK(Table5[[#This Row],[Section]])),"No")</f>
        <v>No</v>
      </c>
    </row>
    <row r="13211" spans="1:13" x14ac:dyDescent="0.25">
      <c r="A13211" s="130" t="s">
        <v>18473</v>
      </c>
      <c r="B13211" s="130" t="s">
        <v>18474</v>
      </c>
      <c r="C13211" s="130" t="s">
        <v>98</v>
      </c>
      <c r="D13211" s="131">
        <v>1.2050000000000001</v>
      </c>
      <c r="E13211" s="132">
        <v>314</v>
      </c>
      <c r="F13211" s="132">
        <v>314</v>
      </c>
      <c r="G13211" s="126" t="s">
        <v>17475</v>
      </c>
      <c r="H13211" s="126" t="s">
        <v>20380</v>
      </c>
      <c r="I13211" s="126" t="s">
        <v>20381</v>
      </c>
      <c r="J13211" s="126" t="s">
        <v>26341</v>
      </c>
      <c r="K13211" s="9">
        <f>_xlfn.IFNA(VLOOKUP(Table5[[#This Row],[Section]],SubSill_Tier,2,FALSE),0)</f>
        <v>0</v>
      </c>
      <c r="L13211" s="9" t="str">
        <f t="shared" si="215"/>
        <v/>
      </c>
      <c r="M13211" s="205" t="str" cm="1">
        <f t="array" ref="M13211">_xlfn.IFS(NOT(ISERROR(VLOOKUP(Table5[[#This Row],[Section]],TB_notTB,1,FALSE))),"No",LEFT(Table5[[#This Row],[Section]],3)="ETB","PLS",LEFT(Table5[[#This Row],[Section]],1)="7","PDB",NOT(ISBLANK(Table5[[#This Row],[Section]])),"No")</f>
        <v>No</v>
      </c>
    </row>
    <row r="13212" spans="1:13" x14ac:dyDescent="0.25">
      <c r="A13212" s="130" t="s">
        <v>18475</v>
      </c>
      <c r="B13212" s="130" t="s">
        <v>18476</v>
      </c>
      <c r="C13212" s="130" t="s">
        <v>98</v>
      </c>
      <c r="D13212" s="131">
        <v>2.72</v>
      </c>
      <c r="E13212" s="132">
        <v>494</v>
      </c>
      <c r="F13212" s="132">
        <v>494</v>
      </c>
      <c r="G13212" s="126" t="s">
        <v>17475</v>
      </c>
      <c r="H13212" s="126" t="s">
        <v>20380</v>
      </c>
      <c r="I13212" s="126" t="s">
        <v>20381</v>
      </c>
      <c r="J13212" s="126" t="s">
        <v>26341</v>
      </c>
      <c r="K13212" s="9">
        <f>_xlfn.IFNA(VLOOKUP(Table5[[#This Row],[Section]],SubSill_Tier,2,FALSE),0)</f>
        <v>0</v>
      </c>
      <c r="L13212" s="9" t="str">
        <f t="shared" si="215"/>
        <v/>
      </c>
      <c r="M13212" s="205" t="str" cm="1">
        <f t="array" ref="M13212">_xlfn.IFS(NOT(ISERROR(VLOOKUP(Table5[[#This Row],[Section]],TB_notTB,1,FALSE))),"No",LEFT(Table5[[#This Row],[Section]],3)="ETB","PLS",LEFT(Table5[[#This Row],[Section]],1)="7","PDB",NOT(ISBLANK(Table5[[#This Row],[Section]])),"No")</f>
        <v>No</v>
      </c>
    </row>
    <row r="13213" spans="1:13" x14ac:dyDescent="0.25">
      <c r="A13213" s="130" t="s">
        <v>18477</v>
      </c>
      <c r="B13213" s="130" t="s">
        <v>18478</v>
      </c>
      <c r="C13213" s="130" t="s">
        <v>98</v>
      </c>
      <c r="D13213" s="131">
        <v>0.55400000000000005</v>
      </c>
      <c r="E13213" s="132">
        <v>168</v>
      </c>
      <c r="F13213" s="132">
        <v>168</v>
      </c>
      <c r="G13213" s="126" t="s">
        <v>17475</v>
      </c>
      <c r="H13213" s="126" t="s">
        <v>20380</v>
      </c>
      <c r="I13213" s="126" t="s">
        <v>20381</v>
      </c>
      <c r="J13213" s="126" t="s">
        <v>26341</v>
      </c>
      <c r="K13213" s="9">
        <f>_xlfn.IFNA(VLOOKUP(Table5[[#This Row],[Section]],SubSill_Tier,2,FALSE),0)</f>
        <v>0</v>
      </c>
      <c r="L13213" s="9" t="str">
        <f t="shared" si="215"/>
        <v/>
      </c>
      <c r="M13213" s="205" t="str" cm="1">
        <f t="array" ref="M13213">_xlfn.IFS(NOT(ISERROR(VLOOKUP(Table5[[#This Row],[Section]],TB_notTB,1,FALSE))),"No",LEFT(Table5[[#This Row],[Section]],3)="ETB","PLS",LEFT(Table5[[#This Row],[Section]],1)="7","PDB",NOT(ISBLANK(Table5[[#This Row],[Section]])),"No")</f>
        <v>No</v>
      </c>
    </row>
    <row r="13214" spans="1:13" x14ac:dyDescent="0.25">
      <c r="A13214" s="130" t="s">
        <v>18479</v>
      </c>
      <c r="B13214" s="130" t="s">
        <v>18480</v>
      </c>
      <c r="C13214" s="130" t="s">
        <v>98</v>
      </c>
      <c r="D13214" s="131">
        <v>2.0840000000000001</v>
      </c>
      <c r="E13214" s="132">
        <v>453</v>
      </c>
      <c r="F13214" s="132">
        <v>453</v>
      </c>
      <c r="G13214" s="126" t="s">
        <v>17475</v>
      </c>
      <c r="H13214" s="126" t="s">
        <v>20380</v>
      </c>
      <c r="I13214" s="126" t="s">
        <v>20381</v>
      </c>
      <c r="J13214" s="126" t="s">
        <v>26344</v>
      </c>
      <c r="K13214" s="9">
        <f>_xlfn.IFNA(VLOOKUP(Table5[[#This Row],[Section]],SubSill_Tier,2,FALSE),0)</f>
        <v>0</v>
      </c>
      <c r="L13214" s="9" t="str">
        <f t="shared" si="215"/>
        <v/>
      </c>
      <c r="M13214" s="205" t="str" cm="1">
        <f t="array" ref="M13214">_xlfn.IFS(NOT(ISERROR(VLOOKUP(Table5[[#This Row],[Section]],TB_notTB,1,FALSE))),"No",LEFT(Table5[[#This Row],[Section]],3)="ETB","PLS",LEFT(Table5[[#This Row],[Section]],1)="7","PDB",NOT(ISBLANK(Table5[[#This Row],[Section]])),"No")</f>
        <v>No</v>
      </c>
    </row>
    <row r="13215" spans="1:13" x14ac:dyDescent="0.25">
      <c r="A13215" s="130" t="s">
        <v>18481</v>
      </c>
      <c r="B13215" s="130" t="s">
        <v>18482</v>
      </c>
      <c r="C13215" s="130" t="s">
        <v>98</v>
      </c>
      <c r="D13215" s="131">
        <v>0.51200000000000001</v>
      </c>
      <c r="E13215" s="132">
        <v>172</v>
      </c>
      <c r="F13215" s="132">
        <v>172</v>
      </c>
      <c r="G13215" s="126" t="s">
        <v>17979</v>
      </c>
      <c r="H13215" s="126" t="s">
        <v>20595</v>
      </c>
      <c r="I13215" s="126" t="s">
        <v>20596</v>
      </c>
      <c r="J13215" s="126" t="s">
        <v>26341</v>
      </c>
      <c r="K13215" s="9">
        <f>_xlfn.IFNA(VLOOKUP(Table5[[#This Row],[Section]],SubSill_Tier,2,FALSE),0)</f>
        <v>0</v>
      </c>
      <c r="L13215" s="9" t="str">
        <f t="shared" si="215"/>
        <v/>
      </c>
      <c r="M13215" s="205" t="str" cm="1">
        <f t="array" ref="M13215">_xlfn.IFS(NOT(ISERROR(VLOOKUP(Table5[[#This Row],[Section]],TB_notTB,1,FALSE))),"No",LEFT(Table5[[#This Row],[Section]],3)="ETB","PLS",LEFT(Table5[[#This Row],[Section]],1)="7","PDB",NOT(ISBLANK(Table5[[#This Row],[Section]])),"No")</f>
        <v>No</v>
      </c>
    </row>
    <row r="13216" spans="1:13" x14ac:dyDescent="0.25">
      <c r="A13216" s="130" t="s">
        <v>18483</v>
      </c>
      <c r="B13216" s="130" t="s">
        <v>18484</v>
      </c>
      <c r="C13216" s="130" t="s">
        <v>98</v>
      </c>
      <c r="D13216" s="131">
        <v>0.56599999999999995</v>
      </c>
      <c r="E13216" s="132">
        <v>173</v>
      </c>
      <c r="F13216" s="132">
        <v>173</v>
      </c>
      <c r="G13216" s="126" t="s">
        <v>17475</v>
      </c>
      <c r="H13216" s="126" t="s">
        <v>20380</v>
      </c>
      <c r="I13216" s="126" t="s">
        <v>20381</v>
      </c>
      <c r="J13216" s="126" t="s">
        <v>26344</v>
      </c>
      <c r="K13216" s="9">
        <f>_xlfn.IFNA(VLOOKUP(Table5[[#This Row],[Section]],SubSill_Tier,2,FALSE),0)</f>
        <v>0</v>
      </c>
      <c r="L13216" s="9" t="str">
        <f t="shared" si="215"/>
        <v/>
      </c>
      <c r="M13216" s="205" t="str" cm="1">
        <f t="array" ref="M13216">_xlfn.IFS(NOT(ISERROR(VLOOKUP(Table5[[#This Row],[Section]],TB_notTB,1,FALSE))),"No",LEFT(Table5[[#This Row],[Section]],3)="ETB","PLS",LEFT(Table5[[#This Row],[Section]],1)="7","PDB",NOT(ISBLANK(Table5[[#This Row],[Section]])),"No")</f>
        <v>No</v>
      </c>
    </row>
    <row r="13217" spans="1:13" x14ac:dyDescent="0.25">
      <c r="A13217" s="130" t="s">
        <v>18485</v>
      </c>
      <c r="B13217" s="130" t="s">
        <v>18486</v>
      </c>
      <c r="C13217" s="130" t="s">
        <v>98</v>
      </c>
      <c r="D13217" s="131">
        <v>0.68500000000000005</v>
      </c>
      <c r="E13217" s="132">
        <v>258</v>
      </c>
      <c r="F13217" s="132">
        <v>258</v>
      </c>
      <c r="G13217" s="126" t="s">
        <v>17475</v>
      </c>
      <c r="H13217" s="126" t="s">
        <v>20380</v>
      </c>
      <c r="I13217" s="126" t="s">
        <v>20381</v>
      </c>
      <c r="J13217" s="126" t="s">
        <v>26344</v>
      </c>
      <c r="K13217" s="9">
        <f>_xlfn.IFNA(VLOOKUP(Table5[[#This Row],[Section]],SubSill_Tier,2,FALSE),0)</f>
        <v>0</v>
      </c>
      <c r="L13217" s="9" t="str">
        <f t="shared" si="215"/>
        <v/>
      </c>
      <c r="M13217" s="205" t="str" cm="1">
        <f t="array" ref="M13217">_xlfn.IFS(NOT(ISERROR(VLOOKUP(Table5[[#This Row],[Section]],TB_notTB,1,FALSE))),"No",LEFT(Table5[[#This Row],[Section]],3)="ETB","PLS",LEFT(Table5[[#This Row],[Section]],1)="7","PDB",NOT(ISBLANK(Table5[[#This Row],[Section]])),"No")</f>
        <v>No</v>
      </c>
    </row>
    <row r="13218" spans="1:13" x14ac:dyDescent="0.25">
      <c r="A13218" s="130" t="s">
        <v>18487</v>
      </c>
      <c r="B13218" s="130" t="s">
        <v>18488</v>
      </c>
      <c r="C13218" s="130" t="s">
        <v>98</v>
      </c>
      <c r="D13218" s="131">
        <v>0.224</v>
      </c>
      <c r="E13218" s="132">
        <v>103</v>
      </c>
      <c r="F13218" s="132">
        <v>103</v>
      </c>
      <c r="G13218" s="126" t="s">
        <v>17475</v>
      </c>
      <c r="H13218" s="126" t="s">
        <v>20380</v>
      </c>
      <c r="I13218" s="126" t="s">
        <v>20381</v>
      </c>
      <c r="J13218" s="126" t="s">
        <v>26344</v>
      </c>
      <c r="K13218" s="9">
        <f>_xlfn.IFNA(VLOOKUP(Table5[[#This Row],[Section]],SubSill_Tier,2,FALSE),0)</f>
        <v>0</v>
      </c>
      <c r="L13218" s="9" t="str">
        <f t="shared" si="215"/>
        <v/>
      </c>
      <c r="M13218" s="205" t="str" cm="1">
        <f t="array" ref="M13218">_xlfn.IFS(NOT(ISERROR(VLOOKUP(Table5[[#This Row],[Section]],TB_notTB,1,FALSE))),"No",LEFT(Table5[[#This Row],[Section]],3)="ETB","PLS",LEFT(Table5[[#This Row],[Section]],1)="7","PDB",NOT(ISBLANK(Table5[[#This Row],[Section]])),"No")</f>
        <v>No</v>
      </c>
    </row>
    <row r="13219" spans="1:13" x14ac:dyDescent="0.25">
      <c r="A13219" s="130" t="s">
        <v>18489</v>
      </c>
      <c r="B13219" s="130" t="s">
        <v>18490</v>
      </c>
      <c r="C13219" s="130" t="s">
        <v>98</v>
      </c>
      <c r="D13219" s="131">
        <v>0.221</v>
      </c>
      <c r="E13219" s="132">
        <v>100</v>
      </c>
      <c r="F13219" s="132">
        <v>100</v>
      </c>
      <c r="G13219" s="126" t="s">
        <v>17502</v>
      </c>
      <c r="H13219" s="126" t="s">
        <v>20384</v>
      </c>
      <c r="I13219" s="126" t="s">
        <v>20385</v>
      </c>
      <c r="J13219" s="126" t="s">
        <v>26344</v>
      </c>
      <c r="K13219" s="9">
        <f>_xlfn.IFNA(VLOOKUP(Table5[[#This Row],[Section]],SubSill_Tier,2,FALSE),0)</f>
        <v>0</v>
      </c>
      <c r="L13219" s="9" t="str">
        <f t="shared" si="215"/>
        <v/>
      </c>
      <c r="M13219" s="205" t="str" cm="1">
        <f t="array" ref="M13219">_xlfn.IFS(NOT(ISERROR(VLOOKUP(Table5[[#This Row],[Section]],TB_notTB,1,FALSE))),"No",LEFT(Table5[[#This Row],[Section]],3)="ETB","PLS",LEFT(Table5[[#This Row],[Section]],1)="7","PDB",NOT(ISBLANK(Table5[[#This Row],[Section]])),"No")</f>
        <v>No</v>
      </c>
    </row>
    <row r="13220" spans="1:13" x14ac:dyDescent="0.25">
      <c r="A13220" s="130" t="s">
        <v>18491</v>
      </c>
      <c r="B13220" s="130" t="s">
        <v>18492</v>
      </c>
      <c r="C13220" s="130" t="s">
        <v>98</v>
      </c>
      <c r="D13220" s="131">
        <v>0.32800000000000001</v>
      </c>
      <c r="E13220" s="132">
        <v>136</v>
      </c>
      <c r="F13220" s="132">
        <v>136</v>
      </c>
      <c r="G13220" s="126" t="s">
        <v>17475</v>
      </c>
      <c r="H13220" s="126" t="s">
        <v>20380</v>
      </c>
      <c r="I13220" s="126" t="s">
        <v>20381</v>
      </c>
      <c r="J13220" s="126" t="s">
        <v>26344</v>
      </c>
      <c r="K13220" s="9">
        <f>_xlfn.IFNA(VLOOKUP(Table5[[#This Row],[Section]],SubSill_Tier,2,FALSE),0)</f>
        <v>0</v>
      </c>
      <c r="L13220" s="9" t="str">
        <f t="shared" si="215"/>
        <v/>
      </c>
      <c r="M13220" s="205" t="str" cm="1">
        <f t="array" ref="M13220">_xlfn.IFS(NOT(ISERROR(VLOOKUP(Table5[[#This Row],[Section]],TB_notTB,1,FALSE))),"No",LEFT(Table5[[#This Row],[Section]],3)="ETB","PLS",LEFT(Table5[[#This Row],[Section]],1)="7","PDB",NOT(ISBLANK(Table5[[#This Row],[Section]])),"No")</f>
        <v>No</v>
      </c>
    </row>
    <row r="13221" spans="1:13" x14ac:dyDescent="0.25">
      <c r="A13221" s="130" t="s">
        <v>18493</v>
      </c>
      <c r="B13221" s="130" t="s">
        <v>18494</v>
      </c>
      <c r="C13221" s="130" t="s">
        <v>98</v>
      </c>
      <c r="D13221" s="131">
        <v>0.34799999999999998</v>
      </c>
      <c r="E13221" s="132">
        <v>146</v>
      </c>
      <c r="F13221" s="132">
        <v>146</v>
      </c>
      <c r="G13221" s="126" t="s">
        <v>17475</v>
      </c>
      <c r="H13221" s="126" t="s">
        <v>20380</v>
      </c>
      <c r="I13221" s="126" t="s">
        <v>20381</v>
      </c>
      <c r="J13221" s="126" t="s">
        <v>26344</v>
      </c>
      <c r="K13221" s="9">
        <f>_xlfn.IFNA(VLOOKUP(Table5[[#This Row],[Section]],SubSill_Tier,2,FALSE),0)</f>
        <v>0</v>
      </c>
      <c r="L13221" s="9" t="str">
        <f t="shared" si="215"/>
        <v/>
      </c>
      <c r="M13221" s="205" t="str" cm="1">
        <f t="array" ref="M13221">_xlfn.IFS(NOT(ISERROR(VLOOKUP(Table5[[#This Row],[Section]],TB_notTB,1,FALSE))),"No",LEFT(Table5[[#This Row],[Section]],3)="ETB","PLS",LEFT(Table5[[#This Row],[Section]],1)="7","PDB",NOT(ISBLANK(Table5[[#This Row],[Section]])),"No")</f>
        <v>No</v>
      </c>
    </row>
    <row r="13222" spans="1:13" x14ac:dyDescent="0.25">
      <c r="A13222" s="130" t="s">
        <v>18495</v>
      </c>
      <c r="B13222" s="130" t="s">
        <v>18496</v>
      </c>
      <c r="C13222" s="130" t="s">
        <v>98</v>
      </c>
      <c r="D13222" s="131">
        <v>0.17399999999999999</v>
      </c>
      <c r="E13222" s="132">
        <v>100</v>
      </c>
      <c r="F13222" s="132">
        <v>100</v>
      </c>
      <c r="G13222" s="126" t="s">
        <v>17886</v>
      </c>
      <c r="H13222" s="126" t="s">
        <v>20591</v>
      </c>
      <c r="I13222" s="126" t="s">
        <v>20592</v>
      </c>
      <c r="J13222" s="126" t="s">
        <v>26344</v>
      </c>
      <c r="K13222" s="9">
        <f>_xlfn.IFNA(VLOOKUP(Table5[[#This Row],[Section]],SubSill_Tier,2,FALSE),0)</f>
        <v>0</v>
      </c>
      <c r="L13222" s="9" t="str">
        <f t="shared" si="215"/>
        <v/>
      </c>
      <c r="M13222" s="205" t="str" cm="1">
        <f t="array" ref="M13222">_xlfn.IFS(NOT(ISERROR(VLOOKUP(Table5[[#This Row],[Section]],TB_notTB,1,FALSE))),"No",LEFT(Table5[[#This Row],[Section]],3)="ETB","PLS",LEFT(Table5[[#This Row],[Section]],1)="7","PDB",NOT(ISBLANK(Table5[[#This Row],[Section]])),"No")</f>
        <v>No</v>
      </c>
    </row>
    <row r="13223" spans="1:13" x14ac:dyDescent="0.25">
      <c r="A13223" s="130" t="s">
        <v>18497</v>
      </c>
      <c r="B13223" s="130" t="s">
        <v>18498</v>
      </c>
      <c r="C13223" s="130" t="s">
        <v>98</v>
      </c>
      <c r="D13223" s="131">
        <v>0.29799999999999999</v>
      </c>
      <c r="E13223" s="132">
        <v>128</v>
      </c>
      <c r="F13223" s="132">
        <v>128</v>
      </c>
      <c r="G13223" s="126" t="s">
        <v>18052</v>
      </c>
      <c r="H13223" s="126" t="s">
        <v>20599</v>
      </c>
      <c r="I13223" s="126" t="s">
        <v>20600</v>
      </c>
      <c r="J13223" s="126" t="s">
        <v>26341</v>
      </c>
      <c r="K13223" s="9">
        <f>_xlfn.IFNA(VLOOKUP(Table5[[#This Row],[Section]],SubSill_Tier,2,FALSE),0)</f>
        <v>0</v>
      </c>
      <c r="L13223" s="9" t="str">
        <f t="shared" si="215"/>
        <v/>
      </c>
      <c r="M13223" s="205" t="str" cm="1">
        <f t="array" ref="M13223">_xlfn.IFS(NOT(ISERROR(VLOOKUP(Table5[[#This Row],[Section]],TB_notTB,1,FALSE))),"No",LEFT(Table5[[#This Row],[Section]],3)="ETB","PLS",LEFT(Table5[[#This Row],[Section]],1)="7","PDB",NOT(ISBLANK(Table5[[#This Row],[Section]])),"No")</f>
        <v>No</v>
      </c>
    </row>
    <row r="13224" spans="1:13" x14ac:dyDescent="0.25">
      <c r="A13224" s="130" t="s">
        <v>18499</v>
      </c>
      <c r="B13224" s="130" t="s">
        <v>18500</v>
      </c>
      <c r="C13224" s="130" t="s">
        <v>98</v>
      </c>
      <c r="D13224" s="131">
        <v>0.50800000000000001</v>
      </c>
      <c r="E13224" s="132">
        <v>191</v>
      </c>
      <c r="F13224" s="132">
        <v>191</v>
      </c>
      <c r="G13224" s="126" t="s">
        <v>17475</v>
      </c>
      <c r="H13224" s="126" t="s">
        <v>20380</v>
      </c>
      <c r="I13224" s="126" t="s">
        <v>20381</v>
      </c>
      <c r="J13224" s="126" t="s">
        <v>26341</v>
      </c>
      <c r="K13224" s="9">
        <f>_xlfn.IFNA(VLOOKUP(Table5[[#This Row],[Section]],SubSill_Tier,2,FALSE),0)</f>
        <v>0</v>
      </c>
      <c r="L13224" s="9" t="str">
        <f t="shared" si="215"/>
        <v/>
      </c>
      <c r="M13224" s="205" t="str" cm="1">
        <f t="array" ref="M13224">_xlfn.IFS(NOT(ISERROR(VLOOKUP(Table5[[#This Row],[Section]],TB_notTB,1,FALSE))),"No",LEFT(Table5[[#This Row],[Section]],3)="ETB","PLS",LEFT(Table5[[#This Row],[Section]],1)="7","PDB",NOT(ISBLANK(Table5[[#This Row],[Section]])),"No")</f>
        <v>No</v>
      </c>
    </row>
    <row r="13225" spans="1:13" x14ac:dyDescent="0.25">
      <c r="A13225" s="130" t="s">
        <v>18501</v>
      </c>
      <c r="B13225" s="130" t="s">
        <v>18502</v>
      </c>
      <c r="C13225" s="130" t="s">
        <v>98</v>
      </c>
      <c r="D13225" s="131">
        <v>1.6439999999999999</v>
      </c>
      <c r="E13225" s="132">
        <v>383</v>
      </c>
      <c r="F13225" s="132">
        <v>383</v>
      </c>
      <c r="G13225" s="126" t="s">
        <v>17475</v>
      </c>
      <c r="H13225" s="126" t="s">
        <v>20380</v>
      </c>
      <c r="I13225" s="126" t="s">
        <v>20381</v>
      </c>
      <c r="J13225" s="126" t="s">
        <v>26341</v>
      </c>
      <c r="K13225" s="9">
        <f>_xlfn.IFNA(VLOOKUP(Table5[[#This Row],[Section]],SubSill_Tier,2,FALSE),0)</f>
        <v>0</v>
      </c>
      <c r="L13225" s="9" t="str">
        <f t="shared" si="215"/>
        <v/>
      </c>
      <c r="M13225" s="205" t="str" cm="1">
        <f t="array" ref="M13225">_xlfn.IFS(NOT(ISERROR(VLOOKUP(Table5[[#This Row],[Section]],TB_notTB,1,FALSE))),"No",LEFT(Table5[[#This Row],[Section]],3)="ETB","PLS",LEFT(Table5[[#This Row],[Section]],1)="7","PDB",NOT(ISBLANK(Table5[[#This Row],[Section]])),"No")</f>
        <v>No</v>
      </c>
    </row>
    <row r="13226" spans="1:13" x14ac:dyDescent="0.25">
      <c r="A13226" s="130" t="s">
        <v>18503</v>
      </c>
      <c r="B13226" s="130" t="s">
        <v>18504</v>
      </c>
      <c r="C13226" s="130" t="s">
        <v>98</v>
      </c>
      <c r="D13226" s="131">
        <v>1.5589999999999999</v>
      </c>
      <c r="E13226" s="132">
        <v>382</v>
      </c>
      <c r="F13226" s="132">
        <v>382</v>
      </c>
      <c r="G13226" s="126" t="s">
        <v>17886</v>
      </c>
      <c r="H13226" s="126" t="s">
        <v>20591</v>
      </c>
      <c r="I13226" s="126" t="s">
        <v>20592</v>
      </c>
      <c r="J13226" s="126" t="s">
        <v>26341</v>
      </c>
      <c r="K13226" s="9">
        <f>_xlfn.IFNA(VLOOKUP(Table5[[#This Row],[Section]],SubSill_Tier,2,FALSE),0)</f>
        <v>0</v>
      </c>
      <c r="L13226" s="9" t="str">
        <f t="shared" si="215"/>
        <v/>
      </c>
      <c r="M13226" s="205" t="str" cm="1">
        <f t="array" ref="M13226">_xlfn.IFS(NOT(ISERROR(VLOOKUP(Table5[[#This Row],[Section]],TB_notTB,1,FALSE))),"No",LEFT(Table5[[#This Row],[Section]],3)="ETB","PLS",LEFT(Table5[[#This Row],[Section]],1)="7","PDB",NOT(ISBLANK(Table5[[#This Row],[Section]])),"No")</f>
        <v>No</v>
      </c>
    </row>
    <row r="13227" spans="1:13" x14ac:dyDescent="0.25">
      <c r="A13227" s="130" t="s">
        <v>18505</v>
      </c>
      <c r="B13227" s="130" t="s">
        <v>18506</v>
      </c>
      <c r="C13227" s="130" t="s">
        <v>98</v>
      </c>
      <c r="D13227" s="131">
        <v>0.26200000000000001</v>
      </c>
      <c r="E13227" s="132">
        <v>128</v>
      </c>
      <c r="F13227" s="132">
        <v>128</v>
      </c>
      <c r="G13227" s="126" t="s">
        <v>17572</v>
      </c>
      <c r="H13227" s="126" t="s">
        <v>20386</v>
      </c>
      <c r="I13227" s="126" t="s">
        <v>20387</v>
      </c>
      <c r="J13227" s="126" t="s">
        <v>26341</v>
      </c>
      <c r="K13227" s="9">
        <f>_xlfn.IFNA(VLOOKUP(Table5[[#This Row],[Section]],SubSill_Tier,2,FALSE),0)</f>
        <v>0</v>
      </c>
      <c r="L13227" s="9" t="str">
        <f t="shared" si="215"/>
        <v/>
      </c>
      <c r="M13227" s="205" t="str" cm="1">
        <f t="array" ref="M13227">_xlfn.IFS(NOT(ISERROR(VLOOKUP(Table5[[#This Row],[Section]],TB_notTB,1,FALSE))),"No",LEFT(Table5[[#This Row],[Section]],3)="ETB","PLS",LEFT(Table5[[#This Row],[Section]],1)="7","PDB",NOT(ISBLANK(Table5[[#This Row],[Section]])),"No")</f>
        <v>No</v>
      </c>
    </row>
    <row r="13228" spans="1:13" x14ac:dyDescent="0.25">
      <c r="A13228" s="130" t="s">
        <v>18507</v>
      </c>
      <c r="B13228" s="130" t="s">
        <v>18508</v>
      </c>
      <c r="C13228" s="130" t="s">
        <v>98</v>
      </c>
      <c r="D13228" s="131">
        <v>0.50900000000000001</v>
      </c>
      <c r="E13228" s="132">
        <v>153</v>
      </c>
      <c r="F13228" s="132">
        <v>153</v>
      </c>
      <c r="G13228" s="126" t="s">
        <v>17572</v>
      </c>
      <c r="H13228" s="126" t="s">
        <v>20386</v>
      </c>
      <c r="I13228" s="126" t="s">
        <v>20387</v>
      </c>
      <c r="J13228" s="126" t="s">
        <v>26346</v>
      </c>
      <c r="K13228" s="9">
        <f>_xlfn.IFNA(VLOOKUP(Table5[[#This Row],[Section]],SubSill_Tier,2,FALSE),0)</f>
        <v>0</v>
      </c>
      <c r="L13228" s="9" t="str">
        <f t="shared" si="215"/>
        <v/>
      </c>
      <c r="M13228" s="205" t="str" cm="1">
        <f t="array" ref="M13228">_xlfn.IFS(NOT(ISERROR(VLOOKUP(Table5[[#This Row],[Section]],TB_notTB,1,FALSE))),"No",LEFT(Table5[[#This Row],[Section]],3)="ETB","PLS",LEFT(Table5[[#This Row],[Section]],1)="7","PDB",NOT(ISBLANK(Table5[[#This Row],[Section]])),"No")</f>
        <v>No</v>
      </c>
    </row>
    <row r="13229" spans="1:13" x14ac:dyDescent="0.25">
      <c r="A13229" s="130" t="s">
        <v>18509</v>
      </c>
      <c r="B13229" s="130" t="s">
        <v>18510</v>
      </c>
      <c r="C13229" s="130" t="s">
        <v>98</v>
      </c>
      <c r="D13229" s="131">
        <v>6.4059999999999997</v>
      </c>
      <c r="E13229" s="132">
        <v>742</v>
      </c>
      <c r="F13229" s="132">
        <v>742</v>
      </c>
      <c r="G13229" s="126" t="s">
        <v>18052</v>
      </c>
      <c r="H13229" s="126" t="s">
        <v>20599</v>
      </c>
      <c r="I13229" s="126" t="s">
        <v>20600</v>
      </c>
      <c r="J13229" s="126" t="s">
        <v>26342</v>
      </c>
      <c r="K13229" s="9">
        <f>_xlfn.IFNA(VLOOKUP(Table5[[#This Row],[Section]],SubSill_Tier,2,FALSE),0)</f>
        <v>0</v>
      </c>
      <c r="L13229" s="9" t="str">
        <f t="shared" si="215"/>
        <v/>
      </c>
      <c r="M13229" s="205" t="str" cm="1">
        <f t="array" ref="M13229">_xlfn.IFS(NOT(ISERROR(VLOOKUP(Table5[[#This Row],[Section]],TB_notTB,1,FALSE))),"No",LEFT(Table5[[#This Row],[Section]],3)="ETB","PLS",LEFT(Table5[[#This Row],[Section]],1)="7","PDB",NOT(ISBLANK(Table5[[#This Row],[Section]])),"No")</f>
        <v>No</v>
      </c>
    </row>
    <row r="13230" spans="1:13" x14ac:dyDescent="0.25">
      <c r="A13230" s="130" t="s">
        <v>18511</v>
      </c>
      <c r="B13230" s="130" t="s">
        <v>18512</v>
      </c>
      <c r="C13230" s="130" t="s">
        <v>98</v>
      </c>
      <c r="D13230" s="131">
        <v>8.468</v>
      </c>
      <c r="E13230" s="132">
        <v>931</v>
      </c>
      <c r="F13230" s="132">
        <v>931</v>
      </c>
      <c r="G13230" s="126" t="s">
        <v>18052</v>
      </c>
      <c r="H13230" s="126" t="s">
        <v>20599</v>
      </c>
      <c r="I13230" s="126" t="s">
        <v>20600</v>
      </c>
      <c r="J13230" s="126" t="s">
        <v>26343</v>
      </c>
      <c r="K13230" s="9">
        <f>_xlfn.IFNA(VLOOKUP(Table5[[#This Row],[Section]],SubSill_Tier,2,FALSE),0)</f>
        <v>0</v>
      </c>
      <c r="L13230" s="9" t="str">
        <f t="shared" si="215"/>
        <v/>
      </c>
      <c r="M13230" s="205" t="str" cm="1">
        <f t="array" ref="M13230">_xlfn.IFS(NOT(ISERROR(VLOOKUP(Table5[[#This Row],[Section]],TB_notTB,1,FALSE))),"No",LEFT(Table5[[#This Row],[Section]],3)="ETB","PLS",LEFT(Table5[[#This Row],[Section]],1)="7","PDB",NOT(ISBLANK(Table5[[#This Row],[Section]])),"No")</f>
        <v>No</v>
      </c>
    </row>
    <row r="13231" spans="1:13" x14ac:dyDescent="0.25">
      <c r="A13231" s="130" t="s">
        <v>18513</v>
      </c>
      <c r="B13231" s="130" t="s">
        <v>18514</v>
      </c>
      <c r="C13231" s="130" t="s">
        <v>98</v>
      </c>
      <c r="D13231" s="131">
        <v>3.343</v>
      </c>
      <c r="E13231" s="132">
        <v>352</v>
      </c>
      <c r="F13231" s="132">
        <v>352</v>
      </c>
      <c r="G13231" s="126" t="s">
        <v>18052</v>
      </c>
      <c r="H13231" s="126" t="s">
        <v>20599</v>
      </c>
      <c r="I13231" s="126" t="s">
        <v>20600</v>
      </c>
      <c r="J13231" s="126" t="s">
        <v>26341</v>
      </c>
      <c r="K13231" s="9">
        <f>_xlfn.IFNA(VLOOKUP(Table5[[#This Row],[Section]],SubSill_Tier,2,FALSE),0)</f>
        <v>0</v>
      </c>
      <c r="L13231" s="9" t="str">
        <f t="shared" si="215"/>
        <v/>
      </c>
      <c r="M13231" s="205" t="str" cm="1">
        <f t="array" ref="M13231">_xlfn.IFS(NOT(ISERROR(VLOOKUP(Table5[[#This Row],[Section]],TB_notTB,1,FALSE))),"No",LEFT(Table5[[#This Row],[Section]],3)="ETB","PLS",LEFT(Table5[[#This Row],[Section]],1)="7","PDB",NOT(ISBLANK(Table5[[#This Row],[Section]])),"No")</f>
        <v>No</v>
      </c>
    </row>
    <row r="13232" spans="1:13" x14ac:dyDescent="0.25">
      <c r="A13232" s="130" t="s">
        <v>18515</v>
      </c>
      <c r="B13232" s="130" t="s">
        <v>18516</v>
      </c>
      <c r="C13232" s="130" t="s">
        <v>98</v>
      </c>
      <c r="D13232" s="131">
        <v>0.86799999999999999</v>
      </c>
      <c r="E13232" s="132">
        <v>239</v>
      </c>
      <c r="F13232" s="132">
        <v>239</v>
      </c>
      <c r="G13232" s="126" t="s">
        <v>17475</v>
      </c>
      <c r="H13232" s="126" t="s">
        <v>20380</v>
      </c>
      <c r="I13232" s="126" t="s">
        <v>20381</v>
      </c>
      <c r="J13232" s="126" t="s">
        <v>26341</v>
      </c>
      <c r="K13232" s="9">
        <f>_xlfn.IFNA(VLOOKUP(Table5[[#This Row],[Section]],SubSill_Tier,2,FALSE),0)</f>
        <v>0</v>
      </c>
      <c r="L13232" s="9" t="str">
        <f t="shared" ref="L13232:L13244" si="216">IFERROR(IF(LEFT(G13232,2)="AI",IF(_xlfn.NUMBERVALUE(IFERROR(LEFT(IF(ISERROR(FIND("X",UPPER(B13232))),UPPER(B13232),RIGHT(UPPER(B13232),LEN(UPPER(B13232))-FIND("~",SUBSTITUTE(UPPER(B13232),"X","~",LEN(UPPER(B13232))-LEN(SUBSTITUTE(UPPER(B13232),"X","")))))),FIND(" ",IF(ISERROR(FIND("X",UPPER(B13232))),UPPER(B13232),RIGHT(UPPER(B13232),LEN(UPPER(B13232))-FIND("~",SUBSTITUTE(UPPER(B13232),"X","~",LEN(UPPER(B13232))-LEN(SUBSTITUTE(UPPER(B13232),"X","")))))),1)-1),IF(ISERROR(FIND("X",UPPER(B13232))),UPPER(B13232),RIGHT(UPPER(B13232),LEN(UPPER(B13232))-FIND("~",SUBSTITUTE(UPPER(B13232),"X","~",LEN(UPPER(B13232))-LEN(SUBSTITUTE(UPPER(B13232),"X",""))))))),".")&gt;=5,"Wall",""),""),"")</f>
        <v/>
      </c>
      <c r="M13232" s="205" t="str" cm="1">
        <f t="array" ref="M13232">_xlfn.IFS(NOT(ISERROR(VLOOKUP(Table5[[#This Row],[Section]],TB_notTB,1,FALSE))),"No",LEFT(Table5[[#This Row],[Section]],3)="ETB","PLS",LEFT(Table5[[#This Row],[Section]],1)="7","PDB",NOT(ISBLANK(Table5[[#This Row],[Section]])),"No")</f>
        <v>No</v>
      </c>
    </row>
    <row r="13233" spans="1:13" x14ac:dyDescent="0.25">
      <c r="A13233" s="130" t="s">
        <v>18517</v>
      </c>
      <c r="B13233" s="130" t="s">
        <v>18518</v>
      </c>
      <c r="C13233" s="130" t="s">
        <v>98</v>
      </c>
      <c r="D13233" s="131">
        <v>0.32200000000000001</v>
      </c>
      <c r="E13233" s="132">
        <v>100</v>
      </c>
      <c r="F13233" s="132">
        <v>100</v>
      </c>
      <c r="G13233" s="126" t="s">
        <v>17979</v>
      </c>
      <c r="H13233" s="126" t="s">
        <v>20595</v>
      </c>
      <c r="I13233" s="126" t="s">
        <v>20596</v>
      </c>
      <c r="J13233" s="126" t="s">
        <v>26344</v>
      </c>
      <c r="K13233" s="9">
        <f>_xlfn.IFNA(VLOOKUP(Table5[[#This Row],[Section]],SubSill_Tier,2,FALSE),0)</f>
        <v>0</v>
      </c>
      <c r="L13233" s="9" t="str">
        <f t="shared" si="216"/>
        <v/>
      </c>
      <c r="M13233" s="205" t="str" cm="1">
        <f t="array" ref="M13233">_xlfn.IFS(NOT(ISERROR(VLOOKUP(Table5[[#This Row],[Section]],TB_notTB,1,FALSE))),"No",LEFT(Table5[[#This Row],[Section]],3)="ETB","PLS",LEFT(Table5[[#This Row],[Section]],1)="7","PDB",NOT(ISBLANK(Table5[[#This Row],[Section]])),"No")</f>
        <v>No</v>
      </c>
    </row>
    <row r="13234" spans="1:13" x14ac:dyDescent="0.25">
      <c r="A13234" s="130" t="s">
        <v>18519</v>
      </c>
      <c r="B13234" s="130" t="s">
        <v>18520</v>
      </c>
      <c r="C13234" s="130" t="s">
        <v>98</v>
      </c>
      <c r="D13234" s="131">
        <v>1.2150000000000001</v>
      </c>
      <c r="E13234" s="132">
        <v>288</v>
      </c>
      <c r="F13234" s="132">
        <v>288</v>
      </c>
      <c r="G13234" s="126" t="s">
        <v>17475</v>
      </c>
      <c r="H13234" s="126" t="s">
        <v>20380</v>
      </c>
      <c r="I13234" s="126" t="s">
        <v>20381</v>
      </c>
      <c r="J13234" s="126" t="s">
        <v>26341</v>
      </c>
      <c r="K13234" s="9">
        <f>_xlfn.IFNA(VLOOKUP(Table5[[#This Row],[Section]],SubSill_Tier,2,FALSE),0)</f>
        <v>0</v>
      </c>
      <c r="L13234" s="9" t="str">
        <f t="shared" si="216"/>
        <v/>
      </c>
      <c r="M13234" s="205" t="str" cm="1">
        <f t="array" ref="M13234">_xlfn.IFS(NOT(ISERROR(VLOOKUP(Table5[[#This Row],[Section]],TB_notTB,1,FALSE))),"No",LEFT(Table5[[#This Row],[Section]],3)="ETB","PLS",LEFT(Table5[[#This Row],[Section]],1)="7","PDB",NOT(ISBLANK(Table5[[#This Row],[Section]])),"No")</f>
        <v>No</v>
      </c>
    </row>
    <row r="13235" spans="1:13" x14ac:dyDescent="0.25">
      <c r="A13235" s="130" t="s">
        <v>18521</v>
      </c>
      <c r="B13235" s="130" t="s">
        <v>18522</v>
      </c>
      <c r="C13235" s="130" t="s">
        <v>98</v>
      </c>
      <c r="D13235" s="131">
        <v>0.78300000000000003</v>
      </c>
      <c r="E13235" s="132">
        <v>258</v>
      </c>
      <c r="F13235" s="132">
        <v>258</v>
      </c>
      <c r="G13235" s="126" t="s">
        <v>17475</v>
      </c>
      <c r="H13235" s="126" t="s">
        <v>20380</v>
      </c>
      <c r="I13235" s="126" t="s">
        <v>20381</v>
      </c>
      <c r="J13235" s="126" t="s">
        <v>26341</v>
      </c>
      <c r="K13235" s="9">
        <f>_xlfn.IFNA(VLOOKUP(Table5[[#This Row],[Section]],SubSill_Tier,2,FALSE),0)</f>
        <v>0</v>
      </c>
      <c r="L13235" s="9" t="str">
        <f t="shared" si="216"/>
        <v/>
      </c>
      <c r="M13235" s="205" t="str" cm="1">
        <f t="array" ref="M13235">_xlfn.IFS(NOT(ISERROR(VLOOKUP(Table5[[#This Row],[Section]],TB_notTB,1,FALSE))),"No",LEFT(Table5[[#This Row],[Section]],3)="ETB","PLS",LEFT(Table5[[#This Row],[Section]],1)="7","PDB",NOT(ISBLANK(Table5[[#This Row],[Section]])),"No")</f>
        <v>No</v>
      </c>
    </row>
    <row r="13236" spans="1:13" x14ac:dyDescent="0.25">
      <c r="A13236" s="130" t="s">
        <v>18523</v>
      </c>
      <c r="B13236" s="130" t="s">
        <v>18524</v>
      </c>
      <c r="C13236" s="130" t="s">
        <v>98</v>
      </c>
      <c r="D13236" s="131">
        <v>1.381</v>
      </c>
      <c r="E13236" s="132">
        <v>341</v>
      </c>
      <c r="F13236" s="132">
        <v>341</v>
      </c>
      <c r="G13236" s="126" t="s">
        <v>17475</v>
      </c>
      <c r="H13236" s="126" t="s">
        <v>20380</v>
      </c>
      <c r="I13236" s="126" t="s">
        <v>20381</v>
      </c>
      <c r="J13236" s="126" t="s">
        <v>26344</v>
      </c>
      <c r="K13236" s="9">
        <f>_xlfn.IFNA(VLOOKUP(Table5[[#This Row],[Section]],SubSill_Tier,2,FALSE),0)</f>
        <v>0</v>
      </c>
      <c r="L13236" s="9" t="str">
        <f t="shared" si="216"/>
        <v/>
      </c>
      <c r="M13236" s="205" t="str" cm="1">
        <f t="array" ref="M13236">_xlfn.IFS(NOT(ISERROR(VLOOKUP(Table5[[#This Row],[Section]],TB_notTB,1,FALSE))),"No",LEFT(Table5[[#This Row],[Section]],3)="ETB","PLS",LEFT(Table5[[#This Row],[Section]],1)="7","PDB",NOT(ISBLANK(Table5[[#This Row],[Section]])),"No")</f>
        <v>No</v>
      </c>
    </row>
    <row r="13237" spans="1:13" x14ac:dyDescent="0.25">
      <c r="A13237" s="130" t="s">
        <v>18525</v>
      </c>
      <c r="B13237" s="130" t="s">
        <v>18526</v>
      </c>
      <c r="C13237" s="130" t="s">
        <v>98</v>
      </c>
      <c r="D13237" s="131">
        <v>0.73699999999999999</v>
      </c>
      <c r="E13237" s="132">
        <v>227</v>
      </c>
      <c r="F13237" s="132">
        <v>227</v>
      </c>
      <c r="G13237" s="126" t="s">
        <v>17475</v>
      </c>
      <c r="H13237" s="126" t="s">
        <v>20380</v>
      </c>
      <c r="I13237" s="126" t="s">
        <v>20381</v>
      </c>
      <c r="J13237" s="126" t="s">
        <v>26344</v>
      </c>
      <c r="K13237" s="9">
        <f>_xlfn.IFNA(VLOOKUP(Table5[[#This Row],[Section]],SubSill_Tier,2,FALSE),0)</f>
        <v>0</v>
      </c>
      <c r="L13237" s="9" t="str">
        <f t="shared" si="216"/>
        <v/>
      </c>
      <c r="M13237" s="205" t="str" cm="1">
        <f t="array" ref="M13237">_xlfn.IFS(NOT(ISERROR(VLOOKUP(Table5[[#This Row],[Section]],TB_notTB,1,FALSE))),"No",LEFT(Table5[[#This Row],[Section]],3)="ETB","PLS",LEFT(Table5[[#This Row],[Section]],1)="7","PDB",NOT(ISBLANK(Table5[[#This Row],[Section]])),"No")</f>
        <v>No</v>
      </c>
    </row>
    <row r="13238" spans="1:13" x14ac:dyDescent="0.25">
      <c r="A13238" s="130" t="s">
        <v>18527</v>
      </c>
      <c r="B13238" s="130" t="s">
        <v>18528</v>
      </c>
      <c r="C13238" s="130" t="s">
        <v>98</v>
      </c>
      <c r="D13238" s="131">
        <v>0.76600000000000001</v>
      </c>
      <c r="E13238" s="132">
        <v>268</v>
      </c>
      <c r="F13238" s="132">
        <v>268</v>
      </c>
      <c r="G13238" s="126" t="s">
        <v>17475</v>
      </c>
      <c r="H13238" s="126" t="s">
        <v>20380</v>
      </c>
      <c r="I13238" s="126" t="s">
        <v>20381</v>
      </c>
      <c r="J13238" s="126" t="s">
        <v>26344</v>
      </c>
      <c r="K13238" s="9">
        <f>_xlfn.IFNA(VLOOKUP(Table5[[#This Row],[Section]],SubSill_Tier,2,FALSE),0)</f>
        <v>0</v>
      </c>
      <c r="L13238" s="9" t="str">
        <f t="shared" si="216"/>
        <v/>
      </c>
      <c r="M13238" s="205" t="str" cm="1">
        <f t="array" ref="M13238">_xlfn.IFS(NOT(ISERROR(VLOOKUP(Table5[[#This Row],[Section]],TB_notTB,1,FALSE))),"No",LEFT(Table5[[#This Row],[Section]],3)="ETB","PLS",LEFT(Table5[[#This Row],[Section]],1)="7","PDB",NOT(ISBLANK(Table5[[#This Row],[Section]])),"No")</f>
        <v>No</v>
      </c>
    </row>
    <row r="13239" spans="1:13" x14ac:dyDescent="0.25">
      <c r="A13239" s="130" t="s">
        <v>18529</v>
      </c>
      <c r="B13239" s="130" t="s">
        <v>18530</v>
      </c>
      <c r="C13239" s="130" t="s">
        <v>98</v>
      </c>
      <c r="D13239" s="131">
        <v>1.6910000000000001</v>
      </c>
      <c r="E13239" s="132">
        <v>404</v>
      </c>
      <c r="F13239" s="132">
        <v>404</v>
      </c>
      <c r="G13239" s="126" t="s">
        <v>17475</v>
      </c>
      <c r="H13239" s="126" t="s">
        <v>20380</v>
      </c>
      <c r="I13239" s="126" t="s">
        <v>20381</v>
      </c>
      <c r="J13239" s="126" t="s">
        <v>26344</v>
      </c>
      <c r="K13239" s="9">
        <f>_xlfn.IFNA(VLOOKUP(Table5[[#This Row],[Section]],SubSill_Tier,2,FALSE),0)</f>
        <v>0</v>
      </c>
      <c r="L13239" s="9" t="str">
        <f t="shared" si="216"/>
        <v/>
      </c>
      <c r="M13239" s="205" t="str" cm="1">
        <f t="array" ref="M13239">_xlfn.IFS(NOT(ISERROR(VLOOKUP(Table5[[#This Row],[Section]],TB_notTB,1,FALSE))),"No",LEFT(Table5[[#This Row],[Section]],3)="ETB","PLS",LEFT(Table5[[#This Row],[Section]],1)="7","PDB",NOT(ISBLANK(Table5[[#This Row],[Section]])),"No")</f>
        <v>No</v>
      </c>
    </row>
    <row r="13240" spans="1:13" x14ac:dyDescent="0.25">
      <c r="A13240" s="130" t="s">
        <v>18531</v>
      </c>
      <c r="B13240" s="130" t="s">
        <v>18532</v>
      </c>
      <c r="C13240" s="130" t="s">
        <v>98</v>
      </c>
      <c r="D13240" s="131">
        <v>0.64300000000000002</v>
      </c>
      <c r="E13240" s="132">
        <v>188</v>
      </c>
      <c r="F13240" s="132">
        <v>188</v>
      </c>
      <c r="G13240" s="126" t="s">
        <v>17475</v>
      </c>
      <c r="H13240" s="126" t="s">
        <v>20380</v>
      </c>
      <c r="I13240" s="126" t="s">
        <v>20381</v>
      </c>
      <c r="J13240" s="126" t="s">
        <v>26341</v>
      </c>
      <c r="K13240" s="9">
        <f>_xlfn.IFNA(VLOOKUP(Table5[[#This Row],[Section]],SubSill_Tier,2,FALSE),0)</f>
        <v>0</v>
      </c>
      <c r="L13240" s="9" t="str">
        <f t="shared" si="216"/>
        <v/>
      </c>
      <c r="M13240" s="205" t="str" cm="1">
        <f t="array" ref="M13240">_xlfn.IFS(NOT(ISERROR(VLOOKUP(Table5[[#This Row],[Section]],TB_notTB,1,FALSE))),"No",LEFT(Table5[[#This Row],[Section]],3)="ETB","PLS",LEFT(Table5[[#This Row],[Section]],1)="7","PDB",NOT(ISBLANK(Table5[[#This Row],[Section]])),"No")</f>
        <v>No</v>
      </c>
    </row>
    <row r="13241" spans="1:13" x14ac:dyDescent="0.25">
      <c r="A13241" s="130" t="s">
        <v>18533</v>
      </c>
      <c r="B13241" s="130" t="s">
        <v>18534</v>
      </c>
      <c r="C13241" s="130" t="s">
        <v>98</v>
      </c>
      <c r="D13241" s="131">
        <v>1.47</v>
      </c>
      <c r="E13241" s="132">
        <v>361</v>
      </c>
      <c r="F13241" s="132">
        <v>361</v>
      </c>
      <c r="G13241" s="126" t="s">
        <v>17886</v>
      </c>
      <c r="H13241" s="126" t="s">
        <v>20591</v>
      </c>
      <c r="I13241" s="126" t="s">
        <v>20592</v>
      </c>
      <c r="J13241" s="126" t="s">
        <v>26344</v>
      </c>
      <c r="K13241" s="9">
        <f>_xlfn.IFNA(VLOOKUP(Table5[[#This Row],[Section]],SubSill_Tier,2,FALSE),0)</f>
        <v>0</v>
      </c>
      <c r="L13241" s="9" t="str">
        <f t="shared" si="216"/>
        <v/>
      </c>
      <c r="M13241" s="205" t="str" cm="1">
        <f t="array" ref="M13241">_xlfn.IFS(NOT(ISERROR(VLOOKUP(Table5[[#This Row],[Section]],TB_notTB,1,FALSE))),"No",LEFT(Table5[[#This Row],[Section]],3)="ETB","PLS",LEFT(Table5[[#This Row],[Section]],1)="7","PDB",NOT(ISBLANK(Table5[[#This Row],[Section]])),"No")</f>
        <v>No</v>
      </c>
    </row>
    <row r="13242" spans="1:13" x14ac:dyDescent="0.25">
      <c r="A13242" s="130" t="s">
        <v>18535</v>
      </c>
      <c r="B13242" s="130" t="s">
        <v>18536</v>
      </c>
      <c r="C13242" s="130" t="s">
        <v>98</v>
      </c>
      <c r="D13242" s="131">
        <v>0.42299999999999999</v>
      </c>
      <c r="E13242" s="132">
        <v>139</v>
      </c>
      <c r="F13242" s="132">
        <v>139</v>
      </c>
      <c r="G13242" s="126" t="s">
        <v>17475</v>
      </c>
      <c r="H13242" s="126" t="s">
        <v>20380</v>
      </c>
      <c r="I13242" s="126" t="s">
        <v>20381</v>
      </c>
      <c r="J13242" s="126" t="s">
        <v>26341</v>
      </c>
      <c r="K13242" s="9">
        <f>_xlfn.IFNA(VLOOKUP(Table5[[#This Row],[Section]],SubSill_Tier,2,FALSE),0)</f>
        <v>0</v>
      </c>
      <c r="L13242" s="9" t="str">
        <f t="shared" si="216"/>
        <v/>
      </c>
      <c r="M13242" s="205" t="str" cm="1">
        <f t="array" ref="M13242">_xlfn.IFS(NOT(ISERROR(VLOOKUP(Table5[[#This Row],[Section]],TB_notTB,1,FALSE))),"No",LEFT(Table5[[#This Row],[Section]],3)="ETB","PLS",LEFT(Table5[[#This Row],[Section]],1)="7","PDB",NOT(ISBLANK(Table5[[#This Row],[Section]])),"No")</f>
        <v>No</v>
      </c>
    </row>
    <row r="13243" spans="1:13" x14ac:dyDescent="0.25">
      <c r="A13243" s="130" t="s">
        <v>18537</v>
      </c>
      <c r="B13243" s="130" t="s">
        <v>18538</v>
      </c>
      <c r="C13243" s="130" t="s">
        <v>98</v>
      </c>
      <c r="D13243" s="131">
        <v>0.308</v>
      </c>
      <c r="E13243" s="132">
        <v>121</v>
      </c>
      <c r="F13243" s="132">
        <v>121</v>
      </c>
      <c r="G13243" s="126" t="s">
        <v>17979</v>
      </c>
      <c r="H13243" s="126" t="s">
        <v>20595</v>
      </c>
      <c r="I13243" s="126" t="s">
        <v>20596</v>
      </c>
      <c r="J13243" s="126" t="s">
        <v>26344</v>
      </c>
      <c r="K13243" s="9">
        <f>_xlfn.IFNA(VLOOKUP(Table5[[#This Row],[Section]],SubSill_Tier,2,FALSE),0)</f>
        <v>0</v>
      </c>
      <c r="L13243" s="9" t="str">
        <f t="shared" si="216"/>
        <v/>
      </c>
      <c r="M13243" s="205" t="str" cm="1">
        <f t="array" ref="M13243">_xlfn.IFS(NOT(ISERROR(VLOOKUP(Table5[[#This Row],[Section]],TB_notTB,1,FALSE))),"No",LEFT(Table5[[#This Row],[Section]],3)="ETB","PLS",LEFT(Table5[[#This Row],[Section]],1)="7","PDB",NOT(ISBLANK(Table5[[#This Row],[Section]])),"No")</f>
        <v>No</v>
      </c>
    </row>
    <row r="13244" spans="1:13" x14ac:dyDescent="0.25">
      <c r="A13244" s="130" t="s">
        <v>18539</v>
      </c>
      <c r="B13244" s="130" t="s">
        <v>18540</v>
      </c>
      <c r="C13244" s="130" t="s">
        <v>98</v>
      </c>
      <c r="D13244" s="131">
        <v>0.29399999999999998</v>
      </c>
      <c r="E13244" s="132">
        <v>130</v>
      </c>
      <c r="F13244" s="132">
        <v>130</v>
      </c>
      <c r="G13244" s="126" t="s">
        <v>17708</v>
      </c>
      <c r="H13244" s="126" t="s">
        <v>20399</v>
      </c>
      <c r="I13244" s="126" t="s">
        <v>26825</v>
      </c>
      <c r="J13244" s="126" t="s">
        <v>26343</v>
      </c>
      <c r="K13244" s="9">
        <f>_xlfn.IFNA(VLOOKUP(Table5[[#This Row],[Section]],SubSill_Tier,2,FALSE),0)</f>
        <v>0</v>
      </c>
      <c r="L13244" s="9" t="str">
        <f t="shared" si="216"/>
        <v/>
      </c>
      <c r="M13244" s="205" t="str" cm="1">
        <f t="array" ref="M13244">_xlfn.IFS(NOT(ISERROR(VLOOKUP(Table5[[#This Row],[Section]],TB_notTB,1,FALSE))),"No",LEFT(Table5[[#This Row],[Section]],3)="ETB","PLS",LEFT(Table5[[#This Row],[Section]],1)="7","PDB",NOT(ISBLANK(Table5[[#This Row],[Section]])),"No")</f>
        <v>No</v>
      </c>
    </row>
    <row r="13245" spans="1:13" x14ac:dyDescent="0.25">
      <c r="A13245" s="130" t="s">
        <v>18541</v>
      </c>
      <c r="B13245" s="130" t="s">
        <v>18542</v>
      </c>
      <c r="C13245" s="130" t="s">
        <v>98</v>
      </c>
      <c r="D13245" s="131">
        <v>0.2</v>
      </c>
      <c r="E13245" s="132">
        <v>100</v>
      </c>
      <c r="F13245" s="132">
        <v>100</v>
      </c>
      <c r="G13245" s="126" t="s">
        <v>17472</v>
      </c>
      <c r="H13245" s="126" t="s">
        <v>20378</v>
      </c>
      <c r="I13245" s="126" t="s">
        <v>20379</v>
      </c>
      <c r="J13245" s="126" t="s">
        <v>26344</v>
      </c>
      <c r="K13245" s="9">
        <f>_xlfn.IFNA(VLOOKUP(Table5[[#This Row],[Section]],SubSill_Tier,2,FALSE),0)</f>
        <v>0</v>
      </c>
      <c r="L13245" s="9" t="str">
        <f t="shared" ref="L13245:L13276" si="217">IFERROR(IF(LEFT(G13245,2)="AI",IF(_xlfn.NUMBERVALUE(IFERROR(LEFT(IF(ISERROR(FIND("X",UPPER(B13245))),UPPER(B13245),RIGHT(UPPER(B13245),LEN(UPPER(B13245))-FIND("~",SUBSTITUTE(UPPER(B13245),"X","~",LEN(UPPER(B13245))-LEN(SUBSTITUTE(UPPER(B13245),"X","")))))),FIND(" ",IF(ISERROR(FIND("X",UPPER(B13245))),UPPER(B13245),RIGHT(UPPER(B13245),LEN(UPPER(B13245))-FIND("~",SUBSTITUTE(UPPER(B13245),"X","~",LEN(UPPER(B13245))-LEN(SUBSTITUTE(UPPER(B13245),"X","")))))),1)-1),IF(ISERROR(FIND("X",UPPER(B13245))),UPPER(B13245),RIGHT(UPPER(B13245),LEN(UPPER(B13245))-FIND("~",SUBSTITUTE(UPPER(B13245),"X","~",LEN(UPPER(B13245))-LEN(SUBSTITUTE(UPPER(B13245),"X",""))))))),".")&gt;=5,"Wall",""),""),"")</f>
        <v/>
      </c>
      <c r="M13245" s="205" t="str" cm="1">
        <f t="array" ref="M13245">_xlfn.IFS(NOT(ISERROR(VLOOKUP(Table5[[#This Row],[Section]],TB_notTB,1,FALSE))),"No",LEFT(Table5[[#This Row],[Section]],3)="ETB","PLS",LEFT(Table5[[#This Row],[Section]],1)="7","PDB",NOT(ISBLANK(Table5[[#This Row],[Section]])),"No")</f>
        <v>No</v>
      </c>
    </row>
    <row r="13246" spans="1:13" x14ac:dyDescent="0.25">
      <c r="A13246" s="130" t="s">
        <v>18543</v>
      </c>
      <c r="B13246" s="130" t="s">
        <v>18544</v>
      </c>
      <c r="C13246" s="130" t="s">
        <v>98</v>
      </c>
      <c r="D13246" s="131">
        <v>0.122</v>
      </c>
      <c r="E13246" s="132">
        <v>100</v>
      </c>
      <c r="F13246" s="132">
        <v>100</v>
      </c>
      <c r="G13246" s="126" t="s">
        <v>17502</v>
      </c>
      <c r="H13246" s="126" t="s">
        <v>20384</v>
      </c>
      <c r="I13246" s="126" t="s">
        <v>20385</v>
      </c>
      <c r="J13246" s="126" t="s">
        <v>26344</v>
      </c>
      <c r="K13246" s="9">
        <f>_xlfn.IFNA(VLOOKUP(Table5[[#This Row],[Section]],SubSill_Tier,2,FALSE),0)</f>
        <v>0</v>
      </c>
      <c r="L13246" s="9" t="str">
        <f t="shared" si="217"/>
        <v/>
      </c>
      <c r="M13246" s="205" t="str" cm="1">
        <f t="array" ref="M13246">_xlfn.IFS(NOT(ISERROR(VLOOKUP(Table5[[#This Row],[Section]],TB_notTB,1,FALSE))),"No",LEFT(Table5[[#This Row],[Section]],3)="ETB","PLS",LEFT(Table5[[#This Row],[Section]],1)="7","PDB",NOT(ISBLANK(Table5[[#This Row],[Section]])),"No")</f>
        <v>No</v>
      </c>
    </row>
    <row r="13247" spans="1:13" x14ac:dyDescent="0.25">
      <c r="A13247" s="130" t="s">
        <v>18545</v>
      </c>
      <c r="B13247" s="130" t="s">
        <v>18546</v>
      </c>
      <c r="C13247" s="130" t="s">
        <v>98</v>
      </c>
      <c r="D13247" s="131">
        <v>0.35499999999999998</v>
      </c>
      <c r="E13247" s="132">
        <v>150</v>
      </c>
      <c r="F13247" s="132">
        <v>150</v>
      </c>
      <c r="G13247" s="126" t="s">
        <v>17475</v>
      </c>
      <c r="H13247" s="126" t="s">
        <v>20380</v>
      </c>
      <c r="I13247" s="126" t="s">
        <v>20381</v>
      </c>
      <c r="J13247" s="126" t="s">
        <v>26341</v>
      </c>
      <c r="K13247" s="9">
        <f>_xlfn.IFNA(VLOOKUP(Table5[[#This Row],[Section]],SubSill_Tier,2,FALSE),0)</f>
        <v>0</v>
      </c>
      <c r="L13247" s="9" t="str">
        <f t="shared" si="217"/>
        <v/>
      </c>
      <c r="M13247" s="205" t="str" cm="1">
        <f t="array" ref="M13247">_xlfn.IFS(NOT(ISERROR(VLOOKUP(Table5[[#This Row],[Section]],TB_notTB,1,FALSE))),"No",LEFT(Table5[[#This Row],[Section]],3)="ETB","PLS",LEFT(Table5[[#This Row],[Section]],1)="7","PDB",NOT(ISBLANK(Table5[[#This Row],[Section]])),"No")</f>
        <v>No</v>
      </c>
    </row>
    <row r="13248" spans="1:13" x14ac:dyDescent="0.25">
      <c r="A13248" s="130" t="s">
        <v>18547</v>
      </c>
      <c r="B13248" s="130" t="s">
        <v>18548</v>
      </c>
      <c r="C13248" s="130" t="s">
        <v>98</v>
      </c>
      <c r="D13248" s="131">
        <v>1.107</v>
      </c>
      <c r="E13248" s="132">
        <v>323</v>
      </c>
      <c r="F13248" s="132">
        <v>323</v>
      </c>
      <c r="G13248" s="126" t="s">
        <v>17475</v>
      </c>
      <c r="H13248" s="126" t="s">
        <v>20380</v>
      </c>
      <c r="I13248" s="126" t="s">
        <v>20381</v>
      </c>
      <c r="J13248" s="126" t="s">
        <v>26341</v>
      </c>
      <c r="K13248" s="9">
        <f>_xlfn.IFNA(VLOOKUP(Table5[[#This Row],[Section]],SubSill_Tier,2,FALSE),0)</f>
        <v>0</v>
      </c>
      <c r="L13248" s="9" t="str">
        <f t="shared" si="217"/>
        <v/>
      </c>
      <c r="M13248" s="205" t="str" cm="1">
        <f t="array" ref="M13248">_xlfn.IFS(NOT(ISERROR(VLOOKUP(Table5[[#This Row],[Section]],TB_notTB,1,FALSE))),"No",LEFT(Table5[[#This Row],[Section]],3)="ETB","PLS",LEFT(Table5[[#This Row],[Section]],1)="7","PDB",NOT(ISBLANK(Table5[[#This Row],[Section]])),"No")</f>
        <v>No</v>
      </c>
    </row>
    <row r="13249" spans="1:13" x14ac:dyDescent="0.25">
      <c r="A13249" s="130" t="s">
        <v>18549</v>
      </c>
      <c r="B13249" s="130" t="s">
        <v>18550</v>
      </c>
      <c r="C13249" s="130" t="s">
        <v>98</v>
      </c>
      <c r="D13249" s="131">
        <v>0.54300000000000004</v>
      </c>
      <c r="E13249" s="132">
        <v>170</v>
      </c>
      <c r="F13249" s="132">
        <v>170</v>
      </c>
      <c r="G13249" s="126" t="s">
        <v>17475</v>
      </c>
      <c r="H13249" s="126" t="s">
        <v>20380</v>
      </c>
      <c r="I13249" s="126" t="s">
        <v>20381</v>
      </c>
      <c r="J13249" s="126" t="s">
        <v>26344</v>
      </c>
      <c r="K13249" s="9">
        <f>_xlfn.IFNA(VLOOKUP(Table5[[#This Row],[Section]],SubSill_Tier,2,FALSE),0)</f>
        <v>0</v>
      </c>
      <c r="L13249" s="9" t="str">
        <f t="shared" si="217"/>
        <v/>
      </c>
      <c r="M13249" s="205" t="str" cm="1">
        <f t="array" ref="M13249">_xlfn.IFS(NOT(ISERROR(VLOOKUP(Table5[[#This Row],[Section]],TB_notTB,1,FALSE))),"No",LEFT(Table5[[#This Row],[Section]],3)="ETB","PLS",LEFT(Table5[[#This Row],[Section]],1)="7","PDB",NOT(ISBLANK(Table5[[#This Row],[Section]])),"No")</f>
        <v>No</v>
      </c>
    </row>
    <row r="13250" spans="1:13" x14ac:dyDescent="0.25">
      <c r="A13250" s="130" t="s">
        <v>18551</v>
      </c>
      <c r="B13250" s="130" t="s">
        <v>18552</v>
      </c>
      <c r="C13250" s="130" t="s">
        <v>98</v>
      </c>
      <c r="D13250" s="131">
        <v>0.79300000000000004</v>
      </c>
      <c r="E13250" s="132">
        <v>270</v>
      </c>
      <c r="F13250" s="132">
        <v>270</v>
      </c>
      <c r="G13250" s="126" t="s">
        <v>17475</v>
      </c>
      <c r="H13250" s="126" t="s">
        <v>20380</v>
      </c>
      <c r="I13250" s="126" t="s">
        <v>20381</v>
      </c>
      <c r="J13250" s="126" t="s">
        <v>26344</v>
      </c>
      <c r="K13250" s="9">
        <f>_xlfn.IFNA(VLOOKUP(Table5[[#This Row],[Section]],SubSill_Tier,2,FALSE),0)</f>
        <v>0</v>
      </c>
      <c r="L13250" s="9" t="str">
        <f t="shared" si="217"/>
        <v/>
      </c>
      <c r="M13250" s="205" t="str" cm="1">
        <f t="array" ref="M13250">_xlfn.IFS(NOT(ISERROR(VLOOKUP(Table5[[#This Row],[Section]],TB_notTB,1,FALSE))),"No",LEFT(Table5[[#This Row],[Section]],3)="ETB","PLS",LEFT(Table5[[#This Row],[Section]],1)="7","PDB",NOT(ISBLANK(Table5[[#This Row],[Section]])),"No")</f>
        <v>No</v>
      </c>
    </row>
    <row r="13251" spans="1:13" x14ac:dyDescent="0.25">
      <c r="A13251" s="130" t="s">
        <v>18553</v>
      </c>
      <c r="B13251" s="130" t="s">
        <v>18554</v>
      </c>
      <c r="C13251" s="130" t="s">
        <v>98</v>
      </c>
      <c r="D13251" s="131">
        <v>0.23100000000000001</v>
      </c>
      <c r="E13251" s="132">
        <v>100</v>
      </c>
      <c r="F13251" s="132">
        <v>100</v>
      </c>
      <c r="G13251" s="126" t="s">
        <v>18052</v>
      </c>
      <c r="H13251" s="126" t="s">
        <v>20599</v>
      </c>
      <c r="I13251" s="126" t="s">
        <v>20600</v>
      </c>
      <c r="J13251" s="126" t="s">
        <v>26367</v>
      </c>
      <c r="K13251" s="9">
        <f>_xlfn.IFNA(VLOOKUP(Table5[[#This Row],[Section]],SubSill_Tier,2,FALSE),0)</f>
        <v>0</v>
      </c>
      <c r="L13251" s="9" t="str">
        <f t="shared" si="217"/>
        <v/>
      </c>
      <c r="M13251" s="205" t="str" cm="1">
        <f t="array" ref="M13251">_xlfn.IFS(NOT(ISERROR(VLOOKUP(Table5[[#This Row],[Section]],TB_notTB,1,FALSE))),"No",LEFT(Table5[[#This Row],[Section]],3)="ETB","PLS",LEFT(Table5[[#This Row],[Section]],1)="7","PDB",NOT(ISBLANK(Table5[[#This Row],[Section]])),"No")</f>
        <v>No</v>
      </c>
    </row>
    <row r="13252" spans="1:13" x14ac:dyDescent="0.25">
      <c r="A13252" s="130" t="s">
        <v>18555</v>
      </c>
      <c r="B13252" s="130" t="s">
        <v>18556</v>
      </c>
      <c r="C13252" s="130" t="s">
        <v>98</v>
      </c>
      <c r="D13252" s="131">
        <v>0.379</v>
      </c>
      <c r="E13252" s="132">
        <v>100</v>
      </c>
      <c r="F13252" s="132">
        <v>100</v>
      </c>
      <c r="G13252" s="126" t="s">
        <v>18052</v>
      </c>
      <c r="H13252" s="126" t="s">
        <v>20599</v>
      </c>
      <c r="I13252" s="126" t="s">
        <v>20600</v>
      </c>
      <c r="J13252" s="126" t="s">
        <v>26365</v>
      </c>
      <c r="K13252" s="9">
        <f>_xlfn.IFNA(VLOOKUP(Table5[[#This Row],[Section]],SubSill_Tier,2,FALSE),0)</f>
        <v>0</v>
      </c>
      <c r="L13252" s="9" t="str">
        <f t="shared" si="217"/>
        <v/>
      </c>
      <c r="M13252" s="205" t="str" cm="1">
        <f t="array" ref="M13252">_xlfn.IFS(NOT(ISERROR(VLOOKUP(Table5[[#This Row],[Section]],TB_notTB,1,FALSE))),"No",LEFT(Table5[[#This Row],[Section]],3)="ETB","PLS",LEFT(Table5[[#This Row],[Section]],1)="7","PDB",NOT(ISBLANK(Table5[[#This Row],[Section]])),"No")</f>
        <v>No</v>
      </c>
    </row>
    <row r="13253" spans="1:13" x14ac:dyDescent="0.25">
      <c r="A13253" s="130" t="s">
        <v>18557</v>
      </c>
      <c r="B13253" s="130" t="s">
        <v>18558</v>
      </c>
      <c r="C13253" s="130" t="s">
        <v>98</v>
      </c>
      <c r="D13253" s="131">
        <v>0.98</v>
      </c>
      <c r="E13253" s="132">
        <v>234</v>
      </c>
      <c r="F13253" s="132">
        <v>234</v>
      </c>
      <c r="G13253" s="126" t="s">
        <v>17472</v>
      </c>
      <c r="H13253" s="126" t="s">
        <v>20378</v>
      </c>
      <c r="I13253" s="126" t="s">
        <v>20379</v>
      </c>
      <c r="J13253" s="126" t="s">
        <v>26348</v>
      </c>
      <c r="K13253" s="9">
        <f>_xlfn.IFNA(VLOOKUP(Table5[[#This Row],[Section]],SubSill_Tier,2,FALSE),0)</f>
        <v>0</v>
      </c>
      <c r="L13253" s="9" t="str">
        <f t="shared" si="217"/>
        <v/>
      </c>
      <c r="M13253" s="205" t="str" cm="1">
        <f t="array" ref="M13253">_xlfn.IFS(NOT(ISERROR(VLOOKUP(Table5[[#This Row],[Section]],TB_notTB,1,FALSE))),"No",LEFT(Table5[[#This Row],[Section]],3)="ETB","PLS",LEFT(Table5[[#This Row],[Section]],1)="7","PDB",NOT(ISBLANK(Table5[[#This Row],[Section]])),"No")</f>
        <v>No</v>
      </c>
    </row>
    <row r="13254" spans="1:13" x14ac:dyDescent="0.25">
      <c r="A13254" s="130" t="s">
        <v>18559</v>
      </c>
      <c r="B13254" s="130" t="s">
        <v>18560</v>
      </c>
      <c r="C13254" s="130" t="s">
        <v>98</v>
      </c>
      <c r="D13254" s="131">
        <v>0.67</v>
      </c>
      <c r="E13254" s="132">
        <v>220</v>
      </c>
      <c r="F13254" s="132">
        <v>220</v>
      </c>
      <c r="G13254" s="126" t="s">
        <v>17472</v>
      </c>
      <c r="H13254" s="126" t="s">
        <v>20378</v>
      </c>
      <c r="I13254" s="126" t="s">
        <v>20379</v>
      </c>
      <c r="J13254" s="126" t="s">
        <v>26348</v>
      </c>
      <c r="K13254" s="9">
        <f>_xlfn.IFNA(VLOOKUP(Table5[[#This Row],[Section]],SubSill_Tier,2,FALSE),0)</f>
        <v>0</v>
      </c>
      <c r="L13254" s="9" t="str">
        <f t="shared" si="217"/>
        <v/>
      </c>
      <c r="M13254" s="205" t="str" cm="1">
        <f t="array" ref="M13254">_xlfn.IFS(NOT(ISERROR(VLOOKUP(Table5[[#This Row],[Section]],TB_notTB,1,FALSE))),"No",LEFT(Table5[[#This Row],[Section]],3)="ETB","PLS",LEFT(Table5[[#This Row],[Section]],1)="7","PDB",NOT(ISBLANK(Table5[[#This Row],[Section]])),"No")</f>
        <v>No</v>
      </c>
    </row>
    <row r="13255" spans="1:13" x14ac:dyDescent="0.25">
      <c r="A13255" s="130" t="s">
        <v>18561</v>
      </c>
      <c r="B13255" s="130" t="s">
        <v>18562</v>
      </c>
      <c r="C13255" s="130" t="s">
        <v>98</v>
      </c>
      <c r="D13255" s="131">
        <v>0.80600000000000005</v>
      </c>
      <c r="E13255" s="132">
        <v>207</v>
      </c>
      <c r="F13255" s="132">
        <v>207</v>
      </c>
      <c r="G13255" s="126" t="s">
        <v>17751</v>
      </c>
      <c r="H13255" s="126" t="s">
        <v>20587</v>
      </c>
      <c r="I13255" s="126" t="s">
        <v>20588</v>
      </c>
      <c r="J13255" s="126" t="s">
        <v>26344</v>
      </c>
      <c r="K13255" s="9">
        <f>_xlfn.IFNA(VLOOKUP(Table5[[#This Row],[Section]],SubSill_Tier,2,FALSE),0)</f>
        <v>0</v>
      </c>
      <c r="L13255" s="9" t="str">
        <f t="shared" si="217"/>
        <v/>
      </c>
      <c r="M13255" s="205" t="str" cm="1">
        <f t="array" ref="M13255">_xlfn.IFS(NOT(ISERROR(VLOOKUP(Table5[[#This Row],[Section]],TB_notTB,1,FALSE))),"No",LEFT(Table5[[#This Row],[Section]],3)="ETB","PLS",LEFT(Table5[[#This Row],[Section]],1)="7","PDB",NOT(ISBLANK(Table5[[#This Row],[Section]])),"No")</f>
        <v>No</v>
      </c>
    </row>
    <row r="13256" spans="1:13" x14ac:dyDescent="0.25">
      <c r="A13256" s="130" t="s">
        <v>18563</v>
      </c>
      <c r="B13256" s="130" t="s">
        <v>18564</v>
      </c>
      <c r="C13256" s="130" t="s">
        <v>98</v>
      </c>
      <c r="D13256" s="131">
        <v>0.9</v>
      </c>
      <c r="E13256" s="132">
        <v>212</v>
      </c>
      <c r="F13256" s="132">
        <v>212</v>
      </c>
      <c r="G13256" s="126" t="s">
        <v>17886</v>
      </c>
      <c r="H13256" s="126" t="s">
        <v>20591</v>
      </c>
      <c r="I13256" s="126" t="s">
        <v>20592</v>
      </c>
      <c r="J13256" s="126" t="s">
        <v>26346</v>
      </c>
      <c r="K13256" s="9">
        <f>_xlfn.IFNA(VLOOKUP(Table5[[#This Row],[Section]],SubSill_Tier,2,FALSE),0)</f>
        <v>0</v>
      </c>
      <c r="L13256" s="9" t="str">
        <f t="shared" si="217"/>
        <v/>
      </c>
      <c r="M13256" s="205" t="str" cm="1">
        <f t="array" ref="M13256">_xlfn.IFS(NOT(ISERROR(VLOOKUP(Table5[[#This Row],[Section]],TB_notTB,1,FALSE))),"No",LEFT(Table5[[#This Row],[Section]],3)="ETB","PLS",LEFT(Table5[[#This Row],[Section]],1)="7","PDB",NOT(ISBLANK(Table5[[#This Row],[Section]])),"No")</f>
        <v>No</v>
      </c>
    </row>
    <row r="13257" spans="1:13" x14ac:dyDescent="0.25">
      <c r="A13257" s="130" t="s">
        <v>18565</v>
      </c>
      <c r="B13257" s="130" t="s">
        <v>18566</v>
      </c>
      <c r="C13257" s="130" t="s">
        <v>98</v>
      </c>
      <c r="D13257" s="131">
        <v>0.83099999999999996</v>
      </c>
      <c r="E13257" s="132">
        <v>224</v>
      </c>
      <c r="F13257" s="132">
        <v>224</v>
      </c>
      <c r="G13257" s="126" t="s">
        <v>17886</v>
      </c>
      <c r="H13257" s="126" t="s">
        <v>20591</v>
      </c>
      <c r="I13257" s="126" t="s">
        <v>20592</v>
      </c>
      <c r="J13257" s="126" t="s">
        <v>26346</v>
      </c>
      <c r="K13257" s="9">
        <f>_xlfn.IFNA(VLOOKUP(Table5[[#This Row],[Section]],SubSill_Tier,2,FALSE),0)</f>
        <v>0</v>
      </c>
      <c r="L13257" s="9" t="str">
        <f t="shared" si="217"/>
        <v/>
      </c>
      <c r="M13257" s="205" t="str" cm="1">
        <f t="array" ref="M13257">_xlfn.IFS(NOT(ISERROR(VLOOKUP(Table5[[#This Row],[Section]],TB_notTB,1,FALSE))),"No",LEFT(Table5[[#This Row],[Section]],3)="ETB","PLS",LEFT(Table5[[#This Row],[Section]],1)="7","PDB",NOT(ISBLANK(Table5[[#This Row],[Section]])),"No")</f>
        <v>No</v>
      </c>
    </row>
    <row r="13258" spans="1:13" x14ac:dyDescent="0.25">
      <c r="A13258" s="130" t="s">
        <v>18567</v>
      </c>
      <c r="B13258" s="130" t="s">
        <v>18568</v>
      </c>
      <c r="C13258" s="130" t="s">
        <v>98</v>
      </c>
      <c r="D13258" s="131">
        <v>0.55100000000000005</v>
      </c>
      <c r="E13258" s="132">
        <v>142</v>
      </c>
      <c r="F13258" s="132">
        <v>142</v>
      </c>
      <c r="G13258" s="126" t="s">
        <v>17572</v>
      </c>
      <c r="H13258" s="126" t="s">
        <v>20386</v>
      </c>
      <c r="I13258" s="126" t="s">
        <v>20387</v>
      </c>
      <c r="J13258" s="126" t="s">
        <v>26341</v>
      </c>
      <c r="K13258" s="9">
        <f>_xlfn.IFNA(VLOOKUP(Table5[[#This Row],[Section]],SubSill_Tier,2,FALSE),0)</f>
        <v>0</v>
      </c>
      <c r="L13258" s="9" t="str">
        <f t="shared" si="217"/>
        <v/>
      </c>
      <c r="M13258" s="205" t="str" cm="1">
        <f t="array" ref="M13258">_xlfn.IFS(NOT(ISERROR(VLOOKUP(Table5[[#This Row],[Section]],TB_notTB,1,FALSE))),"No",LEFT(Table5[[#This Row],[Section]],3)="ETB","PLS",LEFT(Table5[[#This Row],[Section]],1)="7","PDB",NOT(ISBLANK(Table5[[#This Row],[Section]])),"No")</f>
        <v>No</v>
      </c>
    </row>
    <row r="13259" spans="1:13" x14ac:dyDescent="0.25">
      <c r="A13259" s="130" t="s">
        <v>18569</v>
      </c>
      <c r="B13259" s="130" t="s">
        <v>18570</v>
      </c>
      <c r="C13259" s="130" t="s">
        <v>98</v>
      </c>
      <c r="D13259" s="131">
        <v>0.39700000000000002</v>
      </c>
      <c r="E13259" s="132">
        <v>119</v>
      </c>
      <c r="F13259" s="132">
        <v>119</v>
      </c>
      <c r="G13259" s="126" t="s">
        <v>17572</v>
      </c>
      <c r="H13259" s="126" t="s">
        <v>20386</v>
      </c>
      <c r="I13259" s="126" t="s">
        <v>20387</v>
      </c>
      <c r="J13259" s="126" t="s">
        <v>26344</v>
      </c>
      <c r="K13259" s="9">
        <f>_xlfn.IFNA(VLOOKUP(Table5[[#This Row],[Section]],SubSill_Tier,2,FALSE),0)</f>
        <v>0</v>
      </c>
      <c r="L13259" s="9" t="str">
        <f t="shared" si="217"/>
        <v/>
      </c>
      <c r="M13259" s="205" t="str" cm="1">
        <f t="array" ref="M13259">_xlfn.IFS(NOT(ISERROR(VLOOKUP(Table5[[#This Row],[Section]],TB_notTB,1,FALSE))),"No",LEFT(Table5[[#This Row],[Section]],3)="ETB","PLS",LEFT(Table5[[#This Row],[Section]],1)="7","PDB",NOT(ISBLANK(Table5[[#This Row],[Section]])),"No")</f>
        <v>No</v>
      </c>
    </row>
    <row r="13260" spans="1:13" x14ac:dyDescent="0.25">
      <c r="A13260" s="130" t="s">
        <v>18571</v>
      </c>
      <c r="B13260" s="130" t="s">
        <v>18572</v>
      </c>
      <c r="C13260" s="130" t="s">
        <v>98</v>
      </c>
      <c r="D13260" s="131">
        <v>0.47599999999999998</v>
      </c>
      <c r="E13260" s="132">
        <v>141</v>
      </c>
      <c r="F13260" s="132">
        <v>141</v>
      </c>
      <c r="G13260" s="126" t="s">
        <v>17472</v>
      </c>
      <c r="H13260" s="126" t="s">
        <v>20378</v>
      </c>
      <c r="I13260" s="126" t="s">
        <v>20379</v>
      </c>
      <c r="J13260" s="126" t="s">
        <v>26341</v>
      </c>
      <c r="K13260" s="9">
        <f>_xlfn.IFNA(VLOOKUP(Table5[[#This Row],[Section]],SubSill_Tier,2,FALSE),0)</f>
        <v>0</v>
      </c>
      <c r="L13260" s="9" t="str">
        <f t="shared" si="217"/>
        <v/>
      </c>
      <c r="M13260" s="205" t="str" cm="1">
        <f t="array" ref="M13260">_xlfn.IFS(NOT(ISERROR(VLOOKUP(Table5[[#This Row],[Section]],TB_notTB,1,FALSE))),"No",LEFT(Table5[[#This Row],[Section]],3)="ETB","PLS",LEFT(Table5[[#This Row],[Section]],1)="7","PDB",NOT(ISBLANK(Table5[[#This Row],[Section]])),"No")</f>
        <v>No</v>
      </c>
    </row>
    <row r="13261" spans="1:13" x14ac:dyDescent="0.25">
      <c r="A13261" s="130" t="s">
        <v>18573</v>
      </c>
      <c r="B13261" s="130" t="s">
        <v>18574</v>
      </c>
      <c r="C13261" s="130" t="s">
        <v>98</v>
      </c>
      <c r="D13261" s="131">
        <v>0.99399999999999999</v>
      </c>
      <c r="E13261" s="132">
        <v>231</v>
      </c>
      <c r="F13261" s="132">
        <v>231</v>
      </c>
      <c r="G13261" s="126" t="s">
        <v>17472</v>
      </c>
      <c r="H13261" s="126" t="s">
        <v>20378</v>
      </c>
      <c r="I13261" s="126" t="s">
        <v>20379</v>
      </c>
      <c r="J13261" s="126" t="s">
        <v>26341</v>
      </c>
      <c r="K13261" s="9">
        <f>_xlfn.IFNA(VLOOKUP(Table5[[#This Row],[Section]],SubSill_Tier,2,FALSE),0)</f>
        <v>0</v>
      </c>
      <c r="L13261" s="9" t="str">
        <f t="shared" si="217"/>
        <v/>
      </c>
      <c r="M13261" s="205" t="str" cm="1">
        <f t="array" ref="M13261">_xlfn.IFS(NOT(ISERROR(VLOOKUP(Table5[[#This Row],[Section]],TB_notTB,1,FALSE))),"No",LEFT(Table5[[#This Row],[Section]],3)="ETB","PLS",LEFT(Table5[[#This Row],[Section]],1)="7","PDB",NOT(ISBLANK(Table5[[#This Row],[Section]])),"No")</f>
        <v>No</v>
      </c>
    </row>
    <row r="13262" spans="1:13" x14ac:dyDescent="0.25">
      <c r="A13262" s="130" t="s">
        <v>18575</v>
      </c>
      <c r="B13262" s="130" t="s">
        <v>18576</v>
      </c>
      <c r="C13262" s="130" t="s">
        <v>98</v>
      </c>
      <c r="D13262" s="131">
        <v>0.48199999999999998</v>
      </c>
      <c r="E13262" s="132">
        <v>212</v>
      </c>
      <c r="F13262" s="132">
        <v>212</v>
      </c>
      <c r="G13262" s="126" t="s">
        <v>17572</v>
      </c>
      <c r="H13262" s="126" t="s">
        <v>20386</v>
      </c>
      <c r="I13262" s="126" t="s">
        <v>20387</v>
      </c>
      <c r="J13262" s="126" t="s">
        <v>26341</v>
      </c>
      <c r="K13262" s="9">
        <f>_xlfn.IFNA(VLOOKUP(Table5[[#This Row],[Section]],SubSill_Tier,2,FALSE),0)</f>
        <v>0</v>
      </c>
      <c r="L13262" s="9" t="str">
        <f t="shared" si="217"/>
        <v/>
      </c>
      <c r="M13262" s="205" t="str" cm="1">
        <f t="array" ref="M13262">_xlfn.IFS(NOT(ISERROR(VLOOKUP(Table5[[#This Row],[Section]],TB_notTB,1,FALSE))),"No",LEFT(Table5[[#This Row],[Section]],3)="ETB","PLS",LEFT(Table5[[#This Row],[Section]],1)="7","PDB",NOT(ISBLANK(Table5[[#This Row],[Section]])),"No")</f>
        <v>No</v>
      </c>
    </row>
    <row r="13263" spans="1:13" x14ac:dyDescent="0.25">
      <c r="A13263" s="130" t="s">
        <v>18577</v>
      </c>
      <c r="B13263" s="130" t="s">
        <v>18578</v>
      </c>
      <c r="C13263" s="130" t="s">
        <v>98</v>
      </c>
      <c r="D13263" s="131">
        <v>0.59599999999999997</v>
      </c>
      <c r="E13263" s="132">
        <v>250</v>
      </c>
      <c r="F13263" s="132">
        <v>250</v>
      </c>
      <c r="G13263" s="126" t="s">
        <v>17572</v>
      </c>
      <c r="H13263" s="126" t="s">
        <v>20386</v>
      </c>
      <c r="I13263" s="126" t="s">
        <v>20387</v>
      </c>
      <c r="J13263" s="126" t="s">
        <v>26341</v>
      </c>
      <c r="K13263" s="9">
        <f>_xlfn.IFNA(VLOOKUP(Table5[[#This Row],[Section]],SubSill_Tier,2,FALSE),0)</f>
        <v>0</v>
      </c>
      <c r="L13263" s="9" t="str">
        <f t="shared" si="217"/>
        <v/>
      </c>
      <c r="M13263" s="205" t="str" cm="1">
        <f t="array" ref="M13263">_xlfn.IFS(NOT(ISERROR(VLOOKUP(Table5[[#This Row],[Section]],TB_notTB,1,FALSE))),"No",LEFT(Table5[[#This Row],[Section]],3)="ETB","PLS",LEFT(Table5[[#This Row],[Section]],1)="7","PDB",NOT(ISBLANK(Table5[[#This Row],[Section]])),"No")</f>
        <v>No</v>
      </c>
    </row>
    <row r="13264" spans="1:13" x14ac:dyDescent="0.25">
      <c r="A13264" s="130" t="s">
        <v>18579</v>
      </c>
      <c r="B13264" s="130" t="s">
        <v>18580</v>
      </c>
      <c r="C13264" s="130" t="s">
        <v>98</v>
      </c>
      <c r="D13264" s="131">
        <v>1.2</v>
      </c>
      <c r="E13264" s="132">
        <v>428</v>
      </c>
      <c r="F13264" s="132">
        <v>428</v>
      </c>
      <c r="G13264" s="126" t="s">
        <v>17572</v>
      </c>
      <c r="H13264" s="126" t="s">
        <v>20386</v>
      </c>
      <c r="I13264" s="126" t="s">
        <v>20387</v>
      </c>
      <c r="J13264" s="126" t="s">
        <v>26341</v>
      </c>
      <c r="K13264" s="9">
        <f>_xlfn.IFNA(VLOOKUP(Table5[[#This Row],[Section]],SubSill_Tier,2,FALSE),0)</f>
        <v>0</v>
      </c>
      <c r="L13264" s="9" t="str">
        <f t="shared" si="217"/>
        <v/>
      </c>
      <c r="M13264" s="205" t="str" cm="1">
        <f t="array" ref="M13264">_xlfn.IFS(NOT(ISERROR(VLOOKUP(Table5[[#This Row],[Section]],TB_notTB,1,FALSE))),"No",LEFT(Table5[[#This Row],[Section]],3)="ETB","PLS",LEFT(Table5[[#This Row],[Section]],1)="7","PDB",NOT(ISBLANK(Table5[[#This Row],[Section]])),"No")</f>
        <v>No</v>
      </c>
    </row>
    <row r="13265" spans="1:13" x14ac:dyDescent="0.25">
      <c r="A13265" s="130" t="s">
        <v>18581</v>
      </c>
      <c r="B13265" s="130" t="s">
        <v>18582</v>
      </c>
      <c r="C13265" s="130" t="s">
        <v>98</v>
      </c>
      <c r="D13265" s="131">
        <v>0.82899999999999996</v>
      </c>
      <c r="E13265" s="132">
        <v>206</v>
      </c>
      <c r="F13265" s="132">
        <v>206</v>
      </c>
      <c r="G13265" s="126" t="s">
        <v>17572</v>
      </c>
      <c r="H13265" s="126" t="s">
        <v>20386</v>
      </c>
      <c r="I13265" s="126" t="s">
        <v>20387</v>
      </c>
      <c r="J13265" s="126" t="s">
        <v>26344</v>
      </c>
      <c r="K13265" s="9">
        <f>_xlfn.IFNA(VLOOKUP(Table5[[#This Row],[Section]],SubSill_Tier,2,FALSE),0)</f>
        <v>0</v>
      </c>
      <c r="L13265" s="9" t="str">
        <f t="shared" si="217"/>
        <v/>
      </c>
      <c r="M13265" s="205" t="str" cm="1">
        <f t="array" ref="M13265">_xlfn.IFS(NOT(ISERROR(VLOOKUP(Table5[[#This Row],[Section]],TB_notTB,1,FALSE))),"No",LEFT(Table5[[#This Row],[Section]],3)="ETB","PLS",LEFT(Table5[[#This Row],[Section]],1)="7","PDB",NOT(ISBLANK(Table5[[#This Row],[Section]])),"No")</f>
        <v>No</v>
      </c>
    </row>
    <row r="13266" spans="1:13" x14ac:dyDescent="0.25">
      <c r="A13266" s="130" t="s">
        <v>18583</v>
      </c>
      <c r="B13266" s="130" t="s">
        <v>18584</v>
      </c>
      <c r="C13266" s="130" t="s">
        <v>98</v>
      </c>
      <c r="D13266" s="131">
        <v>0.73899999999999999</v>
      </c>
      <c r="E13266" s="132">
        <v>346</v>
      </c>
      <c r="F13266" s="132">
        <v>346</v>
      </c>
      <c r="G13266" s="126" t="s">
        <v>17572</v>
      </c>
      <c r="H13266" s="126" t="s">
        <v>20386</v>
      </c>
      <c r="I13266" s="126" t="s">
        <v>20387</v>
      </c>
      <c r="J13266" s="126" t="s">
        <v>26344</v>
      </c>
      <c r="K13266" s="9">
        <f>_xlfn.IFNA(VLOOKUP(Table5[[#This Row],[Section]],SubSill_Tier,2,FALSE),0)</f>
        <v>0</v>
      </c>
      <c r="L13266" s="9" t="str">
        <f t="shared" si="217"/>
        <v/>
      </c>
      <c r="M13266" s="205" t="str" cm="1">
        <f t="array" ref="M13266">_xlfn.IFS(NOT(ISERROR(VLOOKUP(Table5[[#This Row],[Section]],TB_notTB,1,FALSE))),"No",LEFT(Table5[[#This Row],[Section]],3)="ETB","PLS",LEFT(Table5[[#This Row],[Section]],1)="7","PDB",NOT(ISBLANK(Table5[[#This Row],[Section]])),"No")</f>
        <v>No</v>
      </c>
    </row>
    <row r="13267" spans="1:13" x14ac:dyDescent="0.25">
      <c r="A13267" s="130" t="s">
        <v>18585</v>
      </c>
      <c r="B13267" s="130" t="s">
        <v>18586</v>
      </c>
      <c r="C13267" s="130" t="s">
        <v>98</v>
      </c>
      <c r="D13267" s="131">
        <v>0.57599999999999996</v>
      </c>
      <c r="E13267" s="132">
        <v>296</v>
      </c>
      <c r="F13267" s="132">
        <v>296</v>
      </c>
      <c r="G13267" s="126" t="s">
        <v>17572</v>
      </c>
      <c r="H13267" s="126" t="s">
        <v>20386</v>
      </c>
      <c r="I13267" s="126" t="s">
        <v>20387</v>
      </c>
      <c r="J13267" s="126" t="s">
        <v>26341</v>
      </c>
      <c r="K13267" s="9">
        <f>_xlfn.IFNA(VLOOKUP(Table5[[#This Row],[Section]],SubSill_Tier,2,FALSE),0)</f>
        <v>0</v>
      </c>
      <c r="L13267" s="9" t="str">
        <f t="shared" si="217"/>
        <v/>
      </c>
      <c r="M13267" s="205" t="str" cm="1">
        <f t="array" ref="M13267">_xlfn.IFS(NOT(ISERROR(VLOOKUP(Table5[[#This Row],[Section]],TB_notTB,1,FALSE))),"No",LEFT(Table5[[#This Row],[Section]],3)="ETB","PLS",LEFT(Table5[[#This Row],[Section]],1)="7","PDB",NOT(ISBLANK(Table5[[#This Row],[Section]])),"No")</f>
        <v>No</v>
      </c>
    </row>
    <row r="13268" spans="1:13" x14ac:dyDescent="0.25">
      <c r="A13268" s="130" t="s">
        <v>18587</v>
      </c>
      <c r="B13268" s="130" t="s">
        <v>18588</v>
      </c>
      <c r="C13268" s="130" t="s">
        <v>98</v>
      </c>
      <c r="D13268" s="131">
        <v>5.3999999999999999E-2</v>
      </c>
      <c r="E13268" s="132">
        <v>100</v>
      </c>
      <c r="F13268" s="132">
        <v>100</v>
      </c>
      <c r="G13268" s="126" t="s">
        <v>17572</v>
      </c>
      <c r="H13268" s="126" t="s">
        <v>20386</v>
      </c>
      <c r="I13268" s="126" t="s">
        <v>20387</v>
      </c>
      <c r="J13268" s="126" t="s">
        <v>26345</v>
      </c>
      <c r="K13268" s="9">
        <f>_xlfn.IFNA(VLOOKUP(Table5[[#This Row],[Section]],SubSill_Tier,2,FALSE),0)</f>
        <v>0</v>
      </c>
      <c r="L13268" s="9" t="str">
        <f t="shared" si="217"/>
        <v/>
      </c>
      <c r="M13268" s="205" t="str" cm="1">
        <f t="array" ref="M13268">_xlfn.IFS(NOT(ISERROR(VLOOKUP(Table5[[#This Row],[Section]],TB_notTB,1,FALSE))),"No",LEFT(Table5[[#This Row],[Section]],3)="ETB","PLS",LEFT(Table5[[#This Row],[Section]],1)="7","PDB",NOT(ISBLANK(Table5[[#This Row],[Section]])),"No")</f>
        <v>No</v>
      </c>
    </row>
    <row r="13269" spans="1:13" x14ac:dyDescent="0.25">
      <c r="A13269" s="130" t="s">
        <v>18589</v>
      </c>
      <c r="B13269" s="130" t="s">
        <v>18590</v>
      </c>
      <c r="C13269" s="130" t="s">
        <v>98</v>
      </c>
      <c r="D13269" s="131">
        <v>0.46700000000000003</v>
      </c>
      <c r="E13269" s="132">
        <v>119</v>
      </c>
      <c r="F13269" s="132">
        <v>119</v>
      </c>
      <c r="G13269" s="126" t="s">
        <v>17979</v>
      </c>
      <c r="H13269" s="126" t="s">
        <v>20595</v>
      </c>
      <c r="I13269" s="126" t="s">
        <v>20596</v>
      </c>
      <c r="J13269" s="126" t="s">
        <v>26341</v>
      </c>
      <c r="K13269" s="9">
        <f>_xlfn.IFNA(VLOOKUP(Table5[[#This Row],[Section]],SubSill_Tier,2,FALSE),0)</f>
        <v>0</v>
      </c>
      <c r="L13269" s="9" t="str">
        <f t="shared" si="217"/>
        <v/>
      </c>
      <c r="M13269" s="205" t="str" cm="1">
        <f t="array" ref="M13269">_xlfn.IFS(NOT(ISERROR(VLOOKUP(Table5[[#This Row],[Section]],TB_notTB,1,FALSE))),"No",LEFT(Table5[[#This Row],[Section]],3)="ETB","PLS",LEFT(Table5[[#This Row],[Section]],1)="7","PDB",NOT(ISBLANK(Table5[[#This Row],[Section]])),"No")</f>
        <v>No</v>
      </c>
    </row>
    <row r="13270" spans="1:13" x14ac:dyDescent="0.25">
      <c r="A13270" s="130" t="s">
        <v>18591</v>
      </c>
      <c r="B13270" s="130" t="s">
        <v>18592</v>
      </c>
      <c r="C13270" s="130" t="s">
        <v>98</v>
      </c>
      <c r="D13270" s="131">
        <v>0.55700000000000005</v>
      </c>
      <c r="E13270" s="132">
        <v>140</v>
      </c>
      <c r="F13270" s="132">
        <v>140</v>
      </c>
      <c r="G13270" s="126" t="s">
        <v>17979</v>
      </c>
      <c r="H13270" s="126" t="s">
        <v>20595</v>
      </c>
      <c r="I13270" s="126" t="s">
        <v>20596</v>
      </c>
      <c r="J13270" s="126" t="s">
        <v>26341</v>
      </c>
      <c r="K13270" s="9">
        <f>_xlfn.IFNA(VLOOKUP(Table5[[#This Row],[Section]],SubSill_Tier,2,FALSE),0)</f>
        <v>0</v>
      </c>
      <c r="L13270" s="9" t="str">
        <f t="shared" si="217"/>
        <v/>
      </c>
      <c r="M13270" s="205" t="str" cm="1">
        <f t="array" ref="M13270">_xlfn.IFS(NOT(ISERROR(VLOOKUP(Table5[[#This Row],[Section]],TB_notTB,1,FALSE))),"No",LEFT(Table5[[#This Row],[Section]],3)="ETB","PLS",LEFT(Table5[[#This Row],[Section]],1)="7","PDB",NOT(ISBLANK(Table5[[#This Row],[Section]])),"No")</f>
        <v>No</v>
      </c>
    </row>
    <row r="13271" spans="1:13" x14ac:dyDescent="0.25">
      <c r="A13271" s="130" t="s">
        <v>18593</v>
      </c>
      <c r="B13271" s="130" t="s">
        <v>18594</v>
      </c>
      <c r="C13271" s="130" t="s">
        <v>98</v>
      </c>
      <c r="D13271" s="131">
        <v>0.64100000000000001</v>
      </c>
      <c r="E13271" s="132">
        <v>183</v>
      </c>
      <c r="F13271" s="132">
        <v>183</v>
      </c>
      <c r="G13271" s="126" t="s">
        <v>17979</v>
      </c>
      <c r="H13271" s="126" t="s">
        <v>20595</v>
      </c>
      <c r="I13271" s="126" t="s">
        <v>20596</v>
      </c>
      <c r="J13271" s="126" t="s">
        <v>26344</v>
      </c>
      <c r="K13271" s="9">
        <f>_xlfn.IFNA(VLOOKUP(Table5[[#This Row],[Section]],SubSill_Tier,2,FALSE),0)</f>
        <v>0</v>
      </c>
      <c r="L13271" s="9" t="str">
        <f t="shared" si="217"/>
        <v/>
      </c>
      <c r="M13271" s="205" t="str" cm="1">
        <f t="array" ref="M13271">_xlfn.IFS(NOT(ISERROR(VLOOKUP(Table5[[#This Row],[Section]],TB_notTB,1,FALSE))),"No",LEFT(Table5[[#This Row],[Section]],3)="ETB","PLS",LEFT(Table5[[#This Row],[Section]],1)="7","PDB",NOT(ISBLANK(Table5[[#This Row],[Section]])),"No")</f>
        <v>No</v>
      </c>
    </row>
    <row r="13272" spans="1:13" x14ac:dyDescent="0.25">
      <c r="A13272" s="130" t="s">
        <v>18595</v>
      </c>
      <c r="B13272" s="130" t="s">
        <v>18596</v>
      </c>
      <c r="C13272" s="130" t="s">
        <v>98</v>
      </c>
      <c r="D13272" s="131">
        <v>0.64400000000000002</v>
      </c>
      <c r="E13272" s="132">
        <v>184</v>
      </c>
      <c r="F13272" s="132">
        <v>184</v>
      </c>
      <c r="G13272" s="126" t="s">
        <v>17979</v>
      </c>
      <c r="H13272" s="126" t="s">
        <v>20595</v>
      </c>
      <c r="I13272" s="126" t="s">
        <v>20596</v>
      </c>
      <c r="J13272" s="126" t="s">
        <v>26341</v>
      </c>
      <c r="K13272" s="9">
        <f>_xlfn.IFNA(VLOOKUP(Table5[[#This Row],[Section]],SubSill_Tier,2,FALSE),0)</f>
        <v>0</v>
      </c>
      <c r="L13272" s="9" t="str">
        <f t="shared" si="217"/>
        <v/>
      </c>
      <c r="M13272" s="205" t="str" cm="1">
        <f t="array" ref="M13272">_xlfn.IFS(NOT(ISERROR(VLOOKUP(Table5[[#This Row],[Section]],TB_notTB,1,FALSE))),"No",LEFT(Table5[[#This Row],[Section]],3)="ETB","PLS",LEFT(Table5[[#This Row],[Section]],1)="7","PDB",NOT(ISBLANK(Table5[[#This Row],[Section]])),"No")</f>
        <v>No</v>
      </c>
    </row>
    <row r="13273" spans="1:13" x14ac:dyDescent="0.25">
      <c r="A13273" s="130" t="s">
        <v>18597</v>
      </c>
      <c r="B13273" s="130" t="s">
        <v>18598</v>
      </c>
      <c r="C13273" s="130" t="s">
        <v>98</v>
      </c>
      <c r="D13273" s="131">
        <v>0.68400000000000005</v>
      </c>
      <c r="E13273" s="132">
        <v>231</v>
      </c>
      <c r="F13273" s="132">
        <v>231</v>
      </c>
      <c r="G13273" s="126" t="s">
        <v>17475</v>
      </c>
      <c r="H13273" s="126" t="s">
        <v>20380</v>
      </c>
      <c r="I13273" s="126" t="s">
        <v>20381</v>
      </c>
      <c r="J13273" s="126" t="s">
        <v>26344</v>
      </c>
      <c r="K13273" s="9">
        <f>_xlfn.IFNA(VLOOKUP(Table5[[#This Row],[Section]],SubSill_Tier,2,FALSE),0)</f>
        <v>0</v>
      </c>
      <c r="L13273" s="9" t="str">
        <f t="shared" si="217"/>
        <v/>
      </c>
      <c r="M13273" s="205" t="str" cm="1">
        <f t="array" ref="M13273">_xlfn.IFS(NOT(ISERROR(VLOOKUP(Table5[[#This Row],[Section]],TB_notTB,1,FALSE))),"No",LEFT(Table5[[#This Row],[Section]],3)="ETB","PLS",LEFT(Table5[[#This Row],[Section]],1)="7","PDB",NOT(ISBLANK(Table5[[#This Row],[Section]])),"No")</f>
        <v>No</v>
      </c>
    </row>
    <row r="13274" spans="1:13" x14ac:dyDescent="0.25">
      <c r="A13274" s="130" t="s">
        <v>18599</v>
      </c>
      <c r="B13274" s="130" t="s">
        <v>18600</v>
      </c>
      <c r="C13274" s="130" t="s">
        <v>98</v>
      </c>
      <c r="D13274" s="131">
        <v>0.82699999999999996</v>
      </c>
      <c r="E13274" s="132">
        <v>263</v>
      </c>
      <c r="F13274" s="132">
        <v>263</v>
      </c>
      <c r="G13274" s="126" t="s">
        <v>17475</v>
      </c>
      <c r="H13274" s="126" t="s">
        <v>20380</v>
      </c>
      <c r="I13274" s="126" t="s">
        <v>20381</v>
      </c>
      <c r="J13274" s="126" t="s">
        <v>26341</v>
      </c>
      <c r="K13274" s="9">
        <f>_xlfn.IFNA(VLOOKUP(Table5[[#This Row],[Section]],SubSill_Tier,2,FALSE),0)</f>
        <v>0</v>
      </c>
      <c r="L13274" s="9" t="str">
        <f t="shared" si="217"/>
        <v/>
      </c>
      <c r="M13274" s="205" t="str" cm="1">
        <f t="array" ref="M13274">_xlfn.IFS(NOT(ISERROR(VLOOKUP(Table5[[#This Row],[Section]],TB_notTB,1,FALSE))),"No",LEFT(Table5[[#This Row],[Section]],3)="ETB","PLS",LEFT(Table5[[#This Row],[Section]],1)="7","PDB",NOT(ISBLANK(Table5[[#This Row],[Section]])),"No")</f>
        <v>No</v>
      </c>
    </row>
    <row r="13275" spans="1:13" x14ac:dyDescent="0.25">
      <c r="A13275" s="130" t="s">
        <v>18601</v>
      </c>
      <c r="B13275" s="130" t="s">
        <v>18602</v>
      </c>
      <c r="C13275" s="130" t="s">
        <v>98</v>
      </c>
      <c r="D13275" s="131">
        <v>0.40799999999999997</v>
      </c>
      <c r="E13275" s="132">
        <v>136</v>
      </c>
      <c r="F13275" s="132">
        <v>136</v>
      </c>
      <c r="G13275" s="126" t="s">
        <v>17475</v>
      </c>
      <c r="H13275" s="126" t="s">
        <v>20380</v>
      </c>
      <c r="I13275" s="126" t="s">
        <v>20381</v>
      </c>
      <c r="J13275" s="126" t="s">
        <v>26341</v>
      </c>
      <c r="K13275" s="9">
        <f>_xlfn.IFNA(VLOOKUP(Table5[[#This Row],[Section]],SubSill_Tier,2,FALSE),0)</f>
        <v>0</v>
      </c>
      <c r="L13275" s="9" t="str">
        <f t="shared" si="217"/>
        <v/>
      </c>
      <c r="M13275" s="205" t="str" cm="1">
        <f t="array" ref="M13275">_xlfn.IFS(NOT(ISERROR(VLOOKUP(Table5[[#This Row],[Section]],TB_notTB,1,FALSE))),"No",LEFT(Table5[[#This Row],[Section]],3)="ETB","PLS",LEFT(Table5[[#This Row],[Section]],1)="7","PDB",NOT(ISBLANK(Table5[[#This Row],[Section]])),"No")</f>
        <v>No</v>
      </c>
    </row>
    <row r="13276" spans="1:13" x14ac:dyDescent="0.25">
      <c r="A13276" s="130" t="s">
        <v>18603</v>
      </c>
      <c r="B13276" s="130" t="s">
        <v>18604</v>
      </c>
      <c r="C13276" s="130" t="s">
        <v>98</v>
      </c>
      <c r="D13276" s="131">
        <v>0.55100000000000005</v>
      </c>
      <c r="E13276" s="132">
        <v>168</v>
      </c>
      <c r="F13276" s="132">
        <v>168</v>
      </c>
      <c r="G13276" s="126" t="s">
        <v>17475</v>
      </c>
      <c r="H13276" s="126" t="s">
        <v>20380</v>
      </c>
      <c r="I13276" s="126" t="s">
        <v>20381</v>
      </c>
      <c r="J13276" s="126" t="s">
        <v>26344</v>
      </c>
      <c r="K13276" s="9">
        <f>_xlfn.IFNA(VLOOKUP(Table5[[#This Row],[Section]],SubSill_Tier,2,FALSE),0)</f>
        <v>0</v>
      </c>
      <c r="L13276" s="9" t="str">
        <f t="shared" si="217"/>
        <v/>
      </c>
      <c r="M13276" s="205" t="str" cm="1">
        <f t="array" ref="M13276">_xlfn.IFS(NOT(ISERROR(VLOOKUP(Table5[[#This Row],[Section]],TB_notTB,1,FALSE))),"No",LEFT(Table5[[#This Row],[Section]],3)="ETB","PLS",LEFT(Table5[[#This Row],[Section]],1)="7","PDB",NOT(ISBLANK(Table5[[#This Row],[Section]])),"No")</f>
        <v>No</v>
      </c>
    </row>
    <row r="13277" spans="1:13" x14ac:dyDescent="0.25">
      <c r="A13277" s="130" t="s">
        <v>18605</v>
      </c>
      <c r="B13277" s="130" t="s">
        <v>18606</v>
      </c>
      <c r="C13277" s="130" t="s">
        <v>98</v>
      </c>
      <c r="D13277" s="131">
        <v>0.63900000000000001</v>
      </c>
      <c r="E13277" s="132">
        <v>188</v>
      </c>
      <c r="F13277" s="132">
        <v>188</v>
      </c>
      <c r="G13277" s="126" t="s">
        <v>17475</v>
      </c>
      <c r="H13277" s="126" t="s">
        <v>20380</v>
      </c>
      <c r="I13277" s="126" t="s">
        <v>20381</v>
      </c>
      <c r="J13277" s="126" t="s">
        <v>26341</v>
      </c>
      <c r="K13277" s="9">
        <f>_xlfn.IFNA(VLOOKUP(Table5[[#This Row],[Section]],SubSill_Tier,2,FALSE),0)</f>
        <v>0</v>
      </c>
      <c r="L13277" s="9" t="str">
        <f t="shared" ref="L13277:L13308" si="218">IFERROR(IF(LEFT(G13277,2)="AI",IF(_xlfn.NUMBERVALUE(IFERROR(LEFT(IF(ISERROR(FIND("X",UPPER(B13277))),UPPER(B13277),RIGHT(UPPER(B13277),LEN(UPPER(B13277))-FIND("~",SUBSTITUTE(UPPER(B13277),"X","~",LEN(UPPER(B13277))-LEN(SUBSTITUTE(UPPER(B13277),"X","")))))),FIND(" ",IF(ISERROR(FIND("X",UPPER(B13277))),UPPER(B13277),RIGHT(UPPER(B13277),LEN(UPPER(B13277))-FIND("~",SUBSTITUTE(UPPER(B13277),"X","~",LEN(UPPER(B13277))-LEN(SUBSTITUTE(UPPER(B13277),"X","")))))),1)-1),IF(ISERROR(FIND("X",UPPER(B13277))),UPPER(B13277),RIGHT(UPPER(B13277),LEN(UPPER(B13277))-FIND("~",SUBSTITUTE(UPPER(B13277),"X","~",LEN(UPPER(B13277))-LEN(SUBSTITUTE(UPPER(B13277),"X",""))))))),".")&gt;=5,"Wall",""),""),"")</f>
        <v/>
      </c>
      <c r="M13277" s="205" t="str" cm="1">
        <f t="array" ref="M13277">_xlfn.IFS(NOT(ISERROR(VLOOKUP(Table5[[#This Row],[Section]],TB_notTB,1,FALSE))),"No",LEFT(Table5[[#This Row],[Section]],3)="ETB","PLS",LEFT(Table5[[#This Row],[Section]],1)="7","PDB",NOT(ISBLANK(Table5[[#This Row],[Section]])),"No")</f>
        <v>No</v>
      </c>
    </row>
    <row r="13278" spans="1:13" x14ac:dyDescent="0.25">
      <c r="A13278" s="130" t="s">
        <v>18607</v>
      </c>
      <c r="B13278" s="130" t="s">
        <v>18608</v>
      </c>
      <c r="C13278" s="130" t="s">
        <v>98</v>
      </c>
      <c r="D13278" s="131">
        <v>0.74</v>
      </c>
      <c r="E13278" s="132">
        <v>262</v>
      </c>
      <c r="F13278" s="132">
        <v>262</v>
      </c>
      <c r="G13278" s="126" t="s">
        <v>17475</v>
      </c>
      <c r="H13278" s="126" t="s">
        <v>20380</v>
      </c>
      <c r="I13278" s="126" t="s">
        <v>20381</v>
      </c>
      <c r="J13278" s="126" t="s">
        <v>26341</v>
      </c>
      <c r="K13278" s="9">
        <f>_xlfn.IFNA(VLOOKUP(Table5[[#This Row],[Section]],SubSill_Tier,2,FALSE),0)</f>
        <v>0</v>
      </c>
      <c r="L13278" s="9" t="str">
        <f t="shared" si="218"/>
        <v/>
      </c>
      <c r="M13278" s="205" t="str" cm="1">
        <f t="array" ref="M13278">_xlfn.IFS(NOT(ISERROR(VLOOKUP(Table5[[#This Row],[Section]],TB_notTB,1,FALSE))),"No",LEFT(Table5[[#This Row],[Section]],3)="ETB","PLS",LEFT(Table5[[#This Row],[Section]],1)="7","PDB",NOT(ISBLANK(Table5[[#This Row],[Section]])),"No")</f>
        <v>No</v>
      </c>
    </row>
    <row r="13279" spans="1:13" x14ac:dyDescent="0.25">
      <c r="A13279" s="130" t="s">
        <v>18609</v>
      </c>
      <c r="B13279" s="130" t="s">
        <v>18610</v>
      </c>
      <c r="C13279" s="130" t="s">
        <v>98</v>
      </c>
      <c r="D13279" s="131">
        <v>0.86899999999999999</v>
      </c>
      <c r="E13279" s="132">
        <v>285</v>
      </c>
      <c r="F13279" s="132">
        <v>285</v>
      </c>
      <c r="G13279" s="126" t="s">
        <v>17475</v>
      </c>
      <c r="H13279" s="126" t="s">
        <v>20380</v>
      </c>
      <c r="I13279" s="126" t="s">
        <v>20381</v>
      </c>
      <c r="J13279" s="126" t="s">
        <v>26341</v>
      </c>
      <c r="K13279" s="9">
        <f>_xlfn.IFNA(VLOOKUP(Table5[[#This Row],[Section]],SubSill_Tier,2,FALSE),0)</f>
        <v>0</v>
      </c>
      <c r="L13279" s="9" t="str">
        <f t="shared" si="218"/>
        <v/>
      </c>
      <c r="M13279" s="205" t="str" cm="1">
        <f t="array" ref="M13279">_xlfn.IFS(NOT(ISERROR(VLOOKUP(Table5[[#This Row],[Section]],TB_notTB,1,FALSE))),"No",LEFT(Table5[[#This Row],[Section]],3)="ETB","PLS",LEFT(Table5[[#This Row],[Section]],1)="7","PDB",NOT(ISBLANK(Table5[[#This Row],[Section]])),"No")</f>
        <v>No</v>
      </c>
    </row>
    <row r="13280" spans="1:13" x14ac:dyDescent="0.25">
      <c r="A13280" s="130" t="s">
        <v>18611</v>
      </c>
      <c r="B13280" s="130" t="s">
        <v>18612</v>
      </c>
      <c r="C13280" s="130" t="s">
        <v>98</v>
      </c>
      <c r="D13280" s="131">
        <v>0.86899999999999999</v>
      </c>
      <c r="E13280" s="132">
        <v>307</v>
      </c>
      <c r="F13280" s="132">
        <v>307</v>
      </c>
      <c r="G13280" s="126" t="s">
        <v>17475</v>
      </c>
      <c r="H13280" s="126" t="s">
        <v>20380</v>
      </c>
      <c r="I13280" s="126" t="s">
        <v>20381</v>
      </c>
      <c r="J13280" s="126" t="s">
        <v>26344</v>
      </c>
      <c r="K13280" s="9">
        <f>_xlfn.IFNA(VLOOKUP(Table5[[#This Row],[Section]],SubSill_Tier,2,FALSE),0)</f>
        <v>0</v>
      </c>
      <c r="L13280" s="9" t="str">
        <f t="shared" si="218"/>
        <v/>
      </c>
      <c r="M13280" s="205" t="str" cm="1">
        <f t="array" ref="M13280">_xlfn.IFS(NOT(ISERROR(VLOOKUP(Table5[[#This Row],[Section]],TB_notTB,1,FALSE))),"No",LEFT(Table5[[#This Row],[Section]],3)="ETB","PLS",LEFT(Table5[[#This Row],[Section]],1)="7","PDB",NOT(ISBLANK(Table5[[#This Row],[Section]])),"No")</f>
        <v>No</v>
      </c>
    </row>
    <row r="13281" spans="1:13" x14ac:dyDescent="0.25">
      <c r="A13281" s="130" t="s">
        <v>18613</v>
      </c>
      <c r="B13281" s="130" t="s">
        <v>18614</v>
      </c>
      <c r="C13281" s="130" t="s">
        <v>98</v>
      </c>
      <c r="D13281" s="131">
        <v>0.92300000000000004</v>
      </c>
      <c r="E13281" s="132">
        <v>319</v>
      </c>
      <c r="F13281" s="132">
        <v>319</v>
      </c>
      <c r="G13281" s="126" t="s">
        <v>17475</v>
      </c>
      <c r="H13281" s="126" t="s">
        <v>20380</v>
      </c>
      <c r="I13281" s="126" t="s">
        <v>20381</v>
      </c>
      <c r="J13281" s="126" t="s">
        <v>26344</v>
      </c>
      <c r="K13281" s="9">
        <f>_xlfn.IFNA(VLOOKUP(Table5[[#This Row],[Section]],SubSill_Tier,2,FALSE),0)</f>
        <v>0</v>
      </c>
      <c r="L13281" s="9" t="str">
        <f t="shared" si="218"/>
        <v/>
      </c>
      <c r="M13281" s="205" t="str" cm="1">
        <f t="array" ref="M13281">_xlfn.IFS(NOT(ISERROR(VLOOKUP(Table5[[#This Row],[Section]],TB_notTB,1,FALSE))),"No",LEFT(Table5[[#This Row],[Section]],3)="ETB","PLS",LEFT(Table5[[#This Row],[Section]],1)="7","PDB",NOT(ISBLANK(Table5[[#This Row],[Section]])),"No")</f>
        <v>No</v>
      </c>
    </row>
    <row r="13282" spans="1:13" x14ac:dyDescent="0.25">
      <c r="A13282" s="130" t="s">
        <v>18615</v>
      </c>
      <c r="B13282" s="130" t="s">
        <v>18616</v>
      </c>
      <c r="C13282" s="130" t="s">
        <v>98</v>
      </c>
      <c r="D13282" s="131">
        <v>1.458</v>
      </c>
      <c r="E13282" s="132">
        <v>367</v>
      </c>
      <c r="F13282" s="132">
        <v>367</v>
      </c>
      <c r="G13282" s="126" t="s">
        <v>17475</v>
      </c>
      <c r="H13282" s="126" t="s">
        <v>20380</v>
      </c>
      <c r="I13282" s="126" t="s">
        <v>20381</v>
      </c>
      <c r="J13282" s="126" t="s">
        <v>26341</v>
      </c>
      <c r="K13282" s="9">
        <f>_xlfn.IFNA(VLOOKUP(Table5[[#This Row],[Section]],SubSill_Tier,2,FALSE),0)</f>
        <v>0</v>
      </c>
      <c r="L13282" s="9" t="str">
        <f t="shared" si="218"/>
        <v/>
      </c>
      <c r="M13282" s="205" t="str" cm="1">
        <f t="array" ref="M13282">_xlfn.IFS(NOT(ISERROR(VLOOKUP(Table5[[#This Row],[Section]],TB_notTB,1,FALSE))),"No",LEFT(Table5[[#This Row],[Section]],3)="ETB","PLS",LEFT(Table5[[#This Row],[Section]],1)="7","PDB",NOT(ISBLANK(Table5[[#This Row],[Section]])),"No")</f>
        <v>No</v>
      </c>
    </row>
    <row r="13283" spans="1:13" x14ac:dyDescent="0.25">
      <c r="A13283" s="130" t="s">
        <v>18617</v>
      </c>
      <c r="B13283" s="130" t="s">
        <v>18618</v>
      </c>
      <c r="C13283" s="130" t="s">
        <v>98</v>
      </c>
      <c r="D13283" s="131">
        <v>1.728</v>
      </c>
      <c r="E13283" s="132">
        <v>417</v>
      </c>
      <c r="F13283" s="132">
        <v>417</v>
      </c>
      <c r="G13283" s="126" t="s">
        <v>17475</v>
      </c>
      <c r="H13283" s="126" t="s">
        <v>20380</v>
      </c>
      <c r="I13283" s="126" t="s">
        <v>20381</v>
      </c>
      <c r="J13283" s="126" t="s">
        <v>26341</v>
      </c>
      <c r="K13283" s="9">
        <f>_xlfn.IFNA(VLOOKUP(Table5[[#This Row],[Section]],SubSill_Tier,2,FALSE),0)</f>
        <v>0</v>
      </c>
      <c r="L13283" s="9" t="str">
        <f t="shared" si="218"/>
        <v/>
      </c>
      <c r="M13283" s="205" t="str" cm="1">
        <f t="array" ref="M13283">_xlfn.IFS(NOT(ISERROR(VLOOKUP(Table5[[#This Row],[Section]],TB_notTB,1,FALSE))),"No",LEFT(Table5[[#This Row],[Section]],3)="ETB","PLS",LEFT(Table5[[#This Row],[Section]],1)="7","PDB",NOT(ISBLANK(Table5[[#This Row],[Section]])),"No")</f>
        <v>No</v>
      </c>
    </row>
    <row r="13284" spans="1:13" x14ac:dyDescent="0.25">
      <c r="A13284" s="130" t="s">
        <v>18619</v>
      </c>
      <c r="B13284" s="130" t="s">
        <v>18620</v>
      </c>
      <c r="C13284" s="130" t="s">
        <v>98</v>
      </c>
      <c r="D13284" s="131">
        <v>0.27500000000000002</v>
      </c>
      <c r="E13284" s="132">
        <v>124</v>
      </c>
      <c r="F13284" s="132">
        <v>124</v>
      </c>
      <c r="G13284" s="126" t="s">
        <v>17475</v>
      </c>
      <c r="H13284" s="126" t="s">
        <v>20380</v>
      </c>
      <c r="I13284" s="126" t="s">
        <v>20381</v>
      </c>
      <c r="J13284" s="126" t="s">
        <v>26341</v>
      </c>
      <c r="K13284" s="9">
        <f>_xlfn.IFNA(VLOOKUP(Table5[[#This Row],[Section]],SubSill_Tier,2,FALSE),0)</f>
        <v>0</v>
      </c>
      <c r="L13284" s="9" t="str">
        <f t="shared" si="218"/>
        <v/>
      </c>
      <c r="M13284" s="205" t="str" cm="1">
        <f t="array" ref="M13284">_xlfn.IFS(NOT(ISERROR(VLOOKUP(Table5[[#This Row],[Section]],TB_notTB,1,FALSE))),"No",LEFT(Table5[[#This Row],[Section]],3)="ETB","PLS",LEFT(Table5[[#This Row],[Section]],1)="7","PDB",NOT(ISBLANK(Table5[[#This Row],[Section]])),"No")</f>
        <v>No</v>
      </c>
    </row>
    <row r="13285" spans="1:13" x14ac:dyDescent="0.25">
      <c r="A13285" s="130" t="s">
        <v>18621</v>
      </c>
      <c r="B13285" s="130" t="s">
        <v>18622</v>
      </c>
      <c r="C13285" s="130" t="s">
        <v>98</v>
      </c>
      <c r="D13285" s="131">
        <v>0.29299999999999998</v>
      </c>
      <c r="E13285" s="132">
        <v>134</v>
      </c>
      <c r="F13285" s="132">
        <v>134</v>
      </c>
      <c r="G13285" s="126" t="s">
        <v>17475</v>
      </c>
      <c r="H13285" s="126" t="s">
        <v>20380</v>
      </c>
      <c r="I13285" s="126" t="s">
        <v>20381</v>
      </c>
      <c r="J13285" s="126" t="s">
        <v>26341</v>
      </c>
      <c r="K13285" s="9">
        <f>_xlfn.IFNA(VLOOKUP(Table5[[#This Row],[Section]],SubSill_Tier,2,FALSE),0)</f>
        <v>0</v>
      </c>
      <c r="L13285" s="9" t="str">
        <f t="shared" si="218"/>
        <v/>
      </c>
      <c r="M13285" s="205" t="str" cm="1">
        <f t="array" ref="M13285">_xlfn.IFS(NOT(ISERROR(VLOOKUP(Table5[[#This Row],[Section]],TB_notTB,1,FALSE))),"No",LEFT(Table5[[#This Row],[Section]],3)="ETB","PLS",LEFT(Table5[[#This Row],[Section]],1)="7","PDB",NOT(ISBLANK(Table5[[#This Row],[Section]])),"No")</f>
        <v>No</v>
      </c>
    </row>
    <row r="13286" spans="1:13" x14ac:dyDescent="0.25">
      <c r="A13286" s="130" t="s">
        <v>18623</v>
      </c>
      <c r="B13286" s="130" t="s">
        <v>18624</v>
      </c>
      <c r="C13286" s="130" t="s">
        <v>98</v>
      </c>
      <c r="D13286" s="131">
        <v>0.31</v>
      </c>
      <c r="E13286" s="132">
        <v>144</v>
      </c>
      <c r="F13286" s="132">
        <v>144</v>
      </c>
      <c r="G13286" s="126" t="s">
        <v>17502</v>
      </c>
      <c r="H13286" s="126" t="s">
        <v>20384</v>
      </c>
      <c r="I13286" s="126" t="s">
        <v>20385</v>
      </c>
      <c r="J13286" s="126" t="s">
        <v>26341</v>
      </c>
      <c r="K13286" s="9">
        <f>_xlfn.IFNA(VLOOKUP(Table5[[#This Row],[Section]],SubSill_Tier,2,FALSE),0)</f>
        <v>0</v>
      </c>
      <c r="L13286" s="9" t="str">
        <f t="shared" si="218"/>
        <v/>
      </c>
      <c r="M13286" s="205" t="str" cm="1">
        <f t="array" ref="M13286">_xlfn.IFS(NOT(ISERROR(VLOOKUP(Table5[[#This Row],[Section]],TB_notTB,1,FALSE))),"No",LEFT(Table5[[#This Row],[Section]],3)="ETB","PLS",LEFT(Table5[[#This Row],[Section]],1)="7","PDB",NOT(ISBLANK(Table5[[#This Row],[Section]])),"No")</f>
        <v>No</v>
      </c>
    </row>
    <row r="13287" spans="1:13" x14ac:dyDescent="0.25">
      <c r="A13287" s="130" t="s">
        <v>18625</v>
      </c>
      <c r="B13287" s="130" t="s">
        <v>18626</v>
      </c>
      <c r="C13287" s="130" t="s">
        <v>98</v>
      </c>
      <c r="D13287" s="131">
        <v>0.65500000000000003</v>
      </c>
      <c r="E13287" s="132">
        <v>213</v>
      </c>
      <c r="F13287" s="132">
        <v>213</v>
      </c>
      <c r="G13287" s="126" t="s">
        <v>17475</v>
      </c>
      <c r="H13287" s="126" t="s">
        <v>20380</v>
      </c>
      <c r="I13287" s="126" t="s">
        <v>20381</v>
      </c>
      <c r="J13287" s="126" t="s">
        <v>26344</v>
      </c>
      <c r="K13287" s="9">
        <f>_xlfn.IFNA(VLOOKUP(Table5[[#This Row],[Section]],SubSill_Tier,2,FALSE),0)</f>
        <v>0</v>
      </c>
      <c r="L13287" s="9" t="str">
        <f t="shared" si="218"/>
        <v/>
      </c>
      <c r="M13287" s="205" t="str" cm="1">
        <f t="array" ref="M13287">_xlfn.IFS(NOT(ISERROR(VLOOKUP(Table5[[#This Row],[Section]],TB_notTB,1,FALSE))),"No",LEFT(Table5[[#This Row],[Section]],3)="ETB","PLS",LEFT(Table5[[#This Row],[Section]],1)="7","PDB",NOT(ISBLANK(Table5[[#This Row],[Section]])),"No")</f>
        <v>No</v>
      </c>
    </row>
    <row r="13288" spans="1:13" x14ac:dyDescent="0.25">
      <c r="A13288" s="130" t="s">
        <v>18627</v>
      </c>
      <c r="B13288" s="130" t="s">
        <v>18628</v>
      </c>
      <c r="C13288" s="130" t="s">
        <v>98</v>
      </c>
      <c r="D13288" s="131">
        <v>0.34599999999999997</v>
      </c>
      <c r="E13288" s="132">
        <v>100</v>
      </c>
      <c r="F13288" s="132">
        <v>100</v>
      </c>
      <c r="G13288" s="126" t="s">
        <v>17475</v>
      </c>
      <c r="H13288" s="126" t="s">
        <v>20380</v>
      </c>
      <c r="I13288" s="126" t="s">
        <v>20381</v>
      </c>
      <c r="J13288" s="126" t="s">
        <v>26344</v>
      </c>
      <c r="K13288" s="9">
        <f>_xlfn.IFNA(VLOOKUP(Table5[[#This Row],[Section]],SubSill_Tier,2,FALSE),0)</f>
        <v>0</v>
      </c>
      <c r="L13288" s="9" t="str">
        <f t="shared" si="218"/>
        <v/>
      </c>
      <c r="M13288" s="205" t="str" cm="1">
        <f t="array" ref="M13288">_xlfn.IFS(NOT(ISERROR(VLOOKUP(Table5[[#This Row],[Section]],TB_notTB,1,FALSE))),"No",LEFT(Table5[[#This Row],[Section]],3)="ETB","PLS",LEFT(Table5[[#This Row],[Section]],1)="7","PDB",NOT(ISBLANK(Table5[[#This Row],[Section]])),"No")</f>
        <v>No</v>
      </c>
    </row>
    <row r="13289" spans="1:13" x14ac:dyDescent="0.25">
      <c r="A13289" s="130" t="s">
        <v>18629</v>
      </c>
      <c r="B13289" s="130" t="s">
        <v>18630</v>
      </c>
      <c r="C13289" s="130" t="s">
        <v>98</v>
      </c>
      <c r="D13289" s="131">
        <v>0.67800000000000005</v>
      </c>
      <c r="E13289" s="132">
        <v>216</v>
      </c>
      <c r="F13289" s="132">
        <v>216</v>
      </c>
      <c r="G13289" s="126" t="s">
        <v>17475</v>
      </c>
      <c r="H13289" s="126" t="s">
        <v>20380</v>
      </c>
      <c r="I13289" s="126" t="s">
        <v>20381</v>
      </c>
      <c r="J13289" s="126" t="s">
        <v>26341</v>
      </c>
      <c r="K13289" s="9">
        <f>_xlfn.IFNA(VLOOKUP(Table5[[#This Row],[Section]],SubSill_Tier,2,FALSE),0)</f>
        <v>0</v>
      </c>
      <c r="L13289" s="9" t="str">
        <f t="shared" si="218"/>
        <v/>
      </c>
      <c r="M13289" s="205" t="str" cm="1">
        <f t="array" ref="M13289">_xlfn.IFS(NOT(ISERROR(VLOOKUP(Table5[[#This Row],[Section]],TB_notTB,1,FALSE))),"No",LEFT(Table5[[#This Row],[Section]],3)="ETB","PLS",LEFT(Table5[[#This Row],[Section]],1)="7","PDB",NOT(ISBLANK(Table5[[#This Row],[Section]])),"No")</f>
        <v>No</v>
      </c>
    </row>
    <row r="13290" spans="1:13" x14ac:dyDescent="0.25">
      <c r="A13290" s="130" t="s">
        <v>18631</v>
      </c>
      <c r="B13290" s="130" t="s">
        <v>18632</v>
      </c>
      <c r="C13290" s="130" t="s">
        <v>98</v>
      </c>
      <c r="D13290" s="131">
        <v>0.47</v>
      </c>
      <c r="E13290" s="132">
        <v>150</v>
      </c>
      <c r="F13290" s="132">
        <v>150</v>
      </c>
      <c r="G13290" s="126" t="s">
        <v>17475</v>
      </c>
      <c r="H13290" s="126" t="s">
        <v>20380</v>
      </c>
      <c r="I13290" s="126" t="s">
        <v>20381</v>
      </c>
      <c r="J13290" s="126" t="s">
        <v>26344</v>
      </c>
      <c r="K13290" s="9">
        <f>_xlfn.IFNA(VLOOKUP(Table5[[#This Row],[Section]],SubSill_Tier,2,FALSE),0)</f>
        <v>0</v>
      </c>
      <c r="L13290" s="9" t="str">
        <f t="shared" si="218"/>
        <v/>
      </c>
      <c r="M13290" s="205" t="str" cm="1">
        <f t="array" ref="M13290">_xlfn.IFS(NOT(ISERROR(VLOOKUP(Table5[[#This Row],[Section]],TB_notTB,1,FALSE))),"No",LEFT(Table5[[#This Row],[Section]],3)="ETB","PLS",LEFT(Table5[[#This Row],[Section]],1)="7","PDB",NOT(ISBLANK(Table5[[#This Row],[Section]])),"No")</f>
        <v>No</v>
      </c>
    </row>
    <row r="13291" spans="1:13" x14ac:dyDescent="0.25">
      <c r="A13291" s="130" t="s">
        <v>18633</v>
      </c>
      <c r="B13291" s="130" t="s">
        <v>18634</v>
      </c>
      <c r="C13291" s="130" t="s">
        <v>98</v>
      </c>
      <c r="D13291" s="131">
        <v>0.97199999999999998</v>
      </c>
      <c r="E13291" s="132">
        <v>286</v>
      </c>
      <c r="F13291" s="132">
        <v>286</v>
      </c>
      <c r="G13291" s="126" t="s">
        <v>17475</v>
      </c>
      <c r="H13291" s="126" t="s">
        <v>20380</v>
      </c>
      <c r="I13291" s="126" t="s">
        <v>20381</v>
      </c>
      <c r="J13291" s="126" t="s">
        <v>26344</v>
      </c>
      <c r="K13291" s="9">
        <f>_xlfn.IFNA(VLOOKUP(Table5[[#This Row],[Section]],SubSill_Tier,2,FALSE),0)</f>
        <v>0</v>
      </c>
      <c r="L13291" s="9" t="str">
        <f t="shared" si="218"/>
        <v/>
      </c>
      <c r="M13291" s="205" t="str" cm="1">
        <f t="array" ref="M13291">_xlfn.IFS(NOT(ISERROR(VLOOKUP(Table5[[#This Row],[Section]],TB_notTB,1,FALSE))),"No",LEFT(Table5[[#This Row],[Section]],3)="ETB","PLS",LEFT(Table5[[#This Row],[Section]],1)="7","PDB",NOT(ISBLANK(Table5[[#This Row],[Section]])),"No")</f>
        <v>No</v>
      </c>
    </row>
    <row r="13292" spans="1:13" x14ac:dyDescent="0.25">
      <c r="A13292" s="130" t="s">
        <v>18635</v>
      </c>
      <c r="B13292" s="130" t="s">
        <v>18636</v>
      </c>
      <c r="C13292" s="130" t="s">
        <v>98</v>
      </c>
      <c r="D13292" s="131">
        <v>1.306</v>
      </c>
      <c r="E13292" s="132">
        <v>324</v>
      </c>
      <c r="F13292" s="132">
        <v>324</v>
      </c>
      <c r="G13292" s="126" t="s">
        <v>17502</v>
      </c>
      <c r="H13292" s="126" t="s">
        <v>20384</v>
      </c>
      <c r="I13292" s="126" t="s">
        <v>20385</v>
      </c>
      <c r="J13292" s="126" t="s">
        <v>26344</v>
      </c>
      <c r="K13292" s="9">
        <f>_xlfn.IFNA(VLOOKUP(Table5[[#This Row],[Section]],SubSill_Tier,2,FALSE),0)</f>
        <v>0</v>
      </c>
      <c r="L13292" s="9" t="str">
        <f t="shared" si="218"/>
        <v/>
      </c>
      <c r="M13292" s="205" t="str" cm="1">
        <f t="array" ref="M13292">_xlfn.IFS(NOT(ISERROR(VLOOKUP(Table5[[#This Row],[Section]],TB_notTB,1,FALSE))),"No",LEFT(Table5[[#This Row],[Section]],3)="ETB","PLS",LEFT(Table5[[#This Row],[Section]],1)="7","PDB",NOT(ISBLANK(Table5[[#This Row],[Section]])),"No")</f>
        <v>No</v>
      </c>
    </row>
    <row r="13293" spans="1:13" x14ac:dyDescent="0.25">
      <c r="A13293" s="130" t="s">
        <v>18637</v>
      </c>
      <c r="B13293" s="130" t="s">
        <v>18638</v>
      </c>
      <c r="C13293" s="130" t="s">
        <v>98</v>
      </c>
      <c r="D13293" s="131">
        <v>0.97299999999999998</v>
      </c>
      <c r="E13293" s="132">
        <v>228</v>
      </c>
      <c r="F13293" s="132">
        <v>228</v>
      </c>
      <c r="G13293" s="126" t="s">
        <v>17886</v>
      </c>
      <c r="H13293" s="126" t="s">
        <v>20591</v>
      </c>
      <c r="I13293" s="126" t="s">
        <v>20592</v>
      </c>
      <c r="J13293" s="126" t="s">
        <v>26341</v>
      </c>
      <c r="K13293" s="9">
        <f>_xlfn.IFNA(VLOOKUP(Table5[[#This Row],[Section]],SubSill_Tier,2,FALSE),0)</f>
        <v>0</v>
      </c>
      <c r="L13293" s="9" t="str">
        <f t="shared" si="218"/>
        <v/>
      </c>
      <c r="M13293" s="205" t="str" cm="1">
        <f t="array" ref="M13293">_xlfn.IFS(NOT(ISERROR(VLOOKUP(Table5[[#This Row],[Section]],TB_notTB,1,FALSE))),"No",LEFT(Table5[[#This Row],[Section]],3)="ETB","PLS",LEFT(Table5[[#This Row],[Section]],1)="7","PDB",NOT(ISBLANK(Table5[[#This Row],[Section]])),"No")</f>
        <v>No</v>
      </c>
    </row>
    <row r="13294" spans="1:13" x14ac:dyDescent="0.25">
      <c r="A13294" s="130" t="s">
        <v>18639</v>
      </c>
      <c r="B13294" s="130" t="s">
        <v>18640</v>
      </c>
      <c r="C13294" s="130" t="s">
        <v>98</v>
      </c>
      <c r="D13294" s="131">
        <v>1.17</v>
      </c>
      <c r="E13294" s="132">
        <v>285</v>
      </c>
      <c r="F13294" s="132">
        <v>285</v>
      </c>
      <c r="G13294" s="126" t="s">
        <v>17475</v>
      </c>
      <c r="H13294" s="126" t="s">
        <v>20380</v>
      </c>
      <c r="I13294" s="126" t="s">
        <v>20381</v>
      </c>
      <c r="J13294" s="126" t="s">
        <v>26341</v>
      </c>
      <c r="K13294" s="9">
        <f>_xlfn.IFNA(VLOOKUP(Table5[[#This Row],[Section]],SubSill_Tier,2,FALSE),0)</f>
        <v>0</v>
      </c>
      <c r="L13294" s="9" t="str">
        <f t="shared" si="218"/>
        <v/>
      </c>
      <c r="M13294" s="205" t="str" cm="1">
        <f t="array" ref="M13294">_xlfn.IFS(NOT(ISERROR(VLOOKUP(Table5[[#This Row],[Section]],TB_notTB,1,FALSE))),"No",LEFT(Table5[[#This Row],[Section]],3)="ETB","PLS",LEFT(Table5[[#This Row],[Section]],1)="7","PDB",NOT(ISBLANK(Table5[[#This Row],[Section]])),"No")</f>
        <v>No</v>
      </c>
    </row>
    <row r="13295" spans="1:13" x14ac:dyDescent="0.25">
      <c r="A13295" s="130" t="s">
        <v>18641</v>
      </c>
      <c r="B13295" s="130" t="s">
        <v>18642</v>
      </c>
      <c r="C13295" s="130" t="s">
        <v>98</v>
      </c>
      <c r="D13295" s="131">
        <v>1.042</v>
      </c>
      <c r="E13295" s="132">
        <v>239</v>
      </c>
      <c r="F13295" s="132">
        <v>239</v>
      </c>
      <c r="G13295" s="126" t="s">
        <v>17502</v>
      </c>
      <c r="H13295" s="126" t="s">
        <v>20384</v>
      </c>
      <c r="I13295" s="126" t="s">
        <v>20385</v>
      </c>
      <c r="J13295" s="126" t="s">
        <v>26341</v>
      </c>
      <c r="K13295" s="9">
        <f>_xlfn.IFNA(VLOOKUP(Table5[[#This Row],[Section]],SubSill_Tier,2,FALSE),0)</f>
        <v>0</v>
      </c>
      <c r="L13295" s="9" t="str">
        <f t="shared" si="218"/>
        <v/>
      </c>
      <c r="M13295" s="205" t="str" cm="1">
        <f t="array" ref="M13295">_xlfn.IFS(NOT(ISERROR(VLOOKUP(Table5[[#This Row],[Section]],TB_notTB,1,FALSE))),"No",LEFT(Table5[[#This Row],[Section]],3)="ETB","PLS",LEFT(Table5[[#This Row],[Section]],1)="7","PDB",NOT(ISBLANK(Table5[[#This Row],[Section]])),"No")</f>
        <v>No</v>
      </c>
    </row>
    <row r="13296" spans="1:13" x14ac:dyDescent="0.25">
      <c r="A13296" s="130" t="s">
        <v>18643</v>
      </c>
      <c r="B13296" s="130" t="s">
        <v>18644</v>
      </c>
      <c r="C13296" s="130" t="s">
        <v>98</v>
      </c>
      <c r="D13296" s="131">
        <v>0.98</v>
      </c>
      <c r="E13296" s="132">
        <v>291</v>
      </c>
      <c r="F13296" s="132">
        <v>291</v>
      </c>
      <c r="G13296" s="126" t="s">
        <v>17502</v>
      </c>
      <c r="H13296" s="126" t="s">
        <v>20384</v>
      </c>
      <c r="I13296" s="126" t="s">
        <v>20385</v>
      </c>
      <c r="J13296" s="126" t="s">
        <v>26341</v>
      </c>
      <c r="K13296" s="9">
        <f>_xlfn.IFNA(VLOOKUP(Table5[[#This Row],[Section]],SubSill_Tier,2,FALSE),0)</f>
        <v>0</v>
      </c>
      <c r="L13296" s="9" t="str">
        <f t="shared" si="218"/>
        <v/>
      </c>
      <c r="M13296" s="205" t="str" cm="1">
        <f t="array" ref="M13296">_xlfn.IFS(NOT(ISERROR(VLOOKUP(Table5[[#This Row],[Section]],TB_notTB,1,FALSE))),"No",LEFT(Table5[[#This Row],[Section]],3)="ETB","PLS",LEFT(Table5[[#This Row],[Section]],1)="7","PDB",NOT(ISBLANK(Table5[[#This Row],[Section]])),"No")</f>
        <v>No</v>
      </c>
    </row>
    <row r="13297" spans="1:13" x14ac:dyDescent="0.25">
      <c r="A13297" s="130" t="s">
        <v>18645</v>
      </c>
      <c r="B13297" s="130" t="s">
        <v>18646</v>
      </c>
      <c r="C13297" s="130" t="s">
        <v>98</v>
      </c>
      <c r="D13297" s="131">
        <v>0.63800000000000001</v>
      </c>
      <c r="E13297" s="132">
        <v>157</v>
      </c>
      <c r="F13297" s="132">
        <v>157</v>
      </c>
      <c r="G13297" s="126" t="s">
        <v>17979</v>
      </c>
      <c r="H13297" s="126" t="s">
        <v>20595</v>
      </c>
      <c r="I13297" s="126" t="s">
        <v>20596</v>
      </c>
      <c r="J13297" s="126" t="s">
        <v>26341</v>
      </c>
      <c r="K13297" s="9">
        <f>_xlfn.IFNA(VLOOKUP(Table5[[#This Row],[Section]],SubSill_Tier,2,FALSE),0)</f>
        <v>0</v>
      </c>
      <c r="L13297" s="9" t="str">
        <f t="shared" si="218"/>
        <v/>
      </c>
      <c r="M13297" s="205" t="str" cm="1">
        <f t="array" ref="M13297">_xlfn.IFS(NOT(ISERROR(VLOOKUP(Table5[[#This Row],[Section]],TB_notTB,1,FALSE))),"No",LEFT(Table5[[#This Row],[Section]],3)="ETB","PLS",LEFT(Table5[[#This Row],[Section]],1)="7","PDB",NOT(ISBLANK(Table5[[#This Row],[Section]])),"No")</f>
        <v>No</v>
      </c>
    </row>
    <row r="13298" spans="1:13" x14ac:dyDescent="0.25">
      <c r="A13298" s="130" t="s">
        <v>18647</v>
      </c>
      <c r="B13298" s="130" t="s">
        <v>18648</v>
      </c>
      <c r="C13298" s="130" t="s">
        <v>98</v>
      </c>
      <c r="D13298" s="131">
        <v>0.497</v>
      </c>
      <c r="E13298" s="132">
        <v>167</v>
      </c>
      <c r="F13298" s="132">
        <v>167</v>
      </c>
      <c r="G13298" s="126" t="s">
        <v>17979</v>
      </c>
      <c r="H13298" s="126" t="s">
        <v>20595</v>
      </c>
      <c r="I13298" s="126" t="s">
        <v>20596</v>
      </c>
      <c r="J13298" s="126" t="s">
        <v>26341</v>
      </c>
      <c r="K13298" s="9">
        <f>_xlfn.IFNA(VLOOKUP(Table5[[#This Row],[Section]],SubSill_Tier,2,FALSE),0)</f>
        <v>0</v>
      </c>
      <c r="L13298" s="9" t="str">
        <f t="shared" si="218"/>
        <v/>
      </c>
      <c r="M13298" s="205" t="str" cm="1">
        <f t="array" ref="M13298">_xlfn.IFS(NOT(ISERROR(VLOOKUP(Table5[[#This Row],[Section]],TB_notTB,1,FALSE))),"No",LEFT(Table5[[#This Row],[Section]],3)="ETB","PLS",LEFT(Table5[[#This Row],[Section]],1)="7","PDB",NOT(ISBLANK(Table5[[#This Row],[Section]])),"No")</f>
        <v>No</v>
      </c>
    </row>
    <row r="13299" spans="1:13" x14ac:dyDescent="0.25">
      <c r="A13299" s="130" t="s">
        <v>18649</v>
      </c>
      <c r="B13299" s="130" t="s">
        <v>18650</v>
      </c>
      <c r="C13299" s="130" t="s">
        <v>98</v>
      </c>
      <c r="D13299" s="131">
        <v>0.81599999999999995</v>
      </c>
      <c r="E13299" s="132">
        <v>204</v>
      </c>
      <c r="F13299" s="132">
        <v>204</v>
      </c>
      <c r="G13299" s="126" t="s">
        <v>17502</v>
      </c>
      <c r="H13299" s="126" t="s">
        <v>20384</v>
      </c>
      <c r="I13299" s="126" t="s">
        <v>20385</v>
      </c>
      <c r="J13299" s="126" t="s">
        <v>26341</v>
      </c>
      <c r="K13299" s="9">
        <f>_xlfn.IFNA(VLOOKUP(Table5[[#This Row],[Section]],SubSill_Tier,2,FALSE),0)</f>
        <v>0</v>
      </c>
      <c r="L13299" s="9" t="str">
        <f t="shared" si="218"/>
        <v/>
      </c>
      <c r="M13299" s="205" t="str" cm="1">
        <f t="array" ref="M13299">_xlfn.IFS(NOT(ISERROR(VLOOKUP(Table5[[#This Row],[Section]],TB_notTB,1,FALSE))),"No",LEFT(Table5[[#This Row],[Section]],3)="ETB","PLS",LEFT(Table5[[#This Row],[Section]],1)="7","PDB",NOT(ISBLANK(Table5[[#This Row],[Section]])),"No")</f>
        <v>No</v>
      </c>
    </row>
    <row r="13300" spans="1:13" x14ac:dyDescent="0.25">
      <c r="A13300" s="130" t="s">
        <v>18651</v>
      </c>
      <c r="B13300" s="130" t="s">
        <v>18652</v>
      </c>
      <c r="C13300" s="130" t="s">
        <v>98</v>
      </c>
      <c r="D13300" s="131">
        <v>0.36099999999999999</v>
      </c>
      <c r="E13300" s="132">
        <v>129</v>
      </c>
      <c r="F13300" s="132">
        <v>129</v>
      </c>
      <c r="G13300" s="126" t="s">
        <v>17502</v>
      </c>
      <c r="H13300" s="126" t="s">
        <v>20384</v>
      </c>
      <c r="I13300" s="126" t="s">
        <v>20385</v>
      </c>
      <c r="J13300" s="126" t="s">
        <v>26341</v>
      </c>
      <c r="K13300" s="9">
        <f>_xlfn.IFNA(VLOOKUP(Table5[[#This Row],[Section]],SubSill_Tier,2,FALSE),0)</f>
        <v>0</v>
      </c>
      <c r="L13300" s="9" t="str">
        <f t="shared" si="218"/>
        <v/>
      </c>
      <c r="M13300" s="205" t="str" cm="1">
        <f t="array" ref="M13300">_xlfn.IFS(NOT(ISERROR(VLOOKUP(Table5[[#This Row],[Section]],TB_notTB,1,FALSE))),"No",LEFT(Table5[[#This Row],[Section]],3)="ETB","PLS",LEFT(Table5[[#This Row],[Section]],1)="7","PDB",NOT(ISBLANK(Table5[[#This Row],[Section]])),"No")</f>
        <v>No</v>
      </c>
    </row>
    <row r="13301" spans="1:13" x14ac:dyDescent="0.25">
      <c r="A13301" s="130" t="s">
        <v>18653</v>
      </c>
      <c r="B13301" s="130" t="s">
        <v>18654</v>
      </c>
      <c r="C13301" s="130" t="s">
        <v>98</v>
      </c>
      <c r="D13301" s="131">
        <v>0.8</v>
      </c>
      <c r="E13301" s="132">
        <v>220</v>
      </c>
      <c r="F13301" s="132">
        <v>220</v>
      </c>
      <c r="G13301" s="126" t="s">
        <v>17475</v>
      </c>
      <c r="H13301" s="126" t="s">
        <v>20380</v>
      </c>
      <c r="I13301" s="126" t="s">
        <v>20381</v>
      </c>
      <c r="J13301" s="126" t="s">
        <v>26341</v>
      </c>
      <c r="K13301" s="9">
        <f>_xlfn.IFNA(VLOOKUP(Table5[[#This Row],[Section]],SubSill_Tier,2,FALSE),0)</f>
        <v>0</v>
      </c>
      <c r="L13301" s="9" t="str">
        <f t="shared" si="218"/>
        <v/>
      </c>
      <c r="M13301" s="205" t="str" cm="1">
        <f t="array" ref="M13301">_xlfn.IFS(NOT(ISERROR(VLOOKUP(Table5[[#This Row],[Section]],TB_notTB,1,FALSE))),"No",LEFT(Table5[[#This Row],[Section]],3)="ETB","PLS",LEFT(Table5[[#This Row],[Section]],1)="7","PDB",NOT(ISBLANK(Table5[[#This Row],[Section]])),"No")</f>
        <v>No</v>
      </c>
    </row>
    <row r="13302" spans="1:13" x14ac:dyDescent="0.25">
      <c r="A13302" s="130" t="s">
        <v>18655</v>
      </c>
      <c r="B13302" s="130" t="s">
        <v>18656</v>
      </c>
      <c r="C13302" s="130" t="s">
        <v>98</v>
      </c>
      <c r="D13302" s="131">
        <v>0.41299999999999998</v>
      </c>
      <c r="E13302" s="132">
        <v>178</v>
      </c>
      <c r="F13302" s="132">
        <v>178</v>
      </c>
      <c r="G13302" s="126" t="s">
        <v>17475</v>
      </c>
      <c r="H13302" s="126" t="s">
        <v>20380</v>
      </c>
      <c r="I13302" s="126" t="s">
        <v>20381</v>
      </c>
      <c r="J13302" s="126" t="s">
        <v>26345</v>
      </c>
      <c r="K13302" s="9">
        <f>_xlfn.IFNA(VLOOKUP(Table5[[#This Row],[Section]],SubSill_Tier,2,FALSE),0)</f>
        <v>0</v>
      </c>
      <c r="L13302" s="9" t="str">
        <f t="shared" si="218"/>
        <v/>
      </c>
      <c r="M13302" s="205" t="str" cm="1">
        <f t="array" ref="M13302">_xlfn.IFS(NOT(ISERROR(VLOOKUP(Table5[[#This Row],[Section]],TB_notTB,1,FALSE))),"No",LEFT(Table5[[#This Row],[Section]],3)="ETB","PLS",LEFT(Table5[[#This Row],[Section]],1)="7","PDB",NOT(ISBLANK(Table5[[#This Row],[Section]])),"No")</f>
        <v>No</v>
      </c>
    </row>
    <row r="13303" spans="1:13" x14ac:dyDescent="0.25">
      <c r="A13303" s="130" t="s">
        <v>18657</v>
      </c>
      <c r="B13303" s="130" t="s">
        <v>18658</v>
      </c>
      <c r="C13303" s="130" t="s">
        <v>98</v>
      </c>
      <c r="D13303" s="131">
        <v>0.76400000000000001</v>
      </c>
      <c r="E13303" s="132">
        <v>142</v>
      </c>
      <c r="F13303" s="132">
        <v>142</v>
      </c>
      <c r="G13303" s="126" t="s">
        <v>17475</v>
      </c>
      <c r="H13303" s="126" t="s">
        <v>20380</v>
      </c>
      <c r="I13303" s="126" t="s">
        <v>20381</v>
      </c>
      <c r="J13303" s="126" t="s">
        <v>26344</v>
      </c>
      <c r="K13303" s="9">
        <f>_xlfn.IFNA(VLOOKUP(Table5[[#This Row],[Section]],SubSill_Tier,2,FALSE),0)</f>
        <v>0</v>
      </c>
      <c r="L13303" s="9" t="str">
        <f t="shared" si="218"/>
        <v/>
      </c>
      <c r="M13303" s="205" t="str" cm="1">
        <f t="array" ref="M13303">_xlfn.IFS(NOT(ISERROR(VLOOKUP(Table5[[#This Row],[Section]],TB_notTB,1,FALSE))),"No",LEFT(Table5[[#This Row],[Section]],3)="ETB","PLS",LEFT(Table5[[#This Row],[Section]],1)="7","PDB",NOT(ISBLANK(Table5[[#This Row],[Section]])),"No")</f>
        <v>No</v>
      </c>
    </row>
    <row r="13304" spans="1:13" x14ac:dyDescent="0.25">
      <c r="A13304" s="130" t="s">
        <v>18659</v>
      </c>
      <c r="B13304" s="130" t="s">
        <v>18660</v>
      </c>
      <c r="C13304" s="130" t="s">
        <v>98</v>
      </c>
      <c r="D13304" s="131">
        <v>1.004</v>
      </c>
      <c r="E13304" s="132">
        <v>231</v>
      </c>
      <c r="F13304" s="132">
        <v>231</v>
      </c>
      <c r="G13304" s="126" t="s">
        <v>17475</v>
      </c>
      <c r="H13304" s="126" t="s">
        <v>20380</v>
      </c>
      <c r="I13304" s="126" t="s">
        <v>20381</v>
      </c>
      <c r="J13304" s="126" t="s">
        <v>26341</v>
      </c>
      <c r="K13304" s="9">
        <f>_xlfn.IFNA(VLOOKUP(Table5[[#This Row],[Section]],SubSill_Tier,2,FALSE),0)</f>
        <v>0</v>
      </c>
      <c r="L13304" s="9" t="str">
        <f t="shared" si="218"/>
        <v/>
      </c>
      <c r="M13304" s="205" t="str" cm="1">
        <f t="array" ref="M13304">_xlfn.IFS(NOT(ISERROR(VLOOKUP(Table5[[#This Row],[Section]],TB_notTB,1,FALSE))),"No",LEFT(Table5[[#This Row],[Section]],3)="ETB","PLS",LEFT(Table5[[#This Row],[Section]],1)="7","PDB",NOT(ISBLANK(Table5[[#This Row],[Section]])),"No")</f>
        <v>No</v>
      </c>
    </row>
    <row r="13305" spans="1:13" x14ac:dyDescent="0.25">
      <c r="A13305" s="130" t="s">
        <v>18661</v>
      </c>
      <c r="B13305" s="130" t="s">
        <v>18662</v>
      </c>
      <c r="C13305" s="130" t="s">
        <v>98</v>
      </c>
      <c r="D13305" s="131">
        <v>0.93</v>
      </c>
      <c r="E13305" s="132">
        <v>243</v>
      </c>
      <c r="F13305" s="132">
        <v>243</v>
      </c>
      <c r="G13305" s="126" t="s">
        <v>17475</v>
      </c>
      <c r="H13305" s="126" t="s">
        <v>20380</v>
      </c>
      <c r="I13305" s="126" t="s">
        <v>20381</v>
      </c>
      <c r="J13305" s="126" t="s">
        <v>26341</v>
      </c>
      <c r="K13305" s="9">
        <f>_xlfn.IFNA(VLOOKUP(Table5[[#This Row],[Section]],SubSill_Tier,2,FALSE),0)</f>
        <v>0</v>
      </c>
      <c r="L13305" s="9" t="str">
        <f t="shared" si="218"/>
        <v/>
      </c>
      <c r="M13305" s="205" t="str" cm="1">
        <f t="array" ref="M13305">_xlfn.IFS(NOT(ISERROR(VLOOKUP(Table5[[#This Row],[Section]],TB_notTB,1,FALSE))),"No",LEFT(Table5[[#This Row],[Section]],3)="ETB","PLS",LEFT(Table5[[#This Row],[Section]],1)="7","PDB",NOT(ISBLANK(Table5[[#This Row],[Section]])),"No")</f>
        <v>No</v>
      </c>
    </row>
    <row r="13306" spans="1:13" x14ac:dyDescent="0.25">
      <c r="A13306" s="130" t="s">
        <v>18663</v>
      </c>
      <c r="B13306" s="130" t="s">
        <v>18664</v>
      </c>
      <c r="C13306" s="130" t="s">
        <v>98</v>
      </c>
      <c r="D13306" s="131">
        <v>0.35399999999999998</v>
      </c>
      <c r="E13306" s="132">
        <v>118</v>
      </c>
      <c r="F13306" s="132">
        <v>118</v>
      </c>
      <c r="G13306" s="126" t="s">
        <v>17502</v>
      </c>
      <c r="H13306" s="126" t="s">
        <v>20384</v>
      </c>
      <c r="I13306" s="126" t="s">
        <v>20385</v>
      </c>
      <c r="J13306" s="126" t="s">
        <v>26341</v>
      </c>
      <c r="K13306" s="9">
        <f>_xlfn.IFNA(VLOOKUP(Table5[[#This Row],[Section]],SubSill_Tier,2,FALSE),0)</f>
        <v>0</v>
      </c>
      <c r="L13306" s="9" t="str">
        <f t="shared" si="218"/>
        <v/>
      </c>
      <c r="M13306" s="205" t="str" cm="1">
        <f t="array" ref="M13306">_xlfn.IFS(NOT(ISERROR(VLOOKUP(Table5[[#This Row],[Section]],TB_notTB,1,FALSE))),"No",LEFT(Table5[[#This Row],[Section]],3)="ETB","PLS",LEFT(Table5[[#This Row],[Section]],1)="7","PDB",NOT(ISBLANK(Table5[[#This Row],[Section]])),"No")</f>
        <v>No</v>
      </c>
    </row>
    <row r="13307" spans="1:13" x14ac:dyDescent="0.25">
      <c r="A13307" s="130" t="s">
        <v>18665</v>
      </c>
      <c r="B13307" s="130" t="s">
        <v>18666</v>
      </c>
      <c r="C13307" s="130" t="s">
        <v>98</v>
      </c>
      <c r="D13307" s="131">
        <v>0.52100000000000002</v>
      </c>
      <c r="E13307" s="132">
        <v>193</v>
      </c>
      <c r="F13307" s="132">
        <v>193</v>
      </c>
      <c r="G13307" s="126" t="s">
        <v>17979</v>
      </c>
      <c r="H13307" s="126" t="s">
        <v>20595</v>
      </c>
      <c r="I13307" s="126" t="s">
        <v>20596</v>
      </c>
      <c r="J13307" s="126" t="s">
        <v>26341</v>
      </c>
      <c r="K13307" s="9">
        <f>_xlfn.IFNA(VLOOKUP(Table5[[#This Row],[Section]],SubSill_Tier,2,FALSE),0)</f>
        <v>0</v>
      </c>
      <c r="L13307" s="9" t="str">
        <f t="shared" si="218"/>
        <v/>
      </c>
      <c r="M13307" s="205" t="str" cm="1">
        <f t="array" ref="M13307">_xlfn.IFS(NOT(ISERROR(VLOOKUP(Table5[[#This Row],[Section]],TB_notTB,1,FALSE))),"No",LEFT(Table5[[#This Row],[Section]],3)="ETB","PLS",LEFT(Table5[[#This Row],[Section]],1)="7","PDB",NOT(ISBLANK(Table5[[#This Row],[Section]])),"No")</f>
        <v>No</v>
      </c>
    </row>
    <row r="13308" spans="1:13" x14ac:dyDescent="0.25">
      <c r="A13308" s="130" t="s">
        <v>18667</v>
      </c>
      <c r="B13308" s="130" t="s">
        <v>18668</v>
      </c>
      <c r="C13308" s="130" t="s">
        <v>98</v>
      </c>
      <c r="D13308" s="131">
        <v>1.3140000000000001</v>
      </c>
      <c r="E13308" s="132">
        <v>293</v>
      </c>
      <c r="F13308" s="132">
        <v>293</v>
      </c>
      <c r="G13308" s="126" t="s">
        <v>17502</v>
      </c>
      <c r="H13308" s="126" t="s">
        <v>20384</v>
      </c>
      <c r="I13308" s="126" t="s">
        <v>20385</v>
      </c>
      <c r="J13308" s="126" t="s">
        <v>26344</v>
      </c>
      <c r="K13308" s="9">
        <f>_xlfn.IFNA(VLOOKUP(Table5[[#This Row],[Section]],SubSill_Tier,2,FALSE),0)</f>
        <v>0</v>
      </c>
      <c r="L13308" s="9" t="str">
        <f t="shared" si="218"/>
        <v/>
      </c>
      <c r="M13308" s="205" t="str" cm="1">
        <f t="array" ref="M13308">_xlfn.IFS(NOT(ISERROR(VLOOKUP(Table5[[#This Row],[Section]],TB_notTB,1,FALSE))),"No",LEFT(Table5[[#This Row],[Section]],3)="ETB","PLS",LEFT(Table5[[#This Row],[Section]],1)="7","PDB",NOT(ISBLANK(Table5[[#This Row],[Section]])),"No")</f>
        <v>No</v>
      </c>
    </row>
    <row r="13309" spans="1:13" x14ac:dyDescent="0.25">
      <c r="A13309" s="130" t="s">
        <v>18669</v>
      </c>
      <c r="B13309" s="130" t="s">
        <v>18670</v>
      </c>
      <c r="C13309" s="130" t="s">
        <v>98</v>
      </c>
      <c r="D13309" s="131">
        <v>0.77600000000000002</v>
      </c>
      <c r="E13309" s="132">
        <v>227</v>
      </c>
      <c r="F13309" s="132">
        <v>227</v>
      </c>
      <c r="G13309" s="126" t="s">
        <v>17472</v>
      </c>
      <c r="H13309" s="126" t="s">
        <v>20378</v>
      </c>
      <c r="I13309" s="126" t="s">
        <v>20379</v>
      </c>
      <c r="J13309" s="126" t="s">
        <v>26341</v>
      </c>
      <c r="K13309" s="9">
        <f>_xlfn.IFNA(VLOOKUP(Table5[[#This Row],[Section]],SubSill_Tier,2,FALSE),0)</f>
        <v>0</v>
      </c>
      <c r="L13309" s="9" t="str">
        <f t="shared" ref="L13309:L13340" si="219">IFERROR(IF(LEFT(G13309,2)="AI",IF(_xlfn.NUMBERVALUE(IFERROR(LEFT(IF(ISERROR(FIND("X",UPPER(B13309))),UPPER(B13309),RIGHT(UPPER(B13309),LEN(UPPER(B13309))-FIND("~",SUBSTITUTE(UPPER(B13309),"X","~",LEN(UPPER(B13309))-LEN(SUBSTITUTE(UPPER(B13309),"X","")))))),FIND(" ",IF(ISERROR(FIND("X",UPPER(B13309))),UPPER(B13309),RIGHT(UPPER(B13309),LEN(UPPER(B13309))-FIND("~",SUBSTITUTE(UPPER(B13309),"X","~",LEN(UPPER(B13309))-LEN(SUBSTITUTE(UPPER(B13309),"X","")))))),1)-1),IF(ISERROR(FIND("X",UPPER(B13309))),UPPER(B13309),RIGHT(UPPER(B13309),LEN(UPPER(B13309))-FIND("~",SUBSTITUTE(UPPER(B13309),"X","~",LEN(UPPER(B13309))-LEN(SUBSTITUTE(UPPER(B13309),"X",""))))))),".")&gt;=5,"Wall",""),""),"")</f>
        <v/>
      </c>
      <c r="M13309" s="205" t="str" cm="1">
        <f t="array" ref="M13309">_xlfn.IFS(NOT(ISERROR(VLOOKUP(Table5[[#This Row],[Section]],TB_notTB,1,FALSE))),"No",LEFT(Table5[[#This Row],[Section]],3)="ETB","PLS",LEFT(Table5[[#This Row],[Section]],1)="7","PDB",NOT(ISBLANK(Table5[[#This Row],[Section]])),"No")</f>
        <v>No</v>
      </c>
    </row>
    <row r="13310" spans="1:13" x14ac:dyDescent="0.25">
      <c r="A13310" s="130" t="s">
        <v>18671</v>
      </c>
      <c r="B13310" s="130" t="s">
        <v>18672</v>
      </c>
      <c r="C13310" s="130" t="s">
        <v>98</v>
      </c>
      <c r="D13310" s="131">
        <v>0.76200000000000001</v>
      </c>
      <c r="E13310" s="132">
        <v>205</v>
      </c>
      <c r="F13310" s="132">
        <v>205</v>
      </c>
      <c r="G13310" s="126" t="s">
        <v>17979</v>
      </c>
      <c r="H13310" s="126" t="s">
        <v>20595</v>
      </c>
      <c r="I13310" s="126" t="s">
        <v>20596</v>
      </c>
      <c r="J13310" s="126" t="s">
        <v>26344</v>
      </c>
      <c r="K13310" s="9">
        <f>_xlfn.IFNA(VLOOKUP(Table5[[#This Row],[Section]],SubSill_Tier,2,FALSE),0)</f>
        <v>0</v>
      </c>
      <c r="L13310" s="9" t="str">
        <f t="shared" si="219"/>
        <v/>
      </c>
      <c r="M13310" s="205" t="str" cm="1">
        <f t="array" ref="M13310">_xlfn.IFS(NOT(ISERROR(VLOOKUP(Table5[[#This Row],[Section]],TB_notTB,1,FALSE))),"No",LEFT(Table5[[#This Row],[Section]],3)="ETB","PLS",LEFT(Table5[[#This Row],[Section]],1)="7","PDB",NOT(ISBLANK(Table5[[#This Row],[Section]])),"No")</f>
        <v>No</v>
      </c>
    </row>
    <row r="13311" spans="1:13" x14ac:dyDescent="0.25">
      <c r="A13311" s="130" t="s">
        <v>18673</v>
      </c>
      <c r="B13311" s="130" t="s">
        <v>18674</v>
      </c>
      <c r="C13311" s="130" t="s">
        <v>98</v>
      </c>
      <c r="D13311" s="131">
        <v>0.89300000000000002</v>
      </c>
      <c r="E13311" s="132">
        <v>274</v>
      </c>
      <c r="F13311" s="132">
        <v>274</v>
      </c>
      <c r="G13311" s="126" t="s">
        <v>17708</v>
      </c>
      <c r="H13311" s="126" t="s">
        <v>20399</v>
      </c>
      <c r="I13311" s="126" t="s">
        <v>26825</v>
      </c>
      <c r="J13311" s="126" t="s">
        <v>26341</v>
      </c>
      <c r="K13311" s="9">
        <f>_xlfn.IFNA(VLOOKUP(Table5[[#This Row],[Section]],SubSill_Tier,2,FALSE),0)</f>
        <v>0</v>
      </c>
      <c r="L13311" s="9" t="str">
        <f t="shared" si="219"/>
        <v/>
      </c>
      <c r="M13311" s="205" t="str" cm="1">
        <f t="array" ref="M13311">_xlfn.IFS(NOT(ISERROR(VLOOKUP(Table5[[#This Row],[Section]],TB_notTB,1,FALSE))),"No",LEFT(Table5[[#This Row],[Section]],3)="ETB","PLS",LEFT(Table5[[#This Row],[Section]],1)="7","PDB",NOT(ISBLANK(Table5[[#This Row],[Section]])),"No")</f>
        <v>No</v>
      </c>
    </row>
    <row r="13312" spans="1:13" x14ac:dyDescent="0.25">
      <c r="A13312" s="130" t="s">
        <v>18675</v>
      </c>
      <c r="B13312" s="130" t="s">
        <v>18676</v>
      </c>
      <c r="C13312" s="130" t="s">
        <v>98</v>
      </c>
      <c r="D13312" s="131">
        <v>1.3979999999999999</v>
      </c>
      <c r="E13312" s="132">
        <v>353</v>
      </c>
      <c r="F13312" s="132">
        <v>353</v>
      </c>
      <c r="G13312" s="126" t="s">
        <v>17708</v>
      </c>
      <c r="H13312" s="126" t="s">
        <v>20399</v>
      </c>
      <c r="I13312" s="126" t="s">
        <v>26825</v>
      </c>
      <c r="J13312" s="126" t="s">
        <v>26341</v>
      </c>
      <c r="K13312" s="9">
        <f>_xlfn.IFNA(VLOOKUP(Table5[[#This Row],[Section]],SubSill_Tier,2,FALSE),0)</f>
        <v>0</v>
      </c>
      <c r="L13312" s="9" t="str">
        <f t="shared" si="219"/>
        <v/>
      </c>
      <c r="M13312" s="205" t="str" cm="1">
        <f t="array" ref="M13312">_xlfn.IFS(NOT(ISERROR(VLOOKUP(Table5[[#This Row],[Section]],TB_notTB,1,FALSE))),"No",LEFT(Table5[[#This Row],[Section]],3)="ETB","PLS",LEFT(Table5[[#This Row],[Section]],1)="7","PDB",NOT(ISBLANK(Table5[[#This Row],[Section]])),"No")</f>
        <v>No</v>
      </c>
    </row>
    <row r="13313" spans="1:13" x14ac:dyDescent="0.25">
      <c r="A13313" s="130" t="s">
        <v>18677</v>
      </c>
      <c r="B13313" s="130" t="s">
        <v>18678</v>
      </c>
      <c r="C13313" s="130" t="s">
        <v>98</v>
      </c>
      <c r="D13313" s="131">
        <v>0.39</v>
      </c>
      <c r="E13313" s="132">
        <v>129</v>
      </c>
      <c r="F13313" s="132">
        <v>129</v>
      </c>
      <c r="G13313" s="126" t="s">
        <v>17708</v>
      </c>
      <c r="H13313" s="126" t="s">
        <v>20399</v>
      </c>
      <c r="I13313" s="126" t="s">
        <v>26825</v>
      </c>
      <c r="J13313" s="126" t="s">
        <v>26341</v>
      </c>
      <c r="K13313" s="9">
        <f>_xlfn.IFNA(VLOOKUP(Table5[[#This Row],[Section]],SubSill_Tier,2,FALSE),0)</f>
        <v>0</v>
      </c>
      <c r="L13313" s="9" t="str">
        <f t="shared" si="219"/>
        <v/>
      </c>
      <c r="M13313" s="205" t="str" cm="1">
        <f t="array" ref="M13313">_xlfn.IFS(NOT(ISERROR(VLOOKUP(Table5[[#This Row],[Section]],TB_notTB,1,FALSE))),"No",LEFT(Table5[[#This Row],[Section]],3)="ETB","PLS",LEFT(Table5[[#This Row],[Section]],1)="7","PDB",NOT(ISBLANK(Table5[[#This Row],[Section]])),"No")</f>
        <v>No</v>
      </c>
    </row>
    <row r="13314" spans="1:13" x14ac:dyDescent="0.25">
      <c r="A13314" s="130" t="s">
        <v>18679</v>
      </c>
      <c r="B13314" s="130" t="s">
        <v>18680</v>
      </c>
      <c r="C13314" s="130" t="s">
        <v>98</v>
      </c>
      <c r="D13314" s="131">
        <v>0.44</v>
      </c>
      <c r="E13314" s="132">
        <v>159</v>
      </c>
      <c r="F13314" s="132">
        <v>159</v>
      </c>
      <c r="G13314" s="126" t="s">
        <v>17708</v>
      </c>
      <c r="H13314" s="126" t="s">
        <v>20399</v>
      </c>
      <c r="I13314" s="126" t="s">
        <v>26825</v>
      </c>
      <c r="J13314" s="126" t="s">
        <v>26341</v>
      </c>
      <c r="K13314" s="9">
        <f>_xlfn.IFNA(VLOOKUP(Table5[[#This Row],[Section]],SubSill_Tier,2,FALSE),0)</f>
        <v>0</v>
      </c>
      <c r="L13314" s="9" t="str">
        <f t="shared" si="219"/>
        <v/>
      </c>
      <c r="M13314" s="205" t="str" cm="1">
        <f t="array" ref="M13314">_xlfn.IFS(NOT(ISERROR(VLOOKUP(Table5[[#This Row],[Section]],TB_notTB,1,FALSE))),"No",LEFT(Table5[[#This Row],[Section]],3)="ETB","PLS",LEFT(Table5[[#This Row],[Section]],1)="7","PDB",NOT(ISBLANK(Table5[[#This Row],[Section]])),"No")</f>
        <v>No</v>
      </c>
    </row>
    <row r="13315" spans="1:13" x14ac:dyDescent="0.25">
      <c r="A13315" s="130" t="s">
        <v>18681</v>
      </c>
      <c r="B13315" s="130" t="s">
        <v>18682</v>
      </c>
      <c r="C13315" s="130" t="s">
        <v>98</v>
      </c>
      <c r="D13315" s="131">
        <v>1.0780000000000001</v>
      </c>
      <c r="E13315" s="132">
        <v>463</v>
      </c>
      <c r="F13315" s="132">
        <v>463</v>
      </c>
      <c r="G13315" s="126" t="s">
        <v>17708</v>
      </c>
      <c r="H13315" s="126" t="s">
        <v>20399</v>
      </c>
      <c r="I13315" s="126" t="s">
        <v>26825</v>
      </c>
      <c r="J13315" s="126" t="s">
        <v>26341</v>
      </c>
      <c r="K13315" s="9">
        <f>_xlfn.IFNA(VLOOKUP(Table5[[#This Row],[Section]],SubSill_Tier,2,FALSE),0)</f>
        <v>0</v>
      </c>
      <c r="L13315" s="9" t="str">
        <f t="shared" si="219"/>
        <v/>
      </c>
      <c r="M13315" s="205" t="str" cm="1">
        <f t="array" ref="M13315">_xlfn.IFS(NOT(ISERROR(VLOOKUP(Table5[[#This Row],[Section]],TB_notTB,1,FALSE))),"No",LEFT(Table5[[#This Row],[Section]],3)="ETB","PLS",LEFT(Table5[[#This Row],[Section]],1)="7","PDB",NOT(ISBLANK(Table5[[#This Row],[Section]])),"No")</f>
        <v>No</v>
      </c>
    </row>
    <row r="13316" spans="1:13" x14ac:dyDescent="0.25">
      <c r="A13316" s="130" t="s">
        <v>18683</v>
      </c>
      <c r="B13316" s="130" t="s">
        <v>18684</v>
      </c>
      <c r="C13316" s="130" t="s">
        <v>98</v>
      </c>
      <c r="D13316" s="131">
        <v>0.80200000000000005</v>
      </c>
      <c r="E13316" s="132">
        <v>372</v>
      </c>
      <c r="F13316" s="132">
        <v>372</v>
      </c>
      <c r="G13316" s="126" t="s">
        <v>17708</v>
      </c>
      <c r="H13316" s="126" t="s">
        <v>20399</v>
      </c>
      <c r="I13316" s="126" t="s">
        <v>26825</v>
      </c>
      <c r="J13316" s="126" t="s">
        <v>26344</v>
      </c>
      <c r="K13316" s="9">
        <f>_xlfn.IFNA(VLOOKUP(Table5[[#This Row],[Section]],SubSill_Tier,2,FALSE),0)</f>
        <v>0</v>
      </c>
      <c r="L13316" s="9" t="str">
        <f t="shared" si="219"/>
        <v/>
      </c>
      <c r="M13316" s="205" t="str" cm="1">
        <f t="array" ref="M13316">_xlfn.IFS(NOT(ISERROR(VLOOKUP(Table5[[#This Row],[Section]],TB_notTB,1,FALSE))),"No",LEFT(Table5[[#This Row],[Section]],3)="ETB","PLS",LEFT(Table5[[#This Row],[Section]],1)="7","PDB",NOT(ISBLANK(Table5[[#This Row],[Section]])),"No")</f>
        <v>No</v>
      </c>
    </row>
    <row r="13317" spans="1:13" x14ac:dyDescent="0.25">
      <c r="A13317" s="130" t="s">
        <v>18685</v>
      </c>
      <c r="B13317" s="130" t="s">
        <v>18686</v>
      </c>
      <c r="C13317" s="130" t="s">
        <v>98</v>
      </c>
      <c r="D13317" s="131">
        <v>1.171</v>
      </c>
      <c r="E13317" s="132">
        <v>271</v>
      </c>
      <c r="F13317" s="132">
        <v>271</v>
      </c>
      <c r="G13317" s="126" t="s">
        <v>17708</v>
      </c>
      <c r="H13317" s="126" t="s">
        <v>20399</v>
      </c>
      <c r="I13317" s="126" t="s">
        <v>26825</v>
      </c>
      <c r="J13317" s="126" t="s">
        <v>26341</v>
      </c>
      <c r="K13317" s="9">
        <f>_xlfn.IFNA(VLOOKUP(Table5[[#This Row],[Section]],SubSill_Tier,2,FALSE),0)</f>
        <v>0</v>
      </c>
      <c r="L13317" s="9" t="str">
        <f t="shared" si="219"/>
        <v/>
      </c>
      <c r="M13317" s="205" t="str" cm="1">
        <f t="array" ref="M13317">_xlfn.IFS(NOT(ISERROR(VLOOKUP(Table5[[#This Row],[Section]],TB_notTB,1,FALSE))),"No",LEFT(Table5[[#This Row],[Section]],3)="ETB","PLS",LEFT(Table5[[#This Row],[Section]],1)="7","PDB",NOT(ISBLANK(Table5[[#This Row],[Section]])),"No")</f>
        <v>No</v>
      </c>
    </row>
    <row r="13318" spans="1:13" x14ac:dyDescent="0.25">
      <c r="A13318" s="130" t="s">
        <v>18687</v>
      </c>
      <c r="B13318" s="130" t="s">
        <v>18688</v>
      </c>
      <c r="C13318" s="130" t="s">
        <v>98</v>
      </c>
      <c r="D13318" s="131">
        <v>0.20599999999999999</v>
      </c>
      <c r="E13318" s="132">
        <v>100</v>
      </c>
      <c r="F13318" s="132">
        <v>100</v>
      </c>
      <c r="G13318" s="126" t="s">
        <v>17708</v>
      </c>
      <c r="H13318" s="126" t="s">
        <v>20399</v>
      </c>
      <c r="I13318" s="126" t="s">
        <v>26825</v>
      </c>
      <c r="J13318" s="126" t="s">
        <v>26344</v>
      </c>
      <c r="K13318" s="9">
        <f>_xlfn.IFNA(VLOOKUP(Table5[[#This Row],[Section]],SubSill_Tier,2,FALSE),0)</f>
        <v>0</v>
      </c>
      <c r="L13318" s="9" t="str">
        <f t="shared" si="219"/>
        <v/>
      </c>
      <c r="M13318" s="205" t="str" cm="1">
        <f t="array" ref="M13318">_xlfn.IFS(NOT(ISERROR(VLOOKUP(Table5[[#This Row],[Section]],TB_notTB,1,FALSE))),"No",LEFT(Table5[[#This Row],[Section]],3)="ETB","PLS",LEFT(Table5[[#This Row],[Section]],1)="7","PDB",NOT(ISBLANK(Table5[[#This Row],[Section]])),"No")</f>
        <v>No</v>
      </c>
    </row>
    <row r="13319" spans="1:13" x14ac:dyDescent="0.25">
      <c r="A13319" s="130" t="s">
        <v>18689</v>
      </c>
      <c r="B13319" s="130" t="s">
        <v>18690</v>
      </c>
      <c r="C13319" s="130" t="s">
        <v>98</v>
      </c>
      <c r="D13319" s="131">
        <v>2.2400000000000002</v>
      </c>
      <c r="E13319" s="132">
        <v>513</v>
      </c>
      <c r="F13319" s="132">
        <v>513</v>
      </c>
      <c r="G13319" s="126" t="s">
        <v>17708</v>
      </c>
      <c r="H13319" s="126" t="s">
        <v>20399</v>
      </c>
      <c r="I13319" s="126" t="s">
        <v>26825</v>
      </c>
      <c r="J13319" s="126" t="s">
        <v>26344</v>
      </c>
      <c r="K13319" s="9">
        <f>_xlfn.IFNA(VLOOKUP(Table5[[#This Row],[Section]],SubSill_Tier,2,FALSE),0)</f>
        <v>0</v>
      </c>
      <c r="L13319" s="9" t="str">
        <f t="shared" si="219"/>
        <v/>
      </c>
      <c r="M13319" s="205" t="str" cm="1">
        <f t="array" ref="M13319">_xlfn.IFS(NOT(ISERROR(VLOOKUP(Table5[[#This Row],[Section]],TB_notTB,1,FALSE))),"No",LEFT(Table5[[#This Row],[Section]],3)="ETB","PLS",LEFT(Table5[[#This Row],[Section]],1)="7","PDB",NOT(ISBLANK(Table5[[#This Row],[Section]])),"No")</f>
        <v>No</v>
      </c>
    </row>
    <row r="13320" spans="1:13" x14ac:dyDescent="0.25">
      <c r="A13320" s="130" t="s">
        <v>18691</v>
      </c>
      <c r="B13320" s="130" t="s">
        <v>18692</v>
      </c>
      <c r="C13320" s="130" t="s">
        <v>98</v>
      </c>
      <c r="D13320" s="131">
        <v>0.78500000000000003</v>
      </c>
      <c r="E13320" s="132">
        <v>335</v>
      </c>
      <c r="F13320" s="132">
        <v>335</v>
      </c>
      <c r="G13320" s="126" t="s">
        <v>17708</v>
      </c>
      <c r="H13320" s="126" t="s">
        <v>20399</v>
      </c>
      <c r="I13320" s="126" t="s">
        <v>26825</v>
      </c>
      <c r="J13320" s="126" t="s">
        <v>26348</v>
      </c>
      <c r="K13320" s="9">
        <f>_xlfn.IFNA(VLOOKUP(Table5[[#This Row],[Section]],SubSill_Tier,2,FALSE),0)</f>
        <v>0</v>
      </c>
      <c r="L13320" s="9" t="str">
        <f t="shared" si="219"/>
        <v/>
      </c>
      <c r="M13320" s="205" t="str" cm="1">
        <f t="array" ref="M13320">_xlfn.IFS(NOT(ISERROR(VLOOKUP(Table5[[#This Row],[Section]],TB_notTB,1,FALSE))),"No",LEFT(Table5[[#This Row],[Section]],3)="ETB","PLS",LEFT(Table5[[#This Row],[Section]],1)="7","PDB",NOT(ISBLANK(Table5[[#This Row],[Section]])),"No")</f>
        <v>No</v>
      </c>
    </row>
    <row r="13321" spans="1:13" x14ac:dyDescent="0.25">
      <c r="A13321" s="130" t="s">
        <v>18693</v>
      </c>
      <c r="B13321" s="130" t="s">
        <v>18694</v>
      </c>
      <c r="C13321" s="130" t="s">
        <v>98</v>
      </c>
      <c r="D13321" s="131">
        <v>1.343</v>
      </c>
      <c r="E13321" s="132">
        <v>288</v>
      </c>
      <c r="F13321" s="132">
        <v>288</v>
      </c>
      <c r="G13321" s="126" t="s">
        <v>17472</v>
      </c>
      <c r="H13321" s="126" t="s">
        <v>20378</v>
      </c>
      <c r="I13321" s="126" t="s">
        <v>20379</v>
      </c>
      <c r="J13321" s="126" t="s">
        <v>26344</v>
      </c>
      <c r="K13321" s="9">
        <f>_xlfn.IFNA(VLOOKUP(Table5[[#This Row],[Section]],SubSill_Tier,2,FALSE),0)</f>
        <v>0</v>
      </c>
      <c r="L13321" s="9" t="str">
        <f t="shared" si="219"/>
        <v/>
      </c>
      <c r="M13321" s="205" t="str" cm="1">
        <f t="array" ref="M13321">_xlfn.IFS(NOT(ISERROR(VLOOKUP(Table5[[#This Row],[Section]],TB_notTB,1,FALSE))),"No",LEFT(Table5[[#This Row],[Section]],3)="ETB","PLS",LEFT(Table5[[#This Row],[Section]],1)="7","PDB",NOT(ISBLANK(Table5[[#This Row],[Section]])),"No")</f>
        <v>No</v>
      </c>
    </row>
    <row r="13322" spans="1:13" x14ac:dyDescent="0.25">
      <c r="A13322" s="130" t="s">
        <v>18695</v>
      </c>
      <c r="B13322" s="130" t="s">
        <v>18696</v>
      </c>
      <c r="C13322" s="130" t="s">
        <v>98</v>
      </c>
      <c r="D13322" s="131">
        <v>1.337</v>
      </c>
      <c r="E13322" s="132">
        <v>279</v>
      </c>
      <c r="F13322" s="132">
        <v>279</v>
      </c>
      <c r="G13322" s="126" t="s">
        <v>17472</v>
      </c>
      <c r="H13322" s="126" t="s">
        <v>20378</v>
      </c>
      <c r="I13322" s="126" t="s">
        <v>20379</v>
      </c>
      <c r="J13322" s="126" t="s">
        <v>26341</v>
      </c>
      <c r="K13322" s="9">
        <f>_xlfn.IFNA(VLOOKUP(Table5[[#This Row],[Section]],SubSill_Tier,2,FALSE),0)</f>
        <v>0</v>
      </c>
      <c r="L13322" s="9" t="str">
        <f t="shared" si="219"/>
        <v/>
      </c>
      <c r="M13322" s="205" t="str" cm="1">
        <f t="array" ref="M13322">_xlfn.IFS(NOT(ISERROR(VLOOKUP(Table5[[#This Row],[Section]],TB_notTB,1,FALSE))),"No",LEFT(Table5[[#This Row],[Section]],3)="ETB","PLS",LEFT(Table5[[#This Row],[Section]],1)="7","PDB",NOT(ISBLANK(Table5[[#This Row],[Section]])),"No")</f>
        <v>No</v>
      </c>
    </row>
    <row r="13323" spans="1:13" x14ac:dyDescent="0.25">
      <c r="A13323" s="130" t="s">
        <v>18697</v>
      </c>
      <c r="B13323" s="130" t="s">
        <v>18698</v>
      </c>
      <c r="C13323" s="130" t="s">
        <v>98</v>
      </c>
      <c r="D13323" s="131">
        <v>1.302</v>
      </c>
      <c r="E13323" s="132">
        <v>428</v>
      </c>
      <c r="F13323" s="132">
        <v>428</v>
      </c>
      <c r="G13323" s="126" t="s">
        <v>17472</v>
      </c>
      <c r="H13323" s="126" t="s">
        <v>20378</v>
      </c>
      <c r="I13323" s="126" t="s">
        <v>20379</v>
      </c>
      <c r="J13323" s="126" t="s">
        <v>26344</v>
      </c>
      <c r="K13323" s="9">
        <f>_xlfn.IFNA(VLOOKUP(Table5[[#This Row],[Section]],SubSill_Tier,2,FALSE),0)</f>
        <v>0</v>
      </c>
      <c r="L13323" s="9" t="str">
        <f t="shared" si="219"/>
        <v/>
      </c>
      <c r="M13323" s="205" t="str" cm="1">
        <f t="array" ref="M13323">_xlfn.IFS(NOT(ISERROR(VLOOKUP(Table5[[#This Row],[Section]],TB_notTB,1,FALSE))),"No",LEFT(Table5[[#This Row],[Section]],3)="ETB","PLS",LEFT(Table5[[#This Row],[Section]],1)="7","PDB",NOT(ISBLANK(Table5[[#This Row],[Section]])),"No")</f>
        <v>No</v>
      </c>
    </row>
    <row r="13324" spans="1:13" x14ac:dyDescent="0.25">
      <c r="A13324" s="130" t="s">
        <v>18699</v>
      </c>
      <c r="B13324" s="130" t="s">
        <v>18700</v>
      </c>
      <c r="C13324" s="130" t="s">
        <v>98</v>
      </c>
      <c r="D13324" s="131">
        <v>1.5680000000000001</v>
      </c>
      <c r="E13324" s="132">
        <v>414</v>
      </c>
      <c r="F13324" s="132">
        <v>414</v>
      </c>
      <c r="G13324" s="126" t="s">
        <v>17472</v>
      </c>
      <c r="H13324" s="126" t="s">
        <v>20378</v>
      </c>
      <c r="I13324" s="126" t="s">
        <v>20379</v>
      </c>
      <c r="J13324" s="126" t="s">
        <v>26341</v>
      </c>
      <c r="K13324" s="9">
        <f>_xlfn.IFNA(VLOOKUP(Table5[[#This Row],[Section]],SubSill_Tier,2,FALSE),0)</f>
        <v>0</v>
      </c>
      <c r="L13324" s="9" t="str">
        <f t="shared" si="219"/>
        <v/>
      </c>
      <c r="M13324" s="205" t="str" cm="1">
        <f t="array" ref="M13324">_xlfn.IFS(NOT(ISERROR(VLOOKUP(Table5[[#This Row],[Section]],TB_notTB,1,FALSE))),"No",LEFT(Table5[[#This Row],[Section]],3)="ETB","PLS",LEFT(Table5[[#This Row],[Section]],1)="7","PDB",NOT(ISBLANK(Table5[[#This Row],[Section]])),"No")</f>
        <v>No</v>
      </c>
    </row>
    <row r="13325" spans="1:13" x14ac:dyDescent="0.25">
      <c r="A13325" s="130" t="s">
        <v>18701</v>
      </c>
      <c r="B13325" s="130" t="s">
        <v>18702</v>
      </c>
      <c r="C13325" s="130" t="s">
        <v>98</v>
      </c>
      <c r="D13325" s="131">
        <v>0.32200000000000001</v>
      </c>
      <c r="E13325" s="132">
        <v>122</v>
      </c>
      <c r="F13325" s="132">
        <v>122</v>
      </c>
      <c r="G13325" s="126" t="s">
        <v>17472</v>
      </c>
      <c r="H13325" s="126" t="s">
        <v>20378</v>
      </c>
      <c r="I13325" s="126" t="s">
        <v>20379</v>
      </c>
      <c r="J13325" s="126" t="s">
        <v>26346</v>
      </c>
      <c r="K13325" s="9">
        <f>_xlfn.IFNA(VLOOKUP(Table5[[#This Row],[Section]],SubSill_Tier,2,FALSE),0)</f>
        <v>0</v>
      </c>
      <c r="L13325" s="9" t="str">
        <f t="shared" si="219"/>
        <v/>
      </c>
      <c r="M13325" s="205" t="str" cm="1">
        <f t="array" ref="M13325">_xlfn.IFS(NOT(ISERROR(VLOOKUP(Table5[[#This Row],[Section]],TB_notTB,1,FALSE))),"No",LEFT(Table5[[#This Row],[Section]],3)="ETB","PLS",LEFT(Table5[[#This Row],[Section]],1)="7","PDB",NOT(ISBLANK(Table5[[#This Row],[Section]])),"No")</f>
        <v>No</v>
      </c>
    </row>
    <row r="13326" spans="1:13" x14ac:dyDescent="0.25">
      <c r="A13326" s="130" t="s">
        <v>18703</v>
      </c>
      <c r="B13326" s="130" t="s">
        <v>18704</v>
      </c>
      <c r="C13326" s="130" t="s">
        <v>98</v>
      </c>
      <c r="D13326" s="131">
        <v>0.27700000000000002</v>
      </c>
      <c r="E13326" s="132">
        <v>100</v>
      </c>
      <c r="F13326" s="132">
        <v>100</v>
      </c>
      <c r="G13326" s="126" t="s">
        <v>17472</v>
      </c>
      <c r="H13326" s="126" t="s">
        <v>20378</v>
      </c>
      <c r="I13326" s="126" t="s">
        <v>20379</v>
      </c>
      <c r="J13326" s="126" t="s">
        <v>26346</v>
      </c>
      <c r="K13326" s="9">
        <f>_xlfn.IFNA(VLOOKUP(Table5[[#This Row],[Section]],SubSill_Tier,2,FALSE),0)</f>
        <v>0</v>
      </c>
      <c r="L13326" s="9" t="str">
        <f t="shared" si="219"/>
        <v/>
      </c>
      <c r="M13326" s="205" t="str" cm="1">
        <f t="array" ref="M13326">_xlfn.IFS(NOT(ISERROR(VLOOKUP(Table5[[#This Row],[Section]],TB_notTB,1,FALSE))),"No",LEFT(Table5[[#This Row],[Section]],3)="ETB","PLS",LEFT(Table5[[#This Row],[Section]],1)="7","PDB",NOT(ISBLANK(Table5[[#This Row],[Section]])),"No")</f>
        <v>No</v>
      </c>
    </row>
    <row r="13327" spans="1:13" x14ac:dyDescent="0.25">
      <c r="A13327" s="130" t="s">
        <v>18705</v>
      </c>
      <c r="B13327" s="130" t="s">
        <v>18706</v>
      </c>
      <c r="C13327" s="130" t="s">
        <v>98</v>
      </c>
      <c r="D13327" s="131">
        <v>0.27700000000000002</v>
      </c>
      <c r="E13327" s="132">
        <v>100</v>
      </c>
      <c r="F13327" s="132">
        <v>100</v>
      </c>
      <c r="G13327" s="126" t="s">
        <v>17472</v>
      </c>
      <c r="H13327" s="126" t="s">
        <v>20378</v>
      </c>
      <c r="I13327" s="126" t="s">
        <v>20379</v>
      </c>
      <c r="J13327" s="126" t="s">
        <v>26343</v>
      </c>
      <c r="K13327" s="9">
        <f>_xlfn.IFNA(VLOOKUP(Table5[[#This Row],[Section]],SubSill_Tier,2,FALSE),0)</f>
        <v>0</v>
      </c>
      <c r="L13327" s="9" t="str">
        <f t="shared" si="219"/>
        <v/>
      </c>
      <c r="M13327" s="205" t="str" cm="1">
        <f t="array" ref="M13327">_xlfn.IFS(NOT(ISERROR(VLOOKUP(Table5[[#This Row],[Section]],TB_notTB,1,FALSE))),"No",LEFT(Table5[[#This Row],[Section]],3)="ETB","PLS",LEFT(Table5[[#This Row],[Section]],1)="7","PDB",NOT(ISBLANK(Table5[[#This Row],[Section]])),"No")</f>
        <v>No</v>
      </c>
    </row>
    <row r="13328" spans="1:13" x14ac:dyDescent="0.25">
      <c r="A13328" s="130" t="s">
        <v>18707</v>
      </c>
      <c r="B13328" s="130" t="s">
        <v>18708</v>
      </c>
      <c r="C13328" s="130" t="s">
        <v>98</v>
      </c>
      <c r="D13328" s="131">
        <v>1.004</v>
      </c>
      <c r="E13328" s="132">
        <v>274</v>
      </c>
      <c r="F13328" s="132">
        <v>274</v>
      </c>
      <c r="G13328" s="126" t="s">
        <v>17979</v>
      </c>
      <c r="H13328" s="126" t="s">
        <v>20595</v>
      </c>
      <c r="I13328" s="126" t="s">
        <v>20596</v>
      </c>
      <c r="J13328" s="126" t="s">
        <v>26344</v>
      </c>
      <c r="K13328" s="9">
        <f>_xlfn.IFNA(VLOOKUP(Table5[[#This Row],[Section]],SubSill_Tier,2,FALSE),0)</f>
        <v>0</v>
      </c>
      <c r="L13328" s="9" t="str">
        <f t="shared" si="219"/>
        <v/>
      </c>
      <c r="M13328" s="205" t="str" cm="1">
        <f t="array" ref="M13328">_xlfn.IFS(NOT(ISERROR(VLOOKUP(Table5[[#This Row],[Section]],TB_notTB,1,FALSE))),"No",LEFT(Table5[[#This Row],[Section]],3)="ETB","PLS",LEFT(Table5[[#This Row],[Section]],1)="7","PDB",NOT(ISBLANK(Table5[[#This Row],[Section]])),"No")</f>
        <v>No</v>
      </c>
    </row>
    <row r="13329" spans="1:13" x14ac:dyDescent="0.25">
      <c r="A13329" s="130" t="s">
        <v>18709</v>
      </c>
      <c r="B13329" s="130" t="s">
        <v>18710</v>
      </c>
      <c r="C13329" s="130" t="s">
        <v>98</v>
      </c>
      <c r="D13329" s="131">
        <v>1.1319999999999999</v>
      </c>
      <c r="E13329" s="132">
        <v>276</v>
      </c>
      <c r="F13329" s="132">
        <v>276</v>
      </c>
      <c r="G13329" s="126" t="s">
        <v>17979</v>
      </c>
      <c r="H13329" s="126" t="s">
        <v>20595</v>
      </c>
      <c r="I13329" s="126" t="s">
        <v>20596</v>
      </c>
      <c r="J13329" s="126" t="s">
        <v>26341</v>
      </c>
      <c r="K13329" s="9">
        <f>_xlfn.IFNA(VLOOKUP(Table5[[#This Row],[Section]],SubSill_Tier,2,FALSE),0)</f>
        <v>0</v>
      </c>
      <c r="L13329" s="9" t="str">
        <f t="shared" si="219"/>
        <v/>
      </c>
      <c r="M13329" s="205" t="str" cm="1">
        <f t="array" ref="M13329">_xlfn.IFS(NOT(ISERROR(VLOOKUP(Table5[[#This Row],[Section]],TB_notTB,1,FALSE))),"No",LEFT(Table5[[#This Row],[Section]],3)="ETB","PLS",LEFT(Table5[[#This Row],[Section]],1)="7","PDB",NOT(ISBLANK(Table5[[#This Row],[Section]])),"No")</f>
        <v>No</v>
      </c>
    </row>
    <row r="13330" spans="1:13" x14ac:dyDescent="0.25">
      <c r="A13330" s="130" t="s">
        <v>18711</v>
      </c>
      <c r="B13330" s="130" t="s">
        <v>18712</v>
      </c>
      <c r="C13330" s="130" t="s">
        <v>98</v>
      </c>
      <c r="D13330" s="131">
        <v>0.67700000000000005</v>
      </c>
      <c r="E13330" s="132">
        <v>169</v>
      </c>
      <c r="F13330" s="132">
        <v>169</v>
      </c>
      <c r="G13330" s="126" t="s">
        <v>17979</v>
      </c>
      <c r="H13330" s="126" t="s">
        <v>20595</v>
      </c>
      <c r="I13330" s="126" t="s">
        <v>20596</v>
      </c>
      <c r="J13330" s="126" t="s">
        <v>26341</v>
      </c>
      <c r="K13330" s="9">
        <f>_xlfn.IFNA(VLOOKUP(Table5[[#This Row],[Section]],SubSill_Tier,2,FALSE),0)</f>
        <v>0</v>
      </c>
      <c r="L13330" s="9" t="str">
        <f t="shared" si="219"/>
        <v/>
      </c>
      <c r="M13330" s="205" t="str" cm="1">
        <f t="array" ref="M13330">_xlfn.IFS(NOT(ISERROR(VLOOKUP(Table5[[#This Row],[Section]],TB_notTB,1,FALSE))),"No",LEFT(Table5[[#This Row],[Section]],3)="ETB","PLS",LEFT(Table5[[#This Row],[Section]],1)="7","PDB",NOT(ISBLANK(Table5[[#This Row],[Section]])),"No")</f>
        <v>No</v>
      </c>
    </row>
    <row r="13331" spans="1:13" x14ac:dyDescent="0.25">
      <c r="A13331" s="130" t="s">
        <v>18713</v>
      </c>
      <c r="B13331" s="130" t="s">
        <v>18714</v>
      </c>
      <c r="C13331" s="130" t="s">
        <v>98</v>
      </c>
      <c r="D13331" s="131">
        <v>1.1200000000000001</v>
      </c>
      <c r="E13331" s="132">
        <v>251</v>
      </c>
      <c r="F13331" s="132">
        <v>251</v>
      </c>
      <c r="G13331" s="126" t="s">
        <v>17979</v>
      </c>
      <c r="H13331" s="126" t="s">
        <v>20595</v>
      </c>
      <c r="I13331" s="126" t="s">
        <v>20596</v>
      </c>
      <c r="J13331" s="126" t="s">
        <v>26341</v>
      </c>
      <c r="K13331" s="9">
        <f>_xlfn.IFNA(VLOOKUP(Table5[[#This Row],[Section]],SubSill_Tier,2,FALSE),0)</f>
        <v>0</v>
      </c>
      <c r="L13331" s="9" t="str">
        <f t="shared" si="219"/>
        <v/>
      </c>
      <c r="M13331" s="205" t="str" cm="1">
        <f t="array" ref="M13331">_xlfn.IFS(NOT(ISERROR(VLOOKUP(Table5[[#This Row],[Section]],TB_notTB,1,FALSE))),"No",LEFT(Table5[[#This Row],[Section]],3)="ETB","PLS",LEFT(Table5[[#This Row],[Section]],1)="7","PDB",NOT(ISBLANK(Table5[[#This Row],[Section]])),"No")</f>
        <v>No</v>
      </c>
    </row>
    <row r="13332" spans="1:13" x14ac:dyDescent="0.25">
      <c r="A13332" s="130" t="s">
        <v>18715</v>
      </c>
      <c r="B13332" s="130" t="s">
        <v>18716</v>
      </c>
      <c r="C13332" s="130" t="s">
        <v>98</v>
      </c>
      <c r="D13332" s="131">
        <v>1.0329999999999999</v>
      </c>
      <c r="E13332" s="132">
        <v>291</v>
      </c>
      <c r="F13332" s="132">
        <v>291</v>
      </c>
      <c r="G13332" s="126" t="s">
        <v>17979</v>
      </c>
      <c r="H13332" s="126" t="s">
        <v>20595</v>
      </c>
      <c r="I13332" s="126" t="s">
        <v>20596</v>
      </c>
      <c r="J13332" s="126" t="s">
        <v>26341</v>
      </c>
      <c r="K13332" s="9">
        <f>_xlfn.IFNA(VLOOKUP(Table5[[#This Row],[Section]],SubSill_Tier,2,FALSE),0)</f>
        <v>0</v>
      </c>
      <c r="L13332" s="9" t="str">
        <f t="shared" si="219"/>
        <v/>
      </c>
      <c r="M13332" s="205" t="str" cm="1">
        <f t="array" ref="M13332">_xlfn.IFS(NOT(ISERROR(VLOOKUP(Table5[[#This Row],[Section]],TB_notTB,1,FALSE))),"No",LEFT(Table5[[#This Row],[Section]],3)="ETB","PLS",LEFT(Table5[[#This Row],[Section]],1)="7","PDB",NOT(ISBLANK(Table5[[#This Row],[Section]])),"No")</f>
        <v>No</v>
      </c>
    </row>
    <row r="13333" spans="1:13" x14ac:dyDescent="0.25">
      <c r="A13333" s="130" t="s">
        <v>18717</v>
      </c>
      <c r="B13333" s="130" t="s">
        <v>18718</v>
      </c>
      <c r="C13333" s="130" t="s">
        <v>98</v>
      </c>
      <c r="D13333" s="131">
        <v>1.2310000000000001</v>
      </c>
      <c r="E13333" s="132">
        <v>296</v>
      </c>
      <c r="F13333" s="132">
        <v>296</v>
      </c>
      <c r="G13333" s="126" t="s">
        <v>17979</v>
      </c>
      <c r="H13333" s="126" t="s">
        <v>20595</v>
      </c>
      <c r="I13333" s="126" t="s">
        <v>20596</v>
      </c>
      <c r="J13333" s="126" t="s">
        <v>26344</v>
      </c>
      <c r="K13333" s="9">
        <f>_xlfn.IFNA(VLOOKUP(Table5[[#This Row],[Section]],SubSill_Tier,2,FALSE),0)</f>
        <v>0</v>
      </c>
      <c r="L13333" s="9" t="str">
        <f t="shared" si="219"/>
        <v/>
      </c>
      <c r="M13333" s="205" t="str" cm="1">
        <f t="array" ref="M13333">_xlfn.IFS(NOT(ISERROR(VLOOKUP(Table5[[#This Row],[Section]],TB_notTB,1,FALSE))),"No",LEFT(Table5[[#This Row],[Section]],3)="ETB","PLS",LEFT(Table5[[#This Row],[Section]],1)="7","PDB",NOT(ISBLANK(Table5[[#This Row],[Section]])),"No")</f>
        <v>No</v>
      </c>
    </row>
    <row r="13334" spans="1:13" x14ac:dyDescent="0.25">
      <c r="A13334" s="130" t="s">
        <v>18719</v>
      </c>
      <c r="B13334" s="130" t="s">
        <v>18720</v>
      </c>
      <c r="C13334" s="130" t="s">
        <v>98</v>
      </c>
      <c r="D13334" s="131">
        <v>0.873</v>
      </c>
      <c r="E13334" s="132">
        <v>239</v>
      </c>
      <c r="F13334" s="132">
        <v>239</v>
      </c>
      <c r="G13334" s="126" t="s">
        <v>17979</v>
      </c>
      <c r="H13334" s="126" t="s">
        <v>20595</v>
      </c>
      <c r="I13334" s="126" t="s">
        <v>20596</v>
      </c>
      <c r="J13334" s="126" t="s">
        <v>26344</v>
      </c>
      <c r="K13334" s="9">
        <f>_xlfn.IFNA(VLOOKUP(Table5[[#This Row],[Section]],SubSill_Tier,2,FALSE),0)</f>
        <v>0</v>
      </c>
      <c r="L13334" s="9" t="str">
        <f t="shared" si="219"/>
        <v/>
      </c>
      <c r="M13334" s="205" t="str" cm="1">
        <f t="array" ref="M13334">_xlfn.IFS(NOT(ISERROR(VLOOKUP(Table5[[#This Row],[Section]],TB_notTB,1,FALSE))),"No",LEFT(Table5[[#This Row],[Section]],3)="ETB","PLS",LEFT(Table5[[#This Row],[Section]],1)="7","PDB",NOT(ISBLANK(Table5[[#This Row],[Section]])),"No")</f>
        <v>No</v>
      </c>
    </row>
    <row r="13335" spans="1:13" x14ac:dyDescent="0.25">
      <c r="A13335" s="130" t="s">
        <v>18721</v>
      </c>
      <c r="B13335" s="130" t="s">
        <v>18722</v>
      </c>
      <c r="C13335" s="130" t="s">
        <v>98</v>
      </c>
      <c r="D13335" s="131">
        <v>0.13100000000000001</v>
      </c>
      <c r="E13335" s="132">
        <v>100</v>
      </c>
      <c r="F13335" s="132">
        <v>100</v>
      </c>
      <c r="G13335" s="126" t="s">
        <v>17979</v>
      </c>
      <c r="H13335" s="126" t="s">
        <v>20595</v>
      </c>
      <c r="I13335" s="126" t="s">
        <v>20596</v>
      </c>
      <c r="J13335" s="126" t="s">
        <v>26344</v>
      </c>
      <c r="K13335" s="9">
        <f>_xlfn.IFNA(VLOOKUP(Table5[[#This Row],[Section]],SubSill_Tier,2,FALSE),0)</f>
        <v>0</v>
      </c>
      <c r="L13335" s="9" t="str">
        <f t="shared" si="219"/>
        <v/>
      </c>
      <c r="M13335" s="205" t="str" cm="1">
        <f t="array" ref="M13335">_xlfn.IFS(NOT(ISERROR(VLOOKUP(Table5[[#This Row],[Section]],TB_notTB,1,FALSE))),"No",LEFT(Table5[[#This Row],[Section]],3)="ETB","PLS",LEFT(Table5[[#This Row],[Section]],1)="7","PDB",NOT(ISBLANK(Table5[[#This Row],[Section]])),"No")</f>
        <v>No</v>
      </c>
    </row>
    <row r="13336" spans="1:13" x14ac:dyDescent="0.25">
      <c r="A13336" s="130" t="s">
        <v>18723</v>
      </c>
      <c r="B13336" s="130" t="s">
        <v>18724</v>
      </c>
      <c r="C13336" s="130" t="s">
        <v>98</v>
      </c>
      <c r="D13336" s="131">
        <v>0.30399999999999999</v>
      </c>
      <c r="E13336" s="132">
        <v>169</v>
      </c>
      <c r="F13336" s="132">
        <v>169</v>
      </c>
      <c r="G13336" s="126" t="s">
        <v>17472</v>
      </c>
      <c r="H13336" s="126" t="s">
        <v>20378</v>
      </c>
      <c r="I13336" s="126" t="s">
        <v>20379</v>
      </c>
      <c r="J13336" s="126" t="s">
        <v>26344</v>
      </c>
      <c r="K13336" s="9">
        <f>_xlfn.IFNA(VLOOKUP(Table5[[#This Row],[Section]],SubSill_Tier,2,FALSE),0)</f>
        <v>0</v>
      </c>
      <c r="L13336" s="9" t="str">
        <f t="shared" si="219"/>
        <v/>
      </c>
      <c r="M13336" s="205" t="str" cm="1">
        <f t="array" ref="M13336">_xlfn.IFS(NOT(ISERROR(VLOOKUP(Table5[[#This Row],[Section]],TB_notTB,1,FALSE))),"No",LEFT(Table5[[#This Row],[Section]],3)="ETB","PLS",LEFT(Table5[[#This Row],[Section]],1)="7","PDB",NOT(ISBLANK(Table5[[#This Row],[Section]])),"No")</f>
        <v>No</v>
      </c>
    </row>
    <row r="13337" spans="1:13" x14ac:dyDescent="0.25">
      <c r="A13337" s="130" t="s">
        <v>18725</v>
      </c>
      <c r="B13337" s="130" t="s">
        <v>18726</v>
      </c>
      <c r="C13337" s="130" t="s">
        <v>98</v>
      </c>
      <c r="D13337" s="131">
        <v>2.375</v>
      </c>
      <c r="E13337" s="132">
        <v>362</v>
      </c>
      <c r="F13337" s="132">
        <v>362</v>
      </c>
      <c r="G13337" s="126" t="s">
        <v>17472</v>
      </c>
      <c r="H13337" s="126" t="s">
        <v>20378</v>
      </c>
      <c r="I13337" s="126" t="s">
        <v>20379</v>
      </c>
      <c r="J13337" s="126" t="s">
        <v>26342</v>
      </c>
      <c r="K13337" s="9">
        <f>_xlfn.IFNA(VLOOKUP(Table5[[#This Row],[Section]],SubSill_Tier,2,FALSE),0)</f>
        <v>0</v>
      </c>
      <c r="L13337" s="9" t="str">
        <f t="shared" si="219"/>
        <v/>
      </c>
      <c r="M13337" s="205" t="str" cm="1">
        <f t="array" ref="M13337">_xlfn.IFS(NOT(ISERROR(VLOOKUP(Table5[[#This Row],[Section]],TB_notTB,1,FALSE))),"No",LEFT(Table5[[#This Row],[Section]],3)="ETB","PLS",LEFT(Table5[[#This Row],[Section]],1)="7","PDB",NOT(ISBLANK(Table5[[#This Row],[Section]])),"No")</f>
        <v>No</v>
      </c>
    </row>
    <row r="13338" spans="1:13" x14ac:dyDescent="0.25">
      <c r="A13338" s="130" t="s">
        <v>18727</v>
      </c>
      <c r="B13338" s="130" t="s">
        <v>18728</v>
      </c>
      <c r="C13338" s="130" t="s">
        <v>98</v>
      </c>
      <c r="D13338" s="131">
        <v>1.2789999999999999</v>
      </c>
      <c r="E13338" s="132">
        <v>290</v>
      </c>
      <c r="F13338" s="132">
        <v>290</v>
      </c>
      <c r="G13338" s="126" t="s">
        <v>17472</v>
      </c>
      <c r="H13338" s="126" t="s">
        <v>20378</v>
      </c>
      <c r="I13338" s="126" t="s">
        <v>20379</v>
      </c>
      <c r="J13338" s="126" t="s">
        <v>26348</v>
      </c>
      <c r="K13338" s="9">
        <f>_xlfn.IFNA(VLOOKUP(Table5[[#This Row],[Section]],SubSill_Tier,2,FALSE),0)</f>
        <v>0</v>
      </c>
      <c r="L13338" s="9" t="str">
        <f t="shared" si="219"/>
        <v/>
      </c>
      <c r="M13338" s="205" t="str" cm="1">
        <f t="array" ref="M13338">_xlfn.IFS(NOT(ISERROR(VLOOKUP(Table5[[#This Row],[Section]],TB_notTB,1,FALSE))),"No",LEFT(Table5[[#This Row],[Section]],3)="ETB","PLS",LEFT(Table5[[#This Row],[Section]],1)="7","PDB",NOT(ISBLANK(Table5[[#This Row],[Section]])),"No")</f>
        <v>No</v>
      </c>
    </row>
    <row r="13339" spans="1:13" x14ac:dyDescent="0.25">
      <c r="A13339" s="130" t="s">
        <v>18729</v>
      </c>
      <c r="B13339" s="130" t="s">
        <v>18730</v>
      </c>
      <c r="C13339" s="130" t="s">
        <v>98</v>
      </c>
      <c r="D13339" s="131">
        <v>2.7050000000000001</v>
      </c>
      <c r="E13339" s="132">
        <v>587</v>
      </c>
      <c r="F13339" s="132">
        <v>587</v>
      </c>
      <c r="G13339" s="126" t="s">
        <v>17472</v>
      </c>
      <c r="H13339" s="126" t="s">
        <v>20378</v>
      </c>
      <c r="I13339" s="126" t="s">
        <v>20379</v>
      </c>
      <c r="J13339" s="126" t="s">
        <v>26346</v>
      </c>
      <c r="K13339" s="9">
        <f>_xlfn.IFNA(VLOOKUP(Table5[[#This Row],[Section]],SubSill_Tier,2,FALSE),0)</f>
        <v>0</v>
      </c>
      <c r="L13339" s="9" t="str">
        <f t="shared" si="219"/>
        <v/>
      </c>
      <c r="M13339" s="205" t="str" cm="1">
        <f t="array" ref="M13339">_xlfn.IFS(NOT(ISERROR(VLOOKUP(Table5[[#This Row],[Section]],TB_notTB,1,FALSE))),"No",LEFT(Table5[[#This Row],[Section]],3)="ETB","PLS",LEFT(Table5[[#This Row],[Section]],1)="7","PDB",NOT(ISBLANK(Table5[[#This Row],[Section]])),"No")</f>
        <v>No</v>
      </c>
    </row>
    <row r="13340" spans="1:13" x14ac:dyDescent="0.25">
      <c r="A13340" s="130" t="s">
        <v>18731</v>
      </c>
      <c r="B13340" s="130" t="s">
        <v>18732</v>
      </c>
      <c r="C13340" s="130" t="s">
        <v>98</v>
      </c>
      <c r="D13340" s="131">
        <v>0.66</v>
      </c>
      <c r="E13340" s="132">
        <v>252</v>
      </c>
      <c r="F13340" s="132">
        <v>252</v>
      </c>
      <c r="G13340" s="126" t="s">
        <v>17472</v>
      </c>
      <c r="H13340" s="126" t="s">
        <v>20378</v>
      </c>
      <c r="I13340" s="126" t="s">
        <v>20379</v>
      </c>
      <c r="J13340" s="126" t="s">
        <v>26344</v>
      </c>
      <c r="K13340" s="9">
        <f>_xlfn.IFNA(VLOOKUP(Table5[[#This Row],[Section]],SubSill_Tier,2,FALSE),0)</f>
        <v>0</v>
      </c>
      <c r="L13340" s="9" t="str">
        <f t="shared" si="219"/>
        <v/>
      </c>
      <c r="M13340" s="205" t="str" cm="1">
        <f t="array" ref="M13340">_xlfn.IFS(NOT(ISERROR(VLOOKUP(Table5[[#This Row],[Section]],TB_notTB,1,FALSE))),"No",LEFT(Table5[[#This Row],[Section]],3)="ETB","PLS",LEFT(Table5[[#This Row],[Section]],1)="7","PDB",NOT(ISBLANK(Table5[[#This Row],[Section]])),"No")</f>
        <v>No</v>
      </c>
    </row>
    <row r="13341" spans="1:13" x14ac:dyDescent="0.25">
      <c r="A13341" s="130" t="s">
        <v>18733</v>
      </c>
      <c r="B13341" s="130" t="s">
        <v>19507</v>
      </c>
      <c r="C13341" s="130" t="s">
        <v>98</v>
      </c>
      <c r="D13341" s="131">
        <v>0.36799999999999999</v>
      </c>
      <c r="E13341" s="132">
        <v>156</v>
      </c>
      <c r="F13341" s="132">
        <v>156</v>
      </c>
      <c r="G13341" s="126" t="s">
        <v>17475</v>
      </c>
      <c r="H13341" s="126" t="s">
        <v>20380</v>
      </c>
      <c r="I13341" s="126" t="s">
        <v>20381</v>
      </c>
      <c r="J13341" s="126" t="s">
        <v>26341</v>
      </c>
      <c r="K13341" s="9">
        <f>_xlfn.IFNA(VLOOKUP(Table5[[#This Row],[Section]],SubSill_Tier,2,FALSE),0)</f>
        <v>0</v>
      </c>
      <c r="L13341" s="9" t="str">
        <f t="shared" ref="L13341:L13352" si="220">IFERROR(IF(LEFT(G13341,2)="AI",IF(_xlfn.NUMBERVALUE(IFERROR(LEFT(IF(ISERROR(FIND("X",UPPER(B13341))),UPPER(B13341),RIGHT(UPPER(B13341),LEN(UPPER(B13341))-FIND("~",SUBSTITUTE(UPPER(B13341),"X","~",LEN(UPPER(B13341))-LEN(SUBSTITUTE(UPPER(B13341),"X","")))))),FIND(" ",IF(ISERROR(FIND("X",UPPER(B13341))),UPPER(B13341),RIGHT(UPPER(B13341),LEN(UPPER(B13341))-FIND("~",SUBSTITUTE(UPPER(B13341),"X","~",LEN(UPPER(B13341))-LEN(SUBSTITUTE(UPPER(B13341),"X","")))))),1)-1),IF(ISERROR(FIND("X",UPPER(B13341))),UPPER(B13341),RIGHT(UPPER(B13341),LEN(UPPER(B13341))-FIND("~",SUBSTITUTE(UPPER(B13341),"X","~",LEN(UPPER(B13341))-LEN(SUBSTITUTE(UPPER(B13341),"X",""))))))),".")&gt;=5,"Wall",""),""),"")</f>
        <v/>
      </c>
      <c r="M13341" s="205" t="str" cm="1">
        <f t="array" ref="M13341">_xlfn.IFS(NOT(ISERROR(VLOOKUP(Table5[[#This Row],[Section]],TB_notTB,1,FALSE))),"No",LEFT(Table5[[#This Row],[Section]],3)="ETB","PLS",LEFT(Table5[[#This Row],[Section]],1)="7","PDB",NOT(ISBLANK(Table5[[#This Row],[Section]])),"No")</f>
        <v>No</v>
      </c>
    </row>
    <row r="13342" spans="1:13" x14ac:dyDescent="0.25">
      <c r="A13342" s="130" t="s">
        <v>18734</v>
      </c>
      <c r="B13342" s="130" t="s">
        <v>18735</v>
      </c>
      <c r="C13342" s="130" t="s">
        <v>98</v>
      </c>
      <c r="D13342" s="131">
        <v>0.32300000000000001</v>
      </c>
      <c r="E13342" s="132">
        <v>142</v>
      </c>
      <c r="F13342" s="132">
        <v>142</v>
      </c>
      <c r="G13342" s="126" t="s">
        <v>17472</v>
      </c>
      <c r="H13342" s="126" t="s">
        <v>20378</v>
      </c>
      <c r="I13342" s="126" t="s">
        <v>20379</v>
      </c>
      <c r="J13342" s="126" t="s">
        <v>26341</v>
      </c>
      <c r="K13342" s="9">
        <f>_xlfn.IFNA(VLOOKUP(Table5[[#This Row],[Section]],SubSill_Tier,2,FALSE),0)</f>
        <v>0</v>
      </c>
      <c r="L13342" s="9" t="str">
        <f t="shared" si="220"/>
        <v/>
      </c>
      <c r="M13342" s="205" t="str" cm="1">
        <f t="array" ref="M13342">_xlfn.IFS(NOT(ISERROR(VLOOKUP(Table5[[#This Row],[Section]],TB_notTB,1,FALSE))),"No",LEFT(Table5[[#This Row],[Section]],3)="ETB","PLS",LEFT(Table5[[#This Row],[Section]],1)="7","PDB",NOT(ISBLANK(Table5[[#This Row],[Section]])),"No")</f>
        <v>No</v>
      </c>
    </row>
    <row r="13343" spans="1:13" x14ac:dyDescent="0.25">
      <c r="A13343" s="130" t="s">
        <v>18736</v>
      </c>
      <c r="B13343" s="130" t="s">
        <v>18737</v>
      </c>
      <c r="C13343" s="130" t="s">
        <v>98</v>
      </c>
      <c r="D13343" s="131">
        <v>0.42699999999999999</v>
      </c>
      <c r="E13343" s="132">
        <v>220</v>
      </c>
      <c r="F13343" s="132">
        <v>220</v>
      </c>
      <c r="G13343" s="126" t="s">
        <v>17472</v>
      </c>
      <c r="H13343" s="126" t="s">
        <v>20378</v>
      </c>
      <c r="I13343" s="126" t="s">
        <v>20379</v>
      </c>
      <c r="J13343" s="126" t="s">
        <v>26344</v>
      </c>
      <c r="K13343" s="9">
        <f>_xlfn.IFNA(VLOOKUP(Table5[[#This Row],[Section]],SubSill_Tier,2,FALSE),0)</f>
        <v>0</v>
      </c>
      <c r="L13343" s="9" t="str">
        <f t="shared" si="220"/>
        <v/>
      </c>
      <c r="M13343" s="205" t="str" cm="1">
        <f t="array" ref="M13343">_xlfn.IFS(NOT(ISERROR(VLOOKUP(Table5[[#This Row],[Section]],TB_notTB,1,FALSE))),"No",LEFT(Table5[[#This Row],[Section]],3)="ETB","PLS",LEFT(Table5[[#This Row],[Section]],1)="7","PDB",NOT(ISBLANK(Table5[[#This Row],[Section]])),"No")</f>
        <v>No</v>
      </c>
    </row>
    <row r="13344" spans="1:13" x14ac:dyDescent="0.25">
      <c r="A13344" s="130" t="s">
        <v>18738</v>
      </c>
      <c r="B13344" s="130" t="s">
        <v>18739</v>
      </c>
      <c r="C13344" s="130" t="s">
        <v>98</v>
      </c>
      <c r="D13344" s="131">
        <v>0.58199999999999996</v>
      </c>
      <c r="E13344" s="132">
        <v>203</v>
      </c>
      <c r="F13344" s="132">
        <v>203</v>
      </c>
      <c r="G13344" s="126" t="s">
        <v>17886</v>
      </c>
      <c r="H13344" s="126" t="s">
        <v>20591</v>
      </c>
      <c r="I13344" s="126" t="s">
        <v>20592</v>
      </c>
      <c r="J13344" s="126" t="s">
        <v>26344</v>
      </c>
      <c r="K13344" s="9">
        <f>_xlfn.IFNA(VLOOKUP(Table5[[#This Row],[Section]],SubSill_Tier,2,FALSE),0)</f>
        <v>0</v>
      </c>
      <c r="L13344" s="9" t="str">
        <f t="shared" si="220"/>
        <v/>
      </c>
      <c r="M13344" s="205" t="str" cm="1">
        <f t="array" ref="M13344">_xlfn.IFS(NOT(ISERROR(VLOOKUP(Table5[[#This Row],[Section]],TB_notTB,1,FALSE))),"No",LEFT(Table5[[#This Row],[Section]],3)="ETB","PLS",LEFT(Table5[[#This Row],[Section]],1)="7","PDB",NOT(ISBLANK(Table5[[#This Row],[Section]])),"No")</f>
        <v>No</v>
      </c>
    </row>
    <row r="13345" spans="1:13" x14ac:dyDescent="0.25">
      <c r="A13345" s="130" t="s">
        <v>18740</v>
      </c>
      <c r="B13345" s="130" t="s">
        <v>18741</v>
      </c>
      <c r="C13345" s="130" t="s">
        <v>98</v>
      </c>
      <c r="D13345" s="131">
        <v>0.74299999999999999</v>
      </c>
      <c r="E13345" s="132">
        <v>239</v>
      </c>
      <c r="F13345" s="132">
        <v>239</v>
      </c>
      <c r="G13345" s="126" t="s">
        <v>17886</v>
      </c>
      <c r="H13345" s="126" t="s">
        <v>20591</v>
      </c>
      <c r="I13345" s="126" t="s">
        <v>20592</v>
      </c>
      <c r="J13345" s="126" t="s">
        <v>26341</v>
      </c>
      <c r="K13345" s="9">
        <f>_xlfn.IFNA(VLOOKUP(Table5[[#This Row],[Section]],SubSill_Tier,2,FALSE),0)</f>
        <v>0</v>
      </c>
      <c r="L13345" s="9" t="str">
        <f t="shared" si="220"/>
        <v/>
      </c>
      <c r="M13345" s="205" t="str" cm="1">
        <f t="array" ref="M13345">_xlfn.IFS(NOT(ISERROR(VLOOKUP(Table5[[#This Row],[Section]],TB_notTB,1,FALSE))),"No",LEFT(Table5[[#This Row],[Section]],3)="ETB","PLS",LEFT(Table5[[#This Row],[Section]],1)="7","PDB",NOT(ISBLANK(Table5[[#This Row],[Section]])),"No")</f>
        <v>No</v>
      </c>
    </row>
    <row r="13346" spans="1:13" x14ac:dyDescent="0.25">
      <c r="A13346" s="130" t="s">
        <v>18742</v>
      </c>
      <c r="B13346" s="130" t="s">
        <v>18743</v>
      </c>
      <c r="C13346" s="130" t="s">
        <v>98</v>
      </c>
      <c r="D13346" s="131">
        <v>0.83199999999999996</v>
      </c>
      <c r="E13346" s="132">
        <v>259</v>
      </c>
      <c r="F13346" s="132">
        <v>259</v>
      </c>
      <c r="G13346" s="126" t="s">
        <v>17886</v>
      </c>
      <c r="H13346" s="126" t="s">
        <v>20591</v>
      </c>
      <c r="I13346" s="126" t="s">
        <v>20592</v>
      </c>
      <c r="J13346" s="126" t="s">
        <v>26341</v>
      </c>
      <c r="K13346" s="9">
        <f>_xlfn.IFNA(VLOOKUP(Table5[[#This Row],[Section]],SubSill_Tier,2,FALSE),0)</f>
        <v>0</v>
      </c>
      <c r="L13346" s="9" t="str">
        <f t="shared" si="220"/>
        <v/>
      </c>
      <c r="M13346" s="205" t="str" cm="1">
        <f t="array" ref="M13346">_xlfn.IFS(NOT(ISERROR(VLOOKUP(Table5[[#This Row],[Section]],TB_notTB,1,FALSE))),"No",LEFT(Table5[[#This Row],[Section]],3)="ETB","PLS",LEFT(Table5[[#This Row],[Section]],1)="7","PDB",NOT(ISBLANK(Table5[[#This Row],[Section]])),"No")</f>
        <v>No</v>
      </c>
    </row>
    <row r="13347" spans="1:13" x14ac:dyDescent="0.25">
      <c r="A13347" s="130" t="s">
        <v>18744</v>
      </c>
      <c r="B13347" s="130" t="s">
        <v>18745</v>
      </c>
      <c r="C13347" s="130" t="s">
        <v>98</v>
      </c>
      <c r="D13347" s="131">
        <v>0.81</v>
      </c>
      <c r="E13347" s="132">
        <v>282</v>
      </c>
      <c r="F13347" s="132">
        <v>282</v>
      </c>
      <c r="G13347" s="126" t="s">
        <v>17886</v>
      </c>
      <c r="H13347" s="126" t="s">
        <v>20591</v>
      </c>
      <c r="I13347" s="126" t="s">
        <v>20592</v>
      </c>
      <c r="J13347" s="126" t="s">
        <v>26341</v>
      </c>
      <c r="K13347" s="9">
        <f>_xlfn.IFNA(VLOOKUP(Table5[[#This Row],[Section]],SubSill_Tier,2,FALSE),0)</f>
        <v>0</v>
      </c>
      <c r="L13347" s="9" t="str">
        <f t="shared" si="220"/>
        <v/>
      </c>
      <c r="M13347" s="205" t="str" cm="1">
        <f t="array" ref="M13347">_xlfn.IFS(NOT(ISERROR(VLOOKUP(Table5[[#This Row],[Section]],TB_notTB,1,FALSE))),"No",LEFT(Table5[[#This Row],[Section]],3)="ETB","PLS",LEFT(Table5[[#This Row],[Section]],1)="7","PDB",NOT(ISBLANK(Table5[[#This Row],[Section]])),"No")</f>
        <v>No</v>
      </c>
    </row>
    <row r="13348" spans="1:13" x14ac:dyDescent="0.25">
      <c r="A13348" s="130" t="s">
        <v>18746</v>
      </c>
      <c r="B13348" s="130" t="s">
        <v>18747</v>
      </c>
      <c r="C13348" s="130" t="s">
        <v>98</v>
      </c>
      <c r="D13348" s="131">
        <v>0.98799999999999999</v>
      </c>
      <c r="E13348" s="132">
        <v>322</v>
      </c>
      <c r="F13348" s="132">
        <v>322</v>
      </c>
      <c r="G13348" s="126" t="s">
        <v>17886</v>
      </c>
      <c r="H13348" s="126" t="s">
        <v>20591</v>
      </c>
      <c r="I13348" s="126" t="s">
        <v>20592</v>
      </c>
      <c r="J13348" s="126" t="s">
        <v>26344</v>
      </c>
      <c r="K13348" s="9">
        <f>_xlfn.IFNA(VLOOKUP(Table5[[#This Row],[Section]],SubSill_Tier,2,FALSE),0)</f>
        <v>0</v>
      </c>
      <c r="L13348" s="9" t="str">
        <f t="shared" si="220"/>
        <v/>
      </c>
      <c r="M13348" s="205" t="str" cm="1">
        <f t="array" ref="M13348">_xlfn.IFS(NOT(ISERROR(VLOOKUP(Table5[[#This Row],[Section]],TB_notTB,1,FALSE))),"No",LEFT(Table5[[#This Row],[Section]],3)="ETB","PLS",LEFT(Table5[[#This Row],[Section]],1)="7","PDB",NOT(ISBLANK(Table5[[#This Row],[Section]])),"No")</f>
        <v>No</v>
      </c>
    </row>
    <row r="13349" spans="1:13" x14ac:dyDescent="0.25">
      <c r="A13349" s="130" t="s">
        <v>18748</v>
      </c>
      <c r="B13349" s="130" t="s">
        <v>18749</v>
      </c>
      <c r="C13349" s="130" t="s">
        <v>98</v>
      </c>
      <c r="D13349" s="131">
        <v>0.73599999999999999</v>
      </c>
      <c r="E13349" s="132">
        <v>256</v>
      </c>
      <c r="F13349" s="132">
        <v>256</v>
      </c>
      <c r="G13349" s="126" t="s">
        <v>17886</v>
      </c>
      <c r="H13349" s="126" t="s">
        <v>20591</v>
      </c>
      <c r="I13349" s="126" t="s">
        <v>20592</v>
      </c>
      <c r="J13349" s="126" t="s">
        <v>26341</v>
      </c>
      <c r="K13349" s="9">
        <f>_xlfn.IFNA(VLOOKUP(Table5[[#This Row],[Section]],SubSill_Tier,2,FALSE),0)</f>
        <v>0</v>
      </c>
      <c r="L13349" s="9" t="str">
        <f t="shared" si="220"/>
        <v/>
      </c>
      <c r="M13349" s="205" t="str" cm="1">
        <f t="array" ref="M13349">_xlfn.IFS(NOT(ISERROR(VLOOKUP(Table5[[#This Row],[Section]],TB_notTB,1,FALSE))),"No",LEFT(Table5[[#This Row],[Section]],3)="ETB","PLS",LEFT(Table5[[#This Row],[Section]],1)="7","PDB",NOT(ISBLANK(Table5[[#This Row],[Section]])),"No")</f>
        <v>No</v>
      </c>
    </row>
    <row r="13350" spans="1:13" x14ac:dyDescent="0.25">
      <c r="A13350" s="130" t="s">
        <v>18750</v>
      </c>
      <c r="B13350" s="130" t="s">
        <v>18751</v>
      </c>
      <c r="C13350" s="130" t="s">
        <v>98</v>
      </c>
      <c r="D13350" s="131">
        <v>1.7609999999999999</v>
      </c>
      <c r="E13350" s="132">
        <v>400</v>
      </c>
      <c r="F13350" s="132">
        <v>400</v>
      </c>
      <c r="G13350" s="126" t="s">
        <v>17886</v>
      </c>
      <c r="H13350" s="126" t="s">
        <v>20591</v>
      </c>
      <c r="I13350" s="126" t="s">
        <v>20592</v>
      </c>
      <c r="J13350" s="126" t="s">
        <v>26341</v>
      </c>
      <c r="K13350" s="9">
        <f>_xlfn.IFNA(VLOOKUP(Table5[[#This Row],[Section]],SubSill_Tier,2,FALSE),0)</f>
        <v>0</v>
      </c>
      <c r="L13350" s="9" t="str">
        <f t="shared" si="220"/>
        <v/>
      </c>
      <c r="M13350" s="205" t="str" cm="1">
        <f t="array" ref="M13350">_xlfn.IFS(NOT(ISERROR(VLOOKUP(Table5[[#This Row],[Section]],TB_notTB,1,FALSE))),"No",LEFT(Table5[[#This Row],[Section]],3)="ETB","PLS",LEFT(Table5[[#This Row],[Section]],1)="7","PDB",NOT(ISBLANK(Table5[[#This Row],[Section]])),"No")</f>
        <v>No</v>
      </c>
    </row>
    <row r="13351" spans="1:13" x14ac:dyDescent="0.25">
      <c r="A13351" s="130" t="s">
        <v>18752</v>
      </c>
      <c r="B13351" s="130" t="s">
        <v>18753</v>
      </c>
      <c r="C13351" s="130" t="s">
        <v>98</v>
      </c>
      <c r="D13351" s="131">
        <v>2.0310000000000001</v>
      </c>
      <c r="E13351" s="132">
        <v>450</v>
      </c>
      <c r="F13351" s="132">
        <v>450</v>
      </c>
      <c r="G13351" s="126" t="s">
        <v>17886</v>
      </c>
      <c r="H13351" s="126" t="s">
        <v>20591</v>
      </c>
      <c r="I13351" s="126" t="s">
        <v>20592</v>
      </c>
      <c r="J13351" s="126" t="s">
        <v>26341</v>
      </c>
      <c r="K13351" s="9">
        <f>_xlfn.IFNA(VLOOKUP(Table5[[#This Row],[Section]],SubSill_Tier,2,FALSE),0)</f>
        <v>0</v>
      </c>
      <c r="L13351" s="9" t="str">
        <f t="shared" si="220"/>
        <v/>
      </c>
      <c r="M13351" s="205" t="str" cm="1">
        <f t="array" ref="M13351">_xlfn.IFS(NOT(ISERROR(VLOOKUP(Table5[[#This Row],[Section]],TB_notTB,1,FALSE))),"No",LEFT(Table5[[#This Row],[Section]],3)="ETB","PLS",LEFT(Table5[[#This Row],[Section]],1)="7","PDB",NOT(ISBLANK(Table5[[#This Row],[Section]])),"No")</f>
        <v>No</v>
      </c>
    </row>
    <row r="13352" spans="1:13" x14ac:dyDescent="0.25">
      <c r="A13352" s="130" t="s">
        <v>18754</v>
      </c>
      <c r="B13352" s="130" t="s">
        <v>18755</v>
      </c>
      <c r="C13352" s="130" t="s">
        <v>98</v>
      </c>
      <c r="D13352" s="131">
        <v>0.51900000000000002</v>
      </c>
      <c r="E13352" s="132">
        <v>175</v>
      </c>
      <c r="F13352" s="132">
        <v>175</v>
      </c>
      <c r="G13352" s="126" t="s">
        <v>17886</v>
      </c>
      <c r="H13352" s="126" t="s">
        <v>20591</v>
      </c>
      <c r="I13352" s="126" t="s">
        <v>20592</v>
      </c>
      <c r="J13352" s="126" t="s">
        <v>26341</v>
      </c>
      <c r="K13352" s="9">
        <f>_xlfn.IFNA(VLOOKUP(Table5[[#This Row],[Section]],SubSill_Tier,2,FALSE),0)</f>
        <v>0</v>
      </c>
      <c r="L13352" s="9" t="str">
        <f t="shared" si="220"/>
        <v/>
      </c>
      <c r="M13352" s="205" t="str" cm="1">
        <f t="array" ref="M13352">_xlfn.IFS(NOT(ISERROR(VLOOKUP(Table5[[#This Row],[Section]],TB_notTB,1,FALSE))),"No",LEFT(Table5[[#This Row],[Section]],3)="ETB","PLS",LEFT(Table5[[#This Row],[Section]],1)="7","PDB",NOT(ISBLANK(Table5[[#This Row],[Section]])),"No")</f>
        <v>No</v>
      </c>
    </row>
    <row r="13353" spans="1:13" x14ac:dyDescent="0.25">
      <c r="A13353" s="130" t="s">
        <v>18756</v>
      </c>
      <c r="B13353" s="130" t="s">
        <v>18757</v>
      </c>
      <c r="C13353" s="130" t="s">
        <v>98</v>
      </c>
      <c r="D13353" s="131">
        <v>0.61399999999999999</v>
      </c>
      <c r="E13353" s="132">
        <v>196</v>
      </c>
      <c r="F13353" s="132">
        <v>196</v>
      </c>
      <c r="G13353" s="126" t="s">
        <v>17886</v>
      </c>
      <c r="H13353" s="126" t="s">
        <v>20591</v>
      </c>
      <c r="I13353" s="126" t="s">
        <v>20592</v>
      </c>
      <c r="J13353" s="126" t="s">
        <v>26341</v>
      </c>
      <c r="K13353" s="9">
        <f>_xlfn.IFNA(VLOOKUP(Table5[[#This Row],[Section]],SubSill_Tier,2,FALSE),0)</f>
        <v>0</v>
      </c>
      <c r="L13353" s="9" t="str">
        <f t="shared" ref="L13353:L13384" si="221">IFERROR(IF(LEFT(G13353,2)="AI",IF(_xlfn.NUMBERVALUE(IFERROR(LEFT(IF(ISERROR(FIND("X",UPPER(B13353))),UPPER(B13353),RIGHT(UPPER(B13353),LEN(UPPER(B13353))-FIND("~",SUBSTITUTE(UPPER(B13353),"X","~",LEN(UPPER(B13353))-LEN(SUBSTITUTE(UPPER(B13353),"X","")))))),FIND(" ",IF(ISERROR(FIND("X",UPPER(B13353))),UPPER(B13353),RIGHT(UPPER(B13353),LEN(UPPER(B13353))-FIND("~",SUBSTITUTE(UPPER(B13353),"X","~",LEN(UPPER(B13353))-LEN(SUBSTITUTE(UPPER(B13353),"X","")))))),1)-1),IF(ISERROR(FIND("X",UPPER(B13353))),UPPER(B13353),RIGHT(UPPER(B13353),LEN(UPPER(B13353))-FIND("~",SUBSTITUTE(UPPER(B13353),"X","~",LEN(UPPER(B13353))-LEN(SUBSTITUTE(UPPER(B13353),"X",""))))))),".")&gt;=5,"Wall",""),""),"")</f>
        <v/>
      </c>
      <c r="M13353" s="205" t="str" cm="1">
        <f t="array" ref="M13353">_xlfn.IFS(NOT(ISERROR(VLOOKUP(Table5[[#This Row],[Section]],TB_notTB,1,FALSE))),"No",LEFT(Table5[[#This Row],[Section]],3)="ETB","PLS",LEFT(Table5[[#This Row],[Section]],1)="7","PDB",NOT(ISBLANK(Table5[[#This Row],[Section]])),"No")</f>
        <v>No</v>
      </c>
    </row>
    <row r="13354" spans="1:13" x14ac:dyDescent="0.25">
      <c r="A13354" s="130" t="s">
        <v>18758</v>
      </c>
      <c r="B13354" s="130" t="s">
        <v>18759</v>
      </c>
      <c r="C13354" s="130" t="s">
        <v>98</v>
      </c>
      <c r="D13354" s="131">
        <v>0.70799999999999996</v>
      </c>
      <c r="E13354" s="132">
        <v>216</v>
      </c>
      <c r="F13354" s="132">
        <v>216</v>
      </c>
      <c r="G13354" s="126" t="s">
        <v>17886</v>
      </c>
      <c r="H13354" s="126" t="s">
        <v>20591</v>
      </c>
      <c r="I13354" s="126" t="s">
        <v>20592</v>
      </c>
      <c r="J13354" s="126" t="s">
        <v>26341</v>
      </c>
      <c r="K13354" s="9">
        <f>_xlfn.IFNA(VLOOKUP(Table5[[#This Row],[Section]],SubSill_Tier,2,FALSE),0)</f>
        <v>0</v>
      </c>
      <c r="L13354" s="9" t="str">
        <f t="shared" si="221"/>
        <v/>
      </c>
      <c r="M13354" s="205" t="str" cm="1">
        <f t="array" ref="M13354">_xlfn.IFS(NOT(ISERROR(VLOOKUP(Table5[[#This Row],[Section]],TB_notTB,1,FALSE))),"No",LEFT(Table5[[#This Row],[Section]],3)="ETB","PLS",LEFT(Table5[[#This Row],[Section]],1)="7","PDB",NOT(ISBLANK(Table5[[#This Row],[Section]])),"No")</f>
        <v>No</v>
      </c>
    </row>
    <row r="13355" spans="1:13" x14ac:dyDescent="0.25">
      <c r="A13355" s="130" t="s">
        <v>18760</v>
      </c>
      <c r="B13355" s="130" t="s">
        <v>18761</v>
      </c>
      <c r="C13355" s="130" t="s">
        <v>98</v>
      </c>
      <c r="D13355" s="131">
        <v>1.0509999999999999</v>
      </c>
      <c r="E13355" s="132">
        <v>399</v>
      </c>
      <c r="F13355" s="132">
        <v>399</v>
      </c>
      <c r="G13355" s="126" t="s">
        <v>18762</v>
      </c>
      <c r="H13355" s="126" t="s">
        <v>20625</v>
      </c>
      <c r="I13355" s="126" t="s">
        <v>27122</v>
      </c>
      <c r="J13355" s="126" t="s">
        <v>26342</v>
      </c>
      <c r="K13355" s="9">
        <f>_xlfn.IFNA(VLOOKUP(Table5[[#This Row],[Section]],SubSill_Tier,2,FALSE),0)</f>
        <v>0</v>
      </c>
      <c r="L13355" s="9" t="str">
        <f t="shared" si="221"/>
        <v/>
      </c>
      <c r="M13355" s="205" t="str" cm="1">
        <f t="array" ref="M13355">_xlfn.IFS(NOT(ISERROR(VLOOKUP(Table5[[#This Row],[Section]],TB_notTB,1,FALSE))),"No",LEFT(Table5[[#This Row],[Section]],3)="ETB","PLS",LEFT(Table5[[#This Row],[Section]],1)="7","PDB",NOT(ISBLANK(Table5[[#This Row],[Section]])),"No")</f>
        <v>No</v>
      </c>
    </row>
    <row r="13356" spans="1:13" x14ac:dyDescent="0.25">
      <c r="A13356" s="130" t="s">
        <v>18763</v>
      </c>
      <c r="B13356" s="130" t="s">
        <v>18764</v>
      </c>
      <c r="C13356" s="130" t="s">
        <v>98</v>
      </c>
      <c r="D13356" s="131">
        <v>3.8250000000000002</v>
      </c>
      <c r="E13356" s="132">
        <v>535</v>
      </c>
      <c r="F13356" s="132">
        <v>535</v>
      </c>
      <c r="G13356" s="126" t="s">
        <v>17472</v>
      </c>
      <c r="H13356" s="126" t="s">
        <v>20378</v>
      </c>
      <c r="I13356" s="126" t="s">
        <v>20379</v>
      </c>
      <c r="J13356" s="126" t="s">
        <v>26348</v>
      </c>
      <c r="K13356" s="9">
        <f>_xlfn.IFNA(VLOOKUP(Table5[[#This Row],[Section]],SubSill_Tier,2,FALSE),0)</f>
        <v>0</v>
      </c>
      <c r="L13356" s="9" t="str">
        <f t="shared" si="221"/>
        <v/>
      </c>
      <c r="M13356" s="205" t="str" cm="1">
        <f t="array" ref="M13356">_xlfn.IFS(NOT(ISERROR(VLOOKUP(Table5[[#This Row],[Section]],TB_notTB,1,FALSE))),"No",LEFT(Table5[[#This Row],[Section]],3)="ETB","PLS",LEFT(Table5[[#This Row],[Section]],1)="7","PDB",NOT(ISBLANK(Table5[[#This Row],[Section]])),"No")</f>
        <v>No</v>
      </c>
    </row>
    <row r="13357" spans="1:13" x14ac:dyDescent="0.25">
      <c r="A13357" s="130" t="s">
        <v>18765</v>
      </c>
      <c r="B13357" s="130" t="s">
        <v>18766</v>
      </c>
      <c r="C13357" s="130" t="s">
        <v>98</v>
      </c>
      <c r="D13357" s="131">
        <v>2.004</v>
      </c>
      <c r="E13357" s="132">
        <v>494</v>
      </c>
      <c r="F13357" s="132">
        <v>494</v>
      </c>
      <c r="G13357" s="126" t="s">
        <v>17472</v>
      </c>
      <c r="H13357" s="126" t="s">
        <v>20378</v>
      </c>
      <c r="I13357" s="126" t="s">
        <v>20379</v>
      </c>
      <c r="J13357" s="126" t="s">
        <v>26344</v>
      </c>
      <c r="K13357" s="9">
        <f>_xlfn.IFNA(VLOOKUP(Table5[[#This Row],[Section]],SubSill_Tier,2,FALSE),0)</f>
        <v>0</v>
      </c>
      <c r="L13357" s="9" t="str">
        <f t="shared" si="221"/>
        <v/>
      </c>
      <c r="M13357" s="205" t="str" cm="1">
        <f t="array" ref="M13357">_xlfn.IFS(NOT(ISERROR(VLOOKUP(Table5[[#This Row],[Section]],TB_notTB,1,FALSE))),"No",LEFT(Table5[[#This Row],[Section]],3)="ETB","PLS",LEFT(Table5[[#This Row],[Section]],1)="7","PDB",NOT(ISBLANK(Table5[[#This Row],[Section]])),"No")</f>
        <v>No</v>
      </c>
    </row>
    <row r="13358" spans="1:13" x14ac:dyDescent="0.25">
      <c r="A13358" s="130" t="s">
        <v>18767</v>
      </c>
      <c r="B13358" s="130" t="s">
        <v>18768</v>
      </c>
      <c r="C13358" s="130" t="s">
        <v>98</v>
      </c>
      <c r="D13358" s="131">
        <v>1.5680000000000001</v>
      </c>
      <c r="E13358" s="132">
        <v>414</v>
      </c>
      <c r="F13358" s="132">
        <v>414</v>
      </c>
      <c r="G13358" s="126" t="s">
        <v>17472</v>
      </c>
      <c r="H13358" s="126" t="s">
        <v>20378</v>
      </c>
      <c r="I13358" s="126" t="s">
        <v>20379</v>
      </c>
      <c r="J13358" s="126" t="s">
        <v>26365</v>
      </c>
      <c r="K13358" s="9">
        <f>_xlfn.IFNA(VLOOKUP(Table5[[#This Row],[Section]],SubSill_Tier,2,FALSE),0)</f>
        <v>0</v>
      </c>
      <c r="L13358" s="9" t="str">
        <f t="shared" si="221"/>
        <v/>
      </c>
      <c r="M13358" s="205" t="str" cm="1">
        <f t="array" ref="M13358">_xlfn.IFS(NOT(ISERROR(VLOOKUP(Table5[[#This Row],[Section]],TB_notTB,1,FALSE))),"No",LEFT(Table5[[#This Row],[Section]],3)="ETB","PLS",LEFT(Table5[[#This Row],[Section]],1)="7","PDB",NOT(ISBLANK(Table5[[#This Row],[Section]])),"No")</f>
        <v>No</v>
      </c>
    </row>
    <row r="13359" spans="1:13" x14ac:dyDescent="0.25">
      <c r="A13359" s="130" t="s">
        <v>18769</v>
      </c>
      <c r="B13359" s="130" t="s">
        <v>18770</v>
      </c>
      <c r="C13359" s="130" t="s">
        <v>98</v>
      </c>
      <c r="D13359" s="131">
        <v>0.09</v>
      </c>
      <c r="E13359" s="132">
        <v>100</v>
      </c>
      <c r="F13359" s="132">
        <v>100</v>
      </c>
      <c r="G13359" s="126" t="s">
        <v>17472</v>
      </c>
      <c r="H13359" s="126" t="s">
        <v>20378</v>
      </c>
      <c r="I13359" s="126" t="s">
        <v>20379</v>
      </c>
      <c r="J13359" s="126" t="s">
        <v>26344</v>
      </c>
      <c r="K13359" s="9">
        <f>_xlfn.IFNA(VLOOKUP(Table5[[#This Row],[Section]],SubSill_Tier,2,FALSE),0)</f>
        <v>0</v>
      </c>
      <c r="L13359" s="9" t="str">
        <f t="shared" si="221"/>
        <v/>
      </c>
      <c r="M13359" s="205" t="str" cm="1">
        <f t="array" ref="M13359">_xlfn.IFS(NOT(ISERROR(VLOOKUP(Table5[[#This Row],[Section]],TB_notTB,1,FALSE))),"No",LEFT(Table5[[#This Row],[Section]],3)="ETB","PLS",LEFT(Table5[[#This Row],[Section]],1)="7","PDB",NOT(ISBLANK(Table5[[#This Row],[Section]])),"No")</f>
        <v>No</v>
      </c>
    </row>
    <row r="13360" spans="1:13" x14ac:dyDescent="0.25">
      <c r="A13360" s="130" t="s">
        <v>18771</v>
      </c>
      <c r="B13360" s="130" t="s">
        <v>18772</v>
      </c>
      <c r="C13360" s="130" t="s">
        <v>98</v>
      </c>
      <c r="D13360" s="131">
        <v>1.258</v>
      </c>
      <c r="E13360" s="132">
        <v>505</v>
      </c>
      <c r="F13360" s="132">
        <v>505</v>
      </c>
      <c r="G13360" s="126" t="s">
        <v>17472</v>
      </c>
      <c r="H13360" s="126" t="s">
        <v>20378</v>
      </c>
      <c r="I13360" s="126" t="s">
        <v>20379</v>
      </c>
      <c r="J13360" s="126" t="s">
        <v>26344</v>
      </c>
      <c r="K13360" s="9">
        <f>_xlfn.IFNA(VLOOKUP(Table5[[#This Row],[Section]],SubSill_Tier,2,FALSE),0)</f>
        <v>0</v>
      </c>
      <c r="L13360" s="9" t="str">
        <f t="shared" si="221"/>
        <v/>
      </c>
      <c r="M13360" s="205" t="str" cm="1">
        <f t="array" ref="M13360">_xlfn.IFS(NOT(ISERROR(VLOOKUP(Table5[[#This Row],[Section]],TB_notTB,1,FALSE))),"No",LEFT(Table5[[#This Row],[Section]],3)="ETB","PLS",LEFT(Table5[[#This Row],[Section]],1)="7","PDB",NOT(ISBLANK(Table5[[#This Row],[Section]])),"No")</f>
        <v>No</v>
      </c>
    </row>
    <row r="13361" spans="1:13" x14ac:dyDescent="0.25">
      <c r="A13361" s="130" t="s">
        <v>18773</v>
      </c>
      <c r="B13361" s="130" t="s">
        <v>18774</v>
      </c>
      <c r="C13361" s="130" t="s">
        <v>98</v>
      </c>
      <c r="D13361" s="131">
        <v>0.47099999999999997</v>
      </c>
      <c r="E13361" s="132">
        <v>201</v>
      </c>
      <c r="F13361" s="132">
        <v>201</v>
      </c>
      <c r="G13361" s="126" t="s">
        <v>17472</v>
      </c>
      <c r="H13361" s="126" t="s">
        <v>20378</v>
      </c>
      <c r="I13361" s="126" t="s">
        <v>20379</v>
      </c>
      <c r="J13361" s="126" t="s">
        <v>26344</v>
      </c>
      <c r="K13361" s="9">
        <f>_xlfn.IFNA(VLOOKUP(Table5[[#This Row],[Section]],SubSill_Tier,2,FALSE),0)</f>
        <v>0</v>
      </c>
      <c r="L13361" s="9" t="str">
        <f t="shared" si="221"/>
        <v/>
      </c>
      <c r="M13361" s="205" t="str" cm="1">
        <f t="array" ref="M13361">_xlfn.IFS(NOT(ISERROR(VLOOKUP(Table5[[#This Row],[Section]],TB_notTB,1,FALSE))),"No",LEFT(Table5[[#This Row],[Section]],3)="ETB","PLS",LEFT(Table5[[#This Row],[Section]],1)="7","PDB",NOT(ISBLANK(Table5[[#This Row],[Section]])),"No")</f>
        <v>No</v>
      </c>
    </row>
    <row r="13362" spans="1:13" x14ac:dyDescent="0.25">
      <c r="A13362" s="130" t="s">
        <v>18775</v>
      </c>
      <c r="B13362" s="130" t="s">
        <v>18776</v>
      </c>
      <c r="C13362" s="130" t="s">
        <v>98</v>
      </c>
      <c r="D13362" s="131">
        <v>0.61499999999999999</v>
      </c>
      <c r="E13362" s="132">
        <v>215</v>
      </c>
      <c r="F13362" s="132">
        <v>215</v>
      </c>
      <c r="G13362" s="126" t="s">
        <v>17472</v>
      </c>
      <c r="H13362" s="126" t="s">
        <v>20378</v>
      </c>
      <c r="I13362" s="126" t="s">
        <v>20379</v>
      </c>
      <c r="J13362" s="126" t="s">
        <v>26341</v>
      </c>
      <c r="K13362" s="9">
        <f>_xlfn.IFNA(VLOOKUP(Table5[[#This Row],[Section]],SubSill_Tier,2,FALSE),0)</f>
        <v>0</v>
      </c>
      <c r="L13362" s="9" t="str">
        <f t="shared" si="221"/>
        <v/>
      </c>
      <c r="M13362" s="205" t="str" cm="1">
        <f t="array" ref="M13362">_xlfn.IFS(NOT(ISERROR(VLOOKUP(Table5[[#This Row],[Section]],TB_notTB,1,FALSE))),"No",LEFT(Table5[[#This Row],[Section]],3)="ETB","PLS",LEFT(Table5[[#This Row],[Section]],1)="7","PDB",NOT(ISBLANK(Table5[[#This Row],[Section]])),"No")</f>
        <v>No</v>
      </c>
    </row>
    <row r="13363" spans="1:13" x14ac:dyDescent="0.25">
      <c r="A13363" s="130" t="s">
        <v>18777</v>
      </c>
      <c r="B13363" s="130" t="s">
        <v>18778</v>
      </c>
      <c r="C13363" s="130" t="s">
        <v>98</v>
      </c>
      <c r="D13363" s="131">
        <v>1.306</v>
      </c>
      <c r="E13363" s="132">
        <v>269</v>
      </c>
      <c r="F13363" s="132">
        <v>269</v>
      </c>
      <c r="G13363" s="126" t="s">
        <v>17472</v>
      </c>
      <c r="H13363" s="126" t="s">
        <v>20378</v>
      </c>
      <c r="I13363" s="126" t="s">
        <v>20379</v>
      </c>
      <c r="J13363" s="126" t="s">
        <v>26344</v>
      </c>
      <c r="K13363" s="9">
        <f>_xlfn.IFNA(VLOOKUP(Table5[[#This Row],[Section]],SubSill_Tier,2,FALSE),0)</f>
        <v>0</v>
      </c>
      <c r="L13363" s="9" t="str">
        <f t="shared" si="221"/>
        <v/>
      </c>
      <c r="M13363" s="205" t="str" cm="1">
        <f t="array" ref="M13363">_xlfn.IFS(NOT(ISERROR(VLOOKUP(Table5[[#This Row],[Section]],TB_notTB,1,FALSE))),"No",LEFT(Table5[[#This Row],[Section]],3)="ETB","PLS",LEFT(Table5[[#This Row],[Section]],1)="7","PDB",NOT(ISBLANK(Table5[[#This Row],[Section]])),"No")</f>
        <v>No</v>
      </c>
    </row>
    <row r="13364" spans="1:13" x14ac:dyDescent="0.25">
      <c r="A13364" s="130" t="s">
        <v>18779</v>
      </c>
      <c r="B13364" s="130" t="s">
        <v>18780</v>
      </c>
      <c r="C13364" s="130" t="s">
        <v>98</v>
      </c>
      <c r="D13364" s="131">
        <v>1.3009999999999999</v>
      </c>
      <c r="E13364" s="132">
        <v>261</v>
      </c>
      <c r="F13364" s="132">
        <v>261</v>
      </c>
      <c r="G13364" s="126" t="s">
        <v>17472</v>
      </c>
      <c r="H13364" s="126" t="s">
        <v>20378</v>
      </c>
      <c r="I13364" s="126" t="s">
        <v>20379</v>
      </c>
      <c r="J13364" s="126" t="s">
        <v>26344</v>
      </c>
      <c r="K13364" s="9">
        <f>_xlfn.IFNA(VLOOKUP(Table5[[#This Row],[Section]],SubSill_Tier,2,FALSE),0)</f>
        <v>0</v>
      </c>
      <c r="L13364" s="9" t="str">
        <f t="shared" si="221"/>
        <v/>
      </c>
      <c r="M13364" s="205" t="str" cm="1">
        <f t="array" ref="M13364">_xlfn.IFS(NOT(ISERROR(VLOOKUP(Table5[[#This Row],[Section]],TB_notTB,1,FALSE))),"No",LEFT(Table5[[#This Row],[Section]],3)="ETB","PLS",LEFT(Table5[[#This Row],[Section]],1)="7","PDB",NOT(ISBLANK(Table5[[#This Row],[Section]])),"No")</f>
        <v>No</v>
      </c>
    </row>
    <row r="13365" spans="1:13" x14ac:dyDescent="0.25">
      <c r="A13365" s="130" t="s">
        <v>18781</v>
      </c>
      <c r="B13365" s="130" t="s">
        <v>18782</v>
      </c>
      <c r="C13365" s="130" t="s">
        <v>98</v>
      </c>
      <c r="D13365" s="131">
        <v>0.98399999999999999</v>
      </c>
      <c r="E13365" s="132">
        <v>293</v>
      </c>
      <c r="F13365" s="132">
        <v>293</v>
      </c>
      <c r="G13365" s="126" t="s">
        <v>18069</v>
      </c>
      <c r="H13365" s="126" t="s">
        <v>20619</v>
      </c>
      <c r="I13365" s="126" t="s">
        <v>20620</v>
      </c>
      <c r="J13365" s="126" t="s">
        <v>26344</v>
      </c>
      <c r="K13365" s="9">
        <f>_xlfn.IFNA(VLOOKUP(Table5[[#This Row],[Section]],SubSill_Tier,2,FALSE),0)</f>
        <v>0</v>
      </c>
      <c r="L13365" s="9" t="str">
        <f t="shared" si="221"/>
        <v/>
      </c>
      <c r="M13365" s="205" t="str" cm="1">
        <f t="array" ref="M13365">_xlfn.IFS(NOT(ISERROR(VLOOKUP(Table5[[#This Row],[Section]],TB_notTB,1,FALSE))),"No",LEFT(Table5[[#This Row],[Section]],3)="ETB","PLS",LEFT(Table5[[#This Row],[Section]],1)="7","PDB",NOT(ISBLANK(Table5[[#This Row],[Section]])),"No")</f>
        <v>No</v>
      </c>
    </row>
    <row r="13366" spans="1:13" x14ac:dyDescent="0.25">
      <c r="A13366" s="130" t="s">
        <v>18783</v>
      </c>
      <c r="B13366" s="130" t="s">
        <v>18784</v>
      </c>
      <c r="C13366" s="130" t="s">
        <v>98</v>
      </c>
      <c r="D13366" s="131">
        <v>1.5980000000000001</v>
      </c>
      <c r="E13366" s="132">
        <v>471</v>
      </c>
      <c r="F13366" s="132">
        <v>471</v>
      </c>
      <c r="G13366" s="126" t="s">
        <v>17751</v>
      </c>
      <c r="H13366" s="126" t="s">
        <v>20587</v>
      </c>
      <c r="I13366" s="126" t="s">
        <v>20588</v>
      </c>
      <c r="J13366" s="126" t="s">
        <v>26341</v>
      </c>
      <c r="K13366" s="9">
        <f>_xlfn.IFNA(VLOOKUP(Table5[[#This Row],[Section]],SubSill_Tier,2,FALSE),0)</f>
        <v>0</v>
      </c>
      <c r="L13366" s="9" t="str">
        <f t="shared" si="221"/>
        <v/>
      </c>
      <c r="M13366" s="205" t="str" cm="1">
        <f t="array" ref="M13366">_xlfn.IFS(NOT(ISERROR(VLOOKUP(Table5[[#This Row],[Section]],TB_notTB,1,FALSE))),"No",LEFT(Table5[[#This Row],[Section]],3)="ETB","PLS",LEFT(Table5[[#This Row],[Section]],1)="7","PDB",NOT(ISBLANK(Table5[[#This Row],[Section]])),"No")</f>
        <v>No</v>
      </c>
    </row>
    <row r="13367" spans="1:13" x14ac:dyDescent="0.25">
      <c r="A13367" s="130" t="s">
        <v>18785</v>
      </c>
      <c r="B13367" s="130" t="s">
        <v>18786</v>
      </c>
      <c r="C13367" s="130" t="s">
        <v>98</v>
      </c>
      <c r="D13367" s="131">
        <v>1.042</v>
      </c>
      <c r="E13367" s="132">
        <v>273</v>
      </c>
      <c r="F13367" s="132">
        <v>273</v>
      </c>
      <c r="G13367" s="126" t="s">
        <v>17751</v>
      </c>
      <c r="H13367" s="126" t="s">
        <v>20587</v>
      </c>
      <c r="I13367" s="126" t="s">
        <v>20588</v>
      </c>
      <c r="J13367" s="126" t="s">
        <v>26341</v>
      </c>
      <c r="K13367" s="9">
        <f>_xlfn.IFNA(VLOOKUP(Table5[[#This Row],[Section]],SubSill_Tier,2,FALSE),0)</f>
        <v>0</v>
      </c>
      <c r="L13367" s="9" t="str">
        <f t="shared" si="221"/>
        <v/>
      </c>
      <c r="M13367" s="205" t="str" cm="1">
        <f t="array" ref="M13367">_xlfn.IFS(NOT(ISERROR(VLOOKUP(Table5[[#This Row],[Section]],TB_notTB,1,FALSE))),"No",LEFT(Table5[[#This Row],[Section]],3)="ETB","PLS",LEFT(Table5[[#This Row],[Section]],1)="7","PDB",NOT(ISBLANK(Table5[[#This Row],[Section]])),"No")</f>
        <v>No</v>
      </c>
    </row>
    <row r="13368" spans="1:13" x14ac:dyDescent="0.25">
      <c r="A13368" s="130" t="s">
        <v>18787</v>
      </c>
      <c r="B13368" s="130" t="s">
        <v>18788</v>
      </c>
      <c r="C13368" s="130" t="s">
        <v>98</v>
      </c>
      <c r="D13368" s="131">
        <v>0.28999999999999998</v>
      </c>
      <c r="E13368" s="132">
        <v>100</v>
      </c>
      <c r="F13368" s="132">
        <v>100</v>
      </c>
      <c r="G13368" s="126" t="s">
        <v>17751</v>
      </c>
      <c r="H13368" s="126" t="s">
        <v>20587</v>
      </c>
      <c r="I13368" s="126" t="s">
        <v>20588</v>
      </c>
      <c r="J13368" s="126" t="s">
        <v>26344</v>
      </c>
      <c r="K13368" s="9">
        <f>_xlfn.IFNA(VLOOKUP(Table5[[#This Row],[Section]],SubSill_Tier,2,FALSE),0)</f>
        <v>0</v>
      </c>
      <c r="L13368" s="9" t="str">
        <f t="shared" si="221"/>
        <v/>
      </c>
      <c r="M13368" s="205" t="str" cm="1">
        <f t="array" ref="M13368">_xlfn.IFS(NOT(ISERROR(VLOOKUP(Table5[[#This Row],[Section]],TB_notTB,1,FALSE))),"No",LEFT(Table5[[#This Row],[Section]],3)="ETB","PLS",LEFT(Table5[[#This Row],[Section]],1)="7","PDB",NOT(ISBLANK(Table5[[#This Row],[Section]])),"No")</f>
        <v>No</v>
      </c>
    </row>
    <row r="13369" spans="1:13" x14ac:dyDescent="0.25">
      <c r="A13369" s="130" t="s">
        <v>18789</v>
      </c>
      <c r="B13369" s="130" t="s">
        <v>18790</v>
      </c>
      <c r="C13369" s="130" t="s">
        <v>98</v>
      </c>
      <c r="D13369" s="131">
        <v>0.25700000000000001</v>
      </c>
      <c r="E13369" s="132">
        <v>100</v>
      </c>
      <c r="F13369" s="132">
        <v>100</v>
      </c>
      <c r="G13369" s="126" t="s">
        <v>17751</v>
      </c>
      <c r="H13369" s="126" t="s">
        <v>20587</v>
      </c>
      <c r="I13369" s="126" t="s">
        <v>20588</v>
      </c>
      <c r="J13369" s="126" t="s">
        <v>26344</v>
      </c>
      <c r="K13369" s="9">
        <f>_xlfn.IFNA(VLOOKUP(Table5[[#This Row],[Section]],SubSill_Tier,2,FALSE),0)</f>
        <v>0</v>
      </c>
      <c r="L13369" s="9" t="str">
        <f t="shared" si="221"/>
        <v/>
      </c>
      <c r="M13369" s="205" t="str" cm="1">
        <f t="array" ref="M13369">_xlfn.IFS(NOT(ISERROR(VLOOKUP(Table5[[#This Row],[Section]],TB_notTB,1,FALSE))),"No",LEFT(Table5[[#This Row],[Section]],3)="ETB","PLS",LEFT(Table5[[#This Row],[Section]],1)="7","PDB",NOT(ISBLANK(Table5[[#This Row],[Section]])),"No")</f>
        <v>No</v>
      </c>
    </row>
    <row r="13370" spans="1:13" x14ac:dyDescent="0.25">
      <c r="A13370" s="130" t="s">
        <v>18791</v>
      </c>
      <c r="B13370" s="130" t="s">
        <v>18792</v>
      </c>
      <c r="C13370" s="130" t="s">
        <v>98</v>
      </c>
      <c r="D13370" s="131">
        <v>0.42499999999999999</v>
      </c>
      <c r="E13370" s="132">
        <v>193</v>
      </c>
      <c r="F13370" s="132">
        <v>193</v>
      </c>
      <c r="G13370" s="126" t="s">
        <v>17751</v>
      </c>
      <c r="H13370" s="126" t="s">
        <v>20587</v>
      </c>
      <c r="I13370" s="126" t="s">
        <v>20588</v>
      </c>
      <c r="J13370" s="126" t="s">
        <v>26341</v>
      </c>
      <c r="K13370" s="9">
        <f>_xlfn.IFNA(VLOOKUP(Table5[[#This Row],[Section]],SubSill_Tier,2,FALSE),0)</f>
        <v>0</v>
      </c>
      <c r="L13370" s="9" t="str">
        <f t="shared" si="221"/>
        <v/>
      </c>
      <c r="M13370" s="205" t="str" cm="1">
        <f t="array" ref="M13370">_xlfn.IFS(NOT(ISERROR(VLOOKUP(Table5[[#This Row],[Section]],TB_notTB,1,FALSE))),"No",LEFT(Table5[[#This Row],[Section]],3)="ETB","PLS",LEFT(Table5[[#This Row],[Section]],1)="7","PDB",NOT(ISBLANK(Table5[[#This Row],[Section]])),"No")</f>
        <v>No</v>
      </c>
    </row>
    <row r="13371" spans="1:13" x14ac:dyDescent="0.25">
      <c r="A13371" s="130" t="s">
        <v>18793</v>
      </c>
      <c r="B13371" s="130" t="s">
        <v>18794</v>
      </c>
      <c r="C13371" s="130" t="s">
        <v>98</v>
      </c>
      <c r="D13371" s="131">
        <v>0.39900000000000002</v>
      </c>
      <c r="E13371" s="132">
        <v>195</v>
      </c>
      <c r="F13371" s="132">
        <v>195</v>
      </c>
      <c r="G13371" s="126" t="s">
        <v>17751</v>
      </c>
      <c r="H13371" s="126" t="s">
        <v>20587</v>
      </c>
      <c r="I13371" s="126" t="s">
        <v>20588</v>
      </c>
      <c r="J13371" s="126" t="s">
        <v>26341</v>
      </c>
      <c r="K13371" s="9">
        <f>_xlfn.IFNA(VLOOKUP(Table5[[#This Row],[Section]],SubSill_Tier,2,FALSE),0)</f>
        <v>0</v>
      </c>
      <c r="L13371" s="9" t="str">
        <f t="shared" si="221"/>
        <v/>
      </c>
      <c r="M13371" s="205" t="str" cm="1">
        <f t="array" ref="M13371">_xlfn.IFS(NOT(ISERROR(VLOOKUP(Table5[[#This Row],[Section]],TB_notTB,1,FALSE))),"No",LEFT(Table5[[#This Row],[Section]],3)="ETB","PLS",LEFT(Table5[[#This Row],[Section]],1)="7","PDB",NOT(ISBLANK(Table5[[#This Row],[Section]])),"No")</f>
        <v>No</v>
      </c>
    </row>
    <row r="13372" spans="1:13" x14ac:dyDescent="0.25">
      <c r="A13372" s="130" t="s">
        <v>18795</v>
      </c>
      <c r="B13372" s="130" t="s">
        <v>18796</v>
      </c>
      <c r="C13372" s="130" t="s">
        <v>98</v>
      </c>
      <c r="D13372" s="131">
        <v>1.111</v>
      </c>
      <c r="E13372" s="132">
        <v>303</v>
      </c>
      <c r="F13372" s="132">
        <v>303</v>
      </c>
      <c r="G13372" s="126" t="s">
        <v>17472</v>
      </c>
      <c r="H13372" s="126" t="s">
        <v>20378</v>
      </c>
      <c r="I13372" s="126" t="s">
        <v>20379</v>
      </c>
      <c r="J13372" s="126" t="s">
        <v>26368</v>
      </c>
      <c r="K13372" s="9">
        <f>_xlfn.IFNA(VLOOKUP(Table5[[#This Row],[Section]],SubSill_Tier,2,FALSE),0)</f>
        <v>0</v>
      </c>
      <c r="L13372" s="9" t="str">
        <f t="shared" si="221"/>
        <v/>
      </c>
      <c r="M13372" s="205" t="str" cm="1">
        <f t="array" ref="M13372">_xlfn.IFS(NOT(ISERROR(VLOOKUP(Table5[[#This Row],[Section]],TB_notTB,1,FALSE))),"No",LEFT(Table5[[#This Row],[Section]],3)="ETB","PLS",LEFT(Table5[[#This Row],[Section]],1)="7","PDB",NOT(ISBLANK(Table5[[#This Row],[Section]])),"No")</f>
        <v>No</v>
      </c>
    </row>
    <row r="13373" spans="1:13" x14ac:dyDescent="0.25">
      <c r="A13373" s="130" t="s">
        <v>18797</v>
      </c>
      <c r="B13373" s="130" t="s">
        <v>18798</v>
      </c>
      <c r="C13373" s="130" t="s">
        <v>98</v>
      </c>
      <c r="D13373" s="131">
        <v>2.4249999999999998</v>
      </c>
      <c r="E13373" s="132">
        <v>488</v>
      </c>
      <c r="F13373" s="132">
        <v>488</v>
      </c>
      <c r="G13373" s="126" t="s">
        <v>17472</v>
      </c>
      <c r="H13373" s="126" t="s">
        <v>20378</v>
      </c>
      <c r="I13373" s="126" t="s">
        <v>20379</v>
      </c>
      <c r="J13373" s="126" t="s">
        <v>26369</v>
      </c>
      <c r="K13373" s="9">
        <f>_xlfn.IFNA(VLOOKUP(Table5[[#This Row],[Section]],SubSill_Tier,2,FALSE),0)</f>
        <v>0</v>
      </c>
      <c r="L13373" s="9" t="str">
        <f t="shared" si="221"/>
        <v/>
      </c>
      <c r="M13373" s="205" t="str" cm="1">
        <f t="array" ref="M13373">_xlfn.IFS(NOT(ISERROR(VLOOKUP(Table5[[#This Row],[Section]],TB_notTB,1,FALSE))),"No",LEFT(Table5[[#This Row],[Section]],3)="ETB","PLS",LEFT(Table5[[#This Row],[Section]],1)="7","PDB",NOT(ISBLANK(Table5[[#This Row],[Section]])),"No")</f>
        <v>No</v>
      </c>
    </row>
    <row r="13374" spans="1:13" x14ac:dyDescent="0.25">
      <c r="A13374" s="130" t="s">
        <v>18799</v>
      </c>
      <c r="B13374" s="130" t="s">
        <v>26516</v>
      </c>
      <c r="C13374" s="130" t="s">
        <v>98</v>
      </c>
      <c r="D13374" s="131">
        <v>0.45800000000000002</v>
      </c>
      <c r="E13374" s="132">
        <v>202</v>
      </c>
      <c r="F13374" s="132">
        <v>202</v>
      </c>
      <c r="G13374" s="126" t="s">
        <v>17572</v>
      </c>
      <c r="H13374" s="126" t="s">
        <v>20386</v>
      </c>
      <c r="I13374" s="126" t="s">
        <v>20387</v>
      </c>
      <c r="J13374" s="126" t="s">
        <v>26366</v>
      </c>
      <c r="K13374" s="9">
        <f>_xlfn.IFNA(VLOOKUP(Table5[[#This Row],[Section]],SubSill_Tier,2,FALSE),0)</f>
        <v>0</v>
      </c>
      <c r="L13374" s="9" t="str">
        <f t="shared" si="221"/>
        <v/>
      </c>
      <c r="M13374" s="205" t="str" cm="1">
        <f t="array" ref="M13374">_xlfn.IFS(NOT(ISERROR(VLOOKUP(Table5[[#This Row],[Section]],TB_notTB,1,FALSE))),"No",LEFT(Table5[[#This Row],[Section]],3)="ETB","PLS",LEFT(Table5[[#This Row],[Section]],1)="7","PDB",NOT(ISBLANK(Table5[[#This Row],[Section]])),"No")</f>
        <v>No</v>
      </c>
    </row>
    <row r="13375" spans="1:13" x14ac:dyDescent="0.25">
      <c r="A13375" s="130" t="s">
        <v>18800</v>
      </c>
      <c r="B13375" s="130" t="s">
        <v>18801</v>
      </c>
      <c r="C13375" s="130" t="s">
        <v>98</v>
      </c>
      <c r="D13375" s="131">
        <v>0.36899999999999999</v>
      </c>
      <c r="E13375" s="132">
        <v>140</v>
      </c>
      <c r="F13375" s="132">
        <v>140</v>
      </c>
      <c r="G13375" s="126" t="s">
        <v>17472</v>
      </c>
      <c r="H13375" s="126" t="s">
        <v>20378</v>
      </c>
      <c r="I13375" s="126" t="s">
        <v>20379</v>
      </c>
      <c r="J13375" s="126" t="s">
        <v>26344</v>
      </c>
      <c r="K13375" s="9">
        <f>_xlfn.IFNA(VLOOKUP(Table5[[#This Row],[Section]],SubSill_Tier,2,FALSE),0)</f>
        <v>0</v>
      </c>
      <c r="L13375" s="9" t="str">
        <f t="shared" si="221"/>
        <v/>
      </c>
      <c r="M13375" s="205" t="str" cm="1">
        <f t="array" ref="M13375">_xlfn.IFS(NOT(ISERROR(VLOOKUP(Table5[[#This Row],[Section]],TB_notTB,1,FALSE))),"No",LEFT(Table5[[#This Row],[Section]],3)="ETB","PLS",LEFT(Table5[[#This Row],[Section]],1)="7","PDB",NOT(ISBLANK(Table5[[#This Row],[Section]])),"No")</f>
        <v>No</v>
      </c>
    </row>
    <row r="13376" spans="1:13" x14ac:dyDescent="0.25">
      <c r="A13376" s="130" t="s">
        <v>18802</v>
      </c>
      <c r="B13376" s="130" t="s">
        <v>18803</v>
      </c>
      <c r="C13376" s="130" t="s">
        <v>98</v>
      </c>
      <c r="D13376" s="131">
        <v>9.0999999999999998E-2</v>
      </c>
      <c r="E13376" s="132">
        <v>100</v>
      </c>
      <c r="F13376" s="132">
        <v>100</v>
      </c>
      <c r="G13376" s="126" t="s">
        <v>18052</v>
      </c>
      <c r="H13376" s="126" t="s">
        <v>20599</v>
      </c>
      <c r="I13376" s="126" t="s">
        <v>20600</v>
      </c>
      <c r="J13376" s="126" t="s">
        <v>26341</v>
      </c>
      <c r="K13376" s="9">
        <f>_xlfn.IFNA(VLOOKUP(Table5[[#This Row],[Section]],SubSill_Tier,2,FALSE),0)</f>
        <v>0</v>
      </c>
      <c r="L13376" s="9" t="str">
        <f t="shared" si="221"/>
        <v/>
      </c>
      <c r="M13376" s="205" t="str" cm="1">
        <f t="array" ref="M13376">_xlfn.IFS(NOT(ISERROR(VLOOKUP(Table5[[#This Row],[Section]],TB_notTB,1,FALSE))),"No",LEFT(Table5[[#This Row],[Section]],3)="ETB","PLS",LEFT(Table5[[#This Row],[Section]],1)="7","PDB",NOT(ISBLANK(Table5[[#This Row],[Section]])),"No")</f>
        <v>No</v>
      </c>
    </row>
    <row r="13377" spans="1:13" x14ac:dyDescent="0.25">
      <c r="A13377" s="130" t="s">
        <v>18804</v>
      </c>
      <c r="B13377" s="130" t="s">
        <v>18805</v>
      </c>
      <c r="C13377" s="130" t="s">
        <v>98</v>
      </c>
      <c r="D13377" s="131">
        <v>0.26500000000000001</v>
      </c>
      <c r="E13377" s="132">
        <v>113</v>
      </c>
      <c r="F13377" s="132">
        <v>113</v>
      </c>
      <c r="G13377" s="126" t="s">
        <v>18069</v>
      </c>
      <c r="H13377" s="126" t="s">
        <v>20619</v>
      </c>
      <c r="I13377" s="126" t="s">
        <v>20620</v>
      </c>
      <c r="J13377" s="126" t="s">
        <v>26341</v>
      </c>
      <c r="K13377" s="9">
        <f>_xlfn.IFNA(VLOOKUP(Table5[[#This Row],[Section]],SubSill_Tier,2,FALSE),0)</f>
        <v>0</v>
      </c>
      <c r="L13377" s="9" t="str">
        <f t="shared" si="221"/>
        <v/>
      </c>
      <c r="M13377" s="205" t="str" cm="1">
        <f t="array" ref="M13377">_xlfn.IFS(NOT(ISERROR(VLOOKUP(Table5[[#This Row],[Section]],TB_notTB,1,FALSE))),"No",LEFT(Table5[[#This Row],[Section]],3)="ETB","PLS",LEFT(Table5[[#This Row],[Section]],1)="7","PDB",NOT(ISBLANK(Table5[[#This Row],[Section]])),"No")</f>
        <v>No</v>
      </c>
    </row>
    <row r="13378" spans="1:13" x14ac:dyDescent="0.25">
      <c r="A13378" s="130" t="s">
        <v>18806</v>
      </c>
      <c r="B13378" s="130" t="s">
        <v>18807</v>
      </c>
      <c r="C13378" s="130" t="s">
        <v>98</v>
      </c>
      <c r="D13378" s="131">
        <v>0.378</v>
      </c>
      <c r="E13378" s="132">
        <v>138</v>
      </c>
      <c r="F13378" s="132">
        <v>138</v>
      </c>
      <c r="G13378" s="126" t="s">
        <v>18069</v>
      </c>
      <c r="H13378" s="126" t="s">
        <v>20619</v>
      </c>
      <c r="I13378" s="126" t="s">
        <v>20620</v>
      </c>
      <c r="J13378" s="126" t="s">
        <v>26344</v>
      </c>
      <c r="K13378" s="9">
        <f>_xlfn.IFNA(VLOOKUP(Table5[[#This Row],[Section]],SubSill_Tier,2,FALSE),0)</f>
        <v>0</v>
      </c>
      <c r="L13378" s="9" t="str">
        <f t="shared" si="221"/>
        <v/>
      </c>
      <c r="M13378" s="205" t="str" cm="1">
        <f t="array" ref="M13378">_xlfn.IFS(NOT(ISERROR(VLOOKUP(Table5[[#This Row],[Section]],TB_notTB,1,FALSE))),"No",LEFT(Table5[[#This Row],[Section]],3)="ETB","PLS",LEFT(Table5[[#This Row],[Section]],1)="7","PDB",NOT(ISBLANK(Table5[[#This Row],[Section]])),"No")</f>
        <v>No</v>
      </c>
    </row>
    <row r="13379" spans="1:13" x14ac:dyDescent="0.25">
      <c r="A13379" s="130" t="s">
        <v>18808</v>
      </c>
      <c r="B13379" s="130" t="s">
        <v>18809</v>
      </c>
      <c r="C13379" s="130" t="s">
        <v>98</v>
      </c>
      <c r="D13379" s="131">
        <v>1.339</v>
      </c>
      <c r="E13379" s="132">
        <v>281</v>
      </c>
      <c r="F13379" s="132">
        <v>281</v>
      </c>
      <c r="G13379" s="126" t="s">
        <v>17472</v>
      </c>
      <c r="H13379" s="126" t="s">
        <v>20378</v>
      </c>
      <c r="I13379" s="126" t="s">
        <v>20379</v>
      </c>
      <c r="J13379" s="126" t="s">
        <v>26344</v>
      </c>
      <c r="K13379" s="9">
        <f>_xlfn.IFNA(VLOOKUP(Table5[[#This Row],[Section]],SubSill_Tier,2,FALSE),0)</f>
        <v>0</v>
      </c>
      <c r="L13379" s="9" t="str">
        <f t="shared" si="221"/>
        <v/>
      </c>
      <c r="M13379" s="205" t="str" cm="1">
        <f t="array" ref="M13379">_xlfn.IFS(NOT(ISERROR(VLOOKUP(Table5[[#This Row],[Section]],TB_notTB,1,FALSE))),"No",LEFT(Table5[[#This Row],[Section]],3)="ETB","PLS",LEFT(Table5[[#This Row],[Section]],1)="7","PDB",NOT(ISBLANK(Table5[[#This Row],[Section]])),"No")</f>
        <v>No</v>
      </c>
    </row>
    <row r="13380" spans="1:13" x14ac:dyDescent="0.25">
      <c r="A13380" s="130" t="s">
        <v>18810</v>
      </c>
      <c r="B13380" s="130" t="s">
        <v>18811</v>
      </c>
      <c r="C13380" s="130" t="s">
        <v>98</v>
      </c>
      <c r="D13380" s="131">
        <v>1.375</v>
      </c>
      <c r="E13380" s="132">
        <v>299</v>
      </c>
      <c r="F13380" s="132">
        <v>299</v>
      </c>
      <c r="G13380" s="126" t="s">
        <v>17472</v>
      </c>
      <c r="H13380" s="126" t="s">
        <v>20378</v>
      </c>
      <c r="I13380" s="126" t="s">
        <v>20379</v>
      </c>
      <c r="J13380" s="126" t="s">
        <v>26344</v>
      </c>
      <c r="K13380" s="9">
        <f>_xlfn.IFNA(VLOOKUP(Table5[[#This Row],[Section]],SubSill_Tier,2,FALSE),0)</f>
        <v>0</v>
      </c>
      <c r="L13380" s="9" t="str">
        <f t="shared" si="221"/>
        <v/>
      </c>
      <c r="M13380" s="205" t="str" cm="1">
        <f t="array" ref="M13380">_xlfn.IFS(NOT(ISERROR(VLOOKUP(Table5[[#This Row],[Section]],TB_notTB,1,FALSE))),"No",LEFT(Table5[[#This Row],[Section]],3)="ETB","PLS",LEFT(Table5[[#This Row],[Section]],1)="7","PDB",NOT(ISBLANK(Table5[[#This Row],[Section]])),"No")</f>
        <v>No</v>
      </c>
    </row>
    <row r="13381" spans="1:13" x14ac:dyDescent="0.25">
      <c r="A13381" s="130" t="s">
        <v>18812</v>
      </c>
      <c r="B13381" s="130" t="s">
        <v>18813</v>
      </c>
      <c r="C13381" s="130" t="s">
        <v>98</v>
      </c>
      <c r="D13381" s="131">
        <v>0.78800000000000003</v>
      </c>
      <c r="E13381" s="132">
        <v>326</v>
      </c>
      <c r="F13381" s="132">
        <v>326</v>
      </c>
      <c r="G13381" s="126" t="s">
        <v>17472</v>
      </c>
      <c r="H13381" s="126" t="s">
        <v>20378</v>
      </c>
      <c r="I13381" s="126" t="s">
        <v>20379</v>
      </c>
      <c r="J13381" s="126" t="s">
        <v>26344</v>
      </c>
      <c r="K13381" s="9">
        <f>_xlfn.IFNA(VLOOKUP(Table5[[#This Row],[Section]],SubSill_Tier,2,FALSE),0)</f>
        <v>0</v>
      </c>
      <c r="L13381" s="9" t="str">
        <f t="shared" si="221"/>
        <v/>
      </c>
      <c r="M13381" s="205" t="str" cm="1">
        <f t="array" ref="M13381">_xlfn.IFS(NOT(ISERROR(VLOOKUP(Table5[[#This Row],[Section]],TB_notTB,1,FALSE))),"No",LEFT(Table5[[#This Row],[Section]],3)="ETB","PLS",LEFT(Table5[[#This Row],[Section]],1)="7","PDB",NOT(ISBLANK(Table5[[#This Row],[Section]])),"No")</f>
        <v>No</v>
      </c>
    </row>
    <row r="13382" spans="1:13" x14ac:dyDescent="0.25">
      <c r="A13382" s="130" t="s">
        <v>18814</v>
      </c>
      <c r="B13382" s="130" t="s">
        <v>18815</v>
      </c>
      <c r="C13382" s="130" t="s">
        <v>98</v>
      </c>
      <c r="D13382" s="131">
        <v>1.7749999999999999</v>
      </c>
      <c r="E13382" s="132">
        <v>366</v>
      </c>
      <c r="F13382" s="132">
        <v>366</v>
      </c>
      <c r="G13382" s="126" t="s">
        <v>18052</v>
      </c>
      <c r="H13382" s="126" t="s">
        <v>20599</v>
      </c>
      <c r="I13382" s="126" t="s">
        <v>20600</v>
      </c>
      <c r="J13382" s="126" t="s">
        <v>26344</v>
      </c>
      <c r="K13382" s="9">
        <f>_xlfn.IFNA(VLOOKUP(Table5[[#This Row],[Section]],SubSill_Tier,2,FALSE),0)</f>
        <v>0</v>
      </c>
      <c r="L13382" s="9" t="str">
        <f t="shared" si="221"/>
        <v/>
      </c>
      <c r="M13382" s="205" t="str" cm="1">
        <f t="array" ref="M13382">_xlfn.IFS(NOT(ISERROR(VLOOKUP(Table5[[#This Row],[Section]],TB_notTB,1,FALSE))),"No",LEFT(Table5[[#This Row],[Section]],3)="ETB","PLS",LEFT(Table5[[#This Row],[Section]],1)="7","PDB",NOT(ISBLANK(Table5[[#This Row],[Section]])),"No")</f>
        <v>No</v>
      </c>
    </row>
    <row r="13383" spans="1:13" x14ac:dyDescent="0.25">
      <c r="A13383" s="130" t="s">
        <v>18816</v>
      </c>
      <c r="B13383" s="130" t="s">
        <v>18817</v>
      </c>
      <c r="C13383" s="130" t="s">
        <v>98</v>
      </c>
      <c r="D13383" s="131">
        <v>1.6160000000000001</v>
      </c>
      <c r="E13383" s="132">
        <v>395</v>
      </c>
      <c r="F13383" s="132">
        <v>395</v>
      </c>
      <c r="G13383" s="126" t="s">
        <v>18052</v>
      </c>
      <c r="H13383" s="126" t="s">
        <v>20599</v>
      </c>
      <c r="I13383" s="126" t="s">
        <v>20600</v>
      </c>
      <c r="J13383" s="126" t="s">
        <v>26341</v>
      </c>
      <c r="K13383" s="9">
        <f>_xlfn.IFNA(VLOOKUP(Table5[[#This Row],[Section]],SubSill_Tier,2,FALSE),0)</f>
        <v>0</v>
      </c>
      <c r="L13383" s="9" t="str">
        <f t="shared" si="221"/>
        <v/>
      </c>
      <c r="M13383" s="205" t="str" cm="1">
        <f t="array" ref="M13383">_xlfn.IFS(NOT(ISERROR(VLOOKUP(Table5[[#This Row],[Section]],TB_notTB,1,FALSE))),"No",LEFT(Table5[[#This Row],[Section]],3)="ETB","PLS",LEFT(Table5[[#This Row],[Section]],1)="7","PDB",NOT(ISBLANK(Table5[[#This Row],[Section]])),"No")</f>
        <v>No</v>
      </c>
    </row>
    <row r="13384" spans="1:13" x14ac:dyDescent="0.25">
      <c r="A13384" s="130" t="s">
        <v>18818</v>
      </c>
      <c r="B13384" s="130" t="s">
        <v>18819</v>
      </c>
      <c r="C13384" s="130" t="s">
        <v>98</v>
      </c>
      <c r="D13384" s="131">
        <v>1.8879999999999999</v>
      </c>
      <c r="E13384" s="132">
        <v>305</v>
      </c>
      <c r="F13384" s="132">
        <v>305</v>
      </c>
      <c r="G13384" s="126" t="s">
        <v>18052</v>
      </c>
      <c r="H13384" s="126" t="s">
        <v>20599</v>
      </c>
      <c r="I13384" s="126" t="s">
        <v>20600</v>
      </c>
      <c r="J13384" s="126" t="s">
        <v>26341</v>
      </c>
      <c r="K13384" s="9">
        <f>_xlfn.IFNA(VLOOKUP(Table5[[#This Row],[Section]],SubSill_Tier,2,FALSE),0)</f>
        <v>0</v>
      </c>
      <c r="L13384" s="9" t="str">
        <f t="shared" si="221"/>
        <v/>
      </c>
      <c r="M13384" s="205" t="str" cm="1">
        <f t="array" ref="M13384">_xlfn.IFS(NOT(ISERROR(VLOOKUP(Table5[[#This Row],[Section]],TB_notTB,1,FALSE))),"No",LEFT(Table5[[#This Row],[Section]],3)="ETB","PLS",LEFT(Table5[[#This Row],[Section]],1)="7","PDB",NOT(ISBLANK(Table5[[#This Row],[Section]])),"No")</f>
        <v>No</v>
      </c>
    </row>
    <row r="13385" spans="1:13" x14ac:dyDescent="0.25">
      <c r="A13385" s="130" t="s">
        <v>18820</v>
      </c>
      <c r="B13385" s="130" t="s">
        <v>18821</v>
      </c>
      <c r="C13385" s="130" t="s">
        <v>98</v>
      </c>
      <c r="D13385" s="131">
        <v>0.94799999999999995</v>
      </c>
      <c r="E13385" s="132">
        <v>289</v>
      </c>
      <c r="F13385" s="132">
        <v>289</v>
      </c>
      <c r="G13385" s="126" t="s">
        <v>18052</v>
      </c>
      <c r="H13385" s="126" t="s">
        <v>20599</v>
      </c>
      <c r="I13385" s="126" t="s">
        <v>20600</v>
      </c>
      <c r="J13385" s="126" t="s">
        <v>26348</v>
      </c>
      <c r="K13385" s="9">
        <f>_xlfn.IFNA(VLOOKUP(Table5[[#This Row],[Section]],SubSill_Tier,2,FALSE),0)</f>
        <v>0</v>
      </c>
      <c r="L13385" s="9" t="str">
        <f t="shared" ref="L13385:L13416" si="222">IFERROR(IF(LEFT(G13385,2)="AI",IF(_xlfn.NUMBERVALUE(IFERROR(LEFT(IF(ISERROR(FIND("X",UPPER(B13385))),UPPER(B13385),RIGHT(UPPER(B13385),LEN(UPPER(B13385))-FIND("~",SUBSTITUTE(UPPER(B13385),"X","~",LEN(UPPER(B13385))-LEN(SUBSTITUTE(UPPER(B13385),"X","")))))),FIND(" ",IF(ISERROR(FIND("X",UPPER(B13385))),UPPER(B13385),RIGHT(UPPER(B13385),LEN(UPPER(B13385))-FIND("~",SUBSTITUTE(UPPER(B13385),"X","~",LEN(UPPER(B13385))-LEN(SUBSTITUTE(UPPER(B13385),"X","")))))),1)-1),IF(ISERROR(FIND("X",UPPER(B13385))),UPPER(B13385),RIGHT(UPPER(B13385),LEN(UPPER(B13385))-FIND("~",SUBSTITUTE(UPPER(B13385),"X","~",LEN(UPPER(B13385))-LEN(SUBSTITUTE(UPPER(B13385),"X",""))))))),".")&gt;=5,"Wall",""),""),"")</f>
        <v/>
      </c>
      <c r="M13385" s="205" t="str" cm="1">
        <f t="array" ref="M13385">_xlfn.IFS(NOT(ISERROR(VLOOKUP(Table5[[#This Row],[Section]],TB_notTB,1,FALSE))),"No",LEFT(Table5[[#This Row],[Section]],3)="ETB","PLS",LEFT(Table5[[#This Row],[Section]],1)="7","PDB",NOT(ISBLANK(Table5[[#This Row],[Section]])),"No")</f>
        <v>No</v>
      </c>
    </row>
    <row r="13386" spans="1:13" x14ac:dyDescent="0.25">
      <c r="A13386" s="130" t="s">
        <v>18822</v>
      </c>
      <c r="B13386" s="130" t="s">
        <v>18823</v>
      </c>
      <c r="C13386" s="130" t="s">
        <v>98</v>
      </c>
      <c r="D13386" s="131">
        <v>1.113</v>
      </c>
      <c r="E13386" s="132">
        <v>235</v>
      </c>
      <c r="F13386" s="132">
        <v>235</v>
      </c>
      <c r="G13386" s="126" t="s">
        <v>18052</v>
      </c>
      <c r="H13386" s="126" t="s">
        <v>20599</v>
      </c>
      <c r="I13386" s="126" t="s">
        <v>20600</v>
      </c>
      <c r="J13386" s="126" t="s">
        <v>26344</v>
      </c>
      <c r="K13386" s="9">
        <f>_xlfn.IFNA(VLOOKUP(Table5[[#This Row],[Section]],SubSill_Tier,2,FALSE),0)</f>
        <v>0</v>
      </c>
      <c r="L13386" s="9" t="str">
        <f t="shared" si="222"/>
        <v/>
      </c>
      <c r="M13386" s="205" t="str" cm="1">
        <f t="array" ref="M13386">_xlfn.IFS(NOT(ISERROR(VLOOKUP(Table5[[#This Row],[Section]],TB_notTB,1,FALSE))),"No",LEFT(Table5[[#This Row],[Section]],3)="ETB","PLS",LEFT(Table5[[#This Row],[Section]],1)="7","PDB",NOT(ISBLANK(Table5[[#This Row],[Section]])),"No")</f>
        <v>No</v>
      </c>
    </row>
    <row r="13387" spans="1:13" x14ac:dyDescent="0.25">
      <c r="A13387" s="130" t="s">
        <v>18824</v>
      </c>
      <c r="B13387" s="130" t="s">
        <v>18825</v>
      </c>
      <c r="C13387" s="130" t="s">
        <v>98</v>
      </c>
      <c r="D13387" s="131">
        <v>1.2090000000000001</v>
      </c>
      <c r="E13387" s="132">
        <v>209</v>
      </c>
      <c r="F13387" s="132">
        <v>209</v>
      </c>
      <c r="G13387" s="126" t="s">
        <v>18052</v>
      </c>
      <c r="H13387" s="126" t="s">
        <v>20599</v>
      </c>
      <c r="I13387" s="126" t="s">
        <v>20600</v>
      </c>
      <c r="J13387" s="126" t="s">
        <v>26344</v>
      </c>
      <c r="K13387" s="9">
        <f>_xlfn.IFNA(VLOOKUP(Table5[[#This Row],[Section]],SubSill_Tier,2,FALSE),0)</f>
        <v>0</v>
      </c>
      <c r="L13387" s="9" t="str">
        <f t="shared" si="222"/>
        <v/>
      </c>
      <c r="M13387" s="205" t="str" cm="1">
        <f t="array" ref="M13387">_xlfn.IFS(NOT(ISERROR(VLOOKUP(Table5[[#This Row],[Section]],TB_notTB,1,FALSE))),"No",LEFT(Table5[[#This Row],[Section]],3)="ETB","PLS",LEFT(Table5[[#This Row],[Section]],1)="7","PDB",NOT(ISBLANK(Table5[[#This Row],[Section]])),"No")</f>
        <v>No</v>
      </c>
    </row>
    <row r="13388" spans="1:13" x14ac:dyDescent="0.25">
      <c r="A13388" s="130" t="s">
        <v>18826</v>
      </c>
      <c r="B13388" s="130" t="s">
        <v>18827</v>
      </c>
      <c r="C13388" s="130" t="s">
        <v>98</v>
      </c>
      <c r="D13388" s="131">
        <v>0.54200000000000004</v>
      </c>
      <c r="E13388" s="132">
        <v>183</v>
      </c>
      <c r="F13388" s="132">
        <v>183</v>
      </c>
      <c r="G13388" s="126" t="s">
        <v>18052</v>
      </c>
      <c r="H13388" s="126" t="s">
        <v>20599</v>
      </c>
      <c r="I13388" s="126" t="s">
        <v>20600</v>
      </c>
      <c r="J13388" s="126" t="s">
        <v>26344</v>
      </c>
      <c r="K13388" s="9">
        <f>_xlfn.IFNA(VLOOKUP(Table5[[#This Row],[Section]],SubSill_Tier,2,FALSE),0)</f>
        <v>0</v>
      </c>
      <c r="L13388" s="9" t="str">
        <f t="shared" si="222"/>
        <v/>
      </c>
      <c r="M13388" s="205" t="str" cm="1">
        <f t="array" ref="M13388">_xlfn.IFS(NOT(ISERROR(VLOOKUP(Table5[[#This Row],[Section]],TB_notTB,1,FALSE))),"No",LEFT(Table5[[#This Row],[Section]],3)="ETB","PLS",LEFT(Table5[[#This Row],[Section]],1)="7","PDB",NOT(ISBLANK(Table5[[#This Row],[Section]])),"No")</f>
        <v>No</v>
      </c>
    </row>
    <row r="13389" spans="1:13" x14ac:dyDescent="0.25">
      <c r="A13389" s="130" t="s">
        <v>18828</v>
      </c>
      <c r="B13389" s="130" t="s">
        <v>18829</v>
      </c>
      <c r="C13389" s="130" t="s">
        <v>98</v>
      </c>
      <c r="D13389" s="131">
        <v>1.179</v>
      </c>
      <c r="E13389" s="132">
        <v>205</v>
      </c>
      <c r="F13389" s="132">
        <v>205</v>
      </c>
      <c r="G13389" s="126" t="s">
        <v>17475</v>
      </c>
      <c r="H13389" s="126" t="s">
        <v>20380</v>
      </c>
      <c r="I13389" s="126" t="s">
        <v>20381</v>
      </c>
      <c r="J13389" s="126" t="s">
        <v>26341</v>
      </c>
      <c r="K13389" s="9">
        <f>_xlfn.IFNA(VLOOKUP(Table5[[#This Row],[Section]],SubSill_Tier,2,FALSE),0)</f>
        <v>0</v>
      </c>
      <c r="L13389" s="9" t="str">
        <f t="shared" si="222"/>
        <v/>
      </c>
      <c r="M13389" s="205" t="str" cm="1">
        <f t="array" ref="M13389">_xlfn.IFS(NOT(ISERROR(VLOOKUP(Table5[[#This Row],[Section]],TB_notTB,1,FALSE))),"No",LEFT(Table5[[#This Row],[Section]],3)="ETB","PLS",LEFT(Table5[[#This Row],[Section]],1)="7","PDB",NOT(ISBLANK(Table5[[#This Row],[Section]])),"No")</f>
        <v>No</v>
      </c>
    </row>
    <row r="13390" spans="1:13" x14ac:dyDescent="0.25">
      <c r="A13390" s="130" t="s">
        <v>18830</v>
      </c>
      <c r="B13390" s="130" t="s">
        <v>18831</v>
      </c>
      <c r="C13390" s="130" t="s">
        <v>98</v>
      </c>
      <c r="D13390" s="131">
        <v>1.7050000000000001</v>
      </c>
      <c r="E13390" s="132">
        <v>316</v>
      </c>
      <c r="F13390" s="132">
        <v>316</v>
      </c>
      <c r="G13390" s="126" t="s">
        <v>17475</v>
      </c>
      <c r="H13390" s="126" t="s">
        <v>20380</v>
      </c>
      <c r="I13390" s="126" t="s">
        <v>20381</v>
      </c>
      <c r="J13390" s="126" t="s">
        <v>26341</v>
      </c>
      <c r="K13390" s="9">
        <f>_xlfn.IFNA(VLOOKUP(Table5[[#This Row],[Section]],SubSill_Tier,2,FALSE),0)</f>
        <v>0</v>
      </c>
      <c r="L13390" s="9" t="str">
        <f t="shared" si="222"/>
        <v/>
      </c>
      <c r="M13390" s="205" t="str" cm="1">
        <f t="array" ref="M13390">_xlfn.IFS(NOT(ISERROR(VLOOKUP(Table5[[#This Row],[Section]],TB_notTB,1,FALSE))),"No",LEFT(Table5[[#This Row],[Section]],3)="ETB","PLS",LEFT(Table5[[#This Row],[Section]],1)="7","PDB",NOT(ISBLANK(Table5[[#This Row],[Section]])),"No")</f>
        <v>No</v>
      </c>
    </row>
    <row r="13391" spans="1:13" x14ac:dyDescent="0.25">
      <c r="A13391" s="130" t="s">
        <v>18832</v>
      </c>
      <c r="B13391" s="130" t="s">
        <v>18833</v>
      </c>
      <c r="C13391" s="130" t="s">
        <v>98</v>
      </c>
      <c r="D13391" s="131">
        <v>0.21</v>
      </c>
      <c r="E13391" s="132">
        <v>107</v>
      </c>
      <c r="F13391" s="132">
        <v>107</v>
      </c>
      <c r="G13391" s="126" t="s">
        <v>17502</v>
      </c>
      <c r="H13391" s="126" t="s">
        <v>20384</v>
      </c>
      <c r="I13391" s="126" t="s">
        <v>20385</v>
      </c>
      <c r="J13391" s="126" t="s">
        <v>26344</v>
      </c>
      <c r="K13391" s="9">
        <f>_xlfn.IFNA(VLOOKUP(Table5[[#This Row],[Section]],SubSill_Tier,2,FALSE),0)</f>
        <v>0</v>
      </c>
      <c r="L13391" s="9" t="str">
        <f t="shared" si="222"/>
        <v/>
      </c>
      <c r="M13391" s="205" t="str" cm="1">
        <f t="array" ref="M13391">_xlfn.IFS(NOT(ISERROR(VLOOKUP(Table5[[#This Row],[Section]],TB_notTB,1,FALSE))),"No",LEFT(Table5[[#This Row],[Section]],3)="ETB","PLS",LEFT(Table5[[#This Row],[Section]],1)="7","PDB",NOT(ISBLANK(Table5[[#This Row],[Section]])),"No")</f>
        <v>No</v>
      </c>
    </row>
    <row r="13392" spans="1:13" x14ac:dyDescent="0.25">
      <c r="A13392" s="130" t="s">
        <v>18834</v>
      </c>
      <c r="B13392" s="130" t="s">
        <v>18835</v>
      </c>
      <c r="C13392" s="130" t="s">
        <v>98</v>
      </c>
      <c r="D13392" s="131">
        <v>0.311</v>
      </c>
      <c r="E13392" s="132">
        <v>144</v>
      </c>
      <c r="F13392" s="132">
        <v>144</v>
      </c>
      <c r="G13392" s="126" t="s">
        <v>17502</v>
      </c>
      <c r="H13392" s="126" t="s">
        <v>20384</v>
      </c>
      <c r="I13392" s="126" t="s">
        <v>20385</v>
      </c>
      <c r="J13392" s="126" t="s">
        <v>26344</v>
      </c>
      <c r="K13392" s="9">
        <f>_xlfn.IFNA(VLOOKUP(Table5[[#This Row],[Section]],SubSill_Tier,2,FALSE),0)</f>
        <v>0</v>
      </c>
      <c r="L13392" s="9" t="str">
        <f t="shared" si="222"/>
        <v/>
      </c>
      <c r="M13392" s="205" t="str" cm="1">
        <f t="array" ref="M13392">_xlfn.IFS(NOT(ISERROR(VLOOKUP(Table5[[#This Row],[Section]],TB_notTB,1,FALSE))),"No",LEFT(Table5[[#This Row],[Section]],3)="ETB","PLS",LEFT(Table5[[#This Row],[Section]],1)="7","PDB",NOT(ISBLANK(Table5[[#This Row],[Section]])),"No")</f>
        <v>No</v>
      </c>
    </row>
    <row r="13393" spans="1:13" x14ac:dyDescent="0.25">
      <c r="A13393" s="130" t="s">
        <v>18836</v>
      </c>
      <c r="B13393" s="130" t="s">
        <v>18837</v>
      </c>
      <c r="C13393" s="130" t="s">
        <v>98</v>
      </c>
      <c r="D13393" s="131">
        <v>2.802</v>
      </c>
      <c r="E13393" s="132">
        <v>357</v>
      </c>
      <c r="F13393" s="132">
        <v>357</v>
      </c>
      <c r="G13393" s="126" t="s">
        <v>18052</v>
      </c>
      <c r="H13393" s="126" t="s">
        <v>20599</v>
      </c>
      <c r="I13393" s="126" t="s">
        <v>20600</v>
      </c>
      <c r="J13393" s="126" t="s">
        <v>26341</v>
      </c>
      <c r="K13393" s="9">
        <f>_xlfn.IFNA(VLOOKUP(Table5[[#This Row],[Section]],SubSill_Tier,2,FALSE),0)</f>
        <v>0</v>
      </c>
      <c r="L13393" s="9" t="str">
        <f t="shared" si="222"/>
        <v/>
      </c>
      <c r="M13393" s="205" t="str" cm="1">
        <f t="array" ref="M13393">_xlfn.IFS(NOT(ISERROR(VLOOKUP(Table5[[#This Row],[Section]],TB_notTB,1,FALSE))),"No",LEFT(Table5[[#This Row],[Section]],3)="ETB","PLS",LEFT(Table5[[#This Row],[Section]],1)="7","PDB",NOT(ISBLANK(Table5[[#This Row],[Section]])),"No")</f>
        <v>No</v>
      </c>
    </row>
    <row r="13394" spans="1:13" x14ac:dyDescent="0.25">
      <c r="A13394" s="130" t="s">
        <v>18838</v>
      </c>
      <c r="B13394" s="130" t="s">
        <v>18839</v>
      </c>
      <c r="C13394" s="130" t="s">
        <v>98</v>
      </c>
      <c r="D13394" s="131">
        <v>1.2350000000000001</v>
      </c>
      <c r="E13394" s="132">
        <v>470</v>
      </c>
      <c r="F13394" s="132">
        <v>470</v>
      </c>
      <c r="G13394" s="126" t="s">
        <v>18052</v>
      </c>
      <c r="H13394" s="126" t="s">
        <v>20599</v>
      </c>
      <c r="I13394" s="126" t="s">
        <v>20600</v>
      </c>
      <c r="J13394" s="126" t="s">
        <v>26344</v>
      </c>
      <c r="K13394" s="9">
        <f>_xlfn.IFNA(VLOOKUP(Table5[[#This Row],[Section]],SubSill_Tier,2,FALSE),0)</f>
        <v>0</v>
      </c>
      <c r="L13394" s="9" t="str">
        <f t="shared" si="222"/>
        <v/>
      </c>
      <c r="M13394" s="205" t="str" cm="1">
        <f t="array" ref="M13394">_xlfn.IFS(NOT(ISERROR(VLOOKUP(Table5[[#This Row],[Section]],TB_notTB,1,FALSE))),"No",LEFT(Table5[[#This Row],[Section]],3)="ETB","PLS",LEFT(Table5[[#This Row],[Section]],1)="7","PDB",NOT(ISBLANK(Table5[[#This Row],[Section]])),"No")</f>
        <v>No</v>
      </c>
    </row>
    <row r="13395" spans="1:13" x14ac:dyDescent="0.25">
      <c r="A13395" s="130" t="s">
        <v>18840</v>
      </c>
      <c r="B13395" s="130" t="s">
        <v>18841</v>
      </c>
      <c r="C13395" s="130" t="s">
        <v>98</v>
      </c>
      <c r="D13395" s="131">
        <v>0.51100000000000001</v>
      </c>
      <c r="E13395" s="132">
        <v>159</v>
      </c>
      <c r="F13395" s="132">
        <v>159</v>
      </c>
      <c r="G13395" s="126" t="s">
        <v>18052</v>
      </c>
      <c r="H13395" s="126" t="s">
        <v>20599</v>
      </c>
      <c r="I13395" s="126" t="s">
        <v>20600</v>
      </c>
      <c r="J13395" s="126" t="s">
        <v>26342</v>
      </c>
      <c r="K13395" s="9">
        <f>_xlfn.IFNA(VLOOKUP(Table5[[#This Row],[Section]],SubSill_Tier,2,FALSE),0)</f>
        <v>0</v>
      </c>
      <c r="L13395" s="9" t="str">
        <f t="shared" si="222"/>
        <v/>
      </c>
      <c r="M13395" s="205" t="str" cm="1">
        <f t="array" ref="M13395">_xlfn.IFS(NOT(ISERROR(VLOOKUP(Table5[[#This Row],[Section]],TB_notTB,1,FALSE))),"No",LEFT(Table5[[#This Row],[Section]],3)="ETB","PLS",LEFT(Table5[[#This Row],[Section]],1)="7","PDB",NOT(ISBLANK(Table5[[#This Row],[Section]])),"No")</f>
        <v>No</v>
      </c>
    </row>
    <row r="13396" spans="1:13" x14ac:dyDescent="0.25">
      <c r="A13396" s="130" t="s">
        <v>18842</v>
      </c>
      <c r="B13396" s="130" t="s">
        <v>18843</v>
      </c>
      <c r="C13396" s="130" t="s">
        <v>98</v>
      </c>
      <c r="D13396" s="131">
        <v>0.72199999999999998</v>
      </c>
      <c r="E13396" s="132">
        <v>207</v>
      </c>
      <c r="F13396" s="132">
        <v>207</v>
      </c>
      <c r="G13396" s="126" t="s">
        <v>17472</v>
      </c>
      <c r="H13396" s="126" t="s">
        <v>20378</v>
      </c>
      <c r="I13396" s="126" t="s">
        <v>20379</v>
      </c>
      <c r="J13396" s="126" t="s">
        <v>26344</v>
      </c>
      <c r="K13396" s="9">
        <f>_xlfn.IFNA(VLOOKUP(Table5[[#This Row],[Section]],SubSill_Tier,2,FALSE),0)</f>
        <v>0</v>
      </c>
      <c r="L13396" s="9" t="str">
        <f t="shared" si="222"/>
        <v/>
      </c>
      <c r="M13396" s="205" t="str" cm="1">
        <f t="array" ref="M13396">_xlfn.IFS(NOT(ISERROR(VLOOKUP(Table5[[#This Row],[Section]],TB_notTB,1,FALSE))),"No",LEFT(Table5[[#This Row],[Section]],3)="ETB","PLS",LEFT(Table5[[#This Row],[Section]],1)="7","PDB",NOT(ISBLANK(Table5[[#This Row],[Section]])),"No")</f>
        <v>No</v>
      </c>
    </row>
    <row r="13397" spans="1:13" x14ac:dyDescent="0.25">
      <c r="A13397" s="130" t="s">
        <v>18844</v>
      </c>
      <c r="B13397" s="130" t="s">
        <v>18845</v>
      </c>
      <c r="C13397" s="130" t="s">
        <v>98</v>
      </c>
      <c r="D13397" s="131">
        <v>0.57099999999999995</v>
      </c>
      <c r="E13397" s="132">
        <v>150</v>
      </c>
      <c r="F13397" s="132">
        <v>150</v>
      </c>
      <c r="G13397" s="126" t="s">
        <v>17502</v>
      </c>
      <c r="H13397" s="126" t="s">
        <v>20384</v>
      </c>
      <c r="I13397" s="126" t="s">
        <v>20385</v>
      </c>
      <c r="J13397" s="126" t="s">
        <v>26344</v>
      </c>
      <c r="K13397" s="9">
        <f>_xlfn.IFNA(VLOOKUP(Table5[[#This Row],[Section]],SubSill_Tier,2,FALSE),0)</f>
        <v>0</v>
      </c>
      <c r="L13397" s="9" t="str">
        <f t="shared" si="222"/>
        <v/>
      </c>
      <c r="M13397" s="205" t="str" cm="1">
        <f t="array" ref="M13397">_xlfn.IFS(NOT(ISERROR(VLOOKUP(Table5[[#This Row],[Section]],TB_notTB,1,FALSE))),"No",LEFT(Table5[[#This Row],[Section]],3)="ETB","PLS",LEFT(Table5[[#This Row],[Section]],1)="7","PDB",NOT(ISBLANK(Table5[[#This Row],[Section]])),"No")</f>
        <v>No</v>
      </c>
    </row>
    <row r="13398" spans="1:13" x14ac:dyDescent="0.25">
      <c r="A13398" s="130" t="s">
        <v>18846</v>
      </c>
      <c r="B13398" s="130" t="s">
        <v>18847</v>
      </c>
      <c r="C13398" s="130" t="s">
        <v>98</v>
      </c>
      <c r="D13398" s="131">
        <v>0.26200000000000001</v>
      </c>
      <c r="E13398" s="132">
        <v>151</v>
      </c>
      <c r="F13398" s="132">
        <v>151</v>
      </c>
      <c r="G13398" s="126" t="s">
        <v>18052</v>
      </c>
      <c r="H13398" s="126" t="s">
        <v>20599</v>
      </c>
      <c r="I13398" s="126" t="s">
        <v>20600</v>
      </c>
      <c r="J13398" s="126" t="s">
        <v>26344</v>
      </c>
      <c r="K13398" s="9">
        <f>_xlfn.IFNA(VLOOKUP(Table5[[#This Row],[Section]],SubSill_Tier,2,FALSE),0)</f>
        <v>0</v>
      </c>
      <c r="L13398" s="9" t="str">
        <f t="shared" si="222"/>
        <v/>
      </c>
      <c r="M13398" s="205" t="str" cm="1">
        <f t="array" ref="M13398">_xlfn.IFS(NOT(ISERROR(VLOOKUP(Table5[[#This Row],[Section]],TB_notTB,1,FALSE))),"No",LEFT(Table5[[#This Row],[Section]],3)="ETB","PLS",LEFT(Table5[[#This Row],[Section]],1)="7","PDB",NOT(ISBLANK(Table5[[#This Row],[Section]])),"No")</f>
        <v>No</v>
      </c>
    </row>
    <row r="13399" spans="1:13" x14ac:dyDescent="0.25">
      <c r="A13399" s="130" t="s">
        <v>18848</v>
      </c>
      <c r="B13399" s="130" t="s">
        <v>18849</v>
      </c>
      <c r="C13399" s="130" t="s">
        <v>98</v>
      </c>
      <c r="D13399" s="131">
        <v>7.0579999999999998</v>
      </c>
      <c r="E13399" s="132">
        <v>739</v>
      </c>
      <c r="F13399" s="132">
        <v>739</v>
      </c>
      <c r="G13399" s="126" t="s">
        <v>18052</v>
      </c>
      <c r="H13399" s="126" t="s">
        <v>20599</v>
      </c>
      <c r="I13399" s="126" t="s">
        <v>20600</v>
      </c>
      <c r="J13399" s="126" t="s">
        <v>26346</v>
      </c>
      <c r="K13399" s="9">
        <f>_xlfn.IFNA(VLOOKUP(Table5[[#This Row],[Section]],SubSill_Tier,2,FALSE),0)</f>
        <v>0</v>
      </c>
      <c r="L13399" s="9" t="str">
        <f t="shared" si="222"/>
        <v/>
      </c>
      <c r="M13399" s="205" t="str" cm="1">
        <f t="array" ref="M13399">_xlfn.IFS(NOT(ISERROR(VLOOKUP(Table5[[#This Row],[Section]],TB_notTB,1,FALSE))),"No",LEFT(Table5[[#This Row],[Section]],3)="ETB","PLS",LEFT(Table5[[#This Row],[Section]],1)="7","PDB",NOT(ISBLANK(Table5[[#This Row],[Section]])),"No")</f>
        <v>No</v>
      </c>
    </row>
    <row r="13400" spans="1:13" x14ac:dyDescent="0.25">
      <c r="A13400" s="130" t="s">
        <v>18850</v>
      </c>
      <c r="B13400" s="130" t="s">
        <v>18851</v>
      </c>
      <c r="C13400" s="130" t="s">
        <v>98</v>
      </c>
      <c r="D13400" s="131">
        <v>0.59199999999999997</v>
      </c>
      <c r="E13400" s="132">
        <v>210</v>
      </c>
      <c r="F13400" s="132">
        <v>210</v>
      </c>
      <c r="G13400" s="126" t="s">
        <v>17472</v>
      </c>
      <c r="H13400" s="126" t="s">
        <v>20378</v>
      </c>
      <c r="I13400" s="126" t="s">
        <v>20379</v>
      </c>
      <c r="J13400" s="126" t="s">
        <v>26341</v>
      </c>
      <c r="K13400" s="9">
        <f>_xlfn.IFNA(VLOOKUP(Table5[[#This Row],[Section]],SubSill_Tier,2,FALSE),0)</f>
        <v>0</v>
      </c>
      <c r="L13400" s="9" t="str">
        <f t="shared" si="222"/>
        <v/>
      </c>
      <c r="M13400" s="205" t="str" cm="1">
        <f t="array" ref="M13400">_xlfn.IFS(NOT(ISERROR(VLOOKUP(Table5[[#This Row],[Section]],TB_notTB,1,FALSE))),"No",LEFT(Table5[[#This Row],[Section]],3)="ETB","PLS",LEFT(Table5[[#This Row],[Section]],1)="7","PDB",NOT(ISBLANK(Table5[[#This Row],[Section]])),"No")</f>
        <v>No</v>
      </c>
    </row>
    <row r="13401" spans="1:13" x14ac:dyDescent="0.25">
      <c r="A13401" s="130" t="s">
        <v>18852</v>
      </c>
      <c r="B13401" s="130" t="s">
        <v>18853</v>
      </c>
      <c r="C13401" s="130" t="s">
        <v>98</v>
      </c>
      <c r="D13401" s="131">
        <v>0.68100000000000005</v>
      </c>
      <c r="E13401" s="132">
        <v>230</v>
      </c>
      <c r="F13401" s="132">
        <v>230</v>
      </c>
      <c r="G13401" s="126" t="s">
        <v>17475</v>
      </c>
      <c r="H13401" s="126" t="s">
        <v>20380</v>
      </c>
      <c r="I13401" s="126" t="s">
        <v>20381</v>
      </c>
      <c r="J13401" s="126" t="s">
        <v>26341</v>
      </c>
      <c r="K13401" s="9">
        <f>_xlfn.IFNA(VLOOKUP(Table5[[#This Row],[Section]],SubSill_Tier,2,FALSE),0)</f>
        <v>0</v>
      </c>
      <c r="L13401" s="9" t="str">
        <f t="shared" si="222"/>
        <v/>
      </c>
      <c r="M13401" s="205" t="str" cm="1">
        <f t="array" ref="M13401">_xlfn.IFS(NOT(ISERROR(VLOOKUP(Table5[[#This Row],[Section]],TB_notTB,1,FALSE))),"No",LEFT(Table5[[#This Row],[Section]],3)="ETB","PLS",LEFT(Table5[[#This Row],[Section]],1)="7","PDB",NOT(ISBLANK(Table5[[#This Row],[Section]])),"No")</f>
        <v>No</v>
      </c>
    </row>
    <row r="13402" spans="1:13" x14ac:dyDescent="0.25">
      <c r="A13402" s="130" t="s">
        <v>18854</v>
      </c>
      <c r="B13402" s="130" t="s">
        <v>18855</v>
      </c>
      <c r="C13402" s="130" t="s">
        <v>98</v>
      </c>
      <c r="D13402" s="131">
        <v>7.7729999999999997</v>
      </c>
      <c r="E13402" s="132">
        <v>966</v>
      </c>
      <c r="F13402" s="132">
        <v>966</v>
      </c>
      <c r="G13402" s="126" t="s">
        <v>17475</v>
      </c>
      <c r="H13402" s="126" t="s">
        <v>20380</v>
      </c>
      <c r="I13402" s="126" t="s">
        <v>20381</v>
      </c>
      <c r="J13402" s="126" t="s">
        <v>26348</v>
      </c>
      <c r="K13402" s="9">
        <f>_xlfn.IFNA(VLOOKUP(Table5[[#This Row],[Section]],SubSill_Tier,2,FALSE),0)</f>
        <v>0</v>
      </c>
      <c r="L13402" s="9" t="str">
        <f t="shared" si="222"/>
        <v/>
      </c>
      <c r="M13402" s="205" t="str" cm="1">
        <f t="array" ref="M13402">_xlfn.IFS(NOT(ISERROR(VLOOKUP(Table5[[#This Row],[Section]],TB_notTB,1,FALSE))),"No",LEFT(Table5[[#This Row],[Section]],3)="ETB","PLS",LEFT(Table5[[#This Row],[Section]],1)="7","PDB",NOT(ISBLANK(Table5[[#This Row],[Section]])),"No")</f>
        <v>No</v>
      </c>
    </row>
    <row r="13403" spans="1:13" x14ac:dyDescent="0.25">
      <c r="A13403" s="130" t="s">
        <v>18856</v>
      </c>
      <c r="B13403" s="130" t="s">
        <v>18857</v>
      </c>
      <c r="C13403" s="130" t="s">
        <v>98</v>
      </c>
      <c r="D13403" s="131">
        <v>0.251</v>
      </c>
      <c r="E13403" s="132">
        <v>108</v>
      </c>
      <c r="F13403" s="132">
        <v>108</v>
      </c>
      <c r="G13403" s="126" t="s">
        <v>17475</v>
      </c>
      <c r="H13403" s="126" t="s">
        <v>20380</v>
      </c>
      <c r="I13403" s="126" t="s">
        <v>20381</v>
      </c>
      <c r="J13403" s="126" t="s">
        <v>26341</v>
      </c>
      <c r="K13403" s="9">
        <f>_xlfn.IFNA(VLOOKUP(Table5[[#This Row],[Section]],SubSill_Tier,2,FALSE),0)</f>
        <v>0</v>
      </c>
      <c r="L13403" s="9" t="str">
        <f t="shared" si="222"/>
        <v/>
      </c>
      <c r="M13403" s="205" t="str" cm="1">
        <f t="array" ref="M13403">_xlfn.IFS(NOT(ISERROR(VLOOKUP(Table5[[#This Row],[Section]],TB_notTB,1,FALSE))),"No",LEFT(Table5[[#This Row],[Section]],3)="ETB","PLS",LEFT(Table5[[#This Row],[Section]],1)="7","PDB",NOT(ISBLANK(Table5[[#This Row],[Section]])),"No")</f>
        <v>No</v>
      </c>
    </row>
    <row r="13404" spans="1:13" x14ac:dyDescent="0.25">
      <c r="A13404" s="130" t="s">
        <v>18858</v>
      </c>
      <c r="B13404" s="130" t="s">
        <v>18859</v>
      </c>
      <c r="C13404" s="130" t="s">
        <v>98</v>
      </c>
      <c r="D13404" s="131">
        <v>0.25</v>
      </c>
      <c r="E13404" s="132">
        <v>108</v>
      </c>
      <c r="F13404" s="132">
        <v>108</v>
      </c>
      <c r="G13404" s="126" t="s">
        <v>17475</v>
      </c>
      <c r="H13404" s="126" t="s">
        <v>20380</v>
      </c>
      <c r="I13404" s="126" t="s">
        <v>20381</v>
      </c>
      <c r="J13404" s="126" t="s">
        <v>26341</v>
      </c>
      <c r="K13404" s="9">
        <f>_xlfn.IFNA(VLOOKUP(Table5[[#This Row],[Section]],SubSill_Tier,2,FALSE),0)</f>
        <v>0</v>
      </c>
      <c r="L13404" s="9" t="str">
        <f t="shared" si="222"/>
        <v/>
      </c>
      <c r="M13404" s="205" t="str" cm="1">
        <f t="array" ref="M13404">_xlfn.IFS(NOT(ISERROR(VLOOKUP(Table5[[#This Row],[Section]],TB_notTB,1,FALSE))),"No",LEFT(Table5[[#This Row],[Section]],3)="ETB","PLS",LEFT(Table5[[#This Row],[Section]],1)="7","PDB",NOT(ISBLANK(Table5[[#This Row],[Section]])),"No")</f>
        <v>No</v>
      </c>
    </row>
    <row r="13405" spans="1:13" x14ac:dyDescent="0.25">
      <c r="A13405" s="130" t="s">
        <v>18860</v>
      </c>
      <c r="B13405" s="130" t="s">
        <v>18861</v>
      </c>
      <c r="C13405" s="130" t="s">
        <v>98</v>
      </c>
      <c r="D13405" s="131">
        <v>0.54400000000000004</v>
      </c>
      <c r="E13405" s="132">
        <v>180</v>
      </c>
      <c r="F13405" s="132">
        <v>180</v>
      </c>
      <c r="G13405" s="126" t="s">
        <v>17475</v>
      </c>
      <c r="H13405" s="126" t="s">
        <v>20380</v>
      </c>
      <c r="I13405" s="126" t="s">
        <v>20381</v>
      </c>
      <c r="J13405" s="126" t="s">
        <v>26344</v>
      </c>
      <c r="K13405" s="9">
        <f>_xlfn.IFNA(VLOOKUP(Table5[[#This Row],[Section]],SubSill_Tier,2,FALSE),0)</f>
        <v>0</v>
      </c>
      <c r="L13405" s="9" t="str">
        <f t="shared" si="222"/>
        <v/>
      </c>
      <c r="M13405" s="205" t="str" cm="1">
        <f t="array" ref="M13405">_xlfn.IFS(NOT(ISERROR(VLOOKUP(Table5[[#This Row],[Section]],TB_notTB,1,FALSE))),"No",LEFT(Table5[[#This Row],[Section]],3)="ETB","PLS",LEFT(Table5[[#This Row],[Section]],1)="7","PDB",NOT(ISBLANK(Table5[[#This Row],[Section]])),"No")</f>
        <v>No</v>
      </c>
    </row>
    <row r="13406" spans="1:13" x14ac:dyDescent="0.25">
      <c r="A13406" s="130" t="s">
        <v>18862</v>
      </c>
      <c r="B13406" s="130" t="s">
        <v>18863</v>
      </c>
      <c r="C13406" s="130" t="s">
        <v>98</v>
      </c>
      <c r="D13406" s="131">
        <v>0.57299999999999995</v>
      </c>
      <c r="E13406" s="132">
        <v>221</v>
      </c>
      <c r="F13406" s="132">
        <v>221</v>
      </c>
      <c r="G13406" s="126" t="s">
        <v>17502</v>
      </c>
      <c r="H13406" s="126" t="s">
        <v>20384</v>
      </c>
      <c r="I13406" s="126" t="s">
        <v>20385</v>
      </c>
      <c r="J13406" s="126" t="s">
        <v>26344</v>
      </c>
      <c r="K13406" s="9">
        <f>_xlfn.IFNA(VLOOKUP(Table5[[#This Row],[Section]],SubSill_Tier,2,FALSE),0)</f>
        <v>0</v>
      </c>
      <c r="L13406" s="9" t="str">
        <f t="shared" si="222"/>
        <v/>
      </c>
      <c r="M13406" s="205" t="str" cm="1">
        <f t="array" ref="M13406">_xlfn.IFS(NOT(ISERROR(VLOOKUP(Table5[[#This Row],[Section]],TB_notTB,1,FALSE))),"No",LEFT(Table5[[#This Row],[Section]],3)="ETB","PLS",LEFT(Table5[[#This Row],[Section]],1)="7","PDB",NOT(ISBLANK(Table5[[#This Row],[Section]])),"No")</f>
        <v>No</v>
      </c>
    </row>
    <row r="13407" spans="1:13" x14ac:dyDescent="0.25">
      <c r="A13407" s="130" t="s">
        <v>18864</v>
      </c>
      <c r="B13407" s="130" t="s">
        <v>18865</v>
      </c>
      <c r="C13407" s="130" t="s">
        <v>98</v>
      </c>
      <c r="D13407" s="131">
        <v>1.036</v>
      </c>
      <c r="E13407" s="132">
        <v>239</v>
      </c>
      <c r="F13407" s="132">
        <v>239</v>
      </c>
      <c r="G13407" s="126" t="s">
        <v>17502</v>
      </c>
      <c r="H13407" s="126" t="s">
        <v>20384</v>
      </c>
      <c r="I13407" s="126" t="s">
        <v>20385</v>
      </c>
      <c r="J13407" s="126" t="s">
        <v>26341</v>
      </c>
      <c r="K13407" s="9">
        <f>_xlfn.IFNA(VLOOKUP(Table5[[#This Row],[Section]],SubSill_Tier,2,FALSE),0)</f>
        <v>0</v>
      </c>
      <c r="L13407" s="9" t="str">
        <f t="shared" si="222"/>
        <v/>
      </c>
      <c r="M13407" s="205" t="str" cm="1">
        <f t="array" ref="M13407">_xlfn.IFS(NOT(ISERROR(VLOOKUP(Table5[[#This Row],[Section]],TB_notTB,1,FALSE))),"No",LEFT(Table5[[#This Row],[Section]],3)="ETB","PLS",LEFT(Table5[[#This Row],[Section]],1)="7","PDB",NOT(ISBLANK(Table5[[#This Row],[Section]])),"No")</f>
        <v>No</v>
      </c>
    </row>
    <row r="13408" spans="1:13" x14ac:dyDescent="0.25">
      <c r="A13408" s="130" t="s">
        <v>18866</v>
      </c>
      <c r="B13408" s="130" t="s">
        <v>18867</v>
      </c>
      <c r="C13408" s="130" t="s">
        <v>98</v>
      </c>
      <c r="D13408" s="131">
        <v>8.7999999999999995E-2</v>
      </c>
      <c r="E13408" s="132">
        <v>100</v>
      </c>
      <c r="F13408" s="132">
        <v>100</v>
      </c>
      <c r="G13408" s="126" t="s">
        <v>18069</v>
      </c>
      <c r="H13408" s="126" t="s">
        <v>20619</v>
      </c>
      <c r="I13408" s="126" t="s">
        <v>20620</v>
      </c>
      <c r="J13408" s="126" t="s">
        <v>26341</v>
      </c>
      <c r="K13408" s="9">
        <f>_xlfn.IFNA(VLOOKUP(Table5[[#This Row],[Section]],SubSill_Tier,2,FALSE),0)</f>
        <v>0</v>
      </c>
      <c r="L13408" s="9" t="str">
        <f t="shared" si="222"/>
        <v/>
      </c>
      <c r="M13408" s="205" t="str" cm="1">
        <f t="array" ref="M13408">_xlfn.IFS(NOT(ISERROR(VLOOKUP(Table5[[#This Row],[Section]],TB_notTB,1,FALSE))),"No",LEFT(Table5[[#This Row],[Section]],3)="ETB","PLS",LEFT(Table5[[#This Row],[Section]],1)="7","PDB",NOT(ISBLANK(Table5[[#This Row],[Section]])),"No")</f>
        <v>No</v>
      </c>
    </row>
    <row r="13409" spans="1:13" x14ac:dyDescent="0.25">
      <c r="A13409" s="130" t="s">
        <v>18868</v>
      </c>
      <c r="B13409" s="130" t="s">
        <v>18869</v>
      </c>
      <c r="C13409" s="130" t="s">
        <v>98</v>
      </c>
      <c r="D13409" s="131">
        <v>0.32900000000000001</v>
      </c>
      <c r="E13409" s="132">
        <v>126</v>
      </c>
      <c r="F13409" s="132">
        <v>126</v>
      </c>
      <c r="G13409" s="126" t="s">
        <v>18069</v>
      </c>
      <c r="H13409" s="126" t="s">
        <v>20619</v>
      </c>
      <c r="I13409" s="126" t="s">
        <v>20620</v>
      </c>
      <c r="J13409" s="126" t="s">
        <v>26341</v>
      </c>
      <c r="K13409" s="9">
        <f>_xlfn.IFNA(VLOOKUP(Table5[[#This Row],[Section]],SubSill_Tier,2,FALSE),0)</f>
        <v>0</v>
      </c>
      <c r="L13409" s="9" t="str">
        <f t="shared" si="222"/>
        <v/>
      </c>
      <c r="M13409" s="205" t="str" cm="1">
        <f t="array" ref="M13409">_xlfn.IFS(NOT(ISERROR(VLOOKUP(Table5[[#This Row],[Section]],TB_notTB,1,FALSE))),"No",LEFT(Table5[[#This Row],[Section]],3)="ETB","PLS",LEFT(Table5[[#This Row],[Section]],1)="7","PDB",NOT(ISBLANK(Table5[[#This Row],[Section]])),"No")</f>
        <v>No</v>
      </c>
    </row>
    <row r="13410" spans="1:13" x14ac:dyDescent="0.25">
      <c r="A13410" s="130" t="s">
        <v>18870</v>
      </c>
      <c r="B13410" s="130" t="s">
        <v>18871</v>
      </c>
      <c r="C13410" s="130" t="s">
        <v>98</v>
      </c>
      <c r="D13410" s="131">
        <v>2.7639999999999998</v>
      </c>
      <c r="E13410" s="132">
        <v>424</v>
      </c>
      <c r="F13410" s="132">
        <v>424</v>
      </c>
      <c r="G13410" s="126" t="s">
        <v>18069</v>
      </c>
      <c r="H13410" s="126" t="s">
        <v>20619</v>
      </c>
      <c r="I13410" s="126" t="s">
        <v>20620</v>
      </c>
      <c r="J13410" s="126" t="s">
        <v>26341</v>
      </c>
      <c r="K13410" s="9">
        <f>_xlfn.IFNA(VLOOKUP(Table5[[#This Row],[Section]],SubSill_Tier,2,FALSE),0)</f>
        <v>0</v>
      </c>
      <c r="L13410" s="9" t="str">
        <f t="shared" si="222"/>
        <v/>
      </c>
      <c r="M13410" s="205" t="str" cm="1">
        <f t="array" ref="M13410">_xlfn.IFS(NOT(ISERROR(VLOOKUP(Table5[[#This Row],[Section]],TB_notTB,1,FALSE))),"No",LEFT(Table5[[#This Row],[Section]],3)="ETB","PLS",LEFT(Table5[[#This Row],[Section]],1)="7","PDB",NOT(ISBLANK(Table5[[#This Row],[Section]])),"No")</f>
        <v>No</v>
      </c>
    </row>
    <row r="13411" spans="1:13" x14ac:dyDescent="0.25">
      <c r="A13411" s="130" t="s">
        <v>18872</v>
      </c>
      <c r="B13411" s="130" t="s">
        <v>18873</v>
      </c>
      <c r="C13411" s="130" t="s">
        <v>98</v>
      </c>
      <c r="D13411" s="131">
        <v>2.4279999999999999</v>
      </c>
      <c r="E13411" s="132">
        <v>416</v>
      </c>
      <c r="F13411" s="132">
        <v>416</v>
      </c>
      <c r="G13411" s="126" t="s">
        <v>18069</v>
      </c>
      <c r="H13411" s="126" t="s">
        <v>20619</v>
      </c>
      <c r="I13411" s="126" t="s">
        <v>20620</v>
      </c>
      <c r="J13411" s="126" t="s">
        <v>26341</v>
      </c>
      <c r="K13411" s="9">
        <f>_xlfn.IFNA(VLOOKUP(Table5[[#This Row],[Section]],SubSill_Tier,2,FALSE),0)</f>
        <v>0</v>
      </c>
      <c r="L13411" s="9" t="str">
        <f t="shared" si="222"/>
        <v/>
      </c>
      <c r="M13411" s="205" t="str" cm="1">
        <f t="array" ref="M13411">_xlfn.IFS(NOT(ISERROR(VLOOKUP(Table5[[#This Row],[Section]],TB_notTB,1,FALSE))),"No",LEFT(Table5[[#This Row],[Section]],3)="ETB","PLS",LEFT(Table5[[#This Row],[Section]],1)="7","PDB",NOT(ISBLANK(Table5[[#This Row],[Section]])),"No")</f>
        <v>No</v>
      </c>
    </row>
    <row r="13412" spans="1:13" x14ac:dyDescent="0.25">
      <c r="A13412" s="130" t="s">
        <v>18874</v>
      </c>
      <c r="B13412" s="130" t="s">
        <v>18875</v>
      </c>
      <c r="C13412" s="130" t="s">
        <v>98</v>
      </c>
      <c r="D13412" s="131">
        <v>2.2069999999999999</v>
      </c>
      <c r="E13412" s="132">
        <v>377</v>
      </c>
      <c r="F13412" s="132">
        <v>377</v>
      </c>
      <c r="G13412" s="126" t="s">
        <v>18069</v>
      </c>
      <c r="H13412" s="126" t="s">
        <v>20619</v>
      </c>
      <c r="I13412" s="126" t="s">
        <v>20620</v>
      </c>
      <c r="J13412" s="126" t="s">
        <v>26341</v>
      </c>
      <c r="K13412" s="9">
        <f>_xlfn.IFNA(VLOOKUP(Table5[[#This Row],[Section]],SubSill_Tier,2,FALSE),0)</f>
        <v>0</v>
      </c>
      <c r="L13412" s="9" t="str">
        <f t="shared" si="222"/>
        <v/>
      </c>
      <c r="M13412" s="205" t="str" cm="1">
        <f t="array" ref="M13412">_xlfn.IFS(NOT(ISERROR(VLOOKUP(Table5[[#This Row],[Section]],TB_notTB,1,FALSE))),"No",LEFT(Table5[[#This Row],[Section]],3)="ETB","PLS",LEFT(Table5[[#This Row],[Section]],1)="7","PDB",NOT(ISBLANK(Table5[[#This Row],[Section]])),"No")</f>
        <v>No</v>
      </c>
    </row>
    <row r="13413" spans="1:13" x14ac:dyDescent="0.25">
      <c r="A13413" s="130" t="s">
        <v>18876</v>
      </c>
      <c r="B13413" s="130" t="s">
        <v>18877</v>
      </c>
      <c r="C13413" s="130" t="s">
        <v>98</v>
      </c>
      <c r="D13413" s="131">
        <v>0.251</v>
      </c>
      <c r="E13413" s="132">
        <v>139</v>
      </c>
      <c r="F13413" s="132">
        <v>139</v>
      </c>
      <c r="G13413" s="126" t="s">
        <v>18069</v>
      </c>
      <c r="H13413" s="126" t="s">
        <v>20619</v>
      </c>
      <c r="I13413" s="126" t="s">
        <v>20620</v>
      </c>
      <c r="J13413" s="126" t="s">
        <v>26341</v>
      </c>
      <c r="K13413" s="9">
        <f>_xlfn.IFNA(VLOOKUP(Table5[[#This Row],[Section]],SubSill_Tier,2,FALSE),0)</f>
        <v>0</v>
      </c>
      <c r="L13413" s="9" t="str">
        <f t="shared" si="222"/>
        <v/>
      </c>
      <c r="M13413" s="205" t="str" cm="1">
        <f t="array" ref="M13413">_xlfn.IFS(NOT(ISERROR(VLOOKUP(Table5[[#This Row],[Section]],TB_notTB,1,FALSE))),"No",LEFT(Table5[[#This Row],[Section]],3)="ETB","PLS",LEFT(Table5[[#This Row],[Section]],1)="7","PDB",NOT(ISBLANK(Table5[[#This Row],[Section]])),"No")</f>
        <v>No</v>
      </c>
    </row>
    <row r="13414" spans="1:13" x14ac:dyDescent="0.25">
      <c r="A13414" s="130" t="s">
        <v>18878</v>
      </c>
      <c r="B13414" s="130" t="s">
        <v>18879</v>
      </c>
      <c r="C13414" s="130" t="s">
        <v>98</v>
      </c>
      <c r="D13414" s="131">
        <v>2.2200000000000002</v>
      </c>
      <c r="E13414" s="132">
        <v>408</v>
      </c>
      <c r="F13414" s="132">
        <v>408</v>
      </c>
      <c r="G13414" s="126" t="s">
        <v>17502</v>
      </c>
      <c r="H13414" s="126" t="s">
        <v>20384</v>
      </c>
      <c r="I13414" s="126" t="s">
        <v>20385</v>
      </c>
      <c r="J13414" s="126" t="s">
        <v>26341</v>
      </c>
      <c r="K13414" s="9">
        <f>_xlfn.IFNA(VLOOKUP(Table5[[#This Row],[Section]],SubSill_Tier,2,FALSE),0)</f>
        <v>0</v>
      </c>
      <c r="L13414" s="9" t="str">
        <f t="shared" si="222"/>
        <v/>
      </c>
      <c r="M13414" s="205" t="str" cm="1">
        <f t="array" ref="M13414">_xlfn.IFS(NOT(ISERROR(VLOOKUP(Table5[[#This Row],[Section]],TB_notTB,1,FALSE))),"No",LEFT(Table5[[#This Row],[Section]],3)="ETB","PLS",LEFT(Table5[[#This Row],[Section]],1)="7","PDB",NOT(ISBLANK(Table5[[#This Row],[Section]])),"No")</f>
        <v>No</v>
      </c>
    </row>
    <row r="13415" spans="1:13" x14ac:dyDescent="0.25">
      <c r="A13415" s="130" t="s">
        <v>18880</v>
      </c>
      <c r="B13415" s="130" t="s">
        <v>18881</v>
      </c>
      <c r="C13415" s="130" t="s">
        <v>98</v>
      </c>
      <c r="D13415" s="131">
        <v>2.6440000000000001</v>
      </c>
      <c r="E13415" s="132">
        <v>456</v>
      </c>
      <c r="F13415" s="132">
        <v>456</v>
      </c>
      <c r="G13415" s="126" t="s">
        <v>17502</v>
      </c>
      <c r="H13415" s="126" t="s">
        <v>20384</v>
      </c>
      <c r="I13415" s="126" t="s">
        <v>20385</v>
      </c>
      <c r="J13415" s="126" t="s">
        <v>26341</v>
      </c>
      <c r="K13415" s="9">
        <f>_xlfn.IFNA(VLOOKUP(Table5[[#This Row],[Section]],SubSill_Tier,2,FALSE),0)</f>
        <v>0</v>
      </c>
      <c r="L13415" s="9" t="str">
        <f t="shared" si="222"/>
        <v/>
      </c>
      <c r="M13415" s="205" t="str" cm="1">
        <f t="array" ref="M13415">_xlfn.IFS(NOT(ISERROR(VLOOKUP(Table5[[#This Row],[Section]],TB_notTB,1,FALSE))),"No",LEFT(Table5[[#This Row],[Section]],3)="ETB","PLS",LEFT(Table5[[#This Row],[Section]],1)="7","PDB",NOT(ISBLANK(Table5[[#This Row],[Section]])),"No")</f>
        <v>No</v>
      </c>
    </row>
    <row r="13416" spans="1:13" x14ac:dyDescent="0.25">
      <c r="A13416" s="130" t="s">
        <v>18882</v>
      </c>
      <c r="B13416" s="130" t="s">
        <v>18883</v>
      </c>
      <c r="C13416" s="130" t="s">
        <v>98</v>
      </c>
      <c r="D13416" s="131">
        <v>0.14399999999999999</v>
      </c>
      <c r="E13416" s="132">
        <v>100</v>
      </c>
      <c r="F13416" s="132">
        <v>100</v>
      </c>
      <c r="G13416" s="126" t="s">
        <v>17502</v>
      </c>
      <c r="H13416" s="126" t="s">
        <v>20384</v>
      </c>
      <c r="I13416" s="126" t="s">
        <v>20385</v>
      </c>
      <c r="J13416" s="126" t="s">
        <v>26344</v>
      </c>
      <c r="K13416" s="9">
        <f>_xlfn.IFNA(VLOOKUP(Table5[[#This Row],[Section]],SubSill_Tier,2,FALSE),0)</f>
        <v>0</v>
      </c>
      <c r="L13416" s="9" t="str">
        <f t="shared" si="222"/>
        <v/>
      </c>
      <c r="M13416" s="205" t="str" cm="1">
        <f t="array" ref="M13416">_xlfn.IFS(NOT(ISERROR(VLOOKUP(Table5[[#This Row],[Section]],TB_notTB,1,FALSE))),"No",LEFT(Table5[[#This Row],[Section]],3)="ETB","PLS",LEFT(Table5[[#This Row],[Section]],1)="7","PDB",NOT(ISBLANK(Table5[[#This Row],[Section]])),"No")</f>
        <v>No</v>
      </c>
    </row>
    <row r="13417" spans="1:13" x14ac:dyDescent="0.25">
      <c r="A13417" s="130" t="s">
        <v>18884</v>
      </c>
      <c r="B13417" s="130" t="s">
        <v>18885</v>
      </c>
      <c r="C13417" s="130" t="s">
        <v>98</v>
      </c>
      <c r="D13417" s="131">
        <v>1.3740000000000001</v>
      </c>
      <c r="E13417" s="132">
        <v>333</v>
      </c>
      <c r="F13417" s="132">
        <v>333</v>
      </c>
      <c r="G13417" s="126" t="s">
        <v>17475</v>
      </c>
      <c r="H13417" s="126" t="s">
        <v>20380</v>
      </c>
      <c r="I13417" s="126" t="s">
        <v>20381</v>
      </c>
      <c r="J13417" s="126" t="s">
        <v>26341</v>
      </c>
      <c r="K13417" s="9">
        <f>_xlfn.IFNA(VLOOKUP(Table5[[#This Row],[Section]],SubSill_Tier,2,FALSE),0)</f>
        <v>0</v>
      </c>
      <c r="L13417" s="9" t="str">
        <f t="shared" ref="L13417:L13453" si="223">IFERROR(IF(LEFT(G13417,2)="AI",IF(_xlfn.NUMBERVALUE(IFERROR(LEFT(IF(ISERROR(FIND("X",UPPER(B13417))),UPPER(B13417),RIGHT(UPPER(B13417),LEN(UPPER(B13417))-FIND("~",SUBSTITUTE(UPPER(B13417),"X","~",LEN(UPPER(B13417))-LEN(SUBSTITUTE(UPPER(B13417),"X","")))))),FIND(" ",IF(ISERROR(FIND("X",UPPER(B13417))),UPPER(B13417),RIGHT(UPPER(B13417),LEN(UPPER(B13417))-FIND("~",SUBSTITUTE(UPPER(B13417),"X","~",LEN(UPPER(B13417))-LEN(SUBSTITUTE(UPPER(B13417),"X","")))))),1)-1),IF(ISERROR(FIND("X",UPPER(B13417))),UPPER(B13417),RIGHT(UPPER(B13417),LEN(UPPER(B13417))-FIND("~",SUBSTITUTE(UPPER(B13417),"X","~",LEN(UPPER(B13417))-LEN(SUBSTITUTE(UPPER(B13417),"X",""))))))),".")&gt;=5,"Wall",""),""),"")</f>
        <v/>
      </c>
      <c r="M13417" s="205" t="str" cm="1">
        <f t="array" ref="M13417">_xlfn.IFS(NOT(ISERROR(VLOOKUP(Table5[[#This Row],[Section]],TB_notTB,1,FALSE))),"No",LEFT(Table5[[#This Row],[Section]],3)="ETB","PLS",LEFT(Table5[[#This Row],[Section]],1)="7","PDB",NOT(ISBLANK(Table5[[#This Row],[Section]])),"No")</f>
        <v>No</v>
      </c>
    </row>
    <row r="13418" spans="1:13" x14ac:dyDescent="0.25">
      <c r="A13418" s="130" t="s">
        <v>18886</v>
      </c>
      <c r="B13418" s="130" t="s">
        <v>18887</v>
      </c>
      <c r="C13418" s="130" t="s">
        <v>98</v>
      </c>
      <c r="D13418" s="131">
        <v>2.5030000000000001</v>
      </c>
      <c r="E13418" s="132">
        <v>313</v>
      </c>
      <c r="F13418" s="132">
        <v>313</v>
      </c>
      <c r="G13418" s="126" t="s">
        <v>17472</v>
      </c>
      <c r="H13418" s="126" t="s">
        <v>20378</v>
      </c>
      <c r="I13418" s="126" t="s">
        <v>20379</v>
      </c>
      <c r="J13418" s="126" t="s">
        <v>26344</v>
      </c>
      <c r="K13418" s="9">
        <f>_xlfn.IFNA(VLOOKUP(Table5[[#This Row],[Section]],SubSill_Tier,2,FALSE),0)</f>
        <v>0</v>
      </c>
      <c r="L13418" s="9" t="str">
        <f t="shared" si="223"/>
        <v/>
      </c>
      <c r="M13418" s="205" t="str" cm="1">
        <f t="array" ref="M13418">_xlfn.IFS(NOT(ISERROR(VLOOKUP(Table5[[#This Row],[Section]],TB_notTB,1,FALSE))),"No",LEFT(Table5[[#This Row],[Section]],3)="ETB","PLS",LEFT(Table5[[#This Row],[Section]],1)="7","PDB",NOT(ISBLANK(Table5[[#This Row],[Section]])),"No")</f>
        <v>No</v>
      </c>
    </row>
    <row r="13419" spans="1:13" x14ac:dyDescent="0.25">
      <c r="A13419" s="130" t="s">
        <v>18888</v>
      </c>
      <c r="B13419" s="130" t="s">
        <v>18889</v>
      </c>
      <c r="C13419" s="130" t="s">
        <v>98</v>
      </c>
      <c r="D13419" s="131">
        <v>0.79400000000000004</v>
      </c>
      <c r="E13419" s="132">
        <v>319</v>
      </c>
      <c r="F13419" s="132">
        <v>319</v>
      </c>
      <c r="G13419" s="126" t="s">
        <v>17472</v>
      </c>
      <c r="H13419" s="126" t="s">
        <v>20378</v>
      </c>
      <c r="I13419" s="126" t="s">
        <v>20379</v>
      </c>
      <c r="J13419" s="126" t="s">
        <v>26344</v>
      </c>
      <c r="K13419" s="9">
        <f>_xlfn.IFNA(VLOOKUP(Table5[[#This Row],[Section]],SubSill_Tier,2,FALSE),0)</f>
        <v>0</v>
      </c>
      <c r="L13419" s="9" t="str">
        <f t="shared" si="223"/>
        <v/>
      </c>
      <c r="M13419" s="205" t="str" cm="1">
        <f t="array" ref="M13419">_xlfn.IFS(NOT(ISERROR(VLOOKUP(Table5[[#This Row],[Section]],TB_notTB,1,FALSE))),"No",LEFT(Table5[[#This Row],[Section]],3)="ETB","PLS",LEFT(Table5[[#This Row],[Section]],1)="7","PDB",NOT(ISBLANK(Table5[[#This Row],[Section]])),"No")</f>
        <v>No</v>
      </c>
    </row>
    <row r="13420" spans="1:13" x14ac:dyDescent="0.25">
      <c r="A13420" s="130" t="s">
        <v>18890</v>
      </c>
      <c r="B13420" s="130" t="s">
        <v>18891</v>
      </c>
      <c r="C13420" s="130" t="s">
        <v>98</v>
      </c>
      <c r="D13420" s="131">
        <v>1.4510000000000001</v>
      </c>
      <c r="E13420" s="132">
        <v>398</v>
      </c>
      <c r="F13420" s="132">
        <v>398</v>
      </c>
      <c r="G13420" s="126" t="s">
        <v>17472</v>
      </c>
      <c r="H13420" s="126" t="s">
        <v>20378</v>
      </c>
      <c r="I13420" s="126" t="s">
        <v>20379</v>
      </c>
      <c r="J13420" s="126" t="s">
        <v>26344</v>
      </c>
      <c r="K13420" s="9">
        <f>_xlfn.IFNA(VLOOKUP(Table5[[#This Row],[Section]],SubSill_Tier,2,FALSE),0)</f>
        <v>0</v>
      </c>
      <c r="L13420" s="9" t="str">
        <f t="shared" si="223"/>
        <v/>
      </c>
      <c r="M13420" s="205" t="str" cm="1">
        <f t="array" ref="M13420">_xlfn.IFS(NOT(ISERROR(VLOOKUP(Table5[[#This Row],[Section]],TB_notTB,1,FALSE))),"No",LEFT(Table5[[#This Row],[Section]],3)="ETB","PLS",LEFT(Table5[[#This Row],[Section]],1)="7","PDB",NOT(ISBLANK(Table5[[#This Row],[Section]])),"No")</f>
        <v>No</v>
      </c>
    </row>
    <row r="13421" spans="1:13" x14ac:dyDescent="0.25">
      <c r="A13421" s="130" t="s">
        <v>18892</v>
      </c>
      <c r="B13421" s="130" t="s">
        <v>18893</v>
      </c>
      <c r="C13421" s="130" t="s">
        <v>98</v>
      </c>
      <c r="D13421" s="131">
        <v>1.4510000000000001</v>
      </c>
      <c r="E13421" s="132">
        <v>398</v>
      </c>
      <c r="F13421" s="132">
        <v>398</v>
      </c>
      <c r="G13421" s="126" t="s">
        <v>17472</v>
      </c>
      <c r="H13421" s="126" t="s">
        <v>20378</v>
      </c>
      <c r="I13421" s="126" t="s">
        <v>20379</v>
      </c>
      <c r="J13421" s="126" t="s">
        <v>26365</v>
      </c>
      <c r="K13421" s="9">
        <f>_xlfn.IFNA(VLOOKUP(Table5[[#This Row],[Section]],SubSill_Tier,2,FALSE),0)</f>
        <v>0</v>
      </c>
      <c r="L13421" s="9" t="str">
        <f t="shared" si="223"/>
        <v/>
      </c>
      <c r="M13421" s="205" t="str" cm="1">
        <f t="array" ref="M13421">_xlfn.IFS(NOT(ISERROR(VLOOKUP(Table5[[#This Row],[Section]],TB_notTB,1,FALSE))),"No",LEFT(Table5[[#This Row],[Section]],3)="ETB","PLS",LEFT(Table5[[#This Row],[Section]],1)="7","PDB",NOT(ISBLANK(Table5[[#This Row],[Section]])),"No")</f>
        <v>No</v>
      </c>
    </row>
    <row r="13422" spans="1:13" x14ac:dyDescent="0.25">
      <c r="A13422" s="130" t="s">
        <v>18894</v>
      </c>
      <c r="B13422" s="130" t="s">
        <v>18895</v>
      </c>
      <c r="C13422" s="130" t="s">
        <v>98</v>
      </c>
      <c r="D13422" s="131">
        <v>0.34300000000000003</v>
      </c>
      <c r="E13422" s="132">
        <v>163</v>
      </c>
      <c r="F13422" s="132">
        <v>163</v>
      </c>
      <c r="G13422" s="126" t="s">
        <v>17475</v>
      </c>
      <c r="H13422" s="126" t="s">
        <v>20380</v>
      </c>
      <c r="I13422" s="126" t="s">
        <v>20381</v>
      </c>
      <c r="J13422" s="126" t="s">
        <v>26344</v>
      </c>
      <c r="K13422" s="9">
        <f>_xlfn.IFNA(VLOOKUP(Table5[[#This Row],[Section]],SubSill_Tier,2,FALSE),0)</f>
        <v>0</v>
      </c>
      <c r="L13422" s="9" t="str">
        <f t="shared" si="223"/>
        <v/>
      </c>
      <c r="M13422" s="205" t="str" cm="1">
        <f t="array" ref="M13422">_xlfn.IFS(NOT(ISERROR(VLOOKUP(Table5[[#This Row],[Section]],TB_notTB,1,FALSE))),"No",LEFT(Table5[[#This Row],[Section]],3)="ETB","PLS",LEFT(Table5[[#This Row],[Section]],1)="7","PDB",NOT(ISBLANK(Table5[[#This Row],[Section]])),"No")</f>
        <v>No</v>
      </c>
    </row>
    <row r="13423" spans="1:13" x14ac:dyDescent="0.25">
      <c r="A13423" s="130" t="s">
        <v>18896</v>
      </c>
      <c r="B13423" s="130" t="s">
        <v>18897</v>
      </c>
      <c r="C13423" s="130" t="s">
        <v>98</v>
      </c>
      <c r="D13423" s="131">
        <v>0.49199999999999999</v>
      </c>
      <c r="E13423" s="132">
        <v>156</v>
      </c>
      <c r="F13423" s="132">
        <v>156</v>
      </c>
      <c r="G13423" s="126" t="s">
        <v>17475</v>
      </c>
      <c r="H13423" s="126" t="s">
        <v>20380</v>
      </c>
      <c r="I13423" s="126" t="s">
        <v>20381</v>
      </c>
      <c r="J13423" s="126" t="s">
        <v>26341</v>
      </c>
      <c r="K13423" s="9">
        <f>_xlfn.IFNA(VLOOKUP(Table5[[#This Row],[Section]],SubSill_Tier,2,FALSE),0)</f>
        <v>0</v>
      </c>
      <c r="L13423" s="9" t="str">
        <f t="shared" si="223"/>
        <v/>
      </c>
      <c r="M13423" s="205" t="str" cm="1">
        <f t="array" ref="M13423">_xlfn.IFS(NOT(ISERROR(VLOOKUP(Table5[[#This Row],[Section]],TB_notTB,1,FALSE))),"No",LEFT(Table5[[#This Row],[Section]],3)="ETB","PLS",LEFT(Table5[[#This Row],[Section]],1)="7","PDB",NOT(ISBLANK(Table5[[#This Row],[Section]])),"No")</f>
        <v>No</v>
      </c>
    </row>
    <row r="13424" spans="1:13" x14ac:dyDescent="0.25">
      <c r="A13424" s="130" t="s">
        <v>18898</v>
      </c>
      <c r="B13424" s="130" t="s">
        <v>18899</v>
      </c>
      <c r="C13424" s="130" t="s">
        <v>98</v>
      </c>
      <c r="D13424" s="131">
        <v>2.2669999999999999</v>
      </c>
      <c r="E13424" s="132">
        <v>431</v>
      </c>
      <c r="F13424" s="132">
        <v>431</v>
      </c>
      <c r="G13424" s="126" t="s">
        <v>17472</v>
      </c>
      <c r="H13424" s="126" t="s">
        <v>20378</v>
      </c>
      <c r="I13424" s="126" t="s">
        <v>20379</v>
      </c>
      <c r="J13424" s="126" t="s">
        <v>26341</v>
      </c>
      <c r="K13424" s="9">
        <f>_xlfn.IFNA(VLOOKUP(Table5[[#This Row],[Section]],SubSill_Tier,2,FALSE),0)</f>
        <v>0</v>
      </c>
      <c r="L13424" s="9" t="str">
        <f t="shared" si="223"/>
        <v/>
      </c>
      <c r="M13424" s="205" t="str" cm="1">
        <f t="array" ref="M13424">_xlfn.IFS(NOT(ISERROR(VLOOKUP(Table5[[#This Row],[Section]],TB_notTB,1,FALSE))),"No",LEFT(Table5[[#This Row],[Section]],3)="ETB","PLS",LEFT(Table5[[#This Row],[Section]],1)="7","PDB",NOT(ISBLANK(Table5[[#This Row],[Section]])),"No")</f>
        <v>No</v>
      </c>
    </row>
    <row r="13425" spans="1:13" x14ac:dyDescent="0.25">
      <c r="A13425" s="130" t="s">
        <v>18900</v>
      </c>
      <c r="B13425" s="130" t="s">
        <v>18901</v>
      </c>
      <c r="C13425" s="130" t="s">
        <v>98</v>
      </c>
      <c r="D13425" s="131">
        <v>1.7829999999999999</v>
      </c>
      <c r="E13425" s="132">
        <v>400</v>
      </c>
      <c r="F13425" s="132">
        <v>400</v>
      </c>
      <c r="G13425" s="126" t="s">
        <v>17472</v>
      </c>
      <c r="H13425" s="126" t="s">
        <v>20378</v>
      </c>
      <c r="I13425" s="126" t="s">
        <v>20379</v>
      </c>
      <c r="J13425" s="126" t="s">
        <v>26341</v>
      </c>
      <c r="K13425" s="9">
        <f>_xlfn.IFNA(VLOOKUP(Table5[[#This Row],[Section]],SubSill_Tier,2,FALSE),0)</f>
        <v>0</v>
      </c>
      <c r="L13425" s="9" t="str">
        <f t="shared" si="223"/>
        <v/>
      </c>
      <c r="M13425" s="205" t="str" cm="1">
        <f t="array" ref="M13425">_xlfn.IFS(NOT(ISERROR(VLOOKUP(Table5[[#This Row],[Section]],TB_notTB,1,FALSE))),"No",LEFT(Table5[[#This Row],[Section]],3)="ETB","PLS",LEFT(Table5[[#This Row],[Section]],1)="7","PDB",NOT(ISBLANK(Table5[[#This Row],[Section]])),"No")</f>
        <v>No</v>
      </c>
    </row>
    <row r="13426" spans="1:13" x14ac:dyDescent="0.25">
      <c r="A13426" s="130" t="s">
        <v>18902</v>
      </c>
      <c r="B13426" s="130" t="s">
        <v>18903</v>
      </c>
      <c r="C13426" s="130" t="s">
        <v>98</v>
      </c>
      <c r="D13426" s="131">
        <v>1.1359999999999999</v>
      </c>
      <c r="E13426" s="132">
        <v>246</v>
      </c>
      <c r="F13426" s="132">
        <v>246</v>
      </c>
      <c r="G13426" s="126" t="s">
        <v>17475</v>
      </c>
      <c r="H13426" s="126" t="s">
        <v>20380</v>
      </c>
      <c r="I13426" s="126" t="s">
        <v>20381</v>
      </c>
      <c r="J13426" s="126" t="s">
        <v>26341</v>
      </c>
      <c r="K13426" s="9">
        <f>_xlfn.IFNA(VLOOKUP(Table5[[#This Row],[Section]],SubSill_Tier,2,FALSE),0)</f>
        <v>0</v>
      </c>
      <c r="L13426" s="9" t="str">
        <f t="shared" si="223"/>
        <v/>
      </c>
      <c r="M13426" s="205" t="str" cm="1">
        <f t="array" ref="M13426">_xlfn.IFS(NOT(ISERROR(VLOOKUP(Table5[[#This Row],[Section]],TB_notTB,1,FALSE))),"No",LEFT(Table5[[#This Row],[Section]],3)="ETB","PLS",LEFT(Table5[[#This Row],[Section]],1)="7","PDB",NOT(ISBLANK(Table5[[#This Row],[Section]])),"No")</f>
        <v>No</v>
      </c>
    </row>
    <row r="13427" spans="1:13" x14ac:dyDescent="0.25">
      <c r="A13427" s="130" t="s">
        <v>18904</v>
      </c>
      <c r="B13427" s="130" t="s">
        <v>18905</v>
      </c>
      <c r="C13427" s="130" t="s">
        <v>98</v>
      </c>
      <c r="D13427" s="131">
        <v>0.83899999999999997</v>
      </c>
      <c r="E13427" s="132">
        <v>296</v>
      </c>
      <c r="F13427" s="132">
        <v>296</v>
      </c>
      <c r="G13427" s="126" t="s">
        <v>17475</v>
      </c>
      <c r="H13427" s="126" t="s">
        <v>20380</v>
      </c>
      <c r="I13427" s="126" t="s">
        <v>20381</v>
      </c>
      <c r="J13427" s="126" t="s">
        <v>26344</v>
      </c>
      <c r="K13427" s="9">
        <f>_xlfn.IFNA(VLOOKUP(Table5[[#This Row],[Section]],SubSill_Tier,2,FALSE),0)</f>
        <v>0</v>
      </c>
      <c r="L13427" s="9" t="str">
        <f t="shared" si="223"/>
        <v/>
      </c>
      <c r="M13427" s="205" t="str" cm="1">
        <f t="array" ref="M13427">_xlfn.IFS(NOT(ISERROR(VLOOKUP(Table5[[#This Row],[Section]],TB_notTB,1,FALSE))),"No",LEFT(Table5[[#This Row],[Section]],3)="ETB","PLS",LEFT(Table5[[#This Row],[Section]],1)="7","PDB",NOT(ISBLANK(Table5[[#This Row],[Section]])),"No")</f>
        <v>No</v>
      </c>
    </row>
    <row r="13428" spans="1:13" x14ac:dyDescent="0.25">
      <c r="A13428" s="130" t="s">
        <v>18906</v>
      </c>
      <c r="B13428" s="130" t="s">
        <v>18907</v>
      </c>
      <c r="C13428" s="130" t="s">
        <v>98</v>
      </c>
      <c r="D13428" s="131">
        <v>1.19</v>
      </c>
      <c r="E13428" s="132">
        <v>298</v>
      </c>
      <c r="F13428" s="132">
        <v>298</v>
      </c>
      <c r="G13428" s="126" t="s">
        <v>17475</v>
      </c>
      <c r="H13428" s="126" t="s">
        <v>20380</v>
      </c>
      <c r="I13428" s="126" t="s">
        <v>20381</v>
      </c>
      <c r="J13428" s="126" t="s">
        <v>26341</v>
      </c>
      <c r="K13428" s="9">
        <f>_xlfn.IFNA(VLOOKUP(Table5[[#This Row],[Section]],SubSill_Tier,2,FALSE),0)</f>
        <v>0</v>
      </c>
      <c r="L13428" s="9" t="str">
        <f t="shared" si="223"/>
        <v/>
      </c>
      <c r="M13428" s="205" t="str" cm="1">
        <f t="array" ref="M13428">_xlfn.IFS(NOT(ISERROR(VLOOKUP(Table5[[#This Row],[Section]],TB_notTB,1,FALSE))),"No",LEFT(Table5[[#This Row],[Section]],3)="ETB","PLS",LEFT(Table5[[#This Row],[Section]],1)="7","PDB",NOT(ISBLANK(Table5[[#This Row],[Section]])),"No")</f>
        <v>No</v>
      </c>
    </row>
    <row r="13429" spans="1:13" x14ac:dyDescent="0.25">
      <c r="A13429" s="130" t="s">
        <v>18908</v>
      </c>
      <c r="B13429" s="130" t="s">
        <v>18909</v>
      </c>
      <c r="C13429" s="130" t="s">
        <v>98</v>
      </c>
      <c r="D13429" s="131">
        <v>2.4020000000000001</v>
      </c>
      <c r="E13429" s="132">
        <v>556</v>
      </c>
      <c r="F13429" s="132">
        <v>556</v>
      </c>
      <c r="G13429" s="126" t="s">
        <v>17475</v>
      </c>
      <c r="H13429" s="126" t="s">
        <v>20380</v>
      </c>
      <c r="I13429" s="126" t="s">
        <v>20381</v>
      </c>
      <c r="J13429" s="126" t="s">
        <v>26341</v>
      </c>
      <c r="K13429" s="9">
        <f>_xlfn.IFNA(VLOOKUP(Table5[[#This Row],[Section]],SubSill_Tier,2,FALSE),0)</f>
        <v>0</v>
      </c>
      <c r="L13429" s="9" t="str">
        <f t="shared" si="223"/>
        <v/>
      </c>
      <c r="M13429" s="205" t="str" cm="1">
        <f t="array" ref="M13429">_xlfn.IFS(NOT(ISERROR(VLOOKUP(Table5[[#This Row],[Section]],TB_notTB,1,FALSE))),"No",LEFT(Table5[[#This Row],[Section]],3)="ETB","PLS",LEFT(Table5[[#This Row],[Section]],1)="7","PDB",NOT(ISBLANK(Table5[[#This Row],[Section]])),"No")</f>
        <v>No</v>
      </c>
    </row>
    <row r="13430" spans="1:13" x14ac:dyDescent="0.25">
      <c r="A13430" s="130" t="s">
        <v>18910</v>
      </c>
      <c r="B13430" s="130" t="s">
        <v>18911</v>
      </c>
      <c r="C13430" s="130" t="s">
        <v>98</v>
      </c>
      <c r="D13430" s="131">
        <v>0.71499999999999997</v>
      </c>
      <c r="E13430" s="132">
        <v>117</v>
      </c>
      <c r="F13430" s="132">
        <v>117</v>
      </c>
      <c r="G13430" s="126" t="s">
        <v>17475</v>
      </c>
      <c r="H13430" s="126" t="s">
        <v>20380</v>
      </c>
      <c r="I13430" s="126" t="s">
        <v>20381</v>
      </c>
      <c r="J13430" s="126" t="s">
        <v>26344</v>
      </c>
      <c r="K13430" s="9">
        <f>_xlfn.IFNA(VLOOKUP(Table5[[#This Row],[Section]],SubSill_Tier,2,FALSE),0)</f>
        <v>0</v>
      </c>
      <c r="L13430" s="9" t="str">
        <f t="shared" si="223"/>
        <v/>
      </c>
      <c r="M13430" s="205" t="str" cm="1">
        <f t="array" ref="M13430">_xlfn.IFS(NOT(ISERROR(VLOOKUP(Table5[[#This Row],[Section]],TB_notTB,1,FALSE))),"No",LEFT(Table5[[#This Row],[Section]],3)="ETB","PLS",LEFT(Table5[[#This Row],[Section]],1)="7","PDB",NOT(ISBLANK(Table5[[#This Row],[Section]])),"No")</f>
        <v>No</v>
      </c>
    </row>
    <row r="13431" spans="1:13" x14ac:dyDescent="0.25">
      <c r="A13431" s="130" t="s">
        <v>18912</v>
      </c>
      <c r="B13431" s="130" t="s">
        <v>18913</v>
      </c>
      <c r="C13431" s="130" t="s">
        <v>98</v>
      </c>
      <c r="D13431" s="131">
        <v>0.26800000000000002</v>
      </c>
      <c r="E13431" s="132">
        <v>121</v>
      </c>
      <c r="F13431" s="132">
        <v>121</v>
      </c>
      <c r="G13431" s="126" t="s">
        <v>17475</v>
      </c>
      <c r="H13431" s="126" t="s">
        <v>20380</v>
      </c>
      <c r="I13431" s="126" t="s">
        <v>20381</v>
      </c>
      <c r="J13431" s="126" t="s">
        <v>26344</v>
      </c>
      <c r="K13431" s="9">
        <f>_xlfn.IFNA(VLOOKUP(Table5[[#This Row],[Section]],SubSill_Tier,2,FALSE),0)</f>
        <v>0</v>
      </c>
      <c r="L13431" s="9" t="str">
        <f t="shared" si="223"/>
        <v/>
      </c>
      <c r="M13431" s="205" t="str" cm="1">
        <f t="array" ref="M13431">_xlfn.IFS(NOT(ISERROR(VLOOKUP(Table5[[#This Row],[Section]],TB_notTB,1,FALSE))),"No",LEFT(Table5[[#This Row],[Section]],3)="ETB","PLS",LEFT(Table5[[#This Row],[Section]],1)="7","PDB",NOT(ISBLANK(Table5[[#This Row],[Section]])),"No")</f>
        <v>No</v>
      </c>
    </row>
    <row r="13432" spans="1:13" x14ac:dyDescent="0.25">
      <c r="A13432" s="130" t="s">
        <v>18914</v>
      </c>
      <c r="B13432" s="130" t="s">
        <v>18915</v>
      </c>
      <c r="C13432" s="130" t="s">
        <v>98</v>
      </c>
      <c r="D13432" s="131">
        <v>0.40300000000000002</v>
      </c>
      <c r="E13432" s="132">
        <v>166</v>
      </c>
      <c r="F13432" s="132">
        <v>166</v>
      </c>
      <c r="G13432" s="126" t="s">
        <v>17886</v>
      </c>
      <c r="H13432" s="126" t="s">
        <v>20591</v>
      </c>
      <c r="I13432" s="126" t="s">
        <v>20592</v>
      </c>
      <c r="J13432" s="126" t="s">
        <v>26341</v>
      </c>
      <c r="K13432" s="9">
        <f>_xlfn.IFNA(VLOOKUP(Table5[[#This Row],[Section]],SubSill_Tier,2,FALSE),0)</f>
        <v>0</v>
      </c>
      <c r="L13432" s="9" t="str">
        <f t="shared" si="223"/>
        <v/>
      </c>
      <c r="M13432" s="205" t="str" cm="1">
        <f t="array" ref="M13432">_xlfn.IFS(NOT(ISERROR(VLOOKUP(Table5[[#This Row],[Section]],TB_notTB,1,FALSE))),"No",LEFT(Table5[[#This Row],[Section]],3)="ETB","PLS",LEFT(Table5[[#This Row],[Section]],1)="7","PDB",NOT(ISBLANK(Table5[[#This Row],[Section]])),"No")</f>
        <v>No</v>
      </c>
    </row>
    <row r="13433" spans="1:13" x14ac:dyDescent="0.25">
      <c r="A13433" s="130" t="s">
        <v>18916</v>
      </c>
      <c r="B13433" s="130" t="s">
        <v>18917</v>
      </c>
      <c r="C13433" s="130" t="s">
        <v>98</v>
      </c>
      <c r="D13433" s="131">
        <v>5.41</v>
      </c>
      <c r="E13433" s="132">
        <v>804</v>
      </c>
      <c r="F13433" s="132">
        <v>804</v>
      </c>
      <c r="G13433" s="126" t="s">
        <v>17472</v>
      </c>
      <c r="H13433" s="126" t="s">
        <v>20378</v>
      </c>
      <c r="I13433" s="126" t="s">
        <v>20379</v>
      </c>
      <c r="J13433" s="126" t="s">
        <v>26342</v>
      </c>
      <c r="K13433" s="9">
        <f>_xlfn.IFNA(VLOOKUP(Table5[[#This Row],[Section]],SubSill_Tier,2,FALSE),0)</f>
        <v>0</v>
      </c>
      <c r="L13433" s="9" t="str">
        <f t="shared" si="223"/>
        <v/>
      </c>
      <c r="M13433" s="205" t="str" cm="1">
        <f t="array" ref="M13433">_xlfn.IFS(NOT(ISERROR(VLOOKUP(Table5[[#This Row],[Section]],TB_notTB,1,FALSE))),"No",LEFT(Table5[[#This Row],[Section]],3)="ETB","PLS",LEFT(Table5[[#This Row],[Section]],1)="7","PDB",NOT(ISBLANK(Table5[[#This Row],[Section]])),"No")</f>
        <v>No</v>
      </c>
    </row>
    <row r="13434" spans="1:13" x14ac:dyDescent="0.25">
      <c r="A13434" s="130" t="s">
        <v>18918</v>
      </c>
      <c r="B13434" s="130" t="s">
        <v>18919</v>
      </c>
      <c r="C13434" s="130" t="s">
        <v>98</v>
      </c>
      <c r="D13434" s="131">
        <v>1.5920000000000001</v>
      </c>
      <c r="E13434" s="132">
        <v>289</v>
      </c>
      <c r="F13434" s="132">
        <v>289</v>
      </c>
      <c r="G13434" s="126" t="s">
        <v>18069</v>
      </c>
      <c r="H13434" s="126" t="s">
        <v>20619</v>
      </c>
      <c r="I13434" s="126" t="s">
        <v>20620</v>
      </c>
      <c r="J13434" s="126" t="s">
        <v>26344</v>
      </c>
      <c r="K13434" s="9">
        <f>_xlfn.IFNA(VLOOKUP(Table5[[#This Row],[Section]],SubSill_Tier,2,FALSE),0)</f>
        <v>0</v>
      </c>
      <c r="L13434" s="9" t="str">
        <f t="shared" si="223"/>
        <v/>
      </c>
      <c r="M13434" s="205" t="str" cm="1">
        <f t="array" ref="M13434">_xlfn.IFS(NOT(ISERROR(VLOOKUP(Table5[[#This Row],[Section]],TB_notTB,1,FALSE))),"No",LEFT(Table5[[#This Row],[Section]],3)="ETB","PLS",LEFT(Table5[[#This Row],[Section]],1)="7","PDB",NOT(ISBLANK(Table5[[#This Row],[Section]])),"No")</f>
        <v>No</v>
      </c>
    </row>
    <row r="13435" spans="1:13" x14ac:dyDescent="0.25">
      <c r="A13435" s="130" t="s">
        <v>18920</v>
      </c>
      <c r="B13435" s="130" t="s">
        <v>18921</v>
      </c>
      <c r="C13435" s="130" t="s">
        <v>98</v>
      </c>
      <c r="D13435" s="131">
        <v>0.187</v>
      </c>
      <c r="E13435" s="132">
        <v>107</v>
      </c>
      <c r="F13435" s="132">
        <v>107</v>
      </c>
      <c r="G13435" s="126" t="s">
        <v>18069</v>
      </c>
      <c r="H13435" s="126" t="s">
        <v>20619</v>
      </c>
      <c r="I13435" s="126" t="s">
        <v>20620</v>
      </c>
      <c r="J13435" s="126" t="s">
        <v>26344</v>
      </c>
      <c r="K13435" s="9">
        <f>_xlfn.IFNA(VLOOKUP(Table5[[#This Row],[Section]],SubSill_Tier,2,FALSE),0)</f>
        <v>0</v>
      </c>
      <c r="L13435" s="9" t="str">
        <f t="shared" si="223"/>
        <v/>
      </c>
      <c r="M13435" s="205" t="str" cm="1">
        <f t="array" ref="M13435">_xlfn.IFS(NOT(ISERROR(VLOOKUP(Table5[[#This Row],[Section]],TB_notTB,1,FALSE))),"No",LEFT(Table5[[#This Row],[Section]],3)="ETB","PLS",LEFT(Table5[[#This Row],[Section]],1)="7","PDB",NOT(ISBLANK(Table5[[#This Row],[Section]])),"No")</f>
        <v>No</v>
      </c>
    </row>
    <row r="13436" spans="1:13" x14ac:dyDescent="0.25">
      <c r="A13436" s="130" t="s">
        <v>18922</v>
      </c>
      <c r="B13436" s="130" t="s">
        <v>18923</v>
      </c>
      <c r="C13436" s="130" t="s">
        <v>98</v>
      </c>
      <c r="D13436" s="131">
        <v>1.968</v>
      </c>
      <c r="E13436" s="132">
        <v>294</v>
      </c>
      <c r="F13436" s="132">
        <v>294</v>
      </c>
      <c r="G13436" s="126" t="s">
        <v>18069</v>
      </c>
      <c r="H13436" s="126" t="s">
        <v>20619</v>
      </c>
      <c r="I13436" s="126" t="s">
        <v>20620</v>
      </c>
      <c r="J13436" s="126" t="s">
        <v>26341</v>
      </c>
      <c r="K13436" s="9">
        <f>_xlfn.IFNA(VLOOKUP(Table5[[#This Row],[Section]],SubSill_Tier,2,FALSE),0)</f>
        <v>0</v>
      </c>
      <c r="L13436" s="9" t="str">
        <f t="shared" si="223"/>
        <v/>
      </c>
      <c r="M13436" s="205" t="str" cm="1">
        <f t="array" ref="M13436">_xlfn.IFS(NOT(ISERROR(VLOOKUP(Table5[[#This Row],[Section]],TB_notTB,1,FALSE))),"No",LEFT(Table5[[#This Row],[Section]],3)="ETB","PLS",LEFT(Table5[[#This Row],[Section]],1)="7","PDB",NOT(ISBLANK(Table5[[#This Row],[Section]])),"No")</f>
        <v>No</v>
      </c>
    </row>
    <row r="13437" spans="1:13" x14ac:dyDescent="0.25">
      <c r="A13437" s="130" t="s">
        <v>18924</v>
      </c>
      <c r="B13437" s="130" t="s">
        <v>18925</v>
      </c>
      <c r="C13437" s="130" t="s">
        <v>98</v>
      </c>
      <c r="D13437" s="131">
        <v>0.30399999999999999</v>
      </c>
      <c r="E13437" s="132">
        <v>172</v>
      </c>
      <c r="F13437" s="132">
        <v>172</v>
      </c>
      <c r="G13437" s="126" t="s">
        <v>18069</v>
      </c>
      <c r="H13437" s="126" t="s">
        <v>20619</v>
      </c>
      <c r="I13437" s="126" t="s">
        <v>20620</v>
      </c>
      <c r="J13437" s="126" t="s">
        <v>26341</v>
      </c>
      <c r="K13437" s="9">
        <f>_xlfn.IFNA(VLOOKUP(Table5[[#This Row],[Section]],SubSill_Tier,2,FALSE),0)</f>
        <v>0</v>
      </c>
      <c r="L13437" s="9" t="str">
        <f t="shared" si="223"/>
        <v/>
      </c>
      <c r="M13437" s="205" t="str" cm="1">
        <f t="array" ref="M13437">_xlfn.IFS(NOT(ISERROR(VLOOKUP(Table5[[#This Row],[Section]],TB_notTB,1,FALSE))),"No",LEFT(Table5[[#This Row],[Section]],3)="ETB","PLS",LEFT(Table5[[#This Row],[Section]],1)="7","PDB",NOT(ISBLANK(Table5[[#This Row],[Section]])),"No")</f>
        <v>No</v>
      </c>
    </row>
    <row r="13438" spans="1:13" x14ac:dyDescent="0.25">
      <c r="A13438" s="130" t="s">
        <v>18926</v>
      </c>
      <c r="B13438" s="130" t="s">
        <v>18927</v>
      </c>
      <c r="C13438" s="130" t="s">
        <v>98</v>
      </c>
      <c r="D13438" s="131">
        <v>1.5349999999999999</v>
      </c>
      <c r="E13438" s="132">
        <v>323</v>
      </c>
      <c r="F13438" s="132">
        <v>323</v>
      </c>
      <c r="G13438" s="126" t="s">
        <v>17502</v>
      </c>
      <c r="H13438" s="126" t="s">
        <v>20384</v>
      </c>
      <c r="I13438" s="126" t="s">
        <v>20385</v>
      </c>
      <c r="J13438" s="126" t="s">
        <v>26341</v>
      </c>
      <c r="K13438" s="9">
        <f>_xlfn.IFNA(VLOOKUP(Table5[[#This Row],[Section]],SubSill_Tier,2,FALSE),0)</f>
        <v>0</v>
      </c>
      <c r="L13438" s="9" t="str">
        <f t="shared" si="223"/>
        <v/>
      </c>
      <c r="M13438" s="205" t="str" cm="1">
        <f t="array" ref="M13438">_xlfn.IFS(NOT(ISERROR(VLOOKUP(Table5[[#This Row],[Section]],TB_notTB,1,FALSE))),"No",LEFT(Table5[[#This Row],[Section]],3)="ETB","PLS",LEFT(Table5[[#This Row],[Section]],1)="7","PDB",NOT(ISBLANK(Table5[[#This Row],[Section]])),"No")</f>
        <v>No</v>
      </c>
    </row>
    <row r="13439" spans="1:13" x14ac:dyDescent="0.25">
      <c r="A13439" s="130" t="s">
        <v>18928</v>
      </c>
      <c r="B13439" s="130" t="s">
        <v>18929</v>
      </c>
      <c r="C13439" s="130" t="s">
        <v>98</v>
      </c>
      <c r="D13439" s="131">
        <v>1.327</v>
      </c>
      <c r="E13439" s="132">
        <v>320</v>
      </c>
      <c r="F13439" s="132">
        <v>320</v>
      </c>
      <c r="G13439" s="126" t="s">
        <v>17502</v>
      </c>
      <c r="H13439" s="126" t="s">
        <v>20384</v>
      </c>
      <c r="I13439" s="126" t="s">
        <v>20385</v>
      </c>
      <c r="J13439" s="126" t="s">
        <v>26341</v>
      </c>
      <c r="K13439" s="9">
        <f>_xlfn.IFNA(VLOOKUP(Table5[[#This Row],[Section]],SubSill_Tier,2,FALSE),0)</f>
        <v>0</v>
      </c>
      <c r="L13439" s="9" t="str">
        <f t="shared" si="223"/>
        <v/>
      </c>
      <c r="M13439" s="205" t="str" cm="1">
        <f t="array" ref="M13439">_xlfn.IFS(NOT(ISERROR(VLOOKUP(Table5[[#This Row],[Section]],TB_notTB,1,FALSE))),"No",LEFT(Table5[[#This Row],[Section]],3)="ETB","PLS",LEFT(Table5[[#This Row],[Section]],1)="7","PDB",NOT(ISBLANK(Table5[[#This Row],[Section]])),"No")</f>
        <v>No</v>
      </c>
    </row>
    <row r="13440" spans="1:13" x14ac:dyDescent="0.25">
      <c r="A13440" s="130" t="s">
        <v>18930</v>
      </c>
      <c r="B13440" s="130" t="s">
        <v>18931</v>
      </c>
      <c r="C13440" s="130" t="s">
        <v>98</v>
      </c>
      <c r="D13440" s="131">
        <v>0.90100000000000002</v>
      </c>
      <c r="E13440" s="132">
        <v>227</v>
      </c>
      <c r="F13440" s="132">
        <v>227</v>
      </c>
      <c r="G13440" s="126" t="s">
        <v>17502</v>
      </c>
      <c r="H13440" s="126" t="s">
        <v>20384</v>
      </c>
      <c r="I13440" s="126" t="s">
        <v>20385</v>
      </c>
      <c r="J13440" s="126" t="s">
        <v>26341</v>
      </c>
      <c r="K13440" s="9">
        <f>_xlfn.IFNA(VLOOKUP(Table5[[#This Row],[Section]],SubSill_Tier,2,FALSE),0)</f>
        <v>0</v>
      </c>
      <c r="L13440" s="9" t="str">
        <f t="shared" si="223"/>
        <v/>
      </c>
      <c r="M13440" s="205" t="str" cm="1">
        <f t="array" ref="M13440">_xlfn.IFS(NOT(ISERROR(VLOOKUP(Table5[[#This Row],[Section]],TB_notTB,1,FALSE))),"No",LEFT(Table5[[#This Row],[Section]],3)="ETB","PLS",LEFT(Table5[[#This Row],[Section]],1)="7","PDB",NOT(ISBLANK(Table5[[#This Row],[Section]])),"No")</f>
        <v>No</v>
      </c>
    </row>
    <row r="13441" spans="1:13" x14ac:dyDescent="0.25">
      <c r="A13441" s="130" t="s">
        <v>18932</v>
      </c>
      <c r="B13441" s="130" t="s">
        <v>18933</v>
      </c>
      <c r="C13441" s="130" t="s">
        <v>98</v>
      </c>
      <c r="D13441" s="131">
        <v>0.51100000000000001</v>
      </c>
      <c r="E13441" s="132">
        <v>139</v>
      </c>
      <c r="F13441" s="132">
        <v>139</v>
      </c>
      <c r="G13441" s="126" t="s">
        <v>17502</v>
      </c>
      <c r="H13441" s="126" t="s">
        <v>20384</v>
      </c>
      <c r="I13441" s="126" t="s">
        <v>20385</v>
      </c>
      <c r="J13441" s="126" t="s">
        <v>26344</v>
      </c>
      <c r="K13441" s="9">
        <f>_xlfn.IFNA(VLOOKUP(Table5[[#This Row],[Section]],SubSill_Tier,2,FALSE),0)</f>
        <v>0</v>
      </c>
      <c r="L13441" s="9" t="str">
        <f t="shared" si="223"/>
        <v/>
      </c>
      <c r="M13441" s="205" t="str" cm="1">
        <f t="array" ref="M13441">_xlfn.IFS(NOT(ISERROR(VLOOKUP(Table5[[#This Row],[Section]],TB_notTB,1,FALSE))),"No",LEFT(Table5[[#This Row],[Section]],3)="ETB","PLS",LEFT(Table5[[#This Row],[Section]],1)="7","PDB",NOT(ISBLANK(Table5[[#This Row],[Section]])),"No")</f>
        <v>No</v>
      </c>
    </row>
    <row r="13442" spans="1:13" x14ac:dyDescent="0.25">
      <c r="A13442" s="130" t="s">
        <v>18934</v>
      </c>
      <c r="B13442" s="130" t="s">
        <v>18935</v>
      </c>
      <c r="C13442" s="130" t="s">
        <v>98</v>
      </c>
      <c r="D13442" s="131">
        <v>0.318</v>
      </c>
      <c r="E13442" s="132">
        <v>140</v>
      </c>
      <c r="F13442" s="132">
        <v>140</v>
      </c>
      <c r="G13442" s="126" t="s">
        <v>17886</v>
      </c>
      <c r="H13442" s="126" t="s">
        <v>20591</v>
      </c>
      <c r="I13442" s="126" t="s">
        <v>20592</v>
      </c>
      <c r="J13442" s="126" t="s">
        <v>26341</v>
      </c>
      <c r="K13442" s="9">
        <f>_xlfn.IFNA(VLOOKUP(Table5[[#This Row],[Section]],SubSill_Tier,2,FALSE),0)</f>
        <v>0</v>
      </c>
      <c r="L13442" s="9" t="str">
        <f t="shared" si="223"/>
        <v/>
      </c>
      <c r="M13442" s="205" t="str" cm="1">
        <f t="array" ref="M13442">_xlfn.IFS(NOT(ISERROR(VLOOKUP(Table5[[#This Row],[Section]],TB_notTB,1,FALSE))),"No",LEFT(Table5[[#This Row],[Section]],3)="ETB","PLS",LEFT(Table5[[#This Row],[Section]],1)="7","PDB",NOT(ISBLANK(Table5[[#This Row],[Section]])),"No")</f>
        <v>No</v>
      </c>
    </row>
    <row r="13443" spans="1:13" x14ac:dyDescent="0.25">
      <c r="A13443" s="130" t="s">
        <v>18936</v>
      </c>
      <c r="B13443" s="130" t="s">
        <v>18937</v>
      </c>
      <c r="C13443" s="130" t="s">
        <v>98</v>
      </c>
      <c r="D13443" s="131">
        <v>0.56799999999999995</v>
      </c>
      <c r="E13443" s="132">
        <v>241</v>
      </c>
      <c r="F13443" s="132">
        <v>241</v>
      </c>
      <c r="G13443" s="126" t="s">
        <v>17708</v>
      </c>
      <c r="H13443" s="126" t="s">
        <v>20399</v>
      </c>
      <c r="I13443" s="126" t="s">
        <v>26825</v>
      </c>
      <c r="J13443" s="126" t="s">
        <v>26341</v>
      </c>
      <c r="K13443" s="9">
        <f>_xlfn.IFNA(VLOOKUP(Table5[[#This Row],[Section]],SubSill_Tier,2,FALSE),0)</f>
        <v>0</v>
      </c>
      <c r="L13443" s="9" t="str">
        <f t="shared" si="223"/>
        <v/>
      </c>
      <c r="M13443" s="205" t="str" cm="1">
        <f t="array" ref="M13443">_xlfn.IFS(NOT(ISERROR(VLOOKUP(Table5[[#This Row],[Section]],TB_notTB,1,FALSE))),"No",LEFT(Table5[[#This Row],[Section]],3)="ETB","PLS",LEFT(Table5[[#This Row],[Section]],1)="7","PDB",NOT(ISBLANK(Table5[[#This Row],[Section]])),"No")</f>
        <v>No</v>
      </c>
    </row>
    <row r="13444" spans="1:13" x14ac:dyDescent="0.25">
      <c r="A13444" s="130" t="s">
        <v>18938</v>
      </c>
      <c r="B13444" s="130" t="s">
        <v>18939</v>
      </c>
      <c r="C13444" s="130" t="s">
        <v>98</v>
      </c>
      <c r="D13444" s="131">
        <v>9.5000000000000001E-2</v>
      </c>
      <c r="E13444" s="132">
        <v>100</v>
      </c>
      <c r="F13444" s="132">
        <v>100</v>
      </c>
      <c r="G13444" s="126" t="s">
        <v>17708</v>
      </c>
      <c r="H13444" s="126" t="s">
        <v>20399</v>
      </c>
      <c r="I13444" s="126" t="s">
        <v>26825</v>
      </c>
      <c r="J13444" s="126" t="s">
        <v>26344</v>
      </c>
      <c r="K13444" s="9">
        <f>_xlfn.IFNA(VLOOKUP(Table5[[#This Row],[Section]],SubSill_Tier,2,FALSE),0)</f>
        <v>0</v>
      </c>
      <c r="L13444" s="9" t="str">
        <f t="shared" si="223"/>
        <v/>
      </c>
      <c r="M13444" s="205" t="str" cm="1">
        <f t="array" ref="M13444">_xlfn.IFS(NOT(ISERROR(VLOOKUP(Table5[[#This Row],[Section]],TB_notTB,1,FALSE))),"No",LEFT(Table5[[#This Row],[Section]],3)="ETB","PLS",LEFT(Table5[[#This Row],[Section]],1)="7","PDB",NOT(ISBLANK(Table5[[#This Row],[Section]])),"No")</f>
        <v>No</v>
      </c>
    </row>
    <row r="13445" spans="1:13" x14ac:dyDescent="0.25">
      <c r="A13445" s="130" t="s">
        <v>18940</v>
      </c>
      <c r="B13445" s="130" t="s">
        <v>18941</v>
      </c>
      <c r="C13445" s="130" t="s">
        <v>98</v>
      </c>
      <c r="D13445" s="131">
        <v>0.434</v>
      </c>
      <c r="E13445" s="132">
        <v>232</v>
      </c>
      <c r="F13445" s="132">
        <v>232</v>
      </c>
      <c r="G13445" s="126" t="s">
        <v>17475</v>
      </c>
      <c r="H13445" s="126" t="s">
        <v>20380</v>
      </c>
      <c r="I13445" s="126" t="s">
        <v>20381</v>
      </c>
      <c r="J13445" s="126" t="s">
        <v>26345</v>
      </c>
      <c r="K13445" s="9">
        <f>_xlfn.IFNA(VLOOKUP(Table5[[#This Row],[Section]],SubSill_Tier,2,FALSE),0)</f>
        <v>0</v>
      </c>
      <c r="L13445" s="9" t="str">
        <f t="shared" si="223"/>
        <v/>
      </c>
      <c r="M13445" s="205" t="str" cm="1">
        <f t="array" ref="M13445">_xlfn.IFS(NOT(ISERROR(VLOOKUP(Table5[[#This Row],[Section]],TB_notTB,1,FALSE))),"No",LEFT(Table5[[#This Row],[Section]],3)="ETB","PLS",LEFT(Table5[[#This Row],[Section]],1)="7","PDB",NOT(ISBLANK(Table5[[#This Row],[Section]])),"No")</f>
        <v>No</v>
      </c>
    </row>
    <row r="13446" spans="1:13" x14ac:dyDescent="0.25">
      <c r="A13446" s="130" t="s">
        <v>18942</v>
      </c>
      <c r="B13446" s="130" t="s">
        <v>18943</v>
      </c>
      <c r="C13446" s="130" t="s">
        <v>98</v>
      </c>
      <c r="D13446" s="131">
        <v>1.605</v>
      </c>
      <c r="E13446" s="132">
        <v>275</v>
      </c>
      <c r="F13446" s="132">
        <v>275</v>
      </c>
      <c r="G13446" s="126" t="s">
        <v>18052</v>
      </c>
      <c r="H13446" s="126" t="s">
        <v>20599</v>
      </c>
      <c r="I13446" s="126" t="s">
        <v>20600</v>
      </c>
      <c r="J13446" s="126" t="s">
        <v>26341</v>
      </c>
      <c r="K13446" s="9">
        <f>_xlfn.IFNA(VLOOKUP(Table5[[#This Row],[Section]],SubSill_Tier,2,FALSE),0)</f>
        <v>0</v>
      </c>
      <c r="L13446" s="9" t="str">
        <f t="shared" si="223"/>
        <v/>
      </c>
      <c r="M13446" s="205" t="str" cm="1">
        <f t="array" ref="M13446">_xlfn.IFS(NOT(ISERROR(VLOOKUP(Table5[[#This Row],[Section]],TB_notTB,1,FALSE))),"No",LEFT(Table5[[#This Row],[Section]],3)="ETB","PLS",LEFT(Table5[[#This Row],[Section]],1)="7","PDB",NOT(ISBLANK(Table5[[#This Row],[Section]])),"No")</f>
        <v>No</v>
      </c>
    </row>
    <row r="13447" spans="1:13" x14ac:dyDescent="0.25">
      <c r="A13447" s="130" t="s">
        <v>18944</v>
      </c>
      <c r="B13447" s="130" t="s">
        <v>18945</v>
      </c>
      <c r="C13447" s="130" t="s">
        <v>98</v>
      </c>
      <c r="D13447" s="131">
        <v>0.216</v>
      </c>
      <c r="E13447" s="132">
        <v>109</v>
      </c>
      <c r="F13447" s="132">
        <v>109</v>
      </c>
      <c r="G13447" s="126" t="s">
        <v>18052</v>
      </c>
      <c r="H13447" s="126" t="s">
        <v>20599</v>
      </c>
      <c r="I13447" s="126" t="s">
        <v>20600</v>
      </c>
      <c r="J13447" s="126" t="s">
        <v>26344</v>
      </c>
      <c r="K13447" s="9">
        <f>_xlfn.IFNA(VLOOKUP(Table5[[#This Row],[Section]],SubSill_Tier,2,FALSE),0)</f>
        <v>0</v>
      </c>
      <c r="L13447" s="9" t="str">
        <f t="shared" si="223"/>
        <v/>
      </c>
      <c r="M13447" s="205" t="str" cm="1">
        <f t="array" ref="M13447">_xlfn.IFS(NOT(ISERROR(VLOOKUP(Table5[[#This Row],[Section]],TB_notTB,1,FALSE))),"No",LEFT(Table5[[#This Row],[Section]],3)="ETB","PLS",LEFT(Table5[[#This Row],[Section]],1)="7","PDB",NOT(ISBLANK(Table5[[#This Row],[Section]])),"No")</f>
        <v>No</v>
      </c>
    </row>
    <row r="13448" spans="1:13" x14ac:dyDescent="0.25">
      <c r="A13448" s="130" t="s">
        <v>19059</v>
      </c>
      <c r="B13448" s="130" t="s">
        <v>19060</v>
      </c>
      <c r="C13448" s="130" t="s">
        <v>98</v>
      </c>
      <c r="D13448" s="131">
        <v>0.41799999999999998</v>
      </c>
      <c r="E13448" s="132">
        <v>198</v>
      </c>
      <c r="F13448" s="132">
        <v>198</v>
      </c>
      <c r="G13448" s="126" t="s">
        <v>17475</v>
      </c>
      <c r="H13448" s="126" t="s">
        <v>20380</v>
      </c>
      <c r="I13448" s="126" t="s">
        <v>20381</v>
      </c>
      <c r="J13448" s="126" t="s">
        <v>26344</v>
      </c>
      <c r="K13448" s="9">
        <f>_xlfn.IFNA(VLOOKUP(Table5[[#This Row],[Section]],SubSill_Tier,2,FALSE),0)</f>
        <v>0</v>
      </c>
      <c r="L13448" s="9" t="str">
        <f t="shared" si="223"/>
        <v/>
      </c>
      <c r="M13448" s="205" t="str" cm="1">
        <f t="array" ref="M13448">_xlfn.IFS(NOT(ISERROR(VLOOKUP(Table5[[#This Row],[Section]],TB_notTB,1,FALSE))),"No",LEFT(Table5[[#This Row],[Section]],3)="ETB","PLS",LEFT(Table5[[#This Row],[Section]],1)="7","PDB",NOT(ISBLANK(Table5[[#This Row],[Section]])),"No")</f>
        <v>No</v>
      </c>
    </row>
    <row r="13449" spans="1:13" x14ac:dyDescent="0.25">
      <c r="A13449" s="130" t="s">
        <v>19061</v>
      </c>
      <c r="B13449" s="130" t="s">
        <v>19062</v>
      </c>
      <c r="C13449" s="130" t="s">
        <v>98</v>
      </c>
      <c r="D13449" s="131">
        <v>0.52</v>
      </c>
      <c r="E13449" s="132">
        <v>225</v>
      </c>
      <c r="F13449" s="132">
        <v>225</v>
      </c>
      <c r="G13449" s="126" t="s">
        <v>17502</v>
      </c>
      <c r="H13449" s="126" t="s">
        <v>20384</v>
      </c>
      <c r="I13449" s="126" t="s">
        <v>20385</v>
      </c>
      <c r="J13449" s="126" t="s">
        <v>26341</v>
      </c>
      <c r="K13449" s="9">
        <f>_xlfn.IFNA(VLOOKUP(Table5[[#This Row],[Section]],SubSill_Tier,2,FALSE),0)</f>
        <v>0</v>
      </c>
      <c r="L13449" s="9" t="str">
        <f t="shared" si="223"/>
        <v/>
      </c>
      <c r="M13449" s="205" t="str" cm="1">
        <f t="array" ref="M13449">_xlfn.IFS(NOT(ISERROR(VLOOKUP(Table5[[#This Row],[Section]],TB_notTB,1,FALSE))),"No",LEFT(Table5[[#This Row],[Section]],3)="ETB","PLS",LEFT(Table5[[#This Row],[Section]],1)="7","PDB",NOT(ISBLANK(Table5[[#This Row],[Section]])),"No")</f>
        <v>No</v>
      </c>
    </row>
    <row r="13450" spans="1:13" x14ac:dyDescent="0.25">
      <c r="A13450" s="130" t="s">
        <v>19063</v>
      </c>
      <c r="B13450" s="130" t="s">
        <v>19064</v>
      </c>
      <c r="C13450" s="130" t="s">
        <v>98</v>
      </c>
      <c r="D13450" s="131">
        <v>0.69199999999999995</v>
      </c>
      <c r="E13450" s="132">
        <v>156</v>
      </c>
      <c r="F13450" s="132">
        <v>156</v>
      </c>
      <c r="G13450" s="126" t="s">
        <v>17502</v>
      </c>
      <c r="H13450" s="126" t="s">
        <v>20384</v>
      </c>
      <c r="I13450" s="126" t="s">
        <v>20385</v>
      </c>
      <c r="J13450" s="126" t="s">
        <v>26341</v>
      </c>
      <c r="K13450" s="9">
        <f>_xlfn.IFNA(VLOOKUP(Table5[[#This Row],[Section]],SubSill_Tier,2,FALSE),0)</f>
        <v>0</v>
      </c>
      <c r="L13450" s="9" t="str">
        <f t="shared" si="223"/>
        <v/>
      </c>
      <c r="M13450" s="205" t="str" cm="1">
        <f t="array" ref="M13450">_xlfn.IFS(NOT(ISERROR(VLOOKUP(Table5[[#This Row],[Section]],TB_notTB,1,FALSE))),"No",LEFT(Table5[[#This Row],[Section]],3)="ETB","PLS",LEFT(Table5[[#This Row],[Section]],1)="7","PDB",NOT(ISBLANK(Table5[[#This Row],[Section]])),"No")</f>
        <v>No</v>
      </c>
    </row>
    <row r="13451" spans="1:13" x14ac:dyDescent="0.25">
      <c r="A13451" s="130" t="s">
        <v>19065</v>
      </c>
      <c r="B13451" s="130" t="s">
        <v>19066</v>
      </c>
      <c r="C13451" s="130" t="s">
        <v>98</v>
      </c>
      <c r="D13451" s="131">
        <v>1.506</v>
      </c>
      <c r="E13451" s="132">
        <v>255</v>
      </c>
      <c r="F13451" s="132">
        <v>255</v>
      </c>
      <c r="G13451" s="126" t="s">
        <v>17502</v>
      </c>
      <c r="H13451" s="126" t="s">
        <v>20384</v>
      </c>
      <c r="I13451" s="126" t="s">
        <v>20385</v>
      </c>
      <c r="J13451" s="126" t="s">
        <v>26344</v>
      </c>
      <c r="K13451" s="9">
        <f>_xlfn.IFNA(VLOOKUP(Table5[[#This Row],[Section]],SubSill_Tier,2,FALSE),0)</f>
        <v>0</v>
      </c>
      <c r="L13451" s="9" t="str">
        <f t="shared" si="223"/>
        <v/>
      </c>
      <c r="M13451" s="205" t="str" cm="1">
        <f t="array" ref="M13451">_xlfn.IFS(NOT(ISERROR(VLOOKUP(Table5[[#This Row],[Section]],TB_notTB,1,FALSE))),"No",LEFT(Table5[[#This Row],[Section]],3)="ETB","PLS",LEFT(Table5[[#This Row],[Section]],1)="7","PDB",NOT(ISBLANK(Table5[[#This Row],[Section]])),"No")</f>
        <v>No</v>
      </c>
    </row>
    <row r="13452" spans="1:13" x14ac:dyDescent="0.25">
      <c r="A13452" s="130" t="s">
        <v>19067</v>
      </c>
      <c r="B13452" s="130" t="s">
        <v>19068</v>
      </c>
      <c r="C13452" s="130" t="s">
        <v>98</v>
      </c>
      <c r="D13452" s="131">
        <v>1.7450000000000001</v>
      </c>
      <c r="E13452" s="132">
        <v>414</v>
      </c>
      <c r="F13452" s="132">
        <v>414</v>
      </c>
      <c r="G13452" s="126" t="s">
        <v>17502</v>
      </c>
      <c r="H13452" s="126" t="s">
        <v>20384</v>
      </c>
      <c r="I13452" s="126" t="s">
        <v>20385</v>
      </c>
      <c r="J13452" s="126" t="s">
        <v>26341</v>
      </c>
      <c r="K13452" s="9">
        <f>_xlfn.IFNA(VLOOKUP(Table5[[#This Row],[Section]],SubSill_Tier,2,FALSE),0)</f>
        <v>0</v>
      </c>
      <c r="L13452" s="9" t="str">
        <f t="shared" si="223"/>
        <v/>
      </c>
      <c r="M13452" s="205" t="str" cm="1">
        <f t="array" ref="M13452">_xlfn.IFS(NOT(ISERROR(VLOOKUP(Table5[[#This Row],[Section]],TB_notTB,1,FALSE))),"No",LEFT(Table5[[#This Row],[Section]],3)="ETB","PLS",LEFT(Table5[[#This Row],[Section]],1)="7","PDB",NOT(ISBLANK(Table5[[#This Row],[Section]])),"No")</f>
        <v>No</v>
      </c>
    </row>
    <row r="13453" spans="1:13" x14ac:dyDescent="0.25">
      <c r="A13453" s="130" t="s">
        <v>19069</v>
      </c>
      <c r="B13453" s="130" t="s">
        <v>19070</v>
      </c>
      <c r="C13453" s="130" t="s">
        <v>98</v>
      </c>
      <c r="D13453" s="131">
        <v>0.55300000000000005</v>
      </c>
      <c r="E13453" s="132">
        <v>113</v>
      </c>
      <c r="F13453" s="132">
        <v>113</v>
      </c>
      <c r="G13453" s="126" t="s">
        <v>17979</v>
      </c>
      <c r="H13453" s="126" t="s">
        <v>20595</v>
      </c>
      <c r="I13453" s="126" t="s">
        <v>20596</v>
      </c>
      <c r="J13453" s="126" t="s">
        <v>26341</v>
      </c>
      <c r="K13453" s="9">
        <f>_xlfn.IFNA(VLOOKUP(Table5[[#This Row],[Section]],SubSill_Tier,2,FALSE),0)</f>
        <v>0</v>
      </c>
      <c r="L13453" s="9" t="str">
        <f t="shared" si="223"/>
        <v/>
      </c>
      <c r="M13453" s="205" t="str" cm="1">
        <f t="array" ref="M13453">_xlfn.IFS(NOT(ISERROR(VLOOKUP(Table5[[#This Row],[Section]],TB_notTB,1,FALSE))),"No",LEFT(Table5[[#This Row],[Section]],3)="ETB","PLS",LEFT(Table5[[#This Row],[Section]],1)="7","PDB",NOT(ISBLANK(Table5[[#This Row],[Section]])),"No")</f>
        <v>No</v>
      </c>
    </row>
    <row r="13454" spans="1:13" x14ac:dyDescent="0.25">
      <c r="A13454" s="130" t="s">
        <v>19071</v>
      </c>
      <c r="B13454" s="130" t="s">
        <v>19072</v>
      </c>
      <c r="C13454" s="130" t="s">
        <v>98</v>
      </c>
      <c r="D13454" s="131">
        <v>0.73699999999999999</v>
      </c>
      <c r="E13454" s="132">
        <v>245</v>
      </c>
      <c r="F13454" s="132">
        <v>245</v>
      </c>
      <c r="G13454" s="126" t="s">
        <v>17502</v>
      </c>
      <c r="H13454" s="126" t="s">
        <v>20384</v>
      </c>
      <c r="I13454" s="126" t="s">
        <v>20385</v>
      </c>
      <c r="J13454" s="126" t="s">
        <v>26341</v>
      </c>
      <c r="K13454" s="9">
        <f>_xlfn.IFNA(VLOOKUP(Table5[[#This Row],[Section]],SubSill_Tier,2,FALSE),0)</f>
        <v>0</v>
      </c>
      <c r="L13454" s="9" t="str">
        <f t="shared" ref="L13454:L13517" si="224">IFERROR(IF(LEFT(G13454,2)="AI",IF(_xlfn.NUMBERVALUE(IFERROR(LEFT(IF(ISERROR(FIND("X",UPPER(B13454))),UPPER(B13454),RIGHT(UPPER(B13454),LEN(UPPER(B13454))-FIND("~",SUBSTITUTE(UPPER(B13454),"X","~",LEN(UPPER(B13454))-LEN(SUBSTITUTE(UPPER(B13454),"X","")))))),FIND(" ",IF(ISERROR(FIND("X",UPPER(B13454))),UPPER(B13454),RIGHT(UPPER(B13454),LEN(UPPER(B13454))-FIND("~",SUBSTITUTE(UPPER(B13454),"X","~",LEN(UPPER(B13454))-LEN(SUBSTITUTE(UPPER(B13454),"X","")))))),1)-1),IF(ISERROR(FIND("X",UPPER(B13454))),UPPER(B13454),RIGHT(UPPER(B13454),LEN(UPPER(B13454))-FIND("~",SUBSTITUTE(UPPER(B13454),"X","~",LEN(UPPER(B13454))-LEN(SUBSTITUTE(UPPER(B13454),"X",""))))))),".")&gt;=5,"Wall",""),""),"")</f>
        <v/>
      </c>
      <c r="M13454" s="205" t="str" cm="1">
        <f t="array" ref="M13454">_xlfn.IFS(NOT(ISERROR(VLOOKUP(Table5[[#This Row],[Section]],TB_notTB,1,FALSE))),"No",LEFT(Table5[[#This Row],[Section]],3)="ETB","PLS",LEFT(Table5[[#This Row],[Section]],1)="7","PDB",NOT(ISBLANK(Table5[[#This Row],[Section]])),"No")</f>
        <v>No</v>
      </c>
    </row>
    <row r="13455" spans="1:13" x14ac:dyDescent="0.25">
      <c r="A13455" s="130" t="s">
        <v>19073</v>
      </c>
      <c r="B13455" s="130" t="s">
        <v>19074</v>
      </c>
      <c r="C13455" s="130" t="s">
        <v>98</v>
      </c>
      <c r="D13455" s="131">
        <v>0.56200000000000006</v>
      </c>
      <c r="E13455" s="132">
        <v>202</v>
      </c>
      <c r="F13455" s="132">
        <v>202</v>
      </c>
      <c r="G13455" s="126" t="s">
        <v>17502</v>
      </c>
      <c r="H13455" s="126" t="s">
        <v>20384</v>
      </c>
      <c r="I13455" s="126" t="s">
        <v>20385</v>
      </c>
      <c r="J13455" s="126" t="s">
        <v>26341</v>
      </c>
      <c r="K13455" s="9">
        <f>_xlfn.IFNA(VLOOKUP(Table5[[#This Row],[Section]],SubSill_Tier,2,FALSE),0)</f>
        <v>0</v>
      </c>
      <c r="L13455" s="9" t="str">
        <f t="shared" si="224"/>
        <v/>
      </c>
      <c r="M13455" s="205" t="str" cm="1">
        <f t="array" ref="M13455">_xlfn.IFS(NOT(ISERROR(VLOOKUP(Table5[[#This Row],[Section]],TB_notTB,1,FALSE))),"No",LEFT(Table5[[#This Row],[Section]],3)="ETB","PLS",LEFT(Table5[[#This Row],[Section]],1)="7","PDB",NOT(ISBLANK(Table5[[#This Row],[Section]])),"No")</f>
        <v>No</v>
      </c>
    </row>
    <row r="13456" spans="1:13" x14ac:dyDescent="0.25">
      <c r="A13456" s="130" t="s">
        <v>19075</v>
      </c>
      <c r="B13456" s="130" t="s">
        <v>19076</v>
      </c>
      <c r="C13456" s="130" t="s">
        <v>98</v>
      </c>
      <c r="D13456" s="131">
        <v>0.29399999999999998</v>
      </c>
      <c r="E13456" s="132">
        <v>134</v>
      </c>
      <c r="F13456" s="132">
        <v>134</v>
      </c>
      <c r="G13456" s="126" t="s">
        <v>17475</v>
      </c>
      <c r="H13456" s="126" t="s">
        <v>20380</v>
      </c>
      <c r="I13456" s="126" t="s">
        <v>20381</v>
      </c>
      <c r="J13456" s="126" t="s">
        <v>26344</v>
      </c>
      <c r="K13456" s="9">
        <f>_xlfn.IFNA(VLOOKUP(Table5[[#This Row],[Section]],SubSill_Tier,2,FALSE),0)</f>
        <v>0</v>
      </c>
      <c r="L13456" s="9" t="str">
        <f t="shared" si="224"/>
        <v/>
      </c>
      <c r="M13456" s="205" t="str" cm="1">
        <f t="array" ref="M13456">_xlfn.IFS(NOT(ISERROR(VLOOKUP(Table5[[#This Row],[Section]],TB_notTB,1,FALSE))),"No",LEFT(Table5[[#This Row],[Section]],3)="ETB","PLS",LEFT(Table5[[#This Row],[Section]],1)="7","PDB",NOT(ISBLANK(Table5[[#This Row],[Section]])),"No")</f>
        <v>No</v>
      </c>
    </row>
    <row r="13457" spans="1:13" x14ac:dyDescent="0.25">
      <c r="A13457" s="130" t="s">
        <v>19077</v>
      </c>
      <c r="B13457" s="130" t="s">
        <v>19078</v>
      </c>
      <c r="C13457" s="130" t="s">
        <v>98</v>
      </c>
      <c r="D13457" s="131">
        <v>0.32800000000000001</v>
      </c>
      <c r="E13457" s="132">
        <v>154</v>
      </c>
      <c r="F13457" s="132">
        <v>154</v>
      </c>
      <c r="G13457" s="126" t="s">
        <v>17475</v>
      </c>
      <c r="H13457" s="126" t="s">
        <v>20380</v>
      </c>
      <c r="I13457" s="126" t="s">
        <v>20381</v>
      </c>
      <c r="J13457" s="126" t="s">
        <v>26344</v>
      </c>
      <c r="K13457" s="9">
        <f>_xlfn.IFNA(VLOOKUP(Table5[[#This Row],[Section]],SubSill_Tier,2,FALSE),0)</f>
        <v>0</v>
      </c>
      <c r="L13457" s="9" t="str">
        <f t="shared" si="224"/>
        <v/>
      </c>
      <c r="M13457" s="205" t="str" cm="1">
        <f t="array" ref="M13457">_xlfn.IFS(NOT(ISERROR(VLOOKUP(Table5[[#This Row],[Section]],TB_notTB,1,FALSE))),"No",LEFT(Table5[[#This Row],[Section]],3)="ETB","PLS",LEFT(Table5[[#This Row],[Section]],1)="7","PDB",NOT(ISBLANK(Table5[[#This Row],[Section]])),"No")</f>
        <v>No</v>
      </c>
    </row>
    <row r="13458" spans="1:13" x14ac:dyDescent="0.25">
      <c r="A13458" s="130" t="s">
        <v>19079</v>
      </c>
      <c r="B13458" s="130" t="s">
        <v>19080</v>
      </c>
      <c r="C13458" s="130" t="s">
        <v>98</v>
      </c>
      <c r="D13458" s="131">
        <v>0.32900000000000001</v>
      </c>
      <c r="E13458" s="132">
        <v>154</v>
      </c>
      <c r="F13458" s="132">
        <v>154</v>
      </c>
      <c r="G13458" s="126" t="s">
        <v>17475</v>
      </c>
      <c r="H13458" s="126" t="s">
        <v>20380</v>
      </c>
      <c r="I13458" s="126" t="s">
        <v>20381</v>
      </c>
      <c r="J13458" s="126" t="s">
        <v>26344</v>
      </c>
      <c r="K13458" s="9">
        <f>_xlfn.IFNA(VLOOKUP(Table5[[#This Row],[Section]],SubSill_Tier,2,FALSE),0)</f>
        <v>0</v>
      </c>
      <c r="L13458" s="9" t="str">
        <f t="shared" si="224"/>
        <v/>
      </c>
      <c r="M13458" s="205" t="str" cm="1">
        <f t="array" ref="M13458">_xlfn.IFS(NOT(ISERROR(VLOOKUP(Table5[[#This Row],[Section]],TB_notTB,1,FALSE))),"No",LEFT(Table5[[#This Row],[Section]],3)="ETB","PLS",LEFT(Table5[[#This Row],[Section]],1)="7","PDB",NOT(ISBLANK(Table5[[#This Row],[Section]])),"No")</f>
        <v>No</v>
      </c>
    </row>
    <row r="13459" spans="1:13" x14ac:dyDescent="0.25">
      <c r="A13459" s="130" t="s">
        <v>19081</v>
      </c>
      <c r="B13459" s="130" t="s">
        <v>19082</v>
      </c>
      <c r="C13459" s="130" t="s">
        <v>98</v>
      </c>
      <c r="D13459" s="131">
        <v>0.79700000000000004</v>
      </c>
      <c r="E13459" s="132">
        <v>207</v>
      </c>
      <c r="F13459" s="132">
        <v>207</v>
      </c>
      <c r="G13459" s="126" t="s">
        <v>17502</v>
      </c>
      <c r="H13459" s="126" t="s">
        <v>20384</v>
      </c>
      <c r="I13459" s="126" t="s">
        <v>20385</v>
      </c>
      <c r="J13459" s="126" t="s">
        <v>26341</v>
      </c>
      <c r="K13459" s="9">
        <f>_xlfn.IFNA(VLOOKUP(Table5[[#This Row],[Section]],SubSill_Tier,2,FALSE),0)</f>
        <v>0</v>
      </c>
      <c r="L13459" s="9" t="str">
        <f t="shared" si="224"/>
        <v/>
      </c>
      <c r="M13459" s="205" t="str" cm="1">
        <f t="array" ref="M13459">_xlfn.IFS(NOT(ISERROR(VLOOKUP(Table5[[#This Row],[Section]],TB_notTB,1,FALSE))),"No",LEFT(Table5[[#This Row],[Section]],3)="ETB","PLS",LEFT(Table5[[#This Row],[Section]],1)="7","PDB",NOT(ISBLANK(Table5[[#This Row],[Section]])),"No")</f>
        <v>No</v>
      </c>
    </row>
    <row r="13460" spans="1:13" x14ac:dyDescent="0.25">
      <c r="A13460" s="130" t="s">
        <v>19083</v>
      </c>
      <c r="B13460" s="130" t="s">
        <v>19084</v>
      </c>
      <c r="C13460" s="130" t="s">
        <v>98</v>
      </c>
      <c r="D13460" s="131">
        <v>0.84899999999999998</v>
      </c>
      <c r="E13460" s="132">
        <v>246</v>
      </c>
      <c r="F13460" s="132">
        <v>246</v>
      </c>
      <c r="G13460" s="126" t="s">
        <v>17502</v>
      </c>
      <c r="H13460" s="126" t="s">
        <v>20384</v>
      </c>
      <c r="I13460" s="126" t="s">
        <v>20385</v>
      </c>
      <c r="J13460" s="126" t="s">
        <v>26341</v>
      </c>
      <c r="K13460" s="9">
        <f>_xlfn.IFNA(VLOOKUP(Table5[[#This Row],[Section]],SubSill_Tier,2,FALSE),0)</f>
        <v>0</v>
      </c>
      <c r="L13460" s="9" t="str">
        <f t="shared" si="224"/>
        <v/>
      </c>
      <c r="M13460" s="205" t="str" cm="1">
        <f t="array" ref="M13460">_xlfn.IFS(NOT(ISERROR(VLOOKUP(Table5[[#This Row],[Section]],TB_notTB,1,FALSE))),"No",LEFT(Table5[[#This Row],[Section]],3)="ETB","PLS",LEFT(Table5[[#This Row],[Section]],1)="7","PDB",NOT(ISBLANK(Table5[[#This Row],[Section]])),"No")</f>
        <v>No</v>
      </c>
    </row>
    <row r="13461" spans="1:13" x14ac:dyDescent="0.25">
      <c r="A13461" s="130" t="s">
        <v>19085</v>
      </c>
      <c r="B13461" s="130" t="s">
        <v>19086</v>
      </c>
      <c r="C13461" s="130" t="s">
        <v>98</v>
      </c>
      <c r="D13461" s="131">
        <v>1.663</v>
      </c>
      <c r="E13461" s="132">
        <v>348</v>
      </c>
      <c r="F13461" s="132">
        <v>348</v>
      </c>
      <c r="G13461" s="126" t="s">
        <v>17472</v>
      </c>
      <c r="H13461" s="126" t="s">
        <v>20378</v>
      </c>
      <c r="I13461" s="126" t="s">
        <v>20379</v>
      </c>
      <c r="J13461" s="126" t="s">
        <v>26341</v>
      </c>
      <c r="K13461" s="9">
        <f>_xlfn.IFNA(VLOOKUP(Table5[[#This Row],[Section]],SubSill_Tier,2,FALSE),0)</f>
        <v>0</v>
      </c>
      <c r="L13461" s="9" t="str">
        <f t="shared" si="224"/>
        <v/>
      </c>
      <c r="M13461" s="205" t="str" cm="1">
        <f t="array" ref="M13461">_xlfn.IFS(NOT(ISERROR(VLOOKUP(Table5[[#This Row],[Section]],TB_notTB,1,FALSE))),"No",LEFT(Table5[[#This Row],[Section]],3)="ETB","PLS",LEFT(Table5[[#This Row],[Section]],1)="7","PDB",NOT(ISBLANK(Table5[[#This Row],[Section]])),"No")</f>
        <v>No</v>
      </c>
    </row>
    <row r="13462" spans="1:13" x14ac:dyDescent="0.25">
      <c r="A13462" s="130" t="s">
        <v>19087</v>
      </c>
      <c r="B13462" s="130" t="s">
        <v>19088</v>
      </c>
      <c r="C13462" s="130" t="s">
        <v>98</v>
      </c>
      <c r="D13462" s="131">
        <v>0.66100000000000003</v>
      </c>
      <c r="E13462" s="132">
        <v>162</v>
      </c>
      <c r="F13462" s="132">
        <v>162</v>
      </c>
      <c r="G13462" s="126" t="s">
        <v>17472</v>
      </c>
      <c r="H13462" s="126" t="s">
        <v>20378</v>
      </c>
      <c r="I13462" s="126" t="s">
        <v>20379</v>
      </c>
      <c r="J13462" s="126" t="s">
        <v>26345</v>
      </c>
      <c r="K13462" s="9">
        <f>_xlfn.IFNA(VLOOKUP(Table5[[#This Row],[Section]],SubSill_Tier,2,FALSE),0)</f>
        <v>0</v>
      </c>
      <c r="L13462" s="9" t="str">
        <f t="shared" si="224"/>
        <v/>
      </c>
      <c r="M13462" s="205" t="str" cm="1">
        <f t="array" ref="M13462">_xlfn.IFS(NOT(ISERROR(VLOOKUP(Table5[[#This Row],[Section]],TB_notTB,1,FALSE))),"No",LEFT(Table5[[#This Row],[Section]],3)="ETB","PLS",LEFT(Table5[[#This Row],[Section]],1)="7","PDB",NOT(ISBLANK(Table5[[#This Row],[Section]])),"No")</f>
        <v>No</v>
      </c>
    </row>
    <row r="13463" spans="1:13" x14ac:dyDescent="0.25">
      <c r="A13463" s="130" t="s">
        <v>19089</v>
      </c>
      <c r="B13463" s="130" t="s">
        <v>19090</v>
      </c>
      <c r="C13463" s="130" t="s">
        <v>98</v>
      </c>
      <c r="D13463" s="131">
        <v>0.11</v>
      </c>
      <c r="E13463" s="132">
        <v>100</v>
      </c>
      <c r="F13463" s="132">
        <v>100</v>
      </c>
      <c r="G13463" s="126" t="s">
        <v>17472</v>
      </c>
      <c r="H13463" s="126" t="s">
        <v>20378</v>
      </c>
      <c r="I13463" s="126" t="s">
        <v>20379</v>
      </c>
      <c r="J13463" s="126" t="s">
        <v>26341</v>
      </c>
      <c r="K13463" s="9">
        <f>_xlfn.IFNA(VLOOKUP(Table5[[#This Row],[Section]],SubSill_Tier,2,FALSE),0)</f>
        <v>0</v>
      </c>
      <c r="L13463" s="9" t="str">
        <f t="shared" si="224"/>
        <v/>
      </c>
      <c r="M13463" s="205" t="str" cm="1">
        <f t="array" ref="M13463">_xlfn.IFS(NOT(ISERROR(VLOOKUP(Table5[[#This Row],[Section]],TB_notTB,1,FALSE))),"No",LEFT(Table5[[#This Row],[Section]],3)="ETB","PLS",LEFT(Table5[[#This Row],[Section]],1)="7","PDB",NOT(ISBLANK(Table5[[#This Row],[Section]])),"No")</f>
        <v>No</v>
      </c>
    </row>
    <row r="13464" spans="1:13" x14ac:dyDescent="0.25">
      <c r="A13464" s="130" t="s">
        <v>19196</v>
      </c>
      <c r="B13464" s="130" t="s">
        <v>19197</v>
      </c>
      <c r="C13464" s="130" t="s">
        <v>98</v>
      </c>
      <c r="D13464" s="131">
        <v>0.33500000000000002</v>
      </c>
      <c r="E13464" s="132">
        <v>100</v>
      </c>
      <c r="F13464" s="132">
        <v>100</v>
      </c>
      <c r="G13464" s="126" t="s">
        <v>17472</v>
      </c>
      <c r="H13464" s="126" t="s">
        <v>20378</v>
      </c>
      <c r="I13464" s="126" t="s">
        <v>20379</v>
      </c>
      <c r="J13464" s="126" t="s">
        <v>26344</v>
      </c>
      <c r="K13464" s="9">
        <f>_xlfn.IFNA(VLOOKUP(Table5[[#This Row],[Section]],SubSill_Tier,2,FALSE),0)</f>
        <v>0</v>
      </c>
      <c r="L13464" s="9" t="str">
        <f t="shared" si="224"/>
        <v/>
      </c>
      <c r="M13464" s="205" t="str" cm="1">
        <f t="array" ref="M13464">_xlfn.IFS(NOT(ISERROR(VLOOKUP(Table5[[#This Row],[Section]],TB_notTB,1,FALSE))),"No",LEFT(Table5[[#This Row],[Section]],3)="ETB","PLS",LEFT(Table5[[#This Row],[Section]],1)="7","PDB",NOT(ISBLANK(Table5[[#This Row],[Section]])),"No")</f>
        <v>No</v>
      </c>
    </row>
    <row r="13465" spans="1:13" x14ac:dyDescent="0.25">
      <c r="A13465" s="130" t="s">
        <v>19198</v>
      </c>
      <c r="B13465" s="130" t="s">
        <v>19199</v>
      </c>
      <c r="C13465" s="130" t="s">
        <v>98</v>
      </c>
      <c r="D13465" s="131">
        <v>0.255</v>
      </c>
      <c r="E13465" s="132">
        <v>126</v>
      </c>
      <c r="F13465" s="132">
        <v>126</v>
      </c>
      <c r="G13465" s="126" t="s">
        <v>17979</v>
      </c>
      <c r="H13465" s="126" t="s">
        <v>20595</v>
      </c>
      <c r="I13465" s="126" t="s">
        <v>20596</v>
      </c>
      <c r="J13465" s="126" t="s">
        <v>26344</v>
      </c>
      <c r="K13465" s="9">
        <f>_xlfn.IFNA(VLOOKUP(Table5[[#This Row],[Section]],SubSill_Tier,2,FALSE),0)</f>
        <v>0</v>
      </c>
      <c r="L13465" s="9" t="str">
        <f t="shared" si="224"/>
        <v/>
      </c>
      <c r="M13465" s="205" t="str" cm="1">
        <f t="array" ref="M13465">_xlfn.IFS(NOT(ISERROR(VLOOKUP(Table5[[#This Row],[Section]],TB_notTB,1,FALSE))),"No",LEFT(Table5[[#This Row],[Section]],3)="ETB","PLS",LEFT(Table5[[#This Row],[Section]],1)="7","PDB",NOT(ISBLANK(Table5[[#This Row],[Section]])),"No")</f>
        <v>No</v>
      </c>
    </row>
    <row r="13466" spans="1:13" x14ac:dyDescent="0.25">
      <c r="A13466" s="130" t="s">
        <v>19200</v>
      </c>
      <c r="B13466" s="130" t="s">
        <v>19201</v>
      </c>
      <c r="C13466" s="130" t="s">
        <v>98</v>
      </c>
      <c r="D13466" s="131">
        <v>0.27600000000000002</v>
      </c>
      <c r="E13466" s="132">
        <v>136</v>
      </c>
      <c r="F13466" s="132">
        <v>136</v>
      </c>
      <c r="G13466" s="126" t="s">
        <v>17979</v>
      </c>
      <c r="H13466" s="126" t="s">
        <v>20595</v>
      </c>
      <c r="I13466" s="126" t="s">
        <v>20596</v>
      </c>
      <c r="J13466" s="126" t="s">
        <v>26341</v>
      </c>
      <c r="K13466" s="9">
        <f>_xlfn.IFNA(VLOOKUP(Table5[[#This Row],[Section]],SubSill_Tier,2,FALSE),0)</f>
        <v>0</v>
      </c>
      <c r="L13466" s="9" t="str">
        <f t="shared" si="224"/>
        <v/>
      </c>
      <c r="M13466" s="205" t="str" cm="1">
        <f t="array" ref="M13466">_xlfn.IFS(NOT(ISERROR(VLOOKUP(Table5[[#This Row],[Section]],TB_notTB,1,FALSE))),"No",LEFT(Table5[[#This Row],[Section]],3)="ETB","PLS",LEFT(Table5[[#This Row],[Section]],1)="7","PDB",NOT(ISBLANK(Table5[[#This Row],[Section]])),"No")</f>
        <v>No</v>
      </c>
    </row>
    <row r="13467" spans="1:13" x14ac:dyDescent="0.25">
      <c r="A13467" s="130" t="s">
        <v>19202</v>
      </c>
      <c r="B13467" s="130" t="s">
        <v>19203</v>
      </c>
      <c r="C13467" s="130" t="s">
        <v>98</v>
      </c>
      <c r="D13467" s="131">
        <v>0.29599999999999999</v>
      </c>
      <c r="E13467" s="132">
        <v>146</v>
      </c>
      <c r="F13467" s="132">
        <v>146</v>
      </c>
      <c r="G13467" s="126" t="s">
        <v>17979</v>
      </c>
      <c r="H13467" s="126" t="s">
        <v>20595</v>
      </c>
      <c r="I13467" s="126" t="s">
        <v>20596</v>
      </c>
      <c r="J13467" s="126" t="s">
        <v>26344</v>
      </c>
      <c r="K13467" s="9">
        <f>_xlfn.IFNA(VLOOKUP(Table5[[#This Row],[Section]],SubSill_Tier,2,FALSE),0)</f>
        <v>0</v>
      </c>
      <c r="L13467" s="9" t="str">
        <f t="shared" si="224"/>
        <v/>
      </c>
      <c r="M13467" s="205" t="str" cm="1">
        <f t="array" ref="M13467">_xlfn.IFS(NOT(ISERROR(VLOOKUP(Table5[[#This Row],[Section]],TB_notTB,1,FALSE))),"No",LEFT(Table5[[#This Row],[Section]],3)="ETB","PLS",LEFT(Table5[[#This Row],[Section]],1)="7","PDB",NOT(ISBLANK(Table5[[#This Row],[Section]])),"No")</f>
        <v>No</v>
      </c>
    </row>
    <row r="13468" spans="1:13" x14ac:dyDescent="0.25">
      <c r="A13468" s="130" t="s">
        <v>19204</v>
      </c>
      <c r="B13468" s="130" t="s">
        <v>19205</v>
      </c>
      <c r="C13468" s="130" t="s">
        <v>98</v>
      </c>
      <c r="D13468" s="131">
        <v>0.316</v>
      </c>
      <c r="E13468" s="132">
        <v>156</v>
      </c>
      <c r="F13468" s="132">
        <v>156</v>
      </c>
      <c r="G13468" s="126" t="s">
        <v>17979</v>
      </c>
      <c r="H13468" s="126" t="s">
        <v>20595</v>
      </c>
      <c r="I13468" s="126" t="s">
        <v>20596</v>
      </c>
      <c r="J13468" s="126" t="s">
        <v>26344</v>
      </c>
      <c r="K13468" s="9">
        <f>_xlfn.IFNA(VLOOKUP(Table5[[#This Row],[Section]],SubSill_Tier,2,FALSE),0)</f>
        <v>0</v>
      </c>
      <c r="L13468" s="9" t="str">
        <f t="shared" si="224"/>
        <v/>
      </c>
      <c r="M13468" s="205" t="str" cm="1">
        <f t="array" ref="M13468">_xlfn.IFS(NOT(ISERROR(VLOOKUP(Table5[[#This Row],[Section]],TB_notTB,1,FALSE))),"No",LEFT(Table5[[#This Row],[Section]],3)="ETB","PLS",LEFT(Table5[[#This Row],[Section]],1)="7","PDB",NOT(ISBLANK(Table5[[#This Row],[Section]])),"No")</f>
        <v>No</v>
      </c>
    </row>
    <row r="13469" spans="1:13" x14ac:dyDescent="0.25">
      <c r="A13469" s="130" t="s">
        <v>19206</v>
      </c>
      <c r="B13469" s="130" t="s">
        <v>19207</v>
      </c>
      <c r="C13469" s="130" t="s">
        <v>98</v>
      </c>
      <c r="D13469" s="131">
        <v>0.33600000000000002</v>
      </c>
      <c r="E13469" s="132">
        <v>166</v>
      </c>
      <c r="F13469" s="132">
        <v>166</v>
      </c>
      <c r="G13469" s="126" t="s">
        <v>17979</v>
      </c>
      <c r="H13469" s="126" t="s">
        <v>20595</v>
      </c>
      <c r="I13469" s="126" t="s">
        <v>20596</v>
      </c>
      <c r="J13469" s="126" t="s">
        <v>26344</v>
      </c>
      <c r="K13469" s="9">
        <f>_xlfn.IFNA(VLOOKUP(Table5[[#This Row],[Section]],SubSill_Tier,2,FALSE),0)</f>
        <v>0</v>
      </c>
      <c r="L13469" s="9" t="str">
        <f t="shared" si="224"/>
        <v/>
      </c>
      <c r="M13469" s="205" t="str" cm="1">
        <f t="array" ref="M13469">_xlfn.IFS(NOT(ISERROR(VLOOKUP(Table5[[#This Row],[Section]],TB_notTB,1,FALSE))),"No",LEFT(Table5[[#This Row],[Section]],3)="ETB","PLS",LEFT(Table5[[#This Row],[Section]],1)="7","PDB",NOT(ISBLANK(Table5[[#This Row],[Section]])),"No")</f>
        <v>No</v>
      </c>
    </row>
    <row r="13470" spans="1:13" x14ac:dyDescent="0.25">
      <c r="A13470" s="130" t="s">
        <v>19208</v>
      </c>
      <c r="B13470" s="130" t="s">
        <v>19209</v>
      </c>
      <c r="C13470" s="130" t="s">
        <v>98</v>
      </c>
      <c r="D13470" s="131">
        <v>0.35699999999999998</v>
      </c>
      <c r="E13470" s="132">
        <v>176</v>
      </c>
      <c r="F13470" s="132">
        <v>176</v>
      </c>
      <c r="G13470" s="126" t="s">
        <v>17979</v>
      </c>
      <c r="H13470" s="126" t="s">
        <v>20595</v>
      </c>
      <c r="I13470" s="126" t="s">
        <v>20596</v>
      </c>
      <c r="J13470" s="126" t="s">
        <v>26341</v>
      </c>
      <c r="K13470" s="9">
        <f>_xlfn.IFNA(VLOOKUP(Table5[[#This Row],[Section]],SubSill_Tier,2,FALSE),0)</f>
        <v>0</v>
      </c>
      <c r="L13470" s="9" t="str">
        <f t="shared" si="224"/>
        <v/>
      </c>
      <c r="M13470" s="205" t="str" cm="1">
        <f t="array" ref="M13470">_xlfn.IFS(NOT(ISERROR(VLOOKUP(Table5[[#This Row],[Section]],TB_notTB,1,FALSE))),"No",LEFT(Table5[[#This Row],[Section]],3)="ETB","PLS",LEFT(Table5[[#This Row],[Section]],1)="7","PDB",NOT(ISBLANK(Table5[[#This Row],[Section]])),"No")</f>
        <v>No</v>
      </c>
    </row>
    <row r="13471" spans="1:13" x14ac:dyDescent="0.25">
      <c r="A13471" s="130" t="s">
        <v>19210</v>
      </c>
      <c r="B13471" s="130" t="s">
        <v>19211</v>
      </c>
      <c r="C13471" s="130" t="s">
        <v>98</v>
      </c>
      <c r="D13471" s="131">
        <v>0.377</v>
      </c>
      <c r="E13471" s="132">
        <v>186</v>
      </c>
      <c r="F13471" s="132">
        <v>186</v>
      </c>
      <c r="G13471" s="126" t="s">
        <v>17979</v>
      </c>
      <c r="H13471" s="126" t="s">
        <v>20595</v>
      </c>
      <c r="I13471" s="126" t="s">
        <v>20596</v>
      </c>
      <c r="J13471" s="126" t="s">
        <v>26344</v>
      </c>
      <c r="K13471" s="9">
        <f>_xlfn.IFNA(VLOOKUP(Table5[[#This Row],[Section]],SubSill_Tier,2,FALSE),0)</f>
        <v>0</v>
      </c>
      <c r="L13471" s="9" t="str">
        <f t="shared" si="224"/>
        <v/>
      </c>
      <c r="M13471" s="205" t="str" cm="1">
        <f t="array" ref="M13471">_xlfn.IFS(NOT(ISERROR(VLOOKUP(Table5[[#This Row],[Section]],TB_notTB,1,FALSE))),"No",LEFT(Table5[[#This Row],[Section]],3)="ETB","PLS",LEFT(Table5[[#This Row],[Section]],1)="7","PDB",NOT(ISBLANK(Table5[[#This Row],[Section]])),"No")</f>
        <v>No</v>
      </c>
    </row>
    <row r="13472" spans="1:13" x14ac:dyDescent="0.25">
      <c r="A13472" s="130" t="s">
        <v>19212</v>
      </c>
      <c r="B13472" s="130" t="s">
        <v>19213</v>
      </c>
      <c r="C13472" s="130" t="s">
        <v>98</v>
      </c>
      <c r="D13472" s="131">
        <v>1.06</v>
      </c>
      <c r="E13472" s="132">
        <v>358</v>
      </c>
      <c r="F13472" s="132">
        <v>358</v>
      </c>
      <c r="G13472" s="126" t="s">
        <v>18052</v>
      </c>
      <c r="H13472" s="126" t="s">
        <v>20599</v>
      </c>
      <c r="I13472" s="126" t="s">
        <v>20600</v>
      </c>
      <c r="J13472" s="126" t="s">
        <v>26341</v>
      </c>
      <c r="K13472" s="9">
        <f>_xlfn.IFNA(VLOOKUP(Table5[[#This Row],[Section]],SubSill_Tier,2,FALSE),0)</f>
        <v>0</v>
      </c>
      <c r="L13472" s="9" t="str">
        <f t="shared" si="224"/>
        <v/>
      </c>
      <c r="M13472" s="205" t="str" cm="1">
        <f t="array" ref="M13472">_xlfn.IFS(NOT(ISERROR(VLOOKUP(Table5[[#This Row],[Section]],TB_notTB,1,FALSE))),"No",LEFT(Table5[[#This Row],[Section]],3)="ETB","PLS",LEFT(Table5[[#This Row],[Section]],1)="7","PDB",NOT(ISBLANK(Table5[[#This Row],[Section]])),"No")</f>
        <v>No</v>
      </c>
    </row>
    <row r="13473" spans="1:13" x14ac:dyDescent="0.25">
      <c r="A13473" s="130" t="s">
        <v>19214</v>
      </c>
      <c r="B13473" s="130" t="s">
        <v>19215</v>
      </c>
      <c r="C13473" s="130" t="s">
        <v>98</v>
      </c>
      <c r="D13473" s="131">
        <v>0.89</v>
      </c>
      <c r="E13473" s="132">
        <v>100</v>
      </c>
      <c r="F13473" s="132">
        <v>100</v>
      </c>
      <c r="G13473" s="126" t="s">
        <v>18052</v>
      </c>
      <c r="H13473" s="126" t="s">
        <v>20599</v>
      </c>
      <c r="I13473" s="126" t="s">
        <v>20600</v>
      </c>
      <c r="J13473" s="126" t="s">
        <v>26344</v>
      </c>
      <c r="K13473" s="9">
        <f>_xlfn.IFNA(VLOOKUP(Table5[[#This Row],[Section]],SubSill_Tier,2,FALSE),0)</f>
        <v>0</v>
      </c>
      <c r="L13473" s="9" t="str">
        <f t="shared" si="224"/>
        <v/>
      </c>
      <c r="M13473" s="205" t="str" cm="1">
        <f t="array" ref="M13473">_xlfn.IFS(NOT(ISERROR(VLOOKUP(Table5[[#This Row],[Section]],TB_notTB,1,FALSE))),"No",LEFT(Table5[[#This Row],[Section]],3)="ETB","PLS",LEFT(Table5[[#This Row],[Section]],1)="7","PDB",NOT(ISBLANK(Table5[[#This Row],[Section]])),"No")</f>
        <v>No</v>
      </c>
    </row>
    <row r="13474" spans="1:13" x14ac:dyDescent="0.25">
      <c r="A13474" s="130" t="s">
        <v>19216</v>
      </c>
      <c r="B13474" s="130" t="s">
        <v>19217</v>
      </c>
      <c r="C13474" s="130" t="s">
        <v>98</v>
      </c>
      <c r="D13474" s="131">
        <v>1.667</v>
      </c>
      <c r="E13474" s="132">
        <v>298</v>
      </c>
      <c r="F13474" s="132">
        <v>298</v>
      </c>
      <c r="G13474" s="126" t="s">
        <v>18052</v>
      </c>
      <c r="H13474" s="126" t="s">
        <v>20599</v>
      </c>
      <c r="I13474" s="126" t="s">
        <v>20600</v>
      </c>
      <c r="J13474" s="126" t="s">
        <v>26344</v>
      </c>
      <c r="K13474" s="9">
        <f>_xlfn.IFNA(VLOOKUP(Table5[[#This Row],[Section]],SubSill_Tier,2,FALSE),0)</f>
        <v>0</v>
      </c>
      <c r="L13474" s="9" t="str">
        <f t="shared" si="224"/>
        <v/>
      </c>
      <c r="M13474" s="205" t="str" cm="1">
        <f t="array" ref="M13474">_xlfn.IFS(NOT(ISERROR(VLOOKUP(Table5[[#This Row],[Section]],TB_notTB,1,FALSE))),"No",LEFT(Table5[[#This Row],[Section]],3)="ETB","PLS",LEFT(Table5[[#This Row],[Section]],1)="7","PDB",NOT(ISBLANK(Table5[[#This Row],[Section]])),"No")</f>
        <v>No</v>
      </c>
    </row>
    <row r="13475" spans="1:13" x14ac:dyDescent="0.25">
      <c r="A13475" s="130" t="s">
        <v>19218</v>
      </c>
      <c r="B13475" s="130" t="s">
        <v>19219</v>
      </c>
      <c r="C13475" s="130" t="s">
        <v>98</v>
      </c>
      <c r="D13475" s="131">
        <v>0.41899999999999998</v>
      </c>
      <c r="E13475" s="132">
        <v>110</v>
      </c>
      <c r="F13475" s="132">
        <v>110</v>
      </c>
      <c r="G13475" s="126" t="s">
        <v>17708</v>
      </c>
      <c r="H13475" s="126" t="s">
        <v>20399</v>
      </c>
      <c r="I13475" s="126" t="s">
        <v>26825</v>
      </c>
      <c r="J13475" s="126" t="s">
        <v>26344</v>
      </c>
      <c r="K13475" s="9">
        <f>_xlfn.IFNA(VLOOKUP(Table5[[#This Row],[Section]],SubSill_Tier,2,FALSE),0)</f>
        <v>0</v>
      </c>
      <c r="L13475" s="9" t="str">
        <f t="shared" si="224"/>
        <v/>
      </c>
      <c r="M13475" s="205" t="str" cm="1">
        <f t="array" ref="M13475">_xlfn.IFS(NOT(ISERROR(VLOOKUP(Table5[[#This Row],[Section]],TB_notTB,1,FALSE))),"No",LEFT(Table5[[#This Row],[Section]],3)="ETB","PLS",LEFT(Table5[[#This Row],[Section]],1)="7","PDB",NOT(ISBLANK(Table5[[#This Row],[Section]])),"No")</f>
        <v>No</v>
      </c>
    </row>
    <row r="13476" spans="1:13" x14ac:dyDescent="0.25">
      <c r="A13476" s="130" t="s">
        <v>19220</v>
      </c>
      <c r="B13476" s="130" t="s">
        <v>19221</v>
      </c>
      <c r="C13476" s="130" t="s">
        <v>98</v>
      </c>
      <c r="D13476" s="131">
        <v>0.42699999999999999</v>
      </c>
      <c r="E13476" s="132">
        <v>149</v>
      </c>
      <c r="F13476" s="132">
        <v>149</v>
      </c>
      <c r="G13476" s="126" t="s">
        <v>17502</v>
      </c>
      <c r="H13476" s="126" t="s">
        <v>20384</v>
      </c>
      <c r="I13476" s="126" t="s">
        <v>20385</v>
      </c>
      <c r="J13476" s="126" t="s">
        <v>26341</v>
      </c>
      <c r="K13476" s="9">
        <f>_xlfn.IFNA(VLOOKUP(Table5[[#This Row],[Section]],SubSill_Tier,2,FALSE),0)</f>
        <v>0</v>
      </c>
      <c r="L13476" s="9" t="str">
        <f t="shared" si="224"/>
        <v/>
      </c>
      <c r="M13476" s="205" t="str" cm="1">
        <f t="array" ref="M13476">_xlfn.IFS(NOT(ISERROR(VLOOKUP(Table5[[#This Row],[Section]],TB_notTB,1,FALSE))),"No",LEFT(Table5[[#This Row],[Section]],3)="ETB","PLS",LEFT(Table5[[#This Row],[Section]],1)="7","PDB",NOT(ISBLANK(Table5[[#This Row],[Section]])),"No")</f>
        <v>No</v>
      </c>
    </row>
    <row r="13477" spans="1:13" x14ac:dyDescent="0.25">
      <c r="A13477" s="130" t="s">
        <v>19222</v>
      </c>
      <c r="B13477" s="130" t="s">
        <v>19223</v>
      </c>
      <c r="C13477" s="130" t="s">
        <v>98</v>
      </c>
      <c r="D13477" s="131">
        <v>0.20499999999999999</v>
      </c>
      <c r="E13477" s="132">
        <v>100</v>
      </c>
      <c r="F13477" s="132">
        <v>100</v>
      </c>
      <c r="G13477" s="126" t="s">
        <v>17502</v>
      </c>
      <c r="H13477" s="126" t="s">
        <v>20384</v>
      </c>
      <c r="I13477" s="126" t="s">
        <v>20385</v>
      </c>
      <c r="J13477" s="126" t="s">
        <v>26344</v>
      </c>
      <c r="K13477" s="9">
        <f>_xlfn.IFNA(VLOOKUP(Table5[[#This Row],[Section]],SubSill_Tier,2,FALSE),0)</f>
        <v>0</v>
      </c>
      <c r="L13477" s="9" t="str">
        <f t="shared" si="224"/>
        <v/>
      </c>
      <c r="M13477" s="205" t="str" cm="1">
        <f t="array" ref="M13477">_xlfn.IFS(NOT(ISERROR(VLOOKUP(Table5[[#This Row],[Section]],TB_notTB,1,FALSE))),"No",LEFT(Table5[[#This Row],[Section]],3)="ETB","PLS",LEFT(Table5[[#This Row],[Section]],1)="7","PDB",NOT(ISBLANK(Table5[[#This Row],[Section]])),"No")</f>
        <v>No</v>
      </c>
    </row>
    <row r="13478" spans="1:13" x14ac:dyDescent="0.25">
      <c r="A13478" s="130" t="s">
        <v>19224</v>
      </c>
      <c r="B13478" s="130" t="s">
        <v>19225</v>
      </c>
      <c r="C13478" s="130" t="s">
        <v>98</v>
      </c>
      <c r="D13478" s="131">
        <v>0.34899999999999998</v>
      </c>
      <c r="E13478" s="132">
        <v>194</v>
      </c>
      <c r="F13478" s="132">
        <v>194</v>
      </c>
      <c r="G13478" s="126" t="s">
        <v>17502</v>
      </c>
      <c r="H13478" s="126" t="s">
        <v>20384</v>
      </c>
      <c r="I13478" s="126" t="s">
        <v>20385</v>
      </c>
      <c r="J13478" s="126" t="s">
        <v>26341</v>
      </c>
      <c r="K13478" s="9">
        <f>_xlfn.IFNA(VLOOKUP(Table5[[#This Row],[Section]],SubSill_Tier,2,FALSE),0)</f>
        <v>0</v>
      </c>
      <c r="L13478" s="9" t="str">
        <f t="shared" si="224"/>
        <v/>
      </c>
      <c r="M13478" s="205" t="str" cm="1">
        <f t="array" ref="M13478">_xlfn.IFS(NOT(ISERROR(VLOOKUP(Table5[[#This Row],[Section]],TB_notTB,1,FALSE))),"No",LEFT(Table5[[#This Row],[Section]],3)="ETB","PLS",LEFT(Table5[[#This Row],[Section]],1)="7","PDB",NOT(ISBLANK(Table5[[#This Row],[Section]])),"No")</f>
        <v>No</v>
      </c>
    </row>
    <row r="13479" spans="1:13" x14ac:dyDescent="0.25">
      <c r="A13479" s="130" t="s">
        <v>19226</v>
      </c>
      <c r="B13479" s="130" t="s">
        <v>19227</v>
      </c>
      <c r="C13479" s="130" t="s">
        <v>98</v>
      </c>
      <c r="D13479" s="131">
        <v>1.5580000000000001</v>
      </c>
      <c r="E13479" s="132">
        <v>376</v>
      </c>
      <c r="F13479" s="132">
        <v>376</v>
      </c>
      <c r="G13479" s="126" t="s">
        <v>17502</v>
      </c>
      <c r="H13479" s="126" t="s">
        <v>20384</v>
      </c>
      <c r="I13479" s="126" t="s">
        <v>20385</v>
      </c>
      <c r="J13479" s="126" t="s">
        <v>26341</v>
      </c>
      <c r="K13479" s="9">
        <f>_xlfn.IFNA(VLOOKUP(Table5[[#This Row],[Section]],SubSill_Tier,2,FALSE),0)</f>
        <v>0</v>
      </c>
      <c r="L13479" s="9" t="str">
        <f t="shared" si="224"/>
        <v/>
      </c>
      <c r="M13479" s="205" t="str" cm="1">
        <f t="array" ref="M13479">_xlfn.IFS(NOT(ISERROR(VLOOKUP(Table5[[#This Row],[Section]],TB_notTB,1,FALSE))),"No",LEFT(Table5[[#This Row],[Section]],3)="ETB","PLS",LEFT(Table5[[#This Row],[Section]],1)="7","PDB",NOT(ISBLANK(Table5[[#This Row],[Section]])),"No")</f>
        <v>No</v>
      </c>
    </row>
    <row r="13480" spans="1:13" x14ac:dyDescent="0.25">
      <c r="A13480" s="130" t="s">
        <v>19228</v>
      </c>
      <c r="B13480" s="130" t="s">
        <v>19229</v>
      </c>
      <c r="C13480" s="130" t="s">
        <v>98</v>
      </c>
      <c r="D13480" s="131">
        <v>1.758</v>
      </c>
      <c r="E13480" s="132">
        <v>438</v>
      </c>
      <c r="F13480" s="132">
        <v>438</v>
      </c>
      <c r="G13480" s="126" t="s">
        <v>17502</v>
      </c>
      <c r="H13480" s="126" t="s">
        <v>20384</v>
      </c>
      <c r="I13480" s="126" t="s">
        <v>20385</v>
      </c>
      <c r="J13480" s="126" t="s">
        <v>26341</v>
      </c>
      <c r="K13480" s="9">
        <f>_xlfn.IFNA(VLOOKUP(Table5[[#This Row],[Section]],SubSill_Tier,2,FALSE),0)</f>
        <v>0</v>
      </c>
      <c r="L13480" s="9" t="str">
        <f t="shared" si="224"/>
        <v/>
      </c>
      <c r="M13480" s="205" t="str" cm="1">
        <f t="array" ref="M13480">_xlfn.IFS(NOT(ISERROR(VLOOKUP(Table5[[#This Row],[Section]],TB_notTB,1,FALSE))),"No",LEFT(Table5[[#This Row],[Section]],3)="ETB","PLS",LEFT(Table5[[#This Row],[Section]],1)="7","PDB",NOT(ISBLANK(Table5[[#This Row],[Section]])),"No")</f>
        <v>No</v>
      </c>
    </row>
    <row r="13481" spans="1:13" x14ac:dyDescent="0.25">
      <c r="A13481" s="130" t="s">
        <v>19230</v>
      </c>
      <c r="B13481" s="130" t="s">
        <v>19231</v>
      </c>
      <c r="C13481" s="130" t="s">
        <v>98</v>
      </c>
      <c r="D13481" s="131">
        <v>2.254</v>
      </c>
      <c r="E13481" s="132">
        <v>523</v>
      </c>
      <c r="F13481" s="132">
        <v>523</v>
      </c>
      <c r="G13481" s="126" t="s">
        <v>17502</v>
      </c>
      <c r="H13481" s="126" t="s">
        <v>20384</v>
      </c>
      <c r="I13481" s="126" t="s">
        <v>20385</v>
      </c>
      <c r="J13481" s="126" t="s">
        <v>26344</v>
      </c>
      <c r="K13481" s="9">
        <f>_xlfn.IFNA(VLOOKUP(Table5[[#This Row],[Section]],SubSill_Tier,2,FALSE),0)</f>
        <v>0</v>
      </c>
      <c r="L13481" s="9" t="str">
        <f t="shared" si="224"/>
        <v/>
      </c>
      <c r="M13481" s="205" t="str" cm="1">
        <f t="array" ref="M13481">_xlfn.IFS(NOT(ISERROR(VLOOKUP(Table5[[#This Row],[Section]],TB_notTB,1,FALSE))),"No",LEFT(Table5[[#This Row],[Section]],3)="ETB","PLS",LEFT(Table5[[#This Row],[Section]],1)="7","PDB",NOT(ISBLANK(Table5[[#This Row],[Section]])),"No")</f>
        <v>No</v>
      </c>
    </row>
    <row r="13482" spans="1:13" x14ac:dyDescent="0.25">
      <c r="A13482" s="130" t="s">
        <v>19232</v>
      </c>
      <c r="B13482" s="130" t="s">
        <v>19233</v>
      </c>
      <c r="C13482" s="130" t="s">
        <v>98</v>
      </c>
      <c r="D13482" s="131">
        <v>3.133</v>
      </c>
      <c r="E13482" s="132">
        <v>496</v>
      </c>
      <c r="F13482" s="132">
        <v>496</v>
      </c>
      <c r="G13482" s="126" t="s">
        <v>17502</v>
      </c>
      <c r="H13482" s="126" t="s">
        <v>20384</v>
      </c>
      <c r="I13482" s="126" t="s">
        <v>20385</v>
      </c>
      <c r="J13482" s="126" t="s">
        <v>26341</v>
      </c>
      <c r="K13482" s="9">
        <f>_xlfn.IFNA(VLOOKUP(Table5[[#This Row],[Section]],SubSill_Tier,2,FALSE),0)</f>
        <v>0</v>
      </c>
      <c r="L13482" s="9" t="str">
        <f t="shared" si="224"/>
        <v/>
      </c>
      <c r="M13482" s="205" t="str" cm="1">
        <f t="array" ref="M13482">_xlfn.IFS(NOT(ISERROR(VLOOKUP(Table5[[#This Row],[Section]],TB_notTB,1,FALSE))),"No",LEFT(Table5[[#This Row],[Section]],3)="ETB","PLS",LEFT(Table5[[#This Row],[Section]],1)="7","PDB",NOT(ISBLANK(Table5[[#This Row],[Section]])),"No")</f>
        <v>No</v>
      </c>
    </row>
    <row r="13483" spans="1:13" x14ac:dyDescent="0.25">
      <c r="A13483" s="130" t="s">
        <v>19234</v>
      </c>
      <c r="B13483" s="130" t="s">
        <v>19235</v>
      </c>
      <c r="C13483" s="130" t="s">
        <v>98</v>
      </c>
      <c r="D13483" s="131">
        <v>0.89200000000000002</v>
      </c>
      <c r="E13483" s="132">
        <v>271</v>
      </c>
      <c r="F13483" s="132">
        <v>271</v>
      </c>
      <c r="G13483" s="126" t="s">
        <v>17502</v>
      </c>
      <c r="H13483" s="126" t="s">
        <v>20384</v>
      </c>
      <c r="I13483" s="126" t="s">
        <v>20385</v>
      </c>
      <c r="J13483" s="126" t="s">
        <v>26344</v>
      </c>
      <c r="K13483" s="9">
        <f>_xlfn.IFNA(VLOOKUP(Table5[[#This Row],[Section]],SubSill_Tier,2,FALSE),0)</f>
        <v>0</v>
      </c>
      <c r="L13483" s="9" t="str">
        <f t="shared" si="224"/>
        <v/>
      </c>
      <c r="M13483" s="205" t="str" cm="1">
        <f t="array" ref="M13483">_xlfn.IFS(NOT(ISERROR(VLOOKUP(Table5[[#This Row],[Section]],TB_notTB,1,FALSE))),"No",LEFT(Table5[[#This Row],[Section]],3)="ETB","PLS",LEFT(Table5[[#This Row],[Section]],1)="7","PDB",NOT(ISBLANK(Table5[[#This Row],[Section]])),"No")</f>
        <v>No</v>
      </c>
    </row>
    <row r="13484" spans="1:13" x14ac:dyDescent="0.25">
      <c r="A13484" s="130" t="s">
        <v>19236</v>
      </c>
      <c r="B13484" s="130" t="s">
        <v>19237</v>
      </c>
      <c r="C13484" s="130" t="s">
        <v>98</v>
      </c>
      <c r="D13484" s="131">
        <v>1.0620000000000001</v>
      </c>
      <c r="E13484" s="132">
        <v>317</v>
      </c>
      <c r="F13484" s="132">
        <v>317</v>
      </c>
      <c r="G13484" s="126" t="s">
        <v>17886</v>
      </c>
      <c r="H13484" s="126" t="s">
        <v>20591</v>
      </c>
      <c r="I13484" s="126" t="s">
        <v>20592</v>
      </c>
      <c r="J13484" s="126" t="s">
        <v>26341</v>
      </c>
      <c r="K13484" s="9">
        <f>_xlfn.IFNA(VLOOKUP(Table5[[#This Row],[Section]],SubSill_Tier,2,FALSE),0)</f>
        <v>0</v>
      </c>
      <c r="L13484" s="9" t="str">
        <f t="shared" si="224"/>
        <v/>
      </c>
      <c r="M13484" s="205" t="str" cm="1">
        <f t="array" ref="M13484">_xlfn.IFS(NOT(ISERROR(VLOOKUP(Table5[[#This Row],[Section]],TB_notTB,1,FALSE))),"No",LEFT(Table5[[#This Row],[Section]],3)="ETB","PLS",LEFT(Table5[[#This Row],[Section]],1)="7","PDB",NOT(ISBLANK(Table5[[#This Row],[Section]])),"No")</f>
        <v>No</v>
      </c>
    </row>
    <row r="13485" spans="1:13" x14ac:dyDescent="0.25">
      <c r="A13485" s="130" t="s">
        <v>19238</v>
      </c>
      <c r="B13485" s="130" t="s">
        <v>19239</v>
      </c>
      <c r="C13485" s="130" t="s">
        <v>98</v>
      </c>
      <c r="D13485" s="131">
        <v>0.68300000000000005</v>
      </c>
      <c r="E13485" s="132">
        <v>195</v>
      </c>
      <c r="F13485" s="132">
        <v>195</v>
      </c>
      <c r="G13485" s="126" t="s">
        <v>18762</v>
      </c>
      <c r="H13485" s="126" t="s">
        <v>20625</v>
      </c>
      <c r="I13485" s="126" t="s">
        <v>27122</v>
      </c>
      <c r="J13485" s="126" t="s">
        <v>26344</v>
      </c>
      <c r="K13485" s="9">
        <f>_xlfn.IFNA(VLOOKUP(Table5[[#This Row],[Section]],SubSill_Tier,2,FALSE),0)</f>
        <v>0</v>
      </c>
      <c r="L13485" s="9" t="str">
        <f t="shared" si="224"/>
        <v/>
      </c>
      <c r="M13485" s="205" t="str" cm="1">
        <f t="array" ref="M13485">_xlfn.IFS(NOT(ISERROR(VLOOKUP(Table5[[#This Row],[Section]],TB_notTB,1,FALSE))),"No",LEFT(Table5[[#This Row],[Section]],3)="ETB","PLS",LEFT(Table5[[#This Row],[Section]],1)="7","PDB",NOT(ISBLANK(Table5[[#This Row],[Section]])),"No")</f>
        <v>No</v>
      </c>
    </row>
    <row r="13486" spans="1:13" x14ac:dyDescent="0.25">
      <c r="A13486" s="130" t="s">
        <v>19240</v>
      </c>
      <c r="B13486" s="130" t="s">
        <v>19241</v>
      </c>
      <c r="C13486" s="130" t="s">
        <v>98</v>
      </c>
      <c r="D13486" s="131">
        <v>0.97</v>
      </c>
      <c r="E13486" s="132">
        <v>297</v>
      </c>
      <c r="F13486" s="132">
        <v>297</v>
      </c>
      <c r="G13486" s="126" t="s">
        <v>17886</v>
      </c>
      <c r="H13486" s="126" t="s">
        <v>20591</v>
      </c>
      <c r="I13486" s="126" t="s">
        <v>20592</v>
      </c>
      <c r="J13486" s="126" t="s">
        <v>26341</v>
      </c>
      <c r="K13486" s="9">
        <f>_xlfn.IFNA(VLOOKUP(Table5[[#This Row],[Section]],SubSill_Tier,2,FALSE),0)</f>
        <v>0</v>
      </c>
      <c r="L13486" s="9" t="str">
        <f t="shared" si="224"/>
        <v/>
      </c>
      <c r="M13486" s="205" t="str" cm="1">
        <f t="array" ref="M13486">_xlfn.IFS(NOT(ISERROR(VLOOKUP(Table5[[#This Row],[Section]],TB_notTB,1,FALSE))),"No",LEFT(Table5[[#This Row],[Section]],3)="ETB","PLS",LEFT(Table5[[#This Row],[Section]],1)="7","PDB",NOT(ISBLANK(Table5[[#This Row],[Section]])),"No")</f>
        <v>No</v>
      </c>
    </row>
    <row r="13487" spans="1:13" x14ac:dyDescent="0.25">
      <c r="A13487" s="130" t="s">
        <v>19242</v>
      </c>
      <c r="B13487" s="130" t="s">
        <v>19243</v>
      </c>
      <c r="C13487" s="130" t="s">
        <v>98</v>
      </c>
      <c r="D13487" s="131">
        <v>0.623</v>
      </c>
      <c r="E13487" s="132">
        <v>193</v>
      </c>
      <c r="F13487" s="132">
        <v>193</v>
      </c>
      <c r="G13487" s="126" t="s">
        <v>17708</v>
      </c>
      <c r="H13487" s="126" t="s">
        <v>20399</v>
      </c>
      <c r="I13487" s="126" t="s">
        <v>26825</v>
      </c>
      <c r="J13487" s="126" t="s">
        <v>26342</v>
      </c>
      <c r="K13487" s="9">
        <f>_xlfn.IFNA(VLOOKUP(Table5[[#This Row],[Section]],SubSill_Tier,2,FALSE),0)</f>
        <v>0</v>
      </c>
      <c r="L13487" s="9" t="str">
        <f t="shared" si="224"/>
        <v/>
      </c>
      <c r="M13487" s="205" t="str" cm="1">
        <f t="array" ref="M13487">_xlfn.IFS(NOT(ISERROR(VLOOKUP(Table5[[#This Row],[Section]],TB_notTB,1,FALSE))),"No",LEFT(Table5[[#This Row],[Section]],3)="ETB","PLS",LEFT(Table5[[#This Row],[Section]],1)="7","PDB",NOT(ISBLANK(Table5[[#This Row],[Section]])),"No")</f>
        <v>No</v>
      </c>
    </row>
    <row r="13488" spans="1:13" x14ac:dyDescent="0.25">
      <c r="A13488" s="130" t="s">
        <v>19244</v>
      </c>
      <c r="B13488" s="130" t="s">
        <v>19245</v>
      </c>
      <c r="C13488" s="130" t="s">
        <v>98</v>
      </c>
      <c r="D13488" s="131">
        <v>0.77400000000000002</v>
      </c>
      <c r="E13488" s="132">
        <v>259</v>
      </c>
      <c r="F13488" s="132">
        <v>259</v>
      </c>
      <c r="G13488" s="126" t="s">
        <v>17475</v>
      </c>
      <c r="H13488" s="126" t="s">
        <v>20380</v>
      </c>
      <c r="I13488" s="126" t="s">
        <v>20381</v>
      </c>
      <c r="J13488" s="126" t="s">
        <v>26348</v>
      </c>
      <c r="K13488" s="9">
        <f>_xlfn.IFNA(VLOOKUP(Table5[[#This Row],[Section]],SubSill_Tier,2,FALSE),0)</f>
        <v>0</v>
      </c>
      <c r="L13488" s="9" t="str">
        <f t="shared" si="224"/>
        <v/>
      </c>
      <c r="M13488" s="205" t="str" cm="1">
        <f t="array" ref="M13488">_xlfn.IFS(NOT(ISERROR(VLOOKUP(Table5[[#This Row],[Section]],TB_notTB,1,FALSE))),"No",LEFT(Table5[[#This Row],[Section]],3)="ETB","PLS",LEFT(Table5[[#This Row],[Section]],1)="7","PDB",NOT(ISBLANK(Table5[[#This Row],[Section]])),"No")</f>
        <v>No</v>
      </c>
    </row>
    <row r="13489" spans="1:13" x14ac:dyDescent="0.25">
      <c r="A13489" s="130" t="s">
        <v>19246</v>
      </c>
      <c r="B13489" s="130" t="s">
        <v>19247</v>
      </c>
      <c r="C13489" s="130" t="s">
        <v>98</v>
      </c>
      <c r="D13489" s="131">
        <v>0.92600000000000005</v>
      </c>
      <c r="E13489" s="132">
        <v>257</v>
      </c>
      <c r="F13489" s="132">
        <v>257</v>
      </c>
      <c r="G13489" s="126" t="s">
        <v>17979</v>
      </c>
      <c r="H13489" s="126" t="s">
        <v>20595</v>
      </c>
      <c r="I13489" s="126" t="s">
        <v>20596</v>
      </c>
      <c r="J13489" s="126" t="s">
        <v>26344</v>
      </c>
      <c r="K13489" s="9">
        <f>_xlfn.IFNA(VLOOKUP(Table5[[#This Row],[Section]],SubSill_Tier,2,FALSE),0)</f>
        <v>0</v>
      </c>
      <c r="L13489" s="9" t="str">
        <f t="shared" si="224"/>
        <v/>
      </c>
      <c r="M13489" s="205" t="str" cm="1">
        <f t="array" ref="M13489">_xlfn.IFS(NOT(ISERROR(VLOOKUP(Table5[[#This Row],[Section]],TB_notTB,1,FALSE))),"No",LEFT(Table5[[#This Row],[Section]],3)="ETB","PLS",LEFT(Table5[[#This Row],[Section]],1)="7","PDB",NOT(ISBLANK(Table5[[#This Row],[Section]])),"No")</f>
        <v>No</v>
      </c>
    </row>
    <row r="13490" spans="1:13" x14ac:dyDescent="0.25">
      <c r="A13490" s="130" t="s">
        <v>19248</v>
      </c>
      <c r="B13490" s="130" t="s">
        <v>19249</v>
      </c>
      <c r="C13490" s="130" t="s">
        <v>98</v>
      </c>
      <c r="D13490" s="131">
        <v>0.96499999999999997</v>
      </c>
      <c r="E13490" s="132">
        <v>266</v>
      </c>
      <c r="F13490" s="132">
        <v>266</v>
      </c>
      <c r="G13490" s="126" t="s">
        <v>17979</v>
      </c>
      <c r="H13490" s="126" t="s">
        <v>20595</v>
      </c>
      <c r="I13490" s="126" t="s">
        <v>20596</v>
      </c>
      <c r="J13490" s="126" t="s">
        <v>26341</v>
      </c>
      <c r="K13490" s="9">
        <f>_xlfn.IFNA(VLOOKUP(Table5[[#This Row],[Section]],SubSill_Tier,2,FALSE),0)</f>
        <v>0</v>
      </c>
      <c r="L13490" s="9" t="str">
        <f t="shared" si="224"/>
        <v/>
      </c>
      <c r="M13490" s="205" t="str" cm="1">
        <f t="array" ref="M13490">_xlfn.IFS(NOT(ISERROR(VLOOKUP(Table5[[#This Row],[Section]],TB_notTB,1,FALSE))),"No",LEFT(Table5[[#This Row],[Section]],3)="ETB","PLS",LEFT(Table5[[#This Row],[Section]],1)="7","PDB",NOT(ISBLANK(Table5[[#This Row],[Section]])),"No")</f>
        <v>No</v>
      </c>
    </row>
    <row r="13491" spans="1:13" x14ac:dyDescent="0.25">
      <c r="A13491" s="130" t="s">
        <v>19250</v>
      </c>
      <c r="B13491" s="130" t="s">
        <v>19251</v>
      </c>
      <c r="C13491" s="130" t="s">
        <v>98</v>
      </c>
      <c r="D13491" s="131">
        <v>0.92600000000000005</v>
      </c>
      <c r="E13491" s="132">
        <v>261</v>
      </c>
      <c r="F13491" s="132">
        <v>261</v>
      </c>
      <c r="G13491" s="126" t="s">
        <v>17979</v>
      </c>
      <c r="H13491" s="126" t="s">
        <v>20595</v>
      </c>
      <c r="I13491" s="126" t="s">
        <v>20596</v>
      </c>
      <c r="J13491" s="126" t="s">
        <v>26341</v>
      </c>
      <c r="K13491" s="9">
        <f>_xlfn.IFNA(VLOOKUP(Table5[[#This Row],[Section]],SubSill_Tier,2,FALSE),0)</f>
        <v>0</v>
      </c>
      <c r="L13491" s="9" t="str">
        <f t="shared" si="224"/>
        <v/>
      </c>
      <c r="M13491" s="205" t="str" cm="1">
        <f t="array" ref="M13491">_xlfn.IFS(NOT(ISERROR(VLOOKUP(Table5[[#This Row],[Section]],TB_notTB,1,FALSE))),"No",LEFT(Table5[[#This Row],[Section]],3)="ETB","PLS",LEFT(Table5[[#This Row],[Section]],1)="7","PDB",NOT(ISBLANK(Table5[[#This Row],[Section]])),"No")</f>
        <v>No</v>
      </c>
    </row>
    <row r="13492" spans="1:13" x14ac:dyDescent="0.25">
      <c r="A13492" s="130" t="s">
        <v>19252</v>
      </c>
      <c r="B13492" s="130" t="s">
        <v>19253</v>
      </c>
      <c r="C13492" s="130" t="s">
        <v>98</v>
      </c>
      <c r="D13492" s="131">
        <v>0.78800000000000003</v>
      </c>
      <c r="E13492" s="132">
        <v>337</v>
      </c>
      <c r="F13492" s="132">
        <v>337</v>
      </c>
      <c r="G13492" s="126" t="s">
        <v>17708</v>
      </c>
      <c r="H13492" s="126" t="s">
        <v>20399</v>
      </c>
      <c r="I13492" s="126" t="s">
        <v>26825</v>
      </c>
      <c r="J13492" s="126" t="s">
        <v>26344</v>
      </c>
      <c r="K13492" s="9">
        <f>_xlfn.IFNA(VLOOKUP(Table5[[#This Row],[Section]],SubSill_Tier,2,FALSE),0)</f>
        <v>0</v>
      </c>
      <c r="L13492" s="9" t="str">
        <f t="shared" si="224"/>
        <v/>
      </c>
      <c r="M13492" s="205" t="str" cm="1">
        <f t="array" ref="M13492">_xlfn.IFS(NOT(ISERROR(VLOOKUP(Table5[[#This Row],[Section]],TB_notTB,1,FALSE))),"No",LEFT(Table5[[#This Row],[Section]],3)="ETB","PLS",LEFT(Table5[[#This Row],[Section]],1)="7","PDB",NOT(ISBLANK(Table5[[#This Row],[Section]])),"No")</f>
        <v>No</v>
      </c>
    </row>
    <row r="13493" spans="1:13" x14ac:dyDescent="0.25">
      <c r="A13493" s="130" t="s">
        <v>19508</v>
      </c>
      <c r="B13493" s="130" t="s">
        <v>26686</v>
      </c>
      <c r="C13493" s="130" t="s">
        <v>98</v>
      </c>
      <c r="D13493" s="131">
        <v>3.07</v>
      </c>
      <c r="E13493" s="132">
        <v>553</v>
      </c>
      <c r="F13493" s="132">
        <v>553</v>
      </c>
      <c r="G13493" s="126" t="s">
        <v>17572</v>
      </c>
      <c r="H13493" s="126" t="s">
        <v>20386</v>
      </c>
      <c r="I13493" s="126" t="s">
        <v>20387</v>
      </c>
      <c r="J13493" s="126" t="s">
        <v>26341</v>
      </c>
      <c r="K13493" s="9">
        <f>_xlfn.IFNA(VLOOKUP(Table5[[#This Row],[Section]],SubSill_Tier,2,FALSE),0)</f>
        <v>0</v>
      </c>
      <c r="L13493" s="9" t="str">
        <f t="shared" si="224"/>
        <v/>
      </c>
      <c r="M13493" s="205" t="str" cm="1">
        <f t="array" ref="M13493">_xlfn.IFS(NOT(ISERROR(VLOOKUP(Table5[[#This Row],[Section]],TB_notTB,1,FALSE))),"No",LEFT(Table5[[#This Row],[Section]],3)="ETB","PLS",LEFT(Table5[[#This Row],[Section]],1)="7","PDB",NOT(ISBLANK(Table5[[#This Row],[Section]])),"No")</f>
        <v>No</v>
      </c>
    </row>
    <row r="13494" spans="1:13" x14ac:dyDescent="0.25">
      <c r="A13494" s="130" t="s">
        <v>19509</v>
      </c>
      <c r="B13494" s="130" t="s">
        <v>26687</v>
      </c>
      <c r="C13494" s="130" t="s">
        <v>98</v>
      </c>
      <c r="D13494" s="131">
        <v>3.6230000000000002</v>
      </c>
      <c r="E13494" s="132">
        <v>693</v>
      </c>
      <c r="F13494" s="132">
        <v>693</v>
      </c>
      <c r="G13494" s="126" t="s">
        <v>17572</v>
      </c>
      <c r="H13494" s="126" t="s">
        <v>20386</v>
      </c>
      <c r="I13494" s="126" t="s">
        <v>20387</v>
      </c>
      <c r="J13494" s="126" t="s">
        <v>26344</v>
      </c>
      <c r="K13494" s="9">
        <f>_xlfn.IFNA(VLOOKUP(Table5[[#This Row],[Section]],SubSill_Tier,2,FALSE),0)</f>
        <v>0</v>
      </c>
      <c r="L13494" s="9" t="str">
        <f t="shared" si="224"/>
        <v/>
      </c>
      <c r="M13494" s="205" t="str" cm="1">
        <f t="array" ref="M13494">_xlfn.IFS(NOT(ISERROR(VLOOKUP(Table5[[#This Row],[Section]],TB_notTB,1,FALSE))),"No",LEFT(Table5[[#This Row],[Section]],3)="ETB","PLS",LEFT(Table5[[#This Row],[Section]],1)="7","PDB",NOT(ISBLANK(Table5[[#This Row],[Section]])),"No")</f>
        <v>No</v>
      </c>
    </row>
    <row r="13495" spans="1:13" x14ac:dyDescent="0.25">
      <c r="A13495" s="130" t="s">
        <v>19510</v>
      </c>
      <c r="B13495" s="130" t="s">
        <v>26688</v>
      </c>
      <c r="C13495" s="130" t="s">
        <v>98</v>
      </c>
      <c r="D13495" s="131">
        <v>3.871</v>
      </c>
      <c r="E13495" s="132">
        <v>745</v>
      </c>
      <c r="F13495" s="132">
        <v>745</v>
      </c>
      <c r="G13495" s="126" t="s">
        <v>17572</v>
      </c>
      <c r="H13495" s="126" t="s">
        <v>20386</v>
      </c>
      <c r="I13495" s="126" t="s">
        <v>20387</v>
      </c>
      <c r="J13495" s="126" t="s">
        <v>26344</v>
      </c>
      <c r="K13495" s="9">
        <f>_xlfn.IFNA(VLOOKUP(Table5[[#This Row],[Section]],SubSill_Tier,2,FALSE),0)</f>
        <v>0</v>
      </c>
      <c r="L13495" s="9" t="str">
        <f t="shared" si="224"/>
        <v/>
      </c>
      <c r="M13495" s="205" t="str" cm="1">
        <f t="array" ref="M13495">_xlfn.IFS(NOT(ISERROR(VLOOKUP(Table5[[#This Row],[Section]],TB_notTB,1,FALSE))),"No",LEFT(Table5[[#This Row],[Section]],3)="ETB","PLS",LEFT(Table5[[#This Row],[Section]],1)="7","PDB",NOT(ISBLANK(Table5[[#This Row],[Section]])),"No")</f>
        <v>No</v>
      </c>
    </row>
    <row r="13496" spans="1:13" x14ac:dyDescent="0.25">
      <c r="A13496" s="130" t="s">
        <v>19511</v>
      </c>
      <c r="B13496" s="130" t="s">
        <v>26689</v>
      </c>
      <c r="C13496" s="130" t="s">
        <v>98</v>
      </c>
      <c r="D13496" s="131">
        <v>4.2930000000000001</v>
      </c>
      <c r="E13496" s="132">
        <v>769</v>
      </c>
      <c r="F13496" s="132">
        <v>769</v>
      </c>
      <c r="G13496" s="126" t="s">
        <v>17572</v>
      </c>
      <c r="H13496" s="126" t="s">
        <v>20386</v>
      </c>
      <c r="I13496" s="126" t="s">
        <v>20387</v>
      </c>
      <c r="J13496" s="126" t="s">
        <v>26344</v>
      </c>
      <c r="K13496" s="9">
        <f>_xlfn.IFNA(VLOOKUP(Table5[[#This Row],[Section]],SubSill_Tier,2,FALSE),0)</f>
        <v>0</v>
      </c>
      <c r="L13496" s="9" t="str">
        <f t="shared" si="224"/>
        <v/>
      </c>
      <c r="M13496" s="205" t="str" cm="1">
        <f t="array" ref="M13496">_xlfn.IFS(NOT(ISERROR(VLOOKUP(Table5[[#This Row],[Section]],TB_notTB,1,FALSE))),"No",LEFT(Table5[[#This Row],[Section]],3)="ETB","PLS",LEFT(Table5[[#This Row],[Section]],1)="7","PDB",NOT(ISBLANK(Table5[[#This Row],[Section]])),"No")</f>
        <v>No</v>
      </c>
    </row>
    <row r="13497" spans="1:13" x14ac:dyDescent="0.25">
      <c r="A13497" s="130" t="s">
        <v>19512</v>
      </c>
      <c r="B13497" s="130" t="s">
        <v>26690</v>
      </c>
      <c r="C13497" s="130" t="s">
        <v>98</v>
      </c>
      <c r="D13497" s="131">
        <v>5.0970000000000004</v>
      </c>
      <c r="E13497" s="132">
        <v>958</v>
      </c>
      <c r="F13497" s="132">
        <v>958</v>
      </c>
      <c r="G13497" s="126" t="s">
        <v>17572</v>
      </c>
      <c r="H13497" s="126" t="s">
        <v>20386</v>
      </c>
      <c r="I13497" s="126" t="s">
        <v>20387</v>
      </c>
      <c r="J13497" s="126" t="s">
        <v>26344</v>
      </c>
      <c r="K13497" s="9">
        <f>_xlfn.IFNA(VLOOKUP(Table5[[#This Row],[Section]],SubSill_Tier,2,FALSE),0)</f>
        <v>0</v>
      </c>
      <c r="L13497" s="9" t="str">
        <f t="shared" si="224"/>
        <v/>
      </c>
      <c r="M13497" s="205" t="str" cm="1">
        <f t="array" ref="M13497">_xlfn.IFS(NOT(ISERROR(VLOOKUP(Table5[[#This Row],[Section]],TB_notTB,1,FALSE))),"No",LEFT(Table5[[#This Row],[Section]],3)="ETB","PLS",LEFT(Table5[[#This Row],[Section]],1)="7","PDB",NOT(ISBLANK(Table5[[#This Row],[Section]])),"No")</f>
        <v>No</v>
      </c>
    </row>
    <row r="13498" spans="1:13" x14ac:dyDescent="0.25">
      <c r="A13498" s="130" t="s">
        <v>19513</v>
      </c>
      <c r="B13498" s="130" t="s">
        <v>26691</v>
      </c>
      <c r="C13498" s="130" t="s">
        <v>98</v>
      </c>
      <c r="D13498" s="131">
        <v>5.4</v>
      </c>
      <c r="E13498" s="132">
        <v>1024</v>
      </c>
      <c r="F13498" s="132">
        <v>1024</v>
      </c>
      <c r="G13498" s="126" t="s">
        <v>17572</v>
      </c>
      <c r="H13498" s="126" t="s">
        <v>20386</v>
      </c>
      <c r="I13498" s="126" t="s">
        <v>20387</v>
      </c>
      <c r="J13498" s="126" t="s">
        <v>26344</v>
      </c>
      <c r="K13498" s="9">
        <f>_xlfn.IFNA(VLOOKUP(Table5[[#This Row],[Section]],SubSill_Tier,2,FALSE),0)</f>
        <v>0</v>
      </c>
      <c r="L13498" s="9" t="str">
        <f t="shared" si="224"/>
        <v/>
      </c>
      <c r="M13498" s="205" t="str" cm="1">
        <f t="array" ref="M13498">_xlfn.IFS(NOT(ISERROR(VLOOKUP(Table5[[#This Row],[Section]],TB_notTB,1,FALSE))),"No",LEFT(Table5[[#This Row],[Section]],3)="ETB","PLS",LEFT(Table5[[#This Row],[Section]],1)="7","PDB",NOT(ISBLANK(Table5[[#This Row],[Section]])),"No")</f>
        <v>No</v>
      </c>
    </row>
    <row r="13499" spans="1:13" x14ac:dyDescent="0.25">
      <c r="A13499" s="130" t="s">
        <v>19514</v>
      </c>
      <c r="B13499" s="130" t="s">
        <v>26692</v>
      </c>
      <c r="C13499" s="130" t="s">
        <v>98</v>
      </c>
      <c r="D13499" s="131">
        <v>3.1349999999999998</v>
      </c>
      <c r="E13499" s="132">
        <v>465</v>
      </c>
      <c r="F13499" s="132">
        <v>465</v>
      </c>
      <c r="G13499" s="126" t="s">
        <v>17572</v>
      </c>
      <c r="H13499" s="126" t="s">
        <v>20386</v>
      </c>
      <c r="I13499" s="126" t="s">
        <v>20387</v>
      </c>
      <c r="J13499" s="126" t="s">
        <v>26341</v>
      </c>
      <c r="K13499" s="9">
        <f>_xlfn.IFNA(VLOOKUP(Table5[[#This Row],[Section]],SubSill_Tier,2,FALSE),0)</f>
        <v>0</v>
      </c>
      <c r="L13499" s="9" t="str">
        <f t="shared" si="224"/>
        <v/>
      </c>
      <c r="M13499" s="205" t="str" cm="1">
        <f t="array" ref="M13499">_xlfn.IFS(NOT(ISERROR(VLOOKUP(Table5[[#This Row],[Section]],TB_notTB,1,FALSE))),"No",LEFT(Table5[[#This Row],[Section]],3)="ETB","PLS",LEFT(Table5[[#This Row],[Section]],1)="7","PDB",NOT(ISBLANK(Table5[[#This Row],[Section]])),"No")</f>
        <v>No</v>
      </c>
    </row>
    <row r="13500" spans="1:13" x14ac:dyDescent="0.25">
      <c r="A13500" s="130" t="s">
        <v>19515</v>
      </c>
      <c r="B13500" s="130" t="s">
        <v>26693</v>
      </c>
      <c r="C13500" s="130" t="s">
        <v>98</v>
      </c>
      <c r="D13500" s="131">
        <v>3.9319999999999999</v>
      </c>
      <c r="E13500" s="132">
        <v>463</v>
      </c>
      <c r="F13500" s="132">
        <v>463</v>
      </c>
      <c r="G13500" s="126" t="s">
        <v>17572</v>
      </c>
      <c r="H13500" s="126" t="s">
        <v>20386</v>
      </c>
      <c r="I13500" s="126" t="s">
        <v>20387</v>
      </c>
      <c r="J13500" s="126" t="s">
        <v>26344</v>
      </c>
      <c r="K13500" s="9">
        <f>_xlfn.IFNA(VLOOKUP(Table5[[#This Row],[Section]],SubSill_Tier,2,FALSE),0)</f>
        <v>0</v>
      </c>
      <c r="L13500" s="9" t="str">
        <f t="shared" si="224"/>
        <v/>
      </c>
      <c r="M13500" s="205" t="str" cm="1">
        <f t="array" ref="M13500">_xlfn.IFS(NOT(ISERROR(VLOOKUP(Table5[[#This Row],[Section]],TB_notTB,1,FALSE))),"No",LEFT(Table5[[#This Row],[Section]],3)="ETB","PLS",LEFT(Table5[[#This Row],[Section]],1)="7","PDB",NOT(ISBLANK(Table5[[#This Row],[Section]])),"No")</f>
        <v>No</v>
      </c>
    </row>
    <row r="13501" spans="1:13" x14ac:dyDescent="0.25">
      <c r="A13501" s="130" t="s">
        <v>19516</v>
      </c>
      <c r="B13501" s="130" t="s">
        <v>26694</v>
      </c>
      <c r="C13501" s="130" t="s">
        <v>98</v>
      </c>
      <c r="D13501" s="131">
        <v>3.1579999999999999</v>
      </c>
      <c r="E13501" s="132">
        <v>470</v>
      </c>
      <c r="F13501" s="132">
        <v>470</v>
      </c>
      <c r="G13501" s="126" t="s">
        <v>17572</v>
      </c>
      <c r="H13501" s="126" t="s">
        <v>20386</v>
      </c>
      <c r="I13501" s="126" t="s">
        <v>20387</v>
      </c>
      <c r="J13501" s="126" t="s">
        <v>26341</v>
      </c>
      <c r="K13501" s="9">
        <f>_xlfn.IFNA(VLOOKUP(Table5[[#This Row],[Section]],SubSill_Tier,2,FALSE),0)</f>
        <v>0</v>
      </c>
      <c r="L13501" s="9" t="str">
        <f t="shared" si="224"/>
        <v/>
      </c>
      <c r="M13501" s="205" t="str" cm="1">
        <f t="array" ref="M13501">_xlfn.IFS(NOT(ISERROR(VLOOKUP(Table5[[#This Row],[Section]],TB_notTB,1,FALSE))),"No",LEFT(Table5[[#This Row],[Section]],3)="ETB","PLS",LEFT(Table5[[#This Row],[Section]],1)="7","PDB",NOT(ISBLANK(Table5[[#This Row],[Section]])),"No")</f>
        <v>No</v>
      </c>
    </row>
    <row r="13502" spans="1:13" x14ac:dyDescent="0.25">
      <c r="A13502" s="130" t="s">
        <v>19517</v>
      </c>
      <c r="B13502" s="130" t="s">
        <v>26695</v>
      </c>
      <c r="C13502" s="130" t="s">
        <v>98</v>
      </c>
      <c r="D13502" s="131">
        <v>0.38100000000000001</v>
      </c>
      <c r="E13502" s="132">
        <v>133</v>
      </c>
      <c r="F13502" s="132">
        <v>133</v>
      </c>
      <c r="G13502" s="126" t="s">
        <v>17572</v>
      </c>
      <c r="H13502" s="126" t="s">
        <v>20386</v>
      </c>
      <c r="I13502" s="126" t="s">
        <v>20387</v>
      </c>
      <c r="J13502" s="126" t="s">
        <v>26341</v>
      </c>
      <c r="K13502" s="9">
        <f>_xlfn.IFNA(VLOOKUP(Table5[[#This Row],[Section]],SubSill_Tier,2,FALSE),0)</f>
        <v>0</v>
      </c>
      <c r="L13502" s="9" t="str">
        <f t="shared" si="224"/>
        <v/>
      </c>
      <c r="M13502" s="205" t="str" cm="1">
        <f t="array" ref="M13502">_xlfn.IFS(NOT(ISERROR(VLOOKUP(Table5[[#This Row],[Section]],TB_notTB,1,FALSE))),"No",LEFT(Table5[[#This Row],[Section]],3)="ETB","PLS",LEFT(Table5[[#This Row],[Section]],1)="7","PDB",NOT(ISBLANK(Table5[[#This Row],[Section]])),"No")</f>
        <v>No</v>
      </c>
    </row>
    <row r="13503" spans="1:13" x14ac:dyDescent="0.25">
      <c r="A13503" s="130" t="s">
        <v>19518</v>
      </c>
      <c r="B13503" s="130" t="s">
        <v>26696</v>
      </c>
      <c r="C13503" s="130" t="s">
        <v>98</v>
      </c>
      <c r="D13503" s="131">
        <v>3.0110000000000001</v>
      </c>
      <c r="E13503" s="132">
        <v>730</v>
      </c>
      <c r="F13503" s="132">
        <v>487</v>
      </c>
      <c r="G13503" s="126" t="s">
        <v>17572</v>
      </c>
      <c r="H13503" s="126" t="s">
        <v>20386</v>
      </c>
      <c r="I13503" s="126" t="s">
        <v>20387</v>
      </c>
      <c r="J13503" s="126" t="s">
        <v>26341</v>
      </c>
      <c r="K13503" s="9">
        <f>_xlfn.IFNA(VLOOKUP(Table5[[#This Row],[Section]],SubSill_Tier,2,FALSE),0)</f>
        <v>0</v>
      </c>
      <c r="L13503" s="9" t="str">
        <f t="shared" si="224"/>
        <v/>
      </c>
      <c r="M13503" s="205" t="str" cm="1">
        <f t="array" ref="M13503">_xlfn.IFS(NOT(ISERROR(VLOOKUP(Table5[[#This Row],[Section]],TB_notTB,1,FALSE))),"No",LEFT(Table5[[#This Row],[Section]],3)="ETB","PLS",LEFT(Table5[[#This Row],[Section]],1)="7","PDB",NOT(ISBLANK(Table5[[#This Row],[Section]])),"No")</f>
        <v>No</v>
      </c>
    </row>
    <row r="13504" spans="1:13" x14ac:dyDescent="0.25">
      <c r="A13504" s="130" t="s">
        <v>19519</v>
      </c>
      <c r="B13504" s="130" t="s">
        <v>26697</v>
      </c>
      <c r="C13504" s="130" t="s">
        <v>98</v>
      </c>
      <c r="D13504" s="131">
        <v>0.59099999999999997</v>
      </c>
      <c r="E13504" s="132">
        <v>173</v>
      </c>
      <c r="F13504" s="132">
        <v>173</v>
      </c>
      <c r="G13504" s="126" t="s">
        <v>17572</v>
      </c>
      <c r="H13504" s="126" t="s">
        <v>20386</v>
      </c>
      <c r="I13504" s="126" t="s">
        <v>20387</v>
      </c>
      <c r="J13504" s="126" t="s">
        <v>26344</v>
      </c>
      <c r="K13504" s="9">
        <f>_xlfn.IFNA(VLOOKUP(Table5[[#This Row],[Section]],SubSill_Tier,2,FALSE),0)</f>
        <v>0</v>
      </c>
      <c r="L13504" s="9" t="str">
        <f t="shared" si="224"/>
        <v/>
      </c>
      <c r="M13504" s="205" t="str" cm="1">
        <f t="array" ref="M13504">_xlfn.IFS(NOT(ISERROR(VLOOKUP(Table5[[#This Row],[Section]],TB_notTB,1,FALSE))),"No",LEFT(Table5[[#This Row],[Section]],3)="ETB","PLS",LEFT(Table5[[#This Row],[Section]],1)="7","PDB",NOT(ISBLANK(Table5[[#This Row],[Section]])),"No")</f>
        <v>No</v>
      </c>
    </row>
    <row r="13505" spans="1:13" x14ac:dyDescent="0.25">
      <c r="A13505" s="130" t="s">
        <v>19520</v>
      </c>
      <c r="B13505" s="130" t="s">
        <v>26698</v>
      </c>
      <c r="C13505" s="130" t="s">
        <v>98</v>
      </c>
      <c r="D13505" s="131">
        <v>3.1280000000000001</v>
      </c>
      <c r="E13505" s="132">
        <v>658</v>
      </c>
      <c r="F13505" s="132">
        <v>550</v>
      </c>
      <c r="G13505" s="126" t="s">
        <v>17572</v>
      </c>
      <c r="H13505" s="126" t="s">
        <v>20386</v>
      </c>
      <c r="I13505" s="126" t="s">
        <v>20387</v>
      </c>
      <c r="J13505" s="126" t="s">
        <v>26344</v>
      </c>
      <c r="K13505" s="9">
        <f>_xlfn.IFNA(VLOOKUP(Table5[[#This Row],[Section]],SubSill_Tier,2,FALSE),0)</f>
        <v>0</v>
      </c>
      <c r="L13505" s="9" t="str">
        <f t="shared" si="224"/>
        <v/>
      </c>
      <c r="M13505" s="205" t="str" cm="1">
        <f t="array" ref="M13505">_xlfn.IFS(NOT(ISERROR(VLOOKUP(Table5[[#This Row],[Section]],TB_notTB,1,FALSE))),"No",LEFT(Table5[[#This Row],[Section]],3)="ETB","PLS",LEFT(Table5[[#This Row],[Section]],1)="7","PDB",NOT(ISBLANK(Table5[[#This Row],[Section]])),"No")</f>
        <v>No</v>
      </c>
    </row>
    <row r="13506" spans="1:13" x14ac:dyDescent="0.25">
      <c r="A13506" s="130" t="s">
        <v>19521</v>
      </c>
      <c r="B13506" s="130" t="s">
        <v>26699</v>
      </c>
      <c r="C13506" s="130" t="s">
        <v>98</v>
      </c>
      <c r="D13506" s="131">
        <v>2.4009999999999998</v>
      </c>
      <c r="E13506" s="132">
        <v>504</v>
      </c>
      <c r="F13506" s="132">
        <v>394</v>
      </c>
      <c r="G13506" s="126" t="s">
        <v>17572</v>
      </c>
      <c r="H13506" s="126" t="s">
        <v>20386</v>
      </c>
      <c r="I13506" s="126" t="s">
        <v>20387</v>
      </c>
      <c r="J13506" s="126" t="s">
        <v>26341</v>
      </c>
      <c r="K13506" s="9">
        <f>_xlfn.IFNA(VLOOKUP(Table5[[#This Row],[Section]],SubSill_Tier,2,FALSE),0)</f>
        <v>0</v>
      </c>
      <c r="L13506" s="9" t="str">
        <f t="shared" si="224"/>
        <v/>
      </c>
      <c r="M13506" s="205" t="str" cm="1">
        <f t="array" ref="M13506">_xlfn.IFS(NOT(ISERROR(VLOOKUP(Table5[[#This Row],[Section]],TB_notTB,1,FALSE))),"No",LEFT(Table5[[#This Row],[Section]],3)="ETB","PLS",LEFT(Table5[[#This Row],[Section]],1)="7","PDB",NOT(ISBLANK(Table5[[#This Row],[Section]])),"No")</f>
        <v>No</v>
      </c>
    </row>
    <row r="13507" spans="1:13" x14ac:dyDescent="0.25">
      <c r="A13507" s="130" t="s">
        <v>19522</v>
      </c>
      <c r="B13507" s="130" t="s">
        <v>26700</v>
      </c>
      <c r="C13507" s="130" t="s">
        <v>98</v>
      </c>
      <c r="D13507" s="131">
        <v>0.124</v>
      </c>
      <c r="E13507" s="132">
        <v>100</v>
      </c>
      <c r="F13507" s="132">
        <v>100</v>
      </c>
      <c r="G13507" s="126" t="s">
        <v>17572</v>
      </c>
      <c r="H13507" s="126" t="s">
        <v>20386</v>
      </c>
      <c r="I13507" s="126" t="s">
        <v>20387</v>
      </c>
      <c r="J13507" s="126" t="s">
        <v>26344</v>
      </c>
      <c r="K13507" s="9">
        <f>_xlfn.IFNA(VLOOKUP(Table5[[#This Row],[Section]],SubSill_Tier,2,FALSE),0)</f>
        <v>0</v>
      </c>
      <c r="L13507" s="9" t="str">
        <f t="shared" si="224"/>
        <v/>
      </c>
      <c r="M13507" s="205" t="str" cm="1">
        <f t="array" ref="M13507">_xlfn.IFS(NOT(ISERROR(VLOOKUP(Table5[[#This Row],[Section]],TB_notTB,1,FALSE))),"No",LEFT(Table5[[#This Row],[Section]],3)="ETB","PLS",LEFT(Table5[[#This Row],[Section]],1)="7","PDB",NOT(ISBLANK(Table5[[#This Row],[Section]])),"No")</f>
        <v>No</v>
      </c>
    </row>
    <row r="13508" spans="1:13" x14ac:dyDescent="0.25">
      <c r="A13508" s="130" t="s">
        <v>19523</v>
      </c>
      <c r="B13508" s="130" t="s">
        <v>26701</v>
      </c>
      <c r="C13508" s="130" t="s">
        <v>98</v>
      </c>
      <c r="D13508" s="131">
        <v>1.2430000000000001</v>
      </c>
      <c r="E13508" s="132">
        <v>173</v>
      </c>
      <c r="F13508" s="132">
        <v>173</v>
      </c>
      <c r="G13508" s="126" t="s">
        <v>17572</v>
      </c>
      <c r="H13508" s="126" t="s">
        <v>20386</v>
      </c>
      <c r="I13508" s="126" t="s">
        <v>20387</v>
      </c>
      <c r="J13508" s="126" t="s">
        <v>26341</v>
      </c>
      <c r="K13508" s="9">
        <f>_xlfn.IFNA(VLOOKUP(Table5[[#This Row],[Section]],SubSill_Tier,2,FALSE),0)</f>
        <v>0</v>
      </c>
      <c r="L13508" s="9" t="str">
        <f t="shared" si="224"/>
        <v/>
      </c>
      <c r="M13508" s="205" t="str" cm="1">
        <f t="array" ref="M13508">_xlfn.IFS(NOT(ISERROR(VLOOKUP(Table5[[#This Row],[Section]],TB_notTB,1,FALSE))),"No",LEFT(Table5[[#This Row],[Section]],3)="ETB","PLS",LEFT(Table5[[#This Row],[Section]],1)="7","PDB",NOT(ISBLANK(Table5[[#This Row],[Section]])),"No")</f>
        <v>No</v>
      </c>
    </row>
    <row r="13509" spans="1:13" x14ac:dyDescent="0.25">
      <c r="A13509" s="130" t="s">
        <v>19524</v>
      </c>
      <c r="B13509" s="130" t="s">
        <v>26702</v>
      </c>
      <c r="C13509" s="130" t="s">
        <v>98</v>
      </c>
      <c r="D13509" s="131">
        <v>0.24199999999999999</v>
      </c>
      <c r="E13509" s="132">
        <v>106</v>
      </c>
      <c r="F13509" s="132">
        <v>106</v>
      </c>
      <c r="G13509" s="126" t="s">
        <v>17572</v>
      </c>
      <c r="H13509" s="126" t="s">
        <v>20386</v>
      </c>
      <c r="I13509" s="126" t="s">
        <v>20387</v>
      </c>
      <c r="J13509" s="126" t="s">
        <v>26344</v>
      </c>
      <c r="K13509" s="9">
        <f>_xlfn.IFNA(VLOOKUP(Table5[[#This Row],[Section]],SubSill_Tier,2,FALSE),0)</f>
        <v>0</v>
      </c>
      <c r="L13509" s="9" t="str">
        <f t="shared" si="224"/>
        <v/>
      </c>
      <c r="M13509" s="205" t="str" cm="1">
        <f t="array" ref="M13509">_xlfn.IFS(NOT(ISERROR(VLOOKUP(Table5[[#This Row],[Section]],TB_notTB,1,FALSE))),"No",LEFT(Table5[[#This Row],[Section]],3)="ETB","PLS",LEFT(Table5[[#This Row],[Section]],1)="7","PDB",NOT(ISBLANK(Table5[[#This Row],[Section]])),"No")</f>
        <v>No</v>
      </c>
    </row>
    <row r="13510" spans="1:13" x14ac:dyDescent="0.25">
      <c r="A13510" s="130" t="s">
        <v>19525</v>
      </c>
      <c r="B13510" s="130" t="s">
        <v>26703</v>
      </c>
      <c r="C13510" s="130" t="s">
        <v>98</v>
      </c>
      <c r="D13510" s="131">
        <v>0.52700000000000002</v>
      </c>
      <c r="E13510" s="132">
        <v>154</v>
      </c>
      <c r="F13510" s="132">
        <v>154</v>
      </c>
      <c r="G13510" s="126" t="s">
        <v>17572</v>
      </c>
      <c r="H13510" s="126" t="s">
        <v>20386</v>
      </c>
      <c r="I13510" s="126" t="s">
        <v>20387</v>
      </c>
      <c r="J13510" s="126" t="s">
        <v>26341</v>
      </c>
      <c r="K13510" s="9">
        <f>_xlfn.IFNA(VLOOKUP(Table5[[#This Row],[Section]],SubSill_Tier,2,FALSE),0)</f>
        <v>0</v>
      </c>
      <c r="L13510" s="9" t="str">
        <f t="shared" si="224"/>
        <v/>
      </c>
      <c r="M13510" s="205" t="str" cm="1">
        <f t="array" ref="M13510">_xlfn.IFS(NOT(ISERROR(VLOOKUP(Table5[[#This Row],[Section]],TB_notTB,1,FALSE))),"No",LEFT(Table5[[#This Row],[Section]],3)="ETB","PLS",LEFT(Table5[[#This Row],[Section]],1)="7","PDB",NOT(ISBLANK(Table5[[#This Row],[Section]])),"No")</f>
        <v>No</v>
      </c>
    </row>
    <row r="13511" spans="1:13" x14ac:dyDescent="0.25">
      <c r="A13511" s="130" t="s">
        <v>19526</v>
      </c>
      <c r="B13511" s="130" t="s">
        <v>26704</v>
      </c>
      <c r="C13511" s="130" t="s">
        <v>98</v>
      </c>
      <c r="D13511" s="131">
        <v>0.224</v>
      </c>
      <c r="E13511" s="132">
        <v>100</v>
      </c>
      <c r="F13511" s="132">
        <v>100</v>
      </c>
      <c r="G13511" s="126" t="s">
        <v>17572</v>
      </c>
      <c r="H13511" s="126" t="s">
        <v>20386</v>
      </c>
      <c r="I13511" s="126" t="s">
        <v>20387</v>
      </c>
      <c r="J13511" s="126" t="s">
        <v>26341</v>
      </c>
      <c r="K13511" s="9">
        <f>_xlfn.IFNA(VLOOKUP(Table5[[#This Row],[Section]],SubSill_Tier,2,FALSE),0)</f>
        <v>0</v>
      </c>
      <c r="L13511" s="9" t="str">
        <f t="shared" si="224"/>
        <v/>
      </c>
      <c r="M13511" s="205" t="str" cm="1">
        <f t="array" ref="M13511">_xlfn.IFS(NOT(ISERROR(VLOOKUP(Table5[[#This Row],[Section]],TB_notTB,1,FALSE))),"No",LEFT(Table5[[#This Row],[Section]],3)="ETB","PLS",LEFT(Table5[[#This Row],[Section]],1)="7","PDB",NOT(ISBLANK(Table5[[#This Row],[Section]])),"No")</f>
        <v>No</v>
      </c>
    </row>
    <row r="13512" spans="1:13" x14ac:dyDescent="0.25">
      <c r="A13512" s="130" t="s">
        <v>19527</v>
      </c>
      <c r="B13512" s="130" t="s">
        <v>19528</v>
      </c>
      <c r="C13512" s="130" t="s">
        <v>98</v>
      </c>
      <c r="D13512" s="131">
        <v>1.758</v>
      </c>
      <c r="E13512" s="132">
        <v>438</v>
      </c>
      <c r="F13512" s="132">
        <v>438</v>
      </c>
      <c r="G13512" s="126" t="s">
        <v>17502</v>
      </c>
      <c r="H13512" s="126" t="s">
        <v>20384</v>
      </c>
      <c r="I13512" s="126" t="s">
        <v>20385</v>
      </c>
      <c r="J13512" s="126" t="s">
        <v>26341</v>
      </c>
      <c r="K13512" s="9">
        <f>_xlfn.IFNA(VLOOKUP(Table5[[#This Row],[Section]],SubSill_Tier,2,FALSE),0)</f>
        <v>0</v>
      </c>
      <c r="L13512" s="9" t="str">
        <f t="shared" si="224"/>
        <v/>
      </c>
      <c r="M13512" s="205" t="str" cm="1">
        <f t="array" ref="M13512">_xlfn.IFS(NOT(ISERROR(VLOOKUP(Table5[[#This Row],[Section]],TB_notTB,1,FALSE))),"No",LEFT(Table5[[#This Row],[Section]],3)="ETB","PLS",LEFT(Table5[[#This Row],[Section]],1)="7","PDB",NOT(ISBLANK(Table5[[#This Row],[Section]])),"No")</f>
        <v>No</v>
      </c>
    </row>
    <row r="13513" spans="1:13" x14ac:dyDescent="0.25">
      <c r="A13513" s="130" t="s">
        <v>19529</v>
      </c>
      <c r="B13513" s="130" t="s">
        <v>19530</v>
      </c>
      <c r="C13513" s="130" t="s">
        <v>98</v>
      </c>
      <c r="D13513" s="131">
        <v>0.75</v>
      </c>
      <c r="E13513" s="132">
        <v>290</v>
      </c>
      <c r="F13513" s="132">
        <v>290</v>
      </c>
      <c r="G13513" s="126" t="s">
        <v>18052</v>
      </c>
      <c r="H13513" s="126" t="s">
        <v>20599</v>
      </c>
      <c r="I13513" s="126" t="s">
        <v>20600</v>
      </c>
      <c r="J13513" s="126" t="s">
        <v>26341</v>
      </c>
      <c r="K13513" s="9">
        <f>_xlfn.IFNA(VLOOKUP(Table5[[#This Row],[Section]],SubSill_Tier,2,FALSE),0)</f>
        <v>0</v>
      </c>
      <c r="L13513" s="9" t="str">
        <f t="shared" si="224"/>
        <v/>
      </c>
      <c r="M13513" s="205" t="str" cm="1">
        <f t="array" ref="M13513">_xlfn.IFS(NOT(ISERROR(VLOOKUP(Table5[[#This Row],[Section]],TB_notTB,1,FALSE))),"No",LEFT(Table5[[#This Row],[Section]],3)="ETB","PLS",LEFT(Table5[[#This Row],[Section]],1)="7","PDB",NOT(ISBLANK(Table5[[#This Row],[Section]])),"No")</f>
        <v>No</v>
      </c>
    </row>
    <row r="13514" spans="1:13" x14ac:dyDescent="0.25">
      <c r="A13514" s="130" t="s">
        <v>19531</v>
      </c>
      <c r="B13514" s="130" t="s">
        <v>19532</v>
      </c>
      <c r="C13514" s="130" t="s">
        <v>98</v>
      </c>
      <c r="D13514" s="131">
        <v>0.61599999999999999</v>
      </c>
      <c r="E13514" s="132">
        <v>161</v>
      </c>
      <c r="F13514" s="132">
        <v>161</v>
      </c>
      <c r="G13514" s="126" t="s">
        <v>18052</v>
      </c>
      <c r="H13514" s="126" t="s">
        <v>20599</v>
      </c>
      <c r="I13514" s="126" t="s">
        <v>20600</v>
      </c>
      <c r="J13514" s="126" t="s">
        <v>26344</v>
      </c>
      <c r="K13514" s="9">
        <f>_xlfn.IFNA(VLOOKUP(Table5[[#This Row],[Section]],SubSill_Tier,2,FALSE),0)</f>
        <v>0</v>
      </c>
      <c r="L13514" s="9" t="str">
        <f t="shared" si="224"/>
        <v/>
      </c>
      <c r="M13514" s="205" t="str" cm="1">
        <f t="array" ref="M13514">_xlfn.IFS(NOT(ISERROR(VLOOKUP(Table5[[#This Row],[Section]],TB_notTB,1,FALSE))),"No",LEFT(Table5[[#This Row],[Section]],3)="ETB","PLS",LEFT(Table5[[#This Row],[Section]],1)="7","PDB",NOT(ISBLANK(Table5[[#This Row],[Section]])),"No")</f>
        <v>No</v>
      </c>
    </row>
    <row r="13515" spans="1:13" x14ac:dyDescent="0.25">
      <c r="A13515" s="130" t="s">
        <v>19533</v>
      </c>
      <c r="B13515" s="130" t="s">
        <v>19534</v>
      </c>
      <c r="C13515" s="130" t="s">
        <v>98</v>
      </c>
      <c r="D13515" s="131">
        <v>0.754</v>
      </c>
      <c r="E13515" s="132">
        <v>179</v>
      </c>
      <c r="F13515" s="132">
        <v>179</v>
      </c>
      <c r="G13515" s="126" t="s">
        <v>18052</v>
      </c>
      <c r="H13515" s="126" t="s">
        <v>20599</v>
      </c>
      <c r="I13515" s="126" t="s">
        <v>20600</v>
      </c>
      <c r="J13515" s="126" t="s">
        <v>26344</v>
      </c>
      <c r="K13515" s="9">
        <f>_xlfn.IFNA(VLOOKUP(Table5[[#This Row],[Section]],SubSill_Tier,2,FALSE),0)</f>
        <v>0</v>
      </c>
      <c r="L13515" s="9" t="str">
        <f t="shared" si="224"/>
        <v/>
      </c>
      <c r="M13515" s="205" t="str" cm="1">
        <f t="array" ref="M13515">_xlfn.IFS(NOT(ISERROR(VLOOKUP(Table5[[#This Row],[Section]],TB_notTB,1,FALSE))),"No",LEFT(Table5[[#This Row],[Section]],3)="ETB","PLS",LEFT(Table5[[#This Row],[Section]],1)="7","PDB",NOT(ISBLANK(Table5[[#This Row],[Section]])),"No")</f>
        <v>No</v>
      </c>
    </row>
    <row r="13516" spans="1:13" x14ac:dyDescent="0.25">
      <c r="A13516" s="130" t="s">
        <v>19535</v>
      </c>
      <c r="B13516" s="130" t="s">
        <v>19536</v>
      </c>
      <c r="C13516" s="130" t="s">
        <v>98</v>
      </c>
      <c r="D13516" s="131">
        <v>1.073</v>
      </c>
      <c r="E13516" s="132">
        <v>250</v>
      </c>
      <c r="F13516" s="132">
        <v>250</v>
      </c>
      <c r="G13516" s="126" t="s">
        <v>18052</v>
      </c>
      <c r="H13516" s="126" t="s">
        <v>20599</v>
      </c>
      <c r="I13516" s="126" t="s">
        <v>20600</v>
      </c>
      <c r="J13516" s="126" t="s">
        <v>26344</v>
      </c>
      <c r="K13516" s="9">
        <f>_xlfn.IFNA(VLOOKUP(Table5[[#This Row],[Section]],SubSill_Tier,2,FALSE),0)</f>
        <v>0</v>
      </c>
      <c r="L13516" s="9" t="str">
        <f t="shared" si="224"/>
        <v/>
      </c>
      <c r="M13516" s="205" t="str" cm="1">
        <f t="array" ref="M13516">_xlfn.IFS(NOT(ISERROR(VLOOKUP(Table5[[#This Row],[Section]],TB_notTB,1,FALSE))),"No",LEFT(Table5[[#This Row],[Section]],3)="ETB","PLS",LEFT(Table5[[#This Row],[Section]],1)="7","PDB",NOT(ISBLANK(Table5[[#This Row],[Section]])),"No")</f>
        <v>No</v>
      </c>
    </row>
    <row r="13517" spans="1:13" x14ac:dyDescent="0.25">
      <c r="A13517" s="130" t="s">
        <v>19537</v>
      </c>
      <c r="B13517" s="130" t="s">
        <v>19538</v>
      </c>
      <c r="C13517" s="130" t="s">
        <v>98</v>
      </c>
      <c r="D13517" s="131">
        <v>0.48</v>
      </c>
      <c r="E13517" s="132">
        <v>227</v>
      </c>
      <c r="F13517" s="132">
        <v>227</v>
      </c>
      <c r="G13517" s="126" t="s">
        <v>18052</v>
      </c>
      <c r="H13517" s="126" t="s">
        <v>20599</v>
      </c>
      <c r="I13517" s="126" t="s">
        <v>20600</v>
      </c>
      <c r="J13517" s="126" t="s">
        <v>26341</v>
      </c>
      <c r="K13517" s="9">
        <f>_xlfn.IFNA(VLOOKUP(Table5[[#This Row],[Section]],SubSill_Tier,2,FALSE),0)</f>
        <v>0</v>
      </c>
      <c r="L13517" s="9" t="str">
        <f t="shared" si="224"/>
        <v/>
      </c>
      <c r="M13517" s="205" t="str" cm="1">
        <f t="array" ref="M13517">_xlfn.IFS(NOT(ISERROR(VLOOKUP(Table5[[#This Row],[Section]],TB_notTB,1,FALSE))),"No",LEFT(Table5[[#This Row],[Section]],3)="ETB","PLS",LEFT(Table5[[#This Row],[Section]],1)="7","PDB",NOT(ISBLANK(Table5[[#This Row],[Section]])),"No")</f>
        <v>No</v>
      </c>
    </row>
    <row r="13518" spans="1:13" x14ac:dyDescent="0.25">
      <c r="A13518" s="130" t="s">
        <v>19539</v>
      </c>
      <c r="B13518" s="130" t="s">
        <v>19540</v>
      </c>
      <c r="C13518" s="130" t="s">
        <v>98</v>
      </c>
      <c r="D13518" s="131">
        <v>0.66400000000000003</v>
      </c>
      <c r="E13518" s="132">
        <v>172</v>
      </c>
      <c r="F13518" s="132">
        <v>172</v>
      </c>
      <c r="G13518" s="126" t="s">
        <v>18052</v>
      </c>
      <c r="H13518" s="126" t="s">
        <v>20599</v>
      </c>
      <c r="I13518" s="126" t="s">
        <v>20600</v>
      </c>
      <c r="J13518" s="126" t="s">
        <v>26344</v>
      </c>
      <c r="K13518" s="9">
        <f>_xlfn.IFNA(VLOOKUP(Table5[[#This Row],[Section]],SubSill_Tier,2,FALSE),0)</f>
        <v>0</v>
      </c>
      <c r="L13518" s="9" t="str">
        <f t="shared" ref="L13518:L13581" si="225">IFERROR(IF(LEFT(G13518,2)="AI",IF(_xlfn.NUMBERVALUE(IFERROR(LEFT(IF(ISERROR(FIND("X",UPPER(B13518))),UPPER(B13518),RIGHT(UPPER(B13518),LEN(UPPER(B13518))-FIND("~",SUBSTITUTE(UPPER(B13518),"X","~",LEN(UPPER(B13518))-LEN(SUBSTITUTE(UPPER(B13518),"X","")))))),FIND(" ",IF(ISERROR(FIND("X",UPPER(B13518))),UPPER(B13518),RIGHT(UPPER(B13518),LEN(UPPER(B13518))-FIND("~",SUBSTITUTE(UPPER(B13518),"X","~",LEN(UPPER(B13518))-LEN(SUBSTITUTE(UPPER(B13518),"X","")))))),1)-1),IF(ISERROR(FIND("X",UPPER(B13518))),UPPER(B13518),RIGHT(UPPER(B13518),LEN(UPPER(B13518))-FIND("~",SUBSTITUTE(UPPER(B13518),"X","~",LEN(UPPER(B13518))-LEN(SUBSTITUTE(UPPER(B13518),"X",""))))))),".")&gt;=5,"Wall",""),""),"")</f>
        <v/>
      </c>
      <c r="M13518" s="205" t="str" cm="1">
        <f t="array" ref="M13518">_xlfn.IFS(NOT(ISERROR(VLOOKUP(Table5[[#This Row],[Section]],TB_notTB,1,FALSE))),"No",LEFT(Table5[[#This Row],[Section]],3)="ETB","PLS",LEFT(Table5[[#This Row],[Section]],1)="7","PDB",NOT(ISBLANK(Table5[[#This Row],[Section]])),"No")</f>
        <v>No</v>
      </c>
    </row>
    <row r="13519" spans="1:13" x14ac:dyDescent="0.25">
      <c r="A13519" s="130" t="s">
        <v>19541</v>
      </c>
      <c r="B13519" s="130" t="s">
        <v>19542</v>
      </c>
      <c r="C13519" s="130" t="s">
        <v>98</v>
      </c>
      <c r="D13519" s="131">
        <v>0.46899999999999997</v>
      </c>
      <c r="E13519" s="132">
        <v>124</v>
      </c>
      <c r="F13519" s="132">
        <v>124</v>
      </c>
      <c r="G13519" s="126" t="s">
        <v>18052</v>
      </c>
      <c r="H13519" s="126" t="s">
        <v>20599</v>
      </c>
      <c r="I13519" s="126" t="s">
        <v>20600</v>
      </c>
      <c r="J13519" s="126" t="s">
        <v>26341</v>
      </c>
      <c r="K13519" s="9">
        <f>_xlfn.IFNA(VLOOKUP(Table5[[#This Row],[Section]],SubSill_Tier,2,FALSE),0)</f>
        <v>0</v>
      </c>
      <c r="L13519" s="9" t="str">
        <f t="shared" si="225"/>
        <v/>
      </c>
      <c r="M13519" s="205" t="str" cm="1">
        <f t="array" ref="M13519">_xlfn.IFS(NOT(ISERROR(VLOOKUP(Table5[[#This Row],[Section]],TB_notTB,1,FALSE))),"No",LEFT(Table5[[#This Row],[Section]],3)="ETB","PLS",LEFT(Table5[[#This Row],[Section]],1)="7","PDB",NOT(ISBLANK(Table5[[#This Row],[Section]])),"No")</f>
        <v>No</v>
      </c>
    </row>
    <row r="13520" spans="1:13" x14ac:dyDescent="0.25">
      <c r="A13520" s="130" t="s">
        <v>19543</v>
      </c>
      <c r="B13520" s="130" t="s">
        <v>19544</v>
      </c>
      <c r="C13520" s="130" t="s">
        <v>98</v>
      </c>
      <c r="D13520" s="131">
        <v>0.39300000000000002</v>
      </c>
      <c r="E13520" s="132">
        <v>130</v>
      </c>
      <c r="F13520" s="132">
        <v>130</v>
      </c>
      <c r="G13520" s="126" t="s">
        <v>18052</v>
      </c>
      <c r="H13520" s="126" t="s">
        <v>20599</v>
      </c>
      <c r="I13520" s="126" t="s">
        <v>20600</v>
      </c>
      <c r="J13520" s="126" t="s">
        <v>26341</v>
      </c>
      <c r="K13520" s="9">
        <f>_xlfn.IFNA(VLOOKUP(Table5[[#This Row],[Section]],SubSill_Tier,2,FALSE),0)</f>
        <v>0</v>
      </c>
      <c r="L13520" s="9" t="str">
        <f t="shared" si="225"/>
        <v/>
      </c>
      <c r="M13520" s="205" t="str" cm="1">
        <f t="array" ref="M13520">_xlfn.IFS(NOT(ISERROR(VLOOKUP(Table5[[#This Row],[Section]],TB_notTB,1,FALSE))),"No",LEFT(Table5[[#This Row],[Section]],3)="ETB","PLS",LEFT(Table5[[#This Row],[Section]],1)="7","PDB",NOT(ISBLANK(Table5[[#This Row],[Section]])),"No")</f>
        <v>No</v>
      </c>
    </row>
    <row r="13521" spans="1:13" x14ac:dyDescent="0.25">
      <c r="A13521" s="130" t="s">
        <v>19545</v>
      </c>
      <c r="B13521" s="130" t="s">
        <v>19546</v>
      </c>
      <c r="C13521" s="130" t="s">
        <v>98</v>
      </c>
      <c r="D13521" s="131">
        <v>0.53700000000000003</v>
      </c>
      <c r="E13521" s="132">
        <v>170</v>
      </c>
      <c r="F13521" s="132">
        <v>170</v>
      </c>
      <c r="G13521" s="126" t="s">
        <v>18052</v>
      </c>
      <c r="H13521" s="126" t="s">
        <v>20599</v>
      </c>
      <c r="I13521" s="126" t="s">
        <v>20600</v>
      </c>
      <c r="J13521" s="126" t="s">
        <v>26344</v>
      </c>
      <c r="K13521" s="9">
        <f>_xlfn.IFNA(VLOOKUP(Table5[[#This Row],[Section]],SubSill_Tier,2,FALSE),0)</f>
        <v>0</v>
      </c>
      <c r="L13521" s="9" t="str">
        <f t="shared" si="225"/>
        <v/>
      </c>
      <c r="M13521" s="205" t="str" cm="1">
        <f t="array" ref="M13521">_xlfn.IFS(NOT(ISERROR(VLOOKUP(Table5[[#This Row],[Section]],TB_notTB,1,FALSE))),"No",LEFT(Table5[[#This Row],[Section]],3)="ETB","PLS",LEFT(Table5[[#This Row],[Section]],1)="7","PDB",NOT(ISBLANK(Table5[[#This Row],[Section]])),"No")</f>
        <v>No</v>
      </c>
    </row>
    <row r="13522" spans="1:13" x14ac:dyDescent="0.25">
      <c r="A13522" s="130" t="s">
        <v>19547</v>
      </c>
      <c r="B13522" s="130" t="s">
        <v>19548</v>
      </c>
      <c r="C13522" s="130" t="s">
        <v>98</v>
      </c>
      <c r="D13522" s="131">
        <v>1.19</v>
      </c>
      <c r="E13522" s="132">
        <v>293</v>
      </c>
      <c r="F13522" s="132">
        <v>293</v>
      </c>
      <c r="G13522" s="126" t="s">
        <v>17751</v>
      </c>
      <c r="H13522" s="126" t="s">
        <v>20587</v>
      </c>
      <c r="I13522" s="126" t="s">
        <v>20588</v>
      </c>
      <c r="J13522" s="126" t="s">
        <v>26341</v>
      </c>
      <c r="K13522" s="9">
        <f>_xlfn.IFNA(VLOOKUP(Table5[[#This Row],[Section]],SubSill_Tier,2,FALSE),0)</f>
        <v>0</v>
      </c>
      <c r="L13522" s="9" t="str">
        <f t="shared" si="225"/>
        <v/>
      </c>
      <c r="M13522" s="205" t="str" cm="1">
        <f t="array" ref="M13522">_xlfn.IFS(NOT(ISERROR(VLOOKUP(Table5[[#This Row],[Section]],TB_notTB,1,FALSE))),"No",LEFT(Table5[[#This Row],[Section]],3)="ETB","PLS",LEFT(Table5[[#This Row],[Section]],1)="7","PDB",NOT(ISBLANK(Table5[[#This Row],[Section]])),"No")</f>
        <v>No</v>
      </c>
    </row>
    <row r="13523" spans="1:13" x14ac:dyDescent="0.25">
      <c r="A13523" s="130" t="s">
        <v>19549</v>
      </c>
      <c r="B13523" s="130" t="s">
        <v>19550</v>
      </c>
      <c r="C13523" s="130" t="s">
        <v>98</v>
      </c>
      <c r="D13523" s="131">
        <v>0.49199999999999999</v>
      </c>
      <c r="E13523" s="132">
        <v>166</v>
      </c>
      <c r="F13523" s="132">
        <v>166</v>
      </c>
      <c r="G13523" s="126" t="s">
        <v>18052</v>
      </c>
      <c r="H13523" s="126" t="s">
        <v>20599</v>
      </c>
      <c r="I13523" s="126" t="s">
        <v>20600</v>
      </c>
      <c r="J13523" s="126" t="s">
        <v>26344</v>
      </c>
      <c r="K13523" s="9">
        <f>_xlfn.IFNA(VLOOKUP(Table5[[#This Row],[Section]],SubSill_Tier,2,FALSE),0)</f>
        <v>0</v>
      </c>
      <c r="L13523" s="9" t="str">
        <f t="shared" si="225"/>
        <v/>
      </c>
      <c r="M13523" s="205" t="str" cm="1">
        <f t="array" ref="M13523">_xlfn.IFS(NOT(ISERROR(VLOOKUP(Table5[[#This Row],[Section]],TB_notTB,1,FALSE))),"No",LEFT(Table5[[#This Row],[Section]],3)="ETB","PLS",LEFT(Table5[[#This Row],[Section]],1)="7","PDB",NOT(ISBLANK(Table5[[#This Row],[Section]])),"No")</f>
        <v>No</v>
      </c>
    </row>
    <row r="13524" spans="1:13" x14ac:dyDescent="0.25">
      <c r="A13524" s="130" t="s">
        <v>19551</v>
      </c>
      <c r="B13524" s="130" t="s">
        <v>19552</v>
      </c>
      <c r="C13524" s="130" t="s">
        <v>98</v>
      </c>
      <c r="D13524" s="131">
        <v>0.60799999999999998</v>
      </c>
      <c r="E13524" s="132">
        <v>181</v>
      </c>
      <c r="F13524" s="132">
        <v>181</v>
      </c>
      <c r="G13524" s="126" t="s">
        <v>17979</v>
      </c>
      <c r="H13524" s="126" t="s">
        <v>20595</v>
      </c>
      <c r="I13524" s="126" t="s">
        <v>20596</v>
      </c>
      <c r="J13524" s="126" t="s">
        <v>26344</v>
      </c>
      <c r="K13524" s="9">
        <f>_xlfn.IFNA(VLOOKUP(Table5[[#This Row],[Section]],SubSill_Tier,2,FALSE),0)</f>
        <v>0</v>
      </c>
      <c r="L13524" s="9" t="str">
        <f t="shared" si="225"/>
        <v/>
      </c>
      <c r="M13524" s="205" t="str" cm="1">
        <f t="array" ref="M13524">_xlfn.IFS(NOT(ISERROR(VLOOKUP(Table5[[#This Row],[Section]],TB_notTB,1,FALSE))),"No",LEFT(Table5[[#This Row],[Section]],3)="ETB","PLS",LEFT(Table5[[#This Row],[Section]],1)="7","PDB",NOT(ISBLANK(Table5[[#This Row],[Section]])),"No")</f>
        <v>No</v>
      </c>
    </row>
    <row r="13525" spans="1:13" x14ac:dyDescent="0.25">
      <c r="A13525" s="130" t="s">
        <v>19553</v>
      </c>
      <c r="B13525" s="130" t="s">
        <v>19554</v>
      </c>
      <c r="C13525" s="130" t="s">
        <v>98</v>
      </c>
      <c r="D13525" s="131">
        <v>0.39500000000000002</v>
      </c>
      <c r="E13525" s="132">
        <v>148</v>
      </c>
      <c r="F13525" s="132">
        <v>148</v>
      </c>
      <c r="G13525" s="126" t="s">
        <v>17979</v>
      </c>
      <c r="H13525" s="126" t="s">
        <v>20595</v>
      </c>
      <c r="I13525" s="126" t="s">
        <v>20596</v>
      </c>
      <c r="J13525" s="126" t="s">
        <v>26341</v>
      </c>
      <c r="K13525" s="9">
        <f>_xlfn.IFNA(VLOOKUP(Table5[[#This Row],[Section]],SubSill_Tier,2,FALSE),0)</f>
        <v>0</v>
      </c>
      <c r="L13525" s="9" t="str">
        <f t="shared" si="225"/>
        <v/>
      </c>
      <c r="M13525" s="205" t="str" cm="1">
        <f t="array" ref="M13525">_xlfn.IFS(NOT(ISERROR(VLOOKUP(Table5[[#This Row],[Section]],TB_notTB,1,FALSE))),"No",LEFT(Table5[[#This Row],[Section]],3)="ETB","PLS",LEFT(Table5[[#This Row],[Section]],1)="7","PDB",NOT(ISBLANK(Table5[[#This Row],[Section]])),"No")</f>
        <v>No</v>
      </c>
    </row>
    <row r="13526" spans="1:13" x14ac:dyDescent="0.25">
      <c r="A13526" s="130" t="s">
        <v>19555</v>
      </c>
      <c r="B13526" s="130" t="s">
        <v>19556</v>
      </c>
      <c r="C13526" s="130" t="s">
        <v>98</v>
      </c>
      <c r="D13526" s="131">
        <v>0.13200000000000001</v>
      </c>
      <c r="E13526" s="132">
        <v>100</v>
      </c>
      <c r="F13526" s="132">
        <v>100</v>
      </c>
      <c r="G13526" s="126" t="s">
        <v>17475</v>
      </c>
      <c r="H13526" s="126" t="s">
        <v>20380</v>
      </c>
      <c r="I13526" s="126" t="s">
        <v>20381</v>
      </c>
      <c r="J13526" s="126" t="s">
        <v>26365</v>
      </c>
      <c r="K13526" s="9">
        <f>_xlfn.IFNA(VLOOKUP(Table5[[#This Row],[Section]],SubSill_Tier,2,FALSE),0)</f>
        <v>0</v>
      </c>
      <c r="L13526" s="9" t="str">
        <f t="shared" si="225"/>
        <v/>
      </c>
      <c r="M13526" s="205" t="str" cm="1">
        <f t="array" ref="M13526">_xlfn.IFS(NOT(ISERROR(VLOOKUP(Table5[[#This Row],[Section]],TB_notTB,1,FALSE))),"No",LEFT(Table5[[#This Row],[Section]],3)="ETB","PLS",LEFT(Table5[[#This Row],[Section]],1)="7","PDB",NOT(ISBLANK(Table5[[#This Row],[Section]])),"No")</f>
        <v>No</v>
      </c>
    </row>
    <row r="13527" spans="1:13" x14ac:dyDescent="0.25">
      <c r="A13527" s="130" t="s">
        <v>19557</v>
      </c>
      <c r="B13527" s="130" t="s">
        <v>19558</v>
      </c>
      <c r="C13527" s="130" t="s">
        <v>98</v>
      </c>
      <c r="D13527" s="131">
        <v>0.41199999999999998</v>
      </c>
      <c r="E13527" s="132">
        <v>123</v>
      </c>
      <c r="F13527" s="132">
        <v>123</v>
      </c>
      <c r="G13527" s="126" t="s">
        <v>17751</v>
      </c>
      <c r="H13527" s="126" t="s">
        <v>20587</v>
      </c>
      <c r="I13527" s="126" t="s">
        <v>20588</v>
      </c>
      <c r="J13527" s="126" t="s">
        <v>26341</v>
      </c>
      <c r="K13527" s="9">
        <f>_xlfn.IFNA(VLOOKUP(Table5[[#This Row],[Section]],SubSill_Tier,2,FALSE),0)</f>
        <v>0</v>
      </c>
      <c r="L13527" s="9" t="str">
        <f t="shared" si="225"/>
        <v/>
      </c>
      <c r="M13527" s="205" t="str" cm="1">
        <f t="array" ref="M13527">_xlfn.IFS(NOT(ISERROR(VLOOKUP(Table5[[#This Row],[Section]],TB_notTB,1,FALSE))),"No",LEFT(Table5[[#This Row],[Section]],3)="ETB","PLS",LEFT(Table5[[#This Row],[Section]],1)="7","PDB",NOT(ISBLANK(Table5[[#This Row],[Section]])),"No")</f>
        <v>No</v>
      </c>
    </row>
    <row r="13528" spans="1:13" x14ac:dyDescent="0.25">
      <c r="A13528" s="130" t="s">
        <v>19559</v>
      </c>
      <c r="B13528" s="130" t="s">
        <v>19560</v>
      </c>
      <c r="C13528" s="130" t="s">
        <v>98</v>
      </c>
      <c r="D13528" s="131">
        <v>0.14099999999999999</v>
      </c>
      <c r="E13528" s="132">
        <v>100</v>
      </c>
      <c r="F13528" s="132">
        <v>100</v>
      </c>
      <c r="G13528" s="126" t="s">
        <v>17886</v>
      </c>
      <c r="H13528" s="126" t="s">
        <v>20591</v>
      </c>
      <c r="I13528" s="126" t="s">
        <v>20592</v>
      </c>
      <c r="J13528" s="126" t="s">
        <v>26344</v>
      </c>
      <c r="K13528" s="9">
        <f>_xlfn.IFNA(VLOOKUP(Table5[[#This Row],[Section]],SubSill_Tier,2,FALSE),0)</f>
        <v>0</v>
      </c>
      <c r="L13528" s="9" t="str">
        <f t="shared" si="225"/>
        <v/>
      </c>
      <c r="M13528" s="205" t="str" cm="1">
        <f t="array" ref="M13528">_xlfn.IFS(NOT(ISERROR(VLOOKUP(Table5[[#This Row],[Section]],TB_notTB,1,FALSE))),"No",LEFT(Table5[[#This Row],[Section]],3)="ETB","PLS",LEFT(Table5[[#This Row],[Section]],1)="7","PDB",NOT(ISBLANK(Table5[[#This Row],[Section]])),"No")</f>
        <v>No</v>
      </c>
    </row>
    <row r="13529" spans="1:13" x14ac:dyDescent="0.25">
      <c r="A13529" s="130" t="s">
        <v>19561</v>
      </c>
      <c r="B13529" s="130" t="s">
        <v>19562</v>
      </c>
      <c r="C13529" s="130" t="s">
        <v>98</v>
      </c>
      <c r="D13529" s="131">
        <v>1.329</v>
      </c>
      <c r="E13529" s="132">
        <v>320</v>
      </c>
      <c r="F13529" s="132">
        <v>320</v>
      </c>
      <c r="G13529" s="126" t="s">
        <v>17886</v>
      </c>
      <c r="H13529" s="126" t="s">
        <v>20591</v>
      </c>
      <c r="I13529" s="126" t="s">
        <v>20592</v>
      </c>
      <c r="J13529" s="126" t="s">
        <v>26344</v>
      </c>
      <c r="K13529" s="9">
        <f>_xlfn.IFNA(VLOOKUP(Table5[[#This Row],[Section]],SubSill_Tier,2,FALSE),0)</f>
        <v>0</v>
      </c>
      <c r="L13529" s="9" t="str">
        <f t="shared" si="225"/>
        <v/>
      </c>
      <c r="M13529" s="205" t="str" cm="1">
        <f t="array" ref="M13529">_xlfn.IFS(NOT(ISERROR(VLOOKUP(Table5[[#This Row],[Section]],TB_notTB,1,FALSE))),"No",LEFT(Table5[[#This Row],[Section]],3)="ETB","PLS",LEFT(Table5[[#This Row],[Section]],1)="7","PDB",NOT(ISBLANK(Table5[[#This Row],[Section]])),"No")</f>
        <v>No</v>
      </c>
    </row>
    <row r="13530" spans="1:13" x14ac:dyDescent="0.25">
      <c r="A13530" s="130" t="s">
        <v>19563</v>
      </c>
      <c r="B13530" s="130" t="s">
        <v>19564</v>
      </c>
      <c r="C13530" s="130" t="s">
        <v>98</v>
      </c>
      <c r="D13530" s="131">
        <v>0.76600000000000001</v>
      </c>
      <c r="E13530" s="132">
        <v>226</v>
      </c>
      <c r="F13530" s="132">
        <v>226</v>
      </c>
      <c r="G13530" s="126" t="s">
        <v>17886</v>
      </c>
      <c r="H13530" s="126" t="s">
        <v>20591</v>
      </c>
      <c r="I13530" s="126" t="s">
        <v>20592</v>
      </c>
      <c r="J13530" s="126" t="s">
        <v>26344</v>
      </c>
      <c r="K13530" s="9">
        <f>_xlfn.IFNA(VLOOKUP(Table5[[#This Row],[Section]],SubSill_Tier,2,FALSE),0)</f>
        <v>0</v>
      </c>
      <c r="L13530" s="9" t="str">
        <f t="shared" si="225"/>
        <v/>
      </c>
      <c r="M13530" s="205" t="str" cm="1">
        <f t="array" ref="M13530">_xlfn.IFS(NOT(ISERROR(VLOOKUP(Table5[[#This Row],[Section]],TB_notTB,1,FALSE))),"No",LEFT(Table5[[#This Row],[Section]],3)="ETB","PLS",LEFT(Table5[[#This Row],[Section]],1)="7","PDB",NOT(ISBLANK(Table5[[#This Row],[Section]])),"No")</f>
        <v>No</v>
      </c>
    </row>
    <row r="13531" spans="1:13" x14ac:dyDescent="0.25">
      <c r="A13531" s="130" t="s">
        <v>19565</v>
      </c>
      <c r="B13531" s="130" t="s">
        <v>19566</v>
      </c>
      <c r="C13531" s="130" t="s">
        <v>98</v>
      </c>
      <c r="D13531" s="131">
        <v>2.6440000000000001</v>
      </c>
      <c r="E13531" s="132">
        <v>456</v>
      </c>
      <c r="F13531" s="132">
        <v>456</v>
      </c>
      <c r="G13531" s="126" t="s">
        <v>18052</v>
      </c>
      <c r="H13531" s="126" t="s">
        <v>20599</v>
      </c>
      <c r="I13531" s="126" t="s">
        <v>20600</v>
      </c>
      <c r="J13531" s="126" t="s">
        <v>26341</v>
      </c>
      <c r="K13531" s="9">
        <f>_xlfn.IFNA(VLOOKUP(Table5[[#This Row],[Section]],SubSill_Tier,2,FALSE),0)</f>
        <v>0</v>
      </c>
      <c r="L13531" s="9" t="str">
        <f t="shared" si="225"/>
        <v/>
      </c>
      <c r="M13531" s="205" t="str" cm="1">
        <f t="array" ref="M13531">_xlfn.IFS(NOT(ISERROR(VLOOKUP(Table5[[#This Row],[Section]],TB_notTB,1,FALSE))),"No",LEFT(Table5[[#This Row],[Section]],3)="ETB","PLS",LEFT(Table5[[#This Row],[Section]],1)="7","PDB",NOT(ISBLANK(Table5[[#This Row],[Section]])),"No")</f>
        <v>No</v>
      </c>
    </row>
    <row r="13532" spans="1:13" x14ac:dyDescent="0.25">
      <c r="A13532" s="130" t="s">
        <v>19567</v>
      </c>
      <c r="B13532" s="130" t="s">
        <v>19568</v>
      </c>
      <c r="C13532" s="130" t="s">
        <v>98</v>
      </c>
      <c r="D13532" s="131">
        <v>2.5209999999999999</v>
      </c>
      <c r="E13532" s="132">
        <v>320</v>
      </c>
      <c r="F13532" s="132">
        <v>320</v>
      </c>
      <c r="G13532" s="126" t="s">
        <v>18052</v>
      </c>
      <c r="H13532" s="126" t="s">
        <v>20599</v>
      </c>
      <c r="I13532" s="126" t="s">
        <v>20600</v>
      </c>
      <c r="J13532" s="126" t="s">
        <v>26341</v>
      </c>
      <c r="K13532" s="9">
        <f>_xlfn.IFNA(VLOOKUP(Table5[[#This Row],[Section]],SubSill_Tier,2,FALSE),0)</f>
        <v>0</v>
      </c>
      <c r="L13532" s="9" t="str">
        <f t="shared" si="225"/>
        <v/>
      </c>
      <c r="M13532" s="205" t="str" cm="1">
        <f t="array" ref="M13532">_xlfn.IFS(NOT(ISERROR(VLOOKUP(Table5[[#This Row],[Section]],TB_notTB,1,FALSE))),"No",LEFT(Table5[[#This Row],[Section]],3)="ETB","PLS",LEFT(Table5[[#This Row],[Section]],1)="7","PDB",NOT(ISBLANK(Table5[[#This Row],[Section]])),"No")</f>
        <v>No</v>
      </c>
    </row>
    <row r="13533" spans="1:13" x14ac:dyDescent="0.25">
      <c r="A13533" s="130" t="s">
        <v>19569</v>
      </c>
      <c r="B13533" s="130" t="s">
        <v>19570</v>
      </c>
      <c r="C13533" s="130" t="s">
        <v>98</v>
      </c>
      <c r="D13533" s="131">
        <v>0.17799999999999999</v>
      </c>
      <c r="E13533" s="132">
        <v>100</v>
      </c>
      <c r="F13533" s="132">
        <v>100</v>
      </c>
      <c r="G13533" s="126" t="s">
        <v>17472</v>
      </c>
      <c r="H13533" s="126" t="s">
        <v>20378</v>
      </c>
      <c r="I13533" s="126" t="s">
        <v>20379</v>
      </c>
      <c r="J13533" s="126" t="s">
        <v>26344</v>
      </c>
      <c r="K13533" s="9">
        <f>_xlfn.IFNA(VLOOKUP(Table5[[#This Row],[Section]],SubSill_Tier,2,FALSE),0)</f>
        <v>0</v>
      </c>
      <c r="L13533" s="9" t="str">
        <f t="shared" si="225"/>
        <v/>
      </c>
      <c r="M13533" s="205" t="str" cm="1">
        <f t="array" ref="M13533">_xlfn.IFS(NOT(ISERROR(VLOOKUP(Table5[[#This Row],[Section]],TB_notTB,1,FALSE))),"No",LEFT(Table5[[#This Row],[Section]],3)="ETB","PLS",LEFT(Table5[[#This Row],[Section]],1)="7","PDB",NOT(ISBLANK(Table5[[#This Row],[Section]])),"No")</f>
        <v>No</v>
      </c>
    </row>
    <row r="13534" spans="1:13" x14ac:dyDescent="0.25">
      <c r="A13534" s="130" t="s">
        <v>19571</v>
      </c>
      <c r="B13534" s="130" t="s">
        <v>19572</v>
      </c>
      <c r="C13534" s="130" t="s">
        <v>98</v>
      </c>
      <c r="D13534" s="131">
        <v>2.0419999999999998</v>
      </c>
      <c r="E13534" s="132">
        <v>287</v>
      </c>
      <c r="F13534" s="132">
        <v>287</v>
      </c>
      <c r="G13534" s="126" t="s">
        <v>18052</v>
      </c>
      <c r="H13534" s="126" t="s">
        <v>20599</v>
      </c>
      <c r="I13534" s="126" t="s">
        <v>20600</v>
      </c>
      <c r="J13534" s="126" t="s">
        <v>26341</v>
      </c>
      <c r="K13534" s="9">
        <f>_xlfn.IFNA(VLOOKUP(Table5[[#This Row],[Section]],SubSill_Tier,2,FALSE),0)</f>
        <v>0</v>
      </c>
      <c r="L13534" s="9" t="str">
        <f t="shared" si="225"/>
        <v/>
      </c>
      <c r="M13534" s="205" t="str" cm="1">
        <f t="array" ref="M13534">_xlfn.IFS(NOT(ISERROR(VLOOKUP(Table5[[#This Row],[Section]],TB_notTB,1,FALSE))),"No",LEFT(Table5[[#This Row],[Section]],3)="ETB","PLS",LEFT(Table5[[#This Row],[Section]],1)="7","PDB",NOT(ISBLANK(Table5[[#This Row],[Section]])),"No")</f>
        <v>No</v>
      </c>
    </row>
    <row r="13535" spans="1:13" x14ac:dyDescent="0.25">
      <c r="A13535" s="130" t="s">
        <v>19573</v>
      </c>
      <c r="B13535" s="130" t="s">
        <v>19574</v>
      </c>
      <c r="C13535" s="130" t="s">
        <v>98</v>
      </c>
      <c r="D13535" s="131">
        <v>2.5449999999999999</v>
      </c>
      <c r="E13535" s="132">
        <v>296</v>
      </c>
      <c r="F13535" s="132">
        <v>296</v>
      </c>
      <c r="G13535" s="126" t="s">
        <v>18052</v>
      </c>
      <c r="H13535" s="126" t="s">
        <v>20599</v>
      </c>
      <c r="I13535" s="126" t="s">
        <v>20600</v>
      </c>
      <c r="J13535" s="126" t="s">
        <v>26344</v>
      </c>
      <c r="K13535" s="9">
        <f>_xlfn.IFNA(VLOOKUP(Table5[[#This Row],[Section]],SubSill_Tier,2,FALSE),0)</f>
        <v>0</v>
      </c>
      <c r="L13535" s="9" t="str">
        <f t="shared" si="225"/>
        <v/>
      </c>
      <c r="M13535" s="205" t="str" cm="1">
        <f t="array" ref="M13535">_xlfn.IFS(NOT(ISERROR(VLOOKUP(Table5[[#This Row],[Section]],TB_notTB,1,FALSE))),"No",LEFT(Table5[[#This Row],[Section]],3)="ETB","PLS",LEFT(Table5[[#This Row],[Section]],1)="7","PDB",NOT(ISBLANK(Table5[[#This Row],[Section]])),"No")</f>
        <v>No</v>
      </c>
    </row>
    <row r="13536" spans="1:13" x14ac:dyDescent="0.25">
      <c r="A13536" s="130" t="s">
        <v>19575</v>
      </c>
      <c r="B13536" s="130" t="s">
        <v>19576</v>
      </c>
      <c r="C13536" s="130" t="s">
        <v>98</v>
      </c>
      <c r="D13536" s="131">
        <v>0.45800000000000002</v>
      </c>
      <c r="E13536" s="132">
        <v>161</v>
      </c>
      <c r="F13536" s="132">
        <v>161</v>
      </c>
      <c r="G13536" s="126" t="s">
        <v>18052</v>
      </c>
      <c r="H13536" s="126" t="s">
        <v>20599</v>
      </c>
      <c r="I13536" s="126" t="s">
        <v>20600</v>
      </c>
      <c r="J13536" s="126" t="s">
        <v>26344</v>
      </c>
      <c r="K13536" s="9">
        <f>_xlfn.IFNA(VLOOKUP(Table5[[#This Row],[Section]],SubSill_Tier,2,FALSE),0)</f>
        <v>0</v>
      </c>
      <c r="L13536" s="9" t="str">
        <f t="shared" si="225"/>
        <v/>
      </c>
      <c r="M13536" s="205" t="str" cm="1">
        <f t="array" ref="M13536">_xlfn.IFS(NOT(ISERROR(VLOOKUP(Table5[[#This Row],[Section]],TB_notTB,1,FALSE))),"No",LEFT(Table5[[#This Row],[Section]],3)="ETB","PLS",LEFT(Table5[[#This Row],[Section]],1)="7","PDB",NOT(ISBLANK(Table5[[#This Row],[Section]])),"No")</f>
        <v>No</v>
      </c>
    </row>
    <row r="13537" spans="1:13" x14ac:dyDescent="0.25">
      <c r="A13537" s="130" t="s">
        <v>19822</v>
      </c>
      <c r="B13537" s="130" t="s">
        <v>19823</v>
      </c>
      <c r="C13537" s="130" t="s">
        <v>98</v>
      </c>
      <c r="D13537" s="131">
        <v>7.556</v>
      </c>
      <c r="E13537" s="132">
        <v>899</v>
      </c>
      <c r="F13537" s="132">
        <v>899</v>
      </c>
      <c r="G13537" s="126" t="s">
        <v>18762</v>
      </c>
      <c r="H13537" s="126" t="s">
        <v>20625</v>
      </c>
      <c r="I13537" s="126" t="s">
        <v>27122</v>
      </c>
      <c r="J13537" s="126" t="s">
        <v>26341</v>
      </c>
      <c r="K13537" s="9">
        <f>_xlfn.IFNA(VLOOKUP(Table5[[#This Row],[Section]],SubSill_Tier,2,FALSE),0)</f>
        <v>0</v>
      </c>
      <c r="L13537" s="9" t="str">
        <f t="shared" si="225"/>
        <v/>
      </c>
      <c r="M13537" s="205" t="str" cm="1">
        <f t="array" ref="M13537">_xlfn.IFS(NOT(ISERROR(VLOOKUP(Table5[[#This Row],[Section]],TB_notTB,1,FALSE))),"No",LEFT(Table5[[#This Row],[Section]],3)="ETB","PLS",LEFT(Table5[[#This Row],[Section]],1)="7","PDB",NOT(ISBLANK(Table5[[#This Row],[Section]])),"No")</f>
        <v>No</v>
      </c>
    </row>
    <row r="13538" spans="1:13" x14ac:dyDescent="0.25">
      <c r="A13538" s="130" t="s">
        <v>19824</v>
      </c>
      <c r="B13538" s="130" t="s">
        <v>19825</v>
      </c>
      <c r="C13538" s="130" t="s">
        <v>98</v>
      </c>
      <c r="D13538" s="131">
        <v>1.6319999999999999</v>
      </c>
      <c r="E13538" s="132">
        <v>338</v>
      </c>
      <c r="F13538" s="132">
        <v>338</v>
      </c>
      <c r="G13538" s="126" t="s">
        <v>17472</v>
      </c>
      <c r="H13538" s="126" t="s">
        <v>20378</v>
      </c>
      <c r="I13538" s="126" t="s">
        <v>20379</v>
      </c>
      <c r="J13538" s="126" t="s">
        <v>26341</v>
      </c>
      <c r="K13538" s="9">
        <f>_xlfn.IFNA(VLOOKUP(Table5[[#This Row],[Section]],SubSill_Tier,2,FALSE),0)</f>
        <v>0</v>
      </c>
      <c r="L13538" s="9" t="str">
        <f t="shared" si="225"/>
        <v/>
      </c>
      <c r="M13538" s="205" t="str" cm="1">
        <f t="array" ref="M13538">_xlfn.IFS(NOT(ISERROR(VLOOKUP(Table5[[#This Row],[Section]],TB_notTB,1,FALSE))),"No",LEFT(Table5[[#This Row],[Section]],3)="ETB","PLS",LEFT(Table5[[#This Row],[Section]],1)="7","PDB",NOT(ISBLANK(Table5[[#This Row],[Section]])),"No")</f>
        <v>No</v>
      </c>
    </row>
    <row r="13539" spans="1:13" x14ac:dyDescent="0.25">
      <c r="A13539" s="130" t="s">
        <v>19826</v>
      </c>
      <c r="B13539" s="130" t="s">
        <v>19827</v>
      </c>
      <c r="C13539" s="130" t="s">
        <v>98</v>
      </c>
      <c r="D13539" s="131">
        <v>3.0640000000000001</v>
      </c>
      <c r="E13539" s="132">
        <v>458</v>
      </c>
      <c r="F13539" s="132">
        <v>458</v>
      </c>
      <c r="G13539" s="126" t="s">
        <v>17472</v>
      </c>
      <c r="H13539" s="126" t="s">
        <v>20378</v>
      </c>
      <c r="I13539" s="126" t="s">
        <v>20379</v>
      </c>
      <c r="J13539" s="126" t="s">
        <v>26344</v>
      </c>
      <c r="K13539" s="9">
        <f>_xlfn.IFNA(VLOOKUP(Table5[[#This Row],[Section]],SubSill_Tier,2,FALSE),0)</f>
        <v>0</v>
      </c>
      <c r="L13539" s="9" t="str">
        <f t="shared" si="225"/>
        <v/>
      </c>
      <c r="M13539" s="205" t="str" cm="1">
        <f t="array" ref="M13539">_xlfn.IFS(NOT(ISERROR(VLOOKUP(Table5[[#This Row],[Section]],TB_notTB,1,FALSE))),"No",LEFT(Table5[[#This Row],[Section]],3)="ETB","PLS",LEFT(Table5[[#This Row],[Section]],1)="7","PDB",NOT(ISBLANK(Table5[[#This Row],[Section]])),"No")</f>
        <v>No</v>
      </c>
    </row>
    <row r="13540" spans="1:13" x14ac:dyDescent="0.25">
      <c r="A13540" s="130" t="s">
        <v>19828</v>
      </c>
      <c r="B13540" s="130" t="s">
        <v>19829</v>
      </c>
      <c r="C13540" s="130" t="s">
        <v>98</v>
      </c>
      <c r="D13540" s="131">
        <v>2.137</v>
      </c>
      <c r="E13540" s="132">
        <v>334</v>
      </c>
      <c r="F13540" s="132">
        <v>334</v>
      </c>
      <c r="G13540" s="126" t="s">
        <v>18069</v>
      </c>
      <c r="H13540" s="126" t="s">
        <v>20619</v>
      </c>
      <c r="I13540" s="126" t="s">
        <v>20620</v>
      </c>
      <c r="J13540" s="126" t="s">
        <v>26344</v>
      </c>
      <c r="K13540" s="9">
        <f>_xlfn.IFNA(VLOOKUP(Table5[[#This Row],[Section]],SubSill_Tier,2,FALSE),0)</f>
        <v>0</v>
      </c>
      <c r="L13540" s="9" t="str">
        <f t="shared" si="225"/>
        <v/>
      </c>
      <c r="M13540" s="205" t="str" cm="1">
        <f t="array" ref="M13540">_xlfn.IFS(NOT(ISERROR(VLOOKUP(Table5[[#This Row],[Section]],TB_notTB,1,FALSE))),"No",LEFT(Table5[[#This Row],[Section]],3)="ETB","PLS",LEFT(Table5[[#This Row],[Section]],1)="7","PDB",NOT(ISBLANK(Table5[[#This Row],[Section]])),"No")</f>
        <v>No</v>
      </c>
    </row>
    <row r="13541" spans="1:13" x14ac:dyDescent="0.25">
      <c r="A13541" s="130" t="s">
        <v>19830</v>
      </c>
      <c r="B13541" s="130" t="s">
        <v>19831</v>
      </c>
      <c r="C13541" s="130" t="s">
        <v>98</v>
      </c>
      <c r="D13541" s="131">
        <v>1.835</v>
      </c>
      <c r="E13541" s="132">
        <v>326</v>
      </c>
      <c r="F13541" s="132">
        <v>326</v>
      </c>
      <c r="G13541" s="126" t="s">
        <v>18069</v>
      </c>
      <c r="H13541" s="126" t="s">
        <v>20619</v>
      </c>
      <c r="I13541" s="126" t="s">
        <v>20620</v>
      </c>
      <c r="J13541" s="126" t="s">
        <v>26344</v>
      </c>
      <c r="K13541" s="9">
        <f>_xlfn.IFNA(VLOOKUP(Table5[[#This Row],[Section]],SubSill_Tier,2,FALSE),0)</f>
        <v>0</v>
      </c>
      <c r="L13541" s="9" t="str">
        <f t="shared" si="225"/>
        <v/>
      </c>
      <c r="M13541" s="205" t="str" cm="1">
        <f t="array" ref="M13541">_xlfn.IFS(NOT(ISERROR(VLOOKUP(Table5[[#This Row],[Section]],TB_notTB,1,FALSE))),"No",LEFT(Table5[[#This Row],[Section]],3)="ETB","PLS",LEFT(Table5[[#This Row],[Section]],1)="7","PDB",NOT(ISBLANK(Table5[[#This Row],[Section]])),"No")</f>
        <v>No</v>
      </c>
    </row>
    <row r="13542" spans="1:13" x14ac:dyDescent="0.25">
      <c r="A13542" s="130" t="s">
        <v>19832</v>
      </c>
      <c r="B13542" s="130" t="s">
        <v>19833</v>
      </c>
      <c r="C13542" s="130" t="s">
        <v>98</v>
      </c>
      <c r="D13542" s="131">
        <v>0.41899999999999998</v>
      </c>
      <c r="E13542" s="132">
        <v>143</v>
      </c>
      <c r="F13542" s="132">
        <v>143</v>
      </c>
      <c r="G13542" s="126" t="s">
        <v>18052</v>
      </c>
      <c r="H13542" s="126" t="s">
        <v>20599</v>
      </c>
      <c r="I13542" s="126" t="s">
        <v>20600</v>
      </c>
      <c r="J13542" s="126" t="s">
        <v>26344</v>
      </c>
      <c r="K13542" s="9">
        <f>_xlfn.IFNA(VLOOKUP(Table5[[#This Row],[Section]],SubSill_Tier,2,FALSE),0)</f>
        <v>0</v>
      </c>
      <c r="L13542" s="9" t="str">
        <f t="shared" si="225"/>
        <v/>
      </c>
      <c r="M13542" s="205" t="str" cm="1">
        <f t="array" ref="M13542">_xlfn.IFS(NOT(ISERROR(VLOOKUP(Table5[[#This Row],[Section]],TB_notTB,1,FALSE))),"No",LEFT(Table5[[#This Row],[Section]],3)="ETB","PLS",LEFT(Table5[[#This Row],[Section]],1)="7","PDB",NOT(ISBLANK(Table5[[#This Row],[Section]])),"No")</f>
        <v>No</v>
      </c>
    </row>
    <row r="13543" spans="1:13" x14ac:dyDescent="0.25">
      <c r="A13543" s="130" t="s">
        <v>19834</v>
      </c>
      <c r="B13543" s="130" t="s">
        <v>19835</v>
      </c>
      <c r="C13543" s="130" t="s">
        <v>98</v>
      </c>
      <c r="D13543" s="131">
        <v>0.26400000000000001</v>
      </c>
      <c r="E13543" s="132">
        <v>147</v>
      </c>
      <c r="F13543" s="132">
        <v>147</v>
      </c>
      <c r="G13543" s="126" t="s">
        <v>18069</v>
      </c>
      <c r="H13543" s="126" t="s">
        <v>20619</v>
      </c>
      <c r="I13543" s="126" t="s">
        <v>20620</v>
      </c>
      <c r="J13543" s="126" t="s">
        <v>26344</v>
      </c>
      <c r="K13543" s="9">
        <f>_xlfn.IFNA(VLOOKUP(Table5[[#This Row],[Section]],SubSill_Tier,2,FALSE),0)</f>
        <v>0</v>
      </c>
      <c r="L13543" s="9" t="str">
        <f t="shared" si="225"/>
        <v/>
      </c>
      <c r="M13543" s="205" t="str" cm="1">
        <f t="array" ref="M13543">_xlfn.IFS(NOT(ISERROR(VLOOKUP(Table5[[#This Row],[Section]],TB_notTB,1,FALSE))),"No",LEFT(Table5[[#This Row],[Section]],3)="ETB","PLS",LEFT(Table5[[#This Row],[Section]],1)="7","PDB",NOT(ISBLANK(Table5[[#This Row],[Section]])),"No")</f>
        <v>No</v>
      </c>
    </row>
    <row r="13544" spans="1:13" x14ac:dyDescent="0.25">
      <c r="A13544" s="130" t="s">
        <v>19836</v>
      </c>
      <c r="B13544" s="130" t="s">
        <v>19837</v>
      </c>
      <c r="C13544" s="130" t="s">
        <v>98</v>
      </c>
      <c r="D13544" s="131">
        <v>0.47199999999999998</v>
      </c>
      <c r="E13544" s="132">
        <v>142</v>
      </c>
      <c r="F13544" s="132">
        <v>142</v>
      </c>
      <c r="G13544" s="126" t="s">
        <v>18052</v>
      </c>
      <c r="H13544" s="126" t="s">
        <v>20599</v>
      </c>
      <c r="I13544" s="126" t="s">
        <v>20600</v>
      </c>
      <c r="J13544" s="126" t="s">
        <v>26343</v>
      </c>
      <c r="K13544" s="9">
        <f>_xlfn.IFNA(VLOOKUP(Table5[[#This Row],[Section]],SubSill_Tier,2,FALSE),0)</f>
        <v>0</v>
      </c>
      <c r="L13544" s="9" t="str">
        <f t="shared" si="225"/>
        <v/>
      </c>
      <c r="M13544" s="205" t="str" cm="1">
        <f t="array" ref="M13544">_xlfn.IFS(NOT(ISERROR(VLOOKUP(Table5[[#This Row],[Section]],TB_notTB,1,FALSE))),"No",LEFT(Table5[[#This Row],[Section]],3)="ETB","PLS",LEFT(Table5[[#This Row],[Section]],1)="7","PDB",NOT(ISBLANK(Table5[[#This Row],[Section]])),"No")</f>
        <v>No</v>
      </c>
    </row>
    <row r="13545" spans="1:13" x14ac:dyDescent="0.25">
      <c r="A13545" s="130" t="s">
        <v>19838</v>
      </c>
      <c r="B13545" s="130" t="s">
        <v>19839</v>
      </c>
      <c r="C13545" s="130" t="s">
        <v>98</v>
      </c>
      <c r="D13545" s="131">
        <v>1.5640000000000001</v>
      </c>
      <c r="E13545" s="132">
        <v>326</v>
      </c>
      <c r="F13545" s="132">
        <v>326</v>
      </c>
      <c r="G13545" s="126" t="s">
        <v>18052</v>
      </c>
      <c r="H13545" s="126" t="s">
        <v>20599</v>
      </c>
      <c r="I13545" s="126" t="s">
        <v>20600</v>
      </c>
      <c r="J13545" s="126" t="s">
        <v>26344</v>
      </c>
      <c r="K13545" s="9">
        <f>_xlfn.IFNA(VLOOKUP(Table5[[#This Row],[Section]],SubSill_Tier,2,FALSE),0)</f>
        <v>0</v>
      </c>
      <c r="L13545" s="9" t="str">
        <f t="shared" si="225"/>
        <v/>
      </c>
      <c r="M13545" s="205" t="str" cm="1">
        <f t="array" ref="M13545">_xlfn.IFS(NOT(ISERROR(VLOOKUP(Table5[[#This Row],[Section]],TB_notTB,1,FALSE))),"No",LEFT(Table5[[#This Row],[Section]],3)="ETB","PLS",LEFT(Table5[[#This Row],[Section]],1)="7","PDB",NOT(ISBLANK(Table5[[#This Row],[Section]])),"No")</f>
        <v>No</v>
      </c>
    </row>
    <row r="13546" spans="1:13" x14ac:dyDescent="0.25">
      <c r="A13546" s="130" t="s">
        <v>19840</v>
      </c>
      <c r="B13546" s="130" t="s">
        <v>19841</v>
      </c>
      <c r="C13546" s="130" t="s">
        <v>98</v>
      </c>
      <c r="D13546" s="131">
        <v>1.7150000000000001</v>
      </c>
      <c r="E13546" s="132">
        <v>290</v>
      </c>
      <c r="F13546" s="132">
        <v>290</v>
      </c>
      <c r="G13546" s="126" t="s">
        <v>18069</v>
      </c>
      <c r="H13546" s="126" t="s">
        <v>20619</v>
      </c>
      <c r="I13546" s="126" t="s">
        <v>20620</v>
      </c>
      <c r="J13546" s="126" t="s">
        <v>26341</v>
      </c>
      <c r="K13546" s="9">
        <f>_xlfn.IFNA(VLOOKUP(Table5[[#This Row],[Section]],SubSill_Tier,2,FALSE),0)</f>
        <v>0</v>
      </c>
      <c r="L13546" s="9" t="str">
        <f t="shared" si="225"/>
        <v/>
      </c>
      <c r="M13546" s="205" t="str" cm="1">
        <f t="array" ref="M13546">_xlfn.IFS(NOT(ISERROR(VLOOKUP(Table5[[#This Row],[Section]],TB_notTB,1,FALSE))),"No",LEFT(Table5[[#This Row],[Section]],3)="ETB","PLS",LEFT(Table5[[#This Row],[Section]],1)="7","PDB",NOT(ISBLANK(Table5[[#This Row],[Section]])),"No")</f>
        <v>No</v>
      </c>
    </row>
    <row r="13547" spans="1:13" x14ac:dyDescent="0.25">
      <c r="A13547" s="130" t="s">
        <v>19842</v>
      </c>
      <c r="B13547" s="130" t="s">
        <v>19843</v>
      </c>
      <c r="C13547" s="130" t="s">
        <v>98</v>
      </c>
      <c r="D13547" s="131">
        <v>1.351</v>
      </c>
      <c r="E13547" s="132">
        <v>252</v>
      </c>
      <c r="F13547" s="132">
        <v>252</v>
      </c>
      <c r="G13547" s="126" t="s">
        <v>17472</v>
      </c>
      <c r="H13547" s="126" t="s">
        <v>20378</v>
      </c>
      <c r="I13547" s="126" t="s">
        <v>20379</v>
      </c>
      <c r="J13547" s="126" t="s">
        <v>26344</v>
      </c>
      <c r="K13547" s="9">
        <f>_xlfn.IFNA(VLOOKUP(Table5[[#This Row],[Section]],SubSill_Tier,2,FALSE),0)</f>
        <v>0</v>
      </c>
      <c r="L13547" s="9" t="str">
        <f t="shared" si="225"/>
        <v/>
      </c>
      <c r="M13547" s="205" t="str" cm="1">
        <f t="array" ref="M13547">_xlfn.IFS(NOT(ISERROR(VLOOKUP(Table5[[#This Row],[Section]],TB_notTB,1,FALSE))),"No",LEFT(Table5[[#This Row],[Section]],3)="ETB","PLS",LEFT(Table5[[#This Row],[Section]],1)="7","PDB",NOT(ISBLANK(Table5[[#This Row],[Section]])),"No")</f>
        <v>No</v>
      </c>
    </row>
    <row r="13548" spans="1:13" x14ac:dyDescent="0.25">
      <c r="A13548" s="130" t="s">
        <v>19844</v>
      </c>
      <c r="B13548" s="130" t="s">
        <v>19845</v>
      </c>
      <c r="C13548" s="130" t="s">
        <v>98</v>
      </c>
      <c r="D13548" s="131">
        <v>2.7490000000000001</v>
      </c>
      <c r="E13548" s="132">
        <v>291</v>
      </c>
      <c r="F13548" s="132">
        <v>291</v>
      </c>
      <c r="G13548" s="126" t="s">
        <v>18052</v>
      </c>
      <c r="H13548" s="126" t="s">
        <v>20599</v>
      </c>
      <c r="I13548" s="126" t="s">
        <v>20600</v>
      </c>
      <c r="J13548" s="126" t="s">
        <v>26341</v>
      </c>
      <c r="K13548" s="9">
        <f>_xlfn.IFNA(VLOOKUP(Table5[[#This Row],[Section]],SubSill_Tier,2,FALSE),0)</f>
        <v>0</v>
      </c>
      <c r="L13548" s="9" t="str">
        <f t="shared" si="225"/>
        <v/>
      </c>
      <c r="M13548" s="205" t="str" cm="1">
        <f t="array" ref="M13548">_xlfn.IFS(NOT(ISERROR(VLOOKUP(Table5[[#This Row],[Section]],TB_notTB,1,FALSE))),"No",LEFT(Table5[[#This Row],[Section]],3)="ETB","PLS",LEFT(Table5[[#This Row],[Section]],1)="7","PDB",NOT(ISBLANK(Table5[[#This Row],[Section]])),"No")</f>
        <v>No</v>
      </c>
    </row>
    <row r="13549" spans="1:13" x14ac:dyDescent="0.25">
      <c r="A13549" s="130" t="s">
        <v>19846</v>
      </c>
      <c r="B13549" s="130" t="s">
        <v>19847</v>
      </c>
      <c r="C13549" s="130" t="s">
        <v>98</v>
      </c>
      <c r="D13549" s="131">
        <v>6.2919999999999998</v>
      </c>
      <c r="E13549" s="132">
        <v>766</v>
      </c>
      <c r="F13549" s="132">
        <v>766</v>
      </c>
      <c r="G13549" s="126" t="s">
        <v>18052</v>
      </c>
      <c r="H13549" s="126" t="s">
        <v>20599</v>
      </c>
      <c r="I13549" s="126" t="s">
        <v>20600</v>
      </c>
      <c r="J13549" s="126" t="s">
        <v>26341</v>
      </c>
      <c r="K13549" s="9">
        <f>_xlfn.IFNA(VLOOKUP(Table5[[#This Row],[Section]],SubSill_Tier,2,FALSE),0)</f>
        <v>0</v>
      </c>
      <c r="L13549" s="9" t="str">
        <f t="shared" si="225"/>
        <v/>
      </c>
      <c r="M13549" s="205" t="str" cm="1">
        <f t="array" ref="M13549">_xlfn.IFS(NOT(ISERROR(VLOOKUP(Table5[[#This Row],[Section]],TB_notTB,1,FALSE))),"No",LEFT(Table5[[#This Row],[Section]],3)="ETB","PLS",LEFT(Table5[[#This Row],[Section]],1)="7","PDB",NOT(ISBLANK(Table5[[#This Row],[Section]])),"No")</f>
        <v>No</v>
      </c>
    </row>
    <row r="13550" spans="1:13" x14ac:dyDescent="0.25">
      <c r="A13550" s="130" t="s">
        <v>19848</v>
      </c>
      <c r="B13550" s="130" t="s">
        <v>19849</v>
      </c>
      <c r="C13550" s="130" t="s">
        <v>98</v>
      </c>
      <c r="D13550" s="131">
        <v>4.88</v>
      </c>
      <c r="E13550" s="132">
        <v>639</v>
      </c>
      <c r="F13550" s="132">
        <v>639</v>
      </c>
      <c r="G13550" s="126" t="s">
        <v>18052</v>
      </c>
      <c r="H13550" s="126" t="s">
        <v>20599</v>
      </c>
      <c r="I13550" s="126" t="s">
        <v>20600</v>
      </c>
      <c r="J13550" s="126" t="s">
        <v>26341</v>
      </c>
      <c r="K13550" s="9">
        <f>_xlfn.IFNA(VLOOKUP(Table5[[#This Row],[Section]],SubSill_Tier,2,FALSE),0)</f>
        <v>0</v>
      </c>
      <c r="L13550" s="9" t="str">
        <f t="shared" si="225"/>
        <v/>
      </c>
      <c r="M13550" s="205" t="str" cm="1">
        <f t="array" ref="M13550">_xlfn.IFS(NOT(ISERROR(VLOOKUP(Table5[[#This Row],[Section]],TB_notTB,1,FALSE))),"No",LEFT(Table5[[#This Row],[Section]],3)="ETB","PLS",LEFT(Table5[[#This Row],[Section]],1)="7","PDB",NOT(ISBLANK(Table5[[#This Row],[Section]])),"No")</f>
        <v>No</v>
      </c>
    </row>
    <row r="13551" spans="1:13" x14ac:dyDescent="0.25">
      <c r="A13551" s="130" t="s">
        <v>19850</v>
      </c>
      <c r="B13551" s="130" t="s">
        <v>19851</v>
      </c>
      <c r="C13551" s="130" t="s">
        <v>98</v>
      </c>
      <c r="D13551" s="131">
        <v>0.54200000000000004</v>
      </c>
      <c r="E13551" s="132">
        <v>183</v>
      </c>
      <c r="F13551" s="132">
        <v>183</v>
      </c>
      <c r="G13551" s="126" t="s">
        <v>18052</v>
      </c>
      <c r="H13551" s="126" t="s">
        <v>20599</v>
      </c>
      <c r="I13551" s="126" t="s">
        <v>20600</v>
      </c>
      <c r="J13551" s="126" t="s">
        <v>26344</v>
      </c>
      <c r="K13551" s="9">
        <f>_xlfn.IFNA(VLOOKUP(Table5[[#This Row],[Section]],SubSill_Tier,2,FALSE),0)</f>
        <v>0</v>
      </c>
      <c r="L13551" s="9" t="str">
        <f t="shared" si="225"/>
        <v/>
      </c>
      <c r="M13551" s="205" t="str" cm="1">
        <f t="array" ref="M13551">_xlfn.IFS(NOT(ISERROR(VLOOKUP(Table5[[#This Row],[Section]],TB_notTB,1,FALSE))),"No",LEFT(Table5[[#This Row],[Section]],3)="ETB","PLS",LEFT(Table5[[#This Row],[Section]],1)="7","PDB",NOT(ISBLANK(Table5[[#This Row],[Section]])),"No")</f>
        <v>No</v>
      </c>
    </row>
    <row r="13552" spans="1:13" x14ac:dyDescent="0.25">
      <c r="A13552" s="130" t="s">
        <v>19852</v>
      </c>
      <c r="B13552" s="130" t="s">
        <v>19853</v>
      </c>
      <c r="C13552" s="130" t="s">
        <v>98</v>
      </c>
      <c r="D13552" s="131">
        <v>5.4580000000000002</v>
      </c>
      <c r="E13552" s="132">
        <v>718</v>
      </c>
      <c r="F13552" s="132">
        <v>718</v>
      </c>
      <c r="G13552" s="126" t="s">
        <v>18052</v>
      </c>
      <c r="H13552" s="126" t="s">
        <v>20599</v>
      </c>
      <c r="I13552" s="126" t="s">
        <v>20600</v>
      </c>
      <c r="J13552" s="126" t="s">
        <v>26341</v>
      </c>
      <c r="K13552" s="9">
        <f>_xlfn.IFNA(VLOOKUP(Table5[[#This Row],[Section]],SubSill_Tier,2,FALSE),0)</f>
        <v>0</v>
      </c>
      <c r="L13552" s="9" t="str">
        <f t="shared" si="225"/>
        <v/>
      </c>
      <c r="M13552" s="205" t="str" cm="1">
        <f t="array" ref="M13552">_xlfn.IFS(NOT(ISERROR(VLOOKUP(Table5[[#This Row],[Section]],TB_notTB,1,FALSE))),"No",LEFT(Table5[[#This Row],[Section]],3)="ETB","PLS",LEFT(Table5[[#This Row],[Section]],1)="7","PDB",NOT(ISBLANK(Table5[[#This Row],[Section]])),"No")</f>
        <v>No</v>
      </c>
    </row>
    <row r="13553" spans="1:13" x14ac:dyDescent="0.25">
      <c r="A13553" s="130" t="s">
        <v>19854</v>
      </c>
      <c r="B13553" s="130" t="s">
        <v>19855</v>
      </c>
      <c r="C13553" s="130" t="s">
        <v>98</v>
      </c>
      <c r="D13553" s="131">
        <v>1.4610000000000001</v>
      </c>
      <c r="E13553" s="132">
        <v>525</v>
      </c>
      <c r="F13553" s="132">
        <v>525</v>
      </c>
      <c r="G13553" s="126" t="s">
        <v>18052</v>
      </c>
      <c r="H13553" s="126" t="s">
        <v>20599</v>
      </c>
      <c r="I13553" s="126" t="s">
        <v>20600</v>
      </c>
      <c r="J13553" s="126" t="s">
        <v>26341</v>
      </c>
      <c r="K13553" s="9">
        <f>_xlfn.IFNA(VLOOKUP(Table5[[#This Row],[Section]],SubSill_Tier,2,FALSE),0)</f>
        <v>0</v>
      </c>
      <c r="L13553" s="9" t="str">
        <f t="shared" si="225"/>
        <v/>
      </c>
      <c r="M13553" s="205" t="str" cm="1">
        <f t="array" ref="M13553">_xlfn.IFS(NOT(ISERROR(VLOOKUP(Table5[[#This Row],[Section]],TB_notTB,1,FALSE))),"No",LEFT(Table5[[#This Row],[Section]],3)="ETB","PLS",LEFT(Table5[[#This Row],[Section]],1)="7","PDB",NOT(ISBLANK(Table5[[#This Row],[Section]])),"No")</f>
        <v>No</v>
      </c>
    </row>
    <row r="13554" spans="1:13" x14ac:dyDescent="0.25">
      <c r="A13554" s="130" t="s">
        <v>19856</v>
      </c>
      <c r="B13554" s="130" t="s">
        <v>19857</v>
      </c>
      <c r="C13554" s="130" t="s">
        <v>98</v>
      </c>
      <c r="D13554" s="131">
        <v>1.216</v>
      </c>
      <c r="E13554" s="132">
        <v>448</v>
      </c>
      <c r="F13554" s="132">
        <v>448</v>
      </c>
      <c r="G13554" s="126" t="s">
        <v>17472</v>
      </c>
      <c r="H13554" s="126" t="s">
        <v>20378</v>
      </c>
      <c r="I13554" s="126" t="s">
        <v>20379</v>
      </c>
      <c r="J13554" s="126" t="s">
        <v>26344</v>
      </c>
      <c r="K13554" s="9">
        <f>_xlfn.IFNA(VLOOKUP(Table5[[#This Row],[Section]],SubSill_Tier,2,FALSE),0)</f>
        <v>0</v>
      </c>
      <c r="L13554" s="9" t="str">
        <f t="shared" si="225"/>
        <v/>
      </c>
      <c r="M13554" s="205" t="str" cm="1">
        <f t="array" ref="M13554">_xlfn.IFS(NOT(ISERROR(VLOOKUP(Table5[[#This Row],[Section]],TB_notTB,1,FALSE))),"No",LEFT(Table5[[#This Row],[Section]],3)="ETB","PLS",LEFT(Table5[[#This Row],[Section]],1)="7","PDB",NOT(ISBLANK(Table5[[#This Row],[Section]])),"No")</f>
        <v>No</v>
      </c>
    </row>
    <row r="13555" spans="1:13" x14ac:dyDescent="0.25">
      <c r="A13555" s="130" t="s">
        <v>19858</v>
      </c>
      <c r="B13555" s="130" t="s">
        <v>19859</v>
      </c>
      <c r="C13555" s="130" t="s">
        <v>98</v>
      </c>
      <c r="D13555" s="131">
        <v>1.2869999999999999</v>
      </c>
      <c r="E13555" s="132">
        <v>427</v>
      </c>
      <c r="F13555" s="132">
        <v>427</v>
      </c>
      <c r="G13555" s="126" t="s">
        <v>17472</v>
      </c>
      <c r="H13555" s="126" t="s">
        <v>20378</v>
      </c>
      <c r="I13555" s="126" t="s">
        <v>20379</v>
      </c>
      <c r="J13555" s="126" t="s">
        <v>26344</v>
      </c>
      <c r="K13555" s="9">
        <f>_xlfn.IFNA(VLOOKUP(Table5[[#This Row],[Section]],SubSill_Tier,2,FALSE),0)</f>
        <v>0</v>
      </c>
      <c r="L13555" s="9" t="str">
        <f t="shared" si="225"/>
        <v/>
      </c>
      <c r="M13555" s="205" t="str" cm="1">
        <f t="array" ref="M13555">_xlfn.IFS(NOT(ISERROR(VLOOKUP(Table5[[#This Row],[Section]],TB_notTB,1,FALSE))),"No",LEFT(Table5[[#This Row],[Section]],3)="ETB","PLS",LEFT(Table5[[#This Row],[Section]],1)="7","PDB",NOT(ISBLANK(Table5[[#This Row],[Section]])),"No")</f>
        <v>No</v>
      </c>
    </row>
    <row r="13556" spans="1:13" x14ac:dyDescent="0.25">
      <c r="A13556" s="130" t="s">
        <v>19860</v>
      </c>
      <c r="B13556" s="130" t="s">
        <v>19861</v>
      </c>
      <c r="C13556" s="130" t="s">
        <v>98</v>
      </c>
      <c r="D13556" s="131">
        <v>1.833</v>
      </c>
      <c r="E13556" s="132">
        <v>462</v>
      </c>
      <c r="F13556" s="132">
        <v>462</v>
      </c>
      <c r="G13556" s="126" t="s">
        <v>18052</v>
      </c>
      <c r="H13556" s="126" t="s">
        <v>20599</v>
      </c>
      <c r="I13556" s="126" t="s">
        <v>20600</v>
      </c>
      <c r="J13556" s="126" t="s">
        <v>26344</v>
      </c>
      <c r="K13556" s="9">
        <f>_xlfn.IFNA(VLOOKUP(Table5[[#This Row],[Section]],SubSill_Tier,2,FALSE),0)</f>
        <v>0</v>
      </c>
      <c r="L13556" s="9" t="str">
        <f t="shared" si="225"/>
        <v/>
      </c>
      <c r="M13556" s="205" t="str" cm="1">
        <f t="array" ref="M13556">_xlfn.IFS(NOT(ISERROR(VLOOKUP(Table5[[#This Row],[Section]],TB_notTB,1,FALSE))),"No",LEFT(Table5[[#This Row],[Section]],3)="ETB","PLS",LEFT(Table5[[#This Row],[Section]],1)="7","PDB",NOT(ISBLANK(Table5[[#This Row],[Section]])),"No")</f>
        <v>No</v>
      </c>
    </row>
    <row r="13557" spans="1:13" x14ac:dyDescent="0.25">
      <c r="A13557" s="130" t="s">
        <v>19862</v>
      </c>
      <c r="B13557" s="130" t="s">
        <v>19863</v>
      </c>
      <c r="C13557" s="130" t="s">
        <v>98</v>
      </c>
      <c r="D13557" s="131">
        <v>0.45900000000000002</v>
      </c>
      <c r="E13557" s="132">
        <v>229</v>
      </c>
      <c r="F13557" s="132">
        <v>229</v>
      </c>
      <c r="G13557" s="126" t="s">
        <v>18052</v>
      </c>
      <c r="H13557" s="126" t="s">
        <v>20599</v>
      </c>
      <c r="I13557" s="126" t="s">
        <v>20600</v>
      </c>
      <c r="J13557" s="126" t="s">
        <v>26344</v>
      </c>
      <c r="K13557" s="9">
        <f>_xlfn.IFNA(VLOOKUP(Table5[[#This Row],[Section]],SubSill_Tier,2,FALSE),0)</f>
        <v>0</v>
      </c>
      <c r="L13557" s="9" t="str">
        <f t="shared" si="225"/>
        <v/>
      </c>
      <c r="M13557" s="205" t="str" cm="1">
        <f t="array" ref="M13557">_xlfn.IFS(NOT(ISERROR(VLOOKUP(Table5[[#This Row],[Section]],TB_notTB,1,FALSE))),"No",LEFT(Table5[[#This Row],[Section]],3)="ETB","PLS",LEFT(Table5[[#This Row],[Section]],1)="7","PDB",NOT(ISBLANK(Table5[[#This Row],[Section]])),"No")</f>
        <v>No</v>
      </c>
    </row>
    <row r="13558" spans="1:13" x14ac:dyDescent="0.25">
      <c r="A13558" s="130" t="s">
        <v>19864</v>
      </c>
      <c r="B13558" s="130" t="s">
        <v>19865</v>
      </c>
      <c r="C13558" s="130" t="s">
        <v>98</v>
      </c>
      <c r="D13558" s="131">
        <v>0.249</v>
      </c>
      <c r="E13558" s="132">
        <v>106</v>
      </c>
      <c r="F13558" s="132">
        <v>106</v>
      </c>
      <c r="G13558" s="126" t="s">
        <v>18052</v>
      </c>
      <c r="H13558" s="126" t="s">
        <v>20599</v>
      </c>
      <c r="I13558" s="126" t="s">
        <v>20600</v>
      </c>
      <c r="J13558" s="126" t="s">
        <v>26344</v>
      </c>
      <c r="K13558" s="9">
        <f>_xlfn.IFNA(VLOOKUP(Table5[[#This Row],[Section]],SubSill_Tier,2,FALSE),0)</f>
        <v>0</v>
      </c>
      <c r="L13558" s="9" t="str">
        <f t="shared" si="225"/>
        <v/>
      </c>
      <c r="M13558" s="205" t="str" cm="1">
        <f t="array" ref="M13558">_xlfn.IFS(NOT(ISERROR(VLOOKUP(Table5[[#This Row],[Section]],TB_notTB,1,FALSE))),"No",LEFT(Table5[[#This Row],[Section]],3)="ETB","PLS",LEFT(Table5[[#This Row],[Section]],1)="7","PDB",NOT(ISBLANK(Table5[[#This Row],[Section]])),"No")</f>
        <v>No</v>
      </c>
    </row>
    <row r="13559" spans="1:13" x14ac:dyDescent="0.25">
      <c r="A13559" s="130" t="s">
        <v>19866</v>
      </c>
      <c r="B13559" s="130" t="s">
        <v>19867</v>
      </c>
      <c r="C13559" s="130" t="s">
        <v>98</v>
      </c>
      <c r="D13559" s="131">
        <v>0.5</v>
      </c>
      <c r="E13559" s="132">
        <v>217</v>
      </c>
      <c r="F13559" s="132">
        <v>217</v>
      </c>
      <c r="G13559" s="126" t="s">
        <v>17886</v>
      </c>
      <c r="H13559" s="126" t="s">
        <v>20591</v>
      </c>
      <c r="I13559" s="126" t="s">
        <v>20592</v>
      </c>
      <c r="J13559" s="126" t="s">
        <v>26344</v>
      </c>
      <c r="K13559" s="9">
        <f>_xlfn.IFNA(VLOOKUP(Table5[[#This Row],[Section]],SubSill_Tier,2,FALSE),0)</f>
        <v>0</v>
      </c>
      <c r="L13559" s="9" t="str">
        <f t="shared" si="225"/>
        <v/>
      </c>
      <c r="M13559" s="205" t="str" cm="1">
        <f t="array" ref="M13559">_xlfn.IFS(NOT(ISERROR(VLOOKUP(Table5[[#This Row],[Section]],TB_notTB,1,FALSE))),"No",LEFT(Table5[[#This Row],[Section]],3)="ETB","PLS",LEFT(Table5[[#This Row],[Section]],1)="7","PDB",NOT(ISBLANK(Table5[[#This Row],[Section]])),"No")</f>
        <v>No</v>
      </c>
    </row>
    <row r="13560" spans="1:13" x14ac:dyDescent="0.25">
      <c r="A13560" s="130" t="s">
        <v>19868</v>
      </c>
      <c r="B13560" s="130" t="s">
        <v>19869</v>
      </c>
      <c r="C13560" s="130" t="s">
        <v>98</v>
      </c>
      <c r="D13560" s="131">
        <v>0.247</v>
      </c>
      <c r="E13560" s="132">
        <v>136</v>
      </c>
      <c r="F13560" s="132">
        <v>136</v>
      </c>
      <c r="G13560" s="126" t="s">
        <v>17886</v>
      </c>
      <c r="H13560" s="126" t="s">
        <v>20591</v>
      </c>
      <c r="I13560" s="126" t="s">
        <v>20592</v>
      </c>
      <c r="J13560" s="126" t="s">
        <v>26344</v>
      </c>
      <c r="K13560" s="9">
        <f>_xlfn.IFNA(VLOOKUP(Table5[[#This Row],[Section]],SubSill_Tier,2,FALSE),0)</f>
        <v>0</v>
      </c>
      <c r="L13560" s="9" t="str">
        <f t="shared" si="225"/>
        <v/>
      </c>
      <c r="M13560" s="205" t="str" cm="1">
        <f t="array" ref="M13560">_xlfn.IFS(NOT(ISERROR(VLOOKUP(Table5[[#This Row],[Section]],TB_notTB,1,FALSE))),"No",LEFT(Table5[[#This Row],[Section]],3)="ETB","PLS",LEFT(Table5[[#This Row],[Section]],1)="7","PDB",NOT(ISBLANK(Table5[[#This Row],[Section]])),"No")</f>
        <v>No</v>
      </c>
    </row>
    <row r="13561" spans="1:13" x14ac:dyDescent="0.25">
      <c r="A13561" s="130" t="s">
        <v>19870</v>
      </c>
      <c r="B13561" s="130" t="s">
        <v>19871</v>
      </c>
      <c r="C13561" s="130" t="s">
        <v>98</v>
      </c>
      <c r="D13561" s="131">
        <v>0.42499999999999999</v>
      </c>
      <c r="E13561" s="132">
        <v>131</v>
      </c>
      <c r="F13561" s="132">
        <v>131</v>
      </c>
      <c r="G13561" s="126" t="s">
        <v>17886</v>
      </c>
      <c r="H13561" s="126" t="s">
        <v>20591</v>
      </c>
      <c r="I13561" s="126" t="s">
        <v>20592</v>
      </c>
      <c r="J13561" s="126" t="s">
        <v>26341</v>
      </c>
      <c r="K13561" s="9">
        <f>_xlfn.IFNA(VLOOKUP(Table5[[#This Row],[Section]],SubSill_Tier,2,FALSE),0)</f>
        <v>0</v>
      </c>
      <c r="L13561" s="9" t="str">
        <f t="shared" si="225"/>
        <v/>
      </c>
      <c r="M13561" s="205" t="str" cm="1">
        <f t="array" ref="M13561">_xlfn.IFS(NOT(ISERROR(VLOOKUP(Table5[[#This Row],[Section]],TB_notTB,1,FALSE))),"No",LEFT(Table5[[#This Row],[Section]],3)="ETB","PLS",LEFT(Table5[[#This Row],[Section]],1)="7","PDB",NOT(ISBLANK(Table5[[#This Row],[Section]])),"No")</f>
        <v>No</v>
      </c>
    </row>
    <row r="13562" spans="1:13" x14ac:dyDescent="0.25">
      <c r="A13562" s="130" t="s">
        <v>19872</v>
      </c>
      <c r="B13562" s="130" t="s">
        <v>19873</v>
      </c>
      <c r="C13562" s="130" t="s">
        <v>98</v>
      </c>
      <c r="D13562" s="131">
        <v>3.161</v>
      </c>
      <c r="E13562" s="132">
        <v>490</v>
      </c>
      <c r="F13562" s="132">
        <v>490</v>
      </c>
      <c r="G13562" s="126" t="s">
        <v>18069</v>
      </c>
      <c r="H13562" s="126" t="s">
        <v>20619</v>
      </c>
      <c r="I13562" s="126" t="s">
        <v>20620</v>
      </c>
      <c r="J13562" s="126" t="s">
        <v>26341</v>
      </c>
      <c r="K13562" s="9">
        <f>_xlfn.IFNA(VLOOKUP(Table5[[#This Row],[Section]],SubSill_Tier,2,FALSE),0)</f>
        <v>0</v>
      </c>
      <c r="L13562" s="9" t="str">
        <f t="shared" si="225"/>
        <v/>
      </c>
      <c r="M13562" s="205" t="str" cm="1">
        <f t="array" ref="M13562">_xlfn.IFS(NOT(ISERROR(VLOOKUP(Table5[[#This Row],[Section]],TB_notTB,1,FALSE))),"No",LEFT(Table5[[#This Row],[Section]],3)="ETB","PLS",LEFT(Table5[[#This Row],[Section]],1)="7","PDB",NOT(ISBLANK(Table5[[#This Row],[Section]])),"No")</f>
        <v>No</v>
      </c>
    </row>
    <row r="13563" spans="1:13" x14ac:dyDescent="0.25">
      <c r="A13563" s="130" t="s">
        <v>19874</v>
      </c>
      <c r="B13563" s="130" t="s">
        <v>19875</v>
      </c>
      <c r="C13563" s="130" t="s">
        <v>98</v>
      </c>
      <c r="D13563" s="131">
        <v>2.5659999999999998</v>
      </c>
      <c r="E13563" s="132">
        <v>287</v>
      </c>
      <c r="F13563" s="132">
        <v>287</v>
      </c>
      <c r="G13563" s="126" t="s">
        <v>18069</v>
      </c>
      <c r="H13563" s="126" t="s">
        <v>20619</v>
      </c>
      <c r="I13563" s="126" t="s">
        <v>20620</v>
      </c>
      <c r="J13563" s="126" t="s">
        <v>26344</v>
      </c>
      <c r="K13563" s="9">
        <f>_xlfn.IFNA(VLOOKUP(Table5[[#This Row],[Section]],SubSill_Tier,2,FALSE),0)</f>
        <v>0</v>
      </c>
      <c r="L13563" s="9" t="str">
        <f t="shared" si="225"/>
        <v/>
      </c>
      <c r="M13563" s="205" t="str" cm="1">
        <f t="array" ref="M13563">_xlfn.IFS(NOT(ISERROR(VLOOKUP(Table5[[#This Row],[Section]],TB_notTB,1,FALSE))),"No",LEFT(Table5[[#This Row],[Section]],3)="ETB","PLS",LEFT(Table5[[#This Row],[Section]],1)="7","PDB",NOT(ISBLANK(Table5[[#This Row],[Section]])),"No")</f>
        <v>No</v>
      </c>
    </row>
    <row r="13564" spans="1:13" x14ac:dyDescent="0.25">
      <c r="A13564" s="130" t="s">
        <v>19876</v>
      </c>
      <c r="B13564" s="130" t="s">
        <v>19877</v>
      </c>
      <c r="C13564" s="130" t="s">
        <v>98</v>
      </c>
      <c r="D13564" s="131">
        <v>0.28799999999999998</v>
      </c>
      <c r="E13564" s="132">
        <v>162</v>
      </c>
      <c r="F13564" s="132">
        <v>162</v>
      </c>
      <c r="G13564" s="126" t="s">
        <v>18069</v>
      </c>
      <c r="H13564" s="126" t="s">
        <v>20619</v>
      </c>
      <c r="I13564" s="126" t="s">
        <v>20620</v>
      </c>
      <c r="J13564" s="126" t="s">
        <v>26341</v>
      </c>
      <c r="K13564" s="9">
        <f>_xlfn.IFNA(VLOOKUP(Table5[[#This Row],[Section]],SubSill_Tier,2,FALSE),0)</f>
        <v>0</v>
      </c>
      <c r="L13564" s="9" t="str">
        <f t="shared" si="225"/>
        <v/>
      </c>
      <c r="M13564" s="205" t="str" cm="1">
        <f t="array" ref="M13564">_xlfn.IFS(NOT(ISERROR(VLOOKUP(Table5[[#This Row],[Section]],TB_notTB,1,FALSE))),"No",LEFT(Table5[[#This Row],[Section]],3)="ETB","PLS",LEFT(Table5[[#This Row],[Section]],1)="7","PDB",NOT(ISBLANK(Table5[[#This Row],[Section]])),"No")</f>
        <v>No</v>
      </c>
    </row>
    <row r="13565" spans="1:13" x14ac:dyDescent="0.25">
      <c r="A13565" s="130" t="s">
        <v>19878</v>
      </c>
      <c r="B13565" s="130" t="s">
        <v>19879</v>
      </c>
      <c r="C13565" s="130" t="s">
        <v>98</v>
      </c>
      <c r="D13565" s="131">
        <v>4.24</v>
      </c>
      <c r="E13565" s="132">
        <v>566</v>
      </c>
      <c r="F13565" s="132">
        <v>100</v>
      </c>
      <c r="G13565" s="126" t="s">
        <v>18052</v>
      </c>
      <c r="H13565" s="126" t="s">
        <v>20599</v>
      </c>
      <c r="I13565" s="126" t="s">
        <v>20600</v>
      </c>
      <c r="J13565" s="126" t="s">
        <v>26341</v>
      </c>
      <c r="K13565" s="9">
        <f>_xlfn.IFNA(VLOOKUP(Table5[[#This Row],[Section]],SubSill_Tier,2,FALSE),0)</f>
        <v>0</v>
      </c>
      <c r="L13565" s="9" t="str">
        <f t="shared" si="225"/>
        <v/>
      </c>
      <c r="M13565" s="205" t="str" cm="1">
        <f t="array" ref="M13565">_xlfn.IFS(NOT(ISERROR(VLOOKUP(Table5[[#This Row],[Section]],TB_notTB,1,FALSE))),"No",LEFT(Table5[[#This Row],[Section]],3)="ETB","PLS",LEFT(Table5[[#This Row],[Section]],1)="7","PDB",NOT(ISBLANK(Table5[[#This Row],[Section]])),"No")</f>
        <v>No</v>
      </c>
    </row>
    <row r="13566" spans="1:13" x14ac:dyDescent="0.25">
      <c r="A13566" s="130" t="s">
        <v>19880</v>
      </c>
      <c r="B13566" s="130" t="s">
        <v>27123</v>
      </c>
      <c r="C13566" s="130" t="s">
        <v>98</v>
      </c>
      <c r="D13566" s="131">
        <v>3.2879999999999998</v>
      </c>
      <c r="E13566" s="132">
        <v>439</v>
      </c>
      <c r="F13566" s="132">
        <v>439</v>
      </c>
      <c r="G13566" s="126" t="s">
        <v>18052</v>
      </c>
      <c r="H13566" s="126" t="s">
        <v>20599</v>
      </c>
      <c r="I13566" s="126" t="s">
        <v>20600</v>
      </c>
      <c r="J13566" s="126" t="s">
        <v>26344</v>
      </c>
      <c r="K13566" s="9">
        <f>_xlfn.IFNA(VLOOKUP(Table5[[#This Row],[Section]],SubSill_Tier,2,FALSE),0)</f>
        <v>0</v>
      </c>
      <c r="L13566" s="9" t="str">
        <f t="shared" si="225"/>
        <v/>
      </c>
      <c r="M13566" s="205" t="str" cm="1">
        <f t="array" ref="M13566">_xlfn.IFS(NOT(ISERROR(VLOOKUP(Table5[[#This Row],[Section]],TB_notTB,1,FALSE))),"No",LEFT(Table5[[#This Row],[Section]],3)="ETB","PLS",LEFT(Table5[[#This Row],[Section]],1)="7","PDB",NOT(ISBLANK(Table5[[#This Row],[Section]])),"No")</f>
        <v>No</v>
      </c>
    </row>
    <row r="13567" spans="1:13" x14ac:dyDescent="0.25">
      <c r="A13567" s="130" t="s">
        <v>19881</v>
      </c>
      <c r="B13567" s="130" t="s">
        <v>19882</v>
      </c>
      <c r="C13567" s="130" t="s">
        <v>98</v>
      </c>
      <c r="D13567" s="131">
        <v>3.6960000000000002</v>
      </c>
      <c r="E13567" s="132">
        <v>518</v>
      </c>
      <c r="F13567" s="132">
        <v>518</v>
      </c>
      <c r="G13567" s="126" t="s">
        <v>18052</v>
      </c>
      <c r="H13567" s="126" t="s">
        <v>20599</v>
      </c>
      <c r="I13567" s="126" t="s">
        <v>20600</v>
      </c>
      <c r="J13567" s="126" t="s">
        <v>26341</v>
      </c>
      <c r="K13567" s="9">
        <f>_xlfn.IFNA(VLOOKUP(Table5[[#This Row],[Section]],SubSill_Tier,2,FALSE),0)</f>
        <v>0</v>
      </c>
      <c r="L13567" s="9" t="str">
        <f t="shared" si="225"/>
        <v/>
      </c>
      <c r="M13567" s="205" t="str" cm="1">
        <f t="array" ref="M13567">_xlfn.IFS(NOT(ISERROR(VLOOKUP(Table5[[#This Row],[Section]],TB_notTB,1,FALSE))),"No",LEFT(Table5[[#This Row],[Section]],3)="ETB","PLS",LEFT(Table5[[#This Row],[Section]],1)="7","PDB",NOT(ISBLANK(Table5[[#This Row],[Section]])),"No")</f>
        <v>No</v>
      </c>
    </row>
    <row r="13568" spans="1:13" x14ac:dyDescent="0.25">
      <c r="A13568" s="130" t="s">
        <v>19883</v>
      </c>
      <c r="B13568" s="130" t="s">
        <v>19884</v>
      </c>
      <c r="C13568" s="130" t="s">
        <v>98</v>
      </c>
      <c r="D13568" s="131">
        <v>0.42399999999999999</v>
      </c>
      <c r="E13568" s="132">
        <v>209</v>
      </c>
      <c r="F13568" s="132">
        <v>209</v>
      </c>
      <c r="G13568" s="126" t="s">
        <v>18052</v>
      </c>
      <c r="H13568" s="126" t="s">
        <v>20599</v>
      </c>
      <c r="I13568" s="126" t="s">
        <v>20600</v>
      </c>
      <c r="J13568" s="126" t="s">
        <v>26341</v>
      </c>
      <c r="K13568" s="9">
        <f>_xlfn.IFNA(VLOOKUP(Table5[[#This Row],[Section]],SubSill_Tier,2,FALSE),0)</f>
        <v>0</v>
      </c>
      <c r="L13568" s="9" t="str">
        <f t="shared" si="225"/>
        <v/>
      </c>
      <c r="M13568" s="205" t="str" cm="1">
        <f t="array" ref="M13568">_xlfn.IFS(NOT(ISERROR(VLOOKUP(Table5[[#This Row],[Section]],TB_notTB,1,FALSE))),"No",LEFT(Table5[[#This Row],[Section]],3)="ETB","PLS",LEFT(Table5[[#This Row],[Section]],1)="7","PDB",NOT(ISBLANK(Table5[[#This Row],[Section]])),"No")</f>
        <v>No</v>
      </c>
    </row>
    <row r="13569" spans="1:13" x14ac:dyDescent="0.25">
      <c r="A13569" s="130" t="s">
        <v>20002</v>
      </c>
      <c r="B13569" s="130" t="s">
        <v>20003</v>
      </c>
      <c r="C13569" s="130" t="s">
        <v>98</v>
      </c>
      <c r="D13569" s="131">
        <v>0.88900000000000001</v>
      </c>
      <c r="E13569" s="132">
        <v>251</v>
      </c>
      <c r="F13569" s="132">
        <v>251</v>
      </c>
      <c r="G13569" s="126" t="s">
        <v>17708</v>
      </c>
      <c r="H13569" s="126" t="s">
        <v>20399</v>
      </c>
      <c r="I13569" s="126" t="s">
        <v>26825</v>
      </c>
      <c r="J13569" s="126" t="s">
        <v>26341</v>
      </c>
      <c r="K13569" s="9">
        <f>_xlfn.IFNA(VLOOKUP(Table5[[#This Row],[Section]],SubSill_Tier,2,FALSE),0)</f>
        <v>0</v>
      </c>
      <c r="L13569" s="9" t="str">
        <f t="shared" si="225"/>
        <v/>
      </c>
      <c r="M13569" s="205" t="str" cm="1">
        <f t="array" ref="M13569">_xlfn.IFS(NOT(ISERROR(VLOOKUP(Table5[[#This Row],[Section]],TB_notTB,1,FALSE))),"No",LEFT(Table5[[#This Row],[Section]],3)="ETB","PLS",LEFT(Table5[[#This Row],[Section]],1)="7","PDB",NOT(ISBLANK(Table5[[#This Row],[Section]])),"No")</f>
        <v>No</v>
      </c>
    </row>
    <row r="13570" spans="1:13" x14ac:dyDescent="0.25">
      <c r="A13570" s="130" t="s">
        <v>20004</v>
      </c>
      <c r="B13570" s="130" t="s">
        <v>20005</v>
      </c>
      <c r="C13570" s="130" t="s">
        <v>98</v>
      </c>
      <c r="D13570" s="131">
        <v>1.109</v>
      </c>
      <c r="E13570" s="132">
        <v>320</v>
      </c>
      <c r="F13570" s="132">
        <v>320</v>
      </c>
      <c r="G13570" s="126" t="s">
        <v>17708</v>
      </c>
      <c r="H13570" s="126" t="s">
        <v>20399</v>
      </c>
      <c r="I13570" s="126" t="s">
        <v>26825</v>
      </c>
      <c r="J13570" s="126" t="s">
        <v>26341</v>
      </c>
      <c r="K13570" s="9">
        <f>_xlfn.IFNA(VLOOKUP(Table5[[#This Row],[Section]],SubSill_Tier,2,FALSE),0)</f>
        <v>0</v>
      </c>
      <c r="L13570" s="9" t="str">
        <f t="shared" si="225"/>
        <v/>
      </c>
      <c r="M13570" s="205" t="str" cm="1">
        <f t="array" ref="M13570">_xlfn.IFS(NOT(ISERROR(VLOOKUP(Table5[[#This Row],[Section]],TB_notTB,1,FALSE))),"No",LEFT(Table5[[#This Row],[Section]],3)="ETB","PLS",LEFT(Table5[[#This Row],[Section]],1)="7","PDB",NOT(ISBLANK(Table5[[#This Row],[Section]])),"No")</f>
        <v>No</v>
      </c>
    </row>
    <row r="13571" spans="1:13" x14ac:dyDescent="0.25">
      <c r="A13571" s="130" t="s">
        <v>20006</v>
      </c>
      <c r="B13571" s="130" t="s">
        <v>20007</v>
      </c>
      <c r="C13571" s="130" t="s">
        <v>98</v>
      </c>
      <c r="D13571" s="131">
        <v>0.54900000000000004</v>
      </c>
      <c r="E13571" s="132">
        <v>156</v>
      </c>
      <c r="F13571" s="132">
        <v>156</v>
      </c>
      <c r="G13571" s="126" t="s">
        <v>17708</v>
      </c>
      <c r="H13571" s="126" t="s">
        <v>20399</v>
      </c>
      <c r="I13571" s="126" t="s">
        <v>26825</v>
      </c>
      <c r="J13571" s="126" t="s">
        <v>26342</v>
      </c>
      <c r="K13571" s="9">
        <f>_xlfn.IFNA(VLOOKUP(Table5[[#This Row],[Section]],SubSill_Tier,2,FALSE),0)</f>
        <v>0</v>
      </c>
      <c r="L13571" s="9" t="str">
        <f t="shared" si="225"/>
        <v/>
      </c>
      <c r="M13571" s="205" t="str" cm="1">
        <f t="array" ref="M13571">_xlfn.IFS(NOT(ISERROR(VLOOKUP(Table5[[#This Row],[Section]],TB_notTB,1,FALSE))),"No",LEFT(Table5[[#This Row],[Section]],3)="ETB","PLS",LEFT(Table5[[#This Row],[Section]],1)="7","PDB",NOT(ISBLANK(Table5[[#This Row],[Section]])),"No")</f>
        <v>No</v>
      </c>
    </row>
    <row r="13572" spans="1:13" x14ac:dyDescent="0.25">
      <c r="A13572" s="130" t="s">
        <v>20008</v>
      </c>
      <c r="B13572" s="130" t="s">
        <v>20009</v>
      </c>
      <c r="C13572" s="130" t="s">
        <v>98</v>
      </c>
      <c r="D13572" s="131">
        <v>0.56999999999999995</v>
      </c>
      <c r="E13572" s="132">
        <v>161</v>
      </c>
      <c r="F13572" s="132">
        <v>161</v>
      </c>
      <c r="G13572" s="126" t="s">
        <v>17708</v>
      </c>
      <c r="H13572" s="126" t="s">
        <v>20399</v>
      </c>
      <c r="I13572" s="126" t="s">
        <v>26825</v>
      </c>
      <c r="J13572" s="126" t="s">
        <v>26342</v>
      </c>
      <c r="K13572" s="9">
        <f>_xlfn.IFNA(VLOOKUP(Table5[[#This Row],[Section]],SubSill_Tier,2,FALSE),0)</f>
        <v>0</v>
      </c>
      <c r="L13572" s="9" t="str">
        <f t="shared" si="225"/>
        <v/>
      </c>
      <c r="M13572" s="205" t="str" cm="1">
        <f t="array" ref="M13572">_xlfn.IFS(NOT(ISERROR(VLOOKUP(Table5[[#This Row],[Section]],TB_notTB,1,FALSE))),"No",LEFT(Table5[[#This Row],[Section]],3)="ETB","PLS",LEFT(Table5[[#This Row],[Section]],1)="7","PDB",NOT(ISBLANK(Table5[[#This Row],[Section]])),"No")</f>
        <v>No</v>
      </c>
    </row>
    <row r="13573" spans="1:13" x14ac:dyDescent="0.25">
      <c r="A13573" s="130" t="s">
        <v>20010</v>
      </c>
      <c r="B13573" s="130" t="s">
        <v>20011</v>
      </c>
      <c r="C13573" s="130" t="s">
        <v>98</v>
      </c>
      <c r="D13573" s="131">
        <v>0.23</v>
      </c>
      <c r="E13573" s="132">
        <v>126</v>
      </c>
      <c r="F13573" s="132">
        <v>126</v>
      </c>
      <c r="G13573" s="126" t="s">
        <v>17475</v>
      </c>
      <c r="H13573" s="126" t="s">
        <v>20380</v>
      </c>
      <c r="I13573" s="126" t="s">
        <v>20381</v>
      </c>
      <c r="J13573" s="126" t="s">
        <v>26341</v>
      </c>
      <c r="K13573" s="9">
        <f>_xlfn.IFNA(VLOOKUP(Table5[[#This Row],[Section]],SubSill_Tier,2,FALSE),0)</f>
        <v>0</v>
      </c>
      <c r="L13573" s="9" t="str">
        <f t="shared" si="225"/>
        <v/>
      </c>
      <c r="M13573" s="205" t="str" cm="1">
        <f t="array" ref="M13573">_xlfn.IFS(NOT(ISERROR(VLOOKUP(Table5[[#This Row],[Section]],TB_notTB,1,FALSE))),"No",LEFT(Table5[[#This Row],[Section]],3)="ETB","PLS",LEFT(Table5[[#This Row],[Section]],1)="7","PDB",NOT(ISBLANK(Table5[[#This Row],[Section]])),"No")</f>
        <v>No</v>
      </c>
    </row>
    <row r="13574" spans="1:13" x14ac:dyDescent="0.25">
      <c r="A13574" s="130" t="s">
        <v>20012</v>
      </c>
      <c r="B13574" s="130" t="s">
        <v>20013</v>
      </c>
      <c r="C13574" s="130" t="s">
        <v>98</v>
      </c>
      <c r="D13574" s="131">
        <v>0.39600000000000002</v>
      </c>
      <c r="E13574" s="132">
        <v>121</v>
      </c>
      <c r="F13574" s="132">
        <v>121</v>
      </c>
      <c r="G13574" s="126" t="s">
        <v>17751</v>
      </c>
      <c r="H13574" s="126" t="s">
        <v>20587</v>
      </c>
      <c r="I13574" s="126" t="s">
        <v>20588</v>
      </c>
      <c r="J13574" s="126" t="s">
        <v>26344</v>
      </c>
      <c r="K13574" s="9">
        <f>_xlfn.IFNA(VLOOKUP(Table5[[#This Row],[Section]],SubSill_Tier,2,FALSE),0)</f>
        <v>0</v>
      </c>
      <c r="L13574" s="9" t="str">
        <f t="shared" si="225"/>
        <v/>
      </c>
      <c r="M13574" s="205" t="str" cm="1">
        <f t="array" ref="M13574">_xlfn.IFS(NOT(ISERROR(VLOOKUP(Table5[[#This Row],[Section]],TB_notTB,1,FALSE))),"No",LEFT(Table5[[#This Row],[Section]],3)="ETB","PLS",LEFT(Table5[[#This Row],[Section]],1)="7","PDB",NOT(ISBLANK(Table5[[#This Row],[Section]])),"No")</f>
        <v>No</v>
      </c>
    </row>
    <row r="13575" spans="1:13" x14ac:dyDescent="0.25">
      <c r="A13575" s="130" t="s">
        <v>20014</v>
      </c>
      <c r="B13575" s="130" t="s">
        <v>20015</v>
      </c>
      <c r="C13575" s="130" t="s">
        <v>98</v>
      </c>
      <c r="D13575" s="131">
        <v>0.44700000000000001</v>
      </c>
      <c r="E13575" s="132">
        <v>203</v>
      </c>
      <c r="F13575" s="132">
        <v>203</v>
      </c>
      <c r="G13575" s="126" t="s">
        <v>17751</v>
      </c>
      <c r="H13575" s="126" t="s">
        <v>20587</v>
      </c>
      <c r="I13575" s="126" t="s">
        <v>20588</v>
      </c>
      <c r="J13575" s="126" t="s">
        <v>26344</v>
      </c>
      <c r="K13575" s="9">
        <f>_xlfn.IFNA(VLOOKUP(Table5[[#This Row],[Section]],SubSill_Tier,2,FALSE),0)</f>
        <v>0</v>
      </c>
      <c r="L13575" s="9" t="str">
        <f t="shared" si="225"/>
        <v/>
      </c>
      <c r="M13575" s="205" t="str" cm="1">
        <f t="array" ref="M13575">_xlfn.IFS(NOT(ISERROR(VLOOKUP(Table5[[#This Row],[Section]],TB_notTB,1,FALSE))),"No",LEFT(Table5[[#This Row],[Section]],3)="ETB","PLS",LEFT(Table5[[#This Row],[Section]],1)="7","PDB",NOT(ISBLANK(Table5[[#This Row],[Section]])),"No")</f>
        <v>No</v>
      </c>
    </row>
    <row r="13576" spans="1:13" x14ac:dyDescent="0.25">
      <c r="A13576" s="130" t="s">
        <v>20016</v>
      </c>
      <c r="B13576" s="130" t="s">
        <v>20017</v>
      </c>
      <c r="C13576" s="130" t="s">
        <v>98</v>
      </c>
      <c r="D13576" s="131">
        <v>6.7050000000000001</v>
      </c>
      <c r="E13576" s="132">
        <v>408</v>
      </c>
      <c r="F13576" s="132">
        <v>408</v>
      </c>
      <c r="G13576" s="126" t="s">
        <v>18069</v>
      </c>
      <c r="H13576" s="126" t="s">
        <v>20619</v>
      </c>
      <c r="I13576" s="126" t="s">
        <v>20620</v>
      </c>
      <c r="J13576" s="126" t="s">
        <v>26344</v>
      </c>
      <c r="K13576" s="9">
        <f>_xlfn.IFNA(VLOOKUP(Table5[[#This Row],[Section]],SubSill_Tier,2,FALSE),0)</f>
        <v>0</v>
      </c>
      <c r="L13576" s="9" t="str">
        <f t="shared" si="225"/>
        <v/>
      </c>
      <c r="M13576" s="205" t="str" cm="1">
        <f t="array" ref="M13576">_xlfn.IFS(NOT(ISERROR(VLOOKUP(Table5[[#This Row],[Section]],TB_notTB,1,FALSE))),"No",LEFT(Table5[[#This Row],[Section]],3)="ETB","PLS",LEFT(Table5[[#This Row],[Section]],1)="7","PDB",NOT(ISBLANK(Table5[[#This Row],[Section]])),"No")</f>
        <v>No</v>
      </c>
    </row>
    <row r="13577" spans="1:13" x14ac:dyDescent="0.25">
      <c r="A13577" s="130" t="s">
        <v>20018</v>
      </c>
      <c r="B13577" s="130" t="s">
        <v>20019</v>
      </c>
      <c r="C13577" s="130" t="s">
        <v>98</v>
      </c>
      <c r="D13577" s="131">
        <v>8.7149999999999999</v>
      </c>
      <c r="E13577" s="132">
        <v>1013</v>
      </c>
      <c r="F13577" s="132">
        <v>1013</v>
      </c>
      <c r="G13577" s="126" t="s">
        <v>17475</v>
      </c>
      <c r="H13577" s="126" t="s">
        <v>20380</v>
      </c>
      <c r="I13577" s="126" t="s">
        <v>20381</v>
      </c>
      <c r="J13577" s="126" t="s">
        <v>26365</v>
      </c>
      <c r="K13577" s="9">
        <f>_xlfn.IFNA(VLOOKUP(Table5[[#This Row],[Section]],SubSill_Tier,2,FALSE),0)</f>
        <v>0</v>
      </c>
      <c r="L13577" s="9" t="str">
        <f t="shared" si="225"/>
        <v/>
      </c>
      <c r="M13577" s="205" t="str" cm="1">
        <f t="array" ref="M13577">_xlfn.IFS(NOT(ISERROR(VLOOKUP(Table5[[#This Row],[Section]],TB_notTB,1,FALSE))),"No",LEFT(Table5[[#This Row],[Section]],3)="ETB","PLS",LEFT(Table5[[#This Row],[Section]],1)="7","PDB",NOT(ISBLANK(Table5[[#This Row],[Section]])),"No")</f>
        <v>No</v>
      </c>
    </row>
    <row r="13578" spans="1:13" x14ac:dyDescent="0.25">
      <c r="A13578" s="130" t="s">
        <v>20020</v>
      </c>
      <c r="B13578" s="130" t="s">
        <v>20021</v>
      </c>
      <c r="C13578" s="130" t="s">
        <v>98</v>
      </c>
      <c r="D13578" s="131">
        <v>0.42699999999999999</v>
      </c>
      <c r="E13578" s="132">
        <v>154</v>
      </c>
      <c r="F13578" s="132">
        <v>154</v>
      </c>
      <c r="G13578" s="126" t="s">
        <v>18069</v>
      </c>
      <c r="H13578" s="126" t="s">
        <v>20619</v>
      </c>
      <c r="I13578" s="126" t="s">
        <v>20620</v>
      </c>
      <c r="J13578" s="126" t="s">
        <v>26341</v>
      </c>
      <c r="K13578" s="9">
        <f>_xlfn.IFNA(VLOOKUP(Table5[[#This Row],[Section]],SubSill_Tier,2,FALSE),0)</f>
        <v>0</v>
      </c>
      <c r="L13578" s="9" t="str">
        <f t="shared" si="225"/>
        <v/>
      </c>
      <c r="M13578" s="205" t="str" cm="1">
        <f t="array" ref="M13578">_xlfn.IFS(NOT(ISERROR(VLOOKUP(Table5[[#This Row],[Section]],TB_notTB,1,FALSE))),"No",LEFT(Table5[[#This Row],[Section]],3)="ETB","PLS",LEFT(Table5[[#This Row],[Section]],1)="7","PDB",NOT(ISBLANK(Table5[[#This Row],[Section]])),"No")</f>
        <v>No</v>
      </c>
    </row>
    <row r="13579" spans="1:13" x14ac:dyDescent="0.25">
      <c r="A13579" s="130" t="s">
        <v>20022</v>
      </c>
      <c r="B13579" s="130" t="s">
        <v>20023</v>
      </c>
      <c r="C13579" s="130" t="s">
        <v>98</v>
      </c>
      <c r="D13579" s="131">
        <v>3.867</v>
      </c>
      <c r="E13579" s="132">
        <v>596</v>
      </c>
      <c r="F13579" s="132">
        <v>596</v>
      </c>
      <c r="G13579" s="126" t="s">
        <v>18052</v>
      </c>
      <c r="H13579" s="126" t="s">
        <v>20599</v>
      </c>
      <c r="I13579" s="126" t="s">
        <v>20600</v>
      </c>
      <c r="J13579" s="126" t="s">
        <v>26341</v>
      </c>
      <c r="K13579" s="9">
        <f>_xlfn.IFNA(VLOOKUP(Table5[[#This Row],[Section]],SubSill_Tier,2,FALSE),0)</f>
        <v>0</v>
      </c>
      <c r="L13579" s="9" t="str">
        <f t="shared" si="225"/>
        <v/>
      </c>
      <c r="M13579" s="205" t="str" cm="1">
        <f t="array" ref="M13579">_xlfn.IFS(NOT(ISERROR(VLOOKUP(Table5[[#This Row],[Section]],TB_notTB,1,FALSE))),"No",LEFT(Table5[[#This Row],[Section]],3)="ETB","PLS",LEFT(Table5[[#This Row],[Section]],1)="7","PDB",NOT(ISBLANK(Table5[[#This Row],[Section]])),"No")</f>
        <v>No</v>
      </c>
    </row>
    <row r="13580" spans="1:13" x14ac:dyDescent="0.25">
      <c r="A13580" s="130" t="s">
        <v>20627</v>
      </c>
      <c r="B13580" s="130" t="s">
        <v>20628</v>
      </c>
      <c r="C13580" s="130" t="s">
        <v>98</v>
      </c>
      <c r="D13580" s="131">
        <v>5.9749999999999996</v>
      </c>
      <c r="E13580" s="132">
        <v>799</v>
      </c>
      <c r="F13580" s="132">
        <v>799</v>
      </c>
      <c r="G13580" s="126" t="s">
        <v>18052</v>
      </c>
      <c r="H13580" s="126" t="s">
        <v>20599</v>
      </c>
      <c r="I13580" s="126" t="s">
        <v>20600</v>
      </c>
      <c r="J13580" s="126" t="s">
        <v>26341</v>
      </c>
      <c r="K13580" s="9">
        <f>_xlfn.IFNA(VLOOKUP(Table5[[#This Row],[Section]],SubSill_Tier,2,FALSE),0)</f>
        <v>0</v>
      </c>
      <c r="L13580" s="9" t="str">
        <f t="shared" si="225"/>
        <v/>
      </c>
      <c r="M13580" s="205" t="str" cm="1">
        <f t="array" ref="M13580">_xlfn.IFS(NOT(ISERROR(VLOOKUP(Table5[[#This Row],[Section]],TB_notTB,1,FALSE))),"No",LEFT(Table5[[#This Row],[Section]],3)="ETB","PLS",LEFT(Table5[[#This Row],[Section]],1)="7","PDB",NOT(ISBLANK(Table5[[#This Row],[Section]])),"No")</f>
        <v>No</v>
      </c>
    </row>
    <row r="13581" spans="1:13" x14ac:dyDescent="0.25">
      <c r="A13581" s="130" t="s">
        <v>20024</v>
      </c>
      <c r="B13581" s="130" t="s">
        <v>20025</v>
      </c>
      <c r="C13581" s="130" t="s">
        <v>98</v>
      </c>
      <c r="D13581" s="131">
        <v>0.60899999999999999</v>
      </c>
      <c r="E13581" s="132">
        <v>198</v>
      </c>
      <c r="F13581" s="132">
        <v>198</v>
      </c>
      <c r="G13581" s="126" t="s">
        <v>18069</v>
      </c>
      <c r="H13581" s="126" t="s">
        <v>20619</v>
      </c>
      <c r="I13581" s="126" t="s">
        <v>20620</v>
      </c>
      <c r="J13581" s="126" t="s">
        <v>26344</v>
      </c>
      <c r="K13581" s="9">
        <f>_xlfn.IFNA(VLOOKUP(Table5[[#This Row],[Section]],SubSill_Tier,2,FALSE),0)</f>
        <v>0</v>
      </c>
      <c r="L13581" s="9" t="str">
        <f t="shared" si="225"/>
        <v/>
      </c>
      <c r="M13581" s="205" t="str" cm="1">
        <f t="array" ref="M13581">_xlfn.IFS(NOT(ISERROR(VLOOKUP(Table5[[#This Row],[Section]],TB_notTB,1,FALSE))),"No",LEFT(Table5[[#This Row],[Section]],3)="ETB","PLS",LEFT(Table5[[#This Row],[Section]],1)="7","PDB",NOT(ISBLANK(Table5[[#This Row],[Section]])),"No")</f>
        <v>No</v>
      </c>
    </row>
    <row r="13582" spans="1:13" x14ac:dyDescent="0.25">
      <c r="A13582" s="130" t="s">
        <v>20026</v>
      </c>
      <c r="B13582" s="130" t="s">
        <v>20027</v>
      </c>
      <c r="C13582" s="130" t="s">
        <v>98</v>
      </c>
      <c r="D13582" s="131">
        <v>1.992</v>
      </c>
      <c r="E13582" s="132">
        <v>604</v>
      </c>
      <c r="F13582" s="132">
        <v>604</v>
      </c>
      <c r="G13582" s="126" t="s">
        <v>17472</v>
      </c>
      <c r="H13582" s="126" t="s">
        <v>20378</v>
      </c>
      <c r="I13582" s="126" t="s">
        <v>20379</v>
      </c>
      <c r="J13582" s="126" t="s">
        <v>26341</v>
      </c>
      <c r="K13582" s="9">
        <f>_xlfn.IFNA(VLOOKUP(Table5[[#This Row],[Section]],SubSill_Tier,2,FALSE),0)</f>
        <v>0</v>
      </c>
      <c r="L13582" s="9" t="str">
        <f t="shared" ref="L13582:L13645" si="226">IFERROR(IF(LEFT(G13582,2)="AI",IF(_xlfn.NUMBERVALUE(IFERROR(LEFT(IF(ISERROR(FIND("X",UPPER(B13582))),UPPER(B13582),RIGHT(UPPER(B13582),LEN(UPPER(B13582))-FIND("~",SUBSTITUTE(UPPER(B13582),"X","~",LEN(UPPER(B13582))-LEN(SUBSTITUTE(UPPER(B13582),"X","")))))),FIND(" ",IF(ISERROR(FIND("X",UPPER(B13582))),UPPER(B13582),RIGHT(UPPER(B13582),LEN(UPPER(B13582))-FIND("~",SUBSTITUTE(UPPER(B13582),"X","~",LEN(UPPER(B13582))-LEN(SUBSTITUTE(UPPER(B13582),"X","")))))),1)-1),IF(ISERROR(FIND("X",UPPER(B13582))),UPPER(B13582),RIGHT(UPPER(B13582),LEN(UPPER(B13582))-FIND("~",SUBSTITUTE(UPPER(B13582),"X","~",LEN(UPPER(B13582))-LEN(SUBSTITUTE(UPPER(B13582),"X",""))))))),".")&gt;=5,"Wall",""),""),"")</f>
        <v/>
      </c>
      <c r="M13582" s="205" t="str" cm="1">
        <f t="array" ref="M13582">_xlfn.IFS(NOT(ISERROR(VLOOKUP(Table5[[#This Row],[Section]],TB_notTB,1,FALSE))),"No",LEFT(Table5[[#This Row],[Section]],3)="ETB","PLS",LEFT(Table5[[#This Row],[Section]],1)="7","PDB",NOT(ISBLANK(Table5[[#This Row],[Section]])),"No")</f>
        <v>No</v>
      </c>
    </row>
    <row r="13583" spans="1:13" x14ac:dyDescent="0.25">
      <c r="A13583" s="130" t="s">
        <v>20028</v>
      </c>
      <c r="B13583" s="130" t="s">
        <v>20029</v>
      </c>
      <c r="C13583" s="130" t="s">
        <v>98</v>
      </c>
      <c r="D13583" s="131">
        <v>0.94899999999999995</v>
      </c>
      <c r="E13583" s="132">
        <v>188</v>
      </c>
      <c r="F13583" s="132">
        <v>188</v>
      </c>
      <c r="G13583" s="126" t="s">
        <v>17472</v>
      </c>
      <c r="H13583" s="126" t="s">
        <v>20378</v>
      </c>
      <c r="I13583" s="126" t="s">
        <v>20379</v>
      </c>
      <c r="J13583" s="126" t="s">
        <v>26344</v>
      </c>
      <c r="K13583" s="9">
        <f>_xlfn.IFNA(VLOOKUP(Table5[[#This Row],[Section]],SubSill_Tier,2,FALSE),0)</f>
        <v>0</v>
      </c>
      <c r="L13583" s="9" t="str">
        <f t="shared" si="226"/>
        <v/>
      </c>
      <c r="M13583" s="205" t="str" cm="1">
        <f t="array" ref="M13583">_xlfn.IFS(NOT(ISERROR(VLOOKUP(Table5[[#This Row],[Section]],TB_notTB,1,FALSE))),"No",LEFT(Table5[[#This Row],[Section]],3)="ETB","PLS",LEFT(Table5[[#This Row],[Section]],1)="7","PDB",NOT(ISBLANK(Table5[[#This Row],[Section]])),"No")</f>
        <v>No</v>
      </c>
    </row>
    <row r="13584" spans="1:13" x14ac:dyDescent="0.25">
      <c r="A13584" s="130" t="s">
        <v>20030</v>
      </c>
      <c r="B13584" s="130" t="s">
        <v>20031</v>
      </c>
      <c r="C13584" s="130" t="s">
        <v>98</v>
      </c>
      <c r="D13584" s="131">
        <v>1.421</v>
      </c>
      <c r="E13584" s="132">
        <v>184</v>
      </c>
      <c r="F13584" s="132">
        <v>184</v>
      </c>
      <c r="G13584" s="126" t="s">
        <v>17472</v>
      </c>
      <c r="H13584" s="126" t="s">
        <v>20378</v>
      </c>
      <c r="I13584" s="126" t="s">
        <v>20379</v>
      </c>
      <c r="J13584" s="126" t="s">
        <v>26344</v>
      </c>
      <c r="K13584" s="9">
        <f>_xlfn.IFNA(VLOOKUP(Table5[[#This Row],[Section]],SubSill_Tier,2,FALSE),0)</f>
        <v>0</v>
      </c>
      <c r="L13584" s="9" t="str">
        <f t="shared" si="226"/>
        <v/>
      </c>
      <c r="M13584" s="205" t="str" cm="1">
        <f t="array" ref="M13584">_xlfn.IFS(NOT(ISERROR(VLOOKUP(Table5[[#This Row],[Section]],TB_notTB,1,FALSE))),"No",LEFT(Table5[[#This Row],[Section]],3)="ETB","PLS",LEFT(Table5[[#This Row],[Section]],1)="7","PDB",NOT(ISBLANK(Table5[[#This Row],[Section]])),"No")</f>
        <v>No</v>
      </c>
    </row>
    <row r="13585" spans="1:13" x14ac:dyDescent="0.25">
      <c r="A13585" s="130" t="s">
        <v>20032</v>
      </c>
      <c r="B13585" s="130" t="s">
        <v>20033</v>
      </c>
      <c r="C13585" s="130" t="s">
        <v>98</v>
      </c>
      <c r="D13585" s="131">
        <v>0.373</v>
      </c>
      <c r="E13585" s="132">
        <v>191</v>
      </c>
      <c r="F13585" s="132">
        <v>191</v>
      </c>
      <c r="G13585" s="126" t="s">
        <v>17475</v>
      </c>
      <c r="H13585" s="126" t="s">
        <v>20380</v>
      </c>
      <c r="I13585" s="126" t="s">
        <v>20381</v>
      </c>
      <c r="J13585" s="126" t="s">
        <v>26341</v>
      </c>
      <c r="K13585" s="9">
        <f>_xlfn.IFNA(VLOOKUP(Table5[[#This Row],[Section]],SubSill_Tier,2,FALSE),0)</f>
        <v>0</v>
      </c>
      <c r="L13585" s="9" t="str">
        <f t="shared" si="226"/>
        <v/>
      </c>
      <c r="M13585" s="205" t="str" cm="1">
        <f t="array" ref="M13585">_xlfn.IFS(NOT(ISERROR(VLOOKUP(Table5[[#This Row],[Section]],TB_notTB,1,FALSE))),"No",LEFT(Table5[[#This Row],[Section]],3)="ETB","PLS",LEFT(Table5[[#This Row],[Section]],1)="7","PDB",NOT(ISBLANK(Table5[[#This Row],[Section]])),"No")</f>
        <v>No</v>
      </c>
    </row>
    <row r="13586" spans="1:13" x14ac:dyDescent="0.25">
      <c r="A13586" s="130" t="s">
        <v>20034</v>
      </c>
      <c r="B13586" s="130" t="s">
        <v>20035</v>
      </c>
      <c r="C13586" s="130" t="s">
        <v>98</v>
      </c>
      <c r="D13586" s="131">
        <v>0.40799999999999997</v>
      </c>
      <c r="E13586" s="132">
        <v>211</v>
      </c>
      <c r="F13586" s="132">
        <v>211</v>
      </c>
      <c r="G13586" s="126" t="s">
        <v>17475</v>
      </c>
      <c r="H13586" s="126" t="s">
        <v>20380</v>
      </c>
      <c r="I13586" s="126" t="s">
        <v>20381</v>
      </c>
      <c r="J13586" s="126" t="s">
        <v>26341</v>
      </c>
      <c r="K13586" s="9">
        <f>_xlfn.IFNA(VLOOKUP(Table5[[#This Row],[Section]],SubSill_Tier,2,FALSE),0)</f>
        <v>0</v>
      </c>
      <c r="L13586" s="9" t="str">
        <f t="shared" si="226"/>
        <v/>
      </c>
      <c r="M13586" s="205" t="str" cm="1">
        <f t="array" ref="M13586">_xlfn.IFS(NOT(ISERROR(VLOOKUP(Table5[[#This Row],[Section]],TB_notTB,1,FALSE))),"No",LEFT(Table5[[#This Row],[Section]],3)="ETB","PLS",LEFT(Table5[[#This Row],[Section]],1)="7","PDB",NOT(ISBLANK(Table5[[#This Row],[Section]])),"No")</f>
        <v>No</v>
      </c>
    </row>
    <row r="13587" spans="1:13" x14ac:dyDescent="0.25">
      <c r="A13587" s="130" t="s">
        <v>20036</v>
      </c>
      <c r="B13587" s="130" t="s">
        <v>20037</v>
      </c>
      <c r="C13587" s="130" t="s">
        <v>98</v>
      </c>
      <c r="D13587" s="131">
        <v>0.88700000000000001</v>
      </c>
      <c r="E13587" s="132">
        <v>269</v>
      </c>
      <c r="F13587" s="132">
        <v>269</v>
      </c>
      <c r="G13587" s="126" t="s">
        <v>18052</v>
      </c>
      <c r="H13587" s="126" t="s">
        <v>20599</v>
      </c>
      <c r="I13587" s="126" t="s">
        <v>20600</v>
      </c>
      <c r="J13587" s="126" t="s">
        <v>26344</v>
      </c>
      <c r="K13587" s="9">
        <f>_xlfn.IFNA(VLOOKUP(Table5[[#This Row],[Section]],SubSill_Tier,2,FALSE),0)</f>
        <v>0</v>
      </c>
      <c r="L13587" s="9" t="str">
        <f t="shared" si="226"/>
        <v/>
      </c>
      <c r="M13587" s="205" t="str" cm="1">
        <f t="array" ref="M13587">_xlfn.IFS(NOT(ISERROR(VLOOKUP(Table5[[#This Row],[Section]],TB_notTB,1,FALSE))),"No",LEFT(Table5[[#This Row],[Section]],3)="ETB","PLS",LEFT(Table5[[#This Row],[Section]],1)="7","PDB",NOT(ISBLANK(Table5[[#This Row],[Section]])),"No")</f>
        <v>No</v>
      </c>
    </row>
    <row r="13588" spans="1:13" x14ac:dyDescent="0.25">
      <c r="A13588" s="130" t="s">
        <v>20038</v>
      </c>
      <c r="B13588" s="130" t="s">
        <v>20039</v>
      </c>
      <c r="C13588" s="130" t="s">
        <v>98</v>
      </c>
      <c r="D13588" s="131">
        <v>0.93</v>
      </c>
      <c r="E13588" s="132">
        <v>279</v>
      </c>
      <c r="F13588" s="132">
        <v>279</v>
      </c>
      <c r="G13588" s="126" t="s">
        <v>18052</v>
      </c>
      <c r="H13588" s="126" t="s">
        <v>20599</v>
      </c>
      <c r="I13588" s="126" t="s">
        <v>20600</v>
      </c>
      <c r="J13588" s="126" t="s">
        <v>26341</v>
      </c>
      <c r="K13588" s="9">
        <f>_xlfn.IFNA(VLOOKUP(Table5[[#This Row],[Section]],SubSill_Tier,2,FALSE),0)</f>
        <v>0</v>
      </c>
      <c r="L13588" s="9" t="str">
        <f t="shared" si="226"/>
        <v/>
      </c>
      <c r="M13588" s="205" t="str" cm="1">
        <f t="array" ref="M13588">_xlfn.IFS(NOT(ISERROR(VLOOKUP(Table5[[#This Row],[Section]],TB_notTB,1,FALSE))),"No",LEFT(Table5[[#This Row],[Section]],3)="ETB","PLS",LEFT(Table5[[#This Row],[Section]],1)="7","PDB",NOT(ISBLANK(Table5[[#This Row],[Section]])),"No")</f>
        <v>No</v>
      </c>
    </row>
    <row r="13589" spans="1:13" x14ac:dyDescent="0.25">
      <c r="A13589" s="130" t="s">
        <v>20629</v>
      </c>
      <c r="B13589" s="130" t="s">
        <v>20630</v>
      </c>
      <c r="C13589" s="130" t="s">
        <v>98</v>
      </c>
      <c r="D13589" s="131">
        <v>1.0169999999999999</v>
      </c>
      <c r="E13589" s="132">
        <v>306</v>
      </c>
      <c r="F13589" s="132">
        <v>306</v>
      </c>
      <c r="G13589" s="126" t="s">
        <v>17475</v>
      </c>
      <c r="H13589" s="126" t="s">
        <v>20380</v>
      </c>
      <c r="I13589" s="126" t="s">
        <v>20381</v>
      </c>
      <c r="J13589" s="126" t="s">
        <v>26341</v>
      </c>
      <c r="K13589" s="9">
        <f>_xlfn.IFNA(VLOOKUP(Table5[[#This Row],[Section]],SubSill_Tier,2,FALSE),0)</f>
        <v>0</v>
      </c>
      <c r="L13589" s="9" t="str">
        <f t="shared" si="226"/>
        <v/>
      </c>
      <c r="M13589" s="205" t="str" cm="1">
        <f t="array" ref="M13589">_xlfn.IFS(NOT(ISERROR(VLOOKUP(Table5[[#This Row],[Section]],TB_notTB,1,FALSE))),"No",LEFT(Table5[[#This Row],[Section]],3)="ETB","PLS",LEFT(Table5[[#This Row],[Section]],1)="7","PDB",NOT(ISBLANK(Table5[[#This Row],[Section]])),"No")</f>
        <v>No</v>
      </c>
    </row>
    <row r="13590" spans="1:13" x14ac:dyDescent="0.25">
      <c r="A13590" s="130" t="s">
        <v>20631</v>
      </c>
      <c r="B13590" s="130" t="s">
        <v>20632</v>
      </c>
      <c r="C13590" s="130" t="s">
        <v>98</v>
      </c>
      <c r="D13590" s="131">
        <v>0.68400000000000005</v>
      </c>
      <c r="E13590" s="132">
        <v>164</v>
      </c>
      <c r="F13590" s="132">
        <v>164</v>
      </c>
      <c r="G13590" s="126" t="s">
        <v>18052</v>
      </c>
      <c r="H13590" s="126" t="s">
        <v>20599</v>
      </c>
      <c r="I13590" s="126" t="s">
        <v>20600</v>
      </c>
      <c r="J13590" s="126" t="s">
        <v>26344</v>
      </c>
      <c r="K13590" s="9">
        <f>_xlfn.IFNA(VLOOKUP(Table5[[#This Row],[Section]],SubSill_Tier,2,FALSE),0)</f>
        <v>0</v>
      </c>
      <c r="L13590" s="9" t="str">
        <f t="shared" si="226"/>
        <v/>
      </c>
      <c r="M13590" s="205" t="str" cm="1">
        <f t="array" ref="M13590">_xlfn.IFS(NOT(ISERROR(VLOOKUP(Table5[[#This Row],[Section]],TB_notTB,1,FALSE))),"No",LEFT(Table5[[#This Row],[Section]],3)="ETB","PLS",LEFT(Table5[[#This Row],[Section]],1)="7","PDB",NOT(ISBLANK(Table5[[#This Row],[Section]])),"No")</f>
        <v>No</v>
      </c>
    </row>
    <row r="13591" spans="1:13" x14ac:dyDescent="0.25">
      <c r="A13591" s="130" t="s">
        <v>20633</v>
      </c>
      <c r="B13591" s="130" t="s">
        <v>20634</v>
      </c>
      <c r="C13591" s="130" t="s">
        <v>98</v>
      </c>
      <c r="D13591" s="131">
        <v>1.8859999999999999</v>
      </c>
      <c r="E13591" s="132">
        <v>336</v>
      </c>
      <c r="F13591" s="132">
        <v>336</v>
      </c>
      <c r="G13591" s="126" t="s">
        <v>18052</v>
      </c>
      <c r="H13591" s="126" t="s">
        <v>20599</v>
      </c>
      <c r="I13591" s="126" t="s">
        <v>20600</v>
      </c>
      <c r="J13591" s="126" t="s">
        <v>26344</v>
      </c>
      <c r="K13591" s="9">
        <f>_xlfn.IFNA(VLOOKUP(Table5[[#This Row],[Section]],SubSill_Tier,2,FALSE),0)</f>
        <v>0</v>
      </c>
      <c r="L13591" s="9" t="str">
        <f t="shared" si="226"/>
        <v/>
      </c>
      <c r="M13591" s="205" t="str" cm="1">
        <f t="array" ref="M13591">_xlfn.IFS(NOT(ISERROR(VLOOKUP(Table5[[#This Row],[Section]],TB_notTB,1,FALSE))),"No",LEFT(Table5[[#This Row],[Section]],3)="ETB","PLS",LEFT(Table5[[#This Row],[Section]],1)="7","PDB",NOT(ISBLANK(Table5[[#This Row],[Section]])),"No")</f>
        <v>No</v>
      </c>
    </row>
    <row r="13592" spans="1:13" x14ac:dyDescent="0.25">
      <c r="A13592" s="130" t="s">
        <v>20635</v>
      </c>
      <c r="B13592" s="130" t="s">
        <v>20636</v>
      </c>
      <c r="C13592" s="130" t="s">
        <v>98</v>
      </c>
      <c r="D13592" s="131">
        <v>1.3680000000000001</v>
      </c>
      <c r="E13592" s="132">
        <v>325</v>
      </c>
      <c r="F13592" s="132">
        <v>325</v>
      </c>
      <c r="G13592" s="126" t="s">
        <v>18052</v>
      </c>
      <c r="H13592" s="126" t="s">
        <v>20599</v>
      </c>
      <c r="I13592" s="126" t="s">
        <v>20600</v>
      </c>
      <c r="J13592" s="126" t="s">
        <v>26344</v>
      </c>
      <c r="K13592" s="9">
        <f>_xlfn.IFNA(VLOOKUP(Table5[[#This Row],[Section]],SubSill_Tier,2,FALSE),0)</f>
        <v>0</v>
      </c>
      <c r="L13592" s="9" t="str">
        <f t="shared" si="226"/>
        <v/>
      </c>
      <c r="M13592" s="205" t="str" cm="1">
        <f t="array" ref="M13592">_xlfn.IFS(NOT(ISERROR(VLOOKUP(Table5[[#This Row],[Section]],TB_notTB,1,FALSE))),"No",LEFT(Table5[[#This Row],[Section]],3)="ETB","PLS",LEFT(Table5[[#This Row],[Section]],1)="7","PDB",NOT(ISBLANK(Table5[[#This Row],[Section]])),"No")</f>
        <v>No</v>
      </c>
    </row>
    <row r="13593" spans="1:13" x14ac:dyDescent="0.25">
      <c r="A13593" s="130" t="s">
        <v>20637</v>
      </c>
      <c r="B13593" s="130" t="s">
        <v>20638</v>
      </c>
      <c r="C13593" s="130" t="s">
        <v>98</v>
      </c>
      <c r="D13593" s="131">
        <v>1.202</v>
      </c>
      <c r="E13593" s="132">
        <v>276</v>
      </c>
      <c r="F13593" s="132">
        <v>276</v>
      </c>
      <c r="G13593" s="126" t="s">
        <v>17708</v>
      </c>
      <c r="H13593" s="126" t="s">
        <v>20399</v>
      </c>
      <c r="I13593" s="126" t="s">
        <v>26825</v>
      </c>
      <c r="J13593" s="126" t="s">
        <v>26344</v>
      </c>
      <c r="K13593" s="9">
        <f>_xlfn.IFNA(VLOOKUP(Table5[[#This Row],[Section]],SubSill_Tier,2,FALSE),0)</f>
        <v>0</v>
      </c>
      <c r="L13593" s="9" t="str">
        <f t="shared" si="226"/>
        <v/>
      </c>
      <c r="M13593" s="205" t="str" cm="1">
        <f t="array" ref="M13593">_xlfn.IFS(NOT(ISERROR(VLOOKUP(Table5[[#This Row],[Section]],TB_notTB,1,FALSE))),"No",LEFT(Table5[[#This Row],[Section]],3)="ETB","PLS",LEFT(Table5[[#This Row],[Section]],1)="7","PDB",NOT(ISBLANK(Table5[[#This Row],[Section]])),"No")</f>
        <v>No</v>
      </c>
    </row>
    <row r="13594" spans="1:13" x14ac:dyDescent="0.25">
      <c r="A13594" s="130" t="s">
        <v>20639</v>
      </c>
      <c r="B13594" s="130" t="s">
        <v>20640</v>
      </c>
      <c r="C13594" s="130" t="s">
        <v>98</v>
      </c>
      <c r="D13594" s="131">
        <v>1.1890000000000001</v>
      </c>
      <c r="E13594" s="132">
        <v>278</v>
      </c>
      <c r="F13594" s="132">
        <v>278</v>
      </c>
      <c r="G13594" s="126" t="s">
        <v>17708</v>
      </c>
      <c r="H13594" s="126" t="s">
        <v>20399</v>
      </c>
      <c r="I13594" s="126" t="s">
        <v>26825</v>
      </c>
      <c r="J13594" s="126" t="s">
        <v>26341</v>
      </c>
      <c r="K13594" s="9">
        <f>_xlfn.IFNA(VLOOKUP(Table5[[#This Row],[Section]],SubSill_Tier,2,FALSE),0)</f>
        <v>0</v>
      </c>
      <c r="L13594" s="9" t="str">
        <f t="shared" si="226"/>
        <v/>
      </c>
      <c r="M13594" s="205" t="str" cm="1">
        <f t="array" ref="M13594">_xlfn.IFS(NOT(ISERROR(VLOOKUP(Table5[[#This Row],[Section]],TB_notTB,1,FALSE))),"No",LEFT(Table5[[#This Row],[Section]],3)="ETB","PLS",LEFT(Table5[[#This Row],[Section]],1)="7","PDB",NOT(ISBLANK(Table5[[#This Row],[Section]])),"No")</f>
        <v>No</v>
      </c>
    </row>
    <row r="13595" spans="1:13" x14ac:dyDescent="0.25">
      <c r="A13595" s="130" t="s">
        <v>20641</v>
      </c>
      <c r="B13595" s="130" t="s">
        <v>20642</v>
      </c>
      <c r="C13595" s="130" t="s">
        <v>98</v>
      </c>
      <c r="D13595" s="131">
        <v>1.099</v>
      </c>
      <c r="E13595" s="132">
        <v>268</v>
      </c>
      <c r="F13595" s="132">
        <v>268</v>
      </c>
      <c r="G13595" s="126" t="s">
        <v>17708</v>
      </c>
      <c r="H13595" s="126" t="s">
        <v>20399</v>
      </c>
      <c r="I13595" s="126" t="s">
        <v>26825</v>
      </c>
      <c r="J13595" s="126" t="s">
        <v>26341</v>
      </c>
      <c r="K13595" s="9">
        <f>_xlfn.IFNA(VLOOKUP(Table5[[#This Row],[Section]],SubSill_Tier,2,FALSE),0)</f>
        <v>0</v>
      </c>
      <c r="L13595" s="9" t="str">
        <f t="shared" si="226"/>
        <v/>
      </c>
      <c r="M13595" s="205" t="str" cm="1">
        <f t="array" ref="M13595">_xlfn.IFS(NOT(ISERROR(VLOOKUP(Table5[[#This Row],[Section]],TB_notTB,1,FALSE))),"No",LEFT(Table5[[#This Row],[Section]],3)="ETB","PLS",LEFT(Table5[[#This Row],[Section]],1)="7","PDB",NOT(ISBLANK(Table5[[#This Row],[Section]])),"No")</f>
        <v>No</v>
      </c>
    </row>
    <row r="13596" spans="1:13" x14ac:dyDescent="0.25">
      <c r="A13596" s="130" t="s">
        <v>20643</v>
      </c>
      <c r="B13596" s="130" t="s">
        <v>20644</v>
      </c>
      <c r="C13596" s="130" t="s">
        <v>98</v>
      </c>
      <c r="D13596" s="131">
        <v>1.6559999999999999</v>
      </c>
      <c r="E13596" s="132">
        <v>399</v>
      </c>
      <c r="F13596" s="132">
        <v>399</v>
      </c>
      <c r="G13596" s="126" t="s">
        <v>17708</v>
      </c>
      <c r="H13596" s="126" t="s">
        <v>20399</v>
      </c>
      <c r="I13596" s="126" t="s">
        <v>26825</v>
      </c>
      <c r="J13596" s="126" t="s">
        <v>26341</v>
      </c>
      <c r="K13596" s="9">
        <f>_xlfn.IFNA(VLOOKUP(Table5[[#This Row],[Section]],SubSill_Tier,2,FALSE),0)</f>
        <v>0</v>
      </c>
      <c r="L13596" s="9" t="str">
        <f t="shared" si="226"/>
        <v/>
      </c>
      <c r="M13596" s="205" t="str" cm="1">
        <f t="array" ref="M13596">_xlfn.IFS(NOT(ISERROR(VLOOKUP(Table5[[#This Row],[Section]],TB_notTB,1,FALSE))),"No",LEFT(Table5[[#This Row],[Section]],3)="ETB","PLS",LEFT(Table5[[#This Row],[Section]],1)="7","PDB",NOT(ISBLANK(Table5[[#This Row],[Section]])),"No")</f>
        <v>No</v>
      </c>
    </row>
    <row r="13597" spans="1:13" x14ac:dyDescent="0.25">
      <c r="A13597" s="130" t="s">
        <v>20645</v>
      </c>
      <c r="B13597" s="130" t="s">
        <v>20646</v>
      </c>
      <c r="C13597" s="130" t="s">
        <v>98</v>
      </c>
      <c r="D13597" s="131">
        <v>0.29499999999999998</v>
      </c>
      <c r="E13597" s="132">
        <v>136</v>
      </c>
      <c r="F13597" s="132">
        <v>136</v>
      </c>
      <c r="G13597" s="126" t="s">
        <v>17708</v>
      </c>
      <c r="H13597" s="126" t="s">
        <v>20399</v>
      </c>
      <c r="I13597" s="126" t="s">
        <v>26825</v>
      </c>
      <c r="J13597" s="126" t="s">
        <v>26342</v>
      </c>
      <c r="K13597" s="9">
        <f>_xlfn.IFNA(VLOOKUP(Table5[[#This Row],[Section]],SubSill_Tier,2,FALSE),0)</f>
        <v>0</v>
      </c>
      <c r="L13597" s="9" t="str">
        <f t="shared" si="226"/>
        <v/>
      </c>
      <c r="M13597" s="205" t="str" cm="1">
        <f t="array" ref="M13597">_xlfn.IFS(NOT(ISERROR(VLOOKUP(Table5[[#This Row],[Section]],TB_notTB,1,FALSE))),"No",LEFT(Table5[[#This Row],[Section]],3)="ETB","PLS",LEFT(Table5[[#This Row],[Section]],1)="7","PDB",NOT(ISBLANK(Table5[[#This Row],[Section]])),"No")</f>
        <v>No</v>
      </c>
    </row>
    <row r="13598" spans="1:13" x14ac:dyDescent="0.25">
      <c r="A13598" s="130" t="s">
        <v>20647</v>
      </c>
      <c r="B13598" s="130" t="s">
        <v>20648</v>
      </c>
      <c r="C13598" s="130" t="s">
        <v>98</v>
      </c>
      <c r="D13598" s="131">
        <v>1.915</v>
      </c>
      <c r="E13598" s="132">
        <v>434</v>
      </c>
      <c r="F13598" s="132">
        <v>434</v>
      </c>
      <c r="G13598" s="126" t="s">
        <v>17475</v>
      </c>
      <c r="H13598" s="126" t="s">
        <v>20380</v>
      </c>
      <c r="I13598" s="126" t="s">
        <v>20381</v>
      </c>
      <c r="J13598" s="126" t="s">
        <v>26341</v>
      </c>
      <c r="K13598" s="9">
        <f>_xlfn.IFNA(VLOOKUP(Table5[[#This Row],[Section]],SubSill_Tier,2,FALSE),0)</f>
        <v>0</v>
      </c>
      <c r="L13598" s="9" t="str">
        <f t="shared" si="226"/>
        <v/>
      </c>
      <c r="M13598" s="205" t="str" cm="1">
        <f t="array" ref="M13598">_xlfn.IFS(NOT(ISERROR(VLOOKUP(Table5[[#This Row],[Section]],TB_notTB,1,FALSE))),"No",LEFT(Table5[[#This Row],[Section]],3)="ETB","PLS",LEFT(Table5[[#This Row],[Section]],1)="7","PDB",NOT(ISBLANK(Table5[[#This Row],[Section]])),"No")</f>
        <v>No</v>
      </c>
    </row>
    <row r="13599" spans="1:13" x14ac:dyDescent="0.25">
      <c r="A13599" s="130" t="s">
        <v>20649</v>
      </c>
      <c r="B13599" s="130" t="s">
        <v>20650</v>
      </c>
      <c r="C13599" s="130" t="s">
        <v>98</v>
      </c>
      <c r="D13599" s="131">
        <v>0.49099999999999999</v>
      </c>
      <c r="E13599" s="132">
        <v>194</v>
      </c>
      <c r="F13599" s="132">
        <v>194</v>
      </c>
      <c r="G13599" s="126" t="s">
        <v>17475</v>
      </c>
      <c r="H13599" s="126" t="s">
        <v>20380</v>
      </c>
      <c r="I13599" s="126" t="s">
        <v>20381</v>
      </c>
      <c r="J13599" s="126" t="s">
        <v>26341</v>
      </c>
      <c r="K13599" s="9">
        <f>_xlfn.IFNA(VLOOKUP(Table5[[#This Row],[Section]],SubSill_Tier,2,FALSE),0)</f>
        <v>0</v>
      </c>
      <c r="L13599" s="9" t="str">
        <f t="shared" si="226"/>
        <v/>
      </c>
      <c r="M13599" s="205" t="str" cm="1">
        <f t="array" ref="M13599">_xlfn.IFS(NOT(ISERROR(VLOOKUP(Table5[[#This Row],[Section]],TB_notTB,1,FALSE))),"No",LEFT(Table5[[#This Row],[Section]],3)="ETB","PLS",LEFT(Table5[[#This Row],[Section]],1)="7","PDB",NOT(ISBLANK(Table5[[#This Row],[Section]])),"No")</f>
        <v>No</v>
      </c>
    </row>
    <row r="13600" spans="1:13" x14ac:dyDescent="0.25">
      <c r="A13600" s="130" t="s">
        <v>20651</v>
      </c>
      <c r="B13600" s="130" t="s">
        <v>20652</v>
      </c>
      <c r="C13600" s="130" t="s">
        <v>98</v>
      </c>
      <c r="D13600" s="131">
        <v>0.69899999999999995</v>
      </c>
      <c r="E13600" s="132">
        <v>214</v>
      </c>
      <c r="F13600" s="132">
        <v>214</v>
      </c>
      <c r="G13600" s="126" t="s">
        <v>17475</v>
      </c>
      <c r="H13600" s="126" t="s">
        <v>20380</v>
      </c>
      <c r="I13600" s="126" t="s">
        <v>20381</v>
      </c>
      <c r="J13600" s="126" t="s">
        <v>26341</v>
      </c>
      <c r="K13600" s="9">
        <f>_xlfn.IFNA(VLOOKUP(Table5[[#This Row],[Section]],SubSill_Tier,2,FALSE),0)</f>
        <v>0</v>
      </c>
      <c r="L13600" s="9" t="str">
        <f t="shared" si="226"/>
        <v/>
      </c>
      <c r="M13600" s="205" t="str" cm="1">
        <f t="array" ref="M13600">_xlfn.IFS(NOT(ISERROR(VLOOKUP(Table5[[#This Row],[Section]],TB_notTB,1,FALSE))),"No",LEFT(Table5[[#This Row],[Section]],3)="ETB","PLS",LEFT(Table5[[#This Row],[Section]],1)="7","PDB",NOT(ISBLANK(Table5[[#This Row],[Section]])),"No")</f>
        <v>No</v>
      </c>
    </row>
    <row r="13601" spans="1:13" x14ac:dyDescent="0.25">
      <c r="A13601" s="130" t="s">
        <v>20653</v>
      </c>
      <c r="B13601" s="130" t="s">
        <v>20654</v>
      </c>
      <c r="C13601" s="130" t="s">
        <v>98</v>
      </c>
      <c r="D13601" s="131">
        <v>0.51200000000000001</v>
      </c>
      <c r="E13601" s="132">
        <v>183</v>
      </c>
      <c r="F13601" s="132">
        <v>183</v>
      </c>
      <c r="G13601" s="126" t="s">
        <v>17475</v>
      </c>
      <c r="H13601" s="126" t="s">
        <v>20380</v>
      </c>
      <c r="I13601" s="126" t="s">
        <v>20381</v>
      </c>
      <c r="J13601" s="126" t="s">
        <v>26344</v>
      </c>
      <c r="K13601" s="9">
        <f>_xlfn.IFNA(VLOOKUP(Table5[[#This Row],[Section]],SubSill_Tier,2,FALSE),0)</f>
        <v>0</v>
      </c>
      <c r="L13601" s="9" t="str">
        <f t="shared" si="226"/>
        <v/>
      </c>
      <c r="M13601" s="205" t="str" cm="1">
        <f t="array" ref="M13601">_xlfn.IFS(NOT(ISERROR(VLOOKUP(Table5[[#This Row],[Section]],TB_notTB,1,FALSE))),"No",LEFT(Table5[[#This Row],[Section]],3)="ETB","PLS",LEFT(Table5[[#This Row],[Section]],1)="7","PDB",NOT(ISBLANK(Table5[[#This Row],[Section]])),"No")</f>
        <v>No</v>
      </c>
    </row>
    <row r="13602" spans="1:13" x14ac:dyDescent="0.25">
      <c r="A13602" s="130" t="s">
        <v>20655</v>
      </c>
      <c r="B13602" s="130" t="s">
        <v>20656</v>
      </c>
      <c r="C13602" s="130" t="s">
        <v>98</v>
      </c>
      <c r="D13602" s="131">
        <v>3.2669999999999999</v>
      </c>
      <c r="E13602" s="132">
        <v>644</v>
      </c>
      <c r="F13602" s="132">
        <v>644</v>
      </c>
      <c r="G13602" s="126" t="s">
        <v>18069</v>
      </c>
      <c r="H13602" s="126" t="s">
        <v>20619</v>
      </c>
      <c r="I13602" s="126" t="s">
        <v>20620</v>
      </c>
      <c r="J13602" s="126" t="s">
        <v>26344</v>
      </c>
      <c r="K13602" s="9">
        <f>_xlfn.IFNA(VLOOKUP(Table5[[#This Row],[Section]],SubSill_Tier,2,FALSE),0)</f>
        <v>0</v>
      </c>
      <c r="L13602" s="9" t="str">
        <f t="shared" si="226"/>
        <v/>
      </c>
      <c r="M13602" s="205" t="str" cm="1">
        <f t="array" ref="M13602">_xlfn.IFS(NOT(ISERROR(VLOOKUP(Table5[[#This Row],[Section]],TB_notTB,1,FALSE))),"No",LEFT(Table5[[#This Row],[Section]],3)="ETB","PLS",LEFT(Table5[[#This Row],[Section]],1)="7","PDB",NOT(ISBLANK(Table5[[#This Row],[Section]])),"No")</f>
        <v>No</v>
      </c>
    </row>
    <row r="13603" spans="1:13" x14ac:dyDescent="0.25">
      <c r="A13603" s="130" t="s">
        <v>20657</v>
      </c>
      <c r="B13603" s="130" t="s">
        <v>20658</v>
      </c>
      <c r="C13603" s="130" t="s">
        <v>98</v>
      </c>
      <c r="D13603" s="131">
        <v>0.11700000000000001</v>
      </c>
      <c r="E13603" s="132">
        <v>100</v>
      </c>
      <c r="F13603" s="132">
        <v>100</v>
      </c>
      <c r="G13603" s="126" t="s">
        <v>18069</v>
      </c>
      <c r="H13603" s="126" t="s">
        <v>20619</v>
      </c>
      <c r="I13603" s="126" t="s">
        <v>20620</v>
      </c>
      <c r="J13603" s="126" t="s">
        <v>26344</v>
      </c>
      <c r="K13603" s="9">
        <f>_xlfn.IFNA(VLOOKUP(Table5[[#This Row],[Section]],SubSill_Tier,2,FALSE),0)</f>
        <v>0</v>
      </c>
      <c r="L13603" s="9" t="str">
        <f t="shared" si="226"/>
        <v/>
      </c>
      <c r="M13603" s="205" t="str" cm="1">
        <f t="array" ref="M13603">_xlfn.IFS(NOT(ISERROR(VLOOKUP(Table5[[#This Row],[Section]],TB_notTB,1,FALSE))),"No",LEFT(Table5[[#This Row],[Section]],3)="ETB","PLS",LEFT(Table5[[#This Row],[Section]],1)="7","PDB",NOT(ISBLANK(Table5[[#This Row],[Section]])),"No")</f>
        <v>No</v>
      </c>
    </row>
    <row r="13604" spans="1:13" x14ac:dyDescent="0.25">
      <c r="A13604" s="130" t="s">
        <v>20659</v>
      </c>
      <c r="B13604" s="130" t="s">
        <v>20660</v>
      </c>
      <c r="C13604" s="130" t="s">
        <v>98</v>
      </c>
      <c r="D13604" s="131">
        <v>3.4540000000000002</v>
      </c>
      <c r="E13604" s="132">
        <v>369</v>
      </c>
      <c r="F13604" s="132">
        <v>369</v>
      </c>
      <c r="G13604" s="126" t="s">
        <v>18052</v>
      </c>
      <c r="H13604" s="126" t="s">
        <v>20599</v>
      </c>
      <c r="I13604" s="126" t="s">
        <v>20600</v>
      </c>
      <c r="J13604" s="126" t="s">
        <v>26341</v>
      </c>
      <c r="K13604" s="9">
        <f>_xlfn.IFNA(VLOOKUP(Table5[[#This Row],[Section]],SubSill_Tier,2,FALSE),0)</f>
        <v>0</v>
      </c>
      <c r="L13604" s="9" t="str">
        <f t="shared" si="226"/>
        <v/>
      </c>
      <c r="M13604" s="205" t="str" cm="1">
        <f t="array" ref="M13604">_xlfn.IFS(NOT(ISERROR(VLOOKUP(Table5[[#This Row],[Section]],TB_notTB,1,FALSE))),"No",LEFT(Table5[[#This Row],[Section]],3)="ETB","PLS",LEFT(Table5[[#This Row],[Section]],1)="7","PDB",NOT(ISBLANK(Table5[[#This Row],[Section]])),"No")</f>
        <v>No</v>
      </c>
    </row>
    <row r="13605" spans="1:13" x14ac:dyDescent="0.25">
      <c r="A13605" s="130" t="s">
        <v>20661</v>
      </c>
      <c r="B13605" s="130" t="s">
        <v>20662</v>
      </c>
      <c r="C13605" s="130" t="s">
        <v>98</v>
      </c>
      <c r="D13605" s="131">
        <v>0.46300000000000002</v>
      </c>
      <c r="E13605" s="132">
        <v>139</v>
      </c>
      <c r="F13605" s="132">
        <v>139</v>
      </c>
      <c r="G13605" s="126" t="s">
        <v>18052</v>
      </c>
      <c r="H13605" s="126" t="s">
        <v>20599</v>
      </c>
      <c r="I13605" s="126" t="s">
        <v>20600</v>
      </c>
      <c r="J13605" s="126" t="s">
        <v>26343</v>
      </c>
      <c r="K13605" s="9">
        <f>_xlfn.IFNA(VLOOKUP(Table5[[#This Row],[Section]],SubSill_Tier,2,FALSE),0)</f>
        <v>0</v>
      </c>
      <c r="L13605" s="9" t="str">
        <f t="shared" si="226"/>
        <v/>
      </c>
      <c r="M13605" s="205" t="str" cm="1">
        <f t="array" ref="M13605">_xlfn.IFS(NOT(ISERROR(VLOOKUP(Table5[[#This Row],[Section]],TB_notTB,1,FALSE))),"No",LEFT(Table5[[#This Row],[Section]],3)="ETB","PLS",LEFT(Table5[[#This Row],[Section]],1)="7","PDB",NOT(ISBLANK(Table5[[#This Row],[Section]])),"No")</f>
        <v>No</v>
      </c>
    </row>
    <row r="13606" spans="1:13" x14ac:dyDescent="0.25">
      <c r="A13606" s="130" t="s">
        <v>20663</v>
      </c>
      <c r="B13606" s="130" t="s">
        <v>20664</v>
      </c>
      <c r="C13606" s="130" t="s">
        <v>98</v>
      </c>
      <c r="D13606" s="131">
        <v>0.57599999999999996</v>
      </c>
      <c r="E13606" s="132">
        <v>206</v>
      </c>
      <c r="F13606" s="132">
        <v>206</v>
      </c>
      <c r="G13606" s="126" t="s">
        <v>17751</v>
      </c>
      <c r="H13606" s="126" t="s">
        <v>20587</v>
      </c>
      <c r="I13606" s="126" t="s">
        <v>20588</v>
      </c>
      <c r="J13606" s="126" t="s">
        <v>26344</v>
      </c>
      <c r="K13606" s="9">
        <f>_xlfn.IFNA(VLOOKUP(Table5[[#This Row],[Section]],SubSill_Tier,2,FALSE),0)</f>
        <v>0</v>
      </c>
      <c r="L13606" s="9" t="str">
        <f t="shared" si="226"/>
        <v/>
      </c>
      <c r="M13606" s="205" t="str" cm="1">
        <f t="array" ref="M13606">_xlfn.IFS(NOT(ISERROR(VLOOKUP(Table5[[#This Row],[Section]],TB_notTB,1,FALSE))),"No",LEFT(Table5[[#This Row],[Section]],3)="ETB","PLS",LEFT(Table5[[#This Row],[Section]],1)="7","PDB",NOT(ISBLANK(Table5[[#This Row],[Section]])),"No")</f>
        <v>No</v>
      </c>
    </row>
    <row r="13607" spans="1:13" x14ac:dyDescent="0.25">
      <c r="A13607" s="130" t="s">
        <v>20665</v>
      </c>
      <c r="B13607" s="130" t="s">
        <v>20666</v>
      </c>
      <c r="C13607" s="130" t="s">
        <v>98</v>
      </c>
      <c r="D13607" s="131">
        <v>0.19700000000000001</v>
      </c>
      <c r="E13607" s="132">
        <v>100</v>
      </c>
      <c r="F13607" s="132">
        <v>100</v>
      </c>
      <c r="G13607" s="126" t="s">
        <v>17751</v>
      </c>
      <c r="H13607" s="126" t="s">
        <v>20587</v>
      </c>
      <c r="I13607" s="126" t="s">
        <v>20588</v>
      </c>
      <c r="J13607" s="126" t="s">
        <v>26341</v>
      </c>
      <c r="K13607" s="9">
        <f>_xlfn.IFNA(VLOOKUP(Table5[[#This Row],[Section]],SubSill_Tier,2,FALSE),0)</f>
        <v>0</v>
      </c>
      <c r="L13607" s="9" t="str">
        <f t="shared" si="226"/>
        <v/>
      </c>
      <c r="M13607" s="205" t="str" cm="1">
        <f t="array" ref="M13607">_xlfn.IFS(NOT(ISERROR(VLOOKUP(Table5[[#This Row],[Section]],TB_notTB,1,FALSE))),"No",LEFT(Table5[[#This Row],[Section]],3)="ETB","PLS",LEFT(Table5[[#This Row],[Section]],1)="7","PDB",NOT(ISBLANK(Table5[[#This Row],[Section]])),"No")</f>
        <v>No</v>
      </c>
    </row>
    <row r="13608" spans="1:13" x14ac:dyDescent="0.25">
      <c r="A13608" s="130" t="s">
        <v>20667</v>
      </c>
      <c r="B13608" s="130" t="s">
        <v>20668</v>
      </c>
      <c r="C13608" s="130" t="s">
        <v>98</v>
      </c>
      <c r="D13608" s="131">
        <v>5.8739999999999997</v>
      </c>
      <c r="E13608" s="132">
        <v>100</v>
      </c>
      <c r="F13608" s="132">
        <v>100</v>
      </c>
      <c r="G13608" s="126" t="s">
        <v>18052</v>
      </c>
      <c r="H13608" s="126" t="s">
        <v>20599</v>
      </c>
      <c r="I13608" s="126" t="s">
        <v>20600</v>
      </c>
      <c r="J13608" s="126" t="s">
        <v>26344</v>
      </c>
      <c r="K13608" s="9">
        <f>_xlfn.IFNA(VLOOKUP(Table5[[#This Row],[Section]],SubSill_Tier,2,FALSE),0)</f>
        <v>0</v>
      </c>
      <c r="L13608" s="9" t="str">
        <f t="shared" si="226"/>
        <v/>
      </c>
      <c r="M13608" s="205" t="str" cm="1">
        <f t="array" ref="M13608">_xlfn.IFS(NOT(ISERROR(VLOOKUP(Table5[[#This Row],[Section]],TB_notTB,1,FALSE))),"No",LEFT(Table5[[#This Row],[Section]],3)="ETB","PLS",LEFT(Table5[[#This Row],[Section]],1)="7","PDB",NOT(ISBLANK(Table5[[#This Row],[Section]])),"No")</f>
        <v>No</v>
      </c>
    </row>
    <row r="13609" spans="1:13" x14ac:dyDescent="0.25">
      <c r="A13609" s="130" t="s">
        <v>21528</v>
      </c>
      <c r="B13609" s="130" t="s">
        <v>21529</v>
      </c>
      <c r="C13609" s="130" t="s">
        <v>98</v>
      </c>
      <c r="D13609" s="131">
        <v>0.21</v>
      </c>
      <c r="E13609" s="132">
        <v>100</v>
      </c>
      <c r="F13609" s="132">
        <v>100</v>
      </c>
      <c r="G13609" s="126" t="s">
        <v>18069</v>
      </c>
      <c r="H13609" s="126" t="s">
        <v>20619</v>
      </c>
      <c r="I13609" s="126" t="s">
        <v>20620</v>
      </c>
      <c r="J13609" s="126" t="s">
        <v>26341</v>
      </c>
      <c r="K13609" s="9">
        <f>_xlfn.IFNA(VLOOKUP(Table5[[#This Row],[Section]],SubSill_Tier,2,FALSE),0)</f>
        <v>0</v>
      </c>
      <c r="L13609" s="9" t="str">
        <f t="shared" si="226"/>
        <v/>
      </c>
      <c r="M13609" s="205" t="str" cm="1">
        <f t="array" ref="M13609">_xlfn.IFS(NOT(ISERROR(VLOOKUP(Table5[[#This Row],[Section]],TB_notTB,1,FALSE))),"No",LEFT(Table5[[#This Row],[Section]],3)="ETB","PLS",LEFT(Table5[[#This Row],[Section]],1)="7","PDB",NOT(ISBLANK(Table5[[#This Row],[Section]])),"No")</f>
        <v>No</v>
      </c>
    </row>
    <row r="13610" spans="1:13" x14ac:dyDescent="0.25">
      <c r="A13610" s="130" t="s">
        <v>21530</v>
      </c>
      <c r="B13610" s="130" t="s">
        <v>21531</v>
      </c>
      <c r="C13610" s="130" t="s">
        <v>98</v>
      </c>
      <c r="D13610" s="131">
        <v>0.33300000000000002</v>
      </c>
      <c r="E13610" s="132">
        <v>100</v>
      </c>
      <c r="F13610" s="132">
        <v>100</v>
      </c>
      <c r="G13610" s="126" t="s">
        <v>18069</v>
      </c>
      <c r="H13610" s="126" t="s">
        <v>20619</v>
      </c>
      <c r="I13610" s="126" t="s">
        <v>20620</v>
      </c>
      <c r="J13610" s="126" t="s">
        <v>26341</v>
      </c>
      <c r="K13610" s="9">
        <f>_xlfn.IFNA(VLOOKUP(Table5[[#This Row],[Section]],SubSill_Tier,2,FALSE),0)</f>
        <v>0</v>
      </c>
      <c r="L13610" s="9" t="str">
        <f t="shared" si="226"/>
        <v/>
      </c>
      <c r="M13610" s="205" t="str" cm="1">
        <f t="array" ref="M13610">_xlfn.IFS(NOT(ISERROR(VLOOKUP(Table5[[#This Row],[Section]],TB_notTB,1,FALSE))),"No",LEFT(Table5[[#This Row],[Section]],3)="ETB","PLS",LEFT(Table5[[#This Row],[Section]],1)="7","PDB",NOT(ISBLANK(Table5[[#This Row],[Section]])),"No")</f>
        <v>No</v>
      </c>
    </row>
    <row r="13611" spans="1:13" x14ac:dyDescent="0.25">
      <c r="A13611" s="130" t="s">
        <v>21532</v>
      </c>
      <c r="B13611" s="130" t="s">
        <v>21533</v>
      </c>
      <c r="C13611" s="130" t="s">
        <v>98</v>
      </c>
      <c r="D13611" s="131">
        <v>0.26</v>
      </c>
      <c r="E13611" s="132">
        <v>106</v>
      </c>
      <c r="F13611" s="132">
        <v>106</v>
      </c>
      <c r="G13611" s="126" t="s">
        <v>18052</v>
      </c>
      <c r="H13611" s="126" t="s">
        <v>20599</v>
      </c>
      <c r="I13611" s="126" t="s">
        <v>20600</v>
      </c>
      <c r="J13611" s="126" t="s">
        <v>26346</v>
      </c>
      <c r="K13611" s="9">
        <f>_xlfn.IFNA(VLOOKUP(Table5[[#This Row],[Section]],SubSill_Tier,2,FALSE),0)</f>
        <v>0</v>
      </c>
      <c r="L13611" s="9" t="str">
        <f t="shared" si="226"/>
        <v/>
      </c>
      <c r="M13611" s="205" t="str" cm="1">
        <f t="array" ref="M13611">_xlfn.IFS(NOT(ISERROR(VLOOKUP(Table5[[#This Row],[Section]],TB_notTB,1,FALSE))),"No",LEFT(Table5[[#This Row],[Section]],3)="ETB","PLS",LEFT(Table5[[#This Row],[Section]],1)="7","PDB",NOT(ISBLANK(Table5[[#This Row],[Section]])),"No")</f>
        <v>No</v>
      </c>
    </row>
    <row r="13612" spans="1:13" x14ac:dyDescent="0.25">
      <c r="A13612" s="130" t="s">
        <v>21534</v>
      </c>
      <c r="B13612" s="130" t="s">
        <v>21535</v>
      </c>
      <c r="C13612" s="130" t="s">
        <v>98</v>
      </c>
      <c r="D13612" s="131">
        <v>0.69</v>
      </c>
      <c r="E13612" s="132">
        <v>154</v>
      </c>
      <c r="F13612" s="132">
        <v>154</v>
      </c>
      <c r="G13612" s="126" t="s">
        <v>17502</v>
      </c>
      <c r="H13612" s="126" t="s">
        <v>20384</v>
      </c>
      <c r="I13612" s="126" t="s">
        <v>20385</v>
      </c>
      <c r="J13612" s="126" t="s">
        <v>26344</v>
      </c>
      <c r="K13612" s="9">
        <f>_xlfn.IFNA(VLOOKUP(Table5[[#This Row],[Section]],SubSill_Tier,2,FALSE),0)</f>
        <v>0</v>
      </c>
      <c r="L13612" s="9" t="str">
        <f t="shared" si="226"/>
        <v/>
      </c>
      <c r="M13612" s="205" t="str" cm="1">
        <f t="array" ref="M13612">_xlfn.IFS(NOT(ISERROR(VLOOKUP(Table5[[#This Row],[Section]],TB_notTB,1,FALSE))),"No",LEFT(Table5[[#This Row],[Section]],3)="ETB","PLS",LEFT(Table5[[#This Row],[Section]],1)="7","PDB",NOT(ISBLANK(Table5[[#This Row],[Section]])),"No")</f>
        <v>No</v>
      </c>
    </row>
    <row r="13613" spans="1:13" x14ac:dyDescent="0.25">
      <c r="A13613" s="130" t="s">
        <v>21588</v>
      </c>
      <c r="B13613" s="130" t="s">
        <v>21589</v>
      </c>
      <c r="C13613" s="130" t="s">
        <v>98</v>
      </c>
      <c r="D13613" s="131">
        <v>0.27</v>
      </c>
      <c r="E13613" s="132">
        <v>100</v>
      </c>
      <c r="F13613" s="132">
        <v>100</v>
      </c>
      <c r="G13613" s="126" t="s">
        <v>17472</v>
      </c>
      <c r="H13613" s="126" t="s">
        <v>20378</v>
      </c>
      <c r="I13613" s="126" t="s">
        <v>20379</v>
      </c>
      <c r="J13613" s="126" t="s">
        <v>26344</v>
      </c>
      <c r="K13613" s="9">
        <f>_xlfn.IFNA(VLOOKUP(Table5[[#This Row],[Section]],SubSill_Tier,2,FALSE),0)</f>
        <v>0</v>
      </c>
      <c r="L13613" s="9" t="str">
        <f t="shared" si="226"/>
        <v/>
      </c>
      <c r="M13613" s="205" t="str" cm="1">
        <f t="array" ref="M13613">_xlfn.IFS(NOT(ISERROR(VLOOKUP(Table5[[#This Row],[Section]],TB_notTB,1,FALSE))),"No",LEFT(Table5[[#This Row],[Section]],3)="ETB","PLS",LEFT(Table5[[#This Row],[Section]],1)="7","PDB",NOT(ISBLANK(Table5[[#This Row],[Section]])),"No")</f>
        <v>No</v>
      </c>
    </row>
    <row r="13614" spans="1:13" x14ac:dyDescent="0.25">
      <c r="A13614" s="130" t="s">
        <v>21590</v>
      </c>
      <c r="B13614" s="130" t="s">
        <v>21591</v>
      </c>
      <c r="C13614" s="130" t="s">
        <v>98</v>
      </c>
      <c r="D13614" s="131">
        <v>0.36099999999999999</v>
      </c>
      <c r="E13614" s="132">
        <v>146</v>
      </c>
      <c r="F13614" s="132">
        <v>146</v>
      </c>
      <c r="G13614" s="126" t="s">
        <v>17472</v>
      </c>
      <c r="H13614" s="126" t="s">
        <v>20378</v>
      </c>
      <c r="I13614" s="126" t="s">
        <v>20379</v>
      </c>
      <c r="J13614" s="126" t="s">
        <v>26341</v>
      </c>
      <c r="K13614" s="9">
        <f>_xlfn.IFNA(VLOOKUP(Table5[[#This Row],[Section]],SubSill_Tier,2,FALSE),0)</f>
        <v>0</v>
      </c>
      <c r="L13614" s="9" t="str">
        <f t="shared" si="226"/>
        <v/>
      </c>
      <c r="M13614" s="205" t="str" cm="1">
        <f t="array" ref="M13614">_xlfn.IFS(NOT(ISERROR(VLOOKUP(Table5[[#This Row],[Section]],TB_notTB,1,FALSE))),"No",LEFT(Table5[[#This Row],[Section]],3)="ETB","PLS",LEFT(Table5[[#This Row],[Section]],1)="7","PDB",NOT(ISBLANK(Table5[[#This Row],[Section]])),"No")</f>
        <v>No</v>
      </c>
    </row>
    <row r="13615" spans="1:13" x14ac:dyDescent="0.25">
      <c r="A13615" s="130" t="s">
        <v>21592</v>
      </c>
      <c r="B13615" s="130" t="s">
        <v>21593</v>
      </c>
      <c r="C13615" s="130" t="s">
        <v>98</v>
      </c>
      <c r="D13615" s="131">
        <v>0.27600000000000002</v>
      </c>
      <c r="E13615" s="132">
        <v>124</v>
      </c>
      <c r="F13615" s="132">
        <v>124</v>
      </c>
      <c r="G13615" s="126" t="s">
        <v>17979</v>
      </c>
      <c r="H13615" s="126" t="s">
        <v>20595</v>
      </c>
      <c r="I13615" s="126" t="s">
        <v>20596</v>
      </c>
      <c r="J13615" s="126" t="s">
        <v>26344</v>
      </c>
      <c r="K13615" s="9">
        <f>_xlfn.IFNA(VLOOKUP(Table5[[#This Row],[Section]],SubSill_Tier,2,FALSE),0)</f>
        <v>0</v>
      </c>
      <c r="L13615" s="9" t="str">
        <f t="shared" si="226"/>
        <v/>
      </c>
      <c r="M13615" s="205" t="str" cm="1">
        <f t="array" ref="M13615">_xlfn.IFS(NOT(ISERROR(VLOOKUP(Table5[[#This Row],[Section]],TB_notTB,1,FALSE))),"No",LEFT(Table5[[#This Row],[Section]],3)="ETB","PLS",LEFT(Table5[[#This Row],[Section]],1)="7","PDB",NOT(ISBLANK(Table5[[#This Row],[Section]])),"No")</f>
        <v>No</v>
      </c>
    </row>
    <row r="13616" spans="1:13" x14ac:dyDescent="0.25">
      <c r="A13616" s="130" t="s">
        <v>21594</v>
      </c>
      <c r="B13616" s="130" t="s">
        <v>21595</v>
      </c>
      <c r="C13616" s="130" t="s">
        <v>98</v>
      </c>
      <c r="D13616" s="131">
        <v>0.46100000000000002</v>
      </c>
      <c r="E13616" s="132">
        <v>221</v>
      </c>
      <c r="F13616" s="132">
        <v>221</v>
      </c>
      <c r="G13616" s="126" t="s">
        <v>18096</v>
      </c>
      <c r="H13616" s="126" t="s">
        <v>20621</v>
      </c>
      <c r="I13616" s="126" t="s">
        <v>26876</v>
      </c>
      <c r="J13616" s="126" t="s">
        <v>26344</v>
      </c>
      <c r="K13616" s="9">
        <f>_xlfn.IFNA(VLOOKUP(Table5[[#This Row],[Section]],SubSill_Tier,2,FALSE),0)</f>
        <v>0</v>
      </c>
      <c r="L13616" s="9" t="str">
        <f t="shared" si="226"/>
        <v/>
      </c>
      <c r="M13616" s="205" t="str" cm="1">
        <f t="array" ref="M13616">_xlfn.IFS(NOT(ISERROR(VLOOKUP(Table5[[#This Row],[Section]],TB_notTB,1,FALSE))),"No",LEFT(Table5[[#This Row],[Section]],3)="ETB","PLS",LEFT(Table5[[#This Row],[Section]],1)="7","PDB",NOT(ISBLANK(Table5[[#This Row],[Section]])),"No")</f>
        <v>No</v>
      </c>
    </row>
    <row r="13617" spans="1:13" x14ac:dyDescent="0.25">
      <c r="A13617" s="130" t="s">
        <v>21596</v>
      </c>
      <c r="B13617" s="130" t="s">
        <v>21597</v>
      </c>
      <c r="C13617" s="130" t="s">
        <v>98</v>
      </c>
      <c r="D13617" s="131">
        <v>0.68400000000000005</v>
      </c>
      <c r="E13617" s="132">
        <v>100</v>
      </c>
      <c r="F13617" s="132">
        <v>100</v>
      </c>
      <c r="G13617" s="126" t="s">
        <v>17979</v>
      </c>
      <c r="H13617" s="126" t="s">
        <v>20595</v>
      </c>
      <c r="I13617" s="126" t="s">
        <v>20596</v>
      </c>
      <c r="J13617" s="126" t="s">
        <v>26344</v>
      </c>
      <c r="K13617" s="9">
        <f>_xlfn.IFNA(VLOOKUP(Table5[[#This Row],[Section]],SubSill_Tier,2,FALSE),0)</f>
        <v>0</v>
      </c>
      <c r="L13617" s="9" t="str">
        <f t="shared" si="226"/>
        <v/>
      </c>
      <c r="M13617" s="205" t="str" cm="1">
        <f t="array" ref="M13617">_xlfn.IFS(NOT(ISERROR(VLOOKUP(Table5[[#This Row],[Section]],TB_notTB,1,FALSE))),"No",LEFT(Table5[[#This Row],[Section]],3)="ETB","PLS",LEFT(Table5[[#This Row],[Section]],1)="7","PDB",NOT(ISBLANK(Table5[[#This Row],[Section]])),"No")</f>
        <v>No</v>
      </c>
    </row>
    <row r="13618" spans="1:13" x14ac:dyDescent="0.25">
      <c r="A13618" s="130" t="s">
        <v>21647</v>
      </c>
      <c r="B13618" s="130" t="s">
        <v>21648</v>
      </c>
      <c r="C13618" s="130" t="s">
        <v>98</v>
      </c>
      <c r="D13618" s="131">
        <v>4.2</v>
      </c>
      <c r="E13618" s="132">
        <v>599</v>
      </c>
      <c r="F13618" s="132">
        <v>599</v>
      </c>
      <c r="G13618" s="126" t="s">
        <v>18052</v>
      </c>
      <c r="H13618" s="126" t="s">
        <v>20599</v>
      </c>
      <c r="I13618" s="126" t="s">
        <v>20600</v>
      </c>
      <c r="J13618" s="126" t="s">
        <v>26344</v>
      </c>
      <c r="K13618" s="9">
        <f>_xlfn.IFNA(VLOOKUP(Table5[[#This Row],[Section]],SubSill_Tier,2,FALSE),0)</f>
        <v>0</v>
      </c>
      <c r="L13618" s="9" t="str">
        <f t="shared" si="226"/>
        <v/>
      </c>
      <c r="M13618" s="205" t="str" cm="1">
        <f t="array" ref="M13618">_xlfn.IFS(NOT(ISERROR(VLOOKUP(Table5[[#This Row],[Section]],TB_notTB,1,FALSE))),"No",LEFT(Table5[[#This Row],[Section]],3)="ETB","PLS",LEFT(Table5[[#This Row],[Section]],1)="7","PDB",NOT(ISBLANK(Table5[[#This Row],[Section]])),"No")</f>
        <v>No</v>
      </c>
    </row>
    <row r="13619" spans="1:13" x14ac:dyDescent="0.25">
      <c r="A13619" s="130" t="s">
        <v>22031</v>
      </c>
      <c r="B13619" s="130" t="s">
        <v>22032</v>
      </c>
      <c r="C13619" s="130" t="s">
        <v>98</v>
      </c>
      <c r="D13619" s="131">
        <v>0.20100000000000001</v>
      </c>
      <c r="E13619" s="132">
        <v>100</v>
      </c>
      <c r="F13619" s="132">
        <v>100</v>
      </c>
      <c r="G13619" s="126" t="s">
        <v>17502</v>
      </c>
      <c r="H13619" s="126" t="s">
        <v>20384</v>
      </c>
      <c r="I13619" s="126" t="s">
        <v>20385</v>
      </c>
      <c r="J13619" s="126" t="s">
        <v>26344</v>
      </c>
      <c r="K13619" s="9">
        <f>_xlfn.IFNA(VLOOKUP(Table5[[#This Row],[Section]],SubSill_Tier,2,FALSE),0)</f>
        <v>0</v>
      </c>
      <c r="L13619" s="9" t="str">
        <f t="shared" si="226"/>
        <v/>
      </c>
      <c r="M13619" s="205" t="str" cm="1">
        <f t="array" ref="M13619">_xlfn.IFS(NOT(ISERROR(VLOOKUP(Table5[[#This Row],[Section]],TB_notTB,1,FALSE))),"No",LEFT(Table5[[#This Row],[Section]],3)="ETB","PLS",LEFT(Table5[[#This Row],[Section]],1)="7","PDB",NOT(ISBLANK(Table5[[#This Row],[Section]])),"No")</f>
        <v>No</v>
      </c>
    </row>
    <row r="13620" spans="1:13" x14ac:dyDescent="0.25">
      <c r="A13620" s="130" t="s">
        <v>22033</v>
      </c>
      <c r="B13620" s="130" t="s">
        <v>22034</v>
      </c>
      <c r="C13620" s="130" t="s">
        <v>98</v>
      </c>
      <c r="D13620" s="131">
        <v>3.0510000000000002</v>
      </c>
      <c r="E13620" s="132">
        <v>436</v>
      </c>
      <c r="F13620" s="132">
        <v>436</v>
      </c>
      <c r="G13620" s="126" t="s">
        <v>18052</v>
      </c>
      <c r="H13620" s="126" t="s">
        <v>20599</v>
      </c>
      <c r="I13620" s="126" t="s">
        <v>20600</v>
      </c>
      <c r="J13620" s="126" t="s">
        <v>26344</v>
      </c>
      <c r="K13620" s="9">
        <f>_xlfn.IFNA(VLOOKUP(Table5[[#This Row],[Section]],SubSill_Tier,2,FALSE),0)</f>
        <v>0</v>
      </c>
      <c r="L13620" s="9" t="str">
        <f t="shared" si="226"/>
        <v/>
      </c>
      <c r="M13620" s="205" t="str" cm="1">
        <f t="array" ref="M13620">_xlfn.IFS(NOT(ISERROR(VLOOKUP(Table5[[#This Row],[Section]],TB_notTB,1,FALSE))),"No",LEFT(Table5[[#This Row],[Section]],3)="ETB","PLS",LEFT(Table5[[#This Row],[Section]],1)="7","PDB",NOT(ISBLANK(Table5[[#This Row],[Section]])),"No")</f>
        <v>No</v>
      </c>
    </row>
    <row r="13621" spans="1:13" x14ac:dyDescent="0.25">
      <c r="A13621" s="130" t="s">
        <v>22035</v>
      </c>
      <c r="B13621" s="130" t="s">
        <v>22036</v>
      </c>
      <c r="C13621" s="130" t="s">
        <v>98</v>
      </c>
      <c r="D13621" s="131">
        <v>2.202</v>
      </c>
      <c r="E13621" s="132">
        <v>310</v>
      </c>
      <c r="F13621" s="132">
        <v>310</v>
      </c>
      <c r="G13621" s="126" t="s">
        <v>18052</v>
      </c>
      <c r="H13621" s="126" t="s">
        <v>20599</v>
      </c>
      <c r="I13621" s="126" t="s">
        <v>20600</v>
      </c>
      <c r="J13621" s="126" t="s">
        <v>26344</v>
      </c>
      <c r="K13621" s="9">
        <f>_xlfn.IFNA(VLOOKUP(Table5[[#This Row],[Section]],SubSill_Tier,2,FALSE),0)</f>
        <v>0</v>
      </c>
      <c r="L13621" s="9" t="str">
        <f t="shared" si="226"/>
        <v/>
      </c>
      <c r="M13621" s="205" t="str" cm="1">
        <f t="array" ref="M13621">_xlfn.IFS(NOT(ISERROR(VLOOKUP(Table5[[#This Row],[Section]],TB_notTB,1,FALSE))),"No",LEFT(Table5[[#This Row],[Section]],3)="ETB","PLS",LEFT(Table5[[#This Row],[Section]],1)="7","PDB",NOT(ISBLANK(Table5[[#This Row],[Section]])),"No")</f>
        <v>No</v>
      </c>
    </row>
    <row r="13622" spans="1:13" x14ac:dyDescent="0.25">
      <c r="A13622" s="130" t="s">
        <v>22486</v>
      </c>
      <c r="B13622" s="130" t="s">
        <v>22487</v>
      </c>
      <c r="C13622" s="130" t="s">
        <v>98</v>
      </c>
      <c r="D13622" s="131">
        <v>0.49199999999999999</v>
      </c>
      <c r="E13622" s="132">
        <v>136</v>
      </c>
      <c r="F13622" s="132">
        <v>136</v>
      </c>
      <c r="G13622" s="126" t="s">
        <v>17886</v>
      </c>
      <c r="H13622" s="126" t="s">
        <v>20591</v>
      </c>
      <c r="I13622" s="126" t="s">
        <v>20592</v>
      </c>
      <c r="J13622" s="126" t="s">
        <v>26344</v>
      </c>
      <c r="K13622" s="9">
        <f>_xlfn.IFNA(VLOOKUP(Table5[[#This Row],[Section]],SubSill_Tier,2,FALSE),0)</f>
        <v>0</v>
      </c>
      <c r="L13622" s="9" t="str">
        <f t="shared" si="226"/>
        <v/>
      </c>
      <c r="M13622" s="205" t="str" cm="1">
        <f t="array" ref="M13622">_xlfn.IFS(NOT(ISERROR(VLOOKUP(Table5[[#This Row],[Section]],TB_notTB,1,FALSE))),"No",LEFT(Table5[[#This Row],[Section]],3)="ETB","PLS",LEFT(Table5[[#This Row],[Section]],1)="7","PDB",NOT(ISBLANK(Table5[[#This Row],[Section]])),"No")</f>
        <v>No</v>
      </c>
    </row>
    <row r="13623" spans="1:13" x14ac:dyDescent="0.25">
      <c r="A13623" s="130" t="s">
        <v>22488</v>
      </c>
      <c r="B13623" s="130" t="s">
        <v>22489</v>
      </c>
      <c r="C13623" s="130" t="s">
        <v>98</v>
      </c>
      <c r="D13623" s="131">
        <v>0.56799999999999995</v>
      </c>
      <c r="E13623" s="132">
        <v>198</v>
      </c>
      <c r="F13623" s="132">
        <v>198</v>
      </c>
      <c r="G13623" s="126" t="s">
        <v>17886</v>
      </c>
      <c r="H13623" s="126" t="s">
        <v>20591</v>
      </c>
      <c r="I13623" s="126" t="s">
        <v>20592</v>
      </c>
      <c r="J13623" s="126" t="s">
        <v>26344</v>
      </c>
      <c r="K13623" s="9">
        <f>_xlfn.IFNA(VLOOKUP(Table5[[#This Row],[Section]],SubSill_Tier,2,FALSE),0)</f>
        <v>0</v>
      </c>
      <c r="L13623" s="9" t="str">
        <f t="shared" si="226"/>
        <v/>
      </c>
      <c r="M13623" s="205" t="str" cm="1">
        <f t="array" ref="M13623">_xlfn.IFS(NOT(ISERROR(VLOOKUP(Table5[[#This Row],[Section]],TB_notTB,1,FALSE))),"No",LEFT(Table5[[#This Row],[Section]],3)="ETB","PLS",LEFT(Table5[[#This Row],[Section]],1)="7","PDB",NOT(ISBLANK(Table5[[#This Row],[Section]])),"No")</f>
        <v>No</v>
      </c>
    </row>
    <row r="13624" spans="1:13" x14ac:dyDescent="0.25">
      <c r="A13624" s="130" t="s">
        <v>22490</v>
      </c>
      <c r="B13624" s="130" t="s">
        <v>22491</v>
      </c>
      <c r="C13624" s="130" t="s">
        <v>98</v>
      </c>
      <c r="D13624" s="131">
        <v>1.0900000000000001</v>
      </c>
      <c r="E13624" s="132">
        <v>264</v>
      </c>
      <c r="F13624" s="132">
        <v>264</v>
      </c>
      <c r="G13624" s="126" t="s">
        <v>17886</v>
      </c>
      <c r="H13624" s="126" t="s">
        <v>20591</v>
      </c>
      <c r="I13624" s="126" t="s">
        <v>20592</v>
      </c>
      <c r="J13624" s="126" t="s">
        <v>26342</v>
      </c>
      <c r="K13624" s="9">
        <f>_xlfn.IFNA(VLOOKUP(Table5[[#This Row],[Section]],SubSill_Tier,2,FALSE),0)</f>
        <v>0</v>
      </c>
      <c r="L13624" s="9" t="str">
        <f t="shared" si="226"/>
        <v/>
      </c>
      <c r="M13624" s="205" t="str" cm="1">
        <f t="array" ref="M13624">_xlfn.IFS(NOT(ISERROR(VLOOKUP(Table5[[#This Row],[Section]],TB_notTB,1,FALSE))),"No",LEFT(Table5[[#This Row],[Section]],3)="ETB","PLS",LEFT(Table5[[#This Row],[Section]],1)="7","PDB",NOT(ISBLANK(Table5[[#This Row],[Section]])),"No")</f>
        <v>No</v>
      </c>
    </row>
    <row r="13625" spans="1:13" x14ac:dyDescent="0.25">
      <c r="A13625" s="130" t="s">
        <v>22492</v>
      </c>
      <c r="B13625" s="130" t="s">
        <v>22493</v>
      </c>
      <c r="C13625" s="130" t="s">
        <v>98</v>
      </c>
      <c r="D13625" s="131">
        <v>0.20499999999999999</v>
      </c>
      <c r="E13625" s="132">
        <v>100</v>
      </c>
      <c r="F13625" s="132">
        <v>100</v>
      </c>
      <c r="G13625" s="126" t="s">
        <v>17886</v>
      </c>
      <c r="H13625" s="126" t="s">
        <v>20591</v>
      </c>
      <c r="I13625" s="126" t="s">
        <v>20592</v>
      </c>
      <c r="J13625" s="126" t="s">
        <v>26370</v>
      </c>
      <c r="K13625" s="9">
        <f>_xlfn.IFNA(VLOOKUP(Table5[[#This Row],[Section]],SubSill_Tier,2,FALSE),0)</f>
        <v>0</v>
      </c>
      <c r="L13625" s="9" t="str">
        <f t="shared" si="226"/>
        <v/>
      </c>
      <c r="M13625" s="205" t="str" cm="1">
        <f t="array" ref="M13625">_xlfn.IFS(NOT(ISERROR(VLOOKUP(Table5[[#This Row],[Section]],TB_notTB,1,FALSE))),"No",LEFT(Table5[[#This Row],[Section]],3)="ETB","PLS",LEFT(Table5[[#This Row],[Section]],1)="7","PDB",NOT(ISBLANK(Table5[[#This Row],[Section]])),"No")</f>
        <v>No</v>
      </c>
    </row>
    <row r="13626" spans="1:13" x14ac:dyDescent="0.25">
      <c r="A13626" s="130" t="s">
        <v>24322</v>
      </c>
      <c r="B13626" s="130" t="s">
        <v>24323</v>
      </c>
      <c r="C13626" s="130" t="s">
        <v>98</v>
      </c>
      <c r="D13626" s="131">
        <v>0.46200000000000002</v>
      </c>
      <c r="E13626" s="132">
        <v>206</v>
      </c>
      <c r="F13626" s="132">
        <v>206</v>
      </c>
      <c r="G13626" s="126" t="s">
        <v>17886</v>
      </c>
      <c r="H13626" s="126" t="s">
        <v>20591</v>
      </c>
      <c r="I13626" s="126" t="s">
        <v>20592</v>
      </c>
      <c r="J13626" s="126" t="s">
        <v>26344</v>
      </c>
      <c r="K13626" s="9">
        <f>_xlfn.IFNA(VLOOKUP(Table5[[#This Row],[Section]],SubSill_Tier,2,FALSE),0)</f>
        <v>0</v>
      </c>
      <c r="L13626" s="9" t="str">
        <f t="shared" si="226"/>
        <v/>
      </c>
      <c r="M13626" s="205" t="str" cm="1">
        <f t="array" ref="M13626">_xlfn.IFS(NOT(ISERROR(VLOOKUP(Table5[[#This Row],[Section]],TB_notTB,1,FALSE))),"No",LEFT(Table5[[#This Row],[Section]],3)="ETB","PLS",LEFT(Table5[[#This Row],[Section]],1)="7","PDB",NOT(ISBLANK(Table5[[#This Row],[Section]])),"No")</f>
        <v>No</v>
      </c>
    </row>
    <row r="13627" spans="1:13" x14ac:dyDescent="0.25">
      <c r="A13627" s="130" t="s">
        <v>24324</v>
      </c>
      <c r="B13627" s="130" t="s">
        <v>24325</v>
      </c>
      <c r="C13627" s="130" t="s">
        <v>98</v>
      </c>
      <c r="D13627" s="131">
        <v>0.34300000000000003</v>
      </c>
      <c r="E13627" s="132">
        <v>100</v>
      </c>
      <c r="F13627" s="132">
        <v>100</v>
      </c>
      <c r="G13627" s="126" t="s">
        <v>17886</v>
      </c>
      <c r="H13627" s="126" t="s">
        <v>20591</v>
      </c>
      <c r="I13627" s="126" t="s">
        <v>20592</v>
      </c>
      <c r="J13627" s="126" t="s">
        <v>26365</v>
      </c>
      <c r="K13627" s="9">
        <f>_xlfn.IFNA(VLOOKUP(Table5[[#This Row],[Section]],SubSill_Tier,2,FALSE),0)</f>
        <v>0</v>
      </c>
      <c r="L13627" s="9" t="str">
        <f t="shared" si="226"/>
        <v/>
      </c>
      <c r="M13627" s="205" t="str" cm="1">
        <f t="array" ref="M13627">_xlfn.IFS(NOT(ISERROR(VLOOKUP(Table5[[#This Row],[Section]],TB_notTB,1,FALSE))),"No",LEFT(Table5[[#This Row],[Section]],3)="ETB","PLS",LEFT(Table5[[#This Row],[Section]],1)="7","PDB",NOT(ISBLANK(Table5[[#This Row],[Section]])),"No")</f>
        <v>No</v>
      </c>
    </row>
    <row r="13628" spans="1:13" x14ac:dyDescent="0.25">
      <c r="A13628" s="130" t="s">
        <v>24326</v>
      </c>
      <c r="B13628" s="130" t="s">
        <v>24327</v>
      </c>
      <c r="C13628" s="130" t="s">
        <v>98</v>
      </c>
      <c r="D13628" s="131">
        <v>0.496</v>
      </c>
      <c r="E13628" s="132">
        <v>155</v>
      </c>
      <c r="F13628" s="132">
        <v>155</v>
      </c>
      <c r="G13628" s="126" t="s">
        <v>17886</v>
      </c>
      <c r="H13628" s="126" t="s">
        <v>20591</v>
      </c>
      <c r="I13628" s="126" t="s">
        <v>20592</v>
      </c>
      <c r="J13628" s="126" t="s">
        <v>26344</v>
      </c>
      <c r="K13628" s="9">
        <f>_xlfn.IFNA(VLOOKUP(Table5[[#This Row],[Section]],SubSill_Tier,2,FALSE),0)</f>
        <v>0</v>
      </c>
      <c r="L13628" s="9" t="str">
        <f t="shared" si="226"/>
        <v/>
      </c>
      <c r="M13628" s="205" t="str" cm="1">
        <f t="array" ref="M13628">_xlfn.IFS(NOT(ISERROR(VLOOKUP(Table5[[#This Row],[Section]],TB_notTB,1,FALSE))),"No",LEFT(Table5[[#This Row],[Section]],3)="ETB","PLS",LEFT(Table5[[#This Row],[Section]],1)="7","PDB",NOT(ISBLANK(Table5[[#This Row],[Section]])),"No")</f>
        <v>No</v>
      </c>
    </row>
    <row r="13629" spans="1:13" x14ac:dyDescent="0.25">
      <c r="A13629" s="130" t="s">
        <v>24328</v>
      </c>
      <c r="B13629" s="130" t="s">
        <v>24329</v>
      </c>
      <c r="C13629" s="130" t="s">
        <v>98</v>
      </c>
      <c r="D13629" s="131">
        <v>1.4870000000000001</v>
      </c>
      <c r="E13629" s="132">
        <v>347</v>
      </c>
      <c r="F13629" s="132">
        <v>347</v>
      </c>
      <c r="G13629" s="126" t="s">
        <v>17886</v>
      </c>
      <c r="H13629" s="126" t="s">
        <v>20591</v>
      </c>
      <c r="I13629" s="126" t="s">
        <v>20592</v>
      </c>
      <c r="J13629" s="126" t="s">
        <v>26344</v>
      </c>
      <c r="K13629" s="9">
        <f>_xlfn.IFNA(VLOOKUP(Table5[[#This Row],[Section]],SubSill_Tier,2,FALSE),0)</f>
        <v>0</v>
      </c>
      <c r="L13629" s="9" t="str">
        <f t="shared" si="226"/>
        <v/>
      </c>
      <c r="M13629" s="205" t="str" cm="1">
        <f t="array" ref="M13629">_xlfn.IFS(NOT(ISERROR(VLOOKUP(Table5[[#This Row],[Section]],TB_notTB,1,FALSE))),"No",LEFT(Table5[[#This Row],[Section]],3)="ETB","PLS",LEFT(Table5[[#This Row],[Section]],1)="7","PDB",NOT(ISBLANK(Table5[[#This Row],[Section]])),"No")</f>
        <v>No</v>
      </c>
    </row>
    <row r="13630" spans="1:13" x14ac:dyDescent="0.25">
      <c r="A13630" s="130" t="s">
        <v>24330</v>
      </c>
      <c r="B13630" s="130" t="s">
        <v>24331</v>
      </c>
      <c r="C13630" s="130" t="s">
        <v>98</v>
      </c>
      <c r="D13630" s="131">
        <v>0.25</v>
      </c>
      <c r="E13630" s="132">
        <v>100</v>
      </c>
      <c r="F13630" s="132">
        <v>100</v>
      </c>
      <c r="G13630" s="126" t="s">
        <v>17886</v>
      </c>
      <c r="H13630" s="126" t="s">
        <v>20591</v>
      </c>
      <c r="I13630" s="126" t="s">
        <v>20592</v>
      </c>
      <c r="J13630" s="126" t="s">
        <v>26342</v>
      </c>
      <c r="K13630" s="9">
        <f>_xlfn.IFNA(VLOOKUP(Table5[[#This Row],[Section]],SubSill_Tier,2,FALSE),0)</f>
        <v>0</v>
      </c>
      <c r="L13630" s="9" t="str">
        <f t="shared" si="226"/>
        <v/>
      </c>
      <c r="M13630" s="205" t="str" cm="1">
        <f t="array" ref="M13630">_xlfn.IFS(NOT(ISERROR(VLOOKUP(Table5[[#This Row],[Section]],TB_notTB,1,FALSE))),"No",LEFT(Table5[[#This Row],[Section]],3)="ETB","PLS",LEFT(Table5[[#This Row],[Section]],1)="7","PDB",NOT(ISBLANK(Table5[[#This Row],[Section]])),"No")</f>
        <v>No</v>
      </c>
    </row>
    <row r="13631" spans="1:13" x14ac:dyDescent="0.25">
      <c r="A13631" s="130" t="s">
        <v>24332</v>
      </c>
      <c r="B13631" s="130" t="s">
        <v>24333</v>
      </c>
      <c r="C13631" s="130" t="s">
        <v>98</v>
      </c>
      <c r="D13631" s="131">
        <v>0.64400000000000002</v>
      </c>
      <c r="E13631" s="132">
        <v>186</v>
      </c>
      <c r="F13631" s="132">
        <v>186</v>
      </c>
      <c r="G13631" s="126" t="s">
        <v>17886</v>
      </c>
      <c r="H13631" s="126" t="s">
        <v>20591</v>
      </c>
      <c r="I13631" s="126" t="s">
        <v>20592</v>
      </c>
      <c r="J13631" s="126" t="s">
        <v>26344</v>
      </c>
      <c r="K13631" s="9">
        <f>_xlfn.IFNA(VLOOKUP(Table5[[#This Row],[Section]],SubSill_Tier,2,FALSE),0)</f>
        <v>0</v>
      </c>
      <c r="L13631" s="9" t="str">
        <f t="shared" si="226"/>
        <v/>
      </c>
      <c r="M13631" s="205" t="str" cm="1">
        <f t="array" ref="M13631">_xlfn.IFS(NOT(ISERROR(VLOOKUP(Table5[[#This Row],[Section]],TB_notTB,1,FALSE))),"No",LEFT(Table5[[#This Row],[Section]],3)="ETB","PLS",LEFT(Table5[[#This Row],[Section]],1)="7","PDB",NOT(ISBLANK(Table5[[#This Row],[Section]])),"No")</f>
        <v>No</v>
      </c>
    </row>
    <row r="13632" spans="1:13" x14ac:dyDescent="0.25">
      <c r="A13632" s="130" t="s">
        <v>24334</v>
      </c>
      <c r="B13632" s="130" t="s">
        <v>24335</v>
      </c>
      <c r="C13632" s="130" t="s">
        <v>98</v>
      </c>
      <c r="D13632" s="131">
        <v>1.9039999999999999</v>
      </c>
      <c r="E13632" s="132">
        <v>382</v>
      </c>
      <c r="F13632" s="132">
        <v>382</v>
      </c>
      <c r="G13632" s="126" t="s">
        <v>17886</v>
      </c>
      <c r="H13632" s="126" t="s">
        <v>20591</v>
      </c>
      <c r="I13632" s="126" t="s">
        <v>20592</v>
      </c>
      <c r="J13632" s="126" t="s">
        <v>26344</v>
      </c>
      <c r="K13632" s="9">
        <f>_xlfn.IFNA(VLOOKUP(Table5[[#This Row],[Section]],SubSill_Tier,2,FALSE),0)</f>
        <v>0</v>
      </c>
      <c r="L13632" s="9" t="str">
        <f t="shared" si="226"/>
        <v/>
      </c>
      <c r="M13632" s="205" t="str" cm="1">
        <f t="array" ref="M13632">_xlfn.IFS(NOT(ISERROR(VLOOKUP(Table5[[#This Row],[Section]],TB_notTB,1,FALSE))),"No",LEFT(Table5[[#This Row],[Section]],3)="ETB","PLS",LEFT(Table5[[#This Row],[Section]],1)="7","PDB",NOT(ISBLANK(Table5[[#This Row],[Section]])),"No")</f>
        <v>No</v>
      </c>
    </row>
    <row r="13633" spans="1:13" x14ac:dyDescent="0.25">
      <c r="A13633" s="130" t="s">
        <v>24336</v>
      </c>
      <c r="B13633" s="130" t="s">
        <v>24337</v>
      </c>
      <c r="C13633" s="130" t="s">
        <v>98</v>
      </c>
      <c r="D13633" s="131">
        <v>0.40899999999999997</v>
      </c>
      <c r="E13633" s="132">
        <v>176</v>
      </c>
      <c r="F13633" s="132">
        <v>176</v>
      </c>
      <c r="G13633" s="126" t="s">
        <v>17886</v>
      </c>
      <c r="H13633" s="126" t="s">
        <v>20591</v>
      </c>
      <c r="I13633" s="126" t="s">
        <v>20592</v>
      </c>
      <c r="J13633" s="126" t="s">
        <v>26344</v>
      </c>
      <c r="K13633" s="9">
        <f>_xlfn.IFNA(VLOOKUP(Table5[[#This Row],[Section]],SubSill_Tier,2,FALSE),0)</f>
        <v>0</v>
      </c>
      <c r="L13633" s="9" t="str">
        <f t="shared" si="226"/>
        <v/>
      </c>
      <c r="M13633" s="205" t="str" cm="1">
        <f t="array" ref="M13633">_xlfn.IFS(NOT(ISERROR(VLOOKUP(Table5[[#This Row],[Section]],TB_notTB,1,FALSE))),"No",LEFT(Table5[[#This Row],[Section]],3)="ETB","PLS",LEFT(Table5[[#This Row],[Section]],1)="7","PDB",NOT(ISBLANK(Table5[[#This Row],[Section]])),"No")</f>
        <v>No</v>
      </c>
    </row>
    <row r="13634" spans="1:13" x14ac:dyDescent="0.25">
      <c r="A13634" s="130" t="s">
        <v>24338</v>
      </c>
      <c r="B13634" s="130" t="s">
        <v>24339</v>
      </c>
      <c r="C13634" s="130" t="s">
        <v>98</v>
      </c>
      <c r="D13634" s="131">
        <v>4.24</v>
      </c>
      <c r="E13634" s="132">
        <v>566</v>
      </c>
      <c r="F13634" s="132">
        <v>566</v>
      </c>
      <c r="G13634" s="126" t="s">
        <v>17475</v>
      </c>
      <c r="H13634" s="126" t="s">
        <v>20380</v>
      </c>
      <c r="I13634" s="126" t="s">
        <v>20381</v>
      </c>
      <c r="J13634" s="126" t="s">
        <v>26343</v>
      </c>
      <c r="K13634" s="9">
        <f>_xlfn.IFNA(VLOOKUP(Table5[[#This Row],[Section]],SubSill_Tier,2,FALSE),0)</f>
        <v>0</v>
      </c>
      <c r="L13634" s="9" t="str">
        <f t="shared" si="226"/>
        <v/>
      </c>
      <c r="M13634" s="205" t="str" cm="1">
        <f t="array" ref="M13634">_xlfn.IFS(NOT(ISERROR(VLOOKUP(Table5[[#This Row],[Section]],TB_notTB,1,FALSE))),"No",LEFT(Table5[[#This Row],[Section]],3)="ETB","PLS",LEFT(Table5[[#This Row],[Section]],1)="7","PDB",NOT(ISBLANK(Table5[[#This Row],[Section]])),"No")</f>
        <v>No</v>
      </c>
    </row>
    <row r="13635" spans="1:13" x14ac:dyDescent="0.25">
      <c r="A13635" s="130" t="s">
        <v>26705</v>
      </c>
      <c r="B13635" s="130" t="s">
        <v>26706</v>
      </c>
      <c r="C13635" s="130" t="s">
        <v>98</v>
      </c>
      <c r="D13635" s="131">
        <v>0.70899999999999996</v>
      </c>
      <c r="E13635" s="132">
        <v>199</v>
      </c>
      <c r="F13635" s="132">
        <v>199</v>
      </c>
      <c r="G13635" s="126" t="s">
        <v>17475</v>
      </c>
      <c r="H13635" s="126" t="s">
        <v>20380</v>
      </c>
      <c r="I13635" s="126" t="s">
        <v>20381</v>
      </c>
      <c r="J13635" s="126" t="s">
        <v>26365</v>
      </c>
      <c r="K13635" s="9">
        <f>_xlfn.IFNA(VLOOKUP(Table5[[#This Row],[Section]],SubSill_Tier,2,FALSE),0)</f>
        <v>0</v>
      </c>
      <c r="L13635" s="9" t="str">
        <f t="shared" si="226"/>
        <v/>
      </c>
      <c r="M13635" s="205" t="str" cm="1">
        <f t="array" ref="M13635">_xlfn.IFS(NOT(ISERROR(VLOOKUP(Table5[[#This Row],[Section]],TB_notTB,1,FALSE))),"No",LEFT(Table5[[#This Row],[Section]],3)="ETB","PLS",LEFT(Table5[[#This Row],[Section]],1)="7","PDB",NOT(ISBLANK(Table5[[#This Row],[Section]])),"No")</f>
        <v>No</v>
      </c>
    </row>
    <row r="13636" spans="1:13" x14ac:dyDescent="0.25">
      <c r="A13636" s="130" t="s">
        <v>26707</v>
      </c>
      <c r="B13636" s="130" t="s">
        <v>26708</v>
      </c>
      <c r="C13636" s="130" t="s">
        <v>98</v>
      </c>
      <c r="D13636" s="131">
        <v>0.94799999999999995</v>
      </c>
      <c r="E13636" s="132">
        <v>237</v>
      </c>
      <c r="F13636" s="132">
        <v>237</v>
      </c>
      <c r="G13636" s="126" t="s">
        <v>17475</v>
      </c>
      <c r="H13636" s="126" t="s">
        <v>20380</v>
      </c>
      <c r="I13636" s="126" t="s">
        <v>20381</v>
      </c>
      <c r="J13636" s="126" t="s">
        <v>26365</v>
      </c>
      <c r="K13636" s="9">
        <f>_xlfn.IFNA(VLOOKUP(Table5[[#This Row],[Section]],SubSill_Tier,2,FALSE),0)</f>
        <v>0</v>
      </c>
      <c r="L13636" s="9" t="str">
        <f t="shared" si="226"/>
        <v/>
      </c>
      <c r="M13636" s="205" t="str" cm="1">
        <f t="array" ref="M13636">_xlfn.IFS(NOT(ISERROR(VLOOKUP(Table5[[#This Row],[Section]],TB_notTB,1,FALSE))),"No",LEFT(Table5[[#This Row],[Section]],3)="ETB","PLS",LEFT(Table5[[#This Row],[Section]],1)="7","PDB",NOT(ISBLANK(Table5[[#This Row],[Section]])),"No")</f>
        <v>No</v>
      </c>
    </row>
    <row r="13637" spans="1:13" x14ac:dyDescent="0.25">
      <c r="A13637" s="130" t="s">
        <v>27124</v>
      </c>
      <c r="B13637" s="130" t="s">
        <v>27125</v>
      </c>
      <c r="C13637" s="130" t="s">
        <v>98</v>
      </c>
      <c r="D13637" s="131">
        <v>0.89800000000000002</v>
      </c>
      <c r="E13637" s="132">
        <v>261</v>
      </c>
      <c r="F13637" s="132">
        <v>261</v>
      </c>
      <c r="G13637" s="126" t="s">
        <v>18096</v>
      </c>
      <c r="H13637" s="126" t="s">
        <v>20621</v>
      </c>
      <c r="I13637" s="126" t="s">
        <v>26876</v>
      </c>
      <c r="J13637" s="126" t="s">
        <v>26343</v>
      </c>
      <c r="K13637" s="9">
        <f>_xlfn.IFNA(VLOOKUP(Table5[[#This Row],[Section]],SubSill_Tier,2,FALSE),0)</f>
        <v>0</v>
      </c>
      <c r="L13637" s="9" t="str">
        <f t="shared" si="226"/>
        <v/>
      </c>
      <c r="M13637" s="205" t="str" cm="1">
        <f t="array" ref="M13637">_xlfn.IFS(NOT(ISERROR(VLOOKUP(Table5[[#This Row],[Section]],TB_notTB,1,FALSE))),"No",LEFT(Table5[[#This Row],[Section]],3)="ETB","PLS",LEFT(Table5[[#This Row],[Section]],1)="7","PDB",NOT(ISBLANK(Table5[[#This Row],[Section]])),"No")</f>
        <v>No</v>
      </c>
    </row>
    <row r="13638" spans="1:13" x14ac:dyDescent="0.25">
      <c r="A13638" s="130" t="s">
        <v>27126</v>
      </c>
      <c r="B13638" s="130" t="s">
        <v>27127</v>
      </c>
      <c r="C13638" s="130" t="s">
        <v>98</v>
      </c>
      <c r="D13638" s="131">
        <v>0.65</v>
      </c>
      <c r="E13638" s="132">
        <v>200</v>
      </c>
      <c r="F13638" s="132">
        <v>200</v>
      </c>
      <c r="G13638" s="126" t="s">
        <v>18096</v>
      </c>
      <c r="H13638" s="126" t="s">
        <v>20621</v>
      </c>
      <c r="I13638" s="126" t="s">
        <v>26876</v>
      </c>
      <c r="J13638" s="126" t="s">
        <v>26346</v>
      </c>
      <c r="K13638" s="9">
        <f>_xlfn.IFNA(VLOOKUP(Table5[[#This Row],[Section]],SubSill_Tier,2,FALSE),0)</f>
        <v>0</v>
      </c>
      <c r="L13638" s="9" t="str">
        <f t="shared" si="226"/>
        <v/>
      </c>
      <c r="M13638" s="205" t="str" cm="1">
        <f t="array" ref="M13638">_xlfn.IFS(NOT(ISERROR(VLOOKUP(Table5[[#This Row],[Section]],TB_notTB,1,FALSE))),"No",LEFT(Table5[[#This Row],[Section]],3)="ETB","PLS",LEFT(Table5[[#This Row],[Section]],1)="7","PDB",NOT(ISBLANK(Table5[[#This Row],[Section]])),"No")</f>
        <v>No</v>
      </c>
    </row>
    <row r="13639" spans="1:13" x14ac:dyDescent="0.25">
      <c r="A13639" s="130" t="s">
        <v>27128</v>
      </c>
      <c r="B13639" s="130" t="s">
        <v>27129</v>
      </c>
      <c r="C13639" s="130" t="s">
        <v>98</v>
      </c>
      <c r="D13639" s="131">
        <v>0.315</v>
      </c>
      <c r="E13639" s="132">
        <v>182</v>
      </c>
      <c r="F13639" s="132">
        <v>182</v>
      </c>
      <c r="G13639" s="126" t="s">
        <v>18096</v>
      </c>
      <c r="H13639" s="126" t="s">
        <v>20621</v>
      </c>
      <c r="I13639" s="126" t="s">
        <v>26876</v>
      </c>
      <c r="J13639" s="126" t="s">
        <v>26346</v>
      </c>
      <c r="K13639" s="9">
        <f>_xlfn.IFNA(VLOOKUP(Table5[[#This Row],[Section]],SubSill_Tier,2,FALSE),0)</f>
        <v>0</v>
      </c>
      <c r="L13639" s="9" t="str">
        <f t="shared" si="226"/>
        <v/>
      </c>
      <c r="M13639" s="205" t="str" cm="1">
        <f t="array" ref="M13639">_xlfn.IFS(NOT(ISERROR(VLOOKUP(Table5[[#This Row],[Section]],TB_notTB,1,FALSE))),"No",LEFT(Table5[[#This Row],[Section]],3)="ETB","PLS",LEFT(Table5[[#This Row],[Section]],1)="7","PDB",NOT(ISBLANK(Table5[[#This Row],[Section]])),"No")</f>
        <v>No</v>
      </c>
    </row>
    <row r="13640" spans="1:13" x14ac:dyDescent="0.25">
      <c r="A13640" s="130" t="s">
        <v>27388</v>
      </c>
      <c r="B13640" s="130" t="s">
        <v>27389</v>
      </c>
      <c r="C13640" s="130" t="s">
        <v>98</v>
      </c>
      <c r="D13640" s="131">
        <v>3.2839999999999998</v>
      </c>
      <c r="E13640" s="132">
        <v>476</v>
      </c>
      <c r="F13640" s="132">
        <v>476</v>
      </c>
      <c r="G13640" s="126" t="s">
        <v>17475</v>
      </c>
      <c r="H13640" s="126" t="s">
        <v>20380</v>
      </c>
      <c r="I13640" s="126" t="s">
        <v>20381</v>
      </c>
      <c r="J13640" s="126" t="s">
        <v>26343</v>
      </c>
      <c r="K13640" s="9">
        <f>_xlfn.IFNA(VLOOKUP(Table5[[#This Row],[Section]],SubSill_Tier,2,FALSE),0)</f>
        <v>0</v>
      </c>
      <c r="L13640" s="9" t="str">
        <f t="shared" si="226"/>
        <v/>
      </c>
      <c r="M13640" s="205" t="str" cm="1">
        <f t="array" ref="M13640">_xlfn.IFS(NOT(ISERROR(VLOOKUP(Table5[[#This Row],[Section]],TB_notTB,1,FALSE))),"No",LEFT(Table5[[#This Row],[Section]],3)="ETB","PLS",LEFT(Table5[[#This Row],[Section]],1)="7","PDB",NOT(ISBLANK(Table5[[#This Row],[Section]])),"No")</f>
        <v>No</v>
      </c>
    </row>
    <row r="13641" spans="1:13" x14ac:dyDescent="0.25">
      <c r="A13641" s="130" t="s">
        <v>27390</v>
      </c>
      <c r="B13641" s="130" t="s">
        <v>27391</v>
      </c>
      <c r="C13641" s="130" t="s">
        <v>98</v>
      </c>
      <c r="D13641" s="131">
        <v>8.7240000000000002</v>
      </c>
      <c r="E13641" s="132">
        <v>952</v>
      </c>
      <c r="F13641" s="132">
        <v>952</v>
      </c>
      <c r="G13641" s="126" t="s">
        <v>17475</v>
      </c>
      <c r="H13641" s="126" t="s">
        <v>20380</v>
      </c>
      <c r="I13641" s="126" t="s">
        <v>20381</v>
      </c>
      <c r="J13641" s="126" t="s">
        <v>26365</v>
      </c>
      <c r="K13641" s="9">
        <f>_xlfn.IFNA(VLOOKUP(Table5[[#This Row],[Section]],SubSill_Tier,2,FALSE),0)</f>
        <v>0</v>
      </c>
      <c r="L13641" s="9" t="str">
        <f t="shared" si="226"/>
        <v/>
      </c>
      <c r="M13641" s="205" t="str" cm="1">
        <f t="array" ref="M13641">_xlfn.IFS(NOT(ISERROR(VLOOKUP(Table5[[#This Row],[Section]],TB_notTB,1,FALSE))),"No",LEFT(Table5[[#This Row],[Section]],3)="ETB","PLS",LEFT(Table5[[#This Row],[Section]],1)="7","PDB",NOT(ISBLANK(Table5[[#This Row],[Section]])),"No")</f>
        <v>No</v>
      </c>
    </row>
    <row r="13642" spans="1:13" x14ac:dyDescent="0.25">
      <c r="A13642" s="130" t="s">
        <v>27392</v>
      </c>
      <c r="B13642" s="130" t="s">
        <v>27393</v>
      </c>
      <c r="C13642" s="130" t="s">
        <v>98</v>
      </c>
      <c r="D13642" s="131">
        <v>0.246</v>
      </c>
      <c r="E13642" s="132">
        <v>105</v>
      </c>
      <c r="F13642" s="132">
        <v>105</v>
      </c>
      <c r="G13642" s="126" t="s">
        <v>17475</v>
      </c>
      <c r="H13642" s="126" t="s">
        <v>20380</v>
      </c>
      <c r="I13642" s="126" t="s">
        <v>20381</v>
      </c>
      <c r="J13642" s="126" t="s">
        <v>26343</v>
      </c>
      <c r="K13642" s="9">
        <f>_xlfn.IFNA(VLOOKUP(Table5[[#This Row],[Section]],SubSill_Tier,2,FALSE),0)</f>
        <v>0</v>
      </c>
      <c r="L13642" s="9" t="str">
        <f t="shared" si="226"/>
        <v/>
      </c>
      <c r="M13642" s="205" t="str" cm="1">
        <f t="array" ref="M13642">_xlfn.IFS(NOT(ISERROR(VLOOKUP(Table5[[#This Row],[Section]],TB_notTB,1,FALSE))),"No",LEFT(Table5[[#This Row],[Section]],3)="ETB","PLS",LEFT(Table5[[#This Row],[Section]],1)="7","PDB",NOT(ISBLANK(Table5[[#This Row],[Section]])),"No")</f>
        <v>No</v>
      </c>
    </row>
    <row r="13643" spans="1:13" x14ac:dyDescent="0.25">
      <c r="A13643" s="130" t="s">
        <v>27394</v>
      </c>
      <c r="B13643" s="130" t="s">
        <v>27395</v>
      </c>
      <c r="C13643" s="130" t="s">
        <v>98</v>
      </c>
      <c r="D13643" s="131">
        <v>0.32600000000000001</v>
      </c>
      <c r="E13643" s="132">
        <v>111</v>
      </c>
      <c r="F13643" s="132">
        <v>111</v>
      </c>
      <c r="G13643" s="126" t="s">
        <v>17475</v>
      </c>
      <c r="H13643" s="126" t="s">
        <v>20380</v>
      </c>
      <c r="I13643" s="126" t="s">
        <v>20381</v>
      </c>
      <c r="J13643" s="126" t="s">
        <v>26343</v>
      </c>
      <c r="K13643" s="9">
        <f>_xlfn.IFNA(VLOOKUP(Table5[[#This Row],[Section]],SubSill_Tier,2,FALSE),0)</f>
        <v>0</v>
      </c>
      <c r="L13643" s="9" t="str">
        <f t="shared" si="226"/>
        <v/>
      </c>
      <c r="M13643" s="205" t="str" cm="1">
        <f t="array" ref="M13643">_xlfn.IFS(NOT(ISERROR(VLOOKUP(Table5[[#This Row],[Section]],TB_notTB,1,FALSE))),"No",LEFT(Table5[[#This Row],[Section]],3)="ETB","PLS",LEFT(Table5[[#This Row],[Section]],1)="7","PDB",NOT(ISBLANK(Table5[[#This Row],[Section]])),"No")</f>
        <v>No</v>
      </c>
    </row>
    <row r="13644" spans="1:13" x14ac:dyDescent="0.25">
      <c r="A13644" s="130" t="s">
        <v>27396</v>
      </c>
      <c r="B13644" s="130" t="s">
        <v>27397</v>
      </c>
      <c r="C13644" s="130" t="s">
        <v>98</v>
      </c>
      <c r="D13644" s="131">
        <v>6.1340000000000003</v>
      </c>
      <c r="E13644" s="132">
        <v>766</v>
      </c>
      <c r="F13644" s="132">
        <v>766</v>
      </c>
      <c r="G13644" s="126" t="s">
        <v>17475</v>
      </c>
      <c r="H13644" s="126" t="s">
        <v>20380</v>
      </c>
      <c r="I13644" s="126" t="s">
        <v>20381</v>
      </c>
      <c r="J13644" s="126" t="s">
        <v>26343</v>
      </c>
      <c r="K13644" s="9">
        <f>_xlfn.IFNA(VLOOKUP(Table5[[#This Row],[Section]],SubSill_Tier,2,FALSE),0)</f>
        <v>0</v>
      </c>
      <c r="L13644" s="9" t="str">
        <f t="shared" si="226"/>
        <v/>
      </c>
      <c r="M13644" s="205" t="str" cm="1">
        <f t="array" ref="M13644">_xlfn.IFS(NOT(ISERROR(VLOOKUP(Table5[[#This Row],[Section]],TB_notTB,1,FALSE))),"No",LEFT(Table5[[#This Row],[Section]],3)="ETB","PLS",LEFT(Table5[[#This Row],[Section]],1)="7","PDB",NOT(ISBLANK(Table5[[#This Row],[Section]])),"No")</f>
        <v>No</v>
      </c>
    </row>
    <row r="13645" spans="1:13" x14ac:dyDescent="0.25">
      <c r="A13645" s="130" t="s">
        <v>27398</v>
      </c>
      <c r="B13645" s="130" t="s">
        <v>27399</v>
      </c>
      <c r="C13645" s="130" t="s">
        <v>98</v>
      </c>
      <c r="D13645" s="131">
        <v>4.88</v>
      </c>
      <c r="E13645" s="132">
        <v>639</v>
      </c>
      <c r="F13645" s="132">
        <v>639</v>
      </c>
      <c r="G13645" s="126" t="s">
        <v>17475</v>
      </c>
      <c r="H13645" s="126" t="s">
        <v>20380</v>
      </c>
      <c r="I13645" s="126" t="s">
        <v>20381</v>
      </c>
      <c r="J13645" s="126" t="s">
        <v>26365</v>
      </c>
      <c r="K13645" s="9">
        <f>_xlfn.IFNA(VLOOKUP(Table5[[#This Row],[Section]],SubSill_Tier,2,FALSE),0)</f>
        <v>0</v>
      </c>
      <c r="L13645" s="9" t="str">
        <f t="shared" si="226"/>
        <v/>
      </c>
      <c r="M13645" s="205" t="str" cm="1">
        <f t="array" ref="M13645">_xlfn.IFS(NOT(ISERROR(VLOOKUP(Table5[[#This Row],[Section]],TB_notTB,1,FALSE))),"No",LEFT(Table5[[#This Row],[Section]],3)="ETB","PLS",LEFT(Table5[[#This Row],[Section]],1)="7","PDB",NOT(ISBLANK(Table5[[#This Row],[Section]])),"No")</f>
        <v>No</v>
      </c>
    </row>
    <row r="13646" spans="1:13" x14ac:dyDescent="0.25">
      <c r="A13646" s="130" t="s">
        <v>27400</v>
      </c>
      <c r="B13646" s="130" t="s">
        <v>27401</v>
      </c>
      <c r="C13646" s="130" t="s">
        <v>98</v>
      </c>
      <c r="D13646" s="131">
        <v>0.69499999999999995</v>
      </c>
      <c r="E13646" s="132">
        <v>100</v>
      </c>
      <c r="F13646" s="132">
        <v>100</v>
      </c>
      <c r="G13646" s="126" t="s">
        <v>17475</v>
      </c>
      <c r="H13646" s="126" t="s">
        <v>20380</v>
      </c>
      <c r="I13646" s="126" t="s">
        <v>20381</v>
      </c>
      <c r="J13646" s="126" t="s">
        <v>26346</v>
      </c>
      <c r="K13646" s="9">
        <f>_xlfn.IFNA(VLOOKUP(Table5[[#This Row],[Section]],SubSill_Tier,2,FALSE),0)</f>
        <v>0</v>
      </c>
      <c r="L13646" s="9" t="str">
        <f t="shared" ref="L13646:L13709" si="227">IFERROR(IF(LEFT(G13646,2)="AI",IF(_xlfn.NUMBERVALUE(IFERROR(LEFT(IF(ISERROR(FIND("X",UPPER(B13646))),UPPER(B13646),RIGHT(UPPER(B13646),LEN(UPPER(B13646))-FIND("~",SUBSTITUTE(UPPER(B13646),"X","~",LEN(UPPER(B13646))-LEN(SUBSTITUTE(UPPER(B13646),"X","")))))),FIND(" ",IF(ISERROR(FIND("X",UPPER(B13646))),UPPER(B13646),RIGHT(UPPER(B13646),LEN(UPPER(B13646))-FIND("~",SUBSTITUTE(UPPER(B13646),"X","~",LEN(UPPER(B13646))-LEN(SUBSTITUTE(UPPER(B13646),"X","")))))),1)-1),IF(ISERROR(FIND("X",UPPER(B13646))),UPPER(B13646),RIGHT(UPPER(B13646),LEN(UPPER(B13646))-FIND("~",SUBSTITUTE(UPPER(B13646),"X","~",LEN(UPPER(B13646))-LEN(SUBSTITUTE(UPPER(B13646),"X",""))))))),".")&gt;=5,"Wall",""),""),"")</f>
        <v/>
      </c>
      <c r="M13646" s="205" t="str" cm="1">
        <f t="array" ref="M13646">_xlfn.IFS(NOT(ISERROR(VLOOKUP(Table5[[#This Row],[Section]],TB_notTB,1,FALSE))),"No",LEFT(Table5[[#This Row],[Section]],3)="ETB","PLS",LEFT(Table5[[#This Row],[Section]],1)="7","PDB",NOT(ISBLANK(Table5[[#This Row],[Section]])),"No")</f>
        <v>No</v>
      </c>
    </row>
    <row r="13647" spans="1:13" x14ac:dyDescent="0.25">
      <c r="A13647" s="130" t="s">
        <v>27597</v>
      </c>
      <c r="B13647" s="130" t="s">
        <v>27598</v>
      </c>
      <c r="C13647" s="130" t="s">
        <v>98</v>
      </c>
      <c r="D13647" s="131">
        <v>0.497</v>
      </c>
      <c r="E13647" s="132">
        <v>241</v>
      </c>
      <c r="F13647" s="132">
        <v>241</v>
      </c>
      <c r="G13647" s="126" t="s">
        <v>18096</v>
      </c>
      <c r="H13647" s="126" t="s">
        <v>20621</v>
      </c>
      <c r="I13647" s="126" t="s">
        <v>26876</v>
      </c>
      <c r="J13647" s="126" t="s">
        <v>26343</v>
      </c>
      <c r="K13647" s="9">
        <f>_xlfn.IFNA(VLOOKUP(Table5[[#This Row],[Section]],SubSill_Tier,2,FALSE),0)</f>
        <v>0</v>
      </c>
      <c r="L13647" s="9" t="str">
        <f t="shared" si="227"/>
        <v/>
      </c>
      <c r="M13647" s="205" t="str" cm="1">
        <f t="array" ref="M13647">_xlfn.IFS(NOT(ISERROR(VLOOKUP(Table5[[#This Row],[Section]],TB_notTB,1,FALSE))),"No",LEFT(Table5[[#This Row],[Section]],3)="ETB","PLS",LEFT(Table5[[#This Row],[Section]],1)="7","PDB",NOT(ISBLANK(Table5[[#This Row],[Section]])),"No")</f>
        <v>No</v>
      </c>
    </row>
    <row r="13648" spans="1:13" x14ac:dyDescent="0.25">
      <c r="A13648" s="130" t="s">
        <v>12250</v>
      </c>
      <c r="B13648" s="130" t="s">
        <v>12251</v>
      </c>
      <c r="C13648" s="130" t="s">
        <v>98</v>
      </c>
      <c r="D13648" s="131">
        <v>0</v>
      </c>
      <c r="E13648" s="132">
        <v>101</v>
      </c>
      <c r="F13648" s="132">
        <v>101</v>
      </c>
      <c r="G13648" s="126" t="s">
        <v>13792</v>
      </c>
      <c r="H13648" s="126" t="s">
        <v>20318</v>
      </c>
      <c r="I13648" s="126" t="s">
        <v>20319</v>
      </c>
      <c r="J13648" s="126" t="s">
        <v>26254</v>
      </c>
      <c r="K13648" s="9">
        <f>_xlfn.IFNA(VLOOKUP(Table5[[#This Row],[Section]],SubSill_Tier,2,FALSE),0)</f>
        <v>0</v>
      </c>
      <c r="L13648" s="9" t="str">
        <f t="shared" si="227"/>
        <v/>
      </c>
      <c r="M13648" s="205" t="str" cm="1">
        <f t="array" ref="M13648">_xlfn.IFS(NOT(ISERROR(VLOOKUP(Table5[[#This Row],[Section]],TB_notTB,1,FALSE))),"No",LEFT(Table5[[#This Row],[Section]],3)="ETB","PLS",LEFT(Table5[[#This Row],[Section]],1)="7","PDB",NOT(ISBLANK(Table5[[#This Row],[Section]])),"No")</f>
        <v>No</v>
      </c>
    </row>
    <row r="13649" spans="1:13" x14ac:dyDescent="0.25">
      <c r="A13649" s="130" t="s">
        <v>12252</v>
      </c>
      <c r="B13649" s="130" t="s">
        <v>12253</v>
      </c>
      <c r="C13649" s="130" t="s">
        <v>98</v>
      </c>
      <c r="D13649" s="131">
        <v>0</v>
      </c>
      <c r="E13649" s="132">
        <v>101</v>
      </c>
      <c r="F13649" s="132">
        <v>101</v>
      </c>
      <c r="G13649" s="126" t="s">
        <v>13792</v>
      </c>
      <c r="H13649" s="126" t="s">
        <v>20318</v>
      </c>
      <c r="I13649" s="126" t="s">
        <v>20319</v>
      </c>
      <c r="J13649" s="126" t="s">
        <v>26254</v>
      </c>
      <c r="K13649" s="9">
        <f>_xlfn.IFNA(VLOOKUP(Table5[[#This Row],[Section]],SubSill_Tier,2,FALSE),0)</f>
        <v>0</v>
      </c>
      <c r="L13649" s="9" t="str">
        <f t="shared" si="227"/>
        <v/>
      </c>
      <c r="M13649" s="205" t="str" cm="1">
        <f t="array" ref="M13649">_xlfn.IFS(NOT(ISERROR(VLOOKUP(Table5[[#This Row],[Section]],TB_notTB,1,FALSE))),"No",LEFT(Table5[[#This Row],[Section]],3)="ETB","PLS",LEFT(Table5[[#This Row],[Section]],1)="7","PDB",NOT(ISBLANK(Table5[[#This Row],[Section]])),"No")</f>
        <v>No</v>
      </c>
    </row>
    <row r="13650" spans="1:13" x14ac:dyDescent="0.25">
      <c r="A13650" s="130" t="s">
        <v>5060</v>
      </c>
      <c r="B13650" s="130" t="s">
        <v>17222</v>
      </c>
      <c r="C13650" s="130" t="s">
        <v>75</v>
      </c>
      <c r="D13650" s="131">
        <v>0.73699999999999999</v>
      </c>
      <c r="E13650" s="132">
        <v>178</v>
      </c>
      <c r="F13650" s="132">
        <v>178</v>
      </c>
      <c r="G13650" s="126" t="s">
        <v>13712</v>
      </c>
      <c r="H13650" s="126" t="s">
        <v>20120</v>
      </c>
      <c r="I13650" s="126" t="s">
        <v>21055</v>
      </c>
      <c r="J13650" s="126" t="s">
        <v>26232</v>
      </c>
      <c r="K13650" s="9">
        <f>_xlfn.IFNA(VLOOKUP(Table5[[#This Row],[Section]],SubSill_Tier,2,FALSE),0)</f>
        <v>0</v>
      </c>
      <c r="L13650" s="9" t="str">
        <f t="shared" si="227"/>
        <v/>
      </c>
      <c r="M13650" s="205" t="str" cm="1">
        <f t="array" ref="M13650">_xlfn.IFS(NOT(ISERROR(VLOOKUP(Table5[[#This Row],[Section]],TB_notTB,1,FALSE))),"No",LEFT(Table5[[#This Row],[Section]],3)="ETB","PLS",LEFT(Table5[[#This Row],[Section]],1)="7","PDB",NOT(ISBLANK(Table5[[#This Row],[Section]])),"No")</f>
        <v>No</v>
      </c>
    </row>
    <row r="13651" spans="1:13" x14ac:dyDescent="0.25">
      <c r="A13651" s="130" t="s">
        <v>9925</v>
      </c>
      <c r="B13651" s="130" t="s">
        <v>28779</v>
      </c>
      <c r="C13651" s="130" t="s">
        <v>75</v>
      </c>
      <c r="D13651" s="131">
        <v>1.22</v>
      </c>
      <c r="E13651" s="132">
        <v>152</v>
      </c>
      <c r="F13651" s="132">
        <v>152</v>
      </c>
      <c r="G13651" s="126" t="s">
        <v>13725</v>
      </c>
      <c r="H13651" s="126" t="s">
        <v>20134</v>
      </c>
      <c r="I13651" s="126" t="s">
        <v>20135</v>
      </c>
      <c r="J13651" s="126" t="s">
        <v>26235</v>
      </c>
      <c r="K13651" s="9">
        <f>_xlfn.IFNA(VLOOKUP(Table5[[#This Row],[Section]],SubSill_Tier,2,FALSE),0)</f>
        <v>0</v>
      </c>
      <c r="L13651" s="9" t="str">
        <f t="shared" si="227"/>
        <v/>
      </c>
      <c r="M13651" s="205" t="str" cm="1">
        <f t="array" ref="M13651">_xlfn.IFS(NOT(ISERROR(VLOOKUP(Table5[[#This Row],[Section]],TB_notTB,1,FALSE))),"No",LEFT(Table5[[#This Row],[Section]],3)="ETB","PLS",LEFT(Table5[[#This Row],[Section]],1)="7","PDB",NOT(ISBLANK(Table5[[#This Row],[Section]])),"No")</f>
        <v>No</v>
      </c>
    </row>
    <row r="13652" spans="1:13" x14ac:dyDescent="0.25">
      <c r="A13652" s="130" t="s">
        <v>5061</v>
      </c>
      <c r="B13652" s="130" t="s">
        <v>17222</v>
      </c>
      <c r="C13652" s="130" t="s">
        <v>98</v>
      </c>
      <c r="D13652" s="131">
        <v>0.69599999999999995</v>
      </c>
      <c r="E13652" s="132">
        <v>126</v>
      </c>
      <c r="F13652" s="132">
        <v>126</v>
      </c>
      <c r="G13652" s="126" t="s">
        <v>13712</v>
      </c>
      <c r="H13652" s="126" t="s">
        <v>20120</v>
      </c>
      <c r="I13652" s="126" t="s">
        <v>21055</v>
      </c>
      <c r="J13652" s="126" t="s">
        <v>26232</v>
      </c>
      <c r="K13652" s="9">
        <f>_xlfn.IFNA(VLOOKUP(Table5[[#This Row],[Section]],SubSill_Tier,2,FALSE),0)</f>
        <v>0</v>
      </c>
      <c r="L13652" s="9" t="str">
        <f t="shared" si="227"/>
        <v/>
      </c>
      <c r="M13652" s="205" t="str" cm="1">
        <f t="array" ref="M13652">_xlfn.IFS(NOT(ISERROR(VLOOKUP(Table5[[#This Row],[Section]],TB_notTB,1,FALSE))),"No",LEFT(Table5[[#This Row],[Section]],3)="ETB","PLS",LEFT(Table5[[#This Row],[Section]],1)="7","PDB",NOT(ISBLANK(Table5[[#This Row],[Section]])),"No")</f>
        <v>No</v>
      </c>
    </row>
    <row r="13653" spans="1:13" x14ac:dyDescent="0.25">
      <c r="A13653" s="130" t="s">
        <v>9926</v>
      </c>
      <c r="B13653" s="130" t="s">
        <v>17222</v>
      </c>
      <c r="C13653" s="130" t="s">
        <v>75</v>
      </c>
      <c r="D13653" s="131">
        <v>1.6850000000000001</v>
      </c>
      <c r="E13653" s="132">
        <v>400</v>
      </c>
      <c r="F13653" s="132">
        <v>400</v>
      </c>
      <c r="G13653" s="126" t="s">
        <v>13720</v>
      </c>
      <c r="H13653" s="126" t="s">
        <v>20130</v>
      </c>
      <c r="I13653" s="126" t="s">
        <v>20131</v>
      </c>
      <c r="J13653" s="126" t="s">
        <v>26236</v>
      </c>
      <c r="K13653" s="9">
        <f>_xlfn.IFNA(VLOOKUP(Table5[[#This Row],[Section]],SubSill_Tier,2,FALSE),0)</f>
        <v>0</v>
      </c>
      <c r="L13653" s="9" t="str">
        <f t="shared" si="227"/>
        <v/>
      </c>
      <c r="M13653" s="205" t="str" cm="1">
        <f t="array" ref="M13653">_xlfn.IFS(NOT(ISERROR(VLOOKUP(Table5[[#This Row],[Section]],TB_notTB,1,FALSE))),"No",LEFT(Table5[[#This Row],[Section]],3)="ETB","PLS",LEFT(Table5[[#This Row],[Section]],1)="7","PDB",NOT(ISBLANK(Table5[[#This Row],[Section]])),"No")</f>
        <v>No</v>
      </c>
    </row>
    <row r="13654" spans="1:13" x14ac:dyDescent="0.25">
      <c r="A13654" s="130" t="s">
        <v>9927</v>
      </c>
      <c r="B13654" s="130" t="s">
        <v>9928</v>
      </c>
      <c r="C13654" s="130" t="s">
        <v>75</v>
      </c>
      <c r="D13654" s="131">
        <v>0.17799999999999999</v>
      </c>
      <c r="E13654" s="132">
        <v>100</v>
      </c>
      <c r="F13654" s="132">
        <v>100</v>
      </c>
      <c r="G13654" s="126" t="s">
        <v>13713</v>
      </c>
      <c r="H13654" s="126" t="s">
        <v>21056</v>
      </c>
      <c r="I13654" s="126" t="s">
        <v>21057</v>
      </c>
      <c r="J13654" s="126" t="s">
        <v>26233</v>
      </c>
      <c r="K13654" s="9">
        <f>_xlfn.IFNA(VLOOKUP(Table5[[#This Row],[Section]],SubSill_Tier,2,FALSE),0)</f>
        <v>0</v>
      </c>
      <c r="L13654" s="9" t="str">
        <f t="shared" si="227"/>
        <v/>
      </c>
      <c r="M13654" s="205" t="str" cm="1">
        <f t="array" ref="M13654">_xlfn.IFS(NOT(ISERROR(VLOOKUP(Table5[[#This Row],[Section]],TB_notTB,1,FALSE))),"No",LEFT(Table5[[#This Row],[Section]],3)="ETB","PLS",LEFT(Table5[[#This Row],[Section]],1)="7","PDB",NOT(ISBLANK(Table5[[#This Row],[Section]])),"No")</f>
        <v>No</v>
      </c>
    </row>
    <row r="13655" spans="1:13" x14ac:dyDescent="0.25">
      <c r="A13655" s="130" t="s">
        <v>9929</v>
      </c>
      <c r="B13655" s="130" t="s">
        <v>12842</v>
      </c>
      <c r="C13655" s="130" t="s">
        <v>75</v>
      </c>
      <c r="D13655" s="131">
        <v>0.45</v>
      </c>
      <c r="E13655" s="132">
        <v>214</v>
      </c>
      <c r="F13655" s="132">
        <v>214</v>
      </c>
      <c r="G13655" s="126" t="s">
        <v>13724</v>
      </c>
      <c r="H13655" s="126" t="s">
        <v>21063</v>
      </c>
      <c r="I13655" s="126" t="s">
        <v>21064</v>
      </c>
      <c r="J13655" s="126" t="s">
        <v>26233</v>
      </c>
      <c r="K13655" s="9">
        <f>_xlfn.IFNA(VLOOKUP(Table5[[#This Row],[Section]],SubSill_Tier,2,FALSE),0)</f>
        <v>0</v>
      </c>
      <c r="L13655" s="9" t="str">
        <f t="shared" si="227"/>
        <v/>
      </c>
      <c r="M13655" s="205" t="str" cm="1">
        <f t="array" ref="M13655">_xlfn.IFS(NOT(ISERROR(VLOOKUP(Table5[[#This Row],[Section]],TB_notTB,1,FALSE))),"No",LEFT(Table5[[#This Row],[Section]],3)="ETB","PLS",LEFT(Table5[[#This Row],[Section]],1)="7","PDB",NOT(ISBLANK(Table5[[#This Row],[Section]])),"No")</f>
        <v>No</v>
      </c>
    </row>
    <row r="13656" spans="1:13" x14ac:dyDescent="0.25">
      <c r="A13656" s="130" t="s">
        <v>9930</v>
      </c>
      <c r="B13656" s="130" t="s">
        <v>9931</v>
      </c>
      <c r="C13656" s="130" t="s">
        <v>75</v>
      </c>
      <c r="D13656" s="131">
        <v>0.80400000000000005</v>
      </c>
      <c r="E13656" s="132">
        <v>127</v>
      </c>
      <c r="F13656" s="132">
        <v>127</v>
      </c>
      <c r="G13656" s="126" t="s">
        <v>13717</v>
      </c>
      <c r="H13656" s="126" t="s">
        <v>20125</v>
      </c>
      <c r="I13656" s="126" t="s">
        <v>20126</v>
      </c>
      <c r="J13656" s="126" t="s">
        <v>26235</v>
      </c>
      <c r="K13656" s="9">
        <f>_xlfn.IFNA(VLOOKUP(Table5[[#This Row],[Section]],SubSill_Tier,2,FALSE),0)</f>
        <v>0</v>
      </c>
      <c r="L13656" s="9" t="str">
        <f t="shared" si="227"/>
        <v/>
      </c>
      <c r="M13656" s="205" t="str" cm="1">
        <f t="array" ref="M13656">_xlfn.IFS(NOT(ISERROR(VLOOKUP(Table5[[#This Row],[Section]],TB_notTB,1,FALSE))),"No",LEFT(Table5[[#This Row],[Section]],3)="ETB","PLS",LEFT(Table5[[#This Row],[Section]],1)="7","PDB",NOT(ISBLANK(Table5[[#This Row],[Section]])),"No")</f>
        <v>No</v>
      </c>
    </row>
    <row r="13657" spans="1:13" x14ac:dyDescent="0.25">
      <c r="A13657" s="130" t="s">
        <v>9932</v>
      </c>
      <c r="B13657" s="130" t="s">
        <v>17222</v>
      </c>
      <c r="C13657" s="130" t="s">
        <v>75</v>
      </c>
      <c r="D13657" s="131">
        <v>0.17299999999999999</v>
      </c>
      <c r="E13657" s="132">
        <v>100</v>
      </c>
      <c r="F13657" s="132">
        <v>100</v>
      </c>
      <c r="G13657" s="126" t="s">
        <v>13713</v>
      </c>
      <c r="H13657" s="126" t="s">
        <v>20121</v>
      </c>
      <c r="I13657" s="126" t="s">
        <v>20122</v>
      </c>
      <c r="J13657" s="126" t="s">
        <v>26234</v>
      </c>
      <c r="K13657" s="9">
        <f>_xlfn.IFNA(VLOOKUP(Table5[[#This Row],[Section]],SubSill_Tier,2,FALSE),0)</f>
        <v>0</v>
      </c>
      <c r="L13657" s="9" t="str">
        <f t="shared" si="227"/>
        <v/>
      </c>
      <c r="M13657" s="205" t="str" cm="1">
        <f t="array" ref="M13657">_xlfn.IFS(NOT(ISERROR(VLOOKUP(Table5[[#This Row],[Section]],TB_notTB,1,FALSE))),"No",LEFT(Table5[[#This Row],[Section]],3)="ETB","PLS",LEFT(Table5[[#This Row],[Section]],1)="7","PDB",NOT(ISBLANK(Table5[[#This Row],[Section]])),"No")</f>
        <v>No</v>
      </c>
    </row>
    <row r="13658" spans="1:13" x14ac:dyDescent="0.25">
      <c r="A13658" s="130" t="s">
        <v>9933</v>
      </c>
      <c r="B13658" s="130" t="s">
        <v>9934</v>
      </c>
      <c r="C13658" s="130" t="s">
        <v>75</v>
      </c>
      <c r="D13658" s="131">
        <v>0.192</v>
      </c>
      <c r="E13658" s="132">
        <v>100</v>
      </c>
      <c r="F13658" s="132">
        <v>100</v>
      </c>
      <c r="G13658" s="126" t="s">
        <v>13750</v>
      </c>
      <c r="H13658" s="126" t="s">
        <v>21081</v>
      </c>
      <c r="I13658" s="126" t="s">
        <v>21082</v>
      </c>
      <c r="J13658" s="126" t="s">
        <v>26233</v>
      </c>
      <c r="K13658" s="9">
        <f>_xlfn.IFNA(VLOOKUP(Table5[[#This Row],[Section]],SubSill_Tier,2,FALSE),0)</f>
        <v>0</v>
      </c>
      <c r="L13658" s="9" t="str">
        <f t="shared" si="227"/>
        <v>Wall</v>
      </c>
      <c r="M13658" s="205" t="str" cm="1">
        <f t="array" ref="M13658">_xlfn.IFS(NOT(ISERROR(VLOOKUP(Table5[[#This Row],[Section]],TB_notTB,1,FALSE))),"No",LEFT(Table5[[#This Row],[Section]],3)="ETB","PLS",LEFT(Table5[[#This Row],[Section]],1)="7","PDB",NOT(ISBLANK(Table5[[#This Row],[Section]])),"No")</f>
        <v>No</v>
      </c>
    </row>
    <row r="13659" spans="1:13" x14ac:dyDescent="0.25">
      <c r="A13659" s="130" t="s">
        <v>9935</v>
      </c>
      <c r="B13659" s="130" t="s">
        <v>14256</v>
      </c>
      <c r="C13659" s="130" t="s">
        <v>75</v>
      </c>
      <c r="D13659" s="131">
        <v>0.23</v>
      </c>
      <c r="E13659" s="132">
        <v>140</v>
      </c>
      <c r="F13659" s="132">
        <v>140</v>
      </c>
      <c r="G13659" s="126" t="s">
        <v>13713</v>
      </c>
      <c r="H13659" s="126" t="s">
        <v>21056</v>
      </c>
      <c r="I13659" s="126" t="s">
        <v>21057</v>
      </c>
      <c r="J13659" s="126" t="s">
        <v>26233</v>
      </c>
      <c r="K13659" s="9">
        <f>_xlfn.IFNA(VLOOKUP(Table5[[#This Row],[Section]],SubSill_Tier,2,FALSE),0)</f>
        <v>0</v>
      </c>
      <c r="L13659" s="9" t="str">
        <f t="shared" si="227"/>
        <v>Wall</v>
      </c>
      <c r="M13659" s="205" t="str" cm="1">
        <f t="array" ref="M13659">_xlfn.IFS(NOT(ISERROR(VLOOKUP(Table5[[#This Row],[Section]],TB_notTB,1,FALSE))),"No",LEFT(Table5[[#This Row],[Section]],3)="ETB","PLS",LEFT(Table5[[#This Row],[Section]],1)="7","PDB",NOT(ISBLANK(Table5[[#This Row],[Section]])),"No")</f>
        <v>No</v>
      </c>
    </row>
    <row r="13660" spans="1:13" x14ac:dyDescent="0.25">
      <c r="A13660" s="130" t="s">
        <v>5062</v>
      </c>
      <c r="B13660" s="130" t="s">
        <v>5063</v>
      </c>
      <c r="C13660" s="130" t="s">
        <v>75</v>
      </c>
      <c r="D13660" s="131">
        <v>0.505</v>
      </c>
      <c r="E13660" s="132">
        <v>124</v>
      </c>
      <c r="F13660" s="132">
        <v>124</v>
      </c>
      <c r="G13660" s="126" t="s">
        <v>13762</v>
      </c>
      <c r="H13660" s="126" t="s">
        <v>20194</v>
      </c>
      <c r="I13660" s="126" t="s">
        <v>21110</v>
      </c>
      <c r="J13660" s="126" t="s">
        <v>26241</v>
      </c>
      <c r="K13660" s="9">
        <f>_xlfn.IFNA(VLOOKUP(Table5[[#This Row],[Section]],SubSill_Tier,2,FALSE),0)</f>
        <v>0</v>
      </c>
      <c r="L13660" s="9" t="str">
        <f t="shared" si="227"/>
        <v/>
      </c>
      <c r="M13660" s="205" t="str" cm="1">
        <f t="array" ref="M13660">_xlfn.IFS(NOT(ISERROR(VLOOKUP(Table5[[#This Row],[Section]],TB_notTB,1,FALSE))),"No",LEFT(Table5[[#This Row],[Section]],3)="ETB","PLS",LEFT(Table5[[#This Row],[Section]],1)="7","PDB",NOT(ISBLANK(Table5[[#This Row],[Section]])),"No")</f>
        <v>No</v>
      </c>
    </row>
    <row r="13661" spans="1:13" x14ac:dyDescent="0.25">
      <c r="A13661" s="130" t="s">
        <v>5064</v>
      </c>
      <c r="B13661" s="130" t="s">
        <v>5065</v>
      </c>
      <c r="C13661" s="130" t="s">
        <v>75</v>
      </c>
      <c r="D13661" s="131">
        <v>0.36399999999999999</v>
      </c>
      <c r="E13661" s="132">
        <v>184</v>
      </c>
      <c r="F13661" s="132">
        <v>100</v>
      </c>
      <c r="G13661" s="126" t="s">
        <v>13762</v>
      </c>
      <c r="H13661" s="126" t="s">
        <v>20194</v>
      </c>
      <c r="I13661" s="126" t="s">
        <v>21110</v>
      </c>
      <c r="J13661" s="126" t="s">
        <v>26241</v>
      </c>
      <c r="K13661" s="9">
        <f>_xlfn.IFNA(VLOOKUP(Table5[[#This Row],[Section]],SubSill_Tier,2,FALSE),0)</f>
        <v>0</v>
      </c>
      <c r="L13661" s="9" t="str">
        <f t="shared" si="227"/>
        <v/>
      </c>
      <c r="M13661" s="205" t="str" cm="1">
        <f t="array" ref="M13661">_xlfn.IFS(NOT(ISERROR(VLOOKUP(Table5[[#This Row],[Section]],TB_notTB,1,FALSE))),"No",LEFT(Table5[[#This Row],[Section]],3)="ETB","PLS",LEFT(Table5[[#This Row],[Section]],1)="7","PDB",NOT(ISBLANK(Table5[[#This Row],[Section]])),"No")</f>
        <v>No</v>
      </c>
    </row>
    <row r="13662" spans="1:13" x14ac:dyDescent="0.25">
      <c r="A13662" s="130" t="s">
        <v>5066</v>
      </c>
      <c r="B13662" s="130" t="s">
        <v>5067</v>
      </c>
      <c r="C13662" s="130" t="s">
        <v>75</v>
      </c>
      <c r="D13662" s="131">
        <v>0.90900000000000003</v>
      </c>
      <c r="E13662" s="132">
        <v>170</v>
      </c>
      <c r="F13662" s="132">
        <v>170</v>
      </c>
      <c r="G13662" s="126" t="s">
        <v>13762</v>
      </c>
      <c r="H13662" s="126" t="s">
        <v>20194</v>
      </c>
      <c r="I13662" s="126" t="s">
        <v>21110</v>
      </c>
      <c r="J13662" s="126" t="s">
        <v>26241</v>
      </c>
      <c r="K13662" s="9">
        <f>_xlfn.IFNA(VLOOKUP(Table5[[#This Row],[Section]],SubSill_Tier,2,FALSE),0)</f>
        <v>0</v>
      </c>
      <c r="L13662" s="9" t="str">
        <f t="shared" si="227"/>
        <v/>
      </c>
      <c r="M13662" s="205" t="str" cm="1">
        <f t="array" ref="M13662">_xlfn.IFS(NOT(ISERROR(VLOOKUP(Table5[[#This Row],[Section]],TB_notTB,1,FALSE))),"No",LEFT(Table5[[#This Row],[Section]],3)="ETB","PLS",LEFT(Table5[[#This Row],[Section]],1)="7","PDB",NOT(ISBLANK(Table5[[#This Row],[Section]])),"No")</f>
        <v>No</v>
      </c>
    </row>
    <row r="13663" spans="1:13" x14ac:dyDescent="0.25">
      <c r="A13663" s="130" t="s">
        <v>5068</v>
      </c>
      <c r="B13663" s="130" t="s">
        <v>5069</v>
      </c>
      <c r="C13663" s="130" t="s">
        <v>75</v>
      </c>
      <c r="D13663" s="131">
        <v>0.66600000000000004</v>
      </c>
      <c r="E13663" s="132">
        <v>141</v>
      </c>
      <c r="F13663" s="132">
        <v>141</v>
      </c>
      <c r="G13663" s="126" t="s">
        <v>13762</v>
      </c>
      <c r="H13663" s="126" t="s">
        <v>20194</v>
      </c>
      <c r="I13663" s="126" t="s">
        <v>21110</v>
      </c>
      <c r="J13663" s="126" t="s">
        <v>26241</v>
      </c>
      <c r="K13663" s="9">
        <f>_xlfn.IFNA(VLOOKUP(Table5[[#This Row],[Section]],SubSill_Tier,2,FALSE),0)</f>
        <v>0</v>
      </c>
      <c r="L13663" s="9" t="str">
        <f t="shared" si="227"/>
        <v/>
      </c>
      <c r="M13663" s="205" t="str" cm="1">
        <f t="array" ref="M13663">_xlfn.IFS(NOT(ISERROR(VLOOKUP(Table5[[#This Row],[Section]],TB_notTB,1,FALSE))),"No",LEFT(Table5[[#This Row],[Section]],3)="ETB","PLS",LEFT(Table5[[#This Row],[Section]],1)="7","PDB",NOT(ISBLANK(Table5[[#This Row],[Section]])),"No")</f>
        <v>No</v>
      </c>
    </row>
    <row r="13664" spans="1:13" x14ac:dyDescent="0.25">
      <c r="A13664" s="130" t="s">
        <v>9936</v>
      </c>
      <c r="B13664" s="130" t="s">
        <v>17222</v>
      </c>
      <c r="C13664" s="130" t="s">
        <v>75</v>
      </c>
      <c r="D13664" s="131">
        <v>2.9380000000000002</v>
      </c>
      <c r="E13664" s="132">
        <v>356</v>
      </c>
      <c r="F13664" s="132">
        <v>356</v>
      </c>
      <c r="G13664" s="126" t="s">
        <v>13725</v>
      </c>
      <c r="H13664" s="126" t="s">
        <v>20134</v>
      </c>
      <c r="I13664" s="126" t="s">
        <v>20135</v>
      </c>
      <c r="J13664" s="126" t="s">
        <v>26236</v>
      </c>
      <c r="K13664" s="9">
        <f>_xlfn.IFNA(VLOOKUP(Table5[[#This Row],[Section]],SubSill_Tier,2,FALSE),0)</f>
        <v>0</v>
      </c>
      <c r="L13664" s="9" t="str">
        <f t="shared" si="227"/>
        <v/>
      </c>
      <c r="M13664" s="205" t="str" cm="1">
        <f t="array" ref="M13664">_xlfn.IFS(NOT(ISERROR(VLOOKUP(Table5[[#This Row],[Section]],TB_notTB,1,FALSE))),"No",LEFT(Table5[[#This Row],[Section]],3)="ETB","PLS",LEFT(Table5[[#This Row],[Section]],1)="7","PDB",NOT(ISBLANK(Table5[[#This Row],[Section]])),"No")</f>
        <v>No</v>
      </c>
    </row>
    <row r="13665" spans="1:13" x14ac:dyDescent="0.25">
      <c r="A13665" s="130" t="s">
        <v>17009</v>
      </c>
      <c r="B13665" s="130" t="s">
        <v>17010</v>
      </c>
      <c r="C13665" s="130" t="s">
        <v>75</v>
      </c>
      <c r="D13665" s="131">
        <v>0.20100000000000001</v>
      </c>
      <c r="E13665" s="132">
        <v>101</v>
      </c>
      <c r="F13665" s="132">
        <v>101</v>
      </c>
      <c r="G13665" s="126" t="s">
        <v>17011</v>
      </c>
      <c r="H13665" s="126" t="s">
        <v>20669</v>
      </c>
      <c r="I13665" s="126" t="s">
        <v>20670</v>
      </c>
      <c r="J13665" s="126" t="s">
        <v>26371</v>
      </c>
      <c r="K13665" s="9">
        <f>_xlfn.IFNA(VLOOKUP(Table5[[#This Row],[Section]],SubSill_Tier,2,FALSE),0)</f>
        <v>0</v>
      </c>
      <c r="L13665" s="9" t="str">
        <f t="shared" si="227"/>
        <v/>
      </c>
      <c r="M13665" s="205" t="str" cm="1">
        <f t="array" ref="M13665">_xlfn.IFS(NOT(ISERROR(VLOOKUP(Table5[[#This Row],[Section]],TB_notTB,1,FALSE))),"No",LEFT(Table5[[#This Row],[Section]],3)="ETB","PLS",LEFT(Table5[[#This Row],[Section]],1)="7","PDB",NOT(ISBLANK(Table5[[#This Row],[Section]])),"No")</f>
        <v>No</v>
      </c>
    </row>
    <row r="13666" spans="1:13" x14ac:dyDescent="0.25">
      <c r="A13666" s="130" t="s">
        <v>17012</v>
      </c>
      <c r="B13666" s="130" t="s">
        <v>17222</v>
      </c>
      <c r="C13666" s="130" t="s">
        <v>75</v>
      </c>
      <c r="D13666" s="131">
        <v>0.18099999999999999</v>
      </c>
      <c r="E13666" s="132">
        <v>101</v>
      </c>
      <c r="F13666" s="132">
        <v>101</v>
      </c>
      <c r="G13666" s="126" t="s">
        <v>17011</v>
      </c>
      <c r="H13666" s="126" t="s">
        <v>20669</v>
      </c>
      <c r="I13666" s="126" t="s">
        <v>20670</v>
      </c>
      <c r="J13666" s="126" t="s">
        <v>26371</v>
      </c>
      <c r="K13666" s="9">
        <f>_xlfn.IFNA(VLOOKUP(Table5[[#This Row],[Section]],SubSill_Tier,2,FALSE),0)</f>
        <v>0</v>
      </c>
      <c r="L13666" s="9" t="str">
        <f t="shared" si="227"/>
        <v/>
      </c>
      <c r="M13666" s="205" t="str" cm="1">
        <f t="array" ref="M13666">_xlfn.IFS(NOT(ISERROR(VLOOKUP(Table5[[#This Row],[Section]],TB_notTB,1,FALSE))),"No",LEFT(Table5[[#This Row],[Section]],3)="ETB","PLS",LEFT(Table5[[#This Row],[Section]],1)="7","PDB",NOT(ISBLANK(Table5[[#This Row],[Section]])),"No")</f>
        <v>No</v>
      </c>
    </row>
    <row r="13667" spans="1:13" x14ac:dyDescent="0.25">
      <c r="A13667" s="130" t="s">
        <v>5070</v>
      </c>
      <c r="B13667" s="130" t="s">
        <v>17222</v>
      </c>
      <c r="C13667" s="130" t="s">
        <v>98</v>
      </c>
      <c r="D13667" s="131">
        <v>0.66600000000000004</v>
      </c>
      <c r="E13667" s="132">
        <v>296</v>
      </c>
      <c r="F13667" s="132">
        <v>296</v>
      </c>
      <c r="G13667" s="126" t="s">
        <v>13730</v>
      </c>
      <c r="H13667" s="126" t="s">
        <v>20139</v>
      </c>
      <c r="I13667" s="126" t="s">
        <v>20140</v>
      </c>
      <c r="J13667" s="126" t="s">
        <v>26243</v>
      </c>
      <c r="K13667" s="9">
        <f>_xlfn.IFNA(VLOOKUP(Table5[[#This Row],[Section]],SubSill_Tier,2,FALSE),0)</f>
        <v>0</v>
      </c>
      <c r="L13667" s="9" t="str">
        <f t="shared" si="227"/>
        <v/>
      </c>
      <c r="M13667" s="205" t="str" cm="1">
        <f t="array" ref="M13667">_xlfn.IFS(NOT(ISERROR(VLOOKUP(Table5[[#This Row],[Section]],TB_notTB,1,FALSE))),"No",LEFT(Table5[[#This Row],[Section]],3)="ETB","PLS",LEFT(Table5[[#This Row],[Section]],1)="7","PDB",NOT(ISBLANK(Table5[[#This Row],[Section]])),"No")</f>
        <v>No</v>
      </c>
    </row>
    <row r="13668" spans="1:13" x14ac:dyDescent="0.25">
      <c r="A13668" s="130" t="s">
        <v>9937</v>
      </c>
      <c r="B13668" s="130" t="s">
        <v>29256</v>
      </c>
      <c r="C13668" s="130" t="s">
        <v>75</v>
      </c>
      <c r="D13668" s="131">
        <v>1.6220000000000001</v>
      </c>
      <c r="E13668" s="132">
        <v>429</v>
      </c>
      <c r="F13668" s="132">
        <v>222</v>
      </c>
      <c r="G13668" s="126" t="s">
        <v>13721</v>
      </c>
      <c r="H13668" s="126" t="s">
        <v>21068</v>
      </c>
      <c r="I13668" s="126" t="s">
        <v>21069</v>
      </c>
      <c r="J13668" s="126" t="s">
        <v>26233</v>
      </c>
      <c r="K13668" s="9">
        <f>_xlfn.IFNA(VLOOKUP(Table5[[#This Row],[Section]],SubSill_Tier,2,FALSE),0)</f>
        <v>0</v>
      </c>
      <c r="L13668" s="9" t="str">
        <f t="shared" si="227"/>
        <v/>
      </c>
      <c r="M13668" s="205" t="str" cm="1">
        <f t="array" ref="M13668">_xlfn.IFS(NOT(ISERROR(VLOOKUP(Table5[[#This Row],[Section]],TB_notTB,1,FALSE))),"No",LEFT(Table5[[#This Row],[Section]],3)="ETB","PLS",LEFT(Table5[[#This Row],[Section]],1)="7","PDB",NOT(ISBLANK(Table5[[#This Row],[Section]])),"No")</f>
        <v>No</v>
      </c>
    </row>
    <row r="13669" spans="1:13" x14ac:dyDescent="0.25">
      <c r="A13669" s="130" t="s">
        <v>9938</v>
      </c>
      <c r="B13669" s="130" t="s">
        <v>9939</v>
      </c>
      <c r="C13669" s="130" t="s">
        <v>75</v>
      </c>
      <c r="D13669" s="131">
        <v>1.1879999999999999</v>
      </c>
      <c r="E13669" s="132">
        <v>328</v>
      </c>
      <c r="F13669" s="132">
        <v>172</v>
      </c>
      <c r="G13669" s="126" t="s">
        <v>13721</v>
      </c>
      <c r="H13669" s="126" t="s">
        <v>21068</v>
      </c>
      <c r="I13669" s="126" t="s">
        <v>21069</v>
      </c>
      <c r="J13669" s="126" t="s">
        <v>26233</v>
      </c>
      <c r="K13669" s="9">
        <f>_xlfn.IFNA(VLOOKUP(Table5[[#This Row],[Section]],SubSill_Tier,2,FALSE),0)</f>
        <v>0</v>
      </c>
      <c r="L13669" s="9" t="str">
        <f t="shared" si="227"/>
        <v>Wall</v>
      </c>
      <c r="M13669" s="205" t="str" cm="1">
        <f t="array" ref="M13669">_xlfn.IFS(NOT(ISERROR(VLOOKUP(Table5[[#This Row],[Section]],TB_notTB,1,FALSE))),"No",LEFT(Table5[[#This Row],[Section]],3)="ETB","PLS",LEFT(Table5[[#This Row],[Section]],1)="7","PDB",NOT(ISBLANK(Table5[[#This Row],[Section]])),"No")</f>
        <v>No</v>
      </c>
    </row>
    <row r="13670" spans="1:13" x14ac:dyDescent="0.25">
      <c r="A13670" s="130" t="s">
        <v>9940</v>
      </c>
      <c r="B13670" s="130" t="s">
        <v>9941</v>
      </c>
      <c r="C13670" s="130" t="s">
        <v>75</v>
      </c>
      <c r="D13670" s="131">
        <v>0.2</v>
      </c>
      <c r="E13670" s="132">
        <v>138</v>
      </c>
      <c r="F13670" s="132">
        <v>100</v>
      </c>
      <c r="G13670" s="126" t="s">
        <v>13713</v>
      </c>
      <c r="H13670" s="126" t="s">
        <v>21056</v>
      </c>
      <c r="I13670" s="126" t="s">
        <v>21057</v>
      </c>
      <c r="J13670" s="126" t="s">
        <v>26233</v>
      </c>
      <c r="K13670" s="9">
        <f>_xlfn.IFNA(VLOOKUP(Table5[[#This Row],[Section]],SubSill_Tier,2,FALSE),0)</f>
        <v>0</v>
      </c>
      <c r="L13670" s="9" t="str">
        <f t="shared" si="227"/>
        <v>Wall</v>
      </c>
      <c r="M13670" s="205" t="str" cm="1">
        <f t="array" ref="M13670">_xlfn.IFS(NOT(ISERROR(VLOOKUP(Table5[[#This Row],[Section]],TB_notTB,1,FALSE))),"No",LEFT(Table5[[#This Row],[Section]],3)="ETB","PLS",LEFT(Table5[[#This Row],[Section]],1)="7","PDB",NOT(ISBLANK(Table5[[#This Row],[Section]])),"No")</f>
        <v>No</v>
      </c>
    </row>
    <row r="13671" spans="1:13" x14ac:dyDescent="0.25">
      <c r="A13671" s="130" t="s">
        <v>9942</v>
      </c>
      <c r="B13671" s="130" t="s">
        <v>12843</v>
      </c>
      <c r="C13671" s="130" t="s">
        <v>75</v>
      </c>
      <c r="D13671" s="131">
        <v>0.97099999999999997</v>
      </c>
      <c r="E13671" s="132">
        <v>277</v>
      </c>
      <c r="F13671" s="132">
        <v>149</v>
      </c>
      <c r="G13671" s="126" t="s">
        <v>13721</v>
      </c>
      <c r="H13671" s="126" t="s">
        <v>21068</v>
      </c>
      <c r="I13671" s="126" t="s">
        <v>21069</v>
      </c>
      <c r="J13671" s="126" t="s">
        <v>26233</v>
      </c>
      <c r="K13671" s="9">
        <f>_xlfn.IFNA(VLOOKUP(Table5[[#This Row],[Section]],SubSill_Tier,2,FALSE),0)</f>
        <v>0</v>
      </c>
      <c r="L13671" s="9" t="str">
        <f t="shared" si="227"/>
        <v>Wall</v>
      </c>
      <c r="M13671" s="205" t="str" cm="1">
        <f t="array" ref="M13671">_xlfn.IFS(NOT(ISERROR(VLOOKUP(Table5[[#This Row],[Section]],TB_notTB,1,FALSE))),"No",LEFT(Table5[[#This Row],[Section]],3)="ETB","PLS",LEFT(Table5[[#This Row],[Section]],1)="7","PDB",NOT(ISBLANK(Table5[[#This Row],[Section]])),"No")</f>
        <v>No</v>
      </c>
    </row>
    <row r="13672" spans="1:13" x14ac:dyDescent="0.25">
      <c r="A13672" s="130" t="s">
        <v>9943</v>
      </c>
      <c r="B13672" s="130" t="s">
        <v>17222</v>
      </c>
      <c r="C13672" s="130" t="s">
        <v>75</v>
      </c>
      <c r="D13672" s="131">
        <v>0.627</v>
      </c>
      <c r="E13672" s="132">
        <v>132</v>
      </c>
      <c r="F13672" s="132">
        <v>132</v>
      </c>
      <c r="G13672" s="126" t="s">
        <v>13750</v>
      </c>
      <c r="H13672" s="126" t="s">
        <v>20121</v>
      </c>
      <c r="I13672" s="126" t="s">
        <v>20122</v>
      </c>
      <c r="J13672" s="126" t="s">
        <v>26234</v>
      </c>
      <c r="K13672" s="9">
        <f>_xlfn.IFNA(VLOOKUP(Table5[[#This Row],[Section]],SubSill_Tier,2,FALSE),0)</f>
        <v>0</v>
      </c>
      <c r="L13672" s="9" t="str">
        <f t="shared" si="227"/>
        <v/>
      </c>
      <c r="M13672" s="205" t="str" cm="1">
        <f t="array" ref="M13672">_xlfn.IFS(NOT(ISERROR(VLOOKUP(Table5[[#This Row],[Section]],TB_notTB,1,FALSE))),"No",LEFT(Table5[[#This Row],[Section]],3)="ETB","PLS",LEFT(Table5[[#This Row],[Section]],1)="7","PDB",NOT(ISBLANK(Table5[[#This Row],[Section]])),"No")</f>
        <v>No</v>
      </c>
    </row>
    <row r="13673" spans="1:13" x14ac:dyDescent="0.25">
      <c r="A13673" s="130" t="s">
        <v>9944</v>
      </c>
      <c r="B13673" s="130" t="s">
        <v>12687</v>
      </c>
      <c r="C13673" s="130" t="s">
        <v>75</v>
      </c>
      <c r="D13673" s="131">
        <v>1.5389999999999999</v>
      </c>
      <c r="E13673" s="132">
        <v>491</v>
      </c>
      <c r="F13673" s="132">
        <v>491</v>
      </c>
      <c r="G13673" s="126" t="s">
        <v>13757</v>
      </c>
      <c r="H13673" s="126" t="s">
        <v>21122</v>
      </c>
      <c r="I13673" s="126" t="s">
        <v>21123</v>
      </c>
      <c r="J13673" s="126" t="s">
        <v>26233</v>
      </c>
      <c r="K13673" s="9">
        <f>_xlfn.IFNA(VLOOKUP(Table5[[#This Row],[Section]],SubSill_Tier,2,FALSE),0)</f>
        <v>0</v>
      </c>
      <c r="L13673" s="9" t="str">
        <f t="shared" si="227"/>
        <v>Wall</v>
      </c>
      <c r="M13673" s="205" t="str" cm="1">
        <f t="array" ref="M13673">_xlfn.IFS(NOT(ISERROR(VLOOKUP(Table5[[#This Row],[Section]],TB_notTB,1,FALSE))),"No",LEFT(Table5[[#This Row],[Section]],3)="ETB","PLS",LEFT(Table5[[#This Row],[Section]],1)="7","PDB",NOT(ISBLANK(Table5[[#This Row],[Section]])),"No")</f>
        <v>No</v>
      </c>
    </row>
    <row r="13674" spans="1:13" x14ac:dyDescent="0.25">
      <c r="A13674" s="130" t="s">
        <v>9945</v>
      </c>
      <c r="B13674" s="130" t="s">
        <v>17222</v>
      </c>
      <c r="C13674" s="130" t="s">
        <v>98</v>
      </c>
      <c r="D13674" s="131">
        <v>0.1</v>
      </c>
      <c r="E13674" s="132">
        <v>100</v>
      </c>
      <c r="F13674" s="132">
        <v>100</v>
      </c>
      <c r="G13674" s="126" t="s">
        <v>13716</v>
      </c>
      <c r="H13674" s="126" t="s">
        <v>20121</v>
      </c>
      <c r="I13674" s="126" t="s">
        <v>20122</v>
      </c>
      <c r="J13674" s="126" t="s">
        <v>26234</v>
      </c>
      <c r="K13674" s="9">
        <f>_xlfn.IFNA(VLOOKUP(Table5[[#This Row],[Section]],SubSill_Tier,2,FALSE),0)</f>
        <v>0</v>
      </c>
      <c r="L13674" s="9" t="str">
        <f t="shared" si="227"/>
        <v/>
      </c>
      <c r="M13674" s="205" t="str" cm="1">
        <f t="array" ref="M13674">_xlfn.IFS(NOT(ISERROR(VLOOKUP(Table5[[#This Row],[Section]],TB_notTB,1,FALSE))),"No",LEFT(Table5[[#This Row],[Section]],3)="ETB","PLS",LEFT(Table5[[#This Row],[Section]],1)="7","PDB",NOT(ISBLANK(Table5[[#This Row],[Section]])),"No")</f>
        <v>No</v>
      </c>
    </row>
    <row r="13675" spans="1:13" x14ac:dyDescent="0.25">
      <c r="A13675" s="130" t="s">
        <v>21536</v>
      </c>
      <c r="B13675" s="130" t="s">
        <v>27130</v>
      </c>
      <c r="C13675" s="130" t="s">
        <v>75</v>
      </c>
      <c r="D13675" s="131">
        <v>7.0000000000000007E-2</v>
      </c>
      <c r="E13675" s="132">
        <v>100</v>
      </c>
      <c r="F13675" s="132">
        <v>100</v>
      </c>
      <c r="G13675" s="126" t="s">
        <v>13716</v>
      </c>
      <c r="H13675" s="126" t="s">
        <v>21094</v>
      </c>
      <c r="I13675" s="126" t="s">
        <v>21095</v>
      </c>
      <c r="J13675" s="126" t="s">
        <v>26233</v>
      </c>
      <c r="K13675" s="9">
        <f>_xlfn.IFNA(VLOOKUP(Table5[[#This Row],[Section]],SubSill_Tier,2,FALSE),0)</f>
        <v>0</v>
      </c>
      <c r="L13675" s="9" t="str">
        <f t="shared" si="227"/>
        <v/>
      </c>
      <c r="M13675" s="205" t="str" cm="1">
        <f t="array" ref="M13675">_xlfn.IFS(NOT(ISERROR(VLOOKUP(Table5[[#This Row],[Section]],TB_notTB,1,FALSE))),"No",LEFT(Table5[[#This Row],[Section]],3)="ETB","PLS",LEFT(Table5[[#This Row],[Section]],1)="7","PDB",NOT(ISBLANK(Table5[[#This Row],[Section]])),"No")</f>
        <v>No</v>
      </c>
    </row>
    <row r="13676" spans="1:13" x14ac:dyDescent="0.25">
      <c r="A13676" s="130" t="s">
        <v>9946</v>
      </c>
      <c r="B13676" s="130" t="s">
        <v>7342</v>
      </c>
      <c r="C13676" s="130" t="s">
        <v>75</v>
      </c>
      <c r="D13676" s="131">
        <v>0.35499999999999998</v>
      </c>
      <c r="E13676" s="132">
        <v>206</v>
      </c>
      <c r="F13676" s="132">
        <v>108</v>
      </c>
      <c r="G13676" s="126" t="s">
        <v>13721</v>
      </c>
      <c r="H13676" s="126" t="s">
        <v>21068</v>
      </c>
      <c r="I13676" s="126" t="s">
        <v>21069</v>
      </c>
      <c r="J13676" s="126" t="s">
        <v>26233</v>
      </c>
      <c r="K13676" s="9">
        <f>_xlfn.IFNA(VLOOKUP(Table5[[#This Row],[Section]],SubSill_Tier,2,FALSE),0)</f>
        <v>0</v>
      </c>
      <c r="L13676" s="9" t="str">
        <f t="shared" si="227"/>
        <v>Wall</v>
      </c>
      <c r="M13676" s="205" t="str" cm="1">
        <f t="array" ref="M13676">_xlfn.IFS(NOT(ISERROR(VLOOKUP(Table5[[#This Row],[Section]],TB_notTB,1,FALSE))),"No",LEFT(Table5[[#This Row],[Section]],3)="ETB","PLS",LEFT(Table5[[#This Row],[Section]],1)="7","PDB",NOT(ISBLANK(Table5[[#This Row],[Section]])),"No")</f>
        <v>No</v>
      </c>
    </row>
    <row r="13677" spans="1:13" x14ac:dyDescent="0.25">
      <c r="A13677" s="130" t="s">
        <v>9947</v>
      </c>
      <c r="B13677" s="130" t="s">
        <v>17222</v>
      </c>
      <c r="C13677" s="130" t="s">
        <v>98</v>
      </c>
      <c r="D13677" s="131">
        <v>2.258</v>
      </c>
      <c r="E13677" s="132">
        <v>193</v>
      </c>
      <c r="F13677" s="132">
        <v>193</v>
      </c>
      <c r="G13677" s="126" t="s">
        <v>13716</v>
      </c>
      <c r="H13677" s="126" t="s">
        <v>20167</v>
      </c>
      <c r="I13677" s="126" t="s">
        <v>20168</v>
      </c>
      <c r="J13677" s="126" t="s">
        <v>26236</v>
      </c>
      <c r="K13677" s="9">
        <f>_xlfn.IFNA(VLOOKUP(Table5[[#This Row],[Section]],SubSill_Tier,2,FALSE),0)</f>
        <v>0</v>
      </c>
      <c r="L13677" s="9" t="str">
        <f t="shared" si="227"/>
        <v/>
      </c>
      <c r="M13677" s="205" t="str" cm="1">
        <f t="array" ref="M13677">_xlfn.IFS(NOT(ISERROR(VLOOKUP(Table5[[#This Row],[Section]],TB_notTB,1,FALSE))),"No",LEFT(Table5[[#This Row],[Section]],3)="ETB","PLS",LEFT(Table5[[#This Row],[Section]],1)="7","PDB",NOT(ISBLANK(Table5[[#This Row],[Section]])),"No")</f>
        <v>No</v>
      </c>
    </row>
    <row r="13678" spans="1:13" x14ac:dyDescent="0.25">
      <c r="A13678" s="130" t="s">
        <v>5071</v>
      </c>
      <c r="B13678" s="130" t="s">
        <v>17222</v>
      </c>
      <c r="C13678" s="130" t="s">
        <v>98</v>
      </c>
      <c r="D13678" s="131">
        <v>0.76</v>
      </c>
      <c r="E13678" s="132">
        <v>220</v>
      </c>
      <c r="F13678" s="132">
        <v>220</v>
      </c>
      <c r="G13678" s="126" t="s">
        <v>13736</v>
      </c>
      <c r="H13678" s="126" t="s">
        <v>20148</v>
      </c>
      <c r="I13678" s="126" t="s">
        <v>21073</v>
      </c>
      <c r="J13678" s="126" t="s">
        <v>26232</v>
      </c>
      <c r="K13678" s="9">
        <f>_xlfn.IFNA(VLOOKUP(Table5[[#This Row],[Section]],SubSill_Tier,2,FALSE),0)</f>
        <v>0</v>
      </c>
      <c r="L13678" s="9" t="str">
        <f t="shared" si="227"/>
        <v/>
      </c>
      <c r="M13678" s="205" t="str" cm="1">
        <f t="array" ref="M13678">_xlfn.IFS(NOT(ISERROR(VLOOKUP(Table5[[#This Row],[Section]],TB_notTB,1,FALSE))),"No",LEFT(Table5[[#This Row],[Section]],3)="ETB","PLS",LEFT(Table5[[#This Row],[Section]],1)="7","PDB",NOT(ISBLANK(Table5[[#This Row],[Section]])),"No")</f>
        <v>No</v>
      </c>
    </row>
    <row r="13679" spans="1:13" x14ac:dyDescent="0.25">
      <c r="A13679" s="130" t="s">
        <v>5072</v>
      </c>
      <c r="B13679" s="130" t="s">
        <v>17222</v>
      </c>
      <c r="C13679" s="130" t="s">
        <v>98</v>
      </c>
      <c r="D13679" s="131">
        <v>1.351</v>
      </c>
      <c r="E13679" s="132">
        <v>430</v>
      </c>
      <c r="F13679" s="132">
        <v>430</v>
      </c>
      <c r="G13679" s="126" t="s">
        <v>13736</v>
      </c>
      <c r="H13679" s="126" t="s">
        <v>20148</v>
      </c>
      <c r="I13679" s="126" t="s">
        <v>21073</v>
      </c>
      <c r="J13679" s="126" t="s">
        <v>26232</v>
      </c>
      <c r="K13679" s="9">
        <f>_xlfn.IFNA(VLOOKUP(Table5[[#This Row],[Section]],SubSill_Tier,2,FALSE),0)</f>
        <v>0</v>
      </c>
      <c r="L13679" s="9" t="str">
        <f t="shared" si="227"/>
        <v/>
      </c>
      <c r="M13679" s="205" t="str" cm="1">
        <f t="array" ref="M13679">_xlfn.IFS(NOT(ISERROR(VLOOKUP(Table5[[#This Row],[Section]],TB_notTB,1,FALSE))),"No",LEFT(Table5[[#This Row],[Section]],3)="ETB","PLS",LEFT(Table5[[#This Row],[Section]],1)="7","PDB",NOT(ISBLANK(Table5[[#This Row],[Section]])),"No")</f>
        <v>No</v>
      </c>
    </row>
    <row r="13680" spans="1:13" x14ac:dyDescent="0.25">
      <c r="A13680" s="130" t="s">
        <v>9948</v>
      </c>
      <c r="B13680" s="130" t="s">
        <v>17222</v>
      </c>
      <c r="C13680" s="130" t="s">
        <v>75</v>
      </c>
      <c r="D13680" s="131">
        <v>5.72</v>
      </c>
      <c r="E13680" s="132">
        <v>345</v>
      </c>
      <c r="F13680" s="132">
        <v>345</v>
      </c>
      <c r="G13680" s="126" t="s">
        <v>13714</v>
      </c>
      <c r="H13680" s="126" t="s">
        <v>20149</v>
      </c>
      <c r="I13680" s="126" t="s">
        <v>20150</v>
      </c>
      <c r="J13680" s="126" t="s">
        <v>26244</v>
      </c>
      <c r="K13680" s="9">
        <f>_xlfn.IFNA(VLOOKUP(Table5[[#This Row],[Section]],SubSill_Tier,2,FALSE),0)</f>
        <v>0</v>
      </c>
      <c r="L13680" s="9" t="str">
        <f t="shared" si="227"/>
        <v/>
      </c>
      <c r="M13680" s="205" t="str" cm="1">
        <f t="array" ref="M13680">_xlfn.IFS(NOT(ISERROR(VLOOKUP(Table5[[#This Row],[Section]],TB_notTB,1,FALSE))),"No",LEFT(Table5[[#This Row],[Section]],3)="ETB","PLS",LEFT(Table5[[#This Row],[Section]],1)="7","PDB",NOT(ISBLANK(Table5[[#This Row],[Section]])),"No")</f>
        <v>No</v>
      </c>
    </row>
    <row r="13681" spans="1:13" x14ac:dyDescent="0.25">
      <c r="A13681" s="130" t="s">
        <v>9949</v>
      </c>
      <c r="B13681" s="130" t="s">
        <v>28780</v>
      </c>
      <c r="C13681" s="130" t="s">
        <v>75</v>
      </c>
      <c r="D13681" s="131">
        <v>2.2789999999999999</v>
      </c>
      <c r="E13681" s="132">
        <v>194</v>
      </c>
      <c r="F13681" s="132">
        <v>194</v>
      </c>
      <c r="G13681" s="126" t="s">
        <v>13715</v>
      </c>
      <c r="H13681" s="126" t="s">
        <v>20123</v>
      </c>
      <c r="I13681" s="126" t="s">
        <v>21058</v>
      </c>
      <c r="J13681" s="126" t="s">
        <v>26235</v>
      </c>
      <c r="K13681" s="9">
        <f>_xlfn.IFNA(VLOOKUP(Table5[[#This Row],[Section]],SubSill_Tier,2,FALSE),0)</f>
        <v>0</v>
      </c>
      <c r="L13681" s="9" t="str">
        <f t="shared" si="227"/>
        <v/>
      </c>
      <c r="M13681" s="205" t="str" cm="1">
        <f t="array" ref="M13681">_xlfn.IFS(NOT(ISERROR(VLOOKUP(Table5[[#This Row],[Section]],TB_notTB,1,FALSE))),"No",LEFT(Table5[[#This Row],[Section]],3)="ETB","PLS",LEFT(Table5[[#This Row],[Section]],1)="7","PDB",NOT(ISBLANK(Table5[[#This Row],[Section]])),"No")</f>
        <v>No</v>
      </c>
    </row>
    <row r="13682" spans="1:13" x14ac:dyDescent="0.25">
      <c r="A13682" s="130" t="s">
        <v>9950</v>
      </c>
      <c r="B13682" s="130" t="s">
        <v>17222</v>
      </c>
      <c r="C13682" s="130" t="s">
        <v>98</v>
      </c>
      <c r="D13682" s="131">
        <v>2.44</v>
      </c>
      <c r="E13682" s="132">
        <v>289</v>
      </c>
      <c r="F13682" s="132">
        <v>289</v>
      </c>
      <c r="G13682" s="126" t="s">
        <v>13724</v>
      </c>
      <c r="H13682" s="126" t="s">
        <v>20186</v>
      </c>
      <c r="I13682" s="126" t="s">
        <v>22099</v>
      </c>
      <c r="J13682" s="126" t="s">
        <v>26234</v>
      </c>
      <c r="K13682" s="9">
        <f>_xlfn.IFNA(VLOOKUP(Table5[[#This Row],[Section]],SubSill_Tier,2,FALSE),0)</f>
        <v>0</v>
      </c>
      <c r="L13682" s="9" t="str">
        <f t="shared" si="227"/>
        <v/>
      </c>
      <c r="M13682" s="205" t="str" cm="1">
        <f t="array" ref="M13682">_xlfn.IFS(NOT(ISERROR(VLOOKUP(Table5[[#This Row],[Section]],TB_notTB,1,FALSE))),"No",LEFT(Table5[[#This Row],[Section]],3)="ETB","PLS",LEFT(Table5[[#This Row],[Section]],1)="7","PDB",NOT(ISBLANK(Table5[[#This Row],[Section]])),"No")</f>
        <v>No</v>
      </c>
    </row>
    <row r="13683" spans="1:13" x14ac:dyDescent="0.25">
      <c r="A13683" s="130" t="s">
        <v>9951</v>
      </c>
      <c r="B13683" s="130" t="s">
        <v>28781</v>
      </c>
      <c r="C13683" s="130" t="s">
        <v>75</v>
      </c>
      <c r="D13683" s="131">
        <v>1.9279999999999999</v>
      </c>
      <c r="E13683" s="132">
        <v>447</v>
      </c>
      <c r="F13683" s="132">
        <v>447</v>
      </c>
      <c r="G13683" s="126" t="s">
        <v>13720</v>
      </c>
      <c r="H13683" s="126" t="s">
        <v>20130</v>
      </c>
      <c r="I13683" s="126" t="s">
        <v>20131</v>
      </c>
      <c r="J13683" s="126" t="s">
        <v>26235</v>
      </c>
      <c r="K13683" s="9">
        <f>_xlfn.IFNA(VLOOKUP(Table5[[#This Row],[Section]],SubSill_Tier,2,FALSE),0)</f>
        <v>0</v>
      </c>
      <c r="L13683" s="9" t="str">
        <f t="shared" si="227"/>
        <v/>
      </c>
      <c r="M13683" s="205" t="str" cm="1">
        <f t="array" ref="M13683">_xlfn.IFS(NOT(ISERROR(VLOOKUP(Table5[[#This Row],[Section]],TB_notTB,1,FALSE))),"No",LEFT(Table5[[#This Row],[Section]],3)="ETB","PLS",LEFT(Table5[[#This Row],[Section]],1)="7","PDB",NOT(ISBLANK(Table5[[#This Row],[Section]])),"No")</f>
        <v>No</v>
      </c>
    </row>
    <row r="13684" spans="1:13" x14ac:dyDescent="0.25">
      <c r="A13684" s="130" t="s">
        <v>9952</v>
      </c>
      <c r="B13684" s="130" t="s">
        <v>17222</v>
      </c>
      <c r="C13684" s="130" t="s">
        <v>98</v>
      </c>
      <c r="D13684" s="131">
        <v>1.083</v>
      </c>
      <c r="E13684" s="132">
        <v>158</v>
      </c>
      <c r="F13684" s="132">
        <v>158</v>
      </c>
      <c r="G13684" s="126" t="s">
        <v>13750</v>
      </c>
      <c r="H13684" s="126" t="s">
        <v>20121</v>
      </c>
      <c r="I13684" s="126" t="s">
        <v>20122</v>
      </c>
      <c r="J13684" s="126" t="s">
        <v>26234</v>
      </c>
      <c r="K13684" s="9">
        <f>_xlfn.IFNA(VLOOKUP(Table5[[#This Row],[Section]],SubSill_Tier,2,FALSE),0)</f>
        <v>0</v>
      </c>
      <c r="L13684" s="9" t="str">
        <f t="shared" si="227"/>
        <v/>
      </c>
      <c r="M13684" s="205" t="str" cm="1">
        <f t="array" ref="M13684">_xlfn.IFS(NOT(ISERROR(VLOOKUP(Table5[[#This Row],[Section]],TB_notTB,1,FALSE))),"No",LEFT(Table5[[#This Row],[Section]],3)="ETB","PLS",LEFT(Table5[[#This Row],[Section]],1)="7","PDB",NOT(ISBLANK(Table5[[#This Row],[Section]])),"No")</f>
        <v>No</v>
      </c>
    </row>
    <row r="13685" spans="1:13" x14ac:dyDescent="0.25">
      <c r="A13685" s="130" t="s">
        <v>9953</v>
      </c>
      <c r="B13685" s="130" t="s">
        <v>12844</v>
      </c>
      <c r="C13685" s="130" t="s">
        <v>75</v>
      </c>
      <c r="D13685" s="131">
        <v>0.219</v>
      </c>
      <c r="E13685" s="132">
        <v>110</v>
      </c>
      <c r="F13685" s="132">
        <v>100</v>
      </c>
      <c r="G13685" s="126" t="s">
        <v>13713</v>
      </c>
      <c r="H13685" s="126" t="s">
        <v>21056</v>
      </c>
      <c r="I13685" s="126" t="s">
        <v>21057</v>
      </c>
      <c r="J13685" s="126" t="s">
        <v>26233</v>
      </c>
      <c r="K13685" s="9">
        <f>_xlfn.IFNA(VLOOKUP(Table5[[#This Row],[Section]],SubSill_Tier,2,FALSE),0)</f>
        <v>0</v>
      </c>
      <c r="L13685" s="9" t="str">
        <f t="shared" si="227"/>
        <v>Wall</v>
      </c>
      <c r="M13685" s="205" t="str" cm="1">
        <f t="array" ref="M13685">_xlfn.IFS(NOT(ISERROR(VLOOKUP(Table5[[#This Row],[Section]],TB_notTB,1,FALSE))),"No",LEFT(Table5[[#This Row],[Section]],3)="ETB","PLS",LEFT(Table5[[#This Row],[Section]],1)="7","PDB",NOT(ISBLANK(Table5[[#This Row],[Section]])),"No")</f>
        <v>No</v>
      </c>
    </row>
    <row r="13686" spans="1:13" x14ac:dyDescent="0.25">
      <c r="A13686" s="130" t="s">
        <v>9954</v>
      </c>
      <c r="B13686" s="130" t="s">
        <v>9955</v>
      </c>
      <c r="C13686" s="130" t="s">
        <v>75</v>
      </c>
      <c r="D13686" s="131">
        <v>0.34599999999999997</v>
      </c>
      <c r="E13686" s="132">
        <v>114</v>
      </c>
      <c r="F13686" s="132">
        <v>114</v>
      </c>
      <c r="G13686" s="126" t="s">
        <v>13794</v>
      </c>
      <c r="H13686" s="126" t="s">
        <v>21235</v>
      </c>
      <c r="I13686" s="126" t="s">
        <v>20345</v>
      </c>
      <c r="J13686" s="126" t="s">
        <v>26233</v>
      </c>
      <c r="K13686" s="9">
        <f>_xlfn.IFNA(VLOOKUP(Table5[[#This Row],[Section]],SubSill_Tier,2,FALSE),0)</f>
        <v>0</v>
      </c>
      <c r="L13686" s="9" t="str">
        <f t="shared" si="227"/>
        <v>Wall</v>
      </c>
      <c r="M13686" s="205" t="str" cm="1">
        <f t="array" ref="M13686">_xlfn.IFS(NOT(ISERROR(VLOOKUP(Table5[[#This Row],[Section]],TB_notTB,1,FALSE))),"No",LEFT(Table5[[#This Row],[Section]],3)="ETB","PLS",LEFT(Table5[[#This Row],[Section]],1)="7","PDB",NOT(ISBLANK(Table5[[#This Row],[Section]])),"No")</f>
        <v>No</v>
      </c>
    </row>
    <row r="13687" spans="1:13" x14ac:dyDescent="0.25">
      <c r="A13687" s="130" t="s">
        <v>9956</v>
      </c>
      <c r="B13687" s="130" t="s">
        <v>9957</v>
      </c>
      <c r="C13687" s="130" t="s">
        <v>75</v>
      </c>
      <c r="D13687" s="131">
        <v>0.29799999999999999</v>
      </c>
      <c r="E13687" s="132">
        <v>143</v>
      </c>
      <c r="F13687" s="132">
        <v>100</v>
      </c>
      <c r="G13687" s="126" t="s">
        <v>13721</v>
      </c>
      <c r="H13687" s="126" t="s">
        <v>21068</v>
      </c>
      <c r="I13687" s="126" t="s">
        <v>21069</v>
      </c>
      <c r="J13687" s="126" t="s">
        <v>26233</v>
      </c>
      <c r="K13687" s="9">
        <f>_xlfn.IFNA(VLOOKUP(Table5[[#This Row],[Section]],SubSill_Tier,2,FALSE),0)</f>
        <v>0</v>
      </c>
      <c r="L13687" s="9" t="str">
        <f t="shared" si="227"/>
        <v>Wall</v>
      </c>
      <c r="M13687" s="205" t="str" cm="1">
        <f t="array" ref="M13687">_xlfn.IFS(NOT(ISERROR(VLOOKUP(Table5[[#This Row],[Section]],TB_notTB,1,FALSE))),"No",LEFT(Table5[[#This Row],[Section]],3)="ETB","PLS",LEFT(Table5[[#This Row],[Section]],1)="7","PDB",NOT(ISBLANK(Table5[[#This Row],[Section]])),"No")</f>
        <v>No</v>
      </c>
    </row>
    <row r="13688" spans="1:13" x14ac:dyDescent="0.25">
      <c r="A13688" s="130" t="s">
        <v>9958</v>
      </c>
      <c r="B13688" s="130" t="s">
        <v>17222</v>
      </c>
      <c r="C13688" s="130" t="s">
        <v>98</v>
      </c>
      <c r="D13688" s="131">
        <v>0.71899999999999997</v>
      </c>
      <c r="E13688" s="132">
        <v>3332</v>
      </c>
      <c r="F13688" s="132">
        <v>3332</v>
      </c>
      <c r="G13688" s="126" t="s">
        <v>13721</v>
      </c>
      <c r="H13688" s="126" t="s">
        <v>20121</v>
      </c>
      <c r="I13688" s="126" t="s">
        <v>20122</v>
      </c>
      <c r="J13688" s="126" t="s">
        <v>26234</v>
      </c>
      <c r="K13688" s="9">
        <f>_xlfn.IFNA(VLOOKUP(Table5[[#This Row],[Section]],SubSill_Tier,2,FALSE),0)</f>
        <v>0</v>
      </c>
      <c r="L13688" s="9" t="str">
        <f t="shared" si="227"/>
        <v/>
      </c>
      <c r="M13688" s="205" t="str" cm="1">
        <f t="array" ref="M13688">_xlfn.IFS(NOT(ISERROR(VLOOKUP(Table5[[#This Row],[Section]],TB_notTB,1,FALSE))),"No",LEFT(Table5[[#This Row],[Section]],3)="ETB","PLS",LEFT(Table5[[#This Row],[Section]],1)="7","PDB",NOT(ISBLANK(Table5[[#This Row],[Section]])),"No")</f>
        <v>No</v>
      </c>
    </row>
    <row r="13689" spans="1:13" x14ac:dyDescent="0.25">
      <c r="A13689" s="130" t="s">
        <v>9959</v>
      </c>
      <c r="B13689" s="130" t="s">
        <v>17222</v>
      </c>
      <c r="C13689" s="130" t="s">
        <v>75</v>
      </c>
      <c r="D13689" s="131">
        <v>0.91800000000000004</v>
      </c>
      <c r="E13689" s="132">
        <v>425</v>
      </c>
      <c r="F13689" s="132">
        <v>425</v>
      </c>
      <c r="G13689" s="126" t="s">
        <v>13721</v>
      </c>
      <c r="H13689" s="126" t="s">
        <v>20121</v>
      </c>
      <c r="I13689" s="126" t="s">
        <v>20122</v>
      </c>
      <c r="J13689" s="126" t="s">
        <v>26234</v>
      </c>
      <c r="K13689" s="9">
        <f>_xlfn.IFNA(VLOOKUP(Table5[[#This Row],[Section]],SubSill_Tier,2,FALSE),0)</f>
        <v>0</v>
      </c>
      <c r="L13689" s="9" t="str">
        <f t="shared" si="227"/>
        <v/>
      </c>
      <c r="M13689" s="205" t="str" cm="1">
        <f t="array" ref="M13689">_xlfn.IFS(NOT(ISERROR(VLOOKUP(Table5[[#This Row],[Section]],TB_notTB,1,FALSE))),"No",LEFT(Table5[[#This Row],[Section]],3)="ETB","PLS",LEFT(Table5[[#This Row],[Section]],1)="7","PDB",NOT(ISBLANK(Table5[[#This Row],[Section]])),"No")</f>
        <v>No</v>
      </c>
    </row>
    <row r="13690" spans="1:13" x14ac:dyDescent="0.25">
      <c r="A13690" s="130" t="s">
        <v>9960</v>
      </c>
      <c r="B13690" s="130" t="s">
        <v>17222</v>
      </c>
      <c r="C13690" s="130" t="s">
        <v>98</v>
      </c>
      <c r="D13690" s="131">
        <v>0.88800000000000001</v>
      </c>
      <c r="E13690" s="132">
        <v>223</v>
      </c>
      <c r="F13690" s="132">
        <v>223</v>
      </c>
      <c r="G13690" s="126" t="s">
        <v>13721</v>
      </c>
      <c r="H13690" s="126" t="s">
        <v>20121</v>
      </c>
      <c r="I13690" s="126" t="s">
        <v>20122</v>
      </c>
      <c r="J13690" s="126" t="s">
        <v>26234</v>
      </c>
      <c r="K13690" s="9">
        <f>_xlfn.IFNA(VLOOKUP(Table5[[#This Row],[Section]],SubSill_Tier,2,FALSE),0)</f>
        <v>0</v>
      </c>
      <c r="L13690" s="9" t="str">
        <f t="shared" si="227"/>
        <v/>
      </c>
      <c r="M13690" s="205" t="str" cm="1">
        <f t="array" ref="M13690">_xlfn.IFS(NOT(ISERROR(VLOOKUP(Table5[[#This Row],[Section]],TB_notTB,1,FALSE))),"No",LEFT(Table5[[#This Row],[Section]],3)="ETB","PLS",LEFT(Table5[[#This Row],[Section]],1)="7","PDB",NOT(ISBLANK(Table5[[#This Row],[Section]])),"No")</f>
        <v>No</v>
      </c>
    </row>
    <row r="13691" spans="1:13" x14ac:dyDescent="0.25">
      <c r="A13691" s="130" t="s">
        <v>9961</v>
      </c>
      <c r="B13691" s="130" t="s">
        <v>17222</v>
      </c>
      <c r="C13691" s="130" t="s">
        <v>98</v>
      </c>
      <c r="D13691" s="131">
        <v>1.2150000000000001</v>
      </c>
      <c r="E13691" s="132">
        <v>239</v>
      </c>
      <c r="F13691" s="132">
        <v>100</v>
      </c>
      <c r="G13691" s="126" t="s">
        <v>13721</v>
      </c>
      <c r="H13691" s="126" t="s">
        <v>20121</v>
      </c>
      <c r="I13691" s="126" t="s">
        <v>20122</v>
      </c>
      <c r="J13691" s="126" t="s">
        <v>26234</v>
      </c>
      <c r="K13691" s="9">
        <f>_xlfn.IFNA(VLOOKUP(Table5[[#This Row],[Section]],SubSill_Tier,2,FALSE),0)</f>
        <v>0</v>
      </c>
      <c r="L13691" s="9" t="str">
        <f t="shared" si="227"/>
        <v/>
      </c>
      <c r="M13691" s="205" t="str" cm="1">
        <f t="array" ref="M13691">_xlfn.IFS(NOT(ISERROR(VLOOKUP(Table5[[#This Row],[Section]],TB_notTB,1,FALSE))),"No",LEFT(Table5[[#This Row],[Section]],3)="ETB","PLS",LEFT(Table5[[#This Row],[Section]],1)="7","PDB",NOT(ISBLANK(Table5[[#This Row],[Section]])),"No")</f>
        <v>No</v>
      </c>
    </row>
    <row r="13692" spans="1:13" x14ac:dyDescent="0.25">
      <c r="A13692" s="130" t="s">
        <v>9962</v>
      </c>
      <c r="B13692" s="130" t="s">
        <v>17222</v>
      </c>
      <c r="C13692" s="130" t="s">
        <v>98</v>
      </c>
      <c r="D13692" s="131">
        <v>0.84299999999999997</v>
      </c>
      <c r="E13692" s="132">
        <v>167</v>
      </c>
      <c r="F13692" s="132">
        <v>100</v>
      </c>
      <c r="G13692" s="126" t="s">
        <v>13721</v>
      </c>
      <c r="H13692" s="126" t="s">
        <v>20121</v>
      </c>
      <c r="I13692" s="126" t="s">
        <v>20122</v>
      </c>
      <c r="J13692" s="126" t="s">
        <v>26234</v>
      </c>
      <c r="K13692" s="9">
        <f>_xlfn.IFNA(VLOOKUP(Table5[[#This Row],[Section]],SubSill_Tier,2,FALSE),0)</f>
        <v>0</v>
      </c>
      <c r="L13692" s="9" t="str">
        <f t="shared" si="227"/>
        <v/>
      </c>
      <c r="M13692" s="205" t="str" cm="1">
        <f t="array" ref="M13692">_xlfn.IFS(NOT(ISERROR(VLOOKUP(Table5[[#This Row],[Section]],TB_notTB,1,FALSE))),"No",LEFT(Table5[[#This Row],[Section]],3)="ETB","PLS",LEFT(Table5[[#This Row],[Section]],1)="7","PDB",NOT(ISBLANK(Table5[[#This Row],[Section]])),"No")</f>
        <v>No</v>
      </c>
    </row>
    <row r="13693" spans="1:13" x14ac:dyDescent="0.25">
      <c r="A13693" s="130" t="s">
        <v>5073</v>
      </c>
      <c r="B13693" s="130" t="s">
        <v>17222</v>
      </c>
      <c r="C13693" s="130" t="s">
        <v>98</v>
      </c>
      <c r="D13693" s="131">
        <v>1.17</v>
      </c>
      <c r="E13693" s="132">
        <v>561</v>
      </c>
      <c r="F13693" s="132">
        <v>561</v>
      </c>
      <c r="G13693" s="126" t="s">
        <v>13736</v>
      </c>
      <c r="H13693" s="126" t="s">
        <v>20148</v>
      </c>
      <c r="I13693" s="126" t="s">
        <v>21073</v>
      </c>
      <c r="J13693" s="126" t="s">
        <v>26232</v>
      </c>
      <c r="K13693" s="9">
        <f>_xlfn.IFNA(VLOOKUP(Table5[[#This Row],[Section]],SubSill_Tier,2,FALSE),0)</f>
        <v>0</v>
      </c>
      <c r="L13693" s="9" t="str">
        <f t="shared" si="227"/>
        <v/>
      </c>
      <c r="M13693" s="205" t="str" cm="1">
        <f t="array" ref="M13693">_xlfn.IFS(NOT(ISERROR(VLOOKUP(Table5[[#This Row],[Section]],TB_notTB,1,FALSE))),"No",LEFT(Table5[[#This Row],[Section]],3)="ETB","PLS",LEFT(Table5[[#This Row],[Section]],1)="7","PDB",NOT(ISBLANK(Table5[[#This Row],[Section]])),"No")</f>
        <v>No</v>
      </c>
    </row>
    <row r="13694" spans="1:13" x14ac:dyDescent="0.25">
      <c r="A13694" s="130" t="s">
        <v>9963</v>
      </c>
      <c r="B13694" s="130" t="s">
        <v>17222</v>
      </c>
      <c r="C13694" s="130" t="s">
        <v>98</v>
      </c>
      <c r="D13694" s="131">
        <v>9.7000000000000003E-2</v>
      </c>
      <c r="E13694" s="132">
        <v>100</v>
      </c>
      <c r="F13694" s="132">
        <v>100</v>
      </c>
      <c r="G13694" s="126" t="s">
        <v>13721</v>
      </c>
      <c r="H13694" s="126" t="s">
        <v>20121</v>
      </c>
      <c r="I13694" s="126" t="s">
        <v>20122</v>
      </c>
      <c r="J13694" s="126" t="s">
        <v>26234</v>
      </c>
      <c r="K13694" s="9">
        <f>_xlfn.IFNA(VLOOKUP(Table5[[#This Row],[Section]],SubSill_Tier,2,FALSE),0)</f>
        <v>0</v>
      </c>
      <c r="L13694" s="9" t="str">
        <f t="shared" si="227"/>
        <v/>
      </c>
      <c r="M13694" s="205" t="str" cm="1">
        <f t="array" ref="M13694">_xlfn.IFS(NOT(ISERROR(VLOOKUP(Table5[[#This Row],[Section]],TB_notTB,1,FALSE))),"No",LEFT(Table5[[#This Row],[Section]],3)="ETB","PLS",LEFT(Table5[[#This Row],[Section]],1)="7","PDB",NOT(ISBLANK(Table5[[#This Row],[Section]])),"No")</f>
        <v>No</v>
      </c>
    </row>
    <row r="13695" spans="1:13" x14ac:dyDescent="0.25">
      <c r="A13695" s="130" t="s">
        <v>17013</v>
      </c>
      <c r="B13695" s="130" t="s">
        <v>5608</v>
      </c>
      <c r="C13695" s="130" t="s">
        <v>75</v>
      </c>
      <c r="D13695" s="131">
        <v>1.528</v>
      </c>
      <c r="E13695" s="132">
        <v>101</v>
      </c>
      <c r="F13695" s="132">
        <v>101</v>
      </c>
      <c r="G13695" s="126" t="s">
        <v>17011</v>
      </c>
      <c r="H13695" s="126" t="s">
        <v>20669</v>
      </c>
      <c r="I13695" s="126" t="s">
        <v>20670</v>
      </c>
      <c r="J13695" s="126" t="s">
        <v>26371</v>
      </c>
      <c r="K13695" s="9">
        <f>_xlfn.IFNA(VLOOKUP(Table5[[#This Row],[Section]],SubSill_Tier,2,FALSE),0)</f>
        <v>0</v>
      </c>
      <c r="L13695" s="9" t="str">
        <f t="shared" si="227"/>
        <v/>
      </c>
      <c r="M13695" s="205" t="str" cm="1">
        <f t="array" ref="M13695">_xlfn.IFS(NOT(ISERROR(VLOOKUP(Table5[[#This Row],[Section]],TB_notTB,1,FALSE))),"No",LEFT(Table5[[#This Row],[Section]],3)="ETB","PLS",LEFT(Table5[[#This Row],[Section]],1)="7","PDB",NOT(ISBLANK(Table5[[#This Row],[Section]])),"No")</f>
        <v>No</v>
      </c>
    </row>
    <row r="13696" spans="1:13" x14ac:dyDescent="0.25">
      <c r="A13696" s="130" t="s">
        <v>9964</v>
      </c>
      <c r="B13696" s="130" t="s">
        <v>17222</v>
      </c>
      <c r="C13696" s="130" t="s">
        <v>98</v>
      </c>
      <c r="D13696" s="131">
        <v>1.796</v>
      </c>
      <c r="E13696" s="132">
        <v>196</v>
      </c>
      <c r="F13696" s="132">
        <v>196</v>
      </c>
      <c r="G13696" s="126" t="s">
        <v>13750</v>
      </c>
      <c r="H13696" s="126" t="s">
        <v>20121</v>
      </c>
      <c r="I13696" s="126" t="s">
        <v>20122</v>
      </c>
      <c r="J13696" s="126" t="s">
        <v>26234</v>
      </c>
      <c r="K13696" s="9">
        <f>_xlfn.IFNA(VLOOKUP(Table5[[#This Row],[Section]],SubSill_Tier,2,FALSE),0)</f>
        <v>0</v>
      </c>
      <c r="L13696" s="9" t="str">
        <f t="shared" si="227"/>
        <v/>
      </c>
      <c r="M13696" s="205" t="str" cm="1">
        <f t="array" ref="M13696">_xlfn.IFS(NOT(ISERROR(VLOOKUP(Table5[[#This Row],[Section]],TB_notTB,1,FALSE))),"No",LEFT(Table5[[#This Row],[Section]],3)="ETB","PLS",LEFT(Table5[[#This Row],[Section]],1)="7","PDB",NOT(ISBLANK(Table5[[#This Row],[Section]])),"No")</f>
        <v>No</v>
      </c>
    </row>
    <row r="13697" spans="1:13" x14ac:dyDescent="0.25">
      <c r="A13697" s="130" t="s">
        <v>5074</v>
      </c>
      <c r="B13697" s="130" t="s">
        <v>12470</v>
      </c>
      <c r="C13697" s="130" t="s">
        <v>75</v>
      </c>
      <c r="D13697" s="131">
        <v>0.66600000000000004</v>
      </c>
      <c r="E13697" s="132">
        <v>314</v>
      </c>
      <c r="F13697" s="132">
        <v>314</v>
      </c>
      <c r="G13697" s="126" t="s">
        <v>13735</v>
      </c>
      <c r="H13697" s="126" t="s">
        <v>20146</v>
      </c>
      <c r="I13697" s="126" t="s">
        <v>20147</v>
      </c>
      <c r="J13697" s="126" t="s">
        <v>26234</v>
      </c>
      <c r="K13697" s="9">
        <f>_xlfn.IFNA(VLOOKUP(Table5[[#This Row],[Section]],SubSill_Tier,2,FALSE),0)</f>
        <v>0</v>
      </c>
      <c r="L13697" s="9" t="str">
        <f t="shared" si="227"/>
        <v/>
      </c>
      <c r="M13697" s="205" t="str" cm="1">
        <f t="array" ref="M13697">_xlfn.IFS(NOT(ISERROR(VLOOKUP(Table5[[#This Row],[Section]],TB_notTB,1,FALSE))),"No",LEFT(Table5[[#This Row],[Section]],3)="ETB","PLS",LEFT(Table5[[#This Row],[Section]],1)="7","PDB",NOT(ISBLANK(Table5[[#This Row],[Section]])),"No")</f>
        <v>No</v>
      </c>
    </row>
    <row r="13698" spans="1:13" x14ac:dyDescent="0.25">
      <c r="A13698" s="130" t="s">
        <v>9965</v>
      </c>
      <c r="B13698" s="130" t="s">
        <v>17222</v>
      </c>
      <c r="C13698" s="130" t="s">
        <v>98</v>
      </c>
      <c r="D13698" s="131">
        <v>5.2859999999999996</v>
      </c>
      <c r="E13698" s="132">
        <v>1114</v>
      </c>
      <c r="F13698" s="132">
        <v>1114</v>
      </c>
      <c r="G13698" s="126" t="s">
        <v>13721</v>
      </c>
      <c r="H13698" s="126" t="s">
        <v>20149</v>
      </c>
      <c r="I13698" s="126" t="s">
        <v>20150</v>
      </c>
      <c r="J13698" s="126" t="s">
        <v>26244</v>
      </c>
      <c r="K13698" s="9">
        <f>_xlfn.IFNA(VLOOKUP(Table5[[#This Row],[Section]],SubSill_Tier,2,FALSE),0)</f>
        <v>0</v>
      </c>
      <c r="L13698" s="9" t="str">
        <f t="shared" si="227"/>
        <v/>
      </c>
      <c r="M13698" s="205" t="str" cm="1">
        <f t="array" ref="M13698">_xlfn.IFS(NOT(ISERROR(VLOOKUP(Table5[[#This Row],[Section]],TB_notTB,1,FALSE))),"No",LEFT(Table5[[#This Row],[Section]],3)="ETB","PLS",LEFT(Table5[[#This Row],[Section]],1)="7","PDB",NOT(ISBLANK(Table5[[#This Row],[Section]])),"No")</f>
        <v>No</v>
      </c>
    </row>
    <row r="13699" spans="1:13" x14ac:dyDescent="0.25">
      <c r="A13699" s="130" t="s">
        <v>5075</v>
      </c>
      <c r="B13699" s="130" t="s">
        <v>17222</v>
      </c>
      <c r="C13699" s="130" t="s">
        <v>98</v>
      </c>
      <c r="D13699" s="131">
        <v>0.57399999999999995</v>
      </c>
      <c r="E13699" s="132">
        <v>283</v>
      </c>
      <c r="F13699" s="132">
        <v>146</v>
      </c>
      <c r="G13699" s="126" t="s">
        <v>13712</v>
      </c>
      <c r="H13699" s="126" t="s">
        <v>20120</v>
      </c>
      <c r="I13699" s="126" t="s">
        <v>21055</v>
      </c>
      <c r="J13699" s="126" t="s">
        <v>26232</v>
      </c>
      <c r="K13699" s="9">
        <f>_xlfn.IFNA(VLOOKUP(Table5[[#This Row],[Section]],SubSill_Tier,2,FALSE),0)</f>
        <v>0</v>
      </c>
      <c r="L13699" s="9" t="str">
        <f t="shared" si="227"/>
        <v/>
      </c>
      <c r="M13699" s="205" t="str" cm="1">
        <f t="array" ref="M13699">_xlfn.IFS(NOT(ISERROR(VLOOKUP(Table5[[#This Row],[Section]],TB_notTB,1,FALSE))),"No",LEFT(Table5[[#This Row],[Section]],3)="ETB","PLS",LEFT(Table5[[#This Row],[Section]],1)="7","PDB",NOT(ISBLANK(Table5[[#This Row],[Section]])),"No")</f>
        <v>No</v>
      </c>
    </row>
    <row r="13700" spans="1:13" x14ac:dyDescent="0.25">
      <c r="A13700" s="130" t="s">
        <v>5076</v>
      </c>
      <c r="B13700" s="130" t="s">
        <v>17222</v>
      </c>
      <c r="C13700" s="130" t="s">
        <v>98</v>
      </c>
      <c r="D13700" s="131">
        <v>0.38300000000000001</v>
      </c>
      <c r="E13700" s="132">
        <v>157</v>
      </c>
      <c r="F13700" s="132">
        <v>157</v>
      </c>
      <c r="G13700" s="126" t="s">
        <v>13736</v>
      </c>
      <c r="H13700" s="126" t="s">
        <v>20148</v>
      </c>
      <c r="I13700" s="126" t="s">
        <v>21073</v>
      </c>
      <c r="J13700" s="126" t="s">
        <v>26232</v>
      </c>
      <c r="K13700" s="9">
        <f>_xlfn.IFNA(VLOOKUP(Table5[[#This Row],[Section]],SubSill_Tier,2,FALSE),0)</f>
        <v>0</v>
      </c>
      <c r="L13700" s="9" t="str">
        <f t="shared" si="227"/>
        <v/>
      </c>
      <c r="M13700" s="205" t="str" cm="1">
        <f t="array" ref="M13700">_xlfn.IFS(NOT(ISERROR(VLOOKUP(Table5[[#This Row],[Section]],TB_notTB,1,FALSE))),"No",LEFT(Table5[[#This Row],[Section]],3)="ETB","PLS",LEFT(Table5[[#This Row],[Section]],1)="7","PDB",NOT(ISBLANK(Table5[[#This Row],[Section]])),"No")</f>
        <v>No</v>
      </c>
    </row>
    <row r="13701" spans="1:13" x14ac:dyDescent="0.25">
      <c r="A13701" s="130" t="s">
        <v>5077</v>
      </c>
      <c r="B13701" s="130" t="s">
        <v>17222</v>
      </c>
      <c r="C13701" s="130" t="s">
        <v>98</v>
      </c>
      <c r="D13701" s="131">
        <v>1.026</v>
      </c>
      <c r="E13701" s="132">
        <v>564</v>
      </c>
      <c r="F13701" s="132">
        <v>100</v>
      </c>
      <c r="G13701" s="126" t="s">
        <v>13736</v>
      </c>
      <c r="H13701" s="126" t="s">
        <v>20148</v>
      </c>
      <c r="I13701" s="126" t="s">
        <v>21073</v>
      </c>
      <c r="J13701" s="126" t="s">
        <v>26232</v>
      </c>
      <c r="K13701" s="9">
        <f>_xlfn.IFNA(VLOOKUP(Table5[[#This Row],[Section]],SubSill_Tier,2,FALSE),0)</f>
        <v>0</v>
      </c>
      <c r="L13701" s="9" t="str">
        <f t="shared" si="227"/>
        <v/>
      </c>
      <c r="M13701" s="205" t="str" cm="1">
        <f t="array" ref="M13701">_xlfn.IFS(NOT(ISERROR(VLOOKUP(Table5[[#This Row],[Section]],TB_notTB,1,FALSE))),"No",LEFT(Table5[[#This Row],[Section]],3)="ETB","PLS",LEFT(Table5[[#This Row],[Section]],1)="7","PDB",NOT(ISBLANK(Table5[[#This Row],[Section]])),"No")</f>
        <v>No</v>
      </c>
    </row>
    <row r="13702" spans="1:13" x14ac:dyDescent="0.25">
      <c r="A13702" s="130" t="s">
        <v>13628</v>
      </c>
      <c r="B13702" s="130" t="s">
        <v>27131</v>
      </c>
      <c r="C13702" s="130" t="s">
        <v>75</v>
      </c>
      <c r="D13702" s="131">
        <v>2.347</v>
      </c>
      <c r="E13702" s="132">
        <v>413</v>
      </c>
      <c r="F13702" s="132">
        <v>264</v>
      </c>
      <c r="G13702" s="126" t="s">
        <v>13925</v>
      </c>
      <c r="H13702" s="126" t="s">
        <v>20671</v>
      </c>
      <c r="I13702" s="126" t="s">
        <v>26480</v>
      </c>
      <c r="J13702" s="126" t="s">
        <v>26372</v>
      </c>
      <c r="K13702" s="9">
        <f>_xlfn.IFNA(VLOOKUP(Table5[[#This Row],[Section]],SubSill_Tier,2,FALSE),0)</f>
        <v>0</v>
      </c>
      <c r="L13702" s="9" t="str">
        <f t="shared" si="227"/>
        <v/>
      </c>
      <c r="M13702" s="205" t="str" cm="1">
        <f t="array" ref="M13702">_xlfn.IFS(NOT(ISERROR(VLOOKUP(Table5[[#This Row],[Section]],TB_notTB,1,FALSE))),"No",LEFT(Table5[[#This Row],[Section]],3)="ETB","PLS",LEFT(Table5[[#This Row],[Section]],1)="7","PDB",NOT(ISBLANK(Table5[[#This Row],[Section]])),"No")</f>
        <v>PLS</v>
      </c>
    </row>
    <row r="13703" spans="1:13" x14ac:dyDescent="0.25">
      <c r="A13703" s="130" t="s">
        <v>13629</v>
      </c>
      <c r="B13703" s="130" t="s">
        <v>27132</v>
      </c>
      <c r="C13703" s="130" t="s">
        <v>75</v>
      </c>
      <c r="D13703" s="131">
        <v>2.1120000000000001</v>
      </c>
      <c r="E13703" s="132">
        <v>363</v>
      </c>
      <c r="F13703" s="132">
        <v>204</v>
      </c>
      <c r="G13703" s="126" t="s">
        <v>13925</v>
      </c>
      <c r="H13703" s="126" t="s">
        <v>20671</v>
      </c>
      <c r="I13703" s="126" t="s">
        <v>26480</v>
      </c>
      <c r="J13703" s="126" t="s">
        <v>26372</v>
      </c>
      <c r="K13703" s="9">
        <f>_xlfn.IFNA(VLOOKUP(Table5[[#This Row],[Section]],SubSill_Tier,2,FALSE),0)</f>
        <v>0</v>
      </c>
      <c r="L13703" s="9" t="str">
        <f t="shared" si="227"/>
        <v/>
      </c>
      <c r="M13703" s="205" t="str" cm="1">
        <f t="array" ref="M13703">_xlfn.IFS(NOT(ISERROR(VLOOKUP(Table5[[#This Row],[Section]],TB_notTB,1,FALSE))),"No",LEFT(Table5[[#This Row],[Section]],3)="ETB","PLS",LEFT(Table5[[#This Row],[Section]],1)="7","PDB",NOT(ISBLANK(Table5[[#This Row],[Section]])),"No")</f>
        <v>PLS</v>
      </c>
    </row>
    <row r="13704" spans="1:13" x14ac:dyDescent="0.25">
      <c r="A13704" s="130" t="s">
        <v>13630</v>
      </c>
      <c r="B13704" s="130" t="s">
        <v>27133</v>
      </c>
      <c r="C13704" s="130" t="s">
        <v>75</v>
      </c>
      <c r="D13704" s="131">
        <v>0.44400000000000001</v>
      </c>
      <c r="E13704" s="132">
        <v>166</v>
      </c>
      <c r="F13704" s="132">
        <v>111</v>
      </c>
      <c r="G13704" s="126" t="s">
        <v>13925</v>
      </c>
      <c r="H13704" s="126" t="s">
        <v>20671</v>
      </c>
      <c r="I13704" s="126" t="s">
        <v>26480</v>
      </c>
      <c r="J13704" s="126" t="s">
        <v>26349</v>
      </c>
      <c r="K13704" s="9">
        <f>_xlfn.IFNA(VLOOKUP(Table5[[#This Row],[Section]],SubSill_Tier,2,FALSE),0)</f>
        <v>0</v>
      </c>
      <c r="L13704" s="9" t="str">
        <f t="shared" si="227"/>
        <v/>
      </c>
      <c r="M13704" s="205" t="str" cm="1">
        <f t="array" ref="M13704">_xlfn.IFS(NOT(ISERROR(VLOOKUP(Table5[[#This Row],[Section]],TB_notTB,1,FALSE))),"No",LEFT(Table5[[#This Row],[Section]],3)="ETB","PLS",LEFT(Table5[[#This Row],[Section]],1)="7","PDB",NOT(ISBLANK(Table5[[#This Row],[Section]])),"No")</f>
        <v>No</v>
      </c>
    </row>
    <row r="13705" spans="1:13" x14ac:dyDescent="0.25">
      <c r="A13705" s="130" t="s">
        <v>13632</v>
      </c>
      <c r="B13705" s="130" t="s">
        <v>13633</v>
      </c>
      <c r="C13705" s="130" t="s">
        <v>75</v>
      </c>
      <c r="D13705" s="131">
        <v>1.8049999999999999</v>
      </c>
      <c r="E13705" s="132">
        <v>544</v>
      </c>
      <c r="F13705" s="132">
        <v>142</v>
      </c>
      <c r="G13705" s="126" t="s">
        <v>13925</v>
      </c>
      <c r="H13705" s="126" t="s">
        <v>20671</v>
      </c>
      <c r="I13705" s="126" t="s">
        <v>26480</v>
      </c>
      <c r="J13705" s="126" t="s">
        <v>26353</v>
      </c>
      <c r="K13705" s="9">
        <f>_xlfn.IFNA(VLOOKUP(Table5[[#This Row],[Section]],SubSill_Tier,2,FALSE),0)</f>
        <v>0</v>
      </c>
      <c r="L13705" s="9" t="str">
        <f t="shared" si="227"/>
        <v/>
      </c>
      <c r="M13705" s="205" t="str" cm="1">
        <f t="array" ref="M13705">_xlfn.IFS(NOT(ISERROR(VLOOKUP(Table5[[#This Row],[Section]],TB_notTB,1,FALSE))),"No",LEFT(Table5[[#This Row],[Section]],3)="ETB","PLS",LEFT(Table5[[#This Row],[Section]],1)="7","PDB",NOT(ISBLANK(Table5[[#This Row],[Section]])),"No")</f>
        <v>PLS</v>
      </c>
    </row>
    <row r="13706" spans="1:13" x14ac:dyDescent="0.25">
      <c r="A13706" s="130" t="s">
        <v>13634</v>
      </c>
      <c r="B13706" s="130" t="s">
        <v>13635</v>
      </c>
      <c r="C13706" s="130" t="s">
        <v>75</v>
      </c>
      <c r="D13706" s="131">
        <v>2.339</v>
      </c>
      <c r="E13706" s="132">
        <v>528</v>
      </c>
      <c r="F13706" s="132">
        <v>172</v>
      </c>
      <c r="G13706" s="126" t="s">
        <v>13925</v>
      </c>
      <c r="H13706" s="126" t="s">
        <v>20671</v>
      </c>
      <c r="I13706" s="126" t="s">
        <v>26480</v>
      </c>
      <c r="J13706" s="126" t="s">
        <v>26353</v>
      </c>
      <c r="K13706" s="9">
        <f>_xlfn.IFNA(VLOOKUP(Table5[[#This Row],[Section]],SubSill_Tier,2,FALSE),0)</f>
        <v>0</v>
      </c>
      <c r="L13706" s="9" t="str">
        <f t="shared" si="227"/>
        <v/>
      </c>
      <c r="M13706" s="205" t="str" cm="1">
        <f t="array" ref="M13706">_xlfn.IFS(NOT(ISERROR(VLOOKUP(Table5[[#This Row],[Section]],TB_notTB,1,FALSE))),"No",LEFT(Table5[[#This Row],[Section]],3)="ETB","PLS",LEFT(Table5[[#This Row],[Section]],1)="7","PDB",NOT(ISBLANK(Table5[[#This Row],[Section]])),"No")</f>
        <v>PLS</v>
      </c>
    </row>
    <row r="13707" spans="1:13" x14ac:dyDescent="0.25">
      <c r="A13707" s="130" t="s">
        <v>13636</v>
      </c>
      <c r="B13707" s="130" t="s">
        <v>27134</v>
      </c>
      <c r="C13707" s="130" t="s">
        <v>75</v>
      </c>
      <c r="D13707" s="131">
        <v>0.90600000000000003</v>
      </c>
      <c r="E13707" s="132">
        <v>207</v>
      </c>
      <c r="F13707" s="132">
        <v>100</v>
      </c>
      <c r="G13707" s="126" t="s">
        <v>13925</v>
      </c>
      <c r="H13707" s="126" t="s">
        <v>20671</v>
      </c>
      <c r="I13707" s="126" t="s">
        <v>26480</v>
      </c>
      <c r="J13707" s="126" t="s">
        <v>26373</v>
      </c>
      <c r="K13707" s="9">
        <f>_xlfn.IFNA(VLOOKUP(Table5[[#This Row],[Section]],SubSill_Tier,2,FALSE),0)</f>
        <v>0</v>
      </c>
      <c r="L13707" s="9" t="str">
        <f t="shared" si="227"/>
        <v/>
      </c>
      <c r="M13707" s="205" t="str" cm="1">
        <f t="array" ref="M13707">_xlfn.IFS(NOT(ISERROR(VLOOKUP(Table5[[#This Row],[Section]],TB_notTB,1,FALSE))),"No",LEFT(Table5[[#This Row],[Section]],3)="ETB","PLS",LEFT(Table5[[#This Row],[Section]],1)="7","PDB",NOT(ISBLANK(Table5[[#This Row],[Section]])),"No")</f>
        <v>PLS</v>
      </c>
    </row>
    <row r="13708" spans="1:13" x14ac:dyDescent="0.25">
      <c r="A13708" s="130" t="s">
        <v>13637</v>
      </c>
      <c r="B13708" s="130" t="s">
        <v>13638</v>
      </c>
      <c r="C13708" s="130" t="s">
        <v>75</v>
      </c>
      <c r="D13708" s="131">
        <v>0.187</v>
      </c>
      <c r="E13708" s="132">
        <v>100</v>
      </c>
      <c r="F13708" s="132">
        <v>100</v>
      </c>
      <c r="G13708" s="126" t="s">
        <v>21537</v>
      </c>
      <c r="H13708" s="126" t="s">
        <v>21538</v>
      </c>
      <c r="I13708" s="126" t="s">
        <v>28782</v>
      </c>
      <c r="J13708" s="126" t="s">
        <v>26349</v>
      </c>
      <c r="K13708" s="9">
        <f>_xlfn.IFNA(VLOOKUP(Table5[[#This Row],[Section]],SubSill_Tier,2,FALSE),0)</f>
        <v>0</v>
      </c>
      <c r="L13708" s="9" t="str">
        <f t="shared" si="227"/>
        <v/>
      </c>
      <c r="M13708" s="205" t="str" cm="1">
        <f t="array" ref="M13708">_xlfn.IFS(NOT(ISERROR(VLOOKUP(Table5[[#This Row],[Section]],TB_notTB,1,FALSE))),"No",LEFT(Table5[[#This Row],[Section]],3)="ETB","PLS",LEFT(Table5[[#This Row],[Section]],1)="7","PDB",NOT(ISBLANK(Table5[[#This Row],[Section]])),"No")</f>
        <v>No</v>
      </c>
    </row>
    <row r="13709" spans="1:13" x14ac:dyDescent="0.25">
      <c r="A13709" s="130" t="s">
        <v>13639</v>
      </c>
      <c r="B13709" s="130" t="s">
        <v>13640</v>
      </c>
      <c r="C13709" s="130" t="s">
        <v>75</v>
      </c>
      <c r="D13709" s="131">
        <v>0.23300000000000001</v>
      </c>
      <c r="E13709" s="132">
        <v>124</v>
      </c>
      <c r="F13709" s="132">
        <v>100</v>
      </c>
      <c r="G13709" s="126" t="s">
        <v>21537</v>
      </c>
      <c r="H13709" s="126" t="s">
        <v>21538</v>
      </c>
      <c r="I13709" s="126" t="s">
        <v>28782</v>
      </c>
      <c r="J13709" s="126" t="s">
        <v>26349</v>
      </c>
      <c r="K13709" s="9">
        <f>_xlfn.IFNA(VLOOKUP(Table5[[#This Row],[Section]],SubSill_Tier,2,FALSE),0)</f>
        <v>0</v>
      </c>
      <c r="L13709" s="9" t="str">
        <f t="shared" si="227"/>
        <v/>
      </c>
      <c r="M13709" s="205" t="str" cm="1">
        <f t="array" ref="M13709">_xlfn.IFS(NOT(ISERROR(VLOOKUP(Table5[[#This Row],[Section]],TB_notTB,1,FALSE))),"No",LEFT(Table5[[#This Row],[Section]],3)="ETB","PLS",LEFT(Table5[[#This Row],[Section]],1)="7","PDB",NOT(ISBLANK(Table5[[#This Row],[Section]])),"No")</f>
        <v>No</v>
      </c>
    </row>
    <row r="13710" spans="1:13" x14ac:dyDescent="0.25">
      <c r="A13710" s="130" t="s">
        <v>13641</v>
      </c>
      <c r="B13710" s="130" t="s">
        <v>13642</v>
      </c>
      <c r="C13710" s="130" t="s">
        <v>75</v>
      </c>
      <c r="D13710" s="131">
        <v>0.24099999999999999</v>
      </c>
      <c r="E13710" s="132">
        <v>116</v>
      </c>
      <c r="F13710" s="132">
        <v>100</v>
      </c>
      <c r="G13710" s="126" t="s">
        <v>21537</v>
      </c>
      <c r="H13710" s="126" t="s">
        <v>21538</v>
      </c>
      <c r="I13710" s="126" t="s">
        <v>28782</v>
      </c>
      <c r="J13710" s="126" t="s">
        <v>26349</v>
      </c>
      <c r="K13710" s="9">
        <f>_xlfn.IFNA(VLOOKUP(Table5[[#This Row],[Section]],SubSill_Tier,2,FALSE),0)</f>
        <v>0</v>
      </c>
      <c r="L13710" s="9" t="str">
        <f t="shared" ref="L13710:L13773" si="228">IFERROR(IF(LEFT(G13710,2)="AI",IF(_xlfn.NUMBERVALUE(IFERROR(LEFT(IF(ISERROR(FIND("X",UPPER(B13710))),UPPER(B13710),RIGHT(UPPER(B13710),LEN(UPPER(B13710))-FIND("~",SUBSTITUTE(UPPER(B13710),"X","~",LEN(UPPER(B13710))-LEN(SUBSTITUTE(UPPER(B13710),"X","")))))),FIND(" ",IF(ISERROR(FIND("X",UPPER(B13710))),UPPER(B13710),RIGHT(UPPER(B13710),LEN(UPPER(B13710))-FIND("~",SUBSTITUTE(UPPER(B13710),"X","~",LEN(UPPER(B13710))-LEN(SUBSTITUTE(UPPER(B13710),"X","")))))),1)-1),IF(ISERROR(FIND("X",UPPER(B13710))),UPPER(B13710),RIGHT(UPPER(B13710),LEN(UPPER(B13710))-FIND("~",SUBSTITUTE(UPPER(B13710),"X","~",LEN(UPPER(B13710))-LEN(SUBSTITUTE(UPPER(B13710),"X",""))))))),".")&gt;=5,"Wall",""),""),"")</f>
        <v/>
      </c>
      <c r="M13710" s="205" t="str" cm="1">
        <f t="array" ref="M13710">_xlfn.IFS(NOT(ISERROR(VLOOKUP(Table5[[#This Row],[Section]],TB_notTB,1,FALSE))),"No",LEFT(Table5[[#This Row],[Section]],3)="ETB","PLS",LEFT(Table5[[#This Row],[Section]],1)="7","PDB",NOT(ISBLANK(Table5[[#This Row],[Section]])),"No")</f>
        <v>No</v>
      </c>
    </row>
    <row r="13711" spans="1:13" x14ac:dyDescent="0.25">
      <c r="A13711" s="130" t="s">
        <v>13643</v>
      </c>
      <c r="B13711" s="130" t="s">
        <v>13644</v>
      </c>
      <c r="C13711" s="130" t="s">
        <v>75</v>
      </c>
      <c r="D13711" s="131">
        <v>1.6539999999999999</v>
      </c>
      <c r="E13711" s="132">
        <v>269</v>
      </c>
      <c r="F13711" s="132">
        <v>208</v>
      </c>
      <c r="G13711" s="126" t="s">
        <v>21540</v>
      </c>
      <c r="H13711" s="126" t="s">
        <v>21541</v>
      </c>
      <c r="I13711" s="126" t="s">
        <v>28385</v>
      </c>
      <c r="J13711" s="126" t="s">
        <v>26374</v>
      </c>
      <c r="K13711" s="9">
        <f>_xlfn.IFNA(VLOOKUP(Table5[[#This Row],[Section]],SubSill_Tier,2,FALSE),0)</f>
        <v>0</v>
      </c>
      <c r="L13711" s="9" t="str">
        <f t="shared" si="228"/>
        <v/>
      </c>
      <c r="M13711" s="205" t="str" cm="1">
        <f t="array" ref="M13711">_xlfn.IFS(NOT(ISERROR(VLOOKUP(Table5[[#This Row],[Section]],TB_notTB,1,FALSE))),"No",LEFT(Table5[[#This Row],[Section]],3)="ETB","PLS",LEFT(Table5[[#This Row],[Section]],1)="7","PDB",NOT(ISBLANK(Table5[[#This Row],[Section]])),"No")</f>
        <v>PLS</v>
      </c>
    </row>
    <row r="13712" spans="1:13" x14ac:dyDescent="0.25">
      <c r="A13712" s="130" t="s">
        <v>13645</v>
      </c>
      <c r="B13712" s="130" t="s">
        <v>13646</v>
      </c>
      <c r="C13712" s="130" t="s">
        <v>75</v>
      </c>
      <c r="D13712" s="131">
        <v>1.4279999999999999</v>
      </c>
      <c r="E13712" s="132">
        <v>323</v>
      </c>
      <c r="F13712" s="132">
        <v>180</v>
      </c>
      <c r="G13712" s="126" t="s">
        <v>21540</v>
      </c>
      <c r="H13712" s="126" t="s">
        <v>21541</v>
      </c>
      <c r="I13712" s="126" t="s">
        <v>28385</v>
      </c>
      <c r="J13712" s="126" t="s">
        <v>26374</v>
      </c>
      <c r="K13712" s="9">
        <f>_xlfn.IFNA(VLOOKUP(Table5[[#This Row],[Section]],SubSill_Tier,2,FALSE),0)</f>
        <v>0</v>
      </c>
      <c r="L13712" s="9" t="str">
        <f t="shared" si="228"/>
        <v/>
      </c>
      <c r="M13712" s="205" t="str" cm="1">
        <f t="array" ref="M13712">_xlfn.IFS(NOT(ISERROR(VLOOKUP(Table5[[#This Row],[Section]],TB_notTB,1,FALSE))),"No",LEFT(Table5[[#This Row],[Section]],3)="ETB","PLS",LEFT(Table5[[#This Row],[Section]],1)="7","PDB",NOT(ISBLANK(Table5[[#This Row],[Section]])),"No")</f>
        <v>PLS</v>
      </c>
    </row>
    <row r="13713" spans="1:13" x14ac:dyDescent="0.25">
      <c r="A13713" s="130" t="s">
        <v>13647</v>
      </c>
      <c r="B13713" s="130" t="s">
        <v>13648</v>
      </c>
      <c r="C13713" s="130" t="s">
        <v>75</v>
      </c>
      <c r="D13713" s="131">
        <v>1.732</v>
      </c>
      <c r="E13713" s="132">
        <v>385</v>
      </c>
      <c r="F13713" s="132">
        <v>242</v>
      </c>
      <c r="G13713" s="126" t="s">
        <v>21540</v>
      </c>
      <c r="H13713" s="126" t="s">
        <v>21541</v>
      </c>
      <c r="I13713" s="126" t="s">
        <v>28385</v>
      </c>
      <c r="J13713" s="126" t="s">
        <v>26375</v>
      </c>
      <c r="K13713" s="9">
        <f>_xlfn.IFNA(VLOOKUP(Table5[[#This Row],[Section]],SubSill_Tier,2,FALSE),0)</f>
        <v>0</v>
      </c>
      <c r="L13713" s="9" t="str">
        <f t="shared" si="228"/>
        <v/>
      </c>
      <c r="M13713" s="205" t="str" cm="1">
        <f t="array" ref="M13713">_xlfn.IFS(NOT(ISERROR(VLOOKUP(Table5[[#This Row],[Section]],TB_notTB,1,FALSE))),"No",LEFT(Table5[[#This Row],[Section]],3)="ETB","PLS",LEFT(Table5[[#This Row],[Section]],1)="7","PDB",NOT(ISBLANK(Table5[[#This Row],[Section]])),"No")</f>
        <v>PLS</v>
      </c>
    </row>
    <row r="13714" spans="1:13" x14ac:dyDescent="0.25">
      <c r="A13714" s="130" t="s">
        <v>13649</v>
      </c>
      <c r="B13714" s="130" t="s">
        <v>13650</v>
      </c>
      <c r="C13714" s="130" t="s">
        <v>75</v>
      </c>
      <c r="D13714" s="131">
        <v>1.3420000000000001</v>
      </c>
      <c r="E13714" s="132">
        <v>308</v>
      </c>
      <c r="F13714" s="132">
        <v>155</v>
      </c>
      <c r="G13714" s="126" t="s">
        <v>21540</v>
      </c>
      <c r="H13714" s="126" t="s">
        <v>21541</v>
      </c>
      <c r="I13714" s="126" t="s">
        <v>28385</v>
      </c>
      <c r="J13714" s="126" t="s">
        <v>26376</v>
      </c>
      <c r="K13714" s="9">
        <f>_xlfn.IFNA(VLOOKUP(Table5[[#This Row],[Section]],SubSill_Tier,2,FALSE),0)</f>
        <v>0</v>
      </c>
      <c r="L13714" s="9" t="str">
        <f t="shared" si="228"/>
        <v/>
      </c>
      <c r="M13714" s="205" t="str" cm="1">
        <f t="array" ref="M13714">_xlfn.IFS(NOT(ISERROR(VLOOKUP(Table5[[#This Row],[Section]],TB_notTB,1,FALSE))),"No",LEFT(Table5[[#This Row],[Section]],3)="ETB","PLS",LEFT(Table5[[#This Row],[Section]],1)="7","PDB",NOT(ISBLANK(Table5[[#This Row],[Section]])),"No")</f>
        <v>PLS</v>
      </c>
    </row>
    <row r="13715" spans="1:13" x14ac:dyDescent="0.25">
      <c r="A13715" s="130" t="s">
        <v>13651</v>
      </c>
      <c r="B13715" s="130" t="s">
        <v>13652</v>
      </c>
      <c r="C13715" s="130" t="s">
        <v>75</v>
      </c>
      <c r="D13715" s="131">
        <v>1.6439999999999999</v>
      </c>
      <c r="E13715" s="132">
        <v>370</v>
      </c>
      <c r="F13715" s="132">
        <v>217</v>
      </c>
      <c r="G13715" s="126" t="s">
        <v>21540</v>
      </c>
      <c r="H13715" s="126" t="s">
        <v>21541</v>
      </c>
      <c r="I13715" s="126" t="s">
        <v>28385</v>
      </c>
      <c r="J13715" s="126" t="s">
        <v>26377</v>
      </c>
      <c r="K13715" s="9">
        <f>_xlfn.IFNA(VLOOKUP(Table5[[#This Row],[Section]],SubSill_Tier,2,FALSE),0)</f>
        <v>0</v>
      </c>
      <c r="L13715" s="9" t="str">
        <f t="shared" si="228"/>
        <v/>
      </c>
      <c r="M13715" s="205" t="str" cm="1">
        <f t="array" ref="M13715">_xlfn.IFS(NOT(ISERROR(VLOOKUP(Table5[[#This Row],[Section]],TB_notTB,1,FALSE))),"No",LEFT(Table5[[#This Row],[Section]],3)="ETB","PLS",LEFT(Table5[[#This Row],[Section]],1)="7","PDB",NOT(ISBLANK(Table5[[#This Row],[Section]])),"No")</f>
        <v>PLS</v>
      </c>
    </row>
    <row r="13716" spans="1:13" x14ac:dyDescent="0.25">
      <c r="A13716" s="130" t="s">
        <v>13653</v>
      </c>
      <c r="B13716" s="130" t="s">
        <v>13654</v>
      </c>
      <c r="C13716" s="130" t="s">
        <v>75</v>
      </c>
      <c r="D13716" s="131">
        <v>1.04</v>
      </c>
      <c r="E13716" s="132">
        <v>319</v>
      </c>
      <c r="F13716" s="132">
        <v>208</v>
      </c>
      <c r="G13716" s="126" t="s">
        <v>21537</v>
      </c>
      <c r="H13716" s="126" t="s">
        <v>21538</v>
      </c>
      <c r="I13716" s="126" t="s">
        <v>28782</v>
      </c>
      <c r="J13716" s="126" t="s">
        <v>26378</v>
      </c>
      <c r="K13716" s="9">
        <f>_xlfn.IFNA(VLOOKUP(Table5[[#This Row],[Section]],SubSill_Tier,2,FALSE),0)</f>
        <v>0</v>
      </c>
      <c r="L13716" s="9" t="str">
        <f t="shared" si="228"/>
        <v/>
      </c>
      <c r="M13716" s="205" t="str" cm="1">
        <f t="array" ref="M13716">_xlfn.IFS(NOT(ISERROR(VLOOKUP(Table5[[#This Row],[Section]],TB_notTB,1,FALSE))),"No",LEFT(Table5[[#This Row],[Section]],3)="ETB","PLS",LEFT(Table5[[#This Row],[Section]],1)="7","PDB",NOT(ISBLANK(Table5[[#This Row],[Section]])),"No")</f>
        <v>PLS</v>
      </c>
    </row>
    <row r="13717" spans="1:13" x14ac:dyDescent="0.25">
      <c r="A13717" s="130" t="s">
        <v>13655</v>
      </c>
      <c r="B13717" s="130" t="s">
        <v>27135</v>
      </c>
      <c r="C13717" s="130" t="s">
        <v>75</v>
      </c>
      <c r="D13717" s="131">
        <v>1.585</v>
      </c>
      <c r="E13717" s="132">
        <v>441</v>
      </c>
      <c r="F13717" s="132">
        <v>118</v>
      </c>
      <c r="G13717" s="126" t="s">
        <v>13925</v>
      </c>
      <c r="H13717" s="126" t="s">
        <v>20671</v>
      </c>
      <c r="I13717" s="126" t="s">
        <v>26480</v>
      </c>
      <c r="J13717" s="126" t="s">
        <v>26372</v>
      </c>
      <c r="K13717" s="9">
        <f>_xlfn.IFNA(VLOOKUP(Table5[[#This Row],[Section]],SubSill_Tier,2,FALSE),0)</f>
        <v>0</v>
      </c>
      <c r="L13717" s="9" t="str">
        <f t="shared" si="228"/>
        <v/>
      </c>
      <c r="M13717" s="205" t="str" cm="1">
        <f t="array" ref="M13717">_xlfn.IFS(NOT(ISERROR(VLOOKUP(Table5[[#This Row],[Section]],TB_notTB,1,FALSE))),"No",LEFT(Table5[[#This Row],[Section]],3)="ETB","PLS",LEFT(Table5[[#This Row],[Section]],1)="7","PDB",NOT(ISBLANK(Table5[[#This Row],[Section]])),"No")</f>
        <v>PLS</v>
      </c>
    </row>
    <row r="13718" spans="1:13" x14ac:dyDescent="0.25">
      <c r="A13718" s="130" t="s">
        <v>13656</v>
      </c>
      <c r="B13718" s="130" t="s">
        <v>27136</v>
      </c>
      <c r="C13718" s="130" t="s">
        <v>75</v>
      </c>
      <c r="D13718" s="131">
        <v>1.516</v>
      </c>
      <c r="E13718" s="132">
        <v>480</v>
      </c>
      <c r="F13718" s="132">
        <v>135</v>
      </c>
      <c r="G13718" s="126" t="s">
        <v>13925</v>
      </c>
      <c r="H13718" s="126" t="s">
        <v>20671</v>
      </c>
      <c r="I13718" s="126" t="s">
        <v>26480</v>
      </c>
      <c r="J13718" s="126" t="s">
        <v>26378</v>
      </c>
      <c r="K13718" s="9">
        <f>_xlfn.IFNA(VLOOKUP(Table5[[#This Row],[Section]],SubSill_Tier,2,FALSE),0)</f>
        <v>1</v>
      </c>
      <c r="L13718" s="9" t="str">
        <f t="shared" si="228"/>
        <v/>
      </c>
      <c r="M13718" s="205" t="str" cm="1">
        <f t="array" ref="M13718">_xlfn.IFS(NOT(ISERROR(VLOOKUP(Table5[[#This Row],[Section]],TB_notTB,1,FALSE))),"No",LEFT(Table5[[#This Row],[Section]],3)="ETB","PLS",LEFT(Table5[[#This Row],[Section]],1)="7","PDB",NOT(ISBLANK(Table5[[#This Row],[Section]])),"No")</f>
        <v>PLS</v>
      </c>
    </row>
    <row r="13719" spans="1:13" x14ac:dyDescent="0.25">
      <c r="A13719" s="130" t="s">
        <v>13657</v>
      </c>
      <c r="B13719" s="130" t="s">
        <v>27137</v>
      </c>
      <c r="C13719" s="130" t="s">
        <v>75</v>
      </c>
      <c r="D13719" s="131">
        <v>1.4139999999999999</v>
      </c>
      <c r="E13719" s="132">
        <v>398</v>
      </c>
      <c r="F13719" s="132">
        <v>100</v>
      </c>
      <c r="G13719" s="126" t="s">
        <v>13925</v>
      </c>
      <c r="H13719" s="126" t="s">
        <v>20671</v>
      </c>
      <c r="I13719" s="126" t="s">
        <v>26480</v>
      </c>
      <c r="J13719" s="126" t="s">
        <v>26372</v>
      </c>
      <c r="K13719" s="9">
        <f>_xlfn.IFNA(VLOOKUP(Table5[[#This Row],[Section]],SubSill_Tier,2,FALSE),0)</f>
        <v>0</v>
      </c>
      <c r="L13719" s="9" t="str">
        <f t="shared" si="228"/>
        <v/>
      </c>
      <c r="M13719" s="205" t="str" cm="1">
        <f t="array" ref="M13719">_xlfn.IFS(NOT(ISERROR(VLOOKUP(Table5[[#This Row],[Section]],TB_notTB,1,FALSE))),"No",LEFT(Table5[[#This Row],[Section]],3)="ETB","PLS",LEFT(Table5[[#This Row],[Section]],1)="7","PDB",NOT(ISBLANK(Table5[[#This Row],[Section]])),"No")</f>
        <v>PLS</v>
      </c>
    </row>
    <row r="13720" spans="1:13" x14ac:dyDescent="0.25">
      <c r="A13720" s="130" t="s">
        <v>13658</v>
      </c>
      <c r="B13720" s="130" t="s">
        <v>13659</v>
      </c>
      <c r="C13720" s="130" t="s">
        <v>75</v>
      </c>
      <c r="D13720" s="131">
        <v>0.252</v>
      </c>
      <c r="E13720" s="132">
        <v>109</v>
      </c>
      <c r="F13720" s="132">
        <v>100</v>
      </c>
      <c r="G13720" s="126" t="s">
        <v>13925</v>
      </c>
      <c r="H13720" s="126" t="s">
        <v>20672</v>
      </c>
      <c r="I13720" s="126" t="s">
        <v>21543</v>
      </c>
      <c r="J13720" s="126" t="s">
        <v>26353</v>
      </c>
      <c r="K13720" s="9">
        <f>_xlfn.IFNA(VLOOKUP(Table5[[#This Row],[Section]],SubSill_Tier,2,FALSE),0)</f>
        <v>0</v>
      </c>
      <c r="L13720" s="9" t="str">
        <f t="shared" si="228"/>
        <v/>
      </c>
      <c r="M13720" s="205" t="str" cm="1">
        <f t="array" ref="M13720">_xlfn.IFS(NOT(ISERROR(VLOOKUP(Table5[[#This Row],[Section]],TB_notTB,1,FALSE))),"No",LEFT(Table5[[#This Row],[Section]],3)="ETB","PLS",LEFT(Table5[[#This Row],[Section]],1)="7","PDB",NOT(ISBLANK(Table5[[#This Row],[Section]])),"No")</f>
        <v>PLS</v>
      </c>
    </row>
    <row r="13721" spans="1:13" x14ac:dyDescent="0.25">
      <c r="A13721" s="130" t="s">
        <v>13926</v>
      </c>
      <c r="B13721" s="130" t="s">
        <v>13927</v>
      </c>
      <c r="C13721" s="130" t="s">
        <v>75</v>
      </c>
      <c r="D13721" s="131">
        <v>2.0539999999999998</v>
      </c>
      <c r="E13721" s="132">
        <v>301</v>
      </c>
      <c r="F13721" s="132">
        <v>188</v>
      </c>
      <c r="G13721" s="126" t="s">
        <v>21540</v>
      </c>
      <c r="H13721" s="126" t="s">
        <v>21541</v>
      </c>
      <c r="I13721" s="126" t="s">
        <v>28385</v>
      </c>
      <c r="J13721" s="126" t="s">
        <v>26373</v>
      </c>
      <c r="K13721" s="9">
        <f>_xlfn.IFNA(VLOOKUP(Table5[[#This Row],[Section]],SubSill_Tier,2,FALSE),0)</f>
        <v>0</v>
      </c>
      <c r="L13721" s="9" t="str">
        <f t="shared" si="228"/>
        <v/>
      </c>
      <c r="M13721" s="205" t="str" cm="1">
        <f t="array" ref="M13721">_xlfn.IFS(NOT(ISERROR(VLOOKUP(Table5[[#This Row],[Section]],TB_notTB,1,FALSE))),"No",LEFT(Table5[[#This Row],[Section]],3)="ETB","PLS",LEFT(Table5[[#This Row],[Section]],1)="7","PDB",NOT(ISBLANK(Table5[[#This Row],[Section]])),"No")</f>
        <v>PLS</v>
      </c>
    </row>
    <row r="13722" spans="1:13" x14ac:dyDescent="0.25">
      <c r="A13722" s="130" t="s">
        <v>13928</v>
      </c>
      <c r="B13722" s="130" t="s">
        <v>13929</v>
      </c>
      <c r="C13722" s="130" t="s">
        <v>75</v>
      </c>
      <c r="D13722" s="131">
        <v>2.536</v>
      </c>
      <c r="E13722" s="132">
        <v>358</v>
      </c>
      <c r="F13722" s="132">
        <v>248</v>
      </c>
      <c r="G13722" s="126" t="s">
        <v>21540</v>
      </c>
      <c r="H13722" s="126" t="s">
        <v>21541</v>
      </c>
      <c r="I13722" s="126" t="s">
        <v>28385</v>
      </c>
      <c r="J13722" s="126" t="s">
        <v>26375</v>
      </c>
      <c r="K13722" s="9">
        <f>_xlfn.IFNA(VLOOKUP(Table5[[#This Row],[Section]],SubSill_Tier,2,FALSE),0)</f>
        <v>0</v>
      </c>
      <c r="L13722" s="9" t="str">
        <f t="shared" si="228"/>
        <v/>
      </c>
      <c r="M13722" s="205" t="str" cm="1">
        <f t="array" ref="M13722">_xlfn.IFS(NOT(ISERROR(VLOOKUP(Table5[[#This Row],[Section]],TB_notTB,1,FALSE))),"No",LEFT(Table5[[#This Row],[Section]],3)="ETB","PLS",LEFT(Table5[[#This Row],[Section]],1)="7","PDB",NOT(ISBLANK(Table5[[#This Row],[Section]])),"No")</f>
        <v>PLS</v>
      </c>
    </row>
    <row r="13723" spans="1:13" x14ac:dyDescent="0.25">
      <c r="A13723" s="130" t="s">
        <v>14297</v>
      </c>
      <c r="B13723" s="130" t="s">
        <v>14365</v>
      </c>
      <c r="C13723" s="130" t="s">
        <v>75</v>
      </c>
      <c r="D13723" s="131">
        <v>2.0819999999999999</v>
      </c>
      <c r="E13723" s="132">
        <v>351</v>
      </c>
      <c r="F13723" s="132">
        <v>308</v>
      </c>
      <c r="G13723" s="126" t="s">
        <v>21540</v>
      </c>
      <c r="H13723" s="126" t="s">
        <v>21541</v>
      </c>
      <c r="I13723" s="126" t="s">
        <v>28385</v>
      </c>
      <c r="J13723" s="126" t="s">
        <v>26379</v>
      </c>
      <c r="K13723" s="9">
        <f>_xlfn.IFNA(VLOOKUP(Table5[[#This Row],[Section]],SubSill_Tier,2,FALSE),0)</f>
        <v>0</v>
      </c>
      <c r="L13723" s="9" t="str">
        <f t="shared" si="228"/>
        <v/>
      </c>
      <c r="M13723" s="205" t="str" cm="1">
        <f t="array" ref="M13723">_xlfn.IFS(NOT(ISERROR(VLOOKUP(Table5[[#This Row],[Section]],TB_notTB,1,FALSE))),"No",LEFT(Table5[[#This Row],[Section]],3)="ETB","PLS",LEFT(Table5[[#This Row],[Section]],1)="7","PDB",NOT(ISBLANK(Table5[[#This Row],[Section]])),"No")</f>
        <v>PLS</v>
      </c>
    </row>
    <row r="13724" spans="1:13" x14ac:dyDescent="0.25">
      <c r="A13724" s="130" t="s">
        <v>14298</v>
      </c>
      <c r="B13724" s="130" t="s">
        <v>14366</v>
      </c>
      <c r="C13724" s="130" t="s">
        <v>75</v>
      </c>
      <c r="D13724" s="131">
        <v>2.1219999999999999</v>
      </c>
      <c r="E13724" s="132">
        <v>352</v>
      </c>
      <c r="F13724" s="132">
        <v>309</v>
      </c>
      <c r="G13724" s="126" t="s">
        <v>21540</v>
      </c>
      <c r="H13724" s="126" t="s">
        <v>21541</v>
      </c>
      <c r="I13724" s="126" t="s">
        <v>28385</v>
      </c>
      <c r="J13724" s="126" t="s">
        <v>26379</v>
      </c>
      <c r="K13724" s="9">
        <f>_xlfn.IFNA(VLOOKUP(Table5[[#This Row],[Section]],SubSill_Tier,2,FALSE),0)</f>
        <v>0</v>
      </c>
      <c r="L13724" s="9" t="str">
        <f t="shared" si="228"/>
        <v/>
      </c>
      <c r="M13724" s="205" t="str" cm="1">
        <f t="array" ref="M13724">_xlfn.IFS(NOT(ISERROR(VLOOKUP(Table5[[#This Row],[Section]],TB_notTB,1,FALSE))),"No",LEFT(Table5[[#This Row],[Section]],3)="ETB","PLS",LEFT(Table5[[#This Row],[Section]],1)="7","PDB",NOT(ISBLANK(Table5[[#This Row],[Section]])),"No")</f>
        <v>PLS</v>
      </c>
    </row>
    <row r="13725" spans="1:13" x14ac:dyDescent="0.25">
      <c r="A13725" s="130" t="s">
        <v>14559</v>
      </c>
      <c r="B13725" s="130" t="s">
        <v>14629</v>
      </c>
      <c r="C13725" s="130" t="s">
        <v>75</v>
      </c>
      <c r="D13725" s="131">
        <v>1.952</v>
      </c>
      <c r="E13725" s="132">
        <v>418</v>
      </c>
      <c r="F13725" s="132">
        <v>210</v>
      </c>
      <c r="G13725" s="126" t="s">
        <v>13925</v>
      </c>
      <c r="H13725" s="126" t="s">
        <v>20671</v>
      </c>
      <c r="I13725" s="126" t="s">
        <v>26480</v>
      </c>
      <c r="J13725" s="126" t="s">
        <v>26380</v>
      </c>
      <c r="K13725" s="9">
        <f>_xlfn.IFNA(VLOOKUP(Table5[[#This Row],[Section]],SubSill_Tier,2,FALSE),0)</f>
        <v>0</v>
      </c>
      <c r="L13725" s="9" t="str">
        <f t="shared" si="228"/>
        <v/>
      </c>
      <c r="M13725" s="205" t="str" cm="1">
        <f t="array" ref="M13725">_xlfn.IFS(NOT(ISERROR(VLOOKUP(Table5[[#This Row],[Section]],TB_notTB,1,FALSE))),"No",LEFT(Table5[[#This Row],[Section]],3)="ETB","PLS",LEFT(Table5[[#This Row],[Section]],1)="7","PDB",NOT(ISBLANK(Table5[[#This Row],[Section]])),"No")</f>
        <v>PLS</v>
      </c>
    </row>
    <row r="13726" spans="1:13" x14ac:dyDescent="0.25">
      <c r="A13726" s="130" t="s">
        <v>19092</v>
      </c>
      <c r="B13726" s="130" t="s">
        <v>27138</v>
      </c>
      <c r="C13726" s="130" t="s">
        <v>75</v>
      </c>
      <c r="D13726" s="131">
        <v>1.8109999999999999</v>
      </c>
      <c r="E13726" s="132">
        <v>596</v>
      </c>
      <c r="F13726" s="132">
        <v>133</v>
      </c>
      <c r="G13726" s="126" t="s">
        <v>13925</v>
      </c>
      <c r="H13726" s="126" t="s">
        <v>20671</v>
      </c>
      <c r="I13726" s="126" t="s">
        <v>26480</v>
      </c>
      <c r="J13726" s="126" t="s">
        <v>26372</v>
      </c>
      <c r="K13726" s="9">
        <f>_xlfn.IFNA(VLOOKUP(Table5[[#This Row],[Section]],SubSill_Tier,2,FALSE),0)</f>
        <v>0</v>
      </c>
      <c r="L13726" s="9" t="str">
        <f t="shared" si="228"/>
        <v/>
      </c>
      <c r="M13726" s="205" t="str" cm="1">
        <f t="array" ref="M13726">_xlfn.IFS(NOT(ISERROR(VLOOKUP(Table5[[#This Row],[Section]],TB_notTB,1,FALSE))),"No",LEFT(Table5[[#This Row],[Section]],3)="ETB","PLS",LEFT(Table5[[#This Row],[Section]],1)="7","PDB",NOT(ISBLANK(Table5[[#This Row],[Section]])),"No")</f>
        <v>PLS</v>
      </c>
    </row>
    <row r="13727" spans="1:13" x14ac:dyDescent="0.25">
      <c r="A13727" s="130" t="s">
        <v>19093</v>
      </c>
      <c r="B13727" s="130" t="s">
        <v>27139</v>
      </c>
      <c r="C13727" s="130" t="s">
        <v>75</v>
      </c>
      <c r="D13727" s="131">
        <v>2.2970000000000002</v>
      </c>
      <c r="E13727" s="132">
        <v>556</v>
      </c>
      <c r="F13727" s="132">
        <v>103</v>
      </c>
      <c r="G13727" s="126" t="s">
        <v>13925</v>
      </c>
      <c r="H13727" s="126" t="s">
        <v>20671</v>
      </c>
      <c r="I13727" s="126" t="s">
        <v>26480</v>
      </c>
      <c r="J13727" s="126" t="s">
        <v>26372</v>
      </c>
      <c r="K13727" s="9">
        <f>_xlfn.IFNA(VLOOKUP(Table5[[#This Row],[Section]],SubSill_Tier,2,FALSE),0)</f>
        <v>0</v>
      </c>
      <c r="L13727" s="9" t="str">
        <f t="shared" si="228"/>
        <v/>
      </c>
      <c r="M13727" s="205" t="str" cm="1">
        <f t="array" ref="M13727">_xlfn.IFS(NOT(ISERROR(VLOOKUP(Table5[[#This Row],[Section]],TB_notTB,1,FALSE))),"No",LEFT(Table5[[#This Row],[Section]],3)="ETB","PLS",LEFT(Table5[[#This Row],[Section]],1)="7","PDB",NOT(ISBLANK(Table5[[#This Row],[Section]])),"No")</f>
        <v>PLS</v>
      </c>
    </row>
    <row r="13728" spans="1:13" x14ac:dyDescent="0.25">
      <c r="A13728" s="130" t="s">
        <v>20040</v>
      </c>
      <c r="B13728" s="130" t="s">
        <v>29854</v>
      </c>
      <c r="C13728" s="130" t="s">
        <v>75</v>
      </c>
      <c r="D13728" s="131">
        <v>1.74</v>
      </c>
      <c r="E13728" s="132">
        <v>656</v>
      </c>
      <c r="F13728" s="132">
        <v>438</v>
      </c>
      <c r="G13728" s="126" t="s">
        <v>13925</v>
      </c>
      <c r="H13728" s="126" t="s">
        <v>20671</v>
      </c>
      <c r="I13728" s="126" t="s">
        <v>26480</v>
      </c>
      <c r="J13728" s="126" t="s">
        <v>26372</v>
      </c>
      <c r="K13728" s="9">
        <f>_xlfn.IFNA(VLOOKUP(Table5[[#This Row],[Section]],SubSill_Tier,2,FALSE),0)</f>
        <v>0</v>
      </c>
      <c r="L13728" s="9" t="str">
        <f t="shared" si="228"/>
        <v/>
      </c>
      <c r="M13728" s="205" t="str" cm="1">
        <f t="array" ref="M13728">_xlfn.IFS(NOT(ISERROR(VLOOKUP(Table5[[#This Row],[Section]],TB_notTB,1,FALSE))),"No",LEFT(Table5[[#This Row],[Section]],3)="ETB","PLS",LEFT(Table5[[#This Row],[Section]],1)="7","PDB",NOT(ISBLANK(Table5[[#This Row],[Section]])),"No")</f>
        <v>PLS</v>
      </c>
    </row>
    <row r="13729" spans="1:13" x14ac:dyDescent="0.25">
      <c r="A13729" s="130" t="s">
        <v>20041</v>
      </c>
      <c r="B13729" s="130" t="s">
        <v>27140</v>
      </c>
      <c r="C13729" s="130" t="s">
        <v>75</v>
      </c>
      <c r="D13729" s="131">
        <v>0.97199999999999998</v>
      </c>
      <c r="E13729" s="132">
        <v>346</v>
      </c>
      <c r="F13729" s="132">
        <v>232</v>
      </c>
      <c r="G13729" s="126" t="s">
        <v>13925</v>
      </c>
      <c r="H13729" s="126" t="s">
        <v>20671</v>
      </c>
      <c r="I13729" s="126" t="s">
        <v>26480</v>
      </c>
      <c r="J13729" s="126" t="s">
        <v>26373</v>
      </c>
      <c r="K13729" s="9">
        <f>_xlfn.IFNA(VLOOKUP(Table5[[#This Row],[Section]],SubSill_Tier,2,FALSE),0)</f>
        <v>0</v>
      </c>
      <c r="L13729" s="9" t="str">
        <f t="shared" si="228"/>
        <v/>
      </c>
      <c r="M13729" s="205" t="str" cm="1">
        <f t="array" ref="M13729">_xlfn.IFS(NOT(ISERROR(VLOOKUP(Table5[[#This Row],[Section]],TB_notTB,1,FALSE))),"No",LEFT(Table5[[#This Row],[Section]],3)="ETB","PLS",LEFT(Table5[[#This Row],[Section]],1)="7","PDB",NOT(ISBLANK(Table5[[#This Row],[Section]])),"No")</f>
        <v>PLS</v>
      </c>
    </row>
    <row r="13730" spans="1:13" x14ac:dyDescent="0.25">
      <c r="A13730" s="130" t="s">
        <v>14630</v>
      </c>
      <c r="B13730" s="130" t="s">
        <v>14631</v>
      </c>
      <c r="C13730" s="130" t="s">
        <v>75</v>
      </c>
      <c r="D13730" s="131">
        <v>2.74</v>
      </c>
      <c r="E13730" s="132">
        <v>583</v>
      </c>
      <c r="F13730" s="132">
        <v>223</v>
      </c>
      <c r="G13730" s="126" t="s">
        <v>14632</v>
      </c>
      <c r="H13730" s="126" t="s">
        <v>20673</v>
      </c>
      <c r="I13730" s="126" t="s">
        <v>21357</v>
      </c>
      <c r="J13730" s="126" t="s">
        <v>26381</v>
      </c>
      <c r="K13730" s="9">
        <f>_xlfn.IFNA(VLOOKUP(Table5[[#This Row],[Section]],SubSill_Tier,2,FALSE),0)</f>
        <v>0</v>
      </c>
      <c r="L13730" s="9" t="str">
        <f t="shared" si="228"/>
        <v/>
      </c>
      <c r="M13730" s="205" t="str" cm="1">
        <f t="array" ref="M13730">_xlfn.IFS(NOT(ISERROR(VLOOKUP(Table5[[#This Row],[Section]],TB_notTB,1,FALSE))),"No",LEFT(Table5[[#This Row],[Section]],3)="ETB","PLS",LEFT(Table5[[#This Row],[Section]],1)="7","PDB",NOT(ISBLANK(Table5[[#This Row],[Section]])),"No")</f>
        <v>PLS</v>
      </c>
    </row>
    <row r="13731" spans="1:13" x14ac:dyDescent="0.25">
      <c r="A13731" s="130" t="s">
        <v>14633</v>
      </c>
      <c r="B13731" s="130" t="s">
        <v>14634</v>
      </c>
      <c r="C13731" s="130" t="s">
        <v>75</v>
      </c>
      <c r="D13731" s="131">
        <v>2.0049999999999999</v>
      </c>
      <c r="E13731" s="132">
        <v>518</v>
      </c>
      <c r="F13731" s="132">
        <v>215</v>
      </c>
      <c r="G13731" s="126" t="s">
        <v>14632</v>
      </c>
      <c r="H13731" s="126" t="s">
        <v>20673</v>
      </c>
      <c r="I13731" s="126" t="s">
        <v>21357</v>
      </c>
      <c r="J13731" s="126" t="s">
        <v>26381</v>
      </c>
      <c r="K13731" s="9">
        <f>_xlfn.IFNA(VLOOKUP(Table5[[#This Row],[Section]],SubSill_Tier,2,FALSE),0)</f>
        <v>0</v>
      </c>
      <c r="L13731" s="9" t="str">
        <f t="shared" si="228"/>
        <v/>
      </c>
      <c r="M13731" s="205" t="str" cm="1">
        <f t="array" ref="M13731">_xlfn.IFS(NOT(ISERROR(VLOOKUP(Table5[[#This Row],[Section]],TB_notTB,1,FALSE))),"No",LEFT(Table5[[#This Row],[Section]],3)="ETB","PLS",LEFT(Table5[[#This Row],[Section]],1)="7","PDB",NOT(ISBLANK(Table5[[#This Row],[Section]])),"No")</f>
        <v>PLS</v>
      </c>
    </row>
    <row r="13732" spans="1:13" x14ac:dyDescent="0.25">
      <c r="A13732" s="130" t="s">
        <v>14635</v>
      </c>
      <c r="B13732" s="130" t="s">
        <v>14636</v>
      </c>
      <c r="C13732" s="130" t="s">
        <v>75</v>
      </c>
      <c r="D13732" s="131">
        <v>0.40500000000000003</v>
      </c>
      <c r="E13732" s="132">
        <v>174</v>
      </c>
      <c r="F13732" s="132">
        <v>100</v>
      </c>
      <c r="G13732" s="126" t="s">
        <v>14632</v>
      </c>
      <c r="H13732" s="126" t="s">
        <v>20673</v>
      </c>
      <c r="I13732" s="126" t="s">
        <v>21357</v>
      </c>
      <c r="J13732" s="126" t="s">
        <v>26379</v>
      </c>
      <c r="K13732" s="9">
        <f>_xlfn.IFNA(VLOOKUP(Table5[[#This Row],[Section]],SubSill_Tier,2,FALSE),0)</f>
        <v>0</v>
      </c>
      <c r="L13732" s="9" t="str">
        <f t="shared" si="228"/>
        <v/>
      </c>
      <c r="M13732" s="205" t="str" cm="1">
        <f t="array" ref="M13732">_xlfn.IFS(NOT(ISERROR(VLOOKUP(Table5[[#This Row],[Section]],TB_notTB,1,FALSE))),"No",LEFT(Table5[[#This Row],[Section]],3)="ETB","PLS",LEFT(Table5[[#This Row],[Section]],1)="7","PDB",NOT(ISBLANK(Table5[[#This Row],[Section]])),"No")</f>
        <v>PLS</v>
      </c>
    </row>
    <row r="13733" spans="1:13" x14ac:dyDescent="0.25">
      <c r="A13733" s="130" t="s">
        <v>14637</v>
      </c>
      <c r="B13733" s="130" t="s">
        <v>14638</v>
      </c>
      <c r="C13733" s="130" t="s">
        <v>75</v>
      </c>
      <c r="D13733" s="131">
        <v>0.52400000000000002</v>
      </c>
      <c r="E13733" s="132">
        <v>256</v>
      </c>
      <c r="F13733" s="132">
        <v>100</v>
      </c>
      <c r="G13733" s="126" t="s">
        <v>14632</v>
      </c>
      <c r="H13733" s="126" t="s">
        <v>20673</v>
      </c>
      <c r="I13733" s="126" t="s">
        <v>21357</v>
      </c>
      <c r="J13733" s="126" t="s">
        <v>26379</v>
      </c>
      <c r="K13733" s="9">
        <f>_xlfn.IFNA(VLOOKUP(Table5[[#This Row],[Section]],SubSill_Tier,2,FALSE),0)</f>
        <v>0</v>
      </c>
      <c r="L13733" s="9" t="str">
        <f t="shared" si="228"/>
        <v/>
      </c>
      <c r="M13733" s="205" t="str" cm="1">
        <f t="array" ref="M13733">_xlfn.IFS(NOT(ISERROR(VLOOKUP(Table5[[#This Row],[Section]],TB_notTB,1,FALSE))),"No",LEFT(Table5[[#This Row],[Section]],3)="ETB","PLS",LEFT(Table5[[#This Row],[Section]],1)="7","PDB",NOT(ISBLANK(Table5[[#This Row],[Section]])),"No")</f>
        <v>PLS</v>
      </c>
    </row>
    <row r="13734" spans="1:13" x14ac:dyDescent="0.25">
      <c r="A13734" s="130" t="s">
        <v>14639</v>
      </c>
      <c r="B13734" s="130" t="s">
        <v>14640</v>
      </c>
      <c r="C13734" s="130" t="s">
        <v>75</v>
      </c>
      <c r="D13734" s="131">
        <v>1.62</v>
      </c>
      <c r="E13734" s="132">
        <v>302</v>
      </c>
      <c r="F13734" s="132">
        <v>148</v>
      </c>
      <c r="G13734" s="126" t="s">
        <v>14632</v>
      </c>
      <c r="H13734" s="126" t="s">
        <v>20673</v>
      </c>
      <c r="I13734" s="126" t="s">
        <v>21357</v>
      </c>
      <c r="J13734" s="126" t="s">
        <v>26382</v>
      </c>
      <c r="K13734" s="9">
        <f>_xlfn.IFNA(VLOOKUP(Table5[[#This Row],[Section]],SubSill_Tier,2,FALSE),0)</f>
        <v>0</v>
      </c>
      <c r="L13734" s="9" t="str">
        <f t="shared" si="228"/>
        <v/>
      </c>
      <c r="M13734" s="205" t="str" cm="1">
        <f t="array" ref="M13734">_xlfn.IFS(NOT(ISERROR(VLOOKUP(Table5[[#This Row],[Section]],TB_notTB,1,FALSE))),"No",LEFT(Table5[[#This Row],[Section]],3)="ETB","PLS",LEFT(Table5[[#This Row],[Section]],1)="7","PDB",NOT(ISBLANK(Table5[[#This Row],[Section]])),"No")</f>
        <v>PLS</v>
      </c>
    </row>
    <row r="13735" spans="1:13" x14ac:dyDescent="0.25">
      <c r="A13735" s="130" t="s">
        <v>14641</v>
      </c>
      <c r="B13735" s="130" t="s">
        <v>14642</v>
      </c>
      <c r="C13735" s="130" t="s">
        <v>75</v>
      </c>
      <c r="D13735" s="131">
        <v>0.17</v>
      </c>
      <c r="E13735" s="132">
        <v>100</v>
      </c>
      <c r="F13735" s="132">
        <v>100</v>
      </c>
      <c r="G13735" s="126" t="s">
        <v>14632</v>
      </c>
      <c r="H13735" s="126" t="s">
        <v>20673</v>
      </c>
      <c r="I13735" s="126" t="s">
        <v>21357</v>
      </c>
      <c r="J13735" s="126" t="s">
        <v>26379</v>
      </c>
      <c r="K13735" s="9">
        <f>_xlfn.IFNA(VLOOKUP(Table5[[#This Row],[Section]],SubSill_Tier,2,FALSE),0)</f>
        <v>0</v>
      </c>
      <c r="L13735" s="9" t="str">
        <f t="shared" si="228"/>
        <v/>
      </c>
      <c r="M13735" s="205" t="str" cm="1">
        <f t="array" ref="M13735">_xlfn.IFS(NOT(ISERROR(VLOOKUP(Table5[[#This Row],[Section]],TB_notTB,1,FALSE))),"No",LEFT(Table5[[#This Row],[Section]],3)="ETB","PLS",LEFT(Table5[[#This Row],[Section]],1)="7","PDB",NOT(ISBLANK(Table5[[#This Row],[Section]])),"No")</f>
        <v>PLS</v>
      </c>
    </row>
    <row r="13736" spans="1:13" x14ac:dyDescent="0.25">
      <c r="A13736" s="130" t="s">
        <v>14643</v>
      </c>
      <c r="B13736" s="130" t="s">
        <v>14644</v>
      </c>
      <c r="C13736" s="130" t="s">
        <v>75</v>
      </c>
      <c r="D13736" s="131">
        <v>0.14199999999999999</v>
      </c>
      <c r="E13736" s="132">
        <v>100</v>
      </c>
      <c r="F13736" s="132">
        <v>100</v>
      </c>
      <c r="G13736" s="126" t="s">
        <v>14632</v>
      </c>
      <c r="H13736" s="126" t="s">
        <v>20673</v>
      </c>
      <c r="I13736" s="126" t="s">
        <v>21357</v>
      </c>
      <c r="J13736" s="126" t="s">
        <v>26379</v>
      </c>
      <c r="K13736" s="9">
        <f>_xlfn.IFNA(VLOOKUP(Table5[[#This Row],[Section]],SubSill_Tier,2,FALSE),0)</f>
        <v>0</v>
      </c>
      <c r="L13736" s="9" t="str">
        <f t="shared" si="228"/>
        <v/>
      </c>
      <c r="M13736" s="205" t="str" cm="1">
        <f t="array" ref="M13736">_xlfn.IFS(NOT(ISERROR(VLOOKUP(Table5[[#This Row],[Section]],TB_notTB,1,FALSE))),"No",LEFT(Table5[[#This Row],[Section]],3)="ETB","PLS",LEFT(Table5[[#This Row],[Section]],1)="7","PDB",NOT(ISBLANK(Table5[[#This Row],[Section]])),"No")</f>
        <v>PLS</v>
      </c>
    </row>
    <row r="13737" spans="1:13" x14ac:dyDescent="0.25">
      <c r="A13737" s="130" t="s">
        <v>14645</v>
      </c>
      <c r="B13737" s="130" t="s">
        <v>14646</v>
      </c>
      <c r="C13737" s="130" t="s">
        <v>75</v>
      </c>
      <c r="D13737" s="131">
        <v>0.90800000000000003</v>
      </c>
      <c r="E13737" s="132">
        <v>243</v>
      </c>
      <c r="F13737" s="132">
        <v>114</v>
      </c>
      <c r="G13737" s="126" t="s">
        <v>14632</v>
      </c>
      <c r="H13737" s="126" t="s">
        <v>20673</v>
      </c>
      <c r="I13737" s="126" t="s">
        <v>21357</v>
      </c>
      <c r="J13737" s="126" t="s">
        <v>26382</v>
      </c>
      <c r="K13737" s="9">
        <f>_xlfn.IFNA(VLOOKUP(Table5[[#This Row],[Section]],SubSill_Tier,2,FALSE),0)</f>
        <v>0</v>
      </c>
      <c r="L13737" s="9" t="str">
        <f t="shared" si="228"/>
        <v/>
      </c>
      <c r="M13737" s="205" t="str" cm="1">
        <f t="array" ref="M13737">_xlfn.IFS(NOT(ISERROR(VLOOKUP(Table5[[#This Row],[Section]],TB_notTB,1,FALSE))),"No",LEFT(Table5[[#This Row],[Section]],3)="ETB","PLS",LEFT(Table5[[#This Row],[Section]],1)="7","PDB",NOT(ISBLANK(Table5[[#This Row],[Section]])),"No")</f>
        <v>PLS</v>
      </c>
    </row>
    <row r="13738" spans="1:13" x14ac:dyDescent="0.25">
      <c r="A13738" s="130" t="s">
        <v>14647</v>
      </c>
      <c r="B13738" s="130" t="s">
        <v>14648</v>
      </c>
      <c r="C13738" s="130" t="s">
        <v>75</v>
      </c>
      <c r="D13738" s="131">
        <v>0.495</v>
      </c>
      <c r="E13738" s="132">
        <v>247</v>
      </c>
      <c r="F13738" s="132">
        <v>110</v>
      </c>
      <c r="G13738" s="126" t="s">
        <v>14632</v>
      </c>
      <c r="H13738" s="126" t="s">
        <v>20673</v>
      </c>
      <c r="I13738" s="126" t="s">
        <v>21357</v>
      </c>
      <c r="J13738" s="126" t="s">
        <v>26379</v>
      </c>
      <c r="K13738" s="9">
        <f>_xlfn.IFNA(VLOOKUP(Table5[[#This Row],[Section]],SubSill_Tier,2,FALSE),0)</f>
        <v>0</v>
      </c>
      <c r="L13738" s="9" t="str">
        <f t="shared" si="228"/>
        <v/>
      </c>
      <c r="M13738" s="205" t="str" cm="1">
        <f t="array" ref="M13738">_xlfn.IFS(NOT(ISERROR(VLOOKUP(Table5[[#This Row],[Section]],TB_notTB,1,FALSE))),"No",LEFT(Table5[[#This Row],[Section]],3)="ETB","PLS",LEFT(Table5[[#This Row],[Section]],1)="7","PDB",NOT(ISBLANK(Table5[[#This Row],[Section]])),"No")</f>
        <v>PLS</v>
      </c>
    </row>
    <row r="13739" spans="1:13" x14ac:dyDescent="0.25">
      <c r="A13739" s="130" t="s">
        <v>14649</v>
      </c>
      <c r="B13739" s="130" t="s">
        <v>14650</v>
      </c>
      <c r="C13739" s="130" t="s">
        <v>75</v>
      </c>
      <c r="D13739" s="131">
        <v>3.1880000000000002</v>
      </c>
      <c r="E13739" s="132">
        <v>310</v>
      </c>
      <c r="F13739" s="132">
        <v>828</v>
      </c>
      <c r="G13739" s="126" t="s">
        <v>14632</v>
      </c>
      <c r="H13739" s="126" t="s">
        <v>20673</v>
      </c>
      <c r="I13739" s="126" t="s">
        <v>21357</v>
      </c>
      <c r="J13739" s="126" t="s">
        <v>26383</v>
      </c>
      <c r="K13739" s="9">
        <f>_xlfn.IFNA(VLOOKUP(Table5[[#This Row],[Section]],SubSill_Tier,2,FALSE),0)</f>
        <v>0</v>
      </c>
      <c r="L13739" s="9" t="str">
        <f t="shared" si="228"/>
        <v/>
      </c>
      <c r="M13739" s="205" t="str" cm="1">
        <f t="array" ref="M13739">_xlfn.IFS(NOT(ISERROR(VLOOKUP(Table5[[#This Row],[Section]],TB_notTB,1,FALSE))),"No",LEFT(Table5[[#This Row],[Section]],3)="ETB","PLS",LEFT(Table5[[#This Row],[Section]],1)="7","PDB",NOT(ISBLANK(Table5[[#This Row],[Section]])),"No")</f>
        <v>PLS</v>
      </c>
    </row>
    <row r="13740" spans="1:13" x14ac:dyDescent="0.25">
      <c r="A13740" s="130" t="s">
        <v>14651</v>
      </c>
      <c r="B13740" s="130" t="s">
        <v>14652</v>
      </c>
      <c r="C13740" s="130" t="s">
        <v>75</v>
      </c>
      <c r="D13740" s="131">
        <v>0.4</v>
      </c>
      <c r="E13740" s="132">
        <v>161</v>
      </c>
      <c r="F13740" s="132">
        <v>100</v>
      </c>
      <c r="G13740" s="126" t="s">
        <v>14632</v>
      </c>
      <c r="H13740" s="126" t="s">
        <v>20390</v>
      </c>
      <c r="I13740" s="126" t="s">
        <v>20391</v>
      </c>
      <c r="J13740" s="126" t="s">
        <v>26384</v>
      </c>
      <c r="K13740" s="9">
        <f>_xlfn.IFNA(VLOOKUP(Table5[[#This Row],[Section]],SubSill_Tier,2,FALSE),0)</f>
        <v>0</v>
      </c>
      <c r="L13740" s="9" t="str">
        <f t="shared" si="228"/>
        <v/>
      </c>
      <c r="M13740" s="205" t="str" cm="1">
        <f t="array" ref="M13740">_xlfn.IFS(NOT(ISERROR(VLOOKUP(Table5[[#This Row],[Section]],TB_notTB,1,FALSE))),"No",LEFT(Table5[[#This Row],[Section]],3)="ETB","PLS",LEFT(Table5[[#This Row],[Section]],1)="7","PDB",NOT(ISBLANK(Table5[[#This Row],[Section]])),"No")</f>
        <v>PLS</v>
      </c>
    </row>
    <row r="13741" spans="1:13" x14ac:dyDescent="0.25">
      <c r="A13741" s="130" t="s">
        <v>14653</v>
      </c>
      <c r="B13741" s="130" t="s">
        <v>14654</v>
      </c>
      <c r="C13741" s="130" t="s">
        <v>75</v>
      </c>
      <c r="D13741" s="131">
        <v>0.36099999999999999</v>
      </c>
      <c r="E13741" s="132">
        <v>176</v>
      </c>
      <c r="F13741" s="132">
        <v>100</v>
      </c>
      <c r="G13741" s="126" t="s">
        <v>14632</v>
      </c>
      <c r="H13741" s="126" t="s">
        <v>20673</v>
      </c>
      <c r="I13741" s="126" t="s">
        <v>21357</v>
      </c>
      <c r="J13741" s="126" t="s">
        <v>26379</v>
      </c>
      <c r="K13741" s="9">
        <f>_xlfn.IFNA(VLOOKUP(Table5[[#This Row],[Section]],SubSill_Tier,2,FALSE),0)</f>
        <v>0</v>
      </c>
      <c r="L13741" s="9" t="str">
        <f t="shared" si="228"/>
        <v/>
      </c>
      <c r="M13741" s="205" t="str" cm="1">
        <f t="array" ref="M13741">_xlfn.IFS(NOT(ISERROR(VLOOKUP(Table5[[#This Row],[Section]],TB_notTB,1,FALSE))),"No",LEFT(Table5[[#This Row],[Section]],3)="ETB","PLS",LEFT(Table5[[#This Row],[Section]],1)="7","PDB",NOT(ISBLANK(Table5[[#This Row],[Section]])),"No")</f>
        <v>PLS</v>
      </c>
    </row>
    <row r="13742" spans="1:13" x14ac:dyDescent="0.25">
      <c r="A13742" s="130" t="s">
        <v>17187</v>
      </c>
      <c r="B13742" s="130" t="s">
        <v>17188</v>
      </c>
      <c r="C13742" s="130" t="s">
        <v>75</v>
      </c>
      <c r="D13742" s="131">
        <v>0.36499999999999999</v>
      </c>
      <c r="E13742" s="132">
        <v>186</v>
      </c>
      <c r="F13742" s="132">
        <v>100</v>
      </c>
      <c r="G13742" s="126" t="s">
        <v>14632</v>
      </c>
      <c r="H13742" s="126" t="s">
        <v>20673</v>
      </c>
      <c r="I13742" s="126" t="s">
        <v>21357</v>
      </c>
      <c r="J13742" s="126" t="s">
        <v>26379</v>
      </c>
      <c r="K13742" s="9">
        <f>_xlfn.IFNA(VLOOKUP(Table5[[#This Row],[Section]],SubSill_Tier,2,FALSE),0)</f>
        <v>0</v>
      </c>
      <c r="L13742" s="9" t="str">
        <f t="shared" si="228"/>
        <v/>
      </c>
      <c r="M13742" s="205" t="str" cm="1">
        <f t="array" ref="M13742">_xlfn.IFS(NOT(ISERROR(VLOOKUP(Table5[[#This Row],[Section]],TB_notTB,1,FALSE))),"No",LEFT(Table5[[#This Row],[Section]],3)="ETB","PLS",LEFT(Table5[[#This Row],[Section]],1)="7","PDB",NOT(ISBLANK(Table5[[#This Row],[Section]])),"No")</f>
        <v>PLS</v>
      </c>
    </row>
    <row r="13743" spans="1:13" x14ac:dyDescent="0.25">
      <c r="A13743" s="130" t="s">
        <v>17258</v>
      </c>
      <c r="B13743" s="130" t="s">
        <v>17259</v>
      </c>
      <c r="C13743" s="130" t="s">
        <v>75</v>
      </c>
      <c r="D13743" s="131">
        <v>0.36399999999999999</v>
      </c>
      <c r="E13743" s="132">
        <v>178</v>
      </c>
      <c r="F13743" s="132">
        <v>178</v>
      </c>
      <c r="G13743" s="126" t="s">
        <v>14632</v>
      </c>
      <c r="H13743" s="126" t="s">
        <v>20673</v>
      </c>
      <c r="I13743" s="126" t="s">
        <v>21357</v>
      </c>
      <c r="J13743" s="126" t="s">
        <v>26349</v>
      </c>
      <c r="K13743" s="9">
        <f>_xlfn.IFNA(VLOOKUP(Table5[[#This Row],[Section]],SubSill_Tier,2,FALSE),0)</f>
        <v>0</v>
      </c>
      <c r="L13743" s="9" t="str">
        <f t="shared" si="228"/>
        <v/>
      </c>
      <c r="M13743" s="205" t="str" cm="1">
        <f t="array" ref="M13743">_xlfn.IFS(NOT(ISERROR(VLOOKUP(Table5[[#This Row],[Section]],TB_notTB,1,FALSE))),"No",LEFT(Table5[[#This Row],[Section]],3)="ETB","PLS",LEFT(Table5[[#This Row],[Section]],1)="7","PDB",NOT(ISBLANK(Table5[[#This Row],[Section]])),"No")</f>
        <v>PLS</v>
      </c>
    </row>
    <row r="13744" spans="1:13" x14ac:dyDescent="0.25">
      <c r="A13744" s="130" t="s">
        <v>17268</v>
      </c>
      <c r="B13744" s="130" t="s">
        <v>27402</v>
      </c>
      <c r="C13744" s="130" t="s">
        <v>75</v>
      </c>
      <c r="D13744" s="131">
        <v>1.88</v>
      </c>
      <c r="E13744" s="132">
        <v>542</v>
      </c>
      <c r="F13744" s="132">
        <v>258</v>
      </c>
      <c r="G13744" s="126" t="s">
        <v>21544</v>
      </c>
      <c r="H13744" s="126" t="s">
        <v>21545</v>
      </c>
      <c r="I13744" s="126" t="s">
        <v>26709</v>
      </c>
      <c r="J13744" s="126" t="s">
        <v>26372</v>
      </c>
      <c r="K13744" s="9">
        <f>_xlfn.IFNA(VLOOKUP(Table5[[#This Row],[Section]],SubSill_Tier,2,FALSE),0)</f>
        <v>0</v>
      </c>
      <c r="L13744" s="9" t="str">
        <f t="shared" si="228"/>
        <v/>
      </c>
      <c r="M13744" s="205" t="str" cm="1">
        <f t="array" ref="M13744">_xlfn.IFS(NOT(ISERROR(VLOOKUP(Table5[[#This Row],[Section]],TB_notTB,1,FALSE))),"No",LEFT(Table5[[#This Row],[Section]],3)="ETB","PLS",LEFT(Table5[[#This Row],[Section]],1)="7","PDB",NOT(ISBLANK(Table5[[#This Row],[Section]])),"No")</f>
        <v>PLS</v>
      </c>
    </row>
    <row r="13745" spans="1:13" x14ac:dyDescent="0.25">
      <c r="A13745" s="130" t="s">
        <v>17269</v>
      </c>
      <c r="B13745" s="130" t="s">
        <v>27403</v>
      </c>
      <c r="C13745" s="130" t="s">
        <v>75</v>
      </c>
      <c r="D13745" s="131">
        <v>1.7889999999999999</v>
      </c>
      <c r="E13745" s="132">
        <v>593</v>
      </c>
      <c r="F13745" s="132">
        <v>120</v>
      </c>
      <c r="G13745" s="126" t="s">
        <v>21544</v>
      </c>
      <c r="H13745" s="126" t="s">
        <v>21545</v>
      </c>
      <c r="I13745" s="126" t="s">
        <v>26709</v>
      </c>
      <c r="J13745" s="126" t="s">
        <v>26378</v>
      </c>
      <c r="K13745" s="9">
        <f>_xlfn.IFNA(VLOOKUP(Table5[[#This Row],[Section]],SubSill_Tier,2,FALSE),0)</f>
        <v>1</v>
      </c>
      <c r="L13745" s="9" t="str">
        <f t="shared" si="228"/>
        <v/>
      </c>
      <c r="M13745" s="205" t="str" cm="1">
        <f t="array" ref="M13745">_xlfn.IFS(NOT(ISERROR(VLOOKUP(Table5[[#This Row],[Section]],TB_notTB,1,FALSE))),"No",LEFT(Table5[[#This Row],[Section]],3)="ETB","PLS",LEFT(Table5[[#This Row],[Section]],1)="7","PDB",NOT(ISBLANK(Table5[[#This Row],[Section]])),"No")</f>
        <v>PLS</v>
      </c>
    </row>
    <row r="13746" spans="1:13" x14ac:dyDescent="0.25">
      <c r="A13746" s="130" t="s">
        <v>17270</v>
      </c>
      <c r="B13746" s="130" t="s">
        <v>27404</v>
      </c>
      <c r="C13746" s="130" t="s">
        <v>75</v>
      </c>
      <c r="D13746" s="131">
        <v>1.7090000000000001</v>
      </c>
      <c r="E13746" s="132">
        <v>498</v>
      </c>
      <c r="F13746" s="132">
        <v>216</v>
      </c>
      <c r="G13746" s="126" t="s">
        <v>21544</v>
      </c>
      <c r="H13746" s="126" t="s">
        <v>21545</v>
      </c>
      <c r="I13746" s="126" t="s">
        <v>26709</v>
      </c>
      <c r="J13746" s="126" t="s">
        <v>26372</v>
      </c>
      <c r="K13746" s="9">
        <f>_xlfn.IFNA(VLOOKUP(Table5[[#This Row],[Section]],SubSill_Tier,2,FALSE),0)</f>
        <v>0</v>
      </c>
      <c r="L13746" s="9" t="str">
        <f t="shared" si="228"/>
        <v/>
      </c>
      <c r="M13746" s="205" t="str" cm="1">
        <f t="array" ref="M13746">_xlfn.IFS(NOT(ISERROR(VLOOKUP(Table5[[#This Row],[Section]],TB_notTB,1,FALSE))),"No",LEFT(Table5[[#This Row],[Section]],3)="ETB","PLS",LEFT(Table5[[#This Row],[Section]],1)="7","PDB",NOT(ISBLANK(Table5[[#This Row],[Section]])),"No")</f>
        <v>PLS</v>
      </c>
    </row>
    <row r="13747" spans="1:13" x14ac:dyDescent="0.25">
      <c r="A13747" s="130" t="s">
        <v>17271</v>
      </c>
      <c r="B13747" s="130" t="s">
        <v>27405</v>
      </c>
      <c r="C13747" s="130" t="s">
        <v>75</v>
      </c>
      <c r="D13747" s="131">
        <v>3.44</v>
      </c>
      <c r="E13747" s="132">
        <v>642</v>
      </c>
      <c r="F13747" s="132">
        <v>351</v>
      </c>
      <c r="G13747" s="126" t="s">
        <v>21544</v>
      </c>
      <c r="H13747" s="126" t="s">
        <v>21545</v>
      </c>
      <c r="I13747" s="126" t="s">
        <v>26709</v>
      </c>
      <c r="J13747" s="126" t="s">
        <v>26385</v>
      </c>
      <c r="K13747" s="9">
        <f>_xlfn.IFNA(VLOOKUP(Table5[[#This Row],[Section]],SubSill_Tier,2,FALSE),0)</f>
        <v>0</v>
      </c>
      <c r="L13747" s="9" t="str">
        <f t="shared" si="228"/>
        <v/>
      </c>
      <c r="M13747" s="205" t="str" cm="1">
        <f t="array" ref="M13747">_xlfn.IFS(NOT(ISERROR(VLOOKUP(Table5[[#This Row],[Section]],TB_notTB,1,FALSE))),"No",LEFT(Table5[[#This Row],[Section]],3)="ETB","PLS",LEFT(Table5[[#This Row],[Section]],1)="7","PDB",NOT(ISBLANK(Table5[[#This Row],[Section]])),"No")</f>
        <v>PLS</v>
      </c>
    </row>
    <row r="13748" spans="1:13" x14ac:dyDescent="0.25">
      <c r="A13748" s="130" t="s">
        <v>17272</v>
      </c>
      <c r="B13748" s="130" t="s">
        <v>27406</v>
      </c>
      <c r="C13748" s="130" t="s">
        <v>75</v>
      </c>
      <c r="D13748" s="131">
        <v>3.0510000000000002</v>
      </c>
      <c r="E13748" s="132">
        <v>571</v>
      </c>
      <c r="F13748" s="132">
        <v>300</v>
      </c>
      <c r="G13748" s="126" t="s">
        <v>21544</v>
      </c>
      <c r="H13748" s="126" t="s">
        <v>21545</v>
      </c>
      <c r="I13748" s="126" t="s">
        <v>26709</v>
      </c>
      <c r="J13748" s="126" t="s">
        <v>26372</v>
      </c>
      <c r="K13748" s="9">
        <f>_xlfn.IFNA(VLOOKUP(Table5[[#This Row],[Section]],SubSill_Tier,2,FALSE),0)</f>
        <v>0</v>
      </c>
      <c r="L13748" s="9" t="str">
        <f t="shared" si="228"/>
        <v/>
      </c>
      <c r="M13748" s="205" t="str" cm="1">
        <f t="array" ref="M13748">_xlfn.IFS(NOT(ISERROR(VLOOKUP(Table5[[#This Row],[Section]],TB_notTB,1,FALSE))),"No",LEFT(Table5[[#This Row],[Section]],3)="ETB","PLS",LEFT(Table5[[#This Row],[Section]],1)="7","PDB",NOT(ISBLANK(Table5[[#This Row],[Section]])),"No")</f>
        <v>PLS</v>
      </c>
    </row>
    <row r="13749" spans="1:13" x14ac:dyDescent="0.25">
      <c r="A13749" s="130" t="s">
        <v>17273</v>
      </c>
      <c r="B13749" s="130" t="s">
        <v>17280</v>
      </c>
      <c r="C13749" s="130" t="s">
        <v>75</v>
      </c>
      <c r="D13749" s="131">
        <v>0.56799999999999995</v>
      </c>
      <c r="E13749" s="132">
        <v>198</v>
      </c>
      <c r="F13749" s="132">
        <v>132</v>
      </c>
      <c r="G13749" s="126" t="s">
        <v>21544</v>
      </c>
      <c r="H13749" s="126" t="s">
        <v>21545</v>
      </c>
      <c r="I13749" s="126" t="s">
        <v>26709</v>
      </c>
      <c r="J13749" s="126" t="s">
        <v>26349</v>
      </c>
      <c r="K13749" s="9">
        <f>_xlfn.IFNA(VLOOKUP(Table5[[#This Row],[Section]],SubSill_Tier,2,FALSE),0)</f>
        <v>0</v>
      </c>
      <c r="L13749" s="9" t="str">
        <f t="shared" si="228"/>
        <v/>
      </c>
      <c r="M13749" s="205" t="str" cm="1">
        <f t="array" ref="M13749">_xlfn.IFS(NOT(ISERROR(VLOOKUP(Table5[[#This Row],[Section]],TB_notTB,1,FALSE))),"No",LEFT(Table5[[#This Row],[Section]],3)="ETB","PLS",LEFT(Table5[[#This Row],[Section]],1)="7","PDB",NOT(ISBLANK(Table5[[#This Row],[Section]])),"No")</f>
        <v>No</v>
      </c>
    </row>
    <row r="13750" spans="1:13" x14ac:dyDescent="0.25">
      <c r="A13750" s="130" t="s">
        <v>17274</v>
      </c>
      <c r="B13750" s="130" t="s">
        <v>27407</v>
      </c>
      <c r="C13750" s="130" t="s">
        <v>75</v>
      </c>
      <c r="D13750" s="131">
        <v>3.0870000000000002</v>
      </c>
      <c r="E13750" s="132">
        <v>587</v>
      </c>
      <c r="F13750" s="132">
        <v>212</v>
      </c>
      <c r="G13750" s="126" t="s">
        <v>21544</v>
      </c>
      <c r="H13750" s="126" t="s">
        <v>21545</v>
      </c>
      <c r="I13750" s="126" t="s">
        <v>26709</v>
      </c>
      <c r="J13750" s="126" t="s">
        <v>26372</v>
      </c>
      <c r="K13750" s="9">
        <f>_xlfn.IFNA(VLOOKUP(Table5[[#This Row],[Section]],SubSill_Tier,2,FALSE),0)</f>
        <v>0</v>
      </c>
      <c r="L13750" s="9" t="str">
        <f t="shared" si="228"/>
        <v/>
      </c>
      <c r="M13750" s="205" t="str" cm="1">
        <f t="array" ref="M13750">_xlfn.IFS(NOT(ISERROR(VLOOKUP(Table5[[#This Row],[Section]],TB_notTB,1,FALSE))),"No",LEFT(Table5[[#This Row],[Section]],3)="ETB","PLS",LEFT(Table5[[#This Row],[Section]],1)="7","PDB",NOT(ISBLANK(Table5[[#This Row],[Section]])),"No")</f>
        <v>PLS</v>
      </c>
    </row>
    <row r="13751" spans="1:13" x14ac:dyDescent="0.25">
      <c r="A13751" s="130" t="s">
        <v>17275</v>
      </c>
      <c r="B13751" s="130" t="s">
        <v>27408</v>
      </c>
      <c r="C13751" s="130" t="s">
        <v>75</v>
      </c>
      <c r="D13751" s="131">
        <v>1.248</v>
      </c>
      <c r="E13751" s="132">
        <v>295</v>
      </c>
      <c r="F13751" s="132">
        <v>197</v>
      </c>
      <c r="G13751" s="126" t="s">
        <v>21544</v>
      </c>
      <c r="H13751" s="126" t="s">
        <v>21545</v>
      </c>
      <c r="I13751" s="126" t="s">
        <v>26709</v>
      </c>
      <c r="J13751" s="126" t="s">
        <v>26349</v>
      </c>
      <c r="K13751" s="9">
        <f>_xlfn.IFNA(VLOOKUP(Table5[[#This Row],[Section]],SubSill_Tier,2,FALSE),0)</f>
        <v>0</v>
      </c>
      <c r="L13751" s="9" t="str">
        <f t="shared" si="228"/>
        <v/>
      </c>
      <c r="M13751" s="205" t="str" cm="1">
        <f t="array" ref="M13751">_xlfn.IFS(NOT(ISERROR(VLOOKUP(Table5[[#This Row],[Section]],TB_notTB,1,FALSE))),"No",LEFT(Table5[[#This Row],[Section]],3)="ETB","PLS",LEFT(Table5[[#This Row],[Section]],1)="7","PDB",NOT(ISBLANK(Table5[[#This Row],[Section]])),"No")</f>
        <v>No</v>
      </c>
    </row>
    <row r="13752" spans="1:13" x14ac:dyDescent="0.25">
      <c r="A13752" s="130" t="s">
        <v>17276</v>
      </c>
      <c r="B13752" s="130" t="s">
        <v>27409</v>
      </c>
      <c r="C13752" s="130" t="s">
        <v>75</v>
      </c>
      <c r="D13752" s="131">
        <v>2.5990000000000002</v>
      </c>
      <c r="E13752" s="132">
        <v>469</v>
      </c>
      <c r="F13752" s="132">
        <v>297</v>
      </c>
      <c r="G13752" s="126" t="s">
        <v>21544</v>
      </c>
      <c r="H13752" s="126" t="s">
        <v>21545</v>
      </c>
      <c r="I13752" s="126" t="s">
        <v>26709</v>
      </c>
      <c r="J13752" s="126" t="s">
        <v>26380</v>
      </c>
      <c r="K13752" s="9">
        <f>_xlfn.IFNA(VLOOKUP(Table5[[#This Row],[Section]],SubSill_Tier,2,FALSE),0)</f>
        <v>0</v>
      </c>
      <c r="L13752" s="9" t="str">
        <f t="shared" si="228"/>
        <v/>
      </c>
      <c r="M13752" s="205" t="str" cm="1">
        <f t="array" ref="M13752">_xlfn.IFS(NOT(ISERROR(VLOOKUP(Table5[[#This Row],[Section]],TB_notTB,1,FALSE))),"No",LEFT(Table5[[#This Row],[Section]],3)="ETB","PLS",LEFT(Table5[[#This Row],[Section]],1)="7","PDB",NOT(ISBLANK(Table5[[#This Row],[Section]])),"No")</f>
        <v>PLS</v>
      </c>
    </row>
    <row r="13753" spans="1:13" x14ac:dyDescent="0.25">
      <c r="A13753" s="130" t="s">
        <v>17277</v>
      </c>
      <c r="B13753" s="130" t="s">
        <v>27410</v>
      </c>
      <c r="C13753" s="130" t="s">
        <v>75</v>
      </c>
      <c r="D13753" s="131">
        <v>0.91900000000000004</v>
      </c>
      <c r="E13753" s="132">
        <v>292</v>
      </c>
      <c r="F13753" s="132">
        <v>100</v>
      </c>
      <c r="G13753" s="126" t="s">
        <v>17377</v>
      </c>
      <c r="H13753" s="126" t="s">
        <v>20674</v>
      </c>
      <c r="I13753" s="126" t="s">
        <v>26496</v>
      </c>
      <c r="J13753" s="126" t="s">
        <v>26372</v>
      </c>
      <c r="K13753" s="9">
        <f>_xlfn.IFNA(VLOOKUP(Table5[[#This Row],[Section]],SubSill_Tier,2,FALSE),0)</f>
        <v>0</v>
      </c>
      <c r="L13753" s="9" t="str">
        <f t="shared" si="228"/>
        <v/>
      </c>
      <c r="M13753" s="205" t="str" cm="1">
        <f t="array" ref="M13753">_xlfn.IFS(NOT(ISERROR(VLOOKUP(Table5[[#This Row],[Section]],TB_notTB,1,FALSE))),"No",LEFT(Table5[[#This Row],[Section]],3)="ETB","PLS",LEFT(Table5[[#This Row],[Section]],1)="7","PDB",NOT(ISBLANK(Table5[[#This Row],[Section]])),"No")</f>
        <v>PLS</v>
      </c>
    </row>
    <row r="13754" spans="1:13" x14ac:dyDescent="0.25">
      <c r="A13754" s="130" t="s">
        <v>17278</v>
      </c>
      <c r="B13754" s="130" t="s">
        <v>27411</v>
      </c>
      <c r="C13754" s="130" t="s">
        <v>75</v>
      </c>
      <c r="D13754" s="131">
        <v>3.7509999999999999</v>
      </c>
      <c r="E13754" s="132">
        <v>675</v>
      </c>
      <c r="F13754" s="132">
        <v>246</v>
      </c>
      <c r="G13754" s="126" t="s">
        <v>21544</v>
      </c>
      <c r="H13754" s="126" t="s">
        <v>21545</v>
      </c>
      <c r="I13754" s="126" t="s">
        <v>26709</v>
      </c>
      <c r="J13754" s="126" t="s">
        <v>26385</v>
      </c>
      <c r="K13754" s="9">
        <f>_xlfn.IFNA(VLOOKUP(Table5[[#This Row],[Section]],SubSill_Tier,2,FALSE),0)</f>
        <v>0</v>
      </c>
      <c r="L13754" s="9" t="str">
        <f t="shared" si="228"/>
        <v/>
      </c>
      <c r="M13754" s="205" t="str" cm="1">
        <f t="array" ref="M13754">_xlfn.IFS(NOT(ISERROR(VLOOKUP(Table5[[#This Row],[Section]],TB_notTB,1,FALSE))),"No",LEFT(Table5[[#This Row],[Section]],3)="ETB","PLS",LEFT(Table5[[#This Row],[Section]],1)="7","PDB",NOT(ISBLANK(Table5[[#This Row],[Section]])),"No")</f>
        <v>PLS</v>
      </c>
    </row>
    <row r="13755" spans="1:13" x14ac:dyDescent="0.25">
      <c r="A13755" s="130" t="s">
        <v>17279</v>
      </c>
      <c r="B13755" s="130" t="s">
        <v>27412</v>
      </c>
      <c r="C13755" s="130" t="s">
        <v>75</v>
      </c>
      <c r="D13755" s="131">
        <v>2.7330000000000001</v>
      </c>
      <c r="E13755" s="132">
        <v>662</v>
      </c>
      <c r="F13755" s="132">
        <v>198</v>
      </c>
      <c r="G13755" s="126" t="s">
        <v>21544</v>
      </c>
      <c r="H13755" s="126" t="s">
        <v>21545</v>
      </c>
      <c r="I13755" s="126" t="s">
        <v>26709</v>
      </c>
      <c r="J13755" s="126" t="s">
        <v>26385</v>
      </c>
      <c r="K13755" s="9">
        <f>_xlfn.IFNA(VLOOKUP(Table5[[#This Row],[Section]],SubSill_Tier,2,FALSE),0)</f>
        <v>0</v>
      </c>
      <c r="L13755" s="9" t="str">
        <f t="shared" si="228"/>
        <v/>
      </c>
      <c r="M13755" s="205" t="str" cm="1">
        <f t="array" ref="M13755">_xlfn.IFS(NOT(ISERROR(VLOOKUP(Table5[[#This Row],[Section]],TB_notTB,1,FALSE))),"No",LEFT(Table5[[#This Row],[Section]],3)="ETB","PLS",LEFT(Table5[[#This Row],[Section]],1)="7","PDB",NOT(ISBLANK(Table5[[#This Row],[Section]])),"No")</f>
        <v>PLS</v>
      </c>
    </row>
    <row r="13756" spans="1:13" x14ac:dyDescent="0.25">
      <c r="A13756" s="130" t="s">
        <v>19885</v>
      </c>
      <c r="B13756" s="130" t="s">
        <v>27413</v>
      </c>
      <c r="C13756" s="130" t="s">
        <v>75</v>
      </c>
      <c r="D13756" s="131">
        <v>2.75</v>
      </c>
      <c r="E13756" s="132">
        <v>543</v>
      </c>
      <c r="F13756" s="132">
        <v>235</v>
      </c>
      <c r="G13756" s="126" t="s">
        <v>17377</v>
      </c>
      <c r="H13756" s="126" t="s">
        <v>20674</v>
      </c>
      <c r="I13756" s="126" t="s">
        <v>26496</v>
      </c>
      <c r="J13756" s="126" t="s">
        <v>26372</v>
      </c>
      <c r="K13756" s="9">
        <f>_xlfn.IFNA(VLOOKUP(Table5[[#This Row],[Section]],SubSill_Tier,2,FALSE),0)</f>
        <v>0</v>
      </c>
      <c r="L13756" s="9" t="str">
        <f t="shared" si="228"/>
        <v/>
      </c>
      <c r="M13756" s="205" t="str" cm="1">
        <f t="array" ref="M13756">_xlfn.IFS(NOT(ISERROR(VLOOKUP(Table5[[#This Row],[Section]],TB_notTB,1,FALSE))),"No",LEFT(Table5[[#This Row],[Section]],3)="ETB","PLS",LEFT(Table5[[#This Row],[Section]],1)="7","PDB",NOT(ISBLANK(Table5[[#This Row],[Section]])),"No")</f>
        <v>PLS</v>
      </c>
    </row>
    <row r="13757" spans="1:13" x14ac:dyDescent="0.25">
      <c r="A13757" s="130" t="s">
        <v>19886</v>
      </c>
      <c r="B13757" s="130" t="s">
        <v>27414</v>
      </c>
      <c r="C13757" s="130" t="s">
        <v>75</v>
      </c>
      <c r="D13757" s="131">
        <v>2.36</v>
      </c>
      <c r="E13757" s="132">
        <v>470</v>
      </c>
      <c r="F13757" s="132">
        <v>181</v>
      </c>
      <c r="G13757" s="126" t="s">
        <v>17377</v>
      </c>
      <c r="H13757" s="126" t="s">
        <v>20674</v>
      </c>
      <c r="I13757" s="126" t="s">
        <v>26496</v>
      </c>
      <c r="J13757" s="126" t="s">
        <v>26372</v>
      </c>
      <c r="K13757" s="9">
        <f>_xlfn.IFNA(VLOOKUP(Table5[[#This Row],[Section]],SubSill_Tier,2,FALSE),0)</f>
        <v>0</v>
      </c>
      <c r="L13757" s="9" t="str">
        <f t="shared" si="228"/>
        <v/>
      </c>
      <c r="M13757" s="205" t="str" cm="1">
        <f t="array" ref="M13757">_xlfn.IFS(NOT(ISERROR(VLOOKUP(Table5[[#This Row],[Section]],TB_notTB,1,FALSE))),"No",LEFT(Table5[[#This Row],[Section]],3)="ETB","PLS",LEFT(Table5[[#This Row],[Section]],1)="7","PDB",NOT(ISBLANK(Table5[[#This Row],[Section]])),"No")</f>
        <v>PLS</v>
      </c>
    </row>
    <row r="13758" spans="1:13" x14ac:dyDescent="0.25">
      <c r="A13758" s="130" t="s">
        <v>19887</v>
      </c>
      <c r="B13758" s="130" t="s">
        <v>27415</v>
      </c>
      <c r="C13758" s="130" t="s">
        <v>75</v>
      </c>
      <c r="D13758" s="131">
        <v>2.41</v>
      </c>
      <c r="E13758" s="132">
        <v>487</v>
      </c>
      <c r="F13758" s="132">
        <v>163</v>
      </c>
      <c r="G13758" s="126" t="s">
        <v>17377</v>
      </c>
      <c r="H13758" s="126" t="s">
        <v>20674</v>
      </c>
      <c r="I13758" s="126" t="s">
        <v>26496</v>
      </c>
      <c r="J13758" s="126" t="s">
        <v>26372</v>
      </c>
      <c r="K13758" s="9">
        <f>_xlfn.IFNA(VLOOKUP(Table5[[#This Row],[Section]],SubSill_Tier,2,FALSE),0)</f>
        <v>0</v>
      </c>
      <c r="L13758" s="9" t="str">
        <f t="shared" si="228"/>
        <v/>
      </c>
      <c r="M13758" s="205" t="str" cm="1">
        <f t="array" ref="M13758">_xlfn.IFS(NOT(ISERROR(VLOOKUP(Table5[[#This Row],[Section]],TB_notTB,1,FALSE))),"No",LEFT(Table5[[#This Row],[Section]],3)="ETB","PLS",LEFT(Table5[[#This Row],[Section]],1)="7","PDB",NOT(ISBLANK(Table5[[#This Row],[Section]])),"No")</f>
        <v>PLS</v>
      </c>
    </row>
    <row r="13759" spans="1:13" x14ac:dyDescent="0.25">
      <c r="A13759" s="130" t="s">
        <v>19888</v>
      </c>
      <c r="B13759" s="130" t="s">
        <v>27416</v>
      </c>
      <c r="C13759" s="130" t="s">
        <v>75</v>
      </c>
      <c r="D13759" s="131">
        <v>0.76500000000000001</v>
      </c>
      <c r="E13759" s="132">
        <v>196</v>
      </c>
      <c r="F13759" s="132">
        <v>131</v>
      </c>
      <c r="G13759" s="126" t="s">
        <v>17377</v>
      </c>
      <c r="H13759" s="126" t="s">
        <v>20674</v>
      </c>
      <c r="I13759" s="126" t="s">
        <v>26496</v>
      </c>
      <c r="J13759" s="126" t="s">
        <v>26349</v>
      </c>
      <c r="K13759" s="9">
        <f>_xlfn.IFNA(VLOOKUP(Table5[[#This Row],[Section]],SubSill_Tier,2,FALSE),0)</f>
        <v>0</v>
      </c>
      <c r="L13759" s="9" t="str">
        <f t="shared" si="228"/>
        <v/>
      </c>
      <c r="M13759" s="205" t="str" cm="1">
        <f t="array" ref="M13759">_xlfn.IFS(NOT(ISERROR(VLOOKUP(Table5[[#This Row],[Section]],TB_notTB,1,FALSE))),"No",LEFT(Table5[[#This Row],[Section]],3)="ETB","PLS",LEFT(Table5[[#This Row],[Section]],1)="7","PDB",NOT(ISBLANK(Table5[[#This Row],[Section]])),"No")</f>
        <v>No</v>
      </c>
    </row>
    <row r="13760" spans="1:13" x14ac:dyDescent="0.25">
      <c r="A13760" s="130" t="s">
        <v>19889</v>
      </c>
      <c r="B13760" s="130" t="s">
        <v>27417</v>
      </c>
      <c r="C13760" s="130" t="s">
        <v>75</v>
      </c>
      <c r="D13760" s="131">
        <v>2.58</v>
      </c>
      <c r="E13760" s="132">
        <v>574</v>
      </c>
      <c r="F13760" s="132">
        <v>139</v>
      </c>
      <c r="G13760" s="126" t="s">
        <v>17377</v>
      </c>
      <c r="H13760" s="126" t="s">
        <v>20674</v>
      </c>
      <c r="I13760" s="126" t="s">
        <v>26496</v>
      </c>
      <c r="J13760" s="126" t="s">
        <v>26372</v>
      </c>
      <c r="K13760" s="9">
        <f>_xlfn.IFNA(VLOOKUP(Table5[[#This Row],[Section]],SubSill_Tier,2,FALSE),0)</f>
        <v>0</v>
      </c>
      <c r="L13760" s="9" t="str">
        <f t="shared" si="228"/>
        <v/>
      </c>
      <c r="M13760" s="205" t="str" cm="1">
        <f t="array" ref="M13760">_xlfn.IFS(NOT(ISERROR(VLOOKUP(Table5[[#This Row],[Section]],TB_notTB,1,FALSE))),"No",LEFT(Table5[[#This Row],[Section]],3)="ETB","PLS",LEFT(Table5[[#This Row],[Section]],1)="7","PDB",NOT(ISBLANK(Table5[[#This Row],[Section]])),"No")</f>
        <v>PLS</v>
      </c>
    </row>
    <row r="13761" spans="1:13" x14ac:dyDescent="0.25">
      <c r="A13761" s="130" t="s">
        <v>19890</v>
      </c>
      <c r="B13761" s="130" t="s">
        <v>27418</v>
      </c>
      <c r="C13761" s="130" t="s">
        <v>75</v>
      </c>
      <c r="D13761" s="131">
        <v>1.97</v>
      </c>
      <c r="E13761" s="132">
        <v>519</v>
      </c>
      <c r="F13761" s="132">
        <v>136</v>
      </c>
      <c r="G13761" s="126" t="s">
        <v>17377</v>
      </c>
      <c r="H13761" s="126" t="s">
        <v>20674</v>
      </c>
      <c r="I13761" s="126" t="s">
        <v>26496</v>
      </c>
      <c r="J13761" s="126" t="s">
        <v>26372</v>
      </c>
      <c r="K13761" s="9">
        <f>_xlfn.IFNA(VLOOKUP(Table5[[#This Row],[Section]],SubSill_Tier,2,FALSE),0)</f>
        <v>0</v>
      </c>
      <c r="L13761" s="9" t="str">
        <f t="shared" si="228"/>
        <v/>
      </c>
      <c r="M13761" s="205" t="str" cm="1">
        <f t="array" ref="M13761">_xlfn.IFS(NOT(ISERROR(VLOOKUP(Table5[[#This Row],[Section]],TB_notTB,1,FALSE))),"No",LEFT(Table5[[#This Row],[Section]],3)="ETB","PLS",LEFT(Table5[[#This Row],[Section]],1)="7","PDB",NOT(ISBLANK(Table5[[#This Row],[Section]])),"No")</f>
        <v>PLS</v>
      </c>
    </row>
    <row r="13762" spans="1:13" x14ac:dyDescent="0.25">
      <c r="A13762" s="130" t="s">
        <v>19891</v>
      </c>
      <c r="B13762" s="130" t="s">
        <v>19892</v>
      </c>
      <c r="C13762" s="130" t="s">
        <v>75</v>
      </c>
      <c r="D13762" s="131">
        <v>1.06</v>
      </c>
      <c r="E13762" s="132">
        <v>424</v>
      </c>
      <c r="F13762" s="132">
        <v>100</v>
      </c>
      <c r="G13762" s="126" t="s">
        <v>21537</v>
      </c>
      <c r="H13762" s="126" t="s">
        <v>21538</v>
      </c>
      <c r="I13762" s="126" t="s">
        <v>28782</v>
      </c>
      <c r="J13762" s="126" t="s">
        <v>26378</v>
      </c>
      <c r="K13762" s="9">
        <f>_xlfn.IFNA(VLOOKUP(Table5[[#This Row],[Section]],SubSill_Tier,2,FALSE),0)</f>
        <v>0</v>
      </c>
      <c r="L13762" s="9" t="str">
        <f t="shared" si="228"/>
        <v/>
      </c>
      <c r="M13762" s="205" t="str" cm="1">
        <f t="array" ref="M13762">_xlfn.IFS(NOT(ISERROR(VLOOKUP(Table5[[#This Row],[Section]],TB_notTB,1,FALSE))),"No",LEFT(Table5[[#This Row],[Section]],3)="ETB","PLS",LEFT(Table5[[#This Row],[Section]],1)="7","PDB",NOT(ISBLANK(Table5[[#This Row],[Section]])),"No")</f>
        <v>PLS</v>
      </c>
    </row>
    <row r="13763" spans="1:13" x14ac:dyDescent="0.25">
      <c r="A13763" s="130" t="s">
        <v>22494</v>
      </c>
      <c r="B13763" s="130" t="s">
        <v>22495</v>
      </c>
      <c r="C13763" s="130" t="s">
        <v>75</v>
      </c>
      <c r="D13763" s="131">
        <v>1.865</v>
      </c>
      <c r="E13763" s="132">
        <v>681</v>
      </c>
      <c r="F13763" s="132">
        <v>359</v>
      </c>
      <c r="G13763" s="126" t="s">
        <v>27219</v>
      </c>
      <c r="H13763" s="126" t="s">
        <v>27220</v>
      </c>
      <c r="I13763" s="126" t="s">
        <v>27221</v>
      </c>
      <c r="J13763" s="126" t="s">
        <v>26373</v>
      </c>
      <c r="K13763" s="9">
        <f>_xlfn.IFNA(VLOOKUP(Table5[[#This Row],[Section]],SubSill_Tier,2,FALSE),0)</f>
        <v>0</v>
      </c>
      <c r="L13763" s="9" t="str">
        <f t="shared" si="228"/>
        <v/>
      </c>
      <c r="M13763" s="205" t="str" cm="1">
        <f t="array" ref="M13763">_xlfn.IFS(NOT(ISERROR(VLOOKUP(Table5[[#This Row],[Section]],TB_notTB,1,FALSE))),"No",LEFT(Table5[[#This Row],[Section]],3)="ETB","PLS",LEFT(Table5[[#This Row],[Section]],1)="7","PDB",NOT(ISBLANK(Table5[[#This Row],[Section]])),"No")</f>
        <v>PLS</v>
      </c>
    </row>
    <row r="13764" spans="1:13" x14ac:dyDescent="0.25">
      <c r="A13764" s="130" t="s">
        <v>22496</v>
      </c>
      <c r="B13764" s="130" t="s">
        <v>22497</v>
      </c>
      <c r="C13764" s="130" t="s">
        <v>75</v>
      </c>
      <c r="D13764" s="131">
        <v>1.9259999999999999</v>
      </c>
      <c r="E13764" s="132">
        <v>734</v>
      </c>
      <c r="F13764" s="132">
        <v>213</v>
      </c>
      <c r="G13764" s="126" t="s">
        <v>27219</v>
      </c>
      <c r="H13764" s="126" t="s">
        <v>27220</v>
      </c>
      <c r="I13764" s="126" t="s">
        <v>27221</v>
      </c>
      <c r="J13764" s="126" t="s">
        <v>26378</v>
      </c>
      <c r="K13764" s="9">
        <f>_xlfn.IFNA(VLOOKUP(Table5[[#This Row],[Section]],SubSill_Tier,2,FALSE),0)</f>
        <v>0</v>
      </c>
      <c r="L13764" s="9" t="str">
        <f t="shared" si="228"/>
        <v/>
      </c>
      <c r="M13764" s="205" t="str" cm="1">
        <f t="array" ref="M13764">_xlfn.IFS(NOT(ISERROR(VLOOKUP(Table5[[#This Row],[Section]],TB_notTB,1,FALSE))),"No",LEFT(Table5[[#This Row],[Section]],3)="ETB","PLS",LEFT(Table5[[#This Row],[Section]],1)="7","PDB",NOT(ISBLANK(Table5[[#This Row],[Section]])),"No")</f>
        <v>PLS</v>
      </c>
    </row>
    <row r="13765" spans="1:13" x14ac:dyDescent="0.25">
      <c r="A13765" s="130" t="s">
        <v>22498</v>
      </c>
      <c r="B13765" s="130" t="s">
        <v>22499</v>
      </c>
      <c r="C13765" s="130" t="s">
        <v>75</v>
      </c>
      <c r="D13765" s="131">
        <v>1.9259999999999999</v>
      </c>
      <c r="E13765" s="132">
        <v>751</v>
      </c>
      <c r="F13765" s="132">
        <v>404</v>
      </c>
      <c r="G13765" s="126" t="s">
        <v>27219</v>
      </c>
      <c r="H13765" s="126" t="s">
        <v>27220</v>
      </c>
      <c r="I13765" s="126" t="s">
        <v>27221</v>
      </c>
      <c r="J13765" s="126" t="s">
        <v>26378</v>
      </c>
      <c r="K13765" s="9">
        <f>_xlfn.IFNA(VLOOKUP(Table5[[#This Row],[Section]],SubSill_Tier,2,FALSE),0)</f>
        <v>0</v>
      </c>
      <c r="L13765" s="9" t="str">
        <f t="shared" si="228"/>
        <v/>
      </c>
      <c r="M13765" s="205" t="str" cm="1">
        <f t="array" ref="M13765">_xlfn.IFS(NOT(ISERROR(VLOOKUP(Table5[[#This Row],[Section]],TB_notTB,1,FALSE))),"No",LEFT(Table5[[#This Row],[Section]],3)="ETB","PLS",LEFT(Table5[[#This Row],[Section]],1)="7","PDB",NOT(ISBLANK(Table5[[#This Row],[Section]])),"No")</f>
        <v>PLS</v>
      </c>
    </row>
    <row r="13766" spans="1:13" x14ac:dyDescent="0.25">
      <c r="A13766" s="130" t="s">
        <v>22500</v>
      </c>
      <c r="B13766" s="130" t="s">
        <v>22501</v>
      </c>
      <c r="C13766" s="130" t="s">
        <v>75</v>
      </c>
      <c r="D13766" s="131">
        <v>0.83</v>
      </c>
      <c r="E13766" s="132">
        <v>352</v>
      </c>
      <c r="F13766" s="132">
        <v>176</v>
      </c>
      <c r="G13766" s="126" t="s">
        <v>27219</v>
      </c>
      <c r="H13766" s="126" t="s">
        <v>27220</v>
      </c>
      <c r="I13766" s="126" t="s">
        <v>27221</v>
      </c>
      <c r="J13766" s="126" t="s">
        <v>26373</v>
      </c>
      <c r="K13766" s="9">
        <f>_xlfn.IFNA(VLOOKUP(Table5[[#This Row],[Section]],SubSill_Tier,2,FALSE),0)</f>
        <v>0</v>
      </c>
      <c r="L13766" s="9" t="str">
        <f t="shared" si="228"/>
        <v/>
      </c>
      <c r="M13766" s="205" t="str" cm="1">
        <f t="array" ref="M13766">_xlfn.IFS(NOT(ISERROR(VLOOKUP(Table5[[#This Row],[Section]],TB_notTB,1,FALSE))),"No",LEFT(Table5[[#This Row],[Section]],3)="ETB","PLS",LEFT(Table5[[#This Row],[Section]],1)="7","PDB",NOT(ISBLANK(Table5[[#This Row],[Section]])),"No")</f>
        <v>PLS</v>
      </c>
    </row>
    <row r="13767" spans="1:13" x14ac:dyDescent="0.25">
      <c r="A13767" s="130" t="s">
        <v>22502</v>
      </c>
      <c r="B13767" s="130" t="s">
        <v>22503</v>
      </c>
      <c r="C13767" s="130" t="s">
        <v>75</v>
      </c>
      <c r="D13767" s="131">
        <v>1.788</v>
      </c>
      <c r="E13767" s="132">
        <v>639</v>
      </c>
      <c r="F13767" s="132">
        <v>258</v>
      </c>
      <c r="G13767" s="126" t="s">
        <v>27219</v>
      </c>
      <c r="H13767" s="126" t="s">
        <v>27220</v>
      </c>
      <c r="I13767" s="126" t="s">
        <v>27221</v>
      </c>
      <c r="J13767" s="126" t="s">
        <v>26386</v>
      </c>
      <c r="K13767" s="9">
        <f>_xlfn.IFNA(VLOOKUP(Table5[[#This Row],[Section]],SubSill_Tier,2,FALSE),0)</f>
        <v>0</v>
      </c>
      <c r="L13767" s="9" t="str">
        <f t="shared" si="228"/>
        <v/>
      </c>
      <c r="M13767" s="205" t="str" cm="1">
        <f t="array" ref="M13767">_xlfn.IFS(NOT(ISERROR(VLOOKUP(Table5[[#This Row],[Section]],TB_notTB,1,FALSE))),"No",LEFT(Table5[[#This Row],[Section]],3)="ETB","PLS",LEFT(Table5[[#This Row],[Section]],1)="7","PDB",NOT(ISBLANK(Table5[[#This Row],[Section]])),"No")</f>
        <v>PLS</v>
      </c>
    </row>
    <row r="13768" spans="1:13" x14ac:dyDescent="0.25">
      <c r="A13768" s="130" t="s">
        <v>22504</v>
      </c>
      <c r="B13768" s="130" t="s">
        <v>22505</v>
      </c>
      <c r="C13768" s="130" t="s">
        <v>75</v>
      </c>
      <c r="D13768" s="131">
        <v>2.3519999999999999</v>
      </c>
      <c r="E13768" s="132">
        <v>652</v>
      </c>
      <c r="F13768" s="132">
        <v>359</v>
      </c>
      <c r="G13768" s="126" t="s">
        <v>27219</v>
      </c>
      <c r="H13768" s="126" t="s">
        <v>27220</v>
      </c>
      <c r="I13768" s="126" t="s">
        <v>27221</v>
      </c>
      <c r="J13768" s="126" t="s">
        <v>26378</v>
      </c>
      <c r="K13768" s="9">
        <f>_xlfn.IFNA(VLOOKUP(Table5[[#This Row],[Section]],SubSill_Tier,2,FALSE),0)</f>
        <v>0</v>
      </c>
      <c r="L13768" s="9" t="str">
        <f t="shared" si="228"/>
        <v/>
      </c>
      <c r="M13768" s="205" t="str" cm="1">
        <f t="array" ref="M13768">_xlfn.IFS(NOT(ISERROR(VLOOKUP(Table5[[#This Row],[Section]],TB_notTB,1,FALSE))),"No",LEFT(Table5[[#This Row],[Section]],3)="ETB","PLS",LEFT(Table5[[#This Row],[Section]],1)="7","PDB",NOT(ISBLANK(Table5[[#This Row],[Section]])),"No")</f>
        <v>PLS</v>
      </c>
    </row>
    <row r="13769" spans="1:13" x14ac:dyDescent="0.25">
      <c r="A13769" s="130" t="s">
        <v>22506</v>
      </c>
      <c r="B13769" s="130" t="s">
        <v>22507</v>
      </c>
      <c r="C13769" s="130" t="s">
        <v>75</v>
      </c>
      <c r="D13769" s="131">
        <v>4.7389999999999999</v>
      </c>
      <c r="E13769" s="132">
        <v>811</v>
      </c>
      <c r="F13769" s="132">
        <v>541</v>
      </c>
      <c r="G13769" s="126" t="s">
        <v>27219</v>
      </c>
      <c r="H13769" s="126" t="s">
        <v>27220</v>
      </c>
      <c r="I13769" s="126" t="s">
        <v>27221</v>
      </c>
      <c r="J13769" s="126" t="s">
        <v>26372</v>
      </c>
      <c r="K13769" s="9">
        <f>_xlfn.IFNA(VLOOKUP(Table5[[#This Row],[Section]],SubSill_Tier,2,FALSE),0)</f>
        <v>0</v>
      </c>
      <c r="L13769" s="9" t="str">
        <f t="shared" si="228"/>
        <v/>
      </c>
      <c r="M13769" s="205" t="str" cm="1">
        <f t="array" ref="M13769">_xlfn.IFS(NOT(ISERROR(VLOOKUP(Table5[[#This Row],[Section]],TB_notTB,1,FALSE))),"No",LEFT(Table5[[#This Row],[Section]],3)="ETB","PLS",LEFT(Table5[[#This Row],[Section]],1)="7","PDB",NOT(ISBLANK(Table5[[#This Row],[Section]])),"No")</f>
        <v>PLS</v>
      </c>
    </row>
    <row r="13770" spans="1:13" x14ac:dyDescent="0.25">
      <c r="A13770" s="130" t="s">
        <v>27599</v>
      </c>
      <c r="B13770" s="130" t="s">
        <v>27600</v>
      </c>
      <c r="C13770" s="130" t="s">
        <v>75</v>
      </c>
      <c r="D13770" s="131">
        <v>2.9009999999999998</v>
      </c>
      <c r="E13770" s="132">
        <v>1057</v>
      </c>
      <c r="F13770" s="132">
        <v>706</v>
      </c>
      <c r="G13770" s="126" t="s">
        <v>27219</v>
      </c>
      <c r="H13770" s="126" t="s">
        <v>27220</v>
      </c>
      <c r="I13770" s="126" t="s">
        <v>27221</v>
      </c>
      <c r="J13770" s="126" t="s">
        <v>26372</v>
      </c>
      <c r="K13770" s="9">
        <f>_xlfn.IFNA(VLOOKUP(Table5[[#This Row],[Section]],SubSill_Tier,2,FALSE),0)</f>
        <v>0</v>
      </c>
      <c r="L13770" s="9" t="str">
        <f t="shared" si="228"/>
        <v/>
      </c>
      <c r="M13770" s="205" t="str" cm="1">
        <f t="array" ref="M13770">_xlfn.IFS(NOT(ISERROR(VLOOKUP(Table5[[#This Row],[Section]],TB_notTB,1,FALSE))),"No",LEFT(Table5[[#This Row],[Section]],3)="ETB","PLS",LEFT(Table5[[#This Row],[Section]],1)="7","PDB",NOT(ISBLANK(Table5[[#This Row],[Section]])),"No")</f>
        <v>PLS</v>
      </c>
    </row>
    <row r="13771" spans="1:13" x14ac:dyDescent="0.25">
      <c r="A13771" s="130" t="s">
        <v>27601</v>
      </c>
      <c r="B13771" s="130" t="s">
        <v>27602</v>
      </c>
      <c r="C13771" s="130" t="s">
        <v>75</v>
      </c>
      <c r="D13771" s="131">
        <v>2.4249999999999998</v>
      </c>
      <c r="E13771" s="132">
        <v>904</v>
      </c>
      <c r="F13771" s="132">
        <v>603</v>
      </c>
      <c r="G13771" s="126" t="s">
        <v>27219</v>
      </c>
      <c r="H13771" s="126" t="s">
        <v>27220</v>
      </c>
      <c r="I13771" s="126" t="s">
        <v>27221</v>
      </c>
      <c r="J13771" s="126" t="s">
        <v>26372</v>
      </c>
      <c r="K13771" s="9">
        <f>_xlfn.IFNA(VLOOKUP(Table5[[#This Row],[Section]],SubSill_Tier,2,FALSE),0)</f>
        <v>0</v>
      </c>
      <c r="L13771" s="9" t="str">
        <f t="shared" si="228"/>
        <v/>
      </c>
      <c r="M13771" s="205" t="str" cm="1">
        <f t="array" ref="M13771">_xlfn.IFS(NOT(ISERROR(VLOOKUP(Table5[[#This Row],[Section]],TB_notTB,1,FALSE))),"No",LEFT(Table5[[#This Row],[Section]],3)="ETB","PLS",LEFT(Table5[[#This Row],[Section]],1)="7","PDB",NOT(ISBLANK(Table5[[#This Row],[Section]])),"No")</f>
        <v>PLS</v>
      </c>
    </row>
    <row r="13772" spans="1:13" x14ac:dyDescent="0.25">
      <c r="A13772" s="130" t="s">
        <v>27603</v>
      </c>
      <c r="B13772" s="130" t="s">
        <v>27604</v>
      </c>
      <c r="C13772" s="130" t="s">
        <v>75</v>
      </c>
      <c r="D13772" s="131">
        <v>3.5939999999999999</v>
      </c>
      <c r="E13772" s="132">
        <v>671</v>
      </c>
      <c r="F13772" s="132">
        <v>448</v>
      </c>
      <c r="G13772" s="126" t="s">
        <v>27219</v>
      </c>
      <c r="H13772" s="126" t="s">
        <v>27220</v>
      </c>
      <c r="I13772" s="126" t="s">
        <v>27221</v>
      </c>
      <c r="J13772" s="126" t="s">
        <v>26372</v>
      </c>
      <c r="K13772" s="9">
        <f>_xlfn.IFNA(VLOOKUP(Table5[[#This Row],[Section]],SubSill_Tier,2,FALSE),0)</f>
        <v>0</v>
      </c>
      <c r="L13772" s="9" t="str">
        <f t="shared" si="228"/>
        <v/>
      </c>
      <c r="M13772" s="205" t="str" cm="1">
        <f t="array" ref="M13772">_xlfn.IFS(NOT(ISERROR(VLOOKUP(Table5[[#This Row],[Section]],TB_notTB,1,FALSE))),"No",LEFT(Table5[[#This Row],[Section]],3)="ETB","PLS",LEFT(Table5[[#This Row],[Section]],1)="7","PDB",NOT(ISBLANK(Table5[[#This Row],[Section]])),"No")</f>
        <v>PLS</v>
      </c>
    </row>
    <row r="13773" spans="1:13" x14ac:dyDescent="0.25">
      <c r="A13773" s="130" t="s">
        <v>27605</v>
      </c>
      <c r="B13773" s="130" t="s">
        <v>27606</v>
      </c>
      <c r="C13773" s="130" t="s">
        <v>75</v>
      </c>
      <c r="D13773" s="131">
        <v>1.706</v>
      </c>
      <c r="E13773" s="132">
        <v>649</v>
      </c>
      <c r="F13773" s="132">
        <v>434</v>
      </c>
      <c r="G13773" s="126" t="s">
        <v>27219</v>
      </c>
      <c r="H13773" s="126" t="s">
        <v>27220</v>
      </c>
      <c r="I13773" s="126" t="s">
        <v>27221</v>
      </c>
      <c r="J13773" s="126" t="s">
        <v>26372</v>
      </c>
      <c r="K13773" s="9">
        <f>_xlfn.IFNA(VLOOKUP(Table5[[#This Row],[Section]],SubSill_Tier,2,FALSE),0)</f>
        <v>0</v>
      </c>
      <c r="L13773" s="9" t="str">
        <f t="shared" si="228"/>
        <v/>
      </c>
      <c r="M13773" s="205" t="str" cm="1">
        <f t="array" ref="M13773">_xlfn.IFS(NOT(ISERROR(VLOOKUP(Table5[[#This Row],[Section]],TB_notTB,1,FALSE))),"No",LEFT(Table5[[#This Row],[Section]],3)="ETB","PLS",LEFT(Table5[[#This Row],[Section]],1)="7","PDB",NOT(ISBLANK(Table5[[#This Row],[Section]])),"No")</f>
        <v>PLS</v>
      </c>
    </row>
    <row r="13774" spans="1:13" x14ac:dyDescent="0.25">
      <c r="A13774" s="130" t="s">
        <v>27607</v>
      </c>
      <c r="B13774" s="130" t="s">
        <v>27608</v>
      </c>
      <c r="C13774" s="130" t="s">
        <v>75</v>
      </c>
      <c r="D13774" s="131">
        <v>3.9609999999999999</v>
      </c>
      <c r="E13774" s="132">
        <v>811</v>
      </c>
      <c r="F13774" s="132">
        <v>540</v>
      </c>
      <c r="G13774" s="126" t="s">
        <v>27219</v>
      </c>
      <c r="H13774" s="126" t="s">
        <v>27220</v>
      </c>
      <c r="I13774" s="126" t="s">
        <v>27221</v>
      </c>
      <c r="J13774" s="126" t="s">
        <v>26372</v>
      </c>
      <c r="K13774" s="9">
        <f>_xlfn.IFNA(VLOOKUP(Table5[[#This Row],[Section]],SubSill_Tier,2,FALSE),0)</f>
        <v>0</v>
      </c>
      <c r="L13774" s="9" t="str">
        <f t="shared" ref="L13774:L13837" si="229">IFERROR(IF(LEFT(G13774,2)="AI",IF(_xlfn.NUMBERVALUE(IFERROR(LEFT(IF(ISERROR(FIND("X",UPPER(B13774))),UPPER(B13774),RIGHT(UPPER(B13774),LEN(UPPER(B13774))-FIND("~",SUBSTITUTE(UPPER(B13774),"X","~",LEN(UPPER(B13774))-LEN(SUBSTITUTE(UPPER(B13774),"X","")))))),FIND(" ",IF(ISERROR(FIND("X",UPPER(B13774))),UPPER(B13774),RIGHT(UPPER(B13774),LEN(UPPER(B13774))-FIND("~",SUBSTITUTE(UPPER(B13774),"X","~",LEN(UPPER(B13774))-LEN(SUBSTITUTE(UPPER(B13774),"X","")))))),1)-1),IF(ISERROR(FIND("X",UPPER(B13774))),UPPER(B13774),RIGHT(UPPER(B13774),LEN(UPPER(B13774))-FIND("~",SUBSTITUTE(UPPER(B13774),"X","~",LEN(UPPER(B13774))-LEN(SUBSTITUTE(UPPER(B13774),"X",""))))))),".")&gt;=5,"Wall",""),""),"")</f>
        <v/>
      </c>
      <c r="M13774" s="205" t="str" cm="1">
        <f t="array" ref="M13774">_xlfn.IFS(NOT(ISERROR(VLOOKUP(Table5[[#This Row],[Section]],TB_notTB,1,FALSE))),"No",LEFT(Table5[[#This Row],[Section]],3)="ETB","PLS",LEFT(Table5[[#This Row],[Section]],1)="7","PDB",NOT(ISBLANK(Table5[[#This Row],[Section]])),"No")</f>
        <v>PLS</v>
      </c>
    </row>
    <row r="13775" spans="1:13" x14ac:dyDescent="0.25">
      <c r="A13775" s="130" t="s">
        <v>27609</v>
      </c>
      <c r="B13775" s="130" t="s">
        <v>27610</v>
      </c>
      <c r="C13775" s="130" t="s">
        <v>75</v>
      </c>
      <c r="D13775" s="131">
        <v>1.9430000000000001</v>
      </c>
      <c r="E13775" s="132">
        <v>552</v>
      </c>
      <c r="F13775" s="132">
        <v>368</v>
      </c>
      <c r="G13775" s="126" t="s">
        <v>27219</v>
      </c>
      <c r="H13775" s="126" t="s">
        <v>27220</v>
      </c>
      <c r="I13775" s="126" t="s">
        <v>27221</v>
      </c>
      <c r="J13775" s="126" t="s">
        <v>26372</v>
      </c>
      <c r="K13775" s="9">
        <f>_xlfn.IFNA(VLOOKUP(Table5[[#This Row],[Section]],SubSill_Tier,2,FALSE),0)</f>
        <v>0</v>
      </c>
      <c r="L13775" s="9" t="str">
        <f t="shared" si="229"/>
        <v/>
      </c>
      <c r="M13775" s="205" t="str" cm="1">
        <f t="array" ref="M13775">_xlfn.IFS(NOT(ISERROR(VLOOKUP(Table5[[#This Row],[Section]],TB_notTB,1,FALSE))),"No",LEFT(Table5[[#This Row],[Section]],3)="ETB","PLS",LEFT(Table5[[#This Row],[Section]],1)="7","PDB",NOT(ISBLANK(Table5[[#This Row],[Section]])),"No")</f>
        <v>PLS</v>
      </c>
    </row>
    <row r="13776" spans="1:13" x14ac:dyDescent="0.25">
      <c r="A13776" s="130" t="s">
        <v>27611</v>
      </c>
      <c r="B13776" s="130" t="s">
        <v>27612</v>
      </c>
      <c r="C13776" s="130" t="s">
        <v>75</v>
      </c>
      <c r="D13776" s="131">
        <v>2.0459999999999998</v>
      </c>
      <c r="E13776" s="132">
        <v>590</v>
      </c>
      <c r="F13776" s="132">
        <v>394</v>
      </c>
      <c r="G13776" s="126" t="s">
        <v>27219</v>
      </c>
      <c r="H13776" s="126" t="s">
        <v>27220</v>
      </c>
      <c r="I13776" s="126" t="s">
        <v>27221</v>
      </c>
      <c r="J13776" s="126" t="s">
        <v>26372</v>
      </c>
      <c r="K13776" s="9">
        <f>_xlfn.IFNA(VLOOKUP(Table5[[#This Row],[Section]],SubSill_Tier,2,FALSE),0)</f>
        <v>0</v>
      </c>
      <c r="L13776" s="9" t="str">
        <f t="shared" si="229"/>
        <v/>
      </c>
      <c r="M13776" s="205" t="str" cm="1">
        <f t="array" ref="M13776">_xlfn.IFS(NOT(ISERROR(VLOOKUP(Table5[[#This Row],[Section]],TB_notTB,1,FALSE))),"No",LEFT(Table5[[#This Row],[Section]],3)="ETB","PLS",LEFT(Table5[[#This Row],[Section]],1)="7","PDB",NOT(ISBLANK(Table5[[#This Row],[Section]])),"No")</f>
        <v>PLS</v>
      </c>
    </row>
    <row r="13777" spans="1:13" x14ac:dyDescent="0.25">
      <c r="A13777" s="130" t="s">
        <v>26710</v>
      </c>
      <c r="B13777" s="130" t="s">
        <v>26711</v>
      </c>
      <c r="C13777" s="130" t="s">
        <v>75</v>
      </c>
      <c r="D13777" s="131">
        <v>2.4929999999999999</v>
      </c>
      <c r="E13777" s="132">
        <v>575</v>
      </c>
      <c r="F13777" s="132">
        <v>384</v>
      </c>
      <c r="G13777" s="126" t="s">
        <v>21544</v>
      </c>
      <c r="H13777" s="126" t="s">
        <v>21545</v>
      </c>
      <c r="I13777" s="126" t="s">
        <v>26709</v>
      </c>
      <c r="J13777" s="126" t="s">
        <v>26372</v>
      </c>
      <c r="K13777" s="9">
        <f>_xlfn.IFNA(VLOOKUP(Table5[[#This Row],[Section]],SubSill_Tier,2,FALSE),0)</f>
        <v>0</v>
      </c>
      <c r="L13777" s="9" t="str">
        <f t="shared" si="229"/>
        <v/>
      </c>
      <c r="M13777" s="205" t="str" cm="1">
        <f t="array" ref="M13777">_xlfn.IFS(NOT(ISERROR(VLOOKUP(Table5[[#This Row],[Section]],TB_notTB,1,FALSE))),"No",LEFT(Table5[[#This Row],[Section]],3)="ETB","PLS",LEFT(Table5[[#This Row],[Section]],1)="7","PDB",NOT(ISBLANK(Table5[[#This Row],[Section]])),"No")</f>
        <v>PLS</v>
      </c>
    </row>
    <row r="13778" spans="1:13" x14ac:dyDescent="0.25">
      <c r="A13778" s="130" t="s">
        <v>26712</v>
      </c>
      <c r="B13778" s="130" t="s">
        <v>26713</v>
      </c>
      <c r="C13778" s="130" t="s">
        <v>75</v>
      </c>
      <c r="D13778" s="131">
        <v>2.226</v>
      </c>
      <c r="E13778" s="132">
        <v>696</v>
      </c>
      <c r="F13778" s="132">
        <v>465</v>
      </c>
      <c r="G13778" s="126" t="s">
        <v>21544</v>
      </c>
      <c r="H13778" s="126" t="s">
        <v>21545</v>
      </c>
      <c r="I13778" s="126" t="s">
        <v>26709</v>
      </c>
      <c r="J13778" s="126" t="s">
        <v>26386</v>
      </c>
      <c r="K13778" s="9">
        <f>_xlfn.IFNA(VLOOKUP(Table5[[#This Row],[Section]],SubSill_Tier,2,FALSE),0)</f>
        <v>0</v>
      </c>
      <c r="L13778" s="9" t="str">
        <f t="shared" si="229"/>
        <v/>
      </c>
      <c r="M13778" s="205" t="str" cm="1">
        <f t="array" ref="M13778">_xlfn.IFS(NOT(ISERROR(VLOOKUP(Table5[[#This Row],[Section]],TB_notTB,1,FALSE))),"No",LEFT(Table5[[#This Row],[Section]],3)="ETB","PLS",LEFT(Table5[[#This Row],[Section]],1)="7","PDB",NOT(ISBLANK(Table5[[#This Row],[Section]])),"No")</f>
        <v>PLS</v>
      </c>
    </row>
    <row r="13779" spans="1:13" x14ac:dyDescent="0.25">
      <c r="A13779" s="130" t="s">
        <v>27141</v>
      </c>
      <c r="B13779" s="130" t="s">
        <v>27142</v>
      </c>
      <c r="C13779" s="130" t="s">
        <v>75</v>
      </c>
      <c r="D13779" s="131">
        <v>2.9929999999999999</v>
      </c>
      <c r="E13779" s="132">
        <v>920</v>
      </c>
      <c r="F13779" s="132">
        <v>614</v>
      </c>
      <c r="G13779" s="126" t="s">
        <v>26655</v>
      </c>
      <c r="H13779" s="126" t="s">
        <v>26656</v>
      </c>
      <c r="I13779" s="126" t="s">
        <v>26657</v>
      </c>
      <c r="J13779" s="126" t="s">
        <v>26385</v>
      </c>
      <c r="K13779" s="9">
        <f>_xlfn.IFNA(VLOOKUP(Table5[[#This Row],[Section]],SubSill_Tier,2,FALSE),0)</f>
        <v>0</v>
      </c>
      <c r="L13779" s="9" t="str">
        <f t="shared" si="229"/>
        <v/>
      </c>
      <c r="M13779" s="205" t="str" cm="1">
        <f t="array" ref="M13779">_xlfn.IFS(NOT(ISERROR(VLOOKUP(Table5[[#This Row],[Section]],TB_notTB,1,FALSE))),"No",LEFT(Table5[[#This Row],[Section]],3)="ETB","PLS",LEFT(Table5[[#This Row],[Section]],1)="7","PDB",NOT(ISBLANK(Table5[[#This Row],[Section]])),"No")</f>
        <v>PLS</v>
      </c>
    </row>
    <row r="13780" spans="1:13" x14ac:dyDescent="0.25">
      <c r="A13780" s="130" t="s">
        <v>27143</v>
      </c>
      <c r="B13780" s="130" t="s">
        <v>27144</v>
      </c>
      <c r="C13780" s="130" t="s">
        <v>75</v>
      </c>
      <c r="D13780" s="131">
        <v>5.5469999999999997</v>
      </c>
      <c r="E13780" s="132">
        <v>789</v>
      </c>
      <c r="F13780" s="132">
        <v>527</v>
      </c>
      <c r="G13780" s="126" t="s">
        <v>26655</v>
      </c>
      <c r="H13780" s="126" t="s">
        <v>26656</v>
      </c>
      <c r="I13780" s="126" t="s">
        <v>26657</v>
      </c>
      <c r="J13780" s="126" t="s">
        <v>26385</v>
      </c>
      <c r="K13780" s="9">
        <f>_xlfn.IFNA(VLOOKUP(Table5[[#This Row],[Section]],SubSill_Tier,2,FALSE),0)</f>
        <v>0</v>
      </c>
      <c r="L13780" s="9" t="str">
        <f t="shared" si="229"/>
        <v/>
      </c>
      <c r="M13780" s="205" t="str" cm="1">
        <f t="array" ref="M13780">_xlfn.IFS(NOT(ISERROR(VLOOKUP(Table5[[#This Row],[Section]],TB_notTB,1,FALSE))),"No",LEFT(Table5[[#This Row],[Section]],3)="ETB","PLS",LEFT(Table5[[#This Row],[Section]],1)="7","PDB",NOT(ISBLANK(Table5[[#This Row],[Section]])),"No")</f>
        <v>PLS</v>
      </c>
    </row>
    <row r="13781" spans="1:13" x14ac:dyDescent="0.25">
      <c r="A13781" s="130" t="s">
        <v>27145</v>
      </c>
      <c r="B13781" s="130" t="s">
        <v>27146</v>
      </c>
      <c r="C13781" s="130" t="s">
        <v>75</v>
      </c>
      <c r="D13781" s="131">
        <v>5.577</v>
      </c>
      <c r="E13781" s="132">
        <v>771</v>
      </c>
      <c r="F13781" s="132">
        <v>588</v>
      </c>
      <c r="G13781" s="126" t="s">
        <v>26655</v>
      </c>
      <c r="H13781" s="126" t="s">
        <v>26656</v>
      </c>
      <c r="I13781" s="126" t="s">
        <v>26657</v>
      </c>
      <c r="J13781" s="126" t="s">
        <v>26385</v>
      </c>
      <c r="K13781" s="9">
        <f>_xlfn.IFNA(VLOOKUP(Table5[[#This Row],[Section]],SubSill_Tier,2,FALSE),0)</f>
        <v>0</v>
      </c>
      <c r="L13781" s="9" t="str">
        <f t="shared" si="229"/>
        <v/>
      </c>
      <c r="M13781" s="205" t="str" cm="1">
        <f t="array" ref="M13781">_xlfn.IFS(NOT(ISERROR(VLOOKUP(Table5[[#This Row],[Section]],TB_notTB,1,FALSE))),"No",LEFT(Table5[[#This Row],[Section]],3)="ETB","PLS",LEFT(Table5[[#This Row],[Section]],1)="7","PDB",NOT(ISBLANK(Table5[[#This Row],[Section]])),"No")</f>
        <v>PLS</v>
      </c>
    </row>
    <row r="13782" spans="1:13" x14ac:dyDescent="0.25">
      <c r="A13782" s="130" t="s">
        <v>27147</v>
      </c>
      <c r="B13782" s="130" t="s">
        <v>27148</v>
      </c>
      <c r="C13782" s="130" t="s">
        <v>75</v>
      </c>
      <c r="D13782" s="131">
        <v>5.976</v>
      </c>
      <c r="E13782" s="132">
        <v>843</v>
      </c>
      <c r="F13782" s="132">
        <v>636</v>
      </c>
      <c r="G13782" s="126" t="s">
        <v>26655</v>
      </c>
      <c r="H13782" s="126" t="s">
        <v>26656</v>
      </c>
      <c r="I13782" s="126" t="s">
        <v>26657</v>
      </c>
      <c r="J13782" s="126" t="s">
        <v>26385</v>
      </c>
      <c r="K13782" s="9">
        <f>_xlfn.IFNA(VLOOKUP(Table5[[#This Row],[Section]],SubSill_Tier,2,FALSE),0)</f>
        <v>0</v>
      </c>
      <c r="L13782" s="9" t="str">
        <f t="shared" si="229"/>
        <v/>
      </c>
      <c r="M13782" s="205" t="str" cm="1">
        <f t="array" ref="M13782">_xlfn.IFS(NOT(ISERROR(VLOOKUP(Table5[[#This Row],[Section]],TB_notTB,1,FALSE))),"No",LEFT(Table5[[#This Row],[Section]],3)="ETB","PLS",LEFT(Table5[[#This Row],[Section]],1)="7","PDB",NOT(ISBLANK(Table5[[#This Row],[Section]])),"No")</f>
        <v>PLS</v>
      </c>
    </row>
    <row r="13783" spans="1:13" x14ac:dyDescent="0.25">
      <c r="A13783" s="130" t="s">
        <v>27149</v>
      </c>
      <c r="B13783" s="130" t="s">
        <v>26895</v>
      </c>
      <c r="C13783" s="130" t="s">
        <v>75</v>
      </c>
      <c r="D13783" s="131">
        <v>5.7679999999999998</v>
      </c>
      <c r="E13783" s="132">
        <v>873</v>
      </c>
      <c r="F13783" s="132">
        <v>583</v>
      </c>
      <c r="G13783" s="126" t="s">
        <v>26655</v>
      </c>
      <c r="H13783" s="126" t="s">
        <v>26656</v>
      </c>
      <c r="I13783" s="126" t="s">
        <v>26657</v>
      </c>
      <c r="J13783" s="126" t="s">
        <v>26385</v>
      </c>
      <c r="K13783" s="9">
        <f>_xlfn.IFNA(VLOOKUP(Table5[[#This Row],[Section]],SubSill_Tier,2,FALSE),0)</f>
        <v>0</v>
      </c>
      <c r="L13783" s="9" t="str">
        <f t="shared" si="229"/>
        <v/>
      </c>
      <c r="M13783" s="205" t="str" cm="1">
        <f t="array" ref="M13783">_xlfn.IFS(NOT(ISERROR(VLOOKUP(Table5[[#This Row],[Section]],TB_notTB,1,FALSE))),"No",LEFT(Table5[[#This Row],[Section]],3)="ETB","PLS",LEFT(Table5[[#This Row],[Section]],1)="7","PDB",NOT(ISBLANK(Table5[[#This Row],[Section]])),"No")</f>
        <v>PLS</v>
      </c>
    </row>
    <row r="13784" spans="1:13" x14ac:dyDescent="0.25">
      <c r="A13784" s="130" t="s">
        <v>27150</v>
      </c>
      <c r="B13784" s="130" t="s">
        <v>26897</v>
      </c>
      <c r="C13784" s="130" t="s">
        <v>75</v>
      </c>
      <c r="D13784" s="131">
        <v>3.6320000000000001</v>
      </c>
      <c r="E13784" s="132">
        <v>820</v>
      </c>
      <c r="F13784" s="132">
        <v>548</v>
      </c>
      <c r="G13784" s="126" t="s">
        <v>26655</v>
      </c>
      <c r="H13784" s="126" t="s">
        <v>26656</v>
      </c>
      <c r="I13784" s="126" t="s">
        <v>26657</v>
      </c>
      <c r="J13784" s="126" t="s">
        <v>26385</v>
      </c>
      <c r="K13784" s="9">
        <f>_xlfn.IFNA(VLOOKUP(Table5[[#This Row],[Section]],SubSill_Tier,2,FALSE),0)</f>
        <v>0</v>
      </c>
      <c r="L13784" s="9" t="str">
        <f t="shared" si="229"/>
        <v/>
      </c>
      <c r="M13784" s="205" t="str" cm="1">
        <f t="array" ref="M13784">_xlfn.IFS(NOT(ISERROR(VLOOKUP(Table5[[#This Row],[Section]],TB_notTB,1,FALSE))),"No",LEFT(Table5[[#This Row],[Section]],3)="ETB","PLS",LEFT(Table5[[#This Row],[Section]],1)="7","PDB",NOT(ISBLANK(Table5[[#This Row],[Section]])),"No")</f>
        <v>PLS</v>
      </c>
    </row>
    <row r="13785" spans="1:13" x14ac:dyDescent="0.25">
      <c r="A13785" s="130" t="s">
        <v>27419</v>
      </c>
      <c r="B13785" s="130" t="s">
        <v>27420</v>
      </c>
      <c r="C13785" s="130" t="s">
        <v>75</v>
      </c>
      <c r="D13785" s="131">
        <v>1.3220000000000001</v>
      </c>
      <c r="E13785" s="132">
        <v>456</v>
      </c>
      <c r="F13785" s="132">
        <v>100</v>
      </c>
      <c r="G13785" s="126" t="s">
        <v>13925</v>
      </c>
      <c r="H13785" s="126" t="s">
        <v>20671</v>
      </c>
      <c r="I13785" s="126" t="s">
        <v>26480</v>
      </c>
      <c r="J13785" s="126" t="s">
        <v>26372</v>
      </c>
      <c r="K13785" s="9">
        <f>_xlfn.IFNA(VLOOKUP(Table5[[#This Row],[Section]],SubSill_Tier,2,FALSE),0)</f>
        <v>0</v>
      </c>
      <c r="L13785" s="9" t="str">
        <f t="shared" si="229"/>
        <v/>
      </c>
      <c r="M13785" s="205" t="str" cm="1">
        <f t="array" ref="M13785">_xlfn.IFS(NOT(ISERROR(VLOOKUP(Table5[[#This Row],[Section]],TB_notTB,1,FALSE))),"No",LEFT(Table5[[#This Row],[Section]],3)="ETB","PLS",LEFT(Table5[[#This Row],[Section]],1)="7","PDB",NOT(ISBLANK(Table5[[#This Row],[Section]])),"No")</f>
        <v>PLS</v>
      </c>
    </row>
    <row r="13786" spans="1:13" x14ac:dyDescent="0.25">
      <c r="A13786" s="130" t="s">
        <v>27613</v>
      </c>
      <c r="B13786" s="130" t="s">
        <v>27614</v>
      </c>
      <c r="C13786" s="130" t="s">
        <v>75</v>
      </c>
      <c r="D13786" s="131">
        <v>1.323</v>
      </c>
      <c r="E13786" s="132">
        <v>451</v>
      </c>
      <c r="F13786" s="132">
        <v>200</v>
      </c>
      <c r="G13786" s="126" t="s">
        <v>27219</v>
      </c>
      <c r="H13786" s="126" t="s">
        <v>27220</v>
      </c>
      <c r="I13786" s="126" t="s">
        <v>27221</v>
      </c>
      <c r="J13786" s="126" t="s">
        <v>26372</v>
      </c>
      <c r="K13786" s="9">
        <f>_xlfn.IFNA(VLOOKUP(Table5[[#This Row],[Section]],SubSill_Tier,2,FALSE),0)</f>
        <v>0</v>
      </c>
      <c r="L13786" s="9" t="str">
        <f t="shared" si="229"/>
        <v/>
      </c>
      <c r="M13786" s="205" t="str" cm="1">
        <f t="array" ref="M13786">_xlfn.IFS(NOT(ISERROR(VLOOKUP(Table5[[#This Row],[Section]],TB_notTB,1,FALSE))),"No",LEFT(Table5[[#This Row],[Section]],3)="ETB","PLS",LEFT(Table5[[#This Row],[Section]],1)="7","PDB",NOT(ISBLANK(Table5[[#This Row],[Section]])),"No")</f>
        <v>PLS</v>
      </c>
    </row>
    <row r="13787" spans="1:13" x14ac:dyDescent="0.25">
      <c r="A13787" s="130" t="s">
        <v>27615</v>
      </c>
      <c r="B13787" s="130" t="s">
        <v>27616</v>
      </c>
      <c r="C13787" s="130" t="s">
        <v>75</v>
      </c>
      <c r="D13787" s="131">
        <v>1.1870000000000001</v>
      </c>
      <c r="E13787" s="132">
        <v>533</v>
      </c>
      <c r="F13787" s="132">
        <v>345</v>
      </c>
      <c r="G13787" s="126" t="s">
        <v>27486</v>
      </c>
      <c r="H13787" s="126" t="s">
        <v>27487</v>
      </c>
      <c r="I13787" s="126" t="s">
        <v>27488</v>
      </c>
      <c r="J13787" s="126" t="s">
        <v>26385</v>
      </c>
      <c r="K13787" s="9">
        <f>_xlfn.IFNA(VLOOKUP(Table5[[#This Row],[Section]],SubSill_Tier,2,FALSE),0)</f>
        <v>0</v>
      </c>
      <c r="L13787" s="9" t="str">
        <f t="shared" si="229"/>
        <v/>
      </c>
      <c r="M13787" s="205" t="str" cm="1">
        <f t="array" ref="M13787">_xlfn.IFS(NOT(ISERROR(VLOOKUP(Table5[[#This Row],[Section]],TB_notTB,1,FALSE))),"No",LEFT(Table5[[#This Row],[Section]],3)="ETB","PLS",LEFT(Table5[[#This Row],[Section]],1)="7","PDB",NOT(ISBLANK(Table5[[#This Row],[Section]])),"No")</f>
        <v>PLS</v>
      </c>
    </row>
    <row r="13788" spans="1:13" x14ac:dyDescent="0.25">
      <c r="A13788" s="130" t="s">
        <v>27617</v>
      </c>
      <c r="B13788" s="130" t="s">
        <v>27618</v>
      </c>
      <c r="C13788" s="130" t="s">
        <v>75</v>
      </c>
      <c r="D13788" s="131">
        <v>2.2559999999999998</v>
      </c>
      <c r="E13788" s="132">
        <v>775</v>
      </c>
      <c r="F13788" s="132">
        <v>477</v>
      </c>
      <c r="G13788" s="126" t="s">
        <v>27486</v>
      </c>
      <c r="H13788" s="126" t="s">
        <v>27487</v>
      </c>
      <c r="I13788" s="126" t="s">
        <v>27488</v>
      </c>
      <c r="J13788" s="126" t="s">
        <v>26385</v>
      </c>
      <c r="K13788" s="9">
        <f>_xlfn.IFNA(VLOOKUP(Table5[[#This Row],[Section]],SubSill_Tier,2,FALSE),0)</f>
        <v>0</v>
      </c>
      <c r="L13788" s="9" t="str">
        <f t="shared" si="229"/>
        <v/>
      </c>
      <c r="M13788" s="205" t="str" cm="1">
        <f t="array" ref="M13788">_xlfn.IFS(NOT(ISERROR(VLOOKUP(Table5[[#This Row],[Section]],TB_notTB,1,FALSE))),"No",LEFT(Table5[[#This Row],[Section]],3)="ETB","PLS",LEFT(Table5[[#This Row],[Section]],1)="7","PDB",NOT(ISBLANK(Table5[[#This Row],[Section]])),"No")</f>
        <v>PLS</v>
      </c>
    </row>
    <row r="13789" spans="1:13" x14ac:dyDescent="0.25">
      <c r="A13789" s="130" t="s">
        <v>27619</v>
      </c>
      <c r="B13789" s="130" t="s">
        <v>27620</v>
      </c>
      <c r="C13789" s="130" t="s">
        <v>75</v>
      </c>
      <c r="D13789" s="131">
        <v>1.0189999999999999</v>
      </c>
      <c r="E13789" s="132">
        <v>394</v>
      </c>
      <c r="F13789" s="132">
        <v>195</v>
      </c>
      <c r="G13789" s="126" t="s">
        <v>27486</v>
      </c>
      <c r="H13789" s="126" t="s">
        <v>27487</v>
      </c>
      <c r="I13789" s="126" t="s">
        <v>27488</v>
      </c>
      <c r="J13789" s="126" t="s">
        <v>26373</v>
      </c>
      <c r="K13789" s="9">
        <f>_xlfn.IFNA(VLOOKUP(Table5[[#This Row],[Section]],SubSill_Tier,2,FALSE),0)</f>
        <v>0</v>
      </c>
      <c r="L13789" s="9" t="str">
        <f t="shared" si="229"/>
        <v/>
      </c>
      <c r="M13789" s="205" t="str" cm="1">
        <f t="array" ref="M13789">_xlfn.IFS(NOT(ISERROR(VLOOKUP(Table5[[#This Row],[Section]],TB_notTB,1,FALSE))),"No",LEFT(Table5[[#This Row],[Section]],3)="ETB","PLS",LEFT(Table5[[#This Row],[Section]],1)="7","PDB",NOT(ISBLANK(Table5[[#This Row],[Section]])),"No")</f>
        <v>PLS</v>
      </c>
    </row>
    <row r="13790" spans="1:13" x14ac:dyDescent="0.25">
      <c r="A13790" s="130" t="s">
        <v>27621</v>
      </c>
      <c r="B13790" s="130" t="s">
        <v>27622</v>
      </c>
      <c r="C13790" s="130" t="s">
        <v>75</v>
      </c>
      <c r="D13790" s="131">
        <v>1.6419999999999999</v>
      </c>
      <c r="E13790" s="132">
        <v>620</v>
      </c>
      <c r="F13790" s="132">
        <v>222</v>
      </c>
      <c r="G13790" s="126" t="s">
        <v>27486</v>
      </c>
      <c r="H13790" s="126" t="s">
        <v>27487</v>
      </c>
      <c r="I13790" s="126" t="s">
        <v>27488</v>
      </c>
      <c r="J13790" s="126" t="s">
        <v>26372</v>
      </c>
      <c r="K13790" s="9">
        <f>_xlfn.IFNA(VLOOKUP(Table5[[#This Row],[Section]],SubSill_Tier,2,FALSE),0)</f>
        <v>0</v>
      </c>
      <c r="L13790" s="9" t="str">
        <f t="shared" si="229"/>
        <v/>
      </c>
      <c r="M13790" s="205" t="str" cm="1">
        <f t="array" ref="M13790">_xlfn.IFS(NOT(ISERROR(VLOOKUP(Table5[[#This Row],[Section]],TB_notTB,1,FALSE))),"No",LEFT(Table5[[#This Row],[Section]],3)="ETB","PLS",LEFT(Table5[[#This Row],[Section]],1)="7","PDB",NOT(ISBLANK(Table5[[#This Row],[Section]])),"No")</f>
        <v>PLS</v>
      </c>
    </row>
    <row r="13791" spans="1:13" x14ac:dyDescent="0.25">
      <c r="A13791" s="130" t="s">
        <v>27623</v>
      </c>
      <c r="B13791" s="130" t="s">
        <v>27624</v>
      </c>
      <c r="C13791" s="130" t="s">
        <v>75</v>
      </c>
      <c r="D13791" s="131">
        <v>1.022</v>
      </c>
      <c r="E13791" s="132">
        <v>342</v>
      </c>
      <c r="F13791" s="132">
        <v>147</v>
      </c>
      <c r="G13791" s="126" t="s">
        <v>27486</v>
      </c>
      <c r="H13791" s="126" t="s">
        <v>27487</v>
      </c>
      <c r="I13791" s="126" t="s">
        <v>27488</v>
      </c>
      <c r="J13791" s="126" t="s">
        <v>26373</v>
      </c>
      <c r="K13791" s="9">
        <f>_xlfn.IFNA(VLOOKUP(Table5[[#This Row],[Section]],SubSill_Tier,2,FALSE),0)</f>
        <v>0</v>
      </c>
      <c r="L13791" s="9" t="str">
        <f t="shared" si="229"/>
        <v/>
      </c>
      <c r="M13791" s="205" t="str" cm="1">
        <f t="array" ref="M13791">_xlfn.IFS(NOT(ISERROR(VLOOKUP(Table5[[#This Row],[Section]],TB_notTB,1,FALSE))),"No",LEFT(Table5[[#This Row],[Section]],3)="ETB","PLS",LEFT(Table5[[#This Row],[Section]],1)="7","PDB",NOT(ISBLANK(Table5[[#This Row],[Section]])),"No")</f>
        <v>PLS</v>
      </c>
    </row>
    <row r="13792" spans="1:13" x14ac:dyDescent="0.25">
      <c r="A13792" s="130" t="s">
        <v>27625</v>
      </c>
      <c r="B13792" s="130" t="s">
        <v>27626</v>
      </c>
      <c r="C13792" s="130" t="s">
        <v>75</v>
      </c>
      <c r="D13792" s="131">
        <v>0.96499999999999997</v>
      </c>
      <c r="E13792" s="132">
        <v>339</v>
      </c>
      <c r="F13792" s="132">
        <v>185</v>
      </c>
      <c r="G13792" s="126" t="s">
        <v>27486</v>
      </c>
      <c r="H13792" s="126" t="s">
        <v>27487</v>
      </c>
      <c r="I13792" s="126" t="s">
        <v>27488</v>
      </c>
      <c r="J13792" s="126" t="s">
        <v>26373</v>
      </c>
      <c r="K13792" s="9">
        <f>_xlfn.IFNA(VLOOKUP(Table5[[#This Row],[Section]],SubSill_Tier,2,FALSE),0)</f>
        <v>0</v>
      </c>
      <c r="L13792" s="9" t="str">
        <f t="shared" si="229"/>
        <v/>
      </c>
      <c r="M13792" s="205" t="str" cm="1">
        <f t="array" ref="M13792">_xlfn.IFS(NOT(ISERROR(VLOOKUP(Table5[[#This Row],[Section]],TB_notTB,1,FALSE))),"No",LEFT(Table5[[#This Row],[Section]],3)="ETB","PLS",LEFT(Table5[[#This Row],[Section]],1)="7","PDB",NOT(ISBLANK(Table5[[#This Row],[Section]])),"No")</f>
        <v>PLS</v>
      </c>
    </row>
    <row r="13793" spans="1:13" x14ac:dyDescent="0.25">
      <c r="A13793" s="130" t="s">
        <v>27627</v>
      </c>
      <c r="B13793" s="130" t="s">
        <v>27628</v>
      </c>
      <c r="C13793" s="130" t="s">
        <v>75</v>
      </c>
      <c r="D13793" s="131">
        <v>1.1060000000000001</v>
      </c>
      <c r="E13793" s="132">
        <v>404</v>
      </c>
      <c r="F13793" s="132">
        <v>250</v>
      </c>
      <c r="G13793" s="126" t="s">
        <v>27486</v>
      </c>
      <c r="H13793" s="126" t="s">
        <v>27487</v>
      </c>
      <c r="I13793" s="126" t="s">
        <v>27488</v>
      </c>
      <c r="J13793" s="126" t="s">
        <v>26373</v>
      </c>
      <c r="K13793" s="9">
        <f>_xlfn.IFNA(VLOOKUP(Table5[[#This Row],[Section]],SubSill_Tier,2,FALSE),0)</f>
        <v>0</v>
      </c>
      <c r="L13793" s="9" t="str">
        <f t="shared" si="229"/>
        <v/>
      </c>
      <c r="M13793" s="205" t="str" cm="1">
        <f t="array" ref="M13793">_xlfn.IFS(NOT(ISERROR(VLOOKUP(Table5[[#This Row],[Section]],TB_notTB,1,FALSE))),"No",LEFT(Table5[[#This Row],[Section]],3)="ETB","PLS",LEFT(Table5[[#This Row],[Section]],1)="7","PDB",NOT(ISBLANK(Table5[[#This Row],[Section]])),"No")</f>
        <v>PLS</v>
      </c>
    </row>
    <row r="13794" spans="1:13" x14ac:dyDescent="0.25">
      <c r="A13794" s="130" t="s">
        <v>27629</v>
      </c>
      <c r="B13794" s="130" t="s">
        <v>27630</v>
      </c>
      <c r="C13794" s="130" t="s">
        <v>75</v>
      </c>
      <c r="D13794" s="131">
        <v>1.6359999999999999</v>
      </c>
      <c r="E13794" s="132">
        <v>405</v>
      </c>
      <c r="F13794" s="132">
        <v>250</v>
      </c>
      <c r="G13794" s="126" t="s">
        <v>27486</v>
      </c>
      <c r="H13794" s="126" t="s">
        <v>27487</v>
      </c>
      <c r="I13794" s="126" t="s">
        <v>27488</v>
      </c>
      <c r="J13794" s="126" t="s">
        <v>26372</v>
      </c>
      <c r="K13794" s="9">
        <f>_xlfn.IFNA(VLOOKUP(Table5[[#This Row],[Section]],SubSill_Tier,2,FALSE),0)</f>
        <v>0</v>
      </c>
      <c r="L13794" s="9" t="str">
        <f t="shared" si="229"/>
        <v/>
      </c>
      <c r="M13794" s="205" t="str" cm="1">
        <f t="array" ref="M13794">_xlfn.IFS(NOT(ISERROR(VLOOKUP(Table5[[#This Row],[Section]],TB_notTB,1,FALSE))),"No",LEFT(Table5[[#This Row],[Section]],3)="ETB","PLS",LEFT(Table5[[#This Row],[Section]],1)="7","PDB",NOT(ISBLANK(Table5[[#This Row],[Section]])),"No")</f>
        <v>PLS</v>
      </c>
    </row>
    <row r="13795" spans="1:13" x14ac:dyDescent="0.25">
      <c r="A13795" s="130" t="s">
        <v>27631</v>
      </c>
      <c r="B13795" s="130" t="s">
        <v>27632</v>
      </c>
      <c r="C13795" s="130" t="s">
        <v>75</v>
      </c>
      <c r="D13795" s="131">
        <v>1.39</v>
      </c>
      <c r="E13795" s="132">
        <v>384</v>
      </c>
      <c r="F13795" s="132">
        <v>229</v>
      </c>
      <c r="G13795" s="126" t="s">
        <v>27486</v>
      </c>
      <c r="H13795" s="126" t="s">
        <v>27487</v>
      </c>
      <c r="I13795" s="126" t="s">
        <v>27488</v>
      </c>
      <c r="J13795" s="126" t="s">
        <v>26372</v>
      </c>
      <c r="K13795" s="9">
        <f>_xlfn.IFNA(VLOOKUP(Table5[[#This Row],[Section]],SubSill_Tier,2,FALSE),0)</f>
        <v>0</v>
      </c>
      <c r="L13795" s="9" t="str">
        <f t="shared" si="229"/>
        <v/>
      </c>
      <c r="M13795" s="205" t="str" cm="1">
        <f t="array" ref="M13795">_xlfn.IFS(NOT(ISERROR(VLOOKUP(Table5[[#This Row],[Section]],TB_notTB,1,FALSE))),"No",LEFT(Table5[[#This Row],[Section]],3)="ETB","PLS",LEFT(Table5[[#This Row],[Section]],1)="7","PDB",NOT(ISBLANK(Table5[[#This Row],[Section]])),"No")</f>
        <v>PLS</v>
      </c>
    </row>
    <row r="13796" spans="1:13" x14ac:dyDescent="0.25">
      <c r="A13796" s="130" t="s">
        <v>27633</v>
      </c>
      <c r="B13796" s="130" t="s">
        <v>27634</v>
      </c>
      <c r="C13796" s="130" t="s">
        <v>75</v>
      </c>
      <c r="D13796" s="131">
        <v>2.0369999999999999</v>
      </c>
      <c r="E13796" s="132">
        <v>441</v>
      </c>
      <c r="F13796" s="132">
        <v>286</v>
      </c>
      <c r="G13796" s="126" t="s">
        <v>27486</v>
      </c>
      <c r="H13796" s="126" t="s">
        <v>27487</v>
      </c>
      <c r="I13796" s="126" t="s">
        <v>27488</v>
      </c>
      <c r="J13796" s="126" t="s">
        <v>26385</v>
      </c>
      <c r="K13796" s="9">
        <f>_xlfn.IFNA(VLOOKUP(Table5[[#This Row],[Section]],SubSill_Tier,2,FALSE),0)</f>
        <v>0</v>
      </c>
      <c r="L13796" s="9" t="str">
        <f t="shared" si="229"/>
        <v/>
      </c>
      <c r="M13796" s="205" t="str" cm="1">
        <f t="array" ref="M13796">_xlfn.IFS(NOT(ISERROR(VLOOKUP(Table5[[#This Row],[Section]],TB_notTB,1,FALSE))),"No",LEFT(Table5[[#This Row],[Section]],3)="ETB","PLS",LEFT(Table5[[#This Row],[Section]],1)="7","PDB",NOT(ISBLANK(Table5[[#This Row],[Section]])),"No")</f>
        <v>PLS</v>
      </c>
    </row>
    <row r="13797" spans="1:13" x14ac:dyDescent="0.25">
      <c r="A13797" s="130" t="s">
        <v>27635</v>
      </c>
      <c r="B13797" s="130" t="s">
        <v>27636</v>
      </c>
      <c r="C13797" s="130" t="s">
        <v>75</v>
      </c>
      <c r="D13797" s="131">
        <v>2.0979999999999999</v>
      </c>
      <c r="E13797" s="132">
        <v>715</v>
      </c>
      <c r="F13797" s="132">
        <v>450</v>
      </c>
      <c r="G13797" s="126" t="s">
        <v>27486</v>
      </c>
      <c r="H13797" s="126" t="s">
        <v>27487</v>
      </c>
      <c r="I13797" s="126" t="s">
        <v>27488</v>
      </c>
      <c r="J13797" s="126" t="s">
        <v>26349</v>
      </c>
      <c r="K13797" s="9">
        <f>_xlfn.IFNA(VLOOKUP(Table5[[#This Row],[Section]],SubSill_Tier,2,FALSE),0)</f>
        <v>0</v>
      </c>
      <c r="L13797" s="9" t="str">
        <f t="shared" si="229"/>
        <v/>
      </c>
      <c r="M13797" s="205" t="str" cm="1">
        <f t="array" ref="M13797">_xlfn.IFS(NOT(ISERROR(VLOOKUP(Table5[[#This Row],[Section]],TB_notTB,1,FALSE))),"No",LEFT(Table5[[#This Row],[Section]],3)="ETB","PLS",LEFT(Table5[[#This Row],[Section]],1)="7","PDB",NOT(ISBLANK(Table5[[#This Row],[Section]])),"No")</f>
        <v>PLS</v>
      </c>
    </row>
    <row r="13798" spans="1:13" x14ac:dyDescent="0.25">
      <c r="A13798" s="130" t="s">
        <v>27637</v>
      </c>
      <c r="B13798" s="130" t="s">
        <v>27638</v>
      </c>
      <c r="C13798" s="130" t="s">
        <v>75</v>
      </c>
      <c r="D13798" s="131">
        <v>1.411</v>
      </c>
      <c r="E13798" s="132">
        <v>648</v>
      </c>
      <c r="F13798" s="132">
        <v>421</v>
      </c>
      <c r="G13798" s="126" t="s">
        <v>27486</v>
      </c>
      <c r="H13798" s="126" t="s">
        <v>27487</v>
      </c>
      <c r="I13798" s="126" t="s">
        <v>27488</v>
      </c>
      <c r="J13798" s="126" t="s">
        <v>26385</v>
      </c>
      <c r="K13798" s="9">
        <f>_xlfn.IFNA(VLOOKUP(Table5[[#This Row],[Section]],SubSill_Tier,2,FALSE),0)</f>
        <v>0</v>
      </c>
      <c r="L13798" s="9" t="str">
        <f t="shared" si="229"/>
        <v/>
      </c>
      <c r="M13798" s="205" t="str" cm="1">
        <f t="array" ref="M13798">_xlfn.IFS(NOT(ISERROR(VLOOKUP(Table5[[#This Row],[Section]],TB_notTB,1,FALSE))),"No",LEFT(Table5[[#This Row],[Section]],3)="ETB","PLS",LEFT(Table5[[#This Row],[Section]],1)="7","PDB",NOT(ISBLANK(Table5[[#This Row],[Section]])),"No")</f>
        <v>PLS</v>
      </c>
    </row>
    <row r="13799" spans="1:13" x14ac:dyDescent="0.25">
      <c r="A13799" s="130" t="s">
        <v>28783</v>
      </c>
      <c r="B13799" s="130" t="s">
        <v>28784</v>
      </c>
      <c r="C13799" s="130" t="s">
        <v>75</v>
      </c>
      <c r="D13799" s="131">
        <v>1.337</v>
      </c>
      <c r="E13799" s="132">
        <v>424</v>
      </c>
      <c r="F13799" s="132">
        <v>347</v>
      </c>
      <c r="G13799" s="126" t="s">
        <v>27486</v>
      </c>
      <c r="H13799" s="126" t="s">
        <v>27487</v>
      </c>
      <c r="I13799" s="126" t="s">
        <v>27488</v>
      </c>
      <c r="J13799" s="126" t="s">
        <v>26385</v>
      </c>
      <c r="K13799" s="9">
        <f>_xlfn.IFNA(VLOOKUP(Table5[[#This Row],[Section]],SubSill_Tier,2,FALSE),0)</f>
        <v>0</v>
      </c>
      <c r="L13799" s="9" t="str">
        <f t="shared" si="229"/>
        <v/>
      </c>
      <c r="M13799" s="205" t="str" cm="1">
        <f t="array" ref="M13799">_xlfn.IFS(NOT(ISERROR(VLOOKUP(Table5[[#This Row],[Section]],TB_notTB,1,FALSE))),"No",LEFT(Table5[[#This Row],[Section]],3)="ETB","PLS",LEFT(Table5[[#This Row],[Section]],1)="7","PDB",NOT(ISBLANK(Table5[[#This Row],[Section]])),"No")</f>
        <v>PLS</v>
      </c>
    </row>
    <row r="13800" spans="1:13" x14ac:dyDescent="0.25">
      <c r="A13800" s="130" t="s">
        <v>28785</v>
      </c>
      <c r="B13800" s="130" t="s">
        <v>29257</v>
      </c>
      <c r="C13800" s="130" t="s">
        <v>75</v>
      </c>
      <c r="D13800" s="131">
        <v>1.7010000000000001</v>
      </c>
      <c r="E13800" s="132">
        <v>459</v>
      </c>
      <c r="F13800" s="132">
        <v>383</v>
      </c>
      <c r="G13800" s="126" t="s">
        <v>27486</v>
      </c>
      <c r="H13800" s="126" t="s">
        <v>27487</v>
      </c>
      <c r="I13800" s="126" t="s">
        <v>27488</v>
      </c>
      <c r="J13800" s="126" t="s">
        <v>26385</v>
      </c>
      <c r="K13800" s="9">
        <f>_xlfn.IFNA(VLOOKUP(Table5[[#This Row],[Section]],SubSill_Tier,2,FALSE),0)</f>
        <v>0</v>
      </c>
      <c r="L13800" s="9" t="str">
        <f t="shared" si="229"/>
        <v/>
      </c>
      <c r="M13800" s="205" t="str" cm="1">
        <f t="array" ref="M13800">_xlfn.IFS(NOT(ISERROR(VLOOKUP(Table5[[#This Row],[Section]],TB_notTB,1,FALSE))),"No",LEFT(Table5[[#This Row],[Section]],3)="ETB","PLS",LEFT(Table5[[#This Row],[Section]],1)="7","PDB",NOT(ISBLANK(Table5[[#This Row],[Section]])),"No")</f>
        <v>PLS</v>
      </c>
    </row>
    <row r="13801" spans="1:13" x14ac:dyDescent="0.25">
      <c r="A13801" s="130" t="s">
        <v>28786</v>
      </c>
      <c r="B13801" s="130" t="s">
        <v>29258</v>
      </c>
      <c r="C13801" s="130" t="s">
        <v>75</v>
      </c>
      <c r="D13801" s="131">
        <v>2.17</v>
      </c>
      <c r="E13801" s="132">
        <v>488</v>
      </c>
      <c r="F13801" s="132">
        <v>412</v>
      </c>
      <c r="G13801" s="126" t="s">
        <v>27486</v>
      </c>
      <c r="H13801" s="126" t="s">
        <v>27487</v>
      </c>
      <c r="I13801" s="126" t="s">
        <v>27488</v>
      </c>
      <c r="J13801" s="126" t="s">
        <v>26385</v>
      </c>
      <c r="K13801" s="9">
        <f>_xlfn.IFNA(VLOOKUP(Table5[[#This Row],[Section]],SubSill_Tier,2,FALSE),0)</f>
        <v>0</v>
      </c>
      <c r="L13801" s="9" t="str">
        <f t="shared" si="229"/>
        <v/>
      </c>
      <c r="M13801" s="205" t="str" cm="1">
        <f t="array" ref="M13801">_xlfn.IFS(NOT(ISERROR(VLOOKUP(Table5[[#This Row],[Section]],TB_notTB,1,FALSE))),"No",LEFT(Table5[[#This Row],[Section]],3)="ETB","PLS",LEFT(Table5[[#This Row],[Section]],1)="7","PDB",NOT(ISBLANK(Table5[[#This Row],[Section]])),"No")</f>
        <v>PLS</v>
      </c>
    </row>
    <row r="13802" spans="1:13" x14ac:dyDescent="0.25">
      <c r="A13802" s="130" t="s">
        <v>28787</v>
      </c>
      <c r="B13802" s="130" t="s">
        <v>29259</v>
      </c>
      <c r="C13802" s="130" t="s">
        <v>75</v>
      </c>
      <c r="D13802" s="131">
        <v>2.5939999999999999</v>
      </c>
      <c r="E13802" s="132">
        <v>524</v>
      </c>
      <c r="F13802" s="132">
        <v>448</v>
      </c>
      <c r="G13802" s="126" t="s">
        <v>27486</v>
      </c>
      <c r="H13802" s="126" t="s">
        <v>27487</v>
      </c>
      <c r="I13802" s="126" t="s">
        <v>27488</v>
      </c>
      <c r="J13802" s="126" t="s">
        <v>26349</v>
      </c>
      <c r="K13802" s="9">
        <f>_xlfn.IFNA(VLOOKUP(Table5[[#This Row],[Section]],SubSill_Tier,2,FALSE),0)</f>
        <v>0</v>
      </c>
      <c r="L13802" s="9" t="str">
        <f t="shared" si="229"/>
        <v/>
      </c>
      <c r="M13802" s="205" t="str" cm="1">
        <f t="array" ref="M13802">_xlfn.IFS(NOT(ISERROR(VLOOKUP(Table5[[#This Row],[Section]],TB_notTB,1,FALSE))),"No",LEFT(Table5[[#This Row],[Section]],3)="ETB","PLS",LEFT(Table5[[#This Row],[Section]],1)="7","PDB",NOT(ISBLANK(Table5[[#This Row],[Section]])),"No")</f>
        <v>PLS</v>
      </c>
    </row>
    <row r="13803" spans="1:13" x14ac:dyDescent="0.25">
      <c r="A13803" s="130" t="s">
        <v>27639</v>
      </c>
      <c r="B13803" s="130" t="s">
        <v>27640</v>
      </c>
      <c r="C13803" s="130" t="s">
        <v>75</v>
      </c>
      <c r="D13803" s="131">
        <v>2.069</v>
      </c>
      <c r="E13803" s="132">
        <v>384</v>
      </c>
      <c r="F13803" s="132">
        <v>202</v>
      </c>
      <c r="G13803" s="126" t="s">
        <v>27486</v>
      </c>
      <c r="H13803" s="126" t="s">
        <v>27487</v>
      </c>
      <c r="I13803" s="126" t="s">
        <v>27488</v>
      </c>
      <c r="J13803" s="126" t="s">
        <v>26372</v>
      </c>
      <c r="K13803" s="9">
        <f>_xlfn.IFNA(VLOOKUP(Table5[[#This Row],[Section]],SubSill_Tier,2,FALSE),0)</f>
        <v>0</v>
      </c>
      <c r="L13803" s="9" t="str">
        <f t="shared" si="229"/>
        <v/>
      </c>
      <c r="M13803" s="205" t="str" cm="1">
        <f t="array" ref="M13803">_xlfn.IFS(NOT(ISERROR(VLOOKUP(Table5[[#This Row],[Section]],TB_notTB,1,FALSE))),"No",LEFT(Table5[[#This Row],[Section]],3)="ETB","PLS",LEFT(Table5[[#This Row],[Section]],1)="7","PDB",NOT(ISBLANK(Table5[[#This Row],[Section]])),"No")</f>
        <v>PLS</v>
      </c>
    </row>
    <row r="13804" spans="1:13" x14ac:dyDescent="0.25">
      <c r="A13804" s="130" t="s">
        <v>27641</v>
      </c>
      <c r="B13804" s="130" t="s">
        <v>27642</v>
      </c>
      <c r="C13804" s="130" t="s">
        <v>75</v>
      </c>
      <c r="D13804" s="131">
        <v>1.577</v>
      </c>
      <c r="E13804" s="132">
        <v>706</v>
      </c>
      <c r="F13804" s="132">
        <v>469</v>
      </c>
      <c r="G13804" s="126" t="s">
        <v>27486</v>
      </c>
      <c r="H13804" s="126" t="s">
        <v>27487</v>
      </c>
      <c r="I13804" s="126" t="s">
        <v>27488</v>
      </c>
      <c r="J13804" s="126" t="s">
        <v>26385</v>
      </c>
      <c r="K13804" s="9">
        <f>_xlfn.IFNA(VLOOKUP(Table5[[#This Row],[Section]],SubSill_Tier,2,FALSE),0)</f>
        <v>0</v>
      </c>
      <c r="L13804" s="9" t="str">
        <f t="shared" si="229"/>
        <v/>
      </c>
      <c r="M13804" s="205" t="str" cm="1">
        <f t="array" ref="M13804">_xlfn.IFS(NOT(ISERROR(VLOOKUP(Table5[[#This Row],[Section]],TB_notTB,1,FALSE))),"No",LEFT(Table5[[#This Row],[Section]],3)="ETB","PLS",LEFT(Table5[[#This Row],[Section]],1)="7","PDB",NOT(ISBLANK(Table5[[#This Row],[Section]])),"No")</f>
        <v>PLS</v>
      </c>
    </row>
    <row r="13805" spans="1:13" x14ac:dyDescent="0.25">
      <c r="A13805" s="130" t="s">
        <v>27643</v>
      </c>
      <c r="B13805" s="130" t="s">
        <v>27644</v>
      </c>
      <c r="C13805" s="130" t="s">
        <v>75</v>
      </c>
      <c r="D13805" s="131">
        <v>1.306</v>
      </c>
      <c r="E13805" s="132">
        <v>568</v>
      </c>
      <c r="F13805" s="132">
        <v>368</v>
      </c>
      <c r="G13805" s="126" t="s">
        <v>27486</v>
      </c>
      <c r="H13805" s="126" t="s">
        <v>27487</v>
      </c>
      <c r="I13805" s="126" t="s">
        <v>27488</v>
      </c>
      <c r="J13805" s="126" t="s">
        <v>26385</v>
      </c>
      <c r="K13805" s="9">
        <f>_xlfn.IFNA(VLOOKUP(Table5[[#This Row],[Section]],SubSill_Tier,2,FALSE),0)</f>
        <v>0</v>
      </c>
      <c r="L13805" s="9" t="str">
        <f t="shared" si="229"/>
        <v/>
      </c>
      <c r="M13805" s="205" t="str" cm="1">
        <f t="array" ref="M13805">_xlfn.IFS(NOT(ISERROR(VLOOKUP(Table5[[#This Row],[Section]],TB_notTB,1,FALSE))),"No",LEFT(Table5[[#This Row],[Section]],3)="ETB","PLS",LEFT(Table5[[#This Row],[Section]],1)="7","PDB",NOT(ISBLANK(Table5[[#This Row],[Section]])),"No")</f>
        <v>PLS</v>
      </c>
    </row>
    <row r="13806" spans="1:13" x14ac:dyDescent="0.25">
      <c r="A13806" s="130" t="s">
        <v>27645</v>
      </c>
      <c r="B13806" s="130" t="s">
        <v>27646</v>
      </c>
      <c r="C13806" s="130" t="s">
        <v>75</v>
      </c>
      <c r="D13806" s="131">
        <v>2.3769999999999998</v>
      </c>
      <c r="E13806" s="132">
        <v>981</v>
      </c>
      <c r="F13806" s="132">
        <v>640</v>
      </c>
      <c r="G13806" s="126" t="s">
        <v>27486</v>
      </c>
      <c r="H13806" s="126" t="s">
        <v>27487</v>
      </c>
      <c r="I13806" s="126" t="s">
        <v>27488</v>
      </c>
      <c r="J13806" s="126" t="s">
        <v>26349</v>
      </c>
      <c r="K13806" s="9">
        <f>_xlfn.IFNA(VLOOKUP(Table5[[#This Row],[Section]],SubSill_Tier,2,FALSE),0)</f>
        <v>0</v>
      </c>
      <c r="L13806" s="9" t="str">
        <f t="shared" si="229"/>
        <v/>
      </c>
      <c r="M13806" s="205" t="str" cm="1">
        <f t="array" ref="M13806">_xlfn.IFS(NOT(ISERROR(VLOOKUP(Table5[[#This Row],[Section]],TB_notTB,1,FALSE))),"No",LEFT(Table5[[#This Row],[Section]],3)="ETB","PLS",LEFT(Table5[[#This Row],[Section]],1)="7","PDB",NOT(ISBLANK(Table5[[#This Row],[Section]])),"No")</f>
        <v>PLS</v>
      </c>
    </row>
    <row r="13807" spans="1:13" x14ac:dyDescent="0.25">
      <c r="A13807" s="130" t="s">
        <v>27647</v>
      </c>
      <c r="B13807" s="130" t="s">
        <v>27648</v>
      </c>
      <c r="C13807" s="130" t="s">
        <v>75</v>
      </c>
      <c r="D13807" s="131">
        <v>1.7849999999999999</v>
      </c>
      <c r="E13807" s="132">
        <v>759</v>
      </c>
      <c r="F13807" s="132">
        <v>494</v>
      </c>
      <c r="G13807" s="126" t="s">
        <v>27486</v>
      </c>
      <c r="H13807" s="126" t="s">
        <v>27487</v>
      </c>
      <c r="I13807" s="126" t="s">
        <v>27488</v>
      </c>
      <c r="J13807" s="126" t="s">
        <v>26385</v>
      </c>
      <c r="K13807" s="9">
        <f>_xlfn.IFNA(VLOOKUP(Table5[[#This Row],[Section]],SubSill_Tier,2,FALSE),0)</f>
        <v>0</v>
      </c>
      <c r="L13807" s="9" t="str">
        <f t="shared" si="229"/>
        <v/>
      </c>
      <c r="M13807" s="205" t="str" cm="1">
        <f t="array" ref="M13807">_xlfn.IFS(NOT(ISERROR(VLOOKUP(Table5[[#This Row],[Section]],TB_notTB,1,FALSE))),"No",LEFT(Table5[[#This Row],[Section]],3)="ETB","PLS",LEFT(Table5[[#This Row],[Section]],1)="7","PDB",NOT(ISBLANK(Table5[[#This Row],[Section]])),"No")</f>
        <v>PLS</v>
      </c>
    </row>
    <row r="13808" spans="1:13" x14ac:dyDescent="0.25">
      <c r="A13808" s="130" t="s">
        <v>27649</v>
      </c>
      <c r="B13808" s="130" t="s">
        <v>27650</v>
      </c>
      <c r="C13808" s="130" t="s">
        <v>75</v>
      </c>
      <c r="D13808" s="131">
        <v>2.968</v>
      </c>
      <c r="E13808" s="132">
        <v>993</v>
      </c>
      <c r="F13808" s="132">
        <v>621</v>
      </c>
      <c r="G13808" s="126" t="s">
        <v>27486</v>
      </c>
      <c r="H13808" s="126" t="s">
        <v>27487</v>
      </c>
      <c r="I13808" s="126" t="s">
        <v>27488</v>
      </c>
      <c r="J13808" s="126" t="s">
        <v>26385</v>
      </c>
      <c r="K13808" s="9">
        <f>_xlfn.IFNA(VLOOKUP(Table5[[#This Row],[Section]],SubSill_Tier,2,FALSE),0)</f>
        <v>0</v>
      </c>
      <c r="L13808" s="9" t="str">
        <f t="shared" si="229"/>
        <v/>
      </c>
      <c r="M13808" s="205" t="str" cm="1">
        <f t="array" ref="M13808">_xlfn.IFS(NOT(ISERROR(VLOOKUP(Table5[[#This Row],[Section]],TB_notTB,1,FALSE))),"No",LEFT(Table5[[#This Row],[Section]],3)="ETB","PLS",LEFT(Table5[[#This Row],[Section]],1)="7","PDB",NOT(ISBLANK(Table5[[#This Row],[Section]])),"No")</f>
        <v>PLS</v>
      </c>
    </row>
    <row r="13809" spans="1:13" x14ac:dyDescent="0.25">
      <c r="A13809" s="130" t="s">
        <v>27653</v>
      </c>
      <c r="B13809" s="130" t="s">
        <v>27657</v>
      </c>
      <c r="C13809" s="130" t="s">
        <v>75</v>
      </c>
      <c r="D13809" s="131">
        <v>2.5990000000000002</v>
      </c>
      <c r="E13809" s="132">
        <v>726</v>
      </c>
      <c r="F13809" s="132">
        <v>484</v>
      </c>
      <c r="G13809" s="126" t="s">
        <v>27219</v>
      </c>
      <c r="H13809" s="126" t="s">
        <v>27220</v>
      </c>
      <c r="I13809" s="126" t="s">
        <v>27221</v>
      </c>
      <c r="J13809" s="126" t="s">
        <v>26372</v>
      </c>
      <c r="K13809" s="9">
        <f>_xlfn.IFNA(VLOOKUP(Table5[[#This Row],[Section]],SubSill_Tier,2,FALSE),0)</f>
        <v>0</v>
      </c>
      <c r="L13809" s="9" t="str">
        <f t="shared" si="229"/>
        <v/>
      </c>
      <c r="M13809" s="205" t="str" cm="1">
        <f t="array" ref="M13809">_xlfn.IFS(NOT(ISERROR(VLOOKUP(Table5[[#This Row],[Section]],TB_notTB,1,FALSE))),"No",LEFT(Table5[[#This Row],[Section]],3)="ETB","PLS",LEFT(Table5[[#This Row],[Section]],1)="7","PDB",NOT(ISBLANK(Table5[[#This Row],[Section]])),"No")</f>
        <v>PLS</v>
      </c>
    </row>
    <row r="13810" spans="1:13" x14ac:dyDescent="0.25">
      <c r="A13810" s="130" t="s">
        <v>28788</v>
      </c>
      <c r="B13810" s="130" t="s">
        <v>28789</v>
      </c>
      <c r="C13810" s="130" t="s">
        <v>75</v>
      </c>
      <c r="D13810" s="131">
        <v>1.9530000000000001</v>
      </c>
      <c r="E13810" s="132">
        <v>494</v>
      </c>
      <c r="F13810" s="132">
        <v>417</v>
      </c>
      <c r="G13810" s="126" t="s">
        <v>27486</v>
      </c>
      <c r="H13810" s="126" t="s">
        <v>27487</v>
      </c>
      <c r="I13810" s="126" t="s">
        <v>27488</v>
      </c>
      <c r="J13810" s="126" t="s">
        <v>26385</v>
      </c>
      <c r="K13810" s="9">
        <f>_xlfn.IFNA(VLOOKUP(Table5[[#This Row],[Section]],SubSill_Tier,2,FALSE),0)</f>
        <v>0</v>
      </c>
      <c r="L13810" s="9" t="str">
        <f t="shared" si="229"/>
        <v/>
      </c>
      <c r="M13810" s="205" t="str" cm="1">
        <f t="array" ref="M13810">_xlfn.IFS(NOT(ISERROR(VLOOKUP(Table5[[#This Row],[Section]],TB_notTB,1,FALSE))),"No",LEFT(Table5[[#This Row],[Section]],3)="ETB","PLS",LEFT(Table5[[#This Row],[Section]],1)="7","PDB",NOT(ISBLANK(Table5[[#This Row],[Section]])),"No")</f>
        <v>PLS</v>
      </c>
    </row>
    <row r="13811" spans="1:13" x14ac:dyDescent="0.25">
      <c r="A13811" s="130" t="s">
        <v>28790</v>
      </c>
      <c r="B13811" s="130" t="s">
        <v>28791</v>
      </c>
      <c r="C13811" s="130" t="s">
        <v>75</v>
      </c>
      <c r="D13811" s="131">
        <v>2.891</v>
      </c>
      <c r="E13811" s="132">
        <v>552</v>
      </c>
      <c r="F13811" s="132">
        <v>475</v>
      </c>
      <c r="G13811" s="126" t="s">
        <v>27486</v>
      </c>
      <c r="H13811" s="126" t="s">
        <v>27487</v>
      </c>
      <c r="I13811" s="126" t="s">
        <v>27488</v>
      </c>
      <c r="J13811" s="126" t="s">
        <v>26349</v>
      </c>
      <c r="K13811" s="9">
        <f>_xlfn.IFNA(VLOOKUP(Table5[[#This Row],[Section]],SubSill_Tier,2,FALSE),0)</f>
        <v>0</v>
      </c>
      <c r="L13811" s="9" t="str">
        <f t="shared" si="229"/>
        <v/>
      </c>
      <c r="M13811" s="205" t="str" cm="1">
        <f t="array" ref="M13811">_xlfn.IFS(NOT(ISERROR(VLOOKUP(Table5[[#This Row],[Section]],TB_notTB,1,FALSE))),"No",LEFT(Table5[[#This Row],[Section]],3)="ETB","PLS",LEFT(Table5[[#This Row],[Section]],1)="7","PDB",NOT(ISBLANK(Table5[[#This Row],[Section]])),"No")</f>
        <v>PLS</v>
      </c>
    </row>
    <row r="13812" spans="1:13" x14ac:dyDescent="0.25">
      <c r="A13812" s="130" t="s">
        <v>28792</v>
      </c>
      <c r="B13812" s="130" t="s">
        <v>28793</v>
      </c>
      <c r="C13812" s="130" t="s">
        <v>75</v>
      </c>
      <c r="D13812" s="131">
        <v>3.7389999999999999</v>
      </c>
      <c r="E13812" s="132">
        <v>624</v>
      </c>
      <c r="F13812" s="132">
        <v>546</v>
      </c>
      <c r="G13812" s="126" t="s">
        <v>27486</v>
      </c>
      <c r="H13812" s="126" t="s">
        <v>27487</v>
      </c>
      <c r="I13812" s="126" t="s">
        <v>27488</v>
      </c>
      <c r="J13812" s="126" t="s">
        <v>26349</v>
      </c>
      <c r="K13812" s="9">
        <f>_xlfn.IFNA(VLOOKUP(Table5[[#This Row],[Section]],SubSill_Tier,2,FALSE),0)</f>
        <v>0</v>
      </c>
      <c r="L13812" s="9" t="str">
        <f t="shared" si="229"/>
        <v/>
      </c>
      <c r="M13812" s="205" t="str" cm="1">
        <f t="array" ref="M13812">_xlfn.IFS(NOT(ISERROR(VLOOKUP(Table5[[#This Row],[Section]],TB_notTB,1,FALSE))),"No",LEFT(Table5[[#This Row],[Section]],3)="ETB","PLS",LEFT(Table5[[#This Row],[Section]],1)="7","PDB",NOT(ISBLANK(Table5[[#This Row],[Section]])),"No")</f>
        <v>PLS</v>
      </c>
    </row>
    <row r="13813" spans="1:13" x14ac:dyDescent="0.25">
      <c r="A13813" s="130" t="s">
        <v>28794</v>
      </c>
      <c r="B13813" s="130" t="s">
        <v>28795</v>
      </c>
      <c r="C13813" s="130" t="s">
        <v>75</v>
      </c>
      <c r="D13813" s="131">
        <v>1.0760000000000001</v>
      </c>
      <c r="E13813" s="132">
        <v>333</v>
      </c>
      <c r="F13813" s="132">
        <v>170</v>
      </c>
      <c r="G13813" s="126" t="s">
        <v>28477</v>
      </c>
      <c r="H13813" s="126" t="s">
        <v>28478</v>
      </c>
      <c r="I13813" s="126" t="s">
        <v>28479</v>
      </c>
      <c r="J13813" s="126" t="s">
        <v>26385</v>
      </c>
      <c r="K13813" s="9">
        <f>_xlfn.IFNA(VLOOKUP(Table5[[#This Row],[Section]],SubSill_Tier,2,FALSE),0)</f>
        <v>0</v>
      </c>
      <c r="L13813" s="9" t="str">
        <f t="shared" si="229"/>
        <v/>
      </c>
      <c r="M13813" s="205" t="str" cm="1">
        <f t="array" ref="M13813">_xlfn.IFS(NOT(ISERROR(VLOOKUP(Table5[[#This Row],[Section]],TB_notTB,1,FALSE))),"No",LEFT(Table5[[#This Row],[Section]],3)="ETB","PLS",LEFT(Table5[[#This Row],[Section]],1)="7","PDB",NOT(ISBLANK(Table5[[#This Row],[Section]])),"No")</f>
        <v>PLS</v>
      </c>
    </row>
    <row r="13814" spans="1:13" x14ac:dyDescent="0.25">
      <c r="A13814" s="130" t="s">
        <v>28796</v>
      </c>
      <c r="B13814" s="130" t="s">
        <v>28797</v>
      </c>
      <c r="C13814" s="130" t="s">
        <v>75</v>
      </c>
      <c r="D13814" s="131">
        <v>1.419</v>
      </c>
      <c r="E13814" s="132">
        <v>414</v>
      </c>
      <c r="F13814" s="132">
        <v>189</v>
      </c>
      <c r="G13814" s="126" t="s">
        <v>28477</v>
      </c>
      <c r="H13814" s="126" t="s">
        <v>28478</v>
      </c>
      <c r="I13814" s="126" t="s">
        <v>28479</v>
      </c>
      <c r="J13814" s="126" t="s">
        <v>26385</v>
      </c>
      <c r="K13814" s="9">
        <f>_xlfn.IFNA(VLOOKUP(Table5[[#This Row],[Section]],SubSill_Tier,2,FALSE),0)</f>
        <v>0</v>
      </c>
      <c r="L13814" s="9" t="str">
        <f t="shared" si="229"/>
        <v/>
      </c>
      <c r="M13814" s="205" t="str" cm="1">
        <f t="array" ref="M13814">_xlfn.IFS(NOT(ISERROR(VLOOKUP(Table5[[#This Row],[Section]],TB_notTB,1,FALSE))),"No",LEFT(Table5[[#This Row],[Section]],3)="ETB","PLS",LEFT(Table5[[#This Row],[Section]],1)="7","PDB",NOT(ISBLANK(Table5[[#This Row],[Section]])),"No")</f>
        <v>PLS</v>
      </c>
    </row>
    <row r="13815" spans="1:13" x14ac:dyDescent="0.25">
      <c r="A13815" s="130" t="s">
        <v>28798</v>
      </c>
      <c r="B13815" s="130" t="s">
        <v>28799</v>
      </c>
      <c r="C13815" s="130" t="s">
        <v>75</v>
      </c>
      <c r="D13815" s="131">
        <v>1.323</v>
      </c>
      <c r="E13815" s="132">
        <v>397</v>
      </c>
      <c r="F13815" s="132">
        <v>164</v>
      </c>
      <c r="G13815" s="126" t="s">
        <v>28477</v>
      </c>
      <c r="H13815" s="126" t="s">
        <v>28478</v>
      </c>
      <c r="I13815" s="126" t="s">
        <v>28479</v>
      </c>
      <c r="J13815" s="126" t="s">
        <v>26385</v>
      </c>
      <c r="K13815" s="9">
        <f>_xlfn.IFNA(VLOOKUP(Table5[[#This Row],[Section]],SubSill_Tier,2,FALSE),0)</f>
        <v>0</v>
      </c>
      <c r="L13815" s="9" t="str">
        <f t="shared" si="229"/>
        <v/>
      </c>
      <c r="M13815" s="205" t="str" cm="1">
        <f t="array" ref="M13815">_xlfn.IFS(NOT(ISERROR(VLOOKUP(Table5[[#This Row],[Section]],TB_notTB,1,FALSE))),"No",LEFT(Table5[[#This Row],[Section]],3)="ETB","PLS",LEFT(Table5[[#This Row],[Section]],1)="7","PDB",NOT(ISBLANK(Table5[[#This Row],[Section]])),"No")</f>
        <v>PLS</v>
      </c>
    </row>
    <row r="13816" spans="1:13" x14ac:dyDescent="0.25">
      <c r="A13816" s="130" t="s">
        <v>28800</v>
      </c>
      <c r="B13816" s="130" t="s">
        <v>28801</v>
      </c>
      <c r="C13816" s="130" t="s">
        <v>75</v>
      </c>
      <c r="D13816" s="131">
        <v>1.4470000000000001</v>
      </c>
      <c r="E13816" s="132">
        <v>494</v>
      </c>
      <c r="F13816" s="132">
        <v>316</v>
      </c>
      <c r="G13816" s="126" t="s">
        <v>28477</v>
      </c>
      <c r="H13816" s="126" t="s">
        <v>28478</v>
      </c>
      <c r="I13816" s="126" t="s">
        <v>28479</v>
      </c>
      <c r="J13816" s="126" t="s">
        <v>26349</v>
      </c>
      <c r="K13816" s="9">
        <f>_xlfn.IFNA(VLOOKUP(Table5[[#This Row],[Section]],SubSill_Tier,2,FALSE),0)</f>
        <v>0</v>
      </c>
      <c r="L13816" s="9" t="str">
        <f t="shared" si="229"/>
        <v/>
      </c>
      <c r="M13816" s="205" t="str" cm="1">
        <f t="array" ref="M13816">_xlfn.IFS(NOT(ISERROR(VLOOKUP(Table5[[#This Row],[Section]],TB_notTB,1,FALSE))),"No",LEFT(Table5[[#This Row],[Section]],3)="ETB","PLS",LEFT(Table5[[#This Row],[Section]],1)="7","PDB",NOT(ISBLANK(Table5[[#This Row],[Section]])),"No")</f>
        <v>PLS</v>
      </c>
    </row>
    <row r="13817" spans="1:13" x14ac:dyDescent="0.25">
      <c r="A13817" s="130" t="s">
        <v>28802</v>
      </c>
      <c r="B13817" s="130" t="s">
        <v>28803</v>
      </c>
      <c r="C13817" s="130" t="s">
        <v>75</v>
      </c>
      <c r="D13817" s="131">
        <v>0.80700000000000005</v>
      </c>
      <c r="E13817" s="132">
        <v>379</v>
      </c>
      <c r="F13817" s="132">
        <v>235</v>
      </c>
      <c r="G13817" s="126" t="s">
        <v>28477</v>
      </c>
      <c r="H13817" s="126" t="s">
        <v>28478</v>
      </c>
      <c r="I13817" s="126" t="s">
        <v>28479</v>
      </c>
      <c r="J13817" s="126" t="s">
        <v>26349</v>
      </c>
      <c r="K13817" s="9">
        <f>_xlfn.IFNA(VLOOKUP(Table5[[#This Row],[Section]],SubSill_Tier,2,FALSE),0)</f>
        <v>0</v>
      </c>
      <c r="L13817" s="9" t="str">
        <f t="shared" si="229"/>
        <v/>
      </c>
      <c r="M13817" s="205" t="str" cm="1">
        <f t="array" ref="M13817">_xlfn.IFS(NOT(ISERROR(VLOOKUP(Table5[[#This Row],[Section]],TB_notTB,1,FALSE))),"No",LEFT(Table5[[#This Row],[Section]],3)="ETB","PLS",LEFT(Table5[[#This Row],[Section]],1)="7","PDB",NOT(ISBLANK(Table5[[#This Row],[Section]])),"No")</f>
        <v>PLS</v>
      </c>
    </row>
    <row r="13818" spans="1:13" x14ac:dyDescent="0.25">
      <c r="A13818" s="130" t="s">
        <v>28804</v>
      </c>
      <c r="B13818" s="130" t="s">
        <v>28805</v>
      </c>
      <c r="C13818" s="130" t="s">
        <v>75</v>
      </c>
      <c r="D13818" s="131">
        <v>0.70899999999999996</v>
      </c>
      <c r="E13818" s="132">
        <v>296</v>
      </c>
      <c r="F13818" s="132">
        <v>186</v>
      </c>
      <c r="G13818" s="126" t="s">
        <v>28477</v>
      </c>
      <c r="H13818" s="126" t="s">
        <v>28478</v>
      </c>
      <c r="I13818" s="126" t="s">
        <v>28479</v>
      </c>
      <c r="J13818" s="126" t="s">
        <v>26385</v>
      </c>
      <c r="K13818" s="9">
        <f>_xlfn.IFNA(VLOOKUP(Table5[[#This Row],[Section]],SubSill_Tier,2,FALSE),0)</f>
        <v>0</v>
      </c>
      <c r="L13818" s="9" t="str">
        <f t="shared" si="229"/>
        <v/>
      </c>
      <c r="M13818" s="205" t="str" cm="1">
        <f t="array" ref="M13818">_xlfn.IFS(NOT(ISERROR(VLOOKUP(Table5[[#This Row],[Section]],TB_notTB,1,FALSE))),"No",LEFT(Table5[[#This Row],[Section]],3)="ETB","PLS",LEFT(Table5[[#This Row],[Section]],1)="7","PDB",NOT(ISBLANK(Table5[[#This Row],[Section]])),"No")</f>
        <v>PLS</v>
      </c>
    </row>
    <row r="13819" spans="1:13" x14ac:dyDescent="0.25">
      <c r="A13819" s="130" t="s">
        <v>28806</v>
      </c>
      <c r="B13819" s="130" t="s">
        <v>28807</v>
      </c>
      <c r="C13819" s="130" t="s">
        <v>75</v>
      </c>
      <c r="D13819" s="131">
        <v>1.792</v>
      </c>
      <c r="E13819" s="132">
        <v>359</v>
      </c>
      <c r="F13819" s="132">
        <v>156</v>
      </c>
      <c r="G13819" s="126" t="s">
        <v>28477</v>
      </c>
      <c r="H13819" s="126" t="s">
        <v>28478</v>
      </c>
      <c r="I13819" s="126" t="s">
        <v>28479</v>
      </c>
      <c r="J13819" s="126" t="s">
        <v>26385</v>
      </c>
      <c r="K13819" s="9">
        <f>_xlfn.IFNA(VLOOKUP(Table5[[#This Row],[Section]],SubSill_Tier,2,FALSE),0)</f>
        <v>0</v>
      </c>
      <c r="L13819" s="9" t="str">
        <f t="shared" si="229"/>
        <v/>
      </c>
      <c r="M13819" s="205" t="str" cm="1">
        <f t="array" ref="M13819">_xlfn.IFS(NOT(ISERROR(VLOOKUP(Table5[[#This Row],[Section]],TB_notTB,1,FALSE))),"No",LEFT(Table5[[#This Row],[Section]],3)="ETB","PLS",LEFT(Table5[[#This Row],[Section]],1)="7","PDB",NOT(ISBLANK(Table5[[#This Row],[Section]])),"No")</f>
        <v>PLS</v>
      </c>
    </row>
    <row r="13820" spans="1:13" x14ac:dyDescent="0.25">
      <c r="A13820" s="130" t="s">
        <v>29855</v>
      </c>
      <c r="B13820" s="130" t="s">
        <v>29856</v>
      </c>
      <c r="C13820" s="130" t="s">
        <v>75</v>
      </c>
      <c r="D13820" s="131">
        <v>1.643</v>
      </c>
      <c r="E13820" s="132">
        <v>471</v>
      </c>
      <c r="F13820" s="132">
        <v>266</v>
      </c>
      <c r="G13820" s="126" t="s">
        <v>28477</v>
      </c>
      <c r="H13820" s="126" t="s">
        <v>28478</v>
      </c>
      <c r="I13820" s="126" t="s">
        <v>28479</v>
      </c>
      <c r="J13820" s="126" t="s">
        <v>26349</v>
      </c>
      <c r="K13820" s="9">
        <f>_xlfn.IFNA(VLOOKUP(Table5[[#This Row],[Section]],SubSill_Tier,2,FALSE),0)</f>
        <v>0</v>
      </c>
      <c r="L13820" s="9" t="str">
        <f t="shared" si="229"/>
        <v/>
      </c>
      <c r="M13820" s="205" t="str" cm="1">
        <f t="array" ref="M13820">_xlfn.IFS(NOT(ISERROR(VLOOKUP(Table5[[#This Row],[Section]],TB_notTB,1,FALSE))),"No",LEFT(Table5[[#This Row],[Section]],3)="ETB","PLS",LEFT(Table5[[#This Row],[Section]],1)="7","PDB",NOT(ISBLANK(Table5[[#This Row],[Section]])),"No")</f>
        <v>PLS</v>
      </c>
    </row>
    <row r="13821" spans="1:13" x14ac:dyDescent="0.25">
      <c r="A13821" s="130" t="s">
        <v>29857</v>
      </c>
      <c r="B13821" s="130" t="s">
        <v>29858</v>
      </c>
      <c r="C13821" s="130" t="s">
        <v>75</v>
      </c>
      <c r="D13821" s="131">
        <v>1.6080000000000001</v>
      </c>
      <c r="E13821" s="132">
        <v>573</v>
      </c>
      <c r="F13821" s="132">
        <v>366</v>
      </c>
      <c r="G13821" s="126" t="s">
        <v>28477</v>
      </c>
      <c r="H13821" s="126" t="s">
        <v>28478</v>
      </c>
      <c r="I13821" s="126" t="s">
        <v>28479</v>
      </c>
      <c r="J13821" s="126" t="s">
        <v>26349</v>
      </c>
      <c r="K13821" s="9">
        <f>_xlfn.IFNA(VLOOKUP(Table5[[#This Row],[Section]],SubSill_Tier,2,FALSE),0)</f>
        <v>0</v>
      </c>
      <c r="L13821" s="9" t="str">
        <f t="shared" si="229"/>
        <v/>
      </c>
      <c r="M13821" s="205" t="str" cm="1">
        <f t="array" ref="M13821">_xlfn.IFS(NOT(ISERROR(VLOOKUP(Table5[[#This Row],[Section]],TB_notTB,1,FALSE))),"No",LEFT(Table5[[#This Row],[Section]],3)="ETB","PLS",LEFT(Table5[[#This Row],[Section]],1)="7","PDB",NOT(ISBLANK(Table5[[#This Row],[Section]])),"No")</f>
        <v>PLS</v>
      </c>
    </row>
    <row r="13822" spans="1:13" x14ac:dyDescent="0.25">
      <c r="A13822" s="130" t="s">
        <v>29089</v>
      </c>
      <c r="B13822" s="130" t="s">
        <v>29091</v>
      </c>
      <c r="C13822" s="130" t="s">
        <v>75</v>
      </c>
      <c r="D13822" s="131">
        <v>1.4259999999999999</v>
      </c>
      <c r="E13822" s="132">
        <v>428</v>
      </c>
      <c r="F13822" s="132">
        <v>186</v>
      </c>
      <c r="G13822" s="126" t="s">
        <v>28477</v>
      </c>
      <c r="H13822" s="126" t="s">
        <v>28478</v>
      </c>
      <c r="I13822" s="126" t="s">
        <v>28479</v>
      </c>
      <c r="J13822" s="126" t="s">
        <v>26385</v>
      </c>
      <c r="K13822" s="9">
        <f>_xlfn.IFNA(VLOOKUP(Table5[[#This Row],[Section]],SubSill_Tier,2,FALSE),0)</f>
        <v>0</v>
      </c>
      <c r="L13822" s="9" t="str">
        <f t="shared" si="229"/>
        <v/>
      </c>
      <c r="M13822" s="205" t="str" cm="1">
        <f t="array" ref="M13822">_xlfn.IFS(NOT(ISERROR(VLOOKUP(Table5[[#This Row],[Section]],TB_notTB,1,FALSE))),"No",LEFT(Table5[[#This Row],[Section]],3)="ETB","PLS",LEFT(Table5[[#This Row],[Section]],1)="7","PDB",NOT(ISBLANK(Table5[[#This Row],[Section]])),"No")</f>
        <v>PLS</v>
      </c>
    </row>
    <row r="13823" spans="1:13" x14ac:dyDescent="0.25">
      <c r="A13823" s="130" t="s">
        <v>29090</v>
      </c>
      <c r="B13823" s="130" t="s">
        <v>29092</v>
      </c>
      <c r="C13823" s="130" t="s">
        <v>75</v>
      </c>
      <c r="D13823" s="131">
        <v>1.522</v>
      </c>
      <c r="E13823" s="132">
        <v>445</v>
      </c>
      <c r="F13823" s="132">
        <v>212</v>
      </c>
      <c r="G13823" s="126" t="s">
        <v>28477</v>
      </c>
      <c r="H13823" s="126" t="s">
        <v>28478</v>
      </c>
      <c r="I13823" s="126" t="s">
        <v>28479</v>
      </c>
      <c r="J13823" s="126" t="s">
        <v>26385</v>
      </c>
      <c r="K13823" s="9">
        <f>_xlfn.IFNA(VLOOKUP(Table5[[#This Row],[Section]],SubSill_Tier,2,FALSE),0)</f>
        <v>0</v>
      </c>
      <c r="L13823" s="9" t="str">
        <f t="shared" si="229"/>
        <v/>
      </c>
      <c r="M13823" s="205" t="str" cm="1">
        <f t="array" ref="M13823">_xlfn.IFS(NOT(ISERROR(VLOOKUP(Table5[[#This Row],[Section]],TB_notTB,1,FALSE))),"No",LEFT(Table5[[#This Row],[Section]],3)="ETB","PLS",LEFT(Table5[[#This Row],[Section]],1)="7","PDB",NOT(ISBLANK(Table5[[#This Row],[Section]])),"No")</f>
        <v>PLS</v>
      </c>
    </row>
    <row r="13824" spans="1:13" x14ac:dyDescent="0.25">
      <c r="A13824" s="130" t="s">
        <v>28808</v>
      </c>
      <c r="B13824" s="130" t="s">
        <v>28809</v>
      </c>
      <c r="C13824" s="130" t="s">
        <v>75</v>
      </c>
      <c r="D13824" s="131">
        <v>1.3109999999999999</v>
      </c>
      <c r="E13824" s="132">
        <v>346</v>
      </c>
      <c r="F13824" s="132">
        <v>211</v>
      </c>
      <c r="G13824" s="126" t="s">
        <v>28477</v>
      </c>
      <c r="H13824" s="126" t="s">
        <v>28478</v>
      </c>
      <c r="I13824" s="126" t="s">
        <v>28479</v>
      </c>
      <c r="J13824" s="126" t="s">
        <v>26385</v>
      </c>
      <c r="K13824" s="9">
        <f>_xlfn.IFNA(VLOOKUP(Table5[[#This Row],[Section]],SubSill_Tier,2,FALSE),0)</f>
        <v>0</v>
      </c>
      <c r="L13824" s="9" t="str">
        <f t="shared" si="229"/>
        <v/>
      </c>
      <c r="M13824" s="205" t="str" cm="1">
        <f t="array" ref="M13824">_xlfn.IFS(NOT(ISERROR(VLOOKUP(Table5[[#This Row],[Section]],TB_notTB,1,FALSE))),"No",LEFT(Table5[[#This Row],[Section]],3)="ETB","PLS",LEFT(Table5[[#This Row],[Section]],1)="7","PDB",NOT(ISBLANK(Table5[[#This Row],[Section]])),"No")</f>
        <v>PLS</v>
      </c>
    </row>
    <row r="13825" spans="1:13" x14ac:dyDescent="0.25">
      <c r="A13825" s="130" t="s">
        <v>29859</v>
      </c>
      <c r="B13825" s="130" t="s">
        <v>29860</v>
      </c>
      <c r="C13825" s="130" t="s">
        <v>75</v>
      </c>
      <c r="D13825" s="131">
        <v>1.2709999999999999</v>
      </c>
      <c r="E13825" s="132">
        <v>585</v>
      </c>
      <c r="F13825" s="132">
        <v>386</v>
      </c>
      <c r="G13825" s="126" t="s">
        <v>28477</v>
      </c>
      <c r="H13825" s="126" t="s">
        <v>28478</v>
      </c>
      <c r="I13825" s="126" t="s">
        <v>28479</v>
      </c>
      <c r="J13825" s="126" t="s">
        <v>26349</v>
      </c>
      <c r="K13825" s="9">
        <f>_xlfn.IFNA(VLOOKUP(Table5[[#This Row],[Section]],SubSill_Tier,2,FALSE),0)</f>
        <v>0</v>
      </c>
      <c r="L13825" s="9" t="str">
        <f t="shared" si="229"/>
        <v/>
      </c>
      <c r="M13825" s="205" t="str" cm="1">
        <f t="array" ref="M13825">_xlfn.IFS(NOT(ISERROR(VLOOKUP(Table5[[#This Row],[Section]],TB_notTB,1,FALSE))),"No",LEFT(Table5[[#This Row],[Section]],3)="ETB","PLS",LEFT(Table5[[#This Row],[Section]],1)="7","PDB",NOT(ISBLANK(Table5[[#This Row],[Section]])),"No")</f>
        <v>PLS</v>
      </c>
    </row>
    <row r="13826" spans="1:13" x14ac:dyDescent="0.25">
      <c r="A13826" s="130" t="s">
        <v>29861</v>
      </c>
      <c r="B13826" s="130" t="s">
        <v>29862</v>
      </c>
      <c r="C13826" s="130" t="s">
        <v>75</v>
      </c>
      <c r="D13826" s="131">
        <v>0.97099999999999997</v>
      </c>
      <c r="E13826" s="132">
        <v>413</v>
      </c>
      <c r="F13826" s="132">
        <v>255</v>
      </c>
      <c r="G13826" s="126" t="s">
        <v>28477</v>
      </c>
      <c r="H13826" s="126" t="s">
        <v>28478</v>
      </c>
      <c r="I13826" s="126" t="s">
        <v>28479</v>
      </c>
      <c r="J13826" s="126" t="s">
        <v>26349</v>
      </c>
      <c r="K13826" s="9">
        <f>_xlfn.IFNA(VLOOKUP(Table5[[#This Row],[Section]],SubSill_Tier,2,FALSE),0)</f>
        <v>0</v>
      </c>
      <c r="L13826" s="9" t="str">
        <f t="shared" si="229"/>
        <v/>
      </c>
      <c r="M13826" s="205" t="str" cm="1">
        <f t="array" ref="M13826">_xlfn.IFS(NOT(ISERROR(VLOOKUP(Table5[[#This Row],[Section]],TB_notTB,1,FALSE))),"No",LEFT(Table5[[#This Row],[Section]],3)="ETB","PLS",LEFT(Table5[[#This Row],[Section]],1)="7","PDB",NOT(ISBLANK(Table5[[#This Row],[Section]])),"No")</f>
        <v>PLS</v>
      </c>
    </row>
    <row r="13827" spans="1:13" x14ac:dyDescent="0.25">
      <c r="A13827" s="130" t="s">
        <v>28810</v>
      </c>
      <c r="B13827" s="130" t="s">
        <v>28811</v>
      </c>
      <c r="C13827" s="130" t="s">
        <v>75</v>
      </c>
      <c r="D13827" s="131">
        <v>4.3120000000000003</v>
      </c>
      <c r="E13827" s="132">
        <v>822</v>
      </c>
      <c r="F13827" s="132">
        <v>634</v>
      </c>
      <c r="G13827" s="126" t="s">
        <v>27219</v>
      </c>
      <c r="H13827" s="126" t="s">
        <v>27220</v>
      </c>
      <c r="I13827" s="126" t="s">
        <v>27221</v>
      </c>
      <c r="J13827" s="126" t="s">
        <v>26372</v>
      </c>
      <c r="K13827" s="9">
        <f>_xlfn.IFNA(VLOOKUP(Table5[[#This Row],[Section]],SubSill_Tier,2,FALSE),0)</f>
        <v>0</v>
      </c>
      <c r="L13827" s="9" t="str">
        <f t="shared" si="229"/>
        <v/>
      </c>
      <c r="M13827" s="205" t="str" cm="1">
        <f t="array" ref="M13827">_xlfn.IFS(NOT(ISERROR(VLOOKUP(Table5[[#This Row],[Section]],TB_notTB,1,FALSE))),"No",LEFT(Table5[[#This Row],[Section]],3)="ETB","PLS",LEFT(Table5[[#This Row],[Section]],1)="7","PDB",NOT(ISBLANK(Table5[[#This Row],[Section]])),"No")</f>
        <v>PLS</v>
      </c>
    </row>
    <row r="13828" spans="1:13" x14ac:dyDescent="0.25">
      <c r="A13828" s="130" t="s">
        <v>28812</v>
      </c>
      <c r="B13828" s="130" t="s">
        <v>28813</v>
      </c>
      <c r="C13828" s="130" t="s">
        <v>75</v>
      </c>
      <c r="D13828" s="131">
        <v>3.673</v>
      </c>
      <c r="E13828" s="132">
        <v>685</v>
      </c>
      <c r="F13828" s="132">
        <v>458</v>
      </c>
      <c r="G13828" s="126" t="s">
        <v>21544</v>
      </c>
      <c r="H13828" s="126" t="s">
        <v>21545</v>
      </c>
      <c r="I13828" s="126" t="s">
        <v>26709</v>
      </c>
      <c r="J13828" s="126" t="s">
        <v>26372</v>
      </c>
      <c r="K13828" s="9">
        <f>_xlfn.IFNA(VLOOKUP(Table5[[#This Row],[Section]],SubSill_Tier,2,FALSE),0)</f>
        <v>0</v>
      </c>
      <c r="L13828" s="9" t="str">
        <f t="shared" si="229"/>
        <v/>
      </c>
      <c r="M13828" s="205" t="str" cm="1">
        <f t="array" ref="M13828">_xlfn.IFS(NOT(ISERROR(VLOOKUP(Table5[[#This Row],[Section]],TB_notTB,1,FALSE))),"No",LEFT(Table5[[#This Row],[Section]],3)="ETB","PLS",LEFT(Table5[[#This Row],[Section]],1)="7","PDB",NOT(ISBLANK(Table5[[#This Row],[Section]])),"No")</f>
        <v>PLS</v>
      </c>
    </row>
    <row r="13829" spans="1:13" x14ac:dyDescent="0.25">
      <c r="A13829" s="130" t="s">
        <v>28814</v>
      </c>
      <c r="B13829" s="130" t="s">
        <v>28815</v>
      </c>
      <c r="C13829" s="130" t="s">
        <v>75</v>
      </c>
      <c r="D13829" s="131">
        <v>2.2160000000000002</v>
      </c>
      <c r="E13829" s="132">
        <v>615</v>
      </c>
      <c r="F13829" s="132">
        <v>411</v>
      </c>
      <c r="G13829" s="126" t="s">
        <v>21540</v>
      </c>
      <c r="H13829" s="126" t="s">
        <v>21541</v>
      </c>
      <c r="I13829" s="126" t="s">
        <v>28385</v>
      </c>
      <c r="J13829" s="126" t="s">
        <v>26379</v>
      </c>
      <c r="K13829" s="9">
        <f>_xlfn.IFNA(VLOOKUP(Table5[[#This Row],[Section]],SubSill_Tier,2,FALSE),0)</f>
        <v>0</v>
      </c>
      <c r="L13829" s="9" t="str">
        <f t="shared" si="229"/>
        <v/>
      </c>
      <c r="M13829" s="205" t="str" cm="1">
        <f t="array" ref="M13829">_xlfn.IFS(NOT(ISERROR(VLOOKUP(Table5[[#This Row],[Section]],TB_notTB,1,FALSE))),"No",LEFT(Table5[[#This Row],[Section]],3)="ETB","PLS",LEFT(Table5[[#This Row],[Section]],1)="7","PDB",NOT(ISBLANK(Table5[[#This Row],[Section]])),"No")</f>
        <v>PLS</v>
      </c>
    </row>
    <row r="13830" spans="1:13" x14ac:dyDescent="0.25">
      <c r="A13830" s="130" t="s">
        <v>29059</v>
      </c>
      <c r="B13830" s="130" t="s">
        <v>29060</v>
      </c>
      <c r="C13830" s="130" t="s">
        <v>75</v>
      </c>
      <c r="D13830" s="131">
        <v>0.96</v>
      </c>
      <c r="E13830" s="132">
        <v>328</v>
      </c>
      <c r="F13830" s="132">
        <v>252</v>
      </c>
      <c r="G13830" s="126" t="s">
        <v>17377</v>
      </c>
      <c r="H13830" s="126" t="s">
        <v>20674</v>
      </c>
      <c r="I13830" s="126" t="s">
        <v>26496</v>
      </c>
      <c r="J13830" s="126" t="s">
        <v>26372</v>
      </c>
      <c r="K13830" s="9">
        <f>_xlfn.IFNA(VLOOKUP(Table5[[#This Row],[Section]],SubSill_Tier,2,FALSE),0)</f>
        <v>0</v>
      </c>
      <c r="L13830" s="9" t="str">
        <f t="shared" si="229"/>
        <v/>
      </c>
      <c r="M13830" s="205" t="str" cm="1">
        <f t="array" ref="M13830">_xlfn.IFS(NOT(ISERROR(VLOOKUP(Table5[[#This Row],[Section]],TB_notTB,1,FALSE))),"No",LEFT(Table5[[#This Row],[Section]],3)="ETB","PLS",LEFT(Table5[[#This Row],[Section]],1)="7","PDB",NOT(ISBLANK(Table5[[#This Row],[Section]])),"No")</f>
        <v>PLS</v>
      </c>
    </row>
    <row r="13831" spans="1:13" x14ac:dyDescent="0.25">
      <c r="A13831" s="130" t="s">
        <v>29061</v>
      </c>
      <c r="B13831" s="130" t="s">
        <v>29062</v>
      </c>
      <c r="C13831" s="130" t="s">
        <v>75</v>
      </c>
      <c r="D13831" s="131">
        <v>0.79100000000000004</v>
      </c>
      <c r="E13831" s="132">
        <v>292</v>
      </c>
      <c r="F13831" s="132">
        <v>177</v>
      </c>
      <c r="G13831" s="126" t="s">
        <v>17377</v>
      </c>
      <c r="H13831" s="126" t="s">
        <v>20674</v>
      </c>
      <c r="I13831" s="126" t="s">
        <v>26496</v>
      </c>
      <c r="J13831" s="126" t="s">
        <v>26372</v>
      </c>
      <c r="K13831" s="9">
        <f>_xlfn.IFNA(VLOOKUP(Table5[[#This Row],[Section]],SubSill_Tier,2,FALSE),0)</f>
        <v>0</v>
      </c>
      <c r="L13831" s="9" t="str">
        <f t="shared" si="229"/>
        <v/>
      </c>
      <c r="M13831" s="205" t="str" cm="1">
        <f t="array" ref="M13831">_xlfn.IFS(NOT(ISERROR(VLOOKUP(Table5[[#This Row],[Section]],TB_notTB,1,FALSE))),"No",LEFT(Table5[[#This Row],[Section]],3)="ETB","PLS",LEFT(Table5[[#This Row],[Section]],1)="7","PDB",NOT(ISBLANK(Table5[[#This Row],[Section]])),"No")</f>
        <v>PLS</v>
      </c>
    </row>
    <row r="13832" spans="1:13" x14ac:dyDescent="0.25">
      <c r="A13832" s="130" t="s">
        <v>29063</v>
      </c>
      <c r="B13832" s="130" t="s">
        <v>29064</v>
      </c>
      <c r="C13832" s="130" t="s">
        <v>75</v>
      </c>
      <c r="D13832" s="131">
        <v>0.93899999999999995</v>
      </c>
      <c r="E13832" s="132">
        <v>328</v>
      </c>
      <c r="F13832" s="132">
        <v>292</v>
      </c>
      <c r="G13832" s="126" t="s">
        <v>17377</v>
      </c>
      <c r="H13832" s="126" t="s">
        <v>20674</v>
      </c>
      <c r="I13832" s="126" t="s">
        <v>26496</v>
      </c>
      <c r="J13832" s="126" t="s">
        <v>26372</v>
      </c>
      <c r="K13832" s="9">
        <f>_xlfn.IFNA(VLOOKUP(Table5[[#This Row],[Section]],SubSill_Tier,2,FALSE),0)</f>
        <v>0</v>
      </c>
      <c r="L13832" s="9" t="str">
        <f t="shared" si="229"/>
        <v/>
      </c>
      <c r="M13832" s="205" t="str" cm="1">
        <f t="array" ref="M13832">_xlfn.IFS(NOT(ISERROR(VLOOKUP(Table5[[#This Row],[Section]],TB_notTB,1,FALSE))),"No",LEFT(Table5[[#This Row],[Section]],3)="ETB","PLS",LEFT(Table5[[#This Row],[Section]],1)="7","PDB",NOT(ISBLANK(Table5[[#This Row],[Section]])),"No")</f>
        <v>PLS</v>
      </c>
    </row>
    <row r="13833" spans="1:13" x14ac:dyDescent="0.25">
      <c r="A13833" s="130" t="s">
        <v>29065</v>
      </c>
      <c r="B13833" s="130" t="s">
        <v>29066</v>
      </c>
      <c r="C13833" s="130" t="s">
        <v>75</v>
      </c>
      <c r="D13833" s="131">
        <v>0.79800000000000004</v>
      </c>
      <c r="E13833" s="132">
        <v>292</v>
      </c>
      <c r="F13833" s="132">
        <v>197</v>
      </c>
      <c r="G13833" s="126" t="s">
        <v>17377</v>
      </c>
      <c r="H13833" s="126" t="s">
        <v>20674</v>
      </c>
      <c r="I13833" s="126" t="s">
        <v>26496</v>
      </c>
      <c r="J13833" s="126" t="s">
        <v>26372</v>
      </c>
      <c r="K13833" s="9">
        <f>_xlfn.IFNA(VLOOKUP(Table5[[#This Row],[Section]],SubSill_Tier,2,FALSE),0)</f>
        <v>0</v>
      </c>
      <c r="L13833" s="9" t="str">
        <f t="shared" si="229"/>
        <v/>
      </c>
      <c r="M13833" s="205" t="str" cm="1">
        <f t="array" ref="M13833">_xlfn.IFS(NOT(ISERROR(VLOOKUP(Table5[[#This Row],[Section]],TB_notTB,1,FALSE))),"No",LEFT(Table5[[#This Row],[Section]],3)="ETB","PLS",LEFT(Table5[[#This Row],[Section]],1)="7","PDB",NOT(ISBLANK(Table5[[#This Row],[Section]])),"No")</f>
        <v>PLS</v>
      </c>
    </row>
    <row r="13834" spans="1:13" x14ac:dyDescent="0.25">
      <c r="A13834" s="130" t="s">
        <v>29863</v>
      </c>
      <c r="B13834" s="130" t="s">
        <v>29864</v>
      </c>
      <c r="C13834" s="130" t="s">
        <v>75</v>
      </c>
      <c r="D13834" s="131">
        <v>0.71599999999999997</v>
      </c>
      <c r="E13834" s="132">
        <v>296</v>
      </c>
      <c r="F13834" s="132">
        <v>180</v>
      </c>
      <c r="G13834" s="126" t="s">
        <v>28477</v>
      </c>
      <c r="H13834" s="126" t="s">
        <v>28478</v>
      </c>
      <c r="I13834" s="126" t="s">
        <v>28479</v>
      </c>
      <c r="J13834" s="126" t="s">
        <v>26349</v>
      </c>
      <c r="K13834" s="9">
        <f>_xlfn.IFNA(VLOOKUP(Table5[[#This Row],[Section]],SubSill_Tier,2,FALSE),0)</f>
        <v>0</v>
      </c>
      <c r="L13834" s="9" t="str">
        <f t="shared" si="229"/>
        <v/>
      </c>
      <c r="M13834" s="205" t="str" cm="1">
        <f t="array" ref="M13834">_xlfn.IFS(NOT(ISERROR(VLOOKUP(Table5[[#This Row],[Section]],TB_notTB,1,FALSE))),"No",LEFT(Table5[[#This Row],[Section]],3)="ETB","PLS",LEFT(Table5[[#This Row],[Section]],1)="7","PDB",NOT(ISBLANK(Table5[[#This Row],[Section]])),"No")</f>
        <v>PLS</v>
      </c>
    </row>
    <row r="13835" spans="1:13" x14ac:dyDescent="0.25">
      <c r="A13835" s="130" t="s">
        <v>29865</v>
      </c>
      <c r="B13835" s="130" t="s">
        <v>29866</v>
      </c>
      <c r="C13835" s="130" t="s">
        <v>75</v>
      </c>
      <c r="D13835" s="131">
        <v>0.97599999999999998</v>
      </c>
      <c r="E13835" s="132">
        <v>414</v>
      </c>
      <c r="F13835" s="132">
        <v>255</v>
      </c>
      <c r="G13835" s="126" t="s">
        <v>28477</v>
      </c>
      <c r="H13835" s="126" t="s">
        <v>28478</v>
      </c>
      <c r="I13835" s="126" t="s">
        <v>28479</v>
      </c>
      <c r="J13835" s="126" t="s">
        <v>26349</v>
      </c>
      <c r="K13835" s="9">
        <f>_xlfn.IFNA(VLOOKUP(Table5[[#This Row],[Section]],SubSill_Tier,2,FALSE),0)</f>
        <v>0</v>
      </c>
      <c r="L13835" s="9" t="str">
        <f t="shared" si="229"/>
        <v/>
      </c>
      <c r="M13835" s="205" t="str" cm="1">
        <f t="array" ref="M13835">_xlfn.IFS(NOT(ISERROR(VLOOKUP(Table5[[#This Row],[Section]],TB_notTB,1,FALSE))),"No",LEFT(Table5[[#This Row],[Section]],3)="ETB","PLS",LEFT(Table5[[#This Row],[Section]],1)="7","PDB",NOT(ISBLANK(Table5[[#This Row],[Section]])),"No")</f>
        <v>PLS</v>
      </c>
    </row>
    <row r="13836" spans="1:13" x14ac:dyDescent="0.25">
      <c r="A13836" s="130" t="s">
        <v>29867</v>
      </c>
      <c r="B13836" s="130" t="s">
        <v>29868</v>
      </c>
      <c r="C13836" s="130" t="s">
        <v>75</v>
      </c>
      <c r="D13836" s="131">
        <v>0.74</v>
      </c>
      <c r="E13836" s="132">
        <v>233</v>
      </c>
      <c r="F13836" s="132">
        <v>138</v>
      </c>
      <c r="G13836" s="126" t="s">
        <v>29694</v>
      </c>
      <c r="H13836" s="126" t="s">
        <v>29695</v>
      </c>
      <c r="I13836" s="126" t="s">
        <v>29696</v>
      </c>
      <c r="J13836" s="126" t="s">
        <v>26349</v>
      </c>
      <c r="K13836" s="9">
        <f>_xlfn.IFNA(VLOOKUP(Table5[[#This Row],[Section]],SubSill_Tier,2,FALSE),0)</f>
        <v>0</v>
      </c>
      <c r="L13836" s="9" t="str">
        <f t="shared" si="229"/>
        <v/>
      </c>
      <c r="M13836" s="205" t="str" cm="1">
        <f t="array" ref="M13836">_xlfn.IFS(NOT(ISERROR(VLOOKUP(Table5[[#This Row],[Section]],TB_notTB,1,FALSE))),"No",LEFT(Table5[[#This Row],[Section]],3)="ETB","PLS",LEFT(Table5[[#This Row],[Section]],1)="7","PDB",NOT(ISBLANK(Table5[[#This Row],[Section]])),"No")</f>
        <v>PLS</v>
      </c>
    </row>
    <row r="13837" spans="1:13" x14ac:dyDescent="0.25">
      <c r="A13837" s="130" t="s">
        <v>29869</v>
      </c>
      <c r="B13837" s="130" t="s">
        <v>29870</v>
      </c>
      <c r="C13837" s="130" t="s">
        <v>75</v>
      </c>
      <c r="D13837" s="131">
        <v>1.855</v>
      </c>
      <c r="E13837" s="132">
        <v>427</v>
      </c>
      <c r="F13837" s="132">
        <v>275</v>
      </c>
      <c r="G13837" s="126" t="s">
        <v>29694</v>
      </c>
      <c r="H13837" s="126" t="s">
        <v>29695</v>
      </c>
      <c r="I13837" s="126" t="s">
        <v>29696</v>
      </c>
      <c r="J13837" s="126" t="s">
        <v>26349</v>
      </c>
      <c r="K13837" s="9">
        <f>_xlfn.IFNA(VLOOKUP(Table5[[#This Row],[Section]],SubSill_Tier,2,FALSE),0)</f>
        <v>0</v>
      </c>
      <c r="L13837" s="9" t="str">
        <f t="shared" si="229"/>
        <v/>
      </c>
      <c r="M13837" s="205" t="str" cm="1">
        <f t="array" ref="M13837">_xlfn.IFS(NOT(ISERROR(VLOOKUP(Table5[[#This Row],[Section]],TB_notTB,1,FALSE))),"No",LEFT(Table5[[#This Row],[Section]],3)="ETB","PLS",LEFT(Table5[[#This Row],[Section]],1)="7","PDB",NOT(ISBLANK(Table5[[#This Row],[Section]])),"No")</f>
        <v>PLS</v>
      </c>
    </row>
    <row r="13838" spans="1:13" x14ac:dyDescent="0.25">
      <c r="A13838" s="130" t="s">
        <v>29871</v>
      </c>
      <c r="B13838" s="130" t="s">
        <v>29872</v>
      </c>
      <c r="C13838" s="130" t="s">
        <v>75</v>
      </c>
      <c r="D13838" s="131">
        <v>2.097</v>
      </c>
      <c r="E13838" s="132">
        <v>618</v>
      </c>
      <c r="F13838" s="132">
        <v>358</v>
      </c>
      <c r="G13838" s="126" t="s">
        <v>29694</v>
      </c>
      <c r="H13838" s="126" t="s">
        <v>29695</v>
      </c>
      <c r="I13838" s="126" t="s">
        <v>29696</v>
      </c>
      <c r="J13838" s="126" t="s">
        <v>26349</v>
      </c>
      <c r="K13838" s="9">
        <f>_xlfn.IFNA(VLOOKUP(Table5[[#This Row],[Section]],SubSill_Tier,2,FALSE),0)</f>
        <v>0</v>
      </c>
      <c r="L13838" s="9" t="str">
        <f t="shared" ref="L13838:L13905" si="230">IFERROR(IF(LEFT(G13838,2)="AI",IF(_xlfn.NUMBERVALUE(IFERROR(LEFT(IF(ISERROR(FIND("X",UPPER(B13838))),UPPER(B13838),RIGHT(UPPER(B13838),LEN(UPPER(B13838))-FIND("~",SUBSTITUTE(UPPER(B13838),"X","~",LEN(UPPER(B13838))-LEN(SUBSTITUTE(UPPER(B13838),"X","")))))),FIND(" ",IF(ISERROR(FIND("X",UPPER(B13838))),UPPER(B13838),RIGHT(UPPER(B13838),LEN(UPPER(B13838))-FIND("~",SUBSTITUTE(UPPER(B13838),"X","~",LEN(UPPER(B13838))-LEN(SUBSTITUTE(UPPER(B13838),"X","")))))),1)-1),IF(ISERROR(FIND("X",UPPER(B13838))),UPPER(B13838),RIGHT(UPPER(B13838),LEN(UPPER(B13838))-FIND("~",SUBSTITUTE(UPPER(B13838),"X","~",LEN(UPPER(B13838))-LEN(SUBSTITUTE(UPPER(B13838),"X",""))))))),".")&gt;=5,"Wall",""),""),"")</f>
        <v/>
      </c>
      <c r="M13838" s="205" t="str" cm="1">
        <f t="array" ref="M13838">_xlfn.IFS(NOT(ISERROR(VLOOKUP(Table5[[#This Row],[Section]],TB_notTB,1,FALSE))),"No",LEFT(Table5[[#This Row],[Section]],3)="ETB","PLS",LEFT(Table5[[#This Row],[Section]],1)="7","PDB",NOT(ISBLANK(Table5[[#This Row],[Section]])),"No")</f>
        <v>PLS</v>
      </c>
    </row>
    <row r="13839" spans="1:13" x14ac:dyDescent="0.25">
      <c r="A13839" s="130" t="s">
        <v>29873</v>
      </c>
      <c r="B13839" s="130" t="s">
        <v>29874</v>
      </c>
      <c r="C13839" s="130" t="s">
        <v>75</v>
      </c>
      <c r="D13839" s="131">
        <v>2.0880000000000001</v>
      </c>
      <c r="E13839" s="132">
        <v>598</v>
      </c>
      <c r="F13839" s="132">
        <v>358</v>
      </c>
      <c r="G13839" s="126" t="s">
        <v>29694</v>
      </c>
      <c r="H13839" s="126" t="s">
        <v>29695</v>
      </c>
      <c r="I13839" s="126" t="s">
        <v>29696</v>
      </c>
      <c r="J13839" s="126" t="s">
        <v>26349</v>
      </c>
      <c r="K13839" s="9">
        <f>_xlfn.IFNA(VLOOKUP(Table5[[#This Row],[Section]],SubSill_Tier,2,FALSE),0)</f>
        <v>0</v>
      </c>
      <c r="L13839" s="9" t="str">
        <f t="shared" si="230"/>
        <v/>
      </c>
      <c r="M13839" s="205" t="str" cm="1">
        <f t="array" ref="M13839">_xlfn.IFS(NOT(ISERROR(VLOOKUP(Table5[[#This Row],[Section]],TB_notTB,1,FALSE))),"No",LEFT(Table5[[#This Row],[Section]],3)="ETB","PLS",LEFT(Table5[[#This Row],[Section]],1)="7","PDB",NOT(ISBLANK(Table5[[#This Row],[Section]])),"No")</f>
        <v>PLS</v>
      </c>
    </row>
    <row r="13840" spans="1:13" x14ac:dyDescent="0.25">
      <c r="A13840" s="130" t="s">
        <v>29875</v>
      </c>
      <c r="B13840" s="130" t="s">
        <v>29876</v>
      </c>
      <c r="C13840" s="130" t="s">
        <v>75</v>
      </c>
      <c r="D13840" s="131">
        <v>1.5580000000000001</v>
      </c>
      <c r="E13840" s="132">
        <v>514</v>
      </c>
      <c r="F13840" s="132">
        <v>310</v>
      </c>
      <c r="G13840" s="126" t="s">
        <v>29694</v>
      </c>
      <c r="H13840" s="126" t="s">
        <v>29695</v>
      </c>
      <c r="I13840" s="126" t="s">
        <v>29696</v>
      </c>
      <c r="J13840" s="126" t="s">
        <v>26349</v>
      </c>
      <c r="K13840" s="9">
        <f>_xlfn.IFNA(VLOOKUP(Table5[[#This Row],[Section]],SubSill_Tier,2,FALSE),0)</f>
        <v>0</v>
      </c>
      <c r="L13840" s="9" t="str">
        <f t="shared" si="230"/>
        <v/>
      </c>
      <c r="M13840" s="205" t="str" cm="1">
        <f t="array" ref="M13840">_xlfn.IFS(NOT(ISERROR(VLOOKUP(Table5[[#This Row],[Section]],TB_notTB,1,FALSE))),"No",LEFT(Table5[[#This Row],[Section]],3)="ETB","PLS",LEFT(Table5[[#This Row],[Section]],1)="7","PDB",NOT(ISBLANK(Table5[[#This Row],[Section]])),"No")</f>
        <v>PLS</v>
      </c>
    </row>
    <row r="13841" spans="1:13" x14ac:dyDescent="0.25">
      <c r="A13841" s="130" t="s">
        <v>29877</v>
      </c>
      <c r="B13841" s="130" t="s">
        <v>29878</v>
      </c>
      <c r="C13841" s="130" t="s">
        <v>75</v>
      </c>
      <c r="D13841" s="131">
        <v>2.2650000000000001</v>
      </c>
      <c r="E13841" s="132">
        <v>545</v>
      </c>
      <c r="F13841" s="132">
        <v>339</v>
      </c>
      <c r="G13841" s="126" t="s">
        <v>29694</v>
      </c>
      <c r="H13841" s="126" t="s">
        <v>29695</v>
      </c>
      <c r="I13841" s="126" t="s">
        <v>29696</v>
      </c>
      <c r="J13841" s="126" t="s">
        <v>26349</v>
      </c>
      <c r="K13841" s="9">
        <f>_xlfn.IFNA(VLOOKUP(Table5[[#This Row],[Section]],SubSill_Tier,2,FALSE),0)</f>
        <v>0</v>
      </c>
      <c r="L13841" s="9" t="str">
        <f t="shared" si="230"/>
        <v/>
      </c>
      <c r="M13841" s="205" t="str" cm="1">
        <f t="array" ref="M13841">_xlfn.IFS(NOT(ISERROR(VLOOKUP(Table5[[#This Row],[Section]],TB_notTB,1,FALSE))),"No",LEFT(Table5[[#This Row],[Section]],3)="ETB","PLS",LEFT(Table5[[#This Row],[Section]],1)="7","PDB",NOT(ISBLANK(Table5[[#This Row],[Section]])),"No")</f>
        <v>PLS</v>
      </c>
    </row>
    <row r="13842" spans="1:13" x14ac:dyDescent="0.25">
      <c r="A13842" s="130" t="s">
        <v>29879</v>
      </c>
      <c r="B13842" s="130" t="s">
        <v>29880</v>
      </c>
      <c r="C13842" s="130" t="s">
        <v>75</v>
      </c>
      <c r="D13842" s="131">
        <v>2.177</v>
      </c>
      <c r="E13842" s="132">
        <v>536</v>
      </c>
      <c r="F13842" s="132">
        <v>306</v>
      </c>
      <c r="G13842" s="126" t="s">
        <v>29694</v>
      </c>
      <c r="H13842" s="126" t="s">
        <v>29695</v>
      </c>
      <c r="I13842" s="126" t="s">
        <v>29696</v>
      </c>
      <c r="J13842" s="126" t="s">
        <v>26349</v>
      </c>
      <c r="K13842" s="9">
        <f>_xlfn.IFNA(VLOOKUP(Table5[[#This Row],[Section]],SubSill_Tier,2,FALSE),0)</f>
        <v>0</v>
      </c>
      <c r="L13842" s="9" t="str">
        <f t="shared" si="230"/>
        <v/>
      </c>
      <c r="M13842" s="205" t="str" cm="1">
        <f t="array" ref="M13842">_xlfn.IFS(NOT(ISERROR(VLOOKUP(Table5[[#This Row],[Section]],TB_notTB,1,FALSE))),"No",LEFT(Table5[[#This Row],[Section]],3)="ETB","PLS",LEFT(Table5[[#This Row],[Section]],1)="7","PDB",NOT(ISBLANK(Table5[[#This Row],[Section]])),"No")</f>
        <v>PLS</v>
      </c>
    </row>
    <row r="13843" spans="1:13" x14ac:dyDescent="0.25">
      <c r="A13843" s="130" t="s">
        <v>29881</v>
      </c>
      <c r="B13843" s="130" t="s">
        <v>29882</v>
      </c>
      <c r="C13843" s="130" t="s">
        <v>75</v>
      </c>
      <c r="D13843" s="131">
        <v>2.508</v>
      </c>
      <c r="E13843" s="132">
        <v>573</v>
      </c>
      <c r="F13843" s="132">
        <v>356</v>
      </c>
      <c r="G13843" s="126" t="s">
        <v>29694</v>
      </c>
      <c r="H13843" s="126" t="s">
        <v>29695</v>
      </c>
      <c r="I13843" s="126" t="s">
        <v>29696</v>
      </c>
      <c r="J13843" s="126" t="s">
        <v>26349</v>
      </c>
      <c r="K13843" s="9">
        <f>_xlfn.IFNA(VLOOKUP(Table5[[#This Row],[Section]],SubSill_Tier,2,FALSE),0)</f>
        <v>0</v>
      </c>
      <c r="L13843" s="9" t="str">
        <f t="shared" si="230"/>
        <v/>
      </c>
      <c r="M13843" s="205" t="str" cm="1">
        <f t="array" ref="M13843">_xlfn.IFS(NOT(ISERROR(VLOOKUP(Table5[[#This Row],[Section]],TB_notTB,1,FALSE))),"No",LEFT(Table5[[#This Row],[Section]],3)="ETB","PLS",LEFT(Table5[[#This Row],[Section]],1)="7","PDB",NOT(ISBLANK(Table5[[#This Row],[Section]])),"No")</f>
        <v>PLS</v>
      </c>
    </row>
    <row r="13844" spans="1:13" x14ac:dyDescent="0.25">
      <c r="A13844" s="130" t="s">
        <v>29931</v>
      </c>
      <c r="B13844" s="130" t="s">
        <v>29935</v>
      </c>
      <c r="C13844" s="130" t="s">
        <v>75</v>
      </c>
      <c r="D13844" s="131">
        <v>2.3010000000000002</v>
      </c>
      <c r="E13844" s="132">
        <v>573</v>
      </c>
      <c r="F13844" s="132">
        <v>383</v>
      </c>
      <c r="G13844" s="126" t="str">
        <f>IF(LEFT(Table5[[#This Row],[Section]],3)="ETB","AE3000","")</f>
        <v>AE3000</v>
      </c>
      <c r="H13844" s="126" t="s">
        <v>28478</v>
      </c>
      <c r="I13844" s="126" t="s">
        <v>28479</v>
      </c>
      <c r="J13844" s="126" t="s">
        <v>26349</v>
      </c>
      <c r="K13844" s="9">
        <f>_xlfn.IFNA(VLOOKUP(Table5[[#This Row],[Section]],SubSill_Tier,2,FALSE),0)</f>
        <v>0</v>
      </c>
      <c r="L13844" s="9" t="str">
        <f>IFERROR(IF(LEFT(G13844,2)="AI",IF(_xlfn.NUMBERVALUE(IFERROR(LEFT(IF(ISERROR(FIND("X",UPPER(B13844))),UPPER(B13844),RIGHT(UPPER(B13844),LEN(UPPER(B13844))-FIND("~",SUBSTITUTE(UPPER(B13844),"X","~",LEN(UPPER(B13844))-LEN(SUBSTITUTE(UPPER(B13844),"X","")))))),FIND(" ",IF(ISERROR(FIND("X",UPPER(B13844))),UPPER(B13844),RIGHT(UPPER(B13844),LEN(UPPER(B13844))-FIND("~",SUBSTITUTE(UPPER(B13844),"X","~",LEN(UPPER(B13844))-LEN(SUBSTITUTE(UPPER(B13844),"X","")))))),1)-1),IF(ISERROR(FIND("X",UPPER(B13844))),UPPER(B13844),RIGHT(UPPER(B13844),LEN(UPPER(B13844))-FIND("~",SUBSTITUTE(UPPER(B13844),"X","~",LEN(UPPER(B13844))-LEN(SUBSTITUTE(UPPER(B13844),"X",""))))))),".")&gt;=5,"Wall",""),""),"")</f>
        <v/>
      </c>
      <c r="M13844" s="205" t="str" cm="1">
        <f t="array" ref="M13844">_xlfn.IFS(NOT(ISERROR(VLOOKUP(Table5[[#This Row],[Section]],TB_notTB,1,FALSE))),"No",LEFT(Table5[[#This Row],[Section]],3)="ETB","PLS",LEFT(Table5[[#This Row],[Section]],1)="7","PDB",NOT(ISBLANK(Table5[[#This Row],[Section]])),"No")</f>
        <v>PLS</v>
      </c>
    </row>
    <row r="13845" spans="1:13" x14ac:dyDescent="0.25">
      <c r="A13845" s="130" t="s">
        <v>29932</v>
      </c>
      <c r="B13845" s="130" t="s">
        <v>29936</v>
      </c>
      <c r="C13845" s="130" t="s">
        <v>75</v>
      </c>
      <c r="D13845" s="131">
        <v>3.0489999999999999</v>
      </c>
      <c r="E13845" s="132">
        <v>686</v>
      </c>
      <c r="F13845" s="132">
        <v>458</v>
      </c>
      <c r="G13845" s="126" t="str">
        <f>IF(LEFT(Table5[[#This Row],[Section]],3)="ETB","AE3000","")</f>
        <v>AE3000</v>
      </c>
      <c r="H13845" s="126" t="s">
        <v>28478</v>
      </c>
      <c r="I13845" s="126" t="s">
        <v>28479</v>
      </c>
      <c r="J13845" s="126" t="s">
        <v>26349</v>
      </c>
      <c r="K13845" s="9">
        <f>_xlfn.IFNA(VLOOKUP(Table5[[#This Row],[Section]],SubSill_Tier,2,FALSE),0)</f>
        <v>0</v>
      </c>
      <c r="L13845" s="9" t="str">
        <f>IFERROR(IF(LEFT(G13845,2)="AI",IF(_xlfn.NUMBERVALUE(IFERROR(LEFT(IF(ISERROR(FIND("X",UPPER(B13845))),UPPER(B13845),RIGHT(UPPER(B13845),LEN(UPPER(B13845))-FIND("~",SUBSTITUTE(UPPER(B13845),"X","~",LEN(UPPER(B13845))-LEN(SUBSTITUTE(UPPER(B13845),"X","")))))),FIND(" ",IF(ISERROR(FIND("X",UPPER(B13845))),UPPER(B13845),RIGHT(UPPER(B13845),LEN(UPPER(B13845))-FIND("~",SUBSTITUTE(UPPER(B13845),"X","~",LEN(UPPER(B13845))-LEN(SUBSTITUTE(UPPER(B13845),"X","")))))),1)-1),IF(ISERROR(FIND("X",UPPER(B13845))),UPPER(B13845),RIGHT(UPPER(B13845),LEN(UPPER(B13845))-FIND("~",SUBSTITUTE(UPPER(B13845),"X","~",LEN(UPPER(B13845))-LEN(SUBSTITUTE(UPPER(B13845),"X",""))))))),".")&gt;=5,"Wall",""),""),"")</f>
        <v/>
      </c>
      <c r="M13845" s="205" t="str" cm="1">
        <f t="array" ref="M13845">_xlfn.IFS(NOT(ISERROR(VLOOKUP(Table5[[#This Row],[Section]],TB_notTB,1,FALSE))),"No",LEFT(Table5[[#This Row],[Section]],3)="ETB","PLS",LEFT(Table5[[#This Row],[Section]],1)="7","PDB",NOT(ISBLANK(Table5[[#This Row],[Section]])),"No")</f>
        <v>PLS</v>
      </c>
    </row>
    <row r="13846" spans="1:13" x14ac:dyDescent="0.25">
      <c r="A13846" s="130" t="s">
        <v>29933</v>
      </c>
      <c r="B13846" s="130" t="s">
        <v>29937</v>
      </c>
      <c r="C13846" s="130" t="s">
        <v>75</v>
      </c>
      <c r="D13846" s="131">
        <v>3.1579999999999999</v>
      </c>
      <c r="E13846" s="132">
        <v>690</v>
      </c>
      <c r="F13846" s="132">
        <v>460</v>
      </c>
      <c r="G13846" s="126" t="str">
        <f>IF(LEFT(Table5[[#This Row],[Section]],3)="ETB","AE3000","")</f>
        <v>AE3000</v>
      </c>
      <c r="H13846" s="126" t="s">
        <v>28478</v>
      </c>
      <c r="I13846" s="126" t="s">
        <v>28479</v>
      </c>
      <c r="J13846" s="126" t="s">
        <v>26349</v>
      </c>
      <c r="K13846" s="9">
        <f>_xlfn.IFNA(VLOOKUP(Table5[[#This Row],[Section]],SubSill_Tier,2,FALSE),0)</f>
        <v>0</v>
      </c>
      <c r="L13846" s="9" t="str">
        <f>IFERROR(IF(LEFT(G13846,2)="AI",IF(_xlfn.NUMBERVALUE(IFERROR(LEFT(IF(ISERROR(FIND("X",UPPER(B13846))),UPPER(B13846),RIGHT(UPPER(B13846),LEN(UPPER(B13846))-FIND("~",SUBSTITUTE(UPPER(B13846),"X","~",LEN(UPPER(B13846))-LEN(SUBSTITUTE(UPPER(B13846),"X","")))))),FIND(" ",IF(ISERROR(FIND("X",UPPER(B13846))),UPPER(B13846),RIGHT(UPPER(B13846),LEN(UPPER(B13846))-FIND("~",SUBSTITUTE(UPPER(B13846),"X","~",LEN(UPPER(B13846))-LEN(SUBSTITUTE(UPPER(B13846),"X","")))))),1)-1),IF(ISERROR(FIND("X",UPPER(B13846))),UPPER(B13846),RIGHT(UPPER(B13846),LEN(UPPER(B13846))-FIND("~",SUBSTITUTE(UPPER(B13846),"X","~",LEN(UPPER(B13846))-LEN(SUBSTITUTE(UPPER(B13846),"X",""))))))),".")&gt;=5,"Wall",""),""),"")</f>
        <v/>
      </c>
      <c r="M13846" s="205" t="str" cm="1">
        <f t="array" ref="M13846">_xlfn.IFS(NOT(ISERROR(VLOOKUP(Table5[[#This Row],[Section]],TB_notTB,1,FALSE))),"No",LEFT(Table5[[#This Row],[Section]],3)="ETB","PLS",LEFT(Table5[[#This Row],[Section]],1)="7","PDB",NOT(ISBLANK(Table5[[#This Row],[Section]])),"No")</f>
        <v>PLS</v>
      </c>
    </row>
    <row r="13847" spans="1:13" x14ac:dyDescent="0.25">
      <c r="A13847" s="130" t="s">
        <v>29934</v>
      </c>
      <c r="B13847" s="130" t="s">
        <v>29938</v>
      </c>
      <c r="C13847" s="130" t="s">
        <v>75</v>
      </c>
      <c r="D13847" s="131">
        <v>3.032</v>
      </c>
      <c r="E13847" s="132">
        <v>696</v>
      </c>
      <c r="F13847" s="132">
        <v>464</v>
      </c>
      <c r="G13847" s="126" t="str">
        <f>IF(LEFT(Table5[[#This Row],[Section]],3)="ETB","AE3000","")</f>
        <v>AE3000</v>
      </c>
      <c r="H13847" s="126" t="s">
        <v>28478</v>
      </c>
      <c r="I13847" s="126" t="s">
        <v>28479</v>
      </c>
      <c r="J13847" s="126" t="s">
        <v>26349</v>
      </c>
      <c r="K13847" s="9">
        <f>_xlfn.IFNA(VLOOKUP(Table5[[#This Row],[Section]],SubSill_Tier,2,FALSE),0)</f>
        <v>0</v>
      </c>
      <c r="L13847" s="9" t="str">
        <f>IFERROR(IF(LEFT(G13847,2)="AI",IF(_xlfn.NUMBERVALUE(IFERROR(LEFT(IF(ISERROR(FIND("X",UPPER(B13847))),UPPER(B13847),RIGHT(UPPER(B13847),LEN(UPPER(B13847))-FIND("~",SUBSTITUTE(UPPER(B13847),"X","~",LEN(UPPER(B13847))-LEN(SUBSTITUTE(UPPER(B13847),"X","")))))),FIND(" ",IF(ISERROR(FIND("X",UPPER(B13847))),UPPER(B13847),RIGHT(UPPER(B13847),LEN(UPPER(B13847))-FIND("~",SUBSTITUTE(UPPER(B13847),"X","~",LEN(UPPER(B13847))-LEN(SUBSTITUTE(UPPER(B13847),"X","")))))),1)-1),IF(ISERROR(FIND("X",UPPER(B13847))),UPPER(B13847),RIGHT(UPPER(B13847),LEN(UPPER(B13847))-FIND("~",SUBSTITUTE(UPPER(B13847),"X","~",LEN(UPPER(B13847))-LEN(SUBSTITUTE(UPPER(B13847),"X",""))))))),".")&gt;=5,"Wall",""),""),"")</f>
        <v/>
      </c>
      <c r="M13847" s="205" t="str" cm="1">
        <f t="array" ref="M13847">_xlfn.IFS(NOT(ISERROR(VLOOKUP(Table5[[#This Row],[Section]],TB_notTB,1,FALSE))),"No",LEFT(Table5[[#This Row],[Section]],3)="ETB","PLS",LEFT(Table5[[#This Row],[Section]],1)="7","PDB",NOT(ISBLANK(Table5[[#This Row],[Section]])),"No")</f>
        <v>PLS</v>
      </c>
    </row>
    <row r="13848" spans="1:13" x14ac:dyDescent="0.25">
      <c r="A13848" s="130" t="s">
        <v>13085</v>
      </c>
      <c r="B13848" s="130" t="s">
        <v>13660</v>
      </c>
      <c r="C13848" s="130" t="s">
        <v>75</v>
      </c>
      <c r="D13848" s="131">
        <v>1.3779999999999999</v>
      </c>
      <c r="E13848" s="132">
        <v>395</v>
      </c>
      <c r="F13848" s="132">
        <v>139</v>
      </c>
      <c r="G13848" s="126" t="s">
        <v>13925</v>
      </c>
      <c r="H13848" s="126" t="s">
        <v>20671</v>
      </c>
      <c r="I13848" s="126" t="s">
        <v>26480</v>
      </c>
      <c r="J13848" s="126" t="s">
        <v>26353</v>
      </c>
      <c r="K13848" s="9">
        <f>_xlfn.IFNA(VLOOKUP(Table5[[#This Row],[Section]],SubSill_Tier,2,FALSE),0)</f>
        <v>0</v>
      </c>
      <c r="L13848" s="9" t="str">
        <f t="shared" si="230"/>
        <v/>
      </c>
      <c r="M13848" s="205" t="str" cm="1">
        <f t="array" ref="M13848">_xlfn.IFS(NOT(ISERROR(VLOOKUP(Table5[[#This Row],[Section]],TB_notTB,1,FALSE))),"No",LEFT(Table5[[#This Row],[Section]],3)="ETB","PLS",LEFT(Table5[[#This Row],[Section]],1)="7","PDB",NOT(ISBLANK(Table5[[#This Row],[Section]])),"No")</f>
        <v>PLS</v>
      </c>
    </row>
    <row r="13849" spans="1:13" x14ac:dyDescent="0.25">
      <c r="A13849" s="130" t="s">
        <v>25898</v>
      </c>
      <c r="B13849" s="130" t="s">
        <v>26203</v>
      </c>
      <c r="C13849" s="130" t="s">
        <v>75</v>
      </c>
      <c r="D13849" s="131">
        <v>1.2050000000000001</v>
      </c>
      <c r="E13849" s="132">
        <v>350</v>
      </c>
      <c r="F13849" s="132">
        <v>350</v>
      </c>
      <c r="G13849" s="126" t="s">
        <v>23050</v>
      </c>
      <c r="H13849" s="126" t="s">
        <v>23051</v>
      </c>
      <c r="I13849" s="126" t="s">
        <v>23052</v>
      </c>
      <c r="J13849" s="126" t="s">
        <v>26388</v>
      </c>
      <c r="K13849" s="9">
        <f>_xlfn.IFNA(VLOOKUP(Table5[[#This Row],[Section]],SubSill_Tier,2,FALSE),0)</f>
        <v>0</v>
      </c>
      <c r="L13849" s="9" t="str">
        <f t="shared" si="230"/>
        <v/>
      </c>
      <c r="M13849" s="205" t="str" cm="1">
        <f t="array" ref="M13849">_xlfn.IFS(NOT(ISERROR(VLOOKUP(Table5[[#This Row],[Section]],TB_notTB,1,FALSE))),"No",LEFT(Table5[[#This Row],[Section]],3)="ETB","PLS",LEFT(Table5[[#This Row],[Section]],1)="7","PDB",NOT(ISBLANK(Table5[[#This Row],[Section]])),"No")</f>
        <v>PLS</v>
      </c>
    </row>
    <row r="13850" spans="1:13" x14ac:dyDescent="0.25">
      <c r="A13850" s="130" t="s">
        <v>25899</v>
      </c>
      <c r="B13850" s="130" t="s">
        <v>26204</v>
      </c>
      <c r="C13850" s="130" t="s">
        <v>75</v>
      </c>
      <c r="D13850" s="131">
        <v>1.492</v>
      </c>
      <c r="E13850" s="132">
        <v>410</v>
      </c>
      <c r="F13850" s="132">
        <v>410</v>
      </c>
      <c r="G13850" s="126" t="s">
        <v>23050</v>
      </c>
      <c r="H13850" s="126" t="s">
        <v>23051</v>
      </c>
      <c r="I13850" s="126" t="s">
        <v>23052</v>
      </c>
      <c r="J13850" s="126" t="s">
        <v>26388</v>
      </c>
      <c r="K13850" s="9">
        <f>_xlfn.IFNA(VLOOKUP(Table5[[#This Row],[Section]],SubSill_Tier,2,FALSE),0)</f>
        <v>0</v>
      </c>
      <c r="L13850" s="9" t="str">
        <f t="shared" si="230"/>
        <v/>
      </c>
      <c r="M13850" s="205" t="str" cm="1">
        <f t="array" ref="M13850">_xlfn.IFS(NOT(ISERROR(VLOOKUP(Table5[[#This Row],[Section]],TB_notTB,1,FALSE))),"No",LEFT(Table5[[#This Row],[Section]],3)="ETB","PLS",LEFT(Table5[[#This Row],[Section]],1)="7","PDB",NOT(ISBLANK(Table5[[#This Row],[Section]])),"No")</f>
        <v>PLS</v>
      </c>
    </row>
    <row r="13851" spans="1:13" x14ac:dyDescent="0.25">
      <c r="A13851" s="130" t="s">
        <v>25900</v>
      </c>
      <c r="B13851" s="130" t="s">
        <v>26205</v>
      </c>
      <c r="C13851" s="130" t="s">
        <v>75</v>
      </c>
      <c r="D13851" s="131">
        <v>1.395</v>
      </c>
      <c r="E13851" s="132">
        <v>630</v>
      </c>
      <c r="F13851" s="132">
        <v>630</v>
      </c>
      <c r="G13851" s="126" t="s">
        <v>23050</v>
      </c>
      <c r="H13851" s="126" t="s">
        <v>23051</v>
      </c>
      <c r="I13851" s="126" t="s">
        <v>23052</v>
      </c>
      <c r="J13851" s="126" t="s">
        <v>26389</v>
      </c>
      <c r="K13851" s="9">
        <f>_xlfn.IFNA(VLOOKUP(Table5[[#This Row],[Section]],SubSill_Tier,2,FALSE),0)</f>
        <v>0</v>
      </c>
      <c r="L13851" s="9" t="str">
        <f t="shared" si="230"/>
        <v/>
      </c>
      <c r="M13851" s="205" t="str" cm="1">
        <f t="array" ref="M13851">_xlfn.IFS(NOT(ISERROR(VLOOKUP(Table5[[#This Row],[Section]],TB_notTB,1,FALSE))),"No",LEFT(Table5[[#This Row],[Section]],3)="ETB","PLS",LEFT(Table5[[#This Row],[Section]],1)="7","PDB",NOT(ISBLANK(Table5[[#This Row],[Section]])),"No")</f>
        <v>PLS</v>
      </c>
    </row>
    <row r="13852" spans="1:13" x14ac:dyDescent="0.25">
      <c r="A13852" s="130" t="s">
        <v>25901</v>
      </c>
      <c r="B13852" s="130" t="s">
        <v>26206</v>
      </c>
      <c r="C13852" s="130" t="s">
        <v>75</v>
      </c>
      <c r="D13852" s="131">
        <v>2.4420000000000002</v>
      </c>
      <c r="E13852" s="132">
        <v>742</v>
      </c>
      <c r="F13852" s="132">
        <v>742</v>
      </c>
      <c r="G13852" s="126" t="s">
        <v>23159</v>
      </c>
      <c r="H13852" s="126" t="s">
        <v>23160</v>
      </c>
      <c r="I13852" s="126" t="s">
        <v>23161</v>
      </c>
      <c r="J13852" s="126" t="s">
        <v>26389</v>
      </c>
      <c r="K13852" s="9">
        <f>_xlfn.IFNA(VLOOKUP(Table5[[#This Row],[Section]],SubSill_Tier,2,FALSE),0)</f>
        <v>0</v>
      </c>
      <c r="L13852" s="9" t="str">
        <f t="shared" si="230"/>
        <v/>
      </c>
      <c r="M13852" s="205" t="str" cm="1">
        <f t="array" ref="M13852">_xlfn.IFS(NOT(ISERROR(VLOOKUP(Table5[[#This Row],[Section]],TB_notTB,1,FALSE))),"No",LEFT(Table5[[#This Row],[Section]],3)="ETB","PLS",LEFT(Table5[[#This Row],[Section]],1)="7","PDB",NOT(ISBLANK(Table5[[#This Row],[Section]])),"No")</f>
        <v>PLS</v>
      </c>
    </row>
    <row r="13853" spans="1:13" x14ac:dyDescent="0.25">
      <c r="A13853" s="130" t="s">
        <v>25902</v>
      </c>
      <c r="B13853" s="130" t="s">
        <v>26207</v>
      </c>
      <c r="C13853" s="130" t="s">
        <v>75</v>
      </c>
      <c r="D13853" s="131">
        <v>2.1800000000000002</v>
      </c>
      <c r="E13853" s="132">
        <v>532</v>
      </c>
      <c r="F13853" s="132">
        <v>532</v>
      </c>
      <c r="G13853" s="126" t="s">
        <v>22752</v>
      </c>
      <c r="H13853" s="126" t="s">
        <v>22753</v>
      </c>
      <c r="I13853" s="126" t="s">
        <v>22754</v>
      </c>
      <c r="J13853" s="126" t="s">
        <v>26389</v>
      </c>
      <c r="K13853" s="9">
        <f>_xlfn.IFNA(VLOOKUP(Table5[[#This Row],[Section]],SubSill_Tier,2,FALSE),0)</f>
        <v>0</v>
      </c>
      <c r="L13853" s="9" t="str">
        <f t="shared" si="230"/>
        <v/>
      </c>
      <c r="M13853" s="205" t="str" cm="1">
        <f t="array" ref="M13853">_xlfn.IFS(NOT(ISERROR(VLOOKUP(Table5[[#This Row],[Section]],TB_notTB,1,FALSE))),"No",LEFT(Table5[[#This Row],[Section]],3)="ETB","PLS",LEFT(Table5[[#This Row],[Section]],1)="7","PDB",NOT(ISBLANK(Table5[[#This Row],[Section]])),"No")</f>
        <v>PLS</v>
      </c>
    </row>
    <row r="13854" spans="1:13" x14ac:dyDescent="0.25">
      <c r="A13854" s="130" t="s">
        <v>25903</v>
      </c>
      <c r="B13854" s="130" t="s">
        <v>26208</v>
      </c>
      <c r="C13854" s="130" t="s">
        <v>75</v>
      </c>
      <c r="D13854" s="131">
        <v>2.5179999999999998</v>
      </c>
      <c r="E13854" s="132">
        <v>512</v>
      </c>
      <c r="F13854" s="132">
        <v>512</v>
      </c>
      <c r="G13854" s="126" t="s">
        <v>22752</v>
      </c>
      <c r="H13854" s="126" t="s">
        <v>22753</v>
      </c>
      <c r="I13854" s="126" t="s">
        <v>22754</v>
      </c>
      <c r="J13854" s="126" t="s">
        <v>26389</v>
      </c>
      <c r="K13854" s="9">
        <f>_xlfn.IFNA(VLOOKUP(Table5[[#This Row],[Section]],SubSill_Tier,2,FALSE),0)</f>
        <v>0</v>
      </c>
      <c r="L13854" s="9" t="str">
        <f t="shared" si="230"/>
        <v/>
      </c>
      <c r="M13854" s="205" t="str" cm="1">
        <f t="array" ref="M13854">_xlfn.IFS(NOT(ISERROR(VLOOKUP(Table5[[#This Row],[Section]],TB_notTB,1,FALSE))),"No",LEFT(Table5[[#This Row],[Section]],3)="ETB","PLS",LEFT(Table5[[#This Row],[Section]],1)="7","PDB",NOT(ISBLANK(Table5[[#This Row],[Section]])),"No")</f>
        <v>PLS</v>
      </c>
    </row>
    <row r="13855" spans="1:13" x14ac:dyDescent="0.25">
      <c r="A13855" s="130" t="s">
        <v>25904</v>
      </c>
      <c r="B13855" s="130" t="s">
        <v>26209</v>
      </c>
      <c r="C13855" s="130" t="s">
        <v>75</v>
      </c>
      <c r="D13855" s="131">
        <v>2.218</v>
      </c>
      <c r="E13855" s="132">
        <v>548</v>
      </c>
      <c r="F13855" s="132">
        <v>548</v>
      </c>
      <c r="G13855" s="126" t="s">
        <v>23256</v>
      </c>
      <c r="H13855" s="126" t="s">
        <v>23257</v>
      </c>
      <c r="I13855" s="126" t="s">
        <v>23258</v>
      </c>
      <c r="J13855" s="126" t="s">
        <v>26389</v>
      </c>
      <c r="K13855" s="9">
        <f>_xlfn.IFNA(VLOOKUP(Table5[[#This Row],[Section]],SubSill_Tier,2,FALSE),0)</f>
        <v>0</v>
      </c>
      <c r="L13855" s="9" t="str">
        <f t="shared" si="230"/>
        <v/>
      </c>
      <c r="M13855" s="205" t="str" cm="1">
        <f t="array" ref="M13855">_xlfn.IFS(NOT(ISERROR(VLOOKUP(Table5[[#This Row],[Section]],TB_notTB,1,FALSE))),"No",LEFT(Table5[[#This Row],[Section]],3)="ETB","PLS",LEFT(Table5[[#This Row],[Section]],1)="7","PDB",NOT(ISBLANK(Table5[[#This Row],[Section]])),"No")</f>
        <v>PLS</v>
      </c>
    </row>
    <row r="13856" spans="1:13" x14ac:dyDescent="0.25">
      <c r="A13856" s="130" t="s">
        <v>25905</v>
      </c>
      <c r="B13856" s="130" t="s">
        <v>26210</v>
      </c>
      <c r="C13856" s="130" t="s">
        <v>75</v>
      </c>
      <c r="D13856" s="131">
        <v>1.1240000000000001</v>
      </c>
      <c r="E13856" s="132">
        <v>276</v>
      </c>
      <c r="F13856" s="132">
        <v>276</v>
      </c>
      <c r="G13856" s="126" t="s">
        <v>22752</v>
      </c>
      <c r="H13856" s="126" t="s">
        <v>22753</v>
      </c>
      <c r="I13856" s="126" t="s">
        <v>22754</v>
      </c>
      <c r="J13856" s="126" t="s">
        <v>26387</v>
      </c>
      <c r="K13856" s="9">
        <f>_xlfn.IFNA(VLOOKUP(Table5[[#This Row],[Section]],SubSill_Tier,2,FALSE),0)</f>
        <v>0</v>
      </c>
      <c r="L13856" s="9" t="str">
        <f t="shared" si="230"/>
        <v/>
      </c>
      <c r="M13856" s="205" t="str" cm="1">
        <f t="array" ref="M13856">_xlfn.IFS(NOT(ISERROR(VLOOKUP(Table5[[#This Row],[Section]],TB_notTB,1,FALSE))),"No",LEFT(Table5[[#This Row],[Section]],3)="ETB","PLS",LEFT(Table5[[#This Row],[Section]],1)="7","PDB",NOT(ISBLANK(Table5[[#This Row],[Section]])),"No")</f>
        <v>PLS</v>
      </c>
    </row>
    <row r="13857" spans="1:13" x14ac:dyDescent="0.25">
      <c r="A13857" s="130" t="s">
        <v>25906</v>
      </c>
      <c r="B13857" s="130" t="s">
        <v>26211</v>
      </c>
      <c r="C13857" s="130" t="s">
        <v>75</v>
      </c>
      <c r="D13857" s="131">
        <v>2.7959999999999998</v>
      </c>
      <c r="E13857" s="132">
        <v>684</v>
      </c>
      <c r="F13857" s="132">
        <v>684</v>
      </c>
      <c r="G13857" s="126" t="s">
        <v>22752</v>
      </c>
      <c r="H13857" s="126" t="s">
        <v>22753</v>
      </c>
      <c r="I13857" s="126" t="s">
        <v>22754</v>
      </c>
      <c r="J13857" s="126" t="s">
        <v>26390</v>
      </c>
      <c r="K13857" s="9">
        <f>_xlfn.IFNA(VLOOKUP(Table5[[#This Row],[Section]],SubSill_Tier,2,FALSE),0)</f>
        <v>0</v>
      </c>
      <c r="L13857" s="9" t="str">
        <f t="shared" si="230"/>
        <v/>
      </c>
      <c r="M13857" s="205" t="str" cm="1">
        <f t="array" ref="M13857">_xlfn.IFS(NOT(ISERROR(VLOOKUP(Table5[[#This Row],[Section]],TB_notTB,1,FALSE))),"No",LEFT(Table5[[#This Row],[Section]],3)="ETB","PLS",LEFT(Table5[[#This Row],[Section]],1)="7","PDB",NOT(ISBLANK(Table5[[#This Row],[Section]])),"No")</f>
        <v>PLS</v>
      </c>
    </row>
    <row r="13858" spans="1:13" x14ac:dyDescent="0.25">
      <c r="A13858" s="130" t="s">
        <v>25907</v>
      </c>
      <c r="B13858" s="130" t="s">
        <v>26212</v>
      </c>
      <c r="C13858" s="130" t="s">
        <v>75</v>
      </c>
      <c r="D13858" s="131">
        <v>2.8260000000000001</v>
      </c>
      <c r="E13858" s="132">
        <v>700</v>
      </c>
      <c r="F13858" s="132">
        <v>700</v>
      </c>
      <c r="G13858" s="126" t="s">
        <v>22752</v>
      </c>
      <c r="H13858" s="126" t="s">
        <v>22753</v>
      </c>
      <c r="I13858" s="126" t="s">
        <v>22754</v>
      </c>
      <c r="J13858" s="126" t="s">
        <v>26389</v>
      </c>
      <c r="K13858" s="9">
        <f>_xlfn.IFNA(VLOOKUP(Table5[[#This Row],[Section]],SubSill_Tier,2,FALSE),0)</f>
        <v>0</v>
      </c>
      <c r="L13858" s="9" t="str">
        <f t="shared" si="230"/>
        <v/>
      </c>
      <c r="M13858" s="205" t="str" cm="1">
        <f t="array" ref="M13858">_xlfn.IFS(NOT(ISERROR(VLOOKUP(Table5[[#This Row],[Section]],TB_notTB,1,FALSE))),"No",LEFT(Table5[[#This Row],[Section]],3)="ETB","PLS",LEFT(Table5[[#This Row],[Section]],1)="7","PDB",NOT(ISBLANK(Table5[[#This Row],[Section]])),"No")</f>
        <v>PLS</v>
      </c>
    </row>
    <row r="13859" spans="1:13" x14ac:dyDescent="0.25">
      <c r="A13859" s="130" t="s">
        <v>25908</v>
      </c>
      <c r="B13859" s="130" t="s">
        <v>26213</v>
      </c>
      <c r="C13859" s="130" t="s">
        <v>75</v>
      </c>
      <c r="D13859" s="131">
        <v>1.96</v>
      </c>
      <c r="E13859" s="132">
        <v>432</v>
      </c>
      <c r="F13859" s="132">
        <v>432</v>
      </c>
      <c r="G13859" s="126" t="s">
        <v>22752</v>
      </c>
      <c r="H13859" s="126" t="s">
        <v>22753</v>
      </c>
      <c r="I13859" s="126" t="s">
        <v>22754</v>
      </c>
      <c r="J13859" s="126" t="s">
        <v>26389</v>
      </c>
      <c r="K13859" s="9">
        <f>_xlfn.IFNA(VLOOKUP(Table5[[#This Row],[Section]],SubSill_Tier,2,FALSE),0)</f>
        <v>0</v>
      </c>
      <c r="L13859" s="9" t="str">
        <f t="shared" si="230"/>
        <v/>
      </c>
      <c r="M13859" s="205" t="str" cm="1">
        <f t="array" ref="M13859">_xlfn.IFS(NOT(ISERROR(VLOOKUP(Table5[[#This Row],[Section]],TB_notTB,1,FALSE))),"No",LEFT(Table5[[#This Row],[Section]],3)="ETB","PLS",LEFT(Table5[[#This Row],[Section]],1)="7","PDB",NOT(ISBLANK(Table5[[#This Row],[Section]])),"No")</f>
        <v>PLS</v>
      </c>
    </row>
    <row r="13860" spans="1:13" x14ac:dyDescent="0.25">
      <c r="A13860" s="130" t="s">
        <v>25909</v>
      </c>
      <c r="B13860" s="130" t="s">
        <v>26214</v>
      </c>
      <c r="C13860" s="130" t="s">
        <v>75</v>
      </c>
      <c r="D13860" s="131">
        <v>1.38</v>
      </c>
      <c r="E13860" s="132">
        <v>500</v>
      </c>
      <c r="F13860" s="132">
        <v>500</v>
      </c>
      <c r="G13860" s="126" t="s">
        <v>23085</v>
      </c>
      <c r="H13860" s="126" t="s">
        <v>23086</v>
      </c>
      <c r="I13860" s="126" t="s">
        <v>23087</v>
      </c>
      <c r="J13860" s="126" t="s">
        <v>26387</v>
      </c>
      <c r="K13860" s="9">
        <f>_xlfn.IFNA(VLOOKUP(Table5[[#This Row],[Section]],SubSill_Tier,2,FALSE),0)</f>
        <v>0</v>
      </c>
      <c r="L13860" s="9" t="str">
        <f t="shared" si="230"/>
        <v/>
      </c>
      <c r="M13860" s="205" t="str" cm="1">
        <f t="array" ref="M13860">_xlfn.IFS(NOT(ISERROR(VLOOKUP(Table5[[#This Row],[Section]],TB_notTB,1,FALSE))),"No",LEFT(Table5[[#This Row],[Section]],3)="ETB","PLS",LEFT(Table5[[#This Row],[Section]],1)="7","PDB",NOT(ISBLANK(Table5[[#This Row],[Section]])),"No")</f>
        <v>PLS</v>
      </c>
    </row>
    <row r="13861" spans="1:13" x14ac:dyDescent="0.25">
      <c r="A13861" s="130" t="s">
        <v>25910</v>
      </c>
      <c r="B13861" s="130" t="s">
        <v>26215</v>
      </c>
      <c r="C13861" s="130" t="s">
        <v>75</v>
      </c>
      <c r="D13861" s="131">
        <v>2.8130000000000002</v>
      </c>
      <c r="E13861" s="132">
        <v>692</v>
      </c>
      <c r="F13861" s="132">
        <v>692</v>
      </c>
      <c r="G13861" s="126" t="s">
        <v>22752</v>
      </c>
      <c r="H13861" s="126" t="s">
        <v>22753</v>
      </c>
      <c r="I13861" s="126" t="s">
        <v>22754</v>
      </c>
      <c r="J13861" s="126" t="s">
        <v>26390</v>
      </c>
      <c r="K13861" s="9">
        <f>_xlfn.IFNA(VLOOKUP(Table5[[#This Row],[Section]],SubSill_Tier,2,FALSE),0)</f>
        <v>0</v>
      </c>
      <c r="L13861" s="9" t="str">
        <f t="shared" si="230"/>
        <v/>
      </c>
      <c r="M13861" s="205" t="str" cm="1">
        <f t="array" ref="M13861">_xlfn.IFS(NOT(ISERROR(VLOOKUP(Table5[[#This Row],[Section]],TB_notTB,1,FALSE))),"No",LEFT(Table5[[#This Row],[Section]],3)="ETB","PLS",LEFT(Table5[[#This Row],[Section]],1)="7","PDB",NOT(ISBLANK(Table5[[#This Row],[Section]])),"No")</f>
        <v>PLS</v>
      </c>
    </row>
    <row r="13862" spans="1:13" x14ac:dyDescent="0.25">
      <c r="A13862" s="130" t="s">
        <v>25911</v>
      </c>
      <c r="B13862" s="130" t="s">
        <v>26216</v>
      </c>
      <c r="C13862" s="130" t="s">
        <v>75</v>
      </c>
      <c r="D13862" s="131">
        <v>2.282</v>
      </c>
      <c r="E13862" s="132">
        <v>611</v>
      </c>
      <c r="F13862" s="132">
        <v>611</v>
      </c>
      <c r="G13862" s="126" t="s">
        <v>22752</v>
      </c>
      <c r="H13862" s="126" t="s">
        <v>22753</v>
      </c>
      <c r="I13862" s="126" t="s">
        <v>22754</v>
      </c>
      <c r="J13862" s="126" t="s">
        <v>26389</v>
      </c>
      <c r="K13862" s="9">
        <f>_xlfn.IFNA(VLOOKUP(Table5[[#This Row],[Section]],SubSill_Tier,2,FALSE),0)</f>
        <v>0</v>
      </c>
      <c r="L13862" s="9" t="str">
        <f t="shared" si="230"/>
        <v/>
      </c>
      <c r="M13862" s="205" t="str" cm="1">
        <f t="array" ref="M13862">_xlfn.IFS(NOT(ISERROR(VLOOKUP(Table5[[#This Row],[Section]],TB_notTB,1,FALSE))),"No",LEFT(Table5[[#This Row],[Section]],3)="ETB","PLS",LEFT(Table5[[#This Row],[Section]],1)="7","PDB",NOT(ISBLANK(Table5[[#This Row],[Section]])),"No")</f>
        <v>PLS</v>
      </c>
    </row>
    <row r="13863" spans="1:13" x14ac:dyDescent="0.25">
      <c r="A13863" s="130" t="s">
        <v>25912</v>
      </c>
      <c r="B13863" s="130" t="s">
        <v>26217</v>
      </c>
      <c r="C13863" s="130" t="s">
        <v>75</v>
      </c>
      <c r="D13863" s="131">
        <v>2.0139999999999998</v>
      </c>
      <c r="E13863" s="132">
        <v>526</v>
      </c>
      <c r="F13863" s="132">
        <v>526</v>
      </c>
      <c r="G13863" s="126" t="s">
        <v>22752</v>
      </c>
      <c r="H13863" s="126" t="s">
        <v>22753</v>
      </c>
      <c r="I13863" s="126" t="s">
        <v>22754</v>
      </c>
      <c r="J13863" s="126" t="s">
        <v>26389</v>
      </c>
      <c r="K13863" s="9">
        <f>_xlfn.IFNA(VLOOKUP(Table5[[#This Row],[Section]],SubSill_Tier,2,FALSE),0)</f>
        <v>0</v>
      </c>
      <c r="L13863" s="9" t="str">
        <f t="shared" si="230"/>
        <v/>
      </c>
      <c r="M13863" s="205" t="str" cm="1">
        <f t="array" ref="M13863">_xlfn.IFS(NOT(ISERROR(VLOOKUP(Table5[[#This Row],[Section]],TB_notTB,1,FALSE))),"No",LEFT(Table5[[#This Row],[Section]],3)="ETB","PLS",LEFT(Table5[[#This Row],[Section]],1)="7","PDB",NOT(ISBLANK(Table5[[#This Row],[Section]])),"No")</f>
        <v>PLS</v>
      </c>
    </row>
    <row r="13864" spans="1:13" x14ac:dyDescent="0.25">
      <c r="A13864" s="130" t="s">
        <v>25913</v>
      </c>
      <c r="B13864" s="130" t="s">
        <v>26218</v>
      </c>
      <c r="C13864" s="130" t="s">
        <v>75</v>
      </c>
      <c r="D13864" s="131">
        <v>2.0979999999999999</v>
      </c>
      <c r="E13864" s="132">
        <v>550</v>
      </c>
      <c r="F13864" s="132">
        <v>550</v>
      </c>
      <c r="G13864" s="126" t="s">
        <v>22752</v>
      </c>
      <c r="H13864" s="126" t="s">
        <v>22753</v>
      </c>
      <c r="I13864" s="126" t="s">
        <v>22754</v>
      </c>
      <c r="J13864" s="126" t="s">
        <v>26389</v>
      </c>
      <c r="K13864" s="9">
        <f>_xlfn.IFNA(VLOOKUP(Table5[[#This Row],[Section]],SubSill_Tier,2,FALSE),0)</f>
        <v>0</v>
      </c>
      <c r="L13864" s="9" t="str">
        <f t="shared" si="230"/>
        <v/>
      </c>
      <c r="M13864" s="205" t="str" cm="1">
        <f t="array" ref="M13864">_xlfn.IFS(NOT(ISERROR(VLOOKUP(Table5[[#This Row],[Section]],TB_notTB,1,FALSE))),"No",LEFT(Table5[[#This Row],[Section]],3)="ETB","PLS",LEFT(Table5[[#This Row],[Section]],1)="7","PDB",NOT(ISBLANK(Table5[[#This Row],[Section]])),"No")</f>
        <v>PLS</v>
      </c>
    </row>
    <row r="13865" spans="1:13" x14ac:dyDescent="0.25">
      <c r="A13865" s="130" t="s">
        <v>25914</v>
      </c>
      <c r="B13865" s="130" t="s">
        <v>26219</v>
      </c>
      <c r="C13865" s="130" t="s">
        <v>75</v>
      </c>
      <c r="D13865" s="131">
        <v>2.206</v>
      </c>
      <c r="E13865" s="132">
        <v>686</v>
      </c>
      <c r="F13865" s="132">
        <v>686</v>
      </c>
      <c r="G13865" s="126" t="s">
        <v>22752</v>
      </c>
      <c r="H13865" s="126" t="s">
        <v>22753</v>
      </c>
      <c r="I13865" s="126" t="s">
        <v>22754</v>
      </c>
      <c r="J13865" s="126" t="s">
        <v>26389</v>
      </c>
      <c r="K13865" s="9">
        <f>_xlfn.IFNA(VLOOKUP(Table5[[#This Row],[Section]],SubSill_Tier,2,FALSE),0)</f>
        <v>0</v>
      </c>
      <c r="L13865" s="9" t="str">
        <f t="shared" si="230"/>
        <v/>
      </c>
      <c r="M13865" s="205" t="str" cm="1">
        <f t="array" ref="M13865">_xlfn.IFS(NOT(ISERROR(VLOOKUP(Table5[[#This Row],[Section]],TB_notTB,1,FALSE))),"No",LEFT(Table5[[#This Row],[Section]],3)="ETB","PLS",LEFT(Table5[[#This Row],[Section]],1)="7","PDB",NOT(ISBLANK(Table5[[#This Row],[Section]])),"No")</f>
        <v>PLS</v>
      </c>
    </row>
    <row r="13866" spans="1:13" x14ac:dyDescent="0.25">
      <c r="A13866" s="130" t="s">
        <v>25915</v>
      </c>
      <c r="B13866" s="130" t="s">
        <v>26220</v>
      </c>
      <c r="C13866" s="130" t="s">
        <v>75</v>
      </c>
      <c r="D13866" s="131">
        <v>2.1219999999999999</v>
      </c>
      <c r="E13866" s="132">
        <v>548</v>
      </c>
      <c r="F13866" s="132">
        <v>548</v>
      </c>
      <c r="G13866" s="126" t="s">
        <v>22752</v>
      </c>
      <c r="H13866" s="126" t="s">
        <v>22753</v>
      </c>
      <c r="I13866" s="126" t="s">
        <v>22754</v>
      </c>
      <c r="J13866" s="126" t="s">
        <v>26389</v>
      </c>
      <c r="K13866" s="9">
        <f>_xlfn.IFNA(VLOOKUP(Table5[[#This Row],[Section]],SubSill_Tier,2,FALSE),0)</f>
        <v>0</v>
      </c>
      <c r="L13866" s="9" t="str">
        <f t="shared" si="230"/>
        <v/>
      </c>
      <c r="M13866" s="205" t="str" cm="1">
        <f t="array" ref="M13866">_xlfn.IFS(NOT(ISERROR(VLOOKUP(Table5[[#This Row],[Section]],TB_notTB,1,FALSE))),"No",LEFT(Table5[[#This Row],[Section]],3)="ETB","PLS",LEFT(Table5[[#This Row],[Section]],1)="7","PDB",NOT(ISBLANK(Table5[[#This Row],[Section]])),"No")</f>
        <v>PLS</v>
      </c>
    </row>
    <row r="13867" spans="1:13" x14ac:dyDescent="0.25">
      <c r="A13867" s="130" t="s">
        <v>25916</v>
      </c>
      <c r="B13867" s="130" t="s">
        <v>26221</v>
      </c>
      <c r="C13867" s="130" t="s">
        <v>75</v>
      </c>
      <c r="D13867" s="131">
        <v>2.34</v>
      </c>
      <c r="E13867" s="132">
        <v>530</v>
      </c>
      <c r="F13867" s="132">
        <v>530</v>
      </c>
      <c r="G13867" s="126" t="s">
        <v>22752</v>
      </c>
      <c r="H13867" s="126" t="s">
        <v>22753</v>
      </c>
      <c r="I13867" s="126" t="s">
        <v>22754</v>
      </c>
      <c r="J13867" s="126" t="s">
        <v>26389</v>
      </c>
      <c r="K13867" s="9">
        <f>_xlfn.IFNA(VLOOKUP(Table5[[#This Row],[Section]],SubSill_Tier,2,FALSE),0)</f>
        <v>0</v>
      </c>
      <c r="L13867" s="9" t="str">
        <f t="shared" si="230"/>
        <v/>
      </c>
      <c r="M13867" s="205" t="str" cm="1">
        <f t="array" ref="M13867">_xlfn.IFS(NOT(ISERROR(VLOOKUP(Table5[[#This Row],[Section]],TB_notTB,1,FALSE))),"No",LEFT(Table5[[#This Row],[Section]],3)="ETB","PLS",LEFT(Table5[[#This Row],[Section]],1)="7","PDB",NOT(ISBLANK(Table5[[#This Row],[Section]])),"No")</f>
        <v>PLS</v>
      </c>
    </row>
    <row r="13868" spans="1:13" x14ac:dyDescent="0.25">
      <c r="A13868" s="130" t="s">
        <v>25917</v>
      </c>
      <c r="B13868" s="130" t="s">
        <v>26222</v>
      </c>
      <c r="C13868" s="130" t="s">
        <v>75</v>
      </c>
      <c r="D13868" s="131">
        <v>2.153</v>
      </c>
      <c r="E13868" s="132">
        <v>571</v>
      </c>
      <c r="F13868" s="132">
        <v>571</v>
      </c>
      <c r="G13868" s="126" t="s">
        <v>22752</v>
      </c>
      <c r="H13868" s="126" t="s">
        <v>22753</v>
      </c>
      <c r="I13868" s="126" t="s">
        <v>22754</v>
      </c>
      <c r="J13868" s="126" t="s">
        <v>26389</v>
      </c>
      <c r="K13868" s="9">
        <f>_xlfn.IFNA(VLOOKUP(Table5[[#This Row],[Section]],SubSill_Tier,2,FALSE),0)</f>
        <v>0</v>
      </c>
      <c r="L13868" s="9" t="str">
        <f t="shared" si="230"/>
        <v/>
      </c>
      <c r="M13868" s="205" t="str" cm="1">
        <f t="array" ref="M13868">_xlfn.IFS(NOT(ISERROR(VLOOKUP(Table5[[#This Row],[Section]],TB_notTB,1,FALSE))),"No",LEFT(Table5[[#This Row],[Section]],3)="ETB","PLS",LEFT(Table5[[#This Row],[Section]],1)="7","PDB",NOT(ISBLANK(Table5[[#This Row],[Section]])),"No")</f>
        <v>PLS</v>
      </c>
    </row>
    <row r="13869" spans="1:13" x14ac:dyDescent="0.25">
      <c r="A13869" s="130" t="s">
        <v>25918</v>
      </c>
      <c r="B13869" s="130" t="s">
        <v>26223</v>
      </c>
      <c r="C13869" s="130" t="s">
        <v>75</v>
      </c>
      <c r="D13869" s="131">
        <v>2.0870000000000002</v>
      </c>
      <c r="E13869" s="132">
        <v>541</v>
      </c>
      <c r="F13869" s="132">
        <v>541</v>
      </c>
      <c r="G13869" s="126" t="s">
        <v>22752</v>
      </c>
      <c r="H13869" s="126" t="s">
        <v>22753</v>
      </c>
      <c r="I13869" s="126" t="s">
        <v>22754</v>
      </c>
      <c r="J13869" s="126" t="s">
        <v>26389</v>
      </c>
      <c r="K13869" s="9">
        <f>_xlfn.IFNA(VLOOKUP(Table5[[#This Row],[Section]],SubSill_Tier,2,FALSE),0)</f>
        <v>0</v>
      </c>
      <c r="L13869" s="9" t="str">
        <f t="shared" si="230"/>
        <v/>
      </c>
      <c r="M13869" s="205" t="str" cm="1">
        <f t="array" ref="M13869">_xlfn.IFS(NOT(ISERROR(VLOOKUP(Table5[[#This Row],[Section]],TB_notTB,1,FALSE))),"No",LEFT(Table5[[#This Row],[Section]],3)="ETB","PLS",LEFT(Table5[[#This Row],[Section]],1)="7","PDB",NOT(ISBLANK(Table5[[#This Row],[Section]])),"No")</f>
        <v>PLS</v>
      </c>
    </row>
    <row r="13870" spans="1:13" x14ac:dyDescent="0.25">
      <c r="A13870" s="130" t="s">
        <v>25919</v>
      </c>
      <c r="B13870" s="130" t="s">
        <v>26224</v>
      </c>
      <c r="C13870" s="130" t="s">
        <v>75</v>
      </c>
      <c r="D13870" s="131">
        <v>2.1139999999999999</v>
      </c>
      <c r="E13870" s="132">
        <v>581</v>
      </c>
      <c r="F13870" s="132">
        <v>581</v>
      </c>
      <c r="G13870" s="126" t="s">
        <v>23256</v>
      </c>
      <c r="H13870" s="126" t="s">
        <v>23257</v>
      </c>
      <c r="I13870" s="126" t="s">
        <v>23258</v>
      </c>
      <c r="J13870" s="126" t="s">
        <v>26387</v>
      </c>
      <c r="K13870" s="9">
        <f>_xlfn.IFNA(VLOOKUP(Table5[[#This Row],[Section]],SubSill_Tier,2,FALSE),0)</f>
        <v>0</v>
      </c>
      <c r="L13870" s="9" t="str">
        <f t="shared" si="230"/>
        <v/>
      </c>
      <c r="M13870" s="205" t="str" cm="1">
        <f t="array" ref="M13870">_xlfn.IFS(NOT(ISERROR(VLOOKUP(Table5[[#This Row],[Section]],TB_notTB,1,FALSE))),"No",LEFT(Table5[[#This Row],[Section]],3)="ETB","PLS",LEFT(Table5[[#This Row],[Section]],1)="7","PDB",NOT(ISBLANK(Table5[[#This Row],[Section]])),"No")</f>
        <v>PLS</v>
      </c>
    </row>
    <row r="13871" spans="1:13" x14ac:dyDescent="0.25">
      <c r="A13871" s="130" t="s">
        <v>13086</v>
      </c>
      <c r="B13871" s="130" t="s">
        <v>13661</v>
      </c>
      <c r="C13871" s="130" t="s">
        <v>75</v>
      </c>
      <c r="D13871" s="131">
        <v>1.573</v>
      </c>
      <c r="E13871" s="132">
        <v>495</v>
      </c>
      <c r="F13871" s="132">
        <v>139</v>
      </c>
      <c r="G13871" s="126" t="s">
        <v>13925</v>
      </c>
      <c r="H13871" s="126" t="s">
        <v>20671</v>
      </c>
      <c r="I13871" s="126" t="s">
        <v>26480</v>
      </c>
      <c r="J13871" s="126" t="s">
        <v>26353</v>
      </c>
      <c r="K13871" s="9">
        <f>_xlfn.IFNA(VLOOKUP(Table5[[#This Row],[Section]],SubSill_Tier,2,FALSE),0)</f>
        <v>0</v>
      </c>
      <c r="L13871" s="9" t="str">
        <f t="shared" si="230"/>
        <v/>
      </c>
      <c r="M13871" s="205" t="str" cm="1">
        <f t="array" ref="M13871">_xlfn.IFS(NOT(ISERROR(VLOOKUP(Table5[[#This Row],[Section]],TB_notTB,1,FALSE))),"No",LEFT(Table5[[#This Row],[Section]],3)="ETB","PLS",LEFT(Table5[[#This Row],[Section]],1)="7","PDB",NOT(ISBLANK(Table5[[#This Row],[Section]])),"No")</f>
        <v>PLS</v>
      </c>
    </row>
    <row r="13872" spans="1:13" x14ac:dyDescent="0.25">
      <c r="A13872" s="130" t="s">
        <v>13087</v>
      </c>
      <c r="B13872" s="130" t="s">
        <v>13662</v>
      </c>
      <c r="C13872" s="130" t="s">
        <v>75</v>
      </c>
      <c r="D13872" s="131">
        <v>0.46200000000000002</v>
      </c>
      <c r="E13872" s="132">
        <v>188</v>
      </c>
      <c r="F13872" s="132">
        <v>126</v>
      </c>
      <c r="G13872" s="126" t="s">
        <v>13925</v>
      </c>
      <c r="H13872" s="126" t="s">
        <v>20671</v>
      </c>
      <c r="I13872" s="126" t="s">
        <v>26480</v>
      </c>
      <c r="J13872" s="126" t="s">
        <v>26353</v>
      </c>
      <c r="K13872" s="9">
        <f>_xlfn.IFNA(VLOOKUP(Table5[[#This Row],[Section]],SubSill_Tier,2,FALSE),0)</f>
        <v>0</v>
      </c>
      <c r="L13872" s="9" t="str">
        <f t="shared" si="230"/>
        <v/>
      </c>
      <c r="M13872" s="205" t="str" cm="1">
        <f t="array" ref="M13872">_xlfn.IFS(NOT(ISERROR(VLOOKUP(Table5[[#This Row],[Section]],TB_notTB,1,FALSE))),"No",LEFT(Table5[[#This Row],[Section]],3)="ETB","PLS",LEFT(Table5[[#This Row],[Section]],1)="7","PDB",NOT(ISBLANK(Table5[[#This Row],[Section]])),"No")</f>
        <v>PLS</v>
      </c>
    </row>
    <row r="13873" spans="1:13" x14ac:dyDescent="0.25">
      <c r="A13873" s="130" t="s">
        <v>13088</v>
      </c>
      <c r="B13873" s="130" t="s">
        <v>13663</v>
      </c>
      <c r="C13873" s="130" t="s">
        <v>75</v>
      </c>
      <c r="D13873" s="131">
        <v>1.81</v>
      </c>
      <c r="E13873" s="132">
        <v>702</v>
      </c>
      <c r="F13873" s="132">
        <v>185</v>
      </c>
      <c r="G13873" s="126" t="s">
        <v>13925</v>
      </c>
      <c r="H13873" s="126" t="s">
        <v>20671</v>
      </c>
      <c r="I13873" s="126" t="s">
        <v>26480</v>
      </c>
      <c r="J13873" s="126" t="s">
        <v>26353</v>
      </c>
      <c r="K13873" s="9">
        <f>_xlfn.IFNA(VLOOKUP(Table5[[#This Row],[Section]],SubSill_Tier,2,FALSE),0)</f>
        <v>0</v>
      </c>
      <c r="L13873" s="9" t="str">
        <f t="shared" si="230"/>
        <v/>
      </c>
      <c r="M13873" s="205" t="str" cm="1">
        <f t="array" ref="M13873">_xlfn.IFS(NOT(ISERROR(VLOOKUP(Table5[[#This Row],[Section]],TB_notTB,1,FALSE))),"No",LEFT(Table5[[#This Row],[Section]],3)="ETB","PLS",LEFT(Table5[[#This Row],[Section]],1)="7","PDB",NOT(ISBLANK(Table5[[#This Row],[Section]])),"No")</f>
        <v>PLS</v>
      </c>
    </row>
    <row r="13874" spans="1:13" x14ac:dyDescent="0.25">
      <c r="A13874" s="130" t="s">
        <v>13089</v>
      </c>
      <c r="B13874" s="130" t="s">
        <v>13664</v>
      </c>
      <c r="C13874" s="130" t="s">
        <v>75</v>
      </c>
      <c r="D13874" s="131">
        <v>1.5589999999999999</v>
      </c>
      <c r="E13874" s="132">
        <v>591</v>
      </c>
      <c r="F13874" s="132">
        <v>125</v>
      </c>
      <c r="G13874" s="126" t="s">
        <v>13925</v>
      </c>
      <c r="H13874" s="126" t="s">
        <v>20671</v>
      </c>
      <c r="I13874" s="126" t="s">
        <v>26480</v>
      </c>
      <c r="J13874" s="126" t="s">
        <v>26353</v>
      </c>
      <c r="K13874" s="9">
        <f>_xlfn.IFNA(VLOOKUP(Table5[[#This Row],[Section]],SubSill_Tier,2,FALSE),0)</f>
        <v>0</v>
      </c>
      <c r="L13874" s="9" t="str">
        <f t="shared" si="230"/>
        <v/>
      </c>
      <c r="M13874" s="205" t="str" cm="1">
        <f t="array" ref="M13874">_xlfn.IFS(NOT(ISERROR(VLOOKUP(Table5[[#This Row],[Section]],TB_notTB,1,FALSE))),"No",LEFT(Table5[[#This Row],[Section]],3)="ETB","PLS",LEFT(Table5[[#This Row],[Section]],1)="7","PDB",NOT(ISBLANK(Table5[[#This Row],[Section]])),"No")</f>
        <v>PLS</v>
      </c>
    </row>
    <row r="13875" spans="1:13" x14ac:dyDescent="0.25">
      <c r="A13875" s="130" t="s">
        <v>13090</v>
      </c>
      <c r="B13875" s="130" t="s">
        <v>13665</v>
      </c>
      <c r="C13875" s="130" t="s">
        <v>75</v>
      </c>
      <c r="D13875" s="131">
        <v>0.871</v>
      </c>
      <c r="E13875" s="132">
        <v>318</v>
      </c>
      <c r="F13875" s="132">
        <v>100</v>
      </c>
      <c r="G13875" s="126" t="s">
        <v>13925</v>
      </c>
      <c r="H13875" s="126" t="s">
        <v>20671</v>
      </c>
      <c r="I13875" s="126" t="s">
        <v>26480</v>
      </c>
      <c r="J13875" s="126" t="s">
        <v>26353</v>
      </c>
      <c r="K13875" s="9">
        <f>_xlfn.IFNA(VLOOKUP(Table5[[#This Row],[Section]],SubSill_Tier,2,FALSE),0)</f>
        <v>0</v>
      </c>
      <c r="L13875" s="9" t="str">
        <f t="shared" si="230"/>
        <v/>
      </c>
      <c r="M13875" s="205" t="str" cm="1">
        <f t="array" ref="M13875">_xlfn.IFS(NOT(ISERROR(VLOOKUP(Table5[[#This Row],[Section]],TB_notTB,1,FALSE))),"No",LEFT(Table5[[#This Row],[Section]],3)="ETB","PLS",LEFT(Table5[[#This Row],[Section]],1)="7","PDB",NOT(ISBLANK(Table5[[#This Row],[Section]])),"No")</f>
        <v>PLS</v>
      </c>
    </row>
    <row r="13876" spans="1:13" x14ac:dyDescent="0.25">
      <c r="A13876" s="130" t="s">
        <v>13091</v>
      </c>
      <c r="B13876" s="130" t="s">
        <v>13666</v>
      </c>
      <c r="C13876" s="130" t="s">
        <v>75</v>
      </c>
      <c r="D13876" s="131">
        <v>2.3769999999999998</v>
      </c>
      <c r="E13876" s="132">
        <v>581</v>
      </c>
      <c r="F13876" s="132">
        <v>246</v>
      </c>
      <c r="G13876" s="126" t="s">
        <v>13925</v>
      </c>
      <c r="H13876" s="126" t="s">
        <v>20671</v>
      </c>
      <c r="I13876" s="126" t="s">
        <v>26480</v>
      </c>
      <c r="J13876" s="126" t="s">
        <v>26353</v>
      </c>
      <c r="K13876" s="9">
        <f>_xlfn.IFNA(VLOOKUP(Table5[[#This Row],[Section]],SubSill_Tier,2,FALSE),0)</f>
        <v>0</v>
      </c>
      <c r="L13876" s="9" t="str">
        <f t="shared" si="230"/>
        <v/>
      </c>
      <c r="M13876" s="205" t="str" cm="1">
        <f t="array" ref="M13876">_xlfn.IFS(NOT(ISERROR(VLOOKUP(Table5[[#This Row],[Section]],TB_notTB,1,FALSE))),"No",LEFT(Table5[[#This Row],[Section]],3)="ETB","PLS",LEFT(Table5[[#This Row],[Section]],1)="7","PDB",NOT(ISBLANK(Table5[[#This Row],[Section]])),"No")</f>
        <v>PLS</v>
      </c>
    </row>
    <row r="13877" spans="1:13" x14ac:dyDescent="0.25">
      <c r="A13877" s="130" t="s">
        <v>13092</v>
      </c>
      <c r="B13877" s="130" t="s">
        <v>13667</v>
      </c>
      <c r="C13877" s="130" t="s">
        <v>75</v>
      </c>
      <c r="D13877" s="131">
        <v>2.194</v>
      </c>
      <c r="E13877" s="132">
        <v>509</v>
      </c>
      <c r="F13877" s="132">
        <v>225</v>
      </c>
      <c r="G13877" s="126" t="s">
        <v>13925</v>
      </c>
      <c r="H13877" s="126" t="s">
        <v>20671</v>
      </c>
      <c r="I13877" s="126" t="s">
        <v>26480</v>
      </c>
      <c r="J13877" s="126" t="s">
        <v>26353</v>
      </c>
      <c r="K13877" s="9">
        <f>_xlfn.IFNA(VLOOKUP(Table5[[#This Row],[Section]],SubSill_Tier,2,FALSE),0)</f>
        <v>0</v>
      </c>
      <c r="L13877" s="9" t="str">
        <f t="shared" si="230"/>
        <v/>
      </c>
      <c r="M13877" s="205" t="str" cm="1">
        <f t="array" ref="M13877">_xlfn.IFS(NOT(ISERROR(VLOOKUP(Table5[[#This Row],[Section]],TB_notTB,1,FALSE))),"No",LEFT(Table5[[#This Row],[Section]],3)="ETB","PLS",LEFT(Table5[[#This Row],[Section]],1)="7","PDB",NOT(ISBLANK(Table5[[#This Row],[Section]])),"No")</f>
        <v>PLS</v>
      </c>
    </row>
    <row r="13878" spans="1:13" x14ac:dyDescent="0.25">
      <c r="A13878" s="130" t="s">
        <v>17014</v>
      </c>
      <c r="B13878" s="130" t="s">
        <v>17015</v>
      </c>
      <c r="C13878" s="130" t="s">
        <v>75</v>
      </c>
      <c r="D13878" s="131">
        <v>1.3</v>
      </c>
      <c r="E13878" s="132">
        <v>101</v>
      </c>
      <c r="F13878" s="132">
        <v>101</v>
      </c>
      <c r="G13878" s="126" t="s">
        <v>17011</v>
      </c>
      <c r="H13878" s="126" t="s">
        <v>20669</v>
      </c>
      <c r="I13878" s="126" t="s">
        <v>20670</v>
      </c>
      <c r="J13878" s="126" t="s">
        <v>26371</v>
      </c>
      <c r="K13878" s="9">
        <f>_xlfn.IFNA(VLOOKUP(Table5[[#This Row],[Section]],SubSill_Tier,2,FALSE),0)</f>
        <v>0</v>
      </c>
      <c r="L13878" s="9" t="str">
        <f t="shared" si="230"/>
        <v/>
      </c>
      <c r="M13878" s="205" t="str" cm="1">
        <f t="array" ref="M13878">_xlfn.IFS(NOT(ISERROR(VLOOKUP(Table5[[#This Row],[Section]],TB_notTB,1,FALSE))),"No",LEFT(Table5[[#This Row],[Section]],3)="ETB","PLS",LEFT(Table5[[#This Row],[Section]],1)="7","PDB",NOT(ISBLANK(Table5[[#This Row],[Section]])),"No")</f>
        <v>No</v>
      </c>
    </row>
    <row r="13879" spans="1:13" x14ac:dyDescent="0.25">
      <c r="A13879" s="130" t="s">
        <v>17016</v>
      </c>
      <c r="B13879" s="130" t="s">
        <v>17017</v>
      </c>
      <c r="C13879" s="130" t="s">
        <v>75</v>
      </c>
      <c r="D13879" s="131">
        <v>1.3029999999999999</v>
      </c>
      <c r="E13879" s="132">
        <v>101</v>
      </c>
      <c r="F13879" s="132">
        <v>1303</v>
      </c>
      <c r="G13879" s="126" t="s">
        <v>17011</v>
      </c>
      <c r="H13879" s="126" t="s">
        <v>20669</v>
      </c>
      <c r="I13879" s="126" t="s">
        <v>20670</v>
      </c>
      <c r="J13879" s="126" t="s">
        <v>26371</v>
      </c>
      <c r="K13879" s="9">
        <f>_xlfn.IFNA(VLOOKUP(Table5[[#This Row],[Section]],SubSill_Tier,2,FALSE),0)</f>
        <v>0</v>
      </c>
      <c r="L13879" s="9" t="str">
        <f t="shared" si="230"/>
        <v/>
      </c>
      <c r="M13879" s="205" t="str" cm="1">
        <f t="array" ref="M13879">_xlfn.IFS(NOT(ISERROR(VLOOKUP(Table5[[#This Row],[Section]],TB_notTB,1,FALSE))),"No",LEFT(Table5[[#This Row],[Section]],3)="ETB","PLS",LEFT(Table5[[#This Row],[Section]],1)="7","PDB",NOT(ISBLANK(Table5[[#This Row],[Section]])),"No")</f>
        <v>No</v>
      </c>
    </row>
    <row r="13880" spans="1:13" x14ac:dyDescent="0.25">
      <c r="A13880" s="130" t="s">
        <v>17018</v>
      </c>
      <c r="B13880" s="130" t="s">
        <v>5605</v>
      </c>
      <c r="C13880" s="130" t="s">
        <v>75</v>
      </c>
      <c r="D13880" s="131">
        <v>0.80300000000000005</v>
      </c>
      <c r="E13880" s="132">
        <v>101</v>
      </c>
      <c r="F13880" s="132">
        <v>101</v>
      </c>
      <c r="G13880" s="126" t="s">
        <v>17011</v>
      </c>
      <c r="H13880" s="126" t="s">
        <v>20669</v>
      </c>
      <c r="I13880" s="126" t="s">
        <v>20670</v>
      </c>
      <c r="J13880" s="126" t="s">
        <v>26371</v>
      </c>
      <c r="K13880" s="9">
        <f>_xlfn.IFNA(VLOOKUP(Table5[[#This Row],[Section]],SubSill_Tier,2,FALSE),0)</f>
        <v>0</v>
      </c>
      <c r="L13880" s="9" t="str">
        <f t="shared" si="230"/>
        <v/>
      </c>
      <c r="M13880" s="205" t="str" cm="1">
        <f t="array" ref="M13880">_xlfn.IFS(NOT(ISERROR(VLOOKUP(Table5[[#This Row],[Section]],TB_notTB,1,FALSE))),"No",LEFT(Table5[[#This Row],[Section]],3)="ETB","PLS",LEFT(Table5[[#This Row],[Section]],1)="7","PDB",NOT(ISBLANK(Table5[[#This Row],[Section]])),"No")</f>
        <v>No</v>
      </c>
    </row>
    <row r="13881" spans="1:13" x14ac:dyDescent="0.25">
      <c r="A13881" s="130" t="s">
        <v>17019</v>
      </c>
      <c r="B13881" s="130" t="s">
        <v>17020</v>
      </c>
      <c r="C13881" s="130" t="s">
        <v>75</v>
      </c>
      <c r="D13881" s="131">
        <v>1.3109999999999999</v>
      </c>
      <c r="E13881" s="132">
        <v>101</v>
      </c>
      <c r="F13881" s="132">
        <v>101</v>
      </c>
      <c r="G13881" s="126" t="s">
        <v>17011</v>
      </c>
      <c r="H13881" s="126" t="s">
        <v>20669</v>
      </c>
      <c r="I13881" s="126" t="s">
        <v>20670</v>
      </c>
      <c r="J13881" s="126" t="s">
        <v>26371</v>
      </c>
      <c r="K13881" s="9">
        <f>_xlfn.IFNA(VLOOKUP(Table5[[#This Row],[Section]],SubSill_Tier,2,FALSE),0)</f>
        <v>0</v>
      </c>
      <c r="L13881" s="9" t="str">
        <f t="shared" si="230"/>
        <v/>
      </c>
      <c r="M13881" s="205" t="str" cm="1">
        <f t="array" ref="M13881">_xlfn.IFS(NOT(ISERROR(VLOOKUP(Table5[[#This Row],[Section]],TB_notTB,1,FALSE))),"No",LEFT(Table5[[#This Row],[Section]],3)="ETB","PLS",LEFT(Table5[[#This Row],[Section]],1)="7","PDB",NOT(ISBLANK(Table5[[#This Row],[Section]])),"No")</f>
        <v>No</v>
      </c>
    </row>
    <row r="13882" spans="1:13" x14ac:dyDescent="0.25">
      <c r="A13882" s="130" t="s">
        <v>17021</v>
      </c>
      <c r="B13882" s="130" t="s">
        <v>17017</v>
      </c>
      <c r="C13882" s="130" t="s">
        <v>75</v>
      </c>
      <c r="D13882" s="131">
        <v>1.3049999999999999</v>
      </c>
      <c r="E13882" s="132">
        <v>101</v>
      </c>
      <c r="F13882" s="132">
        <v>101</v>
      </c>
      <c r="G13882" s="126" t="s">
        <v>17011</v>
      </c>
      <c r="H13882" s="126" t="s">
        <v>20669</v>
      </c>
      <c r="I13882" s="126" t="s">
        <v>20670</v>
      </c>
      <c r="J13882" s="126" t="s">
        <v>26371</v>
      </c>
      <c r="K13882" s="9">
        <f>_xlfn.IFNA(VLOOKUP(Table5[[#This Row],[Section]],SubSill_Tier,2,FALSE),0)</f>
        <v>0</v>
      </c>
      <c r="L13882" s="9" t="str">
        <f t="shared" si="230"/>
        <v/>
      </c>
      <c r="M13882" s="205" t="str" cm="1">
        <f t="array" ref="M13882">_xlfn.IFS(NOT(ISERROR(VLOOKUP(Table5[[#This Row],[Section]],TB_notTB,1,FALSE))),"No",LEFT(Table5[[#This Row],[Section]],3)="ETB","PLS",LEFT(Table5[[#This Row],[Section]],1)="7","PDB",NOT(ISBLANK(Table5[[#This Row],[Section]])),"No")</f>
        <v>No</v>
      </c>
    </row>
    <row r="13883" spans="1:13" x14ac:dyDescent="0.25">
      <c r="A13883" s="130" t="s">
        <v>17022</v>
      </c>
      <c r="B13883" s="130" t="s">
        <v>17023</v>
      </c>
      <c r="C13883" s="130" t="s">
        <v>75</v>
      </c>
      <c r="D13883" s="131">
        <v>1.8640000000000001</v>
      </c>
      <c r="E13883" s="132">
        <v>101</v>
      </c>
      <c r="F13883" s="132">
        <v>101</v>
      </c>
      <c r="G13883" s="126" t="s">
        <v>17011</v>
      </c>
      <c r="H13883" s="126" t="s">
        <v>20669</v>
      </c>
      <c r="I13883" s="126" t="s">
        <v>20670</v>
      </c>
      <c r="J13883" s="126" t="s">
        <v>26371</v>
      </c>
      <c r="K13883" s="9">
        <f>_xlfn.IFNA(VLOOKUP(Table5[[#This Row],[Section]],SubSill_Tier,2,FALSE),0)</f>
        <v>0</v>
      </c>
      <c r="L13883" s="9" t="str">
        <f t="shared" si="230"/>
        <v/>
      </c>
      <c r="M13883" s="205" t="str" cm="1">
        <f t="array" ref="M13883">_xlfn.IFS(NOT(ISERROR(VLOOKUP(Table5[[#This Row],[Section]],TB_notTB,1,FALSE))),"No",LEFT(Table5[[#This Row],[Section]],3)="ETB","PLS",LEFT(Table5[[#This Row],[Section]],1)="7","PDB",NOT(ISBLANK(Table5[[#This Row],[Section]])),"No")</f>
        <v>No</v>
      </c>
    </row>
    <row r="13884" spans="1:13" x14ac:dyDescent="0.25">
      <c r="A13884" s="130" t="s">
        <v>9966</v>
      </c>
      <c r="B13884" s="130" t="s">
        <v>6002</v>
      </c>
      <c r="C13884" s="130" t="s">
        <v>75</v>
      </c>
      <c r="D13884" s="131">
        <v>0.36799999999999999</v>
      </c>
      <c r="E13884" s="132">
        <v>140</v>
      </c>
      <c r="F13884" s="132">
        <v>140</v>
      </c>
      <c r="G13884" s="126" t="s">
        <v>13719</v>
      </c>
      <c r="H13884" s="126" t="s">
        <v>20128</v>
      </c>
      <c r="I13884" s="126" t="s">
        <v>20129</v>
      </c>
      <c r="J13884" s="126" t="s">
        <v>26236</v>
      </c>
      <c r="K13884" s="9">
        <f>_xlfn.IFNA(VLOOKUP(Table5[[#This Row],[Section]],SubSill_Tier,2,FALSE),0)</f>
        <v>0</v>
      </c>
      <c r="L13884" s="9" t="str">
        <f t="shared" si="230"/>
        <v/>
      </c>
      <c r="M13884" s="205" t="str" cm="1">
        <f t="array" ref="M13884">_xlfn.IFS(NOT(ISERROR(VLOOKUP(Table5[[#This Row],[Section]],TB_notTB,1,FALSE))),"No",LEFT(Table5[[#This Row],[Section]],3)="ETB","PLS",LEFT(Table5[[#This Row],[Section]],1)="7","PDB",NOT(ISBLANK(Table5[[#This Row],[Section]])),"No")</f>
        <v>No</v>
      </c>
    </row>
    <row r="13885" spans="1:13" x14ac:dyDescent="0.25">
      <c r="A13885" s="130" t="s">
        <v>9967</v>
      </c>
      <c r="B13885" s="130" t="s">
        <v>17222</v>
      </c>
      <c r="C13885" s="130" t="s">
        <v>75</v>
      </c>
      <c r="D13885" s="131">
        <v>0.54400000000000004</v>
      </c>
      <c r="E13885" s="132">
        <v>263</v>
      </c>
      <c r="F13885" s="132">
        <v>263</v>
      </c>
      <c r="G13885" s="126" t="s">
        <v>13721</v>
      </c>
      <c r="H13885" s="126" t="s">
        <v>20121</v>
      </c>
      <c r="I13885" s="126" t="s">
        <v>20122</v>
      </c>
      <c r="J13885" s="126" t="s">
        <v>26234</v>
      </c>
      <c r="K13885" s="9">
        <f>_xlfn.IFNA(VLOOKUP(Table5[[#This Row],[Section]],SubSill_Tier,2,FALSE),0)</f>
        <v>0</v>
      </c>
      <c r="L13885" s="9" t="str">
        <f t="shared" si="230"/>
        <v/>
      </c>
      <c r="M13885" s="205" t="str" cm="1">
        <f t="array" ref="M13885">_xlfn.IFS(NOT(ISERROR(VLOOKUP(Table5[[#This Row],[Section]],TB_notTB,1,FALSE))),"No",LEFT(Table5[[#This Row],[Section]],3)="ETB","PLS",LEFT(Table5[[#This Row],[Section]],1)="7","PDB",NOT(ISBLANK(Table5[[#This Row],[Section]])),"No")</f>
        <v>No</v>
      </c>
    </row>
    <row r="13886" spans="1:13" x14ac:dyDescent="0.25">
      <c r="A13886" s="130" t="s">
        <v>9968</v>
      </c>
      <c r="B13886" s="130" t="s">
        <v>28816</v>
      </c>
      <c r="C13886" s="130" t="s">
        <v>75</v>
      </c>
      <c r="D13886" s="131">
        <v>6.5960000000000001</v>
      </c>
      <c r="E13886" s="132">
        <v>605</v>
      </c>
      <c r="F13886" s="132">
        <v>605</v>
      </c>
      <c r="G13886" s="126" t="s">
        <v>13722</v>
      </c>
      <c r="H13886" s="126" t="s">
        <v>21061</v>
      </c>
      <c r="I13886" s="126" t="s">
        <v>21062</v>
      </c>
      <c r="J13886" s="126" t="s">
        <v>26245</v>
      </c>
      <c r="K13886" s="9">
        <f>_xlfn.IFNA(VLOOKUP(Table5[[#This Row],[Section]],SubSill_Tier,2,FALSE),0)</f>
        <v>0</v>
      </c>
      <c r="L13886" s="9" t="str">
        <f t="shared" si="230"/>
        <v/>
      </c>
      <c r="M13886" s="205" t="str" cm="1">
        <f t="array" ref="M13886">_xlfn.IFS(NOT(ISERROR(VLOOKUP(Table5[[#This Row],[Section]],TB_notTB,1,FALSE))),"No",LEFT(Table5[[#This Row],[Section]],3)="ETB","PLS",LEFT(Table5[[#This Row],[Section]],1)="7","PDB",NOT(ISBLANK(Table5[[#This Row],[Section]])),"No")</f>
        <v>No</v>
      </c>
    </row>
    <row r="13887" spans="1:13" x14ac:dyDescent="0.25">
      <c r="A13887" s="130" t="s">
        <v>9969</v>
      </c>
      <c r="B13887" s="130" t="s">
        <v>28817</v>
      </c>
      <c r="C13887" s="130" t="s">
        <v>75</v>
      </c>
      <c r="D13887" s="131">
        <v>15.127000000000001</v>
      </c>
      <c r="E13887" s="132">
        <v>919</v>
      </c>
      <c r="F13887" s="132">
        <v>612</v>
      </c>
      <c r="G13887" s="126" t="s">
        <v>13720</v>
      </c>
      <c r="H13887" s="126" t="s">
        <v>20130</v>
      </c>
      <c r="I13887" s="126" t="s">
        <v>20131</v>
      </c>
      <c r="J13887" s="126" t="s">
        <v>26249</v>
      </c>
      <c r="K13887" s="9">
        <f>_xlfn.IFNA(VLOOKUP(Table5[[#This Row],[Section]],SubSill_Tier,2,FALSE),0)</f>
        <v>0</v>
      </c>
      <c r="L13887" s="9" t="str">
        <f t="shared" si="230"/>
        <v/>
      </c>
      <c r="M13887" s="205" t="str" cm="1">
        <f t="array" ref="M13887">_xlfn.IFS(NOT(ISERROR(VLOOKUP(Table5[[#This Row],[Section]],TB_notTB,1,FALSE))),"No",LEFT(Table5[[#This Row],[Section]],3)="ETB","PLS",LEFT(Table5[[#This Row],[Section]],1)="7","PDB",NOT(ISBLANK(Table5[[#This Row],[Section]])),"No")</f>
        <v>No</v>
      </c>
    </row>
    <row r="13888" spans="1:13" x14ac:dyDescent="0.25">
      <c r="A13888" s="130" t="s">
        <v>5078</v>
      </c>
      <c r="B13888" s="130" t="s">
        <v>17222</v>
      </c>
      <c r="C13888" s="130" t="s">
        <v>98</v>
      </c>
      <c r="D13888" s="131">
        <v>0.45200000000000001</v>
      </c>
      <c r="E13888" s="132">
        <v>280</v>
      </c>
      <c r="F13888" s="132">
        <v>280</v>
      </c>
      <c r="G13888" s="126" t="s">
        <v>13754</v>
      </c>
      <c r="H13888" s="126" t="s">
        <v>20175</v>
      </c>
      <c r="I13888" s="126" t="s">
        <v>20176</v>
      </c>
      <c r="J13888" s="126" t="s">
        <v>26241</v>
      </c>
      <c r="K13888" s="9">
        <f>_xlfn.IFNA(VLOOKUP(Table5[[#This Row],[Section]],SubSill_Tier,2,FALSE),0)</f>
        <v>0</v>
      </c>
      <c r="L13888" s="9" t="str">
        <f t="shared" si="230"/>
        <v/>
      </c>
      <c r="M13888" s="205" t="str" cm="1">
        <f t="array" ref="M13888">_xlfn.IFS(NOT(ISERROR(VLOOKUP(Table5[[#This Row],[Section]],TB_notTB,1,FALSE))),"No",LEFT(Table5[[#This Row],[Section]],3)="ETB","PLS",LEFT(Table5[[#This Row],[Section]],1)="7","PDB",NOT(ISBLANK(Table5[[#This Row],[Section]])),"No")</f>
        <v>No</v>
      </c>
    </row>
    <row r="13889" spans="1:13" x14ac:dyDescent="0.25">
      <c r="A13889" s="130" t="s">
        <v>9970</v>
      </c>
      <c r="B13889" s="130" t="s">
        <v>17222</v>
      </c>
      <c r="C13889" s="130" t="s">
        <v>98</v>
      </c>
      <c r="D13889" s="131">
        <v>3.1190000000000002</v>
      </c>
      <c r="E13889" s="132">
        <v>405</v>
      </c>
      <c r="F13889" s="132">
        <v>405</v>
      </c>
      <c r="G13889" s="126" t="s">
        <v>13714</v>
      </c>
      <c r="H13889" s="126" t="s">
        <v>20132</v>
      </c>
      <c r="I13889" s="126" t="s">
        <v>20133</v>
      </c>
      <c r="J13889" s="126" t="s">
        <v>26250</v>
      </c>
      <c r="K13889" s="9">
        <f>_xlfn.IFNA(VLOOKUP(Table5[[#This Row],[Section]],SubSill_Tier,2,FALSE),0)</f>
        <v>0</v>
      </c>
      <c r="L13889" s="9" t="str">
        <f t="shared" si="230"/>
        <v/>
      </c>
      <c r="M13889" s="205" t="str" cm="1">
        <f t="array" ref="M13889">_xlfn.IFS(NOT(ISERROR(VLOOKUP(Table5[[#This Row],[Section]],TB_notTB,1,FALSE))),"No",LEFT(Table5[[#This Row],[Section]],3)="ETB","PLS",LEFT(Table5[[#This Row],[Section]],1)="7","PDB",NOT(ISBLANK(Table5[[#This Row],[Section]])),"No")</f>
        <v>No</v>
      </c>
    </row>
    <row r="13890" spans="1:13" x14ac:dyDescent="0.25">
      <c r="A13890" s="130" t="s">
        <v>9971</v>
      </c>
      <c r="B13890" s="130" t="s">
        <v>17222</v>
      </c>
      <c r="C13890" s="130" t="s">
        <v>75</v>
      </c>
      <c r="D13890" s="131">
        <v>2.7210000000000001</v>
      </c>
      <c r="E13890" s="132">
        <v>355</v>
      </c>
      <c r="F13890" s="132">
        <v>355</v>
      </c>
      <c r="G13890" s="126" t="s">
        <v>13716</v>
      </c>
      <c r="H13890" s="126" t="s">
        <v>20121</v>
      </c>
      <c r="I13890" s="126" t="s">
        <v>20122</v>
      </c>
      <c r="J13890" s="126" t="s">
        <v>26234</v>
      </c>
      <c r="K13890" s="9">
        <f>_xlfn.IFNA(VLOOKUP(Table5[[#This Row],[Section]],SubSill_Tier,2,FALSE),0)</f>
        <v>0</v>
      </c>
      <c r="L13890" s="9" t="str">
        <f t="shared" si="230"/>
        <v/>
      </c>
      <c r="M13890" s="205" t="str" cm="1">
        <f t="array" ref="M13890">_xlfn.IFS(NOT(ISERROR(VLOOKUP(Table5[[#This Row],[Section]],TB_notTB,1,FALSE))),"No",LEFT(Table5[[#This Row],[Section]],3)="ETB","PLS",LEFT(Table5[[#This Row],[Section]],1)="7","PDB",NOT(ISBLANK(Table5[[#This Row],[Section]])),"No")</f>
        <v>No</v>
      </c>
    </row>
    <row r="13891" spans="1:13" x14ac:dyDescent="0.25">
      <c r="A13891" s="130" t="s">
        <v>9972</v>
      </c>
      <c r="B13891" s="130" t="s">
        <v>17222</v>
      </c>
      <c r="C13891" s="130" t="s">
        <v>75</v>
      </c>
      <c r="D13891" s="131">
        <v>2.0880000000000001</v>
      </c>
      <c r="E13891" s="132">
        <v>280</v>
      </c>
      <c r="F13891" s="132">
        <v>280</v>
      </c>
      <c r="G13891" s="126" t="s">
        <v>13714</v>
      </c>
      <c r="H13891" s="126" t="s">
        <v>20121</v>
      </c>
      <c r="I13891" s="126" t="s">
        <v>20122</v>
      </c>
      <c r="J13891" s="126" t="s">
        <v>26234</v>
      </c>
      <c r="K13891" s="9">
        <f>_xlfn.IFNA(VLOOKUP(Table5[[#This Row],[Section]],SubSill_Tier,2,FALSE),0)</f>
        <v>0</v>
      </c>
      <c r="L13891" s="9" t="str">
        <f t="shared" si="230"/>
        <v/>
      </c>
      <c r="M13891" s="205" t="str" cm="1">
        <f t="array" ref="M13891">_xlfn.IFS(NOT(ISERROR(VLOOKUP(Table5[[#This Row],[Section]],TB_notTB,1,FALSE))),"No",LEFT(Table5[[#This Row],[Section]],3)="ETB","PLS",LEFT(Table5[[#This Row],[Section]],1)="7","PDB",NOT(ISBLANK(Table5[[#This Row],[Section]])),"No")</f>
        <v>No</v>
      </c>
    </row>
    <row r="13892" spans="1:13" x14ac:dyDescent="0.25">
      <c r="A13892" s="130" t="s">
        <v>9973</v>
      </c>
      <c r="B13892" s="130" t="s">
        <v>17222</v>
      </c>
      <c r="C13892" s="130" t="s">
        <v>98</v>
      </c>
      <c r="D13892" s="131">
        <v>3.8740000000000001</v>
      </c>
      <c r="E13892" s="132">
        <v>464</v>
      </c>
      <c r="F13892" s="132">
        <v>464</v>
      </c>
      <c r="G13892" s="126" t="s">
        <v>13714</v>
      </c>
      <c r="H13892" s="126" t="s">
        <v>20167</v>
      </c>
      <c r="I13892" s="126" t="s">
        <v>20168</v>
      </c>
      <c r="J13892" s="126" t="s">
        <v>26238</v>
      </c>
      <c r="K13892" s="9">
        <f>_xlfn.IFNA(VLOOKUP(Table5[[#This Row],[Section]],SubSill_Tier,2,FALSE),0)</f>
        <v>0</v>
      </c>
      <c r="L13892" s="9" t="str">
        <f t="shared" si="230"/>
        <v/>
      </c>
      <c r="M13892" s="205" t="str" cm="1">
        <f t="array" ref="M13892">_xlfn.IFS(NOT(ISERROR(VLOOKUP(Table5[[#This Row],[Section]],TB_notTB,1,FALSE))),"No",LEFT(Table5[[#This Row],[Section]],3)="ETB","PLS",LEFT(Table5[[#This Row],[Section]],1)="7","PDB",NOT(ISBLANK(Table5[[#This Row],[Section]])),"No")</f>
        <v>No</v>
      </c>
    </row>
    <row r="13893" spans="1:13" x14ac:dyDescent="0.25">
      <c r="A13893" s="130" t="s">
        <v>5079</v>
      </c>
      <c r="B13893" s="130" t="s">
        <v>17222</v>
      </c>
      <c r="C13893" s="130" t="s">
        <v>98</v>
      </c>
      <c r="D13893" s="131">
        <v>0.56599999999999995</v>
      </c>
      <c r="E13893" s="132">
        <v>149</v>
      </c>
      <c r="F13893" s="132">
        <v>149</v>
      </c>
      <c r="G13893" s="126" t="s">
        <v>13736</v>
      </c>
      <c r="H13893" s="126" t="s">
        <v>20148</v>
      </c>
      <c r="I13893" s="126" t="s">
        <v>21073</v>
      </c>
      <c r="J13893" s="126" t="s">
        <v>26232</v>
      </c>
      <c r="K13893" s="9">
        <f>_xlfn.IFNA(VLOOKUP(Table5[[#This Row],[Section]],SubSill_Tier,2,FALSE),0)</f>
        <v>0</v>
      </c>
      <c r="L13893" s="9" t="str">
        <f t="shared" si="230"/>
        <v/>
      </c>
      <c r="M13893" s="205" t="str" cm="1">
        <f t="array" ref="M13893">_xlfn.IFS(NOT(ISERROR(VLOOKUP(Table5[[#This Row],[Section]],TB_notTB,1,FALSE))),"No",LEFT(Table5[[#This Row],[Section]],3)="ETB","PLS",LEFT(Table5[[#This Row],[Section]],1)="7","PDB",NOT(ISBLANK(Table5[[#This Row],[Section]])),"No")</f>
        <v>No</v>
      </c>
    </row>
    <row r="13894" spans="1:13" x14ac:dyDescent="0.25">
      <c r="A13894" s="130" t="s">
        <v>5080</v>
      </c>
      <c r="B13894" s="130" t="s">
        <v>17222</v>
      </c>
      <c r="C13894" s="130" t="s">
        <v>98</v>
      </c>
      <c r="D13894" s="131">
        <v>0.68</v>
      </c>
      <c r="E13894" s="132">
        <v>238</v>
      </c>
      <c r="F13894" s="132">
        <v>238</v>
      </c>
      <c r="G13894" s="126" t="s">
        <v>13736</v>
      </c>
      <c r="H13894" s="126" t="s">
        <v>20148</v>
      </c>
      <c r="I13894" s="126" t="s">
        <v>21073</v>
      </c>
      <c r="J13894" s="126" t="s">
        <v>26232</v>
      </c>
      <c r="K13894" s="9">
        <f>_xlfn.IFNA(VLOOKUP(Table5[[#This Row],[Section]],SubSill_Tier,2,FALSE),0)</f>
        <v>0</v>
      </c>
      <c r="L13894" s="9" t="str">
        <f t="shared" si="230"/>
        <v/>
      </c>
      <c r="M13894" s="205" t="str" cm="1">
        <f t="array" ref="M13894">_xlfn.IFS(NOT(ISERROR(VLOOKUP(Table5[[#This Row],[Section]],TB_notTB,1,FALSE))),"No",LEFT(Table5[[#This Row],[Section]],3)="ETB","PLS",LEFT(Table5[[#This Row],[Section]],1)="7","PDB",NOT(ISBLANK(Table5[[#This Row],[Section]])),"No")</f>
        <v>No</v>
      </c>
    </row>
    <row r="13895" spans="1:13" x14ac:dyDescent="0.25">
      <c r="A13895" s="130" t="s">
        <v>9974</v>
      </c>
      <c r="B13895" s="130" t="s">
        <v>17222</v>
      </c>
      <c r="C13895" s="130" t="s">
        <v>98</v>
      </c>
      <c r="D13895" s="131">
        <v>3.222</v>
      </c>
      <c r="E13895" s="132">
        <v>266</v>
      </c>
      <c r="F13895" s="132">
        <v>266</v>
      </c>
      <c r="G13895" s="126" t="s">
        <v>13740</v>
      </c>
      <c r="H13895" s="126" t="s">
        <v>20124</v>
      </c>
      <c r="I13895" s="126" t="s">
        <v>21059</v>
      </c>
      <c r="J13895" s="126" t="s">
        <v>26238</v>
      </c>
      <c r="K13895" s="9">
        <f>_xlfn.IFNA(VLOOKUP(Table5[[#This Row],[Section]],SubSill_Tier,2,FALSE),0)</f>
        <v>0</v>
      </c>
      <c r="L13895" s="9" t="str">
        <f t="shared" si="230"/>
        <v/>
      </c>
      <c r="M13895" s="205" t="str" cm="1">
        <f t="array" ref="M13895">_xlfn.IFS(NOT(ISERROR(VLOOKUP(Table5[[#This Row],[Section]],TB_notTB,1,FALSE))),"No",LEFT(Table5[[#This Row],[Section]],3)="ETB","PLS",LEFT(Table5[[#This Row],[Section]],1)="7","PDB",NOT(ISBLANK(Table5[[#This Row],[Section]])),"No")</f>
        <v>No</v>
      </c>
    </row>
    <row r="13896" spans="1:13" x14ac:dyDescent="0.25">
      <c r="A13896" s="130" t="s">
        <v>9975</v>
      </c>
      <c r="B13896" s="130" t="s">
        <v>28818</v>
      </c>
      <c r="C13896" s="130" t="s">
        <v>75</v>
      </c>
      <c r="D13896" s="131">
        <v>2.0089999999999999</v>
      </c>
      <c r="E13896" s="132">
        <v>251</v>
      </c>
      <c r="F13896" s="132">
        <v>251</v>
      </c>
      <c r="G13896" s="126" t="s">
        <v>13717</v>
      </c>
      <c r="H13896" s="126" t="s">
        <v>20125</v>
      </c>
      <c r="I13896" s="126" t="s">
        <v>20126</v>
      </c>
      <c r="J13896" s="126" t="s">
        <v>26235</v>
      </c>
      <c r="K13896" s="9">
        <f>_xlfn.IFNA(VLOOKUP(Table5[[#This Row],[Section]],SubSill_Tier,2,FALSE),0)</f>
        <v>0</v>
      </c>
      <c r="L13896" s="9" t="str">
        <f t="shared" si="230"/>
        <v/>
      </c>
      <c r="M13896" s="205" t="str" cm="1">
        <f t="array" ref="M13896">_xlfn.IFS(NOT(ISERROR(VLOOKUP(Table5[[#This Row],[Section]],TB_notTB,1,FALSE))),"No",LEFT(Table5[[#This Row],[Section]],3)="ETB","PLS",LEFT(Table5[[#This Row],[Section]],1)="7","PDB",NOT(ISBLANK(Table5[[#This Row],[Section]])),"No")</f>
        <v>No</v>
      </c>
    </row>
    <row r="13897" spans="1:13" x14ac:dyDescent="0.25">
      <c r="A13897" s="130" t="s">
        <v>9976</v>
      </c>
      <c r="B13897" s="130" t="s">
        <v>3598</v>
      </c>
      <c r="C13897" s="130" t="s">
        <v>98</v>
      </c>
      <c r="D13897" s="131">
        <v>0.72599999999999998</v>
      </c>
      <c r="E13897" s="132">
        <v>158</v>
      </c>
      <c r="F13897" s="132">
        <v>158</v>
      </c>
      <c r="G13897" s="126" t="s">
        <v>13724</v>
      </c>
      <c r="H13897" s="126" t="s">
        <v>20186</v>
      </c>
      <c r="I13897" s="126" t="s">
        <v>22099</v>
      </c>
      <c r="J13897" s="126" t="s">
        <v>26234</v>
      </c>
      <c r="K13897" s="9">
        <f>_xlfn.IFNA(VLOOKUP(Table5[[#This Row],[Section]],SubSill_Tier,2,FALSE),0)</f>
        <v>0</v>
      </c>
      <c r="L13897" s="9" t="str">
        <f t="shared" si="230"/>
        <v/>
      </c>
      <c r="M13897" s="205" t="str" cm="1">
        <f t="array" ref="M13897">_xlfn.IFS(NOT(ISERROR(VLOOKUP(Table5[[#This Row],[Section]],TB_notTB,1,FALSE))),"No",LEFT(Table5[[#This Row],[Section]],3)="ETB","PLS",LEFT(Table5[[#This Row],[Section]],1)="7","PDB",NOT(ISBLANK(Table5[[#This Row],[Section]])),"No")</f>
        <v>No</v>
      </c>
    </row>
    <row r="13898" spans="1:13" x14ac:dyDescent="0.25">
      <c r="A13898" s="130" t="s">
        <v>9977</v>
      </c>
      <c r="B13898" s="130" t="s">
        <v>28819</v>
      </c>
      <c r="C13898" s="130" t="s">
        <v>75</v>
      </c>
      <c r="D13898" s="131">
        <v>1.1930000000000001</v>
      </c>
      <c r="E13898" s="132">
        <v>157</v>
      </c>
      <c r="F13898" s="132">
        <v>157</v>
      </c>
      <c r="G13898" s="126" t="s">
        <v>13717</v>
      </c>
      <c r="H13898" s="126" t="s">
        <v>20125</v>
      </c>
      <c r="I13898" s="126" t="s">
        <v>20126</v>
      </c>
      <c r="J13898" s="126" t="s">
        <v>26236</v>
      </c>
      <c r="K13898" s="9">
        <f>_xlfn.IFNA(VLOOKUP(Table5[[#This Row],[Section]],SubSill_Tier,2,FALSE),0)</f>
        <v>0</v>
      </c>
      <c r="L13898" s="9" t="str">
        <f t="shared" si="230"/>
        <v/>
      </c>
      <c r="M13898" s="205" t="str" cm="1">
        <f t="array" ref="M13898">_xlfn.IFS(NOT(ISERROR(VLOOKUP(Table5[[#This Row],[Section]],TB_notTB,1,FALSE))),"No",LEFT(Table5[[#This Row],[Section]],3)="ETB","PLS",LEFT(Table5[[#This Row],[Section]],1)="7","PDB",NOT(ISBLANK(Table5[[#This Row],[Section]])),"No")</f>
        <v>No</v>
      </c>
    </row>
    <row r="13899" spans="1:13" x14ac:dyDescent="0.25">
      <c r="A13899" s="130" t="s">
        <v>9978</v>
      </c>
      <c r="B13899" s="130" t="s">
        <v>7574</v>
      </c>
      <c r="C13899" s="130" t="s">
        <v>75</v>
      </c>
      <c r="D13899" s="131">
        <v>0.71199999999999997</v>
      </c>
      <c r="E13899" s="132">
        <v>100</v>
      </c>
      <c r="F13899" s="132">
        <v>100</v>
      </c>
      <c r="G13899" s="126" t="s">
        <v>13719</v>
      </c>
      <c r="H13899" s="126" t="s">
        <v>20128</v>
      </c>
      <c r="I13899" s="126" t="s">
        <v>20129</v>
      </c>
      <c r="J13899" s="126" t="s">
        <v>26235</v>
      </c>
      <c r="K13899" s="9">
        <f>_xlfn.IFNA(VLOOKUP(Table5[[#This Row],[Section]],SubSill_Tier,2,FALSE),0)</f>
        <v>0</v>
      </c>
      <c r="L13899" s="9" t="str">
        <f t="shared" si="230"/>
        <v>Wall</v>
      </c>
      <c r="M13899" s="205" t="str" cm="1">
        <f t="array" ref="M13899">_xlfn.IFS(NOT(ISERROR(VLOOKUP(Table5[[#This Row],[Section]],TB_notTB,1,FALSE))),"No",LEFT(Table5[[#This Row],[Section]],3)="ETB","PLS",LEFT(Table5[[#This Row],[Section]],1)="7","PDB",NOT(ISBLANK(Table5[[#This Row],[Section]])),"No")</f>
        <v>No</v>
      </c>
    </row>
    <row r="13900" spans="1:13" x14ac:dyDescent="0.25">
      <c r="A13900" s="130" t="s">
        <v>9979</v>
      </c>
      <c r="B13900" s="130" t="s">
        <v>17222</v>
      </c>
      <c r="C13900" s="130" t="s">
        <v>98</v>
      </c>
      <c r="D13900" s="131">
        <v>0.379</v>
      </c>
      <c r="E13900" s="132">
        <v>141</v>
      </c>
      <c r="F13900" s="132">
        <v>141</v>
      </c>
      <c r="G13900" s="126" t="s">
        <v>13724</v>
      </c>
      <c r="H13900" s="126" t="s">
        <v>20186</v>
      </c>
      <c r="I13900" s="126" t="s">
        <v>22099</v>
      </c>
      <c r="J13900" s="126" t="s">
        <v>26234</v>
      </c>
      <c r="K13900" s="9">
        <f>_xlfn.IFNA(VLOOKUP(Table5[[#This Row],[Section]],SubSill_Tier,2,FALSE),0)</f>
        <v>0</v>
      </c>
      <c r="L13900" s="9" t="str">
        <f t="shared" si="230"/>
        <v/>
      </c>
      <c r="M13900" s="205" t="str" cm="1">
        <f t="array" ref="M13900">_xlfn.IFS(NOT(ISERROR(VLOOKUP(Table5[[#This Row],[Section]],TB_notTB,1,FALSE))),"No",LEFT(Table5[[#This Row],[Section]],3)="ETB","PLS",LEFT(Table5[[#This Row],[Section]],1)="7","PDB",NOT(ISBLANK(Table5[[#This Row],[Section]])),"No")</f>
        <v>No</v>
      </c>
    </row>
    <row r="13901" spans="1:13" x14ac:dyDescent="0.25">
      <c r="A13901" s="130" t="s">
        <v>5081</v>
      </c>
      <c r="B13901" s="130" t="s">
        <v>17222</v>
      </c>
      <c r="C13901" s="130" t="s">
        <v>98</v>
      </c>
      <c r="D13901" s="131">
        <v>1.9419999999999999</v>
      </c>
      <c r="E13901" s="132">
        <v>185</v>
      </c>
      <c r="F13901" s="132">
        <v>185</v>
      </c>
      <c r="G13901" s="126" t="s">
        <v>13736</v>
      </c>
      <c r="H13901" s="126" t="s">
        <v>20148</v>
      </c>
      <c r="I13901" s="126" t="s">
        <v>21073</v>
      </c>
      <c r="J13901" s="126" t="s">
        <v>26232</v>
      </c>
      <c r="K13901" s="9">
        <f>_xlfn.IFNA(VLOOKUP(Table5[[#This Row],[Section]],SubSill_Tier,2,FALSE),0)</f>
        <v>0</v>
      </c>
      <c r="L13901" s="9" t="str">
        <f t="shared" si="230"/>
        <v/>
      </c>
      <c r="M13901" s="205" t="str" cm="1">
        <f t="array" ref="M13901">_xlfn.IFS(NOT(ISERROR(VLOOKUP(Table5[[#This Row],[Section]],TB_notTB,1,FALSE))),"No",LEFT(Table5[[#This Row],[Section]],3)="ETB","PLS",LEFT(Table5[[#This Row],[Section]],1)="7","PDB",NOT(ISBLANK(Table5[[#This Row],[Section]])),"No")</f>
        <v>No</v>
      </c>
    </row>
    <row r="13902" spans="1:13" x14ac:dyDescent="0.25">
      <c r="A13902" s="130" t="s">
        <v>9980</v>
      </c>
      <c r="B13902" s="130" t="s">
        <v>17222</v>
      </c>
      <c r="C13902" s="130" t="s">
        <v>98</v>
      </c>
      <c r="D13902" s="131">
        <v>4.3140000000000001</v>
      </c>
      <c r="E13902" s="132">
        <v>615</v>
      </c>
      <c r="F13902" s="132">
        <v>615</v>
      </c>
      <c r="G13902" s="126" t="s">
        <v>13724</v>
      </c>
      <c r="H13902" s="126" t="s">
        <v>20182</v>
      </c>
      <c r="I13902" s="126" t="s">
        <v>22098</v>
      </c>
      <c r="J13902" s="126" t="s">
        <v>26234</v>
      </c>
      <c r="K13902" s="9">
        <f>_xlfn.IFNA(VLOOKUP(Table5[[#This Row],[Section]],SubSill_Tier,2,FALSE),0)</f>
        <v>0</v>
      </c>
      <c r="L13902" s="9" t="str">
        <f t="shared" si="230"/>
        <v/>
      </c>
      <c r="M13902" s="205" t="str" cm="1">
        <f t="array" ref="M13902">_xlfn.IFS(NOT(ISERROR(VLOOKUP(Table5[[#This Row],[Section]],TB_notTB,1,FALSE))),"No",LEFT(Table5[[#This Row],[Section]],3)="ETB","PLS",LEFT(Table5[[#This Row],[Section]],1)="7","PDB",NOT(ISBLANK(Table5[[#This Row],[Section]])),"No")</f>
        <v>No</v>
      </c>
    </row>
    <row r="13903" spans="1:13" x14ac:dyDescent="0.25">
      <c r="A13903" s="130" t="s">
        <v>5082</v>
      </c>
      <c r="B13903" s="130" t="s">
        <v>17222</v>
      </c>
      <c r="C13903" s="130" t="s">
        <v>75</v>
      </c>
      <c r="D13903" s="131">
        <v>1.2050000000000001</v>
      </c>
      <c r="E13903" s="132">
        <v>164</v>
      </c>
      <c r="F13903" s="132">
        <v>164</v>
      </c>
      <c r="G13903" s="126" t="s">
        <v>13736</v>
      </c>
      <c r="H13903" s="126" t="s">
        <v>20148</v>
      </c>
      <c r="I13903" s="126" t="s">
        <v>21073</v>
      </c>
      <c r="J13903" s="126" t="s">
        <v>26232</v>
      </c>
      <c r="K13903" s="9">
        <f>_xlfn.IFNA(VLOOKUP(Table5[[#This Row],[Section]],SubSill_Tier,2,FALSE),0)</f>
        <v>0</v>
      </c>
      <c r="L13903" s="9" t="str">
        <f t="shared" si="230"/>
        <v/>
      </c>
      <c r="M13903" s="205" t="str" cm="1">
        <f t="array" ref="M13903">_xlfn.IFS(NOT(ISERROR(VLOOKUP(Table5[[#This Row],[Section]],TB_notTB,1,FALSE))),"No",LEFT(Table5[[#This Row],[Section]],3)="ETB","PLS",LEFT(Table5[[#This Row],[Section]],1)="7","PDB",NOT(ISBLANK(Table5[[#This Row],[Section]])),"No")</f>
        <v>No</v>
      </c>
    </row>
    <row r="13904" spans="1:13" x14ac:dyDescent="0.25">
      <c r="A13904" s="130" t="s">
        <v>5083</v>
      </c>
      <c r="B13904" s="130" t="s">
        <v>17222</v>
      </c>
      <c r="C13904" s="130" t="s">
        <v>98</v>
      </c>
      <c r="D13904" s="131">
        <v>0.28100000000000003</v>
      </c>
      <c r="E13904" s="132">
        <v>133</v>
      </c>
      <c r="F13904" s="132">
        <v>133</v>
      </c>
      <c r="G13904" s="126" t="s">
        <v>13736</v>
      </c>
      <c r="H13904" s="126" t="s">
        <v>20148</v>
      </c>
      <c r="I13904" s="126" t="s">
        <v>21073</v>
      </c>
      <c r="J13904" s="126" t="s">
        <v>26232</v>
      </c>
      <c r="K13904" s="9">
        <f>_xlfn.IFNA(VLOOKUP(Table5[[#This Row],[Section]],SubSill_Tier,2,FALSE),0)</f>
        <v>0</v>
      </c>
      <c r="L13904" s="9" t="str">
        <f t="shared" si="230"/>
        <v/>
      </c>
      <c r="M13904" s="205" t="str" cm="1">
        <f t="array" ref="M13904">_xlfn.IFS(NOT(ISERROR(VLOOKUP(Table5[[#This Row],[Section]],TB_notTB,1,FALSE))),"No",LEFT(Table5[[#This Row],[Section]],3)="ETB","PLS",LEFT(Table5[[#This Row],[Section]],1)="7","PDB",NOT(ISBLANK(Table5[[#This Row],[Section]])),"No")</f>
        <v>No</v>
      </c>
    </row>
    <row r="13905" spans="1:13" x14ac:dyDescent="0.25">
      <c r="A13905" s="130" t="s">
        <v>12254</v>
      </c>
      <c r="B13905" s="130" t="s">
        <v>17222</v>
      </c>
      <c r="C13905" s="130" t="s">
        <v>98</v>
      </c>
      <c r="D13905" s="131">
        <v>1.002</v>
      </c>
      <c r="E13905" s="132">
        <v>257</v>
      </c>
      <c r="F13905" s="132">
        <v>257</v>
      </c>
      <c r="G13905" s="126" t="s">
        <v>13733</v>
      </c>
      <c r="H13905" s="126" t="s">
        <v>20143</v>
      </c>
      <c r="I13905" s="126" t="s">
        <v>20144</v>
      </c>
      <c r="J13905" s="126" t="s">
        <v>26246</v>
      </c>
      <c r="K13905" s="9">
        <f>_xlfn.IFNA(VLOOKUP(Table5[[#This Row],[Section]],SubSill_Tier,2,FALSE),0)</f>
        <v>0</v>
      </c>
      <c r="L13905" s="9" t="str">
        <f t="shared" si="230"/>
        <v/>
      </c>
      <c r="M13905" s="205" t="str" cm="1">
        <f t="array" ref="M13905">_xlfn.IFS(NOT(ISERROR(VLOOKUP(Table5[[#This Row],[Section]],TB_notTB,1,FALSE))),"No",LEFT(Table5[[#This Row],[Section]],3)="ETB","PLS",LEFT(Table5[[#This Row],[Section]],1)="7","PDB",NOT(ISBLANK(Table5[[#This Row],[Section]])),"No")</f>
        <v>No</v>
      </c>
    </row>
    <row r="13906" spans="1:13" x14ac:dyDescent="0.25">
      <c r="A13906" s="130" t="s">
        <v>13032</v>
      </c>
      <c r="B13906" s="130" t="s">
        <v>13033</v>
      </c>
      <c r="C13906" s="130" t="s">
        <v>75</v>
      </c>
      <c r="D13906" s="131">
        <v>1.909</v>
      </c>
      <c r="E13906" s="132">
        <v>572</v>
      </c>
      <c r="F13906" s="132">
        <v>572</v>
      </c>
      <c r="G13906" s="126" t="s">
        <v>13727</v>
      </c>
      <c r="H13906" s="126" t="s">
        <v>21089</v>
      </c>
      <c r="I13906" s="126" t="s">
        <v>21090</v>
      </c>
      <c r="J13906" s="126" t="s">
        <v>26233</v>
      </c>
      <c r="K13906" s="9">
        <f>_xlfn.IFNA(VLOOKUP(Table5[[#This Row],[Section]],SubSill_Tier,2,FALSE),0)</f>
        <v>0</v>
      </c>
      <c r="L13906" s="9" t="str">
        <f t="shared" ref="L13906:L13969" si="231">IFERROR(IF(LEFT(G13906,2)="AI",IF(_xlfn.NUMBERVALUE(IFERROR(LEFT(IF(ISERROR(FIND("X",UPPER(B13906))),UPPER(B13906),RIGHT(UPPER(B13906),LEN(UPPER(B13906))-FIND("~",SUBSTITUTE(UPPER(B13906),"X","~",LEN(UPPER(B13906))-LEN(SUBSTITUTE(UPPER(B13906),"X","")))))),FIND(" ",IF(ISERROR(FIND("X",UPPER(B13906))),UPPER(B13906),RIGHT(UPPER(B13906),LEN(UPPER(B13906))-FIND("~",SUBSTITUTE(UPPER(B13906),"X","~",LEN(UPPER(B13906))-LEN(SUBSTITUTE(UPPER(B13906),"X","")))))),1)-1),IF(ISERROR(FIND("X",UPPER(B13906))),UPPER(B13906),RIGHT(UPPER(B13906),LEN(UPPER(B13906))-FIND("~",SUBSTITUTE(UPPER(B13906),"X","~",LEN(UPPER(B13906))-LEN(SUBSTITUTE(UPPER(B13906),"X",""))))))),".")&gt;=5,"Wall",""),""),"")</f>
        <v/>
      </c>
      <c r="M13906" s="205" t="str" cm="1">
        <f t="array" ref="M13906">_xlfn.IFS(NOT(ISERROR(VLOOKUP(Table5[[#This Row],[Section]],TB_notTB,1,FALSE))),"No",LEFT(Table5[[#This Row],[Section]],3)="ETB","PLS",LEFT(Table5[[#This Row],[Section]],1)="7","PDB",NOT(ISBLANK(Table5[[#This Row],[Section]])),"No")</f>
        <v>No</v>
      </c>
    </row>
    <row r="13907" spans="1:13" x14ac:dyDescent="0.25">
      <c r="A13907" s="130" t="s">
        <v>9981</v>
      </c>
      <c r="B13907" s="130" t="s">
        <v>17222</v>
      </c>
      <c r="C13907" s="130" t="s">
        <v>98</v>
      </c>
      <c r="D13907" s="131">
        <v>1.0609999999999999</v>
      </c>
      <c r="E13907" s="132">
        <v>423</v>
      </c>
      <c r="F13907" s="132">
        <v>423</v>
      </c>
      <c r="G13907" s="126" t="s">
        <v>13716</v>
      </c>
      <c r="H13907" s="126" t="s">
        <v>20121</v>
      </c>
      <c r="I13907" s="126" t="s">
        <v>20122</v>
      </c>
      <c r="J13907" s="126" t="s">
        <v>26234</v>
      </c>
      <c r="K13907" s="9">
        <f>_xlfn.IFNA(VLOOKUP(Table5[[#This Row],[Section]],SubSill_Tier,2,FALSE),0)</f>
        <v>0</v>
      </c>
      <c r="L13907" s="9" t="str">
        <f t="shared" si="231"/>
        <v/>
      </c>
      <c r="M13907" s="205" t="str" cm="1">
        <f t="array" ref="M13907">_xlfn.IFS(NOT(ISERROR(VLOOKUP(Table5[[#This Row],[Section]],TB_notTB,1,FALSE))),"No",LEFT(Table5[[#This Row],[Section]],3)="ETB","PLS",LEFT(Table5[[#This Row],[Section]],1)="7","PDB",NOT(ISBLANK(Table5[[#This Row],[Section]])),"No")</f>
        <v>No</v>
      </c>
    </row>
    <row r="13908" spans="1:13" x14ac:dyDescent="0.25">
      <c r="A13908" s="130" t="s">
        <v>5084</v>
      </c>
      <c r="B13908" s="130" t="s">
        <v>17222</v>
      </c>
      <c r="C13908" s="130" t="s">
        <v>75</v>
      </c>
      <c r="D13908" s="131">
        <v>4.76</v>
      </c>
      <c r="E13908" s="132">
        <v>1027</v>
      </c>
      <c r="F13908" s="132">
        <v>1027</v>
      </c>
      <c r="G13908" s="126" t="s">
        <v>13712</v>
      </c>
      <c r="H13908" s="126" t="s">
        <v>20120</v>
      </c>
      <c r="I13908" s="126" t="s">
        <v>21055</v>
      </c>
      <c r="J13908" s="126" t="s">
        <v>26232</v>
      </c>
      <c r="K13908" s="9">
        <f>_xlfn.IFNA(VLOOKUP(Table5[[#This Row],[Section]],SubSill_Tier,2,FALSE),0)</f>
        <v>0</v>
      </c>
      <c r="L13908" s="9" t="str">
        <f t="shared" si="231"/>
        <v/>
      </c>
      <c r="M13908" s="205" t="str" cm="1">
        <f t="array" ref="M13908">_xlfn.IFS(NOT(ISERROR(VLOOKUP(Table5[[#This Row],[Section]],TB_notTB,1,FALSE))),"No",LEFT(Table5[[#This Row],[Section]],3)="ETB","PLS",LEFT(Table5[[#This Row],[Section]],1)="7","PDB",NOT(ISBLANK(Table5[[#This Row],[Section]])),"No")</f>
        <v>No</v>
      </c>
    </row>
    <row r="13909" spans="1:13" x14ac:dyDescent="0.25">
      <c r="A13909" s="130" t="s">
        <v>5085</v>
      </c>
      <c r="B13909" s="130" t="s">
        <v>17222</v>
      </c>
      <c r="C13909" s="130" t="s">
        <v>75</v>
      </c>
      <c r="D13909" s="131">
        <v>1.9119999999999999</v>
      </c>
      <c r="E13909" s="132">
        <v>575</v>
      </c>
      <c r="F13909" s="132">
        <v>575</v>
      </c>
      <c r="G13909" s="126" t="s">
        <v>13712</v>
      </c>
      <c r="H13909" s="126" t="s">
        <v>20120</v>
      </c>
      <c r="I13909" s="126" t="s">
        <v>21055</v>
      </c>
      <c r="J13909" s="126" t="s">
        <v>26232</v>
      </c>
      <c r="K13909" s="9">
        <f>_xlfn.IFNA(VLOOKUP(Table5[[#This Row],[Section]],SubSill_Tier,2,FALSE),0)</f>
        <v>0</v>
      </c>
      <c r="L13909" s="9" t="str">
        <f t="shared" si="231"/>
        <v/>
      </c>
      <c r="M13909" s="205" t="str" cm="1">
        <f t="array" ref="M13909">_xlfn.IFS(NOT(ISERROR(VLOOKUP(Table5[[#This Row],[Section]],TB_notTB,1,FALSE))),"No",LEFT(Table5[[#This Row],[Section]],3)="ETB","PLS",LEFT(Table5[[#This Row],[Section]],1)="7","PDB",NOT(ISBLANK(Table5[[#This Row],[Section]])),"No")</f>
        <v>No</v>
      </c>
    </row>
    <row r="13910" spans="1:13" x14ac:dyDescent="0.25">
      <c r="A13910" s="130" t="s">
        <v>5086</v>
      </c>
      <c r="B13910" s="130" t="s">
        <v>17222</v>
      </c>
      <c r="C13910" s="130" t="s">
        <v>98</v>
      </c>
      <c r="D13910" s="131">
        <v>0.51800000000000002</v>
      </c>
      <c r="E13910" s="132">
        <v>240</v>
      </c>
      <c r="F13910" s="132">
        <v>240</v>
      </c>
      <c r="G13910" s="126" t="s">
        <v>13736</v>
      </c>
      <c r="H13910" s="126" t="s">
        <v>20148</v>
      </c>
      <c r="I13910" s="126" t="s">
        <v>21073</v>
      </c>
      <c r="J13910" s="126" t="s">
        <v>26232</v>
      </c>
      <c r="K13910" s="9">
        <f>_xlfn.IFNA(VLOOKUP(Table5[[#This Row],[Section]],SubSill_Tier,2,FALSE),0)</f>
        <v>0</v>
      </c>
      <c r="L13910" s="9" t="str">
        <f t="shared" si="231"/>
        <v/>
      </c>
      <c r="M13910" s="205" t="str" cm="1">
        <f t="array" ref="M13910">_xlfn.IFS(NOT(ISERROR(VLOOKUP(Table5[[#This Row],[Section]],TB_notTB,1,FALSE))),"No",LEFT(Table5[[#This Row],[Section]],3)="ETB","PLS",LEFT(Table5[[#This Row],[Section]],1)="7","PDB",NOT(ISBLANK(Table5[[#This Row],[Section]])),"No")</f>
        <v>No</v>
      </c>
    </row>
    <row r="13911" spans="1:13" x14ac:dyDescent="0.25">
      <c r="A13911" s="130" t="s">
        <v>5087</v>
      </c>
      <c r="B13911" s="130" t="s">
        <v>17222</v>
      </c>
      <c r="C13911" s="130" t="s">
        <v>98</v>
      </c>
      <c r="D13911" s="131">
        <v>1.3819999999999999</v>
      </c>
      <c r="E13911" s="132">
        <v>717</v>
      </c>
      <c r="F13911" s="132">
        <v>100</v>
      </c>
      <c r="G13911" s="126" t="s">
        <v>13736</v>
      </c>
      <c r="H13911" s="126" t="s">
        <v>20148</v>
      </c>
      <c r="I13911" s="126" t="s">
        <v>21073</v>
      </c>
      <c r="J13911" s="126" t="s">
        <v>26232</v>
      </c>
      <c r="K13911" s="9">
        <f>_xlfn.IFNA(VLOOKUP(Table5[[#This Row],[Section]],SubSill_Tier,2,FALSE),0)</f>
        <v>0</v>
      </c>
      <c r="L13911" s="9" t="str">
        <f t="shared" si="231"/>
        <v/>
      </c>
      <c r="M13911" s="205" t="str" cm="1">
        <f t="array" ref="M13911">_xlfn.IFS(NOT(ISERROR(VLOOKUP(Table5[[#This Row],[Section]],TB_notTB,1,FALSE))),"No",LEFT(Table5[[#This Row],[Section]],3)="ETB","PLS",LEFT(Table5[[#This Row],[Section]],1)="7","PDB",NOT(ISBLANK(Table5[[#This Row],[Section]])),"No")</f>
        <v>No</v>
      </c>
    </row>
    <row r="13912" spans="1:13" x14ac:dyDescent="0.25">
      <c r="A13912" s="130" t="s">
        <v>9982</v>
      </c>
      <c r="B13912" s="130" t="s">
        <v>14367</v>
      </c>
      <c r="C13912" s="130" t="s">
        <v>75</v>
      </c>
      <c r="D13912" s="131">
        <v>1.234</v>
      </c>
      <c r="E13912" s="132">
        <v>270</v>
      </c>
      <c r="F13912" s="132">
        <v>150</v>
      </c>
      <c r="G13912" s="126" t="s">
        <v>13750</v>
      </c>
      <c r="H13912" s="126" t="s">
        <v>21081</v>
      </c>
      <c r="I13912" s="126" t="s">
        <v>21082</v>
      </c>
      <c r="J13912" s="126" t="s">
        <v>26233</v>
      </c>
      <c r="K13912" s="9">
        <f>_xlfn.IFNA(VLOOKUP(Table5[[#This Row],[Section]],SubSill_Tier,2,FALSE),0)</f>
        <v>0</v>
      </c>
      <c r="L13912" s="9" t="str">
        <f t="shared" si="231"/>
        <v>Wall</v>
      </c>
      <c r="M13912" s="205" t="str" cm="1">
        <f t="array" ref="M13912">_xlfn.IFS(NOT(ISERROR(VLOOKUP(Table5[[#This Row],[Section]],TB_notTB,1,FALSE))),"No",LEFT(Table5[[#This Row],[Section]],3)="ETB","PLS",LEFT(Table5[[#This Row],[Section]],1)="7","PDB",NOT(ISBLANK(Table5[[#This Row],[Section]])),"No")</f>
        <v>No</v>
      </c>
    </row>
    <row r="13913" spans="1:13" x14ac:dyDescent="0.25">
      <c r="A13913" s="130" t="s">
        <v>9983</v>
      </c>
      <c r="B13913" s="130" t="s">
        <v>3598</v>
      </c>
      <c r="C13913" s="130" t="s">
        <v>98</v>
      </c>
      <c r="D13913" s="131">
        <v>2.5539999999999998</v>
      </c>
      <c r="E13913" s="132">
        <v>457</v>
      </c>
      <c r="F13913" s="132">
        <v>457</v>
      </c>
      <c r="G13913" s="126" t="s">
        <v>13724</v>
      </c>
      <c r="H13913" s="126" t="s">
        <v>20186</v>
      </c>
      <c r="I13913" s="126" t="s">
        <v>22099</v>
      </c>
      <c r="J13913" s="126" t="s">
        <v>26234</v>
      </c>
      <c r="K13913" s="9">
        <f>_xlfn.IFNA(VLOOKUP(Table5[[#This Row],[Section]],SubSill_Tier,2,FALSE),0)</f>
        <v>0</v>
      </c>
      <c r="L13913" s="9" t="str">
        <f t="shared" si="231"/>
        <v/>
      </c>
      <c r="M13913" s="205" t="str" cm="1">
        <f t="array" ref="M13913">_xlfn.IFS(NOT(ISERROR(VLOOKUP(Table5[[#This Row],[Section]],TB_notTB,1,FALSE))),"No",LEFT(Table5[[#This Row],[Section]],3)="ETB","PLS",LEFT(Table5[[#This Row],[Section]],1)="7","PDB",NOT(ISBLANK(Table5[[#This Row],[Section]])),"No")</f>
        <v>No</v>
      </c>
    </row>
    <row r="13914" spans="1:13" x14ac:dyDescent="0.25">
      <c r="A13914" s="130" t="s">
        <v>9984</v>
      </c>
      <c r="B13914" s="130" t="s">
        <v>17222</v>
      </c>
      <c r="C13914" s="130" t="s">
        <v>98</v>
      </c>
      <c r="D13914" s="131">
        <v>3.2269999999999999</v>
      </c>
      <c r="E13914" s="132">
        <v>472</v>
      </c>
      <c r="F13914" s="132">
        <v>472</v>
      </c>
      <c r="G13914" s="126" t="s">
        <v>13724</v>
      </c>
      <c r="H13914" s="126" t="s">
        <v>20182</v>
      </c>
      <c r="I13914" s="126" t="s">
        <v>22098</v>
      </c>
      <c r="J13914" s="126" t="s">
        <v>26234</v>
      </c>
      <c r="K13914" s="9">
        <f>_xlfn.IFNA(VLOOKUP(Table5[[#This Row],[Section]],SubSill_Tier,2,FALSE),0)</f>
        <v>0</v>
      </c>
      <c r="L13914" s="9" t="str">
        <f t="shared" si="231"/>
        <v/>
      </c>
      <c r="M13914" s="205" t="str" cm="1">
        <f t="array" ref="M13914">_xlfn.IFS(NOT(ISERROR(VLOOKUP(Table5[[#This Row],[Section]],TB_notTB,1,FALSE))),"No",LEFT(Table5[[#This Row],[Section]],3)="ETB","PLS",LEFT(Table5[[#This Row],[Section]],1)="7","PDB",NOT(ISBLANK(Table5[[#This Row],[Section]])),"No")</f>
        <v>No</v>
      </c>
    </row>
    <row r="13915" spans="1:13" x14ac:dyDescent="0.25">
      <c r="A13915" s="130" t="s">
        <v>5088</v>
      </c>
      <c r="B13915" s="130" t="s">
        <v>17222</v>
      </c>
      <c r="C13915" s="130" t="s">
        <v>98</v>
      </c>
      <c r="D13915" s="131">
        <v>1.361</v>
      </c>
      <c r="E13915" s="132">
        <v>692</v>
      </c>
      <c r="F13915" s="132">
        <v>100</v>
      </c>
      <c r="G13915" s="126" t="s">
        <v>13736</v>
      </c>
      <c r="H13915" s="126" t="s">
        <v>20148</v>
      </c>
      <c r="I13915" s="126" t="s">
        <v>21073</v>
      </c>
      <c r="J13915" s="126" t="s">
        <v>26232</v>
      </c>
      <c r="K13915" s="9">
        <f>_xlfn.IFNA(VLOOKUP(Table5[[#This Row],[Section]],SubSill_Tier,2,FALSE),0)</f>
        <v>0</v>
      </c>
      <c r="L13915" s="9" t="str">
        <f t="shared" si="231"/>
        <v/>
      </c>
      <c r="M13915" s="205" t="str" cm="1">
        <f t="array" ref="M13915">_xlfn.IFS(NOT(ISERROR(VLOOKUP(Table5[[#This Row],[Section]],TB_notTB,1,FALSE))),"No",LEFT(Table5[[#This Row],[Section]],3)="ETB","PLS",LEFT(Table5[[#This Row],[Section]],1)="7","PDB",NOT(ISBLANK(Table5[[#This Row],[Section]])),"No")</f>
        <v>No</v>
      </c>
    </row>
    <row r="13916" spans="1:13" x14ac:dyDescent="0.25">
      <c r="A13916" s="130" t="s">
        <v>9985</v>
      </c>
      <c r="B13916" s="130" t="s">
        <v>17222</v>
      </c>
      <c r="C13916" s="130" t="s">
        <v>98</v>
      </c>
      <c r="D13916" s="131">
        <v>5.7859999999999996</v>
      </c>
      <c r="E13916" s="132">
        <v>272</v>
      </c>
      <c r="F13916" s="132">
        <v>272</v>
      </c>
      <c r="G13916" s="126" t="s">
        <v>13750</v>
      </c>
      <c r="H13916" s="126" t="s">
        <v>20149</v>
      </c>
      <c r="I13916" s="126" t="s">
        <v>20150</v>
      </c>
      <c r="J13916" s="126" t="s">
        <v>26244</v>
      </c>
      <c r="K13916" s="9">
        <f>_xlfn.IFNA(VLOOKUP(Table5[[#This Row],[Section]],SubSill_Tier,2,FALSE),0)</f>
        <v>0</v>
      </c>
      <c r="L13916" s="9" t="str">
        <f t="shared" si="231"/>
        <v/>
      </c>
      <c r="M13916" s="205" t="str" cm="1">
        <f t="array" ref="M13916">_xlfn.IFS(NOT(ISERROR(VLOOKUP(Table5[[#This Row],[Section]],TB_notTB,1,FALSE))),"No",LEFT(Table5[[#This Row],[Section]],3)="ETB","PLS",LEFT(Table5[[#This Row],[Section]],1)="7","PDB",NOT(ISBLANK(Table5[[#This Row],[Section]])),"No")</f>
        <v>No</v>
      </c>
    </row>
    <row r="13917" spans="1:13" x14ac:dyDescent="0.25">
      <c r="A13917" s="130" t="s">
        <v>5089</v>
      </c>
      <c r="B13917" s="130" t="s">
        <v>17222</v>
      </c>
      <c r="C13917" s="130" t="s">
        <v>98</v>
      </c>
      <c r="D13917" s="131">
        <v>0.20300000000000001</v>
      </c>
      <c r="E13917" s="132">
        <v>100</v>
      </c>
      <c r="F13917" s="132">
        <v>100</v>
      </c>
      <c r="G13917" s="126" t="s">
        <v>13712</v>
      </c>
      <c r="H13917" s="126" t="s">
        <v>20120</v>
      </c>
      <c r="I13917" s="126" t="s">
        <v>21055</v>
      </c>
      <c r="J13917" s="126" t="s">
        <v>26232</v>
      </c>
      <c r="K13917" s="9">
        <f>_xlfn.IFNA(VLOOKUP(Table5[[#This Row],[Section]],SubSill_Tier,2,FALSE),0)</f>
        <v>0</v>
      </c>
      <c r="L13917" s="9" t="str">
        <f t="shared" si="231"/>
        <v/>
      </c>
      <c r="M13917" s="205" t="str" cm="1">
        <f t="array" ref="M13917">_xlfn.IFS(NOT(ISERROR(VLOOKUP(Table5[[#This Row],[Section]],TB_notTB,1,FALSE))),"No",LEFT(Table5[[#This Row],[Section]],3)="ETB","PLS",LEFT(Table5[[#This Row],[Section]],1)="7","PDB",NOT(ISBLANK(Table5[[#This Row],[Section]])),"No")</f>
        <v>No</v>
      </c>
    </row>
    <row r="13918" spans="1:13" x14ac:dyDescent="0.25">
      <c r="A13918" s="130" t="s">
        <v>5090</v>
      </c>
      <c r="B13918" s="130" t="s">
        <v>17222</v>
      </c>
      <c r="C13918" s="130" t="s">
        <v>98</v>
      </c>
      <c r="D13918" s="131">
        <v>3.048</v>
      </c>
      <c r="E13918" s="132">
        <v>741</v>
      </c>
      <c r="F13918" s="132">
        <v>741</v>
      </c>
      <c r="G13918" s="126" t="s">
        <v>13712</v>
      </c>
      <c r="H13918" s="126" t="s">
        <v>20120</v>
      </c>
      <c r="I13918" s="126" t="s">
        <v>21055</v>
      </c>
      <c r="J13918" s="126" t="s">
        <v>26232</v>
      </c>
      <c r="K13918" s="9">
        <f>_xlfn.IFNA(VLOOKUP(Table5[[#This Row],[Section]],SubSill_Tier,2,FALSE),0)</f>
        <v>0</v>
      </c>
      <c r="L13918" s="9" t="str">
        <f t="shared" si="231"/>
        <v/>
      </c>
      <c r="M13918" s="205" t="str" cm="1">
        <f t="array" ref="M13918">_xlfn.IFS(NOT(ISERROR(VLOOKUP(Table5[[#This Row],[Section]],TB_notTB,1,FALSE))),"No",LEFT(Table5[[#This Row],[Section]],3)="ETB","PLS",LEFT(Table5[[#This Row],[Section]],1)="7","PDB",NOT(ISBLANK(Table5[[#This Row],[Section]])),"No")</f>
        <v>No</v>
      </c>
    </row>
    <row r="13919" spans="1:13" x14ac:dyDescent="0.25">
      <c r="A13919" s="130" t="s">
        <v>5091</v>
      </c>
      <c r="B13919" s="130" t="s">
        <v>5092</v>
      </c>
      <c r="C13919" s="130" t="s">
        <v>75</v>
      </c>
      <c r="D13919" s="131">
        <v>1.264</v>
      </c>
      <c r="E13919" s="132">
        <v>313</v>
      </c>
      <c r="F13919" s="132">
        <v>205</v>
      </c>
      <c r="G13919" s="126" t="s">
        <v>13767</v>
      </c>
      <c r="H13919" s="126" t="s">
        <v>20203</v>
      </c>
      <c r="I13919" s="126" t="s">
        <v>20204</v>
      </c>
      <c r="J13919" s="126" t="s">
        <v>26232</v>
      </c>
      <c r="K13919" s="9">
        <f>_xlfn.IFNA(VLOOKUP(Table5[[#This Row],[Section]],SubSill_Tier,2,FALSE),0)</f>
        <v>0</v>
      </c>
      <c r="L13919" s="9" t="str">
        <f t="shared" si="231"/>
        <v/>
      </c>
      <c r="M13919" s="205" t="str" cm="1">
        <f t="array" ref="M13919">_xlfn.IFS(NOT(ISERROR(VLOOKUP(Table5[[#This Row],[Section]],TB_notTB,1,FALSE))),"No",LEFT(Table5[[#This Row],[Section]],3)="ETB","PLS",LEFT(Table5[[#This Row],[Section]],1)="7","PDB",NOT(ISBLANK(Table5[[#This Row],[Section]])),"No")</f>
        <v>No</v>
      </c>
    </row>
    <row r="13920" spans="1:13" x14ac:dyDescent="0.25">
      <c r="A13920" s="130" t="s">
        <v>5093</v>
      </c>
      <c r="B13920" s="130" t="s">
        <v>5094</v>
      </c>
      <c r="C13920" s="130" t="s">
        <v>75</v>
      </c>
      <c r="D13920" s="131">
        <v>1.272</v>
      </c>
      <c r="E13920" s="132">
        <v>332</v>
      </c>
      <c r="F13920" s="132">
        <v>204</v>
      </c>
      <c r="G13920" s="126" t="s">
        <v>13767</v>
      </c>
      <c r="H13920" s="126" t="s">
        <v>20203</v>
      </c>
      <c r="I13920" s="126" t="s">
        <v>20204</v>
      </c>
      <c r="J13920" s="126" t="s">
        <v>26232</v>
      </c>
      <c r="K13920" s="9">
        <f>_xlfn.IFNA(VLOOKUP(Table5[[#This Row],[Section]],SubSill_Tier,2,FALSE),0)</f>
        <v>0</v>
      </c>
      <c r="L13920" s="9" t="str">
        <f t="shared" si="231"/>
        <v/>
      </c>
      <c r="M13920" s="205" t="str" cm="1">
        <f t="array" ref="M13920">_xlfn.IFS(NOT(ISERROR(VLOOKUP(Table5[[#This Row],[Section]],TB_notTB,1,FALSE))),"No",LEFT(Table5[[#This Row],[Section]],3)="ETB","PLS",LEFT(Table5[[#This Row],[Section]],1)="7","PDB",NOT(ISBLANK(Table5[[#This Row],[Section]])),"No")</f>
        <v>No</v>
      </c>
    </row>
    <row r="13921" spans="1:13" x14ac:dyDescent="0.25">
      <c r="A13921" s="130" t="s">
        <v>5095</v>
      </c>
      <c r="B13921" s="130" t="s">
        <v>5096</v>
      </c>
      <c r="C13921" s="130" t="s">
        <v>75</v>
      </c>
      <c r="D13921" s="131">
        <v>1.2769999999999999</v>
      </c>
      <c r="E13921" s="132">
        <v>310</v>
      </c>
      <c r="F13921" s="132">
        <v>202</v>
      </c>
      <c r="G13921" s="126" t="s">
        <v>13767</v>
      </c>
      <c r="H13921" s="126" t="s">
        <v>20203</v>
      </c>
      <c r="I13921" s="126" t="s">
        <v>20204</v>
      </c>
      <c r="J13921" s="126" t="s">
        <v>26232</v>
      </c>
      <c r="K13921" s="9">
        <f>_xlfn.IFNA(VLOOKUP(Table5[[#This Row],[Section]],SubSill_Tier,2,FALSE),0)</f>
        <v>0</v>
      </c>
      <c r="L13921" s="9" t="str">
        <f t="shared" si="231"/>
        <v/>
      </c>
      <c r="M13921" s="205" t="str" cm="1">
        <f t="array" ref="M13921">_xlfn.IFS(NOT(ISERROR(VLOOKUP(Table5[[#This Row],[Section]],TB_notTB,1,FALSE))),"No",LEFT(Table5[[#This Row],[Section]],3)="ETB","PLS",LEFT(Table5[[#This Row],[Section]],1)="7","PDB",NOT(ISBLANK(Table5[[#This Row],[Section]])),"No")</f>
        <v>No</v>
      </c>
    </row>
    <row r="13922" spans="1:13" x14ac:dyDescent="0.25">
      <c r="A13922" s="130" t="s">
        <v>5097</v>
      </c>
      <c r="B13922" s="130" t="s">
        <v>17222</v>
      </c>
      <c r="C13922" s="130" t="s">
        <v>98</v>
      </c>
      <c r="D13922" s="131">
        <v>1.52</v>
      </c>
      <c r="E13922" s="132">
        <v>400</v>
      </c>
      <c r="F13922" s="132">
        <v>196</v>
      </c>
      <c r="G13922" s="126" t="s">
        <v>13730</v>
      </c>
      <c r="H13922" s="126" t="s">
        <v>20139</v>
      </c>
      <c r="I13922" s="126" t="s">
        <v>20140</v>
      </c>
      <c r="J13922" s="126" t="s">
        <v>26243</v>
      </c>
      <c r="K13922" s="9">
        <f>_xlfn.IFNA(VLOOKUP(Table5[[#This Row],[Section]],SubSill_Tier,2,FALSE),0)</f>
        <v>0</v>
      </c>
      <c r="L13922" s="9" t="str">
        <f t="shared" si="231"/>
        <v/>
      </c>
      <c r="M13922" s="205" t="str" cm="1">
        <f t="array" ref="M13922">_xlfn.IFS(NOT(ISERROR(VLOOKUP(Table5[[#This Row],[Section]],TB_notTB,1,FALSE))),"No",LEFT(Table5[[#This Row],[Section]],3)="ETB","PLS",LEFT(Table5[[#This Row],[Section]],1)="7","PDB",NOT(ISBLANK(Table5[[#This Row],[Section]])),"No")</f>
        <v>No</v>
      </c>
    </row>
    <row r="13923" spans="1:13" x14ac:dyDescent="0.25">
      <c r="A13923" s="130" t="s">
        <v>5098</v>
      </c>
      <c r="B13923" s="130" t="s">
        <v>5099</v>
      </c>
      <c r="C13923" s="130" t="s">
        <v>75</v>
      </c>
      <c r="D13923" s="131">
        <v>1.496</v>
      </c>
      <c r="E13923" s="132">
        <v>414</v>
      </c>
      <c r="F13923" s="132">
        <v>213</v>
      </c>
      <c r="G13923" s="126" t="s">
        <v>13767</v>
      </c>
      <c r="H13923" s="126" t="s">
        <v>20203</v>
      </c>
      <c r="I13923" s="126" t="s">
        <v>20204</v>
      </c>
      <c r="J13923" s="126" t="s">
        <v>26232</v>
      </c>
      <c r="K13923" s="9">
        <f>_xlfn.IFNA(VLOOKUP(Table5[[#This Row],[Section]],SubSill_Tier,2,FALSE),0)</f>
        <v>0</v>
      </c>
      <c r="L13923" s="9" t="str">
        <f t="shared" si="231"/>
        <v/>
      </c>
      <c r="M13923" s="205" t="str" cm="1">
        <f t="array" ref="M13923">_xlfn.IFS(NOT(ISERROR(VLOOKUP(Table5[[#This Row],[Section]],TB_notTB,1,FALSE))),"No",LEFT(Table5[[#This Row],[Section]],3)="ETB","PLS",LEFT(Table5[[#This Row],[Section]],1)="7","PDB",NOT(ISBLANK(Table5[[#This Row],[Section]])),"No")</f>
        <v>No</v>
      </c>
    </row>
    <row r="13924" spans="1:13" x14ac:dyDescent="0.25">
      <c r="A13924" s="130" t="s">
        <v>5100</v>
      </c>
      <c r="B13924" s="130" t="s">
        <v>5101</v>
      </c>
      <c r="C13924" s="130" t="s">
        <v>75</v>
      </c>
      <c r="D13924" s="131">
        <v>1.371</v>
      </c>
      <c r="E13924" s="132">
        <v>367</v>
      </c>
      <c r="F13924" s="132">
        <v>194</v>
      </c>
      <c r="G13924" s="126" t="s">
        <v>13767</v>
      </c>
      <c r="H13924" s="126" t="s">
        <v>20203</v>
      </c>
      <c r="I13924" s="126" t="s">
        <v>20204</v>
      </c>
      <c r="J13924" s="126" t="s">
        <v>26232</v>
      </c>
      <c r="K13924" s="9">
        <f>_xlfn.IFNA(VLOOKUP(Table5[[#This Row],[Section]],SubSill_Tier,2,FALSE),0)</f>
        <v>0</v>
      </c>
      <c r="L13924" s="9" t="str">
        <f t="shared" si="231"/>
        <v/>
      </c>
      <c r="M13924" s="205" t="str" cm="1">
        <f t="array" ref="M13924">_xlfn.IFS(NOT(ISERROR(VLOOKUP(Table5[[#This Row],[Section]],TB_notTB,1,FALSE))),"No",LEFT(Table5[[#This Row],[Section]],3)="ETB","PLS",LEFT(Table5[[#This Row],[Section]],1)="7","PDB",NOT(ISBLANK(Table5[[#This Row],[Section]])),"No")</f>
        <v>No</v>
      </c>
    </row>
    <row r="13925" spans="1:13" x14ac:dyDescent="0.25">
      <c r="A13925" s="130" t="s">
        <v>5102</v>
      </c>
      <c r="B13925" s="130" t="s">
        <v>5103</v>
      </c>
      <c r="C13925" s="130" t="s">
        <v>75</v>
      </c>
      <c r="D13925" s="131">
        <v>0.18099999999999999</v>
      </c>
      <c r="E13925" s="132">
        <v>126</v>
      </c>
      <c r="F13925" s="132">
        <v>100</v>
      </c>
      <c r="G13925" s="126" t="s">
        <v>13767</v>
      </c>
      <c r="H13925" s="126" t="s">
        <v>20203</v>
      </c>
      <c r="I13925" s="126" t="s">
        <v>20204</v>
      </c>
      <c r="J13925" s="126" t="s">
        <v>26232</v>
      </c>
      <c r="K13925" s="9">
        <f>_xlfn.IFNA(VLOOKUP(Table5[[#This Row],[Section]],SubSill_Tier,2,FALSE),0)</f>
        <v>0</v>
      </c>
      <c r="L13925" s="9" t="str">
        <f t="shared" si="231"/>
        <v/>
      </c>
      <c r="M13925" s="205" t="str" cm="1">
        <f t="array" ref="M13925">_xlfn.IFS(NOT(ISERROR(VLOOKUP(Table5[[#This Row],[Section]],TB_notTB,1,FALSE))),"No",LEFT(Table5[[#This Row],[Section]],3)="ETB","PLS",LEFT(Table5[[#This Row],[Section]],1)="7","PDB",NOT(ISBLANK(Table5[[#This Row],[Section]])),"No")</f>
        <v>No</v>
      </c>
    </row>
    <row r="13926" spans="1:13" x14ac:dyDescent="0.25">
      <c r="A13926" s="130" t="s">
        <v>5104</v>
      </c>
      <c r="B13926" s="130" t="s">
        <v>17222</v>
      </c>
      <c r="C13926" s="130" t="s">
        <v>98</v>
      </c>
      <c r="D13926" s="131">
        <v>0.124</v>
      </c>
      <c r="E13926" s="132">
        <v>100</v>
      </c>
      <c r="F13926" s="132">
        <v>100</v>
      </c>
      <c r="G13926" s="126" t="s">
        <v>13736</v>
      </c>
      <c r="H13926" s="126" t="s">
        <v>20148</v>
      </c>
      <c r="I13926" s="126" t="s">
        <v>21073</v>
      </c>
      <c r="J13926" s="126" t="s">
        <v>26232</v>
      </c>
      <c r="K13926" s="9">
        <f>_xlfn.IFNA(VLOOKUP(Table5[[#This Row],[Section]],SubSill_Tier,2,FALSE),0)</f>
        <v>0</v>
      </c>
      <c r="L13926" s="9" t="str">
        <f t="shared" si="231"/>
        <v/>
      </c>
      <c r="M13926" s="205" t="str" cm="1">
        <f t="array" ref="M13926">_xlfn.IFS(NOT(ISERROR(VLOOKUP(Table5[[#This Row],[Section]],TB_notTB,1,FALSE))),"No",LEFT(Table5[[#This Row],[Section]],3)="ETB","PLS",LEFT(Table5[[#This Row],[Section]],1)="7","PDB",NOT(ISBLANK(Table5[[#This Row],[Section]])),"No")</f>
        <v>No</v>
      </c>
    </row>
    <row r="13927" spans="1:13" x14ac:dyDescent="0.25">
      <c r="A13927" s="130" t="s">
        <v>5105</v>
      </c>
      <c r="B13927" s="130" t="s">
        <v>17222</v>
      </c>
      <c r="C13927" s="130" t="s">
        <v>98</v>
      </c>
      <c r="D13927" s="131">
        <v>0.68</v>
      </c>
      <c r="E13927" s="132">
        <v>197</v>
      </c>
      <c r="F13927" s="132">
        <v>197</v>
      </c>
      <c r="G13927" s="126" t="s">
        <v>13736</v>
      </c>
      <c r="H13927" s="126" t="s">
        <v>20148</v>
      </c>
      <c r="I13927" s="126" t="s">
        <v>21073</v>
      </c>
      <c r="J13927" s="126" t="s">
        <v>26232</v>
      </c>
      <c r="K13927" s="9">
        <f>_xlfn.IFNA(VLOOKUP(Table5[[#This Row],[Section]],SubSill_Tier,2,FALSE),0)</f>
        <v>0</v>
      </c>
      <c r="L13927" s="9" t="str">
        <f t="shared" si="231"/>
        <v/>
      </c>
      <c r="M13927" s="205" t="str" cm="1">
        <f t="array" ref="M13927">_xlfn.IFS(NOT(ISERROR(VLOOKUP(Table5[[#This Row],[Section]],TB_notTB,1,FALSE))),"No",LEFT(Table5[[#This Row],[Section]],3)="ETB","PLS",LEFT(Table5[[#This Row],[Section]],1)="7","PDB",NOT(ISBLANK(Table5[[#This Row],[Section]])),"No")</f>
        <v>No</v>
      </c>
    </row>
    <row r="13928" spans="1:13" x14ac:dyDescent="0.25">
      <c r="A13928" s="130" t="s">
        <v>9986</v>
      </c>
      <c r="B13928" s="130" t="s">
        <v>3598</v>
      </c>
      <c r="C13928" s="130" t="s">
        <v>98</v>
      </c>
      <c r="D13928" s="131">
        <v>0.40799999999999997</v>
      </c>
      <c r="E13928" s="132">
        <v>141</v>
      </c>
      <c r="F13928" s="132">
        <v>141</v>
      </c>
      <c r="G13928" s="126" t="s">
        <v>13724</v>
      </c>
      <c r="H13928" s="126" t="s">
        <v>20186</v>
      </c>
      <c r="I13928" s="126" t="s">
        <v>22099</v>
      </c>
      <c r="J13928" s="126" t="s">
        <v>26234</v>
      </c>
      <c r="K13928" s="9">
        <f>_xlfn.IFNA(VLOOKUP(Table5[[#This Row],[Section]],SubSill_Tier,2,FALSE),0)</f>
        <v>0</v>
      </c>
      <c r="L13928" s="9" t="str">
        <f t="shared" si="231"/>
        <v/>
      </c>
      <c r="M13928" s="205" t="str" cm="1">
        <f t="array" ref="M13928">_xlfn.IFS(NOT(ISERROR(VLOOKUP(Table5[[#This Row],[Section]],TB_notTB,1,FALSE))),"No",LEFT(Table5[[#This Row],[Section]],3)="ETB","PLS",LEFT(Table5[[#This Row],[Section]],1)="7","PDB",NOT(ISBLANK(Table5[[#This Row],[Section]])),"No")</f>
        <v>No</v>
      </c>
    </row>
    <row r="13929" spans="1:13" x14ac:dyDescent="0.25">
      <c r="A13929" s="130" t="s">
        <v>9987</v>
      </c>
      <c r="B13929" s="130" t="s">
        <v>17222</v>
      </c>
      <c r="C13929" s="130" t="s">
        <v>98</v>
      </c>
      <c r="D13929" s="131">
        <v>1.042</v>
      </c>
      <c r="E13929" s="132">
        <v>248</v>
      </c>
      <c r="F13929" s="132">
        <v>248</v>
      </c>
      <c r="G13929" s="126" t="s">
        <v>13750</v>
      </c>
      <c r="H13929" s="126" t="s">
        <v>20121</v>
      </c>
      <c r="I13929" s="126" t="s">
        <v>20122</v>
      </c>
      <c r="J13929" s="126" t="s">
        <v>26234</v>
      </c>
      <c r="K13929" s="9">
        <f>_xlfn.IFNA(VLOOKUP(Table5[[#This Row],[Section]],SubSill_Tier,2,FALSE),0)</f>
        <v>0</v>
      </c>
      <c r="L13929" s="9" t="str">
        <f t="shared" si="231"/>
        <v/>
      </c>
      <c r="M13929" s="205" t="str" cm="1">
        <f t="array" ref="M13929">_xlfn.IFS(NOT(ISERROR(VLOOKUP(Table5[[#This Row],[Section]],TB_notTB,1,FALSE))),"No",LEFT(Table5[[#This Row],[Section]],3)="ETB","PLS",LEFT(Table5[[#This Row],[Section]],1)="7","PDB",NOT(ISBLANK(Table5[[#This Row],[Section]])),"No")</f>
        <v>No</v>
      </c>
    </row>
    <row r="13930" spans="1:13" x14ac:dyDescent="0.25">
      <c r="A13930" s="130" t="s">
        <v>9988</v>
      </c>
      <c r="B13930" s="130" t="s">
        <v>3598</v>
      </c>
      <c r="C13930" s="130" t="s">
        <v>75</v>
      </c>
      <c r="D13930" s="131">
        <v>0.375</v>
      </c>
      <c r="E13930" s="132">
        <v>104</v>
      </c>
      <c r="F13930" s="132">
        <v>104</v>
      </c>
      <c r="G13930" s="126" t="s">
        <v>13750</v>
      </c>
      <c r="H13930" s="126" t="s">
        <v>20121</v>
      </c>
      <c r="I13930" s="126" t="s">
        <v>20122</v>
      </c>
      <c r="J13930" s="126" t="s">
        <v>26234</v>
      </c>
      <c r="K13930" s="9">
        <f>_xlfn.IFNA(VLOOKUP(Table5[[#This Row],[Section]],SubSill_Tier,2,FALSE),0)</f>
        <v>0</v>
      </c>
      <c r="L13930" s="9" t="str">
        <f t="shared" si="231"/>
        <v/>
      </c>
      <c r="M13930" s="205" t="str" cm="1">
        <f t="array" ref="M13930">_xlfn.IFS(NOT(ISERROR(VLOOKUP(Table5[[#This Row],[Section]],TB_notTB,1,FALSE))),"No",LEFT(Table5[[#This Row],[Section]],3)="ETB","PLS",LEFT(Table5[[#This Row],[Section]],1)="7","PDB",NOT(ISBLANK(Table5[[#This Row],[Section]])),"No")</f>
        <v>No</v>
      </c>
    </row>
    <row r="13931" spans="1:13" x14ac:dyDescent="0.25">
      <c r="A13931" s="130" t="s">
        <v>9989</v>
      </c>
      <c r="B13931" s="130" t="s">
        <v>17222</v>
      </c>
      <c r="C13931" s="130" t="s">
        <v>75</v>
      </c>
      <c r="D13931" s="131">
        <v>1.625</v>
      </c>
      <c r="E13931" s="132">
        <v>262</v>
      </c>
      <c r="F13931" s="132">
        <v>262</v>
      </c>
      <c r="G13931" s="126" t="s">
        <v>13724</v>
      </c>
      <c r="H13931" s="126" t="s">
        <v>20121</v>
      </c>
      <c r="I13931" s="126" t="s">
        <v>20122</v>
      </c>
      <c r="J13931" s="126" t="s">
        <v>26234</v>
      </c>
      <c r="K13931" s="9">
        <f>_xlfn.IFNA(VLOOKUP(Table5[[#This Row],[Section]],SubSill_Tier,2,FALSE),0)</f>
        <v>0</v>
      </c>
      <c r="L13931" s="9" t="str">
        <f t="shared" si="231"/>
        <v/>
      </c>
      <c r="M13931" s="205" t="str" cm="1">
        <f t="array" ref="M13931">_xlfn.IFS(NOT(ISERROR(VLOOKUP(Table5[[#This Row],[Section]],TB_notTB,1,FALSE))),"No",LEFT(Table5[[#This Row],[Section]],3)="ETB","PLS",LEFT(Table5[[#This Row],[Section]],1)="7","PDB",NOT(ISBLANK(Table5[[#This Row],[Section]])),"No")</f>
        <v>No</v>
      </c>
    </row>
    <row r="13932" spans="1:13" x14ac:dyDescent="0.25">
      <c r="A13932" s="130" t="s">
        <v>9990</v>
      </c>
      <c r="B13932" s="130" t="s">
        <v>17222</v>
      </c>
      <c r="C13932" s="130" t="s">
        <v>75</v>
      </c>
      <c r="D13932" s="131">
        <v>4.9950000000000001</v>
      </c>
      <c r="E13932" s="132">
        <v>388</v>
      </c>
      <c r="F13932" s="132">
        <v>388</v>
      </c>
      <c r="G13932" s="126" t="s">
        <v>13724</v>
      </c>
      <c r="H13932" s="126" t="s">
        <v>20132</v>
      </c>
      <c r="I13932" s="126" t="s">
        <v>20133</v>
      </c>
      <c r="J13932" s="126" t="s">
        <v>26250</v>
      </c>
      <c r="K13932" s="9">
        <f>_xlfn.IFNA(VLOOKUP(Table5[[#This Row],[Section]],SubSill_Tier,2,FALSE),0)</f>
        <v>0</v>
      </c>
      <c r="L13932" s="9" t="str">
        <f t="shared" si="231"/>
        <v/>
      </c>
      <c r="M13932" s="205" t="str" cm="1">
        <f t="array" ref="M13932">_xlfn.IFS(NOT(ISERROR(VLOOKUP(Table5[[#This Row],[Section]],TB_notTB,1,FALSE))),"No",LEFT(Table5[[#This Row],[Section]],3)="ETB","PLS",LEFT(Table5[[#This Row],[Section]],1)="7","PDB",NOT(ISBLANK(Table5[[#This Row],[Section]])),"No")</f>
        <v>No</v>
      </c>
    </row>
    <row r="13933" spans="1:13" x14ac:dyDescent="0.25">
      <c r="A13933" s="130" t="s">
        <v>9991</v>
      </c>
      <c r="B13933" s="130" t="s">
        <v>17222</v>
      </c>
      <c r="C13933" s="130" t="s">
        <v>75</v>
      </c>
      <c r="D13933" s="131">
        <v>3.5910000000000002</v>
      </c>
      <c r="E13933" s="132">
        <v>453</v>
      </c>
      <c r="F13933" s="132">
        <v>453</v>
      </c>
      <c r="G13933" s="126" t="s">
        <v>13724</v>
      </c>
      <c r="H13933" s="126" t="s">
        <v>20132</v>
      </c>
      <c r="I13933" s="126" t="s">
        <v>20133</v>
      </c>
      <c r="J13933" s="126" t="s">
        <v>26234</v>
      </c>
      <c r="K13933" s="9">
        <f>_xlfn.IFNA(VLOOKUP(Table5[[#This Row],[Section]],SubSill_Tier,2,FALSE),0)</f>
        <v>0</v>
      </c>
      <c r="L13933" s="9" t="str">
        <f t="shared" si="231"/>
        <v/>
      </c>
      <c r="M13933" s="205" t="str" cm="1">
        <f t="array" ref="M13933">_xlfn.IFS(NOT(ISERROR(VLOOKUP(Table5[[#This Row],[Section]],TB_notTB,1,FALSE))),"No",LEFT(Table5[[#This Row],[Section]],3)="ETB","PLS",LEFT(Table5[[#This Row],[Section]],1)="7","PDB",NOT(ISBLANK(Table5[[#This Row],[Section]])),"No")</f>
        <v>No</v>
      </c>
    </row>
    <row r="13934" spans="1:13" x14ac:dyDescent="0.25">
      <c r="A13934" s="130" t="s">
        <v>9992</v>
      </c>
      <c r="B13934" s="130" t="s">
        <v>14087</v>
      </c>
      <c r="C13934" s="130" t="s">
        <v>75</v>
      </c>
      <c r="D13934" s="131">
        <v>0.84199999999999997</v>
      </c>
      <c r="E13934" s="132">
        <v>196</v>
      </c>
      <c r="F13934" s="132">
        <v>196</v>
      </c>
      <c r="G13934" s="126" t="s">
        <v>13750</v>
      </c>
      <c r="H13934" s="126" t="s">
        <v>21081</v>
      </c>
      <c r="I13934" s="126" t="s">
        <v>21082</v>
      </c>
      <c r="J13934" s="126" t="s">
        <v>26233</v>
      </c>
      <c r="K13934" s="9">
        <f>_xlfn.IFNA(VLOOKUP(Table5[[#This Row],[Section]],SubSill_Tier,2,FALSE),0)</f>
        <v>0</v>
      </c>
      <c r="L13934" s="9" t="str">
        <f t="shared" si="231"/>
        <v>Wall</v>
      </c>
      <c r="M13934" s="205" t="str" cm="1">
        <f t="array" ref="M13934">_xlfn.IFS(NOT(ISERROR(VLOOKUP(Table5[[#This Row],[Section]],TB_notTB,1,FALSE))),"No",LEFT(Table5[[#This Row],[Section]],3)="ETB","PLS",LEFT(Table5[[#This Row],[Section]],1)="7","PDB",NOT(ISBLANK(Table5[[#This Row],[Section]])),"No")</f>
        <v>No</v>
      </c>
    </row>
    <row r="13935" spans="1:13" x14ac:dyDescent="0.25">
      <c r="A13935" s="130" t="s">
        <v>9993</v>
      </c>
      <c r="B13935" s="130" t="s">
        <v>13997</v>
      </c>
      <c r="C13935" s="130" t="s">
        <v>75</v>
      </c>
      <c r="D13935" s="131">
        <v>4.6340000000000003</v>
      </c>
      <c r="E13935" s="132">
        <v>353</v>
      </c>
      <c r="F13935" s="132">
        <v>353</v>
      </c>
      <c r="G13935" s="126" t="s">
        <v>13719</v>
      </c>
      <c r="H13935" s="126" t="s">
        <v>20128</v>
      </c>
      <c r="I13935" s="126" t="s">
        <v>20129</v>
      </c>
      <c r="J13935" s="126" t="s">
        <v>26240</v>
      </c>
      <c r="K13935" s="9">
        <f>_xlfn.IFNA(VLOOKUP(Table5[[#This Row],[Section]],SubSill_Tier,2,FALSE),0)</f>
        <v>0</v>
      </c>
      <c r="L13935" s="9" t="str">
        <f t="shared" si="231"/>
        <v>Wall</v>
      </c>
      <c r="M13935" s="205" t="str" cm="1">
        <f t="array" ref="M13935">_xlfn.IFS(NOT(ISERROR(VLOOKUP(Table5[[#This Row],[Section]],TB_notTB,1,FALSE))),"No",LEFT(Table5[[#This Row],[Section]],3)="ETB","PLS",LEFT(Table5[[#This Row],[Section]],1)="7","PDB",NOT(ISBLANK(Table5[[#This Row],[Section]])),"No")</f>
        <v>No</v>
      </c>
    </row>
    <row r="13936" spans="1:13" x14ac:dyDescent="0.25">
      <c r="A13936" s="130" t="s">
        <v>9994</v>
      </c>
      <c r="B13936" s="130" t="s">
        <v>3598</v>
      </c>
      <c r="C13936" s="130" t="s">
        <v>98</v>
      </c>
      <c r="D13936" s="131">
        <v>0.95299999999999996</v>
      </c>
      <c r="E13936" s="132">
        <v>103</v>
      </c>
      <c r="F13936" s="132">
        <v>103</v>
      </c>
      <c r="G13936" s="126" t="s">
        <v>13724</v>
      </c>
      <c r="H13936" s="126" t="s">
        <v>20186</v>
      </c>
      <c r="I13936" s="126" t="s">
        <v>22099</v>
      </c>
      <c r="J13936" s="126" t="s">
        <v>26234</v>
      </c>
      <c r="K13936" s="9">
        <f>_xlfn.IFNA(VLOOKUP(Table5[[#This Row],[Section]],SubSill_Tier,2,FALSE),0)</f>
        <v>0</v>
      </c>
      <c r="L13936" s="9" t="str">
        <f t="shared" si="231"/>
        <v/>
      </c>
      <c r="M13936" s="205" t="str" cm="1">
        <f t="array" ref="M13936">_xlfn.IFS(NOT(ISERROR(VLOOKUP(Table5[[#This Row],[Section]],TB_notTB,1,FALSE))),"No",LEFT(Table5[[#This Row],[Section]],3)="ETB","PLS",LEFT(Table5[[#This Row],[Section]],1)="7","PDB",NOT(ISBLANK(Table5[[#This Row],[Section]])),"No")</f>
        <v>No</v>
      </c>
    </row>
    <row r="13937" spans="1:13" x14ac:dyDescent="0.25">
      <c r="A13937" s="130" t="s">
        <v>9995</v>
      </c>
      <c r="B13937" s="130" t="s">
        <v>3598</v>
      </c>
      <c r="C13937" s="130" t="s">
        <v>98</v>
      </c>
      <c r="D13937" s="131">
        <v>0.621</v>
      </c>
      <c r="E13937" s="132">
        <v>146</v>
      </c>
      <c r="F13937" s="132">
        <v>146</v>
      </c>
      <c r="G13937" s="126" t="s">
        <v>13724</v>
      </c>
      <c r="H13937" s="126" t="s">
        <v>20186</v>
      </c>
      <c r="I13937" s="126" t="s">
        <v>22099</v>
      </c>
      <c r="J13937" s="126" t="s">
        <v>26234</v>
      </c>
      <c r="K13937" s="9">
        <f>_xlfn.IFNA(VLOOKUP(Table5[[#This Row],[Section]],SubSill_Tier,2,FALSE),0)</f>
        <v>0</v>
      </c>
      <c r="L13937" s="9" t="str">
        <f t="shared" si="231"/>
        <v/>
      </c>
      <c r="M13937" s="205" t="str" cm="1">
        <f t="array" ref="M13937">_xlfn.IFS(NOT(ISERROR(VLOOKUP(Table5[[#This Row],[Section]],TB_notTB,1,FALSE))),"No",LEFT(Table5[[#This Row],[Section]],3)="ETB","PLS",LEFT(Table5[[#This Row],[Section]],1)="7","PDB",NOT(ISBLANK(Table5[[#This Row],[Section]])),"No")</f>
        <v>No</v>
      </c>
    </row>
    <row r="13938" spans="1:13" x14ac:dyDescent="0.25">
      <c r="A13938" s="130" t="s">
        <v>9996</v>
      </c>
      <c r="B13938" s="130" t="s">
        <v>3598</v>
      </c>
      <c r="C13938" s="130" t="s">
        <v>98</v>
      </c>
      <c r="D13938" s="131">
        <v>1.7010000000000001</v>
      </c>
      <c r="E13938" s="132">
        <v>288</v>
      </c>
      <c r="F13938" s="132">
        <v>288</v>
      </c>
      <c r="G13938" s="126" t="s">
        <v>13724</v>
      </c>
      <c r="H13938" s="126" t="s">
        <v>20186</v>
      </c>
      <c r="I13938" s="126" t="s">
        <v>22099</v>
      </c>
      <c r="J13938" s="126" t="s">
        <v>26234</v>
      </c>
      <c r="K13938" s="9">
        <f>_xlfn.IFNA(VLOOKUP(Table5[[#This Row],[Section]],SubSill_Tier,2,FALSE),0)</f>
        <v>0</v>
      </c>
      <c r="L13938" s="9" t="str">
        <f t="shared" si="231"/>
        <v/>
      </c>
      <c r="M13938" s="205" t="str" cm="1">
        <f t="array" ref="M13938">_xlfn.IFS(NOT(ISERROR(VLOOKUP(Table5[[#This Row],[Section]],TB_notTB,1,FALSE))),"No",LEFT(Table5[[#This Row],[Section]],3)="ETB","PLS",LEFT(Table5[[#This Row],[Section]],1)="7","PDB",NOT(ISBLANK(Table5[[#This Row],[Section]])),"No")</f>
        <v>No</v>
      </c>
    </row>
    <row r="13939" spans="1:13" x14ac:dyDescent="0.25">
      <c r="A13939" s="130" t="s">
        <v>9997</v>
      </c>
      <c r="B13939" s="130" t="s">
        <v>3598</v>
      </c>
      <c r="C13939" s="130" t="s">
        <v>98</v>
      </c>
      <c r="D13939" s="131">
        <v>0.33800000000000002</v>
      </c>
      <c r="E13939" s="132">
        <v>100</v>
      </c>
      <c r="F13939" s="132">
        <v>100</v>
      </c>
      <c r="G13939" s="126" t="s">
        <v>13724</v>
      </c>
      <c r="H13939" s="126" t="s">
        <v>20186</v>
      </c>
      <c r="I13939" s="126" t="s">
        <v>22099</v>
      </c>
      <c r="J13939" s="126" t="s">
        <v>26234</v>
      </c>
      <c r="K13939" s="9">
        <f>_xlfn.IFNA(VLOOKUP(Table5[[#This Row],[Section]],SubSill_Tier,2,FALSE),0)</f>
        <v>0</v>
      </c>
      <c r="L13939" s="9" t="str">
        <f t="shared" si="231"/>
        <v/>
      </c>
      <c r="M13939" s="205" t="str" cm="1">
        <f t="array" ref="M13939">_xlfn.IFS(NOT(ISERROR(VLOOKUP(Table5[[#This Row],[Section]],TB_notTB,1,FALSE))),"No",LEFT(Table5[[#This Row],[Section]],3)="ETB","PLS",LEFT(Table5[[#This Row],[Section]],1)="7","PDB",NOT(ISBLANK(Table5[[#This Row],[Section]])),"No")</f>
        <v>No</v>
      </c>
    </row>
    <row r="13940" spans="1:13" x14ac:dyDescent="0.25">
      <c r="A13940" s="130" t="s">
        <v>9998</v>
      </c>
      <c r="B13940" s="130" t="s">
        <v>3598</v>
      </c>
      <c r="C13940" s="130" t="s">
        <v>98</v>
      </c>
      <c r="D13940" s="131">
        <v>1.677</v>
      </c>
      <c r="E13940" s="132">
        <v>324</v>
      </c>
      <c r="F13940" s="132">
        <v>324</v>
      </c>
      <c r="G13940" s="126" t="s">
        <v>13724</v>
      </c>
      <c r="H13940" s="126" t="s">
        <v>20186</v>
      </c>
      <c r="I13940" s="126" t="s">
        <v>22099</v>
      </c>
      <c r="J13940" s="126" t="s">
        <v>26234</v>
      </c>
      <c r="K13940" s="9">
        <f>_xlfn.IFNA(VLOOKUP(Table5[[#This Row],[Section]],SubSill_Tier,2,FALSE),0)</f>
        <v>0</v>
      </c>
      <c r="L13940" s="9" t="str">
        <f t="shared" si="231"/>
        <v/>
      </c>
      <c r="M13940" s="205" t="str" cm="1">
        <f t="array" ref="M13940">_xlfn.IFS(NOT(ISERROR(VLOOKUP(Table5[[#This Row],[Section]],TB_notTB,1,FALSE))),"No",LEFT(Table5[[#This Row],[Section]],3)="ETB","PLS",LEFT(Table5[[#This Row],[Section]],1)="7","PDB",NOT(ISBLANK(Table5[[#This Row],[Section]])),"No")</f>
        <v>No</v>
      </c>
    </row>
    <row r="13941" spans="1:13" x14ac:dyDescent="0.25">
      <c r="A13941" s="130" t="s">
        <v>9999</v>
      </c>
      <c r="B13941" s="130" t="s">
        <v>3598</v>
      </c>
      <c r="C13941" s="130" t="s">
        <v>75</v>
      </c>
      <c r="D13941" s="131">
        <v>1.3009999999999999</v>
      </c>
      <c r="E13941" s="132">
        <v>237</v>
      </c>
      <c r="F13941" s="132">
        <v>237</v>
      </c>
      <c r="G13941" s="126" t="s">
        <v>13724</v>
      </c>
      <c r="H13941" s="126" t="s">
        <v>20121</v>
      </c>
      <c r="I13941" s="126" t="s">
        <v>20122</v>
      </c>
      <c r="J13941" s="126" t="s">
        <v>26234</v>
      </c>
      <c r="K13941" s="9">
        <f>_xlfn.IFNA(VLOOKUP(Table5[[#This Row],[Section]],SubSill_Tier,2,FALSE),0)</f>
        <v>0</v>
      </c>
      <c r="L13941" s="9" t="str">
        <f t="shared" si="231"/>
        <v/>
      </c>
      <c r="M13941" s="205" t="str" cm="1">
        <f t="array" ref="M13941">_xlfn.IFS(NOT(ISERROR(VLOOKUP(Table5[[#This Row],[Section]],TB_notTB,1,FALSE))),"No",LEFT(Table5[[#This Row],[Section]],3)="ETB","PLS",LEFT(Table5[[#This Row],[Section]],1)="7","PDB",NOT(ISBLANK(Table5[[#This Row],[Section]])),"No")</f>
        <v>No</v>
      </c>
    </row>
    <row r="13942" spans="1:13" x14ac:dyDescent="0.25">
      <c r="A13942" s="130" t="s">
        <v>10000</v>
      </c>
      <c r="B13942" s="130" t="s">
        <v>3598</v>
      </c>
      <c r="C13942" s="130" t="s">
        <v>98</v>
      </c>
      <c r="D13942" s="131">
        <v>1.5229999999999999</v>
      </c>
      <c r="E13942" s="132">
        <v>325</v>
      </c>
      <c r="F13942" s="132">
        <v>325</v>
      </c>
      <c r="G13942" s="126" t="s">
        <v>13724</v>
      </c>
      <c r="H13942" s="126" t="s">
        <v>20186</v>
      </c>
      <c r="I13942" s="126" t="s">
        <v>22099</v>
      </c>
      <c r="J13942" s="126" t="s">
        <v>26234</v>
      </c>
      <c r="K13942" s="9">
        <f>_xlfn.IFNA(VLOOKUP(Table5[[#This Row],[Section]],SubSill_Tier,2,FALSE),0)</f>
        <v>0</v>
      </c>
      <c r="L13942" s="9" t="str">
        <f t="shared" si="231"/>
        <v/>
      </c>
      <c r="M13942" s="205" t="str" cm="1">
        <f t="array" ref="M13942">_xlfn.IFS(NOT(ISERROR(VLOOKUP(Table5[[#This Row],[Section]],TB_notTB,1,FALSE))),"No",LEFT(Table5[[#This Row],[Section]],3)="ETB","PLS",LEFT(Table5[[#This Row],[Section]],1)="7","PDB",NOT(ISBLANK(Table5[[#This Row],[Section]])),"No")</f>
        <v>No</v>
      </c>
    </row>
    <row r="13943" spans="1:13" x14ac:dyDescent="0.25">
      <c r="A13943" s="130" t="s">
        <v>10001</v>
      </c>
      <c r="B13943" s="130" t="s">
        <v>3598</v>
      </c>
      <c r="C13943" s="130" t="s">
        <v>98</v>
      </c>
      <c r="D13943" s="131">
        <v>0.34</v>
      </c>
      <c r="E13943" s="132">
        <v>111</v>
      </c>
      <c r="F13943" s="132">
        <v>111</v>
      </c>
      <c r="G13943" s="126" t="s">
        <v>13724</v>
      </c>
      <c r="H13943" s="126" t="s">
        <v>20186</v>
      </c>
      <c r="I13943" s="126" t="s">
        <v>22099</v>
      </c>
      <c r="J13943" s="126" t="s">
        <v>26234</v>
      </c>
      <c r="K13943" s="9">
        <f>_xlfn.IFNA(VLOOKUP(Table5[[#This Row],[Section]],SubSill_Tier,2,FALSE),0)</f>
        <v>0</v>
      </c>
      <c r="L13943" s="9" t="str">
        <f t="shared" si="231"/>
        <v/>
      </c>
      <c r="M13943" s="205" t="str" cm="1">
        <f t="array" ref="M13943">_xlfn.IFS(NOT(ISERROR(VLOOKUP(Table5[[#This Row],[Section]],TB_notTB,1,FALSE))),"No",LEFT(Table5[[#This Row],[Section]],3)="ETB","PLS",LEFT(Table5[[#This Row],[Section]],1)="7","PDB",NOT(ISBLANK(Table5[[#This Row],[Section]])),"No")</f>
        <v>No</v>
      </c>
    </row>
    <row r="13944" spans="1:13" x14ac:dyDescent="0.25">
      <c r="A13944" s="130" t="s">
        <v>10002</v>
      </c>
      <c r="B13944" s="130" t="s">
        <v>3598</v>
      </c>
      <c r="C13944" s="130" t="s">
        <v>98</v>
      </c>
      <c r="D13944" s="131">
        <v>1.3420000000000001</v>
      </c>
      <c r="E13944" s="132">
        <v>216</v>
      </c>
      <c r="F13944" s="132">
        <v>216</v>
      </c>
      <c r="G13944" s="126" t="s">
        <v>13724</v>
      </c>
      <c r="H13944" s="126" t="s">
        <v>20186</v>
      </c>
      <c r="I13944" s="126" t="s">
        <v>22099</v>
      </c>
      <c r="J13944" s="126" t="s">
        <v>26234</v>
      </c>
      <c r="K13944" s="9">
        <f>_xlfn.IFNA(VLOOKUP(Table5[[#This Row],[Section]],SubSill_Tier,2,FALSE),0)</f>
        <v>0</v>
      </c>
      <c r="L13944" s="9" t="str">
        <f t="shared" si="231"/>
        <v/>
      </c>
      <c r="M13944" s="205" t="str" cm="1">
        <f t="array" ref="M13944">_xlfn.IFS(NOT(ISERROR(VLOOKUP(Table5[[#This Row],[Section]],TB_notTB,1,FALSE))),"No",LEFT(Table5[[#This Row],[Section]],3)="ETB","PLS",LEFT(Table5[[#This Row],[Section]],1)="7","PDB",NOT(ISBLANK(Table5[[#This Row],[Section]])),"No")</f>
        <v>No</v>
      </c>
    </row>
    <row r="13945" spans="1:13" x14ac:dyDescent="0.25">
      <c r="A13945" s="130" t="s">
        <v>10003</v>
      </c>
      <c r="B13945" s="130" t="s">
        <v>17222</v>
      </c>
      <c r="C13945" s="130" t="s">
        <v>98</v>
      </c>
      <c r="D13945" s="131">
        <v>0.46200000000000002</v>
      </c>
      <c r="E13945" s="132">
        <v>100</v>
      </c>
      <c r="F13945" s="132">
        <v>100</v>
      </c>
      <c r="G13945" s="126" t="s">
        <v>13721</v>
      </c>
      <c r="H13945" s="126" t="s">
        <v>20121</v>
      </c>
      <c r="I13945" s="126" t="s">
        <v>20122</v>
      </c>
      <c r="J13945" s="126" t="s">
        <v>26234</v>
      </c>
      <c r="K13945" s="9">
        <f>_xlfn.IFNA(VLOOKUP(Table5[[#This Row],[Section]],SubSill_Tier,2,FALSE),0)</f>
        <v>0</v>
      </c>
      <c r="L13945" s="9" t="str">
        <f t="shared" si="231"/>
        <v/>
      </c>
      <c r="M13945" s="205" t="str" cm="1">
        <f t="array" ref="M13945">_xlfn.IFS(NOT(ISERROR(VLOOKUP(Table5[[#This Row],[Section]],TB_notTB,1,FALSE))),"No",LEFT(Table5[[#This Row],[Section]],3)="ETB","PLS",LEFT(Table5[[#This Row],[Section]],1)="7","PDB",NOT(ISBLANK(Table5[[#This Row],[Section]])),"No")</f>
        <v>No</v>
      </c>
    </row>
    <row r="13946" spans="1:13" x14ac:dyDescent="0.25">
      <c r="A13946" s="130" t="s">
        <v>10004</v>
      </c>
      <c r="B13946" s="130" t="s">
        <v>10005</v>
      </c>
      <c r="C13946" s="130" t="s">
        <v>75</v>
      </c>
      <c r="D13946" s="131">
        <v>0.68600000000000005</v>
      </c>
      <c r="E13946" s="132">
        <v>124</v>
      </c>
      <c r="F13946" s="132">
        <v>124</v>
      </c>
      <c r="G13946" s="126" t="s">
        <v>13750</v>
      </c>
      <c r="H13946" s="126" t="s">
        <v>21081</v>
      </c>
      <c r="I13946" s="126" t="s">
        <v>21082</v>
      </c>
      <c r="J13946" s="126" t="s">
        <v>26233</v>
      </c>
      <c r="K13946" s="9">
        <f>_xlfn.IFNA(VLOOKUP(Table5[[#This Row],[Section]],SubSill_Tier,2,FALSE),0)</f>
        <v>0</v>
      </c>
      <c r="L13946" s="9" t="str">
        <f t="shared" si="231"/>
        <v>Wall</v>
      </c>
      <c r="M13946" s="205" t="str" cm="1">
        <f t="array" ref="M13946">_xlfn.IFS(NOT(ISERROR(VLOOKUP(Table5[[#This Row],[Section]],TB_notTB,1,FALSE))),"No",LEFT(Table5[[#This Row],[Section]],3)="ETB","PLS",LEFT(Table5[[#This Row],[Section]],1)="7","PDB",NOT(ISBLANK(Table5[[#This Row],[Section]])),"No")</f>
        <v>No</v>
      </c>
    </row>
    <row r="13947" spans="1:13" x14ac:dyDescent="0.25">
      <c r="A13947" s="130" t="s">
        <v>10006</v>
      </c>
      <c r="B13947" s="130" t="s">
        <v>17222</v>
      </c>
      <c r="C13947" s="130" t="s">
        <v>98</v>
      </c>
      <c r="D13947" s="131">
        <v>0.35099999999999998</v>
      </c>
      <c r="E13947" s="132">
        <v>115</v>
      </c>
      <c r="F13947" s="132">
        <v>115</v>
      </c>
      <c r="G13947" s="126" t="s">
        <v>13721</v>
      </c>
      <c r="H13947" s="126" t="s">
        <v>20121</v>
      </c>
      <c r="I13947" s="126" t="s">
        <v>20122</v>
      </c>
      <c r="J13947" s="126" t="s">
        <v>26234</v>
      </c>
      <c r="K13947" s="9">
        <f>_xlfn.IFNA(VLOOKUP(Table5[[#This Row],[Section]],SubSill_Tier,2,FALSE),0)</f>
        <v>0</v>
      </c>
      <c r="L13947" s="9" t="str">
        <f t="shared" si="231"/>
        <v/>
      </c>
      <c r="M13947" s="205" t="str" cm="1">
        <f t="array" ref="M13947">_xlfn.IFS(NOT(ISERROR(VLOOKUP(Table5[[#This Row],[Section]],TB_notTB,1,FALSE))),"No",LEFT(Table5[[#This Row],[Section]],3)="ETB","PLS",LEFT(Table5[[#This Row],[Section]],1)="7","PDB",NOT(ISBLANK(Table5[[#This Row],[Section]])),"No")</f>
        <v>No</v>
      </c>
    </row>
    <row r="13948" spans="1:13" x14ac:dyDescent="0.25">
      <c r="A13948" s="130" t="s">
        <v>5106</v>
      </c>
      <c r="B13948" s="130" t="s">
        <v>17222</v>
      </c>
      <c r="C13948" s="130" t="s">
        <v>98</v>
      </c>
      <c r="D13948" s="131">
        <v>0.624</v>
      </c>
      <c r="E13948" s="132">
        <v>243</v>
      </c>
      <c r="F13948" s="132">
        <v>100</v>
      </c>
      <c r="G13948" s="126" t="s">
        <v>13736</v>
      </c>
      <c r="H13948" s="126" t="s">
        <v>20148</v>
      </c>
      <c r="I13948" s="126" t="s">
        <v>21073</v>
      </c>
      <c r="J13948" s="126" t="s">
        <v>26232</v>
      </c>
      <c r="K13948" s="9">
        <f>_xlfn.IFNA(VLOOKUP(Table5[[#This Row],[Section]],SubSill_Tier,2,FALSE),0)</f>
        <v>0</v>
      </c>
      <c r="L13948" s="9" t="str">
        <f t="shared" si="231"/>
        <v/>
      </c>
      <c r="M13948" s="205" t="str" cm="1">
        <f t="array" ref="M13948">_xlfn.IFS(NOT(ISERROR(VLOOKUP(Table5[[#This Row],[Section]],TB_notTB,1,FALSE))),"No",LEFT(Table5[[#This Row],[Section]],3)="ETB","PLS",LEFT(Table5[[#This Row],[Section]],1)="7","PDB",NOT(ISBLANK(Table5[[#This Row],[Section]])),"No")</f>
        <v>No</v>
      </c>
    </row>
    <row r="13949" spans="1:13" x14ac:dyDescent="0.25">
      <c r="A13949" s="130" t="s">
        <v>10007</v>
      </c>
      <c r="B13949" s="130" t="s">
        <v>17222</v>
      </c>
      <c r="C13949" s="130" t="s">
        <v>98</v>
      </c>
      <c r="D13949" s="131">
        <v>1.706</v>
      </c>
      <c r="E13949" s="132">
        <v>631</v>
      </c>
      <c r="F13949" s="132">
        <v>631</v>
      </c>
      <c r="G13949" s="126" t="s">
        <v>13716</v>
      </c>
      <c r="H13949" s="126" t="s">
        <v>20121</v>
      </c>
      <c r="I13949" s="126" t="s">
        <v>20122</v>
      </c>
      <c r="J13949" s="126" t="s">
        <v>26234</v>
      </c>
      <c r="K13949" s="9">
        <f>_xlfn.IFNA(VLOOKUP(Table5[[#This Row],[Section]],SubSill_Tier,2,FALSE),0)</f>
        <v>0</v>
      </c>
      <c r="L13949" s="9" t="str">
        <f t="shared" si="231"/>
        <v/>
      </c>
      <c r="M13949" s="205" t="str" cm="1">
        <f t="array" ref="M13949">_xlfn.IFS(NOT(ISERROR(VLOOKUP(Table5[[#This Row],[Section]],TB_notTB,1,FALSE))),"No",LEFT(Table5[[#This Row],[Section]],3)="ETB","PLS",LEFT(Table5[[#This Row],[Section]],1)="7","PDB",NOT(ISBLANK(Table5[[#This Row],[Section]])),"No")</f>
        <v>No</v>
      </c>
    </row>
    <row r="13950" spans="1:13" x14ac:dyDescent="0.25">
      <c r="A13950" s="130" t="s">
        <v>10008</v>
      </c>
      <c r="B13950" s="130" t="s">
        <v>17222</v>
      </c>
      <c r="C13950" s="130" t="s">
        <v>98</v>
      </c>
      <c r="D13950" s="131">
        <v>1.6339999999999999</v>
      </c>
      <c r="E13950" s="132">
        <v>308</v>
      </c>
      <c r="F13950" s="132">
        <v>308</v>
      </c>
      <c r="G13950" s="126" t="s">
        <v>13716</v>
      </c>
      <c r="H13950" s="126" t="s">
        <v>20121</v>
      </c>
      <c r="I13950" s="126" t="s">
        <v>20122</v>
      </c>
      <c r="J13950" s="126" t="s">
        <v>26234</v>
      </c>
      <c r="K13950" s="9">
        <f>_xlfn.IFNA(VLOOKUP(Table5[[#This Row],[Section]],SubSill_Tier,2,FALSE),0)</f>
        <v>0</v>
      </c>
      <c r="L13950" s="9" t="str">
        <f t="shared" si="231"/>
        <v/>
      </c>
      <c r="M13950" s="205" t="str" cm="1">
        <f t="array" ref="M13950">_xlfn.IFS(NOT(ISERROR(VLOOKUP(Table5[[#This Row],[Section]],TB_notTB,1,FALSE))),"No",LEFT(Table5[[#This Row],[Section]],3)="ETB","PLS",LEFT(Table5[[#This Row],[Section]],1)="7","PDB",NOT(ISBLANK(Table5[[#This Row],[Section]])),"No")</f>
        <v>No</v>
      </c>
    </row>
    <row r="13951" spans="1:13" x14ac:dyDescent="0.25">
      <c r="A13951" s="130" t="s">
        <v>10009</v>
      </c>
      <c r="B13951" s="130" t="s">
        <v>17222</v>
      </c>
      <c r="C13951" s="130" t="s">
        <v>98</v>
      </c>
      <c r="D13951" s="131">
        <v>1.62</v>
      </c>
      <c r="E13951" s="132">
        <v>304</v>
      </c>
      <c r="F13951" s="132">
        <v>304</v>
      </c>
      <c r="G13951" s="126" t="s">
        <v>13716</v>
      </c>
      <c r="H13951" s="126" t="s">
        <v>20121</v>
      </c>
      <c r="I13951" s="126" t="s">
        <v>20122</v>
      </c>
      <c r="J13951" s="126" t="s">
        <v>26234</v>
      </c>
      <c r="K13951" s="9">
        <f>_xlfn.IFNA(VLOOKUP(Table5[[#This Row],[Section]],SubSill_Tier,2,FALSE),0)</f>
        <v>0</v>
      </c>
      <c r="L13951" s="9" t="str">
        <f t="shared" si="231"/>
        <v/>
      </c>
      <c r="M13951" s="205" t="str" cm="1">
        <f t="array" ref="M13951">_xlfn.IFS(NOT(ISERROR(VLOOKUP(Table5[[#This Row],[Section]],TB_notTB,1,FALSE))),"No",LEFT(Table5[[#This Row],[Section]],3)="ETB","PLS",LEFT(Table5[[#This Row],[Section]],1)="7","PDB",NOT(ISBLANK(Table5[[#This Row],[Section]])),"No")</f>
        <v>No</v>
      </c>
    </row>
    <row r="13952" spans="1:13" x14ac:dyDescent="0.25">
      <c r="A13952" s="130" t="s">
        <v>10010</v>
      </c>
      <c r="B13952" s="130" t="s">
        <v>17222</v>
      </c>
      <c r="C13952" s="130" t="s">
        <v>98</v>
      </c>
      <c r="D13952" s="131">
        <v>0.99099999999999999</v>
      </c>
      <c r="E13952" s="132">
        <v>202</v>
      </c>
      <c r="F13952" s="132">
        <v>100</v>
      </c>
      <c r="G13952" s="126" t="s">
        <v>13750</v>
      </c>
      <c r="H13952" s="126" t="s">
        <v>20121</v>
      </c>
      <c r="I13952" s="126" t="s">
        <v>20122</v>
      </c>
      <c r="J13952" s="126" t="s">
        <v>26234</v>
      </c>
      <c r="K13952" s="9">
        <f>_xlfn.IFNA(VLOOKUP(Table5[[#This Row],[Section]],SubSill_Tier,2,FALSE),0)</f>
        <v>0</v>
      </c>
      <c r="L13952" s="9" t="str">
        <f t="shared" si="231"/>
        <v/>
      </c>
      <c r="M13952" s="205" t="str" cm="1">
        <f t="array" ref="M13952">_xlfn.IFS(NOT(ISERROR(VLOOKUP(Table5[[#This Row],[Section]],TB_notTB,1,FALSE))),"No",LEFT(Table5[[#This Row],[Section]],3)="ETB","PLS",LEFT(Table5[[#This Row],[Section]],1)="7","PDB",NOT(ISBLANK(Table5[[#This Row],[Section]])),"No")</f>
        <v>No</v>
      </c>
    </row>
    <row r="13953" spans="1:13" x14ac:dyDescent="0.25">
      <c r="A13953" s="130" t="s">
        <v>5107</v>
      </c>
      <c r="B13953" s="130" t="s">
        <v>17222</v>
      </c>
      <c r="C13953" s="130" t="s">
        <v>75</v>
      </c>
      <c r="D13953" s="131">
        <v>1.7709999999999999</v>
      </c>
      <c r="E13953" s="132">
        <v>289</v>
      </c>
      <c r="F13953" s="132">
        <v>289</v>
      </c>
      <c r="G13953" s="126" t="s">
        <v>13766</v>
      </c>
      <c r="H13953" s="126" t="s">
        <v>20199</v>
      </c>
      <c r="I13953" s="126" t="s">
        <v>20200</v>
      </c>
      <c r="J13953" s="126" t="s">
        <v>26232</v>
      </c>
      <c r="K13953" s="9">
        <f>_xlfn.IFNA(VLOOKUP(Table5[[#This Row],[Section]],SubSill_Tier,2,FALSE),0)</f>
        <v>0</v>
      </c>
      <c r="L13953" s="9" t="str">
        <f t="shared" si="231"/>
        <v/>
      </c>
      <c r="M13953" s="205" t="str" cm="1">
        <f t="array" ref="M13953">_xlfn.IFS(NOT(ISERROR(VLOOKUP(Table5[[#This Row],[Section]],TB_notTB,1,FALSE))),"No",LEFT(Table5[[#This Row],[Section]],3)="ETB","PLS",LEFT(Table5[[#This Row],[Section]],1)="7","PDB",NOT(ISBLANK(Table5[[#This Row],[Section]])),"No")</f>
        <v>No</v>
      </c>
    </row>
    <row r="13954" spans="1:13" x14ac:dyDescent="0.25">
      <c r="A13954" s="130" t="s">
        <v>5108</v>
      </c>
      <c r="B13954" s="130" t="s">
        <v>5109</v>
      </c>
      <c r="C13954" s="130" t="s">
        <v>75</v>
      </c>
      <c r="D13954" s="131">
        <v>1.0640000000000001</v>
      </c>
      <c r="E13954" s="132">
        <v>439</v>
      </c>
      <c r="F13954" s="132">
        <v>138</v>
      </c>
      <c r="G13954" s="126" t="s">
        <v>13774</v>
      </c>
      <c r="H13954" s="126" t="s">
        <v>20219</v>
      </c>
      <c r="I13954" s="126" t="s">
        <v>21132</v>
      </c>
      <c r="J13954" s="126" t="s">
        <v>26241</v>
      </c>
      <c r="K13954" s="9">
        <f>_xlfn.IFNA(VLOOKUP(Table5[[#This Row],[Section]],SubSill_Tier,2,FALSE),0)</f>
        <v>0</v>
      </c>
      <c r="L13954" s="9" t="str">
        <f t="shared" si="231"/>
        <v/>
      </c>
      <c r="M13954" s="205" t="str" cm="1">
        <f t="array" ref="M13954">_xlfn.IFS(NOT(ISERROR(VLOOKUP(Table5[[#This Row],[Section]],TB_notTB,1,FALSE))),"No",LEFT(Table5[[#This Row],[Section]],3)="ETB","PLS",LEFT(Table5[[#This Row],[Section]],1)="7","PDB",NOT(ISBLANK(Table5[[#This Row],[Section]])),"No")</f>
        <v>No</v>
      </c>
    </row>
    <row r="13955" spans="1:13" x14ac:dyDescent="0.25">
      <c r="A13955" s="130" t="s">
        <v>5110</v>
      </c>
      <c r="B13955" s="130" t="s">
        <v>5109</v>
      </c>
      <c r="C13955" s="130" t="s">
        <v>75</v>
      </c>
      <c r="D13955" s="131">
        <v>0.24299999999999999</v>
      </c>
      <c r="E13955" s="132">
        <v>173</v>
      </c>
      <c r="F13955" s="132">
        <v>100</v>
      </c>
      <c r="G13955" s="126" t="s">
        <v>13774</v>
      </c>
      <c r="H13955" s="126" t="s">
        <v>20219</v>
      </c>
      <c r="I13955" s="126" t="s">
        <v>21132</v>
      </c>
      <c r="J13955" s="126" t="s">
        <v>26241</v>
      </c>
      <c r="K13955" s="9">
        <f>_xlfn.IFNA(VLOOKUP(Table5[[#This Row],[Section]],SubSill_Tier,2,FALSE),0)</f>
        <v>0</v>
      </c>
      <c r="L13955" s="9" t="str">
        <f t="shared" si="231"/>
        <v/>
      </c>
      <c r="M13955" s="205" t="str" cm="1">
        <f t="array" ref="M13955">_xlfn.IFS(NOT(ISERROR(VLOOKUP(Table5[[#This Row],[Section]],TB_notTB,1,FALSE))),"No",LEFT(Table5[[#This Row],[Section]],3)="ETB","PLS",LEFT(Table5[[#This Row],[Section]],1)="7","PDB",NOT(ISBLANK(Table5[[#This Row],[Section]])),"No")</f>
        <v>No</v>
      </c>
    </row>
    <row r="13956" spans="1:13" x14ac:dyDescent="0.25">
      <c r="A13956" s="130" t="s">
        <v>5111</v>
      </c>
      <c r="B13956" s="130" t="s">
        <v>5112</v>
      </c>
      <c r="C13956" s="130" t="s">
        <v>75</v>
      </c>
      <c r="D13956" s="131">
        <v>0.17799999999999999</v>
      </c>
      <c r="E13956" s="132">
        <v>114</v>
      </c>
      <c r="F13956" s="132">
        <v>100</v>
      </c>
      <c r="G13956" s="126" t="s">
        <v>13774</v>
      </c>
      <c r="H13956" s="126" t="s">
        <v>20219</v>
      </c>
      <c r="I13956" s="126" t="s">
        <v>21132</v>
      </c>
      <c r="J13956" s="126" t="s">
        <v>26241</v>
      </c>
      <c r="K13956" s="9">
        <f>_xlfn.IFNA(VLOOKUP(Table5[[#This Row],[Section]],SubSill_Tier,2,FALSE),0)</f>
        <v>0</v>
      </c>
      <c r="L13956" s="9" t="str">
        <f t="shared" si="231"/>
        <v/>
      </c>
      <c r="M13956" s="205" t="str" cm="1">
        <f t="array" ref="M13956">_xlfn.IFS(NOT(ISERROR(VLOOKUP(Table5[[#This Row],[Section]],TB_notTB,1,FALSE))),"No",LEFT(Table5[[#This Row],[Section]],3)="ETB","PLS",LEFT(Table5[[#This Row],[Section]],1)="7","PDB",NOT(ISBLANK(Table5[[#This Row],[Section]])),"No")</f>
        <v>No</v>
      </c>
    </row>
    <row r="13957" spans="1:13" x14ac:dyDescent="0.25">
      <c r="A13957" s="130" t="s">
        <v>5113</v>
      </c>
      <c r="B13957" s="130" t="s">
        <v>5109</v>
      </c>
      <c r="C13957" s="130" t="s">
        <v>75</v>
      </c>
      <c r="D13957" s="131">
        <v>0.497</v>
      </c>
      <c r="E13957" s="132">
        <v>214</v>
      </c>
      <c r="F13957" s="132">
        <v>100</v>
      </c>
      <c r="G13957" s="126" t="s">
        <v>13774</v>
      </c>
      <c r="H13957" s="126" t="s">
        <v>20219</v>
      </c>
      <c r="I13957" s="126" t="s">
        <v>21132</v>
      </c>
      <c r="J13957" s="126" t="s">
        <v>26241</v>
      </c>
      <c r="K13957" s="9">
        <f>_xlfn.IFNA(VLOOKUP(Table5[[#This Row],[Section]],SubSill_Tier,2,FALSE),0)</f>
        <v>0</v>
      </c>
      <c r="L13957" s="9" t="str">
        <f t="shared" si="231"/>
        <v/>
      </c>
      <c r="M13957" s="205" t="str" cm="1">
        <f t="array" ref="M13957">_xlfn.IFS(NOT(ISERROR(VLOOKUP(Table5[[#This Row],[Section]],TB_notTB,1,FALSE))),"No",LEFT(Table5[[#This Row],[Section]],3)="ETB","PLS",LEFT(Table5[[#This Row],[Section]],1)="7","PDB",NOT(ISBLANK(Table5[[#This Row],[Section]])),"No")</f>
        <v>No</v>
      </c>
    </row>
    <row r="13958" spans="1:13" x14ac:dyDescent="0.25">
      <c r="A13958" s="130" t="s">
        <v>10011</v>
      </c>
      <c r="B13958" s="130" t="s">
        <v>3598</v>
      </c>
      <c r="C13958" s="130" t="s">
        <v>98</v>
      </c>
      <c r="D13958" s="131">
        <v>2.282</v>
      </c>
      <c r="E13958" s="132">
        <v>343</v>
      </c>
      <c r="F13958" s="132">
        <v>343</v>
      </c>
      <c r="G13958" s="126" t="s">
        <v>13724</v>
      </c>
      <c r="H13958" s="126" t="s">
        <v>20186</v>
      </c>
      <c r="I13958" s="126" t="s">
        <v>22099</v>
      </c>
      <c r="J13958" s="126" t="s">
        <v>26234</v>
      </c>
      <c r="K13958" s="9">
        <f>_xlfn.IFNA(VLOOKUP(Table5[[#This Row],[Section]],SubSill_Tier,2,FALSE),0)</f>
        <v>0</v>
      </c>
      <c r="L13958" s="9" t="str">
        <f t="shared" si="231"/>
        <v/>
      </c>
      <c r="M13958" s="205" t="str" cm="1">
        <f t="array" ref="M13958">_xlfn.IFS(NOT(ISERROR(VLOOKUP(Table5[[#This Row],[Section]],TB_notTB,1,FALSE))),"No",LEFT(Table5[[#This Row],[Section]],3)="ETB","PLS",LEFT(Table5[[#This Row],[Section]],1)="7","PDB",NOT(ISBLANK(Table5[[#This Row],[Section]])),"No")</f>
        <v>No</v>
      </c>
    </row>
    <row r="13959" spans="1:13" x14ac:dyDescent="0.25">
      <c r="A13959" s="130" t="s">
        <v>10012</v>
      </c>
      <c r="B13959" s="130" t="s">
        <v>3598</v>
      </c>
      <c r="C13959" s="130" t="s">
        <v>98</v>
      </c>
      <c r="D13959" s="131">
        <v>2.6379999999999999</v>
      </c>
      <c r="E13959" s="132">
        <v>346</v>
      </c>
      <c r="F13959" s="132">
        <v>346</v>
      </c>
      <c r="G13959" s="126" t="s">
        <v>13724</v>
      </c>
      <c r="H13959" s="126" t="s">
        <v>20186</v>
      </c>
      <c r="I13959" s="126" t="s">
        <v>22099</v>
      </c>
      <c r="J13959" s="126" t="s">
        <v>26234</v>
      </c>
      <c r="K13959" s="9">
        <f>_xlfn.IFNA(VLOOKUP(Table5[[#This Row],[Section]],SubSill_Tier,2,FALSE),0)</f>
        <v>0</v>
      </c>
      <c r="L13959" s="9" t="str">
        <f t="shared" si="231"/>
        <v/>
      </c>
      <c r="M13959" s="205" t="str" cm="1">
        <f t="array" ref="M13959">_xlfn.IFS(NOT(ISERROR(VLOOKUP(Table5[[#This Row],[Section]],TB_notTB,1,FALSE))),"No",LEFT(Table5[[#This Row],[Section]],3)="ETB","PLS",LEFT(Table5[[#This Row],[Section]],1)="7","PDB",NOT(ISBLANK(Table5[[#This Row],[Section]])),"No")</f>
        <v>No</v>
      </c>
    </row>
    <row r="13960" spans="1:13" x14ac:dyDescent="0.25">
      <c r="A13960" s="130" t="s">
        <v>17024</v>
      </c>
      <c r="B13960" s="130" t="s">
        <v>17025</v>
      </c>
      <c r="C13960" s="130" t="s">
        <v>75</v>
      </c>
      <c r="D13960" s="131">
        <v>0.54300000000000004</v>
      </c>
      <c r="E13960" s="132">
        <v>266</v>
      </c>
      <c r="F13960" s="132">
        <v>100</v>
      </c>
      <c r="G13960" s="126" t="s">
        <v>14884</v>
      </c>
      <c r="H13960" s="126" t="s">
        <v>21146</v>
      </c>
      <c r="I13960" s="126" t="s">
        <v>22101</v>
      </c>
      <c r="J13960" s="126" t="s">
        <v>26278</v>
      </c>
      <c r="K13960" s="9">
        <f>_xlfn.IFNA(VLOOKUP(Table5[[#This Row],[Section]],SubSill_Tier,2,FALSE),0)</f>
        <v>0</v>
      </c>
      <c r="L13960" s="9" t="str">
        <f t="shared" si="231"/>
        <v/>
      </c>
      <c r="M13960" s="205" t="str" cm="1">
        <f t="array" ref="M13960">_xlfn.IFS(NOT(ISERROR(VLOOKUP(Table5[[#This Row],[Section]],TB_notTB,1,FALSE))),"No",LEFT(Table5[[#This Row],[Section]],3)="ETB","PLS",LEFT(Table5[[#This Row],[Section]],1)="7","PDB",NOT(ISBLANK(Table5[[#This Row],[Section]])),"No")</f>
        <v>No</v>
      </c>
    </row>
    <row r="13961" spans="1:13" x14ac:dyDescent="0.25">
      <c r="A13961" s="130" t="s">
        <v>10013</v>
      </c>
      <c r="B13961" s="130" t="s">
        <v>3598</v>
      </c>
      <c r="C13961" s="130" t="s">
        <v>98</v>
      </c>
      <c r="D13961" s="131">
        <v>0.67800000000000005</v>
      </c>
      <c r="E13961" s="132">
        <v>108</v>
      </c>
      <c r="F13961" s="132">
        <v>108</v>
      </c>
      <c r="G13961" s="126" t="s">
        <v>13724</v>
      </c>
      <c r="H13961" s="126" t="s">
        <v>20186</v>
      </c>
      <c r="I13961" s="126" t="s">
        <v>22099</v>
      </c>
      <c r="J13961" s="126" t="s">
        <v>26234</v>
      </c>
      <c r="K13961" s="9">
        <f>_xlfn.IFNA(VLOOKUP(Table5[[#This Row],[Section]],SubSill_Tier,2,FALSE),0)</f>
        <v>0</v>
      </c>
      <c r="L13961" s="9" t="str">
        <f t="shared" si="231"/>
        <v/>
      </c>
      <c r="M13961" s="205" t="str" cm="1">
        <f t="array" ref="M13961">_xlfn.IFS(NOT(ISERROR(VLOOKUP(Table5[[#This Row],[Section]],TB_notTB,1,FALSE))),"No",LEFT(Table5[[#This Row],[Section]],3)="ETB","PLS",LEFT(Table5[[#This Row],[Section]],1)="7","PDB",NOT(ISBLANK(Table5[[#This Row],[Section]])),"No")</f>
        <v>No</v>
      </c>
    </row>
    <row r="13962" spans="1:13" x14ac:dyDescent="0.25">
      <c r="A13962" s="130" t="s">
        <v>10014</v>
      </c>
      <c r="B13962" s="130" t="s">
        <v>17222</v>
      </c>
      <c r="C13962" s="130" t="s">
        <v>75</v>
      </c>
      <c r="D13962" s="131">
        <v>1.28</v>
      </c>
      <c r="E13962" s="132">
        <v>471</v>
      </c>
      <c r="F13962" s="132">
        <v>471</v>
      </c>
      <c r="G13962" s="126" t="s">
        <v>13714</v>
      </c>
      <c r="H13962" s="126" t="s">
        <v>20121</v>
      </c>
      <c r="I13962" s="126" t="s">
        <v>20122</v>
      </c>
      <c r="J13962" s="126" t="s">
        <v>26234</v>
      </c>
      <c r="K13962" s="9">
        <f>_xlfn.IFNA(VLOOKUP(Table5[[#This Row],[Section]],SubSill_Tier,2,FALSE),0)</f>
        <v>0</v>
      </c>
      <c r="L13962" s="9" t="str">
        <f t="shared" si="231"/>
        <v/>
      </c>
      <c r="M13962" s="205" t="str" cm="1">
        <f t="array" ref="M13962">_xlfn.IFS(NOT(ISERROR(VLOOKUP(Table5[[#This Row],[Section]],TB_notTB,1,FALSE))),"No",LEFT(Table5[[#This Row],[Section]],3)="ETB","PLS",LEFT(Table5[[#This Row],[Section]],1)="7","PDB",NOT(ISBLANK(Table5[[#This Row],[Section]])),"No")</f>
        <v>No</v>
      </c>
    </row>
    <row r="13963" spans="1:13" x14ac:dyDescent="0.25">
      <c r="A13963" s="130" t="s">
        <v>5114</v>
      </c>
      <c r="B13963" s="130" t="s">
        <v>17222</v>
      </c>
      <c r="C13963" s="130" t="s">
        <v>98</v>
      </c>
      <c r="D13963" s="131">
        <v>0.59399999999999997</v>
      </c>
      <c r="E13963" s="132">
        <v>168</v>
      </c>
      <c r="F13963" s="132">
        <v>168</v>
      </c>
      <c r="G13963" s="126" t="s">
        <v>13711</v>
      </c>
      <c r="H13963" s="126" t="s">
        <v>20119</v>
      </c>
      <c r="I13963" s="126" t="s">
        <v>21054</v>
      </c>
      <c r="J13963" s="126" t="s">
        <v>26232</v>
      </c>
      <c r="K13963" s="9">
        <f>_xlfn.IFNA(VLOOKUP(Table5[[#This Row],[Section]],SubSill_Tier,2,FALSE),0)</f>
        <v>0</v>
      </c>
      <c r="L13963" s="9" t="str">
        <f t="shared" si="231"/>
        <v/>
      </c>
      <c r="M13963" s="205" t="str" cm="1">
        <f t="array" ref="M13963">_xlfn.IFS(NOT(ISERROR(VLOOKUP(Table5[[#This Row],[Section]],TB_notTB,1,FALSE))),"No",LEFT(Table5[[#This Row],[Section]],3)="ETB","PLS",LEFT(Table5[[#This Row],[Section]],1)="7","PDB",NOT(ISBLANK(Table5[[#This Row],[Section]])),"No")</f>
        <v>No</v>
      </c>
    </row>
    <row r="13964" spans="1:13" x14ac:dyDescent="0.25">
      <c r="A13964" s="130" t="s">
        <v>5115</v>
      </c>
      <c r="B13964" s="130" t="s">
        <v>17222</v>
      </c>
      <c r="C13964" s="130" t="s">
        <v>98</v>
      </c>
      <c r="D13964" s="131">
        <v>0.82199999999999995</v>
      </c>
      <c r="E13964" s="132">
        <v>235</v>
      </c>
      <c r="F13964" s="132">
        <v>180</v>
      </c>
      <c r="G13964" s="126" t="s">
        <v>13736</v>
      </c>
      <c r="H13964" s="126" t="s">
        <v>20148</v>
      </c>
      <c r="I13964" s="126" t="s">
        <v>21073</v>
      </c>
      <c r="J13964" s="126" t="s">
        <v>26232</v>
      </c>
      <c r="K13964" s="9">
        <f>_xlfn.IFNA(VLOOKUP(Table5[[#This Row],[Section]],SubSill_Tier,2,FALSE),0)</f>
        <v>0</v>
      </c>
      <c r="L13964" s="9" t="str">
        <f t="shared" si="231"/>
        <v/>
      </c>
      <c r="M13964" s="205" t="str" cm="1">
        <f t="array" ref="M13964">_xlfn.IFS(NOT(ISERROR(VLOOKUP(Table5[[#This Row],[Section]],TB_notTB,1,FALSE))),"No",LEFT(Table5[[#This Row],[Section]],3)="ETB","PLS",LEFT(Table5[[#This Row],[Section]],1)="7","PDB",NOT(ISBLANK(Table5[[#This Row],[Section]])),"No")</f>
        <v>No</v>
      </c>
    </row>
    <row r="13965" spans="1:13" x14ac:dyDescent="0.25">
      <c r="A13965" s="130" t="s">
        <v>10015</v>
      </c>
      <c r="B13965" s="130" t="s">
        <v>3598</v>
      </c>
      <c r="C13965" s="130" t="s">
        <v>98</v>
      </c>
      <c r="D13965" s="131">
        <v>1.9550000000000001</v>
      </c>
      <c r="E13965" s="132">
        <v>566</v>
      </c>
      <c r="F13965" s="132">
        <v>566</v>
      </c>
      <c r="G13965" s="126" t="s">
        <v>13724</v>
      </c>
      <c r="H13965" s="126" t="s">
        <v>20186</v>
      </c>
      <c r="I13965" s="126" t="s">
        <v>22099</v>
      </c>
      <c r="J13965" s="126" t="s">
        <v>26234</v>
      </c>
      <c r="K13965" s="9">
        <f>_xlfn.IFNA(VLOOKUP(Table5[[#This Row],[Section]],SubSill_Tier,2,FALSE),0)</f>
        <v>0</v>
      </c>
      <c r="L13965" s="9" t="str">
        <f t="shared" si="231"/>
        <v/>
      </c>
      <c r="M13965" s="205" t="str" cm="1">
        <f t="array" ref="M13965">_xlfn.IFS(NOT(ISERROR(VLOOKUP(Table5[[#This Row],[Section]],TB_notTB,1,FALSE))),"No",LEFT(Table5[[#This Row],[Section]],3)="ETB","PLS",LEFT(Table5[[#This Row],[Section]],1)="7","PDB",NOT(ISBLANK(Table5[[#This Row],[Section]])),"No")</f>
        <v>No</v>
      </c>
    </row>
    <row r="13966" spans="1:13" x14ac:dyDescent="0.25">
      <c r="A13966" s="130" t="s">
        <v>17026</v>
      </c>
      <c r="B13966" s="130" t="s">
        <v>17027</v>
      </c>
      <c r="C13966" s="130" t="s">
        <v>75</v>
      </c>
      <c r="D13966" s="131">
        <v>0.61299999999999999</v>
      </c>
      <c r="E13966" s="132">
        <v>298</v>
      </c>
      <c r="F13966" s="132">
        <v>132</v>
      </c>
      <c r="G13966" s="126" t="s">
        <v>14979</v>
      </c>
      <c r="H13966" s="126" t="s">
        <v>21162</v>
      </c>
      <c r="I13966" s="126" t="s">
        <v>22110</v>
      </c>
      <c r="J13966" s="126" t="s">
        <v>26278</v>
      </c>
      <c r="K13966" s="9">
        <f>_xlfn.IFNA(VLOOKUP(Table5[[#This Row],[Section]],SubSill_Tier,2,FALSE),0)</f>
        <v>0</v>
      </c>
      <c r="L13966" s="9" t="str">
        <f t="shared" si="231"/>
        <v/>
      </c>
      <c r="M13966" s="205" t="str" cm="1">
        <f t="array" ref="M13966">_xlfn.IFS(NOT(ISERROR(VLOOKUP(Table5[[#This Row],[Section]],TB_notTB,1,FALSE))),"No",LEFT(Table5[[#This Row],[Section]],3)="ETB","PLS",LEFT(Table5[[#This Row],[Section]],1)="7","PDB",NOT(ISBLANK(Table5[[#This Row],[Section]])),"No")</f>
        <v>No</v>
      </c>
    </row>
    <row r="13967" spans="1:13" x14ac:dyDescent="0.25">
      <c r="A13967" s="130" t="s">
        <v>5116</v>
      </c>
      <c r="B13967" s="130" t="s">
        <v>29883</v>
      </c>
      <c r="C13967" s="130" t="s">
        <v>75</v>
      </c>
      <c r="D13967" s="131">
        <v>0.23</v>
      </c>
      <c r="E13967" s="132">
        <v>126</v>
      </c>
      <c r="F13967" s="132">
        <v>100</v>
      </c>
      <c r="G13967" s="126" t="s">
        <v>13774</v>
      </c>
      <c r="H13967" s="126" t="s">
        <v>20219</v>
      </c>
      <c r="I13967" s="126" t="s">
        <v>21132</v>
      </c>
      <c r="J13967" s="126" t="s">
        <v>26241</v>
      </c>
      <c r="K13967" s="9">
        <f>_xlfn.IFNA(VLOOKUP(Table5[[#This Row],[Section]],SubSill_Tier,2,FALSE),0)</f>
        <v>0</v>
      </c>
      <c r="L13967" s="9" t="str">
        <f t="shared" si="231"/>
        <v/>
      </c>
      <c r="M13967" s="205" t="str" cm="1">
        <f t="array" ref="M13967">_xlfn.IFS(NOT(ISERROR(VLOOKUP(Table5[[#This Row],[Section]],TB_notTB,1,FALSE))),"No",LEFT(Table5[[#This Row],[Section]],3)="ETB","PLS",LEFT(Table5[[#This Row],[Section]],1)="7","PDB",NOT(ISBLANK(Table5[[#This Row],[Section]])),"No")</f>
        <v>No</v>
      </c>
    </row>
    <row r="13968" spans="1:13" x14ac:dyDescent="0.25">
      <c r="A13968" s="130" t="s">
        <v>5117</v>
      </c>
      <c r="B13968" s="130" t="s">
        <v>17222</v>
      </c>
      <c r="C13968" s="130" t="s">
        <v>98</v>
      </c>
      <c r="D13968" s="131">
        <v>0.41899999999999998</v>
      </c>
      <c r="E13968" s="132">
        <v>133</v>
      </c>
      <c r="F13968" s="132">
        <v>100</v>
      </c>
      <c r="G13968" s="126" t="s">
        <v>13736</v>
      </c>
      <c r="H13968" s="126" t="s">
        <v>20148</v>
      </c>
      <c r="I13968" s="126" t="s">
        <v>21073</v>
      </c>
      <c r="J13968" s="126" t="s">
        <v>26232</v>
      </c>
      <c r="K13968" s="9">
        <f>_xlfn.IFNA(VLOOKUP(Table5[[#This Row],[Section]],SubSill_Tier,2,FALSE),0)</f>
        <v>0</v>
      </c>
      <c r="L13968" s="9" t="str">
        <f t="shared" si="231"/>
        <v/>
      </c>
      <c r="M13968" s="205" t="str" cm="1">
        <f t="array" ref="M13968">_xlfn.IFS(NOT(ISERROR(VLOOKUP(Table5[[#This Row],[Section]],TB_notTB,1,FALSE))),"No",LEFT(Table5[[#This Row],[Section]],3)="ETB","PLS",LEFT(Table5[[#This Row],[Section]],1)="7","PDB",NOT(ISBLANK(Table5[[#This Row],[Section]])),"No")</f>
        <v>No</v>
      </c>
    </row>
    <row r="13969" spans="1:13" x14ac:dyDescent="0.25">
      <c r="A13969" s="130" t="s">
        <v>5118</v>
      </c>
      <c r="B13969" s="130" t="s">
        <v>17222</v>
      </c>
      <c r="C13969" s="130" t="s">
        <v>98</v>
      </c>
      <c r="D13969" s="131">
        <v>0.59099999999999997</v>
      </c>
      <c r="E13969" s="132">
        <v>217</v>
      </c>
      <c r="F13969" s="132">
        <v>133</v>
      </c>
      <c r="G13969" s="126" t="s">
        <v>13730</v>
      </c>
      <c r="H13969" s="126" t="s">
        <v>20139</v>
      </c>
      <c r="I13969" s="126" t="s">
        <v>20140</v>
      </c>
      <c r="J13969" s="126" t="s">
        <v>26243</v>
      </c>
      <c r="K13969" s="9">
        <f>_xlfn.IFNA(VLOOKUP(Table5[[#This Row],[Section]],SubSill_Tier,2,FALSE),0)</f>
        <v>0</v>
      </c>
      <c r="L13969" s="9" t="str">
        <f t="shared" si="231"/>
        <v/>
      </c>
      <c r="M13969" s="205" t="str" cm="1">
        <f t="array" ref="M13969">_xlfn.IFS(NOT(ISERROR(VLOOKUP(Table5[[#This Row],[Section]],TB_notTB,1,FALSE))),"No",LEFT(Table5[[#This Row],[Section]],3)="ETB","PLS",LEFT(Table5[[#This Row],[Section]],1)="7","PDB",NOT(ISBLANK(Table5[[#This Row],[Section]])),"No")</f>
        <v>No</v>
      </c>
    </row>
    <row r="13970" spans="1:13" x14ac:dyDescent="0.25">
      <c r="A13970" s="130" t="s">
        <v>5119</v>
      </c>
      <c r="B13970" s="130" t="s">
        <v>17222</v>
      </c>
      <c r="C13970" s="130" t="s">
        <v>98</v>
      </c>
      <c r="D13970" s="131">
        <v>0.79100000000000004</v>
      </c>
      <c r="E13970" s="132">
        <v>401</v>
      </c>
      <c r="F13970" s="132">
        <v>186</v>
      </c>
      <c r="G13970" s="126" t="s">
        <v>13730</v>
      </c>
      <c r="H13970" s="126" t="s">
        <v>20139</v>
      </c>
      <c r="I13970" s="126" t="s">
        <v>20140</v>
      </c>
      <c r="J13970" s="126" t="s">
        <v>26243</v>
      </c>
      <c r="K13970" s="9">
        <f>_xlfn.IFNA(VLOOKUP(Table5[[#This Row],[Section]],SubSill_Tier,2,FALSE),0)</f>
        <v>0</v>
      </c>
      <c r="L13970" s="9" t="str">
        <f t="shared" ref="L13970:L14033" si="232">IFERROR(IF(LEFT(G13970,2)="AI",IF(_xlfn.NUMBERVALUE(IFERROR(LEFT(IF(ISERROR(FIND("X",UPPER(B13970))),UPPER(B13970),RIGHT(UPPER(B13970),LEN(UPPER(B13970))-FIND("~",SUBSTITUTE(UPPER(B13970),"X","~",LEN(UPPER(B13970))-LEN(SUBSTITUTE(UPPER(B13970),"X","")))))),FIND(" ",IF(ISERROR(FIND("X",UPPER(B13970))),UPPER(B13970),RIGHT(UPPER(B13970),LEN(UPPER(B13970))-FIND("~",SUBSTITUTE(UPPER(B13970),"X","~",LEN(UPPER(B13970))-LEN(SUBSTITUTE(UPPER(B13970),"X","")))))),1)-1),IF(ISERROR(FIND("X",UPPER(B13970))),UPPER(B13970),RIGHT(UPPER(B13970),LEN(UPPER(B13970))-FIND("~",SUBSTITUTE(UPPER(B13970),"X","~",LEN(UPPER(B13970))-LEN(SUBSTITUTE(UPPER(B13970),"X",""))))))),".")&gt;=5,"Wall",""),""),"")</f>
        <v/>
      </c>
      <c r="M13970" s="205" t="str" cm="1">
        <f t="array" ref="M13970">_xlfn.IFS(NOT(ISERROR(VLOOKUP(Table5[[#This Row],[Section]],TB_notTB,1,FALSE))),"No",LEFT(Table5[[#This Row],[Section]],3)="ETB","PLS",LEFT(Table5[[#This Row],[Section]],1)="7","PDB",NOT(ISBLANK(Table5[[#This Row],[Section]])),"No")</f>
        <v>No</v>
      </c>
    </row>
    <row r="13971" spans="1:13" x14ac:dyDescent="0.25">
      <c r="A13971" s="130" t="s">
        <v>5120</v>
      </c>
      <c r="B13971" s="130" t="s">
        <v>17222</v>
      </c>
      <c r="C13971" s="130" t="s">
        <v>98</v>
      </c>
      <c r="D13971" s="131">
        <v>0.69399999999999995</v>
      </c>
      <c r="E13971" s="132">
        <v>347</v>
      </c>
      <c r="F13971" s="132">
        <v>123</v>
      </c>
      <c r="G13971" s="126" t="s">
        <v>13730</v>
      </c>
      <c r="H13971" s="126" t="s">
        <v>20139</v>
      </c>
      <c r="I13971" s="126" t="s">
        <v>20140</v>
      </c>
      <c r="J13971" s="126" t="s">
        <v>26243</v>
      </c>
      <c r="K13971" s="9">
        <f>_xlfn.IFNA(VLOOKUP(Table5[[#This Row],[Section]],SubSill_Tier,2,FALSE),0)</f>
        <v>0</v>
      </c>
      <c r="L13971" s="9" t="str">
        <f t="shared" si="232"/>
        <v/>
      </c>
      <c r="M13971" s="205" t="str" cm="1">
        <f t="array" ref="M13971">_xlfn.IFS(NOT(ISERROR(VLOOKUP(Table5[[#This Row],[Section]],TB_notTB,1,FALSE))),"No",LEFT(Table5[[#This Row],[Section]],3)="ETB","PLS",LEFT(Table5[[#This Row],[Section]],1)="7","PDB",NOT(ISBLANK(Table5[[#This Row],[Section]])),"No")</f>
        <v>No</v>
      </c>
    </row>
    <row r="13972" spans="1:13" x14ac:dyDescent="0.25">
      <c r="A13972" s="130" t="s">
        <v>5121</v>
      </c>
      <c r="B13972" s="130" t="s">
        <v>17222</v>
      </c>
      <c r="C13972" s="130" t="s">
        <v>98</v>
      </c>
      <c r="D13972" s="131">
        <v>0.54300000000000004</v>
      </c>
      <c r="E13972" s="132">
        <v>209</v>
      </c>
      <c r="F13972" s="132">
        <v>100</v>
      </c>
      <c r="G13972" s="126" t="s">
        <v>13730</v>
      </c>
      <c r="H13972" s="126" t="s">
        <v>20139</v>
      </c>
      <c r="I13972" s="126" t="s">
        <v>20140</v>
      </c>
      <c r="J13972" s="126" t="s">
        <v>26243</v>
      </c>
      <c r="K13972" s="9">
        <f>_xlfn.IFNA(VLOOKUP(Table5[[#This Row],[Section]],SubSill_Tier,2,FALSE),0)</f>
        <v>0</v>
      </c>
      <c r="L13972" s="9" t="str">
        <f t="shared" si="232"/>
        <v/>
      </c>
      <c r="M13972" s="205" t="str" cm="1">
        <f t="array" ref="M13972">_xlfn.IFS(NOT(ISERROR(VLOOKUP(Table5[[#This Row],[Section]],TB_notTB,1,FALSE))),"No",LEFT(Table5[[#This Row],[Section]],3)="ETB","PLS",LEFT(Table5[[#This Row],[Section]],1)="7","PDB",NOT(ISBLANK(Table5[[#This Row],[Section]])),"No")</f>
        <v>No</v>
      </c>
    </row>
    <row r="13973" spans="1:13" x14ac:dyDescent="0.25">
      <c r="A13973" s="130" t="s">
        <v>5122</v>
      </c>
      <c r="B13973" s="130" t="s">
        <v>17222</v>
      </c>
      <c r="C13973" s="130" t="s">
        <v>98</v>
      </c>
      <c r="D13973" s="131">
        <v>0.56399999999999995</v>
      </c>
      <c r="E13973" s="132">
        <v>231</v>
      </c>
      <c r="F13973" s="132">
        <v>100</v>
      </c>
      <c r="G13973" s="126" t="s">
        <v>13730</v>
      </c>
      <c r="H13973" s="126" t="s">
        <v>20139</v>
      </c>
      <c r="I13973" s="126" t="s">
        <v>20140</v>
      </c>
      <c r="J13973" s="126" t="s">
        <v>26243</v>
      </c>
      <c r="K13973" s="9">
        <f>_xlfn.IFNA(VLOOKUP(Table5[[#This Row],[Section]],SubSill_Tier,2,FALSE),0)</f>
        <v>0</v>
      </c>
      <c r="L13973" s="9" t="str">
        <f t="shared" si="232"/>
        <v/>
      </c>
      <c r="M13973" s="205" t="str" cm="1">
        <f t="array" ref="M13973">_xlfn.IFS(NOT(ISERROR(VLOOKUP(Table5[[#This Row],[Section]],TB_notTB,1,FALSE))),"No",LEFT(Table5[[#This Row],[Section]],3)="ETB","PLS",LEFT(Table5[[#This Row],[Section]],1)="7","PDB",NOT(ISBLANK(Table5[[#This Row],[Section]])),"No")</f>
        <v>No</v>
      </c>
    </row>
    <row r="13974" spans="1:13" x14ac:dyDescent="0.25">
      <c r="A13974" s="130" t="s">
        <v>5123</v>
      </c>
      <c r="B13974" s="130" t="s">
        <v>17222</v>
      </c>
      <c r="C13974" s="130" t="s">
        <v>98</v>
      </c>
      <c r="D13974" s="131">
        <v>0.17599999999999999</v>
      </c>
      <c r="E13974" s="132">
        <v>100</v>
      </c>
      <c r="F13974" s="132">
        <v>100</v>
      </c>
      <c r="G13974" s="126" t="s">
        <v>13730</v>
      </c>
      <c r="H13974" s="126" t="s">
        <v>20139</v>
      </c>
      <c r="I13974" s="126" t="s">
        <v>20140</v>
      </c>
      <c r="J13974" s="126" t="s">
        <v>26243</v>
      </c>
      <c r="K13974" s="9">
        <f>_xlfn.IFNA(VLOOKUP(Table5[[#This Row],[Section]],SubSill_Tier,2,FALSE),0)</f>
        <v>0</v>
      </c>
      <c r="L13974" s="9" t="str">
        <f t="shared" si="232"/>
        <v/>
      </c>
      <c r="M13974" s="205" t="str" cm="1">
        <f t="array" ref="M13974">_xlfn.IFS(NOT(ISERROR(VLOOKUP(Table5[[#This Row],[Section]],TB_notTB,1,FALSE))),"No",LEFT(Table5[[#This Row],[Section]],3)="ETB","PLS",LEFT(Table5[[#This Row],[Section]],1)="7","PDB",NOT(ISBLANK(Table5[[#This Row],[Section]])),"No")</f>
        <v>No</v>
      </c>
    </row>
    <row r="13975" spans="1:13" x14ac:dyDescent="0.25">
      <c r="A13975" s="130" t="s">
        <v>5124</v>
      </c>
      <c r="B13975" s="130" t="s">
        <v>17222</v>
      </c>
      <c r="C13975" s="130" t="s">
        <v>98</v>
      </c>
      <c r="D13975" s="131">
        <v>0.34</v>
      </c>
      <c r="E13975" s="132">
        <v>100</v>
      </c>
      <c r="F13975" s="132">
        <v>100</v>
      </c>
      <c r="G13975" s="126" t="s">
        <v>13736</v>
      </c>
      <c r="H13975" s="126" t="s">
        <v>20148</v>
      </c>
      <c r="I13975" s="126" t="s">
        <v>21073</v>
      </c>
      <c r="J13975" s="126" t="s">
        <v>26232</v>
      </c>
      <c r="K13975" s="9">
        <f>_xlfn.IFNA(VLOOKUP(Table5[[#This Row],[Section]],SubSill_Tier,2,FALSE),0)</f>
        <v>0</v>
      </c>
      <c r="L13975" s="9" t="str">
        <f t="shared" si="232"/>
        <v/>
      </c>
      <c r="M13975" s="205" t="str" cm="1">
        <f t="array" ref="M13975">_xlfn.IFS(NOT(ISERROR(VLOOKUP(Table5[[#This Row],[Section]],TB_notTB,1,FALSE))),"No",LEFT(Table5[[#This Row],[Section]],3)="ETB","PLS",LEFT(Table5[[#This Row],[Section]],1)="7","PDB",NOT(ISBLANK(Table5[[#This Row],[Section]])),"No")</f>
        <v>No</v>
      </c>
    </row>
    <row r="13976" spans="1:13" x14ac:dyDescent="0.25">
      <c r="A13976" s="130" t="s">
        <v>10016</v>
      </c>
      <c r="B13976" s="130" t="s">
        <v>3598</v>
      </c>
      <c r="C13976" s="130" t="s">
        <v>98</v>
      </c>
      <c r="D13976" s="131">
        <v>1.1120000000000001</v>
      </c>
      <c r="E13976" s="132">
        <v>272</v>
      </c>
      <c r="F13976" s="132">
        <v>272</v>
      </c>
      <c r="G13976" s="126" t="s">
        <v>13724</v>
      </c>
      <c r="H13976" s="126" t="s">
        <v>20186</v>
      </c>
      <c r="I13976" s="126" t="s">
        <v>22099</v>
      </c>
      <c r="J13976" s="126" t="s">
        <v>26234</v>
      </c>
      <c r="K13976" s="9">
        <f>_xlfn.IFNA(VLOOKUP(Table5[[#This Row],[Section]],SubSill_Tier,2,FALSE),0)</f>
        <v>0</v>
      </c>
      <c r="L13976" s="9" t="str">
        <f t="shared" si="232"/>
        <v/>
      </c>
      <c r="M13976" s="205" t="str" cm="1">
        <f t="array" ref="M13976">_xlfn.IFS(NOT(ISERROR(VLOOKUP(Table5[[#This Row],[Section]],TB_notTB,1,FALSE))),"No",LEFT(Table5[[#This Row],[Section]],3)="ETB","PLS",LEFT(Table5[[#This Row],[Section]],1)="7","PDB",NOT(ISBLANK(Table5[[#This Row],[Section]])),"No")</f>
        <v>No</v>
      </c>
    </row>
    <row r="13977" spans="1:13" x14ac:dyDescent="0.25">
      <c r="A13977" s="130" t="s">
        <v>10017</v>
      </c>
      <c r="B13977" s="130" t="s">
        <v>28820</v>
      </c>
      <c r="C13977" s="130" t="s">
        <v>75</v>
      </c>
      <c r="D13977" s="131">
        <v>3.9729999999999999</v>
      </c>
      <c r="E13977" s="132">
        <v>503</v>
      </c>
      <c r="F13977" s="132">
        <v>336</v>
      </c>
      <c r="G13977" s="126" t="s">
        <v>13720</v>
      </c>
      <c r="H13977" s="126" t="s">
        <v>20130</v>
      </c>
      <c r="I13977" s="126" t="s">
        <v>20131</v>
      </c>
      <c r="J13977" s="126" t="s">
        <v>26253</v>
      </c>
      <c r="K13977" s="9">
        <f>_xlfn.IFNA(VLOOKUP(Table5[[#This Row],[Section]],SubSill_Tier,2,FALSE),0)</f>
        <v>0</v>
      </c>
      <c r="L13977" s="9" t="str">
        <f t="shared" si="232"/>
        <v/>
      </c>
      <c r="M13977" s="205" t="str" cm="1">
        <f t="array" ref="M13977">_xlfn.IFS(NOT(ISERROR(VLOOKUP(Table5[[#This Row],[Section]],TB_notTB,1,FALSE))),"No",LEFT(Table5[[#This Row],[Section]],3)="ETB","PLS",LEFT(Table5[[#This Row],[Section]],1)="7","PDB",NOT(ISBLANK(Table5[[#This Row],[Section]])),"No")</f>
        <v>No</v>
      </c>
    </row>
    <row r="13978" spans="1:13" x14ac:dyDescent="0.25">
      <c r="A13978" s="130" t="s">
        <v>5125</v>
      </c>
      <c r="B13978" s="130" t="s">
        <v>17222</v>
      </c>
      <c r="C13978" s="130" t="s">
        <v>98</v>
      </c>
      <c r="D13978" s="131">
        <v>1.534</v>
      </c>
      <c r="E13978" s="132">
        <v>261</v>
      </c>
      <c r="F13978" s="132">
        <v>261</v>
      </c>
      <c r="G13978" s="126" t="s">
        <v>13754</v>
      </c>
      <c r="H13978" s="126" t="s">
        <v>20175</v>
      </c>
      <c r="I13978" s="126" t="s">
        <v>20176</v>
      </c>
      <c r="J13978" s="126" t="s">
        <v>26241</v>
      </c>
      <c r="K13978" s="9">
        <f>_xlfn.IFNA(VLOOKUP(Table5[[#This Row],[Section]],SubSill_Tier,2,FALSE),0)</f>
        <v>0</v>
      </c>
      <c r="L13978" s="9" t="str">
        <f t="shared" si="232"/>
        <v/>
      </c>
      <c r="M13978" s="205" t="str" cm="1">
        <f t="array" ref="M13978">_xlfn.IFS(NOT(ISERROR(VLOOKUP(Table5[[#This Row],[Section]],TB_notTB,1,FALSE))),"No",LEFT(Table5[[#This Row],[Section]],3)="ETB","PLS",LEFT(Table5[[#This Row],[Section]],1)="7","PDB",NOT(ISBLANK(Table5[[#This Row],[Section]])),"No")</f>
        <v>No</v>
      </c>
    </row>
    <row r="13979" spans="1:13" x14ac:dyDescent="0.25">
      <c r="A13979" s="130" t="s">
        <v>10018</v>
      </c>
      <c r="B13979" s="130" t="s">
        <v>17222</v>
      </c>
      <c r="C13979" s="130" t="s">
        <v>98</v>
      </c>
      <c r="D13979" s="131">
        <v>0.82599999999999996</v>
      </c>
      <c r="E13979" s="132">
        <v>113</v>
      </c>
      <c r="F13979" s="132">
        <v>113</v>
      </c>
      <c r="G13979" s="126" t="s">
        <v>13724</v>
      </c>
      <c r="H13979" s="126" t="s">
        <v>20186</v>
      </c>
      <c r="I13979" s="126" t="s">
        <v>22099</v>
      </c>
      <c r="J13979" s="126" t="s">
        <v>26234</v>
      </c>
      <c r="K13979" s="9">
        <f>_xlfn.IFNA(VLOOKUP(Table5[[#This Row],[Section]],SubSill_Tier,2,FALSE),0)</f>
        <v>0</v>
      </c>
      <c r="L13979" s="9" t="str">
        <f t="shared" si="232"/>
        <v/>
      </c>
      <c r="M13979" s="205" t="str" cm="1">
        <f t="array" ref="M13979">_xlfn.IFS(NOT(ISERROR(VLOOKUP(Table5[[#This Row],[Section]],TB_notTB,1,FALSE))),"No",LEFT(Table5[[#This Row],[Section]],3)="ETB","PLS",LEFT(Table5[[#This Row],[Section]],1)="7","PDB",NOT(ISBLANK(Table5[[#This Row],[Section]])),"No")</f>
        <v>No</v>
      </c>
    </row>
    <row r="13980" spans="1:13" x14ac:dyDescent="0.25">
      <c r="A13980" s="130" t="s">
        <v>5126</v>
      </c>
      <c r="B13980" s="130" t="s">
        <v>17222</v>
      </c>
      <c r="C13980" s="130" t="s">
        <v>98</v>
      </c>
      <c r="D13980" s="131">
        <v>1.8520000000000001</v>
      </c>
      <c r="E13980" s="132">
        <v>325</v>
      </c>
      <c r="F13980" s="132">
        <v>325</v>
      </c>
      <c r="G13980" s="126" t="s">
        <v>13754</v>
      </c>
      <c r="H13980" s="126" t="s">
        <v>20175</v>
      </c>
      <c r="I13980" s="126" t="s">
        <v>20176</v>
      </c>
      <c r="J13980" s="126" t="s">
        <v>26241</v>
      </c>
      <c r="K13980" s="9">
        <f>_xlfn.IFNA(VLOOKUP(Table5[[#This Row],[Section]],SubSill_Tier,2,FALSE),0)</f>
        <v>0</v>
      </c>
      <c r="L13980" s="9" t="str">
        <f t="shared" si="232"/>
        <v/>
      </c>
      <c r="M13980" s="205" t="str" cm="1">
        <f t="array" ref="M13980">_xlfn.IFS(NOT(ISERROR(VLOOKUP(Table5[[#This Row],[Section]],TB_notTB,1,FALSE))),"No",LEFT(Table5[[#This Row],[Section]],3)="ETB","PLS",LEFT(Table5[[#This Row],[Section]],1)="7","PDB",NOT(ISBLANK(Table5[[#This Row],[Section]])),"No")</f>
        <v>No</v>
      </c>
    </row>
    <row r="13981" spans="1:13" x14ac:dyDescent="0.25">
      <c r="A13981" s="130" t="s">
        <v>5127</v>
      </c>
      <c r="B13981" s="130" t="s">
        <v>17222</v>
      </c>
      <c r="C13981" s="130" t="s">
        <v>98</v>
      </c>
      <c r="D13981" s="131">
        <v>1.091</v>
      </c>
      <c r="E13981" s="132">
        <v>350</v>
      </c>
      <c r="F13981" s="132">
        <v>200</v>
      </c>
      <c r="G13981" s="126" t="s">
        <v>13736</v>
      </c>
      <c r="H13981" s="126" t="s">
        <v>20148</v>
      </c>
      <c r="I13981" s="126" t="s">
        <v>21073</v>
      </c>
      <c r="J13981" s="126" t="s">
        <v>26239</v>
      </c>
      <c r="K13981" s="9">
        <f>_xlfn.IFNA(VLOOKUP(Table5[[#This Row],[Section]],SubSill_Tier,2,FALSE),0)</f>
        <v>0</v>
      </c>
      <c r="L13981" s="9" t="str">
        <f t="shared" si="232"/>
        <v/>
      </c>
      <c r="M13981" s="205" t="str" cm="1">
        <f t="array" ref="M13981">_xlfn.IFS(NOT(ISERROR(VLOOKUP(Table5[[#This Row],[Section]],TB_notTB,1,FALSE))),"No",LEFT(Table5[[#This Row],[Section]],3)="ETB","PLS",LEFT(Table5[[#This Row],[Section]],1)="7","PDB",NOT(ISBLANK(Table5[[#This Row],[Section]])),"No")</f>
        <v>No</v>
      </c>
    </row>
    <row r="13982" spans="1:13" x14ac:dyDescent="0.25">
      <c r="A13982" s="130" t="s">
        <v>10019</v>
      </c>
      <c r="B13982" s="130" t="s">
        <v>3598</v>
      </c>
      <c r="C13982" s="130" t="s">
        <v>98</v>
      </c>
      <c r="D13982" s="131">
        <v>0.151</v>
      </c>
      <c r="E13982" s="132">
        <v>100</v>
      </c>
      <c r="F13982" s="132">
        <v>100</v>
      </c>
      <c r="G13982" s="126" t="s">
        <v>13724</v>
      </c>
      <c r="H13982" s="126" t="s">
        <v>20186</v>
      </c>
      <c r="I13982" s="126" t="s">
        <v>22099</v>
      </c>
      <c r="J13982" s="126" t="s">
        <v>26234</v>
      </c>
      <c r="K13982" s="9">
        <f>_xlfn.IFNA(VLOOKUP(Table5[[#This Row],[Section]],SubSill_Tier,2,FALSE),0)</f>
        <v>0</v>
      </c>
      <c r="L13982" s="9" t="str">
        <f t="shared" si="232"/>
        <v/>
      </c>
      <c r="M13982" s="205" t="str" cm="1">
        <f t="array" ref="M13982">_xlfn.IFS(NOT(ISERROR(VLOOKUP(Table5[[#This Row],[Section]],TB_notTB,1,FALSE))),"No",LEFT(Table5[[#This Row],[Section]],3)="ETB","PLS",LEFT(Table5[[#This Row],[Section]],1)="7","PDB",NOT(ISBLANK(Table5[[#This Row],[Section]])),"No")</f>
        <v>No</v>
      </c>
    </row>
    <row r="13983" spans="1:13" x14ac:dyDescent="0.25">
      <c r="A13983" s="130" t="s">
        <v>10020</v>
      </c>
      <c r="B13983" s="130" t="s">
        <v>28821</v>
      </c>
      <c r="C13983" s="130" t="s">
        <v>75</v>
      </c>
      <c r="D13983" s="131">
        <v>3.5939999999999999</v>
      </c>
      <c r="E13983" s="132">
        <v>456</v>
      </c>
      <c r="F13983" s="132">
        <v>456</v>
      </c>
      <c r="G13983" s="126" t="s">
        <v>13720</v>
      </c>
      <c r="H13983" s="126" t="s">
        <v>20130</v>
      </c>
      <c r="I13983" s="126" t="s">
        <v>20131</v>
      </c>
      <c r="J13983" s="126" t="s">
        <v>26253</v>
      </c>
      <c r="K13983" s="9">
        <f>_xlfn.IFNA(VLOOKUP(Table5[[#This Row],[Section]],SubSill_Tier,2,FALSE),0)</f>
        <v>0</v>
      </c>
      <c r="L13983" s="9" t="str">
        <f t="shared" si="232"/>
        <v/>
      </c>
      <c r="M13983" s="205" t="str" cm="1">
        <f t="array" ref="M13983">_xlfn.IFS(NOT(ISERROR(VLOOKUP(Table5[[#This Row],[Section]],TB_notTB,1,FALSE))),"No",LEFT(Table5[[#This Row],[Section]],3)="ETB","PLS",LEFT(Table5[[#This Row],[Section]],1)="7","PDB",NOT(ISBLANK(Table5[[#This Row],[Section]])),"No")</f>
        <v>No</v>
      </c>
    </row>
    <row r="13984" spans="1:13" x14ac:dyDescent="0.25">
      <c r="A13984" s="130" t="s">
        <v>10021</v>
      </c>
      <c r="B13984" s="130" t="s">
        <v>28822</v>
      </c>
      <c r="C13984" s="130" t="s">
        <v>75</v>
      </c>
      <c r="D13984" s="131">
        <v>4.1769999999999996</v>
      </c>
      <c r="E13984" s="132">
        <v>528</v>
      </c>
      <c r="F13984" s="132">
        <v>528</v>
      </c>
      <c r="G13984" s="126" t="s">
        <v>13720</v>
      </c>
      <c r="H13984" s="126" t="s">
        <v>20130</v>
      </c>
      <c r="I13984" s="126" t="s">
        <v>20131</v>
      </c>
      <c r="J13984" s="126" t="s">
        <v>26240</v>
      </c>
      <c r="K13984" s="9">
        <f>_xlfn.IFNA(VLOOKUP(Table5[[#This Row],[Section]],SubSill_Tier,2,FALSE),0)</f>
        <v>0</v>
      </c>
      <c r="L13984" s="9" t="str">
        <f t="shared" si="232"/>
        <v/>
      </c>
      <c r="M13984" s="205" t="str" cm="1">
        <f t="array" ref="M13984">_xlfn.IFS(NOT(ISERROR(VLOOKUP(Table5[[#This Row],[Section]],TB_notTB,1,FALSE))),"No",LEFT(Table5[[#This Row],[Section]],3)="ETB","PLS",LEFT(Table5[[#This Row],[Section]],1)="7","PDB",NOT(ISBLANK(Table5[[#This Row],[Section]])),"No")</f>
        <v>No</v>
      </c>
    </row>
    <row r="13985" spans="1:13" x14ac:dyDescent="0.25">
      <c r="A13985" s="130" t="s">
        <v>17028</v>
      </c>
      <c r="B13985" s="130" t="s">
        <v>17029</v>
      </c>
      <c r="C13985" s="130" t="s">
        <v>75</v>
      </c>
      <c r="D13985" s="131">
        <v>0.46200000000000002</v>
      </c>
      <c r="E13985" s="132">
        <v>247</v>
      </c>
      <c r="F13985" s="132">
        <v>121</v>
      </c>
      <c r="G13985" s="126" t="s">
        <v>14884</v>
      </c>
      <c r="H13985" s="126" t="s">
        <v>20139</v>
      </c>
      <c r="I13985" s="126" t="s">
        <v>20140</v>
      </c>
      <c r="J13985" s="126" t="s">
        <v>26243</v>
      </c>
      <c r="K13985" s="9">
        <f>_xlfn.IFNA(VLOOKUP(Table5[[#This Row],[Section]],SubSill_Tier,2,FALSE),0)</f>
        <v>0</v>
      </c>
      <c r="L13985" s="9" t="str">
        <f t="shared" si="232"/>
        <v/>
      </c>
      <c r="M13985" s="205" t="str" cm="1">
        <f t="array" ref="M13985">_xlfn.IFS(NOT(ISERROR(VLOOKUP(Table5[[#This Row],[Section]],TB_notTB,1,FALSE))),"No",LEFT(Table5[[#This Row],[Section]],3)="ETB","PLS",LEFT(Table5[[#This Row],[Section]],1)="7","PDB",NOT(ISBLANK(Table5[[#This Row],[Section]])),"No")</f>
        <v>No</v>
      </c>
    </row>
    <row r="13986" spans="1:13" x14ac:dyDescent="0.25">
      <c r="A13986" s="130" t="s">
        <v>10022</v>
      </c>
      <c r="B13986" s="130" t="s">
        <v>17222</v>
      </c>
      <c r="C13986" s="130" t="s">
        <v>98</v>
      </c>
      <c r="D13986" s="131">
        <v>0.58099999999999996</v>
      </c>
      <c r="E13986" s="132">
        <v>174</v>
      </c>
      <c r="F13986" s="132">
        <v>174</v>
      </c>
      <c r="G13986" s="126" t="s">
        <v>13721</v>
      </c>
      <c r="H13986" s="126" t="s">
        <v>20121</v>
      </c>
      <c r="I13986" s="126" t="s">
        <v>20122</v>
      </c>
      <c r="J13986" s="126" t="s">
        <v>26234</v>
      </c>
      <c r="K13986" s="9">
        <f>_xlfn.IFNA(VLOOKUP(Table5[[#This Row],[Section]],SubSill_Tier,2,FALSE),0)</f>
        <v>0</v>
      </c>
      <c r="L13986" s="9" t="str">
        <f t="shared" si="232"/>
        <v/>
      </c>
      <c r="M13986" s="205" t="str" cm="1">
        <f t="array" ref="M13986">_xlfn.IFS(NOT(ISERROR(VLOOKUP(Table5[[#This Row],[Section]],TB_notTB,1,FALSE))),"No",LEFT(Table5[[#This Row],[Section]],3)="ETB","PLS",LEFT(Table5[[#This Row],[Section]],1)="7","PDB",NOT(ISBLANK(Table5[[#This Row],[Section]])),"No")</f>
        <v>No</v>
      </c>
    </row>
    <row r="13987" spans="1:13" x14ac:dyDescent="0.25">
      <c r="A13987" s="130" t="s">
        <v>10023</v>
      </c>
      <c r="B13987" s="130" t="s">
        <v>17222</v>
      </c>
      <c r="C13987" s="130" t="s">
        <v>98</v>
      </c>
      <c r="D13987" s="131">
        <v>3.9609999999999999</v>
      </c>
      <c r="E13987" s="132">
        <v>443</v>
      </c>
      <c r="F13987" s="132">
        <v>100</v>
      </c>
      <c r="G13987" s="126" t="s">
        <v>13721</v>
      </c>
      <c r="H13987" s="126" t="s">
        <v>20132</v>
      </c>
      <c r="I13987" s="126" t="s">
        <v>20133</v>
      </c>
      <c r="J13987" s="126" t="s">
        <v>26250</v>
      </c>
      <c r="K13987" s="9">
        <f>_xlfn.IFNA(VLOOKUP(Table5[[#This Row],[Section]],SubSill_Tier,2,FALSE),0)</f>
        <v>0</v>
      </c>
      <c r="L13987" s="9" t="str">
        <f t="shared" si="232"/>
        <v/>
      </c>
      <c r="M13987" s="205" t="str" cm="1">
        <f t="array" ref="M13987">_xlfn.IFS(NOT(ISERROR(VLOOKUP(Table5[[#This Row],[Section]],TB_notTB,1,FALSE))),"No",LEFT(Table5[[#This Row],[Section]],3)="ETB","PLS",LEFT(Table5[[#This Row],[Section]],1)="7","PDB",NOT(ISBLANK(Table5[[#This Row],[Section]])),"No")</f>
        <v>No</v>
      </c>
    </row>
    <row r="13988" spans="1:13" x14ac:dyDescent="0.25">
      <c r="A13988" s="130" t="s">
        <v>10024</v>
      </c>
      <c r="B13988" s="130" t="s">
        <v>17222</v>
      </c>
      <c r="C13988" s="130" t="s">
        <v>98</v>
      </c>
      <c r="D13988" s="131">
        <v>2.5299999999999998</v>
      </c>
      <c r="E13988" s="132">
        <v>368</v>
      </c>
      <c r="F13988" s="132">
        <v>368</v>
      </c>
      <c r="G13988" s="126" t="s">
        <v>13721</v>
      </c>
      <c r="H13988" s="126" t="s">
        <v>20121</v>
      </c>
      <c r="I13988" s="126" t="s">
        <v>20122</v>
      </c>
      <c r="J13988" s="126" t="s">
        <v>26234</v>
      </c>
      <c r="K13988" s="9">
        <f>_xlfn.IFNA(VLOOKUP(Table5[[#This Row],[Section]],SubSill_Tier,2,FALSE),0)</f>
        <v>0</v>
      </c>
      <c r="L13988" s="9" t="str">
        <f t="shared" si="232"/>
        <v/>
      </c>
      <c r="M13988" s="205" t="str" cm="1">
        <f t="array" ref="M13988">_xlfn.IFS(NOT(ISERROR(VLOOKUP(Table5[[#This Row],[Section]],TB_notTB,1,FALSE))),"No",LEFT(Table5[[#This Row],[Section]],3)="ETB","PLS",LEFT(Table5[[#This Row],[Section]],1)="7","PDB",NOT(ISBLANK(Table5[[#This Row],[Section]])),"No")</f>
        <v>No</v>
      </c>
    </row>
    <row r="13989" spans="1:13" x14ac:dyDescent="0.25">
      <c r="A13989" s="130" t="s">
        <v>5128</v>
      </c>
      <c r="B13989" s="130" t="s">
        <v>17222</v>
      </c>
      <c r="C13989" s="130" t="s">
        <v>98</v>
      </c>
      <c r="D13989" s="131">
        <v>0.81799999999999995</v>
      </c>
      <c r="E13989" s="132">
        <v>348</v>
      </c>
      <c r="F13989" s="132">
        <v>100</v>
      </c>
      <c r="G13989" s="126" t="s">
        <v>13774</v>
      </c>
      <c r="H13989" s="126" t="s">
        <v>20219</v>
      </c>
      <c r="I13989" s="126" t="s">
        <v>21132</v>
      </c>
      <c r="J13989" s="126" t="s">
        <v>26241</v>
      </c>
      <c r="K13989" s="9">
        <f>_xlfn.IFNA(VLOOKUP(Table5[[#This Row],[Section]],SubSill_Tier,2,FALSE),0)</f>
        <v>0</v>
      </c>
      <c r="L13989" s="9" t="str">
        <f t="shared" si="232"/>
        <v/>
      </c>
      <c r="M13989" s="205" t="str" cm="1">
        <f t="array" ref="M13989">_xlfn.IFS(NOT(ISERROR(VLOOKUP(Table5[[#This Row],[Section]],TB_notTB,1,FALSE))),"No",LEFT(Table5[[#This Row],[Section]],3)="ETB","PLS",LEFT(Table5[[#This Row],[Section]],1)="7","PDB",NOT(ISBLANK(Table5[[#This Row],[Section]])),"No")</f>
        <v>No</v>
      </c>
    </row>
    <row r="13990" spans="1:13" x14ac:dyDescent="0.25">
      <c r="A13990" s="130" t="s">
        <v>5129</v>
      </c>
      <c r="B13990" s="130" t="s">
        <v>5130</v>
      </c>
      <c r="C13990" s="130" t="s">
        <v>75</v>
      </c>
      <c r="D13990" s="131">
        <v>0.36899999999999999</v>
      </c>
      <c r="E13990" s="132">
        <v>165</v>
      </c>
      <c r="F13990" s="132">
        <v>100</v>
      </c>
      <c r="G13990" s="126" t="s">
        <v>13774</v>
      </c>
      <c r="H13990" s="126" t="s">
        <v>20219</v>
      </c>
      <c r="I13990" s="126" t="s">
        <v>21132</v>
      </c>
      <c r="J13990" s="126" t="s">
        <v>26241</v>
      </c>
      <c r="K13990" s="9">
        <f>_xlfn.IFNA(VLOOKUP(Table5[[#This Row],[Section]],SubSill_Tier,2,FALSE),0)</f>
        <v>0</v>
      </c>
      <c r="L13990" s="9" t="str">
        <f t="shared" si="232"/>
        <v/>
      </c>
      <c r="M13990" s="205" t="str" cm="1">
        <f t="array" ref="M13990">_xlfn.IFS(NOT(ISERROR(VLOOKUP(Table5[[#This Row],[Section]],TB_notTB,1,FALSE))),"No",LEFT(Table5[[#This Row],[Section]],3)="ETB","PLS",LEFT(Table5[[#This Row],[Section]],1)="7","PDB",NOT(ISBLANK(Table5[[#This Row],[Section]])),"No")</f>
        <v>No</v>
      </c>
    </row>
    <row r="13991" spans="1:13" x14ac:dyDescent="0.25">
      <c r="A13991" s="130" t="s">
        <v>10025</v>
      </c>
      <c r="B13991" s="130" t="s">
        <v>17222</v>
      </c>
      <c r="C13991" s="130" t="s">
        <v>98</v>
      </c>
      <c r="D13991" s="131">
        <v>3.2050000000000001</v>
      </c>
      <c r="E13991" s="132">
        <v>183</v>
      </c>
      <c r="F13991" s="132">
        <v>183</v>
      </c>
      <c r="G13991" s="126" t="s">
        <v>13724</v>
      </c>
      <c r="H13991" s="126" t="s">
        <v>20182</v>
      </c>
      <c r="I13991" s="126" t="s">
        <v>22098</v>
      </c>
      <c r="J13991" s="126" t="s">
        <v>26234</v>
      </c>
      <c r="K13991" s="9">
        <f>_xlfn.IFNA(VLOOKUP(Table5[[#This Row],[Section]],SubSill_Tier,2,FALSE),0)</f>
        <v>0</v>
      </c>
      <c r="L13991" s="9" t="str">
        <f t="shared" si="232"/>
        <v/>
      </c>
      <c r="M13991" s="205" t="str" cm="1">
        <f t="array" ref="M13991">_xlfn.IFS(NOT(ISERROR(VLOOKUP(Table5[[#This Row],[Section]],TB_notTB,1,FALSE))),"No",LEFT(Table5[[#This Row],[Section]],3)="ETB","PLS",LEFT(Table5[[#This Row],[Section]],1)="7","PDB",NOT(ISBLANK(Table5[[#This Row],[Section]])),"No")</f>
        <v>No</v>
      </c>
    </row>
    <row r="13992" spans="1:13" x14ac:dyDescent="0.25">
      <c r="A13992" s="130" t="s">
        <v>5131</v>
      </c>
      <c r="B13992" s="130" t="s">
        <v>5132</v>
      </c>
      <c r="C13992" s="130" t="s">
        <v>75</v>
      </c>
      <c r="D13992" s="131">
        <v>0.86599999999999999</v>
      </c>
      <c r="E13992" s="132">
        <v>378</v>
      </c>
      <c r="F13992" s="132">
        <v>100</v>
      </c>
      <c r="G13992" s="126" t="s">
        <v>13744</v>
      </c>
      <c r="H13992" s="126" t="s">
        <v>20161</v>
      </c>
      <c r="I13992" s="126" t="s">
        <v>21083</v>
      </c>
      <c r="J13992" s="126" t="s">
        <v>26241</v>
      </c>
      <c r="K13992" s="9">
        <f>_xlfn.IFNA(VLOOKUP(Table5[[#This Row],[Section]],SubSill_Tier,2,FALSE),0)</f>
        <v>0</v>
      </c>
      <c r="L13992" s="9" t="str">
        <f t="shared" si="232"/>
        <v/>
      </c>
      <c r="M13992" s="205" t="str" cm="1">
        <f t="array" ref="M13992">_xlfn.IFS(NOT(ISERROR(VLOOKUP(Table5[[#This Row],[Section]],TB_notTB,1,FALSE))),"No",LEFT(Table5[[#This Row],[Section]],3)="ETB","PLS",LEFT(Table5[[#This Row],[Section]],1)="7","PDB",NOT(ISBLANK(Table5[[#This Row],[Section]])),"No")</f>
        <v>No</v>
      </c>
    </row>
    <row r="13993" spans="1:13" x14ac:dyDescent="0.25">
      <c r="A13993" s="130" t="s">
        <v>5133</v>
      </c>
      <c r="B13993" s="130" t="s">
        <v>17222</v>
      </c>
      <c r="C13993" s="130" t="s">
        <v>98</v>
      </c>
      <c r="D13993" s="131">
        <v>0.23</v>
      </c>
      <c r="E13993" s="132">
        <v>119</v>
      </c>
      <c r="F13993" s="132">
        <v>100</v>
      </c>
      <c r="G13993" s="126" t="s">
        <v>13736</v>
      </c>
      <c r="H13993" s="126" t="s">
        <v>20148</v>
      </c>
      <c r="I13993" s="126" t="s">
        <v>21073</v>
      </c>
      <c r="J13993" s="126" t="s">
        <v>26232</v>
      </c>
      <c r="K13993" s="9">
        <f>_xlfn.IFNA(VLOOKUP(Table5[[#This Row],[Section]],SubSill_Tier,2,FALSE),0)</f>
        <v>0</v>
      </c>
      <c r="L13993" s="9" t="str">
        <f t="shared" si="232"/>
        <v/>
      </c>
      <c r="M13993" s="205" t="str" cm="1">
        <f t="array" ref="M13993">_xlfn.IFS(NOT(ISERROR(VLOOKUP(Table5[[#This Row],[Section]],TB_notTB,1,FALSE))),"No",LEFT(Table5[[#This Row],[Section]],3)="ETB","PLS",LEFT(Table5[[#This Row],[Section]],1)="7","PDB",NOT(ISBLANK(Table5[[#This Row],[Section]])),"No")</f>
        <v>No</v>
      </c>
    </row>
    <row r="13994" spans="1:13" x14ac:dyDescent="0.25">
      <c r="A13994" s="130" t="s">
        <v>10026</v>
      </c>
      <c r="B13994" s="130" t="s">
        <v>17222</v>
      </c>
      <c r="C13994" s="130" t="s">
        <v>98</v>
      </c>
      <c r="D13994" s="131">
        <v>0.42399999999999999</v>
      </c>
      <c r="E13994" s="132">
        <v>100</v>
      </c>
      <c r="F13994" s="132">
        <v>100</v>
      </c>
      <c r="G13994" s="126" t="s">
        <v>13724</v>
      </c>
      <c r="H13994" s="126" t="s">
        <v>20186</v>
      </c>
      <c r="I13994" s="126" t="s">
        <v>22099</v>
      </c>
      <c r="J13994" s="126" t="s">
        <v>26234</v>
      </c>
      <c r="K13994" s="9">
        <f>_xlfn.IFNA(VLOOKUP(Table5[[#This Row],[Section]],SubSill_Tier,2,FALSE),0)</f>
        <v>0</v>
      </c>
      <c r="L13994" s="9" t="str">
        <f t="shared" si="232"/>
        <v/>
      </c>
      <c r="M13994" s="205" t="str" cm="1">
        <f t="array" ref="M13994">_xlfn.IFS(NOT(ISERROR(VLOOKUP(Table5[[#This Row],[Section]],TB_notTB,1,FALSE))),"No",LEFT(Table5[[#This Row],[Section]],3)="ETB","PLS",LEFT(Table5[[#This Row],[Section]],1)="7","PDB",NOT(ISBLANK(Table5[[#This Row],[Section]])),"No")</f>
        <v>No</v>
      </c>
    </row>
    <row r="13995" spans="1:13" x14ac:dyDescent="0.25">
      <c r="A13995" s="130" t="s">
        <v>5134</v>
      </c>
      <c r="B13995" s="130" t="s">
        <v>17222</v>
      </c>
      <c r="C13995" s="130" t="s">
        <v>98</v>
      </c>
      <c r="D13995" s="131">
        <v>4.5789999999999997</v>
      </c>
      <c r="E13995" s="132">
        <v>758</v>
      </c>
      <c r="F13995" s="132">
        <v>758</v>
      </c>
      <c r="G13995" s="126" t="s">
        <v>13712</v>
      </c>
      <c r="H13995" s="126" t="s">
        <v>20120</v>
      </c>
      <c r="I13995" s="126" t="s">
        <v>21055</v>
      </c>
      <c r="J13995" s="126" t="s">
        <v>26232</v>
      </c>
      <c r="K13995" s="9">
        <f>_xlfn.IFNA(VLOOKUP(Table5[[#This Row],[Section]],SubSill_Tier,2,FALSE),0)</f>
        <v>0</v>
      </c>
      <c r="L13995" s="9" t="str">
        <f t="shared" si="232"/>
        <v/>
      </c>
      <c r="M13995" s="205" t="str" cm="1">
        <f t="array" ref="M13995">_xlfn.IFS(NOT(ISERROR(VLOOKUP(Table5[[#This Row],[Section]],TB_notTB,1,FALSE))),"No",LEFT(Table5[[#This Row],[Section]],3)="ETB","PLS",LEFT(Table5[[#This Row],[Section]],1)="7","PDB",NOT(ISBLANK(Table5[[#This Row],[Section]])),"No")</f>
        <v>No</v>
      </c>
    </row>
    <row r="13996" spans="1:13" x14ac:dyDescent="0.25">
      <c r="A13996" s="130" t="s">
        <v>10027</v>
      </c>
      <c r="B13996" s="130" t="s">
        <v>3598</v>
      </c>
      <c r="C13996" s="130" t="s">
        <v>98</v>
      </c>
      <c r="D13996" s="131">
        <v>1.63</v>
      </c>
      <c r="E13996" s="132">
        <v>241</v>
      </c>
      <c r="F13996" s="132">
        <v>241</v>
      </c>
      <c r="G13996" s="126" t="s">
        <v>13724</v>
      </c>
      <c r="H13996" s="126" t="s">
        <v>21063</v>
      </c>
      <c r="I13996" s="126" t="s">
        <v>21064</v>
      </c>
      <c r="J13996" s="126" t="s">
        <v>26233</v>
      </c>
      <c r="K13996" s="9">
        <f>_xlfn.IFNA(VLOOKUP(Table5[[#This Row],[Section]],SubSill_Tier,2,FALSE),0)</f>
        <v>0</v>
      </c>
      <c r="L13996" s="9" t="str">
        <f t="shared" si="232"/>
        <v/>
      </c>
      <c r="M13996" s="205" t="str" cm="1">
        <f t="array" ref="M13996">_xlfn.IFS(NOT(ISERROR(VLOOKUP(Table5[[#This Row],[Section]],TB_notTB,1,FALSE))),"No",LEFT(Table5[[#This Row],[Section]],3)="ETB","PLS",LEFT(Table5[[#This Row],[Section]],1)="7","PDB",NOT(ISBLANK(Table5[[#This Row],[Section]])),"No")</f>
        <v>No</v>
      </c>
    </row>
    <row r="13997" spans="1:13" x14ac:dyDescent="0.25">
      <c r="A13997" s="130" t="s">
        <v>5135</v>
      </c>
      <c r="B13997" s="130" t="s">
        <v>17222</v>
      </c>
      <c r="C13997" s="130" t="s">
        <v>98</v>
      </c>
      <c r="D13997" s="131">
        <v>0.60499999999999998</v>
      </c>
      <c r="E13997" s="132">
        <v>226</v>
      </c>
      <c r="F13997" s="132">
        <v>226</v>
      </c>
      <c r="G13997" s="126" t="s">
        <v>13736</v>
      </c>
      <c r="H13997" s="126" t="s">
        <v>20148</v>
      </c>
      <c r="I13997" s="126" t="s">
        <v>21073</v>
      </c>
      <c r="J13997" s="126" t="s">
        <v>26232</v>
      </c>
      <c r="K13997" s="9">
        <f>_xlfn.IFNA(VLOOKUP(Table5[[#This Row],[Section]],SubSill_Tier,2,FALSE),0)</f>
        <v>0</v>
      </c>
      <c r="L13997" s="9" t="str">
        <f t="shared" si="232"/>
        <v/>
      </c>
      <c r="M13997" s="205" t="str" cm="1">
        <f t="array" ref="M13997">_xlfn.IFS(NOT(ISERROR(VLOOKUP(Table5[[#This Row],[Section]],TB_notTB,1,FALSE))),"No",LEFT(Table5[[#This Row],[Section]],3)="ETB","PLS",LEFT(Table5[[#This Row],[Section]],1)="7","PDB",NOT(ISBLANK(Table5[[#This Row],[Section]])),"No")</f>
        <v>No</v>
      </c>
    </row>
    <row r="13998" spans="1:13" x14ac:dyDescent="0.25">
      <c r="A13998" s="130" t="s">
        <v>10028</v>
      </c>
      <c r="B13998" s="130" t="s">
        <v>10029</v>
      </c>
      <c r="C13998" s="130" t="s">
        <v>75</v>
      </c>
      <c r="D13998" s="131">
        <v>3.11</v>
      </c>
      <c r="E13998" s="132">
        <v>304</v>
      </c>
      <c r="F13998" s="132">
        <v>304</v>
      </c>
      <c r="G13998" s="126" t="s">
        <v>13719</v>
      </c>
      <c r="H13998" s="126" t="s">
        <v>20128</v>
      </c>
      <c r="I13998" s="126" t="s">
        <v>20129</v>
      </c>
      <c r="J13998" s="126" t="s">
        <v>26240</v>
      </c>
      <c r="K13998" s="9">
        <f>_xlfn.IFNA(VLOOKUP(Table5[[#This Row],[Section]],SubSill_Tier,2,FALSE),0)</f>
        <v>0</v>
      </c>
      <c r="L13998" s="9" t="str">
        <f t="shared" si="232"/>
        <v>Wall</v>
      </c>
      <c r="M13998" s="205" t="str" cm="1">
        <f t="array" ref="M13998">_xlfn.IFS(NOT(ISERROR(VLOOKUP(Table5[[#This Row],[Section]],TB_notTB,1,FALSE))),"No",LEFT(Table5[[#This Row],[Section]],3)="ETB","PLS",LEFT(Table5[[#This Row],[Section]],1)="7","PDB",NOT(ISBLANK(Table5[[#This Row],[Section]])),"No")</f>
        <v>No</v>
      </c>
    </row>
    <row r="13999" spans="1:13" x14ac:dyDescent="0.25">
      <c r="A13999" s="130" t="s">
        <v>5136</v>
      </c>
      <c r="B13999" s="130" t="s">
        <v>17222</v>
      </c>
      <c r="C13999" s="130" t="s">
        <v>98</v>
      </c>
      <c r="D13999" s="131">
        <v>0.55600000000000005</v>
      </c>
      <c r="E13999" s="132">
        <v>279</v>
      </c>
      <c r="F13999" s="132">
        <v>279</v>
      </c>
      <c r="G13999" s="126" t="s">
        <v>13736</v>
      </c>
      <c r="H13999" s="126" t="s">
        <v>20148</v>
      </c>
      <c r="I13999" s="126" t="s">
        <v>21073</v>
      </c>
      <c r="J13999" s="126" t="s">
        <v>26232</v>
      </c>
      <c r="K13999" s="9">
        <f>_xlfn.IFNA(VLOOKUP(Table5[[#This Row],[Section]],SubSill_Tier,2,FALSE),0)</f>
        <v>0</v>
      </c>
      <c r="L13999" s="9" t="str">
        <f t="shared" si="232"/>
        <v/>
      </c>
      <c r="M13999" s="205" t="str" cm="1">
        <f t="array" ref="M13999">_xlfn.IFS(NOT(ISERROR(VLOOKUP(Table5[[#This Row],[Section]],TB_notTB,1,FALSE))),"No",LEFT(Table5[[#This Row],[Section]],3)="ETB","PLS",LEFT(Table5[[#This Row],[Section]],1)="7","PDB",NOT(ISBLANK(Table5[[#This Row],[Section]])),"No")</f>
        <v>No</v>
      </c>
    </row>
    <row r="14000" spans="1:13" x14ac:dyDescent="0.25">
      <c r="A14000" s="130" t="s">
        <v>5137</v>
      </c>
      <c r="B14000" s="130" t="s">
        <v>17222</v>
      </c>
      <c r="C14000" s="130" t="s">
        <v>98</v>
      </c>
      <c r="D14000" s="131">
        <v>0.624</v>
      </c>
      <c r="E14000" s="132">
        <v>191</v>
      </c>
      <c r="F14000" s="132">
        <v>191</v>
      </c>
      <c r="G14000" s="126" t="s">
        <v>13736</v>
      </c>
      <c r="H14000" s="126" t="s">
        <v>20148</v>
      </c>
      <c r="I14000" s="126" t="s">
        <v>21073</v>
      </c>
      <c r="J14000" s="126" t="s">
        <v>26232</v>
      </c>
      <c r="K14000" s="9">
        <f>_xlfn.IFNA(VLOOKUP(Table5[[#This Row],[Section]],SubSill_Tier,2,FALSE),0)</f>
        <v>0</v>
      </c>
      <c r="L14000" s="9" t="str">
        <f t="shared" si="232"/>
        <v/>
      </c>
      <c r="M14000" s="205" t="str" cm="1">
        <f t="array" ref="M14000">_xlfn.IFS(NOT(ISERROR(VLOOKUP(Table5[[#This Row],[Section]],TB_notTB,1,FALSE))),"No",LEFT(Table5[[#This Row],[Section]],3)="ETB","PLS",LEFT(Table5[[#This Row],[Section]],1)="7","PDB",NOT(ISBLANK(Table5[[#This Row],[Section]])),"No")</f>
        <v>No</v>
      </c>
    </row>
    <row r="14001" spans="1:13" x14ac:dyDescent="0.25">
      <c r="A14001" s="130" t="s">
        <v>5138</v>
      </c>
      <c r="B14001" s="130" t="s">
        <v>17222</v>
      </c>
      <c r="C14001" s="130" t="s">
        <v>98</v>
      </c>
      <c r="D14001" s="131">
        <v>1.431</v>
      </c>
      <c r="E14001" s="132">
        <v>824</v>
      </c>
      <c r="F14001" s="132">
        <v>100</v>
      </c>
      <c r="G14001" s="126" t="s">
        <v>13736</v>
      </c>
      <c r="H14001" s="126" t="s">
        <v>20148</v>
      </c>
      <c r="I14001" s="126" t="s">
        <v>21073</v>
      </c>
      <c r="J14001" s="126" t="s">
        <v>26232</v>
      </c>
      <c r="K14001" s="9">
        <f>_xlfn.IFNA(VLOOKUP(Table5[[#This Row],[Section]],SubSill_Tier,2,FALSE),0)</f>
        <v>0</v>
      </c>
      <c r="L14001" s="9" t="str">
        <f t="shared" si="232"/>
        <v/>
      </c>
      <c r="M14001" s="205" t="str" cm="1">
        <f t="array" ref="M14001">_xlfn.IFS(NOT(ISERROR(VLOOKUP(Table5[[#This Row],[Section]],TB_notTB,1,FALSE))),"No",LEFT(Table5[[#This Row],[Section]],3)="ETB","PLS",LEFT(Table5[[#This Row],[Section]],1)="7","PDB",NOT(ISBLANK(Table5[[#This Row],[Section]])),"No")</f>
        <v>No</v>
      </c>
    </row>
    <row r="14002" spans="1:13" x14ac:dyDescent="0.25">
      <c r="A14002" s="130" t="s">
        <v>10030</v>
      </c>
      <c r="B14002" s="130" t="s">
        <v>17222</v>
      </c>
      <c r="C14002" s="130" t="s">
        <v>98</v>
      </c>
      <c r="D14002" s="131">
        <v>3.5670000000000002</v>
      </c>
      <c r="E14002" s="132">
        <v>487</v>
      </c>
      <c r="F14002" s="132">
        <v>487</v>
      </c>
      <c r="G14002" s="126" t="s">
        <v>13721</v>
      </c>
      <c r="H14002" s="126" t="s">
        <v>20132</v>
      </c>
      <c r="I14002" s="126" t="s">
        <v>20133</v>
      </c>
      <c r="J14002" s="126" t="s">
        <v>26250</v>
      </c>
      <c r="K14002" s="9">
        <f>_xlfn.IFNA(VLOOKUP(Table5[[#This Row],[Section]],SubSill_Tier,2,FALSE),0)</f>
        <v>0</v>
      </c>
      <c r="L14002" s="9" t="str">
        <f t="shared" si="232"/>
        <v/>
      </c>
      <c r="M14002" s="205" t="str" cm="1">
        <f t="array" ref="M14002">_xlfn.IFS(NOT(ISERROR(VLOOKUP(Table5[[#This Row],[Section]],TB_notTB,1,FALSE))),"No",LEFT(Table5[[#This Row],[Section]],3)="ETB","PLS",LEFT(Table5[[#This Row],[Section]],1)="7","PDB",NOT(ISBLANK(Table5[[#This Row],[Section]])),"No")</f>
        <v>No</v>
      </c>
    </row>
    <row r="14003" spans="1:13" x14ac:dyDescent="0.25">
      <c r="A14003" s="130" t="s">
        <v>5139</v>
      </c>
      <c r="B14003" s="130" t="s">
        <v>17222</v>
      </c>
      <c r="C14003" s="130" t="s">
        <v>98</v>
      </c>
      <c r="D14003" s="131">
        <v>0.35899999999999999</v>
      </c>
      <c r="E14003" s="132">
        <v>125</v>
      </c>
      <c r="F14003" s="132">
        <v>125</v>
      </c>
      <c r="G14003" s="126" t="s">
        <v>13712</v>
      </c>
      <c r="H14003" s="126" t="s">
        <v>20120</v>
      </c>
      <c r="I14003" s="126" t="s">
        <v>21055</v>
      </c>
      <c r="J14003" s="126" t="s">
        <v>26232</v>
      </c>
      <c r="K14003" s="9">
        <f>_xlfn.IFNA(VLOOKUP(Table5[[#This Row],[Section]],SubSill_Tier,2,FALSE),0)</f>
        <v>0</v>
      </c>
      <c r="L14003" s="9" t="str">
        <f t="shared" si="232"/>
        <v/>
      </c>
      <c r="M14003" s="205" t="str" cm="1">
        <f t="array" ref="M14003">_xlfn.IFS(NOT(ISERROR(VLOOKUP(Table5[[#This Row],[Section]],TB_notTB,1,FALSE))),"No",LEFT(Table5[[#This Row],[Section]],3)="ETB","PLS",LEFT(Table5[[#This Row],[Section]],1)="7","PDB",NOT(ISBLANK(Table5[[#This Row],[Section]])),"No")</f>
        <v>No</v>
      </c>
    </row>
    <row r="14004" spans="1:13" x14ac:dyDescent="0.25">
      <c r="A14004" s="130" t="s">
        <v>5140</v>
      </c>
      <c r="B14004" s="130" t="s">
        <v>17222</v>
      </c>
      <c r="C14004" s="130" t="s">
        <v>98</v>
      </c>
      <c r="D14004" s="131">
        <v>0.30399999999999999</v>
      </c>
      <c r="E14004" s="132">
        <v>100</v>
      </c>
      <c r="F14004" s="132">
        <v>100</v>
      </c>
      <c r="G14004" s="126" t="s">
        <v>13712</v>
      </c>
      <c r="H14004" s="126" t="s">
        <v>20120</v>
      </c>
      <c r="I14004" s="126" t="s">
        <v>21055</v>
      </c>
      <c r="J14004" s="126" t="s">
        <v>26232</v>
      </c>
      <c r="K14004" s="9">
        <f>_xlfn.IFNA(VLOOKUP(Table5[[#This Row],[Section]],SubSill_Tier,2,FALSE),0)</f>
        <v>0</v>
      </c>
      <c r="L14004" s="9" t="str">
        <f t="shared" si="232"/>
        <v/>
      </c>
      <c r="M14004" s="205" t="str" cm="1">
        <f t="array" ref="M14004">_xlfn.IFS(NOT(ISERROR(VLOOKUP(Table5[[#This Row],[Section]],TB_notTB,1,FALSE))),"No",LEFT(Table5[[#This Row],[Section]],3)="ETB","PLS",LEFT(Table5[[#This Row],[Section]],1)="7","PDB",NOT(ISBLANK(Table5[[#This Row],[Section]])),"No")</f>
        <v>No</v>
      </c>
    </row>
    <row r="14005" spans="1:13" x14ac:dyDescent="0.25">
      <c r="A14005" s="130" t="s">
        <v>5141</v>
      </c>
      <c r="B14005" s="130" t="s">
        <v>17222</v>
      </c>
      <c r="C14005" s="130" t="s">
        <v>98</v>
      </c>
      <c r="D14005" s="131">
        <v>0.52100000000000002</v>
      </c>
      <c r="E14005" s="132">
        <v>194</v>
      </c>
      <c r="F14005" s="132">
        <v>100</v>
      </c>
      <c r="G14005" s="126" t="s">
        <v>13712</v>
      </c>
      <c r="H14005" s="126" t="s">
        <v>20120</v>
      </c>
      <c r="I14005" s="126" t="s">
        <v>21055</v>
      </c>
      <c r="J14005" s="126" t="s">
        <v>26232</v>
      </c>
      <c r="K14005" s="9">
        <f>_xlfn.IFNA(VLOOKUP(Table5[[#This Row],[Section]],SubSill_Tier,2,FALSE),0)</f>
        <v>0</v>
      </c>
      <c r="L14005" s="9" t="str">
        <f t="shared" si="232"/>
        <v/>
      </c>
      <c r="M14005" s="205" t="str" cm="1">
        <f t="array" ref="M14005">_xlfn.IFS(NOT(ISERROR(VLOOKUP(Table5[[#This Row],[Section]],TB_notTB,1,FALSE))),"No",LEFT(Table5[[#This Row],[Section]],3)="ETB","PLS",LEFT(Table5[[#This Row],[Section]],1)="7","PDB",NOT(ISBLANK(Table5[[#This Row],[Section]])),"No")</f>
        <v>No</v>
      </c>
    </row>
    <row r="14006" spans="1:13" x14ac:dyDescent="0.25">
      <c r="A14006" s="130" t="s">
        <v>10031</v>
      </c>
      <c r="B14006" s="130" t="s">
        <v>17222</v>
      </c>
      <c r="C14006" s="130" t="s">
        <v>98</v>
      </c>
      <c r="D14006" s="131">
        <v>3.129</v>
      </c>
      <c r="E14006" s="132">
        <v>422</v>
      </c>
      <c r="F14006" s="132">
        <v>422</v>
      </c>
      <c r="G14006" s="126" t="s">
        <v>13721</v>
      </c>
      <c r="H14006" s="126" t="s">
        <v>20132</v>
      </c>
      <c r="I14006" s="126" t="s">
        <v>20133</v>
      </c>
      <c r="J14006" s="126" t="s">
        <v>26250</v>
      </c>
      <c r="K14006" s="9">
        <f>_xlfn.IFNA(VLOOKUP(Table5[[#This Row],[Section]],SubSill_Tier,2,FALSE),0)</f>
        <v>0</v>
      </c>
      <c r="L14006" s="9" t="str">
        <f t="shared" si="232"/>
        <v/>
      </c>
      <c r="M14006" s="205" t="str" cm="1">
        <f t="array" ref="M14006">_xlfn.IFS(NOT(ISERROR(VLOOKUP(Table5[[#This Row],[Section]],TB_notTB,1,FALSE))),"No",LEFT(Table5[[#This Row],[Section]],3)="ETB","PLS",LEFT(Table5[[#This Row],[Section]],1)="7","PDB",NOT(ISBLANK(Table5[[#This Row],[Section]])),"No")</f>
        <v>No</v>
      </c>
    </row>
    <row r="14007" spans="1:13" x14ac:dyDescent="0.25">
      <c r="A14007" s="130" t="s">
        <v>5142</v>
      </c>
      <c r="B14007" s="130" t="s">
        <v>17222</v>
      </c>
      <c r="C14007" s="130" t="s">
        <v>98</v>
      </c>
      <c r="D14007" s="131">
        <v>1.256</v>
      </c>
      <c r="E14007" s="132">
        <v>307</v>
      </c>
      <c r="F14007" s="132">
        <v>307</v>
      </c>
      <c r="G14007" s="126" t="s">
        <v>13712</v>
      </c>
      <c r="H14007" s="126" t="s">
        <v>20120</v>
      </c>
      <c r="I14007" s="126" t="s">
        <v>21055</v>
      </c>
      <c r="J14007" s="126" t="s">
        <v>26232</v>
      </c>
      <c r="K14007" s="9">
        <f>_xlfn.IFNA(VLOOKUP(Table5[[#This Row],[Section]],SubSill_Tier,2,FALSE),0)</f>
        <v>0</v>
      </c>
      <c r="L14007" s="9" t="str">
        <f t="shared" si="232"/>
        <v/>
      </c>
      <c r="M14007" s="205" t="str" cm="1">
        <f t="array" ref="M14007">_xlfn.IFS(NOT(ISERROR(VLOOKUP(Table5[[#This Row],[Section]],TB_notTB,1,FALSE))),"No",LEFT(Table5[[#This Row],[Section]],3)="ETB","PLS",LEFT(Table5[[#This Row],[Section]],1)="7","PDB",NOT(ISBLANK(Table5[[#This Row],[Section]])),"No")</f>
        <v>No</v>
      </c>
    </row>
    <row r="14008" spans="1:13" x14ac:dyDescent="0.25">
      <c r="A14008" s="130" t="s">
        <v>10032</v>
      </c>
      <c r="B14008" s="130" t="s">
        <v>17222</v>
      </c>
      <c r="C14008" s="130" t="s">
        <v>98</v>
      </c>
      <c r="D14008" s="131">
        <v>1.9490000000000001</v>
      </c>
      <c r="E14008" s="132">
        <v>254</v>
      </c>
      <c r="F14008" s="132">
        <v>254</v>
      </c>
      <c r="G14008" s="126" t="s">
        <v>13750</v>
      </c>
      <c r="H14008" s="126" t="s">
        <v>20121</v>
      </c>
      <c r="I14008" s="126" t="s">
        <v>20122</v>
      </c>
      <c r="J14008" s="126" t="s">
        <v>26234</v>
      </c>
      <c r="K14008" s="9">
        <f>_xlfn.IFNA(VLOOKUP(Table5[[#This Row],[Section]],SubSill_Tier,2,FALSE),0)</f>
        <v>0</v>
      </c>
      <c r="L14008" s="9" t="str">
        <f t="shared" si="232"/>
        <v/>
      </c>
      <c r="M14008" s="205" t="str" cm="1">
        <f t="array" ref="M14008">_xlfn.IFS(NOT(ISERROR(VLOOKUP(Table5[[#This Row],[Section]],TB_notTB,1,FALSE))),"No",LEFT(Table5[[#This Row],[Section]],3)="ETB","PLS",LEFT(Table5[[#This Row],[Section]],1)="7","PDB",NOT(ISBLANK(Table5[[#This Row],[Section]])),"No")</f>
        <v>No</v>
      </c>
    </row>
    <row r="14009" spans="1:13" x14ac:dyDescent="0.25">
      <c r="A14009" s="130" t="s">
        <v>5143</v>
      </c>
      <c r="B14009" s="130" t="s">
        <v>17222</v>
      </c>
      <c r="C14009" s="130" t="s">
        <v>98</v>
      </c>
      <c r="D14009" s="131">
        <v>1.256</v>
      </c>
      <c r="E14009" s="132">
        <v>307</v>
      </c>
      <c r="F14009" s="132">
        <v>307</v>
      </c>
      <c r="G14009" s="126" t="s">
        <v>13736</v>
      </c>
      <c r="H14009" s="126" t="s">
        <v>20148</v>
      </c>
      <c r="I14009" s="126" t="s">
        <v>21073</v>
      </c>
      <c r="J14009" s="126" t="s">
        <v>26232</v>
      </c>
      <c r="K14009" s="9">
        <f>_xlfn.IFNA(VLOOKUP(Table5[[#This Row],[Section]],SubSill_Tier,2,FALSE),0)</f>
        <v>0</v>
      </c>
      <c r="L14009" s="9" t="str">
        <f t="shared" si="232"/>
        <v/>
      </c>
      <c r="M14009" s="205" t="str" cm="1">
        <f t="array" ref="M14009">_xlfn.IFS(NOT(ISERROR(VLOOKUP(Table5[[#This Row],[Section]],TB_notTB,1,FALSE))),"No",LEFT(Table5[[#This Row],[Section]],3)="ETB","PLS",LEFT(Table5[[#This Row],[Section]],1)="7","PDB",NOT(ISBLANK(Table5[[#This Row],[Section]])),"No")</f>
        <v>No</v>
      </c>
    </row>
    <row r="14010" spans="1:13" x14ac:dyDescent="0.25">
      <c r="A14010" s="130" t="s">
        <v>10033</v>
      </c>
      <c r="B14010" s="130" t="s">
        <v>17222</v>
      </c>
      <c r="C14010" s="130" t="s">
        <v>98</v>
      </c>
      <c r="D14010" s="131">
        <v>1.1850000000000001</v>
      </c>
      <c r="E14010" s="132">
        <v>119</v>
      </c>
      <c r="F14010" s="132">
        <v>119</v>
      </c>
      <c r="G14010" s="126" t="s">
        <v>13750</v>
      </c>
      <c r="H14010" s="126" t="s">
        <v>20121</v>
      </c>
      <c r="I14010" s="126" t="s">
        <v>20122</v>
      </c>
      <c r="J14010" s="126" t="s">
        <v>26234</v>
      </c>
      <c r="K14010" s="9">
        <f>_xlfn.IFNA(VLOOKUP(Table5[[#This Row],[Section]],SubSill_Tier,2,FALSE),0)</f>
        <v>0</v>
      </c>
      <c r="L14010" s="9" t="str">
        <f t="shared" si="232"/>
        <v/>
      </c>
      <c r="M14010" s="205" t="str" cm="1">
        <f t="array" ref="M14010">_xlfn.IFS(NOT(ISERROR(VLOOKUP(Table5[[#This Row],[Section]],TB_notTB,1,FALSE))),"No",LEFT(Table5[[#This Row],[Section]],3)="ETB","PLS",LEFT(Table5[[#This Row],[Section]],1)="7","PDB",NOT(ISBLANK(Table5[[#This Row],[Section]])),"No")</f>
        <v>No</v>
      </c>
    </row>
    <row r="14011" spans="1:13" x14ac:dyDescent="0.25">
      <c r="A14011" s="130" t="s">
        <v>10034</v>
      </c>
      <c r="B14011" s="130" t="s">
        <v>17222</v>
      </c>
      <c r="C14011" s="130" t="s">
        <v>98</v>
      </c>
      <c r="D14011" s="131">
        <v>0.74299999999999999</v>
      </c>
      <c r="E14011" s="132">
        <v>144</v>
      </c>
      <c r="F14011" s="132">
        <v>144</v>
      </c>
      <c r="G14011" s="126" t="s">
        <v>13750</v>
      </c>
      <c r="H14011" s="126" t="s">
        <v>20121</v>
      </c>
      <c r="I14011" s="126" t="s">
        <v>20122</v>
      </c>
      <c r="J14011" s="126" t="s">
        <v>26234</v>
      </c>
      <c r="K14011" s="9">
        <f>_xlfn.IFNA(VLOOKUP(Table5[[#This Row],[Section]],SubSill_Tier,2,FALSE),0)</f>
        <v>0</v>
      </c>
      <c r="L14011" s="9" t="str">
        <f t="shared" si="232"/>
        <v/>
      </c>
      <c r="M14011" s="205" t="str" cm="1">
        <f t="array" ref="M14011">_xlfn.IFS(NOT(ISERROR(VLOOKUP(Table5[[#This Row],[Section]],TB_notTB,1,FALSE))),"No",LEFT(Table5[[#This Row],[Section]],3)="ETB","PLS",LEFT(Table5[[#This Row],[Section]],1)="7","PDB",NOT(ISBLANK(Table5[[#This Row],[Section]])),"No")</f>
        <v>No</v>
      </c>
    </row>
    <row r="14012" spans="1:13" x14ac:dyDescent="0.25">
      <c r="A14012" s="130" t="s">
        <v>5144</v>
      </c>
      <c r="B14012" s="130" t="s">
        <v>17222</v>
      </c>
      <c r="C14012" s="130" t="s">
        <v>98</v>
      </c>
      <c r="D14012" s="131">
        <v>2.8239999999999998</v>
      </c>
      <c r="E14012" s="132">
        <v>993</v>
      </c>
      <c r="F14012" s="132">
        <v>134</v>
      </c>
      <c r="G14012" s="126" t="s">
        <v>13736</v>
      </c>
      <c r="H14012" s="126" t="s">
        <v>20148</v>
      </c>
      <c r="I14012" s="126" t="s">
        <v>21073</v>
      </c>
      <c r="J14012" s="126" t="s">
        <v>26232</v>
      </c>
      <c r="K14012" s="9">
        <f>_xlfn.IFNA(VLOOKUP(Table5[[#This Row],[Section]],SubSill_Tier,2,FALSE),0)</f>
        <v>0</v>
      </c>
      <c r="L14012" s="9" t="str">
        <f t="shared" si="232"/>
        <v/>
      </c>
      <c r="M14012" s="205" t="str" cm="1">
        <f t="array" ref="M14012">_xlfn.IFS(NOT(ISERROR(VLOOKUP(Table5[[#This Row],[Section]],TB_notTB,1,FALSE))),"No",LEFT(Table5[[#This Row],[Section]],3)="ETB","PLS",LEFT(Table5[[#This Row],[Section]],1)="7","PDB",NOT(ISBLANK(Table5[[#This Row],[Section]])),"No")</f>
        <v>No</v>
      </c>
    </row>
    <row r="14013" spans="1:13" x14ac:dyDescent="0.25">
      <c r="A14013" s="130" t="s">
        <v>10035</v>
      </c>
      <c r="B14013" s="130" t="s">
        <v>17222</v>
      </c>
      <c r="C14013" s="130" t="s">
        <v>98</v>
      </c>
      <c r="D14013" s="131">
        <v>0.40200000000000002</v>
      </c>
      <c r="E14013" s="132">
        <v>153</v>
      </c>
      <c r="F14013" s="132">
        <v>153</v>
      </c>
      <c r="G14013" s="126" t="s">
        <v>13721</v>
      </c>
      <c r="H14013" s="126" t="s">
        <v>20121</v>
      </c>
      <c r="I14013" s="126" t="s">
        <v>20122</v>
      </c>
      <c r="J14013" s="126" t="s">
        <v>26234</v>
      </c>
      <c r="K14013" s="9">
        <f>_xlfn.IFNA(VLOOKUP(Table5[[#This Row],[Section]],SubSill_Tier,2,FALSE),0)</f>
        <v>0</v>
      </c>
      <c r="L14013" s="9" t="str">
        <f t="shared" si="232"/>
        <v/>
      </c>
      <c r="M14013" s="205" t="str" cm="1">
        <f t="array" ref="M14013">_xlfn.IFS(NOT(ISERROR(VLOOKUP(Table5[[#This Row],[Section]],TB_notTB,1,FALSE))),"No",LEFT(Table5[[#This Row],[Section]],3)="ETB","PLS",LEFT(Table5[[#This Row],[Section]],1)="7","PDB",NOT(ISBLANK(Table5[[#This Row],[Section]])),"No")</f>
        <v>No</v>
      </c>
    </row>
    <row r="14014" spans="1:13" x14ac:dyDescent="0.25">
      <c r="A14014" s="130" t="s">
        <v>10036</v>
      </c>
      <c r="B14014" s="130" t="s">
        <v>17222</v>
      </c>
      <c r="C14014" s="130" t="s">
        <v>98</v>
      </c>
      <c r="D14014" s="131">
        <v>0.36699999999999999</v>
      </c>
      <c r="E14014" s="132">
        <v>179</v>
      </c>
      <c r="F14014" s="132">
        <v>179</v>
      </c>
      <c r="G14014" s="126" t="s">
        <v>13721</v>
      </c>
      <c r="H14014" s="126" t="s">
        <v>20121</v>
      </c>
      <c r="I14014" s="126" t="s">
        <v>20122</v>
      </c>
      <c r="J14014" s="126" t="s">
        <v>26234</v>
      </c>
      <c r="K14014" s="9">
        <f>_xlfn.IFNA(VLOOKUP(Table5[[#This Row],[Section]],SubSill_Tier,2,FALSE),0)</f>
        <v>0</v>
      </c>
      <c r="L14014" s="9" t="str">
        <f t="shared" si="232"/>
        <v/>
      </c>
      <c r="M14014" s="205" t="str" cm="1">
        <f t="array" ref="M14014">_xlfn.IFS(NOT(ISERROR(VLOOKUP(Table5[[#This Row],[Section]],TB_notTB,1,FALSE))),"No",LEFT(Table5[[#This Row],[Section]],3)="ETB","PLS",LEFT(Table5[[#This Row],[Section]],1)="7","PDB",NOT(ISBLANK(Table5[[#This Row],[Section]])),"No")</f>
        <v>No</v>
      </c>
    </row>
    <row r="14015" spans="1:13" x14ac:dyDescent="0.25">
      <c r="A14015" s="130" t="s">
        <v>5145</v>
      </c>
      <c r="B14015" s="130" t="s">
        <v>17222</v>
      </c>
      <c r="C14015" s="130" t="s">
        <v>98</v>
      </c>
      <c r="D14015" s="131">
        <v>0.68</v>
      </c>
      <c r="E14015" s="132">
        <v>319</v>
      </c>
      <c r="F14015" s="132">
        <v>100</v>
      </c>
      <c r="G14015" s="126" t="s">
        <v>13736</v>
      </c>
      <c r="H14015" s="126" t="s">
        <v>20148</v>
      </c>
      <c r="I14015" s="126" t="s">
        <v>21073</v>
      </c>
      <c r="J14015" s="126" t="s">
        <v>26232</v>
      </c>
      <c r="K14015" s="9">
        <f>_xlfn.IFNA(VLOOKUP(Table5[[#This Row],[Section]],SubSill_Tier,2,FALSE),0)</f>
        <v>0</v>
      </c>
      <c r="L14015" s="9" t="str">
        <f t="shared" si="232"/>
        <v/>
      </c>
      <c r="M14015" s="205" t="str" cm="1">
        <f t="array" ref="M14015">_xlfn.IFS(NOT(ISERROR(VLOOKUP(Table5[[#This Row],[Section]],TB_notTB,1,FALSE))),"No",LEFT(Table5[[#This Row],[Section]],3)="ETB","PLS",LEFT(Table5[[#This Row],[Section]],1)="7","PDB",NOT(ISBLANK(Table5[[#This Row],[Section]])),"No")</f>
        <v>No</v>
      </c>
    </row>
    <row r="14016" spans="1:13" x14ac:dyDescent="0.25">
      <c r="A14016" s="130" t="s">
        <v>5146</v>
      </c>
      <c r="B14016" s="130" t="s">
        <v>17222</v>
      </c>
      <c r="C14016" s="130" t="s">
        <v>98</v>
      </c>
      <c r="D14016" s="131">
        <v>0.71299999999999997</v>
      </c>
      <c r="E14016" s="132">
        <v>279</v>
      </c>
      <c r="F14016" s="132">
        <v>187</v>
      </c>
      <c r="G14016" s="126" t="s">
        <v>13736</v>
      </c>
      <c r="H14016" s="126" t="s">
        <v>20148</v>
      </c>
      <c r="I14016" s="126" t="s">
        <v>21073</v>
      </c>
      <c r="J14016" s="126" t="s">
        <v>26232</v>
      </c>
      <c r="K14016" s="9">
        <f>_xlfn.IFNA(VLOOKUP(Table5[[#This Row],[Section]],SubSill_Tier,2,FALSE),0)</f>
        <v>0</v>
      </c>
      <c r="L14016" s="9" t="str">
        <f t="shared" si="232"/>
        <v/>
      </c>
      <c r="M14016" s="205" t="str" cm="1">
        <f t="array" ref="M14016">_xlfn.IFS(NOT(ISERROR(VLOOKUP(Table5[[#This Row],[Section]],TB_notTB,1,FALSE))),"No",LEFT(Table5[[#This Row],[Section]],3)="ETB","PLS",LEFT(Table5[[#This Row],[Section]],1)="7","PDB",NOT(ISBLANK(Table5[[#This Row],[Section]])),"No")</f>
        <v>No</v>
      </c>
    </row>
    <row r="14017" spans="1:13" x14ac:dyDescent="0.25">
      <c r="A14017" s="130" t="s">
        <v>5147</v>
      </c>
      <c r="B14017" s="130" t="s">
        <v>17222</v>
      </c>
      <c r="C14017" s="130" t="s">
        <v>98</v>
      </c>
      <c r="D14017" s="131">
        <v>0.40200000000000002</v>
      </c>
      <c r="E14017" s="132">
        <v>171</v>
      </c>
      <c r="F14017" s="132">
        <v>100</v>
      </c>
      <c r="G14017" s="126" t="s">
        <v>13736</v>
      </c>
      <c r="H14017" s="126" t="s">
        <v>20148</v>
      </c>
      <c r="I14017" s="126" t="s">
        <v>21073</v>
      </c>
      <c r="J14017" s="126" t="s">
        <v>26232</v>
      </c>
      <c r="K14017" s="9">
        <f>_xlfn.IFNA(VLOOKUP(Table5[[#This Row],[Section]],SubSill_Tier,2,FALSE),0)</f>
        <v>0</v>
      </c>
      <c r="L14017" s="9" t="str">
        <f t="shared" si="232"/>
        <v/>
      </c>
      <c r="M14017" s="205" t="str" cm="1">
        <f t="array" ref="M14017">_xlfn.IFS(NOT(ISERROR(VLOOKUP(Table5[[#This Row],[Section]],TB_notTB,1,FALSE))),"No",LEFT(Table5[[#This Row],[Section]],3)="ETB","PLS",LEFT(Table5[[#This Row],[Section]],1)="7","PDB",NOT(ISBLANK(Table5[[#This Row],[Section]])),"No")</f>
        <v>No</v>
      </c>
    </row>
    <row r="14018" spans="1:13" x14ac:dyDescent="0.25">
      <c r="A14018" s="130" t="s">
        <v>5148</v>
      </c>
      <c r="B14018" s="130" t="s">
        <v>17222</v>
      </c>
      <c r="C14018" s="130" t="s">
        <v>98</v>
      </c>
      <c r="D14018" s="131">
        <v>0.14000000000000001</v>
      </c>
      <c r="E14018" s="132">
        <v>100</v>
      </c>
      <c r="F14018" s="132">
        <v>100</v>
      </c>
      <c r="G14018" s="126" t="s">
        <v>13736</v>
      </c>
      <c r="H14018" s="126" t="s">
        <v>20148</v>
      </c>
      <c r="I14018" s="126" t="s">
        <v>21073</v>
      </c>
      <c r="J14018" s="126" t="s">
        <v>26232</v>
      </c>
      <c r="K14018" s="9">
        <f>_xlfn.IFNA(VLOOKUP(Table5[[#This Row],[Section]],SubSill_Tier,2,FALSE),0)</f>
        <v>0</v>
      </c>
      <c r="L14018" s="9" t="str">
        <f t="shared" si="232"/>
        <v/>
      </c>
      <c r="M14018" s="205" t="str" cm="1">
        <f t="array" ref="M14018">_xlfn.IFS(NOT(ISERROR(VLOOKUP(Table5[[#This Row],[Section]],TB_notTB,1,FALSE))),"No",LEFT(Table5[[#This Row],[Section]],3)="ETB","PLS",LEFT(Table5[[#This Row],[Section]],1)="7","PDB",NOT(ISBLANK(Table5[[#This Row],[Section]])),"No")</f>
        <v>No</v>
      </c>
    </row>
    <row r="14019" spans="1:13" x14ac:dyDescent="0.25">
      <c r="A14019" s="130" t="s">
        <v>5149</v>
      </c>
      <c r="B14019" s="130" t="s">
        <v>17222</v>
      </c>
      <c r="C14019" s="130" t="s">
        <v>98</v>
      </c>
      <c r="D14019" s="131">
        <v>0.113</v>
      </c>
      <c r="E14019" s="132">
        <v>100</v>
      </c>
      <c r="F14019" s="132">
        <v>100</v>
      </c>
      <c r="G14019" s="126" t="s">
        <v>13736</v>
      </c>
      <c r="H14019" s="126" t="s">
        <v>20148</v>
      </c>
      <c r="I14019" s="126" t="s">
        <v>21073</v>
      </c>
      <c r="J14019" s="126" t="s">
        <v>26232</v>
      </c>
      <c r="K14019" s="9">
        <f>_xlfn.IFNA(VLOOKUP(Table5[[#This Row],[Section]],SubSill_Tier,2,FALSE),0)</f>
        <v>0</v>
      </c>
      <c r="L14019" s="9" t="str">
        <f t="shared" si="232"/>
        <v/>
      </c>
      <c r="M14019" s="205" t="str" cm="1">
        <f t="array" ref="M14019">_xlfn.IFS(NOT(ISERROR(VLOOKUP(Table5[[#This Row],[Section]],TB_notTB,1,FALSE))),"No",LEFT(Table5[[#This Row],[Section]],3)="ETB","PLS",LEFT(Table5[[#This Row],[Section]],1)="7","PDB",NOT(ISBLANK(Table5[[#This Row],[Section]])),"No")</f>
        <v>No</v>
      </c>
    </row>
    <row r="14020" spans="1:13" x14ac:dyDescent="0.25">
      <c r="A14020" s="130" t="s">
        <v>5150</v>
      </c>
      <c r="B14020" s="130" t="s">
        <v>17222</v>
      </c>
      <c r="C14020" s="130" t="s">
        <v>98</v>
      </c>
      <c r="D14020" s="131">
        <v>1.264</v>
      </c>
      <c r="E14020" s="132">
        <v>293</v>
      </c>
      <c r="F14020" s="132">
        <v>293</v>
      </c>
      <c r="G14020" s="126" t="s">
        <v>13711</v>
      </c>
      <c r="H14020" s="126" t="s">
        <v>20119</v>
      </c>
      <c r="I14020" s="126" t="s">
        <v>21054</v>
      </c>
      <c r="J14020" s="126" t="s">
        <v>26232</v>
      </c>
      <c r="K14020" s="9">
        <f>_xlfn.IFNA(VLOOKUP(Table5[[#This Row],[Section]],SubSill_Tier,2,FALSE),0)</f>
        <v>0</v>
      </c>
      <c r="L14020" s="9" t="str">
        <f t="shared" si="232"/>
        <v/>
      </c>
      <c r="M14020" s="205" t="str" cm="1">
        <f t="array" ref="M14020">_xlfn.IFS(NOT(ISERROR(VLOOKUP(Table5[[#This Row],[Section]],TB_notTB,1,FALSE))),"No",LEFT(Table5[[#This Row],[Section]],3)="ETB","PLS",LEFT(Table5[[#This Row],[Section]],1)="7","PDB",NOT(ISBLANK(Table5[[#This Row],[Section]])),"No")</f>
        <v>No</v>
      </c>
    </row>
    <row r="14021" spans="1:13" x14ac:dyDescent="0.25">
      <c r="A14021" s="130" t="s">
        <v>10037</v>
      </c>
      <c r="B14021" s="130" t="s">
        <v>28823</v>
      </c>
      <c r="C14021" s="130" t="s">
        <v>75</v>
      </c>
      <c r="D14021" s="131">
        <v>0.61599999999999999</v>
      </c>
      <c r="E14021" s="132">
        <v>184</v>
      </c>
      <c r="F14021" s="132">
        <v>128</v>
      </c>
      <c r="G14021" s="126" t="s">
        <v>13720</v>
      </c>
      <c r="H14021" s="126" t="s">
        <v>20130</v>
      </c>
      <c r="I14021" s="126" t="s">
        <v>20131</v>
      </c>
      <c r="J14021" s="126" t="s">
        <v>26235</v>
      </c>
      <c r="K14021" s="9">
        <f>_xlfn.IFNA(VLOOKUP(Table5[[#This Row],[Section]],SubSill_Tier,2,FALSE),0)</f>
        <v>0</v>
      </c>
      <c r="L14021" s="9" t="str">
        <f t="shared" si="232"/>
        <v/>
      </c>
      <c r="M14021" s="205" t="str" cm="1">
        <f t="array" ref="M14021">_xlfn.IFS(NOT(ISERROR(VLOOKUP(Table5[[#This Row],[Section]],TB_notTB,1,FALSE))),"No",LEFT(Table5[[#This Row],[Section]],3)="ETB","PLS",LEFT(Table5[[#This Row],[Section]],1)="7","PDB",NOT(ISBLANK(Table5[[#This Row],[Section]])),"No")</f>
        <v>No</v>
      </c>
    </row>
    <row r="14022" spans="1:13" x14ac:dyDescent="0.25">
      <c r="A14022" s="130" t="s">
        <v>10038</v>
      </c>
      <c r="B14022" s="130" t="s">
        <v>17222</v>
      </c>
      <c r="C14022" s="130" t="s">
        <v>98</v>
      </c>
      <c r="D14022" s="131">
        <v>1.728</v>
      </c>
      <c r="E14022" s="132">
        <v>157</v>
      </c>
      <c r="F14022" s="132">
        <v>157</v>
      </c>
      <c r="G14022" s="126" t="s">
        <v>13714</v>
      </c>
      <c r="H14022" s="126" t="s">
        <v>20121</v>
      </c>
      <c r="I14022" s="126" t="s">
        <v>20122</v>
      </c>
      <c r="J14022" s="126" t="s">
        <v>26234</v>
      </c>
      <c r="K14022" s="9">
        <f>_xlfn.IFNA(VLOOKUP(Table5[[#This Row],[Section]],SubSill_Tier,2,FALSE),0)</f>
        <v>0</v>
      </c>
      <c r="L14022" s="9" t="str">
        <f t="shared" si="232"/>
        <v/>
      </c>
      <c r="M14022" s="205" t="str" cm="1">
        <f t="array" ref="M14022">_xlfn.IFS(NOT(ISERROR(VLOOKUP(Table5[[#This Row],[Section]],TB_notTB,1,FALSE))),"No",LEFT(Table5[[#This Row],[Section]],3)="ETB","PLS",LEFT(Table5[[#This Row],[Section]],1)="7","PDB",NOT(ISBLANK(Table5[[#This Row],[Section]])),"No")</f>
        <v>No</v>
      </c>
    </row>
    <row r="14023" spans="1:13" x14ac:dyDescent="0.25">
      <c r="A14023" s="130" t="s">
        <v>5151</v>
      </c>
      <c r="B14023" s="130" t="s">
        <v>17222</v>
      </c>
      <c r="C14023" s="130" t="s">
        <v>98</v>
      </c>
      <c r="D14023" s="131">
        <v>1.2829999999999999</v>
      </c>
      <c r="E14023" s="132">
        <v>671</v>
      </c>
      <c r="F14023" s="132">
        <v>100</v>
      </c>
      <c r="G14023" s="126" t="s">
        <v>13736</v>
      </c>
      <c r="H14023" s="126" t="s">
        <v>20148</v>
      </c>
      <c r="I14023" s="126" t="s">
        <v>21073</v>
      </c>
      <c r="J14023" s="126" t="s">
        <v>26232</v>
      </c>
      <c r="K14023" s="9">
        <f>_xlfn.IFNA(VLOOKUP(Table5[[#This Row],[Section]],SubSill_Tier,2,FALSE),0)</f>
        <v>0</v>
      </c>
      <c r="L14023" s="9" t="str">
        <f t="shared" si="232"/>
        <v/>
      </c>
      <c r="M14023" s="205" t="str" cm="1">
        <f t="array" ref="M14023">_xlfn.IFS(NOT(ISERROR(VLOOKUP(Table5[[#This Row],[Section]],TB_notTB,1,FALSE))),"No",LEFT(Table5[[#This Row],[Section]],3)="ETB","PLS",LEFT(Table5[[#This Row],[Section]],1)="7","PDB",NOT(ISBLANK(Table5[[#This Row],[Section]])),"No")</f>
        <v>No</v>
      </c>
    </row>
    <row r="14024" spans="1:13" x14ac:dyDescent="0.25">
      <c r="A14024" s="130" t="s">
        <v>5152</v>
      </c>
      <c r="B14024" s="130" t="s">
        <v>5153</v>
      </c>
      <c r="C14024" s="130" t="s">
        <v>75</v>
      </c>
      <c r="D14024" s="131">
        <v>0.51700000000000002</v>
      </c>
      <c r="E14024" s="132">
        <v>254</v>
      </c>
      <c r="F14024" s="132">
        <v>100</v>
      </c>
      <c r="G14024" s="126" t="s">
        <v>13930</v>
      </c>
      <c r="H14024" s="126" t="s">
        <v>20675</v>
      </c>
      <c r="I14024" s="126" t="s">
        <v>20109</v>
      </c>
      <c r="J14024" s="126" t="s">
        <v>26279</v>
      </c>
      <c r="K14024" s="9">
        <f>_xlfn.IFNA(VLOOKUP(Table5[[#This Row],[Section]],SubSill_Tier,2,FALSE),0)</f>
        <v>0</v>
      </c>
      <c r="L14024" s="9" t="str">
        <f t="shared" si="232"/>
        <v/>
      </c>
      <c r="M14024" s="205" t="str" cm="1">
        <f t="array" ref="M14024">_xlfn.IFS(NOT(ISERROR(VLOOKUP(Table5[[#This Row],[Section]],TB_notTB,1,FALSE))),"No",LEFT(Table5[[#This Row],[Section]],3)="ETB","PLS",LEFT(Table5[[#This Row],[Section]],1)="7","PDB",NOT(ISBLANK(Table5[[#This Row],[Section]])),"No")</f>
        <v>No</v>
      </c>
    </row>
    <row r="14025" spans="1:13" x14ac:dyDescent="0.25">
      <c r="A14025" s="130" t="s">
        <v>10039</v>
      </c>
      <c r="B14025" s="130" t="s">
        <v>17222</v>
      </c>
      <c r="C14025" s="130" t="s">
        <v>98</v>
      </c>
      <c r="D14025" s="131">
        <v>3.8660000000000001</v>
      </c>
      <c r="E14025" s="132">
        <v>487</v>
      </c>
      <c r="F14025" s="132">
        <v>487</v>
      </c>
      <c r="G14025" s="126" t="s">
        <v>13716</v>
      </c>
      <c r="H14025" s="126" t="s">
        <v>20167</v>
      </c>
      <c r="I14025" s="126" t="s">
        <v>20168</v>
      </c>
      <c r="J14025" s="126" t="s">
        <v>26238</v>
      </c>
      <c r="K14025" s="9">
        <f>_xlfn.IFNA(VLOOKUP(Table5[[#This Row],[Section]],SubSill_Tier,2,FALSE),0)</f>
        <v>0</v>
      </c>
      <c r="L14025" s="9" t="str">
        <f t="shared" si="232"/>
        <v/>
      </c>
      <c r="M14025" s="205" t="str" cm="1">
        <f t="array" ref="M14025">_xlfn.IFS(NOT(ISERROR(VLOOKUP(Table5[[#This Row],[Section]],TB_notTB,1,FALSE))),"No",LEFT(Table5[[#This Row],[Section]],3)="ETB","PLS",LEFT(Table5[[#This Row],[Section]],1)="7","PDB",NOT(ISBLANK(Table5[[#This Row],[Section]])),"No")</f>
        <v>No</v>
      </c>
    </row>
    <row r="14026" spans="1:13" x14ac:dyDescent="0.25">
      <c r="A14026" s="130" t="s">
        <v>5154</v>
      </c>
      <c r="B14026" s="130" t="s">
        <v>5155</v>
      </c>
      <c r="C14026" s="130" t="s">
        <v>75</v>
      </c>
      <c r="D14026" s="131">
        <v>0.84499999999999997</v>
      </c>
      <c r="E14026" s="132">
        <v>409</v>
      </c>
      <c r="F14026" s="132">
        <v>100</v>
      </c>
      <c r="G14026" s="126" t="s">
        <v>13930</v>
      </c>
      <c r="H14026" s="126" t="s">
        <v>20675</v>
      </c>
      <c r="I14026" s="126" t="s">
        <v>20109</v>
      </c>
      <c r="J14026" s="126" t="s">
        <v>26279</v>
      </c>
      <c r="K14026" s="9">
        <f>_xlfn.IFNA(VLOOKUP(Table5[[#This Row],[Section]],SubSill_Tier,2,FALSE),0)</f>
        <v>0</v>
      </c>
      <c r="L14026" s="9" t="str">
        <f t="shared" si="232"/>
        <v/>
      </c>
      <c r="M14026" s="205" t="str" cm="1">
        <f t="array" ref="M14026">_xlfn.IFS(NOT(ISERROR(VLOOKUP(Table5[[#This Row],[Section]],TB_notTB,1,FALSE))),"No",LEFT(Table5[[#This Row],[Section]],3)="ETB","PLS",LEFT(Table5[[#This Row],[Section]],1)="7","PDB",NOT(ISBLANK(Table5[[#This Row],[Section]])),"No")</f>
        <v>No</v>
      </c>
    </row>
    <row r="14027" spans="1:13" x14ac:dyDescent="0.25">
      <c r="A14027" s="130" t="s">
        <v>5156</v>
      </c>
      <c r="B14027" s="130" t="s">
        <v>5157</v>
      </c>
      <c r="C14027" s="130" t="s">
        <v>75</v>
      </c>
      <c r="D14027" s="131">
        <v>0.98099999999999998</v>
      </c>
      <c r="E14027" s="132">
        <v>454</v>
      </c>
      <c r="F14027" s="132">
        <v>148</v>
      </c>
      <c r="G14027" s="126" t="s">
        <v>13930</v>
      </c>
      <c r="H14027" s="126" t="s">
        <v>20675</v>
      </c>
      <c r="I14027" s="126" t="s">
        <v>20109</v>
      </c>
      <c r="J14027" s="126" t="s">
        <v>26279</v>
      </c>
      <c r="K14027" s="9">
        <f>_xlfn.IFNA(VLOOKUP(Table5[[#This Row],[Section]],SubSill_Tier,2,FALSE),0)</f>
        <v>0</v>
      </c>
      <c r="L14027" s="9" t="str">
        <f t="shared" si="232"/>
        <v/>
      </c>
      <c r="M14027" s="205" t="str" cm="1">
        <f t="array" ref="M14027">_xlfn.IFS(NOT(ISERROR(VLOOKUP(Table5[[#This Row],[Section]],TB_notTB,1,FALSE))),"No",LEFT(Table5[[#This Row],[Section]],3)="ETB","PLS",LEFT(Table5[[#This Row],[Section]],1)="7","PDB",NOT(ISBLANK(Table5[[#This Row],[Section]])),"No")</f>
        <v>No</v>
      </c>
    </row>
    <row r="14028" spans="1:13" x14ac:dyDescent="0.25">
      <c r="A14028" s="130" t="s">
        <v>5158</v>
      </c>
      <c r="B14028" s="130" t="s">
        <v>5159</v>
      </c>
      <c r="C14028" s="130" t="s">
        <v>75</v>
      </c>
      <c r="D14028" s="131">
        <v>0.26</v>
      </c>
      <c r="E14028" s="132">
        <v>186</v>
      </c>
      <c r="F14028" s="132">
        <v>100</v>
      </c>
      <c r="G14028" s="126" t="s">
        <v>13930</v>
      </c>
      <c r="H14028" s="126" t="s">
        <v>20675</v>
      </c>
      <c r="I14028" s="126" t="s">
        <v>20109</v>
      </c>
      <c r="J14028" s="126" t="s">
        <v>26279</v>
      </c>
      <c r="K14028" s="9">
        <f>_xlfn.IFNA(VLOOKUP(Table5[[#This Row],[Section]],SubSill_Tier,2,FALSE),0)</f>
        <v>0</v>
      </c>
      <c r="L14028" s="9" t="str">
        <f t="shared" si="232"/>
        <v/>
      </c>
      <c r="M14028" s="205" t="str" cm="1">
        <f t="array" ref="M14028">_xlfn.IFS(NOT(ISERROR(VLOOKUP(Table5[[#This Row],[Section]],TB_notTB,1,FALSE))),"No",LEFT(Table5[[#This Row],[Section]],3)="ETB","PLS",LEFT(Table5[[#This Row],[Section]],1)="7","PDB",NOT(ISBLANK(Table5[[#This Row],[Section]])),"No")</f>
        <v>No</v>
      </c>
    </row>
    <row r="14029" spans="1:13" x14ac:dyDescent="0.25">
      <c r="A14029" s="130" t="s">
        <v>12255</v>
      </c>
      <c r="B14029" s="130" t="s">
        <v>17222</v>
      </c>
      <c r="C14029" s="130" t="s">
        <v>98</v>
      </c>
      <c r="D14029" s="131">
        <v>0.59099999999999997</v>
      </c>
      <c r="E14029" s="132">
        <v>229</v>
      </c>
      <c r="F14029" s="132">
        <v>190</v>
      </c>
      <c r="G14029" s="126" t="s">
        <v>13758</v>
      </c>
      <c r="H14029" s="126" t="s">
        <v>20201</v>
      </c>
      <c r="I14029" s="126" t="s">
        <v>20202</v>
      </c>
      <c r="J14029" s="126" t="s">
        <v>26258</v>
      </c>
      <c r="K14029" s="9">
        <f>_xlfn.IFNA(VLOOKUP(Table5[[#This Row],[Section]],SubSill_Tier,2,FALSE),0)</f>
        <v>0</v>
      </c>
      <c r="L14029" s="9" t="str">
        <f t="shared" si="232"/>
        <v/>
      </c>
      <c r="M14029" s="205" t="str" cm="1">
        <f t="array" ref="M14029">_xlfn.IFS(NOT(ISERROR(VLOOKUP(Table5[[#This Row],[Section]],TB_notTB,1,FALSE))),"No",LEFT(Table5[[#This Row],[Section]],3)="ETB","PLS",LEFT(Table5[[#This Row],[Section]],1)="7","PDB",NOT(ISBLANK(Table5[[#This Row],[Section]])),"No")</f>
        <v>No</v>
      </c>
    </row>
    <row r="14030" spans="1:13" x14ac:dyDescent="0.25">
      <c r="A14030" s="130" t="s">
        <v>12256</v>
      </c>
      <c r="B14030" s="130" t="s">
        <v>17222</v>
      </c>
      <c r="C14030" s="130" t="s">
        <v>98</v>
      </c>
      <c r="D14030" s="131">
        <v>0.59099999999999997</v>
      </c>
      <c r="E14030" s="132">
        <v>229</v>
      </c>
      <c r="F14030" s="132">
        <v>193</v>
      </c>
      <c r="G14030" s="126" t="s">
        <v>13758</v>
      </c>
      <c r="H14030" s="126" t="s">
        <v>20201</v>
      </c>
      <c r="I14030" s="126" t="s">
        <v>20202</v>
      </c>
      <c r="J14030" s="126" t="s">
        <v>26258</v>
      </c>
      <c r="K14030" s="9">
        <f>_xlfn.IFNA(VLOOKUP(Table5[[#This Row],[Section]],SubSill_Tier,2,FALSE),0)</f>
        <v>0</v>
      </c>
      <c r="L14030" s="9" t="str">
        <f t="shared" si="232"/>
        <v/>
      </c>
      <c r="M14030" s="205" t="str" cm="1">
        <f t="array" ref="M14030">_xlfn.IFS(NOT(ISERROR(VLOOKUP(Table5[[#This Row],[Section]],TB_notTB,1,FALSE))),"No",LEFT(Table5[[#This Row],[Section]],3)="ETB","PLS",LEFT(Table5[[#This Row],[Section]],1)="7","PDB",NOT(ISBLANK(Table5[[#This Row],[Section]])),"No")</f>
        <v>No</v>
      </c>
    </row>
    <row r="14031" spans="1:13" x14ac:dyDescent="0.25">
      <c r="A14031" s="130" t="s">
        <v>12257</v>
      </c>
      <c r="B14031" s="130" t="s">
        <v>17222</v>
      </c>
      <c r="C14031" s="130" t="s">
        <v>98</v>
      </c>
      <c r="D14031" s="131">
        <v>0.56899999999999995</v>
      </c>
      <c r="E14031" s="132">
        <v>224</v>
      </c>
      <c r="F14031" s="132">
        <v>165</v>
      </c>
      <c r="G14031" s="126" t="s">
        <v>13758</v>
      </c>
      <c r="H14031" s="126" t="s">
        <v>20201</v>
      </c>
      <c r="I14031" s="126" t="s">
        <v>20202</v>
      </c>
      <c r="J14031" s="126" t="s">
        <v>26258</v>
      </c>
      <c r="K14031" s="9">
        <f>_xlfn.IFNA(VLOOKUP(Table5[[#This Row],[Section]],SubSill_Tier,2,FALSE),0)</f>
        <v>0</v>
      </c>
      <c r="L14031" s="9" t="str">
        <f t="shared" si="232"/>
        <v/>
      </c>
      <c r="M14031" s="205" t="str" cm="1">
        <f t="array" ref="M14031">_xlfn.IFS(NOT(ISERROR(VLOOKUP(Table5[[#This Row],[Section]],TB_notTB,1,FALSE))),"No",LEFT(Table5[[#This Row],[Section]],3)="ETB","PLS",LEFT(Table5[[#This Row],[Section]],1)="7","PDB",NOT(ISBLANK(Table5[[#This Row],[Section]])),"No")</f>
        <v>No</v>
      </c>
    </row>
    <row r="14032" spans="1:13" x14ac:dyDescent="0.25">
      <c r="A14032" s="130" t="s">
        <v>5160</v>
      </c>
      <c r="B14032" s="130" t="s">
        <v>17222</v>
      </c>
      <c r="C14032" s="130" t="s">
        <v>98</v>
      </c>
      <c r="D14032" s="131">
        <v>4.9000000000000002E-2</v>
      </c>
      <c r="E14032" s="132">
        <v>100</v>
      </c>
      <c r="F14032" s="132">
        <v>100</v>
      </c>
      <c r="G14032" s="126" t="s">
        <v>13711</v>
      </c>
      <c r="H14032" s="126" t="s">
        <v>20119</v>
      </c>
      <c r="I14032" s="126" t="s">
        <v>21054</v>
      </c>
      <c r="J14032" s="126" t="s">
        <v>26232</v>
      </c>
      <c r="K14032" s="9">
        <f>_xlfn.IFNA(VLOOKUP(Table5[[#This Row],[Section]],SubSill_Tier,2,FALSE),0)</f>
        <v>0</v>
      </c>
      <c r="L14032" s="9" t="str">
        <f t="shared" si="232"/>
        <v/>
      </c>
      <c r="M14032" s="205" t="str" cm="1">
        <f t="array" ref="M14032">_xlfn.IFS(NOT(ISERROR(VLOOKUP(Table5[[#This Row],[Section]],TB_notTB,1,FALSE))),"No",LEFT(Table5[[#This Row],[Section]],3)="ETB","PLS",LEFT(Table5[[#This Row],[Section]],1)="7","PDB",NOT(ISBLANK(Table5[[#This Row],[Section]])),"No")</f>
        <v>No</v>
      </c>
    </row>
    <row r="14033" spans="1:13" x14ac:dyDescent="0.25">
      <c r="A14033" s="130" t="s">
        <v>5161</v>
      </c>
      <c r="B14033" s="130" t="s">
        <v>17222</v>
      </c>
      <c r="C14033" s="130" t="s">
        <v>98</v>
      </c>
      <c r="D14033" s="131">
        <v>0.56200000000000006</v>
      </c>
      <c r="E14033" s="132">
        <v>263</v>
      </c>
      <c r="F14033" s="132">
        <v>263</v>
      </c>
      <c r="G14033" s="126" t="s">
        <v>13712</v>
      </c>
      <c r="H14033" s="126" t="s">
        <v>20120</v>
      </c>
      <c r="I14033" s="126" t="s">
        <v>21055</v>
      </c>
      <c r="J14033" s="126" t="s">
        <v>26232</v>
      </c>
      <c r="K14033" s="9">
        <f>_xlfn.IFNA(VLOOKUP(Table5[[#This Row],[Section]],SubSill_Tier,2,FALSE),0)</f>
        <v>0</v>
      </c>
      <c r="L14033" s="9" t="str">
        <f t="shared" si="232"/>
        <v/>
      </c>
      <c r="M14033" s="205" t="str" cm="1">
        <f t="array" ref="M14033">_xlfn.IFS(NOT(ISERROR(VLOOKUP(Table5[[#This Row],[Section]],TB_notTB,1,FALSE))),"No",LEFT(Table5[[#This Row],[Section]],3)="ETB","PLS",LEFT(Table5[[#This Row],[Section]],1)="7","PDB",NOT(ISBLANK(Table5[[#This Row],[Section]])),"No")</f>
        <v>No</v>
      </c>
    </row>
    <row r="14034" spans="1:13" x14ac:dyDescent="0.25">
      <c r="A14034" s="130" t="s">
        <v>10040</v>
      </c>
      <c r="B14034" s="130" t="s">
        <v>28824</v>
      </c>
      <c r="C14034" s="130" t="s">
        <v>75</v>
      </c>
      <c r="D14034" s="131">
        <v>4.6619999999999999</v>
      </c>
      <c r="E14034" s="132">
        <v>440</v>
      </c>
      <c r="F14034" s="132">
        <v>440</v>
      </c>
      <c r="G14034" s="126" t="s">
        <v>13725</v>
      </c>
      <c r="H14034" s="126" t="s">
        <v>20134</v>
      </c>
      <c r="I14034" s="126" t="s">
        <v>20135</v>
      </c>
      <c r="J14034" s="126" t="s">
        <v>26240</v>
      </c>
      <c r="K14034" s="9">
        <f>_xlfn.IFNA(VLOOKUP(Table5[[#This Row],[Section]],SubSill_Tier,2,FALSE),0)</f>
        <v>0</v>
      </c>
      <c r="L14034" s="9" t="str">
        <f t="shared" ref="L14034:L14097" si="233">IFERROR(IF(LEFT(G14034,2)="AI",IF(_xlfn.NUMBERVALUE(IFERROR(LEFT(IF(ISERROR(FIND("X",UPPER(B14034))),UPPER(B14034),RIGHT(UPPER(B14034),LEN(UPPER(B14034))-FIND("~",SUBSTITUTE(UPPER(B14034),"X","~",LEN(UPPER(B14034))-LEN(SUBSTITUTE(UPPER(B14034),"X","")))))),FIND(" ",IF(ISERROR(FIND("X",UPPER(B14034))),UPPER(B14034),RIGHT(UPPER(B14034),LEN(UPPER(B14034))-FIND("~",SUBSTITUTE(UPPER(B14034),"X","~",LEN(UPPER(B14034))-LEN(SUBSTITUTE(UPPER(B14034),"X","")))))),1)-1),IF(ISERROR(FIND("X",UPPER(B14034))),UPPER(B14034),RIGHT(UPPER(B14034),LEN(UPPER(B14034))-FIND("~",SUBSTITUTE(UPPER(B14034),"X","~",LEN(UPPER(B14034))-LEN(SUBSTITUTE(UPPER(B14034),"X",""))))))),".")&gt;=5,"Wall",""),""),"")</f>
        <v/>
      </c>
      <c r="M14034" s="205" t="str" cm="1">
        <f t="array" ref="M14034">_xlfn.IFS(NOT(ISERROR(VLOOKUP(Table5[[#This Row],[Section]],TB_notTB,1,FALSE))),"No",LEFT(Table5[[#This Row],[Section]],3)="ETB","PLS",LEFT(Table5[[#This Row],[Section]],1)="7","PDB",NOT(ISBLANK(Table5[[#This Row],[Section]])),"No")</f>
        <v>No</v>
      </c>
    </row>
    <row r="14035" spans="1:13" x14ac:dyDescent="0.25">
      <c r="A14035" s="130" t="s">
        <v>10041</v>
      </c>
      <c r="B14035" s="130" t="s">
        <v>28825</v>
      </c>
      <c r="C14035" s="130" t="s">
        <v>75</v>
      </c>
      <c r="D14035" s="131">
        <v>6.3979999999999997</v>
      </c>
      <c r="E14035" s="132">
        <v>651</v>
      </c>
      <c r="F14035" s="132">
        <v>651</v>
      </c>
      <c r="G14035" s="126" t="s">
        <v>13720</v>
      </c>
      <c r="H14035" s="126" t="s">
        <v>20130</v>
      </c>
      <c r="I14035" s="126" t="s">
        <v>20131</v>
      </c>
      <c r="J14035" s="126" t="s">
        <v>26245</v>
      </c>
      <c r="K14035" s="9">
        <f>_xlfn.IFNA(VLOOKUP(Table5[[#This Row],[Section]],SubSill_Tier,2,FALSE),0)</f>
        <v>0</v>
      </c>
      <c r="L14035" s="9" t="str">
        <f t="shared" si="233"/>
        <v/>
      </c>
      <c r="M14035" s="205" t="str" cm="1">
        <f t="array" ref="M14035">_xlfn.IFS(NOT(ISERROR(VLOOKUP(Table5[[#This Row],[Section]],TB_notTB,1,FALSE))),"No",LEFT(Table5[[#This Row],[Section]],3)="ETB","PLS",LEFT(Table5[[#This Row],[Section]],1)="7","PDB",NOT(ISBLANK(Table5[[#This Row],[Section]])),"No")</f>
        <v>No</v>
      </c>
    </row>
    <row r="14036" spans="1:13" x14ac:dyDescent="0.25">
      <c r="A14036" s="130" t="s">
        <v>10042</v>
      </c>
      <c r="B14036" s="130" t="s">
        <v>28826</v>
      </c>
      <c r="C14036" s="130" t="s">
        <v>75</v>
      </c>
      <c r="D14036" s="131">
        <v>5.1859999999999999</v>
      </c>
      <c r="E14036" s="132">
        <v>651</v>
      </c>
      <c r="F14036" s="132">
        <v>651</v>
      </c>
      <c r="G14036" s="126" t="s">
        <v>13720</v>
      </c>
      <c r="H14036" s="126" t="s">
        <v>20130</v>
      </c>
      <c r="I14036" s="126" t="s">
        <v>20131</v>
      </c>
      <c r="J14036" s="126" t="s">
        <v>26245</v>
      </c>
      <c r="K14036" s="9">
        <f>_xlfn.IFNA(VLOOKUP(Table5[[#This Row],[Section]],SubSill_Tier,2,FALSE),0)</f>
        <v>0</v>
      </c>
      <c r="L14036" s="9" t="str">
        <f t="shared" si="233"/>
        <v/>
      </c>
      <c r="M14036" s="205" t="str" cm="1">
        <f t="array" ref="M14036">_xlfn.IFS(NOT(ISERROR(VLOOKUP(Table5[[#This Row],[Section]],TB_notTB,1,FALSE))),"No",LEFT(Table5[[#This Row],[Section]],3)="ETB","PLS",LEFT(Table5[[#This Row],[Section]],1)="7","PDB",NOT(ISBLANK(Table5[[#This Row],[Section]])),"No")</f>
        <v>No</v>
      </c>
    </row>
    <row r="14037" spans="1:13" x14ac:dyDescent="0.25">
      <c r="A14037" s="130" t="s">
        <v>10043</v>
      </c>
      <c r="B14037" s="130" t="s">
        <v>28827</v>
      </c>
      <c r="C14037" s="130" t="s">
        <v>75</v>
      </c>
      <c r="D14037" s="131">
        <v>2.8809999999999998</v>
      </c>
      <c r="E14037" s="132">
        <v>336</v>
      </c>
      <c r="F14037" s="132">
        <v>336</v>
      </c>
      <c r="G14037" s="126" t="s">
        <v>13718</v>
      </c>
      <c r="H14037" s="126" t="s">
        <v>20127</v>
      </c>
      <c r="I14037" s="126" t="s">
        <v>21060</v>
      </c>
      <c r="J14037" s="126" t="s">
        <v>26236</v>
      </c>
      <c r="K14037" s="9">
        <f>_xlfn.IFNA(VLOOKUP(Table5[[#This Row],[Section]],SubSill_Tier,2,FALSE),0)</f>
        <v>0</v>
      </c>
      <c r="L14037" s="9" t="str">
        <f t="shared" si="233"/>
        <v/>
      </c>
      <c r="M14037" s="205" t="str" cm="1">
        <f t="array" ref="M14037">_xlfn.IFS(NOT(ISERROR(VLOOKUP(Table5[[#This Row],[Section]],TB_notTB,1,FALSE))),"No",LEFT(Table5[[#This Row],[Section]],3)="ETB","PLS",LEFT(Table5[[#This Row],[Section]],1)="7","PDB",NOT(ISBLANK(Table5[[#This Row],[Section]])),"No")</f>
        <v>No</v>
      </c>
    </row>
    <row r="14038" spans="1:13" x14ac:dyDescent="0.25">
      <c r="A14038" s="130" t="s">
        <v>10044</v>
      </c>
      <c r="B14038" s="130" t="s">
        <v>28828</v>
      </c>
      <c r="C14038" s="130" t="s">
        <v>75</v>
      </c>
      <c r="D14038" s="131">
        <v>5.4729999999999999</v>
      </c>
      <c r="E14038" s="132">
        <v>556</v>
      </c>
      <c r="F14038" s="132">
        <v>556</v>
      </c>
      <c r="G14038" s="126" t="s">
        <v>13718</v>
      </c>
      <c r="H14038" s="126" t="s">
        <v>20127</v>
      </c>
      <c r="I14038" s="126" t="s">
        <v>21060</v>
      </c>
      <c r="J14038" s="126" t="s">
        <v>26245</v>
      </c>
      <c r="K14038" s="9">
        <f>_xlfn.IFNA(VLOOKUP(Table5[[#This Row],[Section]],SubSill_Tier,2,FALSE),0)</f>
        <v>0</v>
      </c>
      <c r="L14038" s="9" t="str">
        <f t="shared" si="233"/>
        <v/>
      </c>
      <c r="M14038" s="205" t="str" cm="1">
        <f t="array" ref="M14038">_xlfn.IFS(NOT(ISERROR(VLOOKUP(Table5[[#This Row],[Section]],TB_notTB,1,FALSE))),"No",LEFT(Table5[[#This Row],[Section]],3)="ETB","PLS",LEFT(Table5[[#This Row],[Section]],1)="7","PDB",NOT(ISBLANK(Table5[[#This Row],[Section]])),"No")</f>
        <v>No</v>
      </c>
    </row>
    <row r="14039" spans="1:13" x14ac:dyDescent="0.25">
      <c r="A14039" s="130" t="s">
        <v>10045</v>
      </c>
      <c r="B14039" s="130" t="s">
        <v>28829</v>
      </c>
      <c r="C14039" s="130" t="s">
        <v>75</v>
      </c>
      <c r="D14039" s="131">
        <v>1.4119999999999999</v>
      </c>
      <c r="E14039" s="132">
        <v>216</v>
      </c>
      <c r="F14039" s="132">
        <v>216</v>
      </c>
      <c r="G14039" s="126" t="s">
        <v>13718</v>
      </c>
      <c r="H14039" s="126" t="s">
        <v>20127</v>
      </c>
      <c r="I14039" s="126" t="s">
        <v>21060</v>
      </c>
      <c r="J14039" s="126" t="s">
        <v>26235</v>
      </c>
      <c r="K14039" s="9">
        <f>_xlfn.IFNA(VLOOKUP(Table5[[#This Row],[Section]],SubSill_Tier,2,FALSE),0)</f>
        <v>0</v>
      </c>
      <c r="L14039" s="9" t="str">
        <f t="shared" si="233"/>
        <v/>
      </c>
      <c r="M14039" s="205" t="str" cm="1">
        <f t="array" ref="M14039">_xlfn.IFS(NOT(ISERROR(VLOOKUP(Table5[[#This Row],[Section]],TB_notTB,1,FALSE))),"No",LEFT(Table5[[#This Row],[Section]],3)="ETB","PLS",LEFT(Table5[[#This Row],[Section]],1)="7","PDB",NOT(ISBLANK(Table5[[#This Row],[Section]])),"No")</f>
        <v>No</v>
      </c>
    </row>
    <row r="14040" spans="1:13" x14ac:dyDescent="0.25">
      <c r="A14040" s="130" t="s">
        <v>10046</v>
      </c>
      <c r="B14040" s="130" t="s">
        <v>28830</v>
      </c>
      <c r="C14040" s="130" t="s">
        <v>75</v>
      </c>
      <c r="D14040" s="131">
        <v>3.3079999999999998</v>
      </c>
      <c r="E14040" s="132">
        <v>130</v>
      </c>
      <c r="F14040" s="132">
        <v>130</v>
      </c>
      <c r="G14040" s="126" t="s">
        <v>13715</v>
      </c>
      <c r="H14040" s="126" t="s">
        <v>20123</v>
      </c>
      <c r="I14040" s="126" t="s">
        <v>21058</v>
      </c>
      <c r="J14040" s="126" t="s">
        <v>26240</v>
      </c>
      <c r="K14040" s="9">
        <f>_xlfn.IFNA(VLOOKUP(Table5[[#This Row],[Section]],SubSill_Tier,2,FALSE),0)</f>
        <v>0</v>
      </c>
      <c r="L14040" s="9" t="str">
        <f t="shared" si="233"/>
        <v/>
      </c>
      <c r="M14040" s="205" t="str" cm="1">
        <f t="array" ref="M14040">_xlfn.IFS(NOT(ISERROR(VLOOKUP(Table5[[#This Row],[Section]],TB_notTB,1,FALSE))),"No",LEFT(Table5[[#This Row],[Section]],3)="ETB","PLS",LEFT(Table5[[#This Row],[Section]],1)="7","PDB",NOT(ISBLANK(Table5[[#This Row],[Section]])),"No")</f>
        <v>No</v>
      </c>
    </row>
    <row r="14041" spans="1:13" x14ac:dyDescent="0.25">
      <c r="A14041" s="130" t="s">
        <v>5162</v>
      </c>
      <c r="B14041" s="130" t="s">
        <v>17222</v>
      </c>
      <c r="C14041" s="130" t="s">
        <v>98</v>
      </c>
      <c r="D14041" s="131">
        <v>0.16700000000000001</v>
      </c>
      <c r="E14041" s="132">
        <v>100</v>
      </c>
      <c r="F14041" s="132">
        <v>100</v>
      </c>
      <c r="G14041" s="126" t="s">
        <v>13711</v>
      </c>
      <c r="H14041" s="126" t="s">
        <v>20119</v>
      </c>
      <c r="I14041" s="126" t="s">
        <v>21054</v>
      </c>
      <c r="J14041" s="126" t="s">
        <v>26232</v>
      </c>
      <c r="K14041" s="9">
        <f>_xlfn.IFNA(VLOOKUP(Table5[[#This Row],[Section]],SubSill_Tier,2,FALSE),0)</f>
        <v>0</v>
      </c>
      <c r="L14041" s="9" t="str">
        <f t="shared" si="233"/>
        <v/>
      </c>
      <c r="M14041" s="205" t="str" cm="1">
        <f t="array" ref="M14041">_xlfn.IFS(NOT(ISERROR(VLOOKUP(Table5[[#This Row],[Section]],TB_notTB,1,FALSE))),"No",LEFT(Table5[[#This Row],[Section]],3)="ETB","PLS",LEFT(Table5[[#This Row],[Section]],1)="7","PDB",NOT(ISBLANK(Table5[[#This Row],[Section]])),"No")</f>
        <v>No</v>
      </c>
    </row>
    <row r="14042" spans="1:13" x14ac:dyDescent="0.25">
      <c r="A14042" s="130" t="s">
        <v>17030</v>
      </c>
      <c r="B14042" s="130" t="s">
        <v>22508</v>
      </c>
      <c r="C14042" s="130" t="s">
        <v>75</v>
      </c>
      <c r="D14042" s="131">
        <v>0.71099999999999997</v>
      </c>
      <c r="E14042" s="132">
        <v>424</v>
      </c>
      <c r="F14042" s="132">
        <v>210</v>
      </c>
      <c r="G14042" s="126" t="s">
        <v>14884</v>
      </c>
      <c r="H14042" s="126" t="s">
        <v>21146</v>
      </c>
      <c r="I14042" s="126" t="s">
        <v>22101</v>
      </c>
      <c r="J14042" s="126" t="s">
        <v>26278</v>
      </c>
      <c r="K14042" s="9">
        <f>_xlfn.IFNA(VLOOKUP(Table5[[#This Row],[Section]],SubSill_Tier,2,FALSE),0)</f>
        <v>0</v>
      </c>
      <c r="L14042" s="9" t="str">
        <f t="shared" si="233"/>
        <v/>
      </c>
      <c r="M14042" s="205" t="str" cm="1">
        <f t="array" ref="M14042">_xlfn.IFS(NOT(ISERROR(VLOOKUP(Table5[[#This Row],[Section]],TB_notTB,1,FALSE))),"No",LEFT(Table5[[#This Row],[Section]],3)="ETB","PLS",LEFT(Table5[[#This Row],[Section]],1)="7","PDB",NOT(ISBLANK(Table5[[#This Row],[Section]])),"No")</f>
        <v>No</v>
      </c>
    </row>
    <row r="14043" spans="1:13" x14ac:dyDescent="0.25">
      <c r="A14043" s="130" t="s">
        <v>21547</v>
      </c>
      <c r="B14043" s="130" t="s">
        <v>21548</v>
      </c>
      <c r="C14043" s="130" t="s">
        <v>75</v>
      </c>
      <c r="D14043" s="131">
        <v>9.5000000000000001E-2</v>
      </c>
      <c r="E14043" s="132">
        <v>100</v>
      </c>
      <c r="F14043" s="132">
        <v>100</v>
      </c>
      <c r="G14043" s="126" t="s">
        <v>13713</v>
      </c>
      <c r="H14043" s="126" t="s">
        <v>21056</v>
      </c>
      <c r="I14043" s="126" t="s">
        <v>21057</v>
      </c>
      <c r="J14043" s="126" t="s">
        <v>26233</v>
      </c>
      <c r="K14043" s="9">
        <f>_xlfn.IFNA(VLOOKUP(Table5[[#This Row],[Section]],SubSill_Tier,2,FALSE),0)</f>
        <v>0</v>
      </c>
      <c r="L14043" s="9" t="str">
        <f t="shared" si="233"/>
        <v/>
      </c>
      <c r="M14043" s="205" t="str" cm="1">
        <f t="array" ref="M14043">_xlfn.IFS(NOT(ISERROR(VLOOKUP(Table5[[#This Row],[Section]],TB_notTB,1,FALSE))),"No",LEFT(Table5[[#This Row],[Section]],3)="ETB","PLS",LEFT(Table5[[#This Row],[Section]],1)="7","PDB",NOT(ISBLANK(Table5[[#This Row],[Section]])),"No")</f>
        <v>No</v>
      </c>
    </row>
    <row r="14044" spans="1:13" x14ac:dyDescent="0.25">
      <c r="A14044" s="130" t="s">
        <v>17031</v>
      </c>
      <c r="B14044" s="130" t="s">
        <v>22509</v>
      </c>
      <c r="C14044" s="130" t="s">
        <v>75</v>
      </c>
      <c r="D14044" s="131">
        <v>0.55500000000000005</v>
      </c>
      <c r="E14044" s="132">
        <v>328</v>
      </c>
      <c r="F14044" s="132">
        <v>146</v>
      </c>
      <c r="G14044" s="126" t="s">
        <v>14884</v>
      </c>
      <c r="H14044" s="126" t="s">
        <v>21146</v>
      </c>
      <c r="I14044" s="126" t="s">
        <v>22101</v>
      </c>
      <c r="J14044" s="126" t="s">
        <v>26278</v>
      </c>
      <c r="K14044" s="9">
        <f>_xlfn.IFNA(VLOOKUP(Table5[[#This Row],[Section]],SubSill_Tier,2,FALSE),0)</f>
        <v>0</v>
      </c>
      <c r="L14044" s="9" t="str">
        <f t="shared" si="233"/>
        <v/>
      </c>
      <c r="M14044" s="205" t="str" cm="1">
        <f t="array" ref="M14044">_xlfn.IFS(NOT(ISERROR(VLOOKUP(Table5[[#This Row],[Section]],TB_notTB,1,FALSE))),"No",LEFT(Table5[[#This Row],[Section]],3)="ETB","PLS",LEFT(Table5[[#This Row],[Section]],1)="7","PDB",NOT(ISBLANK(Table5[[#This Row],[Section]])),"No")</f>
        <v>No</v>
      </c>
    </row>
    <row r="14045" spans="1:13" x14ac:dyDescent="0.25">
      <c r="A14045" s="130" t="s">
        <v>12258</v>
      </c>
      <c r="B14045" s="130" t="s">
        <v>17222</v>
      </c>
      <c r="C14045" s="130" t="s">
        <v>98</v>
      </c>
      <c r="D14045" s="131">
        <v>0.14799999999999999</v>
      </c>
      <c r="E14045" s="132">
        <v>100</v>
      </c>
      <c r="F14045" s="132">
        <v>100</v>
      </c>
      <c r="G14045" s="126" t="s">
        <v>13758</v>
      </c>
      <c r="H14045" s="126" t="s">
        <v>20201</v>
      </c>
      <c r="I14045" s="126" t="s">
        <v>20202</v>
      </c>
      <c r="J14045" s="126" t="s">
        <v>26258</v>
      </c>
      <c r="K14045" s="9">
        <f>_xlfn.IFNA(VLOOKUP(Table5[[#This Row],[Section]],SubSill_Tier,2,FALSE),0)</f>
        <v>0</v>
      </c>
      <c r="L14045" s="9" t="str">
        <f t="shared" si="233"/>
        <v/>
      </c>
      <c r="M14045" s="205" t="str" cm="1">
        <f t="array" ref="M14045">_xlfn.IFS(NOT(ISERROR(VLOOKUP(Table5[[#This Row],[Section]],TB_notTB,1,FALSE))),"No",LEFT(Table5[[#This Row],[Section]],3)="ETB","PLS",LEFT(Table5[[#This Row],[Section]],1)="7","PDB",NOT(ISBLANK(Table5[[#This Row],[Section]])),"No")</f>
        <v>No</v>
      </c>
    </row>
    <row r="14046" spans="1:13" x14ac:dyDescent="0.25">
      <c r="A14046" s="130" t="s">
        <v>17032</v>
      </c>
      <c r="B14046" s="130" t="s">
        <v>22510</v>
      </c>
      <c r="C14046" s="130" t="s">
        <v>75</v>
      </c>
      <c r="D14046" s="131">
        <v>0.28899999999999998</v>
      </c>
      <c r="E14046" s="132">
        <v>156</v>
      </c>
      <c r="F14046" s="132">
        <v>100</v>
      </c>
      <c r="G14046" s="126" t="s">
        <v>14884</v>
      </c>
      <c r="H14046" s="126" t="s">
        <v>21146</v>
      </c>
      <c r="I14046" s="126" t="s">
        <v>22101</v>
      </c>
      <c r="J14046" s="126" t="s">
        <v>26278</v>
      </c>
      <c r="K14046" s="9">
        <f>_xlfn.IFNA(VLOOKUP(Table5[[#This Row],[Section]],SubSill_Tier,2,FALSE),0)</f>
        <v>0</v>
      </c>
      <c r="L14046" s="9" t="str">
        <f t="shared" si="233"/>
        <v/>
      </c>
      <c r="M14046" s="205" t="str" cm="1">
        <f t="array" ref="M14046">_xlfn.IFS(NOT(ISERROR(VLOOKUP(Table5[[#This Row],[Section]],TB_notTB,1,FALSE))),"No",LEFT(Table5[[#This Row],[Section]],3)="ETB","PLS",LEFT(Table5[[#This Row],[Section]],1)="7","PDB",NOT(ISBLANK(Table5[[#This Row],[Section]])),"No")</f>
        <v>No</v>
      </c>
    </row>
    <row r="14047" spans="1:13" x14ac:dyDescent="0.25">
      <c r="A14047" s="130" t="s">
        <v>17033</v>
      </c>
      <c r="B14047" s="130" t="s">
        <v>22511</v>
      </c>
      <c r="C14047" s="130" t="s">
        <v>75</v>
      </c>
      <c r="D14047" s="131">
        <v>0.84099999999999997</v>
      </c>
      <c r="E14047" s="132">
        <v>472</v>
      </c>
      <c r="F14047" s="132">
        <v>202</v>
      </c>
      <c r="G14047" s="126" t="s">
        <v>14884</v>
      </c>
      <c r="H14047" s="126" t="s">
        <v>21146</v>
      </c>
      <c r="I14047" s="126" t="s">
        <v>22101</v>
      </c>
      <c r="J14047" s="126" t="s">
        <v>26278</v>
      </c>
      <c r="K14047" s="9">
        <f>_xlfn.IFNA(VLOOKUP(Table5[[#This Row],[Section]],SubSill_Tier,2,FALSE),0)</f>
        <v>0</v>
      </c>
      <c r="L14047" s="9" t="str">
        <f t="shared" si="233"/>
        <v/>
      </c>
      <c r="M14047" s="205" t="str" cm="1">
        <f t="array" ref="M14047">_xlfn.IFS(NOT(ISERROR(VLOOKUP(Table5[[#This Row],[Section]],TB_notTB,1,FALSE))),"No",LEFT(Table5[[#This Row],[Section]],3)="ETB","PLS",LEFT(Table5[[#This Row],[Section]],1)="7","PDB",NOT(ISBLANK(Table5[[#This Row],[Section]])),"No")</f>
        <v>No</v>
      </c>
    </row>
    <row r="14048" spans="1:13" x14ac:dyDescent="0.25">
      <c r="A14048" s="130" t="s">
        <v>17034</v>
      </c>
      <c r="B14048" s="130" t="s">
        <v>22512</v>
      </c>
      <c r="C14048" s="130" t="s">
        <v>75</v>
      </c>
      <c r="D14048" s="131">
        <v>1.5089999999999999</v>
      </c>
      <c r="E14048" s="132">
        <v>567</v>
      </c>
      <c r="F14048" s="132">
        <v>296</v>
      </c>
      <c r="G14048" s="126" t="s">
        <v>14884</v>
      </c>
      <c r="H14048" s="126" t="s">
        <v>21146</v>
      </c>
      <c r="I14048" s="126" t="s">
        <v>22101</v>
      </c>
      <c r="J14048" s="126" t="s">
        <v>26278</v>
      </c>
      <c r="K14048" s="9">
        <f>_xlfn.IFNA(VLOOKUP(Table5[[#This Row],[Section]],SubSill_Tier,2,FALSE),0)</f>
        <v>0</v>
      </c>
      <c r="L14048" s="9" t="str">
        <f t="shared" si="233"/>
        <v/>
      </c>
      <c r="M14048" s="205" t="str" cm="1">
        <f t="array" ref="M14048">_xlfn.IFS(NOT(ISERROR(VLOOKUP(Table5[[#This Row],[Section]],TB_notTB,1,FALSE))),"No",LEFT(Table5[[#This Row],[Section]],3)="ETB","PLS",LEFT(Table5[[#This Row],[Section]],1)="7","PDB",NOT(ISBLANK(Table5[[#This Row],[Section]])),"No")</f>
        <v>No</v>
      </c>
    </row>
    <row r="14049" spans="1:13" x14ac:dyDescent="0.25">
      <c r="A14049" s="130" t="s">
        <v>17035</v>
      </c>
      <c r="B14049" s="130" t="s">
        <v>17036</v>
      </c>
      <c r="C14049" s="130" t="s">
        <v>75</v>
      </c>
      <c r="D14049" s="131">
        <v>0.38600000000000001</v>
      </c>
      <c r="E14049" s="132">
        <v>219</v>
      </c>
      <c r="F14049" s="132">
        <v>129</v>
      </c>
      <c r="G14049" s="126" t="s">
        <v>14884</v>
      </c>
      <c r="H14049" s="126" t="s">
        <v>21146</v>
      </c>
      <c r="I14049" s="126" t="s">
        <v>22101</v>
      </c>
      <c r="J14049" s="126" t="s">
        <v>26278</v>
      </c>
      <c r="K14049" s="9">
        <f>_xlfn.IFNA(VLOOKUP(Table5[[#This Row],[Section]],SubSill_Tier,2,FALSE),0)</f>
        <v>0</v>
      </c>
      <c r="L14049" s="9" t="str">
        <f t="shared" si="233"/>
        <v/>
      </c>
      <c r="M14049" s="205" t="str" cm="1">
        <f t="array" ref="M14049">_xlfn.IFS(NOT(ISERROR(VLOOKUP(Table5[[#This Row],[Section]],TB_notTB,1,FALSE))),"No",LEFT(Table5[[#This Row],[Section]],3)="ETB","PLS",LEFT(Table5[[#This Row],[Section]],1)="7","PDB",NOT(ISBLANK(Table5[[#This Row],[Section]])),"No")</f>
        <v>No</v>
      </c>
    </row>
    <row r="14050" spans="1:13" x14ac:dyDescent="0.25">
      <c r="A14050" s="130" t="s">
        <v>5163</v>
      </c>
      <c r="B14050" s="130" t="s">
        <v>5164</v>
      </c>
      <c r="C14050" s="130" t="s">
        <v>75</v>
      </c>
      <c r="D14050" s="131">
        <v>0.77200000000000002</v>
      </c>
      <c r="E14050" s="132">
        <v>309</v>
      </c>
      <c r="F14050" s="132">
        <v>100</v>
      </c>
      <c r="G14050" s="126" t="s">
        <v>13778</v>
      </c>
      <c r="H14050" s="126" t="s">
        <v>20245</v>
      </c>
      <c r="I14050" s="126" t="s">
        <v>21158</v>
      </c>
      <c r="J14050" s="126" t="s">
        <v>26247</v>
      </c>
      <c r="K14050" s="9">
        <f>_xlfn.IFNA(VLOOKUP(Table5[[#This Row],[Section]],SubSill_Tier,2,FALSE),0)</f>
        <v>0</v>
      </c>
      <c r="L14050" s="9" t="str">
        <f t="shared" si="233"/>
        <v/>
      </c>
      <c r="M14050" s="205" t="str" cm="1">
        <f t="array" ref="M14050">_xlfn.IFS(NOT(ISERROR(VLOOKUP(Table5[[#This Row],[Section]],TB_notTB,1,FALSE))),"No",LEFT(Table5[[#This Row],[Section]],3)="ETB","PLS",LEFT(Table5[[#This Row],[Section]],1)="7","PDB",NOT(ISBLANK(Table5[[#This Row],[Section]])),"No")</f>
        <v>No</v>
      </c>
    </row>
    <row r="14051" spans="1:13" x14ac:dyDescent="0.25">
      <c r="A14051" s="130" t="s">
        <v>5165</v>
      </c>
      <c r="B14051" s="130" t="s">
        <v>17222</v>
      </c>
      <c r="C14051" s="130" t="s">
        <v>98</v>
      </c>
      <c r="D14051" s="131">
        <v>0.24299999999999999</v>
      </c>
      <c r="E14051" s="132">
        <v>122</v>
      </c>
      <c r="F14051" s="132">
        <v>100</v>
      </c>
      <c r="G14051" s="126" t="s">
        <v>13754</v>
      </c>
      <c r="H14051" s="126" t="s">
        <v>20175</v>
      </c>
      <c r="I14051" s="126" t="s">
        <v>20176</v>
      </c>
      <c r="J14051" s="126" t="s">
        <v>26241</v>
      </c>
      <c r="K14051" s="9">
        <f>_xlfn.IFNA(VLOOKUP(Table5[[#This Row],[Section]],SubSill_Tier,2,FALSE),0)</f>
        <v>0</v>
      </c>
      <c r="L14051" s="9" t="str">
        <f t="shared" si="233"/>
        <v/>
      </c>
      <c r="M14051" s="205" t="str" cm="1">
        <f t="array" ref="M14051">_xlfn.IFS(NOT(ISERROR(VLOOKUP(Table5[[#This Row],[Section]],TB_notTB,1,FALSE))),"No",LEFT(Table5[[#This Row],[Section]],3)="ETB","PLS",LEFT(Table5[[#This Row],[Section]],1)="7","PDB",NOT(ISBLANK(Table5[[#This Row],[Section]])),"No")</f>
        <v>No</v>
      </c>
    </row>
    <row r="14052" spans="1:13" x14ac:dyDescent="0.25">
      <c r="A14052" s="130" t="s">
        <v>5166</v>
      </c>
      <c r="B14052" s="130" t="s">
        <v>17222</v>
      </c>
      <c r="C14052" s="130" t="s">
        <v>98</v>
      </c>
      <c r="D14052" s="131">
        <v>0.85599999999999998</v>
      </c>
      <c r="E14052" s="132">
        <v>241</v>
      </c>
      <c r="F14052" s="132">
        <v>241</v>
      </c>
      <c r="G14052" s="126" t="s">
        <v>13712</v>
      </c>
      <c r="H14052" s="126" t="s">
        <v>20120</v>
      </c>
      <c r="I14052" s="126" t="s">
        <v>21055</v>
      </c>
      <c r="J14052" s="126" t="s">
        <v>26232</v>
      </c>
      <c r="K14052" s="9">
        <f>_xlfn.IFNA(VLOOKUP(Table5[[#This Row],[Section]],SubSill_Tier,2,FALSE),0)</f>
        <v>0</v>
      </c>
      <c r="L14052" s="9" t="str">
        <f t="shared" si="233"/>
        <v/>
      </c>
      <c r="M14052" s="205" t="str" cm="1">
        <f t="array" ref="M14052">_xlfn.IFS(NOT(ISERROR(VLOOKUP(Table5[[#This Row],[Section]],TB_notTB,1,FALSE))),"No",LEFT(Table5[[#This Row],[Section]],3)="ETB","PLS",LEFT(Table5[[#This Row],[Section]],1)="7","PDB",NOT(ISBLANK(Table5[[#This Row],[Section]])),"No")</f>
        <v>No</v>
      </c>
    </row>
    <row r="14053" spans="1:13" x14ac:dyDescent="0.25">
      <c r="A14053" s="130" t="s">
        <v>10047</v>
      </c>
      <c r="B14053" s="130" t="s">
        <v>17222</v>
      </c>
      <c r="C14053" s="130" t="s">
        <v>98</v>
      </c>
      <c r="D14053" s="131">
        <v>2.9889999999999999</v>
      </c>
      <c r="E14053" s="132">
        <v>146</v>
      </c>
      <c r="F14053" s="132">
        <v>146</v>
      </c>
      <c r="G14053" s="126" t="s">
        <v>13721</v>
      </c>
      <c r="H14053" s="126" t="s">
        <v>20121</v>
      </c>
      <c r="I14053" s="126" t="s">
        <v>20122</v>
      </c>
      <c r="J14053" s="126" t="s">
        <v>26234</v>
      </c>
      <c r="K14053" s="9">
        <f>_xlfn.IFNA(VLOOKUP(Table5[[#This Row],[Section]],SubSill_Tier,2,FALSE),0)</f>
        <v>0</v>
      </c>
      <c r="L14053" s="9" t="str">
        <f t="shared" si="233"/>
        <v/>
      </c>
      <c r="M14053" s="205" t="str" cm="1">
        <f t="array" ref="M14053">_xlfn.IFS(NOT(ISERROR(VLOOKUP(Table5[[#This Row],[Section]],TB_notTB,1,FALSE))),"No",LEFT(Table5[[#This Row],[Section]],3)="ETB","PLS",LEFT(Table5[[#This Row],[Section]],1)="7","PDB",NOT(ISBLANK(Table5[[#This Row],[Section]])),"No")</f>
        <v>No</v>
      </c>
    </row>
    <row r="14054" spans="1:13" x14ac:dyDescent="0.25">
      <c r="A14054" s="130" t="s">
        <v>5167</v>
      </c>
      <c r="B14054" s="130" t="s">
        <v>17222</v>
      </c>
      <c r="C14054" s="130" t="s">
        <v>98</v>
      </c>
      <c r="D14054" s="131">
        <v>0.71599999999999997</v>
      </c>
      <c r="E14054" s="132">
        <v>256</v>
      </c>
      <c r="F14054" s="132">
        <v>100</v>
      </c>
      <c r="G14054" s="126" t="s">
        <v>13712</v>
      </c>
      <c r="H14054" s="126" t="s">
        <v>20120</v>
      </c>
      <c r="I14054" s="126" t="s">
        <v>21055</v>
      </c>
      <c r="J14054" s="126" t="s">
        <v>26232</v>
      </c>
      <c r="K14054" s="9">
        <f>_xlfn.IFNA(VLOOKUP(Table5[[#This Row],[Section]],SubSill_Tier,2,FALSE),0)</f>
        <v>0</v>
      </c>
      <c r="L14054" s="9" t="str">
        <f t="shared" si="233"/>
        <v/>
      </c>
      <c r="M14054" s="205" t="str" cm="1">
        <f t="array" ref="M14054">_xlfn.IFS(NOT(ISERROR(VLOOKUP(Table5[[#This Row],[Section]],TB_notTB,1,FALSE))),"No",LEFT(Table5[[#This Row],[Section]],3)="ETB","PLS",LEFT(Table5[[#This Row],[Section]],1)="7","PDB",NOT(ISBLANK(Table5[[#This Row],[Section]])),"No")</f>
        <v>No</v>
      </c>
    </row>
    <row r="14055" spans="1:13" x14ac:dyDescent="0.25">
      <c r="A14055" s="130" t="s">
        <v>5168</v>
      </c>
      <c r="B14055" s="130" t="s">
        <v>17222</v>
      </c>
      <c r="C14055" s="130" t="s">
        <v>98</v>
      </c>
      <c r="D14055" s="131">
        <v>0.73699999999999999</v>
      </c>
      <c r="E14055" s="132">
        <v>287</v>
      </c>
      <c r="F14055" s="132">
        <v>100</v>
      </c>
      <c r="G14055" s="126" t="s">
        <v>13736</v>
      </c>
      <c r="H14055" s="126" t="s">
        <v>20148</v>
      </c>
      <c r="I14055" s="126" t="s">
        <v>21073</v>
      </c>
      <c r="J14055" s="126" t="s">
        <v>26232</v>
      </c>
      <c r="K14055" s="9">
        <f>_xlfn.IFNA(VLOOKUP(Table5[[#This Row],[Section]],SubSill_Tier,2,FALSE),0)</f>
        <v>0</v>
      </c>
      <c r="L14055" s="9" t="str">
        <f t="shared" si="233"/>
        <v/>
      </c>
      <c r="M14055" s="205" t="str" cm="1">
        <f t="array" ref="M14055">_xlfn.IFS(NOT(ISERROR(VLOOKUP(Table5[[#This Row],[Section]],TB_notTB,1,FALSE))),"No",LEFT(Table5[[#This Row],[Section]],3)="ETB","PLS",LEFT(Table5[[#This Row],[Section]],1)="7","PDB",NOT(ISBLANK(Table5[[#This Row],[Section]])),"No")</f>
        <v>No</v>
      </c>
    </row>
    <row r="14056" spans="1:13" x14ac:dyDescent="0.25">
      <c r="A14056" s="130" t="s">
        <v>17037</v>
      </c>
      <c r="B14056" s="130" t="s">
        <v>22513</v>
      </c>
      <c r="C14056" s="130" t="s">
        <v>75</v>
      </c>
      <c r="D14056" s="131">
        <v>0.67800000000000005</v>
      </c>
      <c r="E14056" s="132">
        <v>206</v>
      </c>
      <c r="F14056" s="132">
        <v>206</v>
      </c>
      <c r="G14056" s="126" t="s">
        <v>14884</v>
      </c>
      <c r="H14056" s="126" t="s">
        <v>21146</v>
      </c>
      <c r="I14056" s="126" t="s">
        <v>22101</v>
      </c>
      <c r="J14056" s="126" t="s">
        <v>26278</v>
      </c>
      <c r="K14056" s="9">
        <f>_xlfn.IFNA(VLOOKUP(Table5[[#This Row],[Section]],SubSill_Tier,2,FALSE),0)</f>
        <v>0</v>
      </c>
      <c r="L14056" s="9" t="str">
        <f t="shared" si="233"/>
        <v/>
      </c>
      <c r="M14056" s="205" t="str" cm="1">
        <f t="array" ref="M14056">_xlfn.IFS(NOT(ISERROR(VLOOKUP(Table5[[#This Row],[Section]],TB_notTB,1,FALSE))),"No",LEFT(Table5[[#This Row],[Section]],3)="ETB","PLS",LEFT(Table5[[#This Row],[Section]],1)="7","PDB",NOT(ISBLANK(Table5[[#This Row],[Section]])),"No")</f>
        <v>No</v>
      </c>
    </row>
    <row r="14057" spans="1:13" x14ac:dyDescent="0.25">
      <c r="A14057" s="130" t="s">
        <v>17038</v>
      </c>
      <c r="B14057" s="130" t="s">
        <v>17039</v>
      </c>
      <c r="C14057" s="130" t="s">
        <v>75</v>
      </c>
      <c r="D14057" s="131">
        <v>0.34799999999999998</v>
      </c>
      <c r="E14057" s="132">
        <v>194</v>
      </c>
      <c r="F14057" s="132">
        <v>116</v>
      </c>
      <c r="G14057" s="126" t="s">
        <v>14884</v>
      </c>
      <c r="H14057" s="126" t="s">
        <v>21146</v>
      </c>
      <c r="I14057" s="126" t="s">
        <v>22101</v>
      </c>
      <c r="J14057" s="126" t="s">
        <v>26278</v>
      </c>
      <c r="K14057" s="9">
        <f>_xlfn.IFNA(VLOOKUP(Table5[[#This Row],[Section]],SubSill_Tier,2,FALSE),0)</f>
        <v>0</v>
      </c>
      <c r="L14057" s="9" t="str">
        <f t="shared" si="233"/>
        <v/>
      </c>
      <c r="M14057" s="205" t="str" cm="1">
        <f t="array" ref="M14057">_xlfn.IFS(NOT(ISERROR(VLOOKUP(Table5[[#This Row],[Section]],TB_notTB,1,FALSE))),"No",LEFT(Table5[[#This Row],[Section]],3)="ETB","PLS",LEFT(Table5[[#This Row],[Section]],1)="7","PDB",NOT(ISBLANK(Table5[[#This Row],[Section]])),"No")</f>
        <v>No</v>
      </c>
    </row>
    <row r="14058" spans="1:13" x14ac:dyDescent="0.25">
      <c r="A14058" s="130" t="s">
        <v>10048</v>
      </c>
      <c r="B14058" s="130" t="s">
        <v>3598</v>
      </c>
      <c r="C14058" s="130" t="s">
        <v>98</v>
      </c>
      <c r="D14058" s="131">
        <v>1.5740000000000001</v>
      </c>
      <c r="E14058" s="132">
        <v>264</v>
      </c>
      <c r="F14058" s="132">
        <v>264</v>
      </c>
      <c r="G14058" s="126" t="s">
        <v>13724</v>
      </c>
      <c r="H14058" s="126" t="s">
        <v>20186</v>
      </c>
      <c r="I14058" s="126" t="s">
        <v>22099</v>
      </c>
      <c r="J14058" s="126" t="s">
        <v>26234</v>
      </c>
      <c r="K14058" s="9">
        <f>_xlfn.IFNA(VLOOKUP(Table5[[#This Row],[Section]],SubSill_Tier,2,FALSE),0)</f>
        <v>0</v>
      </c>
      <c r="L14058" s="9" t="str">
        <f t="shared" si="233"/>
        <v/>
      </c>
      <c r="M14058" s="205" t="str" cm="1">
        <f t="array" ref="M14058">_xlfn.IFS(NOT(ISERROR(VLOOKUP(Table5[[#This Row],[Section]],TB_notTB,1,FALSE))),"No",LEFT(Table5[[#This Row],[Section]],3)="ETB","PLS",LEFT(Table5[[#This Row],[Section]],1)="7","PDB",NOT(ISBLANK(Table5[[#This Row],[Section]])),"No")</f>
        <v>No</v>
      </c>
    </row>
    <row r="14059" spans="1:13" x14ac:dyDescent="0.25">
      <c r="A14059" s="130" t="s">
        <v>10049</v>
      </c>
      <c r="B14059" s="130" t="s">
        <v>3598</v>
      </c>
      <c r="C14059" s="130" t="s">
        <v>98</v>
      </c>
      <c r="D14059" s="131">
        <v>1.9490000000000001</v>
      </c>
      <c r="E14059" s="132">
        <v>342</v>
      </c>
      <c r="F14059" s="132">
        <v>171</v>
      </c>
      <c r="G14059" s="126" t="s">
        <v>13724</v>
      </c>
      <c r="H14059" s="126" t="s">
        <v>20186</v>
      </c>
      <c r="I14059" s="126" t="s">
        <v>22099</v>
      </c>
      <c r="J14059" s="126" t="s">
        <v>26234</v>
      </c>
      <c r="K14059" s="9">
        <f>_xlfn.IFNA(VLOOKUP(Table5[[#This Row],[Section]],SubSill_Tier,2,FALSE),0)</f>
        <v>0</v>
      </c>
      <c r="L14059" s="9" t="str">
        <f t="shared" si="233"/>
        <v/>
      </c>
      <c r="M14059" s="205" t="str" cm="1">
        <f t="array" ref="M14059">_xlfn.IFS(NOT(ISERROR(VLOOKUP(Table5[[#This Row],[Section]],TB_notTB,1,FALSE))),"No",LEFT(Table5[[#This Row],[Section]],3)="ETB","PLS",LEFT(Table5[[#This Row],[Section]],1)="7","PDB",NOT(ISBLANK(Table5[[#This Row],[Section]])),"No")</f>
        <v>No</v>
      </c>
    </row>
    <row r="14060" spans="1:13" x14ac:dyDescent="0.25">
      <c r="A14060" s="130" t="s">
        <v>10050</v>
      </c>
      <c r="B14060" s="130" t="s">
        <v>12845</v>
      </c>
      <c r="C14060" s="130" t="s">
        <v>75</v>
      </c>
      <c r="D14060" s="131">
        <v>0.76600000000000001</v>
      </c>
      <c r="E14060" s="132">
        <v>271</v>
      </c>
      <c r="F14060" s="132">
        <v>133</v>
      </c>
      <c r="G14060" s="126" t="s">
        <v>13721</v>
      </c>
      <c r="H14060" s="126" t="s">
        <v>21068</v>
      </c>
      <c r="I14060" s="126" t="s">
        <v>21069</v>
      </c>
      <c r="J14060" s="126" t="s">
        <v>26233</v>
      </c>
      <c r="K14060" s="9">
        <f>_xlfn.IFNA(VLOOKUP(Table5[[#This Row],[Section]],SubSill_Tier,2,FALSE),0)</f>
        <v>0</v>
      </c>
      <c r="L14060" s="9" t="str">
        <f t="shared" si="233"/>
        <v/>
      </c>
      <c r="M14060" s="205" t="str" cm="1">
        <f t="array" ref="M14060">_xlfn.IFS(NOT(ISERROR(VLOOKUP(Table5[[#This Row],[Section]],TB_notTB,1,FALSE))),"No",LEFT(Table5[[#This Row],[Section]],3)="ETB","PLS",LEFT(Table5[[#This Row],[Section]],1)="7","PDB",NOT(ISBLANK(Table5[[#This Row],[Section]])),"No")</f>
        <v>No</v>
      </c>
    </row>
    <row r="14061" spans="1:13" x14ac:dyDescent="0.25">
      <c r="A14061" s="130" t="s">
        <v>5169</v>
      </c>
      <c r="B14061" s="130" t="s">
        <v>5170</v>
      </c>
      <c r="C14061" s="130" t="s">
        <v>75</v>
      </c>
      <c r="D14061" s="131">
        <v>0.184</v>
      </c>
      <c r="E14061" s="132">
        <v>100</v>
      </c>
      <c r="F14061" s="132">
        <v>100</v>
      </c>
      <c r="G14061" s="126" t="s">
        <v>13744</v>
      </c>
      <c r="H14061" s="126" t="s">
        <v>20161</v>
      </c>
      <c r="I14061" s="126" t="s">
        <v>21083</v>
      </c>
      <c r="J14061" s="126" t="s">
        <v>26241</v>
      </c>
      <c r="K14061" s="9">
        <f>_xlfn.IFNA(VLOOKUP(Table5[[#This Row],[Section]],SubSill_Tier,2,FALSE),0)</f>
        <v>0</v>
      </c>
      <c r="L14061" s="9" t="str">
        <f t="shared" si="233"/>
        <v/>
      </c>
      <c r="M14061" s="205" t="str" cm="1">
        <f t="array" ref="M14061">_xlfn.IFS(NOT(ISERROR(VLOOKUP(Table5[[#This Row],[Section]],TB_notTB,1,FALSE))),"No",LEFT(Table5[[#This Row],[Section]],3)="ETB","PLS",LEFT(Table5[[#This Row],[Section]],1)="7","PDB",NOT(ISBLANK(Table5[[#This Row],[Section]])),"No")</f>
        <v>No</v>
      </c>
    </row>
    <row r="14062" spans="1:13" x14ac:dyDescent="0.25">
      <c r="A14062" s="130" t="s">
        <v>5171</v>
      </c>
      <c r="B14062" s="130" t="s">
        <v>17222</v>
      </c>
      <c r="C14062" s="130" t="s">
        <v>98</v>
      </c>
      <c r="D14062" s="131">
        <v>0.90300000000000002</v>
      </c>
      <c r="E14062" s="132">
        <v>228</v>
      </c>
      <c r="F14062" s="132">
        <v>228</v>
      </c>
      <c r="G14062" s="126" t="s">
        <v>13712</v>
      </c>
      <c r="H14062" s="126" t="s">
        <v>20120</v>
      </c>
      <c r="I14062" s="126" t="s">
        <v>21055</v>
      </c>
      <c r="J14062" s="126" t="s">
        <v>26232</v>
      </c>
      <c r="K14062" s="9">
        <f>_xlfn.IFNA(VLOOKUP(Table5[[#This Row],[Section]],SubSill_Tier,2,FALSE),0)</f>
        <v>0</v>
      </c>
      <c r="L14062" s="9" t="str">
        <f t="shared" si="233"/>
        <v/>
      </c>
      <c r="M14062" s="205" t="str" cm="1">
        <f t="array" ref="M14062">_xlfn.IFS(NOT(ISERROR(VLOOKUP(Table5[[#This Row],[Section]],TB_notTB,1,FALSE))),"No",LEFT(Table5[[#This Row],[Section]],3)="ETB","PLS",LEFT(Table5[[#This Row],[Section]],1)="7","PDB",NOT(ISBLANK(Table5[[#This Row],[Section]])),"No")</f>
        <v>No</v>
      </c>
    </row>
    <row r="14063" spans="1:13" x14ac:dyDescent="0.25">
      <c r="A14063" s="130" t="s">
        <v>12259</v>
      </c>
      <c r="B14063" s="130" t="s">
        <v>17222</v>
      </c>
      <c r="C14063" s="130" t="s">
        <v>98</v>
      </c>
      <c r="D14063" s="131">
        <v>0.69699999999999995</v>
      </c>
      <c r="E14063" s="132">
        <v>261</v>
      </c>
      <c r="F14063" s="132">
        <v>229</v>
      </c>
      <c r="G14063" s="126" t="s">
        <v>13758</v>
      </c>
      <c r="H14063" s="126" t="s">
        <v>20201</v>
      </c>
      <c r="I14063" s="126" t="s">
        <v>20202</v>
      </c>
      <c r="J14063" s="126" t="s">
        <v>26258</v>
      </c>
      <c r="K14063" s="9">
        <f>_xlfn.IFNA(VLOOKUP(Table5[[#This Row],[Section]],SubSill_Tier,2,FALSE),0)</f>
        <v>0</v>
      </c>
      <c r="L14063" s="9" t="str">
        <f t="shared" si="233"/>
        <v/>
      </c>
      <c r="M14063" s="205" t="str" cm="1">
        <f t="array" ref="M14063">_xlfn.IFS(NOT(ISERROR(VLOOKUP(Table5[[#This Row],[Section]],TB_notTB,1,FALSE))),"No",LEFT(Table5[[#This Row],[Section]],3)="ETB","PLS",LEFT(Table5[[#This Row],[Section]],1)="7","PDB",NOT(ISBLANK(Table5[[#This Row],[Section]])),"No")</f>
        <v>No</v>
      </c>
    </row>
    <row r="14064" spans="1:13" x14ac:dyDescent="0.25">
      <c r="A14064" s="130" t="s">
        <v>10051</v>
      </c>
      <c r="B14064" s="130" t="s">
        <v>10052</v>
      </c>
      <c r="C14064" s="130" t="s">
        <v>75</v>
      </c>
      <c r="D14064" s="131">
        <v>1.2450000000000001</v>
      </c>
      <c r="E14064" s="132">
        <v>152</v>
      </c>
      <c r="F14064" s="132">
        <v>152</v>
      </c>
      <c r="G14064" s="126" t="s">
        <v>13740</v>
      </c>
      <c r="H14064" s="126" t="s">
        <v>20124</v>
      </c>
      <c r="I14064" s="126" t="s">
        <v>21059</v>
      </c>
      <c r="J14064" s="126" t="s">
        <v>26235</v>
      </c>
      <c r="K14064" s="9">
        <f>_xlfn.IFNA(VLOOKUP(Table5[[#This Row],[Section]],SubSill_Tier,2,FALSE),0)</f>
        <v>0</v>
      </c>
      <c r="L14064" s="9" t="str">
        <f t="shared" si="233"/>
        <v/>
      </c>
      <c r="M14064" s="205" t="str" cm="1">
        <f t="array" ref="M14064">_xlfn.IFS(NOT(ISERROR(VLOOKUP(Table5[[#This Row],[Section]],TB_notTB,1,FALSE))),"No",LEFT(Table5[[#This Row],[Section]],3)="ETB","PLS",LEFT(Table5[[#This Row],[Section]],1)="7","PDB",NOT(ISBLANK(Table5[[#This Row],[Section]])),"No")</f>
        <v>No</v>
      </c>
    </row>
    <row r="14065" spans="1:13" x14ac:dyDescent="0.25">
      <c r="A14065" s="130" t="s">
        <v>21549</v>
      </c>
      <c r="B14065" s="130" t="s">
        <v>3598</v>
      </c>
      <c r="C14065" s="130" t="s">
        <v>75</v>
      </c>
      <c r="D14065" s="131">
        <v>0.84499999999999997</v>
      </c>
      <c r="E14065" s="132">
        <v>378</v>
      </c>
      <c r="F14065" s="132">
        <v>378</v>
      </c>
      <c r="G14065" s="126" t="s">
        <v>13716</v>
      </c>
      <c r="H14065" s="126" t="s">
        <v>21094</v>
      </c>
      <c r="I14065" s="126" t="s">
        <v>21095</v>
      </c>
      <c r="J14065" s="126" t="s">
        <v>26233</v>
      </c>
      <c r="K14065" s="9">
        <f>_xlfn.IFNA(VLOOKUP(Table5[[#This Row],[Section]],SubSill_Tier,2,FALSE),0)</f>
        <v>0</v>
      </c>
      <c r="L14065" s="9" t="str">
        <f t="shared" si="233"/>
        <v/>
      </c>
      <c r="M14065" s="205" t="str" cm="1">
        <f t="array" ref="M14065">_xlfn.IFS(NOT(ISERROR(VLOOKUP(Table5[[#This Row],[Section]],TB_notTB,1,FALSE))),"No",LEFT(Table5[[#This Row],[Section]],3)="ETB","PLS",LEFT(Table5[[#This Row],[Section]],1)="7","PDB",NOT(ISBLANK(Table5[[#This Row],[Section]])),"No")</f>
        <v>No</v>
      </c>
    </row>
    <row r="14066" spans="1:13" x14ac:dyDescent="0.25">
      <c r="A14066" s="130" t="s">
        <v>10053</v>
      </c>
      <c r="B14066" s="130" t="s">
        <v>17222</v>
      </c>
      <c r="C14066" s="130" t="s">
        <v>98</v>
      </c>
      <c r="D14066" s="131">
        <v>1.5309999999999999</v>
      </c>
      <c r="E14066" s="132">
        <v>118</v>
      </c>
      <c r="F14066" s="132">
        <v>118</v>
      </c>
      <c r="G14066" s="126" t="s">
        <v>13721</v>
      </c>
      <c r="H14066" s="126" t="s">
        <v>20121</v>
      </c>
      <c r="I14066" s="126" t="s">
        <v>20122</v>
      </c>
      <c r="J14066" s="126" t="s">
        <v>26234</v>
      </c>
      <c r="K14066" s="9">
        <f>_xlfn.IFNA(VLOOKUP(Table5[[#This Row],[Section]],SubSill_Tier,2,FALSE),0)</f>
        <v>0</v>
      </c>
      <c r="L14066" s="9" t="str">
        <f t="shared" si="233"/>
        <v/>
      </c>
      <c r="M14066" s="205" t="str" cm="1">
        <f t="array" ref="M14066">_xlfn.IFS(NOT(ISERROR(VLOOKUP(Table5[[#This Row],[Section]],TB_notTB,1,FALSE))),"No",LEFT(Table5[[#This Row],[Section]],3)="ETB","PLS",LEFT(Table5[[#This Row],[Section]],1)="7","PDB",NOT(ISBLANK(Table5[[#This Row],[Section]])),"No")</f>
        <v>No</v>
      </c>
    </row>
    <row r="14067" spans="1:13" x14ac:dyDescent="0.25">
      <c r="A14067" s="130" t="s">
        <v>10054</v>
      </c>
      <c r="B14067" s="130" t="s">
        <v>17222</v>
      </c>
      <c r="C14067" s="130" t="s">
        <v>98</v>
      </c>
      <c r="D14067" s="131">
        <v>1.839</v>
      </c>
      <c r="E14067" s="132">
        <v>403</v>
      </c>
      <c r="F14067" s="132">
        <v>403</v>
      </c>
      <c r="G14067" s="126" t="s">
        <v>13714</v>
      </c>
      <c r="H14067" s="126" t="s">
        <v>20121</v>
      </c>
      <c r="I14067" s="126" t="s">
        <v>20122</v>
      </c>
      <c r="J14067" s="126" t="s">
        <v>26234</v>
      </c>
      <c r="K14067" s="9">
        <f>_xlfn.IFNA(VLOOKUP(Table5[[#This Row],[Section]],SubSill_Tier,2,FALSE),0)</f>
        <v>0</v>
      </c>
      <c r="L14067" s="9" t="str">
        <f t="shared" si="233"/>
        <v/>
      </c>
      <c r="M14067" s="205" t="str" cm="1">
        <f t="array" ref="M14067">_xlfn.IFS(NOT(ISERROR(VLOOKUP(Table5[[#This Row],[Section]],TB_notTB,1,FALSE))),"No",LEFT(Table5[[#This Row],[Section]],3)="ETB","PLS",LEFT(Table5[[#This Row],[Section]],1)="7","PDB",NOT(ISBLANK(Table5[[#This Row],[Section]])),"No")</f>
        <v>No</v>
      </c>
    </row>
    <row r="14068" spans="1:13" x14ac:dyDescent="0.25">
      <c r="A14068" s="130" t="s">
        <v>5172</v>
      </c>
      <c r="B14068" s="130" t="s">
        <v>17222</v>
      </c>
      <c r="C14068" s="130" t="s">
        <v>98</v>
      </c>
      <c r="D14068" s="131">
        <v>0.19400000000000001</v>
      </c>
      <c r="E14068" s="132">
        <v>100</v>
      </c>
      <c r="F14068" s="132">
        <v>100</v>
      </c>
      <c r="G14068" s="126" t="s">
        <v>13736</v>
      </c>
      <c r="H14068" s="126" t="s">
        <v>20148</v>
      </c>
      <c r="I14068" s="126" t="s">
        <v>21073</v>
      </c>
      <c r="J14068" s="126" t="s">
        <v>26232</v>
      </c>
      <c r="K14068" s="9">
        <f>_xlfn.IFNA(VLOOKUP(Table5[[#This Row],[Section]],SubSill_Tier,2,FALSE),0)</f>
        <v>0</v>
      </c>
      <c r="L14068" s="9" t="str">
        <f t="shared" si="233"/>
        <v/>
      </c>
      <c r="M14068" s="205" t="str" cm="1">
        <f t="array" ref="M14068">_xlfn.IFS(NOT(ISERROR(VLOOKUP(Table5[[#This Row],[Section]],TB_notTB,1,FALSE))),"No",LEFT(Table5[[#This Row],[Section]],3)="ETB","PLS",LEFT(Table5[[#This Row],[Section]],1)="7","PDB",NOT(ISBLANK(Table5[[#This Row],[Section]])),"No")</f>
        <v>No</v>
      </c>
    </row>
    <row r="14069" spans="1:13" x14ac:dyDescent="0.25">
      <c r="A14069" s="130" t="s">
        <v>5173</v>
      </c>
      <c r="B14069" s="130" t="s">
        <v>17222</v>
      </c>
      <c r="C14069" s="130" t="s">
        <v>98</v>
      </c>
      <c r="D14069" s="131">
        <v>0.11600000000000001</v>
      </c>
      <c r="E14069" s="132">
        <v>100</v>
      </c>
      <c r="F14069" s="132">
        <v>100</v>
      </c>
      <c r="G14069" s="126" t="s">
        <v>13736</v>
      </c>
      <c r="H14069" s="126" t="s">
        <v>20148</v>
      </c>
      <c r="I14069" s="126" t="s">
        <v>21073</v>
      </c>
      <c r="J14069" s="126" t="s">
        <v>26232</v>
      </c>
      <c r="K14069" s="9">
        <f>_xlfn.IFNA(VLOOKUP(Table5[[#This Row],[Section]],SubSill_Tier,2,FALSE),0)</f>
        <v>0</v>
      </c>
      <c r="L14069" s="9" t="str">
        <f t="shared" si="233"/>
        <v/>
      </c>
      <c r="M14069" s="205" t="str" cm="1">
        <f t="array" ref="M14069">_xlfn.IFS(NOT(ISERROR(VLOOKUP(Table5[[#This Row],[Section]],TB_notTB,1,FALSE))),"No",LEFT(Table5[[#This Row],[Section]],3)="ETB","PLS",LEFT(Table5[[#This Row],[Section]],1)="7","PDB",NOT(ISBLANK(Table5[[#This Row],[Section]])),"No")</f>
        <v>No</v>
      </c>
    </row>
    <row r="14070" spans="1:13" x14ac:dyDescent="0.25">
      <c r="A14070" s="130" t="s">
        <v>5174</v>
      </c>
      <c r="B14070" s="130" t="s">
        <v>17222</v>
      </c>
      <c r="C14070" s="130" t="s">
        <v>98</v>
      </c>
      <c r="D14070" s="131">
        <v>0.39400000000000002</v>
      </c>
      <c r="E14070" s="132">
        <v>212</v>
      </c>
      <c r="F14070" s="132">
        <v>212</v>
      </c>
      <c r="G14070" s="126" t="s">
        <v>13748</v>
      </c>
      <c r="H14070" s="126" t="s">
        <v>20246</v>
      </c>
      <c r="I14070" s="126" t="s">
        <v>20247</v>
      </c>
      <c r="J14070" s="126" t="s">
        <v>26241</v>
      </c>
      <c r="K14070" s="9">
        <f>_xlfn.IFNA(VLOOKUP(Table5[[#This Row],[Section]],SubSill_Tier,2,FALSE),0)</f>
        <v>0</v>
      </c>
      <c r="L14070" s="9" t="str">
        <f t="shared" si="233"/>
        <v/>
      </c>
      <c r="M14070" s="205" t="str" cm="1">
        <f t="array" ref="M14070">_xlfn.IFS(NOT(ISERROR(VLOOKUP(Table5[[#This Row],[Section]],TB_notTB,1,FALSE))),"No",LEFT(Table5[[#This Row],[Section]],3)="ETB","PLS",LEFT(Table5[[#This Row],[Section]],1)="7","PDB",NOT(ISBLANK(Table5[[#This Row],[Section]])),"No")</f>
        <v>No</v>
      </c>
    </row>
    <row r="14071" spans="1:13" x14ac:dyDescent="0.25">
      <c r="A14071" s="130" t="s">
        <v>5175</v>
      </c>
      <c r="B14071" s="130" t="s">
        <v>17222</v>
      </c>
      <c r="C14071" s="130" t="s">
        <v>98</v>
      </c>
      <c r="D14071" s="131">
        <v>0.84199999999999997</v>
      </c>
      <c r="E14071" s="132">
        <v>419</v>
      </c>
      <c r="F14071" s="132">
        <v>105</v>
      </c>
      <c r="G14071" s="126" t="s">
        <v>13736</v>
      </c>
      <c r="H14071" s="126" t="s">
        <v>20148</v>
      </c>
      <c r="I14071" s="126" t="s">
        <v>21073</v>
      </c>
      <c r="J14071" s="126" t="s">
        <v>26232</v>
      </c>
      <c r="K14071" s="9">
        <f>_xlfn.IFNA(VLOOKUP(Table5[[#This Row],[Section]],SubSill_Tier,2,FALSE),0)</f>
        <v>0</v>
      </c>
      <c r="L14071" s="9" t="str">
        <f t="shared" si="233"/>
        <v/>
      </c>
      <c r="M14071" s="205" t="str" cm="1">
        <f t="array" ref="M14071">_xlfn.IFS(NOT(ISERROR(VLOOKUP(Table5[[#This Row],[Section]],TB_notTB,1,FALSE))),"No",LEFT(Table5[[#This Row],[Section]],3)="ETB","PLS",LEFT(Table5[[#This Row],[Section]],1)="7","PDB",NOT(ISBLANK(Table5[[#This Row],[Section]])),"No")</f>
        <v>No</v>
      </c>
    </row>
    <row r="14072" spans="1:13" x14ac:dyDescent="0.25">
      <c r="A14072" s="130" t="s">
        <v>5176</v>
      </c>
      <c r="B14072" s="130" t="s">
        <v>17222</v>
      </c>
      <c r="C14072" s="130" t="s">
        <v>98</v>
      </c>
      <c r="D14072" s="131">
        <v>0.2</v>
      </c>
      <c r="E14072" s="132">
        <v>108</v>
      </c>
      <c r="F14072" s="132">
        <v>108</v>
      </c>
      <c r="G14072" s="126" t="s">
        <v>13748</v>
      </c>
      <c r="H14072" s="126" t="s">
        <v>20246</v>
      </c>
      <c r="I14072" s="126" t="s">
        <v>20247</v>
      </c>
      <c r="J14072" s="126" t="s">
        <v>26241</v>
      </c>
      <c r="K14072" s="9">
        <f>_xlfn.IFNA(VLOOKUP(Table5[[#This Row],[Section]],SubSill_Tier,2,FALSE),0)</f>
        <v>0</v>
      </c>
      <c r="L14072" s="9" t="str">
        <f t="shared" si="233"/>
        <v/>
      </c>
      <c r="M14072" s="205" t="str" cm="1">
        <f t="array" ref="M14072">_xlfn.IFS(NOT(ISERROR(VLOOKUP(Table5[[#This Row],[Section]],TB_notTB,1,FALSE))),"No",LEFT(Table5[[#This Row],[Section]],3)="ETB","PLS",LEFT(Table5[[#This Row],[Section]],1)="7","PDB",NOT(ISBLANK(Table5[[#This Row],[Section]])),"No")</f>
        <v>No</v>
      </c>
    </row>
    <row r="14073" spans="1:13" x14ac:dyDescent="0.25">
      <c r="A14073" s="130" t="s">
        <v>5177</v>
      </c>
      <c r="B14073" s="130" t="s">
        <v>17222</v>
      </c>
      <c r="C14073" s="130" t="s">
        <v>98</v>
      </c>
      <c r="D14073" s="131">
        <v>0.77</v>
      </c>
      <c r="E14073" s="132">
        <v>373</v>
      </c>
      <c r="F14073" s="132">
        <v>102</v>
      </c>
      <c r="G14073" s="126" t="s">
        <v>13736</v>
      </c>
      <c r="H14073" s="126" t="s">
        <v>20148</v>
      </c>
      <c r="I14073" s="126" t="s">
        <v>21073</v>
      </c>
      <c r="J14073" s="126" t="s">
        <v>26232</v>
      </c>
      <c r="K14073" s="9">
        <f>_xlfn.IFNA(VLOOKUP(Table5[[#This Row],[Section]],SubSill_Tier,2,FALSE),0)</f>
        <v>0</v>
      </c>
      <c r="L14073" s="9" t="str">
        <f t="shared" si="233"/>
        <v/>
      </c>
      <c r="M14073" s="205" t="str" cm="1">
        <f t="array" ref="M14073">_xlfn.IFS(NOT(ISERROR(VLOOKUP(Table5[[#This Row],[Section]],TB_notTB,1,FALSE))),"No",LEFT(Table5[[#This Row],[Section]],3)="ETB","PLS",LEFT(Table5[[#This Row],[Section]],1)="7","PDB",NOT(ISBLANK(Table5[[#This Row],[Section]])),"No")</f>
        <v>No</v>
      </c>
    </row>
    <row r="14074" spans="1:13" x14ac:dyDescent="0.25">
      <c r="A14074" s="130" t="s">
        <v>17040</v>
      </c>
      <c r="B14074" s="130" t="s">
        <v>17041</v>
      </c>
      <c r="C14074" s="130" t="s">
        <v>75</v>
      </c>
      <c r="D14074" s="131">
        <v>0.624</v>
      </c>
      <c r="E14074" s="132">
        <v>284</v>
      </c>
      <c r="F14074" s="132">
        <v>209</v>
      </c>
      <c r="G14074" s="126" t="s">
        <v>14884</v>
      </c>
      <c r="H14074" s="126" t="s">
        <v>21146</v>
      </c>
      <c r="I14074" s="126" t="s">
        <v>22101</v>
      </c>
      <c r="J14074" s="126" t="s">
        <v>26278</v>
      </c>
      <c r="K14074" s="9">
        <f>_xlfn.IFNA(VLOOKUP(Table5[[#This Row],[Section]],SubSill_Tier,2,FALSE),0)</f>
        <v>0</v>
      </c>
      <c r="L14074" s="9" t="str">
        <f t="shared" si="233"/>
        <v/>
      </c>
      <c r="M14074" s="205" t="str" cm="1">
        <f t="array" ref="M14074">_xlfn.IFS(NOT(ISERROR(VLOOKUP(Table5[[#This Row],[Section]],TB_notTB,1,FALSE))),"No",LEFT(Table5[[#This Row],[Section]],3)="ETB","PLS",LEFT(Table5[[#This Row],[Section]],1)="7","PDB",NOT(ISBLANK(Table5[[#This Row],[Section]])),"No")</f>
        <v>No</v>
      </c>
    </row>
    <row r="14075" spans="1:13" x14ac:dyDescent="0.25">
      <c r="A14075" s="130" t="s">
        <v>5178</v>
      </c>
      <c r="B14075" s="130" t="s">
        <v>17222</v>
      </c>
      <c r="C14075" s="130" t="s">
        <v>98</v>
      </c>
      <c r="D14075" s="131">
        <v>0.80200000000000005</v>
      </c>
      <c r="E14075" s="132">
        <v>368</v>
      </c>
      <c r="F14075" s="132">
        <v>100</v>
      </c>
      <c r="G14075" s="126" t="s">
        <v>13930</v>
      </c>
      <c r="H14075" s="126" t="s">
        <v>20675</v>
      </c>
      <c r="I14075" s="126" t="s">
        <v>20109</v>
      </c>
      <c r="J14075" s="126" t="s">
        <v>26279</v>
      </c>
      <c r="K14075" s="9">
        <f>_xlfn.IFNA(VLOOKUP(Table5[[#This Row],[Section]],SubSill_Tier,2,FALSE),0)</f>
        <v>0</v>
      </c>
      <c r="L14075" s="9" t="str">
        <f t="shared" si="233"/>
        <v/>
      </c>
      <c r="M14075" s="205" t="str" cm="1">
        <f t="array" ref="M14075">_xlfn.IFS(NOT(ISERROR(VLOOKUP(Table5[[#This Row],[Section]],TB_notTB,1,FALSE))),"No",LEFT(Table5[[#This Row],[Section]],3)="ETB","PLS",LEFT(Table5[[#This Row],[Section]],1)="7","PDB",NOT(ISBLANK(Table5[[#This Row],[Section]])),"No")</f>
        <v>No</v>
      </c>
    </row>
    <row r="14076" spans="1:13" x14ac:dyDescent="0.25">
      <c r="A14076" s="130" t="s">
        <v>12260</v>
      </c>
      <c r="B14076" s="130" t="s">
        <v>17222</v>
      </c>
      <c r="C14076" s="130" t="s">
        <v>98</v>
      </c>
      <c r="D14076" s="131">
        <v>1.276</v>
      </c>
      <c r="E14076" s="132">
        <v>231</v>
      </c>
      <c r="F14076" s="132">
        <v>170</v>
      </c>
      <c r="G14076" s="126" t="s">
        <v>13913</v>
      </c>
      <c r="H14076" s="126" t="s">
        <v>20408</v>
      </c>
      <c r="I14076" s="126" t="s">
        <v>20409</v>
      </c>
      <c r="J14076" s="126" t="s">
        <v>26391</v>
      </c>
      <c r="K14076" s="9">
        <f>_xlfn.IFNA(VLOOKUP(Table5[[#This Row],[Section]],SubSill_Tier,2,FALSE),0)</f>
        <v>0</v>
      </c>
      <c r="L14076" s="9" t="str">
        <f t="shared" si="233"/>
        <v/>
      </c>
      <c r="M14076" s="205" t="str" cm="1">
        <f t="array" ref="M14076">_xlfn.IFS(NOT(ISERROR(VLOOKUP(Table5[[#This Row],[Section]],TB_notTB,1,FALSE))),"No",LEFT(Table5[[#This Row],[Section]],3)="ETB","PLS",LEFT(Table5[[#This Row],[Section]],1)="7","PDB",NOT(ISBLANK(Table5[[#This Row],[Section]])),"No")</f>
        <v>No</v>
      </c>
    </row>
    <row r="14077" spans="1:13" x14ac:dyDescent="0.25">
      <c r="A14077" s="130" t="s">
        <v>17042</v>
      </c>
      <c r="B14077" s="130" t="s">
        <v>22514</v>
      </c>
      <c r="C14077" s="130" t="s">
        <v>75</v>
      </c>
      <c r="D14077" s="131">
        <v>0.748</v>
      </c>
      <c r="E14077" s="132">
        <v>432</v>
      </c>
      <c r="F14077" s="132">
        <v>181</v>
      </c>
      <c r="G14077" s="126" t="s">
        <v>14884</v>
      </c>
      <c r="H14077" s="126" t="s">
        <v>21146</v>
      </c>
      <c r="I14077" s="126" t="s">
        <v>22101</v>
      </c>
      <c r="J14077" s="126" t="s">
        <v>26278</v>
      </c>
      <c r="K14077" s="9">
        <f>_xlfn.IFNA(VLOOKUP(Table5[[#This Row],[Section]],SubSill_Tier,2,FALSE),0)</f>
        <v>0</v>
      </c>
      <c r="L14077" s="9" t="str">
        <f t="shared" si="233"/>
        <v/>
      </c>
      <c r="M14077" s="205" t="str" cm="1">
        <f t="array" ref="M14077">_xlfn.IFS(NOT(ISERROR(VLOOKUP(Table5[[#This Row],[Section]],TB_notTB,1,FALSE))),"No",LEFT(Table5[[#This Row],[Section]],3)="ETB","PLS",LEFT(Table5[[#This Row],[Section]],1)="7","PDB",NOT(ISBLANK(Table5[[#This Row],[Section]])),"No")</f>
        <v>No</v>
      </c>
    </row>
    <row r="14078" spans="1:13" x14ac:dyDescent="0.25">
      <c r="A14078" s="130" t="s">
        <v>17043</v>
      </c>
      <c r="B14078" s="130" t="s">
        <v>22515</v>
      </c>
      <c r="C14078" s="130" t="s">
        <v>75</v>
      </c>
      <c r="D14078" s="131">
        <v>0.84</v>
      </c>
      <c r="E14078" s="132">
        <v>474</v>
      </c>
      <c r="F14078" s="132">
        <v>265</v>
      </c>
      <c r="G14078" s="126" t="s">
        <v>14884</v>
      </c>
      <c r="H14078" s="126" t="s">
        <v>21146</v>
      </c>
      <c r="I14078" s="126" t="s">
        <v>22101</v>
      </c>
      <c r="J14078" s="126" t="s">
        <v>26278</v>
      </c>
      <c r="K14078" s="9">
        <f>_xlfn.IFNA(VLOOKUP(Table5[[#This Row],[Section]],SubSill_Tier,2,FALSE),0)</f>
        <v>0</v>
      </c>
      <c r="L14078" s="9" t="str">
        <f t="shared" si="233"/>
        <v/>
      </c>
      <c r="M14078" s="205" t="str" cm="1">
        <f t="array" ref="M14078">_xlfn.IFS(NOT(ISERROR(VLOOKUP(Table5[[#This Row],[Section]],TB_notTB,1,FALSE))),"No",LEFT(Table5[[#This Row],[Section]],3)="ETB","PLS",LEFT(Table5[[#This Row],[Section]],1)="7","PDB",NOT(ISBLANK(Table5[[#This Row],[Section]])),"No")</f>
        <v>No</v>
      </c>
    </row>
    <row r="14079" spans="1:13" x14ac:dyDescent="0.25">
      <c r="A14079" s="130" t="s">
        <v>17044</v>
      </c>
      <c r="B14079" s="130" t="s">
        <v>17222</v>
      </c>
      <c r="C14079" s="130" t="s">
        <v>98</v>
      </c>
      <c r="D14079" s="131">
        <v>0.23</v>
      </c>
      <c r="E14079" s="132">
        <v>123</v>
      </c>
      <c r="F14079" s="132">
        <v>100</v>
      </c>
      <c r="G14079" s="126" t="s">
        <v>14884</v>
      </c>
      <c r="H14079" s="126" t="s">
        <v>20232</v>
      </c>
      <c r="I14079" s="126" t="s">
        <v>20262</v>
      </c>
      <c r="J14079" s="126" t="s">
        <v>26291</v>
      </c>
      <c r="K14079" s="9">
        <f>_xlfn.IFNA(VLOOKUP(Table5[[#This Row],[Section]],SubSill_Tier,2,FALSE),0)</f>
        <v>0</v>
      </c>
      <c r="L14079" s="9" t="str">
        <f t="shared" si="233"/>
        <v/>
      </c>
      <c r="M14079" s="205" t="str" cm="1">
        <f t="array" ref="M14079">_xlfn.IFS(NOT(ISERROR(VLOOKUP(Table5[[#This Row],[Section]],TB_notTB,1,FALSE))),"No",LEFT(Table5[[#This Row],[Section]],3)="ETB","PLS",LEFT(Table5[[#This Row],[Section]],1)="7","PDB",NOT(ISBLANK(Table5[[#This Row],[Section]])),"No")</f>
        <v>No</v>
      </c>
    </row>
    <row r="14080" spans="1:13" x14ac:dyDescent="0.25">
      <c r="A14080" s="130" t="s">
        <v>5179</v>
      </c>
      <c r="B14080" s="130" t="s">
        <v>17222</v>
      </c>
      <c r="C14080" s="130" t="s">
        <v>98</v>
      </c>
      <c r="D14080" s="131">
        <v>0.34</v>
      </c>
      <c r="E14080" s="132">
        <v>161</v>
      </c>
      <c r="F14080" s="132">
        <v>161</v>
      </c>
      <c r="G14080" s="126" t="s">
        <v>13712</v>
      </c>
      <c r="H14080" s="126" t="s">
        <v>20120</v>
      </c>
      <c r="I14080" s="126" t="s">
        <v>21055</v>
      </c>
      <c r="J14080" s="126" t="s">
        <v>26232</v>
      </c>
      <c r="K14080" s="9">
        <f>_xlfn.IFNA(VLOOKUP(Table5[[#This Row],[Section]],SubSill_Tier,2,FALSE),0)</f>
        <v>0</v>
      </c>
      <c r="L14080" s="9" t="str">
        <f t="shared" si="233"/>
        <v/>
      </c>
      <c r="M14080" s="205" t="str" cm="1">
        <f t="array" ref="M14080">_xlfn.IFS(NOT(ISERROR(VLOOKUP(Table5[[#This Row],[Section]],TB_notTB,1,FALSE))),"No",LEFT(Table5[[#This Row],[Section]],3)="ETB","PLS",LEFT(Table5[[#This Row],[Section]],1)="7","PDB",NOT(ISBLANK(Table5[[#This Row],[Section]])),"No")</f>
        <v>No</v>
      </c>
    </row>
    <row r="14081" spans="1:13" x14ac:dyDescent="0.25">
      <c r="A14081" s="130" t="s">
        <v>10055</v>
      </c>
      <c r="B14081" s="130" t="s">
        <v>17222</v>
      </c>
      <c r="C14081" s="130" t="s">
        <v>98</v>
      </c>
      <c r="D14081" s="131">
        <v>0.82699999999999996</v>
      </c>
      <c r="E14081" s="132">
        <v>272</v>
      </c>
      <c r="F14081" s="132">
        <v>272</v>
      </c>
      <c r="G14081" s="126" t="s">
        <v>13714</v>
      </c>
      <c r="H14081" s="126" t="s">
        <v>20121</v>
      </c>
      <c r="I14081" s="126" t="s">
        <v>20122</v>
      </c>
      <c r="J14081" s="126" t="s">
        <v>26234</v>
      </c>
      <c r="K14081" s="9">
        <f>_xlfn.IFNA(VLOOKUP(Table5[[#This Row],[Section]],SubSill_Tier,2,FALSE),0)</f>
        <v>0</v>
      </c>
      <c r="L14081" s="9" t="str">
        <f t="shared" si="233"/>
        <v/>
      </c>
      <c r="M14081" s="205" t="str" cm="1">
        <f t="array" ref="M14081">_xlfn.IFS(NOT(ISERROR(VLOOKUP(Table5[[#This Row],[Section]],TB_notTB,1,FALSE))),"No",LEFT(Table5[[#This Row],[Section]],3)="ETB","PLS",LEFT(Table5[[#This Row],[Section]],1)="7","PDB",NOT(ISBLANK(Table5[[#This Row],[Section]])),"No")</f>
        <v>No</v>
      </c>
    </row>
    <row r="14082" spans="1:13" x14ac:dyDescent="0.25">
      <c r="A14082" s="130" t="s">
        <v>5180</v>
      </c>
      <c r="B14082" s="130" t="s">
        <v>17222</v>
      </c>
      <c r="C14082" s="130" t="s">
        <v>98</v>
      </c>
      <c r="D14082" s="131">
        <v>1.3580000000000001</v>
      </c>
      <c r="E14082" s="132">
        <v>128</v>
      </c>
      <c r="F14082" s="132">
        <v>128</v>
      </c>
      <c r="G14082" s="126" t="s">
        <v>13712</v>
      </c>
      <c r="H14082" s="126" t="s">
        <v>20120</v>
      </c>
      <c r="I14082" s="126" t="s">
        <v>21055</v>
      </c>
      <c r="J14082" s="126" t="s">
        <v>26232</v>
      </c>
      <c r="K14082" s="9">
        <f>_xlfn.IFNA(VLOOKUP(Table5[[#This Row],[Section]],SubSill_Tier,2,FALSE),0)</f>
        <v>0</v>
      </c>
      <c r="L14082" s="9" t="str">
        <f t="shared" si="233"/>
        <v/>
      </c>
      <c r="M14082" s="205" t="str" cm="1">
        <f t="array" ref="M14082">_xlfn.IFS(NOT(ISERROR(VLOOKUP(Table5[[#This Row],[Section]],TB_notTB,1,FALSE))),"No",LEFT(Table5[[#This Row],[Section]],3)="ETB","PLS",LEFT(Table5[[#This Row],[Section]],1)="7","PDB",NOT(ISBLANK(Table5[[#This Row],[Section]])),"No")</f>
        <v>No</v>
      </c>
    </row>
    <row r="14083" spans="1:13" x14ac:dyDescent="0.25">
      <c r="A14083" s="130" t="s">
        <v>5181</v>
      </c>
      <c r="B14083" s="130" t="s">
        <v>17222</v>
      </c>
      <c r="C14083" s="130" t="s">
        <v>98</v>
      </c>
      <c r="D14083" s="131">
        <v>0.63200000000000001</v>
      </c>
      <c r="E14083" s="132">
        <v>317</v>
      </c>
      <c r="F14083" s="132">
        <v>116</v>
      </c>
      <c r="G14083" s="126" t="s">
        <v>13711</v>
      </c>
      <c r="H14083" s="126" t="s">
        <v>20119</v>
      </c>
      <c r="I14083" s="126" t="s">
        <v>21054</v>
      </c>
      <c r="J14083" s="126" t="s">
        <v>26232</v>
      </c>
      <c r="K14083" s="9">
        <f>_xlfn.IFNA(VLOOKUP(Table5[[#This Row],[Section]],SubSill_Tier,2,FALSE),0)</f>
        <v>0</v>
      </c>
      <c r="L14083" s="9" t="str">
        <f t="shared" si="233"/>
        <v/>
      </c>
      <c r="M14083" s="205" t="str" cm="1">
        <f t="array" ref="M14083">_xlfn.IFS(NOT(ISERROR(VLOOKUP(Table5[[#This Row],[Section]],TB_notTB,1,FALSE))),"No",LEFT(Table5[[#This Row],[Section]],3)="ETB","PLS",LEFT(Table5[[#This Row],[Section]],1)="7","PDB",NOT(ISBLANK(Table5[[#This Row],[Section]])),"No")</f>
        <v>No</v>
      </c>
    </row>
    <row r="14084" spans="1:13" x14ac:dyDescent="0.25">
      <c r="A14084" s="130" t="s">
        <v>5182</v>
      </c>
      <c r="B14084" s="130" t="s">
        <v>17222</v>
      </c>
      <c r="C14084" s="130" t="s">
        <v>98</v>
      </c>
      <c r="D14084" s="131">
        <v>0.44900000000000001</v>
      </c>
      <c r="E14084" s="132">
        <v>228</v>
      </c>
      <c r="F14084" s="132">
        <v>228</v>
      </c>
      <c r="G14084" s="126" t="s">
        <v>13711</v>
      </c>
      <c r="H14084" s="126" t="s">
        <v>20119</v>
      </c>
      <c r="I14084" s="126" t="s">
        <v>21054</v>
      </c>
      <c r="J14084" s="126" t="s">
        <v>26232</v>
      </c>
      <c r="K14084" s="9">
        <f>_xlfn.IFNA(VLOOKUP(Table5[[#This Row],[Section]],SubSill_Tier,2,FALSE),0)</f>
        <v>0</v>
      </c>
      <c r="L14084" s="9" t="str">
        <f t="shared" si="233"/>
        <v/>
      </c>
      <c r="M14084" s="205" t="str" cm="1">
        <f t="array" ref="M14084">_xlfn.IFS(NOT(ISERROR(VLOOKUP(Table5[[#This Row],[Section]],TB_notTB,1,FALSE))),"No",LEFT(Table5[[#This Row],[Section]],3)="ETB","PLS",LEFT(Table5[[#This Row],[Section]],1)="7","PDB",NOT(ISBLANK(Table5[[#This Row],[Section]])),"No")</f>
        <v>No</v>
      </c>
    </row>
    <row r="14085" spans="1:13" x14ac:dyDescent="0.25">
      <c r="A14085" s="130" t="s">
        <v>10056</v>
      </c>
      <c r="B14085" s="130" t="s">
        <v>17222</v>
      </c>
      <c r="C14085" s="130" t="s">
        <v>98</v>
      </c>
      <c r="D14085" s="131">
        <v>1.101</v>
      </c>
      <c r="E14085" s="132">
        <v>249</v>
      </c>
      <c r="F14085" s="132">
        <v>249</v>
      </c>
      <c r="G14085" s="126" t="s">
        <v>13721</v>
      </c>
      <c r="H14085" s="126" t="s">
        <v>20121</v>
      </c>
      <c r="I14085" s="126" t="s">
        <v>20122</v>
      </c>
      <c r="J14085" s="126" t="s">
        <v>26234</v>
      </c>
      <c r="K14085" s="9">
        <f>_xlfn.IFNA(VLOOKUP(Table5[[#This Row],[Section]],SubSill_Tier,2,FALSE),0)</f>
        <v>0</v>
      </c>
      <c r="L14085" s="9" t="str">
        <f t="shared" si="233"/>
        <v/>
      </c>
      <c r="M14085" s="205" t="str" cm="1">
        <f t="array" ref="M14085">_xlfn.IFS(NOT(ISERROR(VLOOKUP(Table5[[#This Row],[Section]],TB_notTB,1,FALSE))),"No",LEFT(Table5[[#This Row],[Section]],3)="ETB","PLS",LEFT(Table5[[#This Row],[Section]],1)="7","PDB",NOT(ISBLANK(Table5[[#This Row],[Section]])),"No")</f>
        <v>No</v>
      </c>
    </row>
    <row r="14086" spans="1:13" x14ac:dyDescent="0.25">
      <c r="A14086" s="130" t="s">
        <v>17045</v>
      </c>
      <c r="B14086" s="130" t="s">
        <v>22516</v>
      </c>
      <c r="C14086" s="130" t="s">
        <v>75</v>
      </c>
      <c r="D14086" s="131">
        <v>0.58099999999999996</v>
      </c>
      <c r="E14086" s="132">
        <v>329</v>
      </c>
      <c r="F14086" s="132">
        <v>155</v>
      </c>
      <c r="G14086" s="126" t="s">
        <v>14884</v>
      </c>
      <c r="H14086" s="126" t="s">
        <v>21146</v>
      </c>
      <c r="I14086" s="126" t="s">
        <v>22101</v>
      </c>
      <c r="J14086" s="126" t="s">
        <v>26278</v>
      </c>
      <c r="K14086" s="9">
        <f>_xlfn.IFNA(VLOOKUP(Table5[[#This Row],[Section]],SubSill_Tier,2,FALSE),0)</f>
        <v>0</v>
      </c>
      <c r="L14086" s="9" t="str">
        <f t="shared" si="233"/>
        <v/>
      </c>
      <c r="M14086" s="205" t="str" cm="1">
        <f t="array" ref="M14086">_xlfn.IFS(NOT(ISERROR(VLOOKUP(Table5[[#This Row],[Section]],TB_notTB,1,FALSE))),"No",LEFT(Table5[[#This Row],[Section]],3)="ETB","PLS",LEFT(Table5[[#This Row],[Section]],1)="7","PDB",NOT(ISBLANK(Table5[[#This Row],[Section]])),"No")</f>
        <v>No</v>
      </c>
    </row>
    <row r="14087" spans="1:13" x14ac:dyDescent="0.25">
      <c r="A14087" s="130" t="s">
        <v>5183</v>
      </c>
      <c r="B14087" s="130" t="s">
        <v>5184</v>
      </c>
      <c r="C14087" s="130" t="s">
        <v>75</v>
      </c>
      <c r="D14087" s="131">
        <v>2.3250000000000002</v>
      </c>
      <c r="E14087" s="132">
        <v>756</v>
      </c>
      <c r="F14087" s="132">
        <v>212</v>
      </c>
      <c r="G14087" s="126" t="s">
        <v>13778</v>
      </c>
      <c r="H14087" s="126" t="s">
        <v>20245</v>
      </c>
      <c r="I14087" s="126" t="s">
        <v>21158</v>
      </c>
      <c r="J14087" s="126" t="s">
        <v>26247</v>
      </c>
      <c r="K14087" s="9">
        <f>_xlfn.IFNA(VLOOKUP(Table5[[#This Row],[Section]],SubSill_Tier,2,FALSE),0)</f>
        <v>0</v>
      </c>
      <c r="L14087" s="9" t="str">
        <f t="shared" si="233"/>
        <v/>
      </c>
      <c r="M14087" s="205" t="str" cm="1">
        <f t="array" ref="M14087">_xlfn.IFS(NOT(ISERROR(VLOOKUP(Table5[[#This Row],[Section]],TB_notTB,1,FALSE))),"No",LEFT(Table5[[#This Row],[Section]],3)="ETB","PLS",LEFT(Table5[[#This Row],[Section]],1)="7","PDB",NOT(ISBLANK(Table5[[#This Row],[Section]])),"No")</f>
        <v>No</v>
      </c>
    </row>
    <row r="14088" spans="1:13" x14ac:dyDescent="0.25">
      <c r="A14088" s="130" t="s">
        <v>17046</v>
      </c>
      <c r="B14088" s="130" t="s">
        <v>22517</v>
      </c>
      <c r="C14088" s="130" t="s">
        <v>75</v>
      </c>
      <c r="D14088" s="131">
        <v>0.64800000000000002</v>
      </c>
      <c r="E14088" s="132">
        <v>367</v>
      </c>
      <c r="F14088" s="132">
        <v>100</v>
      </c>
      <c r="G14088" s="126" t="s">
        <v>14884</v>
      </c>
      <c r="H14088" s="126" t="s">
        <v>21146</v>
      </c>
      <c r="I14088" s="126" t="s">
        <v>22101</v>
      </c>
      <c r="J14088" s="126" t="s">
        <v>26278</v>
      </c>
      <c r="K14088" s="9">
        <f>_xlfn.IFNA(VLOOKUP(Table5[[#This Row],[Section]],SubSill_Tier,2,FALSE),0)</f>
        <v>0</v>
      </c>
      <c r="L14088" s="9" t="str">
        <f t="shared" si="233"/>
        <v/>
      </c>
      <c r="M14088" s="205" t="str" cm="1">
        <f t="array" ref="M14088">_xlfn.IFS(NOT(ISERROR(VLOOKUP(Table5[[#This Row],[Section]],TB_notTB,1,FALSE))),"No",LEFT(Table5[[#This Row],[Section]],3)="ETB","PLS",LEFT(Table5[[#This Row],[Section]],1)="7","PDB",NOT(ISBLANK(Table5[[#This Row],[Section]])),"No")</f>
        <v>No</v>
      </c>
    </row>
    <row r="14089" spans="1:13" x14ac:dyDescent="0.25">
      <c r="A14089" s="130" t="s">
        <v>5185</v>
      </c>
      <c r="B14089" s="130" t="s">
        <v>17222</v>
      </c>
      <c r="C14089" s="130" t="s">
        <v>98</v>
      </c>
      <c r="D14089" s="131">
        <v>0.76500000000000001</v>
      </c>
      <c r="E14089" s="132">
        <v>393</v>
      </c>
      <c r="F14089" s="132">
        <v>151</v>
      </c>
      <c r="G14089" s="126" t="s">
        <v>13711</v>
      </c>
      <c r="H14089" s="126" t="s">
        <v>20119</v>
      </c>
      <c r="I14089" s="126" t="s">
        <v>21054</v>
      </c>
      <c r="J14089" s="126" t="s">
        <v>26232</v>
      </c>
      <c r="K14089" s="9">
        <f>_xlfn.IFNA(VLOOKUP(Table5[[#This Row],[Section]],SubSill_Tier,2,FALSE),0)</f>
        <v>0</v>
      </c>
      <c r="L14089" s="9" t="str">
        <f t="shared" si="233"/>
        <v/>
      </c>
      <c r="M14089" s="205" t="str" cm="1">
        <f t="array" ref="M14089">_xlfn.IFS(NOT(ISERROR(VLOOKUP(Table5[[#This Row],[Section]],TB_notTB,1,FALSE))),"No",LEFT(Table5[[#This Row],[Section]],3)="ETB","PLS",LEFT(Table5[[#This Row],[Section]],1)="7","PDB",NOT(ISBLANK(Table5[[#This Row],[Section]])),"No")</f>
        <v>No</v>
      </c>
    </row>
    <row r="14090" spans="1:13" x14ac:dyDescent="0.25">
      <c r="A14090" s="130" t="s">
        <v>10057</v>
      </c>
      <c r="B14090" s="130" t="s">
        <v>17222</v>
      </c>
      <c r="C14090" s="130" t="s">
        <v>98</v>
      </c>
      <c r="D14090" s="131">
        <v>0.17799999999999999</v>
      </c>
      <c r="E14090" s="132">
        <v>100</v>
      </c>
      <c r="F14090" s="132">
        <v>100</v>
      </c>
      <c r="G14090" s="126" t="s">
        <v>13721</v>
      </c>
      <c r="H14090" s="126" t="s">
        <v>20121</v>
      </c>
      <c r="I14090" s="126" t="s">
        <v>20122</v>
      </c>
      <c r="J14090" s="126" t="s">
        <v>26234</v>
      </c>
      <c r="K14090" s="9">
        <f>_xlfn.IFNA(VLOOKUP(Table5[[#This Row],[Section]],SubSill_Tier,2,FALSE),0)</f>
        <v>0</v>
      </c>
      <c r="L14090" s="9" t="str">
        <f t="shared" si="233"/>
        <v/>
      </c>
      <c r="M14090" s="205" t="str" cm="1">
        <f t="array" ref="M14090">_xlfn.IFS(NOT(ISERROR(VLOOKUP(Table5[[#This Row],[Section]],TB_notTB,1,FALSE))),"No",LEFT(Table5[[#This Row],[Section]],3)="ETB","PLS",LEFT(Table5[[#This Row],[Section]],1)="7","PDB",NOT(ISBLANK(Table5[[#This Row],[Section]])),"No")</f>
        <v>No</v>
      </c>
    </row>
    <row r="14091" spans="1:13" x14ac:dyDescent="0.25">
      <c r="A14091" s="130" t="s">
        <v>10058</v>
      </c>
      <c r="B14091" s="130" t="s">
        <v>17222</v>
      </c>
      <c r="C14091" s="130" t="s">
        <v>98</v>
      </c>
      <c r="D14091" s="131">
        <v>0.214</v>
      </c>
      <c r="E14091" s="132">
        <v>124</v>
      </c>
      <c r="F14091" s="132">
        <v>124</v>
      </c>
      <c r="G14091" s="126" t="s">
        <v>13714</v>
      </c>
      <c r="H14091" s="126" t="s">
        <v>20121</v>
      </c>
      <c r="I14091" s="126" t="s">
        <v>20122</v>
      </c>
      <c r="J14091" s="126" t="s">
        <v>26234</v>
      </c>
      <c r="K14091" s="9">
        <f>_xlfn.IFNA(VLOOKUP(Table5[[#This Row],[Section]],SubSill_Tier,2,FALSE),0)</f>
        <v>0</v>
      </c>
      <c r="L14091" s="9" t="str">
        <f t="shared" si="233"/>
        <v/>
      </c>
      <c r="M14091" s="205" t="str" cm="1">
        <f t="array" ref="M14091">_xlfn.IFS(NOT(ISERROR(VLOOKUP(Table5[[#This Row],[Section]],TB_notTB,1,FALSE))),"No",LEFT(Table5[[#This Row],[Section]],3)="ETB","PLS",LEFT(Table5[[#This Row],[Section]],1)="7","PDB",NOT(ISBLANK(Table5[[#This Row],[Section]])),"No")</f>
        <v>No</v>
      </c>
    </row>
    <row r="14092" spans="1:13" x14ac:dyDescent="0.25">
      <c r="A14092" s="130" t="s">
        <v>10059</v>
      </c>
      <c r="B14092" s="130" t="s">
        <v>17222</v>
      </c>
      <c r="C14092" s="130" t="s">
        <v>98</v>
      </c>
      <c r="D14092" s="131">
        <v>3.1589999999999998</v>
      </c>
      <c r="E14092" s="132">
        <v>404</v>
      </c>
      <c r="F14092" s="132">
        <v>404</v>
      </c>
      <c r="G14092" s="126" t="s">
        <v>13724</v>
      </c>
      <c r="H14092" s="126" t="s">
        <v>20182</v>
      </c>
      <c r="I14092" s="126" t="s">
        <v>22098</v>
      </c>
      <c r="J14092" s="126" t="s">
        <v>26234</v>
      </c>
      <c r="K14092" s="9">
        <f>_xlfn.IFNA(VLOOKUP(Table5[[#This Row],[Section]],SubSill_Tier,2,FALSE),0)</f>
        <v>0</v>
      </c>
      <c r="L14092" s="9" t="str">
        <f t="shared" si="233"/>
        <v/>
      </c>
      <c r="M14092" s="205" t="str" cm="1">
        <f t="array" ref="M14092">_xlfn.IFS(NOT(ISERROR(VLOOKUP(Table5[[#This Row],[Section]],TB_notTB,1,FALSE))),"No",LEFT(Table5[[#This Row],[Section]],3)="ETB","PLS",LEFT(Table5[[#This Row],[Section]],1)="7","PDB",NOT(ISBLANK(Table5[[#This Row],[Section]])),"No")</f>
        <v>No</v>
      </c>
    </row>
    <row r="14093" spans="1:13" x14ac:dyDescent="0.25">
      <c r="A14093" s="130" t="s">
        <v>5186</v>
      </c>
      <c r="B14093" s="130" t="s">
        <v>17222</v>
      </c>
      <c r="C14093" s="130" t="s">
        <v>98</v>
      </c>
      <c r="D14093" s="131">
        <v>1.655</v>
      </c>
      <c r="E14093" s="132">
        <v>573</v>
      </c>
      <c r="F14093" s="132">
        <v>189</v>
      </c>
      <c r="G14093" s="126" t="s">
        <v>13748</v>
      </c>
      <c r="H14093" s="126" t="s">
        <v>20246</v>
      </c>
      <c r="I14093" s="126" t="s">
        <v>20247</v>
      </c>
      <c r="J14093" s="126" t="s">
        <v>26241</v>
      </c>
      <c r="K14093" s="9">
        <f>_xlfn.IFNA(VLOOKUP(Table5[[#This Row],[Section]],SubSill_Tier,2,FALSE),0)</f>
        <v>0</v>
      </c>
      <c r="L14093" s="9" t="str">
        <f t="shared" si="233"/>
        <v/>
      </c>
      <c r="M14093" s="205" t="str" cm="1">
        <f t="array" ref="M14093">_xlfn.IFS(NOT(ISERROR(VLOOKUP(Table5[[#This Row],[Section]],TB_notTB,1,FALSE))),"No",LEFT(Table5[[#This Row],[Section]],3)="ETB","PLS",LEFT(Table5[[#This Row],[Section]],1)="7","PDB",NOT(ISBLANK(Table5[[#This Row],[Section]])),"No")</f>
        <v>No</v>
      </c>
    </row>
    <row r="14094" spans="1:13" x14ac:dyDescent="0.25">
      <c r="A14094" s="130" t="s">
        <v>5187</v>
      </c>
      <c r="B14094" s="130" t="s">
        <v>17222</v>
      </c>
      <c r="C14094" s="130" t="s">
        <v>98</v>
      </c>
      <c r="D14094" s="131">
        <v>2.4830000000000001</v>
      </c>
      <c r="E14094" s="132">
        <v>640</v>
      </c>
      <c r="F14094" s="132">
        <v>130</v>
      </c>
      <c r="G14094" s="126" t="s">
        <v>13736</v>
      </c>
      <c r="H14094" s="126" t="s">
        <v>20148</v>
      </c>
      <c r="I14094" s="126" t="s">
        <v>21073</v>
      </c>
      <c r="J14094" s="126" t="s">
        <v>26232</v>
      </c>
      <c r="K14094" s="9">
        <f>_xlfn.IFNA(VLOOKUP(Table5[[#This Row],[Section]],SubSill_Tier,2,FALSE),0)</f>
        <v>0</v>
      </c>
      <c r="L14094" s="9" t="str">
        <f t="shared" si="233"/>
        <v/>
      </c>
      <c r="M14094" s="205" t="str" cm="1">
        <f t="array" ref="M14094">_xlfn.IFS(NOT(ISERROR(VLOOKUP(Table5[[#This Row],[Section]],TB_notTB,1,FALSE))),"No",LEFT(Table5[[#This Row],[Section]],3)="ETB","PLS",LEFT(Table5[[#This Row],[Section]],1)="7","PDB",NOT(ISBLANK(Table5[[#This Row],[Section]])),"No")</f>
        <v>No</v>
      </c>
    </row>
    <row r="14095" spans="1:13" x14ac:dyDescent="0.25">
      <c r="A14095" s="130" t="s">
        <v>5188</v>
      </c>
      <c r="B14095" s="130" t="s">
        <v>17222</v>
      </c>
      <c r="C14095" s="130" t="s">
        <v>75</v>
      </c>
      <c r="D14095" s="131">
        <v>0.45800000000000002</v>
      </c>
      <c r="E14095" s="132">
        <v>256</v>
      </c>
      <c r="F14095" s="132">
        <v>206</v>
      </c>
      <c r="G14095" s="126" t="s">
        <v>13730</v>
      </c>
      <c r="H14095" s="126" t="s">
        <v>20139</v>
      </c>
      <c r="I14095" s="126" t="s">
        <v>20140</v>
      </c>
      <c r="J14095" s="126" t="s">
        <v>26243</v>
      </c>
      <c r="K14095" s="9">
        <f>_xlfn.IFNA(VLOOKUP(Table5[[#This Row],[Section]],SubSill_Tier,2,FALSE),0)</f>
        <v>0</v>
      </c>
      <c r="L14095" s="9" t="str">
        <f t="shared" si="233"/>
        <v/>
      </c>
      <c r="M14095" s="205" t="str" cm="1">
        <f t="array" ref="M14095">_xlfn.IFS(NOT(ISERROR(VLOOKUP(Table5[[#This Row],[Section]],TB_notTB,1,FALSE))),"No",LEFT(Table5[[#This Row],[Section]],3)="ETB","PLS",LEFT(Table5[[#This Row],[Section]],1)="7","PDB",NOT(ISBLANK(Table5[[#This Row],[Section]])),"No")</f>
        <v>No</v>
      </c>
    </row>
    <row r="14096" spans="1:13" x14ac:dyDescent="0.25">
      <c r="A14096" s="130" t="s">
        <v>10060</v>
      </c>
      <c r="B14096" s="130" t="s">
        <v>28831</v>
      </c>
      <c r="C14096" s="130" t="s">
        <v>75</v>
      </c>
      <c r="D14096" s="131">
        <v>0.45300000000000001</v>
      </c>
      <c r="E14096" s="132">
        <v>168</v>
      </c>
      <c r="F14096" s="132">
        <v>168</v>
      </c>
      <c r="G14096" s="126" t="s">
        <v>13718</v>
      </c>
      <c r="H14096" s="126" t="s">
        <v>20127</v>
      </c>
      <c r="I14096" s="126" t="s">
        <v>21060</v>
      </c>
      <c r="J14096" s="126" t="s">
        <v>26235</v>
      </c>
      <c r="K14096" s="9">
        <f>_xlfn.IFNA(VLOOKUP(Table5[[#This Row],[Section]],SubSill_Tier,2,FALSE),0)</f>
        <v>0</v>
      </c>
      <c r="L14096" s="9" t="str">
        <f t="shared" si="233"/>
        <v/>
      </c>
      <c r="M14096" s="205" t="str" cm="1">
        <f t="array" ref="M14096">_xlfn.IFS(NOT(ISERROR(VLOOKUP(Table5[[#This Row],[Section]],TB_notTB,1,FALSE))),"No",LEFT(Table5[[#This Row],[Section]],3)="ETB","PLS",LEFT(Table5[[#This Row],[Section]],1)="7","PDB",NOT(ISBLANK(Table5[[#This Row],[Section]])),"No")</f>
        <v>No</v>
      </c>
    </row>
    <row r="14097" spans="1:13" x14ac:dyDescent="0.25">
      <c r="A14097" s="130" t="s">
        <v>10061</v>
      </c>
      <c r="B14097" s="130" t="s">
        <v>3598</v>
      </c>
      <c r="C14097" s="130" t="s">
        <v>98</v>
      </c>
      <c r="D14097" s="131">
        <v>5.3419999999999996</v>
      </c>
      <c r="E14097" s="132">
        <v>411</v>
      </c>
      <c r="F14097" s="132">
        <v>411</v>
      </c>
      <c r="G14097" s="126" t="s">
        <v>13724</v>
      </c>
      <c r="H14097" s="126" t="s">
        <v>20207</v>
      </c>
      <c r="I14097" s="126" t="s">
        <v>22100</v>
      </c>
      <c r="J14097" s="126" t="s">
        <v>26244</v>
      </c>
      <c r="K14097" s="9">
        <f>_xlfn.IFNA(VLOOKUP(Table5[[#This Row],[Section]],SubSill_Tier,2,FALSE),0)</f>
        <v>0</v>
      </c>
      <c r="L14097" s="9" t="str">
        <f t="shared" si="233"/>
        <v/>
      </c>
      <c r="M14097" s="205" t="str" cm="1">
        <f t="array" ref="M14097">_xlfn.IFS(NOT(ISERROR(VLOOKUP(Table5[[#This Row],[Section]],TB_notTB,1,FALSE))),"No",LEFT(Table5[[#This Row],[Section]],3)="ETB","PLS",LEFT(Table5[[#This Row],[Section]],1)="7","PDB",NOT(ISBLANK(Table5[[#This Row],[Section]])),"No")</f>
        <v>No</v>
      </c>
    </row>
    <row r="14098" spans="1:13" x14ac:dyDescent="0.25">
      <c r="A14098" s="130" t="s">
        <v>10062</v>
      </c>
      <c r="B14098" s="130" t="s">
        <v>28832</v>
      </c>
      <c r="C14098" s="130" t="s">
        <v>75</v>
      </c>
      <c r="D14098" s="131">
        <v>2.2330000000000001</v>
      </c>
      <c r="E14098" s="132">
        <v>286</v>
      </c>
      <c r="F14098" s="132">
        <v>286</v>
      </c>
      <c r="G14098" s="126" t="s">
        <v>13718</v>
      </c>
      <c r="H14098" s="126" t="s">
        <v>20127</v>
      </c>
      <c r="I14098" s="126" t="s">
        <v>21060</v>
      </c>
      <c r="J14098" s="126" t="s">
        <v>26235</v>
      </c>
      <c r="K14098" s="9">
        <f>_xlfn.IFNA(VLOOKUP(Table5[[#This Row],[Section]],SubSill_Tier,2,FALSE),0)</f>
        <v>0</v>
      </c>
      <c r="L14098" s="9" t="str">
        <f t="shared" ref="L14098:L14161" si="234">IFERROR(IF(LEFT(G14098,2)="AI",IF(_xlfn.NUMBERVALUE(IFERROR(LEFT(IF(ISERROR(FIND("X",UPPER(B14098))),UPPER(B14098),RIGHT(UPPER(B14098),LEN(UPPER(B14098))-FIND("~",SUBSTITUTE(UPPER(B14098),"X","~",LEN(UPPER(B14098))-LEN(SUBSTITUTE(UPPER(B14098),"X","")))))),FIND(" ",IF(ISERROR(FIND("X",UPPER(B14098))),UPPER(B14098),RIGHT(UPPER(B14098),LEN(UPPER(B14098))-FIND("~",SUBSTITUTE(UPPER(B14098),"X","~",LEN(UPPER(B14098))-LEN(SUBSTITUTE(UPPER(B14098),"X","")))))),1)-1),IF(ISERROR(FIND("X",UPPER(B14098))),UPPER(B14098),RIGHT(UPPER(B14098),LEN(UPPER(B14098))-FIND("~",SUBSTITUTE(UPPER(B14098),"X","~",LEN(UPPER(B14098))-LEN(SUBSTITUTE(UPPER(B14098),"X",""))))))),".")&gt;=5,"Wall",""),""),"")</f>
        <v/>
      </c>
      <c r="M14098" s="205" t="str" cm="1">
        <f t="array" ref="M14098">_xlfn.IFS(NOT(ISERROR(VLOOKUP(Table5[[#This Row],[Section]],TB_notTB,1,FALSE))),"No",LEFT(Table5[[#This Row],[Section]],3)="ETB","PLS",LEFT(Table5[[#This Row],[Section]],1)="7","PDB",NOT(ISBLANK(Table5[[#This Row],[Section]])),"No")</f>
        <v>No</v>
      </c>
    </row>
    <row r="14099" spans="1:13" x14ac:dyDescent="0.25">
      <c r="A14099" s="130" t="s">
        <v>10063</v>
      </c>
      <c r="B14099" s="130" t="s">
        <v>17222</v>
      </c>
      <c r="C14099" s="130" t="s">
        <v>98</v>
      </c>
      <c r="D14099" s="131">
        <v>0.96899999999999997</v>
      </c>
      <c r="E14099" s="132">
        <v>221</v>
      </c>
      <c r="F14099" s="132">
        <v>221</v>
      </c>
      <c r="G14099" s="126" t="s">
        <v>13721</v>
      </c>
      <c r="H14099" s="126" t="s">
        <v>20121</v>
      </c>
      <c r="I14099" s="126" t="s">
        <v>20122</v>
      </c>
      <c r="J14099" s="126" t="s">
        <v>26234</v>
      </c>
      <c r="K14099" s="9">
        <f>_xlfn.IFNA(VLOOKUP(Table5[[#This Row],[Section]],SubSill_Tier,2,FALSE),0)</f>
        <v>0</v>
      </c>
      <c r="L14099" s="9" t="str">
        <f t="shared" si="234"/>
        <v/>
      </c>
      <c r="M14099" s="205" t="str" cm="1">
        <f t="array" ref="M14099">_xlfn.IFS(NOT(ISERROR(VLOOKUP(Table5[[#This Row],[Section]],TB_notTB,1,FALSE))),"No",LEFT(Table5[[#This Row],[Section]],3)="ETB","PLS",LEFT(Table5[[#This Row],[Section]],1)="7","PDB",NOT(ISBLANK(Table5[[#This Row],[Section]])),"No")</f>
        <v>No</v>
      </c>
    </row>
    <row r="14100" spans="1:13" x14ac:dyDescent="0.25">
      <c r="A14100" s="130" t="s">
        <v>10064</v>
      </c>
      <c r="B14100" s="130" t="s">
        <v>28833</v>
      </c>
      <c r="C14100" s="130" t="s">
        <v>75</v>
      </c>
      <c r="D14100" s="131">
        <v>5.6689999999999996</v>
      </c>
      <c r="E14100" s="132">
        <v>649</v>
      </c>
      <c r="F14100" s="132">
        <v>649</v>
      </c>
      <c r="G14100" s="126" t="s">
        <v>13722</v>
      </c>
      <c r="H14100" s="126" t="s">
        <v>21061</v>
      </c>
      <c r="I14100" s="126" t="s">
        <v>21062</v>
      </c>
      <c r="J14100" s="126" t="s">
        <v>26245</v>
      </c>
      <c r="K14100" s="9">
        <f>_xlfn.IFNA(VLOOKUP(Table5[[#This Row],[Section]],SubSill_Tier,2,FALSE),0)</f>
        <v>0</v>
      </c>
      <c r="L14100" s="9" t="str">
        <f t="shared" si="234"/>
        <v/>
      </c>
      <c r="M14100" s="205" t="str" cm="1">
        <f t="array" ref="M14100">_xlfn.IFS(NOT(ISERROR(VLOOKUP(Table5[[#This Row],[Section]],TB_notTB,1,FALSE))),"No",LEFT(Table5[[#This Row],[Section]],3)="ETB","PLS",LEFT(Table5[[#This Row],[Section]],1)="7","PDB",NOT(ISBLANK(Table5[[#This Row],[Section]])),"No")</f>
        <v>No</v>
      </c>
    </row>
    <row r="14101" spans="1:13" x14ac:dyDescent="0.25">
      <c r="A14101" s="130" t="s">
        <v>10065</v>
      </c>
      <c r="B14101" s="130" t="s">
        <v>17222</v>
      </c>
      <c r="C14101" s="130" t="s">
        <v>98</v>
      </c>
      <c r="D14101" s="131">
        <v>1.51</v>
      </c>
      <c r="E14101" s="132">
        <v>187</v>
      </c>
      <c r="F14101" s="132">
        <v>187</v>
      </c>
      <c r="G14101" s="126" t="s">
        <v>13715</v>
      </c>
      <c r="H14101" s="126" t="s">
        <v>20123</v>
      </c>
      <c r="I14101" s="126" t="s">
        <v>21058</v>
      </c>
      <c r="J14101" s="126" t="s">
        <v>26236</v>
      </c>
      <c r="K14101" s="9">
        <f>_xlfn.IFNA(VLOOKUP(Table5[[#This Row],[Section]],SubSill_Tier,2,FALSE),0)</f>
        <v>0</v>
      </c>
      <c r="L14101" s="9" t="str">
        <f t="shared" si="234"/>
        <v/>
      </c>
      <c r="M14101" s="205" t="str" cm="1">
        <f t="array" ref="M14101">_xlfn.IFS(NOT(ISERROR(VLOOKUP(Table5[[#This Row],[Section]],TB_notTB,1,FALSE))),"No",LEFT(Table5[[#This Row],[Section]],3)="ETB","PLS",LEFT(Table5[[#This Row],[Section]],1)="7","PDB",NOT(ISBLANK(Table5[[#This Row],[Section]])),"No")</f>
        <v>No</v>
      </c>
    </row>
    <row r="14102" spans="1:13" x14ac:dyDescent="0.25">
      <c r="A14102" s="130" t="s">
        <v>10066</v>
      </c>
      <c r="B14102" s="130" t="s">
        <v>17222</v>
      </c>
      <c r="C14102" s="130" t="s">
        <v>98</v>
      </c>
      <c r="D14102" s="131">
        <v>2.66</v>
      </c>
      <c r="E14102" s="132">
        <v>259</v>
      </c>
      <c r="F14102" s="132">
        <v>259</v>
      </c>
      <c r="G14102" s="126" t="s">
        <v>13715</v>
      </c>
      <c r="H14102" s="126" t="s">
        <v>20123</v>
      </c>
      <c r="I14102" s="126" t="s">
        <v>21058</v>
      </c>
      <c r="J14102" s="126" t="s">
        <v>26236</v>
      </c>
      <c r="K14102" s="9">
        <f>_xlfn.IFNA(VLOOKUP(Table5[[#This Row],[Section]],SubSill_Tier,2,FALSE),0)</f>
        <v>0</v>
      </c>
      <c r="L14102" s="9" t="str">
        <f t="shared" si="234"/>
        <v/>
      </c>
      <c r="M14102" s="205" t="str" cm="1">
        <f t="array" ref="M14102">_xlfn.IFS(NOT(ISERROR(VLOOKUP(Table5[[#This Row],[Section]],TB_notTB,1,FALSE))),"No",LEFT(Table5[[#This Row],[Section]],3)="ETB","PLS",LEFT(Table5[[#This Row],[Section]],1)="7","PDB",NOT(ISBLANK(Table5[[#This Row],[Section]])),"No")</f>
        <v>No</v>
      </c>
    </row>
    <row r="14103" spans="1:13" x14ac:dyDescent="0.25">
      <c r="A14103" s="130" t="s">
        <v>5189</v>
      </c>
      <c r="B14103" s="130" t="s">
        <v>17222</v>
      </c>
      <c r="C14103" s="130" t="s">
        <v>98</v>
      </c>
      <c r="D14103" s="131">
        <v>3.9950000000000001</v>
      </c>
      <c r="E14103" s="132">
        <v>340</v>
      </c>
      <c r="F14103" s="132">
        <v>340</v>
      </c>
      <c r="G14103" s="126" t="s">
        <v>13712</v>
      </c>
      <c r="H14103" s="126" t="s">
        <v>20120</v>
      </c>
      <c r="I14103" s="126" t="s">
        <v>21055</v>
      </c>
      <c r="J14103" s="126" t="s">
        <v>26232</v>
      </c>
      <c r="K14103" s="9">
        <f>_xlfn.IFNA(VLOOKUP(Table5[[#This Row],[Section]],SubSill_Tier,2,FALSE),0)</f>
        <v>0</v>
      </c>
      <c r="L14103" s="9" t="str">
        <f t="shared" si="234"/>
        <v/>
      </c>
      <c r="M14103" s="205" t="str" cm="1">
        <f t="array" ref="M14103">_xlfn.IFS(NOT(ISERROR(VLOOKUP(Table5[[#This Row],[Section]],TB_notTB,1,FALSE))),"No",LEFT(Table5[[#This Row],[Section]],3)="ETB","PLS",LEFT(Table5[[#This Row],[Section]],1)="7","PDB",NOT(ISBLANK(Table5[[#This Row],[Section]])),"No")</f>
        <v>No</v>
      </c>
    </row>
    <row r="14104" spans="1:13" x14ac:dyDescent="0.25">
      <c r="A14104" s="130" t="s">
        <v>5190</v>
      </c>
      <c r="B14104" s="130" t="s">
        <v>17222</v>
      </c>
      <c r="C14104" s="130" t="s">
        <v>98</v>
      </c>
      <c r="D14104" s="131">
        <v>4.3600000000000003</v>
      </c>
      <c r="E14104" s="132">
        <v>962</v>
      </c>
      <c r="F14104" s="132">
        <v>962</v>
      </c>
      <c r="G14104" s="126" t="s">
        <v>13712</v>
      </c>
      <c r="H14104" s="126" t="s">
        <v>20120</v>
      </c>
      <c r="I14104" s="126" t="s">
        <v>21055</v>
      </c>
      <c r="J14104" s="126" t="s">
        <v>26232</v>
      </c>
      <c r="K14104" s="9">
        <f>_xlfn.IFNA(VLOOKUP(Table5[[#This Row],[Section]],SubSill_Tier,2,FALSE),0)</f>
        <v>0</v>
      </c>
      <c r="L14104" s="9" t="str">
        <f t="shared" si="234"/>
        <v/>
      </c>
      <c r="M14104" s="205" t="str" cm="1">
        <f t="array" ref="M14104">_xlfn.IFS(NOT(ISERROR(VLOOKUP(Table5[[#This Row],[Section]],TB_notTB,1,FALSE))),"No",LEFT(Table5[[#This Row],[Section]],3)="ETB","PLS",LEFT(Table5[[#This Row],[Section]],1)="7","PDB",NOT(ISBLANK(Table5[[#This Row],[Section]])),"No")</f>
        <v>No</v>
      </c>
    </row>
    <row r="14105" spans="1:13" x14ac:dyDescent="0.25">
      <c r="A14105" s="130" t="s">
        <v>5191</v>
      </c>
      <c r="B14105" s="130" t="s">
        <v>17222</v>
      </c>
      <c r="C14105" s="130" t="s">
        <v>98</v>
      </c>
      <c r="D14105" s="131">
        <v>0.32900000000000001</v>
      </c>
      <c r="E14105" s="132">
        <v>138</v>
      </c>
      <c r="F14105" s="132">
        <v>138</v>
      </c>
      <c r="G14105" s="126" t="s">
        <v>13711</v>
      </c>
      <c r="H14105" s="126" t="s">
        <v>20119</v>
      </c>
      <c r="I14105" s="126" t="s">
        <v>21054</v>
      </c>
      <c r="J14105" s="126" t="s">
        <v>26232</v>
      </c>
      <c r="K14105" s="9">
        <f>_xlfn.IFNA(VLOOKUP(Table5[[#This Row],[Section]],SubSill_Tier,2,FALSE),0)</f>
        <v>0</v>
      </c>
      <c r="L14105" s="9" t="str">
        <f t="shared" si="234"/>
        <v/>
      </c>
      <c r="M14105" s="205" t="str" cm="1">
        <f t="array" ref="M14105">_xlfn.IFS(NOT(ISERROR(VLOOKUP(Table5[[#This Row],[Section]],TB_notTB,1,FALSE))),"No",LEFT(Table5[[#This Row],[Section]],3)="ETB","PLS",LEFT(Table5[[#This Row],[Section]],1)="7","PDB",NOT(ISBLANK(Table5[[#This Row],[Section]])),"No")</f>
        <v>No</v>
      </c>
    </row>
    <row r="14106" spans="1:13" x14ac:dyDescent="0.25">
      <c r="A14106" s="130" t="s">
        <v>5192</v>
      </c>
      <c r="B14106" s="130" t="s">
        <v>5193</v>
      </c>
      <c r="C14106" s="130" t="s">
        <v>75</v>
      </c>
      <c r="D14106" s="131">
        <v>0.77800000000000002</v>
      </c>
      <c r="E14106" s="132">
        <v>380</v>
      </c>
      <c r="F14106" s="132">
        <v>176</v>
      </c>
      <c r="G14106" s="126" t="s">
        <v>13930</v>
      </c>
      <c r="H14106" s="126" t="s">
        <v>20675</v>
      </c>
      <c r="I14106" s="126" t="s">
        <v>20109</v>
      </c>
      <c r="J14106" s="126" t="s">
        <v>26279</v>
      </c>
      <c r="K14106" s="9">
        <f>_xlfn.IFNA(VLOOKUP(Table5[[#This Row],[Section]],SubSill_Tier,2,FALSE),0)</f>
        <v>0</v>
      </c>
      <c r="L14106" s="9" t="str">
        <f t="shared" si="234"/>
        <v/>
      </c>
      <c r="M14106" s="205" t="str" cm="1">
        <f t="array" ref="M14106">_xlfn.IFS(NOT(ISERROR(VLOOKUP(Table5[[#This Row],[Section]],TB_notTB,1,FALSE))),"No",LEFT(Table5[[#This Row],[Section]],3)="ETB","PLS",LEFT(Table5[[#This Row],[Section]],1)="7","PDB",NOT(ISBLANK(Table5[[#This Row],[Section]])),"No")</f>
        <v>No</v>
      </c>
    </row>
    <row r="14107" spans="1:13" x14ac:dyDescent="0.25">
      <c r="A14107" s="130" t="s">
        <v>5194</v>
      </c>
      <c r="B14107" s="130" t="s">
        <v>17222</v>
      </c>
      <c r="C14107" s="130" t="s">
        <v>98</v>
      </c>
      <c r="D14107" s="131">
        <v>0.71</v>
      </c>
      <c r="E14107" s="132">
        <v>266</v>
      </c>
      <c r="F14107" s="132">
        <v>124</v>
      </c>
      <c r="G14107" s="126" t="s">
        <v>13754</v>
      </c>
      <c r="H14107" s="126" t="s">
        <v>20175</v>
      </c>
      <c r="I14107" s="126" t="s">
        <v>20176</v>
      </c>
      <c r="J14107" s="126" t="s">
        <v>26241</v>
      </c>
      <c r="K14107" s="9">
        <f>_xlfn.IFNA(VLOOKUP(Table5[[#This Row],[Section]],SubSill_Tier,2,FALSE),0)</f>
        <v>0</v>
      </c>
      <c r="L14107" s="9" t="str">
        <f t="shared" si="234"/>
        <v/>
      </c>
      <c r="M14107" s="205" t="str" cm="1">
        <f t="array" ref="M14107">_xlfn.IFS(NOT(ISERROR(VLOOKUP(Table5[[#This Row],[Section]],TB_notTB,1,FALSE))),"No",LEFT(Table5[[#This Row],[Section]],3)="ETB","PLS",LEFT(Table5[[#This Row],[Section]],1)="7","PDB",NOT(ISBLANK(Table5[[#This Row],[Section]])),"No")</f>
        <v>No</v>
      </c>
    </row>
    <row r="14108" spans="1:13" x14ac:dyDescent="0.25">
      <c r="A14108" s="130" t="s">
        <v>5195</v>
      </c>
      <c r="B14108" s="130" t="s">
        <v>17222</v>
      </c>
      <c r="C14108" s="130" t="s">
        <v>98</v>
      </c>
      <c r="D14108" s="131">
        <v>1.0129999999999999</v>
      </c>
      <c r="E14108" s="132">
        <v>268</v>
      </c>
      <c r="F14108" s="132">
        <v>268</v>
      </c>
      <c r="G14108" s="126" t="s">
        <v>13736</v>
      </c>
      <c r="H14108" s="126" t="s">
        <v>20148</v>
      </c>
      <c r="I14108" s="126" t="s">
        <v>21073</v>
      </c>
      <c r="J14108" s="126" t="s">
        <v>26232</v>
      </c>
      <c r="K14108" s="9">
        <f>_xlfn.IFNA(VLOOKUP(Table5[[#This Row],[Section]],SubSill_Tier,2,FALSE),0)</f>
        <v>0</v>
      </c>
      <c r="L14108" s="9" t="str">
        <f t="shared" si="234"/>
        <v/>
      </c>
      <c r="M14108" s="205" t="str" cm="1">
        <f t="array" ref="M14108">_xlfn.IFS(NOT(ISERROR(VLOOKUP(Table5[[#This Row],[Section]],TB_notTB,1,FALSE))),"No",LEFT(Table5[[#This Row],[Section]],3)="ETB","PLS",LEFT(Table5[[#This Row],[Section]],1)="7","PDB",NOT(ISBLANK(Table5[[#This Row],[Section]])),"No")</f>
        <v>No</v>
      </c>
    </row>
    <row r="14109" spans="1:13" x14ac:dyDescent="0.25">
      <c r="A14109" s="130" t="s">
        <v>5196</v>
      </c>
      <c r="B14109" s="130" t="s">
        <v>5197</v>
      </c>
      <c r="C14109" s="130" t="s">
        <v>98</v>
      </c>
      <c r="D14109" s="131">
        <v>2.327</v>
      </c>
      <c r="E14109" s="132">
        <v>655</v>
      </c>
      <c r="F14109" s="132">
        <v>238</v>
      </c>
      <c r="G14109" s="126" t="s">
        <v>13726</v>
      </c>
      <c r="H14109" s="126" t="s">
        <v>20136</v>
      </c>
      <c r="I14109" s="126" t="s">
        <v>21065</v>
      </c>
      <c r="J14109" s="126" t="s">
        <v>26241</v>
      </c>
      <c r="K14109" s="9">
        <f>_xlfn.IFNA(VLOOKUP(Table5[[#This Row],[Section]],SubSill_Tier,2,FALSE),0)</f>
        <v>0</v>
      </c>
      <c r="L14109" s="9" t="str">
        <f t="shared" si="234"/>
        <v/>
      </c>
      <c r="M14109" s="205" t="str" cm="1">
        <f t="array" ref="M14109">_xlfn.IFS(NOT(ISERROR(VLOOKUP(Table5[[#This Row],[Section]],TB_notTB,1,FALSE))),"No",LEFT(Table5[[#This Row],[Section]],3)="ETB","PLS",LEFT(Table5[[#This Row],[Section]],1)="7","PDB",NOT(ISBLANK(Table5[[#This Row],[Section]])),"No")</f>
        <v>No</v>
      </c>
    </row>
    <row r="14110" spans="1:13" x14ac:dyDescent="0.25">
      <c r="A14110" s="130" t="s">
        <v>10067</v>
      </c>
      <c r="B14110" s="130" t="s">
        <v>10068</v>
      </c>
      <c r="C14110" s="130" t="s">
        <v>98</v>
      </c>
      <c r="D14110" s="131">
        <v>3.9969999999999999</v>
      </c>
      <c r="E14110" s="132">
        <v>220</v>
      </c>
      <c r="F14110" s="132">
        <v>220</v>
      </c>
      <c r="G14110" s="126" t="s">
        <v>13740</v>
      </c>
      <c r="H14110" s="126" t="s">
        <v>20124</v>
      </c>
      <c r="I14110" s="126" t="s">
        <v>21059</v>
      </c>
      <c r="J14110" s="126" t="s">
        <v>26238</v>
      </c>
      <c r="K14110" s="9">
        <f>_xlfn.IFNA(VLOOKUP(Table5[[#This Row],[Section]],SubSill_Tier,2,FALSE),0)</f>
        <v>0</v>
      </c>
      <c r="L14110" s="9" t="str">
        <f t="shared" si="234"/>
        <v>Wall</v>
      </c>
      <c r="M14110" s="205" t="str" cm="1">
        <f t="array" ref="M14110">_xlfn.IFS(NOT(ISERROR(VLOOKUP(Table5[[#This Row],[Section]],TB_notTB,1,FALSE))),"No",LEFT(Table5[[#This Row],[Section]],3)="ETB","PLS",LEFT(Table5[[#This Row],[Section]],1)="7","PDB",NOT(ISBLANK(Table5[[#This Row],[Section]])),"No")</f>
        <v>No</v>
      </c>
    </row>
    <row r="14111" spans="1:13" x14ac:dyDescent="0.25">
      <c r="A14111" s="130" t="s">
        <v>12261</v>
      </c>
      <c r="B14111" s="130" t="s">
        <v>17222</v>
      </c>
      <c r="C14111" s="130" t="s">
        <v>98</v>
      </c>
      <c r="D14111" s="131">
        <v>0.68899999999999995</v>
      </c>
      <c r="E14111" s="132">
        <v>265</v>
      </c>
      <c r="F14111" s="132">
        <v>179</v>
      </c>
      <c r="G14111" s="126" t="s">
        <v>13758</v>
      </c>
      <c r="H14111" s="126" t="s">
        <v>20201</v>
      </c>
      <c r="I14111" s="126" t="s">
        <v>20202</v>
      </c>
      <c r="J14111" s="126" t="s">
        <v>26258</v>
      </c>
      <c r="K14111" s="9">
        <f>_xlfn.IFNA(VLOOKUP(Table5[[#This Row],[Section]],SubSill_Tier,2,FALSE),0)</f>
        <v>0</v>
      </c>
      <c r="L14111" s="9" t="str">
        <f t="shared" si="234"/>
        <v/>
      </c>
      <c r="M14111" s="205" t="str" cm="1">
        <f t="array" ref="M14111">_xlfn.IFS(NOT(ISERROR(VLOOKUP(Table5[[#This Row],[Section]],TB_notTB,1,FALSE))),"No",LEFT(Table5[[#This Row],[Section]],3)="ETB","PLS",LEFT(Table5[[#This Row],[Section]],1)="7","PDB",NOT(ISBLANK(Table5[[#This Row],[Section]])),"No")</f>
        <v>No</v>
      </c>
    </row>
    <row r="14112" spans="1:13" x14ac:dyDescent="0.25">
      <c r="A14112" s="130" t="s">
        <v>5198</v>
      </c>
      <c r="B14112" s="130" t="s">
        <v>17222</v>
      </c>
      <c r="C14112" s="130" t="s">
        <v>98</v>
      </c>
      <c r="D14112" s="131">
        <v>2.8050000000000002</v>
      </c>
      <c r="E14112" s="132">
        <v>1015</v>
      </c>
      <c r="F14112" s="132">
        <v>300</v>
      </c>
      <c r="G14112" s="126" t="s">
        <v>13754</v>
      </c>
      <c r="H14112" s="126" t="s">
        <v>20175</v>
      </c>
      <c r="I14112" s="126" t="s">
        <v>20176</v>
      </c>
      <c r="J14112" s="126" t="s">
        <v>26241</v>
      </c>
      <c r="K14112" s="9">
        <f>_xlfn.IFNA(VLOOKUP(Table5[[#This Row],[Section]],SubSill_Tier,2,FALSE),0)</f>
        <v>0</v>
      </c>
      <c r="L14112" s="9" t="str">
        <f t="shared" si="234"/>
        <v/>
      </c>
      <c r="M14112" s="205" t="str" cm="1">
        <f t="array" ref="M14112">_xlfn.IFS(NOT(ISERROR(VLOOKUP(Table5[[#This Row],[Section]],TB_notTB,1,FALSE))),"No",LEFT(Table5[[#This Row],[Section]],3)="ETB","PLS",LEFT(Table5[[#This Row],[Section]],1)="7","PDB",NOT(ISBLANK(Table5[[#This Row],[Section]])),"No")</f>
        <v>No</v>
      </c>
    </row>
    <row r="14113" spans="1:13" x14ac:dyDescent="0.25">
      <c r="A14113" s="130" t="s">
        <v>5199</v>
      </c>
      <c r="B14113" s="130" t="s">
        <v>17222</v>
      </c>
      <c r="C14113" s="130" t="s">
        <v>98</v>
      </c>
      <c r="D14113" s="131">
        <v>0.51300000000000001</v>
      </c>
      <c r="E14113" s="132">
        <v>263</v>
      </c>
      <c r="F14113" s="132">
        <v>100</v>
      </c>
      <c r="G14113" s="126" t="s">
        <v>13712</v>
      </c>
      <c r="H14113" s="126" t="s">
        <v>20120</v>
      </c>
      <c r="I14113" s="126" t="s">
        <v>21055</v>
      </c>
      <c r="J14113" s="126" t="s">
        <v>26232</v>
      </c>
      <c r="K14113" s="9">
        <f>_xlfn.IFNA(VLOOKUP(Table5[[#This Row],[Section]],SubSill_Tier,2,FALSE),0)</f>
        <v>0</v>
      </c>
      <c r="L14113" s="9" t="str">
        <f t="shared" si="234"/>
        <v/>
      </c>
      <c r="M14113" s="205" t="str" cm="1">
        <f t="array" ref="M14113">_xlfn.IFS(NOT(ISERROR(VLOOKUP(Table5[[#This Row],[Section]],TB_notTB,1,FALSE))),"No",LEFT(Table5[[#This Row],[Section]],3)="ETB","PLS",LEFT(Table5[[#This Row],[Section]],1)="7","PDB",NOT(ISBLANK(Table5[[#This Row],[Section]])),"No")</f>
        <v>No</v>
      </c>
    </row>
    <row r="14114" spans="1:13" x14ac:dyDescent="0.25">
      <c r="A14114" s="130" t="s">
        <v>5200</v>
      </c>
      <c r="B14114" s="130" t="s">
        <v>17222</v>
      </c>
      <c r="C14114" s="130" t="s">
        <v>98</v>
      </c>
      <c r="D14114" s="131">
        <v>0.79400000000000004</v>
      </c>
      <c r="E14114" s="132">
        <v>201</v>
      </c>
      <c r="F14114" s="132">
        <v>151</v>
      </c>
      <c r="G14114" s="126" t="s">
        <v>13712</v>
      </c>
      <c r="H14114" s="126" t="s">
        <v>20120</v>
      </c>
      <c r="I14114" s="126" t="s">
        <v>21055</v>
      </c>
      <c r="J14114" s="126" t="s">
        <v>26232</v>
      </c>
      <c r="K14114" s="9">
        <f>_xlfn.IFNA(VLOOKUP(Table5[[#This Row],[Section]],SubSill_Tier,2,FALSE),0)</f>
        <v>0</v>
      </c>
      <c r="L14114" s="9" t="str">
        <f t="shared" si="234"/>
        <v/>
      </c>
      <c r="M14114" s="205" t="str" cm="1">
        <f t="array" ref="M14114">_xlfn.IFS(NOT(ISERROR(VLOOKUP(Table5[[#This Row],[Section]],TB_notTB,1,FALSE))),"No",LEFT(Table5[[#This Row],[Section]],3)="ETB","PLS",LEFT(Table5[[#This Row],[Section]],1)="7","PDB",NOT(ISBLANK(Table5[[#This Row],[Section]])),"No")</f>
        <v>No</v>
      </c>
    </row>
    <row r="14115" spans="1:13" x14ac:dyDescent="0.25">
      <c r="A14115" s="130" t="s">
        <v>5201</v>
      </c>
      <c r="B14115" s="130" t="s">
        <v>17222</v>
      </c>
      <c r="C14115" s="130" t="s">
        <v>98</v>
      </c>
      <c r="D14115" s="131">
        <v>0.23799999999999999</v>
      </c>
      <c r="E14115" s="132">
        <v>100</v>
      </c>
      <c r="F14115" s="132">
        <v>100</v>
      </c>
      <c r="G14115" s="126" t="s">
        <v>13736</v>
      </c>
      <c r="H14115" s="126" t="s">
        <v>20148</v>
      </c>
      <c r="I14115" s="126" t="s">
        <v>21073</v>
      </c>
      <c r="J14115" s="126" t="s">
        <v>26232</v>
      </c>
      <c r="K14115" s="9">
        <f>_xlfn.IFNA(VLOOKUP(Table5[[#This Row],[Section]],SubSill_Tier,2,FALSE),0)</f>
        <v>0</v>
      </c>
      <c r="L14115" s="9" t="str">
        <f t="shared" si="234"/>
        <v/>
      </c>
      <c r="M14115" s="205" t="str" cm="1">
        <f t="array" ref="M14115">_xlfn.IFS(NOT(ISERROR(VLOOKUP(Table5[[#This Row],[Section]],TB_notTB,1,FALSE))),"No",LEFT(Table5[[#This Row],[Section]],3)="ETB","PLS",LEFT(Table5[[#This Row],[Section]],1)="7","PDB",NOT(ISBLANK(Table5[[#This Row],[Section]])),"No")</f>
        <v>No</v>
      </c>
    </row>
    <row r="14116" spans="1:13" x14ac:dyDescent="0.25">
      <c r="A14116" s="130" t="s">
        <v>5202</v>
      </c>
      <c r="B14116" s="130" t="s">
        <v>17222</v>
      </c>
      <c r="C14116" s="130" t="s">
        <v>98</v>
      </c>
      <c r="D14116" s="131">
        <v>1.0900000000000001</v>
      </c>
      <c r="E14116" s="132">
        <v>327</v>
      </c>
      <c r="F14116" s="132">
        <v>327</v>
      </c>
      <c r="G14116" s="126" t="s">
        <v>13736</v>
      </c>
      <c r="H14116" s="126" t="s">
        <v>20148</v>
      </c>
      <c r="I14116" s="126" t="s">
        <v>21073</v>
      </c>
      <c r="J14116" s="126" t="s">
        <v>26232</v>
      </c>
      <c r="K14116" s="9">
        <f>_xlfn.IFNA(VLOOKUP(Table5[[#This Row],[Section]],SubSill_Tier,2,FALSE),0)</f>
        <v>0</v>
      </c>
      <c r="L14116" s="9" t="str">
        <f t="shared" si="234"/>
        <v/>
      </c>
      <c r="M14116" s="205" t="str" cm="1">
        <f t="array" ref="M14116">_xlfn.IFS(NOT(ISERROR(VLOOKUP(Table5[[#This Row],[Section]],TB_notTB,1,FALSE))),"No",LEFT(Table5[[#This Row],[Section]],3)="ETB","PLS",LEFT(Table5[[#This Row],[Section]],1)="7","PDB",NOT(ISBLANK(Table5[[#This Row],[Section]])),"No")</f>
        <v>No</v>
      </c>
    </row>
    <row r="14117" spans="1:13" x14ac:dyDescent="0.25">
      <c r="A14117" s="130" t="s">
        <v>5203</v>
      </c>
      <c r="B14117" s="130" t="s">
        <v>17222</v>
      </c>
      <c r="C14117" s="130" t="s">
        <v>98</v>
      </c>
      <c r="D14117" s="131">
        <v>0.51500000000000001</v>
      </c>
      <c r="E14117" s="132">
        <v>175</v>
      </c>
      <c r="F14117" s="132">
        <v>100</v>
      </c>
      <c r="G14117" s="126" t="s">
        <v>13711</v>
      </c>
      <c r="H14117" s="126" t="s">
        <v>20119</v>
      </c>
      <c r="I14117" s="126" t="s">
        <v>21054</v>
      </c>
      <c r="J14117" s="126" t="s">
        <v>26232</v>
      </c>
      <c r="K14117" s="9">
        <f>_xlfn.IFNA(VLOOKUP(Table5[[#This Row],[Section]],SubSill_Tier,2,FALSE),0)</f>
        <v>0</v>
      </c>
      <c r="L14117" s="9" t="str">
        <f t="shared" si="234"/>
        <v/>
      </c>
      <c r="M14117" s="205" t="str" cm="1">
        <f t="array" ref="M14117">_xlfn.IFS(NOT(ISERROR(VLOOKUP(Table5[[#This Row],[Section]],TB_notTB,1,FALSE))),"No",LEFT(Table5[[#This Row],[Section]],3)="ETB","PLS",LEFT(Table5[[#This Row],[Section]],1)="7","PDB",NOT(ISBLANK(Table5[[#This Row],[Section]])),"No")</f>
        <v>No</v>
      </c>
    </row>
    <row r="14118" spans="1:13" x14ac:dyDescent="0.25">
      <c r="A14118" s="130" t="s">
        <v>5204</v>
      </c>
      <c r="B14118" s="130" t="s">
        <v>17222</v>
      </c>
      <c r="C14118" s="130" t="s">
        <v>98</v>
      </c>
      <c r="D14118" s="131">
        <v>0.17599999999999999</v>
      </c>
      <c r="E14118" s="132">
        <v>100</v>
      </c>
      <c r="F14118" s="132">
        <v>100</v>
      </c>
      <c r="G14118" s="126" t="s">
        <v>13711</v>
      </c>
      <c r="H14118" s="126" t="s">
        <v>20119</v>
      </c>
      <c r="I14118" s="126" t="s">
        <v>21054</v>
      </c>
      <c r="J14118" s="126" t="s">
        <v>26232</v>
      </c>
      <c r="K14118" s="9">
        <f>_xlfn.IFNA(VLOOKUP(Table5[[#This Row],[Section]],SubSill_Tier,2,FALSE),0)</f>
        <v>0</v>
      </c>
      <c r="L14118" s="9" t="str">
        <f t="shared" si="234"/>
        <v/>
      </c>
      <c r="M14118" s="205" t="str" cm="1">
        <f t="array" ref="M14118">_xlfn.IFS(NOT(ISERROR(VLOOKUP(Table5[[#This Row],[Section]],TB_notTB,1,FALSE))),"No",LEFT(Table5[[#This Row],[Section]],3)="ETB","PLS",LEFT(Table5[[#This Row],[Section]],1)="7","PDB",NOT(ISBLANK(Table5[[#This Row],[Section]])),"No")</f>
        <v>No</v>
      </c>
    </row>
    <row r="14119" spans="1:13" x14ac:dyDescent="0.25">
      <c r="A14119" s="130" t="s">
        <v>17047</v>
      </c>
      <c r="B14119" s="130" t="s">
        <v>22518</v>
      </c>
      <c r="C14119" s="130" t="s">
        <v>75</v>
      </c>
      <c r="D14119" s="131">
        <v>1.1040000000000001</v>
      </c>
      <c r="E14119" s="132">
        <v>519</v>
      </c>
      <c r="F14119" s="132">
        <v>190</v>
      </c>
      <c r="G14119" s="126" t="s">
        <v>14967</v>
      </c>
      <c r="H14119" s="126" t="s">
        <v>21251</v>
      </c>
      <c r="I14119" s="126" t="s">
        <v>22136</v>
      </c>
      <c r="J14119" s="126" t="s">
        <v>26278</v>
      </c>
      <c r="K14119" s="9">
        <f>_xlfn.IFNA(VLOOKUP(Table5[[#This Row],[Section]],SubSill_Tier,2,FALSE),0)</f>
        <v>0</v>
      </c>
      <c r="L14119" s="9" t="str">
        <f t="shared" si="234"/>
        <v/>
      </c>
      <c r="M14119" s="205" t="str" cm="1">
        <f t="array" ref="M14119">_xlfn.IFS(NOT(ISERROR(VLOOKUP(Table5[[#This Row],[Section]],TB_notTB,1,FALSE))),"No",LEFT(Table5[[#This Row],[Section]],3)="ETB","PLS",LEFT(Table5[[#This Row],[Section]],1)="7","PDB",NOT(ISBLANK(Table5[[#This Row],[Section]])),"No")</f>
        <v>No</v>
      </c>
    </row>
    <row r="14120" spans="1:13" x14ac:dyDescent="0.25">
      <c r="A14120" s="130" t="s">
        <v>17048</v>
      </c>
      <c r="B14120" s="130" t="s">
        <v>22519</v>
      </c>
      <c r="C14120" s="130" t="s">
        <v>75</v>
      </c>
      <c r="D14120" s="131">
        <v>1.2070000000000001</v>
      </c>
      <c r="E14120" s="132">
        <v>592</v>
      </c>
      <c r="F14120" s="132">
        <v>370</v>
      </c>
      <c r="G14120" s="126" t="s">
        <v>14967</v>
      </c>
      <c r="H14120" s="126" t="s">
        <v>21251</v>
      </c>
      <c r="I14120" s="126" t="s">
        <v>22136</v>
      </c>
      <c r="J14120" s="126" t="s">
        <v>26278</v>
      </c>
      <c r="K14120" s="9">
        <f>_xlfn.IFNA(VLOOKUP(Table5[[#This Row],[Section]],SubSill_Tier,2,FALSE),0)</f>
        <v>0</v>
      </c>
      <c r="L14120" s="9" t="str">
        <f t="shared" si="234"/>
        <v/>
      </c>
      <c r="M14120" s="205" t="str" cm="1">
        <f t="array" ref="M14120">_xlfn.IFS(NOT(ISERROR(VLOOKUP(Table5[[#This Row],[Section]],TB_notTB,1,FALSE))),"No",LEFT(Table5[[#This Row],[Section]],3)="ETB","PLS",LEFT(Table5[[#This Row],[Section]],1)="7","PDB",NOT(ISBLANK(Table5[[#This Row],[Section]])),"No")</f>
        <v>No</v>
      </c>
    </row>
    <row r="14121" spans="1:13" x14ac:dyDescent="0.25">
      <c r="A14121" s="130" t="s">
        <v>17049</v>
      </c>
      <c r="B14121" s="130" t="s">
        <v>22520</v>
      </c>
      <c r="C14121" s="130" t="s">
        <v>75</v>
      </c>
      <c r="D14121" s="131">
        <v>0.89800000000000002</v>
      </c>
      <c r="E14121" s="132">
        <v>458</v>
      </c>
      <c r="F14121" s="132">
        <v>255</v>
      </c>
      <c r="G14121" s="126" t="s">
        <v>14967</v>
      </c>
      <c r="H14121" s="126" t="s">
        <v>21251</v>
      </c>
      <c r="I14121" s="126" t="s">
        <v>22136</v>
      </c>
      <c r="J14121" s="126" t="s">
        <v>26278</v>
      </c>
      <c r="K14121" s="9">
        <f>_xlfn.IFNA(VLOOKUP(Table5[[#This Row],[Section]],SubSill_Tier,2,FALSE),0)</f>
        <v>0</v>
      </c>
      <c r="L14121" s="9" t="str">
        <f t="shared" si="234"/>
        <v/>
      </c>
      <c r="M14121" s="205" t="str" cm="1">
        <f t="array" ref="M14121">_xlfn.IFS(NOT(ISERROR(VLOOKUP(Table5[[#This Row],[Section]],TB_notTB,1,FALSE))),"No",LEFT(Table5[[#This Row],[Section]],3)="ETB","PLS",LEFT(Table5[[#This Row],[Section]],1)="7","PDB",NOT(ISBLANK(Table5[[#This Row],[Section]])),"No")</f>
        <v>No</v>
      </c>
    </row>
    <row r="14122" spans="1:13" x14ac:dyDescent="0.25">
      <c r="A14122" s="130" t="s">
        <v>17050</v>
      </c>
      <c r="B14122" s="130" t="s">
        <v>22521</v>
      </c>
      <c r="C14122" s="130" t="s">
        <v>75</v>
      </c>
      <c r="D14122" s="131">
        <v>0.63900000000000001</v>
      </c>
      <c r="E14122" s="132">
        <v>332</v>
      </c>
      <c r="F14122" s="132">
        <v>123</v>
      </c>
      <c r="G14122" s="126" t="s">
        <v>15670</v>
      </c>
      <c r="H14122" s="126" t="s">
        <v>21159</v>
      </c>
      <c r="I14122" s="126" t="s">
        <v>22103</v>
      </c>
      <c r="J14122" s="126" t="s">
        <v>26278</v>
      </c>
      <c r="K14122" s="9">
        <f>_xlfn.IFNA(VLOOKUP(Table5[[#This Row],[Section]],SubSill_Tier,2,FALSE),0)</f>
        <v>0</v>
      </c>
      <c r="L14122" s="9" t="str">
        <f t="shared" si="234"/>
        <v/>
      </c>
      <c r="M14122" s="205" t="str" cm="1">
        <f t="array" ref="M14122">_xlfn.IFS(NOT(ISERROR(VLOOKUP(Table5[[#This Row],[Section]],TB_notTB,1,FALSE))),"No",LEFT(Table5[[#This Row],[Section]],3)="ETB","PLS",LEFT(Table5[[#This Row],[Section]],1)="7","PDB",NOT(ISBLANK(Table5[[#This Row],[Section]])),"No")</f>
        <v>No</v>
      </c>
    </row>
    <row r="14123" spans="1:13" x14ac:dyDescent="0.25">
      <c r="A14123" s="130" t="s">
        <v>17051</v>
      </c>
      <c r="B14123" s="130" t="s">
        <v>22522</v>
      </c>
      <c r="C14123" s="130" t="s">
        <v>75</v>
      </c>
      <c r="D14123" s="131">
        <v>0.81599999999999995</v>
      </c>
      <c r="E14123" s="132">
        <v>243</v>
      </c>
      <c r="F14123" s="132">
        <v>136</v>
      </c>
      <c r="G14123" s="126" t="s">
        <v>15670</v>
      </c>
      <c r="H14123" s="126" t="s">
        <v>21159</v>
      </c>
      <c r="I14123" s="126" t="s">
        <v>22103</v>
      </c>
      <c r="J14123" s="126" t="s">
        <v>26278</v>
      </c>
      <c r="K14123" s="9">
        <f>_xlfn.IFNA(VLOOKUP(Table5[[#This Row],[Section]],SubSill_Tier,2,FALSE),0)</f>
        <v>0</v>
      </c>
      <c r="L14123" s="9" t="str">
        <f t="shared" si="234"/>
        <v/>
      </c>
      <c r="M14123" s="205" t="str" cm="1">
        <f t="array" ref="M14123">_xlfn.IFS(NOT(ISERROR(VLOOKUP(Table5[[#This Row],[Section]],TB_notTB,1,FALSE))),"No",LEFT(Table5[[#This Row],[Section]],3)="ETB","PLS",LEFT(Table5[[#This Row],[Section]],1)="7","PDB",NOT(ISBLANK(Table5[[#This Row],[Section]])),"No")</f>
        <v>No</v>
      </c>
    </row>
    <row r="14124" spans="1:13" x14ac:dyDescent="0.25">
      <c r="A14124" s="130" t="s">
        <v>17052</v>
      </c>
      <c r="B14124" s="130" t="s">
        <v>22523</v>
      </c>
      <c r="C14124" s="130" t="s">
        <v>75</v>
      </c>
      <c r="D14124" s="131">
        <v>0.90400000000000003</v>
      </c>
      <c r="E14124" s="132">
        <v>287</v>
      </c>
      <c r="F14124" s="132">
        <v>191</v>
      </c>
      <c r="G14124" s="126" t="s">
        <v>15670</v>
      </c>
      <c r="H14124" s="126" t="s">
        <v>21159</v>
      </c>
      <c r="I14124" s="126" t="s">
        <v>22103</v>
      </c>
      <c r="J14124" s="126" t="s">
        <v>26278</v>
      </c>
      <c r="K14124" s="9">
        <f>_xlfn.IFNA(VLOOKUP(Table5[[#This Row],[Section]],SubSill_Tier,2,FALSE),0)</f>
        <v>0</v>
      </c>
      <c r="L14124" s="9" t="str">
        <f t="shared" si="234"/>
        <v/>
      </c>
      <c r="M14124" s="205" t="str" cm="1">
        <f t="array" ref="M14124">_xlfn.IFS(NOT(ISERROR(VLOOKUP(Table5[[#This Row],[Section]],TB_notTB,1,FALSE))),"No",LEFT(Table5[[#This Row],[Section]],3)="ETB","PLS",LEFT(Table5[[#This Row],[Section]],1)="7","PDB",NOT(ISBLANK(Table5[[#This Row],[Section]])),"No")</f>
        <v>No</v>
      </c>
    </row>
    <row r="14125" spans="1:13" x14ac:dyDescent="0.25">
      <c r="A14125" s="130" t="s">
        <v>17053</v>
      </c>
      <c r="B14125" s="130" t="s">
        <v>22524</v>
      </c>
      <c r="C14125" s="130" t="s">
        <v>75</v>
      </c>
      <c r="D14125" s="131">
        <v>1.2490000000000001</v>
      </c>
      <c r="E14125" s="132">
        <v>392</v>
      </c>
      <c r="F14125" s="132">
        <v>313</v>
      </c>
      <c r="G14125" s="126" t="s">
        <v>15670</v>
      </c>
      <c r="H14125" s="126" t="s">
        <v>21159</v>
      </c>
      <c r="I14125" s="126" t="s">
        <v>22103</v>
      </c>
      <c r="J14125" s="126" t="s">
        <v>26278</v>
      </c>
      <c r="K14125" s="9">
        <f>_xlfn.IFNA(VLOOKUP(Table5[[#This Row],[Section]],SubSill_Tier,2,FALSE),0)</f>
        <v>0</v>
      </c>
      <c r="L14125" s="9" t="str">
        <f t="shared" si="234"/>
        <v/>
      </c>
      <c r="M14125" s="205" t="str" cm="1">
        <f t="array" ref="M14125">_xlfn.IFS(NOT(ISERROR(VLOOKUP(Table5[[#This Row],[Section]],TB_notTB,1,FALSE))),"No",LEFT(Table5[[#This Row],[Section]],3)="ETB","PLS",LEFT(Table5[[#This Row],[Section]],1)="7","PDB",NOT(ISBLANK(Table5[[#This Row],[Section]])),"No")</f>
        <v>No</v>
      </c>
    </row>
    <row r="14126" spans="1:13" x14ac:dyDescent="0.25">
      <c r="A14126" s="130" t="s">
        <v>17054</v>
      </c>
      <c r="B14126" s="130" t="s">
        <v>22525</v>
      </c>
      <c r="C14126" s="130" t="s">
        <v>75</v>
      </c>
      <c r="D14126" s="131">
        <v>0.23499999999999999</v>
      </c>
      <c r="E14126" s="132">
        <v>129</v>
      </c>
      <c r="F14126" s="132">
        <v>100</v>
      </c>
      <c r="G14126" s="126" t="s">
        <v>14967</v>
      </c>
      <c r="H14126" s="126" t="s">
        <v>21251</v>
      </c>
      <c r="I14126" s="126" t="s">
        <v>22136</v>
      </c>
      <c r="J14126" s="126" t="s">
        <v>26278</v>
      </c>
      <c r="K14126" s="9">
        <f>_xlfn.IFNA(VLOOKUP(Table5[[#This Row],[Section]],SubSill_Tier,2,FALSE),0)</f>
        <v>0</v>
      </c>
      <c r="L14126" s="9" t="str">
        <f t="shared" si="234"/>
        <v/>
      </c>
      <c r="M14126" s="205" t="str" cm="1">
        <f t="array" ref="M14126">_xlfn.IFS(NOT(ISERROR(VLOOKUP(Table5[[#This Row],[Section]],TB_notTB,1,FALSE))),"No",LEFT(Table5[[#This Row],[Section]],3)="ETB","PLS",LEFT(Table5[[#This Row],[Section]],1)="7","PDB",NOT(ISBLANK(Table5[[#This Row],[Section]])),"No")</f>
        <v>No</v>
      </c>
    </row>
    <row r="14127" spans="1:13" x14ac:dyDescent="0.25">
      <c r="A14127" s="130" t="s">
        <v>17055</v>
      </c>
      <c r="B14127" s="130" t="s">
        <v>22526</v>
      </c>
      <c r="C14127" s="130" t="s">
        <v>75</v>
      </c>
      <c r="D14127" s="131">
        <v>0.443</v>
      </c>
      <c r="E14127" s="132">
        <v>178</v>
      </c>
      <c r="F14127" s="132">
        <v>120</v>
      </c>
      <c r="G14127" s="126" t="s">
        <v>14967</v>
      </c>
      <c r="H14127" s="126" t="s">
        <v>21251</v>
      </c>
      <c r="I14127" s="126" t="s">
        <v>22136</v>
      </c>
      <c r="J14127" s="126" t="s">
        <v>26278</v>
      </c>
      <c r="K14127" s="9">
        <f>_xlfn.IFNA(VLOOKUP(Table5[[#This Row],[Section]],SubSill_Tier,2,FALSE),0)</f>
        <v>0</v>
      </c>
      <c r="L14127" s="9" t="str">
        <f t="shared" si="234"/>
        <v/>
      </c>
      <c r="M14127" s="205" t="str" cm="1">
        <f t="array" ref="M14127">_xlfn.IFS(NOT(ISERROR(VLOOKUP(Table5[[#This Row],[Section]],TB_notTB,1,FALSE))),"No",LEFT(Table5[[#This Row],[Section]],3)="ETB","PLS",LEFT(Table5[[#This Row],[Section]],1)="7","PDB",NOT(ISBLANK(Table5[[#This Row],[Section]])),"No")</f>
        <v>No</v>
      </c>
    </row>
    <row r="14128" spans="1:13" x14ac:dyDescent="0.25">
      <c r="A14128" s="130" t="s">
        <v>17056</v>
      </c>
      <c r="B14128" s="130" t="s">
        <v>22527</v>
      </c>
      <c r="C14128" s="130" t="s">
        <v>75</v>
      </c>
      <c r="D14128" s="131">
        <v>0.57699999999999996</v>
      </c>
      <c r="E14128" s="132">
        <v>224</v>
      </c>
      <c r="F14128" s="132">
        <v>178</v>
      </c>
      <c r="G14128" s="126" t="s">
        <v>15670</v>
      </c>
      <c r="H14128" s="126" t="s">
        <v>21159</v>
      </c>
      <c r="I14128" s="126" t="s">
        <v>22103</v>
      </c>
      <c r="J14128" s="126" t="s">
        <v>26278</v>
      </c>
      <c r="K14128" s="9">
        <f>_xlfn.IFNA(VLOOKUP(Table5[[#This Row],[Section]],SubSill_Tier,2,FALSE),0)</f>
        <v>0</v>
      </c>
      <c r="L14128" s="9" t="str">
        <f t="shared" si="234"/>
        <v/>
      </c>
      <c r="M14128" s="205" t="str" cm="1">
        <f t="array" ref="M14128">_xlfn.IFS(NOT(ISERROR(VLOOKUP(Table5[[#This Row],[Section]],TB_notTB,1,FALSE))),"No",LEFT(Table5[[#This Row],[Section]],3)="ETB","PLS",LEFT(Table5[[#This Row],[Section]],1)="7","PDB",NOT(ISBLANK(Table5[[#This Row],[Section]])),"No")</f>
        <v>No</v>
      </c>
    </row>
    <row r="14129" spans="1:13" x14ac:dyDescent="0.25">
      <c r="A14129" s="130" t="s">
        <v>5205</v>
      </c>
      <c r="B14129" s="130" t="s">
        <v>17222</v>
      </c>
      <c r="C14129" s="130" t="s">
        <v>98</v>
      </c>
      <c r="D14129" s="131">
        <v>0.46700000000000003</v>
      </c>
      <c r="E14129" s="132">
        <v>254</v>
      </c>
      <c r="F14129" s="132">
        <v>254</v>
      </c>
      <c r="G14129" s="126" t="s">
        <v>13736</v>
      </c>
      <c r="H14129" s="126" t="s">
        <v>20148</v>
      </c>
      <c r="I14129" s="126" t="s">
        <v>21073</v>
      </c>
      <c r="J14129" s="126" t="s">
        <v>26232</v>
      </c>
      <c r="K14129" s="9">
        <f>_xlfn.IFNA(VLOOKUP(Table5[[#This Row],[Section]],SubSill_Tier,2,FALSE),0)</f>
        <v>0</v>
      </c>
      <c r="L14129" s="9" t="str">
        <f t="shared" si="234"/>
        <v/>
      </c>
      <c r="M14129" s="205" t="str" cm="1">
        <f t="array" ref="M14129">_xlfn.IFS(NOT(ISERROR(VLOOKUP(Table5[[#This Row],[Section]],TB_notTB,1,FALSE))),"No",LEFT(Table5[[#This Row],[Section]],3)="ETB","PLS",LEFT(Table5[[#This Row],[Section]],1)="7","PDB",NOT(ISBLANK(Table5[[#This Row],[Section]])),"No")</f>
        <v>No</v>
      </c>
    </row>
    <row r="14130" spans="1:13" x14ac:dyDescent="0.25">
      <c r="A14130" s="130" t="s">
        <v>5206</v>
      </c>
      <c r="B14130" s="130" t="s">
        <v>17222</v>
      </c>
      <c r="C14130" s="130" t="s">
        <v>98</v>
      </c>
      <c r="D14130" s="131">
        <v>0.68899999999999995</v>
      </c>
      <c r="E14130" s="132">
        <v>176</v>
      </c>
      <c r="F14130" s="132">
        <v>176</v>
      </c>
      <c r="G14130" s="126" t="s">
        <v>13711</v>
      </c>
      <c r="H14130" s="126" t="s">
        <v>20119</v>
      </c>
      <c r="I14130" s="126" t="s">
        <v>21054</v>
      </c>
      <c r="J14130" s="126" t="s">
        <v>26232</v>
      </c>
      <c r="K14130" s="9">
        <f>_xlfn.IFNA(VLOOKUP(Table5[[#This Row],[Section]],SubSill_Tier,2,FALSE),0)</f>
        <v>0</v>
      </c>
      <c r="L14130" s="9" t="str">
        <f t="shared" si="234"/>
        <v/>
      </c>
      <c r="M14130" s="205" t="str" cm="1">
        <f t="array" ref="M14130">_xlfn.IFS(NOT(ISERROR(VLOOKUP(Table5[[#This Row],[Section]],TB_notTB,1,FALSE))),"No",LEFT(Table5[[#This Row],[Section]],3)="ETB","PLS",LEFT(Table5[[#This Row],[Section]],1)="7","PDB",NOT(ISBLANK(Table5[[#This Row],[Section]])),"No")</f>
        <v>No</v>
      </c>
    </row>
    <row r="14131" spans="1:13" x14ac:dyDescent="0.25">
      <c r="A14131" s="130" t="s">
        <v>5207</v>
      </c>
      <c r="B14131" s="130" t="s">
        <v>17222</v>
      </c>
      <c r="C14131" s="130" t="s">
        <v>98</v>
      </c>
      <c r="D14131" s="131">
        <v>0.55100000000000005</v>
      </c>
      <c r="E14131" s="132">
        <v>161</v>
      </c>
      <c r="F14131" s="132">
        <v>161</v>
      </c>
      <c r="G14131" s="126" t="s">
        <v>13711</v>
      </c>
      <c r="H14131" s="126" t="s">
        <v>20119</v>
      </c>
      <c r="I14131" s="126" t="s">
        <v>21054</v>
      </c>
      <c r="J14131" s="126" t="s">
        <v>26232</v>
      </c>
      <c r="K14131" s="9">
        <f>_xlfn.IFNA(VLOOKUP(Table5[[#This Row],[Section]],SubSill_Tier,2,FALSE),0)</f>
        <v>0</v>
      </c>
      <c r="L14131" s="9" t="str">
        <f t="shared" si="234"/>
        <v/>
      </c>
      <c r="M14131" s="205" t="str" cm="1">
        <f t="array" ref="M14131">_xlfn.IFS(NOT(ISERROR(VLOOKUP(Table5[[#This Row],[Section]],TB_notTB,1,FALSE))),"No",LEFT(Table5[[#This Row],[Section]],3)="ETB","PLS",LEFT(Table5[[#This Row],[Section]],1)="7","PDB",NOT(ISBLANK(Table5[[#This Row],[Section]])),"No")</f>
        <v>No</v>
      </c>
    </row>
    <row r="14132" spans="1:13" x14ac:dyDescent="0.25">
      <c r="A14132" s="130" t="s">
        <v>29884</v>
      </c>
      <c r="B14132" s="130" t="s">
        <v>29885</v>
      </c>
      <c r="C14132" s="130" t="s">
        <v>75</v>
      </c>
      <c r="D14132" s="131">
        <v>1.871</v>
      </c>
      <c r="E14132" s="132">
        <v>108</v>
      </c>
      <c r="F14132" s="132">
        <v>108</v>
      </c>
      <c r="G14132" s="126" t="s">
        <v>13716</v>
      </c>
      <c r="H14132" s="126" t="s">
        <v>20121</v>
      </c>
      <c r="I14132" s="126" t="s">
        <v>20122</v>
      </c>
      <c r="J14132" s="126" t="s">
        <v>26234</v>
      </c>
      <c r="K14132" s="9">
        <f>_xlfn.IFNA(VLOOKUP(Table5[[#This Row],[Section]],SubSill_Tier,2,FALSE),0)</f>
        <v>0</v>
      </c>
      <c r="L14132" s="9" t="str">
        <f t="shared" si="234"/>
        <v/>
      </c>
      <c r="M14132" s="205" t="str" cm="1">
        <f t="array" ref="M14132">_xlfn.IFS(NOT(ISERROR(VLOOKUP(Table5[[#This Row],[Section]],TB_notTB,1,FALSE))),"No",LEFT(Table5[[#This Row],[Section]],3)="ETB","PLS",LEFT(Table5[[#This Row],[Section]],1)="7","PDB",NOT(ISBLANK(Table5[[#This Row],[Section]])),"No")</f>
        <v>No</v>
      </c>
    </row>
    <row r="14133" spans="1:13" x14ac:dyDescent="0.25">
      <c r="A14133" s="130" t="s">
        <v>29886</v>
      </c>
      <c r="B14133" s="130" t="s">
        <v>29885</v>
      </c>
      <c r="C14133" s="130" t="s">
        <v>75</v>
      </c>
      <c r="D14133" s="131">
        <v>2.1629999999999998</v>
      </c>
      <c r="E14133" s="132">
        <v>293</v>
      </c>
      <c r="F14133" s="132">
        <v>293</v>
      </c>
      <c r="G14133" s="126" t="s">
        <v>13716</v>
      </c>
      <c r="H14133" s="126" t="s">
        <v>20121</v>
      </c>
      <c r="I14133" s="126" t="s">
        <v>20122</v>
      </c>
      <c r="J14133" s="126" t="s">
        <v>26234</v>
      </c>
      <c r="K14133" s="9">
        <f>_xlfn.IFNA(VLOOKUP(Table5[[#This Row],[Section]],SubSill_Tier,2,FALSE),0)</f>
        <v>0</v>
      </c>
      <c r="L14133" s="9" t="str">
        <f t="shared" si="234"/>
        <v/>
      </c>
      <c r="M14133" s="205" t="str" cm="1">
        <f t="array" ref="M14133">_xlfn.IFS(NOT(ISERROR(VLOOKUP(Table5[[#This Row],[Section]],TB_notTB,1,FALSE))),"No",LEFT(Table5[[#This Row],[Section]],3)="ETB","PLS",LEFT(Table5[[#This Row],[Section]],1)="7","PDB",NOT(ISBLANK(Table5[[#This Row],[Section]])),"No")</f>
        <v>No</v>
      </c>
    </row>
    <row r="14134" spans="1:13" x14ac:dyDescent="0.25">
      <c r="A14134" s="130" t="s">
        <v>10069</v>
      </c>
      <c r="B14134" s="130" t="s">
        <v>3598</v>
      </c>
      <c r="C14134" s="130" t="s">
        <v>98</v>
      </c>
      <c r="D14134" s="131">
        <v>0.48599999999999999</v>
      </c>
      <c r="E14134" s="132">
        <v>201</v>
      </c>
      <c r="F14134" s="132">
        <v>201</v>
      </c>
      <c r="G14134" s="126" t="s">
        <v>13721</v>
      </c>
      <c r="H14134" s="126" t="s">
        <v>20121</v>
      </c>
      <c r="I14134" s="126" t="s">
        <v>20122</v>
      </c>
      <c r="J14134" s="126" t="s">
        <v>26234</v>
      </c>
      <c r="K14134" s="9">
        <f>_xlfn.IFNA(VLOOKUP(Table5[[#This Row],[Section]],SubSill_Tier,2,FALSE),0)</f>
        <v>0</v>
      </c>
      <c r="L14134" s="9" t="str">
        <f t="shared" si="234"/>
        <v/>
      </c>
      <c r="M14134" s="205" t="str" cm="1">
        <f t="array" ref="M14134">_xlfn.IFS(NOT(ISERROR(VLOOKUP(Table5[[#This Row],[Section]],TB_notTB,1,FALSE))),"No",LEFT(Table5[[#This Row],[Section]],3)="ETB","PLS",LEFT(Table5[[#This Row],[Section]],1)="7","PDB",NOT(ISBLANK(Table5[[#This Row],[Section]])),"No")</f>
        <v>No</v>
      </c>
    </row>
    <row r="14135" spans="1:13" x14ac:dyDescent="0.25">
      <c r="A14135" s="130" t="s">
        <v>5208</v>
      </c>
      <c r="B14135" s="130" t="s">
        <v>17222</v>
      </c>
      <c r="C14135" s="130" t="s">
        <v>98</v>
      </c>
      <c r="D14135" s="131">
        <v>0.94499999999999995</v>
      </c>
      <c r="E14135" s="132">
        <v>407</v>
      </c>
      <c r="F14135" s="132">
        <v>180</v>
      </c>
      <c r="G14135" s="126" t="s">
        <v>13736</v>
      </c>
      <c r="H14135" s="126" t="s">
        <v>20148</v>
      </c>
      <c r="I14135" s="126" t="s">
        <v>21073</v>
      </c>
      <c r="J14135" s="126" t="s">
        <v>26232</v>
      </c>
      <c r="K14135" s="9">
        <f>_xlfn.IFNA(VLOOKUP(Table5[[#This Row],[Section]],SubSill_Tier,2,FALSE),0)</f>
        <v>0</v>
      </c>
      <c r="L14135" s="9" t="str">
        <f t="shared" si="234"/>
        <v/>
      </c>
      <c r="M14135" s="205" t="str" cm="1">
        <f t="array" ref="M14135">_xlfn.IFS(NOT(ISERROR(VLOOKUP(Table5[[#This Row],[Section]],TB_notTB,1,FALSE))),"No",LEFT(Table5[[#This Row],[Section]],3)="ETB","PLS",LEFT(Table5[[#This Row],[Section]],1)="7","PDB",NOT(ISBLANK(Table5[[#This Row],[Section]])),"No")</f>
        <v>No</v>
      </c>
    </row>
    <row r="14136" spans="1:13" x14ac:dyDescent="0.25">
      <c r="A14136" s="130" t="s">
        <v>5209</v>
      </c>
      <c r="B14136" s="130" t="s">
        <v>17222</v>
      </c>
      <c r="C14136" s="130" t="s">
        <v>98</v>
      </c>
      <c r="D14136" s="131">
        <v>2.867</v>
      </c>
      <c r="E14136" s="132">
        <v>947</v>
      </c>
      <c r="F14136" s="132">
        <v>120</v>
      </c>
      <c r="G14136" s="126" t="s">
        <v>13736</v>
      </c>
      <c r="H14136" s="126" t="s">
        <v>20148</v>
      </c>
      <c r="I14136" s="126" t="s">
        <v>21073</v>
      </c>
      <c r="J14136" s="126" t="s">
        <v>26232</v>
      </c>
      <c r="K14136" s="9">
        <f>_xlfn.IFNA(VLOOKUP(Table5[[#This Row],[Section]],SubSill_Tier,2,FALSE),0)</f>
        <v>0</v>
      </c>
      <c r="L14136" s="9" t="str">
        <f t="shared" si="234"/>
        <v/>
      </c>
      <c r="M14136" s="205" t="str" cm="1">
        <f t="array" ref="M14136">_xlfn.IFS(NOT(ISERROR(VLOOKUP(Table5[[#This Row],[Section]],TB_notTB,1,FALSE))),"No",LEFT(Table5[[#This Row],[Section]],3)="ETB","PLS",LEFT(Table5[[#This Row],[Section]],1)="7","PDB",NOT(ISBLANK(Table5[[#This Row],[Section]])),"No")</f>
        <v>No</v>
      </c>
    </row>
    <row r="14137" spans="1:13" x14ac:dyDescent="0.25">
      <c r="A14137" s="130" t="s">
        <v>10070</v>
      </c>
      <c r="B14137" s="130" t="s">
        <v>7295</v>
      </c>
      <c r="C14137" s="130" t="s">
        <v>75</v>
      </c>
      <c r="D14137" s="131">
        <v>9.1999999999999998E-2</v>
      </c>
      <c r="E14137" s="132">
        <v>100</v>
      </c>
      <c r="F14137" s="132">
        <v>100</v>
      </c>
      <c r="G14137" s="126" t="s">
        <v>13719</v>
      </c>
      <c r="H14137" s="126" t="s">
        <v>20128</v>
      </c>
      <c r="I14137" s="126" t="s">
        <v>20129</v>
      </c>
      <c r="J14137" s="126" t="s">
        <v>26236</v>
      </c>
      <c r="K14137" s="9">
        <f>_xlfn.IFNA(VLOOKUP(Table5[[#This Row],[Section]],SubSill_Tier,2,FALSE),0)</f>
        <v>0</v>
      </c>
      <c r="L14137" s="9" t="str">
        <f t="shared" si="234"/>
        <v/>
      </c>
      <c r="M14137" s="205" t="str" cm="1">
        <f t="array" ref="M14137">_xlfn.IFS(NOT(ISERROR(VLOOKUP(Table5[[#This Row],[Section]],TB_notTB,1,FALSE))),"No",LEFT(Table5[[#This Row],[Section]],3)="ETB","PLS",LEFT(Table5[[#This Row],[Section]],1)="7","PDB",NOT(ISBLANK(Table5[[#This Row],[Section]])),"No")</f>
        <v>No</v>
      </c>
    </row>
    <row r="14138" spans="1:13" x14ac:dyDescent="0.25">
      <c r="A14138" s="130" t="s">
        <v>10071</v>
      </c>
      <c r="B14138" s="130" t="s">
        <v>17222</v>
      </c>
      <c r="C14138" s="130" t="s">
        <v>75</v>
      </c>
      <c r="D14138" s="131">
        <v>0.124</v>
      </c>
      <c r="E14138" s="132">
        <v>100</v>
      </c>
      <c r="F14138" s="132">
        <v>100</v>
      </c>
      <c r="G14138" s="126" t="s">
        <v>13719</v>
      </c>
      <c r="H14138" s="126" t="s">
        <v>20128</v>
      </c>
      <c r="I14138" s="126" t="s">
        <v>20129</v>
      </c>
      <c r="J14138" s="126" t="s">
        <v>26236</v>
      </c>
      <c r="K14138" s="9">
        <f>_xlfn.IFNA(VLOOKUP(Table5[[#This Row],[Section]],SubSill_Tier,2,FALSE),0)</f>
        <v>0</v>
      </c>
      <c r="L14138" s="9" t="str">
        <f t="shared" si="234"/>
        <v/>
      </c>
      <c r="M14138" s="205" t="str" cm="1">
        <f t="array" ref="M14138">_xlfn.IFS(NOT(ISERROR(VLOOKUP(Table5[[#This Row],[Section]],TB_notTB,1,FALSE))),"No",LEFT(Table5[[#This Row],[Section]],3)="ETB","PLS",LEFT(Table5[[#This Row],[Section]],1)="7","PDB",NOT(ISBLANK(Table5[[#This Row],[Section]])),"No")</f>
        <v>No</v>
      </c>
    </row>
    <row r="14139" spans="1:13" x14ac:dyDescent="0.25">
      <c r="A14139" s="130" t="s">
        <v>10072</v>
      </c>
      <c r="B14139" s="130" t="s">
        <v>10073</v>
      </c>
      <c r="C14139" s="130" t="s">
        <v>75</v>
      </c>
      <c r="D14139" s="131">
        <v>0.157</v>
      </c>
      <c r="E14139" s="132">
        <v>100</v>
      </c>
      <c r="F14139" s="132">
        <v>100</v>
      </c>
      <c r="G14139" s="126" t="s">
        <v>13719</v>
      </c>
      <c r="H14139" s="126" t="s">
        <v>20128</v>
      </c>
      <c r="I14139" s="126" t="s">
        <v>20129</v>
      </c>
      <c r="J14139" s="126" t="s">
        <v>26236</v>
      </c>
      <c r="K14139" s="9">
        <f>_xlfn.IFNA(VLOOKUP(Table5[[#This Row],[Section]],SubSill_Tier,2,FALSE),0)</f>
        <v>0</v>
      </c>
      <c r="L14139" s="9" t="str">
        <f t="shared" si="234"/>
        <v/>
      </c>
      <c r="M14139" s="205" t="str" cm="1">
        <f t="array" ref="M14139">_xlfn.IFS(NOT(ISERROR(VLOOKUP(Table5[[#This Row],[Section]],TB_notTB,1,FALSE))),"No",LEFT(Table5[[#This Row],[Section]],3)="ETB","PLS",LEFT(Table5[[#This Row],[Section]],1)="7","PDB",NOT(ISBLANK(Table5[[#This Row],[Section]])),"No")</f>
        <v>No</v>
      </c>
    </row>
    <row r="14140" spans="1:13" x14ac:dyDescent="0.25">
      <c r="A14140" s="130" t="s">
        <v>10074</v>
      </c>
      <c r="B14140" s="130" t="s">
        <v>7339</v>
      </c>
      <c r="C14140" s="130" t="s">
        <v>75</v>
      </c>
      <c r="D14140" s="131">
        <v>0.14299999999999999</v>
      </c>
      <c r="E14140" s="132">
        <v>100</v>
      </c>
      <c r="F14140" s="132">
        <v>100</v>
      </c>
      <c r="G14140" s="126" t="s">
        <v>13719</v>
      </c>
      <c r="H14140" s="126" t="s">
        <v>20128</v>
      </c>
      <c r="I14140" s="126" t="s">
        <v>20129</v>
      </c>
      <c r="J14140" s="126" t="s">
        <v>26235</v>
      </c>
      <c r="K14140" s="9">
        <f>_xlfn.IFNA(VLOOKUP(Table5[[#This Row],[Section]],SubSill_Tier,2,FALSE),0)</f>
        <v>0</v>
      </c>
      <c r="L14140" s="9" t="str">
        <f t="shared" si="234"/>
        <v/>
      </c>
      <c r="M14140" s="205" t="str" cm="1">
        <f t="array" ref="M14140">_xlfn.IFS(NOT(ISERROR(VLOOKUP(Table5[[#This Row],[Section]],TB_notTB,1,FALSE))),"No",LEFT(Table5[[#This Row],[Section]],3)="ETB","PLS",LEFT(Table5[[#This Row],[Section]],1)="7","PDB",NOT(ISBLANK(Table5[[#This Row],[Section]])),"No")</f>
        <v>No</v>
      </c>
    </row>
    <row r="14141" spans="1:13" x14ac:dyDescent="0.25">
      <c r="A14141" s="130" t="s">
        <v>10075</v>
      </c>
      <c r="B14141" s="130" t="s">
        <v>28834</v>
      </c>
      <c r="C14141" s="130" t="s">
        <v>75</v>
      </c>
      <c r="D14141" s="131">
        <v>0.17599999999999999</v>
      </c>
      <c r="E14141" s="132">
        <v>100</v>
      </c>
      <c r="F14141" s="132">
        <v>100</v>
      </c>
      <c r="G14141" s="126" t="s">
        <v>13719</v>
      </c>
      <c r="H14141" s="126" t="s">
        <v>20128</v>
      </c>
      <c r="I14141" s="126" t="s">
        <v>20129</v>
      </c>
      <c r="J14141" s="126" t="s">
        <v>26235</v>
      </c>
      <c r="K14141" s="9">
        <f>_xlfn.IFNA(VLOOKUP(Table5[[#This Row],[Section]],SubSill_Tier,2,FALSE),0)</f>
        <v>0</v>
      </c>
      <c r="L14141" s="9" t="str">
        <f t="shared" si="234"/>
        <v/>
      </c>
      <c r="M14141" s="205" t="str" cm="1">
        <f t="array" ref="M14141">_xlfn.IFS(NOT(ISERROR(VLOOKUP(Table5[[#This Row],[Section]],TB_notTB,1,FALSE))),"No",LEFT(Table5[[#This Row],[Section]],3)="ETB","PLS",LEFT(Table5[[#This Row],[Section]],1)="7","PDB",NOT(ISBLANK(Table5[[#This Row],[Section]])),"No")</f>
        <v>No</v>
      </c>
    </row>
    <row r="14142" spans="1:13" x14ac:dyDescent="0.25">
      <c r="A14142" s="130" t="s">
        <v>10076</v>
      </c>
      <c r="B14142" s="130" t="s">
        <v>10077</v>
      </c>
      <c r="C14142" s="130" t="s">
        <v>75</v>
      </c>
      <c r="D14142" s="131">
        <v>0.19700000000000001</v>
      </c>
      <c r="E14142" s="132">
        <v>100</v>
      </c>
      <c r="F14142" s="132">
        <v>100</v>
      </c>
      <c r="G14142" s="126" t="s">
        <v>13719</v>
      </c>
      <c r="H14142" s="126" t="s">
        <v>20128</v>
      </c>
      <c r="I14142" s="126" t="s">
        <v>20129</v>
      </c>
      <c r="J14142" s="126" t="s">
        <v>26235</v>
      </c>
      <c r="K14142" s="9">
        <f>_xlfn.IFNA(VLOOKUP(Table5[[#This Row],[Section]],SubSill_Tier,2,FALSE),0)</f>
        <v>0</v>
      </c>
      <c r="L14142" s="9" t="str">
        <f t="shared" si="234"/>
        <v/>
      </c>
      <c r="M14142" s="205" t="str" cm="1">
        <f t="array" ref="M14142">_xlfn.IFS(NOT(ISERROR(VLOOKUP(Table5[[#This Row],[Section]],TB_notTB,1,FALSE))),"No",LEFT(Table5[[#This Row],[Section]],3)="ETB","PLS",LEFT(Table5[[#This Row],[Section]],1)="7","PDB",NOT(ISBLANK(Table5[[#This Row],[Section]])),"No")</f>
        <v>No</v>
      </c>
    </row>
    <row r="14143" spans="1:13" x14ac:dyDescent="0.25">
      <c r="A14143" s="130" t="s">
        <v>10078</v>
      </c>
      <c r="B14143" s="130" t="s">
        <v>17222</v>
      </c>
      <c r="C14143" s="130" t="s">
        <v>75</v>
      </c>
      <c r="D14143" s="131">
        <v>0.23799999999999999</v>
      </c>
      <c r="E14143" s="132">
        <v>120</v>
      </c>
      <c r="F14143" s="132">
        <v>120</v>
      </c>
      <c r="G14143" s="126" t="s">
        <v>13719</v>
      </c>
      <c r="H14143" s="126" t="s">
        <v>20128</v>
      </c>
      <c r="I14143" s="126" t="s">
        <v>20129</v>
      </c>
      <c r="J14143" s="126" t="s">
        <v>26236</v>
      </c>
      <c r="K14143" s="9">
        <f>_xlfn.IFNA(VLOOKUP(Table5[[#This Row],[Section]],SubSill_Tier,2,FALSE),0)</f>
        <v>0</v>
      </c>
      <c r="L14143" s="9" t="str">
        <f t="shared" si="234"/>
        <v/>
      </c>
      <c r="M14143" s="205" t="str" cm="1">
        <f t="array" ref="M14143">_xlfn.IFS(NOT(ISERROR(VLOOKUP(Table5[[#This Row],[Section]],TB_notTB,1,FALSE))),"No",LEFT(Table5[[#This Row],[Section]],3)="ETB","PLS",LEFT(Table5[[#This Row],[Section]],1)="7","PDB",NOT(ISBLANK(Table5[[#This Row],[Section]])),"No")</f>
        <v>No</v>
      </c>
    </row>
    <row r="14144" spans="1:13" x14ac:dyDescent="0.25">
      <c r="A14144" s="130" t="s">
        <v>10079</v>
      </c>
      <c r="B14144" s="130" t="s">
        <v>17222</v>
      </c>
      <c r="C14144" s="130" t="s">
        <v>75</v>
      </c>
      <c r="D14144" s="131">
        <v>0.25700000000000001</v>
      </c>
      <c r="E14144" s="132">
        <v>130</v>
      </c>
      <c r="F14144" s="132">
        <v>130</v>
      </c>
      <c r="G14144" s="126" t="s">
        <v>13719</v>
      </c>
      <c r="H14144" s="126" t="s">
        <v>20128</v>
      </c>
      <c r="I14144" s="126" t="s">
        <v>20129</v>
      </c>
      <c r="J14144" s="126" t="s">
        <v>26236</v>
      </c>
      <c r="K14144" s="9">
        <f>_xlfn.IFNA(VLOOKUP(Table5[[#This Row],[Section]],SubSill_Tier,2,FALSE),0)</f>
        <v>0</v>
      </c>
      <c r="L14144" s="9" t="str">
        <f t="shared" si="234"/>
        <v/>
      </c>
      <c r="M14144" s="205" t="str" cm="1">
        <f t="array" ref="M14144">_xlfn.IFS(NOT(ISERROR(VLOOKUP(Table5[[#This Row],[Section]],TB_notTB,1,FALSE))),"No",LEFT(Table5[[#This Row],[Section]],3)="ETB","PLS",LEFT(Table5[[#This Row],[Section]],1)="7","PDB",NOT(ISBLANK(Table5[[#This Row],[Section]])),"No")</f>
        <v>No</v>
      </c>
    </row>
    <row r="14145" spans="1:13" x14ac:dyDescent="0.25">
      <c r="A14145" s="130" t="s">
        <v>10080</v>
      </c>
      <c r="B14145" s="130" t="s">
        <v>7260</v>
      </c>
      <c r="C14145" s="130" t="s">
        <v>75</v>
      </c>
      <c r="D14145" s="131">
        <v>0.318</v>
      </c>
      <c r="E14145" s="132">
        <v>160</v>
      </c>
      <c r="F14145" s="132">
        <v>160</v>
      </c>
      <c r="G14145" s="126" t="s">
        <v>13719</v>
      </c>
      <c r="H14145" s="126" t="s">
        <v>20128</v>
      </c>
      <c r="I14145" s="126" t="s">
        <v>20129</v>
      </c>
      <c r="J14145" s="126" t="s">
        <v>26235</v>
      </c>
      <c r="K14145" s="9">
        <f>_xlfn.IFNA(VLOOKUP(Table5[[#This Row],[Section]],SubSill_Tier,2,FALSE),0)</f>
        <v>0</v>
      </c>
      <c r="L14145" s="9" t="str">
        <f t="shared" si="234"/>
        <v/>
      </c>
      <c r="M14145" s="205" t="str" cm="1">
        <f t="array" ref="M14145">_xlfn.IFS(NOT(ISERROR(VLOOKUP(Table5[[#This Row],[Section]],TB_notTB,1,FALSE))),"No",LEFT(Table5[[#This Row],[Section]],3)="ETB","PLS",LEFT(Table5[[#This Row],[Section]],1)="7","PDB",NOT(ISBLANK(Table5[[#This Row],[Section]])),"No")</f>
        <v>No</v>
      </c>
    </row>
    <row r="14146" spans="1:13" x14ac:dyDescent="0.25">
      <c r="A14146" s="130" t="s">
        <v>10081</v>
      </c>
      <c r="B14146" s="130" t="s">
        <v>7328</v>
      </c>
      <c r="C14146" s="130" t="s">
        <v>75</v>
      </c>
      <c r="D14146" s="131">
        <v>0.29699999999999999</v>
      </c>
      <c r="E14146" s="132">
        <v>150</v>
      </c>
      <c r="F14146" s="132">
        <v>150</v>
      </c>
      <c r="G14146" s="126" t="s">
        <v>13719</v>
      </c>
      <c r="H14146" s="126" t="s">
        <v>20128</v>
      </c>
      <c r="I14146" s="126" t="s">
        <v>20129</v>
      </c>
      <c r="J14146" s="126" t="s">
        <v>26235</v>
      </c>
      <c r="K14146" s="9">
        <f>_xlfn.IFNA(VLOOKUP(Table5[[#This Row],[Section]],SubSill_Tier,2,FALSE),0)</f>
        <v>0</v>
      </c>
      <c r="L14146" s="9" t="str">
        <f t="shared" si="234"/>
        <v/>
      </c>
      <c r="M14146" s="205" t="str" cm="1">
        <f t="array" ref="M14146">_xlfn.IFS(NOT(ISERROR(VLOOKUP(Table5[[#This Row],[Section]],TB_notTB,1,FALSE))),"No",LEFT(Table5[[#This Row],[Section]],3)="ETB","PLS",LEFT(Table5[[#This Row],[Section]],1)="7","PDB",NOT(ISBLANK(Table5[[#This Row],[Section]])),"No")</f>
        <v>No</v>
      </c>
    </row>
    <row r="14147" spans="1:13" x14ac:dyDescent="0.25">
      <c r="A14147" s="130" t="s">
        <v>10082</v>
      </c>
      <c r="B14147" s="130" t="s">
        <v>7314</v>
      </c>
      <c r="C14147" s="130" t="s">
        <v>75</v>
      </c>
      <c r="D14147" s="131">
        <v>0.39900000000000002</v>
      </c>
      <c r="E14147" s="132">
        <v>200</v>
      </c>
      <c r="F14147" s="132">
        <v>200</v>
      </c>
      <c r="G14147" s="126" t="s">
        <v>13719</v>
      </c>
      <c r="H14147" s="126" t="s">
        <v>20128</v>
      </c>
      <c r="I14147" s="126" t="s">
        <v>20129</v>
      </c>
      <c r="J14147" s="126" t="s">
        <v>26235</v>
      </c>
      <c r="K14147" s="9">
        <f>_xlfn.IFNA(VLOOKUP(Table5[[#This Row],[Section]],SubSill_Tier,2,FALSE),0)</f>
        <v>0</v>
      </c>
      <c r="L14147" s="9" t="str">
        <f t="shared" si="234"/>
        <v/>
      </c>
      <c r="M14147" s="205" t="str" cm="1">
        <f t="array" ref="M14147">_xlfn.IFS(NOT(ISERROR(VLOOKUP(Table5[[#This Row],[Section]],TB_notTB,1,FALSE))),"No",LEFT(Table5[[#This Row],[Section]],3)="ETB","PLS",LEFT(Table5[[#This Row],[Section]],1)="7","PDB",NOT(ISBLANK(Table5[[#This Row],[Section]])),"No")</f>
        <v>No</v>
      </c>
    </row>
    <row r="14148" spans="1:13" x14ac:dyDescent="0.25">
      <c r="A14148" s="130" t="s">
        <v>10083</v>
      </c>
      <c r="B14148" s="130" t="s">
        <v>7271</v>
      </c>
      <c r="C14148" s="130" t="s">
        <v>75</v>
      </c>
      <c r="D14148" s="131">
        <v>0.378</v>
      </c>
      <c r="E14148" s="132">
        <v>190</v>
      </c>
      <c r="F14148" s="132">
        <v>190</v>
      </c>
      <c r="G14148" s="126" t="s">
        <v>13719</v>
      </c>
      <c r="H14148" s="126" t="s">
        <v>20128</v>
      </c>
      <c r="I14148" s="126" t="s">
        <v>20129</v>
      </c>
      <c r="J14148" s="126" t="s">
        <v>26235</v>
      </c>
      <c r="K14148" s="9">
        <f>_xlfn.IFNA(VLOOKUP(Table5[[#This Row],[Section]],SubSill_Tier,2,FALSE),0)</f>
        <v>0</v>
      </c>
      <c r="L14148" s="9" t="str">
        <f t="shared" si="234"/>
        <v/>
      </c>
      <c r="M14148" s="205" t="str" cm="1">
        <f t="array" ref="M14148">_xlfn.IFS(NOT(ISERROR(VLOOKUP(Table5[[#This Row],[Section]],TB_notTB,1,FALSE))),"No",LEFT(Table5[[#This Row],[Section]],3)="ETB","PLS",LEFT(Table5[[#This Row],[Section]],1)="7","PDB",NOT(ISBLANK(Table5[[#This Row],[Section]])),"No")</f>
        <v>No</v>
      </c>
    </row>
    <row r="14149" spans="1:13" x14ac:dyDescent="0.25">
      <c r="A14149" s="130" t="s">
        <v>10084</v>
      </c>
      <c r="B14149" s="130" t="s">
        <v>17222</v>
      </c>
      <c r="C14149" s="130" t="s">
        <v>98</v>
      </c>
      <c r="D14149" s="131">
        <v>5.0979999999999999</v>
      </c>
      <c r="E14149" s="132">
        <v>368</v>
      </c>
      <c r="F14149" s="132">
        <v>368</v>
      </c>
      <c r="G14149" s="126" t="s">
        <v>13714</v>
      </c>
      <c r="H14149" s="126" t="s">
        <v>20149</v>
      </c>
      <c r="I14149" s="126" t="s">
        <v>20150</v>
      </c>
      <c r="J14149" s="126" t="s">
        <v>26244</v>
      </c>
      <c r="K14149" s="9">
        <f>_xlfn.IFNA(VLOOKUP(Table5[[#This Row],[Section]],SubSill_Tier,2,FALSE),0)</f>
        <v>0</v>
      </c>
      <c r="L14149" s="9" t="str">
        <f t="shared" si="234"/>
        <v/>
      </c>
      <c r="M14149" s="205" t="str" cm="1">
        <f t="array" ref="M14149">_xlfn.IFS(NOT(ISERROR(VLOOKUP(Table5[[#This Row],[Section]],TB_notTB,1,FALSE))),"No",LEFT(Table5[[#This Row],[Section]],3)="ETB","PLS",LEFT(Table5[[#This Row],[Section]],1)="7","PDB",NOT(ISBLANK(Table5[[#This Row],[Section]])),"No")</f>
        <v>No</v>
      </c>
    </row>
    <row r="14150" spans="1:13" x14ac:dyDescent="0.25">
      <c r="A14150" s="130" t="s">
        <v>10085</v>
      </c>
      <c r="B14150" s="130" t="s">
        <v>17222</v>
      </c>
      <c r="C14150" s="130" t="s">
        <v>98</v>
      </c>
      <c r="D14150" s="131">
        <v>1.831</v>
      </c>
      <c r="E14150" s="132">
        <v>100</v>
      </c>
      <c r="F14150" s="132">
        <v>100</v>
      </c>
      <c r="G14150" s="126" t="s">
        <v>13721</v>
      </c>
      <c r="H14150" s="126" t="s">
        <v>20121</v>
      </c>
      <c r="I14150" s="126" t="s">
        <v>20122</v>
      </c>
      <c r="J14150" s="126" t="s">
        <v>26234</v>
      </c>
      <c r="K14150" s="9">
        <f>_xlfn.IFNA(VLOOKUP(Table5[[#This Row],[Section]],SubSill_Tier,2,FALSE),0)</f>
        <v>0</v>
      </c>
      <c r="L14150" s="9" t="str">
        <f t="shared" si="234"/>
        <v/>
      </c>
      <c r="M14150" s="205" t="str" cm="1">
        <f t="array" ref="M14150">_xlfn.IFS(NOT(ISERROR(VLOOKUP(Table5[[#This Row],[Section]],TB_notTB,1,FALSE))),"No",LEFT(Table5[[#This Row],[Section]],3)="ETB","PLS",LEFT(Table5[[#This Row],[Section]],1)="7","PDB",NOT(ISBLANK(Table5[[#This Row],[Section]])),"No")</f>
        <v>No</v>
      </c>
    </row>
    <row r="14151" spans="1:13" x14ac:dyDescent="0.25">
      <c r="A14151" s="130" t="s">
        <v>12262</v>
      </c>
      <c r="B14151" s="130" t="s">
        <v>12263</v>
      </c>
      <c r="C14151" s="130" t="s">
        <v>98</v>
      </c>
      <c r="D14151" s="131">
        <v>0.81</v>
      </c>
      <c r="E14151" s="132">
        <v>265</v>
      </c>
      <c r="F14151" s="132">
        <v>198</v>
      </c>
      <c r="G14151" s="126" t="s">
        <v>13758</v>
      </c>
      <c r="H14151" s="126" t="s">
        <v>20191</v>
      </c>
      <c r="I14151" s="126" t="s">
        <v>20192</v>
      </c>
      <c r="J14151" s="126" t="s">
        <v>26261</v>
      </c>
      <c r="K14151" s="9">
        <f>_xlfn.IFNA(VLOOKUP(Table5[[#This Row],[Section]],SubSill_Tier,2,FALSE),0)</f>
        <v>0</v>
      </c>
      <c r="L14151" s="9" t="str">
        <f t="shared" si="234"/>
        <v/>
      </c>
      <c r="M14151" s="205" t="str" cm="1">
        <f t="array" ref="M14151">_xlfn.IFS(NOT(ISERROR(VLOOKUP(Table5[[#This Row],[Section]],TB_notTB,1,FALSE))),"No",LEFT(Table5[[#This Row],[Section]],3)="ETB","PLS",LEFT(Table5[[#This Row],[Section]],1)="7","PDB",NOT(ISBLANK(Table5[[#This Row],[Section]])),"No")</f>
        <v>No</v>
      </c>
    </row>
    <row r="14152" spans="1:13" x14ac:dyDescent="0.25">
      <c r="A14152" s="130" t="s">
        <v>17057</v>
      </c>
      <c r="B14152" s="130" t="s">
        <v>17058</v>
      </c>
      <c r="C14152" s="130" t="s">
        <v>75</v>
      </c>
      <c r="D14152" s="131">
        <v>0.71599999999999997</v>
      </c>
      <c r="E14152" s="132">
        <v>410</v>
      </c>
      <c r="F14152" s="132">
        <v>152</v>
      </c>
      <c r="G14152" s="126" t="s">
        <v>14884</v>
      </c>
      <c r="H14152" s="126" t="s">
        <v>21146</v>
      </c>
      <c r="I14152" s="126" t="s">
        <v>22101</v>
      </c>
      <c r="J14152" s="126" t="s">
        <v>26278</v>
      </c>
      <c r="K14152" s="9">
        <f>_xlfn.IFNA(VLOOKUP(Table5[[#This Row],[Section]],SubSill_Tier,2,FALSE),0)</f>
        <v>0</v>
      </c>
      <c r="L14152" s="9" t="str">
        <f t="shared" si="234"/>
        <v/>
      </c>
      <c r="M14152" s="205" t="str" cm="1">
        <f t="array" ref="M14152">_xlfn.IFS(NOT(ISERROR(VLOOKUP(Table5[[#This Row],[Section]],TB_notTB,1,FALSE))),"No",LEFT(Table5[[#This Row],[Section]],3)="ETB","PLS",LEFT(Table5[[#This Row],[Section]],1)="7","PDB",NOT(ISBLANK(Table5[[#This Row],[Section]])),"No")</f>
        <v>No</v>
      </c>
    </row>
    <row r="14153" spans="1:13" x14ac:dyDescent="0.25">
      <c r="A14153" s="130" t="s">
        <v>10086</v>
      </c>
      <c r="B14153" s="130" t="s">
        <v>28835</v>
      </c>
      <c r="C14153" s="130" t="s">
        <v>75</v>
      </c>
      <c r="D14153" s="131">
        <v>3.6120000000000001</v>
      </c>
      <c r="E14153" s="132">
        <v>429</v>
      </c>
      <c r="F14153" s="132">
        <v>429</v>
      </c>
      <c r="G14153" s="126" t="s">
        <v>13718</v>
      </c>
      <c r="H14153" s="126" t="s">
        <v>20127</v>
      </c>
      <c r="I14153" s="126" t="s">
        <v>21060</v>
      </c>
      <c r="J14153" s="126" t="s">
        <v>26240</v>
      </c>
      <c r="K14153" s="9">
        <f>_xlfn.IFNA(VLOOKUP(Table5[[#This Row],[Section]],SubSill_Tier,2,FALSE),0)</f>
        <v>0</v>
      </c>
      <c r="L14153" s="9" t="str">
        <f t="shared" si="234"/>
        <v/>
      </c>
      <c r="M14153" s="205" t="str" cm="1">
        <f t="array" ref="M14153">_xlfn.IFS(NOT(ISERROR(VLOOKUP(Table5[[#This Row],[Section]],TB_notTB,1,FALSE))),"No",LEFT(Table5[[#This Row],[Section]],3)="ETB","PLS",LEFT(Table5[[#This Row],[Section]],1)="7","PDB",NOT(ISBLANK(Table5[[#This Row],[Section]])),"No")</f>
        <v>No</v>
      </c>
    </row>
    <row r="14154" spans="1:13" x14ac:dyDescent="0.25">
      <c r="A14154" s="130" t="s">
        <v>12264</v>
      </c>
      <c r="B14154" s="130" t="s">
        <v>12265</v>
      </c>
      <c r="C14154" s="130" t="s">
        <v>98</v>
      </c>
      <c r="D14154" s="131">
        <v>4.6870000000000003</v>
      </c>
      <c r="E14154" s="132">
        <v>597</v>
      </c>
      <c r="F14154" s="132">
        <v>597</v>
      </c>
      <c r="G14154" s="126" t="s">
        <v>13742</v>
      </c>
      <c r="H14154" s="126" t="s">
        <v>20193</v>
      </c>
      <c r="I14154" s="126" t="s">
        <v>21096</v>
      </c>
      <c r="J14154" s="126" t="s">
        <v>26262</v>
      </c>
      <c r="K14154" s="9">
        <f>_xlfn.IFNA(VLOOKUP(Table5[[#This Row],[Section]],SubSill_Tier,2,FALSE),0)</f>
        <v>0</v>
      </c>
      <c r="L14154" s="9" t="str">
        <f t="shared" si="234"/>
        <v/>
      </c>
      <c r="M14154" s="205" t="str" cm="1">
        <f t="array" ref="M14154">_xlfn.IFS(NOT(ISERROR(VLOOKUP(Table5[[#This Row],[Section]],TB_notTB,1,FALSE))),"No",LEFT(Table5[[#This Row],[Section]],3)="ETB","PLS",LEFT(Table5[[#This Row],[Section]],1)="7","PDB",NOT(ISBLANK(Table5[[#This Row],[Section]])),"No")</f>
        <v>No</v>
      </c>
    </row>
    <row r="14155" spans="1:13" x14ac:dyDescent="0.25">
      <c r="A14155" s="130" t="s">
        <v>5210</v>
      </c>
      <c r="B14155" s="130" t="s">
        <v>17222</v>
      </c>
      <c r="C14155" s="130" t="s">
        <v>98</v>
      </c>
      <c r="D14155" s="131">
        <v>1.304</v>
      </c>
      <c r="E14155" s="132">
        <v>714</v>
      </c>
      <c r="F14155" s="132">
        <v>115</v>
      </c>
      <c r="G14155" s="126" t="s">
        <v>13736</v>
      </c>
      <c r="H14155" s="126" t="s">
        <v>20148</v>
      </c>
      <c r="I14155" s="126" t="s">
        <v>21073</v>
      </c>
      <c r="J14155" s="126" t="s">
        <v>26232</v>
      </c>
      <c r="K14155" s="9">
        <f>_xlfn.IFNA(VLOOKUP(Table5[[#This Row],[Section]],SubSill_Tier,2,FALSE),0)</f>
        <v>0</v>
      </c>
      <c r="L14155" s="9" t="str">
        <f t="shared" si="234"/>
        <v/>
      </c>
      <c r="M14155" s="205" t="str" cm="1">
        <f t="array" ref="M14155">_xlfn.IFS(NOT(ISERROR(VLOOKUP(Table5[[#This Row],[Section]],TB_notTB,1,FALSE))),"No",LEFT(Table5[[#This Row],[Section]],3)="ETB","PLS",LEFT(Table5[[#This Row],[Section]],1)="7","PDB",NOT(ISBLANK(Table5[[#This Row],[Section]])),"No")</f>
        <v>No</v>
      </c>
    </row>
    <row r="14156" spans="1:13" x14ac:dyDescent="0.25">
      <c r="A14156" s="130" t="s">
        <v>5211</v>
      </c>
      <c r="B14156" s="130" t="s">
        <v>17222</v>
      </c>
      <c r="C14156" s="130" t="s">
        <v>75</v>
      </c>
      <c r="D14156" s="131">
        <v>0.45600000000000002</v>
      </c>
      <c r="E14156" s="132">
        <v>239</v>
      </c>
      <c r="F14156" s="132">
        <v>100</v>
      </c>
      <c r="G14156" s="126" t="s">
        <v>13930</v>
      </c>
      <c r="H14156" s="126" t="s">
        <v>20675</v>
      </c>
      <c r="I14156" s="126" t="s">
        <v>20109</v>
      </c>
      <c r="J14156" s="126" t="s">
        <v>26279</v>
      </c>
      <c r="K14156" s="9">
        <f>_xlfn.IFNA(VLOOKUP(Table5[[#This Row],[Section]],SubSill_Tier,2,FALSE),0)</f>
        <v>0</v>
      </c>
      <c r="L14156" s="9" t="str">
        <f t="shared" si="234"/>
        <v/>
      </c>
      <c r="M14156" s="205" t="str" cm="1">
        <f t="array" ref="M14156">_xlfn.IFS(NOT(ISERROR(VLOOKUP(Table5[[#This Row],[Section]],TB_notTB,1,FALSE))),"No",LEFT(Table5[[#This Row],[Section]],3)="ETB","PLS",LEFT(Table5[[#This Row],[Section]],1)="7","PDB",NOT(ISBLANK(Table5[[#This Row],[Section]])),"No")</f>
        <v>No</v>
      </c>
    </row>
    <row r="14157" spans="1:13" x14ac:dyDescent="0.25">
      <c r="A14157" s="130" t="s">
        <v>5212</v>
      </c>
      <c r="B14157" s="130" t="s">
        <v>17222</v>
      </c>
      <c r="C14157" s="130" t="s">
        <v>75</v>
      </c>
      <c r="D14157" s="131">
        <v>0.64500000000000002</v>
      </c>
      <c r="E14157" s="132">
        <v>339</v>
      </c>
      <c r="F14157" s="132">
        <v>145</v>
      </c>
      <c r="G14157" s="126" t="s">
        <v>13930</v>
      </c>
      <c r="H14157" s="126" t="s">
        <v>20675</v>
      </c>
      <c r="I14157" s="126" t="s">
        <v>20109</v>
      </c>
      <c r="J14157" s="126" t="s">
        <v>26279</v>
      </c>
      <c r="K14157" s="9">
        <f>_xlfn.IFNA(VLOOKUP(Table5[[#This Row],[Section]],SubSill_Tier,2,FALSE),0)</f>
        <v>0</v>
      </c>
      <c r="L14157" s="9" t="str">
        <f t="shared" si="234"/>
        <v/>
      </c>
      <c r="M14157" s="205" t="str" cm="1">
        <f t="array" ref="M14157">_xlfn.IFS(NOT(ISERROR(VLOOKUP(Table5[[#This Row],[Section]],TB_notTB,1,FALSE))),"No",LEFT(Table5[[#This Row],[Section]],3)="ETB","PLS",LEFT(Table5[[#This Row],[Section]],1)="7","PDB",NOT(ISBLANK(Table5[[#This Row],[Section]])),"No")</f>
        <v>No</v>
      </c>
    </row>
    <row r="14158" spans="1:13" x14ac:dyDescent="0.25">
      <c r="A14158" s="130" t="s">
        <v>5213</v>
      </c>
      <c r="B14158" s="130" t="s">
        <v>17222</v>
      </c>
      <c r="C14158" s="130" t="s">
        <v>75</v>
      </c>
      <c r="D14158" s="131">
        <v>0.59099999999999997</v>
      </c>
      <c r="E14158" s="132">
        <v>204</v>
      </c>
      <c r="F14158" s="132">
        <v>204</v>
      </c>
      <c r="G14158" s="126" t="s">
        <v>13736</v>
      </c>
      <c r="H14158" s="126" t="s">
        <v>20148</v>
      </c>
      <c r="I14158" s="126" t="s">
        <v>21073</v>
      </c>
      <c r="J14158" s="126" t="s">
        <v>26232</v>
      </c>
      <c r="K14158" s="9">
        <f>_xlfn.IFNA(VLOOKUP(Table5[[#This Row],[Section]],SubSill_Tier,2,FALSE),0)</f>
        <v>0</v>
      </c>
      <c r="L14158" s="9" t="str">
        <f t="shared" si="234"/>
        <v/>
      </c>
      <c r="M14158" s="205" t="str" cm="1">
        <f t="array" ref="M14158">_xlfn.IFS(NOT(ISERROR(VLOOKUP(Table5[[#This Row],[Section]],TB_notTB,1,FALSE))),"No",LEFT(Table5[[#This Row],[Section]],3)="ETB","PLS",LEFT(Table5[[#This Row],[Section]],1)="7","PDB",NOT(ISBLANK(Table5[[#This Row],[Section]])),"No")</f>
        <v>No</v>
      </c>
    </row>
    <row r="14159" spans="1:13" x14ac:dyDescent="0.25">
      <c r="A14159" s="130" t="s">
        <v>5214</v>
      </c>
      <c r="B14159" s="130" t="s">
        <v>17222</v>
      </c>
      <c r="C14159" s="130" t="s">
        <v>75</v>
      </c>
      <c r="D14159" s="131">
        <v>0.64500000000000002</v>
      </c>
      <c r="E14159" s="132">
        <v>224</v>
      </c>
      <c r="F14159" s="132">
        <v>224</v>
      </c>
      <c r="G14159" s="126" t="s">
        <v>13736</v>
      </c>
      <c r="H14159" s="126" t="s">
        <v>20148</v>
      </c>
      <c r="I14159" s="126" t="s">
        <v>21073</v>
      </c>
      <c r="J14159" s="126" t="s">
        <v>26232</v>
      </c>
      <c r="K14159" s="9">
        <f>_xlfn.IFNA(VLOOKUP(Table5[[#This Row],[Section]],SubSill_Tier,2,FALSE),0)</f>
        <v>0</v>
      </c>
      <c r="L14159" s="9" t="str">
        <f t="shared" si="234"/>
        <v/>
      </c>
      <c r="M14159" s="205" t="str" cm="1">
        <f t="array" ref="M14159">_xlfn.IFS(NOT(ISERROR(VLOOKUP(Table5[[#This Row],[Section]],TB_notTB,1,FALSE))),"No",LEFT(Table5[[#This Row],[Section]],3)="ETB","PLS",LEFT(Table5[[#This Row],[Section]],1)="7","PDB",NOT(ISBLANK(Table5[[#This Row],[Section]])),"No")</f>
        <v>No</v>
      </c>
    </row>
    <row r="14160" spans="1:13" x14ac:dyDescent="0.25">
      <c r="A14160" s="130" t="s">
        <v>5215</v>
      </c>
      <c r="B14160" s="130" t="s">
        <v>17222</v>
      </c>
      <c r="C14160" s="130" t="s">
        <v>75</v>
      </c>
      <c r="D14160" s="131">
        <v>0.49399999999999999</v>
      </c>
      <c r="E14160" s="132">
        <v>215</v>
      </c>
      <c r="F14160" s="132">
        <v>100</v>
      </c>
      <c r="G14160" s="126" t="s">
        <v>13736</v>
      </c>
      <c r="H14160" s="126" t="s">
        <v>20148</v>
      </c>
      <c r="I14160" s="126" t="s">
        <v>21073</v>
      </c>
      <c r="J14160" s="126" t="s">
        <v>26232</v>
      </c>
      <c r="K14160" s="9">
        <f>_xlfn.IFNA(VLOOKUP(Table5[[#This Row],[Section]],SubSill_Tier,2,FALSE),0)</f>
        <v>0</v>
      </c>
      <c r="L14160" s="9" t="str">
        <f t="shared" si="234"/>
        <v/>
      </c>
      <c r="M14160" s="205" t="str" cm="1">
        <f t="array" ref="M14160">_xlfn.IFS(NOT(ISERROR(VLOOKUP(Table5[[#This Row],[Section]],TB_notTB,1,FALSE))),"No",LEFT(Table5[[#This Row],[Section]],3)="ETB","PLS",LEFT(Table5[[#This Row],[Section]],1)="7","PDB",NOT(ISBLANK(Table5[[#This Row],[Section]])),"No")</f>
        <v>No</v>
      </c>
    </row>
    <row r="14161" spans="1:13" x14ac:dyDescent="0.25">
      <c r="A14161" s="130" t="s">
        <v>5216</v>
      </c>
      <c r="B14161" s="130" t="s">
        <v>17222</v>
      </c>
      <c r="C14161" s="130" t="s">
        <v>75</v>
      </c>
      <c r="D14161" s="131">
        <v>0.21099999999999999</v>
      </c>
      <c r="E14161" s="132">
        <v>124</v>
      </c>
      <c r="F14161" s="132">
        <v>100</v>
      </c>
      <c r="G14161" s="126" t="s">
        <v>13736</v>
      </c>
      <c r="H14161" s="126" t="s">
        <v>20148</v>
      </c>
      <c r="I14161" s="126" t="s">
        <v>21073</v>
      </c>
      <c r="J14161" s="126" t="s">
        <v>26232</v>
      </c>
      <c r="K14161" s="9">
        <f>_xlfn.IFNA(VLOOKUP(Table5[[#This Row],[Section]],SubSill_Tier,2,FALSE),0)</f>
        <v>0</v>
      </c>
      <c r="L14161" s="9" t="str">
        <f t="shared" si="234"/>
        <v/>
      </c>
      <c r="M14161" s="205" t="str" cm="1">
        <f t="array" ref="M14161">_xlfn.IFS(NOT(ISERROR(VLOOKUP(Table5[[#This Row],[Section]],TB_notTB,1,FALSE))),"No",LEFT(Table5[[#This Row],[Section]],3)="ETB","PLS",LEFT(Table5[[#This Row],[Section]],1)="7","PDB",NOT(ISBLANK(Table5[[#This Row],[Section]])),"No")</f>
        <v>No</v>
      </c>
    </row>
    <row r="14162" spans="1:13" x14ac:dyDescent="0.25">
      <c r="A14162" s="130" t="s">
        <v>5217</v>
      </c>
      <c r="B14162" s="130" t="s">
        <v>17222</v>
      </c>
      <c r="C14162" s="130" t="s">
        <v>98</v>
      </c>
      <c r="D14162" s="131">
        <v>0.50800000000000001</v>
      </c>
      <c r="E14162" s="132">
        <v>302</v>
      </c>
      <c r="F14162" s="132">
        <v>128</v>
      </c>
      <c r="G14162" s="126" t="s">
        <v>13754</v>
      </c>
      <c r="H14162" s="126" t="s">
        <v>20175</v>
      </c>
      <c r="I14162" s="126" t="s">
        <v>20176</v>
      </c>
      <c r="J14162" s="126" t="s">
        <v>26241</v>
      </c>
      <c r="K14162" s="9">
        <f>_xlfn.IFNA(VLOOKUP(Table5[[#This Row],[Section]],SubSill_Tier,2,FALSE),0)</f>
        <v>0</v>
      </c>
      <c r="L14162" s="9" t="str">
        <f t="shared" ref="L14162:L14225" si="235">IFERROR(IF(LEFT(G14162,2)="AI",IF(_xlfn.NUMBERVALUE(IFERROR(LEFT(IF(ISERROR(FIND("X",UPPER(B14162))),UPPER(B14162),RIGHT(UPPER(B14162),LEN(UPPER(B14162))-FIND("~",SUBSTITUTE(UPPER(B14162),"X","~",LEN(UPPER(B14162))-LEN(SUBSTITUTE(UPPER(B14162),"X","")))))),FIND(" ",IF(ISERROR(FIND("X",UPPER(B14162))),UPPER(B14162),RIGHT(UPPER(B14162),LEN(UPPER(B14162))-FIND("~",SUBSTITUTE(UPPER(B14162),"X","~",LEN(UPPER(B14162))-LEN(SUBSTITUTE(UPPER(B14162),"X","")))))),1)-1),IF(ISERROR(FIND("X",UPPER(B14162))),UPPER(B14162),RIGHT(UPPER(B14162),LEN(UPPER(B14162))-FIND("~",SUBSTITUTE(UPPER(B14162),"X","~",LEN(UPPER(B14162))-LEN(SUBSTITUTE(UPPER(B14162),"X",""))))))),".")&gt;=5,"Wall",""),""),"")</f>
        <v/>
      </c>
      <c r="M14162" s="205" t="str" cm="1">
        <f t="array" ref="M14162">_xlfn.IFS(NOT(ISERROR(VLOOKUP(Table5[[#This Row],[Section]],TB_notTB,1,FALSE))),"No",LEFT(Table5[[#This Row],[Section]],3)="ETB","PLS",LEFT(Table5[[#This Row],[Section]],1)="7","PDB",NOT(ISBLANK(Table5[[#This Row],[Section]])),"No")</f>
        <v>No</v>
      </c>
    </row>
    <row r="14163" spans="1:13" x14ac:dyDescent="0.25">
      <c r="A14163" s="130" t="s">
        <v>10087</v>
      </c>
      <c r="B14163" s="130" t="s">
        <v>28836</v>
      </c>
      <c r="C14163" s="130" t="s">
        <v>75</v>
      </c>
      <c r="D14163" s="131">
        <v>5.5149999999999997</v>
      </c>
      <c r="E14163" s="132">
        <v>691</v>
      </c>
      <c r="F14163" s="132">
        <v>461</v>
      </c>
      <c r="G14163" s="126" t="s">
        <v>13732</v>
      </c>
      <c r="H14163" s="126" t="s">
        <v>20130</v>
      </c>
      <c r="I14163" s="126" t="s">
        <v>20131</v>
      </c>
      <c r="J14163" s="126" t="s">
        <v>26245</v>
      </c>
      <c r="K14163" s="9">
        <f>_xlfn.IFNA(VLOOKUP(Table5[[#This Row],[Section]],SubSill_Tier,2,FALSE),0)</f>
        <v>0</v>
      </c>
      <c r="L14163" s="9" t="str">
        <f t="shared" si="235"/>
        <v>Wall</v>
      </c>
      <c r="M14163" s="205" t="str" cm="1">
        <f t="array" ref="M14163">_xlfn.IFS(NOT(ISERROR(VLOOKUP(Table5[[#This Row],[Section]],TB_notTB,1,FALSE))),"No",LEFT(Table5[[#This Row],[Section]],3)="ETB","PLS",LEFT(Table5[[#This Row],[Section]],1)="7","PDB",NOT(ISBLANK(Table5[[#This Row],[Section]])),"No")</f>
        <v>No</v>
      </c>
    </row>
    <row r="14164" spans="1:13" x14ac:dyDescent="0.25">
      <c r="A14164" s="130" t="s">
        <v>5218</v>
      </c>
      <c r="B14164" s="130" t="s">
        <v>29887</v>
      </c>
      <c r="C14164" s="130" t="s">
        <v>75</v>
      </c>
      <c r="D14164" s="131">
        <v>0.20699999999999999</v>
      </c>
      <c r="E14164" s="132">
        <v>117</v>
      </c>
      <c r="F14164" s="132">
        <v>100</v>
      </c>
      <c r="G14164" s="126" t="s">
        <v>13774</v>
      </c>
      <c r="H14164" s="126" t="s">
        <v>20219</v>
      </c>
      <c r="I14164" s="126" t="s">
        <v>21132</v>
      </c>
      <c r="J14164" s="126" t="s">
        <v>26241</v>
      </c>
      <c r="K14164" s="9">
        <f>_xlfn.IFNA(VLOOKUP(Table5[[#This Row],[Section]],SubSill_Tier,2,FALSE),0)</f>
        <v>0</v>
      </c>
      <c r="L14164" s="9" t="str">
        <f t="shared" si="235"/>
        <v/>
      </c>
      <c r="M14164" s="205" t="str" cm="1">
        <f t="array" ref="M14164">_xlfn.IFS(NOT(ISERROR(VLOOKUP(Table5[[#This Row],[Section]],TB_notTB,1,FALSE))),"No",LEFT(Table5[[#This Row],[Section]],3)="ETB","PLS",LEFT(Table5[[#This Row],[Section]],1)="7","PDB",NOT(ISBLANK(Table5[[#This Row],[Section]])),"No")</f>
        <v>No</v>
      </c>
    </row>
    <row r="14165" spans="1:13" x14ac:dyDescent="0.25">
      <c r="A14165" s="130" t="s">
        <v>12266</v>
      </c>
      <c r="B14165" s="130" t="s">
        <v>17222</v>
      </c>
      <c r="C14165" s="130" t="s">
        <v>98</v>
      </c>
      <c r="D14165" s="131">
        <v>1.2529999999999999</v>
      </c>
      <c r="E14165" s="132">
        <v>363</v>
      </c>
      <c r="F14165" s="132">
        <v>363</v>
      </c>
      <c r="G14165" s="126" t="s">
        <v>13733</v>
      </c>
      <c r="H14165" s="126" t="s">
        <v>20143</v>
      </c>
      <c r="I14165" s="126" t="s">
        <v>20144</v>
      </c>
      <c r="J14165" s="126" t="s">
        <v>26246</v>
      </c>
      <c r="K14165" s="9">
        <f>_xlfn.IFNA(VLOOKUP(Table5[[#This Row],[Section]],SubSill_Tier,2,FALSE),0)</f>
        <v>0</v>
      </c>
      <c r="L14165" s="9" t="str">
        <f t="shared" si="235"/>
        <v/>
      </c>
      <c r="M14165" s="205" t="str" cm="1">
        <f t="array" ref="M14165">_xlfn.IFS(NOT(ISERROR(VLOOKUP(Table5[[#This Row],[Section]],TB_notTB,1,FALSE))),"No",LEFT(Table5[[#This Row],[Section]],3)="ETB","PLS",LEFT(Table5[[#This Row],[Section]],1)="7","PDB",NOT(ISBLANK(Table5[[#This Row],[Section]])),"No")</f>
        <v>No</v>
      </c>
    </row>
    <row r="14166" spans="1:13" x14ac:dyDescent="0.25">
      <c r="A14166" s="130" t="s">
        <v>10088</v>
      </c>
      <c r="B14166" s="130" t="s">
        <v>28837</v>
      </c>
      <c r="C14166" s="130" t="s">
        <v>75</v>
      </c>
      <c r="D14166" s="131">
        <v>13.281000000000001</v>
      </c>
      <c r="E14166" s="132">
        <v>907</v>
      </c>
      <c r="F14166" s="132">
        <v>907</v>
      </c>
      <c r="G14166" s="126" t="s">
        <v>13732</v>
      </c>
      <c r="H14166" s="126" t="s">
        <v>20130</v>
      </c>
      <c r="I14166" s="126" t="s">
        <v>20131</v>
      </c>
      <c r="J14166" s="126" t="s">
        <v>26248</v>
      </c>
      <c r="K14166" s="9">
        <f>_xlfn.IFNA(VLOOKUP(Table5[[#This Row],[Section]],SubSill_Tier,2,FALSE),0)</f>
        <v>0</v>
      </c>
      <c r="L14166" s="9" t="str">
        <f t="shared" si="235"/>
        <v>Wall</v>
      </c>
      <c r="M14166" s="205" t="str" cm="1">
        <f t="array" ref="M14166">_xlfn.IFS(NOT(ISERROR(VLOOKUP(Table5[[#This Row],[Section]],TB_notTB,1,FALSE))),"No",LEFT(Table5[[#This Row],[Section]],3)="ETB","PLS",LEFT(Table5[[#This Row],[Section]],1)="7","PDB",NOT(ISBLANK(Table5[[#This Row],[Section]])),"No")</f>
        <v>No</v>
      </c>
    </row>
    <row r="14167" spans="1:13" x14ac:dyDescent="0.25">
      <c r="A14167" s="130" t="s">
        <v>10089</v>
      </c>
      <c r="B14167" s="130" t="s">
        <v>27766</v>
      </c>
      <c r="C14167" s="130" t="s">
        <v>75</v>
      </c>
      <c r="D14167" s="131">
        <v>0.92300000000000004</v>
      </c>
      <c r="E14167" s="132">
        <v>233</v>
      </c>
      <c r="F14167" s="132">
        <v>126</v>
      </c>
      <c r="G14167" s="126" t="s">
        <v>13720</v>
      </c>
      <c r="H14167" s="126" t="s">
        <v>20130</v>
      </c>
      <c r="I14167" s="126" t="s">
        <v>20131</v>
      </c>
      <c r="J14167" s="126" t="s">
        <v>26236</v>
      </c>
      <c r="K14167" s="9">
        <f>_xlfn.IFNA(VLOOKUP(Table5[[#This Row],[Section]],SubSill_Tier,2,FALSE),0)</f>
        <v>0</v>
      </c>
      <c r="L14167" s="9" t="str">
        <f t="shared" si="235"/>
        <v/>
      </c>
      <c r="M14167" s="205" t="str" cm="1">
        <f t="array" ref="M14167">_xlfn.IFS(NOT(ISERROR(VLOOKUP(Table5[[#This Row],[Section]],TB_notTB,1,FALSE))),"No",LEFT(Table5[[#This Row],[Section]],3)="ETB","PLS",LEFT(Table5[[#This Row],[Section]],1)="7","PDB",NOT(ISBLANK(Table5[[#This Row],[Section]])),"No")</f>
        <v>No</v>
      </c>
    </row>
    <row r="14168" spans="1:13" x14ac:dyDescent="0.25">
      <c r="A14168" s="130" t="s">
        <v>10090</v>
      </c>
      <c r="B14168" s="130" t="s">
        <v>10091</v>
      </c>
      <c r="C14168" s="130" t="s">
        <v>75</v>
      </c>
      <c r="D14168" s="131">
        <v>1.012</v>
      </c>
      <c r="E14168" s="132">
        <v>160</v>
      </c>
      <c r="F14168" s="132">
        <v>160</v>
      </c>
      <c r="G14168" s="126" t="s">
        <v>13717</v>
      </c>
      <c r="H14168" s="126" t="s">
        <v>20125</v>
      </c>
      <c r="I14168" s="126" t="s">
        <v>20126</v>
      </c>
      <c r="J14168" s="126" t="s">
        <v>26235</v>
      </c>
      <c r="K14168" s="9">
        <f>_xlfn.IFNA(VLOOKUP(Table5[[#This Row],[Section]],SubSill_Tier,2,FALSE),0)</f>
        <v>0</v>
      </c>
      <c r="L14168" s="9" t="str">
        <f t="shared" si="235"/>
        <v/>
      </c>
      <c r="M14168" s="205" t="str" cm="1">
        <f t="array" ref="M14168">_xlfn.IFS(NOT(ISERROR(VLOOKUP(Table5[[#This Row],[Section]],TB_notTB,1,FALSE))),"No",LEFT(Table5[[#This Row],[Section]],3)="ETB","PLS",LEFT(Table5[[#This Row],[Section]],1)="7","PDB",NOT(ISBLANK(Table5[[#This Row],[Section]])),"No")</f>
        <v>No</v>
      </c>
    </row>
    <row r="14169" spans="1:13" x14ac:dyDescent="0.25">
      <c r="A14169" s="130" t="s">
        <v>5219</v>
      </c>
      <c r="B14169" s="130" t="s">
        <v>17222</v>
      </c>
      <c r="C14169" s="130" t="s">
        <v>98</v>
      </c>
      <c r="D14169" s="131">
        <v>0.97199999999999998</v>
      </c>
      <c r="E14169" s="132">
        <v>455</v>
      </c>
      <c r="F14169" s="132">
        <v>455</v>
      </c>
      <c r="G14169" s="126" t="s">
        <v>13754</v>
      </c>
      <c r="H14169" s="126" t="s">
        <v>20175</v>
      </c>
      <c r="I14169" s="126" t="s">
        <v>20176</v>
      </c>
      <c r="J14169" s="126" t="s">
        <v>26241</v>
      </c>
      <c r="K14169" s="9">
        <f>_xlfn.IFNA(VLOOKUP(Table5[[#This Row],[Section]],SubSill_Tier,2,FALSE),0)</f>
        <v>0</v>
      </c>
      <c r="L14169" s="9" t="str">
        <f t="shared" si="235"/>
        <v/>
      </c>
      <c r="M14169" s="205" t="str" cm="1">
        <f t="array" ref="M14169">_xlfn.IFS(NOT(ISERROR(VLOOKUP(Table5[[#This Row],[Section]],TB_notTB,1,FALSE))),"No",LEFT(Table5[[#This Row],[Section]],3)="ETB","PLS",LEFT(Table5[[#This Row],[Section]],1)="7","PDB",NOT(ISBLANK(Table5[[#This Row],[Section]])),"No")</f>
        <v>No</v>
      </c>
    </row>
    <row r="14170" spans="1:13" x14ac:dyDescent="0.25">
      <c r="A14170" s="130" t="s">
        <v>10092</v>
      </c>
      <c r="B14170" s="130" t="s">
        <v>29888</v>
      </c>
      <c r="C14170" s="130" t="s">
        <v>75</v>
      </c>
      <c r="D14170" s="131">
        <v>0.57699999999999996</v>
      </c>
      <c r="E14170" s="132">
        <v>309</v>
      </c>
      <c r="F14170" s="132">
        <v>102</v>
      </c>
      <c r="G14170" s="126" t="s">
        <v>13721</v>
      </c>
      <c r="H14170" s="126" t="s">
        <v>21068</v>
      </c>
      <c r="I14170" s="126" t="s">
        <v>21069</v>
      </c>
      <c r="J14170" s="126" t="s">
        <v>26233</v>
      </c>
      <c r="K14170" s="9">
        <f>_xlfn.IFNA(VLOOKUP(Table5[[#This Row],[Section]],SubSill_Tier,2,FALSE),0)</f>
        <v>0</v>
      </c>
      <c r="L14170" s="9" t="str">
        <f t="shared" si="235"/>
        <v/>
      </c>
      <c r="M14170" s="205" t="str" cm="1">
        <f t="array" ref="M14170">_xlfn.IFS(NOT(ISERROR(VLOOKUP(Table5[[#This Row],[Section]],TB_notTB,1,FALSE))),"No",LEFT(Table5[[#This Row],[Section]],3)="ETB","PLS",LEFT(Table5[[#This Row],[Section]],1)="7","PDB",NOT(ISBLANK(Table5[[#This Row],[Section]])),"No")</f>
        <v>No</v>
      </c>
    </row>
    <row r="14171" spans="1:13" x14ac:dyDescent="0.25">
      <c r="A14171" s="130" t="s">
        <v>10093</v>
      </c>
      <c r="B14171" s="130" t="s">
        <v>10094</v>
      </c>
      <c r="C14171" s="130" t="s">
        <v>75</v>
      </c>
      <c r="D14171" s="131">
        <v>0.94499999999999995</v>
      </c>
      <c r="E14171" s="132">
        <v>150</v>
      </c>
      <c r="F14171" s="132">
        <v>150</v>
      </c>
      <c r="G14171" s="126" t="s">
        <v>13725</v>
      </c>
      <c r="H14171" s="126" t="s">
        <v>20134</v>
      </c>
      <c r="I14171" s="126" t="s">
        <v>20135</v>
      </c>
      <c r="J14171" s="126" t="s">
        <v>26235</v>
      </c>
      <c r="K14171" s="9">
        <f>_xlfn.IFNA(VLOOKUP(Table5[[#This Row],[Section]],SubSill_Tier,2,FALSE),0)</f>
        <v>0</v>
      </c>
      <c r="L14171" s="9" t="str">
        <f t="shared" si="235"/>
        <v/>
      </c>
      <c r="M14171" s="205" t="str" cm="1">
        <f t="array" ref="M14171">_xlfn.IFS(NOT(ISERROR(VLOOKUP(Table5[[#This Row],[Section]],TB_notTB,1,FALSE))),"No",LEFT(Table5[[#This Row],[Section]],3)="ETB","PLS",LEFT(Table5[[#This Row],[Section]],1)="7","PDB",NOT(ISBLANK(Table5[[#This Row],[Section]])),"No")</f>
        <v>No</v>
      </c>
    </row>
    <row r="14172" spans="1:13" x14ac:dyDescent="0.25">
      <c r="A14172" s="130" t="s">
        <v>10095</v>
      </c>
      <c r="B14172" s="130" t="s">
        <v>17222</v>
      </c>
      <c r="C14172" s="130" t="s">
        <v>98</v>
      </c>
      <c r="D14172" s="131">
        <v>2.427</v>
      </c>
      <c r="E14172" s="132">
        <v>374</v>
      </c>
      <c r="F14172" s="132">
        <v>374</v>
      </c>
      <c r="G14172" s="126" t="s">
        <v>13724</v>
      </c>
      <c r="H14172" s="126" t="s">
        <v>20186</v>
      </c>
      <c r="I14172" s="126" t="s">
        <v>22099</v>
      </c>
      <c r="J14172" s="126" t="s">
        <v>26234</v>
      </c>
      <c r="K14172" s="9">
        <f>_xlfn.IFNA(VLOOKUP(Table5[[#This Row],[Section]],SubSill_Tier,2,FALSE),0)</f>
        <v>0</v>
      </c>
      <c r="L14172" s="9" t="str">
        <f t="shared" si="235"/>
        <v/>
      </c>
      <c r="M14172" s="205" t="str" cm="1">
        <f t="array" ref="M14172">_xlfn.IFS(NOT(ISERROR(VLOOKUP(Table5[[#This Row],[Section]],TB_notTB,1,FALSE))),"No",LEFT(Table5[[#This Row],[Section]],3)="ETB","PLS",LEFT(Table5[[#This Row],[Section]],1)="7","PDB",NOT(ISBLANK(Table5[[#This Row],[Section]])),"No")</f>
        <v>No</v>
      </c>
    </row>
    <row r="14173" spans="1:13" x14ac:dyDescent="0.25">
      <c r="A14173" s="130" t="s">
        <v>12267</v>
      </c>
      <c r="B14173" s="130" t="s">
        <v>17222</v>
      </c>
      <c r="C14173" s="130" t="s">
        <v>98</v>
      </c>
      <c r="D14173" s="131">
        <v>1.536</v>
      </c>
      <c r="E14173" s="132">
        <v>444</v>
      </c>
      <c r="F14173" s="132">
        <v>444</v>
      </c>
      <c r="G14173" s="126" t="s">
        <v>13733</v>
      </c>
      <c r="H14173" s="126" t="s">
        <v>20143</v>
      </c>
      <c r="I14173" s="126" t="s">
        <v>20144</v>
      </c>
      <c r="J14173" s="126" t="s">
        <v>26246</v>
      </c>
      <c r="K14173" s="9">
        <f>_xlfn.IFNA(VLOOKUP(Table5[[#This Row],[Section]],SubSill_Tier,2,FALSE),0)</f>
        <v>0</v>
      </c>
      <c r="L14173" s="9" t="str">
        <f t="shared" si="235"/>
        <v/>
      </c>
      <c r="M14173" s="205" t="str" cm="1">
        <f t="array" ref="M14173">_xlfn.IFS(NOT(ISERROR(VLOOKUP(Table5[[#This Row],[Section]],TB_notTB,1,FALSE))),"No",LEFT(Table5[[#This Row],[Section]],3)="ETB","PLS",LEFT(Table5[[#This Row],[Section]],1)="7","PDB",NOT(ISBLANK(Table5[[#This Row],[Section]])),"No")</f>
        <v>No</v>
      </c>
    </row>
    <row r="14174" spans="1:13" x14ac:dyDescent="0.25">
      <c r="A14174" s="130" t="s">
        <v>12268</v>
      </c>
      <c r="B14174" s="130" t="s">
        <v>12269</v>
      </c>
      <c r="C14174" s="130" t="s">
        <v>98</v>
      </c>
      <c r="D14174" s="131">
        <v>2.0979999999999999</v>
      </c>
      <c r="E14174" s="132">
        <v>607</v>
      </c>
      <c r="F14174" s="132">
        <v>607</v>
      </c>
      <c r="G14174" s="126" t="s">
        <v>13913</v>
      </c>
      <c r="H14174" s="126" t="s">
        <v>20564</v>
      </c>
      <c r="I14174" s="126" t="s">
        <v>20565</v>
      </c>
      <c r="J14174" s="126" t="s">
        <v>26261</v>
      </c>
      <c r="K14174" s="9">
        <f>_xlfn.IFNA(VLOOKUP(Table5[[#This Row],[Section]],SubSill_Tier,2,FALSE),0)</f>
        <v>0</v>
      </c>
      <c r="L14174" s="9" t="str">
        <f t="shared" si="235"/>
        <v/>
      </c>
      <c r="M14174" s="205" t="str" cm="1">
        <f t="array" ref="M14174">_xlfn.IFS(NOT(ISERROR(VLOOKUP(Table5[[#This Row],[Section]],TB_notTB,1,FALSE))),"No",LEFT(Table5[[#This Row],[Section]],3)="ETB","PLS",LEFT(Table5[[#This Row],[Section]],1)="7","PDB",NOT(ISBLANK(Table5[[#This Row],[Section]])),"No")</f>
        <v>No</v>
      </c>
    </row>
    <row r="14175" spans="1:13" x14ac:dyDescent="0.25">
      <c r="A14175" s="130" t="s">
        <v>5220</v>
      </c>
      <c r="B14175" s="130" t="s">
        <v>17222</v>
      </c>
      <c r="C14175" s="130" t="s">
        <v>98</v>
      </c>
      <c r="D14175" s="131">
        <v>1.966</v>
      </c>
      <c r="E14175" s="132">
        <v>651</v>
      </c>
      <c r="F14175" s="132">
        <v>226</v>
      </c>
      <c r="G14175" s="126" t="s">
        <v>13736</v>
      </c>
      <c r="H14175" s="126" t="s">
        <v>20148</v>
      </c>
      <c r="I14175" s="126" t="s">
        <v>21073</v>
      </c>
      <c r="J14175" s="126" t="s">
        <v>26232</v>
      </c>
      <c r="K14175" s="9">
        <f>_xlfn.IFNA(VLOOKUP(Table5[[#This Row],[Section]],SubSill_Tier,2,FALSE),0)</f>
        <v>0</v>
      </c>
      <c r="L14175" s="9" t="str">
        <f t="shared" si="235"/>
        <v/>
      </c>
      <c r="M14175" s="205" t="str" cm="1">
        <f t="array" ref="M14175">_xlfn.IFS(NOT(ISERROR(VLOOKUP(Table5[[#This Row],[Section]],TB_notTB,1,FALSE))),"No",LEFT(Table5[[#This Row],[Section]],3)="ETB","PLS",LEFT(Table5[[#This Row],[Section]],1)="7","PDB",NOT(ISBLANK(Table5[[#This Row],[Section]])),"No")</f>
        <v>No</v>
      </c>
    </row>
    <row r="14176" spans="1:13" x14ac:dyDescent="0.25">
      <c r="A14176" s="130" t="s">
        <v>5221</v>
      </c>
      <c r="B14176" s="130" t="s">
        <v>17222</v>
      </c>
      <c r="C14176" s="130" t="s">
        <v>98</v>
      </c>
      <c r="D14176" s="131">
        <v>0.42399999999999999</v>
      </c>
      <c r="E14176" s="132">
        <v>244</v>
      </c>
      <c r="F14176" s="132">
        <v>147</v>
      </c>
      <c r="G14176" s="126" t="s">
        <v>13754</v>
      </c>
      <c r="H14176" s="126" t="s">
        <v>20175</v>
      </c>
      <c r="I14176" s="126" t="s">
        <v>20176</v>
      </c>
      <c r="J14176" s="126" t="s">
        <v>26241</v>
      </c>
      <c r="K14176" s="9">
        <f>_xlfn.IFNA(VLOOKUP(Table5[[#This Row],[Section]],SubSill_Tier,2,FALSE),0)</f>
        <v>0</v>
      </c>
      <c r="L14176" s="9" t="str">
        <f t="shared" si="235"/>
        <v/>
      </c>
      <c r="M14176" s="205" t="str" cm="1">
        <f t="array" ref="M14176">_xlfn.IFS(NOT(ISERROR(VLOOKUP(Table5[[#This Row],[Section]],TB_notTB,1,FALSE))),"No",LEFT(Table5[[#This Row],[Section]],3)="ETB","PLS",LEFT(Table5[[#This Row],[Section]],1)="7","PDB",NOT(ISBLANK(Table5[[#This Row],[Section]])),"No")</f>
        <v>No</v>
      </c>
    </row>
    <row r="14177" spans="1:13" x14ac:dyDescent="0.25">
      <c r="A14177" s="130" t="s">
        <v>5222</v>
      </c>
      <c r="B14177" s="130" t="s">
        <v>17222</v>
      </c>
      <c r="C14177" s="130" t="s">
        <v>98</v>
      </c>
      <c r="D14177" s="131">
        <v>0.42099999999999999</v>
      </c>
      <c r="E14177" s="132">
        <v>167</v>
      </c>
      <c r="F14177" s="132">
        <v>100</v>
      </c>
      <c r="G14177" s="126" t="s">
        <v>13736</v>
      </c>
      <c r="H14177" s="126" t="s">
        <v>20148</v>
      </c>
      <c r="I14177" s="126" t="s">
        <v>21073</v>
      </c>
      <c r="J14177" s="126" t="s">
        <v>26232</v>
      </c>
      <c r="K14177" s="9">
        <f>_xlfn.IFNA(VLOOKUP(Table5[[#This Row],[Section]],SubSill_Tier,2,FALSE),0)</f>
        <v>0</v>
      </c>
      <c r="L14177" s="9" t="str">
        <f t="shared" si="235"/>
        <v/>
      </c>
      <c r="M14177" s="205" t="str" cm="1">
        <f t="array" ref="M14177">_xlfn.IFS(NOT(ISERROR(VLOOKUP(Table5[[#This Row],[Section]],TB_notTB,1,FALSE))),"No",LEFT(Table5[[#This Row],[Section]],3)="ETB","PLS",LEFT(Table5[[#This Row],[Section]],1)="7","PDB",NOT(ISBLANK(Table5[[#This Row],[Section]])),"No")</f>
        <v>No</v>
      </c>
    </row>
    <row r="14178" spans="1:13" x14ac:dyDescent="0.25">
      <c r="A14178" s="130" t="s">
        <v>10096</v>
      </c>
      <c r="B14178" s="130" t="s">
        <v>17222</v>
      </c>
      <c r="C14178" s="130" t="s">
        <v>98</v>
      </c>
      <c r="D14178" s="131">
        <v>2.2759999999999998</v>
      </c>
      <c r="E14178" s="132">
        <v>434</v>
      </c>
      <c r="F14178" s="132">
        <v>434</v>
      </c>
      <c r="G14178" s="126" t="s">
        <v>13750</v>
      </c>
      <c r="H14178" s="126" t="s">
        <v>20121</v>
      </c>
      <c r="I14178" s="126" t="s">
        <v>20122</v>
      </c>
      <c r="J14178" s="126" t="s">
        <v>26234</v>
      </c>
      <c r="K14178" s="9">
        <f>_xlfn.IFNA(VLOOKUP(Table5[[#This Row],[Section]],SubSill_Tier,2,FALSE),0)</f>
        <v>0</v>
      </c>
      <c r="L14178" s="9" t="str">
        <f t="shared" si="235"/>
        <v/>
      </c>
      <c r="M14178" s="205" t="str" cm="1">
        <f t="array" ref="M14178">_xlfn.IFS(NOT(ISERROR(VLOOKUP(Table5[[#This Row],[Section]],TB_notTB,1,FALSE))),"No",LEFT(Table5[[#This Row],[Section]],3)="ETB","PLS",LEFT(Table5[[#This Row],[Section]],1)="7","PDB",NOT(ISBLANK(Table5[[#This Row],[Section]])),"No")</f>
        <v>No</v>
      </c>
    </row>
    <row r="14179" spans="1:13" x14ac:dyDescent="0.25">
      <c r="A14179" s="130" t="s">
        <v>10097</v>
      </c>
      <c r="B14179" s="130" t="s">
        <v>17222</v>
      </c>
      <c r="C14179" s="130" t="s">
        <v>98</v>
      </c>
      <c r="D14179" s="131">
        <v>4.1500000000000004</v>
      </c>
      <c r="E14179" s="132">
        <v>536</v>
      </c>
      <c r="F14179" s="132">
        <v>536</v>
      </c>
      <c r="G14179" s="126" t="s">
        <v>13750</v>
      </c>
      <c r="H14179" s="126" t="s">
        <v>20132</v>
      </c>
      <c r="I14179" s="126" t="s">
        <v>20133</v>
      </c>
      <c r="J14179" s="126" t="s">
        <v>26250</v>
      </c>
      <c r="K14179" s="9">
        <f>_xlfn.IFNA(VLOOKUP(Table5[[#This Row],[Section]],SubSill_Tier,2,FALSE),0)</f>
        <v>0</v>
      </c>
      <c r="L14179" s="9" t="str">
        <f t="shared" si="235"/>
        <v/>
      </c>
      <c r="M14179" s="205" t="str" cm="1">
        <f t="array" ref="M14179">_xlfn.IFS(NOT(ISERROR(VLOOKUP(Table5[[#This Row],[Section]],TB_notTB,1,FALSE))),"No",LEFT(Table5[[#This Row],[Section]],3)="ETB","PLS",LEFT(Table5[[#This Row],[Section]],1)="7","PDB",NOT(ISBLANK(Table5[[#This Row],[Section]])),"No")</f>
        <v>No</v>
      </c>
    </row>
    <row r="14180" spans="1:13" x14ac:dyDescent="0.25">
      <c r="A14180" s="130" t="s">
        <v>5223</v>
      </c>
      <c r="B14180" s="130" t="s">
        <v>17222</v>
      </c>
      <c r="C14180" s="130" t="s">
        <v>98</v>
      </c>
      <c r="D14180" s="131">
        <v>0.32900000000000001</v>
      </c>
      <c r="E14180" s="132">
        <v>113</v>
      </c>
      <c r="F14180" s="132">
        <v>113</v>
      </c>
      <c r="G14180" s="126" t="s">
        <v>13712</v>
      </c>
      <c r="H14180" s="126" t="s">
        <v>20120</v>
      </c>
      <c r="I14180" s="126" t="s">
        <v>21055</v>
      </c>
      <c r="J14180" s="126" t="s">
        <v>26232</v>
      </c>
      <c r="K14180" s="9">
        <f>_xlfn.IFNA(VLOOKUP(Table5[[#This Row],[Section]],SubSill_Tier,2,FALSE),0)</f>
        <v>0</v>
      </c>
      <c r="L14180" s="9" t="str">
        <f t="shared" si="235"/>
        <v/>
      </c>
      <c r="M14180" s="205" t="str" cm="1">
        <f t="array" ref="M14180">_xlfn.IFS(NOT(ISERROR(VLOOKUP(Table5[[#This Row],[Section]],TB_notTB,1,FALSE))),"No",LEFT(Table5[[#This Row],[Section]],3)="ETB","PLS",LEFT(Table5[[#This Row],[Section]],1)="7","PDB",NOT(ISBLANK(Table5[[#This Row],[Section]])),"No")</f>
        <v>No</v>
      </c>
    </row>
    <row r="14181" spans="1:13" x14ac:dyDescent="0.25">
      <c r="A14181" s="130" t="s">
        <v>5224</v>
      </c>
      <c r="B14181" s="130" t="s">
        <v>17222</v>
      </c>
      <c r="C14181" s="130" t="s">
        <v>98</v>
      </c>
      <c r="D14181" s="131">
        <v>0.55100000000000005</v>
      </c>
      <c r="E14181" s="132">
        <v>274</v>
      </c>
      <c r="F14181" s="132">
        <v>124</v>
      </c>
      <c r="G14181" s="126" t="s">
        <v>13736</v>
      </c>
      <c r="H14181" s="126" t="s">
        <v>20148</v>
      </c>
      <c r="I14181" s="126" t="s">
        <v>21073</v>
      </c>
      <c r="J14181" s="126" t="s">
        <v>26232</v>
      </c>
      <c r="K14181" s="9">
        <f>_xlfn.IFNA(VLOOKUP(Table5[[#This Row],[Section]],SubSill_Tier,2,FALSE),0)</f>
        <v>0</v>
      </c>
      <c r="L14181" s="9" t="str">
        <f t="shared" si="235"/>
        <v/>
      </c>
      <c r="M14181" s="205" t="str" cm="1">
        <f t="array" ref="M14181">_xlfn.IFS(NOT(ISERROR(VLOOKUP(Table5[[#This Row],[Section]],TB_notTB,1,FALSE))),"No",LEFT(Table5[[#This Row],[Section]],3)="ETB","PLS",LEFT(Table5[[#This Row],[Section]],1)="7","PDB",NOT(ISBLANK(Table5[[#This Row],[Section]])),"No")</f>
        <v>No</v>
      </c>
    </row>
    <row r="14182" spans="1:13" x14ac:dyDescent="0.25">
      <c r="A14182" s="130" t="s">
        <v>5225</v>
      </c>
      <c r="B14182" s="130" t="s">
        <v>17222</v>
      </c>
      <c r="C14182" s="130" t="s">
        <v>98</v>
      </c>
      <c r="D14182" s="131">
        <v>0.751</v>
      </c>
      <c r="E14182" s="132">
        <v>402</v>
      </c>
      <c r="F14182" s="132">
        <v>402</v>
      </c>
      <c r="G14182" s="126" t="s">
        <v>13736</v>
      </c>
      <c r="H14182" s="126" t="s">
        <v>20148</v>
      </c>
      <c r="I14182" s="126" t="s">
        <v>21073</v>
      </c>
      <c r="J14182" s="126" t="s">
        <v>26232</v>
      </c>
      <c r="K14182" s="9">
        <f>_xlfn.IFNA(VLOOKUP(Table5[[#This Row],[Section]],SubSill_Tier,2,FALSE),0)</f>
        <v>0</v>
      </c>
      <c r="L14182" s="9" t="str">
        <f t="shared" si="235"/>
        <v/>
      </c>
      <c r="M14182" s="205" t="str" cm="1">
        <f t="array" ref="M14182">_xlfn.IFS(NOT(ISERROR(VLOOKUP(Table5[[#This Row],[Section]],TB_notTB,1,FALSE))),"No",LEFT(Table5[[#This Row],[Section]],3)="ETB","PLS",LEFT(Table5[[#This Row],[Section]],1)="7","PDB",NOT(ISBLANK(Table5[[#This Row],[Section]])),"No")</f>
        <v>No</v>
      </c>
    </row>
    <row r="14183" spans="1:13" x14ac:dyDescent="0.25">
      <c r="A14183" s="130" t="s">
        <v>10098</v>
      </c>
      <c r="B14183" s="130" t="s">
        <v>12582</v>
      </c>
      <c r="C14183" s="130" t="s">
        <v>75</v>
      </c>
      <c r="D14183" s="131">
        <v>2.0299999999999998</v>
      </c>
      <c r="E14183" s="132">
        <v>688</v>
      </c>
      <c r="F14183" s="132">
        <v>688</v>
      </c>
      <c r="G14183" s="126" t="s">
        <v>13724</v>
      </c>
      <c r="H14183" s="126" t="s">
        <v>21063</v>
      </c>
      <c r="I14183" s="126" t="s">
        <v>21064</v>
      </c>
      <c r="J14183" s="126" t="s">
        <v>26233</v>
      </c>
      <c r="K14183" s="9">
        <f>_xlfn.IFNA(VLOOKUP(Table5[[#This Row],[Section]],SubSill_Tier,2,FALSE),0)</f>
        <v>0</v>
      </c>
      <c r="L14183" s="9" t="str">
        <f t="shared" si="235"/>
        <v>Wall</v>
      </c>
      <c r="M14183" s="205" t="str" cm="1">
        <f t="array" ref="M14183">_xlfn.IFS(NOT(ISERROR(VLOOKUP(Table5[[#This Row],[Section]],TB_notTB,1,FALSE))),"No",LEFT(Table5[[#This Row],[Section]],3)="ETB","PLS",LEFT(Table5[[#This Row],[Section]],1)="7","PDB",NOT(ISBLANK(Table5[[#This Row],[Section]])),"No")</f>
        <v>No</v>
      </c>
    </row>
    <row r="14184" spans="1:13" x14ac:dyDescent="0.25">
      <c r="A14184" s="130" t="s">
        <v>5226</v>
      </c>
      <c r="B14184" s="130" t="s">
        <v>17222</v>
      </c>
      <c r="C14184" s="130" t="s">
        <v>98</v>
      </c>
      <c r="D14184" s="131">
        <v>0.25600000000000001</v>
      </c>
      <c r="E14184" s="132">
        <v>100</v>
      </c>
      <c r="F14184" s="132">
        <v>100</v>
      </c>
      <c r="G14184" s="126" t="s">
        <v>13736</v>
      </c>
      <c r="H14184" s="126" t="s">
        <v>20148</v>
      </c>
      <c r="I14184" s="126" t="s">
        <v>21073</v>
      </c>
      <c r="J14184" s="126" t="s">
        <v>26232</v>
      </c>
      <c r="K14184" s="9">
        <f>_xlfn.IFNA(VLOOKUP(Table5[[#This Row],[Section]],SubSill_Tier,2,FALSE),0)</f>
        <v>0</v>
      </c>
      <c r="L14184" s="9" t="str">
        <f t="shared" si="235"/>
        <v/>
      </c>
      <c r="M14184" s="205" t="str" cm="1">
        <f t="array" ref="M14184">_xlfn.IFS(NOT(ISERROR(VLOOKUP(Table5[[#This Row],[Section]],TB_notTB,1,FALSE))),"No",LEFT(Table5[[#This Row],[Section]],3)="ETB","PLS",LEFT(Table5[[#This Row],[Section]],1)="7","PDB",NOT(ISBLANK(Table5[[#This Row],[Section]])),"No")</f>
        <v>No</v>
      </c>
    </row>
    <row r="14185" spans="1:13" x14ac:dyDescent="0.25">
      <c r="A14185" s="130" t="s">
        <v>5227</v>
      </c>
      <c r="B14185" s="130" t="s">
        <v>17222</v>
      </c>
      <c r="C14185" s="130" t="s">
        <v>98</v>
      </c>
      <c r="D14185" s="131">
        <v>0.29699999999999999</v>
      </c>
      <c r="E14185" s="132">
        <v>100</v>
      </c>
      <c r="F14185" s="132">
        <v>100</v>
      </c>
      <c r="G14185" s="126" t="s">
        <v>13736</v>
      </c>
      <c r="H14185" s="126" t="s">
        <v>20148</v>
      </c>
      <c r="I14185" s="126" t="s">
        <v>21073</v>
      </c>
      <c r="J14185" s="126" t="s">
        <v>26232</v>
      </c>
      <c r="K14185" s="9">
        <f>_xlfn.IFNA(VLOOKUP(Table5[[#This Row],[Section]],SubSill_Tier,2,FALSE),0)</f>
        <v>0</v>
      </c>
      <c r="L14185" s="9" t="str">
        <f t="shared" si="235"/>
        <v/>
      </c>
      <c r="M14185" s="205" t="str" cm="1">
        <f t="array" ref="M14185">_xlfn.IFS(NOT(ISERROR(VLOOKUP(Table5[[#This Row],[Section]],TB_notTB,1,FALSE))),"No",LEFT(Table5[[#This Row],[Section]],3)="ETB","PLS",LEFT(Table5[[#This Row],[Section]],1)="7","PDB",NOT(ISBLANK(Table5[[#This Row],[Section]])),"No")</f>
        <v>No</v>
      </c>
    </row>
    <row r="14186" spans="1:13" x14ac:dyDescent="0.25">
      <c r="A14186" s="130" t="s">
        <v>5228</v>
      </c>
      <c r="B14186" s="130" t="s">
        <v>17222</v>
      </c>
      <c r="C14186" s="130" t="s">
        <v>98</v>
      </c>
      <c r="D14186" s="131">
        <v>1.2070000000000001</v>
      </c>
      <c r="E14186" s="132">
        <v>287</v>
      </c>
      <c r="F14186" s="132">
        <v>287</v>
      </c>
      <c r="G14186" s="126" t="s">
        <v>13711</v>
      </c>
      <c r="H14186" s="126" t="s">
        <v>20119</v>
      </c>
      <c r="I14186" s="126" t="s">
        <v>21054</v>
      </c>
      <c r="J14186" s="126" t="s">
        <v>26232</v>
      </c>
      <c r="K14186" s="9">
        <f>_xlfn.IFNA(VLOOKUP(Table5[[#This Row],[Section]],SubSill_Tier,2,FALSE),0)</f>
        <v>0</v>
      </c>
      <c r="L14186" s="9" t="str">
        <f t="shared" si="235"/>
        <v/>
      </c>
      <c r="M14186" s="205" t="str" cm="1">
        <f t="array" ref="M14186">_xlfn.IFS(NOT(ISERROR(VLOOKUP(Table5[[#This Row],[Section]],TB_notTB,1,FALSE))),"No",LEFT(Table5[[#This Row],[Section]],3)="ETB","PLS",LEFT(Table5[[#This Row],[Section]],1)="7","PDB",NOT(ISBLANK(Table5[[#This Row],[Section]])),"No")</f>
        <v>No</v>
      </c>
    </row>
    <row r="14187" spans="1:13" x14ac:dyDescent="0.25">
      <c r="A14187" s="130" t="s">
        <v>10099</v>
      </c>
      <c r="B14187" s="130" t="s">
        <v>17222</v>
      </c>
      <c r="C14187" s="130" t="s">
        <v>98</v>
      </c>
      <c r="D14187" s="131">
        <v>4.7389999999999999</v>
      </c>
      <c r="E14187" s="132">
        <v>843</v>
      </c>
      <c r="F14187" s="132">
        <v>843</v>
      </c>
      <c r="G14187" s="126" t="s">
        <v>13724</v>
      </c>
      <c r="H14187" s="126" t="s">
        <v>20182</v>
      </c>
      <c r="I14187" s="126" t="s">
        <v>22098</v>
      </c>
      <c r="J14187" s="126" t="s">
        <v>26234</v>
      </c>
      <c r="K14187" s="9">
        <f>_xlfn.IFNA(VLOOKUP(Table5[[#This Row],[Section]],SubSill_Tier,2,FALSE),0)</f>
        <v>0</v>
      </c>
      <c r="L14187" s="9" t="str">
        <f t="shared" si="235"/>
        <v/>
      </c>
      <c r="M14187" s="205" t="str" cm="1">
        <f t="array" ref="M14187">_xlfn.IFS(NOT(ISERROR(VLOOKUP(Table5[[#This Row],[Section]],TB_notTB,1,FALSE))),"No",LEFT(Table5[[#This Row],[Section]],3)="ETB","PLS",LEFT(Table5[[#This Row],[Section]],1)="7","PDB",NOT(ISBLANK(Table5[[#This Row],[Section]])),"No")</f>
        <v>No</v>
      </c>
    </row>
    <row r="14188" spans="1:13" x14ac:dyDescent="0.25">
      <c r="A14188" s="130" t="s">
        <v>5229</v>
      </c>
      <c r="B14188" s="130" t="s">
        <v>17222</v>
      </c>
      <c r="C14188" s="130" t="s">
        <v>98</v>
      </c>
      <c r="D14188" s="131">
        <v>0.53700000000000003</v>
      </c>
      <c r="E14188" s="132">
        <v>179</v>
      </c>
      <c r="F14188" s="132">
        <v>100</v>
      </c>
      <c r="G14188" s="126" t="s">
        <v>13712</v>
      </c>
      <c r="H14188" s="126" t="s">
        <v>20120</v>
      </c>
      <c r="I14188" s="126" t="s">
        <v>21055</v>
      </c>
      <c r="J14188" s="126" t="s">
        <v>26232</v>
      </c>
      <c r="K14188" s="9">
        <f>_xlfn.IFNA(VLOOKUP(Table5[[#This Row],[Section]],SubSill_Tier,2,FALSE),0)</f>
        <v>0</v>
      </c>
      <c r="L14188" s="9" t="str">
        <f t="shared" si="235"/>
        <v/>
      </c>
      <c r="M14188" s="205" t="str" cm="1">
        <f t="array" ref="M14188">_xlfn.IFS(NOT(ISERROR(VLOOKUP(Table5[[#This Row],[Section]],TB_notTB,1,FALSE))),"No",LEFT(Table5[[#This Row],[Section]],3)="ETB","PLS",LEFT(Table5[[#This Row],[Section]],1)="7","PDB",NOT(ISBLANK(Table5[[#This Row],[Section]])),"No")</f>
        <v>No</v>
      </c>
    </row>
    <row r="14189" spans="1:13" x14ac:dyDescent="0.25">
      <c r="A14189" s="130" t="s">
        <v>5230</v>
      </c>
      <c r="B14189" s="130" t="s">
        <v>17222</v>
      </c>
      <c r="C14189" s="130" t="s">
        <v>98</v>
      </c>
      <c r="D14189" s="131">
        <v>0.72599999999999998</v>
      </c>
      <c r="E14189" s="132">
        <v>223</v>
      </c>
      <c r="F14189" s="132">
        <v>100</v>
      </c>
      <c r="G14189" s="126" t="s">
        <v>13730</v>
      </c>
      <c r="H14189" s="126" t="s">
        <v>20139</v>
      </c>
      <c r="I14189" s="126" t="s">
        <v>20140</v>
      </c>
      <c r="J14189" s="126" t="s">
        <v>26243</v>
      </c>
      <c r="K14189" s="9">
        <f>_xlfn.IFNA(VLOOKUP(Table5[[#This Row],[Section]],SubSill_Tier,2,FALSE),0)</f>
        <v>0</v>
      </c>
      <c r="L14189" s="9" t="str">
        <f t="shared" si="235"/>
        <v/>
      </c>
      <c r="M14189" s="205" t="str" cm="1">
        <f t="array" ref="M14189">_xlfn.IFS(NOT(ISERROR(VLOOKUP(Table5[[#This Row],[Section]],TB_notTB,1,FALSE))),"No",LEFT(Table5[[#This Row],[Section]],3)="ETB","PLS",LEFT(Table5[[#This Row],[Section]],1)="7","PDB",NOT(ISBLANK(Table5[[#This Row],[Section]])),"No")</f>
        <v>No</v>
      </c>
    </row>
    <row r="14190" spans="1:13" x14ac:dyDescent="0.25">
      <c r="A14190" s="130" t="s">
        <v>5231</v>
      </c>
      <c r="B14190" s="130" t="s">
        <v>5232</v>
      </c>
      <c r="C14190" s="130" t="s">
        <v>75</v>
      </c>
      <c r="D14190" s="131">
        <v>1.099</v>
      </c>
      <c r="E14190" s="132">
        <v>488</v>
      </c>
      <c r="F14190" s="132">
        <v>160</v>
      </c>
      <c r="G14190" s="126" t="s">
        <v>13931</v>
      </c>
      <c r="H14190" s="126" t="s">
        <v>20676</v>
      </c>
      <c r="I14190" s="126" t="s">
        <v>20110</v>
      </c>
      <c r="J14190" s="126" t="s">
        <v>26279</v>
      </c>
      <c r="K14190" s="9">
        <f>_xlfn.IFNA(VLOOKUP(Table5[[#This Row],[Section]],SubSill_Tier,2,FALSE),0)</f>
        <v>0</v>
      </c>
      <c r="L14190" s="9" t="str">
        <f t="shared" si="235"/>
        <v/>
      </c>
      <c r="M14190" s="205" t="str" cm="1">
        <f t="array" ref="M14190">_xlfn.IFS(NOT(ISERROR(VLOOKUP(Table5[[#This Row],[Section]],TB_notTB,1,FALSE))),"No",LEFT(Table5[[#This Row],[Section]],3)="ETB","PLS",LEFT(Table5[[#This Row],[Section]],1)="7","PDB",NOT(ISBLANK(Table5[[#This Row],[Section]])),"No")</f>
        <v>No</v>
      </c>
    </row>
    <row r="14191" spans="1:13" x14ac:dyDescent="0.25">
      <c r="A14191" s="130" t="s">
        <v>5233</v>
      </c>
      <c r="B14191" s="130" t="s">
        <v>5234</v>
      </c>
      <c r="C14191" s="130" t="s">
        <v>75</v>
      </c>
      <c r="D14191" s="131">
        <v>0.96899999999999997</v>
      </c>
      <c r="E14191" s="132">
        <v>449</v>
      </c>
      <c r="F14191" s="132">
        <v>100</v>
      </c>
      <c r="G14191" s="126" t="s">
        <v>13931</v>
      </c>
      <c r="H14191" s="126" t="s">
        <v>20676</v>
      </c>
      <c r="I14191" s="126" t="s">
        <v>20110</v>
      </c>
      <c r="J14191" s="126" t="s">
        <v>26279</v>
      </c>
      <c r="K14191" s="9">
        <f>_xlfn.IFNA(VLOOKUP(Table5[[#This Row],[Section]],SubSill_Tier,2,FALSE),0)</f>
        <v>0</v>
      </c>
      <c r="L14191" s="9" t="str">
        <f t="shared" si="235"/>
        <v/>
      </c>
      <c r="M14191" s="205" t="str" cm="1">
        <f t="array" ref="M14191">_xlfn.IFS(NOT(ISERROR(VLOOKUP(Table5[[#This Row],[Section]],TB_notTB,1,FALSE))),"No",LEFT(Table5[[#This Row],[Section]],3)="ETB","PLS",LEFT(Table5[[#This Row],[Section]],1)="7","PDB",NOT(ISBLANK(Table5[[#This Row],[Section]])),"No")</f>
        <v>No</v>
      </c>
    </row>
    <row r="14192" spans="1:13" x14ac:dyDescent="0.25">
      <c r="A14192" s="130" t="s">
        <v>5235</v>
      </c>
      <c r="B14192" s="130" t="s">
        <v>5236</v>
      </c>
      <c r="C14192" s="130" t="s">
        <v>75</v>
      </c>
      <c r="D14192" s="131">
        <v>0.28399999999999997</v>
      </c>
      <c r="E14192" s="132">
        <v>202</v>
      </c>
      <c r="F14192" s="132">
        <v>100</v>
      </c>
      <c r="G14192" s="126" t="s">
        <v>13931</v>
      </c>
      <c r="H14192" s="126" t="s">
        <v>20676</v>
      </c>
      <c r="I14192" s="126" t="s">
        <v>20110</v>
      </c>
      <c r="J14192" s="126" t="s">
        <v>26279</v>
      </c>
      <c r="K14192" s="9">
        <f>_xlfn.IFNA(VLOOKUP(Table5[[#This Row],[Section]],SubSill_Tier,2,FALSE),0)</f>
        <v>0</v>
      </c>
      <c r="L14192" s="9" t="str">
        <f t="shared" si="235"/>
        <v/>
      </c>
      <c r="M14192" s="205" t="str" cm="1">
        <f t="array" ref="M14192">_xlfn.IFS(NOT(ISERROR(VLOOKUP(Table5[[#This Row],[Section]],TB_notTB,1,FALSE))),"No",LEFT(Table5[[#This Row],[Section]],3)="ETB","PLS",LEFT(Table5[[#This Row],[Section]],1)="7","PDB",NOT(ISBLANK(Table5[[#This Row],[Section]])),"No")</f>
        <v>No</v>
      </c>
    </row>
    <row r="14193" spans="1:13" x14ac:dyDescent="0.25">
      <c r="A14193" s="130" t="s">
        <v>5237</v>
      </c>
      <c r="B14193" s="130" t="s">
        <v>5238</v>
      </c>
      <c r="C14193" s="130" t="s">
        <v>75</v>
      </c>
      <c r="D14193" s="131">
        <v>0.75600000000000001</v>
      </c>
      <c r="E14193" s="132">
        <v>397</v>
      </c>
      <c r="F14193" s="132">
        <v>144</v>
      </c>
      <c r="G14193" s="126" t="s">
        <v>13931</v>
      </c>
      <c r="H14193" s="126" t="s">
        <v>20676</v>
      </c>
      <c r="I14193" s="126" t="s">
        <v>20110</v>
      </c>
      <c r="J14193" s="126" t="s">
        <v>26279</v>
      </c>
      <c r="K14193" s="9">
        <f>_xlfn.IFNA(VLOOKUP(Table5[[#This Row],[Section]],SubSill_Tier,2,FALSE),0)</f>
        <v>0</v>
      </c>
      <c r="L14193" s="9" t="str">
        <f t="shared" si="235"/>
        <v/>
      </c>
      <c r="M14193" s="205" t="str" cm="1">
        <f t="array" ref="M14193">_xlfn.IFS(NOT(ISERROR(VLOOKUP(Table5[[#This Row],[Section]],TB_notTB,1,FALSE))),"No",LEFT(Table5[[#This Row],[Section]],3)="ETB","PLS",LEFT(Table5[[#This Row],[Section]],1)="7","PDB",NOT(ISBLANK(Table5[[#This Row],[Section]])),"No")</f>
        <v>No</v>
      </c>
    </row>
    <row r="14194" spans="1:13" x14ac:dyDescent="0.25">
      <c r="A14194" s="130" t="s">
        <v>5239</v>
      </c>
      <c r="B14194" s="130" t="s">
        <v>5240</v>
      </c>
      <c r="C14194" s="130" t="s">
        <v>75</v>
      </c>
      <c r="D14194" s="131">
        <v>0.97599999999999998</v>
      </c>
      <c r="E14194" s="132">
        <v>500</v>
      </c>
      <c r="F14194" s="132">
        <v>112</v>
      </c>
      <c r="G14194" s="126" t="s">
        <v>13931</v>
      </c>
      <c r="H14194" s="126" t="s">
        <v>20676</v>
      </c>
      <c r="I14194" s="126" t="s">
        <v>20110</v>
      </c>
      <c r="J14194" s="126" t="s">
        <v>26279</v>
      </c>
      <c r="K14194" s="9">
        <f>_xlfn.IFNA(VLOOKUP(Table5[[#This Row],[Section]],SubSill_Tier,2,FALSE),0)</f>
        <v>0</v>
      </c>
      <c r="L14194" s="9" t="str">
        <f t="shared" si="235"/>
        <v/>
      </c>
      <c r="M14194" s="205" t="str" cm="1">
        <f t="array" ref="M14194">_xlfn.IFS(NOT(ISERROR(VLOOKUP(Table5[[#This Row],[Section]],TB_notTB,1,FALSE))),"No",LEFT(Table5[[#This Row],[Section]],3)="ETB","PLS",LEFT(Table5[[#This Row],[Section]],1)="7","PDB",NOT(ISBLANK(Table5[[#This Row],[Section]])),"No")</f>
        <v>No</v>
      </c>
    </row>
    <row r="14195" spans="1:13" x14ac:dyDescent="0.25">
      <c r="A14195" s="130" t="s">
        <v>5241</v>
      </c>
      <c r="B14195" s="130" t="s">
        <v>5242</v>
      </c>
      <c r="C14195" s="130" t="s">
        <v>75</v>
      </c>
      <c r="D14195" s="131">
        <v>0.66100000000000003</v>
      </c>
      <c r="E14195" s="132">
        <v>316</v>
      </c>
      <c r="F14195" s="132">
        <v>100</v>
      </c>
      <c r="G14195" s="126" t="s">
        <v>13931</v>
      </c>
      <c r="H14195" s="126" t="s">
        <v>20676</v>
      </c>
      <c r="I14195" s="126" t="s">
        <v>20110</v>
      </c>
      <c r="J14195" s="126" t="s">
        <v>26279</v>
      </c>
      <c r="K14195" s="9">
        <f>_xlfn.IFNA(VLOOKUP(Table5[[#This Row],[Section]],SubSill_Tier,2,FALSE),0)</f>
        <v>0</v>
      </c>
      <c r="L14195" s="9" t="str">
        <f t="shared" si="235"/>
        <v/>
      </c>
      <c r="M14195" s="205" t="str" cm="1">
        <f t="array" ref="M14195">_xlfn.IFS(NOT(ISERROR(VLOOKUP(Table5[[#This Row],[Section]],TB_notTB,1,FALSE))),"No",LEFT(Table5[[#This Row],[Section]],3)="ETB","PLS",LEFT(Table5[[#This Row],[Section]],1)="7","PDB",NOT(ISBLANK(Table5[[#This Row],[Section]])),"No")</f>
        <v>No</v>
      </c>
    </row>
    <row r="14196" spans="1:13" x14ac:dyDescent="0.25">
      <c r="A14196" s="130" t="s">
        <v>12270</v>
      </c>
      <c r="B14196" s="130" t="s">
        <v>17222</v>
      </c>
      <c r="C14196" s="130" t="s">
        <v>98</v>
      </c>
      <c r="D14196" s="131">
        <v>0.60799999999999998</v>
      </c>
      <c r="E14196" s="132">
        <v>221</v>
      </c>
      <c r="F14196" s="132">
        <v>221</v>
      </c>
      <c r="G14196" s="126" t="s">
        <v>13758</v>
      </c>
      <c r="H14196" s="126" t="s">
        <v>20201</v>
      </c>
      <c r="I14196" s="126" t="s">
        <v>20202</v>
      </c>
      <c r="J14196" s="126" t="s">
        <v>26258</v>
      </c>
      <c r="K14196" s="9">
        <f>_xlfn.IFNA(VLOOKUP(Table5[[#This Row],[Section]],SubSill_Tier,2,FALSE),0)</f>
        <v>0</v>
      </c>
      <c r="L14196" s="9" t="str">
        <f t="shared" si="235"/>
        <v/>
      </c>
      <c r="M14196" s="205" t="str" cm="1">
        <f t="array" ref="M14196">_xlfn.IFS(NOT(ISERROR(VLOOKUP(Table5[[#This Row],[Section]],TB_notTB,1,FALSE))),"No",LEFT(Table5[[#This Row],[Section]],3)="ETB","PLS",LEFT(Table5[[#This Row],[Section]],1)="7","PDB",NOT(ISBLANK(Table5[[#This Row],[Section]])),"No")</f>
        <v>No</v>
      </c>
    </row>
    <row r="14197" spans="1:13" x14ac:dyDescent="0.25">
      <c r="A14197" s="130" t="s">
        <v>17059</v>
      </c>
      <c r="B14197" s="130" t="s">
        <v>21550</v>
      </c>
      <c r="C14197" s="130" t="s">
        <v>75</v>
      </c>
      <c r="D14197" s="131">
        <v>0.47799999999999998</v>
      </c>
      <c r="E14197" s="132">
        <v>157</v>
      </c>
      <c r="F14197" s="132">
        <v>129</v>
      </c>
      <c r="G14197" s="126" t="s">
        <v>21183</v>
      </c>
      <c r="H14197" s="126" t="s">
        <v>20248</v>
      </c>
      <c r="I14197" s="126" t="s">
        <v>21153</v>
      </c>
      <c r="J14197" s="126" t="s">
        <v>29125</v>
      </c>
      <c r="K14197" s="9">
        <f>_xlfn.IFNA(VLOOKUP(Table5[[#This Row],[Section]],SubSill_Tier,2,FALSE),0)</f>
        <v>0</v>
      </c>
      <c r="L14197" s="9" t="str">
        <f t="shared" si="235"/>
        <v/>
      </c>
      <c r="M14197" s="205" t="str" cm="1">
        <f t="array" ref="M14197">_xlfn.IFS(NOT(ISERROR(VLOOKUP(Table5[[#This Row],[Section]],TB_notTB,1,FALSE))),"No",LEFT(Table5[[#This Row],[Section]],3)="ETB","PLS",LEFT(Table5[[#This Row],[Section]],1)="7","PDB",NOT(ISBLANK(Table5[[#This Row],[Section]])),"No")</f>
        <v>No</v>
      </c>
    </row>
    <row r="14198" spans="1:13" x14ac:dyDescent="0.25">
      <c r="A14198" s="130" t="s">
        <v>17060</v>
      </c>
      <c r="B14198" s="130" t="s">
        <v>19893</v>
      </c>
      <c r="C14198" s="130" t="s">
        <v>75</v>
      </c>
      <c r="D14198" s="131">
        <v>0.60499999999999998</v>
      </c>
      <c r="E14198" s="132">
        <v>266</v>
      </c>
      <c r="F14198" s="132">
        <v>100</v>
      </c>
      <c r="G14198" s="126" t="s">
        <v>15670</v>
      </c>
      <c r="H14198" s="126" t="s">
        <v>21159</v>
      </c>
      <c r="I14198" s="126" t="s">
        <v>22103</v>
      </c>
      <c r="J14198" s="126" t="s">
        <v>26278</v>
      </c>
      <c r="K14198" s="9">
        <f>_xlfn.IFNA(VLOOKUP(Table5[[#This Row],[Section]],SubSill_Tier,2,FALSE),0)</f>
        <v>0</v>
      </c>
      <c r="L14198" s="9" t="str">
        <f t="shared" si="235"/>
        <v/>
      </c>
      <c r="M14198" s="205" t="str" cm="1">
        <f t="array" ref="M14198">_xlfn.IFS(NOT(ISERROR(VLOOKUP(Table5[[#This Row],[Section]],TB_notTB,1,FALSE))),"No",LEFT(Table5[[#This Row],[Section]],3)="ETB","PLS",LEFT(Table5[[#This Row],[Section]],1)="7","PDB",NOT(ISBLANK(Table5[[#This Row],[Section]])),"No")</f>
        <v>No</v>
      </c>
    </row>
    <row r="14199" spans="1:13" x14ac:dyDescent="0.25">
      <c r="A14199" s="130" t="s">
        <v>12271</v>
      </c>
      <c r="B14199" s="130" t="s">
        <v>12272</v>
      </c>
      <c r="C14199" s="130" t="s">
        <v>98</v>
      </c>
      <c r="D14199" s="131">
        <v>1.931</v>
      </c>
      <c r="E14199" s="132">
        <v>404</v>
      </c>
      <c r="F14199" s="132">
        <v>404</v>
      </c>
      <c r="G14199" s="126" t="s">
        <v>13908</v>
      </c>
      <c r="H14199" s="126" t="s">
        <v>20408</v>
      </c>
      <c r="I14199" s="126" t="s">
        <v>20409</v>
      </c>
      <c r="J14199" s="126" t="s">
        <v>26355</v>
      </c>
      <c r="K14199" s="9">
        <f>_xlfn.IFNA(VLOOKUP(Table5[[#This Row],[Section]],SubSill_Tier,2,FALSE),0)</f>
        <v>0</v>
      </c>
      <c r="L14199" s="9" t="str">
        <f t="shared" si="235"/>
        <v/>
      </c>
      <c r="M14199" s="205" t="str" cm="1">
        <f t="array" ref="M14199">_xlfn.IFS(NOT(ISERROR(VLOOKUP(Table5[[#This Row],[Section]],TB_notTB,1,FALSE))),"No",LEFT(Table5[[#This Row],[Section]],3)="ETB","PLS",LEFT(Table5[[#This Row],[Section]],1)="7","PDB",NOT(ISBLANK(Table5[[#This Row],[Section]])),"No")</f>
        <v>No</v>
      </c>
    </row>
    <row r="14200" spans="1:13" x14ac:dyDescent="0.25">
      <c r="A14200" s="130" t="s">
        <v>5243</v>
      </c>
      <c r="B14200" s="130" t="s">
        <v>17222</v>
      </c>
      <c r="C14200" s="130" t="s">
        <v>98</v>
      </c>
      <c r="D14200" s="131">
        <v>1.4610000000000001</v>
      </c>
      <c r="E14200" s="132">
        <v>617</v>
      </c>
      <c r="F14200" s="132">
        <v>617</v>
      </c>
      <c r="G14200" s="126" t="s">
        <v>13736</v>
      </c>
      <c r="H14200" s="126" t="s">
        <v>20148</v>
      </c>
      <c r="I14200" s="126" t="s">
        <v>21073</v>
      </c>
      <c r="J14200" s="126" t="s">
        <v>26232</v>
      </c>
      <c r="K14200" s="9">
        <f>_xlfn.IFNA(VLOOKUP(Table5[[#This Row],[Section]],SubSill_Tier,2,FALSE),0)</f>
        <v>0</v>
      </c>
      <c r="L14200" s="9" t="str">
        <f t="shared" si="235"/>
        <v/>
      </c>
      <c r="M14200" s="205" t="str" cm="1">
        <f t="array" ref="M14200">_xlfn.IFS(NOT(ISERROR(VLOOKUP(Table5[[#This Row],[Section]],TB_notTB,1,FALSE))),"No",LEFT(Table5[[#This Row],[Section]],3)="ETB","PLS",LEFT(Table5[[#This Row],[Section]],1)="7","PDB",NOT(ISBLANK(Table5[[#This Row],[Section]])),"No")</f>
        <v>No</v>
      </c>
    </row>
    <row r="14201" spans="1:13" x14ac:dyDescent="0.25">
      <c r="A14201" s="130" t="s">
        <v>5244</v>
      </c>
      <c r="B14201" s="130" t="s">
        <v>17222</v>
      </c>
      <c r="C14201" s="130" t="s">
        <v>98</v>
      </c>
      <c r="D14201" s="131">
        <v>0.61799999999999999</v>
      </c>
      <c r="E14201" s="132">
        <v>192</v>
      </c>
      <c r="F14201" s="132">
        <v>192</v>
      </c>
      <c r="G14201" s="126" t="s">
        <v>13711</v>
      </c>
      <c r="H14201" s="126" t="s">
        <v>20119</v>
      </c>
      <c r="I14201" s="126" t="s">
        <v>21054</v>
      </c>
      <c r="J14201" s="126" t="s">
        <v>26232</v>
      </c>
      <c r="K14201" s="9">
        <f>_xlfn.IFNA(VLOOKUP(Table5[[#This Row],[Section]],SubSill_Tier,2,FALSE),0)</f>
        <v>0</v>
      </c>
      <c r="L14201" s="9" t="str">
        <f t="shared" si="235"/>
        <v/>
      </c>
      <c r="M14201" s="205" t="str" cm="1">
        <f t="array" ref="M14201">_xlfn.IFS(NOT(ISERROR(VLOOKUP(Table5[[#This Row],[Section]],TB_notTB,1,FALSE))),"No",LEFT(Table5[[#This Row],[Section]],3)="ETB","PLS",LEFT(Table5[[#This Row],[Section]],1)="7","PDB",NOT(ISBLANK(Table5[[#This Row],[Section]])),"No")</f>
        <v>No</v>
      </c>
    </row>
    <row r="14202" spans="1:13" x14ac:dyDescent="0.25">
      <c r="A14202" s="130" t="s">
        <v>5245</v>
      </c>
      <c r="B14202" s="130" t="s">
        <v>17222</v>
      </c>
      <c r="C14202" s="130" t="s">
        <v>98</v>
      </c>
      <c r="D14202" s="131">
        <v>0.58499999999999996</v>
      </c>
      <c r="E14202" s="132">
        <v>100</v>
      </c>
      <c r="F14202" s="132">
        <v>100</v>
      </c>
      <c r="G14202" s="126" t="s">
        <v>13712</v>
      </c>
      <c r="H14202" s="126" t="s">
        <v>20120</v>
      </c>
      <c r="I14202" s="126" t="s">
        <v>21055</v>
      </c>
      <c r="J14202" s="126" t="s">
        <v>26232</v>
      </c>
      <c r="K14202" s="9">
        <f>_xlfn.IFNA(VLOOKUP(Table5[[#This Row],[Section]],SubSill_Tier,2,FALSE),0)</f>
        <v>0</v>
      </c>
      <c r="L14202" s="9" t="str">
        <f t="shared" si="235"/>
        <v/>
      </c>
      <c r="M14202" s="205" t="str" cm="1">
        <f t="array" ref="M14202">_xlfn.IFS(NOT(ISERROR(VLOOKUP(Table5[[#This Row],[Section]],TB_notTB,1,FALSE))),"No",LEFT(Table5[[#This Row],[Section]],3)="ETB","PLS",LEFT(Table5[[#This Row],[Section]],1)="7","PDB",NOT(ISBLANK(Table5[[#This Row],[Section]])),"No")</f>
        <v>No</v>
      </c>
    </row>
    <row r="14203" spans="1:13" x14ac:dyDescent="0.25">
      <c r="A14203" s="130" t="s">
        <v>5246</v>
      </c>
      <c r="B14203" s="130" t="s">
        <v>17222</v>
      </c>
      <c r="C14203" s="130" t="s">
        <v>98</v>
      </c>
      <c r="D14203" s="131">
        <v>0.249</v>
      </c>
      <c r="E14203" s="132">
        <v>100</v>
      </c>
      <c r="F14203" s="132">
        <v>100</v>
      </c>
      <c r="G14203" s="126" t="s">
        <v>13736</v>
      </c>
      <c r="H14203" s="126" t="s">
        <v>20148</v>
      </c>
      <c r="I14203" s="126" t="s">
        <v>21073</v>
      </c>
      <c r="J14203" s="126" t="s">
        <v>26232</v>
      </c>
      <c r="K14203" s="9">
        <f>_xlfn.IFNA(VLOOKUP(Table5[[#This Row],[Section]],SubSill_Tier,2,FALSE),0)</f>
        <v>0</v>
      </c>
      <c r="L14203" s="9" t="str">
        <f t="shared" si="235"/>
        <v/>
      </c>
      <c r="M14203" s="205" t="str" cm="1">
        <f t="array" ref="M14203">_xlfn.IFS(NOT(ISERROR(VLOOKUP(Table5[[#This Row],[Section]],TB_notTB,1,FALSE))),"No",LEFT(Table5[[#This Row],[Section]],3)="ETB","PLS",LEFT(Table5[[#This Row],[Section]],1)="7","PDB",NOT(ISBLANK(Table5[[#This Row],[Section]])),"No")</f>
        <v>No</v>
      </c>
    </row>
    <row r="14204" spans="1:13" x14ac:dyDescent="0.25">
      <c r="A14204" s="130" t="s">
        <v>5247</v>
      </c>
      <c r="B14204" s="130" t="s">
        <v>17222</v>
      </c>
      <c r="C14204" s="130" t="s">
        <v>98</v>
      </c>
      <c r="D14204" s="131">
        <v>1.1930000000000001</v>
      </c>
      <c r="E14204" s="132">
        <v>658</v>
      </c>
      <c r="F14204" s="132">
        <v>100</v>
      </c>
      <c r="G14204" s="126" t="s">
        <v>13736</v>
      </c>
      <c r="H14204" s="126" t="s">
        <v>20148</v>
      </c>
      <c r="I14204" s="126" t="s">
        <v>21073</v>
      </c>
      <c r="J14204" s="126" t="s">
        <v>26232</v>
      </c>
      <c r="K14204" s="9">
        <f>_xlfn.IFNA(VLOOKUP(Table5[[#This Row],[Section]],SubSill_Tier,2,FALSE),0)</f>
        <v>0</v>
      </c>
      <c r="L14204" s="9" t="str">
        <f t="shared" si="235"/>
        <v/>
      </c>
      <c r="M14204" s="205" t="str" cm="1">
        <f t="array" ref="M14204">_xlfn.IFS(NOT(ISERROR(VLOOKUP(Table5[[#This Row],[Section]],TB_notTB,1,FALSE))),"No",LEFT(Table5[[#This Row],[Section]],3)="ETB","PLS",LEFT(Table5[[#This Row],[Section]],1)="7","PDB",NOT(ISBLANK(Table5[[#This Row],[Section]])),"No")</f>
        <v>No</v>
      </c>
    </row>
    <row r="14205" spans="1:13" x14ac:dyDescent="0.25">
      <c r="A14205" s="130" t="s">
        <v>10100</v>
      </c>
      <c r="B14205" s="130" t="s">
        <v>17222</v>
      </c>
      <c r="C14205" s="130" t="s">
        <v>75</v>
      </c>
      <c r="D14205" s="131">
        <v>1.333</v>
      </c>
      <c r="E14205" s="132">
        <v>359</v>
      </c>
      <c r="F14205" s="132">
        <v>359</v>
      </c>
      <c r="G14205" s="126" t="s">
        <v>13721</v>
      </c>
      <c r="H14205" s="126" t="s">
        <v>20121</v>
      </c>
      <c r="I14205" s="126" t="s">
        <v>20122</v>
      </c>
      <c r="J14205" s="126" t="s">
        <v>26234</v>
      </c>
      <c r="K14205" s="9">
        <f>_xlfn.IFNA(VLOOKUP(Table5[[#This Row],[Section]],SubSill_Tier,2,FALSE),0)</f>
        <v>0</v>
      </c>
      <c r="L14205" s="9" t="str">
        <f t="shared" si="235"/>
        <v/>
      </c>
      <c r="M14205" s="205" t="str" cm="1">
        <f t="array" ref="M14205">_xlfn.IFS(NOT(ISERROR(VLOOKUP(Table5[[#This Row],[Section]],TB_notTB,1,FALSE))),"No",LEFT(Table5[[#This Row],[Section]],3)="ETB","PLS",LEFT(Table5[[#This Row],[Section]],1)="7","PDB",NOT(ISBLANK(Table5[[#This Row],[Section]])),"No")</f>
        <v>No</v>
      </c>
    </row>
    <row r="14206" spans="1:13" x14ac:dyDescent="0.25">
      <c r="A14206" s="130" t="s">
        <v>5248</v>
      </c>
      <c r="B14206" s="130" t="s">
        <v>17222</v>
      </c>
      <c r="C14206" s="130" t="s">
        <v>98</v>
      </c>
      <c r="D14206" s="131">
        <v>0.44500000000000001</v>
      </c>
      <c r="E14206" s="132">
        <v>222</v>
      </c>
      <c r="F14206" s="132">
        <v>100</v>
      </c>
      <c r="G14206" s="126" t="s">
        <v>13736</v>
      </c>
      <c r="H14206" s="126" t="s">
        <v>20148</v>
      </c>
      <c r="I14206" s="126" t="s">
        <v>21073</v>
      </c>
      <c r="J14206" s="126" t="s">
        <v>26232</v>
      </c>
      <c r="K14206" s="9">
        <f>_xlfn.IFNA(VLOOKUP(Table5[[#This Row],[Section]],SubSill_Tier,2,FALSE),0)</f>
        <v>0</v>
      </c>
      <c r="L14206" s="9" t="str">
        <f t="shared" si="235"/>
        <v/>
      </c>
      <c r="M14206" s="205" t="str" cm="1">
        <f t="array" ref="M14206">_xlfn.IFS(NOT(ISERROR(VLOOKUP(Table5[[#This Row],[Section]],TB_notTB,1,FALSE))),"No",LEFT(Table5[[#This Row],[Section]],3)="ETB","PLS",LEFT(Table5[[#This Row],[Section]],1)="7","PDB",NOT(ISBLANK(Table5[[#This Row],[Section]])),"No")</f>
        <v>No</v>
      </c>
    </row>
    <row r="14207" spans="1:13" x14ac:dyDescent="0.25">
      <c r="A14207" s="130" t="s">
        <v>5249</v>
      </c>
      <c r="B14207" s="130" t="s">
        <v>17222</v>
      </c>
      <c r="C14207" s="130" t="s">
        <v>98</v>
      </c>
      <c r="D14207" s="131">
        <v>0.76700000000000002</v>
      </c>
      <c r="E14207" s="132">
        <v>354</v>
      </c>
      <c r="F14207" s="132">
        <v>126</v>
      </c>
      <c r="G14207" s="126" t="s">
        <v>13736</v>
      </c>
      <c r="H14207" s="126" t="s">
        <v>20148</v>
      </c>
      <c r="I14207" s="126" t="s">
        <v>21073</v>
      </c>
      <c r="J14207" s="126" t="s">
        <v>26232</v>
      </c>
      <c r="K14207" s="9">
        <f>_xlfn.IFNA(VLOOKUP(Table5[[#This Row],[Section]],SubSill_Tier,2,FALSE),0)</f>
        <v>0</v>
      </c>
      <c r="L14207" s="9" t="str">
        <f t="shared" si="235"/>
        <v/>
      </c>
      <c r="M14207" s="205" t="str" cm="1">
        <f t="array" ref="M14207">_xlfn.IFS(NOT(ISERROR(VLOOKUP(Table5[[#This Row],[Section]],TB_notTB,1,FALSE))),"No",LEFT(Table5[[#This Row],[Section]],3)="ETB","PLS",LEFT(Table5[[#This Row],[Section]],1)="7","PDB",NOT(ISBLANK(Table5[[#This Row],[Section]])),"No")</f>
        <v>No</v>
      </c>
    </row>
    <row r="14208" spans="1:13" x14ac:dyDescent="0.25">
      <c r="A14208" s="130" t="s">
        <v>10101</v>
      </c>
      <c r="B14208" s="130" t="s">
        <v>17222</v>
      </c>
      <c r="C14208" s="130" t="s">
        <v>98</v>
      </c>
      <c r="D14208" s="131">
        <v>2.2490000000000001</v>
      </c>
      <c r="E14208" s="132">
        <v>353</v>
      </c>
      <c r="F14208" s="132">
        <v>353</v>
      </c>
      <c r="G14208" s="126" t="s">
        <v>13714</v>
      </c>
      <c r="H14208" s="126" t="s">
        <v>20121</v>
      </c>
      <c r="I14208" s="126" t="s">
        <v>20122</v>
      </c>
      <c r="J14208" s="126" t="s">
        <v>26234</v>
      </c>
      <c r="K14208" s="9">
        <f>_xlfn.IFNA(VLOOKUP(Table5[[#This Row],[Section]],SubSill_Tier,2,FALSE),0)</f>
        <v>0</v>
      </c>
      <c r="L14208" s="9" t="str">
        <f t="shared" si="235"/>
        <v/>
      </c>
      <c r="M14208" s="205" t="str" cm="1">
        <f t="array" ref="M14208">_xlfn.IFS(NOT(ISERROR(VLOOKUP(Table5[[#This Row],[Section]],TB_notTB,1,FALSE))),"No",LEFT(Table5[[#This Row],[Section]],3)="ETB","PLS",LEFT(Table5[[#This Row],[Section]],1)="7","PDB",NOT(ISBLANK(Table5[[#This Row],[Section]])),"No")</f>
        <v>No</v>
      </c>
    </row>
    <row r="14209" spans="1:13" x14ac:dyDescent="0.25">
      <c r="A14209" s="130" t="s">
        <v>10102</v>
      </c>
      <c r="B14209" s="130" t="s">
        <v>17222</v>
      </c>
      <c r="C14209" s="130" t="s">
        <v>98</v>
      </c>
      <c r="D14209" s="131">
        <v>1.304</v>
      </c>
      <c r="E14209" s="132">
        <v>295</v>
      </c>
      <c r="F14209" s="132">
        <v>295</v>
      </c>
      <c r="G14209" s="126" t="s">
        <v>13724</v>
      </c>
      <c r="H14209" s="126" t="s">
        <v>20186</v>
      </c>
      <c r="I14209" s="126" t="s">
        <v>22099</v>
      </c>
      <c r="J14209" s="126" t="s">
        <v>26234</v>
      </c>
      <c r="K14209" s="9">
        <f>_xlfn.IFNA(VLOOKUP(Table5[[#This Row],[Section]],SubSill_Tier,2,FALSE),0)</f>
        <v>0</v>
      </c>
      <c r="L14209" s="9" t="str">
        <f t="shared" si="235"/>
        <v/>
      </c>
      <c r="M14209" s="205" t="str" cm="1">
        <f t="array" ref="M14209">_xlfn.IFS(NOT(ISERROR(VLOOKUP(Table5[[#This Row],[Section]],TB_notTB,1,FALSE))),"No",LEFT(Table5[[#This Row],[Section]],3)="ETB","PLS",LEFT(Table5[[#This Row],[Section]],1)="7","PDB",NOT(ISBLANK(Table5[[#This Row],[Section]])),"No")</f>
        <v>No</v>
      </c>
    </row>
    <row r="14210" spans="1:13" x14ac:dyDescent="0.25">
      <c r="A14210" s="130" t="s">
        <v>5250</v>
      </c>
      <c r="B14210" s="130" t="s">
        <v>17222</v>
      </c>
      <c r="C14210" s="130" t="s">
        <v>98</v>
      </c>
      <c r="D14210" s="131">
        <v>2.3679999999999999</v>
      </c>
      <c r="E14210" s="132">
        <v>423</v>
      </c>
      <c r="F14210" s="132">
        <v>100</v>
      </c>
      <c r="G14210" s="126" t="s">
        <v>13711</v>
      </c>
      <c r="H14210" s="126" t="s">
        <v>20119</v>
      </c>
      <c r="I14210" s="126" t="s">
        <v>21054</v>
      </c>
      <c r="J14210" s="126" t="s">
        <v>26232</v>
      </c>
      <c r="K14210" s="9">
        <f>_xlfn.IFNA(VLOOKUP(Table5[[#This Row],[Section]],SubSill_Tier,2,FALSE),0)</f>
        <v>0</v>
      </c>
      <c r="L14210" s="9" t="str">
        <f t="shared" si="235"/>
        <v/>
      </c>
      <c r="M14210" s="205" t="str" cm="1">
        <f t="array" ref="M14210">_xlfn.IFS(NOT(ISERROR(VLOOKUP(Table5[[#This Row],[Section]],TB_notTB,1,FALSE))),"No",LEFT(Table5[[#This Row],[Section]],3)="ETB","PLS",LEFT(Table5[[#This Row],[Section]],1)="7","PDB",NOT(ISBLANK(Table5[[#This Row],[Section]])),"No")</f>
        <v>No</v>
      </c>
    </row>
    <row r="14211" spans="1:13" x14ac:dyDescent="0.25">
      <c r="A14211" s="130" t="s">
        <v>5251</v>
      </c>
      <c r="B14211" s="130" t="s">
        <v>17222</v>
      </c>
      <c r="C14211" s="130" t="s">
        <v>98</v>
      </c>
      <c r="D14211" s="131">
        <v>2.6080000000000001</v>
      </c>
      <c r="E14211" s="132">
        <v>374</v>
      </c>
      <c r="F14211" s="132">
        <v>374</v>
      </c>
      <c r="G14211" s="126" t="s">
        <v>13711</v>
      </c>
      <c r="H14211" s="126" t="s">
        <v>20119</v>
      </c>
      <c r="I14211" s="126" t="s">
        <v>21054</v>
      </c>
      <c r="J14211" s="126" t="s">
        <v>26232</v>
      </c>
      <c r="K14211" s="9">
        <f>_xlfn.IFNA(VLOOKUP(Table5[[#This Row],[Section]],SubSill_Tier,2,FALSE),0)</f>
        <v>0</v>
      </c>
      <c r="L14211" s="9" t="str">
        <f t="shared" si="235"/>
        <v/>
      </c>
      <c r="M14211" s="205" t="str" cm="1">
        <f t="array" ref="M14211">_xlfn.IFS(NOT(ISERROR(VLOOKUP(Table5[[#This Row],[Section]],TB_notTB,1,FALSE))),"No",LEFT(Table5[[#This Row],[Section]],3)="ETB","PLS",LEFT(Table5[[#This Row],[Section]],1)="7","PDB",NOT(ISBLANK(Table5[[#This Row],[Section]])),"No")</f>
        <v>No</v>
      </c>
    </row>
    <row r="14212" spans="1:13" x14ac:dyDescent="0.25">
      <c r="A14212" s="130" t="s">
        <v>5252</v>
      </c>
      <c r="B14212" s="130" t="s">
        <v>17222</v>
      </c>
      <c r="C14212" s="130" t="s">
        <v>98</v>
      </c>
      <c r="D14212" s="131">
        <v>0.67500000000000004</v>
      </c>
      <c r="E14212" s="132">
        <v>129</v>
      </c>
      <c r="F14212" s="132">
        <v>129</v>
      </c>
      <c r="G14212" s="126" t="s">
        <v>13711</v>
      </c>
      <c r="H14212" s="126" t="s">
        <v>20119</v>
      </c>
      <c r="I14212" s="126" t="s">
        <v>21054</v>
      </c>
      <c r="J14212" s="126" t="s">
        <v>26232</v>
      </c>
      <c r="K14212" s="9">
        <f>_xlfn.IFNA(VLOOKUP(Table5[[#This Row],[Section]],SubSill_Tier,2,FALSE),0)</f>
        <v>0</v>
      </c>
      <c r="L14212" s="9" t="str">
        <f t="shared" si="235"/>
        <v/>
      </c>
      <c r="M14212" s="205" t="str" cm="1">
        <f t="array" ref="M14212">_xlfn.IFS(NOT(ISERROR(VLOOKUP(Table5[[#This Row],[Section]],TB_notTB,1,FALSE))),"No",LEFT(Table5[[#This Row],[Section]],3)="ETB","PLS",LEFT(Table5[[#This Row],[Section]],1)="7","PDB",NOT(ISBLANK(Table5[[#This Row],[Section]])),"No")</f>
        <v>No</v>
      </c>
    </row>
    <row r="14213" spans="1:13" x14ac:dyDescent="0.25">
      <c r="A14213" s="130" t="s">
        <v>10103</v>
      </c>
      <c r="B14213" s="130" t="s">
        <v>10104</v>
      </c>
      <c r="C14213" s="130" t="s">
        <v>75</v>
      </c>
      <c r="D14213" s="131">
        <v>0.26400000000000001</v>
      </c>
      <c r="E14213" s="132">
        <v>127</v>
      </c>
      <c r="F14213" s="132">
        <v>127</v>
      </c>
      <c r="G14213" s="126" t="s">
        <v>13718</v>
      </c>
      <c r="H14213" s="126" t="s">
        <v>20127</v>
      </c>
      <c r="I14213" s="126" t="s">
        <v>21060</v>
      </c>
      <c r="J14213" s="126" t="s">
        <v>26235</v>
      </c>
      <c r="K14213" s="9">
        <f>_xlfn.IFNA(VLOOKUP(Table5[[#This Row],[Section]],SubSill_Tier,2,FALSE),0)</f>
        <v>0</v>
      </c>
      <c r="L14213" s="9" t="str">
        <f t="shared" si="235"/>
        <v/>
      </c>
      <c r="M14213" s="205" t="str" cm="1">
        <f t="array" ref="M14213">_xlfn.IFS(NOT(ISERROR(VLOOKUP(Table5[[#This Row],[Section]],TB_notTB,1,FALSE))),"No",LEFT(Table5[[#This Row],[Section]],3)="ETB","PLS",LEFT(Table5[[#This Row],[Section]],1)="7","PDB",NOT(ISBLANK(Table5[[#This Row],[Section]])),"No")</f>
        <v>No</v>
      </c>
    </row>
    <row r="14214" spans="1:13" x14ac:dyDescent="0.25">
      <c r="A14214" s="130" t="s">
        <v>10105</v>
      </c>
      <c r="B14214" s="130" t="s">
        <v>17222</v>
      </c>
      <c r="C14214" s="130" t="s">
        <v>98</v>
      </c>
      <c r="D14214" s="131">
        <v>0.38100000000000001</v>
      </c>
      <c r="E14214" s="132">
        <v>100</v>
      </c>
      <c r="F14214" s="132">
        <v>100</v>
      </c>
      <c r="G14214" s="126" t="s">
        <v>13721</v>
      </c>
      <c r="H14214" s="126" t="s">
        <v>20121</v>
      </c>
      <c r="I14214" s="126" t="s">
        <v>20122</v>
      </c>
      <c r="J14214" s="126" t="s">
        <v>26234</v>
      </c>
      <c r="K14214" s="9">
        <f>_xlfn.IFNA(VLOOKUP(Table5[[#This Row],[Section]],SubSill_Tier,2,FALSE),0)</f>
        <v>0</v>
      </c>
      <c r="L14214" s="9" t="str">
        <f t="shared" si="235"/>
        <v/>
      </c>
      <c r="M14214" s="205" t="str" cm="1">
        <f t="array" ref="M14214">_xlfn.IFS(NOT(ISERROR(VLOOKUP(Table5[[#This Row],[Section]],TB_notTB,1,FALSE))),"No",LEFT(Table5[[#This Row],[Section]],3)="ETB","PLS",LEFT(Table5[[#This Row],[Section]],1)="7","PDB",NOT(ISBLANK(Table5[[#This Row],[Section]])),"No")</f>
        <v>No</v>
      </c>
    </row>
    <row r="14215" spans="1:13" x14ac:dyDescent="0.25">
      <c r="A14215" s="130" t="s">
        <v>10106</v>
      </c>
      <c r="B14215" s="130" t="s">
        <v>17222</v>
      </c>
      <c r="C14215" s="130" t="s">
        <v>98</v>
      </c>
      <c r="D14215" s="131">
        <v>0.52900000000000003</v>
      </c>
      <c r="E14215" s="132">
        <v>196</v>
      </c>
      <c r="F14215" s="132">
        <v>196</v>
      </c>
      <c r="G14215" s="126" t="s">
        <v>13750</v>
      </c>
      <c r="H14215" s="126" t="s">
        <v>20121</v>
      </c>
      <c r="I14215" s="126" t="s">
        <v>20122</v>
      </c>
      <c r="J14215" s="126" t="s">
        <v>26234</v>
      </c>
      <c r="K14215" s="9">
        <f>_xlfn.IFNA(VLOOKUP(Table5[[#This Row],[Section]],SubSill_Tier,2,FALSE),0)</f>
        <v>0</v>
      </c>
      <c r="L14215" s="9" t="str">
        <f t="shared" si="235"/>
        <v/>
      </c>
      <c r="M14215" s="205" t="str" cm="1">
        <f t="array" ref="M14215">_xlfn.IFS(NOT(ISERROR(VLOOKUP(Table5[[#This Row],[Section]],TB_notTB,1,FALSE))),"No",LEFT(Table5[[#This Row],[Section]],3)="ETB","PLS",LEFT(Table5[[#This Row],[Section]],1)="7","PDB",NOT(ISBLANK(Table5[[#This Row],[Section]])),"No")</f>
        <v>No</v>
      </c>
    </row>
    <row r="14216" spans="1:13" x14ac:dyDescent="0.25">
      <c r="A14216" s="130" t="s">
        <v>10107</v>
      </c>
      <c r="B14216" s="130" t="s">
        <v>17222</v>
      </c>
      <c r="C14216" s="130" t="s">
        <v>98</v>
      </c>
      <c r="D14216" s="131">
        <v>0.32700000000000001</v>
      </c>
      <c r="E14216" s="132">
        <v>110</v>
      </c>
      <c r="F14216" s="132">
        <v>110</v>
      </c>
      <c r="G14216" s="126" t="s">
        <v>13750</v>
      </c>
      <c r="H14216" s="126" t="s">
        <v>20121</v>
      </c>
      <c r="I14216" s="126" t="s">
        <v>20122</v>
      </c>
      <c r="J14216" s="126" t="s">
        <v>26234</v>
      </c>
      <c r="K14216" s="9">
        <f>_xlfn.IFNA(VLOOKUP(Table5[[#This Row],[Section]],SubSill_Tier,2,FALSE),0)</f>
        <v>0</v>
      </c>
      <c r="L14216" s="9" t="str">
        <f t="shared" si="235"/>
        <v/>
      </c>
      <c r="M14216" s="205" t="str" cm="1">
        <f t="array" ref="M14216">_xlfn.IFS(NOT(ISERROR(VLOOKUP(Table5[[#This Row],[Section]],TB_notTB,1,FALSE))),"No",LEFT(Table5[[#This Row],[Section]],3)="ETB","PLS",LEFT(Table5[[#This Row],[Section]],1)="7","PDB",NOT(ISBLANK(Table5[[#This Row],[Section]])),"No")</f>
        <v>No</v>
      </c>
    </row>
    <row r="14217" spans="1:13" x14ac:dyDescent="0.25">
      <c r="A14217" s="130" t="s">
        <v>10108</v>
      </c>
      <c r="B14217" s="130" t="s">
        <v>24340</v>
      </c>
      <c r="C14217" s="130" t="s">
        <v>98</v>
      </c>
      <c r="D14217" s="131">
        <v>4.2119999999999997</v>
      </c>
      <c r="E14217" s="132">
        <v>709</v>
      </c>
      <c r="F14217" s="132">
        <v>709</v>
      </c>
      <c r="G14217" s="126" t="s">
        <v>13724</v>
      </c>
      <c r="H14217" s="126" t="s">
        <v>21063</v>
      </c>
      <c r="I14217" s="126" t="s">
        <v>21064</v>
      </c>
      <c r="J14217" s="126" t="s">
        <v>26237</v>
      </c>
      <c r="K14217" s="9">
        <f>_xlfn.IFNA(VLOOKUP(Table5[[#This Row],[Section]],SubSill_Tier,2,FALSE),0)</f>
        <v>0</v>
      </c>
      <c r="L14217" s="9" t="str">
        <f t="shared" si="235"/>
        <v/>
      </c>
      <c r="M14217" s="205" t="str" cm="1">
        <f t="array" ref="M14217">_xlfn.IFS(NOT(ISERROR(VLOOKUP(Table5[[#This Row],[Section]],TB_notTB,1,FALSE))),"No",LEFT(Table5[[#This Row],[Section]],3)="ETB","PLS",LEFT(Table5[[#This Row],[Section]],1)="7","PDB",NOT(ISBLANK(Table5[[#This Row],[Section]])),"No")</f>
        <v>No</v>
      </c>
    </row>
    <row r="14218" spans="1:13" x14ac:dyDescent="0.25">
      <c r="A14218" s="130" t="s">
        <v>5253</v>
      </c>
      <c r="B14218" s="130" t="s">
        <v>17222</v>
      </c>
      <c r="C14218" s="130" t="s">
        <v>98</v>
      </c>
      <c r="D14218" s="131">
        <v>1.58</v>
      </c>
      <c r="E14218" s="132">
        <v>590</v>
      </c>
      <c r="F14218" s="132">
        <v>590</v>
      </c>
      <c r="G14218" s="126" t="s">
        <v>13711</v>
      </c>
      <c r="H14218" s="126" t="s">
        <v>20119</v>
      </c>
      <c r="I14218" s="126" t="s">
        <v>21054</v>
      </c>
      <c r="J14218" s="126" t="s">
        <v>26232</v>
      </c>
      <c r="K14218" s="9">
        <f>_xlfn.IFNA(VLOOKUP(Table5[[#This Row],[Section]],SubSill_Tier,2,FALSE),0)</f>
        <v>0</v>
      </c>
      <c r="L14218" s="9" t="str">
        <f t="shared" si="235"/>
        <v/>
      </c>
      <c r="M14218" s="205" t="str" cm="1">
        <f t="array" ref="M14218">_xlfn.IFS(NOT(ISERROR(VLOOKUP(Table5[[#This Row],[Section]],TB_notTB,1,FALSE))),"No",LEFT(Table5[[#This Row],[Section]],3)="ETB","PLS",LEFT(Table5[[#This Row],[Section]],1)="7","PDB",NOT(ISBLANK(Table5[[#This Row],[Section]])),"No")</f>
        <v>No</v>
      </c>
    </row>
    <row r="14219" spans="1:13" x14ac:dyDescent="0.25">
      <c r="A14219" s="130" t="s">
        <v>5254</v>
      </c>
      <c r="B14219" s="130" t="s">
        <v>17222</v>
      </c>
      <c r="C14219" s="130" t="s">
        <v>98</v>
      </c>
      <c r="D14219" s="131">
        <v>1.2829999999999999</v>
      </c>
      <c r="E14219" s="132">
        <v>301</v>
      </c>
      <c r="F14219" s="132">
        <v>100</v>
      </c>
      <c r="G14219" s="126" t="s">
        <v>13711</v>
      </c>
      <c r="H14219" s="126" t="s">
        <v>20119</v>
      </c>
      <c r="I14219" s="126" t="s">
        <v>21054</v>
      </c>
      <c r="J14219" s="126" t="s">
        <v>26232</v>
      </c>
      <c r="K14219" s="9">
        <f>_xlfn.IFNA(VLOOKUP(Table5[[#This Row],[Section]],SubSill_Tier,2,FALSE),0)</f>
        <v>0</v>
      </c>
      <c r="L14219" s="9" t="str">
        <f t="shared" si="235"/>
        <v/>
      </c>
      <c r="M14219" s="205" t="str" cm="1">
        <f t="array" ref="M14219">_xlfn.IFS(NOT(ISERROR(VLOOKUP(Table5[[#This Row],[Section]],TB_notTB,1,FALSE))),"No",LEFT(Table5[[#This Row],[Section]],3)="ETB","PLS",LEFT(Table5[[#This Row],[Section]],1)="7","PDB",NOT(ISBLANK(Table5[[#This Row],[Section]])),"No")</f>
        <v>No</v>
      </c>
    </row>
    <row r="14220" spans="1:13" x14ac:dyDescent="0.25">
      <c r="A14220" s="130" t="s">
        <v>5255</v>
      </c>
      <c r="B14220" s="130" t="s">
        <v>17222</v>
      </c>
      <c r="C14220" s="130" t="s">
        <v>98</v>
      </c>
      <c r="D14220" s="131">
        <v>1.2689999999999999</v>
      </c>
      <c r="E14220" s="132">
        <v>312</v>
      </c>
      <c r="F14220" s="132">
        <v>100</v>
      </c>
      <c r="G14220" s="126" t="s">
        <v>13711</v>
      </c>
      <c r="H14220" s="126" t="s">
        <v>20119</v>
      </c>
      <c r="I14220" s="126" t="s">
        <v>21054</v>
      </c>
      <c r="J14220" s="126" t="s">
        <v>26232</v>
      </c>
      <c r="K14220" s="9">
        <f>_xlfn.IFNA(VLOOKUP(Table5[[#This Row],[Section]],SubSill_Tier,2,FALSE),0)</f>
        <v>0</v>
      </c>
      <c r="L14220" s="9" t="str">
        <f t="shared" si="235"/>
        <v/>
      </c>
      <c r="M14220" s="205" t="str" cm="1">
        <f t="array" ref="M14220">_xlfn.IFS(NOT(ISERROR(VLOOKUP(Table5[[#This Row],[Section]],TB_notTB,1,FALSE))),"No",LEFT(Table5[[#This Row],[Section]],3)="ETB","PLS",LEFT(Table5[[#This Row],[Section]],1)="7","PDB",NOT(ISBLANK(Table5[[#This Row],[Section]])),"No")</f>
        <v>No</v>
      </c>
    </row>
    <row r="14221" spans="1:13" x14ac:dyDescent="0.25">
      <c r="A14221" s="130" t="s">
        <v>5256</v>
      </c>
      <c r="B14221" s="130" t="s">
        <v>17222</v>
      </c>
      <c r="C14221" s="130" t="s">
        <v>98</v>
      </c>
      <c r="D14221" s="131">
        <v>2.7429999999999999</v>
      </c>
      <c r="E14221" s="132">
        <v>1066</v>
      </c>
      <c r="F14221" s="132">
        <v>123</v>
      </c>
      <c r="G14221" s="126" t="s">
        <v>13736</v>
      </c>
      <c r="H14221" s="126" t="s">
        <v>20148</v>
      </c>
      <c r="I14221" s="126" t="s">
        <v>21073</v>
      </c>
      <c r="J14221" s="126" t="s">
        <v>26232</v>
      </c>
      <c r="K14221" s="9">
        <f>_xlfn.IFNA(VLOOKUP(Table5[[#This Row],[Section]],SubSill_Tier,2,FALSE),0)</f>
        <v>0</v>
      </c>
      <c r="L14221" s="9" t="str">
        <f t="shared" si="235"/>
        <v/>
      </c>
      <c r="M14221" s="205" t="str" cm="1">
        <f t="array" ref="M14221">_xlfn.IFS(NOT(ISERROR(VLOOKUP(Table5[[#This Row],[Section]],TB_notTB,1,FALSE))),"No",LEFT(Table5[[#This Row],[Section]],3)="ETB","PLS",LEFT(Table5[[#This Row],[Section]],1)="7","PDB",NOT(ISBLANK(Table5[[#This Row],[Section]])),"No")</f>
        <v>No</v>
      </c>
    </row>
    <row r="14222" spans="1:13" x14ac:dyDescent="0.25">
      <c r="A14222" s="130" t="s">
        <v>5257</v>
      </c>
      <c r="B14222" s="130" t="s">
        <v>17222</v>
      </c>
      <c r="C14222" s="130" t="s">
        <v>98</v>
      </c>
      <c r="D14222" s="131">
        <v>1.075</v>
      </c>
      <c r="E14222" s="132">
        <v>592</v>
      </c>
      <c r="F14222" s="132">
        <v>100</v>
      </c>
      <c r="G14222" s="126" t="s">
        <v>13736</v>
      </c>
      <c r="H14222" s="126" t="s">
        <v>20148</v>
      </c>
      <c r="I14222" s="126" t="s">
        <v>21073</v>
      </c>
      <c r="J14222" s="126" t="s">
        <v>26232</v>
      </c>
      <c r="K14222" s="9">
        <f>_xlfn.IFNA(VLOOKUP(Table5[[#This Row],[Section]],SubSill_Tier,2,FALSE),0)</f>
        <v>0</v>
      </c>
      <c r="L14222" s="9" t="str">
        <f t="shared" si="235"/>
        <v/>
      </c>
      <c r="M14222" s="205" t="str" cm="1">
        <f t="array" ref="M14222">_xlfn.IFS(NOT(ISERROR(VLOOKUP(Table5[[#This Row],[Section]],TB_notTB,1,FALSE))),"No",LEFT(Table5[[#This Row],[Section]],3)="ETB","PLS",LEFT(Table5[[#This Row],[Section]],1)="7","PDB",NOT(ISBLANK(Table5[[#This Row],[Section]])),"No")</f>
        <v>No</v>
      </c>
    </row>
    <row r="14223" spans="1:13" x14ac:dyDescent="0.25">
      <c r="A14223" s="130" t="s">
        <v>17061</v>
      </c>
      <c r="B14223" s="130" t="s">
        <v>19894</v>
      </c>
      <c r="C14223" s="130" t="s">
        <v>75</v>
      </c>
      <c r="D14223" s="131">
        <v>0.35599999999999998</v>
      </c>
      <c r="E14223" s="132">
        <v>158</v>
      </c>
      <c r="F14223" s="132">
        <v>100</v>
      </c>
      <c r="G14223" s="126" t="s">
        <v>14884</v>
      </c>
      <c r="H14223" s="126" t="s">
        <v>21146</v>
      </c>
      <c r="I14223" s="126" t="s">
        <v>22101</v>
      </c>
      <c r="J14223" s="126" t="s">
        <v>26278</v>
      </c>
      <c r="K14223" s="9">
        <f>_xlfn.IFNA(VLOOKUP(Table5[[#This Row],[Section]],SubSill_Tier,2,FALSE),0)</f>
        <v>0</v>
      </c>
      <c r="L14223" s="9" t="str">
        <f t="shared" si="235"/>
        <v/>
      </c>
      <c r="M14223" s="205" t="str" cm="1">
        <f t="array" ref="M14223">_xlfn.IFS(NOT(ISERROR(VLOOKUP(Table5[[#This Row],[Section]],TB_notTB,1,FALSE))),"No",LEFT(Table5[[#This Row],[Section]],3)="ETB","PLS",LEFT(Table5[[#This Row],[Section]],1)="7","PDB",NOT(ISBLANK(Table5[[#This Row],[Section]])),"No")</f>
        <v>No</v>
      </c>
    </row>
    <row r="14224" spans="1:13" x14ac:dyDescent="0.25">
      <c r="A14224" s="130" t="s">
        <v>12273</v>
      </c>
      <c r="B14224" s="130" t="s">
        <v>17222</v>
      </c>
      <c r="C14224" s="130" t="s">
        <v>98</v>
      </c>
      <c r="D14224" s="131">
        <v>1.986</v>
      </c>
      <c r="E14224" s="132">
        <v>441</v>
      </c>
      <c r="F14224" s="132">
        <v>441</v>
      </c>
      <c r="G14224" s="126" t="s">
        <v>13733</v>
      </c>
      <c r="H14224" s="126" t="s">
        <v>20143</v>
      </c>
      <c r="I14224" s="126" t="s">
        <v>20144</v>
      </c>
      <c r="J14224" s="126" t="s">
        <v>26246</v>
      </c>
      <c r="K14224" s="9">
        <f>_xlfn.IFNA(VLOOKUP(Table5[[#This Row],[Section]],SubSill_Tier,2,FALSE),0)</f>
        <v>0</v>
      </c>
      <c r="L14224" s="9" t="str">
        <f t="shared" si="235"/>
        <v/>
      </c>
      <c r="M14224" s="205" t="str" cm="1">
        <f t="array" ref="M14224">_xlfn.IFS(NOT(ISERROR(VLOOKUP(Table5[[#This Row],[Section]],TB_notTB,1,FALSE))),"No",LEFT(Table5[[#This Row],[Section]],3)="ETB","PLS",LEFT(Table5[[#This Row],[Section]],1)="7","PDB",NOT(ISBLANK(Table5[[#This Row],[Section]])),"No")</f>
        <v>No</v>
      </c>
    </row>
    <row r="14225" spans="1:13" x14ac:dyDescent="0.25">
      <c r="A14225" s="130" t="s">
        <v>10109</v>
      </c>
      <c r="B14225" s="130" t="s">
        <v>10110</v>
      </c>
      <c r="C14225" s="130" t="s">
        <v>75</v>
      </c>
      <c r="D14225" s="131">
        <v>0.223</v>
      </c>
      <c r="E14225" s="132">
        <v>100</v>
      </c>
      <c r="F14225" s="132">
        <v>100</v>
      </c>
      <c r="G14225" s="126" t="s">
        <v>13750</v>
      </c>
      <c r="H14225" s="126" t="s">
        <v>21081</v>
      </c>
      <c r="I14225" s="126" t="s">
        <v>21082</v>
      </c>
      <c r="J14225" s="126" t="s">
        <v>26233</v>
      </c>
      <c r="K14225" s="9">
        <f>_xlfn.IFNA(VLOOKUP(Table5[[#This Row],[Section]],SubSill_Tier,2,FALSE),0)</f>
        <v>0</v>
      </c>
      <c r="L14225" s="9" t="str">
        <f t="shared" si="235"/>
        <v>Wall</v>
      </c>
      <c r="M14225" s="205" t="str" cm="1">
        <f t="array" ref="M14225">_xlfn.IFS(NOT(ISERROR(VLOOKUP(Table5[[#This Row],[Section]],TB_notTB,1,FALSE))),"No",LEFT(Table5[[#This Row],[Section]],3)="ETB","PLS",LEFT(Table5[[#This Row],[Section]],1)="7","PDB",NOT(ISBLANK(Table5[[#This Row],[Section]])),"No")</f>
        <v>No</v>
      </c>
    </row>
    <row r="14226" spans="1:13" x14ac:dyDescent="0.25">
      <c r="A14226" s="130" t="s">
        <v>10111</v>
      </c>
      <c r="B14226" s="130" t="s">
        <v>10112</v>
      </c>
      <c r="C14226" s="130" t="s">
        <v>75</v>
      </c>
      <c r="D14226" s="131">
        <v>0.34799999999999998</v>
      </c>
      <c r="E14226" s="132">
        <v>140</v>
      </c>
      <c r="F14226" s="132">
        <v>100</v>
      </c>
      <c r="G14226" s="126" t="s">
        <v>13750</v>
      </c>
      <c r="H14226" s="126" t="s">
        <v>21081</v>
      </c>
      <c r="I14226" s="126" t="s">
        <v>21082</v>
      </c>
      <c r="J14226" s="126" t="s">
        <v>26233</v>
      </c>
      <c r="K14226" s="9">
        <f>_xlfn.IFNA(VLOOKUP(Table5[[#This Row],[Section]],SubSill_Tier,2,FALSE),0)</f>
        <v>0</v>
      </c>
      <c r="L14226" s="9" t="str">
        <f t="shared" ref="L14226:L14276" si="236">IFERROR(IF(LEFT(G14226,2)="AI",IF(_xlfn.NUMBERVALUE(IFERROR(LEFT(IF(ISERROR(FIND("X",UPPER(B14226))),UPPER(B14226),RIGHT(UPPER(B14226),LEN(UPPER(B14226))-FIND("~",SUBSTITUTE(UPPER(B14226),"X","~",LEN(UPPER(B14226))-LEN(SUBSTITUTE(UPPER(B14226),"X","")))))),FIND(" ",IF(ISERROR(FIND("X",UPPER(B14226))),UPPER(B14226),RIGHT(UPPER(B14226),LEN(UPPER(B14226))-FIND("~",SUBSTITUTE(UPPER(B14226),"X","~",LEN(UPPER(B14226))-LEN(SUBSTITUTE(UPPER(B14226),"X","")))))),1)-1),IF(ISERROR(FIND("X",UPPER(B14226))),UPPER(B14226),RIGHT(UPPER(B14226),LEN(UPPER(B14226))-FIND("~",SUBSTITUTE(UPPER(B14226),"X","~",LEN(UPPER(B14226))-LEN(SUBSTITUTE(UPPER(B14226),"X",""))))))),".")&gt;=5,"Wall",""),""),"")</f>
        <v>Wall</v>
      </c>
      <c r="M14226" s="205" t="str" cm="1">
        <f t="array" ref="M14226">_xlfn.IFS(NOT(ISERROR(VLOOKUP(Table5[[#This Row],[Section]],TB_notTB,1,FALSE))),"No",LEFT(Table5[[#This Row],[Section]],3)="ETB","PLS",LEFT(Table5[[#This Row],[Section]],1)="7","PDB",NOT(ISBLANK(Table5[[#This Row],[Section]])),"No")</f>
        <v>No</v>
      </c>
    </row>
    <row r="14227" spans="1:13" x14ac:dyDescent="0.25">
      <c r="A14227" s="130" t="s">
        <v>10113</v>
      </c>
      <c r="B14227" s="130" t="s">
        <v>10114</v>
      </c>
      <c r="C14227" s="130" t="s">
        <v>75</v>
      </c>
      <c r="D14227" s="131">
        <v>0.59299999999999997</v>
      </c>
      <c r="E14227" s="132">
        <v>179</v>
      </c>
      <c r="F14227" s="132">
        <v>179</v>
      </c>
      <c r="G14227" s="126" t="s">
        <v>13750</v>
      </c>
      <c r="H14227" s="126" t="s">
        <v>21081</v>
      </c>
      <c r="I14227" s="126" t="s">
        <v>21082</v>
      </c>
      <c r="J14227" s="126" t="s">
        <v>26233</v>
      </c>
      <c r="K14227" s="9">
        <f>_xlfn.IFNA(VLOOKUP(Table5[[#This Row],[Section]],SubSill_Tier,2,FALSE),0)</f>
        <v>0</v>
      </c>
      <c r="L14227" s="9" t="str">
        <f t="shared" si="236"/>
        <v>Wall</v>
      </c>
      <c r="M14227" s="205" t="str" cm="1">
        <f t="array" ref="M14227">_xlfn.IFS(NOT(ISERROR(VLOOKUP(Table5[[#This Row],[Section]],TB_notTB,1,FALSE))),"No",LEFT(Table5[[#This Row],[Section]],3)="ETB","PLS",LEFT(Table5[[#This Row],[Section]],1)="7","PDB",NOT(ISBLANK(Table5[[#This Row],[Section]])),"No")</f>
        <v>No</v>
      </c>
    </row>
    <row r="14228" spans="1:13" x14ac:dyDescent="0.25">
      <c r="A14228" s="130" t="s">
        <v>10115</v>
      </c>
      <c r="B14228" s="130" t="s">
        <v>10116</v>
      </c>
      <c r="C14228" s="130" t="s">
        <v>75</v>
      </c>
      <c r="D14228" s="131">
        <v>0.17499999999999999</v>
      </c>
      <c r="E14228" s="132">
        <v>100</v>
      </c>
      <c r="F14228" s="132">
        <v>100</v>
      </c>
      <c r="G14228" s="126" t="s">
        <v>13750</v>
      </c>
      <c r="H14228" s="126" t="s">
        <v>20121</v>
      </c>
      <c r="I14228" s="126" t="s">
        <v>20122</v>
      </c>
      <c r="J14228" s="126" t="s">
        <v>26234</v>
      </c>
      <c r="K14228" s="9">
        <f>_xlfn.IFNA(VLOOKUP(Table5[[#This Row],[Section]],SubSill_Tier,2,FALSE),0)</f>
        <v>0</v>
      </c>
      <c r="L14228" s="9" t="str">
        <f t="shared" si="236"/>
        <v/>
      </c>
      <c r="M14228" s="205" t="str" cm="1">
        <f t="array" ref="M14228">_xlfn.IFS(NOT(ISERROR(VLOOKUP(Table5[[#This Row],[Section]],TB_notTB,1,FALSE))),"No",LEFT(Table5[[#This Row],[Section]],3)="ETB","PLS",LEFT(Table5[[#This Row],[Section]],1)="7","PDB",NOT(ISBLANK(Table5[[#This Row],[Section]])),"No")</f>
        <v>No</v>
      </c>
    </row>
    <row r="14229" spans="1:13" x14ac:dyDescent="0.25">
      <c r="A14229" s="130" t="s">
        <v>10117</v>
      </c>
      <c r="B14229" s="130" t="s">
        <v>17222</v>
      </c>
      <c r="C14229" s="130" t="s">
        <v>98</v>
      </c>
      <c r="D14229" s="131">
        <v>2.238</v>
      </c>
      <c r="E14229" s="132">
        <v>349</v>
      </c>
      <c r="F14229" s="132">
        <v>349</v>
      </c>
      <c r="G14229" s="126" t="s">
        <v>13724</v>
      </c>
      <c r="H14229" s="126" t="s">
        <v>20186</v>
      </c>
      <c r="I14229" s="126" t="s">
        <v>22099</v>
      </c>
      <c r="J14229" s="126" t="s">
        <v>26234</v>
      </c>
      <c r="K14229" s="9">
        <f>_xlfn.IFNA(VLOOKUP(Table5[[#This Row],[Section]],SubSill_Tier,2,FALSE),0)</f>
        <v>0</v>
      </c>
      <c r="L14229" s="9" t="str">
        <f t="shared" si="236"/>
        <v/>
      </c>
      <c r="M14229" s="205" t="str" cm="1">
        <f t="array" ref="M14229">_xlfn.IFS(NOT(ISERROR(VLOOKUP(Table5[[#This Row],[Section]],TB_notTB,1,FALSE))),"No",LEFT(Table5[[#This Row],[Section]],3)="ETB","PLS",LEFT(Table5[[#This Row],[Section]],1)="7","PDB",NOT(ISBLANK(Table5[[#This Row],[Section]])),"No")</f>
        <v>No</v>
      </c>
    </row>
    <row r="14230" spans="1:13" x14ac:dyDescent="0.25">
      <c r="A14230" s="130" t="s">
        <v>10118</v>
      </c>
      <c r="B14230" s="130" t="s">
        <v>17222</v>
      </c>
      <c r="C14230" s="130" t="s">
        <v>98</v>
      </c>
      <c r="D14230" s="131">
        <v>1.337</v>
      </c>
      <c r="E14230" s="132">
        <v>334</v>
      </c>
      <c r="F14230" s="132">
        <v>334</v>
      </c>
      <c r="G14230" s="126" t="s">
        <v>13721</v>
      </c>
      <c r="H14230" s="126" t="s">
        <v>20121</v>
      </c>
      <c r="I14230" s="126" t="s">
        <v>20122</v>
      </c>
      <c r="J14230" s="126" t="s">
        <v>26234</v>
      </c>
      <c r="K14230" s="9">
        <f>_xlfn.IFNA(VLOOKUP(Table5[[#This Row],[Section]],SubSill_Tier,2,FALSE),0)</f>
        <v>0</v>
      </c>
      <c r="L14230" s="9" t="str">
        <f t="shared" si="236"/>
        <v/>
      </c>
      <c r="M14230" s="205" t="str" cm="1">
        <f t="array" ref="M14230">_xlfn.IFS(NOT(ISERROR(VLOOKUP(Table5[[#This Row],[Section]],TB_notTB,1,FALSE))),"No",LEFT(Table5[[#This Row],[Section]],3)="ETB","PLS",LEFT(Table5[[#This Row],[Section]],1)="7","PDB",NOT(ISBLANK(Table5[[#This Row],[Section]])),"No")</f>
        <v>No</v>
      </c>
    </row>
    <row r="14231" spans="1:13" x14ac:dyDescent="0.25">
      <c r="A14231" s="130" t="s">
        <v>5258</v>
      </c>
      <c r="B14231" s="130" t="s">
        <v>17222</v>
      </c>
      <c r="C14231" s="130" t="s">
        <v>98</v>
      </c>
      <c r="D14231" s="131">
        <v>0.313</v>
      </c>
      <c r="E14231" s="132">
        <v>145</v>
      </c>
      <c r="F14231" s="132">
        <v>145</v>
      </c>
      <c r="G14231" s="126" t="s">
        <v>13730</v>
      </c>
      <c r="H14231" s="126" t="s">
        <v>20139</v>
      </c>
      <c r="I14231" s="126" t="s">
        <v>20140</v>
      </c>
      <c r="J14231" s="126" t="s">
        <v>26243</v>
      </c>
      <c r="K14231" s="9">
        <f>_xlfn.IFNA(VLOOKUP(Table5[[#This Row],[Section]],SubSill_Tier,2,FALSE),0)</f>
        <v>0</v>
      </c>
      <c r="L14231" s="9" t="str">
        <f t="shared" si="236"/>
        <v/>
      </c>
      <c r="M14231" s="205" t="str" cm="1">
        <f t="array" ref="M14231">_xlfn.IFS(NOT(ISERROR(VLOOKUP(Table5[[#This Row],[Section]],TB_notTB,1,FALSE))),"No",LEFT(Table5[[#This Row],[Section]],3)="ETB","PLS",LEFT(Table5[[#This Row],[Section]],1)="7","PDB",NOT(ISBLANK(Table5[[#This Row],[Section]])),"No")</f>
        <v>No</v>
      </c>
    </row>
    <row r="14232" spans="1:13" x14ac:dyDescent="0.25">
      <c r="A14232" s="130" t="s">
        <v>5259</v>
      </c>
      <c r="B14232" s="130" t="s">
        <v>17222</v>
      </c>
      <c r="C14232" s="130" t="s">
        <v>98</v>
      </c>
      <c r="D14232" s="131">
        <v>0.999</v>
      </c>
      <c r="E14232" s="132">
        <v>371</v>
      </c>
      <c r="F14232" s="132">
        <v>371</v>
      </c>
      <c r="G14232" s="126" t="s">
        <v>13711</v>
      </c>
      <c r="H14232" s="126" t="s">
        <v>20119</v>
      </c>
      <c r="I14232" s="126" t="s">
        <v>21054</v>
      </c>
      <c r="J14232" s="126" t="s">
        <v>26232</v>
      </c>
      <c r="K14232" s="9">
        <f>_xlfn.IFNA(VLOOKUP(Table5[[#This Row],[Section]],SubSill_Tier,2,FALSE),0)</f>
        <v>0</v>
      </c>
      <c r="L14232" s="9" t="str">
        <f t="shared" si="236"/>
        <v/>
      </c>
      <c r="M14232" s="205" t="str" cm="1">
        <f t="array" ref="M14232">_xlfn.IFS(NOT(ISERROR(VLOOKUP(Table5[[#This Row],[Section]],TB_notTB,1,FALSE))),"No",LEFT(Table5[[#This Row],[Section]],3)="ETB","PLS",LEFT(Table5[[#This Row],[Section]],1)="7","PDB",NOT(ISBLANK(Table5[[#This Row],[Section]])),"No")</f>
        <v>No</v>
      </c>
    </row>
    <row r="14233" spans="1:13" x14ac:dyDescent="0.25">
      <c r="A14233" s="130" t="s">
        <v>10119</v>
      </c>
      <c r="B14233" s="130" t="s">
        <v>17222</v>
      </c>
      <c r="C14233" s="130" t="s">
        <v>75</v>
      </c>
      <c r="D14233" s="131">
        <v>0.51600000000000001</v>
      </c>
      <c r="E14233" s="132">
        <v>244</v>
      </c>
      <c r="F14233" s="132">
        <v>244</v>
      </c>
      <c r="G14233" s="126" t="s">
        <v>13721</v>
      </c>
      <c r="H14233" s="126" t="s">
        <v>20121</v>
      </c>
      <c r="I14233" s="126" t="s">
        <v>20122</v>
      </c>
      <c r="J14233" s="126" t="s">
        <v>26234</v>
      </c>
      <c r="K14233" s="9">
        <f>_xlfn.IFNA(VLOOKUP(Table5[[#This Row],[Section]],SubSill_Tier,2,FALSE),0)</f>
        <v>0</v>
      </c>
      <c r="L14233" s="9" t="str">
        <f t="shared" si="236"/>
        <v/>
      </c>
      <c r="M14233" s="205" t="str" cm="1">
        <f t="array" ref="M14233">_xlfn.IFS(NOT(ISERROR(VLOOKUP(Table5[[#This Row],[Section]],TB_notTB,1,FALSE))),"No",LEFT(Table5[[#This Row],[Section]],3)="ETB","PLS",LEFT(Table5[[#This Row],[Section]],1)="7","PDB",NOT(ISBLANK(Table5[[#This Row],[Section]])),"No")</f>
        <v>No</v>
      </c>
    </row>
    <row r="14234" spans="1:13" x14ac:dyDescent="0.25">
      <c r="A14234" s="130" t="s">
        <v>5260</v>
      </c>
      <c r="B14234" s="130" t="s">
        <v>17222</v>
      </c>
      <c r="C14234" s="130" t="s">
        <v>98</v>
      </c>
      <c r="D14234" s="131">
        <v>1.982</v>
      </c>
      <c r="E14234" s="132">
        <v>876</v>
      </c>
      <c r="F14234" s="132">
        <v>100</v>
      </c>
      <c r="G14234" s="126" t="s">
        <v>13736</v>
      </c>
      <c r="H14234" s="126" t="s">
        <v>20148</v>
      </c>
      <c r="I14234" s="126" t="s">
        <v>21073</v>
      </c>
      <c r="J14234" s="126" t="s">
        <v>26232</v>
      </c>
      <c r="K14234" s="9">
        <f>_xlfn.IFNA(VLOOKUP(Table5[[#This Row],[Section]],SubSill_Tier,2,FALSE),0)</f>
        <v>0</v>
      </c>
      <c r="L14234" s="9" t="str">
        <f t="shared" si="236"/>
        <v/>
      </c>
      <c r="M14234" s="205" t="str" cm="1">
        <f t="array" ref="M14234">_xlfn.IFS(NOT(ISERROR(VLOOKUP(Table5[[#This Row],[Section]],TB_notTB,1,FALSE))),"No",LEFT(Table5[[#This Row],[Section]],3)="ETB","PLS",LEFT(Table5[[#This Row],[Section]],1)="7","PDB",NOT(ISBLANK(Table5[[#This Row],[Section]])),"No")</f>
        <v>No</v>
      </c>
    </row>
    <row r="14235" spans="1:13" x14ac:dyDescent="0.25">
      <c r="A14235" s="130" t="s">
        <v>10120</v>
      </c>
      <c r="B14235" s="130" t="s">
        <v>17222</v>
      </c>
      <c r="C14235" s="130" t="s">
        <v>98</v>
      </c>
      <c r="D14235" s="131">
        <v>5.5129999999999999</v>
      </c>
      <c r="E14235" s="132">
        <v>428</v>
      </c>
      <c r="F14235" s="132">
        <v>428</v>
      </c>
      <c r="G14235" s="126" t="s">
        <v>13714</v>
      </c>
      <c r="H14235" s="126" t="s">
        <v>20149</v>
      </c>
      <c r="I14235" s="126" t="s">
        <v>20150</v>
      </c>
      <c r="J14235" s="126" t="s">
        <v>26244</v>
      </c>
      <c r="K14235" s="9">
        <f>_xlfn.IFNA(VLOOKUP(Table5[[#This Row],[Section]],SubSill_Tier,2,FALSE),0)</f>
        <v>0</v>
      </c>
      <c r="L14235" s="9" t="str">
        <f t="shared" si="236"/>
        <v/>
      </c>
      <c r="M14235" s="205" t="str" cm="1">
        <f t="array" ref="M14235">_xlfn.IFS(NOT(ISERROR(VLOOKUP(Table5[[#This Row],[Section]],TB_notTB,1,FALSE))),"No",LEFT(Table5[[#This Row],[Section]],3)="ETB","PLS",LEFT(Table5[[#This Row],[Section]],1)="7","PDB",NOT(ISBLANK(Table5[[#This Row],[Section]])),"No")</f>
        <v>No</v>
      </c>
    </row>
    <row r="14236" spans="1:13" x14ac:dyDescent="0.25">
      <c r="A14236" s="130" t="s">
        <v>17062</v>
      </c>
      <c r="B14236" s="130" t="s">
        <v>22528</v>
      </c>
      <c r="C14236" s="130" t="s">
        <v>75</v>
      </c>
      <c r="D14236" s="131">
        <v>0.91100000000000003</v>
      </c>
      <c r="E14236" s="132">
        <v>280</v>
      </c>
      <c r="F14236" s="132">
        <v>280</v>
      </c>
      <c r="G14236" s="126" t="s">
        <v>14884</v>
      </c>
      <c r="H14236" s="126" t="s">
        <v>21146</v>
      </c>
      <c r="I14236" s="126" t="s">
        <v>22101</v>
      </c>
      <c r="J14236" s="126" t="s">
        <v>26278</v>
      </c>
      <c r="K14236" s="9">
        <f>_xlfn.IFNA(VLOOKUP(Table5[[#This Row],[Section]],SubSill_Tier,2,FALSE),0)</f>
        <v>0</v>
      </c>
      <c r="L14236" s="9" t="str">
        <f t="shared" si="236"/>
        <v/>
      </c>
      <c r="M14236" s="205" t="str" cm="1">
        <f t="array" ref="M14236">_xlfn.IFS(NOT(ISERROR(VLOOKUP(Table5[[#This Row],[Section]],TB_notTB,1,FALSE))),"No",LEFT(Table5[[#This Row],[Section]],3)="ETB","PLS",LEFT(Table5[[#This Row],[Section]],1)="7","PDB",NOT(ISBLANK(Table5[[#This Row],[Section]])),"No")</f>
        <v>No</v>
      </c>
    </row>
    <row r="14237" spans="1:13" x14ac:dyDescent="0.25">
      <c r="A14237" s="130" t="s">
        <v>5261</v>
      </c>
      <c r="B14237" s="130" t="s">
        <v>17222</v>
      </c>
      <c r="C14237" s="130" t="s">
        <v>98</v>
      </c>
      <c r="D14237" s="131">
        <v>0.54600000000000004</v>
      </c>
      <c r="E14237" s="132">
        <v>250</v>
      </c>
      <c r="F14237" s="132">
        <v>250</v>
      </c>
      <c r="G14237" s="126" t="s">
        <v>13736</v>
      </c>
      <c r="H14237" s="126" t="s">
        <v>20148</v>
      </c>
      <c r="I14237" s="126" t="s">
        <v>21073</v>
      </c>
      <c r="J14237" s="126" t="s">
        <v>26232</v>
      </c>
      <c r="K14237" s="9">
        <f>_xlfn.IFNA(VLOOKUP(Table5[[#This Row],[Section]],SubSill_Tier,2,FALSE),0)</f>
        <v>0</v>
      </c>
      <c r="L14237" s="9" t="str">
        <f t="shared" si="236"/>
        <v/>
      </c>
      <c r="M14237" s="205" t="str" cm="1">
        <f t="array" ref="M14237">_xlfn.IFS(NOT(ISERROR(VLOOKUP(Table5[[#This Row],[Section]],TB_notTB,1,FALSE))),"No",LEFT(Table5[[#This Row],[Section]],3)="ETB","PLS",LEFT(Table5[[#This Row],[Section]],1)="7","PDB",NOT(ISBLANK(Table5[[#This Row],[Section]])),"No")</f>
        <v>No</v>
      </c>
    </row>
    <row r="14238" spans="1:13" x14ac:dyDescent="0.25">
      <c r="A14238" s="130" t="s">
        <v>12274</v>
      </c>
      <c r="B14238" s="130" t="s">
        <v>17222</v>
      </c>
      <c r="C14238" s="130" t="s">
        <v>98</v>
      </c>
      <c r="D14238" s="131">
        <v>0.65900000000000003</v>
      </c>
      <c r="E14238" s="132">
        <v>234</v>
      </c>
      <c r="F14238" s="132">
        <v>234</v>
      </c>
      <c r="G14238" s="126" t="s">
        <v>13758</v>
      </c>
      <c r="H14238" s="126" t="s">
        <v>20201</v>
      </c>
      <c r="I14238" s="126" t="s">
        <v>20202</v>
      </c>
      <c r="J14238" s="126" t="s">
        <v>26258</v>
      </c>
      <c r="K14238" s="9">
        <f>_xlfn.IFNA(VLOOKUP(Table5[[#This Row],[Section]],SubSill_Tier,2,FALSE),0)</f>
        <v>0</v>
      </c>
      <c r="L14238" s="9" t="str">
        <f t="shared" si="236"/>
        <v/>
      </c>
      <c r="M14238" s="205" t="str" cm="1">
        <f t="array" ref="M14238">_xlfn.IFS(NOT(ISERROR(VLOOKUP(Table5[[#This Row],[Section]],TB_notTB,1,FALSE))),"No",LEFT(Table5[[#This Row],[Section]],3)="ETB","PLS",LEFT(Table5[[#This Row],[Section]],1)="7","PDB",NOT(ISBLANK(Table5[[#This Row],[Section]])),"No")</f>
        <v>No</v>
      </c>
    </row>
    <row r="14239" spans="1:13" x14ac:dyDescent="0.25">
      <c r="A14239" s="130" t="s">
        <v>10121</v>
      </c>
      <c r="B14239" s="130" t="s">
        <v>28838</v>
      </c>
      <c r="C14239" s="130" t="s">
        <v>75</v>
      </c>
      <c r="D14239" s="131">
        <v>7.9390000000000001</v>
      </c>
      <c r="E14239" s="132">
        <v>509</v>
      </c>
      <c r="F14239" s="132">
        <v>509</v>
      </c>
      <c r="G14239" s="126" t="s">
        <v>13740</v>
      </c>
      <c r="H14239" s="126" t="s">
        <v>20124</v>
      </c>
      <c r="I14239" s="126" t="s">
        <v>21059</v>
      </c>
      <c r="J14239" s="126" t="s">
        <v>26245</v>
      </c>
      <c r="K14239" s="9">
        <f>_xlfn.IFNA(VLOOKUP(Table5[[#This Row],[Section]],SubSill_Tier,2,FALSE),0)</f>
        <v>0</v>
      </c>
      <c r="L14239" s="9" t="str">
        <f t="shared" si="236"/>
        <v>Wall</v>
      </c>
      <c r="M14239" s="205" t="str" cm="1">
        <f t="array" ref="M14239">_xlfn.IFS(NOT(ISERROR(VLOOKUP(Table5[[#This Row],[Section]],TB_notTB,1,FALSE))),"No",LEFT(Table5[[#This Row],[Section]],3)="ETB","PLS",LEFT(Table5[[#This Row],[Section]],1)="7","PDB",NOT(ISBLANK(Table5[[#This Row],[Section]])),"No")</f>
        <v>No</v>
      </c>
    </row>
    <row r="14240" spans="1:13" x14ac:dyDescent="0.25">
      <c r="A14240" s="130" t="s">
        <v>19895</v>
      </c>
      <c r="B14240" s="130" t="s">
        <v>28839</v>
      </c>
      <c r="C14240" s="130" t="s">
        <v>75</v>
      </c>
      <c r="D14240" s="131">
        <v>0.224</v>
      </c>
      <c r="E14240" s="132">
        <v>111</v>
      </c>
      <c r="F14240" s="132">
        <v>111</v>
      </c>
      <c r="G14240" s="126" t="s">
        <v>13720</v>
      </c>
      <c r="H14240" s="126" t="s">
        <v>20130</v>
      </c>
      <c r="I14240" s="126" t="s">
        <v>20131</v>
      </c>
      <c r="J14240" s="126" t="s">
        <v>26235</v>
      </c>
      <c r="K14240" s="9">
        <f>_xlfn.IFNA(VLOOKUP(Table5[[#This Row],[Section]],SubSill_Tier,2,FALSE),0)</f>
        <v>0</v>
      </c>
      <c r="L14240" s="9" t="str">
        <f t="shared" si="236"/>
        <v/>
      </c>
      <c r="M14240" s="205" t="str" cm="1">
        <f t="array" ref="M14240">_xlfn.IFS(NOT(ISERROR(VLOOKUP(Table5[[#This Row],[Section]],TB_notTB,1,FALSE))),"No",LEFT(Table5[[#This Row],[Section]],3)="ETB","PLS",LEFT(Table5[[#This Row],[Section]],1)="7","PDB",NOT(ISBLANK(Table5[[#This Row],[Section]])),"No")</f>
        <v>No</v>
      </c>
    </row>
    <row r="14241" spans="1:13" x14ac:dyDescent="0.25">
      <c r="A14241" s="130" t="s">
        <v>10122</v>
      </c>
      <c r="B14241" s="130" t="s">
        <v>17222</v>
      </c>
      <c r="C14241" s="130" t="s">
        <v>98</v>
      </c>
      <c r="D14241" s="131">
        <v>2.16</v>
      </c>
      <c r="E14241" s="132">
        <v>266</v>
      </c>
      <c r="F14241" s="132">
        <v>266</v>
      </c>
      <c r="G14241" s="126" t="s">
        <v>13724</v>
      </c>
      <c r="H14241" s="126" t="s">
        <v>20186</v>
      </c>
      <c r="I14241" s="126" t="s">
        <v>22099</v>
      </c>
      <c r="J14241" s="126" t="s">
        <v>26234</v>
      </c>
      <c r="K14241" s="9">
        <f>_xlfn.IFNA(VLOOKUP(Table5[[#This Row],[Section]],SubSill_Tier,2,FALSE),0)</f>
        <v>0</v>
      </c>
      <c r="L14241" s="9" t="str">
        <f t="shared" si="236"/>
        <v/>
      </c>
      <c r="M14241" s="205" t="str" cm="1">
        <f t="array" ref="M14241">_xlfn.IFS(NOT(ISERROR(VLOOKUP(Table5[[#This Row],[Section]],TB_notTB,1,FALSE))),"No",LEFT(Table5[[#This Row],[Section]],3)="ETB","PLS",LEFT(Table5[[#This Row],[Section]],1)="7","PDB",NOT(ISBLANK(Table5[[#This Row],[Section]])),"No")</f>
        <v>No</v>
      </c>
    </row>
    <row r="14242" spans="1:13" x14ac:dyDescent="0.25">
      <c r="A14242" s="130" t="s">
        <v>14368</v>
      </c>
      <c r="B14242" s="130" t="s">
        <v>28840</v>
      </c>
      <c r="C14242" s="130" t="s">
        <v>75</v>
      </c>
      <c r="D14242" s="131">
        <v>8.1370000000000005</v>
      </c>
      <c r="E14242" s="132">
        <v>823</v>
      </c>
      <c r="F14242" s="132">
        <v>823</v>
      </c>
      <c r="G14242" s="126" t="s">
        <v>13722</v>
      </c>
      <c r="H14242" s="126" t="s">
        <v>21061</v>
      </c>
      <c r="I14242" s="126" t="s">
        <v>21062</v>
      </c>
      <c r="J14242" s="126" t="s">
        <v>26245</v>
      </c>
      <c r="K14242" s="9">
        <f>_xlfn.IFNA(VLOOKUP(Table5[[#This Row],[Section]],SubSill_Tier,2,FALSE),0)</f>
        <v>0</v>
      </c>
      <c r="L14242" s="9" t="str">
        <f t="shared" si="236"/>
        <v/>
      </c>
      <c r="M14242" s="205" t="str" cm="1">
        <f t="array" ref="M14242">_xlfn.IFS(NOT(ISERROR(VLOOKUP(Table5[[#This Row],[Section]],TB_notTB,1,FALSE))),"No",LEFT(Table5[[#This Row],[Section]],3)="ETB","PLS",LEFT(Table5[[#This Row],[Section]],1)="7","PDB",NOT(ISBLANK(Table5[[#This Row],[Section]])),"No")</f>
        <v>No</v>
      </c>
    </row>
    <row r="14243" spans="1:13" x14ac:dyDescent="0.25">
      <c r="A14243" s="130" t="s">
        <v>14369</v>
      </c>
      <c r="B14243" s="130" t="s">
        <v>28841</v>
      </c>
      <c r="C14243" s="130" t="s">
        <v>75</v>
      </c>
      <c r="D14243" s="131">
        <v>11.423</v>
      </c>
      <c r="E14243" s="132">
        <v>1209</v>
      </c>
      <c r="F14243" s="132">
        <v>1209</v>
      </c>
      <c r="G14243" s="126" t="s">
        <v>13722</v>
      </c>
      <c r="H14243" s="126" t="s">
        <v>21061</v>
      </c>
      <c r="I14243" s="126" t="s">
        <v>21062</v>
      </c>
      <c r="J14243" s="126" t="s">
        <v>26248</v>
      </c>
      <c r="K14243" s="9">
        <f>_xlfn.IFNA(VLOOKUP(Table5[[#This Row],[Section]],SubSill_Tier,2,FALSE),0)</f>
        <v>0</v>
      </c>
      <c r="L14243" s="9" t="str">
        <f t="shared" si="236"/>
        <v/>
      </c>
      <c r="M14243" s="205" t="str" cm="1">
        <f t="array" ref="M14243">_xlfn.IFS(NOT(ISERROR(VLOOKUP(Table5[[#This Row],[Section]],TB_notTB,1,FALSE))),"No",LEFT(Table5[[#This Row],[Section]],3)="ETB","PLS",LEFT(Table5[[#This Row],[Section]],1)="7","PDB",NOT(ISBLANK(Table5[[#This Row],[Section]])),"No")</f>
        <v>No</v>
      </c>
    </row>
    <row r="14244" spans="1:13" x14ac:dyDescent="0.25">
      <c r="A14244" s="130" t="s">
        <v>10123</v>
      </c>
      <c r="B14244" s="130" t="s">
        <v>28842</v>
      </c>
      <c r="C14244" s="130" t="s">
        <v>75</v>
      </c>
      <c r="D14244" s="131">
        <v>5.0090000000000003</v>
      </c>
      <c r="E14244" s="132">
        <v>571</v>
      </c>
      <c r="F14244" s="132">
        <v>571</v>
      </c>
      <c r="G14244" s="126" t="s">
        <v>13718</v>
      </c>
      <c r="H14244" s="126" t="s">
        <v>20127</v>
      </c>
      <c r="I14244" s="126" t="s">
        <v>21060</v>
      </c>
      <c r="J14244" s="126" t="s">
        <v>26245</v>
      </c>
      <c r="K14244" s="9">
        <f>_xlfn.IFNA(VLOOKUP(Table5[[#This Row],[Section]],SubSill_Tier,2,FALSE),0)</f>
        <v>0</v>
      </c>
      <c r="L14244" s="9" t="str">
        <f t="shared" si="236"/>
        <v/>
      </c>
      <c r="M14244" s="205" t="str" cm="1">
        <f t="array" ref="M14244">_xlfn.IFS(NOT(ISERROR(VLOOKUP(Table5[[#This Row],[Section]],TB_notTB,1,FALSE))),"No",LEFT(Table5[[#This Row],[Section]],3)="ETB","PLS",LEFT(Table5[[#This Row],[Section]],1)="7","PDB",NOT(ISBLANK(Table5[[#This Row],[Section]])),"No")</f>
        <v>No</v>
      </c>
    </row>
    <row r="14245" spans="1:13" x14ac:dyDescent="0.25">
      <c r="A14245" s="130" t="s">
        <v>10124</v>
      </c>
      <c r="B14245" s="130" t="s">
        <v>28843</v>
      </c>
      <c r="C14245" s="130" t="s">
        <v>75</v>
      </c>
      <c r="D14245" s="131">
        <v>3.2589999999999999</v>
      </c>
      <c r="E14245" s="132">
        <v>408</v>
      </c>
      <c r="F14245" s="132">
        <v>408</v>
      </c>
      <c r="G14245" s="126" t="s">
        <v>13718</v>
      </c>
      <c r="H14245" s="126" t="s">
        <v>20127</v>
      </c>
      <c r="I14245" s="126" t="s">
        <v>21060</v>
      </c>
      <c r="J14245" s="126" t="s">
        <v>26240</v>
      </c>
      <c r="K14245" s="9">
        <f>_xlfn.IFNA(VLOOKUP(Table5[[#This Row],[Section]],SubSill_Tier,2,FALSE),0)</f>
        <v>0</v>
      </c>
      <c r="L14245" s="9" t="str">
        <f t="shared" si="236"/>
        <v/>
      </c>
      <c r="M14245" s="205" t="str" cm="1">
        <f t="array" ref="M14245">_xlfn.IFS(NOT(ISERROR(VLOOKUP(Table5[[#This Row],[Section]],TB_notTB,1,FALSE))),"No",LEFT(Table5[[#This Row],[Section]],3)="ETB","PLS",LEFT(Table5[[#This Row],[Section]],1)="7","PDB",NOT(ISBLANK(Table5[[#This Row],[Section]])),"No")</f>
        <v>No</v>
      </c>
    </row>
    <row r="14246" spans="1:13" x14ac:dyDescent="0.25">
      <c r="A14246" s="130" t="s">
        <v>10125</v>
      </c>
      <c r="B14246" s="130" t="s">
        <v>17222</v>
      </c>
      <c r="C14246" s="130" t="s">
        <v>75</v>
      </c>
      <c r="D14246" s="131">
        <v>1.28</v>
      </c>
      <c r="E14246" s="132">
        <v>276</v>
      </c>
      <c r="F14246" s="132">
        <v>276</v>
      </c>
      <c r="G14246" s="126" t="s">
        <v>13724</v>
      </c>
      <c r="H14246" s="126" t="s">
        <v>20121</v>
      </c>
      <c r="I14246" s="126" t="s">
        <v>20122</v>
      </c>
      <c r="J14246" s="126" t="s">
        <v>26234</v>
      </c>
      <c r="K14246" s="9">
        <f>_xlfn.IFNA(VLOOKUP(Table5[[#This Row],[Section]],SubSill_Tier,2,FALSE),0)</f>
        <v>0</v>
      </c>
      <c r="L14246" s="9" t="str">
        <f t="shared" si="236"/>
        <v/>
      </c>
      <c r="M14246" s="205" t="str" cm="1">
        <f t="array" ref="M14246">_xlfn.IFS(NOT(ISERROR(VLOOKUP(Table5[[#This Row],[Section]],TB_notTB,1,FALSE))),"No",LEFT(Table5[[#This Row],[Section]],3)="ETB","PLS",LEFT(Table5[[#This Row],[Section]],1)="7","PDB",NOT(ISBLANK(Table5[[#This Row],[Section]])),"No")</f>
        <v>No</v>
      </c>
    </row>
    <row r="14247" spans="1:13" x14ac:dyDescent="0.25">
      <c r="A14247" s="130" t="s">
        <v>10126</v>
      </c>
      <c r="B14247" s="130" t="s">
        <v>10127</v>
      </c>
      <c r="C14247" s="130" t="s">
        <v>98</v>
      </c>
      <c r="D14247" s="131">
        <v>1.1839999999999999</v>
      </c>
      <c r="E14247" s="132">
        <v>284</v>
      </c>
      <c r="F14247" s="132">
        <v>284</v>
      </c>
      <c r="G14247" s="126" t="s">
        <v>13724</v>
      </c>
      <c r="H14247" s="126" t="s">
        <v>20186</v>
      </c>
      <c r="I14247" s="126" t="s">
        <v>22099</v>
      </c>
      <c r="J14247" s="126" t="s">
        <v>26234</v>
      </c>
      <c r="K14247" s="9">
        <f>_xlfn.IFNA(VLOOKUP(Table5[[#This Row],[Section]],SubSill_Tier,2,FALSE),0)</f>
        <v>0</v>
      </c>
      <c r="L14247" s="9" t="str">
        <f t="shared" si="236"/>
        <v/>
      </c>
      <c r="M14247" s="205" t="str" cm="1">
        <f t="array" ref="M14247">_xlfn.IFS(NOT(ISERROR(VLOOKUP(Table5[[#This Row],[Section]],TB_notTB,1,FALSE))),"No",LEFT(Table5[[#This Row],[Section]],3)="ETB","PLS",LEFT(Table5[[#This Row],[Section]],1)="7","PDB",NOT(ISBLANK(Table5[[#This Row],[Section]])),"No")</f>
        <v>No</v>
      </c>
    </row>
    <row r="14248" spans="1:13" x14ac:dyDescent="0.25">
      <c r="A14248" s="130" t="s">
        <v>5262</v>
      </c>
      <c r="B14248" s="130" t="s">
        <v>5263</v>
      </c>
      <c r="C14248" s="130" t="s">
        <v>75</v>
      </c>
      <c r="D14248" s="131">
        <v>0.79400000000000004</v>
      </c>
      <c r="E14248" s="132">
        <v>375</v>
      </c>
      <c r="F14248" s="132">
        <v>100</v>
      </c>
      <c r="G14248" s="126" t="s">
        <v>13931</v>
      </c>
      <c r="H14248" s="126" t="s">
        <v>20676</v>
      </c>
      <c r="I14248" s="126" t="s">
        <v>20110</v>
      </c>
      <c r="J14248" s="126" t="s">
        <v>26279</v>
      </c>
      <c r="K14248" s="9">
        <f>_xlfn.IFNA(VLOOKUP(Table5[[#This Row],[Section]],SubSill_Tier,2,FALSE),0)</f>
        <v>0</v>
      </c>
      <c r="L14248" s="9" t="str">
        <f t="shared" si="236"/>
        <v/>
      </c>
      <c r="M14248" s="205" t="str" cm="1">
        <f t="array" ref="M14248">_xlfn.IFS(NOT(ISERROR(VLOOKUP(Table5[[#This Row],[Section]],TB_notTB,1,FALSE))),"No",LEFT(Table5[[#This Row],[Section]],3)="ETB","PLS",LEFT(Table5[[#This Row],[Section]],1)="7","PDB",NOT(ISBLANK(Table5[[#This Row],[Section]])),"No")</f>
        <v>No</v>
      </c>
    </row>
    <row r="14249" spans="1:13" x14ac:dyDescent="0.25">
      <c r="A14249" s="130" t="s">
        <v>10128</v>
      </c>
      <c r="B14249" s="130" t="s">
        <v>3598</v>
      </c>
      <c r="C14249" s="130" t="s">
        <v>98</v>
      </c>
      <c r="D14249" s="131">
        <v>3.222</v>
      </c>
      <c r="E14249" s="132">
        <v>411</v>
      </c>
      <c r="F14249" s="132">
        <v>411</v>
      </c>
      <c r="G14249" s="126" t="s">
        <v>13724</v>
      </c>
      <c r="H14249" s="126" t="s">
        <v>20182</v>
      </c>
      <c r="I14249" s="126" t="s">
        <v>22098</v>
      </c>
      <c r="J14249" s="126" t="s">
        <v>26234</v>
      </c>
      <c r="K14249" s="9">
        <f>_xlfn.IFNA(VLOOKUP(Table5[[#This Row],[Section]],SubSill_Tier,2,FALSE),0)</f>
        <v>0</v>
      </c>
      <c r="L14249" s="9" t="str">
        <f t="shared" si="236"/>
        <v/>
      </c>
      <c r="M14249" s="205" t="str" cm="1">
        <f t="array" ref="M14249">_xlfn.IFS(NOT(ISERROR(VLOOKUP(Table5[[#This Row],[Section]],TB_notTB,1,FALSE))),"No",LEFT(Table5[[#This Row],[Section]],3)="ETB","PLS",LEFT(Table5[[#This Row],[Section]],1)="7","PDB",NOT(ISBLANK(Table5[[#This Row],[Section]])),"No")</f>
        <v>No</v>
      </c>
    </row>
    <row r="14250" spans="1:13" x14ac:dyDescent="0.25">
      <c r="A14250" s="130" t="s">
        <v>17063</v>
      </c>
      <c r="B14250" s="130" t="s">
        <v>17064</v>
      </c>
      <c r="C14250" s="130" t="s">
        <v>75</v>
      </c>
      <c r="D14250" s="131">
        <v>0.72899999999999998</v>
      </c>
      <c r="E14250" s="132">
        <v>354</v>
      </c>
      <c r="F14250" s="132">
        <v>149</v>
      </c>
      <c r="G14250" s="126" t="s">
        <v>14979</v>
      </c>
      <c r="H14250" s="126" t="s">
        <v>20271</v>
      </c>
      <c r="I14250" s="126" t="s">
        <v>20262</v>
      </c>
      <c r="J14250" s="126" t="s">
        <v>26291</v>
      </c>
      <c r="K14250" s="9">
        <f>_xlfn.IFNA(VLOOKUP(Table5[[#This Row],[Section]],SubSill_Tier,2,FALSE),0)</f>
        <v>0</v>
      </c>
      <c r="L14250" s="9" t="str">
        <f t="shared" si="236"/>
        <v/>
      </c>
      <c r="M14250" s="205" t="str" cm="1">
        <f t="array" ref="M14250">_xlfn.IFS(NOT(ISERROR(VLOOKUP(Table5[[#This Row],[Section]],TB_notTB,1,FALSE))),"No",LEFT(Table5[[#This Row],[Section]],3)="ETB","PLS",LEFT(Table5[[#This Row],[Section]],1)="7","PDB",NOT(ISBLANK(Table5[[#This Row],[Section]])),"No")</f>
        <v>No</v>
      </c>
    </row>
    <row r="14251" spans="1:13" x14ac:dyDescent="0.25">
      <c r="A14251" s="130" t="s">
        <v>17065</v>
      </c>
      <c r="B14251" s="130" t="s">
        <v>22529</v>
      </c>
      <c r="C14251" s="130" t="s">
        <v>75</v>
      </c>
      <c r="D14251" s="131">
        <v>0.71499999999999997</v>
      </c>
      <c r="E14251" s="132">
        <v>240</v>
      </c>
      <c r="F14251" s="132">
        <v>160</v>
      </c>
      <c r="G14251" s="126" t="s">
        <v>14979</v>
      </c>
      <c r="H14251" s="126" t="s">
        <v>21162</v>
      </c>
      <c r="I14251" s="126" t="s">
        <v>22110</v>
      </c>
      <c r="J14251" s="126" t="s">
        <v>26278</v>
      </c>
      <c r="K14251" s="9">
        <f>_xlfn.IFNA(VLOOKUP(Table5[[#This Row],[Section]],SubSill_Tier,2,FALSE),0)</f>
        <v>0</v>
      </c>
      <c r="L14251" s="9" t="str">
        <f t="shared" si="236"/>
        <v/>
      </c>
      <c r="M14251" s="205" t="str" cm="1">
        <f t="array" ref="M14251">_xlfn.IFS(NOT(ISERROR(VLOOKUP(Table5[[#This Row],[Section]],TB_notTB,1,FALSE))),"No",LEFT(Table5[[#This Row],[Section]],3)="ETB","PLS",LEFT(Table5[[#This Row],[Section]],1)="7","PDB",NOT(ISBLANK(Table5[[#This Row],[Section]])),"No")</f>
        <v>No</v>
      </c>
    </row>
    <row r="14252" spans="1:13" x14ac:dyDescent="0.25">
      <c r="A14252" s="130" t="s">
        <v>14370</v>
      </c>
      <c r="B14252" s="130" t="s">
        <v>28844</v>
      </c>
      <c r="C14252" s="130" t="s">
        <v>75</v>
      </c>
      <c r="D14252" s="131">
        <v>1.0549999999999999</v>
      </c>
      <c r="E14252" s="132">
        <v>197</v>
      </c>
      <c r="F14252" s="132">
        <v>197</v>
      </c>
      <c r="G14252" s="126" t="s">
        <v>13718</v>
      </c>
      <c r="H14252" s="126" t="s">
        <v>20127</v>
      </c>
      <c r="I14252" s="126" t="s">
        <v>21060</v>
      </c>
      <c r="J14252" s="126" t="s">
        <v>26242</v>
      </c>
      <c r="K14252" s="9">
        <f>_xlfn.IFNA(VLOOKUP(Table5[[#This Row],[Section]],SubSill_Tier,2,FALSE),0)</f>
        <v>0</v>
      </c>
      <c r="L14252" s="9" t="str">
        <f t="shared" si="236"/>
        <v/>
      </c>
      <c r="M14252" s="205" t="str" cm="1">
        <f t="array" ref="M14252">_xlfn.IFS(NOT(ISERROR(VLOOKUP(Table5[[#This Row],[Section]],TB_notTB,1,FALSE))),"No",LEFT(Table5[[#This Row],[Section]],3)="ETB","PLS",LEFT(Table5[[#This Row],[Section]],1)="7","PDB",NOT(ISBLANK(Table5[[#This Row],[Section]])),"No")</f>
        <v>No</v>
      </c>
    </row>
    <row r="14253" spans="1:13" x14ac:dyDescent="0.25">
      <c r="A14253" s="130" t="s">
        <v>5264</v>
      </c>
      <c r="B14253" s="130" t="s">
        <v>17222</v>
      </c>
      <c r="C14253" s="130" t="s">
        <v>98</v>
      </c>
      <c r="D14253" s="131">
        <v>0.59599999999999997</v>
      </c>
      <c r="E14253" s="132">
        <v>291</v>
      </c>
      <c r="F14253" s="132">
        <v>135</v>
      </c>
      <c r="G14253" s="126" t="s">
        <v>13754</v>
      </c>
      <c r="H14253" s="126" t="s">
        <v>20175</v>
      </c>
      <c r="I14253" s="126" t="s">
        <v>20176</v>
      </c>
      <c r="J14253" s="126" t="s">
        <v>26241</v>
      </c>
      <c r="K14253" s="9">
        <f>_xlfn.IFNA(VLOOKUP(Table5[[#This Row],[Section]],SubSill_Tier,2,FALSE),0)</f>
        <v>0</v>
      </c>
      <c r="L14253" s="9" t="str">
        <f t="shared" si="236"/>
        <v/>
      </c>
      <c r="M14253" s="205" t="str" cm="1">
        <f t="array" ref="M14253">_xlfn.IFS(NOT(ISERROR(VLOOKUP(Table5[[#This Row],[Section]],TB_notTB,1,FALSE))),"No",LEFT(Table5[[#This Row],[Section]],3)="ETB","PLS",LEFT(Table5[[#This Row],[Section]],1)="7","PDB",NOT(ISBLANK(Table5[[#This Row],[Section]])),"No")</f>
        <v>No</v>
      </c>
    </row>
    <row r="14254" spans="1:13" x14ac:dyDescent="0.25">
      <c r="A14254" s="130" t="s">
        <v>5265</v>
      </c>
      <c r="B14254" s="130" t="s">
        <v>17222</v>
      </c>
      <c r="C14254" s="130" t="s">
        <v>75</v>
      </c>
      <c r="D14254" s="131">
        <v>0.188</v>
      </c>
      <c r="E14254" s="132">
        <v>130</v>
      </c>
      <c r="F14254" s="132">
        <v>130</v>
      </c>
      <c r="G14254" s="126" t="s">
        <v>13712</v>
      </c>
      <c r="H14254" s="126" t="s">
        <v>20120</v>
      </c>
      <c r="I14254" s="126" t="s">
        <v>21055</v>
      </c>
      <c r="J14254" s="126" t="s">
        <v>26232</v>
      </c>
      <c r="K14254" s="9">
        <f>_xlfn.IFNA(VLOOKUP(Table5[[#This Row],[Section]],SubSill_Tier,2,FALSE),0)</f>
        <v>0</v>
      </c>
      <c r="L14254" s="9" t="str">
        <f t="shared" si="236"/>
        <v/>
      </c>
      <c r="M14254" s="205" t="str" cm="1">
        <f t="array" ref="M14254">_xlfn.IFS(NOT(ISERROR(VLOOKUP(Table5[[#This Row],[Section]],TB_notTB,1,FALSE))),"No",LEFT(Table5[[#This Row],[Section]],3)="ETB","PLS",LEFT(Table5[[#This Row],[Section]],1)="7","PDB",NOT(ISBLANK(Table5[[#This Row],[Section]])),"No")</f>
        <v>No</v>
      </c>
    </row>
    <row r="14255" spans="1:13" x14ac:dyDescent="0.25">
      <c r="A14255" s="130" t="s">
        <v>17066</v>
      </c>
      <c r="B14255" s="130" t="s">
        <v>22530</v>
      </c>
      <c r="C14255" s="130" t="s">
        <v>75</v>
      </c>
      <c r="D14255" s="131">
        <v>0.61399999999999999</v>
      </c>
      <c r="E14255" s="132">
        <v>241</v>
      </c>
      <c r="F14255" s="132">
        <v>159</v>
      </c>
      <c r="G14255" s="126" t="s">
        <v>14974</v>
      </c>
      <c r="H14255" s="126" t="s">
        <v>21160</v>
      </c>
      <c r="I14255" s="126" t="s">
        <v>22105</v>
      </c>
      <c r="J14255" s="126" t="s">
        <v>26278</v>
      </c>
      <c r="K14255" s="9">
        <f>_xlfn.IFNA(VLOOKUP(Table5[[#This Row],[Section]],SubSill_Tier,2,FALSE),0)</f>
        <v>0</v>
      </c>
      <c r="L14255" s="9" t="str">
        <f t="shared" si="236"/>
        <v/>
      </c>
      <c r="M14255" s="205" t="str" cm="1">
        <f t="array" ref="M14255">_xlfn.IFS(NOT(ISERROR(VLOOKUP(Table5[[#This Row],[Section]],TB_notTB,1,FALSE))),"No",LEFT(Table5[[#This Row],[Section]],3)="ETB","PLS",LEFT(Table5[[#This Row],[Section]],1)="7","PDB",NOT(ISBLANK(Table5[[#This Row],[Section]])),"No")</f>
        <v>No</v>
      </c>
    </row>
    <row r="14256" spans="1:13" x14ac:dyDescent="0.25">
      <c r="A14256" s="130" t="s">
        <v>10129</v>
      </c>
      <c r="B14256" s="130" t="s">
        <v>10130</v>
      </c>
      <c r="C14256" s="130" t="s">
        <v>75</v>
      </c>
      <c r="D14256" s="131">
        <v>1.296</v>
      </c>
      <c r="E14256" s="132">
        <v>409</v>
      </c>
      <c r="F14256" s="132">
        <v>409</v>
      </c>
      <c r="G14256" s="126" t="s">
        <v>13727</v>
      </c>
      <c r="H14256" s="126" t="s">
        <v>21089</v>
      </c>
      <c r="I14256" s="126" t="s">
        <v>21090</v>
      </c>
      <c r="J14256" s="126" t="s">
        <v>26233</v>
      </c>
      <c r="K14256" s="9">
        <f>_xlfn.IFNA(VLOOKUP(Table5[[#This Row],[Section]],SubSill_Tier,2,FALSE),0)</f>
        <v>0</v>
      </c>
      <c r="L14256" s="9" t="str">
        <f t="shared" si="236"/>
        <v>Wall</v>
      </c>
      <c r="M14256" s="205" t="str" cm="1">
        <f t="array" ref="M14256">_xlfn.IFS(NOT(ISERROR(VLOOKUP(Table5[[#This Row],[Section]],TB_notTB,1,FALSE))),"No",LEFT(Table5[[#This Row],[Section]],3)="ETB","PLS",LEFT(Table5[[#This Row],[Section]],1)="7","PDB",NOT(ISBLANK(Table5[[#This Row],[Section]])),"No")</f>
        <v>No</v>
      </c>
    </row>
    <row r="14257" spans="1:13" x14ac:dyDescent="0.25">
      <c r="A14257" s="130" t="s">
        <v>5266</v>
      </c>
      <c r="B14257" s="130" t="s">
        <v>17222</v>
      </c>
      <c r="C14257" s="130" t="s">
        <v>98</v>
      </c>
      <c r="D14257" s="131">
        <v>1.0680000000000001</v>
      </c>
      <c r="E14257" s="132">
        <v>374</v>
      </c>
      <c r="F14257" s="132">
        <v>374</v>
      </c>
      <c r="G14257" s="126" t="s">
        <v>13712</v>
      </c>
      <c r="H14257" s="126" t="s">
        <v>20120</v>
      </c>
      <c r="I14257" s="126" t="s">
        <v>21055</v>
      </c>
      <c r="J14257" s="126" t="s">
        <v>26232</v>
      </c>
      <c r="K14257" s="9">
        <f>_xlfn.IFNA(VLOOKUP(Table5[[#This Row],[Section]],SubSill_Tier,2,FALSE),0)</f>
        <v>0</v>
      </c>
      <c r="L14257" s="9" t="str">
        <f t="shared" si="236"/>
        <v/>
      </c>
      <c r="M14257" s="205" t="str" cm="1">
        <f t="array" ref="M14257">_xlfn.IFS(NOT(ISERROR(VLOOKUP(Table5[[#This Row],[Section]],TB_notTB,1,FALSE))),"No",LEFT(Table5[[#This Row],[Section]],3)="ETB","PLS",LEFT(Table5[[#This Row],[Section]],1)="7","PDB",NOT(ISBLANK(Table5[[#This Row],[Section]])),"No")</f>
        <v>No</v>
      </c>
    </row>
    <row r="14258" spans="1:13" x14ac:dyDescent="0.25">
      <c r="A14258" s="130" t="s">
        <v>5267</v>
      </c>
      <c r="B14258" s="130" t="s">
        <v>17222</v>
      </c>
      <c r="C14258" s="130" t="s">
        <v>98</v>
      </c>
      <c r="D14258" s="131">
        <v>0.98799999999999999</v>
      </c>
      <c r="E14258" s="132">
        <v>166</v>
      </c>
      <c r="F14258" s="132">
        <v>166</v>
      </c>
      <c r="G14258" s="126" t="s">
        <v>13712</v>
      </c>
      <c r="H14258" s="126" t="s">
        <v>20120</v>
      </c>
      <c r="I14258" s="126" t="s">
        <v>21055</v>
      </c>
      <c r="J14258" s="126" t="s">
        <v>26232</v>
      </c>
      <c r="K14258" s="9">
        <f>_xlfn.IFNA(VLOOKUP(Table5[[#This Row],[Section]],SubSill_Tier,2,FALSE),0)</f>
        <v>0</v>
      </c>
      <c r="L14258" s="9" t="str">
        <f t="shared" si="236"/>
        <v/>
      </c>
      <c r="M14258" s="205" t="str" cm="1">
        <f t="array" ref="M14258">_xlfn.IFS(NOT(ISERROR(VLOOKUP(Table5[[#This Row],[Section]],TB_notTB,1,FALSE))),"No",LEFT(Table5[[#This Row],[Section]],3)="ETB","PLS",LEFT(Table5[[#This Row],[Section]],1)="7","PDB",NOT(ISBLANK(Table5[[#This Row],[Section]])),"No")</f>
        <v>No</v>
      </c>
    </row>
    <row r="14259" spans="1:13" x14ac:dyDescent="0.25">
      <c r="A14259" s="130" t="s">
        <v>10131</v>
      </c>
      <c r="B14259" s="130" t="s">
        <v>17222</v>
      </c>
      <c r="C14259" s="130" t="s">
        <v>98</v>
      </c>
      <c r="D14259" s="131">
        <v>1.8480000000000001</v>
      </c>
      <c r="E14259" s="132">
        <v>227</v>
      </c>
      <c r="F14259" s="132">
        <v>227</v>
      </c>
      <c r="G14259" s="126" t="s">
        <v>13716</v>
      </c>
      <c r="H14259" s="126" t="s">
        <v>20167</v>
      </c>
      <c r="I14259" s="126" t="s">
        <v>20168</v>
      </c>
      <c r="J14259" s="126" t="s">
        <v>26236</v>
      </c>
      <c r="K14259" s="9">
        <f>_xlfn.IFNA(VLOOKUP(Table5[[#This Row],[Section]],SubSill_Tier,2,FALSE),0)</f>
        <v>0</v>
      </c>
      <c r="L14259" s="9" t="str">
        <f t="shared" si="236"/>
        <v/>
      </c>
      <c r="M14259" s="205" t="str" cm="1">
        <f t="array" ref="M14259">_xlfn.IFS(NOT(ISERROR(VLOOKUP(Table5[[#This Row],[Section]],TB_notTB,1,FALSE))),"No",LEFT(Table5[[#This Row],[Section]],3)="ETB","PLS",LEFT(Table5[[#This Row],[Section]],1)="7","PDB",NOT(ISBLANK(Table5[[#This Row],[Section]])),"No")</f>
        <v>No</v>
      </c>
    </row>
    <row r="14260" spans="1:13" x14ac:dyDescent="0.25">
      <c r="A14260" s="130" t="s">
        <v>10132</v>
      </c>
      <c r="B14260" s="130" t="s">
        <v>17222</v>
      </c>
      <c r="C14260" s="130" t="s">
        <v>98</v>
      </c>
      <c r="D14260" s="131">
        <v>1.704</v>
      </c>
      <c r="E14260" s="132">
        <v>100</v>
      </c>
      <c r="F14260" s="132">
        <v>100</v>
      </c>
      <c r="G14260" s="126" t="s">
        <v>13721</v>
      </c>
      <c r="H14260" s="126" t="s">
        <v>20121</v>
      </c>
      <c r="I14260" s="126" t="s">
        <v>20122</v>
      </c>
      <c r="J14260" s="126" t="s">
        <v>26234</v>
      </c>
      <c r="K14260" s="9">
        <f>_xlfn.IFNA(VLOOKUP(Table5[[#This Row],[Section]],SubSill_Tier,2,FALSE),0)</f>
        <v>0</v>
      </c>
      <c r="L14260" s="9" t="str">
        <f t="shared" si="236"/>
        <v/>
      </c>
      <c r="M14260" s="205" t="str" cm="1">
        <f t="array" ref="M14260">_xlfn.IFS(NOT(ISERROR(VLOOKUP(Table5[[#This Row],[Section]],TB_notTB,1,FALSE))),"No",LEFT(Table5[[#This Row],[Section]],3)="ETB","PLS",LEFT(Table5[[#This Row],[Section]],1)="7","PDB",NOT(ISBLANK(Table5[[#This Row],[Section]])),"No")</f>
        <v>No</v>
      </c>
    </row>
    <row r="14261" spans="1:13" x14ac:dyDescent="0.25">
      <c r="A14261" s="130" t="s">
        <v>5268</v>
      </c>
      <c r="B14261" s="130" t="s">
        <v>17222</v>
      </c>
      <c r="C14261" s="130" t="s">
        <v>98</v>
      </c>
      <c r="D14261" s="131">
        <v>0.94</v>
      </c>
      <c r="E14261" s="132">
        <v>415</v>
      </c>
      <c r="F14261" s="132">
        <v>191</v>
      </c>
      <c r="G14261" s="126" t="s">
        <v>13736</v>
      </c>
      <c r="H14261" s="126" t="s">
        <v>20148</v>
      </c>
      <c r="I14261" s="126" t="s">
        <v>21073</v>
      </c>
      <c r="J14261" s="126" t="s">
        <v>26232</v>
      </c>
      <c r="K14261" s="9">
        <f>_xlfn.IFNA(VLOOKUP(Table5[[#This Row],[Section]],SubSill_Tier,2,FALSE),0)</f>
        <v>0</v>
      </c>
      <c r="L14261" s="9" t="str">
        <f t="shared" si="236"/>
        <v/>
      </c>
      <c r="M14261" s="205" t="str" cm="1">
        <f t="array" ref="M14261">_xlfn.IFS(NOT(ISERROR(VLOOKUP(Table5[[#This Row],[Section]],TB_notTB,1,FALSE))),"No",LEFT(Table5[[#This Row],[Section]],3)="ETB","PLS",LEFT(Table5[[#This Row],[Section]],1)="7","PDB",NOT(ISBLANK(Table5[[#This Row],[Section]])),"No")</f>
        <v>No</v>
      </c>
    </row>
    <row r="14262" spans="1:13" x14ac:dyDescent="0.25">
      <c r="A14262" s="130" t="s">
        <v>5269</v>
      </c>
      <c r="B14262" s="130" t="s">
        <v>17222</v>
      </c>
      <c r="C14262" s="130" t="s">
        <v>98</v>
      </c>
      <c r="D14262" s="131">
        <v>1.5189999999999999</v>
      </c>
      <c r="E14262" s="132">
        <v>762</v>
      </c>
      <c r="F14262" s="132">
        <v>190</v>
      </c>
      <c r="G14262" s="126" t="s">
        <v>13736</v>
      </c>
      <c r="H14262" s="126" t="s">
        <v>20148</v>
      </c>
      <c r="I14262" s="126" t="s">
        <v>21073</v>
      </c>
      <c r="J14262" s="126" t="s">
        <v>26232</v>
      </c>
      <c r="K14262" s="9">
        <f>_xlfn.IFNA(VLOOKUP(Table5[[#This Row],[Section]],SubSill_Tier,2,FALSE),0)</f>
        <v>0</v>
      </c>
      <c r="L14262" s="9" t="str">
        <f t="shared" si="236"/>
        <v/>
      </c>
      <c r="M14262" s="205" t="str" cm="1">
        <f t="array" ref="M14262">_xlfn.IFS(NOT(ISERROR(VLOOKUP(Table5[[#This Row],[Section]],TB_notTB,1,FALSE))),"No",LEFT(Table5[[#This Row],[Section]],3)="ETB","PLS",LEFT(Table5[[#This Row],[Section]],1)="7","PDB",NOT(ISBLANK(Table5[[#This Row],[Section]])),"No")</f>
        <v>No</v>
      </c>
    </row>
    <row r="14263" spans="1:13" x14ac:dyDescent="0.25">
      <c r="A14263" s="130" t="s">
        <v>10133</v>
      </c>
      <c r="B14263" s="130" t="s">
        <v>3598</v>
      </c>
      <c r="C14263" s="130" t="s">
        <v>98</v>
      </c>
      <c r="D14263" s="131">
        <v>0.72099999999999997</v>
      </c>
      <c r="E14263" s="132">
        <v>162</v>
      </c>
      <c r="F14263" s="132">
        <v>162</v>
      </c>
      <c r="G14263" s="126" t="s">
        <v>13724</v>
      </c>
      <c r="H14263" s="126" t="s">
        <v>20186</v>
      </c>
      <c r="I14263" s="126" t="s">
        <v>22099</v>
      </c>
      <c r="J14263" s="126" t="s">
        <v>26234</v>
      </c>
      <c r="K14263" s="9">
        <f>_xlfn.IFNA(VLOOKUP(Table5[[#This Row],[Section]],SubSill_Tier,2,FALSE),0)</f>
        <v>0</v>
      </c>
      <c r="L14263" s="9" t="str">
        <f t="shared" si="236"/>
        <v/>
      </c>
      <c r="M14263" s="205" t="str" cm="1">
        <f t="array" ref="M14263">_xlfn.IFS(NOT(ISERROR(VLOOKUP(Table5[[#This Row],[Section]],TB_notTB,1,FALSE))),"No",LEFT(Table5[[#This Row],[Section]],3)="ETB","PLS",LEFT(Table5[[#This Row],[Section]],1)="7","PDB",NOT(ISBLANK(Table5[[#This Row],[Section]])),"No")</f>
        <v>No</v>
      </c>
    </row>
    <row r="14264" spans="1:13" x14ac:dyDescent="0.25">
      <c r="A14264" s="130" t="s">
        <v>10134</v>
      </c>
      <c r="B14264" s="130" t="s">
        <v>17222</v>
      </c>
      <c r="C14264" s="130" t="s">
        <v>75</v>
      </c>
      <c r="D14264" s="131">
        <v>5.4009999999999998</v>
      </c>
      <c r="E14264" s="132">
        <v>791</v>
      </c>
      <c r="F14264" s="132">
        <v>791</v>
      </c>
      <c r="G14264" s="126" t="s">
        <v>13750</v>
      </c>
      <c r="H14264" s="126" t="s">
        <v>20149</v>
      </c>
      <c r="I14264" s="126" t="s">
        <v>20150</v>
      </c>
      <c r="J14264" s="126" t="s">
        <v>26244</v>
      </c>
      <c r="K14264" s="9">
        <f>_xlfn.IFNA(VLOOKUP(Table5[[#This Row],[Section]],SubSill_Tier,2,FALSE),0)</f>
        <v>0</v>
      </c>
      <c r="L14264" s="9" t="str">
        <f t="shared" si="236"/>
        <v/>
      </c>
      <c r="M14264" s="205" t="str" cm="1">
        <f t="array" ref="M14264">_xlfn.IFS(NOT(ISERROR(VLOOKUP(Table5[[#This Row],[Section]],TB_notTB,1,FALSE))),"No",LEFT(Table5[[#This Row],[Section]],3)="ETB","PLS",LEFT(Table5[[#This Row],[Section]],1)="7","PDB",NOT(ISBLANK(Table5[[#This Row],[Section]])),"No")</f>
        <v>No</v>
      </c>
    </row>
    <row r="14265" spans="1:13" x14ac:dyDescent="0.25">
      <c r="A14265" s="130" t="s">
        <v>10135</v>
      </c>
      <c r="B14265" s="130" t="s">
        <v>12846</v>
      </c>
      <c r="C14265" s="130" t="s">
        <v>75</v>
      </c>
      <c r="D14265" s="131">
        <v>0.17399999999999999</v>
      </c>
      <c r="E14265" s="132">
        <v>100</v>
      </c>
      <c r="F14265" s="132">
        <v>100</v>
      </c>
      <c r="G14265" s="126" t="s">
        <v>13713</v>
      </c>
      <c r="H14265" s="126" t="s">
        <v>21056</v>
      </c>
      <c r="I14265" s="126" t="s">
        <v>21057</v>
      </c>
      <c r="J14265" s="126" t="s">
        <v>26233</v>
      </c>
      <c r="K14265" s="9">
        <f>_xlfn.IFNA(VLOOKUP(Table5[[#This Row],[Section]],SubSill_Tier,2,FALSE),0)</f>
        <v>0</v>
      </c>
      <c r="L14265" s="9" t="str">
        <f t="shared" si="236"/>
        <v>Wall</v>
      </c>
      <c r="M14265" s="205" t="str" cm="1">
        <f t="array" ref="M14265">_xlfn.IFS(NOT(ISERROR(VLOOKUP(Table5[[#This Row],[Section]],TB_notTB,1,FALSE))),"No",LEFT(Table5[[#This Row],[Section]],3)="ETB","PLS",LEFT(Table5[[#This Row],[Section]],1)="7","PDB",NOT(ISBLANK(Table5[[#This Row],[Section]])),"No")</f>
        <v>No</v>
      </c>
    </row>
    <row r="14266" spans="1:13" x14ac:dyDescent="0.25">
      <c r="A14266" s="130" t="s">
        <v>10136</v>
      </c>
      <c r="B14266" s="130" t="s">
        <v>3598</v>
      </c>
      <c r="C14266" s="130" t="s">
        <v>98</v>
      </c>
      <c r="D14266" s="131">
        <v>3.8740000000000001</v>
      </c>
      <c r="E14266" s="132">
        <v>477</v>
      </c>
      <c r="F14266" s="132">
        <v>159</v>
      </c>
      <c r="G14266" s="126" t="s">
        <v>13724</v>
      </c>
      <c r="H14266" s="126" t="s">
        <v>20182</v>
      </c>
      <c r="I14266" s="126" t="s">
        <v>22098</v>
      </c>
      <c r="J14266" s="126" t="s">
        <v>26234</v>
      </c>
      <c r="K14266" s="9">
        <f>_xlfn.IFNA(VLOOKUP(Table5[[#This Row],[Section]],SubSill_Tier,2,FALSE),0)</f>
        <v>0</v>
      </c>
      <c r="L14266" s="9" t="str">
        <f t="shared" si="236"/>
        <v/>
      </c>
      <c r="M14266" s="205" t="str" cm="1">
        <f t="array" ref="M14266">_xlfn.IFS(NOT(ISERROR(VLOOKUP(Table5[[#This Row],[Section]],TB_notTB,1,FALSE))),"No",LEFT(Table5[[#This Row],[Section]],3)="ETB","PLS",LEFT(Table5[[#This Row],[Section]],1)="7","PDB",NOT(ISBLANK(Table5[[#This Row],[Section]])),"No")</f>
        <v>No</v>
      </c>
    </row>
    <row r="14267" spans="1:13" x14ac:dyDescent="0.25">
      <c r="A14267" s="130" t="s">
        <v>10137</v>
      </c>
      <c r="B14267" s="130" t="s">
        <v>3598</v>
      </c>
      <c r="C14267" s="130" t="s">
        <v>98</v>
      </c>
      <c r="D14267" s="131">
        <v>0.42699999999999999</v>
      </c>
      <c r="E14267" s="132">
        <v>126</v>
      </c>
      <c r="F14267" s="132">
        <v>126</v>
      </c>
      <c r="G14267" s="126" t="s">
        <v>13724</v>
      </c>
      <c r="H14267" s="126" t="s">
        <v>20186</v>
      </c>
      <c r="I14267" s="126" t="s">
        <v>22099</v>
      </c>
      <c r="J14267" s="126" t="s">
        <v>26234</v>
      </c>
      <c r="K14267" s="9">
        <f>_xlfn.IFNA(VLOOKUP(Table5[[#This Row],[Section]],SubSill_Tier,2,FALSE),0)</f>
        <v>0</v>
      </c>
      <c r="L14267" s="9" t="str">
        <f t="shared" si="236"/>
        <v/>
      </c>
      <c r="M14267" s="205" t="str" cm="1">
        <f t="array" ref="M14267">_xlfn.IFS(NOT(ISERROR(VLOOKUP(Table5[[#This Row],[Section]],TB_notTB,1,FALSE))),"No",LEFT(Table5[[#This Row],[Section]],3)="ETB","PLS",LEFT(Table5[[#This Row],[Section]],1)="7","PDB",NOT(ISBLANK(Table5[[#This Row],[Section]])),"No")</f>
        <v>No</v>
      </c>
    </row>
    <row r="14268" spans="1:13" x14ac:dyDescent="0.25">
      <c r="A14268" s="130" t="s">
        <v>10138</v>
      </c>
      <c r="B14268" s="130" t="s">
        <v>3598</v>
      </c>
      <c r="C14268" s="130" t="s">
        <v>98</v>
      </c>
      <c r="D14268" s="131">
        <v>2.3450000000000002</v>
      </c>
      <c r="E14268" s="132">
        <v>279</v>
      </c>
      <c r="F14268" s="132">
        <v>100</v>
      </c>
      <c r="G14268" s="126" t="s">
        <v>13724</v>
      </c>
      <c r="H14268" s="126" t="s">
        <v>20186</v>
      </c>
      <c r="I14268" s="126" t="s">
        <v>22099</v>
      </c>
      <c r="J14268" s="126" t="s">
        <v>26234</v>
      </c>
      <c r="K14268" s="9">
        <f>_xlfn.IFNA(VLOOKUP(Table5[[#This Row],[Section]],SubSill_Tier,2,FALSE),0)</f>
        <v>0</v>
      </c>
      <c r="L14268" s="9" t="str">
        <f t="shared" si="236"/>
        <v/>
      </c>
      <c r="M14268" s="205" t="str" cm="1">
        <f t="array" ref="M14268">_xlfn.IFS(NOT(ISERROR(VLOOKUP(Table5[[#This Row],[Section]],TB_notTB,1,FALSE))),"No",LEFT(Table5[[#This Row],[Section]],3)="ETB","PLS",LEFT(Table5[[#This Row],[Section]],1)="7","PDB",NOT(ISBLANK(Table5[[#This Row],[Section]])),"No")</f>
        <v>No</v>
      </c>
    </row>
    <row r="14269" spans="1:13" x14ac:dyDescent="0.25">
      <c r="A14269" s="130" t="s">
        <v>10139</v>
      </c>
      <c r="B14269" s="130" t="s">
        <v>3598</v>
      </c>
      <c r="C14269" s="130" t="s">
        <v>98</v>
      </c>
      <c r="D14269" s="131">
        <v>5.8019999999999996</v>
      </c>
      <c r="E14269" s="132">
        <v>776</v>
      </c>
      <c r="F14269" s="132">
        <v>776</v>
      </c>
      <c r="G14269" s="126" t="s">
        <v>13724</v>
      </c>
      <c r="H14269" s="126" t="s">
        <v>20207</v>
      </c>
      <c r="I14269" s="126" t="s">
        <v>22100</v>
      </c>
      <c r="J14269" s="126" t="s">
        <v>26244</v>
      </c>
      <c r="K14269" s="9">
        <f>_xlfn.IFNA(VLOOKUP(Table5[[#This Row],[Section]],SubSill_Tier,2,FALSE),0)</f>
        <v>0</v>
      </c>
      <c r="L14269" s="9" t="str">
        <f t="shared" si="236"/>
        <v/>
      </c>
      <c r="M14269" s="205" t="str" cm="1">
        <f t="array" ref="M14269">_xlfn.IFS(NOT(ISERROR(VLOOKUP(Table5[[#This Row],[Section]],TB_notTB,1,FALSE))),"No",LEFT(Table5[[#This Row],[Section]],3)="ETB","PLS",LEFT(Table5[[#This Row],[Section]],1)="7","PDB",NOT(ISBLANK(Table5[[#This Row],[Section]])),"No")</f>
        <v>No</v>
      </c>
    </row>
    <row r="14270" spans="1:13" x14ac:dyDescent="0.25">
      <c r="A14270" s="130" t="s">
        <v>5270</v>
      </c>
      <c r="B14270" s="130" t="s">
        <v>17222</v>
      </c>
      <c r="C14270" s="130" t="s">
        <v>98</v>
      </c>
      <c r="D14270" s="131">
        <v>3.0489999999999999</v>
      </c>
      <c r="E14270" s="132">
        <v>133</v>
      </c>
      <c r="F14270" s="132">
        <v>133</v>
      </c>
      <c r="G14270" s="126" t="s">
        <v>13712</v>
      </c>
      <c r="H14270" s="126" t="s">
        <v>20120</v>
      </c>
      <c r="I14270" s="126" t="s">
        <v>21055</v>
      </c>
      <c r="J14270" s="126" t="s">
        <v>26232</v>
      </c>
      <c r="K14270" s="9">
        <f>_xlfn.IFNA(VLOOKUP(Table5[[#This Row],[Section]],SubSill_Tier,2,FALSE),0)</f>
        <v>0</v>
      </c>
      <c r="L14270" s="9" t="str">
        <f t="shared" si="236"/>
        <v/>
      </c>
      <c r="M14270" s="205" t="str" cm="1">
        <f t="array" ref="M14270">_xlfn.IFS(NOT(ISERROR(VLOOKUP(Table5[[#This Row],[Section]],TB_notTB,1,FALSE))),"No",LEFT(Table5[[#This Row],[Section]],3)="ETB","PLS",LEFT(Table5[[#This Row],[Section]],1)="7","PDB",NOT(ISBLANK(Table5[[#This Row],[Section]])),"No")</f>
        <v>No</v>
      </c>
    </row>
    <row r="14271" spans="1:13" x14ac:dyDescent="0.25">
      <c r="A14271" s="130" t="s">
        <v>5271</v>
      </c>
      <c r="B14271" s="130" t="s">
        <v>17222</v>
      </c>
      <c r="C14271" s="130" t="s">
        <v>98</v>
      </c>
      <c r="D14271" s="131">
        <v>0.85</v>
      </c>
      <c r="E14271" s="132">
        <v>208</v>
      </c>
      <c r="F14271" s="132">
        <v>208</v>
      </c>
      <c r="G14271" s="126" t="s">
        <v>13711</v>
      </c>
      <c r="H14271" s="126" t="s">
        <v>20119</v>
      </c>
      <c r="I14271" s="126" t="s">
        <v>21054</v>
      </c>
      <c r="J14271" s="126" t="s">
        <v>26232</v>
      </c>
      <c r="K14271" s="9">
        <f>_xlfn.IFNA(VLOOKUP(Table5[[#This Row],[Section]],SubSill_Tier,2,FALSE),0)</f>
        <v>0</v>
      </c>
      <c r="L14271" s="9" t="str">
        <f t="shared" si="236"/>
        <v/>
      </c>
      <c r="M14271" s="205" t="str" cm="1">
        <f t="array" ref="M14271">_xlfn.IFS(NOT(ISERROR(VLOOKUP(Table5[[#This Row],[Section]],TB_notTB,1,FALSE))),"No",LEFT(Table5[[#This Row],[Section]],3)="ETB","PLS",LEFT(Table5[[#This Row],[Section]],1)="7","PDB",NOT(ISBLANK(Table5[[#This Row],[Section]])),"No")</f>
        <v>No</v>
      </c>
    </row>
    <row r="14272" spans="1:13" x14ac:dyDescent="0.25">
      <c r="A14272" s="130" t="s">
        <v>5272</v>
      </c>
      <c r="B14272" s="130" t="s">
        <v>17222</v>
      </c>
      <c r="C14272" s="130" t="s">
        <v>98</v>
      </c>
      <c r="D14272" s="131">
        <v>0.16800000000000001</v>
      </c>
      <c r="E14272" s="132">
        <v>100</v>
      </c>
      <c r="F14272" s="132">
        <v>100</v>
      </c>
      <c r="G14272" s="126" t="s">
        <v>13754</v>
      </c>
      <c r="H14272" s="126" t="s">
        <v>20175</v>
      </c>
      <c r="I14272" s="126" t="s">
        <v>20176</v>
      </c>
      <c r="J14272" s="126" t="s">
        <v>26241</v>
      </c>
      <c r="K14272" s="9">
        <f>_xlfn.IFNA(VLOOKUP(Table5[[#This Row],[Section]],SubSill_Tier,2,FALSE),0)</f>
        <v>0</v>
      </c>
      <c r="L14272" s="9" t="str">
        <f t="shared" si="236"/>
        <v/>
      </c>
      <c r="M14272" s="205" t="str" cm="1">
        <f t="array" ref="M14272">_xlfn.IFS(NOT(ISERROR(VLOOKUP(Table5[[#This Row],[Section]],TB_notTB,1,FALSE))),"No",LEFT(Table5[[#This Row],[Section]],3)="ETB","PLS",LEFT(Table5[[#This Row],[Section]],1)="7","PDB",NOT(ISBLANK(Table5[[#This Row],[Section]])),"No")</f>
        <v>No</v>
      </c>
    </row>
    <row r="14273" spans="1:13" x14ac:dyDescent="0.25">
      <c r="A14273" s="130" t="s">
        <v>17067</v>
      </c>
      <c r="B14273" s="130" t="s">
        <v>22531</v>
      </c>
      <c r="C14273" s="130" t="s">
        <v>75</v>
      </c>
      <c r="D14273" s="131">
        <v>0.70099999999999996</v>
      </c>
      <c r="E14273" s="132">
        <v>232</v>
      </c>
      <c r="F14273" s="132">
        <v>157</v>
      </c>
      <c r="G14273" s="126" t="s">
        <v>14979</v>
      </c>
      <c r="H14273" s="126" t="s">
        <v>21162</v>
      </c>
      <c r="I14273" s="126" t="s">
        <v>22110</v>
      </c>
      <c r="J14273" s="126" t="s">
        <v>26278</v>
      </c>
      <c r="K14273" s="9">
        <f>_xlfn.IFNA(VLOOKUP(Table5[[#This Row],[Section]],SubSill_Tier,2,FALSE),0)</f>
        <v>0</v>
      </c>
      <c r="L14273" s="9" t="str">
        <f t="shared" si="236"/>
        <v/>
      </c>
      <c r="M14273" s="205" t="str" cm="1">
        <f t="array" ref="M14273">_xlfn.IFS(NOT(ISERROR(VLOOKUP(Table5[[#This Row],[Section]],TB_notTB,1,FALSE))),"No",LEFT(Table5[[#This Row],[Section]],3)="ETB","PLS",LEFT(Table5[[#This Row],[Section]],1)="7","PDB",NOT(ISBLANK(Table5[[#This Row],[Section]])),"No")</f>
        <v>No</v>
      </c>
    </row>
    <row r="14274" spans="1:13" x14ac:dyDescent="0.25">
      <c r="A14274" s="130" t="s">
        <v>17068</v>
      </c>
      <c r="B14274" s="130" t="s">
        <v>17069</v>
      </c>
      <c r="C14274" s="130" t="s">
        <v>75</v>
      </c>
      <c r="D14274" s="131">
        <v>1.1870000000000001</v>
      </c>
      <c r="E14274" s="132">
        <v>263</v>
      </c>
      <c r="F14274" s="132">
        <v>100</v>
      </c>
      <c r="G14274" s="126" t="s">
        <v>14884</v>
      </c>
      <c r="H14274" s="126" t="s">
        <v>21146</v>
      </c>
      <c r="I14274" s="126" t="s">
        <v>22101</v>
      </c>
      <c r="J14274" s="126" t="s">
        <v>26278</v>
      </c>
      <c r="K14274" s="9">
        <f>_xlfn.IFNA(VLOOKUP(Table5[[#This Row],[Section]],SubSill_Tier,2,FALSE),0)</f>
        <v>0</v>
      </c>
      <c r="L14274" s="9" t="str">
        <f t="shared" si="236"/>
        <v/>
      </c>
      <c r="M14274" s="205" t="str" cm="1">
        <f t="array" ref="M14274">_xlfn.IFS(NOT(ISERROR(VLOOKUP(Table5[[#This Row],[Section]],TB_notTB,1,FALSE))),"No",LEFT(Table5[[#This Row],[Section]],3)="ETB","PLS",LEFT(Table5[[#This Row],[Section]],1)="7","PDB",NOT(ISBLANK(Table5[[#This Row],[Section]])),"No")</f>
        <v>No</v>
      </c>
    </row>
    <row r="14275" spans="1:13" x14ac:dyDescent="0.25">
      <c r="A14275" s="130" t="s">
        <v>17070</v>
      </c>
      <c r="B14275" s="130" t="s">
        <v>22037</v>
      </c>
      <c r="C14275" s="130" t="s">
        <v>75</v>
      </c>
      <c r="D14275" s="131">
        <v>0.247</v>
      </c>
      <c r="E14275" s="132">
        <v>112</v>
      </c>
      <c r="F14275" s="132">
        <v>100</v>
      </c>
      <c r="G14275" s="126" t="s">
        <v>14979</v>
      </c>
      <c r="H14275" s="126" t="s">
        <v>21162</v>
      </c>
      <c r="I14275" s="126" t="s">
        <v>22110</v>
      </c>
      <c r="J14275" s="126" t="s">
        <v>26278</v>
      </c>
      <c r="K14275" s="9">
        <f>_xlfn.IFNA(VLOOKUP(Table5[[#This Row],[Section]],SubSill_Tier,2,FALSE),0)</f>
        <v>0</v>
      </c>
      <c r="L14275" s="9" t="str">
        <f t="shared" si="236"/>
        <v/>
      </c>
      <c r="M14275" s="205" t="str" cm="1">
        <f t="array" ref="M14275">_xlfn.IFS(NOT(ISERROR(VLOOKUP(Table5[[#This Row],[Section]],TB_notTB,1,FALSE))),"No",LEFT(Table5[[#This Row],[Section]],3)="ETB","PLS",LEFT(Table5[[#This Row],[Section]],1)="7","PDB",NOT(ISBLANK(Table5[[#This Row],[Section]])),"No")</f>
        <v>No</v>
      </c>
    </row>
    <row r="14276" spans="1:13" x14ac:dyDescent="0.25">
      <c r="A14276" s="130" t="s">
        <v>17071</v>
      </c>
      <c r="B14276" s="130" t="s">
        <v>22532</v>
      </c>
      <c r="C14276" s="130" t="s">
        <v>75</v>
      </c>
      <c r="D14276" s="131">
        <v>1.522</v>
      </c>
      <c r="E14276" s="132">
        <v>436</v>
      </c>
      <c r="F14276" s="132">
        <v>321</v>
      </c>
      <c r="G14276" s="126" t="s">
        <v>15670</v>
      </c>
      <c r="H14276" s="126" t="s">
        <v>21159</v>
      </c>
      <c r="I14276" s="126" t="s">
        <v>22103</v>
      </c>
      <c r="J14276" s="126" t="s">
        <v>26278</v>
      </c>
      <c r="K14276" s="9">
        <f>_xlfn.IFNA(VLOOKUP(Table5[[#This Row],[Section]],SubSill_Tier,2,FALSE),0)</f>
        <v>0</v>
      </c>
      <c r="L14276" s="9" t="str">
        <f t="shared" si="236"/>
        <v/>
      </c>
      <c r="M14276" s="205" t="str" cm="1">
        <f t="array" ref="M14276">_xlfn.IFS(NOT(ISERROR(VLOOKUP(Table5[[#This Row],[Section]],TB_notTB,1,FALSE))),"No",LEFT(Table5[[#This Row],[Section]],3)="ETB","PLS",LEFT(Table5[[#This Row],[Section]],1)="7","PDB",NOT(ISBLANK(Table5[[#This Row],[Section]])),"No")</f>
        <v>No</v>
      </c>
    </row>
    <row r="14277" spans="1:13" x14ac:dyDescent="0.25">
      <c r="A14277" s="130" t="s">
        <v>17072</v>
      </c>
      <c r="B14277" s="130" t="s">
        <v>19897</v>
      </c>
      <c r="C14277" s="130" t="s">
        <v>75</v>
      </c>
      <c r="D14277" s="131">
        <v>1.4690000000000001</v>
      </c>
      <c r="E14277" s="132">
        <v>527</v>
      </c>
      <c r="F14277" s="132">
        <v>150</v>
      </c>
      <c r="G14277" s="126" t="s">
        <v>15670</v>
      </c>
      <c r="H14277" s="126" t="s">
        <v>21159</v>
      </c>
      <c r="I14277" s="126" t="s">
        <v>22103</v>
      </c>
      <c r="J14277" s="126" t="s">
        <v>26278</v>
      </c>
      <c r="K14277" s="9">
        <f>_xlfn.IFNA(VLOOKUP(Table5[[#This Row],[Section]],SubSill_Tier,2,FALSE),0)</f>
        <v>0</v>
      </c>
      <c r="L14277" s="9" t="str">
        <f t="shared" ref="L14277:L14290" si="237">IFERROR(IF(LEFT(G14277,2)="AI",IF(_xlfn.NUMBERVALUE(IFERROR(LEFT(IF(ISERROR(FIND("X",UPPER(B14277))),UPPER(B14277),RIGHT(UPPER(B14277),LEN(UPPER(B14277))-FIND("~",SUBSTITUTE(UPPER(B14277),"X","~",LEN(UPPER(B14277))-LEN(SUBSTITUTE(UPPER(B14277),"X","")))))),FIND(" ",IF(ISERROR(FIND("X",UPPER(B14277))),UPPER(B14277),RIGHT(UPPER(B14277),LEN(UPPER(B14277))-FIND("~",SUBSTITUTE(UPPER(B14277),"X","~",LEN(UPPER(B14277))-LEN(SUBSTITUTE(UPPER(B14277),"X","")))))),1)-1),IF(ISERROR(FIND("X",UPPER(B14277))),UPPER(B14277),RIGHT(UPPER(B14277),LEN(UPPER(B14277))-FIND("~",SUBSTITUTE(UPPER(B14277),"X","~",LEN(UPPER(B14277))-LEN(SUBSTITUTE(UPPER(B14277),"X",""))))))),".")&gt;=5,"Wall",""),""),"")</f>
        <v/>
      </c>
      <c r="M14277" s="205" t="str" cm="1">
        <f t="array" ref="M14277">_xlfn.IFS(NOT(ISERROR(VLOOKUP(Table5[[#This Row],[Section]],TB_notTB,1,FALSE))),"No",LEFT(Table5[[#This Row],[Section]],3)="ETB","PLS",LEFT(Table5[[#This Row],[Section]],1)="7","PDB",NOT(ISBLANK(Table5[[#This Row],[Section]])),"No")</f>
        <v>No</v>
      </c>
    </row>
    <row r="14278" spans="1:13" x14ac:dyDescent="0.25">
      <c r="A14278" s="130" t="s">
        <v>5273</v>
      </c>
      <c r="B14278" s="130" t="s">
        <v>17222</v>
      </c>
      <c r="C14278" s="130" t="s">
        <v>75</v>
      </c>
      <c r="D14278" s="131">
        <v>0.86</v>
      </c>
      <c r="E14278" s="132">
        <v>159</v>
      </c>
      <c r="F14278" s="132">
        <v>159</v>
      </c>
      <c r="G14278" s="126" t="s">
        <v>13712</v>
      </c>
      <c r="H14278" s="126" t="s">
        <v>20120</v>
      </c>
      <c r="I14278" s="126" t="s">
        <v>21055</v>
      </c>
      <c r="J14278" s="126" t="s">
        <v>26232</v>
      </c>
      <c r="K14278" s="9">
        <f>_xlfn.IFNA(VLOOKUP(Table5[[#This Row],[Section]],SubSill_Tier,2,FALSE),0)</f>
        <v>0</v>
      </c>
      <c r="L14278" s="9" t="str">
        <f t="shared" si="237"/>
        <v/>
      </c>
      <c r="M14278" s="205" t="str" cm="1">
        <f t="array" ref="M14278">_xlfn.IFS(NOT(ISERROR(VLOOKUP(Table5[[#This Row],[Section]],TB_notTB,1,FALSE))),"No",LEFT(Table5[[#This Row],[Section]],3)="ETB","PLS",LEFT(Table5[[#This Row],[Section]],1)="7","PDB",NOT(ISBLANK(Table5[[#This Row],[Section]])),"No")</f>
        <v>No</v>
      </c>
    </row>
    <row r="14279" spans="1:13" x14ac:dyDescent="0.25">
      <c r="A14279" s="130" t="s">
        <v>5274</v>
      </c>
      <c r="B14279" s="130" t="s">
        <v>17222</v>
      </c>
      <c r="C14279" s="130" t="s">
        <v>75</v>
      </c>
      <c r="D14279" s="131">
        <v>0.55900000000000005</v>
      </c>
      <c r="E14279" s="132">
        <v>285</v>
      </c>
      <c r="F14279" s="132">
        <v>285</v>
      </c>
      <c r="G14279" s="126" t="s">
        <v>13730</v>
      </c>
      <c r="H14279" s="126" t="s">
        <v>20139</v>
      </c>
      <c r="I14279" s="126" t="s">
        <v>20140</v>
      </c>
      <c r="J14279" s="126" t="s">
        <v>26243</v>
      </c>
      <c r="K14279" s="9">
        <f>_xlfn.IFNA(VLOOKUP(Table5[[#This Row],[Section]],SubSill_Tier,2,FALSE),0)</f>
        <v>0</v>
      </c>
      <c r="L14279" s="9" t="str">
        <f t="shared" si="237"/>
        <v/>
      </c>
      <c r="M14279" s="205" t="str" cm="1">
        <f t="array" ref="M14279">_xlfn.IFS(NOT(ISERROR(VLOOKUP(Table5[[#This Row],[Section]],TB_notTB,1,FALSE))),"No",LEFT(Table5[[#This Row],[Section]],3)="ETB","PLS",LEFT(Table5[[#This Row],[Section]],1)="7","PDB",NOT(ISBLANK(Table5[[#This Row],[Section]])),"No")</f>
        <v>No</v>
      </c>
    </row>
    <row r="14280" spans="1:13" x14ac:dyDescent="0.25">
      <c r="A14280" s="130" t="s">
        <v>5275</v>
      </c>
      <c r="B14280" s="130" t="s">
        <v>17222</v>
      </c>
      <c r="C14280" s="130" t="s">
        <v>75</v>
      </c>
      <c r="D14280" s="131">
        <v>0.64500000000000002</v>
      </c>
      <c r="E14280" s="132">
        <v>287</v>
      </c>
      <c r="F14280" s="132">
        <v>287</v>
      </c>
      <c r="G14280" s="126" t="s">
        <v>13730</v>
      </c>
      <c r="H14280" s="126" t="s">
        <v>20139</v>
      </c>
      <c r="I14280" s="126" t="s">
        <v>20140</v>
      </c>
      <c r="J14280" s="126" t="s">
        <v>26243</v>
      </c>
      <c r="K14280" s="9">
        <f>_xlfn.IFNA(VLOOKUP(Table5[[#This Row],[Section]],SubSill_Tier,2,FALSE),0)</f>
        <v>0</v>
      </c>
      <c r="L14280" s="9" t="str">
        <f t="shared" si="237"/>
        <v/>
      </c>
      <c r="M14280" s="205" t="str" cm="1">
        <f t="array" ref="M14280">_xlfn.IFS(NOT(ISERROR(VLOOKUP(Table5[[#This Row],[Section]],TB_notTB,1,FALSE))),"No",LEFT(Table5[[#This Row],[Section]],3)="ETB","PLS",LEFT(Table5[[#This Row],[Section]],1)="7","PDB",NOT(ISBLANK(Table5[[#This Row],[Section]])),"No")</f>
        <v>No</v>
      </c>
    </row>
    <row r="14281" spans="1:13" x14ac:dyDescent="0.25">
      <c r="A14281" s="130" t="s">
        <v>5276</v>
      </c>
      <c r="B14281" s="130" t="s">
        <v>17222</v>
      </c>
      <c r="C14281" s="130" t="s">
        <v>75</v>
      </c>
      <c r="D14281" s="131">
        <v>0.53700000000000003</v>
      </c>
      <c r="E14281" s="132">
        <v>223</v>
      </c>
      <c r="F14281" s="132">
        <v>100</v>
      </c>
      <c r="G14281" s="126" t="s">
        <v>13748</v>
      </c>
      <c r="H14281" s="126" t="s">
        <v>20246</v>
      </c>
      <c r="I14281" s="126" t="s">
        <v>20247</v>
      </c>
      <c r="J14281" s="126" t="s">
        <v>26241</v>
      </c>
      <c r="K14281" s="9">
        <f>_xlfn.IFNA(VLOOKUP(Table5[[#This Row],[Section]],SubSill_Tier,2,FALSE),0)</f>
        <v>0</v>
      </c>
      <c r="L14281" s="9" t="str">
        <f t="shared" si="237"/>
        <v/>
      </c>
      <c r="M14281" s="205" t="str" cm="1">
        <f t="array" ref="M14281">_xlfn.IFS(NOT(ISERROR(VLOOKUP(Table5[[#This Row],[Section]],TB_notTB,1,FALSE))),"No",LEFT(Table5[[#This Row],[Section]],3)="ETB","PLS",LEFT(Table5[[#This Row],[Section]],1)="7","PDB",NOT(ISBLANK(Table5[[#This Row],[Section]])),"No")</f>
        <v>No</v>
      </c>
    </row>
    <row r="14282" spans="1:13" x14ac:dyDescent="0.25">
      <c r="A14282" s="130" t="s">
        <v>5277</v>
      </c>
      <c r="B14282" s="130" t="s">
        <v>17222</v>
      </c>
      <c r="C14282" s="130" t="s">
        <v>75</v>
      </c>
      <c r="D14282" s="131">
        <v>1.1850000000000001</v>
      </c>
      <c r="E14282" s="132">
        <v>455</v>
      </c>
      <c r="F14282" s="132">
        <v>201</v>
      </c>
      <c r="G14282" s="126" t="s">
        <v>13748</v>
      </c>
      <c r="H14282" s="126" t="s">
        <v>20246</v>
      </c>
      <c r="I14282" s="126" t="s">
        <v>20247</v>
      </c>
      <c r="J14282" s="126" t="s">
        <v>26241</v>
      </c>
      <c r="K14282" s="9">
        <f>_xlfn.IFNA(VLOOKUP(Table5[[#This Row],[Section]],SubSill_Tier,2,FALSE),0)</f>
        <v>0</v>
      </c>
      <c r="L14282" s="9" t="str">
        <f t="shared" si="237"/>
        <v/>
      </c>
      <c r="M14282" s="205" t="str" cm="1">
        <f t="array" ref="M14282">_xlfn.IFS(NOT(ISERROR(VLOOKUP(Table5[[#This Row],[Section]],TB_notTB,1,FALSE))),"No",LEFT(Table5[[#This Row],[Section]],3)="ETB","PLS",LEFT(Table5[[#This Row],[Section]],1)="7","PDB",NOT(ISBLANK(Table5[[#This Row],[Section]])),"No")</f>
        <v>No</v>
      </c>
    </row>
    <row r="14283" spans="1:13" x14ac:dyDescent="0.25">
      <c r="A14283" s="130" t="s">
        <v>10140</v>
      </c>
      <c r="B14283" s="130" t="s">
        <v>17222</v>
      </c>
      <c r="C14283" s="130" t="s">
        <v>98</v>
      </c>
      <c r="D14283" s="131">
        <v>1.492</v>
      </c>
      <c r="E14283" s="132">
        <v>100</v>
      </c>
      <c r="F14283" s="132">
        <v>100</v>
      </c>
      <c r="G14283" s="126" t="s">
        <v>13716</v>
      </c>
      <c r="H14283" s="126" t="s">
        <v>20167</v>
      </c>
      <c r="I14283" s="126" t="s">
        <v>20168</v>
      </c>
      <c r="J14283" s="126" t="s">
        <v>26236</v>
      </c>
      <c r="K14283" s="9">
        <f>_xlfn.IFNA(VLOOKUP(Table5[[#This Row],[Section]],SubSill_Tier,2,FALSE),0)</f>
        <v>0</v>
      </c>
      <c r="L14283" s="9" t="str">
        <f t="shared" si="237"/>
        <v/>
      </c>
      <c r="M14283" s="205" t="str" cm="1">
        <f t="array" ref="M14283">_xlfn.IFS(NOT(ISERROR(VLOOKUP(Table5[[#This Row],[Section]],TB_notTB,1,FALSE))),"No",LEFT(Table5[[#This Row],[Section]],3)="ETB","PLS",LEFT(Table5[[#This Row],[Section]],1)="7","PDB",NOT(ISBLANK(Table5[[#This Row],[Section]])),"No")</f>
        <v>No</v>
      </c>
    </row>
    <row r="14284" spans="1:13" x14ac:dyDescent="0.25">
      <c r="A14284" s="130" t="s">
        <v>17073</v>
      </c>
      <c r="B14284" s="130" t="s">
        <v>29889</v>
      </c>
      <c r="C14284" s="130" t="s">
        <v>75</v>
      </c>
      <c r="D14284" s="131">
        <v>1.1639999999999999</v>
      </c>
      <c r="E14284" s="132">
        <v>278</v>
      </c>
      <c r="F14284" s="132">
        <v>239</v>
      </c>
      <c r="G14284" s="126" t="s">
        <v>15670</v>
      </c>
      <c r="H14284" s="126" t="s">
        <v>21159</v>
      </c>
      <c r="I14284" s="126" t="s">
        <v>22103</v>
      </c>
      <c r="J14284" s="126" t="s">
        <v>26278</v>
      </c>
      <c r="K14284" s="9">
        <f>_xlfn.IFNA(VLOOKUP(Table5[[#This Row],[Section]],SubSill_Tier,2,FALSE),0)</f>
        <v>0</v>
      </c>
      <c r="L14284" s="9" t="str">
        <f t="shared" si="237"/>
        <v/>
      </c>
      <c r="M14284" s="205" t="str" cm="1">
        <f t="array" ref="M14284">_xlfn.IFS(NOT(ISERROR(VLOOKUP(Table5[[#This Row],[Section]],TB_notTB,1,FALSE))),"No",LEFT(Table5[[#This Row],[Section]],3)="ETB","PLS",LEFT(Table5[[#This Row],[Section]],1)="7","PDB",NOT(ISBLANK(Table5[[#This Row],[Section]])),"No")</f>
        <v>No</v>
      </c>
    </row>
    <row r="14285" spans="1:13" x14ac:dyDescent="0.25">
      <c r="A14285" s="130" t="s">
        <v>5278</v>
      </c>
      <c r="B14285" s="130" t="s">
        <v>17222</v>
      </c>
      <c r="C14285" s="130" t="s">
        <v>98</v>
      </c>
      <c r="D14285" s="131">
        <v>0.83799999999999997</v>
      </c>
      <c r="E14285" s="132">
        <v>268</v>
      </c>
      <c r="F14285" s="132">
        <v>100</v>
      </c>
      <c r="G14285" s="126" t="s">
        <v>13711</v>
      </c>
      <c r="H14285" s="126" t="s">
        <v>20119</v>
      </c>
      <c r="I14285" s="126" t="s">
        <v>21054</v>
      </c>
      <c r="J14285" s="126" t="s">
        <v>26232</v>
      </c>
      <c r="K14285" s="9">
        <f>_xlfn.IFNA(VLOOKUP(Table5[[#This Row],[Section]],SubSill_Tier,2,FALSE),0)</f>
        <v>0</v>
      </c>
      <c r="L14285" s="9" t="str">
        <f t="shared" si="237"/>
        <v/>
      </c>
      <c r="M14285" s="205" t="str" cm="1">
        <f t="array" ref="M14285">_xlfn.IFS(NOT(ISERROR(VLOOKUP(Table5[[#This Row],[Section]],TB_notTB,1,FALSE))),"No",LEFT(Table5[[#This Row],[Section]],3)="ETB","PLS",LEFT(Table5[[#This Row],[Section]],1)="7","PDB",NOT(ISBLANK(Table5[[#This Row],[Section]])),"No")</f>
        <v>No</v>
      </c>
    </row>
    <row r="14286" spans="1:13" x14ac:dyDescent="0.25">
      <c r="A14286" s="130" t="s">
        <v>5279</v>
      </c>
      <c r="B14286" s="130" t="s">
        <v>17222</v>
      </c>
      <c r="C14286" s="130" t="s">
        <v>98</v>
      </c>
      <c r="D14286" s="131">
        <v>0.26900000000000002</v>
      </c>
      <c r="E14286" s="132">
        <v>100</v>
      </c>
      <c r="F14286" s="132">
        <v>100</v>
      </c>
      <c r="G14286" s="126" t="s">
        <v>13712</v>
      </c>
      <c r="H14286" s="126" t="s">
        <v>20120</v>
      </c>
      <c r="I14286" s="126" t="s">
        <v>21055</v>
      </c>
      <c r="J14286" s="126" t="s">
        <v>26232</v>
      </c>
      <c r="K14286" s="9">
        <f>_xlfn.IFNA(VLOOKUP(Table5[[#This Row],[Section]],SubSill_Tier,2,FALSE),0)</f>
        <v>0</v>
      </c>
      <c r="L14286" s="9" t="str">
        <f t="shared" si="237"/>
        <v/>
      </c>
      <c r="M14286" s="205" t="str" cm="1">
        <f t="array" ref="M14286">_xlfn.IFS(NOT(ISERROR(VLOOKUP(Table5[[#This Row],[Section]],TB_notTB,1,FALSE))),"No",LEFT(Table5[[#This Row],[Section]],3)="ETB","PLS",LEFT(Table5[[#This Row],[Section]],1)="7","PDB",NOT(ISBLANK(Table5[[#This Row],[Section]])),"No")</f>
        <v>No</v>
      </c>
    </row>
    <row r="14287" spans="1:13" x14ac:dyDescent="0.25">
      <c r="A14287" s="130" t="s">
        <v>10141</v>
      </c>
      <c r="B14287" s="130" t="s">
        <v>17222</v>
      </c>
      <c r="C14287" s="130" t="s">
        <v>98</v>
      </c>
      <c r="D14287" s="131">
        <v>1.3839999999999999</v>
      </c>
      <c r="E14287" s="132">
        <v>100</v>
      </c>
      <c r="F14287" s="132">
        <v>100</v>
      </c>
      <c r="G14287" s="126" t="s">
        <v>13724</v>
      </c>
      <c r="H14287" s="126" t="s">
        <v>20186</v>
      </c>
      <c r="I14287" s="126" t="s">
        <v>22099</v>
      </c>
      <c r="J14287" s="126" t="s">
        <v>26234</v>
      </c>
      <c r="K14287" s="9">
        <f>_xlfn.IFNA(VLOOKUP(Table5[[#This Row],[Section]],SubSill_Tier,2,FALSE),0)</f>
        <v>0</v>
      </c>
      <c r="L14287" s="9" t="str">
        <f t="shared" si="237"/>
        <v/>
      </c>
      <c r="M14287" s="205" t="str" cm="1">
        <f t="array" ref="M14287">_xlfn.IFS(NOT(ISERROR(VLOOKUP(Table5[[#This Row],[Section]],TB_notTB,1,FALSE))),"No",LEFT(Table5[[#This Row],[Section]],3)="ETB","PLS",LEFT(Table5[[#This Row],[Section]],1)="7","PDB",NOT(ISBLANK(Table5[[#This Row],[Section]])),"No")</f>
        <v>No</v>
      </c>
    </row>
    <row r="14288" spans="1:13" x14ac:dyDescent="0.25">
      <c r="A14288" s="130" t="s">
        <v>5280</v>
      </c>
      <c r="B14288" s="130" t="s">
        <v>17222</v>
      </c>
      <c r="C14288" s="130" t="s">
        <v>98</v>
      </c>
      <c r="D14288" s="131">
        <v>2.6509999999999998</v>
      </c>
      <c r="E14288" s="132">
        <v>425</v>
      </c>
      <c r="F14288" s="132">
        <v>425</v>
      </c>
      <c r="G14288" s="126" t="s">
        <v>13711</v>
      </c>
      <c r="H14288" s="126" t="s">
        <v>20119</v>
      </c>
      <c r="I14288" s="126" t="s">
        <v>21054</v>
      </c>
      <c r="J14288" s="126" t="s">
        <v>26232</v>
      </c>
      <c r="K14288" s="9">
        <f>_xlfn.IFNA(VLOOKUP(Table5[[#This Row],[Section]],SubSill_Tier,2,FALSE),0)</f>
        <v>0</v>
      </c>
      <c r="L14288" s="9" t="str">
        <f t="shared" si="237"/>
        <v/>
      </c>
      <c r="M14288" s="205" t="str" cm="1">
        <f t="array" ref="M14288">_xlfn.IFS(NOT(ISERROR(VLOOKUP(Table5[[#This Row],[Section]],TB_notTB,1,FALSE))),"No",LEFT(Table5[[#This Row],[Section]],3)="ETB","PLS",LEFT(Table5[[#This Row],[Section]],1)="7","PDB",NOT(ISBLANK(Table5[[#This Row],[Section]])),"No")</f>
        <v>No</v>
      </c>
    </row>
    <row r="14289" spans="1:13" x14ac:dyDescent="0.25">
      <c r="A14289" s="130" t="s">
        <v>5281</v>
      </c>
      <c r="B14289" s="130" t="s">
        <v>17222</v>
      </c>
      <c r="C14289" s="130" t="s">
        <v>98</v>
      </c>
      <c r="D14289" s="131">
        <v>0.97399999999999998</v>
      </c>
      <c r="E14289" s="132">
        <v>265</v>
      </c>
      <c r="F14289" s="132">
        <v>265</v>
      </c>
      <c r="G14289" s="126" t="s">
        <v>13711</v>
      </c>
      <c r="H14289" s="126" t="s">
        <v>20119</v>
      </c>
      <c r="I14289" s="126" t="s">
        <v>21054</v>
      </c>
      <c r="J14289" s="126" t="s">
        <v>26232</v>
      </c>
      <c r="K14289" s="9">
        <f>_xlfn.IFNA(VLOOKUP(Table5[[#This Row],[Section]],SubSill_Tier,2,FALSE),0)</f>
        <v>0</v>
      </c>
      <c r="L14289" s="9" t="str">
        <f t="shared" si="237"/>
        <v/>
      </c>
      <c r="M14289" s="205" t="str" cm="1">
        <f t="array" ref="M14289">_xlfn.IFS(NOT(ISERROR(VLOOKUP(Table5[[#This Row],[Section]],TB_notTB,1,FALSE))),"No",LEFT(Table5[[#This Row],[Section]],3)="ETB","PLS",LEFT(Table5[[#This Row],[Section]],1)="7","PDB",NOT(ISBLANK(Table5[[#This Row],[Section]])),"No")</f>
        <v>No</v>
      </c>
    </row>
    <row r="14290" spans="1:13" x14ac:dyDescent="0.25">
      <c r="A14290" s="130" t="s">
        <v>5282</v>
      </c>
      <c r="B14290" s="130" t="s">
        <v>17222</v>
      </c>
      <c r="C14290" s="130" t="s">
        <v>98</v>
      </c>
      <c r="D14290" s="131">
        <v>0.83499999999999996</v>
      </c>
      <c r="E14290" s="132">
        <v>240</v>
      </c>
      <c r="F14290" s="132">
        <v>240</v>
      </c>
      <c r="G14290" s="126" t="s">
        <v>13711</v>
      </c>
      <c r="H14290" s="126" t="s">
        <v>20119</v>
      </c>
      <c r="I14290" s="126" t="s">
        <v>21054</v>
      </c>
      <c r="J14290" s="126" t="s">
        <v>26232</v>
      </c>
      <c r="K14290" s="9">
        <f>_xlfn.IFNA(VLOOKUP(Table5[[#This Row],[Section]],SubSill_Tier,2,FALSE),0)</f>
        <v>0</v>
      </c>
      <c r="L14290" s="9" t="str">
        <f t="shared" si="237"/>
        <v/>
      </c>
      <c r="M14290" s="205" t="str" cm="1">
        <f t="array" ref="M14290">_xlfn.IFS(NOT(ISERROR(VLOOKUP(Table5[[#This Row],[Section]],TB_notTB,1,FALSE))),"No",LEFT(Table5[[#This Row],[Section]],3)="ETB","PLS",LEFT(Table5[[#This Row],[Section]],1)="7","PDB",NOT(ISBLANK(Table5[[#This Row],[Section]])),"No")</f>
        <v>No</v>
      </c>
    </row>
    <row r="14291" spans="1:13" x14ac:dyDescent="0.25">
      <c r="A14291" s="130" t="s">
        <v>5283</v>
      </c>
      <c r="B14291" s="130" t="s">
        <v>17222</v>
      </c>
      <c r="C14291" s="130" t="s">
        <v>98</v>
      </c>
      <c r="D14291" s="131">
        <v>0.76800000000000002</v>
      </c>
      <c r="E14291" s="132">
        <v>198</v>
      </c>
      <c r="F14291" s="132">
        <v>198</v>
      </c>
      <c r="G14291" s="126" t="s">
        <v>13711</v>
      </c>
      <c r="H14291" s="126" t="s">
        <v>20119</v>
      </c>
      <c r="I14291" s="126" t="s">
        <v>21054</v>
      </c>
      <c r="J14291" s="126" t="s">
        <v>26232</v>
      </c>
      <c r="K14291" s="9">
        <f>_xlfn.IFNA(VLOOKUP(Table5[[#This Row],[Section]],SubSill_Tier,2,FALSE),0)</f>
        <v>0</v>
      </c>
      <c r="L14291" s="9" t="str">
        <f t="shared" ref="L14291:L14354" si="238">IFERROR(IF(LEFT(G14291,2)="AI",IF(_xlfn.NUMBERVALUE(IFERROR(LEFT(IF(ISERROR(FIND("X",UPPER(B14291))),UPPER(B14291),RIGHT(UPPER(B14291),LEN(UPPER(B14291))-FIND("~",SUBSTITUTE(UPPER(B14291),"X","~",LEN(UPPER(B14291))-LEN(SUBSTITUTE(UPPER(B14291),"X","")))))),FIND(" ",IF(ISERROR(FIND("X",UPPER(B14291))),UPPER(B14291),RIGHT(UPPER(B14291),LEN(UPPER(B14291))-FIND("~",SUBSTITUTE(UPPER(B14291),"X","~",LEN(UPPER(B14291))-LEN(SUBSTITUTE(UPPER(B14291),"X","")))))),1)-1),IF(ISERROR(FIND("X",UPPER(B14291))),UPPER(B14291),RIGHT(UPPER(B14291),LEN(UPPER(B14291))-FIND("~",SUBSTITUTE(UPPER(B14291),"X","~",LEN(UPPER(B14291))-LEN(SUBSTITUTE(UPPER(B14291),"X",""))))))),".")&gt;=5,"Wall",""),""),"")</f>
        <v/>
      </c>
      <c r="M14291" s="205" t="str" cm="1">
        <f t="array" ref="M14291">_xlfn.IFS(NOT(ISERROR(VLOOKUP(Table5[[#This Row],[Section]],TB_notTB,1,FALSE))),"No",LEFT(Table5[[#This Row],[Section]],3)="ETB","PLS",LEFT(Table5[[#This Row],[Section]],1)="7","PDB",NOT(ISBLANK(Table5[[#This Row],[Section]])),"No")</f>
        <v>No</v>
      </c>
    </row>
    <row r="14292" spans="1:13" x14ac:dyDescent="0.25">
      <c r="A14292" s="130" t="s">
        <v>17074</v>
      </c>
      <c r="B14292" s="130" t="s">
        <v>17075</v>
      </c>
      <c r="C14292" s="130" t="s">
        <v>75</v>
      </c>
      <c r="D14292" s="131">
        <v>0.28799999999999998</v>
      </c>
      <c r="E14292" s="132">
        <v>121</v>
      </c>
      <c r="F14292" s="132">
        <v>100</v>
      </c>
      <c r="G14292" s="126" t="s">
        <v>14884</v>
      </c>
      <c r="H14292" s="126" t="s">
        <v>21146</v>
      </c>
      <c r="I14292" s="126" t="s">
        <v>22101</v>
      </c>
      <c r="J14292" s="126" t="s">
        <v>26278</v>
      </c>
      <c r="K14292" s="9">
        <f>_xlfn.IFNA(VLOOKUP(Table5[[#This Row],[Section]],SubSill_Tier,2,FALSE),0)</f>
        <v>0</v>
      </c>
      <c r="L14292" s="9" t="str">
        <f t="shared" si="238"/>
        <v/>
      </c>
      <c r="M14292" s="205" t="str" cm="1">
        <f t="array" ref="M14292">_xlfn.IFS(NOT(ISERROR(VLOOKUP(Table5[[#This Row],[Section]],TB_notTB,1,FALSE))),"No",LEFT(Table5[[#This Row],[Section]],3)="ETB","PLS",LEFT(Table5[[#This Row],[Section]],1)="7","PDB",NOT(ISBLANK(Table5[[#This Row],[Section]])),"No")</f>
        <v>No</v>
      </c>
    </row>
    <row r="14293" spans="1:13" x14ac:dyDescent="0.25">
      <c r="A14293" s="130" t="s">
        <v>17076</v>
      </c>
      <c r="B14293" s="130" t="s">
        <v>24341</v>
      </c>
      <c r="C14293" s="130" t="s">
        <v>98</v>
      </c>
      <c r="D14293" s="131">
        <v>0.60599999999999998</v>
      </c>
      <c r="E14293" s="132">
        <v>319</v>
      </c>
      <c r="F14293" s="132">
        <v>143</v>
      </c>
      <c r="G14293" s="126" t="s">
        <v>14884</v>
      </c>
      <c r="H14293" s="126" t="s">
        <v>20232</v>
      </c>
      <c r="I14293" s="126" t="s">
        <v>20262</v>
      </c>
      <c r="J14293" s="126" t="s">
        <v>26291</v>
      </c>
      <c r="K14293" s="9">
        <f>_xlfn.IFNA(VLOOKUP(Table5[[#This Row],[Section]],SubSill_Tier,2,FALSE),0)</f>
        <v>0</v>
      </c>
      <c r="L14293" s="9" t="str">
        <f t="shared" si="238"/>
        <v/>
      </c>
      <c r="M14293" s="205" t="str" cm="1">
        <f t="array" ref="M14293">_xlfn.IFS(NOT(ISERROR(VLOOKUP(Table5[[#This Row],[Section]],TB_notTB,1,FALSE))),"No",LEFT(Table5[[#This Row],[Section]],3)="ETB","PLS",LEFT(Table5[[#This Row],[Section]],1)="7","PDB",NOT(ISBLANK(Table5[[#This Row],[Section]])),"No")</f>
        <v>No</v>
      </c>
    </row>
    <row r="14294" spans="1:13" x14ac:dyDescent="0.25">
      <c r="A14294" s="130" t="s">
        <v>17077</v>
      </c>
      <c r="B14294" s="130" t="s">
        <v>17222</v>
      </c>
      <c r="C14294" s="130" t="s">
        <v>98</v>
      </c>
      <c r="D14294" s="131">
        <v>0.75</v>
      </c>
      <c r="E14294" s="132">
        <v>323</v>
      </c>
      <c r="F14294" s="132">
        <v>100</v>
      </c>
      <c r="G14294" s="126" t="s">
        <v>14884</v>
      </c>
      <c r="H14294" s="126" t="s">
        <v>20232</v>
      </c>
      <c r="I14294" s="126" t="s">
        <v>20262</v>
      </c>
      <c r="J14294" s="126" t="s">
        <v>26291</v>
      </c>
      <c r="K14294" s="9">
        <f>_xlfn.IFNA(VLOOKUP(Table5[[#This Row],[Section]],SubSill_Tier,2,FALSE),0)</f>
        <v>0</v>
      </c>
      <c r="L14294" s="9" t="str">
        <f t="shared" si="238"/>
        <v/>
      </c>
      <c r="M14294" s="205" t="str" cm="1">
        <f t="array" ref="M14294">_xlfn.IFS(NOT(ISERROR(VLOOKUP(Table5[[#This Row],[Section]],TB_notTB,1,FALSE))),"No",LEFT(Table5[[#This Row],[Section]],3)="ETB","PLS",LEFT(Table5[[#This Row],[Section]],1)="7","PDB",NOT(ISBLANK(Table5[[#This Row],[Section]])),"No")</f>
        <v>No</v>
      </c>
    </row>
    <row r="14295" spans="1:13" x14ac:dyDescent="0.25">
      <c r="A14295" s="130" t="s">
        <v>10142</v>
      </c>
      <c r="B14295" s="130" t="s">
        <v>17222</v>
      </c>
      <c r="C14295" s="130" t="s">
        <v>98</v>
      </c>
      <c r="D14295" s="131">
        <v>1.0069999999999999</v>
      </c>
      <c r="E14295" s="132">
        <v>235</v>
      </c>
      <c r="F14295" s="132">
        <v>100</v>
      </c>
      <c r="G14295" s="126" t="s">
        <v>13721</v>
      </c>
      <c r="H14295" s="126" t="s">
        <v>20121</v>
      </c>
      <c r="I14295" s="126" t="s">
        <v>20122</v>
      </c>
      <c r="J14295" s="126" t="s">
        <v>26234</v>
      </c>
      <c r="K14295" s="9">
        <f>_xlfn.IFNA(VLOOKUP(Table5[[#This Row],[Section]],SubSill_Tier,2,FALSE),0)</f>
        <v>0</v>
      </c>
      <c r="L14295" s="9" t="str">
        <f t="shared" si="238"/>
        <v/>
      </c>
      <c r="M14295" s="205" t="str" cm="1">
        <f t="array" ref="M14295">_xlfn.IFS(NOT(ISERROR(VLOOKUP(Table5[[#This Row],[Section]],TB_notTB,1,FALSE))),"No",LEFT(Table5[[#This Row],[Section]],3)="ETB","PLS",LEFT(Table5[[#This Row],[Section]],1)="7","PDB",NOT(ISBLANK(Table5[[#This Row],[Section]])),"No")</f>
        <v>No</v>
      </c>
    </row>
    <row r="14296" spans="1:13" x14ac:dyDescent="0.25">
      <c r="A14296" s="130" t="s">
        <v>10143</v>
      </c>
      <c r="B14296" s="130" t="s">
        <v>17222</v>
      </c>
      <c r="C14296" s="130" t="s">
        <v>98</v>
      </c>
      <c r="D14296" s="131">
        <v>0.57299999999999995</v>
      </c>
      <c r="E14296" s="132">
        <v>140</v>
      </c>
      <c r="F14296" s="132">
        <v>100</v>
      </c>
      <c r="G14296" s="126" t="s">
        <v>13721</v>
      </c>
      <c r="H14296" s="126" t="s">
        <v>20121</v>
      </c>
      <c r="I14296" s="126" t="s">
        <v>20122</v>
      </c>
      <c r="J14296" s="126" t="s">
        <v>26234</v>
      </c>
      <c r="K14296" s="9">
        <f>_xlfn.IFNA(VLOOKUP(Table5[[#This Row],[Section]],SubSill_Tier,2,FALSE),0)</f>
        <v>0</v>
      </c>
      <c r="L14296" s="9" t="str">
        <f t="shared" si="238"/>
        <v/>
      </c>
      <c r="M14296" s="205" t="str" cm="1">
        <f t="array" ref="M14296">_xlfn.IFS(NOT(ISERROR(VLOOKUP(Table5[[#This Row],[Section]],TB_notTB,1,FALSE))),"No",LEFT(Table5[[#This Row],[Section]],3)="ETB","PLS",LEFT(Table5[[#This Row],[Section]],1)="7","PDB",NOT(ISBLANK(Table5[[#This Row],[Section]])),"No")</f>
        <v>No</v>
      </c>
    </row>
    <row r="14297" spans="1:13" x14ac:dyDescent="0.25">
      <c r="A14297" s="130" t="s">
        <v>5284</v>
      </c>
      <c r="B14297" s="130" t="s">
        <v>5285</v>
      </c>
      <c r="C14297" s="130" t="s">
        <v>75</v>
      </c>
      <c r="D14297" s="131">
        <v>2.177</v>
      </c>
      <c r="E14297" s="132">
        <v>451</v>
      </c>
      <c r="F14297" s="132">
        <v>271</v>
      </c>
      <c r="G14297" s="126" t="s">
        <v>13803</v>
      </c>
      <c r="H14297" s="126" t="s">
        <v>20346</v>
      </c>
      <c r="I14297" s="126" t="s">
        <v>21264</v>
      </c>
      <c r="J14297" s="126" t="s">
        <v>26241</v>
      </c>
      <c r="K14297" s="9">
        <f>_xlfn.IFNA(VLOOKUP(Table5[[#This Row],[Section]],SubSill_Tier,2,FALSE),0)</f>
        <v>0</v>
      </c>
      <c r="L14297" s="9" t="str">
        <f t="shared" si="238"/>
        <v/>
      </c>
      <c r="M14297" s="205" t="str" cm="1">
        <f t="array" ref="M14297">_xlfn.IFS(NOT(ISERROR(VLOOKUP(Table5[[#This Row],[Section]],TB_notTB,1,FALSE))),"No",LEFT(Table5[[#This Row],[Section]],3)="ETB","PLS",LEFT(Table5[[#This Row],[Section]],1)="7","PDB",NOT(ISBLANK(Table5[[#This Row],[Section]])),"No")</f>
        <v>No</v>
      </c>
    </row>
    <row r="14298" spans="1:13" x14ac:dyDescent="0.25">
      <c r="A14298" s="130" t="s">
        <v>5286</v>
      </c>
      <c r="B14298" s="130" t="s">
        <v>5287</v>
      </c>
      <c r="C14298" s="130" t="s">
        <v>75</v>
      </c>
      <c r="D14298" s="131">
        <v>2.2010000000000001</v>
      </c>
      <c r="E14298" s="132">
        <v>469</v>
      </c>
      <c r="F14298" s="132">
        <v>286</v>
      </c>
      <c r="G14298" s="126" t="s">
        <v>13803</v>
      </c>
      <c r="H14298" s="126" t="s">
        <v>20346</v>
      </c>
      <c r="I14298" s="126" t="s">
        <v>21264</v>
      </c>
      <c r="J14298" s="126" t="s">
        <v>26241</v>
      </c>
      <c r="K14298" s="9">
        <f>_xlfn.IFNA(VLOOKUP(Table5[[#This Row],[Section]],SubSill_Tier,2,FALSE),0)</f>
        <v>0</v>
      </c>
      <c r="L14298" s="9" t="str">
        <f t="shared" si="238"/>
        <v/>
      </c>
      <c r="M14298" s="205" t="str" cm="1">
        <f t="array" ref="M14298">_xlfn.IFS(NOT(ISERROR(VLOOKUP(Table5[[#This Row],[Section]],TB_notTB,1,FALSE))),"No",LEFT(Table5[[#This Row],[Section]],3)="ETB","PLS",LEFT(Table5[[#This Row],[Section]],1)="7","PDB",NOT(ISBLANK(Table5[[#This Row],[Section]])),"No")</f>
        <v>No</v>
      </c>
    </row>
    <row r="14299" spans="1:13" x14ac:dyDescent="0.25">
      <c r="A14299" s="130" t="s">
        <v>5288</v>
      </c>
      <c r="B14299" s="130" t="s">
        <v>17222</v>
      </c>
      <c r="C14299" s="130" t="s">
        <v>98</v>
      </c>
      <c r="D14299" s="131">
        <v>1.925</v>
      </c>
      <c r="E14299" s="132">
        <v>349</v>
      </c>
      <c r="F14299" s="132">
        <v>176</v>
      </c>
      <c r="G14299" s="126" t="s">
        <v>13711</v>
      </c>
      <c r="H14299" s="126" t="s">
        <v>20119</v>
      </c>
      <c r="I14299" s="126" t="s">
        <v>21054</v>
      </c>
      <c r="J14299" s="126" t="s">
        <v>26232</v>
      </c>
      <c r="K14299" s="9">
        <f>_xlfn.IFNA(VLOOKUP(Table5[[#This Row],[Section]],SubSill_Tier,2,FALSE),0)</f>
        <v>0</v>
      </c>
      <c r="L14299" s="9" t="str">
        <f t="shared" si="238"/>
        <v/>
      </c>
      <c r="M14299" s="205" t="str" cm="1">
        <f t="array" ref="M14299">_xlfn.IFS(NOT(ISERROR(VLOOKUP(Table5[[#This Row],[Section]],TB_notTB,1,FALSE))),"No",LEFT(Table5[[#This Row],[Section]],3)="ETB","PLS",LEFT(Table5[[#This Row],[Section]],1)="7","PDB",NOT(ISBLANK(Table5[[#This Row],[Section]])),"No")</f>
        <v>No</v>
      </c>
    </row>
    <row r="14300" spans="1:13" x14ac:dyDescent="0.25">
      <c r="A14300" s="130" t="s">
        <v>5289</v>
      </c>
      <c r="B14300" s="130" t="s">
        <v>17222</v>
      </c>
      <c r="C14300" s="130" t="s">
        <v>98</v>
      </c>
      <c r="D14300" s="131">
        <v>0.52100000000000002</v>
      </c>
      <c r="E14300" s="132">
        <v>199</v>
      </c>
      <c r="F14300" s="132">
        <v>100</v>
      </c>
      <c r="G14300" s="126" t="s">
        <v>13754</v>
      </c>
      <c r="H14300" s="126" t="s">
        <v>20175</v>
      </c>
      <c r="I14300" s="126" t="s">
        <v>20176</v>
      </c>
      <c r="J14300" s="126" t="s">
        <v>26241</v>
      </c>
      <c r="K14300" s="9">
        <f>_xlfn.IFNA(VLOOKUP(Table5[[#This Row],[Section]],SubSill_Tier,2,FALSE),0)</f>
        <v>0</v>
      </c>
      <c r="L14300" s="9" t="str">
        <f t="shared" si="238"/>
        <v/>
      </c>
      <c r="M14300" s="205" t="str" cm="1">
        <f t="array" ref="M14300">_xlfn.IFS(NOT(ISERROR(VLOOKUP(Table5[[#This Row],[Section]],TB_notTB,1,FALSE))),"No",LEFT(Table5[[#This Row],[Section]],3)="ETB","PLS",LEFT(Table5[[#This Row],[Section]],1)="7","PDB",NOT(ISBLANK(Table5[[#This Row],[Section]])),"No")</f>
        <v>No</v>
      </c>
    </row>
    <row r="14301" spans="1:13" x14ac:dyDescent="0.25">
      <c r="A14301" s="130" t="s">
        <v>5290</v>
      </c>
      <c r="B14301" s="130" t="s">
        <v>22038</v>
      </c>
      <c r="C14301" s="130" t="s">
        <v>75</v>
      </c>
      <c r="D14301" s="131">
        <v>0.24299999999999999</v>
      </c>
      <c r="E14301" s="132">
        <v>173</v>
      </c>
      <c r="F14301" s="132">
        <v>100</v>
      </c>
      <c r="G14301" s="126" t="s">
        <v>13774</v>
      </c>
      <c r="H14301" s="126" t="s">
        <v>20219</v>
      </c>
      <c r="I14301" s="126" t="s">
        <v>21132</v>
      </c>
      <c r="J14301" s="126" t="s">
        <v>26241</v>
      </c>
      <c r="K14301" s="9">
        <f>_xlfn.IFNA(VLOOKUP(Table5[[#This Row],[Section]],SubSill_Tier,2,FALSE),0)</f>
        <v>0</v>
      </c>
      <c r="L14301" s="9" t="str">
        <f t="shared" si="238"/>
        <v/>
      </c>
      <c r="M14301" s="205" t="str" cm="1">
        <f t="array" ref="M14301">_xlfn.IFS(NOT(ISERROR(VLOOKUP(Table5[[#This Row],[Section]],TB_notTB,1,FALSE))),"No",LEFT(Table5[[#This Row],[Section]],3)="ETB","PLS",LEFT(Table5[[#This Row],[Section]],1)="7","PDB",NOT(ISBLANK(Table5[[#This Row],[Section]])),"No")</f>
        <v>No</v>
      </c>
    </row>
    <row r="14302" spans="1:13" x14ac:dyDescent="0.25">
      <c r="A14302" s="130" t="s">
        <v>5291</v>
      </c>
      <c r="B14302" s="130" t="s">
        <v>5109</v>
      </c>
      <c r="C14302" s="130" t="s">
        <v>75</v>
      </c>
      <c r="D14302" s="131">
        <v>0.78600000000000003</v>
      </c>
      <c r="E14302" s="132">
        <v>356</v>
      </c>
      <c r="F14302" s="132">
        <v>100</v>
      </c>
      <c r="G14302" s="126" t="s">
        <v>13774</v>
      </c>
      <c r="H14302" s="126" t="s">
        <v>20219</v>
      </c>
      <c r="I14302" s="126" t="s">
        <v>21132</v>
      </c>
      <c r="J14302" s="126" t="s">
        <v>26241</v>
      </c>
      <c r="K14302" s="9">
        <f>_xlfn.IFNA(VLOOKUP(Table5[[#This Row],[Section]],SubSill_Tier,2,FALSE),0)</f>
        <v>0</v>
      </c>
      <c r="L14302" s="9" t="str">
        <f t="shared" si="238"/>
        <v/>
      </c>
      <c r="M14302" s="205" t="str" cm="1">
        <f t="array" ref="M14302">_xlfn.IFS(NOT(ISERROR(VLOOKUP(Table5[[#This Row],[Section]],TB_notTB,1,FALSE))),"No",LEFT(Table5[[#This Row],[Section]],3)="ETB","PLS",LEFT(Table5[[#This Row],[Section]],1)="7","PDB",NOT(ISBLANK(Table5[[#This Row],[Section]])),"No")</f>
        <v>No</v>
      </c>
    </row>
    <row r="14303" spans="1:13" x14ac:dyDescent="0.25">
      <c r="A14303" s="130" t="s">
        <v>10144</v>
      </c>
      <c r="B14303" s="130" t="s">
        <v>28845</v>
      </c>
      <c r="C14303" s="130" t="s">
        <v>75</v>
      </c>
      <c r="D14303" s="131">
        <v>0.89700000000000002</v>
      </c>
      <c r="E14303" s="132">
        <v>170</v>
      </c>
      <c r="F14303" s="132">
        <v>170</v>
      </c>
      <c r="G14303" s="126" t="s">
        <v>13718</v>
      </c>
      <c r="H14303" s="126" t="s">
        <v>20127</v>
      </c>
      <c r="I14303" s="126" t="s">
        <v>21060</v>
      </c>
      <c r="J14303" s="126" t="s">
        <v>26235</v>
      </c>
      <c r="K14303" s="9">
        <f>_xlfn.IFNA(VLOOKUP(Table5[[#This Row],[Section]],SubSill_Tier,2,FALSE),0)</f>
        <v>0</v>
      </c>
      <c r="L14303" s="9" t="str">
        <f t="shared" si="238"/>
        <v/>
      </c>
      <c r="M14303" s="205" t="str" cm="1">
        <f t="array" ref="M14303">_xlfn.IFS(NOT(ISERROR(VLOOKUP(Table5[[#This Row],[Section]],TB_notTB,1,FALSE))),"No",LEFT(Table5[[#This Row],[Section]],3)="ETB","PLS",LEFT(Table5[[#This Row],[Section]],1)="7","PDB",NOT(ISBLANK(Table5[[#This Row],[Section]])),"No")</f>
        <v>No</v>
      </c>
    </row>
    <row r="14304" spans="1:13" x14ac:dyDescent="0.25">
      <c r="A14304" s="130" t="s">
        <v>5292</v>
      </c>
      <c r="B14304" s="130" t="s">
        <v>29890</v>
      </c>
      <c r="C14304" s="130" t="s">
        <v>75</v>
      </c>
      <c r="D14304" s="131">
        <v>1.0529999999999999</v>
      </c>
      <c r="E14304" s="132">
        <v>197</v>
      </c>
      <c r="F14304" s="132">
        <v>197</v>
      </c>
      <c r="G14304" s="126" t="s">
        <v>13712</v>
      </c>
      <c r="H14304" s="126" t="s">
        <v>20120</v>
      </c>
      <c r="I14304" s="126" t="s">
        <v>21055</v>
      </c>
      <c r="J14304" s="126" t="s">
        <v>26232</v>
      </c>
      <c r="K14304" s="9">
        <f>_xlfn.IFNA(VLOOKUP(Table5[[#This Row],[Section]],SubSill_Tier,2,FALSE),0)</f>
        <v>0</v>
      </c>
      <c r="L14304" s="9" t="str">
        <f t="shared" si="238"/>
        <v/>
      </c>
      <c r="M14304" s="205" t="str" cm="1">
        <f t="array" ref="M14304">_xlfn.IFS(NOT(ISERROR(VLOOKUP(Table5[[#This Row],[Section]],TB_notTB,1,FALSE))),"No",LEFT(Table5[[#This Row],[Section]],3)="ETB","PLS",LEFT(Table5[[#This Row],[Section]],1)="7","PDB",NOT(ISBLANK(Table5[[#This Row],[Section]])),"No")</f>
        <v>No</v>
      </c>
    </row>
    <row r="14305" spans="1:13" x14ac:dyDescent="0.25">
      <c r="A14305" s="130" t="s">
        <v>10145</v>
      </c>
      <c r="B14305" s="130" t="s">
        <v>28846</v>
      </c>
      <c r="C14305" s="130" t="s">
        <v>75</v>
      </c>
      <c r="D14305" s="131">
        <v>0.83699999999999997</v>
      </c>
      <c r="E14305" s="132">
        <v>156</v>
      </c>
      <c r="F14305" s="132">
        <v>156</v>
      </c>
      <c r="G14305" s="126" t="s">
        <v>13718</v>
      </c>
      <c r="H14305" s="126" t="s">
        <v>20127</v>
      </c>
      <c r="I14305" s="126" t="s">
        <v>21060</v>
      </c>
      <c r="J14305" s="126" t="s">
        <v>26235</v>
      </c>
      <c r="K14305" s="9">
        <f>_xlfn.IFNA(VLOOKUP(Table5[[#This Row],[Section]],SubSill_Tier,2,FALSE),0)</f>
        <v>0</v>
      </c>
      <c r="L14305" s="9" t="str">
        <f t="shared" si="238"/>
        <v/>
      </c>
      <c r="M14305" s="205" t="str" cm="1">
        <f t="array" ref="M14305">_xlfn.IFS(NOT(ISERROR(VLOOKUP(Table5[[#This Row],[Section]],TB_notTB,1,FALSE))),"No",LEFT(Table5[[#This Row],[Section]],3)="ETB","PLS",LEFT(Table5[[#This Row],[Section]],1)="7","PDB",NOT(ISBLANK(Table5[[#This Row],[Section]])),"No")</f>
        <v>No</v>
      </c>
    </row>
    <row r="14306" spans="1:13" x14ac:dyDescent="0.25">
      <c r="A14306" s="130" t="s">
        <v>5293</v>
      </c>
      <c r="B14306" s="130" t="s">
        <v>17222</v>
      </c>
      <c r="C14306" s="130" t="s">
        <v>75</v>
      </c>
      <c r="D14306" s="131">
        <v>0.85699999999999998</v>
      </c>
      <c r="E14306" s="132">
        <v>401</v>
      </c>
      <c r="F14306" s="132">
        <v>100</v>
      </c>
      <c r="G14306" s="126" t="s">
        <v>13748</v>
      </c>
      <c r="H14306" s="126" t="s">
        <v>20246</v>
      </c>
      <c r="I14306" s="126" t="s">
        <v>20247</v>
      </c>
      <c r="J14306" s="126" t="s">
        <v>26241</v>
      </c>
      <c r="K14306" s="9">
        <f>_xlfn.IFNA(VLOOKUP(Table5[[#This Row],[Section]],SubSill_Tier,2,FALSE),0)</f>
        <v>0</v>
      </c>
      <c r="L14306" s="9" t="str">
        <f t="shared" si="238"/>
        <v/>
      </c>
      <c r="M14306" s="205" t="str" cm="1">
        <f t="array" ref="M14306">_xlfn.IFS(NOT(ISERROR(VLOOKUP(Table5[[#This Row],[Section]],TB_notTB,1,FALSE))),"No",LEFT(Table5[[#This Row],[Section]],3)="ETB","PLS",LEFT(Table5[[#This Row],[Section]],1)="7","PDB",NOT(ISBLANK(Table5[[#This Row],[Section]])),"No")</f>
        <v>No</v>
      </c>
    </row>
    <row r="14307" spans="1:13" x14ac:dyDescent="0.25">
      <c r="A14307" s="130" t="s">
        <v>5294</v>
      </c>
      <c r="B14307" s="130" t="s">
        <v>17222</v>
      </c>
      <c r="C14307" s="130" t="s">
        <v>75</v>
      </c>
      <c r="D14307" s="131">
        <v>1.5449999999999999</v>
      </c>
      <c r="E14307" s="132">
        <v>619</v>
      </c>
      <c r="F14307" s="132">
        <v>150</v>
      </c>
      <c r="G14307" s="126" t="s">
        <v>13774</v>
      </c>
      <c r="H14307" s="126" t="s">
        <v>20219</v>
      </c>
      <c r="I14307" s="126" t="s">
        <v>21132</v>
      </c>
      <c r="J14307" s="126" t="s">
        <v>26241</v>
      </c>
      <c r="K14307" s="9">
        <f>_xlfn.IFNA(VLOOKUP(Table5[[#This Row],[Section]],SubSill_Tier,2,FALSE),0)</f>
        <v>0</v>
      </c>
      <c r="L14307" s="9" t="str">
        <f t="shared" si="238"/>
        <v/>
      </c>
      <c r="M14307" s="205" t="str" cm="1">
        <f t="array" ref="M14307">_xlfn.IFS(NOT(ISERROR(VLOOKUP(Table5[[#This Row],[Section]],TB_notTB,1,FALSE))),"No",LEFT(Table5[[#This Row],[Section]],3)="ETB","PLS",LEFT(Table5[[#This Row],[Section]],1)="7","PDB",NOT(ISBLANK(Table5[[#This Row],[Section]])),"No")</f>
        <v>No</v>
      </c>
    </row>
    <row r="14308" spans="1:13" x14ac:dyDescent="0.25">
      <c r="A14308" s="130" t="s">
        <v>5295</v>
      </c>
      <c r="B14308" s="130" t="s">
        <v>17222</v>
      </c>
      <c r="C14308" s="130" t="s">
        <v>75</v>
      </c>
      <c r="D14308" s="131">
        <v>0.80600000000000005</v>
      </c>
      <c r="E14308" s="132">
        <v>380</v>
      </c>
      <c r="F14308" s="132">
        <v>100</v>
      </c>
      <c r="G14308" s="126" t="s">
        <v>13748</v>
      </c>
      <c r="H14308" s="126" t="s">
        <v>20246</v>
      </c>
      <c r="I14308" s="126" t="s">
        <v>20247</v>
      </c>
      <c r="J14308" s="126" t="s">
        <v>26241</v>
      </c>
      <c r="K14308" s="9">
        <f>_xlfn.IFNA(VLOOKUP(Table5[[#This Row],[Section]],SubSill_Tier,2,FALSE),0)</f>
        <v>0</v>
      </c>
      <c r="L14308" s="9" t="str">
        <f t="shared" si="238"/>
        <v/>
      </c>
      <c r="M14308" s="205" t="str" cm="1">
        <f t="array" ref="M14308">_xlfn.IFS(NOT(ISERROR(VLOOKUP(Table5[[#This Row],[Section]],TB_notTB,1,FALSE))),"No",LEFT(Table5[[#This Row],[Section]],3)="ETB","PLS",LEFT(Table5[[#This Row],[Section]],1)="7","PDB",NOT(ISBLANK(Table5[[#This Row],[Section]])),"No")</f>
        <v>No</v>
      </c>
    </row>
    <row r="14309" spans="1:13" x14ac:dyDescent="0.25">
      <c r="A14309" s="130" t="s">
        <v>10146</v>
      </c>
      <c r="B14309" s="130" t="s">
        <v>3598</v>
      </c>
      <c r="C14309" s="130" t="s">
        <v>98</v>
      </c>
      <c r="D14309" s="131">
        <v>2.1840000000000002</v>
      </c>
      <c r="E14309" s="132">
        <v>206</v>
      </c>
      <c r="F14309" s="132">
        <v>206</v>
      </c>
      <c r="G14309" s="126" t="s">
        <v>13724</v>
      </c>
      <c r="H14309" s="126" t="s">
        <v>20186</v>
      </c>
      <c r="I14309" s="126" t="s">
        <v>22099</v>
      </c>
      <c r="J14309" s="126" t="s">
        <v>26234</v>
      </c>
      <c r="K14309" s="9">
        <f>_xlfn.IFNA(VLOOKUP(Table5[[#This Row],[Section]],SubSill_Tier,2,FALSE),0)</f>
        <v>0</v>
      </c>
      <c r="L14309" s="9" t="str">
        <f t="shared" si="238"/>
        <v/>
      </c>
      <c r="M14309" s="205" t="str" cm="1">
        <f t="array" ref="M14309">_xlfn.IFS(NOT(ISERROR(VLOOKUP(Table5[[#This Row],[Section]],TB_notTB,1,FALSE))),"No",LEFT(Table5[[#This Row],[Section]],3)="ETB","PLS",LEFT(Table5[[#This Row],[Section]],1)="7","PDB",NOT(ISBLANK(Table5[[#This Row],[Section]])),"No")</f>
        <v>No</v>
      </c>
    </row>
    <row r="14310" spans="1:13" x14ac:dyDescent="0.25">
      <c r="A14310" s="130" t="s">
        <v>5296</v>
      </c>
      <c r="B14310" s="130" t="s">
        <v>17222</v>
      </c>
      <c r="C14310" s="130" t="s">
        <v>75</v>
      </c>
      <c r="D14310" s="131">
        <v>4.2190000000000003</v>
      </c>
      <c r="E14310" s="132">
        <v>546</v>
      </c>
      <c r="F14310" s="132">
        <v>546</v>
      </c>
      <c r="G14310" s="126" t="s">
        <v>13712</v>
      </c>
      <c r="H14310" s="126" t="s">
        <v>20120</v>
      </c>
      <c r="I14310" s="126" t="s">
        <v>21055</v>
      </c>
      <c r="J14310" s="126" t="s">
        <v>26232</v>
      </c>
      <c r="K14310" s="9">
        <f>_xlfn.IFNA(VLOOKUP(Table5[[#This Row],[Section]],SubSill_Tier,2,FALSE),0)</f>
        <v>0</v>
      </c>
      <c r="L14310" s="9" t="str">
        <f t="shared" si="238"/>
        <v/>
      </c>
      <c r="M14310" s="205" t="str" cm="1">
        <f t="array" ref="M14310">_xlfn.IFS(NOT(ISERROR(VLOOKUP(Table5[[#This Row],[Section]],TB_notTB,1,FALSE))),"No",LEFT(Table5[[#This Row],[Section]],3)="ETB","PLS",LEFT(Table5[[#This Row],[Section]],1)="7","PDB",NOT(ISBLANK(Table5[[#This Row],[Section]])),"No")</f>
        <v>No</v>
      </c>
    </row>
    <row r="14311" spans="1:13" x14ac:dyDescent="0.25">
      <c r="A14311" s="130" t="s">
        <v>5297</v>
      </c>
      <c r="B14311" s="130" t="s">
        <v>17222</v>
      </c>
      <c r="C14311" s="130" t="s">
        <v>98</v>
      </c>
      <c r="D14311" s="131">
        <v>4.2690000000000001</v>
      </c>
      <c r="E14311" s="132">
        <v>474</v>
      </c>
      <c r="F14311" s="132">
        <v>474</v>
      </c>
      <c r="G14311" s="126" t="s">
        <v>13712</v>
      </c>
      <c r="H14311" s="126" t="s">
        <v>20120</v>
      </c>
      <c r="I14311" s="126" t="s">
        <v>21055</v>
      </c>
      <c r="J14311" s="126" t="s">
        <v>26232</v>
      </c>
      <c r="K14311" s="9">
        <f>_xlfn.IFNA(VLOOKUP(Table5[[#This Row],[Section]],SubSill_Tier,2,FALSE),0)</f>
        <v>0</v>
      </c>
      <c r="L14311" s="9" t="str">
        <f t="shared" si="238"/>
        <v/>
      </c>
      <c r="M14311" s="205" t="str" cm="1">
        <f t="array" ref="M14311">_xlfn.IFS(NOT(ISERROR(VLOOKUP(Table5[[#This Row],[Section]],TB_notTB,1,FALSE))),"No",LEFT(Table5[[#This Row],[Section]],3)="ETB","PLS",LEFT(Table5[[#This Row],[Section]],1)="7","PDB",NOT(ISBLANK(Table5[[#This Row],[Section]])),"No")</f>
        <v>No</v>
      </c>
    </row>
    <row r="14312" spans="1:13" x14ac:dyDescent="0.25">
      <c r="A14312" s="130" t="s">
        <v>10147</v>
      </c>
      <c r="B14312" s="130" t="s">
        <v>28847</v>
      </c>
      <c r="C14312" s="130" t="s">
        <v>98</v>
      </c>
      <c r="D14312" s="131">
        <v>1.8560000000000001</v>
      </c>
      <c r="E14312" s="132">
        <v>230</v>
      </c>
      <c r="F14312" s="132">
        <v>230</v>
      </c>
      <c r="G14312" s="126" t="s">
        <v>13718</v>
      </c>
      <c r="H14312" s="126" t="s">
        <v>20127</v>
      </c>
      <c r="I14312" s="126" t="s">
        <v>21060</v>
      </c>
      <c r="J14312" s="126" t="s">
        <v>26236</v>
      </c>
      <c r="K14312" s="9">
        <f>_xlfn.IFNA(VLOOKUP(Table5[[#This Row],[Section]],SubSill_Tier,2,FALSE),0)</f>
        <v>0</v>
      </c>
      <c r="L14312" s="9" t="str">
        <f t="shared" si="238"/>
        <v/>
      </c>
      <c r="M14312" s="205" t="str" cm="1">
        <f t="array" ref="M14312">_xlfn.IFS(NOT(ISERROR(VLOOKUP(Table5[[#This Row],[Section]],TB_notTB,1,FALSE))),"No",LEFT(Table5[[#This Row],[Section]],3)="ETB","PLS",LEFT(Table5[[#This Row],[Section]],1)="7","PDB",NOT(ISBLANK(Table5[[#This Row],[Section]])),"No")</f>
        <v>No</v>
      </c>
    </row>
    <row r="14313" spans="1:13" x14ac:dyDescent="0.25">
      <c r="A14313" s="130" t="s">
        <v>10148</v>
      </c>
      <c r="B14313" s="130" t="s">
        <v>28848</v>
      </c>
      <c r="C14313" s="130" t="s">
        <v>75</v>
      </c>
      <c r="D14313" s="131">
        <v>0.67500000000000004</v>
      </c>
      <c r="E14313" s="132">
        <v>167</v>
      </c>
      <c r="F14313" s="132">
        <v>167</v>
      </c>
      <c r="G14313" s="126" t="s">
        <v>13718</v>
      </c>
      <c r="H14313" s="126" t="s">
        <v>20127</v>
      </c>
      <c r="I14313" s="126" t="s">
        <v>21060</v>
      </c>
      <c r="J14313" s="126" t="s">
        <v>26235</v>
      </c>
      <c r="K14313" s="9">
        <f>_xlfn.IFNA(VLOOKUP(Table5[[#This Row],[Section]],SubSill_Tier,2,FALSE),0)</f>
        <v>0</v>
      </c>
      <c r="L14313" s="9" t="str">
        <f t="shared" si="238"/>
        <v/>
      </c>
      <c r="M14313" s="205" t="str" cm="1">
        <f t="array" ref="M14313">_xlfn.IFS(NOT(ISERROR(VLOOKUP(Table5[[#This Row],[Section]],TB_notTB,1,FALSE))),"No",LEFT(Table5[[#This Row],[Section]],3)="ETB","PLS",LEFT(Table5[[#This Row],[Section]],1)="7","PDB",NOT(ISBLANK(Table5[[#This Row],[Section]])),"No")</f>
        <v>No</v>
      </c>
    </row>
    <row r="14314" spans="1:13" x14ac:dyDescent="0.25">
      <c r="A14314" s="130" t="s">
        <v>10149</v>
      </c>
      <c r="B14314" s="130" t="s">
        <v>17222</v>
      </c>
      <c r="C14314" s="130" t="s">
        <v>98</v>
      </c>
      <c r="D14314" s="131">
        <v>4.3490000000000002</v>
      </c>
      <c r="E14314" s="132">
        <v>900</v>
      </c>
      <c r="F14314" s="132">
        <v>900</v>
      </c>
      <c r="G14314" s="126" t="s">
        <v>13721</v>
      </c>
      <c r="H14314" s="126" t="s">
        <v>20132</v>
      </c>
      <c r="I14314" s="126" t="s">
        <v>20133</v>
      </c>
      <c r="J14314" s="126" t="s">
        <v>26250</v>
      </c>
      <c r="K14314" s="9">
        <f>_xlfn.IFNA(VLOOKUP(Table5[[#This Row],[Section]],SubSill_Tier,2,FALSE),0)</f>
        <v>0</v>
      </c>
      <c r="L14314" s="9" t="str">
        <f t="shared" si="238"/>
        <v/>
      </c>
      <c r="M14314" s="205" t="str" cm="1">
        <f t="array" ref="M14314">_xlfn.IFS(NOT(ISERROR(VLOOKUP(Table5[[#This Row],[Section]],TB_notTB,1,FALSE))),"No",LEFT(Table5[[#This Row],[Section]],3)="ETB","PLS",LEFT(Table5[[#This Row],[Section]],1)="7","PDB",NOT(ISBLANK(Table5[[#This Row],[Section]])),"No")</f>
        <v>No</v>
      </c>
    </row>
    <row r="14315" spans="1:13" x14ac:dyDescent="0.25">
      <c r="A14315" s="130" t="s">
        <v>10150</v>
      </c>
      <c r="B14315" s="130" t="s">
        <v>28849</v>
      </c>
      <c r="C14315" s="130" t="s">
        <v>75</v>
      </c>
      <c r="D14315" s="131">
        <v>0.47799999999999998</v>
      </c>
      <c r="E14315" s="132">
        <v>116</v>
      </c>
      <c r="F14315" s="132">
        <v>116</v>
      </c>
      <c r="G14315" s="126" t="s">
        <v>13717</v>
      </c>
      <c r="H14315" s="126" t="s">
        <v>20125</v>
      </c>
      <c r="I14315" s="126" t="s">
        <v>20126</v>
      </c>
      <c r="J14315" s="126" t="s">
        <v>26235</v>
      </c>
      <c r="K14315" s="9">
        <f>_xlfn.IFNA(VLOOKUP(Table5[[#This Row],[Section]],SubSill_Tier,2,FALSE),0)</f>
        <v>0</v>
      </c>
      <c r="L14315" s="9" t="str">
        <f t="shared" si="238"/>
        <v/>
      </c>
      <c r="M14315" s="205" t="str" cm="1">
        <f t="array" ref="M14315">_xlfn.IFS(NOT(ISERROR(VLOOKUP(Table5[[#This Row],[Section]],TB_notTB,1,FALSE))),"No",LEFT(Table5[[#This Row],[Section]],3)="ETB","PLS",LEFT(Table5[[#This Row],[Section]],1)="7","PDB",NOT(ISBLANK(Table5[[#This Row],[Section]])),"No")</f>
        <v>No</v>
      </c>
    </row>
    <row r="14316" spans="1:13" x14ac:dyDescent="0.25">
      <c r="A14316" s="130" t="s">
        <v>5298</v>
      </c>
      <c r="B14316" s="130" t="s">
        <v>17222</v>
      </c>
      <c r="C14316" s="130" t="s">
        <v>75</v>
      </c>
      <c r="D14316" s="131">
        <v>0.15</v>
      </c>
      <c r="E14316" s="132">
        <v>100</v>
      </c>
      <c r="F14316" s="132">
        <v>100</v>
      </c>
      <c r="G14316" s="126" t="s">
        <v>13735</v>
      </c>
      <c r="H14316" s="126" t="s">
        <v>21071</v>
      </c>
      <c r="I14316" s="126" t="s">
        <v>21072</v>
      </c>
      <c r="J14316" s="126" t="s">
        <v>26362</v>
      </c>
      <c r="K14316" s="9">
        <f>_xlfn.IFNA(VLOOKUP(Table5[[#This Row],[Section]],SubSill_Tier,2,FALSE),0)</f>
        <v>0</v>
      </c>
      <c r="L14316" s="9" t="str">
        <f t="shared" si="238"/>
        <v/>
      </c>
      <c r="M14316" s="205" t="str" cm="1">
        <f t="array" ref="M14316">_xlfn.IFS(NOT(ISERROR(VLOOKUP(Table5[[#This Row],[Section]],TB_notTB,1,FALSE))),"No",LEFT(Table5[[#This Row],[Section]],3)="ETB","PLS",LEFT(Table5[[#This Row],[Section]],1)="7","PDB",NOT(ISBLANK(Table5[[#This Row],[Section]])),"No")</f>
        <v>No</v>
      </c>
    </row>
    <row r="14317" spans="1:13" x14ac:dyDescent="0.25">
      <c r="A14317" s="130" t="s">
        <v>10151</v>
      </c>
      <c r="B14317" s="130" t="s">
        <v>3598</v>
      </c>
      <c r="C14317" s="130" t="s">
        <v>98</v>
      </c>
      <c r="D14317" s="131">
        <v>1.272</v>
      </c>
      <c r="E14317" s="132">
        <v>463</v>
      </c>
      <c r="F14317" s="132">
        <v>463</v>
      </c>
      <c r="G14317" s="126" t="s">
        <v>13724</v>
      </c>
      <c r="H14317" s="126" t="s">
        <v>20186</v>
      </c>
      <c r="I14317" s="126" t="s">
        <v>22099</v>
      </c>
      <c r="J14317" s="126" t="s">
        <v>26234</v>
      </c>
      <c r="K14317" s="9">
        <f>_xlfn.IFNA(VLOOKUP(Table5[[#This Row],[Section]],SubSill_Tier,2,FALSE),0)</f>
        <v>0</v>
      </c>
      <c r="L14317" s="9" t="str">
        <f t="shared" si="238"/>
        <v/>
      </c>
      <c r="M14317" s="205" t="str" cm="1">
        <f t="array" ref="M14317">_xlfn.IFS(NOT(ISERROR(VLOOKUP(Table5[[#This Row],[Section]],TB_notTB,1,FALSE))),"No",LEFT(Table5[[#This Row],[Section]],3)="ETB","PLS",LEFT(Table5[[#This Row],[Section]],1)="7","PDB",NOT(ISBLANK(Table5[[#This Row],[Section]])),"No")</f>
        <v>No</v>
      </c>
    </row>
    <row r="14318" spans="1:13" x14ac:dyDescent="0.25">
      <c r="A14318" s="130" t="s">
        <v>5299</v>
      </c>
      <c r="B14318" s="130" t="s">
        <v>17222</v>
      </c>
      <c r="C14318" s="130" t="s">
        <v>98</v>
      </c>
      <c r="D14318" s="131">
        <v>0.77900000000000003</v>
      </c>
      <c r="E14318" s="132">
        <v>203</v>
      </c>
      <c r="F14318" s="132">
        <v>168</v>
      </c>
      <c r="G14318" s="126" t="s">
        <v>13711</v>
      </c>
      <c r="H14318" s="126" t="s">
        <v>20119</v>
      </c>
      <c r="I14318" s="126" t="s">
        <v>21054</v>
      </c>
      <c r="J14318" s="126" t="s">
        <v>26232</v>
      </c>
      <c r="K14318" s="9">
        <f>_xlfn.IFNA(VLOOKUP(Table5[[#This Row],[Section]],SubSill_Tier,2,FALSE),0)</f>
        <v>0</v>
      </c>
      <c r="L14318" s="9" t="str">
        <f t="shared" si="238"/>
        <v/>
      </c>
      <c r="M14318" s="205" t="str" cm="1">
        <f t="array" ref="M14318">_xlfn.IFS(NOT(ISERROR(VLOOKUP(Table5[[#This Row],[Section]],TB_notTB,1,FALSE))),"No",LEFT(Table5[[#This Row],[Section]],3)="ETB","PLS",LEFT(Table5[[#This Row],[Section]],1)="7","PDB",NOT(ISBLANK(Table5[[#This Row],[Section]])),"No")</f>
        <v>No</v>
      </c>
    </row>
    <row r="14319" spans="1:13" x14ac:dyDescent="0.25">
      <c r="A14319" s="130" t="s">
        <v>10152</v>
      </c>
      <c r="B14319" s="130" t="s">
        <v>3598</v>
      </c>
      <c r="C14319" s="130" t="s">
        <v>98</v>
      </c>
      <c r="D14319" s="131">
        <v>1.879</v>
      </c>
      <c r="E14319" s="132">
        <v>481</v>
      </c>
      <c r="F14319" s="132">
        <v>298</v>
      </c>
      <c r="G14319" s="126" t="s">
        <v>13724</v>
      </c>
      <c r="H14319" s="126" t="s">
        <v>20186</v>
      </c>
      <c r="I14319" s="126" t="s">
        <v>22099</v>
      </c>
      <c r="J14319" s="126" t="s">
        <v>26234</v>
      </c>
      <c r="K14319" s="9">
        <f>_xlfn.IFNA(VLOOKUP(Table5[[#This Row],[Section]],SubSill_Tier,2,FALSE),0)</f>
        <v>0</v>
      </c>
      <c r="L14319" s="9" t="str">
        <f t="shared" si="238"/>
        <v/>
      </c>
      <c r="M14319" s="205" t="str" cm="1">
        <f t="array" ref="M14319">_xlfn.IFS(NOT(ISERROR(VLOOKUP(Table5[[#This Row],[Section]],TB_notTB,1,FALSE))),"No",LEFT(Table5[[#This Row],[Section]],3)="ETB","PLS",LEFT(Table5[[#This Row],[Section]],1)="7","PDB",NOT(ISBLANK(Table5[[#This Row],[Section]])),"No")</f>
        <v>No</v>
      </c>
    </row>
    <row r="14320" spans="1:13" x14ac:dyDescent="0.25">
      <c r="A14320" s="130" t="s">
        <v>10153</v>
      </c>
      <c r="B14320" s="130" t="s">
        <v>17222</v>
      </c>
      <c r="C14320" s="130" t="s">
        <v>98</v>
      </c>
      <c r="D14320" s="131">
        <v>1.956</v>
      </c>
      <c r="E14320" s="132">
        <v>686</v>
      </c>
      <c r="F14320" s="132">
        <v>686</v>
      </c>
      <c r="G14320" s="126" t="s">
        <v>13724</v>
      </c>
      <c r="H14320" s="126" t="s">
        <v>20186</v>
      </c>
      <c r="I14320" s="126" t="s">
        <v>22099</v>
      </c>
      <c r="J14320" s="126" t="s">
        <v>26234</v>
      </c>
      <c r="K14320" s="9">
        <f>_xlfn.IFNA(VLOOKUP(Table5[[#This Row],[Section]],SubSill_Tier,2,FALSE),0)</f>
        <v>0</v>
      </c>
      <c r="L14320" s="9" t="str">
        <f t="shared" si="238"/>
        <v/>
      </c>
      <c r="M14320" s="205" t="str" cm="1">
        <f t="array" ref="M14320">_xlfn.IFS(NOT(ISERROR(VLOOKUP(Table5[[#This Row],[Section]],TB_notTB,1,FALSE))),"No",LEFT(Table5[[#This Row],[Section]],3)="ETB","PLS",LEFT(Table5[[#This Row],[Section]],1)="7","PDB",NOT(ISBLANK(Table5[[#This Row],[Section]])),"No")</f>
        <v>No</v>
      </c>
    </row>
    <row r="14321" spans="1:13" x14ac:dyDescent="0.25">
      <c r="A14321" s="130" t="s">
        <v>10154</v>
      </c>
      <c r="B14321" s="130" t="s">
        <v>10155</v>
      </c>
      <c r="C14321" s="130" t="s">
        <v>75</v>
      </c>
      <c r="D14321" s="131">
        <v>0.33</v>
      </c>
      <c r="E14321" s="132">
        <v>190</v>
      </c>
      <c r="F14321" s="132">
        <v>100</v>
      </c>
      <c r="G14321" s="126" t="s">
        <v>13780</v>
      </c>
      <c r="H14321" s="126" t="s">
        <v>20578</v>
      </c>
      <c r="I14321" s="126" t="s">
        <v>20579</v>
      </c>
      <c r="J14321" s="126" t="s">
        <v>26333</v>
      </c>
      <c r="K14321" s="9">
        <f>_xlfn.IFNA(VLOOKUP(Table5[[#This Row],[Section]],SubSill_Tier,2,FALSE),0)</f>
        <v>0</v>
      </c>
      <c r="L14321" s="9" t="str">
        <f t="shared" si="238"/>
        <v/>
      </c>
      <c r="M14321" s="205" t="str" cm="1">
        <f t="array" ref="M14321">_xlfn.IFS(NOT(ISERROR(VLOOKUP(Table5[[#This Row],[Section]],TB_notTB,1,FALSE))),"No",LEFT(Table5[[#This Row],[Section]],3)="ETB","PLS",LEFT(Table5[[#This Row],[Section]],1)="7","PDB",NOT(ISBLANK(Table5[[#This Row],[Section]])),"No")</f>
        <v>No</v>
      </c>
    </row>
    <row r="14322" spans="1:13" x14ac:dyDescent="0.25">
      <c r="A14322" s="130" t="s">
        <v>10156</v>
      </c>
      <c r="B14322" s="130" t="s">
        <v>17222</v>
      </c>
      <c r="C14322" s="130" t="s">
        <v>98</v>
      </c>
      <c r="D14322" s="131">
        <v>1.7929999999999999</v>
      </c>
      <c r="E14322" s="132">
        <v>155</v>
      </c>
      <c r="F14322" s="132">
        <v>155</v>
      </c>
      <c r="G14322" s="126" t="s">
        <v>13750</v>
      </c>
      <c r="H14322" s="126" t="s">
        <v>20121</v>
      </c>
      <c r="I14322" s="126" t="s">
        <v>20122</v>
      </c>
      <c r="J14322" s="126" t="s">
        <v>26234</v>
      </c>
      <c r="K14322" s="9">
        <f>_xlfn.IFNA(VLOOKUP(Table5[[#This Row],[Section]],SubSill_Tier,2,FALSE),0)</f>
        <v>0</v>
      </c>
      <c r="L14322" s="9" t="str">
        <f t="shared" si="238"/>
        <v/>
      </c>
      <c r="M14322" s="205" t="str" cm="1">
        <f t="array" ref="M14322">_xlfn.IFS(NOT(ISERROR(VLOOKUP(Table5[[#This Row],[Section]],TB_notTB,1,FALSE))),"No",LEFT(Table5[[#This Row],[Section]],3)="ETB","PLS",LEFT(Table5[[#This Row],[Section]],1)="7","PDB",NOT(ISBLANK(Table5[[#This Row],[Section]])),"No")</f>
        <v>No</v>
      </c>
    </row>
    <row r="14323" spans="1:13" x14ac:dyDescent="0.25">
      <c r="A14323" s="130" t="s">
        <v>10157</v>
      </c>
      <c r="B14323" s="130" t="s">
        <v>17222</v>
      </c>
      <c r="C14323" s="130" t="s">
        <v>98</v>
      </c>
      <c r="D14323" s="131">
        <v>0.83199999999999996</v>
      </c>
      <c r="E14323" s="132">
        <v>234</v>
      </c>
      <c r="F14323" s="132">
        <v>234</v>
      </c>
      <c r="G14323" s="126" t="s">
        <v>13750</v>
      </c>
      <c r="H14323" s="126" t="s">
        <v>20121</v>
      </c>
      <c r="I14323" s="126" t="s">
        <v>20122</v>
      </c>
      <c r="J14323" s="126" t="s">
        <v>26234</v>
      </c>
      <c r="K14323" s="9">
        <f>_xlfn.IFNA(VLOOKUP(Table5[[#This Row],[Section]],SubSill_Tier,2,FALSE),0)</f>
        <v>0</v>
      </c>
      <c r="L14323" s="9" t="str">
        <f t="shared" si="238"/>
        <v/>
      </c>
      <c r="M14323" s="205" t="str" cm="1">
        <f t="array" ref="M14323">_xlfn.IFS(NOT(ISERROR(VLOOKUP(Table5[[#This Row],[Section]],TB_notTB,1,FALSE))),"No",LEFT(Table5[[#This Row],[Section]],3)="ETB","PLS",LEFT(Table5[[#This Row],[Section]],1)="7","PDB",NOT(ISBLANK(Table5[[#This Row],[Section]])),"No")</f>
        <v>No</v>
      </c>
    </row>
    <row r="14324" spans="1:13" x14ac:dyDescent="0.25">
      <c r="A14324" s="130" t="s">
        <v>5300</v>
      </c>
      <c r="B14324" s="130" t="s">
        <v>5301</v>
      </c>
      <c r="C14324" s="130" t="s">
        <v>75</v>
      </c>
      <c r="D14324" s="131">
        <v>1.3520000000000001</v>
      </c>
      <c r="E14324" s="132">
        <v>648</v>
      </c>
      <c r="F14324" s="132">
        <v>407</v>
      </c>
      <c r="G14324" s="126" t="s">
        <v>13931</v>
      </c>
      <c r="H14324" s="126" t="s">
        <v>20676</v>
      </c>
      <c r="I14324" s="126" t="s">
        <v>20110</v>
      </c>
      <c r="J14324" s="126" t="s">
        <v>26279</v>
      </c>
      <c r="K14324" s="9">
        <f>_xlfn.IFNA(VLOOKUP(Table5[[#This Row],[Section]],SubSill_Tier,2,FALSE),0)</f>
        <v>0</v>
      </c>
      <c r="L14324" s="9" t="str">
        <f t="shared" si="238"/>
        <v/>
      </c>
      <c r="M14324" s="205" t="str" cm="1">
        <f t="array" ref="M14324">_xlfn.IFS(NOT(ISERROR(VLOOKUP(Table5[[#This Row],[Section]],TB_notTB,1,FALSE))),"No",LEFT(Table5[[#This Row],[Section]],3)="ETB","PLS",LEFT(Table5[[#This Row],[Section]],1)="7","PDB",NOT(ISBLANK(Table5[[#This Row],[Section]])),"No")</f>
        <v>No</v>
      </c>
    </row>
    <row r="14325" spans="1:13" x14ac:dyDescent="0.25">
      <c r="A14325" s="130" t="s">
        <v>12275</v>
      </c>
      <c r="B14325" s="130" t="s">
        <v>17222</v>
      </c>
      <c r="C14325" s="130" t="s">
        <v>98</v>
      </c>
      <c r="D14325" s="131">
        <v>1.1020000000000001</v>
      </c>
      <c r="E14325" s="132">
        <v>100</v>
      </c>
      <c r="F14325" s="132">
        <v>100</v>
      </c>
      <c r="G14325" s="126" t="s">
        <v>13745</v>
      </c>
      <c r="H14325" s="126" t="s">
        <v>20189</v>
      </c>
      <c r="I14325" s="126" t="s">
        <v>20190</v>
      </c>
      <c r="J14325" s="126" t="s">
        <v>26260</v>
      </c>
      <c r="K14325" s="9">
        <f>_xlfn.IFNA(VLOOKUP(Table5[[#This Row],[Section]],SubSill_Tier,2,FALSE),0)</f>
        <v>0</v>
      </c>
      <c r="L14325" s="9" t="str">
        <f t="shared" si="238"/>
        <v/>
      </c>
      <c r="M14325" s="205" t="str" cm="1">
        <f t="array" ref="M14325">_xlfn.IFS(NOT(ISERROR(VLOOKUP(Table5[[#This Row],[Section]],TB_notTB,1,FALSE))),"No",LEFT(Table5[[#This Row],[Section]],3)="ETB","PLS",LEFT(Table5[[#This Row],[Section]],1)="7","PDB",NOT(ISBLANK(Table5[[#This Row],[Section]])),"No")</f>
        <v>No</v>
      </c>
    </row>
    <row r="14326" spans="1:13" x14ac:dyDescent="0.25">
      <c r="A14326" s="130" t="s">
        <v>12276</v>
      </c>
      <c r="B14326" s="130" t="s">
        <v>17222</v>
      </c>
      <c r="C14326" s="130" t="s">
        <v>98</v>
      </c>
      <c r="D14326" s="131">
        <v>1.952</v>
      </c>
      <c r="E14326" s="132">
        <v>126</v>
      </c>
      <c r="F14326" s="132">
        <v>126</v>
      </c>
      <c r="G14326" s="126" t="s">
        <v>13745</v>
      </c>
      <c r="H14326" s="126" t="s">
        <v>20189</v>
      </c>
      <c r="I14326" s="126" t="s">
        <v>20190</v>
      </c>
      <c r="J14326" s="126" t="s">
        <v>26260</v>
      </c>
      <c r="K14326" s="9">
        <f>_xlfn.IFNA(VLOOKUP(Table5[[#This Row],[Section]],SubSill_Tier,2,FALSE),0)</f>
        <v>0</v>
      </c>
      <c r="L14326" s="9" t="str">
        <f t="shared" si="238"/>
        <v/>
      </c>
      <c r="M14326" s="205" t="str" cm="1">
        <f t="array" ref="M14326">_xlfn.IFS(NOT(ISERROR(VLOOKUP(Table5[[#This Row],[Section]],TB_notTB,1,FALSE))),"No",LEFT(Table5[[#This Row],[Section]],3)="ETB","PLS",LEFT(Table5[[#This Row],[Section]],1)="7","PDB",NOT(ISBLANK(Table5[[#This Row],[Section]])),"No")</f>
        <v>No</v>
      </c>
    </row>
    <row r="14327" spans="1:13" x14ac:dyDescent="0.25">
      <c r="A14327" s="130" t="s">
        <v>10158</v>
      </c>
      <c r="B14327" s="130" t="s">
        <v>27733</v>
      </c>
      <c r="C14327" s="130" t="s">
        <v>98</v>
      </c>
      <c r="D14327" s="131">
        <v>2.1139999999999999</v>
      </c>
      <c r="E14327" s="132">
        <v>347</v>
      </c>
      <c r="F14327" s="132">
        <v>347</v>
      </c>
      <c r="G14327" s="126" t="s">
        <v>13718</v>
      </c>
      <c r="H14327" s="126" t="s">
        <v>20127</v>
      </c>
      <c r="I14327" s="126" t="s">
        <v>21060</v>
      </c>
      <c r="J14327" s="126" t="s">
        <v>26235</v>
      </c>
      <c r="K14327" s="9">
        <f>_xlfn.IFNA(VLOOKUP(Table5[[#This Row],[Section]],SubSill_Tier,2,FALSE),0)</f>
        <v>0</v>
      </c>
      <c r="L14327" s="9" t="str">
        <f t="shared" si="238"/>
        <v/>
      </c>
      <c r="M14327" s="205" t="str" cm="1">
        <f t="array" ref="M14327">_xlfn.IFS(NOT(ISERROR(VLOOKUP(Table5[[#This Row],[Section]],TB_notTB,1,FALSE))),"No",LEFT(Table5[[#This Row],[Section]],3)="ETB","PLS",LEFT(Table5[[#This Row],[Section]],1)="7","PDB",NOT(ISBLANK(Table5[[#This Row],[Section]])),"No")</f>
        <v>No</v>
      </c>
    </row>
    <row r="14328" spans="1:13" x14ac:dyDescent="0.25">
      <c r="A14328" s="130" t="s">
        <v>10159</v>
      </c>
      <c r="B14328" s="130" t="s">
        <v>12847</v>
      </c>
      <c r="C14328" s="130" t="s">
        <v>75</v>
      </c>
      <c r="D14328" s="131">
        <v>3.82</v>
      </c>
      <c r="E14328" s="132">
        <v>411</v>
      </c>
      <c r="F14328" s="132">
        <v>411</v>
      </c>
      <c r="G14328" s="126" t="s">
        <v>13750</v>
      </c>
      <c r="H14328" s="126" t="s">
        <v>21081</v>
      </c>
      <c r="I14328" s="126" t="s">
        <v>21082</v>
      </c>
      <c r="J14328" s="126" t="s">
        <v>26265</v>
      </c>
      <c r="K14328" s="9">
        <f>_xlfn.IFNA(VLOOKUP(Table5[[#This Row],[Section]],SubSill_Tier,2,FALSE),0)</f>
        <v>0</v>
      </c>
      <c r="L14328" s="9" t="str">
        <f t="shared" si="238"/>
        <v>Wall</v>
      </c>
      <c r="M14328" s="205" t="str" cm="1">
        <f t="array" ref="M14328">_xlfn.IFS(NOT(ISERROR(VLOOKUP(Table5[[#This Row],[Section]],TB_notTB,1,FALSE))),"No",LEFT(Table5[[#This Row],[Section]],3)="ETB","PLS",LEFT(Table5[[#This Row],[Section]],1)="7","PDB",NOT(ISBLANK(Table5[[#This Row],[Section]])),"No")</f>
        <v>No</v>
      </c>
    </row>
    <row r="14329" spans="1:13" x14ac:dyDescent="0.25">
      <c r="A14329" s="130" t="s">
        <v>5302</v>
      </c>
      <c r="B14329" s="130" t="s">
        <v>17222</v>
      </c>
      <c r="C14329" s="130" t="s">
        <v>98</v>
      </c>
      <c r="D14329" s="131">
        <v>2.0089999999999999</v>
      </c>
      <c r="E14329" s="132">
        <v>496</v>
      </c>
      <c r="F14329" s="132">
        <v>234</v>
      </c>
      <c r="G14329" s="126" t="s">
        <v>13711</v>
      </c>
      <c r="H14329" s="126" t="s">
        <v>20119</v>
      </c>
      <c r="I14329" s="126" t="s">
        <v>21054</v>
      </c>
      <c r="J14329" s="126" t="s">
        <v>26232</v>
      </c>
      <c r="K14329" s="9">
        <f>_xlfn.IFNA(VLOOKUP(Table5[[#This Row],[Section]],SubSill_Tier,2,FALSE),0)</f>
        <v>0</v>
      </c>
      <c r="L14329" s="9" t="str">
        <f t="shared" si="238"/>
        <v/>
      </c>
      <c r="M14329" s="205" t="str" cm="1">
        <f t="array" ref="M14329">_xlfn.IFS(NOT(ISERROR(VLOOKUP(Table5[[#This Row],[Section]],TB_notTB,1,FALSE))),"No",LEFT(Table5[[#This Row],[Section]],3)="ETB","PLS",LEFT(Table5[[#This Row],[Section]],1)="7","PDB",NOT(ISBLANK(Table5[[#This Row],[Section]])),"No")</f>
        <v>No</v>
      </c>
    </row>
    <row r="14330" spans="1:13" x14ac:dyDescent="0.25">
      <c r="A14330" s="130" t="s">
        <v>5303</v>
      </c>
      <c r="B14330" s="130" t="s">
        <v>17222</v>
      </c>
      <c r="C14330" s="130" t="s">
        <v>98</v>
      </c>
      <c r="D14330" s="131">
        <v>0.80400000000000005</v>
      </c>
      <c r="E14330" s="132">
        <v>200</v>
      </c>
      <c r="F14330" s="132">
        <v>100</v>
      </c>
      <c r="G14330" s="126" t="s">
        <v>13711</v>
      </c>
      <c r="H14330" s="126" t="s">
        <v>20119</v>
      </c>
      <c r="I14330" s="126" t="s">
        <v>21054</v>
      </c>
      <c r="J14330" s="126" t="s">
        <v>26232</v>
      </c>
      <c r="K14330" s="9">
        <f>_xlfn.IFNA(VLOOKUP(Table5[[#This Row],[Section]],SubSill_Tier,2,FALSE),0)</f>
        <v>0</v>
      </c>
      <c r="L14330" s="9" t="str">
        <f t="shared" si="238"/>
        <v/>
      </c>
      <c r="M14330" s="205" t="str" cm="1">
        <f t="array" ref="M14330">_xlfn.IFS(NOT(ISERROR(VLOOKUP(Table5[[#This Row],[Section]],TB_notTB,1,FALSE))),"No",LEFT(Table5[[#This Row],[Section]],3)="ETB","PLS",LEFT(Table5[[#This Row],[Section]],1)="7","PDB",NOT(ISBLANK(Table5[[#This Row],[Section]])),"No")</f>
        <v>No</v>
      </c>
    </row>
    <row r="14331" spans="1:13" x14ac:dyDescent="0.25">
      <c r="A14331" s="130" t="s">
        <v>5304</v>
      </c>
      <c r="B14331" s="130" t="s">
        <v>17222</v>
      </c>
      <c r="C14331" s="130" t="s">
        <v>98</v>
      </c>
      <c r="D14331" s="131">
        <v>0.79200000000000004</v>
      </c>
      <c r="E14331" s="132">
        <v>236</v>
      </c>
      <c r="F14331" s="132">
        <v>113</v>
      </c>
      <c r="G14331" s="126" t="s">
        <v>13711</v>
      </c>
      <c r="H14331" s="126" t="s">
        <v>20119</v>
      </c>
      <c r="I14331" s="126" t="s">
        <v>21054</v>
      </c>
      <c r="J14331" s="126" t="s">
        <v>26232</v>
      </c>
      <c r="K14331" s="9">
        <f>_xlfn.IFNA(VLOOKUP(Table5[[#This Row],[Section]],SubSill_Tier,2,FALSE),0)</f>
        <v>0</v>
      </c>
      <c r="L14331" s="9" t="str">
        <f t="shared" si="238"/>
        <v/>
      </c>
      <c r="M14331" s="205" t="str" cm="1">
        <f t="array" ref="M14331">_xlfn.IFS(NOT(ISERROR(VLOOKUP(Table5[[#This Row],[Section]],TB_notTB,1,FALSE))),"No",LEFT(Table5[[#This Row],[Section]],3)="ETB","PLS",LEFT(Table5[[#This Row],[Section]],1)="7","PDB",NOT(ISBLANK(Table5[[#This Row],[Section]])),"No")</f>
        <v>No</v>
      </c>
    </row>
    <row r="14332" spans="1:13" x14ac:dyDescent="0.25">
      <c r="A14332" s="130" t="s">
        <v>5305</v>
      </c>
      <c r="B14332" s="130" t="s">
        <v>17222</v>
      </c>
      <c r="C14332" s="130" t="s">
        <v>98</v>
      </c>
      <c r="D14332" s="131">
        <v>0.54600000000000004</v>
      </c>
      <c r="E14332" s="132">
        <v>272</v>
      </c>
      <c r="F14332" s="132">
        <v>113</v>
      </c>
      <c r="G14332" s="126" t="s">
        <v>13711</v>
      </c>
      <c r="H14332" s="126" t="s">
        <v>20119</v>
      </c>
      <c r="I14332" s="126" t="s">
        <v>21054</v>
      </c>
      <c r="J14332" s="126" t="s">
        <v>26232</v>
      </c>
      <c r="K14332" s="9">
        <f>_xlfn.IFNA(VLOOKUP(Table5[[#This Row],[Section]],SubSill_Tier,2,FALSE),0)</f>
        <v>0</v>
      </c>
      <c r="L14332" s="9" t="str">
        <f t="shared" si="238"/>
        <v/>
      </c>
      <c r="M14332" s="205" t="str" cm="1">
        <f t="array" ref="M14332">_xlfn.IFS(NOT(ISERROR(VLOOKUP(Table5[[#This Row],[Section]],TB_notTB,1,FALSE))),"No",LEFT(Table5[[#This Row],[Section]],3)="ETB","PLS",LEFT(Table5[[#This Row],[Section]],1)="7","PDB",NOT(ISBLANK(Table5[[#This Row],[Section]])),"No")</f>
        <v>No</v>
      </c>
    </row>
    <row r="14333" spans="1:13" x14ac:dyDescent="0.25">
      <c r="A14333" s="130" t="s">
        <v>5306</v>
      </c>
      <c r="B14333" s="130" t="s">
        <v>17222</v>
      </c>
      <c r="C14333" s="130" t="s">
        <v>98</v>
      </c>
      <c r="D14333" s="131">
        <v>0.50800000000000001</v>
      </c>
      <c r="E14333" s="132">
        <v>301</v>
      </c>
      <c r="F14333" s="132">
        <v>171</v>
      </c>
      <c r="G14333" s="126" t="s">
        <v>13711</v>
      </c>
      <c r="H14333" s="126" t="s">
        <v>20119</v>
      </c>
      <c r="I14333" s="126" t="s">
        <v>21054</v>
      </c>
      <c r="J14333" s="126" t="s">
        <v>26232</v>
      </c>
      <c r="K14333" s="9">
        <f>_xlfn.IFNA(VLOOKUP(Table5[[#This Row],[Section]],SubSill_Tier,2,FALSE),0)</f>
        <v>0</v>
      </c>
      <c r="L14333" s="9" t="str">
        <f t="shared" si="238"/>
        <v/>
      </c>
      <c r="M14333" s="205" t="str" cm="1">
        <f t="array" ref="M14333">_xlfn.IFS(NOT(ISERROR(VLOOKUP(Table5[[#This Row],[Section]],TB_notTB,1,FALSE))),"No",LEFT(Table5[[#This Row],[Section]],3)="ETB","PLS",LEFT(Table5[[#This Row],[Section]],1)="7","PDB",NOT(ISBLANK(Table5[[#This Row],[Section]])),"No")</f>
        <v>No</v>
      </c>
    </row>
    <row r="14334" spans="1:13" x14ac:dyDescent="0.25">
      <c r="A14334" s="130" t="s">
        <v>5307</v>
      </c>
      <c r="B14334" s="130" t="s">
        <v>17222</v>
      </c>
      <c r="C14334" s="130" t="s">
        <v>98</v>
      </c>
      <c r="D14334" s="131">
        <v>0.72399999999999998</v>
      </c>
      <c r="E14334" s="132">
        <v>384</v>
      </c>
      <c r="F14334" s="132">
        <v>177</v>
      </c>
      <c r="G14334" s="126" t="s">
        <v>13711</v>
      </c>
      <c r="H14334" s="126" t="s">
        <v>20119</v>
      </c>
      <c r="I14334" s="126" t="s">
        <v>21054</v>
      </c>
      <c r="J14334" s="126" t="s">
        <v>26232</v>
      </c>
      <c r="K14334" s="9">
        <f>_xlfn.IFNA(VLOOKUP(Table5[[#This Row],[Section]],SubSill_Tier,2,FALSE),0)</f>
        <v>0</v>
      </c>
      <c r="L14334" s="9" t="str">
        <f t="shared" si="238"/>
        <v/>
      </c>
      <c r="M14334" s="205" t="str" cm="1">
        <f t="array" ref="M14334">_xlfn.IFS(NOT(ISERROR(VLOOKUP(Table5[[#This Row],[Section]],TB_notTB,1,FALSE))),"No",LEFT(Table5[[#This Row],[Section]],3)="ETB","PLS",LEFT(Table5[[#This Row],[Section]],1)="7","PDB",NOT(ISBLANK(Table5[[#This Row],[Section]])),"No")</f>
        <v>No</v>
      </c>
    </row>
    <row r="14335" spans="1:13" x14ac:dyDescent="0.25">
      <c r="A14335" s="130" t="s">
        <v>5308</v>
      </c>
      <c r="B14335" s="130" t="s">
        <v>17222</v>
      </c>
      <c r="C14335" s="130" t="s">
        <v>98</v>
      </c>
      <c r="D14335" s="131">
        <v>0.59699999999999998</v>
      </c>
      <c r="E14335" s="132">
        <v>350</v>
      </c>
      <c r="F14335" s="132">
        <v>192</v>
      </c>
      <c r="G14335" s="126" t="s">
        <v>13711</v>
      </c>
      <c r="H14335" s="126" t="s">
        <v>20119</v>
      </c>
      <c r="I14335" s="126" t="s">
        <v>21054</v>
      </c>
      <c r="J14335" s="126" t="s">
        <v>26232</v>
      </c>
      <c r="K14335" s="9">
        <f>_xlfn.IFNA(VLOOKUP(Table5[[#This Row],[Section]],SubSill_Tier,2,FALSE),0)</f>
        <v>0</v>
      </c>
      <c r="L14335" s="9" t="str">
        <f t="shared" si="238"/>
        <v/>
      </c>
      <c r="M14335" s="205" t="str" cm="1">
        <f t="array" ref="M14335">_xlfn.IFS(NOT(ISERROR(VLOOKUP(Table5[[#This Row],[Section]],TB_notTB,1,FALSE))),"No",LEFT(Table5[[#This Row],[Section]],3)="ETB","PLS",LEFT(Table5[[#This Row],[Section]],1)="7","PDB",NOT(ISBLANK(Table5[[#This Row],[Section]])),"No")</f>
        <v>No</v>
      </c>
    </row>
    <row r="14336" spans="1:13" x14ac:dyDescent="0.25">
      <c r="A14336" s="130" t="s">
        <v>5309</v>
      </c>
      <c r="B14336" s="130" t="s">
        <v>17222</v>
      </c>
      <c r="C14336" s="130" t="s">
        <v>98</v>
      </c>
      <c r="D14336" s="131">
        <v>9.2999999999999999E-2</v>
      </c>
      <c r="E14336" s="132">
        <v>100</v>
      </c>
      <c r="F14336" s="132">
        <v>100</v>
      </c>
      <c r="G14336" s="126" t="s">
        <v>13711</v>
      </c>
      <c r="H14336" s="126" t="s">
        <v>20119</v>
      </c>
      <c r="I14336" s="126" t="s">
        <v>21054</v>
      </c>
      <c r="J14336" s="126" t="s">
        <v>26232</v>
      </c>
      <c r="K14336" s="9">
        <f>_xlfn.IFNA(VLOOKUP(Table5[[#This Row],[Section]],SubSill_Tier,2,FALSE),0)</f>
        <v>0</v>
      </c>
      <c r="L14336" s="9" t="str">
        <f t="shared" si="238"/>
        <v/>
      </c>
      <c r="M14336" s="205" t="str" cm="1">
        <f t="array" ref="M14336">_xlfn.IFS(NOT(ISERROR(VLOOKUP(Table5[[#This Row],[Section]],TB_notTB,1,FALSE))),"No",LEFT(Table5[[#This Row],[Section]],3)="ETB","PLS",LEFT(Table5[[#This Row],[Section]],1)="7","PDB",NOT(ISBLANK(Table5[[#This Row],[Section]])),"No")</f>
        <v>No</v>
      </c>
    </row>
    <row r="14337" spans="1:13" x14ac:dyDescent="0.25">
      <c r="A14337" s="130" t="s">
        <v>12277</v>
      </c>
      <c r="B14337" s="130" t="s">
        <v>17222</v>
      </c>
      <c r="C14337" s="130" t="s">
        <v>98</v>
      </c>
      <c r="D14337" s="131">
        <v>0.79600000000000004</v>
      </c>
      <c r="E14337" s="132">
        <v>272</v>
      </c>
      <c r="F14337" s="132">
        <v>200</v>
      </c>
      <c r="G14337" s="126" t="s">
        <v>13758</v>
      </c>
      <c r="H14337" s="126" t="s">
        <v>20201</v>
      </c>
      <c r="I14337" s="126" t="s">
        <v>20202</v>
      </c>
      <c r="J14337" s="126" t="s">
        <v>26258</v>
      </c>
      <c r="K14337" s="9">
        <f>_xlfn.IFNA(VLOOKUP(Table5[[#This Row],[Section]],SubSill_Tier,2,FALSE),0)</f>
        <v>0</v>
      </c>
      <c r="L14337" s="9" t="str">
        <f t="shared" si="238"/>
        <v/>
      </c>
      <c r="M14337" s="205" t="str" cm="1">
        <f t="array" ref="M14337">_xlfn.IFS(NOT(ISERROR(VLOOKUP(Table5[[#This Row],[Section]],TB_notTB,1,FALSE))),"No",LEFT(Table5[[#This Row],[Section]],3)="ETB","PLS",LEFT(Table5[[#This Row],[Section]],1)="7","PDB",NOT(ISBLANK(Table5[[#This Row],[Section]])),"No")</f>
        <v>No</v>
      </c>
    </row>
    <row r="14338" spans="1:13" x14ac:dyDescent="0.25">
      <c r="A14338" s="130" t="s">
        <v>10160</v>
      </c>
      <c r="B14338" s="130" t="s">
        <v>17222</v>
      </c>
      <c r="C14338" s="130" t="s">
        <v>98</v>
      </c>
      <c r="D14338" s="131">
        <v>1.234</v>
      </c>
      <c r="E14338" s="132">
        <v>450</v>
      </c>
      <c r="F14338" s="132">
        <v>450</v>
      </c>
      <c r="G14338" s="126" t="s">
        <v>13724</v>
      </c>
      <c r="H14338" s="126" t="s">
        <v>20186</v>
      </c>
      <c r="I14338" s="126" t="s">
        <v>22099</v>
      </c>
      <c r="J14338" s="126" t="s">
        <v>26234</v>
      </c>
      <c r="K14338" s="9">
        <f>_xlfn.IFNA(VLOOKUP(Table5[[#This Row],[Section]],SubSill_Tier,2,FALSE),0)</f>
        <v>0</v>
      </c>
      <c r="L14338" s="9" t="str">
        <f t="shared" si="238"/>
        <v/>
      </c>
      <c r="M14338" s="205" t="str" cm="1">
        <f t="array" ref="M14338">_xlfn.IFS(NOT(ISERROR(VLOOKUP(Table5[[#This Row],[Section]],TB_notTB,1,FALSE))),"No",LEFT(Table5[[#This Row],[Section]],3)="ETB","PLS",LEFT(Table5[[#This Row],[Section]],1)="7","PDB",NOT(ISBLANK(Table5[[#This Row],[Section]])),"No")</f>
        <v>No</v>
      </c>
    </row>
    <row r="14339" spans="1:13" x14ac:dyDescent="0.25">
      <c r="A14339" s="130" t="s">
        <v>10161</v>
      </c>
      <c r="B14339" s="130" t="s">
        <v>3598</v>
      </c>
      <c r="C14339" s="130" t="s">
        <v>98</v>
      </c>
      <c r="D14339" s="131">
        <v>1.6559999999999999</v>
      </c>
      <c r="E14339" s="132">
        <v>285</v>
      </c>
      <c r="F14339" s="132">
        <v>285</v>
      </c>
      <c r="G14339" s="126" t="s">
        <v>13724</v>
      </c>
      <c r="H14339" s="126" t="s">
        <v>20186</v>
      </c>
      <c r="I14339" s="126" t="s">
        <v>22099</v>
      </c>
      <c r="J14339" s="126" t="s">
        <v>26234</v>
      </c>
      <c r="K14339" s="9">
        <f>_xlfn.IFNA(VLOOKUP(Table5[[#This Row],[Section]],SubSill_Tier,2,FALSE),0)</f>
        <v>0</v>
      </c>
      <c r="L14339" s="9" t="str">
        <f t="shared" si="238"/>
        <v/>
      </c>
      <c r="M14339" s="205" t="str" cm="1">
        <f t="array" ref="M14339">_xlfn.IFS(NOT(ISERROR(VLOOKUP(Table5[[#This Row],[Section]],TB_notTB,1,FALSE))),"No",LEFT(Table5[[#This Row],[Section]],3)="ETB","PLS",LEFT(Table5[[#This Row],[Section]],1)="7","PDB",NOT(ISBLANK(Table5[[#This Row],[Section]])),"No")</f>
        <v>No</v>
      </c>
    </row>
    <row r="14340" spans="1:13" x14ac:dyDescent="0.25">
      <c r="A14340" s="130" t="s">
        <v>10162</v>
      </c>
      <c r="B14340" s="130" t="s">
        <v>3598</v>
      </c>
      <c r="C14340" s="130" t="s">
        <v>98</v>
      </c>
      <c r="D14340" s="131">
        <v>1.575</v>
      </c>
      <c r="E14340" s="132">
        <v>307</v>
      </c>
      <c r="F14340" s="132">
        <v>307</v>
      </c>
      <c r="G14340" s="126" t="s">
        <v>13724</v>
      </c>
      <c r="H14340" s="126" t="s">
        <v>20186</v>
      </c>
      <c r="I14340" s="126" t="s">
        <v>22099</v>
      </c>
      <c r="J14340" s="126" t="s">
        <v>26234</v>
      </c>
      <c r="K14340" s="9">
        <f>_xlfn.IFNA(VLOOKUP(Table5[[#This Row],[Section]],SubSill_Tier,2,FALSE),0)</f>
        <v>0</v>
      </c>
      <c r="L14340" s="9" t="str">
        <f t="shared" si="238"/>
        <v/>
      </c>
      <c r="M14340" s="205" t="str" cm="1">
        <f t="array" ref="M14340">_xlfn.IFS(NOT(ISERROR(VLOOKUP(Table5[[#This Row],[Section]],TB_notTB,1,FALSE))),"No",LEFT(Table5[[#This Row],[Section]],3)="ETB","PLS",LEFT(Table5[[#This Row],[Section]],1)="7","PDB",NOT(ISBLANK(Table5[[#This Row],[Section]])),"No")</f>
        <v>No</v>
      </c>
    </row>
    <row r="14341" spans="1:13" x14ac:dyDescent="0.25">
      <c r="A14341" s="130" t="s">
        <v>10163</v>
      </c>
      <c r="B14341" s="130" t="s">
        <v>3598</v>
      </c>
      <c r="C14341" s="130" t="s">
        <v>98</v>
      </c>
      <c r="D14341" s="131">
        <v>2.12</v>
      </c>
      <c r="E14341" s="132">
        <v>391</v>
      </c>
      <c r="F14341" s="132">
        <v>391</v>
      </c>
      <c r="G14341" s="126" t="s">
        <v>13724</v>
      </c>
      <c r="H14341" s="126" t="s">
        <v>20186</v>
      </c>
      <c r="I14341" s="126" t="s">
        <v>22099</v>
      </c>
      <c r="J14341" s="126" t="s">
        <v>26234</v>
      </c>
      <c r="K14341" s="9">
        <f>_xlfn.IFNA(VLOOKUP(Table5[[#This Row],[Section]],SubSill_Tier,2,FALSE),0)</f>
        <v>0</v>
      </c>
      <c r="L14341" s="9" t="str">
        <f t="shared" si="238"/>
        <v/>
      </c>
      <c r="M14341" s="205" t="str" cm="1">
        <f t="array" ref="M14341">_xlfn.IFS(NOT(ISERROR(VLOOKUP(Table5[[#This Row],[Section]],TB_notTB,1,FALSE))),"No",LEFT(Table5[[#This Row],[Section]],3)="ETB","PLS",LEFT(Table5[[#This Row],[Section]],1)="7","PDB",NOT(ISBLANK(Table5[[#This Row],[Section]])),"No")</f>
        <v>No</v>
      </c>
    </row>
    <row r="14342" spans="1:13" x14ac:dyDescent="0.25">
      <c r="A14342" s="130" t="s">
        <v>5310</v>
      </c>
      <c r="B14342" s="130" t="s">
        <v>17222</v>
      </c>
      <c r="C14342" s="130" t="s">
        <v>98</v>
      </c>
      <c r="D14342" s="131">
        <v>0.879</v>
      </c>
      <c r="E14342" s="132">
        <v>418</v>
      </c>
      <c r="F14342" s="132">
        <v>116</v>
      </c>
      <c r="G14342" s="126" t="s">
        <v>13736</v>
      </c>
      <c r="H14342" s="126" t="s">
        <v>20148</v>
      </c>
      <c r="I14342" s="126" t="s">
        <v>21073</v>
      </c>
      <c r="J14342" s="126" t="s">
        <v>26232</v>
      </c>
      <c r="K14342" s="9">
        <f>_xlfn.IFNA(VLOOKUP(Table5[[#This Row],[Section]],SubSill_Tier,2,FALSE),0)</f>
        <v>0</v>
      </c>
      <c r="L14342" s="9" t="str">
        <f t="shared" si="238"/>
        <v/>
      </c>
      <c r="M14342" s="205" t="str" cm="1">
        <f t="array" ref="M14342">_xlfn.IFS(NOT(ISERROR(VLOOKUP(Table5[[#This Row],[Section]],TB_notTB,1,FALSE))),"No",LEFT(Table5[[#This Row],[Section]],3)="ETB","PLS",LEFT(Table5[[#This Row],[Section]],1)="7","PDB",NOT(ISBLANK(Table5[[#This Row],[Section]])),"No")</f>
        <v>No</v>
      </c>
    </row>
    <row r="14343" spans="1:13" x14ac:dyDescent="0.25">
      <c r="A14343" s="130" t="s">
        <v>5311</v>
      </c>
      <c r="B14343" s="130" t="s">
        <v>17222</v>
      </c>
      <c r="C14343" s="130" t="s">
        <v>98</v>
      </c>
      <c r="D14343" s="131">
        <v>0.86199999999999999</v>
      </c>
      <c r="E14343" s="132">
        <v>430</v>
      </c>
      <c r="F14343" s="132">
        <v>100</v>
      </c>
      <c r="G14343" s="126" t="s">
        <v>13736</v>
      </c>
      <c r="H14343" s="126" t="s">
        <v>20148</v>
      </c>
      <c r="I14343" s="126" t="s">
        <v>21073</v>
      </c>
      <c r="J14343" s="126" t="s">
        <v>26232</v>
      </c>
      <c r="K14343" s="9">
        <f>_xlfn.IFNA(VLOOKUP(Table5[[#This Row],[Section]],SubSill_Tier,2,FALSE),0)</f>
        <v>0</v>
      </c>
      <c r="L14343" s="9" t="str">
        <f t="shared" si="238"/>
        <v/>
      </c>
      <c r="M14343" s="205" t="str" cm="1">
        <f t="array" ref="M14343">_xlfn.IFS(NOT(ISERROR(VLOOKUP(Table5[[#This Row],[Section]],TB_notTB,1,FALSE))),"No",LEFT(Table5[[#This Row],[Section]],3)="ETB","PLS",LEFT(Table5[[#This Row],[Section]],1)="7","PDB",NOT(ISBLANK(Table5[[#This Row],[Section]])),"No")</f>
        <v>No</v>
      </c>
    </row>
    <row r="14344" spans="1:13" x14ac:dyDescent="0.25">
      <c r="A14344" s="130" t="s">
        <v>10164</v>
      </c>
      <c r="B14344" s="130" t="s">
        <v>3598</v>
      </c>
      <c r="C14344" s="130" t="s">
        <v>98</v>
      </c>
      <c r="D14344" s="131">
        <v>0.85499999999999998</v>
      </c>
      <c r="E14344" s="132">
        <v>229</v>
      </c>
      <c r="F14344" s="132">
        <v>229</v>
      </c>
      <c r="G14344" s="126" t="s">
        <v>13724</v>
      </c>
      <c r="H14344" s="126" t="s">
        <v>20186</v>
      </c>
      <c r="I14344" s="126" t="s">
        <v>22099</v>
      </c>
      <c r="J14344" s="126" t="s">
        <v>26234</v>
      </c>
      <c r="K14344" s="9">
        <f>_xlfn.IFNA(VLOOKUP(Table5[[#This Row],[Section]],SubSill_Tier,2,FALSE),0)</f>
        <v>0</v>
      </c>
      <c r="L14344" s="9" t="str">
        <f t="shared" si="238"/>
        <v/>
      </c>
      <c r="M14344" s="205" t="str" cm="1">
        <f t="array" ref="M14344">_xlfn.IFS(NOT(ISERROR(VLOOKUP(Table5[[#This Row],[Section]],TB_notTB,1,FALSE))),"No",LEFT(Table5[[#This Row],[Section]],3)="ETB","PLS",LEFT(Table5[[#This Row],[Section]],1)="7","PDB",NOT(ISBLANK(Table5[[#This Row],[Section]])),"No")</f>
        <v>No</v>
      </c>
    </row>
    <row r="14345" spans="1:13" x14ac:dyDescent="0.25">
      <c r="A14345" s="130" t="s">
        <v>5312</v>
      </c>
      <c r="B14345" s="130" t="s">
        <v>17222</v>
      </c>
      <c r="C14345" s="130" t="s">
        <v>98</v>
      </c>
      <c r="D14345" s="131">
        <v>0.55400000000000005</v>
      </c>
      <c r="E14345" s="132">
        <v>228</v>
      </c>
      <c r="F14345" s="132">
        <v>100</v>
      </c>
      <c r="G14345" s="126" t="s">
        <v>13711</v>
      </c>
      <c r="H14345" s="126" t="s">
        <v>20119</v>
      </c>
      <c r="I14345" s="126" t="s">
        <v>21054</v>
      </c>
      <c r="J14345" s="126" t="s">
        <v>26232</v>
      </c>
      <c r="K14345" s="9">
        <f>_xlfn.IFNA(VLOOKUP(Table5[[#This Row],[Section]],SubSill_Tier,2,FALSE),0)</f>
        <v>0</v>
      </c>
      <c r="L14345" s="9" t="str">
        <f t="shared" si="238"/>
        <v/>
      </c>
      <c r="M14345" s="205" t="str" cm="1">
        <f t="array" ref="M14345">_xlfn.IFS(NOT(ISERROR(VLOOKUP(Table5[[#This Row],[Section]],TB_notTB,1,FALSE))),"No",LEFT(Table5[[#This Row],[Section]],3)="ETB","PLS",LEFT(Table5[[#This Row],[Section]],1)="7","PDB",NOT(ISBLANK(Table5[[#This Row],[Section]])),"No")</f>
        <v>No</v>
      </c>
    </row>
    <row r="14346" spans="1:13" x14ac:dyDescent="0.25">
      <c r="A14346" s="130" t="s">
        <v>5313</v>
      </c>
      <c r="B14346" s="130" t="s">
        <v>17222</v>
      </c>
      <c r="C14346" s="130" t="s">
        <v>75</v>
      </c>
      <c r="D14346" s="131">
        <v>0.27300000000000002</v>
      </c>
      <c r="E14346" s="132">
        <v>126</v>
      </c>
      <c r="F14346" s="132">
        <v>100</v>
      </c>
      <c r="G14346" s="126" t="s">
        <v>13767</v>
      </c>
      <c r="H14346" s="126" t="s">
        <v>20203</v>
      </c>
      <c r="I14346" s="126" t="s">
        <v>20204</v>
      </c>
      <c r="J14346" s="126" t="s">
        <v>26232</v>
      </c>
      <c r="K14346" s="9">
        <f>_xlfn.IFNA(VLOOKUP(Table5[[#This Row],[Section]],SubSill_Tier,2,FALSE),0)</f>
        <v>0</v>
      </c>
      <c r="L14346" s="9" t="str">
        <f t="shared" si="238"/>
        <v/>
      </c>
      <c r="M14346" s="205" t="str" cm="1">
        <f t="array" ref="M14346">_xlfn.IFS(NOT(ISERROR(VLOOKUP(Table5[[#This Row],[Section]],TB_notTB,1,FALSE))),"No",LEFT(Table5[[#This Row],[Section]],3)="ETB","PLS",LEFT(Table5[[#This Row],[Section]],1)="7","PDB",NOT(ISBLANK(Table5[[#This Row],[Section]])),"No")</f>
        <v>No</v>
      </c>
    </row>
    <row r="14347" spans="1:13" x14ac:dyDescent="0.25">
      <c r="A14347" s="130" t="s">
        <v>5314</v>
      </c>
      <c r="B14347" s="130" t="s">
        <v>17222</v>
      </c>
      <c r="C14347" s="130" t="s">
        <v>98</v>
      </c>
      <c r="D14347" s="131">
        <v>0.218</v>
      </c>
      <c r="E14347" s="132">
        <v>119</v>
      </c>
      <c r="F14347" s="132">
        <v>100</v>
      </c>
      <c r="G14347" s="126" t="s">
        <v>13711</v>
      </c>
      <c r="H14347" s="126" t="s">
        <v>20119</v>
      </c>
      <c r="I14347" s="126" t="s">
        <v>21054</v>
      </c>
      <c r="J14347" s="126" t="s">
        <v>26232</v>
      </c>
      <c r="K14347" s="9">
        <f>_xlfn.IFNA(VLOOKUP(Table5[[#This Row],[Section]],SubSill_Tier,2,FALSE),0)</f>
        <v>0</v>
      </c>
      <c r="L14347" s="9" t="str">
        <f t="shared" si="238"/>
        <v/>
      </c>
      <c r="M14347" s="205" t="str" cm="1">
        <f t="array" ref="M14347">_xlfn.IFS(NOT(ISERROR(VLOOKUP(Table5[[#This Row],[Section]],TB_notTB,1,FALSE))),"No",LEFT(Table5[[#This Row],[Section]],3)="ETB","PLS",LEFT(Table5[[#This Row],[Section]],1)="7","PDB",NOT(ISBLANK(Table5[[#This Row],[Section]])),"No")</f>
        <v>No</v>
      </c>
    </row>
    <row r="14348" spans="1:13" x14ac:dyDescent="0.25">
      <c r="A14348" s="130" t="s">
        <v>10165</v>
      </c>
      <c r="B14348" s="130" t="s">
        <v>17222</v>
      </c>
      <c r="C14348" s="130" t="s">
        <v>98</v>
      </c>
      <c r="D14348" s="131">
        <v>0.28599999999999998</v>
      </c>
      <c r="E14348" s="132">
        <v>146</v>
      </c>
      <c r="F14348" s="132">
        <v>146</v>
      </c>
      <c r="G14348" s="126" t="s">
        <v>13724</v>
      </c>
      <c r="H14348" s="126" t="s">
        <v>20186</v>
      </c>
      <c r="I14348" s="126" t="s">
        <v>22099</v>
      </c>
      <c r="J14348" s="126" t="s">
        <v>26234</v>
      </c>
      <c r="K14348" s="9">
        <f>_xlfn.IFNA(VLOOKUP(Table5[[#This Row],[Section]],SubSill_Tier,2,FALSE),0)</f>
        <v>0</v>
      </c>
      <c r="L14348" s="9" t="str">
        <f t="shared" si="238"/>
        <v/>
      </c>
      <c r="M14348" s="205" t="str" cm="1">
        <f t="array" ref="M14348">_xlfn.IFS(NOT(ISERROR(VLOOKUP(Table5[[#This Row],[Section]],TB_notTB,1,FALSE))),"No",LEFT(Table5[[#This Row],[Section]],3)="ETB","PLS",LEFT(Table5[[#This Row],[Section]],1)="7","PDB",NOT(ISBLANK(Table5[[#This Row],[Section]])),"No")</f>
        <v>No</v>
      </c>
    </row>
    <row r="14349" spans="1:13" x14ac:dyDescent="0.25">
      <c r="A14349" s="130" t="s">
        <v>10166</v>
      </c>
      <c r="B14349" s="130" t="s">
        <v>3598</v>
      </c>
      <c r="C14349" s="130" t="s">
        <v>98</v>
      </c>
      <c r="D14349" s="131">
        <v>0.29399999999999998</v>
      </c>
      <c r="E14349" s="132">
        <v>121</v>
      </c>
      <c r="F14349" s="132">
        <v>100</v>
      </c>
      <c r="G14349" s="126" t="s">
        <v>13724</v>
      </c>
      <c r="H14349" s="126" t="s">
        <v>20186</v>
      </c>
      <c r="I14349" s="126" t="s">
        <v>22099</v>
      </c>
      <c r="J14349" s="126" t="s">
        <v>26234</v>
      </c>
      <c r="K14349" s="9">
        <f>_xlfn.IFNA(VLOOKUP(Table5[[#This Row],[Section]],SubSill_Tier,2,FALSE),0)</f>
        <v>0</v>
      </c>
      <c r="L14349" s="9" t="str">
        <f t="shared" si="238"/>
        <v/>
      </c>
      <c r="M14349" s="205" t="str" cm="1">
        <f t="array" ref="M14349">_xlfn.IFS(NOT(ISERROR(VLOOKUP(Table5[[#This Row],[Section]],TB_notTB,1,FALSE))),"No",LEFT(Table5[[#This Row],[Section]],3)="ETB","PLS",LEFT(Table5[[#This Row],[Section]],1)="7","PDB",NOT(ISBLANK(Table5[[#This Row],[Section]])),"No")</f>
        <v>No</v>
      </c>
    </row>
    <row r="14350" spans="1:13" x14ac:dyDescent="0.25">
      <c r="A14350" s="130" t="s">
        <v>10167</v>
      </c>
      <c r="B14350" s="130" t="s">
        <v>3598</v>
      </c>
      <c r="C14350" s="130" t="s">
        <v>98</v>
      </c>
      <c r="D14350" s="131">
        <v>0.33800000000000002</v>
      </c>
      <c r="E14350" s="132">
        <v>177</v>
      </c>
      <c r="F14350" s="132">
        <v>177</v>
      </c>
      <c r="G14350" s="126" t="s">
        <v>13724</v>
      </c>
      <c r="H14350" s="126" t="s">
        <v>20186</v>
      </c>
      <c r="I14350" s="126" t="s">
        <v>22099</v>
      </c>
      <c r="J14350" s="126" t="s">
        <v>26234</v>
      </c>
      <c r="K14350" s="9">
        <f>_xlfn.IFNA(VLOOKUP(Table5[[#This Row],[Section]],SubSill_Tier,2,FALSE),0)</f>
        <v>0</v>
      </c>
      <c r="L14350" s="9" t="str">
        <f t="shared" si="238"/>
        <v/>
      </c>
      <c r="M14350" s="205" t="str" cm="1">
        <f t="array" ref="M14350">_xlfn.IFS(NOT(ISERROR(VLOOKUP(Table5[[#This Row],[Section]],TB_notTB,1,FALSE))),"No",LEFT(Table5[[#This Row],[Section]],3)="ETB","PLS",LEFT(Table5[[#This Row],[Section]],1)="7","PDB",NOT(ISBLANK(Table5[[#This Row],[Section]])),"No")</f>
        <v>No</v>
      </c>
    </row>
    <row r="14351" spans="1:13" x14ac:dyDescent="0.25">
      <c r="A14351" s="130" t="s">
        <v>10168</v>
      </c>
      <c r="B14351" s="130" t="s">
        <v>3598</v>
      </c>
      <c r="C14351" s="130" t="s">
        <v>98</v>
      </c>
      <c r="D14351" s="131">
        <v>0.98299999999999998</v>
      </c>
      <c r="E14351" s="132">
        <v>104</v>
      </c>
      <c r="F14351" s="132">
        <v>104</v>
      </c>
      <c r="G14351" s="126" t="s">
        <v>13721</v>
      </c>
      <c r="H14351" s="126" t="s">
        <v>20121</v>
      </c>
      <c r="I14351" s="126" t="s">
        <v>20122</v>
      </c>
      <c r="J14351" s="126" t="s">
        <v>26234</v>
      </c>
      <c r="K14351" s="9">
        <f>_xlfn.IFNA(VLOOKUP(Table5[[#This Row],[Section]],SubSill_Tier,2,FALSE),0)</f>
        <v>0</v>
      </c>
      <c r="L14351" s="9" t="str">
        <f t="shared" si="238"/>
        <v/>
      </c>
      <c r="M14351" s="205" t="str" cm="1">
        <f t="array" ref="M14351">_xlfn.IFS(NOT(ISERROR(VLOOKUP(Table5[[#This Row],[Section]],TB_notTB,1,FALSE))),"No",LEFT(Table5[[#This Row],[Section]],3)="ETB","PLS",LEFT(Table5[[#This Row],[Section]],1)="7","PDB",NOT(ISBLANK(Table5[[#This Row],[Section]])),"No")</f>
        <v>No</v>
      </c>
    </row>
    <row r="14352" spans="1:13" x14ac:dyDescent="0.25">
      <c r="A14352" s="130" t="s">
        <v>10169</v>
      </c>
      <c r="B14352" s="130" t="s">
        <v>28850</v>
      </c>
      <c r="C14352" s="130" t="s">
        <v>75</v>
      </c>
      <c r="D14352" s="131">
        <v>1.7270000000000001</v>
      </c>
      <c r="E14352" s="132">
        <v>291</v>
      </c>
      <c r="F14352" s="132">
        <v>291</v>
      </c>
      <c r="G14352" s="126" t="s">
        <v>13717</v>
      </c>
      <c r="H14352" s="126" t="s">
        <v>20125</v>
      </c>
      <c r="I14352" s="126" t="s">
        <v>20126</v>
      </c>
      <c r="J14352" s="126" t="s">
        <v>26235</v>
      </c>
      <c r="K14352" s="9">
        <f>_xlfn.IFNA(VLOOKUP(Table5[[#This Row],[Section]],SubSill_Tier,2,FALSE),0)</f>
        <v>0</v>
      </c>
      <c r="L14352" s="9" t="str">
        <f t="shared" si="238"/>
        <v/>
      </c>
      <c r="M14352" s="205" t="str" cm="1">
        <f t="array" ref="M14352">_xlfn.IFS(NOT(ISERROR(VLOOKUP(Table5[[#This Row],[Section]],TB_notTB,1,FALSE))),"No",LEFT(Table5[[#This Row],[Section]],3)="ETB","PLS",LEFT(Table5[[#This Row],[Section]],1)="7","PDB",NOT(ISBLANK(Table5[[#This Row],[Section]])),"No")</f>
        <v>No</v>
      </c>
    </row>
    <row r="14353" spans="1:13" x14ac:dyDescent="0.25">
      <c r="A14353" s="130" t="s">
        <v>10170</v>
      </c>
      <c r="B14353" s="130" t="s">
        <v>17222</v>
      </c>
      <c r="C14353" s="130" t="s">
        <v>98</v>
      </c>
      <c r="D14353" s="131">
        <v>1.1890000000000001</v>
      </c>
      <c r="E14353" s="132">
        <v>199</v>
      </c>
      <c r="F14353" s="132">
        <v>199</v>
      </c>
      <c r="G14353" s="126" t="s">
        <v>13750</v>
      </c>
      <c r="H14353" s="126" t="s">
        <v>20121</v>
      </c>
      <c r="I14353" s="126" t="s">
        <v>20122</v>
      </c>
      <c r="J14353" s="126" t="s">
        <v>26234</v>
      </c>
      <c r="K14353" s="9">
        <f>_xlfn.IFNA(VLOOKUP(Table5[[#This Row],[Section]],SubSill_Tier,2,FALSE),0)</f>
        <v>0</v>
      </c>
      <c r="L14353" s="9" t="str">
        <f t="shared" si="238"/>
        <v/>
      </c>
      <c r="M14353" s="205" t="str" cm="1">
        <f t="array" ref="M14353">_xlfn.IFS(NOT(ISERROR(VLOOKUP(Table5[[#This Row],[Section]],TB_notTB,1,FALSE))),"No",LEFT(Table5[[#This Row],[Section]],3)="ETB","PLS",LEFT(Table5[[#This Row],[Section]],1)="7","PDB",NOT(ISBLANK(Table5[[#This Row],[Section]])),"No")</f>
        <v>No</v>
      </c>
    </row>
    <row r="14354" spans="1:13" x14ac:dyDescent="0.25">
      <c r="A14354" s="130" t="s">
        <v>10171</v>
      </c>
      <c r="B14354" s="130" t="s">
        <v>17222</v>
      </c>
      <c r="C14354" s="130" t="s">
        <v>98</v>
      </c>
      <c r="D14354" s="131">
        <v>3.8370000000000002</v>
      </c>
      <c r="E14354" s="132">
        <v>440</v>
      </c>
      <c r="F14354" s="132">
        <v>440</v>
      </c>
      <c r="G14354" s="126" t="s">
        <v>13721</v>
      </c>
      <c r="H14354" s="126" t="s">
        <v>20132</v>
      </c>
      <c r="I14354" s="126" t="s">
        <v>20133</v>
      </c>
      <c r="J14354" s="126" t="s">
        <v>26250</v>
      </c>
      <c r="K14354" s="9">
        <f>_xlfn.IFNA(VLOOKUP(Table5[[#This Row],[Section]],SubSill_Tier,2,FALSE),0)</f>
        <v>0</v>
      </c>
      <c r="L14354" s="9" t="str">
        <f t="shared" si="238"/>
        <v/>
      </c>
      <c r="M14354" s="205" t="str" cm="1">
        <f t="array" ref="M14354">_xlfn.IFS(NOT(ISERROR(VLOOKUP(Table5[[#This Row],[Section]],TB_notTB,1,FALSE))),"No",LEFT(Table5[[#This Row],[Section]],3)="ETB","PLS",LEFT(Table5[[#This Row],[Section]],1)="7","PDB",NOT(ISBLANK(Table5[[#This Row],[Section]])),"No")</f>
        <v>No</v>
      </c>
    </row>
    <row r="14355" spans="1:13" x14ac:dyDescent="0.25">
      <c r="A14355" s="130" t="s">
        <v>10172</v>
      </c>
      <c r="B14355" s="130" t="s">
        <v>17222</v>
      </c>
      <c r="C14355" s="130" t="s">
        <v>98</v>
      </c>
      <c r="D14355" s="131">
        <v>0.22</v>
      </c>
      <c r="E14355" s="132">
        <v>104</v>
      </c>
      <c r="F14355" s="132">
        <v>104</v>
      </c>
      <c r="G14355" s="126" t="s">
        <v>13714</v>
      </c>
      <c r="H14355" s="126" t="s">
        <v>20121</v>
      </c>
      <c r="I14355" s="126" t="s">
        <v>20122</v>
      </c>
      <c r="J14355" s="126" t="s">
        <v>26234</v>
      </c>
      <c r="K14355" s="9">
        <f>_xlfn.IFNA(VLOOKUP(Table5[[#This Row],[Section]],SubSill_Tier,2,FALSE),0)</f>
        <v>0</v>
      </c>
      <c r="L14355" s="9" t="str">
        <f t="shared" ref="L14355:L14418" si="239">IFERROR(IF(LEFT(G14355,2)="AI",IF(_xlfn.NUMBERVALUE(IFERROR(LEFT(IF(ISERROR(FIND("X",UPPER(B14355))),UPPER(B14355),RIGHT(UPPER(B14355),LEN(UPPER(B14355))-FIND("~",SUBSTITUTE(UPPER(B14355),"X","~",LEN(UPPER(B14355))-LEN(SUBSTITUTE(UPPER(B14355),"X","")))))),FIND(" ",IF(ISERROR(FIND("X",UPPER(B14355))),UPPER(B14355),RIGHT(UPPER(B14355),LEN(UPPER(B14355))-FIND("~",SUBSTITUTE(UPPER(B14355),"X","~",LEN(UPPER(B14355))-LEN(SUBSTITUTE(UPPER(B14355),"X","")))))),1)-1),IF(ISERROR(FIND("X",UPPER(B14355))),UPPER(B14355),RIGHT(UPPER(B14355),LEN(UPPER(B14355))-FIND("~",SUBSTITUTE(UPPER(B14355),"X","~",LEN(UPPER(B14355))-LEN(SUBSTITUTE(UPPER(B14355),"X",""))))))),".")&gt;=5,"Wall",""),""),"")</f>
        <v/>
      </c>
      <c r="M14355" s="205" t="str" cm="1">
        <f t="array" ref="M14355">_xlfn.IFS(NOT(ISERROR(VLOOKUP(Table5[[#This Row],[Section]],TB_notTB,1,FALSE))),"No",LEFT(Table5[[#This Row],[Section]],3)="ETB","PLS",LEFT(Table5[[#This Row],[Section]],1)="7","PDB",NOT(ISBLANK(Table5[[#This Row],[Section]])),"No")</f>
        <v>No</v>
      </c>
    </row>
    <row r="14356" spans="1:13" x14ac:dyDescent="0.25">
      <c r="A14356" s="130" t="s">
        <v>17078</v>
      </c>
      <c r="B14356" s="130" t="s">
        <v>22533</v>
      </c>
      <c r="C14356" s="130" t="s">
        <v>75</v>
      </c>
      <c r="D14356" s="131">
        <v>0.496</v>
      </c>
      <c r="E14356" s="132">
        <v>264</v>
      </c>
      <c r="F14356" s="132">
        <v>120</v>
      </c>
      <c r="G14356" s="126" t="s">
        <v>14884</v>
      </c>
      <c r="H14356" s="126" t="s">
        <v>21146</v>
      </c>
      <c r="I14356" s="126" t="s">
        <v>22101</v>
      </c>
      <c r="J14356" s="126" t="s">
        <v>26278</v>
      </c>
      <c r="K14356" s="9">
        <f>_xlfn.IFNA(VLOOKUP(Table5[[#This Row],[Section]],SubSill_Tier,2,FALSE),0)</f>
        <v>0</v>
      </c>
      <c r="L14356" s="9" t="str">
        <f t="shared" si="239"/>
        <v/>
      </c>
      <c r="M14356" s="205" t="str" cm="1">
        <f t="array" ref="M14356">_xlfn.IFS(NOT(ISERROR(VLOOKUP(Table5[[#This Row],[Section]],TB_notTB,1,FALSE))),"No",LEFT(Table5[[#This Row],[Section]],3)="ETB","PLS",LEFT(Table5[[#This Row],[Section]],1)="7","PDB",NOT(ISBLANK(Table5[[#This Row],[Section]])),"No")</f>
        <v>No</v>
      </c>
    </row>
    <row r="14357" spans="1:13" x14ac:dyDescent="0.25">
      <c r="A14357" s="130" t="s">
        <v>17079</v>
      </c>
      <c r="B14357" s="130" t="s">
        <v>22534</v>
      </c>
      <c r="C14357" s="130" t="s">
        <v>75</v>
      </c>
      <c r="D14357" s="131">
        <v>0.308</v>
      </c>
      <c r="E14357" s="132">
        <v>161</v>
      </c>
      <c r="F14357" s="132">
        <v>100</v>
      </c>
      <c r="G14357" s="126" t="s">
        <v>14884</v>
      </c>
      <c r="H14357" s="126" t="s">
        <v>21146</v>
      </c>
      <c r="I14357" s="126" t="s">
        <v>22101</v>
      </c>
      <c r="J14357" s="126" t="s">
        <v>26278</v>
      </c>
      <c r="K14357" s="9">
        <f>_xlfn.IFNA(VLOOKUP(Table5[[#This Row],[Section]],SubSill_Tier,2,FALSE),0)</f>
        <v>0</v>
      </c>
      <c r="L14357" s="9" t="str">
        <f t="shared" si="239"/>
        <v/>
      </c>
      <c r="M14357" s="205" t="str" cm="1">
        <f t="array" ref="M14357">_xlfn.IFS(NOT(ISERROR(VLOOKUP(Table5[[#This Row],[Section]],TB_notTB,1,FALSE))),"No",LEFT(Table5[[#This Row],[Section]],3)="ETB","PLS",LEFT(Table5[[#This Row],[Section]],1)="7","PDB",NOT(ISBLANK(Table5[[#This Row],[Section]])),"No")</f>
        <v>No</v>
      </c>
    </row>
    <row r="14358" spans="1:13" x14ac:dyDescent="0.25">
      <c r="A14358" s="130" t="s">
        <v>17080</v>
      </c>
      <c r="B14358" s="130" t="s">
        <v>17081</v>
      </c>
      <c r="C14358" s="130" t="s">
        <v>75</v>
      </c>
      <c r="D14358" s="131">
        <v>0.17</v>
      </c>
      <c r="E14358" s="132">
        <v>100</v>
      </c>
      <c r="F14358" s="132">
        <v>100</v>
      </c>
      <c r="G14358" s="126" t="s">
        <v>14884</v>
      </c>
      <c r="H14358" s="126" t="s">
        <v>21146</v>
      </c>
      <c r="I14358" s="126" t="s">
        <v>22101</v>
      </c>
      <c r="J14358" s="126" t="s">
        <v>26278</v>
      </c>
      <c r="K14358" s="9">
        <f>_xlfn.IFNA(VLOOKUP(Table5[[#This Row],[Section]],SubSill_Tier,2,FALSE),0)</f>
        <v>0</v>
      </c>
      <c r="L14358" s="9" t="str">
        <f t="shared" si="239"/>
        <v/>
      </c>
      <c r="M14358" s="205" t="str" cm="1">
        <f t="array" ref="M14358">_xlfn.IFS(NOT(ISERROR(VLOOKUP(Table5[[#This Row],[Section]],TB_notTB,1,FALSE))),"No",LEFT(Table5[[#This Row],[Section]],3)="ETB","PLS",LEFT(Table5[[#This Row],[Section]],1)="7","PDB",NOT(ISBLANK(Table5[[#This Row],[Section]])),"No")</f>
        <v>No</v>
      </c>
    </row>
    <row r="14359" spans="1:13" x14ac:dyDescent="0.25">
      <c r="A14359" s="130" t="s">
        <v>17082</v>
      </c>
      <c r="B14359" s="130" t="s">
        <v>19898</v>
      </c>
      <c r="C14359" s="130" t="s">
        <v>75</v>
      </c>
      <c r="D14359" s="131">
        <v>0.42199999999999999</v>
      </c>
      <c r="E14359" s="132">
        <v>203</v>
      </c>
      <c r="F14359" s="132">
        <v>100</v>
      </c>
      <c r="G14359" s="126" t="s">
        <v>14884</v>
      </c>
      <c r="H14359" s="126" t="s">
        <v>21146</v>
      </c>
      <c r="I14359" s="126" t="s">
        <v>22101</v>
      </c>
      <c r="J14359" s="126" t="s">
        <v>26278</v>
      </c>
      <c r="K14359" s="9">
        <f>_xlfn.IFNA(VLOOKUP(Table5[[#This Row],[Section]],SubSill_Tier,2,FALSE),0)</f>
        <v>0</v>
      </c>
      <c r="L14359" s="9" t="str">
        <f t="shared" si="239"/>
        <v/>
      </c>
      <c r="M14359" s="205" t="str" cm="1">
        <f t="array" ref="M14359">_xlfn.IFS(NOT(ISERROR(VLOOKUP(Table5[[#This Row],[Section]],TB_notTB,1,FALSE))),"No",LEFT(Table5[[#This Row],[Section]],3)="ETB","PLS",LEFT(Table5[[#This Row],[Section]],1)="7","PDB",NOT(ISBLANK(Table5[[#This Row],[Section]])),"No")</f>
        <v>No</v>
      </c>
    </row>
    <row r="14360" spans="1:13" x14ac:dyDescent="0.25">
      <c r="A14360" s="130" t="s">
        <v>5315</v>
      </c>
      <c r="B14360" s="130" t="s">
        <v>17222</v>
      </c>
      <c r="C14360" s="130" t="s">
        <v>98</v>
      </c>
      <c r="D14360" s="131">
        <v>4.1130000000000004</v>
      </c>
      <c r="E14360" s="132">
        <v>571</v>
      </c>
      <c r="F14360" s="132">
        <v>571</v>
      </c>
      <c r="G14360" s="126" t="s">
        <v>13712</v>
      </c>
      <c r="H14360" s="126" t="s">
        <v>20120</v>
      </c>
      <c r="I14360" s="126" t="s">
        <v>21055</v>
      </c>
      <c r="J14360" s="126" t="s">
        <v>26232</v>
      </c>
      <c r="K14360" s="9">
        <f>_xlfn.IFNA(VLOOKUP(Table5[[#This Row],[Section]],SubSill_Tier,2,FALSE),0)</f>
        <v>0</v>
      </c>
      <c r="L14360" s="9" t="str">
        <f t="shared" si="239"/>
        <v/>
      </c>
      <c r="M14360" s="205" t="str" cm="1">
        <f t="array" ref="M14360">_xlfn.IFS(NOT(ISERROR(VLOOKUP(Table5[[#This Row],[Section]],TB_notTB,1,FALSE))),"No",LEFT(Table5[[#This Row],[Section]],3)="ETB","PLS",LEFT(Table5[[#This Row],[Section]],1)="7","PDB",NOT(ISBLANK(Table5[[#This Row],[Section]])),"No")</f>
        <v>No</v>
      </c>
    </row>
    <row r="14361" spans="1:13" x14ac:dyDescent="0.25">
      <c r="A14361" s="130" t="s">
        <v>10173</v>
      </c>
      <c r="B14361" s="130" t="s">
        <v>3598</v>
      </c>
      <c r="C14361" s="130" t="s">
        <v>98</v>
      </c>
      <c r="D14361" s="131">
        <v>1.216</v>
      </c>
      <c r="E14361" s="132">
        <v>283</v>
      </c>
      <c r="F14361" s="132">
        <v>283</v>
      </c>
      <c r="G14361" s="126" t="s">
        <v>13724</v>
      </c>
      <c r="H14361" s="126" t="s">
        <v>20186</v>
      </c>
      <c r="I14361" s="126" t="s">
        <v>22099</v>
      </c>
      <c r="J14361" s="126" t="s">
        <v>26234</v>
      </c>
      <c r="K14361" s="9">
        <f>_xlfn.IFNA(VLOOKUP(Table5[[#This Row],[Section]],SubSill_Tier,2,FALSE),0)</f>
        <v>0</v>
      </c>
      <c r="L14361" s="9" t="str">
        <f t="shared" si="239"/>
        <v/>
      </c>
      <c r="M14361" s="205" t="str" cm="1">
        <f t="array" ref="M14361">_xlfn.IFS(NOT(ISERROR(VLOOKUP(Table5[[#This Row],[Section]],TB_notTB,1,FALSE))),"No",LEFT(Table5[[#This Row],[Section]],3)="ETB","PLS",LEFT(Table5[[#This Row],[Section]],1)="7","PDB",NOT(ISBLANK(Table5[[#This Row],[Section]])),"No")</f>
        <v>No</v>
      </c>
    </row>
    <row r="14362" spans="1:13" x14ac:dyDescent="0.25">
      <c r="A14362" s="130" t="s">
        <v>10174</v>
      </c>
      <c r="B14362" s="130" t="s">
        <v>17222</v>
      </c>
      <c r="C14362" s="130" t="s">
        <v>75</v>
      </c>
      <c r="D14362" s="131">
        <v>1.0549999999999999</v>
      </c>
      <c r="E14362" s="132">
        <v>153</v>
      </c>
      <c r="F14362" s="132">
        <v>153</v>
      </c>
      <c r="G14362" s="126" t="s">
        <v>13740</v>
      </c>
      <c r="H14362" s="126" t="s">
        <v>20124</v>
      </c>
      <c r="I14362" s="126" t="s">
        <v>21059</v>
      </c>
      <c r="J14362" s="126" t="s">
        <v>26236</v>
      </c>
      <c r="K14362" s="9">
        <f>_xlfn.IFNA(VLOOKUP(Table5[[#This Row],[Section]],SubSill_Tier,2,FALSE),0)</f>
        <v>0</v>
      </c>
      <c r="L14362" s="9" t="str">
        <f t="shared" si="239"/>
        <v/>
      </c>
      <c r="M14362" s="205" t="str" cm="1">
        <f t="array" ref="M14362">_xlfn.IFS(NOT(ISERROR(VLOOKUP(Table5[[#This Row],[Section]],TB_notTB,1,FALSE))),"No",LEFT(Table5[[#This Row],[Section]],3)="ETB","PLS",LEFT(Table5[[#This Row],[Section]],1)="7","PDB",NOT(ISBLANK(Table5[[#This Row],[Section]])),"No")</f>
        <v>No</v>
      </c>
    </row>
    <row r="14363" spans="1:13" x14ac:dyDescent="0.25">
      <c r="A14363" s="130" t="s">
        <v>12278</v>
      </c>
      <c r="B14363" s="130" t="s">
        <v>17222</v>
      </c>
      <c r="C14363" s="130" t="s">
        <v>98</v>
      </c>
      <c r="D14363" s="131">
        <v>0.17599999999999999</v>
      </c>
      <c r="E14363" s="132">
        <v>100</v>
      </c>
      <c r="F14363" s="132">
        <v>100</v>
      </c>
      <c r="G14363" s="126" t="s">
        <v>13758</v>
      </c>
      <c r="H14363" s="126" t="s">
        <v>20201</v>
      </c>
      <c r="I14363" s="126" t="s">
        <v>20202</v>
      </c>
      <c r="J14363" s="126" t="s">
        <v>26258</v>
      </c>
      <c r="K14363" s="9">
        <f>_xlfn.IFNA(VLOOKUP(Table5[[#This Row],[Section]],SubSill_Tier,2,FALSE),0)</f>
        <v>0</v>
      </c>
      <c r="L14363" s="9" t="str">
        <f t="shared" si="239"/>
        <v/>
      </c>
      <c r="M14363" s="205" t="str" cm="1">
        <f t="array" ref="M14363">_xlfn.IFS(NOT(ISERROR(VLOOKUP(Table5[[#This Row],[Section]],TB_notTB,1,FALSE))),"No",LEFT(Table5[[#This Row],[Section]],3)="ETB","PLS",LEFT(Table5[[#This Row],[Section]],1)="7","PDB",NOT(ISBLANK(Table5[[#This Row],[Section]])),"No")</f>
        <v>No</v>
      </c>
    </row>
    <row r="14364" spans="1:13" x14ac:dyDescent="0.25">
      <c r="A14364" s="130" t="s">
        <v>5316</v>
      </c>
      <c r="B14364" s="130" t="s">
        <v>17222</v>
      </c>
      <c r="C14364" s="130" t="s">
        <v>98</v>
      </c>
      <c r="D14364" s="131">
        <v>0.94199999999999995</v>
      </c>
      <c r="E14364" s="132">
        <v>477</v>
      </c>
      <c r="F14364" s="132">
        <v>477</v>
      </c>
      <c r="G14364" s="126" t="s">
        <v>13736</v>
      </c>
      <c r="H14364" s="126" t="s">
        <v>20148</v>
      </c>
      <c r="I14364" s="126" t="s">
        <v>21073</v>
      </c>
      <c r="J14364" s="126" t="s">
        <v>26232</v>
      </c>
      <c r="K14364" s="9">
        <f>_xlfn.IFNA(VLOOKUP(Table5[[#This Row],[Section]],SubSill_Tier,2,FALSE),0)</f>
        <v>0</v>
      </c>
      <c r="L14364" s="9" t="str">
        <f t="shared" si="239"/>
        <v/>
      </c>
      <c r="M14364" s="205" t="str" cm="1">
        <f t="array" ref="M14364">_xlfn.IFS(NOT(ISERROR(VLOOKUP(Table5[[#This Row],[Section]],TB_notTB,1,FALSE))),"No",LEFT(Table5[[#This Row],[Section]],3)="ETB","PLS",LEFT(Table5[[#This Row],[Section]],1)="7","PDB",NOT(ISBLANK(Table5[[#This Row],[Section]])),"No")</f>
        <v>No</v>
      </c>
    </row>
    <row r="14365" spans="1:13" x14ac:dyDescent="0.25">
      <c r="A14365" s="130" t="s">
        <v>5317</v>
      </c>
      <c r="B14365" s="130" t="s">
        <v>17222</v>
      </c>
      <c r="C14365" s="130" t="s">
        <v>98</v>
      </c>
      <c r="D14365" s="131">
        <v>0.83599999999999997</v>
      </c>
      <c r="E14365" s="132">
        <v>428</v>
      </c>
      <c r="F14365" s="132">
        <v>143</v>
      </c>
      <c r="G14365" s="126" t="s">
        <v>13736</v>
      </c>
      <c r="H14365" s="126" t="s">
        <v>20148</v>
      </c>
      <c r="I14365" s="126" t="s">
        <v>21073</v>
      </c>
      <c r="J14365" s="126" t="s">
        <v>26232</v>
      </c>
      <c r="K14365" s="9">
        <f>_xlfn.IFNA(VLOOKUP(Table5[[#This Row],[Section]],SubSill_Tier,2,FALSE),0)</f>
        <v>0</v>
      </c>
      <c r="L14365" s="9" t="str">
        <f t="shared" si="239"/>
        <v/>
      </c>
      <c r="M14365" s="205" t="str" cm="1">
        <f t="array" ref="M14365">_xlfn.IFS(NOT(ISERROR(VLOOKUP(Table5[[#This Row],[Section]],TB_notTB,1,FALSE))),"No",LEFT(Table5[[#This Row],[Section]],3)="ETB","PLS",LEFT(Table5[[#This Row],[Section]],1)="7","PDB",NOT(ISBLANK(Table5[[#This Row],[Section]])),"No")</f>
        <v>No</v>
      </c>
    </row>
    <row r="14366" spans="1:13" x14ac:dyDescent="0.25">
      <c r="A14366" s="130" t="s">
        <v>12279</v>
      </c>
      <c r="B14366" s="130" t="s">
        <v>21551</v>
      </c>
      <c r="C14366" s="130" t="s">
        <v>75</v>
      </c>
      <c r="D14366" s="131">
        <v>0.47699999999999998</v>
      </c>
      <c r="E14366" s="132">
        <v>197</v>
      </c>
      <c r="F14366" s="132">
        <v>118</v>
      </c>
      <c r="G14366" s="126" t="s">
        <v>13761</v>
      </c>
      <c r="H14366" s="126" t="s">
        <v>20256</v>
      </c>
      <c r="I14366" s="126" t="s">
        <v>21097</v>
      </c>
      <c r="J14366" s="126" t="s">
        <v>26259</v>
      </c>
      <c r="K14366" s="9">
        <f>_xlfn.IFNA(VLOOKUP(Table5[[#This Row],[Section]],SubSill_Tier,2,FALSE),0)</f>
        <v>0</v>
      </c>
      <c r="L14366" s="9" t="str">
        <f t="shared" si="239"/>
        <v/>
      </c>
      <c r="M14366" s="205" t="str" cm="1">
        <f t="array" ref="M14366">_xlfn.IFS(NOT(ISERROR(VLOOKUP(Table5[[#This Row],[Section]],TB_notTB,1,FALSE))),"No",LEFT(Table5[[#This Row],[Section]],3)="ETB","PLS",LEFT(Table5[[#This Row],[Section]],1)="7","PDB",NOT(ISBLANK(Table5[[#This Row],[Section]])),"No")</f>
        <v>No</v>
      </c>
    </row>
    <row r="14367" spans="1:13" x14ac:dyDescent="0.25">
      <c r="A14367" s="130" t="s">
        <v>10175</v>
      </c>
      <c r="B14367" s="130" t="s">
        <v>10176</v>
      </c>
      <c r="C14367" s="130" t="s">
        <v>75</v>
      </c>
      <c r="D14367" s="131">
        <v>0.628</v>
      </c>
      <c r="E14367" s="132">
        <v>388</v>
      </c>
      <c r="F14367" s="132">
        <v>148</v>
      </c>
      <c r="G14367" s="126" t="s">
        <v>13780</v>
      </c>
      <c r="H14367" s="126" t="s">
        <v>20578</v>
      </c>
      <c r="I14367" s="126" t="s">
        <v>20579</v>
      </c>
      <c r="J14367" s="126" t="s">
        <v>26333</v>
      </c>
      <c r="K14367" s="9">
        <f>_xlfn.IFNA(VLOOKUP(Table5[[#This Row],[Section]],SubSill_Tier,2,FALSE),0)</f>
        <v>0</v>
      </c>
      <c r="L14367" s="9" t="str">
        <f t="shared" si="239"/>
        <v/>
      </c>
      <c r="M14367" s="205" t="str" cm="1">
        <f t="array" ref="M14367">_xlfn.IFS(NOT(ISERROR(VLOOKUP(Table5[[#This Row],[Section]],TB_notTB,1,FALSE))),"No",LEFT(Table5[[#This Row],[Section]],3)="ETB","PLS",LEFT(Table5[[#This Row],[Section]],1)="7","PDB",NOT(ISBLANK(Table5[[#This Row],[Section]])),"No")</f>
        <v>No</v>
      </c>
    </row>
    <row r="14368" spans="1:13" x14ac:dyDescent="0.25">
      <c r="A14368" s="130" t="s">
        <v>10177</v>
      </c>
      <c r="B14368" s="130" t="s">
        <v>17222</v>
      </c>
      <c r="C14368" s="130" t="s">
        <v>98</v>
      </c>
      <c r="D14368" s="131">
        <v>0.47299999999999998</v>
      </c>
      <c r="E14368" s="132">
        <v>100</v>
      </c>
      <c r="F14368" s="132">
        <v>100</v>
      </c>
      <c r="G14368" s="126" t="s">
        <v>13719</v>
      </c>
      <c r="H14368" s="126" t="s">
        <v>20128</v>
      </c>
      <c r="I14368" s="126" t="s">
        <v>20129</v>
      </c>
      <c r="J14368" s="126" t="s">
        <v>26236</v>
      </c>
      <c r="K14368" s="9">
        <f>_xlfn.IFNA(VLOOKUP(Table5[[#This Row],[Section]],SubSill_Tier,2,FALSE),0)</f>
        <v>0</v>
      </c>
      <c r="L14368" s="9" t="str">
        <f t="shared" si="239"/>
        <v/>
      </c>
      <c r="M14368" s="205" t="str" cm="1">
        <f t="array" ref="M14368">_xlfn.IFS(NOT(ISERROR(VLOOKUP(Table5[[#This Row],[Section]],TB_notTB,1,FALSE))),"No",LEFT(Table5[[#This Row],[Section]],3)="ETB","PLS",LEFT(Table5[[#This Row],[Section]],1)="7","PDB",NOT(ISBLANK(Table5[[#This Row],[Section]])),"No")</f>
        <v>No</v>
      </c>
    </row>
    <row r="14369" spans="1:13" x14ac:dyDescent="0.25">
      <c r="A14369" s="130" t="s">
        <v>5318</v>
      </c>
      <c r="B14369" s="130" t="s">
        <v>5319</v>
      </c>
      <c r="C14369" s="130" t="s">
        <v>75</v>
      </c>
      <c r="D14369" s="131">
        <v>1.212</v>
      </c>
      <c r="E14369" s="132">
        <v>265</v>
      </c>
      <c r="F14369" s="132">
        <v>245</v>
      </c>
      <c r="G14369" s="126" t="s">
        <v>21325</v>
      </c>
      <c r="H14369" s="126" t="s">
        <v>21326</v>
      </c>
      <c r="I14369" s="126" t="s">
        <v>21327</v>
      </c>
      <c r="J14369" s="126" t="s">
        <v>26278</v>
      </c>
      <c r="K14369" s="9">
        <f>_xlfn.IFNA(VLOOKUP(Table5[[#This Row],[Section]],SubSill_Tier,2,FALSE),0)</f>
        <v>0</v>
      </c>
      <c r="L14369" s="9" t="str">
        <f t="shared" si="239"/>
        <v/>
      </c>
      <c r="M14369" s="205" t="str" cm="1">
        <f t="array" ref="M14369">_xlfn.IFS(NOT(ISERROR(VLOOKUP(Table5[[#This Row],[Section]],TB_notTB,1,FALSE))),"No",LEFT(Table5[[#This Row],[Section]],3)="ETB","PLS",LEFT(Table5[[#This Row],[Section]],1)="7","PDB",NOT(ISBLANK(Table5[[#This Row],[Section]])),"No")</f>
        <v>No</v>
      </c>
    </row>
    <row r="14370" spans="1:13" x14ac:dyDescent="0.25">
      <c r="A14370" s="130" t="s">
        <v>5320</v>
      </c>
      <c r="B14370" s="130" t="s">
        <v>5321</v>
      </c>
      <c r="C14370" s="130" t="s">
        <v>75</v>
      </c>
      <c r="D14370" s="131">
        <v>1.0649999999999999</v>
      </c>
      <c r="E14370" s="132">
        <v>267</v>
      </c>
      <c r="F14370" s="132">
        <v>245</v>
      </c>
      <c r="G14370" s="126" t="s">
        <v>21325</v>
      </c>
      <c r="H14370" s="126" t="s">
        <v>21326</v>
      </c>
      <c r="I14370" s="126" t="s">
        <v>21327</v>
      </c>
      <c r="J14370" s="126" t="s">
        <v>26278</v>
      </c>
      <c r="K14370" s="9">
        <f>_xlfn.IFNA(VLOOKUP(Table5[[#This Row],[Section]],SubSill_Tier,2,FALSE),0)</f>
        <v>0</v>
      </c>
      <c r="L14370" s="9" t="str">
        <f t="shared" si="239"/>
        <v/>
      </c>
      <c r="M14370" s="205" t="str" cm="1">
        <f t="array" ref="M14370">_xlfn.IFS(NOT(ISERROR(VLOOKUP(Table5[[#This Row],[Section]],TB_notTB,1,FALSE))),"No",LEFT(Table5[[#This Row],[Section]],3)="ETB","PLS",LEFT(Table5[[#This Row],[Section]],1)="7","PDB",NOT(ISBLANK(Table5[[#This Row],[Section]])),"No")</f>
        <v>No</v>
      </c>
    </row>
    <row r="14371" spans="1:13" x14ac:dyDescent="0.25">
      <c r="A14371" s="130" t="s">
        <v>17083</v>
      </c>
      <c r="B14371" s="130" t="s">
        <v>22535</v>
      </c>
      <c r="C14371" s="130" t="s">
        <v>75</v>
      </c>
      <c r="D14371" s="131">
        <v>0.25600000000000001</v>
      </c>
      <c r="E14371" s="132">
        <v>142</v>
      </c>
      <c r="F14371" s="132">
        <v>100</v>
      </c>
      <c r="G14371" s="126" t="s">
        <v>15670</v>
      </c>
      <c r="H14371" s="126" t="s">
        <v>21159</v>
      </c>
      <c r="I14371" s="126" t="s">
        <v>22103</v>
      </c>
      <c r="J14371" s="126" t="s">
        <v>26278</v>
      </c>
      <c r="K14371" s="9">
        <f>_xlfn.IFNA(VLOOKUP(Table5[[#This Row],[Section]],SubSill_Tier,2,FALSE),0)</f>
        <v>0</v>
      </c>
      <c r="L14371" s="9" t="str">
        <f t="shared" si="239"/>
        <v/>
      </c>
      <c r="M14371" s="205" t="str" cm="1">
        <f t="array" ref="M14371">_xlfn.IFS(NOT(ISERROR(VLOOKUP(Table5[[#This Row],[Section]],TB_notTB,1,FALSE))),"No",LEFT(Table5[[#This Row],[Section]],3)="ETB","PLS",LEFT(Table5[[#This Row],[Section]],1)="7","PDB",NOT(ISBLANK(Table5[[#This Row],[Section]])),"No")</f>
        <v>No</v>
      </c>
    </row>
    <row r="14372" spans="1:13" x14ac:dyDescent="0.25">
      <c r="A14372" s="130" t="s">
        <v>17084</v>
      </c>
      <c r="B14372" s="130" t="s">
        <v>22536</v>
      </c>
      <c r="C14372" s="130" t="s">
        <v>75</v>
      </c>
      <c r="D14372" s="131">
        <v>0.56899999999999995</v>
      </c>
      <c r="E14372" s="132">
        <v>301</v>
      </c>
      <c r="F14372" s="132">
        <v>123</v>
      </c>
      <c r="G14372" s="126" t="s">
        <v>15670</v>
      </c>
      <c r="H14372" s="126" t="s">
        <v>21159</v>
      </c>
      <c r="I14372" s="126" t="s">
        <v>22103</v>
      </c>
      <c r="J14372" s="126" t="s">
        <v>26278</v>
      </c>
      <c r="K14372" s="9">
        <f>_xlfn.IFNA(VLOOKUP(Table5[[#This Row],[Section]],SubSill_Tier,2,FALSE),0)</f>
        <v>0</v>
      </c>
      <c r="L14372" s="9" t="str">
        <f t="shared" si="239"/>
        <v/>
      </c>
      <c r="M14372" s="205" t="str" cm="1">
        <f t="array" ref="M14372">_xlfn.IFS(NOT(ISERROR(VLOOKUP(Table5[[#This Row],[Section]],TB_notTB,1,FALSE))),"No",LEFT(Table5[[#This Row],[Section]],3)="ETB","PLS",LEFT(Table5[[#This Row],[Section]],1)="7","PDB",NOT(ISBLANK(Table5[[#This Row],[Section]])),"No")</f>
        <v>No</v>
      </c>
    </row>
    <row r="14373" spans="1:13" x14ac:dyDescent="0.25">
      <c r="A14373" s="130" t="s">
        <v>17085</v>
      </c>
      <c r="B14373" s="130" t="s">
        <v>17086</v>
      </c>
      <c r="C14373" s="130" t="s">
        <v>75</v>
      </c>
      <c r="D14373" s="131">
        <v>0.58199999999999996</v>
      </c>
      <c r="E14373" s="132">
        <v>289</v>
      </c>
      <c r="F14373" s="132">
        <v>100</v>
      </c>
      <c r="G14373" s="126" t="s">
        <v>14884</v>
      </c>
      <c r="H14373" s="126" t="s">
        <v>21146</v>
      </c>
      <c r="I14373" s="126" t="s">
        <v>22101</v>
      </c>
      <c r="J14373" s="126" t="s">
        <v>26278</v>
      </c>
      <c r="K14373" s="9">
        <f>_xlfn.IFNA(VLOOKUP(Table5[[#This Row],[Section]],SubSill_Tier,2,FALSE),0)</f>
        <v>0</v>
      </c>
      <c r="L14373" s="9" t="str">
        <f t="shared" si="239"/>
        <v/>
      </c>
      <c r="M14373" s="205" t="str" cm="1">
        <f t="array" ref="M14373">_xlfn.IFS(NOT(ISERROR(VLOOKUP(Table5[[#This Row],[Section]],TB_notTB,1,FALSE))),"No",LEFT(Table5[[#This Row],[Section]],3)="ETB","PLS",LEFT(Table5[[#This Row],[Section]],1)="7","PDB",NOT(ISBLANK(Table5[[#This Row],[Section]])),"No")</f>
        <v>No</v>
      </c>
    </row>
    <row r="14374" spans="1:13" x14ac:dyDescent="0.25">
      <c r="A14374" s="130" t="s">
        <v>17087</v>
      </c>
      <c r="B14374" s="130" t="s">
        <v>17088</v>
      </c>
      <c r="C14374" s="130" t="s">
        <v>75</v>
      </c>
      <c r="D14374" s="131">
        <v>0.60299999999999998</v>
      </c>
      <c r="E14374" s="132">
        <v>322</v>
      </c>
      <c r="F14374" s="132">
        <v>100</v>
      </c>
      <c r="G14374" s="126" t="s">
        <v>14884</v>
      </c>
      <c r="H14374" s="126" t="s">
        <v>21146</v>
      </c>
      <c r="I14374" s="126" t="s">
        <v>22101</v>
      </c>
      <c r="J14374" s="126" t="s">
        <v>26278</v>
      </c>
      <c r="K14374" s="9">
        <f>_xlfn.IFNA(VLOOKUP(Table5[[#This Row],[Section]],SubSill_Tier,2,FALSE),0)</f>
        <v>0</v>
      </c>
      <c r="L14374" s="9" t="str">
        <f t="shared" si="239"/>
        <v/>
      </c>
      <c r="M14374" s="205" t="str" cm="1">
        <f t="array" ref="M14374">_xlfn.IFS(NOT(ISERROR(VLOOKUP(Table5[[#This Row],[Section]],TB_notTB,1,FALSE))),"No",LEFT(Table5[[#This Row],[Section]],3)="ETB","PLS",LEFT(Table5[[#This Row],[Section]],1)="7","PDB",NOT(ISBLANK(Table5[[#This Row],[Section]])),"No")</f>
        <v>No</v>
      </c>
    </row>
    <row r="14375" spans="1:13" x14ac:dyDescent="0.25">
      <c r="A14375" s="130" t="s">
        <v>5322</v>
      </c>
      <c r="B14375" s="130" t="s">
        <v>17222</v>
      </c>
      <c r="C14375" s="130" t="s">
        <v>98</v>
      </c>
      <c r="D14375" s="131">
        <v>0.96399999999999997</v>
      </c>
      <c r="E14375" s="132">
        <v>364</v>
      </c>
      <c r="F14375" s="132">
        <v>364</v>
      </c>
      <c r="G14375" s="126" t="s">
        <v>13711</v>
      </c>
      <c r="H14375" s="126" t="s">
        <v>20119</v>
      </c>
      <c r="I14375" s="126" t="s">
        <v>21054</v>
      </c>
      <c r="J14375" s="126" t="s">
        <v>26232</v>
      </c>
      <c r="K14375" s="9">
        <f>_xlfn.IFNA(VLOOKUP(Table5[[#This Row],[Section]],SubSill_Tier,2,FALSE),0)</f>
        <v>0</v>
      </c>
      <c r="L14375" s="9" t="str">
        <f t="shared" si="239"/>
        <v/>
      </c>
      <c r="M14375" s="205" t="str" cm="1">
        <f t="array" ref="M14375">_xlfn.IFS(NOT(ISERROR(VLOOKUP(Table5[[#This Row],[Section]],TB_notTB,1,FALSE))),"No",LEFT(Table5[[#This Row],[Section]],3)="ETB","PLS",LEFT(Table5[[#This Row],[Section]],1)="7","PDB",NOT(ISBLANK(Table5[[#This Row],[Section]])),"No")</f>
        <v>No</v>
      </c>
    </row>
    <row r="14376" spans="1:13" x14ac:dyDescent="0.25">
      <c r="A14376" s="130" t="s">
        <v>5323</v>
      </c>
      <c r="B14376" s="130" t="s">
        <v>17222</v>
      </c>
      <c r="C14376" s="130" t="s">
        <v>98</v>
      </c>
      <c r="D14376" s="131">
        <v>0.33800000000000002</v>
      </c>
      <c r="E14376" s="132">
        <v>146</v>
      </c>
      <c r="F14376" s="132">
        <v>100</v>
      </c>
      <c r="G14376" s="126" t="s">
        <v>13730</v>
      </c>
      <c r="H14376" s="126" t="s">
        <v>20139</v>
      </c>
      <c r="I14376" s="126" t="s">
        <v>20140</v>
      </c>
      <c r="J14376" s="126" t="s">
        <v>26243</v>
      </c>
      <c r="K14376" s="9">
        <f>_xlfn.IFNA(VLOOKUP(Table5[[#This Row],[Section]],SubSill_Tier,2,FALSE),0)</f>
        <v>0</v>
      </c>
      <c r="L14376" s="9" t="str">
        <f t="shared" si="239"/>
        <v/>
      </c>
      <c r="M14376" s="205" t="str" cm="1">
        <f t="array" ref="M14376">_xlfn.IFS(NOT(ISERROR(VLOOKUP(Table5[[#This Row],[Section]],TB_notTB,1,FALSE))),"No",LEFT(Table5[[#This Row],[Section]],3)="ETB","PLS",LEFT(Table5[[#This Row],[Section]],1)="7","PDB",NOT(ISBLANK(Table5[[#This Row],[Section]])),"No")</f>
        <v>No</v>
      </c>
    </row>
    <row r="14377" spans="1:13" x14ac:dyDescent="0.25">
      <c r="A14377" s="130" t="s">
        <v>5324</v>
      </c>
      <c r="B14377" s="130" t="s">
        <v>17222</v>
      </c>
      <c r="C14377" s="130" t="s">
        <v>98</v>
      </c>
      <c r="D14377" s="131">
        <v>0.90700000000000003</v>
      </c>
      <c r="E14377" s="132">
        <v>404</v>
      </c>
      <c r="F14377" s="132">
        <v>333</v>
      </c>
      <c r="G14377" s="126" t="s">
        <v>13736</v>
      </c>
      <c r="H14377" s="126" t="s">
        <v>20148</v>
      </c>
      <c r="I14377" s="126" t="s">
        <v>21073</v>
      </c>
      <c r="J14377" s="126" t="s">
        <v>26232</v>
      </c>
      <c r="K14377" s="9">
        <f>_xlfn.IFNA(VLOOKUP(Table5[[#This Row],[Section]],SubSill_Tier,2,FALSE),0)</f>
        <v>0</v>
      </c>
      <c r="L14377" s="9" t="str">
        <f t="shared" si="239"/>
        <v/>
      </c>
      <c r="M14377" s="205" t="str" cm="1">
        <f t="array" ref="M14377">_xlfn.IFS(NOT(ISERROR(VLOOKUP(Table5[[#This Row],[Section]],TB_notTB,1,FALSE))),"No",LEFT(Table5[[#This Row],[Section]],3)="ETB","PLS",LEFT(Table5[[#This Row],[Section]],1)="7","PDB",NOT(ISBLANK(Table5[[#This Row],[Section]])),"No")</f>
        <v>No</v>
      </c>
    </row>
    <row r="14378" spans="1:13" x14ac:dyDescent="0.25">
      <c r="A14378" s="130" t="s">
        <v>5325</v>
      </c>
      <c r="B14378" s="130" t="s">
        <v>17222</v>
      </c>
      <c r="C14378" s="130" t="s">
        <v>98</v>
      </c>
      <c r="D14378" s="131">
        <v>2.4670000000000001</v>
      </c>
      <c r="E14378" s="132">
        <v>1131</v>
      </c>
      <c r="F14378" s="132">
        <v>176</v>
      </c>
      <c r="G14378" s="126" t="s">
        <v>13736</v>
      </c>
      <c r="H14378" s="126" t="s">
        <v>20148</v>
      </c>
      <c r="I14378" s="126" t="s">
        <v>21073</v>
      </c>
      <c r="J14378" s="126" t="s">
        <v>26232</v>
      </c>
      <c r="K14378" s="9">
        <f>_xlfn.IFNA(VLOOKUP(Table5[[#This Row],[Section]],SubSill_Tier,2,FALSE),0)</f>
        <v>0</v>
      </c>
      <c r="L14378" s="9" t="str">
        <f t="shared" si="239"/>
        <v/>
      </c>
      <c r="M14378" s="205" t="str" cm="1">
        <f t="array" ref="M14378">_xlfn.IFS(NOT(ISERROR(VLOOKUP(Table5[[#This Row],[Section]],TB_notTB,1,FALSE))),"No",LEFT(Table5[[#This Row],[Section]],3)="ETB","PLS",LEFT(Table5[[#This Row],[Section]],1)="7","PDB",NOT(ISBLANK(Table5[[#This Row],[Section]])),"No")</f>
        <v>No</v>
      </c>
    </row>
    <row r="14379" spans="1:13" x14ac:dyDescent="0.25">
      <c r="A14379" s="130" t="s">
        <v>5326</v>
      </c>
      <c r="B14379" s="130" t="s">
        <v>17222</v>
      </c>
      <c r="C14379" s="130" t="s">
        <v>98</v>
      </c>
      <c r="D14379" s="131">
        <v>0.68</v>
      </c>
      <c r="E14379" s="132">
        <v>350</v>
      </c>
      <c r="F14379" s="132">
        <v>149</v>
      </c>
      <c r="G14379" s="126" t="s">
        <v>13736</v>
      </c>
      <c r="H14379" s="126" t="s">
        <v>20148</v>
      </c>
      <c r="I14379" s="126" t="s">
        <v>21073</v>
      </c>
      <c r="J14379" s="126" t="s">
        <v>26232</v>
      </c>
      <c r="K14379" s="9">
        <f>_xlfn.IFNA(VLOOKUP(Table5[[#This Row],[Section]],SubSill_Tier,2,FALSE),0)</f>
        <v>0</v>
      </c>
      <c r="L14379" s="9" t="str">
        <f t="shared" si="239"/>
        <v/>
      </c>
      <c r="M14379" s="205" t="str" cm="1">
        <f t="array" ref="M14379">_xlfn.IFS(NOT(ISERROR(VLOOKUP(Table5[[#This Row],[Section]],TB_notTB,1,FALSE))),"No",LEFT(Table5[[#This Row],[Section]],3)="ETB","PLS",LEFT(Table5[[#This Row],[Section]],1)="7","PDB",NOT(ISBLANK(Table5[[#This Row],[Section]])),"No")</f>
        <v>No</v>
      </c>
    </row>
    <row r="14380" spans="1:13" x14ac:dyDescent="0.25">
      <c r="A14380" s="130" t="s">
        <v>5327</v>
      </c>
      <c r="B14380" s="130" t="s">
        <v>17222</v>
      </c>
      <c r="C14380" s="130" t="s">
        <v>98</v>
      </c>
      <c r="D14380" s="131">
        <v>4.383</v>
      </c>
      <c r="E14380" s="132">
        <v>270</v>
      </c>
      <c r="F14380" s="132">
        <v>270</v>
      </c>
      <c r="G14380" s="126" t="s">
        <v>13712</v>
      </c>
      <c r="H14380" s="126" t="s">
        <v>20120</v>
      </c>
      <c r="I14380" s="126" t="s">
        <v>21055</v>
      </c>
      <c r="J14380" s="126" t="s">
        <v>26232</v>
      </c>
      <c r="K14380" s="9">
        <f>_xlfn.IFNA(VLOOKUP(Table5[[#This Row],[Section]],SubSill_Tier,2,FALSE),0)</f>
        <v>0</v>
      </c>
      <c r="L14380" s="9" t="str">
        <f t="shared" si="239"/>
        <v/>
      </c>
      <c r="M14380" s="205" t="str" cm="1">
        <f t="array" ref="M14380">_xlfn.IFS(NOT(ISERROR(VLOOKUP(Table5[[#This Row],[Section]],TB_notTB,1,FALSE))),"No",LEFT(Table5[[#This Row],[Section]],3)="ETB","PLS",LEFT(Table5[[#This Row],[Section]],1)="7","PDB",NOT(ISBLANK(Table5[[#This Row],[Section]])),"No")</f>
        <v>No</v>
      </c>
    </row>
    <row r="14381" spans="1:13" x14ac:dyDescent="0.25">
      <c r="A14381" s="130" t="s">
        <v>5328</v>
      </c>
      <c r="B14381" s="130" t="s">
        <v>17222</v>
      </c>
      <c r="C14381" s="130" t="s">
        <v>98</v>
      </c>
      <c r="D14381" s="131">
        <v>0.246</v>
      </c>
      <c r="E14381" s="132">
        <v>100</v>
      </c>
      <c r="F14381" s="132">
        <v>100</v>
      </c>
      <c r="G14381" s="126" t="s">
        <v>13712</v>
      </c>
      <c r="H14381" s="126" t="s">
        <v>20120</v>
      </c>
      <c r="I14381" s="126" t="s">
        <v>21055</v>
      </c>
      <c r="J14381" s="126" t="s">
        <v>26232</v>
      </c>
      <c r="K14381" s="9">
        <f>_xlfn.IFNA(VLOOKUP(Table5[[#This Row],[Section]],SubSill_Tier,2,FALSE),0)</f>
        <v>0</v>
      </c>
      <c r="L14381" s="9" t="str">
        <f t="shared" si="239"/>
        <v/>
      </c>
      <c r="M14381" s="205" t="str" cm="1">
        <f t="array" ref="M14381">_xlfn.IFS(NOT(ISERROR(VLOOKUP(Table5[[#This Row],[Section]],TB_notTB,1,FALSE))),"No",LEFT(Table5[[#This Row],[Section]],3)="ETB","PLS",LEFT(Table5[[#This Row],[Section]],1)="7","PDB",NOT(ISBLANK(Table5[[#This Row],[Section]])),"No")</f>
        <v>No</v>
      </c>
    </row>
    <row r="14382" spans="1:13" x14ac:dyDescent="0.25">
      <c r="A14382" s="130" t="s">
        <v>5329</v>
      </c>
      <c r="B14382" s="130" t="s">
        <v>17222</v>
      </c>
      <c r="C14382" s="130" t="s">
        <v>98</v>
      </c>
      <c r="D14382" s="131">
        <v>0.45700000000000002</v>
      </c>
      <c r="E14382" s="132">
        <v>207</v>
      </c>
      <c r="F14382" s="132">
        <v>100</v>
      </c>
      <c r="G14382" s="126" t="s">
        <v>13711</v>
      </c>
      <c r="H14382" s="126" t="s">
        <v>20119</v>
      </c>
      <c r="I14382" s="126" t="s">
        <v>21054</v>
      </c>
      <c r="J14382" s="126" t="s">
        <v>26232</v>
      </c>
      <c r="K14382" s="9">
        <f>_xlfn.IFNA(VLOOKUP(Table5[[#This Row],[Section]],SubSill_Tier,2,FALSE),0)</f>
        <v>0</v>
      </c>
      <c r="L14382" s="9" t="str">
        <f t="shared" si="239"/>
        <v/>
      </c>
      <c r="M14382" s="205" t="str" cm="1">
        <f t="array" ref="M14382">_xlfn.IFS(NOT(ISERROR(VLOOKUP(Table5[[#This Row],[Section]],TB_notTB,1,FALSE))),"No",LEFT(Table5[[#This Row],[Section]],3)="ETB","PLS",LEFT(Table5[[#This Row],[Section]],1)="7","PDB",NOT(ISBLANK(Table5[[#This Row],[Section]])),"No")</f>
        <v>No</v>
      </c>
    </row>
    <row r="14383" spans="1:13" x14ac:dyDescent="0.25">
      <c r="A14383" s="130" t="s">
        <v>5330</v>
      </c>
      <c r="B14383" s="130" t="s">
        <v>17222</v>
      </c>
      <c r="C14383" s="130" t="s">
        <v>98</v>
      </c>
      <c r="D14383" s="131">
        <v>1.6879999999999999</v>
      </c>
      <c r="E14383" s="132">
        <v>582</v>
      </c>
      <c r="F14383" s="132">
        <v>254</v>
      </c>
      <c r="G14383" s="126" t="s">
        <v>13711</v>
      </c>
      <c r="H14383" s="126" t="s">
        <v>20119</v>
      </c>
      <c r="I14383" s="126" t="s">
        <v>21054</v>
      </c>
      <c r="J14383" s="126" t="s">
        <v>26232</v>
      </c>
      <c r="K14383" s="9">
        <f>_xlfn.IFNA(VLOOKUP(Table5[[#This Row],[Section]],SubSill_Tier,2,FALSE),0)</f>
        <v>0</v>
      </c>
      <c r="L14383" s="9" t="str">
        <f t="shared" si="239"/>
        <v/>
      </c>
      <c r="M14383" s="205" t="str" cm="1">
        <f t="array" ref="M14383">_xlfn.IFS(NOT(ISERROR(VLOOKUP(Table5[[#This Row],[Section]],TB_notTB,1,FALSE))),"No",LEFT(Table5[[#This Row],[Section]],3)="ETB","PLS",LEFT(Table5[[#This Row],[Section]],1)="7","PDB",NOT(ISBLANK(Table5[[#This Row],[Section]])),"No")</f>
        <v>No</v>
      </c>
    </row>
    <row r="14384" spans="1:13" x14ac:dyDescent="0.25">
      <c r="A14384" s="130" t="s">
        <v>5331</v>
      </c>
      <c r="B14384" s="130" t="s">
        <v>17222</v>
      </c>
      <c r="C14384" s="130" t="s">
        <v>98</v>
      </c>
      <c r="D14384" s="131">
        <v>0.65300000000000002</v>
      </c>
      <c r="E14384" s="132">
        <v>245</v>
      </c>
      <c r="F14384" s="132">
        <v>100</v>
      </c>
      <c r="G14384" s="126" t="s">
        <v>13711</v>
      </c>
      <c r="H14384" s="126" t="s">
        <v>20119</v>
      </c>
      <c r="I14384" s="126" t="s">
        <v>21054</v>
      </c>
      <c r="J14384" s="126" t="s">
        <v>26232</v>
      </c>
      <c r="K14384" s="9">
        <f>_xlfn.IFNA(VLOOKUP(Table5[[#This Row],[Section]],SubSill_Tier,2,FALSE),0)</f>
        <v>0</v>
      </c>
      <c r="L14384" s="9" t="str">
        <f t="shared" si="239"/>
        <v/>
      </c>
      <c r="M14384" s="205" t="str" cm="1">
        <f t="array" ref="M14384">_xlfn.IFS(NOT(ISERROR(VLOOKUP(Table5[[#This Row],[Section]],TB_notTB,1,FALSE))),"No",LEFT(Table5[[#This Row],[Section]],3)="ETB","PLS",LEFT(Table5[[#This Row],[Section]],1)="7","PDB",NOT(ISBLANK(Table5[[#This Row],[Section]])),"No")</f>
        <v>No</v>
      </c>
    </row>
    <row r="14385" spans="1:13" x14ac:dyDescent="0.25">
      <c r="A14385" s="130" t="s">
        <v>10178</v>
      </c>
      <c r="B14385" s="130" t="s">
        <v>17222</v>
      </c>
      <c r="C14385" s="130" t="s">
        <v>98</v>
      </c>
      <c r="D14385" s="131">
        <v>0.73399999999999999</v>
      </c>
      <c r="E14385" s="132">
        <v>244</v>
      </c>
      <c r="F14385" s="132">
        <v>244</v>
      </c>
      <c r="G14385" s="126" t="s">
        <v>13750</v>
      </c>
      <c r="H14385" s="126" t="s">
        <v>20121</v>
      </c>
      <c r="I14385" s="126" t="s">
        <v>20122</v>
      </c>
      <c r="J14385" s="126" t="s">
        <v>26234</v>
      </c>
      <c r="K14385" s="9">
        <f>_xlfn.IFNA(VLOOKUP(Table5[[#This Row],[Section]],SubSill_Tier,2,FALSE),0)</f>
        <v>0</v>
      </c>
      <c r="L14385" s="9" t="str">
        <f t="shared" si="239"/>
        <v/>
      </c>
      <c r="M14385" s="205" t="str" cm="1">
        <f t="array" ref="M14385">_xlfn.IFS(NOT(ISERROR(VLOOKUP(Table5[[#This Row],[Section]],TB_notTB,1,FALSE))),"No",LEFT(Table5[[#This Row],[Section]],3)="ETB","PLS",LEFT(Table5[[#This Row],[Section]],1)="7","PDB",NOT(ISBLANK(Table5[[#This Row],[Section]])),"No")</f>
        <v>No</v>
      </c>
    </row>
    <row r="14386" spans="1:13" x14ac:dyDescent="0.25">
      <c r="A14386" s="130" t="s">
        <v>10179</v>
      </c>
      <c r="B14386" s="130" t="s">
        <v>17222</v>
      </c>
      <c r="C14386" s="130" t="s">
        <v>98</v>
      </c>
      <c r="D14386" s="131">
        <v>0.96399999999999997</v>
      </c>
      <c r="E14386" s="132">
        <v>273</v>
      </c>
      <c r="F14386" s="132">
        <v>273</v>
      </c>
      <c r="G14386" s="126" t="s">
        <v>13750</v>
      </c>
      <c r="H14386" s="126" t="s">
        <v>20121</v>
      </c>
      <c r="I14386" s="126" t="s">
        <v>20122</v>
      </c>
      <c r="J14386" s="126" t="s">
        <v>26234</v>
      </c>
      <c r="K14386" s="9">
        <f>_xlfn.IFNA(VLOOKUP(Table5[[#This Row],[Section]],SubSill_Tier,2,FALSE),0)</f>
        <v>0</v>
      </c>
      <c r="L14386" s="9" t="str">
        <f t="shared" si="239"/>
        <v/>
      </c>
      <c r="M14386" s="205" t="str" cm="1">
        <f t="array" ref="M14386">_xlfn.IFS(NOT(ISERROR(VLOOKUP(Table5[[#This Row],[Section]],TB_notTB,1,FALSE))),"No",LEFT(Table5[[#This Row],[Section]],3)="ETB","PLS",LEFT(Table5[[#This Row],[Section]],1)="7","PDB",NOT(ISBLANK(Table5[[#This Row],[Section]])),"No")</f>
        <v>No</v>
      </c>
    </row>
    <row r="14387" spans="1:13" x14ac:dyDescent="0.25">
      <c r="A14387" s="130" t="s">
        <v>10180</v>
      </c>
      <c r="B14387" s="130" t="s">
        <v>17222</v>
      </c>
      <c r="C14387" s="130" t="s">
        <v>98</v>
      </c>
      <c r="D14387" s="131">
        <v>0.83299999999999996</v>
      </c>
      <c r="E14387" s="132">
        <v>323</v>
      </c>
      <c r="F14387" s="132">
        <v>323</v>
      </c>
      <c r="G14387" s="126" t="s">
        <v>13721</v>
      </c>
      <c r="H14387" s="126" t="s">
        <v>20121</v>
      </c>
      <c r="I14387" s="126" t="s">
        <v>20122</v>
      </c>
      <c r="J14387" s="126" t="s">
        <v>26234</v>
      </c>
      <c r="K14387" s="9">
        <f>_xlfn.IFNA(VLOOKUP(Table5[[#This Row],[Section]],SubSill_Tier,2,FALSE),0)</f>
        <v>0</v>
      </c>
      <c r="L14387" s="9" t="str">
        <f t="shared" si="239"/>
        <v/>
      </c>
      <c r="M14387" s="205" t="str" cm="1">
        <f t="array" ref="M14387">_xlfn.IFS(NOT(ISERROR(VLOOKUP(Table5[[#This Row],[Section]],TB_notTB,1,FALSE))),"No",LEFT(Table5[[#This Row],[Section]],3)="ETB","PLS",LEFT(Table5[[#This Row],[Section]],1)="7","PDB",NOT(ISBLANK(Table5[[#This Row],[Section]])),"No")</f>
        <v>No</v>
      </c>
    </row>
    <row r="14388" spans="1:13" x14ac:dyDescent="0.25">
      <c r="A14388" s="130" t="s">
        <v>5332</v>
      </c>
      <c r="B14388" s="130" t="s">
        <v>17222</v>
      </c>
      <c r="C14388" s="130" t="s">
        <v>98</v>
      </c>
      <c r="D14388" s="131">
        <v>0.74399999999999999</v>
      </c>
      <c r="E14388" s="132">
        <v>165</v>
      </c>
      <c r="F14388" s="132">
        <v>165</v>
      </c>
      <c r="G14388" s="126" t="s">
        <v>13712</v>
      </c>
      <c r="H14388" s="126" t="s">
        <v>20120</v>
      </c>
      <c r="I14388" s="126" t="s">
        <v>21055</v>
      </c>
      <c r="J14388" s="126" t="s">
        <v>26232</v>
      </c>
      <c r="K14388" s="9">
        <f>_xlfn.IFNA(VLOOKUP(Table5[[#This Row],[Section]],SubSill_Tier,2,FALSE),0)</f>
        <v>0</v>
      </c>
      <c r="L14388" s="9" t="str">
        <f t="shared" si="239"/>
        <v/>
      </c>
      <c r="M14388" s="205" t="str" cm="1">
        <f t="array" ref="M14388">_xlfn.IFS(NOT(ISERROR(VLOOKUP(Table5[[#This Row],[Section]],TB_notTB,1,FALSE))),"No",LEFT(Table5[[#This Row],[Section]],3)="ETB","PLS",LEFT(Table5[[#This Row],[Section]],1)="7","PDB",NOT(ISBLANK(Table5[[#This Row],[Section]])),"No")</f>
        <v>No</v>
      </c>
    </row>
    <row r="14389" spans="1:13" x14ac:dyDescent="0.25">
      <c r="A14389" s="130" t="s">
        <v>10181</v>
      </c>
      <c r="B14389" s="130" t="s">
        <v>17222</v>
      </c>
      <c r="C14389" s="130" t="s">
        <v>98</v>
      </c>
      <c r="D14389" s="131">
        <v>1.448</v>
      </c>
      <c r="E14389" s="132">
        <v>247</v>
      </c>
      <c r="F14389" s="132">
        <v>247</v>
      </c>
      <c r="G14389" s="126" t="s">
        <v>13750</v>
      </c>
      <c r="H14389" s="126" t="s">
        <v>20121</v>
      </c>
      <c r="I14389" s="126" t="s">
        <v>20122</v>
      </c>
      <c r="J14389" s="126" t="s">
        <v>26234</v>
      </c>
      <c r="K14389" s="9">
        <f>_xlfn.IFNA(VLOOKUP(Table5[[#This Row],[Section]],SubSill_Tier,2,FALSE),0)</f>
        <v>0</v>
      </c>
      <c r="L14389" s="9" t="str">
        <f t="shared" si="239"/>
        <v/>
      </c>
      <c r="M14389" s="205" t="str" cm="1">
        <f t="array" ref="M14389">_xlfn.IFS(NOT(ISERROR(VLOOKUP(Table5[[#This Row],[Section]],TB_notTB,1,FALSE))),"No",LEFT(Table5[[#This Row],[Section]],3)="ETB","PLS",LEFT(Table5[[#This Row],[Section]],1)="7","PDB",NOT(ISBLANK(Table5[[#This Row],[Section]])),"No")</f>
        <v>No</v>
      </c>
    </row>
    <row r="14390" spans="1:13" x14ac:dyDescent="0.25">
      <c r="A14390" s="130" t="s">
        <v>5333</v>
      </c>
      <c r="B14390" s="130" t="s">
        <v>17222</v>
      </c>
      <c r="C14390" s="130" t="s">
        <v>98</v>
      </c>
      <c r="D14390" s="131">
        <v>1.6120000000000001</v>
      </c>
      <c r="E14390" s="132">
        <v>100</v>
      </c>
      <c r="F14390" s="132">
        <v>100</v>
      </c>
      <c r="G14390" s="126" t="s">
        <v>13730</v>
      </c>
      <c r="H14390" s="126" t="s">
        <v>20139</v>
      </c>
      <c r="I14390" s="126" t="s">
        <v>20140</v>
      </c>
      <c r="J14390" s="126" t="s">
        <v>26243</v>
      </c>
      <c r="K14390" s="9">
        <f>_xlfn.IFNA(VLOOKUP(Table5[[#This Row],[Section]],SubSill_Tier,2,FALSE),0)</f>
        <v>0</v>
      </c>
      <c r="L14390" s="9" t="str">
        <f t="shared" si="239"/>
        <v/>
      </c>
      <c r="M14390" s="205" t="str" cm="1">
        <f t="array" ref="M14390">_xlfn.IFS(NOT(ISERROR(VLOOKUP(Table5[[#This Row],[Section]],TB_notTB,1,FALSE))),"No",LEFT(Table5[[#This Row],[Section]],3)="ETB","PLS",LEFT(Table5[[#This Row],[Section]],1)="7","PDB",NOT(ISBLANK(Table5[[#This Row],[Section]])),"No")</f>
        <v>No</v>
      </c>
    </row>
    <row r="14391" spans="1:13" x14ac:dyDescent="0.25">
      <c r="A14391" s="130" t="s">
        <v>5334</v>
      </c>
      <c r="B14391" s="130" t="s">
        <v>17222</v>
      </c>
      <c r="C14391" s="130" t="s">
        <v>98</v>
      </c>
      <c r="D14391" s="131">
        <v>0.83399999999999996</v>
      </c>
      <c r="E14391" s="132">
        <v>206</v>
      </c>
      <c r="F14391" s="132">
        <v>206</v>
      </c>
      <c r="G14391" s="126" t="s">
        <v>13712</v>
      </c>
      <c r="H14391" s="126" t="s">
        <v>20120</v>
      </c>
      <c r="I14391" s="126" t="s">
        <v>21055</v>
      </c>
      <c r="J14391" s="126" t="s">
        <v>26232</v>
      </c>
      <c r="K14391" s="9">
        <f>_xlfn.IFNA(VLOOKUP(Table5[[#This Row],[Section]],SubSill_Tier,2,FALSE),0)</f>
        <v>0</v>
      </c>
      <c r="L14391" s="9" t="str">
        <f t="shared" si="239"/>
        <v/>
      </c>
      <c r="M14391" s="205" t="str" cm="1">
        <f t="array" ref="M14391">_xlfn.IFS(NOT(ISERROR(VLOOKUP(Table5[[#This Row],[Section]],TB_notTB,1,FALSE))),"No",LEFT(Table5[[#This Row],[Section]],3)="ETB","PLS",LEFT(Table5[[#This Row],[Section]],1)="7","PDB",NOT(ISBLANK(Table5[[#This Row],[Section]])),"No")</f>
        <v>No</v>
      </c>
    </row>
    <row r="14392" spans="1:13" x14ac:dyDescent="0.25">
      <c r="A14392" s="130" t="s">
        <v>5335</v>
      </c>
      <c r="B14392" s="130" t="s">
        <v>17222</v>
      </c>
      <c r="C14392" s="130" t="s">
        <v>98</v>
      </c>
      <c r="D14392" s="131">
        <v>2.3079999999999998</v>
      </c>
      <c r="E14392" s="132">
        <v>815</v>
      </c>
      <c r="F14392" s="132">
        <v>815</v>
      </c>
      <c r="G14392" s="126" t="s">
        <v>13712</v>
      </c>
      <c r="H14392" s="126" t="s">
        <v>20120</v>
      </c>
      <c r="I14392" s="126" t="s">
        <v>21055</v>
      </c>
      <c r="J14392" s="126" t="s">
        <v>26232</v>
      </c>
      <c r="K14392" s="9">
        <f>_xlfn.IFNA(VLOOKUP(Table5[[#This Row],[Section]],SubSill_Tier,2,FALSE),0)</f>
        <v>0</v>
      </c>
      <c r="L14392" s="9" t="str">
        <f t="shared" si="239"/>
        <v/>
      </c>
      <c r="M14392" s="205" t="str" cm="1">
        <f t="array" ref="M14392">_xlfn.IFS(NOT(ISERROR(VLOOKUP(Table5[[#This Row],[Section]],TB_notTB,1,FALSE))),"No",LEFT(Table5[[#This Row],[Section]],3)="ETB","PLS",LEFT(Table5[[#This Row],[Section]],1)="7","PDB",NOT(ISBLANK(Table5[[#This Row],[Section]])),"No")</f>
        <v>No</v>
      </c>
    </row>
    <row r="14393" spans="1:13" x14ac:dyDescent="0.25">
      <c r="A14393" s="130" t="s">
        <v>10182</v>
      </c>
      <c r="B14393" s="130" t="s">
        <v>14371</v>
      </c>
      <c r="C14393" s="130" t="s">
        <v>75</v>
      </c>
      <c r="D14393" s="131">
        <v>0.61699999999999999</v>
      </c>
      <c r="E14393" s="132">
        <v>144</v>
      </c>
      <c r="F14393" s="132">
        <v>100</v>
      </c>
      <c r="G14393" s="126" t="s">
        <v>13750</v>
      </c>
      <c r="H14393" s="126" t="s">
        <v>21081</v>
      </c>
      <c r="I14393" s="126" t="s">
        <v>21082</v>
      </c>
      <c r="J14393" s="126" t="s">
        <v>26233</v>
      </c>
      <c r="K14393" s="9">
        <f>_xlfn.IFNA(VLOOKUP(Table5[[#This Row],[Section]],SubSill_Tier,2,FALSE),0)</f>
        <v>0</v>
      </c>
      <c r="L14393" s="9" t="str">
        <f t="shared" si="239"/>
        <v>Wall</v>
      </c>
      <c r="M14393" s="205" t="str" cm="1">
        <f t="array" ref="M14393">_xlfn.IFS(NOT(ISERROR(VLOOKUP(Table5[[#This Row],[Section]],TB_notTB,1,FALSE))),"No",LEFT(Table5[[#This Row],[Section]],3)="ETB","PLS",LEFT(Table5[[#This Row],[Section]],1)="7","PDB",NOT(ISBLANK(Table5[[#This Row],[Section]])),"No")</f>
        <v>No</v>
      </c>
    </row>
    <row r="14394" spans="1:13" x14ac:dyDescent="0.25">
      <c r="A14394" s="130" t="s">
        <v>10183</v>
      </c>
      <c r="B14394" s="130" t="s">
        <v>3598</v>
      </c>
      <c r="C14394" s="130" t="s">
        <v>98</v>
      </c>
      <c r="D14394" s="131">
        <v>0.47099999999999997</v>
      </c>
      <c r="E14394" s="132">
        <v>123</v>
      </c>
      <c r="F14394" s="132">
        <v>123</v>
      </c>
      <c r="G14394" s="126" t="s">
        <v>13724</v>
      </c>
      <c r="H14394" s="126" t="s">
        <v>20186</v>
      </c>
      <c r="I14394" s="126" t="s">
        <v>22099</v>
      </c>
      <c r="J14394" s="126" t="s">
        <v>26234</v>
      </c>
      <c r="K14394" s="9">
        <f>_xlfn.IFNA(VLOOKUP(Table5[[#This Row],[Section]],SubSill_Tier,2,FALSE),0)</f>
        <v>0</v>
      </c>
      <c r="L14394" s="9" t="str">
        <f t="shared" si="239"/>
        <v/>
      </c>
      <c r="M14394" s="205" t="str" cm="1">
        <f t="array" ref="M14394">_xlfn.IFS(NOT(ISERROR(VLOOKUP(Table5[[#This Row],[Section]],TB_notTB,1,FALSE))),"No",LEFT(Table5[[#This Row],[Section]],3)="ETB","PLS",LEFT(Table5[[#This Row],[Section]],1)="7","PDB",NOT(ISBLANK(Table5[[#This Row],[Section]])),"No")</f>
        <v>No</v>
      </c>
    </row>
    <row r="14395" spans="1:13" x14ac:dyDescent="0.25">
      <c r="A14395" s="130" t="s">
        <v>5336</v>
      </c>
      <c r="B14395" s="130" t="s">
        <v>5337</v>
      </c>
      <c r="C14395" s="130" t="s">
        <v>75</v>
      </c>
      <c r="D14395" s="131">
        <v>0.17799999999999999</v>
      </c>
      <c r="E14395" s="132">
        <v>115</v>
      </c>
      <c r="F14395" s="132">
        <v>100</v>
      </c>
      <c r="G14395" s="126" t="s">
        <v>13726</v>
      </c>
      <c r="H14395" s="126" t="s">
        <v>20136</v>
      </c>
      <c r="I14395" s="126" t="s">
        <v>21065</v>
      </c>
      <c r="J14395" s="126" t="s">
        <v>26241</v>
      </c>
      <c r="K14395" s="9">
        <f>_xlfn.IFNA(VLOOKUP(Table5[[#This Row],[Section]],SubSill_Tier,2,FALSE),0)</f>
        <v>0</v>
      </c>
      <c r="L14395" s="9" t="str">
        <f t="shared" si="239"/>
        <v/>
      </c>
      <c r="M14395" s="205" t="str" cm="1">
        <f t="array" ref="M14395">_xlfn.IFS(NOT(ISERROR(VLOOKUP(Table5[[#This Row],[Section]],TB_notTB,1,FALSE))),"No",LEFT(Table5[[#This Row],[Section]],3)="ETB","PLS",LEFT(Table5[[#This Row],[Section]],1)="7","PDB",NOT(ISBLANK(Table5[[#This Row],[Section]])),"No")</f>
        <v>No</v>
      </c>
    </row>
    <row r="14396" spans="1:13" x14ac:dyDescent="0.25">
      <c r="A14396" s="130" t="s">
        <v>10184</v>
      </c>
      <c r="B14396" s="130" t="s">
        <v>3598</v>
      </c>
      <c r="C14396" s="130" t="s">
        <v>98</v>
      </c>
      <c r="D14396" s="131">
        <v>1.335</v>
      </c>
      <c r="E14396" s="132">
        <v>179</v>
      </c>
      <c r="F14396" s="132">
        <v>179</v>
      </c>
      <c r="G14396" s="126" t="s">
        <v>13724</v>
      </c>
      <c r="H14396" s="126" t="s">
        <v>20186</v>
      </c>
      <c r="I14396" s="126" t="s">
        <v>22099</v>
      </c>
      <c r="J14396" s="126" t="s">
        <v>26234</v>
      </c>
      <c r="K14396" s="9">
        <f>_xlfn.IFNA(VLOOKUP(Table5[[#This Row],[Section]],SubSill_Tier,2,FALSE),0)</f>
        <v>0</v>
      </c>
      <c r="L14396" s="9" t="str">
        <f t="shared" si="239"/>
        <v/>
      </c>
      <c r="M14396" s="205" t="str" cm="1">
        <f t="array" ref="M14396">_xlfn.IFS(NOT(ISERROR(VLOOKUP(Table5[[#This Row],[Section]],TB_notTB,1,FALSE))),"No",LEFT(Table5[[#This Row],[Section]],3)="ETB","PLS",LEFT(Table5[[#This Row],[Section]],1)="7","PDB",NOT(ISBLANK(Table5[[#This Row],[Section]])),"No")</f>
        <v>No</v>
      </c>
    </row>
    <row r="14397" spans="1:13" x14ac:dyDescent="0.25">
      <c r="A14397" s="130" t="s">
        <v>5338</v>
      </c>
      <c r="B14397" s="130" t="s">
        <v>17222</v>
      </c>
      <c r="C14397" s="130" t="s">
        <v>98</v>
      </c>
      <c r="D14397" s="131">
        <v>1.282</v>
      </c>
      <c r="E14397" s="132">
        <v>257</v>
      </c>
      <c r="F14397" s="132">
        <v>120</v>
      </c>
      <c r="G14397" s="126" t="s">
        <v>13712</v>
      </c>
      <c r="H14397" s="126" t="s">
        <v>20120</v>
      </c>
      <c r="I14397" s="126" t="s">
        <v>21055</v>
      </c>
      <c r="J14397" s="126" t="s">
        <v>26232</v>
      </c>
      <c r="K14397" s="9">
        <f>_xlfn.IFNA(VLOOKUP(Table5[[#This Row],[Section]],SubSill_Tier,2,FALSE),0)</f>
        <v>0</v>
      </c>
      <c r="L14397" s="9" t="str">
        <f t="shared" si="239"/>
        <v/>
      </c>
      <c r="M14397" s="205" t="str" cm="1">
        <f t="array" ref="M14397">_xlfn.IFS(NOT(ISERROR(VLOOKUP(Table5[[#This Row],[Section]],TB_notTB,1,FALSE))),"No",LEFT(Table5[[#This Row],[Section]],3)="ETB","PLS",LEFT(Table5[[#This Row],[Section]],1)="7","PDB",NOT(ISBLANK(Table5[[#This Row],[Section]])),"No")</f>
        <v>No</v>
      </c>
    </row>
    <row r="14398" spans="1:13" x14ac:dyDescent="0.25">
      <c r="A14398" s="130" t="s">
        <v>10185</v>
      </c>
      <c r="B14398" s="130" t="s">
        <v>17222</v>
      </c>
      <c r="C14398" s="130" t="s">
        <v>98</v>
      </c>
      <c r="D14398" s="131">
        <v>1.5529999999999999</v>
      </c>
      <c r="E14398" s="132">
        <v>326</v>
      </c>
      <c r="F14398" s="132">
        <v>328</v>
      </c>
      <c r="G14398" s="126" t="s">
        <v>13714</v>
      </c>
      <c r="H14398" s="126" t="s">
        <v>20121</v>
      </c>
      <c r="I14398" s="126" t="s">
        <v>20122</v>
      </c>
      <c r="J14398" s="126" t="s">
        <v>26234</v>
      </c>
      <c r="K14398" s="9">
        <f>_xlfn.IFNA(VLOOKUP(Table5[[#This Row],[Section]],SubSill_Tier,2,FALSE),0)</f>
        <v>0</v>
      </c>
      <c r="L14398" s="9" t="str">
        <f t="shared" si="239"/>
        <v/>
      </c>
      <c r="M14398" s="205" t="str" cm="1">
        <f t="array" ref="M14398">_xlfn.IFS(NOT(ISERROR(VLOOKUP(Table5[[#This Row],[Section]],TB_notTB,1,FALSE))),"No",LEFT(Table5[[#This Row],[Section]],3)="ETB","PLS",LEFT(Table5[[#This Row],[Section]],1)="7","PDB",NOT(ISBLANK(Table5[[#This Row],[Section]])),"No")</f>
        <v>No</v>
      </c>
    </row>
    <row r="14399" spans="1:13" x14ac:dyDescent="0.25">
      <c r="A14399" s="130" t="s">
        <v>5339</v>
      </c>
      <c r="B14399" s="130" t="s">
        <v>17222</v>
      </c>
      <c r="C14399" s="130" t="s">
        <v>98</v>
      </c>
      <c r="D14399" s="131">
        <v>0.73699999999999999</v>
      </c>
      <c r="E14399" s="132">
        <v>261</v>
      </c>
      <c r="F14399" s="132">
        <v>261</v>
      </c>
      <c r="G14399" s="126" t="s">
        <v>13712</v>
      </c>
      <c r="H14399" s="126" t="s">
        <v>20120</v>
      </c>
      <c r="I14399" s="126" t="s">
        <v>21055</v>
      </c>
      <c r="J14399" s="126" t="s">
        <v>26232</v>
      </c>
      <c r="K14399" s="9">
        <f>_xlfn.IFNA(VLOOKUP(Table5[[#This Row],[Section]],SubSill_Tier,2,FALSE),0)</f>
        <v>0</v>
      </c>
      <c r="L14399" s="9" t="str">
        <f t="shared" si="239"/>
        <v/>
      </c>
      <c r="M14399" s="205" t="str" cm="1">
        <f t="array" ref="M14399">_xlfn.IFS(NOT(ISERROR(VLOOKUP(Table5[[#This Row],[Section]],TB_notTB,1,FALSE))),"No",LEFT(Table5[[#This Row],[Section]],3)="ETB","PLS",LEFT(Table5[[#This Row],[Section]],1)="7","PDB",NOT(ISBLANK(Table5[[#This Row],[Section]])),"No")</f>
        <v>No</v>
      </c>
    </row>
    <row r="14400" spans="1:13" x14ac:dyDescent="0.25">
      <c r="A14400" s="130" t="s">
        <v>5340</v>
      </c>
      <c r="B14400" s="130" t="s">
        <v>17222</v>
      </c>
      <c r="C14400" s="130" t="s">
        <v>98</v>
      </c>
      <c r="D14400" s="131">
        <v>0.69</v>
      </c>
      <c r="E14400" s="132">
        <v>327</v>
      </c>
      <c r="F14400" s="132">
        <v>327</v>
      </c>
      <c r="G14400" s="126" t="s">
        <v>13711</v>
      </c>
      <c r="H14400" s="126" t="s">
        <v>20119</v>
      </c>
      <c r="I14400" s="126" t="s">
        <v>21054</v>
      </c>
      <c r="J14400" s="126" t="s">
        <v>26232</v>
      </c>
      <c r="K14400" s="9">
        <f>_xlfn.IFNA(VLOOKUP(Table5[[#This Row],[Section]],SubSill_Tier,2,FALSE),0)</f>
        <v>0</v>
      </c>
      <c r="L14400" s="9" t="str">
        <f t="shared" si="239"/>
        <v/>
      </c>
      <c r="M14400" s="205" t="str" cm="1">
        <f t="array" ref="M14400">_xlfn.IFS(NOT(ISERROR(VLOOKUP(Table5[[#This Row],[Section]],TB_notTB,1,FALSE))),"No",LEFT(Table5[[#This Row],[Section]],3)="ETB","PLS",LEFT(Table5[[#This Row],[Section]],1)="7","PDB",NOT(ISBLANK(Table5[[#This Row],[Section]])),"No")</f>
        <v>No</v>
      </c>
    </row>
    <row r="14401" spans="1:13" x14ac:dyDescent="0.25">
      <c r="A14401" s="130" t="s">
        <v>5341</v>
      </c>
      <c r="B14401" s="130" t="s">
        <v>17222</v>
      </c>
      <c r="C14401" s="130" t="s">
        <v>98</v>
      </c>
      <c r="D14401" s="131">
        <v>0.26800000000000002</v>
      </c>
      <c r="E14401" s="132">
        <v>147</v>
      </c>
      <c r="F14401" s="132">
        <v>147</v>
      </c>
      <c r="G14401" s="126" t="s">
        <v>13711</v>
      </c>
      <c r="H14401" s="126" t="s">
        <v>20119</v>
      </c>
      <c r="I14401" s="126" t="s">
        <v>21054</v>
      </c>
      <c r="J14401" s="126" t="s">
        <v>26232</v>
      </c>
      <c r="K14401" s="9">
        <f>_xlfn.IFNA(VLOOKUP(Table5[[#This Row],[Section]],SubSill_Tier,2,FALSE),0)</f>
        <v>0</v>
      </c>
      <c r="L14401" s="9" t="str">
        <f t="shared" si="239"/>
        <v/>
      </c>
      <c r="M14401" s="205" t="str" cm="1">
        <f t="array" ref="M14401">_xlfn.IFS(NOT(ISERROR(VLOOKUP(Table5[[#This Row],[Section]],TB_notTB,1,FALSE))),"No",LEFT(Table5[[#This Row],[Section]],3)="ETB","PLS",LEFT(Table5[[#This Row],[Section]],1)="7","PDB",NOT(ISBLANK(Table5[[#This Row],[Section]])),"No")</f>
        <v>No</v>
      </c>
    </row>
    <row r="14402" spans="1:13" x14ac:dyDescent="0.25">
      <c r="A14402" s="130" t="s">
        <v>5342</v>
      </c>
      <c r="B14402" s="130" t="s">
        <v>17222</v>
      </c>
      <c r="C14402" s="130" t="s">
        <v>98</v>
      </c>
      <c r="D14402" s="131">
        <v>1.3</v>
      </c>
      <c r="E14402" s="132">
        <v>333</v>
      </c>
      <c r="F14402" s="132">
        <v>333</v>
      </c>
      <c r="G14402" s="126" t="s">
        <v>13711</v>
      </c>
      <c r="H14402" s="126" t="s">
        <v>20119</v>
      </c>
      <c r="I14402" s="126" t="s">
        <v>21054</v>
      </c>
      <c r="J14402" s="126" t="s">
        <v>26232</v>
      </c>
      <c r="K14402" s="9">
        <f>_xlfn.IFNA(VLOOKUP(Table5[[#This Row],[Section]],SubSill_Tier,2,FALSE),0)</f>
        <v>0</v>
      </c>
      <c r="L14402" s="9" t="str">
        <f t="shared" si="239"/>
        <v/>
      </c>
      <c r="M14402" s="205" t="str" cm="1">
        <f t="array" ref="M14402">_xlfn.IFS(NOT(ISERROR(VLOOKUP(Table5[[#This Row],[Section]],TB_notTB,1,FALSE))),"No",LEFT(Table5[[#This Row],[Section]],3)="ETB","PLS",LEFT(Table5[[#This Row],[Section]],1)="7","PDB",NOT(ISBLANK(Table5[[#This Row],[Section]])),"No")</f>
        <v>No</v>
      </c>
    </row>
    <row r="14403" spans="1:13" x14ac:dyDescent="0.25">
      <c r="A14403" s="130" t="s">
        <v>5343</v>
      </c>
      <c r="B14403" s="130" t="s">
        <v>17222</v>
      </c>
      <c r="C14403" s="130" t="s">
        <v>98</v>
      </c>
      <c r="D14403" s="131">
        <v>1.159</v>
      </c>
      <c r="E14403" s="132">
        <v>264</v>
      </c>
      <c r="F14403" s="132">
        <v>264</v>
      </c>
      <c r="G14403" s="126" t="s">
        <v>13711</v>
      </c>
      <c r="H14403" s="126" t="s">
        <v>20119</v>
      </c>
      <c r="I14403" s="126" t="s">
        <v>21054</v>
      </c>
      <c r="J14403" s="126" t="s">
        <v>26232</v>
      </c>
      <c r="K14403" s="9">
        <f>_xlfn.IFNA(VLOOKUP(Table5[[#This Row],[Section]],SubSill_Tier,2,FALSE),0)</f>
        <v>0</v>
      </c>
      <c r="L14403" s="9" t="str">
        <f t="shared" si="239"/>
        <v/>
      </c>
      <c r="M14403" s="205" t="str" cm="1">
        <f t="array" ref="M14403">_xlfn.IFS(NOT(ISERROR(VLOOKUP(Table5[[#This Row],[Section]],TB_notTB,1,FALSE))),"No",LEFT(Table5[[#This Row],[Section]],3)="ETB","PLS",LEFT(Table5[[#This Row],[Section]],1)="7","PDB",NOT(ISBLANK(Table5[[#This Row],[Section]])),"No")</f>
        <v>No</v>
      </c>
    </row>
    <row r="14404" spans="1:13" x14ac:dyDescent="0.25">
      <c r="A14404" s="130" t="s">
        <v>5344</v>
      </c>
      <c r="B14404" s="130" t="s">
        <v>17222</v>
      </c>
      <c r="C14404" s="130" t="s">
        <v>98</v>
      </c>
      <c r="D14404" s="131">
        <v>1.4179999999999999</v>
      </c>
      <c r="E14404" s="132">
        <v>358</v>
      </c>
      <c r="F14404" s="132">
        <v>358</v>
      </c>
      <c r="G14404" s="126" t="s">
        <v>13711</v>
      </c>
      <c r="H14404" s="126" t="s">
        <v>20119</v>
      </c>
      <c r="I14404" s="126" t="s">
        <v>21054</v>
      </c>
      <c r="J14404" s="126" t="s">
        <v>26232</v>
      </c>
      <c r="K14404" s="9">
        <f>_xlfn.IFNA(VLOOKUP(Table5[[#This Row],[Section]],SubSill_Tier,2,FALSE),0)</f>
        <v>0</v>
      </c>
      <c r="L14404" s="9" t="str">
        <f t="shared" si="239"/>
        <v/>
      </c>
      <c r="M14404" s="205" t="str" cm="1">
        <f t="array" ref="M14404">_xlfn.IFS(NOT(ISERROR(VLOOKUP(Table5[[#This Row],[Section]],TB_notTB,1,FALSE))),"No",LEFT(Table5[[#This Row],[Section]],3)="ETB","PLS",LEFT(Table5[[#This Row],[Section]],1)="7","PDB",NOT(ISBLANK(Table5[[#This Row],[Section]])),"No")</f>
        <v>No</v>
      </c>
    </row>
    <row r="14405" spans="1:13" x14ac:dyDescent="0.25">
      <c r="A14405" s="130" t="s">
        <v>19899</v>
      </c>
      <c r="B14405" s="130" t="s">
        <v>28851</v>
      </c>
      <c r="C14405" s="130" t="s">
        <v>75</v>
      </c>
      <c r="D14405" s="131">
        <v>1.7130000000000001</v>
      </c>
      <c r="E14405" s="132">
        <v>244</v>
      </c>
      <c r="F14405" s="132">
        <v>244</v>
      </c>
      <c r="G14405" s="126" t="s">
        <v>13718</v>
      </c>
      <c r="H14405" s="126" t="s">
        <v>20127</v>
      </c>
      <c r="I14405" s="126" t="s">
        <v>21060</v>
      </c>
      <c r="J14405" s="126" t="s">
        <v>26236</v>
      </c>
      <c r="K14405" s="9">
        <f>_xlfn.IFNA(VLOOKUP(Table5[[#This Row],[Section]],SubSill_Tier,2,FALSE),0)</f>
        <v>0</v>
      </c>
      <c r="L14405" s="9" t="str">
        <f t="shared" si="239"/>
        <v/>
      </c>
      <c r="M14405" s="205" t="str" cm="1">
        <f t="array" ref="M14405">_xlfn.IFS(NOT(ISERROR(VLOOKUP(Table5[[#This Row],[Section]],TB_notTB,1,FALSE))),"No",LEFT(Table5[[#This Row],[Section]],3)="ETB","PLS",LEFT(Table5[[#This Row],[Section]],1)="7","PDB",NOT(ISBLANK(Table5[[#This Row],[Section]])),"No")</f>
        <v>No</v>
      </c>
    </row>
    <row r="14406" spans="1:13" x14ac:dyDescent="0.25">
      <c r="A14406" s="130" t="s">
        <v>5345</v>
      </c>
      <c r="B14406" s="130" t="s">
        <v>17222</v>
      </c>
      <c r="C14406" s="130" t="s">
        <v>98</v>
      </c>
      <c r="D14406" s="131">
        <v>2.0449999999999999</v>
      </c>
      <c r="E14406" s="132">
        <v>525</v>
      </c>
      <c r="F14406" s="132">
        <v>456</v>
      </c>
      <c r="G14406" s="126" t="s">
        <v>13711</v>
      </c>
      <c r="H14406" s="126" t="s">
        <v>20119</v>
      </c>
      <c r="I14406" s="126" t="s">
        <v>21054</v>
      </c>
      <c r="J14406" s="126" t="s">
        <v>26232</v>
      </c>
      <c r="K14406" s="9">
        <f>_xlfn.IFNA(VLOOKUP(Table5[[#This Row],[Section]],SubSill_Tier,2,FALSE),0)</f>
        <v>0</v>
      </c>
      <c r="L14406" s="9" t="str">
        <f t="shared" si="239"/>
        <v/>
      </c>
      <c r="M14406" s="205" t="str" cm="1">
        <f t="array" ref="M14406">_xlfn.IFS(NOT(ISERROR(VLOOKUP(Table5[[#This Row],[Section]],TB_notTB,1,FALSE))),"No",LEFT(Table5[[#This Row],[Section]],3)="ETB","PLS",LEFT(Table5[[#This Row],[Section]],1)="7","PDB",NOT(ISBLANK(Table5[[#This Row],[Section]])),"No")</f>
        <v>No</v>
      </c>
    </row>
    <row r="14407" spans="1:13" x14ac:dyDescent="0.25">
      <c r="A14407" s="130" t="s">
        <v>5346</v>
      </c>
      <c r="B14407" s="130" t="s">
        <v>17222</v>
      </c>
      <c r="C14407" s="130" t="s">
        <v>98</v>
      </c>
      <c r="D14407" s="131">
        <v>2.0649999999999999</v>
      </c>
      <c r="E14407" s="132">
        <v>645</v>
      </c>
      <c r="F14407" s="132">
        <v>645</v>
      </c>
      <c r="G14407" s="126" t="s">
        <v>13711</v>
      </c>
      <c r="H14407" s="126" t="s">
        <v>20119</v>
      </c>
      <c r="I14407" s="126" t="s">
        <v>21054</v>
      </c>
      <c r="J14407" s="126" t="s">
        <v>26232</v>
      </c>
      <c r="K14407" s="9">
        <f>_xlfn.IFNA(VLOOKUP(Table5[[#This Row],[Section]],SubSill_Tier,2,FALSE),0)</f>
        <v>0</v>
      </c>
      <c r="L14407" s="9" t="str">
        <f t="shared" si="239"/>
        <v/>
      </c>
      <c r="M14407" s="205" t="str" cm="1">
        <f t="array" ref="M14407">_xlfn.IFS(NOT(ISERROR(VLOOKUP(Table5[[#This Row],[Section]],TB_notTB,1,FALSE))),"No",LEFT(Table5[[#This Row],[Section]],3)="ETB","PLS",LEFT(Table5[[#This Row],[Section]],1)="7","PDB",NOT(ISBLANK(Table5[[#This Row],[Section]])),"No")</f>
        <v>No</v>
      </c>
    </row>
    <row r="14408" spans="1:13" x14ac:dyDescent="0.25">
      <c r="A14408" s="130" t="s">
        <v>5347</v>
      </c>
      <c r="B14408" s="130" t="s">
        <v>17222</v>
      </c>
      <c r="C14408" s="130" t="s">
        <v>98</v>
      </c>
      <c r="D14408" s="131">
        <v>0.83699999999999997</v>
      </c>
      <c r="E14408" s="132">
        <v>269</v>
      </c>
      <c r="F14408" s="132">
        <v>269</v>
      </c>
      <c r="G14408" s="126" t="s">
        <v>13711</v>
      </c>
      <c r="H14408" s="126" t="s">
        <v>20119</v>
      </c>
      <c r="I14408" s="126" t="s">
        <v>21054</v>
      </c>
      <c r="J14408" s="126" t="s">
        <v>26232</v>
      </c>
      <c r="K14408" s="9">
        <f>_xlfn.IFNA(VLOOKUP(Table5[[#This Row],[Section]],SubSill_Tier,2,FALSE),0)</f>
        <v>0</v>
      </c>
      <c r="L14408" s="9" t="str">
        <f t="shared" si="239"/>
        <v/>
      </c>
      <c r="M14408" s="205" t="str" cm="1">
        <f t="array" ref="M14408">_xlfn.IFS(NOT(ISERROR(VLOOKUP(Table5[[#This Row],[Section]],TB_notTB,1,FALSE))),"No",LEFT(Table5[[#This Row],[Section]],3)="ETB","PLS",LEFT(Table5[[#This Row],[Section]],1)="7","PDB",NOT(ISBLANK(Table5[[#This Row],[Section]])),"No")</f>
        <v>No</v>
      </c>
    </row>
    <row r="14409" spans="1:13" x14ac:dyDescent="0.25">
      <c r="A14409" s="130" t="s">
        <v>5348</v>
      </c>
      <c r="B14409" s="130" t="s">
        <v>17222</v>
      </c>
      <c r="C14409" s="130" t="s">
        <v>98</v>
      </c>
      <c r="D14409" s="131">
        <v>0.35799999999999998</v>
      </c>
      <c r="E14409" s="132">
        <v>167</v>
      </c>
      <c r="F14409" s="132">
        <v>167</v>
      </c>
      <c r="G14409" s="126" t="s">
        <v>13711</v>
      </c>
      <c r="H14409" s="126" t="s">
        <v>20119</v>
      </c>
      <c r="I14409" s="126" t="s">
        <v>21054</v>
      </c>
      <c r="J14409" s="126" t="s">
        <v>26232</v>
      </c>
      <c r="K14409" s="9">
        <f>_xlfn.IFNA(VLOOKUP(Table5[[#This Row],[Section]],SubSill_Tier,2,FALSE),0)</f>
        <v>0</v>
      </c>
      <c r="L14409" s="9" t="str">
        <f t="shared" si="239"/>
        <v/>
      </c>
      <c r="M14409" s="205" t="str" cm="1">
        <f t="array" ref="M14409">_xlfn.IFS(NOT(ISERROR(VLOOKUP(Table5[[#This Row],[Section]],TB_notTB,1,FALSE))),"No",LEFT(Table5[[#This Row],[Section]],3)="ETB","PLS",LEFT(Table5[[#This Row],[Section]],1)="7","PDB",NOT(ISBLANK(Table5[[#This Row],[Section]])),"No")</f>
        <v>No</v>
      </c>
    </row>
    <row r="14410" spans="1:13" x14ac:dyDescent="0.25">
      <c r="A14410" s="130" t="s">
        <v>5349</v>
      </c>
      <c r="B14410" s="130" t="s">
        <v>17222</v>
      </c>
      <c r="C14410" s="130" t="s">
        <v>98</v>
      </c>
      <c r="D14410" s="131">
        <v>2.2320000000000002</v>
      </c>
      <c r="E14410" s="132">
        <v>647</v>
      </c>
      <c r="F14410" s="132">
        <v>647</v>
      </c>
      <c r="G14410" s="126" t="s">
        <v>13711</v>
      </c>
      <c r="H14410" s="126" t="s">
        <v>20119</v>
      </c>
      <c r="I14410" s="126" t="s">
        <v>21054</v>
      </c>
      <c r="J14410" s="126" t="s">
        <v>26232</v>
      </c>
      <c r="K14410" s="9">
        <f>_xlfn.IFNA(VLOOKUP(Table5[[#This Row],[Section]],SubSill_Tier,2,FALSE),0)</f>
        <v>0</v>
      </c>
      <c r="L14410" s="9" t="str">
        <f t="shared" si="239"/>
        <v/>
      </c>
      <c r="M14410" s="205" t="str" cm="1">
        <f t="array" ref="M14410">_xlfn.IFS(NOT(ISERROR(VLOOKUP(Table5[[#This Row],[Section]],TB_notTB,1,FALSE))),"No",LEFT(Table5[[#This Row],[Section]],3)="ETB","PLS",LEFT(Table5[[#This Row],[Section]],1)="7","PDB",NOT(ISBLANK(Table5[[#This Row],[Section]])),"No")</f>
        <v>No</v>
      </c>
    </row>
    <row r="14411" spans="1:13" x14ac:dyDescent="0.25">
      <c r="A14411" s="130" t="s">
        <v>5350</v>
      </c>
      <c r="B14411" s="130" t="s">
        <v>17222</v>
      </c>
      <c r="C14411" s="130" t="s">
        <v>98</v>
      </c>
      <c r="D14411" s="131">
        <v>1.88</v>
      </c>
      <c r="E14411" s="132">
        <v>594</v>
      </c>
      <c r="F14411" s="132">
        <v>594</v>
      </c>
      <c r="G14411" s="126" t="s">
        <v>13711</v>
      </c>
      <c r="H14411" s="126" t="s">
        <v>20119</v>
      </c>
      <c r="I14411" s="126" t="s">
        <v>21054</v>
      </c>
      <c r="J14411" s="126" t="s">
        <v>26232</v>
      </c>
      <c r="K14411" s="9">
        <f>_xlfn.IFNA(VLOOKUP(Table5[[#This Row],[Section]],SubSill_Tier,2,FALSE),0)</f>
        <v>0</v>
      </c>
      <c r="L14411" s="9" t="str">
        <f t="shared" si="239"/>
        <v/>
      </c>
      <c r="M14411" s="205" t="str" cm="1">
        <f t="array" ref="M14411">_xlfn.IFS(NOT(ISERROR(VLOOKUP(Table5[[#This Row],[Section]],TB_notTB,1,FALSE))),"No",LEFT(Table5[[#This Row],[Section]],3)="ETB","PLS",LEFT(Table5[[#This Row],[Section]],1)="7","PDB",NOT(ISBLANK(Table5[[#This Row],[Section]])),"No")</f>
        <v>No</v>
      </c>
    </row>
    <row r="14412" spans="1:13" x14ac:dyDescent="0.25">
      <c r="A14412" s="130" t="s">
        <v>5351</v>
      </c>
      <c r="B14412" s="130" t="s">
        <v>17222</v>
      </c>
      <c r="C14412" s="130" t="s">
        <v>98</v>
      </c>
      <c r="D14412" s="131">
        <v>2.1030000000000002</v>
      </c>
      <c r="E14412" s="132">
        <v>636</v>
      </c>
      <c r="F14412" s="132">
        <v>169</v>
      </c>
      <c r="G14412" s="126" t="s">
        <v>13711</v>
      </c>
      <c r="H14412" s="126" t="s">
        <v>20119</v>
      </c>
      <c r="I14412" s="126" t="s">
        <v>21054</v>
      </c>
      <c r="J14412" s="126" t="s">
        <v>26232</v>
      </c>
      <c r="K14412" s="9">
        <f>_xlfn.IFNA(VLOOKUP(Table5[[#This Row],[Section]],SubSill_Tier,2,FALSE),0)</f>
        <v>0</v>
      </c>
      <c r="L14412" s="9" t="str">
        <f t="shared" si="239"/>
        <v/>
      </c>
      <c r="M14412" s="205" t="str" cm="1">
        <f t="array" ref="M14412">_xlfn.IFS(NOT(ISERROR(VLOOKUP(Table5[[#This Row],[Section]],TB_notTB,1,FALSE))),"No",LEFT(Table5[[#This Row],[Section]],3)="ETB","PLS",LEFT(Table5[[#This Row],[Section]],1)="7","PDB",NOT(ISBLANK(Table5[[#This Row],[Section]])),"No")</f>
        <v>No</v>
      </c>
    </row>
    <row r="14413" spans="1:13" x14ac:dyDescent="0.25">
      <c r="A14413" s="130" t="s">
        <v>5352</v>
      </c>
      <c r="B14413" s="130" t="s">
        <v>17222</v>
      </c>
      <c r="C14413" s="130" t="s">
        <v>98</v>
      </c>
      <c r="D14413" s="131">
        <v>1.5960000000000001</v>
      </c>
      <c r="E14413" s="132">
        <v>429</v>
      </c>
      <c r="F14413" s="132">
        <v>429</v>
      </c>
      <c r="G14413" s="126" t="s">
        <v>13711</v>
      </c>
      <c r="H14413" s="126" t="s">
        <v>20119</v>
      </c>
      <c r="I14413" s="126" t="s">
        <v>21054</v>
      </c>
      <c r="J14413" s="126" t="s">
        <v>26232</v>
      </c>
      <c r="K14413" s="9">
        <f>_xlfn.IFNA(VLOOKUP(Table5[[#This Row],[Section]],SubSill_Tier,2,FALSE),0)</f>
        <v>0</v>
      </c>
      <c r="L14413" s="9" t="str">
        <f t="shared" si="239"/>
        <v/>
      </c>
      <c r="M14413" s="205" t="str" cm="1">
        <f t="array" ref="M14413">_xlfn.IFS(NOT(ISERROR(VLOOKUP(Table5[[#This Row],[Section]],TB_notTB,1,FALSE))),"No",LEFT(Table5[[#This Row],[Section]],3)="ETB","PLS",LEFT(Table5[[#This Row],[Section]],1)="7","PDB",NOT(ISBLANK(Table5[[#This Row],[Section]])),"No")</f>
        <v>No</v>
      </c>
    </row>
    <row r="14414" spans="1:13" x14ac:dyDescent="0.25">
      <c r="A14414" s="130" t="s">
        <v>5353</v>
      </c>
      <c r="B14414" s="130" t="s">
        <v>17222</v>
      </c>
      <c r="C14414" s="130" t="s">
        <v>98</v>
      </c>
      <c r="D14414" s="131">
        <v>0.51100000000000001</v>
      </c>
      <c r="E14414" s="132">
        <v>260</v>
      </c>
      <c r="F14414" s="132">
        <v>260</v>
      </c>
      <c r="G14414" s="126" t="s">
        <v>13711</v>
      </c>
      <c r="H14414" s="126" t="s">
        <v>20119</v>
      </c>
      <c r="I14414" s="126" t="s">
        <v>21054</v>
      </c>
      <c r="J14414" s="126" t="s">
        <v>26232</v>
      </c>
      <c r="K14414" s="9">
        <f>_xlfn.IFNA(VLOOKUP(Table5[[#This Row],[Section]],SubSill_Tier,2,FALSE),0)</f>
        <v>0</v>
      </c>
      <c r="L14414" s="9" t="str">
        <f t="shared" si="239"/>
        <v/>
      </c>
      <c r="M14414" s="205" t="str" cm="1">
        <f t="array" ref="M14414">_xlfn.IFS(NOT(ISERROR(VLOOKUP(Table5[[#This Row],[Section]],TB_notTB,1,FALSE))),"No",LEFT(Table5[[#This Row],[Section]],3)="ETB","PLS",LEFT(Table5[[#This Row],[Section]],1)="7","PDB",NOT(ISBLANK(Table5[[#This Row],[Section]])),"No")</f>
        <v>No</v>
      </c>
    </row>
    <row r="14415" spans="1:13" x14ac:dyDescent="0.25">
      <c r="A14415" s="130" t="s">
        <v>5354</v>
      </c>
      <c r="B14415" s="130" t="s">
        <v>17222</v>
      </c>
      <c r="C14415" s="130" t="s">
        <v>98</v>
      </c>
      <c r="D14415" s="131">
        <v>1.8879999999999999</v>
      </c>
      <c r="E14415" s="132">
        <v>591</v>
      </c>
      <c r="F14415" s="132">
        <v>100</v>
      </c>
      <c r="G14415" s="126" t="s">
        <v>13711</v>
      </c>
      <c r="H14415" s="126" t="s">
        <v>20119</v>
      </c>
      <c r="I14415" s="126" t="s">
        <v>21054</v>
      </c>
      <c r="J14415" s="126" t="s">
        <v>26232</v>
      </c>
      <c r="K14415" s="9">
        <f>_xlfn.IFNA(VLOOKUP(Table5[[#This Row],[Section]],SubSill_Tier,2,FALSE),0)</f>
        <v>0</v>
      </c>
      <c r="L14415" s="9" t="str">
        <f t="shared" si="239"/>
        <v/>
      </c>
      <c r="M14415" s="205" t="str" cm="1">
        <f t="array" ref="M14415">_xlfn.IFS(NOT(ISERROR(VLOOKUP(Table5[[#This Row],[Section]],TB_notTB,1,FALSE))),"No",LEFT(Table5[[#This Row],[Section]],3)="ETB","PLS",LEFT(Table5[[#This Row],[Section]],1)="7","PDB",NOT(ISBLANK(Table5[[#This Row],[Section]])),"No")</f>
        <v>No</v>
      </c>
    </row>
    <row r="14416" spans="1:13" x14ac:dyDescent="0.25">
      <c r="A14416" s="130" t="s">
        <v>10186</v>
      </c>
      <c r="B14416" s="130" t="s">
        <v>17222</v>
      </c>
      <c r="C14416" s="130" t="s">
        <v>98</v>
      </c>
      <c r="D14416" s="131">
        <v>2.39</v>
      </c>
      <c r="E14416" s="132">
        <v>299</v>
      </c>
      <c r="F14416" s="132">
        <v>299</v>
      </c>
      <c r="G14416" s="126" t="s">
        <v>13740</v>
      </c>
      <c r="H14416" s="126" t="s">
        <v>20124</v>
      </c>
      <c r="I14416" s="126" t="s">
        <v>21059</v>
      </c>
      <c r="J14416" s="126" t="s">
        <v>26236</v>
      </c>
      <c r="K14416" s="9">
        <f>_xlfn.IFNA(VLOOKUP(Table5[[#This Row],[Section]],SubSill_Tier,2,FALSE),0)</f>
        <v>0</v>
      </c>
      <c r="L14416" s="9" t="str">
        <f t="shared" si="239"/>
        <v/>
      </c>
      <c r="M14416" s="205" t="str" cm="1">
        <f t="array" ref="M14416">_xlfn.IFS(NOT(ISERROR(VLOOKUP(Table5[[#This Row],[Section]],TB_notTB,1,FALSE))),"No",LEFT(Table5[[#This Row],[Section]],3)="ETB","PLS",LEFT(Table5[[#This Row],[Section]],1)="7","PDB",NOT(ISBLANK(Table5[[#This Row],[Section]])),"No")</f>
        <v>No</v>
      </c>
    </row>
    <row r="14417" spans="1:13" x14ac:dyDescent="0.25">
      <c r="A14417" s="130" t="s">
        <v>12280</v>
      </c>
      <c r="B14417" s="130" t="s">
        <v>21552</v>
      </c>
      <c r="C14417" s="130" t="s">
        <v>75</v>
      </c>
      <c r="D14417" s="131">
        <v>0.40899999999999997</v>
      </c>
      <c r="E14417" s="132">
        <v>159</v>
      </c>
      <c r="F14417" s="132">
        <v>123</v>
      </c>
      <c r="G14417" s="126" t="s">
        <v>13761</v>
      </c>
      <c r="H14417" s="126" t="s">
        <v>20256</v>
      </c>
      <c r="I14417" s="126" t="s">
        <v>21097</v>
      </c>
      <c r="J14417" s="126" t="s">
        <v>26259</v>
      </c>
      <c r="K14417" s="9">
        <f>_xlfn.IFNA(VLOOKUP(Table5[[#This Row],[Section]],SubSill_Tier,2,FALSE),0)</f>
        <v>0</v>
      </c>
      <c r="L14417" s="9" t="str">
        <f t="shared" si="239"/>
        <v/>
      </c>
      <c r="M14417" s="205" t="str" cm="1">
        <f t="array" ref="M14417">_xlfn.IFS(NOT(ISERROR(VLOOKUP(Table5[[#This Row],[Section]],TB_notTB,1,FALSE))),"No",LEFT(Table5[[#This Row],[Section]],3)="ETB","PLS",LEFT(Table5[[#This Row],[Section]],1)="7","PDB",NOT(ISBLANK(Table5[[#This Row],[Section]])),"No")</f>
        <v>No</v>
      </c>
    </row>
    <row r="14418" spans="1:13" x14ac:dyDescent="0.25">
      <c r="A14418" s="130" t="s">
        <v>5355</v>
      </c>
      <c r="B14418" s="130" t="s">
        <v>17222</v>
      </c>
      <c r="C14418" s="130" t="s">
        <v>98</v>
      </c>
      <c r="D14418" s="131">
        <v>1.3979999999999999</v>
      </c>
      <c r="E14418" s="132">
        <v>703</v>
      </c>
      <c r="F14418" s="132">
        <v>160</v>
      </c>
      <c r="G14418" s="126" t="s">
        <v>13736</v>
      </c>
      <c r="H14418" s="126" t="s">
        <v>20148</v>
      </c>
      <c r="I14418" s="126" t="s">
        <v>21073</v>
      </c>
      <c r="J14418" s="126" t="s">
        <v>26232</v>
      </c>
      <c r="K14418" s="9">
        <f>_xlfn.IFNA(VLOOKUP(Table5[[#This Row],[Section]],SubSill_Tier,2,FALSE),0)</f>
        <v>0</v>
      </c>
      <c r="L14418" s="9" t="str">
        <f t="shared" si="239"/>
        <v/>
      </c>
      <c r="M14418" s="205" t="str" cm="1">
        <f t="array" ref="M14418">_xlfn.IFS(NOT(ISERROR(VLOOKUP(Table5[[#This Row],[Section]],TB_notTB,1,FALSE))),"No",LEFT(Table5[[#This Row],[Section]],3)="ETB","PLS",LEFT(Table5[[#This Row],[Section]],1)="7","PDB",NOT(ISBLANK(Table5[[#This Row],[Section]])),"No")</f>
        <v>No</v>
      </c>
    </row>
    <row r="14419" spans="1:13" x14ac:dyDescent="0.25">
      <c r="A14419" s="130" t="s">
        <v>5356</v>
      </c>
      <c r="B14419" s="130" t="s">
        <v>17222</v>
      </c>
      <c r="C14419" s="130" t="s">
        <v>98</v>
      </c>
      <c r="D14419" s="131">
        <v>0.46300000000000002</v>
      </c>
      <c r="E14419" s="132">
        <v>115</v>
      </c>
      <c r="F14419" s="132">
        <v>115</v>
      </c>
      <c r="G14419" s="126" t="s">
        <v>13736</v>
      </c>
      <c r="H14419" s="126" t="s">
        <v>20148</v>
      </c>
      <c r="I14419" s="126" t="s">
        <v>21073</v>
      </c>
      <c r="J14419" s="126" t="s">
        <v>26232</v>
      </c>
      <c r="K14419" s="9">
        <f>_xlfn.IFNA(VLOOKUP(Table5[[#This Row],[Section]],SubSill_Tier,2,FALSE),0)</f>
        <v>0</v>
      </c>
      <c r="L14419" s="9" t="str">
        <f t="shared" ref="L14419:L14482" si="240">IFERROR(IF(LEFT(G14419,2)="AI",IF(_xlfn.NUMBERVALUE(IFERROR(LEFT(IF(ISERROR(FIND("X",UPPER(B14419))),UPPER(B14419),RIGHT(UPPER(B14419),LEN(UPPER(B14419))-FIND("~",SUBSTITUTE(UPPER(B14419),"X","~",LEN(UPPER(B14419))-LEN(SUBSTITUTE(UPPER(B14419),"X","")))))),FIND(" ",IF(ISERROR(FIND("X",UPPER(B14419))),UPPER(B14419),RIGHT(UPPER(B14419),LEN(UPPER(B14419))-FIND("~",SUBSTITUTE(UPPER(B14419),"X","~",LEN(UPPER(B14419))-LEN(SUBSTITUTE(UPPER(B14419),"X","")))))),1)-1),IF(ISERROR(FIND("X",UPPER(B14419))),UPPER(B14419),RIGHT(UPPER(B14419),LEN(UPPER(B14419))-FIND("~",SUBSTITUTE(UPPER(B14419),"X","~",LEN(UPPER(B14419))-LEN(SUBSTITUTE(UPPER(B14419),"X",""))))))),".")&gt;=5,"Wall",""),""),"")</f>
        <v/>
      </c>
      <c r="M14419" s="205" t="str" cm="1">
        <f t="array" ref="M14419">_xlfn.IFS(NOT(ISERROR(VLOOKUP(Table5[[#This Row],[Section]],TB_notTB,1,FALSE))),"No",LEFT(Table5[[#This Row],[Section]],3)="ETB","PLS",LEFT(Table5[[#This Row],[Section]],1)="7","PDB",NOT(ISBLANK(Table5[[#This Row],[Section]])),"No")</f>
        <v>No</v>
      </c>
    </row>
    <row r="14420" spans="1:13" x14ac:dyDescent="0.25">
      <c r="A14420" s="130" t="s">
        <v>5357</v>
      </c>
      <c r="B14420" s="130" t="s">
        <v>17222</v>
      </c>
      <c r="C14420" s="130" t="s">
        <v>98</v>
      </c>
      <c r="D14420" s="131">
        <v>0.41599999999999998</v>
      </c>
      <c r="E14420" s="132">
        <v>215</v>
      </c>
      <c r="F14420" s="132">
        <v>100</v>
      </c>
      <c r="G14420" s="126" t="s">
        <v>13736</v>
      </c>
      <c r="H14420" s="126" t="s">
        <v>20148</v>
      </c>
      <c r="I14420" s="126" t="s">
        <v>21073</v>
      </c>
      <c r="J14420" s="126" t="s">
        <v>26232</v>
      </c>
      <c r="K14420" s="9">
        <f>_xlfn.IFNA(VLOOKUP(Table5[[#This Row],[Section]],SubSill_Tier,2,FALSE),0)</f>
        <v>0</v>
      </c>
      <c r="L14420" s="9" t="str">
        <f t="shared" si="240"/>
        <v/>
      </c>
      <c r="M14420" s="205" t="str" cm="1">
        <f t="array" ref="M14420">_xlfn.IFS(NOT(ISERROR(VLOOKUP(Table5[[#This Row],[Section]],TB_notTB,1,FALSE))),"No",LEFT(Table5[[#This Row],[Section]],3)="ETB","PLS",LEFT(Table5[[#This Row],[Section]],1)="7","PDB",NOT(ISBLANK(Table5[[#This Row],[Section]])),"No")</f>
        <v>No</v>
      </c>
    </row>
    <row r="14421" spans="1:13" x14ac:dyDescent="0.25">
      <c r="A14421" s="130" t="s">
        <v>5358</v>
      </c>
      <c r="B14421" s="130" t="s">
        <v>17222</v>
      </c>
      <c r="C14421" s="130" t="s">
        <v>98</v>
      </c>
      <c r="D14421" s="131">
        <v>0.56599999999999995</v>
      </c>
      <c r="E14421" s="132">
        <v>302</v>
      </c>
      <c r="F14421" s="132">
        <v>100</v>
      </c>
      <c r="G14421" s="126" t="s">
        <v>13736</v>
      </c>
      <c r="H14421" s="126" t="s">
        <v>20148</v>
      </c>
      <c r="I14421" s="126" t="s">
        <v>21073</v>
      </c>
      <c r="J14421" s="126" t="s">
        <v>26232</v>
      </c>
      <c r="K14421" s="9">
        <f>_xlfn.IFNA(VLOOKUP(Table5[[#This Row],[Section]],SubSill_Tier,2,FALSE),0)</f>
        <v>0</v>
      </c>
      <c r="L14421" s="9" t="str">
        <f t="shared" si="240"/>
        <v/>
      </c>
      <c r="M14421" s="205" t="str" cm="1">
        <f t="array" ref="M14421">_xlfn.IFS(NOT(ISERROR(VLOOKUP(Table5[[#This Row],[Section]],TB_notTB,1,FALSE))),"No",LEFT(Table5[[#This Row],[Section]],3)="ETB","PLS",LEFT(Table5[[#This Row],[Section]],1)="7","PDB",NOT(ISBLANK(Table5[[#This Row],[Section]])),"No")</f>
        <v>No</v>
      </c>
    </row>
    <row r="14422" spans="1:13" x14ac:dyDescent="0.25">
      <c r="A14422" s="130" t="s">
        <v>5359</v>
      </c>
      <c r="B14422" s="130" t="s">
        <v>17222</v>
      </c>
      <c r="C14422" s="130" t="s">
        <v>98</v>
      </c>
      <c r="D14422" s="131">
        <v>0.78900000000000003</v>
      </c>
      <c r="E14422" s="132">
        <v>383</v>
      </c>
      <c r="F14422" s="132">
        <v>383</v>
      </c>
      <c r="G14422" s="126" t="s">
        <v>13736</v>
      </c>
      <c r="H14422" s="126" t="s">
        <v>20148</v>
      </c>
      <c r="I14422" s="126" t="s">
        <v>21073</v>
      </c>
      <c r="J14422" s="126" t="s">
        <v>26232</v>
      </c>
      <c r="K14422" s="9">
        <f>_xlfn.IFNA(VLOOKUP(Table5[[#This Row],[Section]],SubSill_Tier,2,FALSE),0)</f>
        <v>0</v>
      </c>
      <c r="L14422" s="9" t="str">
        <f t="shared" si="240"/>
        <v/>
      </c>
      <c r="M14422" s="205" t="str" cm="1">
        <f t="array" ref="M14422">_xlfn.IFS(NOT(ISERROR(VLOOKUP(Table5[[#This Row],[Section]],TB_notTB,1,FALSE))),"No",LEFT(Table5[[#This Row],[Section]],3)="ETB","PLS",LEFT(Table5[[#This Row],[Section]],1)="7","PDB",NOT(ISBLANK(Table5[[#This Row],[Section]])),"No")</f>
        <v>No</v>
      </c>
    </row>
    <row r="14423" spans="1:13" x14ac:dyDescent="0.25">
      <c r="A14423" s="130" t="s">
        <v>10187</v>
      </c>
      <c r="B14423" s="130" t="s">
        <v>17222</v>
      </c>
      <c r="C14423" s="130" t="s">
        <v>98</v>
      </c>
      <c r="D14423" s="131">
        <v>0.81899999999999995</v>
      </c>
      <c r="E14423" s="132">
        <v>168</v>
      </c>
      <c r="F14423" s="132">
        <v>168</v>
      </c>
      <c r="G14423" s="126" t="s">
        <v>13750</v>
      </c>
      <c r="H14423" s="126" t="s">
        <v>20121</v>
      </c>
      <c r="I14423" s="126" t="s">
        <v>20122</v>
      </c>
      <c r="J14423" s="126" t="s">
        <v>26234</v>
      </c>
      <c r="K14423" s="9">
        <f>_xlfn.IFNA(VLOOKUP(Table5[[#This Row],[Section]],SubSill_Tier,2,FALSE),0)</f>
        <v>0</v>
      </c>
      <c r="L14423" s="9" t="str">
        <f t="shared" si="240"/>
        <v/>
      </c>
      <c r="M14423" s="205" t="str" cm="1">
        <f t="array" ref="M14423">_xlfn.IFS(NOT(ISERROR(VLOOKUP(Table5[[#This Row],[Section]],TB_notTB,1,FALSE))),"No",LEFT(Table5[[#This Row],[Section]],3)="ETB","PLS",LEFT(Table5[[#This Row],[Section]],1)="7","PDB",NOT(ISBLANK(Table5[[#This Row],[Section]])),"No")</f>
        <v>No</v>
      </c>
    </row>
    <row r="14424" spans="1:13" x14ac:dyDescent="0.25">
      <c r="A14424" s="130" t="s">
        <v>5360</v>
      </c>
      <c r="B14424" s="130" t="s">
        <v>17222</v>
      </c>
      <c r="C14424" s="130" t="s">
        <v>98</v>
      </c>
      <c r="D14424" s="131">
        <v>3.2469999999999999</v>
      </c>
      <c r="E14424" s="132">
        <v>441</v>
      </c>
      <c r="F14424" s="132">
        <v>441</v>
      </c>
      <c r="G14424" s="126" t="s">
        <v>13712</v>
      </c>
      <c r="H14424" s="126" t="s">
        <v>20120</v>
      </c>
      <c r="I14424" s="126" t="s">
        <v>21055</v>
      </c>
      <c r="J14424" s="126" t="s">
        <v>26232</v>
      </c>
      <c r="K14424" s="9">
        <f>_xlfn.IFNA(VLOOKUP(Table5[[#This Row],[Section]],SubSill_Tier,2,FALSE),0)</f>
        <v>0</v>
      </c>
      <c r="L14424" s="9" t="str">
        <f t="shared" si="240"/>
        <v/>
      </c>
      <c r="M14424" s="205" t="str" cm="1">
        <f t="array" ref="M14424">_xlfn.IFS(NOT(ISERROR(VLOOKUP(Table5[[#This Row],[Section]],TB_notTB,1,FALSE))),"No",LEFT(Table5[[#This Row],[Section]],3)="ETB","PLS",LEFT(Table5[[#This Row],[Section]],1)="7","PDB",NOT(ISBLANK(Table5[[#This Row],[Section]])),"No")</f>
        <v>No</v>
      </c>
    </row>
    <row r="14425" spans="1:13" x14ac:dyDescent="0.25">
      <c r="A14425" s="130" t="s">
        <v>5361</v>
      </c>
      <c r="B14425" s="130" t="s">
        <v>17222</v>
      </c>
      <c r="C14425" s="130" t="s">
        <v>98</v>
      </c>
      <c r="D14425" s="131">
        <v>0.125</v>
      </c>
      <c r="E14425" s="132">
        <v>100</v>
      </c>
      <c r="F14425" s="132">
        <v>100</v>
      </c>
      <c r="G14425" s="126" t="s">
        <v>13736</v>
      </c>
      <c r="H14425" s="126" t="s">
        <v>20148</v>
      </c>
      <c r="I14425" s="126" t="s">
        <v>21073</v>
      </c>
      <c r="J14425" s="126" t="s">
        <v>26232</v>
      </c>
      <c r="K14425" s="9">
        <f>_xlfn.IFNA(VLOOKUP(Table5[[#This Row],[Section]],SubSill_Tier,2,FALSE),0)</f>
        <v>0</v>
      </c>
      <c r="L14425" s="9" t="str">
        <f t="shared" si="240"/>
        <v/>
      </c>
      <c r="M14425" s="205" t="str" cm="1">
        <f t="array" ref="M14425">_xlfn.IFS(NOT(ISERROR(VLOOKUP(Table5[[#This Row],[Section]],TB_notTB,1,FALSE))),"No",LEFT(Table5[[#This Row],[Section]],3)="ETB","PLS",LEFT(Table5[[#This Row],[Section]],1)="7","PDB",NOT(ISBLANK(Table5[[#This Row],[Section]])),"No")</f>
        <v>No</v>
      </c>
    </row>
    <row r="14426" spans="1:13" x14ac:dyDescent="0.25">
      <c r="A14426" s="130" t="s">
        <v>5362</v>
      </c>
      <c r="B14426" s="130" t="s">
        <v>17222</v>
      </c>
      <c r="C14426" s="130" t="s">
        <v>98</v>
      </c>
      <c r="D14426" s="131">
        <v>2.4830000000000001</v>
      </c>
      <c r="E14426" s="132">
        <v>1190</v>
      </c>
      <c r="F14426" s="132">
        <v>1190</v>
      </c>
      <c r="G14426" s="126" t="s">
        <v>13736</v>
      </c>
      <c r="H14426" s="126" t="s">
        <v>20148</v>
      </c>
      <c r="I14426" s="126" t="s">
        <v>21073</v>
      </c>
      <c r="J14426" s="126" t="s">
        <v>26232</v>
      </c>
      <c r="K14426" s="9">
        <f>_xlfn.IFNA(VLOOKUP(Table5[[#This Row],[Section]],SubSill_Tier,2,FALSE),0)</f>
        <v>0</v>
      </c>
      <c r="L14426" s="9" t="str">
        <f t="shared" si="240"/>
        <v/>
      </c>
      <c r="M14426" s="205" t="str" cm="1">
        <f t="array" ref="M14426">_xlfn.IFS(NOT(ISERROR(VLOOKUP(Table5[[#This Row],[Section]],TB_notTB,1,FALSE))),"No",LEFT(Table5[[#This Row],[Section]],3)="ETB","PLS",LEFT(Table5[[#This Row],[Section]],1)="7","PDB",NOT(ISBLANK(Table5[[#This Row],[Section]])),"No")</f>
        <v>No</v>
      </c>
    </row>
    <row r="14427" spans="1:13" x14ac:dyDescent="0.25">
      <c r="A14427" s="130" t="s">
        <v>5363</v>
      </c>
      <c r="B14427" s="130" t="s">
        <v>17222</v>
      </c>
      <c r="C14427" s="130" t="s">
        <v>98</v>
      </c>
      <c r="D14427" s="131">
        <v>1.0029999999999999</v>
      </c>
      <c r="E14427" s="132">
        <v>499</v>
      </c>
      <c r="F14427" s="132">
        <v>239</v>
      </c>
      <c r="G14427" s="126" t="s">
        <v>13736</v>
      </c>
      <c r="H14427" s="126" t="s">
        <v>20148</v>
      </c>
      <c r="I14427" s="126" t="s">
        <v>21073</v>
      </c>
      <c r="J14427" s="126" t="s">
        <v>26232</v>
      </c>
      <c r="K14427" s="9">
        <f>_xlfn.IFNA(VLOOKUP(Table5[[#This Row],[Section]],SubSill_Tier,2,FALSE),0)</f>
        <v>0</v>
      </c>
      <c r="L14427" s="9" t="str">
        <f t="shared" si="240"/>
        <v/>
      </c>
      <c r="M14427" s="205" t="str" cm="1">
        <f t="array" ref="M14427">_xlfn.IFS(NOT(ISERROR(VLOOKUP(Table5[[#This Row],[Section]],TB_notTB,1,FALSE))),"No",LEFT(Table5[[#This Row],[Section]],3)="ETB","PLS",LEFT(Table5[[#This Row],[Section]],1)="7","PDB",NOT(ISBLANK(Table5[[#This Row],[Section]])),"No")</f>
        <v>No</v>
      </c>
    </row>
    <row r="14428" spans="1:13" x14ac:dyDescent="0.25">
      <c r="A14428" s="130" t="s">
        <v>5364</v>
      </c>
      <c r="B14428" s="130" t="s">
        <v>17222</v>
      </c>
      <c r="C14428" s="130" t="s">
        <v>98</v>
      </c>
      <c r="D14428" s="131">
        <v>0.69099999999999995</v>
      </c>
      <c r="E14428" s="132">
        <v>344</v>
      </c>
      <c r="F14428" s="132">
        <v>147</v>
      </c>
      <c r="G14428" s="126" t="s">
        <v>13736</v>
      </c>
      <c r="H14428" s="126" t="s">
        <v>20148</v>
      </c>
      <c r="I14428" s="126" t="s">
        <v>21073</v>
      </c>
      <c r="J14428" s="126" t="s">
        <v>26232</v>
      </c>
      <c r="K14428" s="9">
        <f>_xlfn.IFNA(VLOOKUP(Table5[[#This Row],[Section]],SubSill_Tier,2,FALSE),0)</f>
        <v>0</v>
      </c>
      <c r="L14428" s="9" t="str">
        <f t="shared" si="240"/>
        <v/>
      </c>
      <c r="M14428" s="205" t="str" cm="1">
        <f t="array" ref="M14428">_xlfn.IFS(NOT(ISERROR(VLOOKUP(Table5[[#This Row],[Section]],TB_notTB,1,FALSE))),"No",LEFT(Table5[[#This Row],[Section]],3)="ETB","PLS",LEFT(Table5[[#This Row],[Section]],1)="7","PDB",NOT(ISBLANK(Table5[[#This Row],[Section]])),"No")</f>
        <v>No</v>
      </c>
    </row>
    <row r="14429" spans="1:13" x14ac:dyDescent="0.25">
      <c r="A14429" s="130" t="s">
        <v>5365</v>
      </c>
      <c r="B14429" s="130" t="s">
        <v>17222</v>
      </c>
      <c r="C14429" s="130" t="s">
        <v>98</v>
      </c>
      <c r="D14429" s="131">
        <v>1.77</v>
      </c>
      <c r="E14429" s="132">
        <v>286</v>
      </c>
      <c r="F14429" s="132">
        <v>168</v>
      </c>
      <c r="G14429" s="126" t="s">
        <v>13736</v>
      </c>
      <c r="H14429" s="126" t="s">
        <v>20148</v>
      </c>
      <c r="I14429" s="126" t="s">
        <v>21073</v>
      </c>
      <c r="J14429" s="126" t="s">
        <v>26232</v>
      </c>
      <c r="K14429" s="9">
        <f>_xlfn.IFNA(VLOOKUP(Table5[[#This Row],[Section]],SubSill_Tier,2,FALSE),0)</f>
        <v>0</v>
      </c>
      <c r="L14429" s="9" t="str">
        <f t="shared" si="240"/>
        <v/>
      </c>
      <c r="M14429" s="205" t="str" cm="1">
        <f t="array" ref="M14429">_xlfn.IFS(NOT(ISERROR(VLOOKUP(Table5[[#This Row],[Section]],TB_notTB,1,FALSE))),"No",LEFT(Table5[[#This Row],[Section]],3)="ETB","PLS",LEFT(Table5[[#This Row],[Section]],1)="7","PDB",NOT(ISBLANK(Table5[[#This Row],[Section]])),"No")</f>
        <v>No</v>
      </c>
    </row>
    <row r="14430" spans="1:13" x14ac:dyDescent="0.25">
      <c r="A14430" s="130" t="s">
        <v>5366</v>
      </c>
      <c r="B14430" s="130" t="s">
        <v>17222</v>
      </c>
      <c r="C14430" s="130" t="s">
        <v>98</v>
      </c>
      <c r="D14430" s="131">
        <v>2.8220000000000001</v>
      </c>
      <c r="E14430" s="132">
        <v>428</v>
      </c>
      <c r="F14430" s="132">
        <v>343</v>
      </c>
      <c r="G14430" s="126" t="s">
        <v>13736</v>
      </c>
      <c r="H14430" s="126" t="s">
        <v>20148</v>
      </c>
      <c r="I14430" s="126" t="s">
        <v>21073</v>
      </c>
      <c r="J14430" s="126" t="s">
        <v>26232</v>
      </c>
      <c r="K14430" s="9">
        <f>_xlfn.IFNA(VLOOKUP(Table5[[#This Row],[Section]],SubSill_Tier,2,FALSE),0)</f>
        <v>0</v>
      </c>
      <c r="L14430" s="9" t="str">
        <f t="shared" si="240"/>
        <v/>
      </c>
      <c r="M14430" s="205" t="str" cm="1">
        <f t="array" ref="M14430">_xlfn.IFS(NOT(ISERROR(VLOOKUP(Table5[[#This Row],[Section]],TB_notTB,1,FALSE))),"No",LEFT(Table5[[#This Row],[Section]],3)="ETB","PLS",LEFT(Table5[[#This Row],[Section]],1)="7","PDB",NOT(ISBLANK(Table5[[#This Row],[Section]])),"No")</f>
        <v>No</v>
      </c>
    </row>
    <row r="14431" spans="1:13" x14ac:dyDescent="0.25">
      <c r="A14431" s="130" t="s">
        <v>5367</v>
      </c>
      <c r="B14431" s="130" t="s">
        <v>17222</v>
      </c>
      <c r="C14431" s="130" t="s">
        <v>98</v>
      </c>
      <c r="D14431" s="131">
        <v>0.878</v>
      </c>
      <c r="E14431" s="132">
        <v>433</v>
      </c>
      <c r="F14431" s="132">
        <v>162</v>
      </c>
      <c r="G14431" s="126" t="s">
        <v>13736</v>
      </c>
      <c r="H14431" s="126" t="s">
        <v>20148</v>
      </c>
      <c r="I14431" s="126" t="s">
        <v>21073</v>
      </c>
      <c r="J14431" s="126" t="s">
        <v>26232</v>
      </c>
      <c r="K14431" s="9">
        <f>_xlfn.IFNA(VLOOKUP(Table5[[#This Row],[Section]],SubSill_Tier,2,FALSE),0)</f>
        <v>0</v>
      </c>
      <c r="L14431" s="9" t="str">
        <f t="shared" si="240"/>
        <v/>
      </c>
      <c r="M14431" s="205" t="str" cm="1">
        <f t="array" ref="M14431">_xlfn.IFS(NOT(ISERROR(VLOOKUP(Table5[[#This Row],[Section]],TB_notTB,1,FALSE))),"No",LEFT(Table5[[#This Row],[Section]],3)="ETB","PLS",LEFT(Table5[[#This Row],[Section]],1)="7","PDB",NOT(ISBLANK(Table5[[#This Row],[Section]])),"No")</f>
        <v>No</v>
      </c>
    </row>
    <row r="14432" spans="1:13" x14ac:dyDescent="0.25">
      <c r="A14432" s="130" t="s">
        <v>5368</v>
      </c>
      <c r="B14432" s="130" t="s">
        <v>17222</v>
      </c>
      <c r="C14432" s="130" t="s">
        <v>98</v>
      </c>
      <c r="D14432" s="131">
        <v>0.83199999999999996</v>
      </c>
      <c r="E14432" s="132">
        <v>411</v>
      </c>
      <c r="F14432" s="132">
        <v>161</v>
      </c>
      <c r="G14432" s="126" t="s">
        <v>13736</v>
      </c>
      <c r="H14432" s="126" t="s">
        <v>20148</v>
      </c>
      <c r="I14432" s="126" t="s">
        <v>21073</v>
      </c>
      <c r="J14432" s="126" t="s">
        <v>26232</v>
      </c>
      <c r="K14432" s="9">
        <f>_xlfn.IFNA(VLOOKUP(Table5[[#This Row],[Section]],SubSill_Tier,2,FALSE),0)</f>
        <v>0</v>
      </c>
      <c r="L14432" s="9" t="str">
        <f t="shared" si="240"/>
        <v/>
      </c>
      <c r="M14432" s="205" t="str" cm="1">
        <f t="array" ref="M14432">_xlfn.IFS(NOT(ISERROR(VLOOKUP(Table5[[#This Row],[Section]],TB_notTB,1,FALSE))),"No",LEFT(Table5[[#This Row],[Section]],3)="ETB","PLS",LEFT(Table5[[#This Row],[Section]],1)="7","PDB",NOT(ISBLANK(Table5[[#This Row],[Section]])),"No")</f>
        <v>No</v>
      </c>
    </row>
    <row r="14433" spans="1:13" x14ac:dyDescent="0.25">
      <c r="A14433" s="130" t="s">
        <v>5369</v>
      </c>
      <c r="B14433" s="130" t="s">
        <v>17222</v>
      </c>
      <c r="C14433" s="130" t="s">
        <v>98</v>
      </c>
      <c r="D14433" s="131">
        <v>0.312</v>
      </c>
      <c r="E14433" s="132">
        <v>100</v>
      </c>
      <c r="F14433" s="132">
        <v>100</v>
      </c>
      <c r="G14433" s="126" t="s">
        <v>13736</v>
      </c>
      <c r="H14433" s="126" t="s">
        <v>20148</v>
      </c>
      <c r="I14433" s="126" t="s">
        <v>21073</v>
      </c>
      <c r="J14433" s="126" t="s">
        <v>26232</v>
      </c>
      <c r="K14433" s="9">
        <f>_xlfn.IFNA(VLOOKUP(Table5[[#This Row],[Section]],SubSill_Tier,2,FALSE),0)</f>
        <v>0</v>
      </c>
      <c r="L14433" s="9" t="str">
        <f t="shared" si="240"/>
        <v/>
      </c>
      <c r="M14433" s="205" t="str" cm="1">
        <f t="array" ref="M14433">_xlfn.IFS(NOT(ISERROR(VLOOKUP(Table5[[#This Row],[Section]],TB_notTB,1,FALSE))),"No",LEFT(Table5[[#This Row],[Section]],3)="ETB","PLS",LEFT(Table5[[#This Row],[Section]],1)="7","PDB",NOT(ISBLANK(Table5[[#This Row],[Section]])),"No")</f>
        <v>No</v>
      </c>
    </row>
    <row r="14434" spans="1:13" x14ac:dyDescent="0.25">
      <c r="A14434" s="130" t="s">
        <v>5370</v>
      </c>
      <c r="B14434" s="130" t="s">
        <v>17222</v>
      </c>
      <c r="C14434" s="130" t="s">
        <v>98</v>
      </c>
      <c r="D14434" s="131">
        <v>0.92</v>
      </c>
      <c r="E14434" s="132">
        <v>316</v>
      </c>
      <c r="F14434" s="132">
        <v>316</v>
      </c>
      <c r="G14434" s="126" t="s">
        <v>13736</v>
      </c>
      <c r="H14434" s="126" t="s">
        <v>20148</v>
      </c>
      <c r="I14434" s="126" t="s">
        <v>21073</v>
      </c>
      <c r="J14434" s="126" t="s">
        <v>26232</v>
      </c>
      <c r="K14434" s="9">
        <f>_xlfn.IFNA(VLOOKUP(Table5[[#This Row],[Section]],SubSill_Tier,2,FALSE),0)</f>
        <v>0</v>
      </c>
      <c r="L14434" s="9" t="str">
        <f t="shared" si="240"/>
        <v/>
      </c>
      <c r="M14434" s="205" t="str" cm="1">
        <f t="array" ref="M14434">_xlfn.IFS(NOT(ISERROR(VLOOKUP(Table5[[#This Row],[Section]],TB_notTB,1,FALSE))),"No",LEFT(Table5[[#This Row],[Section]],3)="ETB","PLS",LEFT(Table5[[#This Row],[Section]],1)="7","PDB",NOT(ISBLANK(Table5[[#This Row],[Section]])),"No")</f>
        <v>No</v>
      </c>
    </row>
    <row r="14435" spans="1:13" x14ac:dyDescent="0.25">
      <c r="A14435" s="130" t="s">
        <v>5371</v>
      </c>
      <c r="B14435" s="130" t="s">
        <v>17222</v>
      </c>
      <c r="C14435" s="130" t="s">
        <v>98</v>
      </c>
      <c r="D14435" s="131">
        <v>0.55300000000000005</v>
      </c>
      <c r="E14435" s="132">
        <v>292</v>
      </c>
      <c r="F14435" s="132">
        <v>127</v>
      </c>
      <c r="G14435" s="126" t="s">
        <v>13736</v>
      </c>
      <c r="H14435" s="126" t="s">
        <v>20148</v>
      </c>
      <c r="I14435" s="126" t="s">
        <v>21073</v>
      </c>
      <c r="J14435" s="126" t="s">
        <v>26232</v>
      </c>
      <c r="K14435" s="9">
        <f>_xlfn.IFNA(VLOOKUP(Table5[[#This Row],[Section]],SubSill_Tier,2,FALSE),0)</f>
        <v>0</v>
      </c>
      <c r="L14435" s="9" t="str">
        <f t="shared" si="240"/>
        <v/>
      </c>
      <c r="M14435" s="205" t="str" cm="1">
        <f t="array" ref="M14435">_xlfn.IFS(NOT(ISERROR(VLOOKUP(Table5[[#This Row],[Section]],TB_notTB,1,FALSE))),"No",LEFT(Table5[[#This Row],[Section]],3)="ETB","PLS",LEFT(Table5[[#This Row],[Section]],1)="7","PDB",NOT(ISBLANK(Table5[[#This Row],[Section]])),"No")</f>
        <v>No</v>
      </c>
    </row>
    <row r="14436" spans="1:13" x14ac:dyDescent="0.25">
      <c r="A14436" s="130" t="s">
        <v>5372</v>
      </c>
      <c r="B14436" s="130" t="s">
        <v>17222</v>
      </c>
      <c r="C14436" s="130" t="s">
        <v>98</v>
      </c>
      <c r="D14436" s="131">
        <v>0.218</v>
      </c>
      <c r="E14436" s="132">
        <v>116</v>
      </c>
      <c r="F14436" s="132">
        <v>116</v>
      </c>
      <c r="G14436" s="126" t="s">
        <v>13736</v>
      </c>
      <c r="H14436" s="126" t="s">
        <v>20148</v>
      </c>
      <c r="I14436" s="126" t="s">
        <v>21073</v>
      </c>
      <c r="J14436" s="126" t="s">
        <v>26232</v>
      </c>
      <c r="K14436" s="9">
        <f>_xlfn.IFNA(VLOOKUP(Table5[[#This Row],[Section]],SubSill_Tier,2,FALSE),0)</f>
        <v>0</v>
      </c>
      <c r="L14436" s="9" t="str">
        <f t="shared" si="240"/>
        <v/>
      </c>
      <c r="M14436" s="205" t="str" cm="1">
        <f t="array" ref="M14436">_xlfn.IFS(NOT(ISERROR(VLOOKUP(Table5[[#This Row],[Section]],TB_notTB,1,FALSE))),"No",LEFT(Table5[[#This Row],[Section]],3)="ETB","PLS",LEFT(Table5[[#This Row],[Section]],1)="7","PDB",NOT(ISBLANK(Table5[[#This Row],[Section]])),"No")</f>
        <v>No</v>
      </c>
    </row>
    <row r="14437" spans="1:13" x14ac:dyDescent="0.25">
      <c r="A14437" s="130" t="s">
        <v>5373</v>
      </c>
      <c r="B14437" s="130" t="s">
        <v>17222</v>
      </c>
      <c r="C14437" s="130" t="s">
        <v>98</v>
      </c>
      <c r="D14437" s="131">
        <v>2.262</v>
      </c>
      <c r="E14437" s="132">
        <v>382</v>
      </c>
      <c r="F14437" s="132">
        <v>382</v>
      </c>
      <c r="G14437" s="126" t="s">
        <v>13736</v>
      </c>
      <c r="H14437" s="126" t="s">
        <v>20148</v>
      </c>
      <c r="I14437" s="126" t="s">
        <v>21073</v>
      </c>
      <c r="J14437" s="126" t="s">
        <v>26232</v>
      </c>
      <c r="K14437" s="9">
        <f>_xlfn.IFNA(VLOOKUP(Table5[[#This Row],[Section]],SubSill_Tier,2,FALSE),0)</f>
        <v>0</v>
      </c>
      <c r="L14437" s="9" t="str">
        <f t="shared" si="240"/>
        <v/>
      </c>
      <c r="M14437" s="205" t="str" cm="1">
        <f t="array" ref="M14437">_xlfn.IFS(NOT(ISERROR(VLOOKUP(Table5[[#This Row],[Section]],TB_notTB,1,FALSE))),"No",LEFT(Table5[[#This Row],[Section]],3)="ETB","PLS",LEFT(Table5[[#This Row],[Section]],1)="7","PDB",NOT(ISBLANK(Table5[[#This Row],[Section]])),"No")</f>
        <v>No</v>
      </c>
    </row>
    <row r="14438" spans="1:13" x14ac:dyDescent="0.25">
      <c r="A14438" s="130" t="s">
        <v>5374</v>
      </c>
      <c r="B14438" s="130" t="s">
        <v>17222</v>
      </c>
      <c r="C14438" s="130" t="s">
        <v>98</v>
      </c>
      <c r="D14438" s="131">
        <v>0.54</v>
      </c>
      <c r="E14438" s="132">
        <v>244</v>
      </c>
      <c r="F14438" s="132">
        <v>103</v>
      </c>
      <c r="G14438" s="126" t="s">
        <v>13736</v>
      </c>
      <c r="H14438" s="126" t="s">
        <v>20148</v>
      </c>
      <c r="I14438" s="126" t="s">
        <v>21073</v>
      </c>
      <c r="J14438" s="126" t="s">
        <v>26232</v>
      </c>
      <c r="K14438" s="9">
        <f>_xlfn.IFNA(VLOOKUP(Table5[[#This Row],[Section]],SubSill_Tier,2,FALSE),0)</f>
        <v>0</v>
      </c>
      <c r="L14438" s="9" t="str">
        <f t="shared" si="240"/>
        <v/>
      </c>
      <c r="M14438" s="205" t="str" cm="1">
        <f t="array" ref="M14438">_xlfn.IFS(NOT(ISERROR(VLOOKUP(Table5[[#This Row],[Section]],TB_notTB,1,FALSE))),"No",LEFT(Table5[[#This Row],[Section]],3)="ETB","PLS",LEFT(Table5[[#This Row],[Section]],1)="7","PDB",NOT(ISBLANK(Table5[[#This Row],[Section]])),"No")</f>
        <v>No</v>
      </c>
    </row>
    <row r="14439" spans="1:13" x14ac:dyDescent="0.25">
      <c r="A14439" s="130" t="s">
        <v>5375</v>
      </c>
      <c r="B14439" s="130" t="s">
        <v>17222</v>
      </c>
      <c r="C14439" s="130" t="s">
        <v>98</v>
      </c>
      <c r="D14439" s="131">
        <v>1.494</v>
      </c>
      <c r="E14439" s="132">
        <v>278</v>
      </c>
      <c r="F14439" s="132">
        <v>181</v>
      </c>
      <c r="G14439" s="126" t="s">
        <v>13736</v>
      </c>
      <c r="H14439" s="126" t="s">
        <v>20148</v>
      </c>
      <c r="I14439" s="126" t="s">
        <v>21073</v>
      </c>
      <c r="J14439" s="126" t="s">
        <v>26232</v>
      </c>
      <c r="K14439" s="9">
        <f>_xlfn.IFNA(VLOOKUP(Table5[[#This Row],[Section]],SubSill_Tier,2,FALSE),0)</f>
        <v>0</v>
      </c>
      <c r="L14439" s="9" t="str">
        <f t="shared" si="240"/>
        <v/>
      </c>
      <c r="M14439" s="205" t="str" cm="1">
        <f t="array" ref="M14439">_xlfn.IFS(NOT(ISERROR(VLOOKUP(Table5[[#This Row],[Section]],TB_notTB,1,FALSE))),"No",LEFT(Table5[[#This Row],[Section]],3)="ETB","PLS",LEFT(Table5[[#This Row],[Section]],1)="7","PDB",NOT(ISBLANK(Table5[[#This Row],[Section]])),"No")</f>
        <v>No</v>
      </c>
    </row>
    <row r="14440" spans="1:13" x14ac:dyDescent="0.25">
      <c r="A14440" s="130" t="s">
        <v>5376</v>
      </c>
      <c r="B14440" s="130" t="s">
        <v>17222</v>
      </c>
      <c r="C14440" s="130" t="s">
        <v>98</v>
      </c>
      <c r="D14440" s="131">
        <v>1.6679999999999999</v>
      </c>
      <c r="E14440" s="132">
        <v>315</v>
      </c>
      <c r="F14440" s="132">
        <v>315</v>
      </c>
      <c r="G14440" s="126" t="s">
        <v>13712</v>
      </c>
      <c r="H14440" s="126" t="s">
        <v>20120</v>
      </c>
      <c r="I14440" s="126" t="s">
        <v>21055</v>
      </c>
      <c r="J14440" s="126" t="s">
        <v>26232</v>
      </c>
      <c r="K14440" s="9">
        <f>_xlfn.IFNA(VLOOKUP(Table5[[#This Row],[Section]],SubSill_Tier,2,FALSE),0)</f>
        <v>0</v>
      </c>
      <c r="L14440" s="9" t="str">
        <f t="shared" si="240"/>
        <v/>
      </c>
      <c r="M14440" s="205" t="str" cm="1">
        <f t="array" ref="M14440">_xlfn.IFS(NOT(ISERROR(VLOOKUP(Table5[[#This Row],[Section]],TB_notTB,1,FALSE))),"No",LEFT(Table5[[#This Row],[Section]],3)="ETB","PLS",LEFT(Table5[[#This Row],[Section]],1)="7","PDB",NOT(ISBLANK(Table5[[#This Row],[Section]])),"No")</f>
        <v>No</v>
      </c>
    </row>
    <row r="14441" spans="1:13" x14ac:dyDescent="0.25">
      <c r="A14441" s="130" t="s">
        <v>5377</v>
      </c>
      <c r="B14441" s="130" t="s">
        <v>17222</v>
      </c>
      <c r="C14441" s="130" t="s">
        <v>98</v>
      </c>
      <c r="D14441" s="131">
        <v>1.345</v>
      </c>
      <c r="E14441" s="132">
        <v>220</v>
      </c>
      <c r="F14441" s="132">
        <v>220</v>
      </c>
      <c r="G14441" s="126" t="s">
        <v>13712</v>
      </c>
      <c r="H14441" s="126" t="s">
        <v>20120</v>
      </c>
      <c r="I14441" s="126" t="s">
        <v>21055</v>
      </c>
      <c r="J14441" s="126" t="s">
        <v>26232</v>
      </c>
      <c r="K14441" s="9">
        <f>_xlfn.IFNA(VLOOKUP(Table5[[#This Row],[Section]],SubSill_Tier,2,FALSE),0)</f>
        <v>0</v>
      </c>
      <c r="L14441" s="9" t="str">
        <f t="shared" si="240"/>
        <v/>
      </c>
      <c r="M14441" s="205" t="str" cm="1">
        <f t="array" ref="M14441">_xlfn.IFS(NOT(ISERROR(VLOOKUP(Table5[[#This Row],[Section]],TB_notTB,1,FALSE))),"No",LEFT(Table5[[#This Row],[Section]],3)="ETB","PLS",LEFT(Table5[[#This Row],[Section]],1)="7","PDB",NOT(ISBLANK(Table5[[#This Row],[Section]])),"No")</f>
        <v>No</v>
      </c>
    </row>
    <row r="14442" spans="1:13" x14ac:dyDescent="0.25">
      <c r="A14442" s="130" t="s">
        <v>10188</v>
      </c>
      <c r="B14442" s="130" t="s">
        <v>17222</v>
      </c>
      <c r="C14442" s="130" t="s">
        <v>98</v>
      </c>
      <c r="D14442" s="131">
        <v>0.71299999999999997</v>
      </c>
      <c r="E14442" s="132">
        <v>181</v>
      </c>
      <c r="F14442" s="132">
        <v>181</v>
      </c>
      <c r="G14442" s="126" t="s">
        <v>13750</v>
      </c>
      <c r="H14442" s="126" t="s">
        <v>20121</v>
      </c>
      <c r="I14442" s="126" t="s">
        <v>20122</v>
      </c>
      <c r="J14442" s="126" t="s">
        <v>26234</v>
      </c>
      <c r="K14442" s="9">
        <f>_xlfn.IFNA(VLOOKUP(Table5[[#This Row],[Section]],SubSill_Tier,2,FALSE),0)</f>
        <v>0</v>
      </c>
      <c r="L14442" s="9" t="str">
        <f t="shared" si="240"/>
        <v/>
      </c>
      <c r="M14442" s="205" t="str" cm="1">
        <f t="array" ref="M14442">_xlfn.IFS(NOT(ISERROR(VLOOKUP(Table5[[#This Row],[Section]],TB_notTB,1,FALSE))),"No",LEFT(Table5[[#This Row],[Section]],3)="ETB","PLS",LEFT(Table5[[#This Row],[Section]],1)="7","PDB",NOT(ISBLANK(Table5[[#This Row],[Section]])),"No")</f>
        <v>No</v>
      </c>
    </row>
    <row r="14443" spans="1:13" x14ac:dyDescent="0.25">
      <c r="A14443" s="130" t="s">
        <v>14372</v>
      </c>
      <c r="B14443" s="130" t="s">
        <v>14373</v>
      </c>
      <c r="C14443" s="130" t="s">
        <v>75</v>
      </c>
      <c r="D14443" s="131">
        <v>1.5469999999999999</v>
      </c>
      <c r="E14443" s="132">
        <v>565</v>
      </c>
      <c r="F14443" s="132">
        <v>565</v>
      </c>
      <c r="G14443" s="126" t="s">
        <v>13724</v>
      </c>
      <c r="H14443" s="126" t="s">
        <v>21063</v>
      </c>
      <c r="I14443" s="126" t="s">
        <v>21064</v>
      </c>
      <c r="J14443" s="126" t="s">
        <v>26233</v>
      </c>
      <c r="K14443" s="9">
        <f>_xlfn.IFNA(VLOOKUP(Table5[[#This Row],[Section]],SubSill_Tier,2,FALSE),0)</f>
        <v>0</v>
      </c>
      <c r="L14443" s="9" t="str">
        <f t="shared" si="240"/>
        <v/>
      </c>
      <c r="M14443" s="205" t="str" cm="1">
        <f t="array" ref="M14443">_xlfn.IFS(NOT(ISERROR(VLOOKUP(Table5[[#This Row],[Section]],TB_notTB,1,FALSE))),"No",LEFT(Table5[[#This Row],[Section]],3)="ETB","PLS",LEFT(Table5[[#This Row],[Section]],1)="7","PDB",NOT(ISBLANK(Table5[[#This Row],[Section]])),"No")</f>
        <v>No</v>
      </c>
    </row>
    <row r="14444" spans="1:13" x14ac:dyDescent="0.25">
      <c r="A14444" s="130" t="s">
        <v>14374</v>
      </c>
      <c r="B14444" s="130" t="s">
        <v>14375</v>
      </c>
      <c r="C14444" s="130" t="s">
        <v>75</v>
      </c>
      <c r="D14444" s="131">
        <v>1.6040000000000001</v>
      </c>
      <c r="E14444" s="132">
        <v>555</v>
      </c>
      <c r="F14444" s="132">
        <v>555</v>
      </c>
      <c r="G14444" s="126" t="s">
        <v>13724</v>
      </c>
      <c r="H14444" s="126" t="s">
        <v>21063</v>
      </c>
      <c r="I14444" s="126" t="s">
        <v>21064</v>
      </c>
      <c r="J14444" s="126" t="s">
        <v>26233</v>
      </c>
      <c r="K14444" s="9">
        <f>_xlfn.IFNA(VLOOKUP(Table5[[#This Row],[Section]],SubSill_Tier,2,FALSE),0)</f>
        <v>0</v>
      </c>
      <c r="L14444" s="9" t="str">
        <f t="shared" si="240"/>
        <v/>
      </c>
      <c r="M14444" s="205" t="str" cm="1">
        <f t="array" ref="M14444">_xlfn.IFS(NOT(ISERROR(VLOOKUP(Table5[[#This Row],[Section]],TB_notTB,1,FALSE))),"No",LEFT(Table5[[#This Row],[Section]],3)="ETB","PLS",LEFT(Table5[[#This Row],[Section]],1)="7","PDB",NOT(ISBLANK(Table5[[#This Row],[Section]])),"No")</f>
        <v>No</v>
      </c>
    </row>
    <row r="14445" spans="1:13" x14ac:dyDescent="0.25">
      <c r="A14445" s="130" t="s">
        <v>14376</v>
      </c>
      <c r="B14445" s="130" t="s">
        <v>14377</v>
      </c>
      <c r="C14445" s="130" t="s">
        <v>75</v>
      </c>
      <c r="D14445" s="131">
        <v>1.206</v>
      </c>
      <c r="E14445" s="132">
        <v>282</v>
      </c>
      <c r="F14445" s="132">
        <v>282</v>
      </c>
      <c r="G14445" s="126" t="s">
        <v>13724</v>
      </c>
      <c r="H14445" s="126" t="s">
        <v>21063</v>
      </c>
      <c r="I14445" s="126" t="s">
        <v>21064</v>
      </c>
      <c r="J14445" s="126" t="s">
        <v>26233</v>
      </c>
      <c r="K14445" s="9">
        <f>_xlfn.IFNA(VLOOKUP(Table5[[#This Row],[Section]],SubSill_Tier,2,FALSE),0)</f>
        <v>0</v>
      </c>
      <c r="L14445" s="9" t="str">
        <f t="shared" si="240"/>
        <v/>
      </c>
      <c r="M14445" s="205" t="str" cm="1">
        <f t="array" ref="M14445">_xlfn.IFS(NOT(ISERROR(VLOOKUP(Table5[[#This Row],[Section]],TB_notTB,1,FALSE))),"No",LEFT(Table5[[#This Row],[Section]],3)="ETB","PLS",LEFT(Table5[[#This Row],[Section]],1)="7","PDB",NOT(ISBLANK(Table5[[#This Row],[Section]])),"No")</f>
        <v>No</v>
      </c>
    </row>
    <row r="14446" spans="1:13" x14ac:dyDescent="0.25">
      <c r="A14446" s="130" t="s">
        <v>18946</v>
      </c>
      <c r="B14446" s="130" t="s">
        <v>12627</v>
      </c>
      <c r="C14446" s="130" t="s">
        <v>75</v>
      </c>
      <c r="D14446" s="131">
        <v>1.0669999999999999</v>
      </c>
      <c r="E14446" s="132">
        <v>368</v>
      </c>
      <c r="F14446" s="132">
        <v>368</v>
      </c>
      <c r="G14446" s="126" t="s">
        <v>13724</v>
      </c>
      <c r="H14446" s="126" t="s">
        <v>21063</v>
      </c>
      <c r="I14446" s="126" t="s">
        <v>21064</v>
      </c>
      <c r="J14446" s="126" t="s">
        <v>26233</v>
      </c>
      <c r="K14446" s="9">
        <f>_xlfn.IFNA(VLOOKUP(Table5[[#This Row],[Section]],SubSill_Tier,2,FALSE),0)</f>
        <v>0</v>
      </c>
      <c r="L14446" s="9" t="str">
        <f t="shared" si="240"/>
        <v>Wall</v>
      </c>
      <c r="M14446" s="205" t="str" cm="1">
        <f t="array" ref="M14446">_xlfn.IFS(NOT(ISERROR(VLOOKUP(Table5[[#This Row],[Section]],TB_notTB,1,FALSE))),"No",LEFT(Table5[[#This Row],[Section]],3)="ETB","PLS",LEFT(Table5[[#This Row],[Section]],1)="7","PDB",NOT(ISBLANK(Table5[[#This Row],[Section]])),"No")</f>
        <v>No</v>
      </c>
    </row>
    <row r="14447" spans="1:13" x14ac:dyDescent="0.25">
      <c r="A14447" s="130" t="s">
        <v>18947</v>
      </c>
      <c r="B14447" s="130" t="s">
        <v>18948</v>
      </c>
      <c r="C14447" s="130" t="s">
        <v>75</v>
      </c>
      <c r="D14447" s="131">
        <v>1.28</v>
      </c>
      <c r="E14447" s="132">
        <v>276</v>
      </c>
      <c r="F14447" s="132">
        <v>276</v>
      </c>
      <c r="G14447" s="126" t="s">
        <v>13724</v>
      </c>
      <c r="H14447" s="126" t="s">
        <v>21063</v>
      </c>
      <c r="I14447" s="126" t="s">
        <v>21064</v>
      </c>
      <c r="J14447" s="126" t="s">
        <v>26233</v>
      </c>
      <c r="K14447" s="9">
        <f>_xlfn.IFNA(VLOOKUP(Table5[[#This Row],[Section]],SubSill_Tier,2,FALSE),0)</f>
        <v>0</v>
      </c>
      <c r="L14447" s="9" t="str">
        <f t="shared" si="240"/>
        <v>Wall</v>
      </c>
      <c r="M14447" s="205" t="str" cm="1">
        <f t="array" ref="M14447">_xlfn.IFS(NOT(ISERROR(VLOOKUP(Table5[[#This Row],[Section]],TB_notTB,1,FALSE))),"No",LEFT(Table5[[#This Row],[Section]],3)="ETB","PLS",LEFT(Table5[[#This Row],[Section]],1)="7","PDB",NOT(ISBLANK(Table5[[#This Row],[Section]])),"No")</f>
        <v>No</v>
      </c>
    </row>
    <row r="14448" spans="1:13" x14ac:dyDescent="0.25">
      <c r="A14448" s="130" t="s">
        <v>10189</v>
      </c>
      <c r="B14448" s="130" t="s">
        <v>3598</v>
      </c>
      <c r="C14448" s="130" t="s">
        <v>98</v>
      </c>
      <c r="D14448" s="131">
        <v>1.3640000000000001</v>
      </c>
      <c r="E14448" s="132">
        <v>276</v>
      </c>
      <c r="F14448" s="132">
        <v>276</v>
      </c>
      <c r="G14448" s="126" t="s">
        <v>13724</v>
      </c>
      <c r="H14448" s="126" t="s">
        <v>20186</v>
      </c>
      <c r="I14448" s="126" t="s">
        <v>22099</v>
      </c>
      <c r="J14448" s="126" t="s">
        <v>26234</v>
      </c>
      <c r="K14448" s="9">
        <f>_xlfn.IFNA(VLOOKUP(Table5[[#This Row],[Section]],SubSill_Tier,2,FALSE),0)</f>
        <v>0</v>
      </c>
      <c r="L14448" s="9" t="str">
        <f t="shared" si="240"/>
        <v/>
      </c>
      <c r="M14448" s="205" t="str" cm="1">
        <f t="array" ref="M14448">_xlfn.IFS(NOT(ISERROR(VLOOKUP(Table5[[#This Row],[Section]],TB_notTB,1,FALSE))),"No",LEFT(Table5[[#This Row],[Section]],3)="ETB","PLS",LEFT(Table5[[#This Row],[Section]],1)="7","PDB",NOT(ISBLANK(Table5[[#This Row],[Section]])),"No")</f>
        <v>No</v>
      </c>
    </row>
    <row r="14449" spans="1:13" x14ac:dyDescent="0.25">
      <c r="A14449" s="130" t="s">
        <v>18949</v>
      </c>
      <c r="B14449" s="130" t="s">
        <v>18950</v>
      </c>
      <c r="C14449" s="130" t="s">
        <v>75</v>
      </c>
      <c r="D14449" s="131">
        <v>2.4329999999999998</v>
      </c>
      <c r="E14449" s="132">
        <v>340</v>
      </c>
      <c r="F14449" s="132">
        <v>340</v>
      </c>
      <c r="G14449" s="126" t="s">
        <v>13724</v>
      </c>
      <c r="H14449" s="126" t="s">
        <v>21063</v>
      </c>
      <c r="I14449" s="126" t="s">
        <v>21064</v>
      </c>
      <c r="J14449" s="126" t="s">
        <v>26233</v>
      </c>
      <c r="K14449" s="9">
        <f>_xlfn.IFNA(VLOOKUP(Table5[[#This Row],[Section]],SubSill_Tier,2,FALSE),0)</f>
        <v>0</v>
      </c>
      <c r="L14449" s="9" t="str">
        <f t="shared" si="240"/>
        <v/>
      </c>
      <c r="M14449" s="205" t="str" cm="1">
        <f t="array" ref="M14449">_xlfn.IFS(NOT(ISERROR(VLOOKUP(Table5[[#This Row],[Section]],TB_notTB,1,FALSE))),"No",LEFT(Table5[[#This Row],[Section]],3)="ETB","PLS",LEFT(Table5[[#This Row],[Section]],1)="7","PDB",NOT(ISBLANK(Table5[[#This Row],[Section]])),"No")</f>
        <v>No</v>
      </c>
    </row>
    <row r="14450" spans="1:13" x14ac:dyDescent="0.25">
      <c r="A14450" s="130" t="s">
        <v>14378</v>
      </c>
      <c r="B14450" s="130" t="s">
        <v>14655</v>
      </c>
      <c r="C14450" s="130" t="s">
        <v>75</v>
      </c>
      <c r="D14450" s="131">
        <v>0.61299999999999999</v>
      </c>
      <c r="E14450" s="132">
        <v>186</v>
      </c>
      <c r="F14450" s="132">
        <v>186</v>
      </c>
      <c r="G14450" s="126" t="s">
        <v>13724</v>
      </c>
      <c r="H14450" s="126" t="s">
        <v>21063</v>
      </c>
      <c r="I14450" s="126" t="s">
        <v>21064</v>
      </c>
      <c r="J14450" s="126" t="s">
        <v>26233</v>
      </c>
      <c r="K14450" s="9">
        <f>_xlfn.IFNA(VLOOKUP(Table5[[#This Row],[Section]],SubSill_Tier,2,FALSE),0)</f>
        <v>0</v>
      </c>
      <c r="L14450" s="9" t="str">
        <f t="shared" si="240"/>
        <v>Wall</v>
      </c>
      <c r="M14450" s="205" t="str" cm="1">
        <f t="array" ref="M14450">_xlfn.IFS(NOT(ISERROR(VLOOKUP(Table5[[#This Row],[Section]],TB_notTB,1,FALSE))),"No",LEFT(Table5[[#This Row],[Section]],3)="ETB","PLS",LEFT(Table5[[#This Row],[Section]],1)="7","PDB",NOT(ISBLANK(Table5[[#This Row],[Section]])),"No")</f>
        <v>No</v>
      </c>
    </row>
    <row r="14451" spans="1:13" x14ac:dyDescent="0.25">
      <c r="A14451" s="130" t="s">
        <v>19254</v>
      </c>
      <c r="B14451" s="130" t="s">
        <v>19255</v>
      </c>
      <c r="C14451" s="130" t="s">
        <v>75</v>
      </c>
      <c r="D14451" s="131">
        <v>2.246</v>
      </c>
      <c r="E14451" s="132">
        <v>783</v>
      </c>
      <c r="F14451" s="132">
        <v>783</v>
      </c>
      <c r="G14451" s="126" t="s">
        <v>13724</v>
      </c>
      <c r="H14451" s="126" t="s">
        <v>21063</v>
      </c>
      <c r="I14451" s="126" t="s">
        <v>21064</v>
      </c>
      <c r="J14451" s="126" t="s">
        <v>26233</v>
      </c>
      <c r="K14451" s="9">
        <f>_xlfn.IFNA(VLOOKUP(Table5[[#This Row],[Section]],SubSill_Tier,2,FALSE),0)</f>
        <v>0</v>
      </c>
      <c r="L14451" s="9" t="str">
        <f t="shared" si="240"/>
        <v/>
      </c>
      <c r="M14451" s="205" t="str" cm="1">
        <f t="array" ref="M14451">_xlfn.IFS(NOT(ISERROR(VLOOKUP(Table5[[#This Row],[Section]],TB_notTB,1,FALSE))),"No",LEFT(Table5[[#This Row],[Section]],3)="ETB","PLS",LEFT(Table5[[#This Row],[Section]],1)="7","PDB",NOT(ISBLANK(Table5[[#This Row],[Section]])),"No")</f>
        <v>No</v>
      </c>
    </row>
    <row r="14452" spans="1:13" x14ac:dyDescent="0.25">
      <c r="A14452" s="130" t="s">
        <v>18951</v>
      </c>
      <c r="B14452" s="130" t="s">
        <v>18952</v>
      </c>
      <c r="C14452" s="130" t="s">
        <v>75</v>
      </c>
      <c r="D14452" s="131">
        <v>1.8120000000000001</v>
      </c>
      <c r="E14452" s="132">
        <v>327</v>
      </c>
      <c r="F14452" s="132">
        <v>327</v>
      </c>
      <c r="G14452" s="126" t="s">
        <v>13724</v>
      </c>
      <c r="H14452" s="126" t="s">
        <v>21063</v>
      </c>
      <c r="I14452" s="126" t="s">
        <v>21064</v>
      </c>
      <c r="J14452" s="126" t="s">
        <v>26233</v>
      </c>
      <c r="K14452" s="9">
        <f>_xlfn.IFNA(VLOOKUP(Table5[[#This Row],[Section]],SubSill_Tier,2,FALSE),0)</f>
        <v>0</v>
      </c>
      <c r="L14452" s="9" t="str">
        <f t="shared" si="240"/>
        <v/>
      </c>
      <c r="M14452" s="205" t="str" cm="1">
        <f t="array" ref="M14452">_xlfn.IFS(NOT(ISERROR(VLOOKUP(Table5[[#This Row],[Section]],TB_notTB,1,FALSE))),"No",LEFT(Table5[[#This Row],[Section]],3)="ETB","PLS",LEFT(Table5[[#This Row],[Section]],1)="7","PDB",NOT(ISBLANK(Table5[[#This Row],[Section]])),"No")</f>
        <v>No</v>
      </c>
    </row>
    <row r="14453" spans="1:13" x14ac:dyDescent="0.25">
      <c r="A14453" s="130" t="s">
        <v>29891</v>
      </c>
      <c r="B14453" s="130" t="s">
        <v>29892</v>
      </c>
      <c r="C14453" s="130" t="s">
        <v>75</v>
      </c>
      <c r="D14453" s="131">
        <v>0.23799999999999999</v>
      </c>
      <c r="E14453" s="132">
        <v>101</v>
      </c>
      <c r="F14453" s="132">
        <v>101</v>
      </c>
      <c r="G14453" s="126" t="s">
        <v>13716</v>
      </c>
      <c r="H14453" s="126" t="s">
        <v>21094</v>
      </c>
      <c r="I14453" s="126" t="s">
        <v>21095</v>
      </c>
      <c r="J14453" s="126" t="s">
        <v>26233</v>
      </c>
      <c r="K14453" s="9">
        <f>_xlfn.IFNA(VLOOKUP(Table5[[#This Row],[Section]],SubSill_Tier,2,FALSE),0)</f>
        <v>0</v>
      </c>
      <c r="L14453" s="9" t="str">
        <f t="shared" si="240"/>
        <v/>
      </c>
      <c r="M14453" s="205" t="str" cm="1">
        <f t="array" ref="M14453">_xlfn.IFS(NOT(ISERROR(VLOOKUP(Table5[[#This Row],[Section]],TB_notTB,1,FALSE))),"No",LEFT(Table5[[#This Row],[Section]],3)="ETB","PLS",LEFT(Table5[[#This Row],[Section]],1)="7","PDB",NOT(ISBLANK(Table5[[#This Row],[Section]])),"No")</f>
        <v>No</v>
      </c>
    </row>
    <row r="14454" spans="1:13" x14ac:dyDescent="0.25">
      <c r="A14454" s="130" t="s">
        <v>5378</v>
      </c>
      <c r="B14454" s="130" t="s">
        <v>17222</v>
      </c>
      <c r="C14454" s="130" t="s">
        <v>98</v>
      </c>
      <c r="D14454" s="131">
        <v>0.83199999999999996</v>
      </c>
      <c r="E14454" s="132">
        <v>223</v>
      </c>
      <c r="F14454" s="132">
        <v>223</v>
      </c>
      <c r="G14454" s="126" t="s">
        <v>13711</v>
      </c>
      <c r="H14454" s="126" t="s">
        <v>20119</v>
      </c>
      <c r="I14454" s="126" t="s">
        <v>21054</v>
      </c>
      <c r="J14454" s="126" t="s">
        <v>26232</v>
      </c>
      <c r="K14454" s="9">
        <f>_xlfn.IFNA(VLOOKUP(Table5[[#This Row],[Section]],SubSill_Tier,2,FALSE),0)</f>
        <v>0</v>
      </c>
      <c r="L14454" s="9" t="str">
        <f t="shared" si="240"/>
        <v/>
      </c>
      <c r="M14454" s="205" t="str" cm="1">
        <f t="array" ref="M14454">_xlfn.IFS(NOT(ISERROR(VLOOKUP(Table5[[#This Row],[Section]],TB_notTB,1,FALSE))),"No",LEFT(Table5[[#This Row],[Section]],3)="ETB","PLS",LEFT(Table5[[#This Row],[Section]],1)="7","PDB",NOT(ISBLANK(Table5[[#This Row],[Section]])),"No")</f>
        <v>No</v>
      </c>
    </row>
    <row r="14455" spans="1:13" x14ac:dyDescent="0.25">
      <c r="A14455" s="130" t="s">
        <v>10190</v>
      </c>
      <c r="B14455" s="130" t="s">
        <v>17222</v>
      </c>
      <c r="C14455" s="130" t="s">
        <v>98</v>
      </c>
      <c r="D14455" s="131">
        <v>9.7000000000000003E-2</v>
      </c>
      <c r="E14455" s="132">
        <v>100</v>
      </c>
      <c r="F14455" s="132">
        <v>100</v>
      </c>
      <c r="G14455" s="126" t="s">
        <v>13750</v>
      </c>
      <c r="H14455" s="126" t="s">
        <v>20121</v>
      </c>
      <c r="I14455" s="126" t="s">
        <v>20122</v>
      </c>
      <c r="J14455" s="126" t="s">
        <v>26234</v>
      </c>
      <c r="K14455" s="9">
        <f>_xlfn.IFNA(VLOOKUP(Table5[[#This Row],[Section]],SubSill_Tier,2,FALSE),0)</f>
        <v>0</v>
      </c>
      <c r="L14455" s="9" t="str">
        <f t="shared" si="240"/>
        <v/>
      </c>
      <c r="M14455" s="205" t="str" cm="1">
        <f t="array" ref="M14455">_xlfn.IFS(NOT(ISERROR(VLOOKUP(Table5[[#This Row],[Section]],TB_notTB,1,FALSE))),"No",LEFT(Table5[[#This Row],[Section]],3)="ETB","PLS",LEFT(Table5[[#This Row],[Section]],1)="7","PDB",NOT(ISBLANK(Table5[[#This Row],[Section]])),"No")</f>
        <v>No</v>
      </c>
    </row>
    <row r="14456" spans="1:13" x14ac:dyDescent="0.25">
      <c r="A14456" s="130" t="s">
        <v>10191</v>
      </c>
      <c r="B14456" s="130" t="s">
        <v>17222</v>
      </c>
      <c r="C14456" s="130" t="s">
        <v>98</v>
      </c>
      <c r="D14456" s="131">
        <v>1.6020000000000001</v>
      </c>
      <c r="E14456" s="132">
        <v>486</v>
      </c>
      <c r="F14456" s="132">
        <v>486</v>
      </c>
      <c r="G14456" s="126" t="s">
        <v>13750</v>
      </c>
      <c r="H14456" s="126" t="s">
        <v>20121</v>
      </c>
      <c r="I14456" s="126" t="s">
        <v>20122</v>
      </c>
      <c r="J14456" s="126" t="s">
        <v>26234</v>
      </c>
      <c r="K14456" s="9">
        <f>_xlfn.IFNA(VLOOKUP(Table5[[#This Row],[Section]],SubSill_Tier,2,FALSE),0)</f>
        <v>0</v>
      </c>
      <c r="L14456" s="9" t="str">
        <f t="shared" si="240"/>
        <v/>
      </c>
      <c r="M14456" s="205" t="str" cm="1">
        <f t="array" ref="M14456">_xlfn.IFS(NOT(ISERROR(VLOOKUP(Table5[[#This Row],[Section]],TB_notTB,1,FALSE))),"No",LEFT(Table5[[#This Row],[Section]],3)="ETB","PLS",LEFT(Table5[[#This Row],[Section]],1)="7","PDB",NOT(ISBLANK(Table5[[#This Row],[Section]])),"No")</f>
        <v>No</v>
      </c>
    </row>
    <row r="14457" spans="1:13" x14ac:dyDescent="0.25">
      <c r="A14457" s="130" t="s">
        <v>10192</v>
      </c>
      <c r="B14457" s="130" t="s">
        <v>17222</v>
      </c>
      <c r="C14457" s="130" t="s">
        <v>98</v>
      </c>
      <c r="D14457" s="131">
        <v>0.82899999999999996</v>
      </c>
      <c r="E14457" s="132">
        <v>149</v>
      </c>
      <c r="F14457" s="132">
        <v>100</v>
      </c>
      <c r="G14457" s="126" t="s">
        <v>13750</v>
      </c>
      <c r="H14457" s="126" t="s">
        <v>20121</v>
      </c>
      <c r="I14457" s="126" t="s">
        <v>20122</v>
      </c>
      <c r="J14457" s="126" t="s">
        <v>26234</v>
      </c>
      <c r="K14457" s="9">
        <f>_xlfn.IFNA(VLOOKUP(Table5[[#This Row],[Section]],SubSill_Tier,2,FALSE),0)</f>
        <v>0</v>
      </c>
      <c r="L14457" s="9" t="str">
        <f t="shared" si="240"/>
        <v/>
      </c>
      <c r="M14457" s="205" t="str" cm="1">
        <f t="array" ref="M14457">_xlfn.IFS(NOT(ISERROR(VLOOKUP(Table5[[#This Row],[Section]],TB_notTB,1,FALSE))),"No",LEFT(Table5[[#This Row],[Section]],3)="ETB","PLS",LEFT(Table5[[#This Row],[Section]],1)="7","PDB",NOT(ISBLANK(Table5[[#This Row],[Section]])),"No")</f>
        <v>No</v>
      </c>
    </row>
    <row r="14458" spans="1:13" x14ac:dyDescent="0.25">
      <c r="A14458" s="130" t="s">
        <v>10193</v>
      </c>
      <c r="B14458" s="130" t="s">
        <v>17222</v>
      </c>
      <c r="C14458" s="130" t="s">
        <v>98</v>
      </c>
      <c r="D14458" s="131">
        <v>0.40500000000000003</v>
      </c>
      <c r="E14458" s="132">
        <v>100</v>
      </c>
      <c r="F14458" s="132">
        <v>100</v>
      </c>
      <c r="G14458" s="126" t="s">
        <v>13750</v>
      </c>
      <c r="H14458" s="126" t="s">
        <v>20121</v>
      </c>
      <c r="I14458" s="126" t="s">
        <v>20122</v>
      </c>
      <c r="J14458" s="126" t="s">
        <v>26234</v>
      </c>
      <c r="K14458" s="9">
        <f>_xlfn.IFNA(VLOOKUP(Table5[[#This Row],[Section]],SubSill_Tier,2,FALSE),0)</f>
        <v>0</v>
      </c>
      <c r="L14458" s="9" t="str">
        <f t="shared" si="240"/>
        <v/>
      </c>
      <c r="M14458" s="205" t="str" cm="1">
        <f t="array" ref="M14458">_xlfn.IFS(NOT(ISERROR(VLOOKUP(Table5[[#This Row],[Section]],TB_notTB,1,FALSE))),"No",LEFT(Table5[[#This Row],[Section]],3)="ETB","PLS",LEFT(Table5[[#This Row],[Section]],1)="7","PDB",NOT(ISBLANK(Table5[[#This Row],[Section]])),"No")</f>
        <v>No</v>
      </c>
    </row>
    <row r="14459" spans="1:13" x14ac:dyDescent="0.25">
      <c r="A14459" s="130" t="s">
        <v>10194</v>
      </c>
      <c r="B14459" s="130" t="s">
        <v>3598</v>
      </c>
      <c r="C14459" s="130" t="s">
        <v>98</v>
      </c>
      <c r="D14459" s="131">
        <v>0.80700000000000005</v>
      </c>
      <c r="E14459" s="132">
        <v>117</v>
      </c>
      <c r="F14459" s="132">
        <v>117</v>
      </c>
      <c r="G14459" s="126" t="s">
        <v>13750</v>
      </c>
      <c r="H14459" s="126" t="s">
        <v>20121</v>
      </c>
      <c r="I14459" s="126" t="s">
        <v>20122</v>
      </c>
      <c r="J14459" s="126" t="s">
        <v>26234</v>
      </c>
      <c r="K14459" s="9">
        <f>_xlfn.IFNA(VLOOKUP(Table5[[#This Row],[Section]],SubSill_Tier,2,FALSE),0)</f>
        <v>0</v>
      </c>
      <c r="L14459" s="9" t="str">
        <f t="shared" si="240"/>
        <v/>
      </c>
      <c r="M14459" s="205" t="str" cm="1">
        <f t="array" ref="M14459">_xlfn.IFS(NOT(ISERROR(VLOOKUP(Table5[[#This Row],[Section]],TB_notTB,1,FALSE))),"No",LEFT(Table5[[#This Row],[Section]],3)="ETB","PLS",LEFT(Table5[[#This Row],[Section]],1)="7","PDB",NOT(ISBLANK(Table5[[#This Row],[Section]])),"No")</f>
        <v>No</v>
      </c>
    </row>
    <row r="14460" spans="1:13" x14ac:dyDescent="0.25">
      <c r="A14460" s="130" t="s">
        <v>10195</v>
      </c>
      <c r="B14460" s="130" t="s">
        <v>3598</v>
      </c>
      <c r="C14460" s="130" t="s">
        <v>98</v>
      </c>
      <c r="D14460" s="131">
        <v>1.4850000000000001</v>
      </c>
      <c r="E14460" s="132">
        <v>179</v>
      </c>
      <c r="F14460" s="132">
        <v>179</v>
      </c>
      <c r="G14460" s="126" t="s">
        <v>13750</v>
      </c>
      <c r="H14460" s="126" t="s">
        <v>20121</v>
      </c>
      <c r="I14460" s="126" t="s">
        <v>20122</v>
      </c>
      <c r="J14460" s="126" t="s">
        <v>26234</v>
      </c>
      <c r="K14460" s="9">
        <f>_xlfn.IFNA(VLOOKUP(Table5[[#This Row],[Section]],SubSill_Tier,2,FALSE),0)</f>
        <v>0</v>
      </c>
      <c r="L14460" s="9" t="str">
        <f t="shared" si="240"/>
        <v/>
      </c>
      <c r="M14460" s="205" t="str" cm="1">
        <f t="array" ref="M14460">_xlfn.IFS(NOT(ISERROR(VLOOKUP(Table5[[#This Row],[Section]],TB_notTB,1,FALSE))),"No",LEFT(Table5[[#This Row],[Section]],3)="ETB","PLS",LEFT(Table5[[#This Row],[Section]],1)="7","PDB",NOT(ISBLANK(Table5[[#This Row],[Section]])),"No")</f>
        <v>No</v>
      </c>
    </row>
    <row r="14461" spans="1:13" x14ac:dyDescent="0.25">
      <c r="A14461" s="130" t="s">
        <v>10196</v>
      </c>
      <c r="B14461" s="130" t="s">
        <v>17222</v>
      </c>
      <c r="C14461" s="130" t="s">
        <v>98</v>
      </c>
      <c r="D14461" s="131">
        <v>3.758</v>
      </c>
      <c r="E14461" s="132">
        <v>476</v>
      </c>
      <c r="F14461" s="132">
        <v>476</v>
      </c>
      <c r="G14461" s="126" t="s">
        <v>13724</v>
      </c>
      <c r="H14461" s="126" t="s">
        <v>20182</v>
      </c>
      <c r="I14461" s="126" t="s">
        <v>22098</v>
      </c>
      <c r="J14461" s="126" t="s">
        <v>26234</v>
      </c>
      <c r="K14461" s="9">
        <f>_xlfn.IFNA(VLOOKUP(Table5[[#This Row],[Section]],SubSill_Tier,2,FALSE),0)</f>
        <v>0</v>
      </c>
      <c r="L14461" s="9" t="str">
        <f t="shared" si="240"/>
        <v/>
      </c>
      <c r="M14461" s="205" t="str" cm="1">
        <f t="array" ref="M14461">_xlfn.IFS(NOT(ISERROR(VLOOKUP(Table5[[#This Row],[Section]],TB_notTB,1,FALSE))),"No",LEFT(Table5[[#This Row],[Section]],3)="ETB","PLS",LEFT(Table5[[#This Row],[Section]],1)="7","PDB",NOT(ISBLANK(Table5[[#This Row],[Section]])),"No")</f>
        <v>No</v>
      </c>
    </row>
    <row r="14462" spans="1:13" x14ac:dyDescent="0.25">
      <c r="A14462" s="130" t="s">
        <v>14379</v>
      </c>
      <c r="B14462" s="130" t="s">
        <v>14380</v>
      </c>
      <c r="C14462" s="130" t="s">
        <v>75</v>
      </c>
      <c r="D14462" s="131">
        <v>0.46700000000000003</v>
      </c>
      <c r="E14462" s="132">
        <v>106</v>
      </c>
      <c r="F14462" s="132">
        <v>106</v>
      </c>
      <c r="G14462" s="126" t="s">
        <v>13727</v>
      </c>
      <c r="H14462" s="126" t="s">
        <v>21089</v>
      </c>
      <c r="I14462" s="126" t="s">
        <v>21090</v>
      </c>
      <c r="J14462" s="126" t="s">
        <v>26233</v>
      </c>
      <c r="K14462" s="9">
        <f>_xlfn.IFNA(VLOOKUP(Table5[[#This Row],[Section]],SubSill_Tier,2,FALSE),0)</f>
        <v>0</v>
      </c>
      <c r="L14462" s="9" t="str">
        <f t="shared" si="240"/>
        <v/>
      </c>
      <c r="M14462" s="205" t="str" cm="1">
        <f t="array" ref="M14462">_xlfn.IFS(NOT(ISERROR(VLOOKUP(Table5[[#This Row],[Section]],TB_notTB,1,FALSE))),"No",LEFT(Table5[[#This Row],[Section]],3)="ETB","PLS",LEFT(Table5[[#This Row],[Section]],1)="7","PDB",NOT(ISBLANK(Table5[[#This Row],[Section]])),"No")</f>
        <v>No</v>
      </c>
    </row>
    <row r="14463" spans="1:13" x14ac:dyDescent="0.25">
      <c r="A14463" s="130" t="s">
        <v>14381</v>
      </c>
      <c r="B14463" s="130" t="s">
        <v>14382</v>
      </c>
      <c r="C14463" s="130" t="s">
        <v>75</v>
      </c>
      <c r="D14463" s="131">
        <v>2.6850000000000001</v>
      </c>
      <c r="E14463" s="132">
        <v>330</v>
      </c>
      <c r="F14463" s="132">
        <v>330</v>
      </c>
      <c r="G14463" s="126" t="s">
        <v>13750</v>
      </c>
      <c r="H14463" s="126" t="s">
        <v>21081</v>
      </c>
      <c r="I14463" s="126" t="s">
        <v>21082</v>
      </c>
      <c r="J14463" s="126" t="s">
        <v>26233</v>
      </c>
      <c r="K14463" s="9">
        <f>_xlfn.IFNA(VLOOKUP(Table5[[#This Row],[Section]],SubSill_Tier,2,FALSE),0)</f>
        <v>0</v>
      </c>
      <c r="L14463" s="9" t="str">
        <f t="shared" si="240"/>
        <v>Wall</v>
      </c>
      <c r="M14463" s="205" t="str" cm="1">
        <f t="array" ref="M14463">_xlfn.IFS(NOT(ISERROR(VLOOKUP(Table5[[#This Row],[Section]],TB_notTB,1,FALSE))),"No",LEFT(Table5[[#This Row],[Section]],3)="ETB","PLS",LEFT(Table5[[#This Row],[Section]],1)="7","PDB",NOT(ISBLANK(Table5[[#This Row],[Section]])),"No")</f>
        <v>No</v>
      </c>
    </row>
    <row r="14464" spans="1:13" x14ac:dyDescent="0.25">
      <c r="A14464" s="130" t="s">
        <v>14656</v>
      </c>
      <c r="B14464" s="130" t="s">
        <v>14657</v>
      </c>
      <c r="C14464" s="130" t="s">
        <v>75</v>
      </c>
      <c r="D14464" s="131">
        <v>1.08</v>
      </c>
      <c r="E14464" s="132">
        <v>160</v>
      </c>
      <c r="F14464" s="132">
        <v>160</v>
      </c>
      <c r="G14464" s="126" t="s">
        <v>13750</v>
      </c>
      <c r="H14464" s="126" t="s">
        <v>21081</v>
      </c>
      <c r="I14464" s="126" t="s">
        <v>21082</v>
      </c>
      <c r="J14464" s="126" t="s">
        <v>26281</v>
      </c>
      <c r="K14464" s="9">
        <f>_xlfn.IFNA(VLOOKUP(Table5[[#This Row],[Section]],SubSill_Tier,2,FALSE),0)</f>
        <v>0</v>
      </c>
      <c r="L14464" s="9" t="str">
        <f t="shared" si="240"/>
        <v/>
      </c>
      <c r="M14464" s="205" t="str" cm="1">
        <f t="array" ref="M14464">_xlfn.IFS(NOT(ISERROR(VLOOKUP(Table5[[#This Row],[Section]],TB_notTB,1,FALSE))),"No",LEFT(Table5[[#This Row],[Section]],3)="ETB","PLS",LEFT(Table5[[#This Row],[Section]],1)="7","PDB",NOT(ISBLANK(Table5[[#This Row],[Section]])),"No")</f>
        <v>No</v>
      </c>
    </row>
    <row r="14465" spans="1:13" x14ac:dyDescent="0.25">
      <c r="A14465" s="130" t="s">
        <v>21553</v>
      </c>
      <c r="B14465" s="130" t="s">
        <v>17222</v>
      </c>
      <c r="C14465" s="130" t="s">
        <v>75</v>
      </c>
      <c r="D14465" s="131">
        <v>0.91300000000000003</v>
      </c>
      <c r="E14465" s="132">
        <v>321</v>
      </c>
      <c r="F14465" s="132">
        <v>321</v>
      </c>
      <c r="G14465" s="126" t="s">
        <v>13724</v>
      </c>
      <c r="H14465" s="126" t="s">
        <v>21063</v>
      </c>
      <c r="I14465" s="126" t="s">
        <v>21064</v>
      </c>
      <c r="J14465" s="126" t="s">
        <v>26233</v>
      </c>
      <c r="K14465" s="9">
        <f>_xlfn.IFNA(VLOOKUP(Table5[[#This Row],[Section]],SubSill_Tier,2,FALSE),0)</f>
        <v>0</v>
      </c>
      <c r="L14465" s="9" t="str">
        <f t="shared" si="240"/>
        <v/>
      </c>
      <c r="M14465" s="205" t="str" cm="1">
        <f t="array" ref="M14465">_xlfn.IFS(NOT(ISERROR(VLOOKUP(Table5[[#This Row],[Section]],TB_notTB,1,FALSE))),"No",LEFT(Table5[[#This Row],[Section]],3)="ETB","PLS",LEFT(Table5[[#This Row],[Section]],1)="7","PDB",NOT(ISBLANK(Table5[[#This Row],[Section]])),"No")</f>
        <v>No</v>
      </c>
    </row>
    <row r="14466" spans="1:13" x14ac:dyDescent="0.25">
      <c r="A14466" s="130" t="s">
        <v>14383</v>
      </c>
      <c r="B14466" s="130" t="s">
        <v>12318</v>
      </c>
      <c r="C14466" s="130" t="s">
        <v>75</v>
      </c>
      <c r="D14466" s="131">
        <v>0.53</v>
      </c>
      <c r="E14466" s="132">
        <v>202</v>
      </c>
      <c r="F14466" s="132">
        <v>202</v>
      </c>
      <c r="G14466" s="126" t="s">
        <v>13716</v>
      </c>
      <c r="H14466" s="126" t="s">
        <v>21094</v>
      </c>
      <c r="I14466" s="126" t="s">
        <v>21095</v>
      </c>
      <c r="J14466" s="126" t="s">
        <v>26281</v>
      </c>
      <c r="K14466" s="9">
        <f>_xlfn.IFNA(VLOOKUP(Table5[[#This Row],[Section]],SubSill_Tier,2,FALSE),0)</f>
        <v>0</v>
      </c>
      <c r="L14466" s="9" t="str">
        <f t="shared" si="240"/>
        <v/>
      </c>
      <c r="M14466" s="205" t="str" cm="1">
        <f t="array" ref="M14466">_xlfn.IFS(NOT(ISERROR(VLOOKUP(Table5[[#This Row],[Section]],TB_notTB,1,FALSE))),"No",LEFT(Table5[[#This Row],[Section]],3)="ETB","PLS",LEFT(Table5[[#This Row],[Section]],1)="7","PDB",NOT(ISBLANK(Table5[[#This Row],[Section]])),"No")</f>
        <v>No</v>
      </c>
    </row>
    <row r="14467" spans="1:13" x14ac:dyDescent="0.25">
      <c r="A14467" s="130" t="s">
        <v>10197</v>
      </c>
      <c r="B14467" s="130" t="s">
        <v>17222</v>
      </c>
      <c r="C14467" s="130" t="s">
        <v>98</v>
      </c>
      <c r="D14467" s="131">
        <v>1.423</v>
      </c>
      <c r="E14467" s="132">
        <v>204</v>
      </c>
      <c r="F14467" s="132">
        <v>204</v>
      </c>
      <c r="G14467" s="126" t="s">
        <v>13750</v>
      </c>
      <c r="H14467" s="126" t="s">
        <v>20121</v>
      </c>
      <c r="I14467" s="126" t="s">
        <v>20122</v>
      </c>
      <c r="J14467" s="126" t="s">
        <v>26234</v>
      </c>
      <c r="K14467" s="9">
        <f>_xlfn.IFNA(VLOOKUP(Table5[[#This Row],[Section]],SubSill_Tier,2,FALSE),0)</f>
        <v>0</v>
      </c>
      <c r="L14467" s="9" t="str">
        <f t="shared" si="240"/>
        <v/>
      </c>
      <c r="M14467" s="205" t="str" cm="1">
        <f t="array" ref="M14467">_xlfn.IFS(NOT(ISERROR(VLOOKUP(Table5[[#This Row],[Section]],TB_notTB,1,FALSE))),"No",LEFT(Table5[[#This Row],[Section]],3)="ETB","PLS",LEFT(Table5[[#This Row],[Section]],1)="7","PDB",NOT(ISBLANK(Table5[[#This Row],[Section]])),"No")</f>
        <v>No</v>
      </c>
    </row>
    <row r="14468" spans="1:13" x14ac:dyDescent="0.25">
      <c r="A14468" s="130" t="s">
        <v>17260</v>
      </c>
      <c r="B14468" s="130" t="s">
        <v>17261</v>
      </c>
      <c r="C14468" s="130" t="s">
        <v>75</v>
      </c>
      <c r="D14468" s="131">
        <v>1.7969999999999999</v>
      </c>
      <c r="E14468" s="132">
        <v>227</v>
      </c>
      <c r="F14468" s="132">
        <v>227</v>
      </c>
      <c r="G14468" s="126" t="s">
        <v>13740</v>
      </c>
      <c r="H14468" s="126" t="s">
        <v>20124</v>
      </c>
      <c r="I14468" s="126" t="s">
        <v>21059</v>
      </c>
      <c r="J14468" s="126" t="s">
        <v>26235</v>
      </c>
      <c r="K14468" s="9">
        <f>_xlfn.IFNA(VLOOKUP(Table5[[#This Row],[Section]],SubSill_Tier,2,FALSE),0)</f>
        <v>0</v>
      </c>
      <c r="L14468" s="9" t="str">
        <f t="shared" si="240"/>
        <v/>
      </c>
      <c r="M14468" s="205" t="str" cm="1">
        <f t="array" ref="M14468">_xlfn.IFS(NOT(ISERROR(VLOOKUP(Table5[[#This Row],[Section]],TB_notTB,1,FALSE))),"No",LEFT(Table5[[#This Row],[Section]],3)="ETB","PLS",LEFT(Table5[[#This Row],[Section]],1)="7","PDB",NOT(ISBLANK(Table5[[#This Row],[Section]])),"No")</f>
        <v>No</v>
      </c>
    </row>
    <row r="14469" spans="1:13" x14ac:dyDescent="0.25">
      <c r="A14469" s="130" t="s">
        <v>14658</v>
      </c>
      <c r="B14469" s="130" t="s">
        <v>14659</v>
      </c>
      <c r="C14469" s="130" t="s">
        <v>75</v>
      </c>
      <c r="D14469" s="131">
        <v>0.55900000000000005</v>
      </c>
      <c r="E14469" s="132">
        <v>185</v>
      </c>
      <c r="F14469" s="132">
        <v>100</v>
      </c>
      <c r="G14469" s="126" t="s">
        <v>13724</v>
      </c>
      <c r="H14469" s="126" t="s">
        <v>21063</v>
      </c>
      <c r="I14469" s="126" t="s">
        <v>21064</v>
      </c>
      <c r="J14469" s="126" t="s">
        <v>26233</v>
      </c>
      <c r="K14469" s="9">
        <f>_xlfn.IFNA(VLOOKUP(Table5[[#This Row],[Section]],SubSill_Tier,2,FALSE),0)</f>
        <v>0</v>
      </c>
      <c r="L14469" s="9" t="str">
        <f t="shared" si="240"/>
        <v/>
      </c>
      <c r="M14469" s="205" t="str" cm="1">
        <f t="array" ref="M14469">_xlfn.IFS(NOT(ISERROR(VLOOKUP(Table5[[#This Row],[Section]],TB_notTB,1,FALSE))),"No",LEFT(Table5[[#This Row],[Section]],3)="ETB","PLS",LEFT(Table5[[#This Row],[Section]],1)="7","PDB",NOT(ISBLANK(Table5[[#This Row],[Section]])),"No")</f>
        <v>No</v>
      </c>
    </row>
    <row r="14470" spans="1:13" x14ac:dyDescent="0.25">
      <c r="A14470" s="130" t="s">
        <v>10198</v>
      </c>
      <c r="B14470" s="130" t="s">
        <v>17222</v>
      </c>
      <c r="C14470" s="130" t="s">
        <v>98</v>
      </c>
      <c r="D14470" s="131">
        <v>1.327</v>
      </c>
      <c r="E14470" s="132">
        <v>305</v>
      </c>
      <c r="F14470" s="132">
        <v>305</v>
      </c>
      <c r="G14470" s="126" t="s">
        <v>13750</v>
      </c>
      <c r="H14470" s="126" t="s">
        <v>20121</v>
      </c>
      <c r="I14470" s="126" t="s">
        <v>20122</v>
      </c>
      <c r="J14470" s="126" t="s">
        <v>26234</v>
      </c>
      <c r="K14470" s="9">
        <f>_xlfn.IFNA(VLOOKUP(Table5[[#This Row],[Section]],SubSill_Tier,2,FALSE),0)</f>
        <v>0</v>
      </c>
      <c r="L14470" s="9" t="str">
        <f t="shared" si="240"/>
        <v/>
      </c>
      <c r="M14470" s="205" t="str" cm="1">
        <f t="array" ref="M14470">_xlfn.IFS(NOT(ISERROR(VLOOKUP(Table5[[#This Row],[Section]],TB_notTB,1,FALSE))),"No",LEFT(Table5[[#This Row],[Section]],3)="ETB","PLS",LEFT(Table5[[#This Row],[Section]],1)="7","PDB",NOT(ISBLANK(Table5[[#This Row],[Section]])),"No")</f>
        <v>No</v>
      </c>
    </row>
    <row r="14471" spans="1:13" x14ac:dyDescent="0.25">
      <c r="A14471" s="130" t="s">
        <v>10199</v>
      </c>
      <c r="B14471" s="130" t="s">
        <v>3598</v>
      </c>
      <c r="C14471" s="130" t="s">
        <v>98</v>
      </c>
      <c r="D14471" s="131">
        <v>0.747</v>
      </c>
      <c r="E14471" s="132">
        <v>188</v>
      </c>
      <c r="F14471" s="132">
        <v>188</v>
      </c>
      <c r="G14471" s="126" t="s">
        <v>13750</v>
      </c>
      <c r="H14471" s="126" t="s">
        <v>20121</v>
      </c>
      <c r="I14471" s="126" t="s">
        <v>20122</v>
      </c>
      <c r="J14471" s="126" t="s">
        <v>26234</v>
      </c>
      <c r="K14471" s="9">
        <f>_xlfn.IFNA(VLOOKUP(Table5[[#This Row],[Section]],SubSill_Tier,2,FALSE),0)</f>
        <v>0</v>
      </c>
      <c r="L14471" s="9" t="str">
        <f t="shared" si="240"/>
        <v/>
      </c>
      <c r="M14471" s="205" t="str" cm="1">
        <f t="array" ref="M14471">_xlfn.IFS(NOT(ISERROR(VLOOKUP(Table5[[#This Row],[Section]],TB_notTB,1,FALSE))),"No",LEFT(Table5[[#This Row],[Section]],3)="ETB","PLS",LEFT(Table5[[#This Row],[Section]],1)="7","PDB",NOT(ISBLANK(Table5[[#This Row],[Section]])),"No")</f>
        <v>No</v>
      </c>
    </row>
    <row r="14472" spans="1:13" x14ac:dyDescent="0.25">
      <c r="A14472" s="130" t="s">
        <v>10200</v>
      </c>
      <c r="B14472" s="130" t="s">
        <v>3598</v>
      </c>
      <c r="C14472" s="130" t="s">
        <v>98</v>
      </c>
      <c r="D14472" s="131">
        <v>1.161</v>
      </c>
      <c r="E14472" s="132">
        <v>285</v>
      </c>
      <c r="F14472" s="132">
        <v>285</v>
      </c>
      <c r="G14472" s="126" t="s">
        <v>13750</v>
      </c>
      <c r="H14472" s="126" t="s">
        <v>20121</v>
      </c>
      <c r="I14472" s="126" t="s">
        <v>20122</v>
      </c>
      <c r="J14472" s="126" t="s">
        <v>26234</v>
      </c>
      <c r="K14472" s="9">
        <f>_xlfn.IFNA(VLOOKUP(Table5[[#This Row],[Section]],SubSill_Tier,2,FALSE),0)</f>
        <v>0</v>
      </c>
      <c r="L14472" s="9" t="str">
        <f t="shared" si="240"/>
        <v/>
      </c>
      <c r="M14472" s="205" t="str" cm="1">
        <f t="array" ref="M14472">_xlfn.IFS(NOT(ISERROR(VLOOKUP(Table5[[#This Row],[Section]],TB_notTB,1,FALSE))),"No",LEFT(Table5[[#This Row],[Section]],3)="ETB","PLS",LEFT(Table5[[#This Row],[Section]],1)="7","PDB",NOT(ISBLANK(Table5[[#This Row],[Section]])),"No")</f>
        <v>No</v>
      </c>
    </row>
    <row r="14473" spans="1:13" x14ac:dyDescent="0.25">
      <c r="A14473" s="130" t="s">
        <v>10201</v>
      </c>
      <c r="B14473" s="130" t="s">
        <v>3598</v>
      </c>
      <c r="C14473" s="130" t="s">
        <v>98</v>
      </c>
      <c r="D14473" s="131">
        <v>0.91700000000000004</v>
      </c>
      <c r="E14473" s="132">
        <v>128</v>
      </c>
      <c r="F14473" s="132">
        <v>128</v>
      </c>
      <c r="G14473" s="126" t="s">
        <v>13750</v>
      </c>
      <c r="H14473" s="126" t="s">
        <v>20121</v>
      </c>
      <c r="I14473" s="126" t="s">
        <v>20122</v>
      </c>
      <c r="J14473" s="126" t="s">
        <v>26234</v>
      </c>
      <c r="K14473" s="9">
        <f>_xlfn.IFNA(VLOOKUP(Table5[[#This Row],[Section]],SubSill_Tier,2,FALSE),0)</f>
        <v>0</v>
      </c>
      <c r="L14473" s="9" t="str">
        <f t="shared" si="240"/>
        <v/>
      </c>
      <c r="M14473" s="205" t="str" cm="1">
        <f t="array" ref="M14473">_xlfn.IFS(NOT(ISERROR(VLOOKUP(Table5[[#This Row],[Section]],TB_notTB,1,FALSE))),"No",LEFT(Table5[[#This Row],[Section]],3)="ETB","PLS",LEFT(Table5[[#This Row],[Section]],1)="7","PDB",NOT(ISBLANK(Table5[[#This Row],[Section]])),"No")</f>
        <v>No</v>
      </c>
    </row>
    <row r="14474" spans="1:13" x14ac:dyDescent="0.25">
      <c r="A14474" s="130" t="s">
        <v>10202</v>
      </c>
      <c r="B14474" s="130" t="s">
        <v>3598</v>
      </c>
      <c r="C14474" s="130" t="s">
        <v>98</v>
      </c>
      <c r="D14474" s="131">
        <v>0.72299999999999998</v>
      </c>
      <c r="E14474" s="132">
        <v>118</v>
      </c>
      <c r="F14474" s="132">
        <v>118</v>
      </c>
      <c r="G14474" s="126" t="s">
        <v>13750</v>
      </c>
      <c r="H14474" s="126" t="s">
        <v>20121</v>
      </c>
      <c r="I14474" s="126" t="s">
        <v>20122</v>
      </c>
      <c r="J14474" s="126" t="s">
        <v>26234</v>
      </c>
      <c r="K14474" s="9">
        <f>_xlfn.IFNA(VLOOKUP(Table5[[#This Row],[Section]],SubSill_Tier,2,FALSE),0)</f>
        <v>0</v>
      </c>
      <c r="L14474" s="9" t="str">
        <f t="shared" si="240"/>
        <v/>
      </c>
      <c r="M14474" s="205" t="str" cm="1">
        <f t="array" ref="M14474">_xlfn.IFS(NOT(ISERROR(VLOOKUP(Table5[[#This Row],[Section]],TB_notTB,1,FALSE))),"No",LEFT(Table5[[#This Row],[Section]],3)="ETB","PLS",LEFT(Table5[[#This Row],[Section]],1)="7","PDB",NOT(ISBLANK(Table5[[#This Row],[Section]])),"No")</f>
        <v>No</v>
      </c>
    </row>
    <row r="14475" spans="1:13" x14ac:dyDescent="0.25">
      <c r="A14475" s="130" t="s">
        <v>14444</v>
      </c>
      <c r="B14475" s="130" t="s">
        <v>14482</v>
      </c>
      <c r="C14475" s="130" t="s">
        <v>75</v>
      </c>
      <c r="D14475" s="131">
        <v>1.4410000000000001</v>
      </c>
      <c r="E14475" s="132">
        <v>311</v>
      </c>
      <c r="F14475" s="132">
        <v>311</v>
      </c>
      <c r="G14475" s="126" t="s">
        <v>13750</v>
      </c>
      <c r="H14475" s="126" t="s">
        <v>21081</v>
      </c>
      <c r="I14475" s="126" t="s">
        <v>21082</v>
      </c>
      <c r="J14475" s="126" t="s">
        <v>26233</v>
      </c>
      <c r="K14475" s="9">
        <f>_xlfn.IFNA(VLOOKUP(Table5[[#This Row],[Section]],SubSill_Tier,2,FALSE),0)</f>
        <v>0</v>
      </c>
      <c r="L14475" s="9" t="str">
        <f t="shared" si="240"/>
        <v/>
      </c>
      <c r="M14475" s="205" t="str" cm="1">
        <f t="array" ref="M14475">_xlfn.IFS(NOT(ISERROR(VLOOKUP(Table5[[#This Row],[Section]],TB_notTB,1,FALSE))),"No",LEFT(Table5[[#This Row],[Section]],3)="ETB","PLS",LEFT(Table5[[#This Row],[Section]],1)="7","PDB",NOT(ISBLANK(Table5[[#This Row],[Section]])),"No")</f>
        <v>No</v>
      </c>
    </row>
    <row r="14476" spans="1:13" x14ac:dyDescent="0.25">
      <c r="A14476" s="130" t="s">
        <v>14384</v>
      </c>
      <c r="B14476" s="130" t="s">
        <v>14385</v>
      </c>
      <c r="C14476" s="130" t="s">
        <v>75</v>
      </c>
      <c r="D14476" s="131">
        <v>0.22700000000000001</v>
      </c>
      <c r="E14476" s="132">
        <v>142</v>
      </c>
      <c r="F14476" s="132">
        <v>100</v>
      </c>
      <c r="G14476" s="126" t="s">
        <v>13716</v>
      </c>
      <c r="H14476" s="126" t="s">
        <v>21094</v>
      </c>
      <c r="I14476" s="126" t="s">
        <v>21095</v>
      </c>
      <c r="J14476" s="126" t="s">
        <v>26233</v>
      </c>
      <c r="K14476" s="9">
        <f>_xlfn.IFNA(VLOOKUP(Table5[[#This Row],[Section]],SubSill_Tier,2,FALSE),0)</f>
        <v>0</v>
      </c>
      <c r="L14476" s="9" t="str">
        <f t="shared" si="240"/>
        <v>Wall</v>
      </c>
      <c r="M14476" s="205" t="str" cm="1">
        <f t="array" ref="M14476">_xlfn.IFS(NOT(ISERROR(VLOOKUP(Table5[[#This Row],[Section]],TB_notTB,1,FALSE))),"No",LEFT(Table5[[#This Row],[Section]],3)="ETB","PLS",LEFT(Table5[[#This Row],[Section]],1)="7","PDB",NOT(ISBLANK(Table5[[#This Row],[Section]])),"No")</f>
        <v>No</v>
      </c>
    </row>
    <row r="14477" spans="1:13" x14ac:dyDescent="0.25">
      <c r="A14477" s="130" t="s">
        <v>29893</v>
      </c>
      <c r="B14477" s="130" t="s">
        <v>29894</v>
      </c>
      <c r="C14477" s="130" t="s">
        <v>75</v>
      </c>
      <c r="D14477" s="131">
        <v>7.6230000000000002</v>
      </c>
      <c r="E14477" s="132">
        <v>818</v>
      </c>
      <c r="F14477" s="132">
        <v>818</v>
      </c>
      <c r="G14477" s="126" t="s">
        <v>13724</v>
      </c>
      <c r="H14477" s="126" t="s">
        <v>21063</v>
      </c>
      <c r="I14477" s="126" t="s">
        <v>21064</v>
      </c>
      <c r="J14477" s="126" t="s">
        <v>26245</v>
      </c>
      <c r="K14477" s="9">
        <f>_xlfn.IFNA(VLOOKUP(Table5[[#This Row],[Section]],SubSill_Tier,2,FALSE),0)</f>
        <v>0</v>
      </c>
      <c r="L14477" s="9" t="str">
        <f t="shared" si="240"/>
        <v/>
      </c>
      <c r="M14477" s="205" t="str" cm="1">
        <f t="array" ref="M14477">_xlfn.IFS(NOT(ISERROR(VLOOKUP(Table5[[#This Row],[Section]],TB_notTB,1,FALSE))),"No",LEFT(Table5[[#This Row],[Section]],3)="ETB","PLS",LEFT(Table5[[#This Row],[Section]],1)="7","PDB",NOT(ISBLANK(Table5[[#This Row],[Section]])),"No")</f>
        <v>No</v>
      </c>
    </row>
    <row r="14478" spans="1:13" x14ac:dyDescent="0.25">
      <c r="A14478" s="130" t="s">
        <v>29895</v>
      </c>
      <c r="B14478" s="130" t="s">
        <v>29896</v>
      </c>
      <c r="C14478" s="130" t="s">
        <v>75</v>
      </c>
      <c r="D14478" s="131">
        <v>13.637</v>
      </c>
      <c r="E14478" s="132">
        <v>979</v>
      </c>
      <c r="F14478" s="132">
        <v>979</v>
      </c>
      <c r="G14478" s="126" t="s">
        <v>13724</v>
      </c>
      <c r="H14478" s="126" t="s">
        <v>21063</v>
      </c>
      <c r="I14478" s="126" t="s">
        <v>21064</v>
      </c>
      <c r="J14478" s="126" t="s">
        <v>26248</v>
      </c>
      <c r="K14478" s="9">
        <f>_xlfn.IFNA(VLOOKUP(Table5[[#This Row],[Section]],SubSill_Tier,2,FALSE),0)</f>
        <v>0</v>
      </c>
      <c r="L14478" s="9" t="str">
        <f t="shared" si="240"/>
        <v/>
      </c>
      <c r="M14478" s="205" t="str" cm="1">
        <f t="array" ref="M14478">_xlfn.IFS(NOT(ISERROR(VLOOKUP(Table5[[#This Row],[Section]],TB_notTB,1,FALSE))),"No",LEFT(Table5[[#This Row],[Section]],3)="ETB","PLS",LEFT(Table5[[#This Row],[Section]],1)="7","PDB",NOT(ISBLANK(Table5[[#This Row],[Section]])),"No")</f>
        <v>No</v>
      </c>
    </row>
    <row r="14479" spans="1:13" x14ac:dyDescent="0.25">
      <c r="A14479" s="130" t="s">
        <v>14445</v>
      </c>
      <c r="B14479" s="130" t="s">
        <v>28852</v>
      </c>
      <c r="C14479" s="130" t="s">
        <v>75</v>
      </c>
      <c r="D14479" s="131">
        <v>1.097</v>
      </c>
      <c r="E14479" s="132">
        <v>144</v>
      </c>
      <c r="F14479" s="132">
        <v>144</v>
      </c>
      <c r="G14479" s="126" t="s">
        <v>13725</v>
      </c>
      <c r="H14479" s="126" t="s">
        <v>20134</v>
      </c>
      <c r="I14479" s="126" t="s">
        <v>20135</v>
      </c>
      <c r="J14479" s="126" t="s">
        <v>26235</v>
      </c>
      <c r="K14479" s="9">
        <f>_xlfn.IFNA(VLOOKUP(Table5[[#This Row],[Section]],SubSill_Tier,2,FALSE),0)</f>
        <v>0</v>
      </c>
      <c r="L14479" s="9" t="str">
        <f t="shared" si="240"/>
        <v/>
      </c>
      <c r="M14479" s="205" t="str" cm="1">
        <f t="array" ref="M14479">_xlfn.IFS(NOT(ISERROR(VLOOKUP(Table5[[#This Row],[Section]],TB_notTB,1,FALSE))),"No",LEFT(Table5[[#This Row],[Section]],3)="ETB","PLS",LEFT(Table5[[#This Row],[Section]],1)="7","PDB",NOT(ISBLANK(Table5[[#This Row],[Section]])),"No")</f>
        <v>No</v>
      </c>
    </row>
    <row r="14480" spans="1:13" x14ac:dyDescent="0.25">
      <c r="A14480" s="130" t="s">
        <v>17262</v>
      </c>
      <c r="B14480" s="130" t="s">
        <v>17263</v>
      </c>
      <c r="C14480" s="130" t="s">
        <v>75</v>
      </c>
      <c r="D14480" s="131">
        <v>1.81</v>
      </c>
      <c r="E14480" s="132">
        <v>229</v>
      </c>
      <c r="F14480" s="132">
        <v>229</v>
      </c>
      <c r="G14480" s="126" t="s">
        <v>13740</v>
      </c>
      <c r="H14480" s="126" t="s">
        <v>20124</v>
      </c>
      <c r="I14480" s="126" t="s">
        <v>21059</v>
      </c>
      <c r="J14480" s="126" t="s">
        <v>26235</v>
      </c>
      <c r="K14480" s="9">
        <f>_xlfn.IFNA(VLOOKUP(Table5[[#This Row],[Section]],SubSill_Tier,2,FALSE),0)</f>
        <v>0</v>
      </c>
      <c r="L14480" s="9" t="str">
        <f t="shared" si="240"/>
        <v/>
      </c>
      <c r="M14480" s="205" t="str" cm="1">
        <f t="array" ref="M14480">_xlfn.IFS(NOT(ISERROR(VLOOKUP(Table5[[#This Row],[Section]],TB_notTB,1,FALSE))),"No",LEFT(Table5[[#This Row],[Section]],3)="ETB","PLS",LEFT(Table5[[#This Row],[Section]],1)="7","PDB",NOT(ISBLANK(Table5[[#This Row],[Section]])),"No")</f>
        <v>No</v>
      </c>
    </row>
    <row r="14481" spans="1:13" x14ac:dyDescent="0.25">
      <c r="A14481" s="130" t="s">
        <v>17378</v>
      </c>
      <c r="B14481" s="130" t="s">
        <v>17379</v>
      </c>
      <c r="C14481" s="130" t="s">
        <v>75</v>
      </c>
      <c r="D14481" s="131">
        <v>0.82699999999999996</v>
      </c>
      <c r="E14481" s="132">
        <v>209</v>
      </c>
      <c r="F14481" s="132">
        <v>209</v>
      </c>
      <c r="G14481" s="126" t="s">
        <v>13750</v>
      </c>
      <c r="H14481" s="126" t="s">
        <v>21081</v>
      </c>
      <c r="I14481" s="126" t="s">
        <v>21082</v>
      </c>
      <c r="J14481" s="126" t="s">
        <v>26233</v>
      </c>
      <c r="K14481" s="9">
        <f>_xlfn.IFNA(VLOOKUP(Table5[[#This Row],[Section]],SubSill_Tier,2,FALSE),0)</f>
        <v>0</v>
      </c>
      <c r="L14481" s="9" t="str">
        <f t="shared" si="240"/>
        <v/>
      </c>
      <c r="M14481" s="205" t="str" cm="1">
        <f t="array" ref="M14481">_xlfn.IFS(NOT(ISERROR(VLOOKUP(Table5[[#This Row],[Section]],TB_notTB,1,FALSE))),"No",LEFT(Table5[[#This Row],[Section]],3)="ETB","PLS",LEFT(Table5[[#This Row],[Section]],1)="7","PDB",NOT(ISBLANK(Table5[[#This Row],[Section]])),"No")</f>
        <v>No</v>
      </c>
    </row>
    <row r="14482" spans="1:13" x14ac:dyDescent="0.25">
      <c r="A14482" s="130" t="s">
        <v>14386</v>
      </c>
      <c r="B14482" s="130" t="s">
        <v>14387</v>
      </c>
      <c r="C14482" s="130" t="s">
        <v>75</v>
      </c>
      <c r="D14482" s="131">
        <v>2.4830000000000001</v>
      </c>
      <c r="E14482" s="132">
        <v>617</v>
      </c>
      <c r="F14482" s="132">
        <v>617</v>
      </c>
      <c r="G14482" s="126" t="s">
        <v>13750</v>
      </c>
      <c r="H14482" s="126" t="s">
        <v>21081</v>
      </c>
      <c r="I14482" s="126" t="s">
        <v>21082</v>
      </c>
      <c r="J14482" s="126" t="s">
        <v>26233</v>
      </c>
      <c r="K14482" s="9">
        <f>_xlfn.IFNA(VLOOKUP(Table5[[#This Row],[Section]],SubSill_Tier,2,FALSE),0)</f>
        <v>0</v>
      </c>
      <c r="L14482" s="9" t="str">
        <f t="shared" si="240"/>
        <v>Wall</v>
      </c>
      <c r="M14482" s="205" t="str" cm="1">
        <f t="array" ref="M14482">_xlfn.IFS(NOT(ISERROR(VLOOKUP(Table5[[#This Row],[Section]],TB_notTB,1,FALSE))),"No",LEFT(Table5[[#This Row],[Section]],3)="ETB","PLS",LEFT(Table5[[#This Row],[Section]],1)="7","PDB",NOT(ISBLANK(Table5[[#This Row],[Section]])),"No")</f>
        <v>No</v>
      </c>
    </row>
    <row r="14483" spans="1:13" x14ac:dyDescent="0.25">
      <c r="A14483" s="130" t="s">
        <v>17380</v>
      </c>
      <c r="B14483" s="130" t="s">
        <v>17381</v>
      </c>
      <c r="C14483" s="130" t="s">
        <v>75</v>
      </c>
      <c r="D14483" s="131">
        <v>0.73499999999999999</v>
      </c>
      <c r="E14483" s="132">
        <v>186</v>
      </c>
      <c r="F14483" s="132">
        <v>186</v>
      </c>
      <c r="G14483" s="126" t="s">
        <v>13750</v>
      </c>
      <c r="H14483" s="126" t="s">
        <v>21081</v>
      </c>
      <c r="I14483" s="126" t="s">
        <v>21082</v>
      </c>
      <c r="J14483" s="126" t="s">
        <v>26233</v>
      </c>
      <c r="K14483" s="9">
        <f>_xlfn.IFNA(VLOOKUP(Table5[[#This Row],[Section]],SubSill_Tier,2,FALSE),0)</f>
        <v>0</v>
      </c>
      <c r="L14483" s="9" t="str">
        <f t="shared" ref="L14483:L14499" si="241">IFERROR(IF(LEFT(G14483,2)="AI",IF(_xlfn.NUMBERVALUE(IFERROR(LEFT(IF(ISERROR(FIND("X",UPPER(B14483))),UPPER(B14483),RIGHT(UPPER(B14483),LEN(UPPER(B14483))-FIND("~",SUBSTITUTE(UPPER(B14483),"X","~",LEN(UPPER(B14483))-LEN(SUBSTITUTE(UPPER(B14483),"X","")))))),FIND(" ",IF(ISERROR(FIND("X",UPPER(B14483))),UPPER(B14483),RIGHT(UPPER(B14483),LEN(UPPER(B14483))-FIND("~",SUBSTITUTE(UPPER(B14483),"X","~",LEN(UPPER(B14483))-LEN(SUBSTITUTE(UPPER(B14483),"X","")))))),1)-1),IF(ISERROR(FIND("X",UPPER(B14483))),UPPER(B14483),RIGHT(UPPER(B14483),LEN(UPPER(B14483))-FIND("~",SUBSTITUTE(UPPER(B14483),"X","~",LEN(UPPER(B14483))-LEN(SUBSTITUTE(UPPER(B14483),"X",""))))))),".")&gt;=5,"Wall",""),""),"")</f>
        <v/>
      </c>
      <c r="M14483" s="205" t="str" cm="1">
        <f t="array" ref="M14483">_xlfn.IFS(NOT(ISERROR(VLOOKUP(Table5[[#This Row],[Section]],TB_notTB,1,FALSE))),"No",LEFT(Table5[[#This Row],[Section]],3)="ETB","PLS",LEFT(Table5[[#This Row],[Section]],1)="7","PDB",NOT(ISBLANK(Table5[[#This Row],[Section]])),"No")</f>
        <v>No</v>
      </c>
    </row>
    <row r="14484" spans="1:13" x14ac:dyDescent="0.25">
      <c r="A14484" s="130" t="s">
        <v>14257</v>
      </c>
      <c r="B14484" s="130" t="s">
        <v>28853</v>
      </c>
      <c r="C14484" s="130" t="s">
        <v>75</v>
      </c>
      <c r="D14484" s="131">
        <v>5.1539999999999999</v>
      </c>
      <c r="E14484" s="132">
        <v>339</v>
      </c>
      <c r="F14484" s="132">
        <v>339</v>
      </c>
      <c r="G14484" s="126" t="s">
        <v>13715</v>
      </c>
      <c r="H14484" s="126" t="s">
        <v>20123</v>
      </c>
      <c r="I14484" s="126" t="s">
        <v>21058</v>
      </c>
      <c r="J14484" s="126" t="s">
        <v>26245</v>
      </c>
      <c r="K14484" s="9">
        <f>_xlfn.IFNA(VLOOKUP(Table5[[#This Row],[Section]],SubSill_Tier,2,FALSE),0)</f>
        <v>0</v>
      </c>
      <c r="L14484" s="9" t="str">
        <f t="shared" si="241"/>
        <v/>
      </c>
      <c r="M14484" s="205" t="str" cm="1">
        <f t="array" ref="M14484">_xlfn.IFS(NOT(ISERROR(VLOOKUP(Table5[[#This Row],[Section]],TB_notTB,1,FALSE))),"No",LEFT(Table5[[#This Row],[Section]],3)="ETB","PLS",LEFT(Table5[[#This Row],[Section]],1)="7","PDB",NOT(ISBLANK(Table5[[#This Row],[Section]])),"No")</f>
        <v>No</v>
      </c>
    </row>
    <row r="14485" spans="1:13" x14ac:dyDescent="0.25">
      <c r="A14485" s="130" t="s">
        <v>19577</v>
      </c>
      <c r="B14485" s="130" t="s">
        <v>19578</v>
      </c>
      <c r="C14485" s="130" t="s">
        <v>75</v>
      </c>
      <c r="D14485" s="131">
        <v>1.226</v>
      </c>
      <c r="E14485" s="132">
        <v>205</v>
      </c>
      <c r="F14485" s="132">
        <v>205</v>
      </c>
      <c r="G14485" s="126" t="s">
        <v>13716</v>
      </c>
      <c r="H14485" s="126" t="s">
        <v>21094</v>
      </c>
      <c r="I14485" s="126" t="s">
        <v>21095</v>
      </c>
      <c r="J14485" s="126" t="s">
        <v>26233</v>
      </c>
      <c r="K14485" s="9">
        <f>_xlfn.IFNA(VLOOKUP(Table5[[#This Row],[Section]],SubSill_Tier,2,FALSE),0)</f>
        <v>0</v>
      </c>
      <c r="L14485" s="9" t="str">
        <f t="shared" si="241"/>
        <v/>
      </c>
      <c r="M14485" s="205" t="str" cm="1">
        <f t="array" ref="M14485">_xlfn.IFS(NOT(ISERROR(VLOOKUP(Table5[[#This Row],[Section]],TB_notTB,1,FALSE))),"No",LEFT(Table5[[#This Row],[Section]],3)="ETB","PLS",LEFT(Table5[[#This Row],[Section]],1)="7","PDB",NOT(ISBLANK(Table5[[#This Row],[Section]])),"No")</f>
        <v>No</v>
      </c>
    </row>
    <row r="14486" spans="1:13" x14ac:dyDescent="0.25">
      <c r="A14486" s="130" t="s">
        <v>19579</v>
      </c>
      <c r="B14486" s="130" t="s">
        <v>19580</v>
      </c>
      <c r="C14486" s="130" t="s">
        <v>75</v>
      </c>
      <c r="D14486" s="131">
        <v>2.8849999999999998</v>
      </c>
      <c r="E14486" s="132">
        <v>403</v>
      </c>
      <c r="F14486" s="132">
        <v>403</v>
      </c>
      <c r="G14486" s="126" t="s">
        <v>13716</v>
      </c>
      <c r="H14486" s="126" t="s">
        <v>21094</v>
      </c>
      <c r="I14486" s="126" t="s">
        <v>21095</v>
      </c>
      <c r="J14486" s="126" t="s">
        <v>26233</v>
      </c>
      <c r="K14486" s="9">
        <f>_xlfn.IFNA(VLOOKUP(Table5[[#This Row],[Section]],SubSill_Tier,2,FALSE),0)</f>
        <v>0</v>
      </c>
      <c r="L14486" s="9" t="str">
        <f t="shared" si="241"/>
        <v/>
      </c>
      <c r="M14486" s="205" t="str" cm="1">
        <f t="array" ref="M14486">_xlfn.IFS(NOT(ISERROR(VLOOKUP(Table5[[#This Row],[Section]],TB_notTB,1,FALSE))),"No",LEFT(Table5[[#This Row],[Section]],3)="ETB","PLS",LEFT(Table5[[#This Row],[Section]],1)="7","PDB",NOT(ISBLANK(Table5[[#This Row],[Section]])),"No")</f>
        <v>No</v>
      </c>
    </row>
    <row r="14487" spans="1:13" x14ac:dyDescent="0.25">
      <c r="A14487" s="130" t="s">
        <v>27421</v>
      </c>
      <c r="B14487" s="130" t="s">
        <v>28854</v>
      </c>
      <c r="C14487" s="130" t="s">
        <v>75</v>
      </c>
      <c r="D14487" s="131">
        <v>4.431</v>
      </c>
      <c r="E14487" s="132">
        <v>558</v>
      </c>
      <c r="F14487" s="132">
        <v>558</v>
      </c>
      <c r="G14487" s="126" t="s">
        <v>13720</v>
      </c>
      <c r="H14487" s="126" t="s">
        <v>20130</v>
      </c>
      <c r="I14487" s="126" t="s">
        <v>20131</v>
      </c>
      <c r="J14487" s="126" t="s">
        <v>26235</v>
      </c>
      <c r="K14487" s="9">
        <f>_xlfn.IFNA(VLOOKUP(Table5[[#This Row],[Section]],SubSill_Tier,2,FALSE),0)</f>
        <v>0</v>
      </c>
      <c r="L14487" s="9" t="str">
        <f t="shared" si="241"/>
        <v/>
      </c>
      <c r="M14487" s="205" t="str" cm="1">
        <f t="array" ref="M14487">_xlfn.IFS(NOT(ISERROR(VLOOKUP(Table5[[#This Row],[Section]],TB_notTB,1,FALSE))),"No",LEFT(Table5[[#This Row],[Section]],3)="ETB","PLS",LEFT(Table5[[#This Row],[Section]],1)="7","PDB",NOT(ISBLANK(Table5[[#This Row],[Section]])),"No")</f>
        <v>No</v>
      </c>
    </row>
    <row r="14488" spans="1:13" x14ac:dyDescent="0.25">
      <c r="A14488" s="130" t="s">
        <v>14547</v>
      </c>
      <c r="B14488" s="130" t="s">
        <v>14548</v>
      </c>
      <c r="C14488" s="130" t="s">
        <v>75</v>
      </c>
      <c r="D14488" s="131">
        <v>10.311</v>
      </c>
      <c r="E14488" s="132">
        <v>952</v>
      </c>
      <c r="F14488" s="132">
        <v>952</v>
      </c>
      <c r="G14488" s="126" t="s">
        <v>13724</v>
      </c>
      <c r="H14488" s="126" t="s">
        <v>21063</v>
      </c>
      <c r="I14488" s="126" t="s">
        <v>21064</v>
      </c>
      <c r="J14488" s="126" t="s">
        <v>26248</v>
      </c>
      <c r="K14488" s="9">
        <f>_xlfn.IFNA(VLOOKUP(Table5[[#This Row],[Section]],SubSill_Tier,2,FALSE),0)</f>
        <v>0</v>
      </c>
      <c r="L14488" s="9" t="str">
        <f t="shared" si="241"/>
        <v/>
      </c>
      <c r="M14488" s="205" t="str" cm="1">
        <f t="array" ref="M14488">_xlfn.IFS(NOT(ISERROR(VLOOKUP(Table5[[#This Row],[Section]],TB_notTB,1,FALSE))),"No",LEFT(Table5[[#This Row],[Section]],3)="ETB","PLS",LEFT(Table5[[#This Row],[Section]],1)="7","PDB",NOT(ISBLANK(Table5[[#This Row],[Section]])),"No")</f>
        <v>No</v>
      </c>
    </row>
    <row r="14489" spans="1:13" x14ac:dyDescent="0.25">
      <c r="A14489" s="130" t="s">
        <v>14549</v>
      </c>
      <c r="B14489" s="130" t="s">
        <v>14550</v>
      </c>
      <c r="C14489" s="130" t="s">
        <v>75</v>
      </c>
      <c r="D14489" s="131">
        <v>8.5079999999999991</v>
      </c>
      <c r="E14489" s="132">
        <v>1005</v>
      </c>
      <c r="F14489" s="132">
        <v>1005</v>
      </c>
      <c r="G14489" s="126" t="s">
        <v>13724</v>
      </c>
      <c r="H14489" s="126" t="s">
        <v>21063</v>
      </c>
      <c r="I14489" s="126" t="s">
        <v>21064</v>
      </c>
      <c r="J14489" s="126" t="s">
        <v>26245</v>
      </c>
      <c r="K14489" s="9">
        <f>_xlfn.IFNA(VLOOKUP(Table5[[#This Row],[Section]],SubSill_Tier,2,FALSE),0)</f>
        <v>0</v>
      </c>
      <c r="L14489" s="9" t="str">
        <f t="shared" si="241"/>
        <v/>
      </c>
      <c r="M14489" s="205" t="str" cm="1">
        <f t="array" ref="M14489">_xlfn.IFS(NOT(ISERROR(VLOOKUP(Table5[[#This Row],[Section]],TB_notTB,1,FALSE))),"No",LEFT(Table5[[#This Row],[Section]],3)="ETB","PLS",LEFT(Table5[[#This Row],[Section]],1)="7","PDB",NOT(ISBLANK(Table5[[#This Row],[Section]])),"No")</f>
        <v>No</v>
      </c>
    </row>
    <row r="14490" spans="1:13" x14ac:dyDescent="0.25">
      <c r="A14490" s="130" t="s">
        <v>14551</v>
      </c>
      <c r="B14490" s="130" t="s">
        <v>14364</v>
      </c>
      <c r="C14490" s="130" t="s">
        <v>75</v>
      </c>
      <c r="D14490" s="131">
        <v>8.5559999999999992</v>
      </c>
      <c r="E14490" s="132">
        <v>683</v>
      </c>
      <c r="F14490" s="132">
        <v>683</v>
      </c>
      <c r="G14490" s="126" t="s">
        <v>13724</v>
      </c>
      <c r="H14490" s="126" t="s">
        <v>21063</v>
      </c>
      <c r="I14490" s="126" t="s">
        <v>21064</v>
      </c>
      <c r="J14490" s="126" t="s">
        <v>26245</v>
      </c>
      <c r="K14490" s="9">
        <f>_xlfn.IFNA(VLOOKUP(Table5[[#This Row],[Section]],SubSill_Tier,2,FALSE),0)</f>
        <v>0</v>
      </c>
      <c r="L14490" s="9" t="str">
        <f t="shared" si="241"/>
        <v/>
      </c>
      <c r="M14490" s="205" t="str" cm="1">
        <f t="array" ref="M14490">_xlfn.IFS(NOT(ISERROR(VLOOKUP(Table5[[#This Row],[Section]],TB_notTB,1,FALSE))),"No",LEFT(Table5[[#This Row],[Section]],3)="ETB","PLS",LEFT(Table5[[#This Row],[Section]],1)="7","PDB",NOT(ISBLANK(Table5[[#This Row],[Section]])),"No")</f>
        <v>No</v>
      </c>
    </row>
    <row r="14491" spans="1:13" x14ac:dyDescent="0.25">
      <c r="A14491" s="130" t="s">
        <v>17382</v>
      </c>
      <c r="B14491" s="130" t="s">
        <v>17383</v>
      </c>
      <c r="C14491" s="130" t="s">
        <v>75</v>
      </c>
      <c r="D14491" s="131">
        <v>6.0220000000000002</v>
      </c>
      <c r="E14491" s="132">
        <v>697</v>
      </c>
      <c r="F14491" s="132">
        <v>697</v>
      </c>
      <c r="G14491" s="126" t="s">
        <v>13716</v>
      </c>
      <c r="H14491" s="126" t="s">
        <v>21094</v>
      </c>
      <c r="I14491" s="126" t="s">
        <v>21095</v>
      </c>
      <c r="J14491" s="126" t="s">
        <v>26245</v>
      </c>
      <c r="K14491" s="9">
        <f>_xlfn.IFNA(VLOOKUP(Table5[[#This Row],[Section]],SubSill_Tier,2,FALSE),0)</f>
        <v>0</v>
      </c>
      <c r="L14491" s="9" t="str">
        <f t="shared" si="241"/>
        <v>Wall</v>
      </c>
      <c r="M14491" s="205" t="str" cm="1">
        <f t="array" ref="M14491">_xlfn.IFS(NOT(ISERROR(VLOOKUP(Table5[[#This Row],[Section]],TB_notTB,1,FALSE))),"No",LEFT(Table5[[#This Row],[Section]],3)="ETB","PLS",LEFT(Table5[[#This Row],[Section]],1)="7","PDB",NOT(ISBLANK(Table5[[#This Row],[Section]])),"No")</f>
        <v>No</v>
      </c>
    </row>
    <row r="14492" spans="1:13" x14ac:dyDescent="0.25">
      <c r="A14492" s="130" t="s">
        <v>14552</v>
      </c>
      <c r="B14492" s="130" t="s">
        <v>28855</v>
      </c>
      <c r="C14492" s="130" t="s">
        <v>75</v>
      </c>
      <c r="D14492" s="131">
        <v>4.6550000000000002</v>
      </c>
      <c r="E14492" s="132">
        <v>698</v>
      </c>
      <c r="F14492" s="132">
        <v>698</v>
      </c>
      <c r="G14492" s="126" t="s">
        <v>13720</v>
      </c>
      <c r="H14492" s="126" t="s">
        <v>20130</v>
      </c>
      <c r="I14492" s="126" t="s">
        <v>20131</v>
      </c>
      <c r="J14492" s="126" t="s">
        <v>26240</v>
      </c>
      <c r="K14492" s="9">
        <f>_xlfn.IFNA(VLOOKUP(Table5[[#This Row],[Section]],SubSill_Tier,2,FALSE),0)</f>
        <v>0</v>
      </c>
      <c r="L14492" s="9" t="str">
        <f t="shared" si="241"/>
        <v/>
      </c>
      <c r="M14492" s="205" t="str" cm="1">
        <f t="array" ref="M14492">_xlfn.IFS(NOT(ISERROR(VLOOKUP(Table5[[#This Row],[Section]],TB_notTB,1,FALSE))),"No",LEFT(Table5[[#This Row],[Section]],3)="ETB","PLS",LEFT(Table5[[#This Row],[Section]],1)="7","PDB",NOT(ISBLANK(Table5[[#This Row],[Section]])),"No")</f>
        <v>No</v>
      </c>
    </row>
    <row r="14493" spans="1:13" x14ac:dyDescent="0.25">
      <c r="A14493" s="130" t="s">
        <v>10203</v>
      </c>
      <c r="B14493" s="130" t="s">
        <v>17222</v>
      </c>
      <c r="C14493" s="130" t="s">
        <v>98</v>
      </c>
      <c r="D14493" s="131">
        <v>1.4339999999999999</v>
      </c>
      <c r="E14493" s="132">
        <v>190</v>
      </c>
      <c r="F14493" s="132">
        <v>190</v>
      </c>
      <c r="G14493" s="126" t="s">
        <v>13750</v>
      </c>
      <c r="H14493" s="126" t="s">
        <v>20121</v>
      </c>
      <c r="I14493" s="126" t="s">
        <v>20122</v>
      </c>
      <c r="J14493" s="126" t="s">
        <v>26234</v>
      </c>
      <c r="K14493" s="9">
        <f>_xlfn.IFNA(VLOOKUP(Table5[[#This Row],[Section]],SubSill_Tier,2,FALSE),0)</f>
        <v>0</v>
      </c>
      <c r="L14493" s="9" t="str">
        <f t="shared" si="241"/>
        <v/>
      </c>
      <c r="M14493" s="205" t="str" cm="1">
        <f t="array" ref="M14493">_xlfn.IFS(NOT(ISERROR(VLOOKUP(Table5[[#This Row],[Section]],TB_notTB,1,FALSE))),"No",LEFT(Table5[[#This Row],[Section]],3)="ETB","PLS",LEFT(Table5[[#This Row],[Section]],1)="7","PDB",NOT(ISBLANK(Table5[[#This Row],[Section]])),"No")</f>
        <v>No</v>
      </c>
    </row>
    <row r="14494" spans="1:13" x14ac:dyDescent="0.25">
      <c r="A14494" s="130" t="s">
        <v>29897</v>
      </c>
      <c r="B14494" s="130" t="s">
        <v>29898</v>
      </c>
      <c r="C14494" s="130" t="s">
        <v>75</v>
      </c>
      <c r="D14494" s="131">
        <v>1.8979999999999999</v>
      </c>
      <c r="E14494" s="132">
        <v>170</v>
      </c>
      <c r="F14494" s="132">
        <v>170</v>
      </c>
      <c r="G14494" s="126" t="s">
        <v>13750</v>
      </c>
      <c r="H14494" s="126" t="s">
        <v>21081</v>
      </c>
      <c r="I14494" s="126" t="s">
        <v>21082</v>
      </c>
      <c r="J14494" s="126" t="s">
        <v>26233</v>
      </c>
      <c r="K14494" s="9">
        <f>_xlfn.IFNA(VLOOKUP(Table5[[#This Row],[Section]],SubSill_Tier,2,FALSE),0)</f>
        <v>0</v>
      </c>
      <c r="L14494" s="9" t="str">
        <f t="shared" si="241"/>
        <v>Wall</v>
      </c>
      <c r="M14494" s="205" t="str" cm="1">
        <f t="array" ref="M14494">_xlfn.IFS(NOT(ISERROR(VLOOKUP(Table5[[#This Row],[Section]],TB_notTB,1,FALSE))),"No",LEFT(Table5[[#This Row],[Section]],3)="ETB","PLS",LEFT(Table5[[#This Row],[Section]],1)="7","PDB",NOT(ISBLANK(Table5[[#This Row],[Section]])),"No")</f>
        <v>No</v>
      </c>
    </row>
    <row r="14495" spans="1:13" x14ac:dyDescent="0.25">
      <c r="A14495" s="130" t="s">
        <v>17384</v>
      </c>
      <c r="B14495" s="130" t="s">
        <v>17385</v>
      </c>
      <c r="C14495" s="130" t="s">
        <v>75</v>
      </c>
      <c r="D14495" s="131">
        <v>5.0410000000000004</v>
      </c>
      <c r="E14495" s="132">
        <v>993</v>
      </c>
      <c r="F14495" s="132">
        <v>361</v>
      </c>
      <c r="G14495" s="126" t="s">
        <v>13716</v>
      </c>
      <c r="H14495" s="126" t="s">
        <v>21094</v>
      </c>
      <c r="I14495" s="126" t="s">
        <v>21095</v>
      </c>
      <c r="J14495" s="126" t="s">
        <v>26245</v>
      </c>
      <c r="K14495" s="9">
        <f>_xlfn.IFNA(VLOOKUP(Table5[[#This Row],[Section]],SubSill_Tier,2,FALSE),0)</f>
        <v>0</v>
      </c>
      <c r="L14495" s="9" t="str">
        <f t="shared" si="241"/>
        <v>Wall</v>
      </c>
      <c r="M14495" s="205" t="str" cm="1">
        <f t="array" ref="M14495">_xlfn.IFS(NOT(ISERROR(VLOOKUP(Table5[[#This Row],[Section]],TB_notTB,1,FALSE))),"No",LEFT(Table5[[#This Row],[Section]],3)="ETB","PLS",LEFT(Table5[[#This Row],[Section]],1)="7","PDB",NOT(ISBLANK(Table5[[#This Row],[Section]])),"No")</f>
        <v>No</v>
      </c>
    </row>
    <row r="14496" spans="1:13" x14ac:dyDescent="0.25">
      <c r="A14496" s="130" t="s">
        <v>17386</v>
      </c>
      <c r="B14496" s="130" t="s">
        <v>28856</v>
      </c>
      <c r="C14496" s="130" t="s">
        <v>75</v>
      </c>
      <c r="D14496" s="131">
        <v>2.2839999999999998</v>
      </c>
      <c r="E14496" s="132">
        <v>291</v>
      </c>
      <c r="F14496" s="132">
        <v>291</v>
      </c>
      <c r="G14496" s="126" t="s">
        <v>13717</v>
      </c>
      <c r="H14496" s="126" t="s">
        <v>20125</v>
      </c>
      <c r="I14496" s="126" t="s">
        <v>20126</v>
      </c>
      <c r="J14496" s="126" t="s">
        <v>26235</v>
      </c>
      <c r="K14496" s="9">
        <f>_xlfn.IFNA(VLOOKUP(Table5[[#This Row],[Section]],SubSill_Tier,2,FALSE),0)</f>
        <v>0</v>
      </c>
      <c r="L14496" s="9" t="str">
        <f t="shared" si="241"/>
        <v/>
      </c>
      <c r="M14496" s="205" t="str" cm="1">
        <f t="array" ref="M14496">_xlfn.IFS(NOT(ISERROR(VLOOKUP(Table5[[#This Row],[Section]],TB_notTB,1,FALSE))),"No",LEFT(Table5[[#This Row],[Section]],3)="ETB","PLS",LEFT(Table5[[#This Row],[Section]],1)="7","PDB",NOT(ISBLANK(Table5[[#This Row],[Section]])),"No")</f>
        <v>No</v>
      </c>
    </row>
    <row r="14497" spans="1:13" x14ac:dyDescent="0.25">
      <c r="A14497" s="130" t="s">
        <v>14553</v>
      </c>
      <c r="B14497" s="130" t="s">
        <v>14554</v>
      </c>
      <c r="C14497" s="130" t="s">
        <v>75</v>
      </c>
      <c r="D14497" s="131">
        <v>1.2929999999999999</v>
      </c>
      <c r="E14497" s="132">
        <v>273</v>
      </c>
      <c r="F14497" s="132">
        <v>273</v>
      </c>
      <c r="G14497" s="126" t="s">
        <v>13724</v>
      </c>
      <c r="H14497" s="126" t="s">
        <v>21063</v>
      </c>
      <c r="I14497" s="126" t="s">
        <v>21064</v>
      </c>
      <c r="J14497" s="126" t="s">
        <v>26233</v>
      </c>
      <c r="K14497" s="9">
        <f>_xlfn.IFNA(VLOOKUP(Table5[[#This Row],[Section]],SubSill_Tier,2,FALSE),0)</f>
        <v>0</v>
      </c>
      <c r="L14497" s="9" t="str">
        <f t="shared" si="241"/>
        <v>Wall</v>
      </c>
      <c r="M14497" s="205" t="str" cm="1">
        <f t="array" ref="M14497">_xlfn.IFS(NOT(ISERROR(VLOOKUP(Table5[[#This Row],[Section]],TB_notTB,1,FALSE))),"No",LEFT(Table5[[#This Row],[Section]],3)="ETB","PLS",LEFT(Table5[[#This Row],[Section]],1)="7","PDB",NOT(ISBLANK(Table5[[#This Row],[Section]])),"No")</f>
        <v>No</v>
      </c>
    </row>
    <row r="14498" spans="1:13" x14ac:dyDescent="0.25">
      <c r="A14498" s="130" t="s">
        <v>17387</v>
      </c>
      <c r="B14498" s="130" t="s">
        <v>17388</v>
      </c>
      <c r="C14498" s="130" t="s">
        <v>75</v>
      </c>
      <c r="D14498" s="131">
        <v>0.40200000000000002</v>
      </c>
      <c r="E14498" s="132">
        <v>148</v>
      </c>
      <c r="F14498" s="132">
        <v>148</v>
      </c>
      <c r="G14498" s="126" t="s">
        <v>13750</v>
      </c>
      <c r="H14498" s="126" t="s">
        <v>21081</v>
      </c>
      <c r="I14498" s="126" t="s">
        <v>21082</v>
      </c>
      <c r="J14498" s="126" t="s">
        <v>26233</v>
      </c>
      <c r="K14498" s="9">
        <f>_xlfn.IFNA(VLOOKUP(Table5[[#This Row],[Section]],SubSill_Tier,2,FALSE),0)</f>
        <v>0</v>
      </c>
      <c r="L14498" s="9" t="str">
        <f t="shared" si="241"/>
        <v>Wall</v>
      </c>
      <c r="M14498" s="205" t="str" cm="1">
        <f t="array" ref="M14498">_xlfn.IFS(NOT(ISERROR(VLOOKUP(Table5[[#This Row],[Section]],TB_notTB,1,FALSE))),"No",LEFT(Table5[[#This Row],[Section]],3)="ETB","PLS",LEFT(Table5[[#This Row],[Section]],1)="7","PDB",NOT(ISBLANK(Table5[[#This Row],[Section]])),"No")</f>
        <v>No</v>
      </c>
    </row>
    <row r="14499" spans="1:13" x14ac:dyDescent="0.25">
      <c r="A14499" s="130" t="s">
        <v>17389</v>
      </c>
      <c r="B14499" s="130" t="s">
        <v>17390</v>
      </c>
      <c r="C14499" s="130" t="s">
        <v>75</v>
      </c>
      <c r="D14499" s="131">
        <v>5.3540000000000001</v>
      </c>
      <c r="E14499" s="132">
        <v>602</v>
      </c>
      <c r="F14499" s="132">
        <v>602</v>
      </c>
      <c r="G14499" s="126" t="s">
        <v>13716</v>
      </c>
      <c r="H14499" s="126" t="s">
        <v>21094</v>
      </c>
      <c r="I14499" s="126" t="s">
        <v>21095</v>
      </c>
      <c r="J14499" s="126" t="s">
        <v>26245</v>
      </c>
      <c r="K14499" s="9">
        <f>_xlfn.IFNA(VLOOKUP(Table5[[#This Row],[Section]],SubSill_Tier,2,FALSE),0)</f>
        <v>0</v>
      </c>
      <c r="L14499" s="9" t="str">
        <f t="shared" si="241"/>
        <v/>
      </c>
      <c r="M14499" s="205" t="str" cm="1">
        <f t="array" ref="M14499">_xlfn.IFS(NOT(ISERROR(VLOOKUP(Table5[[#This Row],[Section]],TB_notTB,1,FALSE))),"No",LEFT(Table5[[#This Row],[Section]],3)="ETB","PLS",LEFT(Table5[[#This Row],[Section]],1)="7","PDB",NOT(ISBLANK(Table5[[#This Row],[Section]])),"No")</f>
        <v>No</v>
      </c>
    </row>
    <row r="14500" spans="1:13" x14ac:dyDescent="0.25">
      <c r="A14500" s="130" t="s">
        <v>12281</v>
      </c>
      <c r="B14500" s="130" t="s">
        <v>12282</v>
      </c>
      <c r="C14500" s="130" t="s">
        <v>75</v>
      </c>
      <c r="D14500" s="131">
        <v>0.41199999999999998</v>
      </c>
      <c r="E14500" s="132">
        <v>224</v>
      </c>
      <c r="F14500" s="132">
        <v>224</v>
      </c>
      <c r="G14500" s="126" t="s">
        <v>13932</v>
      </c>
      <c r="H14500" s="126" t="s">
        <v>20195</v>
      </c>
      <c r="I14500" s="126" t="s">
        <v>20196</v>
      </c>
      <c r="J14500" s="126" t="s">
        <v>26254</v>
      </c>
      <c r="K14500" s="9">
        <f>_xlfn.IFNA(VLOOKUP(Table5[[#This Row],[Section]],SubSill_Tier,2,FALSE),0)</f>
        <v>0</v>
      </c>
      <c r="L14500" s="9" t="str">
        <f t="shared" ref="L14500:L14521" si="242">IFERROR(IF(LEFT(G14500,2)="AI",IF(_xlfn.NUMBERVALUE(IFERROR(LEFT(IF(ISERROR(FIND("X",UPPER(B14500))),UPPER(B14500),RIGHT(UPPER(B14500),LEN(UPPER(B14500))-FIND("~",SUBSTITUTE(UPPER(B14500),"X","~",LEN(UPPER(B14500))-LEN(SUBSTITUTE(UPPER(B14500),"X","")))))),FIND(" ",IF(ISERROR(FIND("X",UPPER(B14500))),UPPER(B14500),RIGHT(UPPER(B14500),LEN(UPPER(B14500))-FIND("~",SUBSTITUTE(UPPER(B14500),"X","~",LEN(UPPER(B14500))-LEN(SUBSTITUTE(UPPER(B14500),"X","")))))),1)-1),IF(ISERROR(FIND("X",UPPER(B14500))),UPPER(B14500),RIGHT(UPPER(B14500),LEN(UPPER(B14500))-FIND("~",SUBSTITUTE(UPPER(B14500),"X","~",LEN(UPPER(B14500))-LEN(SUBSTITUTE(UPPER(B14500),"X",""))))))),".")&gt;=5,"Wall",""),""),"")</f>
        <v/>
      </c>
      <c r="M14500" s="205" t="str" cm="1">
        <f t="array" ref="M14500">_xlfn.IFS(NOT(ISERROR(VLOOKUP(Table5[[#This Row],[Section]],TB_notTB,1,FALSE))),"No",LEFT(Table5[[#This Row],[Section]],3)="ETB","PLS",LEFT(Table5[[#This Row],[Section]],1)="7","PDB",NOT(ISBLANK(Table5[[#This Row],[Section]])),"No")</f>
        <v>No</v>
      </c>
    </row>
    <row r="14501" spans="1:13" x14ac:dyDescent="0.25">
      <c r="A14501" s="130" t="s">
        <v>12283</v>
      </c>
      <c r="B14501" s="130" t="s">
        <v>12284</v>
      </c>
      <c r="C14501" s="130" t="s">
        <v>75</v>
      </c>
      <c r="D14501" s="131">
        <v>1.0820000000000001</v>
      </c>
      <c r="E14501" s="132">
        <v>254</v>
      </c>
      <c r="F14501" s="132">
        <v>254</v>
      </c>
      <c r="G14501" s="126" t="s">
        <v>13758</v>
      </c>
      <c r="H14501" s="126" t="s">
        <v>20191</v>
      </c>
      <c r="I14501" s="126" t="s">
        <v>20192</v>
      </c>
      <c r="J14501" s="126" t="s">
        <v>26261</v>
      </c>
      <c r="K14501" s="9">
        <f>_xlfn.IFNA(VLOOKUP(Table5[[#This Row],[Section]],SubSill_Tier,2,FALSE),0)</f>
        <v>0</v>
      </c>
      <c r="L14501" s="9" t="str">
        <f t="shared" si="242"/>
        <v/>
      </c>
      <c r="M14501" s="205" t="str" cm="1">
        <f t="array" ref="M14501">_xlfn.IFS(NOT(ISERROR(VLOOKUP(Table5[[#This Row],[Section]],TB_notTB,1,FALSE))),"No",LEFT(Table5[[#This Row],[Section]],3)="ETB","PLS",LEFT(Table5[[#This Row],[Section]],1)="7","PDB",NOT(ISBLANK(Table5[[#This Row],[Section]])),"No")</f>
        <v>No</v>
      </c>
    </row>
    <row r="14502" spans="1:13" x14ac:dyDescent="0.25">
      <c r="A14502" s="130" t="s">
        <v>12285</v>
      </c>
      <c r="B14502" s="130" t="s">
        <v>12286</v>
      </c>
      <c r="C14502" s="130" t="s">
        <v>75</v>
      </c>
      <c r="D14502" s="131">
        <v>0.24199999999999999</v>
      </c>
      <c r="E14502" s="132">
        <v>153</v>
      </c>
      <c r="F14502" s="132">
        <v>153</v>
      </c>
      <c r="G14502" s="126" t="s">
        <v>13760</v>
      </c>
      <c r="H14502" s="126" t="s">
        <v>20234</v>
      </c>
      <c r="I14502" s="126" t="s">
        <v>20235</v>
      </c>
      <c r="J14502" s="126" t="s">
        <v>26261</v>
      </c>
      <c r="K14502" s="9">
        <f>_xlfn.IFNA(VLOOKUP(Table5[[#This Row],[Section]],SubSill_Tier,2,FALSE),0)</f>
        <v>0</v>
      </c>
      <c r="L14502" s="9" t="str">
        <f t="shared" si="242"/>
        <v/>
      </c>
      <c r="M14502" s="205" t="str" cm="1">
        <f t="array" ref="M14502">_xlfn.IFS(NOT(ISERROR(VLOOKUP(Table5[[#This Row],[Section]],TB_notTB,1,FALSE))),"No",LEFT(Table5[[#This Row],[Section]],3)="ETB","PLS",LEFT(Table5[[#This Row],[Section]],1)="7","PDB",NOT(ISBLANK(Table5[[#This Row],[Section]])),"No")</f>
        <v>No</v>
      </c>
    </row>
    <row r="14503" spans="1:13" x14ac:dyDescent="0.25">
      <c r="A14503" s="130" t="s">
        <v>12287</v>
      </c>
      <c r="B14503" s="130" t="s">
        <v>12288</v>
      </c>
      <c r="C14503" s="130" t="s">
        <v>75</v>
      </c>
      <c r="D14503" s="131">
        <v>0.16200000000000001</v>
      </c>
      <c r="E14503" s="132">
        <v>100</v>
      </c>
      <c r="F14503" s="132">
        <v>100</v>
      </c>
      <c r="G14503" s="126" t="s">
        <v>13760</v>
      </c>
      <c r="H14503" s="126" t="s">
        <v>20234</v>
      </c>
      <c r="I14503" s="126" t="s">
        <v>20235</v>
      </c>
      <c r="J14503" s="126" t="s">
        <v>26261</v>
      </c>
      <c r="K14503" s="9">
        <f>_xlfn.IFNA(VLOOKUP(Table5[[#This Row],[Section]],SubSill_Tier,2,FALSE),0)</f>
        <v>0</v>
      </c>
      <c r="L14503" s="9" t="str">
        <f t="shared" si="242"/>
        <v/>
      </c>
      <c r="M14503" s="205" t="str" cm="1">
        <f t="array" ref="M14503">_xlfn.IFS(NOT(ISERROR(VLOOKUP(Table5[[#This Row],[Section]],TB_notTB,1,FALSE))),"No",LEFT(Table5[[#This Row],[Section]],3)="ETB","PLS",LEFT(Table5[[#This Row],[Section]],1)="7","PDB",NOT(ISBLANK(Table5[[#This Row],[Section]])),"No")</f>
        <v>No</v>
      </c>
    </row>
    <row r="14504" spans="1:13" x14ac:dyDescent="0.25">
      <c r="A14504" s="130" t="s">
        <v>12289</v>
      </c>
      <c r="B14504" s="130" t="s">
        <v>12290</v>
      </c>
      <c r="C14504" s="130" t="s">
        <v>75</v>
      </c>
      <c r="D14504" s="131">
        <v>0.11899999999999999</v>
      </c>
      <c r="E14504" s="132">
        <v>100</v>
      </c>
      <c r="F14504" s="132">
        <v>100</v>
      </c>
      <c r="G14504" s="126" t="s">
        <v>13760</v>
      </c>
      <c r="H14504" s="126" t="s">
        <v>20234</v>
      </c>
      <c r="I14504" s="126" t="s">
        <v>20235</v>
      </c>
      <c r="J14504" s="126" t="s">
        <v>26261</v>
      </c>
      <c r="K14504" s="9">
        <f>_xlfn.IFNA(VLOOKUP(Table5[[#This Row],[Section]],SubSill_Tier,2,FALSE),0)</f>
        <v>0</v>
      </c>
      <c r="L14504" s="9" t="str">
        <f t="shared" si="242"/>
        <v/>
      </c>
      <c r="M14504" s="205" t="str" cm="1">
        <f t="array" ref="M14504">_xlfn.IFS(NOT(ISERROR(VLOOKUP(Table5[[#This Row],[Section]],TB_notTB,1,FALSE))),"No",LEFT(Table5[[#This Row],[Section]],3)="ETB","PLS",LEFT(Table5[[#This Row],[Section]],1)="7","PDB",NOT(ISBLANK(Table5[[#This Row],[Section]])),"No")</f>
        <v>No</v>
      </c>
    </row>
    <row r="14505" spans="1:13" x14ac:dyDescent="0.25">
      <c r="A14505" s="130" t="s">
        <v>12291</v>
      </c>
      <c r="B14505" s="130" t="s">
        <v>12292</v>
      </c>
      <c r="C14505" s="130" t="s">
        <v>75</v>
      </c>
      <c r="D14505" s="131">
        <v>0.20399999999999999</v>
      </c>
      <c r="E14505" s="132">
        <v>133</v>
      </c>
      <c r="F14505" s="132">
        <v>133</v>
      </c>
      <c r="G14505" s="126" t="s">
        <v>13760</v>
      </c>
      <c r="H14505" s="126" t="s">
        <v>20234</v>
      </c>
      <c r="I14505" s="126" t="s">
        <v>20235</v>
      </c>
      <c r="J14505" s="126" t="s">
        <v>26261</v>
      </c>
      <c r="K14505" s="9">
        <f>_xlfn.IFNA(VLOOKUP(Table5[[#This Row],[Section]],SubSill_Tier,2,FALSE),0)</f>
        <v>0</v>
      </c>
      <c r="L14505" s="9" t="str">
        <f t="shared" si="242"/>
        <v/>
      </c>
      <c r="M14505" s="205" t="str" cm="1">
        <f t="array" ref="M14505">_xlfn.IFS(NOT(ISERROR(VLOOKUP(Table5[[#This Row],[Section]],TB_notTB,1,FALSE))),"No",LEFT(Table5[[#This Row],[Section]],3)="ETB","PLS",LEFT(Table5[[#This Row],[Section]],1)="7","PDB",NOT(ISBLANK(Table5[[#This Row],[Section]])),"No")</f>
        <v>No</v>
      </c>
    </row>
    <row r="14506" spans="1:13" x14ac:dyDescent="0.25">
      <c r="A14506" s="130" t="s">
        <v>10204</v>
      </c>
      <c r="B14506" s="130" t="s">
        <v>28857</v>
      </c>
      <c r="C14506" s="130" t="s">
        <v>75</v>
      </c>
      <c r="D14506" s="131">
        <v>45.322000000000003</v>
      </c>
      <c r="E14506" s="132">
        <v>508</v>
      </c>
      <c r="F14506" s="132">
        <v>508</v>
      </c>
      <c r="G14506" s="126" t="s">
        <v>13768</v>
      </c>
      <c r="H14506" s="126" t="s">
        <v>20209</v>
      </c>
      <c r="I14506" s="126" t="s">
        <v>20210</v>
      </c>
      <c r="J14506" s="126" t="s">
        <v>26360</v>
      </c>
      <c r="K14506" s="9">
        <f>_xlfn.IFNA(VLOOKUP(Table5[[#This Row],[Section]],SubSill_Tier,2,FALSE),0)</f>
        <v>0</v>
      </c>
      <c r="L14506" s="9" t="str">
        <f t="shared" si="242"/>
        <v/>
      </c>
      <c r="M14506" s="205" t="str" cm="1">
        <f t="array" ref="M14506">_xlfn.IFS(NOT(ISERROR(VLOOKUP(Table5[[#This Row],[Section]],TB_notTB,1,FALSE))),"No",LEFT(Table5[[#This Row],[Section]],3)="ETB","PLS",LEFT(Table5[[#This Row],[Section]],1)="7","PDB",NOT(ISBLANK(Table5[[#This Row],[Section]])),"No")</f>
        <v>No</v>
      </c>
    </row>
    <row r="14507" spans="1:13" x14ac:dyDescent="0.25">
      <c r="A14507" s="130" t="s">
        <v>29899</v>
      </c>
      <c r="B14507" s="130" t="s">
        <v>29900</v>
      </c>
      <c r="C14507" s="130" t="s">
        <v>75</v>
      </c>
      <c r="D14507" s="131">
        <v>11.331</v>
      </c>
      <c r="E14507" s="132">
        <v>254</v>
      </c>
      <c r="F14507" s="132">
        <v>254</v>
      </c>
      <c r="G14507" s="126" t="s">
        <v>13768</v>
      </c>
      <c r="H14507" s="126" t="s">
        <v>20223</v>
      </c>
      <c r="I14507" s="126" t="s">
        <v>21134</v>
      </c>
      <c r="J14507" s="126" t="s">
        <v>26248</v>
      </c>
      <c r="K14507" s="9">
        <f>_xlfn.IFNA(VLOOKUP(Table5[[#This Row],[Section]],SubSill_Tier,2,FALSE),0)</f>
        <v>0</v>
      </c>
      <c r="L14507" s="9" t="str">
        <f t="shared" si="242"/>
        <v/>
      </c>
      <c r="M14507" s="205" t="str" cm="1">
        <f t="array" ref="M14507">_xlfn.IFS(NOT(ISERROR(VLOOKUP(Table5[[#This Row],[Section]],TB_notTB,1,FALSE))),"No",LEFT(Table5[[#This Row],[Section]],3)="ETB","PLS",LEFT(Table5[[#This Row],[Section]],1)="7","PDB",NOT(ISBLANK(Table5[[#This Row],[Section]])),"No")</f>
        <v>No</v>
      </c>
    </row>
    <row r="14508" spans="1:13" x14ac:dyDescent="0.25">
      <c r="A14508" s="130" t="s">
        <v>10205</v>
      </c>
      <c r="B14508" s="130" t="s">
        <v>17222</v>
      </c>
      <c r="C14508" s="130" t="s">
        <v>75</v>
      </c>
      <c r="D14508" s="131">
        <v>3.4000000000000002E-2</v>
      </c>
      <c r="E14508" s="132">
        <v>100</v>
      </c>
      <c r="F14508" s="132">
        <v>100</v>
      </c>
      <c r="G14508" s="126" t="s">
        <v>13768</v>
      </c>
      <c r="H14508" s="126" t="s">
        <v>20223</v>
      </c>
      <c r="I14508" s="126" t="s">
        <v>21134</v>
      </c>
      <c r="J14508" s="126" t="s">
        <v>26236</v>
      </c>
      <c r="K14508" s="9">
        <f>_xlfn.IFNA(VLOOKUP(Table5[[#This Row],[Section]],SubSill_Tier,2,FALSE),0)</f>
        <v>0</v>
      </c>
      <c r="L14508" s="9" t="str">
        <f t="shared" si="242"/>
        <v/>
      </c>
      <c r="M14508" s="205" t="str" cm="1">
        <f t="array" ref="M14508">_xlfn.IFS(NOT(ISERROR(VLOOKUP(Table5[[#This Row],[Section]],TB_notTB,1,FALSE))),"No",LEFT(Table5[[#This Row],[Section]],3)="ETB","PLS",LEFT(Table5[[#This Row],[Section]],1)="7","PDB",NOT(ISBLANK(Table5[[#This Row],[Section]])),"No")</f>
        <v>No</v>
      </c>
    </row>
    <row r="14509" spans="1:13" x14ac:dyDescent="0.25">
      <c r="A14509" s="130" t="s">
        <v>10206</v>
      </c>
      <c r="B14509" s="130" t="s">
        <v>28858</v>
      </c>
      <c r="C14509" s="130" t="s">
        <v>75</v>
      </c>
      <c r="D14509" s="131">
        <v>0.17</v>
      </c>
      <c r="E14509" s="132">
        <v>100</v>
      </c>
      <c r="F14509" s="132">
        <v>100</v>
      </c>
      <c r="G14509" s="126" t="s">
        <v>13768</v>
      </c>
      <c r="H14509" s="126" t="s">
        <v>20223</v>
      </c>
      <c r="I14509" s="126" t="s">
        <v>21134</v>
      </c>
      <c r="J14509" s="126" t="s">
        <v>26235</v>
      </c>
      <c r="K14509" s="9">
        <f>_xlfn.IFNA(VLOOKUP(Table5[[#This Row],[Section]],SubSill_Tier,2,FALSE),0)</f>
        <v>0</v>
      </c>
      <c r="L14509" s="9" t="str">
        <f t="shared" si="242"/>
        <v/>
      </c>
      <c r="M14509" s="205" t="str" cm="1">
        <f t="array" ref="M14509">_xlfn.IFS(NOT(ISERROR(VLOOKUP(Table5[[#This Row],[Section]],TB_notTB,1,FALSE))),"No",LEFT(Table5[[#This Row],[Section]],3)="ETB","PLS",LEFT(Table5[[#This Row],[Section]],1)="7","PDB",NOT(ISBLANK(Table5[[#This Row],[Section]])),"No")</f>
        <v>No</v>
      </c>
    </row>
    <row r="14510" spans="1:13" x14ac:dyDescent="0.25">
      <c r="A14510" s="130" t="s">
        <v>10207</v>
      </c>
      <c r="B14510" s="130" t="s">
        <v>17222</v>
      </c>
      <c r="C14510" s="130" t="s">
        <v>75</v>
      </c>
      <c r="D14510" s="131">
        <v>0.33200000000000002</v>
      </c>
      <c r="E14510" s="132">
        <v>100</v>
      </c>
      <c r="F14510" s="132">
        <v>100</v>
      </c>
      <c r="G14510" s="126" t="s">
        <v>13768</v>
      </c>
      <c r="H14510" s="126" t="s">
        <v>20223</v>
      </c>
      <c r="I14510" s="126" t="s">
        <v>21134</v>
      </c>
      <c r="J14510" s="126" t="s">
        <v>26236</v>
      </c>
      <c r="K14510" s="9">
        <f>_xlfn.IFNA(VLOOKUP(Table5[[#This Row],[Section]],SubSill_Tier,2,FALSE),0)</f>
        <v>0</v>
      </c>
      <c r="L14510" s="9" t="str">
        <f t="shared" si="242"/>
        <v/>
      </c>
      <c r="M14510" s="205" t="str" cm="1">
        <f t="array" ref="M14510">_xlfn.IFS(NOT(ISERROR(VLOOKUP(Table5[[#This Row],[Section]],TB_notTB,1,FALSE))),"No",LEFT(Table5[[#This Row],[Section]],3)="ETB","PLS",LEFT(Table5[[#This Row],[Section]],1)="7","PDB",NOT(ISBLANK(Table5[[#This Row],[Section]])),"No")</f>
        <v>No</v>
      </c>
    </row>
    <row r="14511" spans="1:13" x14ac:dyDescent="0.25">
      <c r="A14511" s="130" t="s">
        <v>10208</v>
      </c>
      <c r="B14511" s="130" t="s">
        <v>17222</v>
      </c>
      <c r="C14511" s="130" t="s">
        <v>75</v>
      </c>
      <c r="D14511" s="131">
        <v>0.57299999999999995</v>
      </c>
      <c r="E14511" s="132">
        <v>100</v>
      </c>
      <c r="F14511" s="132">
        <v>100</v>
      </c>
      <c r="G14511" s="126" t="s">
        <v>13768</v>
      </c>
      <c r="H14511" s="126" t="s">
        <v>20223</v>
      </c>
      <c r="I14511" s="126" t="s">
        <v>21134</v>
      </c>
      <c r="J14511" s="126" t="s">
        <v>26236</v>
      </c>
      <c r="K14511" s="9">
        <f>_xlfn.IFNA(VLOOKUP(Table5[[#This Row],[Section]],SubSill_Tier,2,FALSE),0)</f>
        <v>0</v>
      </c>
      <c r="L14511" s="9" t="str">
        <f t="shared" si="242"/>
        <v/>
      </c>
      <c r="M14511" s="205" t="str" cm="1">
        <f t="array" ref="M14511">_xlfn.IFS(NOT(ISERROR(VLOOKUP(Table5[[#This Row],[Section]],TB_notTB,1,FALSE))),"No",LEFT(Table5[[#This Row],[Section]],3)="ETB","PLS",LEFT(Table5[[#This Row],[Section]],1)="7","PDB",NOT(ISBLANK(Table5[[#This Row],[Section]])),"No")</f>
        <v>No</v>
      </c>
    </row>
    <row r="14512" spans="1:13" x14ac:dyDescent="0.25">
      <c r="A14512" s="130" t="s">
        <v>10209</v>
      </c>
      <c r="B14512" s="130" t="s">
        <v>10210</v>
      </c>
      <c r="C14512" s="130" t="s">
        <v>98</v>
      </c>
      <c r="D14512" s="131">
        <v>0.70899999999999996</v>
      </c>
      <c r="E14512" s="132">
        <v>100</v>
      </c>
      <c r="F14512" s="132">
        <v>100</v>
      </c>
      <c r="G14512" s="126" t="s">
        <v>13768</v>
      </c>
      <c r="H14512" s="126" t="s">
        <v>20223</v>
      </c>
      <c r="I14512" s="126" t="s">
        <v>21134</v>
      </c>
      <c r="J14512" s="126" t="s">
        <v>26236</v>
      </c>
      <c r="K14512" s="9">
        <f>_xlfn.IFNA(VLOOKUP(Table5[[#This Row],[Section]],SubSill_Tier,2,FALSE),0)</f>
        <v>0</v>
      </c>
      <c r="L14512" s="9" t="str">
        <f t="shared" si="242"/>
        <v/>
      </c>
      <c r="M14512" s="205" t="str" cm="1">
        <f t="array" ref="M14512">_xlfn.IFS(NOT(ISERROR(VLOOKUP(Table5[[#This Row],[Section]],TB_notTB,1,FALSE))),"No",LEFT(Table5[[#This Row],[Section]],3)="ETB","PLS",LEFT(Table5[[#This Row],[Section]],1)="7","PDB",NOT(ISBLANK(Table5[[#This Row],[Section]])),"No")</f>
        <v>No</v>
      </c>
    </row>
    <row r="14513" spans="1:13" x14ac:dyDescent="0.25">
      <c r="A14513" s="130" t="s">
        <v>10211</v>
      </c>
      <c r="B14513" s="130" t="s">
        <v>17222</v>
      </c>
      <c r="C14513" s="130" t="s">
        <v>75</v>
      </c>
      <c r="D14513" s="131">
        <v>1.3879999999999999</v>
      </c>
      <c r="E14513" s="132">
        <v>100</v>
      </c>
      <c r="F14513" s="132">
        <v>100</v>
      </c>
      <c r="G14513" s="126" t="s">
        <v>13768</v>
      </c>
      <c r="H14513" s="126" t="s">
        <v>20223</v>
      </c>
      <c r="I14513" s="126" t="s">
        <v>21134</v>
      </c>
      <c r="J14513" s="126" t="s">
        <v>26236</v>
      </c>
      <c r="K14513" s="9">
        <f>_xlfn.IFNA(VLOOKUP(Table5[[#This Row],[Section]],SubSill_Tier,2,FALSE),0)</f>
        <v>0</v>
      </c>
      <c r="L14513" s="9" t="str">
        <f t="shared" si="242"/>
        <v/>
      </c>
      <c r="M14513" s="205" t="str" cm="1">
        <f t="array" ref="M14513">_xlfn.IFS(NOT(ISERROR(VLOOKUP(Table5[[#This Row],[Section]],TB_notTB,1,FALSE))),"No",LEFT(Table5[[#This Row],[Section]],3)="ETB","PLS",LEFT(Table5[[#This Row],[Section]],1)="7","PDB",NOT(ISBLANK(Table5[[#This Row],[Section]])),"No")</f>
        <v>No</v>
      </c>
    </row>
    <row r="14514" spans="1:13" x14ac:dyDescent="0.25">
      <c r="A14514" s="130" t="s">
        <v>10212</v>
      </c>
      <c r="B14514" s="130" t="s">
        <v>17222</v>
      </c>
      <c r="C14514" s="130" t="s">
        <v>75</v>
      </c>
      <c r="D14514" s="131">
        <v>1.7470000000000001</v>
      </c>
      <c r="E14514" s="132">
        <v>102</v>
      </c>
      <c r="F14514" s="132">
        <v>102</v>
      </c>
      <c r="G14514" s="126" t="s">
        <v>13768</v>
      </c>
      <c r="H14514" s="126" t="s">
        <v>20223</v>
      </c>
      <c r="I14514" s="126" t="s">
        <v>21134</v>
      </c>
      <c r="J14514" s="126" t="s">
        <v>26236</v>
      </c>
      <c r="K14514" s="9">
        <f>_xlfn.IFNA(VLOOKUP(Table5[[#This Row],[Section]],SubSill_Tier,2,FALSE),0)</f>
        <v>0</v>
      </c>
      <c r="L14514" s="9" t="str">
        <f t="shared" si="242"/>
        <v/>
      </c>
      <c r="M14514" s="205" t="str" cm="1">
        <f t="array" ref="M14514">_xlfn.IFS(NOT(ISERROR(VLOOKUP(Table5[[#This Row],[Section]],TB_notTB,1,FALSE))),"No",LEFT(Table5[[#This Row],[Section]],3)="ETB","PLS",LEFT(Table5[[#This Row],[Section]],1)="7","PDB",NOT(ISBLANK(Table5[[#This Row],[Section]])),"No")</f>
        <v>No</v>
      </c>
    </row>
    <row r="14515" spans="1:13" x14ac:dyDescent="0.25">
      <c r="A14515" s="130" t="s">
        <v>10213</v>
      </c>
      <c r="B14515" s="130" t="s">
        <v>11104</v>
      </c>
      <c r="C14515" s="130" t="s">
        <v>75</v>
      </c>
      <c r="D14515" s="131">
        <v>2.8319999999999999</v>
      </c>
      <c r="E14515" s="132">
        <v>127</v>
      </c>
      <c r="F14515" s="132">
        <v>127</v>
      </c>
      <c r="G14515" s="126" t="s">
        <v>13768</v>
      </c>
      <c r="H14515" s="126" t="s">
        <v>20223</v>
      </c>
      <c r="I14515" s="126" t="s">
        <v>21134</v>
      </c>
      <c r="J14515" s="126" t="s">
        <v>26235</v>
      </c>
      <c r="K14515" s="9">
        <f>_xlfn.IFNA(VLOOKUP(Table5[[#This Row],[Section]],SubSill_Tier,2,FALSE),0)</f>
        <v>0</v>
      </c>
      <c r="L14515" s="9" t="str">
        <f t="shared" si="242"/>
        <v/>
      </c>
      <c r="M14515" s="205" t="str" cm="1">
        <f t="array" ref="M14515">_xlfn.IFS(NOT(ISERROR(VLOOKUP(Table5[[#This Row],[Section]],TB_notTB,1,FALSE))),"No",LEFT(Table5[[#This Row],[Section]],3)="ETB","PLS",LEFT(Table5[[#This Row],[Section]],1)="7","PDB",NOT(ISBLANK(Table5[[#This Row],[Section]])),"No")</f>
        <v>No</v>
      </c>
    </row>
    <row r="14516" spans="1:13" x14ac:dyDescent="0.25">
      <c r="A14516" s="130" t="s">
        <v>10214</v>
      </c>
      <c r="B14516" s="130" t="s">
        <v>10215</v>
      </c>
      <c r="C14516" s="130" t="s">
        <v>75</v>
      </c>
      <c r="D14516" s="131">
        <v>3.931</v>
      </c>
      <c r="E14516" s="132">
        <v>152</v>
      </c>
      <c r="F14516" s="132">
        <v>152</v>
      </c>
      <c r="G14516" s="126" t="s">
        <v>13768</v>
      </c>
      <c r="H14516" s="126" t="s">
        <v>20223</v>
      </c>
      <c r="I14516" s="126" t="s">
        <v>21134</v>
      </c>
      <c r="J14516" s="126" t="s">
        <v>26238</v>
      </c>
      <c r="K14516" s="9">
        <f>_xlfn.IFNA(VLOOKUP(Table5[[#This Row],[Section]],SubSill_Tier,2,FALSE),0)</f>
        <v>0</v>
      </c>
      <c r="L14516" s="9" t="str">
        <f t="shared" si="242"/>
        <v/>
      </c>
      <c r="M14516" s="205" t="str" cm="1">
        <f t="array" ref="M14516">_xlfn.IFS(NOT(ISERROR(VLOOKUP(Table5[[#This Row],[Section]],TB_notTB,1,FALSE))),"No",LEFT(Table5[[#This Row],[Section]],3)="ETB","PLS",LEFT(Table5[[#This Row],[Section]],1)="7","PDB",NOT(ISBLANK(Table5[[#This Row],[Section]])),"No")</f>
        <v>No</v>
      </c>
    </row>
    <row r="14517" spans="1:13" x14ac:dyDescent="0.25">
      <c r="A14517" s="130" t="s">
        <v>10216</v>
      </c>
      <c r="B14517" s="130" t="s">
        <v>10217</v>
      </c>
      <c r="C14517" s="130" t="s">
        <v>75</v>
      </c>
      <c r="D14517" s="131">
        <v>5.5529999999999999</v>
      </c>
      <c r="E14517" s="132">
        <v>178</v>
      </c>
      <c r="F14517" s="132">
        <v>178</v>
      </c>
      <c r="G14517" s="126" t="s">
        <v>13768</v>
      </c>
      <c r="H14517" s="126" t="s">
        <v>20223</v>
      </c>
      <c r="I14517" s="126" t="s">
        <v>21134</v>
      </c>
      <c r="J14517" s="126" t="s">
        <v>26245</v>
      </c>
      <c r="K14517" s="9">
        <f>_xlfn.IFNA(VLOOKUP(Table5[[#This Row],[Section]],SubSill_Tier,2,FALSE),0)</f>
        <v>0</v>
      </c>
      <c r="L14517" s="9" t="str">
        <f t="shared" si="242"/>
        <v/>
      </c>
      <c r="M14517" s="205" t="str" cm="1">
        <f t="array" ref="M14517">_xlfn.IFS(NOT(ISERROR(VLOOKUP(Table5[[#This Row],[Section]],TB_notTB,1,FALSE))),"No",LEFT(Table5[[#This Row],[Section]],3)="ETB","PLS",LEFT(Table5[[#This Row],[Section]],1)="7","PDB",NOT(ISBLANK(Table5[[#This Row],[Section]])),"No")</f>
        <v>No</v>
      </c>
    </row>
    <row r="14518" spans="1:13" x14ac:dyDescent="0.25">
      <c r="A14518" s="130" t="s">
        <v>10218</v>
      </c>
      <c r="B14518" s="130" t="s">
        <v>10219</v>
      </c>
      <c r="C14518" s="130" t="s">
        <v>75</v>
      </c>
      <c r="D14518" s="131">
        <v>16.312000000000001</v>
      </c>
      <c r="E14518" s="132">
        <v>305</v>
      </c>
      <c r="F14518" s="132">
        <v>305</v>
      </c>
      <c r="G14518" s="126" t="s">
        <v>13768</v>
      </c>
      <c r="H14518" s="126" t="s">
        <v>20223</v>
      </c>
      <c r="I14518" s="126" t="s">
        <v>21134</v>
      </c>
      <c r="J14518" s="126" t="s">
        <v>26249</v>
      </c>
      <c r="K14518" s="9">
        <f>_xlfn.IFNA(VLOOKUP(Table5[[#This Row],[Section]],SubSill_Tier,2,FALSE),0)</f>
        <v>0</v>
      </c>
      <c r="L14518" s="9" t="str">
        <f t="shared" si="242"/>
        <v/>
      </c>
      <c r="M14518" s="205" t="str" cm="1">
        <f t="array" ref="M14518">_xlfn.IFS(NOT(ISERROR(VLOOKUP(Table5[[#This Row],[Section]],TB_notTB,1,FALSE))),"No",LEFT(Table5[[#This Row],[Section]],3)="ETB","PLS",LEFT(Table5[[#This Row],[Section]],1)="7","PDB",NOT(ISBLANK(Table5[[#This Row],[Section]])),"No")</f>
        <v>No</v>
      </c>
    </row>
    <row r="14519" spans="1:13" x14ac:dyDescent="0.25">
      <c r="A14519" s="130" t="s">
        <v>29901</v>
      </c>
      <c r="B14519" s="130" t="s">
        <v>29902</v>
      </c>
      <c r="C14519" s="130" t="s">
        <v>75</v>
      </c>
      <c r="D14519" s="131">
        <v>7.2519999999999998</v>
      </c>
      <c r="E14519" s="132">
        <v>203</v>
      </c>
      <c r="F14519" s="132">
        <v>203</v>
      </c>
      <c r="G14519" s="126" t="s">
        <v>13768</v>
      </c>
      <c r="H14519" s="126" t="s">
        <v>20223</v>
      </c>
      <c r="I14519" s="126" t="s">
        <v>21134</v>
      </c>
      <c r="J14519" s="126" t="s">
        <v>26245</v>
      </c>
      <c r="K14519" s="9">
        <f>_xlfn.IFNA(VLOOKUP(Table5[[#This Row],[Section]],SubSill_Tier,2,FALSE),0)</f>
        <v>0</v>
      </c>
      <c r="L14519" s="9" t="str">
        <f t="shared" si="242"/>
        <v/>
      </c>
      <c r="M14519" s="205" t="str" cm="1">
        <f t="array" ref="M14519">_xlfn.IFS(NOT(ISERROR(VLOOKUP(Table5[[#This Row],[Section]],TB_notTB,1,FALSE))),"No",LEFT(Table5[[#This Row],[Section]],3)="ETB","PLS",LEFT(Table5[[#This Row],[Section]],1)="7","PDB",NOT(ISBLANK(Table5[[#This Row],[Section]])),"No")</f>
        <v>No</v>
      </c>
    </row>
    <row r="14520" spans="1:13" x14ac:dyDescent="0.25">
      <c r="A14520" s="130" t="s">
        <v>10220</v>
      </c>
      <c r="B14520" s="130" t="s">
        <v>10221</v>
      </c>
      <c r="C14520" s="130" t="s">
        <v>75</v>
      </c>
      <c r="D14520" s="131">
        <v>0.14599999999999999</v>
      </c>
      <c r="E14520" s="132">
        <v>100</v>
      </c>
      <c r="F14520" s="132">
        <v>100</v>
      </c>
      <c r="G14520" s="126" t="s">
        <v>13769</v>
      </c>
      <c r="H14520" s="126" t="s">
        <v>20167</v>
      </c>
      <c r="I14520" s="126" t="s">
        <v>20168</v>
      </c>
      <c r="J14520" s="126" t="s">
        <v>26236</v>
      </c>
      <c r="K14520" s="9">
        <f>_xlfn.IFNA(VLOOKUP(Table5[[#This Row],[Section]],SubSill_Tier,2,FALSE),0)</f>
        <v>0</v>
      </c>
      <c r="L14520" s="9" t="str">
        <f t="shared" si="242"/>
        <v/>
      </c>
      <c r="M14520" s="205" t="str" cm="1">
        <f t="array" ref="M14520">_xlfn.IFS(NOT(ISERROR(VLOOKUP(Table5[[#This Row],[Section]],TB_notTB,1,FALSE))),"No",LEFT(Table5[[#This Row],[Section]],3)="ETB","PLS",LEFT(Table5[[#This Row],[Section]],1)="7","PDB",NOT(ISBLANK(Table5[[#This Row],[Section]])),"No")</f>
        <v>No</v>
      </c>
    </row>
    <row r="14521" spans="1:13" x14ac:dyDescent="0.25">
      <c r="A14521" s="130" t="s">
        <v>10222</v>
      </c>
      <c r="B14521" s="130" t="s">
        <v>17222</v>
      </c>
      <c r="C14521" s="130" t="s">
        <v>75</v>
      </c>
      <c r="D14521" s="131">
        <v>0.154</v>
      </c>
      <c r="E14521" s="132">
        <v>100</v>
      </c>
      <c r="F14521" s="132">
        <v>100</v>
      </c>
      <c r="G14521" s="126" t="s">
        <v>13768</v>
      </c>
      <c r="H14521" s="126" t="s">
        <v>20223</v>
      </c>
      <c r="I14521" s="126" t="s">
        <v>21134</v>
      </c>
      <c r="J14521" s="126" t="s">
        <v>26236</v>
      </c>
      <c r="K14521" s="9">
        <f>_xlfn.IFNA(VLOOKUP(Table5[[#This Row],[Section]],SubSill_Tier,2,FALSE),0)</f>
        <v>0</v>
      </c>
      <c r="L14521" s="9" t="str">
        <f t="shared" si="242"/>
        <v/>
      </c>
      <c r="M14521" s="205" t="str" cm="1">
        <f t="array" ref="M14521">_xlfn.IFS(NOT(ISERROR(VLOOKUP(Table5[[#This Row],[Section]],TB_notTB,1,FALSE))),"No",LEFT(Table5[[#This Row],[Section]],3)="ETB","PLS",LEFT(Table5[[#This Row],[Section]],1)="7","PDB",NOT(ISBLANK(Table5[[#This Row],[Section]])),"No")</f>
        <v>No</v>
      </c>
    </row>
    <row r="14522" spans="1:13" x14ac:dyDescent="0.25">
      <c r="A14522" s="130" t="s">
        <v>10223</v>
      </c>
      <c r="B14522" s="130" t="s">
        <v>28859</v>
      </c>
      <c r="C14522" s="130" t="s">
        <v>75</v>
      </c>
      <c r="D14522" s="131">
        <v>0.185</v>
      </c>
      <c r="E14522" s="132">
        <v>100</v>
      </c>
      <c r="F14522" s="132">
        <v>100</v>
      </c>
      <c r="G14522" s="126" t="s">
        <v>13769</v>
      </c>
      <c r="H14522" s="126" t="s">
        <v>20472</v>
      </c>
      <c r="I14522" s="126" t="s">
        <v>21117</v>
      </c>
      <c r="J14522" s="126" t="s">
        <v>26235</v>
      </c>
      <c r="K14522" s="9">
        <f>_xlfn.IFNA(VLOOKUP(Table5[[#This Row],[Section]],SubSill_Tier,2,FALSE),0)</f>
        <v>0</v>
      </c>
      <c r="L14522" s="9" t="str">
        <f t="shared" ref="L14522:L14553" si="243">IFERROR(IF(LEFT(G14522,2)="AI",IF(_xlfn.NUMBERVALUE(IFERROR(LEFT(IF(ISERROR(FIND("X",UPPER(B14522))),UPPER(B14522),RIGHT(UPPER(B14522),LEN(UPPER(B14522))-FIND("~",SUBSTITUTE(UPPER(B14522),"X","~",LEN(UPPER(B14522))-LEN(SUBSTITUTE(UPPER(B14522),"X","")))))),FIND(" ",IF(ISERROR(FIND("X",UPPER(B14522))),UPPER(B14522),RIGHT(UPPER(B14522),LEN(UPPER(B14522))-FIND("~",SUBSTITUTE(UPPER(B14522),"X","~",LEN(UPPER(B14522))-LEN(SUBSTITUTE(UPPER(B14522),"X","")))))),1)-1),IF(ISERROR(FIND("X",UPPER(B14522))),UPPER(B14522),RIGHT(UPPER(B14522),LEN(UPPER(B14522))-FIND("~",SUBSTITUTE(UPPER(B14522),"X","~",LEN(UPPER(B14522))-LEN(SUBSTITUTE(UPPER(B14522),"X",""))))))),".")&gt;=5,"Wall",""),""),"")</f>
        <v/>
      </c>
      <c r="M14522" s="205" t="str" cm="1">
        <f t="array" ref="M14522">_xlfn.IFS(NOT(ISERROR(VLOOKUP(Table5[[#This Row],[Section]],TB_notTB,1,FALSE))),"No",LEFT(Table5[[#This Row],[Section]],3)="ETB","PLS",LEFT(Table5[[#This Row],[Section]],1)="7","PDB",NOT(ISBLANK(Table5[[#This Row],[Section]])),"No")</f>
        <v>No</v>
      </c>
    </row>
    <row r="14523" spans="1:13" x14ac:dyDescent="0.25">
      <c r="A14523" s="130" t="s">
        <v>10224</v>
      </c>
      <c r="B14523" s="130" t="s">
        <v>28860</v>
      </c>
      <c r="C14523" s="130" t="s">
        <v>75</v>
      </c>
      <c r="D14523" s="131">
        <v>0.25700000000000001</v>
      </c>
      <c r="E14523" s="132">
        <v>100</v>
      </c>
      <c r="F14523" s="132">
        <v>100</v>
      </c>
      <c r="G14523" s="126" t="s">
        <v>13769</v>
      </c>
      <c r="H14523" s="126" t="s">
        <v>20472</v>
      </c>
      <c r="I14523" s="126" t="s">
        <v>21117</v>
      </c>
      <c r="J14523" s="126" t="s">
        <v>26235</v>
      </c>
      <c r="K14523" s="9">
        <f>_xlfn.IFNA(VLOOKUP(Table5[[#This Row],[Section]],SubSill_Tier,2,FALSE),0)</f>
        <v>0</v>
      </c>
      <c r="L14523" s="9" t="str">
        <f t="shared" si="243"/>
        <v/>
      </c>
      <c r="M14523" s="205" t="str" cm="1">
        <f t="array" ref="M14523">_xlfn.IFS(NOT(ISERROR(VLOOKUP(Table5[[#This Row],[Section]],TB_notTB,1,FALSE))),"No",LEFT(Table5[[#This Row],[Section]],3)="ETB","PLS",LEFT(Table5[[#This Row],[Section]],1)="7","PDB",NOT(ISBLANK(Table5[[#This Row],[Section]])),"No")</f>
        <v>No</v>
      </c>
    </row>
    <row r="14524" spans="1:13" x14ac:dyDescent="0.25">
      <c r="A14524" s="130" t="s">
        <v>10225</v>
      </c>
      <c r="B14524" s="130" t="s">
        <v>28861</v>
      </c>
      <c r="C14524" s="130" t="s">
        <v>75</v>
      </c>
      <c r="D14524" s="131">
        <v>0.28799999999999998</v>
      </c>
      <c r="E14524" s="132">
        <v>100</v>
      </c>
      <c r="F14524" s="132">
        <v>100</v>
      </c>
      <c r="G14524" s="126" t="s">
        <v>13769</v>
      </c>
      <c r="H14524" s="126" t="s">
        <v>20472</v>
      </c>
      <c r="I14524" s="126" t="s">
        <v>21117</v>
      </c>
      <c r="J14524" s="126" t="s">
        <v>26235</v>
      </c>
      <c r="K14524" s="9">
        <f>_xlfn.IFNA(VLOOKUP(Table5[[#This Row],[Section]],SubSill_Tier,2,FALSE),0)</f>
        <v>0</v>
      </c>
      <c r="L14524" s="9" t="str">
        <f t="shared" si="243"/>
        <v/>
      </c>
      <c r="M14524" s="205" t="str" cm="1">
        <f t="array" ref="M14524">_xlfn.IFS(NOT(ISERROR(VLOOKUP(Table5[[#This Row],[Section]],TB_notTB,1,FALSE))),"No",LEFT(Table5[[#This Row],[Section]],3)="ETB","PLS",LEFT(Table5[[#This Row],[Section]],1)="7","PDB",NOT(ISBLANK(Table5[[#This Row],[Section]])),"No")</f>
        <v>No</v>
      </c>
    </row>
    <row r="14525" spans="1:13" x14ac:dyDescent="0.25">
      <c r="A14525" s="130" t="s">
        <v>10226</v>
      </c>
      <c r="B14525" s="130" t="s">
        <v>10227</v>
      </c>
      <c r="C14525" s="130" t="s">
        <v>75</v>
      </c>
      <c r="D14525" s="131">
        <v>0.47699999999999998</v>
      </c>
      <c r="E14525" s="132">
        <v>100</v>
      </c>
      <c r="F14525" s="132">
        <v>100</v>
      </c>
      <c r="G14525" s="126" t="s">
        <v>13769</v>
      </c>
      <c r="H14525" s="126" t="s">
        <v>20167</v>
      </c>
      <c r="I14525" s="126" t="s">
        <v>20168</v>
      </c>
      <c r="J14525" s="126" t="s">
        <v>26236</v>
      </c>
      <c r="K14525" s="9">
        <f>_xlfn.IFNA(VLOOKUP(Table5[[#This Row],[Section]],SubSill_Tier,2,FALSE),0)</f>
        <v>0</v>
      </c>
      <c r="L14525" s="9" t="str">
        <f t="shared" si="243"/>
        <v/>
      </c>
      <c r="M14525" s="205" t="str" cm="1">
        <f t="array" ref="M14525">_xlfn.IFS(NOT(ISERROR(VLOOKUP(Table5[[#This Row],[Section]],TB_notTB,1,FALSE))),"No",LEFT(Table5[[#This Row],[Section]],3)="ETB","PLS",LEFT(Table5[[#This Row],[Section]],1)="7","PDB",NOT(ISBLANK(Table5[[#This Row],[Section]])),"No")</f>
        <v>No</v>
      </c>
    </row>
    <row r="14526" spans="1:13" x14ac:dyDescent="0.25">
      <c r="A14526" s="130" t="s">
        <v>10228</v>
      </c>
      <c r="B14526" s="130" t="s">
        <v>10229</v>
      </c>
      <c r="C14526" s="130" t="s">
        <v>75</v>
      </c>
      <c r="D14526" s="131">
        <v>0.59</v>
      </c>
      <c r="E14526" s="132">
        <v>100</v>
      </c>
      <c r="F14526" s="132">
        <v>100</v>
      </c>
      <c r="G14526" s="126" t="s">
        <v>13769</v>
      </c>
      <c r="H14526" s="126" t="s">
        <v>20167</v>
      </c>
      <c r="I14526" s="126" t="s">
        <v>20168</v>
      </c>
      <c r="J14526" s="126" t="s">
        <v>26236</v>
      </c>
      <c r="K14526" s="9">
        <f>_xlfn.IFNA(VLOOKUP(Table5[[#This Row],[Section]],SubSill_Tier,2,FALSE),0)</f>
        <v>0</v>
      </c>
      <c r="L14526" s="9" t="str">
        <f t="shared" si="243"/>
        <v/>
      </c>
      <c r="M14526" s="205" t="str" cm="1">
        <f t="array" ref="M14526">_xlfn.IFS(NOT(ISERROR(VLOOKUP(Table5[[#This Row],[Section]],TB_notTB,1,FALSE))),"No",LEFT(Table5[[#This Row],[Section]],3)="ETB","PLS",LEFT(Table5[[#This Row],[Section]],1)="7","PDB",NOT(ISBLANK(Table5[[#This Row],[Section]])),"No")</f>
        <v>No</v>
      </c>
    </row>
    <row r="14527" spans="1:13" x14ac:dyDescent="0.25">
      <c r="A14527" s="130" t="s">
        <v>10230</v>
      </c>
      <c r="B14527" s="130" t="s">
        <v>10231</v>
      </c>
      <c r="C14527" s="130" t="s">
        <v>75</v>
      </c>
      <c r="D14527" s="131">
        <v>0.69299999999999995</v>
      </c>
      <c r="E14527" s="132">
        <v>100</v>
      </c>
      <c r="F14527" s="132">
        <v>100</v>
      </c>
      <c r="G14527" s="126" t="s">
        <v>13769</v>
      </c>
      <c r="H14527" s="126" t="s">
        <v>20472</v>
      </c>
      <c r="I14527" s="126" t="s">
        <v>21117</v>
      </c>
      <c r="J14527" s="126" t="s">
        <v>26235</v>
      </c>
      <c r="K14527" s="9">
        <f>_xlfn.IFNA(VLOOKUP(Table5[[#This Row],[Section]],SubSill_Tier,2,FALSE),0)</f>
        <v>0</v>
      </c>
      <c r="L14527" s="9" t="str">
        <f t="shared" si="243"/>
        <v/>
      </c>
      <c r="M14527" s="205" t="str" cm="1">
        <f t="array" ref="M14527">_xlfn.IFS(NOT(ISERROR(VLOOKUP(Table5[[#This Row],[Section]],TB_notTB,1,FALSE))),"No",LEFT(Table5[[#This Row],[Section]],3)="ETB","PLS",LEFT(Table5[[#This Row],[Section]],1)="7","PDB",NOT(ISBLANK(Table5[[#This Row],[Section]])),"No")</f>
        <v>No</v>
      </c>
    </row>
    <row r="14528" spans="1:13" x14ac:dyDescent="0.25">
      <c r="A14528" s="130" t="s">
        <v>10232</v>
      </c>
      <c r="B14528" s="130" t="s">
        <v>17222</v>
      </c>
      <c r="C14528" s="130" t="s">
        <v>75</v>
      </c>
      <c r="D14528" s="131">
        <v>0.71199999999999997</v>
      </c>
      <c r="E14528" s="132">
        <v>100</v>
      </c>
      <c r="F14528" s="132">
        <v>100</v>
      </c>
      <c r="G14528" s="126" t="s">
        <v>13714</v>
      </c>
      <c r="H14528" s="126" t="s">
        <v>20121</v>
      </c>
      <c r="I14528" s="126" t="s">
        <v>20122</v>
      </c>
      <c r="J14528" s="126" t="s">
        <v>26234</v>
      </c>
      <c r="K14528" s="9">
        <f>_xlfn.IFNA(VLOOKUP(Table5[[#This Row],[Section]],SubSill_Tier,2,FALSE),0)</f>
        <v>0</v>
      </c>
      <c r="L14528" s="9" t="str">
        <f t="shared" si="243"/>
        <v/>
      </c>
      <c r="M14528" s="205" t="str" cm="1">
        <f t="array" ref="M14528">_xlfn.IFS(NOT(ISERROR(VLOOKUP(Table5[[#This Row],[Section]],TB_notTB,1,FALSE))),"No",LEFT(Table5[[#This Row],[Section]],3)="ETB","PLS",LEFT(Table5[[#This Row],[Section]],1)="7","PDB",NOT(ISBLANK(Table5[[#This Row],[Section]])),"No")</f>
        <v>No</v>
      </c>
    </row>
    <row r="14529" spans="1:13" x14ac:dyDescent="0.25">
      <c r="A14529" s="130" t="s">
        <v>10233</v>
      </c>
      <c r="B14529" s="130" t="s">
        <v>17222</v>
      </c>
      <c r="C14529" s="130" t="s">
        <v>75</v>
      </c>
      <c r="D14529" s="131">
        <v>0.79</v>
      </c>
      <c r="E14529" s="132">
        <v>100</v>
      </c>
      <c r="F14529" s="132">
        <v>100</v>
      </c>
      <c r="G14529" s="126" t="s">
        <v>13768</v>
      </c>
      <c r="H14529" s="126" t="s">
        <v>20223</v>
      </c>
      <c r="I14529" s="126" t="s">
        <v>21134</v>
      </c>
      <c r="J14529" s="126" t="s">
        <v>26236</v>
      </c>
      <c r="K14529" s="9">
        <f>_xlfn.IFNA(VLOOKUP(Table5[[#This Row],[Section]],SubSill_Tier,2,FALSE),0)</f>
        <v>0</v>
      </c>
      <c r="L14529" s="9" t="str">
        <f t="shared" si="243"/>
        <v/>
      </c>
      <c r="M14529" s="205" t="str" cm="1">
        <f t="array" ref="M14529">_xlfn.IFS(NOT(ISERROR(VLOOKUP(Table5[[#This Row],[Section]],TB_notTB,1,FALSE))),"No",LEFT(Table5[[#This Row],[Section]],3)="ETB","PLS",LEFT(Table5[[#This Row],[Section]],1)="7","PDB",NOT(ISBLANK(Table5[[#This Row],[Section]])),"No")</f>
        <v>No</v>
      </c>
    </row>
    <row r="14530" spans="1:13" x14ac:dyDescent="0.25">
      <c r="A14530" s="130" t="s">
        <v>10234</v>
      </c>
      <c r="B14530" s="130" t="s">
        <v>10235</v>
      </c>
      <c r="C14530" s="130" t="s">
        <v>75</v>
      </c>
      <c r="D14530" s="131">
        <v>0.88200000000000001</v>
      </c>
      <c r="E14530" s="132">
        <v>100</v>
      </c>
      <c r="F14530" s="132">
        <v>100</v>
      </c>
      <c r="G14530" s="126" t="s">
        <v>13769</v>
      </c>
      <c r="H14530" s="126" t="s">
        <v>20472</v>
      </c>
      <c r="I14530" s="126" t="s">
        <v>21117</v>
      </c>
      <c r="J14530" s="126" t="s">
        <v>26235</v>
      </c>
      <c r="K14530" s="9">
        <f>_xlfn.IFNA(VLOOKUP(Table5[[#This Row],[Section]],SubSill_Tier,2,FALSE),0)</f>
        <v>0</v>
      </c>
      <c r="L14530" s="9" t="str">
        <f t="shared" si="243"/>
        <v/>
      </c>
      <c r="M14530" s="205" t="str" cm="1">
        <f t="array" ref="M14530">_xlfn.IFS(NOT(ISERROR(VLOOKUP(Table5[[#This Row],[Section]],TB_notTB,1,FALSE))),"No",LEFT(Table5[[#This Row],[Section]],3)="ETB","PLS",LEFT(Table5[[#This Row],[Section]],1)="7","PDB",NOT(ISBLANK(Table5[[#This Row],[Section]])),"No")</f>
        <v>No</v>
      </c>
    </row>
    <row r="14531" spans="1:13" x14ac:dyDescent="0.25">
      <c r="A14531" s="130" t="s">
        <v>10236</v>
      </c>
      <c r="B14531" s="130" t="s">
        <v>10237</v>
      </c>
      <c r="C14531" s="130" t="s">
        <v>75</v>
      </c>
      <c r="D14531" s="131">
        <v>1.0149999999999999</v>
      </c>
      <c r="E14531" s="132">
        <v>100</v>
      </c>
      <c r="F14531" s="132">
        <v>100</v>
      </c>
      <c r="G14531" s="126" t="s">
        <v>13769</v>
      </c>
      <c r="H14531" s="126" t="s">
        <v>20167</v>
      </c>
      <c r="I14531" s="126" t="s">
        <v>20168</v>
      </c>
      <c r="J14531" s="126" t="s">
        <v>26236</v>
      </c>
      <c r="K14531" s="9">
        <f>_xlfn.IFNA(VLOOKUP(Table5[[#This Row],[Section]],SubSill_Tier,2,FALSE),0)</f>
        <v>0</v>
      </c>
      <c r="L14531" s="9" t="str">
        <f t="shared" si="243"/>
        <v/>
      </c>
      <c r="M14531" s="205" t="str" cm="1">
        <f t="array" ref="M14531">_xlfn.IFS(NOT(ISERROR(VLOOKUP(Table5[[#This Row],[Section]],TB_notTB,1,FALSE))),"No",LEFT(Table5[[#This Row],[Section]],3)="ETB","PLS",LEFT(Table5[[#This Row],[Section]],1)="7","PDB",NOT(ISBLANK(Table5[[#This Row],[Section]])),"No")</f>
        <v>No</v>
      </c>
    </row>
    <row r="14532" spans="1:13" x14ac:dyDescent="0.25">
      <c r="A14532" s="130" t="s">
        <v>10238</v>
      </c>
      <c r="B14532" s="130" t="s">
        <v>10239</v>
      </c>
      <c r="C14532" s="130" t="s">
        <v>75</v>
      </c>
      <c r="D14532" s="131">
        <v>1.159</v>
      </c>
      <c r="E14532" s="132">
        <v>100</v>
      </c>
      <c r="F14532" s="132">
        <v>100</v>
      </c>
      <c r="G14532" s="126" t="s">
        <v>13769</v>
      </c>
      <c r="H14532" s="126" t="s">
        <v>20472</v>
      </c>
      <c r="I14532" s="126" t="s">
        <v>21117</v>
      </c>
      <c r="J14532" s="126" t="s">
        <v>26235</v>
      </c>
      <c r="K14532" s="9">
        <f>_xlfn.IFNA(VLOOKUP(Table5[[#This Row],[Section]],SubSill_Tier,2,FALSE),0)</f>
        <v>0</v>
      </c>
      <c r="L14532" s="9" t="str">
        <f t="shared" si="243"/>
        <v/>
      </c>
      <c r="M14532" s="205" t="str" cm="1">
        <f t="array" ref="M14532">_xlfn.IFS(NOT(ISERROR(VLOOKUP(Table5[[#This Row],[Section]],TB_notTB,1,FALSE))),"No",LEFT(Table5[[#This Row],[Section]],3)="ETB","PLS",LEFT(Table5[[#This Row],[Section]],1)="7","PDB",NOT(ISBLANK(Table5[[#This Row],[Section]])),"No")</f>
        <v>No</v>
      </c>
    </row>
    <row r="14533" spans="1:13" x14ac:dyDescent="0.25">
      <c r="A14533" s="130" t="s">
        <v>10240</v>
      </c>
      <c r="B14533" s="130" t="s">
        <v>17222</v>
      </c>
      <c r="C14533" s="130" t="s">
        <v>98</v>
      </c>
      <c r="D14533" s="131">
        <v>1.329</v>
      </c>
      <c r="E14533" s="132">
        <v>100</v>
      </c>
      <c r="F14533" s="132">
        <v>100</v>
      </c>
      <c r="G14533" s="126" t="s">
        <v>13714</v>
      </c>
      <c r="H14533" s="126" t="s">
        <v>20121</v>
      </c>
      <c r="I14533" s="126" t="s">
        <v>20122</v>
      </c>
      <c r="J14533" s="126" t="s">
        <v>26234</v>
      </c>
      <c r="K14533" s="9">
        <f>_xlfn.IFNA(VLOOKUP(Table5[[#This Row],[Section]],SubSill_Tier,2,FALSE),0)</f>
        <v>0</v>
      </c>
      <c r="L14533" s="9" t="str">
        <f t="shared" si="243"/>
        <v/>
      </c>
      <c r="M14533" s="205" t="str" cm="1">
        <f t="array" ref="M14533">_xlfn.IFS(NOT(ISERROR(VLOOKUP(Table5[[#This Row],[Section]],TB_notTB,1,FALSE))),"No",LEFT(Table5[[#This Row],[Section]],3)="ETB","PLS",LEFT(Table5[[#This Row],[Section]],1)="7","PDB",NOT(ISBLANK(Table5[[#This Row],[Section]])),"No")</f>
        <v>No</v>
      </c>
    </row>
    <row r="14534" spans="1:13" x14ac:dyDescent="0.25">
      <c r="A14534" s="130" t="s">
        <v>10241</v>
      </c>
      <c r="B14534" s="130" t="s">
        <v>10242</v>
      </c>
      <c r="C14534" s="130" t="s">
        <v>75</v>
      </c>
      <c r="D14534" s="131">
        <v>1.3240000000000001</v>
      </c>
      <c r="E14534" s="132">
        <v>100</v>
      </c>
      <c r="F14534" s="132">
        <v>100</v>
      </c>
      <c r="G14534" s="126" t="s">
        <v>13769</v>
      </c>
      <c r="H14534" s="126" t="s">
        <v>20167</v>
      </c>
      <c r="I14534" s="126" t="s">
        <v>20168</v>
      </c>
      <c r="J14534" s="126" t="s">
        <v>26236</v>
      </c>
      <c r="K14534" s="9">
        <f>_xlfn.IFNA(VLOOKUP(Table5[[#This Row],[Section]],SubSill_Tier,2,FALSE),0)</f>
        <v>0</v>
      </c>
      <c r="L14534" s="9" t="str">
        <f t="shared" si="243"/>
        <v/>
      </c>
      <c r="M14534" s="205" t="str" cm="1">
        <f t="array" ref="M14534">_xlfn.IFS(NOT(ISERROR(VLOOKUP(Table5[[#This Row],[Section]],TB_notTB,1,FALSE))),"No",LEFT(Table5[[#This Row],[Section]],3)="ETB","PLS",LEFT(Table5[[#This Row],[Section]],1)="7","PDB",NOT(ISBLANK(Table5[[#This Row],[Section]])),"No")</f>
        <v>No</v>
      </c>
    </row>
    <row r="14535" spans="1:13" x14ac:dyDescent="0.25">
      <c r="A14535" s="130" t="s">
        <v>10243</v>
      </c>
      <c r="B14535" s="130" t="s">
        <v>10244</v>
      </c>
      <c r="C14535" s="130" t="s">
        <v>75</v>
      </c>
      <c r="D14535" s="131">
        <v>1.52</v>
      </c>
      <c r="E14535" s="132">
        <v>100</v>
      </c>
      <c r="F14535" s="132">
        <v>100</v>
      </c>
      <c r="G14535" s="126" t="s">
        <v>13769</v>
      </c>
      <c r="H14535" s="126" t="s">
        <v>20472</v>
      </c>
      <c r="I14535" s="126" t="s">
        <v>21117</v>
      </c>
      <c r="J14535" s="126" t="s">
        <v>26235</v>
      </c>
      <c r="K14535" s="9">
        <f>_xlfn.IFNA(VLOOKUP(Table5[[#This Row],[Section]],SubSill_Tier,2,FALSE),0)</f>
        <v>0</v>
      </c>
      <c r="L14535" s="9" t="str">
        <f t="shared" si="243"/>
        <v/>
      </c>
      <c r="M14535" s="205" t="str" cm="1">
        <f t="array" ref="M14535">_xlfn.IFS(NOT(ISERROR(VLOOKUP(Table5[[#This Row],[Section]],TB_notTB,1,FALSE))),"No",LEFT(Table5[[#This Row],[Section]],3)="ETB","PLS",LEFT(Table5[[#This Row],[Section]],1)="7","PDB",NOT(ISBLANK(Table5[[#This Row],[Section]])),"No")</f>
        <v>No</v>
      </c>
    </row>
    <row r="14536" spans="1:13" x14ac:dyDescent="0.25">
      <c r="A14536" s="130" t="s">
        <v>10245</v>
      </c>
      <c r="B14536" s="130" t="s">
        <v>17222</v>
      </c>
      <c r="C14536" s="130" t="s">
        <v>75</v>
      </c>
      <c r="D14536" s="131">
        <v>1.6759999999999999</v>
      </c>
      <c r="E14536" s="132">
        <v>100</v>
      </c>
      <c r="F14536" s="132">
        <v>100</v>
      </c>
      <c r="G14536" s="126" t="s">
        <v>13716</v>
      </c>
      <c r="H14536" s="126" t="s">
        <v>20121</v>
      </c>
      <c r="I14536" s="126" t="s">
        <v>20122</v>
      </c>
      <c r="J14536" s="126" t="s">
        <v>26234</v>
      </c>
      <c r="K14536" s="9">
        <f>_xlfn.IFNA(VLOOKUP(Table5[[#This Row],[Section]],SubSill_Tier,2,FALSE),0)</f>
        <v>0</v>
      </c>
      <c r="L14536" s="9" t="str">
        <f t="shared" si="243"/>
        <v/>
      </c>
      <c r="M14536" s="205" t="str" cm="1">
        <f t="array" ref="M14536">_xlfn.IFS(NOT(ISERROR(VLOOKUP(Table5[[#This Row],[Section]],TB_notTB,1,FALSE))),"No",LEFT(Table5[[#This Row],[Section]],3)="ETB","PLS",LEFT(Table5[[#This Row],[Section]],1)="7","PDB",NOT(ISBLANK(Table5[[#This Row],[Section]])),"No")</f>
        <v>No</v>
      </c>
    </row>
    <row r="14537" spans="1:13" x14ac:dyDescent="0.25">
      <c r="A14537" s="130" t="s">
        <v>10246</v>
      </c>
      <c r="B14537" s="130" t="s">
        <v>17222</v>
      </c>
      <c r="C14537" s="130" t="s">
        <v>75</v>
      </c>
      <c r="D14537" s="131">
        <v>1.83</v>
      </c>
      <c r="E14537" s="132">
        <v>100</v>
      </c>
      <c r="F14537" s="132">
        <v>100</v>
      </c>
      <c r="G14537" s="126" t="s">
        <v>13768</v>
      </c>
      <c r="H14537" s="126" t="s">
        <v>20223</v>
      </c>
      <c r="I14537" s="126" t="s">
        <v>21134</v>
      </c>
      <c r="J14537" s="126" t="s">
        <v>26236</v>
      </c>
      <c r="K14537" s="9">
        <f>_xlfn.IFNA(VLOOKUP(Table5[[#This Row],[Section]],SubSill_Tier,2,FALSE),0)</f>
        <v>0</v>
      </c>
      <c r="L14537" s="9" t="str">
        <f t="shared" si="243"/>
        <v/>
      </c>
      <c r="M14537" s="205" t="str" cm="1">
        <f t="array" ref="M14537">_xlfn.IFS(NOT(ISERROR(VLOOKUP(Table5[[#This Row],[Section]],TB_notTB,1,FALSE))),"No",LEFT(Table5[[#This Row],[Section]],3)="ETB","PLS",LEFT(Table5[[#This Row],[Section]],1)="7","PDB",NOT(ISBLANK(Table5[[#This Row],[Section]])),"No")</f>
        <v>No</v>
      </c>
    </row>
    <row r="14538" spans="1:13" x14ac:dyDescent="0.25">
      <c r="A14538" s="130" t="s">
        <v>10247</v>
      </c>
      <c r="B14538" s="130" t="s">
        <v>10248</v>
      </c>
      <c r="C14538" s="130" t="s">
        <v>75</v>
      </c>
      <c r="D14538" s="131">
        <v>1.91</v>
      </c>
      <c r="E14538" s="132">
        <v>100</v>
      </c>
      <c r="F14538" s="132">
        <v>100</v>
      </c>
      <c r="G14538" s="126" t="s">
        <v>13769</v>
      </c>
      <c r="H14538" s="126" t="s">
        <v>20472</v>
      </c>
      <c r="I14538" s="126" t="s">
        <v>21117</v>
      </c>
      <c r="J14538" s="126" t="s">
        <v>26235</v>
      </c>
      <c r="K14538" s="9">
        <f>_xlfn.IFNA(VLOOKUP(Table5[[#This Row],[Section]],SubSill_Tier,2,FALSE),0)</f>
        <v>0</v>
      </c>
      <c r="L14538" s="9" t="str">
        <f t="shared" si="243"/>
        <v/>
      </c>
      <c r="M14538" s="205" t="str" cm="1">
        <f t="array" ref="M14538">_xlfn.IFS(NOT(ISERROR(VLOOKUP(Table5[[#This Row],[Section]],TB_notTB,1,FALSE))),"No",LEFT(Table5[[#This Row],[Section]],3)="ETB","PLS",LEFT(Table5[[#This Row],[Section]],1)="7","PDB",NOT(ISBLANK(Table5[[#This Row],[Section]])),"No")</f>
        <v>No</v>
      </c>
    </row>
    <row r="14539" spans="1:13" x14ac:dyDescent="0.25">
      <c r="A14539" s="130" t="s">
        <v>10249</v>
      </c>
      <c r="B14539" s="130" t="s">
        <v>10250</v>
      </c>
      <c r="C14539" s="130" t="s">
        <v>75</v>
      </c>
      <c r="D14539" s="131">
        <v>2.2109999999999999</v>
      </c>
      <c r="E14539" s="132">
        <v>104</v>
      </c>
      <c r="F14539" s="132">
        <v>104</v>
      </c>
      <c r="G14539" s="126" t="s">
        <v>13769</v>
      </c>
      <c r="H14539" s="126" t="s">
        <v>20472</v>
      </c>
      <c r="I14539" s="126" t="s">
        <v>21117</v>
      </c>
      <c r="J14539" s="126" t="s">
        <v>26235</v>
      </c>
      <c r="K14539" s="9">
        <f>_xlfn.IFNA(VLOOKUP(Table5[[#This Row],[Section]],SubSill_Tier,2,FALSE),0)</f>
        <v>0</v>
      </c>
      <c r="L14539" s="9" t="str">
        <f t="shared" si="243"/>
        <v/>
      </c>
      <c r="M14539" s="205" t="str" cm="1">
        <f t="array" ref="M14539">_xlfn.IFS(NOT(ISERROR(VLOOKUP(Table5[[#This Row],[Section]],TB_notTB,1,FALSE))),"No",LEFT(Table5[[#This Row],[Section]],3)="ETB","PLS",LEFT(Table5[[#This Row],[Section]],1)="7","PDB",NOT(ISBLANK(Table5[[#This Row],[Section]])),"No")</f>
        <v>No</v>
      </c>
    </row>
    <row r="14540" spans="1:13" x14ac:dyDescent="0.25">
      <c r="A14540" s="130" t="s">
        <v>10251</v>
      </c>
      <c r="B14540" s="130" t="s">
        <v>17222</v>
      </c>
      <c r="C14540" s="130" t="s">
        <v>75</v>
      </c>
      <c r="D14540" s="131">
        <v>2.3639999999999999</v>
      </c>
      <c r="E14540" s="132">
        <v>110</v>
      </c>
      <c r="F14540" s="132">
        <v>110</v>
      </c>
      <c r="G14540" s="126" t="s">
        <v>13768</v>
      </c>
      <c r="H14540" s="126" t="s">
        <v>20223</v>
      </c>
      <c r="I14540" s="126" t="s">
        <v>21134</v>
      </c>
      <c r="J14540" s="126" t="s">
        <v>26236</v>
      </c>
      <c r="K14540" s="9">
        <f>_xlfn.IFNA(VLOOKUP(Table5[[#This Row],[Section]],SubSill_Tier,2,FALSE),0)</f>
        <v>0</v>
      </c>
      <c r="L14540" s="9" t="str">
        <f t="shared" si="243"/>
        <v/>
      </c>
      <c r="M14540" s="205" t="str" cm="1">
        <f t="array" ref="M14540">_xlfn.IFS(NOT(ISERROR(VLOOKUP(Table5[[#This Row],[Section]],TB_notTB,1,FALSE))),"No",LEFT(Table5[[#This Row],[Section]],3)="ETB","PLS",LEFT(Table5[[#This Row],[Section]],1)="7","PDB",NOT(ISBLANK(Table5[[#This Row],[Section]])),"No")</f>
        <v>No</v>
      </c>
    </row>
    <row r="14541" spans="1:13" x14ac:dyDescent="0.25">
      <c r="A14541" s="130" t="s">
        <v>10252</v>
      </c>
      <c r="B14541" s="130" t="s">
        <v>10253</v>
      </c>
      <c r="C14541" s="130" t="s">
        <v>75</v>
      </c>
      <c r="D14541" s="131">
        <v>2.7029999999999998</v>
      </c>
      <c r="E14541" s="132">
        <v>115</v>
      </c>
      <c r="F14541" s="132">
        <v>115</v>
      </c>
      <c r="G14541" s="126" t="s">
        <v>13769</v>
      </c>
      <c r="H14541" s="126" t="s">
        <v>20167</v>
      </c>
      <c r="I14541" s="126" t="s">
        <v>20168</v>
      </c>
      <c r="J14541" s="126" t="s">
        <v>26236</v>
      </c>
      <c r="K14541" s="9">
        <f>_xlfn.IFNA(VLOOKUP(Table5[[#This Row],[Section]],SubSill_Tier,2,FALSE),0)</f>
        <v>0</v>
      </c>
      <c r="L14541" s="9" t="str">
        <f t="shared" si="243"/>
        <v/>
      </c>
      <c r="M14541" s="205" t="str" cm="1">
        <f t="array" ref="M14541">_xlfn.IFS(NOT(ISERROR(VLOOKUP(Table5[[#This Row],[Section]],TB_notTB,1,FALSE))),"No",LEFT(Table5[[#This Row],[Section]],3)="ETB","PLS",LEFT(Table5[[#This Row],[Section]],1)="7","PDB",NOT(ISBLANK(Table5[[#This Row],[Section]])),"No")</f>
        <v>No</v>
      </c>
    </row>
    <row r="14542" spans="1:13" x14ac:dyDescent="0.25">
      <c r="A14542" s="130" t="s">
        <v>10254</v>
      </c>
      <c r="B14542" s="130" t="s">
        <v>10255</v>
      </c>
      <c r="C14542" s="130" t="s">
        <v>75</v>
      </c>
      <c r="D14542" s="131">
        <v>3.5310000000000001</v>
      </c>
      <c r="E14542" s="132">
        <v>132</v>
      </c>
      <c r="F14542" s="132">
        <v>132</v>
      </c>
      <c r="G14542" s="126" t="s">
        <v>13769</v>
      </c>
      <c r="H14542" s="126" t="s">
        <v>20167</v>
      </c>
      <c r="I14542" s="126" t="s">
        <v>20168</v>
      </c>
      <c r="J14542" s="126" t="s">
        <v>26238</v>
      </c>
      <c r="K14542" s="9">
        <f>_xlfn.IFNA(VLOOKUP(Table5[[#This Row],[Section]],SubSill_Tier,2,FALSE),0)</f>
        <v>0</v>
      </c>
      <c r="L14542" s="9" t="str">
        <f t="shared" si="243"/>
        <v/>
      </c>
      <c r="M14542" s="205" t="str" cm="1">
        <f t="array" ref="M14542">_xlfn.IFS(NOT(ISERROR(VLOOKUP(Table5[[#This Row],[Section]],TB_notTB,1,FALSE))),"No",LEFT(Table5[[#This Row],[Section]],3)="ETB","PLS",LEFT(Table5[[#This Row],[Section]],1)="7","PDB",NOT(ISBLANK(Table5[[#This Row],[Section]])),"No")</f>
        <v>No</v>
      </c>
    </row>
    <row r="14543" spans="1:13" x14ac:dyDescent="0.25">
      <c r="A14543" s="130" t="s">
        <v>10256</v>
      </c>
      <c r="B14543" s="130" t="s">
        <v>17222</v>
      </c>
      <c r="C14543" s="130" t="s">
        <v>75</v>
      </c>
      <c r="D14543" s="131">
        <v>4.2190000000000003</v>
      </c>
      <c r="E14543" s="132">
        <v>147</v>
      </c>
      <c r="F14543" s="132">
        <v>147</v>
      </c>
      <c r="G14543" s="126" t="s">
        <v>13768</v>
      </c>
      <c r="H14543" s="126" t="s">
        <v>20223</v>
      </c>
      <c r="I14543" s="126" t="s">
        <v>21134</v>
      </c>
      <c r="J14543" s="126" t="s">
        <v>26238</v>
      </c>
      <c r="K14543" s="9">
        <f>_xlfn.IFNA(VLOOKUP(Table5[[#This Row],[Section]],SubSill_Tier,2,FALSE),0)</f>
        <v>0</v>
      </c>
      <c r="L14543" s="9" t="str">
        <f t="shared" si="243"/>
        <v/>
      </c>
      <c r="M14543" s="205" t="str" cm="1">
        <f t="array" ref="M14543">_xlfn.IFS(NOT(ISERROR(VLOOKUP(Table5[[#This Row],[Section]],TB_notTB,1,FALSE))),"No",LEFT(Table5[[#This Row],[Section]],3)="ETB","PLS",LEFT(Table5[[#This Row],[Section]],1)="7","PDB",NOT(ISBLANK(Table5[[#This Row],[Section]])),"No")</f>
        <v>No</v>
      </c>
    </row>
    <row r="14544" spans="1:13" x14ac:dyDescent="0.25">
      <c r="A14544" s="130" t="s">
        <v>10257</v>
      </c>
      <c r="B14544" s="130" t="s">
        <v>17222</v>
      </c>
      <c r="C14544" s="130" t="s">
        <v>75</v>
      </c>
      <c r="D14544" s="131">
        <v>4.62</v>
      </c>
      <c r="E14544" s="132">
        <v>154</v>
      </c>
      <c r="F14544" s="132">
        <v>154</v>
      </c>
      <c r="G14544" s="126" t="s">
        <v>13768</v>
      </c>
      <c r="H14544" s="126" t="s">
        <v>20223</v>
      </c>
      <c r="I14544" s="126" t="s">
        <v>21134</v>
      </c>
      <c r="J14544" s="126" t="s">
        <v>26238</v>
      </c>
      <c r="K14544" s="9">
        <f>_xlfn.IFNA(VLOOKUP(Table5[[#This Row],[Section]],SubSill_Tier,2,FALSE),0)</f>
        <v>0</v>
      </c>
      <c r="L14544" s="9" t="str">
        <f t="shared" si="243"/>
        <v/>
      </c>
      <c r="M14544" s="205" t="str" cm="1">
        <f t="array" ref="M14544">_xlfn.IFS(NOT(ISERROR(VLOOKUP(Table5[[#This Row],[Section]],TB_notTB,1,FALSE))),"No",LEFT(Table5[[#This Row],[Section]],3)="ETB","PLS",LEFT(Table5[[#This Row],[Section]],1)="7","PDB",NOT(ISBLANK(Table5[[#This Row],[Section]])),"No")</f>
        <v>No</v>
      </c>
    </row>
    <row r="14545" spans="1:13" x14ac:dyDescent="0.25">
      <c r="A14545" s="130" t="s">
        <v>10258</v>
      </c>
      <c r="B14545" s="130" t="s">
        <v>17222</v>
      </c>
      <c r="C14545" s="130" t="s">
        <v>75</v>
      </c>
      <c r="D14545" s="131">
        <v>5.5190000000000001</v>
      </c>
      <c r="E14545" s="132">
        <v>165</v>
      </c>
      <c r="F14545" s="132">
        <v>165</v>
      </c>
      <c r="G14545" s="126" t="s">
        <v>13768</v>
      </c>
      <c r="H14545" s="126" t="s">
        <v>20149</v>
      </c>
      <c r="I14545" s="126" t="s">
        <v>20150</v>
      </c>
      <c r="J14545" s="126" t="s">
        <v>26244</v>
      </c>
      <c r="K14545" s="9">
        <f>_xlfn.IFNA(VLOOKUP(Table5[[#This Row],[Section]],SubSill_Tier,2,FALSE),0)</f>
        <v>0</v>
      </c>
      <c r="L14545" s="9" t="str">
        <f t="shared" si="243"/>
        <v/>
      </c>
      <c r="M14545" s="205" t="str" cm="1">
        <f t="array" ref="M14545">_xlfn.IFS(NOT(ISERROR(VLOOKUP(Table5[[#This Row],[Section]],TB_notTB,1,FALSE))),"No",LEFT(Table5[[#This Row],[Section]],3)="ETB","PLS",LEFT(Table5[[#This Row],[Section]],1)="7","PDB",NOT(ISBLANK(Table5[[#This Row],[Section]])),"No")</f>
        <v>No</v>
      </c>
    </row>
    <row r="14546" spans="1:13" x14ac:dyDescent="0.25">
      <c r="A14546" s="130" t="s">
        <v>10259</v>
      </c>
      <c r="B14546" s="130" t="s">
        <v>28344</v>
      </c>
      <c r="C14546" s="130" t="s">
        <v>75</v>
      </c>
      <c r="D14546" s="131">
        <v>0.39300000000000002</v>
      </c>
      <c r="E14546" s="132">
        <v>100</v>
      </c>
      <c r="F14546" s="132">
        <v>100</v>
      </c>
      <c r="G14546" s="126" t="s">
        <v>13769</v>
      </c>
      <c r="H14546" s="126" t="s">
        <v>20472</v>
      </c>
      <c r="I14546" s="126" t="s">
        <v>21117</v>
      </c>
      <c r="J14546" s="126" t="s">
        <v>26235</v>
      </c>
      <c r="K14546" s="9">
        <f>_xlfn.IFNA(VLOOKUP(Table5[[#This Row],[Section]],SubSill_Tier,2,FALSE),0)</f>
        <v>0</v>
      </c>
      <c r="L14546" s="9" t="str">
        <f t="shared" si="243"/>
        <v/>
      </c>
      <c r="M14546" s="205" t="str" cm="1">
        <f t="array" ref="M14546">_xlfn.IFS(NOT(ISERROR(VLOOKUP(Table5[[#This Row],[Section]],TB_notTB,1,FALSE))),"No",LEFT(Table5[[#This Row],[Section]],3)="ETB","PLS",LEFT(Table5[[#This Row],[Section]],1)="7","PDB",NOT(ISBLANK(Table5[[#This Row],[Section]])),"No")</f>
        <v>No</v>
      </c>
    </row>
    <row r="14547" spans="1:13" x14ac:dyDescent="0.25">
      <c r="A14547" s="130" t="s">
        <v>10260</v>
      </c>
      <c r="B14547" s="130" t="s">
        <v>17222</v>
      </c>
      <c r="C14547" s="130" t="s">
        <v>75</v>
      </c>
      <c r="D14547" s="131">
        <v>3.7290000000000001</v>
      </c>
      <c r="E14547" s="132">
        <v>138</v>
      </c>
      <c r="F14547" s="132">
        <v>138</v>
      </c>
      <c r="G14547" s="126" t="s">
        <v>13768</v>
      </c>
      <c r="H14547" s="126" t="s">
        <v>20223</v>
      </c>
      <c r="I14547" s="126" t="s">
        <v>21134</v>
      </c>
      <c r="J14547" s="126" t="s">
        <v>26238</v>
      </c>
      <c r="K14547" s="9">
        <f>_xlfn.IFNA(VLOOKUP(Table5[[#This Row],[Section]],SubSill_Tier,2,FALSE),0)</f>
        <v>0</v>
      </c>
      <c r="L14547" s="9" t="str">
        <f t="shared" si="243"/>
        <v/>
      </c>
      <c r="M14547" s="205" t="str" cm="1">
        <f t="array" ref="M14547">_xlfn.IFS(NOT(ISERROR(VLOOKUP(Table5[[#This Row],[Section]],TB_notTB,1,FALSE))),"No",LEFT(Table5[[#This Row],[Section]],3)="ETB","PLS",LEFT(Table5[[#This Row],[Section]],1)="7","PDB",NOT(ISBLANK(Table5[[#This Row],[Section]])),"No")</f>
        <v>No</v>
      </c>
    </row>
    <row r="14548" spans="1:13" x14ac:dyDescent="0.25">
      <c r="A14548" s="130" t="s">
        <v>10261</v>
      </c>
      <c r="B14548" s="130" t="s">
        <v>17222</v>
      </c>
      <c r="C14548" s="130" t="s">
        <v>75</v>
      </c>
      <c r="D14548" s="131">
        <v>0.56299999999999994</v>
      </c>
      <c r="E14548" s="132">
        <v>100</v>
      </c>
      <c r="F14548" s="132">
        <v>100</v>
      </c>
      <c r="G14548" s="126" t="s">
        <v>13768</v>
      </c>
      <c r="H14548" s="126" t="s">
        <v>20223</v>
      </c>
      <c r="I14548" s="126" t="s">
        <v>21134</v>
      </c>
      <c r="J14548" s="126" t="s">
        <v>26236</v>
      </c>
      <c r="K14548" s="9">
        <f>_xlfn.IFNA(VLOOKUP(Table5[[#This Row],[Section]],SubSill_Tier,2,FALSE),0)</f>
        <v>0</v>
      </c>
      <c r="L14548" s="9" t="str">
        <f t="shared" si="243"/>
        <v/>
      </c>
      <c r="M14548" s="205" t="str" cm="1">
        <f t="array" ref="M14548">_xlfn.IFS(NOT(ISERROR(VLOOKUP(Table5[[#This Row],[Section]],TB_notTB,1,FALSE))),"No",LEFT(Table5[[#This Row],[Section]],3)="ETB","PLS",LEFT(Table5[[#This Row],[Section]],1)="7","PDB",NOT(ISBLANK(Table5[[#This Row],[Section]])),"No")</f>
        <v>No</v>
      </c>
    </row>
    <row r="14549" spans="1:13" x14ac:dyDescent="0.25">
      <c r="A14549" s="130" t="s">
        <v>10262</v>
      </c>
      <c r="B14549" s="130" t="s">
        <v>17222</v>
      </c>
      <c r="C14549" s="130" t="s">
        <v>75</v>
      </c>
      <c r="D14549" s="131">
        <v>8.2000000000000003E-2</v>
      </c>
      <c r="E14549" s="132">
        <v>100</v>
      </c>
      <c r="F14549" s="132">
        <v>100</v>
      </c>
      <c r="G14549" s="126" t="s">
        <v>13768</v>
      </c>
      <c r="H14549" s="126" t="s">
        <v>20223</v>
      </c>
      <c r="I14549" s="126" t="s">
        <v>21134</v>
      </c>
      <c r="J14549" s="126" t="s">
        <v>26236</v>
      </c>
      <c r="K14549" s="9">
        <f>_xlfn.IFNA(VLOOKUP(Table5[[#This Row],[Section]],SubSill_Tier,2,FALSE),0)</f>
        <v>0</v>
      </c>
      <c r="L14549" s="9" t="str">
        <f t="shared" si="243"/>
        <v/>
      </c>
      <c r="M14549" s="205" t="str" cm="1">
        <f t="array" ref="M14549">_xlfn.IFS(NOT(ISERROR(VLOOKUP(Table5[[#This Row],[Section]],TB_notTB,1,FALSE))),"No",LEFT(Table5[[#This Row],[Section]],3)="ETB","PLS",LEFT(Table5[[#This Row],[Section]],1)="7","PDB",NOT(ISBLANK(Table5[[#This Row],[Section]])),"No")</f>
        <v>No</v>
      </c>
    </row>
    <row r="14550" spans="1:13" x14ac:dyDescent="0.25">
      <c r="A14550" s="130" t="s">
        <v>10263</v>
      </c>
      <c r="B14550" s="130" t="s">
        <v>17222</v>
      </c>
      <c r="C14550" s="130" t="s">
        <v>75</v>
      </c>
      <c r="D14550" s="131">
        <v>0.20399999999999999</v>
      </c>
      <c r="E14550" s="132">
        <v>100</v>
      </c>
      <c r="F14550" s="132">
        <v>100</v>
      </c>
      <c r="G14550" s="126" t="s">
        <v>13768</v>
      </c>
      <c r="H14550" s="126" t="s">
        <v>20223</v>
      </c>
      <c r="I14550" s="126" t="s">
        <v>21134</v>
      </c>
      <c r="J14550" s="126" t="s">
        <v>26236</v>
      </c>
      <c r="K14550" s="9">
        <f>_xlfn.IFNA(VLOOKUP(Table5[[#This Row],[Section]],SubSill_Tier,2,FALSE),0)</f>
        <v>0</v>
      </c>
      <c r="L14550" s="9" t="str">
        <f t="shared" si="243"/>
        <v/>
      </c>
      <c r="M14550" s="205" t="str" cm="1">
        <f t="array" ref="M14550">_xlfn.IFS(NOT(ISERROR(VLOOKUP(Table5[[#This Row],[Section]],TB_notTB,1,FALSE))),"No",LEFT(Table5[[#This Row],[Section]],3)="ETB","PLS",LEFT(Table5[[#This Row],[Section]],1)="7","PDB",NOT(ISBLANK(Table5[[#This Row],[Section]])),"No")</f>
        <v>No</v>
      </c>
    </row>
    <row r="14551" spans="1:13" x14ac:dyDescent="0.25">
      <c r="A14551" s="130" t="s">
        <v>10264</v>
      </c>
      <c r="B14551" s="130" t="s">
        <v>17222</v>
      </c>
      <c r="C14551" s="130" t="s">
        <v>75</v>
      </c>
      <c r="D14551" s="131">
        <v>9.6000000000000002E-2</v>
      </c>
      <c r="E14551" s="132">
        <v>100</v>
      </c>
      <c r="F14551" s="132">
        <v>100</v>
      </c>
      <c r="G14551" s="126" t="s">
        <v>13768</v>
      </c>
      <c r="H14551" s="126" t="s">
        <v>20223</v>
      </c>
      <c r="I14551" s="126" t="s">
        <v>21134</v>
      </c>
      <c r="J14551" s="126" t="s">
        <v>26236</v>
      </c>
      <c r="K14551" s="9">
        <f>_xlfn.IFNA(VLOOKUP(Table5[[#This Row],[Section]],SubSill_Tier,2,FALSE),0)</f>
        <v>0</v>
      </c>
      <c r="L14551" s="9" t="str">
        <f t="shared" si="243"/>
        <v/>
      </c>
      <c r="M14551" s="205" t="str" cm="1">
        <f t="array" ref="M14551">_xlfn.IFS(NOT(ISERROR(VLOOKUP(Table5[[#This Row],[Section]],TB_notTB,1,FALSE))),"No",LEFT(Table5[[#This Row],[Section]],3)="ETB","PLS",LEFT(Table5[[#This Row],[Section]],1)="7","PDB",NOT(ISBLANK(Table5[[#This Row],[Section]])),"No")</f>
        <v>No</v>
      </c>
    </row>
    <row r="14552" spans="1:13" x14ac:dyDescent="0.25">
      <c r="A14552" s="130" t="s">
        <v>10265</v>
      </c>
      <c r="B14552" s="130" t="s">
        <v>17222</v>
      </c>
      <c r="C14552" s="130" t="s">
        <v>75</v>
      </c>
      <c r="D14552" s="131">
        <v>6.8000000000000005E-2</v>
      </c>
      <c r="E14552" s="132">
        <v>100</v>
      </c>
      <c r="F14552" s="132">
        <v>100</v>
      </c>
      <c r="G14552" s="126" t="s">
        <v>13768</v>
      </c>
      <c r="H14552" s="126" t="s">
        <v>20223</v>
      </c>
      <c r="I14552" s="126" t="s">
        <v>21134</v>
      </c>
      <c r="J14552" s="126" t="s">
        <v>26236</v>
      </c>
      <c r="K14552" s="9">
        <f>_xlfn.IFNA(VLOOKUP(Table5[[#This Row],[Section]],SubSill_Tier,2,FALSE),0)</f>
        <v>0</v>
      </c>
      <c r="L14552" s="9" t="str">
        <f t="shared" si="243"/>
        <v/>
      </c>
      <c r="M14552" s="205" t="str" cm="1">
        <f t="array" ref="M14552">_xlfn.IFS(NOT(ISERROR(VLOOKUP(Table5[[#This Row],[Section]],TB_notTB,1,FALSE))),"No",LEFT(Table5[[#This Row],[Section]],3)="ETB","PLS",LEFT(Table5[[#This Row],[Section]],1)="7","PDB",NOT(ISBLANK(Table5[[#This Row],[Section]])),"No")</f>
        <v>No</v>
      </c>
    </row>
    <row r="14553" spans="1:13" x14ac:dyDescent="0.25">
      <c r="A14553" s="130" t="s">
        <v>10266</v>
      </c>
      <c r="B14553" s="130" t="s">
        <v>17222</v>
      </c>
      <c r="C14553" s="130" t="s">
        <v>75</v>
      </c>
      <c r="D14553" s="131">
        <v>0.20399999999999999</v>
      </c>
      <c r="E14553" s="132">
        <v>100</v>
      </c>
      <c r="F14553" s="132">
        <v>100</v>
      </c>
      <c r="G14553" s="126" t="s">
        <v>13768</v>
      </c>
      <c r="H14553" s="126" t="s">
        <v>20223</v>
      </c>
      <c r="I14553" s="126" t="s">
        <v>21134</v>
      </c>
      <c r="J14553" s="126" t="s">
        <v>26236</v>
      </c>
      <c r="K14553" s="9">
        <f>_xlfn.IFNA(VLOOKUP(Table5[[#This Row],[Section]],SubSill_Tier,2,FALSE),0)</f>
        <v>0</v>
      </c>
      <c r="L14553" s="9" t="str">
        <f t="shared" si="243"/>
        <v/>
      </c>
      <c r="M14553" s="205" t="str" cm="1">
        <f t="array" ref="M14553">_xlfn.IFS(NOT(ISERROR(VLOOKUP(Table5[[#This Row],[Section]],TB_notTB,1,FALSE))),"No",LEFT(Table5[[#This Row],[Section]],3)="ETB","PLS",LEFT(Table5[[#This Row],[Section]],1)="7","PDB",NOT(ISBLANK(Table5[[#This Row],[Section]])),"No")</f>
        <v>No</v>
      </c>
    </row>
    <row r="14554" spans="1:13" x14ac:dyDescent="0.25">
      <c r="A14554" s="130" t="s">
        <v>10267</v>
      </c>
      <c r="B14554" s="130" t="s">
        <v>17222</v>
      </c>
      <c r="C14554" s="130" t="s">
        <v>75</v>
      </c>
      <c r="D14554" s="131">
        <v>0.27</v>
      </c>
      <c r="E14554" s="132">
        <v>100</v>
      </c>
      <c r="F14554" s="132">
        <v>100</v>
      </c>
      <c r="G14554" s="126" t="s">
        <v>13768</v>
      </c>
      <c r="H14554" s="126" t="s">
        <v>20223</v>
      </c>
      <c r="I14554" s="126" t="s">
        <v>21134</v>
      </c>
      <c r="J14554" s="126" t="s">
        <v>26236</v>
      </c>
      <c r="K14554" s="9">
        <f>_xlfn.IFNA(VLOOKUP(Table5[[#This Row],[Section]],SubSill_Tier,2,FALSE),0)</f>
        <v>0</v>
      </c>
      <c r="L14554" s="9" t="str">
        <f t="shared" ref="L14554:L14585" si="244">IFERROR(IF(LEFT(G14554,2)="AI",IF(_xlfn.NUMBERVALUE(IFERROR(LEFT(IF(ISERROR(FIND("X",UPPER(B14554))),UPPER(B14554),RIGHT(UPPER(B14554),LEN(UPPER(B14554))-FIND("~",SUBSTITUTE(UPPER(B14554),"X","~",LEN(UPPER(B14554))-LEN(SUBSTITUTE(UPPER(B14554),"X","")))))),FIND(" ",IF(ISERROR(FIND("X",UPPER(B14554))),UPPER(B14554),RIGHT(UPPER(B14554),LEN(UPPER(B14554))-FIND("~",SUBSTITUTE(UPPER(B14554),"X","~",LEN(UPPER(B14554))-LEN(SUBSTITUTE(UPPER(B14554),"X","")))))),1)-1),IF(ISERROR(FIND("X",UPPER(B14554))),UPPER(B14554),RIGHT(UPPER(B14554),LEN(UPPER(B14554))-FIND("~",SUBSTITUTE(UPPER(B14554),"X","~",LEN(UPPER(B14554))-LEN(SUBSTITUTE(UPPER(B14554),"X",""))))))),".")&gt;=5,"Wall",""),""),"")</f>
        <v/>
      </c>
      <c r="M14554" s="205" t="str" cm="1">
        <f t="array" ref="M14554">_xlfn.IFS(NOT(ISERROR(VLOOKUP(Table5[[#This Row],[Section]],TB_notTB,1,FALSE))),"No",LEFT(Table5[[#This Row],[Section]],3)="ETB","PLS",LEFT(Table5[[#This Row],[Section]],1)="7","PDB",NOT(ISBLANK(Table5[[#This Row],[Section]])),"No")</f>
        <v>No</v>
      </c>
    </row>
    <row r="14555" spans="1:13" x14ac:dyDescent="0.25">
      <c r="A14555" s="130" t="s">
        <v>10268</v>
      </c>
      <c r="B14555" s="130" t="s">
        <v>17222</v>
      </c>
      <c r="C14555" s="130" t="s">
        <v>75</v>
      </c>
      <c r="D14555" s="131">
        <v>0.54600000000000004</v>
      </c>
      <c r="E14555" s="132">
        <v>100</v>
      </c>
      <c r="F14555" s="132">
        <v>100</v>
      </c>
      <c r="G14555" s="126" t="s">
        <v>13768</v>
      </c>
      <c r="H14555" s="126" t="s">
        <v>20223</v>
      </c>
      <c r="I14555" s="126" t="s">
        <v>21134</v>
      </c>
      <c r="J14555" s="126" t="s">
        <v>26236</v>
      </c>
      <c r="K14555" s="9">
        <f>_xlfn.IFNA(VLOOKUP(Table5[[#This Row],[Section]],SubSill_Tier,2,FALSE),0)</f>
        <v>0</v>
      </c>
      <c r="L14555" s="9" t="str">
        <f t="shared" si="244"/>
        <v/>
      </c>
      <c r="M14555" s="205" t="str" cm="1">
        <f t="array" ref="M14555">_xlfn.IFS(NOT(ISERROR(VLOOKUP(Table5[[#This Row],[Section]],TB_notTB,1,FALSE))),"No",LEFT(Table5[[#This Row],[Section]],3)="ETB","PLS",LEFT(Table5[[#This Row],[Section]],1)="7","PDB",NOT(ISBLANK(Table5[[#This Row],[Section]])),"No")</f>
        <v>No</v>
      </c>
    </row>
    <row r="14556" spans="1:13" x14ac:dyDescent="0.25">
      <c r="A14556" s="130" t="s">
        <v>10269</v>
      </c>
      <c r="B14556" s="130" t="s">
        <v>17222</v>
      </c>
      <c r="C14556" s="130" t="s">
        <v>75</v>
      </c>
      <c r="D14556" s="131">
        <v>0.32800000000000001</v>
      </c>
      <c r="E14556" s="132">
        <v>100</v>
      </c>
      <c r="F14556" s="132">
        <v>100</v>
      </c>
      <c r="G14556" s="126" t="s">
        <v>13768</v>
      </c>
      <c r="H14556" s="126" t="s">
        <v>20223</v>
      </c>
      <c r="I14556" s="126" t="s">
        <v>21134</v>
      </c>
      <c r="J14556" s="126" t="s">
        <v>26236</v>
      </c>
      <c r="K14556" s="9">
        <f>_xlfn.IFNA(VLOOKUP(Table5[[#This Row],[Section]],SubSill_Tier,2,FALSE),0)</f>
        <v>0</v>
      </c>
      <c r="L14556" s="9" t="str">
        <f t="shared" si="244"/>
        <v/>
      </c>
      <c r="M14556" s="205" t="str" cm="1">
        <f t="array" ref="M14556">_xlfn.IFS(NOT(ISERROR(VLOOKUP(Table5[[#This Row],[Section]],TB_notTB,1,FALSE))),"No",LEFT(Table5[[#This Row],[Section]],3)="ETB","PLS",LEFT(Table5[[#This Row],[Section]],1)="7","PDB",NOT(ISBLANK(Table5[[#This Row],[Section]])),"No")</f>
        <v>No</v>
      </c>
    </row>
    <row r="14557" spans="1:13" x14ac:dyDescent="0.25">
      <c r="A14557" s="130" t="s">
        <v>10270</v>
      </c>
      <c r="B14557" s="130" t="s">
        <v>17222</v>
      </c>
      <c r="C14557" s="130" t="s">
        <v>75</v>
      </c>
      <c r="D14557" s="131">
        <v>0.81899999999999995</v>
      </c>
      <c r="E14557" s="132">
        <v>100</v>
      </c>
      <c r="F14557" s="132">
        <v>100</v>
      </c>
      <c r="G14557" s="126" t="s">
        <v>13768</v>
      </c>
      <c r="H14557" s="126" t="s">
        <v>20223</v>
      </c>
      <c r="I14557" s="126" t="s">
        <v>21134</v>
      </c>
      <c r="J14557" s="126" t="s">
        <v>26236</v>
      </c>
      <c r="K14557" s="9">
        <f>_xlfn.IFNA(VLOOKUP(Table5[[#This Row],[Section]],SubSill_Tier,2,FALSE),0)</f>
        <v>0</v>
      </c>
      <c r="L14557" s="9" t="str">
        <f t="shared" si="244"/>
        <v/>
      </c>
      <c r="M14557" s="205" t="str" cm="1">
        <f t="array" ref="M14557">_xlfn.IFS(NOT(ISERROR(VLOOKUP(Table5[[#This Row],[Section]],TB_notTB,1,FALSE))),"No",LEFT(Table5[[#This Row],[Section]],3)="ETB","PLS",LEFT(Table5[[#This Row],[Section]],1)="7","PDB",NOT(ISBLANK(Table5[[#This Row],[Section]])),"No")</f>
        <v>No</v>
      </c>
    </row>
    <row r="14558" spans="1:13" x14ac:dyDescent="0.25">
      <c r="A14558" s="130" t="s">
        <v>10271</v>
      </c>
      <c r="B14558" s="130" t="s">
        <v>17222</v>
      </c>
      <c r="C14558" s="130" t="s">
        <v>75</v>
      </c>
      <c r="D14558" s="131">
        <v>0.435</v>
      </c>
      <c r="E14558" s="132">
        <v>100</v>
      </c>
      <c r="F14558" s="132">
        <v>100</v>
      </c>
      <c r="G14558" s="126" t="s">
        <v>13768</v>
      </c>
      <c r="H14558" s="126" t="s">
        <v>20223</v>
      </c>
      <c r="I14558" s="126" t="s">
        <v>21134</v>
      </c>
      <c r="J14558" s="126" t="s">
        <v>26236</v>
      </c>
      <c r="K14558" s="9">
        <f>_xlfn.IFNA(VLOOKUP(Table5[[#This Row],[Section]],SubSill_Tier,2,FALSE),0)</f>
        <v>0</v>
      </c>
      <c r="L14558" s="9" t="str">
        <f t="shared" si="244"/>
        <v/>
      </c>
      <c r="M14558" s="205" t="str" cm="1">
        <f t="array" ref="M14558">_xlfn.IFS(NOT(ISERROR(VLOOKUP(Table5[[#This Row],[Section]],TB_notTB,1,FALSE))),"No",LEFT(Table5[[#This Row],[Section]],3)="ETB","PLS",LEFT(Table5[[#This Row],[Section]],1)="7","PDB",NOT(ISBLANK(Table5[[#This Row],[Section]])),"No")</f>
        <v>No</v>
      </c>
    </row>
    <row r="14559" spans="1:13" x14ac:dyDescent="0.25">
      <c r="A14559" s="130" t="s">
        <v>10272</v>
      </c>
      <c r="B14559" s="130" t="s">
        <v>10273</v>
      </c>
      <c r="C14559" s="130" t="s">
        <v>75</v>
      </c>
      <c r="D14559" s="131">
        <v>0.16400000000000001</v>
      </c>
      <c r="E14559" s="132">
        <v>100</v>
      </c>
      <c r="F14559" s="132">
        <v>100</v>
      </c>
      <c r="G14559" s="126" t="s">
        <v>13715</v>
      </c>
      <c r="H14559" s="126" t="s">
        <v>20123</v>
      </c>
      <c r="I14559" s="126" t="s">
        <v>21058</v>
      </c>
      <c r="J14559" s="126" t="s">
        <v>26235</v>
      </c>
      <c r="K14559" s="9">
        <f>_xlfn.IFNA(VLOOKUP(Table5[[#This Row],[Section]],SubSill_Tier,2,FALSE),0)</f>
        <v>0</v>
      </c>
      <c r="L14559" s="9" t="str">
        <f t="shared" si="244"/>
        <v/>
      </c>
      <c r="M14559" s="205" t="str" cm="1">
        <f t="array" ref="M14559">_xlfn.IFS(NOT(ISERROR(VLOOKUP(Table5[[#This Row],[Section]],TB_notTB,1,FALSE))),"No",LEFT(Table5[[#This Row],[Section]],3)="ETB","PLS",LEFT(Table5[[#This Row],[Section]],1)="7","PDB",NOT(ISBLANK(Table5[[#This Row],[Section]])),"No")</f>
        <v>No</v>
      </c>
    </row>
    <row r="14560" spans="1:13" x14ac:dyDescent="0.25">
      <c r="A14560" s="130" t="s">
        <v>10274</v>
      </c>
      <c r="B14560" s="130" t="s">
        <v>8566</v>
      </c>
      <c r="C14560" s="130" t="s">
        <v>75</v>
      </c>
      <c r="D14560" s="131">
        <v>0.108</v>
      </c>
      <c r="E14560" s="132">
        <v>100</v>
      </c>
      <c r="F14560" s="132">
        <v>100</v>
      </c>
      <c r="G14560" s="126" t="s">
        <v>13715</v>
      </c>
      <c r="H14560" s="126" t="s">
        <v>20123</v>
      </c>
      <c r="I14560" s="126" t="s">
        <v>21058</v>
      </c>
      <c r="J14560" s="126" t="s">
        <v>26235</v>
      </c>
      <c r="K14560" s="9">
        <f>_xlfn.IFNA(VLOOKUP(Table5[[#This Row],[Section]],SubSill_Tier,2,FALSE),0)</f>
        <v>0</v>
      </c>
      <c r="L14560" s="9" t="str">
        <f t="shared" si="244"/>
        <v/>
      </c>
      <c r="M14560" s="205" t="str" cm="1">
        <f t="array" ref="M14560">_xlfn.IFS(NOT(ISERROR(VLOOKUP(Table5[[#This Row],[Section]],TB_notTB,1,FALSE))),"No",LEFT(Table5[[#This Row],[Section]],3)="ETB","PLS",LEFT(Table5[[#This Row],[Section]],1)="7","PDB",NOT(ISBLANK(Table5[[#This Row],[Section]])),"No")</f>
        <v>No</v>
      </c>
    </row>
    <row r="14561" spans="1:13" x14ac:dyDescent="0.25">
      <c r="A14561" s="130" t="s">
        <v>10275</v>
      </c>
      <c r="B14561" s="130" t="s">
        <v>17222</v>
      </c>
      <c r="C14561" s="130" t="s">
        <v>75</v>
      </c>
      <c r="D14561" s="131">
        <v>0.32700000000000001</v>
      </c>
      <c r="E14561" s="132">
        <v>100</v>
      </c>
      <c r="F14561" s="132">
        <v>100</v>
      </c>
      <c r="G14561" s="126" t="s">
        <v>13768</v>
      </c>
      <c r="H14561" s="126" t="s">
        <v>20223</v>
      </c>
      <c r="I14561" s="126" t="s">
        <v>21134</v>
      </c>
      <c r="J14561" s="126" t="s">
        <v>26236</v>
      </c>
      <c r="K14561" s="9">
        <f>_xlfn.IFNA(VLOOKUP(Table5[[#This Row],[Section]],SubSill_Tier,2,FALSE),0)</f>
        <v>0</v>
      </c>
      <c r="L14561" s="9" t="str">
        <f t="shared" si="244"/>
        <v/>
      </c>
      <c r="M14561" s="205" t="str" cm="1">
        <f t="array" ref="M14561">_xlfn.IFS(NOT(ISERROR(VLOOKUP(Table5[[#This Row],[Section]],TB_notTB,1,FALSE))),"No",LEFT(Table5[[#This Row],[Section]],3)="ETB","PLS",LEFT(Table5[[#This Row],[Section]],1)="7","PDB",NOT(ISBLANK(Table5[[#This Row],[Section]])),"No")</f>
        <v>No</v>
      </c>
    </row>
    <row r="14562" spans="1:13" x14ac:dyDescent="0.25">
      <c r="A14562" s="130" t="s">
        <v>10276</v>
      </c>
      <c r="B14562" s="130" t="s">
        <v>17222</v>
      </c>
      <c r="C14562" s="130" t="s">
        <v>75</v>
      </c>
      <c r="D14562" s="131">
        <v>0.873</v>
      </c>
      <c r="E14562" s="132">
        <v>100</v>
      </c>
      <c r="F14562" s="132">
        <v>100</v>
      </c>
      <c r="G14562" s="126" t="s">
        <v>13768</v>
      </c>
      <c r="H14562" s="126" t="s">
        <v>20223</v>
      </c>
      <c r="I14562" s="126" t="s">
        <v>21134</v>
      </c>
      <c r="J14562" s="126" t="s">
        <v>26236</v>
      </c>
      <c r="K14562" s="9">
        <f>_xlfn.IFNA(VLOOKUP(Table5[[#This Row],[Section]],SubSill_Tier,2,FALSE),0)</f>
        <v>0</v>
      </c>
      <c r="L14562" s="9" t="str">
        <f t="shared" si="244"/>
        <v/>
      </c>
      <c r="M14562" s="205" t="str" cm="1">
        <f t="array" ref="M14562">_xlfn.IFS(NOT(ISERROR(VLOOKUP(Table5[[#This Row],[Section]],TB_notTB,1,FALSE))),"No",LEFT(Table5[[#This Row],[Section]],3)="ETB","PLS",LEFT(Table5[[#This Row],[Section]],1)="7","PDB",NOT(ISBLANK(Table5[[#This Row],[Section]])),"No")</f>
        <v>No</v>
      </c>
    </row>
    <row r="14563" spans="1:13" x14ac:dyDescent="0.25">
      <c r="A14563" s="130" t="s">
        <v>10277</v>
      </c>
      <c r="B14563" s="130" t="s">
        <v>17222</v>
      </c>
      <c r="C14563" s="130" t="s">
        <v>75</v>
      </c>
      <c r="D14563" s="131">
        <v>1.31</v>
      </c>
      <c r="E14563" s="132">
        <v>100</v>
      </c>
      <c r="F14563" s="132">
        <v>100</v>
      </c>
      <c r="G14563" s="126" t="s">
        <v>13768</v>
      </c>
      <c r="H14563" s="126" t="s">
        <v>20223</v>
      </c>
      <c r="I14563" s="126" t="s">
        <v>21134</v>
      </c>
      <c r="J14563" s="126" t="s">
        <v>26236</v>
      </c>
      <c r="K14563" s="9">
        <f>_xlfn.IFNA(VLOOKUP(Table5[[#This Row],[Section]],SubSill_Tier,2,FALSE),0)</f>
        <v>0</v>
      </c>
      <c r="L14563" s="9" t="str">
        <f t="shared" si="244"/>
        <v/>
      </c>
      <c r="M14563" s="205" t="str" cm="1">
        <f t="array" ref="M14563">_xlfn.IFS(NOT(ISERROR(VLOOKUP(Table5[[#This Row],[Section]],TB_notTB,1,FALSE))),"No",LEFT(Table5[[#This Row],[Section]],3)="ETB","PLS",LEFT(Table5[[#This Row],[Section]],1)="7","PDB",NOT(ISBLANK(Table5[[#This Row],[Section]])),"No")</f>
        <v>No</v>
      </c>
    </row>
    <row r="14564" spans="1:13" x14ac:dyDescent="0.25">
      <c r="A14564" s="130" t="s">
        <v>5379</v>
      </c>
      <c r="B14564" s="130" t="s">
        <v>5380</v>
      </c>
      <c r="C14564" s="130" t="s">
        <v>75</v>
      </c>
      <c r="D14564" s="131">
        <v>1.0429999999999999</v>
      </c>
      <c r="E14564" s="132">
        <v>399</v>
      </c>
      <c r="F14564" s="132">
        <v>399</v>
      </c>
      <c r="G14564" s="126" t="s">
        <v>13729</v>
      </c>
      <c r="H14564" s="126" t="s">
        <v>20138</v>
      </c>
      <c r="I14564" s="126" t="s">
        <v>21067</v>
      </c>
      <c r="J14564" s="126" t="s">
        <v>26232</v>
      </c>
      <c r="K14564" s="9">
        <f>_xlfn.IFNA(VLOOKUP(Table5[[#This Row],[Section]],SubSill_Tier,2,FALSE),0)</f>
        <v>0</v>
      </c>
      <c r="L14564" s="9" t="str">
        <f t="shared" si="244"/>
        <v/>
      </c>
      <c r="M14564" s="205" t="str" cm="1">
        <f t="array" ref="M14564">_xlfn.IFS(NOT(ISERROR(VLOOKUP(Table5[[#This Row],[Section]],TB_notTB,1,FALSE))),"No",LEFT(Table5[[#This Row],[Section]],3)="ETB","PLS",LEFT(Table5[[#This Row],[Section]],1)="7","PDB",NOT(ISBLANK(Table5[[#This Row],[Section]])),"No")</f>
        <v>No</v>
      </c>
    </row>
    <row r="14565" spans="1:13" x14ac:dyDescent="0.25">
      <c r="A14565" s="130" t="s">
        <v>10278</v>
      </c>
      <c r="B14565" s="130" t="s">
        <v>17222</v>
      </c>
      <c r="C14565" s="130" t="s">
        <v>75</v>
      </c>
      <c r="D14565" s="131">
        <v>0.246</v>
      </c>
      <c r="E14565" s="132">
        <v>100</v>
      </c>
      <c r="F14565" s="132">
        <v>100</v>
      </c>
      <c r="G14565" s="126" t="s">
        <v>13768</v>
      </c>
      <c r="H14565" s="126" t="s">
        <v>20223</v>
      </c>
      <c r="I14565" s="126" t="s">
        <v>21134</v>
      </c>
      <c r="J14565" s="126" t="s">
        <v>26236</v>
      </c>
      <c r="K14565" s="9">
        <f>_xlfn.IFNA(VLOOKUP(Table5[[#This Row],[Section]],SubSill_Tier,2,FALSE),0)</f>
        <v>0</v>
      </c>
      <c r="L14565" s="9" t="str">
        <f t="shared" si="244"/>
        <v/>
      </c>
      <c r="M14565" s="205" t="str" cm="1">
        <f t="array" ref="M14565">_xlfn.IFS(NOT(ISERROR(VLOOKUP(Table5[[#This Row],[Section]],TB_notTB,1,FALSE))),"No",LEFT(Table5[[#This Row],[Section]],3)="ETB","PLS",LEFT(Table5[[#This Row],[Section]],1)="7","PDB",NOT(ISBLANK(Table5[[#This Row],[Section]])),"No")</f>
        <v>No</v>
      </c>
    </row>
    <row r="14566" spans="1:13" x14ac:dyDescent="0.25">
      <c r="A14566" s="130" t="s">
        <v>10279</v>
      </c>
      <c r="B14566" s="130" t="s">
        <v>17222</v>
      </c>
      <c r="C14566" s="130" t="s">
        <v>75</v>
      </c>
      <c r="D14566" s="131">
        <v>0.42199999999999999</v>
      </c>
      <c r="E14566" s="132">
        <v>100</v>
      </c>
      <c r="F14566" s="132">
        <v>100</v>
      </c>
      <c r="G14566" s="126" t="s">
        <v>13768</v>
      </c>
      <c r="H14566" s="126" t="s">
        <v>20223</v>
      </c>
      <c r="I14566" s="126" t="s">
        <v>21134</v>
      </c>
      <c r="J14566" s="126" t="s">
        <v>26236</v>
      </c>
      <c r="K14566" s="9">
        <f>_xlfn.IFNA(VLOOKUP(Table5[[#This Row],[Section]],SubSill_Tier,2,FALSE),0)</f>
        <v>0</v>
      </c>
      <c r="L14566" s="9" t="str">
        <f t="shared" si="244"/>
        <v/>
      </c>
      <c r="M14566" s="205" t="str" cm="1">
        <f t="array" ref="M14566">_xlfn.IFS(NOT(ISERROR(VLOOKUP(Table5[[#This Row],[Section]],TB_notTB,1,FALSE))),"No",LEFT(Table5[[#This Row],[Section]],3)="ETB","PLS",LEFT(Table5[[#This Row],[Section]],1)="7","PDB",NOT(ISBLANK(Table5[[#This Row],[Section]])),"No")</f>
        <v>No</v>
      </c>
    </row>
    <row r="14567" spans="1:13" x14ac:dyDescent="0.25">
      <c r="A14567" s="130" t="s">
        <v>10280</v>
      </c>
      <c r="B14567" s="130" t="s">
        <v>17222</v>
      </c>
      <c r="C14567" s="130" t="s">
        <v>75</v>
      </c>
      <c r="D14567" s="131">
        <v>0.54600000000000004</v>
      </c>
      <c r="E14567" s="132">
        <v>100</v>
      </c>
      <c r="F14567" s="132">
        <v>100</v>
      </c>
      <c r="G14567" s="126" t="s">
        <v>13768</v>
      </c>
      <c r="H14567" s="126" t="s">
        <v>20223</v>
      </c>
      <c r="I14567" s="126" t="s">
        <v>21134</v>
      </c>
      <c r="J14567" s="126" t="s">
        <v>26236</v>
      </c>
      <c r="K14567" s="9">
        <f>_xlfn.IFNA(VLOOKUP(Table5[[#This Row],[Section]],SubSill_Tier,2,FALSE),0)</f>
        <v>0</v>
      </c>
      <c r="L14567" s="9" t="str">
        <f t="shared" si="244"/>
        <v/>
      </c>
      <c r="M14567" s="205" t="str" cm="1">
        <f t="array" ref="M14567">_xlfn.IFS(NOT(ISERROR(VLOOKUP(Table5[[#This Row],[Section]],TB_notTB,1,FALSE))),"No",LEFT(Table5[[#This Row],[Section]],3)="ETB","PLS",LEFT(Table5[[#This Row],[Section]],1)="7","PDB",NOT(ISBLANK(Table5[[#This Row],[Section]])),"No")</f>
        <v>No</v>
      </c>
    </row>
    <row r="14568" spans="1:13" x14ac:dyDescent="0.25">
      <c r="A14568" s="130" t="s">
        <v>10281</v>
      </c>
      <c r="B14568" s="130" t="s">
        <v>17222</v>
      </c>
      <c r="C14568" s="130" t="s">
        <v>75</v>
      </c>
      <c r="D14568" s="131">
        <v>0.81799999999999995</v>
      </c>
      <c r="E14568" s="132">
        <v>100</v>
      </c>
      <c r="F14568" s="132">
        <v>100</v>
      </c>
      <c r="G14568" s="126" t="s">
        <v>13768</v>
      </c>
      <c r="H14568" s="126" t="s">
        <v>20223</v>
      </c>
      <c r="I14568" s="126" t="s">
        <v>21134</v>
      </c>
      <c r="J14568" s="126" t="s">
        <v>26236</v>
      </c>
      <c r="K14568" s="9">
        <f>_xlfn.IFNA(VLOOKUP(Table5[[#This Row],[Section]],SubSill_Tier,2,FALSE),0)</f>
        <v>0</v>
      </c>
      <c r="L14568" s="9" t="str">
        <f t="shared" si="244"/>
        <v/>
      </c>
      <c r="M14568" s="205" t="str" cm="1">
        <f t="array" ref="M14568">_xlfn.IFS(NOT(ISERROR(VLOOKUP(Table5[[#This Row],[Section]],TB_notTB,1,FALSE))),"No",LEFT(Table5[[#This Row],[Section]],3)="ETB","PLS",LEFT(Table5[[#This Row],[Section]],1)="7","PDB",NOT(ISBLANK(Table5[[#This Row],[Section]])),"No")</f>
        <v>No</v>
      </c>
    </row>
    <row r="14569" spans="1:13" x14ac:dyDescent="0.25">
      <c r="A14569" s="130" t="s">
        <v>10282</v>
      </c>
      <c r="B14569" s="130" t="s">
        <v>17222</v>
      </c>
      <c r="C14569" s="130" t="s">
        <v>75</v>
      </c>
      <c r="D14569" s="131">
        <v>1.0880000000000001</v>
      </c>
      <c r="E14569" s="132">
        <v>100</v>
      </c>
      <c r="F14569" s="132">
        <v>100</v>
      </c>
      <c r="G14569" s="126" t="s">
        <v>13768</v>
      </c>
      <c r="H14569" s="126" t="s">
        <v>20223</v>
      </c>
      <c r="I14569" s="126" t="s">
        <v>21134</v>
      </c>
      <c r="J14569" s="126" t="s">
        <v>26236</v>
      </c>
      <c r="K14569" s="9">
        <f>_xlfn.IFNA(VLOOKUP(Table5[[#This Row],[Section]],SubSill_Tier,2,FALSE),0)</f>
        <v>0</v>
      </c>
      <c r="L14569" s="9" t="str">
        <f t="shared" si="244"/>
        <v/>
      </c>
      <c r="M14569" s="205" t="str" cm="1">
        <f t="array" ref="M14569">_xlfn.IFS(NOT(ISERROR(VLOOKUP(Table5[[#This Row],[Section]],TB_notTB,1,FALSE))),"No",LEFT(Table5[[#This Row],[Section]],3)="ETB","PLS",LEFT(Table5[[#This Row],[Section]],1)="7","PDB",NOT(ISBLANK(Table5[[#This Row],[Section]])),"No")</f>
        <v>No</v>
      </c>
    </row>
    <row r="14570" spans="1:13" x14ac:dyDescent="0.25">
      <c r="A14570" s="130" t="s">
        <v>10283</v>
      </c>
      <c r="B14570" s="130" t="s">
        <v>17222</v>
      </c>
      <c r="C14570" s="130" t="s">
        <v>75</v>
      </c>
      <c r="D14570" s="131">
        <v>1.9059999999999999</v>
      </c>
      <c r="E14570" s="132">
        <v>108</v>
      </c>
      <c r="F14570" s="132">
        <v>108</v>
      </c>
      <c r="G14570" s="126" t="s">
        <v>13768</v>
      </c>
      <c r="H14570" s="126" t="s">
        <v>20223</v>
      </c>
      <c r="I14570" s="126" t="s">
        <v>21134</v>
      </c>
      <c r="J14570" s="126" t="s">
        <v>26236</v>
      </c>
      <c r="K14570" s="9">
        <f>_xlfn.IFNA(VLOOKUP(Table5[[#This Row],[Section]],SubSill_Tier,2,FALSE),0)</f>
        <v>0</v>
      </c>
      <c r="L14570" s="9" t="str">
        <f t="shared" si="244"/>
        <v/>
      </c>
      <c r="M14570" s="205" t="str" cm="1">
        <f t="array" ref="M14570">_xlfn.IFS(NOT(ISERROR(VLOOKUP(Table5[[#This Row],[Section]],TB_notTB,1,FALSE))),"No",LEFT(Table5[[#This Row],[Section]],3)="ETB","PLS",LEFT(Table5[[#This Row],[Section]],1)="7","PDB",NOT(ISBLANK(Table5[[#This Row],[Section]])),"No")</f>
        <v>No</v>
      </c>
    </row>
    <row r="14571" spans="1:13" x14ac:dyDescent="0.25">
      <c r="A14571" s="130" t="s">
        <v>10284</v>
      </c>
      <c r="B14571" s="130" t="s">
        <v>17222</v>
      </c>
      <c r="C14571" s="130" t="s">
        <v>75</v>
      </c>
      <c r="D14571" s="131">
        <v>0.71499999999999997</v>
      </c>
      <c r="E14571" s="132">
        <v>100</v>
      </c>
      <c r="F14571" s="132">
        <v>100</v>
      </c>
      <c r="G14571" s="126" t="s">
        <v>13768</v>
      </c>
      <c r="H14571" s="126" t="s">
        <v>20223</v>
      </c>
      <c r="I14571" s="126" t="s">
        <v>21134</v>
      </c>
      <c r="J14571" s="126" t="s">
        <v>26236</v>
      </c>
      <c r="K14571" s="9">
        <f>_xlfn.IFNA(VLOOKUP(Table5[[#This Row],[Section]],SubSill_Tier,2,FALSE),0)</f>
        <v>0</v>
      </c>
      <c r="L14571" s="9" t="str">
        <f t="shared" si="244"/>
        <v/>
      </c>
      <c r="M14571" s="205" t="str" cm="1">
        <f t="array" ref="M14571">_xlfn.IFS(NOT(ISERROR(VLOOKUP(Table5[[#This Row],[Section]],TB_notTB,1,FALSE))),"No",LEFT(Table5[[#This Row],[Section]],3)="ETB","PLS",LEFT(Table5[[#This Row],[Section]],1)="7","PDB",NOT(ISBLANK(Table5[[#This Row],[Section]])),"No")</f>
        <v>No</v>
      </c>
    </row>
    <row r="14572" spans="1:13" x14ac:dyDescent="0.25">
      <c r="A14572" s="130" t="s">
        <v>10285</v>
      </c>
      <c r="B14572" s="130" t="s">
        <v>28862</v>
      </c>
      <c r="C14572" s="130" t="s">
        <v>75</v>
      </c>
      <c r="D14572" s="131">
        <v>0.26100000000000001</v>
      </c>
      <c r="E14572" s="132">
        <v>100</v>
      </c>
      <c r="F14572" s="132">
        <v>100</v>
      </c>
      <c r="G14572" s="126" t="s">
        <v>13715</v>
      </c>
      <c r="H14572" s="126" t="s">
        <v>20123</v>
      </c>
      <c r="I14572" s="126" t="s">
        <v>21058</v>
      </c>
      <c r="J14572" s="126" t="s">
        <v>26235</v>
      </c>
      <c r="K14572" s="9">
        <f>_xlfn.IFNA(VLOOKUP(Table5[[#This Row],[Section]],SubSill_Tier,2,FALSE),0)</f>
        <v>0</v>
      </c>
      <c r="L14572" s="9" t="str">
        <f t="shared" si="244"/>
        <v/>
      </c>
      <c r="M14572" s="205" t="str" cm="1">
        <f t="array" ref="M14572">_xlfn.IFS(NOT(ISERROR(VLOOKUP(Table5[[#This Row],[Section]],TB_notTB,1,FALSE))),"No",LEFT(Table5[[#This Row],[Section]],3)="ETB","PLS",LEFT(Table5[[#This Row],[Section]],1)="7","PDB",NOT(ISBLANK(Table5[[#This Row],[Section]])),"No")</f>
        <v>No</v>
      </c>
    </row>
    <row r="14573" spans="1:13" x14ac:dyDescent="0.25">
      <c r="A14573" s="130" t="s">
        <v>10286</v>
      </c>
      <c r="B14573" s="130" t="s">
        <v>17222</v>
      </c>
      <c r="C14573" s="130" t="s">
        <v>75</v>
      </c>
      <c r="D14573" s="131">
        <v>2.4020000000000001</v>
      </c>
      <c r="E14573" s="132">
        <v>121</v>
      </c>
      <c r="F14573" s="132">
        <v>121</v>
      </c>
      <c r="G14573" s="126" t="s">
        <v>13768</v>
      </c>
      <c r="H14573" s="126" t="s">
        <v>20223</v>
      </c>
      <c r="I14573" s="126" t="s">
        <v>21134</v>
      </c>
      <c r="J14573" s="126" t="s">
        <v>26236</v>
      </c>
      <c r="K14573" s="9">
        <f>_xlfn.IFNA(VLOOKUP(Table5[[#This Row],[Section]],SubSill_Tier,2,FALSE),0)</f>
        <v>0</v>
      </c>
      <c r="L14573" s="9" t="str">
        <f t="shared" si="244"/>
        <v/>
      </c>
      <c r="M14573" s="205" t="str" cm="1">
        <f t="array" ref="M14573">_xlfn.IFS(NOT(ISERROR(VLOOKUP(Table5[[#This Row],[Section]],TB_notTB,1,FALSE))),"No",LEFT(Table5[[#This Row],[Section]],3)="ETB","PLS",LEFT(Table5[[#This Row],[Section]],1)="7","PDB",NOT(ISBLANK(Table5[[#This Row],[Section]])),"No")</f>
        <v>No</v>
      </c>
    </row>
    <row r="14574" spans="1:13" x14ac:dyDescent="0.25">
      <c r="A14574" s="130" t="s">
        <v>10287</v>
      </c>
      <c r="B14574" s="130" t="s">
        <v>17222</v>
      </c>
      <c r="C14574" s="130" t="s">
        <v>75</v>
      </c>
      <c r="D14574" s="131">
        <v>0.65500000000000003</v>
      </c>
      <c r="E14574" s="132">
        <v>100</v>
      </c>
      <c r="F14574" s="132">
        <v>100</v>
      </c>
      <c r="G14574" s="126" t="s">
        <v>13768</v>
      </c>
      <c r="H14574" s="126" t="s">
        <v>20223</v>
      </c>
      <c r="I14574" s="126" t="s">
        <v>21134</v>
      </c>
      <c r="J14574" s="126" t="s">
        <v>26236</v>
      </c>
      <c r="K14574" s="9">
        <f>_xlfn.IFNA(VLOOKUP(Table5[[#This Row],[Section]],SubSill_Tier,2,FALSE),0)</f>
        <v>0</v>
      </c>
      <c r="L14574" s="9" t="str">
        <f t="shared" si="244"/>
        <v/>
      </c>
      <c r="M14574" s="205" t="str" cm="1">
        <f t="array" ref="M14574">_xlfn.IFS(NOT(ISERROR(VLOOKUP(Table5[[#This Row],[Section]],TB_notTB,1,FALSE))),"No",LEFT(Table5[[#This Row],[Section]],3)="ETB","PLS",LEFT(Table5[[#This Row],[Section]],1)="7","PDB",NOT(ISBLANK(Table5[[#This Row],[Section]])),"No")</f>
        <v>No</v>
      </c>
    </row>
    <row r="14575" spans="1:13" x14ac:dyDescent="0.25">
      <c r="A14575" s="130" t="s">
        <v>10288</v>
      </c>
      <c r="B14575" s="130" t="s">
        <v>17222</v>
      </c>
      <c r="C14575" s="130" t="s">
        <v>75</v>
      </c>
      <c r="D14575" s="131">
        <v>1.31</v>
      </c>
      <c r="E14575" s="132">
        <v>102</v>
      </c>
      <c r="F14575" s="132">
        <v>102</v>
      </c>
      <c r="G14575" s="126" t="s">
        <v>13715</v>
      </c>
      <c r="H14575" s="126" t="s">
        <v>20123</v>
      </c>
      <c r="I14575" s="126" t="s">
        <v>21058</v>
      </c>
      <c r="J14575" s="126" t="s">
        <v>26236</v>
      </c>
      <c r="K14575" s="9">
        <f>_xlfn.IFNA(VLOOKUP(Table5[[#This Row],[Section]],SubSill_Tier,2,FALSE),0)</f>
        <v>0</v>
      </c>
      <c r="L14575" s="9" t="str">
        <f t="shared" si="244"/>
        <v/>
      </c>
      <c r="M14575" s="205" t="str" cm="1">
        <f t="array" ref="M14575">_xlfn.IFS(NOT(ISERROR(VLOOKUP(Table5[[#This Row],[Section]],TB_notTB,1,FALSE))),"No",LEFT(Table5[[#This Row],[Section]],3)="ETB","PLS",LEFT(Table5[[#This Row],[Section]],1)="7","PDB",NOT(ISBLANK(Table5[[#This Row],[Section]])),"No")</f>
        <v>No</v>
      </c>
    </row>
    <row r="14576" spans="1:13" x14ac:dyDescent="0.25">
      <c r="A14576" s="130" t="s">
        <v>10289</v>
      </c>
      <c r="B14576" s="130" t="s">
        <v>17222</v>
      </c>
      <c r="C14576" s="130" t="s">
        <v>75</v>
      </c>
      <c r="D14576" s="131">
        <v>1.9650000000000001</v>
      </c>
      <c r="E14576" s="132">
        <v>114</v>
      </c>
      <c r="F14576" s="132">
        <v>114</v>
      </c>
      <c r="G14576" s="126" t="s">
        <v>13768</v>
      </c>
      <c r="H14576" s="126" t="s">
        <v>20223</v>
      </c>
      <c r="I14576" s="126" t="s">
        <v>21134</v>
      </c>
      <c r="J14576" s="126" t="s">
        <v>26236</v>
      </c>
      <c r="K14576" s="9">
        <f>_xlfn.IFNA(VLOOKUP(Table5[[#This Row],[Section]],SubSill_Tier,2,FALSE),0)</f>
        <v>0</v>
      </c>
      <c r="L14576" s="9" t="str">
        <f t="shared" si="244"/>
        <v/>
      </c>
      <c r="M14576" s="205" t="str" cm="1">
        <f t="array" ref="M14576">_xlfn.IFS(NOT(ISERROR(VLOOKUP(Table5[[#This Row],[Section]],TB_notTB,1,FALSE))),"No",LEFT(Table5[[#This Row],[Section]],3)="ETB","PLS",LEFT(Table5[[#This Row],[Section]],1)="7","PDB",NOT(ISBLANK(Table5[[#This Row],[Section]])),"No")</f>
        <v>No</v>
      </c>
    </row>
    <row r="14577" spans="1:13" x14ac:dyDescent="0.25">
      <c r="A14577" s="130" t="s">
        <v>10290</v>
      </c>
      <c r="B14577" s="130" t="s">
        <v>10291</v>
      </c>
      <c r="C14577" s="130" t="s">
        <v>75</v>
      </c>
      <c r="D14577" s="131">
        <v>0.65500000000000003</v>
      </c>
      <c r="E14577" s="132">
        <v>111</v>
      </c>
      <c r="F14577" s="132">
        <v>111</v>
      </c>
      <c r="G14577" s="126" t="s">
        <v>13715</v>
      </c>
      <c r="H14577" s="126" t="s">
        <v>20123</v>
      </c>
      <c r="I14577" s="126" t="s">
        <v>21058</v>
      </c>
      <c r="J14577" s="126" t="s">
        <v>26236</v>
      </c>
      <c r="K14577" s="9">
        <f>_xlfn.IFNA(VLOOKUP(Table5[[#This Row],[Section]],SubSill_Tier,2,FALSE),0)</f>
        <v>0</v>
      </c>
      <c r="L14577" s="9" t="str">
        <f t="shared" si="244"/>
        <v/>
      </c>
      <c r="M14577" s="205" t="str" cm="1">
        <f t="array" ref="M14577">_xlfn.IFS(NOT(ISERROR(VLOOKUP(Table5[[#This Row],[Section]],TB_notTB,1,FALSE))),"No",LEFT(Table5[[#This Row],[Section]],3)="ETB","PLS",LEFT(Table5[[#This Row],[Section]],1)="7","PDB",NOT(ISBLANK(Table5[[#This Row],[Section]])),"No")</f>
        <v>No</v>
      </c>
    </row>
    <row r="14578" spans="1:13" x14ac:dyDescent="0.25">
      <c r="A14578" s="130" t="s">
        <v>10292</v>
      </c>
      <c r="B14578" s="130" t="s">
        <v>17222</v>
      </c>
      <c r="C14578" s="130" t="s">
        <v>75</v>
      </c>
      <c r="D14578" s="131">
        <v>1.089</v>
      </c>
      <c r="E14578" s="132">
        <v>117</v>
      </c>
      <c r="F14578" s="132">
        <v>117</v>
      </c>
      <c r="G14578" s="126" t="s">
        <v>13768</v>
      </c>
      <c r="H14578" s="126" t="s">
        <v>20223</v>
      </c>
      <c r="I14578" s="126" t="s">
        <v>21134</v>
      </c>
      <c r="J14578" s="126" t="s">
        <v>26236</v>
      </c>
      <c r="K14578" s="9">
        <f>_xlfn.IFNA(VLOOKUP(Table5[[#This Row],[Section]],SubSill_Tier,2,FALSE),0)</f>
        <v>0</v>
      </c>
      <c r="L14578" s="9" t="str">
        <f t="shared" si="244"/>
        <v/>
      </c>
      <c r="M14578" s="205" t="str" cm="1">
        <f t="array" ref="M14578">_xlfn.IFS(NOT(ISERROR(VLOOKUP(Table5[[#This Row],[Section]],TB_notTB,1,FALSE))),"No",LEFT(Table5[[#This Row],[Section]],3)="ETB","PLS",LEFT(Table5[[#This Row],[Section]],1)="7","PDB",NOT(ISBLANK(Table5[[#This Row],[Section]])),"No")</f>
        <v>No</v>
      </c>
    </row>
    <row r="14579" spans="1:13" x14ac:dyDescent="0.25">
      <c r="A14579" s="130" t="s">
        <v>10293</v>
      </c>
      <c r="B14579" s="130" t="s">
        <v>17222</v>
      </c>
      <c r="C14579" s="130" t="s">
        <v>75</v>
      </c>
      <c r="D14579" s="131">
        <v>1.304</v>
      </c>
      <c r="E14579" s="132">
        <v>121</v>
      </c>
      <c r="F14579" s="132">
        <v>121</v>
      </c>
      <c r="G14579" s="126" t="s">
        <v>13768</v>
      </c>
      <c r="H14579" s="126" t="s">
        <v>20223</v>
      </c>
      <c r="I14579" s="126" t="s">
        <v>21134</v>
      </c>
      <c r="J14579" s="126" t="s">
        <v>26236</v>
      </c>
      <c r="K14579" s="9">
        <f>_xlfn.IFNA(VLOOKUP(Table5[[#This Row],[Section]],SubSill_Tier,2,FALSE),0)</f>
        <v>0</v>
      </c>
      <c r="L14579" s="9" t="str">
        <f t="shared" si="244"/>
        <v/>
      </c>
      <c r="M14579" s="205" t="str" cm="1">
        <f t="array" ref="M14579">_xlfn.IFS(NOT(ISERROR(VLOOKUP(Table5[[#This Row],[Section]],TB_notTB,1,FALSE))),"No",LEFT(Table5[[#This Row],[Section]],3)="ETB","PLS",LEFT(Table5[[#This Row],[Section]],1)="7","PDB",NOT(ISBLANK(Table5[[#This Row],[Section]])),"No")</f>
        <v>No</v>
      </c>
    </row>
    <row r="14580" spans="1:13" x14ac:dyDescent="0.25">
      <c r="A14580" s="130" t="s">
        <v>10294</v>
      </c>
      <c r="B14580" s="130" t="s">
        <v>17222</v>
      </c>
      <c r="C14580" s="130" t="s">
        <v>75</v>
      </c>
      <c r="D14580" s="131">
        <v>1.7470000000000001</v>
      </c>
      <c r="E14580" s="132">
        <v>127</v>
      </c>
      <c r="F14580" s="132">
        <v>127</v>
      </c>
      <c r="G14580" s="126" t="s">
        <v>13768</v>
      </c>
      <c r="H14580" s="126" t="s">
        <v>20223</v>
      </c>
      <c r="I14580" s="126" t="s">
        <v>21134</v>
      </c>
      <c r="J14580" s="126" t="s">
        <v>26236</v>
      </c>
      <c r="K14580" s="9">
        <f>_xlfn.IFNA(VLOOKUP(Table5[[#This Row],[Section]],SubSill_Tier,2,FALSE),0)</f>
        <v>0</v>
      </c>
      <c r="L14580" s="9" t="str">
        <f t="shared" si="244"/>
        <v/>
      </c>
      <c r="M14580" s="205" t="str" cm="1">
        <f t="array" ref="M14580">_xlfn.IFS(NOT(ISERROR(VLOOKUP(Table5[[#This Row],[Section]],TB_notTB,1,FALSE))),"No",LEFT(Table5[[#This Row],[Section]],3)="ETB","PLS",LEFT(Table5[[#This Row],[Section]],1)="7","PDB",NOT(ISBLANK(Table5[[#This Row],[Section]])),"No")</f>
        <v>No</v>
      </c>
    </row>
    <row r="14581" spans="1:13" x14ac:dyDescent="0.25">
      <c r="A14581" s="130" t="s">
        <v>10295</v>
      </c>
      <c r="B14581" s="130" t="s">
        <v>17222</v>
      </c>
      <c r="C14581" s="130" t="s">
        <v>75</v>
      </c>
      <c r="D14581" s="131">
        <v>3.625</v>
      </c>
      <c r="E14581" s="132">
        <v>152</v>
      </c>
      <c r="F14581" s="132">
        <v>152</v>
      </c>
      <c r="G14581" s="126" t="s">
        <v>13715</v>
      </c>
      <c r="H14581" s="126" t="s">
        <v>20123</v>
      </c>
      <c r="I14581" s="126" t="s">
        <v>21058</v>
      </c>
      <c r="J14581" s="126" t="s">
        <v>26238</v>
      </c>
      <c r="K14581" s="9">
        <f>_xlfn.IFNA(VLOOKUP(Table5[[#This Row],[Section]],SubSill_Tier,2,FALSE),0)</f>
        <v>0</v>
      </c>
      <c r="L14581" s="9" t="str">
        <f t="shared" si="244"/>
        <v/>
      </c>
      <c r="M14581" s="205" t="str" cm="1">
        <f t="array" ref="M14581">_xlfn.IFS(NOT(ISERROR(VLOOKUP(Table5[[#This Row],[Section]],TB_notTB,1,FALSE))),"No",LEFT(Table5[[#This Row],[Section]],3)="ETB","PLS",LEFT(Table5[[#This Row],[Section]],1)="7","PDB",NOT(ISBLANK(Table5[[#This Row],[Section]])),"No")</f>
        <v>No</v>
      </c>
    </row>
    <row r="14582" spans="1:13" x14ac:dyDescent="0.25">
      <c r="A14582" s="130" t="s">
        <v>10296</v>
      </c>
      <c r="B14582" s="130" t="s">
        <v>17222</v>
      </c>
      <c r="C14582" s="130" t="s">
        <v>75</v>
      </c>
      <c r="D14582" s="131">
        <v>4.367</v>
      </c>
      <c r="E14582" s="132">
        <v>165</v>
      </c>
      <c r="F14582" s="132">
        <v>165</v>
      </c>
      <c r="G14582" s="126" t="s">
        <v>13768</v>
      </c>
      <c r="H14582" s="126" t="s">
        <v>20223</v>
      </c>
      <c r="I14582" s="126" t="s">
        <v>21134</v>
      </c>
      <c r="J14582" s="126" t="s">
        <v>26238</v>
      </c>
      <c r="K14582" s="9">
        <f>_xlfn.IFNA(VLOOKUP(Table5[[#This Row],[Section]],SubSill_Tier,2,FALSE),0)</f>
        <v>0</v>
      </c>
      <c r="L14582" s="9" t="str">
        <f t="shared" si="244"/>
        <v/>
      </c>
      <c r="M14582" s="205" t="str" cm="1">
        <f t="array" ref="M14582">_xlfn.IFS(NOT(ISERROR(VLOOKUP(Table5[[#This Row],[Section]],TB_notTB,1,FALSE))),"No",LEFT(Table5[[#This Row],[Section]],3)="ETB","PLS",LEFT(Table5[[#This Row],[Section]],1)="7","PDB",NOT(ISBLANK(Table5[[#This Row],[Section]])),"No")</f>
        <v>No</v>
      </c>
    </row>
    <row r="14583" spans="1:13" x14ac:dyDescent="0.25">
      <c r="A14583" s="130" t="s">
        <v>10297</v>
      </c>
      <c r="B14583" s="130" t="s">
        <v>10298</v>
      </c>
      <c r="C14583" s="130" t="s">
        <v>75</v>
      </c>
      <c r="D14583" s="131">
        <v>5.4370000000000003</v>
      </c>
      <c r="E14583" s="132">
        <v>178</v>
      </c>
      <c r="F14583" s="132">
        <v>178</v>
      </c>
      <c r="G14583" s="126" t="s">
        <v>13715</v>
      </c>
      <c r="H14583" s="126" t="s">
        <v>20141</v>
      </c>
      <c r="I14583" s="126" t="s">
        <v>20142</v>
      </c>
      <c r="J14583" s="126" t="s">
        <v>26244</v>
      </c>
      <c r="K14583" s="9">
        <f>_xlfn.IFNA(VLOOKUP(Table5[[#This Row],[Section]],SubSill_Tier,2,FALSE),0)</f>
        <v>0</v>
      </c>
      <c r="L14583" s="9" t="str">
        <f t="shared" si="244"/>
        <v>Wall</v>
      </c>
      <c r="M14583" s="205" t="str" cm="1">
        <f t="array" ref="M14583">_xlfn.IFS(NOT(ISERROR(VLOOKUP(Table5[[#This Row],[Section]],TB_notTB,1,FALSE))),"No",LEFT(Table5[[#This Row],[Section]],3)="ETB","PLS",LEFT(Table5[[#This Row],[Section]],1)="7","PDB",NOT(ISBLANK(Table5[[#This Row],[Section]])),"No")</f>
        <v>No</v>
      </c>
    </row>
    <row r="14584" spans="1:13" x14ac:dyDescent="0.25">
      <c r="A14584" s="130" t="s">
        <v>10299</v>
      </c>
      <c r="B14584" s="130" t="s">
        <v>17222</v>
      </c>
      <c r="C14584" s="130" t="s">
        <v>75</v>
      </c>
      <c r="D14584" s="131">
        <v>0.98299999999999998</v>
      </c>
      <c r="E14584" s="132">
        <v>127</v>
      </c>
      <c r="F14584" s="132">
        <v>127</v>
      </c>
      <c r="G14584" s="126" t="s">
        <v>13768</v>
      </c>
      <c r="H14584" s="126" t="s">
        <v>20223</v>
      </c>
      <c r="I14584" s="126" t="s">
        <v>21134</v>
      </c>
      <c r="J14584" s="126" t="s">
        <v>26236</v>
      </c>
      <c r="K14584" s="9">
        <f>_xlfn.IFNA(VLOOKUP(Table5[[#This Row],[Section]],SubSill_Tier,2,FALSE),0)</f>
        <v>0</v>
      </c>
      <c r="L14584" s="9" t="str">
        <f t="shared" si="244"/>
        <v/>
      </c>
      <c r="M14584" s="205" t="str" cm="1">
        <f t="array" ref="M14584">_xlfn.IFS(NOT(ISERROR(VLOOKUP(Table5[[#This Row],[Section]],TB_notTB,1,FALSE))),"No",LEFT(Table5[[#This Row],[Section]],3)="ETB","PLS",LEFT(Table5[[#This Row],[Section]],1)="7","PDB",NOT(ISBLANK(Table5[[#This Row],[Section]])),"No")</f>
        <v>No</v>
      </c>
    </row>
    <row r="14585" spans="1:13" x14ac:dyDescent="0.25">
      <c r="A14585" s="130" t="s">
        <v>10300</v>
      </c>
      <c r="B14585" s="130" t="s">
        <v>17222</v>
      </c>
      <c r="C14585" s="130" t="s">
        <v>75</v>
      </c>
      <c r="D14585" s="131">
        <v>4.423</v>
      </c>
      <c r="E14585" s="132">
        <v>172</v>
      </c>
      <c r="F14585" s="132">
        <v>172</v>
      </c>
      <c r="G14585" s="126" t="s">
        <v>13768</v>
      </c>
      <c r="H14585" s="126" t="s">
        <v>20223</v>
      </c>
      <c r="I14585" s="126" t="s">
        <v>21134</v>
      </c>
      <c r="J14585" s="126" t="s">
        <v>26238</v>
      </c>
      <c r="K14585" s="9">
        <f>_xlfn.IFNA(VLOOKUP(Table5[[#This Row],[Section]],SubSill_Tier,2,FALSE),0)</f>
        <v>0</v>
      </c>
      <c r="L14585" s="9" t="str">
        <f t="shared" si="244"/>
        <v/>
      </c>
      <c r="M14585" s="205" t="str" cm="1">
        <f t="array" ref="M14585">_xlfn.IFS(NOT(ISERROR(VLOOKUP(Table5[[#This Row],[Section]],TB_notTB,1,FALSE))),"No",LEFT(Table5[[#This Row],[Section]],3)="ETB","PLS",LEFT(Table5[[#This Row],[Section]],1)="7","PDB",NOT(ISBLANK(Table5[[#This Row],[Section]])),"No")</f>
        <v>No</v>
      </c>
    </row>
    <row r="14586" spans="1:13" x14ac:dyDescent="0.25">
      <c r="A14586" s="130" t="s">
        <v>10301</v>
      </c>
      <c r="B14586" s="130" t="s">
        <v>17222</v>
      </c>
      <c r="C14586" s="130" t="s">
        <v>75</v>
      </c>
      <c r="D14586" s="131">
        <v>0.81699999999999995</v>
      </c>
      <c r="E14586" s="132">
        <v>137</v>
      </c>
      <c r="F14586" s="132">
        <v>137</v>
      </c>
      <c r="G14586" s="126" t="s">
        <v>13768</v>
      </c>
      <c r="H14586" s="126" t="s">
        <v>20223</v>
      </c>
      <c r="I14586" s="126" t="s">
        <v>21134</v>
      </c>
      <c r="J14586" s="126" t="s">
        <v>26236</v>
      </c>
      <c r="K14586" s="9">
        <f>_xlfn.IFNA(VLOOKUP(Table5[[#This Row],[Section]],SubSill_Tier,2,FALSE),0)</f>
        <v>0</v>
      </c>
      <c r="L14586" s="9" t="str">
        <f t="shared" ref="L14586:L14617" si="245">IFERROR(IF(LEFT(G14586,2)="AI",IF(_xlfn.NUMBERVALUE(IFERROR(LEFT(IF(ISERROR(FIND("X",UPPER(B14586))),UPPER(B14586),RIGHT(UPPER(B14586),LEN(UPPER(B14586))-FIND("~",SUBSTITUTE(UPPER(B14586),"X","~",LEN(UPPER(B14586))-LEN(SUBSTITUTE(UPPER(B14586),"X","")))))),FIND(" ",IF(ISERROR(FIND("X",UPPER(B14586))),UPPER(B14586),RIGHT(UPPER(B14586),LEN(UPPER(B14586))-FIND("~",SUBSTITUTE(UPPER(B14586),"X","~",LEN(UPPER(B14586))-LEN(SUBSTITUTE(UPPER(B14586),"X","")))))),1)-1),IF(ISERROR(FIND("X",UPPER(B14586))),UPPER(B14586),RIGHT(UPPER(B14586),LEN(UPPER(B14586))-FIND("~",SUBSTITUTE(UPPER(B14586),"X","~",LEN(UPPER(B14586))-LEN(SUBSTITUTE(UPPER(B14586),"X",""))))))),".")&gt;=5,"Wall",""),""),"")</f>
        <v/>
      </c>
      <c r="M14586" s="205" t="str" cm="1">
        <f t="array" ref="M14586">_xlfn.IFS(NOT(ISERROR(VLOOKUP(Table5[[#This Row],[Section]],TB_notTB,1,FALSE))),"No",LEFT(Table5[[#This Row],[Section]],3)="ETB","PLS",LEFT(Table5[[#This Row],[Section]],1)="7","PDB",NOT(ISBLANK(Table5[[#This Row],[Section]])),"No")</f>
        <v>No</v>
      </c>
    </row>
    <row r="14587" spans="1:13" x14ac:dyDescent="0.25">
      <c r="A14587" s="130" t="s">
        <v>10302</v>
      </c>
      <c r="B14587" s="130" t="s">
        <v>28863</v>
      </c>
      <c r="C14587" s="130" t="s">
        <v>75</v>
      </c>
      <c r="D14587" s="131">
        <v>1.0880000000000001</v>
      </c>
      <c r="E14587" s="132">
        <v>140</v>
      </c>
      <c r="F14587" s="132">
        <v>810</v>
      </c>
      <c r="G14587" s="126" t="s">
        <v>13715</v>
      </c>
      <c r="H14587" s="126" t="s">
        <v>20123</v>
      </c>
      <c r="I14587" s="126" t="s">
        <v>21058</v>
      </c>
      <c r="J14587" s="126" t="s">
        <v>26236</v>
      </c>
      <c r="K14587" s="9">
        <f>_xlfn.IFNA(VLOOKUP(Table5[[#This Row],[Section]],SubSill_Tier,2,FALSE),0)</f>
        <v>0</v>
      </c>
      <c r="L14587" s="9" t="str">
        <f t="shared" si="245"/>
        <v>Wall</v>
      </c>
      <c r="M14587" s="205" t="str" cm="1">
        <f t="array" ref="M14587">_xlfn.IFS(NOT(ISERROR(VLOOKUP(Table5[[#This Row],[Section]],TB_notTB,1,FALSE))),"No",LEFT(Table5[[#This Row],[Section]],3)="ETB","PLS",LEFT(Table5[[#This Row],[Section]],1)="7","PDB",NOT(ISBLANK(Table5[[#This Row],[Section]])),"No")</f>
        <v>No</v>
      </c>
    </row>
    <row r="14588" spans="1:13" x14ac:dyDescent="0.25">
      <c r="A14588" s="130" t="s">
        <v>10303</v>
      </c>
      <c r="B14588" s="130" t="s">
        <v>17222</v>
      </c>
      <c r="C14588" s="130" t="s">
        <v>75</v>
      </c>
      <c r="D14588" s="131">
        <v>3.3980000000000001</v>
      </c>
      <c r="E14588" s="132">
        <v>165</v>
      </c>
      <c r="F14588" s="132">
        <v>165</v>
      </c>
      <c r="G14588" s="126" t="s">
        <v>13768</v>
      </c>
      <c r="H14588" s="126" t="s">
        <v>20223</v>
      </c>
      <c r="I14588" s="126" t="s">
        <v>21134</v>
      </c>
      <c r="J14588" s="126" t="s">
        <v>26238</v>
      </c>
      <c r="K14588" s="9">
        <f>_xlfn.IFNA(VLOOKUP(Table5[[#This Row],[Section]],SubSill_Tier,2,FALSE),0)</f>
        <v>0</v>
      </c>
      <c r="L14588" s="9" t="str">
        <f t="shared" si="245"/>
        <v/>
      </c>
      <c r="M14588" s="205" t="str" cm="1">
        <f t="array" ref="M14588">_xlfn.IFS(NOT(ISERROR(VLOOKUP(Table5[[#This Row],[Section]],TB_notTB,1,FALSE))),"No",LEFT(Table5[[#This Row],[Section]],3)="ETB","PLS",LEFT(Table5[[#This Row],[Section]],1)="7","PDB",NOT(ISBLANK(Table5[[#This Row],[Section]])),"No")</f>
        <v>No</v>
      </c>
    </row>
    <row r="14589" spans="1:13" x14ac:dyDescent="0.25">
      <c r="A14589" s="130" t="s">
        <v>10304</v>
      </c>
      <c r="B14589" s="130" t="s">
        <v>17222</v>
      </c>
      <c r="C14589" s="130" t="s">
        <v>75</v>
      </c>
      <c r="D14589" s="131">
        <v>1.1459999999999999</v>
      </c>
      <c r="E14589" s="132">
        <v>146</v>
      </c>
      <c r="F14589" s="132">
        <v>146</v>
      </c>
      <c r="G14589" s="126" t="s">
        <v>13768</v>
      </c>
      <c r="H14589" s="126" t="s">
        <v>20223</v>
      </c>
      <c r="I14589" s="126" t="s">
        <v>21134</v>
      </c>
      <c r="J14589" s="126" t="s">
        <v>26236</v>
      </c>
      <c r="K14589" s="9">
        <f>_xlfn.IFNA(VLOOKUP(Table5[[#This Row],[Section]],SubSill_Tier,2,FALSE),0)</f>
        <v>0</v>
      </c>
      <c r="L14589" s="9" t="str">
        <f t="shared" si="245"/>
        <v/>
      </c>
      <c r="M14589" s="205" t="str" cm="1">
        <f t="array" ref="M14589">_xlfn.IFS(NOT(ISERROR(VLOOKUP(Table5[[#This Row],[Section]],TB_notTB,1,FALSE))),"No",LEFT(Table5[[#This Row],[Section]],3)="ETB","PLS",LEFT(Table5[[#This Row],[Section]],1)="7","PDB",NOT(ISBLANK(Table5[[#This Row],[Section]])),"No")</f>
        <v>No</v>
      </c>
    </row>
    <row r="14590" spans="1:13" x14ac:dyDescent="0.25">
      <c r="A14590" s="130" t="s">
        <v>10305</v>
      </c>
      <c r="B14590" s="130" t="s">
        <v>17222</v>
      </c>
      <c r="C14590" s="130" t="s">
        <v>75</v>
      </c>
      <c r="D14590" s="131">
        <v>0.60099999999999998</v>
      </c>
      <c r="E14590" s="132">
        <v>146</v>
      </c>
      <c r="F14590" s="132">
        <v>146</v>
      </c>
      <c r="G14590" s="126" t="s">
        <v>13768</v>
      </c>
      <c r="H14590" s="126" t="s">
        <v>20223</v>
      </c>
      <c r="I14590" s="126" t="s">
        <v>21134</v>
      </c>
      <c r="J14590" s="126" t="s">
        <v>26236</v>
      </c>
      <c r="K14590" s="9">
        <f>_xlfn.IFNA(VLOOKUP(Table5[[#This Row],[Section]],SubSill_Tier,2,FALSE),0)</f>
        <v>0</v>
      </c>
      <c r="L14590" s="9" t="str">
        <f t="shared" si="245"/>
        <v/>
      </c>
      <c r="M14590" s="205" t="str" cm="1">
        <f t="array" ref="M14590">_xlfn.IFS(NOT(ISERROR(VLOOKUP(Table5[[#This Row],[Section]],TB_notTB,1,FALSE))),"No",LEFT(Table5[[#This Row],[Section]],3)="ETB","PLS",LEFT(Table5[[#This Row],[Section]],1)="7","PDB",NOT(ISBLANK(Table5[[#This Row],[Section]])),"No")</f>
        <v>No</v>
      </c>
    </row>
    <row r="14591" spans="1:13" x14ac:dyDescent="0.25">
      <c r="A14591" s="130" t="s">
        <v>10306</v>
      </c>
      <c r="B14591" s="130" t="s">
        <v>17222</v>
      </c>
      <c r="C14591" s="130" t="s">
        <v>75</v>
      </c>
      <c r="D14591" s="131">
        <v>1.498</v>
      </c>
      <c r="E14591" s="132">
        <v>156</v>
      </c>
      <c r="F14591" s="132">
        <v>156</v>
      </c>
      <c r="G14591" s="126" t="s">
        <v>13715</v>
      </c>
      <c r="H14591" s="126" t="s">
        <v>20123</v>
      </c>
      <c r="I14591" s="126" t="s">
        <v>21058</v>
      </c>
      <c r="J14591" s="126" t="s">
        <v>26235</v>
      </c>
      <c r="K14591" s="9">
        <f>_xlfn.IFNA(VLOOKUP(Table5[[#This Row],[Section]],SubSill_Tier,2,FALSE),0)</f>
        <v>0</v>
      </c>
      <c r="L14591" s="9" t="str">
        <f t="shared" si="245"/>
        <v/>
      </c>
      <c r="M14591" s="205" t="str" cm="1">
        <f t="array" ref="M14591">_xlfn.IFS(NOT(ISERROR(VLOOKUP(Table5[[#This Row],[Section]],TB_notTB,1,FALSE))),"No",LEFT(Table5[[#This Row],[Section]],3)="ETB","PLS",LEFT(Table5[[#This Row],[Section]],1)="7","PDB",NOT(ISBLANK(Table5[[#This Row],[Section]])),"No")</f>
        <v>No</v>
      </c>
    </row>
    <row r="14592" spans="1:13" x14ac:dyDescent="0.25">
      <c r="A14592" s="130" t="s">
        <v>10307</v>
      </c>
      <c r="B14592" s="130" t="s">
        <v>17222</v>
      </c>
      <c r="C14592" s="130" t="s">
        <v>75</v>
      </c>
      <c r="D14592" s="131">
        <v>3.004</v>
      </c>
      <c r="E14592" s="132">
        <v>172</v>
      </c>
      <c r="F14592" s="132">
        <v>172</v>
      </c>
      <c r="G14592" s="126" t="s">
        <v>13715</v>
      </c>
      <c r="H14592" s="126" t="s">
        <v>20123</v>
      </c>
      <c r="I14592" s="126" t="s">
        <v>21058</v>
      </c>
      <c r="J14592" s="126" t="s">
        <v>26238</v>
      </c>
      <c r="K14592" s="9">
        <f>_xlfn.IFNA(VLOOKUP(Table5[[#This Row],[Section]],SubSill_Tier,2,FALSE),0)</f>
        <v>0</v>
      </c>
      <c r="L14592" s="9" t="str">
        <f t="shared" si="245"/>
        <v/>
      </c>
      <c r="M14592" s="205" t="str" cm="1">
        <f t="array" ref="M14592">_xlfn.IFS(NOT(ISERROR(VLOOKUP(Table5[[#This Row],[Section]],TB_notTB,1,FALSE))),"No",LEFT(Table5[[#This Row],[Section]],3)="ETB","PLS",LEFT(Table5[[#This Row],[Section]],1)="7","PDB",NOT(ISBLANK(Table5[[#This Row],[Section]])),"No")</f>
        <v>No</v>
      </c>
    </row>
    <row r="14593" spans="1:13" x14ac:dyDescent="0.25">
      <c r="A14593" s="130" t="s">
        <v>10308</v>
      </c>
      <c r="B14593" s="130" t="s">
        <v>17222</v>
      </c>
      <c r="C14593" s="130" t="s">
        <v>75</v>
      </c>
      <c r="D14593" s="131">
        <v>4.8040000000000003</v>
      </c>
      <c r="E14593" s="132">
        <v>191</v>
      </c>
      <c r="F14593" s="132">
        <v>191</v>
      </c>
      <c r="G14593" s="126" t="s">
        <v>13768</v>
      </c>
      <c r="H14593" s="126" t="s">
        <v>20223</v>
      </c>
      <c r="I14593" s="126" t="s">
        <v>21134</v>
      </c>
      <c r="J14593" s="126" t="s">
        <v>26238</v>
      </c>
      <c r="K14593" s="9">
        <f>_xlfn.IFNA(VLOOKUP(Table5[[#This Row],[Section]],SubSill_Tier,2,FALSE),0)</f>
        <v>0</v>
      </c>
      <c r="L14593" s="9" t="str">
        <f t="shared" si="245"/>
        <v/>
      </c>
      <c r="M14593" s="205" t="str" cm="1">
        <f t="array" ref="M14593">_xlfn.IFS(NOT(ISERROR(VLOOKUP(Table5[[#This Row],[Section]],TB_notTB,1,FALSE))),"No",LEFT(Table5[[#This Row],[Section]],3)="ETB","PLS",LEFT(Table5[[#This Row],[Section]],1)="7","PDB",NOT(ISBLANK(Table5[[#This Row],[Section]])),"No")</f>
        <v>No</v>
      </c>
    </row>
    <row r="14594" spans="1:13" x14ac:dyDescent="0.25">
      <c r="A14594" s="130" t="s">
        <v>10309</v>
      </c>
      <c r="B14594" s="130" t="s">
        <v>17222</v>
      </c>
      <c r="C14594" s="130" t="s">
        <v>75</v>
      </c>
      <c r="D14594" s="131">
        <v>0.65600000000000003</v>
      </c>
      <c r="E14594" s="132">
        <v>159</v>
      </c>
      <c r="F14594" s="132">
        <v>159</v>
      </c>
      <c r="G14594" s="126" t="s">
        <v>13768</v>
      </c>
      <c r="H14594" s="126" t="s">
        <v>20223</v>
      </c>
      <c r="I14594" s="126" t="s">
        <v>21134</v>
      </c>
      <c r="J14594" s="126" t="s">
        <v>26236</v>
      </c>
      <c r="K14594" s="9">
        <f>_xlfn.IFNA(VLOOKUP(Table5[[#This Row],[Section]],SubSill_Tier,2,FALSE),0)</f>
        <v>0</v>
      </c>
      <c r="L14594" s="9" t="str">
        <f t="shared" si="245"/>
        <v/>
      </c>
      <c r="M14594" s="205" t="str" cm="1">
        <f t="array" ref="M14594">_xlfn.IFS(NOT(ISERROR(VLOOKUP(Table5[[#This Row],[Section]],TB_notTB,1,FALSE))),"No",LEFT(Table5[[#This Row],[Section]],3)="ETB","PLS",LEFT(Table5[[#This Row],[Section]],1)="7","PDB",NOT(ISBLANK(Table5[[#This Row],[Section]])),"No")</f>
        <v>No</v>
      </c>
    </row>
    <row r="14595" spans="1:13" x14ac:dyDescent="0.25">
      <c r="A14595" s="130" t="s">
        <v>10310</v>
      </c>
      <c r="B14595" s="130" t="s">
        <v>17222</v>
      </c>
      <c r="C14595" s="130" t="s">
        <v>75</v>
      </c>
      <c r="D14595" s="131">
        <v>0.98199999999999998</v>
      </c>
      <c r="E14595" s="132">
        <v>162</v>
      </c>
      <c r="F14595" s="132">
        <v>162</v>
      </c>
      <c r="G14595" s="126" t="s">
        <v>13768</v>
      </c>
      <c r="H14595" s="126" t="s">
        <v>20223</v>
      </c>
      <c r="I14595" s="126" t="s">
        <v>21134</v>
      </c>
      <c r="J14595" s="126" t="s">
        <v>26236</v>
      </c>
      <c r="K14595" s="9">
        <f>_xlfn.IFNA(VLOOKUP(Table5[[#This Row],[Section]],SubSill_Tier,2,FALSE),0)</f>
        <v>0</v>
      </c>
      <c r="L14595" s="9" t="str">
        <f t="shared" si="245"/>
        <v/>
      </c>
      <c r="M14595" s="205" t="str" cm="1">
        <f t="array" ref="M14595">_xlfn.IFS(NOT(ISERROR(VLOOKUP(Table5[[#This Row],[Section]],TB_notTB,1,FALSE))),"No",LEFT(Table5[[#This Row],[Section]],3)="ETB","PLS",LEFT(Table5[[#This Row],[Section]],1)="7","PDB",NOT(ISBLANK(Table5[[#This Row],[Section]])),"No")</f>
        <v>No</v>
      </c>
    </row>
    <row r="14596" spans="1:13" x14ac:dyDescent="0.25">
      <c r="A14596" s="130" t="s">
        <v>10311</v>
      </c>
      <c r="B14596" s="130" t="s">
        <v>10312</v>
      </c>
      <c r="C14596" s="130" t="s">
        <v>75</v>
      </c>
      <c r="D14596" s="131">
        <v>1.31</v>
      </c>
      <c r="E14596" s="132">
        <v>165</v>
      </c>
      <c r="F14596" s="132">
        <v>165</v>
      </c>
      <c r="G14596" s="126" t="s">
        <v>13715</v>
      </c>
      <c r="H14596" s="126" t="s">
        <v>20123</v>
      </c>
      <c r="I14596" s="126" t="s">
        <v>21058</v>
      </c>
      <c r="J14596" s="126" t="s">
        <v>26235</v>
      </c>
      <c r="K14596" s="9">
        <f>_xlfn.IFNA(VLOOKUP(Table5[[#This Row],[Section]],SubSill_Tier,2,FALSE),0)</f>
        <v>0</v>
      </c>
      <c r="L14596" s="9" t="str">
        <f t="shared" si="245"/>
        <v>Wall</v>
      </c>
      <c r="M14596" s="205" t="str" cm="1">
        <f t="array" ref="M14596">_xlfn.IFS(NOT(ISERROR(VLOOKUP(Table5[[#This Row],[Section]],TB_notTB,1,FALSE))),"No",LEFT(Table5[[#This Row],[Section]],3)="ETB","PLS",LEFT(Table5[[#This Row],[Section]],1)="7","PDB",NOT(ISBLANK(Table5[[#This Row],[Section]])),"No")</f>
        <v>No</v>
      </c>
    </row>
    <row r="14597" spans="1:13" x14ac:dyDescent="0.25">
      <c r="A14597" s="130" t="s">
        <v>10313</v>
      </c>
      <c r="B14597" s="130" t="s">
        <v>17222</v>
      </c>
      <c r="C14597" s="130" t="s">
        <v>75</v>
      </c>
      <c r="D14597" s="131">
        <v>2.6139999999999999</v>
      </c>
      <c r="E14597" s="132">
        <v>178</v>
      </c>
      <c r="F14597" s="132">
        <v>178</v>
      </c>
      <c r="G14597" s="126" t="s">
        <v>13768</v>
      </c>
      <c r="H14597" s="126" t="s">
        <v>20223</v>
      </c>
      <c r="I14597" s="126" t="s">
        <v>21134</v>
      </c>
      <c r="J14597" s="126" t="s">
        <v>26236</v>
      </c>
      <c r="K14597" s="9">
        <f>_xlfn.IFNA(VLOOKUP(Table5[[#This Row],[Section]],SubSill_Tier,2,FALSE),0)</f>
        <v>0</v>
      </c>
      <c r="L14597" s="9" t="str">
        <f t="shared" si="245"/>
        <v/>
      </c>
      <c r="M14597" s="205" t="str" cm="1">
        <f t="array" ref="M14597">_xlfn.IFS(NOT(ISERROR(VLOOKUP(Table5[[#This Row],[Section]],TB_notTB,1,FALSE))),"No",LEFT(Table5[[#This Row],[Section]],3)="ETB","PLS",LEFT(Table5[[#This Row],[Section]],1)="7","PDB",NOT(ISBLANK(Table5[[#This Row],[Section]])),"No")</f>
        <v>No</v>
      </c>
    </row>
    <row r="14598" spans="1:13" x14ac:dyDescent="0.25">
      <c r="A14598" s="130" t="s">
        <v>10314</v>
      </c>
      <c r="B14598" s="130" t="s">
        <v>17222</v>
      </c>
      <c r="C14598" s="130" t="s">
        <v>75</v>
      </c>
      <c r="D14598" s="131">
        <v>3.2770000000000001</v>
      </c>
      <c r="E14598" s="132">
        <v>184</v>
      </c>
      <c r="F14598" s="132">
        <v>184</v>
      </c>
      <c r="G14598" s="126" t="s">
        <v>13768</v>
      </c>
      <c r="H14598" s="126" t="s">
        <v>20223</v>
      </c>
      <c r="I14598" s="126" t="s">
        <v>21134</v>
      </c>
      <c r="J14598" s="126" t="s">
        <v>26238</v>
      </c>
      <c r="K14598" s="9">
        <f>_xlfn.IFNA(VLOOKUP(Table5[[#This Row],[Section]],SubSill_Tier,2,FALSE),0)</f>
        <v>0</v>
      </c>
      <c r="L14598" s="9" t="str">
        <f t="shared" si="245"/>
        <v/>
      </c>
      <c r="M14598" s="205" t="str" cm="1">
        <f t="array" ref="M14598">_xlfn.IFS(NOT(ISERROR(VLOOKUP(Table5[[#This Row],[Section]],TB_notTB,1,FALSE))),"No",LEFT(Table5[[#This Row],[Section]],3)="ETB","PLS",LEFT(Table5[[#This Row],[Section]],1)="7","PDB",NOT(ISBLANK(Table5[[#This Row],[Section]])),"No")</f>
        <v>No</v>
      </c>
    </row>
    <row r="14599" spans="1:13" x14ac:dyDescent="0.25">
      <c r="A14599" s="130" t="s">
        <v>10315</v>
      </c>
      <c r="B14599" s="130" t="s">
        <v>28864</v>
      </c>
      <c r="C14599" s="130" t="s">
        <v>75</v>
      </c>
      <c r="D14599" s="131">
        <v>4.258</v>
      </c>
      <c r="E14599" s="132">
        <v>203</v>
      </c>
      <c r="F14599" s="132">
        <v>203</v>
      </c>
      <c r="G14599" s="126" t="s">
        <v>13715</v>
      </c>
      <c r="H14599" s="126" t="s">
        <v>20123</v>
      </c>
      <c r="I14599" s="126" t="s">
        <v>21058</v>
      </c>
      <c r="J14599" s="126" t="s">
        <v>26240</v>
      </c>
      <c r="K14599" s="9">
        <f>_xlfn.IFNA(VLOOKUP(Table5[[#This Row],[Section]],SubSill_Tier,2,FALSE),0)</f>
        <v>0</v>
      </c>
      <c r="L14599" s="9" t="str">
        <f t="shared" si="245"/>
        <v>Wall</v>
      </c>
      <c r="M14599" s="205" t="str" cm="1">
        <f t="array" ref="M14599">_xlfn.IFS(NOT(ISERROR(VLOOKUP(Table5[[#This Row],[Section]],TB_notTB,1,FALSE))),"No",LEFT(Table5[[#This Row],[Section]],3)="ETB","PLS",LEFT(Table5[[#This Row],[Section]],1)="7","PDB",NOT(ISBLANK(Table5[[#This Row],[Section]])),"No")</f>
        <v>No</v>
      </c>
    </row>
    <row r="14600" spans="1:13" x14ac:dyDescent="0.25">
      <c r="A14600" s="130" t="s">
        <v>10316</v>
      </c>
      <c r="B14600" s="130" t="s">
        <v>17222</v>
      </c>
      <c r="C14600" s="130" t="s">
        <v>75</v>
      </c>
      <c r="D14600" s="131">
        <v>0.76600000000000001</v>
      </c>
      <c r="E14600" s="132">
        <v>184</v>
      </c>
      <c r="F14600" s="132">
        <v>184</v>
      </c>
      <c r="G14600" s="126" t="s">
        <v>13768</v>
      </c>
      <c r="H14600" s="126" t="s">
        <v>20223</v>
      </c>
      <c r="I14600" s="126" t="s">
        <v>21134</v>
      </c>
      <c r="J14600" s="126" t="s">
        <v>26236</v>
      </c>
      <c r="K14600" s="9">
        <f>_xlfn.IFNA(VLOOKUP(Table5[[#This Row],[Section]],SubSill_Tier,2,FALSE),0)</f>
        <v>0</v>
      </c>
      <c r="L14600" s="9" t="str">
        <f t="shared" si="245"/>
        <v/>
      </c>
      <c r="M14600" s="205" t="str" cm="1">
        <f t="array" ref="M14600">_xlfn.IFS(NOT(ISERROR(VLOOKUP(Table5[[#This Row],[Section]],TB_notTB,1,FALSE))),"No",LEFT(Table5[[#This Row],[Section]],3)="ETB","PLS",LEFT(Table5[[#This Row],[Section]],1)="7","PDB",NOT(ISBLANK(Table5[[#This Row],[Section]])),"No")</f>
        <v>No</v>
      </c>
    </row>
    <row r="14601" spans="1:13" x14ac:dyDescent="0.25">
      <c r="A14601" s="130" t="s">
        <v>10317</v>
      </c>
      <c r="B14601" s="130" t="s">
        <v>17222</v>
      </c>
      <c r="C14601" s="130" t="s">
        <v>75</v>
      </c>
      <c r="D14601" s="131">
        <v>1.5289999999999999</v>
      </c>
      <c r="E14601" s="132">
        <v>191</v>
      </c>
      <c r="F14601" s="132">
        <v>191</v>
      </c>
      <c r="G14601" s="126" t="s">
        <v>13768</v>
      </c>
      <c r="H14601" s="126" t="s">
        <v>20223</v>
      </c>
      <c r="I14601" s="126" t="s">
        <v>21134</v>
      </c>
      <c r="J14601" s="126" t="s">
        <v>26236</v>
      </c>
      <c r="K14601" s="9">
        <f>_xlfn.IFNA(VLOOKUP(Table5[[#This Row],[Section]],SubSill_Tier,2,FALSE),0)</f>
        <v>0</v>
      </c>
      <c r="L14601" s="9" t="str">
        <f t="shared" si="245"/>
        <v/>
      </c>
      <c r="M14601" s="205" t="str" cm="1">
        <f t="array" ref="M14601">_xlfn.IFS(NOT(ISERROR(VLOOKUP(Table5[[#This Row],[Section]],TB_notTB,1,FALSE))),"No",LEFT(Table5[[#This Row],[Section]],3)="ETB","PLS",LEFT(Table5[[#This Row],[Section]],1)="7","PDB",NOT(ISBLANK(Table5[[#This Row],[Section]])),"No")</f>
        <v>No</v>
      </c>
    </row>
    <row r="14602" spans="1:13" x14ac:dyDescent="0.25">
      <c r="A14602" s="130" t="s">
        <v>10318</v>
      </c>
      <c r="B14602" s="130" t="s">
        <v>10319</v>
      </c>
      <c r="C14602" s="130" t="s">
        <v>75</v>
      </c>
      <c r="D14602" s="131">
        <v>2.2839999999999998</v>
      </c>
      <c r="E14602" s="132">
        <v>197</v>
      </c>
      <c r="F14602" s="132">
        <v>100</v>
      </c>
      <c r="G14602" s="126" t="s">
        <v>13715</v>
      </c>
      <c r="H14602" s="126" t="s">
        <v>20123</v>
      </c>
      <c r="I14602" s="126" t="s">
        <v>21058</v>
      </c>
      <c r="J14602" s="126" t="s">
        <v>26236</v>
      </c>
      <c r="K14602" s="9">
        <f>_xlfn.IFNA(VLOOKUP(Table5[[#This Row],[Section]],SubSill_Tier,2,FALSE),0)</f>
        <v>0</v>
      </c>
      <c r="L14602" s="9" t="str">
        <f t="shared" si="245"/>
        <v>Wall</v>
      </c>
      <c r="M14602" s="205" t="str" cm="1">
        <f t="array" ref="M14602">_xlfn.IFS(NOT(ISERROR(VLOOKUP(Table5[[#This Row],[Section]],TB_notTB,1,FALSE))),"No",LEFT(Table5[[#This Row],[Section]],3)="ETB","PLS",LEFT(Table5[[#This Row],[Section]],1)="7","PDB",NOT(ISBLANK(Table5[[#This Row],[Section]])),"No")</f>
        <v>No</v>
      </c>
    </row>
    <row r="14603" spans="1:13" x14ac:dyDescent="0.25">
      <c r="A14603" s="130" t="s">
        <v>10320</v>
      </c>
      <c r="B14603" s="130" t="s">
        <v>17222</v>
      </c>
      <c r="C14603" s="130" t="s">
        <v>75</v>
      </c>
      <c r="D14603" s="131">
        <v>3.823</v>
      </c>
      <c r="E14603" s="132">
        <v>210</v>
      </c>
      <c r="F14603" s="132">
        <v>210</v>
      </c>
      <c r="G14603" s="126" t="s">
        <v>13768</v>
      </c>
      <c r="H14603" s="126" t="s">
        <v>20223</v>
      </c>
      <c r="I14603" s="126" t="s">
        <v>21134</v>
      </c>
      <c r="J14603" s="126" t="s">
        <v>26238</v>
      </c>
      <c r="K14603" s="9">
        <f>_xlfn.IFNA(VLOOKUP(Table5[[#This Row],[Section]],SubSill_Tier,2,FALSE),0)</f>
        <v>0</v>
      </c>
      <c r="L14603" s="9" t="str">
        <f t="shared" si="245"/>
        <v/>
      </c>
      <c r="M14603" s="205" t="str" cm="1">
        <f t="array" ref="M14603">_xlfn.IFS(NOT(ISERROR(VLOOKUP(Table5[[#This Row],[Section]],TB_notTB,1,FALSE))),"No",LEFT(Table5[[#This Row],[Section]],3)="ETB","PLS",LEFT(Table5[[#This Row],[Section]],1)="7","PDB",NOT(ISBLANK(Table5[[#This Row],[Section]])),"No")</f>
        <v>No</v>
      </c>
    </row>
    <row r="14604" spans="1:13" x14ac:dyDescent="0.25">
      <c r="A14604" s="130" t="s">
        <v>10321</v>
      </c>
      <c r="B14604" s="130" t="s">
        <v>10322</v>
      </c>
      <c r="C14604" s="130" t="s">
        <v>75</v>
      </c>
      <c r="D14604" s="131">
        <v>9.5150000000000006</v>
      </c>
      <c r="E14604" s="132">
        <v>254</v>
      </c>
      <c r="F14604" s="132">
        <v>254</v>
      </c>
      <c r="G14604" s="126" t="s">
        <v>13715</v>
      </c>
      <c r="H14604" s="126" t="s">
        <v>20149</v>
      </c>
      <c r="I14604" s="126" t="s">
        <v>20150</v>
      </c>
      <c r="J14604" s="126" t="s">
        <v>26244</v>
      </c>
      <c r="K14604" s="9">
        <f>_xlfn.IFNA(VLOOKUP(Table5[[#This Row],[Section]],SubSill_Tier,2,FALSE),0)</f>
        <v>0</v>
      </c>
      <c r="L14604" s="9" t="str">
        <f t="shared" si="245"/>
        <v>Wall</v>
      </c>
      <c r="M14604" s="205" t="str" cm="1">
        <f t="array" ref="M14604">_xlfn.IFS(NOT(ISERROR(VLOOKUP(Table5[[#This Row],[Section]],TB_notTB,1,FALSE))),"No",LEFT(Table5[[#This Row],[Section]],3)="ETB","PLS",LEFT(Table5[[#This Row],[Section]],1)="7","PDB",NOT(ISBLANK(Table5[[#This Row],[Section]])),"No")</f>
        <v>No</v>
      </c>
    </row>
    <row r="14605" spans="1:13" x14ac:dyDescent="0.25">
      <c r="A14605" s="130" t="s">
        <v>10323</v>
      </c>
      <c r="B14605" s="130" t="s">
        <v>17222</v>
      </c>
      <c r="C14605" s="130" t="s">
        <v>75</v>
      </c>
      <c r="D14605" s="131">
        <v>4.9130000000000003</v>
      </c>
      <c r="E14605" s="132">
        <v>229</v>
      </c>
      <c r="F14605" s="132">
        <v>229</v>
      </c>
      <c r="G14605" s="126" t="s">
        <v>13768</v>
      </c>
      <c r="H14605" s="126" t="s">
        <v>20223</v>
      </c>
      <c r="I14605" s="126" t="s">
        <v>21134</v>
      </c>
      <c r="J14605" s="126" t="s">
        <v>26238</v>
      </c>
      <c r="K14605" s="9">
        <f>_xlfn.IFNA(VLOOKUP(Table5[[#This Row],[Section]],SubSill_Tier,2,FALSE),0)</f>
        <v>0</v>
      </c>
      <c r="L14605" s="9" t="str">
        <f t="shared" si="245"/>
        <v/>
      </c>
      <c r="M14605" s="205" t="str" cm="1">
        <f t="array" ref="M14605">_xlfn.IFS(NOT(ISERROR(VLOOKUP(Table5[[#This Row],[Section]],TB_notTB,1,FALSE))),"No",LEFT(Table5[[#This Row],[Section]],3)="ETB","PLS",LEFT(Table5[[#This Row],[Section]],1)="7","PDB",NOT(ISBLANK(Table5[[#This Row],[Section]])),"No")</f>
        <v>No</v>
      </c>
    </row>
    <row r="14606" spans="1:13" x14ac:dyDescent="0.25">
      <c r="A14606" s="130" t="s">
        <v>10324</v>
      </c>
      <c r="B14606" s="130" t="s">
        <v>10325</v>
      </c>
      <c r="C14606" s="130" t="s">
        <v>75</v>
      </c>
      <c r="D14606" s="131">
        <v>10.195</v>
      </c>
      <c r="E14606" s="132">
        <v>267</v>
      </c>
      <c r="F14606" s="132">
        <v>267</v>
      </c>
      <c r="G14606" s="126" t="s">
        <v>13715</v>
      </c>
      <c r="H14606" s="126" t="s">
        <v>20123</v>
      </c>
      <c r="I14606" s="126" t="s">
        <v>21058</v>
      </c>
      <c r="J14606" s="126" t="s">
        <v>26248</v>
      </c>
      <c r="K14606" s="9">
        <f>_xlfn.IFNA(VLOOKUP(Table5[[#This Row],[Section]],SubSill_Tier,2,FALSE),0)</f>
        <v>0</v>
      </c>
      <c r="L14606" s="9" t="str">
        <f t="shared" si="245"/>
        <v>Wall</v>
      </c>
      <c r="M14606" s="205" t="str" cm="1">
        <f t="array" ref="M14606">_xlfn.IFS(NOT(ISERROR(VLOOKUP(Table5[[#This Row],[Section]],TB_notTB,1,FALSE))),"No",LEFT(Table5[[#This Row],[Section]],3)="ETB","PLS",LEFT(Table5[[#This Row],[Section]],1)="7","PDB",NOT(ISBLANK(Table5[[#This Row],[Section]])),"No")</f>
        <v>No</v>
      </c>
    </row>
    <row r="14607" spans="1:13" x14ac:dyDescent="0.25">
      <c r="A14607" s="130" t="s">
        <v>10326</v>
      </c>
      <c r="B14607" s="130" t="s">
        <v>17222</v>
      </c>
      <c r="C14607" s="130" t="s">
        <v>75</v>
      </c>
      <c r="D14607" s="131">
        <v>1.3069999999999999</v>
      </c>
      <c r="E14607" s="132">
        <v>213</v>
      </c>
      <c r="F14607" s="132">
        <v>213</v>
      </c>
      <c r="G14607" s="126" t="s">
        <v>13768</v>
      </c>
      <c r="H14607" s="126" t="s">
        <v>20223</v>
      </c>
      <c r="I14607" s="126" t="s">
        <v>21134</v>
      </c>
      <c r="J14607" s="126" t="s">
        <v>26236</v>
      </c>
      <c r="K14607" s="9">
        <f>_xlfn.IFNA(VLOOKUP(Table5[[#This Row],[Section]],SubSill_Tier,2,FALSE),0)</f>
        <v>0</v>
      </c>
      <c r="L14607" s="9" t="str">
        <f t="shared" si="245"/>
        <v/>
      </c>
      <c r="M14607" s="205" t="str" cm="1">
        <f t="array" ref="M14607">_xlfn.IFS(NOT(ISERROR(VLOOKUP(Table5[[#This Row],[Section]],TB_notTB,1,FALSE))),"No",LEFT(Table5[[#This Row],[Section]],3)="ETB","PLS",LEFT(Table5[[#This Row],[Section]],1)="7","PDB",NOT(ISBLANK(Table5[[#This Row],[Section]])),"No")</f>
        <v>No</v>
      </c>
    </row>
    <row r="14608" spans="1:13" x14ac:dyDescent="0.25">
      <c r="A14608" s="130" t="s">
        <v>10327</v>
      </c>
      <c r="B14608" s="130" t="s">
        <v>17222</v>
      </c>
      <c r="C14608" s="130" t="s">
        <v>75</v>
      </c>
      <c r="D14608" s="131">
        <v>1.7470000000000001</v>
      </c>
      <c r="E14608" s="132">
        <v>216</v>
      </c>
      <c r="F14608" s="132">
        <v>216</v>
      </c>
      <c r="G14608" s="126" t="s">
        <v>13768</v>
      </c>
      <c r="H14608" s="126" t="s">
        <v>20223</v>
      </c>
      <c r="I14608" s="126" t="s">
        <v>21134</v>
      </c>
      <c r="J14608" s="126" t="s">
        <v>26236</v>
      </c>
      <c r="K14608" s="9">
        <f>_xlfn.IFNA(VLOOKUP(Table5[[#This Row],[Section]],SubSill_Tier,2,FALSE),0)</f>
        <v>0</v>
      </c>
      <c r="L14608" s="9" t="str">
        <f t="shared" si="245"/>
        <v/>
      </c>
      <c r="M14608" s="205" t="str" cm="1">
        <f t="array" ref="M14608">_xlfn.IFS(NOT(ISERROR(VLOOKUP(Table5[[#This Row],[Section]],TB_notTB,1,FALSE))),"No",LEFT(Table5[[#This Row],[Section]],3)="ETB","PLS",LEFT(Table5[[#This Row],[Section]],1)="7","PDB",NOT(ISBLANK(Table5[[#This Row],[Section]])),"No")</f>
        <v>No</v>
      </c>
    </row>
    <row r="14609" spans="1:13" x14ac:dyDescent="0.25">
      <c r="A14609" s="130" t="s">
        <v>10328</v>
      </c>
      <c r="B14609" s="130" t="s">
        <v>17222</v>
      </c>
      <c r="C14609" s="130" t="s">
        <v>75</v>
      </c>
      <c r="D14609" s="131">
        <v>2.6190000000000002</v>
      </c>
      <c r="E14609" s="132">
        <v>222</v>
      </c>
      <c r="F14609" s="132">
        <v>222</v>
      </c>
      <c r="G14609" s="126" t="s">
        <v>13768</v>
      </c>
      <c r="H14609" s="126" t="s">
        <v>20223</v>
      </c>
      <c r="I14609" s="126" t="s">
        <v>21134</v>
      </c>
      <c r="J14609" s="126" t="s">
        <v>26236</v>
      </c>
      <c r="K14609" s="9">
        <f>_xlfn.IFNA(VLOOKUP(Table5[[#This Row],[Section]],SubSill_Tier,2,FALSE),0)</f>
        <v>0</v>
      </c>
      <c r="L14609" s="9" t="str">
        <f t="shared" si="245"/>
        <v/>
      </c>
      <c r="M14609" s="205" t="str" cm="1">
        <f t="array" ref="M14609">_xlfn.IFS(NOT(ISERROR(VLOOKUP(Table5[[#This Row],[Section]],TB_notTB,1,FALSE))),"No",LEFT(Table5[[#This Row],[Section]],3)="ETB","PLS",LEFT(Table5[[#This Row],[Section]],1)="7","PDB",NOT(ISBLANK(Table5[[#This Row],[Section]])),"No")</f>
        <v>No</v>
      </c>
    </row>
    <row r="14610" spans="1:13" x14ac:dyDescent="0.25">
      <c r="A14610" s="130" t="s">
        <v>10329</v>
      </c>
      <c r="B14610" s="130" t="s">
        <v>17222</v>
      </c>
      <c r="C14610" s="130" t="s">
        <v>75</v>
      </c>
      <c r="D14610" s="131">
        <v>3.4940000000000002</v>
      </c>
      <c r="E14610" s="132">
        <v>229</v>
      </c>
      <c r="F14610" s="132">
        <v>229</v>
      </c>
      <c r="G14610" s="126" t="s">
        <v>13768</v>
      </c>
      <c r="H14610" s="126" t="s">
        <v>20223</v>
      </c>
      <c r="I14610" s="126" t="s">
        <v>21134</v>
      </c>
      <c r="J14610" s="126" t="s">
        <v>26238</v>
      </c>
      <c r="K14610" s="9">
        <f>_xlfn.IFNA(VLOOKUP(Table5[[#This Row],[Section]],SubSill_Tier,2,FALSE),0)</f>
        <v>0</v>
      </c>
      <c r="L14610" s="9" t="str">
        <f t="shared" si="245"/>
        <v/>
      </c>
      <c r="M14610" s="205" t="str" cm="1">
        <f t="array" ref="M14610">_xlfn.IFS(NOT(ISERROR(VLOOKUP(Table5[[#This Row],[Section]],TB_notTB,1,FALSE))),"No",LEFT(Table5[[#This Row],[Section]],3)="ETB","PLS",LEFT(Table5[[#This Row],[Section]],1)="7","PDB",NOT(ISBLANK(Table5[[#This Row],[Section]])),"No")</f>
        <v>No</v>
      </c>
    </row>
    <row r="14611" spans="1:13" x14ac:dyDescent="0.25">
      <c r="A14611" s="130" t="s">
        <v>10330</v>
      </c>
      <c r="B14611" s="130" t="s">
        <v>17222</v>
      </c>
      <c r="C14611" s="130" t="s">
        <v>75</v>
      </c>
      <c r="D14611" s="131">
        <v>4.3689999999999998</v>
      </c>
      <c r="E14611" s="132">
        <v>235</v>
      </c>
      <c r="F14611" s="132">
        <v>235</v>
      </c>
      <c r="G14611" s="126" t="s">
        <v>13768</v>
      </c>
      <c r="H14611" s="126" t="s">
        <v>20223</v>
      </c>
      <c r="I14611" s="126" t="s">
        <v>21134</v>
      </c>
      <c r="J14611" s="126" t="s">
        <v>26238</v>
      </c>
      <c r="K14611" s="9">
        <f>_xlfn.IFNA(VLOOKUP(Table5[[#This Row],[Section]],SubSill_Tier,2,FALSE),0)</f>
        <v>0</v>
      </c>
      <c r="L14611" s="9" t="str">
        <f t="shared" si="245"/>
        <v/>
      </c>
      <c r="M14611" s="205" t="str" cm="1">
        <f t="array" ref="M14611">_xlfn.IFS(NOT(ISERROR(VLOOKUP(Table5[[#This Row],[Section]],TB_notTB,1,FALSE))),"No",LEFT(Table5[[#This Row],[Section]],3)="ETB","PLS",LEFT(Table5[[#This Row],[Section]],1)="7","PDB",NOT(ISBLANK(Table5[[#This Row],[Section]])),"No")</f>
        <v>No</v>
      </c>
    </row>
    <row r="14612" spans="1:13" x14ac:dyDescent="0.25">
      <c r="A14612" s="130" t="s">
        <v>10331</v>
      </c>
      <c r="B14612" s="130" t="s">
        <v>17222</v>
      </c>
      <c r="C14612" s="130" t="s">
        <v>75</v>
      </c>
      <c r="D14612" s="131">
        <v>5.2249999999999996</v>
      </c>
      <c r="E14612" s="132">
        <v>241</v>
      </c>
      <c r="F14612" s="132">
        <v>241</v>
      </c>
      <c r="G14612" s="126" t="s">
        <v>13768</v>
      </c>
      <c r="H14612" s="126" t="s">
        <v>20149</v>
      </c>
      <c r="I14612" s="126" t="s">
        <v>20150</v>
      </c>
      <c r="J14612" s="126" t="s">
        <v>26244</v>
      </c>
      <c r="K14612" s="9">
        <f>_xlfn.IFNA(VLOOKUP(Table5[[#This Row],[Section]],SubSill_Tier,2,FALSE),0)</f>
        <v>0</v>
      </c>
      <c r="L14612" s="9" t="str">
        <f t="shared" si="245"/>
        <v/>
      </c>
      <c r="M14612" s="205" t="str" cm="1">
        <f t="array" ref="M14612">_xlfn.IFS(NOT(ISERROR(VLOOKUP(Table5[[#This Row],[Section]],TB_notTB,1,FALSE))),"No",LEFT(Table5[[#This Row],[Section]],3)="ETB","PLS",LEFT(Table5[[#This Row],[Section]],1)="7","PDB",NOT(ISBLANK(Table5[[#This Row],[Section]])),"No")</f>
        <v>No</v>
      </c>
    </row>
    <row r="14613" spans="1:13" x14ac:dyDescent="0.25">
      <c r="A14613" s="130" t="s">
        <v>10332</v>
      </c>
      <c r="B14613" s="130" t="s">
        <v>10333</v>
      </c>
      <c r="C14613" s="130" t="s">
        <v>75</v>
      </c>
      <c r="D14613" s="131">
        <v>15.41</v>
      </c>
      <c r="E14613" s="132">
        <v>318</v>
      </c>
      <c r="F14613" s="132">
        <v>318</v>
      </c>
      <c r="G14613" s="126" t="s">
        <v>13715</v>
      </c>
      <c r="H14613" s="126" t="s">
        <v>20151</v>
      </c>
      <c r="I14613" s="126" t="s">
        <v>20152</v>
      </c>
      <c r="J14613" s="126" t="s">
        <v>26249</v>
      </c>
      <c r="K14613" s="9">
        <f>_xlfn.IFNA(VLOOKUP(Table5[[#This Row],[Section]],SubSill_Tier,2,FALSE),0)</f>
        <v>0</v>
      </c>
      <c r="L14613" s="9" t="str">
        <f t="shared" si="245"/>
        <v>Wall</v>
      </c>
      <c r="M14613" s="205" t="str" cm="1">
        <f t="array" ref="M14613">_xlfn.IFS(NOT(ISERROR(VLOOKUP(Table5[[#This Row],[Section]],TB_notTB,1,FALSE))),"No",LEFT(Table5[[#This Row],[Section]],3)="ETB","PLS",LEFT(Table5[[#This Row],[Section]],1)="7","PDB",NOT(ISBLANK(Table5[[#This Row],[Section]])),"No")</f>
        <v>No</v>
      </c>
    </row>
    <row r="14614" spans="1:13" x14ac:dyDescent="0.25">
      <c r="A14614" s="130" t="s">
        <v>10334</v>
      </c>
      <c r="B14614" s="130" t="s">
        <v>28865</v>
      </c>
      <c r="C14614" s="130" t="s">
        <v>75</v>
      </c>
      <c r="D14614" s="131">
        <v>2.9380000000000002</v>
      </c>
      <c r="E14614" s="132">
        <v>248</v>
      </c>
      <c r="F14614" s="132">
        <v>248</v>
      </c>
      <c r="G14614" s="126" t="s">
        <v>13715</v>
      </c>
      <c r="H14614" s="126" t="s">
        <v>20123</v>
      </c>
      <c r="I14614" s="126" t="s">
        <v>21058</v>
      </c>
      <c r="J14614" s="126" t="s">
        <v>26236</v>
      </c>
      <c r="K14614" s="9">
        <f>_xlfn.IFNA(VLOOKUP(Table5[[#This Row],[Section]],SubSill_Tier,2,FALSE),0)</f>
        <v>0</v>
      </c>
      <c r="L14614" s="9" t="str">
        <f t="shared" si="245"/>
        <v>Wall</v>
      </c>
      <c r="M14614" s="205" t="str" cm="1">
        <f t="array" ref="M14614">_xlfn.IFS(NOT(ISERROR(VLOOKUP(Table5[[#This Row],[Section]],TB_notTB,1,FALSE))),"No",LEFT(Table5[[#This Row],[Section]],3)="ETB","PLS",LEFT(Table5[[#This Row],[Section]],1)="7","PDB",NOT(ISBLANK(Table5[[#This Row],[Section]])),"No")</f>
        <v>No</v>
      </c>
    </row>
    <row r="14615" spans="1:13" x14ac:dyDescent="0.25">
      <c r="A14615" s="130" t="s">
        <v>10335</v>
      </c>
      <c r="B14615" s="130" t="s">
        <v>17222</v>
      </c>
      <c r="C14615" s="130" t="s">
        <v>75</v>
      </c>
      <c r="D14615" s="131">
        <v>5.8780000000000001</v>
      </c>
      <c r="E14615" s="132">
        <v>267</v>
      </c>
      <c r="F14615" s="132">
        <v>267</v>
      </c>
      <c r="G14615" s="126" t="s">
        <v>13768</v>
      </c>
      <c r="H14615" s="126" t="s">
        <v>20149</v>
      </c>
      <c r="I14615" s="126" t="s">
        <v>20150</v>
      </c>
      <c r="J14615" s="126" t="s">
        <v>26244</v>
      </c>
      <c r="K14615" s="9">
        <f>_xlfn.IFNA(VLOOKUP(Table5[[#This Row],[Section]],SubSill_Tier,2,FALSE),0)</f>
        <v>0</v>
      </c>
      <c r="L14615" s="9" t="str">
        <f t="shared" si="245"/>
        <v/>
      </c>
      <c r="M14615" s="205" t="str" cm="1">
        <f t="array" ref="M14615">_xlfn.IFS(NOT(ISERROR(VLOOKUP(Table5[[#This Row],[Section]],TB_notTB,1,FALSE))),"No",LEFT(Table5[[#This Row],[Section]],3)="ETB","PLS",LEFT(Table5[[#This Row],[Section]],1)="7","PDB",NOT(ISBLANK(Table5[[#This Row],[Section]])),"No")</f>
        <v>No</v>
      </c>
    </row>
    <row r="14616" spans="1:13" x14ac:dyDescent="0.25">
      <c r="A14616" s="130" t="s">
        <v>10336</v>
      </c>
      <c r="B14616" s="130" t="s">
        <v>27651</v>
      </c>
      <c r="C14616" s="130" t="s">
        <v>75</v>
      </c>
      <c r="D14616" s="131">
        <v>2.177</v>
      </c>
      <c r="E14616" s="132">
        <v>267</v>
      </c>
      <c r="F14616" s="132">
        <v>267</v>
      </c>
      <c r="G14616" s="126" t="s">
        <v>13715</v>
      </c>
      <c r="H14616" s="126" t="s">
        <v>20123</v>
      </c>
      <c r="I14616" s="126" t="s">
        <v>21058</v>
      </c>
      <c r="J14616" s="126" t="s">
        <v>26235</v>
      </c>
      <c r="K14616" s="9">
        <f>_xlfn.IFNA(VLOOKUP(Table5[[#This Row],[Section]],SubSill_Tier,2,FALSE),0)</f>
        <v>0</v>
      </c>
      <c r="L14616" s="9" t="str">
        <f t="shared" si="245"/>
        <v>Wall</v>
      </c>
      <c r="M14616" s="205" t="str" cm="1">
        <f t="array" ref="M14616">_xlfn.IFS(NOT(ISERROR(VLOOKUP(Table5[[#This Row],[Section]],TB_notTB,1,FALSE))),"No",LEFT(Table5[[#This Row],[Section]],3)="ETB","PLS",LEFT(Table5[[#This Row],[Section]],1)="7","PDB",NOT(ISBLANK(Table5[[#This Row],[Section]])),"No")</f>
        <v>No</v>
      </c>
    </row>
    <row r="14617" spans="1:13" x14ac:dyDescent="0.25">
      <c r="A14617" s="130" t="s">
        <v>10337</v>
      </c>
      <c r="B14617" s="130" t="s">
        <v>10338</v>
      </c>
      <c r="C14617" s="130" t="s">
        <v>75</v>
      </c>
      <c r="D14617" s="131">
        <v>3.2639999999999998</v>
      </c>
      <c r="E14617" s="132">
        <v>273</v>
      </c>
      <c r="F14617" s="132">
        <v>273</v>
      </c>
      <c r="G14617" s="126" t="s">
        <v>13715</v>
      </c>
      <c r="H14617" s="126" t="s">
        <v>20123</v>
      </c>
      <c r="I14617" s="126" t="s">
        <v>21058</v>
      </c>
      <c r="J14617" s="126" t="s">
        <v>26240</v>
      </c>
      <c r="K14617" s="9">
        <f>_xlfn.IFNA(VLOOKUP(Table5[[#This Row],[Section]],SubSill_Tier,2,FALSE),0)</f>
        <v>0</v>
      </c>
      <c r="L14617" s="9" t="str">
        <f t="shared" si="245"/>
        <v>Wall</v>
      </c>
      <c r="M14617" s="205" t="str" cm="1">
        <f t="array" ref="M14617">_xlfn.IFS(NOT(ISERROR(VLOOKUP(Table5[[#This Row],[Section]],TB_notTB,1,FALSE))),"No",LEFT(Table5[[#This Row],[Section]],3)="ETB","PLS",LEFT(Table5[[#This Row],[Section]],1)="7","PDB",NOT(ISBLANK(Table5[[#This Row],[Section]])),"No")</f>
        <v>No</v>
      </c>
    </row>
    <row r="14618" spans="1:13" x14ac:dyDescent="0.25">
      <c r="A14618" s="130" t="s">
        <v>18953</v>
      </c>
      <c r="B14618" s="130" t="s">
        <v>18954</v>
      </c>
      <c r="C14618" s="130" t="s">
        <v>75</v>
      </c>
      <c r="D14618" s="131">
        <v>4.3550000000000004</v>
      </c>
      <c r="E14618" s="132">
        <v>279</v>
      </c>
      <c r="F14618" s="132">
        <v>279</v>
      </c>
      <c r="G14618" s="126" t="s">
        <v>13715</v>
      </c>
      <c r="H14618" s="126" t="s">
        <v>20123</v>
      </c>
      <c r="I14618" s="126" t="s">
        <v>21058</v>
      </c>
      <c r="J14618" s="126" t="s">
        <v>26240</v>
      </c>
      <c r="K14618" s="9">
        <f>_xlfn.IFNA(VLOOKUP(Table5[[#This Row],[Section]],SubSill_Tier,2,FALSE),0)</f>
        <v>0</v>
      </c>
      <c r="L14618" s="9" t="str">
        <f t="shared" ref="L14618:L14649" si="246">IFERROR(IF(LEFT(G14618,2)="AI",IF(_xlfn.NUMBERVALUE(IFERROR(LEFT(IF(ISERROR(FIND("X",UPPER(B14618))),UPPER(B14618),RIGHT(UPPER(B14618),LEN(UPPER(B14618))-FIND("~",SUBSTITUTE(UPPER(B14618),"X","~",LEN(UPPER(B14618))-LEN(SUBSTITUTE(UPPER(B14618),"X","")))))),FIND(" ",IF(ISERROR(FIND("X",UPPER(B14618))),UPPER(B14618),RIGHT(UPPER(B14618),LEN(UPPER(B14618))-FIND("~",SUBSTITUTE(UPPER(B14618),"X","~",LEN(UPPER(B14618))-LEN(SUBSTITUTE(UPPER(B14618),"X","")))))),1)-1),IF(ISERROR(FIND("X",UPPER(B14618))),UPPER(B14618),RIGHT(UPPER(B14618),LEN(UPPER(B14618))-FIND("~",SUBSTITUTE(UPPER(B14618),"X","~",LEN(UPPER(B14618))-LEN(SUBSTITUTE(UPPER(B14618),"X",""))))))),".")&gt;=5,"Wall",""),""),"")</f>
        <v>Wall</v>
      </c>
      <c r="M14618" s="205" t="str" cm="1">
        <f t="array" ref="M14618">_xlfn.IFS(NOT(ISERROR(VLOOKUP(Table5[[#This Row],[Section]],TB_notTB,1,FALSE))),"No",LEFT(Table5[[#This Row],[Section]],3)="ETB","PLS",LEFT(Table5[[#This Row],[Section]],1)="7","PDB",NOT(ISBLANK(Table5[[#This Row],[Section]])),"No")</f>
        <v>No</v>
      </c>
    </row>
    <row r="14619" spans="1:13" x14ac:dyDescent="0.25">
      <c r="A14619" s="130" t="s">
        <v>10339</v>
      </c>
      <c r="B14619" s="130" t="s">
        <v>17222</v>
      </c>
      <c r="C14619" s="130" t="s">
        <v>75</v>
      </c>
      <c r="D14619" s="131">
        <v>5.4459999999999997</v>
      </c>
      <c r="E14619" s="132">
        <v>286</v>
      </c>
      <c r="F14619" s="132">
        <v>286</v>
      </c>
      <c r="G14619" s="126" t="s">
        <v>13768</v>
      </c>
      <c r="H14619" s="126" t="s">
        <v>20149</v>
      </c>
      <c r="I14619" s="126" t="s">
        <v>20150</v>
      </c>
      <c r="J14619" s="126" t="s">
        <v>26244</v>
      </c>
      <c r="K14619" s="9">
        <f>_xlfn.IFNA(VLOOKUP(Table5[[#This Row],[Section]],SubSill_Tier,2,FALSE),0)</f>
        <v>0</v>
      </c>
      <c r="L14619" s="9" t="str">
        <f t="shared" si="246"/>
        <v/>
      </c>
      <c r="M14619" s="205" t="str" cm="1">
        <f t="array" ref="M14619">_xlfn.IFS(NOT(ISERROR(VLOOKUP(Table5[[#This Row],[Section]],TB_notTB,1,FALSE))),"No",LEFT(Table5[[#This Row],[Section]],3)="ETB","PLS",LEFT(Table5[[#This Row],[Section]],1)="7","PDB",NOT(ISBLANK(Table5[[#This Row],[Section]])),"No")</f>
        <v>No</v>
      </c>
    </row>
    <row r="14620" spans="1:13" x14ac:dyDescent="0.25">
      <c r="A14620" s="130" t="s">
        <v>27652</v>
      </c>
      <c r="B14620" s="130" t="s">
        <v>28866</v>
      </c>
      <c r="C14620" s="130" t="s">
        <v>75</v>
      </c>
      <c r="D14620" s="131">
        <v>8.7100000000000009</v>
      </c>
      <c r="E14620" s="132">
        <v>305</v>
      </c>
      <c r="F14620" s="132">
        <v>305</v>
      </c>
      <c r="G14620" s="126" t="s">
        <v>13715</v>
      </c>
      <c r="H14620" s="126" t="s">
        <v>20123</v>
      </c>
      <c r="I14620" s="126" t="s">
        <v>21058</v>
      </c>
      <c r="J14620" s="126" t="s">
        <v>26245</v>
      </c>
      <c r="K14620" s="9">
        <f>_xlfn.IFNA(VLOOKUP(Table5[[#This Row],[Section]],SubSill_Tier,2,FALSE),0)</f>
        <v>0</v>
      </c>
      <c r="L14620" s="9" t="str">
        <f t="shared" si="246"/>
        <v>Wall</v>
      </c>
      <c r="M14620" s="205" t="str" cm="1">
        <f t="array" ref="M14620">_xlfn.IFS(NOT(ISERROR(VLOOKUP(Table5[[#This Row],[Section]],TB_notTB,1,FALSE))),"No",LEFT(Table5[[#This Row],[Section]],3)="ETB","PLS",LEFT(Table5[[#This Row],[Section]],1)="7","PDB",NOT(ISBLANK(Table5[[#This Row],[Section]])),"No")</f>
        <v>No</v>
      </c>
    </row>
    <row r="14621" spans="1:13" x14ac:dyDescent="0.25">
      <c r="A14621" s="130" t="s">
        <v>29903</v>
      </c>
      <c r="B14621" s="130" t="s">
        <v>29904</v>
      </c>
      <c r="C14621" s="130" t="s">
        <v>75</v>
      </c>
      <c r="D14621" s="131">
        <v>17.419</v>
      </c>
      <c r="E14621" s="132">
        <v>356</v>
      </c>
      <c r="F14621" s="132">
        <v>356</v>
      </c>
      <c r="G14621" s="126" t="s">
        <v>13715</v>
      </c>
      <c r="H14621" s="126" t="s">
        <v>20123</v>
      </c>
      <c r="I14621" s="126" t="s">
        <v>21058</v>
      </c>
      <c r="J14621" s="126" t="s">
        <v>26249</v>
      </c>
      <c r="K14621" s="9">
        <f>_xlfn.IFNA(VLOOKUP(Table5[[#This Row],[Section]],SubSill_Tier,2,FALSE),0)</f>
        <v>0</v>
      </c>
      <c r="L14621" s="9" t="str">
        <f t="shared" si="246"/>
        <v>Wall</v>
      </c>
      <c r="M14621" s="205" t="str" cm="1">
        <f t="array" ref="M14621">_xlfn.IFS(NOT(ISERROR(VLOOKUP(Table5[[#This Row],[Section]],TB_notTB,1,FALSE))),"No",LEFT(Table5[[#This Row],[Section]],3)="ETB","PLS",LEFT(Table5[[#This Row],[Section]],1)="7","PDB",NOT(ISBLANK(Table5[[#This Row],[Section]])),"No")</f>
        <v>No</v>
      </c>
    </row>
    <row r="14622" spans="1:13" x14ac:dyDescent="0.25">
      <c r="A14622" s="130" t="s">
        <v>10340</v>
      </c>
      <c r="B14622" s="130" t="s">
        <v>17222</v>
      </c>
      <c r="C14622" s="130" t="s">
        <v>75</v>
      </c>
      <c r="D14622" s="131">
        <v>1.3120000000000001</v>
      </c>
      <c r="E14622" s="132">
        <v>311</v>
      </c>
      <c r="F14622" s="132">
        <v>311</v>
      </c>
      <c r="G14622" s="126" t="s">
        <v>13768</v>
      </c>
      <c r="H14622" s="126" t="s">
        <v>20223</v>
      </c>
      <c r="I14622" s="126" t="s">
        <v>21134</v>
      </c>
      <c r="J14622" s="126" t="s">
        <v>26236</v>
      </c>
      <c r="K14622" s="9">
        <f>_xlfn.IFNA(VLOOKUP(Table5[[#This Row],[Section]],SubSill_Tier,2,FALSE),0)</f>
        <v>0</v>
      </c>
      <c r="L14622" s="9" t="str">
        <f t="shared" si="246"/>
        <v/>
      </c>
      <c r="M14622" s="205" t="str" cm="1">
        <f t="array" ref="M14622">_xlfn.IFS(NOT(ISERROR(VLOOKUP(Table5[[#This Row],[Section]],TB_notTB,1,FALSE))),"No",LEFT(Table5[[#This Row],[Section]],3)="ETB","PLS",LEFT(Table5[[#This Row],[Section]],1)="7","PDB",NOT(ISBLANK(Table5[[#This Row],[Section]])),"No")</f>
        <v>No</v>
      </c>
    </row>
    <row r="14623" spans="1:13" x14ac:dyDescent="0.25">
      <c r="A14623" s="130" t="s">
        <v>10341</v>
      </c>
      <c r="B14623" s="130" t="s">
        <v>17222</v>
      </c>
      <c r="C14623" s="130" t="s">
        <v>75</v>
      </c>
      <c r="D14623" s="131">
        <v>3.9289999999999998</v>
      </c>
      <c r="E14623" s="132">
        <v>324</v>
      </c>
      <c r="F14623" s="132">
        <v>324</v>
      </c>
      <c r="G14623" s="126" t="s">
        <v>13768</v>
      </c>
      <c r="H14623" s="126" t="s">
        <v>20223</v>
      </c>
      <c r="I14623" s="126" t="s">
        <v>21134</v>
      </c>
      <c r="J14623" s="126" t="s">
        <v>26238</v>
      </c>
      <c r="K14623" s="9">
        <f>_xlfn.IFNA(VLOOKUP(Table5[[#This Row],[Section]],SubSill_Tier,2,FALSE),0)</f>
        <v>0</v>
      </c>
      <c r="L14623" s="9" t="str">
        <f t="shared" si="246"/>
        <v/>
      </c>
      <c r="M14623" s="205" t="str" cm="1">
        <f t="array" ref="M14623">_xlfn.IFS(NOT(ISERROR(VLOOKUP(Table5[[#This Row],[Section]],TB_notTB,1,FALSE))),"No",LEFT(Table5[[#This Row],[Section]],3)="ETB","PLS",LEFT(Table5[[#This Row],[Section]],1)="7","PDB",NOT(ISBLANK(Table5[[#This Row],[Section]])),"No")</f>
        <v>No</v>
      </c>
    </row>
    <row r="14624" spans="1:13" x14ac:dyDescent="0.25">
      <c r="A14624" s="130" t="s">
        <v>10342</v>
      </c>
      <c r="B14624" s="130" t="s">
        <v>17222</v>
      </c>
      <c r="C14624" s="130" t="s">
        <v>75</v>
      </c>
      <c r="D14624" s="131">
        <v>4.5810000000000004</v>
      </c>
      <c r="E14624" s="132">
        <v>327</v>
      </c>
      <c r="F14624" s="132">
        <v>327</v>
      </c>
      <c r="G14624" s="126" t="s">
        <v>13768</v>
      </c>
      <c r="H14624" s="126" t="s">
        <v>20223</v>
      </c>
      <c r="I14624" s="126" t="s">
        <v>21134</v>
      </c>
      <c r="J14624" s="126" t="s">
        <v>26238</v>
      </c>
      <c r="K14624" s="9">
        <f>_xlfn.IFNA(VLOOKUP(Table5[[#This Row],[Section]],SubSill_Tier,2,FALSE),0)</f>
        <v>0</v>
      </c>
      <c r="L14624" s="9" t="str">
        <f t="shared" si="246"/>
        <v/>
      </c>
      <c r="M14624" s="205" t="str" cm="1">
        <f t="array" ref="M14624">_xlfn.IFS(NOT(ISERROR(VLOOKUP(Table5[[#This Row],[Section]],TB_notTB,1,FALSE))),"No",LEFT(Table5[[#This Row],[Section]],3)="ETB","PLS",LEFT(Table5[[#This Row],[Section]],1)="7","PDB",NOT(ISBLANK(Table5[[#This Row],[Section]])),"No")</f>
        <v>No</v>
      </c>
    </row>
    <row r="14625" spans="1:13" x14ac:dyDescent="0.25">
      <c r="A14625" s="130" t="s">
        <v>10343</v>
      </c>
      <c r="B14625" s="130" t="s">
        <v>10344</v>
      </c>
      <c r="C14625" s="130" t="s">
        <v>75</v>
      </c>
      <c r="D14625" s="131">
        <v>5.226</v>
      </c>
      <c r="E14625" s="132">
        <v>330</v>
      </c>
      <c r="F14625" s="132">
        <v>330</v>
      </c>
      <c r="G14625" s="126" t="s">
        <v>13715</v>
      </c>
      <c r="H14625" s="126" t="s">
        <v>20123</v>
      </c>
      <c r="I14625" s="126" t="s">
        <v>21058</v>
      </c>
      <c r="J14625" s="126" t="s">
        <v>26245</v>
      </c>
      <c r="K14625" s="9">
        <f>_xlfn.IFNA(VLOOKUP(Table5[[#This Row],[Section]],SubSill_Tier,2,FALSE),0)</f>
        <v>0</v>
      </c>
      <c r="L14625" s="9" t="str">
        <f t="shared" si="246"/>
        <v>Wall</v>
      </c>
      <c r="M14625" s="205" t="str" cm="1">
        <f t="array" ref="M14625">_xlfn.IFS(NOT(ISERROR(VLOOKUP(Table5[[#This Row],[Section]],TB_notTB,1,FALSE))),"No",LEFT(Table5[[#This Row],[Section]],3)="ETB","PLS",LEFT(Table5[[#This Row],[Section]],1)="7","PDB",NOT(ISBLANK(Table5[[#This Row],[Section]])),"No")</f>
        <v>No</v>
      </c>
    </row>
    <row r="14626" spans="1:13" x14ac:dyDescent="0.25">
      <c r="A14626" s="130" t="s">
        <v>10345</v>
      </c>
      <c r="B14626" s="130" t="s">
        <v>10346</v>
      </c>
      <c r="C14626" s="130" t="s">
        <v>75</v>
      </c>
      <c r="D14626" s="131">
        <v>6.5339999999999998</v>
      </c>
      <c r="E14626" s="132">
        <v>337</v>
      </c>
      <c r="F14626" s="132">
        <v>337</v>
      </c>
      <c r="G14626" s="126" t="s">
        <v>13715</v>
      </c>
      <c r="H14626" s="126" t="s">
        <v>20123</v>
      </c>
      <c r="I14626" s="126" t="s">
        <v>21058</v>
      </c>
      <c r="J14626" s="126" t="s">
        <v>26245</v>
      </c>
      <c r="K14626" s="9">
        <f>_xlfn.IFNA(VLOOKUP(Table5[[#This Row],[Section]],SubSill_Tier,2,FALSE),0)</f>
        <v>0</v>
      </c>
      <c r="L14626" s="9" t="str">
        <f t="shared" si="246"/>
        <v>Wall</v>
      </c>
      <c r="M14626" s="205" t="str" cm="1">
        <f t="array" ref="M14626">_xlfn.IFS(NOT(ISERROR(VLOOKUP(Table5[[#This Row],[Section]],TB_notTB,1,FALSE))),"No",LEFT(Table5[[#This Row],[Section]],3)="ETB","PLS",LEFT(Table5[[#This Row],[Section]],1)="7","PDB",NOT(ISBLANK(Table5[[#This Row],[Section]])),"No")</f>
        <v>No</v>
      </c>
    </row>
    <row r="14627" spans="1:13" x14ac:dyDescent="0.25">
      <c r="A14627" s="130" t="s">
        <v>10347</v>
      </c>
      <c r="B14627" s="130" t="s">
        <v>17222</v>
      </c>
      <c r="C14627" s="130" t="s">
        <v>75</v>
      </c>
      <c r="D14627" s="131">
        <v>2.839</v>
      </c>
      <c r="E14627" s="132">
        <v>343</v>
      </c>
      <c r="F14627" s="132">
        <v>343</v>
      </c>
      <c r="G14627" s="126" t="s">
        <v>13768</v>
      </c>
      <c r="H14627" s="126" t="s">
        <v>20223</v>
      </c>
      <c r="I14627" s="126" t="s">
        <v>21134</v>
      </c>
      <c r="J14627" s="126" t="s">
        <v>26236</v>
      </c>
      <c r="K14627" s="9">
        <f>_xlfn.IFNA(VLOOKUP(Table5[[#This Row],[Section]],SubSill_Tier,2,FALSE),0)</f>
        <v>0</v>
      </c>
      <c r="L14627" s="9" t="str">
        <f t="shared" si="246"/>
        <v/>
      </c>
      <c r="M14627" s="205" t="str" cm="1">
        <f t="array" ref="M14627">_xlfn.IFS(NOT(ISERROR(VLOOKUP(Table5[[#This Row],[Section]],TB_notTB,1,FALSE))),"No",LEFT(Table5[[#This Row],[Section]],3)="ETB","PLS",LEFT(Table5[[#This Row],[Section]],1)="7","PDB",NOT(ISBLANK(Table5[[#This Row],[Section]])),"No")</f>
        <v>No</v>
      </c>
    </row>
    <row r="14628" spans="1:13" x14ac:dyDescent="0.25">
      <c r="A14628" s="130" t="s">
        <v>10348</v>
      </c>
      <c r="B14628" s="130" t="s">
        <v>10349</v>
      </c>
      <c r="C14628" s="130" t="s">
        <v>75</v>
      </c>
      <c r="D14628" s="131">
        <v>3.484</v>
      </c>
      <c r="E14628" s="132">
        <v>419</v>
      </c>
      <c r="F14628" s="132">
        <v>419</v>
      </c>
      <c r="G14628" s="126" t="s">
        <v>13715</v>
      </c>
      <c r="H14628" s="126" t="s">
        <v>20123</v>
      </c>
      <c r="I14628" s="126" t="s">
        <v>21058</v>
      </c>
      <c r="J14628" s="126" t="s">
        <v>26240</v>
      </c>
      <c r="K14628" s="9">
        <f>_xlfn.IFNA(VLOOKUP(Table5[[#This Row],[Section]],SubSill_Tier,2,FALSE),0)</f>
        <v>0</v>
      </c>
      <c r="L14628" s="9" t="str">
        <f t="shared" si="246"/>
        <v>Wall</v>
      </c>
      <c r="M14628" s="205" t="str" cm="1">
        <f t="array" ref="M14628">_xlfn.IFS(NOT(ISERROR(VLOOKUP(Table5[[#This Row],[Section]],TB_notTB,1,FALSE))),"No",LEFT(Table5[[#This Row],[Section]],3)="ETB","PLS",LEFT(Table5[[#This Row],[Section]],1)="7","PDB",NOT(ISBLANK(Table5[[#This Row],[Section]])),"No")</f>
        <v>No</v>
      </c>
    </row>
    <row r="14629" spans="1:13" x14ac:dyDescent="0.25">
      <c r="A14629" s="130" t="s">
        <v>29905</v>
      </c>
      <c r="B14629" s="130" t="s">
        <v>29906</v>
      </c>
      <c r="C14629" s="130" t="s">
        <v>75</v>
      </c>
      <c r="D14629" s="131">
        <v>8.7119999999999997</v>
      </c>
      <c r="E14629" s="132">
        <v>438</v>
      </c>
      <c r="F14629" s="132">
        <v>438</v>
      </c>
      <c r="G14629" s="126" t="s">
        <v>13715</v>
      </c>
      <c r="H14629" s="126" t="s">
        <v>20123</v>
      </c>
      <c r="I14629" s="126" t="s">
        <v>21058</v>
      </c>
      <c r="J14629" s="126" t="s">
        <v>26245</v>
      </c>
      <c r="K14629" s="9">
        <f>_xlfn.IFNA(VLOOKUP(Table5[[#This Row],[Section]],SubSill_Tier,2,FALSE),0)</f>
        <v>0</v>
      </c>
      <c r="L14629" s="9" t="str">
        <f t="shared" si="246"/>
        <v>Wall</v>
      </c>
      <c r="M14629" s="205" t="str" cm="1">
        <f t="array" ref="M14629">_xlfn.IFS(NOT(ISERROR(VLOOKUP(Table5[[#This Row],[Section]],TB_notTB,1,FALSE))),"No",LEFT(Table5[[#This Row],[Section]],3)="ETB","PLS",LEFT(Table5[[#This Row],[Section]],1)="7","PDB",NOT(ISBLANK(Table5[[#This Row],[Section]])),"No")</f>
        <v>No</v>
      </c>
    </row>
    <row r="14630" spans="1:13" x14ac:dyDescent="0.25">
      <c r="A14630" s="130" t="s">
        <v>10350</v>
      </c>
      <c r="B14630" s="130" t="s">
        <v>17222</v>
      </c>
      <c r="C14630" s="130" t="s">
        <v>75</v>
      </c>
      <c r="D14630" s="131">
        <v>0.57399999999999995</v>
      </c>
      <c r="E14630" s="132">
        <v>140</v>
      </c>
      <c r="F14630" s="132">
        <v>140</v>
      </c>
      <c r="G14630" s="126" t="s">
        <v>13768</v>
      </c>
      <c r="H14630" s="126" t="s">
        <v>20223</v>
      </c>
      <c r="I14630" s="126" t="s">
        <v>21134</v>
      </c>
      <c r="J14630" s="126" t="s">
        <v>26236</v>
      </c>
      <c r="K14630" s="9">
        <f>_xlfn.IFNA(VLOOKUP(Table5[[#This Row],[Section]],SubSill_Tier,2,FALSE),0)</f>
        <v>0</v>
      </c>
      <c r="L14630" s="9" t="str">
        <f t="shared" si="246"/>
        <v/>
      </c>
      <c r="M14630" s="205" t="str" cm="1">
        <f t="array" ref="M14630">_xlfn.IFS(NOT(ISERROR(VLOOKUP(Table5[[#This Row],[Section]],TB_notTB,1,FALSE))),"No",LEFT(Table5[[#This Row],[Section]],3)="ETB","PLS",LEFT(Table5[[#This Row],[Section]],1)="7","PDB",NOT(ISBLANK(Table5[[#This Row],[Section]])),"No")</f>
        <v>No</v>
      </c>
    </row>
    <row r="14631" spans="1:13" x14ac:dyDescent="0.25">
      <c r="A14631" s="130" t="s">
        <v>10351</v>
      </c>
      <c r="B14631" s="130" t="s">
        <v>17222</v>
      </c>
      <c r="C14631" s="130" t="s">
        <v>75</v>
      </c>
      <c r="D14631" s="131">
        <v>2.6139999999999999</v>
      </c>
      <c r="E14631" s="132">
        <v>318</v>
      </c>
      <c r="F14631" s="132">
        <v>318</v>
      </c>
      <c r="G14631" s="126" t="s">
        <v>13768</v>
      </c>
      <c r="H14631" s="126" t="s">
        <v>20223</v>
      </c>
      <c r="I14631" s="126" t="s">
        <v>21134</v>
      </c>
      <c r="J14631" s="126" t="s">
        <v>26236</v>
      </c>
      <c r="K14631" s="9">
        <f>_xlfn.IFNA(VLOOKUP(Table5[[#This Row],[Section]],SubSill_Tier,2,FALSE),0)</f>
        <v>0</v>
      </c>
      <c r="L14631" s="9" t="str">
        <f t="shared" si="246"/>
        <v/>
      </c>
      <c r="M14631" s="205" t="str" cm="1">
        <f t="array" ref="M14631">_xlfn.IFS(NOT(ISERROR(VLOOKUP(Table5[[#This Row],[Section]],TB_notTB,1,FALSE))),"No",LEFT(Table5[[#This Row],[Section]],3)="ETB","PLS",LEFT(Table5[[#This Row],[Section]],1)="7","PDB",NOT(ISBLANK(Table5[[#This Row],[Section]])),"No")</f>
        <v>No</v>
      </c>
    </row>
    <row r="14632" spans="1:13" x14ac:dyDescent="0.25">
      <c r="A14632" s="130" t="s">
        <v>10352</v>
      </c>
      <c r="B14632" s="130" t="s">
        <v>28867</v>
      </c>
      <c r="C14632" s="130" t="s">
        <v>75</v>
      </c>
      <c r="D14632" s="131">
        <v>0.871</v>
      </c>
      <c r="E14632" s="132">
        <v>114</v>
      </c>
      <c r="F14632" s="132">
        <v>114</v>
      </c>
      <c r="G14632" s="126" t="s">
        <v>13715</v>
      </c>
      <c r="H14632" s="126" t="s">
        <v>20123</v>
      </c>
      <c r="I14632" s="126" t="s">
        <v>21058</v>
      </c>
      <c r="J14632" s="126" t="s">
        <v>26235</v>
      </c>
      <c r="K14632" s="9">
        <f>_xlfn.IFNA(VLOOKUP(Table5[[#This Row],[Section]],SubSill_Tier,2,FALSE),0)</f>
        <v>0</v>
      </c>
      <c r="L14632" s="9" t="str">
        <f t="shared" si="246"/>
        <v>Wall</v>
      </c>
      <c r="M14632" s="205" t="str" cm="1">
        <f t="array" ref="M14632">_xlfn.IFS(NOT(ISERROR(VLOOKUP(Table5[[#This Row],[Section]],TB_notTB,1,FALSE))),"No",LEFT(Table5[[#This Row],[Section]],3)="ETB","PLS",LEFT(Table5[[#This Row],[Section]],1)="7","PDB",NOT(ISBLANK(Table5[[#This Row],[Section]])),"No")</f>
        <v>No</v>
      </c>
    </row>
    <row r="14633" spans="1:13" x14ac:dyDescent="0.25">
      <c r="A14633" s="130" t="s">
        <v>5381</v>
      </c>
      <c r="B14633" s="130" t="s">
        <v>17222</v>
      </c>
      <c r="C14633" s="130" t="s">
        <v>75</v>
      </c>
      <c r="D14633" s="131">
        <v>0.98199999999999998</v>
      </c>
      <c r="E14633" s="132">
        <v>100</v>
      </c>
      <c r="F14633" s="132">
        <v>100</v>
      </c>
      <c r="G14633" s="126" t="s">
        <v>13712</v>
      </c>
      <c r="H14633" s="126" t="s">
        <v>20120</v>
      </c>
      <c r="I14633" s="126" t="s">
        <v>21055</v>
      </c>
      <c r="J14633" s="126" t="s">
        <v>26239</v>
      </c>
      <c r="K14633" s="9">
        <f>_xlfn.IFNA(VLOOKUP(Table5[[#This Row],[Section]],SubSill_Tier,2,FALSE),0)</f>
        <v>0</v>
      </c>
      <c r="L14633" s="9" t="str">
        <f t="shared" si="246"/>
        <v/>
      </c>
      <c r="M14633" s="205" t="str" cm="1">
        <f t="array" ref="M14633">_xlfn.IFS(NOT(ISERROR(VLOOKUP(Table5[[#This Row],[Section]],TB_notTB,1,FALSE))),"No",LEFT(Table5[[#This Row],[Section]],3)="ETB","PLS",LEFT(Table5[[#This Row],[Section]],1)="7","PDB",NOT(ISBLANK(Table5[[#This Row],[Section]])),"No")</f>
        <v>No</v>
      </c>
    </row>
    <row r="14634" spans="1:13" x14ac:dyDescent="0.25">
      <c r="A14634" s="130" t="s">
        <v>5382</v>
      </c>
      <c r="B14634" s="130" t="s">
        <v>17222</v>
      </c>
      <c r="C14634" s="130" t="s">
        <v>75</v>
      </c>
      <c r="D14634" s="131">
        <v>4.1980000000000004</v>
      </c>
      <c r="E14634" s="132">
        <v>301</v>
      </c>
      <c r="F14634" s="132">
        <v>301</v>
      </c>
      <c r="G14634" s="126" t="s">
        <v>13712</v>
      </c>
      <c r="H14634" s="126" t="s">
        <v>20120</v>
      </c>
      <c r="I14634" s="126" t="s">
        <v>21055</v>
      </c>
      <c r="J14634" s="126" t="s">
        <v>26232</v>
      </c>
      <c r="K14634" s="9">
        <f>_xlfn.IFNA(VLOOKUP(Table5[[#This Row],[Section]],SubSill_Tier,2,FALSE),0)</f>
        <v>0</v>
      </c>
      <c r="L14634" s="9" t="str">
        <f t="shared" si="246"/>
        <v/>
      </c>
      <c r="M14634" s="205" t="str" cm="1">
        <f t="array" ref="M14634">_xlfn.IFS(NOT(ISERROR(VLOOKUP(Table5[[#This Row],[Section]],TB_notTB,1,FALSE))),"No",LEFT(Table5[[#This Row],[Section]],3)="ETB","PLS",LEFT(Table5[[#This Row],[Section]],1)="7","PDB",NOT(ISBLANK(Table5[[#This Row],[Section]])),"No")</f>
        <v>No</v>
      </c>
    </row>
    <row r="14635" spans="1:13" x14ac:dyDescent="0.25">
      <c r="A14635" s="130" t="s">
        <v>10353</v>
      </c>
      <c r="B14635" s="130" t="s">
        <v>17222</v>
      </c>
      <c r="C14635" s="130" t="s">
        <v>75</v>
      </c>
      <c r="D14635" s="131">
        <v>7.0000000000000007E-2</v>
      </c>
      <c r="E14635" s="132">
        <v>100</v>
      </c>
      <c r="F14635" s="132">
        <v>100</v>
      </c>
      <c r="G14635" s="126" t="s">
        <v>13740</v>
      </c>
      <c r="H14635" s="126" t="s">
        <v>20124</v>
      </c>
      <c r="I14635" s="126" t="s">
        <v>21059</v>
      </c>
      <c r="J14635" s="126" t="s">
        <v>26236</v>
      </c>
      <c r="K14635" s="9">
        <f>_xlfn.IFNA(VLOOKUP(Table5[[#This Row],[Section]],SubSill_Tier,2,FALSE),0)</f>
        <v>0</v>
      </c>
      <c r="L14635" s="9" t="str">
        <f t="shared" si="246"/>
        <v/>
      </c>
      <c r="M14635" s="205" t="str" cm="1">
        <f t="array" ref="M14635">_xlfn.IFS(NOT(ISERROR(VLOOKUP(Table5[[#This Row],[Section]],TB_notTB,1,FALSE))),"No",LEFT(Table5[[#This Row],[Section]],3)="ETB","PLS",LEFT(Table5[[#This Row],[Section]],1)="7","PDB",NOT(ISBLANK(Table5[[#This Row],[Section]])),"No")</f>
        <v>No</v>
      </c>
    </row>
    <row r="14636" spans="1:13" x14ac:dyDescent="0.25">
      <c r="A14636" s="130" t="s">
        <v>10354</v>
      </c>
      <c r="B14636" s="130" t="s">
        <v>10355</v>
      </c>
      <c r="C14636" s="130" t="s">
        <v>75</v>
      </c>
      <c r="D14636" s="131">
        <v>1.929</v>
      </c>
      <c r="E14636" s="132">
        <v>199</v>
      </c>
      <c r="F14636" s="132">
        <v>199</v>
      </c>
      <c r="G14636" s="126" t="s">
        <v>13740</v>
      </c>
      <c r="H14636" s="126" t="s">
        <v>20124</v>
      </c>
      <c r="I14636" s="126" t="s">
        <v>21059</v>
      </c>
      <c r="J14636" s="126" t="s">
        <v>26236</v>
      </c>
      <c r="K14636" s="9">
        <f>_xlfn.IFNA(VLOOKUP(Table5[[#This Row],[Section]],SubSill_Tier,2,FALSE),0)</f>
        <v>0</v>
      </c>
      <c r="L14636" s="9" t="str">
        <f t="shared" si="246"/>
        <v/>
      </c>
      <c r="M14636" s="205" t="str" cm="1">
        <f t="array" ref="M14636">_xlfn.IFS(NOT(ISERROR(VLOOKUP(Table5[[#This Row],[Section]],TB_notTB,1,FALSE))),"No",LEFT(Table5[[#This Row],[Section]],3)="ETB","PLS",LEFT(Table5[[#This Row],[Section]],1)="7","PDB",NOT(ISBLANK(Table5[[#This Row],[Section]])),"No")</f>
        <v>No</v>
      </c>
    </row>
    <row r="14637" spans="1:13" x14ac:dyDescent="0.25">
      <c r="A14637" s="130" t="s">
        <v>10356</v>
      </c>
      <c r="B14637" s="130" t="s">
        <v>10357</v>
      </c>
      <c r="C14637" s="130" t="s">
        <v>75</v>
      </c>
      <c r="D14637" s="131">
        <v>0.621</v>
      </c>
      <c r="E14637" s="132">
        <v>120</v>
      </c>
      <c r="F14637" s="132">
        <v>120</v>
      </c>
      <c r="G14637" s="126" t="s">
        <v>13740</v>
      </c>
      <c r="H14637" s="126" t="s">
        <v>20124</v>
      </c>
      <c r="I14637" s="126" t="s">
        <v>21059</v>
      </c>
      <c r="J14637" s="126" t="s">
        <v>26235</v>
      </c>
      <c r="K14637" s="9">
        <f>_xlfn.IFNA(VLOOKUP(Table5[[#This Row],[Section]],SubSill_Tier,2,FALSE),0)</f>
        <v>0</v>
      </c>
      <c r="L14637" s="9" t="str">
        <f t="shared" si="246"/>
        <v/>
      </c>
      <c r="M14637" s="205" t="str" cm="1">
        <f t="array" ref="M14637">_xlfn.IFS(NOT(ISERROR(VLOOKUP(Table5[[#This Row],[Section]],TB_notTB,1,FALSE))),"No",LEFT(Table5[[#This Row],[Section]],3)="ETB","PLS",LEFT(Table5[[#This Row],[Section]],1)="7","PDB",NOT(ISBLANK(Table5[[#This Row],[Section]])),"No")</f>
        <v>No</v>
      </c>
    </row>
    <row r="14638" spans="1:13" x14ac:dyDescent="0.25">
      <c r="A14638" s="130" t="s">
        <v>10358</v>
      </c>
      <c r="B14638" s="130" t="s">
        <v>10359</v>
      </c>
      <c r="C14638" s="130" t="s">
        <v>75</v>
      </c>
      <c r="D14638" s="131">
        <v>8.8999999999999996E-2</v>
      </c>
      <c r="E14638" s="132">
        <v>100</v>
      </c>
      <c r="F14638" s="132">
        <v>100</v>
      </c>
      <c r="G14638" s="126" t="s">
        <v>13740</v>
      </c>
      <c r="H14638" s="126" t="s">
        <v>20124</v>
      </c>
      <c r="I14638" s="126" t="s">
        <v>21059</v>
      </c>
      <c r="J14638" s="126" t="s">
        <v>26235</v>
      </c>
      <c r="K14638" s="9">
        <f>_xlfn.IFNA(VLOOKUP(Table5[[#This Row],[Section]],SubSill_Tier,2,FALSE),0)</f>
        <v>0</v>
      </c>
      <c r="L14638" s="9" t="str">
        <f t="shared" si="246"/>
        <v/>
      </c>
      <c r="M14638" s="205" t="str" cm="1">
        <f t="array" ref="M14638">_xlfn.IFS(NOT(ISERROR(VLOOKUP(Table5[[#This Row],[Section]],TB_notTB,1,FALSE))),"No",LEFT(Table5[[#This Row],[Section]],3)="ETB","PLS",LEFT(Table5[[#This Row],[Section]],1)="7","PDB",NOT(ISBLANK(Table5[[#This Row],[Section]])),"No")</f>
        <v>No</v>
      </c>
    </row>
    <row r="14639" spans="1:13" x14ac:dyDescent="0.25">
      <c r="A14639" s="130" t="s">
        <v>10360</v>
      </c>
      <c r="B14639" s="130" t="s">
        <v>10361</v>
      </c>
      <c r="C14639" s="130" t="s">
        <v>75</v>
      </c>
      <c r="D14639" s="131">
        <v>0.374</v>
      </c>
      <c r="E14639" s="132">
        <v>100</v>
      </c>
      <c r="F14639" s="132">
        <v>100</v>
      </c>
      <c r="G14639" s="126" t="s">
        <v>13740</v>
      </c>
      <c r="H14639" s="126" t="s">
        <v>20124</v>
      </c>
      <c r="I14639" s="126" t="s">
        <v>21059</v>
      </c>
      <c r="J14639" s="126" t="s">
        <v>26235</v>
      </c>
      <c r="K14639" s="9">
        <f>_xlfn.IFNA(VLOOKUP(Table5[[#This Row],[Section]],SubSill_Tier,2,FALSE),0)</f>
        <v>0</v>
      </c>
      <c r="L14639" s="9" t="str">
        <f t="shared" si="246"/>
        <v/>
      </c>
      <c r="M14639" s="205" t="str" cm="1">
        <f t="array" ref="M14639">_xlfn.IFS(NOT(ISERROR(VLOOKUP(Table5[[#This Row],[Section]],TB_notTB,1,FALSE))),"No",LEFT(Table5[[#This Row],[Section]],3)="ETB","PLS",LEFT(Table5[[#This Row],[Section]],1)="7","PDB",NOT(ISBLANK(Table5[[#This Row],[Section]])),"No")</f>
        <v>No</v>
      </c>
    </row>
    <row r="14640" spans="1:13" x14ac:dyDescent="0.25">
      <c r="A14640" s="130" t="s">
        <v>10362</v>
      </c>
      <c r="B14640" s="130" t="s">
        <v>10363</v>
      </c>
      <c r="C14640" s="130" t="s">
        <v>75</v>
      </c>
      <c r="D14640" s="131">
        <v>0.64400000000000002</v>
      </c>
      <c r="E14640" s="132">
        <v>199</v>
      </c>
      <c r="F14640" s="132">
        <v>199</v>
      </c>
      <c r="G14640" s="126" t="s">
        <v>13740</v>
      </c>
      <c r="H14640" s="126" t="s">
        <v>20124</v>
      </c>
      <c r="I14640" s="126" t="s">
        <v>21059</v>
      </c>
      <c r="J14640" s="126" t="s">
        <v>26235</v>
      </c>
      <c r="K14640" s="9">
        <f>_xlfn.IFNA(VLOOKUP(Table5[[#This Row],[Section]],SubSill_Tier,2,FALSE),0)</f>
        <v>0</v>
      </c>
      <c r="L14640" s="9" t="str">
        <f t="shared" si="246"/>
        <v/>
      </c>
      <c r="M14640" s="205" t="str" cm="1">
        <f t="array" ref="M14640">_xlfn.IFS(NOT(ISERROR(VLOOKUP(Table5[[#This Row],[Section]],TB_notTB,1,FALSE))),"No",LEFT(Table5[[#This Row],[Section]],3)="ETB","PLS",LEFT(Table5[[#This Row],[Section]],1)="7","PDB",NOT(ISBLANK(Table5[[#This Row],[Section]])),"No")</f>
        <v>No</v>
      </c>
    </row>
    <row r="14641" spans="1:13" x14ac:dyDescent="0.25">
      <c r="A14641" s="130" t="s">
        <v>10364</v>
      </c>
      <c r="B14641" s="130" t="s">
        <v>10365</v>
      </c>
      <c r="C14641" s="130" t="s">
        <v>75</v>
      </c>
      <c r="D14641" s="131">
        <v>4.1120000000000001</v>
      </c>
      <c r="E14641" s="132">
        <v>479</v>
      </c>
      <c r="F14641" s="132">
        <v>479</v>
      </c>
      <c r="G14641" s="126" t="s">
        <v>13740</v>
      </c>
      <c r="H14641" s="126" t="s">
        <v>20124</v>
      </c>
      <c r="I14641" s="126" t="s">
        <v>21059</v>
      </c>
      <c r="J14641" s="126" t="s">
        <v>26240</v>
      </c>
      <c r="K14641" s="9">
        <f>_xlfn.IFNA(VLOOKUP(Table5[[#This Row],[Section]],SubSill_Tier,2,FALSE),0)</f>
        <v>0</v>
      </c>
      <c r="L14641" s="9" t="str">
        <f t="shared" si="246"/>
        <v/>
      </c>
      <c r="M14641" s="205" t="str" cm="1">
        <f t="array" ref="M14641">_xlfn.IFS(NOT(ISERROR(VLOOKUP(Table5[[#This Row],[Section]],TB_notTB,1,FALSE))),"No",LEFT(Table5[[#This Row],[Section]],3)="ETB","PLS",LEFT(Table5[[#This Row],[Section]],1)="7","PDB",NOT(ISBLANK(Table5[[#This Row],[Section]])),"No")</f>
        <v>No</v>
      </c>
    </row>
    <row r="14642" spans="1:13" x14ac:dyDescent="0.25">
      <c r="A14642" s="130" t="s">
        <v>10366</v>
      </c>
      <c r="B14642" s="130" t="s">
        <v>10367</v>
      </c>
      <c r="C14642" s="130" t="s">
        <v>75</v>
      </c>
      <c r="D14642" s="131">
        <v>0.442</v>
      </c>
      <c r="E14642" s="132">
        <v>120</v>
      </c>
      <c r="F14642" s="132">
        <v>120</v>
      </c>
      <c r="G14642" s="126" t="s">
        <v>13740</v>
      </c>
      <c r="H14642" s="126" t="s">
        <v>20124</v>
      </c>
      <c r="I14642" s="126" t="s">
        <v>21059</v>
      </c>
      <c r="J14642" s="126" t="s">
        <v>26235</v>
      </c>
      <c r="K14642" s="9">
        <f>_xlfn.IFNA(VLOOKUP(Table5[[#This Row],[Section]],SubSill_Tier,2,FALSE),0)</f>
        <v>0</v>
      </c>
      <c r="L14642" s="9" t="str">
        <f t="shared" si="246"/>
        <v/>
      </c>
      <c r="M14642" s="205" t="str" cm="1">
        <f t="array" ref="M14642">_xlfn.IFS(NOT(ISERROR(VLOOKUP(Table5[[#This Row],[Section]],TB_notTB,1,FALSE))),"No",LEFT(Table5[[#This Row],[Section]],3)="ETB","PLS",LEFT(Table5[[#This Row],[Section]],1)="7","PDB",NOT(ISBLANK(Table5[[#This Row],[Section]])),"No")</f>
        <v>No</v>
      </c>
    </row>
    <row r="14643" spans="1:13" x14ac:dyDescent="0.25">
      <c r="A14643" s="130" t="s">
        <v>10368</v>
      </c>
      <c r="B14643" s="130" t="s">
        <v>10369</v>
      </c>
      <c r="C14643" s="130" t="s">
        <v>75</v>
      </c>
      <c r="D14643" s="131">
        <v>0.68</v>
      </c>
      <c r="E14643" s="132">
        <v>160</v>
      </c>
      <c r="F14643" s="132">
        <v>160</v>
      </c>
      <c r="G14643" s="126" t="s">
        <v>13740</v>
      </c>
      <c r="H14643" s="126" t="s">
        <v>20124</v>
      </c>
      <c r="I14643" s="126" t="s">
        <v>21059</v>
      </c>
      <c r="J14643" s="126" t="s">
        <v>26235</v>
      </c>
      <c r="K14643" s="9">
        <f>_xlfn.IFNA(VLOOKUP(Table5[[#This Row],[Section]],SubSill_Tier,2,FALSE),0)</f>
        <v>0</v>
      </c>
      <c r="L14643" s="9" t="str">
        <f t="shared" si="246"/>
        <v/>
      </c>
      <c r="M14643" s="205" t="str" cm="1">
        <f t="array" ref="M14643">_xlfn.IFS(NOT(ISERROR(VLOOKUP(Table5[[#This Row],[Section]],TB_notTB,1,FALSE))),"No",LEFT(Table5[[#This Row],[Section]],3)="ETB","PLS",LEFT(Table5[[#This Row],[Section]],1)="7","PDB",NOT(ISBLANK(Table5[[#This Row],[Section]])),"No")</f>
        <v>No</v>
      </c>
    </row>
    <row r="14644" spans="1:13" x14ac:dyDescent="0.25">
      <c r="A14644" s="130" t="s">
        <v>10370</v>
      </c>
      <c r="B14644" s="130" t="s">
        <v>10371</v>
      </c>
      <c r="C14644" s="130" t="s">
        <v>75</v>
      </c>
      <c r="D14644" s="131">
        <v>4.4960000000000004</v>
      </c>
      <c r="E14644" s="132">
        <v>399</v>
      </c>
      <c r="F14644" s="132">
        <v>399</v>
      </c>
      <c r="G14644" s="126" t="s">
        <v>13740</v>
      </c>
      <c r="H14644" s="126" t="s">
        <v>20124</v>
      </c>
      <c r="I14644" s="126" t="s">
        <v>21059</v>
      </c>
      <c r="J14644" s="126" t="s">
        <v>26238</v>
      </c>
      <c r="K14644" s="9">
        <f>_xlfn.IFNA(VLOOKUP(Table5[[#This Row],[Section]],SubSill_Tier,2,FALSE),0)</f>
        <v>0</v>
      </c>
      <c r="L14644" s="9" t="str">
        <f t="shared" si="246"/>
        <v/>
      </c>
      <c r="M14644" s="205" t="str" cm="1">
        <f t="array" ref="M14644">_xlfn.IFS(NOT(ISERROR(VLOOKUP(Table5[[#This Row],[Section]],TB_notTB,1,FALSE))),"No",LEFT(Table5[[#This Row],[Section]],3)="ETB","PLS",LEFT(Table5[[#This Row],[Section]],1)="7","PDB",NOT(ISBLANK(Table5[[#This Row],[Section]])),"No")</f>
        <v>No</v>
      </c>
    </row>
    <row r="14645" spans="1:13" x14ac:dyDescent="0.25">
      <c r="A14645" s="130" t="s">
        <v>10372</v>
      </c>
      <c r="B14645" s="130" t="s">
        <v>10373</v>
      </c>
      <c r="C14645" s="130" t="s">
        <v>75</v>
      </c>
      <c r="D14645" s="131">
        <v>8.2070000000000007</v>
      </c>
      <c r="E14645" s="132">
        <v>399</v>
      </c>
      <c r="F14645" s="132">
        <v>399</v>
      </c>
      <c r="G14645" s="126" t="s">
        <v>13740</v>
      </c>
      <c r="H14645" s="126" t="s">
        <v>20124</v>
      </c>
      <c r="I14645" s="126" t="s">
        <v>21059</v>
      </c>
      <c r="J14645" s="126" t="s">
        <v>26245</v>
      </c>
      <c r="K14645" s="9">
        <f>_xlfn.IFNA(VLOOKUP(Table5[[#This Row],[Section]],SubSill_Tier,2,FALSE),0)</f>
        <v>0</v>
      </c>
      <c r="L14645" s="9" t="str">
        <f t="shared" si="246"/>
        <v>Wall</v>
      </c>
      <c r="M14645" s="205" t="str" cm="1">
        <f t="array" ref="M14645">_xlfn.IFS(NOT(ISERROR(VLOOKUP(Table5[[#This Row],[Section]],TB_notTB,1,FALSE))),"No",LEFT(Table5[[#This Row],[Section]],3)="ETB","PLS",LEFT(Table5[[#This Row],[Section]],1)="7","PDB",NOT(ISBLANK(Table5[[#This Row],[Section]])),"No")</f>
        <v>No</v>
      </c>
    </row>
    <row r="14646" spans="1:13" x14ac:dyDescent="0.25">
      <c r="A14646" s="130" t="s">
        <v>10374</v>
      </c>
      <c r="B14646" s="130" t="s">
        <v>28868</v>
      </c>
      <c r="C14646" s="130" t="s">
        <v>75</v>
      </c>
      <c r="D14646" s="131">
        <v>0.40200000000000002</v>
      </c>
      <c r="E14646" s="132">
        <v>100</v>
      </c>
      <c r="F14646" s="132">
        <v>100</v>
      </c>
      <c r="G14646" s="126" t="s">
        <v>13740</v>
      </c>
      <c r="H14646" s="126" t="s">
        <v>20124</v>
      </c>
      <c r="I14646" s="126" t="s">
        <v>21059</v>
      </c>
      <c r="J14646" s="126" t="s">
        <v>26235</v>
      </c>
      <c r="K14646" s="9">
        <f>_xlfn.IFNA(VLOOKUP(Table5[[#This Row],[Section]],SubSill_Tier,2,FALSE),0)</f>
        <v>0</v>
      </c>
      <c r="L14646" s="9" t="str">
        <f t="shared" si="246"/>
        <v/>
      </c>
      <c r="M14646" s="205" t="str" cm="1">
        <f t="array" ref="M14646">_xlfn.IFS(NOT(ISERROR(VLOOKUP(Table5[[#This Row],[Section]],TB_notTB,1,FALSE))),"No",LEFT(Table5[[#This Row],[Section]],3)="ETB","PLS",LEFT(Table5[[#This Row],[Section]],1)="7","PDB",NOT(ISBLANK(Table5[[#This Row],[Section]])),"No")</f>
        <v>No</v>
      </c>
    </row>
    <row r="14647" spans="1:13" x14ac:dyDescent="0.25">
      <c r="A14647" s="130" t="s">
        <v>10375</v>
      </c>
      <c r="B14647" s="130" t="s">
        <v>28869</v>
      </c>
      <c r="C14647" s="130" t="s">
        <v>75</v>
      </c>
      <c r="D14647" s="131">
        <v>8.2000000000000003E-2</v>
      </c>
      <c r="E14647" s="132">
        <v>100</v>
      </c>
      <c r="F14647" s="132">
        <v>100</v>
      </c>
      <c r="G14647" s="126" t="s">
        <v>13740</v>
      </c>
      <c r="H14647" s="126" t="s">
        <v>20124</v>
      </c>
      <c r="I14647" s="126" t="s">
        <v>21059</v>
      </c>
      <c r="J14647" s="126" t="s">
        <v>26235</v>
      </c>
      <c r="K14647" s="9">
        <f>_xlfn.IFNA(VLOOKUP(Table5[[#This Row],[Section]],SubSill_Tier,2,FALSE),0)</f>
        <v>0</v>
      </c>
      <c r="L14647" s="9" t="str">
        <f t="shared" si="246"/>
        <v/>
      </c>
      <c r="M14647" s="205" t="str" cm="1">
        <f t="array" ref="M14647">_xlfn.IFS(NOT(ISERROR(VLOOKUP(Table5[[#This Row],[Section]],TB_notTB,1,FALSE))),"No",LEFT(Table5[[#This Row],[Section]],3)="ETB","PLS",LEFT(Table5[[#This Row],[Section]],1)="7","PDB",NOT(ISBLANK(Table5[[#This Row],[Section]])),"No")</f>
        <v>No</v>
      </c>
    </row>
    <row r="14648" spans="1:13" x14ac:dyDescent="0.25">
      <c r="A14648" s="130" t="s">
        <v>10376</v>
      </c>
      <c r="B14648" s="130" t="s">
        <v>10377</v>
      </c>
      <c r="C14648" s="130" t="s">
        <v>75</v>
      </c>
      <c r="D14648" s="131">
        <v>9.7000000000000003E-2</v>
      </c>
      <c r="E14648" s="132">
        <v>100</v>
      </c>
      <c r="F14648" s="132">
        <v>100</v>
      </c>
      <c r="G14648" s="126" t="s">
        <v>13740</v>
      </c>
      <c r="H14648" s="126" t="s">
        <v>20124</v>
      </c>
      <c r="I14648" s="126" t="s">
        <v>21059</v>
      </c>
      <c r="J14648" s="126" t="s">
        <v>26235</v>
      </c>
      <c r="K14648" s="9">
        <f>_xlfn.IFNA(VLOOKUP(Table5[[#This Row],[Section]],SubSill_Tier,2,FALSE),0)</f>
        <v>0</v>
      </c>
      <c r="L14648" s="9" t="str">
        <f t="shared" si="246"/>
        <v/>
      </c>
      <c r="M14648" s="205" t="str" cm="1">
        <f t="array" ref="M14648">_xlfn.IFS(NOT(ISERROR(VLOOKUP(Table5[[#This Row],[Section]],TB_notTB,1,FALSE))),"No",LEFT(Table5[[#This Row],[Section]],3)="ETB","PLS",LEFT(Table5[[#This Row],[Section]],1)="7","PDB",NOT(ISBLANK(Table5[[#This Row],[Section]])),"No")</f>
        <v>No</v>
      </c>
    </row>
    <row r="14649" spans="1:13" x14ac:dyDescent="0.25">
      <c r="A14649" s="130" t="s">
        <v>10378</v>
      </c>
      <c r="B14649" s="130" t="s">
        <v>10379</v>
      </c>
      <c r="C14649" s="130" t="s">
        <v>75</v>
      </c>
      <c r="D14649" s="131">
        <v>0.13600000000000001</v>
      </c>
      <c r="E14649" s="132">
        <v>100</v>
      </c>
      <c r="F14649" s="132">
        <v>100</v>
      </c>
      <c r="G14649" s="126" t="s">
        <v>13740</v>
      </c>
      <c r="H14649" s="126" t="s">
        <v>20124</v>
      </c>
      <c r="I14649" s="126" t="s">
        <v>21059</v>
      </c>
      <c r="J14649" s="126" t="s">
        <v>26235</v>
      </c>
      <c r="K14649" s="9">
        <f>_xlfn.IFNA(VLOOKUP(Table5[[#This Row],[Section]],SubSill_Tier,2,FALSE),0)</f>
        <v>0</v>
      </c>
      <c r="L14649" s="9" t="str">
        <f t="shared" si="246"/>
        <v/>
      </c>
      <c r="M14649" s="205" t="str" cm="1">
        <f t="array" ref="M14649">_xlfn.IFS(NOT(ISERROR(VLOOKUP(Table5[[#This Row],[Section]],TB_notTB,1,FALSE))),"No",LEFT(Table5[[#This Row],[Section]],3)="ETB","PLS",LEFT(Table5[[#This Row],[Section]],1)="7","PDB",NOT(ISBLANK(Table5[[#This Row],[Section]])),"No")</f>
        <v>No</v>
      </c>
    </row>
    <row r="14650" spans="1:13" x14ac:dyDescent="0.25">
      <c r="A14650" s="130" t="s">
        <v>10380</v>
      </c>
      <c r="B14650" s="130" t="s">
        <v>10381</v>
      </c>
      <c r="C14650" s="130" t="s">
        <v>75</v>
      </c>
      <c r="D14650" s="131">
        <v>0.16900000000000001</v>
      </c>
      <c r="E14650" s="132">
        <v>100</v>
      </c>
      <c r="F14650" s="132">
        <v>100</v>
      </c>
      <c r="G14650" s="126" t="s">
        <v>13740</v>
      </c>
      <c r="H14650" s="126" t="s">
        <v>20124</v>
      </c>
      <c r="I14650" s="126" t="s">
        <v>21059</v>
      </c>
      <c r="J14650" s="126" t="s">
        <v>26235</v>
      </c>
      <c r="K14650" s="9">
        <f>_xlfn.IFNA(VLOOKUP(Table5[[#This Row],[Section]],SubSill_Tier,2,FALSE),0)</f>
        <v>0</v>
      </c>
      <c r="L14650" s="9" t="str">
        <f t="shared" ref="L14650:L14681" si="247">IFERROR(IF(LEFT(G14650,2)="AI",IF(_xlfn.NUMBERVALUE(IFERROR(LEFT(IF(ISERROR(FIND("X",UPPER(B14650))),UPPER(B14650),RIGHT(UPPER(B14650),LEN(UPPER(B14650))-FIND("~",SUBSTITUTE(UPPER(B14650),"X","~",LEN(UPPER(B14650))-LEN(SUBSTITUTE(UPPER(B14650),"X","")))))),FIND(" ",IF(ISERROR(FIND("X",UPPER(B14650))),UPPER(B14650),RIGHT(UPPER(B14650),LEN(UPPER(B14650))-FIND("~",SUBSTITUTE(UPPER(B14650),"X","~",LEN(UPPER(B14650))-LEN(SUBSTITUTE(UPPER(B14650),"X","")))))),1)-1),IF(ISERROR(FIND("X",UPPER(B14650))),UPPER(B14650),RIGHT(UPPER(B14650),LEN(UPPER(B14650))-FIND("~",SUBSTITUTE(UPPER(B14650),"X","~",LEN(UPPER(B14650))-LEN(SUBSTITUTE(UPPER(B14650),"X",""))))))),".")&gt;=5,"Wall",""),""),"")</f>
        <v/>
      </c>
      <c r="M14650" s="205" t="str" cm="1">
        <f t="array" ref="M14650">_xlfn.IFS(NOT(ISERROR(VLOOKUP(Table5[[#This Row],[Section]],TB_notTB,1,FALSE))),"No",LEFT(Table5[[#This Row],[Section]],3)="ETB","PLS",LEFT(Table5[[#This Row],[Section]],1)="7","PDB",NOT(ISBLANK(Table5[[#This Row],[Section]])),"No")</f>
        <v>No</v>
      </c>
    </row>
    <row r="14651" spans="1:13" x14ac:dyDescent="0.25">
      <c r="A14651" s="130" t="s">
        <v>10382</v>
      </c>
      <c r="B14651" s="130" t="s">
        <v>10383</v>
      </c>
      <c r="C14651" s="130" t="s">
        <v>75</v>
      </c>
      <c r="D14651" s="131">
        <v>0.13800000000000001</v>
      </c>
      <c r="E14651" s="132">
        <v>100</v>
      </c>
      <c r="F14651" s="132">
        <v>100</v>
      </c>
      <c r="G14651" s="126" t="s">
        <v>13740</v>
      </c>
      <c r="H14651" s="126" t="s">
        <v>20124</v>
      </c>
      <c r="I14651" s="126" t="s">
        <v>21059</v>
      </c>
      <c r="J14651" s="126" t="s">
        <v>26236</v>
      </c>
      <c r="K14651" s="9">
        <f>_xlfn.IFNA(VLOOKUP(Table5[[#This Row],[Section]],SubSill_Tier,2,FALSE),0)</f>
        <v>0</v>
      </c>
      <c r="L14651" s="9" t="str">
        <f t="shared" si="247"/>
        <v/>
      </c>
      <c r="M14651" s="205" t="str" cm="1">
        <f t="array" ref="M14651">_xlfn.IFS(NOT(ISERROR(VLOOKUP(Table5[[#This Row],[Section]],TB_notTB,1,FALSE))),"No",LEFT(Table5[[#This Row],[Section]],3)="ETB","PLS",LEFT(Table5[[#This Row],[Section]],1)="7","PDB",NOT(ISBLANK(Table5[[#This Row],[Section]])),"No")</f>
        <v>No</v>
      </c>
    </row>
    <row r="14652" spans="1:13" x14ac:dyDescent="0.25">
      <c r="A14652" s="130" t="s">
        <v>10384</v>
      </c>
      <c r="B14652" s="130" t="s">
        <v>10385</v>
      </c>
      <c r="C14652" s="130" t="s">
        <v>75</v>
      </c>
      <c r="D14652" s="131">
        <v>0.152</v>
      </c>
      <c r="E14652" s="132">
        <v>100</v>
      </c>
      <c r="F14652" s="132">
        <v>100</v>
      </c>
      <c r="G14652" s="126" t="s">
        <v>13740</v>
      </c>
      <c r="H14652" s="126" t="s">
        <v>20124</v>
      </c>
      <c r="I14652" s="126" t="s">
        <v>21059</v>
      </c>
      <c r="J14652" s="126" t="s">
        <v>26235</v>
      </c>
      <c r="K14652" s="9">
        <f>_xlfn.IFNA(VLOOKUP(Table5[[#This Row],[Section]],SubSill_Tier,2,FALSE),0)</f>
        <v>0</v>
      </c>
      <c r="L14652" s="9" t="str">
        <f t="shared" si="247"/>
        <v/>
      </c>
      <c r="M14652" s="205" t="str" cm="1">
        <f t="array" ref="M14652">_xlfn.IFS(NOT(ISERROR(VLOOKUP(Table5[[#This Row],[Section]],TB_notTB,1,FALSE))),"No",LEFT(Table5[[#This Row],[Section]],3)="ETB","PLS",LEFT(Table5[[#This Row],[Section]],1)="7","PDB",NOT(ISBLANK(Table5[[#This Row],[Section]])),"No")</f>
        <v>No</v>
      </c>
    </row>
    <row r="14653" spans="1:13" x14ac:dyDescent="0.25">
      <c r="A14653" s="130" t="s">
        <v>10386</v>
      </c>
      <c r="B14653" s="130" t="s">
        <v>9542</v>
      </c>
      <c r="C14653" s="130" t="s">
        <v>75</v>
      </c>
      <c r="D14653" s="131">
        <v>0.17399999999999999</v>
      </c>
      <c r="E14653" s="132">
        <v>100</v>
      </c>
      <c r="F14653" s="132">
        <v>100</v>
      </c>
      <c r="G14653" s="126" t="s">
        <v>13740</v>
      </c>
      <c r="H14653" s="126" t="s">
        <v>20124</v>
      </c>
      <c r="I14653" s="126" t="s">
        <v>21059</v>
      </c>
      <c r="J14653" s="126" t="s">
        <v>26235</v>
      </c>
      <c r="K14653" s="9">
        <f>_xlfn.IFNA(VLOOKUP(Table5[[#This Row],[Section]],SubSill_Tier,2,FALSE),0)</f>
        <v>0</v>
      </c>
      <c r="L14653" s="9" t="str">
        <f t="shared" si="247"/>
        <v/>
      </c>
      <c r="M14653" s="205" t="str" cm="1">
        <f t="array" ref="M14653">_xlfn.IFS(NOT(ISERROR(VLOOKUP(Table5[[#This Row],[Section]],TB_notTB,1,FALSE))),"No",LEFT(Table5[[#This Row],[Section]],3)="ETB","PLS",LEFT(Table5[[#This Row],[Section]],1)="7","PDB",NOT(ISBLANK(Table5[[#This Row],[Section]])),"No")</f>
        <v>No</v>
      </c>
    </row>
    <row r="14654" spans="1:13" x14ac:dyDescent="0.25">
      <c r="A14654" s="130" t="s">
        <v>10387</v>
      </c>
      <c r="B14654" s="130" t="s">
        <v>10388</v>
      </c>
      <c r="C14654" s="130" t="s">
        <v>75</v>
      </c>
      <c r="D14654" s="131">
        <v>0.19700000000000001</v>
      </c>
      <c r="E14654" s="132">
        <v>100</v>
      </c>
      <c r="F14654" s="132">
        <v>100</v>
      </c>
      <c r="G14654" s="126" t="s">
        <v>13740</v>
      </c>
      <c r="H14654" s="126" t="s">
        <v>20124</v>
      </c>
      <c r="I14654" s="126" t="s">
        <v>21059</v>
      </c>
      <c r="J14654" s="126" t="s">
        <v>26235</v>
      </c>
      <c r="K14654" s="9">
        <f>_xlfn.IFNA(VLOOKUP(Table5[[#This Row],[Section]],SubSill_Tier,2,FALSE),0)</f>
        <v>0</v>
      </c>
      <c r="L14654" s="9" t="str">
        <f t="shared" si="247"/>
        <v/>
      </c>
      <c r="M14654" s="205" t="str" cm="1">
        <f t="array" ref="M14654">_xlfn.IFS(NOT(ISERROR(VLOOKUP(Table5[[#This Row],[Section]],TB_notTB,1,FALSE))),"No",LEFT(Table5[[#This Row],[Section]],3)="ETB","PLS",LEFT(Table5[[#This Row],[Section]],1)="7","PDB",NOT(ISBLANK(Table5[[#This Row],[Section]])),"No")</f>
        <v>No</v>
      </c>
    </row>
    <row r="14655" spans="1:13" x14ac:dyDescent="0.25">
      <c r="A14655" s="130" t="s">
        <v>10389</v>
      </c>
      <c r="B14655" s="130" t="s">
        <v>28870</v>
      </c>
      <c r="C14655" s="130" t="s">
        <v>75</v>
      </c>
      <c r="D14655" s="131">
        <v>0.54200000000000004</v>
      </c>
      <c r="E14655" s="132">
        <v>100</v>
      </c>
      <c r="F14655" s="132">
        <v>100</v>
      </c>
      <c r="G14655" s="126" t="s">
        <v>13740</v>
      </c>
      <c r="H14655" s="126" t="s">
        <v>20124</v>
      </c>
      <c r="I14655" s="126" t="s">
        <v>21059</v>
      </c>
      <c r="J14655" s="126" t="s">
        <v>26236</v>
      </c>
      <c r="K14655" s="9">
        <f>_xlfn.IFNA(VLOOKUP(Table5[[#This Row],[Section]],SubSill_Tier,2,FALSE),0)</f>
        <v>0</v>
      </c>
      <c r="L14655" s="9" t="str">
        <f t="shared" si="247"/>
        <v/>
      </c>
      <c r="M14655" s="205" t="str" cm="1">
        <f t="array" ref="M14655">_xlfn.IFS(NOT(ISERROR(VLOOKUP(Table5[[#This Row],[Section]],TB_notTB,1,FALSE))),"No",LEFT(Table5[[#This Row],[Section]],3)="ETB","PLS",LEFT(Table5[[#This Row],[Section]],1)="7","PDB",NOT(ISBLANK(Table5[[#This Row],[Section]])),"No")</f>
        <v>No</v>
      </c>
    </row>
    <row r="14656" spans="1:13" x14ac:dyDescent="0.25">
      <c r="A14656" s="130" t="s">
        <v>10390</v>
      </c>
      <c r="B14656" s="130" t="s">
        <v>10391</v>
      </c>
      <c r="C14656" s="130" t="s">
        <v>75</v>
      </c>
      <c r="D14656" s="131">
        <v>0.125</v>
      </c>
      <c r="E14656" s="132">
        <v>100</v>
      </c>
      <c r="F14656" s="132">
        <v>100</v>
      </c>
      <c r="G14656" s="126" t="s">
        <v>13740</v>
      </c>
      <c r="H14656" s="126" t="s">
        <v>20124</v>
      </c>
      <c r="I14656" s="126" t="s">
        <v>21059</v>
      </c>
      <c r="J14656" s="126" t="s">
        <v>26235</v>
      </c>
      <c r="K14656" s="9">
        <f>_xlfn.IFNA(VLOOKUP(Table5[[#This Row],[Section]],SubSill_Tier,2,FALSE),0)</f>
        <v>0</v>
      </c>
      <c r="L14656" s="9" t="str">
        <f t="shared" si="247"/>
        <v/>
      </c>
      <c r="M14656" s="205" t="str" cm="1">
        <f t="array" ref="M14656">_xlfn.IFS(NOT(ISERROR(VLOOKUP(Table5[[#This Row],[Section]],TB_notTB,1,FALSE))),"No",LEFT(Table5[[#This Row],[Section]],3)="ETB","PLS",LEFT(Table5[[#This Row],[Section]],1)="7","PDB",NOT(ISBLANK(Table5[[#This Row],[Section]])),"No")</f>
        <v>No</v>
      </c>
    </row>
    <row r="14657" spans="1:13" x14ac:dyDescent="0.25">
      <c r="A14657" s="130" t="s">
        <v>10392</v>
      </c>
      <c r="B14657" s="130" t="s">
        <v>10393</v>
      </c>
      <c r="C14657" s="130" t="s">
        <v>75</v>
      </c>
      <c r="D14657" s="131">
        <v>0.34</v>
      </c>
      <c r="E14657" s="132">
        <v>100</v>
      </c>
      <c r="F14657" s="132">
        <v>100</v>
      </c>
      <c r="G14657" s="126" t="s">
        <v>13740</v>
      </c>
      <c r="H14657" s="126" t="s">
        <v>20124</v>
      </c>
      <c r="I14657" s="126" t="s">
        <v>21059</v>
      </c>
      <c r="J14657" s="126" t="s">
        <v>26235</v>
      </c>
      <c r="K14657" s="9">
        <f>_xlfn.IFNA(VLOOKUP(Table5[[#This Row],[Section]],SubSill_Tier,2,FALSE),0)</f>
        <v>0</v>
      </c>
      <c r="L14657" s="9" t="str">
        <f t="shared" si="247"/>
        <v/>
      </c>
      <c r="M14657" s="205" t="str" cm="1">
        <f t="array" ref="M14657">_xlfn.IFS(NOT(ISERROR(VLOOKUP(Table5[[#This Row],[Section]],TB_notTB,1,FALSE))),"No",LEFT(Table5[[#This Row],[Section]],3)="ETB","PLS",LEFT(Table5[[#This Row],[Section]],1)="7","PDB",NOT(ISBLANK(Table5[[#This Row],[Section]])),"No")</f>
        <v>No</v>
      </c>
    </row>
    <row r="14658" spans="1:13" x14ac:dyDescent="0.25">
      <c r="A14658" s="130" t="s">
        <v>10394</v>
      </c>
      <c r="B14658" s="130" t="s">
        <v>17222</v>
      </c>
      <c r="C14658" s="130" t="s">
        <v>75</v>
      </c>
      <c r="D14658" s="131">
        <v>0.49299999999999999</v>
      </c>
      <c r="E14658" s="132">
        <v>100</v>
      </c>
      <c r="F14658" s="132">
        <v>100</v>
      </c>
      <c r="G14658" s="126" t="s">
        <v>13740</v>
      </c>
      <c r="H14658" s="126" t="s">
        <v>20124</v>
      </c>
      <c r="I14658" s="126" t="s">
        <v>21059</v>
      </c>
      <c r="J14658" s="126" t="s">
        <v>26236</v>
      </c>
      <c r="K14658" s="9">
        <f>_xlfn.IFNA(VLOOKUP(Table5[[#This Row],[Section]],SubSill_Tier,2,FALSE),0)</f>
        <v>0</v>
      </c>
      <c r="L14658" s="9" t="str">
        <f t="shared" si="247"/>
        <v/>
      </c>
      <c r="M14658" s="205" t="str" cm="1">
        <f t="array" ref="M14658">_xlfn.IFS(NOT(ISERROR(VLOOKUP(Table5[[#This Row],[Section]],TB_notTB,1,FALSE))),"No",LEFT(Table5[[#This Row],[Section]],3)="ETB","PLS",LEFT(Table5[[#This Row],[Section]],1)="7","PDB",NOT(ISBLANK(Table5[[#This Row],[Section]])),"No")</f>
        <v>No</v>
      </c>
    </row>
    <row r="14659" spans="1:13" x14ac:dyDescent="0.25">
      <c r="A14659" s="130" t="s">
        <v>10395</v>
      </c>
      <c r="B14659" s="130" t="s">
        <v>17222</v>
      </c>
      <c r="C14659" s="130" t="s">
        <v>75</v>
      </c>
      <c r="D14659" s="131">
        <v>0.60099999999999998</v>
      </c>
      <c r="E14659" s="132">
        <v>100</v>
      </c>
      <c r="F14659" s="132">
        <v>100</v>
      </c>
      <c r="G14659" s="126" t="s">
        <v>13740</v>
      </c>
      <c r="H14659" s="126" t="s">
        <v>20124</v>
      </c>
      <c r="I14659" s="126" t="s">
        <v>21059</v>
      </c>
      <c r="J14659" s="126" t="s">
        <v>26236</v>
      </c>
      <c r="K14659" s="9">
        <f>_xlfn.IFNA(VLOOKUP(Table5[[#This Row],[Section]],SubSill_Tier,2,FALSE),0)</f>
        <v>0</v>
      </c>
      <c r="L14659" s="9" t="str">
        <f t="shared" si="247"/>
        <v/>
      </c>
      <c r="M14659" s="205" t="str" cm="1">
        <f t="array" ref="M14659">_xlfn.IFS(NOT(ISERROR(VLOOKUP(Table5[[#This Row],[Section]],TB_notTB,1,FALSE))),"No",LEFT(Table5[[#This Row],[Section]],3)="ETB","PLS",LEFT(Table5[[#This Row],[Section]],1)="7","PDB",NOT(ISBLANK(Table5[[#This Row],[Section]])),"No")</f>
        <v>No</v>
      </c>
    </row>
    <row r="14660" spans="1:13" x14ac:dyDescent="0.25">
      <c r="A14660" s="130" t="s">
        <v>10396</v>
      </c>
      <c r="B14660" s="130" t="s">
        <v>10397</v>
      </c>
      <c r="C14660" s="130" t="s">
        <v>75</v>
      </c>
      <c r="D14660" s="131">
        <v>0.439</v>
      </c>
      <c r="E14660" s="132">
        <v>100</v>
      </c>
      <c r="F14660" s="132">
        <v>100</v>
      </c>
      <c r="G14660" s="126" t="s">
        <v>13740</v>
      </c>
      <c r="H14660" s="126" t="s">
        <v>20124</v>
      </c>
      <c r="I14660" s="126" t="s">
        <v>21059</v>
      </c>
      <c r="J14660" s="126" t="s">
        <v>26235</v>
      </c>
      <c r="K14660" s="9">
        <f>_xlfn.IFNA(VLOOKUP(Table5[[#This Row],[Section]],SubSill_Tier,2,FALSE),0)</f>
        <v>0</v>
      </c>
      <c r="L14660" s="9" t="str">
        <f t="shared" si="247"/>
        <v/>
      </c>
      <c r="M14660" s="205" t="str" cm="1">
        <f t="array" ref="M14660">_xlfn.IFS(NOT(ISERROR(VLOOKUP(Table5[[#This Row],[Section]],TB_notTB,1,FALSE))),"No",LEFT(Table5[[#This Row],[Section]],3)="ETB","PLS",LEFT(Table5[[#This Row],[Section]],1)="7","PDB",NOT(ISBLANK(Table5[[#This Row],[Section]])),"No")</f>
        <v>No</v>
      </c>
    </row>
    <row r="14661" spans="1:13" x14ac:dyDescent="0.25">
      <c r="A14661" s="130" t="s">
        <v>10398</v>
      </c>
      <c r="B14661" s="130" t="s">
        <v>28871</v>
      </c>
      <c r="C14661" s="130" t="s">
        <v>75</v>
      </c>
      <c r="D14661" s="131">
        <v>0.73899999999999999</v>
      </c>
      <c r="E14661" s="132">
        <v>100</v>
      </c>
      <c r="F14661" s="132">
        <v>100</v>
      </c>
      <c r="G14661" s="126" t="s">
        <v>13740</v>
      </c>
      <c r="H14661" s="126" t="s">
        <v>20124</v>
      </c>
      <c r="I14661" s="126" t="s">
        <v>21059</v>
      </c>
      <c r="J14661" s="126" t="s">
        <v>26235</v>
      </c>
      <c r="K14661" s="9">
        <f>_xlfn.IFNA(VLOOKUP(Table5[[#This Row],[Section]],SubSill_Tier,2,FALSE),0)</f>
        <v>0</v>
      </c>
      <c r="L14661" s="9" t="str">
        <f t="shared" si="247"/>
        <v>Wall</v>
      </c>
      <c r="M14661" s="205" t="str" cm="1">
        <f t="array" ref="M14661">_xlfn.IFS(NOT(ISERROR(VLOOKUP(Table5[[#This Row],[Section]],TB_notTB,1,FALSE))),"No",LEFT(Table5[[#This Row],[Section]],3)="ETB","PLS",LEFT(Table5[[#This Row],[Section]],1)="7","PDB",NOT(ISBLANK(Table5[[#This Row],[Section]])),"No")</f>
        <v>No</v>
      </c>
    </row>
    <row r="14662" spans="1:13" x14ac:dyDescent="0.25">
      <c r="A14662" s="130" t="s">
        <v>10399</v>
      </c>
      <c r="B14662" s="130" t="s">
        <v>10400</v>
      </c>
      <c r="C14662" s="130" t="s">
        <v>75</v>
      </c>
      <c r="D14662" s="131">
        <v>0.82499999999999996</v>
      </c>
      <c r="E14662" s="132">
        <v>100</v>
      </c>
      <c r="F14662" s="132">
        <v>100</v>
      </c>
      <c r="G14662" s="126" t="s">
        <v>13740</v>
      </c>
      <c r="H14662" s="126" t="s">
        <v>20124</v>
      </c>
      <c r="I14662" s="126" t="s">
        <v>21059</v>
      </c>
      <c r="J14662" s="126" t="s">
        <v>26235</v>
      </c>
      <c r="K14662" s="9">
        <f>_xlfn.IFNA(VLOOKUP(Table5[[#This Row],[Section]],SubSill_Tier,2,FALSE),0)</f>
        <v>0</v>
      </c>
      <c r="L14662" s="9" t="str">
        <f t="shared" si="247"/>
        <v>Wall</v>
      </c>
      <c r="M14662" s="205" t="str" cm="1">
        <f t="array" ref="M14662">_xlfn.IFS(NOT(ISERROR(VLOOKUP(Table5[[#This Row],[Section]],TB_notTB,1,FALSE))),"No",LEFT(Table5[[#This Row],[Section]],3)="ETB","PLS",LEFT(Table5[[#This Row],[Section]],1)="7","PDB",NOT(ISBLANK(Table5[[#This Row],[Section]])),"No")</f>
        <v>No</v>
      </c>
    </row>
    <row r="14663" spans="1:13" x14ac:dyDescent="0.25">
      <c r="A14663" s="130" t="s">
        <v>10401</v>
      </c>
      <c r="B14663" s="130" t="s">
        <v>28872</v>
      </c>
      <c r="C14663" s="130" t="s">
        <v>75</v>
      </c>
      <c r="D14663" s="131">
        <v>0.82099999999999995</v>
      </c>
      <c r="E14663" s="132">
        <v>100</v>
      </c>
      <c r="F14663" s="132">
        <v>100</v>
      </c>
      <c r="G14663" s="126" t="s">
        <v>13740</v>
      </c>
      <c r="H14663" s="126" t="s">
        <v>20124</v>
      </c>
      <c r="I14663" s="126" t="s">
        <v>21059</v>
      </c>
      <c r="J14663" s="126" t="s">
        <v>26235</v>
      </c>
      <c r="K14663" s="9">
        <f>_xlfn.IFNA(VLOOKUP(Table5[[#This Row],[Section]],SubSill_Tier,2,FALSE),0)</f>
        <v>0</v>
      </c>
      <c r="L14663" s="9" t="str">
        <f t="shared" si="247"/>
        <v/>
      </c>
      <c r="M14663" s="205" t="str" cm="1">
        <f t="array" ref="M14663">_xlfn.IFS(NOT(ISERROR(VLOOKUP(Table5[[#This Row],[Section]],TB_notTB,1,FALSE))),"No",LEFT(Table5[[#This Row],[Section]],3)="ETB","PLS",LEFT(Table5[[#This Row],[Section]],1)="7","PDB",NOT(ISBLANK(Table5[[#This Row],[Section]])),"No")</f>
        <v>No</v>
      </c>
    </row>
    <row r="14664" spans="1:13" x14ac:dyDescent="0.25">
      <c r="A14664" s="130" t="s">
        <v>10402</v>
      </c>
      <c r="B14664" s="130" t="s">
        <v>10403</v>
      </c>
      <c r="C14664" s="130" t="s">
        <v>75</v>
      </c>
      <c r="D14664" s="131">
        <v>0.25</v>
      </c>
      <c r="E14664" s="132">
        <v>100</v>
      </c>
      <c r="F14664" s="132">
        <v>100</v>
      </c>
      <c r="G14664" s="126" t="s">
        <v>13740</v>
      </c>
      <c r="H14664" s="126" t="s">
        <v>20124</v>
      </c>
      <c r="I14664" s="126" t="s">
        <v>21059</v>
      </c>
      <c r="J14664" s="126" t="s">
        <v>26235</v>
      </c>
      <c r="K14664" s="9">
        <f>_xlfn.IFNA(VLOOKUP(Table5[[#This Row],[Section]],SubSill_Tier,2,FALSE),0)</f>
        <v>0</v>
      </c>
      <c r="L14664" s="9" t="str">
        <f t="shared" si="247"/>
        <v/>
      </c>
      <c r="M14664" s="205" t="str" cm="1">
        <f t="array" ref="M14664">_xlfn.IFS(NOT(ISERROR(VLOOKUP(Table5[[#This Row],[Section]],TB_notTB,1,FALSE))),"No",LEFT(Table5[[#This Row],[Section]],3)="ETB","PLS",LEFT(Table5[[#This Row],[Section]],1)="7","PDB",NOT(ISBLANK(Table5[[#This Row],[Section]])),"No")</f>
        <v>No</v>
      </c>
    </row>
    <row r="14665" spans="1:13" x14ac:dyDescent="0.25">
      <c r="A14665" s="130" t="s">
        <v>10404</v>
      </c>
      <c r="B14665" s="130" t="s">
        <v>10405</v>
      </c>
      <c r="C14665" s="130" t="s">
        <v>75</v>
      </c>
      <c r="D14665" s="131">
        <v>0.32900000000000001</v>
      </c>
      <c r="E14665" s="132">
        <v>100</v>
      </c>
      <c r="F14665" s="132">
        <v>100</v>
      </c>
      <c r="G14665" s="126" t="s">
        <v>13740</v>
      </c>
      <c r="H14665" s="126" t="s">
        <v>20124</v>
      </c>
      <c r="I14665" s="126" t="s">
        <v>21059</v>
      </c>
      <c r="J14665" s="126" t="s">
        <v>26235</v>
      </c>
      <c r="K14665" s="9">
        <f>_xlfn.IFNA(VLOOKUP(Table5[[#This Row],[Section]],SubSill_Tier,2,FALSE),0)</f>
        <v>0</v>
      </c>
      <c r="L14665" s="9" t="str">
        <f t="shared" si="247"/>
        <v/>
      </c>
      <c r="M14665" s="205" t="str" cm="1">
        <f t="array" ref="M14665">_xlfn.IFS(NOT(ISERROR(VLOOKUP(Table5[[#This Row],[Section]],TB_notTB,1,FALSE))),"No",LEFT(Table5[[#This Row],[Section]],3)="ETB","PLS",LEFT(Table5[[#This Row],[Section]],1)="7","PDB",NOT(ISBLANK(Table5[[#This Row],[Section]])),"No")</f>
        <v>No</v>
      </c>
    </row>
    <row r="14666" spans="1:13" x14ac:dyDescent="0.25">
      <c r="A14666" s="130" t="s">
        <v>10406</v>
      </c>
      <c r="B14666" s="130" t="s">
        <v>10407</v>
      </c>
      <c r="C14666" s="130" t="s">
        <v>75</v>
      </c>
      <c r="D14666" s="131">
        <v>0.59899999999999998</v>
      </c>
      <c r="E14666" s="132">
        <v>100</v>
      </c>
      <c r="F14666" s="132">
        <v>100</v>
      </c>
      <c r="G14666" s="126" t="s">
        <v>13740</v>
      </c>
      <c r="H14666" s="126" t="s">
        <v>20124</v>
      </c>
      <c r="I14666" s="126" t="s">
        <v>21059</v>
      </c>
      <c r="J14666" s="126" t="s">
        <v>26235</v>
      </c>
      <c r="K14666" s="9">
        <f>_xlfn.IFNA(VLOOKUP(Table5[[#This Row],[Section]],SubSill_Tier,2,FALSE),0)</f>
        <v>0</v>
      </c>
      <c r="L14666" s="9" t="str">
        <f t="shared" si="247"/>
        <v/>
      </c>
      <c r="M14666" s="205" t="str" cm="1">
        <f t="array" ref="M14666">_xlfn.IFS(NOT(ISERROR(VLOOKUP(Table5[[#This Row],[Section]],TB_notTB,1,FALSE))),"No",LEFT(Table5[[#This Row],[Section]],3)="ETB","PLS",LEFT(Table5[[#This Row],[Section]],1)="7","PDB",NOT(ISBLANK(Table5[[#This Row],[Section]])),"No")</f>
        <v>No</v>
      </c>
    </row>
    <row r="14667" spans="1:13" x14ac:dyDescent="0.25">
      <c r="A14667" s="130" t="s">
        <v>10408</v>
      </c>
      <c r="B14667" s="130" t="s">
        <v>28873</v>
      </c>
      <c r="C14667" s="130" t="s">
        <v>75</v>
      </c>
      <c r="D14667" s="131">
        <v>0.89200000000000002</v>
      </c>
      <c r="E14667" s="132">
        <v>100</v>
      </c>
      <c r="F14667" s="132">
        <v>100</v>
      </c>
      <c r="G14667" s="126" t="s">
        <v>13740</v>
      </c>
      <c r="H14667" s="126" t="s">
        <v>20124</v>
      </c>
      <c r="I14667" s="126" t="s">
        <v>21059</v>
      </c>
      <c r="J14667" s="126" t="s">
        <v>26235</v>
      </c>
      <c r="K14667" s="9">
        <f>_xlfn.IFNA(VLOOKUP(Table5[[#This Row],[Section]],SubSill_Tier,2,FALSE),0)</f>
        <v>0</v>
      </c>
      <c r="L14667" s="9" t="str">
        <f t="shared" si="247"/>
        <v>Wall</v>
      </c>
      <c r="M14667" s="205" t="str" cm="1">
        <f t="array" ref="M14667">_xlfn.IFS(NOT(ISERROR(VLOOKUP(Table5[[#This Row],[Section]],TB_notTB,1,FALSE))),"No",LEFT(Table5[[#This Row],[Section]],3)="ETB","PLS",LEFT(Table5[[#This Row],[Section]],1)="7","PDB",NOT(ISBLANK(Table5[[#This Row],[Section]])),"No")</f>
        <v>No</v>
      </c>
    </row>
    <row r="14668" spans="1:13" x14ac:dyDescent="0.25">
      <c r="A14668" s="130" t="s">
        <v>10409</v>
      </c>
      <c r="B14668" s="130" t="s">
        <v>17222</v>
      </c>
      <c r="C14668" s="130" t="s">
        <v>75</v>
      </c>
      <c r="D14668" s="131">
        <v>0.43099999999999999</v>
      </c>
      <c r="E14668" s="132">
        <v>100</v>
      </c>
      <c r="F14668" s="132">
        <v>100</v>
      </c>
      <c r="G14668" s="126" t="s">
        <v>13740</v>
      </c>
      <c r="H14668" s="126" t="s">
        <v>20124</v>
      </c>
      <c r="I14668" s="126" t="s">
        <v>21059</v>
      </c>
      <c r="J14668" s="126" t="s">
        <v>26236</v>
      </c>
      <c r="K14668" s="9">
        <f>_xlfn.IFNA(VLOOKUP(Table5[[#This Row],[Section]],SubSill_Tier,2,FALSE),0)</f>
        <v>0</v>
      </c>
      <c r="L14668" s="9" t="str">
        <f t="shared" si="247"/>
        <v/>
      </c>
      <c r="M14668" s="205" t="str" cm="1">
        <f t="array" ref="M14668">_xlfn.IFS(NOT(ISERROR(VLOOKUP(Table5[[#This Row],[Section]],TB_notTB,1,FALSE))),"No",LEFT(Table5[[#This Row],[Section]],3)="ETB","PLS",LEFT(Table5[[#This Row],[Section]],1)="7","PDB",NOT(ISBLANK(Table5[[#This Row],[Section]])),"No")</f>
        <v>No</v>
      </c>
    </row>
    <row r="14669" spans="1:13" x14ac:dyDescent="0.25">
      <c r="A14669" s="130" t="s">
        <v>10410</v>
      </c>
      <c r="B14669" s="130" t="s">
        <v>10411</v>
      </c>
      <c r="C14669" s="130" t="s">
        <v>75</v>
      </c>
      <c r="D14669" s="131">
        <v>0.28199999999999997</v>
      </c>
      <c r="E14669" s="132">
        <v>100</v>
      </c>
      <c r="F14669" s="132">
        <v>100</v>
      </c>
      <c r="G14669" s="126" t="s">
        <v>13740</v>
      </c>
      <c r="H14669" s="126" t="s">
        <v>20124</v>
      </c>
      <c r="I14669" s="126" t="s">
        <v>21059</v>
      </c>
      <c r="J14669" s="126" t="s">
        <v>26236</v>
      </c>
      <c r="K14669" s="9">
        <f>_xlfn.IFNA(VLOOKUP(Table5[[#This Row],[Section]],SubSill_Tier,2,FALSE),0)</f>
        <v>0</v>
      </c>
      <c r="L14669" s="9" t="str">
        <f t="shared" si="247"/>
        <v/>
      </c>
      <c r="M14669" s="205" t="str" cm="1">
        <f t="array" ref="M14669">_xlfn.IFS(NOT(ISERROR(VLOOKUP(Table5[[#This Row],[Section]],TB_notTB,1,FALSE))),"No",LEFT(Table5[[#This Row],[Section]],3)="ETB","PLS",LEFT(Table5[[#This Row],[Section]],1)="7","PDB",NOT(ISBLANK(Table5[[#This Row],[Section]])),"No")</f>
        <v>No</v>
      </c>
    </row>
    <row r="14670" spans="1:13" x14ac:dyDescent="0.25">
      <c r="A14670" s="130" t="s">
        <v>10412</v>
      </c>
      <c r="B14670" s="130" t="s">
        <v>10413</v>
      </c>
      <c r="C14670" s="130" t="s">
        <v>75</v>
      </c>
      <c r="D14670" s="131">
        <v>0.41499999999999998</v>
      </c>
      <c r="E14670" s="132">
        <v>100</v>
      </c>
      <c r="F14670" s="132">
        <v>100</v>
      </c>
      <c r="G14670" s="126" t="s">
        <v>13740</v>
      </c>
      <c r="H14670" s="126" t="s">
        <v>20124</v>
      </c>
      <c r="I14670" s="126" t="s">
        <v>21059</v>
      </c>
      <c r="J14670" s="126" t="s">
        <v>26236</v>
      </c>
      <c r="K14670" s="9">
        <f>_xlfn.IFNA(VLOOKUP(Table5[[#This Row],[Section]],SubSill_Tier,2,FALSE),0)</f>
        <v>0</v>
      </c>
      <c r="L14670" s="9" t="str">
        <f t="shared" si="247"/>
        <v/>
      </c>
      <c r="M14670" s="205" t="str" cm="1">
        <f t="array" ref="M14670">_xlfn.IFS(NOT(ISERROR(VLOOKUP(Table5[[#This Row],[Section]],TB_notTB,1,FALSE))),"No",LEFT(Table5[[#This Row],[Section]],3)="ETB","PLS",LEFT(Table5[[#This Row],[Section]],1)="7","PDB",NOT(ISBLANK(Table5[[#This Row],[Section]])),"No")</f>
        <v>No</v>
      </c>
    </row>
    <row r="14671" spans="1:13" x14ac:dyDescent="0.25">
      <c r="A14671" s="130" t="s">
        <v>10414</v>
      </c>
      <c r="B14671" s="130" t="s">
        <v>17222</v>
      </c>
      <c r="C14671" s="130" t="s">
        <v>75</v>
      </c>
      <c r="D14671" s="131">
        <v>1.2350000000000001</v>
      </c>
      <c r="E14671" s="132">
        <v>100</v>
      </c>
      <c r="F14671" s="132">
        <v>100</v>
      </c>
      <c r="G14671" s="126" t="s">
        <v>13740</v>
      </c>
      <c r="H14671" s="126" t="s">
        <v>20124</v>
      </c>
      <c r="I14671" s="126" t="s">
        <v>21059</v>
      </c>
      <c r="J14671" s="126" t="s">
        <v>26236</v>
      </c>
      <c r="K14671" s="9">
        <f>_xlfn.IFNA(VLOOKUP(Table5[[#This Row],[Section]],SubSill_Tier,2,FALSE),0)</f>
        <v>0</v>
      </c>
      <c r="L14671" s="9" t="str">
        <f t="shared" si="247"/>
        <v/>
      </c>
      <c r="M14671" s="205" t="str" cm="1">
        <f t="array" ref="M14671">_xlfn.IFS(NOT(ISERROR(VLOOKUP(Table5[[#This Row],[Section]],TB_notTB,1,FALSE))),"No",LEFT(Table5[[#This Row],[Section]],3)="ETB","PLS",LEFT(Table5[[#This Row],[Section]],1)="7","PDB",NOT(ISBLANK(Table5[[#This Row],[Section]])),"No")</f>
        <v>No</v>
      </c>
    </row>
    <row r="14672" spans="1:13" x14ac:dyDescent="0.25">
      <c r="A14672" s="130" t="s">
        <v>10415</v>
      </c>
      <c r="B14672" s="130" t="s">
        <v>10416</v>
      </c>
      <c r="C14672" s="130" t="s">
        <v>75</v>
      </c>
      <c r="D14672" s="131">
        <v>1.3080000000000001</v>
      </c>
      <c r="E14672" s="132">
        <v>100</v>
      </c>
      <c r="F14672" s="132">
        <v>100</v>
      </c>
      <c r="G14672" s="126" t="s">
        <v>13740</v>
      </c>
      <c r="H14672" s="126" t="s">
        <v>20124</v>
      </c>
      <c r="I14672" s="126" t="s">
        <v>21059</v>
      </c>
      <c r="J14672" s="126" t="s">
        <v>26235</v>
      </c>
      <c r="K14672" s="9">
        <f>_xlfn.IFNA(VLOOKUP(Table5[[#This Row],[Section]],SubSill_Tier,2,FALSE),0)</f>
        <v>0</v>
      </c>
      <c r="L14672" s="9" t="str">
        <f t="shared" si="247"/>
        <v>Wall</v>
      </c>
      <c r="M14672" s="205" t="str" cm="1">
        <f t="array" ref="M14672">_xlfn.IFS(NOT(ISERROR(VLOOKUP(Table5[[#This Row],[Section]],TB_notTB,1,FALSE))),"No",LEFT(Table5[[#This Row],[Section]],3)="ETB","PLS",LEFT(Table5[[#This Row],[Section]],1)="7","PDB",NOT(ISBLANK(Table5[[#This Row],[Section]])),"No")</f>
        <v>No</v>
      </c>
    </row>
    <row r="14673" spans="1:13" x14ac:dyDescent="0.25">
      <c r="A14673" s="130" t="s">
        <v>10417</v>
      </c>
      <c r="B14673" s="130" t="s">
        <v>28874</v>
      </c>
      <c r="C14673" s="130" t="s">
        <v>75</v>
      </c>
      <c r="D14673" s="131">
        <v>1.4590000000000001</v>
      </c>
      <c r="E14673" s="132">
        <v>100</v>
      </c>
      <c r="F14673" s="132">
        <v>100</v>
      </c>
      <c r="G14673" s="126" t="s">
        <v>13740</v>
      </c>
      <c r="H14673" s="126" t="s">
        <v>20124</v>
      </c>
      <c r="I14673" s="126" t="s">
        <v>21059</v>
      </c>
      <c r="J14673" s="126" t="s">
        <v>26235</v>
      </c>
      <c r="K14673" s="9">
        <f>_xlfn.IFNA(VLOOKUP(Table5[[#This Row],[Section]],SubSill_Tier,2,FALSE),0)</f>
        <v>0</v>
      </c>
      <c r="L14673" s="9" t="str">
        <f t="shared" si="247"/>
        <v>Wall</v>
      </c>
      <c r="M14673" s="205" t="str" cm="1">
        <f t="array" ref="M14673">_xlfn.IFS(NOT(ISERROR(VLOOKUP(Table5[[#This Row],[Section]],TB_notTB,1,FALSE))),"No",LEFT(Table5[[#This Row],[Section]],3)="ETB","PLS",LEFT(Table5[[#This Row],[Section]],1)="7","PDB",NOT(ISBLANK(Table5[[#This Row],[Section]])),"No")</f>
        <v>No</v>
      </c>
    </row>
    <row r="14674" spans="1:13" x14ac:dyDescent="0.25">
      <c r="A14674" s="130" t="s">
        <v>10418</v>
      </c>
      <c r="B14674" s="130" t="s">
        <v>10419</v>
      </c>
      <c r="C14674" s="130" t="s">
        <v>75</v>
      </c>
      <c r="D14674" s="131">
        <v>0.41599999999999998</v>
      </c>
      <c r="E14674" s="132">
        <v>100</v>
      </c>
      <c r="F14674" s="132">
        <v>100</v>
      </c>
      <c r="G14674" s="126" t="s">
        <v>13740</v>
      </c>
      <c r="H14674" s="126" t="s">
        <v>20124</v>
      </c>
      <c r="I14674" s="126" t="s">
        <v>21059</v>
      </c>
      <c r="J14674" s="126" t="s">
        <v>26235</v>
      </c>
      <c r="K14674" s="9">
        <f>_xlfn.IFNA(VLOOKUP(Table5[[#This Row],[Section]],SubSill_Tier,2,FALSE),0)</f>
        <v>0</v>
      </c>
      <c r="L14674" s="9" t="str">
        <f t="shared" si="247"/>
        <v/>
      </c>
      <c r="M14674" s="205" t="str" cm="1">
        <f t="array" ref="M14674">_xlfn.IFS(NOT(ISERROR(VLOOKUP(Table5[[#This Row],[Section]],TB_notTB,1,FALSE))),"No",LEFT(Table5[[#This Row],[Section]],3)="ETB","PLS",LEFT(Table5[[#This Row],[Section]],1)="7","PDB",NOT(ISBLANK(Table5[[#This Row],[Section]])),"No")</f>
        <v>No</v>
      </c>
    </row>
    <row r="14675" spans="1:13" x14ac:dyDescent="0.25">
      <c r="A14675" s="130" t="s">
        <v>10420</v>
      </c>
      <c r="B14675" s="130" t="s">
        <v>10421</v>
      </c>
      <c r="C14675" s="130" t="s">
        <v>75</v>
      </c>
      <c r="D14675" s="131">
        <v>0.48299999999999998</v>
      </c>
      <c r="E14675" s="132">
        <v>100</v>
      </c>
      <c r="F14675" s="132">
        <v>100</v>
      </c>
      <c r="G14675" s="126" t="s">
        <v>13740</v>
      </c>
      <c r="H14675" s="126" t="s">
        <v>20124</v>
      </c>
      <c r="I14675" s="126" t="s">
        <v>21059</v>
      </c>
      <c r="J14675" s="126" t="s">
        <v>26235</v>
      </c>
      <c r="K14675" s="9">
        <f>_xlfn.IFNA(VLOOKUP(Table5[[#This Row],[Section]],SubSill_Tier,2,FALSE),0)</f>
        <v>0</v>
      </c>
      <c r="L14675" s="9" t="str">
        <f t="shared" si="247"/>
        <v/>
      </c>
      <c r="M14675" s="205" t="str" cm="1">
        <f t="array" ref="M14675">_xlfn.IFS(NOT(ISERROR(VLOOKUP(Table5[[#This Row],[Section]],TB_notTB,1,FALSE))),"No",LEFT(Table5[[#This Row],[Section]],3)="ETB","PLS",LEFT(Table5[[#This Row],[Section]],1)="7","PDB",NOT(ISBLANK(Table5[[#This Row],[Section]])),"No")</f>
        <v>No</v>
      </c>
    </row>
    <row r="14676" spans="1:13" x14ac:dyDescent="0.25">
      <c r="A14676" s="130" t="s">
        <v>10422</v>
      </c>
      <c r="B14676" s="130" t="s">
        <v>10423</v>
      </c>
      <c r="C14676" s="130" t="s">
        <v>75</v>
      </c>
      <c r="D14676" s="131">
        <v>0.54700000000000004</v>
      </c>
      <c r="E14676" s="132">
        <v>100</v>
      </c>
      <c r="F14676" s="132">
        <v>100</v>
      </c>
      <c r="G14676" s="126" t="s">
        <v>13740</v>
      </c>
      <c r="H14676" s="126" t="s">
        <v>20124</v>
      </c>
      <c r="I14676" s="126" t="s">
        <v>21059</v>
      </c>
      <c r="J14676" s="126" t="s">
        <v>26236</v>
      </c>
      <c r="K14676" s="9">
        <f>_xlfn.IFNA(VLOOKUP(Table5[[#This Row],[Section]],SubSill_Tier,2,FALSE),0)</f>
        <v>0</v>
      </c>
      <c r="L14676" s="9" t="str">
        <f t="shared" si="247"/>
        <v/>
      </c>
      <c r="M14676" s="205" t="str" cm="1">
        <f t="array" ref="M14676">_xlfn.IFS(NOT(ISERROR(VLOOKUP(Table5[[#This Row],[Section]],TB_notTB,1,FALSE))),"No",LEFT(Table5[[#This Row],[Section]],3)="ETB","PLS",LEFT(Table5[[#This Row],[Section]],1)="7","PDB",NOT(ISBLANK(Table5[[#This Row],[Section]])),"No")</f>
        <v>No</v>
      </c>
    </row>
    <row r="14677" spans="1:13" x14ac:dyDescent="0.25">
      <c r="A14677" s="130" t="s">
        <v>10424</v>
      </c>
      <c r="B14677" s="130" t="s">
        <v>10425</v>
      </c>
      <c r="C14677" s="130" t="s">
        <v>75</v>
      </c>
      <c r="D14677" s="131">
        <v>0.58399999999999996</v>
      </c>
      <c r="E14677" s="132">
        <v>100</v>
      </c>
      <c r="F14677" s="132">
        <v>100</v>
      </c>
      <c r="G14677" s="126" t="s">
        <v>13740</v>
      </c>
      <c r="H14677" s="126" t="s">
        <v>20124</v>
      </c>
      <c r="I14677" s="126" t="s">
        <v>21059</v>
      </c>
      <c r="J14677" s="126" t="s">
        <v>26235</v>
      </c>
      <c r="K14677" s="9">
        <f>_xlfn.IFNA(VLOOKUP(Table5[[#This Row],[Section]],SubSill_Tier,2,FALSE),0)</f>
        <v>0</v>
      </c>
      <c r="L14677" s="9" t="str">
        <f t="shared" si="247"/>
        <v/>
      </c>
      <c r="M14677" s="205" t="str" cm="1">
        <f t="array" ref="M14677">_xlfn.IFS(NOT(ISERROR(VLOOKUP(Table5[[#This Row],[Section]],TB_notTB,1,FALSE))),"No",LEFT(Table5[[#This Row],[Section]],3)="ETB","PLS",LEFT(Table5[[#This Row],[Section]],1)="7","PDB",NOT(ISBLANK(Table5[[#This Row],[Section]])),"No")</f>
        <v>No</v>
      </c>
    </row>
    <row r="14678" spans="1:13" x14ac:dyDescent="0.25">
      <c r="A14678" s="130" t="s">
        <v>10426</v>
      </c>
      <c r="B14678" s="130" t="s">
        <v>6494</v>
      </c>
      <c r="C14678" s="130" t="s">
        <v>75</v>
      </c>
      <c r="D14678" s="131">
        <v>0.78600000000000003</v>
      </c>
      <c r="E14678" s="132">
        <v>100</v>
      </c>
      <c r="F14678" s="132">
        <v>100</v>
      </c>
      <c r="G14678" s="126" t="s">
        <v>13740</v>
      </c>
      <c r="H14678" s="126" t="s">
        <v>20124</v>
      </c>
      <c r="I14678" s="126" t="s">
        <v>21059</v>
      </c>
      <c r="J14678" s="126" t="s">
        <v>26236</v>
      </c>
      <c r="K14678" s="9">
        <f>_xlfn.IFNA(VLOOKUP(Table5[[#This Row],[Section]],SubSill_Tier,2,FALSE),0)</f>
        <v>0</v>
      </c>
      <c r="L14678" s="9" t="str">
        <f t="shared" si="247"/>
        <v/>
      </c>
      <c r="M14678" s="205" t="str" cm="1">
        <f t="array" ref="M14678">_xlfn.IFS(NOT(ISERROR(VLOOKUP(Table5[[#This Row],[Section]],TB_notTB,1,FALSE))),"No",LEFT(Table5[[#This Row],[Section]],3)="ETB","PLS",LEFT(Table5[[#This Row],[Section]],1)="7","PDB",NOT(ISBLANK(Table5[[#This Row],[Section]])),"No")</f>
        <v>No</v>
      </c>
    </row>
    <row r="14679" spans="1:13" x14ac:dyDescent="0.25">
      <c r="A14679" s="130" t="s">
        <v>10427</v>
      </c>
      <c r="B14679" s="130" t="s">
        <v>10428</v>
      </c>
      <c r="C14679" s="130" t="s">
        <v>75</v>
      </c>
      <c r="D14679" s="131">
        <v>0.88</v>
      </c>
      <c r="E14679" s="132">
        <v>102</v>
      </c>
      <c r="F14679" s="132">
        <v>102</v>
      </c>
      <c r="G14679" s="126" t="s">
        <v>13740</v>
      </c>
      <c r="H14679" s="126" t="s">
        <v>20124</v>
      </c>
      <c r="I14679" s="126" t="s">
        <v>21059</v>
      </c>
      <c r="J14679" s="126" t="s">
        <v>26236</v>
      </c>
      <c r="K14679" s="9">
        <f>_xlfn.IFNA(VLOOKUP(Table5[[#This Row],[Section]],SubSill_Tier,2,FALSE),0)</f>
        <v>0</v>
      </c>
      <c r="L14679" s="9" t="str">
        <f t="shared" si="247"/>
        <v/>
      </c>
      <c r="M14679" s="205" t="str" cm="1">
        <f t="array" ref="M14679">_xlfn.IFS(NOT(ISERROR(VLOOKUP(Table5[[#This Row],[Section]],TB_notTB,1,FALSE))),"No",LEFT(Table5[[#This Row],[Section]],3)="ETB","PLS",LEFT(Table5[[#This Row],[Section]],1)="7","PDB",NOT(ISBLANK(Table5[[#This Row],[Section]])),"No")</f>
        <v>No</v>
      </c>
    </row>
    <row r="14680" spans="1:13" x14ac:dyDescent="0.25">
      <c r="A14680" s="130" t="s">
        <v>10429</v>
      </c>
      <c r="B14680" s="130" t="s">
        <v>10430</v>
      </c>
      <c r="C14680" s="130" t="s">
        <v>75</v>
      </c>
      <c r="D14680" s="131">
        <v>1.1579999999999999</v>
      </c>
      <c r="E14680" s="132">
        <v>105</v>
      </c>
      <c r="F14680" s="132">
        <v>105</v>
      </c>
      <c r="G14680" s="126" t="s">
        <v>13740</v>
      </c>
      <c r="H14680" s="126" t="s">
        <v>20124</v>
      </c>
      <c r="I14680" s="126" t="s">
        <v>21059</v>
      </c>
      <c r="J14680" s="126" t="s">
        <v>26236</v>
      </c>
      <c r="K14680" s="9">
        <f>_xlfn.IFNA(VLOOKUP(Table5[[#This Row],[Section]],SubSill_Tier,2,FALSE),0)</f>
        <v>0</v>
      </c>
      <c r="L14680" s="9" t="str">
        <f t="shared" si="247"/>
        <v/>
      </c>
      <c r="M14680" s="205" t="str" cm="1">
        <f t="array" ref="M14680">_xlfn.IFS(NOT(ISERROR(VLOOKUP(Table5[[#This Row],[Section]],TB_notTB,1,FALSE))),"No",LEFT(Table5[[#This Row],[Section]],3)="ETB","PLS",LEFT(Table5[[#This Row],[Section]],1)="7","PDB",NOT(ISBLANK(Table5[[#This Row],[Section]])),"No")</f>
        <v>No</v>
      </c>
    </row>
    <row r="14681" spans="1:13" x14ac:dyDescent="0.25">
      <c r="A14681" s="130" t="s">
        <v>10431</v>
      </c>
      <c r="B14681" s="130" t="s">
        <v>10432</v>
      </c>
      <c r="C14681" s="130" t="s">
        <v>75</v>
      </c>
      <c r="D14681" s="131">
        <v>1.5860000000000001</v>
      </c>
      <c r="E14681" s="132">
        <v>105</v>
      </c>
      <c r="F14681" s="132">
        <v>105</v>
      </c>
      <c r="G14681" s="126" t="s">
        <v>13740</v>
      </c>
      <c r="H14681" s="126" t="s">
        <v>20124</v>
      </c>
      <c r="I14681" s="126" t="s">
        <v>21059</v>
      </c>
      <c r="J14681" s="126" t="s">
        <v>26235</v>
      </c>
      <c r="K14681" s="9">
        <f>_xlfn.IFNA(VLOOKUP(Table5[[#This Row],[Section]],SubSill_Tier,2,FALSE),0)</f>
        <v>0</v>
      </c>
      <c r="L14681" s="9" t="str">
        <f t="shared" si="247"/>
        <v>Wall</v>
      </c>
      <c r="M14681" s="205" t="str" cm="1">
        <f t="array" ref="M14681">_xlfn.IFS(NOT(ISERROR(VLOOKUP(Table5[[#This Row],[Section]],TB_notTB,1,FALSE))),"No",LEFT(Table5[[#This Row],[Section]],3)="ETB","PLS",LEFT(Table5[[#This Row],[Section]],1)="7","PDB",NOT(ISBLANK(Table5[[#This Row],[Section]])),"No")</f>
        <v>No</v>
      </c>
    </row>
    <row r="14682" spans="1:13" x14ac:dyDescent="0.25">
      <c r="A14682" s="130" t="s">
        <v>10433</v>
      </c>
      <c r="B14682" s="130" t="s">
        <v>17222</v>
      </c>
      <c r="C14682" s="130" t="s">
        <v>75</v>
      </c>
      <c r="D14682" s="131">
        <v>1.657</v>
      </c>
      <c r="E14682" s="132">
        <v>105</v>
      </c>
      <c r="F14682" s="132">
        <v>105</v>
      </c>
      <c r="G14682" s="126" t="s">
        <v>13740</v>
      </c>
      <c r="H14682" s="126" t="s">
        <v>20124</v>
      </c>
      <c r="I14682" s="126" t="s">
        <v>21059</v>
      </c>
      <c r="J14682" s="126" t="s">
        <v>26236</v>
      </c>
      <c r="K14682" s="9">
        <f>_xlfn.IFNA(VLOOKUP(Table5[[#This Row],[Section]],SubSill_Tier,2,FALSE),0)</f>
        <v>0</v>
      </c>
      <c r="L14682" s="9" t="str">
        <f t="shared" ref="L14682:L14700" si="248">IFERROR(IF(LEFT(G14682,2)="AI",IF(_xlfn.NUMBERVALUE(IFERROR(LEFT(IF(ISERROR(FIND("X",UPPER(B14682))),UPPER(B14682),RIGHT(UPPER(B14682),LEN(UPPER(B14682))-FIND("~",SUBSTITUTE(UPPER(B14682),"X","~",LEN(UPPER(B14682))-LEN(SUBSTITUTE(UPPER(B14682),"X","")))))),FIND(" ",IF(ISERROR(FIND("X",UPPER(B14682))),UPPER(B14682),RIGHT(UPPER(B14682),LEN(UPPER(B14682))-FIND("~",SUBSTITUTE(UPPER(B14682),"X","~",LEN(UPPER(B14682))-LEN(SUBSTITUTE(UPPER(B14682),"X","")))))),1)-1),IF(ISERROR(FIND("X",UPPER(B14682))),UPPER(B14682),RIGHT(UPPER(B14682),LEN(UPPER(B14682))-FIND("~",SUBSTITUTE(UPPER(B14682),"X","~",LEN(UPPER(B14682))-LEN(SUBSTITUTE(UPPER(B14682),"X",""))))))),".")&gt;=5,"Wall",""),""),"")</f>
        <v/>
      </c>
      <c r="M14682" s="205" t="str" cm="1">
        <f t="array" ref="M14682">_xlfn.IFS(NOT(ISERROR(VLOOKUP(Table5[[#This Row],[Section]],TB_notTB,1,FALSE))),"No",LEFT(Table5[[#This Row],[Section]],3)="ETB","PLS",LEFT(Table5[[#This Row],[Section]],1)="7","PDB",NOT(ISBLANK(Table5[[#This Row],[Section]])),"No")</f>
        <v>No</v>
      </c>
    </row>
    <row r="14683" spans="1:13" x14ac:dyDescent="0.25">
      <c r="A14683" s="130" t="s">
        <v>10434</v>
      </c>
      <c r="B14683" s="130" t="s">
        <v>17222</v>
      </c>
      <c r="C14683" s="130" t="s">
        <v>75</v>
      </c>
      <c r="D14683" s="131">
        <v>1.8979999999999999</v>
      </c>
      <c r="E14683" s="132">
        <v>105</v>
      </c>
      <c r="F14683" s="132">
        <v>105</v>
      </c>
      <c r="G14683" s="126" t="s">
        <v>13740</v>
      </c>
      <c r="H14683" s="126" t="s">
        <v>20124</v>
      </c>
      <c r="I14683" s="126" t="s">
        <v>21059</v>
      </c>
      <c r="J14683" s="126" t="s">
        <v>26236</v>
      </c>
      <c r="K14683" s="9">
        <f>_xlfn.IFNA(VLOOKUP(Table5[[#This Row],[Section]],SubSill_Tier,2,FALSE),0)</f>
        <v>0</v>
      </c>
      <c r="L14683" s="9" t="str">
        <f t="shared" si="248"/>
        <v/>
      </c>
      <c r="M14683" s="205" t="str" cm="1">
        <f t="array" ref="M14683">_xlfn.IFS(NOT(ISERROR(VLOOKUP(Table5[[#This Row],[Section]],TB_notTB,1,FALSE))),"No",LEFT(Table5[[#This Row],[Section]],3)="ETB","PLS",LEFT(Table5[[#This Row],[Section]],1)="7","PDB",NOT(ISBLANK(Table5[[#This Row],[Section]])),"No")</f>
        <v>No</v>
      </c>
    </row>
    <row r="14684" spans="1:13" x14ac:dyDescent="0.25">
      <c r="A14684" s="130" t="s">
        <v>10435</v>
      </c>
      <c r="B14684" s="130" t="s">
        <v>10436</v>
      </c>
      <c r="C14684" s="130" t="s">
        <v>75</v>
      </c>
      <c r="D14684" s="131">
        <v>0.83099999999999996</v>
      </c>
      <c r="E14684" s="132">
        <v>106</v>
      </c>
      <c r="F14684" s="132">
        <v>106</v>
      </c>
      <c r="G14684" s="126" t="s">
        <v>13740</v>
      </c>
      <c r="H14684" s="126" t="s">
        <v>20124</v>
      </c>
      <c r="I14684" s="126" t="s">
        <v>21059</v>
      </c>
      <c r="J14684" s="126" t="s">
        <v>26236</v>
      </c>
      <c r="K14684" s="9">
        <f>_xlfn.IFNA(VLOOKUP(Table5[[#This Row],[Section]],SubSill_Tier,2,FALSE),0)</f>
        <v>0</v>
      </c>
      <c r="L14684" s="9" t="str">
        <f t="shared" si="248"/>
        <v/>
      </c>
      <c r="M14684" s="205" t="str" cm="1">
        <f t="array" ref="M14684">_xlfn.IFS(NOT(ISERROR(VLOOKUP(Table5[[#This Row],[Section]],TB_notTB,1,FALSE))),"No",LEFT(Table5[[#This Row],[Section]],3)="ETB","PLS",LEFT(Table5[[#This Row],[Section]],1)="7","PDB",NOT(ISBLANK(Table5[[#This Row],[Section]])),"No")</f>
        <v>No</v>
      </c>
    </row>
    <row r="14685" spans="1:13" x14ac:dyDescent="0.25">
      <c r="A14685" s="130" t="s">
        <v>10437</v>
      </c>
      <c r="B14685" s="130" t="s">
        <v>10438</v>
      </c>
      <c r="C14685" s="130" t="s">
        <v>75</v>
      </c>
      <c r="D14685" s="131">
        <v>1.292</v>
      </c>
      <c r="E14685" s="132">
        <v>107</v>
      </c>
      <c r="F14685" s="132">
        <v>107</v>
      </c>
      <c r="G14685" s="126" t="s">
        <v>13740</v>
      </c>
      <c r="H14685" s="126" t="s">
        <v>20124</v>
      </c>
      <c r="I14685" s="126" t="s">
        <v>21059</v>
      </c>
      <c r="J14685" s="126" t="s">
        <v>26236</v>
      </c>
      <c r="K14685" s="9">
        <f>_xlfn.IFNA(VLOOKUP(Table5[[#This Row],[Section]],SubSill_Tier,2,FALSE),0)</f>
        <v>0</v>
      </c>
      <c r="L14685" s="9" t="str">
        <f t="shared" si="248"/>
        <v>Wall</v>
      </c>
      <c r="M14685" s="205" t="str" cm="1">
        <f t="array" ref="M14685">_xlfn.IFS(NOT(ISERROR(VLOOKUP(Table5[[#This Row],[Section]],TB_notTB,1,FALSE))),"No",LEFT(Table5[[#This Row],[Section]],3)="ETB","PLS",LEFT(Table5[[#This Row],[Section]],1)="7","PDB",NOT(ISBLANK(Table5[[#This Row],[Section]])),"No")</f>
        <v>No</v>
      </c>
    </row>
    <row r="14686" spans="1:13" x14ac:dyDescent="0.25">
      <c r="A14686" s="130" t="s">
        <v>10439</v>
      </c>
      <c r="B14686" s="130" t="s">
        <v>17222</v>
      </c>
      <c r="C14686" s="130" t="s">
        <v>75</v>
      </c>
      <c r="D14686" s="131">
        <v>1.6</v>
      </c>
      <c r="E14686" s="132">
        <v>108</v>
      </c>
      <c r="F14686" s="132">
        <v>108</v>
      </c>
      <c r="G14686" s="126" t="s">
        <v>13740</v>
      </c>
      <c r="H14686" s="126" t="s">
        <v>20124</v>
      </c>
      <c r="I14686" s="126" t="s">
        <v>21059</v>
      </c>
      <c r="J14686" s="126" t="s">
        <v>26236</v>
      </c>
      <c r="K14686" s="9">
        <f>_xlfn.IFNA(VLOOKUP(Table5[[#This Row],[Section]],SubSill_Tier,2,FALSE),0)</f>
        <v>0</v>
      </c>
      <c r="L14686" s="9" t="str">
        <f t="shared" si="248"/>
        <v/>
      </c>
      <c r="M14686" s="205" t="str" cm="1">
        <f t="array" ref="M14686">_xlfn.IFS(NOT(ISERROR(VLOOKUP(Table5[[#This Row],[Section]],TB_notTB,1,FALSE))),"No",LEFT(Table5[[#This Row],[Section]],3)="ETB","PLS",LEFT(Table5[[#This Row],[Section]],1)="7","PDB",NOT(ISBLANK(Table5[[#This Row],[Section]])),"No")</f>
        <v>No</v>
      </c>
    </row>
    <row r="14687" spans="1:13" x14ac:dyDescent="0.25">
      <c r="A14687" s="130" t="s">
        <v>10440</v>
      </c>
      <c r="B14687" s="130" t="s">
        <v>17222</v>
      </c>
      <c r="C14687" s="130" t="s">
        <v>75</v>
      </c>
      <c r="D14687" s="131">
        <v>0.85</v>
      </c>
      <c r="E14687" s="132">
        <v>110</v>
      </c>
      <c r="F14687" s="132">
        <v>110</v>
      </c>
      <c r="G14687" s="126" t="s">
        <v>13740</v>
      </c>
      <c r="H14687" s="126" t="s">
        <v>20124</v>
      </c>
      <c r="I14687" s="126" t="s">
        <v>21059</v>
      </c>
      <c r="J14687" s="126" t="s">
        <v>26236</v>
      </c>
      <c r="K14687" s="9">
        <f>_xlfn.IFNA(VLOOKUP(Table5[[#This Row],[Section]],SubSill_Tier,2,FALSE),0)</f>
        <v>0</v>
      </c>
      <c r="L14687" s="9" t="str">
        <f t="shared" si="248"/>
        <v/>
      </c>
      <c r="M14687" s="205" t="str" cm="1">
        <f t="array" ref="M14687">_xlfn.IFS(NOT(ISERROR(VLOOKUP(Table5[[#This Row],[Section]],TB_notTB,1,FALSE))),"No",LEFT(Table5[[#This Row],[Section]],3)="ETB","PLS",LEFT(Table5[[#This Row],[Section]],1)="7","PDB",NOT(ISBLANK(Table5[[#This Row],[Section]])),"No")</f>
        <v>No</v>
      </c>
    </row>
    <row r="14688" spans="1:13" x14ac:dyDescent="0.25">
      <c r="A14688" s="130" t="s">
        <v>10441</v>
      </c>
      <c r="B14688" s="130" t="s">
        <v>10442</v>
      </c>
      <c r="C14688" s="130" t="s">
        <v>75</v>
      </c>
      <c r="D14688" s="131">
        <v>0.56899999999999995</v>
      </c>
      <c r="E14688" s="132">
        <v>120</v>
      </c>
      <c r="F14688" s="132">
        <v>120</v>
      </c>
      <c r="G14688" s="126" t="s">
        <v>13740</v>
      </c>
      <c r="H14688" s="126" t="s">
        <v>20124</v>
      </c>
      <c r="I14688" s="126" t="s">
        <v>21059</v>
      </c>
      <c r="J14688" s="126" t="s">
        <v>26235</v>
      </c>
      <c r="K14688" s="9">
        <f>_xlfn.IFNA(VLOOKUP(Table5[[#This Row],[Section]],SubSill_Tier,2,FALSE),0)</f>
        <v>0</v>
      </c>
      <c r="L14688" s="9" t="str">
        <f t="shared" si="248"/>
        <v/>
      </c>
      <c r="M14688" s="205" t="str" cm="1">
        <f t="array" ref="M14688">_xlfn.IFS(NOT(ISERROR(VLOOKUP(Table5[[#This Row],[Section]],TB_notTB,1,FALSE))),"No",LEFT(Table5[[#This Row],[Section]],3)="ETB","PLS",LEFT(Table5[[#This Row],[Section]],1)="7","PDB",NOT(ISBLANK(Table5[[#This Row],[Section]])),"No")</f>
        <v>No</v>
      </c>
    </row>
    <row r="14689" spans="1:13" x14ac:dyDescent="0.25">
      <c r="A14689" s="130" t="s">
        <v>10443</v>
      </c>
      <c r="B14689" s="130" t="s">
        <v>17222</v>
      </c>
      <c r="C14689" s="130" t="s">
        <v>75</v>
      </c>
      <c r="D14689" s="131">
        <v>0.59299999999999997</v>
      </c>
      <c r="E14689" s="132">
        <v>120</v>
      </c>
      <c r="F14689" s="132">
        <v>120</v>
      </c>
      <c r="G14689" s="126" t="s">
        <v>13740</v>
      </c>
      <c r="H14689" s="126" t="s">
        <v>20124</v>
      </c>
      <c r="I14689" s="126" t="s">
        <v>21059</v>
      </c>
      <c r="J14689" s="126" t="s">
        <v>26236</v>
      </c>
      <c r="K14689" s="9">
        <f>_xlfn.IFNA(VLOOKUP(Table5[[#This Row],[Section]],SubSill_Tier,2,FALSE),0)</f>
        <v>0</v>
      </c>
      <c r="L14689" s="9" t="str">
        <f t="shared" si="248"/>
        <v/>
      </c>
      <c r="M14689" s="205" t="str" cm="1">
        <f t="array" ref="M14689">_xlfn.IFS(NOT(ISERROR(VLOOKUP(Table5[[#This Row],[Section]],TB_notTB,1,FALSE))),"No",LEFT(Table5[[#This Row],[Section]],3)="ETB","PLS",LEFT(Table5[[#This Row],[Section]],1)="7","PDB",NOT(ISBLANK(Table5[[#This Row],[Section]])),"No")</f>
        <v>No</v>
      </c>
    </row>
    <row r="14690" spans="1:13" x14ac:dyDescent="0.25">
      <c r="A14690" s="130" t="s">
        <v>10444</v>
      </c>
      <c r="B14690" s="130" t="s">
        <v>17222</v>
      </c>
      <c r="C14690" s="130" t="s">
        <v>75</v>
      </c>
      <c r="D14690" s="131">
        <v>0.753</v>
      </c>
      <c r="E14690" s="132">
        <v>120</v>
      </c>
      <c r="F14690" s="132">
        <v>120</v>
      </c>
      <c r="G14690" s="126" t="s">
        <v>13740</v>
      </c>
      <c r="H14690" s="126" t="s">
        <v>20124</v>
      </c>
      <c r="I14690" s="126" t="s">
        <v>21059</v>
      </c>
      <c r="J14690" s="126" t="s">
        <v>26236</v>
      </c>
      <c r="K14690" s="9">
        <f>_xlfn.IFNA(VLOOKUP(Table5[[#This Row],[Section]],SubSill_Tier,2,FALSE),0)</f>
        <v>0</v>
      </c>
      <c r="L14690" s="9" t="str">
        <f t="shared" si="248"/>
        <v/>
      </c>
      <c r="M14690" s="205" t="str" cm="1">
        <f t="array" ref="M14690">_xlfn.IFS(NOT(ISERROR(VLOOKUP(Table5[[#This Row],[Section]],TB_notTB,1,FALSE))),"No",LEFT(Table5[[#This Row],[Section]],3)="ETB","PLS",LEFT(Table5[[#This Row],[Section]],1)="7","PDB",NOT(ISBLANK(Table5[[#This Row],[Section]])),"No")</f>
        <v>No</v>
      </c>
    </row>
    <row r="14691" spans="1:13" x14ac:dyDescent="0.25">
      <c r="A14691" s="130" t="s">
        <v>10445</v>
      </c>
      <c r="B14691" s="130" t="s">
        <v>17222</v>
      </c>
      <c r="C14691" s="130" t="s">
        <v>75</v>
      </c>
      <c r="D14691" s="131">
        <v>0.79600000000000004</v>
      </c>
      <c r="E14691" s="132">
        <v>120</v>
      </c>
      <c r="F14691" s="132">
        <v>120</v>
      </c>
      <c r="G14691" s="126" t="s">
        <v>13740</v>
      </c>
      <c r="H14691" s="126" t="s">
        <v>20124</v>
      </c>
      <c r="I14691" s="126" t="s">
        <v>21059</v>
      </c>
      <c r="J14691" s="126" t="s">
        <v>26236</v>
      </c>
      <c r="K14691" s="9">
        <f>_xlfn.IFNA(VLOOKUP(Table5[[#This Row],[Section]],SubSill_Tier,2,FALSE),0)</f>
        <v>0</v>
      </c>
      <c r="L14691" s="9" t="str">
        <f t="shared" si="248"/>
        <v/>
      </c>
      <c r="M14691" s="205" t="str" cm="1">
        <f t="array" ref="M14691">_xlfn.IFS(NOT(ISERROR(VLOOKUP(Table5[[#This Row],[Section]],TB_notTB,1,FALSE))),"No",LEFT(Table5[[#This Row],[Section]],3)="ETB","PLS",LEFT(Table5[[#This Row],[Section]],1)="7","PDB",NOT(ISBLANK(Table5[[#This Row],[Section]])),"No")</f>
        <v>No</v>
      </c>
    </row>
    <row r="14692" spans="1:13" x14ac:dyDescent="0.25">
      <c r="A14692" s="130" t="s">
        <v>10446</v>
      </c>
      <c r="B14692" s="130" t="s">
        <v>10447</v>
      </c>
      <c r="C14692" s="130" t="s">
        <v>75</v>
      </c>
      <c r="D14692" s="131">
        <v>0.96</v>
      </c>
      <c r="E14692" s="132">
        <v>119</v>
      </c>
      <c r="F14692" s="132">
        <v>119</v>
      </c>
      <c r="G14692" s="126" t="s">
        <v>13740</v>
      </c>
      <c r="H14692" s="126" t="s">
        <v>20124</v>
      </c>
      <c r="I14692" s="126" t="s">
        <v>21059</v>
      </c>
      <c r="J14692" s="126" t="s">
        <v>26235</v>
      </c>
      <c r="K14692" s="9">
        <f>_xlfn.IFNA(VLOOKUP(Table5[[#This Row],[Section]],SubSill_Tier,2,FALSE),0)</f>
        <v>0</v>
      </c>
      <c r="L14692" s="9" t="str">
        <f t="shared" si="248"/>
        <v/>
      </c>
      <c r="M14692" s="205" t="str" cm="1">
        <f t="array" ref="M14692">_xlfn.IFS(NOT(ISERROR(VLOOKUP(Table5[[#This Row],[Section]],TB_notTB,1,FALSE))),"No",LEFT(Table5[[#This Row],[Section]],3)="ETB","PLS",LEFT(Table5[[#This Row],[Section]],1)="7","PDB",NOT(ISBLANK(Table5[[#This Row],[Section]])),"No")</f>
        <v>No</v>
      </c>
    </row>
    <row r="14693" spans="1:13" x14ac:dyDescent="0.25">
      <c r="A14693" s="130" t="s">
        <v>10448</v>
      </c>
      <c r="B14693" s="130" t="s">
        <v>17222</v>
      </c>
      <c r="C14693" s="130" t="s">
        <v>75</v>
      </c>
      <c r="D14693" s="131">
        <v>2.0169999999999999</v>
      </c>
      <c r="E14693" s="132">
        <v>120</v>
      </c>
      <c r="F14693" s="132">
        <v>120</v>
      </c>
      <c r="G14693" s="126" t="s">
        <v>13740</v>
      </c>
      <c r="H14693" s="126" t="s">
        <v>20124</v>
      </c>
      <c r="I14693" s="126" t="s">
        <v>21059</v>
      </c>
      <c r="J14693" s="126" t="s">
        <v>26236</v>
      </c>
      <c r="K14693" s="9">
        <f>_xlfn.IFNA(VLOOKUP(Table5[[#This Row],[Section]],SubSill_Tier,2,FALSE),0)</f>
        <v>0</v>
      </c>
      <c r="L14693" s="9" t="str">
        <f t="shared" si="248"/>
        <v/>
      </c>
      <c r="M14693" s="205" t="str" cm="1">
        <f t="array" ref="M14693">_xlfn.IFS(NOT(ISERROR(VLOOKUP(Table5[[#This Row],[Section]],TB_notTB,1,FALSE))),"No",LEFT(Table5[[#This Row],[Section]],3)="ETB","PLS",LEFT(Table5[[#This Row],[Section]],1)="7","PDB",NOT(ISBLANK(Table5[[#This Row],[Section]])),"No")</f>
        <v>No</v>
      </c>
    </row>
    <row r="14694" spans="1:13" x14ac:dyDescent="0.25">
      <c r="A14694" s="130" t="s">
        <v>10449</v>
      </c>
      <c r="B14694" s="130" t="s">
        <v>28875</v>
      </c>
      <c r="C14694" s="130" t="s">
        <v>75</v>
      </c>
      <c r="D14694" s="131">
        <v>0.54700000000000004</v>
      </c>
      <c r="E14694" s="132">
        <v>125</v>
      </c>
      <c r="F14694" s="132">
        <v>125</v>
      </c>
      <c r="G14694" s="126" t="s">
        <v>13740</v>
      </c>
      <c r="H14694" s="126" t="s">
        <v>20124</v>
      </c>
      <c r="I14694" s="126" t="s">
        <v>21059</v>
      </c>
      <c r="J14694" s="126" t="s">
        <v>26236</v>
      </c>
      <c r="K14694" s="9">
        <f>_xlfn.IFNA(VLOOKUP(Table5[[#This Row],[Section]],SubSill_Tier,2,FALSE),0)</f>
        <v>0</v>
      </c>
      <c r="L14694" s="9" t="str">
        <f t="shared" si="248"/>
        <v/>
      </c>
      <c r="M14694" s="205" t="str" cm="1">
        <f t="array" ref="M14694">_xlfn.IFS(NOT(ISERROR(VLOOKUP(Table5[[#This Row],[Section]],TB_notTB,1,FALSE))),"No",LEFT(Table5[[#This Row],[Section]],3)="ETB","PLS",LEFT(Table5[[#This Row],[Section]],1)="7","PDB",NOT(ISBLANK(Table5[[#This Row],[Section]])),"No")</f>
        <v>No</v>
      </c>
    </row>
    <row r="14695" spans="1:13" x14ac:dyDescent="0.25">
      <c r="A14695" s="130" t="s">
        <v>10450</v>
      </c>
      <c r="B14695" s="130" t="s">
        <v>17222</v>
      </c>
      <c r="C14695" s="130" t="s">
        <v>75</v>
      </c>
      <c r="D14695" s="131">
        <v>0.43099999999999999</v>
      </c>
      <c r="E14695" s="132">
        <v>130</v>
      </c>
      <c r="F14695" s="132">
        <v>130</v>
      </c>
      <c r="G14695" s="126" t="s">
        <v>13740</v>
      </c>
      <c r="H14695" s="126" t="s">
        <v>20124</v>
      </c>
      <c r="I14695" s="126" t="s">
        <v>21059</v>
      </c>
      <c r="J14695" s="126" t="s">
        <v>26236</v>
      </c>
      <c r="K14695" s="9">
        <f>_xlfn.IFNA(VLOOKUP(Table5[[#This Row],[Section]],SubSill_Tier,2,FALSE),0)</f>
        <v>0</v>
      </c>
      <c r="L14695" s="9" t="str">
        <f t="shared" si="248"/>
        <v/>
      </c>
      <c r="M14695" s="205" t="str" cm="1">
        <f t="array" ref="M14695">_xlfn.IFS(NOT(ISERROR(VLOOKUP(Table5[[#This Row],[Section]],TB_notTB,1,FALSE))),"No",LEFT(Table5[[#This Row],[Section]],3)="ETB","PLS",LEFT(Table5[[#This Row],[Section]],1)="7","PDB",NOT(ISBLANK(Table5[[#This Row],[Section]])),"No")</f>
        <v>No</v>
      </c>
    </row>
    <row r="14696" spans="1:13" x14ac:dyDescent="0.25">
      <c r="A14696" s="130" t="s">
        <v>10451</v>
      </c>
      <c r="B14696" s="130" t="s">
        <v>10452</v>
      </c>
      <c r="C14696" s="130" t="s">
        <v>75</v>
      </c>
      <c r="D14696" s="131">
        <v>1.1659999999999999</v>
      </c>
      <c r="E14696" s="132">
        <v>132</v>
      </c>
      <c r="F14696" s="132">
        <v>132</v>
      </c>
      <c r="G14696" s="126" t="s">
        <v>13740</v>
      </c>
      <c r="H14696" s="126" t="s">
        <v>20124</v>
      </c>
      <c r="I14696" s="126" t="s">
        <v>21059</v>
      </c>
      <c r="J14696" s="126" t="s">
        <v>26235</v>
      </c>
      <c r="K14696" s="9">
        <f>_xlfn.IFNA(VLOOKUP(Table5[[#This Row],[Section]],SubSill_Tier,2,FALSE),0)</f>
        <v>0</v>
      </c>
      <c r="L14696" s="9" t="str">
        <f t="shared" si="248"/>
        <v/>
      </c>
      <c r="M14696" s="205" t="str" cm="1">
        <f t="array" ref="M14696">_xlfn.IFS(NOT(ISERROR(VLOOKUP(Table5[[#This Row],[Section]],TB_notTB,1,FALSE))),"No",LEFT(Table5[[#This Row],[Section]],3)="ETB","PLS",LEFT(Table5[[#This Row],[Section]],1)="7","PDB",NOT(ISBLANK(Table5[[#This Row],[Section]])),"No")</f>
        <v>No</v>
      </c>
    </row>
    <row r="14697" spans="1:13" x14ac:dyDescent="0.25">
      <c r="A14697" s="130" t="s">
        <v>10453</v>
      </c>
      <c r="B14697" s="130" t="s">
        <v>10454</v>
      </c>
      <c r="C14697" s="130" t="s">
        <v>75</v>
      </c>
      <c r="D14697" s="131">
        <v>2.254</v>
      </c>
      <c r="E14697" s="132">
        <v>135</v>
      </c>
      <c r="F14697" s="132">
        <v>135</v>
      </c>
      <c r="G14697" s="126" t="s">
        <v>13740</v>
      </c>
      <c r="H14697" s="126" t="s">
        <v>20124</v>
      </c>
      <c r="I14697" s="126" t="s">
        <v>21059</v>
      </c>
      <c r="J14697" s="126" t="s">
        <v>26235</v>
      </c>
      <c r="K14697" s="9">
        <f>_xlfn.IFNA(VLOOKUP(Table5[[#This Row],[Section]],SubSill_Tier,2,FALSE),0)</f>
        <v>0</v>
      </c>
      <c r="L14697" s="9" t="str">
        <f t="shared" si="248"/>
        <v>Wall</v>
      </c>
      <c r="M14697" s="205" t="str" cm="1">
        <f t="array" ref="M14697">_xlfn.IFS(NOT(ISERROR(VLOOKUP(Table5[[#This Row],[Section]],TB_notTB,1,FALSE))),"No",LEFT(Table5[[#This Row],[Section]],3)="ETB","PLS",LEFT(Table5[[#This Row],[Section]],1)="7","PDB",NOT(ISBLANK(Table5[[#This Row],[Section]])),"No")</f>
        <v>No</v>
      </c>
    </row>
    <row r="14698" spans="1:13" x14ac:dyDescent="0.25">
      <c r="A14698" s="130" t="s">
        <v>10455</v>
      </c>
      <c r="B14698" s="130" t="s">
        <v>10456</v>
      </c>
      <c r="C14698" s="130" t="s">
        <v>75</v>
      </c>
      <c r="D14698" s="131">
        <v>1.4450000000000001</v>
      </c>
      <c r="E14698" s="132">
        <v>136</v>
      </c>
      <c r="F14698" s="132">
        <v>136</v>
      </c>
      <c r="G14698" s="126" t="s">
        <v>13740</v>
      </c>
      <c r="H14698" s="126" t="s">
        <v>20124</v>
      </c>
      <c r="I14698" s="126" t="s">
        <v>21059</v>
      </c>
      <c r="J14698" s="126" t="s">
        <v>26235</v>
      </c>
      <c r="K14698" s="9">
        <f>_xlfn.IFNA(VLOOKUP(Table5[[#This Row],[Section]],SubSill_Tier,2,FALSE),0)</f>
        <v>0</v>
      </c>
      <c r="L14698" s="9" t="str">
        <f t="shared" si="248"/>
        <v/>
      </c>
      <c r="M14698" s="205" t="str" cm="1">
        <f t="array" ref="M14698">_xlfn.IFS(NOT(ISERROR(VLOOKUP(Table5[[#This Row],[Section]],TB_notTB,1,FALSE))),"No",LEFT(Table5[[#This Row],[Section]],3)="ETB","PLS",LEFT(Table5[[#This Row],[Section]],1)="7","PDB",NOT(ISBLANK(Table5[[#This Row],[Section]])),"No")</f>
        <v>No</v>
      </c>
    </row>
    <row r="14699" spans="1:13" x14ac:dyDescent="0.25">
      <c r="A14699" s="130" t="s">
        <v>10457</v>
      </c>
      <c r="B14699" s="130" t="s">
        <v>10458</v>
      </c>
      <c r="C14699" s="130" t="s">
        <v>75</v>
      </c>
      <c r="D14699" s="131">
        <v>1.7869999999999999</v>
      </c>
      <c r="E14699" s="132">
        <v>136</v>
      </c>
      <c r="F14699" s="132">
        <v>136</v>
      </c>
      <c r="G14699" s="126" t="s">
        <v>13740</v>
      </c>
      <c r="H14699" s="126" t="s">
        <v>20124</v>
      </c>
      <c r="I14699" s="126" t="s">
        <v>21059</v>
      </c>
      <c r="J14699" s="126" t="s">
        <v>26236</v>
      </c>
      <c r="K14699" s="9">
        <f>_xlfn.IFNA(VLOOKUP(Table5[[#This Row],[Section]],SubSill_Tier,2,FALSE),0)</f>
        <v>0</v>
      </c>
      <c r="L14699" s="9" t="str">
        <f t="shared" si="248"/>
        <v>Wall</v>
      </c>
      <c r="M14699" s="205" t="str" cm="1">
        <f t="array" ref="M14699">_xlfn.IFS(NOT(ISERROR(VLOOKUP(Table5[[#This Row],[Section]],TB_notTB,1,FALSE))),"No",LEFT(Table5[[#This Row],[Section]],3)="ETB","PLS",LEFT(Table5[[#This Row],[Section]],1)="7","PDB",NOT(ISBLANK(Table5[[#This Row],[Section]])),"No")</f>
        <v>No</v>
      </c>
    </row>
    <row r="14700" spans="1:13" x14ac:dyDescent="0.25">
      <c r="A14700" s="130" t="s">
        <v>10459</v>
      </c>
      <c r="B14700" s="130" t="s">
        <v>17222</v>
      </c>
      <c r="C14700" s="130" t="s">
        <v>75</v>
      </c>
      <c r="D14700" s="131">
        <v>2.0529999999999999</v>
      </c>
      <c r="E14700" s="132">
        <v>136</v>
      </c>
      <c r="F14700" s="132">
        <v>136</v>
      </c>
      <c r="G14700" s="126" t="s">
        <v>13716</v>
      </c>
      <c r="H14700" s="126" t="s">
        <v>20121</v>
      </c>
      <c r="I14700" s="126" t="s">
        <v>20122</v>
      </c>
      <c r="J14700" s="126" t="s">
        <v>26234</v>
      </c>
      <c r="K14700" s="9">
        <f>_xlfn.IFNA(VLOOKUP(Table5[[#This Row],[Section]],SubSill_Tier,2,FALSE),0)</f>
        <v>0</v>
      </c>
      <c r="L14700" s="9" t="str">
        <f t="shared" si="248"/>
        <v/>
      </c>
      <c r="M14700" s="205" t="str" cm="1">
        <f t="array" ref="M14700">_xlfn.IFS(NOT(ISERROR(VLOOKUP(Table5[[#This Row],[Section]],TB_notTB,1,FALSE))),"No",LEFT(Table5[[#This Row],[Section]],3)="ETB","PLS",LEFT(Table5[[#This Row],[Section]],1)="7","PDB",NOT(ISBLANK(Table5[[#This Row],[Section]])),"No")</f>
        <v>No</v>
      </c>
    </row>
    <row r="14701" spans="1:13" x14ac:dyDescent="0.25">
      <c r="A14701" s="130" t="s">
        <v>10460</v>
      </c>
      <c r="B14701" s="130" t="s">
        <v>10461</v>
      </c>
      <c r="C14701" s="130" t="s">
        <v>75</v>
      </c>
      <c r="D14701" s="131">
        <v>0.64400000000000002</v>
      </c>
      <c r="E14701" s="132">
        <v>140</v>
      </c>
      <c r="F14701" s="132">
        <v>140</v>
      </c>
      <c r="G14701" s="126" t="s">
        <v>13740</v>
      </c>
      <c r="H14701" s="126" t="s">
        <v>20124</v>
      </c>
      <c r="I14701" s="126" t="s">
        <v>21059</v>
      </c>
      <c r="J14701" s="126" t="s">
        <v>26235</v>
      </c>
      <c r="K14701" s="9">
        <f>_xlfn.IFNA(VLOOKUP(Table5[[#This Row],[Section]],SubSill_Tier,2,FALSE),0)</f>
        <v>0</v>
      </c>
      <c r="L14701" s="9" t="str">
        <f t="shared" ref="L14701:L14732" si="249">IFERROR(IF(LEFT(G14701,2)="AI",IF(_xlfn.NUMBERVALUE(IFERROR(LEFT(IF(ISERROR(FIND("X",UPPER(B14701))),UPPER(B14701),RIGHT(UPPER(B14701),LEN(UPPER(B14701))-FIND("~",SUBSTITUTE(UPPER(B14701),"X","~",LEN(UPPER(B14701))-LEN(SUBSTITUTE(UPPER(B14701),"X","")))))),FIND(" ",IF(ISERROR(FIND("X",UPPER(B14701))),UPPER(B14701),RIGHT(UPPER(B14701),LEN(UPPER(B14701))-FIND("~",SUBSTITUTE(UPPER(B14701),"X","~",LEN(UPPER(B14701))-LEN(SUBSTITUTE(UPPER(B14701),"X","")))))),1)-1),IF(ISERROR(FIND("X",UPPER(B14701))),UPPER(B14701),RIGHT(UPPER(B14701),LEN(UPPER(B14701))-FIND("~",SUBSTITUTE(UPPER(B14701),"X","~",LEN(UPPER(B14701))-LEN(SUBSTITUTE(UPPER(B14701),"X",""))))))),".")&gt;=5,"Wall",""),""),"")</f>
        <v/>
      </c>
      <c r="M14701" s="205" t="str" cm="1">
        <f t="array" ref="M14701">_xlfn.IFS(NOT(ISERROR(VLOOKUP(Table5[[#This Row],[Section]],TB_notTB,1,FALSE))),"No",LEFT(Table5[[#This Row],[Section]],3)="ETB","PLS",LEFT(Table5[[#This Row],[Section]],1)="7","PDB",NOT(ISBLANK(Table5[[#This Row],[Section]])),"No")</f>
        <v>No</v>
      </c>
    </row>
    <row r="14702" spans="1:13" x14ac:dyDescent="0.25">
      <c r="A14702" s="130" t="s">
        <v>10462</v>
      </c>
      <c r="B14702" s="130" t="s">
        <v>10463</v>
      </c>
      <c r="C14702" s="130" t="s">
        <v>75</v>
      </c>
      <c r="D14702" s="131">
        <v>0.83599999999999997</v>
      </c>
      <c r="E14702" s="132">
        <v>140</v>
      </c>
      <c r="F14702" s="132">
        <v>140</v>
      </c>
      <c r="G14702" s="126" t="s">
        <v>13740</v>
      </c>
      <c r="H14702" s="126" t="s">
        <v>20124</v>
      </c>
      <c r="I14702" s="126" t="s">
        <v>21059</v>
      </c>
      <c r="J14702" s="126" t="s">
        <v>26236</v>
      </c>
      <c r="K14702" s="9">
        <f>_xlfn.IFNA(VLOOKUP(Table5[[#This Row],[Section]],SubSill_Tier,2,FALSE),0)</f>
        <v>0</v>
      </c>
      <c r="L14702" s="9" t="str">
        <f t="shared" si="249"/>
        <v/>
      </c>
      <c r="M14702" s="205" t="str" cm="1">
        <f t="array" ref="M14702">_xlfn.IFS(NOT(ISERROR(VLOOKUP(Table5[[#This Row],[Section]],TB_notTB,1,FALSE))),"No",LEFT(Table5[[#This Row],[Section]],3)="ETB","PLS",LEFT(Table5[[#This Row],[Section]],1)="7","PDB",NOT(ISBLANK(Table5[[#This Row],[Section]])),"No")</f>
        <v>No</v>
      </c>
    </row>
    <row r="14703" spans="1:13" x14ac:dyDescent="0.25">
      <c r="A14703" s="130" t="s">
        <v>10464</v>
      </c>
      <c r="B14703" s="130" t="s">
        <v>10465</v>
      </c>
      <c r="C14703" s="130" t="s">
        <v>75</v>
      </c>
      <c r="D14703" s="131">
        <v>1.1359999999999999</v>
      </c>
      <c r="E14703" s="132">
        <v>139</v>
      </c>
      <c r="F14703" s="132">
        <v>139</v>
      </c>
      <c r="G14703" s="126" t="s">
        <v>13740</v>
      </c>
      <c r="H14703" s="126" t="s">
        <v>20124</v>
      </c>
      <c r="I14703" s="126" t="s">
        <v>21059</v>
      </c>
      <c r="J14703" s="126" t="s">
        <v>26235</v>
      </c>
      <c r="K14703" s="9">
        <f>_xlfn.IFNA(VLOOKUP(Table5[[#This Row],[Section]],SubSill_Tier,2,FALSE),0)</f>
        <v>0</v>
      </c>
      <c r="L14703" s="9" t="str">
        <f t="shared" si="249"/>
        <v/>
      </c>
      <c r="M14703" s="205" t="str" cm="1">
        <f t="array" ref="M14703">_xlfn.IFS(NOT(ISERROR(VLOOKUP(Table5[[#This Row],[Section]],TB_notTB,1,FALSE))),"No",LEFT(Table5[[#This Row],[Section]],3)="ETB","PLS",LEFT(Table5[[#This Row],[Section]],1)="7","PDB",NOT(ISBLANK(Table5[[#This Row],[Section]])),"No")</f>
        <v>No</v>
      </c>
    </row>
    <row r="14704" spans="1:13" x14ac:dyDescent="0.25">
      <c r="A14704" s="130" t="s">
        <v>10466</v>
      </c>
      <c r="B14704" s="130" t="s">
        <v>10467</v>
      </c>
      <c r="C14704" s="130" t="s">
        <v>75</v>
      </c>
      <c r="D14704" s="131">
        <v>2.6909999999999998</v>
      </c>
      <c r="E14704" s="132">
        <v>141</v>
      </c>
      <c r="F14704" s="132">
        <v>141</v>
      </c>
      <c r="G14704" s="126" t="s">
        <v>13740</v>
      </c>
      <c r="H14704" s="126" t="s">
        <v>20124</v>
      </c>
      <c r="I14704" s="126" t="s">
        <v>21059</v>
      </c>
      <c r="J14704" s="126" t="s">
        <v>26235</v>
      </c>
      <c r="K14704" s="9">
        <f>_xlfn.IFNA(VLOOKUP(Table5[[#This Row],[Section]],SubSill_Tier,2,FALSE),0)</f>
        <v>0</v>
      </c>
      <c r="L14704" s="9" t="str">
        <f t="shared" si="249"/>
        <v>Wall</v>
      </c>
      <c r="M14704" s="205" t="str" cm="1">
        <f t="array" ref="M14704">_xlfn.IFS(NOT(ISERROR(VLOOKUP(Table5[[#This Row],[Section]],TB_notTB,1,FALSE))),"No",LEFT(Table5[[#This Row],[Section]],3)="ETB","PLS",LEFT(Table5[[#This Row],[Section]],1)="7","PDB",NOT(ISBLANK(Table5[[#This Row],[Section]])),"No")</f>
        <v>No</v>
      </c>
    </row>
    <row r="14705" spans="1:13" x14ac:dyDescent="0.25">
      <c r="A14705" s="130" t="s">
        <v>10468</v>
      </c>
      <c r="B14705" s="130" t="s">
        <v>10469</v>
      </c>
      <c r="C14705" s="130" t="s">
        <v>75</v>
      </c>
      <c r="D14705" s="131">
        <v>2.97</v>
      </c>
      <c r="E14705" s="132">
        <v>141</v>
      </c>
      <c r="F14705" s="132">
        <v>141</v>
      </c>
      <c r="G14705" s="126" t="s">
        <v>13740</v>
      </c>
      <c r="H14705" s="126" t="s">
        <v>20124</v>
      </c>
      <c r="I14705" s="126" t="s">
        <v>21059</v>
      </c>
      <c r="J14705" s="126" t="s">
        <v>26236</v>
      </c>
      <c r="K14705" s="9">
        <f>_xlfn.IFNA(VLOOKUP(Table5[[#This Row],[Section]],SubSill_Tier,2,FALSE),0)</f>
        <v>0</v>
      </c>
      <c r="L14705" s="9" t="str">
        <f t="shared" si="249"/>
        <v>Wall</v>
      </c>
      <c r="M14705" s="205" t="str" cm="1">
        <f t="array" ref="M14705">_xlfn.IFS(NOT(ISERROR(VLOOKUP(Table5[[#This Row],[Section]],TB_notTB,1,FALSE))),"No",LEFT(Table5[[#This Row],[Section]],3)="ETB","PLS",LEFT(Table5[[#This Row],[Section]],1)="7","PDB",NOT(ISBLANK(Table5[[#This Row],[Section]])),"No")</f>
        <v>No</v>
      </c>
    </row>
    <row r="14706" spans="1:13" x14ac:dyDescent="0.25">
      <c r="A14706" s="130" t="s">
        <v>10470</v>
      </c>
      <c r="B14706" s="130" t="s">
        <v>10471</v>
      </c>
      <c r="C14706" s="130" t="s">
        <v>75</v>
      </c>
      <c r="D14706" s="131">
        <v>3.2549999999999999</v>
      </c>
      <c r="E14706" s="132">
        <v>157</v>
      </c>
      <c r="F14706" s="132">
        <v>157</v>
      </c>
      <c r="G14706" s="126" t="s">
        <v>13740</v>
      </c>
      <c r="H14706" s="126" t="s">
        <v>20124</v>
      </c>
      <c r="I14706" s="126" t="s">
        <v>21059</v>
      </c>
      <c r="J14706" s="126" t="s">
        <v>26238</v>
      </c>
      <c r="K14706" s="9">
        <f>_xlfn.IFNA(VLOOKUP(Table5[[#This Row],[Section]],SubSill_Tier,2,FALSE),0)</f>
        <v>0</v>
      </c>
      <c r="L14706" s="9" t="str">
        <f t="shared" si="249"/>
        <v>Wall</v>
      </c>
      <c r="M14706" s="205" t="str" cm="1">
        <f t="array" ref="M14706">_xlfn.IFS(NOT(ISERROR(VLOOKUP(Table5[[#This Row],[Section]],TB_notTB,1,FALSE))),"No",LEFT(Table5[[#This Row],[Section]],3)="ETB","PLS",LEFT(Table5[[#This Row],[Section]],1)="7","PDB",NOT(ISBLANK(Table5[[#This Row],[Section]])),"No")</f>
        <v>No</v>
      </c>
    </row>
    <row r="14707" spans="1:13" x14ac:dyDescent="0.25">
      <c r="A14707" s="130" t="s">
        <v>10472</v>
      </c>
      <c r="B14707" s="130" t="s">
        <v>10473</v>
      </c>
      <c r="C14707" s="130" t="s">
        <v>75</v>
      </c>
      <c r="D14707" s="131">
        <v>3.573</v>
      </c>
      <c r="E14707" s="132">
        <v>157</v>
      </c>
      <c r="F14707" s="132">
        <v>157</v>
      </c>
      <c r="G14707" s="126" t="s">
        <v>13740</v>
      </c>
      <c r="H14707" s="126" t="s">
        <v>20124</v>
      </c>
      <c r="I14707" s="126" t="s">
        <v>21059</v>
      </c>
      <c r="J14707" s="126" t="s">
        <v>26238</v>
      </c>
      <c r="K14707" s="9">
        <f>_xlfn.IFNA(VLOOKUP(Table5[[#This Row],[Section]],SubSill_Tier,2,FALSE),0)</f>
        <v>0</v>
      </c>
      <c r="L14707" s="9" t="str">
        <f t="shared" si="249"/>
        <v>Wall</v>
      </c>
      <c r="M14707" s="205" t="str" cm="1">
        <f t="array" ref="M14707">_xlfn.IFS(NOT(ISERROR(VLOOKUP(Table5[[#This Row],[Section]],TB_notTB,1,FALSE))),"No",LEFT(Table5[[#This Row],[Section]],3)="ETB","PLS",LEFT(Table5[[#This Row],[Section]],1)="7","PDB",NOT(ISBLANK(Table5[[#This Row],[Section]])),"No")</f>
        <v>No</v>
      </c>
    </row>
    <row r="14708" spans="1:13" x14ac:dyDescent="0.25">
      <c r="A14708" s="130" t="s">
        <v>10474</v>
      </c>
      <c r="B14708" s="130" t="s">
        <v>10475</v>
      </c>
      <c r="C14708" s="130" t="s">
        <v>75</v>
      </c>
      <c r="D14708" s="131">
        <v>0.748</v>
      </c>
      <c r="E14708" s="132">
        <v>160</v>
      </c>
      <c r="F14708" s="132">
        <v>160</v>
      </c>
      <c r="G14708" s="126" t="s">
        <v>13740</v>
      </c>
      <c r="H14708" s="126" t="s">
        <v>20124</v>
      </c>
      <c r="I14708" s="126" t="s">
        <v>21059</v>
      </c>
      <c r="J14708" s="126" t="s">
        <v>26235</v>
      </c>
      <c r="K14708" s="9">
        <f>_xlfn.IFNA(VLOOKUP(Table5[[#This Row],[Section]],SubSill_Tier,2,FALSE),0)</f>
        <v>0</v>
      </c>
      <c r="L14708" s="9" t="str">
        <f t="shared" si="249"/>
        <v/>
      </c>
      <c r="M14708" s="205" t="str" cm="1">
        <f t="array" ref="M14708">_xlfn.IFS(NOT(ISERROR(VLOOKUP(Table5[[#This Row],[Section]],TB_notTB,1,FALSE))),"No",LEFT(Table5[[#This Row],[Section]],3)="ETB","PLS",LEFT(Table5[[#This Row],[Section]],1)="7","PDB",NOT(ISBLANK(Table5[[#This Row],[Section]])),"No")</f>
        <v>No</v>
      </c>
    </row>
    <row r="14709" spans="1:13" x14ac:dyDescent="0.25">
      <c r="A14709" s="130" t="s">
        <v>10476</v>
      </c>
      <c r="B14709" s="130" t="s">
        <v>10477</v>
      </c>
      <c r="C14709" s="130" t="s">
        <v>75</v>
      </c>
      <c r="D14709" s="131">
        <v>0.59499999999999997</v>
      </c>
      <c r="E14709" s="132">
        <v>160</v>
      </c>
      <c r="F14709" s="132">
        <v>160</v>
      </c>
      <c r="G14709" s="126" t="s">
        <v>13740</v>
      </c>
      <c r="H14709" s="126" t="s">
        <v>20124</v>
      </c>
      <c r="I14709" s="126" t="s">
        <v>21059</v>
      </c>
      <c r="J14709" s="126" t="s">
        <v>26235</v>
      </c>
      <c r="K14709" s="9">
        <f>_xlfn.IFNA(VLOOKUP(Table5[[#This Row],[Section]],SubSill_Tier,2,FALSE),0)</f>
        <v>0</v>
      </c>
      <c r="L14709" s="9" t="str">
        <f t="shared" si="249"/>
        <v/>
      </c>
      <c r="M14709" s="205" t="str" cm="1">
        <f t="array" ref="M14709">_xlfn.IFS(NOT(ISERROR(VLOOKUP(Table5[[#This Row],[Section]],TB_notTB,1,FALSE))),"No",LEFT(Table5[[#This Row],[Section]],3)="ETB","PLS",LEFT(Table5[[#This Row],[Section]],1)="7","PDB",NOT(ISBLANK(Table5[[#This Row],[Section]])),"No")</f>
        <v>No</v>
      </c>
    </row>
    <row r="14710" spans="1:13" x14ac:dyDescent="0.25">
      <c r="A14710" s="130" t="s">
        <v>10478</v>
      </c>
      <c r="B14710" s="130" t="s">
        <v>10479</v>
      </c>
      <c r="C14710" s="130" t="s">
        <v>75</v>
      </c>
      <c r="D14710" s="131">
        <v>0.84</v>
      </c>
      <c r="E14710" s="132">
        <v>159</v>
      </c>
      <c r="F14710" s="132">
        <v>159</v>
      </c>
      <c r="G14710" s="126" t="s">
        <v>13740</v>
      </c>
      <c r="H14710" s="126" t="s">
        <v>20124</v>
      </c>
      <c r="I14710" s="126" t="s">
        <v>21059</v>
      </c>
      <c r="J14710" s="126" t="s">
        <v>26235</v>
      </c>
      <c r="K14710" s="9">
        <f>_xlfn.IFNA(VLOOKUP(Table5[[#This Row],[Section]],SubSill_Tier,2,FALSE),0)</f>
        <v>0</v>
      </c>
      <c r="L14710" s="9" t="str">
        <f t="shared" si="249"/>
        <v/>
      </c>
      <c r="M14710" s="205" t="str" cm="1">
        <f t="array" ref="M14710">_xlfn.IFS(NOT(ISERROR(VLOOKUP(Table5[[#This Row],[Section]],TB_notTB,1,FALSE))),"No",LEFT(Table5[[#This Row],[Section]],3)="ETB","PLS",LEFT(Table5[[#This Row],[Section]],1)="7","PDB",NOT(ISBLANK(Table5[[#This Row],[Section]])),"No")</f>
        <v>No</v>
      </c>
    </row>
    <row r="14711" spans="1:13" x14ac:dyDescent="0.25">
      <c r="A14711" s="130" t="s">
        <v>10480</v>
      </c>
      <c r="B14711" s="130" t="s">
        <v>10481</v>
      </c>
      <c r="C14711" s="130" t="s">
        <v>75</v>
      </c>
      <c r="D14711" s="131">
        <v>1.0780000000000001</v>
      </c>
      <c r="E14711" s="132">
        <v>160</v>
      </c>
      <c r="F14711" s="132">
        <v>160</v>
      </c>
      <c r="G14711" s="126" t="s">
        <v>13740</v>
      </c>
      <c r="H14711" s="126" t="s">
        <v>20124</v>
      </c>
      <c r="I14711" s="126" t="s">
        <v>21059</v>
      </c>
      <c r="J14711" s="126" t="s">
        <v>26235</v>
      </c>
      <c r="K14711" s="9">
        <f>_xlfn.IFNA(VLOOKUP(Table5[[#This Row],[Section]],SubSill_Tier,2,FALSE),0)</f>
        <v>0</v>
      </c>
      <c r="L14711" s="9" t="str">
        <f t="shared" si="249"/>
        <v/>
      </c>
      <c r="M14711" s="205" t="str" cm="1">
        <f t="array" ref="M14711">_xlfn.IFS(NOT(ISERROR(VLOOKUP(Table5[[#This Row],[Section]],TB_notTB,1,FALSE))),"No",LEFT(Table5[[#This Row],[Section]],3)="ETB","PLS",LEFT(Table5[[#This Row],[Section]],1)="7","PDB",NOT(ISBLANK(Table5[[#This Row],[Section]])),"No")</f>
        <v>No</v>
      </c>
    </row>
    <row r="14712" spans="1:13" x14ac:dyDescent="0.25">
      <c r="A14712" s="130" t="s">
        <v>10482</v>
      </c>
      <c r="B14712" s="130" t="s">
        <v>17222</v>
      </c>
      <c r="C14712" s="130" t="s">
        <v>75</v>
      </c>
      <c r="D14712" s="131">
        <v>1.3109999999999999</v>
      </c>
      <c r="E14712" s="132">
        <v>160</v>
      </c>
      <c r="F14712" s="132">
        <v>160</v>
      </c>
      <c r="G14712" s="126" t="s">
        <v>13740</v>
      </c>
      <c r="H14712" s="126" t="s">
        <v>20124</v>
      </c>
      <c r="I14712" s="126" t="s">
        <v>21059</v>
      </c>
      <c r="J14712" s="126" t="s">
        <v>26236</v>
      </c>
      <c r="K14712" s="9">
        <f>_xlfn.IFNA(VLOOKUP(Table5[[#This Row],[Section]],SubSill_Tier,2,FALSE),0)</f>
        <v>0</v>
      </c>
      <c r="L14712" s="9" t="str">
        <f t="shared" si="249"/>
        <v/>
      </c>
      <c r="M14712" s="205" t="str" cm="1">
        <f t="array" ref="M14712">_xlfn.IFS(NOT(ISERROR(VLOOKUP(Table5[[#This Row],[Section]],TB_notTB,1,FALSE))),"No",LEFT(Table5[[#This Row],[Section]],3)="ETB","PLS",LEFT(Table5[[#This Row],[Section]],1)="7","PDB",NOT(ISBLANK(Table5[[#This Row],[Section]])),"No")</f>
        <v>No</v>
      </c>
    </row>
    <row r="14713" spans="1:13" x14ac:dyDescent="0.25">
      <c r="A14713" s="130" t="s">
        <v>10483</v>
      </c>
      <c r="B14713" s="130" t="s">
        <v>6501</v>
      </c>
      <c r="C14713" s="130" t="s">
        <v>75</v>
      </c>
      <c r="D14713" s="131">
        <v>1.855</v>
      </c>
      <c r="E14713" s="132">
        <v>160</v>
      </c>
      <c r="F14713" s="132">
        <v>160</v>
      </c>
      <c r="G14713" s="126" t="s">
        <v>13740</v>
      </c>
      <c r="H14713" s="126" t="s">
        <v>20124</v>
      </c>
      <c r="I14713" s="126" t="s">
        <v>21059</v>
      </c>
      <c r="J14713" s="126" t="s">
        <v>26235</v>
      </c>
      <c r="K14713" s="9">
        <f>_xlfn.IFNA(VLOOKUP(Table5[[#This Row],[Section]],SubSill_Tier,2,FALSE),0)</f>
        <v>0</v>
      </c>
      <c r="L14713" s="9" t="str">
        <f t="shared" si="249"/>
        <v/>
      </c>
      <c r="M14713" s="205" t="str" cm="1">
        <f t="array" ref="M14713">_xlfn.IFS(NOT(ISERROR(VLOOKUP(Table5[[#This Row],[Section]],TB_notTB,1,FALSE))),"No",LEFT(Table5[[#This Row],[Section]],3)="ETB","PLS",LEFT(Table5[[#This Row],[Section]],1)="7","PDB",NOT(ISBLANK(Table5[[#This Row],[Section]])),"No")</f>
        <v>No</v>
      </c>
    </row>
    <row r="14714" spans="1:13" x14ac:dyDescent="0.25">
      <c r="A14714" s="130" t="s">
        <v>10484</v>
      </c>
      <c r="B14714" s="130" t="s">
        <v>10485</v>
      </c>
      <c r="C14714" s="130" t="s">
        <v>98</v>
      </c>
      <c r="D14714" s="131">
        <v>2.1440000000000001</v>
      </c>
      <c r="E14714" s="132">
        <v>284</v>
      </c>
      <c r="F14714" s="132">
        <v>160</v>
      </c>
      <c r="G14714" s="126" t="s">
        <v>13740</v>
      </c>
      <c r="H14714" s="126" t="s">
        <v>20124</v>
      </c>
      <c r="I14714" s="126" t="s">
        <v>21059</v>
      </c>
      <c r="J14714" s="126" t="s">
        <v>26236</v>
      </c>
      <c r="K14714" s="9">
        <f>_xlfn.IFNA(VLOOKUP(Table5[[#This Row],[Section]],SubSill_Tier,2,FALSE),0)</f>
        <v>0</v>
      </c>
      <c r="L14714" s="9" t="str">
        <f t="shared" si="249"/>
        <v>Wall</v>
      </c>
      <c r="M14714" s="205" t="str" cm="1">
        <f t="array" ref="M14714">_xlfn.IFS(NOT(ISERROR(VLOOKUP(Table5[[#This Row],[Section]],TB_notTB,1,FALSE))),"No",LEFT(Table5[[#This Row],[Section]],3)="ETB","PLS",LEFT(Table5[[#This Row],[Section]],1)="7","PDB",NOT(ISBLANK(Table5[[#This Row],[Section]])),"No")</f>
        <v>No</v>
      </c>
    </row>
    <row r="14715" spans="1:13" x14ac:dyDescent="0.25">
      <c r="A14715" s="130" t="s">
        <v>10486</v>
      </c>
      <c r="B14715" s="130" t="s">
        <v>17222</v>
      </c>
      <c r="C14715" s="130" t="s">
        <v>75</v>
      </c>
      <c r="D14715" s="131">
        <v>4.3280000000000003</v>
      </c>
      <c r="E14715" s="132">
        <v>170</v>
      </c>
      <c r="F14715" s="132">
        <v>170</v>
      </c>
      <c r="G14715" s="126" t="s">
        <v>13740</v>
      </c>
      <c r="H14715" s="126" t="s">
        <v>20124</v>
      </c>
      <c r="I14715" s="126" t="s">
        <v>21059</v>
      </c>
      <c r="J14715" s="126" t="s">
        <v>26238</v>
      </c>
      <c r="K14715" s="9">
        <f>_xlfn.IFNA(VLOOKUP(Table5[[#This Row],[Section]],SubSill_Tier,2,FALSE),0)</f>
        <v>0</v>
      </c>
      <c r="L14715" s="9" t="str">
        <f t="shared" si="249"/>
        <v/>
      </c>
      <c r="M14715" s="205" t="str" cm="1">
        <f t="array" ref="M14715">_xlfn.IFS(NOT(ISERROR(VLOOKUP(Table5[[#This Row],[Section]],TB_notTB,1,FALSE))),"No",LEFT(Table5[[#This Row],[Section]],3)="ETB","PLS",LEFT(Table5[[#This Row],[Section]],1)="7","PDB",NOT(ISBLANK(Table5[[#This Row],[Section]])),"No")</f>
        <v>No</v>
      </c>
    </row>
    <row r="14716" spans="1:13" x14ac:dyDescent="0.25">
      <c r="A14716" s="130" t="s">
        <v>10487</v>
      </c>
      <c r="B14716" s="130" t="s">
        <v>10488</v>
      </c>
      <c r="C14716" s="130" t="s">
        <v>75</v>
      </c>
      <c r="D14716" s="131">
        <v>3.7309999999999999</v>
      </c>
      <c r="E14716" s="132">
        <v>170</v>
      </c>
      <c r="F14716" s="132">
        <v>170</v>
      </c>
      <c r="G14716" s="126" t="s">
        <v>13740</v>
      </c>
      <c r="H14716" s="126" t="s">
        <v>20124</v>
      </c>
      <c r="I14716" s="126" t="s">
        <v>21059</v>
      </c>
      <c r="J14716" s="126" t="s">
        <v>26238</v>
      </c>
      <c r="K14716" s="9">
        <f>_xlfn.IFNA(VLOOKUP(Table5[[#This Row],[Section]],SubSill_Tier,2,FALSE),0)</f>
        <v>0</v>
      </c>
      <c r="L14716" s="9" t="str">
        <f t="shared" si="249"/>
        <v>Wall</v>
      </c>
      <c r="M14716" s="205" t="str" cm="1">
        <f t="array" ref="M14716">_xlfn.IFS(NOT(ISERROR(VLOOKUP(Table5[[#This Row],[Section]],TB_notTB,1,FALSE))),"No",LEFT(Table5[[#This Row],[Section]],3)="ETB","PLS",LEFT(Table5[[#This Row],[Section]],1)="7","PDB",NOT(ISBLANK(Table5[[#This Row],[Section]])),"No")</f>
        <v>No</v>
      </c>
    </row>
    <row r="14717" spans="1:13" x14ac:dyDescent="0.25">
      <c r="A14717" s="130" t="s">
        <v>10489</v>
      </c>
      <c r="B14717" s="130" t="s">
        <v>17222</v>
      </c>
      <c r="C14717" s="130" t="s">
        <v>75</v>
      </c>
      <c r="D14717" s="131">
        <v>3.8210000000000002</v>
      </c>
      <c r="E14717" s="132">
        <v>170</v>
      </c>
      <c r="F14717" s="132">
        <v>170</v>
      </c>
      <c r="G14717" s="126" t="s">
        <v>13740</v>
      </c>
      <c r="H14717" s="126" t="s">
        <v>20124</v>
      </c>
      <c r="I14717" s="126" t="s">
        <v>21059</v>
      </c>
      <c r="J14717" s="126" t="s">
        <v>26238</v>
      </c>
      <c r="K14717" s="9">
        <f>_xlfn.IFNA(VLOOKUP(Table5[[#This Row],[Section]],SubSill_Tier,2,FALSE),0)</f>
        <v>0</v>
      </c>
      <c r="L14717" s="9" t="str">
        <f t="shared" si="249"/>
        <v/>
      </c>
      <c r="M14717" s="205" t="str" cm="1">
        <f t="array" ref="M14717">_xlfn.IFS(NOT(ISERROR(VLOOKUP(Table5[[#This Row],[Section]],TB_notTB,1,FALSE))),"No",LEFT(Table5[[#This Row],[Section]],3)="ETB","PLS",LEFT(Table5[[#This Row],[Section]],1)="7","PDB",NOT(ISBLANK(Table5[[#This Row],[Section]])),"No")</f>
        <v>No</v>
      </c>
    </row>
    <row r="14718" spans="1:13" x14ac:dyDescent="0.25">
      <c r="A14718" s="130" t="s">
        <v>10490</v>
      </c>
      <c r="B14718" s="130" t="s">
        <v>17222</v>
      </c>
      <c r="C14718" s="130" t="s">
        <v>75</v>
      </c>
      <c r="D14718" s="131">
        <v>1.224</v>
      </c>
      <c r="E14718" s="132">
        <v>180</v>
      </c>
      <c r="F14718" s="132">
        <v>180</v>
      </c>
      <c r="G14718" s="126" t="s">
        <v>13740</v>
      </c>
      <c r="H14718" s="126" t="s">
        <v>20124</v>
      </c>
      <c r="I14718" s="126" t="s">
        <v>21059</v>
      </c>
      <c r="J14718" s="126" t="s">
        <v>26236</v>
      </c>
      <c r="K14718" s="9">
        <f>_xlfn.IFNA(VLOOKUP(Table5[[#This Row],[Section]],SubSill_Tier,2,FALSE),0)</f>
        <v>0</v>
      </c>
      <c r="L14718" s="9" t="str">
        <f t="shared" si="249"/>
        <v/>
      </c>
      <c r="M14718" s="205" t="str" cm="1">
        <f t="array" ref="M14718">_xlfn.IFS(NOT(ISERROR(VLOOKUP(Table5[[#This Row],[Section]],TB_notTB,1,FALSE))),"No",LEFT(Table5[[#This Row],[Section]],3)="ETB","PLS",LEFT(Table5[[#This Row],[Section]],1)="7","PDB",NOT(ISBLANK(Table5[[#This Row],[Section]])),"No")</f>
        <v>No</v>
      </c>
    </row>
    <row r="14719" spans="1:13" x14ac:dyDescent="0.25">
      <c r="A14719" s="130" t="s">
        <v>10491</v>
      </c>
      <c r="B14719" s="130" t="s">
        <v>10492</v>
      </c>
      <c r="C14719" s="130" t="s">
        <v>75</v>
      </c>
      <c r="D14719" s="131">
        <v>2.363</v>
      </c>
      <c r="E14719" s="132">
        <v>180</v>
      </c>
      <c r="F14719" s="132">
        <v>180</v>
      </c>
      <c r="G14719" s="126" t="s">
        <v>13740</v>
      </c>
      <c r="H14719" s="126" t="s">
        <v>20124</v>
      </c>
      <c r="I14719" s="126" t="s">
        <v>21059</v>
      </c>
      <c r="J14719" s="126" t="s">
        <v>26235</v>
      </c>
      <c r="K14719" s="9">
        <f>_xlfn.IFNA(VLOOKUP(Table5[[#This Row],[Section]],SubSill_Tier,2,FALSE),0)</f>
        <v>0</v>
      </c>
      <c r="L14719" s="9" t="str">
        <f t="shared" si="249"/>
        <v>Wall</v>
      </c>
      <c r="M14719" s="205" t="str" cm="1">
        <f t="array" ref="M14719">_xlfn.IFS(NOT(ISERROR(VLOOKUP(Table5[[#This Row],[Section]],TB_notTB,1,FALSE))),"No",LEFT(Table5[[#This Row],[Section]],3)="ETB","PLS",LEFT(Table5[[#This Row],[Section]],1)="7","PDB",NOT(ISBLANK(Table5[[#This Row],[Section]])),"No")</f>
        <v>No</v>
      </c>
    </row>
    <row r="14720" spans="1:13" x14ac:dyDescent="0.25">
      <c r="A14720" s="130" t="s">
        <v>10493</v>
      </c>
      <c r="B14720" s="130" t="s">
        <v>10494</v>
      </c>
      <c r="C14720" s="130" t="s">
        <v>75</v>
      </c>
      <c r="D14720" s="131">
        <v>2.7360000000000002</v>
      </c>
      <c r="E14720" s="132">
        <v>180</v>
      </c>
      <c r="F14720" s="132">
        <v>180</v>
      </c>
      <c r="G14720" s="126" t="s">
        <v>13740</v>
      </c>
      <c r="H14720" s="126" t="s">
        <v>20124</v>
      </c>
      <c r="I14720" s="126" t="s">
        <v>21059</v>
      </c>
      <c r="J14720" s="126" t="s">
        <v>26235</v>
      </c>
      <c r="K14720" s="9">
        <f>_xlfn.IFNA(VLOOKUP(Table5[[#This Row],[Section]],SubSill_Tier,2,FALSE),0)</f>
        <v>0</v>
      </c>
      <c r="L14720" s="9" t="str">
        <f t="shared" si="249"/>
        <v>Wall</v>
      </c>
      <c r="M14720" s="205" t="str" cm="1">
        <f t="array" ref="M14720">_xlfn.IFS(NOT(ISERROR(VLOOKUP(Table5[[#This Row],[Section]],TB_notTB,1,FALSE))),"No",LEFT(Table5[[#This Row],[Section]],3)="ETB","PLS",LEFT(Table5[[#This Row],[Section]],1)="7","PDB",NOT(ISBLANK(Table5[[#This Row],[Section]])),"No")</f>
        <v>No</v>
      </c>
    </row>
    <row r="14721" spans="1:13" x14ac:dyDescent="0.25">
      <c r="A14721" s="130" t="s">
        <v>10495</v>
      </c>
      <c r="B14721" s="130" t="s">
        <v>10496</v>
      </c>
      <c r="C14721" s="130" t="s">
        <v>75</v>
      </c>
      <c r="D14721" s="131">
        <v>4.7880000000000003</v>
      </c>
      <c r="E14721" s="132">
        <v>180</v>
      </c>
      <c r="F14721" s="132">
        <v>180</v>
      </c>
      <c r="G14721" s="126" t="s">
        <v>13740</v>
      </c>
      <c r="H14721" s="126" t="s">
        <v>20124</v>
      </c>
      <c r="I14721" s="126" t="s">
        <v>21059</v>
      </c>
      <c r="J14721" s="126" t="s">
        <v>26240</v>
      </c>
      <c r="K14721" s="9">
        <f>_xlfn.IFNA(VLOOKUP(Table5[[#This Row],[Section]],SubSill_Tier,2,FALSE),0)</f>
        <v>0</v>
      </c>
      <c r="L14721" s="9" t="str">
        <f t="shared" si="249"/>
        <v>Wall</v>
      </c>
      <c r="M14721" s="205" t="str" cm="1">
        <f t="array" ref="M14721">_xlfn.IFS(NOT(ISERROR(VLOOKUP(Table5[[#This Row],[Section]],TB_notTB,1,FALSE))),"No",LEFT(Table5[[#This Row],[Section]],3)="ETB","PLS",LEFT(Table5[[#This Row],[Section]],1)="7","PDB",NOT(ISBLANK(Table5[[#This Row],[Section]])),"No")</f>
        <v>No</v>
      </c>
    </row>
    <row r="14722" spans="1:13" x14ac:dyDescent="0.25">
      <c r="A14722" s="130" t="s">
        <v>10497</v>
      </c>
      <c r="B14722" s="130" t="s">
        <v>10498</v>
      </c>
      <c r="C14722" s="130" t="s">
        <v>75</v>
      </c>
      <c r="D14722" s="131">
        <v>1.871</v>
      </c>
      <c r="E14722" s="132">
        <v>190</v>
      </c>
      <c r="F14722" s="132">
        <v>190</v>
      </c>
      <c r="G14722" s="126" t="s">
        <v>13740</v>
      </c>
      <c r="H14722" s="126" t="s">
        <v>20124</v>
      </c>
      <c r="I14722" s="126" t="s">
        <v>21059</v>
      </c>
      <c r="J14722" s="126" t="s">
        <v>26235</v>
      </c>
      <c r="K14722" s="9">
        <f>_xlfn.IFNA(VLOOKUP(Table5[[#This Row],[Section]],SubSill_Tier,2,FALSE),0)</f>
        <v>0</v>
      </c>
      <c r="L14722" s="9" t="str">
        <f t="shared" si="249"/>
        <v/>
      </c>
      <c r="M14722" s="205" t="str" cm="1">
        <f t="array" ref="M14722">_xlfn.IFS(NOT(ISERROR(VLOOKUP(Table5[[#This Row],[Section]],TB_notTB,1,FALSE))),"No",LEFT(Table5[[#This Row],[Section]],3)="ETB","PLS",LEFT(Table5[[#This Row],[Section]],1)="7","PDB",NOT(ISBLANK(Table5[[#This Row],[Section]])),"No")</f>
        <v>No</v>
      </c>
    </row>
    <row r="14723" spans="1:13" x14ac:dyDescent="0.25">
      <c r="A14723" s="130" t="s">
        <v>10499</v>
      </c>
      <c r="B14723" s="130" t="s">
        <v>28876</v>
      </c>
      <c r="C14723" s="130" t="s">
        <v>75</v>
      </c>
      <c r="D14723" s="131">
        <v>0.98199999999999998</v>
      </c>
      <c r="E14723" s="132">
        <v>194</v>
      </c>
      <c r="F14723" s="132">
        <v>194</v>
      </c>
      <c r="G14723" s="126" t="s">
        <v>13740</v>
      </c>
      <c r="H14723" s="126" t="s">
        <v>20124</v>
      </c>
      <c r="I14723" s="126" t="s">
        <v>21059</v>
      </c>
      <c r="J14723" s="126" t="s">
        <v>26235</v>
      </c>
      <c r="K14723" s="9">
        <f>_xlfn.IFNA(VLOOKUP(Table5[[#This Row],[Section]],SubSill_Tier,2,FALSE),0)</f>
        <v>0</v>
      </c>
      <c r="L14723" s="9" t="str">
        <f t="shared" si="249"/>
        <v/>
      </c>
      <c r="M14723" s="205" t="str" cm="1">
        <f t="array" ref="M14723">_xlfn.IFS(NOT(ISERROR(VLOOKUP(Table5[[#This Row],[Section]],TB_notTB,1,FALSE))),"No",LEFT(Table5[[#This Row],[Section]],3)="ETB","PLS",LEFT(Table5[[#This Row],[Section]],1)="7","PDB",NOT(ISBLANK(Table5[[#This Row],[Section]])),"No")</f>
        <v>No</v>
      </c>
    </row>
    <row r="14724" spans="1:13" x14ac:dyDescent="0.25">
      <c r="A14724" s="130" t="s">
        <v>10500</v>
      </c>
      <c r="B14724" s="130" t="s">
        <v>17222</v>
      </c>
      <c r="C14724" s="130" t="s">
        <v>75</v>
      </c>
      <c r="D14724" s="131">
        <v>1.0580000000000001</v>
      </c>
      <c r="E14724" s="132">
        <v>199</v>
      </c>
      <c r="F14724" s="132">
        <v>199</v>
      </c>
      <c r="G14724" s="126" t="s">
        <v>13740</v>
      </c>
      <c r="H14724" s="126" t="s">
        <v>20124</v>
      </c>
      <c r="I14724" s="126" t="s">
        <v>21059</v>
      </c>
      <c r="J14724" s="126" t="s">
        <v>26236</v>
      </c>
      <c r="K14724" s="9">
        <f>_xlfn.IFNA(VLOOKUP(Table5[[#This Row],[Section]],SubSill_Tier,2,FALSE),0)</f>
        <v>0</v>
      </c>
      <c r="L14724" s="9" t="str">
        <f t="shared" si="249"/>
        <v/>
      </c>
      <c r="M14724" s="205" t="str" cm="1">
        <f t="array" ref="M14724">_xlfn.IFS(NOT(ISERROR(VLOOKUP(Table5[[#This Row],[Section]],TB_notTB,1,FALSE))),"No",LEFT(Table5[[#This Row],[Section]],3)="ETB","PLS",LEFT(Table5[[#This Row],[Section]],1)="7","PDB",NOT(ISBLANK(Table5[[#This Row],[Section]])),"No")</f>
        <v>No</v>
      </c>
    </row>
    <row r="14725" spans="1:13" x14ac:dyDescent="0.25">
      <c r="A14725" s="130" t="s">
        <v>10501</v>
      </c>
      <c r="B14725" s="130" t="s">
        <v>10502</v>
      </c>
      <c r="C14725" s="130" t="s">
        <v>75</v>
      </c>
      <c r="D14725" s="131">
        <v>1.365</v>
      </c>
      <c r="E14725" s="132">
        <v>200</v>
      </c>
      <c r="F14725" s="132">
        <v>200</v>
      </c>
      <c r="G14725" s="126" t="s">
        <v>13740</v>
      </c>
      <c r="H14725" s="126" t="s">
        <v>20124</v>
      </c>
      <c r="I14725" s="126" t="s">
        <v>21059</v>
      </c>
      <c r="J14725" s="126" t="s">
        <v>26236</v>
      </c>
      <c r="K14725" s="9">
        <f>_xlfn.IFNA(VLOOKUP(Table5[[#This Row],[Section]],SubSill_Tier,2,FALSE),0)</f>
        <v>0</v>
      </c>
      <c r="L14725" s="9" t="str">
        <f t="shared" si="249"/>
        <v/>
      </c>
      <c r="M14725" s="205" t="str" cm="1">
        <f t="array" ref="M14725">_xlfn.IFS(NOT(ISERROR(VLOOKUP(Table5[[#This Row],[Section]],TB_notTB,1,FALSE))),"No",LEFT(Table5[[#This Row],[Section]],3)="ETB","PLS",LEFT(Table5[[#This Row],[Section]],1)="7","PDB",NOT(ISBLANK(Table5[[#This Row],[Section]])),"No")</f>
        <v>No</v>
      </c>
    </row>
    <row r="14726" spans="1:13" x14ac:dyDescent="0.25">
      <c r="A14726" s="130" t="s">
        <v>10503</v>
      </c>
      <c r="B14726" s="130" t="s">
        <v>10504</v>
      </c>
      <c r="C14726" s="130" t="s">
        <v>75</v>
      </c>
      <c r="D14726" s="131">
        <v>1.661</v>
      </c>
      <c r="E14726" s="132">
        <v>199</v>
      </c>
      <c r="F14726" s="132">
        <v>199</v>
      </c>
      <c r="G14726" s="126" t="s">
        <v>13740</v>
      </c>
      <c r="H14726" s="126" t="s">
        <v>20124</v>
      </c>
      <c r="I14726" s="126" t="s">
        <v>21059</v>
      </c>
      <c r="J14726" s="126" t="s">
        <v>26235</v>
      </c>
      <c r="K14726" s="9">
        <f>_xlfn.IFNA(VLOOKUP(Table5[[#This Row],[Section]],SubSill_Tier,2,FALSE),0)</f>
        <v>0</v>
      </c>
      <c r="L14726" s="9" t="str">
        <f t="shared" si="249"/>
        <v/>
      </c>
      <c r="M14726" s="205" t="str" cm="1">
        <f t="array" ref="M14726">_xlfn.IFS(NOT(ISERROR(VLOOKUP(Table5[[#This Row],[Section]],TB_notTB,1,FALSE))),"No",LEFT(Table5[[#This Row],[Section]],3)="ETB","PLS",LEFT(Table5[[#This Row],[Section]],1)="7","PDB",NOT(ISBLANK(Table5[[#This Row],[Section]])),"No")</f>
        <v>No</v>
      </c>
    </row>
    <row r="14727" spans="1:13" x14ac:dyDescent="0.25">
      <c r="A14727" s="130" t="s">
        <v>10505</v>
      </c>
      <c r="B14727" s="130" t="s">
        <v>6504</v>
      </c>
      <c r="C14727" s="130" t="s">
        <v>75</v>
      </c>
      <c r="D14727" s="131">
        <v>3.0779999999999998</v>
      </c>
      <c r="E14727" s="132">
        <v>199</v>
      </c>
      <c r="F14727" s="132">
        <v>199</v>
      </c>
      <c r="G14727" s="126" t="s">
        <v>13740</v>
      </c>
      <c r="H14727" s="126" t="s">
        <v>20124</v>
      </c>
      <c r="I14727" s="126" t="s">
        <v>21059</v>
      </c>
      <c r="J14727" s="126" t="s">
        <v>26240</v>
      </c>
      <c r="K14727" s="9">
        <f>_xlfn.IFNA(VLOOKUP(Table5[[#This Row],[Section]],SubSill_Tier,2,FALSE),0)</f>
        <v>0</v>
      </c>
      <c r="L14727" s="9" t="str">
        <f t="shared" si="249"/>
        <v>Wall</v>
      </c>
      <c r="M14727" s="205" t="str" cm="1">
        <f t="array" ref="M14727">_xlfn.IFS(NOT(ISERROR(VLOOKUP(Table5[[#This Row],[Section]],TB_notTB,1,FALSE))),"No",LEFT(Table5[[#This Row],[Section]],3)="ETB","PLS",LEFT(Table5[[#This Row],[Section]],1)="7","PDB",NOT(ISBLANK(Table5[[#This Row],[Section]])),"No")</f>
        <v>No</v>
      </c>
    </row>
    <row r="14728" spans="1:13" x14ac:dyDescent="0.25">
      <c r="A14728" s="130" t="s">
        <v>10506</v>
      </c>
      <c r="B14728" s="130" t="s">
        <v>10507</v>
      </c>
      <c r="C14728" s="130" t="s">
        <v>75</v>
      </c>
      <c r="D14728" s="131">
        <v>4.5979999999999999</v>
      </c>
      <c r="E14728" s="132">
        <v>199</v>
      </c>
      <c r="F14728" s="132">
        <v>199</v>
      </c>
      <c r="G14728" s="126" t="s">
        <v>13740</v>
      </c>
      <c r="H14728" s="126" t="s">
        <v>20124</v>
      </c>
      <c r="I14728" s="126" t="s">
        <v>21059</v>
      </c>
      <c r="J14728" s="126" t="s">
        <v>26240</v>
      </c>
      <c r="K14728" s="9">
        <f>_xlfn.IFNA(VLOOKUP(Table5[[#This Row],[Section]],SubSill_Tier,2,FALSE),0)</f>
        <v>0</v>
      </c>
      <c r="L14728" s="9" t="str">
        <f t="shared" si="249"/>
        <v>Wall</v>
      </c>
      <c r="M14728" s="205" t="str" cm="1">
        <f t="array" ref="M14728">_xlfn.IFS(NOT(ISERROR(VLOOKUP(Table5[[#This Row],[Section]],TB_notTB,1,FALSE))),"No",LEFT(Table5[[#This Row],[Section]],3)="ETB","PLS",LEFT(Table5[[#This Row],[Section]],1)="7","PDB",NOT(ISBLANK(Table5[[#This Row],[Section]])),"No")</f>
        <v>No</v>
      </c>
    </row>
    <row r="14729" spans="1:13" x14ac:dyDescent="0.25">
      <c r="A14729" s="130" t="s">
        <v>10508</v>
      </c>
      <c r="B14729" s="130" t="s">
        <v>17222</v>
      </c>
      <c r="C14729" s="130" t="s">
        <v>75</v>
      </c>
      <c r="D14729" s="131">
        <v>1.2669999999999999</v>
      </c>
      <c r="E14729" s="132">
        <v>204</v>
      </c>
      <c r="F14729" s="132">
        <v>204</v>
      </c>
      <c r="G14729" s="126" t="s">
        <v>13740</v>
      </c>
      <c r="H14729" s="126" t="s">
        <v>20124</v>
      </c>
      <c r="I14729" s="126" t="s">
        <v>21059</v>
      </c>
      <c r="J14729" s="126" t="s">
        <v>26236</v>
      </c>
      <c r="K14729" s="9">
        <f>_xlfn.IFNA(VLOOKUP(Table5[[#This Row],[Section]],SubSill_Tier,2,FALSE),0)</f>
        <v>0</v>
      </c>
      <c r="L14729" s="9" t="str">
        <f t="shared" si="249"/>
        <v/>
      </c>
      <c r="M14729" s="205" t="str" cm="1">
        <f t="array" ref="M14729">_xlfn.IFS(NOT(ISERROR(VLOOKUP(Table5[[#This Row],[Section]],TB_notTB,1,FALSE))),"No",LEFT(Table5[[#This Row],[Section]],3)="ETB","PLS",LEFT(Table5[[#This Row],[Section]],1)="7","PDB",NOT(ISBLANK(Table5[[#This Row],[Section]])),"No")</f>
        <v>No</v>
      </c>
    </row>
    <row r="14730" spans="1:13" x14ac:dyDescent="0.25">
      <c r="A14730" s="130" t="s">
        <v>10509</v>
      </c>
      <c r="B14730" s="130" t="s">
        <v>17222</v>
      </c>
      <c r="C14730" s="130" t="s">
        <v>75</v>
      </c>
      <c r="D14730" s="131">
        <v>1.1639999999999999</v>
      </c>
      <c r="E14730" s="132">
        <v>204</v>
      </c>
      <c r="F14730" s="132">
        <v>204</v>
      </c>
      <c r="G14730" s="126" t="s">
        <v>13740</v>
      </c>
      <c r="H14730" s="126" t="s">
        <v>20124</v>
      </c>
      <c r="I14730" s="126" t="s">
        <v>21059</v>
      </c>
      <c r="J14730" s="126" t="s">
        <v>26236</v>
      </c>
      <c r="K14730" s="9">
        <f>_xlfn.IFNA(VLOOKUP(Table5[[#This Row],[Section]],SubSill_Tier,2,FALSE),0)</f>
        <v>0</v>
      </c>
      <c r="L14730" s="9" t="str">
        <f t="shared" si="249"/>
        <v/>
      </c>
      <c r="M14730" s="205" t="str" cm="1">
        <f t="array" ref="M14730">_xlfn.IFS(NOT(ISERROR(VLOOKUP(Table5[[#This Row],[Section]],TB_notTB,1,FALSE))),"No",LEFT(Table5[[#This Row],[Section]],3)="ETB","PLS",LEFT(Table5[[#This Row],[Section]],1)="7","PDB",NOT(ISBLANK(Table5[[#This Row],[Section]])),"No")</f>
        <v>No</v>
      </c>
    </row>
    <row r="14731" spans="1:13" x14ac:dyDescent="0.25">
      <c r="A14731" s="130" t="s">
        <v>10510</v>
      </c>
      <c r="B14731" s="130" t="s">
        <v>10511</v>
      </c>
      <c r="C14731" s="130" t="s">
        <v>75</v>
      </c>
      <c r="D14731" s="131">
        <v>0.88100000000000001</v>
      </c>
      <c r="E14731" s="132">
        <v>219</v>
      </c>
      <c r="F14731" s="132">
        <v>219</v>
      </c>
      <c r="G14731" s="126" t="s">
        <v>13740</v>
      </c>
      <c r="H14731" s="126" t="s">
        <v>20124</v>
      </c>
      <c r="I14731" s="126" t="s">
        <v>21059</v>
      </c>
      <c r="J14731" s="126" t="s">
        <v>26235</v>
      </c>
      <c r="K14731" s="9">
        <f>_xlfn.IFNA(VLOOKUP(Table5[[#This Row],[Section]],SubSill_Tier,2,FALSE),0)</f>
        <v>0</v>
      </c>
      <c r="L14731" s="9" t="str">
        <f t="shared" si="249"/>
        <v/>
      </c>
      <c r="M14731" s="205" t="str" cm="1">
        <f t="array" ref="M14731">_xlfn.IFS(NOT(ISERROR(VLOOKUP(Table5[[#This Row],[Section]],TB_notTB,1,FALSE))),"No",LEFT(Table5[[#This Row],[Section]],3)="ETB","PLS",LEFT(Table5[[#This Row],[Section]],1)="7","PDB",NOT(ISBLANK(Table5[[#This Row],[Section]])),"No")</f>
        <v>No</v>
      </c>
    </row>
    <row r="14732" spans="1:13" x14ac:dyDescent="0.25">
      <c r="A14732" s="130" t="s">
        <v>10512</v>
      </c>
      <c r="B14732" s="130" t="s">
        <v>10513</v>
      </c>
      <c r="C14732" s="130" t="s">
        <v>75</v>
      </c>
      <c r="D14732" s="131">
        <v>1.3680000000000001</v>
      </c>
      <c r="E14732" s="132">
        <v>219</v>
      </c>
      <c r="F14732" s="132">
        <v>219</v>
      </c>
      <c r="G14732" s="126" t="s">
        <v>13740</v>
      </c>
      <c r="H14732" s="126" t="s">
        <v>20124</v>
      </c>
      <c r="I14732" s="126" t="s">
        <v>21059</v>
      </c>
      <c r="J14732" s="126" t="s">
        <v>26236</v>
      </c>
      <c r="K14732" s="9">
        <f>_xlfn.IFNA(VLOOKUP(Table5[[#This Row],[Section]],SubSill_Tier,2,FALSE),0)</f>
        <v>0</v>
      </c>
      <c r="L14732" s="9" t="str">
        <f t="shared" si="249"/>
        <v/>
      </c>
      <c r="M14732" s="205" t="str" cm="1">
        <f t="array" ref="M14732">_xlfn.IFS(NOT(ISERROR(VLOOKUP(Table5[[#This Row],[Section]],TB_notTB,1,FALSE))),"No",LEFT(Table5[[#This Row],[Section]],3)="ETB","PLS",LEFT(Table5[[#This Row],[Section]],1)="7","PDB",NOT(ISBLANK(Table5[[#This Row],[Section]])),"No")</f>
        <v>No</v>
      </c>
    </row>
    <row r="14733" spans="1:13" x14ac:dyDescent="0.25">
      <c r="A14733" s="130" t="s">
        <v>10514</v>
      </c>
      <c r="B14733" s="130" t="s">
        <v>17222</v>
      </c>
      <c r="C14733" s="130" t="s">
        <v>75</v>
      </c>
      <c r="D14733" s="131">
        <v>5.835</v>
      </c>
      <c r="E14733" s="132">
        <v>219</v>
      </c>
      <c r="F14733" s="132">
        <v>219</v>
      </c>
      <c r="G14733" s="126" t="s">
        <v>13740</v>
      </c>
      <c r="H14733" s="126" t="s">
        <v>20141</v>
      </c>
      <c r="I14733" s="126" t="s">
        <v>20142</v>
      </c>
      <c r="J14733" s="126" t="s">
        <v>26244</v>
      </c>
      <c r="K14733" s="9">
        <f>_xlfn.IFNA(VLOOKUP(Table5[[#This Row],[Section]],SubSill_Tier,2,FALSE),0)</f>
        <v>0</v>
      </c>
      <c r="L14733" s="9" t="str">
        <f t="shared" ref="L14733:L14764" si="250">IFERROR(IF(LEFT(G14733,2)="AI",IF(_xlfn.NUMBERVALUE(IFERROR(LEFT(IF(ISERROR(FIND("X",UPPER(B14733))),UPPER(B14733),RIGHT(UPPER(B14733),LEN(UPPER(B14733))-FIND("~",SUBSTITUTE(UPPER(B14733),"X","~",LEN(UPPER(B14733))-LEN(SUBSTITUTE(UPPER(B14733),"X","")))))),FIND(" ",IF(ISERROR(FIND("X",UPPER(B14733))),UPPER(B14733),RIGHT(UPPER(B14733),LEN(UPPER(B14733))-FIND("~",SUBSTITUTE(UPPER(B14733),"X","~",LEN(UPPER(B14733))-LEN(SUBSTITUTE(UPPER(B14733),"X","")))))),1)-1),IF(ISERROR(FIND("X",UPPER(B14733))),UPPER(B14733),RIGHT(UPPER(B14733),LEN(UPPER(B14733))-FIND("~",SUBSTITUTE(UPPER(B14733),"X","~",LEN(UPPER(B14733))-LEN(SUBSTITUTE(UPPER(B14733),"X",""))))))),".")&gt;=5,"Wall",""),""),"")</f>
        <v/>
      </c>
      <c r="M14733" s="205" t="str" cm="1">
        <f t="array" ref="M14733">_xlfn.IFS(NOT(ISERROR(VLOOKUP(Table5[[#This Row],[Section]],TB_notTB,1,FALSE))),"No",LEFT(Table5[[#This Row],[Section]],3)="ETB","PLS",LEFT(Table5[[#This Row],[Section]],1)="7","PDB",NOT(ISBLANK(Table5[[#This Row],[Section]])),"No")</f>
        <v>No</v>
      </c>
    </row>
    <row r="14734" spans="1:13" x14ac:dyDescent="0.25">
      <c r="A14734" s="130" t="s">
        <v>10515</v>
      </c>
      <c r="B14734" s="130" t="s">
        <v>10516</v>
      </c>
      <c r="C14734" s="130" t="s">
        <v>75</v>
      </c>
      <c r="D14734" s="131">
        <v>2.9710000000000001</v>
      </c>
      <c r="E14734" s="132">
        <v>229</v>
      </c>
      <c r="F14734" s="132">
        <v>229</v>
      </c>
      <c r="G14734" s="126" t="s">
        <v>13740</v>
      </c>
      <c r="H14734" s="126" t="s">
        <v>20124</v>
      </c>
      <c r="I14734" s="126" t="s">
        <v>21059</v>
      </c>
      <c r="J14734" s="126" t="s">
        <v>26235</v>
      </c>
      <c r="K14734" s="9">
        <f>_xlfn.IFNA(VLOOKUP(Table5[[#This Row],[Section]],SubSill_Tier,2,FALSE),0)</f>
        <v>0</v>
      </c>
      <c r="L14734" s="9" t="str">
        <f t="shared" si="250"/>
        <v>Wall</v>
      </c>
      <c r="M14734" s="205" t="str" cm="1">
        <f t="array" ref="M14734">_xlfn.IFS(NOT(ISERROR(VLOOKUP(Table5[[#This Row],[Section]],TB_notTB,1,FALSE))),"No",LEFT(Table5[[#This Row],[Section]],3)="ETB","PLS",LEFT(Table5[[#This Row],[Section]],1)="7","PDB",NOT(ISBLANK(Table5[[#This Row],[Section]])),"No")</f>
        <v>No</v>
      </c>
    </row>
    <row r="14735" spans="1:13" x14ac:dyDescent="0.25">
      <c r="A14735" s="130" t="s">
        <v>10517</v>
      </c>
      <c r="B14735" s="130" t="s">
        <v>10518</v>
      </c>
      <c r="C14735" s="130" t="s">
        <v>75</v>
      </c>
      <c r="D14735" s="131">
        <v>1.042</v>
      </c>
      <c r="E14735" s="132">
        <v>265</v>
      </c>
      <c r="F14735" s="132">
        <v>265</v>
      </c>
      <c r="G14735" s="126" t="s">
        <v>13740</v>
      </c>
      <c r="H14735" s="126" t="s">
        <v>20124</v>
      </c>
      <c r="I14735" s="126" t="s">
        <v>21059</v>
      </c>
      <c r="J14735" s="126" t="s">
        <v>26236</v>
      </c>
      <c r="K14735" s="9">
        <f>_xlfn.IFNA(VLOOKUP(Table5[[#This Row],[Section]],SubSill_Tier,2,FALSE),0)</f>
        <v>0</v>
      </c>
      <c r="L14735" s="9" t="str">
        <f t="shared" si="250"/>
        <v/>
      </c>
      <c r="M14735" s="205" t="str" cm="1">
        <f t="array" ref="M14735">_xlfn.IFS(NOT(ISERROR(VLOOKUP(Table5[[#This Row],[Section]],TB_notTB,1,FALSE))),"No",LEFT(Table5[[#This Row],[Section]],3)="ETB","PLS",LEFT(Table5[[#This Row],[Section]],1)="7","PDB",NOT(ISBLANK(Table5[[#This Row],[Section]])),"No")</f>
        <v>No</v>
      </c>
    </row>
    <row r="14736" spans="1:13" x14ac:dyDescent="0.25">
      <c r="A14736" s="130" t="s">
        <v>10519</v>
      </c>
      <c r="B14736" s="130" t="s">
        <v>10520</v>
      </c>
      <c r="C14736" s="130" t="s">
        <v>75</v>
      </c>
      <c r="D14736" s="131">
        <v>1.2769999999999999</v>
      </c>
      <c r="E14736" s="132">
        <v>239</v>
      </c>
      <c r="F14736" s="132">
        <v>239</v>
      </c>
      <c r="G14736" s="126" t="s">
        <v>13740</v>
      </c>
      <c r="H14736" s="126" t="s">
        <v>20124</v>
      </c>
      <c r="I14736" s="126" t="s">
        <v>21059</v>
      </c>
      <c r="J14736" s="126" t="s">
        <v>26235</v>
      </c>
      <c r="K14736" s="9">
        <f>_xlfn.IFNA(VLOOKUP(Table5[[#This Row],[Section]],SubSill_Tier,2,FALSE),0)</f>
        <v>0</v>
      </c>
      <c r="L14736" s="9" t="str">
        <f t="shared" si="250"/>
        <v/>
      </c>
      <c r="M14736" s="205" t="str" cm="1">
        <f t="array" ref="M14736">_xlfn.IFS(NOT(ISERROR(VLOOKUP(Table5[[#This Row],[Section]],TB_notTB,1,FALSE))),"No",LEFT(Table5[[#This Row],[Section]],3)="ETB","PLS",LEFT(Table5[[#This Row],[Section]],1)="7","PDB",NOT(ISBLANK(Table5[[#This Row],[Section]])),"No")</f>
        <v>No</v>
      </c>
    </row>
    <row r="14737" spans="1:13" x14ac:dyDescent="0.25">
      <c r="A14737" s="130" t="s">
        <v>10521</v>
      </c>
      <c r="B14737" s="130" t="s">
        <v>10522</v>
      </c>
      <c r="C14737" s="130" t="s">
        <v>75</v>
      </c>
      <c r="D14737" s="131">
        <v>1.647</v>
      </c>
      <c r="E14737" s="132">
        <v>239</v>
      </c>
      <c r="F14737" s="132">
        <v>239</v>
      </c>
      <c r="G14737" s="126" t="s">
        <v>13740</v>
      </c>
      <c r="H14737" s="126" t="s">
        <v>20124</v>
      </c>
      <c r="I14737" s="126" t="s">
        <v>21059</v>
      </c>
      <c r="J14737" s="126" t="s">
        <v>26240</v>
      </c>
      <c r="K14737" s="9">
        <f>_xlfn.IFNA(VLOOKUP(Table5[[#This Row],[Section]],SubSill_Tier,2,FALSE),0)</f>
        <v>0</v>
      </c>
      <c r="L14737" s="9" t="str">
        <f t="shared" si="250"/>
        <v/>
      </c>
      <c r="M14737" s="205" t="str" cm="1">
        <f t="array" ref="M14737">_xlfn.IFS(NOT(ISERROR(VLOOKUP(Table5[[#This Row],[Section]],TB_notTB,1,FALSE))),"No",LEFT(Table5[[#This Row],[Section]],3)="ETB","PLS",LEFT(Table5[[#This Row],[Section]],1)="7","PDB",NOT(ISBLANK(Table5[[#This Row],[Section]])),"No")</f>
        <v>No</v>
      </c>
    </row>
    <row r="14738" spans="1:13" x14ac:dyDescent="0.25">
      <c r="A14738" s="130" t="s">
        <v>10523</v>
      </c>
      <c r="B14738" s="130" t="s">
        <v>10524</v>
      </c>
      <c r="C14738" s="130" t="s">
        <v>75</v>
      </c>
      <c r="D14738" s="131">
        <v>2.0110000000000001</v>
      </c>
      <c r="E14738" s="132">
        <v>239</v>
      </c>
      <c r="F14738" s="132">
        <v>239</v>
      </c>
      <c r="G14738" s="126" t="s">
        <v>13740</v>
      </c>
      <c r="H14738" s="126" t="s">
        <v>20124</v>
      </c>
      <c r="I14738" s="126" t="s">
        <v>21059</v>
      </c>
      <c r="J14738" s="126" t="s">
        <v>26235</v>
      </c>
      <c r="K14738" s="9">
        <f>_xlfn.IFNA(VLOOKUP(Table5[[#This Row],[Section]],SubSill_Tier,2,FALSE),0)</f>
        <v>0</v>
      </c>
      <c r="L14738" s="9" t="str">
        <f t="shared" si="250"/>
        <v/>
      </c>
      <c r="M14738" s="205" t="str" cm="1">
        <f t="array" ref="M14738">_xlfn.IFS(NOT(ISERROR(VLOOKUP(Table5[[#This Row],[Section]],TB_notTB,1,FALSE))),"No",LEFT(Table5[[#This Row],[Section]],3)="ETB","PLS",LEFT(Table5[[#This Row],[Section]],1)="7","PDB",NOT(ISBLANK(Table5[[#This Row],[Section]])),"No")</f>
        <v>No</v>
      </c>
    </row>
    <row r="14739" spans="1:13" x14ac:dyDescent="0.25">
      <c r="A14739" s="130" t="s">
        <v>10525</v>
      </c>
      <c r="B14739" s="130" t="s">
        <v>7114</v>
      </c>
      <c r="C14739" s="130" t="s">
        <v>75</v>
      </c>
      <c r="D14739" s="131">
        <v>3.762</v>
      </c>
      <c r="E14739" s="132">
        <v>239</v>
      </c>
      <c r="F14739" s="132">
        <v>239</v>
      </c>
      <c r="G14739" s="126" t="s">
        <v>13740</v>
      </c>
      <c r="H14739" s="126" t="s">
        <v>20124</v>
      </c>
      <c r="I14739" s="126" t="s">
        <v>21059</v>
      </c>
      <c r="J14739" s="126" t="s">
        <v>26240</v>
      </c>
      <c r="K14739" s="9">
        <f>_xlfn.IFNA(VLOOKUP(Table5[[#This Row],[Section]],SubSill_Tier,2,FALSE),0)</f>
        <v>0</v>
      </c>
      <c r="L14739" s="9" t="str">
        <f t="shared" si="250"/>
        <v>Wall</v>
      </c>
      <c r="M14739" s="205" t="str" cm="1">
        <f t="array" ref="M14739">_xlfn.IFS(NOT(ISERROR(VLOOKUP(Table5[[#This Row],[Section]],TB_notTB,1,FALSE))),"No",LEFT(Table5[[#This Row],[Section]],3)="ETB","PLS",LEFT(Table5[[#This Row],[Section]],1)="7","PDB",NOT(ISBLANK(Table5[[#This Row],[Section]])),"No")</f>
        <v>No</v>
      </c>
    </row>
    <row r="14740" spans="1:13" x14ac:dyDescent="0.25">
      <c r="A14740" s="130" t="s">
        <v>10526</v>
      </c>
      <c r="B14740" s="130" t="s">
        <v>17222</v>
      </c>
      <c r="C14740" s="130" t="s">
        <v>75</v>
      </c>
      <c r="D14740" s="131">
        <v>1.4430000000000001</v>
      </c>
      <c r="E14740" s="132">
        <v>257</v>
      </c>
      <c r="F14740" s="132">
        <v>257</v>
      </c>
      <c r="G14740" s="126" t="s">
        <v>13740</v>
      </c>
      <c r="H14740" s="126" t="s">
        <v>20124</v>
      </c>
      <c r="I14740" s="126" t="s">
        <v>21059</v>
      </c>
      <c r="J14740" s="126" t="s">
        <v>26236</v>
      </c>
      <c r="K14740" s="9">
        <f>_xlfn.IFNA(VLOOKUP(Table5[[#This Row],[Section]],SubSill_Tier,2,FALSE),0)</f>
        <v>0</v>
      </c>
      <c r="L14740" s="9" t="str">
        <f t="shared" si="250"/>
        <v/>
      </c>
      <c r="M14740" s="205" t="str" cm="1">
        <f t="array" ref="M14740">_xlfn.IFS(NOT(ISERROR(VLOOKUP(Table5[[#This Row],[Section]],TB_notTB,1,FALSE))),"No",LEFT(Table5[[#This Row],[Section]],3)="ETB","PLS",LEFT(Table5[[#This Row],[Section]],1)="7","PDB",NOT(ISBLANK(Table5[[#This Row],[Section]])),"No")</f>
        <v>No</v>
      </c>
    </row>
    <row r="14741" spans="1:13" x14ac:dyDescent="0.25">
      <c r="A14741" s="130" t="s">
        <v>10527</v>
      </c>
      <c r="B14741" s="130" t="s">
        <v>10528</v>
      </c>
      <c r="C14741" s="130" t="s">
        <v>75</v>
      </c>
      <c r="D14741" s="131">
        <v>1.5469999999999999</v>
      </c>
      <c r="E14741" s="132">
        <v>257</v>
      </c>
      <c r="F14741" s="132">
        <v>257</v>
      </c>
      <c r="G14741" s="126" t="s">
        <v>13740</v>
      </c>
      <c r="H14741" s="126" t="s">
        <v>20124</v>
      </c>
      <c r="I14741" s="126" t="s">
        <v>21059</v>
      </c>
      <c r="J14741" s="126" t="s">
        <v>26235</v>
      </c>
      <c r="K14741" s="9">
        <f>_xlfn.IFNA(VLOOKUP(Table5[[#This Row],[Section]],SubSill_Tier,2,FALSE),0)</f>
        <v>0</v>
      </c>
      <c r="L14741" s="9" t="str">
        <f t="shared" si="250"/>
        <v/>
      </c>
      <c r="M14741" s="205" t="str" cm="1">
        <f t="array" ref="M14741">_xlfn.IFS(NOT(ISERROR(VLOOKUP(Table5[[#This Row],[Section]],TB_notTB,1,FALSE))),"No",LEFT(Table5[[#This Row],[Section]],3)="ETB","PLS",LEFT(Table5[[#This Row],[Section]],1)="7","PDB",NOT(ISBLANK(Table5[[#This Row],[Section]])),"No")</f>
        <v>No</v>
      </c>
    </row>
    <row r="14742" spans="1:13" x14ac:dyDescent="0.25">
      <c r="A14742" s="130" t="s">
        <v>10529</v>
      </c>
      <c r="B14742" s="130" t="s">
        <v>17222</v>
      </c>
      <c r="C14742" s="130" t="s">
        <v>75</v>
      </c>
      <c r="D14742" s="131">
        <v>1.958</v>
      </c>
      <c r="E14742" s="132">
        <v>279</v>
      </c>
      <c r="F14742" s="132">
        <v>279</v>
      </c>
      <c r="G14742" s="126" t="s">
        <v>13740</v>
      </c>
      <c r="H14742" s="126" t="s">
        <v>20124</v>
      </c>
      <c r="I14742" s="126" t="s">
        <v>21059</v>
      </c>
      <c r="J14742" s="126" t="s">
        <v>26236</v>
      </c>
      <c r="K14742" s="9">
        <f>_xlfn.IFNA(VLOOKUP(Table5[[#This Row],[Section]],SubSill_Tier,2,FALSE),0)</f>
        <v>0</v>
      </c>
      <c r="L14742" s="9" t="str">
        <f t="shared" si="250"/>
        <v/>
      </c>
      <c r="M14742" s="205" t="str" cm="1">
        <f t="array" ref="M14742">_xlfn.IFS(NOT(ISERROR(VLOOKUP(Table5[[#This Row],[Section]],TB_notTB,1,FALSE))),"No",LEFT(Table5[[#This Row],[Section]],3)="ETB","PLS",LEFT(Table5[[#This Row],[Section]],1)="7","PDB",NOT(ISBLANK(Table5[[#This Row],[Section]])),"No")</f>
        <v>No</v>
      </c>
    </row>
    <row r="14743" spans="1:13" x14ac:dyDescent="0.25">
      <c r="A14743" s="130" t="s">
        <v>10530</v>
      </c>
      <c r="B14743" s="130" t="s">
        <v>10531</v>
      </c>
      <c r="C14743" s="130" t="s">
        <v>75</v>
      </c>
      <c r="D14743" s="131">
        <v>2.3610000000000002</v>
      </c>
      <c r="E14743" s="132">
        <v>279</v>
      </c>
      <c r="F14743" s="132">
        <v>279</v>
      </c>
      <c r="G14743" s="126" t="s">
        <v>13740</v>
      </c>
      <c r="H14743" s="126" t="s">
        <v>20124</v>
      </c>
      <c r="I14743" s="126" t="s">
        <v>21059</v>
      </c>
      <c r="J14743" s="126" t="s">
        <v>26235</v>
      </c>
      <c r="K14743" s="9">
        <f>_xlfn.IFNA(VLOOKUP(Table5[[#This Row],[Section]],SubSill_Tier,2,FALSE),0)</f>
        <v>0</v>
      </c>
      <c r="L14743" s="9" t="str">
        <f t="shared" si="250"/>
        <v/>
      </c>
      <c r="M14743" s="205" t="str" cm="1">
        <f t="array" ref="M14743">_xlfn.IFS(NOT(ISERROR(VLOOKUP(Table5[[#This Row],[Section]],TB_notTB,1,FALSE))),"No",LEFT(Table5[[#This Row],[Section]],3)="ETB","PLS",LEFT(Table5[[#This Row],[Section]],1)="7","PDB",NOT(ISBLANK(Table5[[#This Row],[Section]])),"No")</f>
        <v>No</v>
      </c>
    </row>
    <row r="14744" spans="1:13" x14ac:dyDescent="0.25">
      <c r="A14744" s="130" t="s">
        <v>10532</v>
      </c>
      <c r="B14744" s="130" t="s">
        <v>10533</v>
      </c>
      <c r="C14744" s="130" t="s">
        <v>75</v>
      </c>
      <c r="D14744" s="131">
        <v>3.778</v>
      </c>
      <c r="E14744" s="132">
        <v>279</v>
      </c>
      <c r="F14744" s="132">
        <v>279</v>
      </c>
      <c r="G14744" s="126" t="s">
        <v>13740</v>
      </c>
      <c r="H14744" s="126" t="s">
        <v>20124</v>
      </c>
      <c r="I14744" s="126" t="s">
        <v>21059</v>
      </c>
      <c r="J14744" s="126" t="s">
        <v>26240</v>
      </c>
      <c r="K14744" s="9">
        <f>_xlfn.IFNA(VLOOKUP(Table5[[#This Row],[Section]],SubSill_Tier,2,FALSE),0)</f>
        <v>0</v>
      </c>
      <c r="L14744" s="9" t="str">
        <f t="shared" si="250"/>
        <v>Wall</v>
      </c>
      <c r="M14744" s="205" t="str" cm="1">
        <f t="array" ref="M14744">_xlfn.IFS(NOT(ISERROR(VLOOKUP(Table5[[#This Row],[Section]],TB_notTB,1,FALSE))),"No",LEFT(Table5[[#This Row],[Section]],3)="ETB","PLS",LEFT(Table5[[#This Row],[Section]],1)="7","PDB",NOT(ISBLANK(Table5[[#This Row],[Section]])),"No")</f>
        <v>No</v>
      </c>
    </row>
    <row r="14745" spans="1:13" x14ac:dyDescent="0.25">
      <c r="A14745" s="130" t="s">
        <v>10534</v>
      </c>
      <c r="B14745" s="130" t="s">
        <v>10535</v>
      </c>
      <c r="C14745" s="130" t="s">
        <v>75</v>
      </c>
      <c r="D14745" s="131">
        <v>4.4790000000000001</v>
      </c>
      <c r="E14745" s="132">
        <v>279</v>
      </c>
      <c r="F14745" s="132">
        <v>279</v>
      </c>
      <c r="G14745" s="126" t="s">
        <v>13740</v>
      </c>
      <c r="H14745" s="126" t="s">
        <v>20124</v>
      </c>
      <c r="I14745" s="126" t="s">
        <v>21059</v>
      </c>
      <c r="J14745" s="126" t="s">
        <v>26240</v>
      </c>
      <c r="K14745" s="9">
        <f>_xlfn.IFNA(VLOOKUP(Table5[[#This Row],[Section]],SubSill_Tier,2,FALSE),0)</f>
        <v>0</v>
      </c>
      <c r="L14745" s="9" t="str">
        <f t="shared" si="250"/>
        <v>Wall</v>
      </c>
      <c r="M14745" s="205" t="str" cm="1">
        <f t="array" ref="M14745">_xlfn.IFS(NOT(ISERROR(VLOOKUP(Table5[[#This Row],[Section]],TB_notTB,1,FALSE))),"No",LEFT(Table5[[#This Row],[Section]],3)="ETB","PLS",LEFT(Table5[[#This Row],[Section]],1)="7","PDB",NOT(ISBLANK(Table5[[#This Row],[Section]])),"No")</f>
        <v>No</v>
      </c>
    </row>
    <row r="14746" spans="1:13" x14ac:dyDescent="0.25">
      <c r="A14746" s="130" t="s">
        <v>10536</v>
      </c>
      <c r="B14746" s="130" t="s">
        <v>10537</v>
      </c>
      <c r="C14746" s="130" t="s">
        <v>75</v>
      </c>
      <c r="D14746" s="131">
        <v>1.6040000000000001</v>
      </c>
      <c r="E14746" s="132">
        <v>299</v>
      </c>
      <c r="F14746" s="132">
        <v>299</v>
      </c>
      <c r="G14746" s="126" t="s">
        <v>13740</v>
      </c>
      <c r="H14746" s="126" t="s">
        <v>20124</v>
      </c>
      <c r="I14746" s="126" t="s">
        <v>21059</v>
      </c>
      <c r="J14746" s="126" t="s">
        <v>26235</v>
      </c>
      <c r="K14746" s="9">
        <f>_xlfn.IFNA(VLOOKUP(Table5[[#This Row],[Section]],SubSill_Tier,2,FALSE),0)</f>
        <v>0</v>
      </c>
      <c r="L14746" s="9" t="str">
        <f t="shared" si="250"/>
        <v/>
      </c>
      <c r="M14746" s="205" t="str" cm="1">
        <f t="array" ref="M14746">_xlfn.IFS(NOT(ISERROR(VLOOKUP(Table5[[#This Row],[Section]],TB_notTB,1,FALSE))),"No",LEFT(Table5[[#This Row],[Section]],3)="ETB","PLS",LEFT(Table5[[#This Row],[Section]],1)="7","PDB",NOT(ISBLANK(Table5[[#This Row],[Section]])),"No")</f>
        <v>No</v>
      </c>
    </row>
    <row r="14747" spans="1:13" x14ac:dyDescent="0.25">
      <c r="A14747" s="130" t="s">
        <v>10538</v>
      </c>
      <c r="B14747" s="130" t="s">
        <v>17222</v>
      </c>
      <c r="C14747" s="130" t="s">
        <v>75</v>
      </c>
      <c r="D14747" s="131">
        <v>2.488</v>
      </c>
      <c r="E14747" s="132">
        <v>299</v>
      </c>
      <c r="F14747" s="132">
        <v>299</v>
      </c>
      <c r="G14747" s="126" t="s">
        <v>13740</v>
      </c>
      <c r="H14747" s="126" t="s">
        <v>20124</v>
      </c>
      <c r="I14747" s="126" t="s">
        <v>21059</v>
      </c>
      <c r="J14747" s="126" t="s">
        <v>26236</v>
      </c>
      <c r="K14747" s="9">
        <f>_xlfn.IFNA(VLOOKUP(Table5[[#This Row],[Section]],SubSill_Tier,2,FALSE),0)</f>
        <v>0</v>
      </c>
      <c r="L14747" s="9" t="str">
        <f t="shared" si="250"/>
        <v/>
      </c>
      <c r="M14747" s="205" t="str" cm="1">
        <f t="array" ref="M14747">_xlfn.IFS(NOT(ISERROR(VLOOKUP(Table5[[#This Row],[Section]],TB_notTB,1,FALSE))),"No",LEFT(Table5[[#This Row],[Section]],3)="ETB","PLS",LEFT(Table5[[#This Row],[Section]],1)="7","PDB",NOT(ISBLANK(Table5[[#This Row],[Section]])),"No")</f>
        <v>No</v>
      </c>
    </row>
    <row r="14748" spans="1:13" x14ac:dyDescent="0.25">
      <c r="A14748" s="130" t="s">
        <v>10539</v>
      </c>
      <c r="B14748" s="130" t="s">
        <v>17222</v>
      </c>
      <c r="C14748" s="130" t="s">
        <v>75</v>
      </c>
      <c r="D14748" s="131">
        <v>1.123</v>
      </c>
      <c r="E14748" s="132">
        <v>345</v>
      </c>
      <c r="F14748" s="132">
        <v>345</v>
      </c>
      <c r="G14748" s="126" t="s">
        <v>13740</v>
      </c>
      <c r="H14748" s="126" t="s">
        <v>20124</v>
      </c>
      <c r="I14748" s="126" t="s">
        <v>21059</v>
      </c>
      <c r="J14748" s="126" t="s">
        <v>26236</v>
      </c>
      <c r="K14748" s="9">
        <f>_xlfn.IFNA(VLOOKUP(Table5[[#This Row],[Section]],SubSill_Tier,2,FALSE),0)</f>
        <v>0</v>
      </c>
      <c r="L14748" s="9" t="str">
        <f t="shared" si="250"/>
        <v/>
      </c>
      <c r="M14748" s="205" t="str" cm="1">
        <f t="array" ref="M14748">_xlfn.IFS(NOT(ISERROR(VLOOKUP(Table5[[#This Row],[Section]],TB_notTB,1,FALSE))),"No",LEFT(Table5[[#This Row],[Section]],3)="ETB","PLS",LEFT(Table5[[#This Row],[Section]],1)="7","PDB",NOT(ISBLANK(Table5[[#This Row],[Section]])),"No")</f>
        <v>No</v>
      </c>
    </row>
    <row r="14749" spans="1:13" x14ac:dyDescent="0.25">
      <c r="A14749" s="130" t="s">
        <v>10540</v>
      </c>
      <c r="B14749" s="130" t="s">
        <v>10541</v>
      </c>
      <c r="C14749" s="130" t="s">
        <v>75</v>
      </c>
      <c r="D14749" s="131">
        <v>1.7549999999999999</v>
      </c>
      <c r="E14749" s="132">
        <v>164</v>
      </c>
      <c r="F14749" s="132">
        <v>164</v>
      </c>
      <c r="G14749" s="126" t="s">
        <v>13740</v>
      </c>
      <c r="H14749" s="126" t="s">
        <v>20124</v>
      </c>
      <c r="I14749" s="126" t="s">
        <v>21059</v>
      </c>
      <c r="J14749" s="126" t="s">
        <v>26236</v>
      </c>
      <c r="K14749" s="9">
        <f>_xlfn.IFNA(VLOOKUP(Table5[[#This Row],[Section]],SubSill_Tier,2,FALSE),0)</f>
        <v>0</v>
      </c>
      <c r="L14749" s="9" t="str">
        <f t="shared" si="250"/>
        <v/>
      </c>
      <c r="M14749" s="205" t="str" cm="1">
        <f t="array" ref="M14749">_xlfn.IFS(NOT(ISERROR(VLOOKUP(Table5[[#This Row],[Section]],TB_notTB,1,FALSE))),"No",LEFT(Table5[[#This Row],[Section]],3)="ETB","PLS",LEFT(Table5[[#This Row],[Section]],1)="7","PDB",NOT(ISBLANK(Table5[[#This Row],[Section]])),"No")</f>
        <v>No</v>
      </c>
    </row>
    <row r="14750" spans="1:13" x14ac:dyDescent="0.25">
      <c r="A14750" s="130" t="s">
        <v>10542</v>
      </c>
      <c r="B14750" s="130" t="s">
        <v>10543</v>
      </c>
      <c r="C14750" s="130" t="s">
        <v>75</v>
      </c>
      <c r="D14750" s="131">
        <v>1.7150000000000001</v>
      </c>
      <c r="E14750" s="132">
        <v>319</v>
      </c>
      <c r="F14750" s="132">
        <v>319</v>
      </c>
      <c r="G14750" s="126" t="s">
        <v>13740</v>
      </c>
      <c r="H14750" s="126" t="s">
        <v>20124</v>
      </c>
      <c r="I14750" s="126" t="s">
        <v>21059</v>
      </c>
      <c r="J14750" s="126" t="s">
        <v>26236</v>
      </c>
      <c r="K14750" s="9">
        <f>_xlfn.IFNA(VLOOKUP(Table5[[#This Row],[Section]],SubSill_Tier,2,FALSE),0)</f>
        <v>0</v>
      </c>
      <c r="L14750" s="9" t="str">
        <f t="shared" si="250"/>
        <v/>
      </c>
      <c r="M14750" s="205" t="str" cm="1">
        <f t="array" ref="M14750">_xlfn.IFS(NOT(ISERROR(VLOOKUP(Table5[[#This Row],[Section]],TB_notTB,1,FALSE))),"No",LEFT(Table5[[#This Row],[Section]],3)="ETB","PLS",LEFT(Table5[[#This Row],[Section]],1)="7","PDB",NOT(ISBLANK(Table5[[#This Row],[Section]])),"No")</f>
        <v>No</v>
      </c>
    </row>
    <row r="14751" spans="1:13" x14ac:dyDescent="0.25">
      <c r="A14751" s="130" t="s">
        <v>10544</v>
      </c>
      <c r="B14751" s="130" t="s">
        <v>10545</v>
      </c>
      <c r="C14751" s="130" t="s">
        <v>75</v>
      </c>
      <c r="D14751" s="131">
        <v>2.7189999999999999</v>
      </c>
      <c r="E14751" s="132">
        <v>319</v>
      </c>
      <c r="F14751" s="132">
        <v>319</v>
      </c>
      <c r="G14751" s="126" t="s">
        <v>13740</v>
      </c>
      <c r="H14751" s="126" t="s">
        <v>20124</v>
      </c>
      <c r="I14751" s="126" t="s">
        <v>21059</v>
      </c>
      <c r="J14751" s="126" t="s">
        <v>26235</v>
      </c>
      <c r="K14751" s="9">
        <f>_xlfn.IFNA(VLOOKUP(Table5[[#This Row],[Section]],SubSill_Tier,2,FALSE),0)</f>
        <v>0</v>
      </c>
      <c r="L14751" s="9" t="str">
        <f t="shared" si="250"/>
        <v/>
      </c>
      <c r="M14751" s="205" t="str" cm="1">
        <f t="array" ref="M14751">_xlfn.IFS(NOT(ISERROR(VLOOKUP(Table5[[#This Row],[Section]],TB_notTB,1,FALSE))),"No",LEFT(Table5[[#This Row],[Section]],3)="ETB","PLS",LEFT(Table5[[#This Row],[Section]],1)="7","PDB",NOT(ISBLANK(Table5[[#This Row],[Section]])),"No")</f>
        <v>No</v>
      </c>
    </row>
    <row r="14752" spans="1:13" x14ac:dyDescent="0.25">
      <c r="A14752" s="130" t="s">
        <v>10546</v>
      </c>
      <c r="B14752" s="130" t="s">
        <v>17222</v>
      </c>
      <c r="C14752" s="130" t="s">
        <v>75</v>
      </c>
      <c r="D14752" s="131">
        <v>3.7309999999999999</v>
      </c>
      <c r="E14752" s="132">
        <v>319</v>
      </c>
      <c r="F14752" s="132">
        <v>319</v>
      </c>
      <c r="G14752" s="126" t="s">
        <v>13740</v>
      </c>
      <c r="H14752" s="126" t="s">
        <v>20124</v>
      </c>
      <c r="I14752" s="126" t="s">
        <v>21059</v>
      </c>
      <c r="J14752" s="126" t="s">
        <v>26238</v>
      </c>
      <c r="K14752" s="9">
        <f>_xlfn.IFNA(VLOOKUP(Table5[[#This Row],[Section]],SubSill_Tier,2,FALSE),0)</f>
        <v>0</v>
      </c>
      <c r="L14752" s="9" t="str">
        <f t="shared" si="250"/>
        <v/>
      </c>
      <c r="M14752" s="205" t="str" cm="1">
        <f t="array" ref="M14752">_xlfn.IFS(NOT(ISERROR(VLOOKUP(Table5[[#This Row],[Section]],TB_notTB,1,FALSE))),"No",LEFT(Table5[[#This Row],[Section]],3)="ETB","PLS",LEFT(Table5[[#This Row],[Section]],1)="7","PDB",NOT(ISBLANK(Table5[[#This Row],[Section]])),"No")</f>
        <v>No</v>
      </c>
    </row>
    <row r="14753" spans="1:13" x14ac:dyDescent="0.25">
      <c r="A14753" s="130" t="s">
        <v>10547</v>
      </c>
      <c r="B14753" s="130" t="s">
        <v>10548</v>
      </c>
      <c r="C14753" s="130" t="s">
        <v>75</v>
      </c>
      <c r="D14753" s="131">
        <v>5.13</v>
      </c>
      <c r="E14753" s="132">
        <v>319</v>
      </c>
      <c r="F14753" s="132">
        <v>319</v>
      </c>
      <c r="G14753" s="126" t="s">
        <v>13740</v>
      </c>
      <c r="H14753" s="126" t="s">
        <v>20124</v>
      </c>
      <c r="I14753" s="126" t="s">
        <v>21059</v>
      </c>
      <c r="J14753" s="126" t="s">
        <v>26245</v>
      </c>
      <c r="K14753" s="9">
        <f>_xlfn.IFNA(VLOOKUP(Table5[[#This Row],[Section]],SubSill_Tier,2,FALSE),0)</f>
        <v>0</v>
      </c>
      <c r="L14753" s="9" t="str">
        <f t="shared" si="250"/>
        <v>Wall</v>
      </c>
      <c r="M14753" s="205" t="str" cm="1">
        <f t="array" ref="M14753">_xlfn.IFS(NOT(ISERROR(VLOOKUP(Table5[[#This Row],[Section]],TB_notTB,1,FALSE))),"No",LEFT(Table5[[#This Row],[Section]],3)="ETB","PLS",LEFT(Table5[[#This Row],[Section]],1)="7","PDB",NOT(ISBLANK(Table5[[#This Row],[Section]])),"No")</f>
        <v>No</v>
      </c>
    </row>
    <row r="14754" spans="1:13" x14ac:dyDescent="0.25">
      <c r="A14754" s="130" t="s">
        <v>10549</v>
      </c>
      <c r="B14754" s="130" t="s">
        <v>28877</v>
      </c>
      <c r="C14754" s="130" t="s">
        <v>75</v>
      </c>
      <c r="D14754" s="131">
        <v>9.577</v>
      </c>
      <c r="E14754" s="132">
        <v>319</v>
      </c>
      <c r="F14754" s="132">
        <v>319</v>
      </c>
      <c r="G14754" s="126" t="s">
        <v>13740</v>
      </c>
      <c r="H14754" s="126" t="s">
        <v>20124</v>
      </c>
      <c r="I14754" s="126" t="s">
        <v>21059</v>
      </c>
      <c r="J14754" s="126" t="s">
        <v>26245</v>
      </c>
      <c r="K14754" s="9">
        <f>_xlfn.IFNA(VLOOKUP(Table5[[#This Row],[Section]],SubSill_Tier,2,FALSE),0)</f>
        <v>0</v>
      </c>
      <c r="L14754" s="9" t="str">
        <f t="shared" si="250"/>
        <v>Wall</v>
      </c>
      <c r="M14754" s="205" t="str" cm="1">
        <f t="array" ref="M14754">_xlfn.IFS(NOT(ISERROR(VLOOKUP(Table5[[#This Row],[Section]],TB_notTB,1,FALSE))),"No",LEFT(Table5[[#This Row],[Section]],3)="ETB","PLS",LEFT(Table5[[#This Row],[Section]],1)="7","PDB",NOT(ISBLANK(Table5[[#This Row],[Section]])),"No")</f>
        <v>No</v>
      </c>
    </row>
    <row r="14755" spans="1:13" x14ac:dyDescent="0.25">
      <c r="A14755" s="130" t="s">
        <v>10550</v>
      </c>
      <c r="B14755" s="130" t="s">
        <v>17222</v>
      </c>
      <c r="C14755" s="130" t="s">
        <v>75</v>
      </c>
      <c r="D14755" s="131">
        <v>5.8769999999999998</v>
      </c>
      <c r="E14755" s="132">
        <v>363</v>
      </c>
      <c r="F14755" s="132">
        <v>363</v>
      </c>
      <c r="G14755" s="126" t="s">
        <v>13740</v>
      </c>
      <c r="H14755" s="126" t="s">
        <v>20141</v>
      </c>
      <c r="I14755" s="126" t="s">
        <v>20142</v>
      </c>
      <c r="J14755" s="126" t="s">
        <v>26244</v>
      </c>
      <c r="K14755" s="9">
        <f>_xlfn.IFNA(VLOOKUP(Table5[[#This Row],[Section]],SubSill_Tier,2,FALSE),0)</f>
        <v>0</v>
      </c>
      <c r="L14755" s="9" t="str">
        <f t="shared" si="250"/>
        <v/>
      </c>
      <c r="M14755" s="205" t="str" cm="1">
        <f t="array" ref="M14755">_xlfn.IFS(NOT(ISERROR(VLOOKUP(Table5[[#This Row],[Section]],TB_notTB,1,FALSE))),"No",LEFT(Table5[[#This Row],[Section]],3)="ETB","PLS",LEFT(Table5[[#This Row],[Section]],1)="7","PDB",NOT(ISBLANK(Table5[[#This Row],[Section]])),"No")</f>
        <v>No</v>
      </c>
    </row>
    <row r="14756" spans="1:13" x14ac:dyDescent="0.25">
      <c r="A14756" s="130" t="s">
        <v>10551</v>
      </c>
      <c r="B14756" s="130" t="s">
        <v>28878</v>
      </c>
      <c r="C14756" s="130" t="s">
        <v>75</v>
      </c>
      <c r="D14756" s="131">
        <v>2.8260000000000001</v>
      </c>
      <c r="E14756" s="132">
        <v>339</v>
      </c>
      <c r="F14756" s="132">
        <v>339</v>
      </c>
      <c r="G14756" s="126" t="s">
        <v>13740</v>
      </c>
      <c r="H14756" s="126" t="s">
        <v>20124</v>
      </c>
      <c r="I14756" s="126" t="s">
        <v>21059</v>
      </c>
      <c r="J14756" s="126" t="s">
        <v>26236</v>
      </c>
      <c r="K14756" s="9">
        <f>_xlfn.IFNA(VLOOKUP(Table5[[#This Row],[Section]],SubSill_Tier,2,FALSE),0)</f>
        <v>0</v>
      </c>
      <c r="L14756" s="9" t="str">
        <f t="shared" si="250"/>
        <v/>
      </c>
      <c r="M14756" s="205" t="str" cm="1">
        <f t="array" ref="M14756">_xlfn.IFS(NOT(ISERROR(VLOOKUP(Table5[[#This Row],[Section]],TB_notTB,1,FALSE))),"No",LEFT(Table5[[#This Row],[Section]],3)="ETB","PLS",LEFT(Table5[[#This Row],[Section]],1)="7","PDB",NOT(ISBLANK(Table5[[#This Row],[Section]])),"No")</f>
        <v>No</v>
      </c>
    </row>
    <row r="14757" spans="1:13" x14ac:dyDescent="0.25">
      <c r="A14757" s="130" t="s">
        <v>10552</v>
      </c>
      <c r="B14757" s="130" t="s">
        <v>7745</v>
      </c>
      <c r="C14757" s="130" t="s">
        <v>75</v>
      </c>
      <c r="D14757" s="131">
        <v>2.069</v>
      </c>
      <c r="E14757" s="132">
        <v>349</v>
      </c>
      <c r="F14757" s="132">
        <v>349</v>
      </c>
      <c r="G14757" s="126" t="s">
        <v>13740</v>
      </c>
      <c r="H14757" s="126" t="s">
        <v>20124</v>
      </c>
      <c r="I14757" s="126" t="s">
        <v>21059</v>
      </c>
      <c r="J14757" s="126" t="s">
        <v>26235</v>
      </c>
      <c r="K14757" s="9">
        <f>_xlfn.IFNA(VLOOKUP(Table5[[#This Row],[Section]],SubSill_Tier,2,FALSE),0)</f>
        <v>0</v>
      </c>
      <c r="L14757" s="9" t="str">
        <f t="shared" si="250"/>
        <v/>
      </c>
      <c r="M14757" s="205" t="str" cm="1">
        <f t="array" ref="M14757">_xlfn.IFS(NOT(ISERROR(VLOOKUP(Table5[[#This Row],[Section]],TB_notTB,1,FALSE))),"No",LEFT(Table5[[#This Row],[Section]],3)="ETB","PLS",LEFT(Table5[[#This Row],[Section]],1)="7","PDB",NOT(ISBLANK(Table5[[#This Row],[Section]])),"No")</f>
        <v>No</v>
      </c>
    </row>
    <row r="14758" spans="1:13" x14ac:dyDescent="0.25">
      <c r="A14758" s="130" t="s">
        <v>10553</v>
      </c>
      <c r="B14758" s="130" t="s">
        <v>17222</v>
      </c>
      <c r="C14758" s="130" t="s">
        <v>75</v>
      </c>
      <c r="D14758" s="131">
        <v>3.6640000000000001</v>
      </c>
      <c r="E14758" s="132">
        <v>354</v>
      </c>
      <c r="F14758" s="132">
        <v>354</v>
      </c>
      <c r="G14758" s="126" t="s">
        <v>13740</v>
      </c>
      <c r="H14758" s="126" t="s">
        <v>20124</v>
      </c>
      <c r="I14758" s="126" t="s">
        <v>21059</v>
      </c>
      <c r="J14758" s="126" t="s">
        <v>26238</v>
      </c>
      <c r="K14758" s="9">
        <f>_xlfn.IFNA(VLOOKUP(Table5[[#This Row],[Section]],SubSill_Tier,2,FALSE),0)</f>
        <v>0</v>
      </c>
      <c r="L14758" s="9" t="str">
        <f t="shared" si="250"/>
        <v/>
      </c>
      <c r="M14758" s="205" t="str" cm="1">
        <f t="array" ref="M14758">_xlfn.IFS(NOT(ISERROR(VLOOKUP(Table5[[#This Row],[Section]],TB_notTB,1,FALSE))),"No",LEFT(Table5[[#This Row],[Section]],3)="ETB","PLS",LEFT(Table5[[#This Row],[Section]],1)="7","PDB",NOT(ISBLANK(Table5[[#This Row],[Section]])),"No")</f>
        <v>No</v>
      </c>
    </row>
    <row r="14759" spans="1:13" x14ac:dyDescent="0.25">
      <c r="A14759" s="130" t="s">
        <v>10554</v>
      </c>
      <c r="B14759" s="130" t="s">
        <v>17222</v>
      </c>
      <c r="C14759" s="130" t="s">
        <v>75</v>
      </c>
      <c r="D14759" s="131">
        <v>3.0059999999999998</v>
      </c>
      <c r="E14759" s="132">
        <v>359</v>
      </c>
      <c r="F14759" s="132">
        <v>359</v>
      </c>
      <c r="G14759" s="126" t="s">
        <v>13740</v>
      </c>
      <c r="H14759" s="126" t="s">
        <v>20124</v>
      </c>
      <c r="I14759" s="126" t="s">
        <v>21059</v>
      </c>
      <c r="J14759" s="126" t="s">
        <v>26238</v>
      </c>
      <c r="K14759" s="9">
        <f>_xlfn.IFNA(VLOOKUP(Table5[[#This Row],[Section]],SubSill_Tier,2,FALSE),0)</f>
        <v>0</v>
      </c>
      <c r="L14759" s="9" t="str">
        <f t="shared" si="250"/>
        <v/>
      </c>
      <c r="M14759" s="205" t="str" cm="1">
        <f t="array" ref="M14759">_xlfn.IFS(NOT(ISERROR(VLOOKUP(Table5[[#This Row],[Section]],TB_notTB,1,FALSE))),"No",LEFT(Table5[[#This Row],[Section]],3)="ETB","PLS",LEFT(Table5[[#This Row],[Section]],1)="7","PDB",NOT(ISBLANK(Table5[[#This Row],[Section]])),"No")</f>
        <v>No</v>
      </c>
    </row>
    <row r="14760" spans="1:13" x14ac:dyDescent="0.25">
      <c r="A14760" s="130" t="s">
        <v>10555</v>
      </c>
      <c r="B14760" s="130" t="s">
        <v>10556</v>
      </c>
      <c r="C14760" s="130" t="s">
        <v>75</v>
      </c>
      <c r="D14760" s="131">
        <v>5.8140000000000001</v>
      </c>
      <c r="E14760" s="132">
        <v>359</v>
      </c>
      <c r="F14760" s="132">
        <v>359</v>
      </c>
      <c r="G14760" s="126" t="s">
        <v>13740</v>
      </c>
      <c r="H14760" s="126" t="s">
        <v>20124</v>
      </c>
      <c r="I14760" s="126" t="s">
        <v>21059</v>
      </c>
      <c r="J14760" s="126" t="s">
        <v>26245</v>
      </c>
      <c r="K14760" s="9">
        <f>_xlfn.IFNA(VLOOKUP(Table5[[#This Row],[Section]],SubSill_Tier,2,FALSE),0)</f>
        <v>0</v>
      </c>
      <c r="L14760" s="9" t="str">
        <f t="shared" si="250"/>
        <v>Wall</v>
      </c>
      <c r="M14760" s="205" t="str" cm="1">
        <f t="array" ref="M14760">_xlfn.IFS(NOT(ISERROR(VLOOKUP(Table5[[#This Row],[Section]],TB_notTB,1,FALSE))),"No",LEFT(Table5[[#This Row],[Section]],3)="ETB","PLS",LEFT(Table5[[#This Row],[Section]],1)="7","PDB",NOT(ISBLANK(Table5[[#This Row],[Section]])),"No")</f>
        <v>No</v>
      </c>
    </row>
    <row r="14761" spans="1:13" x14ac:dyDescent="0.25">
      <c r="A14761" s="130" t="s">
        <v>10557</v>
      </c>
      <c r="B14761" s="130" t="s">
        <v>17222</v>
      </c>
      <c r="C14761" s="130" t="s">
        <v>75</v>
      </c>
      <c r="D14761" s="131">
        <v>2.0470000000000002</v>
      </c>
      <c r="E14761" s="132">
        <v>379</v>
      </c>
      <c r="F14761" s="132">
        <v>379</v>
      </c>
      <c r="G14761" s="126" t="s">
        <v>13740</v>
      </c>
      <c r="H14761" s="126" t="s">
        <v>20124</v>
      </c>
      <c r="I14761" s="126" t="s">
        <v>21059</v>
      </c>
      <c r="J14761" s="126" t="s">
        <v>26236</v>
      </c>
      <c r="K14761" s="9">
        <f>_xlfn.IFNA(VLOOKUP(Table5[[#This Row],[Section]],SubSill_Tier,2,FALSE),0)</f>
        <v>0</v>
      </c>
      <c r="L14761" s="9" t="str">
        <f t="shared" si="250"/>
        <v/>
      </c>
      <c r="M14761" s="205" t="str" cm="1">
        <f t="array" ref="M14761">_xlfn.IFS(NOT(ISERROR(VLOOKUP(Table5[[#This Row],[Section]],TB_notTB,1,FALSE))),"No",LEFT(Table5[[#This Row],[Section]],3)="ETB","PLS",LEFT(Table5[[#This Row],[Section]],1)="7","PDB",NOT(ISBLANK(Table5[[#This Row],[Section]])),"No")</f>
        <v>No</v>
      </c>
    </row>
    <row r="14762" spans="1:13" x14ac:dyDescent="0.25">
      <c r="A14762" s="130" t="s">
        <v>10558</v>
      </c>
      <c r="B14762" s="130" t="s">
        <v>17222</v>
      </c>
      <c r="C14762" s="130" t="s">
        <v>75</v>
      </c>
      <c r="D14762" s="131">
        <v>2.6480000000000001</v>
      </c>
      <c r="E14762" s="132">
        <v>379</v>
      </c>
      <c r="F14762" s="132">
        <v>379</v>
      </c>
      <c r="G14762" s="126" t="s">
        <v>13740</v>
      </c>
      <c r="H14762" s="126" t="s">
        <v>20124</v>
      </c>
      <c r="I14762" s="126" t="s">
        <v>21059</v>
      </c>
      <c r="J14762" s="126" t="s">
        <v>26236</v>
      </c>
      <c r="K14762" s="9">
        <f>_xlfn.IFNA(VLOOKUP(Table5[[#This Row],[Section]],SubSill_Tier,2,FALSE),0)</f>
        <v>0</v>
      </c>
      <c r="L14762" s="9" t="str">
        <f t="shared" si="250"/>
        <v/>
      </c>
      <c r="M14762" s="205" t="str" cm="1">
        <f t="array" ref="M14762">_xlfn.IFS(NOT(ISERROR(VLOOKUP(Table5[[#This Row],[Section]],TB_notTB,1,FALSE))),"No",LEFT(Table5[[#This Row],[Section]],3)="ETB","PLS",LEFT(Table5[[#This Row],[Section]],1)="7","PDB",NOT(ISBLANK(Table5[[#This Row],[Section]])),"No")</f>
        <v>No</v>
      </c>
    </row>
    <row r="14763" spans="1:13" x14ac:dyDescent="0.25">
      <c r="A14763" s="130" t="s">
        <v>10559</v>
      </c>
      <c r="B14763" s="130" t="s">
        <v>10560</v>
      </c>
      <c r="C14763" s="130" t="s">
        <v>75</v>
      </c>
      <c r="D14763" s="131">
        <v>2.7850000000000001</v>
      </c>
      <c r="E14763" s="132">
        <v>399</v>
      </c>
      <c r="F14763" s="132">
        <v>399</v>
      </c>
      <c r="G14763" s="126" t="s">
        <v>13740</v>
      </c>
      <c r="H14763" s="126" t="s">
        <v>20124</v>
      </c>
      <c r="I14763" s="126" t="s">
        <v>21059</v>
      </c>
      <c r="J14763" s="126" t="s">
        <v>26235</v>
      </c>
      <c r="K14763" s="9">
        <f>_xlfn.IFNA(VLOOKUP(Table5[[#This Row],[Section]],SubSill_Tier,2,FALSE),0)</f>
        <v>0</v>
      </c>
      <c r="L14763" s="9" t="str">
        <f t="shared" si="250"/>
        <v/>
      </c>
      <c r="M14763" s="205" t="str" cm="1">
        <f t="array" ref="M14763">_xlfn.IFS(NOT(ISERROR(VLOOKUP(Table5[[#This Row],[Section]],TB_notTB,1,FALSE))),"No",LEFT(Table5[[#This Row],[Section]],3)="ETB","PLS",LEFT(Table5[[#This Row],[Section]],1)="7","PDB",NOT(ISBLANK(Table5[[#This Row],[Section]])),"No")</f>
        <v>No</v>
      </c>
    </row>
    <row r="14764" spans="1:13" x14ac:dyDescent="0.25">
      <c r="A14764" s="130" t="s">
        <v>10561</v>
      </c>
      <c r="B14764" s="130" t="s">
        <v>10562</v>
      </c>
      <c r="C14764" s="130" t="s">
        <v>75</v>
      </c>
      <c r="D14764" s="131">
        <v>2.3849999999999998</v>
      </c>
      <c r="E14764" s="132">
        <v>259</v>
      </c>
      <c r="F14764" s="132">
        <v>259</v>
      </c>
      <c r="G14764" s="126" t="s">
        <v>13740</v>
      </c>
      <c r="H14764" s="126" t="s">
        <v>20124</v>
      </c>
      <c r="I14764" s="126" t="s">
        <v>21059</v>
      </c>
      <c r="J14764" s="126" t="s">
        <v>26236</v>
      </c>
      <c r="K14764" s="9">
        <f>_xlfn.IFNA(VLOOKUP(Table5[[#This Row],[Section]],SubSill_Tier,2,FALSE),0)</f>
        <v>0</v>
      </c>
      <c r="L14764" s="9" t="str">
        <f t="shared" si="250"/>
        <v/>
      </c>
      <c r="M14764" s="205" t="str" cm="1">
        <f t="array" ref="M14764">_xlfn.IFS(NOT(ISERROR(VLOOKUP(Table5[[#This Row],[Section]],TB_notTB,1,FALSE))),"No",LEFT(Table5[[#This Row],[Section]],3)="ETB","PLS",LEFT(Table5[[#This Row],[Section]],1)="7","PDB",NOT(ISBLANK(Table5[[#This Row],[Section]])),"No")</f>
        <v>No</v>
      </c>
    </row>
    <row r="14765" spans="1:13" x14ac:dyDescent="0.25">
      <c r="A14765" s="130" t="s">
        <v>10563</v>
      </c>
      <c r="B14765" s="130" t="s">
        <v>10564</v>
      </c>
      <c r="C14765" s="130" t="s">
        <v>75</v>
      </c>
      <c r="D14765" s="131">
        <v>17.437000000000001</v>
      </c>
      <c r="E14765" s="132">
        <v>399</v>
      </c>
      <c r="F14765" s="132">
        <v>399</v>
      </c>
      <c r="G14765" s="126" t="s">
        <v>13740</v>
      </c>
      <c r="H14765" s="126" t="s">
        <v>20124</v>
      </c>
      <c r="I14765" s="126" t="s">
        <v>21059</v>
      </c>
      <c r="J14765" s="126" t="s">
        <v>26249</v>
      </c>
      <c r="K14765" s="9">
        <f>_xlfn.IFNA(VLOOKUP(Table5[[#This Row],[Section]],SubSill_Tier,2,FALSE),0)</f>
        <v>0</v>
      </c>
      <c r="L14765" s="9" t="str">
        <f t="shared" ref="L14765:L14796" si="251">IFERROR(IF(LEFT(G14765,2)="AI",IF(_xlfn.NUMBERVALUE(IFERROR(LEFT(IF(ISERROR(FIND("X",UPPER(B14765))),UPPER(B14765),RIGHT(UPPER(B14765),LEN(UPPER(B14765))-FIND("~",SUBSTITUTE(UPPER(B14765),"X","~",LEN(UPPER(B14765))-LEN(SUBSTITUTE(UPPER(B14765),"X","")))))),FIND(" ",IF(ISERROR(FIND("X",UPPER(B14765))),UPPER(B14765),RIGHT(UPPER(B14765),LEN(UPPER(B14765))-FIND("~",SUBSTITUTE(UPPER(B14765),"X","~",LEN(UPPER(B14765))-LEN(SUBSTITUTE(UPPER(B14765),"X","")))))),1)-1),IF(ISERROR(FIND("X",UPPER(B14765))),UPPER(B14765),RIGHT(UPPER(B14765),LEN(UPPER(B14765))-FIND("~",SUBSTITUTE(UPPER(B14765),"X","~",LEN(UPPER(B14765))-LEN(SUBSTITUTE(UPPER(B14765),"X",""))))))),".")&gt;=5,"Wall",""),""),"")</f>
        <v>Wall</v>
      </c>
      <c r="M14765" s="205" t="str" cm="1">
        <f t="array" ref="M14765">_xlfn.IFS(NOT(ISERROR(VLOOKUP(Table5[[#This Row],[Section]],TB_notTB,1,FALSE))),"No",LEFT(Table5[[#This Row],[Section]],3)="ETB","PLS",LEFT(Table5[[#This Row],[Section]],1)="7","PDB",NOT(ISBLANK(Table5[[#This Row],[Section]])),"No")</f>
        <v>No</v>
      </c>
    </row>
    <row r="14766" spans="1:13" x14ac:dyDescent="0.25">
      <c r="A14766" s="130" t="s">
        <v>10565</v>
      </c>
      <c r="B14766" s="130" t="s">
        <v>17222</v>
      </c>
      <c r="C14766" s="130" t="s">
        <v>75</v>
      </c>
      <c r="D14766" s="131">
        <v>3.6909999999999998</v>
      </c>
      <c r="E14766" s="132">
        <v>439</v>
      </c>
      <c r="F14766" s="132">
        <v>439</v>
      </c>
      <c r="G14766" s="126" t="s">
        <v>13740</v>
      </c>
      <c r="H14766" s="126" t="s">
        <v>20124</v>
      </c>
      <c r="I14766" s="126" t="s">
        <v>21059</v>
      </c>
      <c r="J14766" s="126" t="s">
        <v>26238</v>
      </c>
      <c r="K14766" s="9">
        <f>_xlfn.IFNA(VLOOKUP(Table5[[#This Row],[Section]],SubSill_Tier,2,FALSE),0)</f>
        <v>0</v>
      </c>
      <c r="L14766" s="9" t="str">
        <f t="shared" si="251"/>
        <v/>
      </c>
      <c r="M14766" s="205" t="str" cm="1">
        <f t="array" ref="M14766">_xlfn.IFS(NOT(ISERROR(VLOOKUP(Table5[[#This Row],[Section]],TB_notTB,1,FALSE))),"No",LEFT(Table5[[#This Row],[Section]],3)="ETB","PLS",LEFT(Table5[[#This Row],[Section]],1)="7","PDB",NOT(ISBLANK(Table5[[#This Row],[Section]])),"No")</f>
        <v>No</v>
      </c>
    </row>
    <row r="14767" spans="1:13" x14ac:dyDescent="0.25">
      <c r="A14767" s="130" t="s">
        <v>10566</v>
      </c>
      <c r="B14767" s="130" t="s">
        <v>10567</v>
      </c>
      <c r="C14767" s="130" t="s">
        <v>75</v>
      </c>
      <c r="D14767" s="131">
        <v>2.2519999999999998</v>
      </c>
      <c r="E14767" s="132">
        <v>511</v>
      </c>
      <c r="F14767" s="132">
        <v>511</v>
      </c>
      <c r="G14767" s="126" t="s">
        <v>13740</v>
      </c>
      <c r="H14767" s="126" t="s">
        <v>20124</v>
      </c>
      <c r="I14767" s="126" t="s">
        <v>21059</v>
      </c>
      <c r="J14767" s="126" t="s">
        <v>26236</v>
      </c>
      <c r="K14767" s="9">
        <f>_xlfn.IFNA(VLOOKUP(Table5[[#This Row],[Section]],SubSill_Tier,2,FALSE),0)</f>
        <v>0</v>
      </c>
      <c r="L14767" s="9" t="str">
        <f t="shared" si="251"/>
        <v/>
      </c>
      <c r="M14767" s="205" t="str" cm="1">
        <f t="array" ref="M14767">_xlfn.IFS(NOT(ISERROR(VLOOKUP(Table5[[#This Row],[Section]],TB_notTB,1,FALSE))),"No",LEFT(Table5[[#This Row],[Section]],3)="ETB","PLS",LEFT(Table5[[#This Row],[Section]],1)="7","PDB",NOT(ISBLANK(Table5[[#This Row],[Section]])),"No")</f>
        <v>No</v>
      </c>
    </row>
    <row r="14768" spans="1:13" x14ac:dyDescent="0.25">
      <c r="A14768" s="130" t="s">
        <v>10568</v>
      </c>
      <c r="B14768" s="130" t="s">
        <v>10569</v>
      </c>
      <c r="C14768" s="130" t="s">
        <v>75</v>
      </c>
      <c r="D14768" s="131">
        <v>0.52100000000000002</v>
      </c>
      <c r="E14768" s="132">
        <v>159</v>
      </c>
      <c r="F14768" s="132">
        <v>159</v>
      </c>
      <c r="G14768" s="126" t="s">
        <v>13740</v>
      </c>
      <c r="H14768" s="126" t="s">
        <v>20124</v>
      </c>
      <c r="I14768" s="126" t="s">
        <v>21059</v>
      </c>
      <c r="J14768" s="126" t="s">
        <v>26235</v>
      </c>
      <c r="K14768" s="9">
        <f>_xlfn.IFNA(VLOOKUP(Table5[[#This Row],[Section]],SubSill_Tier,2,FALSE),0)</f>
        <v>0</v>
      </c>
      <c r="L14768" s="9" t="str">
        <f t="shared" si="251"/>
        <v/>
      </c>
      <c r="M14768" s="205" t="str" cm="1">
        <f t="array" ref="M14768">_xlfn.IFS(NOT(ISERROR(VLOOKUP(Table5[[#This Row],[Section]],TB_notTB,1,FALSE))),"No",LEFT(Table5[[#This Row],[Section]],3)="ETB","PLS",LEFT(Table5[[#This Row],[Section]],1)="7","PDB",NOT(ISBLANK(Table5[[#This Row],[Section]])),"No")</f>
        <v>No</v>
      </c>
    </row>
    <row r="14769" spans="1:13" x14ac:dyDescent="0.25">
      <c r="A14769" s="130" t="s">
        <v>10570</v>
      </c>
      <c r="B14769" s="130" t="s">
        <v>10571</v>
      </c>
      <c r="C14769" s="130" t="s">
        <v>75</v>
      </c>
      <c r="D14769" s="131">
        <v>3.3540000000000001</v>
      </c>
      <c r="E14769" s="132">
        <v>479</v>
      </c>
      <c r="F14769" s="132">
        <v>479</v>
      </c>
      <c r="G14769" s="126" t="s">
        <v>13740</v>
      </c>
      <c r="H14769" s="126" t="s">
        <v>20124</v>
      </c>
      <c r="I14769" s="126" t="s">
        <v>21059</v>
      </c>
      <c r="J14769" s="126" t="s">
        <v>26240</v>
      </c>
      <c r="K14769" s="9">
        <f>_xlfn.IFNA(VLOOKUP(Table5[[#This Row],[Section]],SubSill_Tier,2,FALSE),0)</f>
        <v>0</v>
      </c>
      <c r="L14769" s="9" t="str">
        <f t="shared" si="251"/>
        <v/>
      </c>
      <c r="M14769" s="205" t="str" cm="1">
        <f t="array" ref="M14769">_xlfn.IFS(NOT(ISERROR(VLOOKUP(Table5[[#This Row],[Section]],TB_notTB,1,FALSE))),"No",LEFT(Table5[[#This Row],[Section]],3)="ETB","PLS",LEFT(Table5[[#This Row],[Section]],1)="7","PDB",NOT(ISBLANK(Table5[[#This Row],[Section]])),"No")</f>
        <v>No</v>
      </c>
    </row>
    <row r="14770" spans="1:13" x14ac:dyDescent="0.25">
      <c r="A14770" s="130" t="s">
        <v>10572</v>
      </c>
      <c r="B14770" s="130" t="s">
        <v>10573</v>
      </c>
      <c r="C14770" s="130" t="s">
        <v>75</v>
      </c>
      <c r="D14770" s="131">
        <v>0.24299999999999999</v>
      </c>
      <c r="E14770" s="132">
        <v>100</v>
      </c>
      <c r="F14770" s="132">
        <v>100</v>
      </c>
      <c r="G14770" s="126" t="s">
        <v>13740</v>
      </c>
      <c r="H14770" s="126" t="s">
        <v>20124</v>
      </c>
      <c r="I14770" s="126" t="s">
        <v>21059</v>
      </c>
      <c r="J14770" s="126" t="s">
        <v>26235</v>
      </c>
      <c r="K14770" s="9">
        <f>_xlfn.IFNA(VLOOKUP(Table5[[#This Row],[Section]],SubSill_Tier,2,FALSE),0)</f>
        <v>0</v>
      </c>
      <c r="L14770" s="9" t="str">
        <f t="shared" si="251"/>
        <v/>
      </c>
      <c r="M14770" s="205" t="str" cm="1">
        <f t="array" ref="M14770">_xlfn.IFS(NOT(ISERROR(VLOOKUP(Table5[[#This Row],[Section]],TB_notTB,1,FALSE))),"No",LEFT(Table5[[#This Row],[Section]],3)="ETB","PLS",LEFT(Table5[[#This Row],[Section]],1)="7","PDB",NOT(ISBLANK(Table5[[#This Row],[Section]])),"No")</f>
        <v>No</v>
      </c>
    </row>
    <row r="14771" spans="1:13" x14ac:dyDescent="0.25">
      <c r="A14771" s="130" t="s">
        <v>10574</v>
      </c>
      <c r="B14771" s="130" t="s">
        <v>10575</v>
      </c>
      <c r="C14771" s="130" t="s">
        <v>75</v>
      </c>
      <c r="D14771" s="131">
        <v>11.538</v>
      </c>
      <c r="E14771" s="132">
        <v>479</v>
      </c>
      <c r="F14771" s="132">
        <v>479</v>
      </c>
      <c r="G14771" s="126" t="s">
        <v>13740</v>
      </c>
      <c r="H14771" s="126" t="s">
        <v>20124</v>
      </c>
      <c r="I14771" s="126" t="s">
        <v>21059</v>
      </c>
      <c r="J14771" s="126" t="s">
        <v>26248</v>
      </c>
      <c r="K14771" s="9">
        <f>_xlfn.IFNA(VLOOKUP(Table5[[#This Row],[Section]],SubSill_Tier,2,FALSE),0)</f>
        <v>0</v>
      </c>
      <c r="L14771" s="9" t="str">
        <f t="shared" si="251"/>
        <v>Wall</v>
      </c>
      <c r="M14771" s="205" t="str" cm="1">
        <f t="array" ref="M14771">_xlfn.IFS(NOT(ISERROR(VLOOKUP(Table5[[#This Row],[Section]],TB_notTB,1,FALSE))),"No",LEFT(Table5[[#This Row],[Section]],3)="ETB","PLS",LEFT(Table5[[#This Row],[Section]],1)="7","PDB",NOT(ISBLANK(Table5[[#This Row],[Section]])),"No")</f>
        <v>No</v>
      </c>
    </row>
    <row r="14772" spans="1:13" x14ac:dyDescent="0.25">
      <c r="A14772" s="130" t="s">
        <v>10576</v>
      </c>
      <c r="B14772" s="130" t="s">
        <v>10577</v>
      </c>
      <c r="C14772" s="130" t="s">
        <v>75</v>
      </c>
      <c r="D14772" s="131">
        <v>24.545999999999999</v>
      </c>
      <c r="E14772" s="132">
        <v>479</v>
      </c>
      <c r="F14772" s="132">
        <v>479</v>
      </c>
      <c r="G14772" s="126" t="s">
        <v>13740</v>
      </c>
      <c r="H14772" s="126" t="s">
        <v>20124</v>
      </c>
      <c r="I14772" s="126" t="s">
        <v>21059</v>
      </c>
      <c r="J14772" s="126" t="s">
        <v>26268</v>
      </c>
      <c r="K14772" s="9">
        <f>_xlfn.IFNA(VLOOKUP(Table5[[#This Row],[Section]],SubSill_Tier,2,FALSE),0)</f>
        <v>0</v>
      </c>
      <c r="L14772" s="9" t="str">
        <f t="shared" si="251"/>
        <v>Wall</v>
      </c>
      <c r="M14772" s="205" t="str" cm="1">
        <f t="array" ref="M14772">_xlfn.IFS(NOT(ISERROR(VLOOKUP(Table5[[#This Row],[Section]],TB_notTB,1,FALSE))),"No",LEFT(Table5[[#This Row],[Section]],3)="ETB","PLS",LEFT(Table5[[#This Row],[Section]],1)="7","PDB",NOT(ISBLANK(Table5[[#This Row],[Section]])),"No")</f>
        <v>No</v>
      </c>
    </row>
    <row r="14773" spans="1:13" x14ac:dyDescent="0.25">
      <c r="A14773" s="130" t="s">
        <v>10578</v>
      </c>
      <c r="B14773" s="130" t="s">
        <v>10579</v>
      </c>
      <c r="C14773" s="130" t="s">
        <v>75</v>
      </c>
      <c r="D14773" s="131">
        <v>0.51300000000000001</v>
      </c>
      <c r="E14773" s="132">
        <v>100</v>
      </c>
      <c r="F14773" s="132">
        <v>100</v>
      </c>
      <c r="G14773" s="126" t="s">
        <v>13740</v>
      </c>
      <c r="H14773" s="126" t="s">
        <v>20124</v>
      </c>
      <c r="I14773" s="126" t="s">
        <v>21059</v>
      </c>
      <c r="J14773" s="126" t="s">
        <v>26235</v>
      </c>
      <c r="K14773" s="9">
        <f>_xlfn.IFNA(VLOOKUP(Table5[[#This Row],[Section]],SubSill_Tier,2,FALSE),0)</f>
        <v>0</v>
      </c>
      <c r="L14773" s="9" t="str">
        <f t="shared" si="251"/>
        <v/>
      </c>
      <c r="M14773" s="205" t="str" cm="1">
        <f t="array" ref="M14773">_xlfn.IFS(NOT(ISERROR(VLOOKUP(Table5[[#This Row],[Section]],TB_notTB,1,FALSE))),"No",LEFT(Table5[[#This Row],[Section]],3)="ETB","PLS",LEFT(Table5[[#This Row],[Section]],1)="7","PDB",NOT(ISBLANK(Table5[[#This Row],[Section]])),"No")</f>
        <v>No</v>
      </c>
    </row>
    <row r="14774" spans="1:13" x14ac:dyDescent="0.25">
      <c r="A14774" s="130" t="s">
        <v>10580</v>
      </c>
      <c r="B14774" s="130" t="s">
        <v>10581</v>
      </c>
      <c r="C14774" s="130" t="s">
        <v>75</v>
      </c>
      <c r="D14774" s="131">
        <v>1.6659999999999999</v>
      </c>
      <c r="E14774" s="132">
        <v>152</v>
      </c>
      <c r="F14774" s="132">
        <v>152</v>
      </c>
      <c r="G14774" s="126" t="s">
        <v>13740</v>
      </c>
      <c r="H14774" s="126" t="s">
        <v>20124</v>
      </c>
      <c r="I14774" s="126" t="s">
        <v>21059</v>
      </c>
      <c r="J14774" s="126" t="s">
        <v>26235</v>
      </c>
      <c r="K14774" s="9">
        <f>_xlfn.IFNA(VLOOKUP(Table5[[#This Row],[Section]],SubSill_Tier,2,FALSE),0)</f>
        <v>0</v>
      </c>
      <c r="L14774" s="9" t="str">
        <f t="shared" si="251"/>
        <v/>
      </c>
      <c r="M14774" s="205" t="str" cm="1">
        <f t="array" ref="M14774">_xlfn.IFS(NOT(ISERROR(VLOOKUP(Table5[[#This Row],[Section]],TB_notTB,1,FALSE))),"No",LEFT(Table5[[#This Row],[Section]],3)="ETB","PLS",LEFT(Table5[[#This Row],[Section]],1)="7","PDB",NOT(ISBLANK(Table5[[#This Row],[Section]])),"No")</f>
        <v>No</v>
      </c>
    </row>
    <row r="14775" spans="1:13" x14ac:dyDescent="0.25">
      <c r="A14775" s="130" t="s">
        <v>10582</v>
      </c>
      <c r="B14775" s="130" t="s">
        <v>28879</v>
      </c>
      <c r="C14775" s="130" t="s">
        <v>75</v>
      </c>
      <c r="D14775" s="131">
        <v>2.367</v>
      </c>
      <c r="E14775" s="132">
        <v>200</v>
      </c>
      <c r="F14775" s="132">
        <v>200</v>
      </c>
      <c r="G14775" s="126" t="s">
        <v>13740</v>
      </c>
      <c r="H14775" s="126" t="s">
        <v>20124</v>
      </c>
      <c r="I14775" s="126" t="s">
        <v>21059</v>
      </c>
      <c r="J14775" s="126" t="s">
        <v>26235</v>
      </c>
      <c r="K14775" s="9">
        <f>_xlfn.IFNA(VLOOKUP(Table5[[#This Row],[Section]],SubSill_Tier,2,FALSE),0)</f>
        <v>0</v>
      </c>
      <c r="L14775" s="9" t="str">
        <f t="shared" si="251"/>
        <v/>
      </c>
      <c r="M14775" s="205" t="str" cm="1">
        <f t="array" ref="M14775">_xlfn.IFS(NOT(ISERROR(VLOOKUP(Table5[[#This Row],[Section]],TB_notTB,1,FALSE))),"No",LEFT(Table5[[#This Row],[Section]],3)="ETB","PLS",LEFT(Table5[[#This Row],[Section]],1)="7","PDB",NOT(ISBLANK(Table5[[#This Row],[Section]])),"No")</f>
        <v>No</v>
      </c>
    </row>
    <row r="14776" spans="1:13" x14ac:dyDescent="0.25">
      <c r="A14776" s="130" t="s">
        <v>10583</v>
      </c>
      <c r="B14776" s="130" t="s">
        <v>10584</v>
      </c>
      <c r="C14776" s="130" t="s">
        <v>75</v>
      </c>
      <c r="D14776" s="131">
        <v>0.72399999999999998</v>
      </c>
      <c r="E14776" s="132">
        <v>120</v>
      </c>
      <c r="F14776" s="132">
        <v>120</v>
      </c>
      <c r="G14776" s="126" t="s">
        <v>13740</v>
      </c>
      <c r="H14776" s="126" t="s">
        <v>20124</v>
      </c>
      <c r="I14776" s="126" t="s">
        <v>21059</v>
      </c>
      <c r="J14776" s="126" t="s">
        <v>26235</v>
      </c>
      <c r="K14776" s="9">
        <f>_xlfn.IFNA(VLOOKUP(Table5[[#This Row],[Section]],SubSill_Tier,2,FALSE),0)</f>
        <v>0</v>
      </c>
      <c r="L14776" s="9" t="str">
        <f t="shared" si="251"/>
        <v/>
      </c>
      <c r="M14776" s="205" t="str" cm="1">
        <f t="array" ref="M14776">_xlfn.IFS(NOT(ISERROR(VLOOKUP(Table5[[#This Row],[Section]],TB_notTB,1,FALSE))),"No",LEFT(Table5[[#This Row],[Section]],3)="ETB","PLS",LEFT(Table5[[#This Row],[Section]],1)="7","PDB",NOT(ISBLANK(Table5[[#This Row],[Section]])),"No")</f>
        <v>No</v>
      </c>
    </row>
    <row r="14777" spans="1:13" x14ac:dyDescent="0.25">
      <c r="A14777" s="130" t="s">
        <v>10585</v>
      </c>
      <c r="B14777" s="130" t="s">
        <v>10586</v>
      </c>
      <c r="C14777" s="130" t="s">
        <v>75</v>
      </c>
      <c r="D14777" s="131">
        <v>2.8759999999999999</v>
      </c>
      <c r="E14777" s="132">
        <v>239</v>
      </c>
      <c r="F14777" s="132">
        <v>239</v>
      </c>
      <c r="G14777" s="126" t="s">
        <v>13740</v>
      </c>
      <c r="H14777" s="126" t="s">
        <v>20124</v>
      </c>
      <c r="I14777" s="126" t="s">
        <v>21059</v>
      </c>
      <c r="J14777" s="126" t="s">
        <v>26235</v>
      </c>
      <c r="K14777" s="9">
        <f>_xlfn.IFNA(VLOOKUP(Table5[[#This Row],[Section]],SubSill_Tier,2,FALSE),0)</f>
        <v>0</v>
      </c>
      <c r="L14777" s="9" t="str">
        <f t="shared" si="251"/>
        <v/>
      </c>
      <c r="M14777" s="205" t="str" cm="1">
        <f t="array" ref="M14777">_xlfn.IFS(NOT(ISERROR(VLOOKUP(Table5[[#This Row],[Section]],TB_notTB,1,FALSE))),"No",LEFT(Table5[[#This Row],[Section]],3)="ETB","PLS",LEFT(Table5[[#This Row],[Section]],1)="7","PDB",NOT(ISBLANK(Table5[[#This Row],[Section]])),"No")</f>
        <v>No</v>
      </c>
    </row>
    <row r="14778" spans="1:13" x14ac:dyDescent="0.25">
      <c r="A14778" s="130" t="s">
        <v>10587</v>
      </c>
      <c r="B14778" s="130" t="s">
        <v>10588</v>
      </c>
      <c r="C14778" s="130" t="s">
        <v>75</v>
      </c>
      <c r="D14778" s="131">
        <v>1.2230000000000001</v>
      </c>
      <c r="E14778" s="132">
        <v>150</v>
      </c>
      <c r="F14778" s="132">
        <v>150</v>
      </c>
      <c r="G14778" s="126" t="s">
        <v>13740</v>
      </c>
      <c r="H14778" s="126" t="s">
        <v>20124</v>
      </c>
      <c r="I14778" s="126" t="s">
        <v>21059</v>
      </c>
      <c r="J14778" s="126" t="s">
        <v>26235</v>
      </c>
      <c r="K14778" s="9">
        <f>_xlfn.IFNA(VLOOKUP(Table5[[#This Row],[Section]],SubSill_Tier,2,FALSE),0)</f>
        <v>0</v>
      </c>
      <c r="L14778" s="9" t="str">
        <f t="shared" si="251"/>
        <v/>
      </c>
      <c r="M14778" s="205" t="str" cm="1">
        <f t="array" ref="M14778">_xlfn.IFS(NOT(ISERROR(VLOOKUP(Table5[[#This Row],[Section]],TB_notTB,1,FALSE))),"No",LEFT(Table5[[#This Row],[Section]],3)="ETB","PLS",LEFT(Table5[[#This Row],[Section]],1)="7","PDB",NOT(ISBLANK(Table5[[#This Row],[Section]])),"No")</f>
        <v>No</v>
      </c>
    </row>
    <row r="14779" spans="1:13" x14ac:dyDescent="0.25">
      <c r="A14779" s="130" t="s">
        <v>10589</v>
      </c>
      <c r="B14779" s="130" t="s">
        <v>10590</v>
      </c>
      <c r="C14779" s="130" t="s">
        <v>75</v>
      </c>
      <c r="D14779" s="131">
        <v>0.221</v>
      </c>
      <c r="E14779" s="132">
        <v>100</v>
      </c>
      <c r="F14779" s="132">
        <v>100</v>
      </c>
      <c r="G14779" s="126" t="s">
        <v>13740</v>
      </c>
      <c r="H14779" s="126" t="s">
        <v>20124</v>
      </c>
      <c r="I14779" s="126" t="s">
        <v>21059</v>
      </c>
      <c r="J14779" s="126" t="s">
        <v>26236</v>
      </c>
      <c r="K14779" s="9">
        <f>_xlfn.IFNA(VLOOKUP(Table5[[#This Row],[Section]],SubSill_Tier,2,FALSE),0)</f>
        <v>0</v>
      </c>
      <c r="L14779" s="9" t="str">
        <f t="shared" si="251"/>
        <v/>
      </c>
      <c r="M14779" s="205" t="str" cm="1">
        <f t="array" ref="M14779">_xlfn.IFS(NOT(ISERROR(VLOOKUP(Table5[[#This Row],[Section]],TB_notTB,1,FALSE))),"No",LEFT(Table5[[#This Row],[Section]],3)="ETB","PLS",LEFT(Table5[[#This Row],[Section]],1)="7","PDB",NOT(ISBLANK(Table5[[#This Row],[Section]])),"No")</f>
        <v>No</v>
      </c>
    </row>
    <row r="14780" spans="1:13" x14ac:dyDescent="0.25">
      <c r="A14780" s="130" t="s">
        <v>10591</v>
      </c>
      <c r="B14780" s="130" t="s">
        <v>10592</v>
      </c>
      <c r="C14780" s="130" t="s">
        <v>75</v>
      </c>
      <c r="D14780" s="131">
        <v>1.357</v>
      </c>
      <c r="E14780" s="132">
        <v>319</v>
      </c>
      <c r="F14780" s="132">
        <v>319</v>
      </c>
      <c r="G14780" s="126" t="s">
        <v>13740</v>
      </c>
      <c r="H14780" s="126" t="s">
        <v>20124</v>
      </c>
      <c r="I14780" s="126" t="s">
        <v>21059</v>
      </c>
      <c r="J14780" s="126" t="s">
        <v>26235</v>
      </c>
      <c r="K14780" s="9">
        <f>_xlfn.IFNA(VLOOKUP(Table5[[#This Row],[Section]],SubSill_Tier,2,FALSE),0)</f>
        <v>0</v>
      </c>
      <c r="L14780" s="9" t="str">
        <f t="shared" si="251"/>
        <v/>
      </c>
      <c r="M14780" s="205" t="str" cm="1">
        <f t="array" ref="M14780">_xlfn.IFS(NOT(ISERROR(VLOOKUP(Table5[[#This Row],[Section]],TB_notTB,1,FALSE))),"No",LEFT(Table5[[#This Row],[Section]],3)="ETB","PLS",LEFT(Table5[[#This Row],[Section]],1)="7","PDB",NOT(ISBLANK(Table5[[#This Row],[Section]])),"No")</f>
        <v>No</v>
      </c>
    </row>
    <row r="14781" spans="1:13" x14ac:dyDescent="0.25">
      <c r="A14781" s="130" t="s">
        <v>10593</v>
      </c>
      <c r="B14781" s="130" t="s">
        <v>13257</v>
      </c>
      <c r="C14781" s="130" t="s">
        <v>75</v>
      </c>
      <c r="D14781" s="131">
        <v>2.9980000000000002</v>
      </c>
      <c r="E14781" s="132">
        <v>144</v>
      </c>
      <c r="F14781" s="132">
        <v>144</v>
      </c>
      <c r="G14781" s="126" t="s">
        <v>13740</v>
      </c>
      <c r="H14781" s="126" t="s">
        <v>20124</v>
      </c>
      <c r="I14781" s="126" t="s">
        <v>21059</v>
      </c>
      <c r="J14781" s="126" t="s">
        <v>26235</v>
      </c>
      <c r="K14781" s="9">
        <f>_xlfn.IFNA(VLOOKUP(Table5[[#This Row],[Section]],SubSill_Tier,2,FALSE),0)</f>
        <v>0</v>
      </c>
      <c r="L14781" s="9" t="str">
        <f t="shared" si="251"/>
        <v>Wall</v>
      </c>
      <c r="M14781" s="205" t="str" cm="1">
        <f t="array" ref="M14781">_xlfn.IFS(NOT(ISERROR(VLOOKUP(Table5[[#This Row],[Section]],TB_notTB,1,FALSE))),"No",LEFT(Table5[[#This Row],[Section]],3)="ETB","PLS",LEFT(Table5[[#This Row],[Section]],1)="7","PDB",NOT(ISBLANK(Table5[[#This Row],[Section]])),"No")</f>
        <v>No</v>
      </c>
    </row>
    <row r="14782" spans="1:13" x14ac:dyDescent="0.25">
      <c r="A14782" s="130" t="s">
        <v>10594</v>
      </c>
      <c r="B14782" s="130" t="s">
        <v>28880</v>
      </c>
      <c r="C14782" s="130" t="s">
        <v>75</v>
      </c>
      <c r="D14782" s="131">
        <v>0.123</v>
      </c>
      <c r="E14782" s="132">
        <v>100</v>
      </c>
      <c r="F14782" s="132">
        <v>100</v>
      </c>
      <c r="G14782" s="126" t="s">
        <v>13740</v>
      </c>
      <c r="H14782" s="126" t="s">
        <v>20124</v>
      </c>
      <c r="I14782" s="126" t="s">
        <v>21059</v>
      </c>
      <c r="J14782" s="126" t="s">
        <v>26236</v>
      </c>
      <c r="K14782" s="9">
        <f>_xlfn.IFNA(VLOOKUP(Table5[[#This Row],[Section]],SubSill_Tier,2,FALSE),0)</f>
        <v>0</v>
      </c>
      <c r="L14782" s="9" t="str">
        <f t="shared" si="251"/>
        <v/>
      </c>
      <c r="M14782" s="205" t="str" cm="1">
        <f t="array" ref="M14782">_xlfn.IFS(NOT(ISERROR(VLOOKUP(Table5[[#This Row],[Section]],TB_notTB,1,FALSE))),"No",LEFT(Table5[[#This Row],[Section]],3)="ETB","PLS",LEFT(Table5[[#This Row],[Section]],1)="7","PDB",NOT(ISBLANK(Table5[[#This Row],[Section]])),"No")</f>
        <v>No</v>
      </c>
    </row>
    <row r="14783" spans="1:13" x14ac:dyDescent="0.25">
      <c r="A14783" s="130" t="s">
        <v>10595</v>
      </c>
      <c r="B14783" s="130" t="s">
        <v>17222</v>
      </c>
      <c r="C14783" s="130" t="s">
        <v>75</v>
      </c>
      <c r="D14783" s="131">
        <v>4.5819999999999999</v>
      </c>
      <c r="E14783" s="132">
        <v>239</v>
      </c>
      <c r="F14783" s="132">
        <v>239</v>
      </c>
      <c r="G14783" s="126" t="s">
        <v>13740</v>
      </c>
      <c r="H14783" s="126" t="s">
        <v>20124</v>
      </c>
      <c r="I14783" s="126" t="s">
        <v>21059</v>
      </c>
      <c r="J14783" s="126" t="s">
        <v>26238</v>
      </c>
      <c r="K14783" s="9">
        <f>_xlfn.IFNA(VLOOKUP(Table5[[#This Row],[Section]],SubSill_Tier,2,FALSE),0)</f>
        <v>0</v>
      </c>
      <c r="L14783" s="9" t="str">
        <f t="shared" si="251"/>
        <v/>
      </c>
      <c r="M14783" s="205" t="str" cm="1">
        <f t="array" ref="M14783">_xlfn.IFS(NOT(ISERROR(VLOOKUP(Table5[[#This Row],[Section]],TB_notTB,1,FALSE))),"No",LEFT(Table5[[#This Row],[Section]],3)="ETB","PLS",LEFT(Table5[[#This Row],[Section]],1)="7","PDB",NOT(ISBLANK(Table5[[#This Row],[Section]])),"No")</f>
        <v>No</v>
      </c>
    </row>
    <row r="14784" spans="1:13" x14ac:dyDescent="0.25">
      <c r="A14784" s="130" t="s">
        <v>10596</v>
      </c>
      <c r="B14784" s="130" t="s">
        <v>10597</v>
      </c>
      <c r="C14784" s="130" t="s">
        <v>75</v>
      </c>
      <c r="D14784" s="131">
        <v>0.159</v>
      </c>
      <c r="E14784" s="132">
        <v>100</v>
      </c>
      <c r="F14784" s="132">
        <v>100</v>
      </c>
      <c r="G14784" s="126" t="s">
        <v>13740</v>
      </c>
      <c r="H14784" s="126" t="s">
        <v>20124</v>
      </c>
      <c r="I14784" s="126" t="s">
        <v>21059</v>
      </c>
      <c r="J14784" s="126" t="s">
        <v>26235</v>
      </c>
      <c r="K14784" s="9">
        <f>_xlfn.IFNA(VLOOKUP(Table5[[#This Row],[Section]],SubSill_Tier,2,FALSE),0)</f>
        <v>0</v>
      </c>
      <c r="L14784" s="9" t="str">
        <f t="shared" si="251"/>
        <v/>
      </c>
      <c r="M14784" s="205" t="str" cm="1">
        <f t="array" ref="M14784">_xlfn.IFS(NOT(ISERROR(VLOOKUP(Table5[[#This Row],[Section]],TB_notTB,1,FALSE))),"No",LEFT(Table5[[#This Row],[Section]],3)="ETB","PLS",LEFT(Table5[[#This Row],[Section]],1)="7","PDB",NOT(ISBLANK(Table5[[#This Row],[Section]])),"No")</f>
        <v>No</v>
      </c>
    </row>
    <row r="14785" spans="1:13" x14ac:dyDescent="0.25">
      <c r="A14785" s="130" t="s">
        <v>10598</v>
      </c>
      <c r="B14785" s="130" t="s">
        <v>10599</v>
      </c>
      <c r="C14785" s="130" t="s">
        <v>75</v>
      </c>
      <c r="D14785" s="131">
        <v>1.7709999999999999</v>
      </c>
      <c r="E14785" s="132">
        <v>271</v>
      </c>
      <c r="F14785" s="132">
        <v>271</v>
      </c>
      <c r="G14785" s="126" t="s">
        <v>13740</v>
      </c>
      <c r="H14785" s="126" t="s">
        <v>20124</v>
      </c>
      <c r="I14785" s="126" t="s">
        <v>21059</v>
      </c>
      <c r="J14785" s="126" t="s">
        <v>26236</v>
      </c>
      <c r="K14785" s="9">
        <f>_xlfn.IFNA(VLOOKUP(Table5[[#This Row],[Section]],SubSill_Tier,2,FALSE),0)</f>
        <v>0</v>
      </c>
      <c r="L14785" s="9" t="str">
        <f t="shared" si="251"/>
        <v/>
      </c>
      <c r="M14785" s="205" t="str" cm="1">
        <f t="array" ref="M14785">_xlfn.IFS(NOT(ISERROR(VLOOKUP(Table5[[#This Row],[Section]],TB_notTB,1,FALSE))),"No",LEFT(Table5[[#This Row],[Section]],3)="ETB","PLS",LEFT(Table5[[#This Row],[Section]],1)="7","PDB",NOT(ISBLANK(Table5[[#This Row],[Section]])),"No")</f>
        <v>No</v>
      </c>
    </row>
    <row r="14786" spans="1:13" x14ac:dyDescent="0.25">
      <c r="A14786" s="130" t="s">
        <v>10600</v>
      </c>
      <c r="B14786" s="130" t="s">
        <v>10601</v>
      </c>
      <c r="C14786" s="130" t="s">
        <v>75</v>
      </c>
      <c r="D14786" s="131">
        <v>0.68400000000000005</v>
      </c>
      <c r="E14786" s="132">
        <v>100</v>
      </c>
      <c r="F14786" s="132">
        <v>100</v>
      </c>
      <c r="G14786" s="126" t="s">
        <v>13740</v>
      </c>
      <c r="H14786" s="126" t="s">
        <v>20124</v>
      </c>
      <c r="I14786" s="126" t="s">
        <v>21059</v>
      </c>
      <c r="J14786" s="126" t="s">
        <v>26235</v>
      </c>
      <c r="K14786" s="9">
        <f>_xlfn.IFNA(VLOOKUP(Table5[[#This Row],[Section]],SubSill_Tier,2,FALSE),0)</f>
        <v>0</v>
      </c>
      <c r="L14786" s="9" t="str">
        <f t="shared" si="251"/>
        <v/>
      </c>
      <c r="M14786" s="205" t="str" cm="1">
        <f t="array" ref="M14786">_xlfn.IFS(NOT(ISERROR(VLOOKUP(Table5[[#This Row],[Section]],TB_notTB,1,FALSE))),"No",LEFT(Table5[[#This Row],[Section]],3)="ETB","PLS",LEFT(Table5[[#This Row],[Section]],1)="7","PDB",NOT(ISBLANK(Table5[[#This Row],[Section]])),"No")</f>
        <v>No</v>
      </c>
    </row>
    <row r="14787" spans="1:13" x14ac:dyDescent="0.25">
      <c r="A14787" s="130" t="s">
        <v>10602</v>
      </c>
      <c r="B14787" s="130" t="s">
        <v>28881</v>
      </c>
      <c r="C14787" s="130" t="s">
        <v>75</v>
      </c>
      <c r="D14787" s="131">
        <v>2.536</v>
      </c>
      <c r="E14787" s="132">
        <v>125</v>
      </c>
      <c r="F14787" s="132">
        <v>125</v>
      </c>
      <c r="G14787" s="126" t="s">
        <v>13740</v>
      </c>
      <c r="H14787" s="126" t="s">
        <v>20124</v>
      </c>
      <c r="I14787" s="126" t="s">
        <v>21059</v>
      </c>
      <c r="J14787" s="126" t="s">
        <v>26235</v>
      </c>
      <c r="K14787" s="9">
        <f>_xlfn.IFNA(VLOOKUP(Table5[[#This Row],[Section]],SubSill_Tier,2,FALSE),0)</f>
        <v>0</v>
      </c>
      <c r="L14787" s="9" t="str">
        <f t="shared" si="251"/>
        <v>Wall</v>
      </c>
      <c r="M14787" s="205" t="str" cm="1">
        <f t="array" ref="M14787">_xlfn.IFS(NOT(ISERROR(VLOOKUP(Table5[[#This Row],[Section]],TB_notTB,1,FALSE))),"No",LEFT(Table5[[#This Row],[Section]],3)="ETB","PLS",LEFT(Table5[[#This Row],[Section]],1)="7","PDB",NOT(ISBLANK(Table5[[#This Row],[Section]])),"No")</f>
        <v>No</v>
      </c>
    </row>
    <row r="14788" spans="1:13" x14ac:dyDescent="0.25">
      <c r="A14788" s="130" t="s">
        <v>10603</v>
      </c>
      <c r="B14788" s="130" t="s">
        <v>17222</v>
      </c>
      <c r="C14788" s="130" t="s">
        <v>75</v>
      </c>
      <c r="D14788" s="131">
        <v>0.32800000000000001</v>
      </c>
      <c r="E14788" s="132">
        <v>100</v>
      </c>
      <c r="F14788" s="132">
        <v>100</v>
      </c>
      <c r="G14788" s="126" t="s">
        <v>13740</v>
      </c>
      <c r="H14788" s="126" t="s">
        <v>20124</v>
      </c>
      <c r="I14788" s="126" t="s">
        <v>21059</v>
      </c>
      <c r="J14788" s="126" t="s">
        <v>26236</v>
      </c>
      <c r="K14788" s="9">
        <f>_xlfn.IFNA(VLOOKUP(Table5[[#This Row],[Section]],SubSill_Tier,2,FALSE),0)</f>
        <v>0</v>
      </c>
      <c r="L14788" s="9" t="str">
        <f t="shared" si="251"/>
        <v/>
      </c>
      <c r="M14788" s="205" t="str" cm="1">
        <f t="array" ref="M14788">_xlfn.IFS(NOT(ISERROR(VLOOKUP(Table5[[#This Row],[Section]],TB_notTB,1,FALSE))),"No",LEFT(Table5[[#This Row],[Section]],3)="ETB","PLS",LEFT(Table5[[#This Row],[Section]],1)="7","PDB",NOT(ISBLANK(Table5[[#This Row],[Section]])),"No")</f>
        <v>No</v>
      </c>
    </row>
    <row r="14789" spans="1:13" x14ac:dyDescent="0.25">
      <c r="A14789" s="130" t="s">
        <v>10604</v>
      </c>
      <c r="B14789" s="130" t="s">
        <v>28882</v>
      </c>
      <c r="C14789" s="130" t="s">
        <v>75</v>
      </c>
      <c r="D14789" s="131">
        <v>0.32300000000000001</v>
      </c>
      <c r="E14789" s="132">
        <v>100</v>
      </c>
      <c r="F14789" s="132">
        <v>100</v>
      </c>
      <c r="G14789" s="126" t="s">
        <v>13740</v>
      </c>
      <c r="H14789" s="126" t="s">
        <v>20124</v>
      </c>
      <c r="I14789" s="126" t="s">
        <v>21059</v>
      </c>
      <c r="J14789" s="126" t="s">
        <v>26235</v>
      </c>
      <c r="K14789" s="9">
        <f>_xlfn.IFNA(VLOOKUP(Table5[[#This Row],[Section]],SubSill_Tier,2,FALSE),0)</f>
        <v>0</v>
      </c>
      <c r="L14789" s="9" t="str">
        <f t="shared" si="251"/>
        <v/>
      </c>
      <c r="M14789" s="205" t="str" cm="1">
        <f t="array" ref="M14789">_xlfn.IFS(NOT(ISERROR(VLOOKUP(Table5[[#This Row],[Section]],TB_notTB,1,FALSE))),"No",LEFT(Table5[[#This Row],[Section]],3)="ETB","PLS",LEFT(Table5[[#This Row],[Section]],1)="7","PDB",NOT(ISBLANK(Table5[[#This Row],[Section]])),"No")</f>
        <v>No</v>
      </c>
    </row>
    <row r="14790" spans="1:13" x14ac:dyDescent="0.25">
      <c r="A14790" s="130" t="s">
        <v>10605</v>
      </c>
      <c r="B14790" s="130" t="s">
        <v>10606</v>
      </c>
      <c r="C14790" s="130" t="s">
        <v>75</v>
      </c>
      <c r="D14790" s="131">
        <v>0.247</v>
      </c>
      <c r="E14790" s="132">
        <v>100</v>
      </c>
      <c r="F14790" s="132">
        <v>100</v>
      </c>
      <c r="G14790" s="126" t="s">
        <v>13740</v>
      </c>
      <c r="H14790" s="126" t="s">
        <v>20124</v>
      </c>
      <c r="I14790" s="126" t="s">
        <v>21059</v>
      </c>
      <c r="J14790" s="126" t="s">
        <v>26236</v>
      </c>
      <c r="K14790" s="9">
        <f>_xlfn.IFNA(VLOOKUP(Table5[[#This Row],[Section]],SubSill_Tier,2,FALSE),0)</f>
        <v>0</v>
      </c>
      <c r="L14790" s="9" t="str">
        <f t="shared" si="251"/>
        <v/>
      </c>
      <c r="M14790" s="205" t="str" cm="1">
        <f t="array" ref="M14790">_xlfn.IFS(NOT(ISERROR(VLOOKUP(Table5[[#This Row],[Section]],TB_notTB,1,FALSE))),"No",LEFT(Table5[[#This Row],[Section]],3)="ETB","PLS",LEFT(Table5[[#This Row],[Section]],1)="7","PDB",NOT(ISBLANK(Table5[[#This Row],[Section]])),"No")</f>
        <v>No</v>
      </c>
    </row>
    <row r="14791" spans="1:13" x14ac:dyDescent="0.25">
      <c r="A14791" s="130" t="s">
        <v>10607</v>
      </c>
      <c r="B14791" s="130" t="s">
        <v>10608</v>
      </c>
      <c r="C14791" s="130" t="s">
        <v>75</v>
      </c>
      <c r="D14791" s="131">
        <v>1.474</v>
      </c>
      <c r="E14791" s="132">
        <v>279</v>
      </c>
      <c r="F14791" s="132">
        <v>279</v>
      </c>
      <c r="G14791" s="126" t="s">
        <v>13740</v>
      </c>
      <c r="H14791" s="126" t="s">
        <v>20124</v>
      </c>
      <c r="I14791" s="126" t="s">
        <v>21059</v>
      </c>
      <c r="J14791" s="126" t="s">
        <v>26235</v>
      </c>
      <c r="K14791" s="9">
        <f>_xlfn.IFNA(VLOOKUP(Table5[[#This Row],[Section]],SubSill_Tier,2,FALSE),0)</f>
        <v>0</v>
      </c>
      <c r="L14791" s="9" t="str">
        <f t="shared" si="251"/>
        <v/>
      </c>
      <c r="M14791" s="205" t="str" cm="1">
        <f t="array" ref="M14791">_xlfn.IFS(NOT(ISERROR(VLOOKUP(Table5[[#This Row],[Section]],TB_notTB,1,FALSE))),"No",LEFT(Table5[[#This Row],[Section]],3)="ETB","PLS",LEFT(Table5[[#This Row],[Section]],1)="7","PDB",NOT(ISBLANK(Table5[[#This Row],[Section]])),"No")</f>
        <v>No</v>
      </c>
    </row>
    <row r="14792" spans="1:13" x14ac:dyDescent="0.25">
      <c r="A14792" s="130" t="s">
        <v>10609</v>
      </c>
      <c r="B14792" s="130" t="s">
        <v>10610</v>
      </c>
      <c r="C14792" s="130" t="s">
        <v>75</v>
      </c>
      <c r="D14792" s="131">
        <v>1.2</v>
      </c>
      <c r="E14792" s="132">
        <v>200</v>
      </c>
      <c r="F14792" s="132">
        <v>200</v>
      </c>
      <c r="G14792" s="126" t="s">
        <v>13740</v>
      </c>
      <c r="H14792" s="126" t="s">
        <v>20124</v>
      </c>
      <c r="I14792" s="126" t="s">
        <v>21059</v>
      </c>
      <c r="J14792" s="126" t="s">
        <v>26235</v>
      </c>
      <c r="K14792" s="9">
        <f>_xlfn.IFNA(VLOOKUP(Table5[[#This Row],[Section]],SubSill_Tier,2,FALSE),0)</f>
        <v>0</v>
      </c>
      <c r="L14792" s="9" t="str">
        <f t="shared" si="251"/>
        <v/>
      </c>
      <c r="M14792" s="205" t="str" cm="1">
        <f t="array" ref="M14792">_xlfn.IFS(NOT(ISERROR(VLOOKUP(Table5[[#This Row],[Section]],TB_notTB,1,FALSE))),"No",LEFT(Table5[[#This Row],[Section]],3)="ETB","PLS",LEFT(Table5[[#This Row],[Section]],1)="7","PDB",NOT(ISBLANK(Table5[[#This Row],[Section]])),"No")</f>
        <v>No</v>
      </c>
    </row>
    <row r="14793" spans="1:13" x14ac:dyDescent="0.25">
      <c r="A14793" s="130" t="s">
        <v>10611</v>
      </c>
      <c r="B14793" s="130" t="s">
        <v>17222</v>
      </c>
      <c r="C14793" s="130" t="s">
        <v>75</v>
      </c>
      <c r="D14793" s="131">
        <v>0.11899999999999999</v>
      </c>
      <c r="E14793" s="132">
        <v>100</v>
      </c>
      <c r="F14793" s="132">
        <v>100</v>
      </c>
      <c r="G14793" s="126" t="s">
        <v>13740</v>
      </c>
      <c r="H14793" s="126" t="s">
        <v>20124</v>
      </c>
      <c r="I14793" s="126" t="s">
        <v>21059</v>
      </c>
      <c r="J14793" s="126" t="s">
        <v>26236</v>
      </c>
      <c r="K14793" s="9">
        <f>_xlfn.IFNA(VLOOKUP(Table5[[#This Row],[Section]],SubSill_Tier,2,FALSE),0)</f>
        <v>0</v>
      </c>
      <c r="L14793" s="9" t="str">
        <f t="shared" si="251"/>
        <v/>
      </c>
      <c r="M14793" s="205" t="str" cm="1">
        <f t="array" ref="M14793">_xlfn.IFS(NOT(ISERROR(VLOOKUP(Table5[[#This Row],[Section]],TB_notTB,1,FALSE))),"No",LEFT(Table5[[#This Row],[Section]],3)="ETB","PLS",LEFT(Table5[[#This Row],[Section]],1)="7","PDB",NOT(ISBLANK(Table5[[#This Row],[Section]])),"No")</f>
        <v>No</v>
      </c>
    </row>
    <row r="14794" spans="1:13" x14ac:dyDescent="0.25">
      <c r="A14794" s="130" t="s">
        <v>10612</v>
      </c>
      <c r="B14794" s="130" t="s">
        <v>10613</v>
      </c>
      <c r="C14794" s="130" t="s">
        <v>75</v>
      </c>
      <c r="D14794" s="131">
        <v>0.19400000000000001</v>
      </c>
      <c r="E14794" s="132">
        <v>100</v>
      </c>
      <c r="F14794" s="132">
        <v>100</v>
      </c>
      <c r="G14794" s="126" t="s">
        <v>13740</v>
      </c>
      <c r="H14794" s="126" t="s">
        <v>20124</v>
      </c>
      <c r="I14794" s="126" t="s">
        <v>21059</v>
      </c>
      <c r="J14794" s="126" t="s">
        <v>26235</v>
      </c>
      <c r="K14794" s="9">
        <f>_xlfn.IFNA(VLOOKUP(Table5[[#This Row],[Section]],SubSill_Tier,2,FALSE),0)</f>
        <v>0</v>
      </c>
      <c r="L14794" s="9" t="str">
        <f t="shared" si="251"/>
        <v/>
      </c>
      <c r="M14794" s="205" t="str" cm="1">
        <f t="array" ref="M14794">_xlfn.IFS(NOT(ISERROR(VLOOKUP(Table5[[#This Row],[Section]],TB_notTB,1,FALSE))),"No",LEFT(Table5[[#This Row],[Section]],3)="ETB","PLS",LEFT(Table5[[#This Row],[Section]],1)="7","PDB",NOT(ISBLANK(Table5[[#This Row],[Section]])),"No")</f>
        <v>No</v>
      </c>
    </row>
    <row r="14795" spans="1:13" x14ac:dyDescent="0.25">
      <c r="A14795" s="130" t="s">
        <v>10614</v>
      </c>
      <c r="B14795" s="130" t="s">
        <v>6611</v>
      </c>
      <c r="C14795" s="130" t="s">
        <v>75</v>
      </c>
      <c r="D14795" s="131">
        <v>0.191</v>
      </c>
      <c r="E14795" s="132">
        <v>100</v>
      </c>
      <c r="F14795" s="132">
        <v>100</v>
      </c>
      <c r="G14795" s="126" t="s">
        <v>13740</v>
      </c>
      <c r="H14795" s="126" t="s">
        <v>20124</v>
      </c>
      <c r="I14795" s="126" t="s">
        <v>21059</v>
      </c>
      <c r="J14795" s="126" t="s">
        <v>26235</v>
      </c>
      <c r="K14795" s="9">
        <f>_xlfn.IFNA(VLOOKUP(Table5[[#This Row],[Section]],SubSill_Tier,2,FALSE),0)</f>
        <v>0</v>
      </c>
      <c r="L14795" s="9" t="str">
        <f t="shared" si="251"/>
        <v/>
      </c>
      <c r="M14795" s="205" t="str" cm="1">
        <f t="array" ref="M14795">_xlfn.IFS(NOT(ISERROR(VLOOKUP(Table5[[#This Row],[Section]],TB_notTB,1,FALSE))),"No",LEFT(Table5[[#This Row],[Section]],3)="ETB","PLS",LEFT(Table5[[#This Row],[Section]],1)="7","PDB",NOT(ISBLANK(Table5[[#This Row],[Section]])),"No")</f>
        <v>No</v>
      </c>
    </row>
    <row r="14796" spans="1:13" x14ac:dyDescent="0.25">
      <c r="A14796" s="130" t="s">
        <v>10615</v>
      </c>
      <c r="B14796" s="130" t="s">
        <v>17222</v>
      </c>
      <c r="C14796" s="130" t="s">
        <v>75</v>
      </c>
      <c r="D14796" s="131">
        <v>4.3890000000000002</v>
      </c>
      <c r="E14796" s="132">
        <v>176</v>
      </c>
      <c r="F14796" s="132">
        <v>176</v>
      </c>
      <c r="G14796" s="126" t="s">
        <v>13716</v>
      </c>
      <c r="H14796" s="126" t="s">
        <v>20132</v>
      </c>
      <c r="I14796" s="126" t="s">
        <v>20133</v>
      </c>
      <c r="J14796" s="126" t="s">
        <v>26250</v>
      </c>
      <c r="K14796" s="9">
        <f>_xlfn.IFNA(VLOOKUP(Table5[[#This Row],[Section]],SubSill_Tier,2,FALSE),0)</f>
        <v>0</v>
      </c>
      <c r="L14796" s="9" t="str">
        <f t="shared" si="251"/>
        <v/>
      </c>
      <c r="M14796" s="205" t="str" cm="1">
        <f t="array" ref="M14796">_xlfn.IFS(NOT(ISERROR(VLOOKUP(Table5[[#This Row],[Section]],TB_notTB,1,FALSE))),"No",LEFT(Table5[[#This Row],[Section]],3)="ETB","PLS",LEFT(Table5[[#This Row],[Section]],1)="7","PDB",NOT(ISBLANK(Table5[[#This Row],[Section]])),"No")</f>
        <v>No</v>
      </c>
    </row>
    <row r="14797" spans="1:13" x14ac:dyDescent="0.25">
      <c r="A14797" s="130" t="s">
        <v>10616</v>
      </c>
      <c r="B14797" s="130" t="s">
        <v>28883</v>
      </c>
      <c r="C14797" s="130" t="s">
        <v>75</v>
      </c>
      <c r="D14797" s="131">
        <v>2.093</v>
      </c>
      <c r="E14797" s="132">
        <v>126</v>
      </c>
      <c r="F14797" s="132">
        <v>126</v>
      </c>
      <c r="G14797" s="126" t="s">
        <v>13740</v>
      </c>
      <c r="H14797" s="126" t="s">
        <v>20124</v>
      </c>
      <c r="I14797" s="126" t="s">
        <v>21059</v>
      </c>
      <c r="J14797" s="126" t="s">
        <v>26235</v>
      </c>
      <c r="K14797" s="9">
        <f>_xlfn.IFNA(VLOOKUP(Table5[[#This Row],[Section]],SubSill_Tier,2,FALSE),0)</f>
        <v>0</v>
      </c>
      <c r="L14797" s="9" t="str">
        <f t="shared" ref="L14797:L14829" si="252">IFERROR(IF(LEFT(G14797,2)="AI",IF(_xlfn.NUMBERVALUE(IFERROR(LEFT(IF(ISERROR(FIND("X",UPPER(B14797))),UPPER(B14797),RIGHT(UPPER(B14797),LEN(UPPER(B14797))-FIND("~",SUBSTITUTE(UPPER(B14797),"X","~",LEN(UPPER(B14797))-LEN(SUBSTITUTE(UPPER(B14797),"X","")))))),FIND(" ",IF(ISERROR(FIND("X",UPPER(B14797))),UPPER(B14797),RIGHT(UPPER(B14797),LEN(UPPER(B14797))-FIND("~",SUBSTITUTE(UPPER(B14797),"X","~",LEN(UPPER(B14797))-LEN(SUBSTITUTE(UPPER(B14797),"X","")))))),1)-1),IF(ISERROR(FIND("X",UPPER(B14797))),UPPER(B14797),RIGHT(UPPER(B14797),LEN(UPPER(B14797))-FIND("~",SUBSTITUTE(UPPER(B14797),"X","~",LEN(UPPER(B14797))-LEN(SUBSTITUTE(UPPER(B14797),"X",""))))))),".")&gt;=5,"Wall",""),""),"")</f>
        <v>Wall</v>
      </c>
      <c r="M14797" s="205" t="str" cm="1">
        <f t="array" ref="M14797">_xlfn.IFS(NOT(ISERROR(VLOOKUP(Table5[[#This Row],[Section]],TB_notTB,1,FALSE))),"No",LEFT(Table5[[#This Row],[Section]],3)="ETB","PLS",LEFT(Table5[[#This Row],[Section]],1)="7","PDB",NOT(ISBLANK(Table5[[#This Row],[Section]])),"No")</f>
        <v>No</v>
      </c>
    </row>
    <row r="14798" spans="1:13" x14ac:dyDescent="0.25">
      <c r="A14798" s="130" t="s">
        <v>10617</v>
      </c>
      <c r="B14798" s="130" t="s">
        <v>28884</v>
      </c>
      <c r="C14798" s="130" t="s">
        <v>75</v>
      </c>
      <c r="D14798" s="131">
        <v>1.145</v>
      </c>
      <c r="E14798" s="132">
        <v>100</v>
      </c>
      <c r="F14798" s="132">
        <v>100</v>
      </c>
      <c r="G14798" s="126" t="s">
        <v>13740</v>
      </c>
      <c r="H14798" s="126" t="s">
        <v>20124</v>
      </c>
      <c r="I14798" s="126" t="s">
        <v>21059</v>
      </c>
      <c r="J14798" s="126" t="s">
        <v>26236</v>
      </c>
      <c r="K14798" s="9">
        <f>_xlfn.IFNA(VLOOKUP(Table5[[#This Row],[Section]],SubSill_Tier,2,FALSE),0)</f>
        <v>0</v>
      </c>
      <c r="L14798" s="9" t="str">
        <f t="shared" si="252"/>
        <v>Wall</v>
      </c>
      <c r="M14798" s="205" t="str" cm="1">
        <f t="array" ref="M14798">_xlfn.IFS(NOT(ISERROR(VLOOKUP(Table5[[#This Row],[Section]],TB_notTB,1,FALSE))),"No",LEFT(Table5[[#This Row],[Section]],3)="ETB","PLS",LEFT(Table5[[#This Row],[Section]],1)="7","PDB",NOT(ISBLANK(Table5[[#This Row],[Section]])),"No")</f>
        <v>No</v>
      </c>
    </row>
    <row r="14799" spans="1:13" x14ac:dyDescent="0.25">
      <c r="A14799" s="130" t="s">
        <v>10618</v>
      </c>
      <c r="B14799" s="130" t="s">
        <v>17222</v>
      </c>
      <c r="C14799" s="130" t="s">
        <v>75</v>
      </c>
      <c r="D14799" s="131">
        <v>0.441</v>
      </c>
      <c r="E14799" s="132">
        <v>100</v>
      </c>
      <c r="F14799" s="132">
        <v>100</v>
      </c>
      <c r="G14799" s="126" t="s">
        <v>13740</v>
      </c>
      <c r="H14799" s="126" t="s">
        <v>20124</v>
      </c>
      <c r="I14799" s="126" t="s">
        <v>21059</v>
      </c>
      <c r="J14799" s="126" t="s">
        <v>26236</v>
      </c>
      <c r="K14799" s="9">
        <f>_xlfn.IFNA(VLOOKUP(Table5[[#This Row],[Section]],SubSill_Tier,2,FALSE),0)</f>
        <v>0</v>
      </c>
      <c r="L14799" s="9" t="str">
        <f t="shared" si="252"/>
        <v/>
      </c>
      <c r="M14799" s="205" t="str" cm="1">
        <f t="array" ref="M14799">_xlfn.IFS(NOT(ISERROR(VLOOKUP(Table5[[#This Row],[Section]],TB_notTB,1,FALSE))),"No",LEFT(Table5[[#This Row],[Section]],3)="ETB","PLS",LEFT(Table5[[#This Row],[Section]],1)="7","PDB",NOT(ISBLANK(Table5[[#This Row],[Section]])),"No")</f>
        <v>No</v>
      </c>
    </row>
    <row r="14800" spans="1:13" x14ac:dyDescent="0.25">
      <c r="A14800" s="130" t="s">
        <v>10619</v>
      </c>
      <c r="B14800" s="130" t="s">
        <v>17222</v>
      </c>
      <c r="C14800" s="130" t="s">
        <v>75</v>
      </c>
      <c r="D14800" s="131">
        <v>0.32800000000000001</v>
      </c>
      <c r="E14800" s="132">
        <v>100</v>
      </c>
      <c r="F14800" s="132">
        <v>100</v>
      </c>
      <c r="G14800" s="126" t="s">
        <v>13740</v>
      </c>
      <c r="H14800" s="126" t="s">
        <v>20124</v>
      </c>
      <c r="I14800" s="126" t="s">
        <v>21059</v>
      </c>
      <c r="J14800" s="126" t="s">
        <v>26236</v>
      </c>
      <c r="K14800" s="9">
        <f>_xlfn.IFNA(VLOOKUP(Table5[[#This Row],[Section]],SubSill_Tier,2,FALSE),0)</f>
        <v>0</v>
      </c>
      <c r="L14800" s="9" t="str">
        <f t="shared" si="252"/>
        <v/>
      </c>
      <c r="M14800" s="205" t="str" cm="1">
        <f t="array" ref="M14800">_xlfn.IFS(NOT(ISERROR(VLOOKUP(Table5[[#This Row],[Section]],TB_notTB,1,FALSE))),"No",LEFT(Table5[[#This Row],[Section]],3)="ETB","PLS",LEFT(Table5[[#This Row],[Section]],1)="7","PDB",NOT(ISBLANK(Table5[[#This Row],[Section]])),"No")</f>
        <v>No</v>
      </c>
    </row>
    <row r="14801" spans="1:13" x14ac:dyDescent="0.25">
      <c r="A14801" s="130" t="s">
        <v>10620</v>
      </c>
      <c r="B14801" s="130" t="s">
        <v>29907</v>
      </c>
      <c r="C14801" s="130" t="s">
        <v>75</v>
      </c>
      <c r="D14801" s="131">
        <v>0.24399999999999999</v>
      </c>
      <c r="E14801" s="132">
        <v>100</v>
      </c>
      <c r="F14801" s="132">
        <v>100</v>
      </c>
      <c r="G14801" s="126" t="s">
        <v>13740</v>
      </c>
      <c r="H14801" s="126" t="s">
        <v>20124</v>
      </c>
      <c r="I14801" s="126" t="s">
        <v>21059</v>
      </c>
      <c r="J14801" s="126" t="s">
        <v>26235</v>
      </c>
      <c r="K14801" s="9">
        <f>_xlfn.IFNA(VLOOKUP(Table5[[#This Row],[Section]],SubSill_Tier,2,FALSE),0)</f>
        <v>0</v>
      </c>
      <c r="L14801" s="9" t="str">
        <f t="shared" si="252"/>
        <v/>
      </c>
      <c r="M14801" s="205" t="str" cm="1">
        <f t="array" ref="M14801">_xlfn.IFS(NOT(ISERROR(VLOOKUP(Table5[[#This Row],[Section]],TB_notTB,1,FALSE))),"No",LEFT(Table5[[#This Row],[Section]],3)="ETB","PLS",LEFT(Table5[[#This Row],[Section]],1)="7","PDB",NOT(ISBLANK(Table5[[#This Row],[Section]])),"No")</f>
        <v>No</v>
      </c>
    </row>
    <row r="14802" spans="1:13" x14ac:dyDescent="0.25">
      <c r="A14802" s="130" t="s">
        <v>10621</v>
      </c>
      <c r="B14802" s="130" t="s">
        <v>10622</v>
      </c>
      <c r="C14802" s="130" t="s">
        <v>75</v>
      </c>
      <c r="D14802" s="131">
        <v>1.5209999999999999</v>
      </c>
      <c r="E14802" s="132">
        <v>219</v>
      </c>
      <c r="F14802" s="132">
        <v>219</v>
      </c>
      <c r="G14802" s="126" t="s">
        <v>13740</v>
      </c>
      <c r="H14802" s="126" t="s">
        <v>20124</v>
      </c>
      <c r="I14802" s="126" t="s">
        <v>21059</v>
      </c>
      <c r="J14802" s="126" t="s">
        <v>26235</v>
      </c>
      <c r="K14802" s="9">
        <f>_xlfn.IFNA(VLOOKUP(Table5[[#This Row],[Section]],SubSill_Tier,2,FALSE),0)</f>
        <v>0</v>
      </c>
      <c r="L14802" s="9" t="str">
        <f t="shared" si="252"/>
        <v/>
      </c>
      <c r="M14802" s="205" t="str" cm="1">
        <f t="array" ref="M14802">_xlfn.IFS(NOT(ISERROR(VLOOKUP(Table5[[#This Row],[Section]],TB_notTB,1,FALSE))),"No",LEFT(Table5[[#This Row],[Section]],3)="ETB","PLS",LEFT(Table5[[#This Row],[Section]],1)="7","PDB",NOT(ISBLANK(Table5[[#This Row],[Section]])),"No")</f>
        <v>No</v>
      </c>
    </row>
    <row r="14803" spans="1:13" x14ac:dyDescent="0.25">
      <c r="A14803" s="130" t="s">
        <v>10623</v>
      </c>
      <c r="B14803" s="130" t="s">
        <v>10624</v>
      </c>
      <c r="C14803" s="130" t="s">
        <v>75</v>
      </c>
      <c r="D14803" s="131">
        <v>0.20300000000000001</v>
      </c>
      <c r="E14803" s="132">
        <v>100</v>
      </c>
      <c r="F14803" s="132">
        <v>100</v>
      </c>
      <c r="G14803" s="126" t="s">
        <v>13740</v>
      </c>
      <c r="H14803" s="126" t="s">
        <v>20124</v>
      </c>
      <c r="I14803" s="126" t="s">
        <v>21059</v>
      </c>
      <c r="J14803" s="126" t="s">
        <v>26236</v>
      </c>
      <c r="K14803" s="9">
        <f>_xlfn.IFNA(VLOOKUP(Table5[[#This Row],[Section]],SubSill_Tier,2,FALSE),0)</f>
        <v>0</v>
      </c>
      <c r="L14803" s="9" t="str">
        <f t="shared" si="252"/>
        <v/>
      </c>
      <c r="M14803" s="205" t="str" cm="1">
        <f t="array" ref="M14803">_xlfn.IFS(NOT(ISERROR(VLOOKUP(Table5[[#This Row],[Section]],TB_notTB,1,FALSE))),"No",LEFT(Table5[[#This Row],[Section]],3)="ETB","PLS",LEFT(Table5[[#This Row],[Section]],1)="7","PDB",NOT(ISBLANK(Table5[[#This Row],[Section]])),"No")</f>
        <v>No</v>
      </c>
    </row>
    <row r="14804" spans="1:13" x14ac:dyDescent="0.25">
      <c r="A14804" s="130" t="s">
        <v>10625</v>
      </c>
      <c r="B14804" s="130" t="s">
        <v>10626</v>
      </c>
      <c r="C14804" s="130" t="s">
        <v>75</v>
      </c>
      <c r="D14804" s="131">
        <v>1.9590000000000001</v>
      </c>
      <c r="E14804" s="132">
        <v>294</v>
      </c>
      <c r="F14804" s="132">
        <v>294</v>
      </c>
      <c r="G14804" s="126" t="s">
        <v>13740</v>
      </c>
      <c r="H14804" s="126" t="s">
        <v>20124</v>
      </c>
      <c r="I14804" s="126" t="s">
        <v>21059</v>
      </c>
      <c r="J14804" s="126" t="s">
        <v>26235</v>
      </c>
      <c r="K14804" s="9">
        <f>_xlfn.IFNA(VLOOKUP(Table5[[#This Row],[Section]],SubSill_Tier,2,FALSE),0)</f>
        <v>0</v>
      </c>
      <c r="L14804" s="9" t="str">
        <f t="shared" si="252"/>
        <v/>
      </c>
      <c r="M14804" s="205" t="str" cm="1">
        <f t="array" ref="M14804">_xlfn.IFS(NOT(ISERROR(VLOOKUP(Table5[[#This Row],[Section]],TB_notTB,1,FALSE))),"No",LEFT(Table5[[#This Row],[Section]],3)="ETB","PLS",LEFT(Table5[[#This Row],[Section]],1)="7","PDB",NOT(ISBLANK(Table5[[#This Row],[Section]])),"No")</f>
        <v>No</v>
      </c>
    </row>
    <row r="14805" spans="1:13" x14ac:dyDescent="0.25">
      <c r="A14805" s="130" t="s">
        <v>10627</v>
      </c>
      <c r="B14805" s="130" t="s">
        <v>10628</v>
      </c>
      <c r="C14805" s="130" t="s">
        <v>75</v>
      </c>
      <c r="D14805" s="131">
        <v>2.6240000000000001</v>
      </c>
      <c r="E14805" s="132">
        <v>212</v>
      </c>
      <c r="F14805" s="132">
        <v>212</v>
      </c>
      <c r="G14805" s="126" t="s">
        <v>13740</v>
      </c>
      <c r="H14805" s="126" t="s">
        <v>20124</v>
      </c>
      <c r="I14805" s="126" t="s">
        <v>21059</v>
      </c>
      <c r="J14805" s="126" t="s">
        <v>26236</v>
      </c>
      <c r="K14805" s="9">
        <f>_xlfn.IFNA(VLOOKUP(Table5[[#This Row],[Section]],SubSill_Tier,2,FALSE),0)</f>
        <v>0</v>
      </c>
      <c r="L14805" s="9" t="str">
        <f t="shared" si="252"/>
        <v/>
      </c>
      <c r="M14805" s="205" t="str" cm="1">
        <f t="array" ref="M14805">_xlfn.IFS(NOT(ISERROR(VLOOKUP(Table5[[#This Row],[Section]],TB_notTB,1,FALSE))),"No",LEFT(Table5[[#This Row],[Section]],3)="ETB","PLS",LEFT(Table5[[#This Row],[Section]],1)="7","PDB",NOT(ISBLANK(Table5[[#This Row],[Section]])),"No")</f>
        <v>No</v>
      </c>
    </row>
    <row r="14806" spans="1:13" x14ac:dyDescent="0.25">
      <c r="A14806" s="130" t="s">
        <v>10629</v>
      </c>
      <c r="B14806" s="130" t="s">
        <v>10630</v>
      </c>
      <c r="C14806" s="130" t="s">
        <v>75</v>
      </c>
      <c r="D14806" s="131">
        <v>0.32100000000000001</v>
      </c>
      <c r="E14806" s="132">
        <v>110</v>
      </c>
      <c r="F14806" s="132">
        <v>110</v>
      </c>
      <c r="G14806" s="126" t="s">
        <v>13740</v>
      </c>
      <c r="H14806" s="126" t="s">
        <v>20124</v>
      </c>
      <c r="I14806" s="126" t="s">
        <v>21059</v>
      </c>
      <c r="J14806" s="126" t="s">
        <v>26235</v>
      </c>
      <c r="K14806" s="9">
        <f>_xlfn.IFNA(VLOOKUP(Table5[[#This Row],[Section]],SubSill_Tier,2,FALSE),0)</f>
        <v>0</v>
      </c>
      <c r="L14806" s="9" t="str">
        <f t="shared" si="252"/>
        <v/>
      </c>
      <c r="M14806" s="205" t="str" cm="1">
        <f t="array" ref="M14806">_xlfn.IFS(NOT(ISERROR(VLOOKUP(Table5[[#This Row],[Section]],TB_notTB,1,FALSE))),"No",LEFT(Table5[[#This Row],[Section]],3)="ETB","PLS",LEFT(Table5[[#This Row],[Section]],1)="7","PDB",NOT(ISBLANK(Table5[[#This Row],[Section]])),"No")</f>
        <v>No</v>
      </c>
    </row>
    <row r="14807" spans="1:13" x14ac:dyDescent="0.25">
      <c r="A14807" s="130" t="s">
        <v>10631</v>
      </c>
      <c r="B14807" s="130" t="s">
        <v>10632</v>
      </c>
      <c r="C14807" s="130" t="s">
        <v>75</v>
      </c>
      <c r="D14807" s="131">
        <v>0.58199999999999996</v>
      </c>
      <c r="E14807" s="132">
        <v>100</v>
      </c>
      <c r="F14807" s="132">
        <v>100</v>
      </c>
      <c r="G14807" s="126" t="s">
        <v>13740</v>
      </c>
      <c r="H14807" s="126" t="s">
        <v>20124</v>
      </c>
      <c r="I14807" s="126" t="s">
        <v>21059</v>
      </c>
      <c r="J14807" s="126" t="s">
        <v>26235</v>
      </c>
      <c r="K14807" s="9">
        <f>_xlfn.IFNA(VLOOKUP(Table5[[#This Row],[Section]],SubSill_Tier,2,FALSE),0)</f>
        <v>0</v>
      </c>
      <c r="L14807" s="9" t="str">
        <f t="shared" si="252"/>
        <v/>
      </c>
      <c r="M14807" s="205" t="str" cm="1">
        <f t="array" ref="M14807">_xlfn.IFS(NOT(ISERROR(VLOOKUP(Table5[[#This Row],[Section]],TB_notTB,1,FALSE))),"No",LEFT(Table5[[#This Row],[Section]],3)="ETB","PLS",LEFT(Table5[[#This Row],[Section]],1)="7","PDB",NOT(ISBLANK(Table5[[#This Row],[Section]])),"No")</f>
        <v>No</v>
      </c>
    </row>
    <row r="14808" spans="1:13" x14ac:dyDescent="0.25">
      <c r="A14808" s="130" t="s">
        <v>10633</v>
      </c>
      <c r="B14808" s="130" t="s">
        <v>28885</v>
      </c>
      <c r="C14808" s="130" t="s">
        <v>75</v>
      </c>
      <c r="D14808" s="131">
        <v>4.8570000000000002</v>
      </c>
      <c r="E14808" s="132">
        <v>279</v>
      </c>
      <c r="F14808" s="132">
        <v>279</v>
      </c>
      <c r="G14808" s="126" t="s">
        <v>13740</v>
      </c>
      <c r="H14808" s="126" t="s">
        <v>20124</v>
      </c>
      <c r="I14808" s="126" t="s">
        <v>21059</v>
      </c>
      <c r="J14808" s="126" t="s">
        <v>26240</v>
      </c>
      <c r="K14808" s="9">
        <f>_xlfn.IFNA(VLOOKUP(Table5[[#This Row],[Section]],SubSill_Tier,2,FALSE),0)</f>
        <v>0</v>
      </c>
      <c r="L14808" s="9" t="str">
        <f t="shared" si="252"/>
        <v>Wall</v>
      </c>
      <c r="M14808" s="205" t="str" cm="1">
        <f t="array" ref="M14808">_xlfn.IFS(NOT(ISERROR(VLOOKUP(Table5[[#This Row],[Section]],TB_notTB,1,FALSE))),"No",LEFT(Table5[[#This Row],[Section]],3)="ETB","PLS",LEFT(Table5[[#This Row],[Section]],1)="7","PDB",NOT(ISBLANK(Table5[[#This Row],[Section]])),"No")</f>
        <v>No</v>
      </c>
    </row>
    <row r="14809" spans="1:13" x14ac:dyDescent="0.25">
      <c r="A14809" s="130" t="s">
        <v>10634</v>
      </c>
      <c r="B14809" s="130" t="s">
        <v>10635</v>
      </c>
      <c r="C14809" s="130" t="s">
        <v>75</v>
      </c>
      <c r="D14809" s="131">
        <v>0.42399999999999999</v>
      </c>
      <c r="E14809" s="132">
        <v>147</v>
      </c>
      <c r="F14809" s="132">
        <v>147</v>
      </c>
      <c r="G14809" s="126" t="s">
        <v>13740</v>
      </c>
      <c r="H14809" s="126" t="s">
        <v>20124</v>
      </c>
      <c r="I14809" s="126" t="s">
        <v>21059</v>
      </c>
      <c r="J14809" s="126" t="s">
        <v>26235</v>
      </c>
      <c r="K14809" s="9">
        <f>_xlfn.IFNA(VLOOKUP(Table5[[#This Row],[Section]],SubSill_Tier,2,FALSE),0)</f>
        <v>0</v>
      </c>
      <c r="L14809" s="9" t="str">
        <f t="shared" si="252"/>
        <v/>
      </c>
      <c r="M14809" s="205" t="str" cm="1">
        <f t="array" ref="M14809">_xlfn.IFS(NOT(ISERROR(VLOOKUP(Table5[[#This Row],[Section]],TB_notTB,1,FALSE))),"No",LEFT(Table5[[#This Row],[Section]],3)="ETB","PLS",LEFT(Table5[[#This Row],[Section]],1)="7","PDB",NOT(ISBLANK(Table5[[#This Row],[Section]])),"No")</f>
        <v>No</v>
      </c>
    </row>
    <row r="14810" spans="1:13" x14ac:dyDescent="0.25">
      <c r="A14810" s="130" t="s">
        <v>10636</v>
      </c>
      <c r="B14810" s="130" t="s">
        <v>10637</v>
      </c>
      <c r="C14810" s="130" t="s">
        <v>75</v>
      </c>
      <c r="D14810" s="131">
        <v>0.248</v>
      </c>
      <c r="E14810" s="132">
        <v>100</v>
      </c>
      <c r="F14810" s="132">
        <v>100</v>
      </c>
      <c r="G14810" s="126" t="s">
        <v>13740</v>
      </c>
      <c r="H14810" s="126" t="s">
        <v>20124</v>
      </c>
      <c r="I14810" s="126" t="s">
        <v>21059</v>
      </c>
      <c r="J14810" s="126" t="s">
        <v>26235</v>
      </c>
      <c r="K14810" s="9">
        <f>_xlfn.IFNA(VLOOKUP(Table5[[#This Row],[Section]],SubSill_Tier,2,FALSE),0)</f>
        <v>0</v>
      </c>
      <c r="L14810" s="9" t="str">
        <f t="shared" si="252"/>
        <v/>
      </c>
      <c r="M14810" s="205" t="str" cm="1">
        <f t="array" ref="M14810">_xlfn.IFS(NOT(ISERROR(VLOOKUP(Table5[[#This Row],[Section]],TB_notTB,1,FALSE))),"No",LEFT(Table5[[#This Row],[Section]],3)="ETB","PLS",LEFT(Table5[[#This Row],[Section]],1)="7","PDB",NOT(ISBLANK(Table5[[#This Row],[Section]])),"No")</f>
        <v>No</v>
      </c>
    </row>
    <row r="14811" spans="1:13" x14ac:dyDescent="0.25">
      <c r="A14811" s="130" t="s">
        <v>10638</v>
      </c>
      <c r="B14811" s="130" t="s">
        <v>10639</v>
      </c>
      <c r="C14811" s="130" t="s">
        <v>75</v>
      </c>
      <c r="D14811" s="131">
        <v>0.81899999999999995</v>
      </c>
      <c r="E14811" s="132">
        <v>179</v>
      </c>
      <c r="F14811" s="132">
        <v>179</v>
      </c>
      <c r="G14811" s="126" t="s">
        <v>13740</v>
      </c>
      <c r="H14811" s="126" t="s">
        <v>20124</v>
      </c>
      <c r="I14811" s="126" t="s">
        <v>21059</v>
      </c>
      <c r="J14811" s="126" t="s">
        <v>26235</v>
      </c>
      <c r="K14811" s="9">
        <f>_xlfn.IFNA(VLOOKUP(Table5[[#This Row],[Section]],SubSill_Tier,2,FALSE),0)</f>
        <v>0</v>
      </c>
      <c r="L14811" s="9" t="str">
        <f t="shared" si="252"/>
        <v/>
      </c>
      <c r="M14811" s="205" t="str" cm="1">
        <f t="array" ref="M14811">_xlfn.IFS(NOT(ISERROR(VLOOKUP(Table5[[#This Row],[Section]],TB_notTB,1,FALSE))),"No",LEFT(Table5[[#This Row],[Section]],3)="ETB","PLS",LEFT(Table5[[#This Row],[Section]],1)="7","PDB",NOT(ISBLANK(Table5[[#This Row],[Section]])),"No")</f>
        <v>No</v>
      </c>
    </row>
    <row r="14812" spans="1:13" x14ac:dyDescent="0.25">
      <c r="A14812" s="130" t="s">
        <v>10640</v>
      </c>
      <c r="B14812" s="130" t="s">
        <v>17222</v>
      </c>
      <c r="C14812" s="130" t="s">
        <v>75</v>
      </c>
      <c r="D14812" s="131">
        <v>0.34399999999999997</v>
      </c>
      <c r="E14812" s="132">
        <v>100</v>
      </c>
      <c r="F14812" s="132">
        <v>100</v>
      </c>
      <c r="G14812" s="126" t="s">
        <v>13740</v>
      </c>
      <c r="H14812" s="126" t="s">
        <v>20124</v>
      </c>
      <c r="I14812" s="126" t="s">
        <v>21059</v>
      </c>
      <c r="J14812" s="126" t="s">
        <v>26236</v>
      </c>
      <c r="K14812" s="9">
        <f>_xlfn.IFNA(VLOOKUP(Table5[[#This Row],[Section]],SubSill_Tier,2,FALSE),0)</f>
        <v>0</v>
      </c>
      <c r="L14812" s="9" t="str">
        <f t="shared" si="252"/>
        <v/>
      </c>
      <c r="M14812" s="205" t="str" cm="1">
        <f t="array" ref="M14812">_xlfn.IFS(NOT(ISERROR(VLOOKUP(Table5[[#This Row],[Section]],TB_notTB,1,FALSE))),"No",LEFT(Table5[[#This Row],[Section]],3)="ETB","PLS",LEFT(Table5[[#This Row],[Section]],1)="7","PDB",NOT(ISBLANK(Table5[[#This Row],[Section]])),"No")</f>
        <v>No</v>
      </c>
    </row>
    <row r="14813" spans="1:13" x14ac:dyDescent="0.25">
      <c r="A14813" s="130" t="s">
        <v>10641</v>
      </c>
      <c r="B14813" s="130" t="s">
        <v>10642</v>
      </c>
      <c r="C14813" s="130" t="s">
        <v>75</v>
      </c>
      <c r="D14813" s="131">
        <v>0.32600000000000001</v>
      </c>
      <c r="E14813" s="132">
        <v>100</v>
      </c>
      <c r="F14813" s="132">
        <v>100</v>
      </c>
      <c r="G14813" s="126" t="s">
        <v>13740</v>
      </c>
      <c r="H14813" s="126" t="s">
        <v>20124</v>
      </c>
      <c r="I14813" s="126" t="s">
        <v>21059</v>
      </c>
      <c r="J14813" s="126" t="s">
        <v>26235</v>
      </c>
      <c r="K14813" s="9">
        <f>_xlfn.IFNA(VLOOKUP(Table5[[#This Row],[Section]],SubSill_Tier,2,FALSE),0)</f>
        <v>0</v>
      </c>
      <c r="L14813" s="9" t="str">
        <f t="shared" si="252"/>
        <v/>
      </c>
      <c r="M14813" s="205" t="str" cm="1">
        <f t="array" ref="M14813">_xlfn.IFS(NOT(ISERROR(VLOOKUP(Table5[[#This Row],[Section]],TB_notTB,1,FALSE))),"No",LEFT(Table5[[#This Row],[Section]],3)="ETB","PLS",LEFT(Table5[[#This Row],[Section]],1)="7","PDB",NOT(ISBLANK(Table5[[#This Row],[Section]])),"No")</f>
        <v>No</v>
      </c>
    </row>
    <row r="14814" spans="1:13" x14ac:dyDescent="0.25">
      <c r="A14814" s="130" t="s">
        <v>10643</v>
      </c>
      <c r="B14814" s="130" t="s">
        <v>10644</v>
      </c>
      <c r="C14814" s="130" t="s">
        <v>75</v>
      </c>
      <c r="D14814" s="131">
        <v>6.8000000000000005E-2</v>
      </c>
      <c r="E14814" s="132">
        <v>100</v>
      </c>
      <c r="F14814" s="132">
        <v>100</v>
      </c>
      <c r="G14814" s="126" t="s">
        <v>13740</v>
      </c>
      <c r="H14814" s="126" t="s">
        <v>20124</v>
      </c>
      <c r="I14814" s="126" t="s">
        <v>21059</v>
      </c>
      <c r="J14814" s="126" t="s">
        <v>26235</v>
      </c>
      <c r="K14814" s="9">
        <f>_xlfn.IFNA(VLOOKUP(Table5[[#This Row],[Section]],SubSill_Tier,2,FALSE),0)</f>
        <v>0</v>
      </c>
      <c r="L14814" s="9" t="str">
        <f t="shared" si="252"/>
        <v/>
      </c>
      <c r="M14814" s="205" t="str" cm="1">
        <f t="array" ref="M14814">_xlfn.IFS(NOT(ISERROR(VLOOKUP(Table5[[#This Row],[Section]],TB_notTB,1,FALSE))),"No",LEFT(Table5[[#This Row],[Section]],3)="ETB","PLS",LEFT(Table5[[#This Row],[Section]],1)="7","PDB",NOT(ISBLANK(Table5[[#This Row],[Section]])),"No")</f>
        <v>No</v>
      </c>
    </row>
    <row r="14815" spans="1:13" x14ac:dyDescent="0.25">
      <c r="A14815" s="130" t="s">
        <v>10645</v>
      </c>
      <c r="B14815" s="130" t="s">
        <v>10646</v>
      </c>
      <c r="C14815" s="130" t="s">
        <v>75</v>
      </c>
      <c r="D14815" s="131">
        <v>0.26400000000000001</v>
      </c>
      <c r="E14815" s="132">
        <v>100</v>
      </c>
      <c r="F14815" s="132">
        <v>100</v>
      </c>
      <c r="G14815" s="126" t="s">
        <v>13740</v>
      </c>
      <c r="H14815" s="126" t="s">
        <v>20124</v>
      </c>
      <c r="I14815" s="126" t="s">
        <v>21059</v>
      </c>
      <c r="J14815" s="126" t="s">
        <v>26235</v>
      </c>
      <c r="K14815" s="9">
        <f>_xlfn.IFNA(VLOOKUP(Table5[[#This Row],[Section]],SubSill_Tier,2,FALSE),0)</f>
        <v>0</v>
      </c>
      <c r="L14815" s="9" t="str">
        <f t="shared" si="252"/>
        <v/>
      </c>
      <c r="M14815" s="205" t="str" cm="1">
        <f t="array" ref="M14815">_xlfn.IFS(NOT(ISERROR(VLOOKUP(Table5[[#This Row],[Section]],TB_notTB,1,FALSE))),"No",LEFT(Table5[[#This Row],[Section]],3)="ETB","PLS",LEFT(Table5[[#This Row],[Section]],1)="7","PDB",NOT(ISBLANK(Table5[[#This Row],[Section]])),"No")</f>
        <v>No</v>
      </c>
    </row>
    <row r="14816" spans="1:13" x14ac:dyDescent="0.25">
      <c r="A14816" s="130" t="s">
        <v>10647</v>
      </c>
      <c r="B14816" s="130" t="s">
        <v>10648</v>
      </c>
      <c r="C14816" s="130" t="s">
        <v>98</v>
      </c>
      <c r="D14816" s="131">
        <v>5.4370000000000003</v>
      </c>
      <c r="E14816" s="132">
        <v>439</v>
      </c>
      <c r="F14816" s="132">
        <v>439</v>
      </c>
      <c r="G14816" s="126" t="s">
        <v>13740</v>
      </c>
      <c r="H14816" s="126" t="s">
        <v>20141</v>
      </c>
      <c r="I14816" s="126" t="s">
        <v>20142</v>
      </c>
      <c r="J14816" s="126" t="s">
        <v>26244</v>
      </c>
      <c r="K14816" s="9">
        <f>_xlfn.IFNA(VLOOKUP(Table5[[#This Row],[Section]],SubSill_Tier,2,FALSE),0)</f>
        <v>0</v>
      </c>
      <c r="L14816" s="9" t="str">
        <f t="shared" si="252"/>
        <v/>
      </c>
      <c r="M14816" s="205" t="str" cm="1">
        <f t="array" ref="M14816">_xlfn.IFS(NOT(ISERROR(VLOOKUP(Table5[[#This Row],[Section]],TB_notTB,1,FALSE))),"No",LEFT(Table5[[#This Row],[Section]],3)="ETB","PLS",LEFT(Table5[[#This Row],[Section]],1)="7","PDB",NOT(ISBLANK(Table5[[#This Row],[Section]])),"No")</f>
        <v>No</v>
      </c>
    </row>
    <row r="14817" spans="1:13" x14ac:dyDescent="0.25">
      <c r="A14817" s="130" t="s">
        <v>10649</v>
      </c>
      <c r="B14817" s="130" t="s">
        <v>10650</v>
      </c>
      <c r="C14817" s="130" t="s">
        <v>75</v>
      </c>
      <c r="D14817" s="131">
        <v>0.152</v>
      </c>
      <c r="E14817" s="132">
        <v>100</v>
      </c>
      <c r="F14817" s="132">
        <v>100</v>
      </c>
      <c r="G14817" s="126" t="s">
        <v>13740</v>
      </c>
      <c r="H14817" s="126" t="s">
        <v>20124</v>
      </c>
      <c r="I14817" s="126" t="s">
        <v>21059</v>
      </c>
      <c r="J14817" s="126" t="s">
        <v>26236</v>
      </c>
      <c r="K14817" s="9">
        <f>_xlfn.IFNA(VLOOKUP(Table5[[#This Row],[Section]],SubSill_Tier,2,FALSE),0)</f>
        <v>0</v>
      </c>
      <c r="L14817" s="9" t="str">
        <f t="shared" si="252"/>
        <v/>
      </c>
      <c r="M14817" s="205" t="str" cm="1">
        <f t="array" ref="M14817">_xlfn.IFS(NOT(ISERROR(VLOOKUP(Table5[[#This Row],[Section]],TB_notTB,1,FALSE))),"No",LEFT(Table5[[#This Row],[Section]],3)="ETB","PLS",LEFT(Table5[[#This Row],[Section]],1)="7","PDB",NOT(ISBLANK(Table5[[#This Row],[Section]])),"No")</f>
        <v>No</v>
      </c>
    </row>
    <row r="14818" spans="1:13" x14ac:dyDescent="0.25">
      <c r="A14818" s="130" t="s">
        <v>10651</v>
      </c>
      <c r="B14818" s="130" t="s">
        <v>10652</v>
      </c>
      <c r="C14818" s="130" t="s">
        <v>75</v>
      </c>
      <c r="D14818" s="131">
        <v>2.2010000000000001</v>
      </c>
      <c r="E14818" s="132">
        <v>164</v>
      </c>
      <c r="F14818" s="132">
        <v>164</v>
      </c>
      <c r="G14818" s="126" t="s">
        <v>13740</v>
      </c>
      <c r="H14818" s="126" t="s">
        <v>20124</v>
      </c>
      <c r="I14818" s="126" t="s">
        <v>21059</v>
      </c>
      <c r="J14818" s="126" t="s">
        <v>26235</v>
      </c>
      <c r="K14818" s="9">
        <f>_xlfn.IFNA(VLOOKUP(Table5[[#This Row],[Section]],SubSill_Tier,2,FALSE),0)</f>
        <v>0</v>
      </c>
      <c r="L14818" s="9" t="str">
        <f t="shared" si="252"/>
        <v>Wall</v>
      </c>
      <c r="M14818" s="205" t="str" cm="1">
        <f t="array" ref="M14818">_xlfn.IFS(NOT(ISERROR(VLOOKUP(Table5[[#This Row],[Section]],TB_notTB,1,FALSE))),"No",LEFT(Table5[[#This Row],[Section]],3)="ETB","PLS",LEFT(Table5[[#This Row],[Section]],1)="7","PDB",NOT(ISBLANK(Table5[[#This Row],[Section]])),"No")</f>
        <v>No</v>
      </c>
    </row>
    <row r="14819" spans="1:13" x14ac:dyDescent="0.25">
      <c r="A14819" s="130" t="s">
        <v>10653</v>
      </c>
      <c r="B14819" s="130" t="s">
        <v>10654</v>
      </c>
      <c r="C14819" s="130" t="s">
        <v>75</v>
      </c>
      <c r="D14819" s="131">
        <v>0.34200000000000003</v>
      </c>
      <c r="E14819" s="132">
        <v>119</v>
      </c>
      <c r="F14819" s="132">
        <v>119</v>
      </c>
      <c r="G14819" s="126" t="s">
        <v>13740</v>
      </c>
      <c r="H14819" s="126" t="s">
        <v>20124</v>
      </c>
      <c r="I14819" s="126" t="s">
        <v>21059</v>
      </c>
      <c r="J14819" s="126" t="s">
        <v>26235</v>
      </c>
      <c r="K14819" s="9">
        <f>_xlfn.IFNA(VLOOKUP(Table5[[#This Row],[Section]],SubSill_Tier,2,FALSE),0)</f>
        <v>0</v>
      </c>
      <c r="L14819" s="9" t="str">
        <f t="shared" si="252"/>
        <v/>
      </c>
      <c r="M14819" s="205" t="str" cm="1">
        <f t="array" ref="M14819">_xlfn.IFS(NOT(ISERROR(VLOOKUP(Table5[[#This Row],[Section]],TB_notTB,1,FALSE))),"No",LEFT(Table5[[#This Row],[Section]],3)="ETB","PLS",LEFT(Table5[[#This Row],[Section]],1)="7","PDB",NOT(ISBLANK(Table5[[#This Row],[Section]])),"No")</f>
        <v>No</v>
      </c>
    </row>
    <row r="14820" spans="1:13" x14ac:dyDescent="0.25">
      <c r="A14820" s="130" t="s">
        <v>10655</v>
      </c>
      <c r="B14820" s="130" t="s">
        <v>10656</v>
      </c>
      <c r="C14820" s="130" t="s">
        <v>75</v>
      </c>
      <c r="D14820" s="131">
        <v>0.21099999999999999</v>
      </c>
      <c r="E14820" s="132">
        <v>100</v>
      </c>
      <c r="F14820" s="132">
        <v>100</v>
      </c>
      <c r="G14820" s="126" t="s">
        <v>13740</v>
      </c>
      <c r="H14820" s="126" t="s">
        <v>20124</v>
      </c>
      <c r="I14820" s="126" t="s">
        <v>21059</v>
      </c>
      <c r="J14820" s="126" t="s">
        <v>26236</v>
      </c>
      <c r="K14820" s="9">
        <f>_xlfn.IFNA(VLOOKUP(Table5[[#This Row],[Section]],SubSill_Tier,2,FALSE),0)</f>
        <v>0</v>
      </c>
      <c r="L14820" s="9" t="str">
        <f t="shared" si="252"/>
        <v/>
      </c>
      <c r="M14820" s="205" t="str" cm="1">
        <f t="array" ref="M14820">_xlfn.IFS(NOT(ISERROR(VLOOKUP(Table5[[#This Row],[Section]],TB_notTB,1,FALSE))),"No",LEFT(Table5[[#This Row],[Section]],3)="ETB","PLS",LEFT(Table5[[#This Row],[Section]],1)="7","PDB",NOT(ISBLANK(Table5[[#This Row],[Section]])),"No")</f>
        <v>No</v>
      </c>
    </row>
    <row r="14821" spans="1:13" x14ac:dyDescent="0.25">
      <c r="A14821" s="130" t="s">
        <v>10657</v>
      </c>
      <c r="B14821" s="130" t="s">
        <v>10658</v>
      </c>
      <c r="C14821" s="130" t="s">
        <v>75</v>
      </c>
      <c r="D14821" s="131">
        <v>1.016</v>
      </c>
      <c r="E14821" s="132">
        <v>180</v>
      </c>
      <c r="F14821" s="132">
        <v>180</v>
      </c>
      <c r="G14821" s="126" t="s">
        <v>13740</v>
      </c>
      <c r="H14821" s="126" t="s">
        <v>20124</v>
      </c>
      <c r="I14821" s="126" t="s">
        <v>21059</v>
      </c>
      <c r="J14821" s="126" t="s">
        <v>26235</v>
      </c>
      <c r="K14821" s="9">
        <f>_xlfn.IFNA(VLOOKUP(Table5[[#This Row],[Section]],SubSill_Tier,2,FALSE),0)</f>
        <v>0</v>
      </c>
      <c r="L14821" s="9" t="str">
        <f t="shared" si="252"/>
        <v/>
      </c>
      <c r="M14821" s="205" t="str" cm="1">
        <f t="array" ref="M14821">_xlfn.IFS(NOT(ISERROR(VLOOKUP(Table5[[#This Row],[Section]],TB_notTB,1,FALSE))),"No",LEFT(Table5[[#This Row],[Section]],3)="ETB","PLS",LEFT(Table5[[#This Row],[Section]],1)="7","PDB",NOT(ISBLANK(Table5[[#This Row],[Section]])),"No")</f>
        <v>No</v>
      </c>
    </row>
    <row r="14822" spans="1:13" x14ac:dyDescent="0.25">
      <c r="A14822" s="130" t="s">
        <v>10659</v>
      </c>
      <c r="B14822" s="130" t="s">
        <v>10660</v>
      </c>
      <c r="C14822" s="130" t="s">
        <v>75</v>
      </c>
      <c r="D14822" s="131">
        <v>0.26400000000000001</v>
      </c>
      <c r="E14822" s="132">
        <v>100</v>
      </c>
      <c r="F14822" s="132">
        <v>100</v>
      </c>
      <c r="G14822" s="126" t="s">
        <v>13740</v>
      </c>
      <c r="H14822" s="126" t="s">
        <v>20124</v>
      </c>
      <c r="I14822" s="126" t="s">
        <v>21059</v>
      </c>
      <c r="J14822" s="126" t="s">
        <v>26236</v>
      </c>
      <c r="K14822" s="9">
        <f>_xlfn.IFNA(VLOOKUP(Table5[[#This Row],[Section]],SubSill_Tier,2,FALSE),0)</f>
        <v>0</v>
      </c>
      <c r="L14822" s="9" t="str">
        <f t="shared" si="252"/>
        <v/>
      </c>
      <c r="M14822" s="205" t="str" cm="1">
        <f t="array" ref="M14822">_xlfn.IFS(NOT(ISERROR(VLOOKUP(Table5[[#This Row],[Section]],TB_notTB,1,FALSE))),"No",LEFT(Table5[[#This Row],[Section]],3)="ETB","PLS",LEFT(Table5[[#This Row],[Section]],1)="7","PDB",NOT(ISBLANK(Table5[[#This Row],[Section]])),"No")</f>
        <v>No</v>
      </c>
    </row>
    <row r="14823" spans="1:13" x14ac:dyDescent="0.25">
      <c r="A14823" s="130" t="s">
        <v>10661</v>
      </c>
      <c r="B14823" s="130" t="s">
        <v>17222</v>
      </c>
      <c r="C14823" s="130" t="s">
        <v>75</v>
      </c>
      <c r="D14823" s="131">
        <v>0.68700000000000006</v>
      </c>
      <c r="E14823" s="132">
        <v>100</v>
      </c>
      <c r="F14823" s="132">
        <v>100</v>
      </c>
      <c r="G14823" s="126" t="s">
        <v>13740</v>
      </c>
      <c r="H14823" s="126" t="s">
        <v>20124</v>
      </c>
      <c r="I14823" s="126" t="s">
        <v>21059</v>
      </c>
      <c r="J14823" s="126" t="s">
        <v>26236</v>
      </c>
      <c r="K14823" s="9">
        <f>_xlfn.IFNA(VLOOKUP(Table5[[#This Row],[Section]],SubSill_Tier,2,FALSE),0)</f>
        <v>0</v>
      </c>
      <c r="L14823" s="9" t="str">
        <f t="shared" si="252"/>
        <v/>
      </c>
      <c r="M14823" s="205" t="str" cm="1">
        <f t="array" ref="M14823">_xlfn.IFS(NOT(ISERROR(VLOOKUP(Table5[[#This Row],[Section]],TB_notTB,1,FALSE))),"No",LEFT(Table5[[#This Row],[Section]],3)="ETB","PLS",LEFT(Table5[[#This Row],[Section]],1)="7","PDB",NOT(ISBLANK(Table5[[#This Row],[Section]])),"No")</f>
        <v>No</v>
      </c>
    </row>
    <row r="14824" spans="1:13" x14ac:dyDescent="0.25">
      <c r="A14824" s="130" t="s">
        <v>10662</v>
      </c>
      <c r="B14824" s="130" t="s">
        <v>10663</v>
      </c>
      <c r="C14824" s="130" t="s">
        <v>75</v>
      </c>
      <c r="D14824" s="131">
        <v>0.113</v>
      </c>
      <c r="E14824" s="132">
        <v>100</v>
      </c>
      <c r="F14824" s="132">
        <v>100</v>
      </c>
      <c r="G14824" s="126" t="s">
        <v>13740</v>
      </c>
      <c r="H14824" s="126" t="s">
        <v>20124</v>
      </c>
      <c r="I14824" s="126" t="s">
        <v>21059</v>
      </c>
      <c r="J14824" s="126" t="s">
        <v>26236</v>
      </c>
      <c r="K14824" s="9">
        <f>_xlfn.IFNA(VLOOKUP(Table5[[#This Row],[Section]],SubSill_Tier,2,FALSE),0)</f>
        <v>0</v>
      </c>
      <c r="L14824" s="9" t="str">
        <f t="shared" si="252"/>
        <v/>
      </c>
      <c r="M14824" s="205" t="str" cm="1">
        <f t="array" ref="M14824">_xlfn.IFS(NOT(ISERROR(VLOOKUP(Table5[[#This Row],[Section]],TB_notTB,1,FALSE))),"No",LEFT(Table5[[#This Row],[Section]],3)="ETB","PLS",LEFT(Table5[[#This Row],[Section]],1)="7","PDB",NOT(ISBLANK(Table5[[#This Row],[Section]])),"No")</f>
        <v>No</v>
      </c>
    </row>
    <row r="14825" spans="1:13" x14ac:dyDescent="0.25">
      <c r="A14825" s="130" t="s">
        <v>10664</v>
      </c>
      <c r="B14825" s="130" t="s">
        <v>10665</v>
      </c>
      <c r="C14825" s="130" t="s">
        <v>75</v>
      </c>
      <c r="D14825" s="131">
        <v>6.5890000000000004</v>
      </c>
      <c r="E14825" s="132">
        <v>529</v>
      </c>
      <c r="F14825" s="132">
        <v>529</v>
      </c>
      <c r="G14825" s="126" t="s">
        <v>13740</v>
      </c>
      <c r="H14825" s="126" t="s">
        <v>20124</v>
      </c>
      <c r="I14825" s="126" t="s">
        <v>21059</v>
      </c>
      <c r="J14825" s="126" t="s">
        <v>26245</v>
      </c>
      <c r="K14825" s="9">
        <f>_xlfn.IFNA(VLOOKUP(Table5[[#This Row],[Section]],SubSill_Tier,2,FALSE),0)</f>
        <v>0</v>
      </c>
      <c r="L14825" s="9" t="str">
        <f t="shared" si="252"/>
        <v/>
      </c>
      <c r="M14825" s="205" t="str" cm="1">
        <f t="array" ref="M14825">_xlfn.IFS(NOT(ISERROR(VLOOKUP(Table5[[#This Row],[Section]],TB_notTB,1,FALSE))),"No",LEFT(Table5[[#This Row],[Section]],3)="ETB","PLS",LEFT(Table5[[#This Row],[Section]],1)="7","PDB",NOT(ISBLANK(Table5[[#This Row],[Section]])),"No")</f>
        <v>No</v>
      </c>
    </row>
    <row r="14826" spans="1:13" x14ac:dyDescent="0.25">
      <c r="A14826" s="130" t="s">
        <v>10666</v>
      </c>
      <c r="B14826" s="130" t="s">
        <v>28886</v>
      </c>
      <c r="C14826" s="130" t="s">
        <v>75</v>
      </c>
      <c r="D14826" s="131">
        <v>3.9769999999999999</v>
      </c>
      <c r="E14826" s="132">
        <v>444</v>
      </c>
      <c r="F14826" s="132">
        <v>444</v>
      </c>
      <c r="G14826" s="126" t="s">
        <v>13740</v>
      </c>
      <c r="H14826" s="126" t="s">
        <v>20124</v>
      </c>
      <c r="I14826" s="126" t="s">
        <v>21059</v>
      </c>
      <c r="J14826" s="126" t="s">
        <v>26238</v>
      </c>
      <c r="K14826" s="9">
        <f>_xlfn.IFNA(VLOOKUP(Table5[[#This Row],[Section]],SubSill_Tier,2,FALSE),0)</f>
        <v>0</v>
      </c>
      <c r="L14826" s="9" t="str">
        <f t="shared" si="252"/>
        <v/>
      </c>
      <c r="M14826" s="205" t="str" cm="1">
        <f t="array" ref="M14826">_xlfn.IFS(NOT(ISERROR(VLOOKUP(Table5[[#This Row],[Section]],TB_notTB,1,FALSE))),"No",LEFT(Table5[[#This Row],[Section]],3)="ETB","PLS",LEFT(Table5[[#This Row],[Section]],1)="7","PDB",NOT(ISBLANK(Table5[[#This Row],[Section]])),"No")</f>
        <v>No</v>
      </c>
    </row>
    <row r="14827" spans="1:13" x14ac:dyDescent="0.25">
      <c r="A14827" s="130" t="s">
        <v>10667</v>
      </c>
      <c r="B14827" s="130" t="s">
        <v>17222</v>
      </c>
      <c r="C14827" s="130" t="s">
        <v>75</v>
      </c>
      <c r="D14827" s="131">
        <v>0.128</v>
      </c>
      <c r="E14827" s="132">
        <v>100</v>
      </c>
      <c r="F14827" s="132">
        <v>100</v>
      </c>
      <c r="G14827" s="126" t="s">
        <v>13740</v>
      </c>
      <c r="H14827" s="126" t="s">
        <v>20124</v>
      </c>
      <c r="I14827" s="126" t="s">
        <v>21059</v>
      </c>
      <c r="J14827" s="126" t="s">
        <v>26236</v>
      </c>
      <c r="K14827" s="9">
        <f>_xlfn.IFNA(VLOOKUP(Table5[[#This Row],[Section]],SubSill_Tier,2,FALSE),0)</f>
        <v>0</v>
      </c>
      <c r="L14827" s="9" t="str">
        <f t="shared" si="252"/>
        <v/>
      </c>
      <c r="M14827" s="205" t="str" cm="1">
        <f t="array" ref="M14827">_xlfn.IFS(NOT(ISERROR(VLOOKUP(Table5[[#This Row],[Section]],TB_notTB,1,FALSE))),"No",LEFT(Table5[[#This Row],[Section]],3)="ETB","PLS",LEFT(Table5[[#This Row],[Section]],1)="7","PDB",NOT(ISBLANK(Table5[[#This Row],[Section]])),"No")</f>
        <v>No</v>
      </c>
    </row>
    <row r="14828" spans="1:13" x14ac:dyDescent="0.25">
      <c r="A14828" s="130" t="s">
        <v>10668</v>
      </c>
      <c r="B14828" s="130" t="s">
        <v>10669</v>
      </c>
      <c r="C14828" s="130" t="s">
        <v>75</v>
      </c>
      <c r="D14828" s="131">
        <v>1.3919999999999999</v>
      </c>
      <c r="E14828" s="132">
        <v>152</v>
      </c>
      <c r="F14828" s="132">
        <v>152</v>
      </c>
      <c r="G14828" s="126" t="s">
        <v>13740</v>
      </c>
      <c r="H14828" s="126" t="s">
        <v>20124</v>
      </c>
      <c r="I14828" s="126" t="s">
        <v>21059</v>
      </c>
      <c r="J14828" s="126" t="s">
        <v>26235</v>
      </c>
      <c r="K14828" s="9">
        <f>_xlfn.IFNA(VLOOKUP(Table5[[#This Row],[Section]],SubSill_Tier,2,FALSE),0)</f>
        <v>0</v>
      </c>
      <c r="L14828" s="9" t="str">
        <f t="shared" si="252"/>
        <v/>
      </c>
      <c r="M14828" s="205" t="str" cm="1">
        <f t="array" ref="M14828">_xlfn.IFS(NOT(ISERROR(VLOOKUP(Table5[[#This Row],[Section]],TB_notTB,1,FALSE))),"No",LEFT(Table5[[#This Row],[Section]],3)="ETB","PLS",LEFT(Table5[[#This Row],[Section]],1)="7","PDB",NOT(ISBLANK(Table5[[#This Row],[Section]])),"No")</f>
        <v>No</v>
      </c>
    </row>
    <row r="14829" spans="1:13" x14ac:dyDescent="0.25">
      <c r="A14829" s="130" t="s">
        <v>10670</v>
      </c>
      <c r="B14829" s="130" t="s">
        <v>28887</v>
      </c>
      <c r="C14829" s="130" t="s">
        <v>75</v>
      </c>
      <c r="D14829" s="131">
        <v>0.153</v>
      </c>
      <c r="E14829" s="132">
        <v>100</v>
      </c>
      <c r="F14829" s="132">
        <v>100</v>
      </c>
      <c r="G14829" s="126" t="s">
        <v>13740</v>
      </c>
      <c r="H14829" s="126" t="s">
        <v>20124</v>
      </c>
      <c r="I14829" s="126" t="s">
        <v>21059</v>
      </c>
      <c r="J14829" s="126" t="s">
        <v>26235</v>
      </c>
      <c r="K14829" s="9">
        <f>_xlfn.IFNA(VLOOKUP(Table5[[#This Row],[Section]],SubSill_Tier,2,FALSE),0)</f>
        <v>0</v>
      </c>
      <c r="L14829" s="9" t="str">
        <f t="shared" si="252"/>
        <v/>
      </c>
      <c r="M14829" s="205" t="str" cm="1">
        <f t="array" ref="M14829">_xlfn.IFS(NOT(ISERROR(VLOOKUP(Table5[[#This Row],[Section]],TB_notTB,1,FALSE))),"No",LEFT(Table5[[#This Row],[Section]],3)="ETB","PLS",LEFT(Table5[[#This Row],[Section]],1)="7","PDB",NOT(ISBLANK(Table5[[#This Row],[Section]])),"No")</f>
        <v>No</v>
      </c>
    </row>
    <row r="14830" spans="1:13" x14ac:dyDescent="0.25">
      <c r="A14830" s="130" t="s">
        <v>10671</v>
      </c>
      <c r="B14830" s="130" t="s">
        <v>28888</v>
      </c>
      <c r="C14830" s="130" t="s">
        <v>75</v>
      </c>
      <c r="D14830" s="131">
        <v>0.31</v>
      </c>
      <c r="E14830" s="132">
        <v>100</v>
      </c>
      <c r="F14830" s="132">
        <v>100</v>
      </c>
      <c r="G14830" s="126" t="s">
        <v>13740</v>
      </c>
      <c r="H14830" s="126" t="s">
        <v>20124</v>
      </c>
      <c r="I14830" s="126" t="s">
        <v>21059</v>
      </c>
      <c r="J14830" s="126" t="s">
        <v>26236</v>
      </c>
      <c r="K14830" s="9">
        <f>_xlfn.IFNA(VLOOKUP(Table5[[#This Row],[Section]],SubSill_Tier,2,FALSE),0)</f>
        <v>0</v>
      </c>
      <c r="L14830" s="9" t="str">
        <f t="shared" ref="L14830:L14845" si="253">IFERROR(IF(LEFT(G14830,2)="AI",IF(_xlfn.NUMBERVALUE(IFERROR(LEFT(IF(ISERROR(FIND("X",UPPER(B14830))),UPPER(B14830),RIGHT(UPPER(B14830),LEN(UPPER(B14830))-FIND("~",SUBSTITUTE(UPPER(B14830),"X","~",LEN(UPPER(B14830))-LEN(SUBSTITUTE(UPPER(B14830),"X","")))))),FIND(" ",IF(ISERROR(FIND("X",UPPER(B14830))),UPPER(B14830),RIGHT(UPPER(B14830),LEN(UPPER(B14830))-FIND("~",SUBSTITUTE(UPPER(B14830),"X","~",LEN(UPPER(B14830))-LEN(SUBSTITUTE(UPPER(B14830),"X","")))))),1)-1),IF(ISERROR(FIND("X",UPPER(B14830))),UPPER(B14830),RIGHT(UPPER(B14830),LEN(UPPER(B14830))-FIND("~",SUBSTITUTE(UPPER(B14830),"X","~",LEN(UPPER(B14830))-LEN(SUBSTITUTE(UPPER(B14830),"X",""))))))),".")&gt;=5,"Wall",""),""),"")</f>
        <v/>
      </c>
      <c r="M14830" s="205" t="str" cm="1">
        <f t="array" ref="M14830">_xlfn.IFS(NOT(ISERROR(VLOOKUP(Table5[[#This Row],[Section]],TB_notTB,1,FALSE))),"No",LEFT(Table5[[#This Row],[Section]],3)="ETB","PLS",LEFT(Table5[[#This Row],[Section]],1)="7","PDB",NOT(ISBLANK(Table5[[#This Row],[Section]])),"No")</f>
        <v>No</v>
      </c>
    </row>
    <row r="14831" spans="1:13" x14ac:dyDescent="0.25">
      <c r="A14831" s="130" t="s">
        <v>10672</v>
      </c>
      <c r="B14831" s="130" t="s">
        <v>17222</v>
      </c>
      <c r="C14831" s="130" t="s">
        <v>75</v>
      </c>
      <c r="D14831" s="131">
        <v>1.4339999999999999</v>
      </c>
      <c r="E14831" s="132">
        <v>152</v>
      </c>
      <c r="F14831" s="132">
        <v>152</v>
      </c>
      <c r="G14831" s="126" t="s">
        <v>13740</v>
      </c>
      <c r="H14831" s="126" t="s">
        <v>20124</v>
      </c>
      <c r="I14831" s="126" t="s">
        <v>21059</v>
      </c>
      <c r="J14831" s="126" t="s">
        <v>26236</v>
      </c>
      <c r="K14831" s="9">
        <f>_xlfn.IFNA(VLOOKUP(Table5[[#This Row],[Section]],SubSill_Tier,2,FALSE),0)</f>
        <v>0</v>
      </c>
      <c r="L14831" s="9" t="str">
        <f t="shared" si="253"/>
        <v/>
      </c>
      <c r="M14831" s="205" t="str" cm="1">
        <f t="array" ref="M14831">_xlfn.IFS(NOT(ISERROR(VLOOKUP(Table5[[#This Row],[Section]],TB_notTB,1,FALSE))),"No",LEFT(Table5[[#This Row],[Section]],3)="ETB","PLS",LEFT(Table5[[#This Row],[Section]],1)="7","PDB",NOT(ISBLANK(Table5[[#This Row],[Section]])),"No")</f>
        <v>No</v>
      </c>
    </row>
    <row r="14832" spans="1:13" x14ac:dyDescent="0.25">
      <c r="A14832" s="130" t="s">
        <v>10673</v>
      </c>
      <c r="B14832" s="130" t="s">
        <v>10674</v>
      </c>
      <c r="C14832" s="130" t="s">
        <v>75</v>
      </c>
      <c r="D14832" s="131">
        <v>1.099</v>
      </c>
      <c r="E14832" s="132">
        <v>291</v>
      </c>
      <c r="F14832" s="132">
        <v>291</v>
      </c>
      <c r="G14832" s="126" t="s">
        <v>13740</v>
      </c>
      <c r="H14832" s="126" t="s">
        <v>20124</v>
      </c>
      <c r="I14832" s="126" t="s">
        <v>21059</v>
      </c>
      <c r="J14832" s="126" t="s">
        <v>26235</v>
      </c>
      <c r="K14832" s="9">
        <f>_xlfn.IFNA(VLOOKUP(Table5[[#This Row],[Section]],SubSill_Tier,2,FALSE),0)</f>
        <v>0</v>
      </c>
      <c r="L14832" s="9" t="str">
        <f t="shared" si="253"/>
        <v/>
      </c>
      <c r="M14832" s="205" t="str" cm="1">
        <f t="array" ref="M14832">_xlfn.IFS(NOT(ISERROR(VLOOKUP(Table5[[#This Row],[Section]],TB_notTB,1,FALSE))),"No",LEFT(Table5[[#This Row],[Section]],3)="ETB","PLS",LEFT(Table5[[#This Row],[Section]],1)="7","PDB",NOT(ISBLANK(Table5[[#This Row],[Section]])),"No")</f>
        <v>No</v>
      </c>
    </row>
    <row r="14833" spans="1:13" x14ac:dyDescent="0.25">
      <c r="A14833" s="130" t="s">
        <v>10675</v>
      </c>
      <c r="B14833" s="130" t="s">
        <v>17222</v>
      </c>
      <c r="C14833" s="130" t="s">
        <v>75</v>
      </c>
      <c r="D14833" s="131">
        <v>3.556</v>
      </c>
      <c r="E14833" s="132">
        <v>170</v>
      </c>
      <c r="F14833" s="132">
        <v>170</v>
      </c>
      <c r="G14833" s="126" t="s">
        <v>13740</v>
      </c>
      <c r="H14833" s="126" t="s">
        <v>20124</v>
      </c>
      <c r="I14833" s="126" t="s">
        <v>21059</v>
      </c>
      <c r="J14833" s="126" t="s">
        <v>26238</v>
      </c>
      <c r="K14833" s="9">
        <f>_xlfn.IFNA(VLOOKUP(Table5[[#This Row],[Section]],SubSill_Tier,2,FALSE),0)</f>
        <v>0</v>
      </c>
      <c r="L14833" s="9" t="str">
        <f t="shared" si="253"/>
        <v/>
      </c>
      <c r="M14833" s="205" t="str" cm="1">
        <f t="array" ref="M14833">_xlfn.IFS(NOT(ISERROR(VLOOKUP(Table5[[#This Row],[Section]],TB_notTB,1,FALSE))),"No",LEFT(Table5[[#This Row],[Section]],3)="ETB","PLS",LEFT(Table5[[#This Row],[Section]],1)="7","PDB",NOT(ISBLANK(Table5[[#This Row],[Section]])),"No")</f>
        <v>No</v>
      </c>
    </row>
    <row r="14834" spans="1:13" x14ac:dyDescent="0.25">
      <c r="A14834" s="130" t="s">
        <v>10676</v>
      </c>
      <c r="B14834" s="130" t="s">
        <v>10677</v>
      </c>
      <c r="C14834" s="130" t="s">
        <v>75</v>
      </c>
      <c r="D14834" s="131">
        <v>1.5289999999999999</v>
      </c>
      <c r="E14834" s="132">
        <v>173</v>
      </c>
      <c r="F14834" s="132">
        <v>173</v>
      </c>
      <c r="G14834" s="126" t="s">
        <v>13740</v>
      </c>
      <c r="H14834" s="126" t="s">
        <v>20124</v>
      </c>
      <c r="I14834" s="126" t="s">
        <v>21059</v>
      </c>
      <c r="J14834" s="126" t="s">
        <v>26236</v>
      </c>
      <c r="K14834" s="9">
        <f>_xlfn.IFNA(VLOOKUP(Table5[[#This Row],[Section]],SubSill_Tier,2,FALSE),0)</f>
        <v>0</v>
      </c>
      <c r="L14834" s="9" t="str">
        <f t="shared" si="253"/>
        <v/>
      </c>
      <c r="M14834" s="205" t="str" cm="1">
        <f t="array" ref="M14834">_xlfn.IFS(NOT(ISERROR(VLOOKUP(Table5[[#This Row],[Section]],TB_notTB,1,FALSE))),"No",LEFT(Table5[[#This Row],[Section]],3)="ETB","PLS",LEFT(Table5[[#This Row],[Section]],1)="7","PDB",NOT(ISBLANK(Table5[[#This Row],[Section]])),"No")</f>
        <v>No</v>
      </c>
    </row>
    <row r="14835" spans="1:13" x14ac:dyDescent="0.25">
      <c r="A14835" s="130" t="s">
        <v>10678</v>
      </c>
      <c r="B14835" s="130" t="s">
        <v>10679</v>
      </c>
      <c r="C14835" s="130" t="s">
        <v>75</v>
      </c>
      <c r="D14835" s="131">
        <v>0.874</v>
      </c>
      <c r="E14835" s="132">
        <v>236</v>
      </c>
      <c r="F14835" s="132">
        <v>236</v>
      </c>
      <c r="G14835" s="126" t="s">
        <v>13740</v>
      </c>
      <c r="H14835" s="126" t="s">
        <v>20124</v>
      </c>
      <c r="I14835" s="126" t="s">
        <v>21059</v>
      </c>
      <c r="J14835" s="126" t="s">
        <v>26236</v>
      </c>
      <c r="K14835" s="9">
        <f>_xlfn.IFNA(VLOOKUP(Table5[[#This Row],[Section]],SubSill_Tier,2,FALSE),0)</f>
        <v>0</v>
      </c>
      <c r="L14835" s="9" t="str">
        <f t="shared" si="253"/>
        <v/>
      </c>
      <c r="M14835" s="205" t="str" cm="1">
        <f t="array" ref="M14835">_xlfn.IFS(NOT(ISERROR(VLOOKUP(Table5[[#This Row],[Section]],TB_notTB,1,FALSE))),"No",LEFT(Table5[[#This Row],[Section]],3)="ETB","PLS",LEFT(Table5[[#This Row],[Section]],1)="7","PDB",NOT(ISBLANK(Table5[[#This Row],[Section]])),"No")</f>
        <v>No</v>
      </c>
    </row>
    <row r="14836" spans="1:13" x14ac:dyDescent="0.25">
      <c r="A14836" s="130" t="s">
        <v>10680</v>
      </c>
      <c r="B14836" s="130" t="s">
        <v>10681</v>
      </c>
      <c r="C14836" s="130" t="s">
        <v>75</v>
      </c>
      <c r="D14836" s="131">
        <v>0.155</v>
      </c>
      <c r="E14836" s="132">
        <v>100</v>
      </c>
      <c r="F14836" s="132">
        <v>100</v>
      </c>
      <c r="G14836" s="126" t="s">
        <v>13740</v>
      </c>
      <c r="H14836" s="126" t="s">
        <v>20124</v>
      </c>
      <c r="I14836" s="126" t="s">
        <v>21059</v>
      </c>
      <c r="J14836" s="126" t="s">
        <v>26235</v>
      </c>
      <c r="K14836" s="9">
        <f>_xlfn.IFNA(VLOOKUP(Table5[[#This Row],[Section]],SubSill_Tier,2,FALSE),0)</f>
        <v>0</v>
      </c>
      <c r="L14836" s="9" t="str">
        <f t="shared" si="253"/>
        <v/>
      </c>
      <c r="M14836" s="205" t="str" cm="1">
        <f t="array" ref="M14836">_xlfn.IFS(NOT(ISERROR(VLOOKUP(Table5[[#This Row],[Section]],TB_notTB,1,FALSE))),"No",LEFT(Table5[[#This Row],[Section]],3)="ETB","PLS",LEFT(Table5[[#This Row],[Section]],1)="7","PDB",NOT(ISBLANK(Table5[[#This Row],[Section]])),"No")</f>
        <v>No</v>
      </c>
    </row>
    <row r="14837" spans="1:13" x14ac:dyDescent="0.25">
      <c r="A14837" s="130" t="s">
        <v>10682</v>
      </c>
      <c r="B14837" s="130" t="s">
        <v>28889</v>
      </c>
      <c r="C14837" s="130" t="s">
        <v>75</v>
      </c>
      <c r="D14837" s="131">
        <v>0.96699999999999997</v>
      </c>
      <c r="E14837" s="132">
        <v>100</v>
      </c>
      <c r="F14837" s="132">
        <v>100</v>
      </c>
      <c r="G14837" s="126" t="s">
        <v>13740</v>
      </c>
      <c r="H14837" s="126" t="s">
        <v>20124</v>
      </c>
      <c r="I14837" s="126" t="s">
        <v>21059</v>
      </c>
      <c r="J14837" s="126" t="s">
        <v>26235</v>
      </c>
      <c r="K14837" s="9">
        <f>_xlfn.IFNA(VLOOKUP(Table5[[#This Row],[Section]],SubSill_Tier,2,FALSE),0)</f>
        <v>0</v>
      </c>
      <c r="L14837" s="9" t="str">
        <f t="shared" si="253"/>
        <v>Wall</v>
      </c>
      <c r="M14837" s="205" t="str" cm="1">
        <f t="array" ref="M14837">_xlfn.IFS(NOT(ISERROR(VLOOKUP(Table5[[#This Row],[Section]],TB_notTB,1,FALSE))),"No",LEFT(Table5[[#This Row],[Section]],3)="ETB","PLS",LEFT(Table5[[#This Row],[Section]],1)="7","PDB",NOT(ISBLANK(Table5[[#This Row],[Section]])),"No")</f>
        <v>No</v>
      </c>
    </row>
    <row r="14838" spans="1:13" x14ac:dyDescent="0.25">
      <c r="A14838" s="130" t="s">
        <v>10683</v>
      </c>
      <c r="B14838" s="130" t="s">
        <v>28890</v>
      </c>
      <c r="C14838" s="130" t="s">
        <v>75</v>
      </c>
      <c r="D14838" s="131">
        <v>0.63600000000000001</v>
      </c>
      <c r="E14838" s="132">
        <v>100</v>
      </c>
      <c r="F14838" s="132">
        <v>100</v>
      </c>
      <c r="G14838" s="126" t="s">
        <v>13740</v>
      </c>
      <c r="H14838" s="126" t="s">
        <v>20124</v>
      </c>
      <c r="I14838" s="126" t="s">
        <v>21059</v>
      </c>
      <c r="J14838" s="126" t="s">
        <v>26235</v>
      </c>
      <c r="K14838" s="9">
        <f>_xlfn.IFNA(VLOOKUP(Table5[[#This Row],[Section]],SubSill_Tier,2,FALSE),0)</f>
        <v>0</v>
      </c>
      <c r="L14838" s="9" t="str">
        <f t="shared" si="253"/>
        <v/>
      </c>
      <c r="M14838" s="205" t="str" cm="1">
        <f t="array" ref="M14838">_xlfn.IFS(NOT(ISERROR(VLOOKUP(Table5[[#This Row],[Section]],TB_notTB,1,FALSE))),"No",LEFT(Table5[[#This Row],[Section]],3)="ETB","PLS",LEFT(Table5[[#This Row],[Section]],1)="7","PDB",NOT(ISBLANK(Table5[[#This Row],[Section]])),"No")</f>
        <v>No</v>
      </c>
    </row>
    <row r="14839" spans="1:13" x14ac:dyDescent="0.25">
      <c r="A14839" s="130" t="s">
        <v>10684</v>
      </c>
      <c r="B14839" s="130" t="s">
        <v>10685</v>
      </c>
      <c r="C14839" s="130" t="s">
        <v>75</v>
      </c>
      <c r="D14839" s="131">
        <v>0.874</v>
      </c>
      <c r="E14839" s="132">
        <v>100</v>
      </c>
      <c r="F14839" s="132">
        <v>100</v>
      </c>
      <c r="G14839" s="126" t="s">
        <v>13740</v>
      </c>
      <c r="H14839" s="126" t="s">
        <v>20124</v>
      </c>
      <c r="I14839" s="126" t="s">
        <v>21059</v>
      </c>
      <c r="J14839" s="126" t="s">
        <v>26235</v>
      </c>
      <c r="K14839" s="9">
        <f>_xlfn.IFNA(VLOOKUP(Table5[[#This Row],[Section]],SubSill_Tier,2,FALSE),0)</f>
        <v>0</v>
      </c>
      <c r="L14839" s="9" t="str">
        <f t="shared" si="253"/>
        <v/>
      </c>
      <c r="M14839" s="205" t="str" cm="1">
        <f t="array" ref="M14839">_xlfn.IFS(NOT(ISERROR(VLOOKUP(Table5[[#This Row],[Section]],TB_notTB,1,FALSE))),"No",LEFT(Table5[[#This Row],[Section]],3)="ETB","PLS",LEFT(Table5[[#This Row],[Section]],1)="7","PDB",NOT(ISBLANK(Table5[[#This Row],[Section]])),"No")</f>
        <v>No</v>
      </c>
    </row>
    <row r="14840" spans="1:13" x14ac:dyDescent="0.25">
      <c r="A14840" s="130" t="s">
        <v>10686</v>
      </c>
      <c r="B14840" s="130" t="s">
        <v>10687</v>
      </c>
      <c r="C14840" s="130" t="s">
        <v>75</v>
      </c>
      <c r="D14840" s="131">
        <v>0.88700000000000001</v>
      </c>
      <c r="E14840" s="132">
        <v>207</v>
      </c>
      <c r="F14840" s="132">
        <v>207</v>
      </c>
      <c r="G14840" s="126" t="s">
        <v>13740</v>
      </c>
      <c r="H14840" s="126" t="s">
        <v>20124</v>
      </c>
      <c r="I14840" s="126" t="s">
        <v>21059</v>
      </c>
      <c r="J14840" s="126" t="s">
        <v>26235</v>
      </c>
      <c r="K14840" s="9">
        <f>_xlfn.IFNA(VLOOKUP(Table5[[#This Row],[Section]],SubSill_Tier,2,FALSE),0)</f>
        <v>0</v>
      </c>
      <c r="L14840" s="9" t="str">
        <f t="shared" si="253"/>
        <v/>
      </c>
      <c r="M14840" s="205" t="str" cm="1">
        <f t="array" ref="M14840">_xlfn.IFS(NOT(ISERROR(VLOOKUP(Table5[[#This Row],[Section]],TB_notTB,1,FALSE))),"No",LEFT(Table5[[#This Row],[Section]],3)="ETB","PLS",LEFT(Table5[[#This Row],[Section]],1)="7","PDB",NOT(ISBLANK(Table5[[#This Row],[Section]])),"No")</f>
        <v>No</v>
      </c>
    </row>
    <row r="14841" spans="1:13" x14ac:dyDescent="0.25">
      <c r="A14841" s="130" t="s">
        <v>10688</v>
      </c>
      <c r="B14841" s="130" t="s">
        <v>28891</v>
      </c>
      <c r="C14841" s="130" t="s">
        <v>75</v>
      </c>
      <c r="D14841" s="131">
        <v>0.20399999999999999</v>
      </c>
      <c r="E14841" s="132">
        <v>100</v>
      </c>
      <c r="F14841" s="132">
        <v>100</v>
      </c>
      <c r="G14841" s="126" t="s">
        <v>13740</v>
      </c>
      <c r="H14841" s="126" t="s">
        <v>20124</v>
      </c>
      <c r="I14841" s="126" t="s">
        <v>21059</v>
      </c>
      <c r="J14841" s="126" t="s">
        <v>26235</v>
      </c>
      <c r="K14841" s="9">
        <f>_xlfn.IFNA(VLOOKUP(Table5[[#This Row],[Section]],SubSill_Tier,2,FALSE),0)</f>
        <v>0</v>
      </c>
      <c r="L14841" s="9" t="str">
        <f t="shared" si="253"/>
        <v/>
      </c>
      <c r="M14841" s="205" t="str" cm="1">
        <f t="array" ref="M14841">_xlfn.IFS(NOT(ISERROR(VLOOKUP(Table5[[#This Row],[Section]],TB_notTB,1,FALSE))),"No",LEFT(Table5[[#This Row],[Section]],3)="ETB","PLS",LEFT(Table5[[#This Row],[Section]],1)="7","PDB",NOT(ISBLANK(Table5[[#This Row],[Section]])),"No")</f>
        <v>No</v>
      </c>
    </row>
    <row r="14842" spans="1:13" x14ac:dyDescent="0.25">
      <c r="A14842" s="130" t="s">
        <v>10689</v>
      </c>
      <c r="B14842" s="130" t="s">
        <v>17222</v>
      </c>
      <c r="C14842" s="130" t="s">
        <v>75</v>
      </c>
      <c r="D14842" s="131">
        <v>0.48899999999999999</v>
      </c>
      <c r="E14842" s="132">
        <v>112</v>
      </c>
      <c r="F14842" s="132">
        <v>112</v>
      </c>
      <c r="G14842" s="126" t="s">
        <v>13740</v>
      </c>
      <c r="H14842" s="126" t="s">
        <v>20124</v>
      </c>
      <c r="I14842" s="126" t="s">
        <v>21059</v>
      </c>
      <c r="J14842" s="126" t="s">
        <v>26236</v>
      </c>
      <c r="K14842" s="9">
        <f>_xlfn.IFNA(VLOOKUP(Table5[[#This Row],[Section]],SubSill_Tier,2,FALSE),0)</f>
        <v>0</v>
      </c>
      <c r="L14842" s="9" t="str">
        <f t="shared" si="253"/>
        <v/>
      </c>
      <c r="M14842" s="205" t="str" cm="1">
        <f t="array" ref="M14842">_xlfn.IFS(NOT(ISERROR(VLOOKUP(Table5[[#This Row],[Section]],TB_notTB,1,FALSE))),"No",LEFT(Table5[[#This Row],[Section]],3)="ETB","PLS",LEFT(Table5[[#This Row],[Section]],1)="7","PDB",NOT(ISBLANK(Table5[[#This Row],[Section]])),"No")</f>
        <v>No</v>
      </c>
    </row>
    <row r="14843" spans="1:13" x14ac:dyDescent="0.25">
      <c r="A14843" s="130" t="s">
        <v>10690</v>
      </c>
      <c r="B14843" s="130" t="s">
        <v>10691</v>
      </c>
      <c r="C14843" s="130" t="s">
        <v>75</v>
      </c>
      <c r="D14843" s="131">
        <v>0.65400000000000003</v>
      </c>
      <c r="E14843" s="132">
        <v>172</v>
      </c>
      <c r="F14843" s="132">
        <v>172</v>
      </c>
      <c r="G14843" s="126" t="s">
        <v>13740</v>
      </c>
      <c r="H14843" s="126" t="s">
        <v>20124</v>
      </c>
      <c r="I14843" s="126" t="s">
        <v>21059</v>
      </c>
      <c r="J14843" s="126" t="s">
        <v>26235</v>
      </c>
      <c r="K14843" s="9">
        <f>_xlfn.IFNA(VLOOKUP(Table5[[#This Row],[Section]],SubSill_Tier,2,FALSE),0)</f>
        <v>0</v>
      </c>
      <c r="L14843" s="9" t="str">
        <f t="shared" si="253"/>
        <v/>
      </c>
      <c r="M14843" s="205" t="str" cm="1">
        <f t="array" ref="M14843">_xlfn.IFS(NOT(ISERROR(VLOOKUP(Table5[[#This Row],[Section]],TB_notTB,1,FALSE))),"No",LEFT(Table5[[#This Row],[Section]],3)="ETB","PLS",LEFT(Table5[[#This Row],[Section]],1)="7","PDB",NOT(ISBLANK(Table5[[#This Row],[Section]])),"No")</f>
        <v>No</v>
      </c>
    </row>
    <row r="14844" spans="1:13" x14ac:dyDescent="0.25">
      <c r="A14844" s="130" t="s">
        <v>10692</v>
      </c>
      <c r="B14844" s="130" t="s">
        <v>7479</v>
      </c>
      <c r="C14844" s="130" t="s">
        <v>75</v>
      </c>
      <c r="D14844" s="131">
        <v>1.369</v>
      </c>
      <c r="E14844" s="132">
        <v>100</v>
      </c>
      <c r="F14844" s="132">
        <v>100</v>
      </c>
      <c r="G14844" s="126" t="s">
        <v>13734</v>
      </c>
      <c r="H14844" s="126" t="s">
        <v>20145</v>
      </c>
      <c r="I14844" s="126" t="s">
        <v>21070</v>
      </c>
      <c r="J14844" s="126" t="s">
        <v>26235</v>
      </c>
      <c r="K14844" s="9">
        <f>_xlfn.IFNA(VLOOKUP(Table5[[#This Row],[Section]],SubSill_Tier,2,FALSE),0)</f>
        <v>0</v>
      </c>
      <c r="L14844" s="9" t="str">
        <f t="shared" si="253"/>
        <v/>
      </c>
      <c r="M14844" s="205" t="str" cm="1">
        <f t="array" ref="M14844">_xlfn.IFS(NOT(ISERROR(VLOOKUP(Table5[[#This Row],[Section]],TB_notTB,1,FALSE))),"No",LEFT(Table5[[#This Row],[Section]],3)="ETB","PLS",LEFT(Table5[[#This Row],[Section]],1)="7","PDB",NOT(ISBLANK(Table5[[#This Row],[Section]])),"No")</f>
        <v>No</v>
      </c>
    </row>
    <row r="14845" spans="1:13" x14ac:dyDescent="0.25">
      <c r="A14845" s="130" t="s">
        <v>10693</v>
      </c>
      <c r="B14845" s="130" t="s">
        <v>17222</v>
      </c>
      <c r="C14845" s="130" t="s">
        <v>75</v>
      </c>
      <c r="D14845" s="131">
        <v>8.4000000000000005E-2</v>
      </c>
      <c r="E14845" s="132">
        <v>100</v>
      </c>
      <c r="F14845" s="132">
        <v>100</v>
      </c>
      <c r="G14845" s="126" t="s">
        <v>13734</v>
      </c>
      <c r="H14845" s="126" t="s">
        <v>20145</v>
      </c>
      <c r="I14845" s="126" t="s">
        <v>21070</v>
      </c>
      <c r="J14845" s="126" t="s">
        <v>26236</v>
      </c>
      <c r="K14845" s="9">
        <f>_xlfn.IFNA(VLOOKUP(Table5[[#This Row],[Section]],SubSill_Tier,2,FALSE),0)</f>
        <v>0</v>
      </c>
      <c r="L14845" s="9" t="str">
        <f t="shared" si="253"/>
        <v/>
      </c>
      <c r="M14845" s="205" t="str" cm="1">
        <f t="array" ref="M14845">_xlfn.IFS(NOT(ISERROR(VLOOKUP(Table5[[#This Row],[Section]],TB_notTB,1,FALSE))),"No",LEFT(Table5[[#This Row],[Section]],3)="ETB","PLS",LEFT(Table5[[#This Row],[Section]],1)="7","PDB",NOT(ISBLANK(Table5[[#This Row],[Section]])),"No")</f>
        <v>No</v>
      </c>
    </row>
    <row r="14846" spans="1:13" x14ac:dyDescent="0.25">
      <c r="A14846" s="130" t="s">
        <v>10694</v>
      </c>
      <c r="B14846" s="130" t="s">
        <v>17222</v>
      </c>
      <c r="C14846" s="130" t="s">
        <v>75</v>
      </c>
      <c r="D14846" s="131">
        <v>0.13300000000000001</v>
      </c>
      <c r="E14846" s="132">
        <v>100</v>
      </c>
      <c r="F14846" s="132">
        <v>100</v>
      </c>
      <c r="G14846" s="126" t="s">
        <v>13714</v>
      </c>
      <c r="H14846" s="126" t="s">
        <v>20121</v>
      </c>
      <c r="I14846" s="126" t="s">
        <v>20122</v>
      </c>
      <c r="J14846" s="126" t="s">
        <v>26234</v>
      </c>
      <c r="K14846" s="9">
        <f>_xlfn.IFNA(VLOOKUP(Table5[[#This Row],[Section]],SubSill_Tier,2,FALSE),0)</f>
        <v>0</v>
      </c>
      <c r="L14846" s="9" t="str">
        <f t="shared" ref="L14846:L14877" si="254">IFERROR(IF(LEFT(G14846,2)="AI",IF(_xlfn.NUMBERVALUE(IFERROR(LEFT(IF(ISERROR(FIND("X",UPPER(B14846))),UPPER(B14846),RIGHT(UPPER(B14846),LEN(UPPER(B14846))-FIND("~",SUBSTITUTE(UPPER(B14846),"X","~",LEN(UPPER(B14846))-LEN(SUBSTITUTE(UPPER(B14846),"X","")))))),FIND(" ",IF(ISERROR(FIND("X",UPPER(B14846))),UPPER(B14846),RIGHT(UPPER(B14846),LEN(UPPER(B14846))-FIND("~",SUBSTITUTE(UPPER(B14846),"X","~",LEN(UPPER(B14846))-LEN(SUBSTITUTE(UPPER(B14846),"X","")))))),1)-1),IF(ISERROR(FIND("X",UPPER(B14846))),UPPER(B14846),RIGHT(UPPER(B14846),LEN(UPPER(B14846))-FIND("~",SUBSTITUTE(UPPER(B14846),"X","~",LEN(UPPER(B14846))-LEN(SUBSTITUTE(UPPER(B14846),"X",""))))))),".")&gt;=5,"Wall",""),""),"")</f>
        <v/>
      </c>
      <c r="M14846" s="205" t="str" cm="1">
        <f t="array" ref="M14846">_xlfn.IFS(NOT(ISERROR(VLOOKUP(Table5[[#This Row],[Section]],TB_notTB,1,FALSE))),"No",LEFT(Table5[[#This Row],[Section]],3)="ETB","PLS",LEFT(Table5[[#This Row],[Section]],1)="7","PDB",NOT(ISBLANK(Table5[[#This Row],[Section]])),"No")</f>
        <v>No</v>
      </c>
    </row>
    <row r="14847" spans="1:13" x14ac:dyDescent="0.25">
      <c r="A14847" s="130" t="s">
        <v>10695</v>
      </c>
      <c r="B14847" s="130" t="s">
        <v>17222</v>
      </c>
      <c r="C14847" s="130" t="s">
        <v>75</v>
      </c>
      <c r="D14847" s="131">
        <v>0.14599999999999999</v>
      </c>
      <c r="E14847" s="132">
        <v>100</v>
      </c>
      <c r="F14847" s="132">
        <v>100</v>
      </c>
      <c r="G14847" s="126" t="s">
        <v>13714</v>
      </c>
      <c r="H14847" s="126" t="s">
        <v>20121</v>
      </c>
      <c r="I14847" s="126" t="s">
        <v>20122</v>
      </c>
      <c r="J14847" s="126" t="s">
        <v>26234</v>
      </c>
      <c r="K14847" s="9">
        <f>_xlfn.IFNA(VLOOKUP(Table5[[#This Row],[Section]],SubSill_Tier,2,FALSE),0)</f>
        <v>0</v>
      </c>
      <c r="L14847" s="9" t="str">
        <f t="shared" si="254"/>
        <v/>
      </c>
      <c r="M14847" s="205" t="str" cm="1">
        <f t="array" ref="M14847">_xlfn.IFS(NOT(ISERROR(VLOOKUP(Table5[[#This Row],[Section]],TB_notTB,1,FALSE))),"No",LEFT(Table5[[#This Row],[Section]],3)="ETB","PLS",LEFT(Table5[[#This Row],[Section]],1)="7","PDB",NOT(ISBLANK(Table5[[#This Row],[Section]])),"No")</f>
        <v>No</v>
      </c>
    </row>
    <row r="14848" spans="1:13" x14ac:dyDescent="0.25">
      <c r="A14848" s="130" t="s">
        <v>10696</v>
      </c>
      <c r="B14848" s="130" t="s">
        <v>17222</v>
      </c>
      <c r="C14848" s="130" t="s">
        <v>75</v>
      </c>
      <c r="D14848" s="131">
        <v>0.20899999999999999</v>
      </c>
      <c r="E14848" s="132">
        <v>100</v>
      </c>
      <c r="F14848" s="132">
        <v>100</v>
      </c>
      <c r="G14848" s="126" t="s">
        <v>13714</v>
      </c>
      <c r="H14848" s="126" t="s">
        <v>20121</v>
      </c>
      <c r="I14848" s="126" t="s">
        <v>20122</v>
      </c>
      <c r="J14848" s="126" t="s">
        <v>26234</v>
      </c>
      <c r="K14848" s="9">
        <f>_xlfn.IFNA(VLOOKUP(Table5[[#This Row],[Section]],SubSill_Tier,2,FALSE),0)</f>
        <v>0</v>
      </c>
      <c r="L14848" s="9" t="str">
        <f t="shared" si="254"/>
        <v/>
      </c>
      <c r="M14848" s="205" t="str" cm="1">
        <f t="array" ref="M14848">_xlfn.IFS(NOT(ISERROR(VLOOKUP(Table5[[#This Row],[Section]],TB_notTB,1,FALSE))),"No",LEFT(Table5[[#This Row],[Section]],3)="ETB","PLS",LEFT(Table5[[#This Row],[Section]],1)="7","PDB",NOT(ISBLANK(Table5[[#This Row],[Section]])),"No")</f>
        <v>No</v>
      </c>
    </row>
    <row r="14849" spans="1:13" x14ac:dyDescent="0.25">
      <c r="A14849" s="130" t="s">
        <v>10697</v>
      </c>
      <c r="B14849" s="130" t="s">
        <v>17222</v>
      </c>
      <c r="C14849" s="130" t="s">
        <v>75</v>
      </c>
      <c r="D14849" s="131">
        <v>0.192</v>
      </c>
      <c r="E14849" s="132">
        <v>100</v>
      </c>
      <c r="F14849" s="132">
        <v>100</v>
      </c>
      <c r="G14849" s="126" t="s">
        <v>13714</v>
      </c>
      <c r="H14849" s="126" t="s">
        <v>20121</v>
      </c>
      <c r="I14849" s="126" t="s">
        <v>20122</v>
      </c>
      <c r="J14849" s="126" t="s">
        <v>26234</v>
      </c>
      <c r="K14849" s="9">
        <f>_xlfn.IFNA(VLOOKUP(Table5[[#This Row],[Section]],SubSill_Tier,2,FALSE),0)</f>
        <v>0</v>
      </c>
      <c r="L14849" s="9" t="str">
        <f t="shared" si="254"/>
        <v/>
      </c>
      <c r="M14849" s="205" t="str" cm="1">
        <f t="array" ref="M14849">_xlfn.IFS(NOT(ISERROR(VLOOKUP(Table5[[#This Row],[Section]],TB_notTB,1,FALSE))),"No",LEFT(Table5[[#This Row],[Section]],3)="ETB","PLS",LEFT(Table5[[#This Row],[Section]],1)="7","PDB",NOT(ISBLANK(Table5[[#This Row],[Section]])),"No")</f>
        <v>No</v>
      </c>
    </row>
    <row r="14850" spans="1:13" x14ac:dyDescent="0.25">
      <c r="A14850" s="130" t="s">
        <v>10698</v>
      </c>
      <c r="B14850" s="130" t="s">
        <v>17222</v>
      </c>
      <c r="C14850" s="130" t="s">
        <v>75</v>
      </c>
      <c r="D14850" s="131">
        <v>0.22500000000000001</v>
      </c>
      <c r="E14850" s="132">
        <v>100</v>
      </c>
      <c r="F14850" s="132">
        <v>100</v>
      </c>
      <c r="G14850" s="126" t="s">
        <v>13714</v>
      </c>
      <c r="H14850" s="126" t="s">
        <v>20121</v>
      </c>
      <c r="I14850" s="126" t="s">
        <v>20122</v>
      </c>
      <c r="J14850" s="126" t="s">
        <v>26234</v>
      </c>
      <c r="K14850" s="9">
        <f>_xlfn.IFNA(VLOOKUP(Table5[[#This Row],[Section]],SubSill_Tier,2,FALSE),0)</f>
        <v>0</v>
      </c>
      <c r="L14850" s="9" t="str">
        <f t="shared" si="254"/>
        <v/>
      </c>
      <c r="M14850" s="205" t="str" cm="1">
        <f t="array" ref="M14850">_xlfn.IFS(NOT(ISERROR(VLOOKUP(Table5[[#This Row],[Section]],TB_notTB,1,FALSE))),"No",LEFT(Table5[[#This Row],[Section]],3)="ETB","PLS",LEFT(Table5[[#This Row],[Section]],1)="7","PDB",NOT(ISBLANK(Table5[[#This Row],[Section]])),"No")</f>
        <v>No</v>
      </c>
    </row>
    <row r="14851" spans="1:13" x14ac:dyDescent="0.25">
      <c r="A14851" s="130" t="s">
        <v>10699</v>
      </c>
      <c r="B14851" s="130" t="s">
        <v>17222</v>
      </c>
      <c r="C14851" s="130" t="s">
        <v>75</v>
      </c>
      <c r="D14851" s="131">
        <v>0.28799999999999998</v>
      </c>
      <c r="E14851" s="132">
        <v>100</v>
      </c>
      <c r="F14851" s="132">
        <v>100</v>
      </c>
      <c r="G14851" s="126" t="s">
        <v>13714</v>
      </c>
      <c r="H14851" s="126" t="s">
        <v>20121</v>
      </c>
      <c r="I14851" s="126" t="s">
        <v>20122</v>
      </c>
      <c r="J14851" s="126" t="s">
        <v>26234</v>
      </c>
      <c r="K14851" s="9">
        <f>_xlfn.IFNA(VLOOKUP(Table5[[#This Row],[Section]],SubSill_Tier,2,FALSE),0)</f>
        <v>0</v>
      </c>
      <c r="L14851" s="9" t="str">
        <f t="shared" si="254"/>
        <v/>
      </c>
      <c r="M14851" s="205" t="str" cm="1">
        <f t="array" ref="M14851">_xlfn.IFS(NOT(ISERROR(VLOOKUP(Table5[[#This Row],[Section]],TB_notTB,1,FALSE))),"No",LEFT(Table5[[#This Row],[Section]],3)="ETB","PLS",LEFT(Table5[[#This Row],[Section]],1)="7","PDB",NOT(ISBLANK(Table5[[#This Row],[Section]])),"No")</f>
        <v>No</v>
      </c>
    </row>
    <row r="14852" spans="1:13" x14ac:dyDescent="0.25">
      <c r="A14852" s="130" t="s">
        <v>10700</v>
      </c>
      <c r="B14852" s="130" t="s">
        <v>17222</v>
      </c>
      <c r="C14852" s="130" t="s">
        <v>75</v>
      </c>
      <c r="D14852" s="131">
        <v>0.30099999999999999</v>
      </c>
      <c r="E14852" s="132">
        <v>100</v>
      </c>
      <c r="F14852" s="132">
        <v>100</v>
      </c>
      <c r="G14852" s="126" t="s">
        <v>13714</v>
      </c>
      <c r="H14852" s="126" t="s">
        <v>20121</v>
      </c>
      <c r="I14852" s="126" t="s">
        <v>20122</v>
      </c>
      <c r="J14852" s="126" t="s">
        <v>26234</v>
      </c>
      <c r="K14852" s="9">
        <f>_xlfn.IFNA(VLOOKUP(Table5[[#This Row],[Section]],SubSill_Tier,2,FALSE),0)</f>
        <v>0</v>
      </c>
      <c r="L14852" s="9" t="str">
        <f t="shared" si="254"/>
        <v/>
      </c>
      <c r="M14852" s="205" t="str" cm="1">
        <f t="array" ref="M14852">_xlfn.IFS(NOT(ISERROR(VLOOKUP(Table5[[#This Row],[Section]],TB_notTB,1,FALSE))),"No",LEFT(Table5[[#This Row],[Section]],3)="ETB","PLS",LEFT(Table5[[#This Row],[Section]],1)="7","PDB",NOT(ISBLANK(Table5[[#This Row],[Section]])),"No")</f>
        <v>No</v>
      </c>
    </row>
    <row r="14853" spans="1:13" x14ac:dyDescent="0.25">
      <c r="A14853" s="130" t="s">
        <v>10701</v>
      </c>
      <c r="B14853" s="130" t="s">
        <v>10702</v>
      </c>
      <c r="C14853" s="130" t="s">
        <v>75</v>
      </c>
      <c r="D14853" s="131">
        <v>0.23300000000000001</v>
      </c>
      <c r="E14853" s="132">
        <v>100</v>
      </c>
      <c r="F14853" s="132">
        <v>100</v>
      </c>
      <c r="G14853" s="126" t="s">
        <v>13714</v>
      </c>
      <c r="H14853" s="126" t="s">
        <v>20121</v>
      </c>
      <c r="I14853" s="126" t="s">
        <v>20122</v>
      </c>
      <c r="J14853" s="126" t="s">
        <v>26234</v>
      </c>
      <c r="K14853" s="9">
        <f>_xlfn.IFNA(VLOOKUP(Table5[[#This Row],[Section]],SubSill_Tier,2,FALSE),0)</f>
        <v>0</v>
      </c>
      <c r="L14853" s="9" t="str">
        <f t="shared" si="254"/>
        <v/>
      </c>
      <c r="M14853" s="205" t="str" cm="1">
        <f t="array" ref="M14853">_xlfn.IFS(NOT(ISERROR(VLOOKUP(Table5[[#This Row],[Section]],TB_notTB,1,FALSE))),"No",LEFT(Table5[[#This Row],[Section]],3)="ETB","PLS",LEFT(Table5[[#This Row],[Section]],1)="7","PDB",NOT(ISBLANK(Table5[[#This Row],[Section]])),"No")</f>
        <v>No</v>
      </c>
    </row>
    <row r="14854" spans="1:13" x14ac:dyDescent="0.25">
      <c r="A14854" s="130" t="s">
        <v>10703</v>
      </c>
      <c r="B14854" s="130" t="s">
        <v>28892</v>
      </c>
      <c r="C14854" s="130" t="s">
        <v>75</v>
      </c>
      <c r="D14854" s="131">
        <v>0.34200000000000003</v>
      </c>
      <c r="E14854" s="132">
        <v>100</v>
      </c>
      <c r="F14854" s="132">
        <v>100</v>
      </c>
      <c r="G14854" s="126" t="s">
        <v>13734</v>
      </c>
      <c r="H14854" s="126" t="s">
        <v>20145</v>
      </c>
      <c r="I14854" s="126" t="s">
        <v>21070</v>
      </c>
      <c r="J14854" s="126" t="s">
        <v>26235</v>
      </c>
      <c r="K14854" s="9">
        <f>_xlfn.IFNA(VLOOKUP(Table5[[#This Row],[Section]],SubSill_Tier,2,FALSE),0)</f>
        <v>0</v>
      </c>
      <c r="L14854" s="9" t="str">
        <f t="shared" si="254"/>
        <v/>
      </c>
      <c r="M14854" s="205" t="str" cm="1">
        <f t="array" ref="M14854">_xlfn.IFS(NOT(ISERROR(VLOOKUP(Table5[[#This Row],[Section]],TB_notTB,1,FALSE))),"No",LEFT(Table5[[#This Row],[Section]],3)="ETB","PLS",LEFT(Table5[[#This Row],[Section]],1)="7","PDB",NOT(ISBLANK(Table5[[#This Row],[Section]])),"No")</f>
        <v>No</v>
      </c>
    </row>
    <row r="14855" spans="1:13" x14ac:dyDescent="0.25">
      <c r="A14855" s="130" t="s">
        <v>10704</v>
      </c>
      <c r="B14855" s="130" t="s">
        <v>10705</v>
      </c>
      <c r="C14855" s="130" t="s">
        <v>75</v>
      </c>
      <c r="D14855" s="131">
        <v>0.44900000000000001</v>
      </c>
      <c r="E14855" s="132">
        <v>100</v>
      </c>
      <c r="F14855" s="132">
        <v>100</v>
      </c>
      <c r="G14855" s="126" t="s">
        <v>13734</v>
      </c>
      <c r="H14855" s="126" t="s">
        <v>20145</v>
      </c>
      <c r="I14855" s="126" t="s">
        <v>21070</v>
      </c>
      <c r="J14855" s="126" t="s">
        <v>26236</v>
      </c>
      <c r="K14855" s="9">
        <f>_xlfn.IFNA(VLOOKUP(Table5[[#This Row],[Section]],SubSill_Tier,2,FALSE),0)</f>
        <v>0</v>
      </c>
      <c r="L14855" s="9" t="str">
        <f t="shared" si="254"/>
        <v/>
      </c>
      <c r="M14855" s="205" t="str" cm="1">
        <f t="array" ref="M14855">_xlfn.IFS(NOT(ISERROR(VLOOKUP(Table5[[#This Row],[Section]],TB_notTB,1,FALSE))),"No",LEFT(Table5[[#This Row],[Section]],3)="ETB","PLS",LEFT(Table5[[#This Row],[Section]],1)="7","PDB",NOT(ISBLANK(Table5[[#This Row],[Section]])),"No")</f>
        <v>No</v>
      </c>
    </row>
    <row r="14856" spans="1:13" x14ac:dyDescent="0.25">
      <c r="A14856" s="130" t="s">
        <v>10706</v>
      </c>
      <c r="B14856" s="130" t="s">
        <v>28893</v>
      </c>
      <c r="C14856" s="130" t="s">
        <v>75</v>
      </c>
      <c r="D14856" s="131">
        <v>0.44600000000000001</v>
      </c>
      <c r="E14856" s="132">
        <v>100</v>
      </c>
      <c r="F14856" s="132">
        <v>100</v>
      </c>
      <c r="G14856" s="126" t="s">
        <v>13734</v>
      </c>
      <c r="H14856" s="126" t="s">
        <v>20145</v>
      </c>
      <c r="I14856" s="126" t="s">
        <v>21070</v>
      </c>
      <c r="J14856" s="126" t="s">
        <v>26235</v>
      </c>
      <c r="K14856" s="9">
        <f>_xlfn.IFNA(VLOOKUP(Table5[[#This Row],[Section]],SubSill_Tier,2,FALSE),0)</f>
        <v>0</v>
      </c>
      <c r="L14856" s="9" t="str">
        <f t="shared" si="254"/>
        <v/>
      </c>
      <c r="M14856" s="205" t="str" cm="1">
        <f t="array" ref="M14856">_xlfn.IFS(NOT(ISERROR(VLOOKUP(Table5[[#This Row],[Section]],TB_notTB,1,FALSE))),"No",LEFT(Table5[[#This Row],[Section]],3)="ETB","PLS",LEFT(Table5[[#This Row],[Section]],1)="7","PDB",NOT(ISBLANK(Table5[[#This Row],[Section]])),"No")</f>
        <v>No</v>
      </c>
    </row>
    <row r="14857" spans="1:13" x14ac:dyDescent="0.25">
      <c r="A14857" s="130" t="s">
        <v>10707</v>
      </c>
      <c r="B14857" s="130" t="s">
        <v>17222</v>
      </c>
      <c r="C14857" s="130" t="s">
        <v>75</v>
      </c>
      <c r="D14857" s="131">
        <v>0.48</v>
      </c>
      <c r="E14857" s="132">
        <v>100</v>
      </c>
      <c r="F14857" s="132">
        <v>100</v>
      </c>
      <c r="G14857" s="126" t="s">
        <v>13714</v>
      </c>
      <c r="H14857" s="126" t="s">
        <v>20121</v>
      </c>
      <c r="I14857" s="126" t="s">
        <v>20122</v>
      </c>
      <c r="J14857" s="126" t="s">
        <v>26234</v>
      </c>
      <c r="K14857" s="9">
        <f>_xlfn.IFNA(VLOOKUP(Table5[[#This Row],[Section]],SubSill_Tier,2,FALSE),0)</f>
        <v>0</v>
      </c>
      <c r="L14857" s="9" t="str">
        <f t="shared" si="254"/>
        <v/>
      </c>
      <c r="M14857" s="205" t="str" cm="1">
        <f t="array" ref="M14857">_xlfn.IFS(NOT(ISERROR(VLOOKUP(Table5[[#This Row],[Section]],TB_notTB,1,FALSE))),"No",LEFT(Table5[[#This Row],[Section]],3)="ETB","PLS",LEFT(Table5[[#This Row],[Section]],1)="7","PDB",NOT(ISBLANK(Table5[[#This Row],[Section]])),"No")</f>
        <v>No</v>
      </c>
    </row>
    <row r="14858" spans="1:13" x14ac:dyDescent="0.25">
      <c r="A14858" s="130" t="s">
        <v>10708</v>
      </c>
      <c r="B14858" s="130" t="s">
        <v>17222</v>
      </c>
      <c r="C14858" s="130" t="s">
        <v>75</v>
      </c>
      <c r="D14858" s="131">
        <v>0.50600000000000001</v>
      </c>
      <c r="E14858" s="132">
        <v>100</v>
      </c>
      <c r="F14858" s="132">
        <v>100</v>
      </c>
      <c r="G14858" s="126" t="s">
        <v>13714</v>
      </c>
      <c r="H14858" s="126" t="s">
        <v>20121</v>
      </c>
      <c r="I14858" s="126" t="s">
        <v>20122</v>
      </c>
      <c r="J14858" s="126" t="s">
        <v>26234</v>
      </c>
      <c r="K14858" s="9">
        <f>_xlfn.IFNA(VLOOKUP(Table5[[#This Row],[Section]],SubSill_Tier,2,FALSE),0)</f>
        <v>0</v>
      </c>
      <c r="L14858" s="9" t="str">
        <f t="shared" si="254"/>
        <v/>
      </c>
      <c r="M14858" s="205" t="str" cm="1">
        <f t="array" ref="M14858">_xlfn.IFS(NOT(ISERROR(VLOOKUP(Table5[[#This Row],[Section]],TB_notTB,1,FALSE))),"No",LEFT(Table5[[#This Row],[Section]],3)="ETB","PLS",LEFT(Table5[[#This Row],[Section]],1)="7","PDB",NOT(ISBLANK(Table5[[#This Row],[Section]])),"No")</f>
        <v>No</v>
      </c>
    </row>
    <row r="14859" spans="1:13" x14ac:dyDescent="0.25">
      <c r="A14859" s="130" t="s">
        <v>10709</v>
      </c>
      <c r="B14859" s="130" t="s">
        <v>10710</v>
      </c>
      <c r="C14859" s="130" t="s">
        <v>75</v>
      </c>
      <c r="D14859" s="131">
        <v>0.53500000000000003</v>
      </c>
      <c r="E14859" s="132">
        <v>100</v>
      </c>
      <c r="F14859" s="132">
        <v>100</v>
      </c>
      <c r="G14859" s="126" t="s">
        <v>13734</v>
      </c>
      <c r="H14859" s="126" t="s">
        <v>20145</v>
      </c>
      <c r="I14859" s="126" t="s">
        <v>21070</v>
      </c>
      <c r="J14859" s="126" t="s">
        <v>26235</v>
      </c>
      <c r="K14859" s="9">
        <f>_xlfn.IFNA(VLOOKUP(Table5[[#This Row],[Section]],SubSill_Tier,2,FALSE),0)</f>
        <v>0</v>
      </c>
      <c r="L14859" s="9" t="str">
        <f t="shared" si="254"/>
        <v/>
      </c>
      <c r="M14859" s="205" t="str" cm="1">
        <f t="array" ref="M14859">_xlfn.IFS(NOT(ISERROR(VLOOKUP(Table5[[#This Row],[Section]],TB_notTB,1,FALSE))),"No",LEFT(Table5[[#This Row],[Section]],3)="ETB","PLS",LEFT(Table5[[#This Row],[Section]],1)="7","PDB",NOT(ISBLANK(Table5[[#This Row],[Section]])),"No")</f>
        <v>No</v>
      </c>
    </row>
    <row r="14860" spans="1:13" x14ac:dyDescent="0.25">
      <c r="A14860" s="130" t="s">
        <v>10711</v>
      </c>
      <c r="B14860" s="130" t="s">
        <v>10712</v>
      </c>
      <c r="C14860" s="130" t="s">
        <v>75</v>
      </c>
      <c r="D14860" s="131">
        <v>0.624</v>
      </c>
      <c r="E14860" s="132">
        <v>100</v>
      </c>
      <c r="F14860" s="132">
        <v>100</v>
      </c>
      <c r="G14860" s="126" t="s">
        <v>13734</v>
      </c>
      <c r="H14860" s="126" t="s">
        <v>20145</v>
      </c>
      <c r="I14860" s="126" t="s">
        <v>21070</v>
      </c>
      <c r="J14860" s="126" t="s">
        <v>26236</v>
      </c>
      <c r="K14860" s="9">
        <f>_xlfn.IFNA(VLOOKUP(Table5[[#This Row],[Section]],SubSill_Tier,2,FALSE),0)</f>
        <v>0</v>
      </c>
      <c r="L14860" s="9" t="str">
        <f t="shared" si="254"/>
        <v/>
      </c>
      <c r="M14860" s="205" t="str" cm="1">
        <f t="array" ref="M14860">_xlfn.IFS(NOT(ISERROR(VLOOKUP(Table5[[#This Row],[Section]],TB_notTB,1,FALSE))),"No",LEFT(Table5[[#This Row],[Section]],3)="ETB","PLS",LEFT(Table5[[#This Row],[Section]],1)="7","PDB",NOT(ISBLANK(Table5[[#This Row],[Section]])),"No")</f>
        <v>No</v>
      </c>
    </row>
    <row r="14861" spans="1:13" x14ac:dyDescent="0.25">
      <c r="A14861" s="130" t="s">
        <v>10713</v>
      </c>
      <c r="B14861" s="130" t="s">
        <v>10714</v>
      </c>
      <c r="C14861" s="130" t="s">
        <v>75</v>
      </c>
      <c r="D14861" s="131">
        <v>0.67200000000000004</v>
      </c>
      <c r="E14861" s="132">
        <v>100</v>
      </c>
      <c r="F14861" s="132">
        <v>100</v>
      </c>
      <c r="G14861" s="126" t="s">
        <v>13734</v>
      </c>
      <c r="H14861" s="126" t="s">
        <v>20145</v>
      </c>
      <c r="I14861" s="126" t="s">
        <v>21070</v>
      </c>
      <c r="J14861" s="126" t="s">
        <v>26236</v>
      </c>
      <c r="K14861" s="9">
        <f>_xlfn.IFNA(VLOOKUP(Table5[[#This Row],[Section]],SubSill_Tier,2,FALSE),0)</f>
        <v>0</v>
      </c>
      <c r="L14861" s="9" t="str">
        <f t="shared" si="254"/>
        <v/>
      </c>
      <c r="M14861" s="205" t="str" cm="1">
        <f t="array" ref="M14861">_xlfn.IFS(NOT(ISERROR(VLOOKUP(Table5[[#This Row],[Section]],TB_notTB,1,FALSE))),"No",LEFT(Table5[[#This Row],[Section]],3)="ETB","PLS",LEFT(Table5[[#This Row],[Section]],1)="7","PDB",NOT(ISBLANK(Table5[[#This Row],[Section]])),"No")</f>
        <v>No</v>
      </c>
    </row>
    <row r="14862" spans="1:13" x14ac:dyDescent="0.25">
      <c r="A14862" s="130" t="s">
        <v>10715</v>
      </c>
      <c r="B14862" s="130" t="s">
        <v>10716</v>
      </c>
      <c r="C14862" s="130" t="s">
        <v>75</v>
      </c>
      <c r="D14862" s="131">
        <v>0.76900000000000002</v>
      </c>
      <c r="E14862" s="132">
        <v>100</v>
      </c>
      <c r="F14862" s="132">
        <v>100</v>
      </c>
      <c r="G14862" s="126" t="s">
        <v>13734</v>
      </c>
      <c r="H14862" s="126" t="s">
        <v>20145</v>
      </c>
      <c r="I14862" s="126" t="s">
        <v>21070</v>
      </c>
      <c r="J14862" s="126" t="s">
        <v>26236</v>
      </c>
      <c r="K14862" s="9">
        <f>_xlfn.IFNA(VLOOKUP(Table5[[#This Row],[Section]],SubSill_Tier,2,FALSE),0)</f>
        <v>0</v>
      </c>
      <c r="L14862" s="9" t="str">
        <f t="shared" si="254"/>
        <v/>
      </c>
      <c r="M14862" s="205" t="str" cm="1">
        <f t="array" ref="M14862">_xlfn.IFS(NOT(ISERROR(VLOOKUP(Table5[[#This Row],[Section]],TB_notTB,1,FALSE))),"No",LEFT(Table5[[#This Row],[Section]],3)="ETB","PLS",LEFT(Table5[[#This Row],[Section]],1)="7","PDB",NOT(ISBLANK(Table5[[#This Row],[Section]])),"No")</f>
        <v>No</v>
      </c>
    </row>
    <row r="14863" spans="1:13" x14ac:dyDescent="0.25">
      <c r="A14863" s="130" t="s">
        <v>10717</v>
      </c>
      <c r="B14863" s="130" t="s">
        <v>10718</v>
      </c>
      <c r="C14863" s="130" t="s">
        <v>75</v>
      </c>
      <c r="D14863" s="131">
        <v>0.94</v>
      </c>
      <c r="E14863" s="132">
        <v>100</v>
      </c>
      <c r="F14863" s="132">
        <v>100</v>
      </c>
      <c r="G14863" s="126" t="s">
        <v>13734</v>
      </c>
      <c r="H14863" s="126" t="s">
        <v>20145</v>
      </c>
      <c r="I14863" s="126" t="s">
        <v>21070</v>
      </c>
      <c r="J14863" s="126" t="s">
        <v>26236</v>
      </c>
      <c r="K14863" s="9">
        <f>_xlfn.IFNA(VLOOKUP(Table5[[#This Row],[Section]],SubSill_Tier,2,FALSE),0)</f>
        <v>0</v>
      </c>
      <c r="L14863" s="9" t="str">
        <f t="shared" si="254"/>
        <v/>
      </c>
      <c r="M14863" s="205" t="str" cm="1">
        <f t="array" ref="M14863">_xlfn.IFS(NOT(ISERROR(VLOOKUP(Table5[[#This Row],[Section]],TB_notTB,1,FALSE))),"No",LEFT(Table5[[#This Row],[Section]],3)="ETB","PLS",LEFT(Table5[[#This Row],[Section]],1)="7","PDB",NOT(ISBLANK(Table5[[#This Row],[Section]])),"No")</f>
        <v>No</v>
      </c>
    </row>
    <row r="14864" spans="1:13" x14ac:dyDescent="0.25">
      <c r="A14864" s="130" t="s">
        <v>10719</v>
      </c>
      <c r="B14864" s="130" t="s">
        <v>17222</v>
      </c>
      <c r="C14864" s="130" t="s">
        <v>75</v>
      </c>
      <c r="D14864" s="131">
        <v>0.97499999999999998</v>
      </c>
      <c r="E14864" s="132">
        <v>100</v>
      </c>
      <c r="F14864" s="132">
        <v>100</v>
      </c>
      <c r="G14864" s="126" t="s">
        <v>13714</v>
      </c>
      <c r="H14864" s="126" t="s">
        <v>20121</v>
      </c>
      <c r="I14864" s="126" t="s">
        <v>20122</v>
      </c>
      <c r="J14864" s="126" t="s">
        <v>26234</v>
      </c>
      <c r="K14864" s="9">
        <f>_xlfn.IFNA(VLOOKUP(Table5[[#This Row],[Section]],SubSill_Tier,2,FALSE),0)</f>
        <v>0</v>
      </c>
      <c r="L14864" s="9" t="str">
        <f t="shared" si="254"/>
        <v/>
      </c>
      <c r="M14864" s="205" t="str" cm="1">
        <f t="array" ref="M14864">_xlfn.IFS(NOT(ISERROR(VLOOKUP(Table5[[#This Row],[Section]],TB_notTB,1,FALSE))),"No",LEFT(Table5[[#This Row],[Section]],3)="ETB","PLS",LEFT(Table5[[#This Row],[Section]],1)="7","PDB",NOT(ISBLANK(Table5[[#This Row],[Section]])),"No")</f>
        <v>No</v>
      </c>
    </row>
    <row r="14865" spans="1:13" x14ac:dyDescent="0.25">
      <c r="A14865" s="130" t="s">
        <v>10720</v>
      </c>
      <c r="B14865" s="130" t="s">
        <v>10721</v>
      </c>
      <c r="C14865" s="130" t="s">
        <v>75</v>
      </c>
      <c r="D14865" s="131">
        <v>1.032</v>
      </c>
      <c r="E14865" s="132">
        <v>100</v>
      </c>
      <c r="F14865" s="132">
        <v>100</v>
      </c>
      <c r="G14865" s="126" t="s">
        <v>13734</v>
      </c>
      <c r="H14865" s="126" t="s">
        <v>20145</v>
      </c>
      <c r="I14865" s="126" t="s">
        <v>21070</v>
      </c>
      <c r="J14865" s="126" t="s">
        <v>26235</v>
      </c>
      <c r="K14865" s="9">
        <f>_xlfn.IFNA(VLOOKUP(Table5[[#This Row],[Section]],SubSill_Tier,2,FALSE),0)</f>
        <v>0</v>
      </c>
      <c r="L14865" s="9" t="str">
        <f t="shared" si="254"/>
        <v/>
      </c>
      <c r="M14865" s="205" t="str" cm="1">
        <f t="array" ref="M14865">_xlfn.IFS(NOT(ISERROR(VLOOKUP(Table5[[#This Row],[Section]],TB_notTB,1,FALSE))),"No",LEFT(Table5[[#This Row],[Section]],3)="ETB","PLS",LEFT(Table5[[#This Row],[Section]],1)="7","PDB",NOT(ISBLANK(Table5[[#This Row],[Section]])),"No")</f>
        <v>No</v>
      </c>
    </row>
    <row r="14866" spans="1:13" x14ac:dyDescent="0.25">
      <c r="A14866" s="130" t="s">
        <v>10722</v>
      </c>
      <c r="B14866" s="130" t="s">
        <v>17222</v>
      </c>
      <c r="C14866" s="130" t="s">
        <v>75</v>
      </c>
      <c r="D14866" s="131">
        <v>1.25</v>
      </c>
      <c r="E14866" s="132">
        <v>100</v>
      </c>
      <c r="F14866" s="132">
        <v>100</v>
      </c>
      <c r="G14866" s="126" t="s">
        <v>13714</v>
      </c>
      <c r="H14866" s="126" t="s">
        <v>20121</v>
      </c>
      <c r="I14866" s="126" t="s">
        <v>20122</v>
      </c>
      <c r="J14866" s="126" t="s">
        <v>26234</v>
      </c>
      <c r="K14866" s="9">
        <f>_xlfn.IFNA(VLOOKUP(Table5[[#This Row],[Section]],SubSill_Tier,2,FALSE),0)</f>
        <v>0</v>
      </c>
      <c r="L14866" s="9" t="str">
        <f t="shared" si="254"/>
        <v/>
      </c>
      <c r="M14866" s="205" t="str" cm="1">
        <f t="array" ref="M14866">_xlfn.IFS(NOT(ISERROR(VLOOKUP(Table5[[#This Row],[Section]],TB_notTB,1,FALSE))),"No",LEFT(Table5[[#This Row],[Section]],3)="ETB","PLS",LEFT(Table5[[#This Row],[Section]],1)="7","PDB",NOT(ISBLANK(Table5[[#This Row],[Section]])),"No")</f>
        <v>No</v>
      </c>
    </row>
    <row r="14867" spans="1:13" x14ac:dyDescent="0.25">
      <c r="A14867" s="130" t="s">
        <v>10723</v>
      </c>
      <c r="B14867" s="130" t="s">
        <v>17222</v>
      </c>
      <c r="C14867" s="130" t="s">
        <v>75</v>
      </c>
      <c r="D14867" s="131">
        <v>1.607</v>
      </c>
      <c r="E14867" s="132">
        <v>100</v>
      </c>
      <c r="F14867" s="132">
        <v>100</v>
      </c>
      <c r="G14867" s="126" t="s">
        <v>13714</v>
      </c>
      <c r="H14867" s="126" t="s">
        <v>20121</v>
      </c>
      <c r="I14867" s="126" t="s">
        <v>20122</v>
      </c>
      <c r="J14867" s="126" t="s">
        <v>26234</v>
      </c>
      <c r="K14867" s="9">
        <f>_xlfn.IFNA(VLOOKUP(Table5[[#This Row],[Section]],SubSill_Tier,2,FALSE),0)</f>
        <v>0</v>
      </c>
      <c r="L14867" s="9" t="str">
        <f t="shared" si="254"/>
        <v/>
      </c>
      <c r="M14867" s="205" t="str" cm="1">
        <f t="array" ref="M14867">_xlfn.IFS(NOT(ISERROR(VLOOKUP(Table5[[#This Row],[Section]],TB_notTB,1,FALSE))),"No",LEFT(Table5[[#This Row],[Section]],3)="ETB","PLS",LEFT(Table5[[#This Row],[Section]],1)="7","PDB",NOT(ISBLANK(Table5[[#This Row],[Section]])),"No")</f>
        <v>No</v>
      </c>
    </row>
    <row r="14868" spans="1:13" x14ac:dyDescent="0.25">
      <c r="A14868" s="130" t="s">
        <v>10724</v>
      </c>
      <c r="B14868" s="130" t="s">
        <v>10725</v>
      </c>
      <c r="C14868" s="130" t="s">
        <v>75</v>
      </c>
      <c r="D14868" s="131">
        <v>1.5669999999999999</v>
      </c>
      <c r="E14868" s="132">
        <v>100</v>
      </c>
      <c r="F14868" s="132">
        <v>100</v>
      </c>
      <c r="G14868" s="126" t="s">
        <v>13734</v>
      </c>
      <c r="H14868" s="126" t="s">
        <v>20145</v>
      </c>
      <c r="I14868" s="126" t="s">
        <v>21070</v>
      </c>
      <c r="J14868" s="126" t="s">
        <v>26236</v>
      </c>
      <c r="K14868" s="9">
        <f>_xlfn.IFNA(VLOOKUP(Table5[[#This Row],[Section]],SubSill_Tier,2,FALSE),0)</f>
        <v>0</v>
      </c>
      <c r="L14868" s="9" t="str">
        <f t="shared" si="254"/>
        <v/>
      </c>
      <c r="M14868" s="205" t="str" cm="1">
        <f t="array" ref="M14868">_xlfn.IFS(NOT(ISERROR(VLOOKUP(Table5[[#This Row],[Section]],TB_notTB,1,FALSE))),"No",LEFT(Table5[[#This Row],[Section]],3)="ETB","PLS",LEFT(Table5[[#This Row],[Section]],1)="7","PDB",NOT(ISBLANK(Table5[[#This Row],[Section]])),"No")</f>
        <v>No</v>
      </c>
    </row>
    <row r="14869" spans="1:13" x14ac:dyDescent="0.25">
      <c r="A14869" s="130" t="s">
        <v>10726</v>
      </c>
      <c r="B14869" s="130" t="s">
        <v>17222</v>
      </c>
      <c r="C14869" s="130" t="s">
        <v>75</v>
      </c>
      <c r="D14869" s="131">
        <v>1.63</v>
      </c>
      <c r="E14869" s="132">
        <v>100</v>
      </c>
      <c r="F14869" s="132">
        <v>100</v>
      </c>
      <c r="G14869" s="126" t="s">
        <v>13714</v>
      </c>
      <c r="H14869" s="126" t="s">
        <v>20121</v>
      </c>
      <c r="I14869" s="126" t="s">
        <v>20122</v>
      </c>
      <c r="J14869" s="126" t="s">
        <v>26234</v>
      </c>
      <c r="K14869" s="9">
        <f>_xlfn.IFNA(VLOOKUP(Table5[[#This Row],[Section]],SubSill_Tier,2,FALSE),0)</f>
        <v>0</v>
      </c>
      <c r="L14869" s="9" t="str">
        <f t="shared" si="254"/>
        <v/>
      </c>
      <c r="M14869" s="205" t="str" cm="1">
        <f t="array" ref="M14869">_xlfn.IFS(NOT(ISERROR(VLOOKUP(Table5[[#This Row],[Section]],TB_notTB,1,FALSE))),"No",LEFT(Table5[[#This Row],[Section]],3)="ETB","PLS",LEFT(Table5[[#This Row],[Section]],1)="7","PDB",NOT(ISBLANK(Table5[[#This Row],[Section]])),"No")</f>
        <v>No</v>
      </c>
    </row>
    <row r="14870" spans="1:13" x14ac:dyDescent="0.25">
      <c r="A14870" s="130" t="s">
        <v>10727</v>
      </c>
      <c r="B14870" s="130" t="s">
        <v>28894</v>
      </c>
      <c r="C14870" s="130" t="s">
        <v>75</v>
      </c>
      <c r="D14870" s="131">
        <v>1.7330000000000001</v>
      </c>
      <c r="E14870" s="132">
        <v>100</v>
      </c>
      <c r="F14870" s="132">
        <v>100</v>
      </c>
      <c r="G14870" s="126" t="s">
        <v>13734</v>
      </c>
      <c r="H14870" s="126" t="s">
        <v>20145</v>
      </c>
      <c r="I14870" s="126" t="s">
        <v>21070</v>
      </c>
      <c r="J14870" s="126" t="s">
        <v>26235</v>
      </c>
      <c r="K14870" s="9">
        <f>_xlfn.IFNA(VLOOKUP(Table5[[#This Row],[Section]],SubSill_Tier,2,FALSE),0)</f>
        <v>0</v>
      </c>
      <c r="L14870" s="9" t="str">
        <f t="shared" si="254"/>
        <v/>
      </c>
      <c r="M14870" s="205" t="str" cm="1">
        <f t="array" ref="M14870">_xlfn.IFS(NOT(ISERROR(VLOOKUP(Table5[[#This Row],[Section]],TB_notTB,1,FALSE))),"No",LEFT(Table5[[#This Row],[Section]],3)="ETB","PLS",LEFT(Table5[[#This Row],[Section]],1)="7","PDB",NOT(ISBLANK(Table5[[#This Row],[Section]])),"No")</f>
        <v>No</v>
      </c>
    </row>
    <row r="14871" spans="1:13" x14ac:dyDescent="0.25">
      <c r="A14871" s="130" t="s">
        <v>10728</v>
      </c>
      <c r="B14871" s="130" t="s">
        <v>17222</v>
      </c>
      <c r="C14871" s="130" t="s">
        <v>75</v>
      </c>
      <c r="D14871" s="131">
        <v>1.833</v>
      </c>
      <c r="E14871" s="132">
        <v>100</v>
      </c>
      <c r="F14871" s="132">
        <v>100</v>
      </c>
      <c r="G14871" s="126" t="s">
        <v>13714</v>
      </c>
      <c r="H14871" s="126" t="s">
        <v>20121</v>
      </c>
      <c r="I14871" s="126" t="s">
        <v>20122</v>
      </c>
      <c r="J14871" s="126" t="s">
        <v>26234</v>
      </c>
      <c r="K14871" s="9">
        <f>_xlfn.IFNA(VLOOKUP(Table5[[#This Row],[Section]],SubSill_Tier,2,FALSE),0)</f>
        <v>0</v>
      </c>
      <c r="L14871" s="9" t="str">
        <f t="shared" si="254"/>
        <v/>
      </c>
      <c r="M14871" s="205" t="str" cm="1">
        <f t="array" ref="M14871">_xlfn.IFS(NOT(ISERROR(VLOOKUP(Table5[[#This Row],[Section]],TB_notTB,1,FALSE))),"No",LEFT(Table5[[#This Row],[Section]],3)="ETB","PLS",LEFT(Table5[[#This Row],[Section]],1)="7","PDB",NOT(ISBLANK(Table5[[#This Row],[Section]])),"No")</f>
        <v>No</v>
      </c>
    </row>
    <row r="14872" spans="1:13" x14ac:dyDescent="0.25">
      <c r="A14872" s="130" t="s">
        <v>10729</v>
      </c>
      <c r="B14872" s="130" t="s">
        <v>7326</v>
      </c>
      <c r="C14872" s="130" t="s">
        <v>75</v>
      </c>
      <c r="D14872" s="131">
        <v>1.929</v>
      </c>
      <c r="E14872" s="132">
        <v>100</v>
      </c>
      <c r="F14872" s="132">
        <v>100</v>
      </c>
      <c r="G14872" s="126" t="s">
        <v>13734</v>
      </c>
      <c r="H14872" s="126" t="s">
        <v>20145</v>
      </c>
      <c r="I14872" s="126" t="s">
        <v>21070</v>
      </c>
      <c r="J14872" s="126" t="s">
        <v>26235</v>
      </c>
      <c r="K14872" s="9">
        <f>_xlfn.IFNA(VLOOKUP(Table5[[#This Row],[Section]],SubSill_Tier,2,FALSE),0)</f>
        <v>0</v>
      </c>
      <c r="L14872" s="9" t="str">
        <f t="shared" si="254"/>
        <v/>
      </c>
      <c r="M14872" s="205" t="str" cm="1">
        <f t="array" ref="M14872">_xlfn.IFS(NOT(ISERROR(VLOOKUP(Table5[[#This Row],[Section]],TB_notTB,1,FALSE))),"No",LEFT(Table5[[#This Row],[Section]],3)="ETB","PLS",LEFT(Table5[[#This Row],[Section]],1)="7","PDB",NOT(ISBLANK(Table5[[#This Row],[Section]])),"No")</f>
        <v>No</v>
      </c>
    </row>
    <row r="14873" spans="1:13" x14ac:dyDescent="0.25">
      <c r="A14873" s="130" t="s">
        <v>10730</v>
      </c>
      <c r="B14873" s="130" t="s">
        <v>7364</v>
      </c>
      <c r="C14873" s="130" t="s">
        <v>75</v>
      </c>
      <c r="D14873" s="131">
        <v>2.226</v>
      </c>
      <c r="E14873" s="132">
        <v>100</v>
      </c>
      <c r="F14873" s="132">
        <v>100</v>
      </c>
      <c r="G14873" s="126" t="s">
        <v>13734</v>
      </c>
      <c r="H14873" s="126" t="s">
        <v>20145</v>
      </c>
      <c r="I14873" s="126" t="s">
        <v>21070</v>
      </c>
      <c r="J14873" s="126" t="s">
        <v>26235</v>
      </c>
      <c r="K14873" s="9">
        <f>_xlfn.IFNA(VLOOKUP(Table5[[#This Row],[Section]],SubSill_Tier,2,FALSE),0)</f>
        <v>0</v>
      </c>
      <c r="L14873" s="9" t="str">
        <f t="shared" si="254"/>
        <v/>
      </c>
      <c r="M14873" s="205" t="str" cm="1">
        <f t="array" ref="M14873">_xlfn.IFS(NOT(ISERROR(VLOOKUP(Table5[[#This Row],[Section]],TB_notTB,1,FALSE))),"No",LEFT(Table5[[#This Row],[Section]],3)="ETB","PLS",LEFT(Table5[[#This Row],[Section]],1)="7","PDB",NOT(ISBLANK(Table5[[#This Row],[Section]])),"No")</f>
        <v>No</v>
      </c>
    </row>
    <row r="14874" spans="1:13" x14ac:dyDescent="0.25">
      <c r="A14874" s="130" t="s">
        <v>10731</v>
      </c>
      <c r="B14874" s="130" t="s">
        <v>10732</v>
      </c>
      <c r="C14874" s="130" t="s">
        <v>75</v>
      </c>
      <c r="D14874" s="131">
        <v>2.4060000000000001</v>
      </c>
      <c r="E14874" s="132">
        <v>104</v>
      </c>
      <c r="F14874" s="132">
        <v>104</v>
      </c>
      <c r="G14874" s="126" t="s">
        <v>13734</v>
      </c>
      <c r="H14874" s="126" t="s">
        <v>20145</v>
      </c>
      <c r="I14874" s="126" t="s">
        <v>21070</v>
      </c>
      <c r="J14874" s="126" t="s">
        <v>26236</v>
      </c>
      <c r="K14874" s="9">
        <f>_xlfn.IFNA(VLOOKUP(Table5[[#This Row],[Section]],SubSill_Tier,2,FALSE),0)</f>
        <v>0</v>
      </c>
      <c r="L14874" s="9" t="str">
        <f t="shared" si="254"/>
        <v/>
      </c>
      <c r="M14874" s="205" t="str" cm="1">
        <f t="array" ref="M14874">_xlfn.IFS(NOT(ISERROR(VLOOKUP(Table5[[#This Row],[Section]],TB_notTB,1,FALSE))),"No",LEFT(Table5[[#This Row],[Section]],3)="ETB","PLS",LEFT(Table5[[#This Row],[Section]],1)="7","PDB",NOT(ISBLANK(Table5[[#This Row],[Section]])),"No")</f>
        <v>No</v>
      </c>
    </row>
    <row r="14875" spans="1:13" x14ac:dyDescent="0.25">
      <c r="A14875" s="130" t="s">
        <v>10733</v>
      </c>
      <c r="B14875" s="130" t="s">
        <v>17222</v>
      </c>
      <c r="C14875" s="130" t="s">
        <v>75</v>
      </c>
      <c r="D14875" s="131">
        <v>2.3719999999999999</v>
      </c>
      <c r="E14875" s="132">
        <v>105</v>
      </c>
      <c r="F14875" s="132">
        <v>105</v>
      </c>
      <c r="G14875" s="126" t="s">
        <v>13714</v>
      </c>
      <c r="H14875" s="126" t="s">
        <v>20121</v>
      </c>
      <c r="I14875" s="126" t="s">
        <v>20122</v>
      </c>
      <c r="J14875" s="126" t="s">
        <v>26234</v>
      </c>
      <c r="K14875" s="9">
        <f>_xlfn.IFNA(VLOOKUP(Table5[[#This Row],[Section]],SubSill_Tier,2,FALSE),0)</f>
        <v>0</v>
      </c>
      <c r="L14875" s="9" t="str">
        <f t="shared" si="254"/>
        <v/>
      </c>
      <c r="M14875" s="205" t="str" cm="1">
        <f t="array" ref="M14875">_xlfn.IFS(NOT(ISERROR(VLOOKUP(Table5[[#This Row],[Section]],TB_notTB,1,FALSE))),"No",LEFT(Table5[[#This Row],[Section]],3)="ETB","PLS",LEFT(Table5[[#This Row],[Section]],1)="7","PDB",NOT(ISBLANK(Table5[[#This Row],[Section]])),"No")</f>
        <v>No</v>
      </c>
    </row>
    <row r="14876" spans="1:13" x14ac:dyDescent="0.25">
      <c r="A14876" s="130" t="s">
        <v>10734</v>
      </c>
      <c r="B14876" s="130" t="s">
        <v>17222</v>
      </c>
      <c r="C14876" s="130" t="s">
        <v>75</v>
      </c>
      <c r="D14876" s="131">
        <v>2.4409999999999998</v>
      </c>
      <c r="E14876" s="132">
        <v>107</v>
      </c>
      <c r="F14876" s="132">
        <v>107</v>
      </c>
      <c r="G14876" s="126" t="s">
        <v>13716</v>
      </c>
      <c r="H14876" s="126" t="s">
        <v>20121</v>
      </c>
      <c r="I14876" s="126" t="s">
        <v>20122</v>
      </c>
      <c r="J14876" s="126" t="s">
        <v>26234</v>
      </c>
      <c r="K14876" s="9">
        <f>_xlfn.IFNA(VLOOKUP(Table5[[#This Row],[Section]],SubSill_Tier,2,FALSE),0)</f>
        <v>0</v>
      </c>
      <c r="L14876" s="9" t="str">
        <f t="shared" si="254"/>
        <v/>
      </c>
      <c r="M14876" s="205" t="str" cm="1">
        <f t="array" ref="M14876">_xlfn.IFS(NOT(ISERROR(VLOOKUP(Table5[[#This Row],[Section]],TB_notTB,1,FALSE))),"No",LEFT(Table5[[#This Row],[Section]],3)="ETB","PLS",LEFT(Table5[[#This Row],[Section]],1)="7","PDB",NOT(ISBLANK(Table5[[#This Row],[Section]])),"No")</f>
        <v>No</v>
      </c>
    </row>
    <row r="14877" spans="1:13" x14ac:dyDescent="0.25">
      <c r="A14877" s="130" t="s">
        <v>10735</v>
      </c>
      <c r="B14877" s="130" t="s">
        <v>28895</v>
      </c>
      <c r="C14877" s="130" t="s">
        <v>75</v>
      </c>
      <c r="D14877" s="131">
        <v>2.6059999999999999</v>
      </c>
      <c r="E14877" s="132">
        <v>109</v>
      </c>
      <c r="F14877" s="132">
        <v>109</v>
      </c>
      <c r="G14877" s="126" t="s">
        <v>13734</v>
      </c>
      <c r="H14877" s="126" t="s">
        <v>20145</v>
      </c>
      <c r="I14877" s="126" t="s">
        <v>21070</v>
      </c>
      <c r="J14877" s="126" t="s">
        <v>26236</v>
      </c>
      <c r="K14877" s="9">
        <f>_xlfn.IFNA(VLOOKUP(Table5[[#This Row],[Section]],SubSill_Tier,2,FALSE),0)</f>
        <v>0</v>
      </c>
      <c r="L14877" s="9" t="str">
        <f t="shared" si="254"/>
        <v/>
      </c>
      <c r="M14877" s="205" t="str" cm="1">
        <f t="array" ref="M14877">_xlfn.IFS(NOT(ISERROR(VLOOKUP(Table5[[#This Row],[Section]],TB_notTB,1,FALSE))),"No",LEFT(Table5[[#This Row],[Section]],3)="ETB","PLS",LEFT(Table5[[#This Row],[Section]],1)="7","PDB",NOT(ISBLANK(Table5[[#This Row],[Section]])),"No")</f>
        <v>No</v>
      </c>
    </row>
    <row r="14878" spans="1:13" x14ac:dyDescent="0.25">
      <c r="A14878" s="130" t="s">
        <v>10736</v>
      </c>
      <c r="B14878" s="130" t="s">
        <v>17222</v>
      </c>
      <c r="C14878" s="130" t="s">
        <v>75</v>
      </c>
      <c r="D14878" s="131">
        <v>2.94</v>
      </c>
      <c r="E14878" s="132">
        <v>115</v>
      </c>
      <c r="F14878" s="132">
        <v>115</v>
      </c>
      <c r="G14878" s="126" t="s">
        <v>13716</v>
      </c>
      <c r="H14878" s="126" t="s">
        <v>20121</v>
      </c>
      <c r="I14878" s="126" t="s">
        <v>20122</v>
      </c>
      <c r="J14878" s="126" t="s">
        <v>26234</v>
      </c>
      <c r="K14878" s="9">
        <f>_xlfn.IFNA(VLOOKUP(Table5[[#This Row],[Section]],SubSill_Tier,2,FALSE),0)</f>
        <v>0</v>
      </c>
      <c r="L14878" s="9" t="str">
        <f t="shared" ref="L14878:L14909" si="255">IFERROR(IF(LEFT(G14878,2)="AI",IF(_xlfn.NUMBERVALUE(IFERROR(LEFT(IF(ISERROR(FIND("X",UPPER(B14878))),UPPER(B14878),RIGHT(UPPER(B14878),LEN(UPPER(B14878))-FIND("~",SUBSTITUTE(UPPER(B14878),"X","~",LEN(UPPER(B14878))-LEN(SUBSTITUTE(UPPER(B14878),"X","")))))),FIND(" ",IF(ISERROR(FIND("X",UPPER(B14878))),UPPER(B14878),RIGHT(UPPER(B14878),LEN(UPPER(B14878))-FIND("~",SUBSTITUTE(UPPER(B14878),"X","~",LEN(UPPER(B14878))-LEN(SUBSTITUTE(UPPER(B14878),"X","")))))),1)-1),IF(ISERROR(FIND("X",UPPER(B14878))),UPPER(B14878),RIGHT(UPPER(B14878),LEN(UPPER(B14878))-FIND("~",SUBSTITUTE(UPPER(B14878),"X","~",LEN(UPPER(B14878))-LEN(SUBSTITUTE(UPPER(B14878),"X",""))))))),".")&gt;=5,"Wall",""),""),"")</f>
        <v/>
      </c>
      <c r="M14878" s="205" t="str" cm="1">
        <f t="array" ref="M14878">_xlfn.IFS(NOT(ISERROR(VLOOKUP(Table5[[#This Row],[Section]],TB_notTB,1,FALSE))),"No",LEFT(Table5[[#This Row],[Section]],3)="ETB","PLS",LEFT(Table5[[#This Row],[Section]],1)="7","PDB",NOT(ISBLANK(Table5[[#This Row],[Section]])),"No")</f>
        <v>No</v>
      </c>
    </row>
    <row r="14879" spans="1:13" x14ac:dyDescent="0.25">
      <c r="A14879" s="130" t="s">
        <v>10737</v>
      </c>
      <c r="B14879" s="130" t="s">
        <v>17222</v>
      </c>
      <c r="C14879" s="130" t="s">
        <v>75</v>
      </c>
      <c r="D14879" s="131">
        <v>2.9569999999999999</v>
      </c>
      <c r="E14879" s="132">
        <v>117</v>
      </c>
      <c r="F14879" s="132">
        <v>117</v>
      </c>
      <c r="G14879" s="126" t="s">
        <v>13714</v>
      </c>
      <c r="H14879" s="126" t="s">
        <v>20121</v>
      </c>
      <c r="I14879" s="126" t="s">
        <v>20122</v>
      </c>
      <c r="J14879" s="126" t="s">
        <v>26234</v>
      </c>
      <c r="K14879" s="9">
        <f>_xlfn.IFNA(VLOOKUP(Table5[[#This Row],[Section]],SubSill_Tier,2,FALSE),0)</f>
        <v>0</v>
      </c>
      <c r="L14879" s="9" t="str">
        <f t="shared" si="255"/>
        <v/>
      </c>
      <c r="M14879" s="205" t="str" cm="1">
        <f t="array" ref="M14879">_xlfn.IFS(NOT(ISERROR(VLOOKUP(Table5[[#This Row],[Section]],TB_notTB,1,FALSE))),"No",LEFT(Table5[[#This Row],[Section]],3)="ETB","PLS",LEFT(Table5[[#This Row],[Section]],1)="7","PDB",NOT(ISBLANK(Table5[[#This Row],[Section]])),"No")</f>
        <v>No</v>
      </c>
    </row>
    <row r="14880" spans="1:13" x14ac:dyDescent="0.25">
      <c r="A14880" s="130" t="s">
        <v>10738</v>
      </c>
      <c r="B14880" s="130" t="s">
        <v>28896</v>
      </c>
      <c r="C14880" s="130" t="s">
        <v>75</v>
      </c>
      <c r="D14880" s="131">
        <v>3.335</v>
      </c>
      <c r="E14880" s="132">
        <v>125</v>
      </c>
      <c r="F14880" s="132">
        <v>125</v>
      </c>
      <c r="G14880" s="126" t="s">
        <v>13734</v>
      </c>
      <c r="H14880" s="126" t="s">
        <v>20145</v>
      </c>
      <c r="I14880" s="126" t="s">
        <v>21070</v>
      </c>
      <c r="J14880" s="126" t="s">
        <v>26236</v>
      </c>
      <c r="K14880" s="9">
        <f>_xlfn.IFNA(VLOOKUP(Table5[[#This Row],[Section]],SubSill_Tier,2,FALSE),0)</f>
        <v>0</v>
      </c>
      <c r="L14880" s="9" t="str">
        <f t="shared" si="255"/>
        <v/>
      </c>
      <c r="M14880" s="205" t="str" cm="1">
        <f t="array" ref="M14880">_xlfn.IFS(NOT(ISERROR(VLOOKUP(Table5[[#This Row],[Section]],TB_notTB,1,FALSE))),"No",LEFT(Table5[[#This Row],[Section]],3)="ETB","PLS",LEFT(Table5[[#This Row],[Section]],1)="7","PDB",NOT(ISBLANK(Table5[[#This Row],[Section]])),"No")</f>
        <v>No</v>
      </c>
    </row>
    <row r="14881" spans="1:13" x14ac:dyDescent="0.25">
      <c r="A14881" s="130" t="s">
        <v>10739</v>
      </c>
      <c r="B14881" s="130" t="s">
        <v>17222</v>
      </c>
      <c r="C14881" s="130" t="s">
        <v>75</v>
      </c>
      <c r="D14881" s="131">
        <v>3.76</v>
      </c>
      <c r="E14881" s="132">
        <v>130</v>
      </c>
      <c r="F14881" s="132">
        <v>130</v>
      </c>
      <c r="G14881" s="126" t="s">
        <v>13714</v>
      </c>
      <c r="H14881" s="126" t="s">
        <v>20132</v>
      </c>
      <c r="I14881" s="126" t="s">
        <v>20133</v>
      </c>
      <c r="J14881" s="126" t="s">
        <v>26250</v>
      </c>
      <c r="K14881" s="9">
        <f>_xlfn.IFNA(VLOOKUP(Table5[[#This Row],[Section]],SubSill_Tier,2,FALSE),0)</f>
        <v>0</v>
      </c>
      <c r="L14881" s="9" t="str">
        <f t="shared" si="255"/>
        <v/>
      </c>
      <c r="M14881" s="205" t="str" cm="1">
        <f t="array" ref="M14881">_xlfn.IFS(NOT(ISERROR(VLOOKUP(Table5[[#This Row],[Section]],TB_notTB,1,FALSE))),"No",LEFT(Table5[[#This Row],[Section]],3)="ETB","PLS",LEFT(Table5[[#This Row],[Section]],1)="7","PDB",NOT(ISBLANK(Table5[[#This Row],[Section]])),"No")</f>
        <v>No</v>
      </c>
    </row>
    <row r="14882" spans="1:13" x14ac:dyDescent="0.25">
      <c r="A14882" s="130" t="s">
        <v>10740</v>
      </c>
      <c r="B14882" s="130" t="s">
        <v>10741</v>
      </c>
      <c r="C14882" s="130" t="s">
        <v>75</v>
      </c>
      <c r="D14882" s="131">
        <v>4.3609999999999998</v>
      </c>
      <c r="E14882" s="132">
        <v>140</v>
      </c>
      <c r="F14882" s="132">
        <v>140</v>
      </c>
      <c r="G14882" s="126" t="s">
        <v>13734</v>
      </c>
      <c r="H14882" s="126" t="s">
        <v>20145</v>
      </c>
      <c r="I14882" s="126" t="s">
        <v>21070</v>
      </c>
      <c r="J14882" s="126" t="s">
        <v>26235</v>
      </c>
      <c r="K14882" s="9">
        <f>_xlfn.IFNA(VLOOKUP(Table5[[#This Row],[Section]],SubSill_Tier,2,FALSE),0)</f>
        <v>0</v>
      </c>
      <c r="L14882" s="9" t="str">
        <f t="shared" si="255"/>
        <v/>
      </c>
      <c r="M14882" s="205" t="str" cm="1">
        <f t="array" ref="M14882">_xlfn.IFS(NOT(ISERROR(VLOOKUP(Table5[[#This Row],[Section]],TB_notTB,1,FALSE))),"No",LEFT(Table5[[#This Row],[Section]],3)="ETB","PLS",LEFT(Table5[[#This Row],[Section]],1)="7","PDB",NOT(ISBLANK(Table5[[#This Row],[Section]])),"No")</f>
        <v>No</v>
      </c>
    </row>
    <row r="14883" spans="1:13" x14ac:dyDescent="0.25">
      <c r="A14883" s="130" t="s">
        <v>10742</v>
      </c>
      <c r="B14883" s="130" t="s">
        <v>17222</v>
      </c>
      <c r="C14883" s="130" t="s">
        <v>75</v>
      </c>
      <c r="D14883" s="131">
        <v>4.8090000000000002</v>
      </c>
      <c r="E14883" s="132">
        <v>150</v>
      </c>
      <c r="F14883" s="132">
        <v>150</v>
      </c>
      <c r="G14883" s="126" t="s">
        <v>13734</v>
      </c>
      <c r="H14883" s="126" t="s">
        <v>20145</v>
      </c>
      <c r="I14883" s="126" t="s">
        <v>21070</v>
      </c>
      <c r="J14883" s="126" t="s">
        <v>26236</v>
      </c>
      <c r="K14883" s="9">
        <f>_xlfn.IFNA(VLOOKUP(Table5[[#This Row],[Section]],SubSill_Tier,2,FALSE),0)</f>
        <v>0</v>
      </c>
      <c r="L14883" s="9" t="str">
        <f t="shared" si="255"/>
        <v/>
      </c>
      <c r="M14883" s="205" t="str" cm="1">
        <f t="array" ref="M14883">_xlfn.IFS(NOT(ISERROR(VLOOKUP(Table5[[#This Row],[Section]],TB_notTB,1,FALSE))),"No",LEFT(Table5[[#This Row],[Section]],3)="ETB","PLS",LEFT(Table5[[#This Row],[Section]],1)="7","PDB",NOT(ISBLANK(Table5[[#This Row],[Section]])),"No")</f>
        <v>No</v>
      </c>
    </row>
    <row r="14884" spans="1:13" x14ac:dyDescent="0.25">
      <c r="A14884" s="130" t="s">
        <v>10743</v>
      </c>
      <c r="B14884" s="130" t="s">
        <v>28897</v>
      </c>
      <c r="C14884" s="130" t="s">
        <v>75</v>
      </c>
      <c r="D14884" s="131">
        <v>5.4729999999999999</v>
      </c>
      <c r="E14884" s="132">
        <v>160</v>
      </c>
      <c r="F14884" s="132">
        <v>160</v>
      </c>
      <c r="G14884" s="126" t="s">
        <v>13734</v>
      </c>
      <c r="H14884" s="126" t="s">
        <v>20145</v>
      </c>
      <c r="I14884" s="126" t="s">
        <v>21070</v>
      </c>
      <c r="J14884" s="126" t="s">
        <v>26245</v>
      </c>
      <c r="K14884" s="9">
        <f>_xlfn.IFNA(VLOOKUP(Table5[[#This Row],[Section]],SubSill_Tier,2,FALSE),0)</f>
        <v>0</v>
      </c>
      <c r="L14884" s="9" t="str">
        <f t="shared" si="255"/>
        <v/>
      </c>
      <c r="M14884" s="205" t="str" cm="1">
        <f t="array" ref="M14884">_xlfn.IFS(NOT(ISERROR(VLOOKUP(Table5[[#This Row],[Section]],TB_notTB,1,FALSE))),"No",LEFT(Table5[[#This Row],[Section]],3)="ETB","PLS",LEFT(Table5[[#This Row],[Section]],1)="7","PDB",NOT(ISBLANK(Table5[[#This Row],[Section]])),"No")</f>
        <v>No</v>
      </c>
    </row>
    <row r="14885" spans="1:13" x14ac:dyDescent="0.25">
      <c r="A14885" s="130" t="s">
        <v>10744</v>
      </c>
      <c r="B14885" s="130" t="s">
        <v>28898</v>
      </c>
      <c r="C14885" s="130" t="s">
        <v>75</v>
      </c>
      <c r="D14885" s="131">
        <v>7.718</v>
      </c>
      <c r="E14885" s="132">
        <v>190</v>
      </c>
      <c r="F14885" s="132">
        <v>190</v>
      </c>
      <c r="G14885" s="126" t="s">
        <v>13734</v>
      </c>
      <c r="H14885" s="126" t="s">
        <v>20145</v>
      </c>
      <c r="I14885" s="126" t="s">
        <v>21070</v>
      </c>
      <c r="J14885" s="126" t="s">
        <v>26245</v>
      </c>
      <c r="K14885" s="9">
        <f>_xlfn.IFNA(VLOOKUP(Table5[[#This Row],[Section]],SubSill_Tier,2,FALSE),0)</f>
        <v>0</v>
      </c>
      <c r="L14885" s="9" t="str">
        <f t="shared" si="255"/>
        <v/>
      </c>
      <c r="M14885" s="205" t="str" cm="1">
        <f t="array" ref="M14885">_xlfn.IFS(NOT(ISERROR(VLOOKUP(Table5[[#This Row],[Section]],TB_notTB,1,FALSE))),"No",LEFT(Table5[[#This Row],[Section]],3)="ETB","PLS",LEFT(Table5[[#This Row],[Section]],1)="7","PDB",NOT(ISBLANK(Table5[[#This Row],[Section]])),"No")</f>
        <v>No</v>
      </c>
    </row>
    <row r="14886" spans="1:13" x14ac:dyDescent="0.25">
      <c r="A14886" s="130" t="s">
        <v>10745</v>
      </c>
      <c r="B14886" s="130" t="s">
        <v>28899</v>
      </c>
      <c r="C14886" s="130" t="s">
        <v>75</v>
      </c>
      <c r="D14886" s="131">
        <v>12.31</v>
      </c>
      <c r="E14886" s="132">
        <v>239</v>
      </c>
      <c r="F14886" s="132">
        <v>239</v>
      </c>
      <c r="G14886" s="126" t="s">
        <v>13734</v>
      </c>
      <c r="H14886" s="126" t="s">
        <v>20145</v>
      </c>
      <c r="I14886" s="126" t="s">
        <v>21070</v>
      </c>
      <c r="J14886" s="126" t="s">
        <v>26248</v>
      </c>
      <c r="K14886" s="9">
        <f>_xlfn.IFNA(VLOOKUP(Table5[[#This Row],[Section]],SubSill_Tier,2,FALSE),0)</f>
        <v>0</v>
      </c>
      <c r="L14886" s="9" t="str">
        <f t="shared" si="255"/>
        <v/>
      </c>
      <c r="M14886" s="205" t="str" cm="1">
        <f t="array" ref="M14886">_xlfn.IFS(NOT(ISERROR(VLOOKUP(Table5[[#This Row],[Section]],TB_notTB,1,FALSE))),"No",LEFT(Table5[[#This Row],[Section]],3)="ETB","PLS",LEFT(Table5[[#This Row],[Section]],1)="7","PDB",NOT(ISBLANK(Table5[[#This Row],[Section]])),"No")</f>
        <v>No</v>
      </c>
    </row>
    <row r="14887" spans="1:13" x14ac:dyDescent="0.25">
      <c r="A14887" s="130" t="s">
        <v>10746</v>
      </c>
      <c r="B14887" s="130" t="s">
        <v>10747</v>
      </c>
      <c r="C14887" s="130" t="s">
        <v>75</v>
      </c>
      <c r="D14887" s="131">
        <v>15.039</v>
      </c>
      <c r="E14887" s="132">
        <v>259</v>
      </c>
      <c r="F14887" s="132">
        <v>259</v>
      </c>
      <c r="G14887" s="126" t="s">
        <v>13734</v>
      </c>
      <c r="H14887" s="126" t="s">
        <v>20145</v>
      </c>
      <c r="I14887" s="126" t="s">
        <v>21070</v>
      </c>
      <c r="J14887" s="126" t="s">
        <v>26249</v>
      </c>
      <c r="K14887" s="9">
        <f>_xlfn.IFNA(VLOOKUP(Table5[[#This Row],[Section]],SubSill_Tier,2,FALSE),0)</f>
        <v>0</v>
      </c>
      <c r="L14887" s="9" t="str">
        <f t="shared" si="255"/>
        <v/>
      </c>
      <c r="M14887" s="205" t="str" cm="1">
        <f t="array" ref="M14887">_xlfn.IFS(NOT(ISERROR(VLOOKUP(Table5[[#This Row],[Section]],TB_notTB,1,FALSE))),"No",LEFT(Table5[[#This Row],[Section]],3)="ETB","PLS",LEFT(Table5[[#This Row],[Section]],1)="7","PDB",NOT(ISBLANK(Table5[[#This Row],[Section]])),"No")</f>
        <v>No</v>
      </c>
    </row>
    <row r="14888" spans="1:13" x14ac:dyDescent="0.25">
      <c r="A14888" s="130" t="s">
        <v>10748</v>
      </c>
      <c r="B14888" s="130" t="s">
        <v>28900</v>
      </c>
      <c r="C14888" s="130" t="s">
        <v>75</v>
      </c>
      <c r="D14888" s="131">
        <v>17.442</v>
      </c>
      <c r="E14888" s="132">
        <v>279</v>
      </c>
      <c r="F14888" s="132">
        <v>279</v>
      </c>
      <c r="G14888" s="126" t="s">
        <v>13734</v>
      </c>
      <c r="H14888" s="126" t="s">
        <v>20238</v>
      </c>
      <c r="I14888" s="126" t="s">
        <v>20239</v>
      </c>
      <c r="J14888" s="126" t="s">
        <v>26280</v>
      </c>
      <c r="K14888" s="9">
        <f>_xlfn.IFNA(VLOOKUP(Table5[[#This Row],[Section]],SubSill_Tier,2,FALSE),0)</f>
        <v>0</v>
      </c>
      <c r="L14888" s="9" t="str">
        <f t="shared" si="255"/>
        <v/>
      </c>
      <c r="M14888" s="205" t="str" cm="1">
        <f t="array" ref="M14888">_xlfn.IFS(NOT(ISERROR(VLOOKUP(Table5[[#This Row],[Section]],TB_notTB,1,FALSE))),"No",LEFT(Table5[[#This Row],[Section]],3)="ETB","PLS",LEFT(Table5[[#This Row],[Section]],1)="7","PDB",NOT(ISBLANK(Table5[[#This Row],[Section]])),"No")</f>
        <v>No</v>
      </c>
    </row>
    <row r="14889" spans="1:13" x14ac:dyDescent="0.25">
      <c r="A14889" s="130" t="s">
        <v>29908</v>
      </c>
      <c r="B14889" s="130" t="s">
        <v>29909</v>
      </c>
      <c r="C14889" s="130" t="s">
        <v>75</v>
      </c>
      <c r="D14889" s="131">
        <v>19.239000000000001</v>
      </c>
      <c r="E14889" s="132">
        <v>299</v>
      </c>
      <c r="F14889" s="132">
        <v>299</v>
      </c>
      <c r="G14889" s="126" t="s">
        <v>13734</v>
      </c>
      <c r="H14889" s="126" t="s">
        <v>20145</v>
      </c>
      <c r="I14889" s="126" t="s">
        <v>21070</v>
      </c>
      <c r="J14889" s="126" t="s">
        <v>26249</v>
      </c>
      <c r="K14889" s="9">
        <f>_xlfn.IFNA(VLOOKUP(Table5[[#This Row],[Section]],SubSill_Tier,2,FALSE),0)</f>
        <v>0</v>
      </c>
      <c r="L14889" s="9" t="str">
        <f t="shared" si="255"/>
        <v/>
      </c>
      <c r="M14889" s="205" t="str" cm="1">
        <f t="array" ref="M14889">_xlfn.IFS(NOT(ISERROR(VLOOKUP(Table5[[#This Row],[Section]],TB_notTB,1,FALSE))),"No",LEFT(Table5[[#This Row],[Section]],3)="ETB","PLS",LEFT(Table5[[#This Row],[Section]],1)="7","PDB",NOT(ISBLANK(Table5[[#This Row],[Section]])),"No")</f>
        <v>No</v>
      </c>
    </row>
    <row r="14890" spans="1:13" x14ac:dyDescent="0.25">
      <c r="A14890" s="130" t="s">
        <v>18955</v>
      </c>
      <c r="B14890" s="130" t="s">
        <v>28901</v>
      </c>
      <c r="C14890" s="130" t="s">
        <v>75</v>
      </c>
      <c r="D14890" s="131">
        <v>35.595999999999997</v>
      </c>
      <c r="E14890" s="132">
        <v>399</v>
      </c>
      <c r="F14890" s="132">
        <v>399</v>
      </c>
      <c r="G14890" s="126" t="s">
        <v>13734</v>
      </c>
      <c r="H14890" s="126" t="s">
        <v>20145</v>
      </c>
      <c r="I14890" s="126" t="s">
        <v>21070</v>
      </c>
      <c r="J14890" s="126" t="s">
        <v>26268</v>
      </c>
      <c r="K14890" s="9">
        <f>_xlfn.IFNA(VLOOKUP(Table5[[#This Row],[Section]],SubSill_Tier,2,FALSE),0)</f>
        <v>0</v>
      </c>
      <c r="L14890" s="9" t="str">
        <f t="shared" si="255"/>
        <v/>
      </c>
      <c r="M14890" s="205" t="str" cm="1">
        <f t="array" ref="M14890">_xlfn.IFS(NOT(ISERROR(VLOOKUP(Table5[[#This Row],[Section]],TB_notTB,1,FALSE))),"No",LEFT(Table5[[#This Row],[Section]],3)="ETB","PLS",LEFT(Table5[[#This Row],[Section]],1)="7","PDB",NOT(ISBLANK(Table5[[#This Row],[Section]])),"No")</f>
        <v>No</v>
      </c>
    </row>
    <row r="14891" spans="1:13" x14ac:dyDescent="0.25">
      <c r="A14891" s="130" t="s">
        <v>10749</v>
      </c>
      <c r="B14891" s="130" t="s">
        <v>28902</v>
      </c>
      <c r="C14891" s="130" t="s">
        <v>75</v>
      </c>
      <c r="D14891" s="131">
        <v>49.252000000000002</v>
      </c>
      <c r="E14891" s="132">
        <v>479</v>
      </c>
      <c r="F14891" s="132">
        <v>479</v>
      </c>
      <c r="G14891" s="126" t="s">
        <v>13734</v>
      </c>
      <c r="H14891" s="126" t="s">
        <v>20209</v>
      </c>
      <c r="I14891" s="126" t="s">
        <v>20210</v>
      </c>
      <c r="J14891" s="126" t="s">
        <v>26360</v>
      </c>
      <c r="K14891" s="9">
        <f>_xlfn.IFNA(VLOOKUP(Table5[[#This Row],[Section]],SubSill_Tier,2,FALSE),0)</f>
        <v>0</v>
      </c>
      <c r="L14891" s="9" t="str">
        <f t="shared" si="255"/>
        <v/>
      </c>
      <c r="M14891" s="205" t="str" cm="1">
        <f t="array" ref="M14891">_xlfn.IFS(NOT(ISERROR(VLOOKUP(Table5[[#This Row],[Section]],TB_notTB,1,FALSE))),"No",LEFT(Table5[[#This Row],[Section]],3)="ETB","PLS",LEFT(Table5[[#This Row],[Section]],1)="7","PDB",NOT(ISBLANK(Table5[[#This Row],[Section]])),"No")</f>
        <v>No</v>
      </c>
    </row>
    <row r="14892" spans="1:13" x14ac:dyDescent="0.25">
      <c r="A14892" s="130" t="s">
        <v>29910</v>
      </c>
      <c r="B14892" s="130" t="s">
        <v>29911</v>
      </c>
      <c r="C14892" s="130" t="s">
        <v>75</v>
      </c>
      <c r="D14892" s="131">
        <v>67.188000000000002</v>
      </c>
      <c r="E14892" s="132">
        <v>559</v>
      </c>
      <c r="F14892" s="132">
        <v>559</v>
      </c>
      <c r="G14892" s="126" t="s">
        <v>13734</v>
      </c>
      <c r="H14892" s="126" t="s">
        <v>20145</v>
      </c>
      <c r="I14892" s="126" t="s">
        <v>21070</v>
      </c>
      <c r="J14892" s="126" t="s">
        <v>26360</v>
      </c>
      <c r="K14892" s="9">
        <f>_xlfn.IFNA(VLOOKUP(Table5[[#This Row],[Section]],SubSill_Tier,2,FALSE),0)</f>
        <v>0</v>
      </c>
      <c r="L14892" s="9" t="str">
        <f t="shared" si="255"/>
        <v/>
      </c>
      <c r="M14892" s="205" t="str" cm="1">
        <f t="array" ref="M14892">_xlfn.IFS(NOT(ISERROR(VLOOKUP(Table5[[#This Row],[Section]],TB_notTB,1,FALSE))),"No",LEFT(Table5[[#This Row],[Section]],3)="ETB","PLS",LEFT(Table5[[#This Row],[Section]],1)="7","PDB",NOT(ISBLANK(Table5[[#This Row],[Section]])),"No")</f>
        <v>No</v>
      </c>
    </row>
    <row r="14893" spans="1:13" x14ac:dyDescent="0.25">
      <c r="A14893" s="130" t="s">
        <v>10750</v>
      </c>
      <c r="B14893" s="130" t="s">
        <v>28903</v>
      </c>
      <c r="C14893" s="130" t="s">
        <v>75</v>
      </c>
      <c r="D14893" s="131">
        <v>76.954999999999998</v>
      </c>
      <c r="E14893" s="132">
        <v>598</v>
      </c>
      <c r="F14893" s="132">
        <v>598</v>
      </c>
      <c r="G14893" s="126" t="s">
        <v>13789</v>
      </c>
      <c r="H14893" s="126" t="s">
        <v>20677</v>
      </c>
      <c r="I14893" s="126" t="s">
        <v>22537</v>
      </c>
      <c r="J14893" s="126" t="s">
        <v>26360</v>
      </c>
      <c r="K14893" s="9">
        <f>_xlfn.IFNA(VLOOKUP(Table5[[#This Row],[Section]],SubSill_Tier,2,FALSE),0)</f>
        <v>0</v>
      </c>
      <c r="L14893" s="9" t="str">
        <f t="shared" si="255"/>
        <v/>
      </c>
      <c r="M14893" s="205" t="str" cm="1">
        <f t="array" ref="M14893">_xlfn.IFS(NOT(ISERROR(VLOOKUP(Table5[[#This Row],[Section]],TB_notTB,1,FALSE))),"No",LEFT(Table5[[#This Row],[Section]],3)="ETB","PLS",LEFT(Table5[[#This Row],[Section]],1)="7","PDB",NOT(ISBLANK(Table5[[#This Row],[Section]])),"No")</f>
        <v>No</v>
      </c>
    </row>
    <row r="14894" spans="1:13" x14ac:dyDescent="0.25">
      <c r="A14894" s="130" t="s">
        <v>10751</v>
      </c>
      <c r="B14894" s="130" t="s">
        <v>28904</v>
      </c>
      <c r="C14894" s="130" t="s">
        <v>75</v>
      </c>
      <c r="D14894" s="131">
        <v>3.0750000000000002</v>
      </c>
      <c r="E14894" s="132">
        <v>120</v>
      </c>
      <c r="F14894" s="132">
        <v>120</v>
      </c>
      <c r="G14894" s="126" t="s">
        <v>13734</v>
      </c>
      <c r="H14894" s="126" t="s">
        <v>20145</v>
      </c>
      <c r="I14894" s="126" t="s">
        <v>21070</v>
      </c>
      <c r="J14894" s="126" t="s">
        <v>26253</v>
      </c>
      <c r="K14894" s="9">
        <f>_xlfn.IFNA(VLOOKUP(Table5[[#This Row],[Section]],SubSill_Tier,2,FALSE),0)</f>
        <v>0</v>
      </c>
      <c r="L14894" s="9" t="str">
        <f t="shared" si="255"/>
        <v/>
      </c>
      <c r="M14894" s="205" t="str" cm="1">
        <f t="array" ref="M14894">_xlfn.IFS(NOT(ISERROR(VLOOKUP(Table5[[#This Row],[Section]],TB_notTB,1,FALSE))),"No",LEFT(Table5[[#This Row],[Section]],3)="ETB","PLS",LEFT(Table5[[#This Row],[Section]],1)="7","PDB",NOT(ISBLANK(Table5[[#This Row],[Section]])),"No")</f>
        <v>No</v>
      </c>
    </row>
    <row r="14895" spans="1:13" x14ac:dyDescent="0.25">
      <c r="A14895" s="130" t="s">
        <v>10752</v>
      </c>
      <c r="B14895" s="130" t="s">
        <v>28905</v>
      </c>
      <c r="C14895" s="130" t="s">
        <v>75</v>
      </c>
      <c r="D14895" s="131">
        <v>21.89</v>
      </c>
      <c r="E14895" s="132">
        <v>319</v>
      </c>
      <c r="F14895" s="132">
        <v>319</v>
      </c>
      <c r="G14895" s="126" t="s">
        <v>13734</v>
      </c>
      <c r="H14895" s="126" t="s">
        <v>20145</v>
      </c>
      <c r="I14895" s="126" t="s">
        <v>21070</v>
      </c>
      <c r="J14895" s="126" t="s">
        <v>26268</v>
      </c>
      <c r="K14895" s="9">
        <f>_xlfn.IFNA(VLOOKUP(Table5[[#This Row],[Section]],SubSill_Tier,2,FALSE),0)</f>
        <v>0</v>
      </c>
      <c r="L14895" s="9" t="str">
        <f t="shared" si="255"/>
        <v/>
      </c>
      <c r="M14895" s="205" t="str" cm="1">
        <f t="array" ref="M14895">_xlfn.IFS(NOT(ISERROR(VLOOKUP(Table5[[#This Row],[Section]],TB_notTB,1,FALSE))),"No",LEFT(Table5[[#This Row],[Section]],3)="ETB","PLS",LEFT(Table5[[#This Row],[Section]],1)="7","PDB",NOT(ISBLANK(Table5[[#This Row],[Section]])),"No")</f>
        <v>No</v>
      </c>
    </row>
    <row r="14896" spans="1:13" x14ac:dyDescent="0.25">
      <c r="A14896" s="130" t="s">
        <v>10753</v>
      </c>
      <c r="B14896" s="130" t="s">
        <v>10754</v>
      </c>
      <c r="C14896" s="130" t="s">
        <v>75</v>
      </c>
      <c r="D14896" s="131">
        <v>0.38700000000000001</v>
      </c>
      <c r="E14896" s="132">
        <v>100</v>
      </c>
      <c r="F14896" s="132">
        <v>100</v>
      </c>
      <c r="G14896" s="126" t="s">
        <v>13714</v>
      </c>
      <c r="H14896" s="126" t="s">
        <v>20121</v>
      </c>
      <c r="I14896" s="126" t="s">
        <v>20122</v>
      </c>
      <c r="J14896" s="126" t="s">
        <v>26234</v>
      </c>
      <c r="K14896" s="9">
        <f>_xlfn.IFNA(VLOOKUP(Table5[[#This Row],[Section]],SubSill_Tier,2,FALSE),0)</f>
        <v>0</v>
      </c>
      <c r="L14896" s="9" t="str">
        <f t="shared" si="255"/>
        <v/>
      </c>
      <c r="M14896" s="205" t="str" cm="1">
        <f t="array" ref="M14896">_xlfn.IFS(NOT(ISERROR(VLOOKUP(Table5[[#This Row],[Section]],TB_notTB,1,FALSE))),"No",LEFT(Table5[[#This Row],[Section]],3)="ETB","PLS",LEFT(Table5[[#This Row],[Section]],1)="7","PDB",NOT(ISBLANK(Table5[[#This Row],[Section]])),"No")</f>
        <v>No</v>
      </c>
    </row>
    <row r="14897" spans="1:13" x14ac:dyDescent="0.25">
      <c r="A14897" s="130" t="s">
        <v>10755</v>
      </c>
      <c r="B14897" s="130" t="s">
        <v>17222</v>
      </c>
      <c r="C14897" s="130" t="s">
        <v>75</v>
      </c>
      <c r="D14897" s="131">
        <v>0.35599999999999998</v>
      </c>
      <c r="E14897" s="132">
        <v>100</v>
      </c>
      <c r="F14897" s="132">
        <v>100</v>
      </c>
      <c r="G14897" s="126" t="s">
        <v>13716</v>
      </c>
      <c r="H14897" s="126" t="s">
        <v>20167</v>
      </c>
      <c r="I14897" s="126" t="s">
        <v>20168</v>
      </c>
      <c r="J14897" s="126" t="s">
        <v>26236</v>
      </c>
      <c r="K14897" s="9">
        <f>_xlfn.IFNA(VLOOKUP(Table5[[#This Row],[Section]],SubSill_Tier,2,FALSE),0)</f>
        <v>0</v>
      </c>
      <c r="L14897" s="9" t="str">
        <f t="shared" si="255"/>
        <v/>
      </c>
      <c r="M14897" s="205" t="str" cm="1">
        <f t="array" ref="M14897">_xlfn.IFS(NOT(ISERROR(VLOOKUP(Table5[[#This Row],[Section]],TB_notTB,1,FALSE))),"No",LEFT(Table5[[#This Row],[Section]],3)="ETB","PLS",LEFT(Table5[[#This Row],[Section]],1)="7","PDB",NOT(ISBLANK(Table5[[#This Row],[Section]])),"No")</f>
        <v>No</v>
      </c>
    </row>
    <row r="14898" spans="1:13" x14ac:dyDescent="0.25">
      <c r="A14898" s="130" t="s">
        <v>10756</v>
      </c>
      <c r="B14898" s="130" t="s">
        <v>10757</v>
      </c>
      <c r="C14898" s="130" t="s">
        <v>75</v>
      </c>
      <c r="D14898" s="131">
        <v>0.71499999999999997</v>
      </c>
      <c r="E14898" s="132">
        <v>100</v>
      </c>
      <c r="F14898" s="132">
        <v>100</v>
      </c>
      <c r="G14898" s="126" t="s">
        <v>13734</v>
      </c>
      <c r="H14898" s="126" t="s">
        <v>20145</v>
      </c>
      <c r="I14898" s="126" t="s">
        <v>21070</v>
      </c>
      <c r="J14898" s="126" t="s">
        <v>26235</v>
      </c>
      <c r="K14898" s="9">
        <f>_xlfn.IFNA(VLOOKUP(Table5[[#This Row],[Section]],SubSill_Tier,2,FALSE),0)</f>
        <v>0</v>
      </c>
      <c r="L14898" s="9" t="str">
        <f t="shared" si="255"/>
        <v/>
      </c>
      <c r="M14898" s="205" t="str" cm="1">
        <f t="array" ref="M14898">_xlfn.IFS(NOT(ISERROR(VLOOKUP(Table5[[#This Row],[Section]],TB_notTB,1,FALSE))),"No",LEFT(Table5[[#This Row],[Section]],3)="ETB","PLS",LEFT(Table5[[#This Row],[Section]],1)="7","PDB",NOT(ISBLANK(Table5[[#This Row],[Section]])),"No")</f>
        <v>No</v>
      </c>
    </row>
    <row r="14899" spans="1:13" x14ac:dyDescent="0.25">
      <c r="A14899" s="130" t="s">
        <v>10758</v>
      </c>
      <c r="B14899" s="130" t="s">
        <v>17222</v>
      </c>
      <c r="C14899" s="130" t="s">
        <v>75</v>
      </c>
      <c r="D14899" s="131">
        <v>1.268</v>
      </c>
      <c r="E14899" s="132">
        <v>100</v>
      </c>
      <c r="F14899" s="132">
        <v>100</v>
      </c>
      <c r="G14899" s="126" t="s">
        <v>13714</v>
      </c>
      <c r="H14899" s="126" t="s">
        <v>20121</v>
      </c>
      <c r="I14899" s="126" t="s">
        <v>20122</v>
      </c>
      <c r="J14899" s="126" t="s">
        <v>26234</v>
      </c>
      <c r="K14899" s="9">
        <f>_xlfn.IFNA(VLOOKUP(Table5[[#This Row],[Section]],SubSill_Tier,2,FALSE),0)</f>
        <v>0</v>
      </c>
      <c r="L14899" s="9" t="str">
        <f t="shared" si="255"/>
        <v/>
      </c>
      <c r="M14899" s="205" t="str" cm="1">
        <f t="array" ref="M14899">_xlfn.IFS(NOT(ISERROR(VLOOKUP(Table5[[#This Row],[Section]],TB_notTB,1,FALSE))),"No",LEFT(Table5[[#This Row],[Section]],3)="ETB","PLS",LEFT(Table5[[#This Row],[Section]],1)="7","PDB",NOT(ISBLANK(Table5[[#This Row],[Section]])),"No")</f>
        <v>No</v>
      </c>
    </row>
    <row r="14900" spans="1:13" x14ac:dyDescent="0.25">
      <c r="A14900" s="130" t="s">
        <v>10759</v>
      </c>
      <c r="B14900" s="130" t="s">
        <v>17222</v>
      </c>
      <c r="C14900" s="130" t="s">
        <v>75</v>
      </c>
      <c r="D14900" s="131">
        <v>4.569</v>
      </c>
      <c r="E14900" s="132">
        <v>143</v>
      </c>
      <c r="F14900" s="132">
        <v>143</v>
      </c>
      <c r="G14900" s="126" t="s">
        <v>13768</v>
      </c>
      <c r="H14900" s="126" t="s">
        <v>20223</v>
      </c>
      <c r="I14900" s="126" t="s">
        <v>21134</v>
      </c>
      <c r="J14900" s="126" t="s">
        <v>26238</v>
      </c>
      <c r="K14900" s="9">
        <f>_xlfn.IFNA(VLOOKUP(Table5[[#This Row],[Section]],SubSill_Tier,2,FALSE),0)</f>
        <v>0</v>
      </c>
      <c r="L14900" s="9" t="str">
        <f t="shared" si="255"/>
        <v/>
      </c>
      <c r="M14900" s="205" t="str" cm="1">
        <f t="array" ref="M14900">_xlfn.IFS(NOT(ISERROR(VLOOKUP(Table5[[#This Row],[Section]],TB_notTB,1,FALSE))),"No",LEFT(Table5[[#This Row],[Section]],3)="ETB","PLS",LEFT(Table5[[#This Row],[Section]],1)="7","PDB",NOT(ISBLANK(Table5[[#This Row],[Section]])),"No")</f>
        <v>No</v>
      </c>
    </row>
    <row r="14901" spans="1:13" x14ac:dyDescent="0.25">
      <c r="A14901" s="130" t="s">
        <v>10760</v>
      </c>
      <c r="B14901" s="130" t="s">
        <v>10761</v>
      </c>
      <c r="C14901" s="130" t="s">
        <v>75</v>
      </c>
      <c r="D14901" s="131">
        <v>0.23899999999999999</v>
      </c>
      <c r="E14901" s="132">
        <v>107</v>
      </c>
      <c r="F14901" s="132">
        <v>107</v>
      </c>
      <c r="G14901" s="126" t="s">
        <v>13716</v>
      </c>
      <c r="H14901" s="126" t="s">
        <v>20121</v>
      </c>
      <c r="I14901" s="126" t="s">
        <v>20122</v>
      </c>
      <c r="J14901" s="126" t="s">
        <v>26234</v>
      </c>
      <c r="K14901" s="9">
        <f>_xlfn.IFNA(VLOOKUP(Table5[[#This Row],[Section]],SubSill_Tier,2,FALSE),0)</f>
        <v>0</v>
      </c>
      <c r="L14901" s="9" t="str">
        <f t="shared" si="255"/>
        <v/>
      </c>
      <c r="M14901" s="205" t="str" cm="1">
        <f t="array" ref="M14901">_xlfn.IFS(NOT(ISERROR(VLOOKUP(Table5[[#This Row],[Section]],TB_notTB,1,FALSE))),"No",LEFT(Table5[[#This Row],[Section]],3)="ETB","PLS",LEFT(Table5[[#This Row],[Section]],1)="7","PDB",NOT(ISBLANK(Table5[[#This Row],[Section]])),"No")</f>
        <v>No</v>
      </c>
    </row>
    <row r="14902" spans="1:13" x14ac:dyDescent="0.25">
      <c r="A14902" s="130" t="s">
        <v>12293</v>
      </c>
      <c r="B14902" s="130" t="s">
        <v>12294</v>
      </c>
      <c r="C14902" s="130" t="s">
        <v>75</v>
      </c>
      <c r="D14902" s="131">
        <v>0.28999999999999998</v>
      </c>
      <c r="E14902" s="132">
        <v>183</v>
      </c>
      <c r="F14902" s="132">
        <v>183</v>
      </c>
      <c r="G14902" s="126" t="s">
        <v>13760</v>
      </c>
      <c r="H14902" s="126" t="s">
        <v>20234</v>
      </c>
      <c r="I14902" s="126" t="s">
        <v>20235</v>
      </c>
      <c r="J14902" s="126" t="s">
        <v>26261</v>
      </c>
      <c r="K14902" s="9">
        <f>_xlfn.IFNA(VLOOKUP(Table5[[#This Row],[Section]],SubSill_Tier,2,FALSE),0)</f>
        <v>0</v>
      </c>
      <c r="L14902" s="9" t="str">
        <f t="shared" si="255"/>
        <v/>
      </c>
      <c r="M14902" s="205" t="str" cm="1">
        <f t="array" ref="M14902">_xlfn.IFS(NOT(ISERROR(VLOOKUP(Table5[[#This Row],[Section]],TB_notTB,1,FALSE))),"No",LEFT(Table5[[#This Row],[Section]],3)="ETB","PLS",LEFT(Table5[[#This Row],[Section]],1)="7","PDB",NOT(ISBLANK(Table5[[#This Row],[Section]])),"No")</f>
        <v>No</v>
      </c>
    </row>
    <row r="14903" spans="1:13" x14ac:dyDescent="0.25">
      <c r="A14903" s="130" t="s">
        <v>12295</v>
      </c>
      <c r="B14903" s="130" t="s">
        <v>12296</v>
      </c>
      <c r="C14903" s="130" t="s">
        <v>75</v>
      </c>
      <c r="D14903" s="131">
        <v>0.28899999999999998</v>
      </c>
      <c r="E14903" s="132">
        <v>175</v>
      </c>
      <c r="F14903" s="132">
        <v>175</v>
      </c>
      <c r="G14903" s="126" t="s">
        <v>13760</v>
      </c>
      <c r="H14903" s="126" t="s">
        <v>20195</v>
      </c>
      <c r="I14903" s="126" t="s">
        <v>20196</v>
      </c>
      <c r="J14903" s="126" t="s">
        <v>26254</v>
      </c>
      <c r="K14903" s="9">
        <f>_xlfn.IFNA(VLOOKUP(Table5[[#This Row],[Section]],SubSill_Tier,2,FALSE),0)</f>
        <v>0</v>
      </c>
      <c r="L14903" s="9" t="str">
        <f t="shared" si="255"/>
        <v/>
      </c>
      <c r="M14903" s="205" t="str" cm="1">
        <f t="array" ref="M14903">_xlfn.IFS(NOT(ISERROR(VLOOKUP(Table5[[#This Row],[Section]],TB_notTB,1,FALSE))),"No",LEFT(Table5[[#This Row],[Section]],3)="ETB","PLS",LEFT(Table5[[#This Row],[Section]],1)="7","PDB",NOT(ISBLANK(Table5[[#This Row],[Section]])),"No")</f>
        <v>No</v>
      </c>
    </row>
    <row r="14904" spans="1:13" x14ac:dyDescent="0.25">
      <c r="A14904" s="130" t="s">
        <v>12297</v>
      </c>
      <c r="B14904" s="130" t="s">
        <v>12298</v>
      </c>
      <c r="C14904" s="130" t="s">
        <v>75</v>
      </c>
      <c r="D14904" s="131">
        <v>0.22700000000000001</v>
      </c>
      <c r="E14904" s="132">
        <v>143</v>
      </c>
      <c r="F14904" s="132">
        <v>143</v>
      </c>
      <c r="G14904" s="126" t="s">
        <v>13760</v>
      </c>
      <c r="H14904" s="126" t="s">
        <v>20195</v>
      </c>
      <c r="I14904" s="126" t="s">
        <v>20196</v>
      </c>
      <c r="J14904" s="126" t="s">
        <v>26254</v>
      </c>
      <c r="K14904" s="9">
        <f>_xlfn.IFNA(VLOOKUP(Table5[[#This Row],[Section]],SubSill_Tier,2,FALSE),0)</f>
        <v>0</v>
      </c>
      <c r="L14904" s="9" t="str">
        <f t="shared" si="255"/>
        <v/>
      </c>
      <c r="M14904" s="205" t="str" cm="1">
        <f t="array" ref="M14904">_xlfn.IFS(NOT(ISERROR(VLOOKUP(Table5[[#This Row],[Section]],TB_notTB,1,FALSE))),"No",LEFT(Table5[[#This Row],[Section]],3)="ETB","PLS",LEFT(Table5[[#This Row],[Section]],1)="7","PDB",NOT(ISBLANK(Table5[[#This Row],[Section]])),"No")</f>
        <v>No</v>
      </c>
    </row>
    <row r="14905" spans="1:13" x14ac:dyDescent="0.25">
      <c r="A14905" s="130" t="s">
        <v>12299</v>
      </c>
      <c r="B14905" s="130" t="s">
        <v>12300</v>
      </c>
      <c r="C14905" s="130" t="s">
        <v>75</v>
      </c>
      <c r="D14905" s="131">
        <v>0.191</v>
      </c>
      <c r="E14905" s="132">
        <v>115</v>
      </c>
      <c r="F14905" s="132">
        <v>115</v>
      </c>
      <c r="G14905" s="126" t="s">
        <v>13760</v>
      </c>
      <c r="H14905" s="126" t="s">
        <v>20195</v>
      </c>
      <c r="I14905" s="126" t="s">
        <v>20196</v>
      </c>
      <c r="J14905" s="126" t="s">
        <v>26254</v>
      </c>
      <c r="K14905" s="9">
        <f>_xlfn.IFNA(VLOOKUP(Table5[[#This Row],[Section]],SubSill_Tier,2,FALSE),0)</f>
        <v>0</v>
      </c>
      <c r="L14905" s="9" t="str">
        <f t="shared" si="255"/>
        <v/>
      </c>
      <c r="M14905" s="205" t="str" cm="1">
        <f t="array" ref="M14905">_xlfn.IFS(NOT(ISERROR(VLOOKUP(Table5[[#This Row],[Section]],TB_notTB,1,FALSE))),"No",LEFT(Table5[[#This Row],[Section]],3)="ETB","PLS",LEFT(Table5[[#This Row],[Section]],1)="7","PDB",NOT(ISBLANK(Table5[[#This Row],[Section]])),"No")</f>
        <v>No</v>
      </c>
    </row>
    <row r="14906" spans="1:13" x14ac:dyDescent="0.25">
      <c r="A14906" s="130" t="s">
        <v>12301</v>
      </c>
      <c r="B14906" s="130" t="s">
        <v>12302</v>
      </c>
      <c r="C14906" s="130" t="s">
        <v>75</v>
      </c>
      <c r="D14906" s="131">
        <v>0.14199999999999999</v>
      </c>
      <c r="E14906" s="132">
        <v>100</v>
      </c>
      <c r="F14906" s="132">
        <v>100</v>
      </c>
      <c r="G14906" s="126" t="s">
        <v>13760</v>
      </c>
      <c r="H14906" s="126" t="s">
        <v>20195</v>
      </c>
      <c r="I14906" s="126" t="s">
        <v>20196</v>
      </c>
      <c r="J14906" s="126" t="s">
        <v>26254</v>
      </c>
      <c r="K14906" s="9">
        <f>_xlfn.IFNA(VLOOKUP(Table5[[#This Row],[Section]],SubSill_Tier,2,FALSE),0)</f>
        <v>0</v>
      </c>
      <c r="L14906" s="9" t="str">
        <f t="shared" si="255"/>
        <v/>
      </c>
      <c r="M14906" s="205" t="str" cm="1">
        <f t="array" ref="M14906">_xlfn.IFS(NOT(ISERROR(VLOOKUP(Table5[[#This Row],[Section]],TB_notTB,1,FALSE))),"No",LEFT(Table5[[#This Row],[Section]],3)="ETB","PLS",LEFT(Table5[[#This Row],[Section]],1)="7","PDB",NOT(ISBLANK(Table5[[#This Row],[Section]])),"No")</f>
        <v>No</v>
      </c>
    </row>
    <row r="14907" spans="1:13" x14ac:dyDescent="0.25">
      <c r="A14907" s="130" t="s">
        <v>12303</v>
      </c>
      <c r="B14907" s="130" t="s">
        <v>21554</v>
      </c>
      <c r="C14907" s="130" t="s">
        <v>75</v>
      </c>
      <c r="D14907" s="131">
        <v>0.13900000000000001</v>
      </c>
      <c r="E14907" s="132">
        <v>100</v>
      </c>
      <c r="F14907" s="132">
        <v>100</v>
      </c>
      <c r="G14907" s="126" t="s">
        <v>13792</v>
      </c>
      <c r="H14907" s="126" t="s">
        <v>20162</v>
      </c>
      <c r="I14907" s="126" t="s">
        <v>27711</v>
      </c>
      <c r="J14907" s="126" t="s">
        <v>26254</v>
      </c>
      <c r="K14907" s="9">
        <f>_xlfn.IFNA(VLOOKUP(Table5[[#This Row],[Section]],SubSill_Tier,2,FALSE),0)</f>
        <v>0</v>
      </c>
      <c r="L14907" s="9" t="str">
        <f t="shared" si="255"/>
        <v/>
      </c>
      <c r="M14907" s="205" t="str" cm="1">
        <f t="array" ref="M14907">_xlfn.IFS(NOT(ISERROR(VLOOKUP(Table5[[#This Row],[Section]],TB_notTB,1,FALSE))),"No",LEFT(Table5[[#This Row],[Section]],3)="ETB","PLS",LEFT(Table5[[#This Row],[Section]],1)="7","PDB",NOT(ISBLANK(Table5[[#This Row],[Section]])),"No")</f>
        <v>No</v>
      </c>
    </row>
    <row r="14908" spans="1:13" x14ac:dyDescent="0.25">
      <c r="A14908" s="130" t="s">
        <v>17089</v>
      </c>
      <c r="B14908" s="130" t="s">
        <v>17090</v>
      </c>
      <c r="C14908" s="130" t="s">
        <v>75</v>
      </c>
      <c r="D14908" s="131">
        <v>0.34</v>
      </c>
      <c r="E14908" s="132">
        <v>185</v>
      </c>
      <c r="F14908" s="132">
        <v>185</v>
      </c>
      <c r="G14908" s="126" t="s">
        <v>14942</v>
      </c>
      <c r="H14908" s="126" t="s">
        <v>20251</v>
      </c>
      <c r="I14908" s="126" t="s">
        <v>27881</v>
      </c>
      <c r="J14908" s="126" t="s">
        <v>26286</v>
      </c>
      <c r="K14908" s="9">
        <f>_xlfn.IFNA(VLOOKUP(Table5[[#This Row],[Section]],SubSill_Tier,2,FALSE),0)</f>
        <v>0</v>
      </c>
      <c r="L14908" s="9" t="str">
        <f t="shared" si="255"/>
        <v/>
      </c>
      <c r="M14908" s="205" t="str" cm="1">
        <f t="array" ref="M14908">_xlfn.IFS(NOT(ISERROR(VLOOKUP(Table5[[#This Row],[Section]],TB_notTB,1,FALSE))),"No",LEFT(Table5[[#This Row],[Section]],3)="ETB","PLS",LEFT(Table5[[#This Row],[Section]],1)="7","PDB",NOT(ISBLANK(Table5[[#This Row],[Section]])),"No")</f>
        <v>No</v>
      </c>
    </row>
    <row r="14909" spans="1:13" x14ac:dyDescent="0.25">
      <c r="A14909" s="130" t="s">
        <v>10762</v>
      </c>
      <c r="B14909" s="130" t="s">
        <v>10763</v>
      </c>
      <c r="C14909" s="130" t="s">
        <v>75</v>
      </c>
      <c r="D14909" s="131">
        <v>8.5999999999999993E-2</v>
      </c>
      <c r="E14909" s="132">
        <v>100</v>
      </c>
      <c r="F14909" s="132">
        <v>100</v>
      </c>
      <c r="G14909" s="126" t="s">
        <v>13715</v>
      </c>
      <c r="H14909" s="126" t="s">
        <v>20123</v>
      </c>
      <c r="I14909" s="126" t="s">
        <v>21058</v>
      </c>
      <c r="J14909" s="126" t="s">
        <v>26235</v>
      </c>
      <c r="K14909" s="9">
        <f>_xlfn.IFNA(VLOOKUP(Table5[[#This Row],[Section]],SubSill_Tier,2,FALSE),0)</f>
        <v>0</v>
      </c>
      <c r="L14909" s="9" t="str">
        <f t="shared" si="255"/>
        <v/>
      </c>
      <c r="M14909" s="205" t="str" cm="1">
        <f t="array" ref="M14909">_xlfn.IFS(NOT(ISERROR(VLOOKUP(Table5[[#This Row],[Section]],TB_notTB,1,FALSE))),"No",LEFT(Table5[[#This Row],[Section]],3)="ETB","PLS",LEFT(Table5[[#This Row],[Section]],1)="7","PDB",NOT(ISBLANK(Table5[[#This Row],[Section]])),"No")</f>
        <v>No</v>
      </c>
    </row>
    <row r="14910" spans="1:13" x14ac:dyDescent="0.25">
      <c r="A14910" s="130" t="s">
        <v>10764</v>
      </c>
      <c r="B14910" s="130" t="s">
        <v>28906</v>
      </c>
      <c r="C14910" s="130" t="s">
        <v>75</v>
      </c>
      <c r="D14910" s="131">
        <v>0.08</v>
      </c>
      <c r="E14910" s="132">
        <v>100</v>
      </c>
      <c r="F14910" s="132">
        <v>100</v>
      </c>
      <c r="G14910" s="126" t="s">
        <v>13715</v>
      </c>
      <c r="H14910" s="126" t="s">
        <v>20123</v>
      </c>
      <c r="I14910" s="126" t="s">
        <v>21058</v>
      </c>
      <c r="J14910" s="126" t="s">
        <v>26235</v>
      </c>
      <c r="K14910" s="9">
        <f>_xlfn.IFNA(VLOOKUP(Table5[[#This Row],[Section]],SubSill_Tier,2,FALSE),0)</f>
        <v>0</v>
      </c>
      <c r="L14910" s="9" t="str">
        <f t="shared" ref="L14910:L14941" si="256">IFERROR(IF(LEFT(G14910,2)="AI",IF(_xlfn.NUMBERVALUE(IFERROR(LEFT(IF(ISERROR(FIND("X",UPPER(B14910))),UPPER(B14910),RIGHT(UPPER(B14910),LEN(UPPER(B14910))-FIND("~",SUBSTITUTE(UPPER(B14910),"X","~",LEN(UPPER(B14910))-LEN(SUBSTITUTE(UPPER(B14910),"X","")))))),FIND(" ",IF(ISERROR(FIND("X",UPPER(B14910))),UPPER(B14910),RIGHT(UPPER(B14910),LEN(UPPER(B14910))-FIND("~",SUBSTITUTE(UPPER(B14910),"X","~",LEN(UPPER(B14910))-LEN(SUBSTITUTE(UPPER(B14910),"X","")))))),1)-1),IF(ISERROR(FIND("X",UPPER(B14910))),UPPER(B14910),RIGHT(UPPER(B14910),LEN(UPPER(B14910))-FIND("~",SUBSTITUTE(UPPER(B14910),"X","~",LEN(UPPER(B14910))-LEN(SUBSTITUTE(UPPER(B14910),"X",""))))))),".")&gt;=5,"Wall",""),""),"")</f>
        <v/>
      </c>
      <c r="M14910" s="205" t="str" cm="1">
        <f t="array" ref="M14910">_xlfn.IFS(NOT(ISERROR(VLOOKUP(Table5[[#This Row],[Section]],TB_notTB,1,FALSE))),"No",LEFT(Table5[[#This Row],[Section]],3)="ETB","PLS",LEFT(Table5[[#This Row],[Section]],1)="7","PDB",NOT(ISBLANK(Table5[[#This Row],[Section]])),"No")</f>
        <v>No</v>
      </c>
    </row>
    <row r="14911" spans="1:13" x14ac:dyDescent="0.25">
      <c r="A14911" s="130" t="s">
        <v>10765</v>
      </c>
      <c r="B14911" s="130" t="s">
        <v>28907</v>
      </c>
      <c r="C14911" s="130" t="s">
        <v>75</v>
      </c>
      <c r="D14911" s="131">
        <v>9.7000000000000003E-2</v>
      </c>
      <c r="E14911" s="132">
        <v>100</v>
      </c>
      <c r="F14911" s="132">
        <v>100</v>
      </c>
      <c r="G14911" s="126" t="s">
        <v>13715</v>
      </c>
      <c r="H14911" s="126" t="s">
        <v>20123</v>
      </c>
      <c r="I14911" s="126" t="s">
        <v>21058</v>
      </c>
      <c r="J14911" s="126" t="s">
        <v>26235</v>
      </c>
      <c r="K14911" s="9">
        <f>_xlfn.IFNA(VLOOKUP(Table5[[#This Row],[Section]],SubSill_Tier,2,FALSE),0)</f>
        <v>0</v>
      </c>
      <c r="L14911" s="9" t="str">
        <f t="shared" si="256"/>
        <v/>
      </c>
      <c r="M14911" s="205" t="str" cm="1">
        <f t="array" ref="M14911">_xlfn.IFS(NOT(ISERROR(VLOOKUP(Table5[[#This Row],[Section]],TB_notTB,1,FALSE))),"No",LEFT(Table5[[#This Row],[Section]],3)="ETB","PLS",LEFT(Table5[[#This Row],[Section]],1)="7","PDB",NOT(ISBLANK(Table5[[#This Row],[Section]])),"No")</f>
        <v>No</v>
      </c>
    </row>
    <row r="14912" spans="1:13" x14ac:dyDescent="0.25">
      <c r="A14912" s="130" t="s">
        <v>10766</v>
      </c>
      <c r="B14912" s="130" t="s">
        <v>28908</v>
      </c>
      <c r="C14912" s="130" t="s">
        <v>75</v>
      </c>
      <c r="D14912" s="131">
        <v>0.13</v>
      </c>
      <c r="E14912" s="132">
        <v>100</v>
      </c>
      <c r="F14912" s="132">
        <v>100</v>
      </c>
      <c r="G14912" s="126" t="s">
        <v>13715</v>
      </c>
      <c r="H14912" s="126" t="s">
        <v>20123</v>
      </c>
      <c r="I14912" s="126" t="s">
        <v>21058</v>
      </c>
      <c r="J14912" s="126" t="s">
        <v>26235</v>
      </c>
      <c r="K14912" s="9">
        <f>_xlfn.IFNA(VLOOKUP(Table5[[#This Row],[Section]],SubSill_Tier,2,FALSE),0)</f>
        <v>0</v>
      </c>
      <c r="L14912" s="9" t="str">
        <f t="shared" si="256"/>
        <v/>
      </c>
      <c r="M14912" s="205" t="str" cm="1">
        <f t="array" ref="M14912">_xlfn.IFS(NOT(ISERROR(VLOOKUP(Table5[[#This Row],[Section]],TB_notTB,1,FALSE))),"No",LEFT(Table5[[#This Row],[Section]],3)="ETB","PLS",LEFT(Table5[[#This Row],[Section]],1)="7","PDB",NOT(ISBLANK(Table5[[#This Row],[Section]])),"No")</f>
        <v>No</v>
      </c>
    </row>
    <row r="14913" spans="1:13" x14ac:dyDescent="0.25">
      <c r="A14913" s="130" t="s">
        <v>10767</v>
      </c>
      <c r="B14913" s="130" t="s">
        <v>28909</v>
      </c>
      <c r="C14913" s="130" t="s">
        <v>75</v>
      </c>
      <c r="D14913" s="131">
        <v>0.16200000000000001</v>
      </c>
      <c r="E14913" s="132">
        <v>100</v>
      </c>
      <c r="F14913" s="132">
        <v>100</v>
      </c>
      <c r="G14913" s="126" t="s">
        <v>13715</v>
      </c>
      <c r="H14913" s="126" t="s">
        <v>20123</v>
      </c>
      <c r="I14913" s="126" t="s">
        <v>21058</v>
      </c>
      <c r="J14913" s="126" t="s">
        <v>26235</v>
      </c>
      <c r="K14913" s="9">
        <f>_xlfn.IFNA(VLOOKUP(Table5[[#This Row],[Section]],SubSill_Tier,2,FALSE),0)</f>
        <v>0</v>
      </c>
      <c r="L14913" s="9" t="str">
        <f t="shared" si="256"/>
        <v/>
      </c>
      <c r="M14913" s="205" t="str" cm="1">
        <f t="array" ref="M14913">_xlfn.IFS(NOT(ISERROR(VLOOKUP(Table5[[#This Row],[Section]],TB_notTB,1,FALSE))),"No",LEFT(Table5[[#This Row],[Section]],3)="ETB","PLS",LEFT(Table5[[#This Row],[Section]],1)="7","PDB",NOT(ISBLANK(Table5[[#This Row],[Section]])),"No")</f>
        <v>No</v>
      </c>
    </row>
    <row r="14914" spans="1:13" x14ac:dyDescent="0.25">
      <c r="A14914" s="130" t="s">
        <v>10768</v>
      </c>
      <c r="B14914" s="130" t="s">
        <v>28910</v>
      </c>
      <c r="C14914" s="130" t="s">
        <v>75</v>
      </c>
      <c r="D14914" s="131">
        <v>0.20300000000000001</v>
      </c>
      <c r="E14914" s="132">
        <v>100</v>
      </c>
      <c r="F14914" s="132">
        <v>100</v>
      </c>
      <c r="G14914" s="126" t="s">
        <v>13715</v>
      </c>
      <c r="H14914" s="126" t="s">
        <v>20123</v>
      </c>
      <c r="I14914" s="126" t="s">
        <v>21058</v>
      </c>
      <c r="J14914" s="126" t="s">
        <v>26235</v>
      </c>
      <c r="K14914" s="9">
        <f>_xlfn.IFNA(VLOOKUP(Table5[[#This Row],[Section]],SubSill_Tier,2,FALSE),0)</f>
        <v>0</v>
      </c>
      <c r="L14914" s="9" t="str">
        <f t="shared" si="256"/>
        <v/>
      </c>
      <c r="M14914" s="205" t="str" cm="1">
        <f t="array" ref="M14914">_xlfn.IFS(NOT(ISERROR(VLOOKUP(Table5[[#This Row],[Section]],TB_notTB,1,FALSE))),"No",LEFT(Table5[[#This Row],[Section]],3)="ETB","PLS",LEFT(Table5[[#This Row],[Section]],1)="7","PDB",NOT(ISBLANK(Table5[[#This Row],[Section]])),"No")</f>
        <v>No</v>
      </c>
    </row>
    <row r="14915" spans="1:13" x14ac:dyDescent="0.25">
      <c r="A14915" s="130" t="s">
        <v>10769</v>
      </c>
      <c r="B14915" s="130" t="s">
        <v>28911</v>
      </c>
      <c r="C14915" s="130" t="s">
        <v>75</v>
      </c>
      <c r="D14915" s="131">
        <v>0.25900000000000001</v>
      </c>
      <c r="E14915" s="132">
        <v>100</v>
      </c>
      <c r="F14915" s="132">
        <v>100</v>
      </c>
      <c r="G14915" s="126" t="s">
        <v>13715</v>
      </c>
      <c r="H14915" s="126" t="s">
        <v>20123</v>
      </c>
      <c r="I14915" s="126" t="s">
        <v>21058</v>
      </c>
      <c r="J14915" s="126" t="s">
        <v>26235</v>
      </c>
      <c r="K14915" s="9">
        <f>_xlfn.IFNA(VLOOKUP(Table5[[#This Row],[Section]],SubSill_Tier,2,FALSE),0)</f>
        <v>0</v>
      </c>
      <c r="L14915" s="9" t="str">
        <f t="shared" si="256"/>
        <v/>
      </c>
      <c r="M14915" s="205" t="str" cm="1">
        <f t="array" ref="M14915">_xlfn.IFS(NOT(ISERROR(VLOOKUP(Table5[[#This Row],[Section]],TB_notTB,1,FALSE))),"No",LEFT(Table5[[#This Row],[Section]],3)="ETB","PLS",LEFT(Table5[[#This Row],[Section]],1)="7","PDB",NOT(ISBLANK(Table5[[#This Row],[Section]])),"No")</f>
        <v>No</v>
      </c>
    </row>
    <row r="14916" spans="1:13" x14ac:dyDescent="0.25">
      <c r="A14916" s="130" t="s">
        <v>10770</v>
      </c>
      <c r="B14916" s="130" t="s">
        <v>28912</v>
      </c>
      <c r="C14916" s="130" t="s">
        <v>75</v>
      </c>
      <c r="D14916" s="131">
        <v>0.32400000000000001</v>
      </c>
      <c r="E14916" s="132">
        <v>100</v>
      </c>
      <c r="F14916" s="132">
        <v>100</v>
      </c>
      <c r="G14916" s="126" t="s">
        <v>13715</v>
      </c>
      <c r="H14916" s="126" t="s">
        <v>20123</v>
      </c>
      <c r="I14916" s="126" t="s">
        <v>21058</v>
      </c>
      <c r="J14916" s="126" t="s">
        <v>26235</v>
      </c>
      <c r="K14916" s="9">
        <f>_xlfn.IFNA(VLOOKUP(Table5[[#This Row],[Section]],SubSill_Tier,2,FALSE),0)</f>
        <v>0</v>
      </c>
      <c r="L14916" s="9" t="str">
        <f t="shared" si="256"/>
        <v/>
      </c>
      <c r="M14916" s="205" t="str" cm="1">
        <f t="array" ref="M14916">_xlfn.IFS(NOT(ISERROR(VLOOKUP(Table5[[#This Row],[Section]],TB_notTB,1,FALSE))),"No",LEFT(Table5[[#This Row],[Section]],3)="ETB","PLS",LEFT(Table5[[#This Row],[Section]],1)="7","PDB",NOT(ISBLANK(Table5[[#This Row],[Section]])),"No")</f>
        <v>No</v>
      </c>
    </row>
    <row r="14917" spans="1:13" x14ac:dyDescent="0.25">
      <c r="A14917" s="130" t="s">
        <v>10771</v>
      </c>
      <c r="B14917" s="130" t="s">
        <v>28913</v>
      </c>
      <c r="C14917" s="130" t="s">
        <v>75</v>
      </c>
      <c r="D14917" s="131">
        <v>0.40500000000000003</v>
      </c>
      <c r="E14917" s="132">
        <v>106</v>
      </c>
      <c r="F14917" s="132">
        <v>106</v>
      </c>
      <c r="G14917" s="126" t="s">
        <v>13715</v>
      </c>
      <c r="H14917" s="126" t="s">
        <v>20123</v>
      </c>
      <c r="I14917" s="126" t="s">
        <v>21058</v>
      </c>
      <c r="J14917" s="126" t="s">
        <v>26235</v>
      </c>
      <c r="K14917" s="9">
        <f>_xlfn.IFNA(VLOOKUP(Table5[[#This Row],[Section]],SubSill_Tier,2,FALSE),0)</f>
        <v>0</v>
      </c>
      <c r="L14917" s="9" t="str">
        <f t="shared" si="256"/>
        <v/>
      </c>
      <c r="M14917" s="205" t="str" cm="1">
        <f t="array" ref="M14917">_xlfn.IFS(NOT(ISERROR(VLOOKUP(Table5[[#This Row],[Section]],TB_notTB,1,FALSE))),"No",LEFT(Table5[[#This Row],[Section]],3)="ETB","PLS",LEFT(Table5[[#This Row],[Section]],1)="7","PDB",NOT(ISBLANK(Table5[[#This Row],[Section]])),"No")</f>
        <v>No</v>
      </c>
    </row>
    <row r="14918" spans="1:13" x14ac:dyDescent="0.25">
      <c r="A14918" s="130" t="s">
        <v>10772</v>
      </c>
      <c r="B14918" s="130" t="s">
        <v>28914</v>
      </c>
      <c r="C14918" s="130" t="s">
        <v>75</v>
      </c>
      <c r="D14918" s="131">
        <v>0.48599999999999999</v>
      </c>
      <c r="E14918" s="132">
        <v>126</v>
      </c>
      <c r="F14918" s="132">
        <v>126</v>
      </c>
      <c r="G14918" s="126" t="s">
        <v>13715</v>
      </c>
      <c r="H14918" s="126" t="s">
        <v>20123</v>
      </c>
      <c r="I14918" s="126" t="s">
        <v>21058</v>
      </c>
      <c r="J14918" s="126" t="s">
        <v>26235</v>
      </c>
      <c r="K14918" s="9">
        <f>_xlfn.IFNA(VLOOKUP(Table5[[#This Row],[Section]],SubSill_Tier,2,FALSE),0)</f>
        <v>0</v>
      </c>
      <c r="L14918" s="9" t="str">
        <f t="shared" si="256"/>
        <v/>
      </c>
      <c r="M14918" s="205" t="str" cm="1">
        <f t="array" ref="M14918">_xlfn.IFS(NOT(ISERROR(VLOOKUP(Table5[[#This Row],[Section]],TB_notTB,1,FALSE))),"No",LEFT(Table5[[#This Row],[Section]],3)="ETB","PLS",LEFT(Table5[[#This Row],[Section]],1)="7","PDB",NOT(ISBLANK(Table5[[#This Row],[Section]])),"No")</f>
        <v>No</v>
      </c>
    </row>
    <row r="14919" spans="1:13" x14ac:dyDescent="0.25">
      <c r="A14919" s="130" t="s">
        <v>10773</v>
      </c>
      <c r="B14919" s="130" t="s">
        <v>28915</v>
      </c>
      <c r="C14919" s="130" t="s">
        <v>75</v>
      </c>
      <c r="D14919" s="131">
        <v>0.64800000000000002</v>
      </c>
      <c r="E14919" s="132">
        <v>166</v>
      </c>
      <c r="F14919" s="132">
        <v>166</v>
      </c>
      <c r="G14919" s="126" t="s">
        <v>13715</v>
      </c>
      <c r="H14919" s="126" t="s">
        <v>20123</v>
      </c>
      <c r="I14919" s="126" t="s">
        <v>21058</v>
      </c>
      <c r="J14919" s="126" t="s">
        <v>26235</v>
      </c>
      <c r="K14919" s="9">
        <f>_xlfn.IFNA(VLOOKUP(Table5[[#This Row],[Section]],SubSill_Tier,2,FALSE),0)</f>
        <v>0</v>
      </c>
      <c r="L14919" s="9" t="str">
        <f t="shared" si="256"/>
        <v/>
      </c>
      <c r="M14919" s="205" t="str" cm="1">
        <f t="array" ref="M14919">_xlfn.IFS(NOT(ISERROR(VLOOKUP(Table5[[#This Row],[Section]],TB_notTB,1,FALSE))),"No",LEFT(Table5[[#This Row],[Section]],3)="ETB","PLS",LEFT(Table5[[#This Row],[Section]],1)="7","PDB",NOT(ISBLANK(Table5[[#This Row],[Section]])),"No")</f>
        <v>No</v>
      </c>
    </row>
    <row r="14920" spans="1:13" x14ac:dyDescent="0.25">
      <c r="A14920" s="130" t="s">
        <v>10774</v>
      </c>
      <c r="B14920" s="130" t="s">
        <v>28916</v>
      </c>
      <c r="C14920" s="130" t="s">
        <v>75</v>
      </c>
      <c r="D14920" s="131">
        <v>0.81</v>
      </c>
      <c r="E14920" s="132">
        <v>206</v>
      </c>
      <c r="F14920" s="132">
        <v>206</v>
      </c>
      <c r="G14920" s="126" t="s">
        <v>13715</v>
      </c>
      <c r="H14920" s="126" t="s">
        <v>20123</v>
      </c>
      <c r="I14920" s="126" t="s">
        <v>21058</v>
      </c>
      <c r="J14920" s="126" t="s">
        <v>26235</v>
      </c>
      <c r="K14920" s="9">
        <f>_xlfn.IFNA(VLOOKUP(Table5[[#This Row],[Section]],SubSill_Tier,2,FALSE),0)</f>
        <v>0</v>
      </c>
      <c r="L14920" s="9" t="str">
        <f t="shared" si="256"/>
        <v/>
      </c>
      <c r="M14920" s="205" t="str" cm="1">
        <f t="array" ref="M14920">_xlfn.IFS(NOT(ISERROR(VLOOKUP(Table5[[#This Row],[Section]],TB_notTB,1,FALSE))),"No",LEFT(Table5[[#This Row],[Section]],3)="ETB","PLS",LEFT(Table5[[#This Row],[Section]],1)="7","PDB",NOT(ISBLANK(Table5[[#This Row],[Section]])),"No")</f>
        <v>No</v>
      </c>
    </row>
    <row r="14921" spans="1:13" x14ac:dyDescent="0.25">
      <c r="A14921" s="130" t="s">
        <v>10775</v>
      </c>
      <c r="B14921" s="130" t="s">
        <v>28917</v>
      </c>
      <c r="C14921" s="130" t="s">
        <v>75</v>
      </c>
      <c r="D14921" s="131">
        <v>0.13</v>
      </c>
      <c r="E14921" s="132">
        <v>100</v>
      </c>
      <c r="F14921" s="132">
        <v>100</v>
      </c>
      <c r="G14921" s="126" t="s">
        <v>13715</v>
      </c>
      <c r="H14921" s="126" t="s">
        <v>20123</v>
      </c>
      <c r="I14921" s="126" t="s">
        <v>21058</v>
      </c>
      <c r="J14921" s="126" t="s">
        <v>26235</v>
      </c>
      <c r="K14921" s="9">
        <f>_xlfn.IFNA(VLOOKUP(Table5[[#This Row],[Section]],SubSill_Tier,2,FALSE),0)</f>
        <v>0</v>
      </c>
      <c r="L14921" s="9" t="str">
        <f t="shared" si="256"/>
        <v/>
      </c>
      <c r="M14921" s="205" t="str" cm="1">
        <f t="array" ref="M14921">_xlfn.IFS(NOT(ISERROR(VLOOKUP(Table5[[#This Row],[Section]],TB_notTB,1,FALSE))),"No",LEFT(Table5[[#This Row],[Section]],3)="ETB","PLS",LEFT(Table5[[#This Row],[Section]],1)="7","PDB",NOT(ISBLANK(Table5[[#This Row],[Section]])),"No")</f>
        <v>No</v>
      </c>
    </row>
    <row r="14922" spans="1:13" x14ac:dyDescent="0.25">
      <c r="A14922" s="130" t="s">
        <v>10776</v>
      </c>
      <c r="B14922" s="130" t="s">
        <v>28918</v>
      </c>
      <c r="C14922" s="130" t="s">
        <v>75</v>
      </c>
      <c r="D14922" s="131">
        <v>0.216</v>
      </c>
      <c r="E14922" s="132">
        <v>100</v>
      </c>
      <c r="F14922" s="132">
        <v>100</v>
      </c>
      <c r="G14922" s="126" t="s">
        <v>13715</v>
      </c>
      <c r="H14922" s="126" t="s">
        <v>20123</v>
      </c>
      <c r="I14922" s="126" t="s">
        <v>21058</v>
      </c>
      <c r="J14922" s="126" t="s">
        <v>26235</v>
      </c>
      <c r="K14922" s="9">
        <f>_xlfn.IFNA(VLOOKUP(Table5[[#This Row],[Section]],SubSill_Tier,2,FALSE),0)</f>
        <v>0</v>
      </c>
      <c r="L14922" s="9" t="str">
        <f t="shared" si="256"/>
        <v/>
      </c>
      <c r="M14922" s="205" t="str" cm="1">
        <f t="array" ref="M14922">_xlfn.IFS(NOT(ISERROR(VLOOKUP(Table5[[#This Row],[Section]],TB_notTB,1,FALSE))),"No",LEFT(Table5[[#This Row],[Section]],3)="ETB","PLS",LEFT(Table5[[#This Row],[Section]],1)="7","PDB",NOT(ISBLANK(Table5[[#This Row],[Section]])),"No")</f>
        <v>No</v>
      </c>
    </row>
    <row r="14923" spans="1:13" x14ac:dyDescent="0.25">
      <c r="A14923" s="130" t="s">
        <v>10777</v>
      </c>
      <c r="B14923" s="130" t="s">
        <v>28919</v>
      </c>
      <c r="C14923" s="130" t="s">
        <v>75</v>
      </c>
      <c r="D14923" s="131">
        <v>0.27</v>
      </c>
      <c r="E14923" s="132">
        <v>100</v>
      </c>
      <c r="F14923" s="132">
        <v>100</v>
      </c>
      <c r="G14923" s="126" t="s">
        <v>13715</v>
      </c>
      <c r="H14923" s="126" t="s">
        <v>20123</v>
      </c>
      <c r="I14923" s="126" t="s">
        <v>21058</v>
      </c>
      <c r="J14923" s="126" t="s">
        <v>26235</v>
      </c>
      <c r="K14923" s="9">
        <f>_xlfn.IFNA(VLOOKUP(Table5[[#This Row],[Section]],SubSill_Tier,2,FALSE),0)</f>
        <v>0</v>
      </c>
      <c r="L14923" s="9" t="str">
        <f t="shared" si="256"/>
        <v/>
      </c>
      <c r="M14923" s="205" t="str" cm="1">
        <f t="array" ref="M14923">_xlfn.IFS(NOT(ISERROR(VLOOKUP(Table5[[#This Row],[Section]],TB_notTB,1,FALSE))),"No",LEFT(Table5[[#This Row],[Section]],3)="ETB","PLS",LEFT(Table5[[#This Row],[Section]],1)="7","PDB",NOT(ISBLANK(Table5[[#This Row],[Section]])),"No")</f>
        <v>No</v>
      </c>
    </row>
    <row r="14924" spans="1:13" x14ac:dyDescent="0.25">
      <c r="A14924" s="130" t="s">
        <v>10778</v>
      </c>
      <c r="B14924" s="130" t="s">
        <v>28920</v>
      </c>
      <c r="C14924" s="130" t="s">
        <v>75</v>
      </c>
      <c r="D14924" s="131">
        <v>0.432</v>
      </c>
      <c r="E14924" s="132">
        <v>100</v>
      </c>
      <c r="F14924" s="132">
        <v>100</v>
      </c>
      <c r="G14924" s="126" t="s">
        <v>13715</v>
      </c>
      <c r="H14924" s="126" t="s">
        <v>20123</v>
      </c>
      <c r="I14924" s="126" t="s">
        <v>21058</v>
      </c>
      <c r="J14924" s="126" t="s">
        <v>26235</v>
      </c>
      <c r="K14924" s="9">
        <f>_xlfn.IFNA(VLOOKUP(Table5[[#This Row],[Section]],SubSill_Tier,2,FALSE),0)</f>
        <v>0</v>
      </c>
      <c r="L14924" s="9" t="str">
        <f t="shared" si="256"/>
        <v/>
      </c>
      <c r="M14924" s="205" t="str" cm="1">
        <f t="array" ref="M14924">_xlfn.IFS(NOT(ISERROR(VLOOKUP(Table5[[#This Row],[Section]],TB_notTB,1,FALSE))),"No",LEFT(Table5[[#This Row],[Section]],3)="ETB","PLS",LEFT(Table5[[#This Row],[Section]],1)="7","PDB",NOT(ISBLANK(Table5[[#This Row],[Section]])),"No")</f>
        <v>No</v>
      </c>
    </row>
    <row r="14925" spans="1:13" x14ac:dyDescent="0.25">
      <c r="A14925" s="130" t="s">
        <v>10779</v>
      </c>
      <c r="B14925" s="130" t="s">
        <v>28921</v>
      </c>
      <c r="C14925" s="130" t="s">
        <v>75</v>
      </c>
      <c r="D14925" s="131">
        <v>0.54</v>
      </c>
      <c r="E14925" s="132">
        <v>108</v>
      </c>
      <c r="F14925" s="132">
        <v>108</v>
      </c>
      <c r="G14925" s="126" t="s">
        <v>13715</v>
      </c>
      <c r="H14925" s="126" t="s">
        <v>20123</v>
      </c>
      <c r="I14925" s="126" t="s">
        <v>21058</v>
      </c>
      <c r="J14925" s="126" t="s">
        <v>26235</v>
      </c>
      <c r="K14925" s="9">
        <f>_xlfn.IFNA(VLOOKUP(Table5[[#This Row],[Section]],SubSill_Tier,2,FALSE),0)</f>
        <v>0</v>
      </c>
      <c r="L14925" s="9" t="str">
        <f t="shared" si="256"/>
        <v/>
      </c>
      <c r="M14925" s="205" t="str" cm="1">
        <f t="array" ref="M14925">_xlfn.IFS(NOT(ISERROR(VLOOKUP(Table5[[#This Row],[Section]],TB_notTB,1,FALSE))),"No",LEFT(Table5[[#This Row],[Section]],3)="ETB","PLS",LEFT(Table5[[#This Row],[Section]],1)="7","PDB",NOT(ISBLANK(Table5[[#This Row],[Section]])),"No")</f>
        <v>No</v>
      </c>
    </row>
    <row r="14926" spans="1:13" x14ac:dyDescent="0.25">
      <c r="A14926" s="130" t="s">
        <v>10780</v>
      </c>
      <c r="B14926" s="130" t="s">
        <v>28922</v>
      </c>
      <c r="C14926" s="130" t="s">
        <v>75</v>
      </c>
      <c r="D14926" s="131">
        <v>0.86399999999999999</v>
      </c>
      <c r="E14926" s="132">
        <v>168</v>
      </c>
      <c r="F14926" s="132">
        <v>168</v>
      </c>
      <c r="G14926" s="126" t="s">
        <v>13715</v>
      </c>
      <c r="H14926" s="126" t="s">
        <v>20123</v>
      </c>
      <c r="I14926" s="126" t="s">
        <v>21058</v>
      </c>
      <c r="J14926" s="126" t="s">
        <v>26235</v>
      </c>
      <c r="K14926" s="9">
        <f>_xlfn.IFNA(VLOOKUP(Table5[[#This Row],[Section]],SubSill_Tier,2,FALSE),0)</f>
        <v>0</v>
      </c>
      <c r="L14926" s="9" t="str">
        <f t="shared" si="256"/>
        <v/>
      </c>
      <c r="M14926" s="205" t="str" cm="1">
        <f t="array" ref="M14926">_xlfn.IFS(NOT(ISERROR(VLOOKUP(Table5[[#This Row],[Section]],TB_notTB,1,FALSE))),"No",LEFT(Table5[[#This Row],[Section]],3)="ETB","PLS",LEFT(Table5[[#This Row],[Section]],1)="7","PDB",NOT(ISBLANK(Table5[[#This Row],[Section]])),"No")</f>
        <v>No</v>
      </c>
    </row>
    <row r="14927" spans="1:13" x14ac:dyDescent="0.25">
      <c r="A14927" s="130" t="s">
        <v>10781</v>
      </c>
      <c r="B14927" s="130" t="s">
        <v>28923</v>
      </c>
      <c r="C14927" s="130" t="s">
        <v>75</v>
      </c>
      <c r="D14927" s="131">
        <v>1.08</v>
      </c>
      <c r="E14927" s="132">
        <v>208</v>
      </c>
      <c r="F14927" s="132">
        <v>208</v>
      </c>
      <c r="G14927" s="126" t="s">
        <v>13715</v>
      </c>
      <c r="H14927" s="126" t="s">
        <v>20123</v>
      </c>
      <c r="I14927" s="126" t="s">
        <v>21058</v>
      </c>
      <c r="J14927" s="126" t="s">
        <v>26235</v>
      </c>
      <c r="K14927" s="9">
        <f>_xlfn.IFNA(VLOOKUP(Table5[[#This Row],[Section]],SubSill_Tier,2,FALSE),0)</f>
        <v>0</v>
      </c>
      <c r="L14927" s="9" t="str">
        <f t="shared" si="256"/>
        <v/>
      </c>
      <c r="M14927" s="205" t="str" cm="1">
        <f t="array" ref="M14927">_xlfn.IFS(NOT(ISERROR(VLOOKUP(Table5[[#This Row],[Section]],TB_notTB,1,FALSE))),"No",LEFT(Table5[[#This Row],[Section]],3)="ETB","PLS",LEFT(Table5[[#This Row],[Section]],1)="7","PDB",NOT(ISBLANK(Table5[[#This Row],[Section]])),"No")</f>
        <v>No</v>
      </c>
    </row>
    <row r="14928" spans="1:13" x14ac:dyDescent="0.25">
      <c r="A14928" s="130" t="s">
        <v>10782</v>
      </c>
      <c r="B14928" s="130" t="s">
        <v>28924</v>
      </c>
      <c r="C14928" s="130" t="s">
        <v>75</v>
      </c>
      <c r="D14928" s="131">
        <v>0.19400000000000001</v>
      </c>
      <c r="E14928" s="132">
        <v>100</v>
      </c>
      <c r="F14928" s="132">
        <v>100</v>
      </c>
      <c r="G14928" s="126" t="s">
        <v>13715</v>
      </c>
      <c r="H14928" s="126" t="s">
        <v>20123</v>
      </c>
      <c r="I14928" s="126" t="s">
        <v>21058</v>
      </c>
      <c r="J14928" s="126" t="s">
        <v>26235</v>
      </c>
      <c r="K14928" s="9">
        <f>_xlfn.IFNA(VLOOKUP(Table5[[#This Row],[Section]],SubSill_Tier,2,FALSE),0)</f>
        <v>0</v>
      </c>
      <c r="L14928" s="9" t="str">
        <f t="shared" si="256"/>
        <v>Wall</v>
      </c>
      <c r="M14928" s="205" t="str" cm="1">
        <f t="array" ref="M14928">_xlfn.IFS(NOT(ISERROR(VLOOKUP(Table5[[#This Row],[Section]],TB_notTB,1,FALSE))),"No",LEFT(Table5[[#This Row],[Section]],3)="ETB","PLS",LEFT(Table5[[#This Row],[Section]],1)="7","PDB",NOT(ISBLANK(Table5[[#This Row],[Section]])),"No")</f>
        <v>No</v>
      </c>
    </row>
    <row r="14929" spans="1:13" x14ac:dyDescent="0.25">
      <c r="A14929" s="130" t="s">
        <v>10783</v>
      </c>
      <c r="B14929" s="130" t="s">
        <v>27934</v>
      </c>
      <c r="C14929" s="130" t="s">
        <v>75</v>
      </c>
      <c r="D14929" s="131">
        <v>0.32400000000000001</v>
      </c>
      <c r="E14929" s="132">
        <v>100</v>
      </c>
      <c r="F14929" s="132">
        <v>100</v>
      </c>
      <c r="G14929" s="126" t="s">
        <v>13715</v>
      </c>
      <c r="H14929" s="126" t="s">
        <v>20123</v>
      </c>
      <c r="I14929" s="126" t="s">
        <v>21058</v>
      </c>
      <c r="J14929" s="126" t="s">
        <v>26235</v>
      </c>
      <c r="K14929" s="9">
        <f>_xlfn.IFNA(VLOOKUP(Table5[[#This Row],[Section]],SubSill_Tier,2,FALSE),0)</f>
        <v>0</v>
      </c>
      <c r="L14929" s="9" t="str">
        <f t="shared" si="256"/>
        <v>Wall</v>
      </c>
      <c r="M14929" s="205" t="str" cm="1">
        <f t="array" ref="M14929">_xlfn.IFS(NOT(ISERROR(VLOOKUP(Table5[[#This Row],[Section]],TB_notTB,1,FALSE))),"No",LEFT(Table5[[#This Row],[Section]],3)="ETB","PLS",LEFT(Table5[[#This Row],[Section]],1)="7","PDB",NOT(ISBLANK(Table5[[#This Row],[Section]])),"No")</f>
        <v>No</v>
      </c>
    </row>
    <row r="14930" spans="1:13" x14ac:dyDescent="0.25">
      <c r="A14930" s="130" t="s">
        <v>10784</v>
      </c>
      <c r="B14930" s="130" t="s">
        <v>28925</v>
      </c>
      <c r="C14930" s="130" t="s">
        <v>75</v>
      </c>
      <c r="D14930" s="131">
        <v>0.40500000000000003</v>
      </c>
      <c r="E14930" s="132">
        <v>100</v>
      </c>
      <c r="F14930" s="132">
        <v>100</v>
      </c>
      <c r="G14930" s="126" t="s">
        <v>13715</v>
      </c>
      <c r="H14930" s="126" t="s">
        <v>20123</v>
      </c>
      <c r="I14930" s="126" t="s">
        <v>21058</v>
      </c>
      <c r="J14930" s="126" t="s">
        <v>26235</v>
      </c>
      <c r="K14930" s="9">
        <f>_xlfn.IFNA(VLOOKUP(Table5[[#This Row],[Section]],SubSill_Tier,2,FALSE),0)</f>
        <v>0</v>
      </c>
      <c r="L14930" s="9" t="str">
        <f t="shared" si="256"/>
        <v>Wall</v>
      </c>
      <c r="M14930" s="205" t="str" cm="1">
        <f t="array" ref="M14930">_xlfn.IFS(NOT(ISERROR(VLOOKUP(Table5[[#This Row],[Section]],TB_notTB,1,FALSE))),"No",LEFT(Table5[[#This Row],[Section]],3)="ETB","PLS",LEFT(Table5[[#This Row],[Section]],1)="7","PDB",NOT(ISBLANK(Table5[[#This Row],[Section]])),"No")</f>
        <v>No</v>
      </c>
    </row>
    <row r="14931" spans="1:13" x14ac:dyDescent="0.25">
      <c r="A14931" s="130" t="s">
        <v>10785</v>
      </c>
      <c r="B14931" s="130" t="s">
        <v>28926</v>
      </c>
      <c r="C14931" s="130" t="s">
        <v>75</v>
      </c>
      <c r="D14931" s="131">
        <v>0.51800000000000002</v>
      </c>
      <c r="E14931" s="132">
        <v>100</v>
      </c>
      <c r="F14931" s="132">
        <v>100</v>
      </c>
      <c r="G14931" s="126" t="s">
        <v>13715</v>
      </c>
      <c r="H14931" s="126" t="s">
        <v>20123</v>
      </c>
      <c r="I14931" s="126" t="s">
        <v>21058</v>
      </c>
      <c r="J14931" s="126" t="s">
        <v>26235</v>
      </c>
      <c r="K14931" s="9">
        <f>_xlfn.IFNA(VLOOKUP(Table5[[#This Row],[Section]],SubSill_Tier,2,FALSE),0)</f>
        <v>0</v>
      </c>
      <c r="L14931" s="9" t="str">
        <f t="shared" si="256"/>
        <v>Wall</v>
      </c>
      <c r="M14931" s="205" t="str" cm="1">
        <f t="array" ref="M14931">_xlfn.IFS(NOT(ISERROR(VLOOKUP(Table5[[#This Row],[Section]],TB_notTB,1,FALSE))),"No",LEFT(Table5[[#This Row],[Section]],3)="ETB","PLS",LEFT(Table5[[#This Row],[Section]],1)="7","PDB",NOT(ISBLANK(Table5[[#This Row],[Section]])),"No")</f>
        <v>No</v>
      </c>
    </row>
    <row r="14932" spans="1:13" x14ac:dyDescent="0.25">
      <c r="A14932" s="130" t="s">
        <v>10786</v>
      </c>
      <c r="B14932" s="130" t="s">
        <v>28927</v>
      </c>
      <c r="C14932" s="130" t="s">
        <v>75</v>
      </c>
      <c r="D14932" s="131">
        <v>0.64800000000000002</v>
      </c>
      <c r="E14932" s="132">
        <v>100</v>
      </c>
      <c r="F14932" s="132">
        <v>100</v>
      </c>
      <c r="G14932" s="126" t="s">
        <v>13715</v>
      </c>
      <c r="H14932" s="126" t="s">
        <v>20123</v>
      </c>
      <c r="I14932" s="126" t="s">
        <v>21058</v>
      </c>
      <c r="J14932" s="126" t="s">
        <v>26235</v>
      </c>
      <c r="K14932" s="9">
        <f>_xlfn.IFNA(VLOOKUP(Table5[[#This Row],[Section]],SubSill_Tier,2,FALSE),0)</f>
        <v>0</v>
      </c>
      <c r="L14932" s="9" t="str">
        <f t="shared" si="256"/>
        <v>Wall</v>
      </c>
      <c r="M14932" s="205" t="str" cm="1">
        <f t="array" ref="M14932">_xlfn.IFS(NOT(ISERROR(VLOOKUP(Table5[[#This Row],[Section]],TB_notTB,1,FALSE))),"No",LEFT(Table5[[#This Row],[Section]],3)="ETB","PLS",LEFT(Table5[[#This Row],[Section]],1)="7","PDB",NOT(ISBLANK(Table5[[#This Row],[Section]])),"No")</f>
        <v>No</v>
      </c>
    </row>
    <row r="14933" spans="1:13" x14ac:dyDescent="0.25">
      <c r="A14933" s="130" t="s">
        <v>10787</v>
      </c>
      <c r="B14933" s="130" t="s">
        <v>28928</v>
      </c>
      <c r="C14933" s="130" t="s">
        <v>75</v>
      </c>
      <c r="D14933" s="131">
        <v>0.80800000000000005</v>
      </c>
      <c r="E14933" s="132">
        <v>110</v>
      </c>
      <c r="F14933" s="132">
        <v>110</v>
      </c>
      <c r="G14933" s="126" t="s">
        <v>13715</v>
      </c>
      <c r="H14933" s="126" t="s">
        <v>20123</v>
      </c>
      <c r="I14933" s="126" t="s">
        <v>21058</v>
      </c>
      <c r="J14933" s="126" t="s">
        <v>26235</v>
      </c>
      <c r="K14933" s="9">
        <f>_xlfn.IFNA(VLOOKUP(Table5[[#This Row],[Section]],SubSill_Tier,2,FALSE),0)</f>
        <v>0</v>
      </c>
      <c r="L14933" s="9" t="str">
        <f t="shared" si="256"/>
        <v/>
      </c>
      <c r="M14933" s="205" t="str" cm="1">
        <f t="array" ref="M14933">_xlfn.IFS(NOT(ISERROR(VLOOKUP(Table5[[#This Row],[Section]],TB_notTB,1,FALSE))),"No",LEFT(Table5[[#This Row],[Section]],3)="ETB","PLS",LEFT(Table5[[#This Row],[Section]],1)="7","PDB",NOT(ISBLANK(Table5[[#This Row],[Section]])),"No")</f>
        <v>No</v>
      </c>
    </row>
    <row r="14934" spans="1:13" x14ac:dyDescent="0.25">
      <c r="A14934" s="130" t="s">
        <v>10788</v>
      </c>
      <c r="B14934" s="130" t="s">
        <v>28929</v>
      </c>
      <c r="C14934" s="130" t="s">
        <v>75</v>
      </c>
      <c r="D14934" s="131">
        <v>1.296</v>
      </c>
      <c r="E14934" s="132">
        <v>172</v>
      </c>
      <c r="F14934" s="132">
        <v>172</v>
      </c>
      <c r="G14934" s="126" t="s">
        <v>13715</v>
      </c>
      <c r="H14934" s="126" t="s">
        <v>20123</v>
      </c>
      <c r="I14934" s="126" t="s">
        <v>21058</v>
      </c>
      <c r="J14934" s="126" t="s">
        <v>26235</v>
      </c>
      <c r="K14934" s="9">
        <f>_xlfn.IFNA(VLOOKUP(Table5[[#This Row],[Section]],SubSill_Tier,2,FALSE),0)</f>
        <v>0</v>
      </c>
      <c r="L14934" s="9" t="str">
        <f t="shared" si="256"/>
        <v>Wall</v>
      </c>
      <c r="M14934" s="205" t="str" cm="1">
        <f t="array" ref="M14934">_xlfn.IFS(NOT(ISERROR(VLOOKUP(Table5[[#This Row],[Section]],TB_notTB,1,FALSE))),"No",LEFT(Table5[[#This Row],[Section]],3)="ETB","PLS",LEFT(Table5[[#This Row],[Section]],1)="7","PDB",NOT(ISBLANK(Table5[[#This Row],[Section]])),"No")</f>
        <v>No</v>
      </c>
    </row>
    <row r="14935" spans="1:13" x14ac:dyDescent="0.25">
      <c r="A14935" s="130" t="s">
        <v>10789</v>
      </c>
      <c r="B14935" s="130" t="s">
        <v>28930</v>
      </c>
      <c r="C14935" s="130" t="s">
        <v>75</v>
      </c>
      <c r="D14935" s="131">
        <v>1.62</v>
      </c>
      <c r="E14935" s="132">
        <v>212</v>
      </c>
      <c r="F14935" s="132">
        <v>212</v>
      </c>
      <c r="G14935" s="126" t="s">
        <v>13715</v>
      </c>
      <c r="H14935" s="126" t="s">
        <v>20123</v>
      </c>
      <c r="I14935" s="126" t="s">
        <v>21058</v>
      </c>
      <c r="J14935" s="126" t="s">
        <v>26235</v>
      </c>
      <c r="K14935" s="9">
        <f>_xlfn.IFNA(VLOOKUP(Table5[[#This Row],[Section]],SubSill_Tier,2,FALSE),0)</f>
        <v>0</v>
      </c>
      <c r="L14935" s="9" t="str">
        <f t="shared" si="256"/>
        <v>Wall</v>
      </c>
      <c r="M14935" s="205" t="str" cm="1">
        <f t="array" ref="M14935">_xlfn.IFS(NOT(ISERROR(VLOOKUP(Table5[[#This Row],[Section]],TB_notTB,1,FALSE))),"No",LEFT(Table5[[#This Row],[Section]],3)="ETB","PLS",LEFT(Table5[[#This Row],[Section]],1)="7","PDB",NOT(ISBLANK(Table5[[#This Row],[Section]])),"No")</f>
        <v>No</v>
      </c>
    </row>
    <row r="14936" spans="1:13" x14ac:dyDescent="0.25">
      <c r="A14936" s="130" t="s">
        <v>10790</v>
      </c>
      <c r="B14936" s="130" t="s">
        <v>28931</v>
      </c>
      <c r="C14936" s="130" t="s">
        <v>75</v>
      </c>
      <c r="D14936" s="131">
        <v>2.59</v>
      </c>
      <c r="E14936" s="132">
        <v>330</v>
      </c>
      <c r="F14936" s="132">
        <v>330</v>
      </c>
      <c r="G14936" s="126" t="s">
        <v>13715</v>
      </c>
      <c r="H14936" s="126" t="s">
        <v>20123</v>
      </c>
      <c r="I14936" s="126" t="s">
        <v>21058</v>
      </c>
      <c r="J14936" s="126" t="s">
        <v>26235</v>
      </c>
      <c r="K14936" s="9">
        <f>_xlfn.IFNA(VLOOKUP(Table5[[#This Row],[Section]],SubSill_Tier,2,FALSE),0)</f>
        <v>0</v>
      </c>
      <c r="L14936" s="9" t="str">
        <f t="shared" si="256"/>
        <v/>
      </c>
      <c r="M14936" s="205" t="str" cm="1">
        <f t="array" ref="M14936">_xlfn.IFS(NOT(ISERROR(VLOOKUP(Table5[[#This Row],[Section]],TB_notTB,1,FALSE))),"No",LEFT(Table5[[#This Row],[Section]],3)="ETB","PLS",LEFT(Table5[[#This Row],[Section]],1)="7","PDB",NOT(ISBLANK(Table5[[#This Row],[Section]])),"No")</f>
        <v>No</v>
      </c>
    </row>
    <row r="14937" spans="1:13" x14ac:dyDescent="0.25">
      <c r="A14937" s="130" t="s">
        <v>10791</v>
      </c>
      <c r="B14937" s="130" t="s">
        <v>10792</v>
      </c>
      <c r="C14937" s="130" t="s">
        <v>75</v>
      </c>
      <c r="D14937" s="131">
        <v>0.32400000000000001</v>
      </c>
      <c r="E14937" s="132">
        <v>100</v>
      </c>
      <c r="F14937" s="132">
        <v>100</v>
      </c>
      <c r="G14937" s="126" t="s">
        <v>13715</v>
      </c>
      <c r="H14937" s="126" t="s">
        <v>20123</v>
      </c>
      <c r="I14937" s="126" t="s">
        <v>21058</v>
      </c>
      <c r="J14937" s="126" t="s">
        <v>26235</v>
      </c>
      <c r="K14937" s="9">
        <f>_xlfn.IFNA(VLOOKUP(Table5[[#This Row],[Section]],SubSill_Tier,2,FALSE),0)</f>
        <v>0</v>
      </c>
      <c r="L14937" s="9" t="str">
        <f t="shared" si="256"/>
        <v>Wall</v>
      </c>
      <c r="M14937" s="205" t="str" cm="1">
        <f t="array" ref="M14937">_xlfn.IFS(NOT(ISERROR(VLOOKUP(Table5[[#This Row],[Section]],TB_notTB,1,FALSE))),"No",LEFT(Table5[[#This Row],[Section]],3)="ETB","PLS",LEFT(Table5[[#This Row],[Section]],1)="7","PDB",NOT(ISBLANK(Table5[[#This Row],[Section]])),"No")</f>
        <v>No</v>
      </c>
    </row>
    <row r="14938" spans="1:13" x14ac:dyDescent="0.25">
      <c r="A14938" s="130" t="s">
        <v>10793</v>
      </c>
      <c r="B14938" s="130" t="s">
        <v>10794</v>
      </c>
      <c r="C14938" s="130" t="s">
        <v>75</v>
      </c>
      <c r="D14938" s="131">
        <v>0.67500000000000004</v>
      </c>
      <c r="E14938" s="132">
        <v>100</v>
      </c>
      <c r="F14938" s="132">
        <v>100</v>
      </c>
      <c r="G14938" s="126" t="s">
        <v>13715</v>
      </c>
      <c r="H14938" s="126" t="s">
        <v>20123</v>
      </c>
      <c r="I14938" s="126" t="s">
        <v>21058</v>
      </c>
      <c r="J14938" s="126" t="s">
        <v>26235</v>
      </c>
      <c r="K14938" s="9">
        <f>_xlfn.IFNA(VLOOKUP(Table5[[#This Row],[Section]],SubSill_Tier,2,FALSE),0)</f>
        <v>0</v>
      </c>
      <c r="L14938" s="9" t="str">
        <f t="shared" si="256"/>
        <v>Wall</v>
      </c>
      <c r="M14938" s="205" t="str" cm="1">
        <f t="array" ref="M14938">_xlfn.IFS(NOT(ISERROR(VLOOKUP(Table5[[#This Row],[Section]],TB_notTB,1,FALSE))),"No",LEFT(Table5[[#This Row],[Section]],3)="ETB","PLS",LEFT(Table5[[#This Row],[Section]],1)="7","PDB",NOT(ISBLANK(Table5[[#This Row],[Section]])),"No")</f>
        <v>No</v>
      </c>
    </row>
    <row r="14939" spans="1:13" x14ac:dyDescent="0.25">
      <c r="A14939" s="130" t="s">
        <v>10795</v>
      </c>
      <c r="B14939" s="130" t="s">
        <v>10796</v>
      </c>
      <c r="C14939" s="130" t="s">
        <v>75</v>
      </c>
      <c r="D14939" s="131">
        <v>0.86399999999999999</v>
      </c>
      <c r="E14939" s="132">
        <v>100</v>
      </c>
      <c r="F14939" s="132">
        <v>100</v>
      </c>
      <c r="G14939" s="126" t="s">
        <v>13715</v>
      </c>
      <c r="H14939" s="126" t="s">
        <v>20123</v>
      </c>
      <c r="I14939" s="126" t="s">
        <v>21058</v>
      </c>
      <c r="J14939" s="126" t="s">
        <v>26235</v>
      </c>
      <c r="K14939" s="9">
        <f>_xlfn.IFNA(VLOOKUP(Table5[[#This Row],[Section]],SubSill_Tier,2,FALSE),0)</f>
        <v>0</v>
      </c>
      <c r="L14939" s="9" t="str">
        <f t="shared" si="256"/>
        <v>Wall</v>
      </c>
      <c r="M14939" s="205" t="str" cm="1">
        <f t="array" ref="M14939">_xlfn.IFS(NOT(ISERROR(VLOOKUP(Table5[[#This Row],[Section]],TB_notTB,1,FALSE))),"No",LEFT(Table5[[#This Row],[Section]],3)="ETB","PLS",LEFT(Table5[[#This Row],[Section]],1)="7","PDB",NOT(ISBLANK(Table5[[#This Row],[Section]])),"No")</f>
        <v>No</v>
      </c>
    </row>
    <row r="14940" spans="1:13" x14ac:dyDescent="0.25">
      <c r="A14940" s="130" t="s">
        <v>10797</v>
      </c>
      <c r="B14940" s="130" t="s">
        <v>7496</v>
      </c>
      <c r="C14940" s="130" t="s">
        <v>75</v>
      </c>
      <c r="D14940" s="131">
        <v>1.08</v>
      </c>
      <c r="E14940" s="132">
        <v>100</v>
      </c>
      <c r="F14940" s="132">
        <v>100</v>
      </c>
      <c r="G14940" s="126" t="s">
        <v>13715</v>
      </c>
      <c r="H14940" s="126" t="s">
        <v>20123</v>
      </c>
      <c r="I14940" s="126" t="s">
        <v>21058</v>
      </c>
      <c r="J14940" s="126" t="s">
        <v>26235</v>
      </c>
      <c r="K14940" s="9">
        <f>_xlfn.IFNA(VLOOKUP(Table5[[#This Row],[Section]],SubSill_Tier,2,FALSE),0)</f>
        <v>0</v>
      </c>
      <c r="L14940" s="9" t="str">
        <f t="shared" si="256"/>
        <v>Wall</v>
      </c>
      <c r="M14940" s="205" t="str" cm="1">
        <f t="array" ref="M14940">_xlfn.IFS(NOT(ISERROR(VLOOKUP(Table5[[#This Row],[Section]],TB_notTB,1,FALSE))),"No",LEFT(Table5[[#This Row],[Section]],3)="ETB","PLS",LEFT(Table5[[#This Row],[Section]],1)="7","PDB",NOT(ISBLANK(Table5[[#This Row],[Section]])),"No")</f>
        <v>No</v>
      </c>
    </row>
    <row r="14941" spans="1:13" x14ac:dyDescent="0.25">
      <c r="A14941" s="130" t="s">
        <v>10798</v>
      </c>
      <c r="B14941" s="130" t="s">
        <v>14388</v>
      </c>
      <c r="C14941" s="130" t="s">
        <v>75</v>
      </c>
      <c r="D14941" s="131">
        <v>1.35</v>
      </c>
      <c r="E14941" s="132">
        <v>120</v>
      </c>
      <c r="F14941" s="132">
        <v>120</v>
      </c>
      <c r="G14941" s="126" t="s">
        <v>13715</v>
      </c>
      <c r="H14941" s="126" t="s">
        <v>20123</v>
      </c>
      <c r="I14941" s="126" t="s">
        <v>21058</v>
      </c>
      <c r="J14941" s="126" t="s">
        <v>26235</v>
      </c>
      <c r="K14941" s="9">
        <f>_xlfn.IFNA(VLOOKUP(Table5[[#This Row],[Section]],SubSill_Tier,2,FALSE),0)</f>
        <v>0</v>
      </c>
      <c r="L14941" s="9" t="str">
        <f t="shared" si="256"/>
        <v>Wall</v>
      </c>
      <c r="M14941" s="205" t="str" cm="1">
        <f t="array" ref="M14941">_xlfn.IFS(NOT(ISERROR(VLOOKUP(Table5[[#This Row],[Section]],TB_notTB,1,FALSE))),"No",LEFT(Table5[[#This Row],[Section]],3)="ETB","PLS",LEFT(Table5[[#This Row],[Section]],1)="7","PDB",NOT(ISBLANK(Table5[[#This Row],[Section]])),"No")</f>
        <v>No</v>
      </c>
    </row>
    <row r="14942" spans="1:13" x14ac:dyDescent="0.25">
      <c r="A14942" s="130" t="s">
        <v>10799</v>
      </c>
      <c r="B14942" s="130" t="s">
        <v>28932</v>
      </c>
      <c r="C14942" s="130" t="s">
        <v>75</v>
      </c>
      <c r="D14942" s="131">
        <v>2.16</v>
      </c>
      <c r="E14942" s="132">
        <v>180</v>
      </c>
      <c r="F14942" s="132">
        <v>180</v>
      </c>
      <c r="G14942" s="126" t="s">
        <v>13715</v>
      </c>
      <c r="H14942" s="126" t="s">
        <v>20123</v>
      </c>
      <c r="I14942" s="126" t="s">
        <v>21058</v>
      </c>
      <c r="J14942" s="126" t="s">
        <v>26235</v>
      </c>
      <c r="K14942" s="9">
        <f>_xlfn.IFNA(VLOOKUP(Table5[[#This Row],[Section]],SubSill_Tier,2,FALSE),0)</f>
        <v>0</v>
      </c>
      <c r="L14942" s="9" t="str">
        <f t="shared" ref="L14942:L14976" si="257">IFERROR(IF(LEFT(G14942,2)="AI",IF(_xlfn.NUMBERVALUE(IFERROR(LEFT(IF(ISERROR(FIND("X",UPPER(B14942))),UPPER(B14942),RIGHT(UPPER(B14942),LEN(UPPER(B14942))-FIND("~",SUBSTITUTE(UPPER(B14942),"X","~",LEN(UPPER(B14942))-LEN(SUBSTITUTE(UPPER(B14942),"X","")))))),FIND(" ",IF(ISERROR(FIND("X",UPPER(B14942))),UPPER(B14942),RIGHT(UPPER(B14942),LEN(UPPER(B14942))-FIND("~",SUBSTITUTE(UPPER(B14942),"X","~",LEN(UPPER(B14942))-LEN(SUBSTITUTE(UPPER(B14942),"X","")))))),1)-1),IF(ISERROR(FIND("X",UPPER(B14942))),UPPER(B14942),RIGHT(UPPER(B14942),LEN(UPPER(B14942))-FIND("~",SUBSTITUTE(UPPER(B14942),"X","~",LEN(UPPER(B14942))-LEN(SUBSTITUTE(UPPER(B14942),"X",""))))))),".")&gt;=5,"Wall",""),""),"")</f>
        <v>Wall</v>
      </c>
      <c r="M14942" s="205" t="str" cm="1">
        <f t="array" ref="M14942">_xlfn.IFS(NOT(ISERROR(VLOOKUP(Table5[[#This Row],[Section]],TB_notTB,1,FALSE))),"No",LEFT(Table5[[#This Row],[Section]],3)="ETB","PLS",LEFT(Table5[[#This Row],[Section]],1)="7","PDB",NOT(ISBLANK(Table5[[#This Row],[Section]])),"No")</f>
        <v>No</v>
      </c>
    </row>
    <row r="14943" spans="1:13" x14ac:dyDescent="0.25">
      <c r="A14943" s="130" t="s">
        <v>10800</v>
      </c>
      <c r="B14943" s="130" t="s">
        <v>10801</v>
      </c>
      <c r="C14943" s="130" t="s">
        <v>75</v>
      </c>
      <c r="D14943" s="131">
        <v>2.7</v>
      </c>
      <c r="E14943" s="132">
        <v>220</v>
      </c>
      <c r="F14943" s="132">
        <v>220</v>
      </c>
      <c r="G14943" s="126" t="s">
        <v>13715</v>
      </c>
      <c r="H14943" s="126" t="s">
        <v>20123</v>
      </c>
      <c r="I14943" s="126" t="s">
        <v>21058</v>
      </c>
      <c r="J14943" s="126" t="s">
        <v>26235</v>
      </c>
      <c r="K14943" s="9">
        <f>_xlfn.IFNA(VLOOKUP(Table5[[#This Row],[Section]],SubSill_Tier,2,FALSE),0)</f>
        <v>0</v>
      </c>
      <c r="L14943" s="9" t="str">
        <f t="shared" si="257"/>
        <v>Wall</v>
      </c>
      <c r="M14943" s="205" t="str" cm="1">
        <f t="array" ref="M14943">_xlfn.IFS(NOT(ISERROR(VLOOKUP(Table5[[#This Row],[Section]],TB_notTB,1,FALSE))),"No",LEFT(Table5[[#This Row],[Section]],3)="ETB","PLS",LEFT(Table5[[#This Row],[Section]],1)="7","PDB",NOT(ISBLANK(Table5[[#This Row],[Section]])),"No")</f>
        <v>No</v>
      </c>
    </row>
    <row r="14944" spans="1:13" x14ac:dyDescent="0.25">
      <c r="A14944" s="130" t="s">
        <v>10802</v>
      </c>
      <c r="B14944" s="130" t="s">
        <v>28933</v>
      </c>
      <c r="C14944" s="130" t="s">
        <v>75</v>
      </c>
      <c r="D14944" s="131">
        <v>4.32</v>
      </c>
      <c r="E14944" s="132">
        <v>340</v>
      </c>
      <c r="F14944" s="132">
        <v>340</v>
      </c>
      <c r="G14944" s="126" t="s">
        <v>13715</v>
      </c>
      <c r="H14944" s="126" t="s">
        <v>20123</v>
      </c>
      <c r="I14944" s="126" t="s">
        <v>21058</v>
      </c>
      <c r="J14944" s="126" t="s">
        <v>26240</v>
      </c>
      <c r="K14944" s="9">
        <f>_xlfn.IFNA(VLOOKUP(Table5[[#This Row],[Section]],SubSill_Tier,2,FALSE),0)</f>
        <v>0</v>
      </c>
      <c r="L14944" s="9" t="str">
        <f t="shared" si="257"/>
        <v>Wall</v>
      </c>
      <c r="M14944" s="205" t="str" cm="1">
        <f t="array" ref="M14944">_xlfn.IFS(NOT(ISERROR(VLOOKUP(Table5[[#This Row],[Section]],TB_notTB,1,FALSE))),"No",LEFT(Table5[[#This Row],[Section]],3)="ETB","PLS",LEFT(Table5[[#This Row],[Section]],1)="7","PDB",NOT(ISBLANK(Table5[[#This Row],[Section]])),"No")</f>
        <v>No</v>
      </c>
    </row>
    <row r="14945" spans="1:13" x14ac:dyDescent="0.25">
      <c r="A14945" s="130" t="s">
        <v>10803</v>
      </c>
      <c r="B14945" s="130" t="s">
        <v>10804</v>
      </c>
      <c r="C14945" s="130" t="s">
        <v>75</v>
      </c>
      <c r="D14945" s="131">
        <v>0.64800000000000002</v>
      </c>
      <c r="E14945" s="132">
        <v>100</v>
      </c>
      <c r="F14945" s="132">
        <v>100</v>
      </c>
      <c r="G14945" s="126" t="s">
        <v>13715</v>
      </c>
      <c r="H14945" s="126" t="s">
        <v>20123</v>
      </c>
      <c r="I14945" s="126" t="s">
        <v>21058</v>
      </c>
      <c r="J14945" s="126" t="s">
        <v>26235</v>
      </c>
      <c r="K14945" s="9">
        <f>_xlfn.IFNA(VLOOKUP(Table5[[#This Row],[Section]],SubSill_Tier,2,FALSE),0)</f>
        <v>0</v>
      </c>
      <c r="L14945" s="9" t="str">
        <f t="shared" si="257"/>
        <v>Wall</v>
      </c>
      <c r="M14945" s="205" t="str" cm="1">
        <f t="array" ref="M14945">_xlfn.IFS(NOT(ISERROR(VLOOKUP(Table5[[#This Row],[Section]],TB_notTB,1,FALSE))),"No",LEFT(Table5[[#This Row],[Section]],3)="ETB","PLS",LEFT(Table5[[#This Row],[Section]],1)="7","PDB",NOT(ISBLANK(Table5[[#This Row],[Section]])),"No")</f>
        <v>No</v>
      </c>
    </row>
    <row r="14946" spans="1:13" x14ac:dyDescent="0.25">
      <c r="A14946" s="130" t="s">
        <v>10805</v>
      </c>
      <c r="B14946" s="130" t="s">
        <v>10806</v>
      </c>
      <c r="C14946" s="130" t="s">
        <v>75</v>
      </c>
      <c r="D14946" s="131">
        <v>0.81</v>
      </c>
      <c r="E14946" s="132">
        <v>100</v>
      </c>
      <c r="F14946" s="132">
        <v>100</v>
      </c>
      <c r="G14946" s="126" t="s">
        <v>13715</v>
      </c>
      <c r="H14946" s="126" t="s">
        <v>20123</v>
      </c>
      <c r="I14946" s="126" t="s">
        <v>21058</v>
      </c>
      <c r="J14946" s="126" t="s">
        <v>26235</v>
      </c>
      <c r="K14946" s="9">
        <f>_xlfn.IFNA(VLOOKUP(Table5[[#This Row],[Section]],SubSill_Tier,2,FALSE),0)</f>
        <v>0</v>
      </c>
      <c r="L14946" s="9" t="str">
        <f t="shared" si="257"/>
        <v>Wall</v>
      </c>
      <c r="M14946" s="205" t="str" cm="1">
        <f t="array" ref="M14946">_xlfn.IFS(NOT(ISERROR(VLOOKUP(Table5[[#This Row],[Section]],TB_notTB,1,FALSE))),"No",LEFT(Table5[[#This Row],[Section]],3)="ETB","PLS",LEFT(Table5[[#This Row],[Section]],1)="7","PDB",NOT(ISBLANK(Table5[[#This Row],[Section]])),"No")</f>
        <v>No</v>
      </c>
    </row>
    <row r="14947" spans="1:13" x14ac:dyDescent="0.25">
      <c r="A14947" s="130" t="s">
        <v>10807</v>
      </c>
      <c r="B14947" s="130" t="s">
        <v>10808</v>
      </c>
      <c r="C14947" s="130" t="s">
        <v>75</v>
      </c>
      <c r="D14947" s="131">
        <v>1.296</v>
      </c>
      <c r="E14947" s="132">
        <v>104</v>
      </c>
      <c r="F14947" s="132">
        <v>104</v>
      </c>
      <c r="G14947" s="126" t="s">
        <v>13715</v>
      </c>
      <c r="H14947" s="126" t="s">
        <v>20123</v>
      </c>
      <c r="I14947" s="126" t="s">
        <v>21058</v>
      </c>
      <c r="J14947" s="126" t="s">
        <v>26235</v>
      </c>
      <c r="K14947" s="9">
        <f>_xlfn.IFNA(VLOOKUP(Table5[[#This Row],[Section]],SubSill_Tier,2,FALSE),0)</f>
        <v>0</v>
      </c>
      <c r="L14947" s="9" t="str">
        <f t="shared" si="257"/>
        <v>Wall</v>
      </c>
      <c r="M14947" s="205" t="str" cm="1">
        <f t="array" ref="M14947">_xlfn.IFS(NOT(ISERROR(VLOOKUP(Table5[[#This Row],[Section]],TB_notTB,1,FALSE))),"No",LEFT(Table5[[#This Row],[Section]],3)="ETB","PLS",LEFT(Table5[[#This Row],[Section]],1)="7","PDB",NOT(ISBLANK(Table5[[#This Row],[Section]])),"No")</f>
        <v>No</v>
      </c>
    </row>
    <row r="14948" spans="1:13" x14ac:dyDescent="0.25">
      <c r="A14948" s="130" t="s">
        <v>10809</v>
      </c>
      <c r="B14948" s="130" t="s">
        <v>10810</v>
      </c>
      <c r="C14948" s="130" t="s">
        <v>75</v>
      </c>
      <c r="D14948" s="131">
        <v>1.62</v>
      </c>
      <c r="E14948" s="132">
        <v>124</v>
      </c>
      <c r="F14948" s="132">
        <v>124</v>
      </c>
      <c r="G14948" s="126" t="s">
        <v>13715</v>
      </c>
      <c r="H14948" s="126" t="s">
        <v>20123</v>
      </c>
      <c r="I14948" s="126" t="s">
        <v>21058</v>
      </c>
      <c r="J14948" s="126" t="s">
        <v>26235</v>
      </c>
      <c r="K14948" s="9">
        <f>_xlfn.IFNA(VLOOKUP(Table5[[#This Row],[Section]],SubSill_Tier,2,FALSE),0)</f>
        <v>0</v>
      </c>
      <c r="L14948" s="9" t="str">
        <f t="shared" si="257"/>
        <v>Wall</v>
      </c>
      <c r="M14948" s="205" t="str" cm="1">
        <f t="array" ref="M14948">_xlfn.IFS(NOT(ISERROR(VLOOKUP(Table5[[#This Row],[Section]],TB_notTB,1,FALSE))),"No",LEFT(Table5[[#This Row],[Section]],3)="ETB","PLS",LEFT(Table5[[#This Row],[Section]],1)="7","PDB",NOT(ISBLANK(Table5[[#This Row],[Section]])),"No")</f>
        <v>No</v>
      </c>
    </row>
    <row r="14949" spans="1:13" x14ac:dyDescent="0.25">
      <c r="A14949" s="130" t="s">
        <v>10811</v>
      </c>
      <c r="B14949" s="130" t="s">
        <v>10812</v>
      </c>
      <c r="C14949" s="130" t="s">
        <v>75</v>
      </c>
      <c r="D14949" s="131">
        <v>1.944</v>
      </c>
      <c r="E14949" s="132">
        <v>144</v>
      </c>
      <c r="F14949" s="132">
        <v>144</v>
      </c>
      <c r="G14949" s="126" t="s">
        <v>13715</v>
      </c>
      <c r="H14949" s="126" t="s">
        <v>20123</v>
      </c>
      <c r="I14949" s="126" t="s">
        <v>21058</v>
      </c>
      <c r="J14949" s="126" t="s">
        <v>26235</v>
      </c>
      <c r="K14949" s="9">
        <f>_xlfn.IFNA(VLOOKUP(Table5[[#This Row],[Section]],SubSill_Tier,2,FALSE),0)</f>
        <v>0</v>
      </c>
      <c r="L14949" s="9" t="str">
        <f t="shared" si="257"/>
        <v>Wall</v>
      </c>
      <c r="M14949" s="205" t="str" cm="1">
        <f t="array" ref="M14949">_xlfn.IFS(NOT(ISERROR(VLOOKUP(Table5[[#This Row],[Section]],TB_notTB,1,FALSE))),"No",LEFT(Table5[[#This Row],[Section]],3)="ETB","PLS",LEFT(Table5[[#This Row],[Section]],1)="7","PDB",NOT(ISBLANK(Table5[[#This Row],[Section]])),"No")</f>
        <v>No</v>
      </c>
    </row>
    <row r="14950" spans="1:13" x14ac:dyDescent="0.25">
      <c r="A14950" s="130" t="s">
        <v>10813</v>
      </c>
      <c r="B14950" s="130" t="s">
        <v>28934</v>
      </c>
      <c r="C14950" s="130" t="s">
        <v>75</v>
      </c>
      <c r="D14950" s="131">
        <v>2.59</v>
      </c>
      <c r="E14950" s="132">
        <v>182</v>
      </c>
      <c r="F14950" s="132">
        <v>182</v>
      </c>
      <c r="G14950" s="126" t="s">
        <v>13715</v>
      </c>
      <c r="H14950" s="126" t="s">
        <v>20123</v>
      </c>
      <c r="I14950" s="126" t="s">
        <v>21058</v>
      </c>
      <c r="J14950" s="126" t="s">
        <v>26235</v>
      </c>
      <c r="K14950" s="9">
        <f>_xlfn.IFNA(VLOOKUP(Table5[[#This Row],[Section]],SubSill_Tier,2,FALSE),0)</f>
        <v>0</v>
      </c>
      <c r="L14950" s="9" t="str">
        <f t="shared" si="257"/>
        <v/>
      </c>
      <c r="M14950" s="205" t="str" cm="1">
        <f t="array" ref="M14950">_xlfn.IFS(NOT(ISERROR(VLOOKUP(Table5[[#This Row],[Section]],TB_notTB,1,FALSE))),"No",LEFT(Table5[[#This Row],[Section]],3)="ETB","PLS",LEFT(Table5[[#This Row],[Section]],1)="7","PDB",NOT(ISBLANK(Table5[[#This Row],[Section]])),"No")</f>
        <v>No</v>
      </c>
    </row>
    <row r="14951" spans="1:13" x14ac:dyDescent="0.25">
      <c r="A14951" s="130" t="s">
        <v>10814</v>
      </c>
      <c r="B14951" s="130" t="s">
        <v>10815</v>
      </c>
      <c r="C14951" s="130" t="s">
        <v>75</v>
      </c>
      <c r="D14951" s="131">
        <v>3.24</v>
      </c>
      <c r="E14951" s="132">
        <v>224</v>
      </c>
      <c r="F14951" s="132">
        <v>224</v>
      </c>
      <c r="G14951" s="126" t="s">
        <v>13715</v>
      </c>
      <c r="H14951" s="126" t="s">
        <v>20123</v>
      </c>
      <c r="I14951" s="126" t="s">
        <v>21058</v>
      </c>
      <c r="J14951" s="126" t="s">
        <v>26240</v>
      </c>
      <c r="K14951" s="9">
        <f>_xlfn.IFNA(VLOOKUP(Table5[[#This Row],[Section]],SubSill_Tier,2,FALSE),0)</f>
        <v>0</v>
      </c>
      <c r="L14951" s="9" t="str">
        <f t="shared" si="257"/>
        <v>Wall</v>
      </c>
      <c r="M14951" s="205" t="str" cm="1">
        <f t="array" ref="M14951">_xlfn.IFS(NOT(ISERROR(VLOOKUP(Table5[[#This Row],[Section]],TB_notTB,1,FALSE))),"No",LEFT(Table5[[#This Row],[Section]],3)="ETB","PLS",LEFT(Table5[[#This Row],[Section]],1)="7","PDB",NOT(ISBLANK(Table5[[#This Row],[Section]])),"No")</f>
        <v>No</v>
      </c>
    </row>
    <row r="14952" spans="1:13" x14ac:dyDescent="0.25">
      <c r="A14952" s="130" t="s">
        <v>10816</v>
      </c>
      <c r="B14952" s="130" t="s">
        <v>10817</v>
      </c>
      <c r="C14952" s="130" t="s">
        <v>75</v>
      </c>
      <c r="D14952" s="131">
        <v>5.1840000000000002</v>
      </c>
      <c r="E14952" s="132">
        <v>344</v>
      </c>
      <c r="F14952" s="132">
        <v>344</v>
      </c>
      <c r="G14952" s="126" t="s">
        <v>13715</v>
      </c>
      <c r="H14952" s="126" t="s">
        <v>20123</v>
      </c>
      <c r="I14952" s="126" t="s">
        <v>21058</v>
      </c>
      <c r="J14952" s="126" t="s">
        <v>26245</v>
      </c>
      <c r="K14952" s="9">
        <f>_xlfn.IFNA(VLOOKUP(Table5[[#This Row],[Section]],SubSill_Tier,2,FALSE),0)</f>
        <v>0</v>
      </c>
      <c r="L14952" s="9" t="str">
        <f t="shared" si="257"/>
        <v>Wall</v>
      </c>
      <c r="M14952" s="205" t="str" cm="1">
        <f t="array" ref="M14952">_xlfn.IFS(NOT(ISERROR(VLOOKUP(Table5[[#This Row],[Section]],TB_notTB,1,FALSE))),"No",LEFT(Table5[[#This Row],[Section]],3)="ETB","PLS",LEFT(Table5[[#This Row],[Section]],1)="7","PDB",NOT(ISBLANK(Table5[[#This Row],[Section]])),"No")</f>
        <v>No</v>
      </c>
    </row>
    <row r="14953" spans="1:13" x14ac:dyDescent="0.25">
      <c r="A14953" s="130" t="s">
        <v>10818</v>
      </c>
      <c r="B14953" s="130" t="s">
        <v>10819</v>
      </c>
      <c r="C14953" s="130" t="s">
        <v>75</v>
      </c>
      <c r="D14953" s="131">
        <v>3.456</v>
      </c>
      <c r="E14953" s="132">
        <v>192</v>
      </c>
      <c r="F14953" s="132">
        <v>192</v>
      </c>
      <c r="G14953" s="126" t="s">
        <v>13715</v>
      </c>
      <c r="H14953" s="126" t="s">
        <v>20123</v>
      </c>
      <c r="I14953" s="126" t="s">
        <v>21058</v>
      </c>
      <c r="J14953" s="126" t="s">
        <v>26240</v>
      </c>
      <c r="K14953" s="9">
        <f>_xlfn.IFNA(VLOOKUP(Table5[[#This Row],[Section]],SubSill_Tier,2,FALSE),0)</f>
        <v>0</v>
      </c>
      <c r="L14953" s="9" t="str">
        <f t="shared" si="257"/>
        <v>Wall</v>
      </c>
      <c r="M14953" s="205" t="str" cm="1">
        <f t="array" ref="M14953">_xlfn.IFS(NOT(ISERROR(VLOOKUP(Table5[[#This Row],[Section]],TB_notTB,1,FALSE))),"No",LEFT(Table5[[#This Row],[Section]],3)="ETB","PLS",LEFT(Table5[[#This Row],[Section]],1)="7","PDB",NOT(ISBLANK(Table5[[#This Row],[Section]])),"No")</f>
        <v>No</v>
      </c>
    </row>
    <row r="14954" spans="1:13" x14ac:dyDescent="0.25">
      <c r="A14954" s="130" t="s">
        <v>10820</v>
      </c>
      <c r="B14954" s="130" t="s">
        <v>10821</v>
      </c>
      <c r="C14954" s="130" t="s">
        <v>75</v>
      </c>
      <c r="D14954" s="131">
        <v>1.35</v>
      </c>
      <c r="E14954" s="132">
        <v>100</v>
      </c>
      <c r="F14954" s="132">
        <v>100</v>
      </c>
      <c r="G14954" s="126" t="s">
        <v>13715</v>
      </c>
      <c r="H14954" s="126" t="s">
        <v>20123</v>
      </c>
      <c r="I14954" s="126" t="s">
        <v>21058</v>
      </c>
      <c r="J14954" s="126" t="s">
        <v>26235</v>
      </c>
      <c r="K14954" s="9">
        <f>_xlfn.IFNA(VLOOKUP(Table5[[#This Row],[Section]],SubSill_Tier,2,FALSE),0)</f>
        <v>0</v>
      </c>
      <c r="L14954" s="9" t="str">
        <f t="shared" si="257"/>
        <v>Wall</v>
      </c>
      <c r="M14954" s="205" t="str" cm="1">
        <f t="array" ref="M14954">_xlfn.IFS(NOT(ISERROR(VLOOKUP(Table5[[#This Row],[Section]],TB_notTB,1,FALSE))),"No",LEFT(Table5[[#This Row],[Section]],3)="ETB","PLS",LEFT(Table5[[#This Row],[Section]],1)="7","PDB",NOT(ISBLANK(Table5[[#This Row],[Section]])),"No")</f>
        <v>No</v>
      </c>
    </row>
    <row r="14955" spans="1:13" x14ac:dyDescent="0.25">
      <c r="A14955" s="130" t="s">
        <v>10822</v>
      </c>
      <c r="B14955" s="130" t="s">
        <v>10823</v>
      </c>
      <c r="C14955" s="130" t="s">
        <v>75</v>
      </c>
      <c r="D14955" s="131">
        <v>2.7</v>
      </c>
      <c r="E14955" s="132">
        <v>140</v>
      </c>
      <c r="F14955" s="132">
        <v>140</v>
      </c>
      <c r="G14955" s="126" t="s">
        <v>13715</v>
      </c>
      <c r="H14955" s="126" t="s">
        <v>20123</v>
      </c>
      <c r="I14955" s="126" t="s">
        <v>21058</v>
      </c>
      <c r="J14955" s="126" t="s">
        <v>26235</v>
      </c>
      <c r="K14955" s="9">
        <f>_xlfn.IFNA(VLOOKUP(Table5[[#This Row],[Section]],SubSill_Tier,2,FALSE),0)</f>
        <v>0</v>
      </c>
      <c r="L14955" s="9" t="str">
        <f t="shared" si="257"/>
        <v>Wall</v>
      </c>
      <c r="M14955" s="205" t="str" cm="1">
        <f t="array" ref="M14955">_xlfn.IFS(NOT(ISERROR(VLOOKUP(Table5[[#This Row],[Section]],TB_notTB,1,FALSE))),"No",LEFT(Table5[[#This Row],[Section]],3)="ETB","PLS",LEFT(Table5[[#This Row],[Section]],1)="7","PDB",NOT(ISBLANK(Table5[[#This Row],[Section]])),"No")</f>
        <v>No</v>
      </c>
    </row>
    <row r="14956" spans="1:13" x14ac:dyDescent="0.25">
      <c r="A14956" s="130" t="s">
        <v>10824</v>
      </c>
      <c r="B14956" s="130" t="s">
        <v>10825</v>
      </c>
      <c r="C14956" s="130" t="s">
        <v>75</v>
      </c>
      <c r="D14956" s="131">
        <v>2.7</v>
      </c>
      <c r="E14956" s="132">
        <v>130</v>
      </c>
      <c r="F14956" s="132">
        <v>130</v>
      </c>
      <c r="G14956" s="126" t="s">
        <v>13715</v>
      </c>
      <c r="H14956" s="126" t="s">
        <v>20123</v>
      </c>
      <c r="I14956" s="126" t="s">
        <v>21058</v>
      </c>
      <c r="J14956" s="126" t="s">
        <v>26235</v>
      </c>
      <c r="K14956" s="9">
        <f>_xlfn.IFNA(VLOOKUP(Table5[[#This Row],[Section]],SubSill_Tier,2,FALSE),0)</f>
        <v>0</v>
      </c>
      <c r="L14956" s="9" t="str">
        <f t="shared" si="257"/>
        <v>Wall</v>
      </c>
      <c r="M14956" s="205" t="str" cm="1">
        <f t="array" ref="M14956">_xlfn.IFS(NOT(ISERROR(VLOOKUP(Table5[[#This Row],[Section]],TB_notTB,1,FALSE))),"No",LEFT(Table5[[#This Row],[Section]],3)="ETB","PLS",LEFT(Table5[[#This Row],[Section]],1)="7","PDB",NOT(ISBLANK(Table5[[#This Row],[Section]])),"No")</f>
        <v>No</v>
      </c>
    </row>
    <row r="14957" spans="1:13" x14ac:dyDescent="0.25">
      <c r="A14957" s="130" t="s">
        <v>10826</v>
      </c>
      <c r="B14957" s="130" t="s">
        <v>10827</v>
      </c>
      <c r="C14957" s="130" t="s">
        <v>75</v>
      </c>
      <c r="D14957" s="131">
        <v>3.375</v>
      </c>
      <c r="E14957" s="132">
        <v>150</v>
      </c>
      <c r="F14957" s="132">
        <v>150</v>
      </c>
      <c r="G14957" s="126" t="s">
        <v>13715</v>
      </c>
      <c r="H14957" s="126" t="s">
        <v>20123</v>
      </c>
      <c r="I14957" s="126" t="s">
        <v>21058</v>
      </c>
      <c r="J14957" s="126" t="s">
        <v>26240</v>
      </c>
      <c r="K14957" s="9">
        <f>_xlfn.IFNA(VLOOKUP(Table5[[#This Row],[Section]],SubSill_Tier,2,FALSE),0)</f>
        <v>0</v>
      </c>
      <c r="L14957" s="9" t="str">
        <f t="shared" si="257"/>
        <v>Wall</v>
      </c>
      <c r="M14957" s="205" t="str" cm="1">
        <f t="array" ref="M14957">_xlfn.IFS(NOT(ISERROR(VLOOKUP(Table5[[#This Row],[Section]],TB_notTB,1,FALSE))),"No",LEFT(Table5[[#This Row],[Section]],3)="ETB","PLS",LEFT(Table5[[#This Row],[Section]],1)="7","PDB",NOT(ISBLANK(Table5[[#This Row],[Section]])),"No")</f>
        <v>No</v>
      </c>
    </row>
    <row r="14958" spans="1:13" x14ac:dyDescent="0.25">
      <c r="A14958" s="130" t="s">
        <v>10828</v>
      </c>
      <c r="B14958" s="130" t="s">
        <v>10829</v>
      </c>
      <c r="C14958" s="130" t="s">
        <v>75</v>
      </c>
      <c r="D14958" s="131">
        <v>5.4</v>
      </c>
      <c r="E14958" s="132">
        <v>210</v>
      </c>
      <c r="F14958" s="132">
        <v>210</v>
      </c>
      <c r="G14958" s="126" t="s">
        <v>13715</v>
      </c>
      <c r="H14958" s="126" t="s">
        <v>20123</v>
      </c>
      <c r="I14958" s="126" t="s">
        <v>21058</v>
      </c>
      <c r="J14958" s="126" t="s">
        <v>26245</v>
      </c>
      <c r="K14958" s="9">
        <f>_xlfn.IFNA(VLOOKUP(Table5[[#This Row],[Section]],SubSill_Tier,2,FALSE),0)</f>
        <v>0</v>
      </c>
      <c r="L14958" s="9" t="str">
        <f t="shared" si="257"/>
        <v>Wall</v>
      </c>
      <c r="M14958" s="205" t="str" cm="1">
        <f t="array" ref="M14958">_xlfn.IFS(NOT(ISERROR(VLOOKUP(Table5[[#This Row],[Section]],TB_notTB,1,FALSE))),"No",LEFT(Table5[[#This Row],[Section]],3)="ETB","PLS",LEFT(Table5[[#This Row],[Section]],1)="7","PDB",NOT(ISBLANK(Table5[[#This Row],[Section]])),"No")</f>
        <v>No</v>
      </c>
    </row>
    <row r="14959" spans="1:13" x14ac:dyDescent="0.25">
      <c r="A14959" s="130" t="s">
        <v>10830</v>
      </c>
      <c r="B14959" s="130" t="s">
        <v>10831</v>
      </c>
      <c r="C14959" s="130" t="s">
        <v>75</v>
      </c>
      <c r="D14959" s="131">
        <v>6.75</v>
      </c>
      <c r="E14959" s="132">
        <v>250</v>
      </c>
      <c r="F14959" s="132">
        <v>250</v>
      </c>
      <c r="G14959" s="126" t="s">
        <v>13715</v>
      </c>
      <c r="H14959" s="126" t="s">
        <v>20123</v>
      </c>
      <c r="I14959" s="126" t="s">
        <v>21058</v>
      </c>
      <c r="J14959" s="126" t="s">
        <v>26245</v>
      </c>
      <c r="K14959" s="9">
        <f>_xlfn.IFNA(VLOOKUP(Table5[[#This Row],[Section]],SubSill_Tier,2,FALSE),0)</f>
        <v>0</v>
      </c>
      <c r="L14959" s="9" t="str">
        <f t="shared" si="257"/>
        <v>Wall</v>
      </c>
      <c r="M14959" s="205" t="str" cm="1">
        <f t="array" ref="M14959">_xlfn.IFS(NOT(ISERROR(VLOOKUP(Table5[[#This Row],[Section]],TB_notTB,1,FALSE))),"No",LEFT(Table5[[#This Row],[Section]],3)="ETB","PLS",LEFT(Table5[[#This Row],[Section]],1)="7","PDB",NOT(ISBLANK(Table5[[#This Row],[Section]])),"No")</f>
        <v>No</v>
      </c>
    </row>
    <row r="14960" spans="1:13" x14ac:dyDescent="0.25">
      <c r="A14960" s="130" t="s">
        <v>10832</v>
      </c>
      <c r="B14960" s="130" t="s">
        <v>10833</v>
      </c>
      <c r="C14960" s="130" t="s">
        <v>75</v>
      </c>
      <c r="D14960" s="131">
        <v>10.8</v>
      </c>
      <c r="E14960" s="132">
        <v>370</v>
      </c>
      <c r="F14960" s="132">
        <v>370</v>
      </c>
      <c r="G14960" s="126" t="s">
        <v>13715</v>
      </c>
      <c r="H14960" s="126" t="s">
        <v>20123</v>
      </c>
      <c r="I14960" s="126" t="s">
        <v>21058</v>
      </c>
      <c r="J14960" s="126" t="s">
        <v>26248</v>
      </c>
      <c r="K14960" s="9">
        <f>_xlfn.IFNA(VLOOKUP(Table5[[#This Row],[Section]],SubSill_Tier,2,FALSE),0)</f>
        <v>0</v>
      </c>
      <c r="L14960" s="9" t="str">
        <f t="shared" si="257"/>
        <v>Wall</v>
      </c>
      <c r="M14960" s="205" t="str" cm="1">
        <f t="array" ref="M14960">_xlfn.IFS(NOT(ISERROR(VLOOKUP(Table5[[#This Row],[Section]],TB_notTB,1,FALSE))),"No",LEFT(Table5[[#This Row],[Section]],3)="ETB","PLS",LEFT(Table5[[#This Row],[Section]],1)="7","PDB",NOT(ISBLANK(Table5[[#This Row],[Section]])),"No")</f>
        <v>No</v>
      </c>
    </row>
    <row r="14961" spans="1:13" x14ac:dyDescent="0.25">
      <c r="A14961" s="130" t="s">
        <v>10834</v>
      </c>
      <c r="B14961" s="130" t="s">
        <v>17212</v>
      </c>
      <c r="C14961" s="130" t="s">
        <v>75</v>
      </c>
      <c r="D14961" s="131">
        <v>0.54100000000000004</v>
      </c>
      <c r="E14961" s="132">
        <v>100</v>
      </c>
      <c r="F14961" s="132">
        <v>100</v>
      </c>
      <c r="G14961" s="126" t="s">
        <v>13715</v>
      </c>
      <c r="H14961" s="126" t="s">
        <v>20123</v>
      </c>
      <c r="I14961" s="126" t="s">
        <v>21058</v>
      </c>
      <c r="J14961" s="126" t="s">
        <v>26235</v>
      </c>
      <c r="K14961" s="9">
        <f>_xlfn.IFNA(VLOOKUP(Table5[[#This Row],[Section]],SubSill_Tier,2,FALSE),0)</f>
        <v>0</v>
      </c>
      <c r="L14961" s="9" t="str">
        <f t="shared" si="257"/>
        <v>Wall</v>
      </c>
      <c r="M14961" s="205" t="str" cm="1">
        <f t="array" ref="M14961">_xlfn.IFS(NOT(ISERROR(VLOOKUP(Table5[[#This Row],[Section]],TB_notTB,1,FALSE))),"No",LEFT(Table5[[#This Row],[Section]],3)="ETB","PLS",LEFT(Table5[[#This Row],[Section]],1)="7","PDB",NOT(ISBLANK(Table5[[#This Row],[Section]])),"No")</f>
        <v>No</v>
      </c>
    </row>
    <row r="14962" spans="1:13" x14ac:dyDescent="0.25">
      <c r="A14962" s="130" t="s">
        <v>10835</v>
      </c>
      <c r="B14962" s="130" t="s">
        <v>17222</v>
      </c>
      <c r="C14962" s="130" t="s">
        <v>75</v>
      </c>
      <c r="D14962" s="131">
        <v>0.56699999999999995</v>
      </c>
      <c r="E14962" s="132">
        <v>100</v>
      </c>
      <c r="F14962" s="132">
        <v>100</v>
      </c>
      <c r="G14962" s="126" t="s">
        <v>13715</v>
      </c>
      <c r="H14962" s="126" t="s">
        <v>20123</v>
      </c>
      <c r="I14962" s="126" t="s">
        <v>21058</v>
      </c>
      <c r="J14962" s="126" t="s">
        <v>26236</v>
      </c>
      <c r="K14962" s="9">
        <f>_xlfn.IFNA(VLOOKUP(Table5[[#This Row],[Section]],SubSill_Tier,2,FALSE),0)</f>
        <v>0</v>
      </c>
      <c r="L14962" s="9" t="str">
        <f t="shared" si="257"/>
        <v/>
      </c>
      <c r="M14962" s="205" t="str" cm="1">
        <f t="array" ref="M14962">_xlfn.IFS(NOT(ISERROR(VLOOKUP(Table5[[#This Row],[Section]],TB_notTB,1,FALSE))),"No",LEFT(Table5[[#This Row],[Section]],3)="ETB","PLS",LEFT(Table5[[#This Row],[Section]],1)="7","PDB",NOT(ISBLANK(Table5[[#This Row],[Section]])),"No")</f>
        <v>No</v>
      </c>
    </row>
    <row r="14963" spans="1:13" x14ac:dyDescent="0.25">
      <c r="A14963" s="130" t="s">
        <v>10836</v>
      </c>
      <c r="B14963" s="130" t="s">
        <v>17222</v>
      </c>
      <c r="C14963" s="130" t="s">
        <v>75</v>
      </c>
      <c r="D14963" s="131">
        <v>1.9930000000000001</v>
      </c>
      <c r="E14963" s="132">
        <v>329</v>
      </c>
      <c r="F14963" s="132">
        <v>329</v>
      </c>
      <c r="G14963" s="126" t="s">
        <v>13715</v>
      </c>
      <c r="H14963" s="126" t="s">
        <v>20123</v>
      </c>
      <c r="I14963" s="126" t="s">
        <v>21058</v>
      </c>
      <c r="J14963" s="126" t="s">
        <v>26236</v>
      </c>
      <c r="K14963" s="9">
        <f>_xlfn.IFNA(VLOOKUP(Table5[[#This Row],[Section]],SubSill_Tier,2,FALSE),0)</f>
        <v>0</v>
      </c>
      <c r="L14963" s="9" t="str">
        <f t="shared" si="257"/>
        <v/>
      </c>
      <c r="M14963" s="205" t="str" cm="1">
        <f t="array" ref="M14963">_xlfn.IFS(NOT(ISERROR(VLOOKUP(Table5[[#This Row],[Section]],TB_notTB,1,FALSE))),"No",LEFT(Table5[[#This Row],[Section]],3)="ETB","PLS",LEFT(Table5[[#This Row],[Section]],1)="7","PDB",NOT(ISBLANK(Table5[[#This Row],[Section]])),"No")</f>
        <v>No</v>
      </c>
    </row>
    <row r="14964" spans="1:13" x14ac:dyDescent="0.25">
      <c r="A14964" s="130" t="s">
        <v>10837</v>
      </c>
      <c r="B14964" s="130" t="s">
        <v>28935</v>
      </c>
      <c r="C14964" s="130" t="s">
        <v>75</v>
      </c>
      <c r="D14964" s="131">
        <v>0.877</v>
      </c>
      <c r="E14964" s="132">
        <v>139</v>
      </c>
      <c r="F14964" s="132">
        <v>139</v>
      </c>
      <c r="G14964" s="126" t="s">
        <v>13715</v>
      </c>
      <c r="H14964" s="126" t="s">
        <v>20123</v>
      </c>
      <c r="I14964" s="126" t="s">
        <v>21058</v>
      </c>
      <c r="J14964" s="126" t="s">
        <v>26235</v>
      </c>
      <c r="K14964" s="9">
        <f>_xlfn.IFNA(VLOOKUP(Table5[[#This Row],[Section]],SubSill_Tier,2,FALSE),0)</f>
        <v>0</v>
      </c>
      <c r="L14964" s="9" t="str">
        <f t="shared" si="257"/>
        <v>Wall</v>
      </c>
      <c r="M14964" s="205" t="str" cm="1">
        <f t="array" ref="M14964">_xlfn.IFS(NOT(ISERROR(VLOOKUP(Table5[[#This Row],[Section]],TB_notTB,1,FALSE))),"No",LEFT(Table5[[#This Row],[Section]],3)="ETB","PLS",LEFT(Table5[[#This Row],[Section]],1)="7","PDB",NOT(ISBLANK(Table5[[#This Row],[Section]])),"No")</f>
        <v>No</v>
      </c>
    </row>
    <row r="14965" spans="1:13" x14ac:dyDescent="0.25">
      <c r="A14965" s="130" t="s">
        <v>10838</v>
      </c>
      <c r="B14965" s="130" t="s">
        <v>7676</v>
      </c>
      <c r="C14965" s="130" t="s">
        <v>75</v>
      </c>
      <c r="D14965" s="131">
        <v>0.67500000000000004</v>
      </c>
      <c r="E14965" s="132">
        <v>110</v>
      </c>
      <c r="F14965" s="132">
        <v>110</v>
      </c>
      <c r="G14965" s="126" t="s">
        <v>13715</v>
      </c>
      <c r="H14965" s="126" t="s">
        <v>20123</v>
      </c>
      <c r="I14965" s="126" t="s">
        <v>21058</v>
      </c>
      <c r="J14965" s="126" t="s">
        <v>26235</v>
      </c>
      <c r="K14965" s="9">
        <f>_xlfn.IFNA(VLOOKUP(Table5[[#This Row],[Section]],SubSill_Tier,2,FALSE),0)</f>
        <v>0</v>
      </c>
      <c r="L14965" s="9" t="str">
        <f t="shared" si="257"/>
        <v>Wall</v>
      </c>
      <c r="M14965" s="205" t="str" cm="1">
        <f t="array" ref="M14965">_xlfn.IFS(NOT(ISERROR(VLOOKUP(Table5[[#This Row],[Section]],TB_notTB,1,FALSE))),"No",LEFT(Table5[[#This Row],[Section]],3)="ETB","PLS",LEFT(Table5[[#This Row],[Section]],1)="7","PDB",NOT(ISBLANK(Table5[[#This Row],[Section]])),"No")</f>
        <v>No</v>
      </c>
    </row>
    <row r="14966" spans="1:13" x14ac:dyDescent="0.25">
      <c r="A14966" s="130" t="s">
        <v>10839</v>
      </c>
      <c r="B14966" s="130" t="s">
        <v>17222</v>
      </c>
      <c r="C14966" s="130" t="s">
        <v>75</v>
      </c>
      <c r="D14966" s="131">
        <v>0.60699999999999998</v>
      </c>
      <c r="E14966" s="132">
        <v>100</v>
      </c>
      <c r="F14966" s="132">
        <v>100</v>
      </c>
      <c r="G14966" s="126" t="s">
        <v>13715</v>
      </c>
      <c r="H14966" s="126" t="s">
        <v>20123</v>
      </c>
      <c r="I14966" s="126" t="s">
        <v>21058</v>
      </c>
      <c r="J14966" s="126" t="s">
        <v>26236</v>
      </c>
      <c r="K14966" s="9">
        <f>_xlfn.IFNA(VLOOKUP(Table5[[#This Row],[Section]],SubSill_Tier,2,FALSE),0)</f>
        <v>0</v>
      </c>
      <c r="L14966" s="9" t="str">
        <f t="shared" si="257"/>
        <v/>
      </c>
      <c r="M14966" s="205" t="str" cm="1">
        <f t="array" ref="M14966">_xlfn.IFS(NOT(ISERROR(VLOOKUP(Table5[[#This Row],[Section]],TB_notTB,1,FALSE))),"No",LEFT(Table5[[#This Row],[Section]],3)="ETB","PLS",LEFT(Table5[[#This Row],[Section]],1)="7","PDB",NOT(ISBLANK(Table5[[#This Row],[Section]])),"No")</f>
        <v>No</v>
      </c>
    </row>
    <row r="14967" spans="1:13" x14ac:dyDescent="0.25">
      <c r="A14967" s="130" t="s">
        <v>10840</v>
      </c>
      <c r="B14967" s="130" t="s">
        <v>7674</v>
      </c>
      <c r="C14967" s="130" t="s">
        <v>75</v>
      </c>
      <c r="D14967" s="131">
        <v>0.43099999999999999</v>
      </c>
      <c r="E14967" s="132">
        <v>100</v>
      </c>
      <c r="F14967" s="132">
        <v>100</v>
      </c>
      <c r="G14967" s="126" t="s">
        <v>13715</v>
      </c>
      <c r="H14967" s="126" t="s">
        <v>20123</v>
      </c>
      <c r="I14967" s="126" t="s">
        <v>21058</v>
      </c>
      <c r="J14967" s="126" t="s">
        <v>26235</v>
      </c>
      <c r="K14967" s="9">
        <f>_xlfn.IFNA(VLOOKUP(Table5[[#This Row],[Section]],SubSill_Tier,2,FALSE),0)</f>
        <v>0</v>
      </c>
      <c r="L14967" s="9" t="str">
        <f t="shared" si="257"/>
        <v>Wall</v>
      </c>
      <c r="M14967" s="205" t="str" cm="1">
        <f t="array" ref="M14967">_xlfn.IFS(NOT(ISERROR(VLOOKUP(Table5[[#This Row],[Section]],TB_notTB,1,FALSE))),"No",LEFT(Table5[[#This Row],[Section]],3)="ETB","PLS",LEFT(Table5[[#This Row],[Section]],1)="7","PDB",NOT(ISBLANK(Table5[[#This Row],[Section]])),"No")</f>
        <v>No</v>
      </c>
    </row>
    <row r="14968" spans="1:13" x14ac:dyDescent="0.25">
      <c r="A14968" s="130" t="s">
        <v>10841</v>
      </c>
      <c r="B14968" s="130" t="s">
        <v>8704</v>
      </c>
      <c r="C14968" s="130" t="s">
        <v>75</v>
      </c>
      <c r="D14968" s="131">
        <v>0.33800000000000002</v>
      </c>
      <c r="E14968" s="132">
        <v>100</v>
      </c>
      <c r="F14968" s="132">
        <v>100</v>
      </c>
      <c r="G14968" s="126" t="s">
        <v>13715</v>
      </c>
      <c r="H14968" s="126" t="s">
        <v>20123</v>
      </c>
      <c r="I14968" s="126" t="s">
        <v>21058</v>
      </c>
      <c r="J14968" s="126" t="s">
        <v>26235</v>
      </c>
      <c r="K14968" s="9">
        <f>_xlfn.IFNA(VLOOKUP(Table5[[#This Row],[Section]],SubSill_Tier,2,FALSE),0)</f>
        <v>0</v>
      </c>
      <c r="L14968" s="9" t="str">
        <f t="shared" si="257"/>
        <v>Wall</v>
      </c>
      <c r="M14968" s="205" t="str" cm="1">
        <f t="array" ref="M14968">_xlfn.IFS(NOT(ISERROR(VLOOKUP(Table5[[#This Row],[Section]],TB_notTB,1,FALSE))),"No",LEFT(Table5[[#This Row],[Section]],3)="ETB","PLS",LEFT(Table5[[#This Row],[Section]],1)="7","PDB",NOT(ISBLANK(Table5[[#This Row],[Section]])),"No")</f>
        <v>No</v>
      </c>
    </row>
    <row r="14969" spans="1:13" x14ac:dyDescent="0.25">
      <c r="A14969" s="130" t="s">
        <v>10842</v>
      </c>
      <c r="B14969" s="130" t="s">
        <v>17222</v>
      </c>
      <c r="C14969" s="130" t="s">
        <v>75</v>
      </c>
      <c r="D14969" s="131">
        <v>1.62</v>
      </c>
      <c r="E14969" s="132">
        <v>166</v>
      </c>
      <c r="F14969" s="132">
        <v>166</v>
      </c>
      <c r="G14969" s="126" t="s">
        <v>13715</v>
      </c>
      <c r="H14969" s="126" t="s">
        <v>20123</v>
      </c>
      <c r="I14969" s="126" t="s">
        <v>21058</v>
      </c>
      <c r="J14969" s="126" t="s">
        <v>26236</v>
      </c>
      <c r="K14969" s="9">
        <f>_xlfn.IFNA(VLOOKUP(Table5[[#This Row],[Section]],SubSill_Tier,2,FALSE),0)</f>
        <v>0</v>
      </c>
      <c r="L14969" s="9" t="str">
        <f t="shared" si="257"/>
        <v/>
      </c>
      <c r="M14969" s="205" t="str" cm="1">
        <f t="array" ref="M14969">_xlfn.IFS(NOT(ISERROR(VLOOKUP(Table5[[#This Row],[Section]],TB_notTB,1,FALSE))),"No",LEFT(Table5[[#This Row],[Section]],3)="ETB","PLS",LEFT(Table5[[#This Row],[Section]],1)="7","PDB",NOT(ISBLANK(Table5[[#This Row],[Section]])),"No")</f>
        <v>No</v>
      </c>
    </row>
    <row r="14970" spans="1:13" x14ac:dyDescent="0.25">
      <c r="A14970" s="130" t="s">
        <v>10843</v>
      </c>
      <c r="B14970" s="130" t="s">
        <v>7676</v>
      </c>
      <c r="C14970" s="130" t="s">
        <v>75</v>
      </c>
      <c r="D14970" s="131">
        <v>0.67500000000000004</v>
      </c>
      <c r="E14970" s="132">
        <v>110</v>
      </c>
      <c r="F14970" s="132">
        <v>110</v>
      </c>
      <c r="G14970" s="126" t="s">
        <v>13715</v>
      </c>
      <c r="H14970" s="126" t="s">
        <v>20123</v>
      </c>
      <c r="I14970" s="126" t="s">
        <v>21058</v>
      </c>
      <c r="J14970" s="126" t="s">
        <v>26236</v>
      </c>
      <c r="K14970" s="9">
        <f>_xlfn.IFNA(VLOOKUP(Table5[[#This Row],[Section]],SubSill_Tier,2,FALSE),0)</f>
        <v>0</v>
      </c>
      <c r="L14970" s="9" t="str">
        <f t="shared" si="257"/>
        <v>Wall</v>
      </c>
      <c r="M14970" s="205" t="str" cm="1">
        <f t="array" ref="M14970">_xlfn.IFS(NOT(ISERROR(VLOOKUP(Table5[[#This Row],[Section]],TB_notTB,1,FALSE))),"No",LEFT(Table5[[#This Row],[Section]],3)="ETB","PLS",LEFT(Table5[[#This Row],[Section]],1)="7","PDB",NOT(ISBLANK(Table5[[#This Row],[Section]])),"No")</f>
        <v>No</v>
      </c>
    </row>
    <row r="14971" spans="1:13" x14ac:dyDescent="0.25">
      <c r="A14971" s="130" t="s">
        <v>10844</v>
      </c>
      <c r="B14971" s="130" t="s">
        <v>28936</v>
      </c>
      <c r="C14971" s="130" t="s">
        <v>75</v>
      </c>
      <c r="D14971" s="131">
        <v>0.26900000000000002</v>
      </c>
      <c r="E14971" s="132">
        <v>100</v>
      </c>
      <c r="F14971" s="132">
        <v>100</v>
      </c>
      <c r="G14971" s="126" t="s">
        <v>13715</v>
      </c>
      <c r="H14971" s="126" t="s">
        <v>20123</v>
      </c>
      <c r="I14971" s="126" t="s">
        <v>21058</v>
      </c>
      <c r="J14971" s="126" t="s">
        <v>26235</v>
      </c>
      <c r="K14971" s="9">
        <f>_xlfn.IFNA(VLOOKUP(Table5[[#This Row],[Section]],SubSill_Tier,2,FALSE),0)</f>
        <v>0</v>
      </c>
      <c r="L14971" s="9" t="str">
        <f t="shared" si="257"/>
        <v>Wall</v>
      </c>
      <c r="M14971" s="205" t="str" cm="1">
        <f t="array" ref="M14971">_xlfn.IFS(NOT(ISERROR(VLOOKUP(Table5[[#This Row],[Section]],TB_notTB,1,FALSE))),"No",LEFT(Table5[[#This Row],[Section]],3)="ETB","PLS",LEFT(Table5[[#This Row],[Section]],1)="7","PDB",NOT(ISBLANK(Table5[[#This Row],[Section]])),"No")</f>
        <v>No</v>
      </c>
    </row>
    <row r="14972" spans="1:13" x14ac:dyDescent="0.25">
      <c r="A14972" s="130" t="s">
        <v>10845</v>
      </c>
      <c r="B14972" s="130" t="s">
        <v>28937</v>
      </c>
      <c r="C14972" s="130" t="s">
        <v>75</v>
      </c>
      <c r="D14972" s="131">
        <v>0.97199999999999998</v>
      </c>
      <c r="E14972" s="132">
        <v>132</v>
      </c>
      <c r="F14972" s="132">
        <v>132</v>
      </c>
      <c r="G14972" s="126" t="s">
        <v>13715</v>
      </c>
      <c r="H14972" s="126" t="s">
        <v>20123</v>
      </c>
      <c r="I14972" s="126" t="s">
        <v>21058</v>
      </c>
      <c r="J14972" s="126" t="s">
        <v>26235</v>
      </c>
      <c r="K14972" s="9">
        <f>_xlfn.IFNA(VLOOKUP(Table5[[#This Row],[Section]],SubSill_Tier,2,FALSE),0)</f>
        <v>0</v>
      </c>
      <c r="L14972" s="9" t="str">
        <f t="shared" si="257"/>
        <v>Wall</v>
      </c>
      <c r="M14972" s="205" t="str" cm="1">
        <f t="array" ref="M14972">_xlfn.IFS(NOT(ISERROR(VLOOKUP(Table5[[#This Row],[Section]],TB_notTB,1,FALSE))),"No",LEFT(Table5[[#This Row],[Section]],3)="ETB","PLS",LEFT(Table5[[#This Row],[Section]],1)="7","PDB",NOT(ISBLANK(Table5[[#This Row],[Section]])),"No")</f>
        <v>No</v>
      </c>
    </row>
    <row r="14973" spans="1:13" x14ac:dyDescent="0.25">
      <c r="A14973" s="130" t="s">
        <v>10846</v>
      </c>
      <c r="B14973" s="130" t="s">
        <v>28938</v>
      </c>
      <c r="C14973" s="130" t="s">
        <v>75</v>
      </c>
      <c r="D14973" s="131">
        <v>1.62</v>
      </c>
      <c r="E14973" s="132">
        <v>140</v>
      </c>
      <c r="F14973" s="132">
        <v>140</v>
      </c>
      <c r="G14973" s="126" t="s">
        <v>13715</v>
      </c>
      <c r="H14973" s="126" t="s">
        <v>20123</v>
      </c>
      <c r="I14973" s="126" t="s">
        <v>21058</v>
      </c>
      <c r="J14973" s="126" t="s">
        <v>26235</v>
      </c>
      <c r="K14973" s="9">
        <f>_xlfn.IFNA(VLOOKUP(Table5[[#This Row],[Section]],SubSill_Tier,2,FALSE),0)</f>
        <v>0</v>
      </c>
      <c r="L14973" s="9" t="str">
        <f t="shared" si="257"/>
        <v>Wall</v>
      </c>
      <c r="M14973" s="205" t="str" cm="1">
        <f t="array" ref="M14973">_xlfn.IFS(NOT(ISERROR(VLOOKUP(Table5[[#This Row],[Section]],TB_notTB,1,FALSE))),"No",LEFT(Table5[[#This Row],[Section]],3)="ETB","PLS",LEFT(Table5[[#This Row],[Section]],1)="7","PDB",NOT(ISBLANK(Table5[[#This Row],[Section]])),"No")</f>
        <v>No</v>
      </c>
    </row>
    <row r="14974" spans="1:13" x14ac:dyDescent="0.25">
      <c r="A14974" s="130" t="s">
        <v>10847</v>
      </c>
      <c r="B14974" s="130" t="s">
        <v>10848</v>
      </c>
      <c r="C14974" s="130" t="s">
        <v>75</v>
      </c>
      <c r="D14974" s="131">
        <v>0.74299999999999999</v>
      </c>
      <c r="E14974" s="132">
        <v>120</v>
      </c>
      <c r="F14974" s="132">
        <v>120</v>
      </c>
      <c r="G14974" s="126" t="s">
        <v>13715</v>
      </c>
      <c r="H14974" s="126" t="s">
        <v>20123</v>
      </c>
      <c r="I14974" s="126" t="s">
        <v>21058</v>
      </c>
      <c r="J14974" s="126" t="s">
        <v>26235</v>
      </c>
      <c r="K14974" s="9">
        <f>_xlfn.IFNA(VLOOKUP(Table5[[#This Row],[Section]],SubSill_Tier,2,FALSE),0)</f>
        <v>0</v>
      </c>
      <c r="L14974" s="9" t="str">
        <f t="shared" si="257"/>
        <v>Wall</v>
      </c>
      <c r="M14974" s="205" t="str" cm="1">
        <f t="array" ref="M14974">_xlfn.IFS(NOT(ISERROR(VLOOKUP(Table5[[#This Row],[Section]],TB_notTB,1,FALSE))),"No",LEFT(Table5[[#This Row],[Section]],3)="ETB","PLS",LEFT(Table5[[#This Row],[Section]],1)="7","PDB",NOT(ISBLANK(Table5[[#This Row],[Section]])),"No")</f>
        <v>No</v>
      </c>
    </row>
    <row r="14975" spans="1:13" x14ac:dyDescent="0.25">
      <c r="A14975" s="130" t="s">
        <v>10849</v>
      </c>
      <c r="B14975" s="130" t="s">
        <v>7230</v>
      </c>
      <c r="C14975" s="130" t="s">
        <v>75</v>
      </c>
      <c r="D14975" s="131">
        <v>1.728</v>
      </c>
      <c r="E14975" s="132">
        <v>176</v>
      </c>
      <c r="F14975" s="132">
        <v>176</v>
      </c>
      <c r="G14975" s="126" t="s">
        <v>13715</v>
      </c>
      <c r="H14975" s="126" t="s">
        <v>20123</v>
      </c>
      <c r="I14975" s="126" t="s">
        <v>21058</v>
      </c>
      <c r="J14975" s="126" t="s">
        <v>26235</v>
      </c>
      <c r="K14975" s="9">
        <f>_xlfn.IFNA(VLOOKUP(Table5[[#This Row],[Section]],SubSill_Tier,2,FALSE),0)</f>
        <v>0</v>
      </c>
      <c r="L14975" s="9" t="str">
        <f t="shared" si="257"/>
        <v>Wall</v>
      </c>
      <c r="M14975" s="205" t="str" cm="1">
        <f t="array" ref="M14975">_xlfn.IFS(NOT(ISERROR(VLOOKUP(Table5[[#This Row],[Section]],TB_notTB,1,FALSE))),"No",LEFT(Table5[[#This Row],[Section]],3)="ETB","PLS",LEFT(Table5[[#This Row],[Section]],1)="7","PDB",NOT(ISBLANK(Table5[[#This Row],[Section]])),"No")</f>
        <v>No</v>
      </c>
    </row>
    <row r="14976" spans="1:13" x14ac:dyDescent="0.25">
      <c r="A14976" s="130" t="s">
        <v>10850</v>
      </c>
      <c r="B14976" s="130" t="s">
        <v>17222</v>
      </c>
      <c r="C14976" s="130" t="s">
        <v>75</v>
      </c>
      <c r="D14976" s="131">
        <v>3.0510000000000002</v>
      </c>
      <c r="E14976" s="132">
        <v>140</v>
      </c>
      <c r="F14976" s="132">
        <v>140</v>
      </c>
      <c r="G14976" s="126" t="s">
        <v>13768</v>
      </c>
      <c r="H14976" s="126" t="s">
        <v>20223</v>
      </c>
      <c r="I14976" s="126" t="s">
        <v>21134</v>
      </c>
      <c r="J14976" s="126" t="s">
        <v>26238</v>
      </c>
      <c r="K14976" s="9">
        <f>_xlfn.IFNA(VLOOKUP(Table5[[#This Row],[Section]],SubSill_Tier,2,FALSE),0)</f>
        <v>0</v>
      </c>
      <c r="L14976" s="9" t="str">
        <f t="shared" si="257"/>
        <v/>
      </c>
      <c r="M14976" s="205" t="str" cm="1">
        <f t="array" ref="M14976">_xlfn.IFS(NOT(ISERROR(VLOOKUP(Table5[[#This Row],[Section]],TB_notTB,1,FALSE))),"No",LEFT(Table5[[#This Row],[Section]],3)="ETB","PLS",LEFT(Table5[[#This Row],[Section]],1)="7","PDB",NOT(ISBLANK(Table5[[#This Row],[Section]])),"No")</f>
        <v>No</v>
      </c>
    </row>
    <row r="14977" spans="1:13" x14ac:dyDescent="0.25">
      <c r="A14977" s="130" t="s">
        <v>10851</v>
      </c>
      <c r="B14977" s="130" t="s">
        <v>17222</v>
      </c>
      <c r="C14977" s="130" t="s">
        <v>75</v>
      </c>
      <c r="D14977" s="131">
        <v>6.5000000000000002E-2</v>
      </c>
      <c r="E14977" s="132">
        <v>100</v>
      </c>
      <c r="F14977" s="132">
        <v>100</v>
      </c>
      <c r="G14977" s="126" t="s">
        <v>13715</v>
      </c>
      <c r="H14977" s="126" t="s">
        <v>20123</v>
      </c>
      <c r="I14977" s="126" t="s">
        <v>21058</v>
      </c>
      <c r="J14977" s="126" t="s">
        <v>26236</v>
      </c>
      <c r="K14977" s="9">
        <f>_xlfn.IFNA(VLOOKUP(Table5[[#This Row],[Section]],SubSill_Tier,2,FALSE),0)</f>
        <v>0</v>
      </c>
      <c r="L14977" s="9" t="str">
        <f t="shared" ref="L14977:L15008" si="258">IFERROR(IF(LEFT(G14977,2)="AI",IF(_xlfn.NUMBERVALUE(IFERROR(LEFT(IF(ISERROR(FIND("X",UPPER(B14977))),UPPER(B14977),RIGHT(UPPER(B14977),LEN(UPPER(B14977))-FIND("~",SUBSTITUTE(UPPER(B14977),"X","~",LEN(UPPER(B14977))-LEN(SUBSTITUTE(UPPER(B14977),"X","")))))),FIND(" ",IF(ISERROR(FIND("X",UPPER(B14977))),UPPER(B14977),RIGHT(UPPER(B14977),LEN(UPPER(B14977))-FIND("~",SUBSTITUTE(UPPER(B14977),"X","~",LEN(UPPER(B14977))-LEN(SUBSTITUTE(UPPER(B14977),"X","")))))),1)-1),IF(ISERROR(FIND("X",UPPER(B14977))),UPPER(B14977),RIGHT(UPPER(B14977),LEN(UPPER(B14977))-FIND("~",SUBSTITUTE(UPPER(B14977),"X","~",LEN(UPPER(B14977))-LEN(SUBSTITUTE(UPPER(B14977),"X",""))))))),".")&gt;=5,"Wall",""),""),"")</f>
        <v/>
      </c>
      <c r="M14977" s="205" t="str" cm="1">
        <f t="array" ref="M14977">_xlfn.IFS(NOT(ISERROR(VLOOKUP(Table5[[#This Row],[Section]],TB_notTB,1,FALSE))),"No",LEFT(Table5[[#This Row],[Section]],3)="ETB","PLS",LEFT(Table5[[#This Row],[Section]],1)="7","PDB",NOT(ISBLANK(Table5[[#This Row],[Section]])),"No")</f>
        <v>No</v>
      </c>
    </row>
    <row r="14978" spans="1:13" x14ac:dyDescent="0.25">
      <c r="A14978" s="130" t="s">
        <v>10852</v>
      </c>
      <c r="B14978" s="130" t="s">
        <v>10853</v>
      </c>
      <c r="C14978" s="130" t="s">
        <v>75</v>
      </c>
      <c r="D14978" s="131">
        <v>3.915</v>
      </c>
      <c r="E14978" s="132">
        <v>158</v>
      </c>
      <c r="F14978" s="132">
        <v>158</v>
      </c>
      <c r="G14978" s="126" t="s">
        <v>13715</v>
      </c>
      <c r="H14978" s="126" t="s">
        <v>20123</v>
      </c>
      <c r="I14978" s="126" t="s">
        <v>21058</v>
      </c>
      <c r="J14978" s="126" t="s">
        <v>26238</v>
      </c>
      <c r="K14978" s="9">
        <f>_xlfn.IFNA(VLOOKUP(Table5[[#This Row],[Section]],SubSill_Tier,2,FALSE),0)</f>
        <v>0</v>
      </c>
      <c r="L14978" s="9" t="str">
        <f t="shared" si="258"/>
        <v>Wall</v>
      </c>
      <c r="M14978" s="205" t="str" cm="1">
        <f t="array" ref="M14978">_xlfn.IFS(NOT(ISERROR(VLOOKUP(Table5[[#This Row],[Section]],TB_notTB,1,FALSE))),"No",LEFT(Table5[[#This Row],[Section]],3)="ETB","PLS",LEFT(Table5[[#This Row],[Section]],1)="7","PDB",NOT(ISBLANK(Table5[[#This Row],[Section]])),"No")</f>
        <v>No</v>
      </c>
    </row>
    <row r="14979" spans="1:13" x14ac:dyDescent="0.25">
      <c r="A14979" s="130" t="s">
        <v>10854</v>
      </c>
      <c r="B14979" s="130" t="s">
        <v>28939</v>
      </c>
      <c r="C14979" s="130" t="s">
        <v>75</v>
      </c>
      <c r="D14979" s="131">
        <v>0.34599999999999997</v>
      </c>
      <c r="E14979" s="132">
        <v>100</v>
      </c>
      <c r="F14979" s="132">
        <v>100</v>
      </c>
      <c r="G14979" s="126" t="s">
        <v>13715</v>
      </c>
      <c r="H14979" s="126" t="s">
        <v>20123</v>
      </c>
      <c r="I14979" s="126" t="s">
        <v>21058</v>
      </c>
      <c r="J14979" s="126" t="s">
        <v>26235</v>
      </c>
      <c r="K14979" s="9">
        <f>_xlfn.IFNA(VLOOKUP(Table5[[#This Row],[Section]],SubSill_Tier,2,FALSE),0)</f>
        <v>0</v>
      </c>
      <c r="L14979" s="9" t="str">
        <f t="shared" si="258"/>
        <v/>
      </c>
      <c r="M14979" s="205" t="str" cm="1">
        <f t="array" ref="M14979">_xlfn.IFS(NOT(ISERROR(VLOOKUP(Table5[[#This Row],[Section]],TB_notTB,1,FALSE))),"No",LEFT(Table5[[#This Row],[Section]],3)="ETB","PLS",LEFT(Table5[[#This Row],[Section]],1)="7","PDB",NOT(ISBLANK(Table5[[#This Row],[Section]])),"No")</f>
        <v>No</v>
      </c>
    </row>
    <row r="14980" spans="1:13" x14ac:dyDescent="0.25">
      <c r="A14980" s="130" t="s">
        <v>10855</v>
      </c>
      <c r="B14980" s="130" t="s">
        <v>5900</v>
      </c>
      <c r="C14980" s="130" t="s">
        <v>75</v>
      </c>
      <c r="D14980" s="131">
        <v>1.728</v>
      </c>
      <c r="E14980" s="132">
        <v>112</v>
      </c>
      <c r="F14980" s="132">
        <v>112</v>
      </c>
      <c r="G14980" s="126" t="s">
        <v>13715</v>
      </c>
      <c r="H14980" s="126" t="s">
        <v>20123</v>
      </c>
      <c r="I14980" s="126" t="s">
        <v>21058</v>
      </c>
      <c r="J14980" s="126" t="s">
        <v>26236</v>
      </c>
      <c r="K14980" s="9">
        <f>_xlfn.IFNA(VLOOKUP(Table5[[#This Row],[Section]],SubSill_Tier,2,FALSE),0)</f>
        <v>0</v>
      </c>
      <c r="L14980" s="9" t="str">
        <f t="shared" si="258"/>
        <v>Wall</v>
      </c>
      <c r="M14980" s="205" t="str" cm="1">
        <f t="array" ref="M14980">_xlfn.IFS(NOT(ISERROR(VLOOKUP(Table5[[#This Row],[Section]],TB_notTB,1,FALSE))),"No",LEFT(Table5[[#This Row],[Section]],3)="ETB","PLS",LEFT(Table5[[#This Row],[Section]],1)="7","PDB",NOT(ISBLANK(Table5[[#This Row],[Section]])),"No")</f>
        <v>No</v>
      </c>
    </row>
    <row r="14981" spans="1:13" x14ac:dyDescent="0.25">
      <c r="A14981" s="130" t="s">
        <v>10856</v>
      </c>
      <c r="B14981" s="130" t="s">
        <v>17222</v>
      </c>
      <c r="C14981" s="130" t="s">
        <v>75</v>
      </c>
      <c r="D14981" s="131">
        <v>2.16</v>
      </c>
      <c r="E14981" s="132">
        <v>120</v>
      </c>
      <c r="F14981" s="132">
        <v>120</v>
      </c>
      <c r="G14981" s="126" t="s">
        <v>13715</v>
      </c>
      <c r="H14981" s="126" t="s">
        <v>20123</v>
      </c>
      <c r="I14981" s="126" t="s">
        <v>21058</v>
      </c>
      <c r="J14981" s="126" t="s">
        <v>26236</v>
      </c>
      <c r="K14981" s="9">
        <f>_xlfn.IFNA(VLOOKUP(Table5[[#This Row],[Section]],SubSill_Tier,2,FALSE),0)</f>
        <v>0</v>
      </c>
      <c r="L14981" s="9" t="str">
        <f t="shared" si="258"/>
        <v/>
      </c>
      <c r="M14981" s="205" t="str" cm="1">
        <f t="array" ref="M14981">_xlfn.IFS(NOT(ISERROR(VLOOKUP(Table5[[#This Row],[Section]],TB_notTB,1,FALSE))),"No",LEFT(Table5[[#This Row],[Section]],3)="ETB","PLS",LEFT(Table5[[#This Row],[Section]],1)="7","PDB",NOT(ISBLANK(Table5[[#This Row],[Section]])),"No")</f>
        <v>No</v>
      </c>
    </row>
    <row r="14982" spans="1:13" x14ac:dyDescent="0.25">
      <c r="A14982" s="130" t="s">
        <v>10857</v>
      </c>
      <c r="B14982" s="130" t="s">
        <v>10858</v>
      </c>
      <c r="C14982" s="130" t="s">
        <v>75</v>
      </c>
      <c r="D14982" s="131">
        <v>5.1999999999999998E-2</v>
      </c>
      <c r="E14982" s="132">
        <v>100</v>
      </c>
      <c r="F14982" s="132">
        <v>100</v>
      </c>
      <c r="G14982" s="126" t="s">
        <v>13715</v>
      </c>
      <c r="H14982" s="126" t="s">
        <v>20123</v>
      </c>
      <c r="I14982" s="126" t="s">
        <v>21058</v>
      </c>
      <c r="J14982" s="126" t="s">
        <v>26235</v>
      </c>
      <c r="K14982" s="9">
        <f>_xlfn.IFNA(VLOOKUP(Table5[[#This Row],[Section]],SubSill_Tier,2,FALSE),0)</f>
        <v>0</v>
      </c>
      <c r="L14982" s="9" t="str">
        <f t="shared" si="258"/>
        <v/>
      </c>
      <c r="M14982" s="205" t="str" cm="1">
        <f t="array" ref="M14982">_xlfn.IFS(NOT(ISERROR(VLOOKUP(Table5[[#This Row],[Section]],TB_notTB,1,FALSE))),"No",LEFT(Table5[[#This Row],[Section]],3)="ETB","PLS",LEFT(Table5[[#This Row],[Section]],1)="7","PDB",NOT(ISBLANK(Table5[[#This Row],[Section]])),"No")</f>
        <v>No</v>
      </c>
    </row>
    <row r="14983" spans="1:13" x14ac:dyDescent="0.25">
      <c r="A14983" s="130" t="s">
        <v>10859</v>
      </c>
      <c r="B14983" s="130" t="s">
        <v>28940</v>
      </c>
      <c r="C14983" s="130" t="s">
        <v>75</v>
      </c>
      <c r="D14983" s="131">
        <v>4.8000000000000001E-2</v>
      </c>
      <c r="E14983" s="132">
        <v>100</v>
      </c>
      <c r="F14983" s="132">
        <v>100</v>
      </c>
      <c r="G14983" s="126" t="s">
        <v>13715</v>
      </c>
      <c r="H14983" s="126" t="s">
        <v>20123</v>
      </c>
      <c r="I14983" s="126" t="s">
        <v>21058</v>
      </c>
      <c r="J14983" s="126" t="s">
        <v>26235</v>
      </c>
      <c r="K14983" s="9">
        <f>_xlfn.IFNA(VLOOKUP(Table5[[#This Row],[Section]],SubSill_Tier,2,FALSE),0)</f>
        <v>0</v>
      </c>
      <c r="L14983" s="9" t="str">
        <f t="shared" si="258"/>
        <v/>
      </c>
      <c r="M14983" s="205" t="str" cm="1">
        <f t="array" ref="M14983">_xlfn.IFS(NOT(ISERROR(VLOOKUP(Table5[[#This Row],[Section]],TB_notTB,1,FALSE))),"No",LEFT(Table5[[#This Row],[Section]],3)="ETB","PLS",LEFT(Table5[[#This Row],[Section]],1)="7","PDB",NOT(ISBLANK(Table5[[#This Row],[Section]])),"No")</f>
        <v>No</v>
      </c>
    </row>
    <row r="14984" spans="1:13" x14ac:dyDescent="0.25">
      <c r="A14984" s="130" t="s">
        <v>10860</v>
      </c>
      <c r="B14984" s="130" t="s">
        <v>10861</v>
      </c>
      <c r="C14984" s="130" t="s">
        <v>75</v>
      </c>
      <c r="D14984" s="131">
        <v>0.108</v>
      </c>
      <c r="E14984" s="132">
        <v>100</v>
      </c>
      <c r="F14984" s="132">
        <v>100</v>
      </c>
      <c r="G14984" s="126" t="s">
        <v>13715</v>
      </c>
      <c r="H14984" s="126" t="s">
        <v>20123</v>
      </c>
      <c r="I14984" s="126" t="s">
        <v>21058</v>
      </c>
      <c r="J14984" s="126" t="s">
        <v>26235</v>
      </c>
      <c r="K14984" s="9">
        <f>_xlfn.IFNA(VLOOKUP(Table5[[#This Row],[Section]],SubSill_Tier,2,FALSE),0)</f>
        <v>0</v>
      </c>
      <c r="L14984" s="9" t="str">
        <f t="shared" si="258"/>
        <v/>
      </c>
      <c r="M14984" s="205" t="str" cm="1">
        <f t="array" ref="M14984">_xlfn.IFS(NOT(ISERROR(VLOOKUP(Table5[[#This Row],[Section]],TB_notTB,1,FALSE))),"No",LEFT(Table5[[#This Row],[Section]],3)="ETB","PLS",LEFT(Table5[[#This Row],[Section]],1)="7","PDB",NOT(ISBLANK(Table5[[#This Row],[Section]])),"No")</f>
        <v>No</v>
      </c>
    </row>
    <row r="14985" spans="1:13" x14ac:dyDescent="0.25">
      <c r="A14985" s="130" t="s">
        <v>10862</v>
      </c>
      <c r="B14985" s="130" t="s">
        <v>28941</v>
      </c>
      <c r="C14985" s="130" t="s">
        <v>75</v>
      </c>
      <c r="D14985" s="131">
        <v>5.484</v>
      </c>
      <c r="E14985" s="132">
        <v>284</v>
      </c>
      <c r="F14985" s="132">
        <v>284</v>
      </c>
      <c r="G14985" s="126" t="s">
        <v>13715</v>
      </c>
      <c r="H14985" s="126" t="s">
        <v>20123</v>
      </c>
      <c r="I14985" s="126" t="s">
        <v>21058</v>
      </c>
      <c r="J14985" s="126" t="s">
        <v>26245</v>
      </c>
      <c r="K14985" s="9">
        <f>_xlfn.IFNA(VLOOKUP(Table5[[#This Row],[Section]],SubSill_Tier,2,FALSE),0)</f>
        <v>0</v>
      </c>
      <c r="L14985" s="9" t="str">
        <f t="shared" si="258"/>
        <v/>
      </c>
      <c r="M14985" s="205" t="str" cm="1">
        <f t="array" ref="M14985">_xlfn.IFS(NOT(ISERROR(VLOOKUP(Table5[[#This Row],[Section]],TB_notTB,1,FALSE))),"No",LEFT(Table5[[#This Row],[Section]],3)="ETB","PLS",LEFT(Table5[[#This Row],[Section]],1)="7","PDB",NOT(ISBLANK(Table5[[#This Row],[Section]])),"No")</f>
        <v>No</v>
      </c>
    </row>
    <row r="14986" spans="1:13" x14ac:dyDescent="0.25">
      <c r="A14986" s="130" t="s">
        <v>5383</v>
      </c>
      <c r="B14986" s="130" t="s">
        <v>29912</v>
      </c>
      <c r="C14986" s="130" t="s">
        <v>75</v>
      </c>
      <c r="D14986" s="131">
        <v>1.954</v>
      </c>
      <c r="E14986" s="132">
        <v>112</v>
      </c>
      <c r="F14986" s="132">
        <v>112</v>
      </c>
      <c r="G14986" s="126" t="s">
        <v>13712</v>
      </c>
      <c r="H14986" s="126" t="s">
        <v>20120</v>
      </c>
      <c r="I14986" s="126" t="s">
        <v>21055</v>
      </c>
      <c r="J14986" s="126" t="s">
        <v>26232</v>
      </c>
      <c r="K14986" s="9">
        <f>_xlfn.IFNA(VLOOKUP(Table5[[#This Row],[Section]],SubSill_Tier,2,FALSE),0)</f>
        <v>0</v>
      </c>
      <c r="L14986" s="9" t="str">
        <f t="shared" si="258"/>
        <v/>
      </c>
      <c r="M14986" s="205" t="str" cm="1">
        <f t="array" ref="M14986">_xlfn.IFS(NOT(ISERROR(VLOOKUP(Table5[[#This Row],[Section]],TB_notTB,1,FALSE))),"No",LEFT(Table5[[#This Row],[Section]],3)="ETB","PLS",LEFT(Table5[[#This Row],[Section]],1)="7","PDB",NOT(ISBLANK(Table5[[#This Row],[Section]])),"No")</f>
        <v>No</v>
      </c>
    </row>
    <row r="14987" spans="1:13" x14ac:dyDescent="0.25">
      <c r="A14987" s="130" t="s">
        <v>10863</v>
      </c>
      <c r="B14987" s="130" t="s">
        <v>7460</v>
      </c>
      <c r="C14987" s="130" t="s">
        <v>75</v>
      </c>
      <c r="D14987" s="131">
        <v>0.52600000000000002</v>
      </c>
      <c r="E14987" s="132">
        <v>135</v>
      </c>
      <c r="F14987" s="132">
        <v>135</v>
      </c>
      <c r="G14987" s="126" t="s">
        <v>13715</v>
      </c>
      <c r="H14987" s="126" t="s">
        <v>20123</v>
      </c>
      <c r="I14987" s="126" t="s">
        <v>21058</v>
      </c>
      <c r="J14987" s="126" t="s">
        <v>26236</v>
      </c>
      <c r="K14987" s="9">
        <f>_xlfn.IFNA(VLOOKUP(Table5[[#This Row],[Section]],SubSill_Tier,2,FALSE),0)</f>
        <v>0</v>
      </c>
      <c r="L14987" s="9" t="str">
        <f t="shared" si="258"/>
        <v/>
      </c>
      <c r="M14987" s="205" t="str" cm="1">
        <f t="array" ref="M14987">_xlfn.IFS(NOT(ISERROR(VLOOKUP(Table5[[#This Row],[Section]],TB_notTB,1,FALSE))),"No",LEFT(Table5[[#This Row],[Section]],3)="ETB","PLS",LEFT(Table5[[#This Row],[Section]],1)="7","PDB",NOT(ISBLANK(Table5[[#This Row],[Section]])),"No")</f>
        <v>No</v>
      </c>
    </row>
    <row r="14988" spans="1:13" x14ac:dyDescent="0.25">
      <c r="A14988" s="130" t="s">
        <v>10864</v>
      </c>
      <c r="B14988" s="130" t="s">
        <v>10865</v>
      </c>
      <c r="C14988" s="130" t="s">
        <v>75</v>
      </c>
      <c r="D14988" s="131">
        <v>0.39700000000000002</v>
      </c>
      <c r="E14988" s="132">
        <v>108</v>
      </c>
      <c r="F14988" s="132">
        <v>108</v>
      </c>
      <c r="G14988" s="126" t="s">
        <v>13716</v>
      </c>
      <c r="H14988" s="126" t="s">
        <v>20121</v>
      </c>
      <c r="I14988" s="126" t="s">
        <v>20122</v>
      </c>
      <c r="J14988" s="126" t="s">
        <v>26234</v>
      </c>
      <c r="K14988" s="9">
        <f>_xlfn.IFNA(VLOOKUP(Table5[[#This Row],[Section]],SubSill_Tier,2,FALSE),0)</f>
        <v>0</v>
      </c>
      <c r="L14988" s="9" t="str">
        <f t="shared" si="258"/>
        <v>Wall</v>
      </c>
      <c r="M14988" s="205" t="str" cm="1">
        <f t="array" ref="M14988">_xlfn.IFS(NOT(ISERROR(VLOOKUP(Table5[[#This Row],[Section]],TB_notTB,1,FALSE))),"No",LEFT(Table5[[#This Row],[Section]],3)="ETB","PLS",LEFT(Table5[[#This Row],[Section]],1)="7","PDB",NOT(ISBLANK(Table5[[#This Row],[Section]])),"No")</f>
        <v>No</v>
      </c>
    </row>
    <row r="14989" spans="1:13" x14ac:dyDescent="0.25">
      <c r="A14989" s="130" t="s">
        <v>10866</v>
      </c>
      <c r="B14989" s="130" t="s">
        <v>10867</v>
      </c>
      <c r="C14989" s="130" t="s">
        <v>75</v>
      </c>
      <c r="D14989" s="131">
        <v>0.09</v>
      </c>
      <c r="E14989" s="132">
        <v>100</v>
      </c>
      <c r="F14989" s="132">
        <v>100</v>
      </c>
      <c r="G14989" s="126" t="s">
        <v>13740</v>
      </c>
      <c r="H14989" s="126" t="s">
        <v>20124</v>
      </c>
      <c r="I14989" s="126" t="s">
        <v>21059</v>
      </c>
      <c r="J14989" s="126" t="s">
        <v>26235</v>
      </c>
      <c r="K14989" s="9">
        <f>_xlfn.IFNA(VLOOKUP(Table5[[#This Row],[Section]],SubSill_Tier,2,FALSE),0)</f>
        <v>0</v>
      </c>
      <c r="L14989" s="9" t="str">
        <f t="shared" si="258"/>
        <v/>
      </c>
      <c r="M14989" s="205" t="str" cm="1">
        <f t="array" ref="M14989">_xlfn.IFS(NOT(ISERROR(VLOOKUP(Table5[[#This Row],[Section]],TB_notTB,1,FALSE))),"No",LEFT(Table5[[#This Row],[Section]],3)="ETB","PLS",LEFT(Table5[[#This Row],[Section]],1)="7","PDB",NOT(ISBLANK(Table5[[#This Row],[Section]])),"No")</f>
        <v>No</v>
      </c>
    </row>
    <row r="14990" spans="1:13" x14ac:dyDescent="0.25">
      <c r="A14990" s="130" t="s">
        <v>10868</v>
      </c>
      <c r="B14990" s="130" t="s">
        <v>28942</v>
      </c>
      <c r="C14990" s="130" t="s">
        <v>75</v>
      </c>
      <c r="D14990" s="131">
        <v>9.2999999999999999E-2</v>
      </c>
      <c r="E14990" s="132">
        <v>100</v>
      </c>
      <c r="F14990" s="132">
        <v>100</v>
      </c>
      <c r="G14990" s="126" t="s">
        <v>13740</v>
      </c>
      <c r="H14990" s="126" t="s">
        <v>20124</v>
      </c>
      <c r="I14990" s="126" t="s">
        <v>21059</v>
      </c>
      <c r="J14990" s="126" t="s">
        <v>26235</v>
      </c>
      <c r="K14990" s="9">
        <f>_xlfn.IFNA(VLOOKUP(Table5[[#This Row],[Section]],SubSill_Tier,2,FALSE),0)</f>
        <v>0</v>
      </c>
      <c r="L14990" s="9" t="str">
        <f t="shared" si="258"/>
        <v/>
      </c>
      <c r="M14990" s="205" t="str" cm="1">
        <f t="array" ref="M14990">_xlfn.IFS(NOT(ISERROR(VLOOKUP(Table5[[#This Row],[Section]],TB_notTB,1,FALSE))),"No",LEFT(Table5[[#This Row],[Section]],3)="ETB","PLS",LEFT(Table5[[#This Row],[Section]],1)="7","PDB",NOT(ISBLANK(Table5[[#This Row],[Section]])),"No")</f>
        <v>No</v>
      </c>
    </row>
    <row r="14991" spans="1:13" x14ac:dyDescent="0.25">
      <c r="A14991" s="130" t="s">
        <v>10869</v>
      </c>
      <c r="B14991" s="130" t="s">
        <v>7719</v>
      </c>
      <c r="C14991" s="130" t="s">
        <v>75</v>
      </c>
      <c r="D14991" s="131">
        <v>0.11</v>
      </c>
      <c r="E14991" s="132">
        <v>100</v>
      </c>
      <c r="F14991" s="132">
        <v>100</v>
      </c>
      <c r="G14991" s="126" t="s">
        <v>13740</v>
      </c>
      <c r="H14991" s="126" t="s">
        <v>20124</v>
      </c>
      <c r="I14991" s="126" t="s">
        <v>21059</v>
      </c>
      <c r="J14991" s="126" t="s">
        <v>26235</v>
      </c>
      <c r="K14991" s="9">
        <f>_xlfn.IFNA(VLOOKUP(Table5[[#This Row],[Section]],SubSill_Tier,2,FALSE),0)</f>
        <v>0</v>
      </c>
      <c r="L14991" s="9" t="str">
        <f t="shared" si="258"/>
        <v/>
      </c>
      <c r="M14991" s="205" t="str" cm="1">
        <f t="array" ref="M14991">_xlfn.IFS(NOT(ISERROR(VLOOKUP(Table5[[#This Row],[Section]],TB_notTB,1,FALSE))),"No",LEFT(Table5[[#This Row],[Section]],3)="ETB","PLS",LEFT(Table5[[#This Row],[Section]],1)="7","PDB",NOT(ISBLANK(Table5[[#This Row],[Section]])),"No")</f>
        <v>No</v>
      </c>
    </row>
    <row r="14992" spans="1:13" x14ac:dyDescent="0.25">
      <c r="A14992" s="130" t="s">
        <v>10870</v>
      </c>
      <c r="B14992" s="130" t="s">
        <v>7722</v>
      </c>
      <c r="C14992" s="130" t="s">
        <v>75</v>
      </c>
      <c r="D14992" s="131">
        <v>0.14099999999999999</v>
      </c>
      <c r="E14992" s="132">
        <v>100</v>
      </c>
      <c r="F14992" s="132">
        <v>100</v>
      </c>
      <c r="G14992" s="126" t="s">
        <v>13740</v>
      </c>
      <c r="H14992" s="126" t="s">
        <v>20124</v>
      </c>
      <c r="I14992" s="126" t="s">
        <v>21059</v>
      </c>
      <c r="J14992" s="126" t="s">
        <v>26235</v>
      </c>
      <c r="K14992" s="9">
        <f>_xlfn.IFNA(VLOOKUP(Table5[[#This Row],[Section]],SubSill_Tier,2,FALSE),0)</f>
        <v>0</v>
      </c>
      <c r="L14992" s="9" t="str">
        <f t="shared" si="258"/>
        <v/>
      </c>
      <c r="M14992" s="205" t="str" cm="1">
        <f t="array" ref="M14992">_xlfn.IFS(NOT(ISERROR(VLOOKUP(Table5[[#This Row],[Section]],TB_notTB,1,FALSE))),"No",LEFT(Table5[[#This Row],[Section]],3)="ETB","PLS",LEFT(Table5[[#This Row],[Section]],1)="7","PDB",NOT(ISBLANK(Table5[[#This Row],[Section]])),"No")</f>
        <v>No</v>
      </c>
    </row>
    <row r="14993" spans="1:13" x14ac:dyDescent="0.25">
      <c r="A14993" s="130" t="s">
        <v>10871</v>
      </c>
      <c r="B14993" s="130" t="s">
        <v>9842</v>
      </c>
      <c r="C14993" s="130" t="s">
        <v>75</v>
      </c>
      <c r="D14993" s="131">
        <v>0.151</v>
      </c>
      <c r="E14993" s="132">
        <v>100</v>
      </c>
      <c r="F14993" s="132">
        <v>100</v>
      </c>
      <c r="G14993" s="126" t="s">
        <v>13740</v>
      </c>
      <c r="H14993" s="126" t="s">
        <v>20124</v>
      </c>
      <c r="I14993" s="126" t="s">
        <v>21059</v>
      </c>
      <c r="J14993" s="126" t="s">
        <v>26235</v>
      </c>
      <c r="K14993" s="9">
        <f>_xlfn.IFNA(VLOOKUP(Table5[[#This Row],[Section]],SubSill_Tier,2,FALSE),0)</f>
        <v>0</v>
      </c>
      <c r="L14993" s="9" t="str">
        <f t="shared" si="258"/>
        <v/>
      </c>
      <c r="M14993" s="205" t="str" cm="1">
        <f t="array" ref="M14993">_xlfn.IFS(NOT(ISERROR(VLOOKUP(Table5[[#This Row],[Section]],TB_notTB,1,FALSE))),"No",LEFT(Table5[[#This Row],[Section]],3)="ETB","PLS",LEFT(Table5[[#This Row],[Section]],1)="7","PDB",NOT(ISBLANK(Table5[[#This Row],[Section]])),"No")</f>
        <v>No</v>
      </c>
    </row>
    <row r="14994" spans="1:13" x14ac:dyDescent="0.25">
      <c r="A14994" s="130" t="s">
        <v>10872</v>
      </c>
      <c r="B14994" s="130" t="s">
        <v>10873</v>
      </c>
      <c r="C14994" s="130" t="s">
        <v>75</v>
      </c>
      <c r="D14994" s="131">
        <v>0.19500000000000001</v>
      </c>
      <c r="E14994" s="132">
        <v>100</v>
      </c>
      <c r="F14994" s="132">
        <v>100</v>
      </c>
      <c r="G14994" s="126" t="s">
        <v>13740</v>
      </c>
      <c r="H14994" s="126" t="s">
        <v>20124</v>
      </c>
      <c r="I14994" s="126" t="s">
        <v>21059</v>
      </c>
      <c r="J14994" s="126" t="s">
        <v>26235</v>
      </c>
      <c r="K14994" s="9">
        <f>_xlfn.IFNA(VLOOKUP(Table5[[#This Row],[Section]],SubSill_Tier,2,FALSE),0)</f>
        <v>0</v>
      </c>
      <c r="L14994" s="9" t="str">
        <f t="shared" si="258"/>
        <v/>
      </c>
      <c r="M14994" s="205" t="str" cm="1">
        <f t="array" ref="M14994">_xlfn.IFS(NOT(ISERROR(VLOOKUP(Table5[[#This Row],[Section]],TB_notTB,1,FALSE))),"No",LEFT(Table5[[#This Row],[Section]],3)="ETB","PLS",LEFT(Table5[[#This Row],[Section]],1)="7","PDB",NOT(ISBLANK(Table5[[#This Row],[Section]])),"No")</f>
        <v>No</v>
      </c>
    </row>
    <row r="14995" spans="1:13" x14ac:dyDescent="0.25">
      <c r="A14995" s="130" t="s">
        <v>10874</v>
      </c>
      <c r="B14995" s="130" t="s">
        <v>10875</v>
      </c>
      <c r="C14995" s="130" t="s">
        <v>75</v>
      </c>
      <c r="D14995" s="131">
        <v>0.25</v>
      </c>
      <c r="E14995" s="132">
        <v>100</v>
      </c>
      <c r="F14995" s="132">
        <v>100</v>
      </c>
      <c r="G14995" s="126" t="s">
        <v>13740</v>
      </c>
      <c r="H14995" s="126" t="s">
        <v>20124</v>
      </c>
      <c r="I14995" s="126" t="s">
        <v>21059</v>
      </c>
      <c r="J14995" s="126" t="s">
        <v>26235</v>
      </c>
      <c r="K14995" s="9">
        <f>_xlfn.IFNA(VLOOKUP(Table5[[#This Row],[Section]],SubSill_Tier,2,FALSE),0)</f>
        <v>0</v>
      </c>
      <c r="L14995" s="9" t="str">
        <f t="shared" si="258"/>
        <v/>
      </c>
      <c r="M14995" s="205" t="str" cm="1">
        <f t="array" ref="M14995">_xlfn.IFS(NOT(ISERROR(VLOOKUP(Table5[[#This Row],[Section]],TB_notTB,1,FALSE))),"No",LEFT(Table5[[#This Row],[Section]],3)="ETB","PLS",LEFT(Table5[[#This Row],[Section]],1)="7","PDB",NOT(ISBLANK(Table5[[#This Row],[Section]])),"No")</f>
        <v>No</v>
      </c>
    </row>
    <row r="14996" spans="1:13" x14ac:dyDescent="0.25">
      <c r="A14996" s="130" t="s">
        <v>10876</v>
      </c>
      <c r="B14996" s="130" t="s">
        <v>10877</v>
      </c>
      <c r="C14996" s="130" t="s">
        <v>75</v>
      </c>
      <c r="D14996" s="131">
        <v>0.24199999999999999</v>
      </c>
      <c r="E14996" s="132">
        <v>100</v>
      </c>
      <c r="F14996" s="132">
        <v>100</v>
      </c>
      <c r="G14996" s="126" t="s">
        <v>13740</v>
      </c>
      <c r="H14996" s="126" t="s">
        <v>20124</v>
      </c>
      <c r="I14996" s="126" t="s">
        <v>21059</v>
      </c>
      <c r="J14996" s="126" t="s">
        <v>26235</v>
      </c>
      <c r="K14996" s="9">
        <f>_xlfn.IFNA(VLOOKUP(Table5[[#This Row],[Section]],SubSill_Tier,2,FALSE),0)</f>
        <v>0</v>
      </c>
      <c r="L14996" s="9" t="str">
        <f t="shared" si="258"/>
        <v/>
      </c>
      <c r="M14996" s="205" t="str" cm="1">
        <f t="array" ref="M14996">_xlfn.IFS(NOT(ISERROR(VLOOKUP(Table5[[#This Row],[Section]],TB_notTB,1,FALSE))),"No",LEFT(Table5[[#This Row],[Section]],3)="ETB","PLS",LEFT(Table5[[#This Row],[Section]],1)="7","PDB",NOT(ISBLANK(Table5[[#This Row],[Section]])),"No")</f>
        <v>No</v>
      </c>
    </row>
    <row r="14997" spans="1:13" x14ac:dyDescent="0.25">
      <c r="A14997" s="130" t="s">
        <v>10878</v>
      </c>
      <c r="B14997" s="130" t="s">
        <v>10879</v>
      </c>
      <c r="C14997" s="130" t="s">
        <v>75</v>
      </c>
      <c r="D14997" s="131">
        <v>0.318</v>
      </c>
      <c r="E14997" s="132">
        <v>100</v>
      </c>
      <c r="F14997" s="132">
        <v>100</v>
      </c>
      <c r="G14997" s="126" t="s">
        <v>13740</v>
      </c>
      <c r="H14997" s="126" t="s">
        <v>20124</v>
      </c>
      <c r="I14997" s="126" t="s">
        <v>21059</v>
      </c>
      <c r="J14997" s="126" t="s">
        <v>26235</v>
      </c>
      <c r="K14997" s="9">
        <f>_xlfn.IFNA(VLOOKUP(Table5[[#This Row],[Section]],SubSill_Tier,2,FALSE),0)</f>
        <v>0</v>
      </c>
      <c r="L14997" s="9" t="str">
        <f t="shared" si="258"/>
        <v/>
      </c>
      <c r="M14997" s="205" t="str" cm="1">
        <f t="array" ref="M14997">_xlfn.IFS(NOT(ISERROR(VLOOKUP(Table5[[#This Row],[Section]],TB_notTB,1,FALSE))),"No",LEFT(Table5[[#This Row],[Section]],3)="ETB","PLS",LEFT(Table5[[#This Row],[Section]],1)="7","PDB",NOT(ISBLANK(Table5[[#This Row],[Section]])),"No")</f>
        <v>No</v>
      </c>
    </row>
    <row r="14998" spans="1:13" x14ac:dyDescent="0.25">
      <c r="A14998" s="130" t="s">
        <v>10880</v>
      </c>
      <c r="B14998" s="130" t="s">
        <v>28943</v>
      </c>
      <c r="C14998" s="130" t="s">
        <v>75</v>
      </c>
      <c r="D14998" s="131">
        <v>0.56000000000000005</v>
      </c>
      <c r="E14998" s="132">
        <v>100</v>
      </c>
      <c r="F14998" s="132">
        <v>100</v>
      </c>
      <c r="G14998" s="126" t="s">
        <v>13740</v>
      </c>
      <c r="H14998" s="126" t="s">
        <v>20124</v>
      </c>
      <c r="I14998" s="126" t="s">
        <v>21059</v>
      </c>
      <c r="J14998" s="126" t="s">
        <v>26235</v>
      </c>
      <c r="K14998" s="9">
        <f>_xlfn.IFNA(VLOOKUP(Table5[[#This Row],[Section]],SubSill_Tier,2,FALSE),0)</f>
        <v>0</v>
      </c>
      <c r="L14998" s="9" t="str">
        <f t="shared" si="258"/>
        <v/>
      </c>
      <c r="M14998" s="205" t="str" cm="1">
        <f t="array" ref="M14998">_xlfn.IFS(NOT(ISERROR(VLOOKUP(Table5[[#This Row],[Section]],TB_notTB,1,FALSE))),"No",LEFT(Table5[[#This Row],[Section]],3)="ETB","PLS",LEFT(Table5[[#This Row],[Section]],1)="7","PDB",NOT(ISBLANK(Table5[[#This Row],[Section]])),"No")</f>
        <v>No</v>
      </c>
    </row>
    <row r="14999" spans="1:13" x14ac:dyDescent="0.25">
      <c r="A14999" s="130" t="s">
        <v>10881</v>
      </c>
      <c r="B14999" s="130" t="s">
        <v>10882</v>
      </c>
      <c r="C14999" s="130" t="s">
        <v>75</v>
      </c>
      <c r="D14999" s="131">
        <v>0.35799999999999998</v>
      </c>
      <c r="E14999" s="132">
        <v>100</v>
      </c>
      <c r="F14999" s="132">
        <v>100</v>
      </c>
      <c r="G14999" s="126" t="s">
        <v>13740</v>
      </c>
      <c r="H14999" s="126" t="s">
        <v>20124</v>
      </c>
      <c r="I14999" s="126" t="s">
        <v>21059</v>
      </c>
      <c r="J14999" s="126" t="s">
        <v>26235</v>
      </c>
      <c r="K14999" s="9">
        <f>_xlfn.IFNA(VLOOKUP(Table5[[#This Row],[Section]],SubSill_Tier,2,FALSE),0)</f>
        <v>0</v>
      </c>
      <c r="L14999" s="9" t="str">
        <f t="shared" si="258"/>
        <v/>
      </c>
      <c r="M14999" s="205" t="str" cm="1">
        <f t="array" ref="M14999">_xlfn.IFS(NOT(ISERROR(VLOOKUP(Table5[[#This Row],[Section]],TB_notTB,1,FALSE))),"No",LEFT(Table5[[#This Row],[Section]],3)="ETB","PLS",LEFT(Table5[[#This Row],[Section]],1)="7","PDB",NOT(ISBLANK(Table5[[#This Row],[Section]])),"No")</f>
        <v>No</v>
      </c>
    </row>
    <row r="15000" spans="1:13" x14ac:dyDescent="0.25">
      <c r="A15000" s="130" t="s">
        <v>10883</v>
      </c>
      <c r="B15000" s="130" t="s">
        <v>10884</v>
      </c>
      <c r="C15000" s="130" t="s">
        <v>75</v>
      </c>
      <c r="D15000" s="131">
        <v>0.41299999999999998</v>
      </c>
      <c r="E15000" s="132">
        <v>100</v>
      </c>
      <c r="F15000" s="132">
        <v>100</v>
      </c>
      <c r="G15000" s="126" t="s">
        <v>13740</v>
      </c>
      <c r="H15000" s="126" t="s">
        <v>20124</v>
      </c>
      <c r="I15000" s="126" t="s">
        <v>21059</v>
      </c>
      <c r="J15000" s="126" t="s">
        <v>26235</v>
      </c>
      <c r="K15000" s="9">
        <f>_xlfn.IFNA(VLOOKUP(Table5[[#This Row],[Section]],SubSill_Tier,2,FALSE),0)</f>
        <v>0</v>
      </c>
      <c r="L15000" s="9" t="str">
        <f t="shared" si="258"/>
        <v/>
      </c>
      <c r="M15000" s="205" t="str" cm="1">
        <f t="array" ref="M15000">_xlfn.IFS(NOT(ISERROR(VLOOKUP(Table5[[#This Row],[Section]],TB_notTB,1,FALSE))),"No",LEFT(Table5[[#This Row],[Section]],3)="ETB","PLS",LEFT(Table5[[#This Row],[Section]],1)="7","PDB",NOT(ISBLANK(Table5[[#This Row],[Section]])),"No")</f>
        <v>No</v>
      </c>
    </row>
    <row r="15001" spans="1:13" x14ac:dyDescent="0.25">
      <c r="A15001" s="130" t="s">
        <v>10885</v>
      </c>
      <c r="B15001" s="130" t="s">
        <v>28944</v>
      </c>
      <c r="C15001" s="130" t="s">
        <v>75</v>
      </c>
      <c r="D15001" s="131">
        <v>0.73799999999999999</v>
      </c>
      <c r="E15001" s="132">
        <v>101</v>
      </c>
      <c r="F15001" s="132">
        <v>101</v>
      </c>
      <c r="G15001" s="126" t="s">
        <v>13740</v>
      </c>
      <c r="H15001" s="126" t="s">
        <v>20124</v>
      </c>
      <c r="I15001" s="126" t="s">
        <v>21059</v>
      </c>
      <c r="J15001" s="126" t="s">
        <v>26235</v>
      </c>
      <c r="K15001" s="9">
        <f>_xlfn.IFNA(VLOOKUP(Table5[[#This Row],[Section]],SubSill_Tier,2,FALSE),0)</f>
        <v>0</v>
      </c>
      <c r="L15001" s="9" t="str">
        <f t="shared" si="258"/>
        <v/>
      </c>
      <c r="M15001" s="205" t="str" cm="1">
        <f t="array" ref="M15001">_xlfn.IFS(NOT(ISERROR(VLOOKUP(Table5[[#This Row],[Section]],TB_notTB,1,FALSE))),"No",LEFT(Table5[[#This Row],[Section]],3)="ETB","PLS",LEFT(Table5[[#This Row],[Section]],1)="7","PDB",NOT(ISBLANK(Table5[[#This Row],[Section]])),"No")</f>
        <v>No</v>
      </c>
    </row>
    <row r="15002" spans="1:13" x14ac:dyDescent="0.25">
      <c r="A15002" s="130" t="s">
        <v>10886</v>
      </c>
      <c r="B15002" s="130" t="s">
        <v>10887</v>
      </c>
      <c r="C15002" s="130" t="s">
        <v>75</v>
      </c>
      <c r="D15002" s="131">
        <v>0.52100000000000002</v>
      </c>
      <c r="E15002" s="132">
        <v>125</v>
      </c>
      <c r="F15002" s="132">
        <v>125</v>
      </c>
      <c r="G15002" s="126" t="s">
        <v>13740</v>
      </c>
      <c r="H15002" s="126" t="s">
        <v>20124</v>
      </c>
      <c r="I15002" s="126" t="s">
        <v>21059</v>
      </c>
      <c r="J15002" s="126" t="s">
        <v>26235</v>
      </c>
      <c r="K15002" s="9">
        <f>_xlfn.IFNA(VLOOKUP(Table5[[#This Row],[Section]],SubSill_Tier,2,FALSE),0)</f>
        <v>0</v>
      </c>
      <c r="L15002" s="9" t="str">
        <f t="shared" si="258"/>
        <v/>
      </c>
      <c r="M15002" s="205" t="str" cm="1">
        <f t="array" ref="M15002">_xlfn.IFS(NOT(ISERROR(VLOOKUP(Table5[[#This Row],[Section]],TB_notTB,1,FALSE))),"No",LEFT(Table5[[#This Row],[Section]],3)="ETB","PLS",LEFT(Table5[[#This Row],[Section]],1)="7","PDB",NOT(ISBLANK(Table5[[#This Row],[Section]])),"No")</f>
        <v>No</v>
      </c>
    </row>
    <row r="15003" spans="1:13" x14ac:dyDescent="0.25">
      <c r="A15003" s="130" t="s">
        <v>10888</v>
      </c>
      <c r="B15003" s="130" t="s">
        <v>28945</v>
      </c>
      <c r="C15003" s="130" t="s">
        <v>75</v>
      </c>
      <c r="D15003" s="131">
        <v>0.64500000000000002</v>
      </c>
      <c r="E15003" s="132">
        <v>125</v>
      </c>
      <c r="F15003" s="132">
        <v>125</v>
      </c>
      <c r="G15003" s="126" t="s">
        <v>13740</v>
      </c>
      <c r="H15003" s="126" t="s">
        <v>20124</v>
      </c>
      <c r="I15003" s="126" t="s">
        <v>21059</v>
      </c>
      <c r="J15003" s="126" t="s">
        <v>26235</v>
      </c>
      <c r="K15003" s="9">
        <f>_xlfn.IFNA(VLOOKUP(Table5[[#This Row],[Section]],SubSill_Tier,2,FALSE),0)</f>
        <v>0</v>
      </c>
      <c r="L15003" s="9" t="str">
        <f t="shared" si="258"/>
        <v/>
      </c>
      <c r="M15003" s="205" t="str" cm="1">
        <f t="array" ref="M15003">_xlfn.IFS(NOT(ISERROR(VLOOKUP(Table5[[#This Row],[Section]],TB_notTB,1,FALSE))),"No",LEFT(Table5[[#This Row],[Section]],3)="ETB","PLS",LEFT(Table5[[#This Row],[Section]],1)="7","PDB",NOT(ISBLANK(Table5[[#This Row],[Section]])),"No")</f>
        <v>No</v>
      </c>
    </row>
    <row r="15004" spans="1:13" x14ac:dyDescent="0.25">
      <c r="A15004" s="130" t="s">
        <v>10889</v>
      </c>
      <c r="B15004" s="130" t="s">
        <v>28946</v>
      </c>
      <c r="C15004" s="130" t="s">
        <v>75</v>
      </c>
      <c r="D15004" s="131">
        <v>0.94199999999999995</v>
      </c>
      <c r="E15004" s="132">
        <v>126</v>
      </c>
      <c r="F15004" s="132">
        <v>126</v>
      </c>
      <c r="G15004" s="126" t="s">
        <v>13740</v>
      </c>
      <c r="H15004" s="126" t="s">
        <v>20124</v>
      </c>
      <c r="I15004" s="126" t="s">
        <v>21059</v>
      </c>
      <c r="J15004" s="126" t="s">
        <v>26235</v>
      </c>
      <c r="K15004" s="9">
        <f>_xlfn.IFNA(VLOOKUP(Table5[[#This Row],[Section]],SubSill_Tier,2,FALSE),0)</f>
        <v>0</v>
      </c>
      <c r="L15004" s="9" t="str">
        <f t="shared" si="258"/>
        <v/>
      </c>
      <c r="M15004" s="205" t="str" cm="1">
        <f t="array" ref="M15004">_xlfn.IFS(NOT(ISERROR(VLOOKUP(Table5[[#This Row],[Section]],TB_notTB,1,FALSE))),"No",LEFT(Table5[[#This Row],[Section]],3)="ETB","PLS",LEFT(Table5[[#This Row],[Section]],1)="7","PDB",NOT(ISBLANK(Table5[[#This Row],[Section]])),"No")</f>
        <v>No</v>
      </c>
    </row>
    <row r="15005" spans="1:13" x14ac:dyDescent="0.25">
      <c r="A15005" s="130" t="s">
        <v>10890</v>
      </c>
      <c r="B15005" s="130" t="s">
        <v>10891</v>
      </c>
      <c r="C15005" s="130" t="s">
        <v>75</v>
      </c>
      <c r="D15005" s="131">
        <v>0.65700000000000003</v>
      </c>
      <c r="E15005" s="132">
        <v>157</v>
      </c>
      <c r="F15005" s="132">
        <v>157</v>
      </c>
      <c r="G15005" s="126" t="s">
        <v>13740</v>
      </c>
      <c r="H15005" s="126" t="s">
        <v>20124</v>
      </c>
      <c r="I15005" s="126" t="s">
        <v>21059</v>
      </c>
      <c r="J15005" s="126" t="s">
        <v>26235</v>
      </c>
      <c r="K15005" s="9">
        <f>_xlfn.IFNA(VLOOKUP(Table5[[#This Row],[Section]],SubSill_Tier,2,FALSE),0)</f>
        <v>0</v>
      </c>
      <c r="L15005" s="9" t="str">
        <f t="shared" si="258"/>
        <v/>
      </c>
      <c r="M15005" s="205" t="str" cm="1">
        <f t="array" ref="M15005">_xlfn.IFS(NOT(ISERROR(VLOOKUP(Table5[[#This Row],[Section]],TB_notTB,1,FALSE))),"No",LEFT(Table5[[#This Row],[Section]],3)="ETB","PLS",LEFT(Table5[[#This Row],[Section]],1)="7","PDB",NOT(ISBLANK(Table5[[#This Row],[Section]])),"No")</f>
        <v>No</v>
      </c>
    </row>
    <row r="15006" spans="1:13" x14ac:dyDescent="0.25">
      <c r="A15006" s="130" t="s">
        <v>10892</v>
      </c>
      <c r="B15006" s="130" t="s">
        <v>27857</v>
      </c>
      <c r="C15006" s="130" t="s">
        <v>75</v>
      </c>
      <c r="D15006" s="131">
        <v>0.81399999999999995</v>
      </c>
      <c r="E15006" s="132">
        <v>157</v>
      </c>
      <c r="F15006" s="132">
        <v>157</v>
      </c>
      <c r="G15006" s="126" t="s">
        <v>13740</v>
      </c>
      <c r="H15006" s="126" t="s">
        <v>20124</v>
      </c>
      <c r="I15006" s="126" t="s">
        <v>21059</v>
      </c>
      <c r="J15006" s="126" t="s">
        <v>26235</v>
      </c>
      <c r="K15006" s="9">
        <f>_xlfn.IFNA(VLOOKUP(Table5[[#This Row],[Section]],SubSill_Tier,2,FALSE),0)</f>
        <v>0</v>
      </c>
      <c r="L15006" s="9" t="str">
        <f t="shared" si="258"/>
        <v/>
      </c>
      <c r="M15006" s="205" t="str" cm="1">
        <f t="array" ref="M15006">_xlfn.IFS(NOT(ISERROR(VLOOKUP(Table5[[#This Row],[Section]],TB_notTB,1,FALSE))),"No",LEFT(Table5[[#This Row],[Section]],3)="ETB","PLS",LEFT(Table5[[#This Row],[Section]],1)="7","PDB",NOT(ISBLANK(Table5[[#This Row],[Section]])),"No")</f>
        <v>No</v>
      </c>
    </row>
    <row r="15007" spans="1:13" x14ac:dyDescent="0.25">
      <c r="A15007" s="130" t="s">
        <v>10893</v>
      </c>
      <c r="B15007" s="130" t="s">
        <v>17222</v>
      </c>
      <c r="C15007" s="130" t="s">
        <v>75</v>
      </c>
      <c r="D15007" s="131">
        <v>1.2470000000000001</v>
      </c>
      <c r="E15007" s="132">
        <v>158</v>
      </c>
      <c r="F15007" s="132">
        <v>158</v>
      </c>
      <c r="G15007" s="126" t="s">
        <v>13740</v>
      </c>
      <c r="H15007" s="126" t="s">
        <v>20124</v>
      </c>
      <c r="I15007" s="126" t="s">
        <v>21059</v>
      </c>
      <c r="J15007" s="126" t="s">
        <v>26236</v>
      </c>
      <c r="K15007" s="9">
        <f>_xlfn.IFNA(VLOOKUP(Table5[[#This Row],[Section]],SubSill_Tier,2,FALSE),0)</f>
        <v>0</v>
      </c>
      <c r="L15007" s="9" t="str">
        <f t="shared" si="258"/>
        <v/>
      </c>
      <c r="M15007" s="205" t="str" cm="1">
        <f t="array" ref="M15007">_xlfn.IFS(NOT(ISERROR(VLOOKUP(Table5[[#This Row],[Section]],TB_notTB,1,FALSE))),"No",LEFT(Table5[[#This Row],[Section]],3)="ETB","PLS",LEFT(Table5[[#This Row],[Section]],1)="7","PDB",NOT(ISBLANK(Table5[[#This Row],[Section]])),"No")</f>
        <v>No</v>
      </c>
    </row>
    <row r="15008" spans="1:13" x14ac:dyDescent="0.25">
      <c r="A15008" s="130" t="s">
        <v>10894</v>
      </c>
      <c r="B15008" s="130" t="s">
        <v>28947</v>
      </c>
      <c r="C15008" s="130" t="s">
        <v>75</v>
      </c>
      <c r="D15008" s="131">
        <v>0.98399999999999999</v>
      </c>
      <c r="E15008" s="132">
        <v>188</v>
      </c>
      <c r="F15008" s="132">
        <v>188</v>
      </c>
      <c r="G15008" s="126" t="s">
        <v>13740</v>
      </c>
      <c r="H15008" s="126" t="s">
        <v>20124</v>
      </c>
      <c r="I15008" s="126" t="s">
        <v>21059</v>
      </c>
      <c r="J15008" s="126" t="s">
        <v>26235</v>
      </c>
      <c r="K15008" s="9">
        <f>_xlfn.IFNA(VLOOKUP(Table5[[#This Row],[Section]],SubSill_Tier,2,FALSE),0)</f>
        <v>0</v>
      </c>
      <c r="L15008" s="9" t="str">
        <f t="shared" si="258"/>
        <v/>
      </c>
      <c r="M15008" s="205" t="str" cm="1">
        <f t="array" ref="M15008">_xlfn.IFS(NOT(ISERROR(VLOOKUP(Table5[[#This Row],[Section]],TB_notTB,1,FALSE))),"No",LEFT(Table5[[#This Row],[Section]],3)="ETB","PLS",LEFT(Table5[[#This Row],[Section]],1)="7","PDB",NOT(ISBLANK(Table5[[#This Row],[Section]])),"No")</f>
        <v>No</v>
      </c>
    </row>
    <row r="15009" spans="1:13" x14ac:dyDescent="0.25">
      <c r="A15009" s="130" t="s">
        <v>10895</v>
      </c>
      <c r="B15009" s="130" t="s">
        <v>28948</v>
      </c>
      <c r="C15009" s="130" t="s">
        <v>75</v>
      </c>
      <c r="D15009" s="131">
        <v>1.45</v>
      </c>
      <c r="E15009" s="132">
        <v>188</v>
      </c>
      <c r="F15009" s="132">
        <v>188</v>
      </c>
      <c r="G15009" s="126" t="s">
        <v>13740</v>
      </c>
      <c r="H15009" s="126" t="s">
        <v>20124</v>
      </c>
      <c r="I15009" s="126" t="s">
        <v>21059</v>
      </c>
      <c r="J15009" s="126" t="s">
        <v>26235</v>
      </c>
      <c r="K15009" s="9">
        <f>_xlfn.IFNA(VLOOKUP(Table5[[#This Row],[Section]],SubSill_Tier,2,FALSE),0)</f>
        <v>0</v>
      </c>
      <c r="L15009" s="9" t="str">
        <f t="shared" ref="L15009:L15040" si="259">IFERROR(IF(LEFT(G15009,2)="AI",IF(_xlfn.NUMBERVALUE(IFERROR(LEFT(IF(ISERROR(FIND("X",UPPER(B15009))),UPPER(B15009),RIGHT(UPPER(B15009),LEN(UPPER(B15009))-FIND("~",SUBSTITUTE(UPPER(B15009),"X","~",LEN(UPPER(B15009))-LEN(SUBSTITUTE(UPPER(B15009),"X","")))))),FIND(" ",IF(ISERROR(FIND("X",UPPER(B15009))),UPPER(B15009),RIGHT(UPPER(B15009),LEN(UPPER(B15009))-FIND("~",SUBSTITUTE(UPPER(B15009),"X","~",LEN(UPPER(B15009))-LEN(SUBSTITUTE(UPPER(B15009),"X","")))))),1)-1),IF(ISERROR(FIND("X",UPPER(B15009))),UPPER(B15009),RIGHT(UPPER(B15009),LEN(UPPER(B15009))-FIND("~",SUBSTITUTE(UPPER(B15009),"X","~",LEN(UPPER(B15009))-LEN(SUBSTITUTE(UPPER(B15009),"X",""))))))),".")&gt;=5,"Wall",""),""),"")</f>
        <v/>
      </c>
      <c r="M15009" s="205" t="str" cm="1">
        <f t="array" ref="M15009">_xlfn.IFS(NOT(ISERROR(VLOOKUP(Table5[[#This Row],[Section]],TB_notTB,1,FALSE))),"No",LEFT(Table5[[#This Row],[Section]],3)="ETB","PLS",LEFT(Table5[[#This Row],[Section]],1)="7","PDB",NOT(ISBLANK(Table5[[#This Row],[Section]])),"No")</f>
        <v>No</v>
      </c>
    </row>
    <row r="15010" spans="1:13" x14ac:dyDescent="0.25">
      <c r="A15010" s="130" t="s">
        <v>10896</v>
      </c>
      <c r="B15010" s="130" t="s">
        <v>28949</v>
      </c>
      <c r="C15010" s="130" t="s">
        <v>75</v>
      </c>
      <c r="D15010" s="131">
        <v>1.323</v>
      </c>
      <c r="E15010" s="132">
        <v>251</v>
      </c>
      <c r="F15010" s="132">
        <v>251</v>
      </c>
      <c r="G15010" s="126" t="s">
        <v>13740</v>
      </c>
      <c r="H15010" s="126" t="s">
        <v>20124</v>
      </c>
      <c r="I15010" s="126" t="s">
        <v>21059</v>
      </c>
      <c r="J15010" s="126" t="s">
        <v>26235</v>
      </c>
      <c r="K15010" s="9">
        <f>_xlfn.IFNA(VLOOKUP(Table5[[#This Row],[Section]],SubSill_Tier,2,FALSE),0)</f>
        <v>0</v>
      </c>
      <c r="L15010" s="9" t="str">
        <f t="shared" si="259"/>
        <v/>
      </c>
      <c r="M15010" s="205" t="str" cm="1">
        <f t="array" ref="M15010">_xlfn.IFS(NOT(ISERROR(VLOOKUP(Table5[[#This Row],[Section]],TB_notTB,1,FALSE))),"No",LEFT(Table5[[#This Row],[Section]],3)="ETB","PLS",LEFT(Table5[[#This Row],[Section]],1)="7","PDB",NOT(ISBLANK(Table5[[#This Row],[Section]])),"No")</f>
        <v>No</v>
      </c>
    </row>
    <row r="15011" spans="1:13" x14ac:dyDescent="0.25">
      <c r="A15011" s="130" t="s">
        <v>10897</v>
      </c>
      <c r="B15011" s="130" t="s">
        <v>28950</v>
      </c>
      <c r="C15011" s="130" t="s">
        <v>75</v>
      </c>
      <c r="D15011" s="131">
        <v>1.9590000000000001</v>
      </c>
      <c r="E15011" s="132">
        <v>251</v>
      </c>
      <c r="F15011" s="132">
        <v>251</v>
      </c>
      <c r="G15011" s="126" t="s">
        <v>13740</v>
      </c>
      <c r="H15011" s="126" t="s">
        <v>20124</v>
      </c>
      <c r="I15011" s="126" t="s">
        <v>21059</v>
      </c>
      <c r="J15011" s="126" t="s">
        <v>26235</v>
      </c>
      <c r="K15011" s="9">
        <f>_xlfn.IFNA(VLOOKUP(Table5[[#This Row],[Section]],SubSill_Tier,2,FALSE),0)</f>
        <v>0</v>
      </c>
      <c r="L15011" s="9" t="str">
        <f t="shared" si="259"/>
        <v/>
      </c>
      <c r="M15011" s="205" t="str" cm="1">
        <f t="array" ref="M15011">_xlfn.IFS(NOT(ISERROR(VLOOKUP(Table5[[#This Row],[Section]],TB_notTB,1,FALSE))),"No",LEFT(Table5[[#This Row],[Section]],3)="ETB","PLS",LEFT(Table5[[#This Row],[Section]],1)="7","PDB",NOT(ISBLANK(Table5[[#This Row],[Section]])),"No")</f>
        <v>No</v>
      </c>
    </row>
    <row r="15012" spans="1:13" x14ac:dyDescent="0.25">
      <c r="A15012" s="130" t="s">
        <v>10898</v>
      </c>
      <c r="B15012" s="130" t="s">
        <v>28951</v>
      </c>
      <c r="C15012" s="130" t="s">
        <v>75</v>
      </c>
      <c r="D15012" s="131">
        <v>1.663</v>
      </c>
      <c r="E15012" s="132">
        <v>314</v>
      </c>
      <c r="F15012" s="132">
        <v>314</v>
      </c>
      <c r="G15012" s="126" t="s">
        <v>13740</v>
      </c>
      <c r="H15012" s="126" t="s">
        <v>20124</v>
      </c>
      <c r="I15012" s="126" t="s">
        <v>21059</v>
      </c>
      <c r="J15012" s="126" t="s">
        <v>26235</v>
      </c>
      <c r="K15012" s="9">
        <f>_xlfn.IFNA(VLOOKUP(Table5[[#This Row],[Section]],SubSill_Tier,2,FALSE),0)</f>
        <v>0</v>
      </c>
      <c r="L15012" s="9" t="str">
        <f t="shared" si="259"/>
        <v/>
      </c>
      <c r="M15012" s="205" t="str" cm="1">
        <f t="array" ref="M15012">_xlfn.IFS(NOT(ISERROR(VLOOKUP(Table5[[#This Row],[Section]],TB_notTB,1,FALSE))),"No",LEFT(Table5[[#This Row],[Section]],3)="ETB","PLS",LEFT(Table5[[#This Row],[Section]],1)="7","PDB",NOT(ISBLANK(Table5[[#This Row],[Section]])),"No")</f>
        <v>No</v>
      </c>
    </row>
    <row r="15013" spans="1:13" x14ac:dyDescent="0.25">
      <c r="A15013" s="130" t="s">
        <v>10899</v>
      </c>
      <c r="B15013" s="130" t="s">
        <v>28952</v>
      </c>
      <c r="C15013" s="130" t="s">
        <v>75</v>
      </c>
      <c r="D15013" s="131">
        <v>2.468</v>
      </c>
      <c r="E15013" s="132">
        <v>314</v>
      </c>
      <c r="F15013" s="132">
        <v>314</v>
      </c>
      <c r="G15013" s="126" t="s">
        <v>13740</v>
      </c>
      <c r="H15013" s="126" t="s">
        <v>20124</v>
      </c>
      <c r="I15013" s="126" t="s">
        <v>21059</v>
      </c>
      <c r="J15013" s="126" t="s">
        <v>26235</v>
      </c>
      <c r="K15013" s="9">
        <f>_xlfn.IFNA(VLOOKUP(Table5[[#This Row],[Section]],SubSill_Tier,2,FALSE),0)</f>
        <v>0</v>
      </c>
      <c r="L15013" s="9" t="str">
        <f t="shared" si="259"/>
        <v/>
      </c>
      <c r="M15013" s="205" t="str" cm="1">
        <f t="array" ref="M15013">_xlfn.IFS(NOT(ISERROR(VLOOKUP(Table5[[#This Row],[Section]],TB_notTB,1,FALSE))),"No",LEFT(Table5[[#This Row],[Section]],3)="ETB","PLS",LEFT(Table5[[#This Row],[Section]],1)="7","PDB",NOT(ISBLANK(Table5[[#This Row],[Section]])),"No")</f>
        <v>No</v>
      </c>
    </row>
    <row r="15014" spans="1:13" x14ac:dyDescent="0.25">
      <c r="A15014" s="130" t="s">
        <v>10900</v>
      </c>
      <c r="B15014" s="130" t="s">
        <v>17222</v>
      </c>
      <c r="C15014" s="130" t="s">
        <v>75</v>
      </c>
      <c r="D15014" s="131">
        <v>5.97</v>
      </c>
      <c r="E15014" s="132">
        <v>566</v>
      </c>
      <c r="F15014" s="132">
        <v>566</v>
      </c>
      <c r="G15014" s="126" t="s">
        <v>13716</v>
      </c>
      <c r="H15014" s="126" t="s">
        <v>20207</v>
      </c>
      <c r="I15014" s="126" t="s">
        <v>22100</v>
      </c>
      <c r="J15014" s="126" t="s">
        <v>26244</v>
      </c>
      <c r="K15014" s="9">
        <f>_xlfn.IFNA(VLOOKUP(Table5[[#This Row],[Section]],SubSill_Tier,2,FALSE),0)</f>
        <v>0</v>
      </c>
      <c r="L15014" s="9" t="str">
        <f t="shared" si="259"/>
        <v/>
      </c>
      <c r="M15014" s="205" t="str" cm="1">
        <f t="array" ref="M15014">_xlfn.IFS(NOT(ISERROR(VLOOKUP(Table5[[#This Row],[Section]],TB_notTB,1,FALSE))),"No",LEFT(Table5[[#This Row],[Section]],3)="ETB","PLS",LEFT(Table5[[#This Row],[Section]],1)="7","PDB",NOT(ISBLANK(Table5[[#This Row],[Section]])),"No")</f>
        <v>No</v>
      </c>
    </row>
    <row r="15015" spans="1:13" x14ac:dyDescent="0.25">
      <c r="A15015" s="130" t="s">
        <v>10901</v>
      </c>
      <c r="B15015" s="130" t="s">
        <v>10902</v>
      </c>
      <c r="C15015" s="130" t="s">
        <v>75</v>
      </c>
      <c r="D15015" s="131">
        <v>12.723000000000001</v>
      </c>
      <c r="E15015" s="132">
        <v>502</v>
      </c>
      <c r="F15015" s="132">
        <v>502</v>
      </c>
      <c r="G15015" s="126" t="s">
        <v>13740</v>
      </c>
      <c r="H15015" s="126" t="s">
        <v>20124</v>
      </c>
      <c r="I15015" s="126" t="s">
        <v>21059</v>
      </c>
      <c r="J15015" s="126" t="s">
        <v>26248</v>
      </c>
      <c r="K15015" s="9">
        <f>_xlfn.IFNA(VLOOKUP(Table5[[#This Row],[Section]],SubSill_Tier,2,FALSE),0)</f>
        <v>0</v>
      </c>
      <c r="L15015" s="9" t="str">
        <f t="shared" si="259"/>
        <v>Wall</v>
      </c>
      <c r="M15015" s="205" t="str" cm="1">
        <f t="array" ref="M15015">_xlfn.IFS(NOT(ISERROR(VLOOKUP(Table5[[#This Row],[Section]],TB_notTB,1,FALSE))),"No",LEFT(Table5[[#This Row],[Section]],3)="ETB","PLS",LEFT(Table5[[#This Row],[Section]],1)="7","PDB",NOT(ISBLANK(Table5[[#This Row],[Section]])),"No")</f>
        <v>No</v>
      </c>
    </row>
    <row r="15016" spans="1:13" x14ac:dyDescent="0.25">
      <c r="A15016" s="130" t="s">
        <v>10903</v>
      </c>
      <c r="B15016" s="130" t="s">
        <v>10904</v>
      </c>
      <c r="C15016" s="130" t="s">
        <v>75</v>
      </c>
      <c r="D15016" s="131">
        <v>7.6340000000000003</v>
      </c>
      <c r="E15016" s="132">
        <v>314</v>
      </c>
      <c r="F15016" s="132">
        <v>314</v>
      </c>
      <c r="G15016" s="126" t="s">
        <v>13740</v>
      </c>
      <c r="H15016" s="126" t="s">
        <v>20124</v>
      </c>
      <c r="I15016" s="126" t="s">
        <v>21059</v>
      </c>
      <c r="J15016" s="126" t="s">
        <v>26245</v>
      </c>
      <c r="K15016" s="9">
        <f>_xlfn.IFNA(VLOOKUP(Table5[[#This Row],[Section]],SubSill_Tier,2,FALSE),0)</f>
        <v>0</v>
      </c>
      <c r="L15016" s="9" t="str">
        <f t="shared" si="259"/>
        <v>Wall</v>
      </c>
      <c r="M15016" s="205" t="str" cm="1">
        <f t="array" ref="M15016">_xlfn.IFS(NOT(ISERROR(VLOOKUP(Table5[[#This Row],[Section]],TB_notTB,1,FALSE))),"No",LEFT(Table5[[#This Row],[Section]],3)="ETB","PLS",LEFT(Table5[[#This Row],[Section]],1)="7","PDB",NOT(ISBLANK(Table5[[#This Row],[Section]])),"No")</f>
        <v>No</v>
      </c>
    </row>
    <row r="15017" spans="1:13" x14ac:dyDescent="0.25">
      <c r="A15017" s="130" t="s">
        <v>10905</v>
      </c>
      <c r="B15017" s="130" t="s">
        <v>28953</v>
      </c>
      <c r="C15017" s="130" t="s">
        <v>75</v>
      </c>
      <c r="D15017" s="131">
        <v>3.766</v>
      </c>
      <c r="E15017" s="132">
        <v>251</v>
      </c>
      <c r="F15017" s="132">
        <v>251</v>
      </c>
      <c r="G15017" s="126" t="s">
        <v>13740</v>
      </c>
      <c r="H15017" s="126" t="s">
        <v>20124</v>
      </c>
      <c r="I15017" s="126" t="s">
        <v>21059</v>
      </c>
      <c r="J15017" s="126" t="s">
        <v>26240</v>
      </c>
      <c r="K15017" s="9">
        <f>_xlfn.IFNA(VLOOKUP(Table5[[#This Row],[Section]],SubSill_Tier,2,FALSE),0)</f>
        <v>0</v>
      </c>
      <c r="L15017" s="9" t="str">
        <f t="shared" si="259"/>
        <v>Wall</v>
      </c>
      <c r="M15017" s="205" t="str" cm="1">
        <f t="array" ref="M15017">_xlfn.IFS(NOT(ISERROR(VLOOKUP(Table5[[#This Row],[Section]],TB_notTB,1,FALSE))),"No",LEFT(Table5[[#This Row],[Section]],3)="ETB","PLS",LEFT(Table5[[#This Row],[Section]],1)="7","PDB",NOT(ISBLANK(Table5[[#This Row],[Section]])),"No")</f>
        <v>No</v>
      </c>
    </row>
    <row r="15018" spans="1:13" x14ac:dyDescent="0.25">
      <c r="A15018" s="130" t="s">
        <v>10906</v>
      </c>
      <c r="B15018" s="130" t="s">
        <v>28954</v>
      </c>
      <c r="C15018" s="130" t="s">
        <v>75</v>
      </c>
      <c r="D15018" s="131">
        <v>6.7859999999999996</v>
      </c>
      <c r="E15018" s="132">
        <v>283</v>
      </c>
      <c r="F15018" s="132">
        <v>283</v>
      </c>
      <c r="G15018" s="126" t="s">
        <v>13740</v>
      </c>
      <c r="H15018" s="126" t="s">
        <v>20124</v>
      </c>
      <c r="I15018" s="126" t="s">
        <v>21059</v>
      </c>
      <c r="J15018" s="126" t="s">
        <v>26245</v>
      </c>
      <c r="K15018" s="9">
        <f>_xlfn.IFNA(VLOOKUP(Table5[[#This Row],[Section]],SubSill_Tier,2,FALSE),0)</f>
        <v>0</v>
      </c>
      <c r="L15018" s="9" t="str">
        <f t="shared" si="259"/>
        <v>Wall</v>
      </c>
      <c r="M15018" s="205" t="str" cm="1">
        <f t="array" ref="M15018">_xlfn.IFS(NOT(ISERROR(VLOOKUP(Table5[[#This Row],[Section]],TB_notTB,1,FALSE))),"No",LEFT(Table5[[#This Row],[Section]],3)="ETB","PLS",LEFT(Table5[[#This Row],[Section]],1)="7","PDB",NOT(ISBLANK(Table5[[#This Row],[Section]])),"No")</f>
        <v>No</v>
      </c>
    </row>
    <row r="15019" spans="1:13" x14ac:dyDescent="0.25">
      <c r="A15019" s="130" t="s">
        <v>10907</v>
      </c>
      <c r="B15019" s="130" t="s">
        <v>28955</v>
      </c>
      <c r="C15019" s="130" t="s">
        <v>75</v>
      </c>
      <c r="D15019" s="131">
        <v>6.056</v>
      </c>
      <c r="E15019" s="132">
        <v>393</v>
      </c>
      <c r="F15019" s="132">
        <v>393</v>
      </c>
      <c r="G15019" s="126" t="s">
        <v>13740</v>
      </c>
      <c r="H15019" s="126" t="s">
        <v>20124</v>
      </c>
      <c r="I15019" s="126" t="s">
        <v>21059</v>
      </c>
      <c r="J15019" s="126" t="s">
        <v>26245</v>
      </c>
      <c r="K15019" s="9">
        <f>_xlfn.IFNA(VLOOKUP(Table5[[#This Row],[Section]],SubSill_Tier,2,FALSE),0)</f>
        <v>0</v>
      </c>
      <c r="L15019" s="9" t="str">
        <f t="shared" si="259"/>
        <v>Wall</v>
      </c>
      <c r="M15019" s="205" t="str" cm="1">
        <f t="array" ref="M15019">_xlfn.IFS(NOT(ISERROR(VLOOKUP(Table5[[#This Row],[Section]],TB_notTB,1,FALSE))),"No",LEFT(Table5[[#This Row],[Section]],3)="ETB","PLS",LEFT(Table5[[#This Row],[Section]],1)="7","PDB",NOT(ISBLANK(Table5[[#This Row],[Section]])),"No")</f>
        <v>No</v>
      </c>
    </row>
    <row r="15020" spans="1:13" x14ac:dyDescent="0.25">
      <c r="A15020" s="130" t="s">
        <v>10908</v>
      </c>
      <c r="B15020" s="130" t="s">
        <v>10909</v>
      </c>
      <c r="C15020" s="130" t="s">
        <v>75</v>
      </c>
      <c r="D15020" s="131">
        <v>0.13800000000000001</v>
      </c>
      <c r="E15020" s="132">
        <v>100</v>
      </c>
      <c r="F15020" s="132">
        <v>100</v>
      </c>
      <c r="G15020" s="126" t="s">
        <v>13740</v>
      </c>
      <c r="H15020" s="126" t="s">
        <v>20124</v>
      </c>
      <c r="I15020" s="126" t="s">
        <v>21059</v>
      </c>
      <c r="J15020" s="126" t="s">
        <v>26236</v>
      </c>
      <c r="K15020" s="9">
        <f>_xlfn.IFNA(VLOOKUP(Table5[[#This Row],[Section]],SubSill_Tier,2,FALSE),0)</f>
        <v>0</v>
      </c>
      <c r="L15020" s="9" t="str">
        <f t="shared" si="259"/>
        <v/>
      </c>
      <c r="M15020" s="205" t="str" cm="1">
        <f t="array" ref="M15020">_xlfn.IFS(NOT(ISERROR(VLOOKUP(Table5[[#This Row],[Section]],TB_notTB,1,FALSE))),"No",LEFT(Table5[[#This Row],[Section]],3)="ETB","PLS",LEFT(Table5[[#This Row],[Section]],1)="7","PDB",NOT(ISBLANK(Table5[[#This Row],[Section]])),"No")</f>
        <v>No</v>
      </c>
    </row>
    <row r="15021" spans="1:13" x14ac:dyDescent="0.25">
      <c r="A15021" s="130" t="s">
        <v>10910</v>
      </c>
      <c r="B15021" s="130" t="s">
        <v>10911</v>
      </c>
      <c r="C15021" s="130" t="s">
        <v>75</v>
      </c>
      <c r="D15021" s="131">
        <v>0.22900000000000001</v>
      </c>
      <c r="E15021" s="132">
        <v>100</v>
      </c>
      <c r="F15021" s="132">
        <v>100</v>
      </c>
      <c r="G15021" s="126" t="s">
        <v>13740</v>
      </c>
      <c r="H15021" s="126" t="s">
        <v>20124</v>
      </c>
      <c r="I15021" s="126" t="s">
        <v>21059</v>
      </c>
      <c r="J15021" s="126" t="s">
        <v>26235</v>
      </c>
      <c r="K15021" s="9">
        <f>_xlfn.IFNA(VLOOKUP(Table5[[#This Row],[Section]],SubSill_Tier,2,FALSE),0)</f>
        <v>0</v>
      </c>
      <c r="L15021" s="9" t="str">
        <f t="shared" si="259"/>
        <v/>
      </c>
      <c r="M15021" s="205" t="str" cm="1">
        <f t="array" ref="M15021">_xlfn.IFS(NOT(ISERROR(VLOOKUP(Table5[[#This Row],[Section]],TB_notTB,1,FALSE))),"No",LEFT(Table5[[#This Row],[Section]],3)="ETB","PLS",LEFT(Table5[[#This Row],[Section]],1)="7","PDB",NOT(ISBLANK(Table5[[#This Row],[Section]])),"No")</f>
        <v>No</v>
      </c>
    </row>
    <row r="15022" spans="1:13" x14ac:dyDescent="0.25">
      <c r="A15022" s="130" t="s">
        <v>10912</v>
      </c>
      <c r="B15022" s="130" t="s">
        <v>17222</v>
      </c>
      <c r="C15022" s="130" t="s">
        <v>75</v>
      </c>
      <c r="D15022" s="131">
        <v>0.34699999999999998</v>
      </c>
      <c r="E15022" s="132">
        <v>132</v>
      </c>
      <c r="F15022" s="132">
        <v>132</v>
      </c>
      <c r="G15022" s="126" t="s">
        <v>13740</v>
      </c>
      <c r="H15022" s="126" t="s">
        <v>20124</v>
      </c>
      <c r="I15022" s="126" t="s">
        <v>21059</v>
      </c>
      <c r="J15022" s="126" t="s">
        <v>26236</v>
      </c>
      <c r="K15022" s="9">
        <f>_xlfn.IFNA(VLOOKUP(Table5[[#This Row],[Section]],SubSill_Tier,2,FALSE),0)</f>
        <v>0</v>
      </c>
      <c r="L15022" s="9" t="str">
        <f t="shared" si="259"/>
        <v/>
      </c>
      <c r="M15022" s="205" t="str" cm="1">
        <f t="array" ref="M15022">_xlfn.IFS(NOT(ISERROR(VLOOKUP(Table5[[#This Row],[Section]],TB_notTB,1,FALSE))),"No",LEFT(Table5[[#This Row],[Section]],3)="ETB","PLS",LEFT(Table5[[#This Row],[Section]],1)="7","PDB",NOT(ISBLANK(Table5[[#This Row],[Section]])),"No")</f>
        <v>No</v>
      </c>
    </row>
    <row r="15023" spans="1:13" x14ac:dyDescent="0.25">
      <c r="A15023" s="130" t="s">
        <v>10913</v>
      </c>
      <c r="B15023" s="130" t="s">
        <v>17222</v>
      </c>
      <c r="C15023" s="130" t="s">
        <v>75</v>
      </c>
      <c r="D15023" s="131">
        <v>0.16200000000000001</v>
      </c>
      <c r="E15023" s="132">
        <v>100</v>
      </c>
      <c r="F15023" s="132">
        <v>100</v>
      </c>
      <c r="G15023" s="126" t="s">
        <v>13740</v>
      </c>
      <c r="H15023" s="126" t="s">
        <v>20124</v>
      </c>
      <c r="I15023" s="126" t="s">
        <v>21059</v>
      </c>
      <c r="J15023" s="126" t="s">
        <v>26236</v>
      </c>
      <c r="K15023" s="9">
        <f>_xlfn.IFNA(VLOOKUP(Table5[[#This Row],[Section]],SubSill_Tier,2,FALSE),0)</f>
        <v>0</v>
      </c>
      <c r="L15023" s="9" t="str">
        <f t="shared" si="259"/>
        <v/>
      </c>
      <c r="M15023" s="205" t="str" cm="1">
        <f t="array" ref="M15023">_xlfn.IFS(NOT(ISERROR(VLOOKUP(Table5[[#This Row],[Section]],TB_notTB,1,FALSE))),"No",LEFT(Table5[[#This Row],[Section]],3)="ETB","PLS",LEFT(Table5[[#This Row],[Section]],1)="7","PDB",NOT(ISBLANK(Table5[[#This Row],[Section]])),"No")</f>
        <v>No</v>
      </c>
    </row>
    <row r="15024" spans="1:13" x14ac:dyDescent="0.25">
      <c r="A15024" s="130" t="s">
        <v>10914</v>
      </c>
      <c r="B15024" s="130" t="s">
        <v>28214</v>
      </c>
      <c r="C15024" s="130" t="s">
        <v>75</v>
      </c>
      <c r="D15024" s="131">
        <v>1.196</v>
      </c>
      <c r="E15024" s="132">
        <v>157</v>
      </c>
      <c r="F15024" s="132">
        <v>157</v>
      </c>
      <c r="G15024" s="126" t="s">
        <v>13740</v>
      </c>
      <c r="H15024" s="126" t="s">
        <v>20124</v>
      </c>
      <c r="I15024" s="126" t="s">
        <v>21059</v>
      </c>
      <c r="J15024" s="126" t="s">
        <v>26235</v>
      </c>
      <c r="K15024" s="9">
        <f>_xlfn.IFNA(VLOOKUP(Table5[[#This Row],[Section]],SubSill_Tier,2,FALSE),0)</f>
        <v>0</v>
      </c>
      <c r="L15024" s="9" t="str">
        <f t="shared" si="259"/>
        <v/>
      </c>
      <c r="M15024" s="205" t="str" cm="1">
        <f t="array" ref="M15024">_xlfn.IFS(NOT(ISERROR(VLOOKUP(Table5[[#This Row],[Section]],TB_notTB,1,FALSE))),"No",LEFT(Table5[[#This Row],[Section]],3)="ETB","PLS",LEFT(Table5[[#This Row],[Section]],1)="7","PDB",NOT(ISBLANK(Table5[[#This Row],[Section]])),"No")</f>
        <v>No</v>
      </c>
    </row>
    <row r="15025" spans="1:13" x14ac:dyDescent="0.25">
      <c r="A15025" s="130" t="s">
        <v>10915</v>
      </c>
      <c r="B15025" s="130" t="s">
        <v>17222</v>
      </c>
      <c r="C15025" s="130" t="s">
        <v>75</v>
      </c>
      <c r="D15025" s="131">
        <v>0.27700000000000002</v>
      </c>
      <c r="E15025" s="132">
        <v>106</v>
      </c>
      <c r="F15025" s="132">
        <v>106</v>
      </c>
      <c r="G15025" s="126" t="s">
        <v>13740</v>
      </c>
      <c r="H15025" s="126" t="s">
        <v>20124</v>
      </c>
      <c r="I15025" s="126" t="s">
        <v>21059</v>
      </c>
      <c r="J15025" s="126" t="s">
        <v>26236</v>
      </c>
      <c r="K15025" s="9">
        <f>_xlfn.IFNA(VLOOKUP(Table5[[#This Row],[Section]],SubSill_Tier,2,FALSE),0)</f>
        <v>0</v>
      </c>
      <c r="L15025" s="9" t="str">
        <f t="shared" si="259"/>
        <v/>
      </c>
      <c r="M15025" s="205" t="str" cm="1">
        <f t="array" ref="M15025">_xlfn.IFS(NOT(ISERROR(VLOOKUP(Table5[[#This Row],[Section]],TB_notTB,1,FALSE))),"No",LEFT(Table5[[#This Row],[Section]],3)="ETB","PLS",LEFT(Table5[[#This Row],[Section]],1)="7","PDB",NOT(ISBLANK(Table5[[#This Row],[Section]])),"No")</f>
        <v>No</v>
      </c>
    </row>
    <row r="15026" spans="1:13" x14ac:dyDescent="0.25">
      <c r="A15026" s="130" t="s">
        <v>10916</v>
      </c>
      <c r="B15026" s="130" t="s">
        <v>10917</v>
      </c>
      <c r="C15026" s="130" t="s">
        <v>75</v>
      </c>
      <c r="D15026" s="131">
        <v>0.17299999999999999</v>
      </c>
      <c r="E15026" s="132">
        <v>100</v>
      </c>
      <c r="F15026" s="132">
        <v>100</v>
      </c>
      <c r="G15026" s="126" t="s">
        <v>13740</v>
      </c>
      <c r="H15026" s="126" t="s">
        <v>20124</v>
      </c>
      <c r="I15026" s="126" t="s">
        <v>21059</v>
      </c>
      <c r="J15026" s="126" t="s">
        <v>26236</v>
      </c>
      <c r="K15026" s="9">
        <f>_xlfn.IFNA(VLOOKUP(Table5[[#This Row],[Section]],SubSill_Tier,2,FALSE),0)</f>
        <v>0</v>
      </c>
      <c r="L15026" s="9" t="str">
        <f t="shared" si="259"/>
        <v/>
      </c>
      <c r="M15026" s="205" t="str" cm="1">
        <f t="array" ref="M15026">_xlfn.IFS(NOT(ISERROR(VLOOKUP(Table5[[#This Row],[Section]],TB_notTB,1,FALSE))),"No",LEFT(Table5[[#This Row],[Section]],3)="ETB","PLS",LEFT(Table5[[#This Row],[Section]],1)="7","PDB",NOT(ISBLANK(Table5[[#This Row],[Section]])),"No")</f>
        <v>No</v>
      </c>
    </row>
    <row r="15027" spans="1:13" x14ac:dyDescent="0.25">
      <c r="A15027" s="130" t="s">
        <v>10918</v>
      </c>
      <c r="B15027" s="130" t="s">
        <v>10919</v>
      </c>
      <c r="C15027" s="130" t="s">
        <v>75</v>
      </c>
      <c r="D15027" s="131">
        <v>0.29399999999999998</v>
      </c>
      <c r="E15027" s="132">
        <v>100</v>
      </c>
      <c r="F15027" s="132">
        <v>100</v>
      </c>
      <c r="G15027" s="126" t="s">
        <v>13740</v>
      </c>
      <c r="H15027" s="126" t="s">
        <v>20124</v>
      </c>
      <c r="I15027" s="126" t="s">
        <v>21059</v>
      </c>
      <c r="J15027" s="126" t="s">
        <v>26236</v>
      </c>
      <c r="K15027" s="9">
        <f>_xlfn.IFNA(VLOOKUP(Table5[[#This Row],[Section]],SubSill_Tier,2,FALSE),0)</f>
        <v>0</v>
      </c>
      <c r="L15027" s="9" t="str">
        <f t="shared" si="259"/>
        <v/>
      </c>
      <c r="M15027" s="205" t="str" cm="1">
        <f t="array" ref="M15027">_xlfn.IFS(NOT(ISERROR(VLOOKUP(Table5[[#This Row],[Section]],TB_notTB,1,FALSE))),"No",LEFT(Table5[[#This Row],[Section]],3)="ETB","PLS",LEFT(Table5[[#This Row],[Section]],1)="7","PDB",NOT(ISBLANK(Table5[[#This Row],[Section]])),"No")</f>
        <v>No</v>
      </c>
    </row>
    <row r="15028" spans="1:13" x14ac:dyDescent="0.25">
      <c r="A15028" s="130" t="s">
        <v>10920</v>
      </c>
      <c r="B15028" s="130" t="s">
        <v>10921</v>
      </c>
      <c r="C15028" s="130" t="s">
        <v>75</v>
      </c>
      <c r="D15028" s="131">
        <v>0.98399999999999999</v>
      </c>
      <c r="E15028" s="132">
        <v>158</v>
      </c>
      <c r="F15028" s="132">
        <v>158</v>
      </c>
      <c r="G15028" s="126" t="s">
        <v>13740</v>
      </c>
      <c r="H15028" s="126" t="s">
        <v>20124</v>
      </c>
      <c r="I15028" s="126" t="s">
        <v>21059</v>
      </c>
      <c r="J15028" s="126" t="s">
        <v>26235</v>
      </c>
      <c r="K15028" s="9">
        <f>_xlfn.IFNA(VLOOKUP(Table5[[#This Row],[Section]],SubSill_Tier,2,FALSE),0)</f>
        <v>0</v>
      </c>
      <c r="L15028" s="9" t="str">
        <f t="shared" si="259"/>
        <v/>
      </c>
      <c r="M15028" s="205" t="str" cm="1">
        <f t="array" ref="M15028">_xlfn.IFS(NOT(ISERROR(VLOOKUP(Table5[[#This Row],[Section]],TB_notTB,1,FALSE))),"No",LEFT(Table5[[#This Row],[Section]],3)="ETB","PLS",LEFT(Table5[[#This Row],[Section]],1)="7","PDB",NOT(ISBLANK(Table5[[#This Row],[Section]])),"No")</f>
        <v>No</v>
      </c>
    </row>
    <row r="15029" spans="1:13" x14ac:dyDescent="0.25">
      <c r="A15029" s="130" t="s">
        <v>10922</v>
      </c>
      <c r="B15029" s="130" t="s">
        <v>28956</v>
      </c>
      <c r="C15029" s="130" t="s">
        <v>75</v>
      </c>
      <c r="D15029" s="131">
        <v>0.27</v>
      </c>
      <c r="E15029" s="132">
        <v>100</v>
      </c>
      <c r="F15029" s="132">
        <v>100</v>
      </c>
      <c r="G15029" s="126" t="s">
        <v>13740</v>
      </c>
      <c r="H15029" s="126" t="s">
        <v>20124</v>
      </c>
      <c r="I15029" s="126" t="s">
        <v>21059</v>
      </c>
      <c r="J15029" s="126" t="s">
        <v>26236</v>
      </c>
      <c r="K15029" s="9">
        <f>_xlfn.IFNA(VLOOKUP(Table5[[#This Row],[Section]],SubSill_Tier,2,FALSE),0)</f>
        <v>0</v>
      </c>
      <c r="L15029" s="9" t="str">
        <f t="shared" si="259"/>
        <v/>
      </c>
      <c r="M15029" s="205" t="str" cm="1">
        <f t="array" ref="M15029">_xlfn.IFS(NOT(ISERROR(VLOOKUP(Table5[[#This Row],[Section]],TB_notTB,1,FALSE))),"No",LEFT(Table5[[#This Row],[Section]],3)="ETB","PLS",LEFT(Table5[[#This Row],[Section]],1)="7","PDB",NOT(ISBLANK(Table5[[#This Row],[Section]])),"No")</f>
        <v>No</v>
      </c>
    </row>
    <row r="15030" spans="1:13" x14ac:dyDescent="0.25">
      <c r="A15030" s="130" t="s">
        <v>10923</v>
      </c>
      <c r="B15030" s="130" t="s">
        <v>17222</v>
      </c>
      <c r="C15030" s="130" t="s">
        <v>75</v>
      </c>
      <c r="D15030" s="131">
        <v>0.72099999999999997</v>
      </c>
      <c r="E15030" s="132">
        <v>137</v>
      </c>
      <c r="F15030" s="132">
        <v>137</v>
      </c>
      <c r="G15030" s="126" t="s">
        <v>13740</v>
      </c>
      <c r="H15030" s="126" t="s">
        <v>20124</v>
      </c>
      <c r="I15030" s="126" t="s">
        <v>21059</v>
      </c>
      <c r="J15030" s="126" t="s">
        <v>26236</v>
      </c>
      <c r="K15030" s="9">
        <f>_xlfn.IFNA(VLOOKUP(Table5[[#This Row],[Section]],SubSill_Tier,2,FALSE),0)</f>
        <v>0</v>
      </c>
      <c r="L15030" s="9" t="str">
        <f t="shared" si="259"/>
        <v/>
      </c>
      <c r="M15030" s="205" t="str" cm="1">
        <f t="array" ref="M15030">_xlfn.IFS(NOT(ISERROR(VLOOKUP(Table5[[#This Row],[Section]],TB_notTB,1,FALSE))),"No",LEFT(Table5[[#This Row],[Section]],3)="ETB","PLS",LEFT(Table5[[#This Row],[Section]],1)="7","PDB",NOT(ISBLANK(Table5[[#This Row],[Section]])),"No")</f>
        <v>No</v>
      </c>
    </row>
    <row r="15031" spans="1:13" x14ac:dyDescent="0.25">
      <c r="A15031" s="130" t="s">
        <v>10924</v>
      </c>
      <c r="B15031" s="130" t="s">
        <v>10925</v>
      </c>
      <c r="C15031" s="130" t="s">
        <v>75</v>
      </c>
      <c r="D15031" s="131">
        <v>0.58599999999999997</v>
      </c>
      <c r="E15031" s="132">
        <v>108</v>
      </c>
      <c r="F15031" s="132">
        <v>108</v>
      </c>
      <c r="G15031" s="126" t="s">
        <v>13740</v>
      </c>
      <c r="H15031" s="126" t="s">
        <v>20124</v>
      </c>
      <c r="I15031" s="126" t="s">
        <v>21059</v>
      </c>
      <c r="J15031" s="126" t="s">
        <v>26236</v>
      </c>
      <c r="K15031" s="9">
        <f>_xlfn.IFNA(VLOOKUP(Table5[[#This Row],[Section]],SubSill_Tier,2,FALSE),0)</f>
        <v>0</v>
      </c>
      <c r="L15031" s="9" t="str">
        <f t="shared" si="259"/>
        <v/>
      </c>
      <c r="M15031" s="205" t="str" cm="1">
        <f t="array" ref="M15031">_xlfn.IFS(NOT(ISERROR(VLOOKUP(Table5[[#This Row],[Section]],TB_notTB,1,FALSE))),"No",LEFT(Table5[[#This Row],[Section]],3)="ETB","PLS",LEFT(Table5[[#This Row],[Section]],1)="7","PDB",NOT(ISBLANK(Table5[[#This Row],[Section]])),"No")</f>
        <v>No</v>
      </c>
    </row>
    <row r="15032" spans="1:13" x14ac:dyDescent="0.25">
      <c r="A15032" s="130" t="s">
        <v>10926</v>
      </c>
      <c r="B15032" s="130" t="s">
        <v>17222</v>
      </c>
      <c r="C15032" s="130" t="s">
        <v>75</v>
      </c>
      <c r="D15032" s="131">
        <v>0.49399999999999999</v>
      </c>
      <c r="E15032" s="132">
        <v>100</v>
      </c>
      <c r="F15032" s="132">
        <v>100</v>
      </c>
      <c r="G15032" s="126" t="s">
        <v>13740</v>
      </c>
      <c r="H15032" s="126" t="s">
        <v>20124</v>
      </c>
      <c r="I15032" s="126" t="s">
        <v>21059</v>
      </c>
      <c r="J15032" s="126" t="s">
        <v>26236</v>
      </c>
      <c r="K15032" s="9">
        <f>_xlfn.IFNA(VLOOKUP(Table5[[#This Row],[Section]],SubSill_Tier,2,FALSE),0)</f>
        <v>0</v>
      </c>
      <c r="L15032" s="9" t="str">
        <f t="shared" si="259"/>
        <v/>
      </c>
      <c r="M15032" s="205" t="str" cm="1">
        <f t="array" ref="M15032">_xlfn.IFS(NOT(ISERROR(VLOOKUP(Table5[[#This Row],[Section]],TB_notTB,1,FALSE))),"No",LEFT(Table5[[#This Row],[Section]],3)="ETB","PLS",LEFT(Table5[[#This Row],[Section]],1)="7","PDB",NOT(ISBLANK(Table5[[#This Row],[Section]])),"No")</f>
        <v>No</v>
      </c>
    </row>
    <row r="15033" spans="1:13" x14ac:dyDescent="0.25">
      <c r="A15033" s="130" t="s">
        <v>10927</v>
      </c>
      <c r="B15033" s="130" t="s">
        <v>28957</v>
      </c>
      <c r="C15033" s="130" t="s">
        <v>75</v>
      </c>
      <c r="D15033" s="131">
        <v>12.087</v>
      </c>
      <c r="E15033" s="132">
        <v>346</v>
      </c>
      <c r="F15033" s="132">
        <v>346</v>
      </c>
      <c r="G15033" s="126" t="s">
        <v>13740</v>
      </c>
      <c r="H15033" s="126" t="s">
        <v>20124</v>
      </c>
      <c r="I15033" s="126" t="s">
        <v>21059</v>
      </c>
      <c r="J15033" s="126" t="s">
        <v>26248</v>
      </c>
      <c r="K15033" s="9">
        <f>_xlfn.IFNA(VLOOKUP(Table5[[#This Row],[Section]],SubSill_Tier,2,FALSE),0)</f>
        <v>0</v>
      </c>
      <c r="L15033" s="9" t="str">
        <f t="shared" si="259"/>
        <v>Wall</v>
      </c>
      <c r="M15033" s="205" t="str" cm="1">
        <f t="array" ref="M15033">_xlfn.IFS(NOT(ISERROR(VLOOKUP(Table5[[#This Row],[Section]],TB_notTB,1,FALSE))),"No",LEFT(Table5[[#This Row],[Section]],3)="ETB","PLS",LEFT(Table5[[#This Row],[Section]],1)="7","PDB",NOT(ISBLANK(Table5[[#This Row],[Section]])),"No")</f>
        <v>No</v>
      </c>
    </row>
    <row r="15034" spans="1:13" x14ac:dyDescent="0.25">
      <c r="A15034" s="130" t="s">
        <v>10928</v>
      </c>
      <c r="B15034" s="130" t="s">
        <v>28958</v>
      </c>
      <c r="C15034" s="130" t="s">
        <v>75</v>
      </c>
      <c r="D15034" s="131">
        <v>3.2570000000000001</v>
      </c>
      <c r="E15034" s="132">
        <v>314</v>
      </c>
      <c r="F15034" s="132">
        <v>314</v>
      </c>
      <c r="G15034" s="126" t="s">
        <v>13740</v>
      </c>
      <c r="H15034" s="126" t="s">
        <v>20124</v>
      </c>
      <c r="I15034" s="126" t="s">
        <v>21059</v>
      </c>
      <c r="J15034" s="126" t="s">
        <v>26240</v>
      </c>
      <c r="K15034" s="9">
        <f>_xlfn.IFNA(VLOOKUP(Table5[[#This Row],[Section]],SubSill_Tier,2,FALSE),0)</f>
        <v>0</v>
      </c>
      <c r="L15034" s="9" t="str">
        <f t="shared" si="259"/>
        <v/>
      </c>
      <c r="M15034" s="205" t="str" cm="1">
        <f t="array" ref="M15034">_xlfn.IFS(NOT(ISERROR(VLOOKUP(Table5[[#This Row],[Section]],TB_notTB,1,FALSE))),"No",LEFT(Table5[[#This Row],[Section]],3)="ETB","PLS",LEFT(Table5[[#This Row],[Section]],1)="7","PDB",NOT(ISBLANK(Table5[[#This Row],[Section]])),"No")</f>
        <v>No</v>
      </c>
    </row>
    <row r="15035" spans="1:13" x14ac:dyDescent="0.25">
      <c r="A15035" s="130" t="s">
        <v>10929</v>
      </c>
      <c r="B15035" s="130" t="s">
        <v>10930</v>
      </c>
      <c r="C15035" s="130" t="s">
        <v>75</v>
      </c>
      <c r="D15035" s="131">
        <v>1.2210000000000001</v>
      </c>
      <c r="E15035" s="132">
        <v>126</v>
      </c>
      <c r="F15035" s="132">
        <v>126</v>
      </c>
      <c r="G15035" s="126" t="s">
        <v>13740</v>
      </c>
      <c r="H15035" s="126" t="s">
        <v>20124</v>
      </c>
      <c r="I15035" s="126" t="s">
        <v>21059</v>
      </c>
      <c r="J15035" s="126" t="s">
        <v>26235</v>
      </c>
      <c r="K15035" s="9">
        <f>_xlfn.IFNA(VLOOKUP(Table5[[#This Row],[Section]],SubSill_Tier,2,FALSE),0)</f>
        <v>0</v>
      </c>
      <c r="L15035" s="9" t="str">
        <f t="shared" si="259"/>
        <v/>
      </c>
      <c r="M15035" s="205" t="str" cm="1">
        <f t="array" ref="M15035">_xlfn.IFS(NOT(ISERROR(VLOOKUP(Table5[[#This Row],[Section]],TB_notTB,1,FALSE))),"No",LEFT(Table5[[#This Row],[Section]],3)="ETB","PLS",LEFT(Table5[[#This Row],[Section]],1)="7","PDB",NOT(ISBLANK(Table5[[#This Row],[Section]])),"No")</f>
        <v>No</v>
      </c>
    </row>
    <row r="15036" spans="1:13" x14ac:dyDescent="0.25">
      <c r="A15036" s="130" t="s">
        <v>10931</v>
      </c>
      <c r="B15036" s="130" t="s">
        <v>10932</v>
      </c>
      <c r="C15036" s="130" t="s">
        <v>75</v>
      </c>
      <c r="D15036" s="131">
        <v>0.19600000000000001</v>
      </c>
      <c r="E15036" s="132">
        <v>100</v>
      </c>
      <c r="F15036" s="132">
        <v>100</v>
      </c>
      <c r="G15036" s="126" t="s">
        <v>13740</v>
      </c>
      <c r="H15036" s="126" t="s">
        <v>20124</v>
      </c>
      <c r="I15036" s="126" t="s">
        <v>21059</v>
      </c>
      <c r="J15036" s="126" t="s">
        <v>26235</v>
      </c>
      <c r="K15036" s="9">
        <f>_xlfn.IFNA(VLOOKUP(Table5[[#This Row],[Section]],SubSill_Tier,2,FALSE),0)</f>
        <v>0</v>
      </c>
      <c r="L15036" s="9" t="str">
        <f t="shared" si="259"/>
        <v/>
      </c>
      <c r="M15036" s="205" t="str" cm="1">
        <f t="array" ref="M15036">_xlfn.IFS(NOT(ISERROR(VLOOKUP(Table5[[#This Row],[Section]],TB_notTB,1,FALSE))),"No",LEFT(Table5[[#This Row],[Section]],3)="ETB","PLS",LEFT(Table5[[#This Row],[Section]],1)="7","PDB",NOT(ISBLANK(Table5[[#This Row],[Section]])),"No")</f>
        <v>No</v>
      </c>
    </row>
    <row r="15037" spans="1:13" x14ac:dyDescent="0.25">
      <c r="A15037" s="130" t="s">
        <v>10933</v>
      </c>
      <c r="B15037" s="130" t="s">
        <v>6629</v>
      </c>
      <c r="C15037" s="130" t="s">
        <v>75</v>
      </c>
      <c r="D15037" s="131">
        <v>19.135999999999999</v>
      </c>
      <c r="E15037" s="132">
        <v>628</v>
      </c>
      <c r="F15037" s="132">
        <v>628</v>
      </c>
      <c r="G15037" s="126" t="s">
        <v>13740</v>
      </c>
      <c r="H15037" s="126" t="s">
        <v>20124</v>
      </c>
      <c r="I15037" s="126" t="s">
        <v>21059</v>
      </c>
      <c r="J15037" s="126" t="s">
        <v>26249</v>
      </c>
      <c r="K15037" s="9">
        <f>_xlfn.IFNA(VLOOKUP(Table5[[#This Row],[Section]],SubSill_Tier,2,FALSE),0)</f>
        <v>0</v>
      </c>
      <c r="L15037" s="9" t="str">
        <f t="shared" si="259"/>
        <v>Wall</v>
      </c>
      <c r="M15037" s="205" t="str" cm="1">
        <f t="array" ref="M15037">_xlfn.IFS(NOT(ISERROR(VLOOKUP(Table5[[#This Row],[Section]],TB_notTB,1,FALSE))),"No",LEFT(Table5[[#This Row],[Section]],3)="ETB","PLS",LEFT(Table5[[#This Row],[Section]],1)="7","PDB",NOT(ISBLANK(Table5[[#This Row],[Section]])),"No")</f>
        <v>No</v>
      </c>
    </row>
    <row r="15038" spans="1:13" x14ac:dyDescent="0.25">
      <c r="A15038" s="130" t="s">
        <v>10934</v>
      </c>
      <c r="B15038" s="130" t="s">
        <v>28959</v>
      </c>
      <c r="C15038" s="130" t="s">
        <v>75</v>
      </c>
      <c r="D15038" s="131">
        <v>11.026999999999999</v>
      </c>
      <c r="E15038" s="132">
        <v>440</v>
      </c>
      <c r="F15038" s="132">
        <v>440</v>
      </c>
      <c r="G15038" s="126" t="s">
        <v>13740</v>
      </c>
      <c r="H15038" s="126" t="s">
        <v>20124</v>
      </c>
      <c r="I15038" s="126" t="s">
        <v>21059</v>
      </c>
      <c r="J15038" s="126" t="s">
        <v>26248</v>
      </c>
      <c r="K15038" s="9">
        <f>_xlfn.IFNA(VLOOKUP(Table5[[#This Row],[Section]],SubSill_Tier,2,FALSE),0)</f>
        <v>0</v>
      </c>
      <c r="L15038" s="9" t="str">
        <f t="shared" si="259"/>
        <v>Wall</v>
      </c>
      <c r="M15038" s="205" t="str" cm="1">
        <f t="array" ref="M15038">_xlfn.IFS(NOT(ISERROR(VLOOKUP(Table5[[#This Row],[Section]],TB_notTB,1,FALSE))),"No",LEFT(Table5[[#This Row],[Section]],3)="ETB","PLS",LEFT(Table5[[#This Row],[Section]],1)="7","PDB",NOT(ISBLANK(Table5[[#This Row],[Section]])),"No")</f>
        <v>No</v>
      </c>
    </row>
    <row r="15039" spans="1:13" x14ac:dyDescent="0.25">
      <c r="A15039" s="130" t="s">
        <v>10935</v>
      </c>
      <c r="B15039" s="130" t="s">
        <v>10936</v>
      </c>
      <c r="C15039" s="130" t="s">
        <v>75</v>
      </c>
      <c r="D15039" s="131">
        <v>1.8320000000000001</v>
      </c>
      <c r="E15039" s="132">
        <v>346</v>
      </c>
      <c r="F15039" s="132">
        <v>346</v>
      </c>
      <c r="G15039" s="126" t="s">
        <v>13740</v>
      </c>
      <c r="H15039" s="126" t="s">
        <v>20124</v>
      </c>
      <c r="I15039" s="126" t="s">
        <v>21059</v>
      </c>
      <c r="J15039" s="126" t="s">
        <v>26235</v>
      </c>
      <c r="K15039" s="9">
        <f>_xlfn.IFNA(VLOOKUP(Table5[[#This Row],[Section]],SubSill_Tier,2,FALSE),0)</f>
        <v>0</v>
      </c>
      <c r="L15039" s="9" t="str">
        <f t="shared" si="259"/>
        <v/>
      </c>
      <c r="M15039" s="205" t="str" cm="1">
        <f t="array" ref="M15039">_xlfn.IFS(NOT(ISERROR(VLOOKUP(Table5[[#This Row],[Section]],TB_notTB,1,FALSE))),"No",LEFT(Table5[[#This Row],[Section]],3)="ETB","PLS",LEFT(Table5[[#This Row],[Section]],1)="7","PDB",NOT(ISBLANK(Table5[[#This Row],[Section]])),"No")</f>
        <v>No</v>
      </c>
    </row>
    <row r="15040" spans="1:13" x14ac:dyDescent="0.25">
      <c r="A15040" s="130" t="s">
        <v>10937</v>
      </c>
      <c r="B15040" s="130" t="s">
        <v>28960</v>
      </c>
      <c r="C15040" s="130" t="s">
        <v>75</v>
      </c>
      <c r="D15040" s="131">
        <v>4.5039999999999996</v>
      </c>
      <c r="E15040" s="132">
        <v>565</v>
      </c>
      <c r="F15040" s="132">
        <v>565</v>
      </c>
      <c r="G15040" s="126" t="s">
        <v>13740</v>
      </c>
      <c r="H15040" s="126" t="s">
        <v>20124</v>
      </c>
      <c r="I15040" s="126" t="s">
        <v>21059</v>
      </c>
      <c r="J15040" s="126" t="s">
        <v>26240</v>
      </c>
      <c r="K15040" s="9">
        <f>_xlfn.IFNA(VLOOKUP(Table5[[#This Row],[Section]],SubSill_Tier,2,FALSE),0)</f>
        <v>0</v>
      </c>
      <c r="L15040" s="9" t="str">
        <f t="shared" si="259"/>
        <v/>
      </c>
      <c r="M15040" s="205" t="str" cm="1">
        <f t="array" ref="M15040">_xlfn.IFS(NOT(ISERROR(VLOOKUP(Table5[[#This Row],[Section]],TB_notTB,1,FALSE))),"No",LEFT(Table5[[#This Row],[Section]],3)="ETB","PLS",LEFT(Table5[[#This Row],[Section]],1)="7","PDB",NOT(ISBLANK(Table5[[#This Row],[Section]])),"No")</f>
        <v>No</v>
      </c>
    </row>
    <row r="15041" spans="1:13" x14ac:dyDescent="0.25">
      <c r="A15041" s="130" t="s">
        <v>10938</v>
      </c>
      <c r="B15041" s="130" t="s">
        <v>10939</v>
      </c>
      <c r="C15041" s="130" t="s">
        <v>75</v>
      </c>
      <c r="D15041" s="131">
        <v>3.36</v>
      </c>
      <c r="E15041" s="132">
        <v>399</v>
      </c>
      <c r="F15041" s="132">
        <v>399</v>
      </c>
      <c r="G15041" s="126" t="s">
        <v>13740</v>
      </c>
      <c r="H15041" s="126" t="s">
        <v>20124</v>
      </c>
      <c r="I15041" s="126" t="s">
        <v>21059</v>
      </c>
      <c r="J15041" s="126" t="s">
        <v>26240</v>
      </c>
      <c r="K15041" s="9">
        <f>_xlfn.IFNA(VLOOKUP(Table5[[#This Row],[Section]],SubSill_Tier,2,FALSE),0)</f>
        <v>0</v>
      </c>
      <c r="L15041" s="9" t="str">
        <f t="shared" ref="L15041:L15072" si="260">IFERROR(IF(LEFT(G15041,2)="AI",IF(_xlfn.NUMBERVALUE(IFERROR(LEFT(IF(ISERROR(FIND("X",UPPER(B15041))),UPPER(B15041),RIGHT(UPPER(B15041),LEN(UPPER(B15041))-FIND("~",SUBSTITUTE(UPPER(B15041),"X","~",LEN(UPPER(B15041))-LEN(SUBSTITUTE(UPPER(B15041),"X","")))))),FIND(" ",IF(ISERROR(FIND("X",UPPER(B15041))),UPPER(B15041),RIGHT(UPPER(B15041),LEN(UPPER(B15041))-FIND("~",SUBSTITUTE(UPPER(B15041),"X","~",LEN(UPPER(B15041))-LEN(SUBSTITUTE(UPPER(B15041),"X","")))))),1)-1),IF(ISERROR(FIND("X",UPPER(B15041))),UPPER(B15041),RIGHT(UPPER(B15041),LEN(UPPER(B15041))-FIND("~",SUBSTITUTE(UPPER(B15041),"X","~",LEN(UPPER(B15041))-LEN(SUBSTITUTE(UPPER(B15041),"X",""))))))),".")&gt;=5,"Wall",""),""),"")</f>
        <v/>
      </c>
      <c r="M15041" s="205" t="str" cm="1">
        <f t="array" ref="M15041">_xlfn.IFS(NOT(ISERROR(VLOOKUP(Table5[[#This Row],[Section]],TB_notTB,1,FALSE))),"No",LEFT(Table5[[#This Row],[Section]],3)="ETB","PLS",LEFT(Table5[[#This Row],[Section]],1)="7","PDB",NOT(ISBLANK(Table5[[#This Row],[Section]])),"No")</f>
        <v>No</v>
      </c>
    </row>
    <row r="15042" spans="1:13" x14ac:dyDescent="0.25">
      <c r="A15042" s="130" t="s">
        <v>10940</v>
      </c>
      <c r="B15042" s="130" t="s">
        <v>28961</v>
      </c>
      <c r="C15042" s="130" t="s">
        <v>75</v>
      </c>
      <c r="D15042" s="131">
        <v>2.3330000000000002</v>
      </c>
      <c r="E15042" s="132">
        <v>188</v>
      </c>
      <c r="F15042" s="132">
        <v>188</v>
      </c>
      <c r="G15042" s="126" t="s">
        <v>13740</v>
      </c>
      <c r="H15042" s="126" t="s">
        <v>20124</v>
      </c>
      <c r="I15042" s="126" t="s">
        <v>21059</v>
      </c>
      <c r="J15042" s="126" t="s">
        <v>26235</v>
      </c>
      <c r="K15042" s="9">
        <f>_xlfn.IFNA(VLOOKUP(Table5[[#This Row],[Section]],SubSill_Tier,2,FALSE),0)</f>
        <v>0</v>
      </c>
      <c r="L15042" s="9" t="str">
        <f t="shared" si="260"/>
        <v>Wall</v>
      </c>
      <c r="M15042" s="205" t="str" cm="1">
        <f t="array" ref="M15042">_xlfn.IFS(NOT(ISERROR(VLOOKUP(Table5[[#This Row],[Section]],TB_notTB,1,FALSE))),"No",LEFT(Table5[[#This Row],[Section]],3)="ETB","PLS",LEFT(Table5[[#This Row],[Section]],1)="7","PDB",NOT(ISBLANK(Table5[[#This Row],[Section]])),"No")</f>
        <v>No</v>
      </c>
    </row>
    <row r="15043" spans="1:13" x14ac:dyDescent="0.25">
      <c r="A15043" s="130" t="s">
        <v>10941</v>
      </c>
      <c r="B15043" s="130" t="s">
        <v>28962</v>
      </c>
      <c r="C15043" s="130" t="s">
        <v>75</v>
      </c>
      <c r="D15043" s="131">
        <v>9.7550000000000008</v>
      </c>
      <c r="E15043" s="132">
        <v>393</v>
      </c>
      <c r="F15043" s="132">
        <v>393</v>
      </c>
      <c r="G15043" s="126" t="s">
        <v>13740</v>
      </c>
      <c r="H15043" s="126" t="s">
        <v>20124</v>
      </c>
      <c r="I15043" s="126" t="s">
        <v>21059</v>
      </c>
      <c r="J15043" s="126" t="s">
        <v>26245</v>
      </c>
      <c r="K15043" s="9">
        <f>_xlfn.IFNA(VLOOKUP(Table5[[#This Row],[Section]],SubSill_Tier,2,FALSE),0)</f>
        <v>0</v>
      </c>
      <c r="L15043" s="9" t="str">
        <f t="shared" si="260"/>
        <v>Wall</v>
      </c>
      <c r="M15043" s="205" t="str" cm="1">
        <f t="array" ref="M15043">_xlfn.IFS(NOT(ISERROR(VLOOKUP(Table5[[#This Row],[Section]],TB_notTB,1,FALSE))),"No",LEFT(Table5[[#This Row],[Section]],3)="ETB","PLS",LEFT(Table5[[#This Row],[Section]],1)="7","PDB",NOT(ISBLANK(Table5[[#This Row],[Section]])),"No")</f>
        <v>No</v>
      </c>
    </row>
    <row r="15044" spans="1:13" x14ac:dyDescent="0.25">
      <c r="A15044" s="130" t="s">
        <v>10942</v>
      </c>
      <c r="B15044" s="130" t="s">
        <v>10943</v>
      </c>
      <c r="C15044" s="130" t="s">
        <v>75</v>
      </c>
      <c r="D15044" s="131">
        <v>2.5790000000000002</v>
      </c>
      <c r="E15044" s="132">
        <v>251</v>
      </c>
      <c r="F15044" s="132">
        <v>251</v>
      </c>
      <c r="G15044" s="126" t="s">
        <v>13740</v>
      </c>
      <c r="H15044" s="126" t="s">
        <v>20124</v>
      </c>
      <c r="I15044" s="126" t="s">
        <v>21059</v>
      </c>
      <c r="J15044" s="126" t="s">
        <v>26235</v>
      </c>
      <c r="K15044" s="9">
        <f>_xlfn.IFNA(VLOOKUP(Table5[[#This Row],[Section]],SubSill_Tier,2,FALSE),0)</f>
        <v>0</v>
      </c>
      <c r="L15044" s="9" t="str">
        <f t="shared" si="260"/>
        <v/>
      </c>
      <c r="M15044" s="205" t="str" cm="1">
        <f t="array" ref="M15044">_xlfn.IFS(NOT(ISERROR(VLOOKUP(Table5[[#This Row],[Section]],TB_notTB,1,FALSE))),"No",LEFT(Table5[[#This Row],[Section]],3)="ETB","PLS",LEFT(Table5[[#This Row],[Section]],1)="7","PDB",NOT(ISBLANK(Table5[[#This Row],[Section]])),"No")</f>
        <v>No</v>
      </c>
    </row>
    <row r="15045" spans="1:13" x14ac:dyDescent="0.25">
      <c r="A15045" s="130" t="s">
        <v>10944</v>
      </c>
      <c r="B15045" s="130" t="s">
        <v>10945</v>
      </c>
      <c r="C15045" s="130" t="s">
        <v>75</v>
      </c>
      <c r="D15045" s="131">
        <v>2.7480000000000002</v>
      </c>
      <c r="E15045" s="132">
        <v>188</v>
      </c>
      <c r="F15045" s="132">
        <v>188</v>
      </c>
      <c r="G15045" s="126" t="s">
        <v>13740</v>
      </c>
      <c r="H15045" s="126" t="s">
        <v>20124</v>
      </c>
      <c r="I15045" s="126" t="s">
        <v>21059</v>
      </c>
      <c r="J15045" s="126" t="s">
        <v>26235</v>
      </c>
      <c r="K15045" s="9">
        <f>_xlfn.IFNA(VLOOKUP(Table5[[#This Row],[Section]],SubSill_Tier,2,FALSE),0)</f>
        <v>0</v>
      </c>
      <c r="L15045" s="9" t="str">
        <f t="shared" si="260"/>
        <v>Wall</v>
      </c>
      <c r="M15045" s="205" t="str" cm="1">
        <f t="array" ref="M15045">_xlfn.IFS(NOT(ISERROR(VLOOKUP(Table5[[#This Row],[Section]],TB_notTB,1,FALSE))),"No",LEFT(Table5[[#This Row],[Section]],3)="ETB","PLS",LEFT(Table5[[#This Row],[Section]],1)="7","PDB",NOT(ISBLANK(Table5[[#This Row],[Section]])),"No")</f>
        <v>No</v>
      </c>
    </row>
    <row r="15046" spans="1:13" x14ac:dyDescent="0.25">
      <c r="A15046" s="130" t="s">
        <v>10946</v>
      </c>
      <c r="B15046" s="130" t="s">
        <v>10947</v>
      </c>
      <c r="C15046" s="130" t="s">
        <v>75</v>
      </c>
      <c r="D15046" s="131">
        <v>1.2789999999999999</v>
      </c>
      <c r="E15046" s="132">
        <v>119</v>
      </c>
      <c r="F15046" s="132">
        <v>119</v>
      </c>
      <c r="G15046" s="126" t="s">
        <v>13740</v>
      </c>
      <c r="H15046" s="126" t="s">
        <v>20124</v>
      </c>
      <c r="I15046" s="126" t="s">
        <v>21059</v>
      </c>
      <c r="J15046" s="126" t="s">
        <v>26235</v>
      </c>
      <c r="K15046" s="9">
        <f>_xlfn.IFNA(VLOOKUP(Table5[[#This Row],[Section]],SubSill_Tier,2,FALSE),0)</f>
        <v>0</v>
      </c>
      <c r="L15046" s="9" t="str">
        <f t="shared" si="260"/>
        <v/>
      </c>
      <c r="M15046" s="205" t="str" cm="1">
        <f t="array" ref="M15046">_xlfn.IFS(NOT(ISERROR(VLOOKUP(Table5[[#This Row],[Section]],TB_notTB,1,FALSE))),"No",LEFT(Table5[[#This Row],[Section]],3)="ETB","PLS",LEFT(Table5[[#This Row],[Section]],1)="7","PDB",NOT(ISBLANK(Table5[[#This Row],[Section]])),"No")</f>
        <v>No</v>
      </c>
    </row>
    <row r="15047" spans="1:13" x14ac:dyDescent="0.25">
      <c r="A15047" s="130" t="s">
        <v>10948</v>
      </c>
      <c r="B15047" s="130" t="s">
        <v>10949</v>
      </c>
      <c r="C15047" s="130" t="s">
        <v>75</v>
      </c>
      <c r="D15047" s="131">
        <v>0.27300000000000002</v>
      </c>
      <c r="E15047" s="132">
        <v>100</v>
      </c>
      <c r="F15047" s="132">
        <v>100</v>
      </c>
      <c r="G15047" s="126" t="s">
        <v>13740</v>
      </c>
      <c r="H15047" s="126" t="s">
        <v>20124</v>
      </c>
      <c r="I15047" s="126" t="s">
        <v>21059</v>
      </c>
      <c r="J15047" s="126" t="s">
        <v>26235</v>
      </c>
      <c r="K15047" s="9">
        <f>_xlfn.IFNA(VLOOKUP(Table5[[#This Row],[Section]],SubSill_Tier,2,FALSE),0)</f>
        <v>0</v>
      </c>
      <c r="L15047" s="9" t="str">
        <f t="shared" si="260"/>
        <v/>
      </c>
      <c r="M15047" s="205" t="str" cm="1">
        <f t="array" ref="M15047">_xlfn.IFS(NOT(ISERROR(VLOOKUP(Table5[[#This Row],[Section]],TB_notTB,1,FALSE))),"No",LEFT(Table5[[#This Row],[Section]],3)="ETB","PLS",LEFT(Table5[[#This Row],[Section]],1)="7","PDB",NOT(ISBLANK(Table5[[#This Row],[Section]])),"No")</f>
        <v>No</v>
      </c>
    </row>
    <row r="15048" spans="1:13" x14ac:dyDescent="0.25">
      <c r="A15048" s="130" t="s">
        <v>10950</v>
      </c>
      <c r="B15048" s="130" t="s">
        <v>10951</v>
      </c>
      <c r="C15048" s="130" t="s">
        <v>75</v>
      </c>
      <c r="D15048" s="131">
        <v>17.785</v>
      </c>
      <c r="E15048" s="132">
        <v>559</v>
      </c>
      <c r="F15048" s="132">
        <v>559</v>
      </c>
      <c r="G15048" s="126" t="s">
        <v>13740</v>
      </c>
      <c r="H15048" s="126" t="s">
        <v>20124</v>
      </c>
      <c r="I15048" s="126" t="s">
        <v>21059</v>
      </c>
      <c r="J15048" s="126" t="s">
        <v>26249</v>
      </c>
      <c r="K15048" s="9">
        <f>_xlfn.IFNA(VLOOKUP(Table5[[#This Row],[Section]],SubSill_Tier,2,FALSE),0)</f>
        <v>0</v>
      </c>
      <c r="L15048" s="9" t="str">
        <f t="shared" si="260"/>
        <v>Wall</v>
      </c>
      <c r="M15048" s="205" t="str" cm="1">
        <f t="array" ref="M15048">_xlfn.IFS(NOT(ISERROR(VLOOKUP(Table5[[#This Row],[Section]],TB_notTB,1,FALSE))),"No",LEFT(Table5[[#This Row],[Section]],3)="ETB","PLS",LEFT(Table5[[#This Row],[Section]],1)="7","PDB",NOT(ISBLANK(Table5[[#This Row],[Section]])),"No")</f>
        <v>No</v>
      </c>
    </row>
    <row r="15049" spans="1:13" x14ac:dyDescent="0.25">
      <c r="A15049" s="130" t="s">
        <v>10952</v>
      </c>
      <c r="B15049" s="130" t="s">
        <v>10953</v>
      </c>
      <c r="C15049" s="130" t="s">
        <v>75</v>
      </c>
      <c r="D15049" s="131">
        <v>20.78</v>
      </c>
      <c r="E15049" s="132">
        <v>646</v>
      </c>
      <c r="F15049" s="132">
        <v>646</v>
      </c>
      <c r="G15049" s="126" t="s">
        <v>13740</v>
      </c>
      <c r="H15049" s="126" t="s">
        <v>20124</v>
      </c>
      <c r="I15049" s="126" t="s">
        <v>21059</v>
      </c>
      <c r="J15049" s="126" t="s">
        <v>26268</v>
      </c>
      <c r="K15049" s="9">
        <f>_xlfn.IFNA(VLOOKUP(Table5[[#This Row],[Section]],SubSill_Tier,2,FALSE),0)</f>
        <v>0</v>
      </c>
      <c r="L15049" s="9" t="str">
        <f t="shared" si="260"/>
        <v>Wall</v>
      </c>
      <c r="M15049" s="205" t="str" cm="1">
        <f t="array" ref="M15049">_xlfn.IFS(NOT(ISERROR(VLOOKUP(Table5[[#This Row],[Section]],TB_notTB,1,FALSE))),"No",LEFT(Table5[[#This Row],[Section]],3)="ETB","PLS",LEFT(Table5[[#This Row],[Section]],1)="7","PDB",NOT(ISBLANK(Table5[[#This Row],[Section]])),"No")</f>
        <v>No</v>
      </c>
    </row>
    <row r="15050" spans="1:13" x14ac:dyDescent="0.25">
      <c r="A15050" s="130" t="s">
        <v>10954</v>
      </c>
      <c r="B15050" s="130" t="s">
        <v>10955</v>
      </c>
      <c r="C15050" s="130" t="s">
        <v>75</v>
      </c>
      <c r="D15050" s="131">
        <v>15.178000000000001</v>
      </c>
      <c r="E15050" s="132">
        <v>483</v>
      </c>
      <c r="F15050" s="132">
        <v>483</v>
      </c>
      <c r="G15050" s="126" t="s">
        <v>13740</v>
      </c>
      <c r="H15050" s="126" t="s">
        <v>20124</v>
      </c>
      <c r="I15050" s="126" t="s">
        <v>21059</v>
      </c>
      <c r="J15050" s="126" t="s">
        <v>26249</v>
      </c>
      <c r="K15050" s="9">
        <f>_xlfn.IFNA(VLOOKUP(Table5[[#This Row],[Section]],SubSill_Tier,2,FALSE),0)</f>
        <v>0</v>
      </c>
      <c r="L15050" s="9" t="str">
        <f t="shared" si="260"/>
        <v>Wall</v>
      </c>
      <c r="M15050" s="205" t="str" cm="1">
        <f t="array" ref="M15050">_xlfn.IFS(NOT(ISERROR(VLOOKUP(Table5[[#This Row],[Section]],TB_notTB,1,FALSE))),"No",LEFT(Table5[[#This Row],[Section]],3)="ETB","PLS",LEFT(Table5[[#This Row],[Section]],1)="7","PDB",NOT(ISBLANK(Table5[[#This Row],[Section]])),"No")</f>
        <v>No</v>
      </c>
    </row>
    <row r="15051" spans="1:13" x14ac:dyDescent="0.25">
      <c r="A15051" s="130" t="s">
        <v>10956</v>
      </c>
      <c r="B15051" s="130" t="s">
        <v>10957</v>
      </c>
      <c r="C15051" s="130" t="s">
        <v>75</v>
      </c>
      <c r="D15051" s="131">
        <v>0.28000000000000003</v>
      </c>
      <c r="E15051" s="132">
        <v>100</v>
      </c>
      <c r="F15051" s="132">
        <v>100</v>
      </c>
      <c r="G15051" s="126" t="s">
        <v>13740</v>
      </c>
      <c r="H15051" s="126" t="s">
        <v>20124</v>
      </c>
      <c r="I15051" s="126" t="s">
        <v>21059</v>
      </c>
      <c r="J15051" s="126" t="s">
        <v>26235</v>
      </c>
      <c r="K15051" s="9">
        <f>_xlfn.IFNA(VLOOKUP(Table5[[#This Row],[Section]],SubSill_Tier,2,FALSE),0)</f>
        <v>0</v>
      </c>
      <c r="L15051" s="9" t="str">
        <f t="shared" si="260"/>
        <v/>
      </c>
      <c r="M15051" s="205" t="str" cm="1">
        <f t="array" ref="M15051">_xlfn.IFS(NOT(ISERROR(VLOOKUP(Table5[[#This Row],[Section]],TB_notTB,1,FALSE))),"No",LEFT(Table5[[#This Row],[Section]],3)="ETB","PLS",LEFT(Table5[[#This Row],[Section]],1)="7","PDB",NOT(ISBLANK(Table5[[#This Row],[Section]])),"No")</f>
        <v>No</v>
      </c>
    </row>
    <row r="15052" spans="1:13" x14ac:dyDescent="0.25">
      <c r="A15052" s="130" t="s">
        <v>10958</v>
      </c>
      <c r="B15052" s="130" t="s">
        <v>28963</v>
      </c>
      <c r="C15052" s="130" t="s">
        <v>75</v>
      </c>
      <c r="D15052" s="131">
        <v>1.5609999999999999</v>
      </c>
      <c r="E15052" s="132">
        <v>157</v>
      </c>
      <c r="F15052" s="132">
        <v>157</v>
      </c>
      <c r="G15052" s="126" t="s">
        <v>13740</v>
      </c>
      <c r="H15052" s="126" t="s">
        <v>20124</v>
      </c>
      <c r="I15052" s="126" t="s">
        <v>21059</v>
      </c>
      <c r="J15052" s="126" t="s">
        <v>26235</v>
      </c>
      <c r="K15052" s="9">
        <f>_xlfn.IFNA(VLOOKUP(Table5[[#This Row],[Section]],SubSill_Tier,2,FALSE),0)</f>
        <v>0</v>
      </c>
      <c r="L15052" s="9" t="str">
        <f t="shared" si="260"/>
        <v/>
      </c>
      <c r="M15052" s="205" t="str" cm="1">
        <f t="array" ref="M15052">_xlfn.IFS(NOT(ISERROR(VLOOKUP(Table5[[#This Row],[Section]],TB_notTB,1,FALSE))),"No",LEFT(Table5[[#This Row],[Section]],3)="ETB","PLS",LEFT(Table5[[#This Row],[Section]],1)="7","PDB",NOT(ISBLANK(Table5[[#This Row],[Section]])),"No")</f>
        <v>No</v>
      </c>
    </row>
    <row r="15053" spans="1:13" x14ac:dyDescent="0.25">
      <c r="A15053" s="130" t="s">
        <v>10959</v>
      </c>
      <c r="B15053" s="130" t="s">
        <v>17222</v>
      </c>
      <c r="C15053" s="130" t="s">
        <v>75</v>
      </c>
      <c r="D15053" s="131">
        <v>0.28899999999999998</v>
      </c>
      <c r="E15053" s="132">
        <v>100</v>
      </c>
      <c r="F15053" s="132">
        <v>100</v>
      </c>
      <c r="G15053" s="126" t="s">
        <v>13740</v>
      </c>
      <c r="H15053" s="126" t="s">
        <v>20124</v>
      </c>
      <c r="I15053" s="126" t="s">
        <v>21059</v>
      </c>
      <c r="J15053" s="126" t="s">
        <v>26236</v>
      </c>
      <c r="K15053" s="9">
        <f>_xlfn.IFNA(VLOOKUP(Table5[[#This Row],[Section]],SubSill_Tier,2,FALSE),0)</f>
        <v>0</v>
      </c>
      <c r="L15053" s="9" t="str">
        <f t="shared" si="260"/>
        <v/>
      </c>
      <c r="M15053" s="205" t="str" cm="1">
        <f t="array" ref="M15053">_xlfn.IFS(NOT(ISERROR(VLOOKUP(Table5[[#This Row],[Section]],TB_notTB,1,FALSE))),"No",LEFT(Table5[[#This Row],[Section]],3)="ETB","PLS",LEFT(Table5[[#This Row],[Section]],1)="7","PDB",NOT(ISBLANK(Table5[[#This Row],[Section]])),"No")</f>
        <v>No</v>
      </c>
    </row>
    <row r="15054" spans="1:13" x14ac:dyDescent="0.25">
      <c r="A15054" s="130" t="s">
        <v>10960</v>
      </c>
      <c r="B15054" s="130" t="s">
        <v>10961</v>
      </c>
      <c r="C15054" s="130" t="s">
        <v>75</v>
      </c>
      <c r="D15054" s="131">
        <v>0.82399999999999995</v>
      </c>
      <c r="E15054" s="132">
        <v>100</v>
      </c>
      <c r="F15054" s="132">
        <v>100</v>
      </c>
      <c r="G15054" s="126" t="s">
        <v>13740</v>
      </c>
      <c r="H15054" s="126" t="s">
        <v>20124</v>
      </c>
      <c r="I15054" s="126" t="s">
        <v>21059</v>
      </c>
      <c r="J15054" s="126" t="s">
        <v>26236</v>
      </c>
      <c r="K15054" s="9">
        <f>_xlfn.IFNA(VLOOKUP(Table5[[#This Row],[Section]],SubSill_Tier,2,FALSE),0)</f>
        <v>0</v>
      </c>
      <c r="L15054" s="9" t="str">
        <f t="shared" si="260"/>
        <v>Wall</v>
      </c>
      <c r="M15054" s="205" t="str" cm="1">
        <f t="array" ref="M15054">_xlfn.IFS(NOT(ISERROR(VLOOKUP(Table5[[#This Row],[Section]],TB_notTB,1,FALSE))),"No",LEFT(Table5[[#This Row],[Section]],3)="ETB","PLS",LEFT(Table5[[#This Row],[Section]],1)="7","PDB",NOT(ISBLANK(Table5[[#This Row],[Section]])),"No")</f>
        <v>No</v>
      </c>
    </row>
    <row r="15055" spans="1:13" x14ac:dyDescent="0.25">
      <c r="A15055" s="130" t="s">
        <v>10962</v>
      </c>
      <c r="B15055" s="130" t="s">
        <v>10963</v>
      </c>
      <c r="C15055" s="130" t="s">
        <v>75</v>
      </c>
      <c r="D15055" s="131">
        <v>0.314</v>
      </c>
      <c r="E15055" s="132">
        <v>101</v>
      </c>
      <c r="F15055" s="132">
        <v>101</v>
      </c>
      <c r="G15055" s="126" t="s">
        <v>13740</v>
      </c>
      <c r="H15055" s="126" t="s">
        <v>20124</v>
      </c>
      <c r="I15055" s="126" t="s">
        <v>21059</v>
      </c>
      <c r="J15055" s="126" t="s">
        <v>26235</v>
      </c>
      <c r="K15055" s="9">
        <f>_xlfn.IFNA(VLOOKUP(Table5[[#This Row],[Section]],SubSill_Tier,2,FALSE),0)</f>
        <v>0</v>
      </c>
      <c r="L15055" s="9" t="str">
        <f t="shared" si="260"/>
        <v/>
      </c>
      <c r="M15055" s="205" t="str" cm="1">
        <f t="array" ref="M15055">_xlfn.IFS(NOT(ISERROR(VLOOKUP(Table5[[#This Row],[Section]],TB_notTB,1,FALSE))),"No",LEFT(Table5[[#This Row],[Section]],3)="ETB","PLS",LEFT(Table5[[#This Row],[Section]],1)="7","PDB",NOT(ISBLANK(Table5[[#This Row],[Section]])),"No")</f>
        <v>No</v>
      </c>
    </row>
    <row r="15056" spans="1:13" x14ac:dyDescent="0.25">
      <c r="A15056" s="130" t="s">
        <v>10964</v>
      </c>
      <c r="B15056" s="130" t="s">
        <v>10965</v>
      </c>
      <c r="C15056" s="130" t="s">
        <v>75</v>
      </c>
      <c r="D15056" s="131">
        <v>0.92</v>
      </c>
      <c r="E15056" s="132">
        <v>185</v>
      </c>
      <c r="F15056" s="132">
        <v>185</v>
      </c>
      <c r="G15056" s="126" t="s">
        <v>13740</v>
      </c>
      <c r="H15056" s="126" t="s">
        <v>20124</v>
      </c>
      <c r="I15056" s="126" t="s">
        <v>21059</v>
      </c>
      <c r="J15056" s="126" t="s">
        <v>26235</v>
      </c>
      <c r="K15056" s="9">
        <f>_xlfn.IFNA(VLOOKUP(Table5[[#This Row],[Section]],SubSill_Tier,2,FALSE),0)</f>
        <v>0</v>
      </c>
      <c r="L15056" s="9" t="str">
        <f t="shared" si="260"/>
        <v/>
      </c>
      <c r="M15056" s="205" t="str" cm="1">
        <f t="array" ref="M15056">_xlfn.IFS(NOT(ISERROR(VLOOKUP(Table5[[#This Row],[Section]],TB_notTB,1,FALSE))),"No",LEFT(Table5[[#This Row],[Section]],3)="ETB","PLS",LEFT(Table5[[#This Row],[Section]],1)="7","PDB",NOT(ISBLANK(Table5[[#This Row],[Section]])),"No")</f>
        <v>No</v>
      </c>
    </row>
    <row r="15057" spans="1:13" x14ac:dyDescent="0.25">
      <c r="A15057" s="130" t="s">
        <v>10966</v>
      </c>
      <c r="B15057" s="130" t="s">
        <v>10967</v>
      </c>
      <c r="C15057" s="130" t="s">
        <v>75</v>
      </c>
      <c r="D15057" s="131">
        <v>10.621</v>
      </c>
      <c r="E15057" s="132">
        <v>444</v>
      </c>
      <c r="F15057" s="132">
        <v>444</v>
      </c>
      <c r="G15057" s="126" t="s">
        <v>13740</v>
      </c>
      <c r="H15057" s="126" t="s">
        <v>20151</v>
      </c>
      <c r="I15057" s="126" t="s">
        <v>20152</v>
      </c>
      <c r="J15057" s="126" t="s">
        <v>26280</v>
      </c>
      <c r="K15057" s="9">
        <f>_xlfn.IFNA(VLOOKUP(Table5[[#This Row],[Section]],SubSill_Tier,2,FALSE),0)</f>
        <v>0</v>
      </c>
      <c r="L15057" s="9" t="str">
        <f t="shared" si="260"/>
        <v>Wall</v>
      </c>
      <c r="M15057" s="205" t="str" cm="1">
        <f t="array" ref="M15057">_xlfn.IFS(NOT(ISERROR(VLOOKUP(Table5[[#This Row],[Section]],TB_notTB,1,FALSE))),"No",LEFT(Table5[[#This Row],[Section]],3)="ETB","PLS",LEFT(Table5[[#This Row],[Section]],1)="7","PDB",NOT(ISBLANK(Table5[[#This Row],[Section]])),"No")</f>
        <v>No</v>
      </c>
    </row>
    <row r="15058" spans="1:13" x14ac:dyDescent="0.25">
      <c r="A15058" s="130" t="s">
        <v>10968</v>
      </c>
      <c r="B15058" s="130" t="s">
        <v>10969</v>
      </c>
      <c r="C15058" s="130" t="s">
        <v>75</v>
      </c>
      <c r="D15058" s="131">
        <v>5.2409999999999997</v>
      </c>
      <c r="E15058" s="132">
        <v>279</v>
      </c>
      <c r="F15058" s="132">
        <v>279</v>
      </c>
      <c r="G15058" s="126" t="s">
        <v>13740</v>
      </c>
      <c r="H15058" s="126" t="s">
        <v>20124</v>
      </c>
      <c r="I15058" s="126" t="s">
        <v>21059</v>
      </c>
      <c r="J15058" s="126" t="s">
        <v>26245</v>
      </c>
      <c r="K15058" s="9">
        <f>_xlfn.IFNA(VLOOKUP(Table5[[#This Row],[Section]],SubSill_Tier,2,FALSE),0)</f>
        <v>0</v>
      </c>
      <c r="L15058" s="9" t="str">
        <f t="shared" si="260"/>
        <v>Wall</v>
      </c>
      <c r="M15058" s="205" t="str" cm="1">
        <f t="array" ref="M15058">_xlfn.IFS(NOT(ISERROR(VLOOKUP(Table5[[#This Row],[Section]],TB_notTB,1,FALSE))),"No",LEFT(Table5[[#This Row],[Section]],3)="ETB","PLS",LEFT(Table5[[#This Row],[Section]],1)="7","PDB",NOT(ISBLANK(Table5[[#This Row],[Section]])),"No")</f>
        <v>No</v>
      </c>
    </row>
    <row r="15059" spans="1:13" x14ac:dyDescent="0.25">
      <c r="A15059" s="130" t="s">
        <v>10970</v>
      </c>
      <c r="B15059" s="130" t="s">
        <v>10971</v>
      </c>
      <c r="C15059" s="130" t="s">
        <v>75</v>
      </c>
      <c r="D15059" s="131">
        <v>1.073</v>
      </c>
      <c r="E15059" s="132">
        <v>159</v>
      </c>
      <c r="F15059" s="132">
        <v>159</v>
      </c>
      <c r="G15059" s="126" t="s">
        <v>13740</v>
      </c>
      <c r="H15059" s="126" t="s">
        <v>20124</v>
      </c>
      <c r="I15059" s="126" t="s">
        <v>21059</v>
      </c>
      <c r="J15059" s="126" t="s">
        <v>26235</v>
      </c>
      <c r="K15059" s="9">
        <f>_xlfn.IFNA(VLOOKUP(Table5[[#This Row],[Section]],SubSill_Tier,2,FALSE),0)</f>
        <v>0</v>
      </c>
      <c r="L15059" s="9" t="str">
        <f t="shared" si="260"/>
        <v/>
      </c>
      <c r="M15059" s="205" t="str" cm="1">
        <f t="array" ref="M15059">_xlfn.IFS(NOT(ISERROR(VLOOKUP(Table5[[#This Row],[Section]],TB_notTB,1,FALSE))),"No",LEFT(Table5[[#This Row],[Section]],3)="ETB","PLS",LEFT(Table5[[#This Row],[Section]],1)="7","PDB",NOT(ISBLANK(Table5[[#This Row],[Section]])),"No")</f>
        <v>No</v>
      </c>
    </row>
    <row r="15060" spans="1:13" x14ac:dyDescent="0.25">
      <c r="A15060" s="130" t="s">
        <v>10972</v>
      </c>
      <c r="B15060" s="130" t="s">
        <v>17222</v>
      </c>
      <c r="C15060" s="130" t="s">
        <v>75</v>
      </c>
      <c r="D15060" s="131">
        <v>0.72399999999999998</v>
      </c>
      <c r="E15060" s="132">
        <v>168</v>
      </c>
      <c r="F15060" s="132">
        <v>168</v>
      </c>
      <c r="G15060" s="126" t="s">
        <v>13740</v>
      </c>
      <c r="H15060" s="126" t="s">
        <v>20124</v>
      </c>
      <c r="I15060" s="126" t="s">
        <v>21059</v>
      </c>
      <c r="J15060" s="126" t="s">
        <v>26236</v>
      </c>
      <c r="K15060" s="9">
        <f>_xlfn.IFNA(VLOOKUP(Table5[[#This Row],[Section]],SubSill_Tier,2,FALSE),0)</f>
        <v>0</v>
      </c>
      <c r="L15060" s="9" t="str">
        <f t="shared" si="260"/>
        <v/>
      </c>
      <c r="M15060" s="205" t="str" cm="1">
        <f t="array" ref="M15060">_xlfn.IFS(NOT(ISERROR(VLOOKUP(Table5[[#This Row],[Section]],TB_notTB,1,FALSE))),"No",LEFT(Table5[[#This Row],[Section]],3)="ETB","PLS",LEFT(Table5[[#This Row],[Section]],1)="7","PDB",NOT(ISBLANK(Table5[[#This Row],[Section]])),"No")</f>
        <v>No</v>
      </c>
    </row>
    <row r="15061" spans="1:13" x14ac:dyDescent="0.25">
      <c r="A15061" s="130" t="s">
        <v>10973</v>
      </c>
      <c r="B15061" s="130" t="s">
        <v>10974</v>
      </c>
      <c r="C15061" s="130" t="s">
        <v>75</v>
      </c>
      <c r="D15061" s="131">
        <v>0.751</v>
      </c>
      <c r="E15061" s="132">
        <v>178</v>
      </c>
      <c r="F15061" s="132">
        <v>178</v>
      </c>
      <c r="G15061" s="126" t="s">
        <v>13740</v>
      </c>
      <c r="H15061" s="126" t="s">
        <v>20124</v>
      </c>
      <c r="I15061" s="126" t="s">
        <v>21059</v>
      </c>
      <c r="J15061" s="126" t="s">
        <v>26236</v>
      </c>
      <c r="K15061" s="9">
        <f>_xlfn.IFNA(VLOOKUP(Table5[[#This Row],[Section]],SubSill_Tier,2,FALSE),0)</f>
        <v>0</v>
      </c>
      <c r="L15061" s="9" t="str">
        <f t="shared" si="260"/>
        <v/>
      </c>
      <c r="M15061" s="205" t="str" cm="1">
        <f t="array" ref="M15061">_xlfn.IFS(NOT(ISERROR(VLOOKUP(Table5[[#This Row],[Section]],TB_notTB,1,FALSE))),"No",LEFT(Table5[[#This Row],[Section]],3)="ETB","PLS",LEFT(Table5[[#This Row],[Section]],1)="7","PDB",NOT(ISBLANK(Table5[[#This Row],[Section]])),"No")</f>
        <v>No</v>
      </c>
    </row>
    <row r="15062" spans="1:13" x14ac:dyDescent="0.25">
      <c r="A15062" s="130" t="s">
        <v>10975</v>
      </c>
      <c r="B15062" s="130" t="s">
        <v>28964</v>
      </c>
      <c r="C15062" s="130" t="s">
        <v>75</v>
      </c>
      <c r="D15062" s="131">
        <v>0.55700000000000005</v>
      </c>
      <c r="E15062" s="132">
        <v>176</v>
      </c>
      <c r="F15062" s="132">
        <v>176</v>
      </c>
      <c r="G15062" s="126" t="s">
        <v>13740</v>
      </c>
      <c r="H15062" s="126" t="s">
        <v>20124</v>
      </c>
      <c r="I15062" s="126" t="s">
        <v>21059</v>
      </c>
      <c r="J15062" s="126" t="s">
        <v>26235</v>
      </c>
      <c r="K15062" s="9">
        <f>_xlfn.IFNA(VLOOKUP(Table5[[#This Row],[Section]],SubSill_Tier,2,FALSE),0)</f>
        <v>0</v>
      </c>
      <c r="L15062" s="9" t="str">
        <f t="shared" si="260"/>
        <v/>
      </c>
      <c r="M15062" s="205" t="str" cm="1">
        <f t="array" ref="M15062">_xlfn.IFS(NOT(ISERROR(VLOOKUP(Table5[[#This Row],[Section]],TB_notTB,1,FALSE))),"No",LEFT(Table5[[#This Row],[Section]],3)="ETB","PLS",LEFT(Table5[[#This Row],[Section]],1)="7","PDB",NOT(ISBLANK(Table5[[#This Row],[Section]])),"No")</f>
        <v>No</v>
      </c>
    </row>
    <row r="15063" spans="1:13" x14ac:dyDescent="0.25">
      <c r="A15063" s="130" t="s">
        <v>10976</v>
      </c>
      <c r="B15063" s="130" t="s">
        <v>6609</v>
      </c>
      <c r="C15063" s="130" t="s">
        <v>75</v>
      </c>
      <c r="D15063" s="131">
        <v>0.113</v>
      </c>
      <c r="E15063" s="132">
        <v>100</v>
      </c>
      <c r="F15063" s="132">
        <v>100</v>
      </c>
      <c r="G15063" s="126" t="s">
        <v>13740</v>
      </c>
      <c r="H15063" s="126" t="s">
        <v>20124</v>
      </c>
      <c r="I15063" s="126" t="s">
        <v>21059</v>
      </c>
      <c r="J15063" s="126" t="s">
        <v>26235</v>
      </c>
      <c r="K15063" s="9">
        <f>_xlfn.IFNA(VLOOKUP(Table5[[#This Row],[Section]],SubSill_Tier,2,FALSE),0)</f>
        <v>0</v>
      </c>
      <c r="L15063" s="9" t="str">
        <f t="shared" si="260"/>
        <v/>
      </c>
      <c r="M15063" s="205" t="str" cm="1">
        <f t="array" ref="M15063">_xlfn.IFS(NOT(ISERROR(VLOOKUP(Table5[[#This Row],[Section]],TB_notTB,1,FALSE))),"No",LEFT(Table5[[#This Row],[Section]],3)="ETB","PLS",LEFT(Table5[[#This Row],[Section]],1)="7","PDB",NOT(ISBLANK(Table5[[#This Row],[Section]])),"No")</f>
        <v>No</v>
      </c>
    </row>
    <row r="15064" spans="1:13" x14ac:dyDescent="0.25">
      <c r="A15064" s="130" t="s">
        <v>10977</v>
      </c>
      <c r="B15064" s="130" t="s">
        <v>9242</v>
      </c>
      <c r="C15064" s="130" t="s">
        <v>75</v>
      </c>
      <c r="D15064" s="131">
        <v>4.4770000000000003</v>
      </c>
      <c r="E15064" s="132">
        <v>399</v>
      </c>
      <c r="F15064" s="132">
        <v>399</v>
      </c>
      <c r="G15064" s="126" t="s">
        <v>13740</v>
      </c>
      <c r="H15064" s="126" t="s">
        <v>20124</v>
      </c>
      <c r="I15064" s="126" t="s">
        <v>21059</v>
      </c>
      <c r="J15064" s="126" t="s">
        <v>26240</v>
      </c>
      <c r="K15064" s="9">
        <f>_xlfn.IFNA(VLOOKUP(Table5[[#This Row],[Section]],SubSill_Tier,2,FALSE),0)</f>
        <v>0</v>
      </c>
      <c r="L15064" s="9" t="str">
        <f t="shared" si="260"/>
        <v/>
      </c>
      <c r="M15064" s="205" t="str" cm="1">
        <f t="array" ref="M15064">_xlfn.IFS(NOT(ISERROR(VLOOKUP(Table5[[#This Row],[Section]],TB_notTB,1,FALSE))),"No",LEFT(Table5[[#This Row],[Section]],3)="ETB","PLS",LEFT(Table5[[#This Row],[Section]],1)="7","PDB",NOT(ISBLANK(Table5[[#This Row],[Section]])),"No")</f>
        <v>No</v>
      </c>
    </row>
    <row r="15065" spans="1:13" x14ac:dyDescent="0.25">
      <c r="A15065" s="130" t="s">
        <v>10978</v>
      </c>
      <c r="B15065" s="130" t="s">
        <v>10979</v>
      </c>
      <c r="C15065" s="130" t="s">
        <v>75</v>
      </c>
      <c r="D15065" s="131">
        <v>5.9320000000000004</v>
      </c>
      <c r="E15065" s="132">
        <v>478</v>
      </c>
      <c r="F15065" s="132">
        <v>478</v>
      </c>
      <c r="G15065" s="126" t="s">
        <v>13740</v>
      </c>
      <c r="H15065" s="126" t="s">
        <v>20124</v>
      </c>
      <c r="I15065" s="126" t="s">
        <v>21059</v>
      </c>
      <c r="J15065" s="126" t="s">
        <v>26245</v>
      </c>
      <c r="K15065" s="9">
        <f>_xlfn.IFNA(VLOOKUP(Table5[[#This Row],[Section]],SubSill_Tier,2,FALSE),0)</f>
        <v>0</v>
      </c>
      <c r="L15065" s="9" t="str">
        <f t="shared" si="260"/>
        <v/>
      </c>
      <c r="M15065" s="205" t="str" cm="1">
        <f t="array" ref="M15065">_xlfn.IFS(NOT(ISERROR(VLOOKUP(Table5[[#This Row],[Section]],TB_notTB,1,FALSE))),"No",LEFT(Table5[[#This Row],[Section]],3)="ETB","PLS",LEFT(Table5[[#This Row],[Section]],1)="7","PDB",NOT(ISBLANK(Table5[[#This Row],[Section]])),"No")</f>
        <v>No</v>
      </c>
    </row>
    <row r="15066" spans="1:13" x14ac:dyDescent="0.25">
      <c r="A15066" s="130" t="s">
        <v>10980</v>
      </c>
      <c r="B15066" s="130" t="s">
        <v>10981</v>
      </c>
      <c r="C15066" s="130" t="s">
        <v>75</v>
      </c>
      <c r="D15066" s="131">
        <v>2.1930000000000001</v>
      </c>
      <c r="E15066" s="132">
        <v>124</v>
      </c>
      <c r="F15066" s="132">
        <v>124</v>
      </c>
      <c r="G15066" s="126" t="s">
        <v>13740</v>
      </c>
      <c r="H15066" s="126" t="s">
        <v>20124</v>
      </c>
      <c r="I15066" s="126" t="s">
        <v>21059</v>
      </c>
      <c r="J15066" s="126" t="s">
        <v>26235</v>
      </c>
      <c r="K15066" s="9">
        <f>_xlfn.IFNA(VLOOKUP(Table5[[#This Row],[Section]],SubSill_Tier,2,FALSE),0)</f>
        <v>0</v>
      </c>
      <c r="L15066" s="9" t="str">
        <f t="shared" si="260"/>
        <v>Wall</v>
      </c>
      <c r="M15066" s="205" t="str" cm="1">
        <f t="array" ref="M15066">_xlfn.IFS(NOT(ISERROR(VLOOKUP(Table5[[#This Row],[Section]],TB_notTB,1,FALSE))),"No",LEFT(Table5[[#This Row],[Section]],3)="ETB","PLS",LEFT(Table5[[#This Row],[Section]],1)="7","PDB",NOT(ISBLANK(Table5[[#This Row],[Section]])),"No")</f>
        <v>No</v>
      </c>
    </row>
    <row r="15067" spans="1:13" x14ac:dyDescent="0.25">
      <c r="A15067" s="130" t="s">
        <v>10982</v>
      </c>
      <c r="B15067" s="130" t="s">
        <v>17222</v>
      </c>
      <c r="C15067" s="130" t="s">
        <v>75</v>
      </c>
      <c r="D15067" s="131">
        <v>5.8999999999999997E-2</v>
      </c>
      <c r="E15067" s="132">
        <v>100</v>
      </c>
      <c r="F15067" s="132">
        <v>100</v>
      </c>
      <c r="G15067" s="126" t="s">
        <v>13740</v>
      </c>
      <c r="H15067" s="126" t="s">
        <v>20124</v>
      </c>
      <c r="I15067" s="126" t="s">
        <v>21059</v>
      </c>
      <c r="J15067" s="126" t="s">
        <v>26236</v>
      </c>
      <c r="K15067" s="9">
        <f>_xlfn.IFNA(VLOOKUP(Table5[[#This Row],[Section]],SubSill_Tier,2,FALSE),0)</f>
        <v>0</v>
      </c>
      <c r="L15067" s="9" t="str">
        <f t="shared" si="260"/>
        <v/>
      </c>
      <c r="M15067" s="205" t="str" cm="1">
        <f t="array" ref="M15067">_xlfn.IFS(NOT(ISERROR(VLOOKUP(Table5[[#This Row],[Section]],TB_notTB,1,FALSE))),"No",LEFT(Table5[[#This Row],[Section]],3)="ETB","PLS",LEFT(Table5[[#This Row],[Section]],1)="7","PDB",NOT(ISBLANK(Table5[[#This Row],[Section]])),"No")</f>
        <v>No</v>
      </c>
    </row>
    <row r="15068" spans="1:13" x14ac:dyDescent="0.25">
      <c r="A15068" s="130" t="s">
        <v>10983</v>
      </c>
      <c r="B15068" s="130" t="s">
        <v>17222</v>
      </c>
      <c r="C15068" s="130" t="s">
        <v>75</v>
      </c>
      <c r="D15068" s="131">
        <v>3.137</v>
      </c>
      <c r="E15068" s="132">
        <v>439</v>
      </c>
      <c r="F15068" s="132">
        <v>439</v>
      </c>
      <c r="G15068" s="126" t="s">
        <v>13740</v>
      </c>
      <c r="H15068" s="126" t="s">
        <v>20124</v>
      </c>
      <c r="I15068" s="126" t="s">
        <v>21059</v>
      </c>
      <c r="J15068" s="126" t="s">
        <v>26238</v>
      </c>
      <c r="K15068" s="9">
        <f>_xlfn.IFNA(VLOOKUP(Table5[[#This Row],[Section]],SubSill_Tier,2,FALSE),0)</f>
        <v>0</v>
      </c>
      <c r="L15068" s="9" t="str">
        <f t="shared" si="260"/>
        <v/>
      </c>
      <c r="M15068" s="205" t="str" cm="1">
        <f t="array" ref="M15068">_xlfn.IFS(NOT(ISERROR(VLOOKUP(Table5[[#This Row],[Section]],TB_notTB,1,FALSE))),"No",LEFT(Table5[[#This Row],[Section]],3)="ETB","PLS",LEFT(Table5[[#This Row],[Section]],1)="7","PDB",NOT(ISBLANK(Table5[[#This Row],[Section]])),"No")</f>
        <v>No</v>
      </c>
    </row>
    <row r="15069" spans="1:13" x14ac:dyDescent="0.25">
      <c r="A15069" s="130" t="s">
        <v>10984</v>
      </c>
      <c r="B15069" s="130" t="s">
        <v>28965</v>
      </c>
      <c r="C15069" s="130" t="s">
        <v>75</v>
      </c>
      <c r="D15069" s="131">
        <v>0.30499999999999999</v>
      </c>
      <c r="E15069" s="132">
        <v>100</v>
      </c>
      <c r="F15069" s="132">
        <v>100</v>
      </c>
      <c r="G15069" s="126" t="s">
        <v>13740</v>
      </c>
      <c r="H15069" s="126" t="s">
        <v>20124</v>
      </c>
      <c r="I15069" s="126" t="s">
        <v>21059</v>
      </c>
      <c r="J15069" s="126" t="s">
        <v>26235</v>
      </c>
      <c r="K15069" s="9">
        <f>_xlfn.IFNA(VLOOKUP(Table5[[#This Row],[Section]],SubSill_Tier,2,FALSE),0)</f>
        <v>0</v>
      </c>
      <c r="L15069" s="9" t="str">
        <f t="shared" si="260"/>
        <v/>
      </c>
      <c r="M15069" s="205" t="str" cm="1">
        <f t="array" ref="M15069">_xlfn.IFS(NOT(ISERROR(VLOOKUP(Table5[[#This Row],[Section]],TB_notTB,1,FALSE))),"No",LEFT(Table5[[#This Row],[Section]],3)="ETB","PLS",LEFT(Table5[[#This Row],[Section]],1)="7","PDB",NOT(ISBLANK(Table5[[#This Row],[Section]])),"No")</f>
        <v>No</v>
      </c>
    </row>
    <row r="15070" spans="1:13" x14ac:dyDescent="0.25">
      <c r="A15070" s="130" t="s">
        <v>12304</v>
      </c>
      <c r="B15070" s="130" t="s">
        <v>12305</v>
      </c>
      <c r="C15070" s="130" t="s">
        <v>75</v>
      </c>
      <c r="D15070" s="131">
        <v>0.27500000000000002</v>
      </c>
      <c r="E15070" s="132">
        <v>132</v>
      </c>
      <c r="F15070" s="132">
        <v>132</v>
      </c>
      <c r="G15070" s="126" t="s">
        <v>13763</v>
      </c>
      <c r="H15070" s="126" t="s">
        <v>20201</v>
      </c>
      <c r="I15070" s="126" t="s">
        <v>20202</v>
      </c>
      <c r="J15070" s="126" t="s">
        <v>26258</v>
      </c>
      <c r="K15070" s="9">
        <f>_xlfn.IFNA(VLOOKUP(Table5[[#This Row],[Section]],SubSill_Tier,2,FALSE),0)</f>
        <v>0</v>
      </c>
      <c r="L15070" s="9" t="str">
        <f t="shared" si="260"/>
        <v/>
      </c>
      <c r="M15070" s="205" t="str" cm="1">
        <f t="array" ref="M15070">_xlfn.IFS(NOT(ISERROR(VLOOKUP(Table5[[#This Row],[Section]],TB_notTB,1,FALSE))),"No",LEFT(Table5[[#This Row],[Section]],3)="ETB","PLS",LEFT(Table5[[#This Row],[Section]],1)="7","PDB",NOT(ISBLANK(Table5[[#This Row],[Section]])),"No")</f>
        <v>No</v>
      </c>
    </row>
    <row r="15071" spans="1:13" x14ac:dyDescent="0.25">
      <c r="A15071" s="130" t="s">
        <v>10985</v>
      </c>
      <c r="B15071" s="130" t="s">
        <v>7120</v>
      </c>
      <c r="C15071" s="130" t="s">
        <v>75</v>
      </c>
      <c r="D15071" s="131">
        <v>0.50900000000000001</v>
      </c>
      <c r="E15071" s="132">
        <v>100</v>
      </c>
      <c r="F15071" s="132">
        <v>100</v>
      </c>
      <c r="G15071" s="126" t="s">
        <v>13740</v>
      </c>
      <c r="H15071" s="126" t="s">
        <v>20124</v>
      </c>
      <c r="I15071" s="126" t="s">
        <v>21059</v>
      </c>
      <c r="J15071" s="126" t="s">
        <v>26235</v>
      </c>
      <c r="K15071" s="9">
        <f>_xlfn.IFNA(VLOOKUP(Table5[[#This Row],[Section]],SubSill_Tier,2,FALSE),0)</f>
        <v>0</v>
      </c>
      <c r="L15071" s="9" t="str">
        <f t="shared" si="260"/>
        <v/>
      </c>
      <c r="M15071" s="205" t="str" cm="1">
        <f t="array" ref="M15071">_xlfn.IFS(NOT(ISERROR(VLOOKUP(Table5[[#This Row],[Section]],TB_notTB,1,FALSE))),"No",LEFT(Table5[[#This Row],[Section]],3)="ETB","PLS",LEFT(Table5[[#This Row],[Section]],1)="7","PDB",NOT(ISBLANK(Table5[[#This Row],[Section]])),"No")</f>
        <v>No</v>
      </c>
    </row>
    <row r="15072" spans="1:13" x14ac:dyDescent="0.25">
      <c r="A15072" s="130" t="s">
        <v>10986</v>
      </c>
      <c r="B15072" s="130" t="s">
        <v>28966</v>
      </c>
      <c r="C15072" s="130" t="s">
        <v>75</v>
      </c>
      <c r="D15072" s="131">
        <v>1.145</v>
      </c>
      <c r="E15072" s="132">
        <v>151</v>
      </c>
      <c r="F15072" s="132">
        <v>151</v>
      </c>
      <c r="G15072" s="126" t="s">
        <v>13740</v>
      </c>
      <c r="H15072" s="126" t="s">
        <v>20124</v>
      </c>
      <c r="I15072" s="126" t="s">
        <v>21059</v>
      </c>
      <c r="J15072" s="126" t="s">
        <v>26235</v>
      </c>
      <c r="K15072" s="9">
        <f>_xlfn.IFNA(VLOOKUP(Table5[[#This Row],[Section]],SubSill_Tier,2,FALSE),0)</f>
        <v>0</v>
      </c>
      <c r="L15072" s="9" t="str">
        <f t="shared" si="260"/>
        <v/>
      </c>
      <c r="M15072" s="205" t="str" cm="1">
        <f t="array" ref="M15072">_xlfn.IFS(NOT(ISERROR(VLOOKUP(Table5[[#This Row],[Section]],TB_notTB,1,FALSE))),"No",LEFT(Table5[[#This Row],[Section]],3)="ETB","PLS",LEFT(Table5[[#This Row],[Section]],1)="7","PDB",NOT(ISBLANK(Table5[[#This Row],[Section]])),"No")</f>
        <v>No</v>
      </c>
    </row>
    <row r="15073" spans="1:13" x14ac:dyDescent="0.25">
      <c r="A15073" s="130" t="s">
        <v>10987</v>
      </c>
      <c r="B15073" s="130" t="s">
        <v>10988</v>
      </c>
      <c r="C15073" s="130" t="s">
        <v>75</v>
      </c>
      <c r="D15073" s="131">
        <v>2.214</v>
      </c>
      <c r="E15073" s="132">
        <v>283</v>
      </c>
      <c r="F15073" s="132">
        <v>283</v>
      </c>
      <c r="G15073" s="126" t="s">
        <v>13740</v>
      </c>
      <c r="H15073" s="126" t="s">
        <v>20124</v>
      </c>
      <c r="I15073" s="126" t="s">
        <v>21059</v>
      </c>
      <c r="J15073" s="126" t="s">
        <v>26235</v>
      </c>
      <c r="K15073" s="9">
        <f>_xlfn.IFNA(VLOOKUP(Table5[[#This Row],[Section]],SubSill_Tier,2,FALSE),0)</f>
        <v>0</v>
      </c>
      <c r="L15073" s="9" t="str">
        <f t="shared" ref="L15073:L15104" si="261">IFERROR(IF(LEFT(G15073,2)="AI",IF(_xlfn.NUMBERVALUE(IFERROR(LEFT(IF(ISERROR(FIND("X",UPPER(B15073))),UPPER(B15073),RIGHT(UPPER(B15073),LEN(UPPER(B15073))-FIND("~",SUBSTITUTE(UPPER(B15073),"X","~",LEN(UPPER(B15073))-LEN(SUBSTITUTE(UPPER(B15073),"X","")))))),FIND(" ",IF(ISERROR(FIND("X",UPPER(B15073))),UPPER(B15073),RIGHT(UPPER(B15073),LEN(UPPER(B15073))-FIND("~",SUBSTITUTE(UPPER(B15073),"X","~",LEN(UPPER(B15073))-LEN(SUBSTITUTE(UPPER(B15073),"X","")))))),1)-1),IF(ISERROR(FIND("X",UPPER(B15073))),UPPER(B15073),RIGHT(UPPER(B15073),LEN(UPPER(B15073))-FIND("~",SUBSTITUTE(UPPER(B15073),"X","~",LEN(UPPER(B15073))-LEN(SUBSTITUTE(UPPER(B15073),"X",""))))))),".")&gt;=5,"Wall",""),""),"")</f>
        <v/>
      </c>
      <c r="M15073" s="205" t="str" cm="1">
        <f t="array" ref="M15073">_xlfn.IFS(NOT(ISERROR(VLOOKUP(Table5[[#This Row],[Section]],TB_notTB,1,FALSE))),"No",LEFT(Table5[[#This Row],[Section]],3)="ETB","PLS",LEFT(Table5[[#This Row],[Section]],1)="7","PDB",NOT(ISBLANK(Table5[[#This Row],[Section]])),"No")</f>
        <v>No</v>
      </c>
    </row>
    <row r="15074" spans="1:13" x14ac:dyDescent="0.25">
      <c r="A15074" s="130" t="s">
        <v>10989</v>
      </c>
      <c r="B15074" s="130" t="s">
        <v>17222</v>
      </c>
      <c r="C15074" s="130" t="s">
        <v>75</v>
      </c>
      <c r="D15074" s="131">
        <v>3.105</v>
      </c>
      <c r="E15074" s="132">
        <v>393</v>
      </c>
      <c r="F15074" s="132">
        <v>393</v>
      </c>
      <c r="G15074" s="126" t="s">
        <v>13740</v>
      </c>
      <c r="H15074" s="126" t="s">
        <v>20124</v>
      </c>
      <c r="I15074" s="126" t="s">
        <v>21059</v>
      </c>
      <c r="J15074" s="126" t="s">
        <v>26238</v>
      </c>
      <c r="K15074" s="9">
        <f>_xlfn.IFNA(VLOOKUP(Table5[[#This Row],[Section]],SubSill_Tier,2,FALSE),0)</f>
        <v>0</v>
      </c>
      <c r="L15074" s="9" t="str">
        <f t="shared" si="261"/>
        <v/>
      </c>
      <c r="M15074" s="205" t="str" cm="1">
        <f t="array" ref="M15074">_xlfn.IFS(NOT(ISERROR(VLOOKUP(Table5[[#This Row],[Section]],TB_notTB,1,FALSE))),"No",LEFT(Table5[[#This Row],[Section]],3)="ETB","PLS",LEFT(Table5[[#This Row],[Section]],1)="7","PDB",NOT(ISBLANK(Table5[[#This Row],[Section]])),"No")</f>
        <v>No</v>
      </c>
    </row>
    <row r="15075" spans="1:13" x14ac:dyDescent="0.25">
      <c r="A15075" s="130" t="s">
        <v>10990</v>
      </c>
      <c r="B15075" s="130" t="s">
        <v>10991</v>
      </c>
      <c r="C15075" s="130" t="s">
        <v>75</v>
      </c>
      <c r="D15075" s="131">
        <v>2.5819999999999999</v>
      </c>
      <c r="E15075" s="132">
        <v>478</v>
      </c>
      <c r="F15075" s="132">
        <v>478</v>
      </c>
      <c r="G15075" s="126" t="s">
        <v>13740</v>
      </c>
      <c r="H15075" s="126" t="s">
        <v>20124</v>
      </c>
      <c r="I15075" s="126" t="s">
        <v>21059</v>
      </c>
      <c r="J15075" s="126" t="s">
        <v>26235</v>
      </c>
      <c r="K15075" s="9">
        <f>_xlfn.IFNA(VLOOKUP(Table5[[#This Row],[Section]],SubSill_Tier,2,FALSE),0)</f>
        <v>0</v>
      </c>
      <c r="L15075" s="9" t="str">
        <f t="shared" si="261"/>
        <v/>
      </c>
      <c r="M15075" s="205" t="str" cm="1">
        <f t="array" ref="M15075">_xlfn.IFS(NOT(ISERROR(VLOOKUP(Table5[[#This Row],[Section]],TB_notTB,1,FALSE))),"No",LEFT(Table5[[#This Row],[Section]],3)="ETB","PLS",LEFT(Table5[[#This Row],[Section]],1)="7","PDB",NOT(ISBLANK(Table5[[#This Row],[Section]])),"No")</f>
        <v>No</v>
      </c>
    </row>
    <row r="15076" spans="1:13" x14ac:dyDescent="0.25">
      <c r="A15076" s="130" t="s">
        <v>10992</v>
      </c>
      <c r="B15076" s="130" t="s">
        <v>17222</v>
      </c>
      <c r="C15076" s="130" t="s">
        <v>75</v>
      </c>
      <c r="D15076" s="131">
        <v>0.38100000000000001</v>
      </c>
      <c r="E15076" s="132">
        <v>100</v>
      </c>
      <c r="F15076" s="132">
        <v>100</v>
      </c>
      <c r="G15076" s="126" t="s">
        <v>13740</v>
      </c>
      <c r="H15076" s="126" t="s">
        <v>20124</v>
      </c>
      <c r="I15076" s="126" t="s">
        <v>21059</v>
      </c>
      <c r="J15076" s="126" t="s">
        <v>26236</v>
      </c>
      <c r="K15076" s="9">
        <f>_xlfn.IFNA(VLOOKUP(Table5[[#This Row],[Section]],SubSill_Tier,2,FALSE),0)</f>
        <v>0</v>
      </c>
      <c r="L15076" s="9" t="str">
        <f t="shared" si="261"/>
        <v/>
      </c>
      <c r="M15076" s="205" t="str" cm="1">
        <f t="array" ref="M15076">_xlfn.IFS(NOT(ISERROR(VLOOKUP(Table5[[#This Row],[Section]],TB_notTB,1,FALSE))),"No",LEFT(Table5[[#This Row],[Section]],3)="ETB","PLS",LEFT(Table5[[#This Row],[Section]],1)="7","PDB",NOT(ISBLANK(Table5[[#This Row],[Section]])),"No")</f>
        <v>No</v>
      </c>
    </row>
    <row r="15077" spans="1:13" x14ac:dyDescent="0.25">
      <c r="A15077" s="130" t="s">
        <v>10993</v>
      </c>
      <c r="B15077" s="130" t="s">
        <v>10994</v>
      </c>
      <c r="C15077" s="130" t="s">
        <v>75</v>
      </c>
      <c r="D15077" s="131">
        <v>0.26100000000000001</v>
      </c>
      <c r="E15077" s="132">
        <v>100</v>
      </c>
      <c r="F15077" s="132">
        <v>100</v>
      </c>
      <c r="G15077" s="126" t="s">
        <v>13740</v>
      </c>
      <c r="H15077" s="126" t="s">
        <v>20124</v>
      </c>
      <c r="I15077" s="126" t="s">
        <v>21059</v>
      </c>
      <c r="J15077" s="126" t="s">
        <v>26235</v>
      </c>
      <c r="K15077" s="9">
        <f>_xlfn.IFNA(VLOOKUP(Table5[[#This Row],[Section]],SubSill_Tier,2,FALSE),0)</f>
        <v>0</v>
      </c>
      <c r="L15077" s="9" t="str">
        <f t="shared" si="261"/>
        <v/>
      </c>
      <c r="M15077" s="205" t="str" cm="1">
        <f t="array" ref="M15077">_xlfn.IFS(NOT(ISERROR(VLOOKUP(Table5[[#This Row],[Section]],TB_notTB,1,FALSE))),"No",LEFT(Table5[[#This Row],[Section]],3)="ETB","PLS",LEFT(Table5[[#This Row],[Section]],1)="7","PDB",NOT(ISBLANK(Table5[[#This Row],[Section]])),"No")</f>
        <v>No</v>
      </c>
    </row>
    <row r="15078" spans="1:13" x14ac:dyDescent="0.25">
      <c r="A15078" s="130" t="s">
        <v>10995</v>
      </c>
      <c r="B15078" s="130" t="s">
        <v>10996</v>
      </c>
      <c r="C15078" s="130" t="s">
        <v>75</v>
      </c>
      <c r="D15078" s="131">
        <v>0.72099999999999997</v>
      </c>
      <c r="E15078" s="132">
        <v>172</v>
      </c>
      <c r="F15078" s="132">
        <v>172</v>
      </c>
      <c r="G15078" s="126" t="s">
        <v>13740</v>
      </c>
      <c r="H15078" s="126" t="s">
        <v>20124</v>
      </c>
      <c r="I15078" s="126" t="s">
        <v>21059</v>
      </c>
      <c r="J15078" s="126" t="s">
        <v>26235</v>
      </c>
      <c r="K15078" s="9">
        <f>_xlfn.IFNA(VLOOKUP(Table5[[#This Row],[Section]],SubSill_Tier,2,FALSE),0)</f>
        <v>0</v>
      </c>
      <c r="L15078" s="9" t="str">
        <f t="shared" si="261"/>
        <v/>
      </c>
      <c r="M15078" s="205" t="str" cm="1">
        <f t="array" ref="M15078">_xlfn.IFS(NOT(ISERROR(VLOOKUP(Table5[[#This Row],[Section]],TB_notTB,1,FALSE))),"No",LEFT(Table5[[#This Row],[Section]],3)="ETB","PLS",LEFT(Table5[[#This Row],[Section]],1)="7","PDB",NOT(ISBLANK(Table5[[#This Row],[Section]])),"No")</f>
        <v>No</v>
      </c>
    </row>
    <row r="15079" spans="1:13" x14ac:dyDescent="0.25">
      <c r="A15079" s="130" t="s">
        <v>10997</v>
      </c>
      <c r="B15079" s="130" t="s">
        <v>17222</v>
      </c>
      <c r="C15079" s="130" t="s">
        <v>75</v>
      </c>
      <c r="D15079" s="131">
        <v>4.7140000000000004</v>
      </c>
      <c r="E15079" s="132">
        <v>319</v>
      </c>
      <c r="F15079" s="132">
        <v>319</v>
      </c>
      <c r="G15079" s="126" t="s">
        <v>13740</v>
      </c>
      <c r="H15079" s="126" t="s">
        <v>20124</v>
      </c>
      <c r="I15079" s="126" t="s">
        <v>21059</v>
      </c>
      <c r="J15079" s="126" t="s">
        <v>26238</v>
      </c>
      <c r="K15079" s="9">
        <f>_xlfn.IFNA(VLOOKUP(Table5[[#This Row],[Section]],SubSill_Tier,2,FALSE),0)</f>
        <v>0</v>
      </c>
      <c r="L15079" s="9" t="str">
        <f t="shared" si="261"/>
        <v/>
      </c>
      <c r="M15079" s="205" t="str" cm="1">
        <f t="array" ref="M15079">_xlfn.IFS(NOT(ISERROR(VLOOKUP(Table5[[#This Row],[Section]],TB_notTB,1,FALSE))),"No",LEFT(Table5[[#This Row],[Section]],3)="ETB","PLS",LEFT(Table5[[#This Row],[Section]],1)="7","PDB",NOT(ISBLANK(Table5[[#This Row],[Section]])),"No")</f>
        <v>No</v>
      </c>
    </row>
    <row r="15080" spans="1:13" x14ac:dyDescent="0.25">
      <c r="A15080" s="130" t="s">
        <v>10998</v>
      </c>
      <c r="B15080" s="130" t="s">
        <v>10999</v>
      </c>
      <c r="C15080" s="130" t="s">
        <v>75</v>
      </c>
      <c r="D15080" s="131">
        <v>6.5119999999999996</v>
      </c>
      <c r="E15080" s="132">
        <v>441</v>
      </c>
      <c r="F15080" s="132">
        <v>441</v>
      </c>
      <c r="G15080" s="126" t="s">
        <v>13740</v>
      </c>
      <c r="H15080" s="126" t="s">
        <v>20124</v>
      </c>
      <c r="I15080" s="126" t="s">
        <v>21059</v>
      </c>
      <c r="J15080" s="126" t="s">
        <v>26245</v>
      </c>
      <c r="K15080" s="9">
        <f>_xlfn.IFNA(VLOOKUP(Table5[[#This Row],[Section]],SubSill_Tier,2,FALSE),0)</f>
        <v>0</v>
      </c>
      <c r="L15080" s="9" t="str">
        <f t="shared" si="261"/>
        <v>Wall</v>
      </c>
      <c r="M15080" s="205" t="str" cm="1">
        <f t="array" ref="M15080">_xlfn.IFS(NOT(ISERROR(VLOOKUP(Table5[[#This Row],[Section]],TB_notTB,1,FALSE))),"No",LEFT(Table5[[#This Row],[Section]],3)="ETB","PLS",LEFT(Table5[[#This Row],[Section]],1)="7","PDB",NOT(ISBLANK(Table5[[#This Row],[Section]])),"No")</f>
        <v>No</v>
      </c>
    </row>
    <row r="15081" spans="1:13" x14ac:dyDescent="0.25">
      <c r="A15081" s="130" t="s">
        <v>11000</v>
      </c>
      <c r="B15081" s="130" t="s">
        <v>17222</v>
      </c>
      <c r="C15081" s="130" t="s">
        <v>98</v>
      </c>
      <c r="D15081" s="131">
        <v>0.86699999999999999</v>
      </c>
      <c r="E15081" s="132">
        <v>120</v>
      </c>
      <c r="F15081" s="132">
        <v>120</v>
      </c>
      <c r="G15081" s="126" t="s">
        <v>13740</v>
      </c>
      <c r="H15081" s="126" t="s">
        <v>20124</v>
      </c>
      <c r="I15081" s="126" t="s">
        <v>21059</v>
      </c>
      <c r="J15081" s="126" t="s">
        <v>26236</v>
      </c>
      <c r="K15081" s="9">
        <f>_xlfn.IFNA(VLOOKUP(Table5[[#This Row],[Section]],SubSill_Tier,2,FALSE),0)</f>
        <v>0</v>
      </c>
      <c r="L15081" s="9" t="str">
        <f t="shared" si="261"/>
        <v/>
      </c>
      <c r="M15081" s="205" t="str" cm="1">
        <f t="array" ref="M15081">_xlfn.IFS(NOT(ISERROR(VLOOKUP(Table5[[#This Row],[Section]],TB_notTB,1,FALSE))),"No",LEFT(Table5[[#This Row],[Section]],3)="ETB","PLS",LEFT(Table5[[#This Row],[Section]],1)="7","PDB",NOT(ISBLANK(Table5[[#This Row],[Section]])),"No")</f>
        <v>No</v>
      </c>
    </row>
    <row r="15082" spans="1:13" x14ac:dyDescent="0.25">
      <c r="A15082" s="130" t="s">
        <v>11001</v>
      </c>
      <c r="B15082" s="130" t="s">
        <v>17222</v>
      </c>
      <c r="C15082" s="130" t="s">
        <v>98</v>
      </c>
      <c r="D15082" s="131">
        <v>0.91300000000000003</v>
      </c>
      <c r="E15082" s="132">
        <v>126</v>
      </c>
      <c r="F15082" s="132">
        <v>126</v>
      </c>
      <c r="G15082" s="126" t="s">
        <v>13740</v>
      </c>
      <c r="H15082" s="126" t="s">
        <v>20124</v>
      </c>
      <c r="I15082" s="126" t="s">
        <v>21059</v>
      </c>
      <c r="J15082" s="126" t="s">
        <v>26236</v>
      </c>
      <c r="K15082" s="9">
        <f>_xlfn.IFNA(VLOOKUP(Table5[[#This Row],[Section]],SubSill_Tier,2,FALSE),0)</f>
        <v>0</v>
      </c>
      <c r="L15082" s="9" t="str">
        <f t="shared" si="261"/>
        <v/>
      </c>
      <c r="M15082" s="205" t="str" cm="1">
        <f t="array" ref="M15082">_xlfn.IFS(NOT(ISERROR(VLOOKUP(Table5[[#This Row],[Section]],TB_notTB,1,FALSE))),"No",LEFT(Table5[[#This Row],[Section]],3)="ETB","PLS",LEFT(Table5[[#This Row],[Section]],1)="7","PDB",NOT(ISBLANK(Table5[[#This Row],[Section]])),"No")</f>
        <v>No</v>
      </c>
    </row>
    <row r="15083" spans="1:13" x14ac:dyDescent="0.25">
      <c r="A15083" s="130" t="s">
        <v>11002</v>
      </c>
      <c r="B15083" s="130" t="s">
        <v>17222</v>
      </c>
      <c r="C15083" s="130" t="s">
        <v>98</v>
      </c>
      <c r="D15083" s="131">
        <v>0.60499999999999998</v>
      </c>
      <c r="E15083" s="132">
        <v>100</v>
      </c>
      <c r="F15083" s="132">
        <v>100</v>
      </c>
      <c r="G15083" s="126" t="s">
        <v>13740</v>
      </c>
      <c r="H15083" s="126" t="s">
        <v>20124</v>
      </c>
      <c r="I15083" s="126" t="s">
        <v>21059</v>
      </c>
      <c r="J15083" s="126" t="s">
        <v>26236</v>
      </c>
      <c r="K15083" s="9">
        <f>_xlfn.IFNA(VLOOKUP(Table5[[#This Row],[Section]],SubSill_Tier,2,FALSE),0)</f>
        <v>0</v>
      </c>
      <c r="L15083" s="9" t="str">
        <f t="shared" si="261"/>
        <v/>
      </c>
      <c r="M15083" s="205" t="str" cm="1">
        <f t="array" ref="M15083">_xlfn.IFS(NOT(ISERROR(VLOOKUP(Table5[[#This Row],[Section]],TB_notTB,1,FALSE))),"No",LEFT(Table5[[#This Row],[Section]],3)="ETB","PLS",LEFT(Table5[[#This Row],[Section]],1)="7","PDB",NOT(ISBLANK(Table5[[#This Row],[Section]])),"No")</f>
        <v>No</v>
      </c>
    </row>
    <row r="15084" spans="1:13" x14ac:dyDescent="0.25">
      <c r="A15084" s="130" t="s">
        <v>11003</v>
      </c>
      <c r="B15084" s="130" t="s">
        <v>17222</v>
      </c>
      <c r="C15084" s="130" t="s">
        <v>98</v>
      </c>
      <c r="D15084" s="131">
        <v>1.1100000000000001</v>
      </c>
      <c r="E15084" s="132">
        <v>151</v>
      </c>
      <c r="F15084" s="132">
        <v>151</v>
      </c>
      <c r="G15084" s="126" t="s">
        <v>13740</v>
      </c>
      <c r="H15084" s="126" t="s">
        <v>20124</v>
      </c>
      <c r="I15084" s="126" t="s">
        <v>21059</v>
      </c>
      <c r="J15084" s="126" t="s">
        <v>26236</v>
      </c>
      <c r="K15084" s="9">
        <f>_xlfn.IFNA(VLOOKUP(Table5[[#This Row],[Section]],SubSill_Tier,2,FALSE),0)</f>
        <v>0</v>
      </c>
      <c r="L15084" s="9" t="str">
        <f t="shared" si="261"/>
        <v/>
      </c>
      <c r="M15084" s="205" t="str" cm="1">
        <f t="array" ref="M15084">_xlfn.IFS(NOT(ISERROR(VLOOKUP(Table5[[#This Row],[Section]],TB_notTB,1,FALSE))),"No",LEFT(Table5[[#This Row],[Section]],3)="ETB","PLS",LEFT(Table5[[#This Row],[Section]],1)="7","PDB",NOT(ISBLANK(Table5[[#This Row],[Section]])),"No")</f>
        <v>No</v>
      </c>
    </row>
    <row r="15085" spans="1:13" x14ac:dyDescent="0.25">
      <c r="A15085" s="130" t="s">
        <v>11004</v>
      </c>
      <c r="B15085" s="130" t="s">
        <v>17222</v>
      </c>
      <c r="C15085" s="130" t="s">
        <v>98</v>
      </c>
      <c r="D15085" s="131">
        <v>1.3660000000000001</v>
      </c>
      <c r="E15085" s="132">
        <v>183</v>
      </c>
      <c r="F15085" s="132">
        <v>183</v>
      </c>
      <c r="G15085" s="126" t="s">
        <v>13740</v>
      </c>
      <c r="H15085" s="126" t="s">
        <v>20124</v>
      </c>
      <c r="I15085" s="126" t="s">
        <v>21059</v>
      </c>
      <c r="J15085" s="126" t="s">
        <v>26236</v>
      </c>
      <c r="K15085" s="9">
        <f>_xlfn.IFNA(VLOOKUP(Table5[[#This Row],[Section]],SubSill_Tier,2,FALSE),0)</f>
        <v>0</v>
      </c>
      <c r="L15085" s="9" t="str">
        <f t="shared" si="261"/>
        <v/>
      </c>
      <c r="M15085" s="205" t="str" cm="1">
        <f t="array" ref="M15085">_xlfn.IFS(NOT(ISERROR(VLOOKUP(Table5[[#This Row],[Section]],TB_notTB,1,FALSE))),"No",LEFT(Table5[[#This Row],[Section]],3)="ETB","PLS",LEFT(Table5[[#This Row],[Section]],1)="7","PDB",NOT(ISBLANK(Table5[[#This Row],[Section]])),"No")</f>
        <v>No</v>
      </c>
    </row>
    <row r="15086" spans="1:13" x14ac:dyDescent="0.25">
      <c r="A15086" s="130" t="s">
        <v>11005</v>
      </c>
      <c r="B15086" s="130" t="s">
        <v>11006</v>
      </c>
      <c r="C15086" s="130" t="s">
        <v>98</v>
      </c>
      <c r="D15086" s="131">
        <v>2.7</v>
      </c>
      <c r="E15086" s="132">
        <v>289</v>
      </c>
      <c r="F15086" s="132">
        <v>289</v>
      </c>
      <c r="G15086" s="126" t="s">
        <v>13740</v>
      </c>
      <c r="H15086" s="126" t="s">
        <v>20124</v>
      </c>
      <c r="I15086" s="126" t="s">
        <v>21059</v>
      </c>
      <c r="J15086" s="126" t="s">
        <v>26236</v>
      </c>
      <c r="K15086" s="9">
        <f>_xlfn.IFNA(VLOOKUP(Table5[[#This Row],[Section]],SubSill_Tier,2,FALSE),0)</f>
        <v>0</v>
      </c>
      <c r="L15086" s="9" t="str">
        <f t="shared" si="261"/>
        <v/>
      </c>
      <c r="M15086" s="205" t="str" cm="1">
        <f t="array" ref="M15086">_xlfn.IFS(NOT(ISERROR(VLOOKUP(Table5[[#This Row],[Section]],TB_notTB,1,FALSE))),"No",LEFT(Table5[[#This Row],[Section]],3)="ETB","PLS",LEFT(Table5[[#This Row],[Section]],1)="7","PDB",NOT(ISBLANK(Table5[[#This Row],[Section]])),"No")</f>
        <v>No</v>
      </c>
    </row>
    <row r="15087" spans="1:13" x14ac:dyDescent="0.25">
      <c r="A15087" s="130" t="s">
        <v>11007</v>
      </c>
      <c r="B15087" s="130" t="s">
        <v>17222</v>
      </c>
      <c r="C15087" s="130" t="s">
        <v>98</v>
      </c>
      <c r="D15087" s="131">
        <v>3.3050000000000002</v>
      </c>
      <c r="E15087" s="132">
        <v>356</v>
      </c>
      <c r="F15087" s="132">
        <v>356</v>
      </c>
      <c r="G15087" s="126" t="s">
        <v>13740</v>
      </c>
      <c r="H15087" s="126" t="s">
        <v>20124</v>
      </c>
      <c r="I15087" s="126" t="s">
        <v>21059</v>
      </c>
      <c r="J15087" s="126" t="s">
        <v>26238</v>
      </c>
      <c r="K15087" s="9">
        <f>_xlfn.IFNA(VLOOKUP(Table5[[#This Row],[Section]],SubSill_Tier,2,FALSE),0)</f>
        <v>0</v>
      </c>
      <c r="L15087" s="9" t="str">
        <f t="shared" si="261"/>
        <v/>
      </c>
      <c r="M15087" s="205" t="str" cm="1">
        <f t="array" ref="M15087">_xlfn.IFS(NOT(ISERROR(VLOOKUP(Table5[[#This Row],[Section]],TB_notTB,1,FALSE))),"No",LEFT(Table5[[#This Row],[Section]],3)="ETB","PLS",LEFT(Table5[[#This Row],[Section]],1)="7","PDB",NOT(ISBLANK(Table5[[#This Row],[Section]])),"No")</f>
        <v>No</v>
      </c>
    </row>
    <row r="15088" spans="1:13" x14ac:dyDescent="0.25">
      <c r="A15088" s="130" t="s">
        <v>11008</v>
      </c>
      <c r="B15088" s="130" t="s">
        <v>17222</v>
      </c>
      <c r="C15088" s="130" t="s">
        <v>98</v>
      </c>
      <c r="D15088" s="131">
        <v>1.825</v>
      </c>
      <c r="E15088" s="132">
        <v>228</v>
      </c>
      <c r="F15088" s="132">
        <v>228</v>
      </c>
      <c r="G15088" s="126" t="s">
        <v>13740</v>
      </c>
      <c r="H15088" s="126" t="s">
        <v>20124</v>
      </c>
      <c r="I15088" s="126" t="s">
        <v>21059</v>
      </c>
      <c r="J15088" s="126" t="s">
        <v>26236</v>
      </c>
      <c r="K15088" s="9">
        <f>_xlfn.IFNA(VLOOKUP(Table5[[#This Row],[Section]],SubSill_Tier,2,FALSE),0)</f>
        <v>0</v>
      </c>
      <c r="L15088" s="9" t="str">
        <f t="shared" si="261"/>
        <v/>
      </c>
      <c r="M15088" s="205" t="str" cm="1">
        <f t="array" ref="M15088">_xlfn.IFS(NOT(ISERROR(VLOOKUP(Table5[[#This Row],[Section]],TB_notTB,1,FALSE))),"No",LEFT(Table5[[#This Row],[Section]],3)="ETB","PLS",LEFT(Table5[[#This Row],[Section]],1)="7","PDB",NOT(ISBLANK(Table5[[#This Row],[Section]])),"No")</f>
        <v>No</v>
      </c>
    </row>
    <row r="15089" spans="1:13" x14ac:dyDescent="0.25">
      <c r="A15089" s="130" t="s">
        <v>11009</v>
      </c>
      <c r="B15089" s="130" t="s">
        <v>17222</v>
      </c>
      <c r="C15089" s="130" t="s">
        <v>75</v>
      </c>
      <c r="D15089" s="131">
        <v>1.01</v>
      </c>
      <c r="E15089" s="132">
        <v>238</v>
      </c>
      <c r="F15089" s="132">
        <v>238</v>
      </c>
      <c r="G15089" s="126" t="s">
        <v>13740</v>
      </c>
      <c r="H15089" s="126" t="s">
        <v>20124</v>
      </c>
      <c r="I15089" s="126" t="s">
        <v>21059</v>
      </c>
      <c r="J15089" s="126" t="s">
        <v>26236</v>
      </c>
      <c r="K15089" s="9">
        <f>_xlfn.IFNA(VLOOKUP(Table5[[#This Row],[Section]],SubSill_Tier,2,FALSE),0)</f>
        <v>0</v>
      </c>
      <c r="L15089" s="9" t="str">
        <f t="shared" si="261"/>
        <v/>
      </c>
      <c r="M15089" s="205" t="str" cm="1">
        <f t="array" ref="M15089">_xlfn.IFS(NOT(ISERROR(VLOOKUP(Table5[[#This Row],[Section]],TB_notTB,1,FALSE))),"No",LEFT(Table5[[#This Row],[Section]],3)="ETB","PLS",LEFT(Table5[[#This Row],[Section]],1)="7","PDB",NOT(ISBLANK(Table5[[#This Row],[Section]])),"No")</f>
        <v>No</v>
      </c>
    </row>
    <row r="15090" spans="1:13" x14ac:dyDescent="0.25">
      <c r="A15090" s="130" t="s">
        <v>11010</v>
      </c>
      <c r="B15090" s="130" t="s">
        <v>27866</v>
      </c>
      <c r="C15090" s="130" t="s">
        <v>75</v>
      </c>
      <c r="D15090" s="131">
        <v>1.5069999999999999</v>
      </c>
      <c r="E15090" s="132">
        <v>152</v>
      </c>
      <c r="F15090" s="132">
        <v>152</v>
      </c>
      <c r="G15090" s="126" t="s">
        <v>13740</v>
      </c>
      <c r="H15090" s="126" t="s">
        <v>20124</v>
      </c>
      <c r="I15090" s="126" t="s">
        <v>21059</v>
      </c>
      <c r="J15090" s="126" t="s">
        <v>26236</v>
      </c>
      <c r="K15090" s="9">
        <f>_xlfn.IFNA(VLOOKUP(Table5[[#This Row],[Section]],SubSill_Tier,2,FALSE),0)</f>
        <v>0</v>
      </c>
      <c r="L15090" s="9" t="str">
        <f t="shared" si="261"/>
        <v/>
      </c>
      <c r="M15090" s="205" t="str" cm="1">
        <f t="array" ref="M15090">_xlfn.IFS(NOT(ISERROR(VLOOKUP(Table5[[#This Row],[Section]],TB_notTB,1,FALSE))),"No",LEFT(Table5[[#This Row],[Section]],3)="ETB","PLS",LEFT(Table5[[#This Row],[Section]],1)="7","PDB",NOT(ISBLANK(Table5[[#This Row],[Section]])),"No")</f>
        <v>No</v>
      </c>
    </row>
    <row r="15091" spans="1:13" x14ac:dyDescent="0.25">
      <c r="A15091" s="130" t="s">
        <v>11011</v>
      </c>
      <c r="B15091" s="130" t="s">
        <v>17222</v>
      </c>
      <c r="C15091" s="130" t="s">
        <v>75</v>
      </c>
      <c r="D15091" s="131">
        <v>0.247</v>
      </c>
      <c r="E15091" s="132">
        <v>100</v>
      </c>
      <c r="F15091" s="132">
        <v>100</v>
      </c>
      <c r="G15091" s="126" t="s">
        <v>13740</v>
      </c>
      <c r="H15091" s="126" t="s">
        <v>20124</v>
      </c>
      <c r="I15091" s="126" t="s">
        <v>21059</v>
      </c>
      <c r="J15091" s="126" t="s">
        <v>26236</v>
      </c>
      <c r="K15091" s="9">
        <f>_xlfn.IFNA(VLOOKUP(Table5[[#This Row],[Section]],SubSill_Tier,2,FALSE),0)</f>
        <v>0</v>
      </c>
      <c r="L15091" s="9" t="str">
        <f t="shared" si="261"/>
        <v/>
      </c>
      <c r="M15091" s="205" t="str" cm="1">
        <f t="array" ref="M15091">_xlfn.IFS(NOT(ISERROR(VLOOKUP(Table5[[#This Row],[Section]],TB_notTB,1,FALSE))),"No",LEFT(Table5[[#This Row],[Section]],3)="ETB","PLS",LEFT(Table5[[#This Row],[Section]],1)="7","PDB",NOT(ISBLANK(Table5[[#This Row],[Section]])),"No")</f>
        <v>No</v>
      </c>
    </row>
    <row r="15092" spans="1:13" x14ac:dyDescent="0.25">
      <c r="A15092" s="130" t="s">
        <v>11012</v>
      </c>
      <c r="B15092" s="130" t="s">
        <v>17222</v>
      </c>
      <c r="C15092" s="130" t="s">
        <v>75</v>
      </c>
      <c r="D15092" s="131">
        <v>0.219</v>
      </c>
      <c r="E15092" s="132">
        <v>100</v>
      </c>
      <c r="F15092" s="132">
        <v>100</v>
      </c>
      <c r="G15092" s="126" t="s">
        <v>13740</v>
      </c>
      <c r="H15092" s="126" t="s">
        <v>20124</v>
      </c>
      <c r="I15092" s="126" t="s">
        <v>21059</v>
      </c>
      <c r="J15092" s="126" t="s">
        <v>26236</v>
      </c>
      <c r="K15092" s="9">
        <f>_xlfn.IFNA(VLOOKUP(Table5[[#This Row],[Section]],SubSill_Tier,2,FALSE),0)</f>
        <v>0</v>
      </c>
      <c r="L15092" s="9" t="str">
        <f t="shared" si="261"/>
        <v/>
      </c>
      <c r="M15092" s="205" t="str" cm="1">
        <f t="array" ref="M15092">_xlfn.IFS(NOT(ISERROR(VLOOKUP(Table5[[#This Row],[Section]],TB_notTB,1,FALSE))),"No",LEFT(Table5[[#This Row],[Section]],3)="ETB","PLS",LEFT(Table5[[#This Row],[Section]],1)="7","PDB",NOT(ISBLANK(Table5[[#This Row],[Section]])),"No")</f>
        <v>No</v>
      </c>
    </row>
    <row r="15093" spans="1:13" x14ac:dyDescent="0.25">
      <c r="A15093" s="130" t="s">
        <v>11013</v>
      </c>
      <c r="B15093" s="130" t="s">
        <v>17222</v>
      </c>
      <c r="C15093" s="130" t="s">
        <v>75</v>
      </c>
      <c r="D15093" s="131">
        <v>0.20799999999999999</v>
      </c>
      <c r="E15093" s="132">
        <v>100</v>
      </c>
      <c r="F15093" s="132">
        <v>100</v>
      </c>
      <c r="G15093" s="126" t="s">
        <v>13740</v>
      </c>
      <c r="H15093" s="126" t="s">
        <v>20124</v>
      </c>
      <c r="I15093" s="126" t="s">
        <v>21059</v>
      </c>
      <c r="J15093" s="126" t="s">
        <v>26236</v>
      </c>
      <c r="K15093" s="9">
        <f>_xlfn.IFNA(VLOOKUP(Table5[[#This Row],[Section]],SubSill_Tier,2,FALSE),0)</f>
        <v>0</v>
      </c>
      <c r="L15093" s="9" t="str">
        <f t="shared" si="261"/>
        <v/>
      </c>
      <c r="M15093" s="205" t="str" cm="1">
        <f t="array" ref="M15093">_xlfn.IFS(NOT(ISERROR(VLOOKUP(Table5[[#This Row],[Section]],TB_notTB,1,FALSE))),"No",LEFT(Table5[[#This Row],[Section]],3)="ETB","PLS",LEFT(Table5[[#This Row],[Section]],1)="7","PDB",NOT(ISBLANK(Table5[[#This Row],[Section]])),"No")</f>
        <v>No</v>
      </c>
    </row>
    <row r="15094" spans="1:13" x14ac:dyDescent="0.25">
      <c r="A15094" s="130" t="s">
        <v>11014</v>
      </c>
      <c r="B15094" s="130" t="s">
        <v>11015</v>
      </c>
      <c r="C15094" s="130" t="s">
        <v>75</v>
      </c>
      <c r="D15094" s="131">
        <v>6.7859999999999996</v>
      </c>
      <c r="E15094" s="132">
        <v>518</v>
      </c>
      <c r="F15094" s="132">
        <v>518</v>
      </c>
      <c r="G15094" s="126" t="s">
        <v>13740</v>
      </c>
      <c r="H15094" s="126" t="s">
        <v>20124</v>
      </c>
      <c r="I15094" s="126" t="s">
        <v>21059</v>
      </c>
      <c r="J15094" s="126" t="s">
        <v>26245</v>
      </c>
      <c r="K15094" s="9">
        <f>_xlfn.IFNA(VLOOKUP(Table5[[#This Row],[Section]],SubSill_Tier,2,FALSE),0)</f>
        <v>0</v>
      </c>
      <c r="L15094" s="9" t="str">
        <f t="shared" si="261"/>
        <v>Wall</v>
      </c>
      <c r="M15094" s="205" t="str" cm="1">
        <f t="array" ref="M15094">_xlfn.IFS(NOT(ISERROR(VLOOKUP(Table5[[#This Row],[Section]],TB_notTB,1,FALSE))),"No",LEFT(Table5[[#This Row],[Section]],3)="ETB","PLS",LEFT(Table5[[#This Row],[Section]],1)="7","PDB",NOT(ISBLANK(Table5[[#This Row],[Section]])),"No")</f>
        <v>No</v>
      </c>
    </row>
    <row r="15095" spans="1:13" x14ac:dyDescent="0.25">
      <c r="A15095" s="130" t="s">
        <v>5384</v>
      </c>
      <c r="B15095" s="130" t="s">
        <v>17222</v>
      </c>
      <c r="C15095" s="130" t="s">
        <v>75</v>
      </c>
      <c r="D15095" s="131">
        <v>0.33</v>
      </c>
      <c r="E15095" s="132">
        <v>100</v>
      </c>
      <c r="F15095" s="132">
        <v>100</v>
      </c>
      <c r="G15095" s="126" t="s">
        <v>13712</v>
      </c>
      <c r="H15095" s="126" t="s">
        <v>20120</v>
      </c>
      <c r="I15095" s="126" t="s">
        <v>21055</v>
      </c>
      <c r="J15095" s="126" t="s">
        <v>26232</v>
      </c>
      <c r="K15095" s="9">
        <f>_xlfn.IFNA(VLOOKUP(Table5[[#This Row],[Section]],SubSill_Tier,2,FALSE),0)</f>
        <v>0</v>
      </c>
      <c r="L15095" s="9" t="str">
        <f t="shared" si="261"/>
        <v/>
      </c>
      <c r="M15095" s="205" t="str" cm="1">
        <f t="array" ref="M15095">_xlfn.IFS(NOT(ISERROR(VLOOKUP(Table5[[#This Row],[Section]],TB_notTB,1,FALSE))),"No",LEFT(Table5[[#This Row],[Section]],3)="ETB","PLS",LEFT(Table5[[#This Row],[Section]],1)="7","PDB",NOT(ISBLANK(Table5[[#This Row],[Section]])),"No")</f>
        <v>No</v>
      </c>
    </row>
    <row r="15096" spans="1:13" x14ac:dyDescent="0.25">
      <c r="A15096" s="130" t="s">
        <v>5385</v>
      </c>
      <c r="B15096" s="130" t="s">
        <v>17222</v>
      </c>
      <c r="C15096" s="130" t="s">
        <v>75</v>
      </c>
      <c r="D15096" s="131">
        <v>2.0699999999999998</v>
      </c>
      <c r="E15096" s="132">
        <v>204</v>
      </c>
      <c r="F15096" s="132">
        <v>204</v>
      </c>
      <c r="G15096" s="126" t="s">
        <v>13712</v>
      </c>
      <c r="H15096" s="126" t="s">
        <v>20120</v>
      </c>
      <c r="I15096" s="126" t="s">
        <v>21055</v>
      </c>
      <c r="J15096" s="126" t="s">
        <v>26232</v>
      </c>
      <c r="K15096" s="9">
        <f>_xlfn.IFNA(VLOOKUP(Table5[[#This Row],[Section]],SubSill_Tier,2,FALSE),0)</f>
        <v>0</v>
      </c>
      <c r="L15096" s="9" t="str">
        <f t="shared" si="261"/>
        <v/>
      </c>
      <c r="M15096" s="205" t="str" cm="1">
        <f t="array" ref="M15096">_xlfn.IFS(NOT(ISERROR(VLOOKUP(Table5[[#This Row],[Section]],TB_notTB,1,FALSE))),"No",LEFT(Table5[[#This Row],[Section]],3)="ETB","PLS",LEFT(Table5[[#This Row],[Section]],1)="7","PDB",NOT(ISBLANK(Table5[[#This Row],[Section]])),"No")</f>
        <v>No</v>
      </c>
    </row>
    <row r="15097" spans="1:13" x14ac:dyDescent="0.25">
      <c r="A15097" s="130" t="s">
        <v>11016</v>
      </c>
      <c r="B15097" s="130" t="s">
        <v>13258</v>
      </c>
      <c r="C15097" s="130" t="s">
        <v>75</v>
      </c>
      <c r="D15097" s="131">
        <v>1.304</v>
      </c>
      <c r="E15097" s="132">
        <v>267</v>
      </c>
      <c r="F15097" s="132">
        <v>267</v>
      </c>
      <c r="G15097" s="126" t="s">
        <v>13740</v>
      </c>
      <c r="H15097" s="126" t="s">
        <v>20124</v>
      </c>
      <c r="I15097" s="126" t="s">
        <v>21059</v>
      </c>
      <c r="J15097" s="126" t="s">
        <v>26235</v>
      </c>
      <c r="K15097" s="9">
        <f>_xlfn.IFNA(VLOOKUP(Table5[[#This Row],[Section]],SubSill_Tier,2,FALSE),0)</f>
        <v>0</v>
      </c>
      <c r="L15097" s="9" t="str">
        <f t="shared" si="261"/>
        <v/>
      </c>
      <c r="M15097" s="205" t="str" cm="1">
        <f t="array" ref="M15097">_xlfn.IFS(NOT(ISERROR(VLOOKUP(Table5[[#This Row],[Section]],TB_notTB,1,FALSE))),"No",LEFT(Table5[[#This Row],[Section]],3)="ETB","PLS",LEFT(Table5[[#This Row],[Section]],1)="7","PDB",NOT(ISBLANK(Table5[[#This Row],[Section]])),"No")</f>
        <v>No</v>
      </c>
    </row>
    <row r="15098" spans="1:13" x14ac:dyDescent="0.25">
      <c r="A15098" s="130" t="s">
        <v>11017</v>
      </c>
      <c r="B15098" s="130" t="s">
        <v>17222</v>
      </c>
      <c r="C15098" s="130" t="s">
        <v>75</v>
      </c>
      <c r="D15098" s="131">
        <v>0.52100000000000002</v>
      </c>
      <c r="E15098" s="132">
        <v>100</v>
      </c>
      <c r="F15098" s="132">
        <v>100</v>
      </c>
      <c r="G15098" s="126" t="s">
        <v>13714</v>
      </c>
      <c r="H15098" s="126" t="s">
        <v>20121</v>
      </c>
      <c r="I15098" s="126" t="s">
        <v>20122</v>
      </c>
      <c r="J15098" s="126" t="s">
        <v>26234</v>
      </c>
      <c r="K15098" s="9">
        <f>_xlfn.IFNA(VLOOKUP(Table5[[#This Row],[Section]],SubSill_Tier,2,FALSE),0)</f>
        <v>0</v>
      </c>
      <c r="L15098" s="9" t="str">
        <f t="shared" si="261"/>
        <v/>
      </c>
      <c r="M15098" s="205" t="str" cm="1">
        <f t="array" ref="M15098">_xlfn.IFS(NOT(ISERROR(VLOOKUP(Table5[[#This Row],[Section]],TB_notTB,1,FALSE))),"No",LEFT(Table5[[#This Row],[Section]],3)="ETB","PLS",LEFT(Table5[[#This Row],[Section]],1)="7","PDB",NOT(ISBLANK(Table5[[#This Row],[Section]])),"No")</f>
        <v>No</v>
      </c>
    </row>
    <row r="15099" spans="1:13" x14ac:dyDescent="0.25">
      <c r="A15099" s="130" t="s">
        <v>11018</v>
      </c>
      <c r="B15099" s="130" t="s">
        <v>17222</v>
      </c>
      <c r="C15099" s="130" t="s">
        <v>75</v>
      </c>
      <c r="D15099" s="131">
        <v>1.298</v>
      </c>
      <c r="E15099" s="132">
        <v>343</v>
      </c>
      <c r="F15099" s="132">
        <v>343</v>
      </c>
      <c r="G15099" s="126" t="s">
        <v>13740</v>
      </c>
      <c r="H15099" s="126" t="s">
        <v>20124</v>
      </c>
      <c r="I15099" s="126" t="s">
        <v>21059</v>
      </c>
      <c r="J15099" s="126" t="s">
        <v>26236</v>
      </c>
      <c r="K15099" s="9">
        <f>_xlfn.IFNA(VLOOKUP(Table5[[#This Row],[Section]],SubSill_Tier,2,FALSE),0)</f>
        <v>0</v>
      </c>
      <c r="L15099" s="9" t="str">
        <f t="shared" si="261"/>
        <v/>
      </c>
      <c r="M15099" s="205" t="str" cm="1">
        <f t="array" ref="M15099">_xlfn.IFS(NOT(ISERROR(VLOOKUP(Table5[[#This Row],[Section]],TB_notTB,1,FALSE))),"No",LEFT(Table5[[#This Row],[Section]],3)="ETB","PLS",LEFT(Table5[[#This Row],[Section]],1)="7","PDB",NOT(ISBLANK(Table5[[#This Row],[Section]])),"No")</f>
        <v>No</v>
      </c>
    </row>
    <row r="15100" spans="1:13" x14ac:dyDescent="0.25">
      <c r="A15100" s="130" t="s">
        <v>11019</v>
      </c>
      <c r="B15100" s="130" t="s">
        <v>11020</v>
      </c>
      <c r="C15100" s="130" t="s">
        <v>75</v>
      </c>
      <c r="D15100" s="131">
        <v>1.83</v>
      </c>
      <c r="E15100" s="132">
        <v>207</v>
      </c>
      <c r="F15100" s="132">
        <v>207</v>
      </c>
      <c r="G15100" s="126" t="s">
        <v>13740</v>
      </c>
      <c r="H15100" s="126" t="s">
        <v>20124</v>
      </c>
      <c r="I15100" s="126" t="s">
        <v>21059</v>
      </c>
      <c r="J15100" s="126" t="s">
        <v>26235</v>
      </c>
      <c r="K15100" s="9">
        <f>_xlfn.IFNA(VLOOKUP(Table5[[#This Row],[Section]],SubSill_Tier,2,FALSE),0)</f>
        <v>0</v>
      </c>
      <c r="L15100" s="9" t="str">
        <f t="shared" si="261"/>
        <v/>
      </c>
      <c r="M15100" s="205" t="str" cm="1">
        <f t="array" ref="M15100">_xlfn.IFS(NOT(ISERROR(VLOOKUP(Table5[[#This Row],[Section]],TB_notTB,1,FALSE))),"No",LEFT(Table5[[#This Row],[Section]],3)="ETB","PLS",LEFT(Table5[[#This Row],[Section]],1)="7","PDB",NOT(ISBLANK(Table5[[#This Row],[Section]])),"No")</f>
        <v>No</v>
      </c>
    </row>
    <row r="15101" spans="1:13" x14ac:dyDescent="0.25">
      <c r="A15101" s="130" t="s">
        <v>11021</v>
      </c>
      <c r="B15101" s="130" t="s">
        <v>11022</v>
      </c>
      <c r="C15101" s="130" t="s">
        <v>75</v>
      </c>
      <c r="D15101" s="131">
        <v>0.501</v>
      </c>
      <c r="E15101" s="132">
        <v>100</v>
      </c>
      <c r="F15101" s="132">
        <v>100</v>
      </c>
      <c r="G15101" s="126" t="s">
        <v>13740</v>
      </c>
      <c r="H15101" s="126" t="s">
        <v>20124</v>
      </c>
      <c r="I15101" s="126" t="s">
        <v>21059</v>
      </c>
      <c r="J15101" s="126" t="s">
        <v>26235</v>
      </c>
      <c r="K15101" s="9">
        <f>_xlfn.IFNA(VLOOKUP(Table5[[#This Row],[Section]],SubSill_Tier,2,FALSE),0)</f>
        <v>0</v>
      </c>
      <c r="L15101" s="9" t="str">
        <f t="shared" si="261"/>
        <v/>
      </c>
      <c r="M15101" s="205" t="str" cm="1">
        <f t="array" ref="M15101">_xlfn.IFS(NOT(ISERROR(VLOOKUP(Table5[[#This Row],[Section]],TB_notTB,1,FALSE))),"No",LEFT(Table5[[#This Row],[Section]],3)="ETB","PLS",LEFT(Table5[[#This Row],[Section]],1)="7","PDB",NOT(ISBLANK(Table5[[#This Row],[Section]])),"No")</f>
        <v>No</v>
      </c>
    </row>
    <row r="15102" spans="1:13" x14ac:dyDescent="0.25">
      <c r="A15102" s="130" t="s">
        <v>11023</v>
      </c>
      <c r="B15102" s="130" t="s">
        <v>11024</v>
      </c>
      <c r="C15102" s="130" t="s">
        <v>75</v>
      </c>
      <c r="D15102" s="131">
        <v>0.33900000000000002</v>
      </c>
      <c r="E15102" s="132">
        <v>100</v>
      </c>
      <c r="F15102" s="132">
        <v>100</v>
      </c>
      <c r="G15102" s="126" t="s">
        <v>13740</v>
      </c>
      <c r="H15102" s="126" t="s">
        <v>20124</v>
      </c>
      <c r="I15102" s="126" t="s">
        <v>21059</v>
      </c>
      <c r="J15102" s="126" t="s">
        <v>26235</v>
      </c>
      <c r="K15102" s="9">
        <f>_xlfn.IFNA(VLOOKUP(Table5[[#This Row],[Section]],SubSill_Tier,2,FALSE),0)</f>
        <v>0</v>
      </c>
      <c r="L15102" s="9" t="str">
        <f t="shared" si="261"/>
        <v/>
      </c>
      <c r="M15102" s="205" t="str" cm="1">
        <f t="array" ref="M15102">_xlfn.IFS(NOT(ISERROR(VLOOKUP(Table5[[#This Row],[Section]],TB_notTB,1,FALSE))),"No",LEFT(Table5[[#This Row],[Section]],3)="ETB","PLS",LEFT(Table5[[#This Row],[Section]],1)="7","PDB",NOT(ISBLANK(Table5[[#This Row],[Section]])),"No")</f>
        <v>No</v>
      </c>
    </row>
    <row r="15103" spans="1:13" x14ac:dyDescent="0.25">
      <c r="A15103" s="130" t="s">
        <v>11025</v>
      </c>
      <c r="B15103" s="130" t="s">
        <v>7502</v>
      </c>
      <c r="C15103" s="130" t="s">
        <v>75</v>
      </c>
      <c r="D15103" s="131">
        <v>0.21199999999999999</v>
      </c>
      <c r="E15103" s="132">
        <v>100</v>
      </c>
      <c r="F15103" s="132">
        <v>100</v>
      </c>
      <c r="G15103" s="126" t="s">
        <v>13734</v>
      </c>
      <c r="H15103" s="126" t="s">
        <v>20145</v>
      </c>
      <c r="I15103" s="126" t="s">
        <v>21070</v>
      </c>
      <c r="J15103" s="126" t="s">
        <v>26235</v>
      </c>
      <c r="K15103" s="9">
        <f>_xlfn.IFNA(VLOOKUP(Table5[[#This Row],[Section]],SubSill_Tier,2,FALSE),0)</f>
        <v>0</v>
      </c>
      <c r="L15103" s="9" t="str">
        <f t="shared" si="261"/>
        <v/>
      </c>
      <c r="M15103" s="205" t="str" cm="1">
        <f t="array" ref="M15103">_xlfn.IFS(NOT(ISERROR(VLOOKUP(Table5[[#This Row],[Section]],TB_notTB,1,FALSE))),"No",LEFT(Table5[[#This Row],[Section]],3)="ETB","PLS",LEFT(Table5[[#This Row],[Section]],1)="7","PDB",NOT(ISBLANK(Table5[[#This Row],[Section]])),"No")</f>
        <v>No</v>
      </c>
    </row>
    <row r="15104" spans="1:13" x14ac:dyDescent="0.25">
      <c r="A15104" s="130" t="s">
        <v>11026</v>
      </c>
      <c r="B15104" s="130" t="s">
        <v>7504</v>
      </c>
      <c r="C15104" s="130" t="s">
        <v>75</v>
      </c>
      <c r="D15104" s="131">
        <v>0.30499999999999999</v>
      </c>
      <c r="E15104" s="132">
        <v>100</v>
      </c>
      <c r="F15104" s="132">
        <v>100</v>
      </c>
      <c r="G15104" s="126" t="s">
        <v>13734</v>
      </c>
      <c r="H15104" s="126" t="s">
        <v>20145</v>
      </c>
      <c r="I15104" s="126" t="s">
        <v>21070</v>
      </c>
      <c r="J15104" s="126" t="s">
        <v>26235</v>
      </c>
      <c r="K15104" s="9">
        <f>_xlfn.IFNA(VLOOKUP(Table5[[#This Row],[Section]],SubSill_Tier,2,FALSE),0)</f>
        <v>0</v>
      </c>
      <c r="L15104" s="9" t="str">
        <f t="shared" si="261"/>
        <v/>
      </c>
      <c r="M15104" s="205" t="str" cm="1">
        <f t="array" ref="M15104">_xlfn.IFS(NOT(ISERROR(VLOOKUP(Table5[[#This Row],[Section]],TB_notTB,1,FALSE))),"No",LEFT(Table5[[#This Row],[Section]],3)="ETB","PLS",LEFT(Table5[[#This Row],[Section]],1)="7","PDB",NOT(ISBLANK(Table5[[#This Row],[Section]])),"No")</f>
        <v>No</v>
      </c>
    </row>
    <row r="15105" spans="1:13" x14ac:dyDescent="0.25">
      <c r="A15105" s="130" t="s">
        <v>11027</v>
      </c>
      <c r="B15105" s="130" t="s">
        <v>7508</v>
      </c>
      <c r="C15105" s="130" t="s">
        <v>75</v>
      </c>
      <c r="D15105" s="131">
        <v>0.54300000000000004</v>
      </c>
      <c r="E15105" s="132">
        <v>100</v>
      </c>
      <c r="F15105" s="132">
        <v>100</v>
      </c>
      <c r="G15105" s="126" t="s">
        <v>13734</v>
      </c>
      <c r="H15105" s="126" t="s">
        <v>20145</v>
      </c>
      <c r="I15105" s="126" t="s">
        <v>21070</v>
      </c>
      <c r="J15105" s="126" t="s">
        <v>26235</v>
      </c>
      <c r="K15105" s="9">
        <f>_xlfn.IFNA(VLOOKUP(Table5[[#This Row],[Section]],SubSill_Tier,2,FALSE),0)</f>
        <v>0</v>
      </c>
      <c r="L15105" s="9" t="str">
        <f t="shared" ref="L15105:L15136" si="262">IFERROR(IF(LEFT(G15105,2)="AI",IF(_xlfn.NUMBERVALUE(IFERROR(LEFT(IF(ISERROR(FIND("X",UPPER(B15105))),UPPER(B15105),RIGHT(UPPER(B15105),LEN(UPPER(B15105))-FIND("~",SUBSTITUTE(UPPER(B15105),"X","~",LEN(UPPER(B15105))-LEN(SUBSTITUTE(UPPER(B15105),"X","")))))),FIND(" ",IF(ISERROR(FIND("X",UPPER(B15105))),UPPER(B15105),RIGHT(UPPER(B15105),LEN(UPPER(B15105))-FIND("~",SUBSTITUTE(UPPER(B15105),"X","~",LEN(UPPER(B15105))-LEN(SUBSTITUTE(UPPER(B15105),"X","")))))),1)-1),IF(ISERROR(FIND("X",UPPER(B15105))),UPPER(B15105),RIGHT(UPPER(B15105),LEN(UPPER(B15105))-FIND("~",SUBSTITUTE(UPPER(B15105),"X","~",LEN(UPPER(B15105))-LEN(SUBSTITUTE(UPPER(B15105),"X",""))))))),".")&gt;=5,"Wall",""),""),"")</f>
        <v/>
      </c>
      <c r="M15105" s="205" t="str" cm="1">
        <f t="array" ref="M15105">_xlfn.IFS(NOT(ISERROR(VLOOKUP(Table5[[#This Row],[Section]],TB_notTB,1,FALSE))),"No",LEFT(Table5[[#This Row],[Section]],3)="ETB","PLS",LEFT(Table5[[#This Row],[Section]],1)="7","PDB",NOT(ISBLANK(Table5[[#This Row],[Section]])),"No")</f>
        <v>No</v>
      </c>
    </row>
    <row r="15106" spans="1:13" x14ac:dyDescent="0.25">
      <c r="A15106" s="130" t="s">
        <v>11028</v>
      </c>
      <c r="B15106" s="130" t="s">
        <v>7511</v>
      </c>
      <c r="C15106" s="130" t="s">
        <v>75</v>
      </c>
      <c r="D15106" s="131">
        <v>0.84799999999999998</v>
      </c>
      <c r="E15106" s="132">
        <v>100</v>
      </c>
      <c r="F15106" s="132">
        <v>100</v>
      </c>
      <c r="G15106" s="126" t="s">
        <v>13734</v>
      </c>
      <c r="H15106" s="126" t="s">
        <v>20145</v>
      </c>
      <c r="I15106" s="126" t="s">
        <v>21070</v>
      </c>
      <c r="J15106" s="126" t="s">
        <v>26235</v>
      </c>
      <c r="K15106" s="9">
        <f>_xlfn.IFNA(VLOOKUP(Table5[[#This Row],[Section]],SubSill_Tier,2,FALSE),0)</f>
        <v>0</v>
      </c>
      <c r="L15106" s="9" t="str">
        <f t="shared" si="262"/>
        <v/>
      </c>
      <c r="M15106" s="205" t="str" cm="1">
        <f t="array" ref="M15106">_xlfn.IFS(NOT(ISERROR(VLOOKUP(Table5[[#This Row],[Section]],TB_notTB,1,FALSE))),"No",LEFT(Table5[[#This Row],[Section]],3)="ETB","PLS",LEFT(Table5[[#This Row],[Section]],1)="7","PDB",NOT(ISBLANK(Table5[[#This Row],[Section]])),"No")</f>
        <v>No</v>
      </c>
    </row>
    <row r="15107" spans="1:13" x14ac:dyDescent="0.25">
      <c r="A15107" s="130" t="s">
        <v>11029</v>
      </c>
      <c r="B15107" s="130" t="s">
        <v>7517</v>
      </c>
      <c r="C15107" s="130" t="s">
        <v>75</v>
      </c>
      <c r="D15107" s="131">
        <v>1.546</v>
      </c>
      <c r="E15107" s="132">
        <v>100</v>
      </c>
      <c r="F15107" s="132">
        <v>100</v>
      </c>
      <c r="G15107" s="126" t="s">
        <v>13734</v>
      </c>
      <c r="H15107" s="126" t="s">
        <v>20145</v>
      </c>
      <c r="I15107" s="126" t="s">
        <v>21070</v>
      </c>
      <c r="J15107" s="126" t="s">
        <v>26235</v>
      </c>
      <c r="K15107" s="9">
        <f>_xlfn.IFNA(VLOOKUP(Table5[[#This Row],[Section]],SubSill_Tier,2,FALSE),0)</f>
        <v>0</v>
      </c>
      <c r="L15107" s="9" t="str">
        <f t="shared" si="262"/>
        <v/>
      </c>
      <c r="M15107" s="205" t="str" cm="1">
        <f t="array" ref="M15107">_xlfn.IFS(NOT(ISERROR(VLOOKUP(Table5[[#This Row],[Section]],TB_notTB,1,FALSE))),"No",LEFT(Table5[[#This Row],[Section]],3)="ETB","PLS",LEFT(Table5[[#This Row],[Section]],1)="7","PDB",NOT(ISBLANK(Table5[[#This Row],[Section]])),"No")</f>
        <v>No</v>
      </c>
    </row>
    <row r="15108" spans="1:13" x14ac:dyDescent="0.25">
      <c r="A15108" s="130" t="s">
        <v>11030</v>
      </c>
      <c r="B15108" s="130" t="s">
        <v>7519</v>
      </c>
      <c r="C15108" s="130" t="s">
        <v>75</v>
      </c>
      <c r="D15108" s="131">
        <v>2.3090000000000002</v>
      </c>
      <c r="E15108" s="132">
        <v>104</v>
      </c>
      <c r="F15108" s="132">
        <v>104</v>
      </c>
      <c r="G15108" s="126" t="s">
        <v>13734</v>
      </c>
      <c r="H15108" s="126" t="s">
        <v>20145</v>
      </c>
      <c r="I15108" s="126" t="s">
        <v>21070</v>
      </c>
      <c r="J15108" s="126" t="s">
        <v>26235</v>
      </c>
      <c r="K15108" s="9">
        <f>_xlfn.IFNA(VLOOKUP(Table5[[#This Row],[Section]],SubSill_Tier,2,FALSE),0)</f>
        <v>0</v>
      </c>
      <c r="L15108" s="9" t="str">
        <f t="shared" si="262"/>
        <v/>
      </c>
      <c r="M15108" s="205" t="str" cm="1">
        <f t="array" ref="M15108">_xlfn.IFS(NOT(ISERROR(VLOOKUP(Table5[[#This Row],[Section]],TB_notTB,1,FALSE))),"No",LEFT(Table5[[#This Row],[Section]],3)="ETB","PLS",LEFT(Table5[[#This Row],[Section]],1)="7","PDB",NOT(ISBLANK(Table5[[#This Row],[Section]])),"No")</f>
        <v>No</v>
      </c>
    </row>
    <row r="15109" spans="1:13" x14ac:dyDescent="0.25">
      <c r="A15109" s="130" t="s">
        <v>11031</v>
      </c>
      <c r="B15109" s="130" t="s">
        <v>28967</v>
      </c>
      <c r="C15109" s="130" t="s">
        <v>75</v>
      </c>
      <c r="D15109" s="131">
        <v>3.2269999999999999</v>
      </c>
      <c r="E15109" s="132">
        <v>123</v>
      </c>
      <c r="F15109" s="132">
        <v>123</v>
      </c>
      <c r="G15109" s="126" t="s">
        <v>13734</v>
      </c>
      <c r="H15109" s="126" t="s">
        <v>20145</v>
      </c>
      <c r="I15109" s="126" t="s">
        <v>21070</v>
      </c>
      <c r="J15109" s="126" t="s">
        <v>26240</v>
      </c>
      <c r="K15109" s="9">
        <f>_xlfn.IFNA(VLOOKUP(Table5[[#This Row],[Section]],SubSill_Tier,2,FALSE),0)</f>
        <v>0</v>
      </c>
      <c r="L15109" s="9" t="str">
        <f t="shared" si="262"/>
        <v/>
      </c>
      <c r="M15109" s="205" t="str" cm="1">
        <f t="array" ref="M15109">_xlfn.IFS(NOT(ISERROR(VLOOKUP(Table5[[#This Row],[Section]],TB_notTB,1,FALSE))),"No",LEFT(Table5[[#This Row],[Section]],3)="ETB","PLS",LEFT(Table5[[#This Row],[Section]],1)="7","PDB",NOT(ISBLANK(Table5[[#This Row],[Section]])),"No")</f>
        <v>No</v>
      </c>
    </row>
    <row r="15110" spans="1:13" x14ac:dyDescent="0.25">
      <c r="A15110" s="130" t="s">
        <v>11032</v>
      </c>
      <c r="B15110" s="130" t="s">
        <v>28968</v>
      </c>
      <c r="C15110" s="130" t="s">
        <v>75</v>
      </c>
      <c r="D15110" s="131">
        <v>3.8919999999999999</v>
      </c>
      <c r="E15110" s="132">
        <v>132</v>
      </c>
      <c r="F15110" s="132">
        <v>132</v>
      </c>
      <c r="G15110" s="126" t="s">
        <v>13734</v>
      </c>
      <c r="H15110" s="126" t="s">
        <v>20145</v>
      </c>
      <c r="I15110" s="126" t="s">
        <v>21070</v>
      </c>
      <c r="J15110" s="126" t="s">
        <v>26253</v>
      </c>
      <c r="K15110" s="9">
        <f>_xlfn.IFNA(VLOOKUP(Table5[[#This Row],[Section]],SubSill_Tier,2,FALSE),0)</f>
        <v>0</v>
      </c>
      <c r="L15110" s="9" t="str">
        <f t="shared" si="262"/>
        <v/>
      </c>
      <c r="M15110" s="205" t="str" cm="1">
        <f t="array" ref="M15110">_xlfn.IFS(NOT(ISERROR(VLOOKUP(Table5[[#This Row],[Section]],TB_notTB,1,FALSE))),"No",LEFT(Table5[[#This Row],[Section]],3)="ETB","PLS",LEFT(Table5[[#This Row],[Section]],1)="7","PDB",NOT(ISBLANK(Table5[[#This Row],[Section]])),"No")</f>
        <v>No</v>
      </c>
    </row>
    <row r="15111" spans="1:13" x14ac:dyDescent="0.25">
      <c r="A15111" s="130" t="s">
        <v>11033</v>
      </c>
      <c r="B15111" s="130" t="s">
        <v>7523</v>
      </c>
      <c r="C15111" s="130" t="s">
        <v>75</v>
      </c>
      <c r="D15111" s="131">
        <v>4.2939999999999996</v>
      </c>
      <c r="E15111" s="132">
        <v>141</v>
      </c>
      <c r="F15111" s="132">
        <v>141</v>
      </c>
      <c r="G15111" s="126" t="s">
        <v>13734</v>
      </c>
      <c r="H15111" s="126" t="s">
        <v>20145</v>
      </c>
      <c r="I15111" s="126" t="s">
        <v>21070</v>
      </c>
      <c r="J15111" s="126" t="s">
        <v>26240</v>
      </c>
      <c r="K15111" s="9">
        <f>_xlfn.IFNA(VLOOKUP(Table5[[#This Row],[Section]],SubSill_Tier,2,FALSE),0)</f>
        <v>0</v>
      </c>
      <c r="L15111" s="9" t="str">
        <f t="shared" si="262"/>
        <v/>
      </c>
      <c r="M15111" s="205" t="str" cm="1">
        <f t="array" ref="M15111">_xlfn.IFS(NOT(ISERROR(VLOOKUP(Table5[[#This Row],[Section]],TB_notTB,1,FALSE))),"No",LEFT(Table5[[#This Row],[Section]],3)="ETB","PLS",LEFT(Table5[[#This Row],[Section]],1)="7","PDB",NOT(ISBLANK(Table5[[#This Row],[Section]])),"No")</f>
        <v>No</v>
      </c>
    </row>
    <row r="15112" spans="1:13" x14ac:dyDescent="0.25">
      <c r="A15112" s="130" t="s">
        <v>11034</v>
      </c>
      <c r="B15112" s="130" t="s">
        <v>17222</v>
      </c>
      <c r="C15112" s="130" t="s">
        <v>75</v>
      </c>
      <c r="D15112" s="131">
        <v>5.0869999999999997</v>
      </c>
      <c r="E15112" s="132">
        <v>151</v>
      </c>
      <c r="F15112" s="132">
        <v>151</v>
      </c>
      <c r="G15112" s="126" t="s">
        <v>13734</v>
      </c>
      <c r="H15112" s="126" t="s">
        <v>20141</v>
      </c>
      <c r="I15112" s="126" t="s">
        <v>20142</v>
      </c>
      <c r="J15112" s="126" t="s">
        <v>26244</v>
      </c>
      <c r="K15112" s="9">
        <f>_xlfn.IFNA(VLOOKUP(Table5[[#This Row],[Section]],SubSill_Tier,2,FALSE),0)</f>
        <v>0</v>
      </c>
      <c r="L15112" s="9" t="str">
        <f t="shared" si="262"/>
        <v/>
      </c>
      <c r="M15112" s="205" t="str" cm="1">
        <f t="array" ref="M15112">_xlfn.IFS(NOT(ISERROR(VLOOKUP(Table5[[#This Row],[Section]],TB_notTB,1,FALSE))),"No",LEFT(Table5[[#This Row],[Section]],3)="ETB","PLS",LEFT(Table5[[#This Row],[Section]],1)="7","PDB",NOT(ISBLANK(Table5[[#This Row],[Section]])),"No")</f>
        <v>No</v>
      </c>
    </row>
    <row r="15113" spans="1:13" x14ac:dyDescent="0.25">
      <c r="A15113" s="130" t="s">
        <v>11035</v>
      </c>
      <c r="B15113" s="130" t="s">
        <v>28969</v>
      </c>
      <c r="C15113" s="130" t="s">
        <v>75</v>
      </c>
      <c r="D15113" s="131">
        <v>5.3010000000000002</v>
      </c>
      <c r="E15113" s="132">
        <v>157</v>
      </c>
      <c r="F15113" s="132">
        <v>157</v>
      </c>
      <c r="G15113" s="126" t="s">
        <v>13734</v>
      </c>
      <c r="H15113" s="126" t="s">
        <v>20145</v>
      </c>
      <c r="I15113" s="126" t="s">
        <v>21070</v>
      </c>
      <c r="J15113" s="126" t="s">
        <v>26245</v>
      </c>
      <c r="K15113" s="9">
        <f>_xlfn.IFNA(VLOOKUP(Table5[[#This Row],[Section]],SubSill_Tier,2,FALSE),0)</f>
        <v>0</v>
      </c>
      <c r="L15113" s="9" t="str">
        <f t="shared" si="262"/>
        <v/>
      </c>
      <c r="M15113" s="205" t="str" cm="1">
        <f t="array" ref="M15113">_xlfn.IFS(NOT(ISERROR(VLOOKUP(Table5[[#This Row],[Section]],TB_notTB,1,FALSE))),"No",LEFT(Table5[[#This Row],[Section]],3)="ETB","PLS",LEFT(Table5[[#This Row],[Section]],1)="7","PDB",NOT(ISBLANK(Table5[[#This Row],[Section]])),"No")</f>
        <v>No</v>
      </c>
    </row>
    <row r="15114" spans="1:13" x14ac:dyDescent="0.25">
      <c r="A15114" s="130" t="s">
        <v>11036</v>
      </c>
      <c r="B15114" s="130" t="s">
        <v>7527</v>
      </c>
      <c r="C15114" s="130" t="s">
        <v>75</v>
      </c>
      <c r="D15114" s="131">
        <v>6.415</v>
      </c>
      <c r="E15114" s="132">
        <v>173</v>
      </c>
      <c r="F15114" s="132">
        <v>173</v>
      </c>
      <c r="G15114" s="126" t="s">
        <v>13734</v>
      </c>
      <c r="H15114" s="126" t="s">
        <v>20145</v>
      </c>
      <c r="I15114" s="126" t="s">
        <v>21070</v>
      </c>
      <c r="J15114" s="126" t="s">
        <v>26245</v>
      </c>
      <c r="K15114" s="9">
        <f>_xlfn.IFNA(VLOOKUP(Table5[[#This Row],[Section]],SubSill_Tier,2,FALSE),0)</f>
        <v>0</v>
      </c>
      <c r="L15114" s="9" t="str">
        <f t="shared" si="262"/>
        <v/>
      </c>
      <c r="M15114" s="205" t="str" cm="1">
        <f t="array" ref="M15114">_xlfn.IFS(NOT(ISERROR(VLOOKUP(Table5[[#This Row],[Section]],TB_notTB,1,FALSE))),"No",LEFT(Table5[[#This Row],[Section]],3)="ETB","PLS",LEFT(Table5[[#This Row],[Section]],1)="7","PDB",NOT(ISBLANK(Table5[[#This Row],[Section]])),"No")</f>
        <v>No</v>
      </c>
    </row>
    <row r="15115" spans="1:13" x14ac:dyDescent="0.25">
      <c r="A15115" s="130" t="s">
        <v>11037</v>
      </c>
      <c r="B15115" s="130" t="s">
        <v>28970</v>
      </c>
      <c r="C15115" s="130" t="s">
        <v>75</v>
      </c>
      <c r="D15115" s="131">
        <v>8.9589999999999996</v>
      </c>
      <c r="E15115" s="132">
        <v>204</v>
      </c>
      <c r="F15115" s="132">
        <v>204</v>
      </c>
      <c r="G15115" s="126" t="s">
        <v>13734</v>
      </c>
      <c r="H15115" s="126" t="s">
        <v>20145</v>
      </c>
      <c r="I15115" s="126" t="s">
        <v>21070</v>
      </c>
      <c r="J15115" s="126" t="s">
        <v>26245</v>
      </c>
      <c r="K15115" s="9">
        <f>_xlfn.IFNA(VLOOKUP(Table5[[#This Row],[Section]],SubSill_Tier,2,FALSE),0)</f>
        <v>0</v>
      </c>
      <c r="L15115" s="9" t="str">
        <f t="shared" si="262"/>
        <v/>
      </c>
      <c r="M15115" s="205" t="str" cm="1">
        <f t="array" ref="M15115">_xlfn.IFS(NOT(ISERROR(VLOOKUP(Table5[[#This Row],[Section]],TB_notTB,1,FALSE))),"No",LEFT(Table5[[#This Row],[Section]],3)="ETB","PLS",LEFT(Table5[[#This Row],[Section]],1)="7","PDB",NOT(ISBLANK(Table5[[#This Row],[Section]])),"No")</f>
        <v>No</v>
      </c>
    </row>
    <row r="15116" spans="1:13" x14ac:dyDescent="0.25">
      <c r="A15116" s="130" t="s">
        <v>11038</v>
      </c>
      <c r="B15116" s="130" t="s">
        <v>28971</v>
      </c>
      <c r="C15116" s="130" t="s">
        <v>75</v>
      </c>
      <c r="D15116" s="131">
        <v>10.391</v>
      </c>
      <c r="E15116" s="132">
        <v>220</v>
      </c>
      <c r="F15116" s="132">
        <v>220</v>
      </c>
      <c r="G15116" s="126" t="s">
        <v>13734</v>
      </c>
      <c r="H15116" s="126" t="s">
        <v>20145</v>
      </c>
      <c r="I15116" s="126" t="s">
        <v>21070</v>
      </c>
      <c r="J15116" s="126" t="s">
        <v>26248</v>
      </c>
      <c r="K15116" s="9">
        <f>_xlfn.IFNA(VLOOKUP(Table5[[#This Row],[Section]],SubSill_Tier,2,FALSE),0)</f>
        <v>0</v>
      </c>
      <c r="L15116" s="9" t="str">
        <f t="shared" si="262"/>
        <v/>
      </c>
      <c r="M15116" s="205" t="str" cm="1">
        <f t="array" ref="M15116">_xlfn.IFS(NOT(ISERROR(VLOOKUP(Table5[[#This Row],[Section]],TB_notTB,1,FALSE))),"No",LEFT(Table5[[#This Row],[Section]],3)="ETB","PLS",LEFT(Table5[[#This Row],[Section]],1)="7","PDB",NOT(ISBLANK(Table5[[#This Row],[Section]])),"No")</f>
        <v>No</v>
      </c>
    </row>
    <row r="15117" spans="1:13" x14ac:dyDescent="0.25">
      <c r="A15117" s="130" t="s">
        <v>11039</v>
      </c>
      <c r="B15117" s="130" t="s">
        <v>28972</v>
      </c>
      <c r="C15117" s="130" t="s">
        <v>75</v>
      </c>
      <c r="D15117" s="131">
        <v>11.929</v>
      </c>
      <c r="E15117" s="132">
        <v>236</v>
      </c>
      <c r="F15117" s="132">
        <v>236</v>
      </c>
      <c r="G15117" s="126" t="s">
        <v>13734</v>
      </c>
      <c r="H15117" s="126" t="s">
        <v>20145</v>
      </c>
      <c r="I15117" s="126" t="s">
        <v>21070</v>
      </c>
      <c r="J15117" s="126" t="s">
        <v>26248</v>
      </c>
      <c r="K15117" s="9">
        <f>_xlfn.IFNA(VLOOKUP(Table5[[#This Row],[Section]],SubSill_Tier,2,FALSE),0)</f>
        <v>0</v>
      </c>
      <c r="L15117" s="9" t="str">
        <f t="shared" si="262"/>
        <v/>
      </c>
      <c r="M15117" s="205" t="str" cm="1">
        <f t="array" ref="M15117">_xlfn.IFS(NOT(ISERROR(VLOOKUP(Table5[[#This Row],[Section]],TB_notTB,1,FALSE))),"No",LEFT(Table5[[#This Row],[Section]],3)="ETB","PLS",LEFT(Table5[[#This Row],[Section]],1)="7","PDB",NOT(ISBLANK(Table5[[#This Row],[Section]])),"No")</f>
        <v>No</v>
      </c>
    </row>
    <row r="15118" spans="1:13" x14ac:dyDescent="0.25">
      <c r="A15118" s="130" t="s">
        <v>11040</v>
      </c>
      <c r="B15118" s="130" t="s">
        <v>28973</v>
      </c>
      <c r="C15118" s="130" t="s">
        <v>75</v>
      </c>
      <c r="D15118" s="131">
        <v>13.57</v>
      </c>
      <c r="E15118" s="132">
        <v>251</v>
      </c>
      <c r="F15118" s="132">
        <v>251</v>
      </c>
      <c r="G15118" s="126" t="s">
        <v>13734</v>
      </c>
      <c r="H15118" s="126" t="s">
        <v>20145</v>
      </c>
      <c r="I15118" s="126" t="s">
        <v>21070</v>
      </c>
      <c r="J15118" s="126" t="s">
        <v>26248</v>
      </c>
      <c r="K15118" s="9">
        <f>_xlfn.IFNA(VLOOKUP(Table5[[#This Row],[Section]],SubSill_Tier,2,FALSE),0)</f>
        <v>0</v>
      </c>
      <c r="L15118" s="9" t="str">
        <f t="shared" si="262"/>
        <v/>
      </c>
      <c r="M15118" s="205" t="str" cm="1">
        <f t="array" ref="M15118">_xlfn.IFS(NOT(ISERROR(VLOOKUP(Table5[[#This Row],[Section]],TB_notTB,1,FALSE))),"No",LEFT(Table5[[#This Row],[Section]],3)="ETB","PLS",LEFT(Table5[[#This Row],[Section]],1)="7","PDB",NOT(ISBLANK(Table5[[#This Row],[Section]])),"No")</f>
        <v>No</v>
      </c>
    </row>
    <row r="15119" spans="1:13" x14ac:dyDescent="0.25">
      <c r="A15119" s="130" t="s">
        <v>11041</v>
      </c>
      <c r="B15119" s="130" t="s">
        <v>28974</v>
      </c>
      <c r="C15119" s="130" t="s">
        <v>75</v>
      </c>
      <c r="D15119" s="131">
        <v>17.175999999999998</v>
      </c>
      <c r="E15119" s="132">
        <v>283</v>
      </c>
      <c r="F15119" s="132">
        <v>283</v>
      </c>
      <c r="G15119" s="126" t="s">
        <v>13734</v>
      </c>
      <c r="H15119" s="126" t="s">
        <v>20145</v>
      </c>
      <c r="I15119" s="126" t="s">
        <v>21070</v>
      </c>
      <c r="J15119" s="126" t="s">
        <v>26249</v>
      </c>
      <c r="K15119" s="9">
        <f>_xlfn.IFNA(VLOOKUP(Table5[[#This Row],[Section]],SubSill_Tier,2,FALSE),0)</f>
        <v>0</v>
      </c>
      <c r="L15119" s="9" t="str">
        <f t="shared" si="262"/>
        <v/>
      </c>
      <c r="M15119" s="205" t="str" cm="1">
        <f t="array" ref="M15119">_xlfn.IFS(NOT(ISERROR(VLOOKUP(Table5[[#This Row],[Section]],TB_notTB,1,FALSE))),"No",LEFT(Table5[[#This Row],[Section]],3)="ETB","PLS",LEFT(Table5[[#This Row],[Section]],1)="7","PDB",NOT(ISBLANK(Table5[[#This Row],[Section]])),"No")</f>
        <v>No</v>
      </c>
    </row>
    <row r="15120" spans="1:13" x14ac:dyDescent="0.25">
      <c r="A15120" s="130" t="s">
        <v>11042</v>
      </c>
      <c r="B15120" s="130" t="s">
        <v>28975</v>
      </c>
      <c r="C15120" s="130" t="s">
        <v>75</v>
      </c>
      <c r="D15120" s="131">
        <v>21.206</v>
      </c>
      <c r="E15120" s="132">
        <v>314</v>
      </c>
      <c r="F15120" s="132">
        <v>314</v>
      </c>
      <c r="G15120" s="126" t="s">
        <v>13734</v>
      </c>
      <c r="H15120" s="126" t="s">
        <v>20145</v>
      </c>
      <c r="I15120" s="126" t="s">
        <v>21070</v>
      </c>
      <c r="J15120" s="126" t="s">
        <v>26268</v>
      </c>
      <c r="K15120" s="9">
        <f>_xlfn.IFNA(VLOOKUP(Table5[[#This Row],[Section]],SubSill_Tier,2,FALSE),0)</f>
        <v>0</v>
      </c>
      <c r="L15120" s="9" t="str">
        <f t="shared" si="262"/>
        <v/>
      </c>
      <c r="M15120" s="205" t="str" cm="1">
        <f t="array" ref="M15120">_xlfn.IFS(NOT(ISERROR(VLOOKUP(Table5[[#This Row],[Section]],TB_notTB,1,FALSE))),"No",LEFT(Table5[[#This Row],[Section]],3)="ETB","PLS",LEFT(Table5[[#This Row],[Section]],1)="7","PDB",NOT(ISBLANK(Table5[[#This Row],[Section]])),"No")</f>
        <v>No</v>
      </c>
    </row>
    <row r="15121" spans="1:13" x14ac:dyDescent="0.25">
      <c r="A15121" s="130" t="s">
        <v>11043</v>
      </c>
      <c r="B15121" s="130" t="s">
        <v>28976</v>
      </c>
      <c r="C15121" s="130" t="s">
        <v>75</v>
      </c>
      <c r="D15121" s="131">
        <v>25.658000000000001</v>
      </c>
      <c r="E15121" s="132">
        <v>346</v>
      </c>
      <c r="F15121" s="132">
        <v>346</v>
      </c>
      <c r="G15121" s="126" t="s">
        <v>13734</v>
      </c>
      <c r="H15121" s="126" t="s">
        <v>20145</v>
      </c>
      <c r="I15121" s="126" t="s">
        <v>21070</v>
      </c>
      <c r="J15121" s="126" t="s">
        <v>26268</v>
      </c>
      <c r="K15121" s="9">
        <f>_xlfn.IFNA(VLOOKUP(Table5[[#This Row],[Section]],SubSill_Tier,2,FALSE),0)</f>
        <v>0</v>
      </c>
      <c r="L15121" s="9" t="str">
        <f t="shared" si="262"/>
        <v/>
      </c>
      <c r="M15121" s="205" t="str" cm="1">
        <f t="array" ref="M15121">_xlfn.IFS(NOT(ISERROR(VLOOKUP(Table5[[#This Row],[Section]],TB_notTB,1,FALSE))),"No",LEFT(Table5[[#This Row],[Section]],3)="ETB","PLS",LEFT(Table5[[#This Row],[Section]],1)="7","PDB",NOT(ISBLANK(Table5[[#This Row],[Section]])),"No")</f>
        <v>No</v>
      </c>
    </row>
    <row r="15122" spans="1:13" x14ac:dyDescent="0.25">
      <c r="A15122" s="130" t="s">
        <v>11044</v>
      </c>
      <c r="B15122" s="130" t="s">
        <v>11089</v>
      </c>
      <c r="C15122" s="130" t="s">
        <v>75</v>
      </c>
      <c r="D15122" s="131">
        <v>35.837000000000003</v>
      </c>
      <c r="E15122" s="132">
        <v>408</v>
      </c>
      <c r="F15122" s="132">
        <v>408</v>
      </c>
      <c r="G15122" s="126" t="s">
        <v>13734</v>
      </c>
      <c r="H15122" s="126" t="s">
        <v>20145</v>
      </c>
      <c r="I15122" s="126" t="s">
        <v>21070</v>
      </c>
      <c r="J15122" s="126" t="s">
        <v>26268</v>
      </c>
      <c r="K15122" s="9">
        <f>_xlfn.IFNA(VLOOKUP(Table5[[#This Row],[Section]],SubSill_Tier,2,FALSE),0)</f>
        <v>0</v>
      </c>
      <c r="L15122" s="9" t="str">
        <f t="shared" si="262"/>
        <v/>
      </c>
      <c r="M15122" s="205" t="str" cm="1">
        <f t="array" ref="M15122">_xlfn.IFS(NOT(ISERROR(VLOOKUP(Table5[[#This Row],[Section]],TB_notTB,1,FALSE))),"No",LEFT(Table5[[#This Row],[Section]],3)="ETB","PLS",LEFT(Table5[[#This Row],[Section]],1)="7","PDB",NOT(ISBLANK(Table5[[#This Row],[Section]])),"No")</f>
        <v>No</v>
      </c>
    </row>
    <row r="15123" spans="1:13" x14ac:dyDescent="0.25">
      <c r="A15123" s="130" t="s">
        <v>11045</v>
      </c>
      <c r="B15123" s="130" t="s">
        <v>28977</v>
      </c>
      <c r="C15123" s="130" t="s">
        <v>75</v>
      </c>
      <c r="D15123" s="131">
        <v>41.564</v>
      </c>
      <c r="E15123" s="132">
        <v>440</v>
      </c>
      <c r="F15123" s="132">
        <v>440</v>
      </c>
      <c r="G15123" s="126" t="s">
        <v>13734</v>
      </c>
      <c r="H15123" s="126" t="s">
        <v>20145</v>
      </c>
      <c r="I15123" s="126" t="s">
        <v>21070</v>
      </c>
      <c r="J15123" s="126" t="s">
        <v>26268</v>
      </c>
      <c r="K15123" s="9">
        <f>_xlfn.IFNA(VLOOKUP(Table5[[#This Row],[Section]],SubSill_Tier,2,FALSE),0)</f>
        <v>0</v>
      </c>
      <c r="L15123" s="9" t="str">
        <f t="shared" si="262"/>
        <v/>
      </c>
      <c r="M15123" s="205" t="str" cm="1">
        <f t="array" ref="M15123">_xlfn.IFS(NOT(ISERROR(VLOOKUP(Table5[[#This Row],[Section]],TB_notTB,1,FALSE))),"No",LEFT(Table5[[#This Row],[Section]],3)="ETB","PLS",LEFT(Table5[[#This Row],[Section]],1)="7","PDB",NOT(ISBLANK(Table5[[#This Row],[Section]])),"No")</f>
        <v>No</v>
      </c>
    </row>
    <row r="15124" spans="1:13" x14ac:dyDescent="0.25">
      <c r="A15124" s="130" t="s">
        <v>11046</v>
      </c>
      <c r="B15124" s="130" t="s">
        <v>28978</v>
      </c>
      <c r="C15124" s="130" t="s">
        <v>75</v>
      </c>
      <c r="D15124" s="131">
        <v>54.286999999999999</v>
      </c>
      <c r="E15124" s="132">
        <v>503</v>
      </c>
      <c r="F15124" s="132">
        <v>503</v>
      </c>
      <c r="G15124" s="126" t="s">
        <v>13734</v>
      </c>
      <c r="H15124" s="126" t="s">
        <v>20145</v>
      </c>
      <c r="I15124" s="126" t="s">
        <v>21070</v>
      </c>
      <c r="J15124" s="126" t="s">
        <v>26268</v>
      </c>
      <c r="K15124" s="9">
        <f>_xlfn.IFNA(VLOOKUP(Table5[[#This Row],[Section]],SubSill_Tier,2,FALSE),0)</f>
        <v>0</v>
      </c>
      <c r="L15124" s="9" t="str">
        <f t="shared" si="262"/>
        <v/>
      </c>
      <c r="M15124" s="205" t="str" cm="1">
        <f t="array" ref="M15124">_xlfn.IFS(NOT(ISERROR(VLOOKUP(Table5[[#This Row],[Section]],TB_notTB,1,FALSE))),"No",LEFT(Table5[[#This Row],[Section]],3)="ETB","PLS",LEFT(Table5[[#This Row],[Section]],1)="7","PDB",NOT(ISBLANK(Table5[[#This Row],[Section]])),"No")</f>
        <v>No</v>
      </c>
    </row>
    <row r="15125" spans="1:13" x14ac:dyDescent="0.25">
      <c r="A15125" s="130" t="s">
        <v>11047</v>
      </c>
      <c r="B15125" s="130" t="s">
        <v>28979</v>
      </c>
      <c r="C15125" s="130" t="s">
        <v>75</v>
      </c>
      <c r="D15125" s="131">
        <v>97.326999999999998</v>
      </c>
      <c r="E15125" s="132">
        <v>660</v>
      </c>
      <c r="F15125" s="132">
        <v>660</v>
      </c>
      <c r="G15125" s="126" t="s">
        <v>13734</v>
      </c>
      <c r="H15125" s="126" t="s">
        <v>20145</v>
      </c>
      <c r="I15125" s="126" t="s">
        <v>21070</v>
      </c>
      <c r="J15125" s="126" t="s">
        <v>26268</v>
      </c>
      <c r="K15125" s="9">
        <f>_xlfn.IFNA(VLOOKUP(Table5[[#This Row],[Section]],SubSill_Tier,2,FALSE),0)</f>
        <v>0</v>
      </c>
      <c r="L15125" s="9" t="str">
        <f t="shared" si="262"/>
        <v/>
      </c>
      <c r="M15125" s="205" t="str" cm="1">
        <f t="array" ref="M15125">_xlfn.IFS(NOT(ISERROR(VLOOKUP(Table5[[#This Row],[Section]],TB_notTB,1,FALSE))),"No",LEFT(Table5[[#This Row],[Section]],3)="ETB","PLS",LEFT(Table5[[#This Row],[Section]],1)="7","PDB",NOT(ISBLANK(Table5[[#This Row],[Section]])),"No")</f>
        <v>No</v>
      </c>
    </row>
    <row r="15126" spans="1:13" x14ac:dyDescent="0.25">
      <c r="A15126" s="130" t="s">
        <v>11048</v>
      </c>
      <c r="B15126" s="130" t="s">
        <v>7506</v>
      </c>
      <c r="C15126" s="130" t="s">
        <v>75</v>
      </c>
      <c r="D15126" s="131">
        <v>0.41599999999999998</v>
      </c>
      <c r="E15126" s="132">
        <v>100</v>
      </c>
      <c r="F15126" s="132">
        <v>100</v>
      </c>
      <c r="G15126" s="126" t="s">
        <v>13734</v>
      </c>
      <c r="H15126" s="126" t="s">
        <v>20145</v>
      </c>
      <c r="I15126" s="126" t="s">
        <v>21070</v>
      </c>
      <c r="J15126" s="126" t="s">
        <v>26235</v>
      </c>
      <c r="K15126" s="9">
        <f>_xlfn.IFNA(VLOOKUP(Table5[[#This Row],[Section]],SubSill_Tier,2,FALSE),0)</f>
        <v>0</v>
      </c>
      <c r="L15126" s="9" t="str">
        <f t="shared" si="262"/>
        <v/>
      </c>
      <c r="M15126" s="205" t="str" cm="1">
        <f t="array" ref="M15126">_xlfn.IFS(NOT(ISERROR(VLOOKUP(Table5[[#This Row],[Section]],TB_notTB,1,FALSE))),"No",LEFT(Table5[[#This Row],[Section]],3)="ETB","PLS",LEFT(Table5[[#This Row],[Section]],1)="7","PDB",NOT(ISBLANK(Table5[[#This Row],[Section]])),"No")</f>
        <v>No</v>
      </c>
    </row>
    <row r="15127" spans="1:13" x14ac:dyDescent="0.25">
      <c r="A15127" s="130" t="s">
        <v>11049</v>
      </c>
      <c r="B15127" s="130" t="s">
        <v>17222</v>
      </c>
      <c r="C15127" s="130" t="s">
        <v>75</v>
      </c>
      <c r="D15127" s="131">
        <v>1.4119999999999999</v>
      </c>
      <c r="E15127" s="132">
        <v>100</v>
      </c>
      <c r="F15127" s="132">
        <v>100</v>
      </c>
      <c r="G15127" s="126" t="s">
        <v>13724</v>
      </c>
      <c r="H15127" s="126" t="s">
        <v>20121</v>
      </c>
      <c r="I15127" s="126" t="s">
        <v>20122</v>
      </c>
      <c r="J15127" s="126" t="s">
        <v>26234</v>
      </c>
      <c r="K15127" s="9">
        <f>_xlfn.IFNA(VLOOKUP(Table5[[#This Row],[Section]],SubSill_Tier,2,FALSE),0)</f>
        <v>0</v>
      </c>
      <c r="L15127" s="9" t="str">
        <f t="shared" si="262"/>
        <v/>
      </c>
      <c r="M15127" s="205" t="str" cm="1">
        <f t="array" ref="M15127">_xlfn.IFS(NOT(ISERROR(VLOOKUP(Table5[[#This Row],[Section]],TB_notTB,1,FALSE))),"No",LEFT(Table5[[#This Row],[Section]],3)="ETB","PLS",LEFT(Table5[[#This Row],[Section]],1)="7","PDB",NOT(ISBLANK(Table5[[#This Row],[Section]])),"No")</f>
        <v>No</v>
      </c>
    </row>
    <row r="15128" spans="1:13" x14ac:dyDescent="0.25">
      <c r="A15128" s="130" t="s">
        <v>11050</v>
      </c>
      <c r="B15128" s="130" t="s">
        <v>7521</v>
      </c>
      <c r="C15128" s="130" t="s">
        <v>75</v>
      </c>
      <c r="D15128" s="131">
        <v>2.7490000000000001</v>
      </c>
      <c r="E15128" s="132">
        <v>113</v>
      </c>
      <c r="F15128" s="132">
        <v>113</v>
      </c>
      <c r="G15128" s="126" t="s">
        <v>13734</v>
      </c>
      <c r="H15128" s="126" t="s">
        <v>20145</v>
      </c>
      <c r="I15128" s="126" t="s">
        <v>21070</v>
      </c>
      <c r="J15128" s="126" t="s">
        <v>26235</v>
      </c>
      <c r="K15128" s="9">
        <f>_xlfn.IFNA(VLOOKUP(Table5[[#This Row],[Section]],SubSill_Tier,2,FALSE),0)</f>
        <v>0</v>
      </c>
      <c r="L15128" s="9" t="str">
        <f t="shared" si="262"/>
        <v/>
      </c>
      <c r="M15128" s="205" t="str" cm="1">
        <f t="array" ref="M15128">_xlfn.IFS(NOT(ISERROR(VLOOKUP(Table5[[#This Row],[Section]],TB_notTB,1,FALSE))),"No",LEFT(Table5[[#This Row],[Section]],3)="ETB","PLS",LEFT(Table5[[#This Row],[Section]],1)="7","PDB",NOT(ISBLANK(Table5[[#This Row],[Section]])),"No")</f>
        <v>No</v>
      </c>
    </row>
    <row r="15129" spans="1:13" x14ac:dyDescent="0.25">
      <c r="A15129" s="130" t="s">
        <v>11051</v>
      </c>
      <c r="B15129" s="130" t="s">
        <v>11052</v>
      </c>
      <c r="C15129" s="130" t="s">
        <v>75</v>
      </c>
      <c r="D15129" s="131">
        <v>3.74</v>
      </c>
      <c r="E15129" s="132">
        <v>132</v>
      </c>
      <c r="F15129" s="132">
        <v>132</v>
      </c>
      <c r="G15129" s="126" t="s">
        <v>13714</v>
      </c>
      <c r="H15129" s="126" t="s">
        <v>20132</v>
      </c>
      <c r="I15129" s="126" t="s">
        <v>20133</v>
      </c>
      <c r="J15129" s="126" t="s">
        <v>26250</v>
      </c>
      <c r="K15129" s="9">
        <f>_xlfn.IFNA(VLOOKUP(Table5[[#This Row],[Section]],SubSill_Tier,2,FALSE),0)</f>
        <v>0</v>
      </c>
      <c r="L15129" s="9" t="str">
        <f t="shared" si="262"/>
        <v/>
      </c>
      <c r="M15129" s="205" t="str" cm="1">
        <f t="array" ref="M15129">_xlfn.IFS(NOT(ISERROR(VLOOKUP(Table5[[#This Row],[Section]],TB_notTB,1,FALSE))),"No",LEFT(Table5[[#This Row],[Section]],3)="ETB","PLS",LEFT(Table5[[#This Row],[Section]],1)="7","PDB",NOT(ISBLANK(Table5[[#This Row],[Section]])),"No")</f>
        <v>No</v>
      </c>
    </row>
    <row r="15130" spans="1:13" x14ac:dyDescent="0.25">
      <c r="A15130" s="130" t="s">
        <v>11053</v>
      </c>
      <c r="B15130" s="130" t="s">
        <v>17222</v>
      </c>
      <c r="C15130" s="130" t="s">
        <v>75</v>
      </c>
      <c r="D15130" s="131">
        <v>1.075</v>
      </c>
      <c r="E15130" s="132">
        <v>100</v>
      </c>
      <c r="F15130" s="132">
        <v>100</v>
      </c>
      <c r="G15130" s="126" t="s">
        <v>13714</v>
      </c>
      <c r="H15130" s="126" t="s">
        <v>20121</v>
      </c>
      <c r="I15130" s="126" t="s">
        <v>20122</v>
      </c>
      <c r="J15130" s="126" t="s">
        <v>26234</v>
      </c>
      <c r="K15130" s="9">
        <f>_xlfn.IFNA(VLOOKUP(Table5[[#This Row],[Section]],SubSill_Tier,2,FALSE),0)</f>
        <v>0</v>
      </c>
      <c r="L15130" s="9" t="str">
        <f t="shared" si="262"/>
        <v/>
      </c>
      <c r="M15130" s="205" t="str" cm="1">
        <f t="array" ref="M15130">_xlfn.IFS(NOT(ISERROR(VLOOKUP(Table5[[#This Row],[Section]],TB_notTB,1,FALSE))),"No",LEFT(Table5[[#This Row],[Section]],3)="ETB","PLS",LEFT(Table5[[#This Row],[Section]],1)="7","PDB",NOT(ISBLANK(Table5[[#This Row],[Section]])),"No")</f>
        <v>No</v>
      </c>
    </row>
    <row r="15131" spans="1:13" x14ac:dyDescent="0.25">
      <c r="A15131" s="130" t="s">
        <v>11054</v>
      </c>
      <c r="B15131" s="130" t="s">
        <v>11055</v>
      </c>
      <c r="C15131" s="130" t="s">
        <v>75</v>
      </c>
      <c r="D15131" s="131">
        <v>1.044</v>
      </c>
      <c r="E15131" s="132">
        <v>100</v>
      </c>
      <c r="F15131" s="132">
        <v>100</v>
      </c>
      <c r="G15131" s="126" t="s">
        <v>13734</v>
      </c>
      <c r="H15131" s="126" t="s">
        <v>20121</v>
      </c>
      <c r="I15131" s="126" t="s">
        <v>20122</v>
      </c>
      <c r="J15131" s="126" t="s">
        <v>26234</v>
      </c>
      <c r="K15131" s="9">
        <f>_xlfn.IFNA(VLOOKUP(Table5[[#This Row],[Section]],SubSill_Tier,2,FALSE),0)</f>
        <v>0</v>
      </c>
      <c r="L15131" s="9" t="str">
        <f t="shared" si="262"/>
        <v/>
      </c>
      <c r="M15131" s="205" t="str" cm="1">
        <f t="array" ref="M15131">_xlfn.IFS(NOT(ISERROR(VLOOKUP(Table5[[#This Row],[Section]],TB_notTB,1,FALSE))),"No",LEFT(Table5[[#This Row],[Section]],3)="ETB","PLS",LEFT(Table5[[#This Row],[Section]],1)="7","PDB",NOT(ISBLANK(Table5[[#This Row],[Section]])),"No")</f>
        <v>No</v>
      </c>
    </row>
    <row r="15132" spans="1:13" x14ac:dyDescent="0.25">
      <c r="A15132" s="130" t="s">
        <v>11056</v>
      </c>
      <c r="B15132" s="130" t="s">
        <v>17222</v>
      </c>
      <c r="C15132" s="130" t="s">
        <v>75</v>
      </c>
      <c r="D15132" s="131">
        <v>1.4890000000000001</v>
      </c>
      <c r="E15132" s="132">
        <v>100</v>
      </c>
      <c r="F15132" s="132">
        <v>100</v>
      </c>
      <c r="G15132" s="126" t="s">
        <v>13716</v>
      </c>
      <c r="H15132" s="126" t="s">
        <v>20121</v>
      </c>
      <c r="I15132" s="126" t="s">
        <v>20122</v>
      </c>
      <c r="J15132" s="126" t="s">
        <v>26234</v>
      </c>
      <c r="K15132" s="9">
        <f>_xlfn.IFNA(VLOOKUP(Table5[[#This Row],[Section]],SubSill_Tier,2,FALSE),0)</f>
        <v>0</v>
      </c>
      <c r="L15132" s="9" t="str">
        <f t="shared" si="262"/>
        <v/>
      </c>
      <c r="M15132" s="205" t="str" cm="1">
        <f t="array" ref="M15132">_xlfn.IFS(NOT(ISERROR(VLOOKUP(Table5[[#This Row],[Section]],TB_notTB,1,FALSE))),"No",LEFT(Table5[[#This Row],[Section]],3)="ETB","PLS",LEFT(Table5[[#This Row],[Section]],1)="7","PDB",NOT(ISBLANK(Table5[[#This Row],[Section]])),"No")</f>
        <v>No</v>
      </c>
    </row>
    <row r="15133" spans="1:13" x14ac:dyDescent="0.25">
      <c r="A15133" s="130" t="s">
        <v>11057</v>
      </c>
      <c r="B15133" s="130" t="s">
        <v>28980</v>
      </c>
      <c r="C15133" s="130" t="s">
        <v>75</v>
      </c>
      <c r="D15133" s="131">
        <v>1.6040000000000001</v>
      </c>
      <c r="E15133" s="132">
        <v>100</v>
      </c>
      <c r="F15133" s="132">
        <v>100</v>
      </c>
      <c r="G15133" s="126" t="s">
        <v>13734</v>
      </c>
      <c r="H15133" s="126" t="s">
        <v>20145</v>
      </c>
      <c r="I15133" s="126" t="s">
        <v>21070</v>
      </c>
      <c r="J15133" s="126" t="s">
        <v>26236</v>
      </c>
      <c r="K15133" s="9">
        <f>_xlfn.IFNA(VLOOKUP(Table5[[#This Row],[Section]],SubSill_Tier,2,FALSE),0)</f>
        <v>0</v>
      </c>
      <c r="L15133" s="9" t="str">
        <f t="shared" si="262"/>
        <v/>
      </c>
      <c r="M15133" s="205" t="str" cm="1">
        <f t="array" ref="M15133">_xlfn.IFS(NOT(ISERROR(VLOOKUP(Table5[[#This Row],[Section]],TB_notTB,1,FALSE))),"No",LEFT(Table5[[#This Row],[Section]],3)="ETB","PLS",LEFT(Table5[[#This Row],[Section]],1)="7","PDB",NOT(ISBLANK(Table5[[#This Row],[Section]])),"No")</f>
        <v>No</v>
      </c>
    </row>
    <row r="15134" spans="1:13" x14ac:dyDescent="0.25">
      <c r="A15134" s="130" t="s">
        <v>11058</v>
      </c>
      <c r="B15134" s="130" t="s">
        <v>28981</v>
      </c>
      <c r="C15134" s="130" t="s">
        <v>75</v>
      </c>
      <c r="D15134" s="131">
        <v>47.712000000000003</v>
      </c>
      <c r="E15134" s="132">
        <v>471</v>
      </c>
      <c r="F15134" s="132">
        <v>471</v>
      </c>
      <c r="G15134" s="126" t="s">
        <v>13734</v>
      </c>
      <c r="H15134" s="126" t="s">
        <v>20145</v>
      </c>
      <c r="I15134" s="126" t="s">
        <v>21070</v>
      </c>
      <c r="J15134" s="126" t="s">
        <v>26268</v>
      </c>
      <c r="K15134" s="9">
        <f>_xlfn.IFNA(VLOOKUP(Table5[[#This Row],[Section]],SubSill_Tier,2,FALSE),0)</f>
        <v>0</v>
      </c>
      <c r="L15134" s="9" t="str">
        <f t="shared" si="262"/>
        <v/>
      </c>
      <c r="M15134" s="205" t="str" cm="1">
        <f t="array" ref="M15134">_xlfn.IFS(NOT(ISERROR(VLOOKUP(Table5[[#This Row],[Section]],TB_notTB,1,FALSE))),"No",LEFT(Table5[[#This Row],[Section]],3)="ETB","PLS",LEFT(Table5[[#This Row],[Section]],1)="7","PDB",NOT(ISBLANK(Table5[[#This Row],[Section]])),"No")</f>
        <v>No</v>
      </c>
    </row>
    <row r="15135" spans="1:13" x14ac:dyDescent="0.25">
      <c r="A15135" s="130" t="s">
        <v>11059</v>
      </c>
      <c r="B15135" s="130" t="s">
        <v>17222</v>
      </c>
      <c r="C15135" s="130" t="s">
        <v>75</v>
      </c>
      <c r="D15135" s="131">
        <v>1.7889999999999999</v>
      </c>
      <c r="E15135" s="132">
        <v>100</v>
      </c>
      <c r="F15135" s="132">
        <v>100</v>
      </c>
      <c r="G15135" s="126" t="s">
        <v>13714</v>
      </c>
      <c r="H15135" s="126" t="s">
        <v>20121</v>
      </c>
      <c r="I15135" s="126" t="s">
        <v>20122</v>
      </c>
      <c r="J15135" s="126" t="s">
        <v>26234</v>
      </c>
      <c r="K15135" s="9">
        <f>_xlfn.IFNA(VLOOKUP(Table5[[#This Row],[Section]],SubSill_Tier,2,FALSE),0)</f>
        <v>0</v>
      </c>
      <c r="L15135" s="9" t="str">
        <f t="shared" si="262"/>
        <v/>
      </c>
      <c r="M15135" s="205" t="str" cm="1">
        <f t="array" ref="M15135">_xlfn.IFS(NOT(ISERROR(VLOOKUP(Table5[[#This Row],[Section]],TB_notTB,1,FALSE))),"No",LEFT(Table5[[#This Row],[Section]],3)="ETB","PLS",LEFT(Table5[[#This Row],[Section]],1)="7","PDB",NOT(ISBLANK(Table5[[#This Row],[Section]])),"No")</f>
        <v>No</v>
      </c>
    </row>
    <row r="15136" spans="1:13" x14ac:dyDescent="0.25">
      <c r="A15136" s="130" t="s">
        <v>11060</v>
      </c>
      <c r="B15136" s="130" t="s">
        <v>17222</v>
      </c>
      <c r="C15136" s="130" t="s">
        <v>75</v>
      </c>
      <c r="D15136" s="131">
        <v>1.417</v>
      </c>
      <c r="E15136" s="132">
        <v>100</v>
      </c>
      <c r="F15136" s="132">
        <v>100</v>
      </c>
      <c r="G15136" s="126" t="s">
        <v>13768</v>
      </c>
      <c r="H15136" s="126" t="s">
        <v>20223</v>
      </c>
      <c r="I15136" s="126" t="s">
        <v>21134</v>
      </c>
      <c r="J15136" s="126" t="s">
        <v>26236</v>
      </c>
      <c r="K15136" s="9">
        <f>_xlfn.IFNA(VLOOKUP(Table5[[#This Row],[Section]],SubSill_Tier,2,FALSE),0)</f>
        <v>0</v>
      </c>
      <c r="L15136" s="9" t="str">
        <f t="shared" si="262"/>
        <v/>
      </c>
      <c r="M15136" s="205" t="str" cm="1">
        <f t="array" ref="M15136">_xlfn.IFS(NOT(ISERROR(VLOOKUP(Table5[[#This Row],[Section]],TB_notTB,1,FALSE))),"No",LEFT(Table5[[#This Row],[Section]],3)="ETB","PLS",LEFT(Table5[[#This Row],[Section]],1)="7","PDB",NOT(ISBLANK(Table5[[#This Row],[Section]])),"No")</f>
        <v>No</v>
      </c>
    </row>
    <row r="15137" spans="1:13" x14ac:dyDescent="0.25">
      <c r="A15137" s="130" t="s">
        <v>11061</v>
      </c>
      <c r="B15137" s="130" t="s">
        <v>11062</v>
      </c>
      <c r="C15137" s="130" t="s">
        <v>75</v>
      </c>
      <c r="D15137" s="131">
        <v>3.1539999999999999</v>
      </c>
      <c r="E15137" s="132">
        <v>125</v>
      </c>
      <c r="F15137" s="132">
        <v>125</v>
      </c>
      <c r="G15137" s="126" t="s">
        <v>13769</v>
      </c>
      <c r="H15137" s="126" t="s">
        <v>20472</v>
      </c>
      <c r="I15137" s="126" t="s">
        <v>21117</v>
      </c>
      <c r="J15137" s="126" t="s">
        <v>26240</v>
      </c>
      <c r="K15137" s="9">
        <f>_xlfn.IFNA(VLOOKUP(Table5[[#This Row],[Section]],SubSill_Tier,2,FALSE),0)</f>
        <v>0</v>
      </c>
      <c r="L15137" s="9" t="str">
        <f t="shared" ref="L15137:L15168" si="263">IFERROR(IF(LEFT(G15137,2)="AI",IF(_xlfn.NUMBERVALUE(IFERROR(LEFT(IF(ISERROR(FIND("X",UPPER(B15137))),UPPER(B15137),RIGHT(UPPER(B15137),LEN(UPPER(B15137))-FIND("~",SUBSTITUTE(UPPER(B15137),"X","~",LEN(UPPER(B15137))-LEN(SUBSTITUTE(UPPER(B15137),"X","")))))),FIND(" ",IF(ISERROR(FIND("X",UPPER(B15137))),UPPER(B15137),RIGHT(UPPER(B15137),LEN(UPPER(B15137))-FIND("~",SUBSTITUTE(UPPER(B15137),"X","~",LEN(UPPER(B15137))-LEN(SUBSTITUTE(UPPER(B15137),"X","")))))),1)-1),IF(ISERROR(FIND("X",UPPER(B15137))),UPPER(B15137),RIGHT(UPPER(B15137),LEN(UPPER(B15137))-FIND("~",SUBSTITUTE(UPPER(B15137),"X","~",LEN(UPPER(B15137))-LEN(SUBSTITUTE(UPPER(B15137),"X",""))))))),".")&gt;=5,"Wall",""),""),"")</f>
        <v/>
      </c>
      <c r="M15137" s="205" t="str" cm="1">
        <f t="array" ref="M15137">_xlfn.IFS(NOT(ISERROR(VLOOKUP(Table5[[#This Row],[Section]],TB_notTB,1,FALSE))),"No",LEFT(Table5[[#This Row],[Section]],3)="ETB","PLS",LEFT(Table5[[#This Row],[Section]],1)="7","PDB",NOT(ISBLANK(Table5[[#This Row],[Section]])),"No")</f>
        <v>No</v>
      </c>
    </row>
    <row r="15138" spans="1:13" x14ac:dyDescent="0.25">
      <c r="A15138" s="130" t="s">
        <v>17091</v>
      </c>
      <c r="B15138" s="130" t="s">
        <v>15129</v>
      </c>
      <c r="C15138" s="130" t="s">
        <v>75</v>
      </c>
      <c r="D15138" s="131">
        <v>0.60899999999999999</v>
      </c>
      <c r="E15138" s="132">
        <v>342</v>
      </c>
      <c r="F15138" s="132">
        <v>342</v>
      </c>
      <c r="G15138" s="126" t="s">
        <v>14942</v>
      </c>
      <c r="H15138" s="126" t="s">
        <v>20251</v>
      </c>
      <c r="I15138" s="126" t="s">
        <v>27881</v>
      </c>
      <c r="J15138" s="126" t="s">
        <v>26286</v>
      </c>
      <c r="K15138" s="9">
        <f>_xlfn.IFNA(VLOOKUP(Table5[[#This Row],[Section]],SubSill_Tier,2,FALSE),0)</f>
        <v>0</v>
      </c>
      <c r="L15138" s="9" t="str">
        <f t="shared" si="263"/>
        <v/>
      </c>
      <c r="M15138" s="205" t="str" cm="1">
        <f t="array" ref="M15138">_xlfn.IFS(NOT(ISERROR(VLOOKUP(Table5[[#This Row],[Section]],TB_notTB,1,FALSE))),"No",LEFT(Table5[[#This Row],[Section]],3)="ETB","PLS",LEFT(Table5[[#This Row],[Section]],1)="7","PDB",NOT(ISBLANK(Table5[[#This Row],[Section]])),"No")</f>
        <v>No</v>
      </c>
    </row>
    <row r="15139" spans="1:13" x14ac:dyDescent="0.25">
      <c r="A15139" s="130" t="s">
        <v>11063</v>
      </c>
      <c r="B15139" s="130" t="s">
        <v>27938</v>
      </c>
      <c r="C15139" s="130" t="s">
        <v>75</v>
      </c>
      <c r="D15139" s="131">
        <v>9.7000000000000003E-2</v>
      </c>
      <c r="E15139" s="132">
        <v>100</v>
      </c>
      <c r="F15139" s="132">
        <v>100</v>
      </c>
      <c r="G15139" s="126" t="s">
        <v>13768</v>
      </c>
      <c r="H15139" s="126" t="s">
        <v>20223</v>
      </c>
      <c r="I15139" s="126" t="s">
        <v>21134</v>
      </c>
      <c r="J15139" s="126" t="s">
        <v>26235</v>
      </c>
      <c r="K15139" s="9">
        <f>_xlfn.IFNA(VLOOKUP(Table5[[#This Row],[Section]],SubSill_Tier,2,FALSE),0)</f>
        <v>0</v>
      </c>
      <c r="L15139" s="9" t="str">
        <f t="shared" si="263"/>
        <v/>
      </c>
      <c r="M15139" s="205" t="str" cm="1">
        <f t="array" ref="M15139">_xlfn.IFS(NOT(ISERROR(VLOOKUP(Table5[[#This Row],[Section]],TB_notTB,1,FALSE))),"No",LEFT(Table5[[#This Row],[Section]],3)="ETB","PLS",LEFT(Table5[[#This Row],[Section]],1)="7","PDB",NOT(ISBLANK(Table5[[#This Row],[Section]])),"No")</f>
        <v>No</v>
      </c>
    </row>
    <row r="15140" spans="1:13" x14ac:dyDescent="0.25">
      <c r="A15140" s="130" t="s">
        <v>11064</v>
      </c>
      <c r="B15140" s="130" t="s">
        <v>27939</v>
      </c>
      <c r="C15140" s="130" t="s">
        <v>75</v>
      </c>
      <c r="D15140" s="131">
        <v>0.27</v>
      </c>
      <c r="E15140" s="132">
        <v>100</v>
      </c>
      <c r="F15140" s="132">
        <v>100</v>
      </c>
      <c r="G15140" s="126" t="s">
        <v>13768</v>
      </c>
      <c r="H15140" s="126" t="s">
        <v>20223</v>
      </c>
      <c r="I15140" s="126" t="s">
        <v>21134</v>
      </c>
      <c r="J15140" s="126" t="s">
        <v>26235</v>
      </c>
      <c r="K15140" s="9">
        <f>_xlfn.IFNA(VLOOKUP(Table5[[#This Row],[Section]],SubSill_Tier,2,FALSE),0)</f>
        <v>0</v>
      </c>
      <c r="L15140" s="9" t="str">
        <f t="shared" si="263"/>
        <v/>
      </c>
      <c r="M15140" s="205" t="str" cm="1">
        <f t="array" ref="M15140">_xlfn.IFS(NOT(ISERROR(VLOOKUP(Table5[[#This Row],[Section]],TB_notTB,1,FALSE))),"No",LEFT(Table5[[#This Row],[Section]],3)="ETB","PLS",LEFT(Table5[[#This Row],[Section]],1)="7","PDB",NOT(ISBLANK(Table5[[#This Row],[Section]])),"No")</f>
        <v>No</v>
      </c>
    </row>
    <row r="15141" spans="1:13" x14ac:dyDescent="0.25">
      <c r="A15141" s="130" t="s">
        <v>11065</v>
      </c>
      <c r="B15141" s="130" t="s">
        <v>27940</v>
      </c>
      <c r="C15141" s="130" t="s">
        <v>75</v>
      </c>
      <c r="D15141" s="131">
        <v>0.38900000000000001</v>
      </c>
      <c r="E15141" s="132">
        <v>100</v>
      </c>
      <c r="F15141" s="132">
        <v>100</v>
      </c>
      <c r="G15141" s="126" t="s">
        <v>13768</v>
      </c>
      <c r="H15141" s="126" t="s">
        <v>20223</v>
      </c>
      <c r="I15141" s="126" t="s">
        <v>21134</v>
      </c>
      <c r="J15141" s="126" t="s">
        <v>26235</v>
      </c>
      <c r="K15141" s="9">
        <f>_xlfn.IFNA(VLOOKUP(Table5[[#This Row],[Section]],SubSill_Tier,2,FALSE),0)</f>
        <v>0</v>
      </c>
      <c r="L15141" s="9" t="str">
        <f t="shared" si="263"/>
        <v/>
      </c>
      <c r="M15141" s="205" t="str" cm="1">
        <f t="array" ref="M15141">_xlfn.IFS(NOT(ISERROR(VLOOKUP(Table5[[#This Row],[Section]],TB_notTB,1,FALSE))),"No",LEFT(Table5[[#This Row],[Section]],3)="ETB","PLS",LEFT(Table5[[#This Row],[Section]],1)="7","PDB",NOT(ISBLANK(Table5[[#This Row],[Section]])),"No")</f>
        <v>No</v>
      </c>
    </row>
    <row r="15142" spans="1:13" x14ac:dyDescent="0.25">
      <c r="A15142" s="130" t="s">
        <v>11066</v>
      </c>
      <c r="B15142" s="130" t="s">
        <v>28982</v>
      </c>
      <c r="C15142" s="130" t="s">
        <v>75</v>
      </c>
      <c r="D15142" s="131">
        <v>0.69099999999999995</v>
      </c>
      <c r="E15142" s="132">
        <v>100</v>
      </c>
      <c r="F15142" s="132">
        <v>100</v>
      </c>
      <c r="G15142" s="126" t="s">
        <v>13768</v>
      </c>
      <c r="H15142" s="126" t="s">
        <v>20223</v>
      </c>
      <c r="I15142" s="126" t="s">
        <v>21134</v>
      </c>
      <c r="J15142" s="126" t="s">
        <v>26235</v>
      </c>
      <c r="K15142" s="9">
        <f>_xlfn.IFNA(VLOOKUP(Table5[[#This Row],[Section]],SubSill_Tier,2,FALSE),0)</f>
        <v>0</v>
      </c>
      <c r="L15142" s="9" t="str">
        <f t="shared" si="263"/>
        <v/>
      </c>
      <c r="M15142" s="205" t="str" cm="1">
        <f t="array" ref="M15142">_xlfn.IFS(NOT(ISERROR(VLOOKUP(Table5[[#This Row],[Section]],TB_notTB,1,FALSE))),"No",LEFT(Table5[[#This Row],[Section]],3)="ETB","PLS",LEFT(Table5[[#This Row],[Section]],1)="7","PDB",NOT(ISBLANK(Table5[[#This Row],[Section]])),"No")</f>
        <v>No</v>
      </c>
    </row>
    <row r="15143" spans="1:13" x14ac:dyDescent="0.25">
      <c r="A15143" s="130" t="s">
        <v>11067</v>
      </c>
      <c r="B15143" s="130" t="s">
        <v>27941</v>
      </c>
      <c r="C15143" s="130" t="s">
        <v>75</v>
      </c>
      <c r="D15143" s="131">
        <v>1.08</v>
      </c>
      <c r="E15143" s="132">
        <v>100</v>
      </c>
      <c r="F15143" s="132">
        <v>100</v>
      </c>
      <c r="G15143" s="126" t="s">
        <v>13768</v>
      </c>
      <c r="H15143" s="126" t="s">
        <v>20223</v>
      </c>
      <c r="I15143" s="126" t="s">
        <v>21134</v>
      </c>
      <c r="J15143" s="126" t="s">
        <v>26235</v>
      </c>
      <c r="K15143" s="9">
        <f>_xlfn.IFNA(VLOOKUP(Table5[[#This Row],[Section]],SubSill_Tier,2,FALSE),0)</f>
        <v>0</v>
      </c>
      <c r="L15143" s="9" t="str">
        <f t="shared" si="263"/>
        <v/>
      </c>
      <c r="M15143" s="205" t="str" cm="1">
        <f t="array" ref="M15143">_xlfn.IFS(NOT(ISERROR(VLOOKUP(Table5[[#This Row],[Section]],TB_notTB,1,FALSE))),"No",LEFT(Table5[[#This Row],[Section]],3)="ETB","PLS",LEFT(Table5[[#This Row],[Section]],1)="7","PDB",NOT(ISBLANK(Table5[[#This Row],[Section]])),"No")</f>
        <v>No</v>
      </c>
    </row>
    <row r="15144" spans="1:13" x14ac:dyDescent="0.25">
      <c r="A15144" s="130" t="s">
        <v>11068</v>
      </c>
      <c r="B15144" s="130" t="s">
        <v>27942</v>
      </c>
      <c r="C15144" s="130" t="s">
        <v>75</v>
      </c>
      <c r="D15144" s="131">
        <v>1.6879999999999999</v>
      </c>
      <c r="E15144" s="132">
        <v>100</v>
      </c>
      <c r="F15144" s="132">
        <v>100</v>
      </c>
      <c r="G15144" s="126" t="s">
        <v>13768</v>
      </c>
      <c r="H15144" s="126" t="s">
        <v>20223</v>
      </c>
      <c r="I15144" s="126" t="s">
        <v>21134</v>
      </c>
      <c r="J15144" s="126" t="s">
        <v>26235</v>
      </c>
      <c r="K15144" s="9">
        <f>_xlfn.IFNA(VLOOKUP(Table5[[#This Row],[Section]],SubSill_Tier,2,FALSE),0)</f>
        <v>0</v>
      </c>
      <c r="L15144" s="9" t="str">
        <f t="shared" si="263"/>
        <v/>
      </c>
      <c r="M15144" s="205" t="str" cm="1">
        <f t="array" ref="M15144">_xlfn.IFS(NOT(ISERROR(VLOOKUP(Table5[[#This Row],[Section]],TB_notTB,1,FALSE))),"No",LEFT(Table5[[#This Row],[Section]],3)="ETB","PLS",LEFT(Table5[[#This Row],[Section]],1)="7","PDB",NOT(ISBLANK(Table5[[#This Row],[Section]])),"No")</f>
        <v>No</v>
      </c>
    </row>
    <row r="15145" spans="1:13" x14ac:dyDescent="0.25">
      <c r="A15145" s="130" t="s">
        <v>11069</v>
      </c>
      <c r="B15145" s="130" t="s">
        <v>27943</v>
      </c>
      <c r="C15145" s="130" t="s">
        <v>75</v>
      </c>
      <c r="D15145" s="131">
        <v>4.2560000000000002</v>
      </c>
      <c r="E15145" s="132">
        <v>160</v>
      </c>
      <c r="F15145" s="132">
        <v>160</v>
      </c>
      <c r="G15145" s="126" t="s">
        <v>13768</v>
      </c>
      <c r="H15145" s="126" t="s">
        <v>20223</v>
      </c>
      <c r="I15145" s="126" t="s">
        <v>21134</v>
      </c>
      <c r="J15145" s="126" t="s">
        <v>26240</v>
      </c>
      <c r="K15145" s="9">
        <f>_xlfn.IFNA(VLOOKUP(Table5[[#This Row],[Section]],SubSill_Tier,2,FALSE),0)</f>
        <v>0</v>
      </c>
      <c r="L15145" s="9" t="str">
        <f t="shared" si="263"/>
        <v/>
      </c>
      <c r="M15145" s="205" t="str" cm="1">
        <f t="array" ref="M15145">_xlfn.IFS(NOT(ISERROR(VLOOKUP(Table5[[#This Row],[Section]],TB_notTB,1,FALSE))),"No",LEFT(Table5[[#This Row],[Section]],3)="ETB","PLS",LEFT(Table5[[#This Row],[Section]],1)="7","PDB",NOT(ISBLANK(Table5[[#This Row],[Section]])),"No")</f>
        <v>No</v>
      </c>
    </row>
    <row r="15146" spans="1:13" x14ac:dyDescent="0.25">
      <c r="A15146" s="130" t="s">
        <v>11070</v>
      </c>
      <c r="B15146" s="130" t="s">
        <v>28983</v>
      </c>
      <c r="C15146" s="130" t="s">
        <v>75</v>
      </c>
      <c r="D15146" s="131">
        <v>7.0250000000000004</v>
      </c>
      <c r="E15146" s="132">
        <v>200</v>
      </c>
      <c r="F15146" s="132">
        <v>200</v>
      </c>
      <c r="G15146" s="126" t="s">
        <v>13768</v>
      </c>
      <c r="H15146" s="126" t="s">
        <v>20223</v>
      </c>
      <c r="I15146" s="126" t="s">
        <v>21134</v>
      </c>
      <c r="J15146" s="126" t="s">
        <v>26245</v>
      </c>
      <c r="K15146" s="9">
        <f>_xlfn.IFNA(VLOOKUP(Table5[[#This Row],[Section]],SubSill_Tier,2,FALSE),0)</f>
        <v>0</v>
      </c>
      <c r="L15146" s="9" t="str">
        <f t="shared" si="263"/>
        <v/>
      </c>
      <c r="M15146" s="205" t="str" cm="1">
        <f t="array" ref="M15146">_xlfn.IFS(NOT(ISERROR(VLOOKUP(Table5[[#This Row],[Section]],TB_notTB,1,FALSE))),"No",LEFT(Table5[[#This Row],[Section]],3)="ETB","PLS",LEFT(Table5[[#This Row],[Section]],1)="7","PDB",NOT(ISBLANK(Table5[[#This Row],[Section]])),"No")</f>
        <v>No</v>
      </c>
    </row>
    <row r="15147" spans="1:13" x14ac:dyDescent="0.25">
      <c r="A15147" s="130" t="s">
        <v>11071</v>
      </c>
      <c r="B15147" s="130" t="s">
        <v>28984</v>
      </c>
      <c r="C15147" s="130" t="s">
        <v>75</v>
      </c>
      <c r="D15147" s="131">
        <v>11.407999999999999</v>
      </c>
      <c r="E15147" s="132">
        <v>260</v>
      </c>
      <c r="F15147" s="132">
        <v>260</v>
      </c>
      <c r="G15147" s="126" t="s">
        <v>13768</v>
      </c>
      <c r="H15147" s="126" t="s">
        <v>20223</v>
      </c>
      <c r="I15147" s="126" t="s">
        <v>21134</v>
      </c>
      <c r="J15147" s="126" t="s">
        <v>26248</v>
      </c>
      <c r="K15147" s="9">
        <f>_xlfn.IFNA(VLOOKUP(Table5[[#This Row],[Section]],SubSill_Tier,2,FALSE),0)</f>
        <v>0</v>
      </c>
      <c r="L15147" s="9" t="str">
        <f t="shared" si="263"/>
        <v/>
      </c>
      <c r="M15147" s="205" t="str" cm="1">
        <f t="array" ref="M15147">_xlfn.IFS(NOT(ISERROR(VLOOKUP(Table5[[#This Row],[Section]],TB_notTB,1,FALSE))),"No",LEFT(Table5[[#This Row],[Section]],3)="ETB","PLS",LEFT(Table5[[#This Row],[Section]],1)="7","PDB",NOT(ISBLANK(Table5[[#This Row],[Section]])),"No")</f>
        <v>No</v>
      </c>
    </row>
    <row r="15148" spans="1:13" x14ac:dyDescent="0.25">
      <c r="A15148" s="130" t="s">
        <v>17092</v>
      </c>
      <c r="B15148" s="130" t="s">
        <v>15146</v>
      </c>
      <c r="C15148" s="130" t="s">
        <v>75</v>
      </c>
      <c r="D15148" s="131">
        <v>0.41799999999999998</v>
      </c>
      <c r="E15148" s="132">
        <v>227</v>
      </c>
      <c r="F15148" s="132">
        <v>227</v>
      </c>
      <c r="G15148" s="126" t="s">
        <v>14942</v>
      </c>
      <c r="H15148" s="126" t="s">
        <v>20251</v>
      </c>
      <c r="I15148" s="126" t="s">
        <v>27881</v>
      </c>
      <c r="J15148" s="126" t="s">
        <v>26286</v>
      </c>
      <c r="K15148" s="9">
        <f>_xlfn.IFNA(VLOOKUP(Table5[[#This Row],[Section]],SubSill_Tier,2,FALSE),0)</f>
        <v>0</v>
      </c>
      <c r="L15148" s="9" t="str">
        <f t="shared" si="263"/>
        <v/>
      </c>
      <c r="M15148" s="205" t="str" cm="1">
        <f t="array" ref="M15148">_xlfn.IFS(NOT(ISERROR(VLOOKUP(Table5[[#This Row],[Section]],TB_notTB,1,FALSE))),"No",LEFT(Table5[[#This Row],[Section]],3)="ETB","PLS",LEFT(Table5[[#This Row],[Section]],1)="7","PDB",NOT(ISBLANK(Table5[[#This Row],[Section]])),"No")</f>
        <v>No</v>
      </c>
    </row>
    <row r="15149" spans="1:13" x14ac:dyDescent="0.25">
      <c r="A15149" s="130" t="s">
        <v>11072</v>
      </c>
      <c r="B15149" s="130" t="s">
        <v>11073</v>
      </c>
      <c r="C15149" s="130" t="s">
        <v>75</v>
      </c>
      <c r="D15149" s="131">
        <v>21.338000000000001</v>
      </c>
      <c r="E15149" s="132">
        <v>356</v>
      </c>
      <c r="F15149" s="132">
        <v>356</v>
      </c>
      <c r="G15149" s="126" t="s">
        <v>13768</v>
      </c>
      <c r="H15149" s="126" t="s">
        <v>20223</v>
      </c>
      <c r="I15149" s="126" t="s">
        <v>21134</v>
      </c>
      <c r="J15149" s="126" t="s">
        <v>26268</v>
      </c>
      <c r="K15149" s="9">
        <f>_xlfn.IFNA(VLOOKUP(Table5[[#This Row],[Section]],SubSill_Tier,2,FALSE),0)</f>
        <v>0</v>
      </c>
      <c r="L15149" s="9" t="str">
        <f t="shared" si="263"/>
        <v/>
      </c>
      <c r="M15149" s="205" t="str" cm="1">
        <f t="array" ref="M15149">_xlfn.IFS(NOT(ISERROR(VLOOKUP(Table5[[#This Row],[Section]],TB_notTB,1,FALSE))),"No",LEFT(Table5[[#This Row],[Section]],3)="ETB","PLS",LEFT(Table5[[#This Row],[Section]],1)="7","PDB",NOT(ISBLANK(Table5[[#This Row],[Section]])),"No")</f>
        <v>No</v>
      </c>
    </row>
    <row r="15150" spans="1:13" x14ac:dyDescent="0.25">
      <c r="A15150" s="130" t="s">
        <v>17093</v>
      </c>
      <c r="B15150" s="130" t="s">
        <v>15181</v>
      </c>
      <c r="C15150" s="130" t="s">
        <v>75</v>
      </c>
      <c r="D15150" s="131">
        <v>0.314</v>
      </c>
      <c r="E15150" s="132">
        <v>165</v>
      </c>
      <c r="F15150" s="132">
        <v>165</v>
      </c>
      <c r="G15150" s="126" t="s">
        <v>14942</v>
      </c>
      <c r="H15150" s="126" t="s">
        <v>20251</v>
      </c>
      <c r="I15150" s="126" t="s">
        <v>27881</v>
      </c>
      <c r="J15150" s="126" t="s">
        <v>26286</v>
      </c>
      <c r="K15150" s="9">
        <f>_xlfn.IFNA(VLOOKUP(Table5[[#This Row],[Section]],SubSill_Tier,2,FALSE),0)</f>
        <v>0</v>
      </c>
      <c r="L15150" s="9" t="str">
        <f t="shared" si="263"/>
        <v/>
      </c>
      <c r="M15150" s="205" t="str" cm="1">
        <f t="array" ref="M15150">_xlfn.IFS(NOT(ISERROR(VLOOKUP(Table5[[#This Row],[Section]],TB_notTB,1,FALSE))),"No",LEFT(Table5[[#This Row],[Section]],3)="ETB","PLS",LEFT(Table5[[#This Row],[Section]],1)="7","PDB",NOT(ISBLANK(Table5[[#This Row],[Section]])),"No")</f>
        <v>No</v>
      </c>
    </row>
    <row r="15151" spans="1:13" x14ac:dyDescent="0.25">
      <c r="A15151" s="130" t="s">
        <v>17094</v>
      </c>
      <c r="B15151" s="130" t="s">
        <v>15073</v>
      </c>
      <c r="C15151" s="130" t="s">
        <v>75</v>
      </c>
      <c r="D15151" s="131">
        <v>0.57699999999999996</v>
      </c>
      <c r="E15151" s="132">
        <v>304</v>
      </c>
      <c r="F15151" s="132">
        <v>304</v>
      </c>
      <c r="G15151" s="126" t="s">
        <v>14942</v>
      </c>
      <c r="H15151" s="126" t="s">
        <v>20251</v>
      </c>
      <c r="I15151" s="126" t="s">
        <v>27881</v>
      </c>
      <c r="J15151" s="126" t="s">
        <v>26286</v>
      </c>
      <c r="K15151" s="9">
        <f>_xlfn.IFNA(VLOOKUP(Table5[[#This Row],[Section]],SubSill_Tier,2,FALSE),0)</f>
        <v>0</v>
      </c>
      <c r="L15151" s="9" t="str">
        <f t="shared" si="263"/>
        <v/>
      </c>
      <c r="M15151" s="205" t="str" cm="1">
        <f t="array" ref="M15151">_xlfn.IFS(NOT(ISERROR(VLOOKUP(Table5[[#This Row],[Section]],TB_notTB,1,FALSE))),"No",LEFT(Table5[[#This Row],[Section]],3)="ETB","PLS",LEFT(Table5[[#This Row],[Section]],1)="7","PDB",NOT(ISBLANK(Table5[[#This Row],[Section]])),"No")</f>
        <v>No</v>
      </c>
    </row>
    <row r="15152" spans="1:13" x14ac:dyDescent="0.25">
      <c r="A15152" s="130" t="s">
        <v>12306</v>
      </c>
      <c r="B15152" s="130" t="s">
        <v>12307</v>
      </c>
      <c r="C15152" s="130" t="s">
        <v>75</v>
      </c>
      <c r="D15152" s="131">
        <v>0.90300000000000002</v>
      </c>
      <c r="E15152" s="132">
        <v>264</v>
      </c>
      <c r="F15152" s="132">
        <v>264</v>
      </c>
      <c r="G15152" s="126" t="s">
        <v>13758</v>
      </c>
      <c r="H15152" s="126" t="s">
        <v>20201</v>
      </c>
      <c r="I15152" s="126" t="s">
        <v>20202</v>
      </c>
      <c r="J15152" s="126" t="s">
        <v>26258</v>
      </c>
      <c r="K15152" s="9">
        <f>_xlfn.IFNA(VLOOKUP(Table5[[#This Row],[Section]],SubSill_Tier,2,FALSE),0)</f>
        <v>0</v>
      </c>
      <c r="L15152" s="9" t="str">
        <f t="shared" si="263"/>
        <v/>
      </c>
      <c r="M15152" s="205" t="str" cm="1">
        <f t="array" ref="M15152">_xlfn.IFS(NOT(ISERROR(VLOOKUP(Table5[[#This Row],[Section]],TB_notTB,1,FALSE))),"No",LEFT(Table5[[#This Row],[Section]],3)="ETB","PLS",LEFT(Table5[[#This Row],[Section]],1)="7","PDB",NOT(ISBLANK(Table5[[#This Row],[Section]])),"No")</f>
        <v>No</v>
      </c>
    </row>
    <row r="15153" spans="1:13" x14ac:dyDescent="0.25">
      <c r="A15153" s="130" t="s">
        <v>12308</v>
      </c>
      <c r="B15153" s="130" t="s">
        <v>12309</v>
      </c>
      <c r="C15153" s="130" t="s">
        <v>75</v>
      </c>
      <c r="D15153" s="131">
        <v>0.29699999999999999</v>
      </c>
      <c r="E15153" s="132">
        <v>151</v>
      </c>
      <c r="F15153" s="132">
        <v>151</v>
      </c>
      <c r="G15153" s="126" t="s">
        <v>13758</v>
      </c>
      <c r="H15153" s="126" t="s">
        <v>20283</v>
      </c>
      <c r="I15153" s="126" t="s">
        <v>20284</v>
      </c>
      <c r="J15153" s="126" t="s">
        <v>26258</v>
      </c>
      <c r="K15153" s="9">
        <f>_xlfn.IFNA(VLOOKUP(Table5[[#This Row],[Section]],SubSill_Tier,2,FALSE),0)</f>
        <v>0</v>
      </c>
      <c r="L15153" s="9" t="str">
        <f t="shared" si="263"/>
        <v/>
      </c>
      <c r="M15153" s="205" t="str" cm="1">
        <f t="array" ref="M15153">_xlfn.IFS(NOT(ISERROR(VLOOKUP(Table5[[#This Row],[Section]],TB_notTB,1,FALSE))),"No",LEFT(Table5[[#This Row],[Section]],3)="ETB","PLS",LEFT(Table5[[#This Row],[Section]],1)="7","PDB",NOT(ISBLANK(Table5[[#This Row],[Section]])),"No")</f>
        <v>No</v>
      </c>
    </row>
    <row r="15154" spans="1:13" x14ac:dyDescent="0.25">
      <c r="A15154" s="130" t="s">
        <v>12310</v>
      </c>
      <c r="B15154" s="130" t="s">
        <v>11844</v>
      </c>
      <c r="C15154" s="130" t="s">
        <v>75</v>
      </c>
      <c r="D15154" s="131">
        <v>0.35099999999999998</v>
      </c>
      <c r="E15154" s="132">
        <v>183</v>
      </c>
      <c r="F15154" s="132">
        <v>183</v>
      </c>
      <c r="G15154" s="126" t="s">
        <v>13763</v>
      </c>
      <c r="H15154" s="126" t="s">
        <v>20195</v>
      </c>
      <c r="I15154" s="126" t="s">
        <v>20196</v>
      </c>
      <c r="J15154" s="126" t="s">
        <v>26254</v>
      </c>
      <c r="K15154" s="9">
        <f>_xlfn.IFNA(VLOOKUP(Table5[[#This Row],[Section]],SubSill_Tier,2,FALSE),0)</f>
        <v>0</v>
      </c>
      <c r="L15154" s="9" t="str">
        <f t="shared" si="263"/>
        <v/>
      </c>
      <c r="M15154" s="205" t="str" cm="1">
        <f t="array" ref="M15154">_xlfn.IFS(NOT(ISERROR(VLOOKUP(Table5[[#This Row],[Section]],TB_notTB,1,FALSE))),"No",LEFT(Table5[[#This Row],[Section]],3)="ETB","PLS",LEFT(Table5[[#This Row],[Section]],1)="7","PDB",NOT(ISBLANK(Table5[[#This Row],[Section]])),"No")</f>
        <v>No</v>
      </c>
    </row>
    <row r="15155" spans="1:13" x14ac:dyDescent="0.25">
      <c r="A15155" s="130" t="s">
        <v>17095</v>
      </c>
      <c r="B15155" s="130" t="s">
        <v>17096</v>
      </c>
      <c r="C15155" s="130" t="s">
        <v>75</v>
      </c>
      <c r="D15155" s="131">
        <v>0.16300000000000001</v>
      </c>
      <c r="E15155" s="132">
        <v>100</v>
      </c>
      <c r="F15155" s="132">
        <v>100</v>
      </c>
      <c r="G15155" s="126" t="s">
        <v>14844</v>
      </c>
      <c r="H15155" s="126" t="s">
        <v>20225</v>
      </c>
      <c r="I15155" s="126" t="s">
        <v>20226</v>
      </c>
      <c r="J15155" s="126" t="s">
        <v>26274</v>
      </c>
      <c r="K15155" s="9">
        <f>_xlfn.IFNA(VLOOKUP(Table5[[#This Row],[Section]],SubSill_Tier,2,FALSE),0)</f>
        <v>0</v>
      </c>
      <c r="L15155" s="9" t="str">
        <f t="shared" si="263"/>
        <v/>
      </c>
      <c r="M15155" s="205" t="str" cm="1">
        <f t="array" ref="M15155">_xlfn.IFS(NOT(ISERROR(VLOOKUP(Table5[[#This Row],[Section]],TB_notTB,1,FALSE))),"No",LEFT(Table5[[#This Row],[Section]],3)="ETB","PLS",LEFT(Table5[[#This Row],[Section]],1)="7","PDB",NOT(ISBLANK(Table5[[#This Row],[Section]])),"No")</f>
        <v>No</v>
      </c>
    </row>
    <row r="15156" spans="1:13" x14ac:dyDescent="0.25">
      <c r="A15156" s="130" t="s">
        <v>17097</v>
      </c>
      <c r="B15156" s="130" t="s">
        <v>17098</v>
      </c>
      <c r="C15156" s="130" t="s">
        <v>75</v>
      </c>
      <c r="D15156" s="131">
        <v>0.34300000000000003</v>
      </c>
      <c r="E15156" s="132">
        <v>157</v>
      </c>
      <c r="F15156" s="132">
        <v>157</v>
      </c>
      <c r="G15156" s="126" t="s">
        <v>14844</v>
      </c>
      <c r="H15156" s="126" t="s">
        <v>20225</v>
      </c>
      <c r="I15156" s="126" t="s">
        <v>20226</v>
      </c>
      <c r="J15156" s="126" t="s">
        <v>26274</v>
      </c>
      <c r="K15156" s="9">
        <f>_xlfn.IFNA(VLOOKUP(Table5[[#This Row],[Section]],SubSill_Tier,2,FALSE),0)</f>
        <v>0</v>
      </c>
      <c r="L15156" s="9" t="str">
        <f t="shared" si="263"/>
        <v/>
      </c>
      <c r="M15156" s="205" t="str" cm="1">
        <f t="array" ref="M15156">_xlfn.IFS(NOT(ISERROR(VLOOKUP(Table5[[#This Row],[Section]],TB_notTB,1,FALSE))),"No",LEFT(Table5[[#This Row],[Section]],3)="ETB","PLS",LEFT(Table5[[#This Row],[Section]],1)="7","PDB",NOT(ISBLANK(Table5[[#This Row],[Section]])),"No")</f>
        <v>No</v>
      </c>
    </row>
    <row r="15157" spans="1:13" x14ac:dyDescent="0.25">
      <c r="A15157" s="130" t="s">
        <v>17099</v>
      </c>
      <c r="B15157" s="130" t="s">
        <v>17100</v>
      </c>
      <c r="C15157" s="130" t="s">
        <v>75</v>
      </c>
      <c r="D15157" s="131">
        <v>0.64800000000000002</v>
      </c>
      <c r="E15157" s="132">
        <v>315</v>
      </c>
      <c r="F15157" s="132">
        <v>315</v>
      </c>
      <c r="G15157" s="126" t="s">
        <v>14844</v>
      </c>
      <c r="H15157" s="126" t="s">
        <v>20225</v>
      </c>
      <c r="I15157" s="126" t="s">
        <v>20226</v>
      </c>
      <c r="J15157" s="126" t="s">
        <v>26274</v>
      </c>
      <c r="K15157" s="9">
        <f>_xlfn.IFNA(VLOOKUP(Table5[[#This Row],[Section]],SubSill_Tier,2,FALSE),0)</f>
        <v>0</v>
      </c>
      <c r="L15157" s="9" t="str">
        <f t="shared" si="263"/>
        <v/>
      </c>
      <c r="M15157" s="205" t="str" cm="1">
        <f t="array" ref="M15157">_xlfn.IFS(NOT(ISERROR(VLOOKUP(Table5[[#This Row],[Section]],TB_notTB,1,FALSE))),"No",LEFT(Table5[[#This Row],[Section]],3)="ETB","PLS",LEFT(Table5[[#This Row],[Section]],1)="7","PDB",NOT(ISBLANK(Table5[[#This Row],[Section]])),"No")</f>
        <v>No</v>
      </c>
    </row>
    <row r="15158" spans="1:13" x14ac:dyDescent="0.25">
      <c r="A15158" s="130" t="s">
        <v>17101</v>
      </c>
      <c r="B15158" s="130" t="s">
        <v>17102</v>
      </c>
      <c r="C15158" s="130" t="s">
        <v>75</v>
      </c>
      <c r="D15158" s="131">
        <v>0.75700000000000001</v>
      </c>
      <c r="E15158" s="132">
        <v>309</v>
      </c>
      <c r="F15158" s="132">
        <v>309</v>
      </c>
      <c r="G15158" s="126" t="s">
        <v>14844</v>
      </c>
      <c r="H15158" s="126" t="s">
        <v>20225</v>
      </c>
      <c r="I15158" s="126" t="s">
        <v>20226</v>
      </c>
      <c r="J15158" s="126" t="s">
        <v>26274</v>
      </c>
      <c r="K15158" s="9">
        <f>_xlfn.IFNA(VLOOKUP(Table5[[#This Row],[Section]],SubSill_Tier,2,FALSE),0)</f>
        <v>0</v>
      </c>
      <c r="L15158" s="9" t="str">
        <f t="shared" si="263"/>
        <v/>
      </c>
      <c r="M15158" s="205" t="str" cm="1">
        <f t="array" ref="M15158">_xlfn.IFS(NOT(ISERROR(VLOOKUP(Table5[[#This Row],[Section]],TB_notTB,1,FALSE))),"No",LEFT(Table5[[#This Row],[Section]],3)="ETB","PLS",LEFT(Table5[[#This Row],[Section]],1)="7","PDB",NOT(ISBLANK(Table5[[#This Row],[Section]])),"No")</f>
        <v>No</v>
      </c>
    </row>
    <row r="15159" spans="1:13" x14ac:dyDescent="0.25">
      <c r="A15159" s="130" t="s">
        <v>17103</v>
      </c>
      <c r="B15159" s="130" t="s">
        <v>17104</v>
      </c>
      <c r="C15159" s="130" t="s">
        <v>75</v>
      </c>
      <c r="D15159" s="131">
        <v>0.36399999999999999</v>
      </c>
      <c r="E15159" s="132">
        <v>205</v>
      </c>
      <c r="F15159" s="132">
        <v>205</v>
      </c>
      <c r="G15159" s="126" t="s">
        <v>14844</v>
      </c>
      <c r="H15159" s="126" t="s">
        <v>20225</v>
      </c>
      <c r="I15159" s="126" t="s">
        <v>20226</v>
      </c>
      <c r="J15159" s="126" t="s">
        <v>26274</v>
      </c>
      <c r="K15159" s="9">
        <f>_xlfn.IFNA(VLOOKUP(Table5[[#This Row],[Section]],SubSill_Tier,2,FALSE),0)</f>
        <v>0</v>
      </c>
      <c r="L15159" s="9" t="str">
        <f t="shared" si="263"/>
        <v/>
      </c>
      <c r="M15159" s="205" t="str" cm="1">
        <f t="array" ref="M15159">_xlfn.IFS(NOT(ISERROR(VLOOKUP(Table5[[#This Row],[Section]],TB_notTB,1,FALSE))),"No",LEFT(Table5[[#This Row],[Section]],3)="ETB","PLS",LEFT(Table5[[#This Row],[Section]],1)="7","PDB",NOT(ISBLANK(Table5[[#This Row],[Section]])),"No")</f>
        <v>No</v>
      </c>
    </row>
    <row r="15160" spans="1:13" x14ac:dyDescent="0.25">
      <c r="A15160" s="130" t="s">
        <v>12311</v>
      </c>
      <c r="B15160" s="130" t="s">
        <v>12312</v>
      </c>
      <c r="C15160" s="130" t="s">
        <v>75</v>
      </c>
      <c r="D15160" s="131">
        <v>0.88700000000000001</v>
      </c>
      <c r="E15160" s="132">
        <v>274</v>
      </c>
      <c r="F15160" s="132">
        <v>274</v>
      </c>
      <c r="G15160" s="126" t="s">
        <v>13758</v>
      </c>
      <c r="H15160" s="126" t="s">
        <v>20191</v>
      </c>
      <c r="I15160" s="126" t="s">
        <v>20192</v>
      </c>
      <c r="J15160" s="126" t="s">
        <v>26261</v>
      </c>
      <c r="K15160" s="9">
        <f>_xlfn.IFNA(VLOOKUP(Table5[[#This Row],[Section]],SubSill_Tier,2,FALSE),0)</f>
        <v>0</v>
      </c>
      <c r="L15160" s="9" t="str">
        <f t="shared" si="263"/>
        <v/>
      </c>
      <c r="M15160" s="205" t="str" cm="1">
        <f t="array" ref="M15160">_xlfn.IFS(NOT(ISERROR(VLOOKUP(Table5[[#This Row],[Section]],TB_notTB,1,FALSE))),"No",LEFT(Table5[[#This Row],[Section]],3)="ETB","PLS",LEFT(Table5[[#This Row],[Section]],1)="7","PDB",NOT(ISBLANK(Table5[[#This Row],[Section]])),"No")</f>
        <v>No</v>
      </c>
    </row>
    <row r="15161" spans="1:13" x14ac:dyDescent="0.25">
      <c r="A15161" s="130" t="s">
        <v>11074</v>
      </c>
      <c r="B15161" s="130" t="s">
        <v>11075</v>
      </c>
      <c r="C15161" s="130" t="s">
        <v>75</v>
      </c>
      <c r="D15161" s="131">
        <v>0.22600000000000001</v>
      </c>
      <c r="E15161" s="132">
        <v>100</v>
      </c>
      <c r="F15161" s="132">
        <v>100</v>
      </c>
      <c r="G15161" s="126" t="s">
        <v>13740</v>
      </c>
      <c r="H15161" s="126" t="s">
        <v>20124</v>
      </c>
      <c r="I15161" s="126" t="s">
        <v>21059</v>
      </c>
      <c r="J15161" s="126" t="s">
        <v>26235</v>
      </c>
      <c r="K15161" s="9">
        <f>_xlfn.IFNA(VLOOKUP(Table5[[#This Row],[Section]],SubSill_Tier,2,FALSE),0)</f>
        <v>0</v>
      </c>
      <c r="L15161" s="9" t="str">
        <f t="shared" si="263"/>
        <v/>
      </c>
      <c r="M15161" s="205" t="str" cm="1">
        <f t="array" ref="M15161">_xlfn.IFS(NOT(ISERROR(VLOOKUP(Table5[[#This Row],[Section]],TB_notTB,1,FALSE))),"No",LEFT(Table5[[#This Row],[Section]],3)="ETB","PLS",LEFT(Table5[[#This Row],[Section]],1)="7","PDB",NOT(ISBLANK(Table5[[#This Row],[Section]])),"No")</f>
        <v>No</v>
      </c>
    </row>
    <row r="15162" spans="1:13" x14ac:dyDescent="0.25">
      <c r="A15162" s="130" t="s">
        <v>11076</v>
      </c>
      <c r="B15162" s="130" t="s">
        <v>11077</v>
      </c>
      <c r="C15162" s="130" t="s">
        <v>75</v>
      </c>
      <c r="D15162" s="131">
        <v>0.115</v>
      </c>
      <c r="E15162" s="132">
        <v>100</v>
      </c>
      <c r="F15162" s="132">
        <v>100</v>
      </c>
      <c r="G15162" s="126" t="s">
        <v>13719</v>
      </c>
      <c r="H15162" s="126" t="s">
        <v>20128</v>
      </c>
      <c r="I15162" s="126" t="s">
        <v>20129</v>
      </c>
      <c r="J15162" s="126" t="s">
        <v>26236</v>
      </c>
      <c r="K15162" s="9">
        <f>_xlfn.IFNA(VLOOKUP(Table5[[#This Row],[Section]],SubSill_Tier,2,FALSE),0)</f>
        <v>0</v>
      </c>
      <c r="L15162" s="9" t="str">
        <f t="shared" si="263"/>
        <v/>
      </c>
      <c r="M15162" s="205" t="str" cm="1">
        <f t="array" ref="M15162">_xlfn.IFS(NOT(ISERROR(VLOOKUP(Table5[[#This Row],[Section]],TB_notTB,1,FALSE))),"No",LEFT(Table5[[#This Row],[Section]],3)="ETB","PLS",LEFT(Table5[[#This Row],[Section]],1)="7","PDB",NOT(ISBLANK(Table5[[#This Row],[Section]])),"No")</f>
        <v>No</v>
      </c>
    </row>
    <row r="15163" spans="1:13" x14ac:dyDescent="0.25">
      <c r="A15163" s="130" t="s">
        <v>11078</v>
      </c>
      <c r="B15163" s="130" t="s">
        <v>11079</v>
      </c>
      <c r="C15163" s="130" t="s">
        <v>75</v>
      </c>
      <c r="D15163" s="131">
        <v>8.5909999999999993</v>
      </c>
      <c r="E15163" s="132">
        <v>200</v>
      </c>
      <c r="F15163" s="132">
        <v>200</v>
      </c>
      <c r="G15163" s="126" t="s">
        <v>13734</v>
      </c>
      <c r="H15163" s="126" t="s">
        <v>20276</v>
      </c>
      <c r="I15163" s="126" t="s">
        <v>20277</v>
      </c>
      <c r="J15163" s="126" t="s">
        <v>26392</v>
      </c>
      <c r="K15163" s="9">
        <f>_xlfn.IFNA(VLOOKUP(Table5[[#This Row],[Section]],SubSill_Tier,2,FALSE),0)</f>
        <v>0</v>
      </c>
      <c r="L15163" s="9" t="str">
        <f t="shared" si="263"/>
        <v/>
      </c>
      <c r="M15163" s="205" t="str" cm="1">
        <f t="array" ref="M15163">_xlfn.IFS(NOT(ISERROR(VLOOKUP(Table5[[#This Row],[Section]],TB_notTB,1,FALSE))),"No",LEFT(Table5[[#This Row],[Section]],3)="ETB","PLS",LEFT(Table5[[#This Row],[Section]],1)="7","PDB",NOT(ISBLANK(Table5[[#This Row],[Section]])),"No")</f>
        <v>No</v>
      </c>
    </row>
    <row r="15164" spans="1:13" x14ac:dyDescent="0.25">
      <c r="A15164" s="130" t="s">
        <v>11080</v>
      </c>
      <c r="B15164" s="130" t="s">
        <v>11081</v>
      </c>
      <c r="C15164" s="130" t="s">
        <v>75</v>
      </c>
      <c r="D15164" s="131">
        <v>10.395</v>
      </c>
      <c r="E15164" s="132">
        <v>219</v>
      </c>
      <c r="F15164" s="132">
        <v>219</v>
      </c>
      <c r="G15164" s="126" t="s">
        <v>13734</v>
      </c>
      <c r="H15164" s="126" t="s">
        <v>20276</v>
      </c>
      <c r="I15164" s="126" t="s">
        <v>20277</v>
      </c>
      <c r="J15164" s="126" t="s">
        <v>26393</v>
      </c>
      <c r="K15164" s="9">
        <f>_xlfn.IFNA(VLOOKUP(Table5[[#This Row],[Section]],SubSill_Tier,2,FALSE),0)</f>
        <v>0</v>
      </c>
      <c r="L15164" s="9" t="str">
        <f t="shared" si="263"/>
        <v/>
      </c>
      <c r="M15164" s="205" t="str" cm="1">
        <f t="array" ref="M15164">_xlfn.IFS(NOT(ISERROR(VLOOKUP(Table5[[#This Row],[Section]],TB_notTB,1,FALSE))),"No",LEFT(Table5[[#This Row],[Section]],3)="ETB","PLS",LEFT(Table5[[#This Row],[Section]],1)="7","PDB",NOT(ISBLANK(Table5[[#This Row],[Section]])),"No")</f>
        <v>No</v>
      </c>
    </row>
    <row r="15165" spans="1:13" x14ac:dyDescent="0.25">
      <c r="A15165" s="130" t="s">
        <v>11082</v>
      </c>
      <c r="B15165" s="130" t="s">
        <v>11083</v>
      </c>
      <c r="C15165" s="130" t="s">
        <v>75</v>
      </c>
      <c r="D15165" s="131">
        <v>18.044</v>
      </c>
      <c r="E15165" s="132">
        <v>289</v>
      </c>
      <c r="F15165" s="132">
        <v>289</v>
      </c>
      <c r="G15165" s="126" t="s">
        <v>13734</v>
      </c>
      <c r="H15165" s="126" t="s">
        <v>20276</v>
      </c>
      <c r="I15165" s="126" t="s">
        <v>20277</v>
      </c>
      <c r="J15165" s="126" t="s">
        <v>26394</v>
      </c>
      <c r="K15165" s="9">
        <f>_xlfn.IFNA(VLOOKUP(Table5[[#This Row],[Section]],SubSill_Tier,2,FALSE),0)</f>
        <v>0</v>
      </c>
      <c r="L15165" s="9" t="str">
        <f t="shared" si="263"/>
        <v/>
      </c>
      <c r="M15165" s="205" t="str" cm="1">
        <f t="array" ref="M15165">_xlfn.IFS(NOT(ISERROR(VLOOKUP(Table5[[#This Row],[Section]],TB_notTB,1,FALSE))),"No",LEFT(Table5[[#This Row],[Section]],3)="ETB","PLS",LEFT(Table5[[#This Row],[Section]],1)="7","PDB",NOT(ISBLANK(Table5[[#This Row],[Section]])),"No")</f>
        <v>No</v>
      </c>
    </row>
    <row r="15166" spans="1:13" x14ac:dyDescent="0.25">
      <c r="A15166" s="130" t="s">
        <v>11084</v>
      </c>
      <c r="B15166" s="130" t="s">
        <v>11085</v>
      </c>
      <c r="C15166" s="130" t="s">
        <v>75</v>
      </c>
      <c r="D15166" s="131">
        <v>27.832999999999998</v>
      </c>
      <c r="E15166" s="132">
        <v>359</v>
      </c>
      <c r="F15166" s="132">
        <v>359</v>
      </c>
      <c r="G15166" s="126" t="s">
        <v>13734</v>
      </c>
      <c r="H15166" s="126" t="s">
        <v>20276</v>
      </c>
      <c r="I15166" s="126" t="s">
        <v>20277</v>
      </c>
      <c r="J15166" s="126" t="s">
        <v>26395</v>
      </c>
      <c r="K15166" s="9">
        <f>_xlfn.IFNA(VLOOKUP(Table5[[#This Row],[Section]],SubSill_Tier,2,FALSE),0)</f>
        <v>0</v>
      </c>
      <c r="L15166" s="9" t="str">
        <f t="shared" si="263"/>
        <v/>
      </c>
      <c r="M15166" s="205" t="str" cm="1">
        <f t="array" ref="M15166">_xlfn.IFS(NOT(ISERROR(VLOOKUP(Table5[[#This Row],[Section]],TB_notTB,1,FALSE))),"No",LEFT(Table5[[#This Row],[Section]],3)="ETB","PLS",LEFT(Table5[[#This Row],[Section]],1)="7","PDB",NOT(ISBLANK(Table5[[#This Row],[Section]])),"No")</f>
        <v>No</v>
      </c>
    </row>
    <row r="15167" spans="1:13" x14ac:dyDescent="0.25">
      <c r="A15167" s="130" t="s">
        <v>11086</v>
      </c>
      <c r="B15167" s="130" t="s">
        <v>11087</v>
      </c>
      <c r="C15167" s="130" t="s">
        <v>75</v>
      </c>
      <c r="D15167" s="131">
        <v>30.981999999999999</v>
      </c>
      <c r="E15167" s="132">
        <v>379</v>
      </c>
      <c r="F15167" s="132">
        <v>379</v>
      </c>
      <c r="G15167" s="126" t="s">
        <v>13734</v>
      </c>
      <c r="H15167" s="126" t="s">
        <v>20276</v>
      </c>
      <c r="I15167" s="126" t="s">
        <v>20277</v>
      </c>
      <c r="J15167" s="126" t="s">
        <v>26395</v>
      </c>
      <c r="K15167" s="9">
        <f>_xlfn.IFNA(VLOOKUP(Table5[[#This Row],[Section]],SubSill_Tier,2,FALSE),0)</f>
        <v>0</v>
      </c>
      <c r="L15167" s="9" t="str">
        <f t="shared" si="263"/>
        <v/>
      </c>
      <c r="M15167" s="205" t="str" cm="1">
        <f t="array" ref="M15167">_xlfn.IFS(NOT(ISERROR(VLOOKUP(Table5[[#This Row],[Section]],TB_notTB,1,FALSE))),"No",LEFT(Table5[[#This Row],[Section]],3)="ETB","PLS",LEFT(Table5[[#This Row],[Section]],1)="7","PDB",NOT(ISBLANK(Table5[[#This Row],[Section]])),"No")</f>
        <v>No</v>
      </c>
    </row>
    <row r="15168" spans="1:13" x14ac:dyDescent="0.25">
      <c r="A15168" s="130" t="s">
        <v>11088</v>
      </c>
      <c r="B15168" s="130" t="s">
        <v>11089</v>
      </c>
      <c r="C15168" s="130" t="s">
        <v>75</v>
      </c>
      <c r="D15168" s="131">
        <v>35.838000000000001</v>
      </c>
      <c r="E15168" s="132">
        <v>408</v>
      </c>
      <c r="F15168" s="132">
        <v>408</v>
      </c>
      <c r="G15168" s="126" t="s">
        <v>13734</v>
      </c>
      <c r="H15168" s="126" t="s">
        <v>20276</v>
      </c>
      <c r="I15168" s="126" t="s">
        <v>20277</v>
      </c>
      <c r="J15168" s="126" t="s">
        <v>26395</v>
      </c>
      <c r="K15168" s="9">
        <f>_xlfn.IFNA(VLOOKUP(Table5[[#This Row],[Section]],SubSill_Tier,2,FALSE),0)</f>
        <v>0</v>
      </c>
      <c r="L15168" s="9" t="str">
        <f t="shared" si="263"/>
        <v/>
      </c>
      <c r="M15168" s="205" t="str" cm="1">
        <f t="array" ref="M15168">_xlfn.IFS(NOT(ISERROR(VLOOKUP(Table5[[#This Row],[Section]],TB_notTB,1,FALSE))),"No",LEFT(Table5[[#This Row],[Section]],3)="ETB","PLS",LEFT(Table5[[#This Row],[Section]],1)="7","PDB",NOT(ISBLANK(Table5[[#This Row],[Section]])),"No")</f>
        <v>No</v>
      </c>
    </row>
    <row r="15169" spans="1:13" x14ac:dyDescent="0.25">
      <c r="A15169" s="130" t="s">
        <v>11090</v>
      </c>
      <c r="B15169" s="130" t="s">
        <v>11091</v>
      </c>
      <c r="C15169" s="130" t="s">
        <v>75</v>
      </c>
      <c r="D15169" s="131">
        <v>67.286000000000001</v>
      </c>
      <c r="E15169" s="132">
        <v>556</v>
      </c>
      <c r="F15169" s="132">
        <v>556</v>
      </c>
      <c r="G15169" s="126" t="s">
        <v>13734</v>
      </c>
      <c r="H15169" s="126" t="s">
        <v>20276</v>
      </c>
      <c r="I15169" s="126" t="s">
        <v>20277</v>
      </c>
      <c r="J15169" s="126" t="s">
        <v>26395</v>
      </c>
      <c r="K15169" s="9">
        <f>_xlfn.IFNA(VLOOKUP(Table5[[#This Row],[Section]],SubSill_Tier,2,FALSE),0)</f>
        <v>0</v>
      </c>
      <c r="L15169" s="9" t="str">
        <f t="shared" ref="L15169:L15200" si="264">IFERROR(IF(LEFT(G15169,2)="AI",IF(_xlfn.NUMBERVALUE(IFERROR(LEFT(IF(ISERROR(FIND("X",UPPER(B15169))),UPPER(B15169),RIGHT(UPPER(B15169),LEN(UPPER(B15169))-FIND("~",SUBSTITUTE(UPPER(B15169),"X","~",LEN(UPPER(B15169))-LEN(SUBSTITUTE(UPPER(B15169),"X","")))))),FIND(" ",IF(ISERROR(FIND("X",UPPER(B15169))),UPPER(B15169),RIGHT(UPPER(B15169),LEN(UPPER(B15169))-FIND("~",SUBSTITUTE(UPPER(B15169),"X","~",LEN(UPPER(B15169))-LEN(SUBSTITUTE(UPPER(B15169),"X","")))))),1)-1),IF(ISERROR(FIND("X",UPPER(B15169))),UPPER(B15169),RIGHT(UPPER(B15169),LEN(UPPER(B15169))-FIND("~",SUBSTITUTE(UPPER(B15169),"X","~",LEN(UPPER(B15169))-LEN(SUBSTITUTE(UPPER(B15169),"X",""))))))),".")&gt;=5,"Wall",""),""),"")</f>
        <v/>
      </c>
      <c r="M15169" s="205" t="str" cm="1">
        <f t="array" ref="M15169">_xlfn.IFS(NOT(ISERROR(VLOOKUP(Table5[[#This Row],[Section]],TB_notTB,1,FALSE))),"No",LEFT(Table5[[#This Row],[Section]],3)="ETB","PLS",LEFT(Table5[[#This Row],[Section]],1)="7","PDB",NOT(ISBLANK(Table5[[#This Row],[Section]])),"No")</f>
        <v>No</v>
      </c>
    </row>
    <row r="15170" spans="1:13" x14ac:dyDescent="0.25">
      <c r="A15170" s="130" t="s">
        <v>11092</v>
      </c>
      <c r="B15170" s="130" t="s">
        <v>11093</v>
      </c>
      <c r="C15170" s="130" t="s">
        <v>75</v>
      </c>
      <c r="D15170" s="131">
        <v>15.750999999999999</v>
      </c>
      <c r="E15170" s="132">
        <v>305</v>
      </c>
      <c r="F15170" s="132">
        <v>305</v>
      </c>
      <c r="G15170" s="126" t="s">
        <v>13768</v>
      </c>
      <c r="H15170" s="126" t="s">
        <v>20153</v>
      </c>
      <c r="I15170" s="126" t="s">
        <v>20154</v>
      </c>
      <c r="J15170" s="126" t="s">
        <v>26249</v>
      </c>
      <c r="K15170" s="9">
        <f>_xlfn.IFNA(VLOOKUP(Table5[[#This Row],[Section]],SubSill_Tier,2,FALSE),0)</f>
        <v>0</v>
      </c>
      <c r="L15170" s="9" t="str">
        <f t="shared" si="264"/>
        <v/>
      </c>
      <c r="M15170" s="205" t="str" cm="1">
        <f t="array" ref="M15170">_xlfn.IFS(NOT(ISERROR(VLOOKUP(Table5[[#This Row],[Section]],TB_notTB,1,FALSE))),"No",LEFT(Table5[[#This Row],[Section]],3)="ETB","PLS",LEFT(Table5[[#This Row],[Section]],1)="7","PDB",NOT(ISBLANK(Table5[[#This Row],[Section]])),"No")</f>
        <v>No</v>
      </c>
    </row>
    <row r="15171" spans="1:13" x14ac:dyDescent="0.25">
      <c r="A15171" s="130" t="s">
        <v>11094</v>
      </c>
      <c r="B15171" s="130" t="s">
        <v>11095</v>
      </c>
      <c r="C15171" s="130" t="s">
        <v>75</v>
      </c>
      <c r="D15171" s="131">
        <v>1.0329999999999999</v>
      </c>
      <c r="E15171" s="132">
        <v>325</v>
      </c>
      <c r="F15171" s="132">
        <v>325</v>
      </c>
      <c r="G15171" s="126" t="s">
        <v>13724</v>
      </c>
      <c r="H15171" s="126" t="s">
        <v>20128</v>
      </c>
      <c r="I15171" s="126" t="s">
        <v>20129</v>
      </c>
      <c r="J15171" s="126" t="s">
        <v>26236</v>
      </c>
      <c r="K15171" s="9">
        <f>_xlfn.IFNA(VLOOKUP(Table5[[#This Row],[Section]],SubSill_Tier,2,FALSE),0)</f>
        <v>0</v>
      </c>
      <c r="L15171" s="9" t="str">
        <f t="shared" si="264"/>
        <v/>
      </c>
      <c r="M15171" s="205" t="str" cm="1">
        <f t="array" ref="M15171">_xlfn.IFS(NOT(ISERROR(VLOOKUP(Table5[[#This Row],[Section]],TB_notTB,1,FALSE))),"No",LEFT(Table5[[#This Row],[Section]],3)="ETB","PLS",LEFT(Table5[[#This Row],[Section]],1)="7","PDB",NOT(ISBLANK(Table5[[#This Row],[Section]])),"No")</f>
        <v>No</v>
      </c>
    </row>
    <row r="15172" spans="1:13" x14ac:dyDescent="0.25">
      <c r="A15172" s="130" t="s">
        <v>5386</v>
      </c>
      <c r="B15172" s="130" t="s">
        <v>5387</v>
      </c>
      <c r="C15172" s="130" t="s">
        <v>75</v>
      </c>
      <c r="D15172" s="131">
        <v>0.46600000000000003</v>
      </c>
      <c r="E15172" s="132">
        <v>191</v>
      </c>
      <c r="F15172" s="132">
        <v>191</v>
      </c>
      <c r="G15172" s="126" t="s">
        <v>13756</v>
      </c>
      <c r="H15172" s="126" t="s">
        <v>20179</v>
      </c>
      <c r="I15172" s="126" t="s">
        <v>20180</v>
      </c>
      <c r="J15172" s="126" t="s">
        <v>26232</v>
      </c>
      <c r="K15172" s="9">
        <f>_xlfn.IFNA(VLOOKUP(Table5[[#This Row],[Section]],SubSill_Tier,2,FALSE),0)</f>
        <v>0</v>
      </c>
      <c r="L15172" s="9" t="str">
        <f t="shared" si="264"/>
        <v/>
      </c>
      <c r="M15172" s="205" t="str" cm="1">
        <f t="array" ref="M15172">_xlfn.IFS(NOT(ISERROR(VLOOKUP(Table5[[#This Row],[Section]],TB_notTB,1,FALSE))),"No",LEFT(Table5[[#This Row],[Section]],3)="ETB","PLS",LEFT(Table5[[#This Row],[Section]],1)="7","PDB",NOT(ISBLANK(Table5[[#This Row],[Section]])),"No")</f>
        <v>No</v>
      </c>
    </row>
    <row r="15173" spans="1:13" x14ac:dyDescent="0.25">
      <c r="A15173" s="130" t="s">
        <v>11096</v>
      </c>
      <c r="B15173" s="130" t="s">
        <v>11097</v>
      </c>
      <c r="C15173" s="130" t="s">
        <v>75</v>
      </c>
      <c r="D15173" s="131">
        <v>0.23599999999999999</v>
      </c>
      <c r="E15173" s="132">
        <v>109</v>
      </c>
      <c r="F15173" s="132">
        <v>60</v>
      </c>
      <c r="G15173" s="126" t="s">
        <v>13740</v>
      </c>
      <c r="H15173" s="126" t="s">
        <v>20124</v>
      </c>
      <c r="I15173" s="126" t="s">
        <v>21059</v>
      </c>
      <c r="J15173" s="126" t="s">
        <v>26236</v>
      </c>
      <c r="K15173" s="9">
        <f>_xlfn.IFNA(VLOOKUP(Table5[[#This Row],[Section]],SubSill_Tier,2,FALSE),0)</f>
        <v>0</v>
      </c>
      <c r="L15173" s="9" t="str">
        <f t="shared" si="264"/>
        <v/>
      </c>
      <c r="M15173" s="205" t="str" cm="1">
        <f t="array" ref="M15173">_xlfn.IFS(NOT(ISERROR(VLOOKUP(Table5[[#This Row],[Section]],TB_notTB,1,FALSE))),"No",LEFT(Table5[[#This Row],[Section]],3)="ETB","PLS",LEFT(Table5[[#This Row],[Section]],1)="7","PDB",NOT(ISBLANK(Table5[[#This Row],[Section]])),"No")</f>
        <v>No</v>
      </c>
    </row>
    <row r="15174" spans="1:13" x14ac:dyDescent="0.25">
      <c r="A15174" s="130" t="s">
        <v>11098</v>
      </c>
      <c r="B15174" s="130" t="s">
        <v>11099</v>
      </c>
      <c r="C15174" s="130" t="s">
        <v>75</v>
      </c>
      <c r="D15174" s="131">
        <v>0.88600000000000001</v>
      </c>
      <c r="E15174" s="132">
        <v>124</v>
      </c>
      <c r="F15174" s="132">
        <v>79</v>
      </c>
      <c r="G15174" s="126" t="s">
        <v>13740</v>
      </c>
      <c r="H15174" s="126" t="s">
        <v>20124</v>
      </c>
      <c r="I15174" s="126" t="s">
        <v>21059</v>
      </c>
      <c r="J15174" s="126" t="s">
        <v>26236</v>
      </c>
      <c r="K15174" s="9">
        <f>_xlfn.IFNA(VLOOKUP(Table5[[#This Row],[Section]],SubSill_Tier,2,FALSE),0)</f>
        <v>0</v>
      </c>
      <c r="L15174" s="9" t="str">
        <f t="shared" si="264"/>
        <v>Wall</v>
      </c>
      <c r="M15174" s="205" t="str" cm="1">
        <f t="array" ref="M15174">_xlfn.IFS(NOT(ISERROR(VLOOKUP(Table5[[#This Row],[Section]],TB_notTB,1,FALSE))),"No",LEFT(Table5[[#This Row],[Section]],3)="ETB","PLS",LEFT(Table5[[#This Row],[Section]],1)="7","PDB",NOT(ISBLANK(Table5[[#This Row],[Section]])),"No")</f>
        <v>No</v>
      </c>
    </row>
    <row r="15175" spans="1:13" x14ac:dyDescent="0.25">
      <c r="A15175" s="130" t="s">
        <v>11100</v>
      </c>
      <c r="B15175" s="130" t="s">
        <v>11101</v>
      </c>
      <c r="C15175" s="130" t="s">
        <v>75</v>
      </c>
      <c r="D15175" s="131">
        <v>1.484</v>
      </c>
      <c r="E15175" s="132">
        <v>220</v>
      </c>
      <c r="F15175" s="132">
        <v>126</v>
      </c>
      <c r="G15175" s="126" t="s">
        <v>13740</v>
      </c>
      <c r="H15175" s="126" t="s">
        <v>20124</v>
      </c>
      <c r="I15175" s="126" t="s">
        <v>21059</v>
      </c>
      <c r="J15175" s="126" t="s">
        <v>26236</v>
      </c>
      <c r="K15175" s="9">
        <f>_xlfn.IFNA(VLOOKUP(Table5[[#This Row],[Section]],SubSill_Tier,2,FALSE),0)</f>
        <v>0</v>
      </c>
      <c r="L15175" s="9" t="str">
        <f t="shared" si="264"/>
        <v>Wall</v>
      </c>
      <c r="M15175" s="205" t="str" cm="1">
        <f t="array" ref="M15175">_xlfn.IFS(NOT(ISERROR(VLOOKUP(Table5[[#This Row],[Section]],TB_notTB,1,FALSE))),"No",LEFT(Table5[[#This Row],[Section]],3)="ETB","PLS",LEFT(Table5[[#This Row],[Section]],1)="7","PDB",NOT(ISBLANK(Table5[[#This Row],[Section]])),"No")</f>
        <v>No</v>
      </c>
    </row>
    <row r="15176" spans="1:13" x14ac:dyDescent="0.25">
      <c r="A15176" s="130" t="s">
        <v>11102</v>
      </c>
      <c r="B15176" s="130" t="s">
        <v>10338</v>
      </c>
      <c r="C15176" s="130" t="s">
        <v>75</v>
      </c>
      <c r="D15176" s="131">
        <v>3.2759999999999998</v>
      </c>
      <c r="E15176" s="132">
        <v>273</v>
      </c>
      <c r="F15176" s="132">
        <v>273</v>
      </c>
      <c r="G15176" s="126" t="s">
        <v>13715</v>
      </c>
      <c r="H15176" s="126" t="s">
        <v>20123</v>
      </c>
      <c r="I15176" s="126" t="s">
        <v>21058</v>
      </c>
      <c r="J15176" s="126" t="s">
        <v>26238</v>
      </c>
      <c r="K15176" s="9">
        <f>_xlfn.IFNA(VLOOKUP(Table5[[#This Row],[Section]],SubSill_Tier,2,FALSE),0)</f>
        <v>0</v>
      </c>
      <c r="L15176" s="9" t="str">
        <f t="shared" si="264"/>
        <v>Wall</v>
      </c>
      <c r="M15176" s="205" t="str" cm="1">
        <f t="array" ref="M15176">_xlfn.IFS(NOT(ISERROR(VLOOKUP(Table5[[#This Row],[Section]],TB_notTB,1,FALSE))),"No",LEFT(Table5[[#This Row],[Section]],3)="ETB","PLS",LEFT(Table5[[#This Row],[Section]],1)="7","PDB",NOT(ISBLANK(Table5[[#This Row],[Section]])),"No")</f>
        <v>No</v>
      </c>
    </row>
    <row r="15177" spans="1:13" x14ac:dyDescent="0.25">
      <c r="A15177" s="130" t="s">
        <v>11103</v>
      </c>
      <c r="B15177" s="130" t="s">
        <v>11104</v>
      </c>
      <c r="C15177" s="130" t="s">
        <v>75</v>
      </c>
      <c r="D15177" s="131">
        <v>2.7210000000000001</v>
      </c>
      <c r="E15177" s="132">
        <v>127</v>
      </c>
      <c r="F15177" s="132">
        <v>127</v>
      </c>
      <c r="G15177" s="126" t="s">
        <v>13768</v>
      </c>
      <c r="H15177" s="126" t="s">
        <v>20223</v>
      </c>
      <c r="I15177" s="126" t="s">
        <v>21134</v>
      </c>
      <c r="J15177" s="126" t="s">
        <v>26236</v>
      </c>
      <c r="K15177" s="9">
        <f>_xlfn.IFNA(VLOOKUP(Table5[[#This Row],[Section]],SubSill_Tier,2,FALSE),0)</f>
        <v>0</v>
      </c>
      <c r="L15177" s="9" t="str">
        <f t="shared" si="264"/>
        <v/>
      </c>
      <c r="M15177" s="205" t="str" cm="1">
        <f t="array" ref="M15177">_xlfn.IFS(NOT(ISERROR(VLOOKUP(Table5[[#This Row],[Section]],TB_notTB,1,FALSE))),"No",LEFT(Table5[[#This Row],[Section]],3)="ETB","PLS",LEFT(Table5[[#This Row],[Section]],1)="7","PDB",NOT(ISBLANK(Table5[[#This Row],[Section]])),"No")</f>
        <v>No</v>
      </c>
    </row>
    <row r="15178" spans="1:13" x14ac:dyDescent="0.25">
      <c r="A15178" s="130" t="s">
        <v>11105</v>
      </c>
      <c r="B15178" s="130" t="s">
        <v>11106</v>
      </c>
      <c r="C15178" s="130" t="s">
        <v>75</v>
      </c>
      <c r="D15178" s="131">
        <v>6.38</v>
      </c>
      <c r="E15178" s="132">
        <v>586</v>
      </c>
      <c r="F15178" s="132">
        <v>586</v>
      </c>
      <c r="G15178" s="126" t="s">
        <v>13720</v>
      </c>
      <c r="H15178" s="126" t="s">
        <v>20141</v>
      </c>
      <c r="I15178" s="126" t="s">
        <v>20142</v>
      </c>
      <c r="J15178" s="126" t="s">
        <v>26244</v>
      </c>
      <c r="K15178" s="9">
        <f>_xlfn.IFNA(VLOOKUP(Table5[[#This Row],[Section]],SubSill_Tier,2,FALSE),0)</f>
        <v>0</v>
      </c>
      <c r="L15178" s="9" t="str">
        <f t="shared" si="264"/>
        <v/>
      </c>
      <c r="M15178" s="205" t="str" cm="1">
        <f t="array" ref="M15178">_xlfn.IFS(NOT(ISERROR(VLOOKUP(Table5[[#This Row],[Section]],TB_notTB,1,FALSE))),"No",LEFT(Table5[[#This Row],[Section]],3)="ETB","PLS",LEFT(Table5[[#This Row],[Section]],1)="7","PDB",NOT(ISBLANK(Table5[[#This Row],[Section]])),"No")</f>
        <v>No</v>
      </c>
    </row>
    <row r="15179" spans="1:13" x14ac:dyDescent="0.25">
      <c r="A15179" s="130" t="s">
        <v>11107</v>
      </c>
      <c r="B15179" s="130" t="s">
        <v>11108</v>
      </c>
      <c r="C15179" s="130" t="s">
        <v>75</v>
      </c>
      <c r="D15179" s="131">
        <v>0.58299999999999996</v>
      </c>
      <c r="E15179" s="132">
        <v>256</v>
      </c>
      <c r="F15179" s="132">
        <v>256</v>
      </c>
      <c r="G15179" s="126" t="s">
        <v>13721</v>
      </c>
      <c r="H15179" s="126" t="s">
        <v>20121</v>
      </c>
      <c r="I15179" s="126" t="s">
        <v>20122</v>
      </c>
      <c r="J15179" s="126" t="s">
        <v>26234</v>
      </c>
      <c r="K15179" s="9">
        <f>_xlfn.IFNA(VLOOKUP(Table5[[#This Row],[Section]],SubSill_Tier,2,FALSE),0)</f>
        <v>0</v>
      </c>
      <c r="L15179" s="9" t="str">
        <f t="shared" si="264"/>
        <v/>
      </c>
      <c r="M15179" s="205" t="str" cm="1">
        <f t="array" ref="M15179">_xlfn.IFS(NOT(ISERROR(VLOOKUP(Table5[[#This Row],[Section]],TB_notTB,1,FALSE))),"No",LEFT(Table5[[#This Row],[Section]],3)="ETB","PLS",LEFT(Table5[[#This Row],[Section]],1)="7","PDB",NOT(ISBLANK(Table5[[#This Row],[Section]])),"No")</f>
        <v>No</v>
      </c>
    </row>
    <row r="15180" spans="1:13" x14ac:dyDescent="0.25">
      <c r="A15180" s="130" t="s">
        <v>11109</v>
      </c>
      <c r="B15180" s="130" t="s">
        <v>11110</v>
      </c>
      <c r="C15180" s="130" t="s">
        <v>75</v>
      </c>
      <c r="D15180" s="131">
        <v>1.4</v>
      </c>
      <c r="E15180" s="132">
        <v>282</v>
      </c>
      <c r="F15180" s="132">
        <v>282</v>
      </c>
      <c r="G15180" s="126" t="s">
        <v>13721</v>
      </c>
      <c r="H15180" s="126" t="s">
        <v>20121</v>
      </c>
      <c r="I15180" s="126" t="s">
        <v>20122</v>
      </c>
      <c r="J15180" s="126" t="s">
        <v>26234</v>
      </c>
      <c r="K15180" s="9">
        <f>_xlfn.IFNA(VLOOKUP(Table5[[#This Row],[Section]],SubSill_Tier,2,FALSE),0)</f>
        <v>0</v>
      </c>
      <c r="L15180" s="9" t="str">
        <f t="shared" si="264"/>
        <v/>
      </c>
      <c r="M15180" s="205" t="str" cm="1">
        <f t="array" ref="M15180">_xlfn.IFS(NOT(ISERROR(VLOOKUP(Table5[[#This Row],[Section]],TB_notTB,1,FALSE))),"No",LEFT(Table5[[#This Row],[Section]],3)="ETB","PLS",LEFT(Table5[[#This Row],[Section]],1)="7","PDB",NOT(ISBLANK(Table5[[#This Row],[Section]])),"No")</f>
        <v>No</v>
      </c>
    </row>
    <row r="15181" spans="1:13" x14ac:dyDescent="0.25">
      <c r="A15181" s="130" t="s">
        <v>11111</v>
      </c>
      <c r="B15181" s="130" t="s">
        <v>11112</v>
      </c>
      <c r="C15181" s="130" t="s">
        <v>75</v>
      </c>
      <c r="D15181" s="131">
        <v>0.24099999999999999</v>
      </c>
      <c r="E15181" s="132">
        <v>138</v>
      </c>
      <c r="F15181" s="132">
        <v>138</v>
      </c>
      <c r="G15181" s="126" t="s">
        <v>13731</v>
      </c>
      <c r="H15181" s="126" t="s">
        <v>20121</v>
      </c>
      <c r="I15181" s="126" t="s">
        <v>20122</v>
      </c>
      <c r="J15181" s="126" t="s">
        <v>26234</v>
      </c>
      <c r="K15181" s="9">
        <f>_xlfn.IFNA(VLOOKUP(Table5[[#This Row],[Section]],SubSill_Tier,2,FALSE),0)</f>
        <v>0</v>
      </c>
      <c r="L15181" s="9" t="str">
        <f t="shared" si="264"/>
        <v/>
      </c>
      <c r="M15181" s="205" t="str" cm="1">
        <f t="array" ref="M15181">_xlfn.IFS(NOT(ISERROR(VLOOKUP(Table5[[#This Row],[Section]],TB_notTB,1,FALSE))),"No",LEFT(Table5[[#This Row],[Section]],3)="ETB","PLS",LEFT(Table5[[#This Row],[Section]],1)="7","PDB",NOT(ISBLANK(Table5[[#This Row],[Section]])),"No")</f>
        <v>No</v>
      </c>
    </row>
    <row r="15182" spans="1:13" x14ac:dyDescent="0.25">
      <c r="A15182" s="130" t="s">
        <v>11113</v>
      </c>
      <c r="B15182" s="130" t="s">
        <v>11114</v>
      </c>
      <c r="C15182" s="130" t="s">
        <v>75</v>
      </c>
      <c r="D15182" s="131">
        <v>2.0609999999999999</v>
      </c>
      <c r="E15182" s="132">
        <v>436</v>
      </c>
      <c r="F15182" s="132">
        <v>436</v>
      </c>
      <c r="G15182" s="126" t="s">
        <v>13785</v>
      </c>
      <c r="H15182" s="126" t="s">
        <v>20121</v>
      </c>
      <c r="I15182" s="126" t="s">
        <v>20122</v>
      </c>
      <c r="J15182" s="126" t="s">
        <v>26234</v>
      </c>
      <c r="K15182" s="9">
        <f>_xlfn.IFNA(VLOOKUP(Table5[[#This Row],[Section]],SubSill_Tier,2,FALSE),0)</f>
        <v>0</v>
      </c>
      <c r="L15182" s="9" t="str">
        <f t="shared" si="264"/>
        <v/>
      </c>
      <c r="M15182" s="205" t="str" cm="1">
        <f t="array" ref="M15182">_xlfn.IFS(NOT(ISERROR(VLOOKUP(Table5[[#This Row],[Section]],TB_notTB,1,FALSE))),"No",LEFT(Table5[[#This Row],[Section]],3)="ETB","PLS",LEFT(Table5[[#This Row],[Section]],1)="7","PDB",NOT(ISBLANK(Table5[[#This Row],[Section]])),"No")</f>
        <v>No</v>
      </c>
    </row>
    <row r="15183" spans="1:13" x14ac:dyDescent="0.25">
      <c r="A15183" s="130" t="s">
        <v>11115</v>
      </c>
      <c r="B15183" s="130" t="s">
        <v>11116</v>
      </c>
      <c r="C15183" s="130" t="s">
        <v>75</v>
      </c>
      <c r="D15183" s="131">
        <v>5.8630000000000004</v>
      </c>
      <c r="E15183" s="132">
        <v>721</v>
      </c>
      <c r="F15183" s="132">
        <v>380</v>
      </c>
      <c r="G15183" s="126" t="s">
        <v>13717</v>
      </c>
      <c r="H15183" s="126" t="s">
        <v>20141</v>
      </c>
      <c r="I15183" s="126" t="s">
        <v>20142</v>
      </c>
      <c r="J15183" s="126" t="s">
        <v>26244</v>
      </c>
      <c r="K15183" s="9">
        <f>_xlfn.IFNA(VLOOKUP(Table5[[#This Row],[Section]],SubSill_Tier,2,FALSE),0)</f>
        <v>0</v>
      </c>
      <c r="L15183" s="9" t="str">
        <f t="shared" si="264"/>
        <v>Wall</v>
      </c>
      <c r="M15183" s="205" t="str" cm="1">
        <f t="array" ref="M15183">_xlfn.IFS(NOT(ISERROR(VLOOKUP(Table5[[#This Row],[Section]],TB_notTB,1,FALSE))),"No",LEFT(Table5[[#This Row],[Section]],3)="ETB","PLS",LEFT(Table5[[#This Row],[Section]],1)="7","PDB",NOT(ISBLANK(Table5[[#This Row],[Section]])),"No")</f>
        <v>No</v>
      </c>
    </row>
    <row r="15184" spans="1:13" x14ac:dyDescent="0.25">
      <c r="A15184" s="130" t="s">
        <v>12313</v>
      </c>
      <c r="B15184" s="130" t="s">
        <v>12314</v>
      </c>
      <c r="C15184" s="130" t="s">
        <v>75</v>
      </c>
      <c r="D15184" s="131">
        <v>0.33900000000000002</v>
      </c>
      <c r="E15184" s="132">
        <v>161</v>
      </c>
      <c r="F15184" s="132">
        <v>100</v>
      </c>
      <c r="G15184" s="126" t="s">
        <v>21140</v>
      </c>
      <c r="H15184" s="126" t="s">
        <v>21141</v>
      </c>
      <c r="I15184" s="126" t="s">
        <v>21142</v>
      </c>
      <c r="J15184" s="126" t="s">
        <v>26254</v>
      </c>
      <c r="K15184" s="9">
        <f>_xlfn.IFNA(VLOOKUP(Table5[[#This Row],[Section]],SubSill_Tier,2,FALSE),0)</f>
        <v>0</v>
      </c>
      <c r="L15184" s="9" t="str">
        <f t="shared" si="264"/>
        <v/>
      </c>
      <c r="M15184" s="205" t="str" cm="1">
        <f t="array" ref="M15184">_xlfn.IFS(NOT(ISERROR(VLOOKUP(Table5[[#This Row],[Section]],TB_notTB,1,FALSE))),"No",LEFT(Table5[[#This Row],[Section]],3)="ETB","PLS",LEFT(Table5[[#This Row],[Section]],1)="7","PDB",NOT(ISBLANK(Table5[[#This Row],[Section]])),"No")</f>
        <v>No</v>
      </c>
    </row>
    <row r="15185" spans="1:13" x14ac:dyDescent="0.25">
      <c r="A15185" s="130" t="s">
        <v>11117</v>
      </c>
      <c r="B15185" s="130" t="s">
        <v>11118</v>
      </c>
      <c r="C15185" s="130" t="s">
        <v>75</v>
      </c>
      <c r="D15185" s="131">
        <v>0.90100000000000002</v>
      </c>
      <c r="E15185" s="132">
        <v>100</v>
      </c>
      <c r="F15185" s="132">
        <v>100</v>
      </c>
      <c r="G15185" s="126" t="s">
        <v>13789</v>
      </c>
      <c r="H15185" s="126" t="s">
        <v>20290</v>
      </c>
      <c r="I15185" s="126" t="s">
        <v>20291</v>
      </c>
      <c r="J15185" s="126" t="s">
        <v>26301</v>
      </c>
      <c r="K15185" s="9">
        <f>_xlfn.IFNA(VLOOKUP(Table5[[#This Row],[Section]],SubSill_Tier,2,FALSE),0)</f>
        <v>0</v>
      </c>
      <c r="L15185" s="9" t="str">
        <f t="shared" si="264"/>
        <v/>
      </c>
      <c r="M15185" s="205" t="str" cm="1">
        <f t="array" ref="M15185">_xlfn.IFS(NOT(ISERROR(VLOOKUP(Table5[[#This Row],[Section]],TB_notTB,1,FALSE))),"No",LEFT(Table5[[#This Row],[Section]],3)="ETB","PLS",LEFT(Table5[[#This Row],[Section]],1)="7","PDB",NOT(ISBLANK(Table5[[#This Row],[Section]])),"No")</f>
        <v>No</v>
      </c>
    </row>
    <row r="15186" spans="1:13" x14ac:dyDescent="0.25">
      <c r="A15186" s="130" t="s">
        <v>11119</v>
      </c>
      <c r="B15186" s="130" t="s">
        <v>11120</v>
      </c>
      <c r="C15186" s="130" t="s">
        <v>75</v>
      </c>
      <c r="D15186" s="131">
        <v>0.315</v>
      </c>
      <c r="E15186" s="132">
        <v>150</v>
      </c>
      <c r="F15186" s="132">
        <v>150</v>
      </c>
      <c r="G15186" s="126" t="s">
        <v>13720</v>
      </c>
      <c r="H15186" s="126" t="s">
        <v>20130</v>
      </c>
      <c r="I15186" s="126" t="s">
        <v>20131</v>
      </c>
      <c r="J15186" s="126" t="s">
        <v>26236</v>
      </c>
      <c r="K15186" s="9">
        <f>_xlfn.IFNA(VLOOKUP(Table5[[#This Row],[Section]],SubSill_Tier,2,FALSE),0)</f>
        <v>0</v>
      </c>
      <c r="L15186" s="9" t="str">
        <f t="shared" si="264"/>
        <v/>
      </c>
      <c r="M15186" s="205" t="str" cm="1">
        <f t="array" ref="M15186">_xlfn.IFS(NOT(ISERROR(VLOOKUP(Table5[[#This Row],[Section]],TB_notTB,1,FALSE))),"No",LEFT(Table5[[#This Row],[Section]],3)="ETB","PLS",LEFT(Table5[[#This Row],[Section]],1)="7","PDB",NOT(ISBLANK(Table5[[#This Row],[Section]])),"No")</f>
        <v>No</v>
      </c>
    </row>
    <row r="15187" spans="1:13" x14ac:dyDescent="0.25">
      <c r="A15187" s="130" t="s">
        <v>12315</v>
      </c>
      <c r="B15187" s="130" t="s">
        <v>12316</v>
      </c>
      <c r="C15187" s="130" t="s">
        <v>75</v>
      </c>
      <c r="D15187" s="131">
        <v>0.16700000000000001</v>
      </c>
      <c r="E15187" s="132">
        <v>100</v>
      </c>
      <c r="F15187" s="132">
        <v>100</v>
      </c>
      <c r="G15187" s="126" t="s">
        <v>13760</v>
      </c>
      <c r="H15187" s="126" t="s">
        <v>20234</v>
      </c>
      <c r="I15187" s="126" t="s">
        <v>20235</v>
      </c>
      <c r="J15187" s="126" t="s">
        <v>26261</v>
      </c>
      <c r="K15187" s="9">
        <f>_xlfn.IFNA(VLOOKUP(Table5[[#This Row],[Section]],SubSill_Tier,2,FALSE),0)</f>
        <v>0</v>
      </c>
      <c r="L15187" s="9" t="str">
        <f t="shared" si="264"/>
        <v/>
      </c>
      <c r="M15187" s="205" t="str" cm="1">
        <f t="array" ref="M15187">_xlfn.IFS(NOT(ISERROR(VLOOKUP(Table5[[#This Row],[Section]],TB_notTB,1,FALSE))),"No",LEFT(Table5[[#This Row],[Section]],3)="ETB","PLS",LEFT(Table5[[#This Row],[Section]],1)="7","PDB",NOT(ISBLANK(Table5[[#This Row],[Section]])),"No")</f>
        <v>No</v>
      </c>
    </row>
    <row r="15188" spans="1:13" x14ac:dyDescent="0.25">
      <c r="A15188" s="130" t="s">
        <v>11121</v>
      </c>
      <c r="B15188" s="130" t="s">
        <v>14389</v>
      </c>
      <c r="C15188" s="130" t="s">
        <v>75</v>
      </c>
      <c r="D15188" s="131">
        <v>0.27200000000000002</v>
      </c>
      <c r="E15188" s="132">
        <v>100</v>
      </c>
      <c r="F15188" s="132">
        <v>100</v>
      </c>
      <c r="G15188" s="126" t="s">
        <v>13750</v>
      </c>
      <c r="H15188" s="126" t="s">
        <v>20121</v>
      </c>
      <c r="I15188" s="126" t="s">
        <v>20122</v>
      </c>
      <c r="J15188" s="126" t="s">
        <v>26234</v>
      </c>
      <c r="K15188" s="9">
        <f>_xlfn.IFNA(VLOOKUP(Table5[[#This Row],[Section]],SubSill_Tier,2,FALSE),0)</f>
        <v>0</v>
      </c>
      <c r="L15188" s="9" t="str">
        <f t="shared" si="264"/>
        <v>Wall</v>
      </c>
      <c r="M15188" s="205" t="str" cm="1">
        <f t="array" ref="M15188">_xlfn.IFS(NOT(ISERROR(VLOOKUP(Table5[[#This Row],[Section]],TB_notTB,1,FALSE))),"No",LEFT(Table5[[#This Row],[Section]],3)="ETB","PLS",LEFT(Table5[[#This Row],[Section]],1)="7","PDB",NOT(ISBLANK(Table5[[#This Row],[Section]])),"No")</f>
        <v>No</v>
      </c>
    </row>
    <row r="15189" spans="1:13" x14ac:dyDescent="0.25">
      <c r="A15189" s="130" t="s">
        <v>11122</v>
      </c>
      <c r="B15189" s="130" t="s">
        <v>11123</v>
      </c>
      <c r="C15189" s="130" t="s">
        <v>75</v>
      </c>
      <c r="D15189" s="131">
        <v>0.88300000000000001</v>
      </c>
      <c r="E15189" s="132">
        <v>362</v>
      </c>
      <c r="F15189" s="132">
        <v>362</v>
      </c>
      <c r="G15189" s="126" t="s">
        <v>13750</v>
      </c>
      <c r="H15189" s="126" t="s">
        <v>20121</v>
      </c>
      <c r="I15189" s="126" t="s">
        <v>20122</v>
      </c>
      <c r="J15189" s="126" t="s">
        <v>26234</v>
      </c>
      <c r="K15189" s="9">
        <f>_xlfn.IFNA(VLOOKUP(Table5[[#This Row],[Section]],SubSill_Tier,2,FALSE),0)</f>
        <v>0</v>
      </c>
      <c r="L15189" s="9" t="str">
        <f t="shared" si="264"/>
        <v/>
      </c>
      <c r="M15189" s="205" t="str" cm="1">
        <f t="array" ref="M15189">_xlfn.IFS(NOT(ISERROR(VLOOKUP(Table5[[#This Row],[Section]],TB_notTB,1,FALSE))),"No",LEFT(Table5[[#This Row],[Section]],3)="ETB","PLS",LEFT(Table5[[#This Row],[Section]],1)="7","PDB",NOT(ISBLANK(Table5[[#This Row],[Section]])),"No")</f>
        <v>No</v>
      </c>
    </row>
    <row r="15190" spans="1:13" x14ac:dyDescent="0.25">
      <c r="A15190" s="130" t="s">
        <v>11124</v>
      </c>
      <c r="B15190" s="130" t="s">
        <v>11125</v>
      </c>
      <c r="C15190" s="130" t="s">
        <v>75</v>
      </c>
      <c r="D15190" s="131">
        <v>1.4330000000000001</v>
      </c>
      <c r="E15190" s="132">
        <v>322</v>
      </c>
      <c r="F15190" s="132">
        <v>322</v>
      </c>
      <c r="G15190" s="126" t="s">
        <v>13785</v>
      </c>
      <c r="H15190" s="126" t="s">
        <v>20121</v>
      </c>
      <c r="I15190" s="126" t="s">
        <v>20122</v>
      </c>
      <c r="J15190" s="126" t="s">
        <v>26234</v>
      </c>
      <c r="K15190" s="9">
        <f>_xlfn.IFNA(VLOOKUP(Table5[[#This Row],[Section]],SubSill_Tier,2,FALSE),0)</f>
        <v>0</v>
      </c>
      <c r="L15190" s="9" t="str">
        <f t="shared" si="264"/>
        <v/>
      </c>
      <c r="M15190" s="205" t="str" cm="1">
        <f t="array" ref="M15190">_xlfn.IFS(NOT(ISERROR(VLOOKUP(Table5[[#This Row],[Section]],TB_notTB,1,FALSE))),"No",LEFT(Table5[[#This Row],[Section]],3)="ETB","PLS",LEFT(Table5[[#This Row],[Section]],1)="7","PDB",NOT(ISBLANK(Table5[[#This Row],[Section]])),"No")</f>
        <v>No</v>
      </c>
    </row>
    <row r="15191" spans="1:13" x14ac:dyDescent="0.25">
      <c r="A15191" s="130" t="s">
        <v>11126</v>
      </c>
      <c r="B15191" s="130" t="s">
        <v>11127</v>
      </c>
      <c r="C15191" s="130" t="s">
        <v>75</v>
      </c>
      <c r="D15191" s="131">
        <v>6.944</v>
      </c>
      <c r="E15191" s="132">
        <v>0</v>
      </c>
      <c r="F15191" s="132">
        <v>0</v>
      </c>
      <c r="G15191" s="126" t="s">
        <v>13734</v>
      </c>
      <c r="H15191" s="126" t="s">
        <v>20276</v>
      </c>
      <c r="I15191" s="126" t="s">
        <v>20277</v>
      </c>
      <c r="J15191" s="126" t="s">
        <v>26392</v>
      </c>
      <c r="K15191" s="9">
        <f>_xlfn.IFNA(VLOOKUP(Table5[[#This Row],[Section]],SubSill_Tier,2,FALSE),0)</f>
        <v>0</v>
      </c>
      <c r="L15191" s="9" t="str">
        <f t="shared" si="264"/>
        <v/>
      </c>
      <c r="M15191" s="205" t="str" cm="1">
        <f t="array" ref="M15191">_xlfn.IFS(NOT(ISERROR(VLOOKUP(Table5[[#This Row],[Section]],TB_notTB,1,FALSE))),"No",LEFT(Table5[[#This Row],[Section]],3)="ETB","PLS",LEFT(Table5[[#This Row],[Section]],1)="7","PDB",NOT(ISBLANK(Table5[[#This Row],[Section]])),"No")</f>
        <v>No</v>
      </c>
    </row>
    <row r="15192" spans="1:13" x14ac:dyDescent="0.25">
      <c r="A15192" s="130" t="s">
        <v>11128</v>
      </c>
      <c r="B15192" s="130" t="s">
        <v>11129</v>
      </c>
      <c r="C15192" s="130" t="s">
        <v>75</v>
      </c>
      <c r="D15192" s="131">
        <v>43.478000000000002</v>
      </c>
      <c r="E15192" s="132">
        <v>0</v>
      </c>
      <c r="F15192" s="132">
        <v>0</v>
      </c>
      <c r="G15192" s="126" t="s">
        <v>13734</v>
      </c>
      <c r="H15192" s="126" t="s">
        <v>20276</v>
      </c>
      <c r="I15192" s="126" t="s">
        <v>20277</v>
      </c>
      <c r="J15192" s="126" t="s">
        <v>26395</v>
      </c>
      <c r="K15192" s="9">
        <f>_xlfn.IFNA(VLOOKUP(Table5[[#This Row],[Section]],SubSill_Tier,2,FALSE),0)</f>
        <v>0</v>
      </c>
      <c r="L15192" s="9" t="str">
        <f t="shared" si="264"/>
        <v/>
      </c>
      <c r="M15192" s="205" t="str" cm="1">
        <f t="array" ref="M15192">_xlfn.IFS(NOT(ISERROR(VLOOKUP(Table5[[#This Row],[Section]],TB_notTB,1,FALSE))),"No",LEFT(Table5[[#This Row],[Section]],3)="ETB","PLS",LEFT(Table5[[#This Row],[Section]],1)="7","PDB",NOT(ISBLANK(Table5[[#This Row],[Section]])),"No")</f>
        <v>No</v>
      </c>
    </row>
    <row r="15193" spans="1:13" x14ac:dyDescent="0.25">
      <c r="A15193" s="130" t="s">
        <v>11130</v>
      </c>
      <c r="B15193" s="130" t="s">
        <v>11131</v>
      </c>
      <c r="C15193" s="130" t="s">
        <v>75</v>
      </c>
      <c r="D15193" s="131">
        <v>0.52400000000000002</v>
      </c>
      <c r="E15193" s="132">
        <v>218</v>
      </c>
      <c r="F15193" s="132">
        <v>218</v>
      </c>
      <c r="G15193" s="126" t="s">
        <v>13731</v>
      </c>
      <c r="H15193" s="126" t="s">
        <v>20121</v>
      </c>
      <c r="I15193" s="126" t="s">
        <v>20122</v>
      </c>
      <c r="J15193" s="126" t="s">
        <v>26234</v>
      </c>
      <c r="K15193" s="9">
        <f>_xlfn.IFNA(VLOOKUP(Table5[[#This Row],[Section]],SubSill_Tier,2,FALSE),0)</f>
        <v>0</v>
      </c>
      <c r="L15193" s="9" t="str">
        <f t="shared" si="264"/>
        <v/>
      </c>
      <c r="M15193" s="205" t="str" cm="1">
        <f t="array" ref="M15193">_xlfn.IFS(NOT(ISERROR(VLOOKUP(Table5[[#This Row],[Section]],TB_notTB,1,FALSE))),"No",LEFT(Table5[[#This Row],[Section]],3)="ETB","PLS",LEFT(Table5[[#This Row],[Section]],1)="7","PDB",NOT(ISBLANK(Table5[[#This Row],[Section]])),"No")</f>
        <v>No</v>
      </c>
    </row>
    <row r="15194" spans="1:13" x14ac:dyDescent="0.25">
      <c r="A15194" s="130" t="s">
        <v>11132</v>
      </c>
      <c r="B15194" s="130" t="s">
        <v>11133</v>
      </c>
      <c r="C15194" s="130" t="s">
        <v>75</v>
      </c>
      <c r="D15194" s="131">
        <v>0.78900000000000003</v>
      </c>
      <c r="E15194" s="132">
        <v>206</v>
      </c>
      <c r="F15194" s="132">
        <v>206</v>
      </c>
      <c r="G15194" s="126" t="s">
        <v>13719</v>
      </c>
      <c r="H15194" s="126" t="s">
        <v>20128</v>
      </c>
      <c r="I15194" s="126" t="s">
        <v>20129</v>
      </c>
      <c r="J15194" s="126" t="s">
        <v>26236</v>
      </c>
      <c r="K15194" s="9">
        <f>_xlfn.IFNA(VLOOKUP(Table5[[#This Row],[Section]],SubSill_Tier,2,FALSE),0)</f>
        <v>0</v>
      </c>
      <c r="L15194" s="9" t="str">
        <f t="shared" si="264"/>
        <v/>
      </c>
      <c r="M15194" s="205" t="str" cm="1">
        <f t="array" ref="M15194">_xlfn.IFS(NOT(ISERROR(VLOOKUP(Table5[[#This Row],[Section]],TB_notTB,1,FALSE))),"No",LEFT(Table5[[#This Row],[Section]],3)="ETB","PLS",LEFT(Table5[[#This Row],[Section]],1)="7","PDB",NOT(ISBLANK(Table5[[#This Row],[Section]])),"No")</f>
        <v>No</v>
      </c>
    </row>
    <row r="15195" spans="1:13" x14ac:dyDescent="0.25">
      <c r="A15195" s="130" t="s">
        <v>11134</v>
      </c>
      <c r="B15195" s="130" t="s">
        <v>11135</v>
      </c>
      <c r="C15195" s="130" t="s">
        <v>75</v>
      </c>
      <c r="D15195" s="131">
        <v>3.423</v>
      </c>
      <c r="E15195" s="132">
        <v>402</v>
      </c>
      <c r="F15195" s="132">
        <v>402</v>
      </c>
      <c r="G15195" s="126" t="s">
        <v>13719</v>
      </c>
      <c r="H15195" s="126" t="s">
        <v>20128</v>
      </c>
      <c r="I15195" s="126" t="s">
        <v>20129</v>
      </c>
      <c r="J15195" s="126" t="s">
        <v>26240</v>
      </c>
      <c r="K15195" s="9">
        <f>_xlfn.IFNA(VLOOKUP(Table5[[#This Row],[Section]],SubSill_Tier,2,FALSE),0)</f>
        <v>0</v>
      </c>
      <c r="L15195" s="9" t="str">
        <f t="shared" si="264"/>
        <v>Wall</v>
      </c>
      <c r="M15195" s="205" t="str" cm="1">
        <f t="array" ref="M15195">_xlfn.IFS(NOT(ISERROR(VLOOKUP(Table5[[#This Row],[Section]],TB_notTB,1,FALSE))),"No",LEFT(Table5[[#This Row],[Section]],3)="ETB","PLS",LEFT(Table5[[#This Row],[Section]],1)="7","PDB",NOT(ISBLANK(Table5[[#This Row],[Section]])),"No")</f>
        <v>No</v>
      </c>
    </row>
    <row r="15196" spans="1:13" x14ac:dyDescent="0.25">
      <c r="A15196" s="130" t="s">
        <v>11136</v>
      </c>
      <c r="B15196" s="130" t="s">
        <v>11137</v>
      </c>
      <c r="C15196" s="130" t="s">
        <v>75</v>
      </c>
      <c r="D15196" s="131">
        <v>90.900999999999996</v>
      </c>
      <c r="E15196" s="132">
        <v>0</v>
      </c>
      <c r="F15196" s="132">
        <v>0</v>
      </c>
      <c r="G15196" s="126" t="s">
        <v>13734</v>
      </c>
      <c r="H15196" s="126" t="s">
        <v>20276</v>
      </c>
      <c r="I15196" s="126" t="s">
        <v>20277</v>
      </c>
      <c r="J15196" s="126" t="s">
        <v>26395</v>
      </c>
      <c r="K15196" s="9">
        <f>_xlfn.IFNA(VLOOKUP(Table5[[#This Row],[Section]],SubSill_Tier,2,FALSE),0)</f>
        <v>0</v>
      </c>
      <c r="L15196" s="9" t="str">
        <f t="shared" si="264"/>
        <v/>
      </c>
      <c r="M15196" s="205" t="str" cm="1">
        <f t="array" ref="M15196">_xlfn.IFS(NOT(ISERROR(VLOOKUP(Table5[[#This Row],[Section]],TB_notTB,1,FALSE))),"No",LEFT(Table5[[#This Row],[Section]],3)="ETB","PLS",LEFT(Table5[[#This Row],[Section]],1)="7","PDB",NOT(ISBLANK(Table5[[#This Row],[Section]])),"No")</f>
        <v>No</v>
      </c>
    </row>
    <row r="15197" spans="1:13" x14ac:dyDescent="0.25">
      <c r="A15197" s="130" t="s">
        <v>11138</v>
      </c>
      <c r="B15197" s="130" t="s">
        <v>11139</v>
      </c>
      <c r="C15197" s="130" t="s">
        <v>75</v>
      </c>
      <c r="D15197" s="131">
        <v>0.15</v>
      </c>
      <c r="E15197" s="132">
        <v>58</v>
      </c>
      <c r="F15197" s="132">
        <v>58</v>
      </c>
      <c r="G15197" s="126" t="s">
        <v>13720</v>
      </c>
      <c r="H15197" s="126" t="s">
        <v>20130</v>
      </c>
      <c r="I15197" s="126" t="s">
        <v>20131</v>
      </c>
      <c r="J15197" s="126" t="s">
        <v>26236</v>
      </c>
      <c r="K15197" s="9">
        <f>_xlfn.IFNA(VLOOKUP(Table5[[#This Row],[Section]],SubSill_Tier,2,FALSE),0)</f>
        <v>0</v>
      </c>
      <c r="L15197" s="9" t="str">
        <f t="shared" si="264"/>
        <v/>
      </c>
      <c r="M15197" s="205" t="str" cm="1">
        <f t="array" ref="M15197">_xlfn.IFS(NOT(ISERROR(VLOOKUP(Table5[[#This Row],[Section]],TB_notTB,1,FALSE))),"No",LEFT(Table5[[#This Row],[Section]],3)="ETB","PLS",LEFT(Table5[[#This Row],[Section]],1)="7","PDB",NOT(ISBLANK(Table5[[#This Row],[Section]])),"No")</f>
        <v>No</v>
      </c>
    </row>
    <row r="15198" spans="1:13" x14ac:dyDescent="0.25">
      <c r="A15198" s="130" t="s">
        <v>11140</v>
      </c>
      <c r="B15198" s="130" t="s">
        <v>11141</v>
      </c>
      <c r="C15198" s="130" t="s">
        <v>75</v>
      </c>
      <c r="D15198" s="131">
        <v>1.56</v>
      </c>
      <c r="E15198" s="132">
        <v>410</v>
      </c>
      <c r="F15198" s="132">
        <v>410</v>
      </c>
      <c r="G15198" s="126" t="s">
        <v>13720</v>
      </c>
      <c r="H15198" s="126" t="s">
        <v>20130</v>
      </c>
      <c r="I15198" s="126" t="s">
        <v>20131</v>
      </c>
      <c r="J15198" s="126" t="s">
        <v>26236</v>
      </c>
      <c r="K15198" s="9">
        <f>_xlfn.IFNA(VLOOKUP(Table5[[#This Row],[Section]],SubSill_Tier,2,FALSE),0)</f>
        <v>0</v>
      </c>
      <c r="L15198" s="9" t="str">
        <f t="shared" si="264"/>
        <v>Wall</v>
      </c>
      <c r="M15198" s="205" t="str" cm="1">
        <f t="array" ref="M15198">_xlfn.IFS(NOT(ISERROR(VLOOKUP(Table5[[#This Row],[Section]],TB_notTB,1,FALSE))),"No",LEFT(Table5[[#This Row],[Section]],3)="ETB","PLS",LEFT(Table5[[#This Row],[Section]],1)="7","PDB",NOT(ISBLANK(Table5[[#This Row],[Section]])),"No")</f>
        <v>No</v>
      </c>
    </row>
    <row r="15199" spans="1:13" x14ac:dyDescent="0.25">
      <c r="A15199" s="130" t="s">
        <v>11142</v>
      </c>
      <c r="B15199" s="130" t="s">
        <v>11143</v>
      </c>
      <c r="C15199" s="130" t="s">
        <v>75</v>
      </c>
      <c r="D15199" s="131">
        <v>1.0329999999999999</v>
      </c>
      <c r="E15199" s="132">
        <v>325</v>
      </c>
      <c r="F15199" s="132">
        <v>325</v>
      </c>
      <c r="G15199" s="126" t="s">
        <v>13719</v>
      </c>
      <c r="H15199" s="126" t="s">
        <v>20128</v>
      </c>
      <c r="I15199" s="126" t="s">
        <v>20129</v>
      </c>
      <c r="J15199" s="126" t="s">
        <v>26236</v>
      </c>
      <c r="K15199" s="9">
        <f>_xlfn.IFNA(VLOOKUP(Table5[[#This Row],[Section]],SubSill_Tier,2,FALSE),0)</f>
        <v>0</v>
      </c>
      <c r="L15199" s="9" t="str">
        <f t="shared" si="264"/>
        <v/>
      </c>
      <c r="M15199" s="205" t="str" cm="1">
        <f t="array" ref="M15199">_xlfn.IFS(NOT(ISERROR(VLOOKUP(Table5[[#This Row],[Section]],TB_notTB,1,FALSE))),"No",LEFT(Table5[[#This Row],[Section]],3)="ETB","PLS",LEFT(Table5[[#This Row],[Section]],1)="7","PDB",NOT(ISBLANK(Table5[[#This Row],[Section]])),"No")</f>
        <v>No</v>
      </c>
    </row>
    <row r="15200" spans="1:13" x14ac:dyDescent="0.25">
      <c r="A15200" s="130" t="s">
        <v>11144</v>
      </c>
      <c r="B15200" s="130" t="s">
        <v>11145</v>
      </c>
      <c r="C15200" s="130" t="s">
        <v>75</v>
      </c>
      <c r="D15200" s="131">
        <v>0.14599999999999999</v>
      </c>
      <c r="E15200" s="132">
        <v>100</v>
      </c>
      <c r="F15200" s="132">
        <v>100</v>
      </c>
      <c r="G15200" s="126" t="s">
        <v>13721</v>
      </c>
      <c r="H15200" s="126" t="s">
        <v>20121</v>
      </c>
      <c r="I15200" s="126" t="s">
        <v>20122</v>
      </c>
      <c r="J15200" s="126" t="s">
        <v>26234</v>
      </c>
      <c r="K15200" s="9">
        <f>_xlfn.IFNA(VLOOKUP(Table5[[#This Row],[Section]],SubSill_Tier,2,FALSE),0)</f>
        <v>0</v>
      </c>
      <c r="L15200" s="9" t="str">
        <f t="shared" si="264"/>
        <v/>
      </c>
      <c r="M15200" s="205" t="str" cm="1">
        <f t="array" ref="M15200">_xlfn.IFS(NOT(ISERROR(VLOOKUP(Table5[[#This Row],[Section]],TB_notTB,1,FALSE))),"No",LEFT(Table5[[#This Row],[Section]],3)="ETB","PLS",LEFT(Table5[[#This Row],[Section]],1)="7","PDB",NOT(ISBLANK(Table5[[#This Row],[Section]])),"No")</f>
        <v>No</v>
      </c>
    </row>
    <row r="15201" spans="1:13" x14ac:dyDescent="0.25">
      <c r="A15201" s="130" t="s">
        <v>11146</v>
      </c>
      <c r="B15201" s="130" t="s">
        <v>11147</v>
      </c>
      <c r="C15201" s="130" t="s">
        <v>75</v>
      </c>
      <c r="D15201" s="131">
        <v>0.12</v>
      </c>
      <c r="E15201" s="132">
        <v>41</v>
      </c>
      <c r="F15201" s="132">
        <v>41</v>
      </c>
      <c r="G15201" s="126" t="s">
        <v>13713</v>
      </c>
      <c r="H15201" s="126" t="s">
        <v>20121</v>
      </c>
      <c r="I15201" s="126" t="s">
        <v>20122</v>
      </c>
      <c r="J15201" s="126" t="s">
        <v>26234</v>
      </c>
      <c r="K15201" s="9">
        <f>_xlfn.IFNA(VLOOKUP(Table5[[#This Row],[Section]],SubSill_Tier,2,FALSE),0)</f>
        <v>0</v>
      </c>
      <c r="L15201" s="9" t="str">
        <f t="shared" ref="L15201:L15209" si="265">IFERROR(IF(LEFT(G15201,2)="AI",IF(_xlfn.NUMBERVALUE(IFERROR(LEFT(IF(ISERROR(FIND("X",UPPER(B15201))),UPPER(B15201),RIGHT(UPPER(B15201),LEN(UPPER(B15201))-FIND("~",SUBSTITUTE(UPPER(B15201),"X","~",LEN(UPPER(B15201))-LEN(SUBSTITUTE(UPPER(B15201),"X","")))))),FIND(" ",IF(ISERROR(FIND("X",UPPER(B15201))),UPPER(B15201),RIGHT(UPPER(B15201),LEN(UPPER(B15201))-FIND("~",SUBSTITUTE(UPPER(B15201),"X","~",LEN(UPPER(B15201))-LEN(SUBSTITUTE(UPPER(B15201),"X","")))))),1)-1),IF(ISERROR(FIND("X",UPPER(B15201))),UPPER(B15201),RIGHT(UPPER(B15201),LEN(UPPER(B15201))-FIND("~",SUBSTITUTE(UPPER(B15201),"X","~",LEN(UPPER(B15201))-LEN(SUBSTITUTE(UPPER(B15201),"X",""))))))),".")&gt;=5,"Wall",""),""),"")</f>
        <v/>
      </c>
      <c r="M15201" s="205" t="str" cm="1">
        <f t="array" ref="M15201">_xlfn.IFS(NOT(ISERROR(VLOOKUP(Table5[[#This Row],[Section]],TB_notTB,1,FALSE))),"No",LEFT(Table5[[#This Row],[Section]],3)="ETB","PLS",LEFT(Table5[[#This Row],[Section]],1)="7","PDB",NOT(ISBLANK(Table5[[#This Row],[Section]])),"No")</f>
        <v>No</v>
      </c>
    </row>
    <row r="15202" spans="1:13" x14ac:dyDescent="0.25">
      <c r="A15202" s="130" t="s">
        <v>11148</v>
      </c>
      <c r="B15202" s="130" t="s">
        <v>11149</v>
      </c>
      <c r="C15202" s="130" t="s">
        <v>75</v>
      </c>
      <c r="D15202" s="131">
        <v>7.5190000000000001</v>
      </c>
      <c r="E15202" s="132">
        <v>216</v>
      </c>
      <c r="F15202" s="132">
        <v>216</v>
      </c>
      <c r="G15202" s="126" t="s">
        <v>13715</v>
      </c>
      <c r="H15202" s="126" t="s">
        <v>20141</v>
      </c>
      <c r="I15202" s="126" t="s">
        <v>20142</v>
      </c>
      <c r="J15202" s="126" t="s">
        <v>26244</v>
      </c>
      <c r="K15202" s="9">
        <f>_xlfn.IFNA(VLOOKUP(Table5[[#This Row],[Section]],SubSill_Tier,2,FALSE),0)</f>
        <v>0</v>
      </c>
      <c r="L15202" s="9" t="str">
        <f t="shared" si="265"/>
        <v>Wall</v>
      </c>
      <c r="M15202" s="205" t="str" cm="1">
        <f t="array" ref="M15202">_xlfn.IFS(NOT(ISERROR(VLOOKUP(Table5[[#This Row],[Section]],TB_notTB,1,FALSE))),"No",LEFT(Table5[[#This Row],[Section]],3)="ETB","PLS",LEFT(Table5[[#This Row],[Section]],1)="7","PDB",NOT(ISBLANK(Table5[[#This Row],[Section]])),"No")</f>
        <v>No</v>
      </c>
    </row>
    <row r="15203" spans="1:13" x14ac:dyDescent="0.25">
      <c r="A15203" s="130" t="s">
        <v>11150</v>
      </c>
      <c r="B15203" s="130" t="s">
        <v>11151</v>
      </c>
      <c r="C15203" s="130" t="s">
        <v>75</v>
      </c>
      <c r="D15203" s="131">
        <v>0.15</v>
      </c>
      <c r="E15203" s="132">
        <v>100</v>
      </c>
      <c r="F15203" s="132">
        <v>100</v>
      </c>
      <c r="G15203" s="126" t="s">
        <v>13769</v>
      </c>
      <c r="H15203" s="126" t="s">
        <v>20167</v>
      </c>
      <c r="I15203" s="126" t="s">
        <v>20168</v>
      </c>
      <c r="J15203" s="126" t="s">
        <v>26236</v>
      </c>
      <c r="K15203" s="9">
        <f>_xlfn.IFNA(VLOOKUP(Table5[[#This Row],[Section]],SubSill_Tier,2,FALSE),0)</f>
        <v>0</v>
      </c>
      <c r="L15203" s="9" t="str">
        <f t="shared" si="265"/>
        <v/>
      </c>
      <c r="M15203" s="205" t="str" cm="1">
        <f t="array" ref="M15203">_xlfn.IFS(NOT(ISERROR(VLOOKUP(Table5[[#This Row],[Section]],TB_notTB,1,FALSE))),"No",LEFT(Table5[[#This Row],[Section]],3)="ETB","PLS",LEFT(Table5[[#This Row],[Section]],1)="7","PDB",NOT(ISBLANK(Table5[[#This Row],[Section]])),"No")</f>
        <v>No</v>
      </c>
    </row>
    <row r="15204" spans="1:13" x14ac:dyDescent="0.25">
      <c r="A15204" s="130" t="s">
        <v>11152</v>
      </c>
      <c r="B15204" s="130" t="s">
        <v>11153</v>
      </c>
      <c r="C15204" s="130" t="s">
        <v>75</v>
      </c>
      <c r="D15204" s="131">
        <v>0.41</v>
      </c>
      <c r="E15204" s="132">
        <v>100</v>
      </c>
      <c r="F15204" s="132">
        <v>100</v>
      </c>
      <c r="G15204" s="126" t="s">
        <v>13769</v>
      </c>
      <c r="H15204" s="126" t="s">
        <v>20167</v>
      </c>
      <c r="I15204" s="126" t="s">
        <v>20168</v>
      </c>
      <c r="J15204" s="126" t="s">
        <v>26236</v>
      </c>
      <c r="K15204" s="9">
        <f>_xlfn.IFNA(VLOOKUP(Table5[[#This Row],[Section]],SubSill_Tier,2,FALSE),0)</f>
        <v>0</v>
      </c>
      <c r="L15204" s="9" t="str">
        <f t="shared" si="265"/>
        <v/>
      </c>
      <c r="M15204" s="205" t="str" cm="1">
        <f t="array" ref="M15204">_xlfn.IFS(NOT(ISERROR(VLOOKUP(Table5[[#This Row],[Section]],TB_notTB,1,FALSE))),"No",LEFT(Table5[[#This Row],[Section]],3)="ETB","PLS",LEFT(Table5[[#This Row],[Section]],1)="7","PDB",NOT(ISBLANK(Table5[[#This Row],[Section]])),"No")</f>
        <v>No</v>
      </c>
    </row>
    <row r="15205" spans="1:13" x14ac:dyDescent="0.25">
      <c r="A15205" s="130" t="s">
        <v>11154</v>
      </c>
      <c r="B15205" s="130" t="s">
        <v>11155</v>
      </c>
      <c r="C15205" s="130" t="s">
        <v>75</v>
      </c>
      <c r="D15205" s="131">
        <v>0.08</v>
      </c>
      <c r="E15205" s="132">
        <v>100</v>
      </c>
      <c r="F15205" s="132">
        <v>100</v>
      </c>
      <c r="G15205" s="126" t="s">
        <v>13789</v>
      </c>
      <c r="H15205" s="126" t="s">
        <v>21555</v>
      </c>
      <c r="I15205" s="126" t="s">
        <v>21556</v>
      </c>
      <c r="J15205" s="126" t="s">
        <v>26301</v>
      </c>
      <c r="K15205" s="9">
        <f>_xlfn.IFNA(VLOOKUP(Table5[[#This Row],[Section]],SubSill_Tier,2,FALSE),0)</f>
        <v>0</v>
      </c>
      <c r="L15205" s="9" t="str">
        <f t="shared" si="265"/>
        <v/>
      </c>
      <c r="M15205" s="205" t="str" cm="1">
        <f t="array" ref="M15205">_xlfn.IFS(NOT(ISERROR(VLOOKUP(Table5[[#This Row],[Section]],TB_notTB,1,FALSE))),"No",LEFT(Table5[[#This Row],[Section]],3)="ETB","PLS",LEFT(Table5[[#This Row],[Section]],1)="7","PDB",NOT(ISBLANK(Table5[[#This Row],[Section]])),"No")</f>
        <v>No</v>
      </c>
    </row>
    <row r="15206" spans="1:13" x14ac:dyDescent="0.25">
      <c r="A15206" s="130" t="s">
        <v>11156</v>
      </c>
      <c r="B15206" s="130" t="s">
        <v>11157</v>
      </c>
      <c r="C15206" s="130" t="s">
        <v>75</v>
      </c>
      <c r="D15206" s="131">
        <v>0.36</v>
      </c>
      <c r="E15206" s="132">
        <v>100</v>
      </c>
      <c r="F15206" s="132">
        <v>100</v>
      </c>
      <c r="G15206" s="126" t="s">
        <v>13734</v>
      </c>
      <c r="H15206" s="126" t="s">
        <v>20276</v>
      </c>
      <c r="I15206" s="126" t="s">
        <v>20277</v>
      </c>
      <c r="J15206" s="126" t="s">
        <v>26298</v>
      </c>
      <c r="K15206" s="9">
        <f>_xlfn.IFNA(VLOOKUP(Table5[[#This Row],[Section]],SubSill_Tier,2,FALSE),0)</f>
        <v>0</v>
      </c>
      <c r="L15206" s="9" t="str">
        <f t="shared" si="265"/>
        <v/>
      </c>
      <c r="M15206" s="205" t="str" cm="1">
        <f t="array" ref="M15206">_xlfn.IFS(NOT(ISERROR(VLOOKUP(Table5[[#This Row],[Section]],TB_notTB,1,FALSE))),"No",LEFT(Table5[[#This Row],[Section]],3)="ETB","PLS",LEFT(Table5[[#This Row],[Section]],1)="7","PDB",NOT(ISBLANK(Table5[[#This Row],[Section]])),"No")</f>
        <v>No</v>
      </c>
    </row>
    <row r="15207" spans="1:13" x14ac:dyDescent="0.25">
      <c r="A15207" s="130" t="s">
        <v>11158</v>
      </c>
      <c r="B15207" s="130" t="s">
        <v>27739</v>
      </c>
      <c r="C15207" s="130" t="s">
        <v>75</v>
      </c>
      <c r="D15207" s="131">
        <v>32.258000000000003</v>
      </c>
      <c r="E15207" s="132">
        <v>100</v>
      </c>
      <c r="F15207" s="132">
        <v>100</v>
      </c>
      <c r="G15207" s="126" t="s">
        <v>13734</v>
      </c>
      <c r="H15207" s="126" t="s">
        <v>20145</v>
      </c>
      <c r="I15207" s="126" t="s">
        <v>21070</v>
      </c>
      <c r="J15207" s="126" t="s">
        <v>26268</v>
      </c>
      <c r="K15207" s="9">
        <f>_xlfn.IFNA(VLOOKUP(Table5[[#This Row],[Section]],SubSill_Tier,2,FALSE),0)</f>
        <v>0</v>
      </c>
      <c r="L15207" s="9" t="str">
        <f t="shared" si="265"/>
        <v/>
      </c>
      <c r="M15207" s="205" t="str" cm="1">
        <f t="array" ref="M15207">_xlfn.IFS(NOT(ISERROR(VLOOKUP(Table5[[#This Row],[Section]],TB_notTB,1,FALSE))),"No",LEFT(Table5[[#This Row],[Section]],3)="ETB","PLS",LEFT(Table5[[#This Row],[Section]],1)="7","PDB",NOT(ISBLANK(Table5[[#This Row],[Section]])),"No")</f>
        <v>No</v>
      </c>
    </row>
    <row r="15208" spans="1:13" x14ac:dyDescent="0.25">
      <c r="A15208" s="130" t="s">
        <v>11159</v>
      </c>
      <c r="B15208" s="130" t="s">
        <v>11160</v>
      </c>
      <c r="C15208" s="130" t="s">
        <v>75</v>
      </c>
      <c r="D15208" s="131">
        <v>6.7000000000000004E-2</v>
      </c>
      <c r="E15208" s="132">
        <v>100</v>
      </c>
      <c r="F15208" s="132">
        <v>100</v>
      </c>
      <c r="G15208" s="126" t="s">
        <v>13740</v>
      </c>
      <c r="H15208" s="126" t="s">
        <v>20124</v>
      </c>
      <c r="I15208" s="126" t="s">
        <v>21059</v>
      </c>
      <c r="J15208" s="126" t="s">
        <v>26236</v>
      </c>
      <c r="K15208" s="9">
        <f>_xlfn.IFNA(VLOOKUP(Table5[[#This Row],[Section]],SubSill_Tier,2,FALSE),0)</f>
        <v>0</v>
      </c>
      <c r="L15208" s="9" t="str">
        <f t="shared" si="265"/>
        <v/>
      </c>
      <c r="M15208" s="205" t="str" cm="1">
        <f t="array" ref="M15208">_xlfn.IFS(NOT(ISERROR(VLOOKUP(Table5[[#This Row],[Section]],TB_notTB,1,FALSE))),"No",LEFT(Table5[[#This Row],[Section]],3)="ETB","PLS",LEFT(Table5[[#This Row],[Section]],1)="7","PDB",NOT(ISBLANK(Table5[[#This Row],[Section]])),"No")</f>
        <v>No</v>
      </c>
    </row>
    <row r="15209" spans="1:13" x14ac:dyDescent="0.25">
      <c r="A15209" s="130" t="s">
        <v>11161</v>
      </c>
      <c r="B15209" s="130" t="s">
        <v>11162</v>
      </c>
      <c r="C15209" s="130" t="s">
        <v>75</v>
      </c>
      <c r="D15209" s="131">
        <v>1.4350000000000001</v>
      </c>
      <c r="E15209" s="132">
        <v>100</v>
      </c>
      <c r="F15209" s="132">
        <v>100</v>
      </c>
      <c r="G15209" s="126" t="s">
        <v>13740</v>
      </c>
      <c r="H15209" s="126" t="s">
        <v>20124</v>
      </c>
      <c r="I15209" s="126" t="s">
        <v>21059</v>
      </c>
      <c r="J15209" s="126" t="s">
        <v>26236</v>
      </c>
      <c r="K15209" s="9">
        <f>_xlfn.IFNA(VLOOKUP(Table5[[#This Row],[Section]],SubSill_Tier,2,FALSE),0)</f>
        <v>0</v>
      </c>
      <c r="L15209" s="9" t="str">
        <f t="shared" si="265"/>
        <v/>
      </c>
      <c r="M15209" s="205" t="str" cm="1">
        <f t="array" ref="M15209">_xlfn.IFS(NOT(ISERROR(VLOOKUP(Table5[[#This Row],[Section]],TB_notTB,1,FALSE))),"No",LEFT(Table5[[#This Row],[Section]],3)="ETB","PLS",LEFT(Table5[[#This Row],[Section]],1)="7","PDB",NOT(ISBLANK(Table5[[#This Row],[Section]])),"No")</f>
        <v>No</v>
      </c>
    </row>
    <row r="15210" spans="1:13" x14ac:dyDescent="0.25">
      <c r="A15210" s="130" t="s">
        <v>11163</v>
      </c>
      <c r="B15210" s="130" t="s">
        <v>10996</v>
      </c>
      <c r="C15210" s="130" t="s">
        <v>75</v>
      </c>
      <c r="D15210" s="131">
        <v>0.72</v>
      </c>
      <c r="E15210" s="132">
        <v>100</v>
      </c>
      <c r="F15210" s="132">
        <v>100</v>
      </c>
      <c r="G15210" s="126" t="s">
        <v>13740</v>
      </c>
      <c r="H15210" s="126" t="s">
        <v>20124</v>
      </c>
      <c r="I15210" s="126" t="s">
        <v>21059</v>
      </c>
      <c r="J15210" s="126" t="s">
        <v>26236</v>
      </c>
      <c r="K15210" s="9">
        <f>_xlfn.IFNA(VLOOKUP(Table5[[#This Row],[Section]],SubSill_Tier,2,FALSE),0)</f>
        <v>0</v>
      </c>
      <c r="L15210" s="9" t="str">
        <f t="shared" ref="L15210:L15241" si="266">IFERROR(IF(LEFT(G15210,2)="AI",IF(_xlfn.NUMBERVALUE(IFERROR(LEFT(IF(ISERROR(FIND("X",UPPER(B15210))),UPPER(B15210),RIGHT(UPPER(B15210),LEN(UPPER(B15210))-FIND("~",SUBSTITUTE(UPPER(B15210),"X","~",LEN(UPPER(B15210))-LEN(SUBSTITUTE(UPPER(B15210),"X","")))))),FIND(" ",IF(ISERROR(FIND("X",UPPER(B15210))),UPPER(B15210),RIGHT(UPPER(B15210),LEN(UPPER(B15210))-FIND("~",SUBSTITUTE(UPPER(B15210),"X","~",LEN(UPPER(B15210))-LEN(SUBSTITUTE(UPPER(B15210),"X","")))))),1)-1),IF(ISERROR(FIND("X",UPPER(B15210))),UPPER(B15210),RIGHT(UPPER(B15210),LEN(UPPER(B15210))-FIND("~",SUBSTITUTE(UPPER(B15210),"X","~",LEN(UPPER(B15210))-LEN(SUBSTITUTE(UPPER(B15210),"X",""))))))),".")&gt;=5,"Wall",""),""),"")</f>
        <v/>
      </c>
      <c r="M15210" s="205" t="str" cm="1">
        <f t="array" ref="M15210">_xlfn.IFS(NOT(ISERROR(VLOOKUP(Table5[[#This Row],[Section]],TB_notTB,1,FALSE))),"No",LEFT(Table5[[#This Row],[Section]],3)="ETB","PLS",LEFT(Table5[[#This Row],[Section]],1)="7","PDB",NOT(ISBLANK(Table5[[#This Row],[Section]])),"No")</f>
        <v>No</v>
      </c>
    </row>
    <row r="15211" spans="1:13" x14ac:dyDescent="0.25">
      <c r="A15211" s="130" t="s">
        <v>11164</v>
      </c>
      <c r="B15211" s="130" t="s">
        <v>11165</v>
      </c>
      <c r="C15211" s="130" t="s">
        <v>75</v>
      </c>
      <c r="D15211" s="131">
        <v>1.2110000000000001</v>
      </c>
      <c r="E15211" s="132">
        <v>240</v>
      </c>
      <c r="F15211" s="132">
        <v>240</v>
      </c>
      <c r="G15211" s="126" t="s">
        <v>13717</v>
      </c>
      <c r="H15211" s="126" t="s">
        <v>20125</v>
      </c>
      <c r="I15211" s="126" t="s">
        <v>20126</v>
      </c>
      <c r="J15211" s="126" t="s">
        <v>26236</v>
      </c>
      <c r="K15211" s="9">
        <f>_xlfn.IFNA(VLOOKUP(Table5[[#This Row],[Section]],SubSill_Tier,2,FALSE),0)</f>
        <v>0</v>
      </c>
      <c r="L15211" s="9" t="str">
        <f t="shared" si="266"/>
        <v/>
      </c>
      <c r="M15211" s="205" t="str" cm="1">
        <f t="array" ref="M15211">_xlfn.IFS(NOT(ISERROR(VLOOKUP(Table5[[#This Row],[Section]],TB_notTB,1,FALSE))),"No",LEFT(Table5[[#This Row],[Section]],3)="ETB","PLS",LEFT(Table5[[#This Row],[Section]],1)="7","PDB",NOT(ISBLANK(Table5[[#This Row],[Section]])),"No")</f>
        <v>No</v>
      </c>
    </row>
    <row r="15212" spans="1:13" x14ac:dyDescent="0.25">
      <c r="A15212" s="130" t="s">
        <v>11166</v>
      </c>
      <c r="B15212" s="130" t="s">
        <v>11167</v>
      </c>
      <c r="C15212" s="130" t="s">
        <v>75</v>
      </c>
      <c r="D15212" s="131">
        <v>0.41</v>
      </c>
      <c r="E15212" s="132">
        <v>100</v>
      </c>
      <c r="F15212" s="132">
        <v>100</v>
      </c>
      <c r="G15212" s="126" t="s">
        <v>13769</v>
      </c>
      <c r="H15212" s="126" t="s">
        <v>20167</v>
      </c>
      <c r="I15212" s="126" t="s">
        <v>20168</v>
      </c>
      <c r="J15212" s="126" t="s">
        <v>26236</v>
      </c>
      <c r="K15212" s="9">
        <f>_xlfn.IFNA(VLOOKUP(Table5[[#This Row],[Section]],SubSill_Tier,2,FALSE),0)</f>
        <v>0</v>
      </c>
      <c r="L15212" s="9" t="str">
        <f t="shared" si="266"/>
        <v/>
      </c>
      <c r="M15212" s="205" t="str" cm="1">
        <f t="array" ref="M15212">_xlfn.IFS(NOT(ISERROR(VLOOKUP(Table5[[#This Row],[Section]],TB_notTB,1,FALSE))),"No",LEFT(Table5[[#This Row],[Section]],3)="ETB","PLS",LEFT(Table5[[#This Row],[Section]],1)="7","PDB",NOT(ISBLANK(Table5[[#This Row],[Section]])),"No")</f>
        <v>No</v>
      </c>
    </row>
    <row r="15213" spans="1:13" x14ac:dyDescent="0.25">
      <c r="A15213" s="130" t="s">
        <v>11168</v>
      </c>
      <c r="B15213" s="130" t="s">
        <v>11169</v>
      </c>
      <c r="C15213" s="130" t="s">
        <v>75</v>
      </c>
      <c r="D15213" s="131">
        <v>0.40899999999999997</v>
      </c>
      <c r="E15213" s="132">
        <v>205</v>
      </c>
      <c r="F15213" s="132">
        <v>116</v>
      </c>
      <c r="G15213" s="126" t="s">
        <v>13721</v>
      </c>
      <c r="H15213" s="126" t="s">
        <v>20121</v>
      </c>
      <c r="I15213" s="126" t="s">
        <v>20122</v>
      </c>
      <c r="J15213" s="126" t="s">
        <v>26234</v>
      </c>
      <c r="K15213" s="9">
        <f>_xlfn.IFNA(VLOOKUP(Table5[[#This Row],[Section]],SubSill_Tier,2,FALSE),0)</f>
        <v>0</v>
      </c>
      <c r="L15213" s="9" t="str">
        <f t="shared" si="266"/>
        <v/>
      </c>
      <c r="M15213" s="205" t="str" cm="1">
        <f t="array" ref="M15213">_xlfn.IFS(NOT(ISERROR(VLOOKUP(Table5[[#This Row],[Section]],TB_notTB,1,FALSE))),"No",LEFT(Table5[[#This Row],[Section]],3)="ETB","PLS",LEFT(Table5[[#This Row],[Section]],1)="7","PDB",NOT(ISBLANK(Table5[[#This Row],[Section]])),"No")</f>
        <v>No</v>
      </c>
    </row>
    <row r="15214" spans="1:13" x14ac:dyDescent="0.25">
      <c r="A15214" s="130" t="s">
        <v>11170</v>
      </c>
      <c r="B15214" s="130" t="s">
        <v>11171</v>
      </c>
      <c r="C15214" s="130" t="s">
        <v>75</v>
      </c>
      <c r="D15214" s="131">
        <v>1.1819999999999999</v>
      </c>
      <c r="E15214" s="132">
        <v>100</v>
      </c>
      <c r="F15214" s="132">
        <v>100</v>
      </c>
      <c r="G15214" s="126" t="s">
        <v>13713</v>
      </c>
      <c r="H15214" s="126" t="s">
        <v>20167</v>
      </c>
      <c r="I15214" s="126" t="s">
        <v>20168</v>
      </c>
      <c r="J15214" s="126" t="s">
        <v>26236</v>
      </c>
      <c r="K15214" s="9">
        <f>_xlfn.IFNA(VLOOKUP(Table5[[#This Row],[Section]],SubSill_Tier,2,FALSE),0)</f>
        <v>0</v>
      </c>
      <c r="L15214" s="9" t="str">
        <f t="shared" si="266"/>
        <v/>
      </c>
      <c r="M15214" s="205" t="str" cm="1">
        <f t="array" ref="M15214">_xlfn.IFS(NOT(ISERROR(VLOOKUP(Table5[[#This Row],[Section]],TB_notTB,1,FALSE))),"No",LEFT(Table5[[#This Row],[Section]],3)="ETB","PLS",LEFT(Table5[[#This Row],[Section]],1)="7","PDB",NOT(ISBLANK(Table5[[#This Row],[Section]])),"No")</f>
        <v>No</v>
      </c>
    </row>
    <row r="15215" spans="1:13" x14ac:dyDescent="0.25">
      <c r="A15215" s="130" t="s">
        <v>11172</v>
      </c>
      <c r="B15215" s="130" t="s">
        <v>2693</v>
      </c>
      <c r="C15215" s="130" t="s">
        <v>75</v>
      </c>
      <c r="D15215" s="131">
        <v>0.26900000000000002</v>
      </c>
      <c r="E15215" s="132">
        <v>100</v>
      </c>
      <c r="F15215" s="132">
        <v>100</v>
      </c>
      <c r="G15215" s="126" t="s">
        <v>13750</v>
      </c>
      <c r="H15215" s="126" t="s">
        <v>20121</v>
      </c>
      <c r="I15215" s="126" t="s">
        <v>20122</v>
      </c>
      <c r="J15215" s="126" t="s">
        <v>26234</v>
      </c>
      <c r="K15215" s="9">
        <f>_xlfn.IFNA(VLOOKUP(Table5[[#This Row],[Section]],SubSill_Tier,2,FALSE),0)</f>
        <v>0</v>
      </c>
      <c r="L15215" s="9" t="str">
        <f t="shared" si="266"/>
        <v/>
      </c>
      <c r="M15215" s="205" t="str" cm="1">
        <f t="array" ref="M15215">_xlfn.IFS(NOT(ISERROR(VLOOKUP(Table5[[#This Row],[Section]],TB_notTB,1,FALSE))),"No",LEFT(Table5[[#This Row],[Section]],3)="ETB","PLS",LEFT(Table5[[#This Row],[Section]],1)="7","PDB",NOT(ISBLANK(Table5[[#This Row],[Section]])),"No")</f>
        <v>No</v>
      </c>
    </row>
    <row r="15216" spans="1:13" x14ac:dyDescent="0.25">
      <c r="A15216" s="130" t="s">
        <v>11173</v>
      </c>
      <c r="B15216" s="130" t="s">
        <v>11174</v>
      </c>
      <c r="C15216" s="130" t="s">
        <v>75</v>
      </c>
      <c r="D15216" s="131">
        <v>4.2000000000000003E-2</v>
      </c>
      <c r="E15216" s="132">
        <v>100</v>
      </c>
      <c r="F15216" s="132">
        <v>100</v>
      </c>
      <c r="G15216" s="126" t="s">
        <v>13740</v>
      </c>
      <c r="H15216" s="126" t="s">
        <v>20124</v>
      </c>
      <c r="I15216" s="126" t="s">
        <v>21059</v>
      </c>
      <c r="J15216" s="126" t="s">
        <v>26236</v>
      </c>
      <c r="K15216" s="9">
        <f>_xlfn.IFNA(VLOOKUP(Table5[[#This Row],[Section]],SubSill_Tier,2,FALSE),0)</f>
        <v>0</v>
      </c>
      <c r="L15216" s="9" t="str">
        <f t="shared" si="266"/>
        <v/>
      </c>
      <c r="M15216" s="205" t="str" cm="1">
        <f t="array" ref="M15216">_xlfn.IFS(NOT(ISERROR(VLOOKUP(Table5[[#This Row],[Section]],TB_notTB,1,FALSE))),"No",LEFT(Table5[[#This Row],[Section]],3)="ETB","PLS",LEFT(Table5[[#This Row],[Section]],1)="7","PDB",NOT(ISBLANK(Table5[[#This Row],[Section]])),"No")</f>
        <v>No</v>
      </c>
    </row>
    <row r="15217" spans="1:13" x14ac:dyDescent="0.25">
      <c r="A15217" s="130" t="s">
        <v>11175</v>
      </c>
      <c r="B15217" s="130" t="s">
        <v>11176</v>
      </c>
      <c r="C15217" s="130" t="s">
        <v>75</v>
      </c>
      <c r="D15217" s="131">
        <v>99.998999999999995</v>
      </c>
      <c r="E15217" s="132">
        <v>100</v>
      </c>
      <c r="F15217" s="132">
        <v>100</v>
      </c>
      <c r="G15217" s="126" t="s">
        <v>13734</v>
      </c>
      <c r="H15217" s="126" t="s">
        <v>20276</v>
      </c>
      <c r="I15217" s="126" t="s">
        <v>20277</v>
      </c>
      <c r="J15217" s="126" t="s">
        <v>26395</v>
      </c>
      <c r="K15217" s="9">
        <f>_xlfn.IFNA(VLOOKUP(Table5[[#This Row],[Section]],SubSill_Tier,2,FALSE),0)</f>
        <v>0</v>
      </c>
      <c r="L15217" s="9" t="str">
        <f t="shared" si="266"/>
        <v/>
      </c>
      <c r="M15217" s="205" t="str" cm="1">
        <f t="array" ref="M15217">_xlfn.IFS(NOT(ISERROR(VLOOKUP(Table5[[#This Row],[Section]],TB_notTB,1,FALSE))),"No",LEFT(Table5[[#This Row],[Section]],3)="ETB","PLS",LEFT(Table5[[#This Row],[Section]],1)="7","PDB",NOT(ISBLANK(Table5[[#This Row],[Section]])),"No")</f>
        <v>No</v>
      </c>
    </row>
    <row r="15218" spans="1:13" x14ac:dyDescent="0.25">
      <c r="A15218" s="130" t="s">
        <v>11177</v>
      </c>
      <c r="B15218" s="130" t="s">
        <v>11178</v>
      </c>
      <c r="C15218" s="130" t="s">
        <v>75</v>
      </c>
      <c r="D15218" s="131">
        <v>2.528</v>
      </c>
      <c r="E15218" s="132">
        <v>544</v>
      </c>
      <c r="F15218" s="132">
        <v>544</v>
      </c>
      <c r="G15218" s="126" t="s">
        <v>13721</v>
      </c>
      <c r="H15218" s="126" t="s">
        <v>20121</v>
      </c>
      <c r="I15218" s="126" t="s">
        <v>20122</v>
      </c>
      <c r="J15218" s="126" t="s">
        <v>26234</v>
      </c>
      <c r="K15218" s="9">
        <f>_xlfn.IFNA(VLOOKUP(Table5[[#This Row],[Section]],SubSill_Tier,2,FALSE),0)</f>
        <v>0</v>
      </c>
      <c r="L15218" s="9" t="str">
        <f t="shared" si="266"/>
        <v/>
      </c>
      <c r="M15218" s="205" t="str" cm="1">
        <f t="array" ref="M15218">_xlfn.IFS(NOT(ISERROR(VLOOKUP(Table5[[#This Row],[Section]],TB_notTB,1,FALSE))),"No",LEFT(Table5[[#This Row],[Section]],3)="ETB","PLS",LEFT(Table5[[#This Row],[Section]],1)="7","PDB",NOT(ISBLANK(Table5[[#This Row],[Section]])),"No")</f>
        <v>No</v>
      </c>
    </row>
    <row r="15219" spans="1:13" x14ac:dyDescent="0.25">
      <c r="A15219" s="130" t="s">
        <v>11179</v>
      </c>
      <c r="B15219" s="130" t="s">
        <v>11180</v>
      </c>
      <c r="C15219" s="130" t="s">
        <v>75</v>
      </c>
      <c r="D15219" s="131">
        <v>0.46700000000000003</v>
      </c>
      <c r="E15219" s="132">
        <v>100</v>
      </c>
      <c r="F15219" s="132">
        <v>100</v>
      </c>
      <c r="G15219" s="126" t="s">
        <v>13740</v>
      </c>
      <c r="H15219" s="126" t="s">
        <v>20124</v>
      </c>
      <c r="I15219" s="126" t="s">
        <v>21059</v>
      </c>
      <c r="J15219" s="126" t="s">
        <v>26236</v>
      </c>
      <c r="K15219" s="9">
        <f>_xlfn.IFNA(VLOOKUP(Table5[[#This Row],[Section]],SubSill_Tier,2,FALSE),0)</f>
        <v>0</v>
      </c>
      <c r="L15219" s="9" t="str">
        <f t="shared" si="266"/>
        <v/>
      </c>
      <c r="M15219" s="205" t="str" cm="1">
        <f t="array" ref="M15219">_xlfn.IFS(NOT(ISERROR(VLOOKUP(Table5[[#This Row],[Section]],TB_notTB,1,FALSE))),"No",LEFT(Table5[[#This Row],[Section]],3)="ETB","PLS",LEFT(Table5[[#This Row],[Section]],1)="7","PDB",NOT(ISBLANK(Table5[[#This Row],[Section]])),"No")</f>
        <v>No</v>
      </c>
    </row>
    <row r="15220" spans="1:13" x14ac:dyDescent="0.25">
      <c r="A15220" s="130" t="s">
        <v>11181</v>
      </c>
      <c r="B15220" s="130" t="s">
        <v>11182</v>
      </c>
      <c r="C15220" s="130" t="s">
        <v>75</v>
      </c>
      <c r="D15220" s="131">
        <v>8.5999999999999993E-2</v>
      </c>
      <c r="E15220" s="132">
        <v>100</v>
      </c>
      <c r="F15220" s="132">
        <v>100</v>
      </c>
      <c r="G15220" s="126" t="s">
        <v>13734</v>
      </c>
      <c r="H15220" s="126" t="s">
        <v>20145</v>
      </c>
      <c r="I15220" s="126" t="s">
        <v>21070</v>
      </c>
      <c r="J15220" s="126" t="s">
        <v>26236</v>
      </c>
      <c r="K15220" s="9">
        <f>_xlfn.IFNA(VLOOKUP(Table5[[#This Row],[Section]],SubSill_Tier,2,FALSE),0)</f>
        <v>0</v>
      </c>
      <c r="L15220" s="9" t="str">
        <f t="shared" si="266"/>
        <v/>
      </c>
      <c r="M15220" s="205" t="str" cm="1">
        <f t="array" ref="M15220">_xlfn.IFS(NOT(ISERROR(VLOOKUP(Table5[[#This Row],[Section]],TB_notTB,1,FALSE))),"No",LEFT(Table5[[#This Row],[Section]],3)="ETB","PLS",LEFT(Table5[[#This Row],[Section]],1)="7","PDB",NOT(ISBLANK(Table5[[#This Row],[Section]])),"No")</f>
        <v>No</v>
      </c>
    </row>
    <row r="15221" spans="1:13" x14ac:dyDescent="0.25">
      <c r="A15221" s="130" t="s">
        <v>11183</v>
      </c>
      <c r="B15221" s="130" t="s">
        <v>17222</v>
      </c>
      <c r="C15221" s="130" t="s">
        <v>75</v>
      </c>
      <c r="D15221" s="131">
        <v>2.9380000000000002</v>
      </c>
      <c r="E15221" s="132">
        <v>398</v>
      </c>
      <c r="F15221" s="132">
        <v>398</v>
      </c>
      <c r="G15221" s="126" t="s">
        <v>13724</v>
      </c>
      <c r="H15221" s="126" t="s">
        <v>20121</v>
      </c>
      <c r="I15221" s="126" t="s">
        <v>20122</v>
      </c>
      <c r="J15221" s="126" t="s">
        <v>26234</v>
      </c>
      <c r="K15221" s="9">
        <f>_xlfn.IFNA(VLOOKUP(Table5[[#This Row],[Section]],SubSill_Tier,2,FALSE),0)</f>
        <v>0</v>
      </c>
      <c r="L15221" s="9" t="str">
        <f t="shared" si="266"/>
        <v/>
      </c>
      <c r="M15221" s="205" t="str" cm="1">
        <f t="array" ref="M15221">_xlfn.IFS(NOT(ISERROR(VLOOKUP(Table5[[#This Row],[Section]],TB_notTB,1,FALSE))),"No",LEFT(Table5[[#This Row],[Section]],3)="ETB","PLS",LEFT(Table5[[#This Row],[Section]],1)="7","PDB",NOT(ISBLANK(Table5[[#This Row],[Section]])),"No")</f>
        <v>No</v>
      </c>
    </row>
    <row r="15222" spans="1:13" x14ac:dyDescent="0.25">
      <c r="A15222" s="130" t="s">
        <v>11184</v>
      </c>
      <c r="B15222" s="130" t="s">
        <v>11185</v>
      </c>
      <c r="C15222" s="130" t="s">
        <v>75</v>
      </c>
      <c r="D15222" s="131">
        <v>1.595</v>
      </c>
      <c r="E15222" s="132">
        <v>132</v>
      </c>
      <c r="F15222" s="132">
        <v>132</v>
      </c>
      <c r="G15222" s="126" t="s">
        <v>13785</v>
      </c>
      <c r="H15222" s="126" t="s">
        <v>20121</v>
      </c>
      <c r="I15222" s="126" t="s">
        <v>20122</v>
      </c>
      <c r="J15222" s="126" t="s">
        <v>26234</v>
      </c>
      <c r="K15222" s="9">
        <f>_xlfn.IFNA(VLOOKUP(Table5[[#This Row],[Section]],SubSill_Tier,2,FALSE),0)</f>
        <v>0</v>
      </c>
      <c r="L15222" s="9" t="str">
        <f t="shared" si="266"/>
        <v/>
      </c>
      <c r="M15222" s="205" t="str" cm="1">
        <f t="array" ref="M15222">_xlfn.IFS(NOT(ISERROR(VLOOKUP(Table5[[#This Row],[Section]],TB_notTB,1,FALSE))),"No",LEFT(Table5[[#This Row],[Section]],3)="ETB","PLS",LEFT(Table5[[#This Row],[Section]],1)="7","PDB",NOT(ISBLANK(Table5[[#This Row],[Section]])),"No")</f>
        <v>No</v>
      </c>
    </row>
    <row r="15223" spans="1:13" x14ac:dyDescent="0.25">
      <c r="A15223" s="130" t="s">
        <v>11186</v>
      </c>
      <c r="B15223" s="130" t="s">
        <v>11187</v>
      </c>
      <c r="C15223" s="130" t="s">
        <v>75</v>
      </c>
      <c r="D15223" s="131">
        <v>0.25</v>
      </c>
      <c r="E15223" s="132">
        <v>100</v>
      </c>
      <c r="F15223" s="132">
        <v>100</v>
      </c>
      <c r="G15223" s="126" t="s">
        <v>13740</v>
      </c>
      <c r="H15223" s="126" t="s">
        <v>20124</v>
      </c>
      <c r="I15223" s="126" t="s">
        <v>21059</v>
      </c>
      <c r="J15223" s="126" t="s">
        <v>26235</v>
      </c>
      <c r="K15223" s="9">
        <f>_xlfn.IFNA(VLOOKUP(Table5[[#This Row],[Section]],SubSill_Tier,2,FALSE),0)</f>
        <v>0</v>
      </c>
      <c r="L15223" s="9" t="str">
        <f t="shared" si="266"/>
        <v/>
      </c>
      <c r="M15223" s="205" t="str" cm="1">
        <f t="array" ref="M15223">_xlfn.IFS(NOT(ISERROR(VLOOKUP(Table5[[#This Row],[Section]],TB_notTB,1,FALSE))),"No",LEFT(Table5[[#This Row],[Section]],3)="ETB","PLS",LEFT(Table5[[#This Row],[Section]],1)="7","PDB",NOT(ISBLANK(Table5[[#This Row],[Section]])),"No")</f>
        <v>No</v>
      </c>
    </row>
    <row r="15224" spans="1:13" x14ac:dyDescent="0.25">
      <c r="A15224" s="130" t="s">
        <v>11188</v>
      </c>
      <c r="B15224" s="130" t="s">
        <v>11189</v>
      </c>
      <c r="C15224" s="130" t="s">
        <v>75</v>
      </c>
      <c r="D15224" s="131">
        <v>1.8560000000000001</v>
      </c>
      <c r="E15224" s="132">
        <v>441</v>
      </c>
      <c r="F15224" s="132">
        <v>441</v>
      </c>
      <c r="G15224" s="126" t="s">
        <v>13724</v>
      </c>
      <c r="H15224" s="126" t="s">
        <v>20121</v>
      </c>
      <c r="I15224" s="126" t="s">
        <v>20122</v>
      </c>
      <c r="J15224" s="126" t="s">
        <v>26234</v>
      </c>
      <c r="K15224" s="9">
        <f>_xlfn.IFNA(VLOOKUP(Table5[[#This Row],[Section]],SubSill_Tier,2,FALSE),0)</f>
        <v>0</v>
      </c>
      <c r="L15224" s="9" t="str">
        <f t="shared" si="266"/>
        <v/>
      </c>
      <c r="M15224" s="205" t="str" cm="1">
        <f t="array" ref="M15224">_xlfn.IFS(NOT(ISERROR(VLOOKUP(Table5[[#This Row],[Section]],TB_notTB,1,FALSE))),"No",LEFT(Table5[[#This Row],[Section]],3)="ETB","PLS",LEFT(Table5[[#This Row],[Section]],1)="7","PDB",NOT(ISBLANK(Table5[[#This Row],[Section]])),"No")</f>
        <v>No</v>
      </c>
    </row>
    <row r="15225" spans="1:13" x14ac:dyDescent="0.25">
      <c r="A15225" s="130" t="s">
        <v>11190</v>
      </c>
      <c r="B15225" s="130" t="s">
        <v>11191</v>
      </c>
      <c r="C15225" s="130" t="s">
        <v>75</v>
      </c>
      <c r="D15225" s="131">
        <v>0.28399999999999997</v>
      </c>
      <c r="E15225" s="132">
        <v>82</v>
      </c>
      <c r="F15225" s="132">
        <v>82</v>
      </c>
      <c r="G15225" s="126" t="s">
        <v>13785</v>
      </c>
      <c r="H15225" s="126" t="s">
        <v>20121</v>
      </c>
      <c r="I15225" s="126" t="s">
        <v>20122</v>
      </c>
      <c r="J15225" s="126" t="s">
        <v>26234</v>
      </c>
      <c r="K15225" s="9">
        <f>_xlfn.IFNA(VLOOKUP(Table5[[#This Row],[Section]],SubSill_Tier,2,FALSE),0)</f>
        <v>0</v>
      </c>
      <c r="L15225" s="9" t="str">
        <f t="shared" si="266"/>
        <v/>
      </c>
      <c r="M15225" s="205" t="str" cm="1">
        <f t="array" ref="M15225">_xlfn.IFS(NOT(ISERROR(VLOOKUP(Table5[[#This Row],[Section]],TB_notTB,1,FALSE))),"No",LEFT(Table5[[#This Row],[Section]],3)="ETB","PLS",LEFT(Table5[[#This Row],[Section]],1)="7","PDB",NOT(ISBLANK(Table5[[#This Row],[Section]])),"No")</f>
        <v>No</v>
      </c>
    </row>
    <row r="15226" spans="1:13" x14ac:dyDescent="0.25">
      <c r="A15226" s="130" t="s">
        <v>11192</v>
      </c>
      <c r="B15226" s="130" t="s">
        <v>11193</v>
      </c>
      <c r="C15226" s="130" t="s">
        <v>75</v>
      </c>
      <c r="D15226" s="131">
        <v>0.42199999999999999</v>
      </c>
      <c r="E15226" s="132">
        <v>157</v>
      </c>
      <c r="F15226" s="132">
        <v>157</v>
      </c>
      <c r="G15226" s="126" t="s">
        <v>13716</v>
      </c>
      <c r="H15226" s="126" t="s">
        <v>20167</v>
      </c>
      <c r="I15226" s="126" t="s">
        <v>20168</v>
      </c>
      <c r="J15226" s="126" t="s">
        <v>26236</v>
      </c>
      <c r="K15226" s="9">
        <f>_xlfn.IFNA(VLOOKUP(Table5[[#This Row],[Section]],SubSill_Tier,2,FALSE),0)</f>
        <v>0</v>
      </c>
      <c r="L15226" s="9" t="str">
        <f t="shared" si="266"/>
        <v/>
      </c>
      <c r="M15226" s="205" t="str" cm="1">
        <f t="array" ref="M15226">_xlfn.IFS(NOT(ISERROR(VLOOKUP(Table5[[#This Row],[Section]],TB_notTB,1,FALSE))),"No",LEFT(Table5[[#This Row],[Section]],3)="ETB","PLS",LEFT(Table5[[#This Row],[Section]],1)="7","PDB",NOT(ISBLANK(Table5[[#This Row],[Section]])),"No")</f>
        <v>No</v>
      </c>
    </row>
    <row r="15227" spans="1:13" x14ac:dyDescent="0.25">
      <c r="A15227" s="130" t="s">
        <v>11194</v>
      </c>
      <c r="B15227" s="130" t="s">
        <v>11195</v>
      </c>
      <c r="C15227" s="130" t="s">
        <v>75</v>
      </c>
      <c r="D15227" s="131">
        <v>77.241</v>
      </c>
      <c r="E15227" s="132">
        <v>599</v>
      </c>
      <c r="F15227" s="132">
        <v>599</v>
      </c>
      <c r="G15227" s="126" t="s">
        <v>13734</v>
      </c>
      <c r="H15227" s="126" t="s">
        <v>20276</v>
      </c>
      <c r="I15227" s="126" t="s">
        <v>20277</v>
      </c>
      <c r="J15227" s="126" t="s">
        <v>26395</v>
      </c>
      <c r="K15227" s="9">
        <f>_xlfn.IFNA(VLOOKUP(Table5[[#This Row],[Section]],SubSill_Tier,2,FALSE),0)</f>
        <v>0</v>
      </c>
      <c r="L15227" s="9" t="str">
        <f t="shared" si="266"/>
        <v/>
      </c>
      <c r="M15227" s="205" t="str" cm="1">
        <f t="array" ref="M15227">_xlfn.IFS(NOT(ISERROR(VLOOKUP(Table5[[#This Row],[Section]],TB_notTB,1,FALSE))),"No",LEFT(Table5[[#This Row],[Section]],3)="ETB","PLS",LEFT(Table5[[#This Row],[Section]],1)="7","PDB",NOT(ISBLANK(Table5[[#This Row],[Section]])),"No")</f>
        <v>No</v>
      </c>
    </row>
    <row r="15228" spans="1:13" x14ac:dyDescent="0.25">
      <c r="A15228" s="130" t="s">
        <v>11196</v>
      </c>
      <c r="B15228" s="130" t="s">
        <v>11197</v>
      </c>
      <c r="C15228" s="130" t="s">
        <v>75</v>
      </c>
      <c r="D15228" s="131">
        <v>0.316</v>
      </c>
      <c r="E15228" s="132">
        <v>169</v>
      </c>
      <c r="F15228" s="132">
        <v>169</v>
      </c>
      <c r="G15228" s="126" t="s">
        <v>13721</v>
      </c>
      <c r="H15228" s="126" t="s">
        <v>21068</v>
      </c>
      <c r="I15228" s="126" t="s">
        <v>21069</v>
      </c>
      <c r="J15228" s="126" t="s">
        <v>26233</v>
      </c>
      <c r="K15228" s="9">
        <f>_xlfn.IFNA(VLOOKUP(Table5[[#This Row],[Section]],SubSill_Tier,2,FALSE),0)</f>
        <v>0</v>
      </c>
      <c r="L15228" s="9" t="str">
        <f t="shared" si="266"/>
        <v/>
      </c>
      <c r="M15228" s="205" t="str" cm="1">
        <f t="array" ref="M15228">_xlfn.IFS(NOT(ISERROR(VLOOKUP(Table5[[#This Row],[Section]],TB_notTB,1,FALSE))),"No",LEFT(Table5[[#This Row],[Section]],3)="ETB","PLS",LEFT(Table5[[#This Row],[Section]],1)="7","PDB",NOT(ISBLANK(Table5[[#This Row],[Section]])),"No")</f>
        <v>No</v>
      </c>
    </row>
    <row r="15229" spans="1:13" x14ac:dyDescent="0.25">
      <c r="A15229" s="130" t="s">
        <v>11198</v>
      </c>
      <c r="B15229" s="130" t="s">
        <v>11199</v>
      </c>
      <c r="C15229" s="130" t="s">
        <v>75</v>
      </c>
      <c r="D15229" s="131">
        <v>0.36499999999999999</v>
      </c>
      <c r="E15229" s="132">
        <v>183</v>
      </c>
      <c r="F15229" s="132">
        <v>183</v>
      </c>
      <c r="G15229" s="126" t="s">
        <v>13721</v>
      </c>
      <c r="H15229" s="126" t="s">
        <v>21068</v>
      </c>
      <c r="I15229" s="126" t="s">
        <v>21069</v>
      </c>
      <c r="J15229" s="126" t="s">
        <v>26233</v>
      </c>
      <c r="K15229" s="9">
        <f>_xlfn.IFNA(VLOOKUP(Table5[[#This Row],[Section]],SubSill_Tier,2,FALSE),0)</f>
        <v>0</v>
      </c>
      <c r="L15229" s="9" t="str">
        <f t="shared" si="266"/>
        <v/>
      </c>
      <c r="M15229" s="205" t="str" cm="1">
        <f t="array" ref="M15229">_xlfn.IFS(NOT(ISERROR(VLOOKUP(Table5[[#This Row],[Section]],TB_notTB,1,FALSE))),"No",LEFT(Table5[[#This Row],[Section]],3)="ETB","PLS",LEFT(Table5[[#This Row],[Section]],1)="7","PDB",NOT(ISBLANK(Table5[[#This Row],[Section]])),"No")</f>
        <v>No</v>
      </c>
    </row>
    <row r="15230" spans="1:13" x14ac:dyDescent="0.25">
      <c r="A15230" s="130" t="s">
        <v>11200</v>
      </c>
      <c r="B15230" s="130" t="s">
        <v>11201</v>
      </c>
      <c r="C15230" s="130" t="s">
        <v>75</v>
      </c>
      <c r="D15230" s="131">
        <v>0.73199999999999998</v>
      </c>
      <c r="E15230" s="132">
        <v>304</v>
      </c>
      <c r="F15230" s="132">
        <v>304</v>
      </c>
      <c r="G15230" s="126" t="s">
        <v>13715</v>
      </c>
      <c r="H15230" s="126" t="s">
        <v>20123</v>
      </c>
      <c r="I15230" s="126" t="s">
        <v>21058</v>
      </c>
      <c r="J15230" s="126" t="s">
        <v>26235</v>
      </c>
      <c r="K15230" s="9">
        <f>_xlfn.IFNA(VLOOKUP(Table5[[#This Row],[Section]],SubSill_Tier,2,FALSE),0)</f>
        <v>0</v>
      </c>
      <c r="L15230" s="9" t="str">
        <f t="shared" si="266"/>
        <v/>
      </c>
      <c r="M15230" s="205" t="str" cm="1">
        <f t="array" ref="M15230">_xlfn.IFS(NOT(ISERROR(VLOOKUP(Table5[[#This Row],[Section]],TB_notTB,1,FALSE))),"No",LEFT(Table5[[#This Row],[Section]],3)="ETB","PLS",LEFT(Table5[[#This Row],[Section]],1)="7","PDB",NOT(ISBLANK(Table5[[#This Row],[Section]])),"No")</f>
        <v>No</v>
      </c>
    </row>
    <row r="15231" spans="1:13" x14ac:dyDescent="0.25">
      <c r="A15231" s="130" t="s">
        <v>11202</v>
      </c>
      <c r="B15231" s="130" t="s">
        <v>11203</v>
      </c>
      <c r="C15231" s="130" t="s">
        <v>75</v>
      </c>
      <c r="D15231" s="131">
        <v>1.7669999999999999</v>
      </c>
      <c r="E15231" s="132">
        <v>393</v>
      </c>
      <c r="F15231" s="132">
        <v>393</v>
      </c>
      <c r="G15231" s="126" t="s">
        <v>13719</v>
      </c>
      <c r="H15231" s="126" t="s">
        <v>20128</v>
      </c>
      <c r="I15231" s="126" t="s">
        <v>20129</v>
      </c>
      <c r="J15231" s="126" t="s">
        <v>26236</v>
      </c>
      <c r="K15231" s="9">
        <f>_xlfn.IFNA(VLOOKUP(Table5[[#This Row],[Section]],SubSill_Tier,2,FALSE),0)</f>
        <v>0</v>
      </c>
      <c r="L15231" s="9" t="str">
        <f t="shared" si="266"/>
        <v/>
      </c>
      <c r="M15231" s="205" t="str" cm="1">
        <f t="array" ref="M15231">_xlfn.IFS(NOT(ISERROR(VLOOKUP(Table5[[#This Row],[Section]],TB_notTB,1,FALSE))),"No",LEFT(Table5[[#This Row],[Section]],3)="ETB","PLS",LEFT(Table5[[#This Row],[Section]],1)="7","PDB",NOT(ISBLANK(Table5[[#This Row],[Section]])),"No")</f>
        <v>No</v>
      </c>
    </row>
    <row r="15232" spans="1:13" x14ac:dyDescent="0.25">
      <c r="A15232" s="130" t="s">
        <v>11204</v>
      </c>
      <c r="B15232" s="130" t="s">
        <v>11205</v>
      </c>
      <c r="C15232" s="130" t="s">
        <v>75</v>
      </c>
      <c r="D15232" s="131">
        <v>0.23499999999999999</v>
      </c>
      <c r="E15232" s="132">
        <v>147</v>
      </c>
      <c r="F15232" s="132">
        <v>147</v>
      </c>
      <c r="G15232" s="126" t="s">
        <v>13722</v>
      </c>
      <c r="H15232" s="126" t="s">
        <v>20121</v>
      </c>
      <c r="I15232" s="126" t="s">
        <v>20122</v>
      </c>
      <c r="J15232" s="126" t="s">
        <v>26234</v>
      </c>
      <c r="K15232" s="9">
        <f>_xlfn.IFNA(VLOOKUP(Table5[[#This Row],[Section]],SubSill_Tier,2,FALSE),0)</f>
        <v>0</v>
      </c>
      <c r="L15232" s="9" t="str">
        <f t="shared" si="266"/>
        <v/>
      </c>
      <c r="M15232" s="205" t="str" cm="1">
        <f t="array" ref="M15232">_xlfn.IFS(NOT(ISERROR(VLOOKUP(Table5[[#This Row],[Section]],TB_notTB,1,FALSE))),"No",LEFT(Table5[[#This Row],[Section]],3)="ETB","PLS",LEFT(Table5[[#This Row],[Section]],1)="7","PDB",NOT(ISBLANK(Table5[[#This Row],[Section]])),"No")</f>
        <v>No</v>
      </c>
    </row>
    <row r="15233" spans="1:13" x14ac:dyDescent="0.25">
      <c r="A15233" s="130" t="s">
        <v>11206</v>
      </c>
      <c r="B15233" s="130" t="s">
        <v>11207</v>
      </c>
      <c r="C15233" s="130" t="s">
        <v>75</v>
      </c>
      <c r="D15233" s="131">
        <v>1.0469999999999999</v>
      </c>
      <c r="E15233" s="132">
        <v>387</v>
      </c>
      <c r="F15233" s="132">
        <v>387</v>
      </c>
      <c r="G15233" s="126" t="s">
        <v>13721</v>
      </c>
      <c r="H15233" s="126" t="s">
        <v>20121</v>
      </c>
      <c r="I15233" s="126" t="s">
        <v>20122</v>
      </c>
      <c r="J15233" s="126" t="s">
        <v>26234</v>
      </c>
      <c r="K15233" s="9">
        <f>_xlfn.IFNA(VLOOKUP(Table5[[#This Row],[Section]],SubSill_Tier,2,FALSE),0)</f>
        <v>0</v>
      </c>
      <c r="L15233" s="9" t="str">
        <f t="shared" si="266"/>
        <v/>
      </c>
      <c r="M15233" s="205" t="str" cm="1">
        <f t="array" ref="M15233">_xlfn.IFS(NOT(ISERROR(VLOOKUP(Table5[[#This Row],[Section]],TB_notTB,1,FALSE))),"No",LEFT(Table5[[#This Row],[Section]],3)="ETB","PLS",LEFT(Table5[[#This Row],[Section]],1)="7","PDB",NOT(ISBLANK(Table5[[#This Row],[Section]])),"No")</f>
        <v>No</v>
      </c>
    </row>
    <row r="15234" spans="1:13" x14ac:dyDescent="0.25">
      <c r="A15234" s="130" t="s">
        <v>11208</v>
      </c>
      <c r="B15234" s="130" t="s">
        <v>11209</v>
      </c>
      <c r="C15234" s="130" t="s">
        <v>75</v>
      </c>
      <c r="D15234" s="131">
        <v>0.16900000000000001</v>
      </c>
      <c r="E15234" s="132">
        <v>100</v>
      </c>
      <c r="F15234" s="132">
        <v>100</v>
      </c>
      <c r="G15234" s="126" t="s">
        <v>13716</v>
      </c>
      <c r="H15234" s="126" t="s">
        <v>20123</v>
      </c>
      <c r="I15234" s="126" t="s">
        <v>21058</v>
      </c>
      <c r="J15234" s="126" t="s">
        <v>26236</v>
      </c>
      <c r="K15234" s="9">
        <f>_xlfn.IFNA(VLOOKUP(Table5[[#This Row],[Section]],SubSill_Tier,2,FALSE),0)</f>
        <v>0</v>
      </c>
      <c r="L15234" s="9" t="str">
        <f t="shared" si="266"/>
        <v/>
      </c>
      <c r="M15234" s="205" t="str" cm="1">
        <f t="array" ref="M15234">_xlfn.IFS(NOT(ISERROR(VLOOKUP(Table5[[#This Row],[Section]],TB_notTB,1,FALSE))),"No",LEFT(Table5[[#This Row],[Section]],3)="ETB","PLS",LEFT(Table5[[#This Row],[Section]],1)="7","PDB",NOT(ISBLANK(Table5[[#This Row],[Section]])),"No")</f>
        <v>No</v>
      </c>
    </row>
    <row r="15235" spans="1:13" x14ac:dyDescent="0.25">
      <c r="A15235" s="130" t="s">
        <v>11210</v>
      </c>
      <c r="B15235" s="130" t="s">
        <v>11211</v>
      </c>
      <c r="C15235" s="130" t="s">
        <v>75</v>
      </c>
      <c r="D15235" s="131">
        <v>7.6999999999999999E-2</v>
      </c>
      <c r="E15235" s="132">
        <v>100</v>
      </c>
      <c r="F15235" s="132">
        <v>100</v>
      </c>
      <c r="G15235" s="126" t="s">
        <v>13786</v>
      </c>
      <c r="H15235" s="126" t="s">
        <v>20285</v>
      </c>
      <c r="I15235" s="126" t="s">
        <v>20286</v>
      </c>
      <c r="J15235" s="126" t="s">
        <v>26299</v>
      </c>
      <c r="K15235" s="9">
        <f>_xlfn.IFNA(VLOOKUP(Table5[[#This Row],[Section]],SubSill_Tier,2,FALSE),0)</f>
        <v>0</v>
      </c>
      <c r="L15235" s="9" t="str">
        <f t="shared" si="266"/>
        <v/>
      </c>
      <c r="M15235" s="205" t="str" cm="1">
        <f t="array" ref="M15235">_xlfn.IFS(NOT(ISERROR(VLOOKUP(Table5[[#This Row],[Section]],TB_notTB,1,FALSE))),"No",LEFT(Table5[[#This Row],[Section]],3)="ETB","PLS",LEFT(Table5[[#This Row],[Section]],1)="7","PDB",NOT(ISBLANK(Table5[[#This Row],[Section]])),"No")</f>
        <v>No</v>
      </c>
    </row>
    <row r="15236" spans="1:13" x14ac:dyDescent="0.25">
      <c r="A15236" s="130" t="s">
        <v>11212</v>
      </c>
      <c r="B15236" s="130" t="s">
        <v>11213</v>
      </c>
      <c r="C15236" s="130" t="s">
        <v>75</v>
      </c>
      <c r="D15236" s="131">
        <v>0.63</v>
      </c>
      <c r="E15236" s="132">
        <v>151</v>
      </c>
      <c r="F15236" s="132">
        <v>151</v>
      </c>
      <c r="G15236" s="126" t="s">
        <v>13740</v>
      </c>
      <c r="H15236" s="126" t="s">
        <v>20124</v>
      </c>
      <c r="I15236" s="126" t="s">
        <v>21059</v>
      </c>
      <c r="J15236" s="126" t="s">
        <v>26236</v>
      </c>
      <c r="K15236" s="9">
        <f>_xlfn.IFNA(VLOOKUP(Table5[[#This Row],[Section]],SubSill_Tier,2,FALSE),0)</f>
        <v>0</v>
      </c>
      <c r="L15236" s="9" t="str">
        <f t="shared" si="266"/>
        <v/>
      </c>
      <c r="M15236" s="205" t="str" cm="1">
        <f t="array" ref="M15236">_xlfn.IFS(NOT(ISERROR(VLOOKUP(Table5[[#This Row],[Section]],TB_notTB,1,FALSE))),"No",LEFT(Table5[[#This Row],[Section]],3)="ETB","PLS",LEFT(Table5[[#This Row],[Section]],1)="7","PDB",NOT(ISBLANK(Table5[[#This Row],[Section]])),"No")</f>
        <v>No</v>
      </c>
    </row>
    <row r="15237" spans="1:13" x14ac:dyDescent="0.25">
      <c r="A15237" s="130" t="s">
        <v>11214</v>
      </c>
      <c r="B15237" s="130" t="s">
        <v>6166</v>
      </c>
      <c r="C15237" s="130" t="s">
        <v>75</v>
      </c>
      <c r="D15237" s="131">
        <v>3.968</v>
      </c>
      <c r="E15237" s="132">
        <v>534</v>
      </c>
      <c r="F15237" s="132">
        <v>534</v>
      </c>
      <c r="G15237" s="126" t="s">
        <v>13720</v>
      </c>
      <c r="H15237" s="126" t="s">
        <v>20130</v>
      </c>
      <c r="I15237" s="126" t="s">
        <v>20131</v>
      </c>
      <c r="J15237" s="126" t="s">
        <v>26238</v>
      </c>
      <c r="K15237" s="9">
        <f>_xlfn.IFNA(VLOOKUP(Table5[[#This Row],[Section]],SubSill_Tier,2,FALSE),0)</f>
        <v>0</v>
      </c>
      <c r="L15237" s="9" t="str">
        <f t="shared" si="266"/>
        <v>Wall</v>
      </c>
      <c r="M15237" s="205" t="str" cm="1">
        <f t="array" ref="M15237">_xlfn.IFS(NOT(ISERROR(VLOOKUP(Table5[[#This Row],[Section]],TB_notTB,1,FALSE))),"No",LEFT(Table5[[#This Row],[Section]],3)="ETB","PLS",LEFT(Table5[[#This Row],[Section]],1)="7","PDB",NOT(ISBLANK(Table5[[#This Row],[Section]])),"No")</f>
        <v>No</v>
      </c>
    </row>
    <row r="15238" spans="1:13" x14ac:dyDescent="0.25">
      <c r="A15238" s="130" t="s">
        <v>11215</v>
      </c>
      <c r="B15238" s="130" t="s">
        <v>11216</v>
      </c>
      <c r="C15238" s="130" t="s">
        <v>75</v>
      </c>
      <c r="D15238" s="131">
        <v>1.0780000000000001</v>
      </c>
      <c r="E15238" s="132">
        <v>100</v>
      </c>
      <c r="F15238" s="132">
        <v>100</v>
      </c>
      <c r="G15238" s="126" t="s">
        <v>13721</v>
      </c>
      <c r="H15238" s="126" t="s">
        <v>20121</v>
      </c>
      <c r="I15238" s="126" t="s">
        <v>20122</v>
      </c>
      <c r="J15238" s="126" t="s">
        <v>26234</v>
      </c>
      <c r="K15238" s="9">
        <f>_xlfn.IFNA(VLOOKUP(Table5[[#This Row],[Section]],SubSill_Tier,2,FALSE),0)</f>
        <v>0</v>
      </c>
      <c r="L15238" s="9" t="str">
        <f t="shared" si="266"/>
        <v/>
      </c>
      <c r="M15238" s="205" t="str" cm="1">
        <f t="array" ref="M15238">_xlfn.IFS(NOT(ISERROR(VLOOKUP(Table5[[#This Row],[Section]],TB_notTB,1,FALSE))),"No",LEFT(Table5[[#This Row],[Section]],3)="ETB","PLS",LEFT(Table5[[#This Row],[Section]],1)="7","PDB",NOT(ISBLANK(Table5[[#This Row],[Section]])),"No")</f>
        <v>No</v>
      </c>
    </row>
    <row r="15239" spans="1:13" x14ac:dyDescent="0.25">
      <c r="A15239" s="130" t="s">
        <v>12317</v>
      </c>
      <c r="B15239" s="130" t="s">
        <v>12318</v>
      </c>
      <c r="C15239" s="130" t="s">
        <v>75</v>
      </c>
      <c r="D15239" s="131">
        <v>1.8440000000000001</v>
      </c>
      <c r="E15239" s="132">
        <v>402</v>
      </c>
      <c r="F15239" s="132">
        <v>402</v>
      </c>
      <c r="G15239" s="126" t="s">
        <v>13760</v>
      </c>
      <c r="H15239" s="126" t="s">
        <v>20234</v>
      </c>
      <c r="I15239" s="126" t="s">
        <v>20235</v>
      </c>
      <c r="J15239" s="126" t="s">
        <v>26261</v>
      </c>
      <c r="K15239" s="9">
        <f>_xlfn.IFNA(VLOOKUP(Table5[[#This Row],[Section]],SubSill_Tier,2,FALSE),0)</f>
        <v>0</v>
      </c>
      <c r="L15239" s="9" t="str">
        <f t="shared" si="266"/>
        <v/>
      </c>
      <c r="M15239" s="205" t="str" cm="1">
        <f t="array" ref="M15239">_xlfn.IFS(NOT(ISERROR(VLOOKUP(Table5[[#This Row],[Section]],TB_notTB,1,FALSE))),"No",LEFT(Table5[[#This Row],[Section]],3)="ETB","PLS",LEFT(Table5[[#This Row],[Section]],1)="7","PDB",NOT(ISBLANK(Table5[[#This Row],[Section]])),"No")</f>
        <v>No</v>
      </c>
    </row>
    <row r="15240" spans="1:13" x14ac:dyDescent="0.25">
      <c r="A15240" s="130" t="s">
        <v>12319</v>
      </c>
      <c r="B15240" s="130" t="s">
        <v>12320</v>
      </c>
      <c r="C15240" s="130" t="s">
        <v>75</v>
      </c>
      <c r="D15240" s="131">
        <v>0.26</v>
      </c>
      <c r="E15240" s="132">
        <v>100</v>
      </c>
      <c r="F15240" s="132">
        <v>100</v>
      </c>
      <c r="G15240" s="126" t="s">
        <v>13776</v>
      </c>
      <c r="H15240" s="126" t="s">
        <v>20350</v>
      </c>
      <c r="I15240" s="126" t="s">
        <v>20351</v>
      </c>
      <c r="J15240" s="126" t="s">
        <v>26261</v>
      </c>
      <c r="K15240" s="9">
        <f>_xlfn.IFNA(VLOOKUP(Table5[[#This Row],[Section]],SubSill_Tier,2,FALSE),0)</f>
        <v>0</v>
      </c>
      <c r="L15240" s="9" t="str">
        <f t="shared" si="266"/>
        <v/>
      </c>
      <c r="M15240" s="205" t="str" cm="1">
        <f t="array" ref="M15240">_xlfn.IFS(NOT(ISERROR(VLOOKUP(Table5[[#This Row],[Section]],TB_notTB,1,FALSE))),"No",LEFT(Table5[[#This Row],[Section]],3)="ETB","PLS",LEFT(Table5[[#This Row],[Section]],1)="7","PDB",NOT(ISBLANK(Table5[[#This Row],[Section]])),"No")</f>
        <v>No</v>
      </c>
    </row>
    <row r="15241" spans="1:13" x14ac:dyDescent="0.25">
      <c r="A15241" s="130" t="s">
        <v>11217</v>
      </c>
      <c r="B15241" s="130" t="s">
        <v>11218</v>
      </c>
      <c r="C15241" s="130" t="s">
        <v>75</v>
      </c>
      <c r="D15241" s="131">
        <v>0.38</v>
      </c>
      <c r="E15241" s="132">
        <v>100</v>
      </c>
      <c r="F15241" s="132">
        <v>100</v>
      </c>
      <c r="G15241" s="126" t="s">
        <v>13713</v>
      </c>
      <c r="H15241" s="126" t="s">
        <v>20121</v>
      </c>
      <c r="I15241" s="126" t="s">
        <v>20122</v>
      </c>
      <c r="J15241" s="126" t="s">
        <v>26234</v>
      </c>
      <c r="K15241" s="9">
        <f>_xlfn.IFNA(VLOOKUP(Table5[[#This Row],[Section]],SubSill_Tier,2,FALSE),0)</f>
        <v>0</v>
      </c>
      <c r="L15241" s="9" t="str">
        <f t="shared" si="266"/>
        <v/>
      </c>
      <c r="M15241" s="205" t="str" cm="1">
        <f t="array" ref="M15241">_xlfn.IFS(NOT(ISERROR(VLOOKUP(Table5[[#This Row],[Section]],TB_notTB,1,FALSE))),"No",LEFT(Table5[[#This Row],[Section]],3)="ETB","PLS",LEFT(Table5[[#This Row],[Section]],1)="7","PDB",NOT(ISBLANK(Table5[[#This Row],[Section]])),"No")</f>
        <v>No</v>
      </c>
    </row>
    <row r="15242" spans="1:13" x14ac:dyDescent="0.25">
      <c r="A15242" s="130" t="s">
        <v>11219</v>
      </c>
      <c r="B15242" s="130" t="s">
        <v>11220</v>
      </c>
      <c r="C15242" s="130" t="s">
        <v>75</v>
      </c>
      <c r="D15242" s="131">
        <v>13.99</v>
      </c>
      <c r="E15242" s="132">
        <v>306</v>
      </c>
      <c r="F15242" s="132">
        <v>306</v>
      </c>
      <c r="G15242" s="126" t="s">
        <v>13715</v>
      </c>
      <c r="H15242" s="126" t="s">
        <v>20151</v>
      </c>
      <c r="I15242" s="126" t="s">
        <v>20152</v>
      </c>
      <c r="J15242" s="126" t="s">
        <v>26280</v>
      </c>
      <c r="K15242" s="9">
        <f>_xlfn.IFNA(VLOOKUP(Table5[[#This Row],[Section]],SubSill_Tier,2,FALSE),0)</f>
        <v>0</v>
      </c>
      <c r="L15242" s="9" t="str">
        <f t="shared" ref="L15242:L15273" si="267">IFERROR(IF(LEFT(G15242,2)="AI",IF(_xlfn.NUMBERVALUE(IFERROR(LEFT(IF(ISERROR(FIND("X",UPPER(B15242))),UPPER(B15242),RIGHT(UPPER(B15242),LEN(UPPER(B15242))-FIND("~",SUBSTITUTE(UPPER(B15242),"X","~",LEN(UPPER(B15242))-LEN(SUBSTITUTE(UPPER(B15242),"X","")))))),FIND(" ",IF(ISERROR(FIND("X",UPPER(B15242))),UPPER(B15242),RIGHT(UPPER(B15242),LEN(UPPER(B15242))-FIND("~",SUBSTITUTE(UPPER(B15242),"X","~",LEN(UPPER(B15242))-LEN(SUBSTITUTE(UPPER(B15242),"X","")))))),1)-1),IF(ISERROR(FIND("X",UPPER(B15242))),UPPER(B15242),RIGHT(UPPER(B15242),LEN(UPPER(B15242))-FIND("~",SUBSTITUTE(UPPER(B15242),"X","~",LEN(UPPER(B15242))-LEN(SUBSTITUTE(UPPER(B15242),"X",""))))))),".")&gt;=5,"Wall",""),""),"")</f>
        <v>Wall</v>
      </c>
      <c r="M15242" s="205" t="str" cm="1">
        <f t="array" ref="M15242">_xlfn.IFS(NOT(ISERROR(VLOOKUP(Table5[[#This Row],[Section]],TB_notTB,1,FALSE))),"No",LEFT(Table5[[#This Row],[Section]],3)="ETB","PLS",LEFT(Table5[[#This Row],[Section]],1)="7","PDB",NOT(ISBLANK(Table5[[#This Row],[Section]])),"No")</f>
        <v>No</v>
      </c>
    </row>
    <row r="15243" spans="1:13" x14ac:dyDescent="0.25">
      <c r="A15243" s="130" t="s">
        <v>11221</v>
      </c>
      <c r="B15243" s="130" t="s">
        <v>11222</v>
      </c>
      <c r="C15243" s="130" t="s">
        <v>75</v>
      </c>
      <c r="D15243" s="131">
        <v>0.62</v>
      </c>
      <c r="E15243" s="132">
        <v>100</v>
      </c>
      <c r="F15243" s="132">
        <v>100</v>
      </c>
      <c r="G15243" s="126" t="s">
        <v>13769</v>
      </c>
      <c r="H15243" s="126" t="s">
        <v>20167</v>
      </c>
      <c r="I15243" s="126" t="s">
        <v>20168</v>
      </c>
      <c r="J15243" s="126" t="s">
        <v>26236</v>
      </c>
      <c r="K15243" s="9">
        <f>_xlfn.IFNA(VLOOKUP(Table5[[#This Row],[Section]],SubSill_Tier,2,FALSE),0)</f>
        <v>0</v>
      </c>
      <c r="L15243" s="9" t="str">
        <f t="shared" si="267"/>
        <v/>
      </c>
      <c r="M15243" s="205" t="str" cm="1">
        <f t="array" ref="M15243">_xlfn.IFS(NOT(ISERROR(VLOOKUP(Table5[[#This Row],[Section]],TB_notTB,1,FALSE))),"No",LEFT(Table5[[#This Row],[Section]],3)="ETB","PLS",LEFT(Table5[[#This Row],[Section]],1)="7","PDB",NOT(ISBLANK(Table5[[#This Row],[Section]])),"No")</f>
        <v>No</v>
      </c>
    </row>
    <row r="15244" spans="1:13" x14ac:dyDescent="0.25">
      <c r="A15244" s="130" t="s">
        <v>11223</v>
      </c>
      <c r="B15244" s="130" t="s">
        <v>11224</v>
      </c>
      <c r="C15244" s="130" t="s">
        <v>75</v>
      </c>
      <c r="D15244" s="131">
        <v>0.89</v>
      </c>
      <c r="E15244" s="132">
        <v>100</v>
      </c>
      <c r="F15244" s="132">
        <v>100</v>
      </c>
      <c r="G15244" s="126" t="s">
        <v>13769</v>
      </c>
      <c r="H15244" s="126" t="s">
        <v>20167</v>
      </c>
      <c r="I15244" s="126" t="s">
        <v>20168</v>
      </c>
      <c r="J15244" s="126" t="s">
        <v>26236</v>
      </c>
      <c r="K15244" s="9">
        <f>_xlfn.IFNA(VLOOKUP(Table5[[#This Row],[Section]],SubSill_Tier,2,FALSE),0)</f>
        <v>0</v>
      </c>
      <c r="L15244" s="9" t="str">
        <f t="shared" si="267"/>
        <v/>
      </c>
      <c r="M15244" s="205" t="str" cm="1">
        <f t="array" ref="M15244">_xlfn.IFS(NOT(ISERROR(VLOOKUP(Table5[[#This Row],[Section]],TB_notTB,1,FALSE))),"No",LEFT(Table5[[#This Row],[Section]],3)="ETB","PLS",LEFT(Table5[[#This Row],[Section]],1)="7","PDB",NOT(ISBLANK(Table5[[#This Row],[Section]])),"No")</f>
        <v>No</v>
      </c>
    </row>
    <row r="15245" spans="1:13" x14ac:dyDescent="0.25">
      <c r="A15245" s="130" t="s">
        <v>11225</v>
      </c>
      <c r="B15245" s="130" t="s">
        <v>11226</v>
      </c>
      <c r="C15245" s="130" t="s">
        <v>75</v>
      </c>
      <c r="D15245" s="131">
        <v>1.41</v>
      </c>
      <c r="E15245" s="132">
        <v>100</v>
      </c>
      <c r="F15245" s="132">
        <v>100</v>
      </c>
      <c r="G15245" s="126" t="s">
        <v>13769</v>
      </c>
      <c r="H15245" s="126" t="s">
        <v>20167</v>
      </c>
      <c r="I15245" s="126" t="s">
        <v>20168</v>
      </c>
      <c r="J15245" s="126" t="s">
        <v>26236</v>
      </c>
      <c r="K15245" s="9">
        <f>_xlfn.IFNA(VLOOKUP(Table5[[#This Row],[Section]],SubSill_Tier,2,FALSE),0)</f>
        <v>0</v>
      </c>
      <c r="L15245" s="9" t="str">
        <f t="shared" si="267"/>
        <v/>
      </c>
      <c r="M15245" s="205" t="str" cm="1">
        <f t="array" ref="M15245">_xlfn.IFS(NOT(ISERROR(VLOOKUP(Table5[[#This Row],[Section]],TB_notTB,1,FALSE))),"No",LEFT(Table5[[#This Row],[Section]],3)="ETB","PLS",LEFT(Table5[[#This Row],[Section]],1)="7","PDB",NOT(ISBLANK(Table5[[#This Row],[Section]])),"No")</f>
        <v>No</v>
      </c>
    </row>
    <row r="15246" spans="1:13" x14ac:dyDescent="0.25">
      <c r="A15246" s="130" t="s">
        <v>11227</v>
      </c>
      <c r="B15246" s="130" t="s">
        <v>28985</v>
      </c>
      <c r="C15246" s="130" t="s">
        <v>75</v>
      </c>
      <c r="D15246" s="131">
        <v>0.18</v>
      </c>
      <c r="E15246" s="132">
        <v>100</v>
      </c>
      <c r="F15246" s="132">
        <v>100</v>
      </c>
      <c r="G15246" s="126" t="s">
        <v>13734</v>
      </c>
      <c r="H15246" s="126" t="s">
        <v>20145</v>
      </c>
      <c r="I15246" s="126" t="s">
        <v>21070</v>
      </c>
      <c r="J15246" s="126" t="s">
        <v>26235</v>
      </c>
      <c r="K15246" s="9">
        <f>_xlfn.IFNA(VLOOKUP(Table5[[#This Row],[Section]],SubSill_Tier,2,FALSE),0)</f>
        <v>0</v>
      </c>
      <c r="L15246" s="9" t="str">
        <f t="shared" si="267"/>
        <v/>
      </c>
      <c r="M15246" s="205" t="str" cm="1">
        <f t="array" ref="M15246">_xlfn.IFS(NOT(ISERROR(VLOOKUP(Table5[[#This Row],[Section]],TB_notTB,1,FALSE))),"No",LEFT(Table5[[#This Row],[Section]],3)="ETB","PLS",LEFT(Table5[[#This Row],[Section]],1)="7","PDB",NOT(ISBLANK(Table5[[#This Row],[Section]])),"No")</f>
        <v>No</v>
      </c>
    </row>
    <row r="15247" spans="1:13" x14ac:dyDescent="0.25">
      <c r="A15247" s="130" t="s">
        <v>11228</v>
      </c>
      <c r="B15247" s="130" t="s">
        <v>11229</v>
      </c>
      <c r="C15247" s="130" t="s">
        <v>75</v>
      </c>
      <c r="D15247" s="131">
        <v>0.40899999999999997</v>
      </c>
      <c r="E15247" s="132">
        <v>201</v>
      </c>
      <c r="F15247" s="132">
        <v>201</v>
      </c>
      <c r="G15247" s="126" t="s">
        <v>13720</v>
      </c>
      <c r="H15247" s="126" t="s">
        <v>20130</v>
      </c>
      <c r="I15247" s="126" t="s">
        <v>20131</v>
      </c>
      <c r="J15247" s="126" t="s">
        <v>26236</v>
      </c>
      <c r="K15247" s="9">
        <f>_xlfn.IFNA(VLOOKUP(Table5[[#This Row],[Section]],SubSill_Tier,2,FALSE),0)</f>
        <v>0</v>
      </c>
      <c r="L15247" s="9" t="str">
        <f t="shared" si="267"/>
        <v/>
      </c>
      <c r="M15247" s="205" t="str" cm="1">
        <f t="array" ref="M15247">_xlfn.IFS(NOT(ISERROR(VLOOKUP(Table5[[#This Row],[Section]],TB_notTB,1,FALSE))),"No",LEFT(Table5[[#This Row],[Section]],3)="ETB","PLS",LEFT(Table5[[#This Row],[Section]],1)="7","PDB",NOT(ISBLANK(Table5[[#This Row],[Section]])),"No")</f>
        <v>No</v>
      </c>
    </row>
    <row r="15248" spans="1:13" x14ac:dyDescent="0.25">
      <c r="A15248" s="130" t="s">
        <v>11230</v>
      </c>
      <c r="B15248" s="130" t="s">
        <v>11231</v>
      </c>
      <c r="C15248" s="130" t="s">
        <v>75</v>
      </c>
      <c r="D15248" s="131">
        <v>0.28999999999999998</v>
      </c>
      <c r="E15248" s="132">
        <v>158</v>
      </c>
      <c r="F15248" s="132">
        <v>100</v>
      </c>
      <c r="G15248" s="126" t="s">
        <v>13716</v>
      </c>
      <c r="H15248" s="126" t="s">
        <v>20167</v>
      </c>
      <c r="I15248" s="126" t="s">
        <v>20168</v>
      </c>
      <c r="J15248" s="126" t="s">
        <v>26236</v>
      </c>
      <c r="K15248" s="9">
        <f>_xlfn.IFNA(VLOOKUP(Table5[[#This Row],[Section]],SubSill_Tier,2,FALSE),0)</f>
        <v>0</v>
      </c>
      <c r="L15248" s="9" t="str">
        <f t="shared" si="267"/>
        <v/>
      </c>
      <c r="M15248" s="205" t="str" cm="1">
        <f t="array" ref="M15248">_xlfn.IFS(NOT(ISERROR(VLOOKUP(Table5[[#This Row],[Section]],TB_notTB,1,FALSE))),"No",LEFT(Table5[[#This Row],[Section]],3)="ETB","PLS",LEFT(Table5[[#This Row],[Section]],1)="7","PDB",NOT(ISBLANK(Table5[[#This Row],[Section]])),"No")</f>
        <v>No</v>
      </c>
    </row>
    <row r="15249" spans="1:13" x14ac:dyDescent="0.25">
      <c r="A15249" s="130" t="s">
        <v>11232</v>
      </c>
      <c r="B15249" s="130" t="s">
        <v>11233</v>
      </c>
      <c r="C15249" s="130" t="s">
        <v>75</v>
      </c>
      <c r="D15249" s="131">
        <v>2.2610000000000001</v>
      </c>
      <c r="E15249" s="132">
        <v>350</v>
      </c>
      <c r="F15249" s="132">
        <v>350</v>
      </c>
      <c r="G15249" s="126" t="s">
        <v>13716</v>
      </c>
      <c r="H15249" s="126" t="s">
        <v>20167</v>
      </c>
      <c r="I15249" s="126" t="s">
        <v>20168</v>
      </c>
      <c r="J15249" s="126" t="s">
        <v>26236</v>
      </c>
      <c r="K15249" s="9">
        <f>_xlfn.IFNA(VLOOKUP(Table5[[#This Row],[Section]],SubSill_Tier,2,FALSE),0)</f>
        <v>0</v>
      </c>
      <c r="L15249" s="9" t="str">
        <f t="shared" si="267"/>
        <v/>
      </c>
      <c r="M15249" s="205" t="str" cm="1">
        <f t="array" ref="M15249">_xlfn.IFS(NOT(ISERROR(VLOOKUP(Table5[[#This Row],[Section]],TB_notTB,1,FALSE))),"No",LEFT(Table5[[#This Row],[Section]],3)="ETB","PLS",LEFT(Table5[[#This Row],[Section]],1)="7","PDB",NOT(ISBLANK(Table5[[#This Row],[Section]])),"No")</f>
        <v>No</v>
      </c>
    </row>
    <row r="15250" spans="1:13" x14ac:dyDescent="0.25">
      <c r="A15250" s="130" t="s">
        <v>11234</v>
      </c>
      <c r="B15250" s="130" t="s">
        <v>11235</v>
      </c>
      <c r="C15250" s="130" t="s">
        <v>75</v>
      </c>
      <c r="D15250" s="131">
        <v>0.81200000000000006</v>
      </c>
      <c r="E15250" s="132">
        <v>414</v>
      </c>
      <c r="F15250" s="132">
        <v>317</v>
      </c>
      <c r="G15250" s="126" t="s">
        <v>13716</v>
      </c>
      <c r="H15250" s="126" t="s">
        <v>20167</v>
      </c>
      <c r="I15250" s="126" t="s">
        <v>20168</v>
      </c>
      <c r="J15250" s="126" t="s">
        <v>26236</v>
      </c>
      <c r="K15250" s="9">
        <f>_xlfn.IFNA(VLOOKUP(Table5[[#This Row],[Section]],SubSill_Tier,2,FALSE),0)</f>
        <v>0</v>
      </c>
      <c r="L15250" s="9" t="str">
        <f t="shared" si="267"/>
        <v/>
      </c>
      <c r="M15250" s="205" t="str" cm="1">
        <f t="array" ref="M15250">_xlfn.IFS(NOT(ISERROR(VLOOKUP(Table5[[#This Row],[Section]],TB_notTB,1,FALSE))),"No",LEFT(Table5[[#This Row],[Section]],3)="ETB","PLS",LEFT(Table5[[#This Row],[Section]],1)="7","PDB",NOT(ISBLANK(Table5[[#This Row],[Section]])),"No")</f>
        <v>No</v>
      </c>
    </row>
    <row r="15251" spans="1:13" x14ac:dyDescent="0.25">
      <c r="A15251" s="130" t="s">
        <v>11236</v>
      </c>
      <c r="B15251" s="130" t="s">
        <v>11237</v>
      </c>
      <c r="C15251" s="130" t="s">
        <v>75</v>
      </c>
      <c r="D15251" s="131">
        <v>0.33</v>
      </c>
      <c r="E15251" s="132">
        <v>100</v>
      </c>
      <c r="F15251" s="132">
        <v>100</v>
      </c>
      <c r="G15251" s="126" t="s">
        <v>13740</v>
      </c>
      <c r="H15251" s="126" t="s">
        <v>20124</v>
      </c>
      <c r="I15251" s="126" t="s">
        <v>21059</v>
      </c>
      <c r="J15251" s="126" t="s">
        <v>26236</v>
      </c>
      <c r="K15251" s="9">
        <f>_xlfn.IFNA(VLOOKUP(Table5[[#This Row],[Section]],SubSill_Tier,2,FALSE),0)</f>
        <v>0</v>
      </c>
      <c r="L15251" s="9" t="str">
        <f t="shared" si="267"/>
        <v/>
      </c>
      <c r="M15251" s="205" t="str" cm="1">
        <f t="array" ref="M15251">_xlfn.IFS(NOT(ISERROR(VLOOKUP(Table5[[#This Row],[Section]],TB_notTB,1,FALSE))),"No",LEFT(Table5[[#This Row],[Section]],3)="ETB","PLS",LEFT(Table5[[#This Row],[Section]],1)="7","PDB",NOT(ISBLANK(Table5[[#This Row],[Section]])),"No")</f>
        <v>No</v>
      </c>
    </row>
    <row r="15252" spans="1:13" x14ac:dyDescent="0.25">
      <c r="A15252" s="130" t="s">
        <v>11238</v>
      </c>
      <c r="B15252" s="130" t="s">
        <v>11239</v>
      </c>
      <c r="C15252" s="130" t="s">
        <v>75</v>
      </c>
      <c r="D15252" s="131">
        <v>3.4969999999999999</v>
      </c>
      <c r="E15252" s="132">
        <v>412</v>
      </c>
      <c r="F15252" s="132">
        <v>412</v>
      </c>
      <c r="G15252" s="126" t="s">
        <v>13719</v>
      </c>
      <c r="H15252" s="126" t="s">
        <v>20128</v>
      </c>
      <c r="I15252" s="126" t="s">
        <v>20129</v>
      </c>
      <c r="J15252" s="126" t="s">
        <v>26238</v>
      </c>
      <c r="K15252" s="9">
        <f>_xlfn.IFNA(VLOOKUP(Table5[[#This Row],[Section]],SubSill_Tier,2,FALSE),0)</f>
        <v>0</v>
      </c>
      <c r="L15252" s="9" t="str">
        <f t="shared" si="267"/>
        <v>Wall</v>
      </c>
      <c r="M15252" s="205" t="str" cm="1">
        <f t="array" ref="M15252">_xlfn.IFS(NOT(ISERROR(VLOOKUP(Table5[[#This Row],[Section]],TB_notTB,1,FALSE))),"No",LEFT(Table5[[#This Row],[Section]],3)="ETB","PLS",LEFT(Table5[[#This Row],[Section]],1)="7","PDB",NOT(ISBLANK(Table5[[#This Row],[Section]])),"No")</f>
        <v>No</v>
      </c>
    </row>
    <row r="15253" spans="1:13" x14ac:dyDescent="0.25">
      <c r="A15253" s="130" t="s">
        <v>11240</v>
      </c>
      <c r="B15253" s="130" t="s">
        <v>11241</v>
      </c>
      <c r="C15253" s="130" t="s">
        <v>75</v>
      </c>
      <c r="D15253" s="131">
        <v>0.40899999999999997</v>
      </c>
      <c r="E15253" s="132">
        <v>100</v>
      </c>
      <c r="F15253" s="132">
        <v>100</v>
      </c>
      <c r="G15253" s="126" t="s">
        <v>13740</v>
      </c>
      <c r="H15253" s="126" t="s">
        <v>20124</v>
      </c>
      <c r="I15253" s="126" t="s">
        <v>21059</v>
      </c>
      <c r="J15253" s="126" t="s">
        <v>26236</v>
      </c>
      <c r="K15253" s="9">
        <f>_xlfn.IFNA(VLOOKUP(Table5[[#This Row],[Section]],SubSill_Tier,2,FALSE),0)</f>
        <v>0</v>
      </c>
      <c r="L15253" s="9" t="str">
        <f t="shared" si="267"/>
        <v/>
      </c>
      <c r="M15253" s="205" t="str" cm="1">
        <f t="array" ref="M15253">_xlfn.IFS(NOT(ISERROR(VLOOKUP(Table5[[#This Row],[Section]],TB_notTB,1,FALSE))),"No",LEFT(Table5[[#This Row],[Section]],3)="ETB","PLS",LEFT(Table5[[#This Row],[Section]],1)="7","PDB",NOT(ISBLANK(Table5[[#This Row],[Section]])),"No")</f>
        <v>No</v>
      </c>
    </row>
    <row r="15254" spans="1:13" x14ac:dyDescent="0.25">
      <c r="A15254" s="130" t="s">
        <v>11242</v>
      </c>
      <c r="B15254" s="130" t="s">
        <v>11243</v>
      </c>
      <c r="C15254" s="130" t="s">
        <v>75</v>
      </c>
      <c r="D15254" s="131">
        <v>2.028</v>
      </c>
      <c r="E15254" s="132">
        <v>100</v>
      </c>
      <c r="F15254" s="132">
        <v>100</v>
      </c>
      <c r="G15254" s="126" t="s">
        <v>13716</v>
      </c>
      <c r="H15254" s="126" t="s">
        <v>20121</v>
      </c>
      <c r="I15254" s="126" t="s">
        <v>20122</v>
      </c>
      <c r="J15254" s="126" t="s">
        <v>26234</v>
      </c>
      <c r="K15254" s="9">
        <f>_xlfn.IFNA(VLOOKUP(Table5[[#This Row],[Section]],SubSill_Tier,2,FALSE),0)</f>
        <v>0</v>
      </c>
      <c r="L15254" s="9" t="str">
        <f t="shared" si="267"/>
        <v/>
      </c>
      <c r="M15254" s="205" t="str" cm="1">
        <f t="array" ref="M15254">_xlfn.IFS(NOT(ISERROR(VLOOKUP(Table5[[#This Row],[Section]],TB_notTB,1,FALSE))),"No",LEFT(Table5[[#This Row],[Section]],3)="ETB","PLS",LEFT(Table5[[#This Row],[Section]],1)="7","PDB",NOT(ISBLANK(Table5[[#This Row],[Section]])),"No")</f>
        <v>No</v>
      </c>
    </row>
    <row r="15255" spans="1:13" x14ac:dyDescent="0.25">
      <c r="A15255" s="130" t="s">
        <v>11244</v>
      </c>
      <c r="B15255" s="130" t="s">
        <v>11245</v>
      </c>
      <c r="C15255" s="130" t="s">
        <v>75</v>
      </c>
      <c r="D15255" s="131">
        <v>0.254</v>
      </c>
      <c r="E15255" s="132">
        <v>100</v>
      </c>
      <c r="F15255" s="132">
        <v>100</v>
      </c>
      <c r="G15255" s="126" t="s">
        <v>13740</v>
      </c>
      <c r="H15255" s="126" t="s">
        <v>20124</v>
      </c>
      <c r="I15255" s="126" t="s">
        <v>21059</v>
      </c>
      <c r="J15255" s="126" t="s">
        <v>26236</v>
      </c>
      <c r="K15255" s="9">
        <f>_xlfn.IFNA(VLOOKUP(Table5[[#This Row],[Section]],SubSill_Tier,2,FALSE),0)</f>
        <v>0</v>
      </c>
      <c r="L15255" s="9" t="str">
        <f t="shared" si="267"/>
        <v/>
      </c>
      <c r="M15255" s="205" t="str" cm="1">
        <f t="array" ref="M15255">_xlfn.IFS(NOT(ISERROR(VLOOKUP(Table5[[#This Row],[Section]],TB_notTB,1,FALSE))),"No",LEFT(Table5[[#This Row],[Section]],3)="ETB","PLS",LEFT(Table5[[#This Row],[Section]],1)="7","PDB",NOT(ISBLANK(Table5[[#This Row],[Section]])),"No")</f>
        <v>No</v>
      </c>
    </row>
    <row r="15256" spans="1:13" x14ac:dyDescent="0.25">
      <c r="A15256" s="130" t="s">
        <v>11246</v>
      </c>
      <c r="B15256" s="130" t="s">
        <v>28986</v>
      </c>
      <c r="C15256" s="130" t="s">
        <v>75</v>
      </c>
      <c r="D15256" s="131">
        <v>0.38</v>
      </c>
      <c r="E15256" s="132">
        <v>100</v>
      </c>
      <c r="F15256" s="132">
        <v>100</v>
      </c>
      <c r="G15256" s="126" t="s">
        <v>13734</v>
      </c>
      <c r="H15256" s="126" t="s">
        <v>20145</v>
      </c>
      <c r="I15256" s="126" t="s">
        <v>21070</v>
      </c>
      <c r="J15256" s="126" t="s">
        <v>26236</v>
      </c>
      <c r="K15256" s="9">
        <f>_xlfn.IFNA(VLOOKUP(Table5[[#This Row],[Section]],SubSill_Tier,2,FALSE),0)</f>
        <v>0</v>
      </c>
      <c r="L15256" s="9" t="str">
        <f t="shared" si="267"/>
        <v/>
      </c>
      <c r="M15256" s="205" t="str" cm="1">
        <f t="array" ref="M15256">_xlfn.IFS(NOT(ISERROR(VLOOKUP(Table5[[#This Row],[Section]],TB_notTB,1,FALSE))),"No",LEFT(Table5[[#This Row],[Section]],3)="ETB","PLS",LEFT(Table5[[#This Row],[Section]],1)="7","PDB",NOT(ISBLANK(Table5[[#This Row],[Section]])),"No")</f>
        <v>No</v>
      </c>
    </row>
    <row r="15257" spans="1:13" x14ac:dyDescent="0.25">
      <c r="A15257" s="130" t="s">
        <v>11247</v>
      </c>
      <c r="B15257" s="130" t="s">
        <v>28987</v>
      </c>
      <c r="C15257" s="130" t="s">
        <v>75</v>
      </c>
      <c r="D15257" s="131">
        <v>2.169</v>
      </c>
      <c r="E15257" s="132">
        <v>100</v>
      </c>
      <c r="F15257" s="132">
        <v>100</v>
      </c>
      <c r="G15257" s="126" t="s">
        <v>13734</v>
      </c>
      <c r="H15257" s="126" t="s">
        <v>20145</v>
      </c>
      <c r="I15257" s="126" t="s">
        <v>21070</v>
      </c>
      <c r="J15257" s="126" t="s">
        <v>26236</v>
      </c>
      <c r="K15257" s="9">
        <f>_xlfn.IFNA(VLOOKUP(Table5[[#This Row],[Section]],SubSill_Tier,2,FALSE),0)</f>
        <v>0</v>
      </c>
      <c r="L15257" s="9" t="str">
        <f t="shared" si="267"/>
        <v/>
      </c>
      <c r="M15257" s="205" t="str" cm="1">
        <f t="array" ref="M15257">_xlfn.IFS(NOT(ISERROR(VLOOKUP(Table5[[#This Row],[Section]],TB_notTB,1,FALSE))),"No",LEFT(Table5[[#This Row],[Section]],3)="ETB","PLS",LEFT(Table5[[#This Row],[Section]],1)="7","PDB",NOT(ISBLANK(Table5[[#This Row],[Section]])),"No")</f>
        <v>No</v>
      </c>
    </row>
    <row r="15258" spans="1:13" x14ac:dyDescent="0.25">
      <c r="A15258" s="130" t="s">
        <v>11248</v>
      </c>
      <c r="B15258" s="130" t="s">
        <v>11249</v>
      </c>
      <c r="C15258" s="130" t="s">
        <v>75</v>
      </c>
      <c r="D15258" s="131">
        <v>5.7140000000000004</v>
      </c>
      <c r="E15258" s="132">
        <v>499</v>
      </c>
      <c r="F15258" s="132">
        <v>499</v>
      </c>
      <c r="G15258" s="126" t="s">
        <v>13725</v>
      </c>
      <c r="H15258" s="126" t="s">
        <v>20149</v>
      </c>
      <c r="I15258" s="126" t="s">
        <v>20150</v>
      </c>
      <c r="J15258" s="126" t="s">
        <v>26244</v>
      </c>
      <c r="K15258" s="9">
        <f>_xlfn.IFNA(VLOOKUP(Table5[[#This Row],[Section]],SubSill_Tier,2,FALSE),0)</f>
        <v>0</v>
      </c>
      <c r="L15258" s="9" t="str">
        <f t="shared" si="267"/>
        <v/>
      </c>
      <c r="M15258" s="205" t="str" cm="1">
        <f t="array" ref="M15258">_xlfn.IFS(NOT(ISERROR(VLOOKUP(Table5[[#This Row],[Section]],TB_notTB,1,FALSE))),"No",LEFT(Table5[[#This Row],[Section]],3)="ETB","PLS",LEFT(Table5[[#This Row],[Section]],1)="7","PDB",NOT(ISBLANK(Table5[[#This Row],[Section]])),"No")</f>
        <v>No</v>
      </c>
    </row>
    <row r="15259" spans="1:13" x14ac:dyDescent="0.25">
      <c r="A15259" s="130" t="s">
        <v>11250</v>
      </c>
      <c r="B15259" s="130" t="s">
        <v>11251</v>
      </c>
      <c r="C15259" s="130" t="s">
        <v>75</v>
      </c>
      <c r="D15259" s="131">
        <v>0.22</v>
      </c>
      <c r="E15259" s="132">
        <v>100</v>
      </c>
      <c r="F15259" s="132">
        <v>100</v>
      </c>
      <c r="G15259" s="126" t="s">
        <v>13785</v>
      </c>
      <c r="H15259" s="126" t="s">
        <v>20121</v>
      </c>
      <c r="I15259" s="126" t="s">
        <v>20122</v>
      </c>
      <c r="J15259" s="126" t="s">
        <v>26234</v>
      </c>
      <c r="K15259" s="9">
        <f>_xlfn.IFNA(VLOOKUP(Table5[[#This Row],[Section]],SubSill_Tier,2,FALSE),0)</f>
        <v>0</v>
      </c>
      <c r="L15259" s="9" t="str">
        <f t="shared" si="267"/>
        <v/>
      </c>
      <c r="M15259" s="205" t="str" cm="1">
        <f t="array" ref="M15259">_xlfn.IFS(NOT(ISERROR(VLOOKUP(Table5[[#This Row],[Section]],TB_notTB,1,FALSE))),"No",LEFT(Table5[[#This Row],[Section]],3)="ETB","PLS",LEFT(Table5[[#This Row],[Section]],1)="7","PDB",NOT(ISBLANK(Table5[[#This Row],[Section]])),"No")</f>
        <v>No</v>
      </c>
    </row>
    <row r="15260" spans="1:13" x14ac:dyDescent="0.25">
      <c r="A15260" s="130" t="s">
        <v>11252</v>
      </c>
      <c r="B15260" s="130" t="s">
        <v>11253</v>
      </c>
      <c r="C15260" s="130" t="s">
        <v>75</v>
      </c>
      <c r="D15260" s="131">
        <v>3.39</v>
      </c>
      <c r="E15260" s="132">
        <v>100</v>
      </c>
      <c r="F15260" s="132">
        <v>100</v>
      </c>
      <c r="G15260" s="126" t="s">
        <v>13769</v>
      </c>
      <c r="H15260" s="126" t="s">
        <v>20167</v>
      </c>
      <c r="I15260" s="126" t="s">
        <v>20168</v>
      </c>
      <c r="J15260" s="126" t="s">
        <v>26238</v>
      </c>
      <c r="K15260" s="9">
        <f>_xlfn.IFNA(VLOOKUP(Table5[[#This Row],[Section]],SubSill_Tier,2,FALSE),0)</f>
        <v>0</v>
      </c>
      <c r="L15260" s="9" t="str">
        <f t="shared" si="267"/>
        <v/>
      </c>
      <c r="M15260" s="205" t="str" cm="1">
        <f t="array" ref="M15260">_xlfn.IFS(NOT(ISERROR(VLOOKUP(Table5[[#This Row],[Section]],TB_notTB,1,FALSE))),"No",LEFT(Table5[[#This Row],[Section]],3)="ETB","PLS",LEFT(Table5[[#This Row],[Section]],1)="7","PDB",NOT(ISBLANK(Table5[[#This Row],[Section]])),"No")</f>
        <v>No</v>
      </c>
    </row>
    <row r="15261" spans="1:13" x14ac:dyDescent="0.25">
      <c r="A15261" s="130" t="s">
        <v>11254</v>
      </c>
      <c r="B15261" s="130" t="s">
        <v>5964</v>
      </c>
      <c r="C15261" s="130" t="s">
        <v>75</v>
      </c>
      <c r="D15261" s="131">
        <v>2.7930000000000001</v>
      </c>
      <c r="E15261" s="132">
        <v>100</v>
      </c>
      <c r="F15261" s="132">
        <v>100</v>
      </c>
      <c r="G15261" s="126" t="s">
        <v>13734</v>
      </c>
      <c r="H15261" s="126" t="s">
        <v>20145</v>
      </c>
      <c r="I15261" s="126" t="s">
        <v>21070</v>
      </c>
      <c r="J15261" s="126" t="s">
        <v>26236</v>
      </c>
      <c r="K15261" s="9">
        <f>_xlfn.IFNA(VLOOKUP(Table5[[#This Row],[Section]],SubSill_Tier,2,FALSE),0)</f>
        <v>0</v>
      </c>
      <c r="L15261" s="9" t="str">
        <f t="shared" si="267"/>
        <v/>
      </c>
      <c r="M15261" s="205" t="str" cm="1">
        <f t="array" ref="M15261">_xlfn.IFS(NOT(ISERROR(VLOOKUP(Table5[[#This Row],[Section]],TB_notTB,1,FALSE))),"No",LEFT(Table5[[#This Row],[Section]],3)="ETB","PLS",LEFT(Table5[[#This Row],[Section]],1)="7","PDB",NOT(ISBLANK(Table5[[#This Row],[Section]])),"No")</f>
        <v>No</v>
      </c>
    </row>
    <row r="15262" spans="1:13" x14ac:dyDescent="0.25">
      <c r="A15262" s="130" t="s">
        <v>11255</v>
      </c>
      <c r="B15262" s="130" t="s">
        <v>11256</v>
      </c>
      <c r="C15262" s="130" t="s">
        <v>75</v>
      </c>
      <c r="D15262" s="131">
        <v>8.5000000000000006E-2</v>
      </c>
      <c r="E15262" s="132">
        <v>100</v>
      </c>
      <c r="F15262" s="132">
        <v>100</v>
      </c>
      <c r="G15262" s="126" t="s">
        <v>13740</v>
      </c>
      <c r="H15262" s="126" t="s">
        <v>20124</v>
      </c>
      <c r="I15262" s="126" t="s">
        <v>21059</v>
      </c>
      <c r="J15262" s="126" t="s">
        <v>26235</v>
      </c>
      <c r="K15262" s="9">
        <f>_xlfn.IFNA(VLOOKUP(Table5[[#This Row],[Section]],SubSill_Tier,2,FALSE),0)</f>
        <v>0</v>
      </c>
      <c r="L15262" s="9" t="str">
        <f t="shared" si="267"/>
        <v/>
      </c>
      <c r="M15262" s="205" t="str" cm="1">
        <f t="array" ref="M15262">_xlfn.IFS(NOT(ISERROR(VLOOKUP(Table5[[#This Row],[Section]],TB_notTB,1,FALSE))),"No",LEFT(Table5[[#This Row],[Section]],3)="ETB","PLS",LEFT(Table5[[#This Row],[Section]],1)="7","PDB",NOT(ISBLANK(Table5[[#This Row],[Section]])),"No")</f>
        <v>No</v>
      </c>
    </row>
    <row r="15263" spans="1:13" x14ac:dyDescent="0.25">
      <c r="A15263" s="130" t="s">
        <v>11257</v>
      </c>
      <c r="B15263" s="130" t="s">
        <v>11258</v>
      </c>
      <c r="C15263" s="130" t="s">
        <v>75</v>
      </c>
      <c r="D15263" s="131">
        <v>0.82799999999999996</v>
      </c>
      <c r="E15263" s="132">
        <v>100</v>
      </c>
      <c r="F15263" s="132">
        <v>100</v>
      </c>
      <c r="G15263" s="126" t="s">
        <v>13740</v>
      </c>
      <c r="H15263" s="126" t="s">
        <v>20124</v>
      </c>
      <c r="I15263" s="126" t="s">
        <v>21059</v>
      </c>
      <c r="J15263" s="126" t="s">
        <v>26236</v>
      </c>
      <c r="K15263" s="9">
        <f>_xlfn.IFNA(VLOOKUP(Table5[[#This Row],[Section]],SubSill_Tier,2,FALSE),0)</f>
        <v>0</v>
      </c>
      <c r="L15263" s="9" t="str">
        <f t="shared" si="267"/>
        <v/>
      </c>
      <c r="M15263" s="205" t="str" cm="1">
        <f t="array" ref="M15263">_xlfn.IFS(NOT(ISERROR(VLOOKUP(Table5[[#This Row],[Section]],TB_notTB,1,FALSE))),"No",LEFT(Table5[[#This Row],[Section]],3)="ETB","PLS",LEFT(Table5[[#This Row],[Section]],1)="7","PDB",NOT(ISBLANK(Table5[[#This Row],[Section]])),"No")</f>
        <v>No</v>
      </c>
    </row>
    <row r="15264" spans="1:13" x14ac:dyDescent="0.25">
      <c r="A15264" s="130" t="s">
        <v>12321</v>
      </c>
      <c r="B15264" s="130" t="s">
        <v>12322</v>
      </c>
      <c r="C15264" s="130" t="s">
        <v>75</v>
      </c>
      <c r="D15264" s="131">
        <v>0.59699999999999998</v>
      </c>
      <c r="E15264" s="132">
        <v>229</v>
      </c>
      <c r="F15264" s="132">
        <v>229</v>
      </c>
      <c r="G15264" s="126" t="s">
        <v>13758</v>
      </c>
      <c r="H15264" s="126" t="s">
        <v>20201</v>
      </c>
      <c r="I15264" s="126" t="s">
        <v>20202</v>
      </c>
      <c r="J15264" s="126" t="s">
        <v>26258</v>
      </c>
      <c r="K15264" s="9">
        <f>_xlfn.IFNA(VLOOKUP(Table5[[#This Row],[Section]],SubSill_Tier,2,FALSE),0)</f>
        <v>0</v>
      </c>
      <c r="L15264" s="9" t="str">
        <f t="shared" si="267"/>
        <v/>
      </c>
      <c r="M15264" s="205" t="str" cm="1">
        <f t="array" ref="M15264">_xlfn.IFS(NOT(ISERROR(VLOOKUP(Table5[[#This Row],[Section]],TB_notTB,1,FALSE))),"No",LEFT(Table5[[#This Row],[Section]],3)="ETB","PLS",LEFT(Table5[[#This Row],[Section]],1)="7","PDB",NOT(ISBLANK(Table5[[#This Row],[Section]])),"No")</f>
        <v>No</v>
      </c>
    </row>
    <row r="15265" spans="1:13" x14ac:dyDescent="0.25">
      <c r="A15265" s="130" t="s">
        <v>5388</v>
      </c>
      <c r="B15265" s="130" t="s">
        <v>5389</v>
      </c>
      <c r="C15265" s="130" t="s">
        <v>75</v>
      </c>
      <c r="D15265" s="131">
        <v>0.37</v>
      </c>
      <c r="E15265" s="132">
        <v>175</v>
      </c>
      <c r="F15265" s="132">
        <v>175</v>
      </c>
      <c r="G15265" s="126" t="s">
        <v>13729</v>
      </c>
      <c r="H15265" s="126" t="s">
        <v>20138</v>
      </c>
      <c r="I15265" s="126" t="s">
        <v>21067</v>
      </c>
      <c r="J15265" s="126" t="s">
        <v>26232</v>
      </c>
      <c r="K15265" s="9">
        <f>_xlfn.IFNA(VLOOKUP(Table5[[#This Row],[Section]],SubSill_Tier,2,FALSE),0)</f>
        <v>0</v>
      </c>
      <c r="L15265" s="9" t="str">
        <f t="shared" si="267"/>
        <v/>
      </c>
      <c r="M15265" s="205" t="str" cm="1">
        <f t="array" ref="M15265">_xlfn.IFS(NOT(ISERROR(VLOOKUP(Table5[[#This Row],[Section]],TB_notTB,1,FALSE))),"No",LEFT(Table5[[#This Row],[Section]],3)="ETB","PLS",LEFT(Table5[[#This Row],[Section]],1)="7","PDB",NOT(ISBLANK(Table5[[#This Row],[Section]])),"No")</f>
        <v>No</v>
      </c>
    </row>
    <row r="15266" spans="1:13" x14ac:dyDescent="0.25">
      <c r="A15266" s="130" t="s">
        <v>5390</v>
      </c>
      <c r="B15266" s="130" t="s">
        <v>5391</v>
      </c>
      <c r="C15266" s="130" t="s">
        <v>75</v>
      </c>
      <c r="D15266" s="131">
        <v>0.37</v>
      </c>
      <c r="E15266" s="132">
        <v>175</v>
      </c>
      <c r="F15266" s="132">
        <v>175</v>
      </c>
      <c r="G15266" s="126" t="s">
        <v>13729</v>
      </c>
      <c r="H15266" s="126" t="s">
        <v>20138</v>
      </c>
      <c r="I15266" s="126" t="s">
        <v>21067</v>
      </c>
      <c r="J15266" s="126" t="s">
        <v>26232</v>
      </c>
      <c r="K15266" s="9">
        <f>_xlfn.IFNA(VLOOKUP(Table5[[#This Row],[Section]],SubSill_Tier,2,FALSE),0)</f>
        <v>0</v>
      </c>
      <c r="L15266" s="9" t="str">
        <f t="shared" si="267"/>
        <v/>
      </c>
      <c r="M15266" s="205" t="str" cm="1">
        <f t="array" ref="M15266">_xlfn.IFS(NOT(ISERROR(VLOOKUP(Table5[[#This Row],[Section]],TB_notTB,1,FALSE))),"No",LEFT(Table5[[#This Row],[Section]],3)="ETB","PLS",LEFT(Table5[[#This Row],[Section]],1)="7","PDB",NOT(ISBLANK(Table5[[#This Row],[Section]])),"No")</f>
        <v>No</v>
      </c>
    </row>
    <row r="15267" spans="1:13" x14ac:dyDescent="0.25">
      <c r="A15267" s="130" t="s">
        <v>5392</v>
      </c>
      <c r="B15267" s="130" t="s">
        <v>5393</v>
      </c>
      <c r="C15267" s="130" t="s">
        <v>75</v>
      </c>
      <c r="D15267" s="131">
        <v>0.433</v>
      </c>
      <c r="E15267" s="132">
        <v>216</v>
      </c>
      <c r="F15267" s="132">
        <v>216</v>
      </c>
      <c r="G15267" s="126" t="s">
        <v>13729</v>
      </c>
      <c r="H15267" s="126" t="s">
        <v>20138</v>
      </c>
      <c r="I15267" s="126" t="s">
        <v>21067</v>
      </c>
      <c r="J15267" s="126" t="s">
        <v>26232</v>
      </c>
      <c r="K15267" s="9">
        <f>_xlfn.IFNA(VLOOKUP(Table5[[#This Row],[Section]],SubSill_Tier,2,FALSE),0)</f>
        <v>0</v>
      </c>
      <c r="L15267" s="9" t="str">
        <f t="shared" si="267"/>
        <v/>
      </c>
      <c r="M15267" s="205" t="str" cm="1">
        <f t="array" ref="M15267">_xlfn.IFS(NOT(ISERROR(VLOOKUP(Table5[[#This Row],[Section]],TB_notTB,1,FALSE))),"No",LEFT(Table5[[#This Row],[Section]],3)="ETB","PLS",LEFT(Table5[[#This Row],[Section]],1)="7","PDB",NOT(ISBLANK(Table5[[#This Row],[Section]])),"No")</f>
        <v>No</v>
      </c>
    </row>
    <row r="15268" spans="1:13" x14ac:dyDescent="0.25">
      <c r="A15268" s="130" t="s">
        <v>17105</v>
      </c>
      <c r="B15268" s="130" t="s">
        <v>17106</v>
      </c>
      <c r="C15268" s="130" t="s">
        <v>75</v>
      </c>
      <c r="D15268" s="131">
        <v>0.71299999999999997</v>
      </c>
      <c r="E15268" s="132">
        <v>392</v>
      </c>
      <c r="F15268" s="132">
        <v>392</v>
      </c>
      <c r="G15268" s="126" t="s">
        <v>14821</v>
      </c>
      <c r="H15268" s="126" t="s">
        <v>20211</v>
      </c>
      <c r="I15268" s="126" t="s">
        <v>21127</v>
      </c>
      <c r="J15268" s="126" t="s">
        <v>26269</v>
      </c>
      <c r="K15268" s="9">
        <f>_xlfn.IFNA(VLOOKUP(Table5[[#This Row],[Section]],SubSill_Tier,2,FALSE),0)</f>
        <v>0</v>
      </c>
      <c r="L15268" s="9" t="str">
        <f t="shared" si="267"/>
        <v/>
      </c>
      <c r="M15268" s="205" t="str" cm="1">
        <f t="array" ref="M15268">_xlfn.IFS(NOT(ISERROR(VLOOKUP(Table5[[#This Row],[Section]],TB_notTB,1,FALSE))),"No",LEFT(Table5[[#This Row],[Section]],3)="ETB","PLS",LEFT(Table5[[#This Row],[Section]],1)="7","PDB",NOT(ISBLANK(Table5[[#This Row],[Section]])),"No")</f>
        <v>No</v>
      </c>
    </row>
    <row r="15269" spans="1:13" x14ac:dyDescent="0.25">
      <c r="A15269" s="130" t="s">
        <v>17107</v>
      </c>
      <c r="B15269" s="130" t="s">
        <v>17108</v>
      </c>
      <c r="C15269" s="130" t="s">
        <v>75</v>
      </c>
      <c r="D15269" s="131">
        <v>0.51100000000000001</v>
      </c>
      <c r="E15269" s="132">
        <v>308</v>
      </c>
      <c r="F15269" s="132">
        <v>307</v>
      </c>
      <c r="G15269" s="126" t="s">
        <v>14821</v>
      </c>
      <c r="H15269" s="126" t="s">
        <v>20211</v>
      </c>
      <c r="I15269" s="126" t="s">
        <v>21127</v>
      </c>
      <c r="J15269" s="126" t="s">
        <v>26269</v>
      </c>
      <c r="K15269" s="9">
        <f>_xlfn.IFNA(VLOOKUP(Table5[[#This Row],[Section]],SubSill_Tier,2,FALSE),0)</f>
        <v>0</v>
      </c>
      <c r="L15269" s="9" t="str">
        <f t="shared" si="267"/>
        <v/>
      </c>
      <c r="M15269" s="205" t="str" cm="1">
        <f t="array" ref="M15269">_xlfn.IFS(NOT(ISERROR(VLOOKUP(Table5[[#This Row],[Section]],TB_notTB,1,FALSE))),"No",LEFT(Table5[[#This Row],[Section]],3)="ETB","PLS",LEFT(Table5[[#This Row],[Section]],1)="7","PDB",NOT(ISBLANK(Table5[[#This Row],[Section]])),"No")</f>
        <v>No</v>
      </c>
    </row>
    <row r="15270" spans="1:13" x14ac:dyDescent="0.25">
      <c r="A15270" s="130" t="s">
        <v>17109</v>
      </c>
      <c r="B15270" s="130" t="s">
        <v>17110</v>
      </c>
      <c r="C15270" s="130" t="s">
        <v>75</v>
      </c>
      <c r="D15270" s="131">
        <v>0.38400000000000001</v>
      </c>
      <c r="E15270" s="132">
        <v>227</v>
      </c>
      <c r="F15270" s="132">
        <v>227</v>
      </c>
      <c r="G15270" s="126" t="s">
        <v>14821</v>
      </c>
      <c r="H15270" s="126" t="s">
        <v>20211</v>
      </c>
      <c r="I15270" s="126" t="s">
        <v>21127</v>
      </c>
      <c r="J15270" s="126" t="s">
        <v>26269</v>
      </c>
      <c r="K15270" s="9">
        <f>_xlfn.IFNA(VLOOKUP(Table5[[#This Row],[Section]],SubSill_Tier,2,FALSE),0)</f>
        <v>0</v>
      </c>
      <c r="L15270" s="9" t="str">
        <f t="shared" si="267"/>
        <v/>
      </c>
      <c r="M15270" s="205" t="str" cm="1">
        <f t="array" ref="M15270">_xlfn.IFS(NOT(ISERROR(VLOOKUP(Table5[[#This Row],[Section]],TB_notTB,1,FALSE))),"No",LEFT(Table5[[#This Row],[Section]],3)="ETB","PLS",LEFT(Table5[[#This Row],[Section]],1)="7","PDB",NOT(ISBLANK(Table5[[#This Row],[Section]])),"No")</f>
        <v>No</v>
      </c>
    </row>
    <row r="15271" spans="1:13" x14ac:dyDescent="0.25">
      <c r="A15271" s="130" t="s">
        <v>11259</v>
      </c>
      <c r="B15271" s="130" t="s">
        <v>9573</v>
      </c>
      <c r="C15271" s="130" t="s">
        <v>75</v>
      </c>
      <c r="D15271" s="131">
        <v>0.77800000000000002</v>
      </c>
      <c r="E15271" s="132">
        <v>152</v>
      </c>
      <c r="F15271" s="132">
        <v>152</v>
      </c>
      <c r="G15271" s="126" t="s">
        <v>13717</v>
      </c>
      <c r="H15271" s="126" t="s">
        <v>20125</v>
      </c>
      <c r="I15271" s="126" t="s">
        <v>20126</v>
      </c>
      <c r="J15271" s="126" t="s">
        <v>26236</v>
      </c>
      <c r="K15271" s="9">
        <f>_xlfn.IFNA(VLOOKUP(Table5[[#This Row],[Section]],SubSill_Tier,2,FALSE),0)</f>
        <v>0</v>
      </c>
      <c r="L15271" s="9" t="str">
        <f t="shared" si="267"/>
        <v/>
      </c>
      <c r="M15271" s="205" t="str" cm="1">
        <f t="array" ref="M15271">_xlfn.IFS(NOT(ISERROR(VLOOKUP(Table5[[#This Row],[Section]],TB_notTB,1,FALSE))),"No",LEFT(Table5[[#This Row],[Section]],3)="ETB","PLS",LEFT(Table5[[#This Row],[Section]],1)="7","PDB",NOT(ISBLANK(Table5[[#This Row],[Section]])),"No")</f>
        <v>No</v>
      </c>
    </row>
    <row r="15272" spans="1:13" x14ac:dyDescent="0.25">
      <c r="A15272" s="130" t="s">
        <v>11260</v>
      </c>
      <c r="B15272" s="130" t="s">
        <v>11261</v>
      </c>
      <c r="C15272" s="130" t="s">
        <v>75</v>
      </c>
      <c r="D15272" s="131">
        <v>2.3410000000000002</v>
      </c>
      <c r="E15272" s="132">
        <v>300</v>
      </c>
      <c r="F15272" s="132">
        <v>300</v>
      </c>
      <c r="G15272" s="126" t="s">
        <v>13717</v>
      </c>
      <c r="H15272" s="126" t="s">
        <v>20125</v>
      </c>
      <c r="I15272" s="126" t="s">
        <v>20126</v>
      </c>
      <c r="J15272" s="126" t="s">
        <v>26235</v>
      </c>
      <c r="K15272" s="9">
        <f>_xlfn.IFNA(VLOOKUP(Table5[[#This Row],[Section]],SubSill_Tier,2,FALSE),0)</f>
        <v>0</v>
      </c>
      <c r="L15272" s="9" t="str">
        <f t="shared" si="267"/>
        <v/>
      </c>
      <c r="M15272" s="205" t="str" cm="1">
        <f t="array" ref="M15272">_xlfn.IFS(NOT(ISERROR(VLOOKUP(Table5[[#This Row],[Section]],TB_notTB,1,FALSE))),"No",LEFT(Table5[[#This Row],[Section]],3)="ETB","PLS",LEFT(Table5[[#This Row],[Section]],1)="7","PDB",NOT(ISBLANK(Table5[[#This Row],[Section]])),"No")</f>
        <v>No</v>
      </c>
    </row>
    <row r="15273" spans="1:13" x14ac:dyDescent="0.25">
      <c r="A15273" s="130" t="s">
        <v>11262</v>
      </c>
      <c r="B15273" s="130" t="s">
        <v>11263</v>
      </c>
      <c r="C15273" s="130" t="s">
        <v>75</v>
      </c>
      <c r="D15273" s="131">
        <v>1.802</v>
      </c>
      <c r="E15273" s="132">
        <v>275</v>
      </c>
      <c r="F15273" s="132">
        <v>275</v>
      </c>
      <c r="G15273" s="126" t="s">
        <v>13718</v>
      </c>
      <c r="H15273" s="126" t="s">
        <v>20127</v>
      </c>
      <c r="I15273" s="126" t="s">
        <v>21060</v>
      </c>
      <c r="J15273" s="126" t="s">
        <v>26236</v>
      </c>
      <c r="K15273" s="9">
        <f>_xlfn.IFNA(VLOOKUP(Table5[[#This Row],[Section]],SubSill_Tier,2,FALSE),0)</f>
        <v>0</v>
      </c>
      <c r="L15273" s="9" t="str">
        <f t="shared" si="267"/>
        <v>Wall</v>
      </c>
      <c r="M15273" s="205" t="str" cm="1">
        <f t="array" ref="M15273">_xlfn.IFS(NOT(ISERROR(VLOOKUP(Table5[[#This Row],[Section]],TB_notTB,1,FALSE))),"No",LEFT(Table5[[#This Row],[Section]],3)="ETB","PLS",LEFT(Table5[[#This Row],[Section]],1)="7","PDB",NOT(ISBLANK(Table5[[#This Row],[Section]])),"No")</f>
        <v>No</v>
      </c>
    </row>
    <row r="15274" spans="1:13" x14ac:dyDescent="0.25">
      <c r="A15274" s="130" t="s">
        <v>11264</v>
      </c>
      <c r="B15274" s="130" t="s">
        <v>11265</v>
      </c>
      <c r="C15274" s="130" t="s">
        <v>75</v>
      </c>
      <c r="D15274" s="131">
        <v>2.7010000000000001</v>
      </c>
      <c r="E15274" s="132">
        <v>432</v>
      </c>
      <c r="F15274" s="132">
        <v>432</v>
      </c>
      <c r="G15274" s="126" t="s">
        <v>13721</v>
      </c>
      <c r="H15274" s="126" t="s">
        <v>20121</v>
      </c>
      <c r="I15274" s="126" t="s">
        <v>20122</v>
      </c>
      <c r="J15274" s="126" t="s">
        <v>26234</v>
      </c>
      <c r="K15274" s="9">
        <f>_xlfn.IFNA(VLOOKUP(Table5[[#This Row],[Section]],SubSill_Tier,2,FALSE),0)</f>
        <v>0</v>
      </c>
      <c r="L15274" s="9" t="str">
        <f t="shared" ref="L15274:L15305" si="268">IFERROR(IF(LEFT(G15274,2)="AI",IF(_xlfn.NUMBERVALUE(IFERROR(LEFT(IF(ISERROR(FIND("X",UPPER(B15274))),UPPER(B15274),RIGHT(UPPER(B15274),LEN(UPPER(B15274))-FIND("~",SUBSTITUTE(UPPER(B15274),"X","~",LEN(UPPER(B15274))-LEN(SUBSTITUTE(UPPER(B15274),"X","")))))),FIND(" ",IF(ISERROR(FIND("X",UPPER(B15274))),UPPER(B15274),RIGHT(UPPER(B15274),LEN(UPPER(B15274))-FIND("~",SUBSTITUTE(UPPER(B15274),"X","~",LEN(UPPER(B15274))-LEN(SUBSTITUTE(UPPER(B15274),"X","")))))),1)-1),IF(ISERROR(FIND("X",UPPER(B15274))),UPPER(B15274),RIGHT(UPPER(B15274),LEN(UPPER(B15274))-FIND("~",SUBSTITUTE(UPPER(B15274),"X","~",LEN(UPPER(B15274))-LEN(SUBSTITUTE(UPPER(B15274),"X",""))))))),".")&gt;=5,"Wall",""),""),"")</f>
        <v/>
      </c>
      <c r="M15274" s="205" t="str" cm="1">
        <f t="array" ref="M15274">_xlfn.IFS(NOT(ISERROR(VLOOKUP(Table5[[#This Row],[Section]],TB_notTB,1,FALSE))),"No",LEFT(Table5[[#This Row],[Section]],3)="ETB","PLS",LEFT(Table5[[#This Row],[Section]],1)="7","PDB",NOT(ISBLANK(Table5[[#This Row],[Section]])),"No")</f>
        <v>No</v>
      </c>
    </row>
    <row r="15275" spans="1:13" x14ac:dyDescent="0.25">
      <c r="A15275" s="130" t="s">
        <v>11266</v>
      </c>
      <c r="B15275" s="130" t="s">
        <v>11267</v>
      </c>
      <c r="C15275" s="130" t="s">
        <v>75</v>
      </c>
      <c r="D15275" s="131">
        <v>0.67200000000000004</v>
      </c>
      <c r="E15275" s="132">
        <v>315</v>
      </c>
      <c r="F15275" s="132">
        <v>160</v>
      </c>
      <c r="G15275" s="126" t="s">
        <v>13721</v>
      </c>
      <c r="H15275" s="126" t="s">
        <v>20121</v>
      </c>
      <c r="I15275" s="126" t="s">
        <v>20122</v>
      </c>
      <c r="J15275" s="126" t="s">
        <v>26234</v>
      </c>
      <c r="K15275" s="9">
        <f>_xlfn.IFNA(VLOOKUP(Table5[[#This Row],[Section]],SubSill_Tier,2,FALSE),0)</f>
        <v>0</v>
      </c>
      <c r="L15275" s="9" t="str">
        <f t="shared" si="268"/>
        <v>Wall</v>
      </c>
      <c r="M15275" s="205" t="str" cm="1">
        <f t="array" ref="M15275">_xlfn.IFS(NOT(ISERROR(VLOOKUP(Table5[[#This Row],[Section]],TB_notTB,1,FALSE))),"No",LEFT(Table5[[#This Row],[Section]],3)="ETB","PLS",LEFT(Table5[[#This Row],[Section]],1)="7","PDB",NOT(ISBLANK(Table5[[#This Row],[Section]])),"No")</f>
        <v>No</v>
      </c>
    </row>
    <row r="15276" spans="1:13" x14ac:dyDescent="0.25">
      <c r="A15276" s="130" t="s">
        <v>11268</v>
      </c>
      <c r="B15276" s="130" t="s">
        <v>11269</v>
      </c>
      <c r="C15276" s="130" t="s">
        <v>75</v>
      </c>
      <c r="D15276" s="131">
        <v>0.51700000000000002</v>
      </c>
      <c r="E15276" s="132">
        <v>184</v>
      </c>
      <c r="F15276" s="132">
        <v>100</v>
      </c>
      <c r="G15276" s="126" t="s">
        <v>13724</v>
      </c>
      <c r="H15276" s="126" t="s">
        <v>20121</v>
      </c>
      <c r="I15276" s="126" t="s">
        <v>20122</v>
      </c>
      <c r="J15276" s="126" t="s">
        <v>26234</v>
      </c>
      <c r="K15276" s="9">
        <f>_xlfn.IFNA(VLOOKUP(Table5[[#This Row],[Section]],SubSill_Tier,2,FALSE),0)</f>
        <v>0</v>
      </c>
      <c r="L15276" s="9" t="str">
        <f t="shared" si="268"/>
        <v/>
      </c>
      <c r="M15276" s="205" t="str" cm="1">
        <f t="array" ref="M15276">_xlfn.IFS(NOT(ISERROR(VLOOKUP(Table5[[#This Row],[Section]],TB_notTB,1,FALSE))),"No",LEFT(Table5[[#This Row],[Section]],3)="ETB","PLS",LEFT(Table5[[#This Row],[Section]],1)="7","PDB",NOT(ISBLANK(Table5[[#This Row],[Section]])),"No")</f>
        <v>No</v>
      </c>
    </row>
    <row r="15277" spans="1:13" x14ac:dyDescent="0.25">
      <c r="A15277" s="130" t="s">
        <v>11270</v>
      </c>
      <c r="B15277" s="130" t="s">
        <v>11271</v>
      </c>
      <c r="C15277" s="130" t="s">
        <v>75</v>
      </c>
      <c r="D15277" s="131">
        <v>16.260000000000002</v>
      </c>
      <c r="E15277" s="132">
        <v>320</v>
      </c>
      <c r="F15277" s="132">
        <v>320</v>
      </c>
      <c r="G15277" s="126" t="s">
        <v>13715</v>
      </c>
      <c r="H15277" s="126" t="s">
        <v>20238</v>
      </c>
      <c r="I15277" s="126" t="s">
        <v>20239</v>
      </c>
      <c r="J15277" s="126" t="s">
        <v>26396</v>
      </c>
      <c r="K15277" s="9">
        <f>_xlfn.IFNA(VLOOKUP(Table5[[#This Row],[Section]],SubSill_Tier,2,FALSE),0)</f>
        <v>0</v>
      </c>
      <c r="L15277" s="9" t="str">
        <f t="shared" si="268"/>
        <v>Wall</v>
      </c>
      <c r="M15277" s="205" t="str" cm="1">
        <f t="array" ref="M15277">_xlfn.IFS(NOT(ISERROR(VLOOKUP(Table5[[#This Row],[Section]],TB_notTB,1,FALSE))),"No",LEFT(Table5[[#This Row],[Section]],3)="ETB","PLS",LEFT(Table5[[#This Row],[Section]],1)="7","PDB",NOT(ISBLANK(Table5[[#This Row],[Section]])),"No")</f>
        <v>No</v>
      </c>
    </row>
    <row r="15278" spans="1:13" x14ac:dyDescent="0.25">
      <c r="A15278" s="130" t="s">
        <v>11272</v>
      </c>
      <c r="B15278" s="130" t="s">
        <v>11273</v>
      </c>
      <c r="C15278" s="130" t="s">
        <v>75</v>
      </c>
      <c r="D15278" s="131">
        <v>1.2889999999999999</v>
      </c>
      <c r="E15278" s="132">
        <v>225</v>
      </c>
      <c r="F15278" s="132">
        <v>135</v>
      </c>
      <c r="G15278" s="126" t="s">
        <v>13731</v>
      </c>
      <c r="H15278" s="126" t="s">
        <v>20121</v>
      </c>
      <c r="I15278" s="126" t="s">
        <v>20122</v>
      </c>
      <c r="J15278" s="126" t="s">
        <v>26234</v>
      </c>
      <c r="K15278" s="9">
        <f>_xlfn.IFNA(VLOOKUP(Table5[[#This Row],[Section]],SubSill_Tier,2,FALSE),0)</f>
        <v>0</v>
      </c>
      <c r="L15278" s="9" t="str">
        <f t="shared" si="268"/>
        <v/>
      </c>
      <c r="M15278" s="205" t="str" cm="1">
        <f t="array" ref="M15278">_xlfn.IFS(NOT(ISERROR(VLOOKUP(Table5[[#This Row],[Section]],TB_notTB,1,FALSE))),"No",LEFT(Table5[[#This Row],[Section]],3)="ETB","PLS",LEFT(Table5[[#This Row],[Section]],1)="7","PDB",NOT(ISBLANK(Table5[[#This Row],[Section]])),"No")</f>
        <v>No</v>
      </c>
    </row>
    <row r="15279" spans="1:13" x14ac:dyDescent="0.25">
      <c r="A15279" s="130" t="s">
        <v>11274</v>
      </c>
      <c r="B15279" s="130" t="s">
        <v>11275</v>
      </c>
      <c r="C15279" s="130" t="s">
        <v>75</v>
      </c>
      <c r="D15279" s="131">
        <v>1.33</v>
      </c>
      <c r="E15279" s="132">
        <v>487</v>
      </c>
      <c r="F15279" s="132">
        <v>220</v>
      </c>
      <c r="G15279" s="126" t="s">
        <v>13757</v>
      </c>
      <c r="H15279" s="126" t="s">
        <v>20121</v>
      </c>
      <c r="I15279" s="126" t="s">
        <v>20122</v>
      </c>
      <c r="J15279" s="126" t="s">
        <v>26234</v>
      </c>
      <c r="K15279" s="9">
        <f>_xlfn.IFNA(VLOOKUP(Table5[[#This Row],[Section]],SubSill_Tier,2,FALSE),0)</f>
        <v>0</v>
      </c>
      <c r="L15279" s="9" t="str">
        <f t="shared" si="268"/>
        <v/>
      </c>
      <c r="M15279" s="205" t="str" cm="1">
        <f t="array" ref="M15279">_xlfn.IFS(NOT(ISERROR(VLOOKUP(Table5[[#This Row],[Section]],TB_notTB,1,FALSE))),"No",LEFT(Table5[[#This Row],[Section]],3)="ETB","PLS",LEFT(Table5[[#This Row],[Section]],1)="7","PDB",NOT(ISBLANK(Table5[[#This Row],[Section]])),"No")</f>
        <v>No</v>
      </c>
    </row>
    <row r="15280" spans="1:13" x14ac:dyDescent="0.25">
      <c r="A15280" s="130" t="s">
        <v>11276</v>
      </c>
      <c r="B15280" s="130" t="s">
        <v>11277</v>
      </c>
      <c r="C15280" s="130" t="s">
        <v>75</v>
      </c>
      <c r="D15280" s="131">
        <v>0.32</v>
      </c>
      <c r="E15280" s="132">
        <v>100</v>
      </c>
      <c r="F15280" s="132">
        <v>100</v>
      </c>
      <c r="G15280" s="126" t="s">
        <v>13720</v>
      </c>
      <c r="H15280" s="126" t="s">
        <v>20130</v>
      </c>
      <c r="I15280" s="126" t="s">
        <v>20131</v>
      </c>
      <c r="J15280" s="126" t="s">
        <v>26236</v>
      </c>
      <c r="K15280" s="9">
        <f>_xlfn.IFNA(VLOOKUP(Table5[[#This Row],[Section]],SubSill_Tier,2,FALSE),0)</f>
        <v>0</v>
      </c>
      <c r="L15280" s="9" t="str">
        <f t="shared" si="268"/>
        <v/>
      </c>
      <c r="M15280" s="205" t="str" cm="1">
        <f t="array" ref="M15280">_xlfn.IFS(NOT(ISERROR(VLOOKUP(Table5[[#This Row],[Section]],TB_notTB,1,FALSE))),"No",LEFT(Table5[[#This Row],[Section]],3)="ETB","PLS",LEFT(Table5[[#This Row],[Section]],1)="7","PDB",NOT(ISBLANK(Table5[[#This Row],[Section]])),"No")</f>
        <v>No</v>
      </c>
    </row>
    <row r="15281" spans="1:13" x14ac:dyDescent="0.25">
      <c r="A15281" s="130" t="s">
        <v>11278</v>
      </c>
      <c r="B15281" s="130" t="s">
        <v>11279</v>
      </c>
      <c r="C15281" s="130" t="s">
        <v>75</v>
      </c>
      <c r="D15281" s="131">
        <v>8.6829999999999998</v>
      </c>
      <c r="E15281" s="132">
        <v>730</v>
      </c>
      <c r="F15281" s="132">
        <v>730</v>
      </c>
      <c r="G15281" s="126" t="s">
        <v>13720</v>
      </c>
      <c r="H15281" s="126" t="s">
        <v>20141</v>
      </c>
      <c r="I15281" s="126" t="s">
        <v>20142</v>
      </c>
      <c r="J15281" s="126" t="s">
        <v>26244</v>
      </c>
      <c r="K15281" s="9">
        <f>_xlfn.IFNA(VLOOKUP(Table5[[#This Row],[Section]],SubSill_Tier,2,FALSE),0)</f>
        <v>0</v>
      </c>
      <c r="L15281" s="9" t="str">
        <f t="shared" si="268"/>
        <v>Wall</v>
      </c>
      <c r="M15281" s="205" t="str" cm="1">
        <f t="array" ref="M15281">_xlfn.IFS(NOT(ISERROR(VLOOKUP(Table5[[#This Row],[Section]],TB_notTB,1,FALSE))),"No",LEFT(Table5[[#This Row],[Section]],3)="ETB","PLS",LEFT(Table5[[#This Row],[Section]],1)="7","PDB",NOT(ISBLANK(Table5[[#This Row],[Section]])),"No")</f>
        <v>No</v>
      </c>
    </row>
    <row r="15282" spans="1:13" x14ac:dyDescent="0.25">
      <c r="A15282" s="130" t="s">
        <v>11280</v>
      </c>
      <c r="B15282" s="130" t="s">
        <v>11281</v>
      </c>
      <c r="C15282" s="130" t="s">
        <v>75</v>
      </c>
      <c r="D15282" s="131">
        <v>3.63</v>
      </c>
      <c r="E15282" s="132">
        <v>130</v>
      </c>
      <c r="F15282" s="132">
        <v>130</v>
      </c>
      <c r="G15282" s="126" t="s">
        <v>13734</v>
      </c>
      <c r="H15282" s="126" t="s">
        <v>20276</v>
      </c>
      <c r="I15282" s="126" t="s">
        <v>20277</v>
      </c>
      <c r="J15282" s="126" t="s">
        <v>26397</v>
      </c>
      <c r="K15282" s="9">
        <f>_xlfn.IFNA(VLOOKUP(Table5[[#This Row],[Section]],SubSill_Tier,2,FALSE),0)</f>
        <v>0</v>
      </c>
      <c r="L15282" s="9" t="str">
        <f t="shared" si="268"/>
        <v/>
      </c>
      <c r="M15282" s="205" t="str" cm="1">
        <f t="array" ref="M15282">_xlfn.IFS(NOT(ISERROR(VLOOKUP(Table5[[#This Row],[Section]],TB_notTB,1,FALSE))),"No",LEFT(Table5[[#This Row],[Section]],3)="ETB","PLS",LEFT(Table5[[#This Row],[Section]],1)="7","PDB",NOT(ISBLANK(Table5[[#This Row],[Section]])),"No")</f>
        <v>No</v>
      </c>
    </row>
    <row r="15283" spans="1:13" x14ac:dyDescent="0.25">
      <c r="A15283" s="130" t="s">
        <v>11282</v>
      </c>
      <c r="B15283" s="130" t="s">
        <v>28988</v>
      </c>
      <c r="C15283" s="130" t="s">
        <v>75</v>
      </c>
      <c r="D15283" s="131">
        <v>8.3010000000000002</v>
      </c>
      <c r="E15283" s="132">
        <v>628</v>
      </c>
      <c r="F15283" s="132">
        <v>628</v>
      </c>
      <c r="G15283" s="126" t="s">
        <v>13740</v>
      </c>
      <c r="H15283" s="126" t="s">
        <v>20149</v>
      </c>
      <c r="I15283" s="126" t="s">
        <v>20150</v>
      </c>
      <c r="J15283" s="126" t="s">
        <v>26244</v>
      </c>
      <c r="K15283" s="9">
        <f>_xlfn.IFNA(VLOOKUP(Table5[[#This Row],[Section]],SubSill_Tier,2,FALSE),0)</f>
        <v>0</v>
      </c>
      <c r="L15283" s="9" t="str">
        <f t="shared" si="268"/>
        <v>Wall</v>
      </c>
      <c r="M15283" s="205" t="str" cm="1">
        <f t="array" ref="M15283">_xlfn.IFS(NOT(ISERROR(VLOOKUP(Table5[[#This Row],[Section]],TB_notTB,1,FALSE))),"No",LEFT(Table5[[#This Row],[Section]],3)="ETB","PLS",LEFT(Table5[[#This Row],[Section]],1)="7","PDB",NOT(ISBLANK(Table5[[#This Row],[Section]])),"No")</f>
        <v>No</v>
      </c>
    </row>
    <row r="15284" spans="1:13" x14ac:dyDescent="0.25">
      <c r="A15284" s="130" t="s">
        <v>11283</v>
      </c>
      <c r="B15284" s="130" t="s">
        <v>11284</v>
      </c>
      <c r="C15284" s="130" t="s">
        <v>75</v>
      </c>
      <c r="D15284" s="131">
        <v>1.92</v>
      </c>
      <c r="E15284" s="132">
        <v>140</v>
      </c>
      <c r="F15284" s="132">
        <v>140</v>
      </c>
      <c r="G15284" s="126" t="s">
        <v>13713</v>
      </c>
      <c r="H15284" s="126" t="s">
        <v>20123</v>
      </c>
      <c r="I15284" s="126" t="s">
        <v>21058</v>
      </c>
      <c r="J15284" s="126" t="s">
        <v>26236</v>
      </c>
      <c r="K15284" s="9">
        <f>_xlfn.IFNA(VLOOKUP(Table5[[#This Row],[Section]],SubSill_Tier,2,FALSE),0)</f>
        <v>0</v>
      </c>
      <c r="L15284" s="9" t="str">
        <f t="shared" si="268"/>
        <v>Wall</v>
      </c>
      <c r="M15284" s="205" t="str" cm="1">
        <f t="array" ref="M15284">_xlfn.IFS(NOT(ISERROR(VLOOKUP(Table5[[#This Row],[Section]],TB_notTB,1,FALSE))),"No",LEFT(Table5[[#This Row],[Section]],3)="ETB","PLS",LEFT(Table5[[#This Row],[Section]],1)="7","PDB",NOT(ISBLANK(Table5[[#This Row],[Section]])),"No")</f>
        <v>No</v>
      </c>
    </row>
    <row r="15285" spans="1:13" x14ac:dyDescent="0.25">
      <c r="A15285" s="130" t="s">
        <v>5394</v>
      </c>
      <c r="B15285" s="130" t="s">
        <v>5395</v>
      </c>
      <c r="C15285" s="130" t="s">
        <v>75</v>
      </c>
      <c r="D15285" s="131">
        <v>0.77800000000000002</v>
      </c>
      <c r="E15285" s="132">
        <v>315</v>
      </c>
      <c r="F15285" s="132">
        <v>315</v>
      </c>
      <c r="G15285" s="126" t="s">
        <v>13729</v>
      </c>
      <c r="H15285" s="126" t="s">
        <v>20138</v>
      </c>
      <c r="I15285" s="126" t="s">
        <v>21067</v>
      </c>
      <c r="J15285" s="126" t="s">
        <v>26232</v>
      </c>
      <c r="K15285" s="9">
        <f>_xlfn.IFNA(VLOOKUP(Table5[[#This Row],[Section]],SubSill_Tier,2,FALSE),0)</f>
        <v>0</v>
      </c>
      <c r="L15285" s="9" t="str">
        <f t="shared" si="268"/>
        <v/>
      </c>
      <c r="M15285" s="205" t="str" cm="1">
        <f t="array" ref="M15285">_xlfn.IFS(NOT(ISERROR(VLOOKUP(Table5[[#This Row],[Section]],TB_notTB,1,FALSE))),"No",LEFT(Table5[[#This Row],[Section]],3)="ETB","PLS",LEFT(Table5[[#This Row],[Section]],1)="7","PDB",NOT(ISBLANK(Table5[[#This Row],[Section]])),"No")</f>
        <v>No</v>
      </c>
    </row>
    <row r="15286" spans="1:13" x14ac:dyDescent="0.25">
      <c r="A15286" s="130" t="s">
        <v>5396</v>
      </c>
      <c r="B15286" s="130" t="s">
        <v>5397</v>
      </c>
      <c r="C15286" s="130" t="s">
        <v>75</v>
      </c>
      <c r="D15286" s="131">
        <v>2.2149999999999999</v>
      </c>
      <c r="E15286" s="132">
        <v>380</v>
      </c>
      <c r="F15286" s="132">
        <v>380</v>
      </c>
      <c r="G15286" s="126" t="s">
        <v>13729</v>
      </c>
      <c r="H15286" s="126" t="s">
        <v>20138</v>
      </c>
      <c r="I15286" s="126" t="s">
        <v>21067</v>
      </c>
      <c r="J15286" s="126" t="s">
        <v>26232</v>
      </c>
      <c r="K15286" s="9">
        <f>_xlfn.IFNA(VLOOKUP(Table5[[#This Row],[Section]],SubSill_Tier,2,FALSE),0)</f>
        <v>0</v>
      </c>
      <c r="L15286" s="9" t="str">
        <f t="shared" si="268"/>
        <v/>
      </c>
      <c r="M15286" s="205" t="str" cm="1">
        <f t="array" ref="M15286">_xlfn.IFS(NOT(ISERROR(VLOOKUP(Table5[[#This Row],[Section]],TB_notTB,1,FALSE))),"No",LEFT(Table5[[#This Row],[Section]],3)="ETB","PLS",LEFT(Table5[[#This Row],[Section]],1)="7","PDB",NOT(ISBLANK(Table5[[#This Row],[Section]])),"No")</f>
        <v>No</v>
      </c>
    </row>
    <row r="15287" spans="1:13" x14ac:dyDescent="0.25">
      <c r="A15287" s="130" t="s">
        <v>5398</v>
      </c>
      <c r="B15287" s="130" t="s">
        <v>5399</v>
      </c>
      <c r="C15287" s="130" t="s">
        <v>75</v>
      </c>
      <c r="D15287" s="131">
        <v>0.67400000000000004</v>
      </c>
      <c r="E15287" s="132">
        <v>219</v>
      </c>
      <c r="F15287" s="132">
        <v>219</v>
      </c>
      <c r="G15287" s="126" t="s">
        <v>13729</v>
      </c>
      <c r="H15287" s="126" t="s">
        <v>20138</v>
      </c>
      <c r="I15287" s="126" t="s">
        <v>21067</v>
      </c>
      <c r="J15287" s="126" t="s">
        <v>26232</v>
      </c>
      <c r="K15287" s="9">
        <f>_xlfn.IFNA(VLOOKUP(Table5[[#This Row],[Section]],SubSill_Tier,2,FALSE),0)</f>
        <v>0</v>
      </c>
      <c r="L15287" s="9" t="str">
        <f t="shared" si="268"/>
        <v/>
      </c>
      <c r="M15287" s="205" t="str" cm="1">
        <f t="array" ref="M15287">_xlfn.IFS(NOT(ISERROR(VLOOKUP(Table5[[#This Row],[Section]],TB_notTB,1,FALSE))),"No",LEFT(Table5[[#This Row],[Section]],3)="ETB","PLS",LEFT(Table5[[#This Row],[Section]],1)="7","PDB",NOT(ISBLANK(Table5[[#This Row],[Section]])),"No")</f>
        <v>No</v>
      </c>
    </row>
    <row r="15288" spans="1:13" x14ac:dyDescent="0.25">
      <c r="A15288" s="130" t="s">
        <v>5400</v>
      </c>
      <c r="B15288" s="130" t="s">
        <v>5401</v>
      </c>
      <c r="C15288" s="130" t="s">
        <v>75</v>
      </c>
      <c r="D15288" s="131">
        <v>0.22700000000000001</v>
      </c>
      <c r="E15288" s="132">
        <v>130</v>
      </c>
      <c r="F15288" s="132">
        <v>130</v>
      </c>
      <c r="G15288" s="126" t="s">
        <v>13729</v>
      </c>
      <c r="H15288" s="126" t="s">
        <v>20138</v>
      </c>
      <c r="I15288" s="126" t="s">
        <v>21067</v>
      </c>
      <c r="J15288" s="126" t="s">
        <v>26232</v>
      </c>
      <c r="K15288" s="9">
        <f>_xlfn.IFNA(VLOOKUP(Table5[[#This Row],[Section]],SubSill_Tier,2,FALSE),0)</f>
        <v>0</v>
      </c>
      <c r="L15288" s="9" t="str">
        <f t="shared" si="268"/>
        <v/>
      </c>
      <c r="M15288" s="205" t="str" cm="1">
        <f t="array" ref="M15288">_xlfn.IFS(NOT(ISERROR(VLOOKUP(Table5[[#This Row],[Section]],TB_notTB,1,FALSE))),"No",LEFT(Table5[[#This Row],[Section]],3)="ETB","PLS",LEFT(Table5[[#This Row],[Section]],1)="7","PDB",NOT(ISBLANK(Table5[[#This Row],[Section]])),"No")</f>
        <v>No</v>
      </c>
    </row>
    <row r="15289" spans="1:13" x14ac:dyDescent="0.25">
      <c r="A15289" s="130" t="s">
        <v>5402</v>
      </c>
      <c r="B15289" s="130" t="s">
        <v>5403</v>
      </c>
      <c r="C15289" s="130" t="s">
        <v>75</v>
      </c>
      <c r="D15289" s="131">
        <v>0.41499999999999998</v>
      </c>
      <c r="E15289" s="132">
        <v>203</v>
      </c>
      <c r="F15289" s="132">
        <v>203</v>
      </c>
      <c r="G15289" s="126" t="s">
        <v>13729</v>
      </c>
      <c r="H15289" s="126" t="s">
        <v>20138</v>
      </c>
      <c r="I15289" s="126" t="s">
        <v>21067</v>
      </c>
      <c r="J15289" s="126" t="s">
        <v>26232</v>
      </c>
      <c r="K15289" s="9">
        <f>_xlfn.IFNA(VLOOKUP(Table5[[#This Row],[Section]],SubSill_Tier,2,FALSE),0)</f>
        <v>0</v>
      </c>
      <c r="L15289" s="9" t="str">
        <f t="shared" si="268"/>
        <v/>
      </c>
      <c r="M15289" s="205" t="str" cm="1">
        <f t="array" ref="M15289">_xlfn.IFS(NOT(ISERROR(VLOOKUP(Table5[[#This Row],[Section]],TB_notTB,1,FALSE))),"No",LEFT(Table5[[#This Row],[Section]],3)="ETB","PLS",LEFT(Table5[[#This Row],[Section]],1)="7","PDB",NOT(ISBLANK(Table5[[#This Row],[Section]])),"No")</f>
        <v>No</v>
      </c>
    </row>
    <row r="15290" spans="1:13" x14ac:dyDescent="0.25">
      <c r="A15290" s="130" t="s">
        <v>11285</v>
      </c>
      <c r="B15290" s="130" t="s">
        <v>11286</v>
      </c>
      <c r="C15290" s="130" t="s">
        <v>75</v>
      </c>
      <c r="D15290" s="131">
        <v>5.742</v>
      </c>
      <c r="E15290" s="132">
        <v>721</v>
      </c>
      <c r="F15290" s="132">
        <v>721</v>
      </c>
      <c r="G15290" s="126" t="s">
        <v>13716</v>
      </c>
      <c r="H15290" s="126" t="s">
        <v>20149</v>
      </c>
      <c r="I15290" s="126" t="s">
        <v>20150</v>
      </c>
      <c r="J15290" s="126" t="s">
        <v>26244</v>
      </c>
      <c r="K15290" s="9">
        <f>_xlfn.IFNA(VLOOKUP(Table5[[#This Row],[Section]],SubSill_Tier,2,FALSE),0)</f>
        <v>0</v>
      </c>
      <c r="L15290" s="9" t="str">
        <f t="shared" si="268"/>
        <v/>
      </c>
      <c r="M15290" s="205" t="str" cm="1">
        <f t="array" ref="M15290">_xlfn.IFS(NOT(ISERROR(VLOOKUP(Table5[[#This Row],[Section]],TB_notTB,1,FALSE))),"No",LEFT(Table5[[#This Row],[Section]],3)="ETB","PLS",LEFT(Table5[[#This Row],[Section]],1)="7","PDB",NOT(ISBLANK(Table5[[#This Row],[Section]])),"No")</f>
        <v>No</v>
      </c>
    </row>
    <row r="15291" spans="1:13" x14ac:dyDescent="0.25">
      <c r="A15291" s="130" t="s">
        <v>11287</v>
      </c>
      <c r="B15291" s="130" t="s">
        <v>11288</v>
      </c>
      <c r="C15291" s="130" t="s">
        <v>75</v>
      </c>
      <c r="D15291" s="131">
        <v>1.508</v>
      </c>
      <c r="E15291" s="132">
        <v>239</v>
      </c>
      <c r="F15291" s="132">
        <v>239</v>
      </c>
      <c r="G15291" s="126" t="s">
        <v>13724</v>
      </c>
      <c r="H15291" s="126" t="s">
        <v>20121</v>
      </c>
      <c r="I15291" s="126" t="s">
        <v>20122</v>
      </c>
      <c r="J15291" s="126" t="s">
        <v>26234</v>
      </c>
      <c r="K15291" s="9">
        <f>_xlfn.IFNA(VLOOKUP(Table5[[#This Row],[Section]],SubSill_Tier,2,FALSE),0)</f>
        <v>0</v>
      </c>
      <c r="L15291" s="9" t="str">
        <f t="shared" si="268"/>
        <v>Wall</v>
      </c>
      <c r="M15291" s="205" t="str" cm="1">
        <f t="array" ref="M15291">_xlfn.IFS(NOT(ISERROR(VLOOKUP(Table5[[#This Row],[Section]],TB_notTB,1,FALSE))),"No",LEFT(Table5[[#This Row],[Section]],3)="ETB","PLS",LEFT(Table5[[#This Row],[Section]],1)="7","PDB",NOT(ISBLANK(Table5[[#This Row],[Section]])),"No")</f>
        <v>No</v>
      </c>
    </row>
    <row r="15292" spans="1:13" x14ac:dyDescent="0.25">
      <c r="A15292" s="130" t="s">
        <v>17111</v>
      </c>
      <c r="B15292" s="130" t="s">
        <v>17010</v>
      </c>
      <c r="C15292" s="130" t="s">
        <v>75</v>
      </c>
      <c r="D15292" s="131">
        <v>0.20100000000000001</v>
      </c>
      <c r="E15292" s="132">
        <v>101</v>
      </c>
      <c r="F15292" s="132">
        <v>101</v>
      </c>
      <c r="G15292" s="126" t="s">
        <v>17011</v>
      </c>
      <c r="H15292" s="126" t="s">
        <v>20669</v>
      </c>
      <c r="I15292" s="126" t="s">
        <v>20670</v>
      </c>
      <c r="J15292" s="126" t="s">
        <v>26371</v>
      </c>
      <c r="K15292" s="9">
        <f>_xlfn.IFNA(VLOOKUP(Table5[[#This Row],[Section]],SubSill_Tier,2,FALSE),0)</f>
        <v>0</v>
      </c>
      <c r="L15292" s="9" t="str">
        <f t="shared" si="268"/>
        <v/>
      </c>
      <c r="M15292" s="205" t="str" cm="1">
        <f t="array" ref="M15292">_xlfn.IFS(NOT(ISERROR(VLOOKUP(Table5[[#This Row],[Section]],TB_notTB,1,FALSE))),"No",LEFT(Table5[[#This Row],[Section]],3)="ETB","PLS",LEFT(Table5[[#This Row],[Section]],1)="7","PDB",NOT(ISBLANK(Table5[[#This Row],[Section]])),"No")</f>
        <v>No</v>
      </c>
    </row>
    <row r="15293" spans="1:13" x14ac:dyDescent="0.25">
      <c r="A15293" s="130" t="s">
        <v>17112</v>
      </c>
      <c r="B15293" s="130" t="s">
        <v>17113</v>
      </c>
      <c r="C15293" s="130" t="s">
        <v>75</v>
      </c>
      <c r="D15293" s="131">
        <v>0.18099999999999999</v>
      </c>
      <c r="E15293" s="132">
        <v>101</v>
      </c>
      <c r="F15293" s="132">
        <v>101</v>
      </c>
      <c r="G15293" s="126" t="s">
        <v>17011</v>
      </c>
      <c r="H15293" s="126" t="s">
        <v>20669</v>
      </c>
      <c r="I15293" s="126" t="s">
        <v>20670</v>
      </c>
      <c r="J15293" s="126" t="s">
        <v>26371</v>
      </c>
      <c r="K15293" s="9">
        <f>_xlfn.IFNA(VLOOKUP(Table5[[#This Row],[Section]],SubSill_Tier,2,FALSE),0)</f>
        <v>0</v>
      </c>
      <c r="L15293" s="9" t="str">
        <f t="shared" si="268"/>
        <v/>
      </c>
      <c r="M15293" s="205" t="str" cm="1">
        <f t="array" ref="M15293">_xlfn.IFS(NOT(ISERROR(VLOOKUP(Table5[[#This Row],[Section]],TB_notTB,1,FALSE))),"No",LEFT(Table5[[#This Row],[Section]],3)="ETB","PLS",LEFT(Table5[[#This Row],[Section]],1)="7","PDB",NOT(ISBLANK(Table5[[#This Row],[Section]])),"No")</f>
        <v>No</v>
      </c>
    </row>
    <row r="15294" spans="1:13" x14ac:dyDescent="0.25">
      <c r="A15294" s="130" t="s">
        <v>17114</v>
      </c>
      <c r="B15294" s="130" t="s">
        <v>17115</v>
      </c>
      <c r="C15294" s="130" t="s">
        <v>75</v>
      </c>
      <c r="D15294" s="131">
        <v>0.16600000000000001</v>
      </c>
      <c r="E15294" s="132">
        <v>101</v>
      </c>
      <c r="F15294" s="132">
        <v>101</v>
      </c>
      <c r="G15294" s="126" t="s">
        <v>17011</v>
      </c>
      <c r="H15294" s="126" t="s">
        <v>20669</v>
      </c>
      <c r="I15294" s="126" t="s">
        <v>20670</v>
      </c>
      <c r="J15294" s="126" t="s">
        <v>26371</v>
      </c>
      <c r="K15294" s="9">
        <f>_xlfn.IFNA(VLOOKUP(Table5[[#This Row],[Section]],SubSill_Tier,2,FALSE),0)</f>
        <v>0</v>
      </c>
      <c r="L15294" s="9" t="str">
        <f t="shared" si="268"/>
        <v/>
      </c>
      <c r="M15294" s="205" t="str" cm="1">
        <f t="array" ref="M15294">_xlfn.IFS(NOT(ISERROR(VLOOKUP(Table5[[#This Row],[Section]],TB_notTB,1,FALSE))),"No",LEFT(Table5[[#This Row],[Section]],3)="ETB","PLS",LEFT(Table5[[#This Row],[Section]],1)="7","PDB",NOT(ISBLANK(Table5[[#This Row],[Section]])),"No")</f>
        <v>No</v>
      </c>
    </row>
    <row r="15295" spans="1:13" x14ac:dyDescent="0.25">
      <c r="A15295" s="130" t="s">
        <v>11289</v>
      </c>
      <c r="B15295" s="130" t="s">
        <v>11290</v>
      </c>
      <c r="C15295" s="130" t="s">
        <v>75</v>
      </c>
      <c r="D15295" s="131">
        <v>99</v>
      </c>
      <c r="E15295" s="132">
        <v>999</v>
      </c>
      <c r="F15295" s="132">
        <v>999</v>
      </c>
      <c r="G15295" s="126" t="s">
        <v>13734</v>
      </c>
      <c r="H15295" s="126" t="s">
        <v>20276</v>
      </c>
      <c r="I15295" s="126" t="s">
        <v>20277</v>
      </c>
      <c r="J15295" s="126" t="s">
        <v>26395</v>
      </c>
      <c r="K15295" s="9">
        <f>_xlfn.IFNA(VLOOKUP(Table5[[#This Row],[Section]],SubSill_Tier,2,FALSE),0)</f>
        <v>0</v>
      </c>
      <c r="L15295" s="9" t="str">
        <f t="shared" si="268"/>
        <v/>
      </c>
      <c r="M15295" s="205" t="str" cm="1">
        <f t="array" ref="M15295">_xlfn.IFS(NOT(ISERROR(VLOOKUP(Table5[[#This Row],[Section]],TB_notTB,1,FALSE))),"No",LEFT(Table5[[#This Row],[Section]],3)="ETB","PLS",LEFT(Table5[[#This Row],[Section]],1)="7","PDB",NOT(ISBLANK(Table5[[#This Row],[Section]])),"No")</f>
        <v>No</v>
      </c>
    </row>
    <row r="15296" spans="1:13" x14ac:dyDescent="0.25">
      <c r="A15296" s="130" t="s">
        <v>11291</v>
      </c>
      <c r="B15296" s="130" t="s">
        <v>11292</v>
      </c>
      <c r="C15296" s="130" t="s">
        <v>75</v>
      </c>
      <c r="D15296" s="131">
        <v>1.909</v>
      </c>
      <c r="E15296" s="132">
        <v>627</v>
      </c>
      <c r="F15296" s="132">
        <v>627</v>
      </c>
      <c r="G15296" s="126" t="s">
        <v>13724</v>
      </c>
      <c r="H15296" s="126" t="s">
        <v>20121</v>
      </c>
      <c r="I15296" s="126" t="s">
        <v>20122</v>
      </c>
      <c r="J15296" s="126" t="s">
        <v>26234</v>
      </c>
      <c r="K15296" s="9">
        <f>_xlfn.IFNA(VLOOKUP(Table5[[#This Row],[Section]],SubSill_Tier,2,FALSE),0)</f>
        <v>0</v>
      </c>
      <c r="L15296" s="9" t="str">
        <f t="shared" si="268"/>
        <v>Wall</v>
      </c>
      <c r="M15296" s="205" t="str" cm="1">
        <f t="array" ref="M15296">_xlfn.IFS(NOT(ISERROR(VLOOKUP(Table5[[#This Row],[Section]],TB_notTB,1,FALSE))),"No",LEFT(Table5[[#This Row],[Section]],3)="ETB","PLS",LEFT(Table5[[#This Row],[Section]],1)="7","PDB",NOT(ISBLANK(Table5[[#This Row],[Section]])),"No")</f>
        <v>No</v>
      </c>
    </row>
    <row r="15297" spans="1:13" x14ac:dyDescent="0.25">
      <c r="A15297" s="130" t="s">
        <v>5404</v>
      </c>
      <c r="B15297" s="130" t="s">
        <v>5405</v>
      </c>
      <c r="C15297" s="130" t="s">
        <v>75</v>
      </c>
      <c r="D15297" s="131">
        <v>0.52200000000000002</v>
      </c>
      <c r="E15297" s="132">
        <v>113</v>
      </c>
      <c r="F15297" s="132">
        <v>113</v>
      </c>
      <c r="G15297" s="126" t="s">
        <v>13712</v>
      </c>
      <c r="H15297" s="126" t="s">
        <v>20120</v>
      </c>
      <c r="I15297" s="126" t="s">
        <v>21055</v>
      </c>
      <c r="J15297" s="126" t="s">
        <v>26232</v>
      </c>
      <c r="K15297" s="9">
        <f>_xlfn.IFNA(VLOOKUP(Table5[[#This Row],[Section]],SubSill_Tier,2,FALSE),0)</f>
        <v>0</v>
      </c>
      <c r="L15297" s="9" t="str">
        <f t="shared" si="268"/>
        <v/>
      </c>
      <c r="M15297" s="205" t="str" cm="1">
        <f t="array" ref="M15297">_xlfn.IFS(NOT(ISERROR(VLOOKUP(Table5[[#This Row],[Section]],TB_notTB,1,FALSE))),"No",LEFT(Table5[[#This Row],[Section]],3)="ETB","PLS",LEFT(Table5[[#This Row],[Section]],1)="7","PDB",NOT(ISBLANK(Table5[[#This Row],[Section]])),"No")</f>
        <v>No</v>
      </c>
    </row>
    <row r="15298" spans="1:13" x14ac:dyDescent="0.25">
      <c r="A15298" s="130" t="s">
        <v>5406</v>
      </c>
      <c r="B15298" s="130" t="s">
        <v>5407</v>
      </c>
      <c r="C15298" s="130" t="s">
        <v>75</v>
      </c>
      <c r="D15298" s="131">
        <v>1.1830000000000001</v>
      </c>
      <c r="E15298" s="132">
        <v>565</v>
      </c>
      <c r="F15298" s="132">
        <v>367</v>
      </c>
      <c r="G15298" s="126" t="s">
        <v>13712</v>
      </c>
      <c r="H15298" s="126" t="s">
        <v>20120</v>
      </c>
      <c r="I15298" s="126" t="s">
        <v>21055</v>
      </c>
      <c r="J15298" s="126" t="s">
        <v>26232</v>
      </c>
      <c r="K15298" s="9">
        <f>_xlfn.IFNA(VLOOKUP(Table5[[#This Row],[Section]],SubSill_Tier,2,FALSE),0)</f>
        <v>0</v>
      </c>
      <c r="L15298" s="9" t="str">
        <f t="shared" si="268"/>
        <v/>
      </c>
      <c r="M15298" s="205" t="str" cm="1">
        <f t="array" ref="M15298">_xlfn.IFS(NOT(ISERROR(VLOOKUP(Table5[[#This Row],[Section]],TB_notTB,1,FALSE))),"No",LEFT(Table5[[#This Row],[Section]],3)="ETB","PLS",LEFT(Table5[[#This Row],[Section]],1)="7","PDB",NOT(ISBLANK(Table5[[#This Row],[Section]])),"No")</f>
        <v>No</v>
      </c>
    </row>
    <row r="15299" spans="1:13" x14ac:dyDescent="0.25">
      <c r="A15299" s="130" t="s">
        <v>5408</v>
      </c>
      <c r="B15299" s="130" t="s">
        <v>5409</v>
      </c>
      <c r="C15299" s="130" t="s">
        <v>75</v>
      </c>
      <c r="D15299" s="131">
        <v>1.353</v>
      </c>
      <c r="E15299" s="132">
        <v>611</v>
      </c>
      <c r="F15299" s="132">
        <v>397</v>
      </c>
      <c r="G15299" s="126" t="s">
        <v>13712</v>
      </c>
      <c r="H15299" s="126" t="s">
        <v>20120</v>
      </c>
      <c r="I15299" s="126" t="s">
        <v>21055</v>
      </c>
      <c r="J15299" s="126" t="s">
        <v>26232</v>
      </c>
      <c r="K15299" s="9">
        <f>_xlfn.IFNA(VLOOKUP(Table5[[#This Row],[Section]],SubSill_Tier,2,FALSE),0)</f>
        <v>0</v>
      </c>
      <c r="L15299" s="9" t="str">
        <f t="shared" si="268"/>
        <v/>
      </c>
      <c r="M15299" s="205" t="str" cm="1">
        <f t="array" ref="M15299">_xlfn.IFS(NOT(ISERROR(VLOOKUP(Table5[[#This Row],[Section]],TB_notTB,1,FALSE))),"No",LEFT(Table5[[#This Row],[Section]],3)="ETB","PLS",LEFT(Table5[[#This Row],[Section]],1)="7","PDB",NOT(ISBLANK(Table5[[#This Row],[Section]])),"No")</f>
        <v>No</v>
      </c>
    </row>
    <row r="15300" spans="1:13" x14ac:dyDescent="0.25">
      <c r="A15300" s="130" t="s">
        <v>5410</v>
      </c>
      <c r="B15300" s="130" t="s">
        <v>5411</v>
      </c>
      <c r="C15300" s="130" t="s">
        <v>75</v>
      </c>
      <c r="D15300" s="131">
        <v>0.254</v>
      </c>
      <c r="E15300" s="132">
        <v>126</v>
      </c>
      <c r="F15300" s="132">
        <v>100</v>
      </c>
      <c r="G15300" s="126" t="s">
        <v>13712</v>
      </c>
      <c r="H15300" s="126" t="s">
        <v>20120</v>
      </c>
      <c r="I15300" s="126" t="s">
        <v>21055</v>
      </c>
      <c r="J15300" s="126" t="s">
        <v>26232</v>
      </c>
      <c r="K15300" s="9">
        <f>_xlfn.IFNA(VLOOKUP(Table5[[#This Row],[Section]],SubSill_Tier,2,FALSE),0)</f>
        <v>0</v>
      </c>
      <c r="L15300" s="9" t="str">
        <f t="shared" si="268"/>
        <v/>
      </c>
      <c r="M15300" s="205" t="str" cm="1">
        <f t="array" ref="M15300">_xlfn.IFS(NOT(ISERROR(VLOOKUP(Table5[[#This Row],[Section]],TB_notTB,1,FALSE))),"No",LEFT(Table5[[#This Row],[Section]],3)="ETB","PLS",LEFT(Table5[[#This Row],[Section]],1)="7","PDB",NOT(ISBLANK(Table5[[#This Row],[Section]])),"No")</f>
        <v>No</v>
      </c>
    </row>
    <row r="15301" spans="1:13" x14ac:dyDescent="0.25">
      <c r="A15301" s="130" t="s">
        <v>5412</v>
      </c>
      <c r="B15301" s="130" t="s">
        <v>5413</v>
      </c>
      <c r="C15301" s="130" t="s">
        <v>75</v>
      </c>
      <c r="D15301" s="131">
        <v>0.77300000000000002</v>
      </c>
      <c r="E15301" s="132">
        <v>101</v>
      </c>
      <c r="F15301" s="132">
        <v>101</v>
      </c>
      <c r="G15301" s="126" t="s">
        <v>13712</v>
      </c>
      <c r="H15301" s="126" t="s">
        <v>20120</v>
      </c>
      <c r="I15301" s="126" t="s">
        <v>21055</v>
      </c>
      <c r="J15301" s="126" t="s">
        <v>26232</v>
      </c>
      <c r="K15301" s="9">
        <f>_xlfn.IFNA(VLOOKUP(Table5[[#This Row],[Section]],SubSill_Tier,2,FALSE),0)</f>
        <v>0</v>
      </c>
      <c r="L15301" s="9" t="str">
        <f t="shared" si="268"/>
        <v/>
      </c>
      <c r="M15301" s="205" t="str" cm="1">
        <f t="array" ref="M15301">_xlfn.IFS(NOT(ISERROR(VLOOKUP(Table5[[#This Row],[Section]],TB_notTB,1,FALSE))),"No",LEFT(Table5[[#This Row],[Section]],3)="ETB","PLS",LEFT(Table5[[#This Row],[Section]],1)="7","PDB",NOT(ISBLANK(Table5[[#This Row],[Section]])),"No")</f>
        <v>No</v>
      </c>
    </row>
    <row r="15302" spans="1:13" x14ac:dyDescent="0.25">
      <c r="A15302" s="130" t="s">
        <v>5414</v>
      </c>
      <c r="B15302" s="130" t="s">
        <v>5415</v>
      </c>
      <c r="C15302" s="130" t="s">
        <v>75</v>
      </c>
      <c r="D15302" s="131">
        <v>1.4750000000000001</v>
      </c>
      <c r="E15302" s="132">
        <v>200</v>
      </c>
      <c r="F15302" s="132">
        <v>200</v>
      </c>
      <c r="G15302" s="126" t="s">
        <v>13712</v>
      </c>
      <c r="H15302" s="126" t="s">
        <v>20120</v>
      </c>
      <c r="I15302" s="126" t="s">
        <v>21055</v>
      </c>
      <c r="J15302" s="126" t="s">
        <v>26232</v>
      </c>
      <c r="K15302" s="9">
        <f>_xlfn.IFNA(VLOOKUP(Table5[[#This Row],[Section]],SubSill_Tier,2,FALSE),0)</f>
        <v>0</v>
      </c>
      <c r="L15302" s="9" t="str">
        <f t="shared" si="268"/>
        <v/>
      </c>
      <c r="M15302" s="205" t="str" cm="1">
        <f t="array" ref="M15302">_xlfn.IFS(NOT(ISERROR(VLOOKUP(Table5[[#This Row],[Section]],TB_notTB,1,FALSE))),"No",LEFT(Table5[[#This Row],[Section]],3)="ETB","PLS",LEFT(Table5[[#This Row],[Section]],1)="7","PDB",NOT(ISBLANK(Table5[[#This Row],[Section]])),"No")</f>
        <v>No</v>
      </c>
    </row>
    <row r="15303" spans="1:13" x14ac:dyDescent="0.25">
      <c r="A15303" s="130" t="s">
        <v>5416</v>
      </c>
      <c r="B15303" s="130" t="s">
        <v>5417</v>
      </c>
      <c r="C15303" s="130" t="s">
        <v>75</v>
      </c>
      <c r="D15303" s="131">
        <v>0.81899999999999995</v>
      </c>
      <c r="E15303" s="132">
        <v>237</v>
      </c>
      <c r="F15303" s="132">
        <v>237</v>
      </c>
      <c r="G15303" s="126" t="s">
        <v>13712</v>
      </c>
      <c r="H15303" s="126" t="s">
        <v>20120</v>
      </c>
      <c r="I15303" s="126" t="s">
        <v>21055</v>
      </c>
      <c r="J15303" s="126" t="s">
        <v>26232</v>
      </c>
      <c r="K15303" s="9">
        <f>_xlfn.IFNA(VLOOKUP(Table5[[#This Row],[Section]],SubSill_Tier,2,FALSE),0)</f>
        <v>0</v>
      </c>
      <c r="L15303" s="9" t="str">
        <f t="shared" si="268"/>
        <v/>
      </c>
      <c r="M15303" s="205" t="str" cm="1">
        <f t="array" ref="M15303">_xlfn.IFS(NOT(ISERROR(VLOOKUP(Table5[[#This Row],[Section]],TB_notTB,1,FALSE))),"No",LEFT(Table5[[#This Row],[Section]],3)="ETB","PLS",LEFT(Table5[[#This Row],[Section]],1)="7","PDB",NOT(ISBLANK(Table5[[#This Row],[Section]])),"No")</f>
        <v>No</v>
      </c>
    </row>
    <row r="15304" spans="1:13" x14ac:dyDescent="0.25">
      <c r="A15304" s="130" t="s">
        <v>5418</v>
      </c>
      <c r="B15304" s="130" t="s">
        <v>5419</v>
      </c>
      <c r="C15304" s="130" t="s">
        <v>75</v>
      </c>
      <c r="D15304" s="131">
        <v>1.421</v>
      </c>
      <c r="E15304" s="132">
        <v>632</v>
      </c>
      <c r="F15304" s="132">
        <v>230</v>
      </c>
      <c r="G15304" s="126" t="s">
        <v>13712</v>
      </c>
      <c r="H15304" s="126" t="s">
        <v>20120</v>
      </c>
      <c r="I15304" s="126" t="s">
        <v>21055</v>
      </c>
      <c r="J15304" s="126" t="s">
        <v>26232</v>
      </c>
      <c r="K15304" s="9">
        <f>_xlfn.IFNA(VLOOKUP(Table5[[#This Row],[Section]],SubSill_Tier,2,FALSE),0)</f>
        <v>0</v>
      </c>
      <c r="L15304" s="9" t="str">
        <f t="shared" si="268"/>
        <v/>
      </c>
      <c r="M15304" s="205" t="str" cm="1">
        <f t="array" ref="M15304">_xlfn.IFS(NOT(ISERROR(VLOOKUP(Table5[[#This Row],[Section]],TB_notTB,1,FALSE))),"No",LEFT(Table5[[#This Row],[Section]],3)="ETB","PLS",LEFT(Table5[[#This Row],[Section]],1)="7","PDB",NOT(ISBLANK(Table5[[#This Row],[Section]])),"No")</f>
        <v>No</v>
      </c>
    </row>
    <row r="15305" spans="1:13" x14ac:dyDescent="0.25">
      <c r="A15305" s="130" t="s">
        <v>5420</v>
      </c>
      <c r="B15305" s="130" t="s">
        <v>5421</v>
      </c>
      <c r="C15305" s="130" t="s">
        <v>75</v>
      </c>
      <c r="D15305" s="131">
        <v>1.238</v>
      </c>
      <c r="E15305" s="132">
        <v>338</v>
      </c>
      <c r="F15305" s="132">
        <v>338</v>
      </c>
      <c r="G15305" s="126" t="s">
        <v>13712</v>
      </c>
      <c r="H15305" s="126" t="s">
        <v>20120</v>
      </c>
      <c r="I15305" s="126" t="s">
        <v>21055</v>
      </c>
      <c r="J15305" s="126" t="s">
        <v>26232</v>
      </c>
      <c r="K15305" s="9">
        <f>_xlfn.IFNA(VLOOKUP(Table5[[#This Row],[Section]],SubSill_Tier,2,FALSE),0)</f>
        <v>0</v>
      </c>
      <c r="L15305" s="9" t="str">
        <f t="shared" si="268"/>
        <v/>
      </c>
      <c r="M15305" s="205" t="str" cm="1">
        <f t="array" ref="M15305">_xlfn.IFS(NOT(ISERROR(VLOOKUP(Table5[[#This Row],[Section]],TB_notTB,1,FALSE))),"No",LEFT(Table5[[#This Row],[Section]],3)="ETB","PLS",LEFT(Table5[[#This Row],[Section]],1)="7","PDB",NOT(ISBLANK(Table5[[#This Row],[Section]])),"No")</f>
        <v>No</v>
      </c>
    </row>
    <row r="15306" spans="1:13" x14ac:dyDescent="0.25">
      <c r="A15306" s="130" t="s">
        <v>5422</v>
      </c>
      <c r="B15306" s="130" t="s">
        <v>5022</v>
      </c>
      <c r="C15306" s="130" t="s">
        <v>75</v>
      </c>
      <c r="D15306" s="131">
        <v>0.83399999999999996</v>
      </c>
      <c r="E15306" s="132">
        <v>600</v>
      </c>
      <c r="F15306" s="132">
        <v>600</v>
      </c>
      <c r="G15306" s="126" t="s">
        <v>13712</v>
      </c>
      <c r="H15306" s="126" t="s">
        <v>20120</v>
      </c>
      <c r="I15306" s="126" t="s">
        <v>21055</v>
      </c>
      <c r="J15306" s="126" t="s">
        <v>26232</v>
      </c>
      <c r="K15306" s="9">
        <f>_xlfn.IFNA(VLOOKUP(Table5[[#This Row],[Section]],SubSill_Tier,2,FALSE),0)</f>
        <v>0</v>
      </c>
      <c r="L15306" s="9" t="str">
        <f t="shared" ref="L15306:L15311" si="269">IFERROR(IF(LEFT(G15306,2)="AI",IF(_xlfn.NUMBERVALUE(IFERROR(LEFT(IF(ISERROR(FIND("X",UPPER(B15306))),UPPER(B15306),RIGHT(UPPER(B15306),LEN(UPPER(B15306))-FIND("~",SUBSTITUTE(UPPER(B15306),"X","~",LEN(UPPER(B15306))-LEN(SUBSTITUTE(UPPER(B15306),"X","")))))),FIND(" ",IF(ISERROR(FIND("X",UPPER(B15306))),UPPER(B15306),RIGHT(UPPER(B15306),LEN(UPPER(B15306))-FIND("~",SUBSTITUTE(UPPER(B15306),"X","~",LEN(UPPER(B15306))-LEN(SUBSTITUTE(UPPER(B15306),"X","")))))),1)-1),IF(ISERROR(FIND("X",UPPER(B15306))),UPPER(B15306),RIGHT(UPPER(B15306),LEN(UPPER(B15306))-FIND("~",SUBSTITUTE(UPPER(B15306),"X","~",LEN(UPPER(B15306))-LEN(SUBSTITUTE(UPPER(B15306),"X",""))))))),".")&gt;=5,"Wall",""),""),"")</f>
        <v/>
      </c>
      <c r="M15306" s="205" t="str" cm="1">
        <f t="array" ref="M15306">_xlfn.IFS(NOT(ISERROR(VLOOKUP(Table5[[#This Row],[Section]],TB_notTB,1,FALSE))),"No",LEFT(Table5[[#This Row],[Section]],3)="ETB","PLS",LEFT(Table5[[#This Row],[Section]],1)="7","PDB",NOT(ISBLANK(Table5[[#This Row],[Section]])),"No")</f>
        <v>No</v>
      </c>
    </row>
    <row r="15307" spans="1:13" x14ac:dyDescent="0.25">
      <c r="A15307" s="130" t="s">
        <v>5423</v>
      </c>
      <c r="B15307" s="130" t="s">
        <v>5424</v>
      </c>
      <c r="C15307" s="130" t="s">
        <v>75</v>
      </c>
      <c r="D15307" s="131">
        <v>1.0469999999999999</v>
      </c>
      <c r="E15307" s="132">
        <v>500</v>
      </c>
      <c r="F15307" s="132">
        <v>500</v>
      </c>
      <c r="G15307" s="126" t="s">
        <v>13756</v>
      </c>
      <c r="H15307" s="126" t="s">
        <v>20179</v>
      </c>
      <c r="I15307" s="126" t="s">
        <v>20180</v>
      </c>
      <c r="J15307" s="126" t="s">
        <v>26232</v>
      </c>
      <c r="K15307" s="9">
        <f>_xlfn.IFNA(VLOOKUP(Table5[[#This Row],[Section]],SubSill_Tier,2,FALSE),0)</f>
        <v>0</v>
      </c>
      <c r="L15307" s="9" t="str">
        <f t="shared" si="269"/>
        <v/>
      </c>
      <c r="M15307" s="205" t="str" cm="1">
        <f t="array" ref="M15307">_xlfn.IFS(NOT(ISERROR(VLOOKUP(Table5[[#This Row],[Section]],TB_notTB,1,FALSE))),"No",LEFT(Table5[[#This Row],[Section]],3)="ETB","PLS",LEFT(Table5[[#This Row],[Section]],1)="7","PDB",NOT(ISBLANK(Table5[[#This Row],[Section]])),"No")</f>
        <v>No</v>
      </c>
    </row>
    <row r="15308" spans="1:13" x14ac:dyDescent="0.25">
      <c r="A15308" s="130" t="s">
        <v>5425</v>
      </c>
      <c r="B15308" s="130" t="s">
        <v>5426</v>
      </c>
      <c r="C15308" s="130" t="s">
        <v>75</v>
      </c>
      <c r="D15308" s="131">
        <v>2.27</v>
      </c>
      <c r="E15308" s="132">
        <v>500</v>
      </c>
      <c r="F15308" s="132">
        <v>500</v>
      </c>
      <c r="G15308" s="126" t="s">
        <v>13756</v>
      </c>
      <c r="H15308" s="126" t="s">
        <v>20179</v>
      </c>
      <c r="I15308" s="126" t="s">
        <v>20180</v>
      </c>
      <c r="J15308" s="126" t="s">
        <v>26232</v>
      </c>
      <c r="K15308" s="9">
        <f>_xlfn.IFNA(VLOOKUP(Table5[[#This Row],[Section]],SubSill_Tier,2,FALSE),0)</f>
        <v>0</v>
      </c>
      <c r="L15308" s="9" t="str">
        <f t="shared" si="269"/>
        <v/>
      </c>
      <c r="M15308" s="205" t="str" cm="1">
        <f t="array" ref="M15308">_xlfn.IFS(NOT(ISERROR(VLOOKUP(Table5[[#This Row],[Section]],TB_notTB,1,FALSE))),"No",LEFT(Table5[[#This Row],[Section]],3)="ETB","PLS",LEFT(Table5[[#This Row],[Section]],1)="7","PDB",NOT(ISBLANK(Table5[[#This Row],[Section]])),"No")</f>
        <v>No</v>
      </c>
    </row>
    <row r="15309" spans="1:13" x14ac:dyDescent="0.25">
      <c r="A15309" s="130" t="s">
        <v>5427</v>
      </c>
      <c r="B15309" s="130" t="s">
        <v>5428</v>
      </c>
      <c r="C15309" s="130" t="s">
        <v>75</v>
      </c>
      <c r="D15309" s="131">
        <v>0.76300000000000001</v>
      </c>
      <c r="E15309" s="132">
        <v>500</v>
      </c>
      <c r="F15309" s="132">
        <v>500</v>
      </c>
      <c r="G15309" s="126" t="s">
        <v>13756</v>
      </c>
      <c r="H15309" s="126" t="s">
        <v>20179</v>
      </c>
      <c r="I15309" s="126" t="s">
        <v>20180</v>
      </c>
      <c r="J15309" s="126" t="s">
        <v>26232</v>
      </c>
      <c r="K15309" s="9">
        <f>_xlfn.IFNA(VLOOKUP(Table5[[#This Row],[Section]],SubSill_Tier,2,FALSE),0)</f>
        <v>0</v>
      </c>
      <c r="L15309" s="9" t="str">
        <f t="shared" si="269"/>
        <v/>
      </c>
      <c r="M15309" s="205" t="str" cm="1">
        <f t="array" ref="M15309">_xlfn.IFS(NOT(ISERROR(VLOOKUP(Table5[[#This Row],[Section]],TB_notTB,1,FALSE))),"No",LEFT(Table5[[#This Row],[Section]],3)="ETB","PLS",LEFT(Table5[[#This Row],[Section]],1)="7","PDB",NOT(ISBLANK(Table5[[#This Row],[Section]])),"No")</f>
        <v>No</v>
      </c>
    </row>
    <row r="15310" spans="1:13" x14ac:dyDescent="0.25">
      <c r="A15310" s="130" t="s">
        <v>5429</v>
      </c>
      <c r="B15310" s="130" t="s">
        <v>5430</v>
      </c>
      <c r="C15310" s="130" t="s">
        <v>75</v>
      </c>
      <c r="D15310" s="131">
        <v>0.29099999999999998</v>
      </c>
      <c r="E15310" s="132">
        <v>500</v>
      </c>
      <c r="F15310" s="132">
        <v>500</v>
      </c>
      <c r="G15310" s="126" t="s">
        <v>13756</v>
      </c>
      <c r="H15310" s="126" t="s">
        <v>20179</v>
      </c>
      <c r="I15310" s="126" t="s">
        <v>20180</v>
      </c>
      <c r="J15310" s="126" t="s">
        <v>26232</v>
      </c>
      <c r="K15310" s="9">
        <f>_xlfn.IFNA(VLOOKUP(Table5[[#This Row],[Section]],SubSill_Tier,2,FALSE),0)</f>
        <v>0</v>
      </c>
      <c r="L15310" s="9" t="str">
        <f t="shared" si="269"/>
        <v/>
      </c>
      <c r="M15310" s="205" t="str" cm="1">
        <f t="array" ref="M15310">_xlfn.IFS(NOT(ISERROR(VLOOKUP(Table5[[#This Row],[Section]],TB_notTB,1,FALSE))),"No",LEFT(Table5[[#This Row],[Section]],3)="ETB","PLS",LEFT(Table5[[#This Row],[Section]],1)="7","PDB",NOT(ISBLANK(Table5[[#This Row],[Section]])),"No")</f>
        <v>No</v>
      </c>
    </row>
    <row r="15311" spans="1:13" x14ac:dyDescent="0.25">
      <c r="A15311" s="130" t="s">
        <v>5431</v>
      </c>
      <c r="B15311" s="130" t="s">
        <v>5432</v>
      </c>
      <c r="C15311" s="130" t="s">
        <v>75</v>
      </c>
      <c r="D15311" s="131">
        <v>0.36299999999999999</v>
      </c>
      <c r="E15311" s="132">
        <v>500</v>
      </c>
      <c r="F15311" s="132">
        <v>500</v>
      </c>
      <c r="G15311" s="126" t="s">
        <v>13756</v>
      </c>
      <c r="H15311" s="126" t="s">
        <v>20179</v>
      </c>
      <c r="I15311" s="126" t="s">
        <v>20180</v>
      </c>
      <c r="J15311" s="126" t="s">
        <v>26232</v>
      </c>
      <c r="K15311" s="9">
        <f>_xlfn.IFNA(VLOOKUP(Table5[[#This Row],[Section]],SubSill_Tier,2,FALSE),0)</f>
        <v>0</v>
      </c>
      <c r="L15311" s="9" t="str">
        <f t="shared" si="269"/>
        <v/>
      </c>
      <c r="M15311" s="205" t="str" cm="1">
        <f t="array" ref="M15311">_xlfn.IFS(NOT(ISERROR(VLOOKUP(Table5[[#This Row],[Section]],TB_notTB,1,FALSE))),"No",LEFT(Table5[[#This Row],[Section]],3)="ETB","PLS",LEFT(Table5[[#This Row],[Section]],1)="7","PDB",NOT(ISBLANK(Table5[[#This Row],[Section]])),"No")</f>
        <v>No</v>
      </c>
    </row>
    <row r="15312" spans="1:13" x14ac:dyDescent="0.25">
      <c r="A15312" s="130" t="s">
        <v>11293</v>
      </c>
      <c r="B15312" s="130" t="s">
        <v>11294</v>
      </c>
      <c r="C15312" s="130" t="s">
        <v>75</v>
      </c>
      <c r="D15312" s="131">
        <v>1.8080000000000001</v>
      </c>
      <c r="E15312" s="132">
        <v>456</v>
      </c>
      <c r="F15312" s="132">
        <v>456</v>
      </c>
      <c r="G15312" s="126" t="s">
        <v>13720</v>
      </c>
      <c r="H15312" s="244" t="s">
        <v>20130</v>
      </c>
      <c r="I15312" s="126" t="s">
        <v>20131</v>
      </c>
      <c r="J15312" s="126" t="s">
        <v>26236</v>
      </c>
      <c r="K15312" s="9">
        <f>_xlfn.IFNA(VLOOKUP(Table5[[#This Row],[Section]],SubSill_Tier,2,FALSE),0)</f>
        <v>0</v>
      </c>
      <c r="L15312" s="9" t="str">
        <f t="shared" ref="L15312:L15313" si="270">IFERROR(IF(LEFT(G15312,2)="AI",IF(_xlfn.NUMBERVALUE(IFERROR(LEFT(IF(ISERROR(FIND("X",UPPER(B15312))),UPPER(B15312),RIGHT(UPPER(B15312),LEN(UPPER(B15312))-FIND("~",SUBSTITUTE(UPPER(B15312),"X","~",LEN(UPPER(B15312))-LEN(SUBSTITUTE(UPPER(B15312),"X","")))))),FIND(" ",IF(ISERROR(FIND("X",UPPER(B15312))),UPPER(B15312),RIGHT(UPPER(B15312),LEN(UPPER(B15312))-FIND("~",SUBSTITUTE(UPPER(B15312),"X","~",LEN(UPPER(B15312))-LEN(SUBSTITUTE(UPPER(B15312),"X","")))))),1)-1),IF(ISERROR(FIND("X",UPPER(B15312))),UPPER(B15312),RIGHT(UPPER(B15312),LEN(UPPER(B15312))-FIND("~",SUBSTITUTE(UPPER(B15312),"X","~",LEN(UPPER(B15312))-LEN(SUBSTITUTE(UPPER(B15312),"X",""))))))),".")&gt;=5,"Wall",""),""),"")</f>
        <v/>
      </c>
      <c r="M15312" s="205" t="str" cm="1">
        <f t="array" ref="M15312">_xlfn.IFS(NOT(ISERROR(VLOOKUP(Table5[[#This Row],[Section]],TB_notTB,1,FALSE))),"No",LEFT(Table5[[#This Row],[Section]],3)="ETB","PLS",LEFT(Table5[[#This Row],[Section]],1)="7","PDB",NOT(ISBLANK(Table5[[#This Row],[Section]])),"No")</f>
        <v>No</v>
      </c>
    </row>
    <row r="15313" spans="1:13" x14ac:dyDescent="0.25">
      <c r="A15313" s="130" t="s">
        <v>11295</v>
      </c>
      <c r="B15313" s="130" t="s">
        <v>11296</v>
      </c>
      <c r="C15313" s="130" t="s">
        <v>75</v>
      </c>
      <c r="D15313" s="131">
        <v>0.56000000000000005</v>
      </c>
      <c r="E15313" s="132">
        <v>145</v>
      </c>
      <c r="F15313" s="132">
        <v>145</v>
      </c>
      <c r="G15313" s="126" t="s">
        <v>13740</v>
      </c>
      <c r="H15313" s="126" t="s">
        <v>20124</v>
      </c>
      <c r="I15313" s="126" t="s">
        <v>21059</v>
      </c>
      <c r="J15313" s="126" t="s">
        <v>26235</v>
      </c>
      <c r="K15313" s="9">
        <f>_xlfn.IFNA(VLOOKUP(Table5[[#This Row],[Section]],SubSill_Tier,2,FALSE),0)</f>
        <v>0</v>
      </c>
      <c r="L15313" s="9" t="str">
        <f t="shared" si="270"/>
        <v/>
      </c>
      <c r="M15313" s="205" t="str" cm="1">
        <f t="array" ref="M15313">_xlfn.IFS(NOT(ISERROR(VLOOKUP(Table5[[#This Row],[Section]],TB_notTB,1,FALSE))),"No",LEFT(Table5[[#This Row],[Section]],3)="ETB","PLS",LEFT(Table5[[#This Row],[Section]],1)="7","PDB",NOT(ISBLANK(Table5[[#This Row],[Section]])),"No")</f>
        <v>No</v>
      </c>
    </row>
    <row r="15314" spans="1:13" x14ac:dyDescent="0.25">
      <c r="A15314" s="130" t="s">
        <v>11297</v>
      </c>
      <c r="B15314" s="130" t="s">
        <v>11298</v>
      </c>
      <c r="C15314" s="130" t="s">
        <v>75</v>
      </c>
      <c r="D15314" s="131">
        <v>2.37</v>
      </c>
      <c r="E15314" s="132">
        <v>316</v>
      </c>
      <c r="F15314" s="132">
        <v>316</v>
      </c>
      <c r="G15314" s="126" t="s">
        <v>13719</v>
      </c>
      <c r="H15314" s="126" t="s">
        <v>20128</v>
      </c>
      <c r="I15314" s="126" t="s">
        <v>20129</v>
      </c>
      <c r="J15314" s="126" t="s">
        <v>26236</v>
      </c>
      <c r="K15314" s="9">
        <f>_xlfn.IFNA(VLOOKUP(Table5[[#This Row],[Section]],SubSill_Tier,2,FALSE),0)</f>
        <v>0</v>
      </c>
      <c r="L15314" s="9" t="str">
        <f t="shared" ref="L15314:L15345" si="271">IFERROR(IF(LEFT(G15314,2)="AI",IF(_xlfn.NUMBERVALUE(IFERROR(LEFT(IF(ISERROR(FIND("X",UPPER(B15314))),UPPER(B15314),RIGHT(UPPER(B15314),LEN(UPPER(B15314))-FIND("~",SUBSTITUTE(UPPER(B15314),"X","~",LEN(UPPER(B15314))-LEN(SUBSTITUTE(UPPER(B15314),"X","")))))),FIND(" ",IF(ISERROR(FIND("X",UPPER(B15314))),UPPER(B15314),RIGHT(UPPER(B15314),LEN(UPPER(B15314))-FIND("~",SUBSTITUTE(UPPER(B15314),"X","~",LEN(UPPER(B15314))-LEN(SUBSTITUTE(UPPER(B15314),"X","")))))),1)-1),IF(ISERROR(FIND("X",UPPER(B15314))),UPPER(B15314),RIGHT(UPPER(B15314),LEN(UPPER(B15314))-FIND("~",SUBSTITUTE(UPPER(B15314),"X","~",LEN(UPPER(B15314))-LEN(SUBSTITUTE(UPPER(B15314),"X",""))))))),".")&gt;=5,"Wall",""),""),"")</f>
        <v>Wall</v>
      </c>
      <c r="M15314" s="205" t="str" cm="1">
        <f t="array" ref="M15314">_xlfn.IFS(NOT(ISERROR(VLOOKUP(Table5[[#This Row],[Section]],TB_notTB,1,FALSE))),"No",LEFT(Table5[[#This Row],[Section]],3)="ETB","PLS",LEFT(Table5[[#This Row],[Section]],1)="7","PDB",NOT(ISBLANK(Table5[[#This Row],[Section]])),"No")</f>
        <v>No</v>
      </c>
    </row>
    <row r="15315" spans="1:13" x14ac:dyDescent="0.25">
      <c r="A15315" s="130" t="s">
        <v>11299</v>
      </c>
      <c r="B15315" s="130" t="s">
        <v>28989</v>
      </c>
      <c r="C15315" s="130" t="s">
        <v>75</v>
      </c>
      <c r="D15315" s="131">
        <v>6.2110000000000003</v>
      </c>
      <c r="E15315" s="132">
        <v>170</v>
      </c>
      <c r="F15315" s="132">
        <v>170</v>
      </c>
      <c r="G15315" s="126" t="s">
        <v>13734</v>
      </c>
      <c r="H15315" s="126" t="s">
        <v>20276</v>
      </c>
      <c r="I15315" s="126" t="s">
        <v>20277</v>
      </c>
      <c r="J15315" s="126" t="s">
        <v>26392</v>
      </c>
      <c r="K15315" s="9">
        <f>_xlfn.IFNA(VLOOKUP(Table5[[#This Row],[Section]],SubSill_Tier,2,FALSE),0)</f>
        <v>0</v>
      </c>
      <c r="L15315" s="9" t="str">
        <f t="shared" si="271"/>
        <v/>
      </c>
      <c r="M15315" s="205" t="str" cm="1">
        <f t="array" ref="M15315">_xlfn.IFS(NOT(ISERROR(VLOOKUP(Table5[[#This Row],[Section]],TB_notTB,1,FALSE))),"No",LEFT(Table5[[#This Row],[Section]],3)="ETB","PLS",LEFT(Table5[[#This Row],[Section]],1)="7","PDB",NOT(ISBLANK(Table5[[#This Row],[Section]])),"No")</f>
        <v>No</v>
      </c>
    </row>
    <row r="15316" spans="1:13" x14ac:dyDescent="0.25">
      <c r="A15316" s="130" t="s">
        <v>11300</v>
      </c>
      <c r="B15316" s="130" t="s">
        <v>11301</v>
      </c>
      <c r="C15316" s="130" t="s">
        <v>75</v>
      </c>
      <c r="D15316" s="131">
        <v>1.7</v>
      </c>
      <c r="E15316" s="132">
        <v>100</v>
      </c>
      <c r="F15316" s="132">
        <v>100</v>
      </c>
      <c r="G15316" s="126" t="s">
        <v>13769</v>
      </c>
      <c r="H15316" s="126" t="s">
        <v>20472</v>
      </c>
      <c r="I15316" s="126" t="s">
        <v>21117</v>
      </c>
      <c r="J15316" s="126" t="s">
        <v>26235</v>
      </c>
      <c r="K15316" s="9">
        <f>_xlfn.IFNA(VLOOKUP(Table5[[#This Row],[Section]],SubSill_Tier,2,FALSE),0)</f>
        <v>0</v>
      </c>
      <c r="L15316" s="9" t="str">
        <f t="shared" si="271"/>
        <v/>
      </c>
      <c r="M15316" s="205" t="str" cm="1">
        <f t="array" ref="M15316">_xlfn.IFS(NOT(ISERROR(VLOOKUP(Table5[[#This Row],[Section]],TB_notTB,1,FALSE))),"No",LEFT(Table5[[#This Row],[Section]],3)="ETB","PLS",LEFT(Table5[[#This Row],[Section]],1)="7","PDB",NOT(ISBLANK(Table5[[#This Row],[Section]])),"No")</f>
        <v>No</v>
      </c>
    </row>
    <row r="15317" spans="1:13" x14ac:dyDescent="0.25">
      <c r="A15317" s="130" t="s">
        <v>11302</v>
      </c>
      <c r="B15317" s="130" t="s">
        <v>11303</v>
      </c>
      <c r="C15317" s="130" t="s">
        <v>75</v>
      </c>
      <c r="D15317" s="131">
        <v>0.46700000000000003</v>
      </c>
      <c r="E15317" s="132">
        <v>100</v>
      </c>
      <c r="F15317" s="132">
        <v>100</v>
      </c>
      <c r="G15317" s="126" t="s">
        <v>13740</v>
      </c>
      <c r="H15317" s="126" t="s">
        <v>20124</v>
      </c>
      <c r="I15317" s="126" t="s">
        <v>21059</v>
      </c>
      <c r="J15317" s="126" t="s">
        <v>26236</v>
      </c>
      <c r="K15317" s="9">
        <f>_xlfn.IFNA(VLOOKUP(Table5[[#This Row],[Section]],SubSill_Tier,2,FALSE),0)</f>
        <v>0</v>
      </c>
      <c r="L15317" s="9" t="str">
        <f t="shared" si="271"/>
        <v/>
      </c>
      <c r="M15317" s="205" t="str" cm="1">
        <f t="array" ref="M15317">_xlfn.IFS(NOT(ISERROR(VLOOKUP(Table5[[#This Row],[Section]],TB_notTB,1,FALSE))),"No",LEFT(Table5[[#This Row],[Section]],3)="ETB","PLS",LEFT(Table5[[#This Row],[Section]],1)="7","PDB",NOT(ISBLANK(Table5[[#This Row],[Section]])),"No")</f>
        <v>No</v>
      </c>
    </row>
    <row r="15318" spans="1:13" x14ac:dyDescent="0.25">
      <c r="A15318" s="130" t="s">
        <v>11304</v>
      </c>
      <c r="B15318" s="130" t="s">
        <v>28990</v>
      </c>
      <c r="C15318" s="130" t="s">
        <v>75</v>
      </c>
      <c r="D15318" s="131">
        <v>1.9</v>
      </c>
      <c r="E15318" s="132">
        <v>189</v>
      </c>
      <c r="F15318" s="132">
        <v>189</v>
      </c>
      <c r="G15318" s="126" t="s">
        <v>13740</v>
      </c>
      <c r="H15318" s="126" t="s">
        <v>20124</v>
      </c>
      <c r="I15318" s="126" t="s">
        <v>21059</v>
      </c>
      <c r="J15318" s="126" t="s">
        <v>26235</v>
      </c>
      <c r="K15318" s="9">
        <f>_xlfn.IFNA(VLOOKUP(Table5[[#This Row],[Section]],SubSill_Tier,2,FALSE),0)</f>
        <v>0</v>
      </c>
      <c r="L15318" s="9" t="str">
        <f t="shared" si="271"/>
        <v/>
      </c>
      <c r="M15318" s="205" t="str" cm="1">
        <f t="array" ref="M15318">_xlfn.IFS(NOT(ISERROR(VLOOKUP(Table5[[#This Row],[Section]],TB_notTB,1,FALSE))),"No",LEFT(Table5[[#This Row],[Section]],3)="ETB","PLS",LEFT(Table5[[#This Row],[Section]],1)="7","PDB",NOT(ISBLANK(Table5[[#This Row],[Section]])),"No")</f>
        <v>No</v>
      </c>
    </row>
    <row r="15319" spans="1:13" x14ac:dyDescent="0.25">
      <c r="A15319" s="130" t="s">
        <v>11305</v>
      </c>
      <c r="B15319" s="130" t="s">
        <v>11306</v>
      </c>
      <c r="C15319" s="130" t="s">
        <v>75</v>
      </c>
      <c r="D15319" s="131">
        <v>0.82799999999999996</v>
      </c>
      <c r="E15319" s="132">
        <v>410</v>
      </c>
      <c r="F15319" s="132">
        <v>410</v>
      </c>
      <c r="G15319" s="126" t="s">
        <v>13740</v>
      </c>
      <c r="H15319" s="126" t="s">
        <v>20124</v>
      </c>
      <c r="I15319" s="126" t="s">
        <v>21059</v>
      </c>
      <c r="J15319" s="126" t="s">
        <v>26236</v>
      </c>
      <c r="K15319" s="9">
        <f>_xlfn.IFNA(VLOOKUP(Table5[[#This Row],[Section]],SubSill_Tier,2,FALSE),0)</f>
        <v>0</v>
      </c>
      <c r="L15319" s="9" t="str">
        <f t="shared" si="271"/>
        <v/>
      </c>
      <c r="M15319" s="205" t="str" cm="1">
        <f t="array" ref="M15319">_xlfn.IFS(NOT(ISERROR(VLOOKUP(Table5[[#This Row],[Section]],TB_notTB,1,FALSE))),"No",LEFT(Table5[[#This Row],[Section]],3)="ETB","PLS",LEFT(Table5[[#This Row],[Section]],1)="7","PDB",NOT(ISBLANK(Table5[[#This Row],[Section]])),"No")</f>
        <v>No</v>
      </c>
    </row>
    <row r="15320" spans="1:13" x14ac:dyDescent="0.25">
      <c r="A15320" s="130" t="s">
        <v>11307</v>
      </c>
      <c r="B15320" s="130" t="s">
        <v>11308</v>
      </c>
      <c r="C15320" s="130" t="s">
        <v>75</v>
      </c>
      <c r="D15320" s="131">
        <v>0.77700000000000002</v>
      </c>
      <c r="E15320" s="132">
        <v>100</v>
      </c>
      <c r="F15320" s="132">
        <v>100</v>
      </c>
      <c r="G15320" s="126" t="s">
        <v>13740</v>
      </c>
      <c r="H15320" s="126" t="s">
        <v>20124</v>
      </c>
      <c r="I15320" s="126" t="s">
        <v>21059</v>
      </c>
      <c r="J15320" s="126" t="s">
        <v>26236</v>
      </c>
      <c r="K15320" s="9">
        <f>_xlfn.IFNA(VLOOKUP(Table5[[#This Row],[Section]],SubSill_Tier,2,FALSE),0)</f>
        <v>0</v>
      </c>
      <c r="L15320" s="9" t="str">
        <f t="shared" si="271"/>
        <v/>
      </c>
      <c r="M15320" s="205" t="str" cm="1">
        <f t="array" ref="M15320">_xlfn.IFS(NOT(ISERROR(VLOOKUP(Table5[[#This Row],[Section]],TB_notTB,1,FALSE))),"No",LEFT(Table5[[#This Row],[Section]],3)="ETB","PLS",LEFT(Table5[[#This Row],[Section]],1)="7","PDB",NOT(ISBLANK(Table5[[#This Row],[Section]])),"No")</f>
        <v>No</v>
      </c>
    </row>
    <row r="15321" spans="1:13" x14ac:dyDescent="0.25">
      <c r="A15321" s="130" t="s">
        <v>11309</v>
      </c>
      <c r="B15321" s="130" t="s">
        <v>11310</v>
      </c>
      <c r="C15321" s="130" t="s">
        <v>75</v>
      </c>
      <c r="D15321" s="131">
        <v>58.823999999999998</v>
      </c>
      <c r="E15321" s="132">
        <v>520</v>
      </c>
      <c r="F15321" s="132">
        <v>520</v>
      </c>
      <c r="G15321" s="126" t="s">
        <v>13789</v>
      </c>
      <c r="H15321" s="126" t="s">
        <v>20679</v>
      </c>
      <c r="I15321" s="126" t="s">
        <v>20680</v>
      </c>
      <c r="J15321" s="126" t="s">
        <v>26398</v>
      </c>
      <c r="K15321" s="9">
        <f>_xlfn.IFNA(VLOOKUP(Table5[[#This Row],[Section]],SubSill_Tier,2,FALSE),0)</f>
        <v>0</v>
      </c>
      <c r="L15321" s="9" t="str">
        <f t="shared" si="271"/>
        <v/>
      </c>
      <c r="M15321" s="205" t="str" cm="1">
        <f t="array" ref="M15321">_xlfn.IFS(NOT(ISERROR(VLOOKUP(Table5[[#This Row],[Section]],TB_notTB,1,FALSE))),"No",LEFT(Table5[[#This Row],[Section]],3)="ETB","PLS",LEFT(Table5[[#This Row],[Section]],1)="7","PDB",NOT(ISBLANK(Table5[[#This Row],[Section]])),"No")</f>
        <v>No</v>
      </c>
    </row>
    <row r="15322" spans="1:13" x14ac:dyDescent="0.25">
      <c r="A15322" s="130" t="s">
        <v>11311</v>
      </c>
      <c r="B15322" s="130" t="s">
        <v>11312</v>
      </c>
      <c r="C15322" s="130" t="s">
        <v>75</v>
      </c>
      <c r="D15322" s="131">
        <v>2.9590000000000001</v>
      </c>
      <c r="E15322" s="132">
        <v>366</v>
      </c>
      <c r="F15322" s="132">
        <v>366</v>
      </c>
      <c r="G15322" s="126" t="s">
        <v>13719</v>
      </c>
      <c r="H15322" s="126" t="s">
        <v>20128</v>
      </c>
      <c r="I15322" s="126" t="s">
        <v>20129</v>
      </c>
      <c r="J15322" s="126" t="s">
        <v>26236</v>
      </c>
      <c r="K15322" s="9">
        <f>_xlfn.IFNA(VLOOKUP(Table5[[#This Row],[Section]],SubSill_Tier,2,FALSE),0)</f>
        <v>0</v>
      </c>
      <c r="L15322" s="9" t="str">
        <f t="shared" si="271"/>
        <v>Wall</v>
      </c>
      <c r="M15322" s="205" t="str" cm="1">
        <f t="array" ref="M15322">_xlfn.IFS(NOT(ISERROR(VLOOKUP(Table5[[#This Row],[Section]],TB_notTB,1,FALSE))),"No",LEFT(Table5[[#This Row],[Section]],3)="ETB","PLS",LEFT(Table5[[#This Row],[Section]],1)="7","PDB",NOT(ISBLANK(Table5[[#This Row],[Section]])),"No")</f>
        <v>No</v>
      </c>
    </row>
    <row r="15323" spans="1:13" x14ac:dyDescent="0.25">
      <c r="A15323" s="130" t="s">
        <v>11313</v>
      </c>
      <c r="B15323" s="130" t="s">
        <v>11314</v>
      </c>
      <c r="C15323" s="130" t="s">
        <v>75</v>
      </c>
      <c r="D15323" s="131">
        <v>0.47199999999999998</v>
      </c>
      <c r="E15323" s="132">
        <v>100</v>
      </c>
      <c r="F15323" s="132">
        <v>100</v>
      </c>
      <c r="G15323" s="126" t="s">
        <v>13786</v>
      </c>
      <c r="H15323" s="126" t="s">
        <v>20124</v>
      </c>
      <c r="I15323" s="126" t="s">
        <v>21059</v>
      </c>
      <c r="J15323" s="126" t="s">
        <v>26236</v>
      </c>
      <c r="K15323" s="9">
        <f>_xlfn.IFNA(VLOOKUP(Table5[[#This Row],[Section]],SubSill_Tier,2,FALSE),0)</f>
        <v>0</v>
      </c>
      <c r="L15323" s="9" t="str">
        <f t="shared" si="271"/>
        <v/>
      </c>
      <c r="M15323" s="205" t="str" cm="1">
        <f t="array" ref="M15323">_xlfn.IFS(NOT(ISERROR(VLOOKUP(Table5[[#This Row],[Section]],TB_notTB,1,FALSE))),"No",LEFT(Table5[[#This Row],[Section]],3)="ETB","PLS",LEFT(Table5[[#This Row],[Section]],1)="7","PDB",NOT(ISBLANK(Table5[[#This Row],[Section]])),"No")</f>
        <v>No</v>
      </c>
    </row>
    <row r="15324" spans="1:13" x14ac:dyDescent="0.25">
      <c r="A15324" s="130" t="s">
        <v>11315</v>
      </c>
      <c r="B15324" s="130" t="s">
        <v>10721</v>
      </c>
      <c r="C15324" s="130" t="s">
        <v>75</v>
      </c>
      <c r="D15324" s="131">
        <v>1.0509999999999999</v>
      </c>
      <c r="E15324" s="132">
        <v>100</v>
      </c>
      <c r="F15324" s="132">
        <v>100</v>
      </c>
      <c r="G15324" s="126" t="s">
        <v>13734</v>
      </c>
      <c r="H15324" s="126" t="s">
        <v>20145</v>
      </c>
      <c r="I15324" s="126" t="s">
        <v>21070</v>
      </c>
      <c r="J15324" s="126" t="s">
        <v>26236</v>
      </c>
      <c r="K15324" s="9">
        <f>_xlfn.IFNA(VLOOKUP(Table5[[#This Row],[Section]],SubSill_Tier,2,FALSE),0)</f>
        <v>0</v>
      </c>
      <c r="L15324" s="9" t="str">
        <f t="shared" si="271"/>
        <v/>
      </c>
      <c r="M15324" s="205" t="str" cm="1">
        <f t="array" ref="M15324">_xlfn.IFS(NOT(ISERROR(VLOOKUP(Table5[[#This Row],[Section]],TB_notTB,1,FALSE))),"No",LEFT(Table5[[#This Row],[Section]],3)="ETB","PLS",LEFT(Table5[[#This Row],[Section]],1)="7","PDB",NOT(ISBLANK(Table5[[#This Row],[Section]])),"No")</f>
        <v>No</v>
      </c>
    </row>
    <row r="15325" spans="1:13" x14ac:dyDescent="0.25">
      <c r="A15325" s="130" t="s">
        <v>11316</v>
      </c>
      <c r="B15325" s="130" t="s">
        <v>11317</v>
      </c>
      <c r="C15325" s="130" t="s">
        <v>75</v>
      </c>
      <c r="D15325" s="131">
        <v>25</v>
      </c>
      <c r="E15325" s="132">
        <v>103</v>
      </c>
      <c r="F15325" s="132">
        <v>103</v>
      </c>
      <c r="G15325" s="126" t="s">
        <v>13734</v>
      </c>
      <c r="H15325" s="126" t="s">
        <v>20276</v>
      </c>
      <c r="I15325" s="126" t="s">
        <v>20277</v>
      </c>
      <c r="J15325" s="126" t="s">
        <v>26360</v>
      </c>
      <c r="K15325" s="9">
        <f>_xlfn.IFNA(VLOOKUP(Table5[[#This Row],[Section]],SubSill_Tier,2,FALSE),0)</f>
        <v>0</v>
      </c>
      <c r="L15325" s="9" t="str">
        <f t="shared" si="271"/>
        <v/>
      </c>
      <c r="M15325" s="205" t="str" cm="1">
        <f t="array" ref="M15325">_xlfn.IFS(NOT(ISERROR(VLOOKUP(Table5[[#This Row],[Section]],TB_notTB,1,FALSE))),"No",LEFT(Table5[[#This Row],[Section]],3)="ETB","PLS",LEFT(Table5[[#This Row],[Section]],1)="7","PDB",NOT(ISBLANK(Table5[[#This Row],[Section]])),"No")</f>
        <v>No</v>
      </c>
    </row>
    <row r="15326" spans="1:13" x14ac:dyDescent="0.25">
      <c r="A15326" s="130" t="s">
        <v>11318</v>
      </c>
      <c r="B15326" s="130" t="s">
        <v>28991</v>
      </c>
      <c r="C15326" s="130" t="s">
        <v>75</v>
      </c>
      <c r="D15326" s="131">
        <v>71.429000000000002</v>
      </c>
      <c r="E15326" s="132">
        <v>560</v>
      </c>
      <c r="F15326" s="132">
        <v>560</v>
      </c>
      <c r="G15326" s="126" t="s">
        <v>13734</v>
      </c>
      <c r="H15326" s="126" t="s">
        <v>20276</v>
      </c>
      <c r="I15326" s="126" t="s">
        <v>20277</v>
      </c>
      <c r="J15326" s="126" t="s">
        <v>26395</v>
      </c>
      <c r="K15326" s="9">
        <f>_xlfn.IFNA(VLOOKUP(Table5[[#This Row],[Section]],SubSill_Tier,2,FALSE),0)</f>
        <v>0</v>
      </c>
      <c r="L15326" s="9" t="str">
        <f t="shared" si="271"/>
        <v/>
      </c>
      <c r="M15326" s="205" t="str" cm="1">
        <f t="array" ref="M15326">_xlfn.IFS(NOT(ISERROR(VLOOKUP(Table5[[#This Row],[Section]],TB_notTB,1,FALSE))),"No",LEFT(Table5[[#This Row],[Section]],3)="ETB","PLS",LEFT(Table5[[#This Row],[Section]],1)="7","PDB",NOT(ISBLANK(Table5[[#This Row],[Section]])),"No")</f>
        <v>No</v>
      </c>
    </row>
    <row r="15327" spans="1:13" x14ac:dyDescent="0.25">
      <c r="A15327" s="130" t="s">
        <v>11319</v>
      </c>
      <c r="B15327" s="130" t="s">
        <v>28992</v>
      </c>
      <c r="C15327" s="130" t="s">
        <v>75</v>
      </c>
      <c r="D15327" s="131">
        <v>99.998999999999995</v>
      </c>
      <c r="E15327" s="132">
        <v>100</v>
      </c>
      <c r="F15327" s="132">
        <v>100</v>
      </c>
      <c r="G15327" s="126" t="s">
        <v>13734</v>
      </c>
      <c r="H15327" s="126" t="s">
        <v>20276</v>
      </c>
      <c r="I15327" s="126" t="s">
        <v>20277</v>
      </c>
      <c r="J15327" s="126" t="s">
        <v>26395</v>
      </c>
      <c r="K15327" s="9">
        <f>_xlfn.IFNA(VLOOKUP(Table5[[#This Row],[Section]],SubSill_Tier,2,FALSE),0)</f>
        <v>0</v>
      </c>
      <c r="L15327" s="9" t="str">
        <f t="shared" si="271"/>
        <v/>
      </c>
      <c r="M15327" s="205" t="str" cm="1">
        <f t="array" ref="M15327">_xlfn.IFS(NOT(ISERROR(VLOOKUP(Table5[[#This Row],[Section]],TB_notTB,1,FALSE))),"No",LEFT(Table5[[#This Row],[Section]],3)="ETB","PLS",LEFT(Table5[[#This Row],[Section]],1)="7","PDB",NOT(ISBLANK(Table5[[#This Row],[Section]])),"No")</f>
        <v>No</v>
      </c>
    </row>
    <row r="15328" spans="1:13" x14ac:dyDescent="0.25">
      <c r="A15328" s="130" t="s">
        <v>11320</v>
      </c>
      <c r="B15328" s="130" t="s">
        <v>11321</v>
      </c>
      <c r="C15328" s="130" t="s">
        <v>75</v>
      </c>
      <c r="D15328" s="131">
        <v>0.22600000000000001</v>
      </c>
      <c r="E15328" s="132">
        <v>100</v>
      </c>
      <c r="F15328" s="132">
        <v>100</v>
      </c>
      <c r="G15328" s="126" t="s">
        <v>13720</v>
      </c>
      <c r="H15328" s="126" t="s">
        <v>20130</v>
      </c>
      <c r="I15328" s="126" t="s">
        <v>20131</v>
      </c>
      <c r="J15328" s="126" t="s">
        <v>26236</v>
      </c>
      <c r="K15328" s="9">
        <f>_xlfn.IFNA(VLOOKUP(Table5[[#This Row],[Section]],SubSill_Tier,2,FALSE),0)</f>
        <v>0</v>
      </c>
      <c r="L15328" s="9" t="str">
        <f t="shared" si="271"/>
        <v/>
      </c>
      <c r="M15328" s="205" t="str" cm="1">
        <f t="array" ref="M15328">_xlfn.IFS(NOT(ISERROR(VLOOKUP(Table5[[#This Row],[Section]],TB_notTB,1,FALSE))),"No",LEFT(Table5[[#This Row],[Section]],3)="ETB","PLS",LEFT(Table5[[#This Row],[Section]],1)="7","PDB",NOT(ISBLANK(Table5[[#This Row],[Section]])),"No")</f>
        <v>No</v>
      </c>
    </row>
    <row r="15329" spans="1:13" x14ac:dyDescent="0.25">
      <c r="A15329" s="130" t="s">
        <v>11322</v>
      </c>
      <c r="B15329" s="130" t="s">
        <v>11323</v>
      </c>
      <c r="C15329" s="130" t="s">
        <v>75</v>
      </c>
      <c r="D15329" s="131">
        <v>0.28000000000000003</v>
      </c>
      <c r="E15329" s="132">
        <v>150</v>
      </c>
      <c r="F15329" s="132">
        <v>150</v>
      </c>
      <c r="G15329" s="126" t="s">
        <v>13716</v>
      </c>
      <c r="H15329" s="126" t="s">
        <v>20167</v>
      </c>
      <c r="I15329" s="126" t="s">
        <v>20168</v>
      </c>
      <c r="J15329" s="126" t="s">
        <v>26236</v>
      </c>
      <c r="K15329" s="9">
        <f>_xlfn.IFNA(VLOOKUP(Table5[[#This Row],[Section]],SubSill_Tier,2,FALSE),0)</f>
        <v>0</v>
      </c>
      <c r="L15329" s="9" t="str">
        <f t="shared" si="271"/>
        <v/>
      </c>
      <c r="M15329" s="205" t="str" cm="1">
        <f t="array" ref="M15329">_xlfn.IFS(NOT(ISERROR(VLOOKUP(Table5[[#This Row],[Section]],TB_notTB,1,FALSE))),"No",LEFT(Table5[[#This Row],[Section]],3)="ETB","PLS",LEFT(Table5[[#This Row],[Section]],1)="7","PDB",NOT(ISBLANK(Table5[[#This Row],[Section]])),"No")</f>
        <v>No</v>
      </c>
    </row>
    <row r="15330" spans="1:13" x14ac:dyDescent="0.25">
      <c r="A15330" s="130" t="s">
        <v>11324</v>
      </c>
      <c r="B15330" s="130" t="s">
        <v>11325</v>
      </c>
      <c r="C15330" s="130" t="s">
        <v>75</v>
      </c>
      <c r="D15330" s="131">
        <v>0.752</v>
      </c>
      <c r="E15330" s="132">
        <v>150</v>
      </c>
      <c r="F15330" s="132">
        <v>150</v>
      </c>
      <c r="G15330" s="126" t="s">
        <v>13720</v>
      </c>
      <c r="H15330" s="126" t="s">
        <v>20130</v>
      </c>
      <c r="I15330" s="126" t="s">
        <v>20131</v>
      </c>
      <c r="J15330" s="126" t="s">
        <v>26236</v>
      </c>
      <c r="K15330" s="9">
        <f>_xlfn.IFNA(VLOOKUP(Table5[[#This Row],[Section]],SubSill_Tier,2,FALSE),0)</f>
        <v>0</v>
      </c>
      <c r="L15330" s="9" t="str">
        <f t="shared" si="271"/>
        <v/>
      </c>
      <c r="M15330" s="205" t="str" cm="1">
        <f t="array" ref="M15330">_xlfn.IFS(NOT(ISERROR(VLOOKUP(Table5[[#This Row],[Section]],TB_notTB,1,FALSE))),"No",LEFT(Table5[[#This Row],[Section]],3)="ETB","PLS",LEFT(Table5[[#This Row],[Section]],1)="7","PDB",NOT(ISBLANK(Table5[[#This Row],[Section]])),"No")</f>
        <v>No</v>
      </c>
    </row>
    <row r="15331" spans="1:13" x14ac:dyDescent="0.25">
      <c r="A15331" s="130" t="s">
        <v>11326</v>
      </c>
      <c r="B15331" s="130" t="s">
        <v>11327</v>
      </c>
      <c r="C15331" s="130" t="s">
        <v>75</v>
      </c>
      <c r="D15331" s="131">
        <v>0.32400000000000001</v>
      </c>
      <c r="E15331" s="132">
        <v>150</v>
      </c>
      <c r="F15331" s="132">
        <v>150</v>
      </c>
      <c r="G15331" s="126" t="s">
        <v>13731</v>
      </c>
      <c r="H15331" s="126" t="s">
        <v>20121</v>
      </c>
      <c r="I15331" s="126" t="s">
        <v>20122</v>
      </c>
      <c r="J15331" s="126" t="s">
        <v>26234</v>
      </c>
      <c r="K15331" s="9">
        <f>_xlfn.IFNA(VLOOKUP(Table5[[#This Row],[Section]],SubSill_Tier,2,FALSE),0)</f>
        <v>0</v>
      </c>
      <c r="L15331" s="9" t="str">
        <f t="shared" si="271"/>
        <v/>
      </c>
      <c r="M15331" s="205" t="str" cm="1">
        <f t="array" ref="M15331">_xlfn.IFS(NOT(ISERROR(VLOOKUP(Table5[[#This Row],[Section]],TB_notTB,1,FALSE))),"No",LEFT(Table5[[#This Row],[Section]],3)="ETB","PLS",LEFT(Table5[[#This Row],[Section]],1)="7","PDB",NOT(ISBLANK(Table5[[#This Row],[Section]])),"No")</f>
        <v>No</v>
      </c>
    </row>
    <row r="15332" spans="1:13" x14ac:dyDescent="0.25">
      <c r="A15332" s="130" t="s">
        <v>11328</v>
      </c>
      <c r="B15332" s="130" t="s">
        <v>11329</v>
      </c>
      <c r="C15332" s="130" t="s">
        <v>75</v>
      </c>
      <c r="D15332" s="131">
        <v>3.6840000000000002</v>
      </c>
      <c r="E15332" s="132">
        <v>500</v>
      </c>
      <c r="F15332" s="132">
        <v>500</v>
      </c>
      <c r="G15332" s="126" t="s">
        <v>13731</v>
      </c>
      <c r="H15332" s="126" t="s">
        <v>20132</v>
      </c>
      <c r="I15332" s="126" t="s">
        <v>20133</v>
      </c>
      <c r="J15332" s="126" t="s">
        <v>26234</v>
      </c>
      <c r="K15332" s="9">
        <f>_xlfn.IFNA(VLOOKUP(Table5[[#This Row],[Section]],SubSill_Tier,2,FALSE),0)</f>
        <v>0</v>
      </c>
      <c r="L15332" s="9" t="str">
        <f t="shared" si="271"/>
        <v/>
      </c>
      <c r="M15332" s="205" t="str" cm="1">
        <f t="array" ref="M15332">_xlfn.IFS(NOT(ISERROR(VLOOKUP(Table5[[#This Row],[Section]],TB_notTB,1,FALSE))),"No",LEFT(Table5[[#This Row],[Section]],3)="ETB","PLS",LEFT(Table5[[#This Row],[Section]],1)="7","PDB",NOT(ISBLANK(Table5[[#This Row],[Section]])),"No")</f>
        <v>No</v>
      </c>
    </row>
    <row r="15333" spans="1:13" x14ac:dyDescent="0.25">
      <c r="A15333" s="130" t="s">
        <v>11330</v>
      </c>
      <c r="B15333" s="130" t="s">
        <v>11331</v>
      </c>
      <c r="C15333" s="130" t="s">
        <v>75</v>
      </c>
      <c r="D15333" s="131">
        <v>1.768</v>
      </c>
      <c r="E15333" s="132">
        <v>150</v>
      </c>
      <c r="F15333" s="132">
        <v>150</v>
      </c>
      <c r="G15333" s="126" t="s">
        <v>13731</v>
      </c>
      <c r="H15333" s="126" t="s">
        <v>20121</v>
      </c>
      <c r="I15333" s="126" t="s">
        <v>20122</v>
      </c>
      <c r="J15333" s="126" t="s">
        <v>26234</v>
      </c>
      <c r="K15333" s="9">
        <f>_xlfn.IFNA(VLOOKUP(Table5[[#This Row],[Section]],SubSill_Tier,2,FALSE),0)</f>
        <v>0</v>
      </c>
      <c r="L15333" s="9" t="str">
        <f t="shared" si="271"/>
        <v/>
      </c>
      <c r="M15333" s="205" t="str" cm="1">
        <f t="array" ref="M15333">_xlfn.IFS(NOT(ISERROR(VLOOKUP(Table5[[#This Row],[Section]],TB_notTB,1,FALSE))),"No",LEFT(Table5[[#This Row],[Section]],3)="ETB","PLS",LEFT(Table5[[#This Row],[Section]],1)="7","PDB",NOT(ISBLANK(Table5[[#This Row],[Section]])),"No")</f>
        <v>No</v>
      </c>
    </row>
    <row r="15334" spans="1:13" x14ac:dyDescent="0.25">
      <c r="A15334" s="130" t="s">
        <v>11332</v>
      </c>
      <c r="B15334" s="130" t="s">
        <v>11333</v>
      </c>
      <c r="C15334" s="130" t="s">
        <v>75</v>
      </c>
      <c r="D15334" s="131">
        <v>1.0840000000000001</v>
      </c>
      <c r="E15334" s="132">
        <v>150</v>
      </c>
      <c r="F15334" s="132">
        <v>150</v>
      </c>
      <c r="G15334" s="126" t="s">
        <v>13731</v>
      </c>
      <c r="H15334" s="126" t="s">
        <v>20121</v>
      </c>
      <c r="I15334" s="126" t="s">
        <v>20122</v>
      </c>
      <c r="J15334" s="126" t="s">
        <v>26234</v>
      </c>
      <c r="K15334" s="9">
        <f>_xlfn.IFNA(VLOOKUP(Table5[[#This Row],[Section]],SubSill_Tier,2,FALSE),0)</f>
        <v>0</v>
      </c>
      <c r="L15334" s="9" t="str">
        <f t="shared" si="271"/>
        <v/>
      </c>
      <c r="M15334" s="205" t="str" cm="1">
        <f t="array" ref="M15334">_xlfn.IFS(NOT(ISERROR(VLOOKUP(Table5[[#This Row],[Section]],TB_notTB,1,FALSE))),"No",LEFT(Table5[[#This Row],[Section]],3)="ETB","PLS",LEFT(Table5[[#This Row],[Section]],1)="7","PDB",NOT(ISBLANK(Table5[[#This Row],[Section]])),"No")</f>
        <v>No</v>
      </c>
    </row>
    <row r="15335" spans="1:13" x14ac:dyDescent="0.25">
      <c r="A15335" s="130" t="s">
        <v>11334</v>
      </c>
      <c r="B15335" s="130" t="s">
        <v>11335</v>
      </c>
      <c r="C15335" s="130" t="s">
        <v>75</v>
      </c>
      <c r="D15335" s="131">
        <v>0.67200000000000004</v>
      </c>
      <c r="E15335" s="132">
        <v>100</v>
      </c>
      <c r="F15335" s="132">
        <v>100</v>
      </c>
      <c r="G15335" s="126" t="s">
        <v>13731</v>
      </c>
      <c r="H15335" s="126" t="s">
        <v>20121</v>
      </c>
      <c r="I15335" s="126" t="s">
        <v>20122</v>
      </c>
      <c r="J15335" s="126" t="s">
        <v>26234</v>
      </c>
      <c r="K15335" s="9">
        <f>_xlfn.IFNA(VLOOKUP(Table5[[#This Row],[Section]],SubSill_Tier,2,FALSE),0)</f>
        <v>0</v>
      </c>
      <c r="L15335" s="9" t="str">
        <f t="shared" si="271"/>
        <v/>
      </c>
      <c r="M15335" s="205" t="str" cm="1">
        <f t="array" ref="M15335">_xlfn.IFS(NOT(ISERROR(VLOOKUP(Table5[[#This Row],[Section]],TB_notTB,1,FALSE))),"No",LEFT(Table5[[#This Row],[Section]],3)="ETB","PLS",LEFT(Table5[[#This Row],[Section]],1)="7","PDB",NOT(ISBLANK(Table5[[#This Row],[Section]])),"No")</f>
        <v>No</v>
      </c>
    </row>
    <row r="15336" spans="1:13" x14ac:dyDescent="0.25">
      <c r="A15336" s="130" t="s">
        <v>11336</v>
      </c>
      <c r="B15336" s="130" t="s">
        <v>11337</v>
      </c>
      <c r="C15336" s="130" t="s">
        <v>75</v>
      </c>
      <c r="D15336" s="131">
        <v>2.6589999999999998</v>
      </c>
      <c r="E15336" s="132">
        <v>500</v>
      </c>
      <c r="F15336" s="132">
        <v>500</v>
      </c>
      <c r="G15336" s="126" t="s">
        <v>13731</v>
      </c>
      <c r="H15336" s="126" t="s">
        <v>20121</v>
      </c>
      <c r="I15336" s="126" t="s">
        <v>20122</v>
      </c>
      <c r="J15336" s="126" t="s">
        <v>26234</v>
      </c>
      <c r="K15336" s="9">
        <f>_xlfn.IFNA(VLOOKUP(Table5[[#This Row],[Section]],SubSill_Tier,2,FALSE),0)</f>
        <v>0</v>
      </c>
      <c r="L15336" s="9" t="str">
        <f t="shared" si="271"/>
        <v/>
      </c>
      <c r="M15336" s="205" t="str" cm="1">
        <f t="array" ref="M15336">_xlfn.IFS(NOT(ISERROR(VLOOKUP(Table5[[#This Row],[Section]],TB_notTB,1,FALSE))),"No",LEFT(Table5[[#This Row],[Section]],3)="ETB","PLS",LEFT(Table5[[#This Row],[Section]],1)="7","PDB",NOT(ISBLANK(Table5[[#This Row],[Section]])),"No")</f>
        <v>No</v>
      </c>
    </row>
    <row r="15337" spans="1:13" x14ac:dyDescent="0.25">
      <c r="A15337" s="130" t="s">
        <v>11338</v>
      </c>
      <c r="B15337" s="130" t="s">
        <v>11339</v>
      </c>
      <c r="C15337" s="130" t="s">
        <v>75</v>
      </c>
      <c r="D15337" s="131">
        <v>0.25</v>
      </c>
      <c r="E15337" s="132">
        <v>100</v>
      </c>
      <c r="F15337" s="132">
        <v>100</v>
      </c>
      <c r="G15337" s="126" t="s">
        <v>13731</v>
      </c>
      <c r="H15337" s="126" t="s">
        <v>20121</v>
      </c>
      <c r="I15337" s="126" t="s">
        <v>20122</v>
      </c>
      <c r="J15337" s="126" t="s">
        <v>26234</v>
      </c>
      <c r="K15337" s="9">
        <f>_xlfn.IFNA(VLOOKUP(Table5[[#This Row],[Section]],SubSill_Tier,2,FALSE),0)</f>
        <v>0</v>
      </c>
      <c r="L15337" s="9" t="str">
        <f t="shared" si="271"/>
        <v/>
      </c>
      <c r="M15337" s="205" t="str" cm="1">
        <f t="array" ref="M15337">_xlfn.IFS(NOT(ISERROR(VLOOKUP(Table5[[#This Row],[Section]],TB_notTB,1,FALSE))),"No",LEFT(Table5[[#This Row],[Section]],3)="ETB","PLS",LEFT(Table5[[#This Row],[Section]],1)="7","PDB",NOT(ISBLANK(Table5[[#This Row],[Section]])),"No")</f>
        <v>No</v>
      </c>
    </row>
    <row r="15338" spans="1:13" x14ac:dyDescent="0.25">
      <c r="A15338" s="130" t="s">
        <v>11340</v>
      </c>
      <c r="B15338" s="130" t="s">
        <v>11341</v>
      </c>
      <c r="C15338" s="130" t="s">
        <v>75</v>
      </c>
      <c r="D15338" s="131">
        <v>0.13700000000000001</v>
      </c>
      <c r="E15338" s="132">
        <v>100</v>
      </c>
      <c r="F15338" s="132">
        <v>100</v>
      </c>
      <c r="G15338" s="126" t="s">
        <v>13731</v>
      </c>
      <c r="H15338" s="126" t="s">
        <v>20121</v>
      </c>
      <c r="I15338" s="126" t="s">
        <v>20122</v>
      </c>
      <c r="J15338" s="126" t="s">
        <v>26234</v>
      </c>
      <c r="K15338" s="9">
        <f>_xlfn.IFNA(VLOOKUP(Table5[[#This Row],[Section]],SubSill_Tier,2,FALSE),0)</f>
        <v>0</v>
      </c>
      <c r="L15338" s="9" t="str">
        <f t="shared" si="271"/>
        <v/>
      </c>
      <c r="M15338" s="205" t="str" cm="1">
        <f t="array" ref="M15338">_xlfn.IFS(NOT(ISERROR(VLOOKUP(Table5[[#This Row],[Section]],TB_notTB,1,FALSE))),"No",LEFT(Table5[[#This Row],[Section]],3)="ETB","PLS",LEFT(Table5[[#This Row],[Section]],1)="7","PDB",NOT(ISBLANK(Table5[[#This Row],[Section]])),"No")</f>
        <v>No</v>
      </c>
    </row>
    <row r="15339" spans="1:13" x14ac:dyDescent="0.25">
      <c r="A15339" s="130" t="s">
        <v>11342</v>
      </c>
      <c r="B15339" s="130" t="s">
        <v>11343</v>
      </c>
      <c r="C15339" s="130" t="s">
        <v>75</v>
      </c>
      <c r="D15339" s="131">
        <v>0.69</v>
      </c>
      <c r="E15339" s="132">
        <v>149</v>
      </c>
      <c r="F15339" s="132">
        <v>149</v>
      </c>
      <c r="G15339" s="126" t="s">
        <v>13731</v>
      </c>
      <c r="H15339" s="126" t="s">
        <v>20121</v>
      </c>
      <c r="I15339" s="126" t="s">
        <v>20122</v>
      </c>
      <c r="J15339" s="126" t="s">
        <v>26234</v>
      </c>
      <c r="K15339" s="9">
        <f>_xlfn.IFNA(VLOOKUP(Table5[[#This Row],[Section]],SubSill_Tier,2,FALSE),0)</f>
        <v>0</v>
      </c>
      <c r="L15339" s="9" t="str">
        <f t="shared" si="271"/>
        <v/>
      </c>
      <c r="M15339" s="205" t="str" cm="1">
        <f t="array" ref="M15339">_xlfn.IFS(NOT(ISERROR(VLOOKUP(Table5[[#This Row],[Section]],TB_notTB,1,FALSE))),"No",LEFT(Table5[[#This Row],[Section]],3)="ETB","PLS",LEFT(Table5[[#This Row],[Section]],1)="7","PDB",NOT(ISBLANK(Table5[[#This Row],[Section]])),"No")</f>
        <v>No</v>
      </c>
    </row>
    <row r="15340" spans="1:13" x14ac:dyDescent="0.25">
      <c r="A15340" s="130" t="s">
        <v>17116</v>
      </c>
      <c r="B15340" s="130" t="s">
        <v>17222</v>
      </c>
      <c r="C15340" s="130" t="s">
        <v>75</v>
      </c>
      <c r="D15340" s="131">
        <v>1.3</v>
      </c>
      <c r="E15340" s="132">
        <v>101</v>
      </c>
      <c r="F15340" s="132">
        <v>101</v>
      </c>
      <c r="G15340" s="126" t="s">
        <v>17011</v>
      </c>
      <c r="H15340" s="126" t="s">
        <v>20669</v>
      </c>
      <c r="I15340" s="126" t="s">
        <v>20670</v>
      </c>
      <c r="J15340" s="126" t="s">
        <v>26371</v>
      </c>
      <c r="K15340" s="9">
        <f>_xlfn.IFNA(VLOOKUP(Table5[[#This Row],[Section]],SubSill_Tier,2,FALSE),0)</f>
        <v>0</v>
      </c>
      <c r="L15340" s="9" t="str">
        <f t="shared" si="271"/>
        <v/>
      </c>
      <c r="M15340" s="205" t="str" cm="1">
        <f t="array" ref="M15340">_xlfn.IFS(NOT(ISERROR(VLOOKUP(Table5[[#This Row],[Section]],TB_notTB,1,FALSE))),"No",LEFT(Table5[[#This Row],[Section]],3)="ETB","PLS",LEFT(Table5[[#This Row],[Section]],1)="7","PDB",NOT(ISBLANK(Table5[[#This Row],[Section]])),"No")</f>
        <v>No</v>
      </c>
    </row>
    <row r="15341" spans="1:13" x14ac:dyDescent="0.25">
      <c r="A15341" s="130" t="s">
        <v>17117</v>
      </c>
      <c r="B15341" s="130" t="s">
        <v>17222</v>
      </c>
      <c r="C15341" s="130" t="s">
        <v>75</v>
      </c>
      <c r="D15341" s="131">
        <v>1.3029999999999999</v>
      </c>
      <c r="E15341" s="132">
        <v>101</v>
      </c>
      <c r="F15341" s="132">
        <v>101</v>
      </c>
      <c r="G15341" s="126" t="s">
        <v>17011</v>
      </c>
      <c r="H15341" s="126" t="s">
        <v>20669</v>
      </c>
      <c r="I15341" s="126" t="s">
        <v>20670</v>
      </c>
      <c r="J15341" s="126" t="s">
        <v>26371</v>
      </c>
      <c r="K15341" s="9">
        <f>_xlfn.IFNA(VLOOKUP(Table5[[#This Row],[Section]],SubSill_Tier,2,FALSE),0)</f>
        <v>0</v>
      </c>
      <c r="L15341" s="9" t="str">
        <f t="shared" si="271"/>
        <v/>
      </c>
      <c r="M15341" s="205" t="str" cm="1">
        <f t="array" ref="M15341">_xlfn.IFS(NOT(ISERROR(VLOOKUP(Table5[[#This Row],[Section]],TB_notTB,1,FALSE))),"No",LEFT(Table5[[#This Row],[Section]],3)="ETB","PLS",LEFT(Table5[[#This Row],[Section]],1)="7","PDB",NOT(ISBLANK(Table5[[#This Row],[Section]])),"No")</f>
        <v>No</v>
      </c>
    </row>
    <row r="15342" spans="1:13" x14ac:dyDescent="0.25">
      <c r="A15342" s="130" t="s">
        <v>17118</v>
      </c>
      <c r="B15342" s="130" t="s">
        <v>17222</v>
      </c>
      <c r="C15342" s="130" t="s">
        <v>75</v>
      </c>
      <c r="D15342" s="131">
        <v>0.80300000000000005</v>
      </c>
      <c r="E15342" s="132">
        <v>101</v>
      </c>
      <c r="F15342" s="132">
        <v>101</v>
      </c>
      <c r="G15342" s="126" t="s">
        <v>17011</v>
      </c>
      <c r="H15342" s="126" t="s">
        <v>20669</v>
      </c>
      <c r="I15342" s="126" t="s">
        <v>20670</v>
      </c>
      <c r="J15342" s="126" t="s">
        <v>26371</v>
      </c>
      <c r="K15342" s="9">
        <f>_xlfn.IFNA(VLOOKUP(Table5[[#This Row],[Section]],SubSill_Tier,2,FALSE),0)</f>
        <v>0</v>
      </c>
      <c r="L15342" s="9" t="str">
        <f t="shared" si="271"/>
        <v/>
      </c>
      <c r="M15342" s="205" t="str" cm="1">
        <f t="array" ref="M15342">_xlfn.IFS(NOT(ISERROR(VLOOKUP(Table5[[#This Row],[Section]],TB_notTB,1,FALSE))),"No",LEFT(Table5[[#This Row],[Section]],3)="ETB","PLS",LEFT(Table5[[#This Row],[Section]],1)="7","PDB",NOT(ISBLANK(Table5[[#This Row],[Section]])),"No")</f>
        <v>No</v>
      </c>
    </row>
    <row r="15343" spans="1:13" x14ac:dyDescent="0.25">
      <c r="A15343" s="130" t="s">
        <v>17119</v>
      </c>
      <c r="B15343" s="130" t="s">
        <v>17222</v>
      </c>
      <c r="C15343" s="130" t="s">
        <v>75</v>
      </c>
      <c r="D15343" s="131">
        <v>1.3109999999999999</v>
      </c>
      <c r="E15343" s="132">
        <v>101</v>
      </c>
      <c r="F15343" s="132">
        <v>101</v>
      </c>
      <c r="G15343" s="126" t="s">
        <v>17011</v>
      </c>
      <c r="H15343" s="126" t="s">
        <v>20669</v>
      </c>
      <c r="I15343" s="126" t="s">
        <v>20670</v>
      </c>
      <c r="J15343" s="126" t="s">
        <v>26371</v>
      </c>
      <c r="K15343" s="9">
        <f>_xlfn.IFNA(VLOOKUP(Table5[[#This Row],[Section]],SubSill_Tier,2,FALSE),0)</f>
        <v>0</v>
      </c>
      <c r="L15343" s="9" t="str">
        <f t="shared" si="271"/>
        <v/>
      </c>
      <c r="M15343" s="205" t="str" cm="1">
        <f t="array" ref="M15343">_xlfn.IFS(NOT(ISERROR(VLOOKUP(Table5[[#This Row],[Section]],TB_notTB,1,FALSE))),"No",LEFT(Table5[[#This Row],[Section]],3)="ETB","PLS",LEFT(Table5[[#This Row],[Section]],1)="7","PDB",NOT(ISBLANK(Table5[[#This Row],[Section]])),"No")</f>
        <v>No</v>
      </c>
    </row>
    <row r="15344" spans="1:13" x14ac:dyDescent="0.25">
      <c r="A15344" s="130" t="s">
        <v>17120</v>
      </c>
      <c r="B15344" s="130" t="s">
        <v>17222</v>
      </c>
      <c r="C15344" s="130" t="s">
        <v>75</v>
      </c>
      <c r="D15344" s="131">
        <v>1.3049999999999999</v>
      </c>
      <c r="E15344" s="132">
        <v>101</v>
      </c>
      <c r="F15344" s="132">
        <v>101</v>
      </c>
      <c r="G15344" s="126" t="s">
        <v>17011</v>
      </c>
      <c r="H15344" s="126" t="s">
        <v>20669</v>
      </c>
      <c r="I15344" s="126" t="s">
        <v>20670</v>
      </c>
      <c r="J15344" s="126" t="s">
        <v>26371</v>
      </c>
      <c r="K15344" s="9">
        <f>_xlfn.IFNA(VLOOKUP(Table5[[#This Row],[Section]],SubSill_Tier,2,FALSE),0)</f>
        <v>0</v>
      </c>
      <c r="L15344" s="9" t="str">
        <f t="shared" si="271"/>
        <v/>
      </c>
      <c r="M15344" s="205" t="str" cm="1">
        <f t="array" ref="M15344">_xlfn.IFS(NOT(ISERROR(VLOOKUP(Table5[[#This Row],[Section]],TB_notTB,1,FALSE))),"No",LEFT(Table5[[#This Row],[Section]],3)="ETB","PLS",LEFT(Table5[[#This Row],[Section]],1)="7","PDB",NOT(ISBLANK(Table5[[#This Row],[Section]])),"No")</f>
        <v>No</v>
      </c>
    </row>
    <row r="15345" spans="1:13" x14ac:dyDescent="0.25">
      <c r="A15345" s="130" t="s">
        <v>11344</v>
      </c>
      <c r="B15345" s="130" t="s">
        <v>11286</v>
      </c>
      <c r="C15345" s="130" t="s">
        <v>75</v>
      </c>
      <c r="D15345" s="131">
        <v>7.5999999999999998E-2</v>
      </c>
      <c r="E15345" s="132">
        <v>100</v>
      </c>
      <c r="F15345" s="132">
        <v>100</v>
      </c>
      <c r="G15345" s="126" t="s">
        <v>13716</v>
      </c>
      <c r="H15345" s="126" t="s">
        <v>21094</v>
      </c>
      <c r="I15345" s="126" t="s">
        <v>21095</v>
      </c>
      <c r="J15345" s="126" t="s">
        <v>26233</v>
      </c>
      <c r="K15345" s="9">
        <f>_xlfn.IFNA(VLOOKUP(Table5[[#This Row],[Section]],SubSill_Tier,2,FALSE),0)</f>
        <v>0</v>
      </c>
      <c r="L15345" s="9" t="str">
        <f t="shared" si="271"/>
        <v/>
      </c>
      <c r="M15345" s="205" t="str" cm="1">
        <f t="array" ref="M15345">_xlfn.IFS(NOT(ISERROR(VLOOKUP(Table5[[#This Row],[Section]],TB_notTB,1,FALSE))),"No",LEFT(Table5[[#This Row],[Section]],3)="ETB","PLS",LEFT(Table5[[#This Row],[Section]],1)="7","PDB",NOT(ISBLANK(Table5[[#This Row],[Section]])),"No")</f>
        <v>No</v>
      </c>
    </row>
    <row r="15346" spans="1:13" x14ac:dyDescent="0.25">
      <c r="A15346" s="130" t="s">
        <v>11345</v>
      </c>
      <c r="B15346" s="130" t="s">
        <v>11346</v>
      </c>
      <c r="C15346" s="130" t="s">
        <v>75</v>
      </c>
      <c r="D15346" s="131">
        <v>0.377</v>
      </c>
      <c r="E15346" s="132">
        <v>184</v>
      </c>
      <c r="F15346" s="132">
        <v>100</v>
      </c>
      <c r="G15346" s="126" t="s">
        <v>13731</v>
      </c>
      <c r="H15346" s="126" t="s">
        <v>20121</v>
      </c>
      <c r="I15346" s="126" t="s">
        <v>20122</v>
      </c>
      <c r="J15346" s="126" t="s">
        <v>26234</v>
      </c>
      <c r="K15346" s="9">
        <f>_xlfn.IFNA(VLOOKUP(Table5[[#This Row],[Section]],SubSill_Tier,2,FALSE),0)</f>
        <v>0</v>
      </c>
      <c r="L15346" s="9" t="str">
        <f t="shared" ref="L15346:L15377" si="272">IFERROR(IF(LEFT(G15346,2)="AI",IF(_xlfn.NUMBERVALUE(IFERROR(LEFT(IF(ISERROR(FIND("X",UPPER(B15346))),UPPER(B15346),RIGHT(UPPER(B15346),LEN(UPPER(B15346))-FIND("~",SUBSTITUTE(UPPER(B15346),"X","~",LEN(UPPER(B15346))-LEN(SUBSTITUTE(UPPER(B15346),"X","")))))),FIND(" ",IF(ISERROR(FIND("X",UPPER(B15346))),UPPER(B15346),RIGHT(UPPER(B15346),LEN(UPPER(B15346))-FIND("~",SUBSTITUTE(UPPER(B15346),"X","~",LEN(UPPER(B15346))-LEN(SUBSTITUTE(UPPER(B15346),"X","")))))),1)-1),IF(ISERROR(FIND("X",UPPER(B15346))),UPPER(B15346),RIGHT(UPPER(B15346),LEN(UPPER(B15346))-FIND("~",SUBSTITUTE(UPPER(B15346),"X","~",LEN(UPPER(B15346))-LEN(SUBSTITUTE(UPPER(B15346),"X",""))))))),".")&gt;=5,"Wall",""),""),"")</f>
        <v>Wall</v>
      </c>
      <c r="M15346" s="205" t="str" cm="1">
        <f t="array" ref="M15346">_xlfn.IFS(NOT(ISERROR(VLOOKUP(Table5[[#This Row],[Section]],TB_notTB,1,FALSE))),"No",LEFT(Table5[[#This Row],[Section]],3)="ETB","PLS",LEFT(Table5[[#This Row],[Section]],1)="7","PDB",NOT(ISBLANK(Table5[[#This Row],[Section]])),"No")</f>
        <v>No</v>
      </c>
    </row>
    <row r="15347" spans="1:13" x14ac:dyDescent="0.25">
      <c r="A15347" s="130" t="s">
        <v>11347</v>
      </c>
      <c r="B15347" s="130" t="s">
        <v>11348</v>
      </c>
      <c r="C15347" s="130" t="s">
        <v>75</v>
      </c>
      <c r="D15347" s="131">
        <v>1.276</v>
      </c>
      <c r="E15347" s="132">
        <v>274</v>
      </c>
      <c r="F15347" s="132">
        <v>274</v>
      </c>
      <c r="G15347" s="126" t="s">
        <v>13731</v>
      </c>
      <c r="H15347" s="126" t="s">
        <v>20121</v>
      </c>
      <c r="I15347" s="126" t="s">
        <v>20122</v>
      </c>
      <c r="J15347" s="126" t="s">
        <v>26234</v>
      </c>
      <c r="K15347" s="9">
        <f>_xlfn.IFNA(VLOOKUP(Table5[[#This Row],[Section]],SubSill_Tier,2,FALSE),0)</f>
        <v>0</v>
      </c>
      <c r="L15347" s="9" t="str">
        <f t="shared" si="272"/>
        <v/>
      </c>
      <c r="M15347" s="205" t="str" cm="1">
        <f t="array" ref="M15347">_xlfn.IFS(NOT(ISERROR(VLOOKUP(Table5[[#This Row],[Section]],TB_notTB,1,FALSE))),"No",LEFT(Table5[[#This Row],[Section]],3)="ETB","PLS",LEFT(Table5[[#This Row],[Section]],1)="7","PDB",NOT(ISBLANK(Table5[[#This Row],[Section]])),"No")</f>
        <v>No</v>
      </c>
    </row>
    <row r="15348" spans="1:13" x14ac:dyDescent="0.25">
      <c r="A15348" s="130" t="s">
        <v>11349</v>
      </c>
      <c r="B15348" s="130" t="s">
        <v>11350</v>
      </c>
      <c r="C15348" s="130" t="s">
        <v>75</v>
      </c>
      <c r="D15348" s="131">
        <v>8.7999999999999995E-2</v>
      </c>
      <c r="E15348" s="132">
        <v>100</v>
      </c>
      <c r="F15348" s="132">
        <v>100</v>
      </c>
      <c r="G15348" s="126" t="s">
        <v>13725</v>
      </c>
      <c r="H15348" s="126" t="s">
        <v>20134</v>
      </c>
      <c r="I15348" s="126" t="s">
        <v>20135</v>
      </c>
      <c r="J15348" s="126" t="s">
        <v>26236</v>
      </c>
      <c r="K15348" s="9">
        <f>_xlfn.IFNA(VLOOKUP(Table5[[#This Row],[Section]],SubSill_Tier,2,FALSE),0)</f>
        <v>0</v>
      </c>
      <c r="L15348" s="9" t="str">
        <f t="shared" si="272"/>
        <v/>
      </c>
      <c r="M15348" s="205" t="str" cm="1">
        <f t="array" ref="M15348">_xlfn.IFS(NOT(ISERROR(VLOOKUP(Table5[[#This Row],[Section]],TB_notTB,1,FALSE))),"No",LEFT(Table5[[#This Row],[Section]],3)="ETB","PLS",LEFT(Table5[[#This Row],[Section]],1)="7","PDB",NOT(ISBLANK(Table5[[#This Row],[Section]])),"No")</f>
        <v>No</v>
      </c>
    </row>
    <row r="15349" spans="1:13" x14ac:dyDescent="0.25">
      <c r="A15349" s="130" t="s">
        <v>11351</v>
      </c>
      <c r="B15349" s="130" t="s">
        <v>10741</v>
      </c>
      <c r="C15349" s="130" t="s">
        <v>75</v>
      </c>
      <c r="D15349" s="131">
        <v>4.2930000000000001</v>
      </c>
      <c r="E15349" s="132">
        <v>141</v>
      </c>
      <c r="F15349" s="132">
        <v>141</v>
      </c>
      <c r="G15349" s="126" t="s">
        <v>13734</v>
      </c>
      <c r="H15349" s="126" t="s">
        <v>20145</v>
      </c>
      <c r="I15349" s="126" t="s">
        <v>21070</v>
      </c>
      <c r="J15349" s="126" t="s">
        <v>26238</v>
      </c>
      <c r="K15349" s="9">
        <f>_xlfn.IFNA(VLOOKUP(Table5[[#This Row],[Section]],SubSill_Tier,2,FALSE),0)</f>
        <v>0</v>
      </c>
      <c r="L15349" s="9" t="str">
        <f t="shared" si="272"/>
        <v/>
      </c>
      <c r="M15349" s="205" t="str" cm="1">
        <f t="array" ref="M15349">_xlfn.IFS(NOT(ISERROR(VLOOKUP(Table5[[#This Row],[Section]],TB_notTB,1,FALSE))),"No",LEFT(Table5[[#This Row],[Section]],3)="ETB","PLS",LEFT(Table5[[#This Row],[Section]],1)="7","PDB",NOT(ISBLANK(Table5[[#This Row],[Section]])),"No")</f>
        <v>No</v>
      </c>
    </row>
    <row r="15350" spans="1:13" x14ac:dyDescent="0.25">
      <c r="A15350" s="130" t="s">
        <v>11352</v>
      </c>
      <c r="B15350" s="130" t="s">
        <v>11353</v>
      </c>
      <c r="C15350" s="130" t="s">
        <v>75</v>
      </c>
      <c r="D15350" s="131">
        <v>58.823999999999998</v>
      </c>
      <c r="E15350" s="132">
        <v>520</v>
      </c>
      <c r="F15350" s="132">
        <v>520</v>
      </c>
      <c r="G15350" s="126" t="s">
        <v>13734</v>
      </c>
      <c r="H15350" s="126" t="s">
        <v>20276</v>
      </c>
      <c r="I15350" s="126" t="s">
        <v>20277</v>
      </c>
      <c r="J15350" s="126" t="s">
        <v>26395</v>
      </c>
      <c r="K15350" s="9">
        <f>_xlfn.IFNA(VLOOKUP(Table5[[#This Row],[Section]],SubSill_Tier,2,FALSE),0)</f>
        <v>0</v>
      </c>
      <c r="L15350" s="9" t="str">
        <f t="shared" si="272"/>
        <v/>
      </c>
      <c r="M15350" s="205" t="str" cm="1">
        <f t="array" ref="M15350">_xlfn.IFS(NOT(ISERROR(VLOOKUP(Table5[[#This Row],[Section]],TB_notTB,1,FALSE))),"No",LEFT(Table5[[#This Row],[Section]],3)="ETB","PLS",LEFT(Table5[[#This Row],[Section]],1)="7","PDB",NOT(ISBLANK(Table5[[#This Row],[Section]])),"No")</f>
        <v>No</v>
      </c>
    </row>
    <row r="15351" spans="1:13" x14ac:dyDescent="0.25">
      <c r="A15351" s="130" t="s">
        <v>11354</v>
      </c>
      <c r="B15351" s="130" t="s">
        <v>11355</v>
      </c>
      <c r="C15351" s="130" t="s">
        <v>75</v>
      </c>
      <c r="D15351" s="131">
        <v>99</v>
      </c>
      <c r="E15351" s="132">
        <v>980</v>
      </c>
      <c r="F15351" s="132">
        <v>980</v>
      </c>
      <c r="G15351" s="126" t="s">
        <v>13734</v>
      </c>
      <c r="H15351" s="126" t="s">
        <v>20276</v>
      </c>
      <c r="I15351" s="126" t="s">
        <v>20277</v>
      </c>
      <c r="J15351" s="126" t="s">
        <v>26395</v>
      </c>
      <c r="K15351" s="9">
        <f>_xlfn.IFNA(VLOOKUP(Table5[[#This Row],[Section]],SubSill_Tier,2,FALSE),0)</f>
        <v>0</v>
      </c>
      <c r="L15351" s="9" t="str">
        <f t="shared" si="272"/>
        <v/>
      </c>
      <c r="M15351" s="205" t="str" cm="1">
        <f t="array" ref="M15351">_xlfn.IFS(NOT(ISERROR(VLOOKUP(Table5[[#This Row],[Section]],TB_notTB,1,FALSE))),"No",LEFT(Table5[[#This Row],[Section]],3)="ETB","PLS",LEFT(Table5[[#This Row],[Section]],1)="7","PDB",NOT(ISBLANK(Table5[[#This Row],[Section]])),"No")</f>
        <v>No</v>
      </c>
    </row>
    <row r="15352" spans="1:13" x14ac:dyDescent="0.25">
      <c r="A15352" s="130" t="s">
        <v>11356</v>
      </c>
      <c r="B15352" s="130" t="s">
        <v>11357</v>
      </c>
      <c r="C15352" s="130" t="s">
        <v>75</v>
      </c>
      <c r="D15352" s="131">
        <v>0.69799999999999995</v>
      </c>
      <c r="E15352" s="132">
        <v>124</v>
      </c>
      <c r="F15352" s="132">
        <v>124</v>
      </c>
      <c r="G15352" s="126" t="s">
        <v>13731</v>
      </c>
      <c r="H15352" s="126" t="s">
        <v>20121</v>
      </c>
      <c r="I15352" s="126" t="s">
        <v>20122</v>
      </c>
      <c r="J15352" s="126" t="s">
        <v>26234</v>
      </c>
      <c r="K15352" s="9">
        <f>_xlfn.IFNA(VLOOKUP(Table5[[#This Row],[Section]],SubSill_Tier,2,FALSE),0)</f>
        <v>0</v>
      </c>
      <c r="L15352" s="9" t="str">
        <f t="shared" si="272"/>
        <v/>
      </c>
      <c r="M15352" s="205" t="str" cm="1">
        <f t="array" ref="M15352">_xlfn.IFS(NOT(ISERROR(VLOOKUP(Table5[[#This Row],[Section]],TB_notTB,1,FALSE))),"No",LEFT(Table5[[#This Row],[Section]],3)="ETB","PLS",LEFT(Table5[[#This Row],[Section]],1)="7","PDB",NOT(ISBLANK(Table5[[#This Row],[Section]])),"No")</f>
        <v>No</v>
      </c>
    </row>
    <row r="15353" spans="1:13" x14ac:dyDescent="0.25">
      <c r="A15353" s="130" t="s">
        <v>11358</v>
      </c>
      <c r="B15353" s="130" t="s">
        <v>11359</v>
      </c>
      <c r="C15353" s="130" t="s">
        <v>75</v>
      </c>
      <c r="D15353" s="131">
        <v>0.79</v>
      </c>
      <c r="E15353" s="132">
        <v>184</v>
      </c>
      <c r="F15353" s="132">
        <v>184</v>
      </c>
      <c r="G15353" s="126" t="s">
        <v>13720</v>
      </c>
      <c r="H15353" s="126" t="s">
        <v>20130</v>
      </c>
      <c r="I15353" s="126" t="s">
        <v>20131</v>
      </c>
      <c r="J15353" s="126" t="s">
        <v>26236</v>
      </c>
      <c r="K15353" s="9">
        <f>_xlfn.IFNA(VLOOKUP(Table5[[#This Row],[Section]],SubSill_Tier,2,FALSE),0)</f>
        <v>0</v>
      </c>
      <c r="L15353" s="9" t="str">
        <f t="shared" si="272"/>
        <v/>
      </c>
      <c r="M15353" s="205" t="str" cm="1">
        <f t="array" ref="M15353">_xlfn.IFS(NOT(ISERROR(VLOOKUP(Table5[[#This Row],[Section]],TB_notTB,1,FALSE))),"No",LEFT(Table5[[#This Row],[Section]],3)="ETB","PLS",LEFT(Table5[[#This Row],[Section]],1)="7","PDB",NOT(ISBLANK(Table5[[#This Row],[Section]])),"No")</f>
        <v>No</v>
      </c>
    </row>
    <row r="15354" spans="1:13" x14ac:dyDescent="0.25">
      <c r="A15354" s="130" t="s">
        <v>11360</v>
      </c>
      <c r="B15354" s="130" t="s">
        <v>11361</v>
      </c>
      <c r="C15354" s="130" t="s">
        <v>75</v>
      </c>
      <c r="D15354" s="131">
        <v>1.111</v>
      </c>
      <c r="E15354" s="132">
        <v>142</v>
      </c>
      <c r="F15354" s="132">
        <v>142</v>
      </c>
      <c r="G15354" s="126" t="s">
        <v>13750</v>
      </c>
      <c r="H15354" s="126" t="s">
        <v>20121</v>
      </c>
      <c r="I15354" s="126" t="s">
        <v>20122</v>
      </c>
      <c r="J15354" s="126" t="s">
        <v>26234</v>
      </c>
      <c r="K15354" s="9">
        <f>_xlfn.IFNA(VLOOKUP(Table5[[#This Row],[Section]],SubSill_Tier,2,FALSE),0)</f>
        <v>0</v>
      </c>
      <c r="L15354" s="9" t="str">
        <f t="shared" si="272"/>
        <v/>
      </c>
      <c r="M15354" s="205" t="str" cm="1">
        <f t="array" ref="M15354">_xlfn.IFS(NOT(ISERROR(VLOOKUP(Table5[[#This Row],[Section]],TB_notTB,1,FALSE))),"No",LEFT(Table5[[#This Row],[Section]],3)="ETB","PLS",LEFT(Table5[[#This Row],[Section]],1)="7","PDB",NOT(ISBLANK(Table5[[#This Row],[Section]])),"No")</f>
        <v>No</v>
      </c>
    </row>
    <row r="15355" spans="1:13" x14ac:dyDescent="0.25">
      <c r="A15355" s="130" t="s">
        <v>11362</v>
      </c>
      <c r="B15355" s="130" t="s">
        <v>11363</v>
      </c>
      <c r="C15355" s="130" t="s">
        <v>75</v>
      </c>
      <c r="D15355" s="131">
        <v>0.252</v>
      </c>
      <c r="E15355" s="132">
        <v>100</v>
      </c>
      <c r="F15355" s="132">
        <v>100</v>
      </c>
      <c r="G15355" s="126" t="s">
        <v>13731</v>
      </c>
      <c r="H15355" s="126" t="s">
        <v>20121</v>
      </c>
      <c r="I15355" s="126" t="s">
        <v>20122</v>
      </c>
      <c r="J15355" s="126" t="s">
        <v>26234</v>
      </c>
      <c r="K15355" s="9">
        <f>_xlfn.IFNA(VLOOKUP(Table5[[#This Row],[Section]],SubSill_Tier,2,FALSE),0)</f>
        <v>0</v>
      </c>
      <c r="L15355" s="9" t="str">
        <f t="shared" si="272"/>
        <v/>
      </c>
      <c r="M15355" s="205" t="str" cm="1">
        <f t="array" ref="M15355">_xlfn.IFS(NOT(ISERROR(VLOOKUP(Table5[[#This Row],[Section]],TB_notTB,1,FALSE))),"No",LEFT(Table5[[#This Row],[Section]],3)="ETB","PLS",LEFT(Table5[[#This Row],[Section]],1)="7","PDB",NOT(ISBLANK(Table5[[#This Row],[Section]])),"No")</f>
        <v>No</v>
      </c>
    </row>
    <row r="15356" spans="1:13" x14ac:dyDescent="0.25">
      <c r="A15356" s="130" t="s">
        <v>11364</v>
      </c>
      <c r="B15356" s="130" t="s">
        <v>11365</v>
      </c>
      <c r="C15356" s="130" t="s">
        <v>75</v>
      </c>
      <c r="D15356" s="131">
        <v>0.20399999999999999</v>
      </c>
      <c r="E15356" s="132">
        <v>100</v>
      </c>
      <c r="F15356" s="132">
        <v>100</v>
      </c>
      <c r="G15356" s="126" t="s">
        <v>13731</v>
      </c>
      <c r="H15356" s="126" t="s">
        <v>20121</v>
      </c>
      <c r="I15356" s="126" t="s">
        <v>20122</v>
      </c>
      <c r="J15356" s="126" t="s">
        <v>26234</v>
      </c>
      <c r="K15356" s="9">
        <f>_xlfn.IFNA(VLOOKUP(Table5[[#This Row],[Section]],SubSill_Tier,2,FALSE),0)</f>
        <v>0</v>
      </c>
      <c r="L15356" s="9" t="str">
        <f t="shared" si="272"/>
        <v/>
      </c>
      <c r="M15356" s="205" t="str" cm="1">
        <f t="array" ref="M15356">_xlfn.IFS(NOT(ISERROR(VLOOKUP(Table5[[#This Row],[Section]],TB_notTB,1,FALSE))),"No",LEFT(Table5[[#This Row],[Section]],3)="ETB","PLS",LEFT(Table5[[#This Row],[Section]],1)="7","PDB",NOT(ISBLANK(Table5[[#This Row],[Section]])),"No")</f>
        <v>No</v>
      </c>
    </row>
    <row r="15357" spans="1:13" x14ac:dyDescent="0.25">
      <c r="A15357" s="130" t="s">
        <v>11366</v>
      </c>
      <c r="B15357" s="130" t="s">
        <v>11367</v>
      </c>
      <c r="C15357" s="130" t="s">
        <v>75</v>
      </c>
      <c r="D15357" s="131">
        <v>0.17899999999999999</v>
      </c>
      <c r="E15357" s="132">
        <v>100</v>
      </c>
      <c r="F15357" s="132">
        <v>100</v>
      </c>
      <c r="G15357" s="126" t="s">
        <v>13731</v>
      </c>
      <c r="H15357" s="126" t="s">
        <v>20121</v>
      </c>
      <c r="I15357" s="126" t="s">
        <v>20122</v>
      </c>
      <c r="J15357" s="126" t="s">
        <v>26234</v>
      </c>
      <c r="K15357" s="9">
        <f>_xlfn.IFNA(VLOOKUP(Table5[[#This Row],[Section]],SubSill_Tier,2,FALSE),0)</f>
        <v>0</v>
      </c>
      <c r="L15357" s="9" t="str">
        <f t="shared" si="272"/>
        <v/>
      </c>
      <c r="M15357" s="205" t="str" cm="1">
        <f t="array" ref="M15357">_xlfn.IFS(NOT(ISERROR(VLOOKUP(Table5[[#This Row],[Section]],TB_notTB,1,FALSE))),"No",LEFT(Table5[[#This Row],[Section]],3)="ETB","PLS",LEFT(Table5[[#This Row],[Section]],1)="7","PDB",NOT(ISBLANK(Table5[[#This Row],[Section]])),"No")</f>
        <v>No</v>
      </c>
    </row>
    <row r="15358" spans="1:13" x14ac:dyDescent="0.25">
      <c r="A15358" s="130" t="s">
        <v>11368</v>
      </c>
      <c r="B15358" s="130" t="s">
        <v>11369</v>
      </c>
      <c r="C15358" s="130" t="s">
        <v>75</v>
      </c>
      <c r="D15358" s="131">
        <v>8.4749999999999996</v>
      </c>
      <c r="E15358" s="132">
        <v>300</v>
      </c>
      <c r="F15358" s="132">
        <v>300</v>
      </c>
      <c r="G15358" s="126" t="s">
        <v>13715</v>
      </c>
      <c r="H15358" s="126" t="s">
        <v>20141</v>
      </c>
      <c r="I15358" s="126" t="s">
        <v>20142</v>
      </c>
      <c r="J15358" s="126" t="s">
        <v>26244</v>
      </c>
      <c r="K15358" s="9">
        <f>_xlfn.IFNA(VLOOKUP(Table5[[#This Row],[Section]],SubSill_Tier,2,FALSE),0)</f>
        <v>0</v>
      </c>
      <c r="L15358" s="9" t="str">
        <f t="shared" si="272"/>
        <v>Wall</v>
      </c>
      <c r="M15358" s="205" t="str" cm="1">
        <f t="array" ref="M15358">_xlfn.IFS(NOT(ISERROR(VLOOKUP(Table5[[#This Row],[Section]],TB_notTB,1,FALSE))),"No",LEFT(Table5[[#This Row],[Section]],3)="ETB","PLS",LEFT(Table5[[#This Row],[Section]],1)="7","PDB",NOT(ISBLANK(Table5[[#This Row],[Section]])),"No")</f>
        <v>No</v>
      </c>
    </row>
    <row r="15359" spans="1:13" x14ac:dyDescent="0.25">
      <c r="A15359" s="130" t="s">
        <v>11370</v>
      </c>
      <c r="B15359" s="130" t="s">
        <v>11371</v>
      </c>
      <c r="C15359" s="130" t="s">
        <v>75</v>
      </c>
      <c r="D15359" s="131">
        <v>1.05</v>
      </c>
      <c r="E15359" s="132">
        <v>100</v>
      </c>
      <c r="F15359" s="132">
        <v>100</v>
      </c>
      <c r="G15359" s="126" t="s">
        <v>13731</v>
      </c>
      <c r="H15359" s="126" t="s">
        <v>20121</v>
      </c>
      <c r="I15359" s="126" t="s">
        <v>20122</v>
      </c>
      <c r="J15359" s="126" t="s">
        <v>26234</v>
      </c>
      <c r="K15359" s="9">
        <f>_xlfn.IFNA(VLOOKUP(Table5[[#This Row],[Section]],SubSill_Tier,2,FALSE),0)</f>
        <v>0</v>
      </c>
      <c r="L15359" s="9" t="str">
        <f t="shared" si="272"/>
        <v/>
      </c>
      <c r="M15359" s="205" t="str" cm="1">
        <f t="array" ref="M15359">_xlfn.IFS(NOT(ISERROR(VLOOKUP(Table5[[#This Row],[Section]],TB_notTB,1,FALSE))),"No",LEFT(Table5[[#This Row],[Section]],3)="ETB","PLS",LEFT(Table5[[#This Row],[Section]],1)="7","PDB",NOT(ISBLANK(Table5[[#This Row],[Section]])),"No")</f>
        <v>No</v>
      </c>
    </row>
    <row r="15360" spans="1:13" x14ac:dyDescent="0.25">
      <c r="A15360" s="130" t="s">
        <v>11372</v>
      </c>
      <c r="B15360" s="130" t="s">
        <v>11373</v>
      </c>
      <c r="C15360" s="130" t="s">
        <v>75</v>
      </c>
      <c r="D15360" s="131">
        <v>8.1649999999999991</v>
      </c>
      <c r="E15360" s="132">
        <v>521</v>
      </c>
      <c r="F15360" s="132">
        <v>521</v>
      </c>
      <c r="G15360" s="126" t="s">
        <v>13725</v>
      </c>
      <c r="H15360" s="126" t="s">
        <v>20141</v>
      </c>
      <c r="I15360" s="126" t="s">
        <v>20142</v>
      </c>
      <c r="J15360" s="126" t="s">
        <v>26244</v>
      </c>
      <c r="K15360" s="9">
        <f>_xlfn.IFNA(VLOOKUP(Table5[[#This Row],[Section]],SubSill_Tier,2,FALSE),0)</f>
        <v>0</v>
      </c>
      <c r="L15360" s="9" t="str">
        <f t="shared" si="272"/>
        <v>Wall</v>
      </c>
      <c r="M15360" s="205" t="str" cm="1">
        <f t="array" ref="M15360">_xlfn.IFS(NOT(ISERROR(VLOOKUP(Table5[[#This Row],[Section]],TB_notTB,1,FALSE))),"No",LEFT(Table5[[#This Row],[Section]],3)="ETB","PLS",LEFT(Table5[[#This Row],[Section]],1)="7","PDB",NOT(ISBLANK(Table5[[#This Row],[Section]])),"No")</f>
        <v>No</v>
      </c>
    </row>
    <row r="15361" spans="1:13" x14ac:dyDescent="0.25">
      <c r="A15361" s="130" t="s">
        <v>11374</v>
      </c>
      <c r="B15361" s="130" t="s">
        <v>11375</v>
      </c>
      <c r="C15361" s="130" t="s">
        <v>75</v>
      </c>
      <c r="D15361" s="131">
        <v>0.36</v>
      </c>
      <c r="E15361" s="132">
        <v>114</v>
      </c>
      <c r="F15361" s="132">
        <v>114</v>
      </c>
      <c r="G15361" s="126" t="s">
        <v>13725</v>
      </c>
      <c r="H15361" s="126" t="s">
        <v>20134</v>
      </c>
      <c r="I15361" s="126" t="s">
        <v>20135</v>
      </c>
      <c r="J15361" s="126" t="s">
        <v>26236</v>
      </c>
      <c r="K15361" s="9">
        <f>_xlfn.IFNA(VLOOKUP(Table5[[#This Row],[Section]],SubSill_Tier,2,FALSE),0)</f>
        <v>0</v>
      </c>
      <c r="L15361" s="9" t="str">
        <f t="shared" si="272"/>
        <v/>
      </c>
      <c r="M15361" s="205" t="str" cm="1">
        <f t="array" ref="M15361">_xlfn.IFS(NOT(ISERROR(VLOOKUP(Table5[[#This Row],[Section]],TB_notTB,1,FALSE))),"No",LEFT(Table5[[#This Row],[Section]],3)="ETB","PLS",LEFT(Table5[[#This Row],[Section]],1)="7","PDB",NOT(ISBLANK(Table5[[#This Row],[Section]])),"No")</f>
        <v>No</v>
      </c>
    </row>
    <row r="15362" spans="1:13" x14ac:dyDescent="0.25">
      <c r="A15362" s="130" t="s">
        <v>11376</v>
      </c>
      <c r="B15362" s="130" t="s">
        <v>11377</v>
      </c>
      <c r="C15362" s="130" t="s">
        <v>75</v>
      </c>
      <c r="D15362" s="131">
        <v>1.546</v>
      </c>
      <c r="E15362" s="132">
        <v>252</v>
      </c>
      <c r="F15362" s="132">
        <v>252</v>
      </c>
      <c r="G15362" s="126" t="s">
        <v>13725</v>
      </c>
      <c r="H15362" s="126" t="s">
        <v>20134</v>
      </c>
      <c r="I15362" s="126" t="s">
        <v>20135</v>
      </c>
      <c r="J15362" s="126" t="s">
        <v>26236</v>
      </c>
      <c r="K15362" s="9">
        <f>_xlfn.IFNA(VLOOKUP(Table5[[#This Row],[Section]],SubSill_Tier,2,FALSE),0)</f>
        <v>0</v>
      </c>
      <c r="L15362" s="9" t="str">
        <f t="shared" si="272"/>
        <v/>
      </c>
      <c r="M15362" s="205" t="str" cm="1">
        <f t="array" ref="M15362">_xlfn.IFS(NOT(ISERROR(VLOOKUP(Table5[[#This Row],[Section]],TB_notTB,1,FALSE))),"No",LEFT(Table5[[#This Row],[Section]],3)="ETB","PLS",LEFT(Table5[[#This Row],[Section]],1)="7","PDB",NOT(ISBLANK(Table5[[#This Row],[Section]])),"No")</f>
        <v>No</v>
      </c>
    </row>
    <row r="15363" spans="1:13" x14ac:dyDescent="0.25">
      <c r="A15363" s="130" t="s">
        <v>11378</v>
      </c>
      <c r="B15363" s="130" t="s">
        <v>11379</v>
      </c>
      <c r="C15363" s="130" t="s">
        <v>75</v>
      </c>
      <c r="D15363" s="131">
        <v>1.091</v>
      </c>
      <c r="E15363" s="132">
        <v>259</v>
      </c>
      <c r="F15363" s="132">
        <v>259</v>
      </c>
      <c r="G15363" s="126" t="s">
        <v>13717</v>
      </c>
      <c r="H15363" s="126" t="s">
        <v>20125</v>
      </c>
      <c r="I15363" s="126" t="s">
        <v>20126</v>
      </c>
      <c r="J15363" s="126" t="s">
        <v>26236</v>
      </c>
      <c r="K15363" s="9">
        <f>_xlfn.IFNA(VLOOKUP(Table5[[#This Row],[Section]],SubSill_Tier,2,FALSE),0)</f>
        <v>0</v>
      </c>
      <c r="L15363" s="9" t="str">
        <f t="shared" si="272"/>
        <v/>
      </c>
      <c r="M15363" s="205" t="str" cm="1">
        <f t="array" ref="M15363">_xlfn.IFS(NOT(ISERROR(VLOOKUP(Table5[[#This Row],[Section]],TB_notTB,1,FALSE))),"No",LEFT(Table5[[#This Row],[Section]],3)="ETB","PLS",LEFT(Table5[[#This Row],[Section]],1)="7","PDB",NOT(ISBLANK(Table5[[#This Row],[Section]])),"No")</f>
        <v>No</v>
      </c>
    </row>
    <row r="15364" spans="1:13" x14ac:dyDescent="0.25">
      <c r="A15364" s="130" t="s">
        <v>11380</v>
      </c>
      <c r="B15364" s="130" t="s">
        <v>11381</v>
      </c>
      <c r="C15364" s="130" t="s">
        <v>75</v>
      </c>
      <c r="D15364" s="131">
        <v>1.855</v>
      </c>
      <c r="E15364" s="132">
        <v>320</v>
      </c>
      <c r="F15364" s="132">
        <v>320</v>
      </c>
      <c r="G15364" s="126" t="s">
        <v>13717</v>
      </c>
      <c r="H15364" s="126" t="s">
        <v>20125</v>
      </c>
      <c r="I15364" s="126" t="s">
        <v>20126</v>
      </c>
      <c r="J15364" s="126" t="s">
        <v>26236</v>
      </c>
      <c r="K15364" s="9">
        <f>_xlfn.IFNA(VLOOKUP(Table5[[#This Row],[Section]],SubSill_Tier,2,FALSE),0)</f>
        <v>0</v>
      </c>
      <c r="L15364" s="9" t="str">
        <f t="shared" si="272"/>
        <v/>
      </c>
      <c r="M15364" s="205" t="str" cm="1">
        <f t="array" ref="M15364">_xlfn.IFS(NOT(ISERROR(VLOOKUP(Table5[[#This Row],[Section]],TB_notTB,1,FALSE))),"No",LEFT(Table5[[#This Row],[Section]],3)="ETB","PLS",LEFT(Table5[[#This Row],[Section]],1)="7","PDB",NOT(ISBLANK(Table5[[#This Row],[Section]])),"No")</f>
        <v>No</v>
      </c>
    </row>
    <row r="15365" spans="1:13" x14ac:dyDescent="0.25">
      <c r="A15365" s="130" t="s">
        <v>11382</v>
      </c>
      <c r="B15365" s="130" t="s">
        <v>11383</v>
      </c>
      <c r="C15365" s="130" t="s">
        <v>75</v>
      </c>
      <c r="D15365" s="131">
        <v>1.7829999999999999</v>
      </c>
      <c r="E15365" s="132">
        <v>235</v>
      </c>
      <c r="F15365" s="132">
        <v>235</v>
      </c>
      <c r="G15365" s="126" t="s">
        <v>13757</v>
      </c>
      <c r="H15365" s="126" t="s">
        <v>20121</v>
      </c>
      <c r="I15365" s="126" t="s">
        <v>20122</v>
      </c>
      <c r="J15365" s="126" t="s">
        <v>26234</v>
      </c>
      <c r="K15365" s="9">
        <f>_xlfn.IFNA(VLOOKUP(Table5[[#This Row],[Section]],SubSill_Tier,2,FALSE),0)</f>
        <v>0</v>
      </c>
      <c r="L15365" s="9" t="str">
        <f t="shared" si="272"/>
        <v/>
      </c>
      <c r="M15365" s="205" t="str" cm="1">
        <f t="array" ref="M15365">_xlfn.IFS(NOT(ISERROR(VLOOKUP(Table5[[#This Row],[Section]],TB_notTB,1,FALSE))),"No",LEFT(Table5[[#This Row],[Section]],3)="ETB","PLS",LEFT(Table5[[#This Row],[Section]],1)="7","PDB",NOT(ISBLANK(Table5[[#This Row],[Section]])),"No")</f>
        <v>No</v>
      </c>
    </row>
    <row r="15366" spans="1:13" x14ac:dyDescent="0.25">
      <c r="A15366" s="130" t="s">
        <v>12323</v>
      </c>
      <c r="B15366" s="130" t="s">
        <v>12324</v>
      </c>
      <c r="C15366" s="130" t="s">
        <v>75</v>
      </c>
      <c r="D15366" s="131">
        <v>0.55700000000000005</v>
      </c>
      <c r="E15366" s="132">
        <v>100</v>
      </c>
      <c r="F15366" s="132">
        <v>100</v>
      </c>
      <c r="G15366" s="126" t="s">
        <v>13758</v>
      </c>
      <c r="H15366" s="126" t="s">
        <v>20191</v>
      </c>
      <c r="I15366" s="126" t="s">
        <v>20192</v>
      </c>
      <c r="J15366" s="126" t="s">
        <v>26261</v>
      </c>
      <c r="K15366" s="9">
        <f>_xlfn.IFNA(VLOOKUP(Table5[[#This Row],[Section]],SubSill_Tier,2,FALSE),0)</f>
        <v>0</v>
      </c>
      <c r="L15366" s="9" t="str">
        <f t="shared" si="272"/>
        <v/>
      </c>
      <c r="M15366" s="205" t="str" cm="1">
        <f t="array" ref="M15366">_xlfn.IFS(NOT(ISERROR(VLOOKUP(Table5[[#This Row],[Section]],TB_notTB,1,FALSE))),"No",LEFT(Table5[[#This Row],[Section]],3)="ETB","PLS",LEFT(Table5[[#This Row],[Section]],1)="7","PDB",NOT(ISBLANK(Table5[[#This Row],[Section]])),"No")</f>
        <v>No</v>
      </c>
    </row>
    <row r="15367" spans="1:13" x14ac:dyDescent="0.25">
      <c r="A15367" s="130" t="s">
        <v>11384</v>
      </c>
      <c r="B15367" s="130" t="s">
        <v>11385</v>
      </c>
      <c r="C15367" s="130" t="s">
        <v>75</v>
      </c>
      <c r="D15367" s="131">
        <v>0.54200000000000004</v>
      </c>
      <c r="E15367" s="132">
        <v>200</v>
      </c>
      <c r="F15367" s="132">
        <v>200</v>
      </c>
      <c r="G15367" s="126" t="s">
        <v>13731</v>
      </c>
      <c r="H15367" s="126" t="s">
        <v>20121</v>
      </c>
      <c r="I15367" s="126" t="s">
        <v>20122</v>
      </c>
      <c r="J15367" s="126" t="s">
        <v>26234</v>
      </c>
      <c r="K15367" s="9">
        <f>_xlfn.IFNA(VLOOKUP(Table5[[#This Row],[Section]],SubSill_Tier,2,FALSE),0)</f>
        <v>0</v>
      </c>
      <c r="L15367" s="9" t="str">
        <f t="shared" si="272"/>
        <v/>
      </c>
      <c r="M15367" s="205" t="str" cm="1">
        <f t="array" ref="M15367">_xlfn.IFS(NOT(ISERROR(VLOOKUP(Table5[[#This Row],[Section]],TB_notTB,1,FALSE))),"No",LEFT(Table5[[#This Row],[Section]],3)="ETB","PLS",LEFT(Table5[[#This Row],[Section]],1)="7","PDB",NOT(ISBLANK(Table5[[#This Row],[Section]])),"No")</f>
        <v>No</v>
      </c>
    </row>
    <row r="15368" spans="1:13" x14ac:dyDescent="0.25">
      <c r="A15368" s="130" t="s">
        <v>11386</v>
      </c>
      <c r="B15368" s="130" t="s">
        <v>11387</v>
      </c>
      <c r="C15368" s="130" t="s">
        <v>75</v>
      </c>
      <c r="D15368" s="131">
        <v>0.53900000000000003</v>
      </c>
      <c r="E15368" s="132">
        <v>188</v>
      </c>
      <c r="F15368" s="132">
        <v>188</v>
      </c>
      <c r="G15368" s="126" t="s">
        <v>13731</v>
      </c>
      <c r="H15368" s="126" t="s">
        <v>20121</v>
      </c>
      <c r="I15368" s="126" t="s">
        <v>20122</v>
      </c>
      <c r="J15368" s="126" t="s">
        <v>26234</v>
      </c>
      <c r="K15368" s="9">
        <f>_xlfn.IFNA(VLOOKUP(Table5[[#This Row],[Section]],SubSill_Tier,2,FALSE),0)</f>
        <v>0</v>
      </c>
      <c r="L15368" s="9" t="str">
        <f t="shared" si="272"/>
        <v/>
      </c>
      <c r="M15368" s="205" t="str" cm="1">
        <f t="array" ref="M15368">_xlfn.IFS(NOT(ISERROR(VLOOKUP(Table5[[#This Row],[Section]],TB_notTB,1,FALSE))),"No",LEFT(Table5[[#This Row],[Section]],3)="ETB","PLS",LEFT(Table5[[#This Row],[Section]],1)="7","PDB",NOT(ISBLANK(Table5[[#This Row],[Section]])),"No")</f>
        <v>No</v>
      </c>
    </row>
    <row r="15369" spans="1:13" x14ac:dyDescent="0.25">
      <c r="A15369" s="130" t="s">
        <v>11388</v>
      </c>
      <c r="B15369" s="130" t="s">
        <v>5387</v>
      </c>
      <c r="C15369" s="130" t="s">
        <v>75</v>
      </c>
      <c r="D15369" s="131">
        <v>1.198</v>
      </c>
      <c r="E15369" s="132">
        <v>264</v>
      </c>
      <c r="F15369" s="132">
        <v>264</v>
      </c>
      <c r="G15369" s="126" t="s">
        <v>13731</v>
      </c>
      <c r="H15369" s="126" t="s">
        <v>20121</v>
      </c>
      <c r="I15369" s="126" t="s">
        <v>20122</v>
      </c>
      <c r="J15369" s="126" t="s">
        <v>26234</v>
      </c>
      <c r="K15369" s="9">
        <f>_xlfn.IFNA(VLOOKUP(Table5[[#This Row],[Section]],SubSill_Tier,2,FALSE),0)</f>
        <v>0</v>
      </c>
      <c r="L15369" s="9" t="str">
        <f t="shared" si="272"/>
        <v/>
      </c>
      <c r="M15369" s="205" t="str" cm="1">
        <f t="array" ref="M15369">_xlfn.IFS(NOT(ISERROR(VLOOKUP(Table5[[#This Row],[Section]],TB_notTB,1,FALSE))),"No",LEFT(Table5[[#This Row],[Section]],3)="ETB","PLS",LEFT(Table5[[#This Row],[Section]],1)="7","PDB",NOT(ISBLANK(Table5[[#This Row],[Section]])),"No")</f>
        <v>No</v>
      </c>
    </row>
    <row r="15370" spans="1:13" x14ac:dyDescent="0.25">
      <c r="A15370" s="130" t="s">
        <v>11389</v>
      </c>
      <c r="B15370" s="130" t="s">
        <v>11390</v>
      </c>
      <c r="C15370" s="130" t="s">
        <v>75</v>
      </c>
      <c r="D15370" s="131">
        <v>1.7949999999999999</v>
      </c>
      <c r="E15370" s="132">
        <v>100</v>
      </c>
      <c r="F15370" s="132">
        <v>100</v>
      </c>
      <c r="G15370" s="126" t="s">
        <v>13731</v>
      </c>
      <c r="H15370" s="126" t="s">
        <v>20121</v>
      </c>
      <c r="I15370" s="126" t="s">
        <v>20122</v>
      </c>
      <c r="J15370" s="126" t="s">
        <v>26234</v>
      </c>
      <c r="K15370" s="9">
        <f>_xlfn.IFNA(VLOOKUP(Table5[[#This Row],[Section]],SubSill_Tier,2,FALSE),0)</f>
        <v>0</v>
      </c>
      <c r="L15370" s="9" t="str">
        <f t="shared" si="272"/>
        <v>Wall</v>
      </c>
      <c r="M15370" s="205" t="str" cm="1">
        <f t="array" ref="M15370">_xlfn.IFS(NOT(ISERROR(VLOOKUP(Table5[[#This Row],[Section]],TB_notTB,1,FALSE))),"No",LEFT(Table5[[#This Row],[Section]],3)="ETB","PLS",LEFT(Table5[[#This Row],[Section]],1)="7","PDB",NOT(ISBLANK(Table5[[#This Row],[Section]])),"No")</f>
        <v>No</v>
      </c>
    </row>
    <row r="15371" spans="1:13" x14ac:dyDescent="0.25">
      <c r="A15371" s="130" t="s">
        <v>11391</v>
      </c>
      <c r="B15371" s="130" t="s">
        <v>11392</v>
      </c>
      <c r="C15371" s="130" t="s">
        <v>75</v>
      </c>
      <c r="D15371" s="131">
        <v>1.21</v>
      </c>
      <c r="E15371" s="132">
        <v>200</v>
      </c>
      <c r="F15371" s="132">
        <v>200</v>
      </c>
      <c r="G15371" s="126" t="s">
        <v>13718</v>
      </c>
      <c r="H15371" s="126" t="s">
        <v>20127</v>
      </c>
      <c r="I15371" s="126" t="s">
        <v>21060</v>
      </c>
      <c r="J15371" s="126" t="s">
        <v>26236</v>
      </c>
      <c r="K15371" s="9">
        <f>_xlfn.IFNA(VLOOKUP(Table5[[#This Row],[Section]],SubSill_Tier,2,FALSE),0)</f>
        <v>0</v>
      </c>
      <c r="L15371" s="9" t="str">
        <f t="shared" si="272"/>
        <v>Wall</v>
      </c>
      <c r="M15371" s="205" t="str" cm="1">
        <f t="array" ref="M15371">_xlfn.IFS(NOT(ISERROR(VLOOKUP(Table5[[#This Row],[Section]],TB_notTB,1,FALSE))),"No",LEFT(Table5[[#This Row],[Section]],3)="ETB","PLS",LEFT(Table5[[#This Row],[Section]],1)="7","PDB",NOT(ISBLANK(Table5[[#This Row],[Section]])),"No")</f>
        <v>No</v>
      </c>
    </row>
    <row r="15372" spans="1:13" x14ac:dyDescent="0.25">
      <c r="A15372" s="130" t="s">
        <v>11393</v>
      </c>
      <c r="B15372" s="130" t="s">
        <v>11394</v>
      </c>
      <c r="C15372" s="130" t="s">
        <v>75</v>
      </c>
      <c r="D15372" s="131">
        <v>1.246</v>
      </c>
      <c r="E15372" s="132">
        <v>216</v>
      </c>
      <c r="F15372" s="132">
        <v>216</v>
      </c>
      <c r="G15372" s="126" t="s">
        <v>13718</v>
      </c>
      <c r="H15372" s="126" t="s">
        <v>20127</v>
      </c>
      <c r="I15372" s="126" t="s">
        <v>21060</v>
      </c>
      <c r="J15372" s="126" t="s">
        <v>26236</v>
      </c>
      <c r="K15372" s="9">
        <f>_xlfn.IFNA(VLOOKUP(Table5[[#This Row],[Section]],SubSill_Tier,2,FALSE),0)</f>
        <v>0</v>
      </c>
      <c r="L15372" s="9" t="str">
        <f t="shared" si="272"/>
        <v>Wall</v>
      </c>
      <c r="M15372" s="205" t="str" cm="1">
        <f t="array" ref="M15372">_xlfn.IFS(NOT(ISERROR(VLOOKUP(Table5[[#This Row],[Section]],TB_notTB,1,FALSE))),"No",LEFT(Table5[[#This Row],[Section]],3)="ETB","PLS",LEFT(Table5[[#This Row],[Section]],1)="7","PDB",NOT(ISBLANK(Table5[[#This Row],[Section]])),"No")</f>
        <v>No</v>
      </c>
    </row>
    <row r="15373" spans="1:13" x14ac:dyDescent="0.25">
      <c r="A15373" s="130" t="s">
        <v>11395</v>
      </c>
      <c r="B15373" s="130" t="s">
        <v>11396</v>
      </c>
      <c r="C15373" s="130" t="s">
        <v>75</v>
      </c>
      <c r="D15373" s="131">
        <v>0.46400000000000002</v>
      </c>
      <c r="E15373" s="132">
        <v>128</v>
      </c>
      <c r="F15373" s="132">
        <v>128</v>
      </c>
      <c r="G15373" s="126" t="s">
        <v>13731</v>
      </c>
      <c r="H15373" s="126" t="s">
        <v>20121</v>
      </c>
      <c r="I15373" s="126" t="s">
        <v>20122</v>
      </c>
      <c r="J15373" s="126" t="s">
        <v>26234</v>
      </c>
      <c r="K15373" s="9">
        <f>_xlfn.IFNA(VLOOKUP(Table5[[#This Row],[Section]],SubSill_Tier,2,FALSE),0)</f>
        <v>0</v>
      </c>
      <c r="L15373" s="9" t="str">
        <f t="shared" si="272"/>
        <v/>
      </c>
      <c r="M15373" s="205" t="str" cm="1">
        <f t="array" ref="M15373">_xlfn.IFS(NOT(ISERROR(VLOOKUP(Table5[[#This Row],[Section]],TB_notTB,1,FALSE))),"No",LEFT(Table5[[#This Row],[Section]],3)="ETB","PLS",LEFT(Table5[[#This Row],[Section]],1)="7","PDB",NOT(ISBLANK(Table5[[#This Row],[Section]])),"No")</f>
        <v>No</v>
      </c>
    </row>
    <row r="15374" spans="1:13" x14ac:dyDescent="0.25">
      <c r="A15374" s="130" t="s">
        <v>11397</v>
      </c>
      <c r="B15374" s="130" t="s">
        <v>11398</v>
      </c>
      <c r="C15374" s="130" t="s">
        <v>75</v>
      </c>
      <c r="D15374" s="131">
        <v>0.57999999999999996</v>
      </c>
      <c r="E15374" s="132">
        <v>107</v>
      </c>
      <c r="F15374" s="132">
        <v>107</v>
      </c>
      <c r="G15374" s="126" t="s">
        <v>13724</v>
      </c>
      <c r="H15374" s="126" t="s">
        <v>20121</v>
      </c>
      <c r="I15374" s="126" t="s">
        <v>20122</v>
      </c>
      <c r="J15374" s="126" t="s">
        <v>26234</v>
      </c>
      <c r="K15374" s="9">
        <f>_xlfn.IFNA(VLOOKUP(Table5[[#This Row],[Section]],SubSill_Tier,2,FALSE),0)</f>
        <v>0</v>
      </c>
      <c r="L15374" s="9" t="str">
        <f t="shared" si="272"/>
        <v/>
      </c>
      <c r="M15374" s="205" t="str" cm="1">
        <f t="array" ref="M15374">_xlfn.IFS(NOT(ISERROR(VLOOKUP(Table5[[#This Row],[Section]],TB_notTB,1,FALSE))),"No",LEFT(Table5[[#This Row],[Section]],3)="ETB","PLS",LEFT(Table5[[#This Row],[Section]],1)="7","PDB",NOT(ISBLANK(Table5[[#This Row],[Section]])),"No")</f>
        <v>No</v>
      </c>
    </row>
    <row r="15375" spans="1:13" x14ac:dyDescent="0.25">
      <c r="A15375" s="130" t="s">
        <v>11399</v>
      </c>
      <c r="B15375" s="130" t="s">
        <v>11400</v>
      </c>
      <c r="C15375" s="130" t="s">
        <v>75</v>
      </c>
      <c r="D15375" s="131">
        <v>1.22</v>
      </c>
      <c r="E15375" s="132">
        <v>161</v>
      </c>
      <c r="F15375" s="132">
        <v>161</v>
      </c>
      <c r="G15375" s="126" t="s">
        <v>13750</v>
      </c>
      <c r="H15375" s="126" t="s">
        <v>20121</v>
      </c>
      <c r="I15375" s="126" t="s">
        <v>20122</v>
      </c>
      <c r="J15375" s="126" t="s">
        <v>26234</v>
      </c>
      <c r="K15375" s="9">
        <f>_xlfn.IFNA(VLOOKUP(Table5[[#This Row],[Section]],SubSill_Tier,2,FALSE),0)</f>
        <v>0</v>
      </c>
      <c r="L15375" s="9" t="str">
        <f t="shared" si="272"/>
        <v/>
      </c>
      <c r="M15375" s="205" t="str" cm="1">
        <f t="array" ref="M15375">_xlfn.IFS(NOT(ISERROR(VLOOKUP(Table5[[#This Row],[Section]],TB_notTB,1,FALSE))),"No",LEFT(Table5[[#This Row],[Section]],3)="ETB","PLS",LEFT(Table5[[#This Row],[Section]],1)="7","PDB",NOT(ISBLANK(Table5[[#This Row],[Section]])),"No")</f>
        <v>No</v>
      </c>
    </row>
    <row r="15376" spans="1:13" x14ac:dyDescent="0.25">
      <c r="A15376" s="130" t="s">
        <v>11401</v>
      </c>
      <c r="B15376" s="130" t="s">
        <v>11402</v>
      </c>
      <c r="C15376" s="130" t="s">
        <v>75</v>
      </c>
      <c r="D15376" s="131">
        <v>2.5710000000000002</v>
      </c>
      <c r="E15376" s="132">
        <v>188</v>
      </c>
      <c r="F15376" s="132">
        <v>188</v>
      </c>
      <c r="G15376" s="126" t="s">
        <v>13740</v>
      </c>
      <c r="H15376" s="126" t="s">
        <v>20124</v>
      </c>
      <c r="I15376" s="126" t="s">
        <v>21059</v>
      </c>
      <c r="J15376" s="126" t="s">
        <v>26236</v>
      </c>
      <c r="K15376" s="9">
        <f>_xlfn.IFNA(VLOOKUP(Table5[[#This Row],[Section]],SubSill_Tier,2,FALSE),0)</f>
        <v>0</v>
      </c>
      <c r="L15376" s="9" t="str">
        <f t="shared" si="272"/>
        <v>Wall</v>
      </c>
      <c r="M15376" s="205" t="str" cm="1">
        <f t="array" ref="M15376">_xlfn.IFS(NOT(ISERROR(VLOOKUP(Table5[[#This Row],[Section]],TB_notTB,1,FALSE))),"No",LEFT(Table5[[#This Row],[Section]],3)="ETB","PLS",LEFT(Table5[[#This Row],[Section]],1)="7","PDB",NOT(ISBLANK(Table5[[#This Row],[Section]])),"No")</f>
        <v>No</v>
      </c>
    </row>
    <row r="15377" spans="1:13" x14ac:dyDescent="0.25">
      <c r="A15377" s="130" t="s">
        <v>11403</v>
      </c>
      <c r="B15377" s="130" t="s">
        <v>4526</v>
      </c>
      <c r="C15377" s="130" t="s">
        <v>75</v>
      </c>
      <c r="D15377" s="131">
        <v>1.746</v>
      </c>
      <c r="E15377" s="132">
        <v>350</v>
      </c>
      <c r="F15377" s="132">
        <v>350</v>
      </c>
      <c r="G15377" s="126" t="s">
        <v>13750</v>
      </c>
      <c r="H15377" s="126" t="s">
        <v>20121</v>
      </c>
      <c r="I15377" s="126" t="s">
        <v>20122</v>
      </c>
      <c r="J15377" s="126" t="s">
        <v>26234</v>
      </c>
      <c r="K15377" s="9">
        <f>_xlfn.IFNA(VLOOKUP(Table5[[#This Row],[Section]],SubSill_Tier,2,FALSE),0)</f>
        <v>0</v>
      </c>
      <c r="L15377" s="9" t="str">
        <f t="shared" si="272"/>
        <v/>
      </c>
      <c r="M15377" s="205" t="str" cm="1">
        <f t="array" ref="M15377">_xlfn.IFS(NOT(ISERROR(VLOOKUP(Table5[[#This Row],[Section]],TB_notTB,1,FALSE))),"No",LEFT(Table5[[#This Row],[Section]],3)="ETB","PLS",LEFT(Table5[[#This Row],[Section]],1)="7","PDB",NOT(ISBLANK(Table5[[#This Row],[Section]])),"No")</f>
        <v>No</v>
      </c>
    </row>
    <row r="15378" spans="1:13" x14ac:dyDescent="0.25">
      <c r="A15378" s="130" t="s">
        <v>11404</v>
      </c>
      <c r="B15378" s="130" t="s">
        <v>11405</v>
      </c>
      <c r="C15378" s="130" t="s">
        <v>75</v>
      </c>
      <c r="D15378" s="131">
        <v>1.21</v>
      </c>
      <c r="E15378" s="132">
        <v>453</v>
      </c>
      <c r="F15378" s="132">
        <v>453</v>
      </c>
      <c r="G15378" s="126" t="s">
        <v>13731</v>
      </c>
      <c r="H15378" s="126" t="s">
        <v>20121</v>
      </c>
      <c r="I15378" s="126" t="s">
        <v>20122</v>
      </c>
      <c r="J15378" s="126" t="s">
        <v>26234</v>
      </c>
      <c r="K15378" s="9">
        <f>_xlfn.IFNA(VLOOKUP(Table5[[#This Row],[Section]],SubSill_Tier,2,FALSE),0)</f>
        <v>0</v>
      </c>
      <c r="L15378" s="9" t="str">
        <f t="shared" ref="L15378:L15409" si="273">IFERROR(IF(LEFT(G15378,2)="AI",IF(_xlfn.NUMBERVALUE(IFERROR(LEFT(IF(ISERROR(FIND("X",UPPER(B15378))),UPPER(B15378),RIGHT(UPPER(B15378),LEN(UPPER(B15378))-FIND("~",SUBSTITUTE(UPPER(B15378),"X","~",LEN(UPPER(B15378))-LEN(SUBSTITUTE(UPPER(B15378),"X","")))))),FIND(" ",IF(ISERROR(FIND("X",UPPER(B15378))),UPPER(B15378),RIGHT(UPPER(B15378),LEN(UPPER(B15378))-FIND("~",SUBSTITUTE(UPPER(B15378),"X","~",LEN(UPPER(B15378))-LEN(SUBSTITUTE(UPPER(B15378),"X","")))))),1)-1),IF(ISERROR(FIND("X",UPPER(B15378))),UPPER(B15378),RIGHT(UPPER(B15378),LEN(UPPER(B15378))-FIND("~",SUBSTITUTE(UPPER(B15378),"X","~",LEN(UPPER(B15378))-LEN(SUBSTITUTE(UPPER(B15378),"X",""))))))),".")&gt;=5,"Wall",""),""),"")</f>
        <v/>
      </c>
      <c r="M15378" s="205" t="str" cm="1">
        <f t="array" ref="M15378">_xlfn.IFS(NOT(ISERROR(VLOOKUP(Table5[[#This Row],[Section]],TB_notTB,1,FALSE))),"No",LEFT(Table5[[#This Row],[Section]],3)="ETB","PLS",LEFT(Table5[[#This Row],[Section]],1)="7","PDB",NOT(ISBLANK(Table5[[#This Row],[Section]])),"No")</f>
        <v>No</v>
      </c>
    </row>
    <row r="15379" spans="1:13" x14ac:dyDescent="0.25">
      <c r="A15379" s="130" t="s">
        <v>11406</v>
      </c>
      <c r="B15379" s="130" t="s">
        <v>11407</v>
      </c>
      <c r="C15379" s="130" t="s">
        <v>75</v>
      </c>
      <c r="D15379" s="131">
        <v>0.65800000000000003</v>
      </c>
      <c r="E15379" s="132">
        <v>200</v>
      </c>
      <c r="F15379" s="132">
        <v>200</v>
      </c>
      <c r="G15379" s="126" t="s">
        <v>13719</v>
      </c>
      <c r="H15379" s="126" t="s">
        <v>20128</v>
      </c>
      <c r="I15379" s="126" t="s">
        <v>20129</v>
      </c>
      <c r="J15379" s="126" t="s">
        <v>26236</v>
      </c>
      <c r="K15379" s="9">
        <f>_xlfn.IFNA(VLOOKUP(Table5[[#This Row],[Section]],SubSill_Tier,2,FALSE),0)</f>
        <v>0</v>
      </c>
      <c r="L15379" s="9" t="str">
        <f t="shared" si="273"/>
        <v/>
      </c>
      <c r="M15379" s="205" t="str" cm="1">
        <f t="array" ref="M15379">_xlfn.IFS(NOT(ISERROR(VLOOKUP(Table5[[#This Row],[Section]],TB_notTB,1,FALSE))),"No",LEFT(Table5[[#This Row],[Section]],3)="ETB","PLS",LEFT(Table5[[#This Row],[Section]],1)="7","PDB",NOT(ISBLANK(Table5[[#This Row],[Section]])),"No")</f>
        <v>No</v>
      </c>
    </row>
    <row r="15380" spans="1:13" x14ac:dyDescent="0.25">
      <c r="A15380" s="130" t="s">
        <v>11408</v>
      </c>
      <c r="B15380" s="130" t="s">
        <v>11409</v>
      </c>
      <c r="C15380" s="130" t="s">
        <v>98</v>
      </c>
      <c r="D15380" s="131">
        <v>0.71399999999999997</v>
      </c>
      <c r="E15380" s="132">
        <v>300</v>
      </c>
      <c r="F15380" s="132">
        <v>300</v>
      </c>
      <c r="G15380" s="126" t="s">
        <v>13731</v>
      </c>
      <c r="H15380" s="126" t="s">
        <v>20121</v>
      </c>
      <c r="I15380" s="126" t="s">
        <v>20122</v>
      </c>
      <c r="J15380" s="126" t="s">
        <v>26234</v>
      </c>
      <c r="K15380" s="9">
        <f>_xlfn.IFNA(VLOOKUP(Table5[[#This Row],[Section]],SubSill_Tier,2,FALSE),0)</f>
        <v>0</v>
      </c>
      <c r="L15380" s="9" t="str">
        <f t="shared" si="273"/>
        <v/>
      </c>
      <c r="M15380" s="205" t="str" cm="1">
        <f t="array" ref="M15380">_xlfn.IFS(NOT(ISERROR(VLOOKUP(Table5[[#This Row],[Section]],TB_notTB,1,FALSE))),"No",LEFT(Table5[[#This Row],[Section]],3)="ETB","PLS",LEFT(Table5[[#This Row],[Section]],1)="7","PDB",NOT(ISBLANK(Table5[[#This Row],[Section]])),"No")</f>
        <v>No</v>
      </c>
    </row>
    <row r="15381" spans="1:13" x14ac:dyDescent="0.25">
      <c r="A15381" s="130" t="s">
        <v>11410</v>
      </c>
      <c r="B15381" s="130" t="s">
        <v>28993</v>
      </c>
      <c r="C15381" s="130" t="s">
        <v>75</v>
      </c>
      <c r="D15381" s="131">
        <v>0.77</v>
      </c>
      <c r="E15381" s="132">
        <v>100</v>
      </c>
      <c r="F15381" s="132">
        <v>100</v>
      </c>
      <c r="G15381" s="126" t="s">
        <v>13734</v>
      </c>
      <c r="H15381" s="126" t="s">
        <v>20145</v>
      </c>
      <c r="I15381" s="126" t="s">
        <v>21070</v>
      </c>
      <c r="J15381" s="126" t="s">
        <v>26236</v>
      </c>
      <c r="K15381" s="9">
        <f>_xlfn.IFNA(VLOOKUP(Table5[[#This Row],[Section]],SubSill_Tier,2,FALSE),0)</f>
        <v>0</v>
      </c>
      <c r="L15381" s="9" t="str">
        <f t="shared" si="273"/>
        <v/>
      </c>
      <c r="M15381" s="205" t="str" cm="1">
        <f t="array" ref="M15381">_xlfn.IFS(NOT(ISERROR(VLOOKUP(Table5[[#This Row],[Section]],TB_notTB,1,FALSE))),"No",LEFT(Table5[[#This Row],[Section]],3)="ETB","PLS",LEFT(Table5[[#This Row],[Section]],1)="7","PDB",NOT(ISBLANK(Table5[[#This Row],[Section]])),"No")</f>
        <v>No</v>
      </c>
    </row>
    <row r="15382" spans="1:13" x14ac:dyDescent="0.25">
      <c r="A15382" s="130" t="s">
        <v>11411</v>
      </c>
      <c r="B15382" s="130" t="s">
        <v>11412</v>
      </c>
      <c r="C15382" s="130" t="s">
        <v>75</v>
      </c>
      <c r="D15382" s="131">
        <v>27.777999999999999</v>
      </c>
      <c r="E15382" s="132">
        <v>406</v>
      </c>
      <c r="F15382" s="132">
        <v>406</v>
      </c>
      <c r="G15382" s="126" t="s">
        <v>13768</v>
      </c>
      <c r="H15382" s="126" t="s">
        <v>20209</v>
      </c>
      <c r="I15382" s="126" t="s">
        <v>20210</v>
      </c>
      <c r="J15382" s="126" t="s">
        <v>26360</v>
      </c>
      <c r="K15382" s="9">
        <f>_xlfn.IFNA(VLOOKUP(Table5[[#This Row],[Section]],SubSill_Tier,2,FALSE),0)</f>
        <v>0</v>
      </c>
      <c r="L15382" s="9" t="str">
        <f t="shared" si="273"/>
        <v/>
      </c>
      <c r="M15382" s="205" t="str" cm="1">
        <f t="array" ref="M15382">_xlfn.IFS(NOT(ISERROR(VLOOKUP(Table5[[#This Row],[Section]],TB_notTB,1,FALSE))),"No",LEFT(Table5[[#This Row],[Section]],3)="ETB","PLS",LEFT(Table5[[#This Row],[Section]],1)="7","PDB",NOT(ISBLANK(Table5[[#This Row],[Section]])),"No")</f>
        <v>No</v>
      </c>
    </row>
    <row r="15383" spans="1:13" x14ac:dyDescent="0.25">
      <c r="A15383" s="130" t="s">
        <v>11413</v>
      </c>
      <c r="B15383" s="130" t="s">
        <v>11414</v>
      </c>
      <c r="C15383" s="130" t="s">
        <v>75</v>
      </c>
      <c r="D15383" s="131">
        <v>0.28000000000000003</v>
      </c>
      <c r="E15383" s="132">
        <v>136</v>
      </c>
      <c r="F15383" s="132">
        <v>100</v>
      </c>
      <c r="G15383" s="126" t="s">
        <v>13720</v>
      </c>
      <c r="H15383" s="126" t="s">
        <v>20130</v>
      </c>
      <c r="I15383" s="126" t="s">
        <v>20131</v>
      </c>
      <c r="J15383" s="126" t="s">
        <v>26236</v>
      </c>
      <c r="K15383" s="9">
        <f>_xlfn.IFNA(VLOOKUP(Table5[[#This Row],[Section]],SubSill_Tier,2,FALSE),0)</f>
        <v>0</v>
      </c>
      <c r="L15383" s="9" t="str">
        <f t="shared" si="273"/>
        <v/>
      </c>
      <c r="M15383" s="205" t="str" cm="1">
        <f t="array" ref="M15383">_xlfn.IFS(NOT(ISERROR(VLOOKUP(Table5[[#This Row],[Section]],TB_notTB,1,FALSE))),"No",LEFT(Table5[[#This Row],[Section]],3)="ETB","PLS",LEFT(Table5[[#This Row],[Section]],1)="7","PDB",NOT(ISBLANK(Table5[[#This Row],[Section]])),"No")</f>
        <v>No</v>
      </c>
    </row>
    <row r="15384" spans="1:13" x14ac:dyDescent="0.25">
      <c r="A15384" s="130" t="s">
        <v>11415</v>
      </c>
      <c r="B15384" s="130" t="s">
        <v>11325</v>
      </c>
      <c r="C15384" s="130" t="s">
        <v>75</v>
      </c>
      <c r="D15384" s="131">
        <v>0.53</v>
      </c>
      <c r="E15384" s="132">
        <v>354</v>
      </c>
      <c r="F15384" s="132">
        <v>354</v>
      </c>
      <c r="G15384" s="126" t="s">
        <v>13731</v>
      </c>
      <c r="H15384" s="126" t="s">
        <v>20130</v>
      </c>
      <c r="I15384" s="126" t="s">
        <v>20131</v>
      </c>
      <c r="J15384" s="126" t="s">
        <v>26236</v>
      </c>
      <c r="K15384" s="9">
        <f>_xlfn.IFNA(VLOOKUP(Table5[[#This Row],[Section]],SubSill_Tier,2,FALSE),0)</f>
        <v>0</v>
      </c>
      <c r="L15384" s="9" t="str">
        <f t="shared" si="273"/>
        <v/>
      </c>
      <c r="M15384" s="205" t="str" cm="1">
        <f t="array" ref="M15384">_xlfn.IFS(NOT(ISERROR(VLOOKUP(Table5[[#This Row],[Section]],TB_notTB,1,FALSE))),"No",LEFT(Table5[[#This Row],[Section]],3)="ETB","PLS",LEFT(Table5[[#This Row],[Section]],1)="7","PDB",NOT(ISBLANK(Table5[[#This Row],[Section]])),"No")</f>
        <v>No</v>
      </c>
    </row>
    <row r="15385" spans="1:13" x14ac:dyDescent="0.25">
      <c r="A15385" s="130" t="s">
        <v>11416</v>
      </c>
      <c r="B15385" s="130" t="s">
        <v>11417</v>
      </c>
      <c r="C15385" s="130" t="s">
        <v>75</v>
      </c>
      <c r="D15385" s="131">
        <v>0.66</v>
      </c>
      <c r="E15385" s="132">
        <v>328</v>
      </c>
      <c r="F15385" s="132">
        <v>328</v>
      </c>
      <c r="G15385" s="126" t="s">
        <v>13731</v>
      </c>
      <c r="H15385" s="126" t="s">
        <v>20130</v>
      </c>
      <c r="I15385" s="126" t="s">
        <v>20131</v>
      </c>
      <c r="J15385" s="126" t="s">
        <v>26236</v>
      </c>
      <c r="K15385" s="9">
        <f>_xlfn.IFNA(VLOOKUP(Table5[[#This Row],[Section]],SubSill_Tier,2,FALSE),0)</f>
        <v>0</v>
      </c>
      <c r="L15385" s="9" t="str">
        <f t="shared" si="273"/>
        <v/>
      </c>
      <c r="M15385" s="205" t="str" cm="1">
        <f t="array" ref="M15385">_xlfn.IFS(NOT(ISERROR(VLOOKUP(Table5[[#This Row],[Section]],TB_notTB,1,FALSE))),"No",LEFT(Table5[[#This Row],[Section]],3)="ETB","PLS",LEFT(Table5[[#This Row],[Section]],1)="7","PDB",NOT(ISBLANK(Table5[[#This Row],[Section]])),"No")</f>
        <v>No</v>
      </c>
    </row>
    <row r="15386" spans="1:13" x14ac:dyDescent="0.25">
      <c r="A15386" s="130" t="s">
        <v>11418</v>
      </c>
      <c r="B15386" s="130" t="s">
        <v>13321</v>
      </c>
      <c r="C15386" s="130" t="s">
        <v>75</v>
      </c>
      <c r="D15386" s="131">
        <v>0.498</v>
      </c>
      <c r="E15386" s="132">
        <v>224</v>
      </c>
      <c r="F15386" s="132">
        <v>224</v>
      </c>
      <c r="G15386" s="126" t="s">
        <v>13716</v>
      </c>
      <c r="H15386" s="126" t="s">
        <v>21094</v>
      </c>
      <c r="I15386" s="126" t="s">
        <v>21095</v>
      </c>
      <c r="J15386" s="126" t="s">
        <v>26233</v>
      </c>
      <c r="K15386" s="9">
        <f>_xlfn.IFNA(VLOOKUP(Table5[[#This Row],[Section]],SubSill_Tier,2,FALSE),0)</f>
        <v>0</v>
      </c>
      <c r="L15386" s="9" t="str">
        <f t="shared" si="273"/>
        <v>Wall</v>
      </c>
      <c r="M15386" s="205" t="str" cm="1">
        <f t="array" ref="M15386">_xlfn.IFS(NOT(ISERROR(VLOOKUP(Table5[[#This Row],[Section]],TB_notTB,1,FALSE))),"No",LEFT(Table5[[#This Row],[Section]],3)="ETB","PLS",LEFT(Table5[[#This Row],[Section]],1)="7","PDB",NOT(ISBLANK(Table5[[#This Row],[Section]])),"No")</f>
        <v>No</v>
      </c>
    </row>
    <row r="15387" spans="1:13" x14ac:dyDescent="0.25">
      <c r="A15387" s="130" t="s">
        <v>11419</v>
      </c>
      <c r="B15387" s="130" t="s">
        <v>11420</v>
      </c>
      <c r="C15387" s="130" t="s">
        <v>75</v>
      </c>
      <c r="D15387" s="131">
        <v>0.64</v>
      </c>
      <c r="E15387" s="132">
        <v>150</v>
      </c>
      <c r="F15387" s="132">
        <v>150</v>
      </c>
      <c r="G15387" s="126" t="s">
        <v>13731</v>
      </c>
      <c r="H15387" s="126" t="s">
        <v>20121</v>
      </c>
      <c r="I15387" s="126" t="s">
        <v>20122</v>
      </c>
      <c r="J15387" s="126" t="s">
        <v>26234</v>
      </c>
      <c r="K15387" s="9">
        <f>_xlfn.IFNA(VLOOKUP(Table5[[#This Row],[Section]],SubSill_Tier,2,FALSE),0)</f>
        <v>0</v>
      </c>
      <c r="L15387" s="9" t="str">
        <f t="shared" si="273"/>
        <v/>
      </c>
      <c r="M15387" s="205" t="str" cm="1">
        <f t="array" ref="M15387">_xlfn.IFS(NOT(ISERROR(VLOOKUP(Table5[[#This Row],[Section]],TB_notTB,1,FALSE))),"No",LEFT(Table5[[#This Row],[Section]],3)="ETB","PLS",LEFT(Table5[[#This Row],[Section]],1)="7","PDB",NOT(ISBLANK(Table5[[#This Row],[Section]])),"No")</f>
        <v>No</v>
      </c>
    </row>
    <row r="15388" spans="1:13" x14ac:dyDescent="0.25">
      <c r="A15388" s="130" t="s">
        <v>11421</v>
      </c>
      <c r="B15388" s="130" t="s">
        <v>11422</v>
      </c>
      <c r="C15388" s="130" t="s">
        <v>75</v>
      </c>
      <c r="D15388" s="131">
        <v>1.0780000000000001</v>
      </c>
      <c r="E15388" s="132">
        <v>444</v>
      </c>
      <c r="F15388" s="132">
        <v>444</v>
      </c>
      <c r="G15388" s="126" t="s">
        <v>13716</v>
      </c>
      <c r="H15388" s="126" t="s">
        <v>20132</v>
      </c>
      <c r="I15388" s="126" t="s">
        <v>20133</v>
      </c>
      <c r="J15388" s="126" t="s">
        <v>26234</v>
      </c>
      <c r="K15388" s="9">
        <f>_xlfn.IFNA(VLOOKUP(Table5[[#This Row],[Section]],SubSill_Tier,2,FALSE),0)</f>
        <v>0</v>
      </c>
      <c r="L15388" s="9" t="str">
        <f t="shared" si="273"/>
        <v>Wall</v>
      </c>
      <c r="M15388" s="205" t="str" cm="1">
        <f t="array" ref="M15388">_xlfn.IFS(NOT(ISERROR(VLOOKUP(Table5[[#This Row],[Section]],TB_notTB,1,FALSE))),"No",LEFT(Table5[[#This Row],[Section]],3)="ETB","PLS",LEFT(Table5[[#This Row],[Section]],1)="7","PDB",NOT(ISBLANK(Table5[[#This Row],[Section]])),"No")</f>
        <v>No</v>
      </c>
    </row>
    <row r="15389" spans="1:13" x14ac:dyDescent="0.25">
      <c r="A15389" s="130" t="s">
        <v>11423</v>
      </c>
      <c r="B15389" s="130" t="s">
        <v>11424</v>
      </c>
      <c r="C15389" s="130" t="s">
        <v>75</v>
      </c>
      <c r="D15389" s="131">
        <v>0.65700000000000003</v>
      </c>
      <c r="E15389" s="132">
        <v>100</v>
      </c>
      <c r="F15389" s="132">
        <v>100</v>
      </c>
      <c r="G15389" s="126" t="s">
        <v>13721</v>
      </c>
      <c r="H15389" s="126" t="s">
        <v>20121</v>
      </c>
      <c r="I15389" s="126" t="s">
        <v>20122</v>
      </c>
      <c r="J15389" s="126" t="s">
        <v>26234</v>
      </c>
      <c r="K15389" s="9">
        <f>_xlfn.IFNA(VLOOKUP(Table5[[#This Row],[Section]],SubSill_Tier,2,FALSE),0)</f>
        <v>0</v>
      </c>
      <c r="L15389" s="9" t="str">
        <f t="shared" si="273"/>
        <v/>
      </c>
      <c r="M15389" s="205" t="str" cm="1">
        <f t="array" ref="M15389">_xlfn.IFS(NOT(ISERROR(VLOOKUP(Table5[[#This Row],[Section]],TB_notTB,1,FALSE))),"No",LEFT(Table5[[#This Row],[Section]],3)="ETB","PLS",LEFT(Table5[[#This Row],[Section]],1)="7","PDB",NOT(ISBLANK(Table5[[#This Row],[Section]])),"No")</f>
        <v>No</v>
      </c>
    </row>
    <row r="15390" spans="1:13" x14ac:dyDescent="0.25">
      <c r="A15390" s="130" t="s">
        <v>11425</v>
      </c>
      <c r="B15390" s="130" t="s">
        <v>11426</v>
      </c>
      <c r="C15390" s="130" t="s">
        <v>75</v>
      </c>
      <c r="D15390" s="131">
        <v>0.91600000000000004</v>
      </c>
      <c r="E15390" s="132">
        <v>373</v>
      </c>
      <c r="F15390" s="132">
        <v>373</v>
      </c>
      <c r="G15390" s="126" t="s">
        <v>13731</v>
      </c>
      <c r="H15390" s="126" t="s">
        <v>20121</v>
      </c>
      <c r="I15390" s="126" t="s">
        <v>20122</v>
      </c>
      <c r="J15390" s="126" t="s">
        <v>26234</v>
      </c>
      <c r="K15390" s="9">
        <f>_xlfn.IFNA(VLOOKUP(Table5[[#This Row],[Section]],SubSill_Tier,2,FALSE),0)</f>
        <v>0</v>
      </c>
      <c r="L15390" s="9" t="str">
        <f t="shared" si="273"/>
        <v/>
      </c>
      <c r="M15390" s="205" t="str" cm="1">
        <f t="array" ref="M15390">_xlfn.IFS(NOT(ISERROR(VLOOKUP(Table5[[#This Row],[Section]],TB_notTB,1,FALSE))),"No",LEFT(Table5[[#This Row],[Section]],3)="ETB","PLS",LEFT(Table5[[#This Row],[Section]],1)="7","PDB",NOT(ISBLANK(Table5[[#This Row],[Section]])),"No")</f>
        <v>No</v>
      </c>
    </row>
    <row r="15391" spans="1:13" x14ac:dyDescent="0.25">
      <c r="A15391" s="130" t="s">
        <v>11427</v>
      </c>
      <c r="B15391" s="130" t="s">
        <v>11428</v>
      </c>
      <c r="C15391" s="130" t="s">
        <v>75</v>
      </c>
      <c r="D15391" s="131">
        <v>0.39600000000000002</v>
      </c>
      <c r="E15391" s="132">
        <v>119</v>
      </c>
      <c r="F15391" s="132">
        <v>119</v>
      </c>
      <c r="G15391" s="126" t="s">
        <v>13731</v>
      </c>
      <c r="H15391" s="126" t="s">
        <v>20121</v>
      </c>
      <c r="I15391" s="126" t="s">
        <v>20122</v>
      </c>
      <c r="J15391" s="126" t="s">
        <v>26234</v>
      </c>
      <c r="K15391" s="9">
        <f>_xlfn.IFNA(VLOOKUP(Table5[[#This Row],[Section]],SubSill_Tier,2,FALSE),0)</f>
        <v>0</v>
      </c>
      <c r="L15391" s="9" t="str">
        <f t="shared" si="273"/>
        <v/>
      </c>
      <c r="M15391" s="205" t="str" cm="1">
        <f t="array" ref="M15391">_xlfn.IFS(NOT(ISERROR(VLOOKUP(Table5[[#This Row],[Section]],TB_notTB,1,FALSE))),"No",LEFT(Table5[[#This Row],[Section]],3)="ETB","PLS",LEFT(Table5[[#This Row],[Section]],1)="7","PDB",NOT(ISBLANK(Table5[[#This Row],[Section]])),"No")</f>
        <v>No</v>
      </c>
    </row>
    <row r="15392" spans="1:13" x14ac:dyDescent="0.25">
      <c r="A15392" s="130" t="s">
        <v>11429</v>
      </c>
      <c r="B15392" s="130" t="s">
        <v>11430</v>
      </c>
      <c r="C15392" s="130" t="s">
        <v>75</v>
      </c>
      <c r="D15392" s="131">
        <v>0.34200000000000003</v>
      </c>
      <c r="E15392" s="132">
        <v>108</v>
      </c>
      <c r="F15392" s="132">
        <v>108</v>
      </c>
      <c r="G15392" s="126" t="s">
        <v>13716</v>
      </c>
      <c r="H15392" s="126" t="s">
        <v>21094</v>
      </c>
      <c r="I15392" s="126" t="s">
        <v>21095</v>
      </c>
      <c r="J15392" s="126" t="s">
        <v>26233</v>
      </c>
      <c r="K15392" s="9">
        <f>_xlfn.IFNA(VLOOKUP(Table5[[#This Row],[Section]],SubSill_Tier,2,FALSE),0)</f>
        <v>0</v>
      </c>
      <c r="L15392" s="9" t="str">
        <f t="shared" si="273"/>
        <v/>
      </c>
      <c r="M15392" s="205" t="str" cm="1">
        <f t="array" ref="M15392">_xlfn.IFS(NOT(ISERROR(VLOOKUP(Table5[[#This Row],[Section]],TB_notTB,1,FALSE))),"No",LEFT(Table5[[#This Row],[Section]],3)="ETB","PLS",LEFT(Table5[[#This Row],[Section]],1)="7","PDB",NOT(ISBLANK(Table5[[#This Row],[Section]])),"No")</f>
        <v>No</v>
      </c>
    </row>
    <row r="15393" spans="1:13" x14ac:dyDescent="0.25">
      <c r="A15393" s="130" t="s">
        <v>11431</v>
      </c>
      <c r="B15393" s="130" t="s">
        <v>11432</v>
      </c>
      <c r="C15393" s="130" t="s">
        <v>75</v>
      </c>
      <c r="D15393" s="131">
        <v>0.65600000000000003</v>
      </c>
      <c r="E15393" s="132">
        <v>328</v>
      </c>
      <c r="F15393" s="132">
        <v>328</v>
      </c>
      <c r="G15393" s="126" t="s">
        <v>13731</v>
      </c>
      <c r="H15393" s="126" t="s">
        <v>20121</v>
      </c>
      <c r="I15393" s="126" t="s">
        <v>20122</v>
      </c>
      <c r="J15393" s="126" t="s">
        <v>26234</v>
      </c>
      <c r="K15393" s="9">
        <f>_xlfn.IFNA(VLOOKUP(Table5[[#This Row],[Section]],SubSill_Tier,2,FALSE),0)</f>
        <v>0</v>
      </c>
      <c r="L15393" s="9" t="str">
        <f t="shared" si="273"/>
        <v/>
      </c>
      <c r="M15393" s="205" t="str" cm="1">
        <f t="array" ref="M15393">_xlfn.IFS(NOT(ISERROR(VLOOKUP(Table5[[#This Row],[Section]],TB_notTB,1,FALSE))),"No",LEFT(Table5[[#This Row],[Section]],3)="ETB","PLS",LEFT(Table5[[#This Row],[Section]],1)="7","PDB",NOT(ISBLANK(Table5[[#This Row],[Section]])),"No")</f>
        <v>No</v>
      </c>
    </row>
    <row r="15394" spans="1:13" x14ac:dyDescent="0.25">
      <c r="A15394" s="130" t="s">
        <v>11433</v>
      </c>
      <c r="B15394" s="130" t="s">
        <v>11434</v>
      </c>
      <c r="C15394" s="130" t="s">
        <v>75</v>
      </c>
      <c r="D15394" s="131">
        <v>0.56200000000000006</v>
      </c>
      <c r="E15394" s="132">
        <v>218</v>
      </c>
      <c r="F15394" s="132">
        <v>218</v>
      </c>
      <c r="G15394" s="126" t="s">
        <v>13716</v>
      </c>
      <c r="H15394" s="126" t="s">
        <v>21094</v>
      </c>
      <c r="I15394" s="126" t="s">
        <v>21095</v>
      </c>
      <c r="J15394" s="126" t="s">
        <v>26233</v>
      </c>
      <c r="K15394" s="9">
        <f>_xlfn.IFNA(VLOOKUP(Table5[[#This Row],[Section]],SubSill_Tier,2,FALSE),0)</f>
        <v>0</v>
      </c>
      <c r="L15394" s="9" t="str">
        <f t="shared" si="273"/>
        <v>Wall</v>
      </c>
      <c r="M15394" s="205" t="str" cm="1">
        <f t="array" ref="M15394">_xlfn.IFS(NOT(ISERROR(VLOOKUP(Table5[[#This Row],[Section]],TB_notTB,1,FALSE))),"No",LEFT(Table5[[#This Row],[Section]],3)="ETB","PLS",LEFT(Table5[[#This Row],[Section]],1)="7","PDB",NOT(ISBLANK(Table5[[#This Row],[Section]])),"No")</f>
        <v>No</v>
      </c>
    </row>
    <row r="15395" spans="1:13" x14ac:dyDescent="0.25">
      <c r="A15395" s="130" t="s">
        <v>11435</v>
      </c>
      <c r="B15395" s="130" t="s">
        <v>11436</v>
      </c>
      <c r="C15395" s="130" t="s">
        <v>75</v>
      </c>
      <c r="D15395" s="131">
        <v>0.53900000000000003</v>
      </c>
      <c r="E15395" s="132">
        <v>244</v>
      </c>
      <c r="F15395" s="132">
        <v>244</v>
      </c>
      <c r="G15395" s="126" t="s">
        <v>13721</v>
      </c>
      <c r="H15395" s="126" t="s">
        <v>20121</v>
      </c>
      <c r="I15395" s="126" t="s">
        <v>20122</v>
      </c>
      <c r="J15395" s="126" t="s">
        <v>26234</v>
      </c>
      <c r="K15395" s="9">
        <f>_xlfn.IFNA(VLOOKUP(Table5[[#This Row],[Section]],SubSill_Tier,2,FALSE),0)</f>
        <v>0</v>
      </c>
      <c r="L15395" s="9" t="str">
        <f t="shared" si="273"/>
        <v/>
      </c>
      <c r="M15395" s="205" t="str" cm="1">
        <f t="array" ref="M15395">_xlfn.IFS(NOT(ISERROR(VLOOKUP(Table5[[#This Row],[Section]],TB_notTB,1,FALSE))),"No",LEFT(Table5[[#This Row],[Section]],3)="ETB","PLS",LEFT(Table5[[#This Row],[Section]],1)="7","PDB",NOT(ISBLANK(Table5[[#This Row],[Section]])),"No")</f>
        <v>No</v>
      </c>
    </row>
    <row r="15396" spans="1:13" x14ac:dyDescent="0.25">
      <c r="A15396" s="130" t="s">
        <v>11437</v>
      </c>
      <c r="B15396" s="130" t="s">
        <v>11438</v>
      </c>
      <c r="C15396" s="130" t="s">
        <v>75</v>
      </c>
      <c r="D15396" s="131">
        <v>0.73</v>
      </c>
      <c r="E15396" s="132">
        <v>287</v>
      </c>
      <c r="F15396" s="132">
        <v>287</v>
      </c>
      <c r="G15396" s="126" t="s">
        <v>13731</v>
      </c>
      <c r="H15396" s="126" t="s">
        <v>20121</v>
      </c>
      <c r="I15396" s="126" t="s">
        <v>20122</v>
      </c>
      <c r="J15396" s="126" t="s">
        <v>26234</v>
      </c>
      <c r="K15396" s="9">
        <f>_xlfn.IFNA(VLOOKUP(Table5[[#This Row],[Section]],SubSill_Tier,2,FALSE),0)</f>
        <v>0</v>
      </c>
      <c r="L15396" s="9" t="str">
        <f t="shared" si="273"/>
        <v>Wall</v>
      </c>
      <c r="M15396" s="205" t="str" cm="1">
        <f t="array" ref="M15396">_xlfn.IFS(NOT(ISERROR(VLOOKUP(Table5[[#This Row],[Section]],TB_notTB,1,FALSE))),"No",LEFT(Table5[[#This Row],[Section]],3)="ETB","PLS",LEFT(Table5[[#This Row],[Section]],1)="7","PDB",NOT(ISBLANK(Table5[[#This Row],[Section]])),"No")</f>
        <v>No</v>
      </c>
    </row>
    <row r="15397" spans="1:13" x14ac:dyDescent="0.25">
      <c r="A15397" s="130" t="s">
        <v>11439</v>
      </c>
      <c r="B15397" s="130" t="s">
        <v>11440</v>
      </c>
      <c r="C15397" s="130" t="s">
        <v>75</v>
      </c>
      <c r="D15397" s="131">
        <v>0.95699999999999996</v>
      </c>
      <c r="E15397" s="132">
        <v>100</v>
      </c>
      <c r="F15397" s="132">
        <v>100</v>
      </c>
      <c r="G15397" s="126" t="s">
        <v>13721</v>
      </c>
      <c r="H15397" s="126" t="s">
        <v>20121</v>
      </c>
      <c r="I15397" s="126" t="s">
        <v>20122</v>
      </c>
      <c r="J15397" s="126" t="s">
        <v>26234</v>
      </c>
      <c r="K15397" s="9">
        <f>_xlfn.IFNA(VLOOKUP(Table5[[#This Row],[Section]],SubSill_Tier,2,FALSE),0)</f>
        <v>0</v>
      </c>
      <c r="L15397" s="9" t="str">
        <f t="shared" si="273"/>
        <v/>
      </c>
      <c r="M15397" s="205" t="str" cm="1">
        <f t="array" ref="M15397">_xlfn.IFS(NOT(ISERROR(VLOOKUP(Table5[[#This Row],[Section]],TB_notTB,1,FALSE))),"No",LEFT(Table5[[#This Row],[Section]],3)="ETB","PLS",LEFT(Table5[[#This Row],[Section]],1)="7","PDB",NOT(ISBLANK(Table5[[#This Row],[Section]])),"No")</f>
        <v>No</v>
      </c>
    </row>
    <row r="15398" spans="1:13" x14ac:dyDescent="0.25">
      <c r="A15398" s="130" t="s">
        <v>11441</v>
      </c>
      <c r="B15398" s="130" t="s">
        <v>11442</v>
      </c>
      <c r="C15398" s="130" t="s">
        <v>75</v>
      </c>
      <c r="D15398" s="131">
        <v>0.434</v>
      </c>
      <c r="E15398" s="132">
        <v>229</v>
      </c>
      <c r="F15398" s="132">
        <v>229</v>
      </c>
      <c r="G15398" s="126" t="s">
        <v>13731</v>
      </c>
      <c r="H15398" s="126" t="s">
        <v>20121</v>
      </c>
      <c r="I15398" s="126" t="s">
        <v>20122</v>
      </c>
      <c r="J15398" s="126" t="s">
        <v>26234</v>
      </c>
      <c r="K15398" s="9">
        <f>_xlfn.IFNA(VLOOKUP(Table5[[#This Row],[Section]],SubSill_Tier,2,FALSE),0)</f>
        <v>0</v>
      </c>
      <c r="L15398" s="9" t="str">
        <f t="shared" si="273"/>
        <v/>
      </c>
      <c r="M15398" s="205" t="str" cm="1">
        <f t="array" ref="M15398">_xlfn.IFS(NOT(ISERROR(VLOOKUP(Table5[[#This Row],[Section]],TB_notTB,1,FALSE))),"No",LEFT(Table5[[#This Row],[Section]],3)="ETB","PLS",LEFT(Table5[[#This Row],[Section]],1)="7","PDB",NOT(ISBLANK(Table5[[#This Row],[Section]])),"No")</f>
        <v>No</v>
      </c>
    </row>
    <row r="15399" spans="1:13" x14ac:dyDescent="0.25">
      <c r="A15399" s="130" t="s">
        <v>11443</v>
      </c>
      <c r="B15399" s="130" t="s">
        <v>11444</v>
      </c>
      <c r="C15399" s="130" t="s">
        <v>75</v>
      </c>
      <c r="D15399" s="131">
        <v>0.32800000000000001</v>
      </c>
      <c r="E15399" s="132">
        <v>176</v>
      </c>
      <c r="F15399" s="132">
        <v>176</v>
      </c>
      <c r="G15399" s="126" t="s">
        <v>13731</v>
      </c>
      <c r="H15399" s="126" t="s">
        <v>20121</v>
      </c>
      <c r="I15399" s="126" t="s">
        <v>20122</v>
      </c>
      <c r="J15399" s="126" t="s">
        <v>26234</v>
      </c>
      <c r="K15399" s="9">
        <f>_xlfn.IFNA(VLOOKUP(Table5[[#This Row],[Section]],SubSill_Tier,2,FALSE),0)</f>
        <v>0</v>
      </c>
      <c r="L15399" s="9" t="str">
        <f t="shared" si="273"/>
        <v/>
      </c>
      <c r="M15399" s="205" t="str" cm="1">
        <f t="array" ref="M15399">_xlfn.IFS(NOT(ISERROR(VLOOKUP(Table5[[#This Row],[Section]],TB_notTB,1,FALSE))),"No",LEFT(Table5[[#This Row],[Section]],3)="ETB","PLS",LEFT(Table5[[#This Row],[Section]],1)="7","PDB",NOT(ISBLANK(Table5[[#This Row],[Section]])),"No")</f>
        <v>No</v>
      </c>
    </row>
    <row r="15400" spans="1:13" x14ac:dyDescent="0.25">
      <c r="A15400" s="130" t="s">
        <v>11445</v>
      </c>
      <c r="B15400" s="130" t="s">
        <v>11446</v>
      </c>
      <c r="C15400" s="130" t="s">
        <v>98</v>
      </c>
      <c r="D15400" s="131">
        <v>1.8320000000000001</v>
      </c>
      <c r="E15400" s="132">
        <v>150</v>
      </c>
      <c r="F15400" s="132">
        <v>150</v>
      </c>
      <c r="G15400" s="126" t="s">
        <v>13731</v>
      </c>
      <c r="H15400" s="126" t="s">
        <v>20121</v>
      </c>
      <c r="I15400" s="126" t="s">
        <v>20122</v>
      </c>
      <c r="J15400" s="126" t="s">
        <v>26234</v>
      </c>
      <c r="K15400" s="9">
        <f>_xlfn.IFNA(VLOOKUP(Table5[[#This Row],[Section]],SubSill_Tier,2,FALSE),0)</f>
        <v>0</v>
      </c>
      <c r="L15400" s="9" t="str">
        <f t="shared" si="273"/>
        <v/>
      </c>
      <c r="M15400" s="205" t="str" cm="1">
        <f t="array" ref="M15400">_xlfn.IFS(NOT(ISERROR(VLOOKUP(Table5[[#This Row],[Section]],TB_notTB,1,FALSE))),"No",LEFT(Table5[[#This Row],[Section]],3)="ETB","PLS",LEFT(Table5[[#This Row],[Section]],1)="7","PDB",NOT(ISBLANK(Table5[[#This Row],[Section]])),"No")</f>
        <v>No</v>
      </c>
    </row>
    <row r="15401" spans="1:13" x14ac:dyDescent="0.25">
      <c r="A15401" s="130" t="s">
        <v>11447</v>
      </c>
      <c r="B15401" s="130" t="s">
        <v>11448</v>
      </c>
      <c r="C15401" s="130" t="s">
        <v>75</v>
      </c>
      <c r="D15401" s="131">
        <v>0.98299999999999998</v>
      </c>
      <c r="E15401" s="132">
        <v>350</v>
      </c>
      <c r="F15401" s="132">
        <v>350</v>
      </c>
      <c r="G15401" s="126" t="s">
        <v>13731</v>
      </c>
      <c r="H15401" s="126" t="s">
        <v>20130</v>
      </c>
      <c r="I15401" s="126" t="s">
        <v>20131</v>
      </c>
      <c r="J15401" s="126" t="s">
        <v>26236</v>
      </c>
      <c r="K15401" s="9">
        <f>_xlfn.IFNA(VLOOKUP(Table5[[#This Row],[Section]],SubSill_Tier,2,FALSE),0)</f>
        <v>0</v>
      </c>
      <c r="L15401" s="9" t="str">
        <f t="shared" si="273"/>
        <v/>
      </c>
      <c r="M15401" s="205" t="str" cm="1">
        <f t="array" ref="M15401">_xlfn.IFS(NOT(ISERROR(VLOOKUP(Table5[[#This Row],[Section]],TB_notTB,1,FALSE))),"No",LEFT(Table5[[#This Row],[Section]],3)="ETB","PLS",LEFT(Table5[[#This Row],[Section]],1)="7","PDB",NOT(ISBLANK(Table5[[#This Row],[Section]])),"No")</f>
        <v>No</v>
      </c>
    </row>
    <row r="15402" spans="1:13" x14ac:dyDescent="0.25">
      <c r="A15402" s="130" t="s">
        <v>11449</v>
      </c>
      <c r="B15402" s="130" t="s">
        <v>11450</v>
      </c>
      <c r="C15402" s="130" t="s">
        <v>75</v>
      </c>
      <c r="D15402" s="131">
        <v>0.91900000000000004</v>
      </c>
      <c r="E15402" s="132">
        <v>350</v>
      </c>
      <c r="F15402" s="132">
        <v>350</v>
      </c>
      <c r="G15402" s="126" t="s">
        <v>13720</v>
      </c>
      <c r="H15402" s="126" t="s">
        <v>20130</v>
      </c>
      <c r="I15402" s="126" t="s">
        <v>20131</v>
      </c>
      <c r="J15402" s="126" t="s">
        <v>26236</v>
      </c>
      <c r="K15402" s="9">
        <f>_xlfn.IFNA(VLOOKUP(Table5[[#This Row],[Section]],SubSill_Tier,2,FALSE),0)</f>
        <v>0</v>
      </c>
      <c r="L15402" s="9" t="str">
        <f t="shared" si="273"/>
        <v/>
      </c>
      <c r="M15402" s="205" t="str" cm="1">
        <f t="array" ref="M15402">_xlfn.IFS(NOT(ISERROR(VLOOKUP(Table5[[#This Row],[Section]],TB_notTB,1,FALSE))),"No",LEFT(Table5[[#This Row],[Section]],3)="ETB","PLS",LEFT(Table5[[#This Row],[Section]],1)="7","PDB",NOT(ISBLANK(Table5[[#This Row],[Section]])),"No")</f>
        <v>No</v>
      </c>
    </row>
    <row r="15403" spans="1:13" x14ac:dyDescent="0.25">
      <c r="A15403" s="130" t="s">
        <v>11451</v>
      </c>
      <c r="B15403" s="130" t="s">
        <v>28994</v>
      </c>
      <c r="C15403" s="130" t="s">
        <v>75</v>
      </c>
      <c r="D15403" s="131">
        <v>0.53800000000000003</v>
      </c>
      <c r="E15403" s="132">
        <v>100</v>
      </c>
      <c r="F15403" s="132">
        <v>100</v>
      </c>
      <c r="G15403" s="126" t="s">
        <v>13740</v>
      </c>
      <c r="H15403" s="126" t="s">
        <v>20124</v>
      </c>
      <c r="I15403" s="126" t="s">
        <v>21059</v>
      </c>
      <c r="J15403" s="126" t="s">
        <v>26236</v>
      </c>
      <c r="K15403" s="9">
        <f>_xlfn.IFNA(VLOOKUP(Table5[[#This Row],[Section]],SubSill_Tier,2,FALSE),0)</f>
        <v>0</v>
      </c>
      <c r="L15403" s="9" t="str">
        <f t="shared" si="273"/>
        <v/>
      </c>
      <c r="M15403" s="205" t="str" cm="1">
        <f t="array" ref="M15403">_xlfn.IFS(NOT(ISERROR(VLOOKUP(Table5[[#This Row],[Section]],TB_notTB,1,FALSE))),"No",LEFT(Table5[[#This Row],[Section]],3)="ETB","PLS",LEFT(Table5[[#This Row],[Section]],1)="7","PDB",NOT(ISBLANK(Table5[[#This Row],[Section]])),"No")</f>
        <v>No</v>
      </c>
    </row>
    <row r="15404" spans="1:13" x14ac:dyDescent="0.25">
      <c r="A15404" s="130" t="s">
        <v>11452</v>
      </c>
      <c r="B15404" s="130" t="s">
        <v>11453</v>
      </c>
      <c r="C15404" s="130" t="s">
        <v>75</v>
      </c>
      <c r="D15404" s="131">
        <v>0.73599999999999999</v>
      </c>
      <c r="E15404" s="132">
        <v>100</v>
      </c>
      <c r="F15404" s="132">
        <v>100</v>
      </c>
      <c r="G15404" s="126" t="s">
        <v>13769</v>
      </c>
      <c r="H15404" s="126" t="s">
        <v>20167</v>
      </c>
      <c r="I15404" s="126" t="s">
        <v>20168</v>
      </c>
      <c r="J15404" s="126" t="s">
        <v>26236</v>
      </c>
      <c r="K15404" s="9">
        <f>_xlfn.IFNA(VLOOKUP(Table5[[#This Row],[Section]],SubSill_Tier,2,FALSE),0)</f>
        <v>0</v>
      </c>
      <c r="L15404" s="9" t="str">
        <f t="shared" si="273"/>
        <v/>
      </c>
      <c r="M15404" s="205" t="str" cm="1">
        <f t="array" ref="M15404">_xlfn.IFS(NOT(ISERROR(VLOOKUP(Table5[[#This Row],[Section]],TB_notTB,1,FALSE))),"No",LEFT(Table5[[#This Row],[Section]],3)="ETB","PLS",LEFT(Table5[[#This Row],[Section]],1)="7","PDB",NOT(ISBLANK(Table5[[#This Row],[Section]])),"No")</f>
        <v>No</v>
      </c>
    </row>
    <row r="15405" spans="1:13" x14ac:dyDescent="0.25">
      <c r="A15405" s="130" t="s">
        <v>11454</v>
      </c>
      <c r="B15405" s="130" t="s">
        <v>11455</v>
      </c>
      <c r="C15405" s="130" t="s">
        <v>75</v>
      </c>
      <c r="D15405" s="131">
        <v>1.202</v>
      </c>
      <c r="E15405" s="132">
        <v>100</v>
      </c>
      <c r="F15405" s="132">
        <v>100</v>
      </c>
      <c r="G15405" s="126" t="s">
        <v>13734</v>
      </c>
      <c r="H15405" s="126" t="s">
        <v>20681</v>
      </c>
      <c r="I15405" s="126" t="s">
        <v>20682</v>
      </c>
      <c r="J15405" s="126" t="s">
        <v>26399</v>
      </c>
      <c r="K15405" s="9">
        <f>_xlfn.IFNA(VLOOKUP(Table5[[#This Row],[Section]],SubSill_Tier,2,FALSE),0)</f>
        <v>0</v>
      </c>
      <c r="L15405" s="9" t="str">
        <f t="shared" si="273"/>
        <v/>
      </c>
      <c r="M15405" s="205" t="str" cm="1">
        <f t="array" ref="M15405">_xlfn.IFS(NOT(ISERROR(VLOOKUP(Table5[[#This Row],[Section]],TB_notTB,1,FALSE))),"No",LEFT(Table5[[#This Row],[Section]],3)="ETB","PLS",LEFT(Table5[[#This Row],[Section]],1)="7","PDB",NOT(ISBLANK(Table5[[#This Row],[Section]])),"No")</f>
        <v>No</v>
      </c>
    </row>
    <row r="15406" spans="1:13" x14ac:dyDescent="0.25">
      <c r="A15406" s="130" t="s">
        <v>11456</v>
      </c>
      <c r="B15406" s="130" t="s">
        <v>11457</v>
      </c>
      <c r="C15406" s="130" t="s">
        <v>75</v>
      </c>
      <c r="D15406" s="131">
        <v>1.5409999999999999</v>
      </c>
      <c r="E15406" s="132">
        <v>100</v>
      </c>
      <c r="F15406" s="132">
        <v>100</v>
      </c>
      <c r="G15406" s="126" t="s">
        <v>13734</v>
      </c>
      <c r="H15406" s="126" t="s">
        <v>20681</v>
      </c>
      <c r="I15406" s="126" t="s">
        <v>20682</v>
      </c>
      <c r="J15406" s="126" t="s">
        <v>26399</v>
      </c>
      <c r="K15406" s="9">
        <f>_xlfn.IFNA(VLOOKUP(Table5[[#This Row],[Section]],SubSill_Tier,2,FALSE),0)</f>
        <v>0</v>
      </c>
      <c r="L15406" s="9" t="str">
        <f t="shared" si="273"/>
        <v/>
      </c>
      <c r="M15406" s="205" t="str" cm="1">
        <f t="array" ref="M15406">_xlfn.IFS(NOT(ISERROR(VLOOKUP(Table5[[#This Row],[Section]],TB_notTB,1,FALSE))),"No",LEFT(Table5[[#This Row],[Section]],3)="ETB","PLS",LEFT(Table5[[#This Row],[Section]],1)="7","PDB",NOT(ISBLANK(Table5[[#This Row],[Section]])),"No")</f>
        <v>No</v>
      </c>
    </row>
    <row r="15407" spans="1:13" x14ac:dyDescent="0.25">
      <c r="A15407" s="130" t="s">
        <v>11458</v>
      </c>
      <c r="B15407" s="130" t="s">
        <v>11459</v>
      </c>
      <c r="C15407" s="130" t="s">
        <v>75</v>
      </c>
      <c r="D15407" s="131">
        <v>1.431</v>
      </c>
      <c r="E15407" s="132">
        <v>100</v>
      </c>
      <c r="F15407" s="132">
        <v>100</v>
      </c>
      <c r="G15407" s="126" t="s">
        <v>13734</v>
      </c>
      <c r="H15407" s="126" t="s">
        <v>20145</v>
      </c>
      <c r="I15407" s="126" t="s">
        <v>21070</v>
      </c>
      <c r="J15407" s="126" t="s">
        <v>26240</v>
      </c>
      <c r="K15407" s="9">
        <f>_xlfn.IFNA(VLOOKUP(Table5[[#This Row],[Section]],SubSill_Tier,2,FALSE),0)</f>
        <v>0</v>
      </c>
      <c r="L15407" s="9" t="str">
        <f t="shared" si="273"/>
        <v/>
      </c>
      <c r="M15407" s="205" t="str" cm="1">
        <f t="array" ref="M15407">_xlfn.IFS(NOT(ISERROR(VLOOKUP(Table5[[#This Row],[Section]],TB_notTB,1,FALSE))),"No",LEFT(Table5[[#This Row],[Section]],3)="ETB","PLS",LEFT(Table5[[#This Row],[Section]],1)="7","PDB",NOT(ISBLANK(Table5[[#This Row],[Section]])),"No")</f>
        <v>No</v>
      </c>
    </row>
    <row r="15408" spans="1:13" x14ac:dyDescent="0.25">
      <c r="A15408" s="130" t="s">
        <v>11460</v>
      </c>
      <c r="B15408" s="130" t="s">
        <v>28995</v>
      </c>
      <c r="C15408" s="130" t="s">
        <v>75</v>
      </c>
      <c r="D15408" s="131">
        <v>3.4860000000000002</v>
      </c>
      <c r="E15408" s="132">
        <v>100</v>
      </c>
      <c r="F15408" s="132">
        <v>100</v>
      </c>
      <c r="G15408" s="126" t="s">
        <v>13740</v>
      </c>
      <c r="H15408" s="126" t="s">
        <v>20124</v>
      </c>
      <c r="I15408" s="126" t="s">
        <v>21059</v>
      </c>
      <c r="J15408" s="126" t="s">
        <v>26238</v>
      </c>
      <c r="K15408" s="9">
        <f>_xlfn.IFNA(VLOOKUP(Table5[[#This Row],[Section]],SubSill_Tier,2,FALSE),0)</f>
        <v>0</v>
      </c>
      <c r="L15408" s="9" t="str">
        <f t="shared" si="273"/>
        <v/>
      </c>
      <c r="M15408" s="205" t="str" cm="1">
        <f t="array" ref="M15408">_xlfn.IFS(NOT(ISERROR(VLOOKUP(Table5[[#This Row],[Section]],TB_notTB,1,FALSE))),"No",LEFT(Table5[[#This Row],[Section]],3)="ETB","PLS",LEFT(Table5[[#This Row],[Section]],1)="7","PDB",NOT(ISBLANK(Table5[[#This Row],[Section]])),"No")</f>
        <v>No</v>
      </c>
    </row>
    <row r="15409" spans="1:13" x14ac:dyDescent="0.25">
      <c r="A15409" s="130" t="s">
        <v>11461</v>
      </c>
      <c r="B15409" s="130" t="s">
        <v>11462</v>
      </c>
      <c r="C15409" s="130" t="s">
        <v>75</v>
      </c>
      <c r="D15409" s="131">
        <v>0.14099999999999999</v>
      </c>
      <c r="E15409" s="132">
        <v>100</v>
      </c>
      <c r="F15409" s="132">
        <v>100</v>
      </c>
      <c r="G15409" s="126" t="s">
        <v>13786</v>
      </c>
      <c r="H15409" s="126" t="s">
        <v>21494</v>
      </c>
      <c r="I15409" s="126" t="s">
        <v>21495</v>
      </c>
      <c r="J15409" s="126" t="s">
        <v>26299</v>
      </c>
      <c r="K15409" s="9">
        <f>_xlfn.IFNA(VLOOKUP(Table5[[#This Row],[Section]],SubSill_Tier,2,FALSE),0)</f>
        <v>0</v>
      </c>
      <c r="L15409" s="9" t="str">
        <f t="shared" si="273"/>
        <v/>
      </c>
      <c r="M15409" s="205" t="str" cm="1">
        <f t="array" ref="M15409">_xlfn.IFS(NOT(ISERROR(VLOOKUP(Table5[[#This Row],[Section]],TB_notTB,1,FALSE))),"No",LEFT(Table5[[#This Row],[Section]],3)="ETB","PLS",LEFT(Table5[[#This Row],[Section]],1)="7","PDB",NOT(ISBLANK(Table5[[#This Row],[Section]])),"No")</f>
        <v>No</v>
      </c>
    </row>
    <row r="15410" spans="1:13" x14ac:dyDescent="0.25">
      <c r="A15410" s="130" t="s">
        <v>11463</v>
      </c>
      <c r="B15410" s="130" t="s">
        <v>28996</v>
      </c>
      <c r="C15410" s="130" t="s">
        <v>75</v>
      </c>
      <c r="D15410" s="131">
        <v>0.88</v>
      </c>
      <c r="E15410" s="132">
        <v>255</v>
      </c>
      <c r="F15410" s="132">
        <v>255</v>
      </c>
      <c r="G15410" s="126" t="s">
        <v>13740</v>
      </c>
      <c r="H15410" s="126" t="s">
        <v>20124</v>
      </c>
      <c r="I15410" s="126" t="s">
        <v>21059</v>
      </c>
      <c r="J15410" s="126" t="s">
        <v>26236</v>
      </c>
      <c r="K15410" s="9">
        <f>_xlfn.IFNA(VLOOKUP(Table5[[#This Row],[Section]],SubSill_Tier,2,FALSE),0)</f>
        <v>0</v>
      </c>
      <c r="L15410" s="9" t="str">
        <f t="shared" ref="L15410:L15441" si="274">IFERROR(IF(LEFT(G15410,2)="AI",IF(_xlfn.NUMBERVALUE(IFERROR(LEFT(IF(ISERROR(FIND("X",UPPER(B15410))),UPPER(B15410),RIGHT(UPPER(B15410),LEN(UPPER(B15410))-FIND("~",SUBSTITUTE(UPPER(B15410),"X","~",LEN(UPPER(B15410))-LEN(SUBSTITUTE(UPPER(B15410),"X","")))))),FIND(" ",IF(ISERROR(FIND("X",UPPER(B15410))),UPPER(B15410),RIGHT(UPPER(B15410),LEN(UPPER(B15410))-FIND("~",SUBSTITUTE(UPPER(B15410),"X","~",LEN(UPPER(B15410))-LEN(SUBSTITUTE(UPPER(B15410),"X","")))))),1)-1),IF(ISERROR(FIND("X",UPPER(B15410))),UPPER(B15410),RIGHT(UPPER(B15410),LEN(UPPER(B15410))-FIND("~",SUBSTITUTE(UPPER(B15410),"X","~",LEN(UPPER(B15410))-LEN(SUBSTITUTE(UPPER(B15410),"X",""))))))),".")&gt;=5,"Wall",""),""),"")</f>
        <v/>
      </c>
      <c r="M15410" s="205" t="str" cm="1">
        <f t="array" ref="M15410">_xlfn.IFS(NOT(ISERROR(VLOOKUP(Table5[[#This Row],[Section]],TB_notTB,1,FALSE))),"No",LEFT(Table5[[#This Row],[Section]],3)="ETB","PLS",LEFT(Table5[[#This Row],[Section]],1)="7","PDB",NOT(ISBLANK(Table5[[#This Row],[Section]])),"No")</f>
        <v>No</v>
      </c>
    </row>
    <row r="15411" spans="1:13" x14ac:dyDescent="0.25">
      <c r="A15411" s="130" t="s">
        <v>11464</v>
      </c>
      <c r="B15411" s="130" t="s">
        <v>28997</v>
      </c>
      <c r="C15411" s="130" t="s">
        <v>75</v>
      </c>
      <c r="D15411" s="131">
        <v>1.306</v>
      </c>
      <c r="E15411" s="132">
        <v>248</v>
      </c>
      <c r="F15411" s="132">
        <v>248</v>
      </c>
      <c r="G15411" s="126" t="s">
        <v>13740</v>
      </c>
      <c r="H15411" s="126" t="s">
        <v>20124</v>
      </c>
      <c r="I15411" s="126" t="s">
        <v>21059</v>
      </c>
      <c r="J15411" s="126" t="s">
        <v>26236</v>
      </c>
      <c r="K15411" s="9">
        <f>_xlfn.IFNA(VLOOKUP(Table5[[#This Row],[Section]],SubSill_Tier,2,FALSE),0)</f>
        <v>0</v>
      </c>
      <c r="L15411" s="9" t="str">
        <f t="shared" si="274"/>
        <v/>
      </c>
      <c r="M15411" s="205" t="str" cm="1">
        <f t="array" ref="M15411">_xlfn.IFS(NOT(ISERROR(VLOOKUP(Table5[[#This Row],[Section]],TB_notTB,1,FALSE))),"No",LEFT(Table5[[#This Row],[Section]],3)="ETB","PLS",LEFT(Table5[[#This Row],[Section]],1)="7","PDB",NOT(ISBLANK(Table5[[#This Row],[Section]])),"No")</f>
        <v>No</v>
      </c>
    </row>
    <row r="15412" spans="1:13" x14ac:dyDescent="0.25">
      <c r="A15412" s="130" t="s">
        <v>11465</v>
      </c>
      <c r="B15412" s="130" t="s">
        <v>28998</v>
      </c>
      <c r="C15412" s="130" t="s">
        <v>75</v>
      </c>
      <c r="D15412" s="131">
        <v>0.6</v>
      </c>
      <c r="E15412" s="132">
        <v>139</v>
      </c>
      <c r="F15412" s="132">
        <v>139</v>
      </c>
      <c r="G15412" s="126" t="s">
        <v>13740</v>
      </c>
      <c r="H15412" s="126" t="s">
        <v>20124</v>
      </c>
      <c r="I15412" s="126" t="s">
        <v>21059</v>
      </c>
      <c r="J15412" s="126" t="s">
        <v>26236</v>
      </c>
      <c r="K15412" s="9">
        <f>_xlfn.IFNA(VLOOKUP(Table5[[#This Row],[Section]],SubSill_Tier,2,FALSE),0)</f>
        <v>0</v>
      </c>
      <c r="L15412" s="9" t="str">
        <f t="shared" si="274"/>
        <v/>
      </c>
      <c r="M15412" s="205" t="str" cm="1">
        <f t="array" ref="M15412">_xlfn.IFS(NOT(ISERROR(VLOOKUP(Table5[[#This Row],[Section]],TB_notTB,1,FALSE))),"No",LEFT(Table5[[#This Row],[Section]],3)="ETB","PLS",LEFT(Table5[[#This Row],[Section]],1)="7","PDB",NOT(ISBLANK(Table5[[#This Row],[Section]])),"No")</f>
        <v>No</v>
      </c>
    </row>
    <row r="15413" spans="1:13" x14ac:dyDescent="0.25">
      <c r="A15413" s="130" t="s">
        <v>11466</v>
      </c>
      <c r="B15413" s="130" t="s">
        <v>11467</v>
      </c>
      <c r="C15413" s="130" t="s">
        <v>98</v>
      </c>
      <c r="D15413" s="131">
        <v>1.5309999999999999</v>
      </c>
      <c r="E15413" s="132">
        <v>824</v>
      </c>
      <c r="F15413" s="132">
        <v>824</v>
      </c>
      <c r="G15413" s="126" t="s">
        <v>13731</v>
      </c>
      <c r="H15413" s="126" t="s">
        <v>20365</v>
      </c>
      <c r="I15413" s="126" t="s">
        <v>20366</v>
      </c>
      <c r="J15413" s="126" t="s">
        <v>26236</v>
      </c>
      <c r="K15413" s="9">
        <f>_xlfn.IFNA(VLOOKUP(Table5[[#This Row],[Section]],SubSill_Tier,2,FALSE),0)</f>
        <v>0</v>
      </c>
      <c r="L15413" s="9" t="str">
        <f t="shared" si="274"/>
        <v/>
      </c>
      <c r="M15413" s="205" t="str" cm="1">
        <f t="array" ref="M15413">_xlfn.IFS(NOT(ISERROR(VLOOKUP(Table5[[#This Row],[Section]],TB_notTB,1,FALSE))),"No",LEFT(Table5[[#This Row],[Section]],3)="ETB","PLS",LEFT(Table5[[#This Row],[Section]],1)="7","PDB",NOT(ISBLANK(Table5[[#This Row],[Section]])),"No")</f>
        <v>No</v>
      </c>
    </row>
    <row r="15414" spans="1:13" x14ac:dyDescent="0.25">
      <c r="A15414" s="130" t="s">
        <v>11468</v>
      </c>
      <c r="B15414" s="130" t="s">
        <v>11469</v>
      </c>
      <c r="C15414" s="130" t="s">
        <v>98</v>
      </c>
      <c r="D15414" s="131">
        <v>1.4850000000000001</v>
      </c>
      <c r="E15414" s="132">
        <v>746</v>
      </c>
      <c r="F15414" s="132">
        <v>746</v>
      </c>
      <c r="G15414" s="126" t="s">
        <v>13731</v>
      </c>
      <c r="H15414" s="126" t="s">
        <v>20365</v>
      </c>
      <c r="I15414" s="126" t="s">
        <v>20366</v>
      </c>
      <c r="J15414" s="126" t="s">
        <v>26236</v>
      </c>
      <c r="K15414" s="9">
        <f>_xlfn.IFNA(VLOOKUP(Table5[[#This Row],[Section]],SubSill_Tier,2,FALSE),0)</f>
        <v>0</v>
      </c>
      <c r="L15414" s="9" t="str">
        <f t="shared" si="274"/>
        <v/>
      </c>
      <c r="M15414" s="205" t="str" cm="1">
        <f t="array" ref="M15414">_xlfn.IFS(NOT(ISERROR(VLOOKUP(Table5[[#This Row],[Section]],TB_notTB,1,FALSE))),"No",LEFT(Table5[[#This Row],[Section]],3)="ETB","PLS",LEFT(Table5[[#This Row],[Section]],1)="7","PDB",NOT(ISBLANK(Table5[[#This Row],[Section]])),"No")</f>
        <v>No</v>
      </c>
    </row>
    <row r="15415" spans="1:13" x14ac:dyDescent="0.25">
      <c r="A15415" s="130" t="s">
        <v>5433</v>
      </c>
      <c r="B15415" s="130" t="s">
        <v>5434</v>
      </c>
      <c r="C15415" s="130" t="s">
        <v>75</v>
      </c>
      <c r="D15415" s="131">
        <v>0.42099999999999999</v>
      </c>
      <c r="E15415" s="132">
        <v>223</v>
      </c>
      <c r="F15415" s="132">
        <v>223</v>
      </c>
      <c r="G15415" s="126" t="s">
        <v>13735</v>
      </c>
      <c r="H15415" s="126" t="s">
        <v>20146</v>
      </c>
      <c r="I15415" s="126" t="s">
        <v>20147</v>
      </c>
      <c r="J15415" s="126" t="s">
        <v>26234</v>
      </c>
      <c r="K15415" s="9">
        <f>_xlfn.IFNA(VLOOKUP(Table5[[#This Row],[Section]],SubSill_Tier,2,FALSE),0)</f>
        <v>0</v>
      </c>
      <c r="L15415" s="9" t="str">
        <f t="shared" si="274"/>
        <v/>
      </c>
      <c r="M15415" s="205" t="str" cm="1">
        <f t="array" ref="M15415">_xlfn.IFS(NOT(ISERROR(VLOOKUP(Table5[[#This Row],[Section]],TB_notTB,1,FALSE))),"No",LEFT(Table5[[#This Row],[Section]],3)="ETB","PLS",LEFT(Table5[[#This Row],[Section]],1)="7","PDB",NOT(ISBLANK(Table5[[#This Row],[Section]])),"No")</f>
        <v>No</v>
      </c>
    </row>
    <row r="15416" spans="1:13" x14ac:dyDescent="0.25">
      <c r="A15416" s="130" t="s">
        <v>11470</v>
      </c>
      <c r="B15416" s="130" t="s">
        <v>11471</v>
      </c>
      <c r="C15416" s="130" t="s">
        <v>75</v>
      </c>
      <c r="D15416" s="131">
        <v>0.72</v>
      </c>
      <c r="E15416" s="132">
        <v>318</v>
      </c>
      <c r="F15416" s="132">
        <v>318</v>
      </c>
      <c r="G15416" s="126" t="s">
        <v>13731</v>
      </c>
      <c r="H15416" s="126" t="s">
        <v>20121</v>
      </c>
      <c r="I15416" s="126" t="s">
        <v>20122</v>
      </c>
      <c r="J15416" s="126" t="s">
        <v>26234</v>
      </c>
      <c r="K15416" s="9">
        <f>_xlfn.IFNA(VLOOKUP(Table5[[#This Row],[Section]],SubSill_Tier,2,FALSE),0)</f>
        <v>0</v>
      </c>
      <c r="L15416" s="9" t="str">
        <f t="shared" si="274"/>
        <v/>
      </c>
      <c r="M15416" s="205" t="str" cm="1">
        <f t="array" ref="M15416">_xlfn.IFS(NOT(ISERROR(VLOOKUP(Table5[[#This Row],[Section]],TB_notTB,1,FALSE))),"No",LEFT(Table5[[#This Row],[Section]],3)="ETB","PLS",LEFT(Table5[[#This Row],[Section]],1)="7","PDB",NOT(ISBLANK(Table5[[#This Row],[Section]])),"No")</f>
        <v>No</v>
      </c>
    </row>
    <row r="15417" spans="1:13" x14ac:dyDescent="0.25">
      <c r="A15417" s="130" t="s">
        <v>11472</v>
      </c>
      <c r="B15417" s="130" t="s">
        <v>11473</v>
      </c>
      <c r="C15417" s="130" t="s">
        <v>75</v>
      </c>
      <c r="D15417" s="131">
        <v>30.8</v>
      </c>
      <c r="E15417" s="132">
        <v>490</v>
      </c>
      <c r="F15417" s="132">
        <v>490</v>
      </c>
      <c r="G15417" s="126" t="s">
        <v>13718</v>
      </c>
      <c r="H15417" s="126" t="s">
        <v>20209</v>
      </c>
      <c r="I15417" s="126" t="s">
        <v>20210</v>
      </c>
      <c r="J15417" s="126" t="s">
        <v>26360</v>
      </c>
      <c r="K15417" s="9">
        <f>_xlfn.IFNA(VLOOKUP(Table5[[#This Row],[Section]],SubSill_Tier,2,FALSE),0)</f>
        <v>0</v>
      </c>
      <c r="L15417" s="9" t="str">
        <f t="shared" si="274"/>
        <v/>
      </c>
      <c r="M15417" s="205" t="str" cm="1">
        <f t="array" ref="M15417">_xlfn.IFS(NOT(ISERROR(VLOOKUP(Table5[[#This Row],[Section]],TB_notTB,1,FALSE))),"No",LEFT(Table5[[#This Row],[Section]],3)="ETB","PLS",LEFT(Table5[[#This Row],[Section]],1)="7","PDB",NOT(ISBLANK(Table5[[#This Row],[Section]])),"No")</f>
        <v>No</v>
      </c>
    </row>
    <row r="15418" spans="1:13" x14ac:dyDescent="0.25">
      <c r="A15418" s="130" t="s">
        <v>11474</v>
      </c>
      <c r="B15418" s="130" t="s">
        <v>11475</v>
      </c>
      <c r="C15418" s="130" t="s">
        <v>75</v>
      </c>
      <c r="D15418" s="131">
        <v>0.193</v>
      </c>
      <c r="E15418" s="132">
        <v>143</v>
      </c>
      <c r="F15418" s="132">
        <v>100</v>
      </c>
      <c r="G15418" s="126" t="s">
        <v>13731</v>
      </c>
      <c r="H15418" s="126" t="s">
        <v>20121</v>
      </c>
      <c r="I15418" s="126" t="s">
        <v>20122</v>
      </c>
      <c r="J15418" s="126" t="s">
        <v>26234</v>
      </c>
      <c r="K15418" s="9">
        <f>_xlfn.IFNA(VLOOKUP(Table5[[#This Row],[Section]],SubSill_Tier,2,FALSE),0)</f>
        <v>0</v>
      </c>
      <c r="L15418" s="9" t="str">
        <f t="shared" si="274"/>
        <v/>
      </c>
      <c r="M15418" s="205" t="str" cm="1">
        <f t="array" ref="M15418">_xlfn.IFS(NOT(ISERROR(VLOOKUP(Table5[[#This Row],[Section]],TB_notTB,1,FALSE))),"No",LEFT(Table5[[#This Row],[Section]],3)="ETB","PLS",LEFT(Table5[[#This Row],[Section]],1)="7","PDB",NOT(ISBLANK(Table5[[#This Row],[Section]])),"No")</f>
        <v>No</v>
      </c>
    </row>
    <row r="15419" spans="1:13" x14ac:dyDescent="0.25">
      <c r="A15419" s="130" t="s">
        <v>11476</v>
      </c>
      <c r="B15419" s="130" t="s">
        <v>11477</v>
      </c>
      <c r="C15419" s="130" t="s">
        <v>75</v>
      </c>
      <c r="D15419" s="131">
        <v>2.359</v>
      </c>
      <c r="E15419" s="132">
        <v>105</v>
      </c>
      <c r="F15419" s="132">
        <v>105</v>
      </c>
      <c r="G15419" s="126" t="s">
        <v>13734</v>
      </c>
      <c r="H15419" s="126" t="s">
        <v>20145</v>
      </c>
      <c r="I15419" s="126" t="s">
        <v>21070</v>
      </c>
      <c r="J15419" s="126" t="s">
        <v>26236</v>
      </c>
      <c r="K15419" s="9">
        <f>_xlfn.IFNA(VLOOKUP(Table5[[#This Row],[Section]],SubSill_Tier,2,FALSE),0)</f>
        <v>0</v>
      </c>
      <c r="L15419" s="9" t="str">
        <f t="shared" si="274"/>
        <v/>
      </c>
      <c r="M15419" s="205" t="str" cm="1">
        <f t="array" ref="M15419">_xlfn.IFS(NOT(ISERROR(VLOOKUP(Table5[[#This Row],[Section]],TB_notTB,1,FALSE))),"No",LEFT(Table5[[#This Row],[Section]],3)="ETB","PLS",LEFT(Table5[[#This Row],[Section]],1)="7","PDB",NOT(ISBLANK(Table5[[#This Row],[Section]])),"No")</f>
        <v>No</v>
      </c>
    </row>
    <row r="15420" spans="1:13" x14ac:dyDescent="0.25">
      <c r="A15420" s="130" t="s">
        <v>11478</v>
      </c>
      <c r="B15420" s="130" t="s">
        <v>11479</v>
      </c>
      <c r="C15420" s="130" t="s">
        <v>75</v>
      </c>
      <c r="D15420" s="131">
        <v>0.16600000000000001</v>
      </c>
      <c r="E15420" s="132">
        <v>100</v>
      </c>
      <c r="F15420" s="132">
        <v>100</v>
      </c>
      <c r="G15420" s="126" t="s">
        <v>13721</v>
      </c>
      <c r="H15420" s="126" t="s">
        <v>20121</v>
      </c>
      <c r="I15420" s="126" t="s">
        <v>20122</v>
      </c>
      <c r="J15420" s="126" t="s">
        <v>26234</v>
      </c>
      <c r="K15420" s="9">
        <f>_xlfn.IFNA(VLOOKUP(Table5[[#This Row],[Section]],SubSill_Tier,2,FALSE),0)</f>
        <v>0</v>
      </c>
      <c r="L15420" s="9" t="str">
        <f t="shared" si="274"/>
        <v/>
      </c>
      <c r="M15420" s="205" t="str" cm="1">
        <f t="array" ref="M15420">_xlfn.IFS(NOT(ISERROR(VLOOKUP(Table5[[#This Row],[Section]],TB_notTB,1,FALSE))),"No",LEFT(Table5[[#This Row],[Section]],3)="ETB","PLS",LEFT(Table5[[#This Row],[Section]],1)="7","PDB",NOT(ISBLANK(Table5[[#This Row],[Section]])),"No")</f>
        <v>No</v>
      </c>
    </row>
    <row r="15421" spans="1:13" x14ac:dyDescent="0.25">
      <c r="A15421" s="130" t="s">
        <v>11480</v>
      </c>
      <c r="B15421" s="130" t="s">
        <v>28999</v>
      </c>
      <c r="C15421" s="130" t="s">
        <v>75</v>
      </c>
      <c r="D15421" s="131">
        <v>7.6</v>
      </c>
      <c r="E15421" s="132">
        <v>226</v>
      </c>
      <c r="F15421" s="132">
        <v>226</v>
      </c>
      <c r="G15421" s="126" t="s">
        <v>13740</v>
      </c>
      <c r="H15421" s="126" t="s">
        <v>20141</v>
      </c>
      <c r="I15421" s="126" t="s">
        <v>20142</v>
      </c>
      <c r="J15421" s="126" t="s">
        <v>26244</v>
      </c>
      <c r="K15421" s="9">
        <f>_xlfn.IFNA(VLOOKUP(Table5[[#This Row],[Section]],SubSill_Tier,2,FALSE),0)</f>
        <v>0</v>
      </c>
      <c r="L15421" s="9" t="str">
        <f t="shared" si="274"/>
        <v>Wall</v>
      </c>
      <c r="M15421" s="205" t="str" cm="1">
        <f t="array" ref="M15421">_xlfn.IFS(NOT(ISERROR(VLOOKUP(Table5[[#This Row],[Section]],TB_notTB,1,FALSE))),"No",LEFT(Table5[[#This Row],[Section]],3)="ETB","PLS",LEFT(Table5[[#This Row],[Section]],1)="7","PDB",NOT(ISBLANK(Table5[[#This Row],[Section]])),"No")</f>
        <v>No</v>
      </c>
    </row>
    <row r="15422" spans="1:13" x14ac:dyDescent="0.25">
      <c r="A15422" s="130" t="s">
        <v>11481</v>
      </c>
      <c r="B15422" s="130" t="s">
        <v>11482</v>
      </c>
      <c r="C15422" s="130" t="s">
        <v>75</v>
      </c>
      <c r="D15422" s="131">
        <v>0.36399999999999999</v>
      </c>
      <c r="E15422" s="132">
        <v>139</v>
      </c>
      <c r="F15422" s="132">
        <v>100</v>
      </c>
      <c r="G15422" s="126" t="s">
        <v>13720</v>
      </c>
      <c r="H15422" s="126" t="s">
        <v>20130</v>
      </c>
      <c r="I15422" s="126" t="s">
        <v>20131</v>
      </c>
      <c r="J15422" s="126" t="s">
        <v>26236</v>
      </c>
      <c r="K15422" s="9">
        <f>_xlfn.IFNA(VLOOKUP(Table5[[#This Row],[Section]],SubSill_Tier,2,FALSE),0)</f>
        <v>0</v>
      </c>
      <c r="L15422" s="9" t="str">
        <f t="shared" si="274"/>
        <v/>
      </c>
      <c r="M15422" s="205" t="str" cm="1">
        <f t="array" ref="M15422">_xlfn.IFS(NOT(ISERROR(VLOOKUP(Table5[[#This Row],[Section]],TB_notTB,1,FALSE))),"No",LEFT(Table5[[#This Row],[Section]],3)="ETB","PLS",LEFT(Table5[[#This Row],[Section]],1)="7","PDB",NOT(ISBLANK(Table5[[#This Row],[Section]])),"No")</f>
        <v>No</v>
      </c>
    </row>
    <row r="15423" spans="1:13" x14ac:dyDescent="0.25">
      <c r="A15423" s="130" t="s">
        <v>11483</v>
      </c>
      <c r="B15423" s="130" t="s">
        <v>14390</v>
      </c>
      <c r="C15423" s="130" t="s">
        <v>75</v>
      </c>
      <c r="D15423" s="131">
        <v>1.2969999999999999</v>
      </c>
      <c r="E15423" s="132">
        <v>309</v>
      </c>
      <c r="F15423" s="132">
        <v>309</v>
      </c>
      <c r="G15423" s="126" t="s">
        <v>13750</v>
      </c>
      <c r="H15423" s="126" t="s">
        <v>20121</v>
      </c>
      <c r="I15423" s="126" t="s">
        <v>20122</v>
      </c>
      <c r="J15423" s="126" t="s">
        <v>26234</v>
      </c>
      <c r="K15423" s="9">
        <f>_xlfn.IFNA(VLOOKUP(Table5[[#This Row],[Section]],SubSill_Tier,2,FALSE),0)</f>
        <v>0</v>
      </c>
      <c r="L15423" s="9" t="str">
        <f t="shared" si="274"/>
        <v>Wall</v>
      </c>
      <c r="M15423" s="205" t="str" cm="1">
        <f t="array" ref="M15423">_xlfn.IFS(NOT(ISERROR(VLOOKUP(Table5[[#This Row],[Section]],TB_notTB,1,FALSE))),"No",LEFT(Table5[[#This Row],[Section]],3)="ETB","PLS",LEFT(Table5[[#This Row],[Section]],1)="7","PDB",NOT(ISBLANK(Table5[[#This Row],[Section]])),"No")</f>
        <v>No</v>
      </c>
    </row>
    <row r="15424" spans="1:13" x14ac:dyDescent="0.25">
      <c r="A15424" s="130" t="s">
        <v>11484</v>
      </c>
      <c r="B15424" s="130" t="s">
        <v>11485</v>
      </c>
      <c r="C15424" s="130" t="s">
        <v>75</v>
      </c>
      <c r="D15424" s="131">
        <v>5.8239999999999998</v>
      </c>
      <c r="E15424" s="132">
        <v>726</v>
      </c>
      <c r="F15424" s="132">
        <v>726</v>
      </c>
      <c r="G15424" s="126" t="s">
        <v>13720</v>
      </c>
      <c r="H15424" s="126" t="s">
        <v>20141</v>
      </c>
      <c r="I15424" s="126" t="s">
        <v>20142</v>
      </c>
      <c r="J15424" s="126" t="s">
        <v>26244</v>
      </c>
      <c r="K15424" s="9">
        <f>_xlfn.IFNA(VLOOKUP(Table5[[#This Row],[Section]],SubSill_Tier,2,FALSE),0)</f>
        <v>0</v>
      </c>
      <c r="L15424" s="9" t="str">
        <f t="shared" si="274"/>
        <v>Wall</v>
      </c>
      <c r="M15424" s="205" t="str" cm="1">
        <f t="array" ref="M15424">_xlfn.IFS(NOT(ISERROR(VLOOKUP(Table5[[#This Row],[Section]],TB_notTB,1,FALSE))),"No",LEFT(Table5[[#This Row],[Section]],3)="ETB","PLS",LEFT(Table5[[#This Row],[Section]],1)="7","PDB",NOT(ISBLANK(Table5[[#This Row],[Section]])),"No")</f>
        <v>No</v>
      </c>
    </row>
    <row r="15425" spans="1:13" x14ac:dyDescent="0.25">
      <c r="A15425" s="130" t="s">
        <v>11486</v>
      </c>
      <c r="B15425" s="130" t="s">
        <v>11487</v>
      </c>
      <c r="C15425" s="130" t="s">
        <v>98</v>
      </c>
      <c r="D15425" s="131">
        <v>0.23</v>
      </c>
      <c r="E15425" s="132">
        <v>100</v>
      </c>
      <c r="F15425" s="132">
        <v>100</v>
      </c>
      <c r="G15425" s="126" t="s">
        <v>13721</v>
      </c>
      <c r="H15425" s="126" t="s">
        <v>20121</v>
      </c>
      <c r="I15425" s="126" t="s">
        <v>20122</v>
      </c>
      <c r="J15425" s="126" t="s">
        <v>26234</v>
      </c>
      <c r="K15425" s="9">
        <f>_xlfn.IFNA(VLOOKUP(Table5[[#This Row],[Section]],SubSill_Tier,2,FALSE),0)</f>
        <v>0</v>
      </c>
      <c r="L15425" s="9" t="str">
        <f t="shared" si="274"/>
        <v/>
      </c>
      <c r="M15425" s="205" t="str" cm="1">
        <f t="array" ref="M15425">_xlfn.IFS(NOT(ISERROR(VLOOKUP(Table5[[#This Row],[Section]],TB_notTB,1,FALSE))),"No",LEFT(Table5[[#This Row],[Section]],3)="ETB","PLS",LEFT(Table5[[#This Row],[Section]],1)="7","PDB",NOT(ISBLANK(Table5[[#This Row],[Section]])),"No")</f>
        <v>No</v>
      </c>
    </row>
    <row r="15426" spans="1:13" x14ac:dyDescent="0.25">
      <c r="A15426" s="130" t="s">
        <v>11488</v>
      </c>
      <c r="B15426" s="130" t="s">
        <v>11489</v>
      </c>
      <c r="C15426" s="130" t="s">
        <v>98</v>
      </c>
      <c r="D15426" s="131">
        <v>0.746</v>
      </c>
      <c r="E15426" s="132">
        <v>194</v>
      </c>
      <c r="F15426" s="132">
        <v>194</v>
      </c>
      <c r="G15426" s="126" t="s">
        <v>13731</v>
      </c>
      <c r="H15426" s="126" t="s">
        <v>20121</v>
      </c>
      <c r="I15426" s="126" t="s">
        <v>20122</v>
      </c>
      <c r="J15426" s="126" t="s">
        <v>26234</v>
      </c>
      <c r="K15426" s="9">
        <f>_xlfn.IFNA(VLOOKUP(Table5[[#This Row],[Section]],SubSill_Tier,2,FALSE),0)</f>
        <v>0</v>
      </c>
      <c r="L15426" s="9" t="str">
        <f t="shared" si="274"/>
        <v/>
      </c>
      <c r="M15426" s="205" t="str" cm="1">
        <f t="array" ref="M15426">_xlfn.IFS(NOT(ISERROR(VLOOKUP(Table5[[#This Row],[Section]],TB_notTB,1,FALSE))),"No",LEFT(Table5[[#This Row],[Section]],3)="ETB","PLS",LEFT(Table5[[#This Row],[Section]],1)="7","PDB",NOT(ISBLANK(Table5[[#This Row],[Section]])),"No")</f>
        <v>No</v>
      </c>
    </row>
    <row r="15427" spans="1:13" x14ac:dyDescent="0.25">
      <c r="A15427" s="130" t="s">
        <v>11490</v>
      </c>
      <c r="B15427" s="130" t="s">
        <v>11491</v>
      </c>
      <c r="C15427" s="130" t="s">
        <v>75</v>
      </c>
      <c r="D15427" s="131">
        <v>0.59899999999999998</v>
      </c>
      <c r="E15427" s="132">
        <v>115</v>
      </c>
      <c r="F15427" s="132">
        <v>100</v>
      </c>
      <c r="G15427" s="126" t="s">
        <v>13750</v>
      </c>
      <c r="H15427" s="126" t="s">
        <v>20121</v>
      </c>
      <c r="I15427" s="126" t="s">
        <v>20122</v>
      </c>
      <c r="J15427" s="126" t="s">
        <v>26234</v>
      </c>
      <c r="K15427" s="9">
        <f>_xlfn.IFNA(VLOOKUP(Table5[[#This Row],[Section]],SubSill_Tier,2,FALSE),0)</f>
        <v>0</v>
      </c>
      <c r="L15427" s="9" t="str">
        <f t="shared" si="274"/>
        <v/>
      </c>
      <c r="M15427" s="205" t="str" cm="1">
        <f t="array" ref="M15427">_xlfn.IFS(NOT(ISERROR(VLOOKUP(Table5[[#This Row],[Section]],TB_notTB,1,FALSE))),"No",LEFT(Table5[[#This Row],[Section]],3)="ETB","PLS",LEFT(Table5[[#This Row],[Section]],1)="7","PDB",NOT(ISBLANK(Table5[[#This Row],[Section]])),"No")</f>
        <v>No</v>
      </c>
    </row>
    <row r="15428" spans="1:13" x14ac:dyDescent="0.25">
      <c r="A15428" s="130" t="s">
        <v>11492</v>
      </c>
      <c r="B15428" s="130" t="s">
        <v>11493</v>
      </c>
      <c r="C15428" s="130" t="s">
        <v>75</v>
      </c>
      <c r="D15428" s="131">
        <v>1.91</v>
      </c>
      <c r="E15428" s="132">
        <v>392</v>
      </c>
      <c r="F15428" s="132">
        <v>392</v>
      </c>
      <c r="G15428" s="126" t="s">
        <v>13721</v>
      </c>
      <c r="H15428" s="126" t="s">
        <v>20121</v>
      </c>
      <c r="I15428" s="126" t="s">
        <v>20122</v>
      </c>
      <c r="J15428" s="126" t="s">
        <v>26234</v>
      </c>
      <c r="K15428" s="9">
        <f>_xlfn.IFNA(VLOOKUP(Table5[[#This Row],[Section]],SubSill_Tier,2,FALSE),0)</f>
        <v>0</v>
      </c>
      <c r="L15428" s="9" t="str">
        <f t="shared" si="274"/>
        <v/>
      </c>
      <c r="M15428" s="205" t="str" cm="1">
        <f t="array" ref="M15428">_xlfn.IFS(NOT(ISERROR(VLOOKUP(Table5[[#This Row],[Section]],TB_notTB,1,FALSE))),"No",LEFT(Table5[[#This Row],[Section]],3)="ETB","PLS",LEFT(Table5[[#This Row],[Section]],1)="7","PDB",NOT(ISBLANK(Table5[[#This Row],[Section]])),"No")</f>
        <v>No</v>
      </c>
    </row>
    <row r="15429" spans="1:13" x14ac:dyDescent="0.25">
      <c r="A15429" s="130" t="s">
        <v>11494</v>
      </c>
      <c r="B15429" s="130" t="s">
        <v>11495</v>
      </c>
      <c r="C15429" s="130" t="s">
        <v>75</v>
      </c>
      <c r="D15429" s="131">
        <v>0.11899999999999999</v>
      </c>
      <c r="E15429" s="132">
        <v>100</v>
      </c>
      <c r="F15429" s="132">
        <v>100</v>
      </c>
      <c r="G15429" s="126" t="s">
        <v>13786</v>
      </c>
      <c r="H15429" s="126" t="s">
        <v>20285</v>
      </c>
      <c r="I15429" s="126" t="s">
        <v>20286</v>
      </c>
      <c r="J15429" s="126" t="s">
        <v>26299</v>
      </c>
      <c r="K15429" s="9">
        <f>_xlfn.IFNA(VLOOKUP(Table5[[#This Row],[Section]],SubSill_Tier,2,FALSE),0)</f>
        <v>0</v>
      </c>
      <c r="L15429" s="9" t="str">
        <f t="shared" si="274"/>
        <v/>
      </c>
      <c r="M15429" s="205" t="str" cm="1">
        <f t="array" ref="M15429">_xlfn.IFS(NOT(ISERROR(VLOOKUP(Table5[[#This Row],[Section]],TB_notTB,1,FALSE))),"No",LEFT(Table5[[#This Row],[Section]],3)="ETB","PLS",LEFT(Table5[[#This Row],[Section]],1)="7","PDB",NOT(ISBLANK(Table5[[#This Row],[Section]])),"No")</f>
        <v>No</v>
      </c>
    </row>
    <row r="15430" spans="1:13" x14ac:dyDescent="0.25">
      <c r="A15430" s="130" t="s">
        <v>11496</v>
      </c>
      <c r="B15430" s="130" t="s">
        <v>9842</v>
      </c>
      <c r="C15430" s="130" t="s">
        <v>75</v>
      </c>
      <c r="D15430" s="131">
        <v>0.151</v>
      </c>
      <c r="E15430" s="132">
        <v>100</v>
      </c>
      <c r="F15430" s="132">
        <v>100</v>
      </c>
      <c r="G15430" s="126" t="s">
        <v>13786</v>
      </c>
      <c r="H15430" s="126" t="s">
        <v>20285</v>
      </c>
      <c r="I15430" s="126" t="s">
        <v>20286</v>
      </c>
      <c r="J15430" s="126" t="s">
        <v>26299</v>
      </c>
      <c r="K15430" s="9">
        <f>_xlfn.IFNA(VLOOKUP(Table5[[#This Row],[Section]],SubSill_Tier,2,FALSE),0)</f>
        <v>0</v>
      </c>
      <c r="L15430" s="9" t="str">
        <f t="shared" si="274"/>
        <v/>
      </c>
      <c r="M15430" s="205" t="str" cm="1">
        <f t="array" ref="M15430">_xlfn.IFS(NOT(ISERROR(VLOOKUP(Table5[[#This Row],[Section]],TB_notTB,1,FALSE))),"No",LEFT(Table5[[#This Row],[Section]],3)="ETB","PLS",LEFT(Table5[[#This Row],[Section]],1)="7","PDB",NOT(ISBLANK(Table5[[#This Row],[Section]])),"No")</f>
        <v>No</v>
      </c>
    </row>
    <row r="15431" spans="1:13" x14ac:dyDescent="0.25">
      <c r="A15431" s="130" t="s">
        <v>11497</v>
      </c>
      <c r="B15431" s="130" t="s">
        <v>10877</v>
      </c>
      <c r="C15431" s="130" t="s">
        <v>75</v>
      </c>
      <c r="D15431" s="131">
        <v>0.24199999999999999</v>
      </c>
      <c r="E15431" s="132">
        <v>100</v>
      </c>
      <c r="F15431" s="132">
        <v>100</v>
      </c>
      <c r="G15431" s="126" t="s">
        <v>13786</v>
      </c>
      <c r="H15431" s="126" t="s">
        <v>20285</v>
      </c>
      <c r="I15431" s="126" t="s">
        <v>20286</v>
      </c>
      <c r="J15431" s="126" t="s">
        <v>26299</v>
      </c>
      <c r="K15431" s="9">
        <f>_xlfn.IFNA(VLOOKUP(Table5[[#This Row],[Section]],SubSill_Tier,2,FALSE),0)</f>
        <v>0</v>
      </c>
      <c r="L15431" s="9" t="str">
        <f t="shared" si="274"/>
        <v/>
      </c>
      <c r="M15431" s="205" t="str" cm="1">
        <f t="array" ref="M15431">_xlfn.IFS(NOT(ISERROR(VLOOKUP(Table5[[#This Row],[Section]],TB_notTB,1,FALSE))),"No",LEFT(Table5[[#This Row],[Section]],3)="ETB","PLS",LEFT(Table5[[#This Row],[Section]],1)="7","PDB",NOT(ISBLANK(Table5[[#This Row],[Section]])),"No")</f>
        <v>No</v>
      </c>
    </row>
    <row r="15432" spans="1:13" x14ac:dyDescent="0.25">
      <c r="A15432" s="130" t="s">
        <v>11498</v>
      </c>
      <c r="B15432" s="130" t="s">
        <v>11499</v>
      </c>
      <c r="C15432" s="130" t="s">
        <v>75</v>
      </c>
      <c r="D15432" s="131">
        <v>1.907</v>
      </c>
      <c r="E15432" s="132">
        <v>492</v>
      </c>
      <c r="F15432" s="132">
        <v>492</v>
      </c>
      <c r="G15432" s="126" t="s">
        <v>13720</v>
      </c>
      <c r="H15432" s="126" t="s">
        <v>20130</v>
      </c>
      <c r="I15432" s="126" t="s">
        <v>20131</v>
      </c>
      <c r="J15432" s="126" t="s">
        <v>26236</v>
      </c>
      <c r="K15432" s="9">
        <f>_xlfn.IFNA(VLOOKUP(Table5[[#This Row],[Section]],SubSill_Tier,2,FALSE),0)</f>
        <v>0</v>
      </c>
      <c r="L15432" s="9" t="str">
        <f t="shared" si="274"/>
        <v/>
      </c>
      <c r="M15432" s="205" t="str" cm="1">
        <f t="array" ref="M15432">_xlfn.IFS(NOT(ISERROR(VLOOKUP(Table5[[#This Row],[Section]],TB_notTB,1,FALSE))),"No",LEFT(Table5[[#This Row],[Section]],3)="ETB","PLS",LEFT(Table5[[#This Row],[Section]],1)="7","PDB",NOT(ISBLANK(Table5[[#This Row],[Section]])),"No")</f>
        <v>No</v>
      </c>
    </row>
    <row r="15433" spans="1:13" x14ac:dyDescent="0.25">
      <c r="A15433" s="130" t="s">
        <v>11500</v>
      </c>
      <c r="B15433" s="130" t="s">
        <v>11501</v>
      </c>
      <c r="C15433" s="130" t="s">
        <v>75</v>
      </c>
      <c r="D15433" s="131">
        <v>23.379000000000001</v>
      </c>
      <c r="E15433" s="132">
        <v>330</v>
      </c>
      <c r="F15433" s="132">
        <v>330</v>
      </c>
      <c r="G15433" s="126" t="s">
        <v>13734</v>
      </c>
      <c r="H15433" s="126" t="s">
        <v>20209</v>
      </c>
      <c r="I15433" s="126" t="s">
        <v>20210</v>
      </c>
      <c r="J15433" s="126" t="s">
        <v>26360</v>
      </c>
      <c r="K15433" s="9">
        <f>_xlfn.IFNA(VLOOKUP(Table5[[#This Row],[Section]],SubSill_Tier,2,FALSE),0)</f>
        <v>0</v>
      </c>
      <c r="L15433" s="9" t="str">
        <f t="shared" si="274"/>
        <v/>
      </c>
      <c r="M15433" s="205" t="str" cm="1">
        <f t="array" ref="M15433">_xlfn.IFS(NOT(ISERROR(VLOOKUP(Table5[[#This Row],[Section]],TB_notTB,1,FALSE))),"No",LEFT(Table5[[#This Row],[Section]],3)="ETB","PLS",LEFT(Table5[[#This Row],[Section]],1)="7","PDB",NOT(ISBLANK(Table5[[#This Row],[Section]])),"No")</f>
        <v>No</v>
      </c>
    </row>
    <row r="15434" spans="1:13" x14ac:dyDescent="0.25">
      <c r="A15434" s="130" t="s">
        <v>11502</v>
      </c>
      <c r="B15434" s="130" t="s">
        <v>11503</v>
      </c>
      <c r="C15434" s="130" t="s">
        <v>75</v>
      </c>
      <c r="D15434" s="131">
        <v>29.777999999999999</v>
      </c>
      <c r="E15434" s="132">
        <v>361</v>
      </c>
      <c r="F15434" s="132">
        <v>361</v>
      </c>
      <c r="G15434" s="126" t="s">
        <v>13734</v>
      </c>
      <c r="H15434" s="126" t="s">
        <v>20209</v>
      </c>
      <c r="I15434" s="126" t="s">
        <v>20210</v>
      </c>
      <c r="J15434" s="126" t="s">
        <v>26360</v>
      </c>
      <c r="K15434" s="9">
        <f>_xlfn.IFNA(VLOOKUP(Table5[[#This Row],[Section]],SubSill_Tier,2,FALSE),0)</f>
        <v>0</v>
      </c>
      <c r="L15434" s="9" t="str">
        <f t="shared" si="274"/>
        <v/>
      </c>
      <c r="M15434" s="205" t="str" cm="1">
        <f t="array" ref="M15434">_xlfn.IFS(NOT(ISERROR(VLOOKUP(Table5[[#This Row],[Section]],TB_notTB,1,FALSE))),"No",LEFT(Table5[[#This Row],[Section]],3)="ETB","PLS",LEFT(Table5[[#This Row],[Section]],1)="7","PDB",NOT(ISBLANK(Table5[[#This Row],[Section]])),"No")</f>
        <v>No</v>
      </c>
    </row>
    <row r="15435" spans="1:13" x14ac:dyDescent="0.25">
      <c r="A15435" s="130" t="s">
        <v>11504</v>
      </c>
      <c r="B15435" s="130" t="s">
        <v>11505</v>
      </c>
      <c r="C15435" s="130" t="s">
        <v>75</v>
      </c>
      <c r="D15435" s="131">
        <v>4.7969999999999997</v>
      </c>
      <c r="E15435" s="132">
        <v>705</v>
      </c>
      <c r="F15435" s="132">
        <v>377</v>
      </c>
      <c r="G15435" s="126" t="s">
        <v>13731</v>
      </c>
      <c r="H15435" s="126" t="s">
        <v>20132</v>
      </c>
      <c r="I15435" s="126" t="s">
        <v>20133</v>
      </c>
      <c r="J15435" s="126" t="s">
        <v>26250</v>
      </c>
      <c r="K15435" s="9">
        <f>_xlfn.IFNA(VLOOKUP(Table5[[#This Row],[Section]],SubSill_Tier,2,FALSE),0)</f>
        <v>0</v>
      </c>
      <c r="L15435" s="9" t="str">
        <f t="shared" si="274"/>
        <v/>
      </c>
      <c r="M15435" s="205" t="str" cm="1">
        <f t="array" ref="M15435">_xlfn.IFS(NOT(ISERROR(VLOOKUP(Table5[[#This Row],[Section]],TB_notTB,1,FALSE))),"No",LEFT(Table5[[#This Row],[Section]],3)="ETB","PLS",LEFT(Table5[[#This Row],[Section]],1)="7","PDB",NOT(ISBLANK(Table5[[#This Row],[Section]])),"No")</f>
        <v>No</v>
      </c>
    </row>
    <row r="15436" spans="1:13" x14ac:dyDescent="0.25">
      <c r="A15436" s="130" t="s">
        <v>11506</v>
      </c>
      <c r="B15436" s="130" t="s">
        <v>11507</v>
      </c>
      <c r="C15436" s="130" t="s">
        <v>75</v>
      </c>
      <c r="D15436" s="131">
        <v>1.36</v>
      </c>
      <c r="E15436" s="132">
        <v>300</v>
      </c>
      <c r="F15436" s="132">
        <v>300</v>
      </c>
      <c r="G15436" s="126" t="s">
        <v>13731</v>
      </c>
      <c r="H15436" s="126" t="s">
        <v>20121</v>
      </c>
      <c r="I15436" s="126" t="s">
        <v>20122</v>
      </c>
      <c r="J15436" s="126" t="s">
        <v>26234</v>
      </c>
      <c r="K15436" s="9">
        <f>_xlfn.IFNA(VLOOKUP(Table5[[#This Row],[Section]],SubSill_Tier,2,FALSE),0)</f>
        <v>0</v>
      </c>
      <c r="L15436" s="9" t="str">
        <f t="shared" si="274"/>
        <v>Wall</v>
      </c>
      <c r="M15436" s="205" t="str" cm="1">
        <f t="array" ref="M15436">_xlfn.IFS(NOT(ISERROR(VLOOKUP(Table5[[#This Row],[Section]],TB_notTB,1,FALSE))),"No",LEFT(Table5[[#This Row],[Section]],3)="ETB","PLS",LEFT(Table5[[#This Row],[Section]],1)="7","PDB",NOT(ISBLANK(Table5[[#This Row],[Section]])),"No")</f>
        <v>No</v>
      </c>
    </row>
    <row r="15437" spans="1:13" x14ac:dyDescent="0.25">
      <c r="A15437" s="130" t="s">
        <v>11508</v>
      </c>
      <c r="B15437" s="130" t="s">
        <v>11509</v>
      </c>
      <c r="C15437" s="130" t="s">
        <v>75</v>
      </c>
      <c r="D15437" s="131">
        <v>0.77900000000000003</v>
      </c>
      <c r="E15437" s="132">
        <v>182</v>
      </c>
      <c r="F15437" s="132">
        <v>182</v>
      </c>
      <c r="G15437" s="126" t="s">
        <v>13716</v>
      </c>
      <c r="H15437" s="126" t="s">
        <v>20167</v>
      </c>
      <c r="I15437" s="126" t="s">
        <v>20168</v>
      </c>
      <c r="J15437" s="126" t="s">
        <v>26236</v>
      </c>
      <c r="K15437" s="9">
        <f>_xlfn.IFNA(VLOOKUP(Table5[[#This Row],[Section]],SubSill_Tier,2,FALSE),0)</f>
        <v>0</v>
      </c>
      <c r="L15437" s="9" t="str">
        <f t="shared" si="274"/>
        <v/>
      </c>
      <c r="M15437" s="205" t="str" cm="1">
        <f t="array" ref="M15437">_xlfn.IFS(NOT(ISERROR(VLOOKUP(Table5[[#This Row],[Section]],TB_notTB,1,FALSE))),"No",LEFT(Table5[[#This Row],[Section]],3)="ETB","PLS",LEFT(Table5[[#This Row],[Section]],1)="7","PDB",NOT(ISBLANK(Table5[[#This Row],[Section]])),"No")</f>
        <v>No</v>
      </c>
    </row>
    <row r="15438" spans="1:13" x14ac:dyDescent="0.25">
      <c r="A15438" s="130" t="s">
        <v>11510</v>
      </c>
      <c r="B15438" s="130" t="s">
        <v>11511</v>
      </c>
      <c r="C15438" s="130" t="s">
        <v>98</v>
      </c>
      <c r="D15438" s="131">
        <v>2.8740000000000001</v>
      </c>
      <c r="E15438" s="132">
        <v>358</v>
      </c>
      <c r="F15438" s="132">
        <v>358</v>
      </c>
      <c r="G15438" s="126" t="s">
        <v>13716</v>
      </c>
      <c r="H15438" s="126" t="s">
        <v>20167</v>
      </c>
      <c r="I15438" s="126" t="s">
        <v>20168</v>
      </c>
      <c r="J15438" s="126" t="s">
        <v>26236</v>
      </c>
      <c r="K15438" s="9">
        <f>_xlfn.IFNA(VLOOKUP(Table5[[#This Row],[Section]],SubSill_Tier,2,FALSE),0)</f>
        <v>0</v>
      </c>
      <c r="L15438" s="9" t="str">
        <f t="shared" si="274"/>
        <v/>
      </c>
      <c r="M15438" s="205" t="str" cm="1">
        <f t="array" ref="M15438">_xlfn.IFS(NOT(ISERROR(VLOOKUP(Table5[[#This Row],[Section]],TB_notTB,1,FALSE))),"No",LEFT(Table5[[#This Row],[Section]],3)="ETB","PLS",LEFT(Table5[[#This Row],[Section]],1)="7","PDB",NOT(ISBLANK(Table5[[#This Row],[Section]])),"No")</f>
        <v>No</v>
      </c>
    </row>
    <row r="15439" spans="1:13" x14ac:dyDescent="0.25">
      <c r="A15439" s="130" t="s">
        <v>11512</v>
      </c>
      <c r="B15439" s="130" t="s">
        <v>11513</v>
      </c>
      <c r="C15439" s="130" t="s">
        <v>75</v>
      </c>
      <c r="D15439" s="131">
        <v>0.51400000000000001</v>
      </c>
      <c r="E15439" s="132">
        <v>100</v>
      </c>
      <c r="F15439" s="132">
        <v>100</v>
      </c>
      <c r="G15439" s="126" t="s">
        <v>13722</v>
      </c>
      <c r="H15439" s="126" t="s">
        <v>20121</v>
      </c>
      <c r="I15439" s="126" t="s">
        <v>20122</v>
      </c>
      <c r="J15439" s="126" t="s">
        <v>26234</v>
      </c>
      <c r="K15439" s="9">
        <f>_xlfn.IFNA(VLOOKUP(Table5[[#This Row],[Section]],SubSill_Tier,2,FALSE),0)</f>
        <v>0</v>
      </c>
      <c r="L15439" s="9" t="str">
        <f t="shared" si="274"/>
        <v/>
      </c>
      <c r="M15439" s="205" t="str" cm="1">
        <f t="array" ref="M15439">_xlfn.IFS(NOT(ISERROR(VLOOKUP(Table5[[#This Row],[Section]],TB_notTB,1,FALSE))),"No",LEFT(Table5[[#This Row],[Section]],3)="ETB","PLS",LEFT(Table5[[#This Row],[Section]],1)="7","PDB",NOT(ISBLANK(Table5[[#This Row],[Section]])),"No")</f>
        <v>No</v>
      </c>
    </row>
    <row r="15440" spans="1:13" x14ac:dyDescent="0.25">
      <c r="A15440" s="130" t="s">
        <v>5435</v>
      </c>
      <c r="B15440" s="130" t="s">
        <v>1825</v>
      </c>
      <c r="C15440" s="130" t="s">
        <v>75</v>
      </c>
      <c r="D15440" s="131">
        <v>8.2000000000000003E-2</v>
      </c>
      <c r="E15440" s="132">
        <v>100</v>
      </c>
      <c r="F15440" s="132">
        <v>100</v>
      </c>
      <c r="G15440" s="126" t="s">
        <v>13756</v>
      </c>
      <c r="H15440" s="126" t="s">
        <v>20179</v>
      </c>
      <c r="I15440" s="126" t="s">
        <v>20180</v>
      </c>
      <c r="J15440" s="126" t="s">
        <v>26232</v>
      </c>
      <c r="K15440" s="9">
        <f>_xlfn.IFNA(VLOOKUP(Table5[[#This Row],[Section]],SubSill_Tier,2,FALSE),0)</f>
        <v>0</v>
      </c>
      <c r="L15440" s="9" t="str">
        <f t="shared" si="274"/>
        <v/>
      </c>
      <c r="M15440" s="205" t="str" cm="1">
        <f t="array" ref="M15440">_xlfn.IFS(NOT(ISERROR(VLOOKUP(Table5[[#This Row],[Section]],TB_notTB,1,FALSE))),"No",LEFT(Table5[[#This Row],[Section]],3)="ETB","PLS",LEFT(Table5[[#This Row],[Section]],1)="7","PDB",NOT(ISBLANK(Table5[[#This Row],[Section]])),"No")</f>
        <v>No</v>
      </c>
    </row>
    <row r="15441" spans="1:13" x14ac:dyDescent="0.25">
      <c r="A15441" s="130" t="s">
        <v>11514</v>
      </c>
      <c r="B15441" s="130" t="s">
        <v>2693</v>
      </c>
      <c r="C15441" s="130" t="s">
        <v>75</v>
      </c>
      <c r="D15441" s="131">
        <v>0.13700000000000001</v>
      </c>
      <c r="E15441" s="132">
        <v>100</v>
      </c>
      <c r="F15441" s="132">
        <v>100</v>
      </c>
      <c r="G15441" s="126" t="s">
        <v>13750</v>
      </c>
      <c r="H15441" s="126" t="s">
        <v>20121</v>
      </c>
      <c r="I15441" s="126" t="s">
        <v>20122</v>
      </c>
      <c r="J15441" s="126" t="s">
        <v>26234</v>
      </c>
      <c r="K15441" s="9">
        <f>_xlfn.IFNA(VLOOKUP(Table5[[#This Row],[Section]],SubSill_Tier,2,FALSE),0)</f>
        <v>0</v>
      </c>
      <c r="L15441" s="9" t="str">
        <f t="shared" si="274"/>
        <v/>
      </c>
      <c r="M15441" s="205" t="str" cm="1">
        <f t="array" ref="M15441">_xlfn.IFS(NOT(ISERROR(VLOOKUP(Table5[[#This Row],[Section]],TB_notTB,1,FALSE))),"No",LEFT(Table5[[#This Row],[Section]],3)="ETB","PLS",LEFT(Table5[[#This Row],[Section]],1)="7","PDB",NOT(ISBLANK(Table5[[#This Row],[Section]])),"No")</f>
        <v>No</v>
      </c>
    </row>
    <row r="15442" spans="1:13" x14ac:dyDescent="0.25">
      <c r="A15442" s="130" t="s">
        <v>12343</v>
      </c>
      <c r="B15442" s="130" t="s">
        <v>12344</v>
      </c>
      <c r="C15442" s="130" t="s">
        <v>75</v>
      </c>
      <c r="D15442" s="131">
        <v>3.548</v>
      </c>
      <c r="E15442" s="132">
        <v>126</v>
      </c>
      <c r="F15442" s="132">
        <v>126</v>
      </c>
      <c r="G15442" s="126" t="s">
        <v>13734</v>
      </c>
      <c r="H15442" s="126" t="s">
        <v>20145</v>
      </c>
      <c r="I15442" s="126" t="s">
        <v>21070</v>
      </c>
      <c r="J15442" s="126" t="s">
        <v>26240</v>
      </c>
      <c r="K15442" s="9">
        <f>_xlfn.IFNA(VLOOKUP(Table5[[#This Row],[Section]],SubSill_Tier,2,FALSE),0)</f>
        <v>0</v>
      </c>
      <c r="L15442" s="9" t="str">
        <f t="shared" ref="L15442:L15473" si="275">IFERROR(IF(LEFT(G15442,2)="AI",IF(_xlfn.NUMBERVALUE(IFERROR(LEFT(IF(ISERROR(FIND("X",UPPER(B15442))),UPPER(B15442),RIGHT(UPPER(B15442),LEN(UPPER(B15442))-FIND("~",SUBSTITUTE(UPPER(B15442),"X","~",LEN(UPPER(B15442))-LEN(SUBSTITUTE(UPPER(B15442),"X","")))))),FIND(" ",IF(ISERROR(FIND("X",UPPER(B15442))),UPPER(B15442),RIGHT(UPPER(B15442),LEN(UPPER(B15442))-FIND("~",SUBSTITUTE(UPPER(B15442),"X","~",LEN(UPPER(B15442))-LEN(SUBSTITUTE(UPPER(B15442),"X","")))))),1)-1),IF(ISERROR(FIND("X",UPPER(B15442))),UPPER(B15442),RIGHT(UPPER(B15442),LEN(UPPER(B15442))-FIND("~",SUBSTITUTE(UPPER(B15442),"X","~",LEN(UPPER(B15442))-LEN(SUBSTITUTE(UPPER(B15442),"X",""))))))),".")&gt;=5,"Wall",""),""),"")</f>
        <v/>
      </c>
      <c r="M15442" s="205" t="str" cm="1">
        <f t="array" ref="M15442">_xlfn.IFS(NOT(ISERROR(VLOOKUP(Table5[[#This Row],[Section]],TB_notTB,1,FALSE))),"No",LEFT(Table5[[#This Row],[Section]],3)="ETB","PLS",LEFT(Table5[[#This Row],[Section]],1)="7","PDB",NOT(ISBLANK(Table5[[#This Row],[Section]])),"No")</f>
        <v>No</v>
      </c>
    </row>
    <row r="15443" spans="1:13" x14ac:dyDescent="0.25">
      <c r="A15443" s="130" t="s">
        <v>12345</v>
      </c>
      <c r="B15443" s="130" t="s">
        <v>29000</v>
      </c>
      <c r="C15443" s="130" t="s">
        <v>75</v>
      </c>
      <c r="D15443" s="131">
        <v>80.06</v>
      </c>
      <c r="E15443" s="132">
        <v>534</v>
      </c>
      <c r="F15443" s="132">
        <v>534</v>
      </c>
      <c r="G15443" s="126" t="s">
        <v>13734</v>
      </c>
      <c r="H15443" s="126" t="s">
        <v>20145</v>
      </c>
      <c r="I15443" s="126" t="s">
        <v>21070</v>
      </c>
      <c r="J15443" s="126" t="s">
        <v>26268</v>
      </c>
      <c r="K15443" s="9">
        <f>_xlfn.IFNA(VLOOKUP(Table5[[#This Row],[Section]],SubSill_Tier,2,FALSE),0)</f>
        <v>0</v>
      </c>
      <c r="L15443" s="9" t="str">
        <f t="shared" si="275"/>
        <v/>
      </c>
      <c r="M15443" s="205" t="str" cm="1">
        <f t="array" ref="M15443">_xlfn.IFS(NOT(ISERROR(VLOOKUP(Table5[[#This Row],[Section]],TB_notTB,1,FALSE))),"No",LEFT(Table5[[#This Row],[Section]],3)="ETB","PLS",LEFT(Table5[[#This Row],[Section]],1)="7","PDB",NOT(ISBLANK(Table5[[#This Row],[Section]])),"No")</f>
        <v>No</v>
      </c>
    </row>
    <row r="15444" spans="1:13" x14ac:dyDescent="0.25">
      <c r="A15444" s="130" t="s">
        <v>13933</v>
      </c>
      <c r="B15444" s="130" t="s">
        <v>13934</v>
      </c>
      <c r="C15444" s="130" t="s">
        <v>75</v>
      </c>
      <c r="D15444" s="131">
        <v>1.4810000000000001</v>
      </c>
      <c r="E15444" s="132">
        <v>251</v>
      </c>
      <c r="F15444" s="132">
        <v>251</v>
      </c>
      <c r="G15444" s="126" t="s">
        <v>13719</v>
      </c>
      <c r="H15444" s="126" t="s">
        <v>20128</v>
      </c>
      <c r="I15444" s="126" t="s">
        <v>20129</v>
      </c>
      <c r="J15444" s="126" t="s">
        <v>26235</v>
      </c>
      <c r="K15444" s="9">
        <f>_xlfn.IFNA(VLOOKUP(Table5[[#This Row],[Section]],SubSill_Tier,2,FALSE),0)</f>
        <v>0</v>
      </c>
      <c r="L15444" s="9" t="str">
        <f t="shared" si="275"/>
        <v/>
      </c>
      <c r="M15444" s="205" t="str" cm="1">
        <f t="array" ref="M15444">_xlfn.IFS(NOT(ISERROR(VLOOKUP(Table5[[#This Row],[Section]],TB_notTB,1,FALSE))),"No",LEFT(Table5[[#This Row],[Section]],3)="ETB","PLS",LEFT(Table5[[#This Row],[Section]],1)="7","PDB",NOT(ISBLANK(Table5[[#This Row],[Section]])),"No")</f>
        <v>No</v>
      </c>
    </row>
    <row r="15445" spans="1:13" x14ac:dyDescent="0.25">
      <c r="A15445" s="130" t="s">
        <v>13935</v>
      </c>
      <c r="B15445" s="130" t="s">
        <v>13936</v>
      </c>
      <c r="C15445" s="130" t="s">
        <v>75</v>
      </c>
      <c r="D15445" s="131">
        <v>0.82899999999999996</v>
      </c>
      <c r="E15445" s="132">
        <v>209</v>
      </c>
      <c r="F15445" s="132">
        <v>209</v>
      </c>
      <c r="G15445" s="126" t="s">
        <v>13719</v>
      </c>
      <c r="H15445" s="126" t="s">
        <v>20128</v>
      </c>
      <c r="I15445" s="126" t="s">
        <v>20129</v>
      </c>
      <c r="J15445" s="126" t="s">
        <v>26235</v>
      </c>
      <c r="K15445" s="9">
        <f>_xlfn.IFNA(VLOOKUP(Table5[[#This Row],[Section]],SubSill_Tier,2,FALSE),0)</f>
        <v>0</v>
      </c>
      <c r="L15445" s="9" t="str">
        <f t="shared" si="275"/>
        <v/>
      </c>
      <c r="M15445" s="205" t="str" cm="1">
        <f t="array" ref="M15445">_xlfn.IFS(NOT(ISERROR(VLOOKUP(Table5[[#This Row],[Section]],TB_notTB,1,FALSE))),"No",LEFT(Table5[[#This Row],[Section]],3)="ETB","PLS",LEFT(Table5[[#This Row],[Section]],1)="7","PDB",NOT(ISBLANK(Table5[[#This Row],[Section]])),"No")</f>
        <v>No</v>
      </c>
    </row>
    <row r="15446" spans="1:13" x14ac:dyDescent="0.25">
      <c r="A15446" s="130" t="s">
        <v>13937</v>
      </c>
      <c r="B15446" s="130" t="s">
        <v>13938</v>
      </c>
      <c r="C15446" s="130" t="s">
        <v>75</v>
      </c>
      <c r="D15446" s="131">
        <v>0.19500000000000001</v>
      </c>
      <c r="E15446" s="132">
        <v>100</v>
      </c>
      <c r="F15446" s="132">
        <v>100</v>
      </c>
      <c r="G15446" s="126" t="s">
        <v>13740</v>
      </c>
      <c r="H15446" s="126" t="s">
        <v>20124</v>
      </c>
      <c r="I15446" s="126" t="s">
        <v>21059</v>
      </c>
      <c r="J15446" s="126" t="s">
        <v>26235</v>
      </c>
      <c r="K15446" s="9">
        <f>_xlfn.IFNA(VLOOKUP(Table5[[#This Row],[Section]],SubSill_Tier,2,FALSE),0)</f>
        <v>0</v>
      </c>
      <c r="L15446" s="9" t="str">
        <f t="shared" si="275"/>
        <v/>
      </c>
      <c r="M15446" s="205" t="str" cm="1">
        <f t="array" ref="M15446">_xlfn.IFS(NOT(ISERROR(VLOOKUP(Table5[[#This Row],[Section]],TB_notTB,1,FALSE))),"No",LEFT(Table5[[#This Row],[Section]],3)="ETB","PLS",LEFT(Table5[[#This Row],[Section]],1)="7","PDB",NOT(ISBLANK(Table5[[#This Row],[Section]])),"No")</f>
        <v>No</v>
      </c>
    </row>
    <row r="15447" spans="1:13" x14ac:dyDescent="0.25">
      <c r="A15447" s="130" t="s">
        <v>13939</v>
      </c>
      <c r="B15447" s="130" t="s">
        <v>19256</v>
      </c>
      <c r="C15447" s="130" t="s">
        <v>75</v>
      </c>
      <c r="D15447" s="131">
        <v>0.53500000000000003</v>
      </c>
      <c r="E15447" s="132">
        <v>142</v>
      </c>
      <c r="F15447" s="132">
        <v>142</v>
      </c>
      <c r="G15447" s="126" t="s">
        <v>13750</v>
      </c>
      <c r="H15447" s="126" t="s">
        <v>21081</v>
      </c>
      <c r="I15447" s="126" t="s">
        <v>21082</v>
      </c>
      <c r="J15447" s="126" t="s">
        <v>26233</v>
      </c>
      <c r="K15447" s="9">
        <f>_xlfn.IFNA(VLOOKUP(Table5[[#This Row],[Section]],SubSill_Tier,2,FALSE),0)</f>
        <v>0</v>
      </c>
      <c r="L15447" s="9" t="str">
        <f t="shared" si="275"/>
        <v>Wall</v>
      </c>
      <c r="M15447" s="205" t="str" cm="1">
        <f t="array" ref="M15447">_xlfn.IFS(NOT(ISERROR(VLOOKUP(Table5[[#This Row],[Section]],TB_notTB,1,FALSE))),"No",LEFT(Table5[[#This Row],[Section]],3)="ETB","PLS",LEFT(Table5[[#This Row],[Section]],1)="7","PDB",NOT(ISBLANK(Table5[[#This Row],[Section]])),"No")</f>
        <v>No</v>
      </c>
    </row>
    <row r="15448" spans="1:13" x14ac:dyDescent="0.25">
      <c r="A15448" s="130" t="s">
        <v>13940</v>
      </c>
      <c r="B15448" s="130" t="s">
        <v>13941</v>
      </c>
      <c r="C15448" s="130" t="s">
        <v>75</v>
      </c>
      <c r="D15448" s="131">
        <v>1.1970000000000001</v>
      </c>
      <c r="E15448" s="132">
        <v>492</v>
      </c>
      <c r="F15448" s="132">
        <v>492</v>
      </c>
      <c r="G15448" s="126" t="s">
        <v>13757</v>
      </c>
      <c r="H15448" s="126" t="s">
        <v>21122</v>
      </c>
      <c r="I15448" s="126" t="s">
        <v>21123</v>
      </c>
      <c r="J15448" s="126" t="s">
        <v>26233</v>
      </c>
      <c r="K15448" s="9">
        <f>_xlfn.IFNA(VLOOKUP(Table5[[#This Row],[Section]],SubSill_Tier,2,FALSE),0)</f>
        <v>0</v>
      </c>
      <c r="L15448" s="9" t="str">
        <f t="shared" si="275"/>
        <v/>
      </c>
      <c r="M15448" s="205" t="str" cm="1">
        <f t="array" ref="M15448">_xlfn.IFS(NOT(ISERROR(VLOOKUP(Table5[[#This Row],[Section]],TB_notTB,1,FALSE))),"No",LEFT(Table5[[#This Row],[Section]],3)="ETB","PLS",LEFT(Table5[[#This Row],[Section]],1)="7","PDB",NOT(ISBLANK(Table5[[#This Row],[Section]])),"No")</f>
        <v>No</v>
      </c>
    </row>
    <row r="15449" spans="1:13" x14ac:dyDescent="0.25">
      <c r="A15449" s="130" t="s">
        <v>13942</v>
      </c>
      <c r="B15449" s="130" t="s">
        <v>13943</v>
      </c>
      <c r="C15449" s="130" t="s">
        <v>75</v>
      </c>
      <c r="D15449" s="131">
        <v>11.714</v>
      </c>
      <c r="E15449" s="132">
        <v>656</v>
      </c>
      <c r="F15449" s="132">
        <v>656</v>
      </c>
      <c r="G15449" s="126" t="s">
        <v>13724</v>
      </c>
      <c r="H15449" s="126" t="s">
        <v>21063</v>
      </c>
      <c r="I15449" s="126" t="s">
        <v>21064</v>
      </c>
      <c r="J15449" s="126" t="s">
        <v>26248</v>
      </c>
      <c r="K15449" s="9">
        <f>_xlfn.IFNA(VLOOKUP(Table5[[#This Row],[Section]],SubSill_Tier,2,FALSE),0)</f>
        <v>0</v>
      </c>
      <c r="L15449" s="9" t="str">
        <f t="shared" si="275"/>
        <v/>
      </c>
      <c r="M15449" s="205" t="str" cm="1">
        <f t="array" ref="M15449">_xlfn.IFS(NOT(ISERROR(VLOOKUP(Table5[[#This Row],[Section]],TB_notTB,1,FALSE))),"No",LEFT(Table5[[#This Row],[Section]],3)="ETB","PLS",LEFT(Table5[[#This Row],[Section]],1)="7","PDB",NOT(ISBLANK(Table5[[#This Row],[Section]])),"No")</f>
        <v>No</v>
      </c>
    </row>
    <row r="15450" spans="1:13" x14ac:dyDescent="0.25">
      <c r="A15450" s="130" t="s">
        <v>13944</v>
      </c>
      <c r="B15450" s="130" t="s">
        <v>20042</v>
      </c>
      <c r="C15450" s="130" t="s">
        <v>75</v>
      </c>
      <c r="D15450" s="131">
        <v>0.876</v>
      </c>
      <c r="E15450" s="132">
        <v>327</v>
      </c>
      <c r="F15450" s="132">
        <v>327</v>
      </c>
      <c r="G15450" s="126" t="s">
        <v>21170</v>
      </c>
      <c r="H15450" s="126" t="s">
        <v>21171</v>
      </c>
      <c r="I15450" s="126" t="s">
        <v>21172</v>
      </c>
      <c r="J15450" s="126" t="s">
        <v>26233</v>
      </c>
      <c r="K15450" s="9">
        <f>_xlfn.IFNA(VLOOKUP(Table5[[#This Row],[Section]],SubSill_Tier,2,FALSE),0)</f>
        <v>0</v>
      </c>
      <c r="L15450" s="9" t="str">
        <f t="shared" si="275"/>
        <v/>
      </c>
      <c r="M15450" s="205" t="str" cm="1">
        <f t="array" ref="M15450">_xlfn.IFS(NOT(ISERROR(VLOOKUP(Table5[[#This Row],[Section]],TB_notTB,1,FALSE))),"No",LEFT(Table5[[#This Row],[Section]],3)="ETB","PLS",LEFT(Table5[[#This Row],[Section]],1)="7","PDB",NOT(ISBLANK(Table5[[#This Row],[Section]])),"No")</f>
        <v>No</v>
      </c>
    </row>
    <row r="15451" spans="1:13" x14ac:dyDescent="0.25">
      <c r="A15451" s="130" t="s">
        <v>13945</v>
      </c>
      <c r="B15451" s="130" t="s">
        <v>13946</v>
      </c>
      <c r="C15451" s="130" t="s">
        <v>75</v>
      </c>
      <c r="D15451" s="131">
        <v>1.641</v>
      </c>
      <c r="E15451" s="132">
        <v>340</v>
      </c>
      <c r="F15451" s="132">
        <v>340</v>
      </c>
      <c r="G15451" s="126" t="s">
        <v>13757</v>
      </c>
      <c r="H15451" s="126" t="s">
        <v>21122</v>
      </c>
      <c r="I15451" s="126" t="s">
        <v>21123</v>
      </c>
      <c r="J15451" s="126" t="s">
        <v>26233</v>
      </c>
      <c r="K15451" s="9">
        <f>_xlfn.IFNA(VLOOKUP(Table5[[#This Row],[Section]],SubSill_Tier,2,FALSE),0)</f>
        <v>0</v>
      </c>
      <c r="L15451" s="9" t="str">
        <f t="shared" si="275"/>
        <v/>
      </c>
      <c r="M15451" s="205" t="str" cm="1">
        <f t="array" ref="M15451">_xlfn.IFS(NOT(ISERROR(VLOOKUP(Table5[[#This Row],[Section]],TB_notTB,1,FALSE))),"No",LEFT(Table5[[#This Row],[Section]],3)="ETB","PLS",LEFT(Table5[[#This Row],[Section]],1)="7","PDB",NOT(ISBLANK(Table5[[#This Row],[Section]])),"No")</f>
        <v>No</v>
      </c>
    </row>
    <row r="15452" spans="1:13" x14ac:dyDescent="0.25">
      <c r="A15452" s="130" t="s">
        <v>13947</v>
      </c>
      <c r="B15452" s="130" t="s">
        <v>13948</v>
      </c>
      <c r="C15452" s="130" t="s">
        <v>75</v>
      </c>
      <c r="D15452" s="131">
        <v>4.7619999999999996</v>
      </c>
      <c r="E15452" s="132">
        <v>685</v>
      </c>
      <c r="F15452" s="132">
        <v>685</v>
      </c>
      <c r="G15452" s="126" t="s">
        <v>21170</v>
      </c>
      <c r="H15452" s="126" t="s">
        <v>21171</v>
      </c>
      <c r="I15452" s="126" t="s">
        <v>21172</v>
      </c>
      <c r="J15452" s="126" t="s">
        <v>26237</v>
      </c>
      <c r="K15452" s="9">
        <f>_xlfn.IFNA(VLOOKUP(Table5[[#This Row],[Section]],SubSill_Tier,2,FALSE),0)</f>
        <v>0</v>
      </c>
      <c r="L15452" s="9" t="str">
        <f t="shared" si="275"/>
        <v>Wall</v>
      </c>
      <c r="M15452" s="205" t="str" cm="1">
        <f t="array" ref="M15452">_xlfn.IFS(NOT(ISERROR(VLOOKUP(Table5[[#This Row],[Section]],TB_notTB,1,FALSE))),"No",LEFT(Table5[[#This Row],[Section]],3)="ETB","PLS",LEFT(Table5[[#This Row],[Section]],1)="7","PDB",NOT(ISBLANK(Table5[[#This Row],[Section]])),"No")</f>
        <v>No</v>
      </c>
    </row>
    <row r="15453" spans="1:13" x14ac:dyDescent="0.25">
      <c r="A15453" s="130" t="s">
        <v>13949</v>
      </c>
      <c r="B15453" s="130" t="s">
        <v>13950</v>
      </c>
      <c r="C15453" s="130" t="s">
        <v>75</v>
      </c>
      <c r="D15453" s="131">
        <v>6.6829999999999998</v>
      </c>
      <c r="E15453" s="132">
        <v>825</v>
      </c>
      <c r="F15453" s="132">
        <v>825</v>
      </c>
      <c r="G15453" s="126" t="s">
        <v>21170</v>
      </c>
      <c r="H15453" s="126" t="s">
        <v>21171</v>
      </c>
      <c r="I15453" s="126" t="s">
        <v>21172</v>
      </c>
      <c r="J15453" s="126" t="s">
        <v>26245</v>
      </c>
      <c r="K15453" s="9">
        <f>_xlfn.IFNA(VLOOKUP(Table5[[#This Row],[Section]],SubSill_Tier,2,FALSE),0)</f>
        <v>0</v>
      </c>
      <c r="L15453" s="9" t="str">
        <f t="shared" si="275"/>
        <v>Wall</v>
      </c>
      <c r="M15453" s="205" t="str" cm="1">
        <f t="array" ref="M15453">_xlfn.IFS(NOT(ISERROR(VLOOKUP(Table5[[#This Row],[Section]],TB_notTB,1,FALSE))),"No",LEFT(Table5[[#This Row],[Section]],3)="ETB","PLS",LEFT(Table5[[#This Row],[Section]],1)="7","PDB",NOT(ISBLANK(Table5[[#This Row],[Section]])),"No")</f>
        <v>No</v>
      </c>
    </row>
    <row r="15454" spans="1:13" x14ac:dyDescent="0.25">
      <c r="A15454" s="130" t="s">
        <v>13951</v>
      </c>
      <c r="B15454" s="130" t="s">
        <v>13952</v>
      </c>
      <c r="C15454" s="130" t="s">
        <v>75</v>
      </c>
      <c r="D15454" s="131">
        <v>2.3730000000000002</v>
      </c>
      <c r="E15454" s="132">
        <v>655</v>
      </c>
      <c r="F15454" s="132">
        <v>655</v>
      </c>
      <c r="G15454" s="126" t="s">
        <v>21170</v>
      </c>
      <c r="H15454" s="126" t="s">
        <v>21171</v>
      </c>
      <c r="I15454" s="126" t="s">
        <v>21172</v>
      </c>
      <c r="J15454" s="126" t="s">
        <v>26233</v>
      </c>
      <c r="K15454" s="9">
        <f>_xlfn.IFNA(VLOOKUP(Table5[[#This Row],[Section]],SubSill_Tier,2,FALSE),0)</f>
        <v>0</v>
      </c>
      <c r="L15454" s="9" t="str">
        <f t="shared" si="275"/>
        <v>Wall</v>
      </c>
      <c r="M15454" s="205" t="str" cm="1">
        <f t="array" ref="M15454">_xlfn.IFS(NOT(ISERROR(VLOOKUP(Table5[[#This Row],[Section]],TB_notTB,1,FALSE))),"No",LEFT(Table5[[#This Row],[Section]],3)="ETB","PLS",LEFT(Table5[[#This Row],[Section]],1)="7","PDB",NOT(ISBLANK(Table5[[#This Row],[Section]])),"No")</f>
        <v>No</v>
      </c>
    </row>
    <row r="15455" spans="1:13" x14ac:dyDescent="0.25">
      <c r="A15455" s="130" t="s">
        <v>13953</v>
      </c>
      <c r="B15455" s="130" t="s">
        <v>13954</v>
      </c>
      <c r="C15455" s="130" t="s">
        <v>75</v>
      </c>
      <c r="D15455" s="131">
        <v>2.1680000000000001</v>
      </c>
      <c r="E15455" s="132">
        <v>483</v>
      </c>
      <c r="F15455" s="132">
        <v>483</v>
      </c>
      <c r="G15455" s="126" t="s">
        <v>21170</v>
      </c>
      <c r="H15455" s="126" t="s">
        <v>21171</v>
      </c>
      <c r="I15455" s="126" t="s">
        <v>21172</v>
      </c>
      <c r="J15455" s="126" t="s">
        <v>26233</v>
      </c>
      <c r="K15455" s="9">
        <f>_xlfn.IFNA(VLOOKUP(Table5[[#This Row],[Section]],SubSill_Tier,2,FALSE),0)</f>
        <v>0</v>
      </c>
      <c r="L15455" s="9" t="str">
        <f t="shared" si="275"/>
        <v>Wall</v>
      </c>
      <c r="M15455" s="205" t="str" cm="1">
        <f t="array" ref="M15455">_xlfn.IFS(NOT(ISERROR(VLOOKUP(Table5[[#This Row],[Section]],TB_notTB,1,FALSE))),"No",LEFT(Table5[[#This Row],[Section]],3)="ETB","PLS",LEFT(Table5[[#This Row],[Section]],1)="7","PDB",NOT(ISBLANK(Table5[[#This Row],[Section]])),"No")</f>
        <v>No</v>
      </c>
    </row>
    <row r="15456" spans="1:13" x14ac:dyDescent="0.25">
      <c r="A15456" s="130" t="s">
        <v>13955</v>
      </c>
      <c r="B15456" s="130" t="s">
        <v>13956</v>
      </c>
      <c r="C15456" s="130" t="s">
        <v>75</v>
      </c>
      <c r="D15456" s="131">
        <v>1.135</v>
      </c>
      <c r="E15456" s="132">
        <v>213</v>
      </c>
      <c r="F15456" s="132">
        <v>213</v>
      </c>
      <c r="G15456" s="126" t="s">
        <v>21170</v>
      </c>
      <c r="H15456" s="126" t="s">
        <v>21171</v>
      </c>
      <c r="I15456" s="126" t="s">
        <v>21172</v>
      </c>
      <c r="J15456" s="126" t="s">
        <v>26233</v>
      </c>
      <c r="K15456" s="9">
        <f>_xlfn.IFNA(VLOOKUP(Table5[[#This Row],[Section]],SubSill_Tier,2,FALSE),0)</f>
        <v>0</v>
      </c>
      <c r="L15456" s="9" t="str">
        <f t="shared" si="275"/>
        <v>Wall</v>
      </c>
      <c r="M15456" s="205" t="str" cm="1">
        <f t="array" ref="M15456">_xlfn.IFS(NOT(ISERROR(VLOOKUP(Table5[[#This Row],[Section]],TB_notTB,1,FALSE))),"No",LEFT(Table5[[#This Row],[Section]],3)="ETB","PLS",LEFT(Table5[[#This Row],[Section]],1)="7","PDB",NOT(ISBLANK(Table5[[#This Row],[Section]])),"No")</f>
        <v>No</v>
      </c>
    </row>
    <row r="15457" spans="1:13" x14ac:dyDescent="0.25">
      <c r="A15457" s="130" t="s">
        <v>13957</v>
      </c>
      <c r="B15457" s="130" t="s">
        <v>13958</v>
      </c>
      <c r="C15457" s="130" t="s">
        <v>75</v>
      </c>
      <c r="D15457" s="131">
        <v>0.97199999999999998</v>
      </c>
      <c r="E15457" s="132">
        <v>352</v>
      </c>
      <c r="F15457" s="132">
        <v>352</v>
      </c>
      <c r="G15457" s="126" t="s">
        <v>21170</v>
      </c>
      <c r="H15457" s="126" t="s">
        <v>21171</v>
      </c>
      <c r="I15457" s="126" t="s">
        <v>21172</v>
      </c>
      <c r="J15457" s="126" t="s">
        <v>26233</v>
      </c>
      <c r="K15457" s="9">
        <f>_xlfn.IFNA(VLOOKUP(Table5[[#This Row],[Section]],SubSill_Tier,2,FALSE),0)</f>
        <v>0</v>
      </c>
      <c r="L15457" s="9" t="str">
        <f t="shared" si="275"/>
        <v/>
      </c>
      <c r="M15457" s="205" t="str" cm="1">
        <f t="array" ref="M15457">_xlfn.IFS(NOT(ISERROR(VLOOKUP(Table5[[#This Row],[Section]],TB_notTB,1,FALSE))),"No",LEFT(Table5[[#This Row],[Section]],3)="ETB","PLS",LEFT(Table5[[#This Row],[Section]],1)="7","PDB",NOT(ISBLANK(Table5[[#This Row],[Section]])),"No")</f>
        <v>No</v>
      </c>
    </row>
    <row r="15458" spans="1:13" x14ac:dyDescent="0.25">
      <c r="A15458" s="130" t="s">
        <v>13959</v>
      </c>
      <c r="B15458" s="130" t="s">
        <v>13960</v>
      </c>
      <c r="C15458" s="130" t="s">
        <v>75</v>
      </c>
      <c r="D15458" s="131">
        <v>6.133</v>
      </c>
      <c r="E15458" s="132">
        <v>794</v>
      </c>
      <c r="F15458" s="132">
        <v>794</v>
      </c>
      <c r="G15458" s="126" t="s">
        <v>21170</v>
      </c>
      <c r="H15458" s="126" t="s">
        <v>21171</v>
      </c>
      <c r="I15458" s="126" t="s">
        <v>21172</v>
      </c>
      <c r="J15458" s="126" t="s">
        <v>26245</v>
      </c>
      <c r="K15458" s="9">
        <f>_xlfn.IFNA(VLOOKUP(Table5[[#This Row],[Section]],SubSill_Tier,2,FALSE),0)</f>
        <v>0</v>
      </c>
      <c r="L15458" s="9" t="str">
        <f t="shared" si="275"/>
        <v>Wall</v>
      </c>
      <c r="M15458" s="205" t="str" cm="1">
        <f t="array" ref="M15458">_xlfn.IFS(NOT(ISERROR(VLOOKUP(Table5[[#This Row],[Section]],TB_notTB,1,FALSE))),"No",LEFT(Table5[[#This Row],[Section]],3)="ETB","PLS",LEFT(Table5[[#This Row],[Section]],1)="7","PDB",NOT(ISBLANK(Table5[[#This Row],[Section]])),"No")</f>
        <v>No</v>
      </c>
    </row>
    <row r="15459" spans="1:13" x14ac:dyDescent="0.25">
      <c r="A15459" s="130" t="s">
        <v>13961</v>
      </c>
      <c r="B15459" s="130" t="s">
        <v>13962</v>
      </c>
      <c r="C15459" s="130" t="s">
        <v>75</v>
      </c>
      <c r="D15459" s="131">
        <v>0.92800000000000005</v>
      </c>
      <c r="E15459" s="132">
        <v>297</v>
      </c>
      <c r="F15459" s="132">
        <v>297</v>
      </c>
      <c r="G15459" s="126" t="s">
        <v>21170</v>
      </c>
      <c r="H15459" s="126" t="s">
        <v>21171</v>
      </c>
      <c r="I15459" s="126" t="s">
        <v>21172</v>
      </c>
      <c r="J15459" s="126" t="s">
        <v>26233</v>
      </c>
      <c r="K15459" s="9">
        <f>_xlfn.IFNA(VLOOKUP(Table5[[#This Row],[Section]],SubSill_Tier,2,FALSE),0)</f>
        <v>0</v>
      </c>
      <c r="L15459" s="9" t="str">
        <f t="shared" si="275"/>
        <v/>
      </c>
      <c r="M15459" s="205" t="str" cm="1">
        <f t="array" ref="M15459">_xlfn.IFS(NOT(ISERROR(VLOOKUP(Table5[[#This Row],[Section]],TB_notTB,1,FALSE))),"No",LEFT(Table5[[#This Row],[Section]],3)="ETB","PLS",LEFT(Table5[[#This Row],[Section]],1)="7","PDB",NOT(ISBLANK(Table5[[#This Row],[Section]])),"No")</f>
        <v>No</v>
      </c>
    </row>
    <row r="15460" spans="1:13" x14ac:dyDescent="0.25">
      <c r="A15460" s="130" t="s">
        <v>13963</v>
      </c>
      <c r="B15460" s="130" t="s">
        <v>13964</v>
      </c>
      <c r="C15460" s="130" t="s">
        <v>75</v>
      </c>
      <c r="D15460" s="131">
        <v>0.80500000000000005</v>
      </c>
      <c r="E15460" s="132">
        <v>189</v>
      </c>
      <c r="F15460" s="132">
        <v>189</v>
      </c>
      <c r="G15460" s="126" t="s">
        <v>21170</v>
      </c>
      <c r="H15460" s="126" t="s">
        <v>21171</v>
      </c>
      <c r="I15460" s="126" t="s">
        <v>21172</v>
      </c>
      <c r="J15460" s="126" t="s">
        <v>26233</v>
      </c>
      <c r="K15460" s="9">
        <f>_xlfn.IFNA(VLOOKUP(Table5[[#This Row],[Section]],SubSill_Tier,2,FALSE),0)</f>
        <v>0</v>
      </c>
      <c r="L15460" s="9" t="str">
        <f t="shared" si="275"/>
        <v>Wall</v>
      </c>
      <c r="M15460" s="205" t="str" cm="1">
        <f t="array" ref="M15460">_xlfn.IFS(NOT(ISERROR(VLOOKUP(Table5[[#This Row],[Section]],TB_notTB,1,FALSE))),"No",LEFT(Table5[[#This Row],[Section]],3)="ETB","PLS",LEFT(Table5[[#This Row],[Section]],1)="7","PDB",NOT(ISBLANK(Table5[[#This Row],[Section]])),"No")</f>
        <v>No</v>
      </c>
    </row>
    <row r="15461" spans="1:13" x14ac:dyDescent="0.25">
      <c r="A15461" s="130" t="s">
        <v>13965</v>
      </c>
      <c r="B15461" s="130" t="s">
        <v>13966</v>
      </c>
      <c r="C15461" s="130" t="s">
        <v>75</v>
      </c>
      <c r="D15461" s="131">
        <v>2.6829999999999998</v>
      </c>
      <c r="E15461" s="132">
        <v>440</v>
      </c>
      <c r="F15461" s="132">
        <v>440</v>
      </c>
      <c r="G15461" s="126" t="s">
        <v>21170</v>
      </c>
      <c r="H15461" s="126" t="s">
        <v>21171</v>
      </c>
      <c r="I15461" s="126" t="s">
        <v>21172</v>
      </c>
      <c r="J15461" s="126" t="s">
        <v>26233</v>
      </c>
      <c r="K15461" s="9">
        <f>_xlfn.IFNA(VLOOKUP(Table5[[#This Row],[Section]],SubSill_Tier,2,FALSE),0)</f>
        <v>0</v>
      </c>
      <c r="L15461" s="9" t="str">
        <f t="shared" si="275"/>
        <v>Wall</v>
      </c>
      <c r="M15461" s="205" t="str" cm="1">
        <f t="array" ref="M15461">_xlfn.IFS(NOT(ISERROR(VLOOKUP(Table5[[#This Row],[Section]],TB_notTB,1,FALSE))),"No",LEFT(Table5[[#This Row],[Section]],3)="ETB","PLS",LEFT(Table5[[#This Row],[Section]],1)="7","PDB",NOT(ISBLANK(Table5[[#This Row],[Section]])),"No")</f>
        <v>No</v>
      </c>
    </row>
    <row r="15462" spans="1:13" x14ac:dyDescent="0.25">
      <c r="A15462" s="130" t="s">
        <v>13967</v>
      </c>
      <c r="B15462" s="130" t="s">
        <v>13968</v>
      </c>
      <c r="C15462" s="130" t="s">
        <v>75</v>
      </c>
      <c r="D15462" s="131">
        <v>0.252</v>
      </c>
      <c r="E15462" s="132">
        <v>100</v>
      </c>
      <c r="F15462" s="132">
        <v>100</v>
      </c>
      <c r="G15462" s="126" t="s">
        <v>13725</v>
      </c>
      <c r="H15462" s="126" t="s">
        <v>20134</v>
      </c>
      <c r="I15462" s="126" t="s">
        <v>20135</v>
      </c>
      <c r="J15462" s="126" t="s">
        <v>26235</v>
      </c>
      <c r="K15462" s="9">
        <f>_xlfn.IFNA(VLOOKUP(Table5[[#This Row],[Section]],SubSill_Tier,2,FALSE),0)</f>
        <v>0</v>
      </c>
      <c r="L15462" s="9" t="str">
        <f t="shared" si="275"/>
        <v/>
      </c>
      <c r="M15462" s="205" t="str" cm="1">
        <f t="array" ref="M15462">_xlfn.IFS(NOT(ISERROR(VLOOKUP(Table5[[#This Row],[Section]],TB_notTB,1,FALSE))),"No",LEFT(Table5[[#This Row],[Section]],3)="ETB","PLS",LEFT(Table5[[#This Row],[Section]],1)="7","PDB",NOT(ISBLANK(Table5[[#This Row],[Section]])),"No")</f>
        <v>No</v>
      </c>
    </row>
    <row r="15463" spans="1:13" x14ac:dyDescent="0.25">
      <c r="A15463" s="130" t="s">
        <v>13969</v>
      </c>
      <c r="B15463" s="130" t="s">
        <v>13970</v>
      </c>
      <c r="C15463" s="130" t="s">
        <v>75</v>
      </c>
      <c r="D15463" s="131">
        <v>17.738</v>
      </c>
      <c r="E15463" s="132">
        <v>786</v>
      </c>
      <c r="F15463" s="132">
        <v>786</v>
      </c>
      <c r="G15463" s="126" t="s">
        <v>13724</v>
      </c>
      <c r="H15463" s="126" t="s">
        <v>21063</v>
      </c>
      <c r="I15463" s="126" t="s">
        <v>21064</v>
      </c>
      <c r="J15463" s="126" t="s">
        <v>26249</v>
      </c>
      <c r="K15463" s="9">
        <f>_xlfn.IFNA(VLOOKUP(Table5[[#This Row],[Section]],SubSill_Tier,2,FALSE),0)</f>
        <v>0</v>
      </c>
      <c r="L15463" s="9" t="str">
        <f t="shared" si="275"/>
        <v>Wall</v>
      </c>
      <c r="M15463" s="205" t="str" cm="1">
        <f t="array" ref="M15463">_xlfn.IFS(NOT(ISERROR(VLOOKUP(Table5[[#This Row],[Section]],TB_notTB,1,FALSE))),"No",LEFT(Table5[[#This Row],[Section]],3)="ETB","PLS",LEFT(Table5[[#This Row],[Section]],1)="7","PDB",NOT(ISBLANK(Table5[[#This Row],[Section]])),"No")</f>
        <v>No</v>
      </c>
    </row>
    <row r="15464" spans="1:13" x14ac:dyDescent="0.25">
      <c r="A15464" s="130" t="s">
        <v>13971</v>
      </c>
      <c r="B15464" s="130" t="s">
        <v>12731</v>
      </c>
      <c r="C15464" s="130" t="s">
        <v>75</v>
      </c>
      <c r="D15464" s="131">
        <v>1.722</v>
      </c>
      <c r="E15464" s="132">
        <v>462</v>
      </c>
      <c r="F15464" s="132">
        <v>462</v>
      </c>
      <c r="G15464" s="126" t="s">
        <v>13757</v>
      </c>
      <c r="H15464" s="126" t="s">
        <v>21122</v>
      </c>
      <c r="I15464" s="126" t="s">
        <v>21123</v>
      </c>
      <c r="J15464" s="126" t="s">
        <v>26233</v>
      </c>
      <c r="K15464" s="9">
        <f>_xlfn.IFNA(VLOOKUP(Table5[[#This Row],[Section]],SubSill_Tier,2,FALSE),0)</f>
        <v>0</v>
      </c>
      <c r="L15464" s="9" t="str">
        <f t="shared" si="275"/>
        <v>Wall</v>
      </c>
      <c r="M15464" s="205" t="str" cm="1">
        <f t="array" ref="M15464">_xlfn.IFS(NOT(ISERROR(VLOOKUP(Table5[[#This Row],[Section]],TB_notTB,1,FALSE))),"No",LEFT(Table5[[#This Row],[Section]],3)="ETB","PLS",LEFT(Table5[[#This Row],[Section]],1)="7","PDB",NOT(ISBLANK(Table5[[#This Row],[Section]])),"No")</f>
        <v>No</v>
      </c>
    </row>
    <row r="15465" spans="1:13" x14ac:dyDescent="0.25">
      <c r="A15465" s="130" t="s">
        <v>13972</v>
      </c>
      <c r="B15465" s="130" t="s">
        <v>13973</v>
      </c>
      <c r="C15465" s="130" t="s">
        <v>75</v>
      </c>
      <c r="D15465" s="131">
        <v>1.3009999999999999</v>
      </c>
      <c r="E15465" s="132">
        <v>116</v>
      </c>
      <c r="F15465" s="132">
        <v>116</v>
      </c>
      <c r="G15465" s="126" t="s">
        <v>13715</v>
      </c>
      <c r="H15465" s="126" t="s">
        <v>20123</v>
      </c>
      <c r="I15465" s="126" t="s">
        <v>21058</v>
      </c>
      <c r="J15465" s="126" t="s">
        <v>26236</v>
      </c>
      <c r="K15465" s="9">
        <f>_xlfn.IFNA(VLOOKUP(Table5[[#This Row],[Section]],SubSill_Tier,2,FALSE),0)</f>
        <v>0</v>
      </c>
      <c r="L15465" s="9" t="str">
        <f t="shared" si="275"/>
        <v>Wall</v>
      </c>
      <c r="M15465" s="205" t="str" cm="1">
        <f t="array" ref="M15465">_xlfn.IFS(NOT(ISERROR(VLOOKUP(Table5[[#This Row],[Section]],TB_notTB,1,FALSE))),"No",LEFT(Table5[[#This Row],[Section]],3)="ETB","PLS",LEFT(Table5[[#This Row],[Section]],1)="7","PDB",NOT(ISBLANK(Table5[[#This Row],[Section]])),"No")</f>
        <v>No</v>
      </c>
    </row>
    <row r="15466" spans="1:13" x14ac:dyDescent="0.25">
      <c r="A15466" s="130" t="s">
        <v>13974</v>
      </c>
      <c r="B15466" s="130" t="s">
        <v>13975</v>
      </c>
      <c r="C15466" s="130" t="s">
        <v>98</v>
      </c>
      <c r="D15466" s="131">
        <v>0.48499999999999999</v>
      </c>
      <c r="E15466" s="132">
        <v>108</v>
      </c>
      <c r="F15466" s="132">
        <v>108</v>
      </c>
      <c r="G15466" s="126" t="s">
        <v>13716</v>
      </c>
      <c r="H15466" s="126" t="s">
        <v>20167</v>
      </c>
      <c r="I15466" s="126" t="s">
        <v>20168</v>
      </c>
      <c r="J15466" s="126" t="s">
        <v>26236</v>
      </c>
      <c r="K15466" s="9">
        <f>_xlfn.IFNA(VLOOKUP(Table5[[#This Row],[Section]],SubSill_Tier,2,FALSE),0)</f>
        <v>0</v>
      </c>
      <c r="L15466" s="9" t="str">
        <f t="shared" si="275"/>
        <v>Wall</v>
      </c>
      <c r="M15466" s="205" t="str" cm="1">
        <f t="array" ref="M15466">_xlfn.IFS(NOT(ISERROR(VLOOKUP(Table5[[#This Row],[Section]],TB_notTB,1,FALSE))),"No",LEFT(Table5[[#This Row],[Section]],3)="ETB","PLS",LEFT(Table5[[#This Row],[Section]],1)="7","PDB",NOT(ISBLANK(Table5[[#This Row],[Section]])),"No")</f>
        <v>No</v>
      </c>
    </row>
    <row r="15467" spans="1:13" x14ac:dyDescent="0.25">
      <c r="A15467" s="130" t="s">
        <v>13976</v>
      </c>
      <c r="B15467" s="130" t="s">
        <v>14391</v>
      </c>
      <c r="C15467" s="130" t="s">
        <v>98</v>
      </c>
      <c r="D15467" s="131">
        <v>0.57999999999999996</v>
      </c>
      <c r="E15467" s="132">
        <v>123</v>
      </c>
      <c r="F15467" s="132">
        <v>123</v>
      </c>
      <c r="G15467" s="126" t="s">
        <v>21147</v>
      </c>
      <c r="H15467" s="126" t="s">
        <v>21148</v>
      </c>
      <c r="I15467" s="126" t="s">
        <v>21149</v>
      </c>
      <c r="J15467" s="126" t="s">
        <v>26281</v>
      </c>
      <c r="K15467" s="9">
        <f>_xlfn.IFNA(VLOOKUP(Table5[[#This Row],[Section]],SubSill_Tier,2,FALSE),0)</f>
        <v>0</v>
      </c>
      <c r="L15467" s="9" t="str">
        <f t="shared" si="275"/>
        <v/>
      </c>
      <c r="M15467" s="205" t="str" cm="1">
        <f t="array" ref="M15467">_xlfn.IFS(NOT(ISERROR(VLOOKUP(Table5[[#This Row],[Section]],TB_notTB,1,FALSE))),"No",LEFT(Table5[[#This Row],[Section]],3)="ETB","PLS",LEFT(Table5[[#This Row],[Section]],1)="7","PDB",NOT(ISBLANK(Table5[[#This Row],[Section]])),"No")</f>
        <v>No</v>
      </c>
    </row>
    <row r="15468" spans="1:13" x14ac:dyDescent="0.25">
      <c r="A15468" s="130" t="s">
        <v>13977</v>
      </c>
      <c r="B15468" s="130" t="s">
        <v>13978</v>
      </c>
      <c r="C15468" s="130" t="s">
        <v>75</v>
      </c>
      <c r="D15468" s="131">
        <v>0.36899999999999999</v>
      </c>
      <c r="E15468" s="132">
        <v>154</v>
      </c>
      <c r="F15468" s="132">
        <v>154</v>
      </c>
      <c r="G15468" s="126" t="s">
        <v>21170</v>
      </c>
      <c r="H15468" s="126" t="s">
        <v>21171</v>
      </c>
      <c r="I15468" s="126" t="s">
        <v>21172</v>
      </c>
      <c r="J15468" s="126" t="s">
        <v>26233</v>
      </c>
      <c r="K15468" s="9">
        <f>_xlfn.IFNA(VLOOKUP(Table5[[#This Row],[Section]],SubSill_Tier,2,FALSE),0)</f>
        <v>0</v>
      </c>
      <c r="L15468" s="9" t="str">
        <f t="shared" si="275"/>
        <v/>
      </c>
      <c r="M15468" s="205" t="str" cm="1">
        <f t="array" ref="M15468">_xlfn.IFS(NOT(ISERROR(VLOOKUP(Table5[[#This Row],[Section]],TB_notTB,1,FALSE))),"No",LEFT(Table5[[#This Row],[Section]],3)="ETB","PLS",LEFT(Table5[[#This Row],[Section]],1)="7","PDB",NOT(ISBLANK(Table5[[#This Row],[Section]])),"No")</f>
        <v>No</v>
      </c>
    </row>
    <row r="15469" spans="1:13" x14ac:dyDescent="0.25">
      <c r="A15469" s="130" t="s">
        <v>13979</v>
      </c>
      <c r="B15469" s="130" t="s">
        <v>13980</v>
      </c>
      <c r="C15469" s="130" t="s">
        <v>75</v>
      </c>
      <c r="D15469" s="131">
        <v>0.49299999999999999</v>
      </c>
      <c r="E15469" s="132">
        <v>120</v>
      </c>
      <c r="F15469" s="132">
        <v>120</v>
      </c>
      <c r="G15469" s="126" t="s">
        <v>13725</v>
      </c>
      <c r="H15469" s="126" t="s">
        <v>20134</v>
      </c>
      <c r="I15469" s="126" t="s">
        <v>20135</v>
      </c>
      <c r="J15469" s="126" t="s">
        <v>26236</v>
      </c>
      <c r="K15469" s="9">
        <f>_xlfn.IFNA(VLOOKUP(Table5[[#This Row],[Section]],SubSill_Tier,2,FALSE),0)</f>
        <v>0</v>
      </c>
      <c r="L15469" s="9" t="str">
        <f t="shared" si="275"/>
        <v/>
      </c>
      <c r="M15469" s="205" t="str" cm="1">
        <f t="array" ref="M15469">_xlfn.IFS(NOT(ISERROR(VLOOKUP(Table5[[#This Row],[Section]],TB_notTB,1,FALSE))),"No",LEFT(Table5[[#This Row],[Section]],3)="ETB","PLS",LEFT(Table5[[#This Row],[Section]],1)="7","PDB",NOT(ISBLANK(Table5[[#This Row],[Section]])),"No")</f>
        <v>No</v>
      </c>
    </row>
    <row r="15470" spans="1:13" x14ac:dyDescent="0.25">
      <c r="A15470" s="130" t="s">
        <v>13981</v>
      </c>
      <c r="B15470" s="130" t="s">
        <v>13982</v>
      </c>
      <c r="C15470" s="130" t="s">
        <v>75</v>
      </c>
      <c r="D15470" s="131">
        <v>2.33</v>
      </c>
      <c r="E15470" s="132">
        <v>300</v>
      </c>
      <c r="F15470" s="132">
        <v>300</v>
      </c>
      <c r="G15470" s="126" t="s">
        <v>13717</v>
      </c>
      <c r="H15470" s="126" t="s">
        <v>20125</v>
      </c>
      <c r="I15470" s="126" t="s">
        <v>20126</v>
      </c>
      <c r="J15470" s="126" t="s">
        <v>26235</v>
      </c>
      <c r="K15470" s="9">
        <f>_xlfn.IFNA(VLOOKUP(Table5[[#This Row],[Section]],SubSill_Tier,2,FALSE),0)</f>
        <v>0</v>
      </c>
      <c r="L15470" s="9" t="str">
        <f t="shared" si="275"/>
        <v/>
      </c>
      <c r="M15470" s="205" t="str" cm="1">
        <f t="array" ref="M15470">_xlfn.IFS(NOT(ISERROR(VLOOKUP(Table5[[#This Row],[Section]],TB_notTB,1,FALSE))),"No",LEFT(Table5[[#This Row],[Section]],3)="ETB","PLS",LEFT(Table5[[#This Row],[Section]],1)="7","PDB",NOT(ISBLANK(Table5[[#This Row],[Section]])),"No")</f>
        <v>No</v>
      </c>
    </row>
    <row r="15471" spans="1:13" x14ac:dyDescent="0.25">
      <c r="A15471" s="130" t="s">
        <v>13983</v>
      </c>
      <c r="B15471" s="130" t="s">
        <v>13984</v>
      </c>
      <c r="C15471" s="130" t="s">
        <v>75</v>
      </c>
      <c r="D15471" s="131">
        <v>0.20499999999999999</v>
      </c>
      <c r="E15471" s="132">
        <v>104</v>
      </c>
      <c r="F15471" s="132">
        <v>104</v>
      </c>
      <c r="G15471" s="126" t="s">
        <v>13719</v>
      </c>
      <c r="H15471" s="126" t="s">
        <v>20128</v>
      </c>
      <c r="I15471" s="126" t="s">
        <v>20129</v>
      </c>
      <c r="J15471" s="126" t="s">
        <v>26235</v>
      </c>
      <c r="K15471" s="9">
        <f>_xlfn.IFNA(VLOOKUP(Table5[[#This Row],[Section]],SubSill_Tier,2,FALSE),0)</f>
        <v>0</v>
      </c>
      <c r="L15471" s="9" t="str">
        <f t="shared" si="275"/>
        <v/>
      </c>
      <c r="M15471" s="205" t="str" cm="1">
        <f t="array" ref="M15471">_xlfn.IFS(NOT(ISERROR(VLOOKUP(Table5[[#This Row],[Section]],TB_notTB,1,FALSE))),"No",LEFT(Table5[[#This Row],[Section]],3)="ETB","PLS",LEFT(Table5[[#This Row],[Section]],1)="7","PDB",NOT(ISBLANK(Table5[[#This Row],[Section]])),"No")</f>
        <v>No</v>
      </c>
    </row>
    <row r="15472" spans="1:13" x14ac:dyDescent="0.25">
      <c r="A15472" s="130" t="s">
        <v>13985</v>
      </c>
      <c r="B15472" s="130" t="s">
        <v>13986</v>
      </c>
      <c r="C15472" s="130" t="s">
        <v>75</v>
      </c>
      <c r="D15472" s="131">
        <v>1.831</v>
      </c>
      <c r="E15472" s="132">
        <v>197</v>
      </c>
      <c r="F15472" s="132">
        <v>197</v>
      </c>
      <c r="G15472" s="126" t="s">
        <v>13716</v>
      </c>
      <c r="H15472" s="126" t="s">
        <v>21094</v>
      </c>
      <c r="I15472" s="126" t="s">
        <v>21095</v>
      </c>
      <c r="J15472" s="126" t="s">
        <v>26235</v>
      </c>
      <c r="K15472" s="9">
        <f>_xlfn.IFNA(VLOOKUP(Table5[[#This Row],[Section]],SubSill_Tier,2,FALSE),0)</f>
        <v>0</v>
      </c>
      <c r="L15472" s="9" t="str">
        <f t="shared" si="275"/>
        <v>Wall</v>
      </c>
      <c r="M15472" s="205" t="str" cm="1">
        <f t="array" ref="M15472">_xlfn.IFS(NOT(ISERROR(VLOOKUP(Table5[[#This Row],[Section]],TB_notTB,1,FALSE))),"No",LEFT(Table5[[#This Row],[Section]],3)="ETB","PLS",LEFT(Table5[[#This Row],[Section]],1)="7","PDB",NOT(ISBLANK(Table5[[#This Row],[Section]])),"No")</f>
        <v>No</v>
      </c>
    </row>
    <row r="15473" spans="1:13" x14ac:dyDescent="0.25">
      <c r="A15473" s="130" t="s">
        <v>13987</v>
      </c>
      <c r="B15473" s="130" t="s">
        <v>29001</v>
      </c>
      <c r="C15473" s="130" t="s">
        <v>75</v>
      </c>
      <c r="D15473" s="131">
        <v>0.82899999999999996</v>
      </c>
      <c r="E15473" s="132">
        <v>239</v>
      </c>
      <c r="F15473" s="132">
        <v>239</v>
      </c>
      <c r="G15473" s="126" t="s">
        <v>13740</v>
      </c>
      <c r="H15473" s="126" t="s">
        <v>20124</v>
      </c>
      <c r="I15473" s="126" t="s">
        <v>21059</v>
      </c>
      <c r="J15473" s="126" t="s">
        <v>26236</v>
      </c>
      <c r="K15473" s="9">
        <f>_xlfn.IFNA(VLOOKUP(Table5[[#This Row],[Section]],SubSill_Tier,2,FALSE),0)</f>
        <v>0</v>
      </c>
      <c r="L15473" s="9" t="str">
        <f t="shared" si="275"/>
        <v/>
      </c>
      <c r="M15473" s="205" t="str" cm="1">
        <f t="array" ref="M15473">_xlfn.IFS(NOT(ISERROR(VLOOKUP(Table5[[#This Row],[Section]],TB_notTB,1,FALSE))),"No",LEFT(Table5[[#This Row],[Section]],3)="ETB","PLS",LEFT(Table5[[#This Row],[Section]],1)="7","PDB",NOT(ISBLANK(Table5[[#This Row],[Section]])),"No")</f>
        <v>No</v>
      </c>
    </row>
    <row r="15474" spans="1:13" x14ac:dyDescent="0.25">
      <c r="A15474" s="130" t="s">
        <v>13988</v>
      </c>
      <c r="B15474" s="130" t="s">
        <v>13989</v>
      </c>
      <c r="C15474" s="130" t="s">
        <v>75</v>
      </c>
      <c r="D15474" s="131">
        <v>9.0999999999999998E-2</v>
      </c>
      <c r="E15474" s="132">
        <v>100</v>
      </c>
      <c r="F15474" s="132">
        <v>100</v>
      </c>
      <c r="G15474" s="126" t="s">
        <v>13740</v>
      </c>
      <c r="H15474" s="126" t="s">
        <v>20124</v>
      </c>
      <c r="I15474" s="126" t="s">
        <v>21059</v>
      </c>
      <c r="J15474" s="126" t="s">
        <v>26235</v>
      </c>
      <c r="K15474" s="9">
        <f>_xlfn.IFNA(VLOOKUP(Table5[[#This Row],[Section]],SubSill_Tier,2,FALSE),0)</f>
        <v>0</v>
      </c>
      <c r="L15474" s="9" t="str">
        <f t="shared" ref="L15474:L15493" si="276">IFERROR(IF(LEFT(G15474,2)="AI",IF(_xlfn.NUMBERVALUE(IFERROR(LEFT(IF(ISERROR(FIND("X",UPPER(B15474))),UPPER(B15474),RIGHT(UPPER(B15474),LEN(UPPER(B15474))-FIND("~",SUBSTITUTE(UPPER(B15474),"X","~",LEN(UPPER(B15474))-LEN(SUBSTITUTE(UPPER(B15474),"X","")))))),FIND(" ",IF(ISERROR(FIND("X",UPPER(B15474))),UPPER(B15474),RIGHT(UPPER(B15474),LEN(UPPER(B15474))-FIND("~",SUBSTITUTE(UPPER(B15474),"X","~",LEN(UPPER(B15474))-LEN(SUBSTITUTE(UPPER(B15474),"X","")))))),1)-1),IF(ISERROR(FIND("X",UPPER(B15474))),UPPER(B15474),RIGHT(UPPER(B15474),LEN(UPPER(B15474))-FIND("~",SUBSTITUTE(UPPER(B15474),"X","~",LEN(UPPER(B15474))-LEN(SUBSTITUTE(UPPER(B15474),"X",""))))))),".")&gt;=5,"Wall",""),""),"")</f>
        <v/>
      </c>
      <c r="M15474" s="205" t="str" cm="1">
        <f t="array" ref="M15474">_xlfn.IFS(NOT(ISERROR(VLOOKUP(Table5[[#This Row],[Section]],TB_notTB,1,FALSE))),"No",LEFT(Table5[[#This Row],[Section]],3)="ETB","PLS",LEFT(Table5[[#This Row],[Section]],1)="7","PDB",NOT(ISBLANK(Table5[[#This Row],[Section]])),"No")</f>
        <v>No</v>
      </c>
    </row>
    <row r="15475" spans="1:13" x14ac:dyDescent="0.25">
      <c r="A15475" s="130" t="s">
        <v>13990</v>
      </c>
      <c r="B15475" s="130" t="s">
        <v>13991</v>
      </c>
      <c r="C15475" s="130" t="s">
        <v>75</v>
      </c>
      <c r="D15475" s="131">
        <v>1.403</v>
      </c>
      <c r="E15475" s="132">
        <v>100</v>
      </c>
      <c r="F15475" s="132">
        <v>100</v>
      </c>
      <c r="G15475" s="126" t="s">
        <v>13757</v>
      </c>
      <c r="H15475" s="126" t="s">
        <v>20121</v>
      </c>
      <c r="I15475" s="126" t="s">
        <v>20122</v>
      </c>
      <c r="J15475" s="126" t="s">
        <v>26234</v>
      </c>
      <c r="K15475" s="9">
        <f>_xlfn.IFNA(VLOOKUP(Table5[[#This Row],[Section]],SubSill_Tier,2,FALSE),0)</f>
        <v>0</v>
      </c>
      <c r="L15475" s="9" t="str">
        <f t="shared" si="276"/>
        <v/>
      </c>
      <c r="M15475" s="205" t="str" cm="1">
        <f t="array" ref="M15475">_xlfn.IFS(NOT(ISERROR(VLOOKUP(Table5[[#This Row],[Section]],TB_notTB,1,FALSE))),"No",LEFT(Table5[[#This Row],[Section]],3)="ETB","PLS",LEFT(Table5[[#This Row],[Section]],1)="7","PDB",NOT(ISBLANK(Table5[[#This Row],[Section]])),"No")</f>
        <v>No</v>
      </c>
    </row>
    <row r="15476" spans="1:13" x14ac:dyDescent="0.25">
      <c r="A15476" s="130" t="s">
        <v>13992</v>
      </c>
      <c r="B15476" s="130" t="s">
        <v>13993</v>
      </c>
      <c r="C15476" s="130" t="s">
        <v>75</v>
      </c>
      <c r="D15476" s="131">
        <v>0.23799999999999999</v>
      </c>
      <c r="E15476" s="132">
        <v>110</v>
      </c>
      <c r="F15476" s="132">
        <v>110</v>
      </c>
      <c r="G15476" s="126" t="s">
        <v>13719</v>
      </c>
      <c r="H15476" s="126" t="s">
        <v>20128</v>
      </c>
      <c r="I15476" s="126" t="s">
        <v>20129</v>
      </c>
      <c r="J15476" s="126" t="s">
        <v>26236</v>
      </c>
      <c r="K15476" s="9">
        <f>_xlfn.IFNA(VLOOKUP(Table5[[#This Row],[Section]],SubSill_Tier,2,FALSE),0)</f>
        <v>0</v>
      </c>
      <c r="L15476" s="9" t="str">
        <f t="shared" si="276"/>
        <v/>
      </c>
      <c r="M15476" s="205" t="str" cm="1">
        <f t="array" ref="M15476">_xlfn.IFS(NOT(ISERROR(VLOOKUP(Table5[[#This Row],[Section]],TB_notTB,1,FALSE))),"No",LEFT(Table5[[#This Row],[Section]],3)="ETB","PLS",LEFT(Table5[[#This Row],[Section]],1)="7","PDB",NOT(ISBLANK(Table5[[#This Row],[Section]])),"No")</f>
        <v>No</v>
      </c>
    </row>
    <row r="15477" spans="1:13" x14ac:dyDescent="0.25">
      <c r="A15477" s="130" t="s">
        <v>13994</v>
      </c>
      <c r="B15477" s="130" t="s">
        <v>13995</v>
      </c>
      <c r="C15477" s="130" t="s">
        <v>75</v>
      </c>
      <c r="D15477" s="131">
        <v>2.7669999999999999</v>
      </c>
      <c r="E15477" s="132">
        <v>409</v>
      </c>
      <c r="F15477" s="132">
        <v>409</v>
      </c>
      <c r="G15477" s="126" t="s">
        <v>13731</v>
      </c>
      <c r="H15477" s="126" t="s">
        <v>20121</v>
      </c>
      <c r="I15477" s="126" t="s">
        <v>20122</v>
      </c>
      <c r="J15477" s="126" t="s">
        <v>26234</v>
      </c>
      <c r="K15477" s="9">
        <f>_xlfn.IFNA(VLOOKUP(Table5[[#This Row],[Section]],SubSill_Tier,2,FALSE),0)</f>
        <v>0</v>
      </c>
      <c r="L15477" s="9" t="str">
        <f t="shared" si="276"/>
        <v>Wall</v>
      </c>
      <c r="M15477" s="205" t="str" cm="1">
        <f t="array" ref="M15477">_xlfn.IFS(NOT(ISERROR(VLOOKUP(Table5[[#This Row],[Section]],TB_notTB,1,FALSE))),"No",LEFT(Table5[[#This Row],[Section]],3)="ETB","PLS",LEFT(Table5[[#This Row],[Section]],1)="7","PDB",NOT(ISBLANK(Table5[[#This Row],[Section]])),"No")</f>
        <v>No</v>
      </c>
    </row>
    <row r="15478" spans="1:13" x14ac:dyDescent="0.25">
      <c r="A15478" s="130" t="s">
        <v>13996</v>
      </c>
      <c r="B15478" s="130" t="s">
        <v>13997</v>
      </c>
      <c r="C15478" s="130" t="s">
        <v>75</v>
      </c>
      <c r="D15478" s="131">
        <v>4.6070000000000002</v>
      </c>
      <c r="E15478" s="132">
        <v>360</v>
      </c>
      <c r="F15478" s="132">
        <v>360</v>
      </c>
      <c r="G15478" s="126" t="s">
        <v>13719</v>
      </c>
      <c r="H15478" s="126" t="s">
        <v>20128</v>
      </c>
      <c r="I15478" s="126" t="s">
        <v>20129</v>
      </c>
      <c r="J15478" s="126" t="s">
        <v>26240</v>
      </c>
      <c r="K15478" s="9">
        <f>_xlfn.IFNA(VLOOKUP(Table5[[#This Row],[Section]],SubSill_Tier,2,FALSE),0)</f>
        <v>0</v>
      </c>
      <c r="L15478" s="9" t="str">
        <f t="shared" si="276"/>
        <v>Wall</v>
      </c>
      <c r="M15478" s="205" t="str" cm="1">
        <f t="array" ref="M15478">_xlfn.IFS(NOT(ISERROR(VLOOKUP(Table5[[#This Row],[Section]],TB_notTB,1,FALSE))),"No",LEFT(Table5[[#This Row],[Section]],3)="ETB","PLS",LEFT(Table5[[#This Row],[Section]],1)="7","PDB",NOT(ISBLANK(Table5[[#This Row],[Section]])),"No")</f>
        <v>No</v>
      </c>
    </row>
    <row r="15479" spans="1:13" x14ac:dyDescent="0.25">
      <c r="A15479" s="130" t="s">
        <v>13998</v>
      </c>
      <c r="B15479" s="130" t="s">
        <v>13999</v>
      </c>
      <c r="C15479" s="130" t="s">
        <v>75</v>
      </c>
      <c r="D15479" s="131">
        <v>3.8769999999999998</v>
      </c>
      <c r="E15479" s="132">
        <v>281</v>
      </c>
      <c r="F15479" s="132">
        <v>281</v>
      </c>
      <c r="G15479" s="126" t="s">
        <v>21170</v>
      </c>
      <c r="H15479" s="126" t="s">
        <v>21171</v>
      </c>
      <c r="I15479" s="126" t="s">
        <v>21172</v>
      </c>
      <c r="J15479" s="126" t="s">
        <v>26237</v>
      </c>
      <c r="K15479" s="9">
        <f>_xlfn.IFNA(VLOOKUP(Table5[[#This Row],[Section]],SubSill_Tier,2,FALSE),0)</f>
        <v>0</v>
      </c>
      <c r="L15479" s="9" t="str">
        <f t="shared" si="276"/>
        <v>Wall</v>
      </c>
      <c r="M15479" s="205" t="str" cm="1">
        <f t="array" ref="M15479">_xlfn.IFS(NOT(ISERROR(VLOOKUP(Table5[[#This Row],[Section]],TB_notTB,1,FALSE))),"No",LEFT(Table5[[#This Row],[Section]],3)="ETB","PLS",LEFT(Table5[[#This Row],[Section]],1)="7","PDB",NOT(ISBLANK(Table5[[#This Row],[Section]])),"No")</f>
        <v>No</v>
      </c>
    </row>
    <row r="15480" spans="1:13" x14ac:dyDescent="0.25">
      <c r="A15480" s="130" t="s">
        <v>14000</v>
      </c>
      <c r="B15480" s="130" t="s">
        <v>14001</v>
      </c>
      <c r="C15480" s="130" t="s">
        <v>75</v>
      </c>
      <c r="D15480" s="131">
        <v>2.3079999999999998</v>
      </c>
      <c r="E15480" s="132">
        <v>365</v>
      </c>
      <c r="F15480" s="132">
        <v>365</v>
      </c>
      <c r="G15480" s="126" t="s">
        <v>13731</v>
      </c>
      <c r="H15480" s="126" t="s">
        <v>20121</v>
      </c>
      <c r="I15480" s="126" t="s">
        <v>20122</v>
      </c>
      <c r="J15480" s="126" t="s">
        <v>26234</v>
      </c>
      <c r="K15480" s="9">
        <f>_xlfn.IFNA(VLOOKUP(Table5[[#This Row],[Section]],SubSill_Tier,2,FALSE),0)</f>
        <v>0</v>
      </c>
      <c r="L15480" s="9" t="str">
        <f t="shared" si="276"/>
        <v>Wall</v>
      </c>
      <c r="M15480" s="205" t="str" cm="1">
        <f t="array" ref="M15480">_xlfn.IFS(NOT(ISERROR(VLOOKUP(Table5[[#This Row],[Section]],TB_notTB,1,FALSE))),"No",LEFT(Table5[[#This Row],[Section]],3)="ETB","PLS",LEFT(Table5[[#This Row],[Section]],1)="7","PDB",NOT(ISBLANK(Table5[[#This Row],[Section]])),"No")</f>
        <v>No</v>
      </c>
    </row>
    <row r="15481" spans="1:13" x14ac:dyDescent="0.25">
      <c r="A15481" s="130" t="s">
        <v>14002</v>
      </c>
      <c r="B15481" s="130" t="s">
        <v>14003</v>
      </c>
      <c r="C15481" s="130" t="s">
        <v>75</v>
      </c>
      <c r="D15481" s="131">
        <v>1.016</v>
      </c>
      <c r="E15481" s="132">
        <v>158</v>
      </c>
      <c r="F15481" s="132">
        <v>158</v>
      </c>
      <c r="G15481" s="126" t="s">
        <v>21147</v>
      </c>
      <c r="H15481" s="126" t="s">
        <v>21148</v>
      </c>
      <c r="I15481" s="126" t="s">
        <v>21149</v>
      </c>
      <c r="J15481" s="126" t="s">
        <v>26233</v>
      </c>
      <c r="K15481" s="9">
        <f>_xlfn.IFNA(VLOOKUP(Table5[[#This Row],[Section]],SubSill_Tier,2,FALSE),0)</f>
        <v>0</v>
      </c>
      <c r="L15481" s="9" t="str">
        <f t="shared" si="276"/>
        <v>Wall</v>
      </c>
      <c r="M15481" s="205" t="str" cm="1">
        <f t="array" ref="M15481">_xlfn.IFS(NOT(ISERROR(VLOOKUP(Table5[[#This Row],[Section]],TB_notTB,1,FALSE))),"No",LEFT(Table5[[#This Row],[Section]],3)="ETB","PLS",LEFT(Table5[[#This Row],[Section]],1)="7","PDB",NOT(ISBLANK(Table5[[#This Row],[Section]])),"No")</f>
        <v>No</v>
      </c>
    </row>
    <row r="15482" spans="1:13" x14ac:dyDescent="0.25">
      <c r="A15482" s="130" t="s">
        <v>14004</v>
      </c>
      <c r="B15482" s="130" t="s">
        <v>14005</v>
      </c>
      <c r="C15482" s="130" t="s">
        <v>75</v>
      </c>
      <c r="D15482" s="131">
        <v>1.284</v>
      </c>
      <c r="E15482" s="132">
        <v>248</v>
      </c>
      <c r="F15482" s="132">
        <v>248</v>
      </c>
      <c r="G15482" s="126" t="s">
        <v>21170</v>
      </c>
      <c r="H15482" s="126" t="s">
        <v>21171</v>
      </c>
      <c r="I15482" s="126" t="s">
        <v>21172</v>
      </c>
      <c r="J15482" s="126" t="s">
        <v>26233</v>
      </c>
      <c r="K15482" s="9">
        <f>_xlfn.IFNA(VLOOKUP(Table5[[#This Row],[Section]],SubSill_Tier,2,FALSE),0)</f>
        <v>0</v>
      </c>
      <c r="L15482" s="9" t="str">
        <f t="shared" si="276"/>
        <v>Wall</v>
      </c>
      <c r="M15482" s="205" t="str" cm="1">
        <f t="array" ref="M15482">_xlfn.IFS(NOT(ISERROR(VLOOKUP(Table5[[#This Row],[Section]],TB_notTB,1,FALSE))),"No",LEFT(Table5[[#This Row],[Section]],3)="ETB","PLS",LEFT(Table5[[#This Row],[Section]],1)="7","PDB",NOT(ISBLANK(Table5[[#This Row],[Section]])),"No")</f>
        <v>No</v>
      </c>
    </row>
    <row r="15483" spans="1:13" x14ac:dyDescent="0.25">
      <c r="A15483" s="130" t="s">
        <v>14006</v>
      </c>
      <c r="B15483" s="130" t="s">
        <v>14007</v>
      </c>
      <c r="C15483" s="130" t="s">
        <v>75</v>
      </c>
      <c r="D15483" s="131">
        <v>4.8659999999999997</v>
      </c>
      <c r="E15483" s="132">
        <v>821</v>
      </c>
      <c r="F15483" s="132">
        <v>821</v>
      </c>
      <c r="G15483" s="126" t="s">
        <v>21170</v>
      </c>
      <c r="H15483" s="126" t="s">
        <v>21171</v>
      </c>
      <c r="I15483" s="126" t="s">
        <v>21172</v>
      </c>
      <c r="J15483" s="126" t="s">
        <v>26237</v>
      </c>
      <c r="K15483" s="9">
        <f>_xlfn.IFNA(VLOOKUP(Table5[[#This Row],[Section]],SubSill_Tier,2,FALSE),0)</f>
        <v>0</v>
      </c>
      <c r="L15483" s="9" t="str">
        <f t="shared" si="276"/>
        <v>Wall</v>
      </c>
      <c r="M15483" s="205" t="str" cm="1">
        <f t="array" ref="M15483">_xlfn.IFS(NOT(ISERROR(VLOOKUP(Table5[[#This Row],[Section]],TB_notTB,1,FALSE))),"No",LEFT(Table5[[#This Row],[Section]],3)="ETB","PLS",LEFT(Table5[[#This Row],[Section]],1)="7","PDB",NOT(ISBLANK(Table5[[#This Row],[Section]])),"No")</f>
        <v>No</v>
      </c>
    </row>
    <row r="15484" spans="1:13" x14ac:dyDescent="0.25">
      <c r="A15484" s="130" t="s">
        <v>14008</v>
      </c>
      <c r="B15484" s="130" t="s">
        <v>14009</v>
      </c>
      <c r="C15484" s="130" t="s">
        <v>75</v>
      </c>
      <c r="D15484" s="131">
        <v>1.77</v>
      </c>
      <c r="E15484" s="132">
        <v>518</v>
      </c>
      <c r="F15484" s="132">
        <v>518</v>
      </c>
      <c r="G15484" s="126" t="s">
        <v>13750</v>
      </c>
      <c r="H15484" s="126" t="s">
        <v>21081</v>
      </c>
      <c r="I15484" s="126" t="s">
        <v>21082</v>
      </c>
      <c r="J15484" s="126" t="s">
        <v>26233</v>
      </c>
      <c r="K15484" s="9">
        <f>_xlfn.IFNA(VLOOKUP(Table5[[#This Row],[Section]],SubSill_Tier,2,FALSE),0)</f>
        <v>0</v>
      </c>
      <c r="L15484" s="9" t="str">
        <f t="shared" si="276"/>
        <v>Wall</v>
      </c>
      <c r="M15484" s="205" t="str" cm="1">
        <f t="array" ref="M15484">_xlfn.IFS(NOT(ISERROR(VLOOKUP(Table5[[#This Row],[Section]],TB_notTB,1,FALSE))),"No",LEFT(Table5[[#This Row],[Section]],3)="ETB","PLS",LEFT(Table5[[#This Row],[Section]],1)="7","PDB",NOT(ISBLANK(Table5[[#This Row],[Section]])),"No")</f>
        <v>No</v>
      </c>
    </row>
    <row r="15485" spans="1:13" x14ac:dyDescent="0.25">
      <c r="A15485" s="130" t="s">
        <v>14010</v>
      </c>
      <c r="B15485" s="130" t="s">
        <v>14392</v>
      </c>
      <c r="C15485" s="130" t="s">
        <v>75</v>
      </c>
      <c r="D15485" s="131">
        <v>3.145</v>
      </c>
      <c r="E15485" s="132">
        <v>177</v>
      </c>
      <c r="F15485" s="132">
        <v>177</v>
      </c>
      <c r="G15485" s="126" t="s">
        <v>13750</v>
      </c>
      <c r="H15485" s="126" t="s">
        <v>21081</v>
      </c>
      <c r="I15485" s="126" t="s">
        <v>21082</v>
      </c>
      <c r="J15485" s="126" t="s">
        <v>26237</v>
      </c>
      <c r="K15485" s="9">
        <f>_xlfn.IFNA(VLOOKUP(Table5[[#This Row],[Section]],SubSill_Tier,2,FALSE),0)</f>
        <v>0</v>
      </c>
      <c r="L15485" s="9" t="str">
        <f t="shared" si="276"/>
        <v/>
      </c>
      <c r="M15485" s="205" t="str" cm="1">
        <f t="array" ref="M15485">_xlfn.IFS(NOT(ISERROR(VLOOKUP(Table5[[#This Row],[Section]],TB_notTB,1,FALSE))),"No",LEFT(Table5[[#This Row],[Section]],3)="ETB","PLS",LEFT(Table5[[#This Row],[Section]],1)="7","PDB",NOT(ISBLANK(Table5[[#This Row],[Section]])),"No")</f>
        <v>No</v>
      </c>
    </row>
    <row r="15486" spans="1:13" x14ac:dyDescent="0.25">
      <c r="A15486" s="130" t="s">
        <v>14011</v>
      </c>
      <c r="B15486" s="130" t="s">
        <v>14012</v>
      </c>
      <c r="C15486" s="130" t="s">
        <v>75</v>
      </c>
      <c r="D15486" s="131">
        <v>3.75</v>
      </c>
      <c r="E15486" s="132">
        <v>385</v>
      </c>
      <c r="F15486" s="132">
        <v>385</v>
      </c>
      <c r="G15486" s="126" t="s">
        <v>13720</v>
      </c>
      <c r="H15486" s="126" t="s">
        <v>20130</v>
      </c>
      <c r="I15486" s="126" t="s">
        <v>20131</v>
      </c>
      <c r="J15486" s="126" t="s">
        <v>26238</v>
      </c>
      <c r="K15486" s="9">
        <f>_xlfn.IFNA(VLOOKUP(Table5[[#This Row],[Section]],SubSill_Tier,2,FALSE),0)</f>
        <v>0</v>
      </c>
      <c r="L15486" s="9" t="str">
        <f t="shared" si="276"/>
        <v>Wall</v>
      </c>
      <c r="M15486" s="205" t="str" cm="1">
        <f t="array" ref="M15486">_xlfn.IFS(NOT(ISERROR(VLOOKUP(Table5[[#This Row],[Section]],TB_notTB,1,FALSE))),"No",LEFT(Table5[[#This Row],[Section]],3)="ETB","PLS",LEFT(Table5[[#This Row],[Section]],1)="7","PDB",NOT(ISBLANK(Table5[[#This Row],[Section]])),"No")</f>
        <v>No</v>
      </c>
    </row>
    <row r="15487" spans="1:13" x14ac:dyDescent="0.25">
      <c r="A15487" s="130" t="s">
        <v>14013</v>
      </c>
      <c r="B15487" s="130" t="s">
        <v>14014</v>
      </c>
      <c r="C15487" s="130" t="s">
        <v>75</v>
      </c>
      <c r="D15487" s="131">
        <v>0.34200000000000003</v>
      </c>
      <c r="E15487" s="132">
        <v>194</v>
      </c>
      <c r="F15487" s="132">
        <v>194</v>
      </c>
      <c r="G15487" s="126" t="s">
        <v>13720</v>
      </c>
      <c r="H15487" s="126" t="s">
        <v>20130</v>
      </c>
      <c r="I15487" s="126" t="s">
        <v>20131</v>
      </c>
      <c r="J15487" s="126" t="s">
        <v>26236</v>
      </c>
      <c r="K15487" s="9">
        <f>_xlfn.IFNA(VLOOKUP(Table5[[#This Row],[Section]],SubSill_Tier,2,FALSE),0)</f>
        <v>0</v>
      </c>
      <c r="L15487" s="9" t="str">
        <f t="shared" si="276"/>
        <v/>
      </c>
      <c r="M15487" s="205" t="str" cm="1">
        <f t="array" ref="M15487">_xlfn.IFS(NOT(ISERROR(VLOOKUP(Table5[[#This Row],[Section]],TB_notTB,1,FALSE))),"No",LEFT(Table5[[#This Row],[Section]],3)="ETB","PLS",LEFT(Table5[[#This Row],[Section]],1)="7","PDB",NOT(ISBLANK(Table5[[#This Row],[Section]])),"No")</f>
        <v>No</v>
      </c>
    </row>
    <row r="15488" spans="1:13" x14ac:dyDescent="0.25">
      <c r="A15488" s="130" t="s">
        <v>14015</v>
      </c>
      <c r="B15488" s="130" t="s">
        <v>14016</v>
      </c>
      <c r="C15488" s="130" t="s">
        <v>75</v>
      </c>
      <c r="D15488" s="131">
        <v>0.57999999999999996</v>
      </c>
      <c r="E15488" s="132">
        <v>220</v>
      </c>
      <c r="F15488" s="132">
        <v>220</v>
      </c>
      <c r="G15488" s="126" t="s">
        <v>13720</v>
      </c>
      <c r="H15488" s="126" t="s">
        <v>20130</v>
      </c>
      <c r="I15488" s="126" t="s">
        <v>20131</v>
      </c>
      <c r="J15488" s="126" t="s">
        <v>26236</v>
      </c>
      <c r="K15488" s="9">
        <f>_xlfn.IFNA(VLOOKUP(Table5[[#This Row],[Section]],SubSill_Tier,2,FALSE),0)</f>
        <v>0</v>
      </c>
      <c r="L15488" s="9" t="str">
        <f t="shared" si="276"/>
        <v/>
      </c>
      <c r="M15488" s="205" t="str" cm="1">
        <f t="array" ref="M15488">_xlfn.IFS(NOT(ISERROR(VLOOKUP(Table5[[#This Row],[Section]],TB_notTB,1,FALSE))),"No",LEFT(Table5[[#This Row],[Section]],3)="ETB","PLS",LEFT(Table5[[#This Row],[Section]],1)="7","PDB",NOT(ISBLANK(Table5[[#This Row],[Section]])),"No")</f>
        <v>No</v>
      </c>
    </row>
    <row r="15489" spans="1:13" x14ac:dyDescent="0.25">
      <c r="A15489" s="130" t="s">
        <v>14017</v>
      </c>
      <c r="B15489" s="130" t="s">
        <v>14018</v>
      </c>
      <c r="C15489" s="130" t="s">
        <v>75</v>
      </c>
      <c r="D15489" s="131">
        <v>0.39400000000000002</v>
      </c>
      <c r="E15489" s="132">
        <v>185</v>
      </c>
      <c r="F15489" s="132">
        <v>185</v>
      </c>
      <c r="G15489" s="126" t="s">
        <v>13720</v>
      </c>
      <c r="H15489" s="126" t="s">
        <v>20130</v>
      </c>
      <c r="I15489" s="126" t="s">
        <v>20131</v>
      </c>
      <c r="J15489" s="126" t="s">
        <v>26236</v>
      </c>
      <c r="K15489" s="9">
        <f>_xlfn.IFNA(VLOOKUP(Table5[[#This Row],[Section]],SubSill_Tier,2,FALSE),0)</f>
        <v>0</v>
      </c>
      <c r="L15489" s="9" t="str">
        <f t="shared" si="276"/>
        <v/>
      </c>
      <c r="M15489" s="205" t="str" cm="1">
        <f t="array" ref="M15489">_xlfn.IFS(NOT(ISERROR(VLOOKUP(Table5[[#This Row],[Section]],TB_notTB,1,FALSE))),"No",LEFT(Table5[[#This Row],[Section]],3)="ETB","PLS",LEFT(Table5[[#This Row],[Section]],1)="7","PDB",NOT(ISBLANK(Table5[[#This Row],[Section]])),"No")</f>
        <v>No</v>
      </c>
    </row>
    <row r="15490" spans="1:13" x14ac:dyDescent="0.25">
      <c r="A15490" s="130" t="s">
        <v>14019</v>
      </c>
      <c r="B15490" s="130" t="s">
        <v>14020</v>
      </c>
      <c r="C15490" s="130" t="s">
        <v>75</v>
      </c>
      <c r="D15490" s="131">
        <v>3.1659999999999999</v>
      </c>
      <c r="E15490" s="132">
        <v>590</v>
      </c>
      <c r="F15490" s="132">
        <v>590</v>
      </c>
      <c r="G15490" s="126" t="s">
        <v>13720</v>
      </c>
      <c r="H15490" s="126" t="s">
        <v>20130</v>
      </c>
      <c r="I15490" s="126" t="s">
        <v>20131</v>
      </c>
      <c r="J15490" s="126" t="s">
        <v>26240</v>
      </c>
      <c r="K15490" s="9">
        <f>_xlfn.IFNA(VLOOKUP(Table5[[#This Row],[Section]],SubSill_Tier,2,FALSE),0)</f>
        <v>0</v>
      </c>
      <c r="L15490" s="9" t="str">
        <f t="shared" si="276"/>
        <v/>
      </c>
      <c r="M15490" s="205" t="str" cm="1">
        <f t="array" ref="M15490">_xlfn.IFS(NOT(ISERROR(VLOOKUP(Table5[[#This Row],[Section]],TB_notTB,1,FALSE))),"No",LEFT(Table5[[#This Row],[Section]],3)="ETB","PLS",LEFT(Table5[[#This Row],[Section]],1)="7","PDB",NOT(ISBLANK(Table5[[#This Row],[Section]])),"No")</f>
        <v>No</v>
      </c>
    </row>
    <row r="15491" spans="1:13" x14ac:dyDescent="0.25">
      <c r="A15491" s="130" t="s">
        <v>14021</v>
      </c>
      <c r="B15491" s="130" t="s">
        <v>14022</v>
      </c>
      <c r="C15491" s="130" t="s">
        <v>75</v>
      </c>
      <c r="D15491" s="131">
        <v>15.183</v>
      </c>
      <c r="E15491" s="132">
        <v>910</v>
      </c>
      <c r="F15491" s="132">
        <v>910</v>
      </c>
      <c r="G15491" s="126" t="s">
        <v>13720</v>
      </c>
      <c r="H15491" s="126" t="s">
        <v>20130</v>
      </c>
      <c r="I15491" s="126" t="s">
        <v>20131</v>
      </c>
      <c r="J15491" s="126" t="s">
        <v>26249</v>
      </c>
      <c r="K15491" s="9">
        <f>_xlfn.IFNA(VLOOKUP(Table5[[#This Row],[Section]],SubSill_Tier,2,FALSE),0)</f>
        <v>0</v>
      </c>
      <c r="L15491" s="9" t="str">
        <f t="shared" si="276"/>
        <v>Wall</v>
      </c>
      <c r="M15491" s="205" t="str" cm="1">
        <f t="array" ref="M15491">_xlfn.IFS(NOT(ISERROR(VLOOKUP(Table5[[#This Row],[Section]],TB_notTB,1,FALSE))),"No",LEFT(Table5[[#This Row],[Section]],3)="ETB","PLS",LEFT(Table5[[#This Row],[Section]],1)="7","PDB",NOT(ISBLANK(Table5[[#This Row],[Section]])),"No")</f>
        <v>No</v>
      </c>
    </row>
    <row r="15492" spans="1:13" x14ac:dyDescent="0.25">
      <c r="A15492" s="130" t="s">
        <v>14023</v>
      </c>
      <c r="B15492" s="130" t="s">
        <v>14024</v>
      </c>
      <c r="C15492" s="130" t="s">
        <v>75</v>
      </c>
      <c r="D15492" s="131">
        <v>5.2779999999999996</v>
      </c>
      <c r="E15492" s="132">
        <v>540</v>
      </c>
      <c r="F15492" s="132">
        <v>540</v>
      </c>
      <c r="G15492" s="126" t="s">
        <v>13720</v>
      </c>
      <c r="H15492" s="126" t="s">
        <v>20141</v>
      </c>
      <c r="I15492" s="126" t="s">
        <v>20142</v>
      </c>
      <c r="J15492" s="126" t="s">
        <v>26244</v>
      </c>
      <c r="K15492" s="9">
        <f>_xlfn.IFNA(VLOOKUP(Table5[[#This Row],[Section]],SubSill_Tier,2,FALSE),0)</f>
        <v>0</v>
      </c>
      <c r="L15492" s="9" t="str">
        <f t="shared" si="276"/>
        <v>Wall</v>
      </c>
      <c r="M15492" s="205" t="str" cm="1">
        <f t="array" ref="M15492">_xlfn.IFS(NOT(ISERROR(VLOOKUP(Table5[[#This Row],[Section]],TB_notTB,1,FALSE))),"No",LEFT(Table5[[#This Row],[Section]],3)="ETB","PLS",LEFT(Table5[[#This Row],[Section]],1)="7","PDB",NOT(ISBLANK(Table5[[#This Row],[Section]])),"No")</f>
        <v>No</v>
      </c>
    </row>
    <row r="15493" spans="1:13" x14ac:dyDescent="0.25">
      <c r="A15493" s="130" t="s">
        <v>14025</v>
      </c>
      <c r="B15493" s="130" t="s">
        <v>14026</v>
      </c>
      <c r="C15493" s="130" t="s">
        <v>75</v>
      </c>
      <c r="D15493" s="131">
        <v>3.3769999999999998</v>
      </c>
      <c r="E15493" s="132">
        <v>370</v>
      </c>
      <c r="F15493" s="132">
        <v>370</v>
      </c>
      <c r="G15493" s="126" t="s">
        <v>13720</v>
      </c>
      <c r="H15493" s="126" t="s">
        <v>20130</v>
      </c>
      <c r="I15493" s="126" t="s">
        <v>20131</v>
      </c>
      <c r="J15493" s="126" t="s">
        <v>26238</v>
      </c>
      <c r="K15493" s="9">
        <f>_xlfn.IFNA(VLOOKUP(Table5[[#This Row],[Section]],SubSill_Tier,2,FALSE),0)</f>
        <v>0</v>
      </c>
      <c r="L15493" s="9" t="str">
        <f t="shared" si="276"/>
        <v>Wall</v>
      </c>
      <c r="M15493" s="205" t="str" cm="1">
        <f t="array" ref="M15493">_xlfn.IFS(NOT(ISERROR(VLOOKUP(Table5[[#This Row],[Section]],TB_notTB,1,FALSE))),"No",LEFT(Table5[[#This Row],[Section]],3)="ETB","PLS",LEFT(Table5[[#This Row],[Section]],1)="7","PDB",NOT(ISBLANK(Table5[[#This Row],[Section]])),"No")</f>
        <v>No</v>
      </c>
    </row>
    <row r="15494" spans="1:13" x14ac:dyDescent="0.25">
      <c r="A15494" s="130" t="s">
        <v>14027</v>
      </c>
      <c r="B15494" s="130" t="s">
        <v>14028</v>
      </c>
      <c r="C15494" s="130" t="s">
        <v>75</v>
      </c>
      <c r="D15494" s="131">
        <v>4.8369999999999997</v>
      </c>
      <c r="E15494" s="132">
        <v>244</v>
      </c>
      <c r="F15494" s="132">
        <v>244</v>
      </c>
      <c r="G15494" s="126" t="s">
        <v>13715</v>
      </c>
      <c r="H15494" s="126" t="s">
        <v>20123</v>
      </c>
      <c r="I15494" s="126" t="s">
        <v>21058</v>
      </c>
      <c r="J15494" s="126" t="s">
        <v>26240</v>
      </c>
      <c r="K15494" s="9">
        <f>_xlfn.IFNA(VLOOKUP(Table5[[#This Row],[Section]],SubSill_Tier,2,FALSE),0)</f>
        <v>0</v>
      </c>
      <c r="L15494" s="9" t="str">
        <f t="shared" ref="L15494:L15511" si="277">IFERROR(IF(LEFT(G15494,2)="AI",IF(_xlfn.NUMBERVALUE(IFERROR(LEFT(IF(ISERROR(FIND("X",UPPER(B15494))),UPPER(B15494),RIGHT(UPPER(B15494),LEN(UPPER(B15494))-FIND("~",SUBSTITUTE(UPPER(B15494),"X","~",LEN(UPPER(B15494))-LEN(SUBSTITUTE(UPPER(B15494),"X","")))))),FIND(" ",IF(ISERROR(FIND("X",UPPER(B15494))),UPPER(B15494),RIGHT(UPPER(B15494),LEN(UPPER(B15494))-FIND("~",SUBSTITUTE(UPPER(B15494),"X","~",LEN(UPPER(B15494))-LEN(SUBSTITUTE(UPPER(B15494),"X","")))))),1)-1),IF(ISERROR(FIND("X",UPPER(B15494))),UPPER(B15494),RIGHT(UPPER(B15494),LEN(UPPER(B15494))-FIND("~",SUBSTITUTE(UPPER(B15494),"X","~",LEN(UPPER(B15494))-LEN(SUBSTITUTE(UPPER(B15494),"X",""))))))),".")&gt;=5,"Wall",""),""),"")</f>
        <v>Wall</v>
      </c>
      <c r="M15494" s="205" t="str" cm="1">
        <f t="array" ref="M15494">_xlfn.IFS(NOT(ISERROR(VLOOKUP(Table5[[#This Row],[Section]],TB_notTB,1,FALSE))),"No",LEFT(Table5[[#This Row],[Section]],3)="ETB","PLS",LEFT(Table5[[#This Row],[Section]],1)="7","PDB",NOT(ISBLANK(Table5[[#This Row],[Section]])),"No")</f>
        <v>No</v>
      </c>
    </row>
    <row r="15495" spans="1:13" x14ac:dyDescent="0.25">
      <c r="A15495" s="130" t="s">
        <v>14029</v>
      </c>
      <c r="B15495" s="130" t="s">
        <v>13889</v>
      </c>
      <c r="C15495" s="130" t="s">
        <v>75</v>
      </c>
      <c r="D15495" s="131">
        <v>0.97299999999999998</v>
      </c>
      <c r="E15495" s="132">
        <v>291</v>
      </c>
      <c r="F15495" s="132">
        <v>291</v>
      </c>
      <c r="G15495" s="126" t="s">
        <v>13715</v>
      </c>
      <c r="H15495" s="126" t="s">
        <v>20130</v>
      </c>
      <c r="I15495" s="126" t="s">
        <v>20131</v>
      </c>
      <c r="J15495" s="126" t="s">
        <v>26236</v>
      </c>
      <c r="K15495" s="9">
        <f>_xlfn.IFNA(VLOOKUP(Table5[[#This Row],[Section]],SubSill_Tier,2,FALSE),0)</f>
        <v>0</v>
      </c>
      <c r="L15495" s="9" t="str">
        <f t="shared" si="277"/>
        <v/>
      </c>
      <c r="M15495" s="205" t="str" cm="1">
        <f t="array" ref="M15495">_xlfn.IFS(NOT(ISERROR(VLOOKUP(Table5[[#This Row],[Section]],TB_notTB,1,FALSE))),"No",LEFT(Table5[[#This Row],[Section]],3)="ETB","PLS",LEFT(Table5[[#This Row],[Section]],1)="7","PDB",NOT(ISBLANK(Table5[[#This Row],[Section]])),"No")</f>
        <v>No</v>
      </c>
    </row>
    <row r="15496" spans="1:13" x14ac:dyDescent="0.25">
      <c r="A15496" s="130" t="s">
        <v>14030</v>
      </c>
      <c r="B15496" s="130" t="s">
        <v>14031</v>
      </c>
      <c r="C15496" s="130" t="s">
        <v>75</v>
      </c>
      <c r="D15496" s="131">
        <v>1.3919999999999999</v>
      </c>
      <c r="E15496" s="132">
        <v>163</v>
      </c>
      <c r="F15496" s="132">
        <v>163</v>
      </c>
      <c r="G15496" s="126" t="s">
        <v>13715</v>
      </c>
      <c r="H15496" s="126" t="s">
        <v>20130</v>
      </c>
      <c r="I15496" s="126" t="s">
        <v>20131</v>
      </c>
      <c r="J15496" s="126" t="s">
        <v>26236</v>
      </c>
      <c r="K15496" s="9">
        <f>_xlfn.IFNA(VLOOKUP(Table5[[#This Row],[Section]],SubSill_Tier,2,FALSE),0)</f>
        <v>0</v>
      </c>
      <c r="L15496" s="9" t="str">
        <f t="shared" si="277"/>
        <v>Wall</v>
      </c>
      <c r="M15496" s="205" t="str" cm="1">
        <f t="array" ref="M15496">_xlfn.IFS(NOT(ISERROR(VLOOKUP(Table5[[#This Row],[Section]],TB_notTB,1,FALSE))),"No",LEFT(Table5[[#This Row],[Section]],3)="ETB","PLS",LEFT(Table5[[#This Row],[Section]],1)="7","PDB",NOT(ISBLANK(Table5[[#This Row],[Section]])),"No")</f>
        <v>No</v>
      </c>
    </row>
    <row r="15497" spans="1:13" x14ac:dyDescent="0.25">
      <c r="A15497" s="130" t="s">
        <v>14032</v>
      </c>
      <c r="B15497" s="130" t="s">
        <v>14033</v>
      </c>
      <c r="C15497" s="130" t="s">
        <v>75</v>
      </c>
      <c r="D15497" s="131">
        <v>1.7190000000000001</v>
      </c>
      <c r="E15497" s="132">
        <v>209</v>
      </c>
      <c r="F15497" s="132">
        <v>209</v>
      </c>
      <c r="G15497" s="126" t="s">
        <v>13715</v>
      </c>
      <c r="H15497" s="126" t="s">
        <v>20123</v>
      </c>
      <c r="I15497" s="126" t="s">
        <v>21058</v>
      </c>
      <c r="J15497" s="126" t="s">
        <v>26235</v>
      </c>
      <c r="K15497" s="9">
        <f>_xlfn.IFNA(VLOOKUP(Table5[[#This Row],[Section]],SubSill_Tier,2,FALSE),0)</f>
        <v>0</v>
      </c>
      <c r="L15497" s="9" t="str">
        <f t="shared" si="277"/>
        <v>Wall</v>
      </c>
      <c r="M15497" s="205" t="str" cm="1">
        <f t="array" ref="M15497">_xlfn.IFS(NOT(ISERROR(VLOOKUP(Table5[[#This Row],[Section]],TB_notTB,1,FALSE))),"No",LEFT(Table5[[#This Row],[Section]],3)="ETB","PLS",LEFT(Table5[[#This Row],[Section]],1)="7","PDB",NOT(ISBLANK(Table5[[#This Row],[Section]])),"No")</f>
        <v>No</v>
      </c>
    </row>
    <row r="15498" spans="1:13" x14ac:dyDescent="0.25">
      <c r="A15498" s="130" t="s">
        <v>14034</v>
      </c>
      <c r="B15498" s="130" t="s">
        <v>14035</v>
      </c>
      <c r="C15498" s="130" t="s">
        <v>75</v>
      </c>
      <c r="D15498" s="131">
        <v>0.48099999999999998</v>
      </c>
      <c r="E15498" s="132">
        <v>218</v>
      </c>
      <c r="F15498" s="132">
        <v>218</v>
      </c>
      <c r="G15498" s="126" t="s">
        <v>13722</v>
      </c>
      <c r="H15498" s="126" t="s">
        <v>20121</v>
      </c>
      <c r="I15498" s="126" t="s">
        <v>20122</v>
      </c>
      <c r="J15498" s="126" t="s">
        <v>26234</v>
      </c>
      <c r="K15498" s="9">
        <f>_xlfn.IFNA(VLOOKUP(Table5[[#This Row],[Section]],SubSill_Tier,2,FALSE),0)</f>
        <v>0</v>
      </c>
      <c r="L15498" s="9" t="str">
        <f t="shared" si="277"/>
        <v/>
      </c>
      <c r="M15498" s="205" t="str" cm="1">
        <f t="array" ref="M15498">_xlfn.IFS(NOT(ISERROR(VLOOKUP(Table5[[#This Row],[Section]],TB_notTB,1,FALSE))),"No",LEFT(Table5[[#This Row],[Section]],3)="ETB","PLS",LEFT(Table5[[#This Row],[Section]],1)="7","PDB",NOT(ISBLANK(Table5[[#This Row],[Section]])),"No")</f>
        <v>No</v>
      </c>
    </row>
    <row r="15499" spans="1:13" x14ac:dyDescent="0.25">
      <c r="A15499" s="130" t="s">
        <v>14036</v>
      </c>
      <c r="B15499" s="130" t="s">
        <v>14037</v>
      </c>
      <c r="C15499" s="130" t="s">
        <v>75</v>
      </c>
      <c r="D15499" s="131">
        <v>0.30099999999999999</v>
      </c>
      <c r="E15499" s="132">
        <v>138</v>
      </c>
      <c r="F15499" s="132">
        <v>138</v>
      </c>
      <c r="G15499" s="126" t="s">
        <v>13750</v>
      </c>
      <c r="H15499" s="126" t="s">
        <v>21081</v>
      </c>
      <c r="I15499" s="126" t="s">
        <v>21082</v>
      </c>
      <c r="J15499" s="126" t="s">
        <v>26233</v>
      </c>
      <c r="K15499" s="9">
        <f>_xlfn.IFNA(VLOOKUP(Table5[[#This Row],[Section]],SubSill_Tier,2,FALSE),0)</f>
        <v>0</v>
      </c>
      <c r="L15499" s="9" t="str">
        <f t="shared" si="277"/>
        <v>Wall</v>
      </c>
      <c r="M15499" s="205" t="str" cm="1">
        <f t="array" ref="M15499">_xlfn.IFS(NOT(ISERROR(VLOOKUP(Table5[[#This Row],[Section]],TB_notTB,1,FALSE))),"No",LEFT(Table5[[#This Row],[Section]],3)="ETB","PLS",LEFT(Table5[[#This Row],[Section]],1)="7","PDB",NOT(ISBLANK(Table5[[#This Row],[Section]])),"No")</f>
        <v>No</v>
      </c>
    </row>
    <row r="15500" spans="1:13" x14ac:dyDescent="0.25">
      <c r="A15500" s="130" t="s">
        <v>14038</v>
      </c>
      <c r="B15500" s="130" t="s">
        <v>14039</v>
      </c>
      <c r="C15500" s="130" t="s">
        <v>75</v>
      </c>
      <c r="D15500" s="131">
        <v>2.6070000000000002</v>
      </c>
      <c r="E15500" s="132">
        <v>448</v>
      </c>
      <c r="F15500" s="132">
        <v>448</v>
      </c>
      <c r="G15500" s="126" t="s">
        <v>13724</v>
      </c>
      <c r="H15500" s="126" t="s">
        <v>20121</v>
      </c>
      <c r="I15500" s="126" t="s">
        <v>20122</v>
      </c>
      <c r="J15500" s="126" t="s">
        <v>26234</v>
      </c>
      <c r="K15500" s="9">
        <f>_xlfn.IFNA(VLOOKUP(Table5[[#This Row],[Section]],SubSill_Tier,2,FALSE),0)</f>
        <v>0</v>
      </c>
      <c r="L15500" s="9" t="str">
        <f t="shared" si="277"/>
        <v>Wall</v>
      </c>
      <c r="M15500" s="205" t="str" cm="1">
        <f t="array" ref="M15500">_xlfn.IFS(NOT(ISERROR(VLOOKUP(Table5[[#This Row],[Section]],TB_notTB,1,FALSE))),"No",LEFT(Table5[[#This Row],[Section]],3)="ETB","PLS",LEFT(Table5[[#This Row],[Section]],1)="7","PDB",NOT(ISBLANK(Table5[[#This Row],[Section]])),"No")</f>
        <v>No</v>
      </c>
    </row>
    <row r="15501" spans="1:13" x14ac:dyDescent="0.25">
      <c r="A15501" s="130" t="s">
        <v>14040</v>
      </c>
      <c r="B15501" s="130" t="s">
        <v>29002</v>
      </c>
      <c r="C15501" s="130" t="s">
        <v>75</v>
      </c>
      <c r="D15501" s="131">
        <v>0.433</v>
      </c>
      <c r="E15501" s="132">
        <v>100</v>
      </c>
      <c r="F15501" s="132">
        <v>100</v>
      </c>
      <c r="G15501" s="126" t="s">
        <v>13740</v>
      </c>
      <c r="H15501" s="126" t="s">
        <v>20124</v>
      </c>
      <c r="I15501" s="126" t="s">
        <v>21059</v>
      </c>
      <c r="J15501" s="126" t="s">
        <v>26242</v>
      </c>
      <c r="K15501" s="9">
        <f>_xlfn.IFNA(VLOOKUP(Table5[[#This Row],[Section]],SubSill_Tier,2,FALSE),0)</f>
        <v>0</v>
      </c>
      <c r="L15501" s="9" t="str">
        <f t="shared" si="277"/>
        <v/>
      </c>
      <c r="M15501" s="205" t="str" cm="1">
        <f t="array" ref="M15501">_xlfn.IFS(NOT(ISERROR(VLOOKUP(Table5[[#This Row],[Section]],TB_notTB,1,FALSE))),"No",LEFT(Table5[[#This Row],[Section]],3)="ETB","PLS",LEFT(Table5[[#This Row],[Section]],1)="7","PDB",NOT(ISBLANK(Table5[[#This Row],[Section]])),"No")</f>
        <v>No</v>
      </c>
    </row>
    <row r="15502" spans="1:13" x14ac:dyDescent="0.25">
      <c r="A15502" s="130" t="s">
        <v>14041</v>
      </c>
      <c r="B15502" s="130" t="s">
        <v>14042</v>
      </c>
      <c r="C15502" s="130" t="s">
        <v>75</v>
      </c>
      <c r="D15502" s="131">
        <v>1.194</v>
      </c>
      <c r="E15502" s="132">
        <v>130</v>
      </c>
      <c r="F15502" s="132">
        <v>130</v>
      </c>
      <c r="G15502" s="126" t="s">
        <v>13740</v>
      </c>
      <c r="H15502" s="126" t="s">
        <v>20124</v>
      </c>
      <c r="I15502" s="126" t="s">
        <v>21059</v>
      </c>
      <c r="J15502" s="126" t="s">
        <v>26242</v>
      </c>
      <c r="K15502" s="9">
        <f>_xlfn.IFNA(VLOOKUP(Table5[[#This Row],[Section]],SubSill_Tier,2,FALSE),0)</f>
        <v>0</v>
      </c>
      <c r="L15502" s="9" t="str">
        <f t="shared" si="277"/>
        <v/>
      </c>
      <c r="M15502" s="205" t="str" cm="1">
        <f t="array" ref="M15502">_xlfn.IFS(NOT(ISERROR(VLOOKUP(Table5[[#This Row],[Section]],TB_notTB,1,FALSE))),"No",LEFT(Table5[[#This Row],[Section]],3)="ETB","PLS",LEFT(Table5[[#This Row],[Section]],1)="7","PDB",NOT(ISBLANK(Table5[[#This Row],[Section]])),"No")</f>
        <v>No</v>
      </c>
    </row>
    <row r="15503" spans="1:13" x14ac:dyDescent="0.25">
      <c r="A15503" s="130" t="s">
        <v>14043</v>
      </c>
      <c r="B15503" s="130" t="s">
        <v>13892</v>
      </c>
      <c r="C15503" s="130" t="s">
        <v>75</v>
      </c>
      <c r="D15503" s="131">
        <v>1.9890000000000001</v>
      </c>
      <c r="E15503" s="132">
        <v>239</v>
      </c>
      <c r="F15503" s="132">
        <v>239</v>
      </c>
      <c r="G15503" s="126" t="s">
        <v>13740</v>
      </c>
      <c r="H15503" s="126" t="s">
        <v>20124</v>
      </c>
      <c r="I15503" s="126" t="s">
        <v>21059</v>
      </c>
      <c r="J15503" s="126" t="s">
        <v>26234</v>
      </c>
      <c r="K15503" s="9">
        <f>_xlfn.IFNA(VLOOKUP(Table5[[#This Row],[Section]],SubSill_Tier,2,FALSE),0)</f>
        <v>0</v>
      </c>
      <c r="L15503" s="9" t="str">
        <f t="shared" si="277"/>
        <v/>
      </c>
      <c r="M15503" s="205" t="str" cm="1">
        <f t="array" ref="M15503">_xlfn.IFS(NOT(ISERROR(VLOOKUP(Table5[[#This Row],[Section]],TB_notTB,1,FALSE))),"No",LEFT(Table5[[#This Row],[Section]],3)="ETB","PLS",LEFT(Table5[[#This Row],[Section]],1)="7","PDB",NOT(ISBLANK(Table5[[#This Row],[Section]])),"No")</f>
        <v>No</v>
      </c>
    </row>
    <row r="15504" spans="1:13" x14ac:dyDescent="0.25">
      <c r="A15504" s="130" t="s">
        <v>14044</v>
      </c>
      <c r="B15504" s="130" t="s">
        <v>29003</v>
      </c>
      <c r="C15504" s="130" t="s">
        <v>75</v>
      </c>
      <c r="D15504" s="131">
        <v>2.0259999999999998</v>
      </c>
      <c r="E15504" s="132">
        <v>200</v>
      </c>
      <c r="F15504" s="132">
        <v>200</v>
      </c>
      <c r="G15504" s="126" t="s">
        <v>13740</v>
      </c>
      <c r="H15504" s="126" t="s">
        <v>20124</v>
      </c>
      <c r="I15504" s="126" t="s">
        <v>21059</v>
      </c>
      <c r="J15504" s="126" t="s">
        <v>26242</v>
      </c>
      <c r="K15504" s="9">
        <f>_xlfn.IFNA(VLOOKUP(Table5[[#This Row],[Section]],SubSill_Tier,2,FALSE),0)</f>
        <v>0</v>
      </c>
      <c r="L15504" s="9" t="str">
        <f t="shared" si="277"/>
        <v/>
      </c>
      <c r="M15504" s="205" t="str" cm="1">
        <f t="array" ref="M15504">_xlfn.IFS(NOT(ISERROR(VLOOKUP(Table5[[#This Row],[Section]],TB_notTB,1,FALSE))),"No",LEFT(Table5[[#This Row],[Section]],3)="ETB","PLS",LEFT(Table5[[#This Row],[Section]],1)="7","PDB",NOT(ISBLANK(Table5[[#This Row],[Section]])),"No")</f>
        <v>No</v>
      </c>
    </row>
    <row r="15505" spans="1:13" x14ac:dyDescent="0.25">
      <c r="A15505" s="130" t="s">
        <v>14045</v>
      </c>
      <c r="B15505" s="130" t="s">
        <v>29260</v>
      </c>
      <c r="C15505" s="130" t="s">
        <v>75</v>
      </c>
      <c r="D15505" s="131">
        <v>0.374</v>
      </c>
      <c r="E15505" s="132">
        <v>103</v>
      </c>
      <c r="F15505" s="132">
        <v>103</v>
      </c>
      <c r="G15505" s="126" t="s">
        <v>13725</v>
      </c>
      <c r="H15505" s="126" t="s">
        <v>20134</v>
      </c>
      <c r="I15505" s="126" t="s">
        <v>20135</v>
      </c>
      <c r="J15505" s="126" t="s">
        <v>26235</v>
      </c>
      <c r="K15505" s="9">
        <f>_xlfn.IFNA(VLOOKUP(Table5[[#This Row],[Section]],SubSill_Tier,2,FALSE),0)</f>
        <v>0</v>
      </c>
      <c r="L15505" s="9" t="str">
        <f t="shared" si="277"/>
        <v/>
      </c>
      <c r="M15505" s="205" t="str" cm="1">
        <f t="array" ref="M15505">_xlfn.IFS(NOT(ISERROR(VLOOKUP(Table5[[#This Row],[Section]],TB_notTB,1,FALSE))),"No",LEFT(Table5[[#This Row],[Section]],3)="ETB","PLS",LEFT(Table5[[#This Row],[Section]],1)="7","PDB",NOT(ISBLANK(Table5[[#This Row],[Section]])),"No")</f>
        <v>No</v>
      </c>
    </row>
    <row r="15506" spans="1:13" x14ac:dyDescent="0.25">
      <c r="A15506" s="130" t="s">
        <v>14046</v>
      </c>
      <c r="B15506" s="130" t="s">
        <v>14047</v>
      </c>
      <c r="C15506" s="130" t="s">
        <v>75</v>
      </c>
      <c r="D15506" s="131">
        <v>0.441</v>
      </c>
      <c r="E15506" s="132">
        <v>105</v>
      </c>
      <c r="F15506" s="132">
        <v>105</v>
      </c>
      <c r="G15506" s="126" t="s">
        <v>13725</v>
      </c>
      <c r="H15506" s="126" t="s">
        <v>20134</v>
      </c>
      <c r="I15506" s="126" t="s">
        <v>20135</v>
      </c>
      <c r="J15506" s="126" t="s">
        <v>26235</v>
      </c>
      <c r="K15506" s="9">
        <f>_xlfn.IFNA(VLOOKUP(Table5[[#This Row],[Section]],SubSill_Tier,2,FALSE),0)</f>
        <v>0</v>
      </c>
      <c r="L15506" s="9" t="str">
        <f t="shared" si="277"/>
        <v/>
      </c>
      <c r="M15506" s="205" t="str" cm="1">
        <f t="array" ref="M15506">_xlfn.IFS(NOT(ISERROR(VLOOKUP(Table5[[#This Row],[Section]],TB_notTB,1,FALSE))),"No",LEFT(Table5[[#This Row],[Section]],3)="ETB","PLS",LEFT(Table5[[#This Row],[Section]],1)="7","PDB",NOT(ISBLANK(Table5[[#This Row],[Section]])),"No")</f>
        <v>No</v>
      </c>
    </row>
    <row r="15507" spans="1:13" x14ac:dyDescent="0.25">
      <c r="A15507" s="130" t="s">
        <v>14048</v>
      </c>
      <c r="B15507" s="130" t="s">
        <v>6139</v>
      </c>
      <c r="C15507" s="130" t="s">
        <v>75</v>
      </c>
      <c r="D15507" s="131">
        <v>0.47199999999999998</v>
      </c>
      <c r="E15507" s="132">
        <v>120</v>
      </c>
      <c r="F15507" s="132">
        <v>120</v>
      </c>
      <c r="G15507" s="126" t="s">
        <v>13725</v>
      </c>
      <c r="H15507" s="126" t="s">
        <v>20134</v>
      </c>
      <c r="I15507" s="126" t="s">
        <v>20135</v>
      </c>
      <c r="J15507" s="126" t="s">
        <v>26236</v>
      </c>
      <c r="K15507" s="9">
        <f>_xlfn.IFNA(VLOOKUP(Table5[[#This Row],[Section]],SubSill_Tier,2,FALSE),0)</f>
        <v>0</v>
      </c>
      <c r="L15507" s="9" t="str">
        <f t="shared" si="277"/>
        <v/>
      </c>
      <c r="M15507" s="205" t="str" cm="1">
        <f t="array" ref="M15507">_xlfn.IFS(NOT(ISERROR(VLOOKUP(Table5[[#This Row],[Section]],TB_notTB,1,FALSE))),"No",LEFT(Table5[[#This Row],[Section]],3)="ETB","PLS",LEFT(Table5[[#This Row],[Section]],1)="7","PDB",NOT(ISBLANK(Table5[[#This Row],[Section]])),"No")</f>
        <v>No</v>
      </c>
    </row>
    <row r="15508" spans="1:13" x14ac:dyDescent="0.25">
      <c r="A15508" s="130" t="s">
        <v>14049</v>
      </c>
      <c r="B15508" s="130" t="s">
        <v>14050</v>
      </c>
      <c r="C15508" s="130" t="s">
        <v>75</v>
      </c>
      <c r="D15508" s="131">
        <v>0.47199999999999998</v>
      </c>
      <c r="E15508" s="132">
        <v>122</v>
      </c>
      <c r="F15508" s="132">
        <v>122</v>
      </c>
      <c r="G15508" s="126" t="s">
        <v>13725</v>
      </c>
      <c r="H15508" s="126" t="s">
        <v>20134</v>
      </c>
      <c r="I15508" s="126" t="s">
        <v>20135</v>
      </c>
      <c r="J15508" s="126" t="s">
        <v>26235</v>
      </c>
      <c r="K15508" s="9">
        <f>_xlfn.IFNA(VLOOKUP(Table5[[#This Row],[Section]],SubSill_Tier,2,FALSE),0)</f>
        <v>0</v>
      </c>
      <c r="L15508" s="9" t="str">
        <f t="shared" si="277"/>
        <v/>
      </c>
      <c r="M15508" s="205" t="str" cm="1">
        <f t="array" ref="M15508">_xlfn.IFS(NOT(ISERROR(VLOOKUP(Table5[[#This Row],[Section]],TB_notTB,1,FALSE))),"No",LEFT(Table5[[#This Row],[Section]],3)="ETB","PLS",LEFT(Table5[[#This Row],[Section]],1)="7","PDB",NOT(ISBLANK(Table5[[#This Row],[Section]])),"No")</f>
        <v>No</v>
      </c>
    </row>
    <row r="15509" spans="1:13" x14ac:dyDescent="0.25">
      <c r="A15509" s="130" t="s">
        <v>14051</v>
      </c>
      <c r="B15509" s="130" t="s">
        <v>14052</v>
      </c>
      <c r="C15509" s="130" t="s">
        <v>75</v>
      </c>
      <c r="D15509" s="131">
        <v>0.60499999999999998</v>
      </c>
      <c r="E15509" s="132">
        <v>150</v>
      </c>
      <c r="F15509" s="132">
        <v>150</v>
      </c>
      <c r="G15509" s="126" t="s">
        <v>13725</v>
      </c>
      <c r="H15509" s="126" t="s">
        <v>20134</v>
      </c>
      <c r="I15509" s="126" t="s">
        <v>20135</v>
      </c>
      <c r="J15509" s="126" t="s">
        <v>26235</v>
      </c>
      <c r="K15509" s="9">
        <f>_xlfn.IFNA(VLOOKUP(Table5[[#This Row],[Section]],SubSill_Tier,2,FALSE),0)</f>
        <v>0</v>
      </c>
      <c r="L15509" s="9" t="str">
        <f t="shared" si="277"/>
        <v/>
      </c>
      <c r="M15509" s="205" t="str" cm="1">
        <f t="array" ref="M15509">_xlfn.IFS(NOT(ISERROR(VLOOKUP(Table5[[#This Row],[Section]],TB_notTB,1,FALSE))),"No",LEFT(Table5[[#This Row],[Section]],3)="ETB","PLS",LEFT(Table5[[#This Row],[Section]],1)="7","PDB",NOT(ISBLANK(Table5[[#This Row],[Section]])),"No")</f>
        <v>No</v>
      </c>
    </row>
    <row r="15510" spans="1:13" x14ac:dyDescent="0.25">
      <c r="A15510" s="130" t="s">
        <v>14053</v>
      </c>
      <c r="B15510" s="130" t="s">
        <v>14054</v>
      </c>
      <c r="C15510" s="130" t="s">
        <v>75</v>
      </c>
      <c r="D15510" s="131">
        <v>0.60899999999999999</v>
      </c>
      <c r="E15510" s="132">
        <v>170</v>
      </c>
      <c r="F15510" s="132">
        <v>170</v>
      </c>
      <c r="G15510" s="126" t="s">
        <v>13725</v>
      </c>
      <c r="H15510" s="126" t="s">
        <v>20134</v>
      </c>
      <c r="I15510" s="126" t="s">
        <v>20135</v>
      </c>
      <c r="J15510" s="126" t="s">
        <v>26235</v>
      </c>
      <c r="K15510" s="9">
        <f>_xlfn.IFNA(VLOOKUP(Table5[[#This Row],[Section]],SubSill_Tier,2,FALSE),0)</f>
        <v>0</v>
      </c>
      <c r="L15510" s="9" t="str">
        <f t="shared" si="277"/>
        <v/>
      </c>
      <c r="M15510" s="205" t="str" cm="1">
        <f t="array" ref="M15510">_xlfn.IFS(NOT(ISERROR(VLOOKUP(Table5[[#This Row],[Section]],TB_notTB,1,FALSE))),"No",LEFT(Table5[[#This Row],[Section]],3)="ETB","PLS",LEFT(Table5[[#This Row],[Section]],1)="7","PDB",NOT(ISBLANK(Table5[[#This Row],[Section]])),"No")</f>
        <v>No</v>
      </c>
    </row>
    <row r="15511" spans="1:13" x14ac:dyDescent="0.25">
      <c r="A15511" s="130" t="s">
        <v>14055</v>
      </c>
      <c r="B15511" s="130" t="s">
        <v>14056</v>
      </c>
      <c r="C15511" s="130" t="s">
        <v>75</v>
      </c>
      <c r="D15511" s="131">
        <v>0.747</v>
      </c>
      <c r="E15511" s="132">
        <v>164</v>
      </c>
      <c r="F15511" s="132">
        <v>164</v>
      </c>
      <c r="G15511" s="126" t="s">
        <v>13725</v>
      </c>
      <c r="H15511" s="126" t="s">
        <v>20134</v>
      </c>
      <c r="I15511" s="126" t="s">
        <v>20135</v>
      </c>
      <c r="J15511" s="126" t="s">
        <v>26236</v>
      </c>
      <c r="K15511" s="9">
        <f>_xlfn.IFNA(VLOOKUP(Table5[[#This Row],[Section]],SubSill_Tier,2,FALSE),0)</f>
        <v>0</v>
      </c>
      <c r="L15511" s="9" t="str">
        <f t="shared" si="277"/>
        <v/>
      </c>
      <c r="M15511" s="205" t="str" cm="1">
        <f t="array" ref="M15511">_xlfn.IFS(NOT(ISERROR(VLOOKUP(Table5[[#This Row],[Section]],TB_notTB,1,FALSE))),"No",LEFT(Table5[[#This Row],[Section]],3)="ETB","PLS",LEFT(Table5[[#This Row],[Section]],1)="7","PDB",NOT(ISBLANK(Table5[[#This Row],[Section]])),"No")</f>
        <v>No</v>
      </c>
    </row>
    <row r="15512" spans="1:13" x14ac:dyDescent="0.25">
      <c r="A15512" s="130" t="s">
        <v>14057</v>
      </c>
      <c r="B15512" s="130" t="s">
        <v>14058</v>
      </c>
      <c r="C15512" s="130" t="s">
        <v>75</v>
      </c>
      <c r="D15512" s="131">
        <v>0.85199999999999998</v>
      </c>
      <c r="E15512" s="132">
        <v>203</v>
      </c>
      <c r="F15512" s="132">
        <v>203</v>
      </c>
      <c r="G15512" s="126" t="s">
        <v>13725</v>
      </c>
      <c r="H15512" s="126" t="s">
        <v>20134</v>
      </c>
      <c r="I15512" s="126" t="s">
        <v>20135</v>
      </c>
      <c r="J15512" s="126" t="s">
        <v>26236</v>
      </c>
      <c r="K15512" s="9">
        <f>_xlfn.IFNA(VLOOKUP(Table5[[#This Row],[Section]],SubSill_Tier,2,FALSE),0)</f>
        <v>0</v>
      </c>
      <c r="L15512" s="9" t="str">
        <f t="shared" ref="L15512:L15543" si="278">IFERROR(IF(LEFT(G15512,2)="AI",IF(_xlfn.NUMBERVALUE(IFERROR(LEFT(IF(ISERROR(FIND("X",UPPER(B15512))),UPPER(B15512),RIGHT(UPPER(B15512),LEN(UPPER(B15512))-FIND("~",SUBSTITUTE(UPPER(B15512),"X","~",LEN(UPPER(B15512))-LEN(SUBSTITUTE(UPPER(B15512),"X","")))))),FIND(" ",IF(ISERROR(FIND("X",UPPER(B15512))),UPPER(B15512),RIGHT(UPPER(B15512),LEN(UPPER(B15512))-FIND("~",SUBSTITUTE(UPPER(B15512),"X","~",LEN(UPPER(B15512))-LEN(SUBSTITUTE(UPPER(B15512),"X","")))))),1)-1),IF(ISERROR(FIND("X",UPPER(B15512))),UPPER(B15512),RIGHT(UPPER(B15512),LEN(UPPER(B15512))-FIND("~",SUBSTITUTE(UPPER(B15512),"X","~",LEN(UPPER(B15512))-LEN(SUBSTITUTE(UPPER(B15512),"X",""))))))),".")&gt;=5,"Wall",""),""),"")</f>
        <v/>
      </c>
      <c r="M15512" s="205" t="str" cm="1">
        <f t="array" ref="M15512">_xlfn.IFS(NOT(ISERROR(VLOOKUP(Table5[[#This Row],[Section]],TB_notTB,1,FALSE))),"No",LEFT(Table5[[#This Row],[Section]],3)="ETB","PLS",LEFT(Table5[[#This Row],[Section]],1)="7","PDB",NOT(ISBLANK(Table5[[#This Row],[Section]])),"No")</f>
        <v>No</v>
      </c>
    </row>
    <row r="15513" spans="1:13" x14ac:dyDescent="0.25">
      <c r="A15513" s="130" t="s">
        <v>14059</v>
      </c>
      <c r="B15513" s="130" t="s">
        <v>14060</v>
      </c>
      <c r="C15513" s="130" t="s">
        <v>75</v>
      </c>
      <c r="D15513" s="131">
        <v>0.97199999999999998</v>
      </c>
      <c r="E15513" s="132">
        <v>126</v>
      </c>
      <c r="F15513" s="132">
        <v>126</v>
      </c>
      <c r="G15513" s="126" t="s">
        <v>13725</v>
      </c>
      <c r="H15513" s="126" t="s">
        <v>20134</v>
      </c>
      <c r="I15513" s="126" t="s">
        <v>20135</v>
      </c>
      <c r="J15513" s="126" t="s">
        <v>26235</v>
      </c>
      <c r="K15513" s="9">
        <f>_xlfn.IFNA(VLOOKUP(Table5[[#This Row],[Section]],SubSill_Tier,2,FALSE),0)</f>
        <v>0</v>
      </c>
      <c r="L15513" s="9" t="str">
        <f t="shared" si="278"/>
        <v/>
      </c>
      <c r="M15513" s="205" t="str" cm="1">
        <f t="array" ref="M15513">_xlfn.IFS(NOT(ISERROR(VLOOKUP(Table5[[#This Row],[Section]],TB_notTB,1,FALSE))),"No",LEFT(Table5[[#This Row],[Section]],3)="ETB","PLS",LEFT(Table5[[#This Row],[Section]],1)="7","PDB",NOT(ISBLANK(Table5[[#This Row],[Section]])),"No")</f>
        <v>No</v>
      </c>
    </row>
    <row r="15514" spans="1:13" x14ac:dyDescent="0.25">
      <c r="A15514" s="130" t="s">
        <v>14061</v>
      </c>
      <c r="B15514" s="130" t="s">
        <v>13896</v>
      </c>
      <c r="C15514" s="130" t="s">
        <v>75</v>
      </c>
      <c r="D15514" s="131">
        <v>1.071</v>
      </c>
      <c r="E15514" s="132">
        <v>200</v>
      </c>
      <c r="F15514" s="132">
        <v>200</v>
      </c>
      <c r="G15514" s="126" t="s">
        <v>13725</v>
      </c>
      <c r="H15514" s="126" t="s">
        <v>20134</v>
      </c>
      <c r="I15514" s="126" t="s">
        <v>20135</v>
      </c>
      <c r="J15514" s="126" t="s">
        <v>26236</v>
      </c>
      <c r="K15514" s="9">
        <f>_xlfn.IFNA(VLOOKUP(Table5[[#This Row],[Section]],SubSill_Tier,2,FALSE),0)</f>
        <v>0</v>
      </c>
      <c r="L15514" s="9" t="str">
        <f t="shared" si="278"/>
        <v/>
      </c>
      <c r="M15514" s="205" t="str" cm="1">
        <f t="array" ref="M15514">_xlfn.IFS(NOT(ISERROR(VLOOKUP(Table5[[#This Row],[Section]],TB_notTB,1,FALSE))),"No",LEFT(Table5[[#This Row],[Section]],3)="ETB","PLS",LEFT(Table5[[#This Row],[Section]],1)="7","PDB",NOT(ISBLANK(Table5[[#This Row],[Section]])),"No")</f>
        <v>No</v>
      </c>
    </row>
    <row r="15515" spans="1:13" x14ac:dyDescent="0.25">
      <c r="A15515" s="130" t="s">
        <v>14062</v>
      </c>
      <c r="B15515" s="130" t="s">
        <v>14063</v>
      </c>
      <c r="C15515" s="130" t="s">
        <v>75</v>
      </c>
      <c r="D15515" s="131">
        <v>2.113</v>
      </c>
      <c r="E15515" s="132">
        <v>354</v>
      </c>
      <c r="F15515" s="132">
        <v>354</v>
      </c>
      <c r="G15515" s="126" t="s">
        <v>13725</v>
      </c>
      <c r="H15515" s="126" t="s">
        <v>20134</v>
      </c>
      <c r="I15515" s="126" t="s">
        <v>20135</v>
      </c>
      <c r="J15515" s="126" t="s">
        <v>26236</v>
      </c>
      <c r="K15515" s="9">
        <f>_xlfn.IFNA(VLOOKUP(Table5[[#This Row],[Section]],SubSill_Tier,2,FALSE),0)</f>
        <v>0</v>
      </c>
      <c r="L15515" s="9" t="str">
        <f t="shared" si="278"/>
        <v/>
      </c>
      <c r="M15515" s="205" t="str" cm="1">
        <f t="array" ref="M15515">_xlfn.IFS(NOT(ISERROR(VLOOKUP(Table5[[#This Row],[Section]],TB_notTB,1,FALSE))),"No",LEFT(Table5[[#This Row],[Section]],3)="ETB","PLS",LEFT(Table5[[#This Row],[Section]],1)="7","PDB",NOT(ISBLANK(Table5[[#This Row],[Section]])),"No")</f>
        <v>No</v>
      </c>
    </row>
    <row r="15516" spans="1:13" x14ac:dyDescent="0.25">
      <c r="A15516" s="130" t="s">
        <v>14064</v>
      </c>
      <c r="B15516" s="130" t="s">
        <v>14065</v>
      </c>
      <c r="C15516" s="130" t="s">
        <v>75</v>
      </c>
      <c r="D15516" s="131">
        <v>3.2949999999999999</v>
      </c>
      <c r="E15516" s="132">
        <v>320</v>
      </c>
      <c r="F15516" s="132">
        <v>320</v>
      </c>
      <c r="G15516" s="126" t="s">
        <v>13725</v>
      </c>
      <c r="H15516" s="126" t="s">
        <v>20134</v>
      </c>
      <c r="I15516" s="126" t="s">
        <v>20135</v>
      </c>
      <c r="J15516" s="126" t="s">
        <v>26238</v>
      </c>
      <c r="K15516" s="9">
        <f>_xlfn.IFNA(VLOOKUP(Table5[[#This Row],[Section]],SubSill_Tier,2,FALSE),0)</f>
        <v>0</v>
      </c>
      <c r="L15516" s="9" t="str">
        <f t="shared" si="278"/>
        <v/>
      </c>
      <c r="M15516" s="205" t="str" cm="1">
        <f t="array" ref="M15516">_xlfn.IFS(NOT(ISERROR(VLOOKUP(Table5[[#This Row],[Section]],TB_notTB,1,FALSE))),"No",LEFT(Table5[[#This Row],[Section]],3)="ETB","PLS",LEFT(Table5[[#This Row],[Section]],1)="7","PDB",NOT(ISBLANK(Table5[[#This Row],[Section]])),"No")</f>
        <v>No</v>
      </c>
    </row>
    <row r="15517" spans="1:13" x14ac:dyDescent="0.25">
      <c r="A15517" s="130" t="s">
        <v>14066</v>
      </c>
      <c r="B15517" s="130" t="s">
        <v>14067</v>
      </c>
      <c r="C15517" s="130" t="s">
        <v>75</v>
      </c>
      <c r="D15517" s="131">
        <v>4.3319999999999999</v>
      </c>
      <c r="E15517" s="132">
        <v>300</v>
      </c>
      <c r="F15517" s="132">
        <v>300</v>
      </c>
      <c r="G15517" s="126" t="s">
        <v>13725</v>
      </c>
      <c r="H15517" s="126" t="s">
        <v>20134</v>
      </c>
      <c r="I15517" s="126" t="s">
        <v>20135</v>
      </c>
      <c r="J15517" s="126" t="s">
        <v>26238</v>
      </c>
      <c r="K15517" s="9">
        <f>_xlfn.IFNA(VLOOKUP(Table5[[#This Row],[Section]],SubSill_Tier,2,FALSE),0)</f>
        <v>0</v>
      </c>
      <c r="L15517" s="9" t="str">
        <f t="shared" si="278"/>
        <v>Wall</v>
      </c>
      <c r="M15517" s="205" t="str" cm="1">
        <f t="array" ref="M15517">_xlfn.IFS(NOT(ISERROR(VLOOKUP(Table5[[#This Row],[Section]],TB_notTB,1,FALSE))),"No",LEFT(Table5[[#This Row],[Section]],3)="ETB","PLS",LEFT(Table5[[#This Row],[Section]],1)="7","PDB",NOT(ISBLANK(Table5[[#This Row],[Section]])),"No")</f>
        <v>No</v>
      </c>
    </row>
    <row r="15518" spans="1:13" x14ac:dyDescent="0.25">
      <c r="A15518" s="130" t="s">
        <v>14068</v>
      </c>
      <c r="B15518" s="130" t="s">
        <v>14069</v>
      </c>
      <c r="C15518" s="130" t="s">
        <v>75</v>
      </c>
      <c r="D15518" s="131">
        <v>4.55</v>
      </c>
      <c r="E15518" s="132">
        <v>350</v>
      </c>
      <c r="F15518" s="132">
        <v>350</v>
      </c>
      <c r="G15518" s="126" t="s">
        <v>13725</v>
      </c>
      <c r="H15518" s="126" t="s">
        <v>20134</v>
      </c>
      <c r="I15518" s="126" t="s">
        <v>20135</v>
      </c>
      <c r="J15518" s="126" t="s">
        <v>26240</v>
      </c>
      <c r="K15518" s="9">
        <f>_xlfn.IFNA(VLOOKUP(Table5[[#This Row],[Section]],SubSill_Tier,2,FALSE),0)</f>
        <v>0</v>
      </c>
      <c r="L15518" s="9" t="str">
        <f t="shared" si="278"/>
        <v/>
      </c>
      <c r="M15518" s="205" t="str" cm="1">
        <f t="array" ref="M15518">_xlfn.IFS(NOT(ISERROR(VLOOKUP(Table5[[#This Row],[Section]],TB_notTB,1,FALSE))),"No",LEFT(Table5[[#This Row],[Section]],3)="ETB","PLS",LEFT(Table5[[#This Row],[Section]],1)="7","PDB",NOT(ISBLANK(Table5[[#This Row],[Section]])),"No")</f>
        <v>No</v>
      </c>
    </row>
    <row r="15519" spans="1:13" x14ac:dyDescent="0.25">
      <c r="A15519" s="130" t="s">
        <v>14070</v>
      </c>
      <c r="B15519" s="130" t="s">
        <v>14071</v>
      </c>
      <c r="C15519" s="130" t="s">
        <v>75</v>
      </c>
      <c r="D15519" s="131">
        <v>5.0620000000000003</v>
      </c>
      <c r="E15519" s="132">
        <v>350</v>
      </c>
      <c r="F15519" s="132">
        <v>350</v>
      </c>
      <c r="G15519" s="126" t="s">
        <v>13725</v>
      </c>
      <c r="H15519" s="126" t="s">
        <v>20134</v>
      </c>
      <c r="I15519" s="126" t="s">
        <v>20135</v>
      </c>
      <c r="J15519" s="126" t="s">
        <v>26245</v>
      </c>
      <c r="K15519" s="9">
        <f>_xlfn.IFNA(VLOOKUP(Table5[[#This Row],[Section]],SubSill_Tier,2,FALSE),0)</f>
        <v>0</v>
      </c>
      <c r="L15519" s="9" t="str">
        <f t="shared" si="278"/>
        <v>Wall</v>
      </c>
      <c r="M15519" s="205" t="str" cm="1">
        <f t="array" ref="M15519">_xlfn.IFS(NOT(ISERROR(VLOOKUP(Table5[[#This Row],[Section]],TB_notTB,1,FALSE))),"No",LEFT(Table5[[#This Row],[Section]],3)="ETB","PLS",LEFT(Table5[[#This Row],[Section]],1)="7","PDB",NOT(ISBLANK(Table5[[#This Row],[Section]])),"No")</f>
        <v>No</v>
      </c>
    </row>
    <row r="15520" spans="1:13" x14ac:dyDescent="0.25">
      <c r="A15520" s="130" t="s">
        <v>14072</v>
      </c>
      <c r="B15520" s="130" t="s">
        <v>14073</v>
      </c>
      <c r="C15520" s="130" t="s">
        <v>75</v>
      </c>
      <c r="D15520" s="131">
        <v>7.3940000000000001</v>
      </c>
      <c r="E15520" s="132">
        <v>700</v>
      </c>
      <c r="F15520" s="132">
        <v>700</v>
      </c>
      <c r="G15520" s="126" t="s">
        <v>13725</v>
      </c>
      <c r="H15520" s="126" t="s">
        <v>20134</v>
      </c>
      <c r="I15520" s="126" t="s">
        <v>20135</v>
      </c>
      <c r="J15520" s="126" t="s">
        <v>26245</v>
      </c>
      <c r="K15520" s="9">
        <f>_xlfn.IFNA(VLOOKUP(Table5[[#This Row],[Section]],SubSill_Tier,2,FALSE),0)</f>
        <v>0</v>
      </c>
      <c r="L15520" s="9" t="str">
        <f t="shared" si="278"/>
        <v/>
      </c>
      <c r="M15520" s="205" t="str" cm="1">
        <f t="array" ref="M15520">_xlfn.IFS(NOT(ISERROR(VLOOKUP(Table5[[#This Row],[Section]],TB_notTB,1,FALSE))),"No",LEFT(Table5[[#This Row],[Section]],3)="ETB","PLS",LEFT(Table5[[#This Row],[Section]],1)="7","PDB",NOT(ISBLANK(Table5[[#This Row],[Section]])),"No")</f>
        <v>No</v>
      </c>
    </row>
    <row r="15521" spans="1:13" x14ac:dyDescent="0.25">
      <c r="A15521" s="130" t="s">
        <v>14074</v>
      </c>
      <c r="B15521" s="130" t="s">
        <v>14075</v>
      </c>
      <c r="C15521" s="130" t="s">
        <v>75</v>
      </c>
      <c r="D15521" s="131">
        <v>0.81299999999999994</v>
      </c>
      <c r="E15521" s="132">
        <v>100</v>
      </c>
      <c r="F15521" s="132">
        <v>100</v>
      </c>
      <c r="G15521" s="126" t="s">
        <v>13717</v>
      </c>
      <c r="H15521" s="126" t="s">
        <v>20125</v>
      </c>
      <c r="I15521" s="126" t="s">
        <v>20126</v>
      </c>
      <c r="J15521" s="126" t="s">
        <v>26235</v>
      </c>
      <c r="K15521" s="9">
        <f>_xlfn.IFNA(VLOOKUP(Table5[[#This Row],[Section]],SubSill_Tier,2,FALSE),0)</f>
        <v>0</v>
      </c>
      <c r="L15521" s="9" t="str">
        <f t="shared" si="278"/>
        <v/>
      </c>
      <c r="M15521" s="205" t="str" cm="1">
        <f t="array" ref="M15521">_xlfn.IFS(NOT(ISERROR(VLOOKUP(Table5[[#This Row],[Section]],TB_notTB,1,FALSE))),"No",LEFT(Table5[[#This Row],[Section]],3)="ETB","PLS",LEFT(Table5[[#This Row],[Section]],1)="7","PDB",NOT(ISBLANK(Table5[[#This Row],[Section]])),"No")</f>
        <v>No</v>
      </c>
    </row>
    <row r="15522" spans="1:13" x14ac:dyDescent="0.25">
      <c r="A15522" s="130" t="s">
        <v>14076</v>
      </c>
      <c r="B15522" s="130" t="s">
        <v>14077</v>
      </c>
      <c r="C15522" s="130" t="s">
        <v>75</v>
      </c>
      <c r="D15522" s="131">
        <v>1.1379999999999999</v>
      </c>
      <c r="E15522" s="132">
        <v>100</v>
      </c>
      <c r="F15522" s="132">
        <v>100</v>
      </c>
      <c r="G15522" s="126" t="s">
        <v>13717</v>
      </c>
      <c r="H15522" s="126" t="s">
        <v>20125</v>
      </c>
      <c r="I15522" s="126" t="s">
        <v>20126</v>
      </c>
      <c r="J15522" s="126" t="s">
        <v>26236</v>
      </c>
      <c r="K15522" s="9">
        <f>_xlfn.IFNA(VLOOKUP(Table5[[#This Row],[Section]],SubSill_Tier,2,FALSE),0)</f>
        <v>0</v>
      </c>
      <c r="L15522" s="9" t="str">
        <f t="shared" si="278"/>
        <v/>
      </c>
      <c r="M15522" s="205" t="str" cm="1">
        <f t="array" ref="M15522">_xlfn.IFS(NOT(ISERROR(VLOOKUP(Table5[[#This Row],[Section]],TB_notTB,1,FALSE))),"No",LEFT(Table5[[#This Row],[Section]],3)="ETB","PLS",LEFT(Table5[[#This Row],[Section]],1)="7","PDB",NOT(ISBLANK(Table5[[#This Row],[Section]])),"No")</f>
        <v>No</v>
      </c>
    </row>
    <row r="15523" spans="1:13" x14ac:dyDescent="0.25">
      <c r="A15523" s="130" t="s">
        <v>14078</v>
      </c>
      <c r="B15523" s="130" t="s">
        <v>14079</v>
      </c>
      <c r="C15523" s="130" t="s">
        <v>75</v>
      </c>
      <c r="D15523" s="131">
        <v>3.008</v>
      </c>
      <c r="E15523" s="132">
        <v>134</v>
      </c>
      <c r="F15523" s="132">
        <v>134</v>
      </c>
      <c r="G15523" s="126" t="s">
        <v>13717</v>
      </c>
      <c r="H15523" s="126" t="s">
        <v>20125</v>
      </c>
      <c r="I15523" s="126" t="s">
        <v>20126</v>
      </c>
      <c r="J15523" s="126" t="s">
        <v>26238</v>
      </c>
      <c r="K15523" s="9">
        <f>_xlfn.IFNA(VLOOKUP(Table5[[#This Row],[Section]],SubSill_Tier,2,FALSE),0)</f>
        <v>0</v>
      </c>
      <c r="L15523" s="9" t="str">
        <f t="shared" si="278"/>
        <v>Wall</v>
      </c>
      <c r="M15523" s="205" t="str" cm="1">
        <f t="array" ref="M15523">_xlfn.IFS(NOT(ISERROR(VLOOKUP(Table5[[#This Row],[Section]],TB_notTB,1,FALSE))),"No",LEFT(Table5[[#This Row],[Section]],3)="ETB","PLS",LEFT(Table5[[#This Row],[Section]],1)="7","PDB",NOT(ISBLANK(Table5[[#This Row],[Section]])),"No")</f>
        <v>No</v>
      </c>
    </row>
    <row r="15524" spans="1:13" x14ac:dyDescent="0.25">
      <c r="A15524" s="130" t="s">
        <v>14080</v>
      </c>
      <c r="B15524" s="130" t="s">
        <v>19900</v>
      </c>
      <c r="C15524" s="130" t="s">
        <v>75</v>
      </c>
      <c r="D15524" s="131">
        <v>0.873</v>
      </c>
      <c r="E15524" s="132">
        <v>204</v>
      </c>
      <c r="F15524" s="132">
        <v>204</v>
      </c>
      <c r="G15524" s="126" t="s">
        <v>13750</v>
      </c>
      <c r="H15524" s="126" t="s">
        <v>21081</v>
      </c>
      <c r="I15524" s="126" t="s">
        <v>21082</v>
      </c>
      <c r="J15524" s="126" t="s">
        <v>26233</v>
      </c>
      <c r="K15524" s="9">
        <f>_xlfn.IFNA(VLOOKUP(Table5[[#This Row],[Section]],SubSill_Tier,2,FALSE),0)</f>
        <v>0</v>
      </c>
      <c r="L15524" s="9" t="str">
        <f t="shared" si="278"/>
        <v>Wall</v>
      </c>
      <c r="M15524" s="205" t="str" cm="1">
        <f t="array" ref="M15524">_xlfn.IFS(NOT(ISERROR(VLOOKUP(Table5[[#This Row],[Section]],TB_notTB,1,FALSE))),"No",LEFT(Table5[[#This Row],[Section]],3)="ETB","PLS",LEFT(Table5[[#This Row],[Section]],1)="7","PDB",NOT(ISBLANK(Table5[[#This Row],[Section]])),"No")</f>
        <v>No</v>
      </c>
    </row>
    <row r="15525" spans="1:13" x14ac:dyDescent="0.25">
      <c r="A15525" s="130" t="s">
        <v>14081</v>
      </c>
      <c r="B15525" s="130" t="s">
        <v>14082</v>
      </c>
      <c r="C15525" s="130" t="s">
        <v>75</v>
      </c>
      <c r="D15525" s="131">
        <v>1.091</v>
      </c>
      <c r="E15525" s="132">
        <v>100</v>
      </c>
      <c r="F15525" s="132">
        <v>100</v>
      </c>
      <c r="G15525" s="126" t="s">
        <v>13724</v>
      </c>
      <c r="H15525" s="126" t="s">
        <v>20121</v>
      </c>
      <c r="I15525" s="126" t="s">
        <v>20122</v>
      </c>
      <c r="J15525" s="126" t="s">
        <v>26234</v>
      </c>
      <c r="K15525" s="9">
        <f>_xlfn.IFNA(VLOOKUP(Table5[[#This Row],[Section]],SubSill_Tier,2,FALSE),0)</f>
        <v>0</v>
      </c>
      <c r="L15525" s="9" t="str">
        <f t="shared" si="278"/>
        <v/>
      </c>
      <c r="M15525" s="205" t="str" cm="1">
        <f t="array" ref="M15525">_xlfn.IFS(NOT(ISERROR(VLOOKUP(Table5[[#This Row],[Section]],TB_notTB,1,FALSE))),"No",LEFT(Table5[[#This Row],[Section]],3)="ETB","PLS",LEFT(Table5[[#This Row],[Section]],1)="7","PDB",NOT(ISBLANK(Table5[[#This Row],[Section]])),"No")</f>
        <v>No</v>
      </c>
    </row>
    <row r="15526" spans="1:13" x14ac:dyDescent="0.25">
      <c r="A15526" s="130" t="s">
        <v>14083</v>
      </c>
      <c r="B15526" s="130" t="s">
        <v>14084</v>
      </c>
      <c r="C15526" s="130" t="s">
        <v>75</v>
      </c>
      <c r="D15526" s="131">
        <v>1.444</v>
      </c>
      <c r="E15526" s="132">
        <v>313</v>
      </c>
      <c r="F15526" s="132">
        <v>313</v>
      </c>
      <c r="G15526" s="126" t="s">
        <v>13750</v>
      </c>
      <c r="H15526" s="126" t="s">
        <v>20121</v>
      </c>
      <c r="I15526" s="126" t="s">
        <v>20122</v>
      </c>
      <c r="J15526" s="126" t="s">
        <v>26234</v>
      </c>
      <c r="K15526" s="9">
        <f>_xlfn.IFNA(VLOOKUP(Table5[[#This Row],[Section]],SubSill_Tier,2,FALSE),0)</f>
        <v>0</v>
      </c>
      <c r="L15526" s="9" t="str">
        <f t="shared" si="278"/>
        <v>Wall</v>
      </c>
      <c r="M15526" s="205" t="str" cm="1">
        <f t="array" ref="M15526">_xlfn.IFS(NOT(ISERROR(VLOOKUP(Table5[[#This Row],[Section]],TB_notTB,1,FALSE))),"No",LEFT(Table5[[#This Row],[Section]],3)="ETB","PLS",LEFT(Table5[[#This Row],[Section]],1)="7","PDB",NOT(ISBLANK(Table5[[#This Row],[Section]])),"No")</f>
        <v>No</v>
      </c>
    </row>
    <row r="15527" spans="1:13" x14ac:dyDescent="0.25">
      <c r="A15527" s="130" t="s">
        <v>14085</v>
      </c>
      <c r="B15527" s="130" t="s">
        <v>14363</v>
      </c>
      <c r="C15527" s="130" t="s">
        <v>75</v>
      </c>
      <c r="D15527" s="131">
        <v>0.83699999999999997</v>
      </c>
      <c r="E15527" s="132">
        <v>100</v>
      </c>
      <c r="F15527" s="132">
        <v>100</v>
      </c>
      <c r="G15527" s="126" t="s">
        <v>13750</v>
      </c>
      <c r="H15527" s="126" t="s">
        <v>21081</v>
      </c>
      <c r="I15527" s="126" t="s">
        <v>21082</v>
      </c>
      <c r="J15527" s="126" t="s">
        <v>26233</v>
      </c>
      <c r="K15527" s="9">
        <f>_xlfn.IFNA(VLOOKUP(Table5[[#This Row],[Section]],SubSill_Tier,2,FALSE),0)</f>
        <v>0</v>
      </c>
      <c r="L15527" s="9" t="str">
        <f t="shared" si="278"/>
        <v>Wall</v>
      </c>
      <c r="M15527" s="205" t="str" cm="1">
        <f t="array" ref="M15527">_xlfn.IFS(NOT(ISERROR(VLOOKUP(Table5[[#This Row],[Section]],TB_notTB,1,FALSE))),"No",LEFT(Table5[[#This Row],[Section]],3)="ETB","PLS",LEFT(Table5[[#This Row],[Section]],1)="7","PDB",NOT(ISBLANK(Table5[[#This Row],[Section]])),"No")</f>
        <v>No</v>
      </c>
    </row>
    <row r="15528" spans="1:13" x14ac:dyDescent="0.25">
      <c r="A15528" s="130" t="s">
        <v>14086</v>
      </c>
      <c r="B15528" s="130" t="s">
        <v>14087</v>
      </c>
      <c r="C15528" s="130" t="s">
        <v>75</v>
      </c>
      <c r="D15528" s="131">
        <v>0.94299999999999995</v>
      </c>
      <c r="E15528" s="132">
        <v>206</v>
      </c>
      <c r="F15528" s="132">
        <v>206</v>
      </c>
      <c r="G15528" s="126" t="s">
        <v>13750</v>
      </c>
      <c r="H15528" s="126" t="s">
        <v>21081</v>
      </c>
      <c r="I15528" s="126" t="s">
        <v>21082</v>
      </c>
      <c r="J15528" s="126" t="s">
        <v>26233</v>
      </c>
      <c r="K15528" s="9">
        <f>_xlfn.IFNA(VLOOKUP(Table5[[#This Row],[Section]],SubSill_Tier,2,FALSE),0)</f>
        <v>0</v>
      </c>
      <c r="L15528" s="9" t="str">
        <f t="shared" si="278"/>
        <v>Wall</v>
      </c>
      <c r="M15528" s="205" t="str" cm="1">
        <f t="array" ref="M15528">_xlfn.IFS(NOT(ISERROR(VLOOKUP(Table5[[#This Row],[Section]],TB_notTB,1,FALSE))),"No",LEFT(Table5[[#This Row],[Section]],3)="ETB","PLS",LEFT(Table5[[#This Row],[Section]],1)="7","PDB",NOT(ISBLANK(Table5[[#This Row],[Section]])),"No")</f>
        <v>No</v>
      </c>
    </row>
    <row r="15529" spans="1:13" x14ac:dyDescent="0.25">
      <c r="A15529" s="130" t="s">
        <v>19257</v>
      </c>
      <c r="B15529" s="130" t="s">
        <v>19258</v>
      </c>
      <c r="C15529" s="130" t="s">
        <v>75</v>
      </c>
      <c r="D15529" s="131">
        <v>1.091</v>
      </c>
      <c r="E15529" s="132">
        <v>150</v>
      </c>
      <c r="F15529" s="132">
        <v>150</v>
      </c>
      <c r="G15529" s="126" t="s">
        <v>13750</v>
      </c>
      <c r="H15529" s="126" t="s">
        <v>21081</v>
      </c>
      <c r="I15529" s="126" t="s">
        <v>21082</v>
      </c>
      <c r="J15529" s="126" t="s">
        <v>26233</v>
      </c>
      <c r="K15529" s="9">
        <f>_xlfn.IFNA(VLOOKUP(Table5[[#This Row],[Section]],SubSill_Tier,2,FALSE),0)</f>
        <v>0</v>
      </c>
      <c r="L15529" s="9" t="str">
        <f t="shared" si="278"/>
        <v>Wall</v>
      </c>
      <c r="M15529" s="205" t="str" cm="1">
        <f t="array" ref="M15529">_xlfn.IFS(NOT(ISERROR(VLOOKUP(Table5[[#This Row],[Section]],TB_notTB,1,FALSE))),"No",LEFT(Table5[[#This Row],[Section]],3)="ETB","PLS",LEFT(Table5[[#This Row],[Section]],1)="7","PDB",NOT(ISBLANK(Table5[[#This Row],[Section]])),"No")</f>
        <v>No</v>
      </c>
    </row>
    <row r="15530" spans="1:13" x14ac:dyDescent="0.25">
      <c r="A15530" s="130" t="s">
        <v>14088</v>
      </c>
      <c r="B15530" s="130" t="s">
        <v>14483</v>
      </c>
      <c r="C15530" s="130" t="s">
        <v>75</v>
      </c>
      <c r="D15530" s="131">
        <v>2.3260000000000001</v>
      </c>
      <c r="E15530" s="132">
        <v>100</v>
      </c>
      <c r="F15530" s="132">
        <v>100</v>
      </c>
      <c r="G15530" s="126" t="s">
        <v>13750</v>
      </c>
      <c r="H15530" s="126" t="s">
        <v>21081</v>
      </c>
      <c r="I15530" s="126" t="s">
        <v>21082</v>
      </c>
      <c r="J15530" s="126" t="s">
        <v>26233</v>
      </c>
      <c r="K15530" s="9">
        <f>_xlfn.IFNA(VLOOKUP(Table5[[#This Row],[Section]],SubSill_Tier,2,FALSE),0)</f>
        <v>0</v>
      </c>
      <c r="L15530" s="9" t="str">
        <f t="shared" si="278"/>
        <v/>
      </c>
      <c r="M15530" s="205" t="str" cm="1">
        <f t="array" ref="M15530">_xlfn.IFS(NOT(ISERROR(VLOOKUP(Table5[[#This Row],[Section]],TB_notTB,1,FALSE))),"No",LEFT(Table5[[#This Row],[Section]],3)="ETB","PLS",LEFT(Table5[[#This Row],[Section]],1)="7","PDB",NOT(ISBLANK(Table5[[#This Row],[Section]])),"No")</f>
        <v>No</v>
      </c>
    </row>
    <row r="15531" spans="1:13" x14ac:dyDescent="0.25">
      <c r="A15531" s="130" t="s">
        <v>14089</v>
      </c>
      <c r="B15531" s="130" t="s">
        <v>14090</v>
      </c>
      <c r="C15531" s="130" t="s">
        <v>75</v>
      </c>
      <c r="D15531" s="131">
        <v>0.223</v>
      </c>
      <c r="E15531" s="132">
        <v>100</v>
      </c>
      <c r="F15531" s="132">
        <v>100</v>
      </c>
      <c r="G15531" s="126" t="s">
        <v>13721</v>
      </c>
      <c r="H15531" s="126" t="s">
        <v>20121</v>
      </c>
      <c r="I15531" s="126" t="s">
        <v>20122</v>
      </c>
      <c r="J15531" s="126" t="s">
        <v>26234</v>
      </c>
      <c r="K15531" s="9">
        <f>_xlfn.IFNA(VLOOKUP(Table5[[#This Row],[Section]],SubSill_Tier,2,FALSE),0)</f>
        <v>0</v>
      </c>
      <c r="L15531" s="9" t="str">
        <f t="shared" si="278"/>
        <v/>
      </c>
      <c r="M15531" s="205" t="str" cm="1">
        <f t="array" ref="M15531">_xlfn.IFS(NOT(ISERROR(VLOOKUP(Table5[[#This Row],[Section]],TB_notTB,1,FALSE))),"No",LEFT(Table5[[#This Row],[Section]],3)="ETB","PLS",LEFT(Table5[[#This Row],[Section]],1)="7","PDB",NOT(ISBLANK(Table5[[#This Row],[Section]])),"No")</f>
        <v>No</v>
      </c>
    </row>
    <row r="15532" spans="1:13" x14ac:dyDescent="0.25">
      <c r="A15532" s="130" t="s">
        <v>14091</v>
      </c>
      <c r="B15532" s="130" t="s">
        <v>14484</v>
      </c>
      <c r="C15532" s="130" t="s">
        <v>75</v>
      </c>
      <c r="D15532" s="131">
        <v>3.8820000000000001</v>
      </c>
      <c r="E15532" s="132">
        <v>100</v>
      </c>
      <c r="F15532" s="132">
        <v>100</v>
      </c>
      <c r="G15532" s="126" t="s">
        <v>13724</v>
      </c>
      <c r="H15532" s="126" t="s">
        <v>21063</v>
      </c>
      <c r="I15532" s="126" t="s">
        <v>21064</v>
      </c>
      <c r="J15532" s="126" t="s">
        <v>26237</v>
      </c>
      <c r="K15532" s="9">
        <f>_xlfn.IFNA(VLOOKUP(Table5[[#This Row],[Section]],SubSill_Tier,2,FALSE),0)</f>
        <v>0</v>
      </c>
      <c r="L15532" s="9" t="str">
        <f t="shared" si="278"/>
        <v/>
      </c>
      <c r="M15532" s="205" t="str" cm="1">
        <f t="array" ref="M15532">_xlfn.IFS(NOT(ISERROR(VLOOKUP(Table5[[#This Row],[Section]],TB_notTB,1,FALSE))),"No",LEFT(Table5[[#This Row],[Section]],3)="ETB","PLS",LEFT(Table5[[#This Row],[Section]],1)="7","PDB",NOT(ISBLANK(Table5[[#This Row],[Section]])),"No")</f>
        <v>No</v>
      </c>
    </row>
    <row r="15533" spans="1:13" x14ac:dyDescent="0.25">
      <c r="A15533" s="130" t="s">
        <v>14092</v>
      </c>
      <c r="B15533" s="130" t="s">
        <v>14485</v>
      </c>
      <c r="C15533" s="130" t="s">
        <v>75</v>
      </c>
      <c r="D15533" s="131">
        <v>1.3420000000000001</v>
      </c>
      <c r="E15533" s="132">
        <v>100</v>
      </c>
      <c r="F15533" s="132">
        <v>100</v>
      </c>
      <c r="G15533" s="126" t="s">
        <v>13750</v>
      </c>
      <c r="H15533" s="126" t="s">
        <v>21081</v>
      </c>
      <c r="I15533" s="126" t="s">
        <v>21082</v>
      </c>
      <c r="J15533" s="126" t="s">
        <v>26233</v>
      </c>
      <c r="K15533" s="9">
        <f>_xlfn.IFNA(VLOOKUP(Table5[[#This Row],[Section]],SubSill_Tier,2,FALSE),0)</f>
        <v>0</v>
      </c>
      <c r="L15533" s="9" t="str">
        <f t="shared" si="278"/>
        <v/>
      </c>
      <c r="M15533" s="205" t="str" cm="1">
        <f t="array" ref="M15533">_xlfn.IFS(NOT(ISERROR(VLOOKUP(Table5[[#This Row],[Section]],TB_notTB,1,FALSE))),"No",LEFT(Table5[[#This Row],[Section]],3)="ETB","PLS",LEFT(Table5[[#This Row],[Section]],1)="7","PDB",NOT(ISBLANK(Table5[[#This Row],[Section]])),"No")</f>
        <v>No</v>
      </c>
    </row>
    <row r="15534" spans="1:13" x14ac:dyDescent="0.25">
      <c r="A15534" s="130" t="s">
        <v>14093</v>
      </c>
      <c r="B15534" s="130" t="s">
        <v>14486</v>
      </c>
      <c r="C15534" s="130" t="s">
        <v>75</v>
      </c>
      <c r="D15534" s="131">
        <v>1.3460000000000001</v>
      </c>
      <c r="E15534" s="132">
        <v>100</v>
      </c>
      <c r="F15534" s="132">
        <v>100</v>
      </c>
      <c r="G15534" s="126" t="s">
        <v>13750</v>
      </c>
      <c r="H15534" s="126" t="s">
        <v>21081</v>
      </c>
      <c r="I15534" s="126" t="s">
        <v>21082</v>
      </c>
      <c r="J15534" s="126" t="s">
        <v>26233</v>
      </c>
      <c r="K15534" s="9">
        <f>_xlfn.IFNA(VLOOKUP(Table5[[#This Row],[Section]],SubSill_Tier,2,FALSE),0)</f>
        <v>0</v>
      </c>
      <c r="L15534" s="9" t="str">
        <f t="shared" si="278"/>
        <v/>
      </c>
      <c r="M15534" s="205" t="str" cm="1">
        <f t="array" ref="M15534">_xlfn.IFS(NOT(ISERROR(VLOOKUP(Table5[[#This Row],[Section]],TB_notTB,1,FALSE))),"No",LEFT(Table5[[#This Row],[Section]],3)="ETB","PLS",LEFT(Table5[[#This Row],[Section]],1)="7","PDB",NOT(ISBLANK(Table5[[#This Row],[Section]])),"No")</f>
        <v>No</v>
      </c>
    </row>
    <row r="15535" spans="1:13" x14ac:dyDescent="0.25">
      <c r="A15535" s="130" t="s">
        <v>14094</v>
      </c>
      <c r="B15535" s="130" t="s">
        <v>14487</v>
      </c>
      <c r="C15535" s="130" t="s">
        <v>75</v>
      </c>
      <c r="D15535" s="131">
        <v>1.4079999999999999</v>
      </c>
      <c r="E15535" s="132">
        <v>278</v>
      </c>
      <c r="F15535" s="132">
        <v>148</v>
      </c>
      <c r="G15535" s="126" t="s">
        <v>13750</v>
      </c>
      <c r="H15535" s="126" t="s">
        <v>21081</v>
      </c>
      <c r="I15535" s="126" t="s">
        <v>21082</v>
      </c>
      <c r="J15535" s="126" t="s">
        <v>26233</v>
      </c>
      <c r="K15535" s="9">
        <f>_xlfn.IFNA(VLOOKUP(Table5[[#This Row],[Section]],SubSill_Tier,2,FALSE),0)</f>
        <v>0</v>
      </c>
      <c r="L15535" s="9" t="str">
        <f t="shared" si="278"/>
        <v/>
      </c>
      <c r="M15535" s="205" t="str" cm="1">
        <f t="array" ref="M15535">_xlfn.IFS(NOT(ISERROR(VLOOKUP(Table5[[#This Row],[Section]],TB_notTB,1,FALSE))),"No",LEFT(Table5[[#This Row],[Section]],3)="ETB","PLS",LEFT(Table5[[#This Row],[Section]],1)="7","PDB",NOT(ISBLANK(Table5[[#This Row],[Section]])),"No")</f>
        <v>No</v>
      </c>
    </row>
    <row r="15536" spans="1:13" x14ac:dyDescent="0.25">
      <c r="A15536" s="130" t="s">
        <v>14095</v>
      </c>
      <c r="B15536" s="130" t="s">
        <v>14488</v>
      </c>
      <c r="C15536" s="130" t="s">
        <v>75</v>
      </c>
      <c r="D15536" s="131">
        <v>2.33</v>
      </c>
      <c r="E15536" s="132">
        <v>100</v>
      </c>
      <c r="F15536" s="132">
        <v>100</v>
      </c>
      <c r="G15536" s="126" t="s">
        <v>13724</v>
      </c>
      <c r="H15536" s="126" t="s">
        <v>20121</v>
      </c>
      <c r="I15536" s="126" t="s">
        <v>20122</v>
      </c>
      <c r="J15536" s="126" t="s">
        <v>26234</v>
      </c>
      <c r="K15536" s="9">
        <f>_xlfn.IFNA(VLOOKUP(Table5[[#This Row],[Section]],SubSill_Tier,2,FALSE),0)</f>
        <v>0</v>
      </c>
      <c r="L15536" s="9" t="str">
        <f t="shared" si="278"/>
        <v/>
      </c>
      <c r="M15536" s="205" t="str" cm="1">
        <f t="array" ref="M15536">_xlfn.IFS(NOT(ISERROR(VLOOKUP(Table5[[#This Row],[Section]],TB_notTB,1,FALSE))),"No",LEFT(Table5[[#This Row],[Section]],3)="ETB","PLS",LEFT(Table5[[#This Row],[Section]],1)="7","PDB",NOT(ISBLANK(Table5[[#This Row],[Section]])),"No")</f>
        <v>No</v>
      </c>
    </row>
    <row r="15537" spans="1:13" x14ac:dyDescent="0.25">
      <c r="A15537" s="130" t="s">
        <v>14096</v>
      </c>
      <c r="B15537" s="130" t="s">
        <v>14489</v>
      </c>
      <c r="C15537" s="130" t="s">
        <v>75</v>
      </c>
      <c r="D15537" s="131">
        <v>0.83599999999999997</v>
      </c>
      <c r="E15537" s="132">
        <v>100</v>
      </c>
      <c r="F15537" s="132">
        <v>100</v>
      </c>
      <c r="G15537" s="126" t="s">
        <v>13750</v>
      </c>
      <c r="H15537" s="126" t="s">
        <v>21081</v>
      </c>
      <c r="I15537" s="126" t="s">
        <v>21082</v>
      </c>
      <c r="J15537" s="126" t="s">
        <v>26233</v>
      </c>
      <c r="K15537" s="9">
        <f>_xlfn.IFNA(VLOOKUP(Table5[[#This Row],[Section]],SubSill_Tier,2,FALSE),0)</f>
        <v>0</v>
      </c>
      <c r="L15537" s="9" t="str">
        <f t="shared" si="278"/>
        <v/>
      </c>
      <c r="M15537" s="205" t="str" cm="1">
        <f t="array" ref="M15537">_xlfn.IFS(NOT(ISERROR(VLOOKUP(Table5[[#This Row],[Section]],TB_notTB,1,FALSE))),"No",LEFT(Table5[[#This Row],[Section]],3)="ETB","PLS",LEFT(Table5[[#This Row],[Section]],1)="7","PDB",NOT(ISBLANK(Table5[[#This Row],[Section]])),"No")</f>
        <v>No</v>
      </c>
    </row>
    <row r="15538" spans="1:13" x14ac:dyDescent="0.25">
      <c r="A15538" s="130" t="s">
        <v>14097</v>
      </c>
      <c r="B15538" s="130" t="s">
        <v>14393</v>
      </c>
      <c r="C15538" s="130" t="s">
        <v>75</v>
      </c>
      <c r="D15538" s="131">
        <v>1.444</v>
      </c>
      <c r="E15538" s="132">
        <v>313</v>
      </c>
      <c r="F15538" s="132">
        <v>313</v>
      </c>
      <c r="G15538" s="126" t="s">
        <v>13750</v>
      </c>
      <c r="H15538" s="126" t="s">
        <v>21081</v>
      </c>
      <c r="I15538" s="126" t="s">
        <v>21082</v>
      </c>
      <c r="J15538" s="126" t="s">
        <v>26233</v>
      </c>
      <c r="K15538" s="9">
        <f>_xlfn.IFNA(VLOOKUP(Table5[[#This Row],[Section]],SubSill_Tier,2,FALSE),0)</f>
        <v>0</v>
      </c>
      <c r="L15538" s="9" t="str">
        <f t="shared" si="278"/>
        <v>Wall</v>
      </c>
      <c r="M15538" s="205" t="str" cm="1">
        <f t="array" ref="M15538">_xlfn.IFS(NOT(ISERROR(VLOOKUP(Table5[[#This Row],[Section]],TB_notTB,1,FALSE))),"No",LEFT(Table5[[#This Row],[Section]],3)="ETB","PLS",LEFT(Table5[[#This Row],[Section]],1)="7","PDB",NOT(ISBLANK(Table5[[#This Row],[Section]])),"No")</f>
        <v>No</v>
      </c>
    </row>
    <row r="15539" spans="1:13" x14ac:dyDescent="0.25">
      <c r="A15539" s="130" t="s">
        <v>14098</v>
      </c>
      <c r="B15539" s="130" t="s">
        <v>14490</v>
      </c>
      <c r="C15539" s="130" t="s">
        <v>75</v>
      </c>
      <c r="D15539" s="131">
        <v>1.091</v>
      </c>
      <c r="E15539" s="132">
        <v>100</v>
      </c>
      <c r="F15539" s="132">
        <v>100</v>
      </c>
      <c r="G15539" s="126" t="s">
        <v>13750</v>
      </c>
      <c r="H15539" s="126" t="s">
        <v>21081</v>
      </c>
      <c r="I15539" s="126" t="s">
        <v>21082</v>
      </c>
      <c r="J15539" s="126" t="s">
        <v>26233</v>
      </c>
      <c r="K15539" s="9">
        <f>_xlfn.IFNA(VLOOKUP(Table5[[#This Row],[Section]],SubSill_Tier,2,FALSE),0)</f>
        <v>0</v>
      </c>
      <c r="L15539" s="9" t="str">
        <f t="shared" si="278"/>
        <v/>
      </c>
      <c r="M15539" s="205" t="str" cm="1">
        <f t="array" ref="M15539">_xlfn.IFS(NOT(ISERROR(VLOOKUP(Table5[[#This Row],[Section]],TB_notTB,1,FALSE))),"No",LEFT(Table5[[#This Row],[Section]],3)="ETB","PLS",LEFT(Table5[[#This Row],[Section]],1)="7","PDB",NOT(ISBLANK(Table5[[#This Row],[Section]])),"No")</f>
        <v>No</v>
      </c>
    </row>
    <row r="15540" spans="1:13" x14ac:dyDescent="0.25">
      <c r="A15540" s="130" t="s">
        <v>14099</v>
      </c>
      <c r="B15540" s="130" t="s">
        <v>14491</v>
      </c>
      <c r="C15540" s="130" t="s">
        <v>75</v>
      </c>
      <c r="D15540" s="131">
        <v>2.3260000000000001</v>
      </c>
      <c r="E15540" s="132">
        <v>100</v>
      </c>
      <c r="F15540" s="132">
        <v>100</v>
      </c>
      <c r="G15540" s="126" t="s">
        <v>13750</v>
      </c>
      <c r="H15540" s="126" t="s">
        <v>21081</v>
      </c>
      <c r="I15540" s="126" t="s">
        <v>21082</v>
      </c>
      <c r="J15540" s="126" t="s">
        <v>26233</v>
      </c>
      <c r="K15540" s="9">
        <f>_xlfn.IFNA(VLOOKUP(Table5[[#This Row],[Section]],SubSill_Tier,2,FALSE),0)</f>
        <v>0</v>
      </c>
      <c r="L15540" s="9" t="str">
        <f t="shared" si="278"/>
        <v/>
      </c>
      <c r="M15540" s="205" t="str" cm="1">
        <f t="array" ref="M15540">_xlfn.IFS(NOT(ISERROR(VLOOKUP(Table5[[#This Row],[Section]],TB_notTB,1,FALSE))),"No",LEFT(Table5[[#This Row],[Section]],3)="ETB","PLS",LEFT(Table5[[#This Row],[Section]],1)="7","PDB",NOT(ISBLANK(Table5[[#This Row],[Section]])),"No")</f>
        <v>No</v>
      </c>
    </row>
    <row r="15541" spans="1:13" x14ac:dyDescent="0.25">
      <c r="A15541" s="130" t="s">
        <v>14100</v>
      </c>
      <c r="B15541" s="130" t="s">
        <v>14394</v>
      </c>
      <c r="C15541" s="130" t="s">
        <v>75</v>
      </c>
      <c r="D15541" s="131">
        <v>1.214</v>
      </c>
      <c r="E15541" s="132">
        <v>167</v>
      </c>
      <c r="F15541" s="132">
        <v>167</v>
      </c>
      <c r="G15541" s="126" t="s">
        <v>13750</v>
      </c>
      <c r="H15541" s="126" t="s">
        <v>21081</v>
      </c>
      <c r="I15541" s="126" t="s">
        <v>21082</v>
      </c>
      <c r="J15541" s="126" t="s">
        <v>26233</v>
      </c>
      <c r="K15541" s="9">
        <f>_xlfn.IFNA(VLOOKUP(Table5[[#This Row],[Section]],SubSill_Tier,2,FALSE),0)</f>
        <v>0</v>
      </c>
      <c r="L15541" s="9" t="str">
        <f t="shared" si="278"/>
        <v>Wall</v>
      </c>
      <c r="M15541" s="205" t="str" cm="1">
        <f t="array" ref="M15541">_xlfn.IFS(NOT(ISERROR(VLOOKUP(Table5[[#This Row],[Section]],TB_notTB,1,FALSE))),"No",LEFT(Table5[[#This Row],[Section]],3)="ETB","PLS",LEFT(Table5[[#This Row],[Section]],1)="7","PDB",NOT(ISBLANK(Table5[[#This Row],[Section]])),"No")</f>
        <v>No</v>
      </c>
    </row>
    <row r="15542" spans="1:13" x14ac:dyDescent="0.25">
      <c r="A15542" s="130" t="s">
        <v>14101</v>
      </c>
      <c r="B15542" s="130" t="s">
        <v>14393</v>
      </c>
      <c r="C15542" s="130" t="s">
        <v>75</v>
      </c>
      <c r="D15542" s="131">
        <v>1.4470000000000001</v>
      </c>
      <c r="E15542" s="132">
        <v>311</v>
      </c>
      <c r="F15542" s="132">
        <v>311</v>
      </c>
      <c r="G15542" s="126" t="s">
        <v>13750</v>
      </c>
      <c r="H15542" s="126" t="s">
        <v>21081</v>
      </c>
      <c r="I15542" s="126" t="s">
        <v>21082</v>
      </c>
      <c r="J15542" s="126" t="s">
        <v>26233</v>
      </c>
      <c r="K15542" s="9">
        <f>_xlfn.IFNA(VLOOKUP(Table5[[#This Row],[Section]],SubSill_Tier,2,FALSE),0)</f>
        <v>0</v>
      </c>
      <c r="L15542" s="9" t="str">
        <f t="shared" si="278"/>
        <v>Wall</v>
      </c>
      <c r="M15542" s="205" t="str" cm="1">
        <f t="array" ref="M15542">_xlfn.IFS(NOT(ISERROR(VLOOKUP(Table5[[#This Row],[Section]],TB_notTB,1,FALSE))),"No",LEFT(Table5[[#This Row],[Section]],3)="ETB","PLS",LEFT(Table5[[#This Row],[Section]],1)="7","PDB",NOT(ISBLANK(Table5[[#This Row],[Section]])),"No")</f>
        <v>No</v>
      </c>
    </row>
    <row r="15543" spans="1:13" x14ac:dyDescent="0.25">
      <c r="A15543" s="130" t="s">
        <v>14102</v>
      </c>
      <c r="B15543" s="130" t="s">
        <v>14492</v>
      </c>
      <c r="C15543" s="130" t="s">
        <v>75</v>
      </c>
      <c r="D15543" s="131">
        <v>0.53400000000000003</v>
      </c>
      <c r="E15543" s="132">
        <v>100</v>
      </c>
      <c r="F15543" s="132">
        <v>100</v>
      </c>
      <c r="G15543" s="126" t="s">
        <v>13750</v>
      </c>
      <c r="H15543" s="126" t="s">
        <v>21081</v>
      </c>
      <c r="I15543" s="126" t="s">
        <v>21082</v>
      </c>
      <c r="J15543" s="126" t="s">
        <v>26233</v>
      </c>
      <c r="K15543" s="9">
        <f>_xlfn.IFNA(VLOOKUP(Table5[[#This Row],[Section]],SubSill_Tier,2,FALSE),0)</f>
        <v>0</v>
      </c>
      <c r="L15543" s="9" t="str">
        <f t="shared" si="278"/>
        <v>Wall</v>
      </c>
      <c r="M15543" s="205" t="str" cm="1">
        <f t="array" ref="M15543">_xlfn.IFS(NOT(ISERROR(VLOOKUP(Table5[[#This Row],[Section]],TB_notTB,1,FALSE))),"No",LEFT(Table5[[#This Row],[Section]],3)="ETB","PLS",LEFT(Table5[[#This Row],[Section]],1)="7","PDB",NOT(ISBLANK(Table5[[#This Row],[Section]])),"No")</f>
        <v>No</v>
      </c>
    </row>
    <row r="15544" spans="1:13" x14ac:dyDescent="0.25">
      <c r="A15544" s="130" t="s">
        <v>14103</v>
      </c>
      <c r="B15544" s="130" t="s">
        <v>19901</v>
      </c>
      <c r="C15544" s="130" t="s">
        <v>75</v>
      </c>
      <c r="D15544" s="131">
        <v>0.59099999999999997</v>
      </c>
      <c r="E15544" s="132">
        <v>100</v>
      </c>
      <c r="F15544" s="132">
        <v>100</v>
      </c>
      <c r="G15544" s="126" t="s">
        <v>13750</v>
      </c>
      <c r="H15544" s="126" t="s">
        <v>21081</v>
      </c>
      <c r="I15544" s="126" t="s">
        <v>21082</v>
      </c>
      <c r="J15544" s="126" t="s">
        <v>26233</v>
      </c>
      <c r="K15544" s="9">
        <f>_xlfn.IFNA(VLOOKUP(Table5[[#This Row],[Section]],SubSill_Tier,2,FALSE),0)</f>
        <v>0</v>
      </c>
      <c r="L15544" s="9" t="str">
        <f t="shared" ref="L15544:L15563" si="279">IFERROR(IF(LEFT(G15544,2)="AI",IF(_xlfn.NUMBERVALUE(IFERROR(LEFT(IF(ISERROR(FIND("X",UPPER(B15544))),UPPER(B15544),RIGHT(UPPER(B15544),LEN(UPPER(B15544))-FIND("~",SUBSTITUTE(UPPER(B15544),"X","~",LEN(UPPER(B15544))-LEN(SUBSTITUTE(UPPER(B15544),"X","")))))),FIND(" ",IF(ISERROR(FIND("X",UPPER(B15544))),UPPER(B15544),RIGHT(UPPER(B15544),LEN(UPPER(B15544))-FIND("~",SUBSTITUTE(UPPER(B15544),"X","~",LEN(UPPER(B15544))-LEN(SUBSTITUTE(UPPER(B15544),"X","")))))),1)-1),IF(ISERROR(FIND("X",UPPER(B15544))),UPPER(B15544),RIGHT(UPPER(B15544),LEN(UPPER(B15544))-FIND("~",SUBSTITUTE(UPPER(B15544),"X","~",LEN(UPPER(B15544))-LEN(SUBSTITUTE(UPPER(B15544),"X",""))))))),".")&gt;=5,"Wall",""),""),"")</f>
        <v>Wall</v>
      </c>
      <c r="M15544" s="205" t="str" cm="1">
        <f t="array" ref="M15544">_xlfn.IFS(NOT(ISERROR(VLOOKUP(Table5[[#This Row],[Section]],TB_notTB,1,FALSE))),"No",LEFT(Table5[[#This Row],[Section]],3)="ETB","PLS",LEFT(Table5[[#This Row],[Section]],1)="7","PDB",NOT(ISBLANK(Table5[[#This Row],[Section]])),"No")</f>
        <v>No</v>
      </c>
    </row>
    <row r="15545" spans="1:13" x14ac:dyDescent="0.25">
      <c r="A15545" s="130" t="s">
        <v>14104</v>
      </c>
      <c r="B15545" s="130" t="s">
        <v>14258</v>
      </c>
      <c r="C15545" s="130" t="s">
        <v>75</v>
      </c>
      <c r="D15545" s="131">
        <v>1.61</v>
      </c>
      <c r="E15545" s="132">
        <v>100</v>
      </c>
      <c r="F15545" s="132">
        <v>100</v>
      </c>
      <c r="G15545" s="126" t="s">
        <v>13724</v>
      </c>
      <c r="H15545" s="126" t="s">
        <v>21063</v>
      </c>
      <c r="I15545" s="126" t="s">
        <v>21064</v>
      </c>
      <c r="J15545" s="126" t="s">
        <v>26233</v>
      </c>
      <c r="K15545" s="9">
        <f>_xlfn.IFNA(VLOOKUP(Table5[[#This Row],[Section]],SubSill_Tier,2,FALSE),0)</f>
        <v>0</v>
      </c>
      <c r="L15545" s="9" t="str">
        <f t="shared" si="279"/>
        <v/>
      </c>
      <c r="M15545" s="205" t="str" cm="1">
        <f t="array" ref="M15545">_xlfn.IFS(NOT(ISERROR(VLOOKUP(Table5[[#This Row],[Section]],TB_notTB,1,FALSE))),"No",LEFT(Table5[[#This Row],[Section]],3)="ETB","PLS",LEFT(Table5[[#This Row],[Section]],1)="7","PDB",NOT(ISBLANK(Table5[[#This Row],[Section]])),"No")</f>
        <v>No</v>
      </c>
    </row>
    <row r="15546" spans="1:13" x14ac:dyDescent="0.25">
      <c r="A15546" s="130" t="s">
        <v>14105</v>
      </c>
      <c r="B15546" s="130" t="s">
        <v>14259</v>
      </c>
      <c r="C15546" s="130" t="s">
        <v>75</v>
      </c>
      <c r="D15546" s="131">
        <v>1.738</v>
      </c>
      <c r="E15546" s="132">
        <v>100</v>
      </c>
      <c r="F15546" s="132">
        <v>100</v>
      </c>
      <c r="G15546" s="126" t="s">
        <v>13724</v>
      </c>
      <c r="H15546" s="126" t="s">
        <v>21063</v>
      </c>
      <c r="I15546" s="126" t="s">
        <v>21064</v>
      </c>
      <c r="J15546" s="126" t="s">
        <v>26233</v>
      </c>
      <c r="K15546" s="9">
        <f>_xlfn.IFNA(VLOOKUP(Table5[[#This Row],[Section]],SubSill_Tier,2,FALSE),0)</f>
        <v>0</v>
      </c>
      <c r="L15546" s="9" t="str">
        <f t="shared" si="279"/>
        <v/>
      </c>
      <c r="M15546" s="205" t="str" cm="1">
        <f t="array" ref="M15546">_xlfn.IFS(NOT(ISERROR(VLOOKUP(Table5[[#This Row],[Section]],TB_notTB,1,FALSE))),"No",LEFT(Table5[[#This Row],[Section]],3)="ETB","PLS",LEFT(Table5[[#This Row],[Section]],1)="7","PDB",NOT(ISBLANK(Table5[[#This Row],[Section]])),"No")</f>
        <v>No</v>
      </c>
    </row>
    <row r="15547" spans="1:13" x14ac:dyDescent="0.25">
      <c r="A15547" s="130" t="s">
        <v>14106</v>
      </c>
      <c r="B15547" s="130" t="s">
        <v>14260</v>
      </c>
      <c r="C15547" s="130" t="s">
        <v>75</v>
      </c>
      <c r="D15547" s="131">
        <v>1.9259999999999999</v>
      </c>
      <c r="E15547" s="132">
        <v>100</v>
      </c>
      <c r="F15547" s="132">
        <v>100</v>
      </c>
      <c r="G15547" s="126" t="s">
        <v>13724</v>
      </c>
      <c r="H15547" s="126" t="s">
        <v>21063</v>
      </c>
      <c r="I15547" s="126" t="s">
        <v>21064</v>
      </c>
      <c r="J15547" s="126" t="s">
        <v>26233</v>
      </c>
      <c r="K15547" s="9">
        <f>_xlfn.IFNA(VLOOKUP(Table5[[#This Row],[Section]],SubSill_Tier,2,FALSE),0)</f>
        <v>0</v>
      </c>
      <c r="L15547" s="9" t="str">
        <f t="shared" si="279"/>
        <v/>
      </c>
      <c r="M15547" s="205" t="str" cm="1">
        <f t="array" ref="M15547">_xlfn.IFS(NOT(ISERROR(VLOOKUP(Table5[[#This Row],[Section]],TB_notTB,1,FALSE))),"No",LEFT(Table5[[#This Row],[Section]],3)="ETB","PLS",LEFT(Table5[[#This Row],[Section]],1)="7","PDB",NOT(ISBLANK(Table5[[#This Row],[Section]])),"No")</f>
        <v>No</v>
      </c>
    </row>
    <row r="15548" spans="1:13" x14ac:dyDescent="0.25">
      <c r="A15548" s="130" t="s">
        <v>14107</v>
      </c>
      <c r="B15548" s="130" t="s">
        <v>10127</v>
      </c>
      <c r="C15548" s="130" t="s">
        <v>75</v>
      </c>
      <c r="D15548" s="131">
        <v>0.97299999999999998</v>
      </c>
      <c r="E15548" s="132">
        <v>100</v>
      </c>
      <c r="F15548" s="132">
        <v>100</v>
      </c>
      <c r="G15548" s="126" t="s">
        <v>13724</v>
      </c>
      <c r="H15548" s="126" t="s">
        <v>20121</v>
      </c>
      <c r="I15548" s="126" t="s">
        <v>20122</v>
      </c>
      <c r="J15548" s="126" t="s">
        <v>26234</v>
      </c>
      <c r="K15548" s="9">
        <f>_xlfn.IFNA(VLOOKUP(Table5[[#This Row],[Section]],SubSill_Tier,2,FALSE),0)</f>
        <v>0</v>
      </c>
      <c r="L15548" s="9" t="str">
        <f t="shared" si="279"/>
        <v/>
      </c>
      <c r="M15548" s="205" t="str" cm="1">
        <f t="array" ref="M15548">_xlfn.IFS(NOT(ISERROR(VLOOKUP(Table5[[#This Row],[Section]],TB_notTB,1,FALSE))),"No",LEFT(Table5[[#This Row],[Section]],3)="ETB","PLS",LEFT(Table5[[#This Row],[Section]],1)="7","PDB",NOT(ISBLANK(Table5[[#This Row],[Section]])),"No")</f>
        <v>No</v>
      </c>
    </row>
    <row r="15549" spans="1:13" x14ac:dyDescent="0.25">
      <c r="A15549" s="130" t="s">
        <v>14108</v>
      </c>
      <c r="B15549" s="130" t="s">
        <v>14493</v>
      </c>
      <c r="C15549" s="130" t="s">
        <v>75</v>
      </c>
      <c r="D15549" s="131">
        <v>1.66</v>
      </c>
      <c r="E15549" s="132">
        <v>174</v>
      </c>
      <c r="F15549" s="132">
        <v>174</v>
      </c>
      <c r="G15549" s="126" t="s">
        <v>13750</v>
      </c>
      <c r="H15549" s="126" t="s">
        <v>21081</v>
      </c>
      <c r="I15549" s="126" t="s">
        <v>21082</v>
      </c>
      <c r="J15549" s="126" t="s">
        <v>26233</v>
      </c>
      <c r="K15549" s="9">
        <f>_xlfn.IFNA(VLOOKUP(Table5[[#This Row],[Section]],SubSill_Tier,2,FALSE),0)</f>
        <v>0</v>
      </c>
      <c r="L15549" s="9" t="str">
        <f t="shared" si="279"/>
        <v/>
      </c>
      <c r="M15549" s="205" t="str" cm="1">
        <f t="array" ref="M15549">_xlfn.IFS(NOT(ISERROR(VLOOKUP(Table5[[#This Row],[Section]],TB_notTB,1,FALSE))),"No",LEFT(Table5[[#This Row],[Section]],3)="ETB","PLS",LEFT(Table5[[#This Row],[Section]],1)="7","PDB",NOT(ISBLANK(Table5[[#This Row],[Section]])),"No")</f>
        <v>No</v>
      </c>
    </row>
    <row r="15550" spans="1:13" x14ac:dyDescent="0.25">
      <c r="A15550" s="130" t="s">
        <v>14109</v>
      </c>
      <c r="B15550" s="130" t="s">
        <v>14395</v>
      </c>
      <c r="C15550" s="130" t="s">
        <v>75</v>
      </c>
      <c r="D15550" s="131">
        <v>11.115</v>
      </c>
      <c r="E15550" s="132">
        <v>308</v>
      </c>
      <c r="F15550" s="132">
        <v>308</v>
      </c>
      <c r="G15550" s="126" t="s">
        <v>13750</v>
      </c>
      <c r="H15550" s="126" t="s">
        <v>21081</v>
      </c>
      <c r="I15550" s="126" t="s">
        <v>21082</v>
      </c>
      <c r="J15550" s="126" t="s">
        <v>26248</v>
      </c>
      <c r="K15550" s="9">
        <f>_xlfn.IFNA(VLOOKUP(Table5[[#This Row],[Section]],SubSill_Tier,2,FALSE),0)</f>
        <v>0</v>
      </c>
      <c r="L15550" s="9" t="str">
        <f t="shared" si="279"/>
        <v>Wall</v>
      </c>
      <c r="M15550" s="205" t="str" cm="1">
        <f t="array" ref="M15550">_xlfn.IFS(NOT(ISERROR(VLOOKUP(Table5[[#This Row],[Section]],TB_notTB,1,FALSE))),"No",LEFT(Table5[[#This Row],[Section]],3)="ETB","PLS",LEFT(Table5[[#This Row],[Section]],1)="7","PDB",NOT(ISBLANK(Table5[[#This Row],[Section]])),"No")</f>
        <v>No</v>
      </c>
    </row>
    <row r="15551" spans="1:13" x14ac:dyDescent="0.25">
      <c r="A15551" s="130" t="s">
        <v>14110</v>
      </c>
      <c r="B15551" s="130" t="s">
        <v>14111</v>
      </c>
      <c r="C15551" s="130" t="s">
        <v>75</v>
      </c>
      <c r="D15551" s="131">
        <v>1.367</v>
      </c>
      <c r="E15551" s="132">
        <v>100</v>
      </c>
      <c r="F15551" s="132">
        <v>100</v>
      </c>
      <c r="G15551" s="126" t="s">
        <v>13724</v>
      </c>
      <c r="H15551" s="126" t="s">
        <v>20121</v>
      </c>
      <c r="I15551" s="126" t="s">
        <v>20122</v>
      </c>
      <c r="J15551" s="126" t="s">
        <v>26234</v>
      </c>
      <c r="K15551" s="9">
        <f>_xlfn.IFNA(VLOOKUP(Table5[[#This Row],[Section]],SubSill_Tier,2,FALSE),0)</f>
        <v>0</v>
      </c>
      <c r="L15551" s="9" t="str">
        <f t="shared" si="279"/>
        <v/>
      </c>
      <c r="M15551" s="205" t="str" cm="1">
        <f t="array" ref="M15551">_xlfn.IFS(NOT(ISERROR(VLOOKUP(Table5[[#This Row],[Section]],TB_notTB,1,FALSE))),"No",LEFT(Table5[[#This Row],[Section]],3)="ETB","PLS",LEFT(Table5[[#This Row],[Section]],1)="7","PDB",NOT(ISBLANK(Table5[[#This Row],[Section]])),"No")</f>
        <v>No</v>
      </c>
    </row>
    <row r="15552" spans="1:13" x14ac:dyDescent="0.25">
      <c r="A15552" s="130" t="s">
        <v>14112</v>
      </c>
      <c r="B15552" s="130" t="s">
        <v>14113</v>
      </c>
      <c r="C15552" s="130" t="s">
        <v>75</v>
      </c>
      <c r="D15552" s="131">
        <v>2.8759999999999999</v>
      </c>
      <c r="E15552" s="132">
        <v>100</v>
      </c>
      <c r="F15552" s="132">
        <v>100</v>
      </c>
      <c r="G15552" s="126" t="s">
        <v>13724</v>
      </c>
      <c r="H15552" s="126" t="s">
        <v>21063</v>
      </c>
      <c r="I15552" s="126" t="s">
        <v>21064</v>
      </c>
      <c r="J15552" s="126" t="s">
        <v>26233</v>
      </c>
      <c r="K15552" s="9">
        <f>_xlfn.IFNA(VLOOKUP(Table5[[#This Row],[Section]],SubSill_Tier,2,FALSE),0)</f>
        <v>0</v>
      </c>
      <c r="L15552" s="9" t="str">
        <f t="shared" si="279"/>
        <v/>
      </c>
      <c r="M15552" s="205" t="str" cm="1">
        <f t="array" ref="M15552">_xlfn.IFS(NOT(ISERROR(VLOOKUP(Table5[[#This Row],[Section]],TB_notTB,1,FALSE))),"No",LEFT(Table5[[#This Row],[Section]],3)="ETB","PLS",LEFT(Table5[[#This Row],[Section]],1)="7","PDB",NOT(ISBLANK(Table5[[#This Row],[Section]])),"No")</f>
        <v>No</v>
      </c>
    </row>
    <row r="15553" spans="1:13" x14ac:dyDescent="0.25">
      <c r="A15553" s="130" t="s">
        <v>14114</v>
      </c>
      <c r="B15553" s="130" t="s">
        <v>14115</v>
      </c>
      <c r="C15553" s="130" t="s">
        <v>75</v>
      </c>
      <c r="D15553" s="131">
        <v>1.5449999999999999</v>
      </c>
      <c r="E15553" s="132">
        <v>160</v>
      </c>
      <c r="F15553" s="132">
        <v>160</v>
      </c>
      <c r="G15553" s="126" t="s">
        <v>13717</v>
      </c>
      <c r="H15553" s="126" t="s">
        <v>20125</v>
      </c>
      <c r="I15553" s="126" t="s">
        <v>20126</v>
      </c>
      <c r="J15553" s="126" t="s">
        <v>26235</v>
      </c>
      <c r="K15553" s="9">
        <f>_xlfn.IFNA(VLOOKUP(Table5[[#This Row],[Section]],SubSill_Tier,2,FALSE),0)</f>
        <v>0</v>
      </c>
      <c r="L15553" s="9" t="str">
        <f t="shared" si="279"/>
        <v/>
      </c>
      <c r="M15553" s="205" t="str" cm="1">
        <f t="array" ref="M15553">_xlfn.IFS(NOT(ISERROR(VLOOKUP(Table5[[#This Row],[Section]],TB_notTB,1,FALSE))),"No",LEFT(Table5[[#This Row],[Section]],3)="ETB","PLS",LEFT(Table5[[#This Row],[Section]],1)="7","PDB",NOT(ISBLANK(Table5[[#This Row],[Section]])),"No")</f>
        <v>No</v>
      </c>
    </row>
    <row r="15554" spans="1:13" x14ac:dyDescent="0.25">
      <c r="A15554" s="130" t="s">
        <v>14116</v>
      </c>
      <c r="B15554" s="130" t="s">
        <v>14117</v>
      </c>
      <c r="C15554" s="130" t="s">
        <v>75</v>
      </c>
      <c r="D15554" s="131">
        <v>0.13</v>
      </c>
      <c r="E15554" s="132">
        <v>100</v>
      </c>
      <c r="F15554" s="132">
        <v>100</v>
      </c>
      <c r="G15554" s="126" t="s">
        <v>13719</v>
      </c>
      <c r="H15554" s="126" t="s">
        <v>20128</v>
      </c>
      <c r="I15554" s="126" t="s">
        <v>20129</v>
      </c>
      <c r="J15554" s="126" t="s">
        <v>26235</v>
      </c>
      <c r="K15554" s="9">
        <f>_xlfn.IFNA(VLOOKUP(Table5[[#This Row],[Section]],SubSill_Tier,2,FALSE),0)</f>
        <v>0</v>
      </c>
      <c r="L15554" s="9" t="str">
        <f t="shared" si="279"/>
        <v/>
      </c>
      <c r="M15554" s="205" t="str" cm="1">
        <f t="array" ref="M15554">_xlfn.IFS(NOT(ISERROR(VLOOKUP(Table5[[#This Row],[Section]],TB_notTB,1,FALSE))),"No",LEFT(Table5[[#This Row],[Section]],3)="ETB","PLS",LEFT(Table5[[#This Row],[Section]],1)="7","PDB",NOT(ISBLANK(Table5[[#This Row],[Section]])),"No")</f>
        <v>No</v>
      </c>
    </row>
    <row r="15555" spans="1:13" x14ac:dyDescent="0.25">
      <c r="A15555" s="130" t="s">
        <v>14118</v>
      </c>
      <c r="B15555" s="130" t="s">
        <v>14119</v>
      </c>
      <c r="C15555" s="130" t="s">
        <v>75</v>
      </c>
      <c r="D15555" s="131">
        <v>0.84699999999999998</v>
      </c>
      <c r="E15555" s="132">
        <v>192</v>
      </c>
      <c r="F15555" s="132">
        <v>192</v>
      </c>
      <c r="G15555" s="126" t="s">
        <v>13720</v>
      </c>
      <c r="H15555" s="126" t="s">
        <v>20130</v>
      </c>
      <c r="I15555" s="126" t="s">
        <v>20131</v>
      </c>
      <c r="J15555" s="126" t="s">
        <v>26235</v>
      </c>
      <c r="K15555" s="9">
        <f>_xlfn.IFNA(VLOOKUP(Table5[[#This Row],[Section]],SubSill_Tier,2,FALSE),0)</f>
        <v>0</v>
      </c>
      <c r="L15555" s="9" t="str">
        <f t="shared" si="279"/>
        <v/>
      </c>
      <c r="M15555" s="205" t="str" cm="1">
        <f t="array" ref="M15555">_xlfn.IFS(NOT(ISERROR(VLOOKUP(Table5[[#This Row],[Section]],TB_notTB,1,FALSE))),"No",LEFT(Table5[[#This Row],[Section]],3)="ETB","PLS",LEFT(Table5[[#This Row],[Section]],1)="7","PDB",NOT(ISBLANK(Table5[[#This Row],[Section]])),"No")</f>
        <v>No</v>
      </c>
    </row>
    <row r="15556" spans="1:13" x14ac:dyDescent="0.25">
      <c r="A15556" s="130" t="s">
        <v>14120</v>
      </c>
      <c r="B15556" s="130" t="s">
        <v>14121</v>
      </c>
      <c r="C15556" s="130" t="s">
        <v>75</v>
      </c>
      <c r="D15556" s="131">
        <v>3.1419999999999999</v>
      </c>
      <c r="E15556" s="132">
        <v>400</v>
      </c>
      <c r="F15556" s="132">
        <v>400</v>
      </c>
      <c r="G15556" s="126" t="s">
        <v>13717</v>
      </c>
      <c r="H15556" s="126" t="s">
        <v>20125</v>
      </c>
      <c r="I15556" s="126" t="s">
        <v>20126</v>
      </c>
      <c r="J15556" s="126" t="s">
        <v>26240</v>
      </c>
      <c r="K15556" s="9">
        <f>_xlfn.IFNA(VLOOKUP(Table5[[#This Row],[Section]],SubSill_Tier,2,FALSE),0)</f>
        <v>0</v>
      </c>
      <c r="L15556" s="9" t="str">
        <f t="shared" si="279"/>
        <v/>
      </c>
      <c r="M15556" s="205" t="str" cm="1">
        <f t="array" ref="M15556">_xlfn.IFS(NOT(ISERROR(VLOOKUP(Table5[[#This Row],[Section]],TB_notTB,1,FALSE))),"No",LEFT(Table5[[#This Row],[Section]],3)="ETB","PLS",LEFT(Table5[[#This Row],[Section]],1)="7","PDB",NOT(ISBLANK(Table5[[#This Row],[Section]])),"No")</f>
        <v>No</v>
      </c>
    </row>
    <row r="15557" spans="1:13" x14ac:dyDescent="0.25">
      <c r="A15557" s="130" t="s">
        <v>14122</v>
      </c>
      <c r="B15557" s="130" t="s">
        <v>6959</v>
      </c>
      <c r="C15557" s="130" t="s">
        <v>75</v>
      </c>
      <c r="D15557" s="131">
        <v>1.1679999999999999</v>
      </c>
      <c r="E15557" s="132">
        <v>153</v>
      </c>
      <c r="F15557" s="132">
        <v>153</v>
      </c>
      <c r="G15557" s="126" t="s">
        <v>13717</v>
      </c>
      <c r="H15557" s="126" t="s">
        <v>20125</v>
      </c>
      <c r="I15557" s="126" t="s">
        <v>20126</v>
      </c>
      <c r="J15557" s="126" t="s">
        <v>26235</v>
      </c>
      <c r="K15557" s="9">
        <f>_xlfn.IFNA(VLOOKUP(Table5[[#This Row],[Section]],SubSill_Tier,2,FALSE),0)</f>
        <v>0</v>
      </c>
      <c r="L15557" s="9" t="str">
        <f t="shared" si="279"/>
        <v/>
      </c>
      <c r="M15557" s="205" t="str" cm="1">
        <f t="array" ref="M15557">_xlfn.IFS(NOT(ISERROR(VLOOKUP(Table5[[#This Row],[Section]],TB_notTB,1,FALSE))),"No",LEFT(Table5[[#This Row],[Section]],3)="ETB","PLS",LEFT(Table5[[#This Row],[Section]],1)="7","PDB",NOT(ISBLANK(Table5[[#This Row],[Section]])),"No")</f>
        <v>No</v>
      </c>
    </row>
    <row r="15558" spans="1:13" x14ac:dyDescent="0.25">
      <c r="A15558" s="130" t="s">
        <v>14123</v>
      </c>
      <c r="B15558" s="130" t="s">
        <v>14124</v>
      </c>
      <c r="C15558" s="130" t="s">
        <v>75</v>
      </c>
      <c r="D15558" s="131">
        <v>2.4279999999999999</v>
      </c>
      <c r="E15558" s="132">
        <v>237</v>
      </c>
      <c r="F15558" s="132">
        <v>237</v>
      </c>
      <c r="G15558" s="126" t="s">
        <v>13725</v>
      </c>
      <c r="H15558" s="126" t="s">
        <v>20134</v>
      </c>
      <c r="I15558" s="126" t="s">
        <v>20135</v>
      </c>
      <c r="J15558" s="126" t="s">
        <v>26235</v>
      </c>
      <c r="K15558" s="9">
        <f>_xlfn.IFNA(VLOOKUP(Table5[[#This Row],[Section]],SubSill_Tier,2,FALSE),0)</f>
        <v>0</v>
      </c>
      <c r="L15558" s="9" t="str">
        <f t="shared" si="279"/>
        <v/>
      </c>
      <c r="M15558" s="205" t="str" cm="1">
        <f t="array" ref="M15558">_xlfn.IFS(NOT(ISERROR(VLOOKUP(Table5[[#This Row],[Section]],TB_notTB,1,FALSE))),"No",LEFT(Table5[[#This Row],[Section]],3)="ETB","PLS",LEFT(Table5[[#This Row],[Section]],1)="7","PDB",NOT(ISBLANK(Table5[[#This Row],[Section]])),"No")</f>
        <v>No</v>
      </c>
    </row>
    <row r="15559" spans="1:13" x14ac:dyDescent="0.25">
      <c r="A15559" s="130" t="s">
        <v>14125</v>
      </c>
      <c r="B15559" s="130" t="s">
        <v>14126</v>
      </c>
      <c r="C15559" s="130" t="s">
        <v>75</v>
      </c>
      <c r="D15559" s="131">
        <v>3.5329999999999999</v>
      </c>
      <c r="E15559" s="132">
        <v>224</v>
      </c>
      <c r="F15559" s="132">
        <v>224</v>
      </c>
      <c r="G15559" s="126" t="s">
        <v>13724</v>
      </c>
      <c r="H15559" s="126" t="s">
        <v>21063</v>
      </c>
      <c r="I15559" s="126" t="s">
        <v>21064</v>
      </c>
      <c r="J15559" s="126" t="s">
        <v>26237</v>
      </c>
      <c r="K15559" s="9">
        <f>_xlfn.IFNA(VLOOKUP(Table5[[#This Row],[Section]],SubSill_Tier,2,FALSE),0)</f>
        <v>0</v>
      </c>
      <c r="L15559" s="9" t="str">
        <f t="shared" si="279"/>
        <v>Wall</v>
      </c>
      <c r="M15559" s="205" t="str" cm="1">
        <f t="array" ref="M15559">_xlfn.IFS(NOT(ISERROR(VLOOKUP(Table5[[#This Row],[Section]],TB_notTB,1,FALSE))),"No",LEFT(Table5[[#This Row],[Section]],3)="ETB","PLS",LEFT(Table5[[#This Row],[Section]],1)="7","PDB",NOT(ISBLANK(Table5[[#This Row],[Section]])),"No")</f>
        <v>No</v>
      </c>
    </row>
    <row r="15560" spans="1:13" x14ac:dyDescent="0.25">
      <c r="A15560" s="130" t="s">
        <v>14127</v>
      </c>
      <c r="B15560" s="130" t="s">
        <v>14128</v>
      </c>
      <c r="C15560" s="130" t="s">
        <v>75</v>
      </c>
      <c r="D15560" s="131">
        <v>1.819</v>
      </c>
      <c r="E15560" s="132">
        <v>370</v>
      </c>
      <c r="F15560" s="132">
        <v>370</v>
      </c>
      <c r="G15560" s="126" t="s">
        <v>13732</v>
      </c>
      <c r="H15560" s="126" t="s">
        <v>20130</v>
      </c>
      <c r="I15560" s="126" t="s">
        <v>20131</v>
      </c>
      <c r="J15560" s="126" t="s">
        <v>26235</v>
      </c>
      <c r="K15560" s="9">
        <f>_xlfn.IFNA(VLOOKUP(Table5[[#This Row],[Section]],SubSill_Tier,2,FALSE),0)</f>
        <v>0</v>
      </c>
      <c r="L15560" s="9" t="str">
        <f t="shared" si="279"/>
        <v>Wall</v>
      </c>
      <c r="M15560" s="205" t="str" cm="1">
        <f t="array" ref="M15560">_xlfn.IFS(NOT(ISERROR(VLOOKUP(Table5[[#This Row],[Section]],TB_notTB,1,FALSE))),"No",LEFT(Table5[[#This Row],[Section]],3)="ETB","PLS",LEFT(Table5[[#This Row],[Section]],1)="7","PDB",NOT(ISBLANK(Table5[[#This Row],[Section]])),"No")</f>
        <v>No</v>
      </c>
    </row>
    <row r="15561" spans="1:13" x14ac:dyDescent="0.25">
      <c r="A15561" s="130" t="s">
        <v>14129</v>
      </c>
      <c r="B15561" s="130" t="s">
        <v>14130</v>
      </c>
      <c r="C15561" s="130" t="s">
        <v>75</v>
      </c>
      <c r="D15561" s="131">
        <v>5.2080000000000002</v>
      </c>
      <c r="E15561" s="132">
        <v>538</v>
      </c>
      <c r="F15561" s="132">
        <v>538</v>
      </c>
      <c r="G15561" s="126" t="s">
        <v>13720</v>
      </c>
      <c r="H15561" s="126" t="s">
        <v>20130</v>
      </c>
      <c r="I15561" s="126" t="s">
        <v>20131</v>
      </c>
      <c r="J15561" s="126" t="s">
        <v>26245</v>
      </c>
      <c r="K15561" s="9">
        <f>_xlfn.IFNA(VLOOKUP(Table5[[#This Row],[Section]],SubSill_Tier,2,FALSE),0)</f>
        <v>0</v>
      </c>
      <c r="L15561" s="9" t="str">
        <f t="shared" si="279"/>
        <v>Wall</v>
      </c>
      <c r="M15561" s="205" t="str" cm="1">
        <f t="array" ref="M15561">_xlfn.IFS(NOT(ISERROR(VLOOKUP(Table5[[#This Row],[Section]],TB_notTB,1,FALSE))),"No",LEFT(Table5[[#This Row],[Section]],3)="ETB","PLS",LEFT(Table5[[#This Row],[Section]],1)="7","PDB",NOT(ISBLANK(Table5[[#This Row],[Section]])),"No")</f>
        <v>No</v>
      </c>
    </row>
    <row r="15562" spans="1:13" x14ac:dyDescent="0.25">
      <c r="A15562" s="130" t="s">
        <v>14131</v>
      </c>
      <c r="B15562" s="130" t="s">
        <v>7472</v>
      </c>
      <c r="C15562" s="130" t="s">
        <v>75</v>
      </c>
      <c r="D15562" s="131">
        <v>2.09</v>
      </c>
      <c r="E15562" s="132">
        <v>290</v>
      </c>
      <c r="F15562" s="132">
        <v>290</v>
      </c>
      <c r="G15562" s="126" t="s">
        <v>13720</v>
      </c>
      <c r="H15562" s="126" t="s">
        <v>20130</v>
      </c>
      <c r="I15562" s="126" t="s">
        <v>20131</v>
      </c>
      <c r="J15562" s="126" t="s">
        <v>26235</v>
      </c>
      <c r="K15562" s="9">
        <f>_xlfn.IFNA(VLOOKUP(Table5[[#This Row],[Section]],SubSill_Tier,2,FALSE),0)</f>
        <v>0</v>
      </c>
      <c r="L15562" s="9" t="str">
        <f t="shared" si="279"/>
        <v>Wall</v>
      </c>
      <c r="M15562" s="205" t="str" cm="1">
        <f t="array" ref="M15562">_xlfn.IFS(NOT(ISERROR(VLOOKUP(Table5[[#This Row],[Section]],TB_notTB,1,FALSE))),"No",LEFT(Table5[[#This Row],[Section]],3)="ETB","PLS",LEFT(Table5[[#This Row],[Section]],1)="7","PDB",NOT(ISBLANK(Table5[[#This Row],[Section]])),"No")</f>
        <v>No</v>
      </c>
    </row>
    <row r="15563" spans="1:13" x14ac:dyDescent="0.25">
      <c r="A15563" s="130" t="s">
        <v>14132</v>
      </c>
      <c r="B15563" s="130" t="s">
        <v>14133</v>
      </c>
      <c r="C15563" s="130" t="s">
        <v>75</v>
      </c>
      <c r="D15563" s="131">
        <v>1.4419999999999999</v>
      </c>
      <c r="E15563" s="132">
        <v>190</v>
      </c>
      <c r="F15563" s="132">
        <v>190</v>
      </c>
      <c r="G15563" s="126" t="s">
        <v>13715</v>
      </c>
      <c r="H15563" s="126" t="s">
        <v>20123</v>
      </c>
      <c r="I15563" s="126" t="s">
        <v>21058</v>
      </c>
      <c r="J15563" s="126" t="s">
        <v>26235</v>
      </c>
      <c r="K15563" s="9">
        <f>_xlfn.IFNA(VLOOKUP(Table5[[#This Row],[Section]],SubSill_Tier,2,FALSE),0)</f>
        <v>0</v>
      </c>
      <c r="L15563" s="9" t="str">
        <f t="shared" si="279"/>
        <v>Wall</v>
      </c>
      <c r="M15563" s="205" t="str" cm="1">
        <f t="array" ref="M15563">_xlfn.IFS(NOT(ISERROR(VLOOKUP(Table5[[#This Row],[Section]],TB_notTB,1,FALSE))),"No",LEFT(Table5[[#This Row],[Section]],3)="ETB","PLS",LEFT(Table5[[#This Row],[Section]],1)="7","PDB",NOT(ISBLANK(Table5[[#This Row],[Section]])),"No")</f>
        <v>No</v>
      </c>
    </row>
    <row r="15564" spans="1:13" x14ac:dyDescent="0.25">
      <c r="A15564" s="130" t="s">
        <v>14134</v>
      </c>
      <c r="B15564" s="130" t="s">
        <v>14135</v>
      </c>
      <c r="C15564" s="130" t="s">
        <v>75</v>
      </c>
      <c r="D15564" s="131">
        <v>1.3580000000000001</v>
      </c>
      <c r="E15564" s="132">
        <v>317</v>
      </c>
      <c r="F15564" s="132">
        <v>317</v>
      </c>
      <c r="G15564" s="126" t="s">
        <v>13740</v>
      </c>
      <c r="H15564" s="126" t="s">
        <v>20124</v>
      </c>
      <c r="I15564" s="126" t="s">
        <v>21059</v>
      </c>
      <c r="J15564" s="126" t="s">
        <v>26235</v>
      </c>
      <c r="K15564" s="9">
        <f>_xlfn.IFNA(VLOOKUP(Table5[[#This Row],[Section]],SubSill_Tier,2,FALSE),0)</f>
        <v>0</v>
      </c>
      <c r="L15564" s="9" t="str">
        <f t="shared" ref="L15564:L15595" si="280">IFERROR(IF(LEFT(G15564,2)="AI",IF(_xlfn.NUMBERVALUE(IFERROR(LEFT(IF(ISERROR(FIND("X",UPPER(B15564))),UPPER(B15564),RIGHT(UPPER(B15564),LEN(UPPER(B15564))-FIND("~",SUBSTITUTE(UPPER(B15564),"X","~",LEN(UPPER(B15564))-LEN(SUBSTITUTE(UPPER(B15564),"X","")))))),FIND(" ",IF(ISERROR(FIND("X",UPPER(B15564))),UPPER(B15564),RIGHT(UPPER(B15564),LEN(UPPER(B15564))-FIND("~",SUBSTITUTE(UPPER(B15564),"X","~",LEN(UPPER(B15564))-LEN(SUBSTITUTE(UPPER(B15564),"X","")))))),1)-1),IF(ISERROR(FIND("X",UPPER(B15564))),UPPER(B15564),RIGHT(UPPER(B15564),LEN(UPPER(B15564))-FIND("~",SUBSTITUTE(UPPER(B15564),"X","~",LEN(UPPER(B15564))-LEN(SUBSTITUTE(UPPER(B15564),"X",""))))))),".")&gt;=5,"Wall",""),""),"")</f>
        <v/>
      </c>
      <c r="M15564" s="205" t="str" cm="1">
        <f t="array" ref="M15564">_xlfn.IFS(NOT(ISERROR(VLOOKUP(Table5[[#This Row],[Section]],TB_notTB,1,FALSE))),"No",LEFT(Table5[[#This Row],[Section]],3)="ETB","PLS",LEFT(Table5[[#This Row],[Section]],1)="7","PDB",NOT(ISBLANK(Table5[[#This Row],[Section]])),"No")</f>
        <v>No</v>
      </c>
    </row>
    <row r="15565" spans="1:13" x14ac:dyDescent="0.25">
      <c r="A15565" s="130" t="s">
        <v>14136</v>
      </c>
      <c r="B15565" s="130" t="s">
        <v>29004</v>
      </c>
      <c r="C15565" s="130" t="s">
        <v>75</v>
      </c>
      <c r="D15565" s="131">
        <v>4.4999999999999998E-2</v>
      </c>
      <c r="E15565" s="132">
        <v>100</v>
      </c>
      <c r="F15565" s="132">
        <v>100</v>
      </c>
      <c r="G15565" s="126" t="s">
        <v>13740</v>
      </c>
      <c r="H15565" s="126" t="s">
        <v>20124</v>
      </c>
      <c r="I15565" s="126" t="s">
        <v>21059</v>
      </c>
      <c r="J15565" s="126" t="s">
        <v>26235</v>
      </c>
      <c r="K15565" s="9">
        <f>_xlfn.IFNA(VLOOKUP(Table5[[#This Row],[Section]],SubSill_Tier,2,FALSE),0)</f>
        <v>0</v>
      </c>
      <c r="L15565" s="9" t="str">
        <f t="shared" si="280"/>
        <v/>
      </c>
      <c r="M15565" s="205" t="str" cm="1">
        <f t="array" ref="M15565">_xlfn.IFS(NOT(ISERROR(VLOOKUP(Table5[[#This Row],[Section]],TB_notTB,1,FALSE))),"No",LEFT(Table5[[#This Row],[Section]],3)="ETB","PLS",LEFT(Table5[[#This Row],[Section]],1)="7","PDB",NOT(ISBLANK(Table5[[#This Row],[Section]])),"No")</f>
        <v>No</v>
      </c>
    </row>
    <row r="15566" spans="1:13" x14ac:dyDescent="0.25">
      <c r="A15566" s="130" t="s">
        <v>14137</v>
      </c>
      <c r="B15566" s="130" t="s">
        <v>12619</v>
      </c>
      <c r="C15566" s="130" t="s">
        <v>75</v>
      </c>
      <c r="D15566" s="131">
        <v>1.403</v>
      </c>
      <c r="E15566" s="132">
        <v>358</v>
      </c>
      <c r="F15566" s="132">
        <v>358</v>
      </c>
      <c r="G15566" s="126" t="s">
        <v>13757</v>
      </c>
      <c r="H15566" s="126" t="s">
        <v>21122</v>
      </c>
      <c r="I15566" s="126" t="s">
        <v>21123</v>
      </c>
      <c r="J15566" s="126" t="s">
        <v>26233</v>
      </c>
      <c r="K15566" s="9">
        <f>_xlfn.IFNA(VLOOKUP(Table5[[#This Row],[Section]],SubSill_Tier,2,FALSE),0)</f>
        <v>0</v>
      </c>
      <c r="L15566" s="9" t="str">
        <f t="shared" si="280"/>
        <v>Wall</v>
      </c>
      <c r="M15566" s="205" t="str" cm="1">
        <f t="array" ref="M15566">_xlfn.IFS(NOT(ISERROR(VLOOKUP(Table5[[#This Row],[Section]],TB_notTB,1,FALSE))),"No",LEFT(Table5[[#This Row],[Section]],3)="ETB","PLS",LEFT(Table5[[#This Row],[Section]],1)="7","PDB",NOT(ISBLANK(Table5[[#This Row],[Section]])),"No")</f>
        <v>No</v>
      </c>
    </row>
    <row r="15567" spans="1:13" x14ac:dyDescent="0.25">
      <c r="A15567" s="130" t="s">
        <v>14138</v>
      </c>
      <c r="B15567" s="130" t="s">
        <v>14139</v>
      </c>
      <c r="C15567" s="130" t="s">
        <v>75</v>
      </c>
      <c r="D15567" s="131">
        <v>3.4159999999999999</v>
      </c>
      <c r="E15567" s="132">
        <v>1000</v>
      </c>
      <c r="F15567" s="132">
        <v>1000</v>
      </c>
      <c r="G15567" s="126" t="s">
        <v>13724</v>
      </c>
      <c r="H15567" s="126" t="s">
        <v>21063</v>
      </c>
      <c r="I15567" s="126" t="s">
        <v>21064</v>
      </c>
      <c r="J15567" s="126" t="s">
        <v>26237</v>
      </c>
      <c r="K15567" s="9">
        <f>_xlfn.IFNA(VLOOKUP(Table5[[#This Row],[Section]],SubSill_Tier,2,FALSE),0)</f>
        <v>0</v>
      </c>
      <c r="L15567" s="9" t="str">
        <f t="shared" si="280"/>
        <v/>
      </c>
      <c r="M15567" s="205" t="str" cm="1">
        <f t="array" ref="M15567">_xlfn.IFS(NOT(ISERROR(VLOOKUP(Table5[[#This Row],[Section]],TB_notTB,1,FALSE))),"No",LEFT(Table5[[#This Row],[Section]],3)="ETB","PLS",LEFT(Table5[[#This Row],[Section]],1)="7","PDB",NOT(ISBLANK(Table5[[#This Row],[Section]])),"No")</f>
        <v>No</v>
      </c>
    </row>
    <row r="15568" spans="1:13" x14ac:dyDescent="0.25">
      <c r="A15568" s="130" t="s">
        <v>14140</v>
      </c>
      <c r="B15568" s="130" t="s">
        <v>14141</v>
      </c>
      <c r="C15568" s="130" t="s">
        <v>75</v>
      </c>
      <c r="D15568" s="131">
        <v>2.1680000000000001</v>
      </c>
      <c r="E15568" s="132">
        <v>180</v>
      </c>
      <c r="F15568" s="132">
        <v>180</v>
      </c>
      <c r="G15568" s="126" t="s">
        <v>13725</v>
      </c>
      <c r="H15568" s="126" t="s">
        <v>20134</v>
      </c>
      <c r="I15568" s="126" t="s">
        <v>20135</v>
      </c>
      <c r="J15568" s="126" t="s">
        <v>26235</v>
      </c>
      <c r="K15568" s="9">
        <f>_xlfn.IFNA(VLOOKUP(Table5[[#This Row],[Section]],SubSill_Tier,2,FALSE),0)</f>
        <v>0</v>
      </c>
      <c r="L15568" s="9" t="str">
        <f t="shared" si="280"/>
        <v>Wall</v>
      </c>
      <c r="M15568" s="205" t="str" cm="1">
        <f t="array" ref="M15568">_xlfn.IFS(NOT(ISERROR(VLOOKUP(Table5[[#This Row],[Section]],TB_notTB,1,FALSE))),"No",LEFT(Table5[[#This Row],[Section]],3)="ETB","PLS",LEFT(Table5[[#This Row],[Section]],1)="7","PDB",NOT(ISBLANK(Table5[[#This Row],[Section]])),"No")</f>
        <v>No</v>
      </c>
    </row>
    <row r="15569" spans="1:13" x14ac:dyDescent="0.25">
      <c r="A15569" s="130" t="s">
        <v>14142</v>
      </c>
      <c r="B15569" s="130" t="s">
        <v>14143</v>
      </c>
      <c r="C15569" s="130" t="s">
        <v>75</v>
      </c>
      <c r="D15569" s="131">
        <v>1.92</v>
      </c>
      <c r="E15569" s="132">
        <v>190</v>
      </c>
      <c r="F15569" s="132">
        <v>190</v>
      </c>
      <c r="G15569" s="126" t="s">
        <v>13717</v>
      </c>
      <c r="H15569" s="126" t="s">
        <v>20125</v>
      </c>
      <c r="I15569" s="126" t="s">
        <v>20126</v>
      </c>
      <c r="J15569" s="126" t="s">
        <v>26235</v>
      </c>
      <c r="K15569" s="9">
        <f>_xlfn.IFNA(VLOOKUP(Table5[[#This Row],[Section]],SubSill_Tier,2,FALSE),0)</f>
        <v>0</v>
      </c>
      <c r="L15569" s="9" t="str">
        <f t="shared" si="280"/>
        <v/>
      </c>
      <c r="M15569" s="205" t="str" cm="1">
        <f t="array" ref="M15569">_xlfn.IFS(NOT(ISERROR(VLOOKUP(Table5[[#This Row],[Section]],TB_notTB,1,FALSE))),"No",LEFT(Table5[[#This Row],[Section]],3)="ETB","PLS",LEFT(Table5[[#This Row],[Section]],1)="7","PDB",NOT(ISBLANK(Table5[[#This Row],[Section]])),"No")</f>
        <v>No</v>
      </c>
    </row>
    <row r="15570" spans="1:13" x14ac:dyDescent="0.25">
      <c r="A15570" s="130" t="s">
        <v>14144</v>
      </c>
      <c r="B15570" s="130" t="s">
        <v>14145</v>
      </c>
      <c r="C15570" s="130" t="s">
        <v>75</v>
      </c>
      <c r="D15570" s="131">
        <v>2.4390000000000001</v>
      </c>
      <c r="E15570" s="132">
        <v>312</v>
      </c>
      <c r="F15570" s="132">
        <v>312</v>
      </c>
      <c r="G15570" s="126" t="s">
        <v>13715</v>
      </c>
      <c r="H15570" s="126" t="s">
        <v>20123</v>
      </c>
      <c r="I15570" s="126" t="s">
        <v>21058</v>
      </c>
      <c r="J15570" s="126" t="s">
        <v>26236</v>
      </c>
      <c r="K15570" s="9">
        <f>_xlfn.IFNA(VLOOKUP(Table5[[#This Row],[Section]],SubSill_Tier,2,FALSE),0)</f>
        <v>0</v>
      </c>
      <c r="L15570" s="9" t="str">
        <f t="shared" si="280"/>
        <v>Wall</v>
      </c>
      <c r="M15570" s="205" t="str" cm="1">
        <f t="array" ref="M15570">_xlfn.IFS(NOT(ISERROR(VLOOKUP(Table5[[#This Row],[Section]],TB_notTB,1,FALSE))),"No",LEFT(Table5[[#This Row],[Section]],3)="ETB","PLS",LEFT(Table5[[#This Row],[Section]],1)="7","PDB",NOT(ISBLANK(Table5[[#This Row],[Section]])),"No")</f>
        <v>No</v>
      </c>
    </row>
    <row r="15571" spans="1:13" x14ac:dyDescent="0.25">
      <c r="A15571" s="130" t="s">
        <v>14146</v>
      </c>
      <c r="B15571" s="130" t="s">
        <v>14147</v>
      </c>
      <c r="C15571" s="130" t="s">
        <v>75</v>
      </c>
      <c r="D15571" s="131">
        <v>0.13100000000000001</v>
      </c>
      <c r="E15571" s="132">
        <v>100</v>
      </c>
      <c r="F15571" s="132">
        <v>100</v>
      </c>
      <c r="G15571" s="126" t="s">
        <v>13731</v>
      </c>
      <c r="H15571" s="126" t="s">
        <v>20121</v>
      </c>
      <c r="I15571" s="126" t="s">
        <v>20122</v>
      </c>
      <c r="J15571" s="126" t="s">
        <v>26234</v>
      </c>
      <c r="K15571" s="9">
        <f>_xlfn.IFNA(VLOOKUP(Table5[[#This Row],[Section]],SubSill_Tier,2,FALSE),0)</f>
        <v>0</v>
      </c>
      <c r="L15571" s="9" t="str">
        <f t="shared" si="280"/>
        <v/>
      </c>
      <c r="M15571" s="205" t="str" cm="1">
        <f t="array" ref="M15571">_xlfn.IFS(NOT(ISERROR(VLOOKUP(Table5[[#This Row],[Section]],TB_notTB,1,FALSE))),"No",LEFT(Table5[[#This Row],[Section]],3)="ETB","PLS",LEFT(Table5[[#This Row],[Section]],1)="7","PDB",NOT(ISBLANK(Table5[[#This Row],[Section]])),"No")</f>
        <v>No</v>
      </c>
    </row>
    <row r="15572" spans="1:13" x14ac:dyDescent="0.25">
      <c r="A15572" s="130" t="s">
        <v>14148</v>
      </c>
      <c r="B15572" s="130" t="s">
        <v>14149</v>
      </c>
      <c r="C15572" s="130" t="s">
        <v>75</v>
      </c>
      <c r="D15572" s="131">
        <v>0.14899999999999999</v>
      </c>
      <c r="E15572" s="132">
        <v>100</v>
      </c>
      <c r="F15572" s="132">
        <v>100</v>
      </c>
      <c r="G15572" s="126" t="s">
        <v>13731</v>
      </c>
      <c r="H15572" s="126" t="s">
        <v>20121</v>
      </c>
      <c r="I15572" s="126" t="s">
        <v>20122</v>
      </c>
      <c r="J15572" s="126" t="s">
        <v>26234</v>
      </c>
      <c r="K15572" s="9">
        <f>_xlfn.IFNA(VLOOKUP(Table5[[#This Row],[Section]],SubSill_Tier,2,FALSE),0)</f>
        <v>0</v>
      </c>
      <c r="L15572" s="9" t="str">
        <f t="shared" si="280"/>
        <v/>
      </c>
      <c r="M15572" s="205" t="str" cm="1">
        <f t="array" ref="M15572">_xlfn.IFS(NOT(ISERROR(VLOOKUP(Table5[[#This Row],[Section]],TB_notTB,1,FALSE))),"No",LEFT(Table5[[#This Row],[Section]],3)="ETB","PLS",LEFT(Table5[[#This Row],[Section]],1)="7","PDB",NOT(ISBLANK(Table5[[#This Row],[Section]])),"No")</f>
        <v>No</v>
      </c>
    </row>
    <row r="15573" spans="1:13" x14ac:dyDescent="0.25">
      <c r="A15573" s="130" t="s">
        <v>14150</v>
      </c>
      <c r="B15573" s="130" t="s">
        <v>14151</v>
      </c>
      <c r="C15573" s="130" t="s">
        <v>75</v>
      </c>
      <c r="D15573" s="131">
        <v>0.17499999999999999</v>
      </c>
      <c r="E15573" s="132">
        <v>100</v>
      </c>
      <c r="F15573" s="132">
        <v>100</v>
      </c>
      <c r="G15573" s="126" t="s">
        <v>13731</v>
      </c>
      <c r="H15573" s="126" t="s">
        <v>20121</v>
      </c>
      <c r="I15573" s="126" t="s">
        <v>20122</v>
      </c>
      <c r="J15573" s="126" t="s">
        <v>26234</v>
      </c>
      <c r="K15573" s="9">
        <f>_xlfn.IFNA(VLOOKUP(Table5[[#This Row],[Section]],SubSill_Tier,2,FALSE),0)</f>
        <v>0</v>
      </c>
      <c r="L15573" s="9" t="str">
        <f t="shared" si="280"/>
        <v/>
      </c>
      <c r="M15573" s="205" t="str" cm="1">
        <f t="array" ref="M15573">_xlfn.IFS(NOT(ISERROR(VLOOKUP(Table5[[#This Row],[Section]],TB_notTB,1,FALSE))),"No",LEFT(Table5[[#This Row],[Section]],3)="ETB","PLS",LEFT(Table5[[#This Row],[Section]],1)="7","PDB",NOT(ISBLANK(Table5[[#This Row],[Section]])),"No")</f>
        <v>No</v>
      </c>
    </row>
    <row r="15574" spans="1:13" x14ac:dyDescent="0.25">
      <c r="A15574" s="130" t="s">
        <v>14152</v>
      </c>
      <c r="B15574" s="130" t="s">
        <v>14153</v>
      </c>
      <c r="C15574" s="130" t="s">
        <v>75</v>
      </c>
      <c r="D15574" s="131">
        <v>0.215</v>
      </c>
      <c r="E15574" s="132">
        <v>100</v>
      </c>
      <c r="F15574" s="132">
        <v>100</v>
      </c>
      <c r="G15574" s="126" t="s">
        <v>13731</v>
      </c>
      <c r="H15574" s="126" t="s">
        <v>20121</v>
      </c>
      <c r="I15574" s="126" t="s">
        <v>20122</v>
      </c>
      <c r="J15574" s="126" t="s">
        <v>26234</v>
      </c>
      <c r="K15574" s="9">
        <f>_xlfn.IFNA(VLOOKUP(Table5[[#This Row],[Section]],SubSill_Tier,2,FALSE),0)</f>
        <v>0</v>
      </c>
      <c r="L15574" s="9" t="str">
        <f t="shared" si="280"/>
        <v/>
      </c>
      <c r="M15574" s="205" t="str" cm="1">
        <f t="array" ref="M15574">_xlfn.IFS(NOT(ISERROR(VLOOKUP(Table5[[#This Row],[Section]],TB_notTB,1,FALSE))),"No",LEFT(Table5[[#This Row],[Section]],3)="ETB","PLS",LEFT(Table5[[#This Row],[Section]],1)="7","PDB",NOT(ISBLANK(Table5[[#This Row],[Section]])),"No")</f>
        <v>No</v>
      </c>
    </row>
    <row r="15575" spans="1:13" x14ac:dyDescent="0.25">
      <c r="A15575" s="130" t="s">
        <v>14154</v>
      </c>
      <c r="B15575" s="130" t="s">
        <v>14155</v>
      </c>
      <c r="C15575" s="130" t="s">
        <v>75</v>
      </c>
      <c r="D15575" s="131">
        <v>0.223</v>
      </c>
      <c r="E15575" s="132">
        <v>100</v>
      </c>
      <c r="F15575" s="132">
        <v>100</v>
      </c>
      <c r="G15575" s="126" t="s">
        <v>13717</v>
      </c>
      <c r="H15575" s="126" t="s">
        <v>20125</v>
      </c>
      <c r="I15575" s="126" t="s">
        <v>20126</v>
      </c>
      <c r="J15575" s="126" t="s">
        <v>26236</v>
      </c>
      <c r="K15575" s="9">
        <f>_xlfn.IFNA(VLOOKUP(Table5[[#This Row],[Section]],SubSill_Tier,2,FALSE),0)</f>
        <v>0</v>
      </c>
      <c r="L15575" s="9" t="str">
        <f t="shared" si="280"/>
        <v/>
      </c>
      <c r="M15575" s="205" t="str" cm="1">
        <f t="array" ref="M15575">_xlfn.IFS(NOT(ISERROR(VLOOKUP(Table5[[#This Row],[Section]],TB_notTB,1,FALSE))),"No",LEFT(Table5[[#This Row],[Section]],3)="ETB","PLS",LEFT(Table5[[#This Row],[Section]],1)="7","PDB",NOT(ISBLANK(Table5[[#This Row],[Section]])),"No")</f>
        <v>No</v>
      </c>
    </row>
    <row r="15576" spans="1:13" x14ac:dyDescent="0.25">
      <c r="A15576" s="130" t="s">
        <v>14156</v>
      </c>
      <c r="B15576" s="130" t="s">
        <v>14157</v>
      </c>
      <c r="C15576" s="130" t="s">
        <v>75</v>
      </c>
      <c r="D15576" s="131">
        <v>0.32</v>
      </c>
      <c r="E15576" s="132">
        <v>100</v>
      </c>
      <c r="F15576" s="132">
        <v>100</v>
      </c>
      <c r="G15576" s="126" t="s">
        <v>13721</v>
      </c>
      <c r="H15576" s="126" t="s">
        <v>21068</v>
      </c>
      <c r="I15576" s="126" t="s">
        <v>21069</v>
      </c>
      <c r="J15576" s="126" t="s">
        <v>26233</v>
      </c>
      <c r="K15576" s="9">
        <f>_xlfn.IFNA(VLOOKUP(Table5[[#This Row],[Section]],SubSill_Tier,2,FALSE),0)</f>
        <v>0</v>
      </c>
      <c r="L15576" s="9" t="str">
        <f t="shared" si="280"/>
        <v/>
      </c>
      <c r="M15576" s="205" t="str" cm="1">
        <f t="array" ref="M15576">_xlfn.IFS(NOT(ISERROR(VLOOKUP(Table5[[#This Row],[Section]],TB_notTB,1,FALSE))),"No",LEFT(Table5[[#This Row],[Section]],3)="ETB","PLS",LEFT(Table5[[#This Row],[Section]],1)="7","PDB",NOT(ISBLANK(Table5[[#This Row],[Section]])),"No")</f>
        <v>No</v>
      </c>
    </row>
    <row r="15577" spans="1:13" x14ac:dyDescent="0.25">
      <c r="A15577" s="130" t="s">
        <v>14158</v>
      </c>
      <c r="B15577" s="130" t="s">
        <v>14159</v>
      </c>
      <c r="C15577" s="130" t="s">
        <v>75</v>
      </c>
      <c r="D15577" s="131">
        <v>0.32</v>
      </c>
      <c r="E15577" s="132">
        <v>100</v>
      </c>
      <c r="F15577" s="132">
        <v>100</v>
      </c>
      <c r="G15577" s="126" t="s">
        <v>13717</v>
      </c>
      <c r="H15577" s="126" t="s">
        <v>20125</v>
      </c>
      <c r="I15577" s="126" t="s">
        <v>20126</v>
      </c>
      <c r="J15577" s="126" t="s">
        <v>26235</v>
      </c>
      <c r="K15577" s="9">
        <f>_xlfn.IFNA(VLOOKUP(Table5[[#This Row],[Section]],SubSill_Tier,2,FALSE),0)</f>
        <v>0</v>
      </c>
      <c r="L15577" s="9" t="str">
        <f t="shared" si="280"/>
        <v/>
      </c>
      <c r="M15577" s="205" t="str" cm="1">
        <f t="array" ref="M15577">_xlfn.IFS(NOT(ISERROR(VLOOKUP(Table5[[#This Row],[Section]],TB_notTB,1,FALSE))),"No",LEFT(Table5[[#This Row],[Section]],3)="ETB","PLS",LEFT(Table5[[#This Row],[Section]],1)="7","PDB",NOT(ISBLANK(Table5[[#This Row],[Section]])),"No")</f>
        <v>No</v>
      </c>
    </row>
    <row r="15578" spans="1:13" x14ac:dyDescent="0.25">
      <c r="A15578" s="130" t="s">
        <v>14160</v>
      </c>
      <c r="B15578" s="130" t="s">
        <v>6119</v>
      </c>
      <c r="C15578" s="130" t="s">
        <v>75</v>
      </c>
      <c r="D15578" s="131">
        <v>0.41799999999999998</v>
      </c>
      <c r="E15578" s="132">
        <v>100</v>
      </c>
      <c r="F15578" s="132">
        <v>100</v>
      </c>
      <c r="G15578" s="126" t="s">
        <v>13717</v>
      </c>
      <c r="H15578" s="126" t="s">
        <v>20125</v>
      </c>
      <c r="I15578" s="126" t="s">
        <v>20126</v>
      </c>
      <c r="J15578" s="126" t="s">
        <v>26235</v>
      </c>
      <c r="K15578" s="9">
        <f>_xlfn.IFNA(VLOOKUP(Table5[[#This Row],[Section]],SubSill_Tier,2,FALSE),0)</f>
        <v>0</v>
      </c>
      <c r="L15578" s="9" t="str">
        <f t="shared" si="280"/>
        <v/>
      </c>
      <c r="M15578" s="205" t="str" cm="1">
        <f t="array" ref="M15578">_xlfn.IFS(NOT(ISERROR(VLOOKUP(Table5[[#This Row],[Section]],TB_notTB,1,FALSE))),"No",LEFT(Table5[[#This Row],[Section]],3)="ETB","PLS",LEFT(Table5[[#This Row],[Section]],1)="7","PDB",NOT(ISBLANK(Table5[[#This Row],[Section]])),"No")</f>
        <v>No</v>
      </c>
    </row>
    <row r="15579" spans="1:13" x14ac:dyDescent="0.25">
      <c r="A15579" s="130" t="s">
        <v>14161</v>
      </c>
      <c r="B15579" s="130" t="s">
        <v>14162</v>
      </c>
      <c r="C15579" s="130" t="s">
        <v>75</v>
      </c>
      <c r="D15579" s="131">
        <v>0.43</v>
      </c>
      <c r="E15579" s="132">
        <v>100</v>
      </c>
      <c r="F15579" s="132">
        <v>100</v>
      </c>
      <c r="G15579" s="126" t="s">
        <v>13713</v>
      </c>
      <c r="H15579" s="126" t="s">
        <v>21056</v>
      </c>
      <c r="I15579" s="126" t="s">
        <v>21057</v>
      </c>
      <c r="J15579" s="126" t="s">
        <v>26233</v>
      </c>
      <c r="K15579" s="9">
        <f>_xlfn.IFNA(VLOOKUP(Table5[[#This Row],[Section]],SubSill_Tier,2,FALSE),0)</f>
        <v>0</v>
      </c>
      <c r="L15579" s="9" t="str">
        <f t="shared" si="280"/>
        <v/>
      </c>
      <c r="M15579" s="205" t="str" cm="1">
        <f t="array" ref="M15579">_xlfn.IFS(NOT(ISERROR(VLOOKUP(Table5[[#This Row],[Section]],TB_notTB,1,FALSE))),"No",LEFT(Table5[[#This Row],[Section]],3)="ETB","PLS",LEFT(Table5[[#This Row],[Section]],1)="7","PDB",NOT(ISBLANK(Table5[[#This Row],[Section]])),"No")</f>
        <v>No</v>
      </c>
    </row>
    <row r="15580" spans="1:13" x14ac:dyDescent="0.25">
      <c r="A15580" s="130" t="s">
        <v>14163</v>
      </c>
      <c r="B15580" s="130" t="s">
        <v>14164</v>
      </c>
      <c r="C15580" s="130" t="s">
        <v>75</v>
      </c>
      <c r="D15580" s="131">
        <v>0.47699999999999998</v>
      </c>
      <c r="E15580" s="132">
        <v>100</v>
      </c>
      <c r="F15580" s="132">
        <v>100</v>
      </c>
      <c r="G15580" s="126" t="s">
        <v>13721</v>
      </c>
      <c r="H15580" s="126" t="s">
        <v>21068</v>
      </c>
      <c r="I15580" s="126" t="s">
        <v>21069</v>
      </c>
      <c r="J15580" s="126" t="s">
        <v>26233</v>
      </c>
      <c r="K15580" s="9">
        <f>_xlfn.IFNA(VLOOKUP(Table5[[#This Row],[Section]],SubSill_Tier,2,FALSE),0)</f>
        <v>0</v>
      </c>
      <c r="L15580" s="9" t="str">
        <f t="shared" si="280"/>
        <v/>
      </c>
      <c r="M15580" s="205" t="str" cm="1">
        <f t="array" ref="M15580">_xlfn.IFS(NOT(ISERROR(VLOOKUP(Table5[[#This Row],[Section]],TB_notTB,1,FALSE))),"No",LEFT(Table5[[#This Row],[Section]],3)="ETB","PLS",LEFT(Table5[[#This Row],[Section]],1)="7","PDB",NOT(ISBLANK(Table5[[#This Row],[Section]])),"No")</f>
        <v>No</v>
      </c>
    </row>
    <row r="15581" spans="1:13" x14ac:dyDescent="0.25">
      <c r="A15581" s="130" t="s">
        <v>14165</v>
      </c>
      <c r="B15581" s="130" t="s">
        <v>14166</v>
      </c>
      <c r="C15581" s="130" t="s">
        <v>75</v>
      </c>
      <c r="D15581" s="131">
        <v>0.504</v>
      </c>
      <c r="E15581" s="132">
        <v>100</v>
      </c>
      <c r="F15581" s="132">
        <v>100</v>
      </c>
      <c r="G15581" s="126" t="s">
        <v>13721</v>
      </c>
      <c r="H15581" s="126" t="s">
        <v>21068</v>
      </c>
      <c r="I15581" s="126" t="s">
        <v>21069</v>
      </c>
      <c r="J15581" s="126" t="s">
        <v>26233</v>
      </c>
      <c r="K15581" s="9">
        <f>_xlfn.IFNA(VLOOKUP(Table5[[#This Row],[Section]],SubSill_Tier,2,FALSE),0)</f>
        <v>0</v>
      </c>
      <c r="L15581" s="9" t="str">
        <f t="shared" si="280"/>
        <v/>
      </c>
      <c r="M15581" s="205" t="str" cm="1">
        <f t="array" ref="M15581">_xlfn.IFS(NOT(ISERROR(VLOOKUP(Table5[[#This Row],[Section]],TB_notTB,1,FALSE))),"No",LEFT(Table5[[#This Row],[Section]],3)="ETB","PLS",LEFT(Table5[[#This Row],[Section]],1)="7","PDB",NOT(ISBLANK(Table5[[#This Row],[Section]])),"No")</f>
        <v>No</v>
      </c>
    </row>
    <row r="15582" spans="1:13" x14ac:dyDescent="0.25">
      <c r="A15582" s="130" t="s">
        <v>14167</v>
      </c>
      <c r="B15582" s="130" t="s">
        <v>14168</v>
      </c>
      <c r="C15582" s="130" t="s">
        <v>75</v>
      </c>
      <c r="D15582" s="131">
        <v>0.50800000000000001</v>
      </c>
      <c r="E15582" s="132">
        <v>100</v>
      </c>
      <c r="F15582" s="132">
        <v>100</v>
      </c>
      <c r="G15582" s="126" t="s">
        <v>13721</v>
      </c>
      <c r="H15582" s="126" t="s">
        <v>21068</v>
      </c>
      <c r="I15582" s="126" t="s">
        <v>21069</v>
      </c>
      <c r="J15582" s="126" t="s">
        <v>26233</v>
      </c>
      <c r="K15582" s="9">
        <f>_xlfn.IFNA(VLOOKUP(Table5[[#This Row],[Section]],SubSill_Tier,2,FALSE),0)</f>
        <v>0</v>
      </c>
      <c r="L15582" s="9" t="str">
        <f t="shared" si="280"/>
        <v/>
      </c>
      <c r="M15582" s="205" t="str" cm="1">
        <f t="array" ref="M15582">_xlfn.IFS(NOT(ISERROR(VLOOKUP(Table5[[#This Row],[Section]],TB_notTB,1,FALSE))),"No",LEFT(Table5[[#This Row],[Section]],3)="ETB","PLS",LEFT(Table5[[#This Row],[Section]],1)="7","PDB",NOT(ISBLANK(Table5[[#This Row],[Section]])),"No")</f>
        <v>No</v>
      </c>
    </row>
    <row r="15583" spans="1:13" x14ac:dyDescent="0.25">
      <c r="A15583" s="130" t="s">
        <v>14169</v>
      </c>
      <c r="B15583" s="130" t="s">
        <v>14170</v>
      </c>
      <c r="C15583" s="130" t="s">
        <v>75</v>
      </c>
      <c r="D15583" s="131">
        <v>0.51700000000000002</v>
      </c>
      <c r="E15583" s="132">
        <v>100</v>
      </c>
      <c r="F15583" s="132">
        <v>100</v>
      </c>
      <c r="G15583" s="126" t="s">
        <v>13725</v>
      </c>
      <c r="H15583" s="126" t="s">
        <v>20134</v>
      </c>
      <c r="I15583" s="126" t="s">
        <v>20135</v>
      </c>
      <c r="J15583" s="126" t="s">
        <v>26236</v>
      </c>
      <c r="K15583" s="9">
        <f>_xlfn.IFNA(VLOOKUP(Table5[[#This Row],[Section]],SubSill_Tier,2,FALSE),0)</f>
        <v>0</v>
      </c>
      <c r="L15583" s="9" t="str">
        <f t="shared" si="280"/>
        <v/>
      </c>
      <c r="M15583" s="205" t="str" cm="1">
        <f t="array" ref="M15583">_xlfn.IFS(NOT(ISERROR(VLOOKUP(Table5[[#This Row],[Section]],TB_notTB,1,FALSE))),"No",LEFT(Table5[[#This Row],[Section]],3)="ETB","PLS",LEFT(Table5[[#This Row],[Section]],1)="7","PDB",NOT(ISBLANK(Table5[[#This Row],[Section]])),"No")</f>
        <v>No</v>
      </c>
    </row>
    <row r="15584" spans="1:13" x14ac:dyDescent="0.25">
      <c r="A15584" s="130" t="s">
        <v>14171</v>
      </c>
      <c r="B15584" s="130" t="s">
        <v>14172</v>
      </c>
      <c r="C15584" s="130" t="s">
        <v>75</v>
      </c>
      <c r="D15584" s="131">
        <v>0.53</v>
      </c>
      <c r="E15584" s="132">
        <v>100</v>
      </c>
      <c r="F15584" s="132">
        <v>100</v>
      </c>
      <c r="G15584" s="126" t="s">
        <v>13740</v>
      </c>
      <c r="H15584" s="126" t="s">
        <v>20124</v>
      </c>
      <c r="I15584" s="126" t="s">
        <v>21059</v>
      </c>
      <c r="J15584" s="126" t="s">
        <v>26236</v>
      </c>
      <c r="K15584" s="9">
        <f>_xlfn.IFNA(VLOOKUP(Table5[[#This Row],[Section]],SubSill_Tier,2,FALSE),0)</f>
        <v>0</v>
      </c>
      <c r="L15584" s="9" t="str">
        <f t="shared" si="280"/>
        <v/>
      </c>
      <c r="M15584" s="205" t="str" cm="1">
        <f t="array" ref="M15584">_xlfn.IFS(NOT(ISERROR(VLOOKUP(Table5[[#This Row],[Section]],TB_notTB,1,FALSE))),"No",LEFT(Table5[[#This Row],[Section]],3)="ETB","PLS",LEFT(Table5[[#This Row],[Section]],1)="7","PDB",NOT(ISBLANK(Table5[[#This Row],[Section]])),"No")</f>
        <v>No</v>
      </c>
    </row>
    <row r="15585" spans="1:13" x14ac:dyDescent="0.25">
      <c r="A15585" s="130" t="s">
        <v>14173</v>
      </c>
      <c r="B15585" s="130" t="s">
        <v>14174</v>
      </c>
      <c r="C15585" s="130" t="s">
        <v>75</v>
      </c>
      <c r="D15585" s="131">
        <v>0.63</v>
      </c>
      <c r="E15585" s="132">
        <v>100</v>
      </c>
      <c r="F15585" s="132">
        <v>100</v>
      </c>
      <c r="G15585" s="126" t="s">
        <v>13740</v>
      </c>
      <c r="H15585" s="126" t="s">
        <v>20124</v>
      </c>
      <c r="I15585" s="126" t="s">
        <v>21059</v>
      </c>
      <c r="J15585" s="126" t="s">
        <v>26236</v>
      </c>
      <c r="K15585" s="9">
        <f>_xlfn.IFNA(VLOOKUP(Table5[[#This Row],[Section]],SubSill_Tier,2,FALSE),0)</f>
        <v>0</v>
      </c>
      <c r="L15585" s="9" t="str">
        <f t="shared" si="280"/>
        <v/>
      </c>
      <c r="M15585" s="205" t="str" cm="1">
        <f t="array" ref="M15585">_xlfn.IFS(NOT(ISERROR(VLOOKUP(Table5[[#This Row],[Section]],TB_notTB,1,FALSE))),"No",LEFT(Table5[[#This Row],[Section]],3)="ETB","PLS",LEFT(Table5[[#This Row],[Section]],1)="7","PDB",NOT(ISBLANK(Table5[[#This Row],[Section]])),"No")</f>
        <v>No</v>
      </c>
    </row>
    <row r="15586" spans="1:13" x14ac:dyDescent="0.25">
      <c r="A15586" s="130" t="s">
        <v>14175</v>
      </c>
      <c r="B15586" s="130" t="s">
        <v>14176</v>
      </c>
      <c r="C15586" s="130" t="s">
        <v>75</v>
      </c>
      <c r="D15586" s="131">
        <v>0.70699999999999996</v>
      </c>
      <c r="E15586" s="132">
        <v>100</v>
      </c>
      <c r="F15586" s="132">
        <v>100</v>
      </c>
      <c r="G15586" s="126" t="s">
        <v>13731</v>
      </c>
      <c r="H15586" s="126" t="s">
        <v>20121</v>
      </c>
      <c r="I15586" s="126" t="s">
        <v>20122</v>
      </c>
      <c r="J15586" s="126" t="s">
        <v>26234</v>
      </c>
      <c r="K15586" s="9">
        <f>_xlfn.IFNA(VLOOKUP(Table5[[#This Row],[Section]],SubSill_Tier,2,FALSE),0)</f>
        <v>0</v>
      </c>
      <c r="L15586" s="9" t="str">
        <f t="shared" si="280"/>
        <v/>
      </c>
      <c r="M15586" s="205" t="str" cm="1">
        <f t="array" ref="M15586">_xlfn.IFS(NOT(ISERROR(VLOOKUP(Table5[[#This Row],[Section]],TB_notTB,1,FALSE))),"No",LEFT(Table5[[#This Row],[Section]],3)="ETB","PLS",LEFT(Table5[[#This Row],[Section]],1)="7","PDB",NOT(ISBLANK(Table5[[#This Row],[Section]])),"No")</f>
        <v>No</v>
      </c>
    </row>
    <row r="15587" spans="1:13" x14ac:dyDescent="0.25">
      <c r="A15587" s="130" t="s">
        <v>14177</v>
      </c>
      <c r="B15587" s="130" t="s">
        <v>14178</v>
      </c>
      <c r="C15587" s="130" t="s">
        <v>75</v>
      </c>
      <c r="D15587" s="131">
        <v>0.8</v>
      </c>
      <c r="E15587" s="132">
        <v>100</v>
      </c>
      <c r="F15587" s="132">
        <v>100</v>
      </c>
      <c r="G15587" s="126" t="s">
        <v>13731</v>
      </c>
      <c r="H15587" s="126" t="s">
        <v>20121</v>
      </c>
      <c r="I15587" s="126" t="s">
        <v>20122</v>
      </c>
      <c r="J15587" s="126" t="s">
        <v>26234</v>
      </c>
      <c r="K15587" s="9">
        <f>_xlfn.IFNA(VLOOKUP(Table5[[#This Row],[Section]],SubSill_Tier,2,FALSE),0)</f>
        <v>0</v>
      </c>
      <c r="L15587" s="9" t="str">
        <f t="shared" si="280"/>
        <v/>
      </c>
      <c r="M15587" s="205" t="str" cm="1">
        <f t="array" ref="M15587">_xlfn.IFS(NOT(ISERROR(VLOOKUP(Table5[[#This Row],[Section]],TB_notTB,1,FALSE))),"No",LEFT(Table5[[#This Row],[Section]],3)="ETB","PLS",LEFT(Table5[[#This Row],[Section]],1)="7","PDB",NOT(ISBLANK(Table5[[#This Row],[Section]])),"No")</f>
        <v>No</v>
      </c>
    </row>
    <row r="15588" spans="1:13" x14ac:dyDescent="0.25">
      <c r="A15588" s="130" t="s">
        <v>14179</v>
      </c>
      <c r="B15588" s="130" t="s">
        <v>14180</v>
      </c>
      <c r="C15588" s="130" t="s">
        <v>75</v>
      </c>
      <c r="D15588" s="131">
        <v>1.0669999999999999</v>
      </c>
      <c r="E15588" s="132">
        <v>100</v>
      </c>
      <c r="F15588" s="132">
        <v>100</v>
      </c>
      <c r="G15588" s="126" t="s">
        <v>13740</v>
      </c>
      <c r="H15588" s="126" t="s">
        <v>20124</v>
      </c>
      <c r="I15588" s="126" t="s">
        <v>21059</v>
      </c>
      <c r="J15588" s="126" t="s">
        <v>26235</v>
      </c>
      <c r="K15588" s="9">
        <f>_xlfn.IFNA(VLOOKUP(Table5[[#This Row],[Section]],SubSill_Tier,2,FALSE),0)</f>
        <v>0</v>
      </c>
      <c r="L15588" s="9" t="str">
        <f t="shared" si="280"/>
        <v/>
      </c>
      <c r="M15588" s="205" t="str" cm="1">
        <f t="array" ref="M15588">_xlfn.IFS(NOT(ISERROR(VLOOKUP(Table5[[#This Row],[Section]],TB_notTB,1,FALSE))),"No",LEFT(Table5[[#This Row],[Section]],3)="ETB","PLS",LEFT(Table5[[#This Row],[Section]],1)="7","PDB",NOT(ISBLANK(Table5[[#This Row],[Section]])),"No")</f>
        <v>No</v>
      </c>
    </row>
    <row r="15589" spans="1:13" x14ac:dyDescent="0.25">
      <c r="A15589" s="130" t="s">
        <v>14181</v>
      </c>
      <c r="B15589" s="130" t="s">
        <v>14182</v>
      </c>
      <c r="C15589" s="130" t="s">
        <v>75</v>
      </c>
      <c r="D15589" s="131">
        <v>1.1060000000000001</v>
      </c>
      <c r="E15589" s="132">
        <v>100</v>
      </c>
      <c r="F15589" s="132">
        <v>100</v>
      </c>
      <c r="G15589" s="126" t="s">
        <v>13717</v>
      </c>
      <c r="H15589" s="126" t="s">
        <v>20125</v>
      </c>
      <c r="I15589" s="126" t="s">
        <v>20126</v>
      </c>
      <c r="J15589" s="126" t="s">
        <v>26236</v>
      </c>
      <c r="K15589" s="9">
        <f>_xlfn.IFNA(VLOOKUP(Table5[[#This Row],[Section]],SubSill_Tier,2,FALSE),0)</f>
        <v>0</v>
      </c>
      <c r="L15589" s="9" t="str">
        <f t="shared" si="280"/>
        <v/>
      </c>
      <c r="M15589" s="205" t="str" cm="1">
        <f t="array" ref="M15589">_xlfn.IFS(NOT(ISERROR(VLOOKUP(Table5[[#This Row],[Section]],TB_notTB,1,FALSE))),"No",LEFT(Table5[[#This Row],[Section]],3)="ETB","PLS",LEFT(Table5[[#This Row],[Section]],1)="7","PDB",NOT(ISBLANK(Table5[[#This Row],[Section]])),"No")</f>
        <v>No</v>
      </c>
    </row>
    <row r="15590" spans="1:13" x14ac:dyDescent="0.25">
      <c r="A15590" s="130" t="s">
        <v>14183</v>
      </c>
      <c r="B15590" s="130" t="s">
        <v>14184</v>
      </c>
      <c r="C15590" s="130" t="s">
        <v>75</v>
      </c>
      <c r="D15590" s="131">
        <v>1.1180000000000001</v>
      </c>
      <c r="E15590" s="132">
        <v>100</v>
      </c>
      <c r="F15590" s="132">
        <v>100</v>
      </c>
      <c r="G15590" s="126" t="s">
        <v>13724</v>
      </c>
      <c r="H15590" s="126" t="s">
        <v>21063</v>
      </c>
      <c r="I15590" s="126" t="s">
        <v>21064</v>
      </c>
      <c r="J15590" s="126" t="s">
        <v>26233</v>
      </c>
      <c r="K15590" s="9">
        <f>_xlfn.IFNA(VLOOKUP(Table5[[#This Row],[Section]],SubSill_Tier,2,FALSE),0)</f>
        <v>0</v>
      </c>
      <c r="L15590" s="9" t="str">
        <f t="shared" si="280"/>
        <v/>
      </c>
      <c r="M15590" s="205" t="str" cm="1">
        <f t="array" ref="M15590">_xlfn.IFS(NOT(ISERROR(VLOOKUP(Table5[[#This Row],[Section]],TB_notTB,1,FALSE))),"No",LEFT(Table5[[#This Row],[Section]],3)="ETB","PLS",LEFT(Table5[[#This Row],[Section]],1)="7","PDB",NOT(ISBLANK(Table5[[#This Row],[Section]])),"No")</f>
        <v>No</v>
      </c>
    </row>
    <row r="15591" spans="1:13" x14ac:dyDescent="0.25">
      <c r="A15591" s="130" t="s">
        <v>14185</v>
      </c>
      <c r="B15591" s="130" t="s">
        <v>29005</v>
      </c>
      <c r="C15591" s="130" t="s">
        <v>75</v>
      </c>
      <c r="D15591" s="131">
        <v>1.3220000000000001</v>
      </c>
      <c r="E15591" s="132">
        <v>100</v>
      </c>
      <c r="F15591" s="132">
        <v>100</v>
      </c>
      <c r="G15591" s="126" t="s">
        <v>13740</v>
      </c>
      <c r="H15591" s="126" t="s">
        <v>20124</v>
      </c>
      <c r="I15591" s="126" t="s">
        <v>21059</v>
      </c>
      <c r="J15591" s="126" t="s">
        <v>26235</v>
      </c>
      <c r="K15591" s="9">
        <f>_xlfn.IFNA(VLOOKUP(Table5[[#This Row],[Section]],SubSill_Tier,2,FALSE),0)</f>
        <v>0</v>
      </c>
      <c r="L15591" s="9" t="str">
        <f t="shared" si="280"/>
        <v/>
      </c>
      <c r="M15591" s="205" t="str" cm="1">
        <f t="array" ref="M15591">_xlfn.IFS(NOT(ISERROR(VLOOKUP(Table5[[#This Row],[Section]],TB_notTB,1,FALSE))),"No",LEFT(Table5[[#This Row],[Section]],3)="ETB","PLS",LEFT(Table5[[#This Row],[Section]],1)="7","PDB",NOT(ISBLANK(Table5[[#This Row],[Section]])),"No")</f>
        <v>No</v>
      </c>
    </row>
    <row r="15592" spans="1:13" x14ac:dyDescent="0.25">
      <c r="A15592" s="130" t="s">
        <v>14186</v>
      </c>
      <c r="B15592" s="130" t="s">
        <v>14187</v>
      </c>
      <c r="C15592" s="130" t="s">
        <v>75</v>
      </c>
      <c r="D15592" s="131">
        <v>1.5269999999999999</v>
      </c>
      <c r="E15592" s="132">
        <v>100</v>
      </c>
      <c r="F15592" s="132">
        <v>100</v>
      </c>
      <c r="G15592" s="126" t="s">
        <v>13740</v>
      </c>
      <c r="H15592" s="126" t="s">
        <v>20124</v>
      </c>
      <c r="I15592" s="126" t="s">
        <v>21059</v>
      </c>
      <c r="J15592" s="126" t="s">
        <v>26235</v>
      </c>
      <c r="K15592" s="9">
        <f>_xlfn.IFNA(VLOOKUP(Table5[[#This Row],[Section]],SubSill_Tier,2,FALSE),0)</f>
        <v>0</v>
      </c>
      <c r="L15592" s="9" t="str">
        <f t="shared" si="280"/>
        <v/>
      </c>
      <c r="M15592" s="205" t="str" cm="1">
        <f t="array" ref="M15592">_xlfn.IFS(NOT(ISERROR(VLOOKUP(Table5[[#This Row],[Section]],TB_notTB,1,FALSE))),"No",LEFT(Table5[[#This Row],[Section]],3)="ETB","PLS",LEFT(Table5[[#This Row],[Section]],1)="7","PDB",NOT(ISBLANK(Table5[[#This Row],[Section]])),"No")</f>
        <v>No</v>
      </c>
    </row>
    <row r="15593" spans="1:13" x14ac:dyDescent="0.25">
      <c r="A15593" s="130" t="s">
        <v>14188</v>
      </c>
      <c r="B15593" s="130" t="s">
        <v>14189</v>
      </c>
      <c r="C15593" s="130" t="s">
        <v>75</v>
      </c>
      <c r="D15593" s="131">
        <v>1.752</v>
      </c>
      <c r="E15593" s="132">
        <v>100</v>
      </c>
      <c r="F15593" s="132">
        <v>100</v>
      </c>
      <c r="G15593" s="126" t="s">
        <v>13724</v>
      </c>
      <c r="H15593" s="126" t="s">
        <v>21063</v>
      </c>
      <c r="I15593" s="126" t="s">
        <v>21064</v>
      </c>
      <c r="J15593" s="126" t="s">
        <v>26233</v>
      </c>
      <c r="K15593" s="9">
        <f>_xlfn.IFNA(VLOOKUP(Table5[[#This Row],[Section]],SubSill_Tier,2,FALSE),0)</f>
        <v>0</v>
      </c>
      <c r="L15593" s="9" t="str">
        <f t="shared" si="280"/>
        <v/>
      </c>
      <c r="M15593" s="205" t="str" cm="1">
        <f t="array" ref="M15593">_xlfn.IFS(NOT(ISERROR(VLOOKUP(Table5[[#This Row],[Section]],TB_notTB,1,FALSE))),"No",LEFT(Table5[[#This Row],[Section]],3)="ETB","PLS",LEFT(Table5[[#This Row],[Section]],1)="7","PDB",NOT(ISBLANK(Table5[[#This Row],[Section]])),"No")</f>
        <v>No</v>
      </c>
    </row>
    <row r="15594" spans="1:13" x14ac:dyDescent="0.25">
      <c r="A15594" s="130" t="s">
        <v>14190</v>
      </c>
      <c r="B15594" s="130" t="s">
        <v>14191</v>
      </c>
      <c r="C15594" s="130" t="s">
        <v>75</v>
      </c>
      <c r="D15594" s="131">
        <v>1.772</v>
      </c>
      <c r="E15594" s="132">
        <v>100</v>
      </c>
      <c r="F15594" s="132">
        <v>100</v>
      </c>
      <c r="G15594" s="126" t="s">
        <v>13724</v>
      </c>
      <c r="H15594" s="126" t="s">
        <v>21063</v>
      </c>
      <c r="I15594" s="126" t="s">
        <v>21064</v>
      </c>
      <c r="J15594" s="126" t="s">
        <v>26233</v>
      </c>
      <c r="K15594" s="9">
        <f>_xlfn.IFNA(VLOOKUP(Table5[[#This Row],[Section]],SubSill_Tier,2,FALSE),0)</f>
        <v>0</v>
      </c>
      <c r="L15594" s="9" t="str">
        <f t="shared" si="280"/>
        <v/>
      </c>
      <c r="M15594" s="205" t="str" cm="1">
        <f t="array" ref="M15594">_xlfn.IFS(NOT(ISERROR(VLOOKUP(Table5[[#This Row],[Section]],TB_notTB,1,FALSE))),"No",LEFT(Table5[[#This Row],[Section]],3)="ETB","PLS",LEFT(Table5[[#This Row],[Section]],1)="7","PDB",NOT(ISBLANK(Table5[[#This Row],[Section]])),"No")</f>
        <v>No</v>
      </c>
    </row>
    <row r="15595" spans="1:13" x14ac:dyDescent="0.25">
      <c r="A15595" s="130" t="s">
        <v>14192</v>
      </c>
      <c r="B15595" s="130" t="s">
        <v>14193</v>
      </c>
      <c r="C15595" s="130" t="s">
        <v>75</v>
      </c>
      <c r="D15595" s="131">
        <v>2.2109999999999999</v>
      </c>
      <c r="E15595" s="132">
        <v>100</v>
      </c>
      <c r="F15595" s="132">
        <v>100</v>
      </c>
      <c r="G15595" s="126" t="s">
        <v>13717</v>
      </c>
      <c r="H15595" s="126" t="s">
        <v>20125</v>
      </c>
      <c r="I15595" s="126" t="s">
        <v>20126</v>
      </c>
      <c r="J15595" s="126" t="s">
        <v>26236</v>
      </c>
      <c r="K15595" s="9">
        <f>_xlfn.IFNA(VLOOKUP(Table5[[#This Row],[Section]],SubSill_Tier,2,FALSE),0)</f>
        <v>0</v>
      </c>
      <c r="L15595" s="9" t="str">
        <f t="shared" si="280"/>
        <v>Wall</v>
      </c>
      <c r="M15595" s="205" t="str" cm="1">
        <f t="array" ref="M15595">_xlfn.IFS(NOT(ISERROR(VLOOKUP(Table5[[#This Row],[Section]],TB_notTB,1,FALSE))),"No",LEFT(Table5[[#This Row],[Section]],3)="ETB","PLS",LEFT(Table5[[#This Row],[Section]],1)="7","PDB",NOT(ISBLANK(Table5[[#This Row],[Section]])),"No")</f>
        <v>No</v>
      </c>
    </row>
    <row r="15596" spans="1:13" x14ac:dyDescent="0.25">
      <c r="A15596" s="130" t="s">
        <v>14194</v>
      </c>
      <c r="B15596" s="130" t="s">
        <v>14195</v>
      </c>
      <c r="C15596" s="130" t="s">
        <v>75</v>
      </c>
      <c r="D15596" s="131">
        <v>2.4159999999999999</v>
      </c>
      <c r="E15596" s="132">
        <v>100</v>
      </c>
      <c r="F15596" s="132">
        <v>100</v>
      </c>
      <c r="G15596" s="126" t="s">
        <v>13720</v>
      </c>
      <c r="H15596" s="126" t="s">
        <v>20130</v>
      </c>
      <c r="I15596" s="126" t="s">
        <v>20131</v>
      </c>
      <c r="J15596" s="126" t="s">
        <v>26236</v>
      </c>
      <c r="K15596" s="9">
        <f>_xlfn.IFNA(VLOOKUP(Table5[[#This Row],[Section]],SubSill_Tier,2,FALSE),0)</f>
        <v>0</v>
      </c>
      <c r="L15596" s="9" t="str">
        <f t="shared" ref="L15596:L15627" si="281">IFERROR(IF(LEFT(G15596,2)="AI",IF(_xlfn.NUMBERVALUE(IFERROR(LEFT(IF(ISERROR(FIND("X",UPPER(B15596))),UPPER(B15596),RIGHT(UPPER(B15596),LEN(UPPER(B15596))-FIND("~",SUBSTITUTE(UPPER(B15596),"X","~",LEN(UPPER(B15596))-LEN(SUBSTITUTE(UPPER(B15596),"X","")))))),FIND(" ",IF(ISERROR(FIND("X",UPPER(B15596))),UPPER(B15596),RIGHT(UPPER(B15596),LEN(UPPER(B15596))-FIND("~",SUBSTITUTE(UPPER(B15596),"X","~",LEN(UPPER(B15596))-LEN(SUBSTITUTE(UPPER(B15596),"X","")))))),1)-1),IF(ISERROR(FIND("X",UPPER(B15596))),UPPER(B15596),RIGHT(UPPER(B15596),LEN(UPPER(B15596))-FIND("~",SUBSTITUTE(UPPER(B15596),"X","~",LEN(UPPER(B15596))-LEN(SUBSTITUTE(UPPER(B15596),"X",""))))))),".")&gt;=5,"Wall",""),""),"")</f>
        <v>Wall</v>
      </c>
      <c r="M15596" s="205" t="str" cm="1">
        <f t="array" ref="M15596">_xlfn.IFS(NOT(ISERROR(VLOOKUP(Table5[[#This Row],[Section]],TB_notTB,1,FALSE))),"No",LEFT(Table5[[#This Row],[Section]],3)="ETB","PLS",LEFT(Table5[[#This Row],[Section]],1)="7","PDB",NOT(ISBLANK(Table5[[#This Row],[Section]])),"No")</f>
        <v>No</v>
      </c>
    </row>
    <row r="15597" spans="1:13" x14ac:dyDescent="0.25">
      <c r="A15597" s="130" t="s">
        <v>14196</v>
      </c>
      <c r="B15597" s="130" t="s">
        <v>14197</v>
      </c>
      <c r="C15597" s="130" t="s">
        <v>75</v>
      </c>
      <c r="D15597" s="131">
        <v>3.01</v>
      </c>
      <c r="E15597" s="132">
        <v>100</v>
      </c>
      <c r="F15597" s="132">
        <v>100</v>
      </c>
      <c r="G15597" s="126" t="s">
        <v>13725</v>
      </c>
      <c r="H15597" s="126" t="s">
        <v>20134</v>
      </c>
      <c r="I15597" s="126" t="s">
        <v>20135</v>
      </c>
      <c r="J15597" s="126" t="s">
        <v>26240</v>
      </c>
      <c r="K15597" s="9">
        <f>_xlfn.IFNA(VLOOKUP(Table5[[#This Row],[Section]],SubSill_Tier,2,FALSE),0)</f>
        <v>0</v>
      </c>
      <c r="L15597" s="9" t="str">
        <f t="shared" si="281"/>
        <v/>
      </c>
      <c r="M15597" s="205" t="str" cm="1">
        <f t="array" ref="M15597">_xlfn.IFS(NOT(ISERROR(VLOOKUP(Table5[[#This Row],[Section]],TB_notTB,1,FALSE))),"No",LEFT(Table5[[#This Row],[Section]],3)="ETB","PLS",LEFT(Table5[[#This Row],[Section]],1)="7","PDB",NOT(ISBLANK(Table5[[#This Row],[Section]])),"No")</f>
        <v>No</v>
      </c>
    </row>
    <row r="15598" spans="1:13" x14ac:dyDescent="0.25">
      <c r="A15598" s="130" t="s">
        <v>14198</v>
      </c>
      <c r="B15598" s="130" t="s">
        <v>14199</v>
      </c>
      <c r="C15598" s="130" t="s">
        <v>75</v>
      </c>
      <c r="D15598" s="131">
        <v>3.6</v>
      </c>
      <c r="E15598" s="132">
        <v>100</v>
      </c>
      <c r="F15598" s="132">
        <v>100</v>
      </c>
      <c r="G15598" s="126" t="s">
        <v>13717</v>
      </c>
      <c r="H15598" s="126" t="s">
        <v>20125</v>
      </c>
      <c r="I15598" s="126" t="s">
        <v>20126</v>
      </c>
      <c r="J15598" s="126" t="s">
        <v>26240</v>
      </c>
      <c r="K15598" s="9">
        <f>_xlfn.IFNA(VLOOKUP(Table5[[#This Row],[Section]],SubSill_Tier,2,FALSE),0)</f>
        <v>0</v>
      </c>
      <c r="L15598" s="9" t="str">
        <f t="shared" si="281"/>
        <v>Wall</v>
      </c>
      <c r="M15598" s="205" t="str" cm="1">
        <f t="array" ref="M15598">_xlfn.IFS(NOT(ISERROR(VLOOKUP(Table5[[#This Row],[Section]],TB_notTB,1,FALSE))),"No",LEFT(Table5[[#This Row],[Section]],3)="ETB","PLS",LEFT(Table5[[#This Row],[Section]],1)="7","PDB",NOT(ISBLANK(Table5[[#This Row],[Section]])),"No")</f>
        <v>No</v>
      </c>
    </row>
    <row r="15599" spans="1:13" x14ac:dyDescent="0.25">
      <c r="A15599" s="130" t="s">
        <v>14200</v>
      </c>
      <c r="B15599" s="130" t="s">
        <v>29006</v>
      </c>
      <c r="C15599" s="130" t="s">
        <v>75</v>
      </c>
      <c r="D15599" s="131">
        <v>3.7759999999999998</v>
      </c>
      <c r="E15599" s="132">
        <v>100</v>
      </c>
      <c r="F15599" s="132">
        <v>100</v>
      </c>
      <c r="G15599" s="126" t="s">
        <v>13740</v>
      </c>
      <c r="H15599" s="126" t="s">
        <v>20124</v>
      </c>
      <c r="I15599" s="126" t="s">
        <v>21059</v>
      </c>
      <c r="J15599" s="126" t="s">
        <v>26240</v>
      </c>
      <c r="K15599" s="9">
        <f>_xlfn.IFNA(VLOOKUP(Table5[[#This Row],[Section]],SubSill_Tier,2,FALSE),0)</f>
        <v>0</v>
      </c>
      <c r="L15599" s="9" t="str">
        <f t="shared" si="281"/>
        <v>Wall</v>
      </c>
      <c r="M15599" s="205" t="str" cm="1">
        <f t="array" ref="M15599">_xlfn.IFS(NOT(ISERROR(VLOOKUP(Table5[[#This Row],[Section]],TB_notTB,1,FALSE))),"No",LEFT(Table5[[#This Row],[Section]],3)="ETB","PLS",LEFT(Table5[[#This Row],[Section]],1)="7","PDB",NOT(ISBLANK(Table5[[#This Row],[Section]])),"No")</f>
        <v>No</v>
      </c>
    </row>
    <row r="15600" spans="1:13" x14ac:dyDescent="0.25">
      <c r="A15600" s="130" t="s">
        <v>14201</v>
      </c>
      <c r="B15600" s="130" t="s">
        <v>14202</v>
      </c>
      <c r="C15600" s="130" t="s">
        <v>75</v>
      </c>
      <c r="D15600" s="131">
        <v>4.0609999999999999</v>
      </c>
      <c r="E15600" s="132">
        <v>100</v>
      </c>
      <c r="F15600" s="132">
        <v>100</v>
      </c>
      <c r="G15600" s="126" t="s">
        <v>13720</v>
      </c>
      <c r="H15600" s="126" t="s">
        <v>20130</v>
      </c>
      <c r="I15600" s="126" t="s">
        <v>20131</v>
      </c>
      <c r="J15600" s="126" t="s">
        <v>26240</v>
      </c>
      <c r="K15600" s="9">
        <f>_xlfn.IFNA(VLOOKUP(Table5[[#This Row],[Section]],SubSill_Tier,2,FALSE),0)</f>
        <v>0</v>
      </c>
      <c r="L15600" s="9" t="str">
        <f t="shared" si="281"/>
        <v>Wall</v>
      </c>
      <c r="M15600" s="205" t="str" cm="1">
        <f t="array" ref="M15600">_xlfn.IFS(NOT(ISERROR(VLOOKUP(Table5[[#This Row],[Section]],TB_notTB,1,FALSE))),"No",LEFT(Table5[[#This Row],[Section]],3)="ETB","PLS",LEFT(Table5[[#This Row],[Section]],1)="7","PDB",NOT(ISBLANK(Table5[[#This Row],[Section]])),"No")</f>
        <v>No</v>
      </c>
    </row>
    <row r="15601" spans="1:13" x14ac:dyDescent="0.25">
      <c r="A15601" s="130" t="s">
        <v>14203</v>
      </c>
      <c r="B15601" s="130" t="s">
        <v>14204</v>
      </c>
      <c r="C15601" s="130" t="s">
        <v>75</v>
      </c>
      <c r="D15601" s="131">
        <v>4.3099999999999996</v>
      </c>
      <c r="E15601" s="132">
        <v>100</v>
      </c>
      <c r="F15601" s="132">
        <v>100</v>
      </c>
      <c r="G15601" s="126" t="s">
        <v>13717</v>
      </c>
      <c r="H15601" s="126" t="s">
        <v>20125</v>
      </c>
      <c r="I15601" s="126" t="s">
        <v>20126</v>
      </c>
      <c r="J15601" s="126" t="s">
        <v>26240</v>
      </c>
      <c r="K15601" s="9">
        <f>_xlfn.IFNA(VLOOKUP(Table5[[#This Row],[Section]],SubSill_Tier,2,FALSE),0)</f>
        <v>0</v>
      </c>
      <c r="L15601" s="9" t="str">
        <f t="shared" si="281"/>
        <v>Wall</v>
      </c>
      <c r="M15601" s="205" t="str" cm="1">
        <f t="array" ref="M15601">_xlfn.IFS(NOT(ISERROR(VLOOKUP(Table5[[#This Row],[Section]],TB_notTB,1,FALSE))),"No",LEFT(Table5[[#This Row],[Section]],3)="ETB","PLS",LEFT(Table5[[#This Row],[Section]],1)="7","PDB",NOT(ISBLANK(Table5[[#This Row],[Section]])),"No")</f>
        <v>No</v>
      </c>
    </row>
    <row r="15602" spans="1:13" x14ac:dyDescent="0.25">
      <c r="A15602" s="130" t="s">
        <v>14205</v>
      </c>
      <c r="B15602" s="130" t="s">
        <v>14206</v>
      </c>
      <c r="C15602" s="130" t="s">
        <v>75</v>
      </c>
      <c r="D15602" s="131">
        <v>5.8339999999999996</v>
      </c>
      <c r="E15602" s="132">
        <v>100</v>
      </c>
      <c r="F15602" s="132">
        <v>100</v>
      </c>
      <c r="G15602" s="126" t="s">
        <v>13740</v>
      </c>
      <c r="H15602" s="126" t="s">
        <v>20124</v>
      </c>
      <c r="I15602" s="126" t="s">
        <v>21059</v>
      </c>
      <c r="J15602" s="126" t="s">
        <v>26245</v>
      </c>
      <c r="K15602" s="9">
        <f>_xlfn.IFNA(VLOOKUP(Table5[[#This Row],[Section]],SubSill_Tier,2,FALSE),0)</f>
        <v>0</v>
      </c>
      <c r="L15602" s="9" t="str">
        <f t="shared" si="281"/>
        <v/>
      </c>
      <c r="M15602" s="205" t="str" cm="1">
        <f t="array" ref="M15602">_xlfn.IFS(NOT(ISERROR(VLOOKUP(Table5[[#This Row],[Section]],TB_notTB,1,FALSE))),"No",LEFT(Table5[[#This Row],[Section]],3)="ETB","PLS",LEFT(Table5[[#This Row],[Section]],1)="7","PDB",NOT(ISBLANK(Table5[[#This Row],[Section]])),"No")</f>
        <v>No</v>
      </c>
    </row>
    <row r="15603" spans="1:13" x14ac:dyDescent="0.25">
      <c r="A15603" s="130" t="s">
        <v>14207</v>
      </c>
      <c r="B15603" s="130" t="s">
        <v>29007</v>
      </c>
      <c r="C15603" s="130" t="s">
        <v>75</v>
      </c>
      <c r="D15603" s="131">
        <v>6.2750000000000004</v>
      </c>
      <c r="E15603" s="132">
        <v>100</v>
      </c>
      <c r="F15603" s="132">
        <v>100</v>
      </c>
      <c r="G15603" s="126" t="s">
        <v>13740</v>
      </c>
      <c r="H15603" s="126" t="s">
        <v>20124</v>
      </c>
      <c r="I15603" s="126" t="s">
        <v>21059</v>
      </c>
      <c r="J15603" s="126" t="s">
        <v>26245</v>
      </c>
      <c r="K15603" s="9">
        <f>_xlfn.IFNA(VLOOKUP(Table5[[#This Row],[Section]],SubSill_Tier,2,FALSE),0)</f>
        <v>0</v>
      </c>
      <c r="L15603" s="9" t="str">
        <f t="shared" si="281"/>
        <v>Wall</v>
      </c>
      <c r="M15603" s="205" t="str" cm="1">
        <f t="array" ref="M15603">_xlfn.IFS(NOT(ISERROR(VLOOKUP(Table5[[#This Row],[Section]],TB_notTB,1,FALSE))),"No",LEFT(Table5[[#This Row],[Section]],3)="ETB","PLS",LEFT(Table5[[#This Row],[Section]],1)="7","PDB",NOT(ISBLANK(Table5[[#This Row],[Section]])),"No")</f>
        <v>No</v>
      </c>
    </row>
    <row r="15604" spans="1:13" x14ac:dyDescent="0.25">
      <c r="A15604" s="130" t="s">
        <v>14208</v>
      </c>
      <c r="B15604" s="130" t="s">
        <v>14209</v>
      </c>
      <c r="C15604" s="130" t="s">
        <v>75</v>
      </c>
      <c r="D15604" s="131">
        <v>6.54</v>
      </c>
      <c r="E15604" s="132">
        <v>100</v>
      </c>
      <c r="F15604" s="132">
        <v>100</v>
      </c>
      <c r="G15604" s="126" t="s">
        <v>13724</v>
      </c>
      <c r="H15604" s="126" t="s">
        <v>21063</v>
      </c>
      <c r="I15604" s="126" t="s">
        <v>21064</v>
      </c>
      <c r="J15604" s="126" t="s">
        <v>26245</v>
      </c>
      <c r="K15604" s="9">
        <f>_xlfn.IFNA(VLOOKUP(Table5[[#This Row],[Section]],SubSill_Tier,2,FALSE),0)</f>
        <v>0</v>
      </c>
      <c r="L15604" s="9" t="str">
        <f t="shared" si="281"/>
        <v/>
      </c>
      <c r="M15604" s="205" t="str" cm="1">
        <f t="array" ref="M15604">_xlfn.IFS(NOT(ISERROR(VLOOKUP(Table5[[#This Row],[Section]],TB_notTB,1,FALSE))),"No",LEFT(Table5[[#This Row],[Section]],3)="ETB","PLS",LEFT(Table5[[#This Row],[Section]],1)="7","PDB",NOT(ISBLANK(Table5[[#This Row],[Section]])),"No")</f>
        <v>No</v>
      </c>
    </row>
    <row r="15605" spans="1:13" x14ac:dyDescent="0.25">
      <c r="A15605" s="130" t="s">
        <v>14210</v>
      </c>
      <c r="B15605" s="130" t="s">
        <v>14211</v>
      </c>
      <c r="C15605" s="130" t="s">
        <v>75</v>
      </c>
      <c r="D15605" s="131">
        <v>7.74</v>
      </c>
      <c r="E15605" s="132">
        <v>100</v>
      </c>
      <c r="F15605" s="132">
        <v>100</v>
      </c>
      <c r="G15605" s="126" t="s">
        <v>13725</v>
      </c>
      <c r="H15605" s="126" t="s">
        <v>20141</v>
      </c>
      <c r="I15605" s="126" t="s">
        <v>20142</v>
      </c>
      <c r="J15605" s="126" t="s">
        <v>26244</v>
      </c>
      <c r="K15605" s="9">
        <f>_xlfn.IFNA(VLOOKUP(Table5[[#This Row],[Section]],SubSill_Tier,2,FALSE),0)</f>
        <v>0</v>
      </c>
      <c r="L15605" s="9" t="str">
        <f t="shared" si="281"/>
        <v>Wall</v>
      </c>
      <c r="M15605" s="205" t="str" cm="1">
        <f t="array" ref="M15605">_xlfn.IFS(NOT(ISERROR(VLOOKUP(Table5[[#This Row],[Section]],TB_notTB,1,FALSE))),"No",LEFT(Table5[[#This Row],[Section]],3)="ETB","PLS",LEFT(Table5[[#This Row],[Section]],1)="7","PDB",NOT(ISBLANK(Table5[[#This Row],[Section]])),"No")</f>
        <v>No</v>
      </c>
    </row>
    <row r="15606" spans="1:13" x14ac:dyDescent="0.25">
      <c r="A15606" s="130" t="s">
        <v>14212</v>
      </c>
      <c r="B15606" s="130" t="s">
        <v>14396</v>
      </c>
      <c r="C15606" s="130" t="s">
        <v>75</v>
      </c>
      <c r="D15606" s="131">
        <v>7.7949999999999999</v>
      </c>
      <c r="E15606" s="132">
        <v>100</v>
      </c>
      <c r="F15606" s="132">
        <v>100</v>
      </c>
      <c r="G15606" s="126" t="s">
        <v>13724</v>
      </c>
      <c r="H15606" s="126" t="s">
        <v>21063</v>
      </c>
      <c r="I15606" s="126" t="s">
        <v>21064</v>
      </c>
      <c r="J15606" s="126" t="s">
        <v>26245</v>
      </c>
      <c r="K15606" s="9">
        <f>_xlfn.IFNA(VLOOKUP(Table5[[#This Row],[Section]],SubSill_Tier,2,FALSE),0)</f>
        <v>0</v>
      </c>
      <c r="L15606" s="9" t="str">
        <f t="shared" si="281"/>
        <v/>
      </c>
      <c r="M15606" s="205" t="str" cm="1">
        <f t="array" ref="M15606">_xlfn.IFS(NOT(ISERROR(VLOOKUP(Table5[[#This Row],[Section]],TB_notTB,1,FALSE))),"No",LEFT(Table5[[#This Row],[Section]],3)="ETB","PLS",LEFT(Table5[[#This Row],[Section]],1)="7","PDB",NOT(ISBLANK(Table5[[#This Row],[Section]])),"No")</f>
        <v>No</v>
      </c>
    </row>
    <row r="15607" spans="1:13" x14ac:dyDescent="0.25">
      <c r="A15607" s="130" t="s">
        <v>14213</v>
      </c>
      <c r="B15607" s="130" t="s">
        <v>14214</v>
      </c>
      <c r="C15607" s="130" t="s">
        <v>75</v>
      </c>
      <c r="D15607" s="131">
        <v>19.341000000000001</v>
      </c>
      <c r="E15607" s="132">
        <v>100</v>
      </c>
      <c r="F15607" s="132">
        <v>100</v>
      </c>
      <c r="G15607" s="126" t="s">
        <v>13724</v>
      </c>
      <c r="H15607" s="126" t="s">
        <v>21063</v>
      </c>
      <c r="I15607" s="126" t="s">
        <v>21064</v>
      </c>
      <c r="J15607" s="126" t="s">
        <v>26249</v>
      </c>
      <c r="K15607" s="9">
        <f>_xlfn.IFNA(VLOOKUP(Table5[[#This Row],[Section]],SubSill_Tier,2,FALSE),0)</f>
        <v>0</v>
      </c>
      <c r="L15607" s="9" t="str">
        <f t="shared" si="281"/>
        <v/>
      </c>
      <c r="M15607" s="205" t="str" cm="1">
        <f t="array" ref="M15607">_xlfn.IFS(NOT(ISERROR(VLOOKUP(Table5[[#This Row],[Section]],TB_notTB,1,FALSE))),"No",LEFT(Table5[[#This Row],[Section]],3)="ETB","PLS",LEFT(Table5[[#This Row],[Section]],1)="7","PDB",NOT(ISBLANK(Table5[[#This Row],[Section]])),"No")</f>
        <v>No</v>
      </c>
    </row>
    <row r="15608" spans="1:13" x14ac:dyDescent="0.25">
      <c r="A15608" s="130" t="s">
        <v>14215</v>
      </c>
      <c r="B15608" s="130" t="s">
        <v>14216</v>
      </c>
      <c r="C15608" s="130" t="s">
        <v>75</v>
      </c>
      <c r="D15608" s="131">
        <v>22.224</v>
      </c>
      <c r="E15608" s="132">
        <v>688</v>
      </c>
      <c r="F15608" s="132">
        <v>688</v>
      </c>
      <c r="G15608" s="126" t="s">
        <v>13740</v>
      </c>
      <c r="H15608" s="126" t="s">
        <v>20124</v>
      </c>
      <c r="I15608" s="126" t="s">
        <v>21059</v>
      </c>
      <c r="J15608" s="126" t="s">
        <v>26268</v>
      </c>
      <c r="K15608" s="9">
        <f>_xlfn.IFNA(VLOOKUP(Table5[[#This Row],[Section]],SubSill_Tier,2,FALSE),0)</f>
        <v>0</v>
      </c>
      <c r="L15608" s="9" t="str">
        <f t="shared" si="281"/>
        <v>Wall</v>
      </c>
      <c r="M15608" s="205" t="str" cm="1">
        <f t="array" ref="M15608">_xlfn.IFS(NOT(ISERROR(VLOOKUP(Table5[[#This Row],[Section]],TB_notTB,1,FALSE))),"No",LEFT(Table5[[#This Row],[Section]],3)="ETB","PLS",LEFT(Table5[[#This Row],[Section]],1)="7","PDB",NOT(ISBLANK(Table5[[#This Row],[Section]])),"No")</f>
        <v>No</v>
      </c>
    </row>
    <row r="15609" spans="1:13" x14ac:dyDescent="0.25">
      <c r="A15609" s="130" t="s">
        <v>14217</v>
      </c>
      <c r="B15609" s="130" t="s">
        <v>14218</v>
      </c>
      <c r="C15609" s="130" t="s">
        <v>75</v>
      </c>
      <c r="D15609" s="131">
        <v>99</v>
      </c>
      <c r="E15609" s="132">
        <v>100</v>
      </c>
      <c r="F15609" s="132">
        <v>100</v>
      </c>
      <c r="G15609" s="126" t="s">
        <v>13734</v>
      </c>
      <c r="H15609" s="126" t="s">
        <v>20145</v>
      </c>
      <c r="I15609" s="126" t="s">
        <v>21070</v>
      </c>
      <c r="J15609" s="126" t="s">
        <v>26268</v>
      </c>
      <c r="K15609" s="9">
        <f>_xlfn.IFNA(VLOOKUP(Table5[[#This Row],[Section]],SubSill_Tier,2,FALSE),0)</f>
        <v>0</v>
      </c>
      <c r="L15609" s="9" t="str">
        <f t="shared" si="281"/>
        <v/>
      </c>
      <c r="M15609" s="205" t="str" cm="1">
        <f t="array" ref="M15609">_xlfn.IFS(NOT(ISERROR(VLOOKUP(Table5[[#This Row],[Section]],TB_notTB,1,FALSE))),"No",LEFT(Table5[[#This Row],[Section]],3)="ETB","PLS",LEFT(Table5[[#This Row],[Section]],1)="7","PDB",NOT(ISBLANK(Table5[[#This Row],[Section]])),"No")</f>
        <v>No</v>
      </c>
    </row>
    <row r="15610" spans="1:13" x14ac:dyDescent="0.25">
      <c r="A15610" s="130" t="s">
        <v>14219</v>
      </c>
      <c r="B15610" s="130" t="s">
        <v>14261</v>
      </c>
      <c r="C15610" s="130" t="s">
        <v>75</v>
      </c>
      <c r="D15610" s="131">
        <v>8.6370000000000005</v>
      </c>
      <c r="E15610" s="132">
        <v>100</v>
      </c>
      <c r="F15610" s="132">
        <v>100</v>
      </c>
      <c r="G15610" s="126" t="s">
        <v>13724</v>
      </c>
      <c r="H15610" s="126" t="s">
        <v>21063</v>
      </c>
      <c r="I15610" s="126" t="s">
        <v>21064</v>
      </c>
      <c r="J15610" s="126" t="s">
        <v>26245</v>
      </c>
      <c r="K15610" s="9">
        <f>_xlfn.IFNA(VLOOKUP(Table5[[#This Row],[Section]],SubSill_Tier,2,FALSE),0)</f>
        <v>0</v>
      </c>
      <c r="L15610" s="9" t="str">
        <f t="shared" si="281"/>
        <v/>
      </c>
      <c r="M15610" s="205" t="str" cm="1">
        <f t="array" ref="M15610">_xlfn.IFS(NOT(ISERROR(VLOOKUP(Table5[[#This Row],[Section]],TB_notTB,1,FALSE))),"No",LEFT(Table5[[#This Row],[Section]],3)="ETB","PLS",LEFT(Table5[[#This Row],[Section]],1)="7","PDB",NOT(ISBLANK(Table5[[#This Row],[Section]])),"No")</f>
        <v>No</v>
      </c>
    </row>
    <row r="15611" spans="1:13" x14ac:dyDescent="0.25">
      <c r="A15611" s="130" t="s">
        <v>14220</v>
      </c>
      <c r="B15611" s="130" t="s">
        <v>14221</v>
      </c>
      <c r="C15611" s="130" t="s">
        <v>75</v>
      </c>
      <c r="D15611" s="131">
        <v>0.67200000000000004</v>
      </c>
      <c r="E15611" s="132">
        <v>170</v>
      </c>
      <c r="F15611" s="132">
        <v>170</v>
      </c>
      <c r="G15611" s="126" t="s">
        <v>13720</v>
      </c>
      <c r="H15611" s="126" t="s">
        <v>20130</v>
      </c>
      <c r="I15611" s="126" t="s">
        <v>20131</v>
      </c>
      <c r="J15611" s="126" t="s">
        <v>26236</v>
      </c>
      <c r="K15611" s="9">
        <f>_xlfn.IFNA(VLOOKUP(Table5[[#This Row],[Section]],SubSill_Tier,2,FALSE),0)</f>
        <v>0</v>
      </c>
      <c r="L15611" s="9" t="str">
        <f t="shared" si="281"/>
        <v/>
      </c>
      <c r="M15611" s="205" t="str" cm="1">
        <f t="array" ref="M15611">_xlfn.IFS(NOT(ISERROR(VLOOKUP(Table5[[#This Row],[Section]],TB_notTB,1,FALSE))),"No",LEFT(Table5[[#This Row],[Section]],3)="ETB","PLS",LEFT(Table5[[#This Row],[Section]],1)="7","PDB",NOT(ISBLANK(Table5[[#This Row],[Section]])),"No")</f>
        <v>No</v>
      </c>
    </row>
    <row r="15612" spans="1:13" x14ac:dyDescent="0.25">
      <c r="A15612" s="130" t="s">
        <v>14222</v>
      </c>
      <c r="B15612" s="130" t="s">
        <v>14223</v>
      </c>
      <c r="C15612" s="130" t="s">
        <v>75</v>
      </c>
      <c r="D15612" s="131">
        <v>0.60499999999999998</v>
      </c>
      <c r="E15612" s="132">
        <v>160</v>
      </c>
      <c r="F15612" s="132">
        <v>160</v>
      </c>
      <c r="G15612" s="126" t="s">
        <v>13721</v>
      </c>
      <c r="H15612" s="126" t="s">
        <v>20121</v>
      </c>
      <c r="I15612" s="126" t="s">
        <v>20122</v>
      </c>
      <c r="J15612" s="126" t="s">
        <v>26234</v>
      </c>
      <c r="K15612" s="9">
        <f>_xlfn.IFNA(VLOOKUP(Table5[[#This Row],[Section]],SubSill_Tier,2,FALSE),0)</f>
        <v>0</v>
      </c>
      <c r="L15612" s="9" t="str">
        <f t="shared" si="281"/>
        <v>Wall</v>
      </c>
      <c r="M15612" s="205" t="str" cm="1">
        <f t="array" ref="M15612">_xlfn.IFS(NOT(ISERROR(VLOOKUP(Table5[[#This Row],[Section]],TB_notTB,1,FALSE))),"No",LEFT(Table5[[#This Row],[Section]],3)="ETB","PLS",LEFT(Table5[[#This Row],[Section]],1)="7","PDB",NOT(ISBLANK(Table5[[#This Row],[Section]])),"No")</f>
        <v>No</v>
      </c>
    </row>
    <row r="15613" spans="1:13" x14ac:dyDescent="0.25">
      <c r="A15613" s="130" t="s">
        <v>14262</v>
      </c>
      <c r="B15613" s="130" t="s">
        <v>14263</v>
      </c>
      <c r="C15613" s="130" t="s">
        <v>75</v>
      </c>
      <c r="D15613" s="131">
        <v>0.76400000000000001</v>
      </c>
      <c r="E15613" s="132">
        <v>100</v>
      </c>
      <c r="F15613" s="132">
        <v>100</v>
      </c>
      <c r="G15613" s="126" t="s">
        <v>13724</v>
      </c>
      <c r="H15613" s="126" t="s">
        <v>20121</v>
      </c>
      <c r="I15613" s="126" t="s">
        <v>20122</v>
      </c>
      <c r="J15613" s="126" t="s">
        <v>26234</v>
      </c>
      <c r="K15613" s="9">
        <f>_xlfn.IFNA(VLOOKUP(Table5[[#This Row],[Section]],SubSill_Tier,2,FALSE),0)</f>
        <v>0</v>
      </c>
      <c r="L15613" s="9" t="str">
        <f t="shared" si="281"/>
        <v/>
      </c>
      <c r="M15613" s="205" t="str" cm="1">
        <f t="array" ref="M15613">_xlfn.IFS(NOT(ISERROR(VLOOKUP(Table5[[#This Row],[Section]],TB_notTB,1,FALSE))),"No",LEFT(Table5[[#This Row],[Section]],3)="ETB","PLS",LEFT(Table5[[#This Row],[Section]],1)="7","PDB",NOT(ISBLANK(Table5[[#This Row],[Section]])),"No")</f>
        <v>No</v>
      </c>
    </row>
    <row r="15614" spans="1:13" x14ac:dyDescent="0.25">
      <c r="A15614" s="130" t="s">
        <v>14264</v>
      </c>
      <c r="B15614" s="130" t="s">
        <v>14265</v>
      </c>
      <c r="C15614" s="130" t="s">
        <v>75</v>
      </c>
      <c r="D15614" s="131">
        <v>1.071</v>
      </c>
      <c r="E15614" s="132">
        <v>100</v>
      </c>
      <c r="F15614" s="132">
        <v>100</v>
      </c>
      <c r="G15614" s="126" t="s">
        <v>13757</v>
      </c>
      <c r="H15614" s="126" t="s">
        <v>21122</v>
      </c>
      <c r="I15614" s="126" t="s">
        <v>21123</v>
      </c>
      <c r="J15614" s="126" t="s">
        <v>26233</v>
      </c>
      <c r="K15614" s="9">
        <f>_xlfn.IFNA(VLOOKUP(Table5[[#This Row],[Section]],SubSill_Tier,2,FALSE),0)</f>
        <v>0</v>
      </c>
      <c r="L15614" s="9" t="str">
        <f t="shared" si="281"/>
        <v/>
      </c>
      <c r="M15614" s="205" t="str" cm="1">
        <f t="array" ref="M15614">_xlfn.IFS(NOT(ISERROR(VLOOKUP(Table5[[#This Row],[Section]],TB_notTB,1,FALSE))),"No",LEFT(Table5[[#This Row],[Section]],3)="ETB","PLS",LEFT(Table5[[#This Row],[Section]],1)="7","PDB",NOT(ISBLANK(Table5[[#This Row],[Section]])),"No")</f>
        <v>No</v>
      </c>
    </row>
    <row r="15615" spans="1:13" x14ac:dyDescent="0.25">
      <c r="A15615" s="130" t="s">
        <v>14266</v>
      </c>
      <c r="B15615" s="130" t="s">
        <v>14267</v>
      </c>
      <c r="C15615" s="130" t="s">
        <v>75</v>
      </c>
      <c r="D15615" s="131">
        <v>1.1839999999999999</v>
      </c>
      <c r="E15615" s="132">
        <v>100</v>
      </c>
      <c r="F15615" s="132">
        <v>100</v>
      </c>
      <c r="G15615" s="126" t="s">
        <v>13724</v>
      </c>
      <c r="H15615" s="126" t="s">
        <v>20121</v>
      </c>
      <c r="I15615" s="126" t="s">
        <v>20122</v>
      </c>
      <c r="J15615" s="126" t="s">
        <v>26234</v>
      </c>
      <c r="K15615" s="9">
        <f>_xlfn.IFNA(VLOOKUP(Table5[[#This Row],[Section]],SubSill_Tier,2,FALSE),0)</f>
        <v>0</v>
      </c>
      <c r="L15615" s="9" t="str">
        <f t="shared" si="281"/>
        <v/>
      </c>
      <c r="M15615" s="205" t="str" cm="1">
        <f t="array" ref="M15615">_xlfn.IFS(NOT(ISERROR(VLOOKUP(Table5[[#This Row],[Section]],TB_notTB,1,FALSE))),"No",LEFT(Table5[[#This Row],[Section]],3)="ETB","PLS",LEFT(Table5[[#This Row],[Section]],1)="7","PDB",NOT(ISBLANK(Table5[[#This Row],[Section]])),"No")</f>
        <v>No</v>
      </c>
    </row>
    <row r="15616" spans="1:13" x14ac:dyDescent="0.25">
      <c r="A15616" s="130" t="s">
        <v>14268</v>
      </c>
      <c r="B15616" s="130" t="s">
        <v>14269</v>
      </c>
      <c r="C15616" s="130" t="s">
        <v>75</v>
      </c>
      <c r="D15616" s="131">
        <v>1.34</v>
      </c>
      <c r="E15616" s="132">
        <v>100</v>
      </c>
      <c r="F15616" s="132">
        <v>100</v>
      </c>
      <c r="G15616" s="126" t="s">
        <v>13724</v>
      </c>
      <c r="H15616" s="126" t="s">
        <v>20121</v>
      </c>
      <c r="I15616" s="126" t="s">
        <v>20122</v>
      </c>
      <c r="J15616" s="126" t="s">
        <v>26234</v>
      </c>
      <c r="K15616" s="9">
        <f>_xlfn.IFNA(VLOOKUP(Table5[[#This Row],[Section]],SubSill_Tier,2,FALSE),0)</f>
        <v>0</v>
      </c>
      <c r="L15616" s="9" t="str">
        <f t="shared" si="281"/>
        <v/>
      </c>
      <c r="M15616" s="205" t="str" cm="1">
        <f t="array" ref="M15616">_xlfn.IFS(NOT(ISERROR(VLOOKUP(Table5[[#This Row],[Section]],TB_notTB,1,FALSE))),"No",LEFT(Table5[[#This Row],[Section]],3)="ETB","PLS",LEFT(Table5[[#This Row],[Section]],1)="7","PDB",NOT(ISBLANK(Table5[[#This Row],[Section]])),"No")</f>
        <v>No</v>
      </c>
    </row>
    <row r="15617" spans="1:13" x14ac:dyDescent="0.25">
      <c r="A15617" s="130" t="s">
        <v>14270</v>
      </c>
      <c r="B15617" s="130" t="s">
        <v>14271</v>
      </c>
      <c r="C15617" s="130" t="s">
        <v>75</v>
      </c>
      <c r="D15617" s="131">
        <v>2.081</v>
      </c>
      <c r="E15617" s="132">
        <v>100</v>
      </c>
      <c r="F15617" s="132">
        <v>100</v>
      </c>
      <c r="G15617" s="126" t="s">
        <v>13724</v>
      </c>
      <c r="H15617" s="126" t="s">
        <v>20121</v>
      </c>
      <c r="I15617" s="126" t="s">
        <v>20122</v>
      </c>
      <c r="J15617" s="126" t="s">
        <v>26234</v>
      </c>
      <c r="K15617" s="9">
        <f>_xlfn.IFNA(VLOOKUP(Table5[[#This Row],[Section]],SubSill_Tier,2,FALSE),0)</f>
        <v>0</v>
      </c>
      <c r="L15617" s="9" t="str">
        <f t="shared" si="281"/>
        <v/>
      </c>
      <c r="M15617" s="205" t="str" cm="1">
        <f t="array" ref="M15617">_xlfn.IFS(NOT(ISERROR(VLOOKUP(Table5[[#This Row],[Section]],TB_notTB,1,FALSE))),"No",LEFT(Table5[[#This Row],[Section]],3)="ETB","PLS",LEFT(Table5[[#This Row],[Section]],1)="7","PDB",NOT(ISBLANK(Table5[[#This Row],[Section]])),"No")</f>
        <v>No</v>
      </c>
    </row>
    <row r="15618" spans="1:13" x14ac:dyDescent="0.25">
      <c r="A15618" s="130" t="s">
        <v>14272</v>
      </c>
      <c r="B15618" s="130" t="s">
        <v>14273</v>
      </c>
      <c r="C15618" s="130" t="s">
        <v>75</v>
      </c>
      <c r="D15618" s="131">
        <v>6.8979999999999997</v>
      </c>
      <c r="E15618" s="132">
        <v>100</v>
      </c>
      <c r="F15618" s="132">
        <v>100</v>
      </c>
      <c r="G15618" s="126" t="s">
        <v>13724</v>
      </c>
      <c r="H15618" s="126" t="s">
        <v>20149</v>
      </c>
      <c r="I15618" s="126" t="s">
        <v>20150</v>
      </c>
      <c r="J15618" s="126" t="s">
        <v>26244</v>
      </c>
      <c r="K15618" s="9">
        <f>_xlfn.IFNA(VLOOKUP(Table5[[#This Row],[Section]],SubSill_Tier,2,FALSE),0)</f>
        <v>0</v>
      </c>
      <c r="L15618" s="9" t="str">
        <f t="shared" si="281"/>
        <v/>
      </c>
      <c r="M15618" s="205" t="str" cm="1">
        <f t="array" ref="M15618">_xlfn.IFS(NOT(ISERROR(VLOOKUP(Table5[[#This Row],[Section]],TB_notTB,1,FALSE))),"No",LEFT(Table5[[#This Row],[Section]],3)="ETB","PLS",LEFT(Table5[[#This Row],[Section]],1)="7","PDB",NOT(ISBLANK(Table5[[#This Row],[Section]])),"No")</f>
        <v>No</v>
      </c>
    </row>
    <row r="15619" spans="1:13" x14ac:dyDescent="0.25">
      <c r="A15619" s="130" t="s">
        <v>14274</v>
      </c>
      <c r="B15619" s="130" t="s">
        <v>14275</v>
      </c>
      <c r="C15619" s="130" t="s">
        <v>75</v>
      </c>
      <c r="D15619" s="131">
        <v>7.18</v>
      </c>
      <c r="E15619" s="132">
        <v>100</v>
      </c>
      <c r="F15619" s="132">
        <v>100</v>
      </c>
      <c r="G15619" s="126" t="s">
        <v>13724</v>
      </c>
      <c r="H15619" s="126" t="s">
        <v>20149</v>
      </c>
      <c r="I15619" s="126" t="s">
        <v>20150</v>
      </c>
      <c r="J15619" s="126" t="s">
        <v>26244</v>
      </c>
      <c r="K15619" s="9">
        <f>_xlfn.IFNA(VLOOKUP(Table5[[#This Row],[Section]],SubSill_Tier,2,FALSE),0)</f>
        <v>0</v>
      </c>
      <c r="L15619" s="9" t="str">
        <f t="shared" si="281"/>
        <v/>
      </c>
      <c r="M15619" s="205" t="str" cm="1">
        <f t="array" ref="M15619">_xlfn.IFS(NOT(ISERROR(VLOOKUP(Table5[[#This Row],[Section]],TB_notTB,1,FALSE))),"No",LEFT(Table5[[#This Row],[Section]],3)="ETB","PLS",LEFT(Table5[[#This Row],[Section]],1)="7","PDB",NOT(ISBLANK(Table5[[#This Row],[Section]])),"No")</f>
        <v>No</v>
      </c>
    </row>
    <row r="15620" spans="1:13" x14ac:dyDescent="0.25">
      <c r="A15620" s="130" t="s">
        <v>14276</v>
      </c>
      <c r="B15620" s="130" t="s">
        <v>14277</v>
      </c>
      <c r="C15620" s="130" t="s">
        <v>75</v>
      </c>
      <c r="D15620" s="131">
        <v>10.787000000000001</v>
      </c>
      <c r="E15620" s="132">
        <v>100</v>
      </c>
      <c r="F15620" s="132">
        <v>100</v>
      </c>
      <c r="G15620" s="126" t="s">
        <v>13724</v>
      </c>
      <c r="H15620" s="126" t="s">
        <v>20151</v>
      </c>
      <c r="I15620" s="126" t="s">
        <v>20152</v>
      </c>
      <c r="J15620" s="126" t="s">
        <v>26280</v>
      </c>
      <c r="K15620" s="9">
        <f>_xlfn.IFNA(VLOOKUP(Table5[[#This Row],[Section]],SubSill_Tier,2,FALSE),0)</f>
        <v>0</v>
      </c>
      <c r="L15620" s="9" t="str">
        <f t="shared" si="281"/>
        <v/>
      </c>
      <c r="M15620" s="205" t="str" cm="1">
        <f t="array" ref="M15620">_xlfn.IFS(NOT(ISERROR(VLOOKUP(Table5[[#This Row],[Section]],TB_notTB,1,FALSE))),"No",LEFT(Table5[[#This Row],[Section]],3)="ETB","PLS",LEFT(Table5[[#This Row],[Section]],1)="7","PDB",NOT(ISBLANK(Table5[[#This Row],[Section]])),"No")</f>
        <v>No</v>
      </c>
    </row>
    <row r="15621" spans="1:13" x14ac:dyDescent="0.25">
      <c r="A15621" s="130" t="s">
        <v>19259</v>
      </c>
      <c r="B15621" s="130" t="s">
        <v>19260</v>
      </c>
      <c r="C15621" s="130" t="s">
        <v>75</v>
      </c>
      <c r="D15621" s="131">
        <v>4.9249999999999998</v>
      </c>
      <c r="E15621" s="132">
        <v>323</v>
      </c>
      <c r="F15621" s="132">
        <v>323</v>
      </c>
      <c r="G15621" s="126" t="s">
        <v>13724</v>
      </c>
      <c r="H15621" s="126" t="s">
        <v>21063</v>
      </c>
      <c r="I15621" s="126" t="s">
        <v>21064</v>
      </c>
      <c r="J15621" s="126" t="s">
        <v>26237</v>
      </c>
      <c r="K15621" s="9">
        <f>_xlfn.IFNA(VLOOKUP(Table5[[#This Row],[Section]],SubSill_Tier,2,FALSE),0)</f>
        <v>0</v>
      </c>
      <c r="L15621" s="9" t="str">
        <f t="shared" si="281"/>
        <v>Wall</v>
      </c>
      <c r="M15621" s="205" t="str" cm="1">
        <f t="array" ref="M15621">_xlfn.IFS(NOT(ISERROR(VLOOKUP(Table5[[#This Row],[Section]],TB_notTB,1,FALSE))),"No",LEFT(Table5[[#This Row],[Section]],3)="ETB","PLS",LEFT(Table5[[#This Row],[Section]],1)="7","PDB",NOT(ISBLANK(Table5[[#This Row],[Section]])),"No")</f>
        <v>No</v>
      </c>
    </row>
    <row r="15622" spans="1:13" x14ac:dyDescent="0.25">
      <c r="A15622" s="130" t="s">
        <v>14278</v>
      </c>
      <c r="B15622" s="130" t="s">
        <v>14446</v>
      </c>
      <c r="C15622" s="130" t="s">
        <v>75</v>
      </c>
      <c r="D15622" s="131">
        <v>4.7489999999999997</v>
      </c>
      <c r="E15622" s="132">
        <v>100</v>
      </c>
      <c r="F15622" s="132">
        <v>100</v>
      </c>
      <c r="G15622" s="126" t="s">
        <v>13750</v>
      </c>
      <c r="H15622" s="126" t="s">
        <v>21081</v>
      </c>
      <c r="I15622" s="126" t="s">
        <v>21082</v>
      </c>
      <c r="J15622" s="126" t="s">
        <v>26237</v>
      </c>
      <c r="K15622" s="9">
        <f>_xlfn.IFNA(VLOOKUP(Table5[[#This Row],[Section]],SubSill_Tier,2,FALSE),0)</f>
        <v>0</v>
      </c>
      <c r="L15622" s="9" t="str">
        <f t="shared" si="281"/>
        <v/>
      </c>
      <c r="M15622" s="205" t="str" cm="1">
        <f t="array" ref="M15622">_xlfn.IFS(NOT(ISERROR(VLOOKUP(Table5[[#This Row],[Section]],TB_notTB,1,FALSE))),"No",LEFT(Table5[[#This Row],[Section]],3)="ETB","PLS",LEFT(Table5[[#This Row],[Section]],1)="7","PDB",NOT(ISBLANK(Table5[[#This Row],[Section]])),"No")</f>
        <v>No</v>
      </c>
    </row>
    <row r="15623" spans="1:13" x14ac:dyDescent="0.25">
      <c r="A15623" s="130" t="s">
        <v>14279</v>
      </c>
      <c r="B15623" s="130" t="s">
        <v>14280</v>
      </c>
      <c r="C15623" s="130" t="s">
        <v>75</v>
      </c>
      <c r="D15623" s="131">
        <v>1.619</v>
      </c>
      <c r="E15623" s="132">
        <v>286</v>
      </c>
      <c r="F15623" s="132">
        <v>286</v>
      </c>
      <c r="G15623" s="126" t="s">
        <v>13757</v>
      </c>
      <c r="H15623" s="126" t="s">
        <v>21122</v>
      </c>
      <c r="I15623" s="126" t="s">
        <v>21123</v>
      </c>
      <c r="J15623" s="126" t="s">
        <v>26233</v>
      </c>
      <c r="K15623" s="9">
        <f>_xlfn.IFNA(VLOOKUP(Table5[[#This Row],[Section]],SubSill_Tier,2,FALSE),0)</f>
        <v>0</v>
      </c>
      <c r="L15623" s="9" t="str">
        <f t="shared" si="281"/>
        <v/>
      </c>
      <c r="M15623" s="205" t="str" cm="1">
        <f t="array" ref="M15623">_xlfn.IFS(NOT(ISERROR(VLOOKUP(Table5[[#This Row],[Section]],TB_notTB,1,FALSE))),"No",LEFT(Table5[[#This Row],[Section]],3)="ETB","PLS",LEFT(Table5[[#This Row],[Section]],1)="7","PDB",NOT(ISBLANK(Table5[[#This Row],[Section]])),"No")</f>
        <v>No</v>
      </c>
    </row>
    <row r="15624" spans="1:13" x14ac:dyDescent="0.25">
      <c r="A15624" s="130" t="s">
        <v>14281</v>
      </c>
      <c r="B15624" s="130" t="s">
        <v>14282</v>
      </c>
      <c r="C15624" s="130" t="s">
        <v>75</v>
      </c>
      <c r="D15624" s="131">
        <v>0.629</v>
      </c>
      <c r="E15624" s="132">
        <v>100</v>
      </c>
      <c r="F15624" s="132">
        <v>100</v>
      </c>
      <c r="G15624" s="126" t="s">
        <v>13715</v>
      </c>
      <c r="H15624" s="126" t="s">
        <v>20123</v>
      </c>
      <c r="I15624" s="126" t="s">
        <v>21058</v>
      </c>
      <c r="J15624" s="126" t="s">
        <v>26235</v>
      </c>
      <c r="K15624" s="9">
        <f>_xlfn.IFNA(VLOOKUP(Table5[[#This Row],[Section]],SubSill_Tier,2,FALSE),0)</f>
        <v>0</v>
      </c>
      <c r="L15624" s="9" t="str">
        <f t="shared" si="281"/>
        <v>Wall</v>
      </c>
      <c r="M15624" s="205" t="str" cm="1">
        <f t="array" ref="M15624">_xlfn.IFS(NOT(ISERROR(VLOOKUP(Table5[[#This Row],[Section]],TB_notTB,1,FALSE))),"No",LEFT(Table5[[#This Row],[Section]],3)="ETB","PLS",LEFT(Table5[[#This Row],[Section]],1)="7","PDB",NOT(ISBLANK(Table5[[#This Row],[Section]])),"No")</f>
        <v>No</v>
      </c>
    </row>
    <row r="15625" spans="1:13" x14ac:dyDescent="0.25">
      <c r="A15625" s="130" t="s">
        <v>14283</v>
      </c>
      <c r="B15625" s="130" t="s">
        <v>14284</v>
      </c>
      <c r="C15625" s="130" t="s">
        <v>75</v>
      </c>
      <c r="D15625" s="131">
        <v>2.3410000000000002</v>
      </c>
      <c r="E15625" s="132">
        <v>300</v>
      </c>
      <c r="F15625" s="132">
        <v>300</v>
      </c>
      <c r="G15625" s="126" t="s">
        <v>13719</v>
      </c>
      <c r="H15625" s="126" t="s">
        <v>20128</v>
      </c>
      <c r="I15625" s="126" t="s">
        <v>20129</v>
      </c>
      <c r="J15625" s="126" t="s">
        <v>26235</v>
      </c>
      <c r="K15625" s="9">
        <f>_xlfn.IFNA(VLOOKUP(Table5[[#This Row],[Section]],SubSill_Tier,2,FALSE),0)</f>
        <v>0</v>
      </c>
      <c r="L15625" s="9" t="str">
        <f t="shared" si="281"/>
        <v>Wall</v>
      </c>
      <c r="M15625" s="205" t="str" cm="1">
        <f t="array" ref="M15625">_xlfn.IFS(NOT(ISERROR(VLOOKUP(Table5[[#This Row],[Section]],TB_notTB,1,FALSE))),"No",LEFT(Table5[[#This Row],[Section]],3)="ETB","PLS",LEFT(Table5[[#This Row],[Section]],1)="7","PDB",NOT(ISBLANK(Table5[[#This Row],[Section]])),"No")</f>
        <v>No</v>
      </c>
    </row>
    <row r="15626" spans="1:13" x14ac:dyDescent="0.25">
      <c r="A15626" s="130" t="s">
        <v>14397</v>
      </c>
      <c r="B15626" s="130" t="s">
        <v>14398</v>
      </c>
      <c r="C15626" s="130" t="s">
        <v>75</v>
      </c>
      <c r="D15626" s="131">
        <v>0.61799999999999999</v>
      </c>
      <c r="E15626" s="132">
        <v>232</v>
      </c>
      <c r="F15626" s="132">
        <v>232</v>
      </c>
      <c r="G15626" s="126" t="s">
        <v>13720</v>
      </c>
      <c r="H15626" s="126" t="s">
        <v>20130</v>
      </c>
      <c r="I15626" s="126" t="s">
        <v>20131</v>
      </c>
      <c r="J15626" s="126" t="s">
        <v>26236</v>
      </c>
      <c r="K15626" s="9">
        <f>_xlfn.IFNA(VLOOKUP(Table5[[#This Row],[Section]],SubSill_Tier,2,FALSE),0)</f>
        <v>0</v>
      </c>
      <c r="L15626" s="9" t="str">
        <f t="shared" si="281"/>
        <v/>
      </c>
      <c r="M15626" s="205" t="str" cm="1">
        <f t="array" ref="M15626">_xlfn.IFS(NOT(ISERROR(VLOOKUP(Table5[[#This Row],[Section]],TB_notTB,1,FALSE))),"No",LEFT(Table5[[#This Row],[Section]],3)="ETB","PLS",LEFT(Table5[[#This Row],[Section]],1)="7","PDB",NOT(ISBLANK(Table5[[#This Row],[Section]])),"No")</f>
        <v>No</v>
      </c>
    </row>
    <row r="15627" spans="1:13" x14ac:dyDescent="0.25">
      <c r="A15627" s="130" t="s">
        <v>14399</v>
      </c>
      <c r="B15627" s="130" t="s">
        <v>29008</v>
      </c>
      <c r="C15627" s="130" t="s">
        <v>75</v>
      </c>
      <c r="D15627" s="131">
        <v>0.52700000000000002</v>
      </c>
      <c r="E15627" s="132">
        <v>319</v>
      </c>
      <c r="F15627" s="132">
        <v>319</v>
      </c>
      <c r="G15627" s="126" t="s">
        <v>13740</v>
      </c>
      <c r="H15627" s="126" t="s">
        <v>20124</v>
      </c>
      <c r="I15627" s="126" t="s">
        <v>21059</v>
      </c>
      <c r="J15627" s="126" t="s">
        <v>26236</v>
      </c>
      <c r="K15627" s="9">
        <f>_xlfn.IFNA(VLOOKUP(Table5[[#This Row],[Section]],SubSill_Tier,2,FALSE),0)</f>
        <v>0</v>
      </c>
      <c r="L15627" s="9" t="str">
        <f t="shared" si="281"/>
        <v/>
      </c>
      <c r="M15627" s="205" t="str" cm="1">
        <f t="array" ref="M15627">_xlfn.IFS(NOT(ISERROR(VLOOKUP(Table5[[#This Row],[Section]],TB_notTB,1,FALSE))),"No",LEFT(Table5[[#This Row],[Section]],3)="ETB","PLS",LEFT(Table5[[#This Row],[Section]],1)="7","PDB",NOT(ISBLANK(Table5[[#This Row],[Section]])),"No")</f>
        <v>No</v>
      </c>
    </row>
    <row r="15628" spans="1:13" x14ac:dyDescent="0.25">
      <c r="A15628" s="130" t="s">
        <v>14400</v>
      </c>
      <c r="B15628" s="130" t="s">
        <v>14401</v>
      </c>
      <c r="C15628" s="130" t="s">
        <v>75</v>
      </c>
      <c r="D15628" s="131">
        <v>0.315</v>
      </c>
      <c r="E15628" s="132">
        <v>102</v>
      </c>
      <c r="F15628" s="132">
        <v>102</v>
      </c>
      <c r="G15628" s="126" t="s">
        <v>13717</v>
      </c>
      <c r="H15628" s="126" t="s">
        <v>20125</v>
      </c>
      <c r="I15628" s="126" t="s">
        <v>20126</v>
      </c>
      <c r="J15628" s="126" t="s">
        <v>26235</v>
      </c>
      <c r="K15628" s="9">
        <f>_xlfn.IFNA(VLOOKUP(Table5[[#This Row],[Section]],SubSill_Tier,2,FALSE),0)</f>
        <v>0</v>
      </c>
      <c r="L15628" s="9" t="str">
        <f t="shared" ref="L15628:L15659" si="282">IFERROR(IF(LEFT(G15628,2)="AI",IF(_xlfn.NUMBERVALUE(IFERROR(LEFT(IF(ISERROR(FIND("X",UPPER(B15628))),UPPER(B15628),RIGHT(UPPER(B15628),LEN(UPPER(B15628))-FIND("~",SUBSTITUTE(UPPER(B15628),"X","~",LEN(UPPER(B15628))-LEN(SUBSTITUTE(UPPER(B15628),"X","")))))),FIND(" ",IF(ISERROR(FIND("X",UPPER(B15628))),UPPER(B15628),RIGHT(UPPER(B15628),LEN(UPPER(B15628))-FIND("~",SUBSTITUTE(UPPER(B15628),"X","~",LEN(UPPER(B15628))-LEN(SUBSTITUTE(UPPER(B15628),"X","")))))),1)-1),IF(ISERROR(FIND("X",UPPER(B15628))),UPPER(B15628),RIGHT(UPPER(B15628),LEN(UPPER(B15628))-FIND("~",SUBSTITUTE(UPPER(B15628),"X","~",LEN(UPPER(B15628))-LEN(SUBSTITUTE(UPPER(B15628),"X",""))))))),".")&gt;=5,"Wall",""),""),"")</f>
        <v/>
      </c>
      <c r="M15628" s="205" t="str" cm="1">
        <f t="array" ref="M15628">_xlfn.IFS(NOT(ISERROR(VLOOKUP(Table5[[#This Row],[Section]],TB_notTB,1,FALSE))),"No",LEFT(Table5[[#This Row],[Section]],3)="ETB","PLS",LEFT(Table5[[#This Row],[Section]],1)="7","PDB",NOT(ISBLANK(Table5[[#This Row],[Section]])),"No")</f>
        <v>No</v>
      </c>
    </row>
    <row r="15629" spans="1:13" x14ac:dyDescent="0.25">
      <c r="A15629" s="130" t="s">
        <v>14402</v>
      </c>
      <c r="B15629" s="130" t="s">
        <v>14403</v>
      </c>
      <c r="C15629" s="130" t="s">
        <v>75</v>
      </c>
      <c r="D15629" s="131">
        <v>1.2969999999999999</v>
      </c>
      <c r="E15629" s="132">
        <v>111</v>
      </c>
      <c r="F15629" s="132">
        <v>111</v>
      </c>
      <c r="G15629" s="126" t="s">
        <v>13715</v>
      </c>
      <c r="H15629" s="126" t="s">
        <v>20123</v>
      </c>
      <c r="I15629" s="126" t="s">
        <v>21058</v>
      </c>
      <c r="J15629" s="126" t="s">
        <v>26235</v>
      </c>
      <c r="K15629" s="9">
        <f>_xlfn.IFNA(VLOOKUP(Table5[[#This Row],[Section]],SubSill_Tier,2,FALSE),0)</f>
        <v>0</v>
      </c>
      <c r="L15629" s="9" t="str">
        <f t="shared" si="282"/>
        <v>Wall</v>
      </c>
      <c r="M15629" s="205" t="str" cm="1">
        <f t="array" ref="M15629">_xlfn.IFS(NOT(ISERROR(VLOOKUP(Table5[[#This Row],[Section]],TB_notTB,1,FALSE))),"No",LEFT(Table5[[#This Row],[Section]],3)="ETB","PLS",LEFT(Table5[[#This Row],[Section]],1)="7","PDB",NOT(ISBLANK(Table5[[#This Row],[Section]])),"No")</f>
        <v>No</v>
      </c>
    </row>
    <row r="15630" spans="1:13" x14ac:dyDescent="0.25">
      <c r="A15630" s="130" t="s">
        <v>14404</v>
      </c>
      <c r="B15630" s="130" t="s">
        <v>14405</v>
      </c>
      <c r="C15630" s="130" t="s">
        <v>75</v>
      </c>
      <c r="D15630" s="131">
        <v>0.69599999999999995</v>
      </c>
      <c r="E15630" s="132">
        <v>184</v>
      </c>
      <c r="F15630" s="132">
        <v>100</v>
      </c>
      <c r="G15630" s="126" t="s">
        <v>13757</v>
      </c>
      <c r="H15630" s="126" t="s">
        <v>21122</v>
      </c>
      <c r="I15630" s="126" t="s">
        <v>21123</v>
      </c>
      <c r="J15630" s="126" t="s">
        <v>26233</v>
      </c>
      <c r="K15630" s="9">
        <f>_xlfn.IFNA(VLOOKUP(Table5[[#This Row],[Section]],SubSill_Tier,2,FALSE),0)</f>
        <v>0</v>
      </c>
      <c r="L15630" s="9" t="str">
        <f t="shared" si="282"/>
        <v>Wall</v>
      </c>
      <c r="M15630" s="205" t="str" cm="1">
        <f t="array" ref="M15630">_xlfn.IFS(NOT(ISERROR(VLOOKUP(Table5[[#This Row],[Section]],TB_notTB,1,FALSE))),"No",LEFT(Table5[[#This Row],[Section]],3)="ETB","PLS",LEFT(Table5[[#This Row],[Section]],1)="7","PDB",NOT(ISBLANK(Table5[[#This Row],[Section]])),"No")</f>
        <v>No</v>
      </c>
    </row>
    <row r="15631" spans="1:13" x14ac:dyDescent="0.25">
      <c r="A15631" s="130" t="s">
        <v>14406</v>
      </c>
      <c r="B15631" s="130" t="s">
        <v>14407</v>
      </c>
      <c r="C15631" s="130" t="s">
        <v>75</v>
      </c>
      <c r="D15631" s="131">
        <v>3.9049999999999998</v>
      </c>
      <c r="E15631" s="132">
        <v>490</v>
      </c>
      <c r="F15631" s="132">
        <v>490</v>
      </c>
      <c r="G15631" s="126" t="s">
        <v>13725</v>
      </c>
      <c r="H15631" s="126" t="s">
        <v>20134</v>
      </c>
      <c r="I15631" s="126" t="s">
        <v>20135</v>
      </c>
      <c r="J15631" s="126" t="s">
        <v>26238</v>
      </c>
      <c r="K15631" s="9">
        <f>_xlfn.IFNA(VLOOKUP(Table5[[#This Row],[Section]],SubSill_Tier,2,FALSE),0)</f>
        <v>0</v>
      </c>
      <c r="L15631" s="9" t="str">
        <f t="shared" si="282"/>
        <v/>
      </c>
      <c r="M15631" s="205" t="str" cm="1">
        <f t="array" ref="M15631">_xlfn.IFS(NOT(ISERROR(VLOOKUP(Table5[[#This Row],[Section]],TB_notTB,1,FALSE))),"No",LEFT(Table5[[#This Row],[Section]],3)="ETB","PLS",LEFT(Table5[[#This Row],[Section]],1)="7","PDB",NOT(ISBLANK(Table5[[#This Row],[Section]])),"No")</f>
        <v>No</v>
      </c>
    </row>
    <row r="15632" spans="1:13" x14ac:dyDescent="0.25">
      <c r="A15632" s="130" t="s">
        <v>14408</v>
      </c>
      <c r="B15632" s="130" t="s">
        <v>29009</v>
      </c>
      <c r="C15632" s="130" t="s">
        <v>75</v>
      </c>
      <c r="D15632" s="131">
        <v>1.843</v>
      </c>
      <c r="E15632" s="132">
        <v>237</v>
      </c>
      <c r="F15632" s="132">
        <v>237</v>
      </c>
      <c r="G15632" s="126" t="s">
        <v>13719</v>
      </c>
      <c r="H15632" s="126" t="s">
        <v>20128</v>
      </c>
      <c r="I15632" s="126" t="s">
        <v>20129</v>
      </c>
      <c r="J15632" s="126" t="s">
        <v>26235</v>
      </c>
      <c r="K15632" s="9">
        <f>_xlfn.IFNA(VLOOKUP(Table5[[#This Row],[Section]],SubSill_Tier,2,FALSE),0)</f>
        <v>0</v>
      </c>
      <c r="L15632" s="9" t="str">
        <f t="shared" si="282"/>
        <v/>
      </c>
      <c r="M15632" s="205" t="str" cm="1">
        <f t="array" ref="M15632">_xlfn.IFS(NOT(ISERROR(VLOOKUP(Table5[[#This Row],[Section]],TB_notTB,1,FALSE))),"No",LEFT(Table5[[#This Row],[Section]],3)="ETB","PLS",LEFT(Table5[[#This Row],[Section]],1)="7","PDB",NOT(ISBLANK(Table5[[#This Row],[Section]])),"No")</f>
        <v>No</v>
      </c>
    </row>
    <row r="15633" spans="1:13" x14ac:dyDescent="0.25">
      <c r="A15633" s="130" t="s">
        <v>14409</v>
      </c>
      <c r="B15633" s="130" t="s">
        <v>14410</v>
      </c>
      <c r="C15633" s="130" t="s">
        <v>75</v>
      </c>
      <c r="D15633" s="131">
        <v>3.2869999999999999</v>
      </c>
      <c r="E15633" s="132">
        <v>390</v>
      </c>
      <c r="F15633" s="132">
        <v>390</v>
      </c>
      <c r="G15633" s="126" t="s">
        <v>13717</v>
      </c>
      <c r="H15633" s="126" t="s">
        <v>20125</v>
      </c>
      <c r="I15633" s="126" t="s">
        <v>20126</v>
      </c>
      <c r="J15633" s="126" t="s">
        <v>26240</v>
      </c>
      <c r="K15633" s="9">
        <f>_xlfn.IFNA(VLOOKUP(Table5[[#This Row],[Section]],SubSill_Tier,2,FALSE),0)</f>
        <v>0</v>
      </c>
      <c r="L15633" s="9" t="str">
        <f t="shared" si="282"/>
        <v/>
      </c>
      <c r="M15633" s="205" t="str" cm="1">
        <f t="array" ref="M15633">_xlfn.IFS(NOT(ISERROR(VLOOKUP(Table5[[#This Row],[Section]],TB_notTB,1,FALSE))),"No",LEFT(Table5[[#This Row],[Section]],3)="ETB","PLS",LEFT(Table5[[#This Row],[Section]],1)="7","PDB",NOT(ISBLANK(Table5[[#This Row],[Section]])),"No")</f>
        <v>No</v>
      </c>
    </row>
    <row r="15634" spans="1:13" x14ac:dyDescent="0.25">
      <c r="A15634" s="130" t="s">
        <v>14494</v>
      </c>
      <c r="B15634" s="130" t="s">
        <v>14495</v>
      </c>
      <c r="C15634" s="130" t="s">
        <v>75</v>
      </c>
      <c r="D15634" s="131">
        <v>6.6680000000000001</v>
      </c>
      <c r="E15634" s="132">
        <v>296</v>
      </c>
      <c r="F15634" s="132">
        <v>296</v>
      </c>
      <c r="G15634" s="126" t="s">
        <v>13724</v>
      </c>
      <c r="H15634" s="126" t="s">
        <v>21063</v>
      </c>
      <c r="I15634" s="126" t="s">
        <v>21064</v>
      </c>
      <c r="J15634" s="126" t="s">
        <v>26245</v>
      </c>
      <c r="K15634" s="9">
        <f>_xlfn.IFNA(VLOOKUP(Table5[[#This Row],[Section]],SubSill_Tier,2,FALSE),0)</f>
        <v>0</v>
      </c>
      <c r="L15634" s="9" t="str">
        <f t="shared" si="282"/>
        <v>Wall</v>
      </c>
      <c r="M15634" s="205" t="str" cm="1">
        <f t="array" ref="M15634">_xlfn.IFS(NOT(ISERROR(VLOOKUP(Table5[[#This Row],[Section]],TB_notTB,1,FALSE))),"No",LEFT(Table5[[#This Row],[Section]],3)="ETB","PLS",LEFT(Table5[[#This Row],[Section]],1)="7","PDB",NOT(ISBLANK(Table5[[#This Row],[Section]])),"No")</f>
        <v>No</v>
      </c>
    </row>
    <row r="15635" spans="1:13" x14ac:dyDescent="0.25">
      <c r="A15635" s="130" t="s">
        <v>14496</v>
      </c>
      <c r="B15635" s="130" t="s">
        <v>7997</v>
      </c>
      <c r="C15635" s="130" t="s">
        <v>75</v>
      </c>
      <c r="D15635" s="131">
        <v>1.7430000000000001</v>
      </c>
      <c r="E15635" s="132">
        <v>212</v>
      </c>
      <c r="F15635" s="132">
        <v>212</v>
      </c>
      <c r="G15635" s="126" t="s">
        <v>13725</v>
      </c>
      <c r="H15635" s="126" t="s">
        <v>20134</v>
      </c>
      <c r="I15635" s="126" t="s">
        <v>20135</v>
      </c>
      <c r="J15635" s="126" t="s">
        <v>26235</v>
      </c>
      <c r="K15635" s="9">
        <f>_xlfn.IFNA(VLOOKUP(Table5[[#This Row],[Section]],SubSill_Tier,2,FALSE),0)</f>
        <v>0</v>
      </c>
      <c r="L15635" s="9" t="str">
        <f t="shared" si="282"/>
        <v/>
      </c>
      <c r="M15635" s="205" t="str" cm="1">
        <f t="array" ref="M15635">_xlfn.IFS(NOT(ISERROR(VLOOKUP(Table5[[#This Row],[Section]],TB_notTB,1,FALSE))),"No",LEFT(Table5[[#This Row],[Section]],3)="ETB","PLS",LEFT(Table5[[#This Row],[Section]],1)="7","PDB",NOT(ISBLANK(Table5[[#This Row],[Section]])),"No")</f>
        <v>No</v>
      </c>
    </row>
    <row r="15636" spans="1:13" x14ac:dyDescent="0.25">
      <c r="A15636" s="130" t="s">
        <v>20043</v>
      </c>
      <c r="B15636" s="130" t="s">
        <v>29261</v>
      </c>
      <c r="C15636" s="130" t="s">
        <v>98</v>
      </c>
      <c r="D15636" s="131">
        <v>0.54300000000000004</v>
      </c>
      <c r="E15636" s="132">
        <v>269</v>
      </c>
      <c r="F15636" s="132">
        <v>200</v>
      </c>
      <c r="G15636" s="126" t="s">
        <v>21329</v>
      </c>
      <c r="H15636" s="126" t="s">
        <v>20405</v>
      </c>
      <c r="I15636" s="126" t="s">
        <v>21330</v>
      </c>
      <c r="J15636" s="126" t="s">
        <v>26400</v>
      </c>
      <c r="K15636" s="9">
        <f>_xlfn.IFNA(VLOOKUP(Table5[[#This Row],[Section]],SubSill_Tier,2,FALSE),0)</f>
        <v>0</v>
      </c>
      <c r="L15636" s="9" t="str">
        <f t="shared" si="282"/>
        <v/>
      </c>
      <c r="M15636" s="205" t="str" cm="1">
        <f t="array" ref="M15636">_xlfn.IFS(NOT(ISERROR(VLOOKUP(Table5[[#This Row],[Section]],TB_notTB,1,FALSE))),"No",LEFT(Table5[[#This Row],[Section]],3)="ETB","PLS",LEFT(Table5[[#This Row],[Section]],1)="7","PDB",NOT(ISBLANK(Table5[[#This Row],[Section]])),"No")</f>
        <v>No</v>
      </c>
    </row>
    <row r="15637" spans="1:13" x14ac:dyDescent="0.25">
      <c r="A15637" s="130" t="s">
        <v>27151</v>
      </c>
      <c r="B15637" s="130" t="s">
        <v>27152</v>
      </c>
      <c r="C15637" s="130" t="s">
        <v>98</v>
      </c>
      <c r="D15637" s="131">
        <v>0.60399999999999998</v>
      </c>
      <c r="E15637" s="132">
        <v>232</v>
      </c>
      <c r="F15637" s="132">
        <v>229</v>
      </c>
      <c r="G15637" s="126" t="s">
        <v>21329</v>
      </c>
      <c r="H15637" s="126" t="s">
        <v>20405</v>
      </c>
      <c r="I15637" s="126" t="s">
        <v>21330</v>
      </c>
      <c r="J15637" s="126" t="s">
        <v>26400</v>
      </c>
      <c r="K15637" s="9">
        <f>_xlfn.IFNA(VLOOKUP(Table5[[#This Row],[Section]],SubSill_Tier,2,FALSE),0)</f>
        <v>0</v>
      </c>
      <c r="L15637" s="9" t="str">
        <f t="shared" si="282"/>
        <v/>
      </c>
      <c r="M15637" s="205" t="str" cm="1">
        <f t="array" ref="M15637">_xlfn.IFS(NOT(ISERROR(VLOOKUP(Table5[[#This Row],[Section]],TB_notTB,1,FALSE))),"No",LEFT(Table5[[#This Row],[Section]],3)="ETB","PLS",LEFT(Table5[[#This Row],[Section]],1)="7","PDB",NOT(ISBLANK(Table5[[#This Row],[Section]])),"No")</f>
        <v>No</v>
      </c>
    </row>
    <row r="15638" spans="1:13" x14ac:dyDescent="0.25">
      <c r="A15638" s="130" t="s">
        <v>12325</v>
      </c>
      <c r="B15638" s="130" t="s">
        <v>11888</v>
      </c>
      <c r="C15638" s="130" t="s">
        <v>75</v>
      </c>
      <c r="D15638" s="131">
        <v>0.14299999999999999</v>
      </c>
      <c r="E15638" s="132">
        <v>100</v>
      </c>
      <c r="F15638" s="132">
        <v>100</v>
      </c>
      <c r="G15638" s="126" t="s">
        <v>13739</v>
      </c>
      <c r="H15638" s="126" t="s">
        <v>20248</v>
      </c>
      <c r="I15638" s="126" t="s">
        <v>21153</v>
      </c>
      <c r="J15638" s="126" t="s">
        <v>26256</v>
      </c>
      <c r="K15638" s="9">
        <f>_xlfn.IFNA(VLOOKUP(Table5[[#This Row],[Section]],SubSill_Tier,2,FALSE),0)</f>
        <v>0</v>
      </c>
      <c r="L15638" s="9" t="str">
        <f t="shared" si="282"/>
        <v/>
      </c>
      <c r="M15638" s="205" t="str" cm="1">
        <f t="array" ref="M15638">_xlfn.IFS(NOT(ISERROR(VLOOKUP(Table5[[#This Row],[Section]],TB_notTB,1,FALSE))),"No",LEFT(Table5[[#This Row],[Section]],3)="ETB","PLS",LEFT(Table5[[#This Row],[Section]],1)="7","PDB",NOT(ISBLANK(Table5[[#This Row],[Section]])),"No")</f>
        <v>No</v>
      </c>
    </row>
    <row r="15639" spans="1:13" x14ac:dyDescent="0.25">
      <c r="A15639" s="130" t="s">
        <v>5436</v>
      </c>
      <c r="B15639" s="130" t="s">
        <v>5437</v>
      </c>
      <c r="C15639" s="130" t="s">
        <v>75</v>
      </c>
      <c r="D15639" s="131">
        <v>1.258</v>
      </c>
      <c r="E15639" s="132">
        <v>563</v>
      </c>
      <c r="F15639" s="132">
        <v>563</v>
      </c>
      <c r="G15639" s="126" t="s">
        <v>13729</v>
      </c>
      <c r="H15639" s="126" t="s">
        <v>20138</v>
      </c>
      <c r="I15639" s="126" t="s">
        <v>21067</v>
      </c>
      <c r="J15639" s="126" t="s">
        <v>26232</v>
      </c>
      <c r="K15639" s="9">
        <f>_xlfn.IFNA(VLOOKUP(Table5[[#This Row],[Section]],SubSill_Tier,2,FALSE),0)</f>
        <v>0</v>
      </c>
      <c r="L15639" s="9" t="str">
        <f t="shared" si="282"/>
        <v/>
      </c>
      <c r="M15639" s="205" t="str" cm="1">
        <f t="array" ref="M15639">_xlfn.IFS(NOT(ISERROR(VLOOKUP(Table5[[#This Row],[Section]],TB_notTB,1,FALSE))),"No",LEFT(Table5[[#This Row],[Section]],3)="ETB","PLS",LEFT(Table5[[#This Row],[Section]],1)="7","PDB",NOT(ISBLANK(Table5[[#This Row],[Section]])),"No")</f>
        <v>No</v>
      </c>
    </row>
    <row r="15640" spans="1:13" x14ac:dyDescent="0.25">
      <c r="A15640" s="130" t="s">
        <v>5438</v>
      </c>
      <c r="B15640" s="130" t="s">
        <v>5439</v>
      </c>
      <c r="C15640" s="130" t="s">
        <v>75</v>
      </c>
      <c r="D15640" s="131">
        <v>1.421</v>
      </c>
      <c r="E15640" s="132">
        <v>552</v>
      </c>
      <c r="F15640" s="132">
        <v>552</v>
      </c>
      <c r="G15640" s="126" t="s">
        <v>13729</v>
      </c>
      <c r="H15640" s="126" t="s">
        <v>20138</v>
      </c>
      <c r="I15640" s="126" t="s">
        <v>21067</v>
      </c>
      <c r="J15640" s="126" t="s">
        <v>26232</v>
      </c>
      <c r="K15640" s="9">
        <f>_xlfn.IFNA(VLOOKUP(Table5[[#This Row],[Section]],SubSill_Tier,2,FALSE),0)</f>
        <v>0</v>
      </c>
      <c r="L15640" s="9" t="str">
        <f t="shared" si="282"/>
        <v/>
      </c>
      <c r="M15640" s="205" t="str" cm="1">
        <f t="array" ref="M15640">_xlfn.IFS(NOT(ISERROR(VLOOKUP(Table5[[#This Row],[Section]],TB_notTB,1,FALSE))),"No",LEFT(Table5[[#This Row],[Section]],3)="ETB","PLS",LEFT(Table5[[#This Row],[Section]],1)="7","PDB",NOT(ISBLANK(Table5[[#This Row],[Section]])),"No")</f>
        <v>No</v>
      </c>
    </row>
    <row r="15641" spans="1:13" x14ac:dyDescent="0.25">
      <c r="A15641" s="130" t="s">
        <v>5440</v>
      </c>
      <c r="B15641" s="130" t="s">
        <v>5441</v>
      </c>
      <c r="C15641" s="130" t="s">
        <v>75</v>
      </c>
      <c r="D15641" s="131">
        <v>1.018</v>
      </c>
      <c r="E15641" s="132">
        <v>472</v>
      </c>
      <c r="F15641" s="132">
        <v>472</v>
      </c>
      <c r="G15641" s="126" t="s">
        <v>13729</v>
      </c>
      <c r="H15641" s="126" t="s">
        <v>20138</v>
      </c>
      <c r="I15641" s="126" t="s">
        <v>21067</v>
      </c>
      <c r="J15641" s="126" t="s">
        <v>26232</v>
      </c>
      <c r="K15641" s="9">
        <f>_xlfn.IFNA(VLOOKUP(Table5[[#This Row],[Section]],SubSill_Tier,2,FALSE),0)</f>
        <v>0</v>
      </c>
      <c r="L15641" s="9" t="str">
        <f t="shared" si="282"/>
        <v/>
      </c>
      <c r="M15641" s="205" t="str" cm="1">
        <f t="array" ref="M15641">_xlfn.IFS(NOT(ISERROR(VLOOKUP(Table5[[#This Row],[Section]],TB_notTB,1,FALSE))),"No",LEFT(Table5[[#This Row],[Section]],3)="ETB","PLS",LEFT(Table5[[#This Row],[Section]],1)="7","PDB",NOT(ISBLANK(Table5[[#This Row],[Section]])),"No")</f>
        <v>No</v>
      </c>
    </row>
    <row r="15642" spans="1:13" x14ac:dyDescent="0.25">
      <c r="A15642" s="130" t="s">
        <v>5442</v>
      </c>
      <c r="B15642" s="130" t="s">
        <v>5443</v>
      </c>
      <c r="C15642" s="130" t="s">
        <v>75</v>
      </c>
      <c r="D15642" s="131">
        <v>1.113</v>
      </c>
      <c r="E15642" s="132">
        <v>469</v>
      </c>
      <c r="F15642" s="132">
        <v>469</v>
      </c>
      <c r="G15642" s="126" t="s">
        <v>13729</v>
      </c>
      <c r="H15642" s="126" t="s">
        <v>20138</v>
      </c>
      <c r="I15642" s="126" t="s">
        <v>21067</v>
      </c>
      <c r="J15642" s="126" t="s">
        <v>26232</v>
      </c>
      <c r="K15642" s="9">
        <f>_xlfn.IFNA(VLOOKUP(Table5[[#This Row],[Section]],SubSill_Tier,2,FALSE),0)</f>
        <v>0</v>
      </c>
      <c r="L15642" s="9" t="str">
        <f t="shared" si="282"/>
        <v/>
      </c>
      <c r="M15642" s="205" t="str" cm="1">
        <f t="array" ref="M15642">_xlfn.IFS(NOT(ISERROR(VLOOKUP(Table5[[#This Row],[Section]],TB_notTB,1,FALSE))),"No",LEFT(Table5[[#This Row],[Section]],3)="ETB","PLS",LEFT(Table5[[#This Row],[Section]],1)="7","PDB",NOT(ISBLANK(Table5[[#This Row],[Section]])),"No")</f>
        <v>No</v>
      </c>
    </row>
    <row r="15643" spans="1:13" x14ac:dyDescent="0.25">
      <c r="A15643" s="130" t="s">
        <v>5444</v>
      </c>
      <c r="B15643" s="130" t="s">
        <v>5445</v>
      </c>
      <c r="C15643" s="130" t="s">
        <v>75</v>
      </c>
      <c r="D15643" s="131">
        <v>1.589</v>
      </c>
      <c r="E15643" s="132">
        <v>395</v>
      </c>
      <c r="F15643" s="132">
        <v>395</v>
      </c>
      <c r="G15643" s="126" t="s">
        <v>13729</v>
      </c>
      <c r="H15643" s="126" t="s">
        <v>20138</v>
      </c>
      <c r="I15643" s="126" t="s">
        <v>21067</v>
      </c>
      <c r="J15643" s="126" t="s">
        <v>26232</v>
      </c>
      <c r="K15643" s="9">
        <f>_xlfn.IFNA(VLOOKUP(Table5[[#This Row],[Section]],SubSill_Tier,2,FALSE),0)</f>
        <v>0</v>
      </c>
      <c r="L15643" s="9" t="str">
        <f t="shared" si="282"/>
        <v/>
      </c>
      <c r="M15643" s="205" t="str" cm="1">
        <f t="array" ref="M15643">_xlfn.IFS(NOT(ISERROR(VLOOKUP(Table5[[#This Row],[Section]],TB_notTB,1,FALSE))),"No",LEFT(Table5[[#This Row],[Section]],3)="ETB","PLS",LEFT(Table5[[#This Row],[Section]],1)="7","PDB",NOT(ISBLANK(Table5[[#This Row],[Section]])),"No")</f>
        <v>No</v>
      </c>
    </row>
    <row r="15644" spans="1:13" x14ac:dyDescent="0.25">
      <c r="A15644" s="130" t="s">
        <v>5446</v>
      </c>
      <c r="B15644" s="130" t="s">
        <v>5447</v>
      </c>
      <c r="C15644" s="130" t="s">
        <v>75</v>
      </c>
      <c r="D15644" s="131">
        <v>0.74</v>
      </c>
      <c r="E15644" s="132">
        <v>346</v>
      </c>
      <c r="F15644" s="132">
        <v>346</v>
      </c>
      <c r="G15644" s="126" t="s">
        <v>13729</v>
      </c>
      <c r="H15644" s="126" t="s">
        <v>20138</v>
      </c>
      <c r="I15644" s="126" t="s">
        <v>21067</v>
      </c>
      <c r="J15644" s="126" t="s">
        <v>26232</v>
      </c>
      <c r="K15644" s="9">
        <f>_xlfn.IFNA(VLOOKUP(Table5[[#This Row],[Section]],SubSill_Tier,2,FALSE),0)</f>
        <v>0</v>
      </c>
      <c r="L15644" s="9" t="str">
        <f t="shared" si="282"/>
        <v/>
      </c>
      <c r="M15644" s="205" t="str" cm="1">
        <f t="array" ref="M15644">_xlfn.IFS(NOT(ISERROR(VLOOKUP(Table5[[#This Row],[Section]],TB_notTB,1,FALSE))),"No",LEFT(Table5[[#This Row],[Section]],3)="ETB","PLS",LEFT(Table5[[#This Row],[Section]],1)="7","PDB",NOT(ISBLANK(Table5[[#This Row],[Section]])),"No")</f>
        <v>No</v>
      </c>
    </row>
    <row r="15645" spans="1:13" x14ac:dyDescent="0.25">
      <c r="A15645" s="130" t="s">
        <v>5448</v>
      </c>
      <c r="B15645" s="130" t="s">
        <v>5449</v>
      </c>
      <c r="C15645" s="130" t="s">
        <v>75</v>
      </c>
      <c r="D15645" s="131">
        <v>0.52200000000000002</v>
      </c>
      <c r="E15645" s="132">
        <v>233</v>
      </c>
      <c r="F15645" s="132">
        <v>233</v>
      </c>
      <c r="G15645" s="126" t="s">
        <v>13729</v>
      </c>
      <c r="H15645" s="126" t="s">
        <v>20138</v>
      </c>
      <c r="I15645" s="126" t="s">
        <v>21067</v>
      </c>
      <c r="J15645" s="126" t="s">
        <v>26232</v>
      </c>
      <c r="K15645" s="9">
        <f>_xlfn.IFNA(VLOOKUP(Table5[[#This Row],[Section]],SubSill_Tier,2,FALSE),0)</f>
        <v>0</v>
      </c>
      <c r="L15645" s="9" t="str">
        <f t="shared" si="282"/>
        <v/>
      </c>
      <c r="M15645" s="205" t="str" cm="1">
        <f t="array" ref="M15645">_xlfn.IFS(NOT(ISERROR(VLOOKUP(Table5[[#This Row],[Section]],TB_notTB,1,FALSE))),"No",LEFT(Table5[[#This Row],[Section]],3)="ETB","PLS",LEFT(Table5[[#This Row],[Section]],1)="7","PDB",NOT(ISBLANK(Table5[[#This Row],[Section]])),"No")</f>
        <v>No</v>
      </c>
    </row>
    <row r="15646" spans="1:13" x14ac:dyDescent="0.25">
      <c r="A15646" s="130" t="s">
        <v>5450</v>
      </c>
      <c r="B15646" s="130" t="s">
        <v>5451</v>
      </c>
      <c r="C15646" s="130" t="s">
        <v>75</v>
      </c>
      <c r="D15646" s="131">
        <v>1.149</v>
      </c>
      <c r="E15646" s="132">
        <v>506</v>
      </c>
      <c r="F15646" s="132">
        <v>506</v>
      </c>
      <c r="G15646" s="126" t="s">
        <v>13729</v>
      </c>
      <c r="H15646" s="126" t="s">
        <v>20138</v>
      </c>
      <c r="I15646" s="126" t="s">
        <v>21067</v>
      </c>
      <c r="J15646" s="126" t="s">
        <v>26232</v>
      </c>
      <c r="K15646" s="9">
        <f>_xlfn.IFNA(VLOOKUP(Table5[[#This Row],[Section]],SubSill_Tier,2,FALSE),0)</f>
        <v>0</v>
      </c>
      <c r="L15646" s="9" t="str">
        <f t="shared" si="282"/>
        <v/>
      </c>
      <c r="M15646" s="205" t="str" cm="1">
        <f t="array" ref="M15646">_xlfn.IFS(NOT(ISERROR(VLOOKUP(Table5[[#This Row],[Section]],TB_notTB,1,FALSE))),"No",LEFT(Table5[[#This Row],[Section]],3)="ETB","PLS",LEFT(Table5[[#This Row],[Section]],1)="7","PDB",NOT(ISBLANK(Table5[[#This Row],[Section]])),"No")</f>
        <v>No</v>
      </c>
    </row>
    <row r="15647" spans="1:13" x14ac:dyDescent="0.25">
      <c r="A15647" s="130" t="s">
        <v>5452</v>
      </c>
      <c r="B15647" s="130" t="s">
        <v>5453</v>
      </c>
      <c r="C15647" s="130" t="s">
        <v>75</v>
      </c>
      <c r="D15647" s="131">
        <v>2.1389999999999998</v>
      </c>
      <c r="E15647" s="132">
        <v>554</v>
      </c>
      <c r="F15647" s="132">
        <v>554</v>
      </c>
      <c r="G15647" s="126" t="s">
        <v>13729</v>
      </c>
      <c r="H15647" s="126" t="s">
        <v>20138</v>
      </c>
      <c r="I15647" s="126" t="s">
        <v>21067</v>
      </c>
      <c r="J15647" s="126" t="s">
        <v>26232</v>
      </c>
      <c r="K15647" s="9">
        <f>_xlfn.IFNA(VLOOKUP(Table5[[#This Row],[Section]],SubSill_Tier,2,FALSE),0)</f>
        <v>0</v>
      </c>
      <c r="L15647" s="9" t="str">
        <f t="shared" si="282"/>
        <v/>
      </c>
      <c r="M15647" s="205" t="str" cm="1">
        <f t="array" ref="M15647">_xlfn.IFS(NOT(ISERROR(VLOOKUP(Table5[[#This Row],[Section]],TB_notTB,1,FALSE))),"No",LEFT(Table5[[#This Row],[Section]],3)="ETB","PLS",LEFT(Table5[[#This Row],[Section]],1)="7","PDB",NOT(ISBLANK(Table5[[#This Row],[Section]])),"No")</f>
        <v>No</v>
      </c>
    </row>
    <row r="15648" spans="1:13" x14ac:dyDescent="0.25">
      <c r="A15648" s="130" t="s">
        <v>5454</v>
      </c>
      <c r="B15648" s="130" t="s">
        <v>5455</v>
      </c>
      <c r="C15648" s="130" t="s">
        <v>75</v>
      </c>
      <c r="D15648" s="131">
        <v>1.0940000000000001</v>
      </c>
      <c r="E15648" s="132">
        <v>487</v>
      </c>
      <c r="F15648" s="132">
        <v>487</v>
      </c>
      <c r="G15648" s="126" t="s">
        <v>13729</v>
      </c>
      <c r="H15648" s="126" t="s">
        <v>20138</v>
      </c>
      <c r="I15648" s="126" t="s">
        <v>21067</v>
      </c>
      <c r="J15648" s="126" t="s">
        <v>26232</v>
      </c>
      <c r="K15648" s="9">
        <f>_xlfn.IFNA(VLOOKUP(Table5[[#This Row],[Section]],SubSill_Tier,2,FALSE),0)</f>
        <v>0</v>
      </c>
      <c r="L15648" s="9" t="str">
        <f t="shared" si="282"/>
        <v/>
      </c>
      <c r="M15648" s="205" t="str" cm="1">
        <f t="array" ref="M15648">_xlfn.IFS(NOT(ISERROR(VLOOKUP(Table5[[#This Row],[Section]],TB_notTB,1,FALSE))),"No",LEFT(Table5[[#This Row],[Section]],3)="ETB","PLS",LEFT(Table5[[#This Row],[Section]],1)="7","PDB",NOT(ISBLANK(Table5[[#This Row],[Section]])),"No")</f>
        <v>No</v>
      </c>
    </row>
    <row r="15649" spans="1:13" x14ac:dyDescent="0.25">
      <c r="A15649" s="130" t="s">
        <v>5456</v>
      </c>
      <c r="B15649" s="130" t="s">
        <v>5457</v>
      </c>
      <c r="C15649" s="130" t="s">
        <v>75</v>
      </c>
      <c r="D15649" s="131">
        <v>1.9750000000000001</v>
      </c>
      <c r="E15649" s="132">
        <v>714</v>
      </c>
      <c r="F15649" s="132">
        <v>714</v>
      </c>
      <c r="G15649" s="126" t="s">
        <v>13729</v>
      </c>
      <c r="H15649" s="126" t="s">
        <v>20138</v>
      </c>
      <c r="I15649" s="126" t="s">
        <v>21067</v>
      </c>
      <c r="J15649" s="126" t="s">
        <v>26232</v>
      </c>
      <c r="K15649" s="9">
        <f>_xlfn.IFNA(VLOOKUP(Table5[[#This Row],[Section]],SubSill_Tier,2,FALSE),0)</f>
        <v>0</v>
      </c>
      <c r="L15649" s="9" t="str">
        <f t="shared" si="282"/>
        <v/>
      </c>
      <c r="M15649" s="205" t="str" cm="1">
        <f t="array" ref="M15649">_xlfn.IFS(NOT(ISERROR(VLOOKUP(Table5[[#This Row],[Section]],TB_notTB,1,FALSE))),"No",LEFT(Table5[[#This Row],[Section]],3)="ETB","PLS",LEFT(Table5[[#This Row],[Section]],1)="7","PDB",NOT(ISBLANK(Table5[[#This Row],[Section]])),"No")</f>
        <v>No</v>
      </c>
    </row>
    <row r="15650" spans="1:13" x14ac:dyDescent="0.25">
      <c r="A15650" s="130" t="s">
        <v>5458</v>
      </c>
      <c r="B15650" s="130" t="s">
        <v>5459</v>
      </c>
      <c r="C15650" s="130" t="s">
        <v>75</v>
      </c>
      <c r="D15650" s="131">
        <v>1.177</v>
      </c>
      <c r="E15650" s="132">
        <v>491</v>
      </c>
      <c r="F15650" s="132">
        <v>491</v>
      </c>
      <c r="G15650" s="126" t="s">
        <v>13729</v>
      </c>
      <c r="H15650" s="126" t="s">
        <v>20138</v>
      </c>
      <c r="I15650" s="126" t="s">
        <v>21067</v>
      </c>
      <c r="J15650" s="126" t="s">
        <v>26232</v>
      </c>
      <c r="K15650" s="9">
        <f>_xlfn.IFNA(VLOOKUP(Table5[[#This Row],[Section]],SubSill_Tier,2,FALSE),0)</f>
        <v>0</v>
      </c>
      <c r="L15650" s="9" t="str">
        <f t="shared" si="282"/>
        <v/>
      </c>
      <c r="M15650" s="205" t="str" cm="1">
        <f t="array" ref="M15650">_xlfn.IFS(NOT(ISERROR(VLOOKUP(Table5[[#This Row],[Section]],TB_notTB,1,FALSE))),"No",LEFT(Table5[[#This Row],[Section]],3)="ETB","PLS",LEFT(Table5[[#This Row],[Section]],1)="7","PDB",NOT(ISBLANK(Table5[[#This Row],[Section]])),"No")</f>
        <v>No</v>
      </c>
    </row>
    <row r="15651" spans="1:13" x14ac:dyDescent="0.25">
      <c r="A15651" s="130" t="s">
        <v>5460</v>
      </c>
      <c r="B15651" s="130" t="s">
        <v>5461</v>
      </c>
      <c r="C15651" s="130" t="s">
        <v>75</v>
      </c>
      <c r="D15651" s="131">
        <v>0.88900000000000001</v>
      </c>
      <c r="E15651" s="132">
        <v>363</v>
      </c>
      <c r="F15651" s="132">
        <v>363</v>
      </c>
      <c r="G15651" s="126" t="s">
        <v>13729</v>
      </c>
      <c r="H15651" s="126" t="s">
        <v>20138</v>
      </c>
      <c r="I15651" s="126" t="s">
        <v>21067</v>
      </c>
      <c r="J15651" s="126" t="s">
        <v>26232</v>
      </c>
      <c r="K15651" s="9">
        <f>_xlfn.IFNA(VLOOKUP(Table5[[#This Row],[Section]],SubSill_Tier,2,FALSE),0)</f>
        <v>0</v>
      </c>
      <c r="L15651" s="9" t="str">
        <f t="shared" si="282"/>
        <v/>
      </c>
      <c r="M15651" s="205" t="str" cm="1">
        <f t="array" ref="M15651">_xlfn.IFS(NOT(ISERROR(VLOOKUP(Table5[[#This Row],[Section]],TB_notTB,1,FALSE))),"No",LEFT(Table5[[#This Row],[Section]],3)="ETB","PLS",LEFT(Table5[[#This Row],[Section]],1)="7","PDB",NOT(ISBLANK(Table5[[#This Row],[Section]])),"No")</f>
        <v>No</v>
      </c>
    </row>
    <row r="15652" spans="1:13" x14ac:dyDescent="0.25">
      <c r="A15652" s="130" t="s">
        <v>5462</v>
      </c>
      <c r="B15652" s="130" t="s">
        <v>5463</v>
      </c>
      <c r="C15652" s="130" t="s">
        <v>75</v>
      </c>
      <c r="D15652" s="131">
        <v>0.26</v>
      </c>
      <c r="E15652" s="132">
        <v>183</v>
      </c>
      <c r="F15652" s="132">
        <v>183</v>
      </c>
      <c r="G15652" s="126" t="s">
        <v>13729</v>
      </c>
      <c r="H15652" s="126" t="s">
        <v>20138</v>
      </c>
      <c r="I15652" s="126" t="s">
        <v>21067</v>
      </c>
      <c r="J15652" s="126" t="s">
        <v>26232</v>
      </c>
      <c r="K15652" s="9">
        <f>_xlfn.IFNA(VLOOKUP(Table5[[#This Row],[Section]],SubSill_Tier,2,FALSE),0)</f>
        <v>0</v>
      </c>
      <c r="L15652" s="9" t="str">
        <f t="shared" si="282"/>
        <v/>
      </c>
      <c r="M15652" s="205" t="str" cm="1">
        <f t="array" ref="M15652">_xlfn.IFS(NOT(ISERROR(VLOOKUP(Table5[[#This Row],[Section]],TB_notTB,1,FALSE))),"No",LEFT(Table5[[#This Row],[Section]],3)="ETB","PLS",LEFT(Table5[[#This Row],[Section]],1)="7","PDB",NOT(ISBLANK(Table5[[#This Row],[Section]])),"No")</f>
        <v>No</v>
      </c>
    </row>
    <row r="15653" spans="1:13" x14ac:dyDescent="0.25">
      <c r="A15653" s="130" t="s">
        <v>5464</v>
      </c>
      <c r="B15653" s="130" t="s">
        <v>5465</v>
      </c>
      <c r="C15653" s="130" t="s">
        <v>75</v>
      </c>
      <c r="D15653" s="131">
        <v>0.27300000000000002</v>
      </c>
      <c r="E15653" s="132">
        <v>193</v>
      </c>
      <c r="F15653" s="132">
        <v>193</v>
      </c>
      <c r="G15653" s="126" t="s">
        <v>13729</v>
      </c>
      <c r="H15653" s="126" t="s">
        <v>20138</v>
      </c>
      <c r="I15653" s="126" t="s">
        <v>21067</v>
      </c>
      <c r="J15653" s="126" t="s">
        <v>26232</v>
      </c>
      <c r="K15653" s="9">
        <f>_xlfn.IFNA(VLOOKUP(Table5[[#This Row],[Section]],SubSill_Tier,2,FALSE),0)</f>
        <v>0</v>
      </c>
      <c r="L15653" s="9" t="str">
        <f t="shared" si="282"/>
        <v/>
      </c>
      <c r="M15653" s="205" t="str" cm="1">
        <f t="array" ref="M15653">_xlfn.IFS(NOT(ISERROR(VLOOKUP(Table5[[#This Row],[Section]],TB_notTB,1,FALSE))),"No",LEFT(Table5[[#This Row],[Section]],3)="ETB","PLS",LEFT(Table5[[#This Row],[Section]],1)="7","PDB",NOT(ISBLANK(Table5[[#This Row],[Section]])),"No")</f>
        <v>No</v>
      </c>
    </row>
    <row r="15654" spans="1:13" x14ac:dyDescent="0.25">
      <c r="A15654" s="130" t="s">
        <v>5466</v>
      </c>
      <c r="B15654" s="130" t="s">
        <v>5467</v>
      </c>
      <c r="C15654" s="130" t="s">
        <v>75</v>
      </c>
      <c r="D15654" s="131">
        <v>0.28999999999999998</v>
      </c>
      <c r="E15654" s="132">
        <v>151</v>
      </c>
      <c r="F15654" s="132">
        <v>151</v>
      </c>
      <c r="G15654" s="126" t="s">
        <v>13729</v>
      </c>
      <c r="H15654" s="126" t="s">
        <v>20138</v>
      </c>
      <c r="I15654" s="126" t="s">
        <v>21067</v>
      </c>
      <c r="J15654" s="126" t="s">
        <v>26232</v>
      </c>
      <c r="K15654" s="9">
        <f>_xlfn.IFNA(VLOOKUP(Table5[[#This Row],[Section]],SubSill_Tier,2,FALSE),0)</f>
        <v>0</v>
      </c>
      <c r="L15654" s="9" t="str">
        <f t="shared" si="282"/>
        <v/>
      </c>
      <c r="M15654" s="205" t="str" cm="1">
        <f t="array" ref="M15654">_xlfn.IFS(NOT(ISERROR(VLOOKUP(Table5[[#This Row],[Section]],TB_notTB,1,FALSE))),"No",LEFT(Table5[[#This Row],[Section]],3)="ETB","PLS",LEFT(Table5[[#This Row],[Section]],1)="7","PDB",NOT(ISBLANK(Table5[[#This Row],[Section]])),"No")</f>
        <v>No</v>
      </c>
    </row>
    <row r="15655" spans="1:13" x14ac:dyDescent="0.25">
      <c r="A15655" s="130" t="s">
        <v>5468</v>
      </c>
      <c r="B15655" s="130" t="s">
        <v>5469</v>
      </c>
      <c r="C15655" s="130" t="s">
        <v>75</v>
      </c>
      <c r="D15655" s="131">
        <v>0.183</v>
      </c>
      <c r="E15655" s="132">
        <v>112</v>
      </c>
      <c r="F15655" s="132">
        <v>112</v>
      </c>
      <c r="G15655" s="126" t="s">
        <v>13729</v>
      </c>
      <c r="H15655" s="126" t="s">
        <v>20138</v>
      </c>
      <c r="I15655" s="126" t="s">
        <v>21067</v>
      </c>
      <c r="J15655" s="126" t="s">
        <v>26232</v>
      </c>
      <c r="K15655" s="9">
        <f>_xlfn.IFNA(VLOOKUP(Table5[[#This Row],[Section]],SubSill_Tier,2,FALSE),0)</f>
        <v>0</v>
      </c>
      <c r="L15655" s="9" t="str">
        <f t="shared" si="282"/>
        <v/>
      </c>
      <c r="M15655" s="205" t="str" cm="1">
        <f t="array" ref="M15655">_xlfn.IFS(NOT(ISERROR(VLOOKUP(Table5[[#This Row],[Section]],TB_notTB,1,FALSE))),"No",LEFT(Table5[[#This Row],[Section]],3)="ETB","PLS",LEFT(Table5[[#This Row],[Section]],1)="7","PDB",NOT(ISBLANK(Table5[[#This Row],[Section]])),"No")</f>
        <v>No</v>
      </c>
    </row>
    <row r="15656" spans="1:13" x14ac:dyDescent="0.25">
      <c r="A15656" s="130" t="s">
        <v>5470</v>
      </c>
      <c r="B15656" s="130" t="s">
        <v>5471</v>
      </c>
      <c r="C15656" s="130" t="s">
        <v>75</v>
      </c>
      <c r="D15656" s="131">
        <v>1.1359999999999999</v>
      </c>
      <c r="E15656" s="132">
        <v>513</v>
      </c>
      <c r="F15656" s="132">
        <v>513</v>
      </c>
      <c r="G15656" s="126" t="s">
        <v>13729</v>
      </c>
      <c r="H15656" s="126" t="s">
        <v>20138</v>
      </c>
      <c r="I15656" s="126" t="s">
        <v>21067</v>
      </c>
      <c r="J15656" s="126" t="s">
        <v>26232</v>
      </c>
      <c r="K15656" s="9">
        <f>_xlfn.IFNA(VLOOKUP(Table5[[#This Row],[Section]],SubSill_Tier,2,FALSE),0)</f>
        <v>0</v>
      </c>
      <c r="L15656" s="9" t="str">
        <f t="shared" si="282"/>
        <v/>
      </c>
      <c r="M15656" s="205" t="str" cm="1">
        <f t="array" ref="M15656">_xlfn.IFS(NOT(ISERROR(VLOOKUP(Table5[[#This Row],[Section]],TB_notTB,1,FALSE))),"No",LEFT(Table5[[#This Row],[Section]],3)="ETB","PLS",LEFT(Table5[[#This Row],[Section]],1)="7","PDB",NOT(ISBLANK(Table5[[#This Row],[Section]])),"No")</f>
        <v>No</v>
      </c>
    </row>
    <row r="15657" spans="1:13" x14ac:dyDescent="0.25">
      <c r="A15657" s="130" t="s">
        <v>5472</v>
      </c>
      <c r="B15657" s="130" t="s">
        <v>5473</v>
      </c>
      <c r="C15657" s="130" t="s">
        <v>75</v>
      </c>
      <c r="D15657" s="131">
        <v>0.98299999999999998</v>
      </c>
      <c r="E15657" s="132">
        <v>436</v>
      </c>
      <c r="F15657" s="132">
        <v>436</v>
      </c>
      <c r="G15657" s="126" t="s">
        <v>13729</v>
      </c>
      <c r="H15657" s="126" t="s">
        <v>20138</v>
      </c>
      <c r="I15657" s="126" t="s">
        <v>21067</v>
      </c>
      <c r="J15657" s="126" t="s">
        <v>26232</v>
      </c>
      <c r="K15657" s="9">
        <f>_xlfn.IFNA(VLOOKUP(Table5[[#This Row],[Section]],SubSill_Tier,2,FALSE),0)</f>
        <v>0</v>
      </c>
      <c r="L15657" s="9" t="str">
        <f t="shared" si="282"/>
        <v/>
      </c>
      <c r="M15657" s="205" t="str" cm="1">
        <f t="array" ref="M15657">_xlfn.IFS(NOT(ISERROR(VLOOKUP(Table5[[#This Row],[Section]],TB_notTB,1,FALSE))),"No",LEFT(Table5[[#This Row],[Section]],3)="ETB","PLS",LEFT(Table5[[#This Row],[Section]],1)="7","PDB",NOT(ISBLANK(Table5[[#This Row],[Section]])),"No")</f>
        <v>No</v>
      </c>
    </row>
    <row r="15658" spans="1:13" x14ac:dyDescent="0.25">
      <c r="A15658" s="130" t="s">
        <v>5474</v>
      </c>
      <c r="B15658" s="130" t="s">
        <v>5475</v>
      </c>
      <c r="C15658" s="130" t="s">
        <v>75</v>
      </c>
      <c r="D15658" s="131">
        <v>0.66100000000000003</v>
      </c>
      <c r="E15658" s="132">
        <v>296</v>
      </c>
      <c r="F15658" s="132">
        <v>296</v>
      </c>
      <c r="G15658" s="126" t="s">
        <v>13729</v>
      </c>
      <c r="H15658" s="126" t="s">
        <v>20138</v>
      </c>
      <c r="I15658" s="126" t="s">
        <v>21067</v>
      </c>
      <c r="J15658" s="126" t="s">
        <v>26232</v>
      </c>
      <c r="K15658" s="9">
        <f>_xlfn.IFNA(VLOOKUP(Table5[[#This Row],[Section]],SubSill_Tier,2,FALSE),0)</f>
        <v>0</v>
      </c>
      <c r="L15658" s="9" t="str">
        <f t="shared" si="282"/>
        <v/>
      </c>
      <c r="M15658" s="205" t="str" cm="1">
        <f t="array" ref="M15658">_xlfn.IFS(NOT(ISERROR(VLOOKUP(Table5[[#This Row],[Section]],TB_notTB,1,FALSE))),"No",LEFT(Table5[[#This Row],[Section]],3)="ETB","PLS",LEFT(Table5[[#This Row],[Section]],1)="7","PDB",NOT(ISBLANK(Table5[[#This Row],[Section]])),"No")</f>
        <v>No</v>
      </c>
    </row>
    <row r="15659" spans="1:13" x14ac:dyDescent="0.25">
      <c r="A15659" s="130" t="s">
        <v>5476</v>
      </c>
      <c r="B15659" s="130" t="s">
        <v>5477</v>
      </c>
      <c r="C15659" s="130" t="s">
        <v>75</v>
      </c>
      <c r="D15659" s="131">
        <v>1.0469999999999999</v>
      </c>
      <c r="E15659" s="132">
        <v>444</v>
      </c>
      <c r="F15659" s="132">
        <v>444</v>
      </c>
      <c r="G15659" s="126" t="s">
        <v>13729</v>
      </c>
      <c r="H15659" s="126" t="s">
        <v>20138</v>
      </c>
      <c r="I15659" s="126" t="s">
        <v>21067</v>
      </c>
      <c r="J15659" s="126" t="s">
        <v>26232</v>
      </c>
      <c r="K15659" s="9">
        <f>_xlfn.IFNA(VLOOKUP(Table5[[#This Row],[Section]],SubSill_Tier,2,FALSE),0)</f>
        <v>0</v>
      </c>
      <c r="L15659" s="9" t="str">
        <f t="shared" si="282"/>
        <v/>
      </c>
      <c r="M15659" s="205" t="str" cm="1">
        <f t="array" ref="M15659">_xlfn.IFS(NOT(ISERROR(VLOOKUP(Table5[[#This Row],[Section]],TB_notTB,1,FALSE))),"No",LEFT(Table5[[#This Row],[Section]],3)="ETB","PLS",LEFT(Table5[[#This Row],[Section]],1)="7","PDB",NOT(ISBLANK(Table5[[#This Row],[Section]])),"No")</f>
        <v>No</v>
      </c>
    </row>
    <row r="15660" spans="1:13" x14ac:dyDescent="0.25">
      <c r="A15660" s="130" t="s">
        <v>5478</v>
      </c>
      <c r="B15660" s="130" t="s">
        <v>5479</v>
      </c>
      <c r="C15660" s="130" t="s">
        <v>75</v>
      </c>
      <c r="D15660" s="131">
        <v>1.778</v>
      </c>
      <c r="E15660" s="132">
        <v>327</v>
      </c>
      <c r="F15660" s="132">
        <v>327</v>
      </c>
      <c r="G15660" s="126" t="s">
        <v>13729</v>
      </c>
      <c r="H15660" s="126" t="s">
        <v>20138</v>
      </c>
      <c r="I15660" s="126" t="s">
        <v>21067</v>
      </c>
      <c r="J15660" s="126" t="s">
        <v>26232</v>
      </c>
      <c r="K15660" s="9">
        <f>_xlfn.IFNA(VLOOKUP(Table5[[#This Row],[Section]],SubSill_Tier,2,FALSE),0)</f>
        <v>0</v>
      </c>
      <c r="L15660" s="9" t="str">
        <f t="shared" ref="L15660:L15691" si="283">IFERROR(IF(LEFT(G15660,2)="AI",IF(_xlfn.NUMBERVALUE(IFERROR(LEFT(IF(ISERROR(FIND("X",UPPER(B15660))),UPPER(B15660),RIGHT(UPPER(B15660),LEN(UPPER(B15660))-FIND("~",SUBSTITUTE(UPPER(B15660),"X","~",LEN(UPPER(B15660))-LEN(SUBSTITUTE(UPPER(B15660),"X","")))))),FIND(" ",IF(ISERROR(FIND("X",UPPER(B15660))),UPPER(B15660),RIGHT(UPPER(B15660),LEN(UPPER(B15660))-FIND("~",SUBSTITUTE(UPPER(B15660),"X","~",LEN(UPPER(B15660))-LEN(SUBSTITUTE(UPPER(B15660),"X","")))))),1)-1),IF(ISERROR(FIND("X",UPPER(B15660))),UPPER(B15660),RIGHT(UPPER(B15660),LEN(UPPER(B15660))-FIND("~",SUBSTITUTE(UPPER(B15660),"X","~",LEN(UPPER(B15660))-LEN(SUBSTITUTE(UPPER(B15660),"X",""))))))),".")&gt;=5,"Wall",""),""),"")</f>
        <v/>
      </c>
      <c r="M15660" s="205" t="str" cm="1">
        <f t="array" ref="M15660">_xlfn.IFS(NOT(ISERROR(VLOOKUP(Table5[[#This Row],[Section]],TB_notTB,1,FALSE))),"No",LEFT(Table5[[#This Row],[Section]],3)="ETB","PLS",LEFT(Table5[[#This Row],[Section]],1)="7","PDB",NOT(ISBLANK(Table5[[#This Row],[Section]])),"No")</f>
        <v>No</v>
      </c>
    </row>
    <row r="15661" spans="1:13" x14ac:dyDescent="0.25">
      <c r="A15661" s="130" t="s">
        <v>5480</v>
      </c>
      <c r="B15661" s="130" t="s">
        <v>5481</v>
      </c>
      <c r="C15661" s="130" t="s">
        <v>75</v>
      </c>
      <c r="D15661" s="131">
        <v>1.99</v>
      </c>
      <c r="E15661" s="132">
        <v>377</v>
      </c>
      <c r="F15661" s="132">
        <v>377</v>
      </c>
      <c r="G15661" s="126" t="s">
        <v>13729</v>
      </c>
      <c r="H15661" s="126" t="s">
        <v>20138</v>
      </c>
      <c r="I15661" s="126" t="s">
        <v>21067</v>
      </c>
      <c r="J15661" s="126" t="s">
        <v>26232</v>
      </c>
      <c r="K15661" s="9">
        <f>_xlfn.IFNA(VLOOKUP(Table5[[#This Row],[Section]],SubSill_Tier,2,FALSE),0)</f>
        <v>0</v>
      </c>
      <c r="L15661" s="9" t="str">
        <f t="shared" si="283"/>
        <v/>
      </c>
      <c r="M15661" s="205" t="str" cm="1">
        <f t="array" ref="M15661">_xlfn.IFS(NOT(ISERROR(VLOOKUP(Table5[[#This Row],[Section]],TB_notTB,1,FALSE))),"No",LEFT(Table5[[#This Row],[Section]],3)="ETB","PLS",LEFT(Table5[[#This Row],[Section]],1)="7","PDB",NOT(ISBLANK(Table5[[#This Row],[Section]])),"No")</f>
        <v>No</v>
      </c>
    </row>
    <row r="15662" spans="1:13" x14ac:dyDescent="0.25">
      <c r="A15662" s="130" t="s">
        <v>5482</v>
      </c>
      <c r="B15662" s="130" t="s">
        <v>5483</v>
      </c>
      <c r="C15662" s="130" t="s">
        <v>75</v>
      </c>
      <c r="D15662" s="131">
        <v>1.2270000000000001</v>
      </c>
      <c r="E15662" s="132">
        <v>305</v>
      </c>
      <c r="F15662" s="132">
        <v>305</v>
      </c>
      <c r="G15662" s="126" t="s">
        <v>13729</v>
      </c>
      <c r="H15662" s="126" t="s">
        <v>20138</v>
      </c>
      <c r="I15662" s="126" t="s">
        <v>21067</v>
      </c>
      <c r="J15662" s="126" t="s">
        <v>26232</v>
      </c>
      <c r="K15662" s="9">
        <f>_xlfn.IFNA(VLOOKUP(Table5[[#This Row],[Section]],SubSill_Tier,2,FALSE),0)</f>
        <v>0</v>
      </c>
      <c r="L15662" s="9" t="str">
        <f t="shared" si="283"/>
        <v/>
      </c>
      <c r="M15662" s="205" t="str" cm="1">
        <f t="array" ref="M15662">_xlfn.IFS(NOT(ISERROR(VLOOKUP(Table5[[#This Row],[Section]],TB_notTB,1,FALSE))),"No",LEFT(Table5[[#This Row],[Section]],3)="ETB","PLS",LEFT(Table5[[#This Row],[Section]],1)="7","PDB",NOT(ISBLANK(Table5[[#This Row],[Section]])),"No")</f>
        <v>No</v>
      </c>
    </row>
    <row r="15663" spans="1:13" x14ac:dyDescent="0.25">
      <c r="A15663" s="130" t="s">
        <v>5484</v>
      </c>
      <c r="B15663" s="130" t="s">
        <v>5485</v>
      </c>
      <c r="C15663" s="130" t="s">
        <v>75</v>
      </c>
      <c r="D15663" s="131">
        <v>1.548</v>
      </c>
      <c r="E15663" s="132">
        <v>439</v>
      </c>
      <c r="F15663" s="132">
        <v>439</v>
      </c>
      <c r="G15663" s="126" t="s">
        <v>13729</v>
      </c>
      <c r="H15663" s="126" t="s">
        <v>20138</v>
      </c>
      <c r="I15663" s="126" t="s">
        <v>21067</v>
      </c>
      <c r="J15663" s="126" t="s">
        <v>26232</v>
      </c>
      <c r="K15663" s="9">
        <f>_xlfn.IFNA(VLOOKUP(Table5[[#This Row],[Section]],SubSill_Tier,2,FALSE),0)</f>
        <v>0</v>
      </c>
      <c r="L15663" s="9" t="str">
        <f t="shared" si="283"/>
        <v/>
      </c>
      <c r="M15663" s="205" t="str" cm="1">
        <f t="array" ref="M15663">_xlfn.IFS(NOT(ISERROR(VLOOKUP(Table5[[#This Row],[Section]],TB_notTB,1,FALSE))),"No",LEFT(Table5[[#This Row],[Section]],3)="ETB","PLS",LEFT(Table5[[#This Row],[Section]],1)="7","PDB",NOT(ISBLANK(Table5[[#This Row],[Section]])),"No")</f>
        <v>No</v>
      </c>
    </row>
    <row r="15664" spans="1:13" x14ac:dyDescent="0.25">
      <c r="A15664" s="130" t="s">
        <v>5486</v>
      </c>
      <c r="B15664" s="130" t="s">
        <v>5487</v>
      </c>
      <c r="C15664" s="130" t="s">
        <v>75</v>
      </c>
      <c r="D15664" s="131">
        <v>0.17299999999999999</v>
      </c>
      <c r="E15664" s="132">
        <v>119</v>
      </c>
      <c r="F15664" s="132">
        <v>119</v>
      </c>
      <c r="G15664" s="126" t="s">
        <v>13729</v>
      </c>
      <c r="H15664" s="126" t="s">
        <v>20138</v>
      </c>
      <c r="I15664" s="126" t="s">
        <v>21067</v>
      </c>
      <c r="J15664" s="126" t="s">
        <v>26232</v>
      </c>
      <c r="K15664" s="9">
        <f>_xlfn.IFNA(VLOOKUP(Table5[[#This Row],[Section]],SubSill_Tier,2,FALSE),0)</f>
        <v>0</v>
      </c>
      <c r="L15664" s="9" t="str">
        <f t="shared" si="283"/>
        <v/>
      </c>
      <c r="M15664" s="205" t="str" cm="1">
        <f t="array" ref="M15664">_xlfn.IFS(NOT(ISERROR(VLOOKUP(Table5[[#This Row],[Section]],TB_notTB,1,FALSE))),"No",LEFT(Table5[[#This Row],[Section]],3)="ETB","PLS",LEFT(Table5[[#This Row],[Section]],1)="7","PDB",NOT(ISBLANK(Table5[[#This Row],[Section]])),"No")</f>
        <v>No</v>
      </c>
    </row>
    <row r="15665" spans="1:13" x14ac:dyDescent="0.25">
      <c r="A15665" s="130" t="s">
        <v>5488</v>
      </c>
      <c r="B15665" s="130" t="s">
        <v>5489</v>
      </c>
      <c r="C15665" s="130" t="s">
        <v>75</v>
      </c>
      <c r="D15665" s="131">
        <v>0.45600000000000002</v>
      </c>
      <c r="E15665" s="132">
        <v>242</v>
      </c>
      <c r="F15665" s="132">
        <v>242</v>
      </c>
      <c r="G15665" s="126" t="s">
        <v>13729</v>
      </c>
      <c r="H15665" s="126" t="s">
        <v>20138</v>
      </c>
      <c r="I15665" s="126" t="s">
        <v>21067</v>
      </c>
      <c r="J15665" s="126" t="s">
        <v>26232</v>
      </c>
      <c r="K15665" s="9">
        <f>_xlfn.IFNA(VLOOKUP(Table5[[#This Row],[Section]],SubSill_Tier,2,FALSE),0)</f>
        <v>0</v>
      </c>
      <c r="L15665" s="9" t="str">
        <f t="shared" si="283"/>
        <v/>
      </c>
      <c r="M15665" s="205" t="str" cm="1">
        <f t="array" ref="M15665">_xlfn.IFS(NOT(ISERROR(VLOOKUP(Table5[[#This Row],[Section]],TB_notTB,1,FALSE))),"No",LEFT(Table5[[#This Row],[Section]],3)="ETB","PLS",LEFT(Table5[[#This Row],[Section]],1)="7","PDB",NOT(ISBLANK(Table5[[#This Row],[Section]])),"No")</f>
        <v>No</v>
      </c>
    </row>
    <row r="15666" spans="1:13" x14ac:dyDescent="0.25">
      <c r="A15666" s="130" t="s">
        <v>5490</v>
      </c>
      <c r="B15666" s="130" t="s">
        <v>5491</v>
      </c>
      <c r="C15666" s="130" t="s">
        <v>75</v>
      </c>
      <c r="D15666" s="131">
        <v>1.329</v>
      </c>
      <c r="E15666" s="132">
        <v>282</v>
      </c>
      <c r="F15666" s="132">
        <v>282</v>
      </c>
      <c r="G15666" s="126" t="s">
        <v>13729</v>
      </c>
      <c r="H15666" s="126" t="s">
        <v>20138</v>
      </c>
      <c r="I15666" s="126" t="s">
        <v>21067</v>
      </c>
      <c r="J15666" s="126" t="s">
        <v>26232</v>
      </c>
      <c r="K15666" s="9">
        <f>_xlfn.IFNA(VLOOKUP(Table5[[#This Row],[Section]],SubSill_Tier,2,FALSE),0)</f>
        <v>0</v>
      </c>
      <c r="L15666" s="9" t="str">
        <f t="shared" si="283"/>
        <v/>
      </c>
      <c r="M15666" s="205" t="str" cm="1">
        <f t="array" ref="M15666">_xlfn.IFS(NOT(ISERROR(VLOOKUP(Table5[[#This Row],[Section]],TB_notTB,1,FALSE))),"No",LEFT(Table5[[#This Row],[Section]],3)="ETB","PLS",LEFT(Table5[[#This Row],[Section]],1)="7","PDB",NOT(ISBLANK(Table5[[#This Row],[Section]])),"No")</f>
        <v>No</v>
      </c>
    </row>
    <row r="15667" spans="1:13" x14ac:dyDescent="0.25">
      <c r="A15667" s="130" t="s">
        <v>5492</v>
      </c>
      <c r="B15667" s="130" t="s">
        <v>5493</v>
      </c>
      <c r="C15667" s="130" t="s">
        <v>75</v>
      </c>
      <c r="D15667" s="131">
        <v>1.4379999999999999</v>
      </c>
      <c r="E15667" s="132">
        <v>279</v>
      </c>
      <c r="F15667" s="132">
        <v>279</v>
      </c>
      <c r="G15667" s="126" t="s">
        <v>13729</v>
      </c>
      <c r="H15667" s="126" t="s">
        <v>20138</v>
      </c>
      <c r="I15667" s="126" t="s">
        <v>21067</v>
      </c>
      <c r="J15667" s="126" t="s">
        <v>26232</v>
      </c>
      <c r="K15667" s="9">
        <f>_xlfn.IFNA(VLOOKUP(Table5[[#This Row],[Section]],SubSill_Tier,2,FALSE),0)</f>
        <v>0</v>
      </c>
      <c r="L15667" s="9" t="str">
        <f t="shared" si="283"/>
        <v/>
      </c>
      <c r="M15667" s="205" t="str" cm="1">
        <f t="array" ref="M15667">_xlfn.IFS(NOT(ISERROR(VLOOKUP(Table5[[#This Row],[Section]],TB_notTB,1,FALSE))),"No",LEFT(Table5[[#This Row],[Section]],3)="ETB","PLS",LEFT(Table5[[#This Row],[Section]],1)="7","PDB",NOT(ISBLANK(Table5[[#This Row],[Section]])),"No")</f>
        <v>No</v>
      </c>
    </row>
    <row r="15668" spans="1:13" x14ac:dyDescent="0.25">
      <c r="A15668" s="130" t="s">
        <v>5494</v>
      </c>
      <c r="B15668" s="130" t="s">
        <v>5495</v>
      </c>
      <c r="C15668" s="130" t="s">
        <v>75</v>
      </c>
      <c r="D15668" s="131">
        <v>1.381</v>
      </c>
      <c r="E15668" s="132">
        <v>288</v>
      </c>
      <c r="F15668" s="132">
        <v>288</v>
      </c>
      <c r="G15668" s="126" t="s">
        <v>13729</v>
      </c>
      <c r="H15668" s="126" t="s">
        <v>20138</v>
      </c>
      <c r="I15668" s="126" t="s">
        <v>21067</v>
      </c>
      <c r="J15668" s="126" t="s">
        <v>26232</v>
      </c>
      <c r="K15668" s="9">
        <f>_xlfn.IFNA(VLOOKUP(Table5[[#This Row],[Section]],SubSill_Tier,2,FALSE),0)</f>
        <v>0</v>
      </c>
      <c r="L15668" s="9" t="str">
        <f t="shared" si="283"/>
        <v/>
      </c>
      <c r="M15668" s="205" t="str" cm="1">
        <f t="array" ref="M15668">_xlfn.IFS(NOT(ISERROR(VLOOKUP(Table5[[#This Row],[Section]],TB_notTB,1,FALSE))),"No",LEFT(Table5[[#This Row],[Section]],3)="ETB","PLS",LEFT(Table5[[#This Row],[Section]],1)="7","PDB",NOT(ISBLANK(Table5[[#This Row],[Section]])),"No")</f>
        <v>No</v>
      </c>
    </row>
    <row r="15669" spans="1:13" x14ac:dyDescent="0.25">
      <c r="A15669" s="130" t="s">
        <v>5496</v>
      </c>
      <c r="B15669" s="130" t="s">
        <v>5497</v>
      </c>
      <c r="C15669" s="130" t="s">
        <v>75</v>
      </c>
      <c r="D15669" s="131">
        <v>1.327</v>
      </c>
      <c r="E15669" s="132">
        <v>265</v>
      </c>
      <c r="F15669" s="132">
        <v>265</v>
      </c>
      <c r="G15669" s="126" t="s">
        <v>13729</v>
      </c>
      <c r="H15669" s="126" t="s">
        <v>20138</v>
      </c>
      <c r="I15669" s="126" t="s">
        <v>21067</v>
      </c>
      <c r="J15669" s="126" t="s">
        <v>26232</v>
      </c>
      <c r="K15669" s="9">
        <f>_xlfn.IFNA(VLOOKUP(Table5[[#This Row],[Section]],SubSill_Tier,2,FALSE),0)</f>
        <v>0</v>
      </c>
      <c r="L15669" s="9" t="str">
        <f t="shared" si="283"/>
        <v/>
      </c>
      <c r="M15669" s="205" t="str" cm="1">
        <f t="array" ref="M15669">_xlfn.IFS(NOT(ISERROR(VLOOKUP(Table5[[#This Row],[Section]],TB_notTB,1,FALSE))),"No",LEFT(Table5[[#This Row],[Section]],3)="ETB","PLS",LEFT(Table5[[#This Row],[Section]],1)="7","PDB",NOT(ISBLANK(Table5[[#This Row],[Section]])),"No")</f>
        <v>No</v>
      </c>
    </row>
    <row r="15670" spans="1:13" x14ac:dyDescent="0.25">
      <c r="A15670" s="130" t="s">
        <v>5498</v>
      </c>
      <c r="B15670" s="130" t="s">
        <v>5499</v>
      </c>
      <c r="C15670" s="130" t="s">
        <v>75</v>
      </c>
      <c r="D15670" s="131">
        <v>1.34</v>
      </c>
      <c r="E15670" s="132">
        <v>304</v>
      </c>
      <c r="F15670" s="132">
        <v>304</v>
      </c>
      <c r="G15670" s="126" t="s">
        <v>13729</v>
      </c>
      <c r="H15670" s="126" t="s">
        <v>20138</v>
      </c>
      <c r="I15670" s="126" t="s">
        <v>21067</v>
      </c>
      <c r="J15670" s="126" t="s">
        <v>26232</v>
      </c>
      <c r="K15670" s="9">
        <f>_xlfn.IFNA(VLOOKUP(Table5[[#This Row],[Section]],SubSill_Tier,2,FALSE),0)</f>
        <v>0</v>
      </c>
      <c r="L15670" s="9" t="str">
        <f t="shared" si="283"/>
        <v/>
      </c>
      <c r="M15670" s="205" t="str" cm="1">
        <f t="array" ref="M15670">_xlfn.IFS(NOT(ISERROR(VLOOKUP(Table5[[#This Row],[Section]],TB_notTB,1,FALSE))),"No",LEFT(Table5[[#This Row],[Section]],3)="ETB","PLS",LEFT(Table5[[#This Row],[Section]],1)="7","PDB",NOT(ISBLANK(Table5[[#This Row],[Section]])),"No")</f>
        <v>No</v>
      </c>
    </row>
    <row r="15671" spans="1:13" x14ac:dyDescent="0.25">
      <c r="A15671" s="130" t="s">
        <v>5500</v>
      </c>
      <c r="B15671" s="130" t="s">
        <v>5501</v>
      </c>
      <c r="C15671" s="130" t="s">
        <v>75</v>
      </c>
      <c r="D15671" s="131">
        <v>1.669</v>
      </c>
      <c r="E15671" s="132">
        <v>439</v>
      </c>
      <c r="F15671" s="132">
        <v>439</v>
      </c>
      <c r="G15671" s="126" t="s">
        <v>13729</v>
      </c>
      <c r="H15671" s="126" t="s">
        <v>20138</v>
      </c>
      <c r="I15671" s="126" t="s">
        <v>21067</v>
      </c>
      <c r="J15671" s="126" t="s">
        <v>26232</v>
      </c>
      <c r="K15671" s="9">
        <f>_xlfn.IFNA(VLOOKUP(Table5[[#This Row],[Section]],SubSill_Tier,2,FALSE),0)</f>
        <v>0</v>
      </c>
      <c r="L15671" s="9" t="str">
        <f t="shared" si="283"/>
        <v/>
      </c>
      <c r="M15671" s="205" t="str" cm="1">
        <f t="array" ref="M15671">_xlfn.IFS(NOT(ISERROR(VLOOKUP(Table5[[#This Row],[Section]],TB_notTB,1,FALSE))),"No",LEFT(Table5[[#This Row],[Section]],3)="ETB","PLS",LEFT(Table5[[#This Row],[Section]],1)="7","PDB",NOT(ISBLANK(Table5[[#This Row],[Section]])),"No")</f>
        <v>No</v>
      </c>
    </row>
    <row r="15672" spans="1:13" x14ac:dyDescent="0.25">
      <c r="A15672" s="130" t="s">
        <v>5502</v>
      </c>
      <c r="B15672" s="130" t="s">
        <v>5503</v>
      </c>
      <c r="C15672" s="130" t="s">
        <v>75</v>
      </c>
      <c r="D15672" s="131">
        <v>0.505</v>
      </c>
      <c r="E15672" s="132">
        <v>247</v>
      </c>
      <c r="F15672" s="132">
        <v>247</v>
      </c>
      <c r="G15672" s="126" t="s">
        <v>13729</v>
      </c>
      <c r="H15672" s="126" t="s">
        <v>20138</v>
      </c>
      <c r="I15672" s="126" t="s">
        <v>21067</v>
      </c>
      <c r="J15672" s="126" t="s">
        <v>26232</v>
      </c>
      <c r="K15672" s="9">
        <f>_xlfn.IFNA(VLOOKUP(Table5[[#This Row],[Section]],SubSill_Tier,2,FALSE),0)</f>
        <v>0</v>
      </c>
      <c r="L15672" s="9" t="str">
        <f t="shared" si="283"/>
        <v/>
      </c>
      <c r="M15672" s="205" t="str" cm="1">
        <f t="array" ref="M15672">_xlfn.IFS(NOT(ISERROR(VLOOKUP(Table5[[#This Row],[Section]],TB_notTB,1,FALSE))),"No",LEFT(Table5[[#This Row],[Section]],3)="ETB","PLS",LEFT(Table5[[#This Row],[Section]],1)="7","PDB",NOT(ISBLANK(Table5[[#This Row],[Section]])),"No")</f>
        <v>No</v>
      </c>
    </row>
    <row r="15673" spans="1:13" x14ac:dyDescent="0.25">
      <c r="A15673" s="130" t="s">
        <v>5504</v>
      </c>
      <c r="B15673" s="130" t="s">
        <v>5505</v>
      </c>
      <c r="C15673" s="130" t="s">
        <v>75</v>
      </c>
      <c r="D15673" s="131">
        <v>1.0880000000000001</v>
      </c>
      <c r="E15673" s="132">
        <v>402</v>
      </c>
      <c r="F15673" s="132">
        <v>402</v>
      </c>
      <c r="G15673" s="126" t="s">
        <v>13729</v>
      </c>
      <c r="H15673" s="126" t="s">
        <v>20138</v>
      </c>
      <c r="I15673" s="126" t="s">
        <v>21067</v>
      </c>
      <c r="J15673" s="126" t="s">
        <v>26232</v>
      </c>
      <c r="K15673" s="9">
        <f>_xlfn.IFNA(VLOOKUP(Table5[[#This Row],[Section]],SubSill_Tier,2,FALSE),0)</f>
        <v>0</v>
      </c>
      <c r="L15673" s="9" t="str">
        <f t="shared" si="283"/>
        <v/>
      </c>
      <c r="M15673" s="205" t="str" cm="1">
        <f t="array" ref="M15673">_xlfn.IFS(NOT(ISERROR(VLOOKUP(Table5[[#This Row],[Section]],TB_notTB,1,FALSE))),"No",LEFT(Table5[[#This Row],[Section]],3)="ETB","PLS",LEFT(Table5[[#This Row],[Section]],1)="7","PDB",NOT(ISBLANK(Table5[[#This Row],[Section]])),"No")</f>
        <v>No</v>
      </c>
    </row>
    <row r="15674" spans="1:13" x14ac:dyDescent="0.25">
      <c r="A15674" s="130" t="s">
        <v>5506</v>
      </c>
      <c r="B15674" s="130" t="s">
        <v>5507</v>
      </c>
      <c r="C15674" s="130" t="s">
        <v>75</v>
      </c>
      <c r="D15674" s="131">
        <v>1.155</v>
      </c>
      <c r="E15674" s="132">
        <v>413</v>
      </c>
      <c r="F15674" s="132">
        <v>413</v>
      </c>
      <c r="G15674" s="126" t="s">
        <v>13729</v>
      </c>
      <c r="H15674" s="126" t="s">
        <v>20138</v>
      </c>
      <c r="I15674" s="126" t="s">
        <v>21067</v>
      </c>
      <c r="J15674" s="126" t="s">
        <v>26232</v>
      </c>
      <c r="K15674" s="9">
        <f>_xlfn.IFNA(VLOOKUP(Table5[[#This Row],[Section]],SubSill_Tier,2,FALSE),0)</f>
        <v>0</v>
      </c>
      <c r="L15674" s="9" t="str">
        <f t="shared" si="283"/>
        <v/>
      </c>
      <c r="M15674" s="205" t="str" cm="1">
        <f t="array" ref="M15674">_xlfn.IFS(NOT(ISERROR(VLOOKUP(Table5[[#This Row],[Section]],TB_notTB,1,FALSE))),"No",LEFT(Table5[[#This Row],[Section]],3)="ETB","PLS",LEFT(Table5[[#This Row],[Section]],1)="7","PDB",NOT(ISBLANK(Table5[[#This Row],[Section]])),"No")</f>
        <v>No</v>
      </c>
    </row>
    <row r="15675" spans="1:13" x14ac:dyDescent="0.25">
      <c r="A15675" s="130" t="s">
        <v>5508</v>
      </c>
      <c r="B15675" s="130" t="s">
        <v>5509</v>
      </c>
      <c r="C15675" s="130" t="s">
        <v>75</v>
      </c>
      <c r="D15675" s="131">
        <v>1.024</v>
      </c>
      <c r="E15675" s="132">
        <v>343</v>
      </c>
      <c r="F15675" s="132">
        <v>343</v>
      </c>
      <c r="G15675" s="126" t="s">
        <v>13729</v>
      </c>
      <c r="H15675" s="126" t="s">
        <v>20138</v>
      </c>
      <c r="I15675" s="126" t="s">
        <v>21067</v>
      </c>
      <c r="J15675" s="126" t="s">
        <v>26232</v>
      </c>
      <c r="K15675" s="9">
        <f>_xlfn.IFNA(VLOOKUP(Table5[[#This Row],[Section]],SubSill_Tier,2,FALSE),0)</f>
        <v>0</v>
      </c>
      <c r="L15675" s="9" t="str">
        <f t="shared" si="283"/>
        <v/>
      </c>
      <c r="M15675" s="205" t="str" cm="1">
        <f t="array" ref="M15675">_xlfn.IFS(NOT(ISERROR(VLOOKUP(Table5[[#This Row],[Section]],TB_notTB,1,FALSE))),"No",LEFT(Table5[[#This Row],[Section]],3)="ETB","PLS",LEFT(Table5[[#This Row],[Section]],1)="7","PDB",NOT(ISBLANK(Table5[[#This Row],[Section]])),"No")</f>
        <v>No</v>
      </c>
    </row>
    <row r="15676" spans="1:13" x14ac:dyDescent="0.25">
      <c r="A15676" s="130" t="s">
        <v>5510</v>
      </c>
      <c r="B15676" s="130" t="s">
        <v>5511</v>
      </c>
      <c r="C15676" s="130" t="s">
        <v>75</v>
      </c>
      <c r="D15676" s="131">
        <v>1.33</v>
      </c>
      <c r="E15676" s="132">
        <v>483</v>
      </c>
      <c r="F15676" s="132">
        <v>483</v>
      </c>
      <c r="G15676" s="126" t="s">
        <v>13729</v>
      </c>
      <c r="H15676" s="126" t="s">
        <v>20138</v>
      </c>
      <c r="I15676" s="126" t="s">
        <v>21067</v>
      </c>
      <c r="J15676" s="126" t="s">
        <v>26232</v>
      </c>
      <c r="K15676" s="9">
        <f>_xlfn.IFNA(VLOOKUP(Table5[[#This Row],[Section]],SubSill_Tier,2,FALSE),0)</f>
        <v>0</v>
      </c>
      <c r="L15676" s="9" t="str">
        <f t="shared" si="283"/>
        <v/>
      </c>
      <c r="M15676" s="205" t="str" cm="1">
        <f t="array" ref="M15676">_xlfn.IFS(NOT(ISERROR(VLOOKUP(Table5[[#This Row],[Section]],TB_notTB,1,FALSE))),"No",LEFT(Table5[[#This Row],[Section]],3)="ETB","PLS",LEFT(Table5[[#This Row],[Section]],1)="7","PDB",NOT(ISBLANK(Table5[[#This Row],[Section]])),"No")</f>
        <v>No</v>
      </c>
    </row>
    <row r="15677" spans="1:13" x14ac:dyDescent="0.25">
      <c r="A15677" s="130" t="s">
        <v>5512</v>
      </c>
      <c r="B15677" s="130" t="s">
        <v>5513</v>
      </c>
      <c r="C15677" s="130" t="s">
        <v>75</v>
      </c>
      <c r="D15677" s="131">
        <v>0.17899999999999999</v>
      </c>
      <c r="E15677" s="132">
        <v>100</v>
      </c>
      <c r="F15677" s="132">
        <v>100</v>
      </c>
      <c r="G15677" s="126" t="s">
        <v>13729</v>
      </c>
      <c r="H15677" s="126" t="s">
        <v>20138</v>
      </c>
      <c r="I15677" s="126" t="s">
        <v>21067</v>
      </c>
      <c r="J15677" s="126" t="s">
        <v>26232</v>
      </c>
      <c r="K15677" s="9">
        <f>_xlfn.IFNA(VLOOKUP(Table5[[#This Row],[Section]],SubSill_Tier,2,FALSE),0)</f>
        <v>0</v>
      </c>
      <c r="L15677" s="9" t="str">
        <f t="shared" si="283"/>
        <v/>
      </c>
      <c r="M15677" s="205" t="str" cm="1">
        <f t="array" ref="M15677">_xlfn.IFS(NOT(ISERROR(VLOOKUP(Table5[[#This Row],[Section]],TB_notTB,1,FALSE))),"No",LEFT(Table5[[#This Row],[Section]],3)="ETB","PLS",LEFT(Table5[[#This Row],[Section]],1)="7","PDB",NOT(ISBLANK(Table5[[#This Row],[Section]])),"No")</f>
        <v>No</v>
      </c>
    </row>
    <row r="15678" spans="1:13" x14ac:dyDescent="0.25">
      <c r="A15678" s="130" t="s">
        <v>5514</v>
      </c>
      <c r="B15678" s="130" t="s">
        <v>5515</v>
      </c>
      <c r="C15678" s="130" t="s">
        <v>75</v>
      </c>
      <c r="D15678" s="131">
        <v>0.55300000000000005</v>
      </c>
      <c r="E15678" s="132">
        <v>156</v>
      </c>
      <c r="F15678" s="132">
        <v>156</v>
      </c>
      <c r="G15678" s="126" t="s">
        <v>13729</v>
      </c>
      <c r="H15678" s="126" t="s">
        <v>20138</v>
      </c>
      <c r="I15678" s="126" t="s">
        <v>21067</v>
      </c>
      <c r="J15678" s="126" t="s">
        <v>26232</v>
      </c>
      <c r="K15678" s="9">
        <f>_xlfn.IFNA(VLOOKUP(Table5[[#This Row],[Section]],SubSill_Tier,2,FALSE),0)</f>
        <v>0</v>
      </c>
      <c r="L15678" s="9" t="str">
        <f t="shared" si="283"/>
        <v/>
      </c>
      <c r="M15678" s="205" t="str" cm="1">
        <f t="array" ref="M15678">_xlfn.IFS(NOT(ISERROR(VLOOKUP(Table5[[#This Row],[Section]],TB_notTB,1,FALSE))),"No",LEFT(Table5[[#This Row],[Section]],3)="ETB","PLS",LEFT(Table5[[#This Row],[Section]],1)="7","PDB",NOT(ISBLANK(Table5[[#This Row],[Section]])),"No")</f>
        <v>No</v>
      </c>
    </row>
    <row r="15679" spans="1:13" x14ac:dyDescent="0.25">
      <c r="A15679" s="130" t="s">
        <v>5516</v>
      </c>
      <c r="B15679" s="130" t="s">
        <v>5517</v>
      </c>
      <c r="C15679" s="130" t="s">
        <v>75</v>
      </c>
      <c r="D15679" s="131">
        <v>0.28999999999999998</v>
      </c>
      <c r="E15679" s="132">
        <v>151</v>
      </c>
      <c r="F15679" s="132">
        <v>151</v>
      </c>
      <c r="G15679" s="126" t="s">
        <v>13729</v>
      </c>
      <c r="H15679" s="126" t="s">
        <v>20138</v>
      </c>
      <c r="I15679" s="126" t="s">
        <v>21067</v>
      </c>
      <c r="J15679" s="126" t="s">
        <v>26232</v>
      </c>
      <c r="K15679" s="9">
        <f>_xlfn.IFNA(VLOOKUP(Table5[[#This Row],[Section]],SubSill_Tier,2,FALSE),0)</f>
        <v>0</v>
      </c>
      <c r="L15679" s="9" t="str">
        <f t="shared" si="283"/>
        <v/>
      </c>
      <c r="M15679" s="205" t="str" cm="1">
        <f t="array" ref="M15679">_xlfn.IFS(NOT(ISERROR(VLOOKUP(Table5[[#This Row],[Section]],TB_notTB,1,FALSE))),"No",LEFT(Table5[[#This Row],[Section]],3)="ETB","PLS",LEFT(Table5[[#This Row],[Section]],1)="7","PDB",NOT(ISBLANK(Table5[[#This Row],[Section]])),"No")</f>
        <v>No</v>
      </c>
    </row>
    <row r="15680" spans="1:13" x14ac:dyDescent="0.25">
      <c r="A15680" s="130" t="s">
        <v>5518</v>
      </c>
      <c r="B15680" s="130" t="s">
        <v>5519</v>
      </c>
      <c r="C15680" s="130" t="s">
        <v>75</v>
      </c>
      <c r="D15680" s="131">
        <v>0.47</v>
      </c>
      <c r="E15680" s="132">
        <v>208</v>
      </c>
      <c r="F15680" s="132">
        <v>208</v>
      </c>
      <c r="G15680" s="126" t="s">
        <v>13729</v>
      </c>
      <c r="H15680" s="126" t="s">
        <v>20138</v>
      </c>
      <c r="I15680" s="126" t="s">
        <v>21067</v>
      </c>
      <c r="J15680" s="126" t="s">
        <v>26232</v>
      </c>
      <c r="K15680" s="9">
        <f>_xlfn.IFNA(VLOOKUP(Table5[[#This Row],[Section]],SubSill_Tier,2,FALSE),0)</f>
        <v>0</v>
      </c>
      <c r="L15680" s="9" t="str">
        <f t="shared" si="283"/>
        <v/>
      </c>
      <c r="M15680" s="205" t="str" cm="1">
        <f t="array" ref="M15680">_xlfn.IFS(NOT(ISERROR(VLOOKUP(Table5[[#This Row],[Section]],TB_notTB,1,FALSE))),"No",LEFT(Table5[[#This Row],[Section]],3)="ETB","PLS",LEFT(Table5[[#This Row],[Section]],1)="7","PDB",NOT(ISBLANK(Table5[[#This Row],[Section]])),"No")</f>
        <v>No</v>
      </c>
    </row>
    <row r="15681" spans="1:13" x14ac:dyDescent="0.25">
      <c r="A15681" s="130" t="s">
        <v>5520</v>
      </c>
      <c r="B15681" s="130" t="s">
        <v>5521</v>
      </c>
      <c r="C15681" s="130" t="s">
        <v>75</v>
      </c>
      <c r="D15681" s="131">
        <v>0.89300000000000002</v>
      </c>
      <c r="E15681" s="132">
        <v>251</v>
      </c>
      <c r="F15681" s="132">
        <v>251</v>
      </c>
      <c r="G15681" s="126" t="s">
        <v>13729</v>
      </c>
      <c r="H15681" s="126" t="s">
        <v>20138</v>
      </c>
      <c r="I15681" s="126" t="s">
        <v>21067</v>
      </c>
      <c r="J15681" s="126" t="s">
        <v>26232</v>
      </c>
      <c r="K15681" s="9">
        <f>_xlfn.IFNA(VLOOKUP(Table5[[#This Row],[Section]],SubSill_Tier,2,FALSE),0)</f>
        <v>0</v>
      </c>
      <c r="L15681" s="9" t="str">
        <f t="shared" si="283"/>
        <v/>
      </c>
      <c r="M15681" s="205" t="str" cm="1">
        <f t="array" ref="M15681">_xlfn.IFS(NOT(ISERROR(VLOOKUP(Table5[[#This Row],[Section]],TB_notTB,1,FALSE))),"No",LEFT(Table5[[#This Row],[Section]],3)="ETB","PLS",LEFT(Table5[[#This Row],[Section]],1)="7","PDB",NOT(ISBLANK(Table5[[#This Row],[Section]])),"No")</f>
        <v>No</v>
      </c>
    </row>
    <row r="15682" spans="1:13" x14ac:dyDescent="0.25">
      <c r="A15682" s="130" t="s">
        <v>5522</v>
      </c>
      <c r="B15682" s="130" t="s">
        <v>5523</v>
      </c>
      <c r="C15682" s="130" t="s">
        <v>75</v>
      </c>
      <c r="D15682" s="131">
        <v>1.415</v>
      </c>
      <c r="E15682" s="132">
        <v>425</v>
      </c>
      <c r="F15682" s="132">
        <v>425</v>
      </c>
      <c r="G15682" s="126" t="s">
        <v>13729</v>
      </c>
      <c r="H15682" s="126" t="s">
        <v>20138</v>
      </c>
      <c r="I15682" s="126" t="s">
        <v>21067</v>
      </c>
      <c r="J15682" s="126" t="s">
        <v>26232</v>
      </c>
      <c r="K15682" s="9">
        <f>_xlfn.IFNA(VLOOKUP(Table5[[#This Row],[Section]],SubSill_Tier,2,FALSE),0)</f>
        <v>0</v>
      </c>
      <c r="L15682" s="9" t="str">
        <f t="shared" si="283"/>
        <v/>
      </c>
      <c r="M15682" s="205" t="str" cm="1">
        <f t="array" ref="M15682">_xlfn.IFS(NOT(ISERROR(VLOOKUP(Table5[[#This Row],[Section]],TB_notTB,1,FALSE))),"No",LEFT(Table5[[#This Row],[Section]],3)="ETB","PLS",LEFT(Table5[[#This Row],[Section]],1)="7","PDB",NOT(ISBLANK(Table5[[#This Row],[Section]])),"No")</f>
        <v>No</v>
      </c>
    </row>
    <row r="15683" spans="1:13" x14ac:dyDescent="0.25">
      <c r="A15683" s="130" t="s">
        <v>5524</v>
      </c>
      <c r="B15683" s="130" t="s">
        <v>5525</v>
      </c>
      <c r="C15683" s="130" t="s">
        <v>75</v>
      </c>
      <c r="D15683" s="131">
        <v>0.71</v>
      </c>
      <c r="E15683" s="132">
        <v>162</v>
      </c>
      <c r="F15683" s="132">
        <v>162</v>
      </c>
      <c r="G15683" s="126" t="s">
        <v>13729</v>
      </c>
      <c r="H15683" s="126" t="s">
        <v>20138</v>
      </c>
      <c r="I15683" s="126" t="s">
        <v>21067</v>
      </c>
      <c r="J15683" s="126" t="s">
        <v>26232</v>
      </c>
      <c r="K15683" s="9">
        <f>_xlfn.IFNA(VLOOKUP(Table5[[#This Row],[Section]],SubSill_Tier,2,FALSE),0)</f>
        <v>0</v>
      </c>
      <c r="L15683" s="9" t="str">
        <f t="shared" si="283"/>
        <v/>
      </c>
      <c r="M15683" s="205" t="str" cm="1">
        <f t="array" ref="M15683">_xlfn.IFS(NOT(ISERROR(VLOOKUP(Table5[[#This Row],[Section]],TB_notTB,1,FALSE))),"No",LEFT(Table5[[#This Row],[Section]],3)="ETB","PLS",LEFT(Table5[[#This Row],[Section]],1)="7","PDB",NOT(ISBLANK(Table5[[#This Row],[Section]])),"No")</f>
        <v>No</v>
      </c>
    </row>
    <row r="15684" spans="1:13" x14ac:dyDescent="0.25">
      <c r="A15684" s="130" t="s">
        <v>5526</v>
      </c>
      <c r="B15684" s="130" t="s">
        <v>5527</v>
      </c>
      <c r="C15684" s="130" t="s">
        <v>75</v>
      </c>
      <c r="D15684" s="131">
        <v>0.68799999999999994</v>
      </c>
      <c r="E15684" s="132">
        <v>173</v>
      </c>
      <c r="F15684" s="132">
        <v>173</v>
      </c>
      <c r="G15684" s="126" t="s">
        <v>13729</v>
      </c>
      <c r="H15684" s="126" t="s">
        <v>20138</v>
      </c>
      <c r="I15684" s="126" t="s">
        <v>21067</v>
      </c>
      <c r="J15684" s="126" t="s">
        <v>26232</v>
      </c>
      <c r="K15684" s="9">
        <f>_xlfn.IFNA(VLOOKUP(Table5[[#This Row],[Section]],SubSill_Tier,2,FALSE),0)</f>
        <v>0</v>
      </c>
      <c r="L15684" s="9" t="str">
        <f t="shared" si="283"/>
        <v/>
      </c>
      <c r="M15684" s="205" t="str" cm="1">
        <f t="array" ref="M15684">_xlfn.IFS(NOT(ISERROR(VLOOKUP(Table5[[#This Row],[Section]],TB_notTB,1,FALSE))),"No",LEFT(Table5[[#This Row],[Section]],3)="ETB","PLS",LEFT(Table5[[#This Row],[Section]],1)="7","PDB",NOT(ISBLANK(Table5[[#This Row],[Section]])),"No")</f>
        <v>No</v>
      </c>
    </row>
    <row r="15685" spans="1:13" x14ac:dyDescent="0.25">
      <c r="A15685" s="130" t="s">
        <v>5528</v>
      </c>
      <c r="B15685" s="130" t="s">
        <v>5529</v>
      </c>
      <c r="C15685" s="130" t="s">
        <v>75</v>
      </c>
      <c r="D15685" s="131">
        <v>0.89800000000000002</v>
      </c>
      <c r="E15685" s="132">
        <v>209</v>
      </c>
      <c r="F15685" s="132">
        <v>209</v>
      </c>
      <c r="G15685" s="126" t="s">
        <v>13729</v>
      </c>
      <c r="H15685" s="126" t="s">
        <v>20138</v>
      </c>
      <c r="I15685" s="126" t="s">
        <v>21067</v>
      </c>
      <c r="J15685" s="126" t="s">
        <v>26232</v>
      </c>
      <c r="K15685" s="9">
        <f>_xlfn.IFNA(VLOOKUP(Table5[[#This Row],[Section]],SubSill_Tier,2,FALSE),0)</f>
        <v>0</v>
      </c>
      <c r="L15685" s="9" t="str">
        <f t="shared" si="283"/>
        <v/>
      </c>
      <c r="M15685" s="205" t="str" cm="1">
        <f t="array" ref="M15685">_xlfn.IFS(NOT(ISERROR(VLOOKUP(Table5[[#This Row],[Section]],TB_notTB,1,FALSE))),"No",LEFT(Table5[[#This Row],[Section]],3)="ETB","PLS",LEFT(Table5[[#This Row],[Section]],1)="7","PDB",NOT(ISBLANK(Table5[[#This Row],[Section]])),"No")</f>
        <v>No</v>
      </c>
    </row>
    <row r="15686" spans="1:13" x14ac:dyDescent="0.25">
      <c r="A15686" s="130" t="s">
        <v>5530</v>
      </c>
      <c r="B15686" s="130" t="s">
        <v>5531</v>
      </c>
      <c r="C15686" s="130" t="s">
        <v>75</v>
      </c>
      <c r="D15686" s="131">
        <v>0.189</v>
      </c>
      <c r="E15686" s="132">
        <v>132</v>
      </c>
      <c r="F15686" s="132">
        <v>132</v>
      </c>
      <c r="G15686" s="126" t="s">
        <v>13729</v>
      </c>
      <c r="H15686" s="126" t="s">
        <v>20138</v>
      </c>
      <c r="I15686" s="126" t="s">
        <v>21067</v>
      </c>
      <c r="J15686" s="126" t="s">
        <v>26232</v>
      </c>
      <c r="K15686" s="9">
        <f>_xlfn.IFNA(VLOOKUP(Table5[[#This Row],[Section]],SubSill_Tier,2,FALSE),0)</f>
        <v>0</v>
      </c>
      <c r="L15686" s="9" t="str">
        <f t="shared" si="283"/>
        <v/>
      </c>
      <c r="M15686" s="205" t="str" cm="1">
        <f t="array" ref="M15686">_xlfn.IFS(NOT(ISERROR(VLOOKUP(Table5[[#This Row],[Section]],TB_notTB,1,FALSE))),"No",LEFT(Table5[[#This Row],[Section]],3)="ETB","PLS",LEFT(Table5[[#This Row],[Section]],1)="7","PDB",NOT(ISBLANK(Table5[[#This Row],[Section]])),"No")</f>
        <v>No</v>
      </c>
    </row>
    <row r="15687" spans="1:13" x14ac:dyDescent="0.25">
      <c r="A15687" s="130" t="s">
        <v>5532</v>
      </c>
      <c r="B15687" s="130" t="s">
        <v>5533</v>
      </c>
      <c r="C15687" s="130" t="s">
        <v>75</v>
      </c>
      <c r="D15687" s="131">
        <v>1.504</v>
      </c>
      <c r="E15687" s="132">
        <v>384</v>
      </c>
      <c r="F15687" s="132">
        <v>384</v>
      </c>
      <c r="G15687" s="126" t="s">
        <v>13729</v>
      </c>
      <c r="H15687" s="126" t="s">
        <v>20138</v>
      </c>
      <c r="I15687" s="126" t="s">
        <v>21067</v>
      </c>
      <c r="J15687" s="126" t="s">
        <v>26232</v>
      </c>
      <c r="K15687" s="9">
        <f>_xlfn.IFNA(VLOOKUP(Table5[[#This Row],[Section]],SubSill_Tier,2,FALSE),0)</f>
        <v>0</v>
      </c>
      <c r="L15687" s="9" t="str">
        <f t="shared" si="283"/>
        <v/>
      </c>
      <c r="M15687" s="205" t="str" cm="1">
        <f t="array" ref="M15687">_xlfn.IFS(NOT(ISERROR(VLOOKUP(Table5[[#This Row],[Section]],TB_notTB,1,FALSE))),"No",LEFT(Table5[[#This Row],[Section]],3)="ETB","PLS",LEFT(Table5[[#This Row],[Section]],1)="7","PDB",NOT(ISBLANK(Table5[[#This Row],[Section]])),"No")</f>
        <v>No</v>
      </c>
    </row>
    <row r="15688" spans="1:13" x14ac:dyDescent="0.25">
      <c r="A15688" s="130" t="s">
        <v>5534</v>
      </c>
      <c r="B15688" s="130" t="s">
        <v>5535</v>
      </c>
      <c r="C15688" s="130" t="s">
        <v>75</v>
      </c>
      <c r="D15688" s="131">
        <v>1.292</v>
      </c>
      <c r="E15688" s="132">
        <v>520</v>
      </c>
      <c r="F15688" s="132">
        <v>520</v>
      </c>
      <c r="G15688" s="126" t="s">
        <v>13729</v>
      </c>
      <c r="H15688" s="126" t="s">
        <v>20138</v>
      </c>
      <c r="I15688" s="126" t="s">
        <v>21067</v>
      </c>
      <c r="J15688" s="126" t="s">
        <v>26232</v>
      </c>
      <c r="K15688" s="9">
        <f>_xlfn.IFNA(VLOOKUP(Table5[[#This Row],[Section]],SubSill_Tier,2,FALSE),0)</f>
        <v>0</v>
      </c>
      <c r="L15688" s="9" t="str">
        <f t="shared" si="283"/>
        <v/>
      </c>
      <c r="M15688" s="205" t="str" cm="1">
        <f t="array" ref="M15688">_xlfn.IFS(NOT(ISERROR(VLOOKUP(Table5[[#This Row],[Section]],TB_notTB,1,FALSE))),"No",LEFT(Table5[[#This Row],[Section]],3)="ETB","PLS",LEFT(Table5[[#This Row],[Section]],1)="7","PDB",NOT(ISBLANK(Table5[[#This Row],[Section]])),"No")</f>
        <v>No</v>
      </c>
    </row>
    <row r="15689" spans="1:13" x14ac:dyDescent="0.25">
      <c r="A15689" s="130" t="s">
        <v>5536</v>
      </c>
      <c r="B15689" s="130" t="s">
        <v>5537</v>
      </c>
      <c r="C15689" s="130" t="s">
        <v>75</v>
      </c>
      <c r="D15689" s="131">
        <v>0.80300000000000005</v>
      </c>
      <c r="E15689" s="132">
        <v>341</v>
      </c>
      <c r="F15689" s="132">
        <v>341</v>
      </c>
      <c r="G15689" s="126" t="s">
        <v>13729</v>
      </c>
      <c r="H15689" s="126" t="s">
        <v>20138</v>
      </c>
      <c r="I15689" s="126" t="s">
        <v>21067</v>
      </c>
      <c r="J15689" s="126" t="s">
        <v>26232</v>
      </c>
      <c r="K15689" s="9">
        <f>_xlfn.IFNA(VLOOKUP(Table5[[#This Row],[Section]],SubSill_Tier,2,FALSE),0)</f>
        <v>0</v>
      </c>
      <c r="L15689" s="9" t="str">
        <f t="shared" si="283"/>
        <v/>
      </c>
      <c r="M15689" s="205" t="str" cm="1">
        <f t="array" ref="M15689">_xlfn.IFS(NOT(ISERROR(VLOOKUP(Table5[[#This Row],[Section]],TB_notTB,1,FALSE))),"No",LEFT(Table5[[#This Row],[Section]],3)="ETB","PLS",LEFT(Table5[[#This Row],[Section]],1)="7","PDB",NOT(ISBLANK(Table5[[#This Row],[Section]])),"No")</f>
        <v>No</v>
      </c>
    </row>
    <row r="15690" spans="1:13" x14ac:dyDescent="0.25">
      <c r="A15690" s="130" t="s">
        <v>5538</v>
      </c>
      <c r="B15690" s="130" t="s">
        <v>5539</v>
      </c>
      <c r="C15690" s="130" t="s">
        <v>75</v>
      </c>
      <c r="D15690" s="131">
        <v>0.17899999999999999</v>
      </c>
      <c r="E15690" s="132">
        <v>123</v>
      </c>
      <c r="F15690" s="132">
        <v>123</v>
      </c>
      <c r="G15690" s="126" t="s">
        <v>13729</v>
      </c>
      <c r="H15690" s="126" t="s">
        <v>20138</v>
      </c>
      <c r="I15690" s="126" t="s">
        <v>21067</v>
      </c>
      <c r="J15690" s="126" t="s">
        <v>26232</v>
      </c>
      <c r="K15690" s="9">
        <f>_xlfn.IFNA(VLOOKUP(Table5[[#This Row],[Section]],SubSill_Tier,2,FALSE),0)</f>
        <v>0</v>
      </c>
      <c r="L15690" s="9" t="str">
        <f t="shared" si="283"/>
        <v/>
      </c>
      <c r="M15690" s="205" t="str" cm="1">
        <f t="array" ref="M15690">_xlfn.IFS(NOT(ISERROR(VLOOKUP(Table5[[#This Row],[Section]],TB_notTB,1,FALSE))),"No",LEFT(Table5[[#This Row],[Section]],3)="ETB","PLS",LEFT(Table5[[#This Row],[Section]],1)="7","PDB",NOT(ISBLANK(Table5[[#This Row],[Section]])),"No")</f>
        <v>No</v>
      </c>
    </row>
    <row r="15691" spans="1:13" x14ac:dyDescent="0.25">
      <c r="A15691" s="130" t="s">
        <v>5540</v>
      </c>
      <c r="B15691" s="130" t="s">
        <v>5541</v>
      </c>
      <c r="C15691" s="130" t="s">
        <v>75</v>
      </c>
      <c r="D15691" s="131">
        <v>1.6359999999999999</v>
      </c>
      <c r="E15691" s="132">
        <v>649</v>
      </c>
      <c r="F15691" s="132">
        <v>649</v>
      </c>
      <c r="G15691" s="126" t="s">
        <v>13729</v>
      </c>
      <c r="H15691" s="126" t="s">
        <v>20138</v>
      </c>
      <c r="I15691" s="126" t="s">
        <v>21067</v>
      </c>
      <c r="J15691" s="126" t="s">
        <v>26232</v>
      </c>
      <c r="K15691" s="9">
        <f>_xlfn.IFNA(VLOOKUP(Table5[[#This Row],[Section]],SubSill_Tier,2,FALSE),0)</f>
        <v>0</v>
      </c>
      <c r="L15691" s="9" t="str">
        <f t="shared" si="283"/>
        <v/>
      </c>
      <c r="M15691" s="205" t="str" cm="1">
        <f t="array" ref="M15691">_xlfn.IFS(NOT(ISERROR(VLOOKUP(Table5[[#This Row],[Section]],TB_notTB,1,FALSE))),"No",LEFT(Table5[[#This Row],[Section]],3)="ETB","PLS",LEFT(Table5[[#This Row],[Section]],1)="7","PDB",NOT(ISBLANK(Table5[[#This Row],[Section]])),"No")</f>
        <v>No</v>
      </c>
    </row>
    <row r="15692" spans="1:13" x14ac:dyDescent="0.25">
      <c r="A15692" s="130" t="s">
        <v>5542</v>
      </c>
      <c r="B15692" s="130" t="s">
        <v>5543</v>
      </c>
      <c r="C15692" s="130" t="s">
        <v>75</v>
      </c>
      <c r="D15692" s="131">
        <v>1.643</v>
      </c>
      <c r="E15692" s="132">
        <v>635</v>
      </c>
      <c r="F15692" s="132">
        <v>635</v>
      </c>
      <c r="G15692" s="126" t="s">
        <v>13729</v>
      </c>
      <c r="H15692" s="126" t="s">
        <v>20138</v>
      </c>
      <c r="I15692" s="126" t="s">
        <v>21067</v>
      </c>
      <c r="J15692" s="126" t="s">
        <v>26232</v>
      </c>
      <c r="K15692" s="9">
        <f>_xlfn.IFNA(VLOOKUP(Table5[[#This Row],[Section]],SubSill_Tier,2,FALSE),0)</f>
        <v>0</v>
      </c>
      <c r="L15692" s="9" t="str">
        <f t="shared" ref="L15692:L15723" si="284">IFERROR(IF(LEFT(G15692,2)="AI",IF(_xlfn.NUMBERVALUE(IFERROR(LEFT(IF(ISERROR(FIND("X",UPPER(B15692))),UPPER(B15692),RIGHT(UPPER(B15692),LEN(UPPER(B15692))-FIND("~",SUBSTITUTE(UPPER(B15692),"X","~",LEN(UPPER(B15692))-LEN(SUBSTITUTE(UPPER(B15692),"X","")))))),FIND(" ",IF(ISERROR(FIND("X",UPPER(B15692))),UPPER(B15692),RIGHT(UPPER(B15692),LEN(UPPER(B15692))-FIND("~",SUBSTITUTE(UPPER(B15692),"X","~",LEN(UPPER(B15692))-LEN(SUBSTITUTE(UPPER(B15692),"X","")))))),1)-1),IF(ISERROR(FIND("X",UPPER(B15692))),UPPER(B15692),RIGHT(UPPER(B15692),LEN(UPPER(B15692))-FIND("~",SUBSTITUTE(UPPER(B15692),"X","~",LEN(UPPER(B15692))-LEN(SUBSTITUTE(UPPER(B15692),"X",""))))))),".")&gt;=5,"Wall",""),""),"")</f>
        <v/>
      </c>
      <c r="M15692" s="205" t="str" cm="1">
        <f t="array" ref="M15692">_xlfn.IFS(NOT(ISERROR(VLOOKUP(Table5[[#This Row],[Section]],TB_notTB,1,FALSE))),"No",LEFT(Table5[[#This Row],[Section]],3)="ETB","PLS",LEFT(Table5[[#This Row],[Section]],1)="7","PDB",NOT(ISBLANK(Table5[[#This Row],[Section]])),"No")</f>
        <v>No</v>
      </c>
    </row>
    <row r="15693" spans="1:13" x14ac:dyDescent="0.25">
      <c r="A15693" s="130" t="s">
        <v>5544</v>
      </c>
      <c r="B15693" s="130" t="s">
        <v>5545</v>
      </c>
      <c r="C15693" s="130" t="s">
        <v>75</v>
      </c>
      <c r="D15693" s="131">
        <v>0.28999999999999998</v>
      </c>
      <c r="E15693" s="132">
        <v>144</v>
      </c>
      <c r="F15693" s="132">
        <v>144</v>
      </c>
      <c r="G15693" s="126" t="s">
        <v>13729</v>
      </c>
      <c r="H15693" s="126" t="s">
        <v>20138</v>
      </c>
      <c r="I15693" s="126" t="s">
        <v>21067</v>
      </c>
      <c r="J15693" s="126" t="s">
        <v>26232</v>
      </c>
      <c r="K15693" s="9">
        <f>_xlfn.IFNA(VLOOKUP(Table5[[#This Row],[Section]],SubSill_Tier,2,FALSE),0)</f>
        <v>0</v>
      </c>
      <c r="L15693" s="9" t="str">
        <f t="shared" si="284"/>
        <v/>
      </c>
      <c r="M15693" s="205" t="str" cm="1">
        <f t="array" ref="M15693">_xlfn.IFS(NOT(ISERROR(VLOOKUP(Table5[[#This Row],[Section]],TB_notTB,1,FALSE))),"No",LEFT(Table5[[#This Row],[Section]],3)="ETB","PLS",LEFT(Table5[[#This Row],[Section]],1)="7","PDB",NOT(ISBLANK(Table5[[#This Row],[Section]])),"No")</f>
        <v>No</v>
      </c>
    </row>
    <row r="15694" spans="1:13" x14ac:dyDescent="0.25">
      <c r="A15694" s="130" t="s">
        <v>5546</v>
      </c>
      <c r="B15694" s="130" t="s">
        <v>5547</v>
      </c>
      <c r="C15694" s="130" t="s">
        <v>75</v>
      </c>
      <c r="D15694" s="131">
        <v>0.47299999999999998</v>
      </c>
      <c r="E15694" s="132">
        <v>259</v>
      </c>
      <c r="F15694" s="132">
        <v>259</v>
      </c>
      <c r="G15694" s="126" t="s">
        <v>13729</v>
      </c>
      <c r="H15694" s="126" t="s">
        <v>20138</v>
      </c>
      <c r="I15694" s="126" t="s">
        <v>21067</v>
      </c>
      <c r="J15694" s="126" t="s">
        <v>26232</v>
      </c>
      <c r="K15694" s="9">
        <f>_xlfn.IFNA(VLOOKUP(Table5[[#This Row],[Section]],SubSill_Tier,2,FALSE),0)</f>
        <v>0</v>
      </c>
      <c r="L15694" s="9" t="str">
        <f t="shared" si="284"/>
        <v/>
      </c>
      <c r="M15694" s="205" t="str" cm="1">
        <f t="array" ref="M15694">_xlfn.IFS(NOT(ISERROR(VLOOKUP(Table5[[#This Row],[Section]],TB_notTB,1,FALSE))),"No",LEFT(Table5[[#This Row],[Section]],3)="ETB","PLS",LEFT(Table5[[#This Row],[Section]],1)="7","PDB",NOT(ISBLANK(Table5[[#This Row],[Section]])),"No")</f>
        <v>No</v>
      </c>
    </row>
    <row r="15695" spans="1:13" x14ac:dyDescent="0.25">
      <c r="A15695" s="130" t="s">
        <v>5548</v>
      </c>
      <c r="B15695" s="130" t="s">
        <v>5549</v>
      </c>
      <c r="C15695" s="130" t="s">
        <v>75</v>
      </c>
      <c r="D15695" s="131">
        <v>1.522</v>
      </c>
      <c r="E15695" s="132">
        <v>596</v>
      </c>
      <c r="F15695" s="132">
        <v>596</v>
      </c>
      <c r="G15695" s="126" t="s">
        <v>13729</v>
      </c>
      <c r="H15695" s="126" t="s">
        <v>20138</v>
      </c>
      <c r="I15695" s="126" t="s">
        <v>21067</v>
      </c>
      <c r="J15695" s="126" t="s">
        <v>26232</v>
      </c>
      <c r="K15695" s="9">
        <f>_xlfn.IFNA(VLOOKUP(Table5[[#This Row],[Section]],SubSill_Tier,2,FALSE),0)</f>
        <v>0</v>
      </c>
      <c r="L15695" s="9" t="str">
        <f t="shared" si="284"/>
        <v/>
      </c>
      <c r="M15695" s="205" t="str" cm="1">
        <f t="array" ref="M15695">_xlfn.IFS(NOT(ISERROR(VLOOKUP(Table5[[#This Row],[Section]],TB_notTB,1,FALSE))),"No",LEFT(Table5[[#This Row],[Section]],3)="ETB","PLS",LEFT(Table5[[#This Row],[Section]],1)="7","PDB",NOT(ISBLANK(Table5[[#This Row],[Section]])),"No")</f>
        <v>No</v>
      </c>
    </row>
    <row r="15696" spans="1:13" x14ac:dyDescent="0.25">
      <c r="A15696" s="130" t="s">
        <v>5550</v>
      </c>
      <c r="B15696" s="130" t="s">
        <v>5551</v>
      </c>
      <c r="C15696" s="130" t="s">
        <v>75</v>
      </c>
      <c r="D15696" s="131">
        <v>1.212</v>
      </c>
      <c r="E15696" s="132">
        <v>505</v>
      </c>
      <c r="F15696" s="132">
        <v>505</v>
      </c>
      <c r="G15696" s="126" t="s">
        <v>13729</v>
      </c>
      <c r="H15696" s="126" t="s">
        <v>20138</v>
      </c>
      <c r="I15696" s="126" t="s">
        <v>21067</v>
      </c>
      <c r="J15696" s="126" t="s">
        <v>26232</v>
      </c>
      <c r="K15696" s="9">
        <f>_xlfn.IFNA(VLOOKUP(Table5[[#This Row],[Section]],SubSill_Tier,2,FALSE),0)</f>
        <v>0</v>
      </c>
      <c r="L15696" s="9" t="str">
        <f t="shared" si="284"/>
        <v/>
      </c>
      <c r="M15696" s="205" t="str" cm="1">
        <f t="array" ref="M15696">_xlfn.IFS(NOT(ISERROR(VLOOKUP(Table5[[#This Row],[Section]],TB_notTB,1,FALSE))),"No",LEFT(Table5[[#This Row],[Section]],3)="ETB","PLS",LEFT(Table5[[#This Row],[Section]],1)="7","PDB",NOT(ISBLANK(Table5[[#This Row],[Section]])),"No")</f>
        <v>No</v>
      </c>
    </row>
    <row r="15697" spans="1:13" x14ac:dyDescent="0.25">
      <c r="A15697" s="130" t="s">
        <v>5552</v>
      </c>
      <c r="B15697" s="130" t="s">
        <v>5553</v>
      </c>
      <c r="C15697" s="130" t="s">
        <v>75</v>
      </c>
      <c r="D15697" s="131">
        <v>1.3460000000000001</v>
      </c>
      <c r="E15697" s="132">
        <v>556</v>
      </c>
      <c r="F15697" s="132">
        <v>556</v>
      </c>
      <c r="G15697" s="126" t="s">
        <v>13729</v>
      </c>
      <c r="H15697" s="126" t="s">
        <v>20138</v>
      </c>
      <c r="I15697" s="126" t="s">
        <v>21067</v>
      </c>
      <c r="J15697" s="126" t="s">
        <v>26232</v>
      </c>
      <c r="K15697" s="9">
        <f>_xlfn.IFNA(VLOOKUP(Table5[[#This Row],[Section]],SubSill_Tier,2,FALSE),0)</f>
        <v>0</v>
      </c>
      <c r="L15697" s="9" t="str">
        <f t="shared" si="284"/>
        <v/>
      </c>
      <c r="M15697" s="205" t="str" cm="1">
        <f t="array" ref="M15697">_xlfn.IFS(NOT(ISERROR(VLOOKUP(Table5[[#This Row],[Section]],TB_notTB,1,FALSE))),"No",LEFT(Table5[[#This Row],[Section]],3)="ETB","PLS",LEFT(Table5[[#This Row],[Section]],1)="7","PDB",NOT(ISBLANK(Table5[[#This Row],[Section]])),"No")</f>
        <v>No</v>
      </c>
    </row>
    <row r="15698" spans="1:13" x14ac:dyDescent="0.25">
      <c r="A15698" s="130" t="s">
        <v>5554</v>
      </c>
      <c r="B15698" s="130" t="s">
        <v>5555</v>
      </c>
      <c r="C15698" s="130" t="s">
        <v>75</v>
      </c>
      <c r="D15698" s="131">
        <v>1.5649999999999999</v>
      </c>
      <c r="E15698" s="132">
        <v>482</v>
      </c>
      <c r="F15698" s="132">
        <v>482</v>
      </c>
      <c r="G15698" s="126" t="s">
        <v>13729</v>
      </c>
      <c r="H15698" s="126" t="s">
        <v>20138</v>
      </c>
      <c r="I15698" s="126" t="s">
        <v>21067</v>
      </c>
      <c r="J15698" s="126" t="s">
        <v>26232</v>
      </c>
      <c r="K15698" s="9">
        <f>_xlfn.IFNA(VLOOKUP(Table5[[#This Row],[Section]],SubSill_Tier,2,FALSE),0)</f>
        <v>0</v>
      </c>
      <c r="L15698" s="9" t="str">
        <f t="shared" si="284"/>
        <v/>
      </c>
      <c r="M15698" s="205" t="str" cm="1">
        <f t="array" ref="M15698">_xlfn.IFS(NOT(ISERROR(VLOOKUP(Table5[[#This Row],[Section]],TB_notTB,1,FALSE))),"No",LEFT(Table5[[#This Row],[Section]],3)="ETB","PLS",LEFT(Table5[[#This Row],[Section]],1)="7","PDB",NOT(ISBLANK(Table5[[#This Row],[Section]])),"No")</f>
        <v>No</v>
      </c>
    </row>
    <row r="15699" spans="1:13" x14ac:dyDescent="0.25">
      <c r="A15699" s="130" t="s">
        <v>5556</v>
      </c>
      <c r="B15699" s="130" t="s">
        <v>5557</v>
      </c>
      <c r="C15699" s="130" t="s">
        <v>75</v>
      </c>
      <c r="D15699" s="131">
        <v>1.6519999999999999</v>
      </c>
      <c r="E15699" s="132">
        <v>533</v>
      </c>
      <c r="F15699" s="132">
        <v>533</v>
      </c>
      <c r="G15699" s="126" t="s">
        <v>13729</v>
      </c>
      <c r="H15699" s="126" t="s">
        <v>20138</v>
      </c>
      <c r="I15699" s="126" t="s">
        <v>21067</v>
      </c>
      <c r="J15699" s="126" t="s">
        <v>26232</v>
      </c>
      <c r="K15699" s="9">
        <f>_xlfn.IFNA(VLOOKUP(Table5[[#This Row],[Section]],SubSill_Tier,2,FALSE),0)</f>
        <v>0</v>
      </c>
      <c r="L15699" s="9" t="str">
        <f t="shared" si="284"/>
        <v/>
      </c>
      <c r="M15699" s="205" t="str" cm="1">
        <f t="array" ref="M15699">_xlfn.IFS(NOT(ISERROR(VLOOKUP(Table5[[#This Row],[Section]],TB_notTB,1,FALSE))),"No",LEFT(Table5[[#This Row],[Section]],3)="ETB","PLS",LEFT(Table5[[#This Row],[Section]],1)="7","PDB",NOT(ISBLANK(Table5[[#This Row],[Section]])),"No")</f>
        <v>No</v>
      </c>
    </row>
    <row r="15700" spans="1:13" x14ac:dyDescent="0.25">
      <c r="A15700" s="130" t="s">
        <v>5558</v>
      </c>
      <c r="B15700" s="130" t="s">
        <v>5559</v>
      </c>
      <c r="C15700" s="130" t="s">
        <v>75</v>
      </c>
      <c r="D15700" s="131">
        <v>0.55200000000000005</v>
      </c>
      <c r="E15700" s="132">
        <v>181</v>
      </c>
      <c r="F15700" s="132">
        <v>181</v>
      </c>
      <c r="G15700" s="126" t="s">
        <v>13729</v>
      </c>
      <c r="H15700" s="126" t="s">
        <v>20138</v>
      </c>
      <c r="I15700" s="126" t="s">
        <v>21067</v>
      </c>
      <c r="J15700" s="126" t="s">
        <v>26232</v>
      </c>
      <c r="K15700" s="9">
        <f>_xlfn.IFNA(VLOOKUP(Table5[[#This Row],[Section]],SubSill_Tier,2,FALSE),0)</f>
        <v>0</v>
      </c>
      <c r="L15700" s="9" t="str">
        <f t="shared" si="284"/>
        <v/>
      </c>
      <c r="M15700" s="205" t="str" cm="1">
        <f t="array" ref="M15700">_xlfn.IFS(NOT(ISERROR(VLOOKUP(Table5[[#This Row],[Section]],TB_notTB,1,FALSE))),"No",LEFT(Table5[[#This Row],[Section]],3)="ETB","PLS",LEFT(Table5[[#This Row],[Section]],1)="7","PDB",NOT(ISBLANK(Table5[[#This Row],[Section]])),"No")</f>
        <v>No</v>
      </c>
    </row>
    <row r="15701" spans="1:13" x14ac:dyDescent="0.25">
      <c r="A15701" s="130" t="s">
        <v>17121</v>
      </c>
      <c r="B15701" s="130" t="s">
        <v>17122</v>
      </c>
      <c r="C15701" s="130" t="s">
        <v>75</v>
      </c>
      <c r="D15701" s="131">
        <v>0.45100000000000001</v>
      </c>
      <c r="E15701" s="132">
        <v>248</v>
      </c>
      <c r="F15701" s="132">
        <v>248</v>
      </c>
      <c r="G15701" s="126" t="s">
        <v>14844</v>
      </c>
      <c r="H15701" s="126" t="s">
        <v>20225</v>
      </c>
      <c r="I15701" s="126" t="s">
        <v>20226</v>
      </c>
      <c r="J15701" s="126" t="s">
        <v>26274</v>
      </c>
      <c r="K15701" s="9">
        <f>_xlfn.IFNA(VLOOKUP(Table5[[#This Row],[Section]],SubSill_Tier,2,FALSE),0)</f>
        <v>0</v>
      </c>
      <c r="L15701" s="9" t="str">
        <f t="shared" si="284"/>
        <v/>
      </c>
      <c r="M15701" s="205" t="str" cm="1">
        <f t="array" ref="M15701">_xlfn.IFS(NOT(ISERROR(VLOOKUP(Table5[[#This Row],[Section]],TB_notTB,1,FALSE))),"No",LEFT(Table5[[#This Row],[Section]],3)="ETB","PLS",LEFT(Table5[[#This Row],[Section]],1)="7","PDB",NOT(ISBLANK(Table5[[#This Row],[Section]])),"No")</f>
        <v>No</v>
      </c>
    </row>
    <row r="15702" spans="1:13" x14ac:dyDescent="0.25">
      <c r="A15702" s="130" t="s">
        <v>17123</v>
      </c>
      <c r="B15702" s="130" t="s">
        <v>17124</v>
      </c>
      <c r="C15702" s="130" t="s">
        <v>75</v>
      </c>
      <c r="D15702" s="131">
        <v>0.33200000000000002</v>
      </c>
      <c r="E15702" s="132">
        <v>182</v>
      </c>
      <c r="F15702" s="132">
        <v>182</v>
      </c>
      <c r="G15702" s="126" t="s">
        <v>14844</v>
      </c>
      <c r="H15702" s="126" t="s">
        <v>20225</v>
      </c>
      <c r="I15702" s="126" t="s">
        <v>20226</v>
      </c>
      <c r="J15702" s="126" t="s">
        <v>26274</v>
      </c>
      <c r="K15702" s="9">
        <f>_xlfn.IFNA(VLOOKUP(Table5[[#This Row],[Section]],SubSill_Tier,2,FALSE),0)</f>
        <v>0</v>
      </c>
      <c r="L15702" s="9" t="str">
        <f t="shared" si="284"/>
        <v/>
      </c>
      <c r="M15702" s="205" t="str" cm="1">
        <f t="array" ref="M15702">_xlfn.IFS(NOT(ISERROR(VLOOKUP(Table5[[#This Row],[Section]],TB_notTB,1,FALSE))),"No",LEFT(Table5[[#This Row],[Section]],3)="ETB","PLS",LEFT(Table5[[#This Row],[Section]],1)="7","PDB",NOT(ISBLANK(Table5[[#This Row],[Section]])),"No")</f>
        <v>No</v>
      </c>
    </row>
    <row r="15703" spans="1:13" x14ac:dyDescent="0.25">
      <c r="A15703" s="130" t="s">
        <v>17125</v>
      </c>
      <c r="B15703" s="130" t="s">
        <v>17126</v>
      </c>
      <c r="C15703" s="130" t="s">
        <v>75</v>
      </c>
      <c r="D15703" s="131">
        <v>0.39200000000000002</v>
      </c>
      <c r="E15703" s="132">
        <v>226</v>
      </c>
      <c r="F15703" s="132">
        <v>226</v>
      </c>
      <c r="G15703" s="126" t="s">
        <v>14844</v>
      </c>
      <c r="H15703" s="126" t="s">
        <v>20225</v>
      </c>
      <c r="I15703" s="126" t="s">
        <v>20226</v>
      </c>
      <c r="J15703" s="126" t="s">
        <v>26274</v>
      </c>
      <c r="K15703" s="9">
        <f>_xlfn.IFNA(VLOOKUP(Table5[[#This Row],[Section]],SubSill_Tier,2,FALSE),0)</f>
        <v>0</v>
      </c>
      <c r="L15703" s="9" t="str">
        <f t="shared" si="284"/>
        <v/>
      </c>
      <c r="M15703" s="205" t="str" cm="1">
        <f t="array" ref="M15703">_xlfn.IFS(NOT(ISERROR(VLOOKUP(Table5[[#This Row],[Section]],TB_notTB,1,FALSE))),"No",LEFT(Table5[[#This Row],[Section]],3)="ETB","PLS",LEFT(Table5[[#This Row],[Section]],1)="7","PDB",NOT(ISBLANK(Table5[[#This Row],[Section]])),"No")</f>
        <v>No</v>
      </c>
    </row>
    <row r="15704" spans="1:13" x14ac:dyDescent="0.25">
      <c r="A15704" s="130" t="s">
        <v>17127</v>
      </c>
      <c r="B15704" s="130" t="s">
        <v>17128</v>
      </c>
      <c r="C15704" s="130" t="s">
        <v>75</v>
      </c>
      <c r="D15704" s="131">
        <v>0.16700000000000001</v>
      </c>
      <c r="E15704" s="132">
        <v>100</v>
      </c>
      <c r="F15704" s="132">
        <v>100</v>
      </c>
      <c r="G15704" s="126" t="s">
        <v>14844</v>
      </c>
      <c r="H15704" s="126" t="s">
        <v>20225</v>
      </c>
      <c r="I15704" s="126" t="s">
        <v>20226</v>
      </c>
      <c r="J15704" s="126" t="s">
        <v>26274</v>
      </c>
      <c r="K15704" s="9">
        <f>_xlfn.IFNA(VLOOKUP(Table5[[#This Row],[Section]],SubSill_Tier,2,FALSE),0)</f>
        <v>0</v>
      </c>
      <c r="L15704" s="9" t="str">
        <f t="shared" si="284"/>
        <v/>
      </c>
      <c r="M15704" s="205" t="str" cm="1">
        <f t="array" ref="M15704">_xlfn.IFS(NOT(ISERROR(VLOOKUP(Table5[[#This Row],[Section]],TB_notTB,1,FALSE))),"No",LEFT(Table5[[#This Row],[Section]],3)="ETB","PLS",LEFT(Table5[[#This Row],[Section]],1)="7","PDB",NOT(ISBLANK(Table5[[#This Row],[Section]])),"No")</f>
        <v>No</v>
      </c>
    </row>
    <row r="15705" spans="1:13" x14ac:dyDescent="0.25">
      <c r="A15705" s="130" t="s">
        <v>12326</v>
      </c>
      <c r="B15705" s="130" t="s">
        <v>5605</v>
      </c>
      <c r="C15705" s="130" t="s">
        <v>75</v>
      </c>
      <c r="D15705" s="131">
        <v>0.45200000000000001</v>
      </c>
      <c r="E15705" s="132">
        <v>201</v>
      </c>
      <c r="F15705" s="132">
        <v>201</v>
      </c>
      <c r="G15705" s="126" t="s">
        <v>13745</v>
      </c>
      <c r="H15705" s="126" t="s">
        <v>20195</v>
      </c>
      <c r="I15705" s="126" t="s">
        <v>20196</v>
      </c>
      <c r="J15705" s="126" t="s">
        <v>26254</v>
      </c>
      <c r="K15705" s="9">
        <f>_xlfn.IFNA(VLOOKUP(Table5[[#This Row],[Section]],SubSill_Tier,2,FALSE),0)</f>
        <v>0</v>
      </c>
      <c r="L15705" s="9" t="str">
        <f t="shared" si="284"/>
        <v/>
      </c>
      <c r="M15705" s="205" t="str" cm="1">
        <f t="array" ref="M15705">_xlfn.IFS(NOT(ISERROR(VLOOKUP(Table5[[#This Row],[Section]],TB_notTB,1,FALSE))),"No",LEFT(Table5[[#This Row],[Section]],3)="ETB","PLS",LEFT(Table5[[#This Row],[Section]],1)="7","PDB",NOT(ISBLANK(Table5[[#This Row],[Section]])),"No")</f>
        <v>No</v>
      </c>
    </row>
    <row r="15706" spans="1:13" x14ac:dyDescent="0.25">
      <c r="A15706" s="130" t="s">
        <v>17129</v>
      </c>
      <c r="B15706" s="130" t="s">
        <v>17130</v>
      </c>
      <c r="C15706" s="130" t="s">
        <v>75</v>
      </c>
      <c r="D15706" s="131">
        <v>0.51200000000000001</v>
      </c>
      <c r="E15706" s="132">
        <v>314</v>
      </c>
      <c r="F15706" s="132">
        <v>314</v>
      </c>
      <c r="G15706" s="126" t="s">
        <v>14821</v>
      </c>
      <c r="H15706" s="126" t="s">
        <v>20211</v>
      </c>
      <c r="I15706" s="126" t="s">
        <v>21127</v>
      </c>
      <c r="J15706" s="126" t="s">
        <v>26269</v>
      </c>
      <c r="K15706" s="9">
        <f>_xlfn.IFNA(VLOOKUP(Table5[[#This Row],[Section]],SubSill_Tier,2,FALSE),0)</f>
        <v>0</v>
      </c>
      <c r="L15706" s="9" t="str">
        <f t="shared" si="284"/>
        <v/>
      </c>
      <c r="M15706" s="205" t="str" cm="1">
        <f t="array" ref="M15706">_xlfn.IFS(NOT(ISERROR(VLOOKUP(Table5[[#This Row],[Section]],TB_notTB,1,FALSE))),"No",LEFT(Table5[[#This Row],[Section]],3)="ETB","PLS",LEFT(Table5[[#This Row],[Section]],1)="7","PDB",NOT(ISBLANK(Table5[[#This Row],[Section]])),"No")</f>
        <v>No</v>
      </c>
    </row>
    <row r="15707" spans="1:13" x14ac:dyDescent="0.25">
      <c r="A15707" s="130" t="s">
        <v>11515</v>
      </c>
      <c r="B15707" s="130" t="s">
        <v>3598</v>
      </c>
      <c r="C15707" s="130" t="s">
        <v>98</v>
      </c>
      <c r="D15707" s="131">
        <v>4.694</v>
      </c>
      <c r="E15707" s="132">
        <v>512</v>
      </c>
      <c r="F15707" s="132">
        <v>512</v>
      </c>
      <c r="G15707" s="126" t="s">
        <v>13724</v>
      </c>
      <c r="H15707" s="126" t="s">
        <v>20182</v>
      </c>
      <c r="I15707" s="126" t="s">
        <v>22098</v>
      </c>
      <c r="J15707" s="126" t="s">
        <v>26234</v>
      </c>
      <c r="K15707" s="9">
        <f>_xlfn.IFNA(VLOOKUP(Table5[[#This Row],[Section]],SubSill_Tier,2,FALSE),0)</f>
        <v>0</v>
      </c>
      <c r="L15707" s="9" t="str">
        <f t="shared" si="284"/>
        <v/>
      </c>
      <c r="M15707" s="205" t="str" cm="1">
        <f t="array" ref="M15707">_xlfn.IFS(NOT(ISERROR(VLOOKUP(Table5[[#This Row],[Section]],TB_notTB,1,FALSE))),"No",LEFT(Table5[[#This Row],[Section]],3)="ETB","PLS",LEFT(Table5[[#This Row],[Section]],1)="7","PDB",NOT(ISBLANK(Table5[[#This Row],[Section]])),"No")</f>
        <v>No</v>
      </c>
    </row>
    <row r="15708" spans="1:13" x14ac:dyDescent="0.25">
      <c r="A15708" s="130" t="s">
        <v>17131</v>
      </c>
      <c r="B15708" s="130" t="s">
        <v>17132</v>
      </c>
      <c r="C15708" s="130" t="s">
        <v>75</v>
      </c>
      <c r="D15708" s="131">
        <v>0.27100000000000002</v>
      </c>
      <c r="E15708" s="132">
        <v>114</v>
      </c>
      <c r="F15708" s="132">
        <v>114</v>
      </c>
      <c r="G15708" s="126" t="s">
        <v>14844</v>
      </c>
      <c r="H15708" s="126" t="s">
        <v>20225</v>
      </c>
      <c r="I15708" s="126" t="s">
        <v>20226</v>
      </c>
      <c r="J15708" s="126" t="s">
        <v>26274</v>
      </c>
      <c r="K15708" s="9">
        <f>_xlfn.IFNA(VLOOKUP(Table5[[#This Row],[Section]],SubSill_Tier,2,FALSE),0)</f>
        <v>0</v>
      </c>
      <c r="L15708" s="9" t="str">
        <f t="shared" si="284"/>
        <v/>
      </c>
      <c r="M15708" s="205" t="str" cm="1">
        <f t="array" ref="M15708">_xlfn.IFS(NOT(ISERROR(VLOOKUP(Table5[[#This Row],[Section]],TB_notTB,1,FALSE))),"No",LEFT(Table5[[#This Row],[Section]],3)="ETB","PLS",LEFT(Table5[[#This Row],[Section]],1)="7","PDB",NOT(ISBLANK(Table5[[#This Row],[Section]])),"No")</f>
        <v>No</v>
      </c>
    </row>
    <row r="15709" spans="1:13" x14ac:dyDescent="0.25">
      <c r="A15709" s="130" t="s">
        <v>17133</v>
      </c>
      <c r="B15709" s="130" t="s">
        <v>17134</v>
      </c>
      <c r="C15709" s="130" t="s">
        <v>75</v>
      </c>
      <c r="D15709" s="131">
        <v>0.39300000000000002</v>
      </c>
      <c r="E15709" s="132">
        <v>236</v>
      </c>
      <c r="F15709" s="132">
        <v>236</v>
      </c>
      <c r="G15709" s="126" t="s">
        <v>14844</v>
      </c>
      <c r="H15709" s="126" t="s">
        <v>20225</v>
      </c>
      <c r="I15709" s="126" t="s">
        <v>20226</v>
      </c>
      <c r="J15709" s="126" t="s">
        <v>26274</v>
      </c>
      <c r="K15709" s="9">
        <f>_xlfn.IFNA(VLOOKUP(Table5[[#This Row],[Section]],SubSill_Tier,2,FALSE),0)</f>
        <v>0</v>
      </c>
      <c r="L15709" s="9" t="str">
        <f t="shared" si="284"/>
        <v/>
      </c>
      <c r="M15709" s="205" t="str" cm="1">
        <f t="array" ref="M15709">_xlfn.IFS(NOT(ISERROR(VLOOKUP(Table5[[#This Row],[Section]],TB_notTB,1,FALSE))),"No",LEFT(Table5[[#This Row],[Section]],3)="ETB","PLS",LEFT(Table5[[#This Row],[Section]],1)="7","PDB",NOT(ISBLANK(Table5[[#This Row],[Section]])),"No")</f>
        <v>No</v>
      </c>
    </row>
    <row r="15710" spans="1:13" x14ac:dyDescent="0.25">
      <c r="A15710" s="130" t="s">
        <v>17135</v>
      </c>
      <c r="B15710" s="130" t="s">
        <v>17136</v>
      </c>
      <c r="C15710" s="130" t="s">
        <v>75</v>
      </c>
      <c r="D15710" s="131">
        <v>0.59399999999999997</v>
      </c>
      <c r="E15710" s="132">
        <v>195</v>
      </c>
      <c r="F15710" s="132">
        <v>195</v>
      </c>
      <c r="G15710" s="126" t="s">
        <v>14891</v>
      </c>
      <c r="H15710" s="126" t="s">
        <v>20279</v>
      </c>
      <c r="I15710" s="126" t="s">
        <v>20280</v>
      </c>
      <c r="J15710" s="126" t="s">
        <v>26297</v>
      </c>
      <c r="K15710" s="9">
        <f>_xlfn.IFNA(VLOOKUP(Table5[[#This Row],[Section]],SubSill_Tier,2,FALSE),0)</f>
        <v>0</v>
      </c>
      <c r="L15710" s="9" t="str">
        <f t="shared" si="284"/>
        <v/>
      </c>
      <c r="M15710" s="205" t="str" cm="1">
        <f t="array" ref="M15710">_xlfn.IFS(NOT(ISERROR(VLOOKUP(Table5[[#This Row],[Section]],TB_notTB,1,FALSE))),"No",LEFT(Table5[[#This Row],[Section]],3)="ETB","PLS",LEFT(Table5[[#This Row],[Section]],1)="7","PDB",NOT(ISBLANK(Table5[[#This Row],[Section]])),"No")</f>
        <v>No</v>
      </c>
    </row>
    <row r="15711" spans="1:13" x14ac:dyDescent="0.25">
      <c r="A15711" s="130" t="s">
        <v>17137</v>
      </c>
      <c r="B15711" s="130" t="s">
        <v>5605</v>
      </c>
      <c r="C15711" s="130" t="s">
        <v>75</v>
      </c>
      <c r="D15711" s="131">
        <v>0.28599999999999998</v>
      </c>
      <c r="E15711" s="132">
        <v>164</v>
      </c>
      <c r="F15711" s="132">
        <v>164</v>
      </c>
      <c r="G15711" s="126" t="s">
        <v>14891</v>
      </c>
      <c r="H15711" s="126" t="s">
        <v>20279</v>
      </c>
      <c r="I15711" s="126" t="s">
        <v>20280</v>
      </c>
      <c r="J15711" s="126" t="s">
        <v>26297</v>
      </c>
      <c r="K15711" s="9">
        <f>_xlfn.IFNA(VLOOKUP(Table5[[#This Row],[Section]],SubSill_Tier,2,FALSE),0)</f>
        <v>0</v>
      </c>
      <c r="L15711" s="9" t="str">
        <f t="shared" si="284"/>
        <v/>
      </c>
      <c r="M15711" s="205" t="str" cm="1">
        <f t="array" ref="M15711">_xlfn.IFS(NOT(ISERROR(VLOOKUP(Table5[[#This Row],[Section]],TB_notTB,1,FALSE))),"No",LEFT(Table5[[#This Row],[Section]],3)="ETB","PLS",LEFT(Table5[[#This Row],[Section]],1)="7","PDB",NOT(ISBLANK(Table5[[#This Row],[Section]])),"No")</f>
        <v>No</v>
      </c>
    </row>
    <row r="15712" spans="1:13" x14ac:dyDescent="0.25">
      <c r="A15712" s="130" t="s">
        <v>17138</v>
      </c>
      <c r="B15712" s="130" t="s">
        <v>5605</v>
      </c>
      <c r="C15712" s="130" t="s">
        <v>75</v>
      </c>
      <c r="D15712" s="131">
        <v>0.191</v>
      </c>
      <c r="E15712" s="132">
        <v>100</v>
      </c>
      <c r="F15712" s="132">
        <v>100</v>
      </c>
      <c r="G15712" s="126" t="s">
        <v>14891</v>
      </c>
      <c r="H15712" s="126" t="s">
        <v>20279</v>
      </c>
      <c r="I15712" s="126" t="s">
        <v>20280</v>
      </c>
      <c r="J15712" s="126" t="s">
        <v>26297</v>
      </c>
      <c r="K15712" s="9">
        <f>_xlfn.IFNA(VLOOKUP(Table5[[#This Row],[Section]],SubSill_Tier,2,FALSE),0)</f>
        <v>0</v>
      </c>
      <c r="L15712" s="9" t="str">
        <f t="shared" si="284"/>
        <v/>
      </c>
      <c r="M15712" s="205" t="str" cm="1">
        <f t="array" ref="M15712">_xlfn.IFS(NOT(ISERROR(VLOOKUP(Table5[[#This Row],[Section]],TB_notTB,1,FALSE))),"No",LEFT(Table5[[#This Row],[Section]],3)="ETB","PLS",LEFT(Table5[[#This Row],[Section]],1)="7","PDB",NOT(ISBLANK(Table5[[#This Row],[Section]])),"No")</f>
        <v>No</v>
      </c>
    </row>
    <row r="15713" spans="1:13" x14ac:dyDescent="0.25">
      <c r="A15713" s="130" t="s">
        <v>12327</v>
      </c>
      <c r="B15713" s="130" t="s">
        <v>11923</v>
      </c>
      <c r="C15713" s="130" t="s">
        <v>75</v>
      </c>
      <c r="D15713" s="131">
        <v>0.60299999999999998</v>
      </c>
      <c r="E15713" s="132">
        <v>233</v>
      </c>
      <c r="F15713" s="132">
        <v>233</v>
      </c>
      <c r="G15713" s="126" t="s">
        <v>13758</v>
      </c>
      <c r="H15713" s="126" t="s">
        <v>20201</v>
      </c>
      <c r="I15713" s="126" t="s">
        <v>20202</v>
      </c>
      <c r="J15713" s="126" t="s">
        <v>26258</v>
      </c>
      <c r="K15713" s="9">
        <f>_xlfn.IFNA(VLOOKUP(Table5[[#This Row],[Section]],SubSill_Tier,2,FALSE),0)</f>
        <v>0</v>
      </c>
      <c r="L15713" s="9" t="str">
        <f t="shared" si="284"/>
        <v/>
      </c>
      <c r="M15713" s="205" t="str" cm="1">
        <f t="array" ref="M15713">_xlfn.IFS(NOT(ISERROR(VLOOKUP(Table5[[#This Row],[Section]],TB_notTB,1,FALSE))),"No",LEFT(Table5[[#This Row],[Section]],3)="ETB","PLS",LEFT(Table5[[#This Row],[Section]],1)="7","PDB",NOT(ISBLANK(Table5[[#This Row],[Section]])),"No")</f>
        <v>No</v>
      </c>
    </row>
    <row r="15714" spans="1:13" x14ac:dyDescent="0.25">
      <c r="A15714" s="130" t="s">
        <v>17139</v>
      </c>
      <c r="B15714" s="130" t="s">
        <v>17140</v>
      </c>
      <c r="C15714" s="130" t="s">
        <v>75</v>
      </c>
      <c r="D15714" s="131">
        <v>0.313</v>
      </c>
      <c r="E15714" s="132">
        <v>100</v>
      </c>
      <c r="F15714" s="132">
        <v>100</v>
      </c>
      <c r="G15714" s="126" t="s">
        <v>14942</v>
      </c>
      <c r="H15714" s="126" t="s">
        <v>20251</v>
      </c>
      <c r="I15714" s="126" t="s">
        <v>27881</v>
      </c>
      <c r="J15714" s="126" t="s">
        <v>26286</v>
      </c>
      <c r="K15714" s="9">
        <f>_xlfn.IFNA(VLOOKUP(Table5[[#This Row],[Section]],SubSill_Tier,2,FALSE),0)</f>
        <v>0</v>
      </c>
      <c r="L15714" s="9" t="str">
        <f t="shared" si="284"/>
        <v/>
      </c>
      <c r="M15714" s="205" t="str" cm="1">
        <f t="array" ref="M15714">_xlfn.IFS(NOT(ISERROR(VLOOKUP(Table5[[#This Row],[Section]],TB_notTB,1,FALSE))),"No",LEFT(Table5[[#This Row],[Section]],3)="ETB","PLS",LEFT(Table5[[#This Row],[Section]],1)="7","PDB",NOT(ISBLANK(Table5[[#This Row],[Section]])),"No")</f>
        <v>No</v>
      </c>
    </row>
    <row r="15715" spans="1:13" x14ac:dyDescent="0.25">
      <c r="A15715" s="130" t="s">
        <v>17141</v>
      </c>
      <c r="B15715" s="130" t="s">
        <v>17142</v>
      </c>
      <c r="C15715" s="130" t="s">
        <v>75</v>
      </c>
      <c r="D15715" s="131">
        <v>0.28499999999999998</v>
      </c>
      <c r="E15715" s="132">
        <v>106</v>
      </c>
      <c r="F15715" s="132">
        <v>106</v>
      </c>
      <c r="G15715" s="126" t="s">
        <v>14821</v>
      </c>
      <c r="H15715" s="126" t="s">
        <v>20211</v>
      </c>
      <c r="I15715" s="126" t="s">
        <v>21127</v>
      </c>
      <c r="J15715" s="126" t="s">
        <v>26269</v>
      </c>
      <c r="K15715" s="9">
        <f>_xlfn.IFNA(VLOOKUP(Table5[[#This Row],[Section]],SubSill_Tier,2,FALSE),0)</f>
        <v>0</v>
      </c>
      <c r="L15715" s="9" t="str">
        <f t="shared" si="284"/>
        <v/>
      </c>
      <c r="M15715" s="205" t="str" cm="1">
        <f t="array" ref="M15715">_xlfn.IFS(NOT(ISERROR(VLOOKUP(Table5[[#This Row],[Section]],TB_notTB,1,FALSE))),"No",LEFT(Table5[[#This Row],[Section]],3)="ETB","PLS",LEFT(Table5[[#This Row],[Section]],1)="7","PDB",NOT(ISBLANK(Table5[[#This Row],[Section]])),"No")</f>
        <v>No</v>
      </c>
    </row>
    <row r="15716" spans="1:13" x14ac:dyDescent="0.25">
      <c r="A15716" s="130" t="s">
        <v>17143</v>
      </c>
      <c r="B15716" s="130" t="s">
        <v>17090</v>
      </c>
      <c r="C15716" s="130" t="s">
        <v>75</v>
      </c>
      <c r="D15716" s="131">
        <v>0.28199999999999997</v>
      </c>
      <c r="E15716" s="132">
        <v>165</v>
      </c>
      <c r="F15716" s="132">
        <v>165</v>
      </c>
      <c r="G15716" s="126" t="s">
        <v>14821</v>
      </c>
      <c r="H15716" s="126" t="s">
        <v>20211</v>
      </c>
      <c r="I15716" s="126" t="s">
        <v>21127</v>
      </c>
      <c r="J15716" s="126" t="s">
        <v>26269</v>
      </c>
      <c r="K15716" s="9">
        <f>_xlfn.IFNA(VLOOKUP(Table5[[#This Row],[Section]],SubSill_Tier,2,FALSE),0)</f>
        <v>0</v>
      </c>
      <c r="L15716" s="9" t="str">
        <f t="shared" si="284"/>
        <v/>
      </c>
      <c r="M15716" s="205" t="str" cm="1">
        <f t="array" ref="M15716">_xlfn.IFS(NOT(ISERROR(VLOOKUP(Table5[[#This Row],[Section]],TB_notTB,1,FALSE))),"No",LEFT(Table5[[#This Row],[Section]],3)="ETB","PLS",LEFT(Table5[[#This Row],[Section]],1)="7","PDB",NOT(ISBLANK(Table5[[#This Row],[Section]])),"No")</f>
        <v>No</v>
      </c>
    </row>
    <row r="15717" spans="1:13" x14ac:dyDescent="0.25">
      <c r="A15717" s="130" t="s">
        <v>5560</v>
      </c>
      <c r="B15717" s="130" t="s">
        <v>5561</v>
      </c>
      <c r="C15717" s="130" t="s">
        <v>75</v>
      </c>
      <c r="D15717" s="131">
        <v>0.27300000000000002</v>
      </c>
      <c r="E15717" s="132">
        <v>139</v>
      </c>
      <c r="F15717" s="132">
        <v>139</v>
      </c>
      <c r="G15717" s="126" t="s">
        <v>13729</v>
      </c>
      <c r="H15717" s="126" t="s">
        <v>20138</v>
      </c>
      <c r="I15717" s="126" t="s">
        <v>21067</v>
      </c>
      <c r="J15717" s="126" t="s">
        <v>26232</v>
      </c>
      <c r="K15717" s="9">
        <f>_xlfn.IFNA(VLOOKUP(Table5[[#This Row],[Section]],SubSill_Tier,2,FALSE),0)</f>
        <v>0</v>
      </c>
      <c r="L15717" s="9" t="str">
        <f t="shared" si="284"/>
        <v/>
      </c>
      <c r="M15717" s="205" t="str" cm="1">
        <f t="array" ref="M15717">_xlfn.IFS(NOT(ISERROR(VLOOKUP(Table5[[#This Row],[Section]],TB_notTB,1,FALSE))),"No",LEFT(Table5[[#This Row],[Section]],3)="ETB","PLS",LEFT(Table5[[#This Row],[Section]],1)="7","PDB",NOT(ISBLANK(Table5[[#This Row],[Section]])),"No")</f>
        <v>No</v>
      </c>
    </row>
    <row r="15718" spans="1:13" x14ac:dyDescent="0.25">
      <c r="A15718" s="130" t="s">
        <v>5562</v>
      </c>
      <c r="B15718" s="130" t="s">
        <v>5563</v>
      </c>
      <c r="C15718" s="130" t="s">
        <v>75</v>
      </c>
      <c r="D15718" s="131">
        <v>1.1339999999999999</v>
      </c>
      <c r="E15718" s="132">
        <v>322</v>
      </c>
      <c r="F15718" s="132">
        <v>322</v>
      </c>
      <c r="G15718" s="126" t="s">
        <v>13729</v>
      </c>
      <c r="H15718" s="126" t="s">
        <v>20138</v>
      </c>
      <c r="I15718" s="126" t="s">
        <v>21067</v>
      </c>
      <c r="J15718" s="126" t="s">
        <v>26232</v>
      </c>
      <c r="K15718" s="9">
        <f>_xlfn.IFNA(VLOOKUP(Table5[[#This Row],[Section]],SubSill_Tier,2,FALSE),0)</f>
        <v>0</v>
      </c>
      <c r="L15718" s="9" t="str">
        <f t="shared" si="284"/>
        <v/>
      </c>
      <c r="M15718" s="205" t="str" cm="1">
        <f t="array" ref="M15718">_xlfn.IFS(NOT(ISERROR(VLOOKUP(Table5[[#This Row],[Section]],TB_notTB,1,FALSE))),"No",LEFT(Table5[[#This Row],[Section]],3)="ETB","PLS",LEFT(Table5[[#This Row],[Section]],1)="7","PDB",NOT(ISBLANK(Table5[[#This Row],[Section]])),"No")</f>
        <v>No</v>
      </c>
    </row>
    <row r="15719" spans="1:13" x14ac:dyDescent="0.25">
      <c r="A15719" s="130" t="s">
        <v>5564</v>
      </c>
      <c r="B15719" s="130" t="s">
        <v>5565</v>
      </c>
      <c r="C15719" s="130" t="s">
        <v>75</v>
      </c>
      <c r="D15719" s="131">
        <v>0.94899999999999995</v>
      </c>
      <c r="E15719" s="132">
        <v>258</v>
      </c>
      <c r="F15719" s="132">
        <v>258</v>
      </c>
      <c r="G15719" s="126" t="s">
        <v>13729</v>
      </c>
      <c r="H15719" s="126" t="s">
        <v>20138</v>
      </c>
      <c r="I15719" s="126" t="s">
        <v>21067</v>
      </c>
      <c r="J15719" s="126" t="s">
        <v>26232</v>
      </c>
      <c r="K15719" s="9">
        <f>_xlfn.IFNA(VLOOKUP(Table5[[#This Row],[Section]],SubSill_Tier,2,FALSE),0)</f>
        <v>0</v>
      </c>
      <c r="L15719" s="9" t="str">
        <f t="shared" si="284"/>
        <v/>
      </c>
      <c r="M15719" s="205" t="str" cm="1">
        <f t="array" ref="M15719">_xlfn.IFS(NOT(ISERROR(VLOOKUP(Table5[[#This Row],[Section]],TB_notTB,1,FALSE))),"No",LEFT(Table5[[#This Row],[Section]],3)="ETB","PLS",LEFT(Table5[[#This Row],[Section]],1)="7","PDB",NOT(ISBLANK(Table5[[#This Row],[Section]])),"No")</f>
        <v>No</v>
      </c>
    </row>
    <row r="15720" spans="1:13" x14ac:dyDescent="0.25">
      <c r="A15720" s="130" t="s">
        <v>5566</v>
      </c>
      <c r="B15720" s="130" t="s">
        <v>5567</v>
      </c>
      <c r="C15720" s="130" t="s">
        <v>75</v>
      </c>
      <c r="D15720" s="131">
        <v>1.323</v>
      </c>
      <c r="E15720" s="132">
        <v>432</v>
      </c>
      <c r="F15720" s="132">
        <v>432</v>
      </c>
      <c r="G15720" s="126" t="s">
        <v>13729</v>
      </c>
      <c r="H15720" s="126" t="s">
        <v>20138</v>
      </c>
      <c r="I15720" s="126" t="s">
        <v>21067</v>
      </c>
      <c r="J15720" s="126" t="s">
        <v>26232</v>
      </c>
      <c r="K15720" s="9">
        <f>_xlfn.IFNA(VLOOKUP(Table5[[#This Row],[Section]],SubSill_Tier,2,FALSE),0)</f>
        <v>0</v>
      </c>
      <c r="L15720" s="9" t="str">
        <f t="shared" si="284"/>
        <v/>
      </c>
      <c r="M15720" s="205" t="str" cm="1">
        <f t="array" ref="M15720">_xlfn.IFS(NOT(ISERROR(VLOOKUP(Table5[[#This Row],[Section]],TB_notTB,1,FALSE))),"No",LEFT(Table5[[#This Row],[Section]],3)="ETB","PLS",LEFT(Table5[[#This Row],[Section]],1)="7","PDB",NOT(ISBLANK(Table5[[#This Row],[Section]])),"No")</f>
        <v>No</v>
      </c>
    </row>
    <row r="15721" spans="1:13" x14ac:dyDescent="0.25">
      <c r="A15721" s="130" t="s">
        <v>5568</v>
      </c>
      <c r="B15721" s="130" t="s">
        <v>5569</v>
      </c>
      <c r="C15721" s="130" t="s">
        <v>75</v>
      </c>
      <c r="D15721" s="131">
        <v>0.92500000000000004</v>
      </c>
      <c r="E15721" s="132">
        <v>289</v>
      </c>
      <c r="F15721" s="132">
        <v>289</v>
      </c>
      <c r="G15721" s="126" t="s">
        <v>13729</v>
      </c>
      <c r="H15721" s="126" t="s">
        <v>20138</v>
      </c>
      <c r="I15721" s="126" t="s">
        <v>21067</v>
      </c>
      <c r="J15721" s="126" t="s">
        <v>26232</v>
      </c>
      <c r="K15721" s="9">
        <f>_xlfn.IFNA(VLOOKUP(Table5[[#This Row],[Section]],SubSill_Tier,2,FALSE),0)</f>
        <v>0</v>
      </c>
      <c r="L15721" s="9" t="str">
        <f t="shared" si="284"/>
        <v/>
      </c>
      <c r="M15721" s="205" t="str" cm="1">
        <f t="array" ref="M15721">_xlfn.IFS(NOT(ISERROR(VLOOKUP(Table5[[#This Row],[Section]],TB_notTB,1,FALSE))),"No",LEFT(Table5[[#This Row],[Section]],3)="ETB","PLS",LEFT(Table5[[#This Row],[Section]],1)="7","PDB",NOT(ISBLANK(Table5[[#This Row],[Section]])),"No")</f>
        <v>No</v>
      </c>
    </row>
    <row r="15722" spans="1:13" x14ac:dyDescent="0.25">
      <c r="A15722" s="130" t="s">
        <v>5570</v>
      </c>
      <c r="B15722" s="130" t="s">
        <v>5571</v>
      </c>
      <c r="C15722" s="130" t="s">
        <v>75</v>
      </c>
      <c r="D15722" s="131">
        <v>0.45600000000000002</v>
      </c>
      <c r="E15722" s="132">
        <v>174</v>
      </c>
      <c r="F15722" s="132">
        <v>174</v>
      </c>
      <c r="G15722" s="126" t="s">
        <v>13729</v>
      </c>
      <c r="H15722" s="126" t="s">
        <v>20138</v>
      </c>
      <c r="I15722" s="126" t="s">
        <v>21067</v>
      </c>
      <c r="J15722" s="126" t="s">
        <v>26232</v>
      </c>
      <c r="K15722" s="9">
        <f>_xlfn.IFNA(VLOOKUP(Table5[[#This Row],[Section]],SubSill_Tier,2,FALSE),0)</f>
        <v>0</v>
      </c>
      <c r="L15722" s="9" t="str">
        <f t="shared" si="284"/>
        <v/>
      </c>
      <c r="M15722" s="205" t="str" cm="1">
        <f t="array" ref="M15722">_xlfn.IFS(NOT(ISERROR(VLOOKUP(Table5[[#This Row],[Section]],TB_notTB,1,FALSE))),"No",LEFT(Table5[[#This Row],[Section]],3)="ETB","PLS",LEFT(Table5[[#This Row],[Section]],1)="7","PDB",NOT(ISBLANK(Table5[[#This Row],[Section]])),"No")</f>
        <v>No</v>
      </c>
    </row>
    <row r="15723" spans="1:13" x14ac:dyDescent="0.25">
      <c r="A15723" s="130" t="s">
        <v>5572</v>
      </c>
      <c r="B15723" s="130" t="s">
        <v>5573</v>
      </c>
      <c r="C15723" s="130" t="s">
        <v>75</v>
      </c>
      <c r="D15723" s="131">
        <v>0.66200000000000003</v>
      </c>
      <c r="E15723" s="132">
        <v>248</v>
      </c>
      <c r="F15723" s="132">
        <v>248</v>
      </c>
      <c r="G15723" s="126" t="s">
        <v>13729</v>
      </c>
      <c r="H15723" s="126" t="s">
        <v>20138</v>
      </c>
      <c r="I15723" s="126" t="s">
        <v>21067</v>
      </c>
      <c r="J15723" s="126" t="s">
        <v>26232</v>
      </c>
      <c r="K15723" s="9">
        <f>_xlfn.IFNA(VLOOKUP(Table5[[#This Row],[Section]],SubSill_Tier,2,FALSE),0)</f>
        <v>0</v>
      </c>
      <c r="L15723" s="9" t="str">
        <f t="shared" si="284"/>
        <v/>
      </c>
      <c r="M15723" s="205" t="str" cm="1">
        <f t="array" ref="M15723">_xlfn.IFS(NOT(ISERROR(VLOOKUP(Table5[[#This Row],[Section]],TB_notTB,1,FALSE))),"No",LEFT(Table5[[#This Row],[Section]],3)="ETB","PLS",LEFT(Table5[[#This Row],[Section]],1)="7","PDB",NOT(ISBLANK(Table5[[#This Row],[Section]])),"No")</f>
        <v>No</v>
      </c>
    </row>
    <row r="15724" spans="1:13" x14ac:dyDescent="0.25">
      <c r="A15724" s="130" t="s">
        <v>5574</v>
      </c>
      <c r="B15724" s="130" t="s">
        <v>5575</v>
      </c>
      <c r="C15724" s="130" t="s">
        <v>75</v>
      </c>
      <c r="D15724" s="131">
        <v>0.23100000000000001</v>
      </c>
      <c r="E15724" s="132">
        <v>100</v>
      </c>
      <c r="F15724" s="132">
        <v>100</v>
      </c>
      <c r="G15724" s="126" t="s">
        <v>13729</v>
      </c>
      <c r="H15724" s="126" t="s">
        <v>20138</v>
      </c>
      <c r="I15724" s="126" t="s">
        <v>21067</v>
      </c>
      <c r="J15724" s="126" t="s">
        <v>26232</v>
      </c>
      <c r="K15724" s="9">
        <f>_xlfn.IFNA(VLOOKUP(Table5[[#This Row],[Section]],SubSill_Tier,2,FALSE),0)</f>
        <v>0</v>
      </c>
      <c r="L15724" s="9" t="str">
        <f t="shared" ref="L15724:L15752" si="285">IFERROR(IF(LEFT(G15724,2)="AI",IF(_xlfn.NUMBERVALUE(IFERROR(LEFT(IF(ISERROR(FIND("X",UPPER(B15724))),UPPER(B15724),RIGHT(UPPER(B15724),LEN(UPPER(B15724))-FIND("~",SUBSTITUTE(UPPER(B15724),"X","~",LEN(UPPER(B15724))-LEN(SUBSTITUTE(UPPER(B15724),"X","")))))),FIND(" ",IF(ISERROR(FIND("X",UPPER(B15724))),UPPER(B15724),RIGHT(UPPER(B15724),LEN(UPPER(B15724))-FIND("~",SUBSTITUTE(UPPER(B15724),"X","~",LEN(UPPER(B15724))-LEN(SUBSTITUTE(UPPER(B15724),"X","")))))),1)-1),IF(ISERROR(FIND("X",UPPER(B15724))),UPPER(B15724),RIGHT(UPPER(B15724),LEN(UPPER(B15724))-FIND("~",SUBSTITUTE(UPPER(B15724),"X","~",LEN(UPPER(B15724))-LEN(SUBSTITUTE(UPPER(B15724),"X",""))))))),".")&gt;=5,"Wall",""),""),"")</f>
        <v/>
      </c>
      <c r="M15724" s="205" t="str" cm="1">
        <f t="array" ref="M15724">_xlfn.IFS(NOT(ISERROR(VLOOKUP(Table5[[#This Row],[Section]],TB_notTB,1,FALSE))),"No",LEFT(Table5[[#This Row],[Section]],3)="ETB","PLS",LEFT(Table5[[#This Row],[Section]],1)="7","PDB",NOT(ISBLANK(Table5[[#This Row],[Section]])),"No")</f>
        <v>No</v>
      </c>
    </row>
    <row r="15725" spans="1:13" x14ac:dyDescent="0.25">
      <c r="A15725" s="130" t="s">
        <v>5576</v>
      </c>
      <c r="B15725" s="130" t="s">
        <v>5577</v>
      </c>
      <c r="C15725" s="130" t="s">
        <v>75</v>
      </c>
      <c r="D15725" s="131">
        <v>1.24</v>
      </c>
      <c r="E15725" s="132">
        <v>447</v>
      </c>
      <c r="F15725" s="132">
        <v>447</v>
      </c>
      <c r="G15725" s="126" t="s">
        <v>13729</v>
      </c>
      <c r="H15725" s="126" t="s">
        <v>20138</v>
      </c>
      <c r="I15725" s="126" t="s">
        <v>21067</v>
      </c>
      <c r="J15725" s="126" t="s">
        <v>26232</v>
      </c>
      <c r="K15725" s="9">
        <f>_xlfn.IFNA(VLOOKUP(Table5[[#This Row],[Section]],SubSill_Tier,2,FALSE),0)</f>
        <v>0</v>
      </c>
      <c r="L15725" s="9" t="str">
        <f t="shared" si="285"/>
        <v/>
      </c>
      <c r="M15725" s="205" t="str" cm="1">
        <f t="array" ref="M15725">_xlfn.IFS(NOT(ISERROR(VLOOKUP(Table5[[#This Row],[Section]],TB_notTB,1,FALSE))),"No",LEFT(Table5[[#This Row],[Section]],3)="ETB","PLS",LEFT(Table5[[#This Row],[Section]],1)="7","PDB",NOT(ISBLANK(Table5[[#This Row],[Section]])),"No")</f>
        <v>No</v>
      </c>
    </row>
    <row r="15726" spans="1:13" x14ac:dyDescent="0.25">
      <c r="A15726" s="130" t="s">
        <v>12328</v>
      </c>
      <c r="B15726" s="130" t="s">
        <v>17222</v>
      </c>
      <c r="C15726" s="130" t="s">
        <v>98</v>
      </c>
      <c r="D15726" s="131">
        <v>1.6120000000000001</v>
      </c>
      <c r="E15726" s="132">
        <v>439</v>
      </c>
      <c r="F15726" s="132">
        <v>439</v>
      </c>
      <c r="G15726" s="126" t="s">
        <v>13745</v>
      </c>
      <c r="H15726" s="126" t="s">
        <v>20189</v>
      </c>
      <c r="I15726" s="126" t="s">
        <v>20190</v>
      </c>
      <c r="J15726" s="126" t="s">
        <v>26260</v>
      </c>
      <c r="K15726" s="9">
        <f>_xlfn.IFNA(VLOOKUP(Table5[[#This Row],[Section]],SubSill_Tier,2,FALSE),0)</f>
        <v>0</v>
      </c>
      <c r="L15726" s="9" t="str">
        <f t="shared" si="285"/>
        <v/>
      </c>
      <c r="M15726" s="205" t="str" cm="1">
        <f t="array" ref="M15726">_xlfn.IFS(NOT(ISERROR(VLOOKUP(Table5[[#This Row],[Section]],TB_notTB,1,FALSE))),"No",LEFT(Table5[[#This Row],[Section]],3)="ETB","PLS",LEFT(Table5[[#This Row],[Section]],1)="7","PDB",NOT(ISBLANK(Table5[[#This Row],[Section]])),"No")</f>
        <v>No</v>
      </c>
    </row>
    <row r="15727" spans="1:13" x14ac:dyDescent="0.25">
      <c r="A15727" s="130" t="s">
        <v>5578</v>
      </c>
      <c r="B15727" s="130" t="s">
        <v>17222</v>
      </c>
      <c r="C15727" s="130" t="s">
        <v>98</v>
      </c>
      <c r="D15727" s="131">
        <v>2.1030000000000002</v>
      </c>
      <c r="E15727" s="132">
        <v>665</v>
      </c>
      <c r="F15727" s="132">
        <v>665</v>
      </c>
      <c r="G15727" s="126" t="s">
        <v>13736</v>
      </c>
      <c r="H15727" s="126" t="s">
        <v>20148</v>
      </c>
      <c r="I15727" s="126" t="s">
        <v>21073</v>
      </c>
      <c r="J15727" s="126" t="s">
        <v>26232</v>
      </c>
      <c r="K15727" s="9">
        <f>_xlfn.IFNA(VLOOKUP(Table5[[#This Row],[Section]],SubSill_Tier,2,FALSE),0)</f>
        <v>0</v>
      </c>
      <c r="L15727" s="9" t="str">
        <f t="shared" si="285"/>
        <v/>
      </c>
      <c r="M15727" s="205" t="str" cm="1">
        <f t="array" ref="M15727">_xlfn.IFS(NOT(ISERROR(VLOOKUP(Table5[[#This Row],[Section]],TB_notTB,1,FALSE))),"No",LEFT(Table5[[#This Row],[Section]],3)="ETB","PLS",LEFT(Table5[[#This Row],[Section]],1)="7","PDB",NOT(ISBLANK(Table5[[#This Row],[Section]])),"No")</f>
        <v>No</v>
      </c>
    </row>
    <row r="15728" spans="1:13" x14ac:dyDescent="0.25">
      <c r="A15728" s="130" t="s">
        <v>11516</v>
      </c>
      <c r="B15728" s="130" t="s">
        <v>17222</v>
      </c>
      <c r="C15728" s="130" t="s">
        <v>98</v>
      </c>
      <c r="D15728" s="131">
        <v>1.1240000000000001</v>
      </c>
      <c r="E15728" s="132">
        <v>0</v>
      </c>
      <c r="F15728" s="132">
        <v>0</v>
      </c>
      <c r="G15728" s="126" t="s">
        <v>13750</v>
      </c>
      <c r="H15728" s="126" t="s">
        <v>20121</v>
      </c>
      <c r="I15728" s="126" t="s">
        <v>20122</v>
      </c>
      <c r="J15728" s="126" t="s">
        <v>26234</v>
      </c>
      <c r="K15728" s="9">
        <f>_xlfn.IFNA(VLOOKUP(Table5[[#This Row],[Section]],SubSill_Tier,2,FALSE),0)</f>
        <v>0</v>
      </c>
      <c r="L15728" s="9" t="str">
        <f t="shared" si="285"/>
        <v/>
      </c>
      <c r="M15728" s="205" t="str" cm="1">
        <f t="array" ref="M15728">_xlfn.IFS(NOT(ISERROR(VLOOKUP(Table5[[#This Row],[Section]],TB_notTB,1,FALSE))),"No",LEFT(Table5[[#This Row],[Section]],3)="ETB","PLS",LEFT(Table5[[#This Row],[Section]],1)="7","PDB",NOT(ISBLANK(Table5[[#This Row],[Section]])),"No")</f>
        <v>No</v>
      </c>
    </row>
    <row r="15729" spans="1:13" x14ac:dyDescent="0.25">
      <c r="A15729" s="130" t="s">
        <v>11517</v>
      </c>
      <c r="B15729" s="130" t="s">
        <v>3598</v>
      </c>
      <c r="C15729" s="130" t="s">
        <v>98</v>
      </c>
      <c r="D15729" s="131">
        <v>3.948</v>
      </c>
      <c r="E15729" s="132">
        <v>0</v>
      </c>
      <c r="F15729" s="132">
        <v>0</v>
      </c>
      <c r="G15729" s="126" t="s">
        <v>13724</v>
      </c>
      <c r="H15729" s="126" t="s">
        <v>20182</v>
      </c>
      <c r="I15729" s="126" t="s">
        <v>22098</v>
      </c>
      <c r="J15729" s="126" t="s">
        <v>26234</v>
      </c>
      <c r="K15729" s="9">
        <f>_xlfn.IFNA(VLOOKUP(Table5[[#This Row],[Section]],SubSill_Tier,2,FALSE),0)</f>
        <v>0</v>
      </c>
      <c r="L15729" s="9" t="str">
        <f t="shared" si="285"/>
        <v/>
      </c>
      <c r="M15729" s="205" t="str" cm="1">
        <f t="array" ref="M15729">_xlfn.IFS(NOT(ISERROR(VLOOKUP(Table5[[#This Row],[Section]],TB_notTB,1,FALSE))),"No",LEFT(Table5[[#This Row],[Section]],3)="ETB","PLS",LEFT(Table5[[#This Row],[Section]],1)="7","PDB",NOT(ISBLANK(Table5[[#This Row],[Section]])),"No")</f>
        <v>No</v>
      </c>
    </row>
    <row r="15730" spans="1:13" x14ac:dyDescent="0.25">
      <c r="A15730" s="130" t="s">
        <v>5579</v>
      </c>
      <c r="B15730" s="130" t="s">
        <v>17222</v>
      </c>
      <c r="C15730" s="130" t="s">
        <v>98</v>
      </c>
      <c r="D15730" s="131">
        <v>0.52600000000000002</v>
      </c>
      <c r="E15730" s="132">
        <v>158</v>
      </c>
      <c r="F15730" s="132">
        <v>142</v>
      </c>
      <c r="G15730" s="126" t="s">
        <v>13712</v>
      </c>
      <c r="H15730" s="126" t="s">
        <v>20120</v>
      </c>
      <c r="I15730" s="126" t="s">
        <v>21055</v>
      </c>
      <c r="J15730" s="126" t="s">
        <v>26232</v>
      </c>
      <c r="K15730" s="9">
        <f>_xlfn.IFNA(VLOOKUP(Table5[[#This Row],[Section]],SubSill_Tier,2,FALSE),0)</f>
        <v>0</v>
      </c>
      <c r="L15730" s="9" t="str">
        <f t="shared" si="285"/>
        <v/>
      </c>
      <c r="M15730" s="205" t="str" cm="1">
        <f t="array" ref="M15730">_xlfn.IFS(NOT(ISERROR(VLOOKUP(Table5[[#This Row],[Section]],TB_notTB,1,FALSE))),"No",LEFT(Table5[[#This Row],[Section]],3)="ETB","PLS",LEFT(Table5[[#This Row],[Section]],1)="7","PDB",NOT(ISBLANK(Table5[[#This Row],[Section]])),"No")</f>
        <v>No</v>
      </c>
    </row>
    <row r="15731" spans="1:13" x14ac:dyDescent="0.25">
      <c r="A15731" s="130" t="s">
        <v>11518</v>
      </c>
      <c r="B15731" s="130" t="s">
        <v>3598</v>
      </c>
      <c r="C15731" s="130" t="s">
        <v>98</v>
      </c>
      <c r="D15731" s="131">
        <v>1.4279999999999999</v>
      </c>
      <c r="E15731" s="132">
        <v>217</v>
      </c>
      <c r="F15731" s="132">
        <v>142</v>
      </c>
      <c r="G15731" s="126" t="s">
        <v>13724</v>
      </c>
      <c r="H15731" s="126" t="s">
        <v>20186</v>
      </c>
      <c r="I15731" s="126" t="s">
        <v>22099</v>
      </c>
      <c r="J15731" s="126" t="s">
        <v>26234</v>
      </c>
      <c r="K15731" s="9">
        <f>_xlfn.IFNA(VLOOKUP(Table5[[#This Row],[Section]],SubSill_Tier,2,FALSE),0)</f>
        <v>0</v>
      </c>
      <c r="L15731" s="9" t="str">
        <f t="shared" si="285"/>
        <v/>
      </c>
      <c r="M15731" s="205" t="str" cm="1">
        <f t="array" ref="M15731">_xlfn.IFS(NOT(ISERROR(VLOOKUP(Table5[[#This Row],[Section]],TB_notTB,1,FALSE))),"No",LEFT(Table5[[#This Row],[Section]],3)="ETB","PLS",LEFT(Table5[[#This Row],[Section]],1)="7","PDB",NOT(ISBLANK(Table5[[#This Row],[Section]])),"No")</f>
        <v>No</v>
      </c>
    </row>
    <row r="15732" spans="1:13" x14ac:dyDescent="0.25">
      <c r="A15732" s="130" t="s">
        <v>5580</v>
      </c>
      <c r="B15732" s="130" t="s">
        <v>17222</v>
      </c>
      <c r="C15732" s="130" t="s">
        <v>98</v>
      </c>
      <c r="D15732" s="131">
        <v>2.855</v>
      </c>
      <c r="E15732" s="132">
        <v>611</v>
      </c>
      <c r="F15732" s="132">
        <v>611</v>
      </c>
      <c r="G15732" s="126" t="s">
        <v>13711</v>
      </c>
      <c r="H15732" s="126" t="s">
        <v>20119</v>
      </c>
      <c r="I15732" s="126" t="s">
        <v>21054</v>
      </c>
      <c r="J15732" s="126" t="s">
        <v>26232</v>
      </c>
      <c r="K15732" s="9">
        <f>_xlfn.IFNA(VLOOKUP(Table5[[#This Row],[Section]],SubSill_Tier,2,FALSE),0)</f>
        <v>0</v>
      </c>
      <c r="L15732" s="9" t="str">
        <f t="shared" si="285"/>
        <v/>
      </c>
      <c r="M15732" s="205" t="str" cm="1">
        <f t="array" ref="M15732">_xlfn.IFS(NOT(ISERROR(VLOOKUP(Table5[[#This Row],[Section]],TB_notTB,1,FALSE))),"No",LEFT(Table5[[#This Row],[Section]],3)="ETB","PLS",LEFT(Table5[[#This Row],[Section]],1)="7","PDB",NOT(ISBLANK(Table5[[#This Row],[Section]])),"No")</f>
        <v>No</v>
      </c>
    </row>
    <row r="15733" spans="1:13" x14ac:dyDescent="0.25">
      <c r="A15733" s="130" t="s">
        <v>5581</v>
      </c>
      <c r="B15733" s="130" t="s">
        <v>17222</v>
      </c>
      <c r="C15733" s="130" t="s">
        <v>98</v>
      </c>
      <c r="D15733" s="131">
        <v>1.7989999999999999</v>
      </c>
      <c r="E15733" s="132">
        <v>647</v>
      </c>
      <c r="F15733" s="132">
        <v>647</v>
      </c>
      <c r="G15733" s="126" t="s">
        <v>13736</v>
      </c>
      <c r="H15733" s="126" t="s">
        <v>20148</v>
      </c>
      <c r="I15733" s="126" t="s">
        <v>21073</v>
      </c>
      <c r="J15733" s="126" t="s">
        <v>26232</v>
      </c>
      <c r="K15733" s="9">
        <f>_xlfn.IFNA(VLOOKUP(Table5[[#This Row],[Section]],SubSill_Tier,2,FALSE),0)</f>
        <v>0</v>
      </c>
      <c r="L15733" s="9" t="str">
        <f t="shared" si="285"/>
        <v/>
      </c>
      <c r="M15733" s="205" t="str" cm="1">
        <f t="array" ref="M15733">_xlfn.IFS(NOT(ISERROR(VLOOKUP(Table5[[#This Row],[Section]],TB_notTB,1,FALSE))),"No",LEFT(Table5[[#This Row],[Section]],3)="ETB","PLS",LEFT(Table5[[#This Row],[Section]],1)="7","PDB",NOT(ISBLANK(Table5[[#This Row],[Section]])),"No")</f>
        <v>No</v>
      </c>
    </row>
    <row r="15734" spans="1:13" x14ac:dyDescent="0.25">
      <c r="A15734" s="130" t="s">
        <v>5582</v>
      </c>
      <c r="B15734" s="130" t="s">
        <v>17222</v>
      </c>
      <c r="C15734" s="130" t="s">
        <v>98</v>
      </c>
      <c r="D15734" s="131">
        <v>1.992</v>
      </c>
      <c r="E15734" s="132">
        <v>499</v>
      </c>
      <c r="F15734" s="132">
        <v>499</v>
      </c>
      <c r="G15734" s="126" t="s">
        <v>13736</v>
      </c>
      <c r="H15734" s="126" t="s">
        <v>20148</v>
      </c>
      <c r="I15734" s="126" t="s">
        <v>21073</v>
      </c>
      <c r="J15734" s="126" t="s">
        <v>26232</v>
      </c>
      <c r="K15734" s="9">
        <f>_xlfn.IFNA(VLOOKUP(Table5[[#This Row],[Section]],SubSill_Tier,2,FALSE),0)</f>
        <v>0</v>
      </c>
      <c r="L15734" s="9" t="str">
        <f t="shared" si="285"/>
        <v/>
      </c>
      <c r="M15734" s="205" t="str" cm="1">
        <f t="array" ref="M15734">_xlfn.IFS(NOT(ISERROR(VLOOKUP(Table5[[#This Row],[Section]],TB_notTB,1,FALSE))),"No",LEFT(Table5[[#This Row],[Section]],3)="ETB","PLS",LEFT(Table5[[#This Row],[Section]],1)="7","PDB",NOT(ISBLANK(Table5[[#This Row],[Section]])),"No")</f>
        <v>No</v>
      </c>
    </row>
    <row r="15735" spans="1:13" x14ac:dyDescent="0.25">
      <c r="A15735" s="130" t="s">
        <v>5583</v>
      </c>
      <c r="B15735" s="130" t="s">
        <v>17222</v>
      </c>
      <c r="C15735" s="130" t="s">
        <v>98</v>
      </c>
      <c r="D15735" s="131">
        <v>1.54</v>
      </c>
      <c r="E15735" s="132">
        <v>578</v>
      </c>
      <c r="F15735" s="132">
        <v>578</v>
      </c>
      <c r="G15735" s="126" t="s">
        <v>13736</v>
      </c>
      <c r="H15735" s="126" t="s">
        <v>20148</v>
      </c>
      <c r="I15735" s="126" t="s">
        <v>21073</v>
      </c>
      <c r="J15735" s="126" t="s">
        <v>26232</v>
      </c>
      <c r="K15735" s="9">
        <f>_xlfn.IFNA(VLOOKUP(Table5[[#This Row],[Section]],SubSill_Tier,2,FALSE),0)</f>
        <v>0</v>
      </c>
      <c r="L15735" s="9" t="str">
        <f t="shared" si="285"/>
        <v/>
      </c>
      <c r="M15735" s="205" t="str" cm="1">
        <f t="array" ref="M15735">_xlfn.IFS(NOT(ISERROR(VLOOKUP(Table5[[#This Row],[Section]],TB_notTB,1,FALSE))),"No",LEFT(Table5[[#This Row],[Section]],3)="ETB","PLS",LEFT(Table5[[#This Row],[Section]],1)="7","PDB",NOT(ISBLANK(Table5[[#This Row],[Section]])),"No")</f>
        <v>No</v>
      </c>
    </row>
    <row r="15736" spans="1:13" x14ac:dyDescent="0.25">
      <c r="A15736" s="130" t="s">
        <v>5584</v>
      </c>
      <c r="B15736" s="130" t="s">
        <v>17222</v>
      </c>
      <c r="C15736" s="130" t="s">
        <v>98</v>
      </c>
      <c r="D15736" s="131">
        <v>1.169</v>
      </c>
      <c r="E15736" s="132">
        <v>304</v>
      </c>
      <c r="F15736" s="132">
        <v>270</v>
      </c>
      <c r="G15736" s="126" t="s">
        <v>13711</v>
      </c>
      <c r="H15736" s="126" t="s">
        <v>20119</v>
      </c>
      <c r="I15736" s="126" t="s">
        <v>21054</v>
      </c>
      <c r="J15736" s="126" t="s">
        <v>26232</v>
      </c>
      <c r="K15736" s="9">
        <f>_xlfn.IFNA(VLOOKUP(Table5[[#This Row],[Section]],SubSill_Tier,2,FALSE),0)</f>
        <v>0</v>
      </c>
      <c r="L15736" s="9" t="str">
        <f t="shared" si="285"/>
        <v/>
      </c>
      <c r="M15736" s="205" t="str" cm="1">
        <f t="array" ref="M15736">_xlfn.IFS(NOT(ISERROR(VLOOKUP(Table5[[#This Row],[Section]],TB_notTB,1,FALSE))),"No",LEFT(Table5[[#This Row],[Section]],3)="ETB","PLS",LEFT(Table5[[#This Row],[Section]],1)="7","PDB",NOT(ISBLANK(Table5[[#This Row],[Section]])),"No")</f>
        <v>No</v>
      </c>
    </row>
    <row r="15737" spans="1:13" x14ac:dyDescent="0.25">
      <c r="A15737" s="130" t="s">
        <v>5585</v>
      </c>
      <c r="B15737" s="130" t="s">
        <v>17222</v>
      </c>
      <c r="C15737" s="130" t="s">
        <v>98</v>
      </c>
      <c r="D15737" s="131">
        <v>1.52</v>
      </c>
      <c r="E15737" s="132">
        <v>394</v>
      </c>
      <c r="F15737" s="132">
        <v>394</v>
      </c>
      <c r="G15737" s="126" t="s">
        <v>13711</v>
      </c>
      <c r="H15737" s="126" t="s">
        <v>20119</v>
      </c>
      <c r="I15737" s="126" t="s">
        <v>21054</v>
      </c>
      <c r="J15737" s="126" t="s">
        <v>26232</v>
      </c>
      <c r="K15737" s="9">
        <f>_xlfn.IFNA(VLOOKUP(Table5[[#This Row],[Section]],SubSill_Tier,2,FALSE),0)</f>
        <v>0</v>
      </c>
      <c r="L15737" s="9" t="str">
        <f t="shared" si="285"/>
        <v/>
      </c>
      <c r="M15737" s="205" t="str" cm="1">
        <f t="array" ref="M15737">_xlfn.IFS(NOT(ISERROR(VLOOKUP(Table5[[#This Row],[Section]],TB_notTB,1,FALSE))),"No",LEFT(Table5[[#This Row],[Section]],3)="ETB","PLS",LEFT(Table5[[#This Row],[Section]],1)="7","PDB",NOT(ISBLANK(Table5[[#This Row],[Section]])),"No")</f>
        <v>No</v>
      </c>
    </row>
    <row r="15738" spans="1:13" x14ac:dyDescent="0.25">
      <c r="A15738" s="130" t="s">
        <v>5586</v>
      </c>
      <c r="B15738" s="130" t="s">
        <v>17222</v>
      </c>
      <c r="C15738" s="130" t="s">
        <v>98</v>
      </c>
      <c r="D15738" s="131">
        <v>1.62</v>
      </c>
      <c r="E15738" s="132">
        <v>502</v>
      </c>
      <c r="F15738" s="132">
        <v>231</v>
      </c>
      <c r="G15738" s="126" t="s">
        <v>13711</v>
      </c>
      <c r="H15738" s="126" t="s">
        <v>20119</v>
      </c>
      <c r="I15738" s="126" t="s">
        <v>21054</v>
      </c>
      <c r="J15738" s="126" t="s">
        <v>26232</v>
      </c>
      <c r="K15738" s="9">
        <f>_xlfn.IFNA(VLOOKUP(Table5[[#This Row],[Section]],SubSill_Tier,2,FALSE),0)</f>
        <v>0</v>
      </c>
      <c r="L15738" s="9" t="str">
        <f t="shared" si="285"/>
        <v/>
      </c>
      <c r="M15738" s="205" t="str" cm="1">
        <f t="array" ref="M15738">_xlfn.IFS(NOT(ISERROR(VLOOKUP(Table5[[#This Row],[Section]],TB_notTB,1,FALSE))),"No",LEFT(Table5[[#This Row],[Section]],3)="ETB","PLS",LEFT(Table5[[#This Row],[Section]],1)="7","PDB",NOT(ISBLANK(Table5[[#This Row],[Section]])),"No")</f>
        <v>No</v>
      </c>
    </row>
    <row r="15739" spans="1:13" x14ac:dyDescent="0.25">
      <c r="A15739" s="130" t="s">
        <v>5587</v>
      </c>
      <c r="B15739" s="130" t="s">
        <v>17222</v>
      </c>
      <c r="C15739" s="130" t="s">
        <v>98</v>
      </c>
      <c r="D15739" s="131">
        <v>0.151</v>
      </c>
      <c r="E15739" s="132">
        <v>100</v>
      </c>
      <c r="F15739" s="132">
        <v>100</v>
      </c>
      <c r="G15739" s="126" t="s">
        <v>13711</v>
      </c>
      <c r="H15739" s="126" t="s">
        <v>20119</v>
      </c>
      <c r="I15739" s="126" t="s">
        <v>21054</v>
      </c>
      <c r="J15739" s="126" t="s">
        <v>26232</v>
      </c>
      <c r="K15739" s="9">
        <f>_xlfn.IFNA(VLOOKUP(Table5[[#This Row],[Section]],SubSill_Tier,2,FALSE),0)</f>
        <v>0</v>
      </c>
      <c r="L15739" s="9" t="str">
        <f t="shared" si="285"/>
        <v/>
      </c>
      <c r="M15739" s="205" t="str" cm="1">
        <f t="array" ref="M15739">_xlfn.IFS(NOT(ISERROR(VLOOKUP(Table5[[#This Row],[Section]],TB_notTB,1,FALSE))),"No",LEFT(Table5[[#This Row],[Section]],3)="ETB","PLS",LEFT(Table5[[#This Row],[Section]],1)="7","PDB",NOT(ISBLANK(Table5[[#This Row],[Section]])),"No")</f>
        <v>No</v>
      </c>
    </row>
    <row r="15740" spans="1:13" x14ac:dyDescent="0.25">
      <c r="A15740" s="130" t="s">
        <v>5588</v>
      </c>
      <c r="B15740" s="130" t="s">
        <v>17222</v>
      </c>
      <c r="C15740" s="130" t="s">
        <v>98</v>
      </c>
      <c r="D15740" s="131">
        <v>2.5190000000000001</v>
      </c>
      <c r="E15740" s="132">
        <v>1125</v>
      </c>
      <c r="F15740" s="132">
        <v>1125</v>
      </c>
      <c r="G15740" s="126" t="s">
        <v>13736</v>
      </c>
      <c r="H15740" s="126" t="s">
        <v>20148</v>
      </c>
      <c r="I15740" s="126" t="s">
        <v>21073</v>
      </c>
      <c r="J15740" s="126" t="s">
        <v>26232</v>
      </c>
      <c r="K15740" s="9">
        <f>_xlfn.IFNA(VLOOKUP(Table5[[#This Row],[Section]],SubSill_Tier,2,FALSE),0)</f>
        <v>0</v>
      </c>
      <c r="L15740" s="9" t="str">
        <f t="shared" si="285"/>
        <v/>
      </c>
      <c r="M15740" s="205" t="str" cm="1">
        <f t="array" ref="M15740">_xlfn.IFS(NOT(ISERROR(VLOOKUP(Table5[[#This Row],[Section]],TB_notTB,1,FALSE))),"No",LEFT(Table5[[#This Row],[Section]],3)="ETB","PLS",LEFT(Table5[[#This Row],[Section]],1)="7","PDB",NOT(ISBLANK(Table5[[#This Row],[Section]])),"No")</f>
        <v>No</v>
      </c>
    </row>
    <row r="15741" spans="1:13" x14ac:dyDescent="0.25">
      <c r="A15741" s="130" t="s">
        <v>11519</v>
      </c>
      <c r="B15741" s="130" t="s">
        <v>3598</v>
      </c>
      <c r="C15741" s="130" t="s">
        <v>98</v>
      </c>
      <c r="D15741" s="131">
        <v>0.54200000000000004</v>
      </c>
      <c r="E15741" s="132">
        <v>200</v>
      </c>
      <c r="F15741" s="132">
        <v>100</v>
      </c>
      <c r="G15741" s="126" t="s">
        <v>13779</v>
      </c>
      <c r="H15741" s="126" t="s">
        <v>20249</v>
      </c>
      <c r="I15741" s="126" t="s">
        <v>21154</v>
      </c>
      <c r="J15741" s="126" t="s">
        <v>26285</v>
      </c>
      <c r="K15741" s="9">
        <f>_xlfn.IFNA(VLOOKUP(Table5[[#This Row],[Section]],SubSill_Tier,2,FALSE),0)</f>
        <v>0</v>
      </c>
      <c r="L15741" s="9" t="str">
        <f t="shared" si="285"/>
        <v/>
      </c>
      <c r="M15741" s="205" t="str" cm="1">
        <f t="array" ref="M15741">_xlfn.IFS(NOT(ISERROR(VLOOKUP(Table5[[#This Row],[Section]],TB_notTB,1,FALSE))),"No",LEFT(Table5[[#This Row],[Section]],3)="ETB","PLS",LEFT(Table5[[#This Row],[Section]],1)="7","PDB",NOT(ISBLANK(Table5[[#This Row],[Section]])),"No")</f>
        <v>No</v>
      </c>
    </row>
    <row r="15742" spans="1:13" x14ac:dyDescent="0.25">
      <c r="A15742" s="130" t="s">
        <v>11520</v>
      </c>
      <c r="B15742" s="130" t="s">
        <v>3598</v>
      </c>
      <c r="C15742" s="130" t="s">
        <v>98</v>
      </c>
      <c r="D15742" s="131">
        <v>0.68</v>
      </c>
      <c r="E15742" s="132">
        <v>214</v>
      </c>
      <c r="F15742" s="132">
        <v>220</v>
      </c>
      <c r="G15742" s="126" t="s">
        <v>13779</v>
      </c>
      <c r="H15742" s="126" t="s">
        <v>20249</v>
      </c>
      <c r="I15742" s="126" t="s">
        <v>21154</v>
      </c>
      <c r="J15742" s="126" t="s">
        <v>26285</v>
      </c>
      <c r="K15742" s="9">
        <f>_xlfn.IFNA(VLOOKUP(Table5[[#This Row],[Section]],SubSill_Tier,2,FALSE),0)</f>
        <v>0</v>
      </c>
      <c r="L15742" s="9" t="str">
        <f t="shared" si="285"/>
        <v/>
      </c>
      <c r="M15742" s="205" t="str" cm="1">
        <f t="array" ref="M15742">_xlfn.IFS(NOT(ISERROR(VLOOKUP(Table5[[#This Row],[Section]],TB_notTB,1,FALSE))),"No",LEFT(Table5[[#This Row],[Section]],3)="ETB","PLS",LEFT(Table5[[#This Row],[Section]],1)="7","PDB",NOT(ISBLANK(Table5[[#This Row],[Section]])),"No")</f>
        <v>No</v>
      </c>
    </row>
    <row r="15743" spans="1:13" x14ac:dyDescent="0.25">
      <c r="A15743" s="130" t="s">
        <v>11521</v>
      </c>
      <c r="B15743" s="130" t="s">
        <v>3598</v>
      </c>
      <c r="C15743" s="130" t="s">
        <v>98</v>
      </c>
      <c r="D15743" s="131">
        <v>1.095</v>
      </c>
      <c r="E15743" s="132">
        <v>278</v>
      </c>
      <c r="F15743" s="132">
        <v>100</v>
      </c>
      <c r="G15743" s="126" t="s">
        <v>13724</v>
      </c>
      <c r="H15743" s="126" t="s">
        <v>20186</v>
      </c>
      <c r="I15743" s="126" t="s">
        <v>22099</v>
      </c>
      <c r="J15743" s="126" t="s">
        <v>26234</v>
      </c>
      <c r="K15743" s="9">
        <f>_xlfn.IFNA(VLOOKUP(Table5[[#This Row],[Section]],SubSill_Tier,2,FALSE),0)</f>
        <v>0</v>
      </c>
      <c r="L15743" s="9" t="str">
        <f t="shared" si="285"/>
        <v/>
      </c>
      <c r="M15743" s="205" t="str" cm="1">
        <f t="array" ref="M15743">_xlfn.IFS(NOT(ISERROR(VLOOKUP(Table5[[#This Row],[Section]],TB_notTB,1,FALSE))),"No",LEFT(Table5[[#This Row],[Section]],3)="ETB","PLS",LEFT(Table5[[#This Row],[Section]],1)="7","PDB",NOT(ISBLANK(Table5[[#This Row],[Section]])),"No")</f>
        <v>No</v>
      </c>
    </row>
    <row r="15744" spans="1:13" x14ac:dyDescent="0.25">
      <c r="A15744" s="130" t="s">
        <v>11522</v>
      </c>
      <c r="B15744" s="130" t="s">
        <v>3598</v>
      </c>
      <c r="C15744" s="130" t="s">
        <v>98</v>
      </c>
      <c r="D15744" s="131">
        <v>1.1100000000000001</v>
      </c>
      <c r="E15744" s="132">
        <v>182</v>
      </c>
      <c r="F15744" s="132">
        <v>182</v>
      </c>
      <c r="G15744" s="126" t="s">
        <v>13724</v>
      </c>
      <c r="H15744" s="126" t="s">
        <v>20186</v>
      </c>
      <c r="I15744" s="126" t="s">
        <v>22099</v>
      </c>
      <c r="J15744" s="126" t="s">
        <v>26234</v>
      </c>
      <c r="K15744" s="9">
        <f>_xlfn.IFNA(VLOOKUP(Table5[[#This Row],[Section]],SubSill_Tier,2,FALSE),0)</f>
        <v>0</v>
      </c>
      <c r="L15744" s="9" t="str">
        <f t="shared" si="285"/>
        <v/>
      </c>
      <c r="M15744" s="205" t="str" cm="1">
        <f t="array" ref="M15744">_xlfn.IFS(NOT(ISERROR(VLOOKUP(Table5[[#This Row],[Section]],TB_notTB,1,FALSE))),"No",LEFT(Table5[[#This Row],[Section]],3)="ETB","PLS",LEFT(Table5[[#This Row],[Section]],1)="7","PDB",NOT(ISBLANK(Table5[[#This Row],[Section]])),"No")</f>
        <v>No</v>
      </c>
    </row>
    <row r="15745" spans="1:13" x14ac:dyDescent="0.25">
      <c r="A15745" s="130" t="s">
        <v>11523</v>
      </c>
      <c r="B15745" s="130" t="s">
        <v>3598</v>
      </c>
      <c r="C15745" s="130" t="s">
        <v>98</v>
      </c>
      <c r="D15745" s="131">
        <v>3.024</v>
      </c>
      <c r="E15745" s="132">
        <v>256</v>
      </c>
      <c r="F15745" s="132">
        <v>256</v>
      </c>
      <c r="G15745" s="126" t="s">
        <v>13724</v>
      </c>
      <c r="H15745" s="126" t="s">
        <v>20182</v>
      </c>
      <c r="I15745" s="126" t="s">
        <v>22098</v>
      </c>
      <c r="J15745" s="126" t="s">
        <v>26234</v>
      </c>
      <c r="K15745" s="9">
        <f>_xlfn.IFNA(VLOOKUP(Table5[[#This Row],[Section]],SubSill_Tier,2,FALSE),0)</f>
        <v>0</v>
      </c>
      <c r="L15745" s="9" t="str">
        <f t="shared" si="285"/>
        <v/>
      </c>
      <c r="M15745" s="205" t="str" cm="1">
        <f t="array" ref="M15745">_xlfn.IFS(NOT(ISERROR(VLOOKUP(Table5[[#This Row],[Section]],TB_notTB,1,FALSE))),"No",LEFT(Table5[[#This Row],[Section]],3)="ETB","PLS",LEFT(Table5[[#This Row],[Section]],1)="7","PDB",NOT(ISBLANK(Table5[[#This Row],[Section]])),"No")</f>
        <v>No</v>
      </c>
    </row>
    <row r="15746" spans="1:13" x14ac:dyDescent="0.25">
      <c r="A15746" s="130" t="s">
        <v>5589</v>
      </c>
      <c r="B15746" s="130" t="s">
        <v>17222</v>
      </c>
      <c r="C15746" s="130" t="s">
        <v>98</v>
      </c>
      <c r="D15746" s="131">
        <v>0.33800000000000002</v>
      </c>
      <c r="E15746" s="132">
        <v>202</v>
      </c>
      <c r="F15746" s="132">
        <v>202</v>
      </c>
      <c r="G15746" s="126" t="s">
        <v>13736</v>
      </c>
      <c r="H15746" s="126" t="s">
        <v>20148</v>
      </c>
      <c r="I15746" s="126" t="s">
        <v>21073</v>
      </c>
      <c r="J15746" s="126" t="s">
        <v>26232</v>
      </c>
      <c r="K15746" s="9">
        <f>_xlfn.IFNA(VLOOKUP(Table5[[#This Row],[Section]],SubSill_Tier,2,FALSE),0)</f>
        <v>0</v>
      </c>
      <c r="L15746" s="9" t="str">
        <f t="shared" si="285"/>
        <v/>
      </c>
      <c r="M15746" s="205" t="str" cm="1">
        <f t="array" ref="M15746">_xlfn.IFS(NOT(ISERROR(VLOOKUP(Table5[[#This Row],[Section]],TB_notTB,1,FALSE))),"No",LEFT(Table5[[#This Row],[Section]],3)="ETB","PLS",LEFT(Table5[[#This Row],[Section]],1)="7","PDB",NOT(ISBLANK(Table5[[#This Row],[Section]])),"No")</f>
        <v>No</v>
      </c>
    </row>
    <row r="15747" spans="1:13" x14ac:dyDescent="0.25">
      <c r="A15747" s="130" t="s">
        <v>11524</v>
      </c>
      <c r="B15747" s="130" t="s">
        <v>3598</v>
      </c>
      <c r="C15747" s="130" t="s">
        <v>98</v>
      </c>
      <c r="D15747" s="131">
        <v>1.1379999999999999</v>
      </c>
      <c r="E15747" s="132">
        <v>280</v>
      </c>
      <c r="F15747" s="132">
        <v>280</v>
      </c>
      <c r="G15747" s="126" t="s">
        <v>13750</v>
      </c>
      <c r="H15747" s="126" t="s">
        <v>20121</v>
      </c>
      <c r="I15747" s="126" t="s">
        <v>20122</v>
      </c>
      <c r="J15747" s="126" t="s">
        <v>26234</v>
      </c>
      <c r="K15747" s="9">
        <f>_xlfn.IFNA(VLOOKUP(Table5[[#This Row],[Section]],SubSill_Tier,2,FALSE),0)</f>
        <v>0</v>
      </c>
      <c r="L15747" s="9" t="str">
        <f t="shared" si="285"/>
        <v/>
      </c>
      <c r="M15747" s="205" t="str" cm="1">
        <f t="array" ref="M15747">_xlfn.IFS(NOT(ISERROR(VLOOKUP(Table5[[#This Row],[Section]],TB_notTB,1,FALSE))),"No",LEFT(Table5[[#This Row],[Section]],3)="ETB","PLS",LEFT(Table5[[#This Row],[Section]],1)="7","PDB",NOT(ISBLANK(Table5[[#This Row],[Section]])),"No")</f>
        <v>No</v>
      </c>
    </row>
    <row r="15748" spans="1:13" x14ac:dyDescent="0.25">
      <c r="A15748" s="130" t="s">
        <v>5590</v>
      </c>
      <c r="B15748" s="130" t="s">
        <v>17222</v>
      </c>
      <c r="C15748" s="130" t="s">
        <v>98</v>
      </c>
      <c r="D15748" s="131">
        <v>0.218</v>
      </c>
      <c r="E15748" s="132">
        <v>135</v>
      </c>
      <c r="F15748" s="132">
        <v>100</v>
      </c>
      <c r="G15748" s="126" t="s">
        <v>13736</v>
      </c>
      <c r="H15748" s="126" t="s">
        <v>20148</v>
      </c>
      <c r="I15748" s="126" t="s">
        <v>21073</v>
      </c>
      <c r="J15748" s="126" t="s">
        <v>26232</v>
      </c>
      <c r="K15748" s="9">
        <f>_xlfn.IFNA(VLOOKUP(Table5[[#This Row],[Section]],SubSill_Tier,2,FALSE),0)</f>
        <v>0</v>
      </c>
      <c r="L15748" s="9" t="str">
        <f t="shared" si="285"/>
        <v/>
      </c>
      <c r="M15748" s="205" t="str" cm="1">
        <f t="array" ref="M15748">_xlfn.IFS(NOT(ISERROR(VLOOKUP(Table5[[#This Row],[Section]],TB_notTB,1,FALSE))),"No",LEFT(Table5[[#This Row],[Section]],3)="ETB","PLS",LEFT(Table5[[#This Row],[Section]],1)="7","PDB",NOT(ISBLANK(Table5[[#This Row],[Section]])),"No")</f>
        <v>No</v>
      </c>
    </row>
    <row r="15749" spans="1:13" x14ac:dyDescent="0.25">
      <c r="A15749" s="130" t="s">
        <v>12329</v>
      </c>
      <c r="B15749" s="130" t="s">
        <v>17222</v>
      </c>
      <c r="C15749" s="130" t="s">
        <v>98</v>
      </c>
      <c r="D15749" s="131">
        <v>0.23799999999999999</v>
      </c>
      <c r="E15749" s="132">
        <v>124</v>
      </c>
      <c r="F15749" s="132">
        <v>100</v>
      </c>
      <c r="G15749" s="126" t="s">
        <v>13745</v>
      </c>
      <c r="H15749" s="126" t="s">
        <v>20195</v>
      </c>
      <c r="I15749" s="126" t="s">
        <v>20196</v>
      </c>
      <c r="J15749" s="126" t="s">
        <v>26254</v>
      </c>
      <c r="K15749" s="9">
        <f>_xlfn.IFNA(VLOOKUP(Table5[[#This Row],[Section]],SubSill_Tier,2,FALSE),0)</f>
        <v>0</v>
      </c>
      <c r="L15749" s="9" t="str">
        <f t="shared" si="285"/>
        <v/>
      </c>
      <c r="M15749" s="205" t="str" cm="1">
        <f t="array" ref="M15749">_xlfn.IFS(NOT(ISERROR(VLOOKUP(Table5[[#This Row],[Section]],TB_notTB,1,FALSE))),"No",LEFT(Table5[[#This Row],[Section]],3)="ETB","PLS",LEFT(Table5[[#This Row],[Section]],1)="7","PDB",NOT(ISBLANK(Table5[[#This Row],[Section]])),"No")</f>
        <v>No</v>
      </c>
    </row>
    <row r="15750" spans="1:13" x14ac:dyDescent="0.25">
      <c r="A15750" s="130" t="s">
        <v>5591</v>
      </c>
      <c r="B15750" s="130" t="s">
        <v>17222</v>
      </c>
      <c r="C15750" s="130" t="s">
        <v>98</v>
      </c>
      <c r="D15750" s="131">
        <v>0.17799999999999999</v>
      </c>
      <c r="E15750" s="132">
        <v>108</v>
      </c>
      <c r="F15750" s="132">
        <v>100</v>
      </c>
      <c r="G15750" s="126" t="s">
        <v>13736</v>
      </c>
      <c r="H15750" s="126" t="s">
        <v>20148</v>
      </c>
      <c r="I15750" s="126" t="s">
        <v>21073</v>
      </c>
      <c r="J15750" s="126" t="s">
        <v>26232</v>
      </c>
      <c r="K15750" s="9">
        <f>_xlfn.IFNA(VLOOKUP(Table5[[#This Row],[Section]],SubSill_Tier,2,FALSE),0)</f>
        <v>0</v>
      </c>
      <c r="L15750" s="9" t="str">
        <f t="shared" si="285"/>
        <v/>
      </c>
      <c r="M15750" s="205" t="str" cm="1">
        <f t="array" ref="M15750">_xlfn.IFS(NOT(ISERROR(VLOOKUP(Table5[[#This Row],[Section]],TB_notTB,1,FALSE))),"No",LEFT(Table5[[#This Row],[Section]],3)="ETB","PLS",LEFT(Table5[[#This Row],[Section]],1)="7","PDB",NOT(ISBLANK(Table5[[#This Row],[Section]])),"No")</f>
        <v>No</v>
      </c>
    </row>
    <row r="15751" spans="1:13" x14ac:dyDescent="0.25">
      <c r="A15751" s="130" t="s">
        <v>5592</v>
      </c>
      <c r="B15751" s="130" t="s">
        <v>17222</v>
      </c>
      <c r="C15751" s="130" t="s">
        <v>98</v>
      </c>
      <c r="D15751" s="131">
        <v>0.81799999999999995</v>
      </c>
      <c r="E15751" s="132">
        <v>388</v>
      </c>
      <c r="F15751" s="132">
        <v>118</v>
      </c>
      <c r="G15751" s="126" t="s">
        <v>13736</v>
      </c>
      <c r="H15751" s="126" t="s">
        <v>20148</v>
      </c>
      <c r="I15751" s="126" t="s">
        <v>21073</v>
      </c>
      <c r="J15751" s="126" t="s">
        <v>26232</v>
      </c>
      <c r="K15751" s="9">
        <f>_xlfn.IFNA(VLOOKUP(Table5[[#This Row],[Section]],SubSill_Tier,2,FALSE),0)</f>
        <v>0</v>
      </c>
      <c r="L15751" s="9" t="str">
        <f t="shared" si="285"/>
        <v/>
      </c>
      <c r="M15751" s="205" t="str" cm="1">
        <f t="array" ref="M15751">_xlfn.IFS(NOT(ISERROR(VLOOKUP(Table5[[#This Row],[Section]],TB_notTB,1,FALSE))),"No",LEFT(Table5[[#This Row],[Section]],3)="ETB","PLS",LEFT(Table5[[#This Row],[Section]],1)="7","PDB",NOT(ISBLANK(Table5[[#This Row],[Section]])),"No")</f>
        <v>No</v>
      </c>
    </row>
    <row r="15752" spans="1:13" x14ac:dyDescent="0.25">
      <c r="A15752" s="130" t="s">
        <v>12330</v>
      </c>
      <c r="B15752" s="130" t="s">
        <v>17222</v>
      </c>
      <c r="C15752" s="130" t="s">
        <v>98</v>
      </c>
      <c r="D15752" s="131">
        <v>0.42199999999999999</v>
      </c>
      <c r="E15752" s="132">
        <v>176</v>
      </c>
      <c r="F15752" s="132">
        <v>100</v>
      </c>
      <c r="G15752" s="126" t="s">
        <v>13763</v>
      </c>
      <c r="H15752" s="126" t="s">
        <v>20181</v>
      </c>
      <c r="I15752" s="126" t="s">
        <v>13279</v>
      </c>
      <c r="J15752" s="126" t="s">
        <v>26258</v>
      </c>
      <c r="K15752" s="9">
        <f>_xlfn.IFNA(VLOOKUP(Table5[[#This Row],[Section]],SubSill_Tier,2,FALSE),0)</f>
        <v>0</v>
      </c>
      <c r="L15752" s="9" t="str">
        <f t="shared" si="285"/>
        <v/>
      </c>
      <c r="M15752" s="205" t="str" cm="1">
        <f t="array" ref="M15752">_xlfn.IFS(NOT(ISERROR(VLOOKUP(Table5[[#This Row],[Section]],TB_notTB,1,FALSE))),"No",LEFT(Table5[[#This Row],[Section]],3)="ETB","PLS",LEFT(Table5[[#This Row],[Section]],1)="7","PDB",NOT(ISBLANK(Table5[[#This Row],[Section]])),"No")</f>
        <v>No</v>
      </c>
    </row>
    <row r="15753" spans="1:13" x14ac:dyDescent="0.25">
      <c r="A15753" s="126"/>
      <c r="B15753" s="126"/>
      <c r="C15753" s="126"/>
      <c r="D15753" s="127"/>
      <c r="E15753" s="128"/>
      <c r="F15753" s="128"/>
      <c r="G15753" s="126"/>
      <c r="H15753" s="126"/>
      <c r="I15753" s="126"/>
      <c r="J15753" s="126"/>
      <c r="K15753" s="9"/>
      <c r="L15753" s="9"/>
      <c r="M15753" s="9"/>
    </row>
    <row r="15754" spans="1:13" x14ac:dyDescent="0.25">
      <c r="A15754" s="126"/>
      <c r="B15754" s="126"/>
      <c r="C15754" s="126"/>
      <c r="D15754" s="127"/>
      <c r="E15754" s="128"/>
      <c r="F15754" s="128"/>
      <c r="G15754" s="126"/>
      <c r="H15754" s="126"/>
      <c r="I15754" s="126"/>
      <c r="J15754" s="126"/>
      <c r="K15754" s="9"/>
      <c r="L15754" s="9"/>
      <c r="M15754" s="9"/>
    </row>
    <row r="15755" spans="1:13" x14ac:dyDescent="0.25">
      <c r="A15755" s="126"/>
      <c r="B15755" s="126"/>
      <c r="C15755" s="126"/>
      <c r="D15755" s="127"/>
      <c r="E15755" s="128"/>
      <c r="F15755" s="128"/>
      <c r="G15755" s="126"/>
      <c r="H15755" s="126"/>
      <c r="I15755" s="126"/>
      <c r="J15755" s="126"/>
      <c r="K15755" s="9"/>
      <c r="L15755" s="9"/>
      <c r="M15755" s="9"/>
    </row>
    <row r="15756" spans="1:13" x14ac:dyDescent="0.25">
      <c r="A15756" s="126"/>
      <c r="B15756" s="126"/>
      <c r="C15756" s="126"/>
      <c r="D15756" s="127"/>
      <c r="E15756" s="128"/>
      <c r="F15756" s="128"/>
      <c r="G15756" s="126"/>
      <c r="H15756" s="126"/>
      <c r="I15756" s="126"/>
      <c r="J15756" s="126"/>
      <c r="K15756" s="9"/>
      <c r="L15756" s="9"/>
      <c r="M15756" s="9"/>
    </row>
    <row r="15757" spans="1:13" x14ac:dyDescent="0.25">
      <c r="A15757" s="126"/>
      <c r="B15757" s="126"/>
      <c r="C15757" s="126"/>
      <c r="D15757" s="127"/>
      <c r="E15757" s="128"/>
      <c r="F15757" s="128"/>
      <c r="G15757" s="126"/>
      <c r="H15757" s="126"/>
      <c r="I15757" s="126"/>
      <c r="J15757" s="126"/>
      <c r="K15757" s="9"/>
      <c r="L15757" s="9"/>
      <c r="M15757" s="9"/>
    </row>
    <row r="15758" spans="1:13" x14ac:dyDescent="0.25">
      <c r="A15758" s="126"/>
      <c r="B15758" s="126"/>
      <c r="C15758" s="126"/>
      <c r="D15758" s="127"/>
      <c r="E15758" s="128"/>
      <c r="F15758" s="128"/>
      <c r="G15758" s="126"/>
      <c r="H15758" s="126"/>
      <c r="I15758" s="126"/>
      <c r="J15758" s="126"/>
      <c r="K15758" s="9"/>
      <c r="L15758" s="9"/>
      <c r="M15758" s="9"/>
    </row>
    <row r="15759" spans="1:13" x14ac:dyDescent="0.25">
      <c r="A15759" s="126"/>
      <c r="B15759" s="126"/>
      <c r="C15759" s="126"/>
      <c r="D15759" s="127"/>
      <c r="E15759" s="128"/>
      <c r="F15759" s="128"/>
      <c r="G15759" s="126"/>
      <c r="H15759" s="126"/>
      <c r="I15759" s="126"/>
      <c r="J15759" s="126"/>
      <c r="K15759" s="9"/>
      <c r="L15759" s="9"/>
      <c r="M15759" s="9"/>
    </row>
    <row r="15760" spans="1:13" x14ac:dyDescent="0.25">
      <c r="A15760" s="126"/>
      <c r="B15760" s="126"/>
      <c r="C15760" s="126"/>
      <c r="D15760" s="127"/>
      <c r="E15760" s="128"/>
      <c r="F15760" s="128"/>
      <c r="G15760" s="126"/>
      <c r="H15760" s="126"/>
      <c r="I15760" s="126"/>
      <c r="J15760" s="126"/>
      <c r="K15760" s="9"/>
      <c r="L15760" s="9"/>
      <c r="M15760" s="9"/>
    </row>
    <row r="15761" spans="1:13" x14ac:dyDescent="0.25">
      <c r="A15761" s="126"/>
      <c r="B15761" s="126"/>
      <c r="C15761" s="126"/>
      <c r="D15761" s="127"/>
      <c r="E15761" s="128"/>
      <c r="F15761" s="128"/>
      <c r="G15761" s="126"/>
      <c r="H15761" s="126"/>
      <c r="I15761" s="126"/>
      <c r="J15761" s="126"/>
      <c r="K15761" s="9"/>
      <c r="L15761" s="9"/>
      <c r="M15761" s="9"/>
    </row>
    <row r="15762" spans="1:13" x14ac:dyDescent="0.25">
      <c r="A15762" s="126"/>
      <c r="B15762" s="126"/>
      <c r="C15762" s="126"/>
      <c r="D15762" s="127"/>
      <c r="E15762" s="128"/>
      <c r="F15762" s="128"/>
      <c r="G15762" s="126"/>
      <c r="H15762" s="126"/>
      <c r="I15762" s="126"/>
      <c r="J15762" s="126"/>
      <c r="K15762" s="9"/>
      <c r="L15762" s="9"/>
      <c r="M15762" s="9"/>
    </row>
    <row r="15763" spans="1:13" x14ac:dyDescent="0.25">
      <c r="A15763" s="126"/>
      <c r="B15763" s="126"/>
      <c r="C15763" s="126"/>
      <c r="D15763" s="127"/>
      <c r="E15763" s="128"/>
      <c r="F15763" s="128"/>
      <c r="G15763" s="126"/>
      <c r="H15763" s="126"/>
      <c r="I15763" s="126"/>
      <c r="J15763" s="126"/>
      <c r="K15763" s="9"/>
      <c r="L15763" s="9"/>
      <c r="M15763" s="9"/>
    </row>
    <row r="15764" spans="1:13" x14ac:dyDescent="0.25">
      <c r="A15764" s="126"/>
      <c r="B15764" s="126"/>
      <c r="C15764" s="126"/>
      <c r="D15764" s="127"/>
      <c r="E15764" s="128"/>
      <c r="F15764" s="128"/>
      <c r="G15764" s="126"/>
      <c r="H15764" s="126"/>
      <c r="I15764" s="126"/>
      <c r="J15764" s="126"/>
      <c r="K15764" s="9"/>
      <c r="L15764" s="9"/>
      <c r="M15764" s="9"/>
    </row>
    <row r="15765" spans="1:13" x14ac:dyDescent="0.25">
      <c r="A15765" s="126"/>
      <c r="B15765" s="126"/>
      <c r="C15765" s="126"/>
      <c r="D15765" s="127"/>
      <c r="E15765" s="128"/>
      <c r="F15765" s="128"/>
      <c r="G15765" s="126"/>
      <c r="H15765" s="126"/>
      <c r="I15765" s="126"/>
      <c r="J15765" s="126"/>
      <c r="K15765" s="9"/>
      <c r="L15765" s="9"/>
      <c r="M15765" s="9"/>
    </row>
    <row r="15766" spans="1:13" x14ac:dyDescent="0.25">
      <c r="A15766" s="126"/>
      <c r="B15766" s="126"/>
      <c r="C15766" s="126"/>
      <c r="D15766" s="127"/>
      <c r="E15766" s="128"/>
      <c r="F15766" s="128"/>
      <c r="G15766" s="126"/>
      <c r="H15766" s="126"/>
      <c r="I15766" s="126"/>
      <c r="J15766" s="126"/>
      <c r="K15766" s="9"/>
      <c r="L15766" s="9"/>
      <c r="M15766" s="9"/>
    </row>
    <row r="15767" spans="1:13" x14ac:dyDescent="0.25">
      <c r="A15767" s="126"/>
      <c r="B15767" s="126"/>
      <c r="C15767" s="126"/>
      <c r="D15767" s="127"/>
      <c r="E15767" s="128"/>
      <c r="F15767" s="128"/>
      <c r="G15767" s="126"/>
      <c r="H15767" s="126"/>
      <c r="I15767" s="126"/>
      <c r="J15767" s="126"/>
      <c r="K15767" s="9"/>
      <c r="L15767" s="9"/>
      <c r="M15767" s="9"/>
    </row>
    <row r="15768" spans="1:13" x14ac:dyDescent="0.25">
      <c r="A15768" s="126"/>
      <c r="B15768" s="126"/>
      <c r="C15768" s="126"/>
      <c r="D15768" s="127"/>
      <c r="E15768" s="128"/>
      <c r="F15768" s="128"/>
      <c r="G15768" s="126"/>
      <c r="H15768" s="126"/>
      <c r="I15768" s="126"/>
      <c r="J15768" s="126"/>
      <c r="K15768" s="9"/>
      <c r="L15768" s="9"/>
      <c r="M15768" s="9"/>
    </row>
    <row r="15769" spans="1:13" x14ac:dyDescent="0.25">
      <c r="A15769" s="126"/>
      <c r="B15769" s="126"/>
      <c r="C15769" s="126"/>
      <c r="D15769" s="127"/>
      <c r="E15769" s="128"/>
      <c r="F15769" s="128"/>
      <c r="G15769" s="126"/>
      <c r="H15769" s="126"/>
      <c r="I15769" s="126"/>
      <c r="J15769" s="126"/>
      <c r="K15769" s="9"/>
      <c r="L15769" s="9"/>
      <c r="M15769" s="9"/>
    </row>
    <row r="15770" spans="1:13" x14ac:dyDescent="0.25">
      <c r="A15770" s="126"/>
      <c r="B15770" s="126"/>
      <c r="C15770" s="126"/>
      <c r="D15770" s="127"/>
      <c r="E15770" s="128"/>
      <c r="F15770" s="128"/>
      <c r="G15770" s="126"/>
      <c r="H15770" s="126"/>
      <c r="I15770" s="126"/>
      <c r="J15770" s="126"/>
      <c r="K15770" s="9"/>
      <c r="L15770" s="9"/>
      <c r="M15770" s="9"/>
    </row>
    <row r="15771" spans="1:13" x14ac:dyDescent="0.25">
      <c r="A15771" s="126"/>
      <c r="B15771" s="126"/>
      <c r="C15771" s="126"/>
      <c r="D15771" s="127"/>
      <c r="E15771" s="128"/>
      <c r="F15771" s="128"/>
      <c r="G15771" s="126"/>
      <c r="H15771" s="126"/>
      <c r="I15771" s="126"/>
      <c r="J15771" s="126"/>
      <c r="K15771" s="9"/>
      <c r="L15771" s="9"/>
      <c r="M15771" s="9"/>
    </row>
    <row r="15772" spans="1:13" x14ac:dyDescent="0.25">
      <c r="A15772" s="126"/>
      <c r="B15772" s="126"/>
      <c r="C15772" s="126"/>
      <c r="D15772" s="127"/>
      <c r="E15772" s="128"/>
      <c r="F15772" s="128"/>
      <c r="G15772" s="126"/>
      <c r="H15772" s="126"/>
      <c r="I15772" s="126"/>
      <c r="J15772" s="126"/>
      <c r="K15772" s="9"/>
      <c r="L15772" s="9"/>
      <c r="M15772" s="9"/>
    </row>
    <row r="15773" spans="1:13" x14ac:dyDescent="0.25">
      <c r="A15773" s="126"/>
      <c r="B15773" s="126"/>
      <c r="C15773" s="126"/>
      <c r="D15773" s="127"/>
      <c r="E15773" s="128"/>
      <c r="F15773" s="128"/>
      <c r="G15773" s="126"/>
      <c r="H15773" s="126"/>
      <c r="I15773" s="126"/>
      <c r="J15773" s="126"/>
      <c r="K15773" s="9"/>
      <c r="L15773" s="9"/>
      <c r="M15773" s="9"/>
    </row>
    <row r="15774" spans="1:13" x14ac:dyDescent="0.25">
      <c r="A15774" s="126"/>
      <c r="B15774" s="126"/>
      <c r="C15774" s="126"/>
      <c r="D15774" s="127"/>
      <c r="E15774" s="128"/>
      <c r="F15774" s="128"/>
      <c r="G15774" s="126"/>
      <c r="H15774" s="126"/>
      <c r="I15774" s="126"/>
      <c r="J15774" s="126"/>
      <c r="K15774" s="9"/>
      <c r="L15774" s="9"/>
      <c r="M15774" s="9"/>
    </row>
    <row r="15775" spans="1:13" x14ac:dyDescent="0.25">
      <c r="A15775" s="126"/>
      <c r="B15775" s="126"/>
      <c r="C15775" s="126"/>
      <c r="D15775" s="127"/>
      <c r="E15775" s="128"/>
      <c r="F15775" s="128"/>
      <c r="G15775" s="126"/>
      <c r="H15775" s="126"/>
      <c r="I15775" s="126"/>
      <c r="J15775" s="126"/>
      <c r="K15775" s="9"/>
      <c r="L15775" s="9"/>
      <c r="M15775" s="9"/>
    </row>
    <row r="15776" spans="1:13" x14ac:dyDescent="0.25">
      <c r="A15776" s="126"/>
      <c r="B15776" s="126"/>
      <c r="C15776" s="126"/>
      <c r="D15776" s="127"/>
      <c r="E15776" s="128"/>
      <c r="F15776" s="128"/>
      <c r="G15776" s="126"/>
      <c r="H15776" s="126"/>
      <c r="I15776" s="126"/>
      <c r="J15776" s="126"/>
      <c r="K15776" s="9"/>
      <c r="L15776" s="9"/>
      <c r="M15776" s="9"/>
    </row>
    <row r="15777" spans="1:13" x14ac:dyDescent="0.25">
      <c r="A15777" s="126"/>
      <c r="B15777" s="126"/>
      <c r="C15777" s="126"/>
      <c r="D15777" s="127"/>
      <c r="E15777" s="128"/>
      <c r="F15777" s="128"/>
      <c r="G15777" s="126"/>
      <c r="H15777" s="126"/>
      <c r="I15777" s="126"/>
      <c r="J15777" s="126"/>
      <c r="K15777" s="9"/>
      <c r="L15777" s="9"/>
      <c r="M15777" s="9"/>
    </row>
    <row r="15778" spans="1:13" x14ac:dyDescent="0.25">
      <c r="A15778" s="126"/>
      <c r="B15778" s="126"/>
      <c r="C15778" s="126"/>
      <c r="D15778" s="127"/>
      <c r="E15778" s="128"/>
      <c r="F15778" s="128"/>
      <c r="G15778" s="126"/>
      <c r="H15778" s="126"/>
      <c r="I15778" s="126"/>
      <c r="J15778" s="126"/>
      <c r="K15778" s="9"/>
      <c r="L15778" s="9"/>
      <c r="M15778" s="9"/>
    </row>
    <row r="15779" spans="1:13" x14ac:dyDescent="0.25">
      <c r="A15779" s="126"/>
      <c r="B15779" s="126"/>
      <c r="C15779" s="126"/>
      <c r="D15779" s="127"/>
      <c r="E15779" s="128"/>
      <c r="F15779" s="128"/>
      <c r="G15779" s="126"/>
      <c r="H15779" s="126"/>
      <c r="I15779" s="126"/>
      <c r="J15779" s="126"/>
      <c r="K15779" s="9"/>
      <c r="L15779" s="9"/>
      <c r="M15779" s="9"/>
    </row>
    <row r="15780" spans="1:13" x14ac:dyDescent="0.25">
      <c r="A15780" s="126"/>
      <c r="B15780" s="126"/>
      <c r="C15780" s="126"/>
      <c r="D15780" s="127"/>
      <c r="E15780" s="128"/>
      <c r="F15780" s="128"/>
      <c r="G15780" s="126"/>
      <c r="H15780" s="126"/>
      <c r="I15780" s="126"/>
      <c r="J15780" s="126"/>
      <c r="K15780" s="9"/>
      <c r="L15780" s="9"/>
      <c r="M15780" s="9"/>
    </row>
    <row r="15781" spans="1:13" x14ac:dyDescent="0.25">
      <c r="A15781" s="126"/>
      <c r="B15781" s="126"/>
      <c r="C15781" s="126"/>
      <c r="D15781" s="127"/>
      <c r="E15781" s="128"/>
      <c r="F15781" s="128"/>
      <c r="G15781" s="126"/>
      <c r="H15781" s="126"/>
      <c r="I15781" s="126"/>
      <c r="J15781" s="126"/>
      <c r="K15781" s="9"/>
      <c r="L15781" s="9"/>
      <c r="M15781" s="9"/>
    </row>
    <row r="15782" spans="1:13" x14ac:dyDescent="0.25">
      <c r="A15782" s="126"/>
      <c r="B15782" s="126"/>
      <c r="C15782" s="126"/>
      <c r="D15782" s="127"/>
      <c r="E15782" s="128"/>
      <c r="F15782" s="128"/>
      <c r="G15782" s="126"/>
      <c r="H15782" s="126"/>
      <c r="I15782" s="126"/>
      <c r="J15782" s="126"/>
      <c r="K15782" s="9"/>
      <c r="L15782" s="9"/>
      <c r="M15782" s="9"/>
    </row>
    <row r="15783" spans="1:13" x14ac:dyDescent="0.25">
      <c r="A15783" s="126"/>
      <c r="B15783" s="126"/>
      <c r="C15783" s="126"/>
      <c r="D15783" s="127"/>
      <c r="E15783" s="128"/>
      <c r="F15783" s="128"/>
      <c r="G15783" s="126"/>
      <c r="H15783" s="126"/>
      <c r="I15783" s="126"/>
      <c r="J15783" s="126"/>
      <c r="K15783" s="9"/>
      <c r="L15783" s="9"/>
      <c r="M15783" s="9"/>
    </row>
    <row r="15784" spans="1:13" x14ac:dyDescent="0.25">
      <c r="A15784" s="126"/>
      <c r="B15784" s="126"/>
      <c r="C15784" s="126"/>
      <c r="D15784" s="127"/>
      <c r="E15784" s="128"/>
      <c r="F15784" s="128"/>
      <c r="G15784" s="126"/>
      <c r="H15784" s="126"/>
      <c r="I15784" s="126"/>
      <c r="J15784" s="126"/>
      <c r="K15784" s="9"/>
      <c r="L15784" s="9"/>
      <c r="M15784" s="9"/>
    </row>
    <row r="15785" spans="1:13" x14ac:dyDescent="0.25">
      <c r="A15785" s="126"/>
      <c r="B15785" s="126"/>
      <c r="C15785" s="126"/>
      <c r="D15785" s="127"/>
      <c r="E15785" s="128"/>
      <c r="F15785" s="128"/>
      <c r="G15785" s="126"/>
      <c r="H15785" s="126"/>
      <c r="I15785" s="126"/>
      <c r="J15785" s="126"/>
      <c r="K15785" s="9"/>
      <c r="L15785" s="9"/>
      <c r="M15785" s="9"/>
    </row>
    <row r="15786" spans="1:13" x14ac:dyDescent="0.25">
      <c r="A15786" s="126"/>
      <c r="B15786" s="126"/>
      <c r="C15786" s="126"/>
      <c r="D15786" s="127"/>
      <c r="E15786" s="128"/>
      <c r="F15786" s="128"/>
      <c r="G15786" s="126"/>
      <c r="H15786" s="126"/>
      <c r="I15786" s="126"/>
      <c r="J15786" s="126"/>
      <c r="K15786" s="9"/>
      <c r="L15786" s="9"/>
      <c r="M15786" s="9"/>
    </row>
    <row r="15787" spans="1:13" x14ac:dyDescent="0.25">
      <c r="A15787" s="126"/>
      <c r="B15787" s="126"/>
      <c r="C15787" s="126"/>
      <c r="D15787" s="127"/>
      <c r="E15787" s="128"/>
      <c r="F15787" s="128"/>
      <c r="G15787" s="126"/>
      <c r="H15787" s="126"/>
      <c r="I15787" s="126"/>
      <c r="J15787" s="126"/>
      <c r="K15787" s="9"/>
      <c r="L15787" s="9"/>
      <c r="M15787" s="9"/>
    </row>
    <row r="15788" spans="1:13" x14ac:dyDescent="0.25">
      <c r="A15788" s="126"/>
      <c r="B15788" s="126"/>
      <c r="C15788" s="126"/>
      <c r="D15788" s="127"/>
      <c r="E15788" s="128"/>
      <c r="F15788" s="128"/>
      <c r="G15788" s="126"/>
      <c r="H15788" s="126"/>
      <c r="I15788" s="126"/>
      <c r="J15788" s="126"/>
      <c r="K15788" s="9"/>
      <c r="L15788" s="9"/>
      <c r="M15788" s="9"/>
    </row>
    <row r="15789" spans="1:13" x14ac:dyDescent="0.25">
      <c r="A15789" s="126"/>
      <c r="B15789" s="126"/>
      <c r="C15789" s="126"/>
      <c r="D15789" s="127"/>
      <c r="E15789" s="128"/>
      <c r="F15789" s="128"/>
      <c r="G15789" s="126"/>
      <c r="H15789" s="126"/>
      <c r="I15789" s="126"/>
      <c r="J15789" s="126"/>
      <c r="K15789" s="9"/>
      <c r="L15789" s="9"/>
      <c r="M15789" s="9"/>
    </row>
    <row r="15790" spans="1:13" x14ac:dyDescent="0.25">
      <c r="A15790" s="126"/>
      <c r="B15790" s="126"/>
      <c r="C15790" s="126"/>
      <c r="D15790" s="127"/>
      <c r="E15790" s="128"/>
      <c r="F15790" s="128"/>
      <c r="G15790" s="126"/>
      <c r="H15790" s="126"/>
      <c r="I15790" s="126"/>
      <c r="J15790" s="126"/>
      <c r="K15790" s="9"/>
      <c r="L15790" s="9"/>
      <c r="M15790" s="9"/>
    </row>
    <row r="15791" spans="1:13" x14ac:dyDescent="0.25">
      <c r="A15791" s="126"/>
      <c r="B15791" s="126"/>
      <c r="C15791" s="126"/>
      <c r="D15791" s="127"/>
      <c r="E15791" s="128"/>
      <c r="F15791" s="128"/>
      <c r="G15791" s="126"/>
      <c r="H15791" s="126"/>
      <c r="I15791" s="126"/>
      <c r="J15791" s="126"/>
      <c r="K15791" s="9"/>
      <c r="L15791" s="9"/>
      <c r="M15791" s="9"/>
    </row>
    <row r="15792" spans="1:13" x14ac:dyDescent="0.25">
      <c r="A15792" s="126"/>
      <c r="B15792" s="126"/>
      <c r="C15792" s="126"/>
      <c r="D15792" s="127"/>
      <c r="E15792" s="128"/>
      <c r="F15792" s="128"/>
      <c r="G15792" s="126"/>
      <c r="H15792" s="126"/>
      <c r="I15792" s="126"/>
      <c r="J15792" s="126"/>
      <c r="K15792" s="9"/>
      <c r="L15792" s="9"/>
      <c r="M15792" s="9"/>
    </row>
    <row r="15793" spans="1:13" x14ac:dyDescent="0.25">
      <c r="A15793" s="126"/>
      <c r="B15793" s="126"/>
      <c r="C15793" s="126"/>
      <c r="D15793" s="127"/>
      <c r="E15793" s="128"/>
      <c r="F15793" s="128"/>
      <c r="G15793" s="126"/>
      <c r="H15793" s="126"/>
      <c r="I15793" s="126"/>
      <c r="J15793" s="126"/>
      <c r="K15793" s="9"/>
      <c r="L15793" s="9"/>
      <c r="M15793" s="9"/>
    </row>
    <row r="15794" spans="1:13" x14ac:dyDescent="0.25">
      <c r="A15794" s="126"/>
      <c r="B15794" s="126"/>
      <c r="C15794" s="126"/>
      <c r="D15794" s="127"/>
      <c r="E15794" s="128"/>
      <c r="F15794" s="128"/>
      <c r="G15794" s="126"/>
      <c r="H15794" s="126"/>
      <c r="I15794" s="126"/>
      <c r="J15794" s="126"/>
      <c r="K15794" s="9"/>
      <c r="L15794" s="9"/>
      <c r="M15794" s="9"/>
    </row>
    <row r="15795" spans="1:13" x14ac:dyDescent="0.25">
      <c r="A15795" s="126"/>
      <c r="B15795" s="126"/>
      <c r="C15795" s="126"/>
      <c r="D15795" s="127"/>
      <c r="E15795" s="128"/>
      <c r="F15795" s="128"/>
      <c r="G15795" s="126"/>
      <c r="H15795" s="126"/>
      <c r="I15795" s="126"/>
      <c r="J15795" s="126"/>
      <c r="K15795" s="9"/>
      <c r="L15795" s="9"/>
      <c r="M15795" s="9"/>
    </row>
    <row r="15796" spans="1:13" x14ac:dyDescent="0.25">
      <c r="A15796" s="126"/>
      <c r="B15796" s="126"/>
      <c r="C15796" s="126"/>
      <c r="D15796" s="127"/>
      <c r="E15796" s="128"/>
      <c r="F15796" s="128"/>
      <c r="G15796" s="126"/>
      <c r="H15796" s="126"/>
      <c r="I15796" s="126"/>
      <c r="J15796" s="126"/>
      <c r="K15796" s="9"/>
      <c r="L15796" s="9"/>
      <c r="M15796" s="9"/>
    </row>
    <row r="15797" spans="1:13" x14ac:dyDescent="0.25">
      <c r="A15797" s="126"/>
      <c r="B15797" s="126"/>
      <c r="C15797" s="126"/>
      <c r="D15797" s="127"/>
      <c r="E15797" s="128"/>
      <c r="F15797" s="128"/>
      <c r="G15797" s="126"/>
      <c r="H15797" s="126"/>
      <c r="I15797" s="126"/>
      <c r="J15797" s="126"/>
      <c r="K15797" s="9"/>
      <c r="L15797" s="9"/>
      <c r="M15797" s="9"/>
    </row>
    <row r="15798" spans="1:13" x14ac:dyDescent="0.25">
      <c r="A15798" s="126"/>
      <c r="B15798" s="126"/>
      <c r="C15798" s="126"/>
      <c r="D15798" s="127"/>
      <c r="E15798" s="128"/>
      <c r="F15798" s="128"/>
      <c r="G15798" s="126"/>
      <c r="H15798" s="126"/>
      <c r="I15798" s="126"/>
      <c r="J15798" s="126"/>
      <c r="K15798" s="9"/>
      <c r="L15798" s="9"/>
      <c r="M15798" s="9"/>
    </row>
    <row r="15799" spans="1:13" x14ac:dyDescent="0.25">
      <c r="A15799" s="126"/>
      <c r="B15799" s="126"/>
      <c r="C15799" s="126"/>
      <c r="D15799" s="127"/>
      <c r="E15799" s="128"/>
      <c r="F15799" s="128"/>
      <c r="G15799" s="126"/>
      <c r="H15799" s="126"/>
      <c r="I15799" s="126"/>
      <c r="J15799" s="126"/>
      <c r="K15799" s="9"/>
      <c r="L15799" s="9"/>
      <c r="M15799" s="9"/>
    </row>
    <row r="15800" spans="1:13" x14ac:dyDescent="0.25">
      <c r="A15800" s="126"/>
      <c r="B15800" s="126"/>
      <c r="C15800" s="126"/>
      <c r="D15800" s="127"/>
      <c r="E15800" s="128"/>
      <c r="F15800" s="128"/>
      <c r="G15800" s="126"/>
      <c r="H15800" s="126"/>
      <c r="I15800" s="126"/>
      <c r="J15800" s="126"/>
      <c r="K15800" s="9"/>
      <c r="L15800" s="9"/>
      <c r="M15800" s="9"/>
    </row>
    <row r="15801" spans="1:13" x14ac:dyDescent="0.25">
      <c r="A15801" s="126"/>
      <c r="B15801" s="126"/>
      <c r="C15801" s="126"/>
      <c r="D15801" s="127"/>
      <c r="E15801" s="128"/>
      <c r="F15801" s="128"/>
      <c r="G15801" s="126"/>
      <c r="H15801" s="126"/>
      <c r="I15801" s="126"/>
      <c r="J15801" s="126"/>
      <c r="K15801" s="9"/>
      <c r="L15801" s="9"/>
      <c r="M15801" s="9"/>
    </row>
    <row r="15802" spans="1:13" x14ac:dyDescent="0.25">
      <c r="A15802" s="126"/>
      <c r="B15802" s="126"/>
      <c r="C15802" s="126"/>
      <c r="D15802" s="127"/>
      <c r="E15802" s="128"/>
      <c r="F15802" s="128"/>
      <c r="G15802" s="126"/>
      <c r="H15802" s="126"/>
      <c r="I15802" s="126"/>
      <c r="J15802" s="126"/>
      <c r="K15802" s="9"/>
      <c r="L15802" s="9"/>
      <c r="M15802" s="9"/>
    </row>
    <row r="15803" spans="1:13" x14ac:dyDescent="0.25">
      <c r="A15803" s="126"/>
      <c r="B15803" s="126"/>
      <c r="C15803" s="126"/>
      <c r="D15803" s="127"/>
      <c r="E15803" s="128"/>
      <c r="F15803" s="128"/>
      <c r="G15803" s="126"/>
      <c r="H15803" s="126"/>
      <c r="I15803" s="126"/>
      <c r="J15803" s="126"/>
      <c r="K15803" s="9"/>
      <c r="L15803" s="9"/>
      <c r="M15803" s="9"/>
    </row>
    <row r="15804" spans="1:13" x14ac:dyDescent="0.25">
      <c r="A15804" s="126"/>
      <c r="B15804" s="126"/>
      <c r="C15804" s="126"/>
      <c r="D15804" s="127"/>
      <c r="E15804" s="128"/>
      <c r="F15804" s="128"/>
      <c r="G15804" s="126"/>
      <c r="H15804" s="126"/>
      <c r="I15804" s="126"/>
      <c r="J15804" s="126"/>
      <c r="K15804" s="9"/>
      <c r="L15804" s="9"/>
      <c r="M15804" s="9"/>
    </row>
    <row r="15805" spans="1:13" x14ac:dyDescent="0.25">
      <c r="A15805" s="126"/>
      <c r="B15805" s="126"/>
      <c r="C15805" s="126"/>
      <c r="D15805" s="127"/>
      <c r="E15805" s="128"/>
      <c r="F15805" s="128"/>
      <c r="G15805" s="126"/>
      <c r="H15805" s="126"/>
      <c r="I15805" s="126"/>
      <c r="J15805" s="126"/>
      <c r="K15805" s="9"/>
      <c r="L15805" s="9"/>
      <c r="M15805" s="9"/>
    </row>
    <row r="15806" spans="1:13" x14ac:dyDescent="0.25">
      <c r="A15806" s="126"/>
      <c r="B15806" s="126"/>
      <c r="C15806" s="126"/>
      <c r="D15806" s="127"/>
      <c r="E15806" s="128"/>
      <c r="F15806" s="128"/>
      <c r="G15806" s="126"/>
      <c r="H15806" s="126"/>
      <c r="I15806" s="126"/>
      <c r="J15806" s="126"/>
      <c r="K15806" s="9"/>
      <c r="L15806" s="9"/>
      <c r="M15806" s="9"/>
    </row>
    <row r="15807" spans="1:13" x14ac:dyDescent="0.25">
      <c r="A15807" s="126"/>
      <c r="B15807" s="126"/>
      <c r="C15807" s="126"/>
      <c r="D15807" s="127"/>
      <c r="E15807" s="128"/>
      <c r="F15807" s="128"/>
      <c r="G15807" s="126"/>
      <c r="H15807" s="126"/>
      <c r="I15807" s="126"/>
      <c r="J15807" s="126"/>
      <c r="K15807" s="9"/>
      <c r="L15807" s="9"/>
      <c r="M15807" s="9"/>
    </row>
    <row r="15808" spans="1:13" x14ac:dyDescent="0.25">
      <c r="A15808" s="126"/>
      <c r="B15808" s="126"/>
      <c r="C15808" s="126"/>
      <c r="D15808" s="127"/>
      <c r="E15808" s="128"/>
      <c r="F15808" s="128"/>
      <c r="G15808" s="126"/>
      <c r="H15808" s="126"/>
      <c r="I15808" s="126"/>
      <c r="J15808" s="126"/>
      <c r="K15808" s="9"/>
      <c r="L15808" s="9"/>
      <c r="M15808" s="9"/>
    </row>
    <row r="15809" spans="1:13" x14ac:dyDescent="0.25">
      <c r="A15809" s="126"/>
      <c r="B15809" s="126"/>
      <c r="C15809" s="126"/>
      <c r="D15809" s="127"/>
      <c r="E15809" s="128"/>
      <c r="F15809" s="128"/>
      <c r="G15809" s="126"/>
      <c r="H15809" s="126"/>
      <c r="I15809" s="126"/>
      <c r="J15809" s="126"/>
      <c r="K15809" s="9"/>
      <c r="L15809" s="9"/>
      <c r="M15809" s="9"/>
    </row>
    <row r="15810" spans="1:13" x14ac:dyDescent="0.25">
      <c r="A15810" s="126"/>
      <c r="B15810" s="126"/>
      <c r="C15810" s="126"/>
      <c r="D15810" s="127"/>
      <c r="E15810" s="128"/>
      <c r="F15810" s="128"/>
      <c r="G15810" s="126"/>
      <c r="H15810" s="126"/>
      <c r="I15810" s="126"/>
      <c r="J15810" s="126"/>
      <c r="K15810" s="9"/>
      <c r="L15810" s="9"/>
      <c r="M15810" s="9"/>
    </row>
    <row r="15811" spans="1:13" x14ac:dyDescent="0.25">
      <c r="A15811" s="126"/>
      <c r="B15811" s="126"/>
      <c r="C15811" s="126"/>
      <c r="D15811" s="127"/>
      <c r="E15811" s="128"/>
      <c r="F15811" s="128"/>
      <c r="G15811" s="126"/>
      <c r="H15811" s="126"/>
      <c r="I15811" s="126"/>
      <c r="J15811" s="126"/>
      <c r="K15811" s="9"/>
      <c r="L15811" s="9"/>
      <c r="M15811" s="9"/>
    </row>
    <row r="15812" spans="1:13" x14ac:dyDescent="0.25">
      <c r="A15812" s="126"/>
      <c r="B15812" s="126"/>
      <c r="C15812" s="126"/>
      <c r="D15812" s="127"/>
      <c r="E15812" s="128"/>
      <c r="F15812" s="128"/>
      <c r="G15812" s="126"/>
      <c r="H15812" s="126"/>
      <c r="I15812" s="126"/>
      <c r="J15812" s="126"/>
      <c r="K15812" s="9"/>
      <c r="L15812" s="9"/>
      <c r="M15812" s="9"/>
    </row>
    <row r="15813" spans="1:13" x14ac:dyDescent="0.25">
      <c r="A15813" s="126"/>
      <c r="B15813" s="126"/>
      <c r="C15813" s="126"/>
      <c r="D15813" s="127"/>
      <c r="E15813" s="128"/>
      <c r="F15813" s="128"/>
      <c r="G15813" s="126"/>
      <c r="H15813" s="126"/>
      <c r="I15813" s="126"/>
      <c r="J15813" s="126"/>
      <c r="K15813" s="9"/>
      <c r="L15813" s="9"/>
      <c r="M15813" s="9"/>
    </row>
    <row r="15814" spans="1:13" x14ac:dyDescent="0.25">
      <c r="A15814" s="126"/>
      <c r="B15814" s="126"/>
      <c r="C15814" s="126"/>
      <c r="D15814" s="127"/>
      <c r="E15814" s="128"/>
      <c r="F15814" s="128"/>
      <c r="G15814" s="126"/>
      <c r="H15814" s="126"/>
      <c r="I15814" s="126"/>
      <c r="J15814" s="126"/>
      <c r="K15814" s="9"/>
      <c r="L15814" s="9"/>
      <c r="M15814" s="9"/>
    </row>
    <row r="15815" spans="1:13" x14ac:dyDescent="0.25">
      <c r="A15815" s="126"/>
      <c r="B15815" s="126"/>
      <c r="C15815" s="126"/>
      <c r="D15815" s="127"/>
      <c r="E15815" s="128"/>
      <c r="F15815" s="128"/>
      <c r="G15815" s="126"/>
      <c r="H15815" s="126"/>
      <c r="I15815" s="126"/>
      <c r="J15815" s="126"/>
      <c r="K15815" s="9"/>
      <c r="L15815" s="9"/>
      <c r="M15815" s="9"/>
    </row>
    <row r="15816" spans="1:13" x14ac:dyDescent="0.25">
      <c r="A15816" s="126"/>
      <c r="B15816" s="126"/>
      <c r="C15816" s="126"/>
      <c r="D15816" s="127"/>
      <c r="E15816" s="128"/>
      <c r="F15816" s="128"/>
      <c r="G15816" s="126"/>
      <c r="H15816" s="126"/>
      <c r="I15816" s="126"/>
      <c r="J15816" s="126"/>
      <c r="K15816" s="9"/>
      <c r="L15816" s="9"/>
      <c r="M15816" s="9"/>
    </row>
    <row r="15817" spans="1:13" x14ac:dyDescent="0.25">
      <c r="A15817" s="126"/>
      <c r="B15817" s="126"/>
      <c r="C15817" s="126"/>
      <c r="D15817" s="127"/>
      <c r="E15817" s="128"/>
      <c r="F15817" s="128"/>
      <c r="G15817" s="126"/>
      <c r="H15817" s="126"/>
      <c r="I15817" s="126"/>
      <c r="J15817" s="126"/>
      <c r="K15817" s="9"/>
      <c r="L15817" s="9"/>
      <c r="M15817" s="9"/>
    </row>
    <row r="15818" spans="1:13" x14ac:dyDescent="0.25">
      <c r="A15818" s="126"/>
      <c r="B15818" s="126"/>
      <c r="C15818" s="126"/>
      <c r="D15818" s="127"/>
      <c r="E15818" s="128"/>
      <c r="F15818" s="128"/>
      <c r="G15818" s="126"/>
      <c r="H15818" s="126"/>
      <c r="I15818" s="126"/>
      <c r="J15818" s="126"/>
      <c r="K15818" s="9"/>
      <c r="L15818" s="9"/>
      <c r="M15818" s="9"/>
    </row>
    <row r="15819" spans="1:13" x14ac:dyDescent="0.25">
      <c r="A15819" s="126"/>
      <c r="B15819" s="126"/>
      <c r="C15819" s="126"/>
      <c r="D15819" s="127"/>
      <c r="E15819" s="128"/>
      <c r="F15819" s="128"/>
      <c r="G15819" s="126"/>
      <c r="H15819" s="126"/>
      <c r="I15819" s="126"/>
      <c r="J15819" s="126"/>
      <c r="K15819" s="9"/>
      <c r="L15819" s="9"/>
      <c r="M15819" s="9"/>
    </row>
    <row r="15820" spans="1:13" x14ac:dyDescent="0.25">
      <c r="A15820" s="126"/>
      <c r="B15820" s="126"/>
      <c r="C15820" s="126"/>
      <c r="D15820" s="127"/>
      <c r="E15820" s="128"/>
      <c r="F15820" s="128"/>
      <c r="G15820" s="126"/>
      <c r="H15820" s="126"/>
      <c r="I15820" s="126"/>
      <c r="J15820" s="126"/>
      <c r="K15820" s="9"/>
      <c r="L15820" s="9"/>
      <c r="M15820" s="9"/>
    </row>
    <row r="15821" spans="1:13" x14ac:dyDescent="0.25">
      <c r="A15821" s="126"/>
      <c r="B15821" s="126"/>
      <c r="C15821" s="126"/>
      <c r="D15821" s="127"/>
      <c r="E15821" s="128"/>
      <c r="F15821" s="128"/>
      <c r="G15821" s="126"/>
      <c r="H15821" s="126"/>
      <c r="I15821" s="126"/>
      <c r="J15821" s="126"/>
      <c r="K15821" s="9"/>
      <c r="L15821" s="9"/>
      <c r="M15821" s="9"/>
    </row>
    <row r="15822" spans="1:13" x14ac:dyDescent="0.25">
      <c r="A15822" s="126"/>
      <c r="B15822" s="126"/>
      <c r="C15822" s="126"/>
      <c r="D15822" s="127"/>
      <c r="E15822" s="128"/>
      <c r="F15822" s="128"/>
      <c r="G15822" s="126"/>
      <c r="H15822" s="126"/>
      <c r="I15822" s="126"/>
      <c r="J15822" s="126"/>
      <c r="K15822" s="9"/>
      <c r="L15822" s="9"/>
      <c r="M15822" s="9"/>
    </row>
    <row r="15823" spans="1:13" x14ac:dyDescent="0.25">
      <c r="A15823" s="126"/>
      <c r="B15823" s="126"/>
      <c r="C15823" s="126"/>
      <c r="D15823" s="127"/>
      <c r="E15823" s="128"/>
      <c r="F15823" s="128"/>
      <c r="G15823" s="126"/>
      <c r="H15823" s="126"/>
      <c r="I15823" s="126"/>
      <c r="J15823" s="126"/>
      <c r="K15823" s="9"/>
      <c r="L15823" s="9"/>
      <c r="M15823" s="9"/>
    </row>
    <row r="15824" spans="1:13" x14ac:dyDescent="0.25">
      <c r="A15824" s="126"/>
      <c r="B15824" s="126"/>
      <c r="C15824" s="126"/>
      <c r="D15824" s="127"/>
      <c r="E15824" s="128"/>
      <c r="F15824" s="128"/>
      <c r="G15824" s="126"/>
      <c r="H15824" s="126"/>
      <c r="I15824" s="126"/>
      <c r="J15824" s="126"/>
      <c r="K15824" s="9"/>
      <c r="L15824" s="9"/>
      <c r="M15824" s="9"/>
    </row>
    <row r="15825" spans="1:13" x14ac:dyDescent="0.25">
      <c r="A15825" s="126"/>
      <c r="B15825" s="126"/>
      <c r="C15825" s="126"/>
      <c r="D15825" s="127"/>
      <c r="E15825" s="128"/>
      <c r="F15825" s="128"/>
      <c r="G15825" s="126"/>
      <c r="H15825" s="126"/>
      <c r="I15825" s="126"/>
      <c r="J15825" s="126"/>
      <c r="K15825" s="9"/>
      <c r="L15825" s="9"/>
      <c r="M15825" s="9"/>
    </row>
    <row r="15826" spans="1:13" x14ac:dyDescent="0.25">
      <c r="A15826" s="126"/>
      <c r="B15826" s="126"/>
      <c r="C15826" s="126"/>
      <c r="D15826" s="127"/>
      <c r="E15826" s="128"/>
      <c r="F15826" s="128"/>
      <c r="G15826" s="126"/>
      <c r="H15826" s="126"/>
      <c r="I15826" s="126"/>
      <c r="J15826" s="126"/>
      <c r="K15826" s="9"/>
      <c r="L15826" s="9"/>
      <c r="M15826" s="9"/>
    </row>
    <row r="15827" spans="1:13" x14ac:dyDescent="0.25">
      <c r="A15827" s="126"/>
      <c r="B15827" s="126"/>
      <c r="C15827" s="126"/>
      <c r="D15827" s="127"/>
      <c r="E15827" s="128"/>
      <c r="F15827" s="128"/>
      <c r="G15827" s="126"/>
      <c r="H15827" s="126"/>
      <c r="I15827" s="126"/>
      <c r="J15827" s="126"/>
      <c r="K15827" s="9"/>
      <c r="L15827" s="9"/>
      <c r="M15827" s="9"/>
    </row>
    <row r="15828" spans="1:13" x14ac:dyDescent="0.25">
      <c r="A15828" s="126"/>
      <c r="B15828" s="126"/>
      <c r="C15828" s="126"/>
      <c r="D15828" s="127"/>
      <c r="E15828" s="128"/>
      <c r="F15828" s="128"/>
      <c r="G15828" s="126"/>
      <c r="H15828" s="126"/>
      <c r="I15828" s="126"/>
      <c r="J15828" s="126"/>
      <c r="K15828" s="9"/>
      <c r="L15828" s="9"/>
      <c r="M15828" s="9"/>
    </row>
    <row r="15829" spans="1:13" x14ac:dyDescent="0.25">
      <c r="A15829" s="126"/>
      <c r="B15829" s="126"/>
      <c r="C15829" s="126"/>
      <c r="D15829" s="127"/>
      <c r="E15829" s="128"/>
      <c r="F15829" s="128"/>
      <c r="G15829" s="126"/>
      <c r="H15829" s="126"/>
      <c r="I15829" s="126"/>
      <c r="J15829" s="126"/>
      <c r="K15829" s="9"/>
      <c r="L15829" s="9"/>
      <c r="M15829" s="9"/>
    </row>
    <row r="15830" spans="1:13" x14ac:dyDescent="0.25">
      <c r="A15830" s="126"/>
      <c r="B15830" s="126"/>
      <c r="C15830" s="126"/>
      <c r="D15830" s="127"/>
      <c r="E15830" s="128"/>
      <c r="F15830" s="128"/>
      <c r="G15830" s="126"/>
      <c r="H15830" s="126"/>
      <c r="I15830" s="126"/>
      <c r="J15830" s="126"/>
      <c r="K15830" s="9"/>
      <c r="L15830" s="9"/>
      <c r="M15830" s="9"/>
    </row>
    <row r="15831" spans="1:13" x14ac:dyDescent="0.25">
      <c r="A15831" s="126"/>
      <c r="B15831" s="126"/>
      <c r="C15831" s="126"/>
      <c r="D15831" s="127"/>
      <c r="E15831" s="128"/>
      <c r="F15831" s="128"/>
      <c r="G15831" s="126"/>
      <c r="H15831" s="126"/>
      <c r="I15831" s="126"/>
      <c r="J15831" s="126"/>
      <c r="K15831" s="9"/>
      <c r="L15831" s="9"/>
      <c r="M15831" s="9"/>
    </row>
    <row r="15832" spans="1:13" x14ac:dyDescent="0.25">
      <c r="A15832" s="126"/>
      <c r="B15832" s="126"/>
      <c r="C15832" s="126"/>
      <c r="D15832" s="127"/>
      <c r="E15832" s="128"/>
      <c r="F15832" s="128"/>
      <c r="G15832" s="126"/>
      <c r="H15832" s="126"/>
      <c r="I15832" s="126"/>
      <c r="J15832" s="126"/>
      <c r="K15832" s="9"/>
      <c r="L15832" s="9"/>
      <c r="M15832" s="9"/>
    </row>
    <row r="15833" spans="1:13" x14ac:dyDescent="0.25">
      <c r="A15833" s="126"/>
      <c r="B15833" s="126"/>
      <c r="C15833" s="126"/>
      <c r="D15833" s="127"/>
      <c r="E15833" s="128"/>
      <c r="F15833" s="128"/>
      <c r="G15833" s="126"/>
      <c r="H15833" s="126"/>
      <c r="I15833" s="126"/>
      <c r="J15833" s="126"/>
      <c r="K15833" s="9"/>
      <c r="L15833" s="9"/>
      <c r="M15833" s="9"/>
    </row>
    <row r="15834" spans="1:13" x14ac:dyDescent="0.25">
      <c r="A15834" s="126"/>
      <c r="B15834" s="126"/>
      <c r="C15834" s="126"/>
      <c r="D15834" s="127"/>
      <c r="E15834" s="128"/>
      <c r="F15834" s="128"/>
      <c r="G15834" s="126"/>
      <c r="H15834" s="126"/>
      <c r="I15834" s="126"/>
      <c r="J15834" s="126"/>
      <c r="K15834" s="9"/>
      <c r="L15834" s="9"/>
      <c r="M15834" s="9"/>
    </row>
    <row r="15835" spans="1:13" x14ac:dyDescent="0.25">
      <c r="A15835" s="126"/>
      <c r="B15835" s="126"/>
      <c r="C15835" s="126"/>
      <c r="D15835" s="127"/>
      <c r="E15835" s="128"/>
      <c r="F15835" s="128"/>
      <c r="G15835" s="126"/>
      <c r="H15835" s="126"/>
      <c r="I15835" s="126"/>
      <c r="J15835" s="126"/>
      <c r="K15835" s="9"/>
      <c r="L15835" s="9"/>
      <c r="M15835" s="9"/>
    </row>
    <row r="15836" spans="1:13" x14ac:dyDescent="0.25">
      <c r="A15836" s="126"/>
      <c r="B15836" s="126"/>
      <c r="C15836" s="126"/>
      <c r="D15836" s="127"/>
      <c r="E15836" s="128"/>
      <c r="F15836" s="128"/>
      <c r="G15836" s="126"/>
      <c r="H15836" s="126"/>
      <c r="I15836" s="126"/>
      <c r="J15836" s="126"/>
      <c r="K15836" s="9"/>
      <c r="L15836" s="9"/>
      <c r="M15836" s="9"/>
    </row>
    <row r="15837" spans="1:13" x14ac:dyDescent="0.25">
      <c r="A15837" s="126"/>
      <c r="B15837" s="126"/>
      <c r="C15837" s="126"/>
      <c r="D15837" s="127"/>
      <c r="E15837" s="128"/>
      <c r="F15837" s="128"/>
      <c r="G15837" s="126"/>
      <c r="H15837" s="126"/>
      <c r="I15837" s="126"/>
      <c r="J15837" s="126"/>
      <c r="K15837" s="9"/>
      <c r="L15837" s="9"/>
      <c r="M15837" s="9"/>
    </row>
    <row r="15838" spans="1:13" x14ac:dyDescent="0.25">
      <c r="A15838" s="126"/>
      <c r="B15838" s="126"/>
      <c r="C15838" s="126"/>
      <c r="D15838" s="127"/>
      <c r="E15838" s="128"/>
      <c r="F15838" s="128"/>
      <c r="G15838" s="126"/>
      <c r="H15838" s="126"/>
      <c r="I15838" s="126"/>
      <c r="J15838" s="126"/>
      <c r="K15838" s="9"/>
      <c r="L15838" s="9"/>
      <c r="M15838" s="9"/>
    </row>
    <row r="15839" spans="1:13" x14ac:dyDescent="0.25">
      <c r="A15839" s="126"/>
      <c r="B15839" s="126"/>
      <c r="C15839" s="126"/>
      <c r="D15839" s="127"/>
      <c r="E15839" s="128"/>
      <c r="F15839" s="128"/>
      <c r="G15839" s="126"/>
      <c r="H15839" s="126"/>
      <c r="I15839" s="126"/>
      <c r="J15839" s="126"/>
      <c r="K15839" s="9"/>
      <c r="L15839" s="9"/>
      <c r="M15839" s="9"/>
    </row>
    <row r="15840" spans="1:13" x14ac:dyDescent="0.25">
      <c r="A15840" s="126"/>
      <c r="B15840" s="126"/>
      <c r="C15840" s="126"/>
      <c r="D15840" s="127"/>
      <c r="E15840" s="128"/>
      <c r="F15840" s="128"/>
      <c r="G15840" s="126"/>
      <c r="H15840" s="126"/>
      <c r="I15840" s="126"/>
      <c r="J15840" s="126"/>
      <c r="K15840" s="9"/>
      <c r="L15840" s="9"/>
      <c r="M15840" s="9"/>
    </row>
    <row r="15841" spans="1:13" x14ac:dyDescent="0.25">
      <c r="A15841" s="126"/>
      <c r="B15841" s="126"/>
      <c r="C15841" s="126"/>
      <c r="D15841" s="127"/>
      <c r="E15841" s="128"/>
      <c r="F15841" s="128"/>
      <c r="G15841" s="126"/>
      <c r="H15841" s="126"/>
      <c r="I15841" s="126"/>
      <c r="J15841" s="126"/>
      <c r="K15841" s="9"/>
      <c r="L15841" s="9"/>
      <c r="M15841" s="9"/>
    </row>
    <row r="15842" spans="1:13" x14ac:dyDescent="0.25">
      <c r="A15842" s="126"/>
      <c r="B15842" s="126"/>
      <c r="C15842" s="126"/>
      <c r="D15842" s="127"/>
      <c r="E15842" s="128"/>
      <c r="F15842" s="128"/>
      <c r="G15842" s="126"/>
      <c r="H15842" s="126"/>
      <c r="I15842" s="126"/>
      <c r="J15842" s="126"/>
      <c r="K15842" s="9"/>
      <c r="L15842" s="9"/>
      <c r="M15842" s="9"/>
    </row>
    <row r="15843" spans="1:13" x14ac:dyDescent="0.25">
      <c r="A15843" s="126"/>
      <c r="B15843" s="126"/>
      <c r="C15843" s="126"/>
      <c r="D15843" s="127"/>
      <c r="E15843" s="128"/>
      <c r="F15843" s="128"/>
      <c r="G15843" s="126"/>
      <c r="H15843" s="126"/>
      <c r="I15843" s="126"/>
      <c r="J15843" s="126"/>
      <c r="K15843" s="9"/>
      <c r="L15843" s="9"/>
      <c r="M15843" s="9"/>
    </row>
    <row r="15844" spans="1:13" x14ac:dyDescent="0.25">
      <c r="A15844" s="126"/>
      <c r="B15844" s="126"/>
      <c r="C15844" s="126"/>
      <c r="D15844" s="127"/>
      <c r="E15844" s="128"/>
      <c r="F15844" s="128"/>
      <c r="G15844" s="126"/>
      <c r="H15844" s="126"/>
      <c r="I15844" s="126"/>
      <c r="J15844" s="126"/>
      <c r="K15844" s="9"/>
      <c r="L15844" s="9"/>
      <c r="M15844" s="9"/>
    </row>
    <row r="15845" spans="1:13" x14ac:dyDescent="0.25">
      <c r="A15845" s="126"/>
      <c r="B15845" s="126"/>
      <c r="C15845" s="126"/>
      <c r="D15845" s="127"/>
      <c r="E15845" s="128"/>
      <c r="F15845" s="128"/>
      <c r="G15845" s="126"/>
      <c r="H15845" s="126"/>
      <c r="I15845" s="126"/>
      <c r="J15845" s="126"/>
      <c r="K15845" s="9"/>
      <c r="L15845" s="9"/>
      <c r="M15845" s="9"/>
    </row>
    <row r="15846" spans="1:13" x14ac:dyDescent="0.25">
      <c r="A15846" s="126"/>
      <c r="B15846" s="126"/>
      <c r="C15846" s="126"/>
      <c r="D15846" s="127"/>
      <c r="E15846" s="128"/>
      <c r="F15846" s="128"/>
      <c r="G15846" s="126"/>
      <c r="H15846" s="126"/>
      <c r="I15846" s="126"/>
      <c r="J15846" s="126"/>
      <c r="K15846" s="9"/>
      <c r="L15846" s="9"/>
      <c r="M15846" s="9"/>
    </row>
    <row r="15847" spans="1:13" x14ac:dyDescent="0.25">
      <c r="A15847" s="126"/>
      <c r="B15847" s="126"/>
      <c r="C15847" s="126"/>
      <c r="D15847" s="127"/>
      <c r="E15847" s="128"/>
      <c r="F15847" s="128"/>
      <c r="G15847" s="126"/>
      <c r="H15847" s="126"/>
      <c r="I15847" s="126"/>
      <c r="J15847" s="126"/>
      <c r="K15847" s="9"/>
      <c r="L15847" s="9"/>
      <c r="M15847" s="9"/>
    </row>
    <row r="15848" spans="1:13" x14ac:dyDescent="0.25">
      <c r="A15848" s="126"/>
      <c r="B15848" s="126"/>
      <c r="C15848" s="126"/>
      <c r="D15848" s="127"/>
      <c r="E15848" s="128"/>
      <c r="F15848" s="128"/>
      <c r="G15848" s="126"/>
      <c r="H15848" s="126"/>
      <c r="I15848" s="126"/>
      <c r="J15848" s="126"/>
      <c r="K15848" s="9"/>
      <c r="L15848" s="9"/>
      <c r="M15848" s="9"/>
    </row>
    <row r="15849" spans="1:13" x14ac:dyDescent="0.25">
      <c r="A15849" s="126"/>
      <c r="B15849" s="126"/>
      <c r="C15849" s="126"/>
      <c r="D15849" s="127"/>
      <c r="E15849" s="128"/>
      <c r="F15849" s="128"/>
      <c r="G15849" s="126"/>
      <c r="H15849" s="126"/>
      <c r="I15849" s="126"/>
      <c r="J15849" s="126"/>
      <c r="K15849" s="9"/>
      <c r="L15849" s="9"/>
      <c r="M15849" s="9"/>
    </row>
    <row r="15850" spans="1:13" x14ac:dyDescent="0.25">
      <c r="A15850" s="126"/>
      <c r="B15850" s="126"/>
      <c r="C15850" s="126"/>
      <c r="D15850" s="127"/>
      <c r="E15850" s="128"/>
      <c r="F15850" s="128"/>
      <c r="G15850" s="126"/>
      <c r="H15850" s="126"/>
      <c r="I15850" s="126"/>
      <c r="J15850" s="126"/>
      <c r="K15850" s="9"/>
      <c r="L15850" s="9"/>
      <c r="M15850" s="9"/>
    </row>
    <row r="15851" spans="1:13" x14ac:dyDescent="0.25">
      <c r="A15851" s="126"/>
      <c r="B15851" s="126"/>
      <c r="C15851" s="126"/>
      <c r="D15851" s="127"/>
      <c r="E15851" s="128"/>
      <c r="F15851" s="128"/>
      <c r="G15851" s="126"/>
      <c r="H15851" s="126"/>
      <c r="I15851" s="126"/>
      <c r="J15851" s="126"/>
      <c r="K15851" s="9"/>
      <c r="L15851" s="9"/>
      <c r="M15851" s="9"/>
    </row>
    <row r="15852" spans="1:13" x14ac:dyDescent="0.25">
      <c r="A15852" s="126"/>
      <c r="B15852" s="126"/>
      <c r="C15852" s="126"/>
      <c r="D15852" s="127"/>
      <c r="E15852" s="128"/>
      <c r="F15852" s="128"/>
      <c r="G15852" s="126"/>
      <c r="H15852" s="126"/>
      <c r="I15852" s="126"/>
      <c r="J15852" s="126"/>
      <c r="K15852" s="9"/>
      <c r="L15852" s="9"/>
      <c r="M15852" s="9"/>
    </row>
    <row r="15853" spans="1:13" x14ac:dyDescent="0.25">
      <c r="A15853" s="126"/>
      <c r="B15853" s="126"/>
      <c r="C15853" s="126"/>
      <c r="D15853" s="127"/>
      <c r="E15853" s="128"/>
      <c r="F15853" s="128"/>
      <c r="G15853" s="126"/>
      <c r="H15853" s="126"/>
      <c r="I15853" s="126"/>
      <c r="J15853" s="126"/>
      <c r="K15853" s="9"/>
      <c r="L15853" s="9"/>
      <c r="M15853" s="9"/>
    </row>
    <row r="15854" spans="1:13" x14ac:dyDescent="0.25">
      <c r="A15854" s="126"/>
      <c r="B15854" s="126"/>
      <c r="C15854" s="126"/>
      <c r="D15854" s="127"/>
      <c r="E15854" s="128"/>
      <c r="F15854" s="128"/>
      <c r="G15854" s="126"/>
      <c r="H15854" s="126"/>
      <c r="I15854" s="126"/>
      <c r="J15854" s="126"/>
      <c r="K15854" s="9"/>
      <c r="L15854" s="9"/>
      <c r="M15854" s="9"/>
    </row>
    <row r="15855" spans="1:13" x14ac:dyDescent="0.25">
      <c r="A15855" s="126"/>
      <c r="B15855" s="126"/>
      <c r="C15855" s="126"/>
      <c r="D15855" s="127"/>
      <c r="E15855" s="128"/>
      <c r="F15855" s="128"/>
      <c r="G15855" s="126"/>
      <c r="H15855" s="126"/>
      <c r="I15855" s="126"/>
      <c r="J15855" s="126"/>
      <c r="K15855" s="9"/>
      <c r="L15855" s="9"/>
      <c r="M15855" s="9"/>
    </row>
    <row r="15856" spans="1:13" x14ac:dyDescent="0.25">
      <c r="A15856" s="126"/>
      <c r="B15856" s="126"/>
      <c r="C15856" s="126"/>
      <c r="D15856" s="127"/>
      <c r="E15856" s="128"/>
      <c r="F15856" s="128"/>
      <c r="G15856" s="126"/>
      <c r="H15856" s="126"/>
      <c r="I15856" s="126"/>
      <c r="J15856" s="126"/>
      <c r="K15856" s="9"/>
      <c r="L15856" s="9"/>
      <c r="M15856" s="9"/>
    </row>
    <row r="15857" spans="1:13" x14ac:dyDescent="0.25">
      <c r="A15857" s="126"/>
      <c r="B15857" s="126"/>
      <c r="C15857" s="126"/>
      <c r="D15857" s="127"/>
      <c r="E15857" s="128"/>
      <c r="F15857" s="128"/>
      <c r="G15857" s="126"/>
      <c r="H15857" s="126"/>
      <c r="I15857" s="126"/>
      <c r="J15857" s="126"/>
      <c r="K15857" s="9"/>
      <c r="L15857" s="9"/>
      <c r="M15857" s="9"/>
    </row>
    <row r="15858" spans="1:13" x14ac:dyDescent="0.25">
      <c r="A15858" s="126"/>
      <c r="B15858" s="126"/>
      <c r="C15858" s="126"/>
      <c r="D15858" s="127"/>
      <c r="E15858" s="128"/>
      <c r="F15858" s="128"/>
      <c r="G15858" s="126"/>
      <c r="H15858" s="126"/>
      <c r="I15858" s="126"/>
      <c r="J15858" s="126"/>
      <c r="K15858" s="9"/>
      <c r="L15858" s="9"/>
      <c r="M15858" s="9"/>
    </row>
    <row r="15859" spans="1:13" x14ac:dyDescent="0.25">
      <c r="A15859" s="126"/>
      <c r="B15859" s="126"/>
      <c r="C15859" s="126"/>
      <c r="D15859" s="127"/>
      <c r="E15859" s="128"/>
      <c r="F15859" s="128"/>
      <c r="G15859" s="126"/>
      <c r="H15859" s="126"/>
      <c r="I15859" s="126"/>
      <c r="J15859" s="126"/>
      <c r="K15859" s="9"/>
      <c r="L15859" s="9"/>
      <c r="M15859" s="9"/>
    </row>
    <row r="15860" spans="1:13" x14ac:dyDescent="0.25">
      <c r="A15860" s="126"/>
      <c r="B15860" s="126"/>
      <c r="C15860" s="126"/>
      <c r="D15860" s="127"/>
      <c r="E15860" s="128"/>
      <c r="F15860" s="128"/>
      <c r="G15860" s="126"/>
      <c r="H15860" s="126"/>
      <c r="I15860" s="126"/>
      <c r="J15860" s="126"/>
      <c r="K15860" s="9"/>
      <c r="L15860" s="9"/>
      <c r="M15860" s="9"/>
    </row>
    <row r="15861" spans="1:13" x14ac:dyDescent="0.25">
      <c r="A15861" s="126"/>
      <c r="B15861" s="126"/>
      <c r="C15861" s="126"/>
      <c r="D15861" s="127"/>
      <c r="E15861" s="128"/>
      <c r="F15861" s="128"/>
      <c r="G15861" s="126"/>
      <c r="H15861" s="126"/>
      <c r="I15861" s="126"/>
      <c r="J15861" s="126"/>
      <c r="K15861" s="9"/>
      <c r="L15861" s="9"/>
      <c r="M15861" s="9"/>
    </row>
    <row r="15862" spans="1:13" x14ac:dyDescent="0.25">
      <c r="A15862" s="126"/>
      <c r="B15862" s="126"/>
      <c r="C15862" s="126"/>
      <c r="D15862" s="127"/>
      <c r="E15862" s="128"/>
      <c r="F15862" s="128"/>
      <c r="G15862" s="126"/>
      <c r="H15862" s="126"/>
      <c r="I15862" s="126"/>
      <c r="J15862" s="126"/>
      <c r="K15862" s="9"/>
      <c r="L15862" s="9"/>
      <c r="M15862" s="9"/>
    </row>
    <row r="15863" spans="1:13" x14ac:dyDescent="0.25">
      <c r="A15863" s="126"/>
      <c r="B15863" s="126"/>
      <c r="C15863" s="126"/>
      <c r="D15863" s="127"/>
      <c r="E15863" s="128"/>
      <c r="F15863" s="128"/>
      <c r="G15863" s="126"/>
      <c r="H15863" s="126"/>
      <c r="I15863" s="126"/>
      <c r="J15863" s="126"/>
      <c r="K15863" s="9"/>
      <c r="L15863" s="9"/>
      <c r="M15863" s="9"/>
    </row>
    <row r="15864" spans="1:13" x14ac:dyDescent="0.25">
      <c r="A15864" s="126"/>
      <c r="B15864" s="126"/>
      <c r="C15864" s="126"/>
      <c r="D15864" s="127"/>
      <c r="E15864" s="128"/>
      <c r="F15864" s="128"/>
      <c r="G15864" s="126"/>
      <c r="H15864" s="126"/>
      <c r="I15864" s="126"/>
      <c r="J15864" s="126"/>
      <c r="K15864" s="9"/>
      <c r="L15864" s="9"/>
      <c r="M15864" s="9"/>
    </row>
    <row r="15865" spans="1:13" x14ac:dyDescent="0.25">
      <c r="A15865" s="126"/>
      <c r="B15865" s="126"/>
      <c r="C15865" s="126"/>
      <c r="D15865" s="127"/>
      <c r="E15865" s="128"/>
      <c r="F15865" s="128"/>
      <c r="G15865" s="126"/>
      <c r="H15865" s="126"/>
      <c r="I15865" s="126"/>
      <c r="J15865" s="126"/>
      <c r="K15865" s="9"/>
      <c r="L15865" s="9"/>
      <c r="M15865" s="9"/>
    </row>
    <row r="15866" spans="1:13" x14ac:dyDescent="0.25">
      <c r="A15866" s="126"/>
      <c r="B15866" s="126"/>
      <c r="C15866" s="126"/>
      <c r="D15866" s="127"/>
      <c r="E15866" s="128"/>
      <c r="F15866" s="128"/>
      <c r="G15866" s="126"/>
      <c r="H15866" s="126"/>
      <c r="I15866" s="126"/>
      <c r="J15866" s="126"/>
      <c r="K15866" s="9"/>
      <c r="L15866" s="9"/>
      <c r="M15866" s="9"/>
    </row>
    <row r="15867" spans="1:13" x14ac:dyDescent="0.25">
      <c r="A15867" s="126"/>
      <c r="B15867" s="126"/>
      <c r="C15867" s="126"/>
      <c r="D15867" s="127"/>
      <c r="E15867" s="128"/>
      <c r="F15867" s="128"/>
      <c r="G15867" s="126"/>
      <c r="H15867" s="126"/>
      <c r="I15867" s="126"/>
      <c r="J15867" s="126"/>
      <c r="K15867" s="9"/>
      <c r="L15867" s="9"/>
      <c r="M15867" s="9"/>
    </row>
    <row r="15868" spans="1:13" x14ac:dyDescent="0.25">
      <c r="A15868" s="126"/>
      <c r="B15868" s="126"/>
      <c r="C15868" s="126"/>
      <c r="D15868" s="127"/>
      <c r="E15868" s="128"/>
      <c r="F15868" s="128"/>
      <c r="G15868" s="126"/>
      <c r="H15868" s="126"/>
      <c r="I15868" s="126"/>
      <c r="J15868" s="126"/>
      <c r="K15868" s="9"/>
      <c r="L15868" s="9"/>
      <c r="M15868" s="9"/>
    </row>
    <row r="15869" spans="1:13" x14ac:dyDescent="0.25">
      <c r="A15869" s="126"/>
      <c r="B15869" s="126"/>
      <c r="C15869" s="126"/>
      <c r="D15869" s="127"/>
      <c r="E15869" s="128"/>
      <c r="F15869" s="128"/>
      <c r="G15869" s="126"/>
      <c r="H15869" s="126"/>
      <c r="I15869" s="126"/>
      <c r="J15869" s="126"/>
      <c r="K15869" s="9"/>
      <c r="L15869" s="9"/>
      <c r="M15869" s="9"/>
    </row>
    <row r="15870" spans="1:13" x14ac:dyDescent="0.25">
      <c r="A15870" s="126"/>
      <c r="B15870" s="126"/>
      <c r="C15870" s="126"/>
      <c r="D15870" s="127"/>
      <c r="E15870" s="128"/>
      <c r="F15870" s="128"/>
      <c r="G15870" s="126"/>
      <c r="H15870" s="126"/>
      <c r="I15870" s="126"/>
      <c r="J15870" s="126"/>
      <c r="K15870" s="9"/>
      <c r="L15870" s="9"/>
      <c r="M15870" s="9"/>
    </row>
    <row r="15871" spans="1:13" x14ac:dyDescent="0.25">
      <c r="A15871" s="126"/>
      <c r="B15871" s="126"/>
      <c r="C15871" s="126"/>
      <c r="D15871" s="127"/>
      <c r="E15871" s="128"/>
      <c r="F15871" s="128"/>
      <c r="G15871" s="126"/>
      <c r="H15871" s="126"/>
      <c r="I15871" s="126"/>
      <c r="J15871" s="126"/>
      <c r="K15871" s="9"/>
      <c r="L15871" s="9"/>
      <c r="M15871" s="9"/>
    </row>
    <row r="15872" spans="1:13" x14ac:dyDescent="0.25">
      <c r="A15872" s="126"/>
      <c r="B15872" s="126"/>
      <c r="C15872" s="126"/>
      <c r="D15872" s="127"/>
      <c r="E15872" s="128"/>
      <c r="F15872" s="128"/>
      <c r="G15872" s="126"/>
      <c r="H15872" s="126"/>
      <c r="I15872" s="126"/>
      <c r="J15872" s="126"/>
      <c r="K15872" s="9"/>
      <c r="L15872" s="9"/>
      <c r="M15872" s="9"/>
    </row>
    <row r="15873" spans="1:13" x14ac:dyDescent="0.25">
      <c r="A15873" s="126"/>
      <c r="B15873" s="126"/>
      <c r="C15873" s="126"/>
      <c r="D15873" s="127"/>
      <c r="E15873" s="128"/>
      <c r="F15873" s="128"/>
      <c r="G15873" s="126"/>
      <c r="H15873" s="126"/>
      <c r="I15873" s="126"/>
      <c r="J15873" s="126"/>
      <c r="K15873" s="9"/>
      <c r="L15873" s="9"/>
      <c r="M15873" s="9"/>
    </row>
    <row r="15874" spans="1:13" x14ac:dyDescent="0.25">
      <c r="A15874" s="126"/>
      <c r="B15874" s="126"/>
      <c r="C15874" s="126"/>
      <c r="D15874" s="127"/>
      <c r="E15874" s="128"/>
      <c r="F15874" s="128"/>
      <c r="G15874" s="126"/>
      <c r="H15874" s="126"/>
      <c r="I15874" s="126"/>
      <c r="J15874" s="126"/>
      <c r="K15874" s="9"/>
      <c r="L15874" s="9"/>
      <c r="M15874" s="9"/>
    </row>
    <row r="15875" spans="1:13" x14ac:dyDescent="0.25">
      <c r="A15875" s="126"/>
      <c r="B15875" s="126"/>
      <c r="C15875" s="126"/>
      <c r="D15875" s="127"/>
      <c r="E15875" s="128"/>
      <c r="F15875" s="128"/>
      <c r="G15875" s="126"/>
      <c r="H15875" s="126"/>
      <c r="I15875" s="126"/>
      <c r="J15875" s="126"/>
      <c r="K15875" s="9"/>
      <c r="L15875" s="9"/>
      <c r="M15875" s="9"/>
    </row>
    <row r="15876" spans="1:13" x14ac:dyDescent="0.25">
      <c r="A15876" s="126"/>
      <c r="B15876" s="126"/>
      <c r="C15876" s="126"/>
      <c r="D15876" s="127"/>
      <c r="E15876" s="128"/>
      <c r="F15876" s="128"/>
      <c r="G15876" s="126"/>
      <c r="H15876" s="126"/>
      <c r="I15876" s="126"/>
      <c r="J15876" s="126"/>
      <c r="K15876" s="9"/>
      <c r="L15876" s="9"/>
      <c r="M15876" s="9"/>
    </row>
    <row r="15877" spans="1:13" x14ac:dyDescent="0.25">
      <c r="A15877" s="126"/>
      <c r="B15877" s="126"/>
      <c r="C15877" s="126"/>
      <c r="D15877" s="127"/>
      <c r="E15877" s="128"/>
      <c r="F15877" s="128"/>
      <c r="G15877" s="126"/>
      <c r="H15877" s="126"/>
      <c r="I15877" s="126"/>
      <c r="J15877" s="126"/>
      <c r="K15877" s="9"/>
      <c r="L15877" s="9"/>
      <c r="M15877" s="9"/>
    </row>
    <row r="15878" spans="1:13" x14ac:dyDescent="0.25">
      <c r="A15878" s="126"/>
      <c r="B15878" s="126"/>
      <c r="C15878" s="126"/>
      <c r="D15878" s="127"/>
      <c r="E15878" s="128"/>
      <c r="F15878" s="128"/>
      <c r="G15878" s="126"/>
      <c r="H15878" s="126"/>
      <c r="I15878" s="126"/>
      <c r="J15878" s="126"/>
      <c r="K15878" s="9"/>
      <c r="L15878" s="9"/>
      <c r="M15878" s="9"/>
    </row>
    <row r="15879" spans="1:13" x14ac:dyDescent="0.25">
      <c r="A15879" s="126"/>
      <c r="B15879" s="126"/>
      <c r="C15879" s="126"/>
      <c r="D15879" s="127"/>
      <c r="E15879" s="128"/>
      <c r="F15879" s="128"/>
      <c r="G15879" s="126"/>
      <c r="H15879" s="126"/>
      <c r="I15879" s="126"/>
      <c r="J15879" s="126"/>
      <c r="K15879" s="9"/>
      <c r="L15879" s="9"/>
      <c r="M15879" s="9"/>
    </row>
    <row r="15880" spans="1:13" x14ac:dyDescent="0.25">
      <c r="A15880" s="126"/>
      <c r="B15880" s="126"/>
      <c r="C15880" s="126"/>
      <c r="D15880" s="127"/>
      <c r="E15880" s="128"/>
      <c r="F15880" s="128"/>
      <c r="G15880" s="126"/>
      <c r="H15880" s="126"/>
      <c r="I15880" s="126"/>
      <c r="J15880" s="126"/>
      <c r="K15880" s="9"/>
      <c r="L15880" s="9"/>
      <c r="M15880" s="9"/>
    </row>
    <row r="15881" spans="1:13" x14ac:dyDescent="0.25">
      <c r="A15881" s="126"/>
      <c r="B15881" s="126"/>
      <c r="C15881" s="126"/>
      <c r="D15881" s="127"/>
      <c r="E15881" s="128"/>
      <c r="F15881" s="128"/>
      <c r="G15881" s="126"/>
      <c r="H15881" s="126"/>
      <c r="I15881" s="126"/>
      <c r="J15881" s="126"/>
      <c r="K15881" s="9"/>
      <c r="L15881" s="9"/>
      <c r="M15881" s="9"/>
    </row>
    <row r="15882" spans="1:13" x14ac:dyDescent="0.25">
      <c r="A15882" s="126"/>
      <c r="B15882" s="126"/>
      <c r="C15882" s="126"/>
      <c r="D15882" s="127"/>
      <c r="E15882" s="128"/>
      <c r="F15882" s="128"/>
      <c r="G15882" s="126"/>
      <c r="H15882" s="126"/>
      <c r="I15882" s="126"/>
      <c r="J15882" s="126"/>
      <c r="K15882" s="9"/>
      <c r="L15882" s="9"/>
      <c r="M15882" s="9"/>
    </row>
    <row r="15883" spans="1:13" x14ac:dyDescent="0.25">
      <c r="A15883" s="126"/>
      <c r="B15883" s="126"/>
      <c r="C15883" s="126"/>
      <c r="D15883" s="127"/>
      <c r="E15883" s="128"/>
      <c r="F15883" s="128"/>
      <c r="G15883" s="126"/>
      <c r="H15883" s="126"/>
      <c r="I15883" s="126"/>
      <c r="J15883" s="126"/>
      <c r="K15883" s="9"/>
      <c r="L15883" s="9"/>
      <c r="M15883" s="9"/>
    </row>
    <row r="15884" spans="1:13" x14ac:dyDescent="0.25">
      <c r="A15884" s="126"/>
      <c r="B15884" s="126"/>
      <c r="C15884" s="126"/>
      <c r="D15884" s="127"/>
      <c r="E15884" s="128"/>
      <c r="F15884" s="128"/>
      <c r="G15884" s="126"/>
      <c r="H15884" s="126"/>
      <c r="I15884" s="126"/>
      <c r="J15884" s="126"/>
      <c r="K15884" s="9"/>
      <c r="L15884" s="9"/>
      <c r="M15884" s="9"/>
    </row>
    <row r="15885" spans="1:13" x14ac:dyDescent="0.25">
      <c r="A15885" s="126"/>
      <c r="B15885" s="126"/>
      <c r="C15885" s="126"/>
      <c r="D15885" s="127"/>
      <c r="E15885" s="128"/>
      <c r="F15885" s="128"/>
      <c r="G15885" s="126"/>
      <c r="H15885" s="126"/>
      <c r="I15885" s="126"/>
      <c r="J15885" s="126"/>
      <c r="K15885" s="9"/>
      <c r="L15885" s="9"/>
      <c r="M15885" s="9"/>
    </row>
    <row r="15886" spans="1:13" x14ac:dyDescent="0.25">
      <c r="A15886" s="126"/>
      <c r="B15886" s="126"/>
      <c r="C15886" s="126"/>
      <c r="D15886" s="127"/>
      <c r="E15886" s="128"/>
      <c r="F15886" s="128"/>
      <c r="G15886" s="126"/>
      <c r="H15886" s="126"/>
      <c r="I15886" s="126"/>
      <c r="J15886" s="126"/>
      <c r="K15886" s="9"/>
      <c r="L15886" s="9"/>
      <c r="M15886" s="9"/>
    </row>
    <row r="15887" spans="1:13" x14ac:dyDescent="0.25">
      <c r="A15887" s="126"/>
      <c r="B15887" s="126"/>
      <c r="C15887" s="126"/>
      <c r="D15887" s="127"/>
      <c r="E15887" s="128"/>
      <c r="F15887" s="128"/>
      <c r="G15887" s="126"/>
      <c r="H15887" s="126"/>
      <c r="I15887" s="126"/>
      <c r="J15887" s="126"/>
      <c r="K15887" s="9"/>
      <c r="L15887" s="9"/>
      <c r="M15887" s="9"/>
    </row>
    <row r="15888" spans="1:13" x14ac:dyDescent="0.25">
      <c r="A15888" s="126"/>
      <c r="B15888" s="126"/>
      <c r="C15888" s="126"/>
      <c r="D15888" s="127"/>
      <c r="E15888" s="128"/>
      <c r="F15888" s="128"/>
      <c r="G15888" s="126"/>
      <c r="H15888" s="126"/>
      <c r="I15888" s="126"/>
      <c r="J15888" s="126"/>
      <c r="K15888" s="9"/>
      <c r="L15888" s="9"/>
      <c r="M15888" s="9"/>
    </row>
    <row r="15889" spans="1:13" x14ac:dyDescent="0.25">
      <c r="A15889" s="126"/>
      <c r="B15889" s="126"/>
      <c r="C15889" s="126"/>
      <c r="D15889" s="127"/>
      <c r="E15889" s="128"/>
      <c r="F15889" s="128"/>
      <c r="G15889" s="126"/>
      <c r="H15889" s="126"/>
      <c r="I15889" s="126"/>
      <c r="J15889" s="126"/>
      <c r="K15889" s="9"/>
      <c r="L15889" s="9"/>
      <c r="M15889" s="9"/>
    </row>
    <row r="15890" spans="1:13" x14ac:dyDescent="0.25">
      <c r="A15890" s="126"/>
      <c r="B15890" s="126"/>
      <c r="C15890" s="126"/>
      <c r="D15890" s="127"/>
      <c r="E15890" s="128"/>
      <c r="F15890" s="128"/>
      <c r="G15890" s="126"/>
      <c r="H15890" s="126"/>
      <c r="I15890" s="126"/>
      <c r="J15890" s="126"/>
      <c r="K15890" s="9"/>
      <c r="L15890" s="9"/>
      <c r="M15890" s="9"/>
    </row>
    <row r="15891" spans="1:13" x14ac:dyDescent="0.25">
      <c r="A15891" s="126"/>
      <c r="B15891" s="126"/>
      <c r="C15891" s="126"/>
      <c r="D15891" s="127"/>
      <c r="E15891" s="128"/>
      <c r="F15891" s="128"/>
      <c r="G15891" s="126"/>
      <c r="H15891" s="126"/>
      <c r="I15891" s="126"/>
      <c r="J15891" s="126"/>
      <c r="K15891" s="9"/>
      <c r="L15891" s="9"/>
      <c r="M15891" s="9"/>
    </row>
    <row r="15892" spans="1:13" x14ac:dyDescent="0.25">
      <c r="A15892" s="126"/>
      <c r="B15892" s="126"/>
      <c r="C15892" s="126"/>
      <c r="D15892" s="127"/>
      <c r="E15892" s="128"/>
      <c r="F15892" s="128"/>
      <c r="G15892" s="126"/>
      <c r="H15892" s="126"/>
      <c r="I15892" s="126"/>
      <c r="J15892" s="126"/>
      <c r="K15892" s="9"/>
      <c r="L15892" s="9"/>
      <c r="M15892" s="9"/>
    </row>
    <row r="15893" spans="1:13" x14ac:dyDescent="0.25">
      <c r="A15893" s="126"/>
      <c r="B15893" s="126"/>
      <c r="C15893" s="126"/>
      <c r="D15893" s="127"/>
      <c r="E15893" s="128"/>
      <c r="F15893" s="128"/>
      <c r="G15893" s="126"/>
      <c r="H15893" s="126"/>
      <c r="I15893" s="126"/>
      <c r="J15893" s="126"/>
      <c r="K15893" s="9"/>
      <c r="L15893" s="9"/>
      <c r="M15893" s="9"/>
    </row>
    <row r="15894" spans="1:13" x14ac:dyDescent="0.25">
      <c r="A15894" s="126"/>
      <c r="B15894" s="126"/>
      <c r="C15894" s="126"/>
      <c r="D15894" s="127"/>
      <c r="E15894" s="128"/>
      <c r="F15894" s="128"/>
      <c r="G15894" s="126"/>
      <c r="H15894" s="126"/>
      <c r="I15894" s="126"/>
      <c r="J15894" s="126"/>
      <c r="K15894" s="9"/>
      <c r="L15894" s="9"/>
      <c r="M15894" s="9"/>
    </row>
    <row r="15895" spans="1:13" x14ac:dyDescent="0.25">
      <c r="A15895" s="126"/>
      <c r="B15895" s="126"/>
      <c r="C15895" s="126"/>
      <c r="D15895" s="127"/>
      <c r="E15895" s="128"/>
      <c r="F15895" s="128"/>
      <c r="G15895" s="126"/>
      <c r="H15895" s="126"/>
      <c r="I15895" s="126"/>
      <c r="J15895" s="126"/>
      <c r="K15895" s="9"/>
      <c r="L15895" s="9"/>
      <c r="M15895" s="9"/>
    </row>
    <row r="15896" spans="1:13" x14ac:dyDescent="0.25">
      <c r="A15896" s="126"/>
      <c r="B15896" s="126"/>
      <c r="C15896" s="126"/>
      <c r="D15896" s="127"/>
      <c r="E15896" s="128"/>
      <c r="F15896" s="128"/>
      <c r="G15896" s="126"/>
      <c r="H15896" s="126"/>
      <c r="I15896" s="126"/>
      <c r="J15896" s="126"/>
      <c r="K15896" s="9"/>
      <c r="L15896" s="9"/>
      <c r="M15896" s="9"/>
    </row>
    <row r="15897" spans="1:13" x14ac:dyDescent="0.25">
      <c r="A15897" s="126"/>
      <c r="B15897" s="126"/>
      <c r="C15897" s="126"/>
      <c r="D15897" s="127"/>
      <c r="E15897" s="128"/>
      <c r="F15897" s="128"/>
      <c r="G15897" s="126"/>
      <c r="H15897" s="126"/>
      <c r="I15897" s="126"/>
      <c r="J15897" s="126"/>
      <c r="K15897" s="9"/>
      <c r="L15897" s="9"/>
      <c r="M15897" s="9"/>
    </row>
    <row r="15898" spans="1:13" x14ac:dyDescent="0.25">
      <c r="A15898" s="126"/>
      <c r="B15898" s="126"/>
      <c r="C15898" s="126"/>
      <c r="D15898" s="127"/>
      <c r="E15898" s="128"/>
      <c r="F15898" s="128"/>
      <c r="G15898" s="126"/>
      <c r="H15898" s="126"/>
      <c r="I15898" s="126"/>
      <c r="J15898" s="126"/>
      <c r="K15898" s="9"/>
      <c r="L15898" s="9"/>
      <c r="M15898" s="9"/>
    </row>
    <row r="15899" spans="1:13" x14ac:dyDescent="0.25">
      <c r="A15899" s="126"/>
      <c r="B15899" s="126"/>
      <c r="C15899" s="126"/>
      <c r="D15899" s="127"/>
      <c r="E15899" s="128"/>
      <c r="F15899" s="128"/>
      <c r="G15899" s="126"/>
      <c r="H15899" s="126"/>
      <c r="I15899" s="126"/>
      <c r="J15899" s="126"/>
      <c r="K15899" s="9"/>
      <c r="L15899" s="9"/>
      <c r="M15899" s="9"/>
    </row>
    <row r="15900" spans="1:13" x14ac:dyDescent="0.25">
      <c r="A15900" s="126"/>
      <c r="B15900" s="126"/>
      <c r="C15900" s="126"/>
      <c r="D15900" s="127"/>
      <c r="E15900" s="128"/>
      <c r="F15900" s="128"/>
      <c r="G15900" s="126"/>
      <c r="H15900" s="126"/>
      <c r="I15900" s="126"/>
      <c r="J15900" s="126"/>
      <c r="K15900" s="9"/>
      <c r="L15900" s="9"/>
      <c r="M15900" s="9"/>
    </row>
    <row r="15901" spans="1:13" x14ac:dyDescent="0.25">
      <c r="A15901" s="126"/>
      <c r="B15901" s="126"/>
      <c r="C15901" s="126"/>
      <c r="D15901" s="127"/>
      <c r="E15901" s="128"/>
      <c r="F15901" s="128"/>
      <c r="G15901" s="126"/>
      <c r="H15901" s="126"/>
      <c r="I15901" s="126"/>
      <c r="J15901" s="126"/>
      <c r="K15901" s="9"/>
      <c r="L15901" s="9"/>
      <c r="M15901" s="9"/>
    </row>
    <row r="15902" spans="1:13" x14ac:dyDescent="0.25">
      <c r="A15902" s="126"/>
      <c r="B15902" s="126"/>
      <c r="C15902" s="126"/>
      <c r="D15902" s="127"/>
      <c r="E15902" s="128"/>
      <c r="F15902" s="128"/>
      <c r="G15902" s="126"/>
      <c r="H15902" s="126"/>
      <c r="I15902" s="126"/>
      <c r="J15902" s="126"/>
      <c r="K15902" s="9"/>
      <c r="L15902" s="9"/>
      <c r="M15902" s="9"/>
    </row>
    <row r="15903" spans="1:13" x14ac:dyDescent="0.25">
      <c r="A15903" s="126"/>
      <c r="B15903" s="126"/>
      <c r="C15903" s="126"/>
      <c r="D15903" s="127"/>
      <c r="E15903" s="128"/>
      <c r="F15903" s="128"/>
      <c r="G15903" s="126"/>
      <c r="H15903" s="126"/>
      <c r="I15903" s="126"/>
      <c r="J15903" s="126"/>
      <c r="K15903" s="9"/>
      <c r="L15903" s="9"/>
      <c r="M15903" s="9"/>
    </row>
    <row r="15904" spans="1:13" x14ac:dyDescent="0.25">
      <c r="A15904" s="126"/>
      <c r="B15904" s="126"/>
      <c r="C15904" s="126"/>
      <c r="D15904" s="127"/>
      <c r="E15904" s="128"/>
      <c r="F15904" s="128"/>
      <c r="G15904" s="126"/>
      <c r="H15904" s="126"/>
      <c r="I15904" s="126"/>
      <c r="J15904" s="126"/>
      <c r="K15904" s="9"/>
      <c r="L15904" s="9"/>
      <c r="M15904" s="9"/>
    </row>
    <row r="15905" spans="1:13" x14ac:dyDescent="0.25">
      <c r="A15905" s="126"/>
      <c r="B15905" s="126"/>
      <c r="C15905" s="126"/>
      <c r="D15905" s="127"/>
      <c r="E15905" s="128"/>
      <c r="F15905" s="128"/>
      <c r="G15905" s="126"/>
      <c r="H15905" s="126"/>
      <c r="I15905" s="126"/>
      <c r="J15905" s="126"/>
      <c r="K15905" s="9"/>
      <c r="L15905" s="9"/>
      <c r="M15905" s="9"/>
    </row>
    <row r="15906" spans="1:13" x14ac:dyDescent="0.25">
      <c r="A15906" s="126"/>
      <c r="B15906" s="126"/>
      <c r="C15906" s="126"/>
      <c r="D15906" s="127"/>
      <c r="E15906" s="128"/>
      <c r="F15906" s="128"/>
      <c r="G15906" s="126"/>
      <c r="H15906" s="126"/>
      <c r="I15906" s="126"/>
      <c r="J15906" s="126"/>
      <c r="K15906" s="9"/>
      <c r="L15906" s="9"/>
      <c r="M15906" s="9"/>
    </row>
    <row r="15907" spans="1:13" x14ac:dyDescent="0.25">
      <c r="A15907" s="126"/>
      <c r="B15907" s="126"/>
      <c r="C15907" s="126"/>
      <c r="D15907" s="127"/>
      <c r="E15907" s="128"/>
      <c r="F15907" s="128"/>
      <c r="G15907" s="126"/>
      <c r="H15907" s="126"/>
      <c r="I15907" s="126"/>
      <c r="J15907" s="126"/>
      <c r="K15907" s="9"/>
      <c r="L15907" s="9"/>
      <c r="M15907" s="9"/>
    </row>
    <row r="15908" spans="1:13" x14ac:dyDescent="0.25">
      <c r="A15908" s="126"/>
      <c r="B15908" s="126"/>
      <c r="C15908" s="126"/>
      <c r="D15908" s="127"/>
      <c r="E15908" s="128"/>
      <c r="F15908" s="128"/>
      <c r="G15908" s="126"/>
      <c r="H15908" s="126"/>
      <c r="I15908" s="126"/>
      <c r="J15908" s="126"/>
      <c r="K15908" s="9"/>
      <c r="L15908" s="9"/>
      <c r="M15908" s="9"/>
    </row>
    <row r="15909" spans="1:13" x14ac:dyDescent="0.25">
      <c r="A15909" s="126"/>
      <c r="B15909" s="126"/>
      <c r="C15909" s="126"/>
      <c r="D15909" s="127"/>
      <c r="E15909" s="128"/>
      <c r="F15909" s="128"/>
      <c r="G15909" s="126"/>
      <c r="H15909" s="126"/>
      <c r="I15909" s="126"/>
      <c r="J15909" s="126"/>
      <c r="K15909" s="9"/>
      <c r="L15909" s="9"/>
      <c r="M15909" s="9"/>
    </row>
    <row r="15910" spans="1:13" x14ac:dyDescent="0.25">
      <c r="A15910" s="126"/>
      <c r="B15910" s="126"/>
      <c r="C15910" s="126"/>
      <c r="D15910" s="127"/>
      <c r="E15910" s="128"/>
      <c r="F15910" s="128"/>
      <c r="G15910" s="126"/>
      <c r="H15910" s="126"/>
      <c r="I15910" s="126"/>
      <c r="J15910" s="126"/>
      <c r="K15910" s="9"/>
      <c r="L15910" s="9"/>
      <c r="M15910" s="9"/>
    </row>
    <row r="15911" spans="1:13" x14ac:dyDescent="0.25">
      <c r="A15911" s="126"/>
      <c r="B15911" s="126"/>
      <c r="C15911" s="126"/>
      <c r="D15911" s="127"/>
      <c r="E15911" s="128"/>
      <c r="F15911" s="128"/>
      <c r="G15911" s="126"/>
      <c r="H15911" s="126"/>
      <c r="I15911" s="126"/>
      <c r="J15911" s="126"/>
      <c r="K15911" s="9"/>
      <c r="L15911" s="9"/>
      <c r="M15911" s="9"/>
    </row>
    <row r="15912" spans="1:13" x14ac:dyDescent="0.25">
      <c r="A15912" s="126"/>
      <c r="B15912" s="126"/>
      <c r="C15912" s="126"/>
      <c r="D15912" s="127"/>
      <c r="E15912" s="128"/>
      <c r="F15912" s="128"/>
      <c r="G15912" s="126"/>
      <c r="H15912" s="126"/>
      <c r="I15912" s="126"/>
      <c r="J15912" s="126"/>
      <c r="K15912" s="9"/>
      <c r="L15912" s="9"/>
      <c r="M15912" s="9"/>
    </row>
    <row r="15913" spans="1:13" x14ac:dyDescent="0.25">
      <c r="A15913" s="126"/>
      <c r="B15913" s="126"/>
      <c r="C15913" s="126"/>
      <c r="D15913" s="127"/>
      <c r="E15913" s="128"/>
      <c r="F15913" s="128"/>
      <c r="G15913" s="126"/>
      <c r="H15913" s="126"/>
      <c r="I15913" s="126"/>
      <c r="J15913" s="126"/>
      <c r="K15913" s="9"/>
      <c r="L15913" s="9"/>
      <c r="M15913" s="9"/>
    </row>
    <row r="15914" spans="1:13" x14ac:dyDescent="0.25">
      <c r="A15914" s="126"/>
      <c r="B15914" s="126"/>
      <c r="C15914" s="126"/>
      <c r="D15914" s="127"/>
      <c r="E15914" s="128"/>
      <c r="F15914" s="128"/>
      <c r="G15914" s="126"/>
      <c r="H15914" s="126"/>
      <c r="I15914" s="126"/>
      <c r="J15914" s="126"/>
      <c r="K15914" s="9"/>
      <c r="L15914" s="9"/>
      <c r="M15914" s="9"/>
    </row>
    <row r="15915" spans="1:13" x14ac:dyDescent="0.25">
      <c r="A15915" s="126"/>
      <c r="B15915" s="126"/>
      <c r="C15915" s="126"/>
      <c r="D15915" s="127"/>
      <c r="E15915" s="128"/>
      <c r="F15915" s="128"/>
      <c r="G15915" s="126"/>
      <c r="H15915" s="126"/>
      <c r="I15915" s="126"/>
      <c r="J15915" s="126"/>
      <c r="K15915" s="9"/>
      <c r="L15915" s="9"/>
      <c r="M15915" s="9"/>
    </row>
    <row r="15916" spans="1:13" x14ac:dyDescent="0.25">
      <c r="A15916" s="126"/>
      <c r="B15916" s="126"/>
      <c r="C15916" s="126"/>
      <c r="D15916" s="127"/>
      <c r="E15916" s="128"/>
      <c r="F15916" s="128"/>
      <c r="G15916" s="126"/>
      <c r="H15916" s="126"/>
      <c r="I15916" s="126"/>
      <c r="J15916" s="126"/>
      <c r="K15916" s="9"/>
      <c r="L15916" s="9"/>
      <c r="M15916" s="9"/>
    </row>
    <row r="15917" spans="1:13" x14ac:dyDescent="0.25">
      <c r="A15917" s="126"/>
      <c r="B15917" s="126"/>
      <c r="C15917" s="126"/>
      <c r="D15917" s="127"/>
      <c r="E15917" s="128"/>
      <c r="F15917" s="128"/>
      <c r="G15917" s="126"/>
      <c r="H15917" s="126"/>
      <c r="I15917" s="126"/>
      <c r="J15917" s="126"/>
      <c r="K15917" s="9"/>
      <c r="L15917" s="9"/>
      <c r="M15917" s="9"/>
    </row>
    <row r="15918" spans="1:13" x14ac:dyDescent="0.25">
      <c r="A15918" s="126"/>
      <c r="B15918" s="126"/>
      <c r="C15918" s="126"/>
      <c r="D15918" s="127"/>
      <c r="E15918" s="128"/>
      <c r="F15918" s="128"/>
      <c r="G15918" s="126"/>
      <c r="H15918" s="126"/>
      <c r="I15918" s="126"/>
      <c r="J15918" s="126"/>
      <c r="K15918" s="9"/>
      <c r="L15918" s="9"/>
      <c r="M15918" s="9"/>
    </row>
    <row r="15919" spans="1:13" x14ac:dyDescent="0.25">
      <c r="A15919" s="126"/>
      <c r="B15919" s="126"/>
      <c r="C15919" s="126"/>
      <c r="D15919" s="127"/>
      <c r="E15919" s="128"/>
      <c r="F15919" s="128"/>
      <c r="G15919" s="126"/>
      <c r="H15919" s="126"/>
      <c r="I15919" s="126"/>
      <c r="J15919" s="126"/>
      <c r="K15919" s="9"/>
      <c r="L15919" s="9"/>
      <c r="M15919" s="9"/>
    </row>
    <row r="15920" spans="1:13" x14ac:dyDescent="0.25">
      <c r="A15920" s="126"/>
      <c r="B15920" s="126"/>
      <c r="C15920" s="126"/>
      <c r="D15920" s="127"/>
      <c r="E15920" s="128"/>
      <c r="F15920" s="128"/>
      <c r="G15920" s="126"/>
      <c r="H15920" s="126"/>
      <c r="I15920" s="126"/>
      <c r="J15920" s="126"/>
      <c r="K15920" s="9"/>
      <c r="L15920" s="9"/>
      <c r="M15920" s="9"/>
    </row>
    <row r="15921" spans="1:13" x14ac:dyDescent="0.25">
      <c r="A15921" s="126"/>
      <c r="B15921" s="126"/>
      <c r="C15921" s="126"/>
      <c r="D15921" s="127"/>
      <c r="E15921" s="128"/>
      <c r="F15921" s="128"/>
      <c r="G15921" s="126"/>
      <c r="H15921" s="126"/>
      <c r="I15921" s="126"/>
      <c r="J15921" s="126"/>
      <c r="K15921" s="9"/>
      <c r="L15921" s="9"/>
      <c r="M15921" s="9"/>
    </row>
    <row r="15922" spans="1:13" x14ac:dyDescent="0.25">
      <c r="A15922" s="126"/>
      <c r="B15922" s="126"/>
      <c r="C15922" s="126"/>
      <c r="D15922" s="127"/>
      <c r="E15922" s="128"/>
      <c r="F15922" s="128"/>
      <c r="G15922" s="126"/>
      <c r="H15922" s="126"/>
      <c r="I15922" s="126"/>
      <c r="J15922" s="126"/>
      <c r="K15922" s="9"/>
      <c r="L15922" s="9"/>
      <c r="M15922" s="9"/>
    </row>
    <row r="15923" spans="1:13" x14ac:dyDescent="0.25">
      <c r="A15923" s="126"/>
      <c r="B15923" s="126"/>
      <c r="C15923" s="126"/>
      <c r="D15923" s="127"/>
      <c r="E15923" s="128"/>
      <c r="F15923" s="128"/>
      <c r="G15923" s="126"/>
      <c r="H15923" s="126"/>
      <c r="I15923" s="126"/>
      <c r="J15923" s="126"/>
      <c r="K15923" s="9"/>
      <c r="L15923" s="9"/>
      <c r="M15923" s="9"/>
    </row>
    <row r="15924" spans="1:13" x14ac:dyDescent="0.25">
      <c r="A15924" s="126"/>
      <c r="B15924" s="126"/>
      <c r="C15924" s="126"/>
      <c r="D15924" s="127"/>
      <c r="E15924" s="128"/>
      <c r="F15924" s="128"/>
      <c r="G15924" s="126"/>
      <c r="H15924" s="126"/>
      <c r="I15924" s="126"/>
      <c r="J15924" s="126"/>
      <c r="K15924" s="9"/>
      <c r="L15924" s="9"/>
      <c r="M15924" s="9"/>
    </row>
    <row r="15925" spans="1:13" x14ac:dyDescent="0.25">
      <c r="A15925" s="126"/>
      <c r="B15925" s="126"/>
      <c r="C15925" s="126"/>
      <c r="D15925" s="127"/>
      <c r="E15925" s="128"/>
      <c r="F15925" s="128"/>
      <c r="G15925" s="126"/>
      <c r="H15925" s="126"/>
      <c r="I15925" s="126"/>
      <c r="J15925" s="126"/>
      <c r="K15925" s="9"/>
      <c r="L15925" s="9"/>
      <c r="M15925" s="9"/>
    </row>
    <row r="15926" spans="1:13" x14ac:dyDescent="0.25">
      <c r="A15926" s="126"/>
      <c r="B15926" s="126"/>
      <c r="C15926" s="126"/>
      <c r="D15926" s="127"/>
      <c r="E15926" s="128"/>
      <c r="F15926" s="128"/>
      <c r="G15926" s="126"/>
      <c r="H15926" s="126"/>
      <c r="I15926" s="126"/>
      <c r="J15926" s="126"/>
      <c r="K15926" s="9"/>
      <c r="L15926" s="9"/>
      <c r="M15926" s="9"/>
    </row>
    <row r="15927" spans="1:13" x14ac:dyDescent="0.25">
      <c r="A15927" s="126"/>
      <c r="B15927" s="126"/>
      <c r="C15927" s="126"/>
      <c r="D15927" s="127"/>
      <c r="E15927" s="128"/>
      <c r="F15927" s="128"/>
      <c r="G15927" s="126"/>
      <c r="H15927" s="126"/>
      <c r="I15927" s="126"/>
      <c r="J15927" s="126"/>
      <c r="K15927" s="9"/>
      <c r="L15927" s="9"/>
      <c r="M15927" s="9"/>
    </row>
    <row r="15928" spans="1:13" x14ac:dyDescent="0.25">
      <c r="A15928" s="126"/>
      <c r="B15928" s="126"/>
      <c r="C15928" s="126"/>
      <c r="D15928" s="127"/>
      <c r="E15928" s="128"/>
      <c r="F15928" s="128"/>
      <c r="G15928" s="126"/>
      <c r="H15928" s="126"/>
      <c r="I15928" s="126"/>
      <c r="J15928" s="126"/>
      <c r="K15928" s="9"/>
      <c r="L15928" s="9"/>
      <c r="M15928" s="9"/>
    </row>
    <row r="15929" spans="1:13" x14ac:dyDescent="0.25">
      <c r="A15929" s="126"/>
      <c r="B15929" s="126"/>
      <c r="C15929" s="126"/>
      <c r="D15929" s="127"/>
      <c r="E15929" s="128"/>
      <c r="F15929" s="128"/>
      <c r="G15929" s="126"/>
      <c r="H15929" s="126"/>
      <c r="I15929" s="126"/>
      <c r="J15929" s="126"/>
      <c r="K15929" s="9"/>
      <c r="L15929" s="9"/>
      <c r="M15929" s="9"/>
    </row>
    <row r="15930" spans="1:13" x14ac:dyDescent="0.25">
      <c r="A15930" s="126"/>
      <c r="B15930" s="126"/>
      <c r="C15930" s="126"/>
      <c r="D15930" s="127"/>
      <c r="E15930" s="128"/>
      <c r="F15930" s="128"/>
      <c r="G15930" s="126"/>
      <c r="H15930" s="126"/>
      <c r="I15930" s="126"/>
      <c r="J15930" s="126"/>
      <c r="K15930" s="9"/>
      <c r="L15930" s="9"/>
      <c r="M15930" s="9"/>
    </row>
    <row r="15931" spans="1:13" x14ac:dyDescent="0.25">
      <c r="A15931" s="126"/>
      <c r="B15931" s="126"/>
      <c r="C15931" s="126"/>
      <c r="D15931" s="127"/>
      <c r="E15931" s="128"/>
      <c r="F15931" s="128"/>
      <c r="G15931" s="126"/>
      <c r="H15931" s="126"/>
      <c r="I15931" s="126"/>
      <c r="J15931" s="126"/>
      <c r="K15931" s="9"/>
      <c r="L15931" s="9"/>
      <c r="M15931" s="9"/>
    </row>
    <row r="15932" spans="1:13" x14ac:dyDescent="0.25">
      <c r="A15932" s="126"/>
      <c r="B15932" s="126"/>
      <c r="C15932" s="126"/>
      <c r="D15932" s="127"/>
      <c r="E15932" s="128"/>
      <c r="F15932" s="128"/>
      <c r="G15932" s="126"/>
      <c r="H15932" s="126"/>
      <c r="I15932" s="126"/>
      <c r="J15932" s="126"/>
      <c r="K15932" s="9"/>
      <c r="L15932" s="9"/>
      <c r="M15932" s="9"/>
    </row>
    <row r="15933" spans="1:13" x14ac:dyDescent="0.25">
      <c r="A15933" s="126"/>
      <c r="B15933" s="126"/>
      <c r="C15933" s="126"/>
      <c r="D15933" s="127"/>
      <c r="E15933" s="128"/>
      <c r="F15933" s="128"/>
      <c r="G15933" s="126"/>
      <c r="H15933" s="126"/>
      <c r="I15933" s="126"/>
      <c r="J15933" s="126"/>
      <c r="K15933" s="9"/>
      <c r="L15933" s="9"/>
      <c r="M15933" s="9"/>
    </row>
    <row r="15934" spans="1:13" x14ac:dyDescent="0.25">
      <c r="A15934" s="126"/>
      <c r="B15934" s="126"/>
      <c r="C15934" s="126"/>
      <c r="D15934" s="127"/>
      <c r="E15934" s="128"/>
      <c r="F15934" s="128"/>
      <c r="G15934" s="126"/>
      <c r="H15934" s="126"/>
      <c r="I15934" s="126"/>
      <c r="J15934" s="126"/>
      <c r="K15934" s="9"/>
      <c r="L15934" s="9"/>
      <c r="M15934" s="9"/>
    </row>
    <row r="15935" spans="1:13" x14ac:dyDescent="0.25">
      <c r="A15935" s="126"/>
      <c r="B15935" s="126"/>
      <c r="C15935" s="126"/>
      <c r="D15935" s="127"/>
      <c r="E15935" s="128"/>
      <c r="F15935" s="128"/>
      <c r="G15935" s="126"/>
      <c r="H15935" s="126"/>
      <c r="I15935" s="126"/>
      <c r="J15935" s="126"/>
      <c r="K15935" s="9"/>
      <c r="L15935" s="9"/>
      <c r="M15935" s="9"/>
    </row>
    <row r="15936" spans="1:13" x14ac:dyDescent="0.25">
      <c r="A15936" s="126"/>
      <c r="B15936" s="126"/>
      <c r="C15936" s="126"/>
      <c r="D15936" s="127"/>
      <c r="E15936" s="128"/>
      <c r="F15936" s="128"/>
      <c r="G15936" s="126"/>
      <c r="H15936" s="126"/>
      <c r="I15936" s="126"/>
      <c r="J15936" s="126"/>
      <c r="K15936" s="9"/>
      <c r="L15936" s="9"/>
      <c r="M15936" s="9"/>
    </row>
    <row r="15937" spans="1:13" x14ac:dyDescent="0.25">
      <c r="A15937" s="126"/>
      <c r="B15937" s="126"/>
      <c r="C15937" s="126"/>
      <c r="D15937" s="127"/>
      <c r="E15937" s="128"/>
      <c r="F15937" s="128"/>
      <c r="G15937" s="126"/>
      <c r="H15937" s="126"/>
      <c r="I15937" s="126"/>
      <c r="J15937" s="126"/>
      <c r="K15937" s="9"/>
      <c r="L15937" s="9"/>
      <c r="M15937" s="9"/>
    </row>
    <row r="15938" spans="1:13" x14ac:dyDescent="0.25">
      <c r="A15938" s="126"/>
      <c r="B15938" s="126"/>
      <c r="C15938" s="126"/>
      <c r="D15938" s="127"/>
      <c r="E15938" s="128"/>
      <c r="F15938" s="128"/>
      <c r="G15938" s="126"/>
      <c r="H15938" s="126"/>
      <c r="I15938" s="126"/>
      <c r="J15938" s="126"/>
      <c r="K15938" s="9"/>
      <c r="L15938" s="9"/>
      <c r="M15938" s="9"/>
    </row>
    <row r="15939" spans="1:13" x14ac:dyDescent="0.25">
      <c r="A15939" s="126"/>
      <c r="B15939" s="126"/>
      <c r="C15939" s="126"/>
      <c r="D15939" s="127"/>
      <c r="E15939" s="128"/>
      <c r="F15939" s="128"/>
      <c r="G15939" s="126"/>
      <c r="H15939" s="126"/>
      <c r="I15939" s="126"/>
      <c r="J15939" s="126"/>
      <c r="K15939" s="9"/>
      <c r="L15939" s="9"/>
      <c r="M15939" s="9"/>
    </row>
    <row r="15940" spans="1:13" x14ac:dyDescent="0.25">
      <c r="A15940" s="126"/>
      <c r="B15940" s="126"/>
      <c r="C15940" s="126"/>
      <c r="D15940" s="127"/>
      <c r="E15940" s="128"/>
      <c r="F15940" s="128"/>
      <c r="G15940" s="126"/>
      <c r="H15940" s="126"/>
      <c r="I15940" s="126"/>
      <c r="J15940" s="126"/>
      <c r="K15940" s="9"/>
      <c r="L15940" s="9"/>
      <c r="M15940" s="9"/>
    </row>
    <row r="15941" spans="1:13" x14ac:dyDescent="0.25">
      <c r="A15941" s="126"/>
      <c r="B15941" s="126"/>
      <c r="C15941" s="126"/>
      <c r="D15941" s="127"/>
      <c r="E15941" s="128"/>
      <c r="F15941" s="128"/>
      <c r="G15941" s="126"/>
      <c r="H15941" s="126"/>
      <c r="I15941" s="126"/>
      <c r="J15941" s="126"/>
      <c r="K15941" s="9"/>
      <c r="L15941" s="9"/>
      <c r="M15941" s="9"/>
    </row>
    <row r="15942" spans="1:13" x14ac:dyDescent="0.25">
      <c r="A15942" s="126"/>
      <c r="B15942" s="126"/>
      <c r="C15942" s="126"/>
      <c r="D15942" s="127"/>
      <c r="E15942" s="128"/>
      <c r="F15942" s="128"/>
      <c r="G15942" s="126"/>
      <c r="H15942" s="126"/>
      <c r="I15942" s="126"/>
      <c r="J15942" s="126"/>
      <c r="K15942" s="9"/>
      <c r="L15942" s="9"/>
      <c r="M15942" s="9"/>
    </row>
    <row r="15943" spans="1:13" x14ac:dyDescent="0.25">
      <c r="A15943" s="126"/>
      <c r="B15943" s="126"/>
      <c r="C15943" s="126"/>
      <c r="D15943" s="127"/>
      <c r="E15943" s="128"/>
      <c r="F15943" s="128"/>
      <c r="G15943" s="126"/>
      <c r="H15943" s="126"/>
      <c r="I15943" s="126"/>
      <c r="J15943" s="126"/>
      <c r="K15943" s="9"/>
      <c r="L15943" s="9"/>
      <c r="M15943" s="9"/>
    </row>
    <row r="15944" spans="1:13" x14ac:dyDescent="0.25">
      <c r="A15944" s="126"/>
      <c r="B15944" s="126"/>
      <c r="C15944" s="126"/>
      <c r="D15944" s="127"/>
      <c r="E15944" s="128"/>
      <c r="F15944" s="128"/>
      <c r="G15944" s="126"/>
      <c r="H15944" s="126"/>
      <c r="I15944" s="126"/>
      <c r="J15944" s="126"/>
      <c r="K15944" s="9"/>
      <c r="L15944" s="9"/>
      <c r="M15944" s="9"/>
    </row>
    <row r="15945" spans="1:13" x14ac:dyDescent="0.25">
      <c r="A15945" s="126"/>
      <c r="B15945" s="126"/>
      <c r="C15945" s="126"/>
      <c r="D15945" s="127"/>
      <c r="E15945" s="128"/>
      <c r="F15945" s="128"/>
      <c r="G15945" s="126"/>
      <c r="H15945" s="126"/>
      <c r="I15945" s="126"/>
      <c r="J15945" s="126"/>
      <c r="K15945" s="9"/>
      <c r="L15945" s="9"/>
      <c r="M15945" s="9"/>
    </row>
    <row r="15946" spans="1:13" x14ac:dyDescent="0.25">
      <c r="A15946" s="126"/>
      <c r="B15946" s="126"/>
      <c r="C15946" s="126"/>
      <c r="D15946" s="127"/>
      <c r="E15946" s="128"/>
      <c r="F15946" s="128"/>
      <c r="G15946" s="126"/>
      <c r="H15946" s="126"/>
      <c r="I15946" s="126"/>
      <c r="J15946" s="126"/>
      <c r="K15946" s="9"/>
      <c r="L15946" s="9"/>
      <c r="M15946" s="9"/>
    </row>
    <row r="15947" spans="1:13" x14ac:dyDescent="0.25">
      <c r="A15947" s="126"/>
      <c r="B15947" s="126"/>
      <c r="C15947" s="126"/>
      <c r="D15947" s="127"/>
      <c r="E15947" s="128"/>
      <c r="F15947" s="128"/>
      <c r="G15947" s="126"/>
      <c r="H15947" s="126"/>
      <c r="I15947" s="126"/>
      <c r="J15947" s="126"/>
      <c r="K15947" s="9"/>
      <c r="L15947" s="9"/>
      <c r="M15947" s="9"/>
    </row>
    <row r="15948" spans="1:13" x14ac:dyDescent="0.25">
      <c r="A15948" s="126"/>
      <c r="B15948" s="126"/>
      <c r="C15948" s="126"/>
      <c r="D15948" s="127"/>
      <c r="E15948" s="128"/>
      <c r="F15948" s="128"/>
      <c r="G15948" s="126"/>
      <c r="H15948" s="126"/>
      <c r="I15948" s="126"/>
      <c r="J15948" s="126"/>
      <c r="K15948" s="9"/>
      <c r="L15948" s="9"/>
      <c r="M15948" s="9"/>
    </row>
    <row r="15949" spans="1:13" x14ac:dyDescent="0.25">
      <c r="A15949" s="126"/>
      <c r="B15949" s="126"/>
      <c r="C15949" s="126"/>
      <c r="D15949" s="127"/>
      <c r="E15949" s="128"/>
      <c r="F15949" s="128"/>
      <c r="G15949" s="126"/>
      <c r="H15949" s="126"/>
      <c r="I15949" s="126"/>
      <c r="J15949" s="126"/>
      <c r="K15949" s="9"/>
      <c r="L15949" s="9"/>
      <c r="M15949" s="9"/>
    </row>
    <row r="15950" spans="1:13" x14ac:dyDescent="0.25">
      <c r="A15950" s="126"/>
      <c r="B15950" s="126"/>
      <c r="C15950" s="126"/>
      <c r="D15950" s="127"/>
      <c r="E15950" s="128"/>
      <c r="F15950" s="128"/>
      <c r="G15950" s="126"/>
      <c r="H15950" s="126"/>
      <c r="I15950" s="126"/>
      <c r="J15950" s="126"/>
      <c r="K15950" s="9"/>
      <c r="L15950" s="9"/>
      <c r="M15950" s="9"/>
    </row>
    <row r="15951" spans="1:13" x14ac:dyDescent="0.25">
      <c r="A15951" s="126"/>
      <c r="B15951" s="126"/>
      <c r="C15951" s="126"/>
      <c r="D15951" s="127"/>
      <c r="E15951" s="128"/>
      <c r="F15951" s="128"/>
      <c r="G15951" s="126"/>
      <c r="H15951" s="126"/>
      <c r="I15951" s="126"/>
      <c r="J15951" s="126"/>
      <c r="K15951" s="9"/>
      <c r="L15951" s="9"/>
      <c r="M15951" s="9"/>
    </row>
    <row r="15952" spans="1:13" x14ac:dyDescent="0.25">
      <c r="A15952" s="126"/>
      <c r="B15952" s="126"/>
      <c r="C15952" s="126"/>
      <c r="D15952" s="127"/>
      <c r="E15952" s="128"/>
      <c r="F15952" s="128"/>
      <c r="G15952" s="126"/>
      <c r="H15952" s="126"/>
      <c r="I15952" s="126"/>
      <c r="J15952" s="126"/>
      <c r="K15952" s="9"/>
      <c r="L15952" s="9"/>
      <c r="M15952" s="9"/>
    </row>
    <row r="15953" spans="1:13" x14ac:dyDescent="0.25">
      <c r="A15953" s="126"/>
      <c r="B15953" s="126"/>
      <c r="C15953" s="126"/>
      <c r="D15953" s="127"/>
      <c r="E15953" s="128"/>
      <c r="F15953" s="128"/>
      <c r="G15953" s="126"/>
      <c r="H15953" s="126"/>
      <c r="I15953" s="126"/>
      <c r="J15953" s="126"/>
      <c r="K15953" s="9"/>
      <c r="L15953" s="9"/>
      <c r="M15953" s="9"/>
    </row>
    <row r="15954" spans="1:13" x14ac:dyDescent="0.25">
      <c r="A15954" s="126"/>
      <c r="B15954" s="126"/>
      <c r="C15954" s="126"/>
      <c r="D15954" s="127"/>
      <c r="E15954" s="128"/>
      <c r="F15954" s="128"/>
      <c r="G15954" s="126"/>
      <c r="H15954" s="126"/>
      <c r="I15954" s="126"/>
      <c r="J15954" s="126"/>
      <c r="K15954" s="9"/>
      <c r="L15954" s="9"/>
      <c r="M15954" s="9"/>
    </row>
    <row r="15955" spans="1:13" x14ac:dyDescent="0.25">
      <c r="A15955" s="126"/>
      <c r="B15955" s="126"/>
      <c r="C15955" s="126"/>
      <c r="D15955" s="127"/>
      <c r="E15955" s="128"/>
      <c r="F15955" s="128"/>
      <c r="G15955" s="126"/>
      <c r="H15955" s="126"/>
      <c r="I15955" s="126"/>
      <c r="J15955" s="126"/>
      <c r="K15955" s="9"/>
      <c r="L15955" s="9"/>
      <c r="M15955" s="9"/>
    </row>
    <row r="15956" spans="1:13" x14ac:dyDescent="0.25">
      <c r="A15956" s="126"/>
      <c r="B15956" s="126"/>
      <c r="C15956" s="126"/>
      <c r="D15956" s="127"/>
      <c r="E15956" s="128"/>
      <c r="F15956" s="128"/>
      <c r="G15956" s="126"/>
      <c r="H15956" s="126"/>
      <c r="I15956" s="126"/>
      <c r="J15956" s="126"/>
      <c r="K15956" s="9"/>
      <c r="L15956" s="9"/>
      <c r="M15956" s="9"/>
    </row>
    <row r="15957" spans="1:13" x14ac:dyDescent="0.25">
      <c r="A15957" s="126"/>
      <c r="B15957" s="126"/>
      <c r="C15957" s="126"/>
      <c r="D15957" s="127"/>
      <c r="E15957" s="128"/>
      <c r="F15957" s="128"/>
      <c r="G15957" s="126"/>
      <c r="H15957" s="126"/>
      <c r="I15957" s="126"/>
      <c r="J15957" s="126"/>
      <c r="K15957" s="9"/>
      <c r="L15957" s="9"/>
      <c r="M15957" s="9"/>
    </row>
    <row r="15958" spans="1:13" x14ac:dyDescent="0.25">
      <c r="A15958" s="126"/>
      <c r="B15958" s="126"/>
      <c r="C15958" s="126"/>
      <c r="D15958" s="127"/>
      <c r="E15958" s="128"/>
      <c r="F15958" s="128"/>
      <c r="G15958" s="126"/>
      <c r="H15958" s="126"/>
      <c r="I15958" s="126"/>
      <c r="J15958" s="126"/>
      <c r="K15958" s="9"/>
      <c r="L15958" s="9"/>
      <c r="M15958" s="9"/>
    </row>
    <row r="15959" spans="1:13" x14ac:dyDescent="0.25">
      <c r="A15959" s="126"/>
      <c r="B15959" s="126"/>
      <c r="C15959" s="126"/>
      <c r="D15959" s="127"/>
      <c r="E15959" s="128"/>
      <c r="F15959" s="128"/>
      <c r="G15959" s="126"/>
      <c r="H15959" s="126"/>
      <c r="I15959" s="126"/>
      <c r="J15959" s="126"/>
      <c r="K15959" s="9"/>
      <c r="L15959" s="9"/>
      <c r="M15959" s="9"/>
    </row>
    <row r="15960" spans="1:13" x14ac:dyDescent="0.25">
      <c r="A15960" s="126"/>
      <c r="B15960" s="126"/>
      <c r="C15960" s="126"/>
      <c r="D15960" s="127"/>
      <c r="E15960" s="128"/>
      <c r="F15960" s="128"/>
      <c r="G15960" s="126"/>
      <c r="H15960" s="126"/>
      <c r="I15960" s="126"/>
      <c r="J15960" s="126"/>
      <c r="K15960" s="9"/>
      <c r="L15960" s="9"/>
      <c r="M15960" s="9"/>
    </row>
    <row r="15961" spans="1:13" x14ac:dyDescent="0.25">
      <c r="A15961" s="126"/>
      <c r="B15961" s="126"/>
      <c r="C15961" s="126"/>
      <c r="D15961" s="127"/>
      <c r="E15961" s="128"/>
      <c r="F15961" s="128"/>
      <c r="G15961" s="126"/>
      <c r="H15961" s="126"/>
      <c r="I15961" s="126"/>
      <c r="J15961" s="126"/>
      <c r="K15961" s="9"/>
      <c r="L15961" s="9"/>
      <c r="M15961" s="9"/>
    </row>
    <row r="15962" spans="1:13" x14ac:dyDescent="0.25">
      <c r="A15962" s="126"/>
      <c r="B15962" s="126"/>
      <c r="C15962" s="126"/>
      <c r="D15962" s="127"/>
      <c r="E15962" s="128"/>
      <c r="F15962" s="128"/>
      <c r="G15962" s="126"/>
      <c r="H15962" s="126"/>
      <c r="I15962" s="126"/>
      <c r="J15962" s="126"/>
      <c r="K15962" s="9"/>
      <c r="L15962" s="9"/>
      <c r="M15962" s="9"/>
    </row>
    <row r="15963" spans="1:13" x14ac:dyDescent="0.25">
      <c r="A15963" s="126"/>
      <c r="B15963" s="126"/>
      <c r="C15963" s="126"/>
      <c r="D15963" s="127"/>
      <c r="E15963" s="128"/>
      <c r="F15963" s="128"/>
      <c r="G15963" s="126"/>
      <c r="H15963" s="126"/>
      <c r="I15963" s="126"/>
      <c r="J15963" s="126"/>
      <c r="K15963" s="9"/>
      <c r="L15963" s="9"/>
      <c r="M15963" s="9"/>
    </row>
    <row r="15964" spans="1:13" x14ac:dyDescent="0.25">
      <c r="A15964" s="126"/>
      <c r="B15964" s="126"/>
      <c r="C15964" s="126"/>
      <c r="D15964" s="127"/>
      <c r="E15964" s="128"/>
      <c r="F15964" s="128"/>
      <c r="G15964" s="126"/>
      <c r="H15964" s="126"/>
      <c r="I15964" s="126"/>
      <c r="J15964" s="126"/>
      <c r="K15964" s="9"/>
      <c r="L15964" s="9"/>
      <c r="M15964" s="9"/>
    </row>
    <row r="15965" spans="1:13" x14ac:dyDescent="0.25">
      <c r="A15965" s="126"/>
      <c r="B15965" s="126"/>
      <c r="C15965" s="126"/>
      <c r="D15965" s="127"/>
      <c r="E15965" s="128"/>
      <c r="F15965" s="128"/>
      <c r="G15965" s="126"/>
      <c r="H15965" s="126"/>
      <c r="I15965" s="126"/>
      <c r="J15965" s="126"/>
      <c r="K15965" s="9"/>
      <c r="L15965" s="9"/>
      <c r="M15965" s="9"/>
    </row>
    <row r="15966" spans="1:13" x14ac:dyDescent="0.25">
      <c r="A15966" s="126"/>
      <c r="B15966" s="126"/>
      <c r="C15966" s="126"/>
      <c r="D15966" s="127"/>
      <c r="E15966" s="128"/>
      <c r="F15966" s="128"/>
      <c r="G15966" s="126"/>
      <c r="H15966" s="126"/>
      <c r="I15966" s="126"/>
      <c r="J15966" s="126"/>
      <c r="K15966" s="9"/>
      <c r="L15966" s="9"/>
      <c r="M15966" s="9"/>
    </row>
    <row r="15967" spans="1:13" x14ac:dyDescent="0.25">
      <c r="A15967" s="126"/>
      <c r="B15967" s="126"/>
      <c r="C15967" s="126"/>
      <c r="D15967" s="127"/>
      <c r="E15967" s="128"/>
      <c r="F15967" s="128"/>
      <c r="G15967" s="126"/>
      <c r="H15967" s="126"/>
      <c r="I15967" s="126"/>
      <c r="J15967" s="126"/>
      <c r="K15967" s="9"/>
      <c r="L15967" s="9"/>
      <c r="M15967" s="9"/>
    </row>
    <row r="15968" spans="1:13" x14ac:dyDescent="0.25">
      <c r="A15968" s="126"/>
      <c r="B15968" s="126"/>
      <c r="C15968" s="126"/>
      <c r="D15968" s="127"/>
      <c r="E15968" s="128"/>
      <c r="F15968" s="128"/>
      <c r="G15968" s="126"/>
      <c r="H15968" s="126"/>
      <c r="I15968" s="126"/>
      <c r="J15968" s="126"/>
      <c r="K15968" s="9"/>
      <c r="L15968" s="9"/>
      <c r="M15968" s="9"/>
    </row>
    <row r="15969" spans="1:13" x14ac:dyDescent="0.25">
      <c r="A15969" s="126"/>
      <c r="B15969" s="126"/>
      <c r="C15969" s="126"/>
      <c r="D15969" s="127"/>
      <c r="E15969" s="128"/>
      <c r="F15969" s="128"/>
      <c r="G15969" s="126"/>
      <c r="H15969" s="126"/>
      <c r="I15969" s="126"/>
      <c r="J15969" s="126"/>
      <c r="K15969" s="9"/>
      <c r="L15969" s="9"/>
      <c r="M15969" s="9"/>
    </row>
    <row r="15970" spans="1:13" x14ac:dyDescent="0.25">
      <c r="A15970" s="126"/>
      <c r="B15970" s="126"/>
      <c r="C15970" s="126"/>
      <c r="D15970" s="127"/>
      <c r="E15970" s="128"/>
      <c r="F15970" s="128"/>
      <c r="G15970" s="126"/>
      <c r="H15970" s="126"/>
      <c r="I15970" s="126"/>
      <c r="J15970" s="126"/>
      <c r="K15970" s="9"/>
      <c r="L15970" s="9"/>
      <c r="M15970" s="9"/>
    </row>
    <row r="15971" spans="1:13" x14ac:dyDescent="0.25">
      <c r="A15971" s="126"/>
      <c r="B15971" s="126"/>
      <c r="C15971" s="126"/>
      <c r="D15971" s="127"/>
      <c r="E15971" s="128"/>
      <c r="F15971" s="128"/>
      <c r="G15971" s="126"/>
      <c r="H15971" s="126"/>
      <c r="I15971" s="126"/>
      <c r="J15971" s="126"/>
      <c r="K15971" s="9"/>
      <c r="L15971" s="9"/>
      <c r="M15971" s="9"/>
    </row>
    <row r="15972" spans="1:13" x14ac:dyDescent="0.25">
      <c r="A15972" s="126"/>
      <c r="B15972" s="126"/>
      <c r="C15972" s="126"/>
      <c r="D15972" s="127"/>
      <c r="E15972" s="128"/>
      <c r="F15972" s="128"/>
      <c r="G15972" s="126"/>
      <c r="H15972" s="126"/>
      <c r="I15972" s="126"/>
      <c r="J15972" s="126"/>
      <c r="K15972" s="9"/>
      <c r="L15972" s="9"/>
      <c r="M15972" s="9"/>
    </row>
    <row r="15973" spans="1:13" x14ac:dyDescent="0.25">
      <c r="A15973" s="126"/>
      <c r="B15973" s="126"/>
      <c r="C15973" s="126"/>
      <c r="D15973" s="127"/>
      <c r="E15973" s="128"/>
      <c r="F15973" s="128"/>
      <c r="G15973" s="126"/>
      <c r="H15973" s="126"/>
      <c r="I15973" s="126"/>
      <c r="J15973" s="126"/>
      <c r="K15973" s="9"/>
      <c r="L15973" s="9"/>
      <c r="M15973" s="9"/>
    </row>
    <row r="15974" spans="1:13" x14ac:dyDescent="0.25">
      <c r="A15974" s="126"/>
      <c r="B15974" s="126"/>
      <c r="C15974" s="126"/>
      <c r="D15974" s="127"/>
      <c r="E15974" s="128"/>
      <c r="F15974" s="128"/>
      <c r="G15974" s="126"/>
      <c r="H15974" s="126"/>
      <c r="I15974" s="126"/>
      <c r="J15974" s="126"/>
      <c r="K15974" s="9"/>
      <c r="L15974" s="9"/>
      <c r="M15974" s="9"/>
    </row>
    <row r="15975" spans="1:13" x14ac:dyDescent="0.25">
      <c r="A15975" s="126"/>
      <c r="B15975" s="126"/>
      <c r="C15975" s="126"/>
      <c r="D15975" s="127"/>
      <c r="E15975" s="128"/>
      <c r="F15975" s="128"/>
      <c r="G15975" s="126"/>
      <c r="H15975" s="126"/>
      <c r="I15975" s="126"/>
      <c r="J15975" s="126"/>
      <c r="K15975" s="9"/>
      <c r="L15975" s="9"/>
      <c r="M15975" s="9"/>
    </row>
    <row r="15976" spans="1:13" x14ac:dyDescent="0.25">
      <c r="A15976" s="126"/>
      <c r="B15976" s="126"/>
      <c r="C15976" s="126"/>
      <c r="D15976" s="127"/>
      <c r="E15976" s="128"/>
      <c r="F15976" s="128"/>
      <c r="G15976" s="126"/>
      <c r="H15976" s="126"/>
      <c r="I15976" s="126"/>
      <c r="J15976" s="126"/>
      <c r="K15976" s="9"/>
      <c r="L15976" s="9"/>
      <c r="M15976" s="9"/>
    </row>
    <row r="15977" spans="1:13" x14ac:dyDescent="0.25">
      <c r="A15977" s="126"/>
      <c r="B15977" s="126"/>
      <c r="C15977" s="126"/>
      <c r="D15977" s="127"/>
      <c r="E15977" s="128"/>
      <c r="F15977" s="128"/>
      <c r="G15977" s="126"/>
      <c r="H15977" s="126"/>
      <c r="I15977" s="126"/>
      <c r="J15977" s="126"/>
      <c r="K15977" s="9"/>
      <c r="L15977" s="9"/>
      <c r="M15977" s="9"/>
    </row>
    <row r="15978" spans="1:13" x14ac:dyDescent="0.25">
      <c r="A15978" s="126"/>
      <c r="B15978" s="126"/>
      <c r="C15978" s="126"/>
      <c r="D15978" s="127"/>
      <c r="E15978" s="128"/>
      <c r="F15978" s="128"/>
      <c r="G15978" s="126"/>
      <c r="H15978" s="126"/>
      <c r="I15978" s="126"/>
      <c r="J15978" s="126"/>
      <c r="K15978" s="9"/>
      <c r="L15978" s="9"/>
      <c r="M15978" s="9"/>
    </row>
    <row r="15979" spans="1:13" x14ac:dyDescent="0.25">
      <c r="A15979" s="126"/>
      <c r="B15979" s="126"/>
      <c r="C15979" s="126"/>
      <c r="D15979" s="127"/>
      <c r="E15979" s="128"/>
      <c r="F15979" s="128"/>
      <c r="G15979" s="126"/>
      <c r="H15979" s="126"/>
      <c r="I15979" s="126"/>
      <c r="J15979" s="126"/>
      <c r="K15979" s="9"/>
      <c r="L15979" s="9"/>
      <c r="M15979" s="9"/>
    </row>
    <row r="15980" spans="1:13" x14ac:dyDescent="0.25">
      <c r="A15980" s="126"/>
      <c r="B15980" s="126"/>
      <c r="C15980" s="126"/>
      <c r="D15980" s="127"/>
      <c r="E15980" s="128"/>
      <c r="F15980" s="128"/>
      <c r="G15980" s="126"/>
      <c r="H15980" s="126"/>
      <c r="I15980" s="126"/>
      <c r="J15980" s="126"/>
      <c r="K15980" s="9"/>
      <c r="L15980" s="9"/>
      <c r="M15980" s="9"/>
    </row>
    <row r="15981" spans="1:13" x14ac:dyDescent="0.25">
      <c r="A15981" s="126"/>
      <c r="B15981" s="126"/>
      <c r="C15981" s="126"/>
      <c r="D15981" s="127"/>
      <c r="E15981" s="128"/>
      <c r="F15981" s="128"/>
      <c r="G15981" s="126"/>
      <c r="H15981" s="126"/>
      <c r="I15981" s="126"/>
      <c r="J15981" s="126"/>
      <c r="K15981" s="9"/>
      <c r="L15981" s="9"/>
      <c r="M15981" s="9"/>
    </row>
    <row r="15982" spans="1:13" x14ac:dyDescent="0.25">
      <c r="A15982" s="126"/>
      <c r="B15982" s="126"/>
      <c r="C15982" s="126"/>
      <c r="D15982" s="127"/>
      <c r="E15982" s="128"/>
      <c r="F15982" s="128"/>
      <c r="G15982" s="126"/>
      <c r="H15982" s="126"/>
      <c r="I15982" s="126"/>
      <c r="J15982" s="126"/>
      <c r="K15982" s="9"/>
      <c r="L15982" s="9"/>
      <c r="M15982" s="9"/>
    </row>
    <row r="15983" spans="1:13" x14ac:dyDescent="0.25">
      <c r="A15983" s="126"/>
      <c r="B15983" s="126"/>
      <c r="C15983" s="126"/>
      <c r="D15983" s="127"/>
      <c r="E15983" s="128"/>
      <c r="F15983" s="128"/>
      <c r="G15983" s="126"/>
      <c r="H15983" s="126"/>
      <c r="I15983" s="126"/>
      <c r="J15983" s="126"/>
      <c r="K15983" s="9"/>
      <c r="L15983" s="9"/>
      <c r="M15983" s="9"/>
    </row>
    <row r="15984" spans="1:13" x14ac:dyDescent="0.25">
      <c r="A15984" s="126"/>
      <c r="B15984" s="126"/>
      <c r="C15984" s="126"/>
      <c r="D15984" s="127"/>
      <c r="E15984" s="128"/>
      <c r="F15984" s="128"/>
      <c r="G15984" s="126"/>
      <c r="H15984" s="126"/>
      <c r="I15984" s="126"/>
      <c r="J15984" s="126"/>
      <c r="K15984" s="9"/>
      <c r="L15984" s="9"/>
      <c r="M15984" s="9"/>
    </row>
    <row r="15985" spans="1:13" x14ac:dyDescent="0.25">
      <c r="A15985" s="126"/>
      <c r="B15985" s="126"/>
      <c r="C15985" s="126"/>
      <c r="D15985" s="127"/>
      <c r="E15985" s="128"/>
      <c r="F15985" s="128"/>
      <c r="G15985" s="126"/>
      <c r="H15985" s="126"/>
      <c r="I15985" s="126"/>
      <c r="J15985" s="126"/>
      <c r="K15985" s="9"/>
      <c r="L15985" s="9"/>
      <c r="M15985" s="9"/>
    </row>
    <row r="15986" spans="1:13" x14ac:dyDescent="0.25">
      <c r="A15986" s="126"/>
      <c r="B15986" s="126"/>
      <c r="C15986" s="126"/>
      <c r="D15986" s="127"/>
      <c r="E15986" s="128"/>
      <c r="F15986" s="128"/>
      <c r="G15986" s="126"/>
      <c r="H15986" s="126"/>
      <c r="I15986" s="126"/>
      <c r="J15986" s="126"/>
      <c r="K15986" s="9"/>
      <c r="L15986" s="9"/>
      <c r="M15986" s="9"/>
    </row>
    <row r="15987" spans="1:13" x14ac:dyDescent="0.25">
      <c r="A15987" s="126"/>
      <c r="B15987" s="126"/>
      <c r="C15987" s="126"/>
      <c r="D15987" s="127"/>
      <c r="E15987" s="128"/>
      <c r="F15987" s="128"/>
      <c r="G15987" s="126"/>
      <c r="H15987" s="126"/>
      <c r="I15987" s="126"/>
      <c r="J15987" s="126"/>
      <c r="K15987" s="9"/>
      <c r="L15987" s="9"/>
      <c r="M15987" s="9"/>
    </row>
    <row r="15988" spans="1:13" x14ac:dyDescent="0.25">
      <c r="A15988" s="126"/>
      <c r="B15988" s="126"/>
      <c r="C15988" s="126"/>
      <c r="D15988" s="127"/>
      <c r="E15988" s="128"/>
      <c r="F15988" s="128"/>
      <c r="G15988" s="126"/>
      <c r="H15988" s="126"/>
      <c r="I15988" s="126"/>
      <c r="J15988" s="126"/>
      <c r="K15988" s="9"/>
      <c r="L15988" s="9"/>
      <c r="M15988" s="9"/>
    </row>
    <row r="15989" spans="1:13" x14ac:dyDescent="0.25">
      <c r="A15989" s="126"/>
      <c r="B15989" s="126"/>
      <c r="C15989" s="126"/>
      <c r="D15989" s="127"/>
      <c r="E15989" s="128"/>
      <c r="F15989" s="128"/>
      <c r="G15989" s="126"/>
      <c r="H15989" s="126"/>
      <c r="I15989" s="126"/>
      <c r="J15989" s="126"/>
      <c r="K15989" s="9"/>
      <c r="L15989" s="9"/>
      <c r="M15989" s="9"/>
    </row>
    <row r="15990" spans="1:13" x14ac:dyDescent="0.25">
      <c r="A15990" s="126"/>
      <c r="B15990" s="126"/>
      <c r="C15990" s="126"/>
      <c r="D15990" s="127"/>
      <c r="E15990" s="128"/>
      <c r="F15990" s="128"/>
      <c r="G15990" s="126"/>
      <c r="H15990" s="126"/>
      <c r="I15990" s="126"/>
      <c r="J15990" s="126"/>
      <c r="K15990" s="9"/>
      <c r="L15990" s="9"/>
      <c r="M15990" s="9"/>
    </row>
    <row r="15991" spans="1:13" x14ac:dyDescent="0.25">
      <c r="A15991" s="126"/>
      <c r="B15991" s="126"/>
      <c r="C15991" s="126"/>
      <c r="D15991" s="127"/>
      <c r="E15991" s="128"/>
      <c r="F15991" s="128"/>
      <c r="G15991" s="126"/>
      <c r="H15991" s="126"/>
      <c r="I15991" s="126"/>
      <c r="J15991" s="126"/>
      <c r="K15991" s="9"/>
      <c r="L15991" s="9"/>
      <c r="M15991" s="9"/>
    </row>
    <row r="15992" spans="1:13" x14ac:dyDescent="0.25">
      <c r="A15992" s="126"/>
      <c r="B15992" s="126"/>
      <c r="C15992" s="126"/>
      <c r="D15992" s="127"/>
      <c r="E15992" s="128"/>
      <c r="F15992" s="128"/>
      <c r="G15992" s="126"/>
      <c r="H15992" s="126"/>
      <c r="I15992" s="126"/>
      <c r="J15992" s="126"/>
      <c r="K15992" s="9"/>
      <c r="L15992" s="9"/>
      <c r="M15992" s="9"/>
    </row>
    <row r="15993" spans="1:13" x14ac:dyDescent="0.25">
      <c r="A15993" s="126"/>
      <c r="B15993" s="126"/>
      <c r="C15993" s="126"/>
      <c r="D15993" s="127"/>
      <c r="E15993" s="128"/>
      <c r="F15993" s="128"/>
      <c r="G15993" s="126"/>
      <c r="H15993" s="126"/>
      <c r="I15993" s="126"/>
      <c r="J15993" s="126"/>
      <c r="K15993" s="9"/>
      <c r="L15993" s="9"/>
      <c r="M15993" s="9"/>
    </row>
    <row r="15994" spans="1:13" x14ac:dyDescent="0.25">
      <c r="A15994" s="126"/>
      <c r="B15994" s="126"/>
      <c r="C15994" s="126"/>
      <c r="D15994" s="127"/>
      <c r="E15994" s="128"/>
      <c r="F15994" s="128"/>
      <c r="G15994" s="126"/>
      <c r="H15994" s="126"/>
      <c r="I15994" s="126"/>
      <c r="J15994" s="126"/>
      <c r="K15994" s="9"/>
      <c r="L15994" s="9"/>
      <c r="M15994" s="9"/>
    </row>
    <row r="15995" spans="1:13" x14ac:dyDescent="0.25">
      <c r="A15995" s="126"/>
      <c r="B15995" s="126"/>
      <c r="C15995" s="126"/>
      <c r="D15995" s="127"/>
      <c r="E15995" s="128"/>
      <c r="F15995" s="128"/>
      <c r="G15995" s="126"/>
      <c r="H15995" s="126"/>
      <c r="I15995" s="126"/>
      <c r="J15995" s="126"/>
      <c r="K15995" s="9"/>
      <c r="L15995" s="9"/>
      <c r="M15995" s="9"/>
    </row>
    <row r="15996" spans="1:13" x14ac:dyDescent="0.25">
      <c r="A15996" s="126"/>
      <c r="B15996" s="126"/>
      <c r="C15996" s="126"/>
      <c r="D15996" s="127"/>
      <c r="E15996" s="128"/>
      <c r="F15996" s="128"/>
      <c r="G15996" s="126"/>
      <c r="H15996" s="126"/>
      <c r="I15996" s="126"/>
      <c r="J15996" s="126"/>
      <c r="K15996" s="9"/>
      <c r="L15996" s="9"/>
      <c r="M15996" s="9"/>
    </row>
    <row r="15997" spans="1:13" x14ac:dyDescent="0.25">
      <c r="A15997" s="126"/>
      <c r="B15997" s="126"/>
      <c r="C15997" s="126"/>
      <c r="D15997" s="127"/>
      <c r="E15997" s="128"/>
      <c r="F15997" s="128"/>
      <c r="G15997" s="126"/>
      <c r="H15997" s="126"/>
      <c r="I15997" s="126"/>
      <c r="J15997" s="126"/>
      <c r="K15997" s="9"/>
      <c r="L15997" s="9"/>
      <c r="M15997" s="9"/>
    </row>
    <row r="15998" spans="1:13" x14ac:dyDescent="0.25">
      <c r="A15998" s="126"/>
      <c r="B15998" s="126"/>
      <c r="C15998" s="126"/>
      <c r="D15998" s="127"/>
      <c r="E15998" s="128"/>
      <c r="F15998" s="128"/>
      <c r="G15998" s="126"/>
      <c r="H15998" s="126"/>
      <c r="I15998" s="126"/>
      <c r="J15998" s="126"/>
      <c r="K15998" s="9"/>
      <c r="L15998" s="9"/>
      <c r="M15998" s="9"/>
    </row>
    <row r="15999" spans="1:13" x14ac:dyDescent="0.25">
      <c r="A15999" s="126"/>
      <c r="B15999" s="126"/>
      <c r="C15999" s="126"/>
      <c r="D15999" s="127"/>
      <c r="E15999" s="128"/>
      <c r="F15999" s="128"/>
      <c r="G15999" s="126"/>
      <c r="H15999" s="126"/>
      <c r="I15999" s="126"/>
      <c r="J15999" s="126"/>
      <c r="K15999" s="9"/>
      <c r="L15999" s="9"/>
      <c r="M15999" s="9"/>
    </row>
    <row r="16000" spans="1:13" x14ac:dyDescent="0.25">
      <c r="A16000" s="126"/>
      <c r="B16000" s="126"/>
      <c r="C16000" s="126"/>
      <c r="D16000" s="127"/>
      <c r="E16000" s="128"/>
      <c r="F16000" s="128"/>
      <c r="G16000" s="126"/>
      <c r="H16000" s="126"/>
      <c r="I16000" s="126"/>
      <c r="J16000" s="126"/>
      <c r="K16000" s="9"/>
      <c r="L16000" s="9"/>
      <c r="M16000" s="9"/>
    </row>
    <row r="16001" spans="1:13" x14ac:dyDescent="0.25">
      <c r="A16001" s="126"/>
      <c r="B16001" s="126"/>
      <c r="C16001" s="126"/>
      <c r="D16001" s="127"/>
      <c r="E16001" s="128"/>
      <c r="F16001" s="128"/>
      <c r="G16001" s="126"/>
      <c r="H16001" s="126"/>
      <c r="I16001" s="126"/>
      <c r="J16001" s="126"/>
      <c r="K16001" s="9"/>
      <c r="L16001" s="9"/>
      <c r="M16001" s="9"/>
    </row>
    <row r="16002" spans="1:13" x14ac:dyDescent="0.25">
      <c r="A16002" s="126"/>
      <c r="B16002" s="126"/>
      <c r="C16002" s="126"/>
      <c r="D16002" s="127"/>
      <c r="E16002" s="128"/>
      <c r="F16002" s="128"/>
      <c r="G16002" s="126"/>
      <c r="H16002" s="126"/>
      <c r="I16002" s="126"/>
      <c r="J16002" s="126"/>
      <c r="K16002" s="9"/>
      <c r="L16002" s="9"/>
      <c r="M16002" s="9"/>
    </row>
    <row r="16003" spans="1:13" x14ac:dyDescent="0.25">
      <c r="A16003" s="126"/>
      <c r="B16003" s="126"/>
      <c r="C16003" s="126"/>
      <c r="D16003" s="127"/>
      <c r="E16003" s="128"/>
      <c r="F16003" s="128"/>
      <c r="G16003" s="126"/>
      <c r="H16003" s="126"/>
      <c r="I16003" s="126"/>
      <c r="J16003" s="126"/>
      <c r="K16003" s="9"/>
      <c r="L16003" s="9"/>
      <c r="M16003" s="9"/>
    </row>
    <row r="16004" spans="1:13" x14ac:dyDescent="0.25">
      <c r="A16004" s="126"/>
      <c r="B16004" s="126"/>
      <c r="C16004" s="126"/>
      <c r="D16004" s="127"/>
      <c r="E16004" s="128"/>
      <c r="F16004" s="128"/>
      <c r="G16004" s="126"/>
      <c r="H16004" s="126"/>
      <c r="I16004" s="126"/>
      <c r="J16004" s="126"/>
      <c r="K16004" s="9"/>
      <c r="L16004" s="9"/>
      <c r="M16004" s="9"/>
    </row>
    <row r="16005" spans="1:13" x14ac:dyDescent="0.25">
      <c r="A16005" s="126"/>
      <c r="B16005" s="126"/>
      <c r="C16005" s="126"/>
      <c r="D16005" s="127"/>
      <c r="E16005" s="128"/>
      <c r="F16005" s="128"/>
      <c r="G16005" s="126"/>
      <c r="H16005" s="126"/>
      <c r="I16005" s="126"/>
      <c r="J16005" s="126"/>
      <c r="K16005" s="9"/>
      <c r="L16005" s="9"/>
      <c r="M16005" s="9"/>
    </row>
    <row r="16006" spans="1:13" x14ac:dyDescent="0.25">
      <c r="A16006" s="126"/>
      <c r="B16006" s="126"/>
      <c r="C16006" s="126"/>
      <c r="D16006" s="127"/>
      <c r="E16006" s="128"/>
      <c r="F16006" s="128"/>
      <c r="G16006" s="126"/>
      <c r="H16006" s="126"/>
      <c r="I16006" s="126"/>
      <c r="J16006" s="126"/>
      <c r="K16006" s="9"/>
      <c r="L16006" s="9"/>
      <c r="M16006" s="9"/>
    </row>
    <row r="16007" spans="1:13" x14ac:dyDescent="0.25">
      <c r="A16007" s="126"/>
      <c r="B16007" s="126"/>
      <c r="C16007" s="126"/>
      <c r="D16007" s="127"/>
      <c r="E16007" s="128"/>
      <c r="F16007" s="128"/>
      <c r="G16007" s="126"/>
      <c r="H16007" s="126"/>
      <c r="I16007" s="126"/>
      <c r="J16007" s="126"/>
      <c r="K16007" s="9"/>
      <c r="L16007" s="9"/>
      <c r="M16007" s="9"/>
    </row>
    <row r="16008" spans="1:13" x14ac:dyDescent="0.25">
      <c r="A16008" s="126"/>
      <c r="B16008" s="126"/>
      <c r="C16008" s="126"/>
      <c r="D16008" s="127"/>
      <c r="E16008" s="128"/>
      <c r="F16008" s="128"/>
      <c r="G16008" s="126"/>
      <c r="H16008" s="126"/>
      <c r="I16008" s="126"/>
      <c r="J16008" s="126"/>
      <c r="K16008" s="9"/>
      <c r="L16008" s="9"/>
      <c r="M16008" s="9"/>
    </row>
    <row r="16009" spans="1:13" x14ac:dyDescent="0.25">
      <c r="A16009" s="126"/>
      <c r="B16009" s="126"/>
      <c r="C16009" s="126"/>
      <c r="D16009" s="127"/>
      <c r="E16009" s="128"/>
      <c r="F16009" s="128"/>
      <c r="G16009" s="126"/>
      <c r="H16009" s="126"/>
      <c r="I16009" s="126"/>
      <c r="J16009" s="126"/>
      <c r="K16009" s="9"/>
      <c r="L16009" s="9"/>
      <c r="M16009" s="9"/>
    </row>
    <row r="16010" spans="1:13" x14ac:dyDescent="0.25">
      <c r="A16010" s="126"/>
      <c r="B16010" s="126"/>
      <c r="C16010" s="126"/>
      <c r="D16010" s="127"/>
      <c r="E16010" s="128"/>
      <c r="F16010" s="128"/>
      <c r="G16010" s="126"/>
      <c r="H16010" s="126"/>
      <c r="I16010" s="126"/>
      <c r="J16010" s="126"/>
      <c r="K16010" s="9"/>
      <c r="L16010" s="9"/>
      <c r="M16010" s="9"/>
    </row>
    <row r="16011" spans="1:13" x14ac:dyDescent="0.25">
      <c r="A16011" s="126"/>
      <c r="B16011" s="126"/>
      <c r="C16011" s="126"/>
      <c r="D16011" s="127"/>
      <c r="E16011" s="128"/>
      <c r="F16011" s="128"/>
      <c r="G16011" s="126"/>
      <c r="H16011" s="126"/>
      <c r="I16011" s="126"/>
      <c r="J16011" s="126"/>
      <c r="K16011" s="9"/>
      <c r="L16011" s="9"/>
      <c r="M16011" s="9"/>
    </row>
    <row r="16012" spans="1:13" x14ac:dyDescent="0.25">
      <c r="A16012" s="126"/>
      <c r="B16012" s="126"/>
      <c r="C16012" s="126"/>
      <c r="D16012" s="127"/>
      <c r="E16012" s="128"/>
      <c r="F16012" s="128"/>
      <c r="G16012" s="126"/>
      <c r="H16012" s="126"/>
      <c r="I16012" s="126"/>
      <c r="J16012" s="126"/>
      <c r="K16012" s="9"/>
      <c r="L16012" s="9"/>
      <c r="M16012" s="9"/>
    </row>
    <row r="16013" spans="1:13" x14ac:dyDescent="0.25">
      <c r="A16013" s="126"/>
      <c r="B16013" s="126"/>
      <c r="C16013" s="126"/>
      <c r="D16013" s="127"/>
      <c r="E16013" s="128"/>
      <c r="F16013" s="128"/>
      <c r="G16013" s="126"/>
      <c r="H16013" s="126"/>
      <c r="I16013" s="126"/>
      <c r="J16013" s="126"/>
      <c r="K16013" s="9"/>
      <c r="L16013" s="9"/>
      <c r="M16013" s="9"/>
    </row>
    <row r="16014" spans="1:13" x14ac:dyDescent="0.25">
      <c r="A16014" s="126"/>
      <c r="B16014" s="126"/>
      <c r="C16014" s="126"/>
      <c r="D16014" s="127"/>
      <c r="E16014" s="128"/>
      <c r="F16014" s="128"/>
      <c r="G16014" s="126"/>
      <c r="H16014" s="126"/>
      <c r="I16014" s="126"/>
      <c r="J16014" s="126"/>
      <c r="K16014" s="9"/>
      <c r="L16014" s="9"/>
      <c r="M16014" s="9"/>
    </row>
    <row r="16015" spans="1:13" x14ac:dyDescent="0.25">
      <c r="A16015" s="126"/>
      <c r="B16015" s="126"/>
      <c r="C16015" s="126"/>
      <c r="D16015" s="127"/>
      <c r="E16015" s="128"/>
      <c r="F16015" s="128"/>
      <c r="G16015" s="126"/>
      <c r="H16015" s="126"/>
      <c r="I16015" s="126"/>
      <c r="J16015" s="126"/>
      <c r="K16015" s="9"/>
      <c r="L16015" s="9"/>
      <c r="M16015" s="9"/>
    </row>
    <row r="16016" spans="1:13" x14ac:dyDescent="0.25">
      <c r="A16016" s="126"/>
      <c r="B16016" s="126"/>
      <c r="C16016" s="126"/>
      <c r="D16016" s="127"/>
      <c r="E16016" s="128"/>
      <c r="F16016" s="128"/>
      <c r="G16016" s="126"/>
      <c r="H16016" s="126"/>
      <c r="I16016" s="126"/>
      <c r="J16016" s="126"/>
      <c r="K16016" s="9"/>
      <c r="L16016" s="9"/>
      <c r="M16016" s="9"/>
    </row>
    <row r="16017" spans="1:13" x14ac:dyDescent="0.25">
      <c r="A16017" s="126"/>
      <c r="B16017" s="126"/>
      <c r="C16017" s="126"/>
      <c r="D16017" s="127"/>
      <c r="E16017" s="128"/>
      <c r="F16017" s="128"/>
      <c r="G16017" s="126"/>
      <c r="H16017" s="126"/>
      <c r="I16017" s="126"/>
      <c r="J16017" s="126"/>
      <c r="K16017" s="9"/>
      <c r="L16017" s="9"/>
      <c r="M16017" s="9"/>
    </row>
    <row r="16018" spans="1:13" x14ac:dyDescent="0.25">
      <c r="A16018" s="126"/>
      <c r="B16018" s="126"/>
      <c r="C16018" s="126"/>
      <c r="D16018" s="127"/>
      <c r="E16018" s="128"/>
      <c r="F16018" s="128"/>
      <c r="G16018" s="126"/>
      <c r="H16018" s="126"/>
      <c r="I16018" s="126"/>
      <c r="J16018" s="126"/>
      <c r="K16018" s="9"/>
      <c r="L16018" s="9"/>
      <c r="M16018" s="9"/>
    </row>
    <row r="16019" spans="1:13" x14ac:dyDescent="0.25">
      <c r="A16019" s="126"/>
      <c r="B16019" s="126"/>
      <c r="C16019" s="126"/>
      <c r="D16019" s="127"/>
      <c r="E16019" s="128"/>
      <c r="F16019" s="128"/>
      <c r="G16019" s="126"/>
      <c r="H16019" s="126"/>
      <c r="I16019" s="126"/>
      <c r="J16019" s="126"/>
      <c r="K16019" s="9"/>
      <c r="L16019" s="9"/>
      <c r="M16019" s="9"/>
    </row>
    <row r="16020" spans="1:13" x14ac:dyDescent="0.25">
      <c r="A16020" s="126"/>
      <c r="B16020" s="126"/>
      <c r="C16020" s="126"/>
      <c r="D16020" s="127"/>
      <c r="E16020" s="128"/>
      <c r="F16020" s="128"/>
      <c r="G16020" s="126"/>
      <c r="H16020" s="126"/>
      <c r="I16020" s="126"/>
      <c r="J16020" s="126"/>
      <c r="K16020" s="9"/>
      <c r="L16020" s="9"/>
      <c r="M16020" s="9"/>
    </row>
    <row r="16021" spans="1:13" x14ac:dyDescent="0.25">
      <c r="A16021" s="126"/>
      <c r="B16021" s="126"/>
      <c r="C16021" s="126"/>
      <c r="D16021" s="127"/>
      <c r="E16021" s="128"/>
      <c r="F16021" s="128"/>
      <c r="G16021" s="126"/>
      <c r="H16021" s="126"/>
      <c r="I16021" s="126"/>
      <c r="J16021" s="126"/>
      <c r="K16021" s="9"/>
      <c r="L16021" s="9"/>
      <c r="M16021" s="9"/>
    </row>
    <row r="16022" spans="1:13" x14ac:dyDescent="0.25">
      <c r="A16022" s="126"/>
      <c r="B16022" s="126"/>
      <c r="C16022" s="126"/>
      <c r="D16022" s="127"/>
      <c r="E16022" s="128"/>
      <c r="F16022" s="128"/>
      <c r="G16022" s="126"/>
      <c r="H16022" s="126"/>
      <c r="I16022" s="126"/>
      <c r="J16022" s="126"/>
      <c r="K16022" s="9"/>
      <c r="L16022" s="9"/>
      <c r="M16022" s="9"/>
    </row>
    <row r="16023" spans="1:13" x14ac:dyDescent="0.25">
      <c r="A16023" s="126"/>
      <c r="B16023" s="126"/>
      <c r="C16023" s="126"/>
      <c r="D16023" s="127"/>
      <c r="E16023" s="128"/>
      <c r="F16023" s="128"/>
      <c r="G16023" s="126"/>
      <c r="H16023" s="126"/>
      <c r="I16023" s="126"/>
      <c r="J16023" s="126"/>
      <c r="K16023" s="9"/>
      <c r="L16023" s="9"/>
      <c r="M16023" s="9"/>
    </row>
    <row r="16024" spans="1:13" x14ac:dyDescent="0.25">
      <c r="A16024" s="126"/>
      <c r="B16024" s="126"/>
      <c r="C16024" s="126"/>
      <c r="D16024" s="127"/>
      <c r="E16024" s="128"/>
      <c r="F16024" s="128"/>
      <c r="G16024" s="126"/>
      <c r="H16024" s="126"/>
      <c r="I16024" s="126"/>
      <c r="J16024" s="126"/>
      <c r="K16024" s="9"/>
      <c r="L16024" s="9"/>
      <c r="M16024" s="9"/>
    </row>
    <row r="16025" spans="1:13" x14ac:dyDescent="0.25">
      <c r="A16025" s="126"/>
      <c r="B16025" s="126"/>
      <c r="C16025" s="126"/>
      <c r="D16025" s="127"/>
      <c r="E16025" s="128"/>
      <c r="F16025" s="128"/>
      <c r="G16025" s="126"/>
      <c r="H16025" s="126"/>
      <c r="I16025" s="126"/>
      <c r="J16025" s="126"/>
      <c r="K16025" s="9"/>
      <c r="L16025" s="9"/>
      <c r="M16025" s="9"/>
    </row>
    <row r="16026" spans="1:13" x14ac:dyDescent="0.25">
      <c r="A16026" s="126"/>
      <c r="B16026" s="126"/>
      <c r="C16026" s="126"/>
      <c r="D16026" s="127"/>
      <c r="E16026" s="128"/>
      <c r="F16026" s="128"/>
      <c r="G16026" s="126"/>
      <c r="H16026" s="126"/>
      <c r="I16026" s="126"/>
      <c r="J16026" s="126"/>
      <c r="K16026" s="9"/>
      <c r="L16026" s="9"/>
      <c r="M16026" s="9"/>
    </row>
    <row r="16027" spans="1:13" x14ac:dyDescent="0.25">
      <c r="A16027" s="126"/>
      <c r="B16027" s="126"/>
      <c r="C16027" s="126"/>
      <c r="D16027" s="127"/>
      <c r="E16027" s="128"/>
      <c r="F16027" s="128"/>
      <c r="G16027" s="126"/>
      <c r="H16027" s="126"/>
      <c r="I16027" s="126"/>
      <c r="J16027" s="126"/>
      <c r="K16027" s="9"/>
      <c r="L16027" s="9"/>
      <c r="M16027" s="9"/>
    </row>
    <row r="16028" spans="1:13" x14ac:dyDescent="0.25">
      <c r="A16028" s="126"/>
      <c r="B16028" s="126"/>
      <c r="C16028" s="126"/>
      <c r="D16028" s="127"/>
      <c r="E16028" s="128"/>
      <c r="F16028" s="128"/>
      <c r="G16028" s="126"/>
      <c r="H16028" s="126"/>
      <c r="I16028" s="126"/>
      <c r="J16028" s="126"/>
      <c r="K16028" s="9"/>
      <c r="L16028" s="9"/>
      <c r="M16028" s="9"/>
    </row>
    <row r="16029" spans="1:13" x14ac:dyDescent="0.25">
      <c r="A16029" s="126"/>
      <c r="B16029" s="126"/>
      <c r="C16029" s="126"/>
      <c r="D16029" s="127"/>
      <c r="E16029" s="128"/>
      <c r="F16029" s="128"/>
      <c r="G16029" s="126"/>
      <c r="H16029" s="126"/>
      <c r="I16029" s="126"/>
      <c r="J16029" s="126"/>
      <c r="K16029" s="9"/>
      <c r="L16029" s="9"/>
      <c r="M16029" s="9"/>
    </row>
    <row r="16030" spans="1:13" x14ac:dyDescent="0.25">
      <c r="A16030" s="126"/>
      <c r="B16030" s="126"/>
      <c r="C16030" s="126"/>
      <c r="D16030" s="127"/>
      <c r="E16030" s="128"/>
      <c r="F16030" s="128"/>
      <c r="G16030" s="126"/>
      <c r="H16030" s="126"/>
      <c r="I16030" s="126"/>
      <c r="J16030" s="126"/>
      <c r="K16030" s="9"/>
      <c r="L16030" s="9"/>
      <c r="M16030" s="9"/>
    </row>
    <row r="16031" spans="1:13" x14ac:dyDescent="0.25">
      <c r="A16031" s="126"/>
      <c r="B16031" s="126"/>
      <c r="C16031" s="126"/>
      <c r="D16031" s="127"/>
      <c r="E16031" s="128"/>
      <c r="F16031" s="128"/>
      <c r="G16031" s="126"/>
      <c r="H16031" s="126"/>
      <c r="I16031" s="126"/>
      <c r="J16031" s="126"/>
      <c r="K16031" s="9"/>
      <c r="L16031" s="9"/>
      <c r="M16031" s="9"/>
    </row>
    <row r="16032" spans="1:13" x14ac:dyDescent="0.25">
      <c r="A16032" s="126"/>
      <c r="B16032" s="126"/>
      <c r="C16032" s="126"/>
      <c r="D16032" s="127"/>
      <c r="E16032" s="128"/>
      <c r="F16032" s="128"/>
      <c r="G16032" s="126"/>
      <c r="H16032" s="126"/>
      <c r="I16032" s="126"/>
      <c r="J16032" s="126"/>
      <c r="K16032" s="9"/>
      <c r="L16032" s="9"/>
      <c r="M16032" s="9"/>
    </row>
    <row r="16033" spans="1:13" x14ac:dyDescent="0.25">
      <c r="A16033" s="126"/>
      <c r="B16033" s="126"/>
      <c r="C16033" s="126"/>
      <c r="D16033" s="127"/>
      <c r="E16033" s="128"/>
      <c r="F16033" s="128"/>
      <c r="G16033" s="126"/>
      <c r="H16033" s="126"/>
      <c r="I16033" s="126"/>
      <c r="J16033" s="126"/>
      <c r="K16033" s="9"/>
      <c r="L16033" s="9"/>
      <c r="M16033" s="9"/>
    </row>
    <row r="16034" spans="1:13" x14ac:dyDescent="0.25">
      <c r="A16034" s="126"/>
      <c r="B16034" s="126"/>
      <c r="C16034" s="126"/>
      <c r="D16034" s="127"/>
      <c r="E16034" s="128"/>
      <c r="F16034" s="128"/>
      <c r="G16034" s="126"/>
      <c r="H16034" s="126"/>
      <c r="I16034" s="126"/>
      <c r="J16034" s="126"/>
      <c r="K16034" s="9"/>
      <c r="L16034" s="9"/>
      <c r="M16034" s="9"/>
    </row>
    <row r="16035" spans="1:13" x14ac:dyDescent="0.25">
      <c r="A16035" s="126"/>
      <c r="B16035" s="126"/>
      <c r="C16035" s="126"/>
      <c r="D16035" s="127"/>
      <c r="E16035" s="128"/>
      <c r="F16035" s="128"/>
      <c r="G16035" s="126"/>
      <c r="H16035" s="126"/>
      <c r="I16035" s="126"/>
      <c r="J16035" s="126"/>
      <c r="K16035" s="9"/>
      <c r="L16035" s="9"/>
      <c r="M16035" s="9"/>
    </row>
    <row r="16036" spans="1:13" x14ac:dyDescent="0.25">
      <c r="A16036" s="126"/>
      <c r="B16036" s="126"/>
      <c r="C16036" s="126"/>
      <c r="D16036" s="127"/>
      <c r="E16036" s="128"/>
      <c r="F16036" s="128"/>
      <c r="G16036" s="126"/>
      <c r="H16036" s="126"/>
      <c r="I16036" s="126"/>
      <c r="J16036" s="126"/>
      <c r="K16036" s="9"/>
      <c r="L16036" s="9"/>
      <c r="M16036" s="9"/>
    </row>
    <row r="16037" spans="1:13" x14ac:dyDescent="0.25">
      <c r="A16037" s="126"/>
      <c r="B16037" s="126"/>
      <c r="C16037" s="126"/>
      <c r="D16037" s="127"/>
      <c r="E16037" s="128"/>
      <c r="F16037" s="128"/>
      <c r="G16037" s="126"/>
      <c r="H16037" s="126"/>
      <c r="I16037" s="126"/>
      <c r="J16037" s="126"/>
      <c r="K16037" s="9"/>
      <c r="L16037" s="9"/>
      <c r="M16037" s="9"/>
    </row>
    <row r="16038" spans="1:13" x14ac:dyDescent="0.25">
      <c r="A16038" s="126"/>
      <c r="B16038" s="126"/>
      <c r="C16038" s="126"/>
      <c r="D16038" s="127"/>
      <c r="E16038" s="128"/>
      <c r="F16038" s="128"/>
      <c r="G16038" s="126"/>
      <c r="H16038" s="126"/>
      <c r="I16038" s="126"/>
      <c r="J16038" s="126"/>
      <c r="K16038" s="9"/>
      <c r="L16038" s="9"/>
      <c r="M16038" s="9"/>
    </row>
    <row r="16039" spans="1:13" x14ac:dyDescent="0.25">
      <c r="A16039" s="126"/>
      <c r="B16039" s="126"/>
      <c r="C16039" s="126"/>
      <c r="D16039" s="127"/>
      <c r="E16039" s="128"/>
      <c r="F16039" s="128"/>
      <c r="G16039" s="126"/>
      <c r="H16039" s="126"/>
      <c r="I16039" s="126"/>
      <c r="J16039" s="126"/>
      <c r="K16039" s="9"/>
      <c r="L16039" s="9"/>
      <c r="M16039" s="9"/>
    </row>
    <row r="16040" spans="1:13" x14ac:dyDescent="0.25">
      <c r="A16040" s="126"/>
      <c r="B16040" s="126"/>
      <c r="C16040" s="126"/>
      <c r="D16040" s="127"/>
      <c r="E16040" s="128"/>
      <c r="F16040" s="128"/>
      <c r="G16040" s="126"/>
      <c r="H16040" s="126"/>
      <c r="I16040" s="126"/>
      <c r="J16040" s="126"/>
      <c r="K16040" s="9"/>
      <c r="L16040" s="9"/>
      <c r="M16040" s="9"/>
    </row>
    <row r="16041" spans="1:13" x14ac:dyDescent="0.25">
      <c r="A16041" s="126"/>
      <c r="B16041" s="126"/>
      <c r="C16041" s="126"/>
      <c r="D16041" s="127"/>
      <c r="E16041" s="128"/>
      <c r="F16041" s="128"/>
      <c r="G16041" s="126"/>
      <c r="H16041" s="126"/>
      <c r="I16041" s="126"/>
      <c r="J16041" s="126"/>
      <c r="K16041" s="9"/>
      <c r="L16041" s="9"/>
      <c r="M16041" s="9"/>
    </row>
    <row r="16042" spans="1:13" x14ac:dyDescent="0.25">
      <c r="A16042" s="126"/>
      <c r="B16042" s="126"/>
      <c r="C16042" s="126"/>
      <c r="D16042" s="127"/>
      <c r="E16042" s="128"/>
      <c r="F16042" s="128"/>
      <c r="G16042" s="126"/>
      <c r="H16042" s="126"/>
      <c r="I16042" s="126"/>
      <c r="J16042" s="126"/>
      <c r="K16042" s="9"/>
      <c r="L16042" s="9"/>
      <c r="M16042" s="9"/>
    </row>
    <row r="16043" spans="1:13" x14ac:dyDescent="0.25">
      <c r="A16043" s="126"/>
      <c r="B16043" s="126"/>
      <c r="C16043" s="126"/>
      <c r="D16043" s="127"/>
      <c r="E16043" s="128"/>
      <c r="F16043" s="128"/>
      <c r="G16043" s="126"/>
      <c r="H16043" s="126"/>
      <c r="I16043" s="126"/>
      <c r="J16043" s="126"/>
      <c r="K16043" s="9"/>
      <c r="L16043" s="9"/>
      <c r="M16043" s="9"/>
    </row>
    <row r="16044" spans="1:13" x14ac:dyDescent="0.25">
      <c r="A16044" s="126"/>
      <c r="B16044" s="126"/>
      <c r="C16044" s="126"/>
      <c r="D16044" s="127"/>
      <c r="E16044" s="128"/>
      <c r="F16044" s="128"/>
      <c r="G16044" s="126"/>
      <c r="H16044" s="126"/>
      <c r="I16044" s="126"/>
      <c r="J16044" s="126"/>
      <c r="K16044" s="9"/>
      <c r="L16044" s="9"/>
      <c r="M16044" s="9"/>
    </row>
    <row r="16045" spans="1:13" x14ac:dyDescent="0.25">
      <c r="A16045" s="126"/>
      <c r="B16045" s="126"/>
      <c r="C16045" s="126"/>
      <c r="D16045" s="127"/>
      <c r="E16045" s="128"/>
      <c r="F16045" s="128"/>
      <c r="G16045" s="126"/>
      <c r="H16045" s="126"/>
      <c r="I16045" s="126"/>
      <c r="J16045" s="126"/>
      <c r="K16045" s="9"/>
      <c r="L16045" s="9"/>
      <c r="M16045" s="9"/>
    </row>
    <row r="16046" spans="1:13" x14ac:dyDescent="0.25">
      <c r="A16046" s="126"/>
      <c r="B16046" s="126"/>
      <c r="C16046" s="126"/>
      <c r="D16046" s="127"/>
      <c r="E16046" s="128"/>
      <c r="F16046" s="128"/>
      <c r="G16046" s="126"/>
      <c r="H16046" s="126"/>
      <c r="I16046" s="126"/>
      <c r="J16046" s="126"/>
      <c r="K16046" s="9"/>
      <c r="L16046" s="9"/>
      <c r="M16046" s="9"/>
    </row>
    <row r="16047" spans="1:13" x14ac:dyDescent="0.25">
      <c r="A16047" s="126"/>
      <c r="B16047" s="126"/>
      <c r="C16047" s="126"/>
      <c r="D16047" s="127"/>
      <c r="E16047" s="128"/>
      <c r="F16047" s="128"/>
      <c r="G16047" s="126"/>
      <c r="H16047" s="126"/>
      <c r="I16047" s="126"/>
      <c r="J16047" s="126"/>
      <c r="K16047" s="9"/>
      <c r="L16047" s="9"/>
      <c r="M16047" s="9"/>
    </row>
    <row r="16048" spans="1:13" x14ac:dyDescent="0.25">
      <c r="A16048" s="126"/>
      <c r="B16048" s="126"/>
      <c r="C16048" s="126"/>
      <c r="D16048" s="127"/>
      <c r="E16048" s="128"/>
      <c r="F16048" s="128"/>
      <c r="G16048" s="126"/>
      <c r="H16048" s="126"/>
      <c r="I16048" s="126"/>
      <c r="J16048" s="126"/>
      <c r="K16048" s="9"/>
      <c r="L16048" s="9"/>
      <c r="M16048" s="9"/>
    </row>
    <row r="16049" spans="1:13" x14ac:dyDescent="0.25">
      <c r="A16049" s="126"/>
      <c r="B16049" s="126"/>
      <c r="C16049" s="126"/>
      <c r="D16049" s="127"/>
      <c r="E16049" s="128"/>
      <c r="F16049" s="128"/>
      <c r="G16049" s="126"/>
      <c r="H16049" s="126"/>
      <c r="I16049" s="126"/>
      <c r="J16049" s="126"/>
      <c r="K16049" s="9"/>
      <c r="L16049" s="9"/>
      <c r="M16049" s="9"/>
    </row>
    <row r="16050" spans="1:13" x14ac:dyDescent="0.25">
      <c r="A16050" s="126"/>
      <c r="B16050" s="126"/>
      <c r="C16050" s="126"/>
      <c r="D16050" s="127"/>
      <c r="E16050" s="128"/>
      <c r="F16050" s="128"/>
      <c r="G16050" s="126"/>
      <c r="H16050" s="126"/>
      <c r="I16050" s="126"/>
      <c r="J16050" s="126"/>
      <c r="K16050" s="9"/>
      <c r="L16050" s="9"/>
      <c r="M16050" s="9"/>
    </row>
    <row r="16051" spans="1:13" x14ac:dyDescent="0.25">
      <c r="A16051" s="126"/>
      <c r="B16051" s="126"/>
      <c r="C16051" s="126"/>
      <c r="D16051" s="127"/>
      <c r="E16051" s="128"/>
      <c r="F16051" s="128"/>
      <c r="G16051" s="126"/>
      <c r="H16051" s="126"/>
      <c r="I16051" s="126"/>
      <c r="J16051" s="126"/>
      <c r="K16051" s="9"/>
      <c r="L16051" s="9"/>
      <c r="M16051" s="9"/>
    </row>
    <row r="16052" spans="1:13" x14ac:dyDescent="0.25">
      <c r="A16052" s="126"/>
      <c r="B16052" s="126"/>
      <c r="C16052" s="126"/>
      <c r="D16052" s="127"/>
      <c r="E16052" s="128"/>
      <c r="F16052" s="128"/>
      <c r="G16052" s="126"/>
      <c r="H16052" s="126"/>
      <c r="I16052" s="126"/>
      <c r="J16052" s="126"/>
      <c r="K16052" s="9"/>
      <c r="L16052" s="9"/>
      <c r="M16052" s="9"/>
    </row>
    <row r="16053" spans="1:13" x14ac:dyDescent="0.25">
      <c r="A16053" s="126"/>
      <c r="B16053" s="126"/>
      <c r="C16053" s="126"/>
      <c r="D16053" s="127"/>
      <c r="E16053" s="128"/>
      <c r="F16053" s="128"/>
      <c r="G16053" s="126"/>
      <c r="H16053" s="126"/>
      <c r="I16053" s="126"/>
      <c r="J16053" s="126"/>
      <c r="K16053" s="9"/>
      <c r="L16053" s="9"/>
      <c r="M16053" s="9"/>
    </row>
    <row r="16054" spans="1:13" x14ac:dyDescent="0.25">
      <c r="A16054" s="126"/>
      <c r="B16054" s="126"/>
      <c r="C16054" s="126"/>
      <c r="D16054" s="127"/>
      <c r="E16054" s="128"/>
      <c r="F16054" s="128"/>
      <c r="G16054" s="126"/>
      <c r="H16054" s="126"/>
      <c r="I16054" s="126"/>
      <c r="J16054" s="126"/>
      <c r="K16054" s="9"/>
      <c r="L16054" s="9"/>
      <c r="M16054" s="9"/>
    </row>
    <row r="16055" spans="1:13" x14ac:dyDescent="0.25">
      <c r="A16055" s="126"/>
      <c r="B16055" s="126"/>
      <c r="C16055" s="126"/>
      <c r="D16055" s="127"/>
      <c r="E16055" s="128"/>
      <c r="F16055" s="128"/>
      <c r="G16055" s="126"/>
      <c r="H16055" s="126"/>
      <c r="I16055" s="126"/>
      <c r="J16055" s="126"/>
      <c r="K16055" s="9"/>
      <c r="L16055" s="9"/>
      <c r="M16055" s="9"/>
    </row>
    <row r="16056" spans="1:13" x14ac:dyDescent="0.25">
      <c r="A16056" s="126"/>
      <c r="B16056" s="126"/>
      <c r="C16056" s="126"/>
      <c r="D16056" s="127"/>
      <c r="E16056" s="128"/>
      <c r="F16056" s="128"/>
      <c r="G16056" s="126"/>
      <c r="H16056" s="126"/>
      <c r="I16056" s="126"/>
      <c r="J16056" s="126"/>
      <c r="K16056" s="9"/>
      <c r="L16056" s="9"/>
      <c r="M16056" s="9"/>
    </row>
    <row r="16057" spans="1:13" x14ac:dyDescent="0.25">
      <c r="A16057" s="126"/>
      <c r="B16057" s="126"/>
      <c r="C16057" s="126"/>
      <c r="D16057" s="127"/>
      <c r="E16057" s="128"/>
      <c r="F16057" s="128"/>
      <c r="G16057" s="126"/>
      <c r="H16057" s="126"/>
      <c r="I16057" s="126"/>
      <c r="J16057" s="126"/>
      <c r="K16057" s="9"/>
      <c r="L16057" s="9"/>
      <c r="M16057" s="9"/>
    </row>
    <row r="16058" spans="1:13" x14ac:dyDescent="0.25">
      <c r="A16058" s="126"/>
      <c r="B16058" s="126"/>
      <c r="C16058" s="126"/>
      <c r="D16058" s="127"/>
      <c r="E16058" s="128"/>
      <c r="F16058" s="128"/>
      <c r="G16058" s="126"/>
      <c r="H16058" s="126"/>
      <c r="I16058" s="126"/>
      <c r="J16058" s="126"/>
      <c r="K16058" s="9"/>
      <c r="L16058" s="9"/>
      <c r="M16058" s="9"/>
    </row>
    <row r="16059" spans="1:13" x14ac:dyDescent="0.25">
      <c r="A16059" s="126"/>
      <c r="B16059" s="126"/>
      <c r="C16059" s="126"/>
      <c r="D16059" s="127"/>
      <c r="E16059" s="128"/>
      <c r="F16059" s="128"/>
      <c r="G16059" s="126"/>
      <c r="H16059" s="126"/>
      <c r="I16059" s="126"/>
      <c r="J16059" s="126"/>
      <c r="K16059" s="9"/>
      <c r="L16059" s="9"/>
      <c r="M16059" s="9"/>
    </row>
    <row r="16060" spans="1:13" x14ac:dyDescent="0.25">
      <c r="A16060" s="126"/>
      <c r="B16060" s="126"/>
      <c r="C16060" s="126"/>
      <c r="D16060" s="127"/>
      <c r="E16060" s="128"/>
      <c r="F16060" s="128"/>
      <c r="G16060" s="126"/>
      <c r="H16060" s="126"/>
      <c r="I16060" s="126"/>
      <c r="J16060" s="126"/>
      <c r="K16060" s="9"/>
      <c r="L16060" s="9"/>
      <c r="M16060" s="9"/>
    </row>
    <row r="16061" spans="1:13" x14ac:dyDescent="0.25">
      <c r="A16061" s="126"/>
      <c r="B16061" s="126"/>
      <c r="C16061" s="126"/>
      <c r="D16061" s="127"/>
      <c r="E16061" s="128"/>
      <c r="F16061" s="128"/>
      <c r="G16061" s="126"/>
      <c r="H16061" s="126"/>
      <c r="I16061" s="126"/>
      <c r="J16061" s="126"/>
      <c r="K16061" s="9"/>
      <c r="L16061" s="9"/>
      <c r="M16061" s="9"/>
    </row>
    <row r="16062" spans="1:13" x14ac:dyDescent="0.25">
      <c r="A16062" s="126"/>
      <c r="B16062" s="126"/>
      <c r="C16062" s="126"/>
      <c r="D16062" s="127"/>
      <c r="E16062" s="128"/>
      <c r="F16062" s="128"/>
      <c r="G16062" s="126"/>
      <c r="H16062" s="126"/>
      <c r="I16062" s="126"/>
      <c r="J16062" s="126"/>
      <c r="K16062" s="9"/>
      <c r="L16062" s="9"/>
      <c r="M16062" s="9"/>
    </row>
    <row r="16063" spans="1:13" x14ac:dyDescent="0.25">
      <c r="A16063" s="126"/>
      <c r="B16063" s="126"/>
      <c r="C16063" s="126"/>
      <c r="D16063" s="127"/>
      <c r="E16063" s="128"/>
      <c r="F16063" s="128"/>
      <c r="G16063" s="126"/>
      <c r="H16063" s="126"/>
      <c r="I16063" s="126"/>
      <c r="J16063" s="126"/>
      <c r="K16063" s="9"/>
      <c r="L16063" s="9"/>
      <c r="M16063" s="9"/>
    </row>
    <row r="16064" spans="1:13" x14ac:dyDescent="0.25">
      <c r="A16064" s="126"/>
      <c r="B16064" s="126"/>
      <c r="C16064" s="126"/>
      <c r="D16064" s="127"/>
      <c r="E16064" s="128"/>
      <c r="F16064" s="128"/>
      <c r="G16064" s="126"/>
      <c r="H16064" s="126"/>
      <c r="I16064" s="126"/>
      <c r="J16064" s="126"/>
      <c r="K16064" s="9"/>
      <c r="L16064" s="9"/>
      <c r="M16064" s="9"/>
    </row>
    <row r="16065" spans="1:13" x14ac:dyDescent="0.25">
      <c r="A16065" s="126"/>
      <c r="B16065" s="126"/>
      <c r="C16065" s="126"/>
      <c r="D16065" s="127"/>
      <c r="E16065" s="128"/>
      <c r="F16065" s="128"/>
      <c r="G16065" s="126"/>
      <c r="H16065" s="126"/>
      <c r="I16065" s="126"/>
      <c r="J16065" s="126"/>
      <c r="K16065" s="9"/>
      <c r="L16065" s="9"/>
      <c r="M16065" s="9"/>
    </row>
    <row r="16066" spans="1:13" x14ac:dyDescent="0.25">
      <c r="A16066" s="126"/>
      <c r="B16066" s="126"/>
      <c r="C16066" s="126"/>
      <c r="D16066" s="127"/>
      <c r="E16066" s="128"/>
      <c r="F16066" s="128"/>
      <c r="G16066" s="126"/>
      <c r="H16066" s="126"/>
      <c r="I16066" s="126"/>
      <c r="J16066" s="126"/>
      <c r="K16066" s="9"/>
      <c r="L16066" s="9"/>
      <c r="M16066" s="9"/>
    </row>
    <row r="16067" spans="1:13" x14ac:dyDescent="0.25">
      <c r="A16067" s="126"/>
      <c r="B16067" s="126"/>
      <c r="C16067" s="126"/>
      <c r="D16067" s="127"/>
      <c r="E16067" s="128"/>
      <c r="F16067" s="128"/>
      <c r="G16067" s="126"/>
      <c r="H16067" s="126"/>
      <c r="I16067" s="126"/>
      <c r="J16067" s="126"/>
      <c r="K16067" s="9"/>
      <c r="L16067" s="9"/>
      <c r="M16067" s="9"/>
    </row>
    <row r="16068" spans="1:13" x14ac:dyDescent="0.25">
      <c r="A16068" s="126"/>
      <c r="B16068" s="126"/>
      <c r="C16068" s="126"/>
      <c r="D16068" s="127"/>
      <c r="E16068" s="128"/>
      <c r="F16068" s="128"/>
      <c r="G16068" s="126"/>
      <c r="H16068" s="126"/>
      <c r="I16068" s="126"/>
      <c r="J16068" s="126"/>
      <c r="K16068" s="9"/>
      <c r="L16068" s="9"/>
      <c r="M16068" s="9"/>
    </row>
    <row r="16069" spans="1:13" x14ac:dyDescent="0.25">
      <c r="A16069" s="126"/>
      <c r="B16069" s="126"/>
      <c r="C16069" s="126"/>
      <c r="D16069" s="127"/>
      <c r="E16069" s="128"/>
      <c r="F16069" s="128"/>
      <c r="G16069" s="126"/>
      <c r="H16069" s="126"/>
      <c r="I16069" s="126"/>
      <c r="J16069" s="126"/>
      <c r="K16069" s="9"/>
      <c r="L16069" s="9"/>
      <c r="M16069" s="9"/>
    </row>
    <row r="16070" spans="1:13" x14ac:dyDescent="0.25">
      <c r="A16070" s="126"/>
      <c r="B16070" s="126"/>
      <c r="C16070" s="126"/>
      <c r="D16070" s="127"/>
      <c r="E16070" s="128"/>
      <c r="F16070" s="128"/>
      <c r="G16070" s="126"/>
      <c r="H16070" s="126"/>
      <c r="I16070" s="126"/>
      <c r="J16070" s="126"/>
      <c r="K16070" s="9"/>
      <c r="L16070" s="9"/>
      <c r="M16070" s="9"/>
    </row>
    <row r="16071" spans="1:13" x14ac:dyDescent="0.25">
      <c r="A16071" s="126"/>
      <c r="B16071" s="126"/>
      <c r="C16071" s="126"/>
      <c r="D16071" s="127"/>
      <c r="E16071" s="128"/>
      <c r="F16071" s="128"/>
      <c r="G16071" s="126"/>
      <c r="H16071" s="126"/>
      <c r="I16071" s="126"/>
      <c r="J16071" s="126"/>
      <c r="K16071" s="9"/>
      <c r="L16071" s="9"/>
      <c r="M16071" s="9"/>
    </row>
    <row r="16072" spans="1:13" x14ac:dyDescent="0.25">
      <c r="A16072" s="126"/>
      <c r="B16072" s="126"/>
      <c r="C16072" s="126"/>
      <c r="D16072" s="127"/>
      <c r="E16072" s="128"/>
      <c r="F16072" s="128"/>
      <c r="G16072" s="126"/>
      <c r="H16072" s="126"/>
      <c r="I16072" s="126"/>
      <c r="J16072" s="126"/>
      <c r="K16072" s="9"/>
      <c r="L16072" s="9"/>
      <c r="M16072" s="9"/>
    </row>
    <row r="16073" spans="1:13" x14ac:dyDescent="0.25">
      <c r="A16073" s="126"/>
      <c r="B16073" s="126"/>
      <c r="C16073" s="126"/>
      <c r="D16073" s="127"/>
      <c r="E16073" s="128"/>
      <c r="F16073" s="128"/>
      <c r="G16073" s="126"/>
      <c r="H16073" s="126"/>
      <c r="I16073" s="126"/>
      <c r="J16073" s="126"/>
      <c r="K16073" s="9"/>
      <c r="L16073" s="9"/>
      <c r="M16073" s="9"/>
    </row>
    <row r="16074" spans="1:13" x14ac:dyDescent="0.25">
      <c r="A16074" s="126"/>
      <c r="B16074" s="126"/>
      <c r="C16074" s="126"/>
      <c r="D16074" s="127"/>
      <c r="E16074" s="128"/>
      <c r="F16074" s="128"/>
      <c r="G16074" s="126"/>
      <c r="H16074" s="126"/>
      <c r="I16074" s="126"/>
      <c r="J16074" s="126"/>
      <c r="K16074" s="9"/>
      <c r="L16074" s="9"/>
      <c r="M16074" s="9"/>
    </row>
    <row r="16075" spans="1:13" x14ac:dyDescent="0.25">
      <c r="A16075" s="126"/>
      <c r="B16075" s="126"/>
      <c r="C16075" s="126"/>
      <c r="D16075" s="127"/>
      <c r="E16075" s="128"/>
      <c r="F16075" s="128"/>
      <c r="G16075" s="126"/>
      <c r="H16075" s="126"/>
      <c r="I16075" s="126"/>
      <c r="J16075" s="126"/>
      <c r="K16075" s="9"/>
      <c r="L16075" s="9"/>
      <c r="M16075" s="9"/>
    </row>
    <row r="16076" spans="1:13" x14ac:dyDescent="0.25">
      <c r="A16076" s="126"/>
      <c r="B16076" s="126"/>
      <c r="C16076" s="126"/>
      <c r="D16076" s="127"/>
      <c r="E16076" s="128"/>
      <c r="F16076" s="128"/>
      <c r="G16076" s="126"/>
      <c r="H16076" s="126"/>
      <c r="I16076" s="126"/>
      <c r="J16076" s="126"/>
      <c r="K16076" s="9"/>
      <c r="L16076" s="9"/>
      <c r="M16076" s="9"/>
    </row>
    <row r="16077" spans="1:13" x14ac:dyDescent="0.25">
      <c r="A16077" s="126"/>
      <c r="B16077" s="126"/>
      <c r="C16077" s="126"/>
      <c r="D16077" s="127"/>
      <c r="E16077" s="128"/>
      <c r="F16077" s="128"/>
      <c r="G16077" s="126"/>
      <c r="H16077" s="126"/>
      <c r="I16077" s="126"/>
      <c r="J16077" s="126"/>
      <c r="K16077" s="9"/>
      <c r="L16077" s="9"/>
      <c r="M16077" s="9"/>
    </row>
    <row r="16078" spans="1:13" x14ac:dyDescent="0.25">
      <c r="A16078" s="126"/>
      <c r="B16078" s="126"/>
      <c r="C16078" s="126"/>
      <c r="D16078" s="127"/>
      <c r="E16078" s="128"/>
      <c r="F16078" s="128"/>
      <c r="G16078" s="126"/>
      <c r="H16078" s="126"/>
      <c r="I16078" s="126"/>
      <c r="J16078" s="126"/>
      <c r="K16078" s="9"/>
      <c r="L16078" s="9"/>
      <c r="M16078" s="9"/>
    </row>
    <row r="16079" spans="1:13" x14ac:dyDescent="0.25">
      <c r="A16079" s="126"/>
      <c r="B16079" s="126"/>
      <c r="C16079" s="126"/>
      <c r="D16079" s="127"/>
      <c r="E16079" s="128"/>
      <c r="F16079" s="128"/>
      <c r="G16079" s="126"/>
      <c r="H16079" s="126"/>
      <c r="I16079" s="126"/>
      <c r="J16079" s="126"/>
      <c r="K16079" s="9"/>
      <c r="L16079" s="9"/>
      <c r="M16079" s="9"/>
    </row>
    <row r="16080" spans="1:13" x14ac:dyDescent="0.25">
      <c r="A16080" s="126"/>
      <c r="B16080" s="126"/>
      <c r="C16080" s="126"/>
      <c r="D16080" s="127"/>
      <c r="E16080" s="128"/>
      <c r="F16080" s="128"/>
      <c r="G16080" s="126"/>
      <c r="H16080" s="126"/>
      <c r="I16080" s="126"/>
      <c r="J16080" s="126"/>
      <c r="K16080" s="9"/>
      <c r="L16080" s="9"/>
      <c r="M16080" s="9"/>
    </row>
    <row r="16081" spans="1:13" x14ac:dyDescent="0.25">
      <c r="A16081" s="126"/>
      <c r="B16081" s="126"/>
      <c r="C16081" s="126"/>
      <c r="D16081" s="127"/>
      <c r="E16081" s="128"/>
      <c r="F16081" s="128"/>
      <c r="G16081" s="126"/>
      <c r="H16081" s="126"/>
      <c r="I16081" s="126"/>
      <c r="J16081" s="126"/>
      <c r="K16081" s="9"/>
      <c r="L16081" s="9"/>
      <c r="M16081" s="9"/>
    </row>
    <row r="16082" spans="1:13" x14ac:dyDescent="0.25">
      <c r="A16082" s="126"/>
      <c r="B16082" s="126"/>
      <c r="C16082" s="126"/>
      <c r="D16082" s="127"/>
      <c r="E16082" s="128"/>
      <c r="F16082" s="128"/>
      <c r="G16082" s="126"/>
      <c r="H16082" s="126"/>
      <c r="I16082" s="126"/>
      <c r="J16082" s="126"/>
      <c r="K16082" s="9"/>
      <c r="L16082" s="9"/>
      <c r="M16082" s="9"/>
    </row>
    <row r="16083" spans="1:13" x14ac:dyDescent="0.25">
      <c r="A16083" s="126"/>
      <c r="B16083" s="126"/>
      <c r="C16083" s="126"/>
      <c r="D16083" s="127"/>
      <c r="E16083" s="128"/>
      <c r="F16083" s="128"/>
      <c r="G16083" s="126"/>
      <c r="H16083" s="126"/>
      <c r="I16083" s="126"/>
      <c r="J16083" s="126"/>
      <c r="K16083" s="9"/>
      <c r="L16083" s="9"/>
      <c r="M16083" s="9"/>
    </row>
    <row r="16084" spans="1:13" x14ac:dyDescent="0.25">
      <c r="A16084" s="126"/>
      <c r="B16084" s="126"/>
      <c r="C16084" s="126"/>
      <c r="D16084" s="127"/>
      <c r="E16084" s="128"/>
      <c r="F16084" s="128"/>
      <c r="G16084" s="126"/>
      <c r="H16084" s="126"/>
      <c r="I16084" s="126"/>
      <c r="J16084" s="126"/>
      <c r="K16084" s="9"/>
      <c r="L16084" s="9"/>
      <c r="M16084" s="9"/>
    </row>
    <row r="16085" spans="1:13" x14ac:dyDescent="0.25">
      <c r="A16085" s="126"/>
      <c r="B16085" s="126"/>
      <c r="C16085" s="126"/>
      <c r="D16085" s="127"/>
      <c r="E16085" s="128"/>
      <c r="F16085" s="128"/>
      <c r="G16085" s="126"/>
      <c r="H16085" s="126"/>
      <c r="I16085" s="126"/>
      <c r="J16085" s="126"/>
      <c r="K16085" s="9"/>
      <c r="L16085" s="9"/>
      <c r="M16085" s="9"/>
    </row>
    <row r="16086" spans="1:13" x14ac:dyDescent="0.25">
      <c r="A16086" s="126"/>
      <c r="B16086" s="126"/>
      <c r="C16086" s="126"/>
      <c r="D16086" s="127"/>
      <c r="E16086" s="128"/>
      <c r="F16086" s="128"/>
      <c r="G16086" s="126"/>
      <c r="H16086" s="126"/>
      <c r="I16086" s="126"/>
      <c r="J16086" s="126"/>
      <c r="K16086" s="9"/>
      <c r="L16086" s="9"/>
      <c r="M16086" s="9"/>
    </row>
    <row r="16087" spans="1:13" x14ac:dyDescent="0.25">
      <c r="A16087" s="126"/>
      <c r="B16087" s="126"/>
      <c r="C16087" s="126"/>
      <c r="D16087" s="127"/>
      <c r="E16087" s="128"/>
      <c r="F16087" s="128"/>
      <c r="G16087" s="126"/>
      <c r="H16087" s="126"/>
      <c r="I16087" s="126"/>
      <c r="J16087" s="126"/>
      <c r="K16087" s="9"/>
      <c r="L16087" s="9"/>
      <c r="M16087" s="9"/>
    </row>
    <row r="16088" spans="1:13" x14ac:dyDescent="0.25">
      <c r="A16088" s="126"/>
      <c r="B16088" s="126"/>
      <c r="C16088" s="126"/>
      <c r="D16088" s="127"/>
      <c r="E16088" s="128"/>
      <c r="F16088" s="128"/>
      <c r="G16088" s="126"/>
      <c r="H16088" s="126"/>
      <c r="I16088" s="126"/>
      <c r="J16088" s="126"/>
      <c r="K16088" s="9"/>
      <c r="L16088" s="9"/>
      <c r="M16088" s="9"/>
    </row>
    <row r="16089" spans="1:13" x14ac:dyDescent="0.25">
      <c r="A16089" s="126"/>
      <c r="B16089" s="126"/>
      <c r="C16089" s="126"/>
      <c r="D16089" s="127"/>
      <c r="E16089" s="128"/>
      <c r="F16089" s="128"/>
      <c r="G16089" s="126"/>
      <c r="H16089" s="126"/>
      <c r="I16089" s="126"/>
      <c r="J16089" s="126"/>
      <c r="K16089" s="9"/>
      <c r="L16089" s="9"/>
      <c r="M16089" s="9"/>
    </row>
    <row r="16090" spans="1:13" x14ac:dyDescent="0.25">
      <c r="A16090" s="126"/>
      <c r="B16090" s="126"/>
      <c r="C16090" s="126"/>
      <c r="D16090" s="127"/>
      <c r="E16090" s="128"/>
      <c r="F16090" s="128"/>
      <c r="G16090" s="126"/>
      <c r="H16090" s="126"/>
      <c r="I16090" s="126"/>
      <c r="J16090" s="126"/>
      <c r="K16090" s="9"/>
      <c r="L16090" s="9"/>
      <c r="M16090" s="9"/>
    </row>
    <row r="16091" spans="1:13" x14ac:dyDescent="0.25">
      <c r="A16091" s="126"/>
      <c r="B16091" s="126"/>
      <c r="C16091" s="126"/>
      <c r="D16091" s="127"/>
      <c r="E16091" s="128"/>
      <c r="F16091" s="128"/>
      <c r="G16091" s="126"/>
      <c r="H16091" s="126"/>
      <c r="I16091" s="126"/>
      <c r="J16091" s="126"/>
      <c r="K16091" s="9"/>
      <c r="L16091" s="9"/>
      <c r="M16091" s="9"/>
    </row>
    <row r="16092" spans="1:13" x14ac:dyDescent="0.25">
      <c r="A16092" s="126"/>
      <c r="B16092" s="126"/>
      <c r="C16092" s="126"/>
      <c r="D16092" s="127"/>
      <c r="E16092" s="128"/>
      <c r="F16092" s="128"/>
      <c r="G16092" s="126"/>
      <c r="H16092" s="126"/>
      <c r="I16092" s="126"/>
      <c r="J16092" s="126"/>
      <c r="K16092" s="9"/>
      <c r="L16092" s="9"/>
      <c r="M16092" s="9"/>
    </row>
    <row r="16093" spans="1:13" x14ac:dyDescent="0.25">
      <c r="A16093" s="126"/>
      <c r="B16093" s="126"/>
      <c r="C16093" s="126"/>
      <c r="D16093" s="127"/>
      <c r="E16093" s="128"/>
      <c r="F16093" s="128"/>
      <c r="G16093" s="126"/>
      <c r="H16093" s="126"/>
      <c r="I16093" s="126"/>
      <c r="J16093" s="126"/>
      <c r="K16093" s="9"/>
      <c r="L16093" s="9"/>
      <c r="M16093" s="9"/>
    </row>
    <row r="16094" spans="1:13" x14ac:dyDescent="0.25">
      <c r="A16094" s="126"/>
      <c r="B16094" s="126"/>
      <c r="C16094" s="126"/>
      <c r="D16094" s="127"/>
      <c r="E16094" s="128"/>
      <c r="F16094" s="128"/>
      <c r="G16094" s="126"/>
      <c r="H16094" s="126"/>
      <c r="I16094" s="126"/>
      <c r="J16094" s="126"/>
      <c r="K16094" s="9"/>
      <c r="L16094" s="9"/>
      <c r="M16094" s="9"/>
    </row>
    <row r="16095" spans="1:13" x14ac:dyDescent="0.25">
      <c r="A16095" s="126"/>
      <c r="B16095" s="126"/>
      <c r="C16095" s="126"/>
      <c r="D16095" s="127"/>
      <c r="E16095" s="128"/>
      <c r="F16095" s="128"/>
      <c r="G16095" s="126"/>
      <c r="H16095" s="126"/>
      <c r="I16095" s="126"/>
      <c r="J16095" s="126"/>
      <c r="K16095" s="9"/>
      <c r="L16095" s="9"/>
      <c r="M16095" s="9"/>
    </row>
    <row r="16096" spans="1:13" x14ac:dyDescent="0.25">
      <c r="A16096" s="126"/>
      <c r="B16096" s="126"/>
      <c r="C16096" s="126"/>
      <c r="D16096" s="127"/>
      <c r="E16096" s="128"/>
      <c r="F16096" s="128"/>
      <c r="G16096" s="126"/>
      <c r="H16096" s="126"/>
      <c r="I16096" s="126"/>
      <c r="J16096" s="126"/>
      <c r="K16096" s="9"/>
      <c r="L16096" s="9"/>
      <c r="M16096" s="9"/>
    </row>
    <row r="16097" spans="1:13" x14ac:dyDescent="0.25">
      <c r="A16097" s="126"/>
      <c r="B16097" s="126"/>
      <c r="C16097" s="126"/>
      <c r="D16097" s="127"/>
      <c r="E16097" s="128"/>
      <c r="F16097" s="128"/>
      <c r="G16097" s="126"/>
      <c r="H16097" s="126"/>
      <c r="I16097" s="126"/>
      <c r="J16097" s="126"/>
      <c r="K16097" s="9"/>
      <c r="L16097" s="9"/>
      <c r="M16097" s="9"/>
    </row>
    <row r="16098" spans="1:13" x14ac:dyDescent="0.25">
      <c r="A16098" s="126"/>
      <c r="B16098" s="126"/>
      <c r="C16098" s="126"/>
      <c r="D16098" s="127"/>
      <c r="E16098" s="128"/>
      <c r="F16098" s="128"/>
      <c r="G16098" s="126"/>
      <c r="H16098" s="126"/>
      <c r="I16098" s="126"/>
      <c r="J16098" s="126"/>
      <c r="K16098" s="9"/>
      <c r="L16098" s="9"/>
      <c r="M16098" s="9"/>
    </row>
    <row r="16099" spans="1:13" x14ac:dyDescent="0.25">
      <c r="A16099" s="126"/>
      <c r="B16099" s="126"/>
      <c r="C16099" s="126"/>
      <c r="D16099" s="127"/>
      <c r="E16099" s="128"/>
      <c r="F16099" s="128"/>
      <c r="G16099" s="126"/>
      <c r="H16099" s="126"/>
      <c r="I16099" s="126"/>
      <c r="J16099" s="126"/>
      <c r="K16099" s="9"/>
      <c r="L16099" s="9"/>
      <c r="M16099" s="9"/>
    </row>
    <row r="16100" spans="1:13" x14ac:dyDescent="0.25">
      <c r="A16100" s="126"/>
      <c r="B16100" s="126"/>
      <c r="C16100" s="126"/>
      <c r="D16100" s="127"/>
      <c r="E16100" s="128"/>
      <c r="F16100" s="128"/>
      <c r="G16100" s="126"/>
      <c r="H16100" s="126"/>
      <c r="I16100" s="126"/>
      <c r="J16100" s="126"/>
      <c r="K16100" s="9"/>
      <c r="L16100" s="9"/>
      <c r="M16100" s="9"/>
    </row>
    <row r="16101" spans="1:13" x14ac:dyDescent="0.25">
      <c r="A16101" s="126"/>
      <c r="B16101" s="126"/>
      <c r="C16101" s="126"/>
      <c r="D16101" s="127"/>
      <c r="E16101" s="128"/>
      <c r="F16101" s="128"/>
      <c r="G16101" s="126"/>
      <c r="H16101" s="126"/>
      <c r="I16101" s="126"/>
      <c r="J16101" s="126"/>
      <c r="K16101" s="9"/>
      <c r="L16101" s="9"/>
      <c r="M16101" s="9"/>
    </row>
    <row r="16102" spans="1:13" x14ac:dyDescent="0.25">
      <c r="A16102" s="126"/>
      <c r="B16102" s="126"/>
      <c r="C16102" s="126"/>
      <c r="D16102" s="127"/>
      <c r="E16102" s="128"/>
      <c r="F16102" s="128"/>
      <c r="G16102" s="126"/>
      <c r="H16102" s="126"/>
      <c r="I16102" s="126"/>
      <c r="J16102" s="126"/>
      <c r="K16102" s="9"/>
      <c r="L16102" s="9"/>
      <c r="M16102" s="9"/>
    </row>
    <row r="16103" spans="1:13" x14ac:dyDescent="0.25">
      <c r="A16103" s="126"/>
      <c r="B16103" s="126"/>
      <c r="C16103" s="126"/>
      <c r="D16103" s="127"/>
      <c r="E16103" s="128"/>
      <c r="F16103" s="128"/>
      <c r="G16103" s="126"/>
      <c r="H16103" s="126"/>
      <c r="I16103" s="126"/>
      <c r="J16103" s="126"/>
      <c r="K16103" s="9"/>
      <c r="L16103" s="9"/>
      <c r="M16103" s="9"/>
    </row>
    <row r="16104" spans="1:13" x14ac:dyDescent="0.25">
      <c r="A16104" s="126"/>
      <c r="B16104" s="126"/>
      <c r="C16104" s="126"/>
      <c r="D16104" s="127"/>
      <c r="E16104" s="128"/>
      <c r="F16104" s="128"/>
      <c r="G16104" s="126"/>
      <c r="H16104" s="126"/>
      <c r="I16104" s="126"/>
      <c r="J16104" s="126"/>
      <c r="K16104" s="9"/>
      <c r="L16104" s="9"/>
      <c r="M16104" s="9"/>
    </row>
    <row r="16105" spans="1:13" x14ac:dyDescent="0.25">
      <c r="A16105" s="126"/>
      <c r="B16105" s="126"/>
      <c r="C16105" s="126"/>
      <c r="D16105" s="127"/>
      <c r="E16105" s="128"/>
      <c r="F16105" s="128"/>
      <c r="G16105" s="126"/>
      <c r="H16105" s="126"/>
      <c r="I16105" s="126"/>
      <c r="J16105" s="126"/>
      <c r="K16105" s="9"/>
      <c r="L16105" s="9"/>
      <c r="M16105" s="9"/>
    </row>
    <row r="16106" spans="1:13" x14ac:dyDescent="0.25">
      <c r="A16106" s="126"/>
      <c r="B16106" s="126"/>
      <c r="C16106" s="126"/>
      <c r="D16106" s="127"/>
      <c r="E16106" s="128"/>
      <c r="F16106" s="128"/>
      <c r="G16106" s="126"/>
      <c r="H16106" s="126"/>
      <c r="I16106" s="126"/>
      <c r="J16106" s="126"/>
      <c r="K16106" s="9"/>
      <c r="L16106" s="9"/>
      <c r="M16106" s="9"/>
    </row>
    <row r="16107" spans="1:13" x14ac:dyDescent="0.25">
      <c r="A16107" s="126"/>
      <c r="B16107" s="126"/>
      <c r="C16107" s="126"/>
      <c r="D16107" s="127"/>
      <c r="E16107" s="128"/>
      <c r="F16107" s="128"/>
      <c r="G16107" s="126"/>
      <c r="H16107" s="126"/>
      <c r="I16107" s="126"/>
      <c r="J16107" s="126"/>
      <c r="K16107" s="9"/>
      <c r="L16107" s="9"/>
      <c r="M16107" s="9"/>
    </row>
    <row r="16108" spans="1:13" x14ac:dyDescent="0.25">
      <c r="A16108" s="126"/>
      <c r="B16108" s="126"/>
      <c r="C16108" s="126"/>
      <c r="D16108" s="127"/>
      <c r="E16108" s="128"/>
      <c r="F16108" s="128"/>
      <c r="G16108" s="126"/>
      <c r="H16108" s="126"/>
      <c r="I16108" s="126"/>
      <c r="J16108" s="126"/>
      <c r="K16108" s="9"/>
      <c r="L16108" s="9"/>
      <c r="M16108" s="9"/>
    </row>
    <row r="16109" spans="1:13" x14ac:dyDescent="0.25">
      <c r="A16109" s="126"/>
      <c r="B16109" s="126"/>
      <c r="C16109" s="126"/>
      <c r="D16109" s="127"/>
      <c r="E16109" s="128"/>
      <c r="F16109" s="128"/>
      <c r="G16109" s="126"/>
      <c r="H16109" s="126"/>
      <c r="I16109" s="126"/>
      <c r="J16109" s="126"/>
      <c r="K16109" s="9"/>
      <c r="L16109" s="9"/>
      <c r="M16109" s="9"/>
    </row>
    <row r="16110" spans="1:13" x14ac:dyDescent="0.25">
      <c r="A16110" s="126"/>
      <c r="B16110" s="126"/>
      <c r="C16110" s="126"/>
      <c r="D16110" s="127"/>
      <c r="E16110" s="128"/>
      <c r="F16110" s="128"/>
      <c r="G16110" s="126"/>
      <c r="H16110" s="126"/>
      <c r="I16110" s="126"/>
      <c r="J16110" s="126"/>
      <c r="K16110" s="9"/>
      <c r="L16110" s="9"/>
      <c r="M16110" s="9"/>
    </row>
    <row r="16111" spans="1:13" x14ac:dyDescent="0.25">
      <c r="A16111" s="126"/>
      <c r="B16111" s="126"/>
      <c r="C16111" s="126"/>
      <c r="D16111" s="127"/>
      <c r="E16111" s="128"/>
      <c r="F16111" s="128"/>
      <c r="G16111" s="126"/>
      <c r="H16111" s="126"/>
      <c r="I16111" s="126"/>
      <c r="J16111" s="126"/>
      <c r="K16111" s="9"/>
      <c r="L16111" s="9"/>
      <c r="M16111" s="9"/>
    </row>
    <row r="16112" spans="1:13" x14ac:dyDescent="0.25">
      <c r="A16112" s="126"/>
      <c r="B16112" s="126"/>
      <c r="C16112" s="126"/>
      <c r="D16112" s="127"/>
      <c r="E16112" s="128"/>
      <c r="F16112" s="128"/>
      <c r="G16112" s="126"/>
      <c r="H16112" s="126"/>
      <c r="I16112" s="126"/>
      <c r="J16112" s="126"/>
      <c r="K16112" s="9"/>
      <c r="L16112" s="9"/>
      <c r="M16112" s="9"/>
    </row>
    <row r="16113" spans="1:13" x14ac:dyDescent="0.25">
      <c r="A16113" s="126"/>
      <c r="B16113" s="126"/>
      <c r="C16113" s="126"/>
      <c r="D16113" s="127"/>
      <c r="E16113" s="128"/>
      <c r="F16113" s="128"/>
      <c r="G16113" s="126"/>
      <c r="H16113" s="126"/>
      <c r="I16113" s="126"/>
      <c r="J16113" s="126"/>
      <c r="K16113" s="9"/>
      <c r="L16113" s="9"/>
      <c r="M16113" s="9"/>
    </row>
    <row r="16114" spans="1:13" x14ac:dyDescent="0.25">
      <c r="A16114" s="126"/>
      <c r="B16114" s="126"/>
      <c r="C16114" s="126"/>
      <c r="D16114" s="127"/>
      <c r="E16114" s="128"/>
      <c r="F16114" s="128"/>
      <c r="G16114" s="126"/>
      <c r="H16114" s="126"/>
      <c r="I16114" s="126"/>
      <c r="J16114" s="126"/>
      <c r="K16114" s="9"/>
      <c r="L16114" s="9"/>
      <c r="M16114" s="9"/>
    </row>
    <row r="16115" spans="1:13" x14ac:dyDescent="0.25">
      <c r="A16115" s="126"/>
      <c r="B16115" s="126"/>
      <c r="C16115" s="126"/>
      <c r="D16115" s="127"/>
      <c r="E16115" s="128"/>
      <c r="F16115" s="128"/>
      <c r="G16115" s="126"/>
      <c r="H16115" s="126"/>
      <c r="I16115" s="126"/>
      <c r="J16115" s="126"/>
      <c r="K16115" s="9"/>
      <c r="L16115" s="9"/>
      <c r="M16115" s="9"/>
    </row>
    <row r="16116" spans="1:13" x14ac:dyDescent="0.25">
      <c r="A16116" s="126"/>
      <c r="B16116" s="126"/>
      <c r="C16116" s="126"/>
      <c r="D16116" s="127"/>
      <c r="E16116" s="128"/>
      <c r="F16116" s="128"/>
      <c r="G16116" s="126"/>
      <c r="H16116" s="126"/>
      <c r="I16116" s="126"/>
      <c r="J16116" s="126"/>
      <c r="K16116" s="9"/>
      <c r="L16116" s="9"/>
      <c r="M16116" s="9"/>
    </row>
    <row r="16117" spans="1:13" x14ac:dyDescent="0.25">
      <c r="A16117" s="126"/>
      <c r="B16117" s="126"/>
      <c r="C16117" s="126"/>
      <c r="D16117" s="127"/>
      <c r="E16117" s="128"/>
      <c r="F16117" s="128"/>
      <c r="G16117" s="126"/>
      <c r="H16117" s="126"/>
      <c r="I16117" s="126"/>
      <c r="J16117" s="126"/>
      <c r="K16117" s="9"/>
      <c r="L16117" s="9"/>
      <c r="M16117" s="9"/>
    </row>
    <row r="16118" spans="1:13" x14ac:dyDescent="0.25">
      <c r="A16118" s="126"/>
      <c r="B16118" s="126"/>
      <c r="C16118" s="126"/>
      <c r="D16118" s="127"/>
      <c r="E16118" s="128"/>
      <c r="F16118" s="128"/>
      <c r="G16118" s="126"/>
      <c r="H16118" s="126"/>
      <c r="I16118" s="126"/>
      <c r="J16118" s="126"/>
      <c r="K16118" s="9"/>
      <c r="L16118" s="9"/>
      <c r="M16118" s="9"/>
    </row>
    <row r="16119" spans="1:13" x14ac:dyDescent="0.25">
      <c r="A16119" s="126"/>
      <c r="B16119" s="126"/>
      <c r="C16119" s="126"/>
      <c r="D16119" s="127"/>
      <c r="E16119" s="128"/>
      <c r="F16119" s="128"/>
      <c r="G16119" s="126"/>
      <c r="H16119" s="126"/>
      <c r="I16119" s="126"/>
      <c r="J16119" s="126"/>
      <c r="K16119" s="9"/>
      <c r="L16119" s="9"/>
      <c r="M16119" s="9"/>
    </row>
    <row r="16120" spans="1:13" x14ac:dyDescent="0.25">
      <c r="A16120" s="126"/>
      <c r="B16120" s="126"/>
      <c r="C16120" s="126"/>
      <c r="D16120" s="127"/>
      <c r="E16120" s="128"/>
      <c r="F16120" s="128"/>
      <c r="G16120" s="126"/>
      <c r="H16120" s="126"/>
      <c r="I16120" s="126"/>
      <c r="J16120" s="126"/>
      <c r="K16120" s="9"/>
      <c r="L16120" s="9"/>
      <c r="M16120" s="9"/>
    </row>
    <row r="16121" spans="1:13" x14ac:dyDescent="0.25">
      <c r="A16121" s="126"/>
      <c r="B16121" s="126"/>
      <c r="C16121" s="126"/>
      <c r="D16121" s="127"/>
      <c r="E16121" s="128"/>
      <c r="F16121" s="128"/>
      <c r="G16121" s="126"/>
      <c r="H16121" s="126"/>
      <c r="I16121" s="126"/>
      <c r="J16121" s="126"/>
      <c r="K16121" s="9"/>
      <c r="L16121" s="9"/>
      <c r="M16121" s="9"/>
    </row>
    <row r="16122" spans="1:13" x14ac:dyDescent="0.25">
      <c r="A16122" s="126"/>
      <c r="B16122" s="126"/>
      <c r="C16122" s="126"/>
      <c r="D16122" s="127"/>
      <c r="E16122" s="128"/>
      <c r="F16122" s="128"/>
      <c r="G16122" s="126"/>
      <c r="H16122" s="126"/>
      <c r="I16122" s="126"/>
      <c r="J16122" s="126"/>
      <c r="K16122" s="9"/>
      <c r="L16122" s="9"/>
      <c r="M16122" s="9"/>
    </row>
    <row r="16123" spans="1:13" x14ac:dyDescent="0.25">
      <c r="A16123" s="126"/>
      <c r="B16123" s="126"/>
      <c r="C16123" s="126"/>
      <c r="D16123" s="127"/>
      <c r="E16123" s="128"/>
      <c r="F16123" s="128"/>
      <c r="G16123" s="126"/>
      <c r="H16123" s="126"/>
      <c r="I16123" s="126"/>
      <c r="J16123" s="126"/>
      <c r="K16123" s="9"/>
      <c r="L16123" s="9"/>
      <c r="M16123" s="9"/>
    </row>
    <row r="16124" spans="1:13" x14ac:dyDescent="0.25">
      <c r="A16124" s="126"/>
      <c r="B16124" s="126"/>
      <c r="C16124" s="126"/>
      <c r="D16124" s="127"/>
      <c r="E16124" s="128"/>
      <c r="F16124" s="128"/>
      <c r="G16124" s="126"/>
      <c r="H16124" s="126"/>
      <c r="I16124" s="126"/>
      <c r="J16124" s="126"/>
      <c r="K16124" s="9"/>
      <c r="L16124" s="9"/>
      <c r="M16124" s="9"/>
    </row>
    <row r="16125" spans="1:13" x14ac:dyDescent="0.25">
      <c r="A16125" s="126"/>
      <c r="B16125" s="126"/>
      <c r="C16125" s="126"/>
      <c r="D16125" s="127"/>
      <c r="E16125" s="128"/>
      <c r="F16125" s="128"/>
      <c r="G16125" s="126"/>
      <c r="H16125" s="126"/>
      <c r="I16125" s="126"/>
      <c r="J16125" s="126"/>
      <c r="K16125" s="9"/>
      <c r="L16125" s="9"/>
      <c r="M16125" s="9"/>
    </row>
    <row r="16126" spans="1:13" x14ac:dyDescent="0.25">
      <c r="A16126" s="126"/>
      <c r="B16126" s="126"/>
      <c r="C16126" s="126"/>
      <c r="D16126" s="127"/>
      <c r="E16126" s="128"/>
      <c r="F16126" s="128"/>
      <c r="G16126" s="126"/>
      <c r="H16126" s="126"/>
      <c r="I16126" s="126"/>
      <c r="J16126" s="126"/>
      <c r="K16126" s="9"/>
      <c r="L16126" s="9"/>
      <c r="M16126" s="9"/>
    </row>
    <row r="16127" spans="1:13" x14ac:dyDescent="0.25">
      <c r="A16127" s="126"/>
      <c r="B16127" s="126"/>
      <c r="C16127" s="126"/>
      <c r="D16127" s="127"/>
      <c r="E16127" s="128"/>
      <c r="F16127" s="128"/>
      <c r="G16127" s="126"/>
      <c r="H16127" s="126"/>
      <c r="I16127" s="126"/>
      <c r="J16127" s="126"/>
      <c r="K16127" s="9"/>
      <c r="L16127" s="9"/>
      <c r="M16127" s="9"/>
    </row>
    <row r="16128" spans="1:13" x14ac:dyDescent="0.25">
      <c r="A16128" s="126"/>
      <c r="B16128" s="126"/>
      <c r="C16128" s="126"/>
      <c r="D16128" s="127"/>
      <c r="E16128" s="128"/>
      <c r="F16128" s="128"/>
      <c r="G16128" s="126"/>
      <c r="H16128" s="126"/>
      <c r="I16128" s="126"/>
      <c r="J16128" s="126"/>
      <c r="K16128" s="9"/>
      <c r="L16128" s="9"/>
      <c r="M16128" s="9"/>
    </row>
    <row r="16129" spans="1:13" x14ac:dyDescent="0.25">
      <c r="A16129" s="126"/>
      <c r="B16129" s="126"/>
      <c r="C16129" s="126"/>
      <c r="D16129" s="127"/>
      <c r="E16129" s="128"/>
      <c r="F16129" s="128"/>
      <c r="G16129" s="126"/>
      <c r="H16129" s="126"/>
      <c r="I16129" s="126"/>
      <c r="J16129" s="126"/>
      <c r="K16129" s="9"/>
      <c r="L16129" s="9"/>
      <c r="M16129" s="9"/>
    </row>
    <row r="16130" spans="1:13" x14ac:dyDescent="0.25">
      <c r="A16130" s="126"/>
      <c r="B16130" s="126"/>
      <c r="C16130" s="126"/>
      <c r="D16130" s="127"/>
      <c r="E16130" s="128"/>
      <c r="F16130" s="128"/>
      <c r="G16130" s="126"/>
      <c r="H16130" s="126"/>
      <c r="I16130" s="126"/>
      <c r="J16130" s="126"/>
      <c r="K16130" s="9"/>
      <c r="L16130" s="9"/>
      <c r="M16130" s="9"/>
    </row>
    <row r="16131" spans="1:13" x14ac:dyDescent="0.25">
      <c r="A16131" s="126"/>
      <c r="B16131" s="126"/>
      <c r="C16131" s="126"/>
      <c r="D16131" s="127"/>
      <c r="E16131" s="128"/>
      <c r="F16131" s="128"/>
      <c r="G16131" s="126"/>
      <c r="H16131" s="126"/>
      <c r="I16131" s="126"/>
      <c r="J16131" s="126"/>
      <c r="K16131" s="9"/>
      <c r="L16131" s="9"/>
      <c r="M16131" s="9"/>
    </row>
    <row r="16132" spans="1:13" x14ac:dyDescent="0.25">
      <c r="A16132" s="126"/>
      <c r="B16132" s="126"/>
      <c r="C16132" s="126"/>
      <c r="D16132" s="127"/>
      <c r="E16132" s="128"/>
      <c r="F16132" s="128"/>
      <c r="G16132" s="126"/>
      <c r="H16132" s="126"/>
      <c r="I16132" s="126"/>
      <c r="J16132" s="126"/>
      <c r="K16132" s="9"/>
      <c r="L16132" s="9"/>
      <c r="M16132" s="9"/>
    </row>
    <row r="16133" spans="1:13" x14ac:dyDescent="0.25">
      <c r="A16133" s="126"/>
      <c r="B16133" s="126"/>
      <c r="C16133" s="126"/>
      <c r="D16133" s="127"/>
      <c r="E16133" s="128"/>
      <c r="F16133" s="128"/>
      <c r="G16133" s="126"/>
      <c r="H16133" s="126"/>
      <c r="I16133" s="126"/>
      <c r="J16133" s="126"/>
      <c r="K16133" s="9"/>
      <c r="L16133" s="9"/>
      <c r="M16133" s="9"/>
    </row>
    <row r="16134" spans="1:13" x14ac:dyDescent="0.25">
      <c r="A16134" s="126"/>
      <c r="B16134" s="126"/>
      <c r="C16134" s="126"/>
      <c r="D16134" s="127"/>
      <c r="E16134" s="128"/>
      <c r="F16134" s="128"/>
      <c r="G16134" s="126"/>
      <c r="H16134" s="126"/>
      <c r="I16134" s="126"/>
      <c r="J16134" s="126"/>
      <c r="K16134" s="9"/>
      <c r="L16134" s="9"/>
      <c r="M16134" s="9"/>
    </row>
    <row r="16135" spans="1:13" x14ac:dyDescent="0.25">
      <c r="A16135" s="126"/>
      <c r="B16135" s="126"/>
      <c r="C16135" s="126"/>
      <c r="D16135" s="127"/>
      <c r="E16135" s="128"/>
      <c r="F16135" s="128"/>
      <c r="G16135" s="126"/>
      <c r="H16135" s="126"/>
      <c r="I16135" s="126"/>
      <c r="J16135" s="126"/>
      <c r="K16135" s="9"/>
      <c r="L16135" s="9"/>
      <c r="M16135" s="9"/>
    </row>
    <row r="16136" spans="1:13" x14ac:dyDescent="0.25">
      <c r="A16136" s="126"/>
      <c r="B16136" s="126"/>
      <c r="C16136" s="126"/>
      <c r="D16136" s="127"/>
      <c r="E16136" s="128"/>
      <c r="F16136" s="128"/>
      <c r="G16136" s="126"/>
      <c r="H16136" s="126"/>
      <c r="I16136" s="126"/>
      <c r="J16136" s="126"/>
      <c r="K16136" s="9"/>
      <c r="L16136" s="9"/>
      <c r="M16136" s="9"/>
    </row>
    <row r="16137" spans="1:13" x14ac:dyDescent="0.25">
      <c r="A16137" s="126"/>
      <c r="B16137" s="126"/>
      <c r="C16137" s="126"/>
      <c r="D16137" s="127"/>
      <c r="E16137" s="128"/>
      <c r="F16137" s="128"/>
      <c r="G16137" s="126"/>
      <c r="H16137" s="126"/>
      <c r="I16137" s="126"/>
      <c r="J16137" s="126"/>
      <c r="K16137" s="9"/>
      <c r="L16137" s="9"/>
      <c r="M16137" s="9"/>
    </row>
    <row r="16138" spans="1:13" x14ac:dyDescent="0.25">
      <c r="A16138" s="126"/>
      <c r="B16138" s="126"/>
      <c r="C16138" s="126"/>
      <c r="D16138" s="127"/>
      <c r="E16138" s="128"/>
      <c r="F16138" s="128"/>
      <c r="G16138" s="126"/>
      <c r="H16138" s="126"/>
      <c r="I16138" s="126"/>
      <c r="J16138" s="126"/>
      <c r="K16138" s="9"/>
      <c r="L16138" s="9"/>
      <c r="M16138" s="9"/>
    </row>
    <row r="16139" spans="1:13" x14ac:dyDescent="0.25">
      <c r="A16139" s="126"/>
      <c r="B16139" s="126"/>
      <c r="C16139" s="126"/>
      <c r="D16139" s="127"/>
      <c r="E16139" s="128"/>
      <c r="F16139" s="128"/>
      <c r="G16139" s="126"/>
      <c r="H16139" s="126"/>
      <c r="I16139" s="126"/>
      <c r="J16139" s="126"/>
      <c r="K16139" s="9"/>
      <c r="L16139" s="9"/>
      <c r="M16139" s="9"/>
    </row>
    <row r="16140" spans="1:13" x14ac:dyDescent="0.25">
      <c r="A16140" s="126"/>
      <c r="B16140" s="126"/>
      <c r="C16140" s="126"/>
      <c r="D16140" s="127"/>
      <c r="E16140" s="128"/>
      <c r="F16140" s="128"/>
      <c r="G16140" s="126"/>
      <c r="H16140" s="126"/>
      <c r="I16140" s="126"/>
      <c r="J16140" s="126"/>
      <c r="K16140" s="9"/>
      <c r="L16140" s="9"/>
      <c r="M16140" s="9"/>
    </row>
    <row r="16141" spans="1:13" x14ac:dyDescent="0.25">
      <c r="A16141" s="126"/>
      <c r="B16141" s="126"/>
      <c r="C16141" s="126"/>
      <c r="D16141" s="127"/>
      <c r="E16141" s="128"/>
      <c r="F16141" s="128"/>
      <c r="G16141" s="126"/>
      <c r="H16141" s="126"/>
      <c r="I16141" s="126"/>
      <c r="J16141" s="126"/>
      <c r="K16141" s="9"/>
      <c r="L16141" s="9"/>
      <c r="M16141" s="9"/>
    </row>
    <row r="16142" spans="1:13" x14ac:dyDescent="0.25">
      <c r="A16142" s="126"/>
      <c r="B16142" s="126"/>
      <c r="C16142" s="126"/>
      <c r="D16142" s="127"/>
      <c r="E16142" s="128"/>
      <c r="F16142" s="128"/>
      <c r="G16142" s="126"/>
      <c r="H16142" s="126"/>
      <c r="I16142" s="126"/>
      <c r="J16142" s="126"/>
      <c r="K16142" s="9"/>
      <c r="L16142" s="9"/>
      <c r="M16142" s="9"/>
    </row>
    <row r="16143" spans="1:13" x14ac:dyDescent="0.25">
      <c r="A16143" s="126"/>
      <c r="B16143" s="126"/>
      <c r="C16143" s="126"/>
      <c r="D16143" s="127"/>
      <c r="E16143" s="128"/>
      <c r="F16143" s="128"/>
      <c r="G16143" s="126"/>
      <c r="H16143" s="126"/>
      <c r="I16143" s="126"/>
      <c r="J16143" s="126"/>
      <c r="K16143" s="9"/>
      <c r="L16143" s="9"/>
      <c r="M16143" s="9"/>
    </row>
    <row r="16144" spans="1:13" x14ac:dyDescent="0.25">
      <c r="A16144" s="126"/>
      <c r="B16144" s="126"/>
      <c r="C16144" s="126"/>
      <c r="D16144" s="127"/>
      <c r="E16144" s="128"/>
      <c r="F16144" s="128"/>
      <c r="G16144" s="126"/>
      <c r="H16144" s="126"/>
      <c r="I16144" s="126"/>
      <c r="J16144" s="126"/>
      <c r="K16144" s="9"/>
      <c r="L16144" s="9"/>
      <c r="M16144" s="9"/>
    </row>
    <row r="16145" spans="1:13" x14ac:dyDescent="0.25">
      <c r="A16145" s="126"/>
      <c r="B16145" s="126"/>
      <c r="C16145" s="126"/>
      <c r="D16145" s="127"/>
      <c r="E16145" s="128"/>
      <c r="F16145" s="128"/>
      <c r="G16145" s="126"/>
      <c r="H16145" s="126"/>
      <c r="I16145" s="126"/>
      <c r="J16145" s="126"/>
      <c r="K16145" s="9"/>
      <c r="L16145" s="9"/>
      <c r="M16145" s="9"/>
    </row>
    <row r="16146" spans="1:13" x14ac:dyDescent="0.25">
      <c r="A16146" s="126"/>
      <c r="B16146" s="126"/>
      <c r="C16146" s="126"/>
      <c r="D16146" s="127"/>
      <c r="E16146" s="128"/>
      <c r="F16146" s="128"/>
      <c r="G16146" s="126"/>
      <c r="H16146" s="126"/>
      <c r="I16146" s="126"/>
      <c r="J16146" s="126"/>
      <c r="K16146" s="9"/>
      <c r="L16146" s="9"/>
      <c r="M16146" s="9"/>
    </row>
    <row r="16147" spans="1:13" x14ac:dyDescent="0.25">
      <c r="A16147" s="126"/>
      <c r="B16147" s="126"/>
      <c r="C16147" s="126"/>
      <c r="D16147" s="127"/>
      <c r="E16147" s="128"/>
      <c r="F16147" s="128"/>
      <c r="G16147" s="126"/>
      <c r="H16147" s="126"/>
      <c r="I16147" s="126"/>
      <c r="J16147" s="126"/>
      <c r="K16147" s="9"/>
      <c r="L16147" s="9"/>
      <c r="M16147" s="9"/>
    </row>
    <row r="16148" spans="1:13" x14ac:dyDescent="0.25">
      <c r="A16148" s="126"/>
      <c r="B16148" s="126"/>
      <c r="C16148" s="126"/>
      <c r="D16148" s="127"/>
      <c r="E16148" s="128"/>
      <c r="F16148" s="128"/>
      <c r="G16148" s="126"/>
      <c r="H16148" s="126"/>
      <c r="I16148" s="126"/>
      <c r="J16148" s="126"/>
      <c r="K16148" s="9"/>
      <c r="L16148" s="9"/>
      <c r="M16148" s="9"/>
    </row>
    <row r="16149" spans="1:13" x14ac:dyDescent="0.25">
      <c r="A16149" s="126"/>
      <c r="B16149" s="126"/>
      <c r="C16149" s="126"/>
      <c r="D16149" s="127"/>
      <c r="E16149" s="128"/>
      <c r="F16149" s="128"/>
      <c r="G16149" s="126"/>
      <c r="H16149" s="126"/>
      <c r="I16149" s="126"/>
      <c r="J16149" s="126"/>
      <c r="K16149" s="9"/>
      <c r="L16149" s="9"/>
      <c r="M16149" s="9"/>
    </row>
    <row r="16150" spans="1:13" x14ac:dyDescent="0.25">
      <c r="A16150" s="126"/>
      <c r="B16150" s="126"/>
      <c r="C16150" s="126"/>
      <c r="D16150" s="127"/>
      <c r="E16150" s="128"/>
      <c r="F16150" s="128"/>
      <c r="G16150" s="126"/>
      <c r="H16150" s="126"/>
      <c r="I16150" s="126"/>
      <c r="J16150" s="126"/>
      <c r="K16150" s="9"/>
      <c r="L16150" s="9"/>
      <c r="M16150" s="9"/>
    </row>
    <row r="16151" spans="1:13" x14ac:dyDescent="0.25">
      <c r="A16151" s="126"/>
      <c r="B16151" s="126"/>
      <c r="C16151" s="126"/>
      <c r="D16151" s="127"/>
      <c r="E16151" s="128"/>
      <c r="F16151" s="128"/>
      <c r="G16151" s="126"/>
      <c r="H16151" s="126"/>
      <c r="I16151" s="126"/>
      <c r="J16151" s="126"/>
      <c r="K16151" s="9"/>
      <c r="L16151" s="9"/>
      <c r="M16151" s="9"/>
    </row>
    <row r="16152" spans="1:13" x14ac:dyDescent="0.25">
      <c r="A16152" s="126"/>
      <c r="B16152" s="126"/>
      <c r="C16152" s="126"/>
      <c r="D16152" s="127"/>
      <c r="E16152" s="128"/>
      <c r="F16152" s="128"/>
      <c r="G16152" s="126"/>
      <c r="H16152" s="126"/>
      <c r="I16152" s="126"/>
      <c r="J16152" s="126"/>
      <c r="K16152" s="9"/>
      <c r="L16152" s="9"/>
      <c r="M16152" s="9"/>
    </row>
    <row r="16153" spans="1:13" x14ac:dyDescent="0.25">
      <c r="A16153" s="126"/>
      <c r="B16153" s="126"/>
      <c r="C16153" s="126"/>
      <c r="D16153" s="127"/>
      <c r="E16153" s="128"/>
      <c r="F16153" s="128"/>
      <c r="G16153" s="126"/>
      <c r="H16153" s="126"/>
      <c r="I16153" s="126"/>
      <c r="J16153" s="126"/>
      <c r="K16153" s="9"/>
      <c r="L16153" s="9"/>
      <c r="M16153" s="9"/>
    </row>
    <row r="16154" spans="1:13" x14ac:dyDescent="0.25">
      <c r="A16154" s="126"/>
      <c r="B16154" s="126"/>
      <c r="C16154" s="126"/>
      <c r="D16154" s="127"/>
      <c r="E16154" s="128"/>
      <c r="F16154" s="128"/>
      <c r="G16154" s="126"/>
      <c r="H16154" s="126"/>
      <c r="I16154" s="126"/>
      <c r="J16154" s="126"/>
      <c r="K16154" s="9"/>
      <c r="L16154" s="9"/>
      <c r="M16154" s="9"/>
    </row>
    <row r="16155" spans="1:13" x14ac:dyDescent="0.25">
      <c r="A16155" s="126"/>
      <c r="B16155" s="126"/>
      <c r="C16155" s="126"/>
      <c r="D16155" s="127"/>
      <c r="E16155" s="128"/>
      <c r="F16155" s="128"/>
      <c r="G16155" s="126"/>
      <c r="H16155" s="126"/>
      <c r="I16155" s="126"/>
      <c r="J16155" s="126"/>
      <c r="K16155" s="9"/>
      <c r="L16155" s="9"/>
      <c r="M16155" s="9"/>
    </row>
    <row r="16156" spans="1:13" x14ac:dyDescent="0.25">
      <c r="A16156" s="126"/>
      <c r="B16156" s="126"/>
      <c r="C16156" s="126"/>
      <c r="D16156" s="127"/>
      <c r="E16156" s="128"/>
      <c r="F16156" s="128"/>
      <c r="G16156" s="126"/>
      <c r="H16156" s="126"/>
      <c r="I16156" s="126"/>
      <c r="J16156" s="126"/>
      <c r="K16156" s="9"/>
      <c r="L16156" s="9"/>
      <c r="M16156" s="9"/>
    </row>
    <row r="16157" spans="1:13" x14ac:dyDescent="0.25">
      <c r="A16157" s="126"/>
      <c r="B16157" s="126"/>
      <c r="C16157" s="126"/>
      <c r="D16157" s="127"/>
      <c r="E16157" s="128"/>
      <c r="F16157" s="128"/>
      <c r="G16157" s="126"/>
      <c r="H16157" s="126"/>
      <c r="I16157" s="126"/>
      <c r="J16157" s="126"/>
      <c r="K16157" s="9"/>
      <c r="L16157" s="9"/>
      <c r="M16157" s="9"/>
    </row>
    <row r="16158" spans="1:13" x14ac:dyDescent="0.25">
      <c r="A16158" s="126"/>
      <c r="B16158" s="126"/>
      <c r="C16158" s="126"/>
      <c r="D16158" s="127"/>
      <c r="E16158" s="128"/>
      <c r="F16158" s="128"/>
      <c r="G16158" s="126"/>
      <c r="H16158" s="126"/>
      <c r="I16158" s="126"/>
      <c r="J16158" s="126"/>
      <c r="K16158" s="9"/>
      <c r="L16158" s="9"/>
      <c r="M16158" s="9"/>
    </row>
    <row r="16159" spans="1:13" x14ac:dyDescent="0.25">
      <c r="A16159" s="126"/>
      <c r="B16159" s="126"/>
      <c r="C16159" s="126"/>
      <c r="D16159" s="127"/>
      <c r="E16159" s="128"/>
      <c r="F16159" s="128"/>
      <c r="G16159" s="126"/>
      <c r="H16159" s="126"/>
      <c r="I16159" s="126"/>
      <c r="J16159" s="126"/>
      <c r="K16159" s="9"/>
      <c r="L16159" s="9"/>
      <c r="M16159" s="9"/>
    </row>
    <row r="16160" spans="1:13" x14ac:dyDescent="0.25">
      <c r="A16160" s="126"/>
      <c r="B16160" s="126"/>
      <c r="C16160" s="126"/>
      <c r="D16160" s="127"/>
      <c r="E16160" s="128"/>
      <c r="F16160" s="128"/>
      <c r="G16160" s="126"/>
      <c r="H16160" s="126"/>
      <c r="I16160" s="126"/>
      <c r="J16160" s="126"/>
      <c r="K16160" s="9"/>
      <c r="L16160" s="9"/>
      <c r="M16160" s="9"/>
    </row>
    <row r="16161" spans="1:13" x14ac:dyDescent="0.25">
      <c r="A16161" s="126"/>
      <c r="B16161" s="126"/>
      <c r="C16161" s="126"/>
      <c r="D16161" s="127"/>
      <c r="E16161" s="128"/>
      <c r="F16161" s="128"/>
      <c r="G16161" s="126"/>
      <c r="H16161" s="126"/>
      <c r="I16161" s="126"/>
      <c r="J16161" s="126"/>
      <c r="K16161" s="9"/>
      <c r="L16161" s="9"/>
      <c r="M16161" s="9"/>
    </row>
    <row r="16162" spans="1:13" x14ac:dyDescent="0.25">
      <c r="A16162" s="126"/>
      <c r="B16162" s="126"/>
      <c r="C16162" s="126"/>
      <c r="D16162" s="127"/>
      <c r="E16162" s="128"/>
      <c r="F16162" s="128"/>
      <c r="G16162" s="126"/>
      <c r="H16162" s="126"/>
      <c r="I16162" s="126"/>
      <c r="J16162" s="126"/>
      <c r="K16162" s="9"/>
      <c r="L16162" s="9"/>
      <c r="M16162" s="9"/>
    </row>
    <row r="16163" spans="1:13" x14ac:dyDescent="0.25">
      <c r="A16163" s="126"/>
      <c r="B16163" s="126"/>
      <c r="C16163" s="126"/>
      <c r="D16163" s="127"/>
      <c r="E16163" s="128"/>
      <c r="F16163" s="128"/>
      <c r="G16163" s="126"/>
      <c r="H16163" s="126"/>
      <c r="I16163" s="126"/>
      <c r="J16163" s="126"/>
      <c r="K16163" s="9"/>
      <c r="L16163" s="9"/>
      <c r="M16163" s="9"/>
    </row>
    <row r="16164" spans="1:13" x14ac:dyDescent="0.25">
      <c r="A16164" s="126"/>
      <c r="B16164" s="126"/>
      <c r="C16164" s="126"/>
      <c r="D16164" s="127"/>
      <c r="E16164" s="128"/>
      <c r="F16164" s="128"/>
      <c r="G16164" s="126"/>
      <c r="H16164" s="126"/>
      <c r="I16164" s="126"/>
      <c r="J16164" s="126"/>
      <c r="K16164" s="9"/>
      <c r="L16164" s="9"/>
      <c r="M16164" s="9"/>
    </row>
    <row r="16165" spans="1:13" x14ac:dyDescent="0.25">
      <c r="A16165" s="126"/>
      <c r="B16165" s="126"/>
      <c r="C16165" s="126"/>
      <c r="D16165" s="127"/>
      <c r="E16165" s="128"/>
      <c r="F16165" s="128"/>
      <c r="G16165" s="126"/>
      <c r="H16165" s="126"/>
      <c r="I16165" s="126"/>
      <c r="J16165" s="126"/>
      <c r="K16165" s="9"/>
      <c r="L16165" s="9"/>
      <c r="M16165" s="9"/>
    </row>
    <row r="16166" spans="1:13" x14ac:dyDescent="0.25">
      <c r="A16166" s="126"/>
      <c r="B16166" s="126"/>
      <c r="C16166" s="126"/>
      <c r="D16166" s="127"/>
      <c r="E16166" s="128"/>
      <c r="F16166" s="128"/>
      <c r="G16166" s="126"/>
      <c r="H16166" s="126"/>
      <c r="I16166" s="126"/>
      <c r="J16166" s="126"/>
      <c r="K16166" s="9"/>
      <c r="L16166" s="9"/>
      <c r="M16166" s="9"/>
    </row>
    <row r="16167" spans="1:13" x14ac:dyDescent="0.25">
      <c r="A16167" s="126"/>
      <c r="B16167" s="126"/>
      <c r="C16167" s="126"/>
      <c r="D16167" s="127"/>
      <c r="E16167" s="128"/>
      <c r="F16167" s="128"/>
      <c r="G16167" s="126"/>
      <c r="H16167" s="126"/>
      <c r="I16167" s="126"/>
      <c r="J16167" s="126"/>
      <c r="K16167" s="9"/>
      <c r="L16167" s="9"/>
      <c r="M16167" s="9"/>
    </row>
    <row r="16168" spans="1:13" x14ac:dyDescent="0.25">
      <c r="A16168" s="126"/>
      <c r="B16168" s="126"/>
      <c r="C16168" s="126"/>
      <c r="D16168" s="127"/>
      <c r="E16168" s="128"/>
      <c r="F16168" s="128"/>
      <c r="G16168" s="126"/>
      <c r="H16168" s="126"/>
      <c r="I16168" s="126"/>
      <c r="J16168" s="126"/>
      <c r="K16168" s="9"/>
      <c r="L16168" s="9"/>
      <c r="M16168" s="9"/>
    </row>
    <row r="16169" spans="1:13" x14ac:dyDescent="0.25">
      <c r="A16169" s="126"/>
      <c r="B16169" s="126"/>
      <c r="C16169" s="126"/>
      <c r="D16169" s="127"/>
      <c r="E16169" s="128"/>
      <c r="F16169" s="128"/>
      <c r="G16169" s="126"/>
      <c r="H16169" s="126"/>
      <c r="I16169" s="126"/>
      <c r="J16169" s="126"/>
      <c r="K16169" s="9"/>
      <c r="L16169" s="9"/>
      <c r="M16169" s="9"/>
    </row>
    <row r="16170" spans="1:13" x14ac:dyDescent="0.25">
      <c r="A16170" s="126"/>
      <c r="B16170" s="126"/>
      <c r="C16170" s="126"/>
      <c r="D16170" s="127"/>
      <c r="E16170" s="128"/>
      <c r="F16170" s="128"/>
      <c r="G16170" s="126"/>
      <c r="H16170" s="126"/>
      <c r="I16170" s="126"/>
      <c r="J16170" s="126"/>
      <c r="K16170" s="9"/>
      <c r="L16170" s="9"/>
      <c r="M16170" s="9"/>
    </row>
    <row r="16171" spans="1:13" x14ac:dyDescent="0.25">
      <c r="A16171" s="126"/>
      <c r="B16171" s="126"/>
      <c r="C16171" s="126"/>
      <c r="D16171" s="127"/>
      <c r="E16171" s="128"/>
      <c r="F16171" s="128"/>
      <c r="G16171" s="126"/>
      <c r="H16171" s="126"/>
      <c r="I16171" s="126"/>
      <c r="J16171" s="126"/>
      <c r="K16171" s="9"/>
      <c r="L16171" s="9"/>
      <c r="M16171" s="9"/>
    </row>
    <row r="16172" spans="1:13" x14ac:dyDescent="0.25">
      <c r="A16172" s="126"/>
      <c r="B16172" s="126"/>
      <c r="C16172" s="126"/>
      <c r="D16172" s="127"/>
      <c r="E16172" s="128"/>
      <c r="F16172" s="128"/>
      <c r="G16172" s="126"/>
      <c r="H16172" s="126"/>
      <c r="I16172" s="126"/>
      <c r="J16172" s="126"/>
      <c r="K16172" s="9"/>
      <c r="L16172" s="9"/>
      <c r="M16172" s="9"/>
    </row>
    <row r="16173" spans="1:13" x14ac:dyDescent="0.25">
      <c r="A16173" s="126"/>
      <c r="B16173" s="126"/>
      <c r="C16173" s="126"/>
      <c r="D16173" s="127"/>
      <c r="E16173" s="128"/>
      <c r="F16173" s="128"/>
      <c r="G16173" s="126"/>
      <c r="H16173" s="126"/>
      <c r="I16173" s="126"/>
      <c r="J16173" s="126"/>
      <c r="K16173" s="9"/>
      <c r="L16173" s="9"/>
      <c r="M16173" s="9"/>
    </row>
    <row r="16174" spans="1:13" x14ac:dyDescent="0.25">
      <c r="A16174" s="126"/>
      <c r="B16174" s="126"/>
      <c r="C16174" s="126"/>
      <c r="D16174" s="127"/>
      <c r="E16174" s="128"/>
      <c r="F16174" s="128"/>
      <c r="G16174" s="126"/>
      <c r="H16174" s="126"/>
      <c r="I16174" s="126"/>
      <c r="J16174" s="126"/>
      <c r="K16174" s="9"/>
      <c r="L16174" s="9"/>
      <c r="M16174" s="9"/>
    </row>
    <row r="16175" spans="1:13" x14ac:dyDescent="0.25">
      <c r="A16175" s="126"/>
      <c r="B16175" s="126"/>
      <c r="C16175" s="126"/>
      <c r="D16175" s="127"/>
      <c r="E16175" s="128"/>
      <c r="F16175" s="128"/>
      <c r="G16175" s="126"/>
      <c r="H16175" s="126"/>
      <c r="I16175" s="126"/>
      <c r="J16175" s="126"/>
      <c r="K16175" s="9"/>
      <c r="L16175" s="9"/>
      <c r="M16175" s="9"/>
    </row>
    <row r="16176" spans="1:13" x14ac:dyDescent="0.25">
      <c r="A16176" s="126"/>
      <c r="B16176" s="126"/>
      <c r="C16176" s="126"/>
      <c r="D16176" s="127"/>
      <c r="E16176" s="128"/>
      <c r="F16176" s="128"/>
      <c r="G16176" s="126"/>
      <c r="H16176" s="126"/>
      <c r="I16176" s="126"/>
      <c r="J16176" s="126"/>
      <c r="K16176" s="9"/>
      <c r="L16176" s="9"/>
      <c r="M16176" s="9"/>
    </row>
    <row r="16177" spans="1:13" x14ac:dyDescent="0.25">
      <c r="A16177" s="126"/>
      <c r="B16177" s="126"/>
      <c r="C16177" s="126"/>
      <c r="D16177" s="127"/>
      <c r="E16177" s="128"/>
      <c r="F16177" s="128"/>
      <c r="G16177" s="126"/>
      <c r="H16177" s="126"/>
      <c r="I16177" s="126"/>
      <c r="J16177" s="126"/>
      <c r="K16177" s="9"/>
      <c r="L16177" s="9"/>
      <c r="M16177" s="9"/>
    </row>
    <row r="16178" spans="1:13" x14ac:dyDescent="0.25">
      <c r="A16178" s="126"/>
      <c r="B16178" s="126"/>
      <c r="C16178" s="126"/>
      <c r="D16178" s="127"/>
      <c r="E16178" s="128"/>
      <c r="F16178" s="128"/>
      <c r="G16178" s="126"/>
      <c r="H16178" s="126"/>
      <c r="I16178" s="126"/>
      <c r="J16178" s="126"/>
      <c r="K16178" s="9"/>
      <c r="L16178" s="9"/>
      <c r="M16178" s="9"/>
    </row>
    <row r="16179" spans="1:13" x14ac:dyDescent="0.25">
      <c r="A16179" s="126"/>
      <c r="B16179" s="126"/>
      <c r="C16179" s="126"/>
      <c r="D16179" s="127"/>
      <c r="E16179" s="128"/>
      <c r="F16179" s="128"/>
      <c r="G16179" s="126"/>
      <c r="H16179" s="126"/>
      <c r="I16179" s="126"/>
      <c r="J16179" s="126"/>
      <c r="K16179" s="9"/>
      <c r="L16179" s="9"/>
      <c r="M16179" s="9"/>
    </row>
    <row r="16180" spans="1:13" x14ac:dyDescent="0.25">
      <c r="A16180" s="126"/>
      <c r="B16180" s="126"/>
      <c r="C16180" s="126"/>
      <c r="D16180" s="127"/>
      <c r="E16180" s="128"/>
      <c r="F16180" s="128"/>
      <c r="G16180" s="126"/>
      <c r="H16180" s="126"/>
      <c r="I16180" s="126"/>
      <c r="J16180" s="126"/>
      <c r="K16180" s="9"/>
      <c r="L16180" s="9"/>
      <c r="M16180" s="9"/>
    </row>
    <row r="16181" spans="1:13" x14ac:dyDescent="0.25">
      <c r="A16181" s="126"/>
      <c r="B16181" s="126"/>
      <c r="C16181" s="126"/>
      <c r="D16181" s="127"/>
      <c r="E16181" s="128"/>
      <c r="F16181" s="128"/>
      <c r="G16181" s="126"/>
      <c r="H16181" s="126"/>
      <c r="I16181" s="126"/>
      <c r="J16181" s="126"/>
      <c r="K16181" s="9"/>
      <c r="L16181" s="9"/>
      <c r="M16181" s="9"/>
    </row>
    <row r="16182" spans="1:13" x14ac:dyDescent="0.25">
      <c r="A16182" s="126"/>
      <c r="B16182" s="126"/>
      <c r="C16182" s="126"/>
      <c r="D16182" s="127"/>
      <c r="E16182" s="128"/>
      <c r="F16182" s="128"/>
      <c r="G16182" s="126"/>
      <c r="H16182" s="126"/>
      <c r="I16182" s="126"/>
      <c r="J16182" s="126"/>
      <c r="K16182" s="9"/>
      <c r="L16182" s="9"/>
      <c r="M16182" s="9"/>
    </row>
    <row r="16183" spans="1:13" x14ac:dyDescent="0.25">
      <c r="A16183" s="126"/>
      <c r="B16183" s="126"/>
      <c r="C16183" s="126"/>
      <c r="D16183" s="127"/>
      <c r="E16183" s="128"/>
      <c r="F16183" s="128"/>
      <c r="G16183" s="126"/>
      <c r="H16183" s="126"/>
      <c r="I16183" s="126"/>
      <c r="J16183" s="126"/>
      <c r="K16183" s="9"/>
      <c r="L16183" s="9"/>
      <c r="M16183" s="9"/>
    </row>
    <row r="16184" spans="1:13" x14ac:dyDescent="0.25">
      <c r="A16184" s="126"/>
      <c r="B16184" s="126"/>
      <c r="C16184" s="126"/>
      <c r="D16184" s="127"/>
      <c r="E16184" s="128"/>
      <c r="F16184" s="128"/>
      <c r="G16184" s="126"/>
      <c r="H16184" s="126"/>
      <c r="I16184" s="126"/>
      <c r="J16184" s="126"/>
      <c r="K16184" s="9"/>
      <c r="L16184" s="9"/>
      <c r="M16184" s="9"/>
    </row>
    <row r="16185" spans="1:13" x14ac:dyDescent="0.25">
      <c r="A16185" s="126"/>
      <c r="B16185" s="126"/>
      <c r="C16185" s="126"/>
      <c r="D16185" s="127"/>
      <c r="E16185" s="128"/>
      <c r="F16185" s="128"/>
      <c r="G16185" s="126"/>
      <c r="H16185" s="126"/>
      <c r="I16185" s="126"/>
      <c r="J16185" s="126"/>
      <c r="K16185" s="9"/>
      <c r="L16185" s="9"/>
      <c r="M16185" s="9"/>
    </row>
    <row r="16186" spans="1:13" x14ac:dyDescent="0.25">
      <c r="A16186" s="126"/>
      <c r="B16186" s="126"/>
      <c r="C16186" s="126"/>
      <c r="D16186" s="127"/>
      <c r="E16186" s="128"/>
      <c r="F16186" s="128"/>
      <c r="G16186" s="126"/>
      <c r="H16186" s="126"/>
      <c r="I16186" s="126"/>
      <c r="J16186" s="126"/>
      <c r="K16186" s="9"/>
      <c r="L16186" s="9"/>
      <c r="M16186" s="9"/>
    </row>
    <row r="16187" spans="1:13" x14ac:dyDescent="0.25">
      <c r="A16187" s="126"/>
      <c r="B16187" s="126"/>
      <c r="C16187" s="126"/>
      <c r="D16187" s="127"/>
      <c r="E16187" s="128"/>
      <c r="F16187" s="128"/>
      <c r="G16187" s="126"/>
      <c r="H16187" s="126"/>
      <c r="I16187" s="126"/>
      <c r="J16187" s="126"/>
      <c r="K16187" s="9"/>
      <c r="L16187" s="9"/>
      <c r="M16187" s="9"/>
    </row>
    <row r="16188" spans="1:13" x14ac:dyDescent="0.25">
      <c r="A16188" s="126"/>
      <c r="B16188" s="126"/>
      <c r="C16188" s="126"/>
      <c r="D16188" s="127"/>
      <c r="E16188" s="128"/>
      <c r="F16188" s="128"/>
      <c r="G16188" s="126"/>
      <c r="H16188" s="126"/>
      <c r="I16188" s="126"/>
      <c r="J16188" s="126"/>
      <c r="K16188" s="9"/>
      <c r="L16188" s="9"/>
      <c r="M16188" s="9"/>
    </row>
    <row r="16189" spans="1:13" x14ac:dyDescent="0.25">
      <c r="A16189" s="126"/>
      <c r="B16189" s="126"/>
      <c r="C16189" s="126"/>
      <c r="D16189" s="127"/>
      <c r="E16189" s="128"/>
      <c r="F16189" s="128"/>
      <c r="G16189" s="126"/>
      <c r="H16189" s="126"/>
      <c r="I16189" s="126"/>
      <c r="J16189" s="126"/>
      <c r="K16189" s="9"/>
      <c r="L16189" s="9"/>
      <c r="M16189" s="9"/>
    </row>
    <row r="16190" spans="1:13" x14ac:dyDescent="0.25">
      <c r="A16190" s="126"/>
      <c r="B16190" s="126"/>
      <c r="C16190" s="126"/>
      <c r="D16190" s="127"/>
      <c r="E16190" s="128"/>
      <c r="F16190" s="128"/>
      <c r="G16190" s="126"/>
      <c r="H16190" s="126"/>
      <c r="I16190" s="126"/>
      <c r="J16190" s="126"/>
      <c r="K16190" s="9"/>
      <c r="L16190" s="9"/>
      <c r="M16190" s="9"/>
    </row>
    <row r="16191" spans="1:13" x14ac:dyDescent="0.25">
      <c r="A16191" s="126"/>
      <c r="B16191" s="126"/>
      <c r="C16191" s="126"/>
      <c r="D16191" s="127"/>
      <c r="E16191" s="128"/>
      <c r="F16191" s="128"/>
      <c r="G16191" s="126"/>
      <c r="H16191" s="126"/>
      <c r="I16191" s="126"/>
      <c r="J16191" s="126"/>
      <c r="K16191" s="9"/>
      <c r="L16191" s="9"/>
      <c r="M16191" s="9"/>
    </row>
    <row r="16192" spans="1:13" x14ac:dyDescent="0.25">
      <c r="A16192" s="126"/>
      <c r="B16192" s="126"/>
      <c r="C16192" s="126"/>
      <c r="D16192" s="127"/>
      <c r="E16192" s="128"/>
      <c r="F16192" s="128"/>
      <c r="G16192" s="126"/>
      <c r="H16192" s="126"/>
      <c r="I16192" s="126"/>
      <c r="J16192" s="126"/>
      <c r="K16192" s="9"/>
      <c r="L16192" s="9"/>
      <c r="M16192" s="9"/>
    </row>
    <row r="16193" spans="1:13" x14ac:dyDescent="0.25">
      <c r="A16193" s="126"/>
      <c r="B16193" s="126"/>
      <c r="C16193" s="126"/>
      <c r="D16193" s="127"/>
      <c r="E16193" s="128"/>
      <c r="F16193" s="128"/>
      <c r="G16193" s="126"/>
      <c r="H16193" s="126"/>
      <c r="I16193" s="126"/>
      <c r="J16193" s="126"/>
      <c r="K16193" s="9"/>
      <c r="L16193" s="9"/>
      <c r="M16193" s="9"/>
    </row>
    <row r="16194" spans="1:13" x14ac:dyDescent="0.25">
      <c r="A16194" s="126"/>
      <c r="B16194" s="126"/>
      <c r="C16194" s="126"/>
      <c r="D16194" s="127"/>
      <c r="E16194" s="128"/>
      <c r="F16194" s="128"/>
      <c r="G16194" s="126"/>
      <c r="H16194" s="126"/>
      <c r="I16194" s="126"/>
      <c r="J16194" s="126"/>
      <c r="K16194" s="9"/>
      <c r="L16194" s="9"/>
      <c r="M16194" s="9"/>
    </row>
    <row r="16195" spans="1:13" x14ac:dyDescent="0.25">
      <c r="A16195" s="126"/>
      <c r="B16195" s="126"/>
      <c r="C16195" s="126"/>
      <c r="D16195" s="127"/>
      <c r="E16195" s="128"/>
      <c r="F16195" s="128"/>
      <c r="G16195" s="126"/>
      <c r="H16195" s="126"/>
      <c r="I16195" s="126"/>
      <c r="J16195" s="126"/>
      <c r="K16195" s="9"/>
      <c r="L16195" s="9"/>
      <c r="M16195" s="9"/>
    </row>
    <row r="16196" spans="1:13" x14ac:dyDescent="0.25">
      <c r="A16196" s="126"/>
      <c r="B16196" s="126"/>
      <c r="C16196" s="126"/>
      <c r="D16196" s="127"/>
      <c r="E16196" s="128"/>
      <c r="F16196" s="128"/>
      <c r="G16196" s="126"/>
      <c r="H16196" s="126"/>
      <c r="I16196" s="126"/>
      <c r="J16196" s="126"/>
      <c r="K16196" s="9"/>
      <c r="L16196" s="9"/>
      <c r="M16196" s="9"/>
    </row>
    <row r="16197" spans="1:13" x14ac:dyDescent="0.25">
      <c r="A16197" s="126"/>
      <c r="B16197" s="126"/>
      <c r="C16197" s="126"/>
      <c r="D16197" s="127"/>
      <c r="E16197" s="128"/>
      <c r="F16197" s="128"/>
      <c r="G16197" s="126"/>
      <c r="H16197" s="126"/>
      <c r="I16197" s="126"/>
      <c r="J16197" s="126"/>
      <c r="K16197" s="9"/>
      <c r="L16197" s="9"/>
      <c r="M16197" s="9"/>
    </row>
    <row r="16198" spans="1:13" x14ac:dyDescent="0.25">
      <c r="A16198" s="126"/>
      <c r="B16198" s="126"/>
      <c r="C16198" s="126"/>
      <c r="D16198" s="127"/>
      <c r="E16198" s="128"/>
      <c r="F16198" s="128"/>
      <c r="G16198" s="126"/>
      <c r="H16198" s="126"/>
      <c r="I16198" s="126"/>
      <c r="J16198" s="126"/>
      <c r="K16198" s="9"/>
      <c r="L16198" s="9"/>
      <c r="M16198" s="9"/>
    </row>
    <row r="16199" spans="1:13" x14ac:dyDescent="0.25">
      <c r="A16199" s="126"/>
      <c r="B16199" s="126"/>
      <c r="C16199" s="126"/>
      <c r="D16199" s="127"/>
      <c r="E16199" s="128"/>
      <c r="F16199" s="128"/>
      <c r="G16199" s="126"/>
      <c r="H16199" s="126"/>
      <c r="I16199" s="126"/>
      <c r="J16199" s="126"/>
      <c r="K16199" s="9"/>
      <c r="L16199" s="9"/>
      <c r="M16199" s="9"/>
    </row>
    <row r="16200" spans="1:13" x14ac:dyDescent="0.25">
      <c r="A16200" s="126"/>
      <c r="B16200" s="126"/>
      <c r="C16200" s="126"/>
      <c r="D16200" s="127"/>
      <c r="E16200" s="128"/>
      <c r="F16200" s="128"/>
      <c r="G16200" s="126"/>
      <c r="H16200" s="126"/>
      <c r="I16200" s="126"/>
      <c r="J16200" s="126"/>
      <c r="K16200" s="9"/>
      <c r="L16200" s="9"/>
      <c r="M16200" s="9"/>
    </row>
    <row r="16201" spans="1:13" x14ac:dyDescent="0.25">
      <c r="A16201" s="126"/>
      <c r="B16201" s="126"/>
      <c r="C16201" s="126"/>
      <c r="D16201" s="127"/>
      <c r="E16201" s="128"/>
      <c r="F16201" s="128"/>
      <c r="G16201" s="126"/>
      <c r="H16201" s="126"/>
      <c r="I16201" s="126"/>
      <c r="J16201" s="126"/>
      <c r="K16201" s="9"/>
      <c r="L16201" s="9"/>
      <c r="M16201" s="9"/>
    </row>
    <row r="16202" spans="1:13" x14ac:dyDescent="0.25">
      <c r="A16202" s="126"/>
      <c r="B16202" s="126"/>
      <c r="C16202" s="126"/>
      <c r="D16202" s="127"/>
      <c r="E16202" s="128"/>
      <c r="F16202" s="128"/>
      <c r="G16202" s="126"/>
      <c r="H16202" s="126"/>
      <c r="I16202" s="126"/>
      <c r="J16202" s="126"/>
      <c r="K16202" s="9"/>
      <c r="L16202" s="9"/>
      <c r="M16202" s="9"/>
    </row>
    <row r="16203" spans="1:13" x14ac:dyDescent="0.25">
      <c r="A16203" s="126"/>
      <c r="B16203" s="126"/>
      <c r="C16203" s="126"/>
      <c r="D16203" s="127"/>
      <c r="E16203" s="128"/>
      <c r="F16203" s="128"/>
      <c r="G16203" s="126"/>
      <c r="H16203" s="126"/>
      <c r="I16203" s="126"/>
      <c r="J16203" s="126"/>
      <c r="K16203" s="9"/>
      <c r="L16203" s="9"/>
      <c r="M16203" s="9"/>
    </row>
    <row r="16204" spans="1:13" x14ac:dyDescent="0.25">
      <c r="A16204" s="126"/>
      <c r="B16204" s="126"/>
      <c r="C16204" s="126"/>
      <c r="D16204" s="127"/>
      <c r="E16204" s="128"/>
      <c r="F16204" s="128"/>
      <c r="G16204" s="126"/>
      <c r="H16204" s="126"/>
      <c r="I16204" s="126"/>
      <c r="J16204" s="126"/>
      <c r="K16204" s="9"/>
      <c r="L16204" s="9"/>
      <c r="M16204" s="9"/>
    </row>
    <row r="16205" spans="1:13" x14ac:dyDescent="0.25">
      <c r="A16205" s="126"/>
      <c r="B16205" s="126"/>
      <c r="C16205" s="126"/>
      <c r="D16205" s="127"/>
      <c r="E16205" s="128"/>
      <c r="F16205" s="128"/>
      <c r="G16205" s="126"/>
      <c r="H16205" s="126"/>
      <c r="I16205" s="126"/>
      <c r="J16205" s="126"/>
      <c r="K16205" s="9"/>
      <c r="L16205" s="9"/>
      <c r="M16205" s="9"/>
    </row>
    <row r="16206" spans="1:13" x14ac:dyDescent="0.25">
      <c r="A16206" s="126"/>
      <c r="B16206" s="126"/>
      <c r="C16206" s="126"/>
      <c r="D16206" s="127"/>
      <c r="E16206" s="128"/>
      <c r="F16206" s="128"/>
      <c r="G16206" s="126"/>
      <c r="H16206" s="126"/>
      <c r="I16206" s="126"/>
      <c r="J16206" s="126"/>
      <c r="K16206" s="9"/>
      <c r="L16206" s="9"/>
      <c r="M16206" s="9"/>
    </row>
    <row r="16207" spans="1:13" x14ac:dyDescent="0.25">
      <c r="A16207" s="126"/>
      <c r="B16207" s="126"/>
      <c r="C16207" s="126"/>
      <c r="D16207" s="127"/>
      <c r="E16207" s="128"/>
      <c r="F16207" s="128"/>
      <c r="G16207" s="126"/>
      <c r="H16207" s="126"/>
      <c r="I16207" s="126"/>
      <c r="J16207" s="126"/>
      <c r="K16207" s="9"/>
      <c r="L16207" s="9"/>
      <c r="M16207" s="9"/>
    </row>
    <row r="16208" spans="1:13" x14ac:dyDescent="0.25">
      <c r="A16208" s="126"/>
      <c r="B16208" s="126"/>
      <c r="C16208" s="126"/>
      <c r="D16208" s="127"/>
      <c r="E16208" s="128"/>
      <c r="F16208" s="128"/>
      <c r="G16208" s="126"/>
      <c r="H16208" s="126"/>
      <c r="I16208" s="126"/>
      <c r="J16208" s="126"/>
      <c r="K16208" s="9"/>
      <c r="L16208" s="9"/>
      <c r="M16208" s="9"/>
    </row>
    <row r="16209" spans="1:13" x14ac:dyDescent="0.25">
      <c r="A16209" s="126"/>
      <c r="B16209" s="126"/>
      <c r="C16209" s="126"/>
      <c r="D16209" s="127"/>
      <c r="E16209" s="128"/>
      <c r="F16209" s="128"/>
      <c r="G16209" s="126"/>
      <c r="H16209" s="126"/>
      <c r="I16209" s="126"/>
      <c r="J16209" s="126"/>
      <c r="K16209" s="9"/>
      <c r="L16209" s="9"/>
      <c r="M16209" s="9"/>
    </row>
    <row r="16210" spans="1:13" x14ac:dyDescent="0.25">
      <c r="A16210" s="126"/>
      <c r="B16210" s="126"/>
      <c r="C16210" s="126"/>
      <c r="D16210" s="127"/>
      <c r="E16210" s="128"/>
      <c r="F16210" s="128"/>
      <c r="G16210" s="126"/>
      <c r="H16210" s="126"/>
      <c r="I16210" s="126"/>
      <c r="J16210" s="126"/>
      <c r="K16210" s="9"/>
      <c r="L16210" s="9"/>
      <c r="M16210" s="9"/>
    </row>
    <row r="16211" spans="1:13" x14ac:dyDescent="0.25">
      <c r="A16211" s="126"/>
      <c r="B16211" s="126"/>
      <c r="C16211" s="126"/>
      <c r="D16211" s="127"/>
      <c r="E16211" s="128"/>
      <c r="F16211" s="128"/>
      <c r="G16211" s="126"/>
      <c r="H16211" s="126"/>
      <c r="I16211" s="126"/>
      <c r="J16211" s="126"/>
      <c r="K16211" s="9"/>
      <c r="L16211" s="9"/>
      <c r="M16211" s="9"/>
    </row>
    <row r="16212" spans="1:13" x14ac:dyDescent="0.25">
      <c r="A16212" s="126"/>
      <c r="B16212" s="126"/>
      <c r="C16212" s="126"/>
      <c r="D16212" s="127"/>
      <c r="E16212" s="128"/>
      <c r="F16212" s="128"/>
      <c r="G16212" s="126"/>
      <c r="H16212" s="126"/>
      <c r="I16212" s="126"/>
      <c r="J16212" s="126"/>
      <c r="K16212" s="9"/>
      <c r="L16212" s="9"/>
      <c r="M16212" s="9"/>
    </row>
    <row r="16213" spans="1:13" x14ac:dyDescent="0.25">
      <c r="A16213" s="126"/>
      <c r="B16213" s="126"/>
      <c r="C16213" s="126"/>
      <c r="D16213" s="127"/>
      <c r="E16213" s="128"/>
      <c r="F16213" s="128"/>
      <c r="G16213" s="126"/>
      <c r="H16213" s="126"/>
      <c r="I16213" s="126"/>
      <c r="J16213" s="126"/>
      <c r="K16213" s="9"/>
      <c r="L16213" s="9"/>
      <c r="M16213" s="9"/>
    </row>
    <row r="16214" spans="1:13" x14ac:dyDescent="0.25">
      <c r="A16214" s="126"/>
      <c r="B16214" s="126"/>
      <c r="C16214" s="126"/>
      <c r="D16214" s="127"/>
      <c r="E16214" s="128"/>
      <c r="F16214" s="128"/>
      <c r="G16214" s="126"/>
      <c r="H16214" s="126"/>
      <c r="I16214" s="126"/>
      <c r="J16214" s="126"/>
      <c r="K16214" s="9"/>
      <c r="L16214" s="9"/>
      <c r="M16214" s="9"/>
    </row>
    <row r="16215" spans="1:13" x14ac:dyDescent="0.25">
      <c r="A16215" s="126"/>
      <c r="B16215" s="126"/>
      <c r="C16215" s="126"/>
      <c r="D16215" s="127"/>
      <c r="E16215" s="128"/>
      <c r="F16215" s="128"/>
      <c r="G16215" s="126"/>
      <c r="H16215" s="126"/>
      <c r="I16215" s="126"/>
      <c r="J16215" s="126"/>
      <c r="K16215" s="9"/>
      <c r="L16215" s="9"/>
      <c r="M16215" s="9"/>
    </row>
    <row r="16216" spans="1:13" x14ac:dyDescent="0.25">
      <c r="A16216" s="126"/>
      <c r="B16216" s="126"/>
      <c r="C16216" s="126"/>
      <c r="D16216" s="127"/>
      <c r="E16216" s="128"/>
      <c r="F16216" s="128"/>
      <c r="G16216" s="126"/>
      <c r="H16216" s="126"/>
      <c r="I16216" s="126"/>
      <c r="J16216" s="126"/>
      <c r="K16216" s="9"/>
      <c r="L16216" s="9"/>
      <c r="M16216" s="9"/>
    </row>
    <row r="16217" spans="1:13" x14ac:dyDescent="0.25">
      <c r="A16217" s="126"/>
      <c r="B16217" s="126"/>
      <c r="C16217" s="126"/>
      <c r="D16217" s="127"/>
      <c r="E16217" s="128"/>
      <c r="F16217" s="128"/>
      <c r="G16217" s="126"/>
      <c r="H16217" s="126"/>
      <c r="I16217" s="126"/>
      <c r="J16217" s="126"/>
      <c r="K16217" s="9"/>
      <c r="L16217" s="9"/>
      <c r="M16217" s="9"/>
    </row>
    <row r="16218" spans="1:13" x14ac:dyDescent="0.25">
      <c r="A16218" s="126"/>
      <c r="B16218" s="126"/>
      <c r="C16218" s="126"/>
      <c r="D16218" s="127"/>
      <c r="E16218" s="128"/>
      <c r="F16218" s="128"/>
      <c r="G16218" s="126"/>
      <c r="H16218" s="126"/>
      <c r="I16218" s="126"/>
      <c r="J16218" s="126"/>
      <c r="K16218" s="9"/>
      <c r="L16218" s="9"/>
      <c r="M16218" s="9"/>
    </row>
    <row r="16219" spans="1:13" x14ac:dyDescent="0.25">
      <c r="A16219" s="126"/>
      <c r="B16219" s="126"/>
      <c r="C16219" s="126"/>
      <c r="D16219" s="127"/>
      <c r="E16219" s="128"/>
      <c r="F16219" s="128"/>
      <c r="G16219" s="126"/>
      <c r="H16219" s="126"/>
      <c r="I16219" s="126"/>
      <c r="J16219" s="126"/>
      <c r="K16219" s="9"/>
      <c r="L16219" s="9"/>
      <c r="M16219" s="9"/>
    </row>
    <row r="16220" spans="1:13" x14ac:dyDescent="0.25">
      <c r="A16220" s="126"/>
      <c r="B16220" s="126"/>
      <c r="C16220" s="126"/>
      <c r="D16220" s="127"/>
      <c r="E16220" s="128"/>
      <c r="F16220" s="128"/>
      <c r="G16220" s="126"/>
      <c r="H16220" s="126"/>
      <c r="I16220" s="126"/>
      <c r="J16220" s="126"/>
      <c r="K16220" s="9"/>
      <c r="L16220" s="9"/>
      <c r="M16220" s="9"/>
    </row>
    <row r="16221" spans="1:13" x14ac:dyDescent="0.25">
      <c r="A16221" s="126"/>
      <c r="B16221" s="126"/>
      <c r="C16221" s="126"/>
      <c r="D16221" s="127"/>
      <c r="E16221" s="128"/>
      <c r="F16221" s="128"/>
      <c r="G16221" s="126"/>
      <c r="H16221" s="126"/>
      <c r="I16221" s="126"/>
      <c r="J16221" s="126"/>
      <c r="K16221" s="9"/>
      <c r="L16221" s="9"/>
      <c r="M16221" s="9"/>
    </row>
    <row r="16222" spans="1:13" x14ac:dyDescent="0.25">
      <c r="A16222" s="126"/>
      <c r="B16222" s="126"/>
      <c r="C16222" s="126"/>
      <c r="D16222" s="127"/>
      <c r="E16222" s="128"/>
      <c r="F16222" s="128"/>
      <c r="G16222" s="126"/>
      <c r="H16222" s="126"/>
      <c r="I16222" s="126"/>
      <c r="J16222" s="126"/>
      <c r="K16222" s="9"/>
      <c r="L16222" s="9"/>
      <c r="M16222" s="9"/>
    </row>
    <row r="16223" spans="1:13" x14ac:dyDescent="0.25">
      <c r="A16223" s="126"/>
      <c r="B16223" s="126"/>
      <c r="C16223" s="126"/>
      <c r="D16223" s="127"/>
      <c r="E16223" s="128"/>
      <c r="F16223" s="128"/>
      <c r="G16223" s="126"/>
      <c r="H16223" s="126"/>
      <c r="I16223" s="126"/>
      <c r="J16223" s="126"/>
      <c r="K16223" s="9"/>
      <c r="L16223" s="9"/>
      <c r="M16223" s="9"/>
    </row>
    <row r="16224" spans="1:13" x14ac:dyDescent="0.25">
      <c r="A16224" s="126"/>
      <c r="B16224" s="126"/>
      <c r="C16224" s="126"/>
      <c r="D16224" s="127"/>
      <c r="E16224" s="128"/>
      <c r="F16224" s="128"/>
      <c r="G16224" s="126"/>
      <c r="H16224" s="126"/>
      <c r="I16224" s="126"/>
      <c r="J16224" s="126"/>
      <c r="K16224" s="9"/>
      <c r="L16224" s="9"/>
      <c r="M16224" s="9"/>
    </row>
    <row r="16225" spans="1:13" x14ac:dyDescent="0.25">
      <c r="A16225" s="126"/>
      <c r="B16225" s="126"/>
      <c r="C16225" s="126"/>
      <c r="D16225" s="127"/>
      <c r="E16225" s="128"/>
      <c r="F16225" s="128"/>
      <c r="G16225" s="126"/>
      <c r="H16225" s="126"/>
      <c r="I16225" s="126"/>
      <c r="J16225" s="126"/>
      <c r="K16225" s="9"/>
      <c r="L16225" s="9"/>
      <c r="M16225" s="9"/>
    </row>
    <row r="16226" spans="1:13" x14ac:dyDescent="0.25">
      <c r="A16226" s="126"/>
      <c r="B16226" s="126"/>
      <c r="C16226" s="126"/>
      <c r="D16226" s="127"/>
      <c r="E16226" s="128"/>
      <c r="F16226" s="128"/>
      <c r="G16226" s="126"/>
      <c r="H16226" s="126"/>
      <c r="I16226" s="126"/>
      <c r="J16226" s="126"/>
      <c r="K16226" s="9"/>
      <c r="L16226" s="9"/>
      <c r="M16226" s="9"/>
    </row>
    <row r="16227" spans="1:13" x14ac:dyDescent="0.25">
      <c r="A16227" s="126"/>
      <c r="B16227" s="126"/>
      <c r="C16227" s="126"/>
      <c r="D16227" s="127"/>
      <c r="E16227" s="128"/>
      <c r="F16227" s="128"/>
      <c r="G16227" s="126"/>
      <c r="H16227" s="126"/>
      <c r="I16227" s="126"/>
      <c r="J16227" s="126"/>
      <c r="K16227" s="9"/>
      <c r="L16227" s="9"/>
      <c r="M16227" s="9"/>
    </row>
    <row r="16228" spans="1:13" x14ac:dyDescent="0.25">
      <c r="A16228" s="126"/>
      <c r="B16228" s="126"/>
      <c r="C16228" s="126"/>
      <c r="D16228" s="127"/>
      <c r="E16228" s="128"/>
      <c r="F16228" s="128"/>
      <c r="G16228" s="126"/>
      <c r="H16228" s="126"/>
      <c r="I16228" s="126"/>
      <c r="J16228" s="126"/>
      <c r="K16228" s="9"/>
      <c r="L16228" s="9"/>
      <c r="M16228" s="9"/>
    </row>
    <row r="16229" spans="1:13" x14ac:dyDescent="0.25">
      <c r="A16229" s="126"/>
      <c r="B16229" s="126"/>
      <c r="C16229" s="126"/>
      <c r="D16229" s="127"/>
      <c r="E16229" s="128"/>
      <c r="F16229" s="128"/>
      <c r="G16229" s="126"/>
      <c r="H16229" s="126"/>
      <c r="I16229" s="126"/>
      <c r="J16229" s="126"/>
      <c r="K16229" s="9"/>
      <c r="L16229" s="9"/>
      <c r="M16229" s="9"/>
    </row>
    <row r="16230" spans="1:13" x14ac:dyDescent="0.25">
      <c r="A16230" s="126"/>
      <c r="B16230" s="126"/>
      <c r="C16230" s="126"/>
      <c r="D16230" s="127"/>
      <c r="E16230" s="128"/>
      <c r="F16230" s="128"/>
      <c r="G16230" s="126"/>
      <c r="H16230" s="126"/>
      <c r="I16230" s="126"/>
      <c r="J16230" s="126"/>
      <c r="K16230" s="9"/>
      <c r="L16230" s="9"/>
      <c r="M16230" s="9"/>
    </row>
    <row r="16231" spans="1:13" x14ac:dyDescent="0.25">
      <c r="A16231" s="126"/>
      <c r="B16231" s="126"/>
      <c r="C16231" s="126"/>
      <c r="D16231" s="127"/>
      <c r="E16231" s="128"/>
      <c r="F16231" s="128"/>
      <c r="G16231" s="126"/>
      <c r="H16231" s="126"/>
      <c r="I16231" s="126"/>
      <c r="J16231" s="126"/>
      <c r="K16231" s="9"/>
      <c r="L16231" s="9"/>
      <c r="M16231" s="9"/>
    </row>
    <row r="16232" spans="1:13" x14ac:dyDescent="0.25">
      <c r="A16232" s="126"/>
      <c r="B16232" s="126"/>
      <c r="C16232" s="126"/>
      <c r="D16232" s="127"/>
      <c r="E16232" s="128"/>
      <c r="F16232" s="128"/>
      <c r="G16232" s="126"/>
      <c r="H16232" s="126"/>
      <c r="I16232" s="126"/>
      <c r="J16232" s="126"/>
      <c r="K16232" s="9"/>
      <c r="L16232" s="9"/>
      <c r="M16232" s="9"/>
    </row>
    <row r="16233" spans="1:13" x14ac:dyDescent="0.25">
      <c r="A16233" s="126"/>
      <c r="B16233" s="126"/>
      <c r="C16233" s="126"/>
      <c r="D16233" s="127"/>
      <c r="E16233" s="128"/>
      <c r="F16233" s="128"/>
      <c r="G16233" s="126"/>
      <c r="H16233" s="126"/>
      <c r="I16233" s="126"/>
      <c r="J16233" s="126"/>
      <c r="K16233" s="9"/>
      <c r="L16233" s="9"/>
      <c r="M16233" s="9"/>
    </row>
    <row r="16234" spans="1:13" x14ac:dyDescent="0.25">
      <c r="A16234" s="126"/>
      <c r="B16234" s="126"/>
      <c r="C16234" s="126"/>
      <c r="D16234" s="127"/>
      <c r="E16234" s="128"/>
      <c r="F16234" s="128"/>
      <c r="G16234" s="126"/>
      <c r="H16234" s="126"/>
      <c r="I16234" s="126"/>
      <c r="J16234" s="126"/>
      <c r="K16234" s="9"/>
      <c r="L16234" s="9"/>
      <c r="M16234" s="9"/>
    </row>
    <row r="16235" spans="1:13" x14ac:dyDescent="0.25">
      <c r="A16235" s="126"/>
      <c r="B16235" s="126"/>
      <c r="C16235" s="126"/>
      <c r="D16235" s="127"/>
      <c r="E16235" s="128"/>
      <c r="F16235" s="128"/>
      <c r="G16235" s="126"/>
      <c r="H16235" s="126"/>
      <c r="I16235" s="126"/>
      <c r="J16235" s="126"/>
      <c r="K16235" s="9"/>
      <c r="L16235" s="9"/>
      <c r="M16235" s="9"/>
    </row>
    <row r="16236" spans="1:13" x14ac:dyDescent="0.25">
      <c r="A16236" s="126"/>
      <c r="B16236" s="126"/>
      <c r="C16236" s="126"/>
      <c r="D16236" s="127"/>
      <c r="E16236" s="128"/>
      <c r="F16236" s="128"/>
      <c r="G16236" s="126"/>
      <c r="H16236" s="126"/>
      <c r="I16236" s="126"/>
      <c r="J16236" s="126"/>
      <c r="K16236" s="9"/>
      <c r="L16236" s="9"/>
      <c r="M16236" s="9"/>
    </row>
    <row r="16237" spans="1:13" x14ac:dyDescent="0.25">
      <c r="A16237" s="126"/>
      <c r="B16237" s="126"/>
      <c r="C16237" s="126"/>
      <c r="D16237" s="127"/>
      <c r="E16237" s="128"/>
      <c r="F16237" s="128"/>
      <c r="G16237" s="126"/>
      <c r="H16237" s="126"/>
      <c r="I16237" s="126"/>
      <c r="J16237" s="126"/>
      <c r="K16237" s="9"/>
      <c r="L16237" s="9"/>
      <c r="M16237" s="9"/>
    </row>
    <row r="16238" spans="1:13" x14ac:dyDescent="0.25">
      <c r="A16238" s="126"/>
      <c r="B16238" s="126"/>
      <c r="C16238" s="126"/>
      <c r="D16238" s="127"/>
      <c r="E16238" s="128"/>
      <c r="F16238" s="128"/>
      <c r="G16238" s="126"/>
      <c r="H16238" s="126"/>
      <c r="I16238" s="126"/>
      <c r="J16238" s="126"/>
      <c r="K16238" s="9"/>
      <c r="L16238" s="9"/>
      <c r="M16238" s="9"/>
    </row>
    <row r="16239" spans="1:13" x14ac:dyDescent="0.25">
      <c r="A16239" s="126"/>
      <c r="B16239" s="126"/>
      <c r="C16239" s="126"/>
      <c r="D16239" s="127"/>
      <c r="E16239" s="128"/>
      <c r="F16239" s="128"/>
      <c r="G16239" s="126"/>
      <c r="H16239" s="126"/>
      <c r="I16239" s="126"/>
      <c r="J16239" s="126"/>
      <c r="K16239" s="9"/>
      <c r="L16239" s="9"/>
      <c r="M16239" s="9"/>
    </row>
    <row r="16240" spans="1:13" x14ac:dyDescent="0.25">
      <c r="A16240" s="126"/>
      <c r="B16240" s="126"/>
      <c r="C16240" s="126"/>
      <c r="D16240" s="127"/>
      <c r="E16240" s="128"/>
      <c r="F16240" s="128"/>
      <c r="G16240" s="126"/>
      <c r="H16240" s="126"/>
      <c r="I16240" s="126"/>
      <c r="J16240" s="126"/>
      <c r="K16240" s="9"/>
      <c r="L16240" s="9"/>
      <c r="M16240" s="9"/>
    </row>
    <row r="16241" spans="1:13" x14ac:dyDescent="0.25">
      <c r="A16241" s="126"/>
      <c r="B16241" s="126"/>
      <c r="C16241" s="126"/>
      <c r="D16241" s="127"/>
      <c r="E16241" s="128"/>
      <c r="F16241" s="128"/>
      <c r="G16241" s="126"/>
      <c r="H16241" s="126"/>
      <c r="I16241" s="126"/>
      <c r="J16241" s="126"/>
      <c r="K16241" s="9"/>
      <c r="L16241" s="9"/>
      <c r="M16241" s="9"/>
    </row>
    <row r="16242" spans="1:13" x14ac:dyDescent="0.25">
      <c r="A16242" s="126"/>
      <c r="B16242" s="126"/>
      <c r="C16242" s="126"/>
      <c r="D16242" s="127"/>
      <c r="E16242" s="128"/>
      <c r="F16242" s="128"/>
      <c r="G16242" s="126"/>
      <c r="H16242" s="126"/>
      <c r="I16242" s="126"/>
      <c r="J16242" s="126"/>
      <c r="K16242" s="9"/>
      <c r="L16242" s="9"/>
      <c r="M16242" s="9"/>
    </row>
    <row r="16243" spans="1:13" x14ac:dyDescent="0.25">
      <c r="A16243" s="126"/>
      <c r="B16243" s="126"/>
      <c r="C16243" s="126"/>
      <c r="D16243" s="127"/>
      <c r="E16243" s="128"/>
      <c r="F16243" s="128"/>
      <c r="G16243" s="126"/>
      <c r="H16243" s="126"/>
      <c r="I16243" s="126"/>
      <c r="J16243" s="126"/>
      <c r="K16243" s="9"/>
      <c r="L16243" s="9"/>
      <c r="M16243" s="9"/>
    </row>
    <row r="16244" spans="1:13" x14ac:dyDescent="0.25">
      <c r="A16244" s="126"/>
      <c r="B16244" s="126"/>
      <c r="C16244" s="126"/>
      <c r="D16244" s="127"/>
      <c r="E16244" s="128"/>
      <c r="F16244" s="128"/>
      <c r="G16244" s="126"/>
      <c r="H16244" s="126"/>
      <c r="I16244" s="126"/>
      <c r="J16244" s="126"/>
      <c r="K16244" s="9"/>
      <c r="L16244" s="9"/>
      <c r="M16244" s="9"/>
    </row>
    <row r="16245" spans="1:13" x14ac:dyDescent="0.25">
      <c r="A16245" s="126"/>
      <c r="B16245" s="126"/>
      <c r="C16245" s="126"/>
      <c r="D16245" s="127"/>
      <c r="E16245" s="128"/>
      <c r="F16245" s="128"/>
      <c r="G16245" s="126"/>
      <c r="H16245" s="126"/>
      <c r="I16245" s="126"/>
      <c r="J16245" s="126"/>
      <c r="K16245" s="9"/>
      <c r="L16245" s="9"/>
      <c r="M16245" s="9"/>
    </row>
    <row r="16246" spans="1:13" x14ac:dyDescent="0.25">
      <c r="A16246" s="126"/>
      <c r="B16246" s="126"/>
      <c r="C16246" s="126"/>
      <c r="D16246" s="127"/>
      <c r="E16246" s="128"/>
      <c r="F16246" s="128"/>
      <c r="G16246" s="126"/>
      <c r="H16246" s="126"/>
      <c r="I16246" s="126"/>
      <c r="J16246" s="126"/>
      <c r="K16246" s="9"/>
      <c r="L16246" s="9"/>
      <c r="M16246" s="9"/>
    </row>
    <row r="16247" spans="1:13" x14ac:dyDescent="0.25">
      <c r="A16247" s="126"/>
      <c r="B16247" s="126"/>
      <c r="C16247" s="126"/>
      <c r="D16247" s="127"/>
      <c r="E16247" s="128"/>
      <c r="F16247" s="128"/>
      <c r="G16247" s="126"/>
      <c r="H16247" s="126"/>
      <c r="I16247" s="126"/>
      <c r="J16247" s="126"/>
      <c r="K16247" s="9"/>
      <c r="L16247" s="9"/>
      <c r="M16247" s="9"/>
    </row>
    <row r="16248" spans="1:13" x14ac:dyDescent="0.25">
      <c r="A16248" s="126"/>
      <c r="B16248" s="126"/>
      <c r="C16248" s="126"/>
      <c r="D16248" s="127"/>
      <c r="E16248" s="128"/>
      <c r="F16248" s="128"/>
      <c r="G16248" s="126"/>
      <c r="H16248" s="126"/>
      <c r="I16248" s="126"/>
      <c r="J16248" s="126"/>
      <c r="K16248" s="9"/>
      <c r="L16248" s="9"/>
      <c r="M16248" s="9"/>
    </row>
    <row r="16249" spans="1:13" x14ac:dyDescent="0.25">
      <c r="A16249" s="126"/>
      <c r="B16249" s="126"/>
      <c r="C16249" s="126"/>
      <c r="D16249" s="127"/>
      <c r="E16249" s="128"/>
      <c r="F16249" s="128"/>
      <c r="G16249" s="126"/>
      <c r="H16249" s="126"/>
      <c r="I16249" s="126"/>
      <c r="J16249" s="126"/>
      <c r="K16249" s="9"/>
      <c r="L16249" s="9"/>
      <c r="M16249" s="9"/>
    </row>
    <row r="16250" spans="1:13" x14ac:dyDescent="0.25">
      <c r="A16250" s="126"/>
      <c r="B16250" s="126"/>
      <c r="C16250" s="126"/>
      <c r="D16250" s="127"/>
      <c r="E16250" s="128"/>
      <c r="F16250" s="128"/>
      <c r="G16250" s="126"/>
      <c r="H16250" s="126"/>
      <c r="I16250" s="126"/>
      <c r="J16250" s="126"/>
      <c r="K16250" s="9"/>
      <c r="L16250" s="9"/>
      <c r="M16250" s="9"/>
    </row>
    <row r="16251" spans="1:13" x14ac:dyDescent="0.25">
      <c r="A16251" s="126"/>
      <c r="B16251" s="126"/>
      <c r="C16251" s="126"/>
      <c r="D16251" s="127"/>
      <c r="E16251" s="128"/>
      <c r="F16251" s="128"/>
      <c r="G16251" s="126"/>
      <c r="H16251" s="126"/>
      <c r="I16251" s="126"/>
      <c r="J16251" s="126"/>
      <c r="K16251" s="9"/>
      <c r="L16251" s="9"/>
      <c r="M16251" s="9"/>
    </row>
    <row r="16252" spans="1:13" x14ac:dyDescent="0.25">
      <c r="A16252" s="126"/>
      <c r="B16252" s="126"/>
      <c r="C16252" s="126"/>
      <c r="D16252" s="127"/>
      <c r="E16252" s="128"/>
      <c r="F16252" s="128"/>
      <c r="G16252" s="126"/>
      <c r="H16252" s="126"/>
      <c r="I16252" s="126"/>
      <c r="J16252" s="126"/>
      <c r="K16252" s="9"/>
      <c r="L16252" s="9"/>
      <c r="M16252" s="9"/>
    </row>
    <row r="16253" spans="1:13" x14ac:dyDescent="0.25">
      <c r="A16253" s="126"/>
      <c r="B16253" s="126"/>
      <c r="C16253" s="126"/>
      <c r="D16253" s="127"/>
      <c r="E16253" s="128"/>
      <c r="F16253" s="128"/>
      <c r="G16253" s="126"/>
      <c r="H16253" s="126"/>
      <c r="I16253" s="126"/>
      <c r="J16253" s="126"/>
      <c r="K16253" s="9"/>
      <c r="L16253" s="9"/>
      <c r="M16253" s="9"/>
    </row>
    <row r="16254" spans="1:13" x14ac:dyDescent="0.25">
      <c r="A16254" s="126"/>
      <c r="B16254" s="126"/>
      <c r="C16254" s="126"/>
      <c r="D16254" s="127"/>
      <c r="E16254" s="128"/>
      <c r="F16254" s="128"/>
      <c r="G16254" s="126"/>
      <c r="H16254" s="126"/>
      <c r="I16254" s="126"/>
      <c r="J16254" s="126"/>
      <c r="K16254" s="9"/>
      <c r="L16254" s="9"/>
      <c r="M16254" s="9"/>
    </row>
    <row r="16255" spans="1:13" x14ac:dyDescent="0.25">
      <c r="A16255" s="126"/>
      <c r="B16255" s="126"/>
      <c r="C16255" s="126"/>
      <c r="D16255" s="127"/>
      <c r="E16255" s="128"/>
      <c r="F16255" s="128"/>
      <c r="G16255" s="126"/>
      <c r="H16255" s="126"/>
      <c r="I16255" s="126"/>
      <c r="J16255" s="126"/>
      <c r="K16255" s="9"/>
      <c r="L16255" s="9"/>
      <c r="M16255" s="9"/>
    </row>
    <row r="16256" spans="1:13" x14ac:dyDescent="0.25">
      <c r="A16256" s="126"/>
      <c r="B16256" s="126"/>
      <c r="C16256" s="126"/>
      <c r="D16256" s="127"/>
      <c r="E16256" s="128"/>
      <c r="F16256" s="128"/>
      <c r="G16256" s="126"/>
      <c r="H16256" s="126"/>
      <c r="I16256" s="126"/>
      <c r="J16256" s="126"/>
      <c r="K16256" s="9"/>
      <c r="L16256" s="9"/>
      <c r="M16256" s="9"/>
    </row>
    <row r="16257" spans="1:13" x14ac:dyDescent="0.25">
      <c r="A16257" s="126"/>
      <c r="B16257" s="126"/>
      <c r="C16257" s="126"/>
      <c r="D16257" s="127"/>
      <c r="E16257" s="128"/>
      <c r="F16257" s="128"/>
      <c r="G16257" s="126"/>
      <c r="H16257" s="126"/>
      <c r="I16257" s="126"/>
      <c r="J16257" s="126"/>
      <c r="K16257" s="9"/>
      <c r="L16257" s="9"/>
      <c r="M16257" s="9"/>
    </row>
    <row r="16258" spans="1:13" x14ac:dyDescent="0.25">
      <c r="A16258" s="126"/>
      <c r="B16258" s="126"/>
      <c r="C16258" s="126"/>
      <c r="D16258" s="127"/>
      <c r="E16258" s="128"/>
      <c r="F16258" s="128"/>
      <c r="G16258" s="126"/>
      <c r="H16258" s="126"/>
      <c r="I16258" s="126"/>
      <c r="J16258" s="126"/>
      <c r="K16258" s="9"/>
      <c r="L16258" s="9"/>
      <c r="M16258" s="9"/>
    </row>
    <row r="16259" spans="1:13" x14ac:dyDescent="0.25">
      <c r="A16259" s="126"/>
      <c r="B16259" s="126"/>
      <c r="C16259" s="126"/>
      <c r="D16259" s="127"/>
      <c r="E16259" s="128"/>
      <c r="F16259" s="128"/>
      <c r="G16259" s="126"/>
      <c r="H16259" s="126"/>
      <c r="I16259" s="126"/>
      <c r="J16259" s="126"/>
      <c r="K16259" s="9"/>
      <c r="L16259" s="9"/>
      <c r="M16259" s="9"/>
    </row>
    <row r="16260" spans="1:13" x14ac:dyDescent="0.25">
      <c r="A16260" s="126"/>
      <c r="B16260" s="126"/>
      <c r="C16260" s="126"/>
      <c r="D16260" s="127"/>
      <c r="E16260" s="128"/>
      <c r="F16260" s="128"/>
      <c r="G16260" s="126"/>
      <c r="H16260" s="126"/>
      <c r="I16260" s="126"/>
      <c r="J16260" s="126"/>
      <c r="K16260" s="9"/>
      <c r="L16260" s="9"/>
      <c r="M16260" s="9"/>
    </row>
    <row r="16261" spans="1:13" x14ac:dyDescent="0.25">
      <c r="A16261" s="126"/>
      <c r="B16261" s="126"/>
      <c r="C16261" s="126"/>
      <c r="D16261" s="127"/>
      <c r="E16261" s="128"/>
      <c r="F16261" s="128"/>
      <c r="G16261" s="126"/>
      <c r="H16261" s="126"/>
      <c r="I16261" s="126"/>
      <c r="J16261" s="126"/>
      <c r="K16261" s="9"/>
      <c r="L16261" s="9"/>
      <c r="M16261" s="9"/>
    </row>
    <row r="16262" spans="1:13" x14ac:dyDescent="0.25">
      <c r="A16262" s="126"/>
      <c r="B16262" s="126"/>
      <c r="C16262" s="126"/>
      <c r="D16262" s="127"/>
      <c r="E16262" s="128"/>
      <c r="F16262" s="128"/>
      <c r="G16262" s="126"/>
      <c r="H16262" s="126"/>
      <c r="I16262" s="126"/>
      <c r="J16262" s="126"/>
      <c r="K16262" s="9"/>
      <c r="L16262" s="9"/>
      <c r="M16262" s="9"/>
    </row>
    <row r="16263" spans="1:13" x14ac:dyDescent="0.25">
      <c r="A16263" s="126"/>
      <c r="B16263" s="126"/>
      <c r="C16263" s="126"/>
      <c r="D16263" s="127"/>
      <c r="E16263" s="128"/>
      <c r="F16263" s="128"/>
      <c r="G16263" s="126"/>
      <c r="H16263" s="126"/>
      <c r="I16263" s="126"/>
      <c r="J16263" s="126"/>
      <c r="K16263" s="9"/>
      <c r="L16263" s="9"/>
      <c r="M16263" s="9"/>
    </row>
    <row r="16264" spans="1:13" x14ac:dyDescent="0.25">
      <c r="A16264" s="126"/>
      <c r="B16264" s="126"/>
      <c r="C16264" s="126"/>
      <c r="D16264" s="127"/>
      <c r="E16264" s="128"/>
      <c r="F16264" s="128"/>
      <c r="G16264" s="126"/>
      <c r="H16264" s="126"/>
      <c r="I16264" s="126"/>
      <c r="J16264" s="126"/>
      <c r="K16264" s="9"/>
      <c r="L16264" s="9"/>
      <c r="M16264" s="9"/>
    </row>
    <row r="16265" spans="1:13" x14ac:dyDescent="0.25">
      <c r="A16265" s="126"/>
      <c r="B16265" s="126"/>
      <c r="C16265" s="126"/>
      <c r="D16265" s="127"/>
      <c r="E16265" s="128"/>
      <c r="F16265" s="128"/>
      <c r="G16265" s="126"/>
      <c r="H16265" s="126"/>
      <c r="I16265" s="126"/>
      <c r="J16265" s="126"/>
      <c r="K16265" s="9"/>
      <c r="L16265" s="9"/>
      <c r="M16265" s="9"/>
    </row>
    <row r="16266" spans="1:13" x14ac:dyDescent="0.25">
      <c r="A16266" s="126"/>
      <c r="B16266" s="126"/>
      <c r="C16266" s="126"/>
      <c r="D16266" s="127"/>
      <c r="E16266" s="128"/>
      <c r="F16266" s="128"/>
      <c r="G16266" s="126"/>
      <c r="H16266" s="126"/>
      <c r="I16266" s="126"/>
      <c r="J16266" s="126"/>
      <c r="K16266" s="9"/>
      <c r="L16266" s="9"/>
      <c r="M16266" s="9"/>
    </row>
    <row r="16267" spans="1:13" x14ac:dyDescent="0.25">
      <c r="A16267" s="126"/>
      <c r="B16267" s="126"/>
      <c r="C16267" s="126"/>
      <c r="D16267" s="127"/>
      <c r="E16267" s="128"/>
      <c r="F16267" s="128"/>
      <c r="G16267" s="126"/>
      <c r="H16267" s="126"/>
      <c r="I16267" s="126"/>
      <c r="J16267" s="126"/>
      <c r="K16267" s="9"/>
      <c r="L16267" s="9"/>
      <c r="M16267" s="9"/>
    </row>
    <row r="16268" spans="1:13" x14ac:dyDescent="0.25">
      <c r="A16268" s="126"/>
      <c r="B16268" s="126"/>
      <c r="C16268" s="126"/>
      <c r="D16268" s="127"/>
      <c r="E16268" s="128"/>
      <c r="F16268" s="128"/>
      <c r="G16268" s="126"/>
      <c r="H16268" s="126"/>
      <c r="I16268" s="126"/>
      <c r="J16268" s="126"/>
      <c r="K16268" s="9"/>
      <c r="L16268" s="9"/>
      <c r="M16268" s="9"/>
    </row>
    <row r="16269" spans="1:13" x14ac:dyDescent="0.25">
      <c r="A16269" s="126"/>
      <c r="B16269" s="126"/>
      <c r="C16269" s="126"/>
      <c r="D16269" s="127"/>
      <c r="E16269" s="128"/>
      <c r="F16269" s="128"/>
      <c r="G16269" s="126"/>
      <c r="H16269" s="126"/>
      <c r="I16269" s="126"/>
      <c r="J16269" s="126"/>
      <c r="K16269" s="9"/>
      <c r="L16269" s="9"/>
      <c r="M16269" s="9"/>
    </row>
    <row r="16270" spans="1:13" x14ac:dyDescent="0.25">
      <c r="A16270" s="126"/>
      <c r="B16270" s="126"/>
      <c r="C16270" s="126"/>
      <c r="D16270" s="127"/>
      <c r="E16270" s="128"/>
      <c r="F16270" s="128"/>
      <c r="G16270" s="126"/>
      <c r="H16270" s="126"/>
      <c r="I16270" s="126"/>
      <c r="J16270" s="126"/>
      <c r="K16270" s="9"/>
      <c r="L16270" s="9"/>
      <c r="M16270" s="9"/>
    </row>
    <row r="16271" spans="1:13" x14ac:dyDescent="0.25">
      <c r="A16271" s="126"/>
      <c r="B16271" s="126"/>
      <c r="C16271" s="126"/>
      <c r="D16271" s="127"/>
      <c r="E16271" s="128"/>
      <c r="F16271" s="128"/>
      <c r="G16271" s="126"/>
      <c r="H16271" s="126"/>
      <c r="I16271" s="126"/>
      <c r="J16271" s="126"/>
      <c r="K16271" s="9"/>
      <c r="L16271" s="9"/>
      <c r="M16271" s="9"/>
    </row>
    <row r="16272" spans="1:13" x14ac:dyDescent="0.25">
      <c r="A16272" s="126"/>
      <c r="B16272" s="126"/>
      <c r="C16272" s="126"/>
      <c r="D16272" s="127"/>
      <c r="E16272" s="128"/>
      <c r="F16272" s="128"/>
      <c r="G16272" s="126"/>
      <c r="H16272" s="126"/>
      <c r="I16272" s="126"/>
      <c r="J16272" s="126"/>
      <c r="K16272" s="9"/>
      <c r="L16272" s="9"/>
      <c r="M16272" s="9"/>
    </row>
    <row r="16273" spans="1:13" x14ac:dyDescent="0.25">
      <c r="A16273" s="126"/>
      <c r="B16273" s="126"/>
      <c r="C16273" s="126"/>
      <c r="D16273" s="127"/>
      <c r="E16273" s="128"/>
      <c r="F16273" s="128"/>
      <c r="G16273" s="126"/>
      <c r="H16273" s="126"/>
      <c r="I16273" s="126"/>
      <c r="J16273" s="126"/>
      <c r="K16273" s="9"/>
      <c r="L16273" s="9"/>
      <c r="M16273" s="9"/>
    </row>
    <row r="16274" spans="1:13" x14ac:dyDescent="0.25">
      <c r="A16274" s="126"/>
      <c r="B16274" s="126"/>
      <c r="C16274" s="126"/>
      <c r="D16274" s="127"/>
      <c r="E16274" s="128"/>
      <c r="F16274" s="128"/>
      <c r="G16274" s="126"/>
      <c r="H16274" s="126"/>
      <c r="I16274" s="126"/>
      <c r="J16274" s="126"/>
      <c r="K16274" s="9"/>
      <c r="L16274" s="9"/>
      <c r="M16274" s="9"/>
    </row>
    <row r="16275" spans="1:13" x14ac:dyDescent="0.25">
      <c r="A16275" s="126"/>
      <c r="B16275" s="126"/>
      <c r="C16275" s="126"/>
      <c r="D16275" s="127"/>
      <c r="E16275" s="128"/>
      <c r="F16275" s="128"/>
      <c r="G16275" s="126"/>
      <c r="H16275" s="126"/>
      <c r="I16275" s="126"/>
      <c r="J16275" s="126"/>
      <c r="K16275" s="9"/>
      <c r="L16275" s="9"/>
      <c r="M16275" s="9"/>
    </row>
    <row r="16276" spans="1:13" x14ac:dyDescent="0.25">
      <c r="A16276" s="126"/>
      <c r="B16276" s="126"/>
      <c r="C16276" s="126"/>
      <c r="D16276" s="127"/>
      <c r="E16276" s="128"/>
      <c r="F16276" s="128"/>
      <c r="G16276" s="126"/>
      <c r="H16276" s="126"/>
      <c r="I16276" s="126"/>
      <c r="J16276" s="126"/>
      <c r="K16276" s="9"/>
      <c r="L16276" s="9"/>
      <c r="M16276" s="9"/>
    </row>
    <row r="16277" spans="1:13" x14ac:dyDescent="0.25">
      <c r="A16277" s="126"/>
      <c r="B16277" s="126"/>
      <c r="C16277" s="126"/>
      <c r="D16277" s="127"/>
      <c r="E16277" s="128"/>
      <c r="F16277" s="128"/>
      <c r="G16277" s="126"/>
      <c r="H16277" s="126"/>
      <c r="I16277" s="126"/>
      <c r="J16277" s="126"/>
      <c r="K16277" s="9"/>
      <c r="L16277" s="9"/>
      <c r="M16277" s="9"/>
    </row>
    <row r="16278" spans="1:13" x14ac:dyDescent="0.25">
      <c r="A16278" s="126"/>
      <c r="B16278" s="126"/>
      <c r="C16278" s="126"/>
      <c r="D16278" s="127"/>
      <c r="E16278" s="128"/>
      <c r="F16278" s="128"/>
      <c r="G16278" s="126"/>
      <c r="H16278" s="126"/>
      <c r="I16278" s="126"/>
      <c r="J16278" s="126"/>
      <c r="K16278" s="9"/>
      <c r="L16278" s="9"/>
      <c r="M16278" s="9"/>
    </row>
    <row r="16279" spans="1:13" x14ac:dyDescent="0.25">
      <c r="A16279" s="126"/>
      <c r="B16279" s="126"/>
      <c r="C16279" s="126"/>
      <c r="D16279" s="127"/>
      <c r="E16279" s="128"/>
      <c r="F16279" s="128"/>
      <c r="G16279" s="126"/>
      <c r="H16279" s="126"/>
      <c r="I16279" s="126"/>
      <c r="J16279" s="126"/>
      <c r="K16279" s="9"/>
      <c r="L16279" s="9"/>
      <c r="M16279" s="9"/>
    </row>
    <row r="16280" spans="1:13" x14ac:dyDescent="0.25">
      <c r="A16280" s="126"/>
      <c r="B16280" s="126"/>
      <c r="C16280" s="126"/>
      <c r="D16280" s="127"/>
      <c r="E16280" s="128"/>
      <c r="F16280" s="128"/>
      <c r="G16280" s="126"/>
      <c r="H16280" s="126"/>
      <c r="I16280" s="126"/>
      <c r="J16280" s="126"/>
      <c r="K16280" s="9"/>
      <c r="L16280" s="9"/>
      <c r="M16280" s="9"/>
    </row>
    <row r="16281" spans="1:13" x14ac:dyDescent="0.25">
      <c r="A16281" s="126"/>
      <c r="B16281" s="126"/>
      <c r="C16281" s="126"/>
      <c r="D16281" s="127"/>
      <c r="E16281" s="128"/>
      <c r="F16281" s="128"/>
      <c r="G16281" s="126"/>
      <c r="H16281" s="126"/>
      <c r="I16281" s="126"/>
      <c r="J16281" s="126"/>
      <c r="K16281" s="9"/>
      <c r="L16281" s="9"/>
      <c r="M16281" s="9"/>
    </row>
    <row r="16282" spans="1:13" x14ac:dyDescent="0.25">
      <c r="A16282" s="126"/>
      <c r="B16282" s="126"/>
      <c r="C16282" s="126"/>
      <c r="D16282" s="127"/>
      <c r="E16282" s="128"/>
      <c r="F16282" s="128"/>
      <c r="G16282" s="126"/>
      <c r="H16282" s="126"/>
      <c r="I16282" s="126"/>
      <c r="J16282" s="126"/>
      <c r="K16282" s="9"/>
      <c r="L16282" s="9"/>
      <c r="M16282" s="9"/>
    </row>
    <row r="16283" spans="1:13" x14ac:dyDescent="0.25">
      <c r="A16283" s="126"/>
      <c r="B16283" s="126"/>
      <c r="C16283" s="126"/>
      <c r="D16283" s="127"/>
      <c r="E16283" s="128"/>
      <c r="F16283" s="128"/>
      <c r="G16283" s="126"/>
      <c r="H16283" s="126"/>
      <c r="I16283" s="126"/>
      <c r="J16283" s="126"/>
      <c r="K16283" s="9"/>
      <c r="L16283" s="9"/>
      <c r="M16283" s="9"/>
    </row>
    <row r="16284" spans="1:13" x14ac:dyDescent="0.25">
      <c r="A16284" s="126"/>
      <c r="B16284" s="126"/>
      <c r="C16284" s="126"/>
      <c r="D16284" s="127"/>
      <c r="E16284" s="128"/>
      <c r="F16284" s="128"/>
      <c r="G16284" s="126"/>
      <c r="H16284" s="126"/>
      <c r="I16284" s="126"/>
      <c r="J16284" s="126"/>
      <c r="K16284" s="9"/>
      <c r="L16284" s="9"/>
      <c r="M16284" s="9"/>
    </row>
    <row r="16285" spans="1:13" x14ac:dyDescent="0.25">
      <c r="A16285" s="126"/>
      <c r="B16285" s="126"/>
      <c r="C16285" s="126"/>
      <c r="D16285" s="127"/>
      <c r="E16285" s="128"/>
      <c r="F16285" s="128"/>
      <c r="G16285" s="126"/>
      <c r="H16285" s="126"/>
      <c r="I16285" s="126"/>
      <c r="J16285" s="126"/>
      <c r="K16285" s="9"/>
      <c r="L16285" s="9"/>
      <c r="M16285" s="9"/>
    </row>
    <row r="16286" spans="1:13" x14ac:dyDescent="0.25">
      <c r="A16286" s="126"/>
      <c r="B16286" s="126"/>
      <c r="C16286" s="126"/>
      <c r="D16286" s="127"/>
      <c r="E16286" s="128"/>
      <c r="F16286" s="128"/>
      <c r="G16286" s="126"/>
      <c r="H16286" s="126"/>
      <c r="I16286" s="126"/>
      <c r="J16286" s="126"/>
      <c r="K16286" s="9"/>
      <c r="L16286" s="9"/>
      <c r="M16286" s="9"/>
    </row>
    <row r="16287" spans="1:13" x14ac:dyDescent="0.25">
      <c r="A16287" s="126"/>
      <c r="B16287" s="126"/>
      <c r="C16287" s="126"/>
      <c r="D16287" s="127"/>
      <c r="E16287" s="128"/>
      <c r="F16287" s="128"/>
      <c r="G16287" s="126"/>
      <c r="H16287" s="126"/>
      <c r="I16287" s="126"/>
      <c r="J16287" s="126"/>
      <c r="K16287" s="9"/>
      <c r="L16287" s="9"/>
      <c r="M16287" s="9"/>
    </row>
    <row r="16288" spans="1:13" x14ac:dyDescent="0.25">
      <c r="A16288" s="126"/>
      <c r="B16288" s="126"/>
      <c r="C16288" s="126"/>
      <c r="D16288" s="127"/>
      <c r="E16288" s="128"/>
      <c r="F16288" s="128"/>
      <c r="G16288" s="126"/>
      <c r="H16288" s="126"/>
      <c r="I16288" s="126"/>
      <c r="J16288" s="126"/>
      <c r="K16288" s="9"/>
      <c r="L16288" s="9"/>
      <c r="M16288" s="9"/>
    </row>
    <row r="16289" spans="1:13" x14ac:dyDescent="0.25">
      <c r="A16289" s="126"/>
      <c r="B16289" s="126"/>
      <c r="C16289" s="126"/>
      <c r="D16289" s="127"/>
      <c r="E16289" s="128"/>
      <c r="F16289" s="128"/>
      <c r="G16289" s="126"/>
      <c r="H16289" s="126"/>
      <c r="I16289" s="126"/>
      <c r="J16289" s="126"/>
      <c r="K16289" s="9"/>
      <c r="L16289" s="9"/>
      <c r="M16289" s="9"/>
    </row>
    <row r="16290" spans="1:13" x14ac:dyDescent="0.25">
      <c r="A16290" s="126"/>
      <c r="B16290" s="126"/>
      <c r="C16290" s="126"/>
      <c r="D16290" s="127"/>
      <c r="E16290" s="128"/>
      <c r="F16290" s="128"/>
      <c r="G16290" s="126"/>
      <c r="H16290" s="126"/>
      <c r="I16290" s="126"/>
      <c r="J16290" s="126"/>
      <c r="K16290" s="9"/>
      <c r="L16290" s="9"/>
      <c r="M16290" s="9"/>
    </row>
    <row r="16291" spans="1:13" x14ac:dyDescent="0.25">
      <c r="A16291" s="126"/>
      <c r="B16291" s="126"/>
      <c r="C16291" s="126"/>
      <c r="D16291" s="127"/>
      <c r="E16291" s="128"/>
      <c r="F16291" s="128"/>
      <c r="G16291" s="126"/>
      <c r="H16291" s="126"/>
      <c r="I16291" s="126"/>
      <c r="J16291" s="126"/>
      <c r="K16291" s="9"/>
      <c r="L16291" s="9"/>
      <c r="M16291" s="9"/>
    </row>
    <row r="16292" spans="1:13" x14ac:dyDescent="0.25">
      <c r="A16292" s="126"/>
      <c r="B16292" s="126"/>
      <c r="C16292" s="126"/>
      <c r="D16292" s="127"/>
      <c r="E16292" s="128"/>
      <c r="F16292" s="128"/>
      <c r="G16292" s="126"/>
      <c r="H16292" s="126"/>
      <c r="I16292" s="126"/>
      <c r="J16292" s="126"/>
      <c r="K16292" s="9"/>
      <c r="L16292" s="9"/>
      <c r="M16292" s="9"/>
    </row>
    <row r="16293" spans="1:13" x14ac:dyDescent="0.25">
      <c r="A16293" s="126"/>
      <c r="B16293" s="126"/>
      <c r="C16293" s="126"/>
      <c r="D16293" s="127"/>
      <c r="E16293" s="128"/>
      <c r="F16293" s="128"/>
      <c r="G16293" s="126"/>
      <c r="H16293" s="126"/>
      <c r="I16293" s="126"/>
      <c r="J16293" s="126"/>
      <c r="K16293" s="9"/>
      <c r="L16293" s="9"/>
      <c r="M16293" s="9"/>
    </row>
    <row r="16294" spans="1:13" x14ac:dyDescent="0.25">
      <c r="A16294" s="126"/>
      <c r="B16294" s="126"/>
      <c r="C16294" s="126"/>
      <c r="D16294" s="127"/>
      <c r="E16294" s="128"/>
      <c r="F16294" s="128"/>
      <c r="G16294" s="126"/>
      <c r="H16294" s="126"/>
      <c r="I16294" s="126"/>
      <c r="J16294" s="126"/>
      <c r="K16294" s="9"/>
      <c r="L16294" s="9"/>
      <c r="M16294" s="9"/>
    </row>
    <row r="16295" spans="1:13" x14ac:dyDescent="0.25">
      <c r="A16295" s="126"/>
      <c r="B16295" s="126"/>
      <c r="C16295" s="126"/>
      <c r="D16295" s="127"/>
      <c r="E16295" s="128"/>
      <c r="F16295" s="128"/>
      <c r="G16295" s="126"/>
      <c r="H16295" s="126"/>
      <c r="I16295" s="126"/>
      <c r="J16295" s="126"/>
      <c r="K16295" s="9"/>
      <c r="L16295" s="9"/>
      <c r="M16295" s="9"/>
    </row>
    <row r="16296" spans="1:13" x14ac:dyDescent="0.25">
      <c r="A16296" s="126"/>
      <c r="B16296" s="126"/>
      <c r="C16296" s="126"/>
      <c r="D16296" s="127"/>
      <c r="E16296" s="128"/>
      <c r="F16296" s="128"/>
      <c r="G16296" s="126"/>
      <c r="H16296" s="126"/>
      <c r="I16296" s="126"/>
      <c r="J16296" s="126"/>
      <c r="K16296" s="9"/>
      <c r="L16296" s="9"/>
      <c r="M16296" s="9"/>
    </row>
    <row r="16297" spans="1:13" x14ac:dyDescent="0.25">
      <c r="A16297" s="126"/>
      <c r="B16297" s="126"/>
      <c r="C16297" s="126"/>
      <c r="D16297" s="127"/>
      <c r="E16297" s="128"/>
      <c r="F16297" s="128"/>
      <c r="G16297" s="126"/>
      <c r="H16297" s="126"/>
      <c r="I16297" s="126"/>
      <c r="J16297" s="126"/>
      <c r="K16297" s="9"/>
      <c r="L16297" s="9"/>
      <c r="M16297" s="9"/>
    </row>
    <row r="16298" spans="1:13" x14ac:dyDescent="0.25">
      <c r="A16298" s="126"/>
      <c r="B16298" s="126"/>
      <c r="C16298" s="126"/>
      <c r="D16298" s="127"/>
      <c r="E16298" s="128"/>
      <c r="F16298" s="128"/>
      <c r="G16298" s="126"/>
      <c r="H16298" s="126"/>
      <c r="I16298" s="126"/>
      <c r="J16298" s="126"/>
      <c r="K16298" s="9"/>
      <c r="L16298" s="9"/>
      <c r="M16298" s="9"/>
    </row>
    <row r="16299" spans="1:13" x14ac:dyDescent="0.25">
      <c r="A16299" s="126"/>
      <c r="B16299" s="126"/>
      <c r="C16299" s="126"/>
      <c r="D16299" s="127"/>
      <c r="E16299" s="128"/>
      <c r="F16299" s="128"/>
      <c r="G16299" s="126"/>
      <c r="H16299" s="126"/>
      <c r="I16299" s="126"/>
      <c r="J16299" s="126"/>
      <c r="K16299" s="9"/>
      <c r="L16299" s="9"/>
      <c r="M16299" s="9"/>
    </row>
    <row r="16300" spans="1:13" x14ac:dyDescent="0.25">
      <c r="A16300" s="126"/>
      <c r="B16300" s="126"/>
      <c r="C16300" s="126"/>
      <c r="D16300" s="127"/>
      <c r="E16300" s="128"/>
      <c r="F16300" s="128"/>
      <c r="G16300" s="126"/>
      <c r="H16300" s="126"/>
      <c r="I16300" s="126"/>
      <c r="J16300" s="126"/>
      <c r="K16300" s="9"/>
      <c r="L16300" s="9"/>
      <c r="M16300" s="9"/>
    </row>
    <row r="16301" spans="1:13" x14ac:dyDescent="0.25">
      <c r="A16301" s="126"/>
      <c r="B16301" s="126"/>
      <c r="C16301" s="126"/>
      <c r="D16301" s="127"/>
      <c r="E16301" s="128"/>
      <c r="F16301" s="128"/>
      <c r="G16301" s="126"/>
      <c r="H16301" s="126"/>
      <c r="I16301" s="126"/>
      <c r="J16301" s="126"/>
      <c r="K16301" s="9"/>
      <c r="L16301" s="9"/>
      <c r="M16301" s="9"/>
    </row>
    <row r="16302" spans="1:13" x14ac:dyDescent="0.25">
      <c r="A16302" s="126"/>
      <c r="B16302" s="126"/>
      <c r="C16302" s="126"/>
      <c r="D16302" s="127"/>
      <c r="E16302" s="128"/>
      <c r="F16302" s="128"/>
      <c r="G16302" s="126"/>
      <c r="H16302" s="126"/>
      <c r="I16302" s="126"/>
      <c r="J16302" s="126"/>
      <c r="K16302" s="9"/>
      <c r="L16302" s="9"/>
      <c r="M16302" s="9"/>
    </row>
    <row r="16303" spans="1:13" x14ac:dyDescent="0.25">
      <c r="A16303" s="126"/>
      <c r="B16303" s="126"/>
      <c r="C16303" s="126"/>
      <c r="D16303" s="127"/>
      <c r="E16303" s="128"/>
      <c r="F16303" s="128"/>
      <c r="G16303" s="126"/>
      <c r="H16303" s="126"/>
      <c r="I16303" s="126"/>
      <c r="J16303" s="126"/>
      <c r="K16303" s="9"/>
      <c r="L16303" s="9"/>
      <c r="M16303" s="9"/>
    </row>
    <row r="16304" spans="1:13" x14ac:dyDescent="0.25">
      <c r="A16304" s="126"/>
      <c r="B16304" s="126"/>
      <c r="C16304" s="126"/>
      <c r="D16304" s="127"/>
      <c r="E16304" s="128"/>
      <c r="F16304" s="128"/>
      <c r="G16304" s="126"/>
      <c r="H16304" s="126"/>
      <c r="I16304" s="126"/>
      <c r="J16304" s="126"/>
      <c r="K16304" s="9"/>
      <c r="L16304" s="9"/>
      <c r="M16304" s="9"/>
    </row>
    <row r="16305" spans="1:13" x14ac:dyDescent="0.25">
      <c r="A16305" s="126"/>
      <c r="B16305" s="126"/>
      <c r="C16305" s="126"/>
      <c r="D16305" s="127"/>
      <c r="E16305" s="128"/>
      <c r="F16305" s="128"/>
      <c r="G16305" s="126"/>
      <c r="H16305" s="126"/>
      <c r="I16305" s="126"/>
      <c r="J16305" s="126"/>
      <c r="K16305" s="9"/>
      <c r="L16305" s="9"/>
      <c r="M16305" s="9"/>
    </row>
    <row r="16306" spans="1:13" x14ac:dyDescent="0.25">
      <c r="A16306" s="126"/>
      <c r="B16306" s="126"/>
      <c r="C16306" s="126"/>
      <c r="D16306" s="127"/>
      <c r="E16306" s="128"/>
      <c r="F16306" s="128"/>
      <c r="G16306" s="126"/>
      <c r="H16306" s="126"/>
      <c r="I16306" s="126"/>
      <c r="J16306" s="126"/>
      <c r="K16306" s="9"/>
      <c r="L16306" s="9"/>
      <c r="M16306" s="9"/>
    </row>
    <row r="16307" spans="1:13" x14ac:dyDescent="0.25">
      <c r="A16307" s="126"/>
      <c r="B16307" s="126"/>
      <c r="C16307" s="126"/>
      <c r="D16307" s="127"/>
      <c r="E16307" s="128"/>
      <c r="F16307" s="128"/>
      <c r="G16307" s="126"/>
      <c r="H16307" s="126"/>
      <c r="I16307" s="126"/>
      <c r="J16307" s="126"/>
      <c r="K16307" s="9"/>
      <c r="L16307" s="9"/>
      <c r="M16307" s="9"/>
    </row>
    <row r="16308" spans="1:13" x14ac:dyDescent="0.25">
      <c r="A16308" s="126"/>
      <c r="B16308" s="126"/>
      <c r="C16308" s="126"/>
      <c r="D16308" s="127"/>
      <c r="E16308" s="128"/>
      <c r="F16308" s="128"/>
      <c r="G16308" s="126"/>
      <c r="H16308" s="126"/>
      <c r="I16308" s="126"/>
      <c r="J16308" s="126"/>
      <c r="K16308" s="9"/>
      <c r="L16308" s="9"/>
      <c r="M16308" s="9"/>
    </row>
    <row r="16309" spans="1:13" x14ac:dyDescent="0.25">
      <c r="A16309" s="126"/>
      <c r="B16309" s="126"/>
      <c r="C16309" s="126"/>
      <c r="D16309" s="127"/>
      <c r="E16309" s="128"/>
      <c r="F16309" s="128"/>
      <c r="G16309" s="126"/>
      <c r="H16309" s="126"/>
      <c r="I16309" s="126"/>
      <c r="J16309" s="126"/>
      <c r="K16309" s="9"/>
      <c r="L16309" s="9"/>
      <c r="M16309" s="9"/>
    </row>
    <row r="16310" spans="1:13" x14ac:dyDescent="0.25">
      <c r="A16310" s="126"/>
      <c r="B16310" s="126"/>
      <c r="C16310" s="126"/>
      <c r="D16310" s="127"/>
      <c r="E16310" s="128"/>
      <c r="F16310" s="128"/>
      <c r="G16310" s="126"/>
      <c r="H16310" s="126"/>
      <c r="I16310" s="126"/>
      <c r="J16310" s="126"/>
      <c r="K16310" s="9"/>
      <c r="L16310" s="9"/>
      <c r="M16310" s="9"/>
    </row>
    <row r="16311" spans="1:13" x14ac:dyDescent="0.25">
      <c r="A16311" s="126"/>
      <c r="B16311" s="126"/>
      <c r="C16311" s="126"/>
      <c r="D16311" s="127"/>
      <c r="E16311" s="128"/>
      <c r="F16311" s="128"/>
      <c r="G16311" s="126"/>
      <c r="H16311" s="126"/>
      <c r="I16311" s="126"/>
      <c r="J16311" s="126"/>
      <c r="K16311" s="9"/>
      <c r="L16311" s="9"/>
      <c r="M16311" s="9"/>
    </row>
    <row r="16312" spans="1:13" x14ac:dyDescent="0.25">
      <c r="A16312" s="126"/>
      <c r="B16312" s="126"/>
      <c r="C16312" s="126"/>
      <c r="D16312" s="127"/>
      <c r="E16312" s="128"/>
      <c r="F16312" s="128"/>
      <c r="G16312" s="126"/>
      <c r="H16312" s="126"/>
      <c r="I16312" s="126"/>
      <c r="J16312" s="126"/>
      <c r="K16312" s="9"/>
      <c r="L16312" s="9"/>
      <c r="M16312" s="9"/>
    </row>
    <row r="16313" spans="1:13" x14ac:dyDescent="0.25">
      <c r="A16313" s="126"/>
      <c r="B16313" s="126"/>
      <c r="C16313" s="126"/>
      <c r="D16313" s="127"/>
      <c r="E16313" s="128"/>
      <c r="F16313" s="128"/>
      <c r="G16313" s="126"/>
      <c r="H16313" s="126"/>
      <c r="I16313" s="126"/>
      <c r="J16313" s="126"/>
      <c r="K16313" s="9"/>
      <c r="L16313" s="9"/>
      <c r="M16313" s="9"/>
    </row>
    <row r="16314" spans="1:13" x14ac:dyDescent="0.25">
      <c r="A16314" s="126"/>
      <c r="B16314" s="126"/>
      <c r="C16314" s="126"/>
      <c r="D16314" s="127"/>
      <c r="E16314" s="128"/>
      <c r="F16314" s="128"/>
      <c r="G16314" s="126"/>
      <c r="H16314" s="126"/>
      <c r="I16314" s="126"/>
      <c r="J16314" s="126"/>
      <c r="K16314" s="9"/>
      <c r="L16314" s="9"/>
      <c r="M16314" s="9"/>
    </row>
    <row r="16315" spans="1:13" x14ac:dyDescent="0.25">
      <c r="A16315" s="126"/>
      <c r="B16315" s="126"/>
      <c r="C16315" s="126"/>
      <c r="D16315" s="127"/>
      <c r="E16315" s="128"/>
      <c r="F16315" s="128"/>
      <c r="G16315" s="126"/>
      <c r="H16315" s="126"/>
      <c r="I16315" s="126"/>
      <c r="J16315" s="126"/>
      <c r="K16315" s="9"/>
      <c r="L16315" s="9"/>
      <c r="M16315" s="9"/>
    </row>
    <row r="16316" spans="1:13" x14ac:dyDescent="0.25">
      <c r="A16316" s="126"/>
      <c r="B16316" s="126"/>
      <c r="C16316" s="126"/>
      <c r="D16316" s="127"/>
      <c r="E16316" s="128"/>
      <c r="F16316" s="128"/>
      <c r="G16316" s="126"/>
      <c r="H16316" s="126"/>
      <c r="I16316" s="126"/>
      <c r="J16316" s="126"/>
      <c r="K16316" s="9"/>
      <c r="L16316" s="9"/>
      <c r="M16316" s="9"/>
    </row>
    <row r="16317" spans="1:13" x14ac:dyDescent="0.25">
      <c r="A16317" s="126"/>
      <c r="B16317" s="126"/>
      <c r="C16317" s="126"/>
      <c r="D16317" s="127"/>
      <c r="E16317" s="128"/>
      <c r="F16317" s="128"/>
      <c r="G16317" s="126"/>
      <c r="H16317" s="126"/>
      <c r="I16317" s="126"/>
      <c r="J16317" s="126"/>
      <c r="K16317" s="9"/>
      <c r="L16317" s="9"/>
      <c r="M16317" s="9"/>
    </row>
    <row r="16318" spans="1:13" x14ac:dyDescent="0.25">
      <c r="A16318" s="126"/>
      <c r="B16318" s="126"/>
      <c r="C16318" s="126"/>
      <c r="D16318" s="127"/>
      <c r="E16318" s="128"/>
      <c r="F16318" s="128"/>
      <c r="G16318" s="126"/>
      <c r="H16318" s="126"/>
      <c r="I16318" s="126"/>
      <c r="J16318" s="126"/>
      <c r="K16318" s="9"/>
      <c r="L16318" s="9"/>
      <c r="M16318" s="9"/>
    </row>
    <row r="16319" spans="1:13" x14ac:dyDescent="0.25">
      <c r="A16319" s="126"/>
      <c r="B16319" s="126"/>
      <c r="C16319" s="126"/>
      <c r="D16319" s="127"/>
      <c r="E16319" s="128"/>
      <c r="F16319" s="128"/>
      <c r="G16319" s="126"/>
      <c r="H16319" s="126"/>
      <c r="I16319" s="126"/>
      <c r="J16319" s="126"/>
      <c r="K16319" s="9"/>
      <c r="L16319" s="9"/>
      <c r="M16319" s="9"/>
    </row>
    <row r="16320" spans="1:13" x14ac:dyDescent="0.25">
      <c r="A16320" s="126"/>
      <c r="B16320" s="126"/>
      <c r="C16320" s="126"/>
      <c r="D16320" s="127"/>
      <c r="E16320" s="128"/>
      <c r="F16320" s="128"/>
      <c r="G16320" s="126"/>
      <c r="H16320" s="126"/>
      <c r="I16320" s="126"/>
      <c r="J16320" s="126"/>
      <c r="K16320" s="9"/>
      <c r="L16320" s="9"/>
      <c r="M16320" s="9"/>
    </row>
    <row r="16321" spans="1:13" x14ac:dyDescent="0.25">
      <c r="A16321" s="126"/>
      <c r="B16321" s="126"/>
      <c r="C16321" s="126"/>
      <c r="D16321" s="127"/>
      <c r="E16321" s="128"/>
      <c r="F16321" s="128"/>
      <c r="G16321" s="126"/>
      <c r="H16321" s="126"/>
      <c r="I16321" s="126"/>
      <c r="J16321" s="126"/>
      <c r="K16321" s="9"/>
      <c r="L16321" s="9"/>
      <c r="M16321" s="9"/>
    </row>
    <row r="16322" spans="1:13" x14ac:dyDescent="0.25">
      <c r="A16322" s="126"/>
      <c r="B16322" s="126"/>
      <c r="C16322" s="126"/>
      <c r="D16322" s="127"/>
      <c r="E16322" s="128"/>
      <c r="F16322" s="128"/>
      <c r="G16322" s="126"/>
      <c r="H16322" s="126"/>
      <c r="I16322" s="126"/>
      <c r="J16322" s="126"/>
      <c r="K16322" s="9"/>
      <c r="L16322" s="9"/>
      <c r="M16322" s="9"/>
    </row>
    <row r="16323" spans="1:13" x14ac:dyDescent="0.25">
      <c r="A16323" s="126"/>
      <c r="B16323" s="126"/>
      <c r="C16323" s="126"/>
      <c r="D16323" s="127"/>
      <c r="E16323" s="128"/>
      <c r="F16323" s="128"/>
      <c r="G16323" s="126"/>
      <c r="H16323" s="126"/>
      <c r="I16323" s="126"/>
      <c r="J16323" s="126"/>
      <c r="K16323" s="9"/>
      <c r="L16323" s="9"/>
      <c r="M16323" s="9"/>
    </row>
    <row r="16324" spans="1:13" x14ac:dyDescent="0.25">
      <c r="A16324" s="126"/>
      <c r="B16324" s="126"/>
      <c r="C16324" s="126"/>
      <c r="D16324" s="127"/>
      <c r="E16324" s="128"/>
      <c r="F16324" s="128"/>
      <c r="G16324" s="126"/>
      <c r="H16324" s="126"/>
      <c r="I16324" s="126"/>
      <c r="J16324" s="126"/>
      <c r="K16324" s="9"/>
      <c r="L16324" s="9"/>
      <c r="M16324" s="9"/>
    </row>
    <row r="16325" spans="1:13" x14ac:dyDescent="0.25">
      <c r="A16325" s="126"/>
      <c r="B16325" s="126"/>
      <c r="C16325" s="126"/>
      <c r="D16325" s="127"/>
      <c r="E16325" s="128"/>
      <c r="F16325" s="128"/>
      <c r="G16325" s="126"/>
      <c r="H16325" s="126"/>
      <c r="I16325" s="126"/>
      <c r="J16325" s="126"/>
      <c r="K16325" s="9"/>
      <c r="L16325" s="9"/>
      <c r="M16325" s="9"/>
    </row>
    <row r="16326" spans="1:13" x14ac:dyDescent="0.25">
      <c r="A16326" s="126"/>
      <c r="B16326" s="126"/>
      <c r="C16326" s="126"/>
      <c r="D16326" s="127"/>
      <c r="E16326" s="128"/>
      <c r="F16326" s="128"/>
      <c r="G16326" s="126"/>
      <c r="H16326" s="126"/>
      <c r="I16326" s="126"/>
      <c r="J16326" s="126"/>
      <c r="K16326" s="9"/>
      <c r="L16326" s="9"/>
      <c r="M16326" s="9"/>
    </row>
    <row r="16327" spans="1:13" x14ac:dyDescent="0.25">
      <c r="A16327" s="126"/>
      <c r="B16327" s="126"/>
      <c r="C16327" s="126"/>
      <c r="D16327" s="127"/>
      <c r="E16327" s="128"/>
      <c r="F16327" s="128"/>
      <c r="G16327" s="126"/>
      <c r="H16327" s="126"/>
      <c r="I16327" s="126"/>
      <c r="J16327" s="126"/>
      <c r="K16327" s="9"/>
      <c r="L16327" s="9"/>
      <c r="M16327" s="9"/>
    </row>
    <row r="16328" spans="1:13" x14ac:dyDescent="0.25">
      <c r="A16328" s="126"/>
      <c r="B16328" s="126"/>
      <c r="C16328" s="126"/>
      <c r="D16328" s="127"/>
      <c r="E16328" s="128"/>
      <c r="F16328" s="128"/>
      <c r="G16328" s="126"/>
      <c r="H16328" s="126"/>
      <c r="I16328" s="126"/>
      <c r="J16328" s="126"/>
      <c r="K16328" s="9"/>
      <c r="L16328" s="9"/>
      <c r="M16328" s="9"/>
    </row>
    <row r="16329" spans="1:13" x14ac:dyDescent="0.25">
      <c r="A16329" s="126"/>
      <c r="B16329" s="126"/>
      <c r="C16329" s="126"/>
      <c r="D16329" s="127"/>
      <c r="E16329" s="128"/>
      <c r="F16329" s="128"/>
      <c r="G16329" s="126"/>
      <c r="H16329" s="126"/>
      <c r="I16329" s="126"/>
      <c r="J16329" s="126"/>
      <c r="K16329" s="9"/>
      <c r="L16329" s="9"/>
      <c r="M16329" s="9"/>
    </row>
    <row r="16330" spans="1:13" x14ac:dyDescent="0.25">
      <c r="A16330" s="126"/>
      <c r="B16330" s="126"/>
      <c r="C16330" s="126"/>
      <c r="D16330" s="127"/>
      <c r="E16330" s="128"/>
      <c r="F16330" s="128"/>
      <c r="G16330" s="126"/>
      <c r="H16330" s="126"/>
      <c r="I16330" s="126"/>
      <c r="J16330" s="126"/>
      <c r="K16330" s="9"/>
      <c r="L16330" s="9"/>
      <c r="M16330" s="9"/>
    </row>
    <row r="16331" spans="1:13" x14ac:dyDescent="0.25">
      <c r="A16331" s="126"/>
      <c r="B16331" s="126"/>
      <c r="C16331" s="126"/>
      <c r="D16331" s="127"/>
      <c r="E16331" s="128"/>
      <c r="F16331" s="128"/>
      <c r="G16331" s="126"/>
      <c r="H16331" s="126"/>
      <c r="I16331" s="126"/>
      <c r="J16331" s="126"/>
      <c r="K16331" s="9"/>
      <c r="L16331" s="9"/>
      <c r="M16331" s="9"/>
    </row>
    <row r="16332" spans="1:13" x14ac:dyDescent="0.25">
      <c r="A16332" s="126"/>
      <c r="B16332" s="126"/>
      <c r="C16332" s="126"/>
      <c r="D16332" s="127"/>
      <c r="E16332" s="128"/>
      <c r="F16332" s="128"/>
      <c r="G16332" s="126"/>
      <c r="H16332" s="126"/>
      <c r="I16332" s="126"/>
      <c r="J16332" s="126"/>
      <c r="K16332" s="9"/>
      <c r="L16332" s="9"/>
      <c r="M16332" s="9"/>
    </row>
    <row r="16333" spans="1:13" x14ac:dyDescent="0.25">
      <c r="A16333" s="126"/>
      <c r="B16333" s="126"/>
      <c r="C16333" s="126"/>
      <c r="D16333" s="127"/>
      <c r="E16333" s="128"/>
      <c r="F16333" s="128"/>
      <c r="G16333" s="126"/>
      <c r="H16333" s="126"/>
      <c r="I16333" s="126"/>
      <c r="J16333" s="126"/>
      <c r="K16333" s="9"/>
      <c r="L16333" s="9"/>
      <c r="M16333" s="9"/>
    </row>
    <row r="16334" spans="1:13" x14ac:dyDescent="0.25">
      <c r="A16334" s="126"/>
      <c r="B16334" s="126"/>
      <c r="C16334" s="126"/>
      <c r="D16334" s="127"/>
      <c r="E16334" s="128"/>
      <c r="F16334" s="128"/>
      <c r="G16334" s="126"/>
      <c r="H16334" s="126"/>
      <c r="I16334" s="126"/>
      <c r="J16334" s="126"/>
      <c r="K16334" s="9"/>
      <c r="L16334" s="9"/>
      <c r="M16334" s="9"/>
    </row>
    <row r="16335" spans="1:13" x14ac:dyDescent="0.25">
      <c r="A16335" s="126"/>
      <c r="B16335" s="126"/>
      <c r="C16335" s="126"/>
      <c r="D16335" s="127"/>
      <c r="E16335" s="128"/>
      <c r="F16335" s="128"/>
      <c r="G16335" s="126"/>
      <c r="H16335" s="126"/>
      <c r="I16335" s="126"/>
      <c r="J16335" s="126"/>
      <c r="K16335" s="9"/>
      <c r="L16335" s="9"/>
      <c r="M16335" s="9"/>
    </row>
    <row r="16336" spans="1:13" x14ac:dyDescent="0.25">
      <c r="A16336" s="126"/>
      <c r="B16336" s="126"/>
      <c r="C16336" s="126"/>
      <c r="D16336" s="127"/>
      <c r="E16336" s="128"/>
      <c r="F16336" s="128"/>
      <c r="G16336" s="126"/>
      <c r="H16336" s="126"/>
      <c r="I16336" s="126"/>
      <c r="J16336" s="126"/>
      <c r="K16336" s="9"/>
      <c r="L16336" s="9"/>
      <c r="M16336" s="9"/>
    </row>
    <row r="16337" spans="1:13" x14ac:dyDescent="0.25">
      <c r="A16337" s="126"/>
      <c r="B16337" s="126"/>
      <c r="C16337" s="126"/>
      <c r="D16337" s="127"/>
      <c r="E16337" s="128"/>
      <c r="F16337" s="128"/>
      <c r="G16337" s="126"/>
      <c r="H16337" s="126"/>
      <c r="I16337" s="126"/>
      <c r="J16337" s="126"/>
      <c r="K16337" s="9"/>
      <c r="L16337" s="9"/>
      <c r="M16337" s="9"/>
    </row>
    <row r="16338" spans="1:13" x14ac:dyDescent="0.25">
      <c r="A16338" s="126"/>
      <c r="B16338" s="126"/>
      <c r="C16338" s="126"/>
      <c r="D16338" s="127"/>
      <c r="E16338" s="128"/>
      <c r="F16338" s="128"/>
      <c r="G16338" s="126"/>
      <c r="H16338" s="126"/>
      <c r="I16338" s="126"/>
      <c r="J16338" s="126"/>
      <c r="K16338" s="9"/>
      <c r="L16338" s="9"/>
      <c r="M16338" s="9"/>
    </row>
    <row r="16339" spans="1:13" x14ac:dyDescent="0.25">
      <c r="A16339" s="126"/>
      <c r="B16339" s="126"/>
      <c r="C16339" s="126"/>
      <c r="D16339" s="127"/>
      <c r="E16339" s="128"/>
      <c r="F16339" s="128"/>
      <c r="G16339" s="126"/>
      <c r="H16339" s="126"/>
      <c r="I16339" s="126"/>
      <c r="J16339" s="126"/>
      <c r="K16339" s="9"/>
      <c r="L16339" s="9"/>
      <c r="M16339" s="9"/>
    </row>
    <row r="16340" spans="1:13" x14ac:dyDescent="0.25">
      <c r="A16340" s="126"/>
      <c r="B16340" s="126"/>
      <c r="C16340" s="126"/>
      <c r="D16340" s="127"/>
      <c r="E16340" s="128"/>
      <c r="F16340" s="128"/>
      <c r="G16340" s="126"/>
      <c r="H16340" s="126"/>
      <c r="I16340" s="126"/>
      <c r="J16340" s="126"/>
      <c r="K16340" s="9"/>
      <c r="L16340" s="9"/>
      <c r="M16340" s="9"/>
    </row>
    <row r="16341" spans="1:13" x14ac:dyDescent="0.25">
      <c r="A16341" s="126"/>
      <c r="B16341" s="126"/>
      <c r="C16341" s="126"/>
      <c r="D16341" s="127"/>
      <c r="E16341" s="128"/>
      <c r="F16341" s="128"/>
      <c r="G16341" s="126"/>
      <c r="H16341" s="126"/>
      <c r="I16341" s="126"/>
      <c r="J16341" s="126"/>
      <c r="K16341" s="9"/>
      <c r="L16341" s="9"/>
      <c r="M16341" s="9"/>
    </row>
    <row r="16342" spans="1:13" x14ac:dyDescent="0.25">
      <c r="A16342" s="126"/>
      <c r="B16342" s="126"/>
      <c r="C16342" s="126"/>
      <c r="D16342" s="127"/>
      <c r="E16342" s="128"/>
      <c r="F16342" s="128"/>
      <c r="G16342" s="126"/>
      <c r="H16342" s="126"/>
      <c r="I16342" s="126"/>
      <c r="J16342" s="126"/>
      <c r="K16342" s="9"/>
      <c r="L16342" s="9"/>
      <c r="M16342" s="9"/>
    </row>
    <row r="16343" spans="1:13" x14ac:dyDescent="0.25">
      <c r="A16343" s="126"/>
      <c r="B16343" s="126"/>
      <c r="C16343" s="126"/>
      <c r="D16343" s="127"/>
      <c r="E16343" s="128"/>
      <c r="F16343" s="128"/>
      <c r="G16343" s="126"/>
      <c r="H16343" s="126"/>
      <c r="I16343" s="126"/>
      <c r="J16343" s="126"/>
      <c r="K16343" s="9"/>
      <c r="L16343" s="9"/>
      <c r="M16343" s="9"/>
    </row>
    <row r="16344" spans="1:13" x14ac:dyDescent="0.25">
      <c r="A16344" s="126"/>
      <c r="B16344" s="126"/>
      <c r="C16344" s="126"/>
      <c r="D16344" s="127"/>
      <c r="E16344" s="128"/>
      <c r="F16344" s="128"/>
      <c r="G16344" s="126"/>
      <c r="H16344" s="126"/>
      <c r="I16344" s="126"/>
      <c r="J16344" s="126"/>
      <c r="K16344" s="9"/>
      <c r="L16344" s="9"/>
      <c r="M16344" s="9"/>
    </row>
    <row r="16345" spans="1:13" x14ac:dyDescent="0.25">
      <c r="A16345" s="126"/>
      <c r="B16345" s="126"/>
      <c r="C16345" s="126"/>
      <c r="D16345" s="127"/>
      <c r="E16345" s="128"/>
      <c r="F16345" s="128"/>
      <c r="G16345" s="126"/>
      <c r="H16345" s="126"/>
      <c r="I16345" s="126"/>
      <c r="J16345" s="126"/>
      <c r="K16345" s="9"/>
      <c r="L16345" s="9"/>
      <c r="M16345" s="9"/>
    </row>
    <row r="16346" spans="1:13" x14ac:dyDescent="0.25">
      <c r="A16346" s="126"/>
      <c r="B16346" s="126"/>
      <c r="C16346" s="126"/>
      <c r="D16346" s="127"/>
      <c r="E16346" s="128"/>
      <c r="F16346" s="128"/>
      <c r="G16346" s="126"/>
      <c r="H16346" s="126"/>
      <c r="I16346" s="126"/>
      <c r="J16346" s="126"/>
      <c r="K16346" s="9"/>
      <c r="L16346" s="9"/>
      <c r="M16346" s="9"/>
    </row>
    <row r="16347" spans="1:13" x14ac:dyDescent="0.25">
      <c r="A16347" s="126"/>
      <c r="B16347" s="126"/>
      <c r="C16347" s="126"/>
      <c r="D16347" s="127"/>
      <c r="E16347" s="128"/>
      <c r="F16347" s="128"/>
      <c r="G16347" s="126"/>
      <c r="H16347" s="126"/>
      <c r="I16347" s="126"/>
      <c r="J16347" s="126"/>
      <c r="K16347" s="9"/>
      <c r="L16347" s="9"/>
      <c r="M16347" s="9"/>
    </row>
    <row r="16348" spans="1:13" x14ac:dyDescent="0.25">
      <c r="A16348" s="126"/>
      <c r="B16348" s="126"/>
      <c r="C16348" s="126"/>
      <c r="D16348" s="127"/>
      <c r="E16348" s="128"/>
      <c r="F16348" s="128"/>
      <c r="G16348" s="126"/>
      <c r="H16348" s="126"/>
      <c r="I16348" s="126"/>
      <c r="J16348" s="126"/>
      <c r="K16348" s="9"/>
      <c r="L16348" s="9"/>
      <c r="M16348" s="9"/>
    </row>
    <row r="16349" spans="1:13" x14ac:dyDescent="0.25">
      <c r="A16349" s="126"/>
      <c r="B16349" s="126"/>
      <c r="C16349" s="126"/>
      <c r="D16349" s="127"/>
      <c r="E16349" s="128"/>
      <c r="F16349" s="128"/>
      <c r="G16349" s="126"/>
      <c r="H16349" s="126"/>
      <c r="I16349" s="126"/>
      <c r="J16349" s="126"/>
      <c r="K16349" s="9"/>
      <c r="L16349" s="9"/>
      <c r="M16349" s="9"/>
    </row>
    <row r="16350" spans="1:13" x14ac:dyDescent="0.25">
      <c r="A16350" s="126"/>
      <c r="B16350" s="126"/>
      <c r="C16350" s="126"/>
      <c r="D16350" s="127"/>
      <c r="E16350" s="128"/>
      <c r="F16350" s="128"/>
      <c r="G16350" s="126"/>
      <c r="H16350" s="126"/>
      <c r="I16350" s="126"/>
      <c r="J16350" s="126"/>
      <c r="K16350" s="9"/>
      <c r="L16350" s="9"/>
      <c r="M16350" s="9"/>
    </row>
    <row r="16351" spans="1:13" x14ac:dyDescent="0.25">
      <c r="A16351" s="126"/>
      <c r="B16351" s="126"/>
      <c r="C16351" s="126"/>
      <c r="D16351" s="127"/>
      <c r="E16351" s="128"/>
      <c r="F16351" s="128"/>
      <c r="G16351" s="126"/>
      <c r="H16351" s="126"/>
      <c r="I16351" s="126"/>
      <c r="J16351" s="126"/>
      <c r="K16351" s="9"/>
      <c r="L16351" s="9"/>
      <c r="M16351" s="9"/>
    </row>
    <row r="16352" spans="1:13" x14ac:dyDescent="0.25">
      <c r="A16352" s="126"/>
      <c r="B16352" s="126"/>
      <c r="C16352" s="126"/>
      <c r="D16352" s="127"/>
      <c r="E16352" s="128"/>
      <c r="F16352" s="128"/>
      <c r="G16352" s="126"/>
      <c r="H16352" s="126"/>
      <c r="I16352" s="126"/>
      <c r="J16352" s="126"/>
      <c r="K16352" s="9"/>
      <c r="L16352" s="9"/>
      <c r="M16352" s="9"/>
    </row>
    <row r="16353" spans="1:13" x14ac:dyDescent="0.25">
      <c r="A16353" s="126"/>
      <c r="B16353" s="126"/>
      <c r="C16353" s="126"/>
      <c r="D16353" s="127"/>
      <c r="E16353" s="128"/>
      <c r="F16353" s="128"/>
      <c r="G16353" s="126"/>
      <c r="H16353" s="126"/>
      <c r="I16353" s="126"/>
      <c r="J16353" s="126"/>
      <c r="K16353" s="9"/>
      <c r="L16353" s="9"/>
      <c r="M16353" s="9"/>
    </row>
    <row r="16354" spans="1:13" x14ac:dyDescent="0.25">
      <c r="A16354" s="126"/>
      <c r="B16354" s="126"/>
      <c r="C16354" s="126"/>
      <c r="D16354" s="127"/>
      <c r="E16354" s="128"/>
      <c r="F16354" s="128"/>
      <c r="G16354" s="126"/>
      <c r="H16354" s="126"/>
      <c r="I16354" s="126"/>
      <c r="J16354" s="126"/>
      <c r="K16354" s="9"/>
      <c r="L16354" s="9"/>
      <c r="M16354" s="9"/>
    </row>
    <row r="16355" spans="1:13" x14ac:dyDescent="0.25">
      <c r="A16355" s="126"/>
      <c r="B16355" s="126"/>
      <c r="C16355" s="126"/>
      <c r="D16355" s="127"/>
      <c r="E16355" s="128"/>
      <c r="F16355" s="128"/>
      <c r="G16355" s="126"/>
      <c r="H16355" s="126"/>
      <c r="I16355" s="126"/>
      <c r="J16355" s="126"/>
      <c r="K16355" s="9"/>
      <c r="L16355" s="9"/>
      <c r="M16355" s="9"/>
    </row>
    <row r="16356" spans="1:13" x14ac:dyDescent="0.25">
      <c r="A16356" s="126"/>
      <c r="B16356" s="126"/>
      <c r="C16356" s="126"/>
      <c r="D16356" s="127"/>
      <c r="E16356" s="128"/>
      <c r="F16356" s="128"/>
      <c r="G16356" s="126"/>
      <c r="H16356" s="126"/>
      <c r="I16356" s="126"/>
      <c r="J16356" s="126"/>
      <c r="K16356" s="9"/>
      <c r="L16356" s="9"/>
      <c r="M16356" s="9"/>
    </row>
    <row r="16357" spans="1:13" x14ac:dyDescent="0.25">
      <c r="A16357" s="126"/>
      <c r="B16357" s="126"/>
      <c r="C16357" s="126"/>
      <c r="D16357" s="127"/>
      <c r="E16357" s="128"/>
      <c r="F16357" s="128"/>
      <c r="G16357" s="126"/>
      <c r="H16357" s="126"/>
      <c r="I16357" s="126"/>
      <c r="J16357" s="126"/>
      <c r="K16357" s="9"/>
      <c r="L16357" s="9"/>
      <c r="M16357" s="9"/>
    </row>
    <row r="16358" spans="1:13" x14ac:dyDescent="0.25">
      <c r="A16358" s="126"/>
      <c r="B16358" s="126"/>
      <c r="C16358" s="126"/>
      <c r="D16358" s="127"/>
      <c r="E16358" s="128"/>
      <c r="F16358" s="128"/>
      <c r="G16358" s="126"/>
      <c r="H16358" s="126"/>
      <c r="I16358" s="126"/>
      <c r="J16358" s="126"/>
      <c r="K16358" s="9"/>
      <c r="L16358" s="9"/>
      <c r="M16358" s="9"/>
    </row>
    <row r="16359" spans="1:13" x14ac:dyDescent="0.25">
      <c r="A16359" s="126"/>
      <c r="B16359" s="126"/>
      <c r="C16359" s="126"/>
      <c r="D16359" s="127"/>
      <c r="E16359" s="128"/>
      <c r="F16359" s="128"/>
      <c r="G16359" s="126"/>
      <c r="H16359" s="126"/>
      <c r="I16359" s="126"/>
      <c r="J16359" s="126"/>
      <c r="K16359" s="9"/>
      <c r="L16359" s="9"/>
      <c r="M16359" s="9"/>
    </row>
    <row r="16360" spans="1:13" x14ac:dyDescent="0.25">
      <c r="A16360" s="126"/>
      <c r="B16360" s="126"/>
      <c r="C16360" s="126"/>
      <c r="D16360" s="127"/>
      <c r="E16360" s="128"/>
      <c r="F16360" s="128"/>
      <c r="G16360" s="126"/>
      <c r="H16360" s="126"/>
      <c r="I16360" s="126"/>
      <c r="J16360" s="126"/>
      <c r="K16360" s="9"/>
      <c r="L16360" s="9"/>
      <c r="M16360" s="9"/>
    </row>
    <row r="16361" spans="1:13" x14ac:dyDescent="0.25">
      <c r="A16361" s="126"/>
      <c r="B16361" s="126"/>
      <c r="C16361" s="126"/>
      <c r="D16361" s="127"/>
      <c r="E16361" s="128"/>
      <c r="F16361" s="128"/>
      <c r="G16361" s="126"/>
      <c r="H16361" s="126"/>
      <c r="I16361" s="126"/>
      <c r="J16361" s="126"/>
      <c r="K16361" s="9"/>
      <c r="L16361" s="9"/>
      <c r="M16361" s="9"/>
    </row>
    <row r="16362" spans="1:13" x14ac:dyDescent="0.25">
      <c r="A16362" s="126"/>
      <c r="B16362" s="126"/>
      <c r="C16362" s="126"/>
      <c r="D16362" s="127"/>
      <c r="E16362" s="128"/>
      <c r="F16362" s="128"/>
      <c r="G16362" s="126"/>
      <c r="H16362" s="126"/>
      <c r="I16362" s="126"/>
      <c r="J16362" s="126"/>
      <c r="K16362" s="9"/>
      <c r="L16362" s="9"/>
      <c r="M16362" s="9"/>
    </row>
    <row r="16363" spans="1:13" x14ac:dyDescent="0.25">
      <c r="A16363" s="126"/>
      <c r="B16363" s="126"/>
      <c r="C16363" s="126"/>
      <c r="D16363" s="127"/>
      <c r="E16363" s="128"/>
      <c r="F16363" s="128"/>
      <c r="G16363" s="126"/>
      <c r="H16363" s="126"/>
      <c r="I16363" s="126"/>
      <c r="J16363" s="126"/>
      <c r="K16363" s="9"/>
      <c r="L16363" s="9"/>
      <c r="M16363" s="9"/>
    </row>
    <row r="16364" spans="1:13" x14ac:dyDescent="0.25">
      <c r="A16364" s="126"/>
      <c r="B16364" s="126"/>
      <c r="C16364" s="126"/>
      <c r="D16364" s="127"/>
      <c r="E16364" s="128"/>
      <c r="F16364" s="128"/>
      <c r="G16364" s="126"/>
      <c r="H16364" s="126"/>
      <c r="I16364" s="126"/>
      <c r="J16364" s="126"/>
      <c r="K16364" s="9"/>
      <c r="L16364" s="9"/>
      <c r="M16364" s="9"/>
    </row>
    <row r="16365" spans="1:13" x14ac:dyDescent="0.25">
      <c r="A16365" s="126"/>
      <c r="B16365" s="126"/>
      <c r="C16365" s="126"/>
      <c r="D16365" s="127"/>
      <c r="E16365" s="128"/>
      <c r="F16365" s="128"/>
      <c r="G16365" s="126"/>
      <c r="H16365" s="126"/>
      <c r="I16365" s="126"/>
      <c r="J16365" s="126"/>
      <c r="K16365" s="9"/>
      <c r="L16365" s="9"/>
      <c r="M16365" s="9"/>
    </row>
    <row r="16366" spans="1:13" x14ac:dyDescent="0.25">
      <c r="A16366" s="126"/>
      <c r="B16366" s="126"/>
      <c r="C16366" s="126"/>
      <c r="D16366" s="127"/>
      <c r="E16366" s="128"/>
      <c r="F16366" s="128"/>
      <c r="G16366" s="126"/>
      <c r="H16366" s="126"/>
      <c r="I16366" s="126"/>
      <c r="J16366" s="126"/>
      <c r="K16366" s="9"/>
      <c r="L16366" s="9"/>
      <c r="M16366" s="9"/>
    </row>
    <row r="16367" spans="1:13" x14ac:dyDescent="0.25">
      <c r="A16367" s="126"/>
      <c r="B16367" s="126"/>
      <c r="C16367" s="126"/>
      <c r="D16367" s="127"/>
      <c r="E16367" s="128"/>
      <c r="F16367" s="128"/>
      <c r="G16367" s="126"/>
      <c r="H16367" s="126"/>
      <c r="I16367" s="126"/>
      <c r="J16367" s="126"/>
      <c r="K16367" s="9"/>
      <c r="L16367" s="9"/>
      <c r="M16367" s="9"/>
    </row>
    <row r="16368" spans="1:13" x14ac:dyDescent="0.25">
      <c r="A16368" s="126"/>
      <c r="B16368" s="126"/>
      <c r="C16368" s="126"/>
      <c r="D16368" s="127"/>
      <c r="E16368" s="128"/>
      <c r="F16368" s="128"/>
      <c r="G16368" s="126"/>
      <c r="H16368" s="126"/>
      <c r="I16368" s="126"/>
      <c r="J16368" s="126"/>
      <c r="K16368" s="9"/>
      <c r="L16368" s="9"/>
      <c r="M16368" s="9"/>
    </row>
    <row r="16369" spans="1:13" x14ac:dyDescent="0.25">
      <c r="A16369" s="126"/>
      <c r="B16369" s="126"/>
      <c r="C16369" s="126"/>
      <c r="D16369" s="127"/>
      <c r="E16369" s="128"/>
      <c r="F16369" s="128"/>
      <c r="G16369" s="126"/>
      <c r="H16369" s="126"/>
      <c r="I16369" s="126"/>
      <c r="J16369" s="126"/>
      <c r="K16369" s="9"/>
      <c r="L16369" s="9"/>
      <c r="M16369" s="9"/>
    </row>
    <row r="16370" spans="1:13" x14ac:dyDescent="0.25">
      <c r="A16370" s="126"/>
      <c r="B16370" s="126"/>
      <c r="C16370" s="126"/>
      <c r="D16370" s="127"/>
      <c r="E16370" s="128"/>
      <c r="F16370" s="128"/>
      <c r="G16370" s="126"/>
      <c r="H16370" s="126"/>
      <c r="I16370" s="126"/>
      <c r="J16370" s="126"/>
      <c r="K16370" s="9"/>
      <c r="L16370" s="9"/>
      <c r="M16370" s="9"/>
    </row>
    <row r="16371" spans="1:13" x14ac:dyDescent="0.25">
      <c r="A16371" s="126"/>
      <c r="B16371" s="126"/>
      <c r="C16371" s="126"/>
      <c r="D16371" s="127"/>
      <c r="E16371" s="128"/>
      <c r="F16371" s="128"/>
      <c r="G16371" s="126"/>
      <c r="H16371" s="126"/>
      <c r="I16371" s="126"/>
      <c r="J16371" s="126"/>
      <c r="K16371" s="9"/>
      <c r="L16371" s="9"/>
      <c r="M16371" s="9"/>
    </row>
    <row r="16372" spans="1:13" x14ac:dyDescent="0.25">
      <c r="A16372" s="126"/>
      <c r="B16372" s="126"/>
      <c r="C16372" s="126"/>
      <c r="D16372" s="127"/>
      <c r="E16372" s="128"/>
      <c r="F16372" s="128"/>
      <c r="G16372" s="126"/>
      <c r="H16372" s="126"/>
      <c r="I16372" s="126"/>
      <c r="J16372" s="126"/>
      <c r="K16372" s="9"/>
      <c r="L16372" s="9"/>
      <c r="M16372" s="9"/>
    </row>
    <row r="16373" spans="1:13" x14ac:dyDescent="0.25">
      <c r="A16373" s="126"/>
      <c r="B16373" s="126"/>
      <c r="C16373" s="126"/>
      <c r="D16373" s="127"/>
      <c r="E16373" s="128"/>
      <c r="F16373" s="128"/>
      <c r="G16373" s="126"/>
      <c r="H16373" s="126"/>
      <c r="I16373" s="126"/>
      <c r="J16373" s="126"/>
      <c r="K16373" s="9"/>
      <c r="L16373" s="9"/>
      <c r="M16373" s="9"/>
    </row>
    <row r="16374" spans="1:13" x14ac:dyDescent="0.25">
      <c r="A16374" s="126"/>
      <c r="B16374" s="126"/>
      <c r="C16374" s="126"/>
      <c r="D16374" s="127"/>
      <c r="E16374" s="128"/>
      <c r="F16374" s="128"/>
      <c r="G16374" s="126"/>
      <c r="H16374" s="126"/>
      <c r="I16374" s="126"/>
      <c r="J16374" s="126"/>
      <c r="K16374" s="9"/>
      <c r="L16374" s="9"/>
      <c r="M16374" s="9"/>
    </row>
    <row r="16375" spans="1:13" x14ac:dyDescent="0.25">
      <c r="A16375" s="126"/>
      <c r="B16375" s="126"/>
      <c r="C16375" s="126"/>
      <c r="D16375" s="127"/>
      <c r="E16375" s="128"/>
      <c r="F16375" s="128"/>
      <c r="G16375" s="126"/>
      <c r="H16375" s="126"/>
      <c r="I16375" s="126"/>
      <c r="J16375" s="126"/>
      <c r="K16375" s="9"/>
      <c r="L16375" s="9"/>
      <c r="M16375" s="9"/>
    </row>
    <row r="16376" spans="1:13" x14ac:dyDescent="0.25">
      <c r="A16376" s="126"/>
      <c r="B16376" s="126"/>
      <c r="C16376" s="126"/>
      <c r="D16376" s="127"/>
      <c r="E16376" s="128"/>
      <c r="F16376" s="128"/>
      <c r="G16376" s="126"/>
      <c r="H16376" s="126"/>
      <c r="I16376" s="126"/>
      <c r="J16376" s="126"/>
      <c r="K16376" s="9"/>
      <c r="L16376" s="9"/>
      <c r="M16376" s="9"/>
    </row>
    <row r="16377" spans="1:13" x14ac:dyDescent="0.25">
      <c r="A16377" s="126"/>
      <c r="B16377" s="126"/>
      <c r="C16377" s="126"/>
      <c r="D16377" s="127"/>
      <c r="E16377" s="128"/>
      <c r="F16377" s="128"/>
      <c r="G16377" s="126"/>
      <c r="H16377" s="126"/>
      <c r="I16377" s="126"/>
      <c r="J16377" s="126"/>
      <c r="K16377" s="9"/>
      <c r="L16377" s="9"/>
      <c r="M16377" s="9"/>
    </row>
    <row r="16378" spans="1:13" x14ac:dyDescent="0.25">
      <c r="A16378" s="126"/>
      <c r="B16378" s="126"/>
      <c r="C16378" s="126"/>
      <c r="D16378" s="127"/>
      <c r="E16378" s="128"/>
      <c r="F16378" s="128"/>
      <c r="G16378" s="126"/>
      <c r="H16378" s="126"/>
      <c r="I16378" s="126"/>
      <c r="J16378" s="126"/>
      <c r="K16378" s="9"/>
      <c r="L16378" s="9"/>
      <c r="M16378" s="9"/>
    </row>
    <row r="16379" spans="1:13" x14ac:dyDescent="0.25">
      <c r="A16379" s="126"/>
      <c r="B16379" s="126"/>
      <c r="C16379" s="126"/>
      <c r="D16379" s="127"/>
      <c r="E16379" s="128"/>
      <c r="F16379" s="128"/>
      <c r="G16379" s="126"/>
      <c r="H16379" s="126"/>
      <c r="I16379" s="126"/>
      <c r="J16379" s="126"/>
      <c r="K16379" s="9"/>
      <c r="L16379" s="9"/>
      <c r="M16379" s="9"/>
    </row>
    <row r="16380" spans="1:13" x14ac:dyDescent="0.25">
      <c r="A16380" s="126"/>
      <c r="B16380" s="126"/>
      <c r="C16380" s="126"/>
      <c r="D16380" s="127"/>
      <c r="E16380" s="128"/>
      <c r="F16380" s="128"/>
      <c r="G16380" s="126"/>
      <c r="H16380" s="126"/>
      <c r="I16380" s="126"/>
      <c r="J16380" s="126"/>
      <c r="K16380" s="9"/>
      <c r="L16380" s="9"/>
      <c r="M16380" s="9"/>
    </row>
    <row r="16381" spans="1:13" x14ac:dyDescent="0.25">
      <c r="A16381" s="126"/>
      <c r="B16381" s="126"/>
      <c r="C16381" s="126"/>
      <c r="D16381" s="127"/>
      <c r="E16381" s="128"/>
      <c r="F16381" s="128"/>
      <c r="G16381" s="126"/>
      <c r="H16381" s="126"/>
      <c r="I16381" s="126"/>
      <c r="J16381" s="126"/>
      <c r="K16381" s="9"/>
      <c r="L16381" s="9"/>
      <c r="M16381" s="9"/>
    </row>
    <row r="16382" spans="1:13" x14ac:dyDescent="0.25">
      <c r="A16382" s="126"/>
      <c r="B16382" s="126"/>
      <c r="C16382" s="126"/>
      <c r="D16382" s="127"/>
      <c r="E16382" s="128"/>
      <c r="F16382" s="128"/>
      <c r="G16382" s="126"/>
      <c r="H16382" s="126"/>
      <c r="I16382" s="126"/>
      <c r="J16382" s="126"/>
      <c r="K16382" s="9"/>
      <c r="L16382" s="9"/>
      <c r="M16382" s="9"/>
    </row>
    <row r="16383" spans="1:13" x14ac:dyDescent="0.25">
      <c r="A16383" s="126"/>
      <c r="B16383" s="126"/>
      <c r="C16383" s="126"/>
      <c r="D16383" s="127"/>
      <c r="E16383" s="128"/>
      <c r="F16383" s="128"/>
      <c r="G16383" s="126"/>
      <c r="H16383" s="126"/>
      <c r="I16383" s="126"/>
      <c r="J16383" s="126"/>
      <c r="K16383" s="9"/>
      <c r="L16383" s="9"/>
      <c r="M16383" s="9"/>
    </row>
    <row r="16384" spans="1:13" x14ac:dyDescent="0.25">
      <c r="A16384" s="126"/>
      <c r="B16384" s="126"/>
      <c r="C16384" s="126"/>
      <c r="D16384" s="127"/>
      <c r="E16384" s="128"/>
      <c r="F16384" s="128"/>
      <c r="G16384" s="126"/>
      <c r="H16384" s="126"/>
      <c r="I16384" s="126"/>
      <c r="J16384" s="126"/>
      <c r="K16384" s="9"/>
      <c r="L16384" s="9"/>
      <c r="M16384" s="9"/>
    </row>
    <row r="16385" spans="1:13" x14ac:dyDescent="0.25">
      <c r="A16385" s="126"/>
      <c r="B16385" s="126"/>
      <c r="C16385" s="126"/>
      <c r="D16385" s="127"/>
      <c r="E16385" s="128"/>
      <c r="F16385" s="128"/>
      <c r="G16385" s="126"/>
      <c r="H16385" s="126"/>
      <c r="I16385" s="126"/>
      <c r="J16385" s="126"/>
      <c r="K16385" s="9"/>
      <c r="L16385" s="9"/>
      <c r="M16385" s="9"/>
    </row>
    <row r="16386" spans="1:13" x14ac:dyDescent="0.25">
      <c r="A16386" s="126"/>
      <c r="B16386" s="126"/>
      <c r="C16386" s="126"/>
      <c r="D16386" s="127"/>
      <c r="E16386" s="128"/>
      <c r="F16386" s="128"/>
      <c r="G16386" s="126"/>
      <c r="H16386" s="126"/>
      <c r="I16386" s="126"/>
      <c r="J16386" s="126"/>
      <c r="K16386" s="9"/>
      <c r="L16386" s="9"/>
      <c r="M16386" s="9"/>
    </row>
    <row r="16387" spans="1:13" x14ac:dyDescent="0.25">
      <c r="A16387" s="126"/>
      <c r="B16387" s="126"/>
      <c r="C16387" s="126"/>
      <c r="D16387" s="127"/>
      <c r="E16387" s="128"/>
      <c r="F16387" s="128"/>
      <c r="G16387" s="126"/>
      <c r="H16387" s="126"/>
      <c r="I16387" s="126"/>
      <c r="J16387" s="126"/>
      <c r="K16387" s="9"/>
      <c r="L16387" s="9"/>
      <c r="M16387" s="9"/>
    </row>
    <row r="16388" spans="1:13" x14ac:dyDescent="0.25">
      <c r="A16388" s="126"/>
      <c r="B16388" s="126"/>
      <c r="C16388" s="126"/>
      <c r="D16388" s="127"/>
      <c r="E16388" s="128"/>
      <c r="F16388" s="128"/>
      <c r="G16388" s="126"/>
      <c r="H16388" s="126"/>
      <c r="I16388" s="126"/>
      <c r="J16388" s="126"/>
      <c r="K16388" s="9"/>
      <c r="L16388" s="9"/>
      <c r="M16388" s="9"/>
    </row>
    <row r="16389" spans="1:13" x14ac:dyDescent="0.25">
      <c r="A16389" s="126"/>
      <c r="B16389" s="126"/>
      <c r="C16389" s="126"/>
      <c r="D16389" s="127"/>
      <c r="E16389" s="128"/>
      <c r="F16389" s="128"/>
      <c r="G16389" s="126"/>
      <c r="H16389" s="126"/>
      <c r="I16389" s="126"/>
      <c r="J16389" s="126"/>
      <c r="K16389" s="9"/>
      <c r="L16389" s="9"/>
      <c r="M16389" s="9"/>
    </row>
    <row r="16390" spans="1:13" x14ac:dyDescent="0.25">
      <c r="A16390" s="126"/>
      <c r="B16390" s="126"/>
      <c r="C16390" s="126"/>
      <c r="D16390" s="127"/>
      <c r="E16390" s="128"/>
      <c r="F16390" s="128"/>
      <c r="G16390" s="126"/>
      <c r="H16390" s="126"/>
      <c r="I16390" s="126"/>
      <c r="J16390" s="126"/>
      <c r="K16390" s="9"/>
      <c r="L16390" s="9"/>
      <c r="M16390" s="9"/>
    </row>
    <row r="16391" spans="1:13" x14ac:dyDescent="0.25">
      <c r="A16391" s="126"/>
      <c r="B16391" s="126"/>
      <c r="C16391" s="126"/>
      <c r="D16391" s="127"/>
      <c r="E16391" s="128"/>
      <c r="F16391" s="128"/>
      <c r="G16391" s="126"/>
      <c r="H16391" s="126"/>
      <c r="I16391" s="126"/>
      <c r="J16391" s="126"/>
      <c r="K16391" s="9"/>
      <c r="L16391" s="9"/>
      <c r="M16391" s="9"/>
    </row>
    <row r="16392" spans="1:13" x14ac:dyDescent="0.25">
      <c r="A16392" s="126"/>
      <c r="B16392" s="126"/>
      <c r="C16392" s="126"/>
      <c r="D16392" s="127"/>
      <c r="E16392" s="128"/>
      <c r="F16392" s="128"/>
      <c r="G16392" s="126"/>
      <c r="H16392" s="126"/>
      <c r="I16392" s="126"/>
      <c r="J16392" s="126"/>
      <c r="K16392" s="9"/>
      <c r="L16392" s="9"/>
      <c r="M16392" s="9"/>
    </row>
    <row r="16393" spans="1:13" x14ac:dyDescent="0.25">
      <c r="A16393" s="126"/>
      <c r="B16393" s="126"/>
      <c r="C16393" s="126"/>
      <c r="D16393" s="127"/>
      <c r="E16393" s="128"/>
      <c r="F16393" s="128"/>
      <c r="G16393" s="126"/>
      <c r="H16393" s="126"/>
      <c r="I16393" s="126"/>
      <c r="J16393" s="126"/>
      <c r="K16393" s="9"/>
      <c r="L16393" s="9"/>
      <c r="M16393" s="9"/>
    </row>
    <row r="16394" spans="1:13" x14ac:dyDescent="0.25">
      <c r="A16394" s="126"/>
      <c r="B16394" s="126"/>
      <c r="C16394" s="126"/>
      <c r="D16394" s="127"/>
      <c r="E16394" s="128"/>
      <c r="F16394" s="128"/>
      <c r="G16394" s="126"/>
      <c r="H16394" s="126"/>
      <c r="I16394" s="126"/>
      <c r="J16394" s="126"/>
      <c r="K16394" s="9"/>
      <c r="L16394" s="9"/>
      <c r="M16394" s="9"/>
    </row>
    <row r="16395" spans="1:13" x14ac:dyDescent="0.25">
      <c r="A16395" s="126"/>
      <c r="B16395" s="126"/>
      <c r="C16395" s="126"/>
      <c r="D16395" s="127"/>
      <c r="E16395" s="128"/>
      <c r="F16395" s="128"/>
      <c r="G16395" s="126"/>
      <c r="H16395" s="126"/>
      <c r="I16395" s="126"/>
      <c r="J16395" s="126"/>
      <c r="K16395" s="9"/>
      <c r="L16395" s="9"/>
      <c r="M16395" s="9"/>
    </row>
    <row r="16396" spans="1:13" x14ac:dyDescent="0.25">
      <c r="A16396" s="126"/>
      <c r="B16396" s="126"/>
      <c r="C16396" s="126"/>
      <c r="D16396" s="127"/>
      <c r="E16396" s="128"/>
      <c r="F16396" s="128"/>
      <c r="G16396" s="126"/>
      <c r="H16396" s="126"/>
      <c r="I16396" s="126"/>
      <c r="J16396" s="126"/>
      <c r="K16396" s="9"/>
      <c r="L16396" s="9"/>
      <c r="M16396" s="9"/>
    </row>
    <row r="16397" spans="1:13" x14ac:dyDescent="0.25">
      <c r="A16397" s="126"/>
      <c r="B16397" s="126"/>
      <c r="C16397" s="126"/>
      <c r="D16397" s="127"/>
      <c r="E16397" s="128"/>
      <c r="F16397" s="128"/>
      <c r="G16397" s="126"/>
      <c r="H16397" s="126"/>
      <c r="I16397" s="126"/>
      <c r="J16397" s="126"/>
      <c r="K16397" s="9"/>
      <c r="L16397" s="9"/>
      <c r="M16397" s="9"/>
    </row>
    <row r="16398" spans="1:13" x14ac:dyDescent="0.25">
      <c r="A16398" s="126"/>
      <c r="B16398" s="126"/>
      <c r="C16398" s="126"/>
      <c r="D16398" s="127"/>
      <c r="E16398" s="128"/>
      <c r="F16398" s="128"/>
      <c r="G16398" s="126"/>
      <c r="H16398" s="126"/>
      <c r="I16398" s="126"/>
      <c r="J16398" s="126"/>
      <c r="K16398" s="9"/>
      <c r="L16398" s="9"/>
      <c r="M16398" s="9"/>
    </row>
    <row r="16399" spans="1:13" x14ac:dyDescent="0.25">
      <c r="A16399" s="126"/>
      <c r="B16399" s="126"/>
      <c r="C16399" s="126"/>
      <c r="D16399" s="127"/>
      <c r="E16399" s="128"/>
      <c r="F16399" s="128"/>
      <c r="G16399" s="126"/>
      <c r="H16399" s="126"/>
      <c r="I16399" s="126"/>
      <c r="J16399" s="126"/>
      <c r="K16399" s="9"/>
      <c r="L16399" s="9"/>
      <c r="M16399" s="9"/>
    </row>
    <row r="16400" spans="1:13" x14ac:dyDescent="0.25">
      <c r="A16400" s="126"/>
      <c r="B16400" s="126"/>
      <c r="C16400" s="126"/>
      <c r="D16400" s="127"/>
      <c r="E16400" s="128"/>
      <c r="F16400" s="128"/>
      <c r="G16400" s="126"/>
      <c r="H16400" s="126"/>
      <c r="I16400" s="126"/>
      <c r="J16400" s="126"/>
      <c r="K16400" s="9"/>
      <c r="L16400" s="9"/>
      <c r="M16400" s="9"/>
    </row>
    <row r="16401" spans="1:13" x14ac:dyDescent="0.25">
      <c r="A16401" s="126"/>
      <c r="B16401" s="126"/>
      <c r="C16401" s="126"/>
      <c r="D16401" s="127"/>
      <c r="E16401" s="128"/>
      <c r="F16401" s="128"/>
      <c r="G16401" s="126"/>
      <c r="H16401" s="126"/>
      <c r="I16401" s="126"/>
      <c r="J16401" s="126"/>
      <c r="K16401" s="9"/>
      <c r="L16401" s="9"/>
      <c r="M16401" s="9"/>
    </row>
    <row r="16402" spans="1:13" x14ac:dyDescent="0.25">
      <c r="A16402" s="126"/>
      <c r="B16402" s="126"/>
      <c r="C16402" s="126"/>
      <c r="D16402" s="127"/>
      <c r="E16402" s="128"/>
      <c r="F16402" s="128"/>
      <c r="G16402" s="126"/>
      <c r="H16402" s="126"/>
      <c r="I16402" s="126"/>
      <c r="J16402" s="126"/>
      <c r="K16402" s="9"/>
      <c r="L16402" s="9"/>
      <c r="M16402" s="9"/>
    </row>
    <row r="16403" spans="1:13" x14ac:dyDescent="0.25">
      <c r="A16403" s="126"/>
      <c r="B16403" s="126"/>
      <c r="C16403" s="126"/>
      <c r="D16403" s="127"/>
      <c r="E16403" s="128"/>
      <c r="F16403" s="128"/>
      <c r="G16403" s="126"/>
      <c r="H16403" s="126"/>
      <c r="I16403" s="126"/>
      <c r="J16403" s="126"/>
      <c r="K16403" s="9"/>
      <c r="L16403" s="9"/>
      <c r="M16403" s="9"/>
    </row>
    <row r="16404" spans="1:13" x14ac:dyDescent="0.25">
      <c r="A16404" s="126"/>
      <c r="B16404" s="126"/>
      <c r="C16404" s="126"/>
      <c r="D16404" s="127"/>
      <c r="E16404" s="128"/>
      <c r="F16404" s="128"/>
      <c r="G16404" s="126"/>
      <c r="H16404" s="126"/>
      <c r="I16404" s="126"/>
      <c r="J16404" s="126"/>
      <c r="K16404" s="9"/>
      <c r="L16404" s="9"/>
      <c r="M16404" s="9"/>
    </row>
    <row r="16405" spans="1:13" x14ac:dyDescent="0.25">
      <c r="A16405" s="126"/>
      <c r="B16405" s="126"/>
      <c r="C16405" s="126"/>
      <c r="D16405" s="127"/>
      <c r="E16405" s="128"/>
      <c r="F16405" s="128"/>
      <c r="G16405" s="126"/>
      <c r="H16405" s="126"/>
      <c r="I16405" s="126"/>
      <c r="J16405" s="126"/>
      <c r="K16405" s="9"/>
      <c r="L16405" s="9"/>
      <c r="M16405" s="9"/>
    </row>
    <row r="16406" spans="1:13" x14ac:dyDescent="0.25">
      <c r="A16406" s="126"/>
      <c r="B16406" s="126"/>
      <c r="C16406" s="126"/>
      <c r="D16406" s="127"/>
      <c r="E16406" s="128"/>
      <c r="F16406" s="128"/>
      <c r="G16406" s="126"/>
      <c r="H16406" s="126"/>
      <c r="I16406" s="126"/>
      <c r="J16406" s="126"/>
      <c r="K16406" s="9"/>
      <c r="L16406" s="9"/>
      <c r="M16406" s="9"/>
    </row>
    <row r="16407" spans="1:13" x14ac:dyDescent="0.25">
      <c r="A16407" s="126"/>
      <c r="B16407" s="126"/>
      <c r="C16407" s="126"/>
      <c r="D16407" s="127"/>
      <c r="E16407" s="128"/>
      <c r="F16407" s="128"/>
      <c r="G16407" s="126"/>
      <c r="H16407" s="126"/>
      <c r="I16407" s="126"/>
      <c r="J16407" s="126"/>
      <c r="K16407" s="9"/>
      <c r="L16407" s="9"/>
      <c r="M16407" s="9"/>
    </row>
    <row r="16408" spans="1:13" x14ac:dyDescent="0.25">
      <c r="A16408" s="126"/>
      <c r="B16408" s="126"/>
      <c r="C16408" s="126"/>
      <c r="D16408" s="127"/>
      <c r="E16408" s="128"/>
      <c r="F16408" s="128"/>
      <c r="G16408" s="126"/>
      <c r="H16408" s="126"/>
      <c r="I16408" s="126"/>
      <c r="J16408" s="126"/>
      <c r="K16408" s="9"/>
      <c r="L16408" s="9"/>
      <c r="M16408" s="9"/>
    </row>
    <row r="16409" spans="1:13" x14ac:dyDescent="0.25">
      <c r="A16409" s="126"/>
      <c r="B16409" s="126"/>
      <c r="C16409" s="126"/>
      <c r="D16409" s="127"/>
      <c r="E16409" s="128"/>
      <c r="F16409" s="128"/>
      <c r="G16409" s="126"/>
      <c r="H16409" s="126"/>
      <c r="I16409" s="126"/>
      <c r="J16409" s="126"/>
      <c r="K16409" s="9"/>
      <c r="L16409" s="9"/>
      <c r="M16409" s="9"/>
    </row>
    <row r="16410" spans="1:13" x14ac:dyDescent="0.25">
      <c r="A16410" s="126"/>
      <c r="B16410" s="126"/>
      <c r="C16410" s="126"/>
      <c r="D16410" s="127"/>
      <c r="E16410" s="128"/>
      <c r="F16410" s="128"/>
      <c r="G16410" s="126"/>
      <c r="H16410" s="126"/>
      <c r="I16410" s="126"/>
      <c r="J16410" s="126"/>
      <c r="K16410" s="9"/>
      <c r="L16410" s="9"/>
      <c r="M16410" s="9"/>
    </row>
    <row r="16411" spans="1:13" x14ac:dyDescent="0.25">
      <c r="A16411" s="126"/>
      <c r="B16411" s="126"/>
      <c r="C16411" s="126"/>
      <c r="D16411" s="127"/>
      <c r="E16411" s="128"/>
      <c r="F16411" s="128"/>
      <c r="G16411" s="126"/>
      <c r="H16411" s="126"/>
      <c r="I16411" s="126"/>
      <c r="J16411" s="126"/>
      <c r="K16411" s="9"/>
      <c r="L16411" s="9"/>
      <c r="M16411" s="9"/>
    </row>
    <row r="16412" spans="1:13" x14ac:dyDescent="0.25">
      <c r="A16412" s="126"/>
      <c r="B16412" s="126"/>
      <c r="C16412" s="126"/>
      <c r="D16412" s="127"/>
      <c r="E16412" s="128"/>
      <c r="F16412" s="128"/>
      <c r="G16412" s="126"/>
      <c r="H16412" s="126"/>
      <c r="I16412" s="126"/>
      <c r="J16412" s="126"/>
      <c r="K16412" s="9"/>
      <c r="L16412" s="9"/>
      <c r="M16412" s="9"/>
    </row>
    <row r="16413" spans="1:13" x14ac:dyDescent="0.25">
      <c r="A16413" s="126"/>
      <c r="B16413" s="126"/>
      <c r="C16413" s="126"/>
      <c r="D16413" s="127"/>
      <c r="E16413" s="128"/>
      <c r="F16413" s="128"/>
      <c r="G16413" s="126"/>
      <c r="H16413" s="126"/>
      <c r="I16413" s="126"/>
      <c r="J16413" s="126"/>
      <c r="K16413" s="9"/>
      <c r="L16413" s="9"/>
      <c r="M16413" s="9"/>
    </row>
    <row r="16414" spans="1:13" x14ac:dyDescent="0.25">
      <c r="A16414" s="126"/>
      <c r="B16414" s="126"/>
      <c r="C16414" s="126"/>
      <c r="D16414" s="127"/>
      <c r="E16414" s="128"/>
      <c r="F16414" s="128"/>
      <c r="G16414" s="126"/>
      <c r="H16414" s="126"/>
      <c r="I16414" s="126"/>
      <c r="J16414" s="126"/>
      <c r="K16414" s="9"/>
      <c r="L16414" s="9"/>
      <c r="M16414" s="9"/>
    </row>
    <row r="16415" spans="1:13" x14ac:dyDescent="0.25">
      <c r="A16415" s="126"/>
      <c r="B16415" s="126"/>
      <c r="C16415" s="126"/>
      <c r="D16415" s="127"/>
      <c r="E16415" s="128"/>
      <c r="F16415" s="128"/>
      <c r="G16415" s="126"/>
      <c r="H16415" s="126"/>
      <c r="I16415" s="126"/>
      <c r="J16415" s="126"/>
      <c r="K16415" s="9"/>
      <c r="L16415" s="9"/>
      <c r="M16415" s="9"/>
    </row>
    <row r="16416" spans="1:13" x14ac:dyDescent="0.25">
      <c r="A16416" s="126"/>
      <c r="B16416" s="126"/>
      <c r="C16416" s="126"/>
      <c r="D16416" s="127"/>
      <c r="E16416" s="128"/>
      <c r="F16416" s="128"/>
      <c r="G16416" s="126"/>
      <c r="H16416" s="126"/>
      <c r="I16416" s="126"/>
      <c r="J16416" s="126"/>
      <c r="K16416" s="9"/>
      <c r="L16416" s="9"/>
      <c r="M16416" s="9"/>
    </row>
    <row r="16417" spans="1:13" x14ac:dyDescent="0.25">
      <c r="A16417" s="126"/>
      <c r="B16417" s="126"/>
      <c r="C16417" s="126"/>
      <c r="D16417" s="127"/>
      <c r="E16417" s="128"/>
      <c r="F16417" s="128"/>
      <c r="G16417" s="126"/>
      <c r="H16417" s="126"/>
      <c r="I16417" s="126"/>
      <c r="J16417" s="126"/>
      <c r="K16417" s="9"/>
      <c r="L16417" s="9"/>
      <c r="M16417" s="9"/>
    </row>
    <row r="16418" spans="1:13" x14ac:dyDescent="0.25">
      <c r="A16418" s="126"/>
      <c r="B16418" s="126"/>
      <c r="C16418" s="126"/>
      <c r="D16418" s="127"/>
      <c r="E16418" s="128"/>
      <c r="F16418" s="128"/>
      <c r="G16418" s="126"/>
      <c r="H16418" s="126"/>
      <c r="I16418" s="126"/>
      <c r="J16418" s="126"/>
      <c r="K16418" s="9"/>
      <c r="L16418" s="9"/>
      <c r="M16418" s="9"/>
    </row>
    <row r="16419" spans="1:13" x14ac:dyDescent="0.25">
      <c r="A16419" s="126"/>
      <c r="B16419" s="126"/>
      <c r="C16419" s="126"/>
      <c r="D16419" s="127"/>
      <c r="E16419" s="128"/>
      <c r="F16419" s="128"/>
      <c r="G16419" s="126"/>
      <c r="H16419" s="126"/>
      <c r="I16419" s="126"/>
      <c r="J16419" s="126"/>
      <c r="K16419" s="9"/>
      <c r="L16419" s="9"/>
      <c r="M16419" s="9"/>
    </row>
    <row r="16420" spans="1:13" x14ac:dyDescent="0.25">
      <c r="A16420" s="126"/>
      <c r="B16420" s="126"/>
      <c r="C16420" s="126"/>
      <c r="D16420" s="127"/>
      <c r="E16420" s="128"/>
      <c r="F16420" s="128"/>
      <c r="G16420" s="126"/>
      <c r="H16420" s="126"/>
      <c r="I16420" s="126"/>
      <c r="J16420" s="126"/>
      <c r="K16420" s="9"/>
      <c r="L16420" s="9"/>
      <c r="M16420" s="9"/>
    </row>
    <row r="16421" spans="1:13" x14ac:dyDescent="0.25">
      <c r="A16421" s="126"/>
      <c r="B16421" s="126"/>
      <c r="C16421" s="126"/>
      <c r="D16421" s="127"/>
      <c r="E16421" s="128"/>
      <c r="F16421" s="128"/>
      <c r="G16421" s="126"/>
      <c r="H16421" s="126"/>
      <c r="I16421" s="126"/>
      <c r="J16421" s="126"/>
      <c r="K16421" s="9"/>
      <c r="L16421" s="9"/>
      <c r="M16421" s="9"/>
    </row>
    <row r="16422" spans="1:13" x14ac:dyDescent="0.25">
      <c r="A16422" s="126"/>
      <c r="B16422" s="126"/>
      <c r="C16422" s="126"/>
      <c r="D16422" s="127"/>
      <c r="E16422" s="128"/>
      <c r="F16422" s="128"/>
      <c r="G16422" s="126"/>
      <c r="H16422" s="126"/>
      <c r="I16422" s="126"/>
      <c r="J16422" s="126"/>
      <c r="K16422" s="9"/>
      <c r="L16422" s="9"/>
      <c r="M16422" s="9"/>
    </row>
    <row r="16423" spans="1:13" x14ac:dyDescent="0.25">
      <c r="A16423" s="126"/>
      <c r="B16423" s="126"/>
      <c r="C16423" s="126"/>
      <c r="D16423" s="127"/>
      <c r="E16423" s="128"/>
      <c r="F16423" s="128"/>
      <c r="G16423" s="126"/>
      <c r="H16423" s="126"/>
      <c r="I16423" s="126"/>
      <c r="J16423" s="126"/>
      <c r="K16423" s="9"/>
      <c r="L16423" s="9"/>
      <c r="M16423" s="9"/>
    </row>
    <row r="16424" spans="1:13" x14ac:dyDescent="0.25">
      <c r="A16424" s="126"/>
      <c r="B16424" s="126"/>
      <c r="C16424" s="126"/>
      <c r="D16424" s="127"/>
      <c r="E16424" s="128"/>
      <c r="F16424" s="128"/>
      <c r="G16424" s="126"/>
      <c r="H16424" s="126"/>
      <c r="I16424" s="126"/>
      <c r="J16424" s="126"/>
      <c r="K16424" s="9"/>
      <c r="L16424" s="9"/>
      <c r="M16424" s="9"/>
    </row>
    <row r="16425" spans="1:13" x14ac:dyDescent="0.25">
      <c r="A16425" s="126"/>
      <c r="B16425" s="126"/>
      <c r="C16425" s="126"/>
      <c r="D16425" s="127"/>
      <c r="E16425" s="128"/>
      <c r="F16425" s="128"/>
      <c r="G16425" s="126"/>
      <c r="H16425" s="126"/>
      <c r="I16425" s="126"/>
      <c r="J16425" s="126"/>
      <c r="K16425" s="9"/>
      <c r="L16425" s="9"/>
      <c r="M16425" s="9"/>
    </row>
    <row r="16426" spans="1:13" x14ac:dyDescent="0.25">
      <c r="A16426" s="126"/>
      <c r="B16426" s="126"/>
      <c r="C16426" s="126"/>
      <c r="D16426" s="127"/>
      <c r="E16426" s="128"/>
      <c r="F16426" s="128"/>
      <c r="G16426" s="126"/>
      <c r="H16426" s="126"/>
      <c r="I16426" s="126"/>
      <c r="J16426" s="126"/>
      <c r="K16426" s="9"/>
      <c r="L16426" s="9"/>
      <c r="M16426" s="9"/>
    </row>
    <row r="16427" spans="1:13" x14ac:dyDescent="0.25">
      <c r="A16427" s="126"/>
      <c r="B16427" s="126"/>
      <c r="C16427" s="126"/>
      <c r="D16427" s="127"/>
      <c r="E16427" s="128"/>
      <c r="F16427" s="128"/>
      <c r="G16427" s="126"/>
      <c r="H16427" s="126"/>
      <c r="I16427" s="126"/>
      <c r="J16427" s="126"/>
      <c r="K16427" s="9"/>
      <c r="L16427" s="9"/>
      <c r="M16427" s="9"/>
    </row>
    <row r="16428" spans="1:13" x14ac:dyDescent="0.25">
      <c r="A16428" s="126"/>
      <c r="B16428" s="126"/>
      <c r="C16428" s="126"/>
      <c r="D16428" s="127"/>
      <c r="E16428" s="128"/>
      <c r="F16428" s="128"/>
      <c r="G16428" s="126"/>
      <c r="H16428" s="126"/>
      <c r="I16428" s="126"/>
      <c r="J16428" s="126"/>
      <c r="K16428" s="9"/>
      <c r="L16428" s="9"/>
      <c r="M16428" s="9"/>
    </row>
    <row r="16429" spans="1:13" x14ac:dyDescent="0.25">
      <c r="A16429" s="126"/>
      <c r="B16429" s="126"/>
      <c r="C16429" s="126"/>
      <c r="D16429" s="127"/>
      <c r="E16429" s="128"/>
      <c r="F16429" s="128"/>
      <c r="G16429" s="126"/>
      <c r="H16429" s="126"/>
      <c r="I16429" s="126"/>
      <c r="J16429" s="126"/>
      <c r="K16429" s="9"/>
      <c r="L16429" s="9"/>
      <c r="M16429" s="9"/>
    </row>
    <row r="16430" spans="1:13" x14ac:dyDescent="0.25">
      <c r="A16430" s="126"/>
      <c r="B16430" s="126"/>
      <c r="C16430" s="126"/>
      <c r="D16430" s="127"/>
      <c r="E16430" s="128"/>
      <c r="F16430" s="128"/>
      <c r="G16430" s="126"/>
      <c r="H16430" s="126"/>
      <c r="I16430" s="126"/>
      <c r="J16430" s="126"/>
      <c r="K16430" s="9"/>
      <c r="L16430" s="9"/>
      <c r="M16430" s="9"/>
    </row>
    <row r="16431" spans="1:13" x14ac:dyDescent="0.25">
      <c r="A16431" s="126"/>
      <c r="B16431" s="126"/>
      <c r="C16431" s="126"/>
      <c r="D16431" s="127"/>
      <c r="E16431" s="128"/>
      <c r="F16431" s="128"/>
      <c r="G16431" s="126"/>
      <c r="H16431" s="126"/>
      <c r="I16431" s="126"/>
      <c r="J16431" s="126"/>
      <c r="K16431" s="9"/>
      <c r="L16431" s="9"/>
      <c r="M16431" s="9"/>
    </row>
    <row r="16432" spans="1:13" x14ac:dyDescent="0.25">
      <c r="A16432" s="126"/>
      <c r="B16432" s="126"/>
      <c r="C16432" s="126"/>
      <c r="D16432" s="127"/>
      <c r="E16432" s="128"/>
      <c r="F16432" s="128"/>
      <c r="G16432" s="126"/>
      <c r="H16432" s="126"/>
      <c r="I16432" s="126"/>
      <c r="J16432" s="126"/>
      <c r="K16432" s="9"/>
      <c r="L16432" s="9"/>
      <c r="M16432" s="9"/>
    </row>
    <row r="16433" spans="1:13" x14ac:dyDescent="0.25">
      <c r="A16433" s="126"/>
      <c r="B16433" s="126"/>
      <c r="C16433" s="126"/>
      <c r="D16433" s="127"/>
      <c r="E16433" s="128"/>
      <c r="F16433" s="128"/>
      <c r="G16433" s="126"/>
      <c r="H16433" s="126"/>
      <c r="I16433" s="126"/>
      <c r="J16433" s="126"/>
      <c r="K16433" s="9"/>
      <c r="L16433" s="9"/>
      <c r="M16433" s="9"/>
    </row>
    <row r="16434" spans="1:13" x14ac:dyDescent="0.25">
      <c r="A16434" s="126"/>
      <c r="B16434" s="126"/>
      <c r="C16434" s="126"/>
      <c r="D16434" s="127"/>
      <c r="E16434" s="128"/>
      <c r="F16434" s="128"/>
      <c r="G16434" s="126"/>
      <c r="H16434" s="126"/>
      <c r="I16434" s="126"/>
      <c r="J16434" s="126"/>
      <c r="K16434" s="9"/>
      <c r="L16434" s="9"/>
      <c r="M16434" s="9"/>
    </row>
    <row r="16435" spans="1:13" x14ac:dyDescent="0.25">
      <c r="A16435" s="126"/>
      <c r="B16435" s="126"/>
      <c r="C16435" s="126"/>
      <c r="D16435" s="127"/>
      <c r="E16435" s="128"/>
      <c r="F16435" s="128"/>
      <c r="G16435" s="126"/>
      <c r="H16435" s="126"/>
      <c r="I16435" s="126"/>
      <c r="J16435" s="126"/>
      <c r="K16435" s="9"/>
      <c r="L16435" s="9"/>
      <c r="M16435" s="9"/>
    </row>
    <row r="16436" spans="1:13" x14ac:dyDescent="0.25">
      <c r="A16436" s="126"/>
      <c r="B16436" s="126"/>
      <c r="C16436" s="126"/>
      <c r="D16436" s="127"/>
      <c r="E16436" s="128"/>
      <c r="F16436" s="128"/>
      <c r="G16436" s="126"/>
      <c r="H16436" s="126"/>
      <c r="I16436" s="126"/>
      <c r="J16436" s="126"/>
      <c r="K16436" s="9"/>
      <c r="L16436" s="9"/>
      <c r="M16436" s="9"/>
    </row>
    <row r="16437" spans="1:13" x14ac:dyDescent="0.25">
      <c r="A16437" s="126"/>
      <c r="B16437" s="126"/>
      <c r="C16437" s="126"/>
      <c r="D16437" s="127"/>
      <c r="E16437" s="128"/>
      <c r="F16437" s="128"/>
      <c r="G16437" s="126"/>
      <c r="H16437" s="126"/>
      <c r="I16437" s="126"/>
      <c r="J16437" s="126"/>
      <c r="K16437" s="9"/>
      <c r="L16437" s="9"/>
      <c r="M16437" s="9"/>
    </row>
    <row r="16438" spans="1:13" x14ac:dyDescent="0.25">
      <c r="A16438" s="126"/>
      <c r="B16438" s="126"/>
      <c r="C16438" s="126"/>
      <c r="D16438" s="127"/>
      <c r="E16438" s="128"/>
      <c r="F16438" s="128"/>
      <c r="G16438" s="126"/>
      <c r="H16438" s="126"/>
      <c r="I16438" s="126"/>
      <c r="J16438" s="126"/>
      <c r="K16438" s="9"/>
      <c r="L16438" s="9"/>
      <c r="M16438" s="9"/>
    </row>
    <row r="16439" spans="1:13" x14ac:dyDescent="0.25">
      <c r="A16439" s="126"/>
      <c r="B16439" s="126"/>
      <c r="C16439" s="126"/>
      <c r="D16439" s="127"/>
      <c r="E16439" s="128"/>
      <c r="F16439" s="128"/>
      <c r="G16439" s="126"/>
      <c r="H16439" s="126"/>
      <c r="I16439" s="126"/>
      <c r="J16439" s="126"/>
      <c r="K16439" s="9"/>
      <c r="L16439" s="9"/>
      <c r="M16439" s="9"/>
    </row>
    <row r="16440" spans="1:13" x14ac:dyDescent="0.25">
      <c r="A16440" s="126"/>
      <c r="B16440" s="126"/>
      <c r="C16440" s="126"/>
      <c r="D16440" s="127"/>
      <c r="E16440" s="128"/>
      <c r="F16440" s="128"/>
      <c r="G16440" s="126"/>
      <c r="H16440" s="126"/>
      <c r="I16440" s="126"/>
      <c r="J16440" s="126"/>
      <c r="K16440" s="9"/>
      <c r="L16440" s="9"/>
      <c r="M16440" s="9"/>
    </row>
    <row r="16441" spans="1:13" x14ac:dyDescent="0.25">
      <c r="A16441" s="126"/>
      <c r="B16441" s="126"/>
      <c r="C16441" s="126"/>
      <c r="D16441" s="127"/>
      <c r="E16441" s="128"/>
      <c r="F16441" s="128"/>
      <c r="G16441" s="126"/>
      <c r="H16441" s="126"/>
      <c r="I16441" s="126"/>
      <c r="J16441" s="126"/>
      <c r="K16441" s="9"/>
      <c r="L16441" s="9"/>
      <c r="M16441" s="9"/>
    </row>
    <row r="16442" spans="1:13" x14ac:dyDescent="0.25">
      <c r="A16442" s="126"/>
      <c r="B16442" s="126"/>
      <c r="C16442" s="126"/>
      <c r="D16442" s="127"/>
      <c r="E16442" s="128"/>
      <c r="F16442" s="128"/>
      <c r="G16442" s="126"/>
      <c r="H16442" s="126"/>
      <c r="I16442" s="126"/>
      <c r="J16442" s="126"/>
      <c r="K16442" s="9"/>
      <c r="L16442" s="9"/>
      <c r="M16442" s="9"/>
    </row>
    <row r="16443" spans="1:13" x14ac:dyDescent="0.25">
      <c r="A16443" s="126"/>
      <c r="B16443" s="126"/>
      <c r="C16443" s="126"/>
      <c r="D16443" s="127"/>
      <c r="E16443" s="128"/>
      <c r="F16443" s="128"/>
      <c r="G16443" s="126"/>
      <c r="H16443" s="126"/>
      <c r="I16443" s="126"/>
      <c r="J16443" s="126"/>
      <c r="K16443" s="9"/>
      <c r="L16443" s="9"/>
      <c r="M16443" s="9"/>
    </row>
    <row r="16444" spans="1:13" x14ac:dyDescent="0.25">
      <c r="A16444" s="126"/>
      <c r="B16444" s="126"/>
      <c r="C16444" s="126"/>
      <c r="D16444" s="127"/>
      <c r="E16444" s="128"/>
      <c r="F16444" s="128"/>
      <c r="G16444" s="126"/>
      <c r="H16444" s="126"/>
      <c r="I16444" s="126"/>
      <c r="J16444" s="126"/>
      <c r="K16444" s="9"/>
      <c r="L16444" s="9"/>
      <c r="M16444" s="9"/>
    </row>
    <row r="16445" spans="1:13" x14ac:dyDescent="0.25">
      <c r="A16445" s="126"/>
      <c r="B16445" s="126"/>
      <c r="C16445" s="126"/>
      <c r="D16445" s="127"/>
      <c r="E16445" s="128"/>
      <c r="F16445" s="128"/>
      <c r="G16445" s="126"/>
      <c r="H16445" s="126"/>
      <c r="I16445" s="126"/>
      <c r="J16445" s="126"/>
      <c r="K16445" s="9"/>
      <c r="L16445" s="9"/>
      <c r="M16445" s="9"/>
    </row>
    <row r="16446" spans="1:13" x14ac:dyDescent="0.25">
      <c r="A16446" s="126"/>
      <c r="B16446" s="126"/>
      <c r="C16446" s="126"/>
      <c r="D16446" s="127"/>
      <c r="E16446" s="128"/>
      <c r="F16446" s="128"/>
      <c r="G16446" s="126"/>
      <c r="H16446" s="126"/>
      <c r="I16446" s="126"/>
      <c r="J16446" s="126"/>
      <c r="K16446" s="9"/>
      <c r="L16446" s="9"/>
      <c r="M16446" s="9"/>
    </row>
    <row r="16447" spans="1:13" x14ac:dyDescent="0.25">
      <c r="A16447" s="126"/>
      <c r="B16447" s="126"/>
      <c r="C16447" s="126"/>
      <c r="D16447" s="127"/>
      <c r="E16447" s="128"/>
      <c r="F16447" s="128"/>
      <c r="G16447" s="126"/>
      <c r="H16447" s="126"/>
      <c r="I16447" s="126"/>
      <c r="J16447" s="126"/>
      <c r="K16447" s="9"/>
      <c r="L16447" s="9"/>
      <c r="M16447" s="9"/>
    </row>
    <row r="16448" spans="1:13" x14ac:dyDescent="0.25">
      <c r="A16448" s="126"/>
      <c r="B16448" s="126"/>
      <c r="C16448" s="126"/>
      <c r="D16448" s="127"/>
      <c r="E16448" s="128"/>
      <c r="F16448" s="128"/>
      <c r="G16448" s="126"/>
      <c r="H16448" s="126"/>
      <c r="I16448" s="126"/>
      <c r="J16448" s="126"/>
      <c r="K16448" s="9"/>
      <c r="L16448" s="9"/>
      <c r="M16448" s="9"/>
    </row>
    <row r="16449" spans="1:13" x14ac:dyDescent="0.25">
      <c r="A16449" s="126"/>
      <c r="B16449" s="126"/>
      <c r="C16449" s="126"/>
      <c r="D16449" s="127"/>
      <c r="E16449" s="128"/>
      <c r="F16449" s="128"/>
      <c r="G16449" s="126"/>
      <c r="H16449" s="126"/>
      <c r="I16449" s="126"/>
      <c r="J16449" s="126"/>
      <c r="K16449" s="9"/>
      <c r="L16449" s="9"/>
      <c r="M16449" s="9"/>
    </row>
    <row r="16450" spans="1:13" x14ac:dyDescent="0.25">
      <c r="A16450" s="126"/>
      <c r="B16450" s="126"/>
      <c r="C16450" s="126"/>
      <c r="D16450" s="127"/>
      <c r="E16450" s="128"/>
      <c r="F16450" s="128"/>
      <c r="G16450" s="126"/>
      <c r="H16450" s="126"/>
      <c r="I16450" s="126"/>
      <c r="J16450" s="126"/>
      <c r="K16450" s="9"/>
      <c r="L16450" s="9"/>
      <c r="M16450" s="9"/>
    </row>
    <row r="16451" spans="1:13" x14ac:dyDescent="0.25">
      <c r="A16451" s="126"/>
      <c r="B16451" s="126"/>
      <c r="C16451" s="126"/>
      <c r="D16451" s="127"/>
      <c r="E16451" s="128"/>
      <c r="F16451" s="128"/>
      <c r="G16451" s="126"/>
      <c r="H16451" s="126"/>
      <c r="I16451" s="126"/>
      <c r="J16451" s="126"/>
      <c r="K16451" s="9"/>
      <c r="L16451" s="9"/>
      <c r="M16451" s="9"/>
    </row>
    <row r="16452" spans="1:13" x14ac:dyDescent="0.25">
      <c r="A16452" s="126"/>
      <c r="B16452" s="126"/>
      <c r="C16452" s="126"/>
      <c r="D16452" s="127"/>
      <c r="E16452" s="128"/>
      <c r="F16452" s="128"/>
      <c r="G16452" s="126"/>
      <c r="H16452" s="126"/>
      <c r="I16452" s="126"/>
      <c r="J16452" s="126"/>
      <c r="K16452" s="9"/>
      <c r="L16452" s="9"/>
      <c r="M16452" s="9"/>
    </row>
    <row r="16453" spans="1:13" x14ac:dyDescent="0.25">
      <c r="A16453" s="126"/>
      <c r="B16453" s="126"/>
      <c r="C16453" s="126"/>
      <c r="D16453" s="127"/>
      <c r="E16453" s="128"/>
      <c r="F16453" s="128"/>
      <c r="G16453" s="126"/>
      <c r="H16453" s="126"/>
      <c r="I16453" s="126"/>
      <c r="J16453" s="126"/>
      <c r="K16453" s="9"/>
      <c r="L16453" s="9"/>
      <c r="M16453" s="9"/>
    </row>
    <row r="16454" spans="1:13" x14ac:dyDescent="0.25">
      <c r="A16454" s="126"/>
      <c r="B16454" s="126"/>
      <c r="C16454" s="126"/>
      <c r="D16454" s="127"/>
      <c r="E16454" s="128"/>
      <c r="F16454" s="128"/>
      <c r="G16454" s="126"/>
      <c r="H16454" s="126"/>
      <c r="I16454" s="126"/>
      <c r="J16454" s="126"/>
      <c r="K16454" s="9"/>
      <c r="L16454" s="9"/>
      <c r="M16454" s="9"/>
    </row>
    <row r="16455" spans="1:13" x14ac:dyDescent="0.25">
      <c r="A16455" s="126"/>
      <c r="B16455" s="126"/>
      <c r="C16455" s="126"/>
      <c r="D16455" s="127"/>
      <c r="E16455" s="128"/>
      <c r="F16455" s="128"/>
      <c r="G16455" s="126"/>
      <c r="H16455" s="126"/>
      <c r="I16455" s="126"/>
      <c r="J16455" s="126"/>
      <c r="K16455" s="9"/>
      <c r="L16455" s="9"/>
      <c r="M16455" s="9"/>
    </row>
    <row r="16456" spans="1:13" x14ac:dyDescent="0.25">
      <c r="A16456" s="126"/>
      <c r="B16456" s="126"/>
      <c r="C16456" s="126"/>
      <c r="D16456" s="127"/>
      <c r="E16456" s="128"/>
      <c r="F16456" s="128"/>
      <c r="G16456" s="126"/>
      <c r="H16456" s="126"/>
      <c r="I16456" s="126"/>
      <c r="J16456" s="126"/>
      <c r="K16456" s="9"/>
      <c r="L16456" s="9"/>
      <c r="M16456" s="9"/>
    </row>
    <row r="16457" spans="1:13" x14ac:dyDescent="0.25">
      <c r="A16457" s="126"/>
      <c r="B16457" s="126"/>
      <c r="C16457" s="126"/>
      <c r="D16457" s="127"/>
      <c r="E16457" s="128"/>
      <c r="F16457" s="128"/>
      <c r="G16457" s="126"/>
      <c r="H16457" s="126"/>
      <c r="I16457" s="126"/>
      <c r="J16457" s="126"/>
      <c r="K16457" s="9"/>
      <c r="L16457" s="9"/>
      <c r="M16457" s="9"/>
    </row>
    <row r="16458" spans="1:13" x14ac:dyDescent="0.25">
      <c r="A16458" s="126"/>
      <c r="B16458" s="126"/>
      <c r="C16458" s="126"/>
      <c r="D16458" s="127"/>
      <c r="E16458" s="128"/>
      <c r="F16458" s="128"/>
      <c r="G16458" s="126"/>
      <c r="H16458" s="126"/>
      <c r="I16458" s="126"/>
      <c r="J16458" s="126"/>
      <c r="K16458" s="9"/>
      <c r="L16458" s="9"/>
      <c r="M16458" s="9"/>
    </row>
    <row r="16459" spans="1:13" x14ac:dyDescent="0.25">
      <c r="A16459" s="126"/>
      <c r="B16459" s="126"/>
      <c r="C16459" s="126"/>
      <c r="D16459" s="127"/>
      <c r="E16459" s="128"/>
      <c r="F16459" s="128"/>
      <c r="G16459" s="126"/>
      <c r="H16459" s="126"/>
      <c r="I16459" s="126"/>
      <c r="J16459" s="126"/>
      <c r="K16459" s="9"/>
      <c r="L16459" s="9"/>
      <c r="M16459" s="9"/>
    </row>
    <row r="16460" spans="1:13" x14ac:dyDescent="0.25">
      <c r="A16460" s="126"/>
      <c r="B16460" s="126"/>
      <c r="C16460" s="126"/>
      <c r="D16460" s="127"/>
      <c r="E16460" s="128"/>
      <c r="F16460" s="128"/>
      <c r="G16460" s="126"/>
      <c r="H16460" s="126"/>
      <c r="I16460" s="126"/>
      <c r="J16460" s="126"/>
      <c r="K16460" s="9"/>
      <c r="L16460" s="9"/>
      <c r="M16460" s="9"/>
    </row>
    <row r="16461" spans="1:13" x14ac:dyDescent="0.25">
      <c r="A16461" s="126"/>
      <c r="B16461" s="126"/>
      <c r="C16461" s="126"/>
      <c r="D16461" s="127"/>
      <c r="E16461" s="128"/>
      <c r="F16461" s="128"/>
      <c r="G16461" s="126"/>
      <c r="H16461" s="126"/>
      <c r="I16461" s="126"/>
      <c r="J16461" s="126"/>
      <c r="K16461" s="9"/>
      <c r="L16461" s="9"/>
      <c r="M16461" s="9"/>
    </row>
    <row r="16462" spans="1:13" x14ac:dyDescent="0.25">
      <c r="A16462" s="126"/>
      <c r="B16462" s="126"/>
      <c r="C16462" s="126"/>
      <c r="D16462" s="127"/>
      <c r="E16462" s="128"/>
      <c r="F16462" s="128"/>
      <c r="G16462" s="126"/>
      <c r="H16462" s="126"/>
      <c r="I16462" s="126"/>
      <c r="J16462" s="126"/>
      <c r="K16462" s="9"/>
      <c r="L16462" s="9"/>
      <c r="M16462" s="9"/>
    </row>
    <row r="16463" spans="1:13" x14ac:dyDescent="0.25">
      <c r="A16463" s="126"/>
      <c r="B16463" s="126"/>
      <c r="C16463" s="126"/>
      <c r="D16463" s="127"/>
      <c r="E16463" s="128"/>
      <c r="F16463" s="128"/>
      <c r="G16463" s="126"/>
      <c r="H16463" s="126"/>
      <c r="I16463" s="126"/>
      <c r="J16463" s="126"/>
      <c r="K16463" s="9"/>
      <c r="L16463" s="9"/>
      <c r="M16463" s="9"/>
    </row>
    <row r="16464" spans="1:13" x14ac:dyDescent="0.25">
      <c r="A16464" s="126"/>
      <c r="B16464" s="126"/>
      <c r="C16464" s="126"/>
      <c r="D16464" s="127"/>
      <c r="E16464" s="128"/>
      <c r="F16464" s="128"/>
      <c r="G16464" s="126"/>
      <c r="H16464" s="126"/>
      <c r="I16464" s="126"/>
      <c r="J16464" s="126"/>
      <c r="K16464" s="9"/>
      <c r="L16464" s="9"/>
      <c r="M16464" s="9"/>
    </row>
    <row r="16465" spans="1:13" x14ac:dyDescent="0.25">
      <c r="A16465" s="126"/>
      <c r="B16465" s="126"/>
      <c r="C16465" s="126"/>
      <c r="D16465" s="127"/>
      <c r="E16465" s="128"/>
      <c r="F16465" s="128"/>
      <c r="G16465" s="126"/>
      <c r="H16465" s="126"/>
      <c r="I16465" s="126"/>
      <c r="J16465" s="126"/>
      <c r="K16465" s="9"/>
      <c r="L16465" s="9"/>
      <c r="M16465" s="9"/>
    </row>
    <row r="16466" spans="1:13" x14ac:dyDescent="0.25">
      <c r="A16466" s="126"/>
      <c r="B16466" s="126"/>
      <c r="C16466" s="126"/>
      <c r="D16466" s="127"/>
      <c r="E16466" s="128"/>
      <c r="F16466" s="128"/>
      <c r="G16466" s="126"/>
      <c r="H16466" s="126"/>
      <c r="I16466" s="126"/>
      <c r="J16466" s="126"/>
      <c r="K16466" s="9"/>
      <c r="L16466" s="9"/>
      <c r="M16466" s="9"/>
    </row>
    <row r="16467" spans="1:13" x14ac:dyDescent="0.25">
      <c r="A16467" s="126"/>
      <c r="B16467" s="126"/>
      <c r="C16467" s="126"/>
      <c r="D16467" s="127"/>
      <c r="E16467" s="128"/>
      <c r="F16467" s="128"/>
      <c r="G16467" s="126"/>
      <c r="H16467" s="126"/>
      <c r="I16467" s="126"/>
      <c r="J16467" s="126"/>
      <c r="K16467" s="9"/>
      <c r="L16467" s="9"/>
      <c r="M16467" s="9"/>
    </row>
    <row r="16468" spans="1:13" x14ac:dyDescent="0.25">
      <c r="A16468" s="126"/>
      <c r="B16468" s="126"/>
      <c r="C16468" s="126"/>
      <c r="D16468" s="127"/>
      <c r="E16468" s="128"/>
      <c r="F16468" s="128"/>
      <c r="G16468" s="126"/>
      <c r="H16468" s="126"/>
      <c r="I16468" s="126"/>
      <c r="J16468" s="126"/>
      <c r="K16468" s="9"/>
      <c r="L16468" s="9"/>
      <c r="M16468" s="9"/>
    </row>
    <row r="16469" spans="1:13" x14ac:dyDescent="0.25">
      <c r="A16469" s="126"/>
      <c r="B16469" s="126"/>
      <c r="C16469" s="126"/>
      <c r="D16469" s="127"/>
      <c r="E16469" s="128"/>
      <c r="F16469" s="128"/>
      <c r="G16469" s="126"/>
      <c r="H16469" s="126"/>
      <c r="I16469" s="126"/>
      <c r="J16469" s="126"/>
      <c r="K16469" s="9"/>
      <c r="L16469" s="9"/>
      <c r="M16469" s="9"/>
    </row>
    <row r="16470" spans="1:13" x14ac:dyDescent="0.25">
      <c r="A16470" s="126"/>
      <c r="B16470" s="126"/>
      <c r="C16470" s="126"/>
      <c r="D16470" s="127"/>
      <c r="E16470" s="128"/>
      <c r="F16470" s="128"/>
      <c r="G16470" s="126"/>
      <c r="H16470" s="126"/>
      <c r="I16470" s="126"/>
      <c r="J16470" s="126"/>
      <c r="K16470" s="9"/>
      <c r="L16470" s="9"/>
      <c r="M16470" s="9"/>
    </row>
    <row r="16471" spans="1:13" x14ac:dyDescent="0.25">
      <c r="A16471" s="126"/>
      <c r="B16471" s="126"/>
      <c r="C16471" s="126"/>
      <c r="D16471" s="127"/>
      <c r="E16471" s="128"/>
      <c r="F16471" s="128"/>
      <c r="G16471" s="126"/>
      <c r="H16471" s="126"/>
      <c r="I16471" s="126"/>
      <c r="J16471" s="126"/>
      <c r="K16471" s="9"/>
      <c r="L16471" s="9"/>
      <c r="M16471" s="9"/>
    </row>
    <row r="16472" spans="1:13" x14ac:dyDescent="0.25">
      <c r="A16472" s="126"/>
      <c r="B16472" s="126"/>
      <c r="C16472" s="126"/>
      <c r="D16472" s="127"/>
      <c r="E16472" s="128"/>
      <c r="F16472" s="128"/>
      <c r="G16472" s="126"/>
      <c r="H16472" s="126"/>
      <c r="I16472" s="126"/>
      <c r="J16472" s="126"/>
      <c r="K16472" s="9"/>
      <c r="L16472" s="9"/>
      <c r="M16472" s="9"/>
    </row>
    <row r="16473" spans="1:13" x14ac:dyDescent="0.25">
      <c r="A16473" s="126"/>
      <c r="B16473" s="126"/>
      <c r="C16473" s="126"/>
      <c r="D16473" s="127"/>
      <c r="E16473" s="128"/>
      <c r="F16473" s="128"/>
      <c r="G16473" s="126"/>
      <c r="H16473" s="126"/>
      <c r="I16473" s="126"/>
      <c r="J16473" s="126"/>
      <c r="K16473" s="9"/>
      <c r="L16473" s="9"/>
      <c r="M16473" s="9"/>
    </row>
    <row r="16474" spans="1:13" x14ac:dyDescent="0.25">
      <c r="A16474" s="126"/>
      <c r="B16474" s="126"/>
      <c r="C16474" s="126"/>
      <c r="D16474" s="127"/>
      <c r="E16474" s="128"/>
      <c r="F16474" s="128"/>
      <c r="G16474" s="126"/>
      <c r="H16474" s="126"/>
      <c r="I16474" s="126"/>
      <c r="J16474" s="126"/>
      <c r="K16474" s="9"/>
      <c r="L16474" s="9"/>
      <c r="M16474" s="9"/>
    </row>
    <row r="16475" spans="1:13" x14ac:dyDescent="0.25">
      <c r="A16475" s="126"/>
      <c r="B16475" s="126"/>
      <c r="C16475" s="126"/>
      <c r="D16475" s="127"/>
      <c r="E16475" s="128"/>
      <c r="F16475" s="128"/>
      <c r="G16475" s="126"/>
      <c r="H16475" s="126"/>
      <c r="I16475" s="126"/>
      <c r="J16475" s="126"/>
      <c r="K16475" s="9"/>
      <c r="L16475" s="9"/>
      <c r="M16475" s="9"/>
    </row>
    <row r="16476" spans="1:13" x14ac:dyDescent="0.25">
      <c r="A16476" s="126"/>
      <c r="B16476" s="126"/>
      <c r="C16476" s="126"/>
      <c r="D16476" s="127"/>
      <c r="E16476" s="128"/>
      <c r="F16476" s="128"/>
      <c r="G16476" s="126"/>
      <c r="H16476" s="126"/>
      <c r="I16476" s="126"/>
      <c r="J16476" s="126"/>
      <c r="K16476" s="9"/>
      <c r="L16476" s="9"/>
      <c r="M16476" s="9"/>
    </row>
    <row r="16477" spans="1:13" x14ac:dyDescent="0.25">
      <c r="A16477" s="126"/>
      <c r="B16477" s="126"/>
      <c r="C16477" s="126"/>
      <c r="D16477" s="127"/>
      <c r="E16477" s="128"/>
      <c r="F16477" s="128"/>
      <c r="G16477" s="126"/>
      <c r="H16477" s="126"/>
      <c r="I16477" s="126"/>
      <c r="J16477" s="126"/>
      <c r="K16477" s="9"/>
      <c r="L16477" s="9"/>
      <c r="M16477" s="9"/>
    </row>
    <row r="16478" spans="1:13" x14ac:dyDescent="0.25">
      <c r="A16478" s="126"/>
      <c r="B16478" s="126"/>
      <c r="C16478" s="126"/>
      <c r="D16478" s="127"/>
      <c r="E16478" s="128"/>
      <c r="F16478" s="128"/>
      <c r="G16478" s="126"/>
      <c r="H16478" s="126"/>
      <c r="I16478" s="126"/>
      <c r="J16478" s="126"/>
      <c r="K16478" s="9"/>
      <c r="L16478" s="9"/>
      <c r="M16478" s="9"/>
    </row>
    <row r="16479" spans="1:13" x14ac:dyDescent="0.25">
      <c r="A16479" s="126"/>
      <c r="B16479" s="126"/>
      <c r="C16479" s="126"/>
      <c r="D16479" s="127"/>
      <c r="E16479" s="128"/>
      <c r="F16479" s="128"/>
      <c r="G16479" s="126"/>
      <c r="H16479" s="126"/>
      <c r="I16479" s="126"/>
      <c r="J16479" s="126"/>
      <c r="K16479" s="9"/>
      <c r="L16479" s="9"/>
      <c r="M16479" s="9"/>
    </row>
    <row r="16480" spans="1:13" x14ac:dyDescent="0.25">
      <c r="A16480" s="126"/>
      <c r="B16480" s="126"/>
      <c r="C16480" s="126"/>
      <c r="D16480" s="127"/>
      <c r="E16480" s="128"/>
      <c r="F16480" s="128"/>
      <c r="G16480" s="126"/>
      <c r="H16480" s="126"/>
      <c r="I16480" s="126"/>
      <c r="J16480" s="126"/>
      <c r="K16480" s="9"/>
      <c r="L16480" s="9"/>
      <c r="M16480" s="9"/>
    </row>
    <row r="16481" spans="1:13" x14ac:dyDescent="0.25">
      <c r="A16481" s="126"/>
      <c r="B16481" s="126"/>
      <c r="C16481" s="126"/>
      <c r="D16481" s="127"/>
      <c r="E16481" s="128"/>
      <c r="F16481" s="128"/>
      <c r="G16481" s="126"/>
      <c r="H16481" s="126"/>
      <c r="I16481" s="126"/>
      <c r="J16481" s="126"/>
      <c r="K16481" s="9"/>
      <c r="L16481" s="9"/>
      <c r="M16481" s="9"/>
    </row>
    <row r="16482" spans="1:13" x14ac:dyDescent="0.25">
      <c r="A16482" s="126"/>
      <c r="B16482" s="126"/>
      <c r="C16482" s="126"/>
      <c r="D16482" s="127"/>
      <c r="E16482" s="128"/>
      <c r="F16482" s="128"/>
      <c r="G16482" s="126"/>
      <c r="H16482" s="126"/>
      <c r="I16482" s="126"/>
      <c r="J16482" s="126"/>
      <c r="K16482" s="9"/>
      <c r="L16482" s="9"/>
      <c r="M16482" s="9"/>
    </row>
    <row r="16483" spans="1:13" x14ac:dyDescent="0.25">
      <c r="A16483" s="126"/>
      <c r="B16483" s="126"/>
      <c r="C16483" s="126"/>
      <c r="D16483" s="127"/>
      <c r="E16483" s="128"/>
      <c r="F16483" s="128"/>
      <c r="G16483" s="126"/>
      <c r="H16483" s="126"/>
      <c r="I16483" s="126"/>
      <c r="J16483" s="126"/>
      <c r="K16483" s="9"/>
      <c r="L16483" s="9"/>
      <c r="M16483" s="9"/>
    </row>
    <row r="16484" spans="1:13" x14ac:dyDescent="0.25">
      <c r="A16484" s="126"/>
      <c r="B16484" s="126"/>
      <c r="C16484" s="126"/>
      <c r="D16484" s="127"/>
      <c r="E16484" s="128"/>
      <c r="F16484" s="128"/>
      <c r="G16484" s="126"/>
      <c r="H16484" s="126"/>
      <c r="I16484" s="126"/>
      <c r="J16484" s="126"/>
      <c r="K16484" s="9"/>
      <c r="L16484" s="9"/>
      <c r="M16484" s="9"/>
    </row>
    <row r="16485" spans="1:13" x14ac:dyDescent="0.25">
      <c r="A16485" s="126"/>
      <c r="B16485" s="126"/>
      <c r="C16485" s="126"/>
      <c r="D16485" s="127"/>
      <c r="E16485" s="128"/>
      <c r="F16485" s="128"/>
      <c r="G16485" s="126"/>
      <c r="H16485" s="126"/>
      <c r="I16485" s="126"/>
      <c r="J16485" s="126"/>
      <c r="K16485" s="9"/>
      <c r="L16485" s="9"/>
      <c r="M16485" s="9"/>
    </row>
    <row r="16486" spans="1:13" x14ac:dyDescent="0.25">
      <c r="A16486" s="126"/>
      <c r="B16486" s="126"/>
      <c r="C16486" s="126"/>
      <c r="D16486" s="127"/>
      <c r="E16486" s="128"/>
      <c r="F16486" s="128"/>
      <c r="G16486" s="126"/>
      <c r="H16486" s="126"/>
      <c r="I16486" s="126"/>
      <c r="J16486" s="126"/>
      <c r="K16486" s="9"/>
      <c r="L16486" s="9"/>
      <c r="M16486" s="9"/>
    </row>
    <row r="16487" spans="1:13" x14ac:dyDescent="0.25">
      <c r="A16487" s="126"/>
      <c r="B16487" s="126"/>
      <c r="C16487" s="126"/>
      <c r="D16487" s="127"/>
      <c r="E16487" s="128"/>
      <c r="F16487" s="128"/>
      <c r="G16487" s="126"/>
      <c r="H16487" s="126"/>
      <c r="I16487" s="126"/>
      <c r="J16487" s="126"/>
      <c r="K16487" s="9"/>
      <c r="L16487" s="9"/>
      <c r="M16487" s="9"/>
    </row>
    <row r="16488" spans="1:13" x14ac:dyDescent="0.25">
      <c r="A16488" s="126"/>
      <c r="B16488" s="126"/>
      <c r="C16488" s="126"/>
      <c r="D16488" s="127"/>
      <c r="E16488" s="128"/>
      <c r="F16488" s="128"/>
      <c r="G16488" s="126"/>
      <c r="H16488" s="126"/>
      <c r="I16488" s="126"/>
      <c r="J16488" s="126"/>
      <c r="K16488" s="9"/>
      <c r="L16488" s="9"/>
      <c r="M16488" s="9"/>
    </row>
    <row r="16489" spans="1:13" x14ac:dyDescent="0.25">
      <c r="A16489" s="126"/>
      <c r="B16489" s="126"/>
      <c r="C16489" s="126"/>
      <c r="D16489" s="127"/>
      <c r="E16489" s="128"/>
      <c r="F16489" s="128"/>
      <c r="G16489" s="126"/>
      <c r="H16489" s="126"/>
      <c r="I16489" s="126"/>
      <c r="J16489" s="126"/>
      <c r="K16489" s="9"/>
      <c r="L16489" s="9"/>
      <c r="M16489" s="9"/>
    </row>
    <row r="16490" spans="1:13" x14ac:dyDescent="0.25">
      <c r="A16490" s="126"/>
      <c r="B16490" s="126"/>
      <c r="C16490" s="126"/>
      <c r="D16490" s="127"/>
      <c r="E16490" s="128"/>
      <c r="F16490" s="128"/>
      <c r="G16490" s="126"/>
      <c r="H16490" s="126"/>
      <c r="I16490" s="126"/>
      <c r="J16490" s="126"/>
      <c r="K16490" s="9"/>
      <c r="L16490" s="9"/>
      <c r="M16490" s="9"/>
    </row>
    <row r="16491" spans="1:13" x14ac:dyDescent="0.25">
      <c r="A16491" s="126"/>
      <c r="B16491" s="126"/>
      <c r="C16491" s="126"/>
      <c r="D16491" s="127"/>
      <c r="E16491" s="128"/>
      <c r="F16491" s="128"/>
      <c r="G16491" s="126"/>
      <c r="H16491" s="126"/>
      <c r="I16491" s="126"/>
      <c r="J16491" s="126"/>
      <c r="K16491" s="9"/>
      <c r="L16491" s="9"/>
      <c r="M16491" s="9"/>
    </row>
    <row r="16492" spans="1:13" x14ac:dyDescent="0.25">
      <c r="A16492" s="126"/>
      <c r="B16492" s="126"/>
      <c r="C16492" s="126"/>
      <c r="D16492" s="127"/>
      <c r="E16492" s="128"/>
      <c r="F16492" s="128"/>
      <c r="G16492" s="126"/>
      <c r="H16492" s="126"/>
      <c r="I16492" s="126"/>
      <c r="J16492" s="126"/>
      <c r="K16492" s="9"/>
      <c r="L16492" s="9"/>
      <c r="M16492" s="9"/>
    </row>
    <row r="16493" spans="1:13" x14ac:dyDescent="0.25">
      <c r="A16493" s="126"/>
      <c r="B16493" s="126"/>
      <c r="C16493" s="126"/>
      <c r="D16493" s="127"/>
      <c r="E16493" s="128"/>
      <c r="F16493" s="128"/>
      <c r="G16493" s="126"/>
      <c r="H16493" s="126"/>
      <c r="I16493" s="126"/>
      <c r="J16493" s="126"/>
      <c r="K16493" s="9"/>
      <c r="L16493" s="9"/>
      <c r="M16493" s="9"/>
    </row>
    <row r="16494" spans="1:13" x14ac:dyDescent="0.25">
      <c r="A16494" s="126"/>
      <c r="B16494" s="126"/>
      <c r="C16494" s="126"/>
      <c r="D16494" s="127"/>
      <c r="E16494" s="128"/>
      <c r="F16494" s="128"/>
      <c r="G16494" s="126"/>
      <c r="H16494" s="126"/>
      <c r="I16494" s="126"/>
      <c r="J16494" s="126"/>
      <c r="K16494" s="9"/>
      <c r="L16494" s="9"/>
      <c r="M16494" s="9"/>
    </row>
    <row r="16495" spans="1:13" x14ac:dyDescent="0.25">
      <c r="A16495" s="126"/>
      <c r="B16495" s="126"/>
      <c r="C16495" s="126"/>
      <c r="D16495" s="127"/>
      <c r="E16495" s="128"/>
      <c r="F16495" s="128"/>
      <c r="G16495" s="126"/>
      <c r="H16495" s="126"/>
      <c r="I16495" s="126"/>
      <c r="J16495" s="126"/>
      <c r="K16495" s="9"/>
      <c r="L16495" s="9"/>
      <c r="M16495" s="9"/>
    </row>
    <row r="16496" spans="1:13" x14ac:dyDescent="0.25">
      <c r="A16496" s="126"/>
      <c r="B16496" s="126"/>
      <c r="C16496" s="126"/>
      <c r="D16496" s="127"/>
      <c r="E16496" s="128"/>
      <c r="F16496" s="128"/>
      <c r="G16496" s="126"/>
      <c r="H16496" s="126"/>
      <c r="I16496" s="126"/>
      <c r="J16496" s="126"/>
      <c r="K16496" s="9"/>
      <c r="L16496" s="9"/>
      <c r="M16496" s="9"/>
    </row>
    <row r="16497" spans="1:13" x14ac:dyDescent="0.25">
      <c r="A16497" s="126"/>
      <c r="B16497" s="126"/>
      <c r="C16497" s="126"/>
      <c r="D16497" s="127"/>
      <c r="E16497" s="128"/>
      <c r="F16497" s="128"/>
      <c r="G16497" s="126"/>
      <c r="H16497" s="126"/>
      <c r="I16497" s="126"/>
      <c r="J16497" s="126"/>
      <c r="K16497" s="9"/>
      <c r="L16497" s="9"/>
      <c r="M16497" s="9"/>
    </row>
    <row r="16498" spans="1:13" x14ac:dyDescent="0.25">
      <c r="A16498" s="126"/>
      <c r="B16498" s="126"/>
      <c r="C16498" s="126"/>
      <c r="D16498" s="127"/>
      <c r="E16498" s="128"/>
      <c r="F16498" s="128"/>
      <c r="G16498" s="126"/>
      <c r="H16498" s="126"/>
      <c r="I16498" s="126"/>
      <c r="J16498" s="126"/>
      <c r="K16498" s="9"/>
      <c r="L16498" s="9"/>
      <c r="M16498" s="9"/>
    </row>
    <row r="16499" spans="1:13" x14ac:dyDescent="0.25">
      <c r="A16499" s="126"/>
      <c r="B16499" s="126"/>
      <c r="C16499" s="126"/>
      <c r="D16499" s="127"/>
      <c r="E16499" s="128"/>
      <c r="F16499" s="128"/>
      <c r="G16499" s="126"/>
      <c r="H16499" s="126"/>
      <c r="I16499" s="126"/>
      <c r="J16499" s="126"/>
      <c r="K16499" s="9"/>
      <c r="L16499" s="9"/>
      <c r="M16499" s="9"/>
    </row>
    <row r="16500" spans="1:13" x14ac:dyDescent="0.25">
      <c r="A16500" s="126"/>
      <c r="B16500" s="126"/>
      <c r="C16500" s="126"/>
      <c r="D16500" s="127"/>
      <c r="E16500" s="128"/>
      <c r="F16500" s="128"/>
      <c r="G16500" s="126"/>
      <c r="H16500" s="126"/>
      <c r="I16500" s="126"/>
      <c r="J16500" s="126"/>
      <c r="K16500" s="9"/>
      <c r="L16500" s="9"/>
      <c r="M16500" s="9"/>
    </row>
    <row r="16501" spans="1:13" x14ac:dyDescent="0.25">
      <c r="A16501" s="126"/>
      <c r="B16501" s="126"/>
      <c r="C16501" s="126"/>
      <c r="D16501" s="127"/>
      <c r="E16501" s="128"/>
      <c r="F16501" s="128"/>
      <c r="G16501" s="126"/>
      <c r="H16501" s="126"/>
      <c r="I16501" s="126"/>
      <c r="J16501" s="126"/>
      <c r="K16501" s="9"/>
      <c r="L16501" s="9"/>
      <c r="M16501" s="9"/>
    </row>
    <row r="16502" spans="1:13" x14ac:dyDescent="0.25">
      <c r="A16502" s="126"/>
      <c r="B16502" s="126"/>
      <c r="C16502" s="126"/>
      <c r="D16502" s="127"/>
      <c r="E16502" s="128"/>
      <c r="F16502" s="128"/>
      <c r="G16502" s="126"/>
      <c r="H16502" s="126"/>
      <c r="I16502" s="126"/>
      <c r="J16502" s="126"/>
      <c r="K16502" s="9"/>
      <c r="L16502" s="9"/>
      <c r="M16502" s="9"/>
    </row>
    <row r="16503" spans="1:13" x14ac:dyDescent="0.25">
      <c r="A16503" s="126"/>
      <c r="B16503" s="126"/>
      <c r="C16503" s="126"/>
      <c r="D16503" s="127"/>
      <c r="E16503" s="128"/>
      <c r="F16503" s="128"/>
      <c r="G16503" s="126"/>
      <c r="H16503" s="126"/>
      <c r="I16503" s="126"/>
      <c r="J16503" s="126"/>
      <c r="K16503" s="9"/>
      <c r="L16503" s="9"/>
      <c r="M16503" s="9"/>
    </row>
    <row r="16504" spans="1:13" x14ac:dyDescent="0.25">
      <c r="A16504" s="126"/>
      <c r="B16504" s="126"/>
      <c r="C16504" s="126"/>
      <c r="D16504" s="127"/>
      <c r="E16504" s="128"/>
      <c r="F16504" s="128"/>
      <c r="G16504" s="126"/>
      <c r="H16504" s="126"/>
      <c r="I16504" s="126"/>
      <c r="J16504" s="126"/>
      <c r="K16504" s="9"/>
      <c r="L16504" s="9"/>
      <c r="M16504" s="9"/>
    </row>
    <row r="16505" spans="1:13" x14ac:dyDescent="0.25">
      <c r="A16505" s="126"/>
      <c r="B16505" s="126"/>
      <c r="C16505" s="126"/>
      <c r="D16505" s="127"/>
      <c r="E16505" s="128"/>
      <c r="F16505" s="128"/>
      <c r="G16505" s="126"/>
      <c r="H16505" s="126"/>
      <c r="I16505" s="126"/>
      <c r="J16505" s="126"/>
      <c r="K16505" s="9"/>
      <c r="L16505" s="9"/>
      <c r="M16505" s="9"/>
    </row>
    <row r="16506" spans="1:13" x14ac:dyDescent="0.25">
      <c r="A16506" s="126"/>
      <c r="B16506" s="126"/>
      <c r="C16506" s="126"/>
      <c r="D16506" s="127"/>
      <c r="E16506" s="128"/>
      <c r="F16506" s="128"/>
      <c r="G16506" s="126"/>
      <c r="H16506" s="126"/>
      <c r="I16506" s="126"/>
      <c r="J16506" s="126"/>
      <c r="K16506" s="9"/>
      <c r="L16506" s="9"/>
      <c r="M16506" s="9"/>
    </row>
    <row r="16507" spans="1:13" x14ac:dyDescent="0.25">
      <c r="A16507" s="126"/>
      <c r="B16507" s="126"/>
      <c r="C16507" s="126"/>
      <c r="D16507" s="127"/>
      <c r="E16507" s="128"/>
      <c r="F16507" s="128"/>
      <c r="G16507" s="126"/>
      <c r="H16507" s="126"/>
      <c r="I16507" s="126"/>
      <c r="J16507" s="126"/>
      <c r="K16507" s="9"/>
      <c r="L16507" s="9"/>
      <c r="M16507" s="9"/>
    </row>
    <row r="16508" spans="1:13" x14ac:dyDescent="0.25">
      <c r="A16508" s="126"/>
      <c r="B16508" s="126"/>
      <c r="C16508" s="126"/>
      <c r="D16508" s="127"/>
      <c r="E16508" s="128"/>
      <c r="F16508" s="128"/>
      <c r="G16508" s="126"/>
      <c r="H16508" s="126"/>
      <c r="I16508" s="126"/>
      <c r="J16508" s="126"/>
      <c r="K16508" s="9"/>
      <c r="L16508" s="9"/>
      <c r="M16508" s="9"/>
    </row>
    <row r="16509" spans="1:13" x14ac:dyDescent="0.25">
      <c r="A16509" s="126"/>
      <c r="B16509" s="126"/>
      <c r="C16509" s="126"/>
      <c r="D16509" s="127"/>
      <c r="E16509" s="128"/>
      <c r="F16509" s="128"/>
      <c r="G16509" s="126"/>
      <c r="H16509" s="126"/>
      <c r="I16509" s="126"/>
      <c r="J16509" s="126"/>
      <c r="K16509" s="9"/>
      <c r="L16509" s="9"/>
      <c r="M16509" s="9"/>
    </row>
    <row r="16510" spans="1:13" x14ac:dyDescent="0.25">
      <c r="A16510" s="126"/>
      <c r="B16510" s="126"/>
      <c r="C16510" s="126"/>
      <c r="D16510" s="127"/>
      <c r="E16510" s="128"/>
      <c r="F16510" s="128"/>
      <c r="G16510" s="126"/>
      <c r="H16510" s="126"/>
      <c r="I16510" s="126"/>
      <c r="J16510" s="126"/>
      <c r="K16510" s="9"/>
      <c r="L16510" s="9"/>
      <c r="M16510" s="9"/>
    </row>
    <row r="16511" spans="1:13" x14ac:dyDescent="0.25">
      <c r="A16511" s="126"/>
      <c r="B16511" s="126"/>
      <c r="C16511" s="126"/>
      <c r="D16511" s="127"/>
      <c r="E16511" s="128"/>
      <c r="F16511" s="128"/>
      <c r="G16511" s="126"/>
      <c r="H16511" s="126"/>
      <c r="I16511" s="126"/>
      <c r="J16511" s="126"/>
      <c r="K16511" s="9"/>
      <c r="L16511" s="9"/>
      <c r="M16511" s="9"/>
    </row>
    <row r="16512" spans="1:13" x14ac:dyDescent="0.25">
      <c r="A16512" s="126"/>
      <c r="B16512" s="126"/>
      <c r="C16512" s="126"/>
      <c r="D16512" s="127"/>
      <c r="E16512" s="128"/>
      <c r="F16512" s="128"/>
      <c r="G16512" s="126"/>
      <c r="H16512" s="126"/>
      <c r="I16512" s="126"/>
      <c r="J16512" s="126"/>
      <c r="K16512" s="9"/>
      <c r="L16512" s="9"/>
      <c r="M16512" s="9"/>
    </row>
    <row r="16513" spans="1:13" x14ac:dyDescent="0.25">
      <c r="A16513" s="126"/>
      <c r="B16513" s="126"/>
      <c r="C16513" s="126"/>
      <c r="D16513" s="127"/>
      <c r="E16513" s="128"/>
      <c r="F16513" s="128"/>
      <c r="G16513" s="126"/>
      <c r="H16513" s="126"/>
      <c r="I16513" s="126"/>
      <c r="J16513" s="126"/>
      <c r="K16513" s="9"/>
      <c r="L16513" s="9"/>
      <c r="M16513" s="9"/>
    </row>
    <row r="16514" spans="1:13" x14ac:dyDescent="0.25">
      <c r="A16514" s="126"/>
      <c r="B16514" s="126"/>
      <c r="C16514" s="126"/>
      <c r="D16514" s="127"/>
      <c r="E16514" s="128"/>
      <c r="F16514" s="128"/>
      <c r="G16514" s="126"/>
      <c r="H16514" s="126"/>
      <c r="I16514" s="126"/>
      <c r="J16514" s="126"/>
      <c r="K16514" s="9"/>
      <c r="L16514" s="9"/>
      <c r="M16514" s="9"/>
    </row>
    <row r="16515" spans="1:13" x14ac:dyDescent="0.25">
      <c r="A16515" s="126"/>
      <c r="B16515" s="126"/>
      <c r="C16515" s="126"/>
      <c r="D16515" s="127"/>
      <c r="E16515" s="128"/>
      <c r="F16515" s="128"/>
      <c r="G16515" s="126"/>
      <c r="H16515" s="126"/>
      <c r="I16515" s="126"/>
      <c r="J16515" s="126"/>
      <c r="K16515" s="9"/>
      <c r="L16515" s="9"/>
      <c r="M16515" s="9"/>
    </row>
    <row r="16516" spans="1:13" x14ac:dyDescent="0.25">
      <c r="A16516" s="126"/>
      <c r="B16516" s="126"/>
      <c r="C16516" s="126"/>
      <c r="D16516" s="127"/>
      <c r="E16516" s="128"/>
      <c r="F16516" s="128"/>
      <c r="G16516" s="126"/>
      <c r="H16516" s="126"/>
      <c r="I16516" s="126"/>
      <c r="J16516" s="126"/>
      <c r="K16516" s="9"/>
      <c r="L16516" s="9"/>
      <c r="M16516" s="9"/>
    </row>
    <row r="16517" spans="1:13" x14ac:dyDescent="0.25">
      <c r="A16517" s="126"/>
      <c r="B16517" s="126"/>
      <c r="C16517" s="126"/>
      <c r="D16517" s="127"/>
      <c r="E16517" s="128"/>
      <c r="F16517" s="128"/>
      <c r="G16517" s="126"/>
      <c r="H16517" s="126"/>
      <c r="I16517" s="126"/>
      <c r="J16517" s="126"/>
      <c r="K16517" s="9"/>
      <c r="L16517" s="9"/>
      <c r="M16517" s="9"/>
    </row>
    <row r="16518" spans="1:13" x14ac:dyDescent="0.25">
      <c r="A16518" s="126"/>
      <c r="B16518" s="126"/>
      <c r="C16518" s="126"/>
      <c r="D16518" s="127"/>
      <c r="E16518" s="128"/>
      <c r="F16518" s="128"/>
      <c r="G16518" s="126"/>
      <c r="H16518" s="126"/>
      <c r="I16518" s="126"/>
      <c r="J16518" s="126"/>
      <c r="K16518" s="9"/>
      <c r="L16518" s="9"/>
      <c r="M16518" s="9"/>
    </row>
    <row r="16519" spans="1:13" x14ac:dyDescent="0.25">
      <c r="A16519" s="126"/>
      <c r="B16519" s="126"/>
      <c r="C16519" s="126"/>
      <c r="D16519" s="127"/>
      <c r="E16519" s="128"/>
      <c r="F16519" s="128"/>
      <c r="G16519" s="126"/>
      <c r="H16519" s="126"/>
      <c r="I16519" s="126"/>
      <c r="J16519" s="126"/>
      <c r="K16519" s="9"/>
      <c r="L16519" s="9"/>
      <c r="M16519" s="9"/>
    </row>
    <row r="16520" spans="1:13" x14ac:dyDescent="0.25">
      <c r="A16520" s="126"/>
      <c r="B16520" s="126"/>
      <c r="C16520" s="126"/>
      <c r="D16520" s="127"/>
      <c r="E16520" s="128"/>
      <c r="F16520" s="128"/>
      <c r="G16520" s="126"/>
      <c r="H16520" s="126"/>
      <c r="I16520" s="126"/>
      <c r="J16520" s="126"/>
      <c r="K16520" s="9"/>
      <c r="L16520" s="9"/>
      <c r="M16520" s="9"/>
    </row>
    <row r="16521" spans="1:13" x14ac:dyDescent="0.25">
      <c r="A16521" s="126"/>
      <c r="B16521" s="126"/>
      <c r="C16521" s="126"/>
      <c r="D16521" s="127"/>
      <c r="E16521" s="128"/>
      <c r="F16521" s="128"/>
      <c r="G16521" s="126"/>
      <c r="H16521" s="126"/>
      <c r="I16521" s="126"/>
      <c r="J16521" s="126"/>
      <c r="K16521" s="9"/>
      <c r="L16521" s="9"/>
      <c r="M16521" s="9"/>
    </row>
    <row r="16522" spans="1:13" x14ac:dyDescent="0.25">
      <c r="A16522" s="126"/>
      <c r="B16522" s="126"/>
      <c r="C16522" s="126"/>
      <c r="D16522" s="127"/>
      <c r="E16522" s="128"/>
      <c r="F16522" s="128"/>
      <c r="G16522" s="126"/>
      <c r="H16522" s="126"/>
      <c r="I16522" s="126"/>
      <c r="J16522" s="126"/>
      <c r="K16522" s="9"/>
      <c r="L16522" s="9"/>
      <c r="M16522" s="9"/>
    </row>
    <row r="16523" spans="1:13" x14ac:dyDescent="0.25">
      <c r="A16523" s="126"/>
      <c r="B16523" s="126"/>
      <c r="C16523" s="126"/>
      <c r="D16523" s="127"/>
      <c r="E16523" s="128"/>
      <c r="F16523" s="128"/>
      <c r="G16523" s="126"/>
      <c r="H16523" s="126"/>
      <c r="I16523" s="126"/>
      <c r="J16523" s="126"/>
      <c r="K16523" s="9"/>
      <c r="L16523" s="9"/>
      <c r="M16523" s="9"/>
    </row>
    <row r="16524" spans="1:13" x14ac:dyDescent="0.25">
      <c r="A16524" s="126"/>
      <c r="B16524" s="126"/>
      <c r="C16524" s="126"/>
      <c r="D16524" s="127"/>
      <c r="E16524" s="128"/>
      <c r="F16524" s="128"/>
      <c r="G16524" s="126"/>
      <c r="H16524" s="126"/>
      <c r="I16524" s="126"/>
      <c r="J16524" s="126"/>
      <c r="K16524" s="9"/>
      <c r="L16524" s="9"/>
      <c r="M16524" s="9"/>
    </row>
    <row r="16525" spans="1:13" x14ac:dyDescent="0.25">
      <c r="A16525" s="126"/>
      <c r="B16525" s="126"/>
      <c r="C16525" s="126"/>
      <c r="D16525" s="127"/>
      <c r="E16525" s="128"/>
      <c r="F16525" s="128"/>
      <c r="G16525" s="126"/>
      <c r="H16525" s="126"/>
      <c r="I16525" s="126"/>
      <c r="J16525" s="126"/>
      <c r="K16525" s="9"/>
      <c r="L16525" s="9"/>
      <c r="M16525" s="9"/>
    </row>
    <row r="16526" spans="1:13" x14ac:dyDescent="0.25">
      <c r="A16526" s="126"/>
      <c r="B16526" s="126"/>
      <c r="C16526" s="126"/>
      <c r="D16526" s="127"/>
      <c r="E16526" s="128"/>
      <c r="F16526" s="128"/>
      <c r="G16526" s="126"/>
      <c r="H16526" s="126"/>
      <c r="I16526" s="126"/>
      <c r="J16526" s="126"/>
      <c r="K16526" s="9"/>
      <c r="L16526" s="9"/>
      <c r="M16526" s="9"/>
    </row>
    <row r="16527" spans="1:13" x14ac:dyDescent="0.25">
      <c r="A16527" s="126"/>
      <c r="B16527" s="126"/>
      <c r="C16527" s="126"/>
      <c r="D16527" s="127"/>
      <c r="E16527" s="128"/>
      <c r="F16527" s="128"/>
      <c r="G16527" s="126"/>
      <c r="H16527" s="126"/>
      <c r="I16527" s="126"/>
      <c r="J16527" s="126"/>
      <c r="K16527" s="9"/>
      <c r="L16527" s="9"/>
      <c r="M16527" s="9"/>
    </row>
    <row r="16528" spans="1:13" x14ac:dyDescent="0.25">
      <c r="A16528" s="126"/>
      <c r="B16528" s="126"/>
      <c r="C16528" s="126"/>
      <c r="D16528" s="127"/>
      <c r="E16528" s="128"/>
      <c r="F16528" s="128"/>
      <c r="G16528" s="126"/>
      <c r="H16528" s="126"/>
      <c r="I16528" s="126"/>
      <c r="J16528" s="126"/>
      <c r="K16528" s="9"/>
      <c r="L16528" s="9"/>
      <c r="M16528" s="9"/>
    </row>
    <row r="16529" spans="1:13" x14ac:dyDescent="0.25">
      <c r="A16529" s="126"/>
      <c r="B16529" s="126"/>
      <c r="C16529" s="126"/>
      <c r="D16529" s="127"/>
      <c r="E16529" s="128"/>
      <c r="F16529" s="128"/>
      <c r="G16529" s="126"/>
      <c r="H16529" s="126"/>
      <c r="I16529" s="126"/>
      <c r="J16529" s="126"/>
      <c r="K16529" s="9"/>
      <c r="L16529" s="9"/>
      <c r="M16529" s="9"/>
    </row>
    <row r="16530" spans="1:13" x14ac:dyDescent="0.25">
      <c r="A16530" s="126"/>
      <c r="B16530" s="126"/>
      <c r="C16530" s="126"/>
      <c r="D16530" s="127"/>
      <c r="E16530" s="128"/>
      <c r="F16530" s="128"/>
      <c r="G16530" s="126"/>
      <c r="H16530" s="126"/>
      <c r="I16530" s="126"/>
      <c r="J16530" s="126"/>
      <c r="K16530" s="9"/>
      <c r="L16530" s="9"/>
      <c r="M16530" s="9"/>
    </row>
    <row r="16531" spans="1:13" x14ac:dyDescent="0.25">
      <c r="A16531" s="126"/>
      <c r="B16531" s="126"/>
      <c r="C16531" s="126"/>
      <c r="D16531" s="127"/>
      <c r="E16531" s="128"/>
      <c r="F16531" s="128"/>
      <c r="G16531" s="126"/>
      <c r="H16531" s="126"/>
      <c r="I16531" s="126"/>
      <c r="J16531" s="126"/>
      <c r="K16531" s="9"/>
      <c r="L16531" s="9"/>
      <c r="M16531" s="9"/>
    </row>
    <row r="16532" spans="1:13" x14ac:dyDescent="0.25">
      <c r="A16532" s="126"/>
      <c r="B16532" s="126"/>
      <c r="C16532" s="126"/>
      <c r="D16532" s="127"/>
      <c r="E16532" s="128"/>
      <c r="F16532" s="128"/>
      <c r="G16532" s="126"/>
      <c r="H16532" s="126"/>
      <c r="I16532" s="126"/>
      <c r="J16532" s="126"/>
      <c r="K16532" s="9"/>
      <c r="L16532" s="9"/>
      <c r="M16532" s="9"/>
    </row>
    <row r="16533" spans="1:13" x14ac:dyDescent="0.25">
      <c r="A16533" s="126"/>
      <c r="B16533" s="126"/>
      <c r="C16533" s="126"/>
      <c r="D16533" s="127"/>
      <c r="E16533" s="128"/>
      <c r="F16533" s="128"/>
      <c r="G16533" s="126"/>
      <c r="H16533" s="126"/>
      <c r="I16533" s="126"/>
      <c r="J16533" s="126"/>
      <c r="K16533" s="9"/>
      <c r="L16533" s="9"/>
      <c r="M16533" s="9"/>
    </row>
    <row r="16534" spans="1:13" x14ac:dyDescent="0.25">
      <c r="A16534" s="126"/>
      <c r="B16534" s="126"/>
      <c r="C16534" s="126"/>
      <c r="D16534" s="127"/>
      <c r="E16534" s="128"/>
      <c r="F16534" s="128"/>
      <c r="G16534" s="126"/>
      <c r="H16534" s="126"/>
      <c r="I16534" s="126"/>
      <c r="J16534" s="126"/>
      <c r="K16534" s="9"/>
      <c r="L16534" s="9"/>
      <c r="M16534" s="9"/>
    </row>
    <row r="16535" spans="1:13" x14ac:dyDescent="0.25">
      <c r="A16535" s="126"/>
      <c r="B16535" s="126"/>
      <c r="C16535" s="126"/>
      <c r="D16535" s="127"/>
      <c r="E16535" s="128"/>
      <c r="F16535" s="128"/>
      <c r="G16535" s="126"/>
      <c r="H16535" s="126"/>
      <c r="I16535" s="126"/>
      <c r="J16535" s="126"/>
      <c r="K16535" s="9"/>
      <c r="L16535" s="9"/>
      <c r="M16535" s="9"/>
    </row>
    <row r="16536" spans="1:13" x14ac:dyDescent="0.25">
      <c r="A16536" s="126"/>
      <c r="B16536" s="126"/>
      <c r="C16536" s="126"/>
      <c r="D16536" s="127"/>
      <c r="E16536" s="128"/>
      <c r="F16536" s="128"/>
      <c r="G16536" s="126"/>
      <c r="H16536" s="126"/>
      <c r="I16536" s="126"/>
      <c r="J16536" s="126"/>
      <c r="K16536" s="9"/>
      <c r="L16536" s="9"/>
      <c r="M16536" s="9"/>
    </row>
    <row r="16537" spans="1:13" x14ac:dyDescent="0.25">
      <c r="A16537" s="126"/>
      <c r="B16537" s="126"/>
      <c r="C16537" s="126"/>
      <c r="D16537" s="127"/>
      <c r="E16537" s="128"/>
      <c r="F16537" s="128"/>
      <c r="G16537" s="126"/>
      <c r="H16537" s="126"/>
      <c r="I16537" s="126"/>
      <c r="J16537" s="126"/>
      <c r="K16537" s="9"/>
      <c r="L16537" s="9"/>
      <c r="M16537" s="9"/>
    </row>
    <row r="16538" spans="1:13" x14ac:dyDescent="0.25">
      <c r="A16538" s="126"/>
      <c r="B16538" s="126"/>
      <c r="C16538" s="126"/>
      <c r="D16538" s="127"/>
      <c r="E16538" s="128"/>
      <c r="F16538" s="128"/>
      <c r="G16538" s="126"/>
      <c r="H16538" s="126"/>
      <c r="I16538" s="126"/>
      <c r="J16538" s="126"/>
      <c r="K16538" s="9"/>
      <c r="L16538" s="9"/>
      <c r="M16538" s="9"/>
    </row>
    <row r="16539" spans="1:13" x14ac:dyDescent="0.25">
      <c r="A16539" s="126"/>
      <c r="B16539" s="126"/>
      <c r="C16539" s="126"/>
      <c r="D16539" s="127"/>
      <c r="E16539" s="128"/>
      <c r="F16539" s="128"/>
      <c r="G16539" s="126"/>
      <c r="H16539" s="126"/>
      <c r="I16539" s="126"/>
      <c r="J16539" s="126"/>
      <c r="K16539" s="9"/>
      <c r="L16539" s="9"/>
      <c r="M16539" s="9"/>
    </row>
    <row r="16540" spans="1:13" x14ac:dyDescent="0.25">
      <c r="A16540" s="126"/>
      <c r="B16540" s="126"/>
      <c r="C16540" s="126"/>
      <c r="D16540" s="127"/>
      <c r="E16540" s="128"/>
      <c r="F16540" s="128"/>
      <c r="G16540" s="126"/>
      <c r="H16540" s="126"/>
      <c r="I16540" s="126"/>
      <c r="J16540" s="126"/>
      <c r="K16540" s="9"/>
      <c r="L16540" s="9"/>
      <c r="M16540" s="9"/>
    </row>
    <row r="16541" spans="1:13" x14ac:dyDescent="0.25">
      <c r="A16541" s="126"/>
      <c r="B16541" s="126"/>
      <c r="C16541" s="126"/>
      <c r="D16541" s="127"/>
      <c r="E16541" s="128"/>
      <c r="F16541" s="128"/>
      <c r="G16541" s="126"/>
      <c r="H16541" s="126"/>
      <c r="I16541" s="126"/>
      <c r="J16541" s="126"/>
      <c r="K16541" s="9"/>
      <c r="L16541" s="9"/>
      <c r="M16541" s="9"/>
    </row>
    <row r="16542" spans="1:13" x14ac:dyDescent="0.25">
      <c r="A16542" s="126"/>
      <c r="B16542" s="126"/>
      <c r="C16542" s="126"/>
      <c r="D16542" s="127"/>
      <c r="E16542" s="128"/>
      <c r="F16542" s="128"/>
      <c r="G16542" s="126"/>
      <c r="H16542" s="126"/>
      <c r="I16542" s="126"/>
      <c r="J16542" s="126"/>
      <c r="K16542" s="9"/>
      <c r="L16542" s="9"/>
      <c r="M16542" s="9"/>
    </row>
    <row r="16543" spans="1:13" x14ac:dyDescent="0.25">
      <c r="A16543" s="126"/>
      <c r="B16543" s="126"/>
      <c r="C16543" s="126"/>
      <c r="D16543" s="127"/>
      <c r="E16543" s="128"/>
      <c r="F16543" s="128"/>
      <c r="G16543" s="126"/>
      <c r="H16543" s="126"/>
      <c r="I16543" s="126"/>
      <c r="J16543" s="126"/>
      <c r="K16543" s="9"/>
      <c r="L16543" s="9"/>
      <c r="M16543" s="9"/>
    </row>
    <row r="16544" spans="1:13" x14ac:dyDescent="0.25">
      <c r="A16544" s="126"/>
      <c r="B16544" s="126"/>
      <c r="C16544" s="126"/>
      <c r="D16544" s="127"/>
      <c r="E16544" s="128"/>
      <c r="F16544" s="128"/>
      <c r="G16544" s="126"/>
      <c r="H16544" s="126"/>
      <c r="I16544" s="126"/>
      <c r="J16544" s="126"/>
      <c r="K16544" s="9"/>
      <c r="L16544" s="9"/>
      <c r="M16544" s="9"/>
    </row>
    <row r="16545" spans="1:13" x14ac:dyDescent="0.25">
      <c r="A16545" s="126"/>
      <c r="B16545" s="126"/>
      <c r="C16545" s="126"/>
      <c r="D16545" s="127"/>
      <c r="E16545" s="128"/>
      <c r="F16545" s="128"/>
      <c r="G16545" s="126"/>
      <c r="H16545" s="126"/>
      <c r="I16545" s="126"/>
      <c r="J16545" s="126"/>
      <c r="K16545" s="9"/>
      <c r="L16545" s="9"/>
      <c r="M16545" s="9"/>
    </row>
    <row r="16546" spans="1:13" x14ac:dyDescent="0.25">
      <c r="A16546" s="126"/>
      <c r="B16546" s="126"/>
      <c r="C16546" s="126"/>
      <c r="D16546" s="127"/>
      <c r="E16546" s="128"/>
      <c r="F16546" s="128"/>
      <c r="G16546" s="126"/>
      <c r="H16546" s="126"/>
      <c r="I16546" s="126"/>
      <c r="J16546" s="126"/>
      <c r="K16546" s="9"/>
      <c r="L16546" s="9"/>
      <c r="M16546" s="9"/>
    </row>
    <row r="16547" spans="1:13" x14ac:dyDescent="0.25">
      <c r="A16547" s="126"/>
      <c r="B16547" s="126"/>
      <c r="C16547" s="126"/>
      <c r="D16547" s="127"/>
      <c r="E16547" s="128"/>
      <c r="F16547" s="128"/>
      <c r="G16547" s="126"/>
      <c r="H16547" s="126"/>
      <c r="I16547" s="126"/>
      <c r="J16547" s="126"/>
      <c r="K16547" s="9"/>
      <c r="L16547" s="9"/>
      <c r="M16547" s="9"/>
    </row>
    <row r="16548" spans="1:13" x14ac:dyDescent="0.25">
      <c r="A16548" s="126"/>
      <c r="B16548" s="126"/>
      <c r="C16548" s="126"/>
      <c r="D16548" s="127"/>
      <c r="E16548" s="128"/>
      <c r="F16548" s="128"/>
      <c r="G16548" s="126"/>
      <c r="H16548" s="126"/>
      <c r="I16548" s="126"/>
      <c r="J16548" s="126"/>
      <c r="K16548" s="9"/>
      <c r="L16548" s="9"/>
      <c r="M16548" s="9"/>
    </row>
    <row r="16549" spans="1:13" x14ac:dyDescent="0.25">
      <c r="A16549" s="126"/>
      <c r="B16549" s="126"/>
      <c r="C16549" s="126"/>
      <c r="D16549" s="127"/>
      <c r="E16549" s="128"/>
      <c r="F16549" s="128"/>
      <c r="G16549" s="126"/>
      <c r="H16549" s="126"/>
      <c r="I16549" s="126"/>
      <c r="J16549" s="126"/>
      <c r="K16549" s="9"/>
      <c r="L16549" s="9"/>
      <c r="M16549" s="9"/>
    </row>
    <row r="16550" spans="1:13" x14ac:dyDescent="0.25">
      <c r="A16550" s="126"/>
      <c r="B16550" s="126"/>
      <c r="C16550" s="126"/>
      <c r="D16550" s="127"/>
      <c r="E16550" s="128"/>
      <c r="F16550" s="128"/>
      <c r="G16550" s="126"/>
      <c r="H16550" s="126"/>
      <c r="I16550" s="126"/>
      <c r="J16550" s="126"/>
      <c r="K16550" s="9"/>
      <c r="L16550" s="9"/>
      <c r="M16550" s="9"/>
    </row>
    <row r="16551" spans="1:13" x14ac:dyDescent="0.25">
      <c r="A16551" s="126"/>
      <c r="B16551" s="126"/>
      <c r="C16551" s="126"/>
      <c r="D16551" s="127"/>
      <c r="E16551" s="128"/>
      <c r="F16551" s="128"/>
      <c r="G16551" s="126"/>
      <c r="H16551" s="126"/>
      <c r="I16551" s="126"/>
      <c r="J16551" s="126"/>
      <c r="K16551" s="9"/>
      <c r="L16551" s="9"/>
      <c r="M16551" s="9"/>
    </row>
    <row r="16552" spans="1:13" x14ac:dyDescent="0.25">
      <c r="A16552" s="126"/>
      <c r="B16552" s="126"/>
      <c r="C16552" s="126"/>
      <c r="D16552" s="127"/>
      <c r="E16552" s="128"/>
      <c r="F16552" s="128"/>
      <c r="G16552" s="126"/>
      <c r="H16552" s="126"/>
      <c r="I16552" s="126"/>
      <c r="J16552" s="126"/>
      <c r="K16552" s="9"/>
      <c r="L16552" s="9"/>
      <c r="M16552" s="9"/>
    </row>
    <row r="16553" spans="1:13" x14ac:dyDescent="0.25">
      <c r="A16553" s="126"/>
      <c r="B16553" s="126"/>
      <c r="C16553" s="126"/>
      <c r="D16553" s="127"/>
      <c r="E16553" s="128"/>
      <c r="F16553" s="128"/>
      <c r="G16553" s="126"/>
      <c r="H16553" s="126"/>
      <c r="I16553" s="126"/>
      <c r="J16553" s="126"/>
      <c r="K16553" s="9"/>
      <c r="L16553" s="9"/>
      <c r="M16553" s="9"/>
    </row>
    <row r="16554" spans="1:13" x14ac:dyDescent="0.25">
      <c r="A16554" s="126"/>
      <c r="B16554" s="126"/>
      <c r="C16554" s="126"/>
      <c r="D16554" s="127"/>
      <c r="E16554" s="128"/>
      <c r="F16554" s="128"/>
      <c r="G16554" s="126"/>
      <c r="H16554" s="126"/>
      <c r="I16554" s="126"/>
      <c r="J16554" s="126"/>
      <c r="K16554" s="9"/>
      <c r="L16554" s="9"/>
      <c r="M16554" s="9"/>
    </row>
    <row r="16555" spans="1:13" x14ac:dyDescent="0.25">
      <c r="A16555" s="126"/>
      <c r="B16555" s="126"/>
      <c r="C16555" s="126"/>
      <c r="D16555" s="127"/>
      <c r="E16555" s="128"/>
      <c r="F16555" s="128"/>
      <c r="G16555" s="126"/>
      <c r="H16555" s="126"/>
      <c r="I16555" s="126"/>
      <c r="J16555" s="126"/>
      <c r="K16555" s="9"/>
      <c r="L16555" s="9"/>
      <c r="M16555" s="9"/>
    </row>
    <row r="16556" spans="1:13" x14ac:dyDescent="0.25">
      <c r="A16556" s="126"/>
      <c r="B16556" s="126"/>
      <c r="C16556" s="126"/>
      <c r="D16556" s="127"/>
      <c r="E16556" s="128"/>
      <c r="F16556" s="128"/>
      <c r="G16556" s="126"/>
      <c r="H16556" s="126"/>
      <c r="I16556" s="126"/>
      <c r="J16556" s="126"/>
      <c r="K16556" s="9"/>
      <c r="L16556" s="9"/>
      <c r="M16556" s="9"/>
    </row>
    <row r="16557" spans="1:13" x14ac:dyDescent="0.25">
      <c r="A16557" s="126"/>
      <c r="B16557" s="126"/>
      <c r="C16557" s="126"/>
      <c r="D16557" s="127"/>
      <c r="E16557" s="128"/>
      <c r="F16557" s="128"/>
      <c r="G16557" s="126"/>
      <c r="H16557" s="126"/>
      <c r="I16557" s="126"/>
      <c r="J16557" s="126"/>
      <c r="K16557" s="9"/>
      <c r="L16557" s="9"/>
      <c r="M16557" s="9"/>
    </row>
    <row r="16558" spans="1:13" x14ac:dyDescent="0.25">
      <c r="A16558" s="126"/>
      <c r="B16558" s="126"/>
      <c r="C16558" s="126"/>
      <c r="D16558" s="127"/>
      <c r="E16558" s="128"/>
      <c r="F16558" s="128"/>
      <c r="G16558" s="126"/>
      <c r="H16558" s="126"/>
      <c r="I16558" s="126"/>
      <c r="J16558" s="126"/>
      <c r="K16558" s="9"/>
      <c r="L16558" s="9"/>
      <c r="M16558" s="9"/>
    </row>
    <row r="16559" spans="1:13" x14ac:dyDescent="0.25">
      <c r="A16559" s="126"/>
      <c r="B16559" s="126"/>
      <c r="C16559" s="126"/>
      <c r="D16559" s="127"/>
      <c r="E16559" s="128"/>
      <c r="F16559" s="128"/>
      <c r="G16559" s="126"/>
      <c r="H16559" s="126"/>
      <c r="I16559" s="126"/>
      <c r="J16559" s="126"/>
      <c r="K16559" s="9"/>
      <c r="L16559" s="9"/>
      <c r="M16559" s="9"/>
    </row>
    <row r="16560" spans="1:13" x14ac:dyDescent="0.25">
      <c r="A16560" s="126"/>
      <c r="B16560" s="126"/>
      <c r="C16560" s="126"/>
      <c r="D16560" s="127"/>
      <c r="E16560" s="128"/>
      <c r="F16560" s="128"/>
      <c r="G16560" s="126"/>
      <c r="H16560" s="126"/>
      <c r="I16560" s="126"/>
      <c r="J16560" s="126"/>
      <c r="K16560" s="9"/>
      <c r="L16560" s="9"/>
      <c r="M16560" s="9"/>
    </row>
    <row r="16561" spans="1:13" x14ac:dyDescent="0.25">
      <c r="A16561" s="126"/>
      <c r="B16561" s="126"/>
      <c r="C16561" s="126"/>
      <c r="D16561" s="127"/>
      <c r="E16561" s="128"/>
      <c r="F16561" s="128"/>
      <c r="G16561" s="126"/>
      <c r="H16561" s="126"/>
      <c r="I16561" s="126"/>
      <c r="J16561" s="126"/>
      <c r="K16561" s="9"/>
      <c r="L16561" s="9"/>
      <c r="M16561" s="9"/>
    </row>
    <row r="16562" spans="1:13" x14ac:dyDescent="0.25">
      <c r="A16562" s="126"/>
      <c r="B16562" s="126"/>
      <c r="C16562" s="126"/>
      <c r="D16562" s="127"/>
      <c r="E16562" s="128"/>
      <c r="F16562" s="128"/>
      <c r="G16562" s="126"/>
      <c r="H16562" s="126"/>
      <c r="I16562" s="126"/>
      <c r="J16562" s="126"/>
      <c r="K16562" s="9"/>
      <c r="L16562" s="9"/>
      <c r="M16562" s="9"/>
    </row>
    <row r="16563" spans="1:13" x14ac:dyDescent="0.25">
      <c r="A16563" s="126"/>
      <c r="B16563" s="126"/>
      <c r="C16563" s="126"/>
      <c r="D16563" s="127"/>
      <c r="E16563" s="128"/>
      <c r="F16563" s="128"/>
      <c r="G16563" s="126"/>
      <c r="H16563" s="126"/>
      <c r="I16563" s="126"/>
      <c r="J16563" s="126"/>
      <c r="K16563" s="9"/>
      <c r="L16563" s="9"/>
      <c r="M16563" s="9"/>
    </row>
    <row r="16564" spans="1:13" x14ac:dyDescent="0.25">
      <c r="A16564" s="126"/>
      <c r="B16564" s="126"/>
      <c r="C16564" s="126"/>
      <c r="D16564" s="127"/>
      <c r="E16564" s="128"/>
      <c r="F16564" s="128"/>
      <c r="G16564" s="126"/>
      <c r="H16564" s="126"/>
      <c r="I16564" s="126"/>
      <c r="J16564" s="126"/>
      <c r="K16564" s="9"/>
      <c r="L16564" s="9"/>
      <c r="M16564" s="9"/>
    </row>
    <row r="16565" spans="1:13" x14ac:dyDescent="0.25">
      <c r="A16565" s="126"/>
      <c r="B16565" s="126"/>
      <c r="C16565" s="126"/>
      <c r="D16565" s="127"/>
      <c r="E16565" s="128"/>
      <c r="F16565" s="128"/>
      <c r="G16565" s="126"/>
      <c r="H16565" s="126"/>
      <c r="I16565" s="126"/>
      <c r="J16565" s="126"/>
      <c r="K16565" s="9"/>
      <c r="L16565" s="9"/>
      <c r="M16565" s="9"/>
    </row>
    <row r="16566" spans="1:13" x14ac:dyDescent="0.25">
      <c r="A16566" s="126"/>
      <c r="B16566" s="126"/>
      <c r="C16566" s="126"/>
      <c r="D16566" s="127"/>
      <c r="E16566" s="128"/>
      <c r="F16566" s="128"/>
      <c r="G16566" s="126"/>
      <c r="H16566" s="126"/>
      <c r="I16566" s="126"/>
      <c r="J16566" s="126"/>
      <c r="K16566" s="9"/>
      <c r="L16566" s="9"/>
      <c r="M16566" s="9"/>
    </row>
    <row r="16567" spans="1:13" x14ac:dyDescent="0.25">
      <c r="A16567" s="126"/>
      <c r="B16567" s="126"/>
      <c r="C16567" s="126"/>
      <c r="D16567" s="127"/>
      <c r="E16567" s="128"/>
      <c r="F16567" s="128"/>
      <c r="G16567" s="126"/>
      <c r="H16567" s="126"/>
      <c r="I16567" s="126"/>
      <c r="J16567" s="126"/>
      <c r="K16567" s="9"/>
      <c r="L16567" s="9"/>
      <c r="M16567" s="9"/>
    </row>
    <row r="16568" spans="1:13" x14ac:dyDescent="0.25">
      <c r="A16568" s="126"/>
      <c r="B16568" s="126"/>
      <c r="C16568" s="126"/>
      <c r="D16568" s="127"/>
      <c r="E16568" s="128"/>
      <c r="F16568" s="128"/>
      <c r="G16568" s="126"/>
      <c r="H16568" s="126"/>
      <c r="I16568" s="126"/>
      <c r="J16568" s="126"/>
      <c r="K16568" s="9"/>
      <c r="L16568" s="9"/>
      <c r="M16568" s="9"/>
    </row>
    <row r="16569" spans="1:13" x14ac:dyDescent="0.25">
      <c r="A16569" s="126"/>
      <c r="B16569" s="126"/>
      <c r="C16569" s="126"/>
      <c r="D16569" s="127"/>
      <c r="E16569" s="128"/>
      <c r="F16569" s="128"/>
      <c r="G16569" s="126"/>
      <c r="H16569" s="126"/>
      <c r="I16569" s="126"/>
      <c r="J16569" s="126"/>
      <c r="K16569" s="9"/>
      <c r="L16569" s="9"/>
      <c r="M16569" s="9"/>
    </row>
    <row r="16570" spans="1:13" x14ac:dyDescent="0.25">
      <c r="A16570" s="126"/>
      <c r="B16570" s="126"/>
      <c r="C16570" s="126"/>
      <c r="D16570" s="127"/>
      <c r="E16570" s="128"/>
      <c r="F16570" s="128"/>
      <c r="G16570" s="126"/>
      <c r="H16570" s="126"/>
      <c r="I16570" s="126"/>
      <c r="J16570" s="126"/>
      <c r="K16570" s="9"/>
      <c r="L16570" s="9"/>
      <c r="M16570" s="9"/>
    </row>
    <row r="16571" spans="1:13" x14ac:dyDescent="0.25">
      <c r="A16571" s="126"/>
      <c r="B16571" s="126"/>
      <c r="C16571" s="126"/>
      <c r="D16571" s="127"/>
      <c r="E16571" s="128"/>
      <c r="F16571" s="128"/>
      <c r="G16571" s="126"/>
      <c r="H16571" s="126"/>
      <c r="I16571" s="126"/>
      <c r="J16571" s="126"/>
      <c r="K16571" s="9"/>
      <c r="L16571" s="9"/>
      <c r="M16571" s="9"/>
    </row>
    <row r="16572" spans="1:13" x14ac:dyDescent="0.25">
      <c r="A16572" s="126"/>
      <c r="B16572" s="126"/>
      <c r="C16572" s="126"/>
      <c r="D16572" s="127"/>
      <c r="E16572" s="128"/>
      <c r="F16572" s="128"/>
      <c r="G16572" s="126"/>
      <c r="H16572" s="126"/>
      <c r="I16572" s="126"/>
      <c r="J16572" s="126"/>
      <c r="K16572" s="9"/>
      <c r="L16572" s="9"/>
      <c r="M16572" s="9"/>
    </row>
    <row r="16573" spans="1:13" x14ac:dyDescent="0.25">
      <c r="A16573" s="126"/>
      <c r="B16573" s="126"/>
      <c r="C16573" s="126"/>
      <c r="D16573" s="127"/>
      <c r="E16573" s="128"/>
      <c r="F16573" s="128"/>
      <c r="G16573" s="126"/>
      <c r="H16573" s="126"/>
      <c r="I16573" s="126"/>
      <c r="J16573" s="126"/>
      <c r="K16573" s="9"/>
      <c r="L16573" s="9"/>
      <c r="M16573" s="9"/>
    </row>
    <row r="16574" spans="1:13" x14ac:dyDescent="0.25">
      <c r="A16574" s="126"/>
      <c r="B16574" s="126"/>
      <c r="C16574" s="126"/>
      <c r="D16574" s="127"/>
      <c r="E16574" s="128"/>
      <c r="F16574" s="128"/>
      <c r="G16574" s="126"/>
      <c r="H16574" s="126"/>
      <c r="I16574" s="126"/>
      <c r="J16574" s="126"/>
      <c r="K16574" s="9"/>
      <c r="L16574" s="9"/>
      <c r="M16574" s="9"/>
    </row>
    <row r="16575" spans="1:13" x14ac:dyDescent="0.25">
      <c r="A16575" s="126"/>
      <c r="B16575" s="126"/>
      <c r="C16575" s="126"/>
      <c r="D16575" s="127"/>
      <c r="E16575" s="128"/>
      <c r="F16575" s="128"/>
      <c r="G16575" s="126"/>
      <c r="H16575" s="126"/>
      <c r="I16575" s="126"/>
      <c r="J16575" s="126"/>
      <c r="K16575" s="9"/>
      <c r="L16575" s="9"/>
      <c r="M16575" s="9"/>
    </row>
    <row r="16576" spans="1:13" x14ac:dyDescent="0.25">
      <c r="A16576" s="126"/>
      <c r="B16576" s="126"/>
      <c r="C16576" s="126"/>
      <c r="D16576" s="127"/>
      <c r="E16576" s="128"/>
      <c r="F16576" s="128"/>
      <c r="G16576" s="126"/>
      <c r="H16576" s="126"/>
      <c r="I16576" s="126"/>
      <c r="J16576" s="126"/>
      <c r="K16576" s="9"/>
      <c r="L16576" s="9"/>
      <c r="M16576" s="9"/>
    </row>
    <row r="16577" spans="1:13" x14ac:dyDescent="0.25">
      <c r="A16577" s="126"/>
      <c r="B16577" s="126"/>
      <c r="C16577" s="126"/>
      <c r="D16577" s="127"/>
      <c r="E16577" s="128"/>
      <c r="F16577" s="128"/>
      <c r="G16577" s="126"/>
      <c r="H16577" s="126"/>
      <c r="I16577" s="126"/>
      <c r="J16577" s="126"/>
      <c r="K16577" s="9"/>
      <c r="L16577" s="9"/>
      <c r="M16577" s="9"/>
    </row>
    <row r="16578" spans="1:13" x14ac:dyDescent="0.25">
      <c r="A16578" s="126"/>
      <c r="B16578" s="126"/>
      <c r="C16578" s="126"/>
      <c r="D16578" s="127"/>
      <c r="E16578" s="128"/>
      <c r="F16578" s="128"/>
      <c r="G16578" s="126"/>
      <c r="H16578" s="126"/>
      <c r="I16578" s="126"/>
      <c r="J16578" s="126"/>
      <c r="K16578" s="9"/>
      <c r="L16578" s="9"/>
      <c r="M16578" s="9"/>
    </row>
    <row r="16579" spans="1:13" x14ac:dyDescent="0.25">
      <c r="A16579" s="126"/>
      <c r="B16579" s="126"/>
      <c r="C16579" s="126"/>
      <c r="D16579" s="127"/>
      <c r="E16579" s="128"/>
      <c r="F16579" s="128"/>
      <c r="G16579" s="126"/>
      <c r="H16579" s="126"/>
      <c r="I16579" s="126"/>
      <c r="J16579" s="126"/>
      <c r="K16579" s="9"/>
      <c r="L16579" s="9"/>
      <c r="M16579" s="9"/>
    </row>
    <row r="16580" spans="1:13" x14ac:dyDescent="0.25">
      <c r="A16580" s="126"/>
      <c r="B16580" s="126"/>
      <c r="C16580" s="126"/>
      <c r="D16580" s="127"/>
      <c r="E16580" s="128"/>
      <c r="F16580" s="128"/>
      <c r="G16580" s="126"/>
      <c r="H16580" s="126"/>
      <c r="I16580" s="126"/>
      <c r="J16580" s="126"/>
      <c r="K16580" s="9"/>
      <c r="L16580" s="9"/>
      <c r="M16580" s="9"/>
    </row>
    <row r="16581" spans="1:13" x14ac:dyDescent="0.25">
      <c r="A16581" s="126"/>
      <c r="B16581" s="126"/>
      <c r="C16581" s="126"/>
      <c r="D16581" s="127"/>
      <c r="E16581" s="128"/>
      <c r="F16581" s="128"/>
      <c r="G16581" s="126"/>
      <c r="H16581" s="126"/>
      <c r="I16581" s="126"/>
      <c r="J16581" s="126"/>
      <c r="K16581" s="9"/>
      <c r="L16581" s="9"/>
      <c r="M16581" s="9"/>
    </row>
    <row r="16582" spans="1:13" x14ac:dyDescent="0.25">
      <c r="A16582" s="126"/>
      <c r="B16582" s="126"/>
      <c r="C16582" s="126"/>
      <c r="D16582" s="127"/>
      <c r="E16582" s="128"/>
      <c r="F16582" s="128"/>
      <c r="G16582" s="126"/>
      <c r="H16582" s="126"/>
      <c r="I16582" s="126"/>
      <c r="J16582" s="126"/>
      <c r="K16582" s="9"/>
      <c r="L16582" s="9"/>
      <c r="M16582" s="9"/>
    </row>
    <row r="16583" spans="1:13" x14ac:dyDescent="0.25">
      <c r="A16583" s="126"/>
      <c r="B16583" s="126"/>
      <c r="C16583" s="126"/>
      <c r="D16583" s="127"/>
      <c r="E16583" s="128"/>
      <c r="F16583" s="128"/>
      <c r="G16583" s="126"/>
      <c r="H16583" s="126"/>
      <c r="I16583" s="126"/>
      <c r="J16583" s="126"/>
      <c r="K16583" s="9"/>
      <c r="L16583" s="9"/>
      <c r="M16583" s="9"/>
    </row>
    <row r="16584" spans="1:13" x14ac:dyDescent="0.25">
      <c r="A16584" s="126"/>
      <c r="B16584" s="126"/>
      <c r="C16584" s="126"/>
      <c r="D16584" s="127"/>
      <c r="E16584" s="128"/>
      <c r="F16584" s="128"/>
      <c r="G16584" s="126"/>
      <c r="H16584" s="126"/>
      <c r="I16584" s="126"/>
      <c r="J16584" s="126"/>
      <c r="K16584" s="9"/>
      <c r="L16584" s="9"/>
      <c r="M16584" s="9"/>
    </row>
    <row r="16585" spans="1:13" x14ac:dyDescent="0.25">
      <c r="A16585" s="126"/>
      <c r="B16585" s="126"/>
      <c r="C16585" s="126"/>
      <c r="D16585" s="127"/>
      <c r="E16585" s="128"/>
      <c r="F16585" s="128"/>
      <c r="G16585" s="126"/>
      <c r="H16585" s="126"/>
      <c r="I16585" s="126"/>
      <c r="J16585" s="126"/>
      <c r="K16585" s="9"/>
      <c r="L16585" s="9"/>
      <c r="M16585" s="9"/>
    </row>
    <row r="16586" spans="1:13" x14ac:dyDescent="0.25">
      <c r="A16586" s="126"/>
      <c r="B16586" s="126"/>
      <c r="C16586" s="126"/>
      <c r="D16586" s="127"/>
      <c r="E16586" s="128"/>
      <c r="F16586" s="128"/>
      <c r="G16586" s="126"/>
      <c r="H16586" s="126"/>
      <c r="I16586" s="126"/>
      <c r="J16586" s="126"/>
      <c r="K16586" s="9"/>
      <c r="L16586" s="9"/>
      <c r="M16586" s="9"/>
    </row>
    <row r="16587" spans="1:13" x14ac:dyDescent="0.25">
      <c r="A16587" s="126"/>
      <c r="B16587" s="126"/>
      <c r="C16587" s="126"/>
      <c r="D16587" s="127"/>
      <c r="E16587" s="128"/>
      <c r="F16587" s="128"/>
      <c r="G16587" s="126"/>
      <c r="H16587" s="126"/>
      <c r="I16587" s="126"/>
      <c r="J16587" s="126"/>
      <c r="K16587" s="9"/>
      <c r="L16587" s="9"/>
      <c r="M16587" s="9"/>
    </row>
    <row r="16588" spans="1:13" x14ac:dyDescent="0.25">
      <c r="A16588" s="126"/>
      <c r="B16588" s="126"/>
      <c r="C16588" s="126"/>
      <c r="D16588" s="127"/>
      <c r="E16588" s="128"/>
      <c r="F16588" s="128"/>
      <c r="G16588" s="126"/>
      <c r="H16588" s="126"/>
      <c r="I16588" s="126"/>
      <c r="J16588" s="126"/>
      <c r="K16588" s="9"/>
      <c r="L16588" s="9"/>
      <c r="M16588" s="9"/>
    </row>
    <row r="16589" spans="1:13" x14ac:dyDescent="0.25">
      <c r="A16589" s="126"/>
      <c r="B16589" s="126"/>
      <c r="C16589" s="126"/>
      <c r="D16589" s="127"/>
      <c r="E16589" s="128"/>
      <c r="F16589" s="128"/>
      <c r="G16589" s="126"/>
      <c r="H16589" s="126"/>
      <c r="I16589" s="126"/>
      <c r="J16589" s="126"/>
      <c r="K16589" s="9"/>
      <c r="L16589" s="9"/>
      <c r="M16589" s="9"/>
    </row>
    <row r="16590" spans="1:13" x14ac:dyDescent="0.25">
      <c r="A16590" s="126"/>
      <c r="B16590" s="126"/>
      <c r="C16590" s="126"/>
      <c r="D16590" s="127"/>
      <c r="E16590" s="128"/>
      <c r="F16590" s="128"/>
      <c r="G16590" s="126"/>
      <c r="H16590" s="126"/>
      <c r="I16590" s="126"/>
      <c r="J16590" s="126"/>
      <c r="K16590" s="9"/>
      <c r="L16590" s="9"/>
      <c r="M16590" s="9"/>
    </row>
    <row r="16591" spans="1:13" x14ac:dyDescent="0.25">
      <c r="A16591" s="126"/>
      <c r="B16591" s="126"/>
      <c r="C16591" s="126"/>
      <c r="D16591" s="127"/>
      <c r="E16591" s="128"/>
      <c r="F16591" s="128"/>
      <c r="G16591" s="126"/>
      <c r="H16591" s="126"/>
      <c r="I16591" s="126"/>
      <c r="J16591" s="126"/>
      <c r="K16591" s="9"/>
      <c r="L16591" s="9"/>
      <c r="M16591" s="9"/>
    </row>
    <row r="16592" spans="1:13" x14ac:dyDescent="0.25">
      <c r="A16592" s="126"/>
      <c r="B16592" s="126"/>
      <c r="C16592" s="126"/>
      <c r="D16592" s="127"/>
      <c r="E16592" s="128"/>
      <c r="F16592" s="128"/>
      <c r="G16592" s="126"/>
      <c r="H16592" s="126"/>
      <c r="I16592" s="126"/>
      <c r="J16592" s="126"/>
      <c r="K16592" s="9"/>
      <c r="L16592" s="9"/>
      <c r="M16592" s="9"/>
    </row>
    <row r="16593" spans="1:13" x14ac:dyDescent="0.25">
      <c r="A16593" s="126"/>
      <c r="B16593" s="126"/>
      <c r="C16593" s="126"/>
      <c r="D16593" s="127"/>
      <c r="E16593" s="128"/>
      <c r="F16593" s="128"/>
      <c r="G16593" s="126"/>
      <c r="H16593" s="126"/>
      <c r="I16593" s="126"/>
      <c r="J16593" s="126"/>
      <c r="K16593" s="9"/>
      <c r="L16593" s="9"/>
      <c r="M16593" s="9"/>
    </row>
    <row r="16594" spans="1:13" x14ac:dyDescent="0.25">
      <c r="A16594" s="126"/>
      <c r="B16594" s="126"/>
      <c r="C16594" s="126"/>
      <c r="D16594" s="127"/>
      <c r="E16594" s="128"/>
      <c r="F16594" s="128"/>
      <c r="G16594" s="126"/>
      <c r="H16594" s="126"/>
      <c r="I16594" s="126"/>
      <c r="J16594" s="126"/>
      <c r="K16594" s="9"/>
      <c r="L16594" s="9"/>
      <c r="M16594" s="9"/>
    </row>
    <row r="16595" spans="1:13" x14ac:dyDescent="0.25">
      <c r="A16595" s="126"/>
      <c r="B16595" s="126"/>
      <c r="C16595" s="126"/>
      <c r="D16595" s="127"/>
      <c r="E16595" s="128"/>
      <c r="F16595" s="128"/>
      <c r="G16595" s="126"/>
      <c r="H16595" s="126"/>
      <c r="I16595" s="126"/>
      <c r="J16595" s="126"/>
      <c r="K16595" s="9"/>
      <c r="L16595" s="9"/>
      <c r="M16595" s="9"/>
    </row>
    <row r="16596" spans="1:13" x14ac:dyDescent="0.25">
      <c r="A16596" s="126"/>
      <c r="B16596" s="126"/>
      <c r="C16596" s="126"/>
      <c r="D16596" s="127"/>
      <c r="E16596" s="128"/>
      <c r="F16596" s="128"/>
      <c r="G16596" s="126"/>
      <c r="H16596" s="126"/>
      <c r="I16596" s="126"/>
      <c r="J16596" s="126"/>
      <c r="K16596" s="9"/>
      <c r="L16596" s="9"/>
      <c r="M16596" s="9"/>
    </row>
    <row r="16597" spans="1:13" x14ac:dyDescent="0.25">
      <c r="A16597" s="126"/>
      <c r="B16597" s="126"/>
      <c r="C16597" s="126"/>
      <c r="D16597" s="127"/>
      <c r="E16597" s="128"/>
      <c r="F16597" s="128"/>
      <c r="G16597" s="126"/>
      <c r="H16597" s="126"/>
      <c r="I16597" s="126"/>
      <c r="J16597" s="126"/>
      <c r="K16597" s="9"/>
      <c r="L16597" s="9"/>
      <c r="M16597" s="9"/>
    </row>
    <row r="16598" spans="1:13" x14ac:dyDescent="0.25">
      <c r="A16598" s="126"/>
      <c r="B16598" s="126"/>
      <c r="C16598" s="126"/>
      <c r="D16598" s="127"/>
      <c r="E16598" s="128"/>
      <c r="F16598" s="128"/>
      <c r="G16598" s="126"/>
      <c r="H16598" s="126"/>
      <c r="I16598" s="126"/>
      <c r="J16598" s="126"/>
      <c r="K16598" s="9"/>
      <c r="L16598" s="9"/>
      <c r="M16598" s="9"/>
    </row>
    <row r="16599" spans="1:13" x14ac:dyDescent="0.25">
      <c r="A16599" s="126"/>
      <c r="B16599" s="126"/>
      <c r="C16599" s="126"/>
      <c r="D16599" s="127"/>
      <c r="E16599" s="128"/>
      <c r="F16599" s="128"/>
      <c r="G16599" s="126"/>
      <c r="H16599" s="126"/>
      <c r="I16599" s="126"/>
      <c r="J16599" s="126"/>
      <c r="K16599" s="9"/>
      <c r="L16599" s="9"/>
      <c r="M16599" s="9"/>
    </row>
    <row r="16600" spans="1:13" x14ac:dyDescent="0.25">
      <c r="A16600" s="126"/>
      <c r="B16600" s="126"/>
      <c r="C16600" s="126"/>
      <c r="D16600" s="127"/>
      <c r="E16600" s="128"/>
      <c r="F16600" s="128"/>
      <c r="G16600" s="126"/>
      <c r="H16600" s="126"/>
      <c r="I16600" s="126"/>
      <c r="J16600" s="126"/>
      <c r="K16600" s="9"/>
      <c r="L16600" s="9"/>
      <c r="M16600" s="9"/>
    </row>
    <row r="16601" spans="1:13" x14ac:dyDescent="0.25">
      <c r="A16601" s="126"/>
      <c r="B16601" s="126"/>
      <c r="C16601" s="126"/>
      <c r="D16601" s="127"/>
      <c r="E16601" s="128"/>
      <c r="F16601" s="128"/>
      <c r="G16601" s="126"/>
      <c r="H16601" s="126"/>
      <c r="I16601" s="126"/>
      <c r="J16601" s="126"/>
      <c r="K16601" s="9"/>
      <c r="L16601" s="9"/>
      <c r="M16601" s="9"/>
    </row>
    <row r="16602" spans="1:13" x14ac:dyDescent="0.25">
      <c r="A16602" s="126"/>
      <c r="B16602" s="126"/>
      <c r="C16602" s="126"/>
      <c r="D16602" s="127"/>
      <c r="E16602" s="128"/>
      <c r="F16602" s="128"/>
      <c r="G16602" s="126"/>
      <c r="H16602" s="126"/>
      <c r="I16602" s="126"/>
      <c r="J16602" s="126"/>
      <c r="K16602" s="9"/>
      <c r="L16602" s="9"/>
      <c r="M16602" s="9"/>
    </row>
    <row r="16603" spans="1:13" x14ac:dyDescent="0.25">
      <c r="A16603" s="126"/>
      <c r="B16603" s="126"/>
      <c r="C16603" s="126"/>
      <c r="D16603" s="127"/>
      <c r="E16603" s="128"/>
      <c r="F16603" s="128"/>
      <c r="G16603" s="126"/>
      <c r="H16603" s="126"/>
      <c r="I16603" s="126"/>
      <c r="J16603" s="126"/>
      <c r="K16603" s="9"/>
      <c r="L16603" s="9"/>
      <c r="M16603" s="9"/>
    </row>
    <row r="16604" spans="1:13" x14ac:dyDescent="0.25">
      <c r="A16604" s="126"/>
      <c r="B16604" s="126"/>
      <c r="C16604" s="126"/>
      <c r="D16604" s="127"/>
      <c r="E16604" s="128"/>
      <c r="F16604" s="128"/>
      <c r="G16604" s="126"/>
      <c r="H16604" s="126"/>
      <c r="I16604" s="126"/>
      <c r="J16604" s="126"/>
      <c r="K16604" s="9"/>
      <c r="L16604" s="9"/>
      <c r="M16604" s="9"/>
    </row>
    <row r="16605" spans="1:13" x14ac:dyDescent="0.25">
      <c r="A16605" s="126"/>
      <c r="B16605" s="126"/>
      <c r="C16605" s="126"/>
      <c r="D16605" s="127"/>
      <c r="E16605" s="128"/>
      <c r="F16605" s="128"/>
      <c r="G16605" s="126"/>
      <c r="H16605" s="126"/>
      <c r="I16605" s="126"/>
      <c r="J16605" s="126"/>
      <c r="K16605" s="9"/>
      <c r="L16605" s="9"/>
      <c r="M16605" s="9"/>
    </row>
    <row r="16606" spans="1:13" x14ac:dyDescent="0.25">
      <c r="A16606" s="126"/>
      <c r="B16606" s="126"/>
      <c r="C16606" s="126"/>
      <c r="D16606" s="127"/>
      <c r="E16606" s="128"/>
      <c r="F16606" s="128"/>
      <c r="G16606" s="126"/>
      <c r="H16606" s="126"/>
      <c r="I16606" s="126"/>
      <c r="J16606" s="126"/>
      <c r="K16606" s="9"/>
      <c r="L16606" s="9"/>
      <c r="M16606" s="9"/>
    </row>
    <row r="16607" spans="1:13" x14ac:dyDescent="0.25">
      <c r="A16607" s="126"/>
      <c r="B16607" s="126"/>
      <c r="C16607" s="126"/>
      <c r="D16607" s="127"/>
      <c r="E16607" s="128"/>
      <c r="F16607" s="128"/>
      <c r="G16607" s="126"/>
      <c r="H16607" s="126"/>
      <c r="I16607" s="126"/>
      <c r="J16607" s="126"/>
      <c r="K16607" s="9"/>
      <c r="L16607" s="9"/>
      <c r="M16607" s="9"/>
    </row>
    <row r="16608" spans="1:13" x14ac:dyDescent="0.25">
      <c r="A16608" s="126"/>
      <c r="B16608" s="126"/>
      <c r="C16608" s="126"/>
      <c r="D16608" s="127"/>
      <c r="E16608" s="128"/>
      <c r="F16608" s="128"/>
      <c r="G16608" s="126"/>
      <c r="H16608" s="126"/>
      <c r="I16608" s="126"/>
      <c r="J16608" s="126"/>
      <c r="K16608" s="9"/>
      <c r="L16608" s="9"/>
      <c r="M16608" s="9"/>
    </row>
    <row r="16609" spans="1:13" x14ac:dyDescent="0.25">
      <c r="A16609" s="126"/>
      <c r="B16609" s="126"/>
      <c r="C16609" s="126"/>
      <c r="D16609" s="127"/>
      <c r="E16609" s="128"/>
      <c r="F16609" s="128"/>
      <c r="G16609" s="126"/>
      <c r="H16609" s="126"/>
      <c r="I16609" s="126"/>
      <c r="J16609" s="126"/>
      <c r="K16609" s="9"/>
      <c r="L16609" s="9"/>
      <c r="M16609" s="9"/>
    </row>
    <row r="16610" spans="1:13" x14ac:dyDescent="0.25">
      <c r="A16610" s="126"/>
      <c r="B16610" s="126"/>
      <c r="C16610" s="126"/>
      <c r="D16610" s="127"/>
      <c r="E16610" s="128"/>
      <c r="F16610" s="128"/>
      <c r="G16610" s="126"/>
      <c r="H16610" s="126"/>
      <c r="I16610" s="126"/>
      <c r="J16610" s="126"/>
      <c r="K16610" s="9"/>
      <c r="L16610" s="9"/>
      <c r="M16610" s="9"/>
    </row>
    <row r="16611" spans="1:13" x14ac:dyDescent="0.25">
      <c r="A16611" s="126"/>
      <c r="B16611" s="126"/>
      <c r="C16611" s="126"/>
      <c r="D16611" s="127"/>
      <c r="E16611" s="128"/>
      <c r="F16611" s="128"/>
      <c r="G16611" s="126"/>
      <c r="H16611" s="126"/>
      <c r="I16611" s="126"/>
      <c r="J16611" s="126"/>
      <c r="K16611" s="9"/>
      <c r="L16611" s="9"/>
      <c r="M16611" s="9"/>
    </row>
    <row r="16612" spans="1:13" x14ac:dyDescent="0.25">
      <c r="A16612" s="126"/>
      <c r="B16612" s="126"/>
      <c r="C16612" s="126"/>
      <c r="D16612" s="127"/>
      <c r="E16612" s="128"/>
      <c r="F16612" s="128"/>
      <c r="G16612" s="126"/>
      <c r="H16612" s="126"/>
      <c r="I16612" s="126"/>
      <c r="J16612" s="126"/>
      <c r="K16612" s="9"/>
      <c r="L16612" s="9"/>
      <c r="M16612" s="9"/>
    </row>
    <row r="16613" spans="1:13" x14ac:dyDescent="0.25">
      <c r="A16613" s="126"/>
      <c r="B16613" s="126"/>
      <c r="C16613" s="126"/>
      <c r="D16613" s="127"/>
      <c r="E16613" s="128"/>
      <c r="F16613" s="128"/>
      <c r="G16613" s="126"/>
      <c r="H16613" s="126"/>
      <c r="I16613" s="126"/>
      <c r="J16613" s="126"/>
      <c r="K16613" s="9"/>
      <c r="L16613" s="9"/>
      <c r="M16613" s="9"/>
    </row>
    <row r="16614" spans="1:13" x14ac:dyDescent="0.25">
      <c r="A16614" s="126"/>
      <c r="B16614" s="126"/>
      <c r="C16614" s="126"/>
      <c r="D16614" s="127"/>
      <c r="E16614" s="128"/>
      <c r="F16614" s="128"/>
      <c r="G16614" s="126"/>
      <c r="H16614" s="126"/>
      <c r="I16614" s="126"/>
      <c r="J16614" s="126"/>
      <c r="K16614" s="9"/>
      <c r="L16614" s="9"/>
      <c r="M16614" s="9"/>
    </row>
    <row r="16615" spans="1:13" x14ac:dyDescent="0.25">
      <c r="A16615" s="126"/>
      <c r="B16615" s="126"/>
      <c r="C16615" s="126"/>
      <c r="D16615" s="127"/>
      <c r="E16615" s="128"/>
      <c r="F16615" s="128"/>
      <c r="G16615" s="126"/>
      <c r="H16615" s="126"/>
      <c r="I16615" s="126"/>
      <c r="J16615" s="126"/>
      <c r="K16615" s="9"/>
      <c r="L16615" s="9"/>
      <c r="M16615" s="9"/>
    </row>
    <row r="16616" spans="1:13" x14ac:dyDescent="0.25">
      <c r="A16616" s="126"/>
      <c r="B16616" s="126"/>
      <c r="C16616" s="126"/>
      <c r="D16616" s="127"/>
      <c r="E16616" s="128"/>
      <c r="F16616" s="128"/>
      <c r="G16616" s="126"/>
      <c r="H16616" s="126"/>
      <c r="I16616" s="126"/>
      <c r="J16616" s="126"/>
      <c r="K16616" s="9"/>
      <c r="L16616" s="9"/>
      <c r="M16616" s="9"/>
    </row>
    <row r="16617" spans="1:13" x14ac:dyDescent="0.25">
      <c r="A16617" s="126"/>
      <c r="B16617" s="126"/>
      <c r="C16617" s="126"/>
      <c r="D16617" s="127"/>
      <c r="E16617" s="128"/>
      <c r="F16617" s="128"/>
      <c r="G16617" s="126"/>
      <c r="H16617" s="126"/>
      <c r="I16617" s="126"/>
      <c r="J16617" s="126"/>
      <c r="K16617" s="9"/>
      <c r="L16617" s="9"/>
      <c r="M16617" s="9"/>
    </row>
    <row r="16618" spans="1:13" x14ac:dyDescent="0.25">
      <c r="A16618" s="126"/>
      <c r="B16618" s="126"/>
      <c r="C16618" s="126"/>
      <c r="D16618" s="127"/>
      <c r="E16618" s="128"/>
      <c r="F16618" s="128"/>
      <c r="G16618" s="126"/>
      <c r="H16618" s="126"/>
      <c r="I16618" s="126"/>
      <c r="J16618" s="126"/>
      <c r="K16618" s="9"/>
      <c r="L16618" s="9"/>
      <c r="M16618" s="9"/>
    </row>
    <row r="16619" spans="1:13" x14ac:dyDescent="0.25">
      <c r="A16619" s="126"/>
      <c r="B16619" s="126"/>
      <c r="C16619" s="126"/>
      <c r="D16619" s="127"/>
      <c r="E16619" s="128"/>
      <c r="F16619" s="128"/>
      <c r="G16619" s="126"/>
      <c r="H16619" s="126"/>
      <c r="I16619" s="126"/>
      <c r="J16619" s="126"/>
      <c r="K16619" s="9"/>
      <c r="L16619" s="9"/>
      <c r="M16619" s="9"/>
    </row>
    <row r="16620" spans="1:13" x14ac:dyDescent="0.25">
      <c r="A16620" s="126"/>
      <c r="B16620" s="126"/>
      <c r="C16620" s="126"/>
      <c r="D16620" s="127"/>
      <c r="E16620" s="128"/>
      <c r="F16620" s="128"/>
      <c r="G16620" s="126"/>
      <c r="H16620" s="126"/>
      <c r="I16620" s="126"/>
      <c r="J16620" s="126"/>
      <c r="K16620" s="9"/>
      <c r="L16620" s="9"/>
      <c r="M16620" s="9"/>
    </row>
    <row r="16621" spans="1:13" x14ac:dyDescent="0.25">
      <c r="A16621" s="126"/>
      <c r="B16621" s="126"/>
      <c r="C16621" s="126"/>
      <c r="D16621" s="127"/>
      <c r="E16621" s="128"/>
      <c r="F16621" s="128"/>
      <c r="G16621" s="126"/>
      <c r="H16621" s="126"/>
      <c r="I16621" s="126"/>
      <c r="J16621" s="126"/>
      <c r="K16621" s="9"/>
      <c r="L16621" s="9"/>
      <c r="M16621" s="9"/>
    </row>
    <row r="16622" spans="1:13" x14ac:dyDescent="0.25">
      <c r="A16622" s="126"/>
      <c r="B16622" s="126"/>
      <c r="C16622" s="126"/>
      <c r="D16622" s="127"/>
      <c r="E16622" s="128"/>
      <c r="F16622" s="128"/>
      <c r="G16622" s="126"/>
      <c r="H16622" s="126"/>
      <c r="I16622" s="126"/>
      <c r="J16622" s="126"/>
      <c r="K16622" s="9"/>
      <c r="L16622" s="9"/>
      <c r="M16622" s="9"/>
    </row>
    <row r="16623" spans="1:13" x14ac:dyDescent="0.25">
      <c r="A16623" s="126"/>
      <c r="B16623" s="126"/>
      <c r="C16623" s="126"/>
      <c r="D16623" s="127"/>
      <c r="E16623" s="128"/>
      <c r="F16623" s="128"/>
      <c r="G16623" s="126"/>
      <c r="H16623" s="126"/>
      <c r="I16623" s="126"/>
      <c r="J16623" s="126"/>
      <c r="K16623" s="9"/>
      <c r="L16623" s="9"/>
      <c r="M16623" s="9"/>
    </row>
    <row r="16624" spans="1:13" x14ac:dyDescent="0.25">
      <c r="A16624" s="126"/>
      <c r="B16624" s="126"/>
      <c r="C16624" s="126"/>
      <c r="D16624" s="127"/>
      <c r="E16624" s="128"/>
      <c r="F16624" s="128"/>
      <c r="G16624" s="126"/>
      <c r="H16624" s="126"/>
      <c r="I16624" s="126"/>
      <c r="J16624" s="126"/>
      <c r="K16624" s="9"/>
      <c r="L16624" s="9"/>
      <c r="M16624" s="9"/>
    </row>
    <row r="16625" spans="1:13" x14ac:dyDescent="0.25">
      <c r="A16625" s="126"/>
      <c r="B16625" s="126"/>
      <c r="C16625" s="126"/>
      <c r="D16625" s="127"/>
      <c r="E16625" s="128"/>
      <c r="F16625" s="128"/>
      <c r="G16625" s="126"/>
      <c r="H16625" s="126"/>
      <c r="I16625" s="126"/>
      <c r="J16625" s="126"/>
      <c r="K16625" s="9"/>
      <c r="L16625" s="9"/>
      <c r="M16625" s="9"/>
    </row>
    <row r="16626" spans="1:13" x14ac:dyDescent="0.25">
      <c r="A16626" s="126"/>
      <c r="B16626" s="126"/>
      <c r="C16626" s="126"/>
      <c r="D16626" s="127"/>
      <c r="E16626" s="128"/>
      <c r="F16626" s="128"/>
      <c r="G16626" s="126"/>
      <c r="H16626" s="126"/>
      <c r="I16626" s="126"/>
      <c r="J16626" s="126"/>
      <c r="K16626" s="9"/>
      <c r="L16626" s="9"/>
      <c r="M16626" s="9"/>
    </row>
    <row r="16627" spans="1:13" x14ac:dyDescent="0.25">
      <c r="A16627" s="126"/>
      <c r="B16627" s="126"/>
      <c r="C16627" s="126"/>
      <c r="D16627" s="127"/>
      <c r="E16627" s="128"/>
      <c r="F16627" s="128"/>
      <c r="G16627" s="126"/>
      <c r="H16627" s="126"/>
      <c r="I16627" s="126"/>
      <c r="J16627" s="126"/>
      <c r="K16627" s="9"/>
      <c r="L16627" s="9"/>
      <c r="M16627" s="9"/>
    </row>
    <row r="16628" spans="1:13" x14ac:dyDescent="0.25">
      <c r="A16628" s="126"/>
      <c r="B16628" s="126"/>
      <c r="C16628" s="126"/>
      <c r="D16628" s="127"/>
      <c r="E16628" s="128"/>
      <c r="F16628" s="128"/>
      <c r="G16628" s="126"/>
      <c r="H16628" s="126"/>
      <c r="I16628" s="126"/>
      <c r="J16628" s="126"/>
      <c r="K16628" s="9"/>
      <c r="L16628" s="9"/>
      <c r="M16628" s="9"/>
    </row>
    <row r="16629" spans="1:13" x14ac:dyDescent="0.25">
      <c r="A16629" s="126"/>
      <c r="B16629" s="126"/>
      <c r="C16629" s="126"/>
      <c r="D16629" s="127"/>
      <c r="E16629" s="128"/>
      <c r="F16629" s="128"/>
      <c r="G16629" s="126"/>
      <c r="H16629" s="126"/>
      <c r="I16629" s="126"/>
      <c r="J16629" s="126"/>
      <c r="K16629" s="9"/>
      <c r="L16629" s="9"/>
      <c r="M16629" s="9"/>
    </row>
    <row r="16630" spans="1:13" x14ac:dyDescent="0.25">
      <c r="A16630" s="126"/>
      <c r="B16630" s="126"/>
      <c r="C16630" s="126"/>
      <c r="D16630" s="127"/>
      <c r="E16630" s="128"/>
      <c r="F16630" s="128"/>
      <c r="G16630" s="126"/>
      <c r="H16630" s="126"/>
      <c r="I16630" s="126"/>
      <c r="J16630" s="126"/>
      <c r="K16630" s="9"/>
      <c r="L16630" s="9"/>
      <c r="M16630" s="9"/>
    </row>
    <row r="16631" spans="1:13" x14ac:dyDescent="0.25">
      <c r="A16631" s="126"/>
      <c r="B16631" s="126"/>
      <c r="C16631" s="126"/>
      <c r="D16631" s="127"/>
      <c r="E16631" s="128"/>
      <c r="F16631" s="128"/>
      <c r="G16631" s="126"/>
      <c r="H16631" s="126"/>
      <c r="I16631" s="126"/>
      <c r="J16631" s="126"/>
      <c r="K16631" s="9"/>
      <c r="L16631" s="9"/>
      <c r="M16631" s="9"/>
    </row>
    <row r="16632" spans="1:13" x14ac:dyDescent="0.25">
      <c r="A16632" s="126"/>
      <c r="B16632" s="126"/>
      <c r="C16632" s="126"/>
      <c r="D16632" s="127"/>
      <c r="E16632" s="128"/>
      <c r="F16632" s="128"/>
      <c r="G16632" s="126"/>
      <c r="H16632" s="126"/>
      <c r="I16632" s="126"/>
      <c r="J16632" s="126"/>
      <c r="K16632" s="9"/>
      <c r="L16632" s="9"/>
      <c r="M16632" s="9"/>
    </row>
    <row r="16633" spans="1:13" x14ac:dyDescent="0.25">
      <c r="A16633" s="126"/>
      <c r="B16633" s="126"/>
      <c r="C16633" s="126"/>
      <c r="D16633" s="127"/>
      <c r="E16633" s="128"/>
      <c r="F16633" s="128"/>
      <c r="G16633" s="126"/>
      <c r="H16633" s="126"/>
      <c r="I16633" s="126"/>
      <c r="J16633" s="126"/>
      <c r="K16633" s="9"/>
      <c r="L16633" s="9"/>
      <c r="M16633" s="9"/>
    </row>
    <row r="16634" spans="1:13" x14ac:dyDescent="0.25">
      <c r="A16634" s="126"/>
      <c r="B16634" s="126"/>
      <c r="C16634" s="126"/>
      <c r="D16634" s="127"/>
      <c r="E16634" s="128"/>
      <c r="F16634" s="128"/>
      <c r="G16634" s="126"/>
      <c r="H16634" s="126"/>
      <c r="I16634" s="126"/>
      <c r="J16634" s="126"/>
      <c r="K16634" s="9"/>
      <c r="L16634" s="9"/>
      <c r="M16634" s="9"/>
    </row>
    <row r="16635" spans="1:13" x14ac:dyDescent="0.25">
      <c r="A16635" s="126"/>
      <c r="B16635" s="126"/>
      <c r="C16635" s="126"/>
      <c r="D16635" s="127"/>
      <c r="E16635" s="128"/>
      <c r="F16635" s="128"/>
      <c r="G16635" s="126"/>
      <c r="H16635" s="126"/>
      <c r="I16635" s="126"/>
      <c r="J16635" s="126"/>
      <c r="K16635" s="9"/>
      <c r="L16635" s="9"/>
      <c r="M16635" s="9"/>
    </row>
    <row r="16636" spans="1:13" x14ac:dyDescent="0.25">
      <c r="A16636" s="126"/>
      <c r="B16636" s="126"/>
      <c r="C16636" s="126"/>
      <c r="D16636" s="127"/>
      <c r="E16636" s="128"/>
      <c r="F16636" s="128"/>
      <c r="G16636" s="126"/>
      <c r="H16636" s="126"/>
      <c r="I16636" s="126"/>
      <c r="J16636" s="126"/>
      <c r="K16636" s="9"/>
      <c r="L16636" s="9"/>
      <c r="M16636" s="9"/>
    </row>
    <row r="16637" spans="1:13" x14ac:dyDescent="0.25">
      <c r="A16637" s="126"/>
      <c r="B16637" s="126"/>
      <c r="C16637" s="126"/>
      <c r="D16637" s="127"/>
      <c r="E16637" s="128"/>
      <c r="F16637" s="128"/>
      <c r="G16637" s="126"/>
      <c r="H16637" s="126"/>
      <c r="I16637" s="126"/>
      <c r="J16637" s="126"/>
      <c r="K16637" s="9"/>
      <c r="L16637" s="9"/>
      <c r="M16637" s="9"/>
    </row>
    <row r="16638" spans="1:13" x14ac:dyDescent="0.25">
      <c r="A16638" s="126"/>
      <c r="B16638" s="126"/>
      <c r="C16638" s="126"/>
      <c r="D16638" s="127"/>
      <c r="E16638" s="128"/>
      <c r="F16638" s="128"/>
      <c r="G16638" s="126"/>
      <c r="H16638" s="126"/>
      <c r="I16638" s="126"/>
      <c r="J16638" s="126"/>
      <c r="K16638" s="9"/>
      <c r="L16638" s="9"/>
      <c r="M16638" s="9"/>
    </row>
    <row r="16639" spans="1:13" x14ac:dyDescent="0.25">
      <c r="A16639" s="126"/>
      <c r="B16639" s="126"/>
      <c r="C16639" s="126"/>
      <c r="D16639" s="127"/>
      <c r="E16639" s="128"/>
      <c r="F16639" s="128"/>
      <c r="G16639" s="126"/>
      <c r="H16639" s="126"/>
      <c r="I16639" s="126"/>
      <c r="J16639" s="126"/>
      <c r="K16639" s="9"/>
      <c r="L16639" s="9"/>
      <c r="M16639" s="9"/>
    </row>
    <row r="16640" spans="1:13" x14ac:dyDescent="0.25">
      <c r="A16640" s="126"/>
      <c r="B16640" s="126"/>
      <c r="C16640" s="126"/>
      <c r="D16640" s="127"/>
      <c r="E16640" s="128"/>
      <c r="F16640" s="128"/>
      <c r="G16640" s="126"/>
      <c r="H16640" s="126"/>
      <c r="I16640" s="126"/>
      <c r="J16640" s="126"/>
      <c r="K16640" s="9"/>
      <c r="L16640" s="9"/>
      <c r="M16640" s="9"/>
    </row>
    <row r="16641" spans="1:13" x14ac:dyDescent="0.25">
      <c r="A16641" s="126"/>
      <c r="B16641" s="126"/>
      <c r="C16641" s="126"/>
      <c r="D16641" s="127"/>
      <c r="E16641" s="128"/>
      <c r="F16641" s="128"/>
      <c r="G16641" s="126"/>
      <c r="H16641" s="126"/>
      <c r="I16641" s="126"/>
      <c r="J16641" s="126"/>
      <c r="K16641" s="9"/>
      <c r="L16641" s="9"/>
      <c r="M16641" s="9"/>
    </row>
    <row r="16642" spans="1:13" x14ac:dyDescent="0.25">
      <c r="A16642" s="126"/>
      <c r="B16642" s="126"/>
      <c r="C16642" s="126"/>
      <c r="D16642" s="127"/>
      <c r="E16642" s="128"/>
      <c r="F16642" s="128"/>
      <c r="G16642" s="126"/>
      <c r="H16642" s="126"/>
      <c r="I16642" s="126"/>
      <c r="J16642" s="126"/>
      <c r="K16642" s="9"/>
      <c r="L16642" s="9"/>
      <c r="M16642" s="9"/>
    </row>
    <row r="16643" spans="1:13" x14ac:dyDescent="0.25">
      <c r="A16643" s="126"/>
      <c r="B16643" s="126"/>
      <c r="C16643" s="126"/>
      <c r="D16643" s="127"/>
      <c r="E16643" s="128"/>
      <c r="F16643" s="128"/>
      <c r="G16643" s="126"/>
      <c r="H16643" s="126"/>
      <c r="I16643" s="126"/>
      <c r="J16643" s="126"/>
      <c r="K16643" s="9"/>
      <c r="L16643" s="9"/>
      <c r="M16643" s="9"/>
    </row>
    <row r="16644" spans="1:13" x14ac:dyDescent="0.25">
      <c r="A16644" s="126"/>
      <c r="B16644" s="126"/>
      <c r="C16644" s="126"/>
      <c r="D16644" s="127"/>
      <c r="E16644" s="128"/>
      <c r="F16644" s="128"/>
      <c r="G16644" s="126"/>
      <c r="H16644" s="126"/>
      <c r="I16644" s="126"/>
      <c r="J16644" s="126"/>
      <c r="K16644" s="9"/>
      <c r="L16644" s="9"/>
      <c r="M16644" s="9"/>
    </row>
    <row r="16645" spans="1:13" x14ac:dyDescent="0.25">
      <c r="A16645" s="126"/>
      <c r="B16645" s="126"/>
      <c r="C16645" s="126"/>
      <c r="D16645" s="127"/>
      <c r="E16645" s="128"/>
      <c r="F16645" s="128"/>
      <c r="G16645" s="126"/>
      <c r="H16645" s="126"/>
      <c r="I16645" s="126"/>
      <c r="J16645" s="126"/>
      <c r="K16645" s="9"/>
      <c r="L16645" s="9"/>
      <c r="M16645" s="9"/>
    </row>
    <row r="16646" spans="1:13" x14ac:dyDescent="0.25">
      <c r="A16646" s="126"/>
      <c r="B16646" s="126"/>
      <c r="C16646" s="126"/>
      <c r="D16646" s="127"/>
      <c r="E16646" s="128"/>
      <c r="F16646" s="128"/>
      <c r="G16646" s="126"/>
      <c r="H16646" s="126"/>
      <c r="I16646" s="126"/>
      <c r="J16646" s="126"/>
      <c r="K16646" s="9"/>
      <c r="L16646" s="9"/>
      <c r="M16646" s="9"/>
    </row>
    <row r="16647" spans="1:13" x14ac:dyDescent="0.25">
      <c r="A16647" s="126"/>
      <c r="B16647" s="126"/>
      <c r="C16647" s="126"/>
      <c r="D16647" s="127"/>
      <c r="E16647" s="128"/>
      <c r="F16647" s="128"/>
      <c r="G16647" s="126"/>
      <c r="H16647" s="126"/>
      <c r="I16647" s="126"/>
      <c r="J16647" s="126"/>
      <c r="K16647" s="9"/>
      <c r="L16647" s="9"/>
      <c r="M16647" s="9"/>
    </row>
    <row r="16648" spans="1:13" x14ac:dyDescent="0.25">
      <c r="A16648" s="126"/>
      <c r="B16648" s="126"/>
      <c r="C16648" s="126"/>
      <c r="D16648" s="127"/>
      <c r="E16648" s="128"/>
      <c r="F16648" s="128"/>
      <c r="G16648" s="126"/>
      <c r="H16648" s="126"/>
      <c r="I16648" s="126"/>
      <c r="J16648" s="126"/>
      <c r="K16648" s="9"/>
      <c r="L16648" s="9"/>
      <c r="M16648" s="9"/>
    </row>
    <row r="16649" spans="1:13" x14ac:dyDescent="0.25">
      <c r="A16649" s="126"/>
      <c r="B16649" s="126"/>
      <c r="C16649" s="126"/>
      <c r="D16649" s="127"/>
      <c r="E16649" s="128"/>
      <c r="F16649" s="128"/>
      <c r="G16649" s="126"/>
      <c r="H16649" s="126"/>
      <c r="I16649" s="126"/>
      <c r="J16649" s="126"/>
      <c r="K16649" s="9"/>
      <c r="L16649" s="9"/>
      <c r="M16649" s="9"/>
    </row>
    <row r="16650" spans="1:13" x14ac:dyDescent="0.25">
      <c r="A16650" s="126"/>
      <c r="B16650" s="126"/>
      <c r="C16650" s="126"/>
      <c r="D16650" s="127"/>
      <c r="E16650" s="128"/>
      <c r="F16650" s="128"/>
      <c r="G16650" s="126"/>
      <c r="H16650" s="126"/>
      <c r="I16650" s="126"/>
      <c r="J16650" s="126"/>
      <c r="K16650" s="9"/>
      <c r="L16650" s="9"/>
      <c r="M16650" s="9"/>
    </row>
    <row r="16651" spans="1:13" x14ac:dyDescent="0.25">
      <c r="A16651" s="126"/>
      <c r="B16651" s="126"/>
      <c r="C16651" s="126"/>
      <c r="D16651" s="127"/>
      <c r="E16651" s="128"/>
      <c r="F16651" s="128"/>
      <c r="G16651" s="126"/>
      <c r="H16651" s="126"/>
      <c r="I16651" s="126"/>
      <c r="J16651" s="126"/>
      <c r="K16651" s="9"/>
      <c r="L16651" s="9"/>
      <c r="M16651" s="9"/>
    </row>
    <row r="16652" spans="1:13" x14ac:dyDescent="0.25">
      <c r="A16652" s="126"/>
      <c r="B16652" s="126"/>
      <c r="C16652" s="126"/>
      <c r="D16652" s="127"/>
      <c r="E16652" s="128"/>
      <c r="F16652" s="128"/>
      <c r="G16652" s="126"/>
      <c r="H16652" s="126"/>
      <c r="I16652" s="126"/>
      <c r="J16652" s="126"/>
      <c r="K16652" s="9"/>
      <c r="L16652" s="9"/>
      <c r="M16652" s="9"/>
    </row>
    <row r="16653" spans="1:13" x14ac:dyDescent="0.25">
      <c r="A16653" s="126"/>
      <c r="B16653" s="126"/>
      <c r="C16653" s="126"/>
      <c r="D16653" s="127"/>
      <c r="E16653" s="128"/>
      <c r="F16653" s="128"/>
      <c r="G16653" s="126"/>
      <c r="H16653" s="126"/>
      <c r="I16653" s="126"/>
      <c r="J16653" s="126"/>
      <c r="K16653" s="9"/>
      <c r="L16653" s="9"/>
      <c r="M16653" s="9"/>
    </row>
    <row r="16654" spans="1:13" x14ac:dyDescent="0.25">
      <c r="A16654" s="126"/>
      <c r="B16654" s="126"/>
      <c r="C16654" s="126"/>
      <c r="D16654" s="127"/>
      <c r="E16654" s="128"/>
      <c r="F16654" s="128"/>
      <c r="G16654" s="126"/>
      <c r="H16654" s="126"/>
      <c r="I16654" s="126"/>
      <c r="J16654" s="126"/>
      <c r="K16654" s="9"/>
      <c r="L16654" s="9"/>
      <c r="M16654" s="9"/>
    </row>
    <row r="16655" spans="1:13" x14ac:dyDescent="0.25">
      <c r="A16655" s="126"/>
      <c r="B16655" s="126"/>
      <c r="C16655" s="126"/>
      <c r="D16655" s="127"/>
      <c r="E16655" s="128"/>
      <c r="F16655" s="128"/>
      <c r="G16655" s="126"/>
      <c r="H16655" s="126"/>
      <c r="I16655" s="126"/>
      <c r="J16655" s="126"/>
      <c r="K16655" s="9"/>
      <c r="L16655" s="9"/>
      <c r="M16655" s="9"/>
    </row>
    <row r="16656" spans="1:13" x14ac:dyDescent="0.25">
      <c r="A16656" s="126"/>
      <c r="B16656" s="126"/>
      <c r="C16656" s="126"/>
      <c r="D16656" s="127"/>
      <c r="E16656" s="128"/>
      <c r="F16656" s="128"/>
      <c r="G16656" s="126"/>
      <c r="H16656" s="126"/>
      <c r="I16656" s="126"/>
      <c r="J16656" s="126"/>
      <c r="K16656" s="9"/>
      <c r="L16656" s="9"/>
      <c r="M16656" s="9"/>
    </row>
    <row r="16657" spans="1:13" x14ac:dyDescent="0.25">
      <c r="A16657" s="126"/>
      <c r="B16657" s="126"/>
      <c r="C16657" s="126"/>
      <c r="D16657" s="127"/>
      <c r="E16657" s="128"/>
      <c r="F16657" s="128"/>
      <c r="G16657" s="126"/>
      <c r="H16657" s="126"/>
      <c r="I16657" s="126"/>
      <c r="J16657" s="126"/>
      <c r="K16657" s="9"/>
      <c r="L16657" s="9"/>
      <c r="M16657" s="9"/>
    </row>
    <row r="16658" spans="1:13" x14ac:dyDescent="0.25">
      <c r="A16658" s="126"/>
      <c r="B16658" s="126"/>
      <c r="C16658" s="126"/>
      <c r="D16658" s="127"/>
      <c r="E16658" s="128"/>
      <c r="F16658" s="128"/>
      <c r="G16658" s="126"/>
      <c r="H16658" s="126"/>
      <c r="I16658" s="126"/>
      <c r="J16658" s="126"/>
      <c r="K16658" s="9"/>
      <c r="L16658" s="9"/>
      <c r="M16658" s="9"/>
    </row>
    <row r="16659" spans="1:13" x14ac:dyDescent="0.25">
      <c r="A16659" s="126"/>
      <c r="B16659" s="126"/>
      <c r="C16659" s="126"/>
      <c r="D16659" s="127"/>
      <c r="E16659" s="128"/>
      <c r="F16659" s="128"/>
      <c r="G16659" s="126"/>
      <c r="H16659" s="126"/>
      <c r="I16659" s="126"/>
      <c r="J16659" s="126"/>
      <c r="K16659" s="9"/>
      <c r="L16659" s="9"/>
      <c r="M16659" s="9"/>
    </row>
    <row r="16660" spans="1:13" x14ac:dyDescent="0.25">
      <c r="A16660" s="126"/>
      <c r="B16660" s="126"/>
      <c r="C16660" s="126"/>
      <c r="D16660" s="127"/>
      <c r="E16660" s="128"/>
      <c r="F16660" s="128"/>
      <c r="G16660" s="126"/>
      <c r="H16660" s="126"/>
      <c r="I16660" s="126"/>
      <c r="J16660" s="126"/>
      <c r="K16660" s="9"/>
      <c r="L16660" s="9"/>
      <c r="M16660" s="9"/>
    </row>
    <row r="16661" spans="1:13" x14ac:dyDescent="0.25">
      <c r="A16661" s="126"/>
      <c r="B16661" s="126"/>
      <c r="C16661" s="126"/>
      <c r="D16661" s="127"/>
      <c r="E16661" s="128"/>
      <c r="F16661" s="128"/>
      <c r="G16661" s="126"/>
      <c r="H16661" s="126"/>
      <c r="I16661" s="126"/>
      <c r="J16661" s="126"/>
      <c r="K16661" s="9"/>
      <c r="L16661" s="9"/>
      <c r="M16661" s="9"/>
    </row>
    <row r="16662" spans="1:13" x14ac:dyDescent="0.25">
      <c r="A16662" s="126"/>
      <c r="B16662" s="126"/>
      <c r="C16662" s="126"/>
      <c r="D16662" s="127"/>
      <c r="E16662" s="128"/>
      <c r="F16662" s="128"/>
      <c r="G16662" s="126"/>
      <c r="H16662" s="126"/>
      <c r="I16662" s="126"/>
      <c r="J16662" s="126"/>
      <c r="K16662" s="9"/>
      <c r="L16662" s="9"/>
      <c r="M16662" s="9"/>
    </row>
    <row r="16663" spans="1:13" x14ac:dyDescent="0.25">
      <c r="A16663" s="126"/>
      <c r="B16663" s="126"/>
      <c r="C16663" s="126"/>
      <c r="D16663" s="127"/>
      <c r="E16663" s="128"/>
      <c r="F16663" s="128"/>
      <c r="G16663" s="126"/>
      <c r="H16663" s="126"/>
      <c r="I16663" s="126"/>
      <c r="J16663" s="126"/>
      <c r="K16663" s="9"/>
      <c r="L16663" s="9"/>
      <c r="M16663" s="9"/>
    </row>
    <row r="16664" spans="1:13" x14ac:dyDescent="0.25">
      <c r="A16664" s="126"/>
      <c r="B16664" s="126"/>
      <c r="C16664" s="126"/>
      <c r="D16664" s="127"/>
      <c r="E16664" s="128"/>
      <c r="F16664" s="128"/>
      <c r="G16664" s="126"/>
      <c r="H16664" s="126"/>
      <c r="I16664" s="126"/>
      <c r="J16664" s="126"/>
      <c r="K16664" s="9"/>
      <c r="L16664" s="9"/>
      <c r="M16664" s="9"/>
    </row>
    <row r="16665" spans="1:13" x14ac:dyDescent="0.25">
      <c r="A16665" s="126"/>
      <c r="B16665" s="126"/>
      <c r="C16665" s="126"/>
      <c r="D16665" s="127"/>
      <c r="E16665" s="128"/>
      <c r="F16665" s="128"/>
      <c r="G16665" s="126"/>
      <c r="H16665" s="126"/>
      <c r="I16665" s="126"/>
      <c r="J16665" s="126"/>
      <c r="K16665" s="9"/>
      <c r="L16665" s="9"/>
      <c r="M16665" s="9"/>
    </row>
    <row r="16666" spans="1:13" x14ac:dyDescent="0.25">
      <c r="A16666" s="126"/>
      <c r="B16666" s="126"/>
      <c r="C16666" s="126"/>
      <c r="D16666" s="127"/>
      <c r="E16666" s="128"/>
      <c r="F16666" s="128"/>
      <c r="G16666" s="126"/>
      <c r="H16666" s="126"/>
      <c r="I16666" s="126"/>
      <c r="J16666" s="126"/>
      <c r="K16666" s="9"/>
      <c r="L16666" s="9"/>
      <c r="M16666" s="9"/>
    </row>
    <row r="16667" spans="1:13" x14ac:dyDescent="0.25">
      <c r="A16667" s="126"/>
      <c r="B16667" s="126"/>
      <c r="C16667" s="126"/>
      <c r="D16667" s="127"/>
      <c r="E16667" s="128"/>
      <c r="F16667" s="128"/>
      <c r="G16667" s="126"/>
      <c r="H16667" s="126"/>
      <c r="I16667" s="126"/>
      <c r="J16667" s="126"/>
      <c r="K16667" s="9"/>
      <c r="L16667" s="9"/>
      <c r="M16667" s="9"/>
    </row>
    <row r="16668" spans="1:13" x14ac:dyDescent="0.25">
      <c r="A16668" s="126"/>
      <c r="B16668" s="126"/>
      <c r="C16668" s="126"/>
      <c r="D16668" s="127"/>
      <c r="E16668" s="128"/>
      <c r="F16668" s="128"/>
      <c r="G16668" s="126"/>
      <c r="H16668" s="126"/>
      <c r="I16668" s="126"/>
      <c r="J16668" s="126"/>
      <c r="K16668" s="9"/>
      <c r="L16668" s="9"/>
      <c r="M16668" s="9"/>
    </row>
    <row r="16669" spans="1:13" x14ac:dyDescent="0.25">
      <c r="A16669" s="126"/>
      <c r="B16669" s="126"/>
      <c r="C16669" s="126"/>
      <c r="D16669" s="127"/>
      <c r="E16669" s="128"/>
      <c r="F16669" s="128"/>
      <c r="G16669" s="126"/>
      <c r="H16669" s="126"/>
      <c r="I16669" s="126"/>
      <c r="J16669" s="126"/>
      <c r="K16669" s="9"/>
      <c r="L16669" s="9"/>
      <c r="M16669" s="9"/>
    </row>
    <row r="16670" spans="1:13" x14ac:dyDescent="0.25">
      <c r="A16670" s="126"/>
      <c r="B16670" s="126"/>
      <c r="C16670" s="126"/>
      <c r="D16670" s="127"/>
      <c r="E16670" s="128"/>
      <c r="F16670" s="128"/>
      <c r="G16670" s="126"/>
      <c r="H16670" s="126"/>
      <c r="I16670" s="126"/>
      <c r="J16670" s="126"/>
      <c r="K16670" s="9"/>
      <c r="L16670" s="9"/>
      <c r="M16670" s="9"/>
    </row>
    <row r="16671" spans="1:13" x14ac:dyDescent="0.25">
      <c r="A16671" s="126"/>
      <c r="B16671" s="126"/>
      <c r="C16671" s="126"/>
      <c r="D16671" s="127"/>
      <c r="E16671" s="128"/>
      <c r="F16671" s="128"/>
      <c r="G16671" s="126"/>
      <c r="H16671" s="126"/>
      <c r="I16671" s="126"/>
      <c r="J16671" s="126"/>
      <c r="K16671" s="9"/>
      <c r="L16671" s="9"/>
      <c r="M16671" s="9"/>
    </row>
    <row r="16672" spans="1:13" x14ac:dyDescent="0.25">
      <c r="A16672" s="126"/>
      <c r="B16672" s="126"/>
      <c r="C16672" s="126"/>
      <c r="D16672" s="127"/>
      <c r="E16672" s="128"/>
      <c r="F16672" s="128"/>
      <c r="G16672" s="126"/>
      <c r="H16672" s="126"/>
      <c r="I16672" s="126"/>
      <c r="J16672" s="126"/>
      <c r="K16672" s="9"/>
      <c r="L16672" s="9"/>
      <c r="M16672" s="9"/>
    </row>
    <row r="16673" spans="1:13" x14ac:dyDescent="0.25">
      <c r="A16673" s="126"/>
      <c r="B16673" s="126"/>
      <c r="C16673" s="126"/>
      <c r="D16673" s="127"/>
      <c r="E16673" s="128"/>
      <c r="F16673" s="128"/>
      <c r="G16673" s="126"/>
      <c r="H16673" s="126"/>
      <c r="I16673" s="126"/>
      <c r="J16673" s="126"/>
      <c r="K16673" s="9"/>
      <c r="L16673" s="9"/>
      <c r="M16673" s="9"/>
    </row>
    <row r="16674" spans="1:13" x14ac:dyDescent="0.25">
      <c r="A16674" s="126"/>
      <c r="B16674" s="126"/>
      <c r="C16674" s="126"/>
      <c r="D16674" s="127"/>
      <c r="E16674" s="128"/>
      <c r="F16674" s="128"/>
      <c r="G16674" s="126"/>
      <c r="H16674" s="126"/>
      <c r="I16674" s="126"/>
      <c r="J16674" s="126"/>
      <c r="K16674" s="9"/>
      <c r="L16674" s="9"/>
      <c r="M16674" s="9"/>
    </row>
    <row r="16675" spans="1:13" x14ac:dyDescent="0.25">
      <c r="A16675" s="126"/>
      <c r="B16675" s="126"/>
      <c r="C16675" s="126"/>
      <c r="D16675" s="127"/>
      <c r="E16675" s="128"/>
      <c r="F16675" s="128"/>
      <c r="G16675" s="126"/>
      <c r="H16675" s="126"/>
      <c r="I16675" s="126"/>
      <c r="J16675" s="126"/>
      <c r="K16675" s="9"/>
      <c r="L16675" s="9"/>
      <c r="M16675" s="9"/>
    </row>
    <row r="16676" spans="1:13" x14ac:dyDescent="0.25">
      <c r="A16676" s="126"/>
      <c r="B16676" s="126"/>
      <c r="C16676" s="126"/>
      <c r="D16676" s="127"/>
      <c r="E16676" s="128"/>
      <c r="F16676" s="128"/>
      <c r="G16676" s="126"/>
      <c r="H16676" s="126"/>
      <c r="I16676" s="126"/>
      <c r="J16676" s="126"/>
      <c r="K16676" s="9"/>
      <c r="L16676" s="9"/>
      <c r="M16676" s="9"/>
    </row>
    <row r="16677" spans="1:13" x14ac:dyDescent="0.25">
      <c r="A16677" s="126"/>
      <c r="B16677" s="126"/>
      <c r="C16677" s="126"/>
      <c r="D16677" s="127"/>
      <c r="E16677" s="128"/>
      <c r="F16677" s="128"/>
      <c r="G16677" s="126"/>
      <c r="H16677" s="126"/>
      <c r="I16677" s="126"/>
      <c r="J16677" s="126"/>
      <c r="K16677" s="9"/>
      <c r="L16677" s="9"/>
      <c r="M16677" s="9"/>
    </row>
    <row r="16678" spans="1:13" x14ac:dyDescent="0.25">
      <c r="A16678" s="126"/>
      <c r="B16678" s="126"/>
      <c r="C16678" s="126"/>
      <c r="D16678" s="127"/>
      <c r="E16678" s="128"/>
      <c r="F16678" s="128"/>
      <c r="G16678" s="126"/>
      <c r="H16678" s="126"/>
      <c r="I16678" s="126"/>
      <c r="J16678" s="126"/>
      <c r="K16678" s="9"/>
      <c r="L16678" s="9"/>
      <c r="M16678" s="9"/>
    </row>
    <row r="16679" spans="1:13" x14ac:dyDescent="0.25">
      <c r="A16679" s="126"/>
      <c r="B16679" s="126"/>
      <c r="C16679" s="126"/>
      <c r="D16679" s="127"/>
      <c r="E16679" s="128"/>
      <c r="F16679" s="128"/>
      <c r="G16679" s="126"/>
      <c r="H16679" s="126"/>
      <c r="I16679" s="126"/>
      <c r="J16679" s="126"/>
      <c r="K16679" s="9"/>
      <c r="L16679" s="9"/>
      <c r="M16679" s="9"/>
    </row>
    <row r="16680" spans="1:13" x14ac:dyDescent="0.25">
      <c r="A16680" s="126"/>
      <c r="B16680" s="126"/>
      <c r="C16680" s="126"/>
      <c r="D16680" s="127"/>
      <c r="E16680" s="128"/>
      <c r="F16680" s="128"/>
      <c r="G16680" s="126"/>
      <c r="H16680" s="126"/>
      <c r="I16680" s="126"/>
      <c r="J16680" s="126"/>
      <c r="K16680" s="9"/>
      <c r="L16680" s="9"/>
      <c r="M16680" s="9"/>
    </row>
    <row r="16681" spans="1:13" x14ac:dyDescent="0.25">
      <c r="A16681" s="126"/>
      <c r="B16681" s="126"/>
      <c r="C16681" s="126"/>
      <c r="D16681" s="127"/>
      <c r="E16681" s="128"/>
      <c r="F16681" s="128"/>
      <c r="G16681" s="126"/>
      <c r="H16681" s="126"/>
      <c r="I16681" s="126"/>
      <c r="J16681" s="126"/>
      <c r="K16681" s="9"/>
      <c r="L16681" s="9"/>
      <c r="M16681" s="9"/>
    </row>
    <row r="16682" spans="1:13" x14ac:dyDescent="0.25">
      <c r="A16682" s="126"/>
      <c r="B16682" s="126"/>
      <c r="C16682" s="126"/>
      <c r="D16682" s="127"/>
      <c r="E16682" s="128"/>
      <c r="F16682" s="128"/>
      <c r="G16682" s="126"/>
      <c r="H16682" s="126"/>
      <c r="I16682" s="126"/>
      <c r="J16682" s="126"/>
      <c r="K16682" s="9"/>
      <c r="L16682" s="9"/>
      <c r="M16682" s="9"/>
    </row>
    <row r="16683" spans="1:13" x14ac:dyDescent="0.25">
      <c r="A16683" s="126"/>
      <c r="B16683" s="126"/>
      <c r="C16683" s="126"/>
      <c r="D16683" s="127"/>
      <c r="E16683" s="128"/>
      <c r="F16683" s="128"/>
      <c r="G16683" s="126"/>
      <c r="H16683" s="126"/>
      <c r="I16683" s="126"/>
      <c r="J16683" s="126"/>
      <c r="K16683" s="9"/>
      <c r="L16683" s="9"/>
      <c r="M16683" s="9"/>
    </row>
    <row r="16684" spans="1:13" x14ac:dyDescent="0.25">
      <c r="A16684" s="126"/>
      <c r="B16684" s="126"/>
      <c r="C16684" s="126"/>
      <c r="D16684" s="127"/>
      <c r="E16684" s="128"/>
      <c r="F16684" s="128"/>
      <c r="G16684" s="126"/>
      <c r="H16684" s="126"/>
      <c r="I16684" s="126"/>
      <c r="J16684" s="126"/>
      <c r="K16684" s="9"/>
      <c r="L16684" s="9"/>
      <c r="M16684" s="9"/>
    </row>
    <row r="16685" spans="1:13" x14ac:dyDescent="0.25">
      <c r="A16685" s="126"/>
      <c r="B16685" s="126"/>
      <c r="C16685" s="126"/>
      <c r="D16685" s="127"/>
      <c r="E16685" s="128"/>
      <c r="F16685" s="128"/>
      <c r="G16685" s="126"/>
      <c r="H16685" s="126"/>
      <c r="I16685" s="126"/>
      <c r="J16685" s="126"/>
      <c r="K16685" s="9"/>
      <c r="L16685" s="9"/>
      <c r="M16685" s="9"/>
    </row>
    <row r="16686" spans="1:13" x14ac:dyDescent="0.25">
      <c r="A16686" s="126"/>
      <c r="B16686" s="126"/>
      <c r="C16686" s="126"/>
      <c r="D16686" s="127"/>
      <c r="E16686" s="128"/>
      <c r="F16686" s="128"/>
      <c r="G16686" s="126"/>
      <c r="H16686" s="126"/>
      <c r="I16686" s="126"/>
      <c r="J16686" s="126"/>
      <c r="K16686" s="9"/>
      <c r="L16686" s="9"/>
      <c r="M16686" s="9"/>
    </row>
    <row r="16687" spans="1:13" x14ac:dyDescent="0.25">
      <c r="A16687" s="126"/>
      <c r="B16687" s="126"/>
      <c r="C16687" s="126"/>
      <c r="D16687" s="127"/>
      <c r="E16687" s="128"/>
      <c r="F16687" s="128"/>
      <c r="G16687" s="126"/>
      <c r="H16687" s="126"/>
      <c r="I16687" s="126"/>
      <c r="J16687" s="126"/>
      <c r="K16687" s="9"/>
      <c r="L16687" s="9"/>
      <c r="M16687" s="9"/>
    </row>
    <row r="16688" spans="1:13" x14ac:dyDescent="0.25">
      <c r="A16688" s="126"/>
      <c r="B16688" s="126"/>
      <c r="C16688" s="126"/>
      <c r="D16688" s="127"/>
      <c r="E16688" s="128"/>
      <c r="F16688" s="128"/>
      <c r="G16688" s="126"/>
      <c r="H16688" s="126"/>
      <c r="I16688" s="126"/>
      <c r="J16688" s="126"/>
      <c r="K16688" s="9"/>
      <c r="L16688" s="9"/>
      <c r="M16688" s="9"/>
    </row>
    <row r="16689" spans="1:13" x14ac:dyDescent="0.25">
      <c r="A16689" s="126"/>
      <c r="B16689" s="126"/>
      <c r="C16689" s="126"/>
      <c r="D16689" s="127"/>
      <c r="E16689" s="128"/>
      <c r="F16689" s="128"/>
      <c r="G16689" s="126"/>
      <c r="H16689" s="126"/>
      <c r="I16689" s="126"/>
      <c r="J16689" s="126"/>
      <c r="K16689" s="9"/>
      <c r="L16689" s="9"/>
      <c r="M16689" s="9"/>
    </row>
    <row r="16690" spans="1:13" x14ac:dyDescent="0.25">
      <c r="A16690" s="126"/>
      <c r="B16690" s="126"/>
      <c r="C16690" s="126"/>
      <c r="D16690" s="127"/>
      <c r="E16690" s="128"/>
      <c r="F16690" s="128"/>
      <c r="G16690" s="126"/>
      <c r="H16690" s="126"/>
      <c r="I16690" s="126"/>
      <c r="J16690" s="126"/>
      <c r="K16690" s="9"/>
      <c r="L16690" s="9"/>
      <c r="M16690" s="9"/>
    </row>
    <row r="16691" spans="1:13" x14ac:dyDescent="0.25">
      <c r="A16691" s="126"/>
      <c r="B16691" s="126"/>
      <c r="C16691" s="126"/>
      <c r="D16691" s="127"/>
      <c r="E16691" s="128"/>
      <c r="F16691" s="128"/>
      <c r="G16691" s="126"/>
      <c r="H16691" s="126"/>
      <c r="I16691" s="126"/>
      <c r="J16691" s="126"/>
      <c r="K16691" s="9"/>
      <c r="L16691" s="9"/>
      <c r="M16691" s="9"/>
    </row>
    <row r="16692" spans="1:13" x14ac:dyDescent="0.25">
      <c r="A16692" s="126"/>
      <c r="B16692" s="126"/>
      <c r="C16692" s="126"/>
      <c r="D16692" s="127"/>
      <c r="E16692" s="128"/>
      <c r="F16692" s="128"/>
      <c r="G16692" s="126"/>
      <c r="H16692" s="126"/>
      <c r="I16692" s="126"/>
      <c r="J16692" s="126"/>
      <c r="K16692" s="9"/>
      <c r="L16692" s="9"/>
      <c r="M16692" s="9"/>
    </row>
    <row r="16693" spans="1:13" x14ac:dyDescent="0.25">
      <c r="A16693" s="126"/>
      <c r="B16693" s="126"/>
      <c r="C16693" s="126"/>
      <c r="D16693" s="127"/>
      <c r="E16693" s="128"/>
      <c r="F16693" s="128"/>
      <c r="G16693" s="126"/>
      <c r="H16693" s="126"/>
      <c r="I16693" s="126"/>
      <c r="J16693" s="126"/>
      <c r="K16693" s="9"/>
      <c r="L16693" s="9"/>
      <c r="M16693" s="9"/>
    </row>
    <row r="16694" spans="1:13" x14ac:dyDescent="0.25">
      <c r="A16694" s="126"/>
      <c r="B16694" s="126"/>
      <c r="C16694" s="126"/>
      <c r="D16694" s="127"/>
      <c r="E16694" s="128"/>
      <c r="F16694" s="128"/>
      <c r="G16694" s="126"/>
      <c r="H16694" s="126"/>
      <c r="I16694" s="126"/>
      <c r="J16694" s="126"/>
      <c r="K16694" s="9"/>
      <c r="L16694" s="9"/>
      <c r="M16694" s="9"/>
    </row>
    <row r="16695" spans="1:13" x14ac:dyDescent="0.25">
      <c r="A16695" s="126"/>
      <c r="B16695" s="126"/>
      <c r="C16695" s="126"/>
      <c r="D16695" s="127"/>
      <c r="E16695" s="128"/>
      <c r="F16695" s="128"/>
      <c r="G16695" s="126"/>
      <c r="H16695" s="126"/>
      <c r="I16695" s="126"/>
      <c r="J16695" s="126"/>
      <c r="K16695" s="9"/>
      <c r="L16695" s="9"/>
      <c r="M16695" s="9"/>
    </row>
    <row r="16696" spans="1:13" x14ac:dyDescent="0.25">
      <c r="A16696" s="126"/>
      <c r="B16696" s="126"/>
      <c r="C16696" s="126"/>
      <c r="D16696" s="127"/>
      <c r="E16696" s="128"/>
      <c r="F16696" s="128"/>
      <c r="G16696" s="126"/>
      <c r="H16696" s="126"/>
      <c r="I16696" s="126"/>
      <c r="J16696" s="126"/>
      <c r="K16696" s="9"/>
      <c r="L16696" s="9"/>
      <c r="M16696" s="9"/>
    </row>
    <row r="16697" spans="1:13" x14ac:dyDescent="0.25">
      <c r="A16697" s="126"/>
      <c r="B16697" s="126"/>
      <c r="C16697" s="126"/>
      <c r="D16697" s="127"/>
      <c r="E16697" s="128"/>
      <c r="F16697" s="128"/>
      <c r="G16697" s="126"/>
      <c r="H16697" s="126"/>
      <c r="I16697" s="126"/>
      <c r="J16697" s="126"/>
      <c r="K16697" s="9"/>
      <c r="L16697" s="9"/>
      <c r="M16697" s="9"/>
    </row>
    <row r="16698" spans="1:13" x14ac:dyDescent="0.25">
      <c r="A16698" s="126"/>
      <c r="B16698" s="126"/>
      <c r="C16698" s="126"/>
      <c r="D16698" s="127"/>
      <c r="E16698" s="128"/>
      <c r="F16698" s="128"/>
      <c r="G16698" s="126"/>
      <c r="H16698" s="126"/>
      <c r="I16698" s="126"/>
      <c r="J16698" s="126"/>
      <c r="K16698" s="9"/>
      <c r="L16698" s="9"/>
      <c r="M16698" s="9"/>
    </row>
    <row r="16699" spans="1:13" x14ac:dyDescent="0.25">
      <c r="A16699" s="126"/>
      <c r="B16699" s="126"/>
      <c r="C16699" s="126"/>
      <c r="D16699" s="127"/>
      <c r="E16699" s="128"/>
      <c r="F16699" s="128"/>
      <c r="G16699" s="126"/>
      <c r="H16699" s="126"/>
      <c r="I16699" s="126"/>
      <c r="J16699" s="126"/>
      <c r="K16699" s="9"/>
      <c r="L16699" s="9"/>
      <c r="M16699" s="9"/>
    </row>
    <row r="16700" spans="1:13" x14ac:dyDescent="0.25">
      <c r="A16700" s="126"/>
      <c r="B16700" s="126"/>
      <c r="C16700" s="126"/>
      <c r="D16700" s="127"/>
      <c r="E16700" s="128"/>
      <c r="F16700" s="128"/>
      <c r="G16700" s="126"/>
      <c r="H16700" s="126"/>
      <c r="I16700" s="126"/>
      <c r="J16700" s="126"/>
      <c r="K16700" s="9"/>
      <c r="L16700" s="9"/>
      <c r="M16700" s="9"/>
    </row>
    <row r="16701" spans="1:13" x14ac:dyDescent="0.25">
      <c r="A16701" s="126"/>
      <c r="B16701" s="126"/>
      <c r="C16701" s="126"/>
      <c r="D16701" s="127"/>
      <c r="E16701" s="128"/>
      <c r="F16701" s="128"/>
      <c r="G16701" s="126"/>
      <c r="H16701" s="126"/>
      <c r="I16701" s="126"/>
      <c r="J16701" s="126"/>
      <c r="K16701" s="9"/>
      <c r="L16701" s="9"/>
      <c r="M16701" s="9"/>
    </row>
    <row r="16702" spans="1:13" x14ac:dyDescent="0.25">
      <c r="A16702" s="126"/>
      <c r="B16702" s="126"/>
      <c r="C16702" s="126"/>
      <c r="D16702" s="127"/>
      <c r="E16702" s="128"/>
      <c r="F16702" s="128"/>
      <c r="G16702" s="126"/>
      <c r="H16702" s="126"/>
      <c r="I16702" s="126"/>
      <c r="J16702" s="126"/>
      <c r="K16702" s="9"/>
      <c r="L16702" s="9"/>
      <c r="M16702" s="9"/>
    </row>
    <row r="16703" spans="1:13" x14ac:dyDescent="0.25">
      <c r="A16703" s="126"/>
      <c r="B16703" s="126"/>
      <c r="C16703" s="126"/>
      <c r="D16703" s="127"/>
      <c r="E16703" s="128"/>
      <c r="F16703" s="128"/>
      <c r="G16703" s="126"/>
      <c r="H16703" s="126"/>
      <c r="I16703" s="126"/>
      <c r="J16703" s="126"/>
      <c r="K16703" s="9"/>
      <c r="L16703" s="9"/>
      <c r="M16703" s="9"/>
    </row>
    <row r="16704" spans="1:13" x14ac:dyDescent="0.25">
      <c r="A16704" s="126"/>
      <c r="B16704" s="126"/>
      <c r="C16704" s="126"/>
      <c r="D16704" s="127"/>
      <c r="E16704" s="128"/>
      <c r="F16704" s="128"/>
      <c r="G16704" s="126"/>
      <c r="H16704" s="126"/>
      <c r="I16704" s="126"/>
      <c r="J16704" s="126"/>
      <c r="K16704" s="9"/>
      <c r="L16704" s="9"/>
      <c r="M16704" s="9"/>
    </row>
    <row r="16705" spans="1:13" x14ac:dyDescent="0.25">
      <c r="A16705" s="126"/>
      <c r="B16705" s="126"/>
      <c r="C16705" s="126"/>
      <c r="D16705" s="127"/>
      <c r="E16705" s="128"/>
      <c r="F16705" s="128"/>
      <c r="G16705" s="126"/>
      <c r="H16705" s="126"/>
      <c r="I16705" s="126"/>
      <c r="J16705" s="126"/>
      <c r="K16705" s="9"/>
      <c r="L16705" s="9"/>
      <c r="M16705" s="9"/>
    </row>
    <row r="16706" spans="1:13" x14ac:dyDescent="0.25">
      <c r="A16706" s="126"/>
      <c r="B16706" s="126"/>
      <c r="C16706" s="126"/>
      <c r="D16706" s="127"/>
      <c r="E16706" s="128"/>
      <c r="F16706" s="128"/>
      <c r="G16706" s="126"/>
      <c r="H16706" s="126"/>
      <c r="I16706" s="126"/>
      <c r="J16706" s="126"/>
      <c r="K16706" s="9"/>
      <c r="L16706" s="9"/>
      <c r="M16706" s="9"/>
    </row>
    <row r="16707" spans="1:13" x14ac:dyDescent="0.25">
      <c r="A16707" s="126"/>
      <c r="B16707" s="126"/>
      <c r="C16707" s="126"/>
      <c r="D16707" s="127"/>
      <c r="E16707" s="128"/>
      <c r="F16707" s="128"/>
      <c r="G16707" s="126"/>
      <c r="H16707" s="126"/>
      <c r="I16707" s="126"/>
      <c r="J16707" s="126"/>
      <c r="K16707" s="9"/>
      <c r="L16707" s="9"/>
      <c r="M16707" s="9"/>
    </row>
    <row r="16708" spans="1:13" x14ac:dyDescent="0.25">
      <c r="A16708" s="126"/>
      <c r="B16708" s="126"/>
      <c r="C16708" s="126"/>
      <c r="D16708" s="127"/>
      <c r="E16708" s="128"/>
      <c r="F16708" s="128"/>
      <c r="G16708" s="126"/>
      <c r="H16708" s="126"/>
      <c r="I16708" s="126"/>
      <c r="J16708" s="126"/>
      <c r="K16708" s="9"/>
      <c r="L16708" s="9"/>
      <c r="M16708" s="9"/>
    </row>
    <row r="16709" spans="1:13" x14ac:dyDescent="0.25">
      <c r="A16709" s="126"/>
      <c r="B16709" s="126"/>
      <c r="C16709" s="126"/>
      <c r="D16709" s="127"/>
      <c r="E16709" s="128"/>
      <c r="F16709" s="128"/>
      <c r="G16709" s="126"/>
      <c r="H16709" s="126"/>
      <c r="I16709" s="126"/>
      <c r="J16709" s="126"/>
      <c r="K16709" s="9"/>
      <c r="L16709" s="9"/>
      <c r="M16709" s="9"/>
    </row>
    <row r="16710" spans="1:13" x14ac:dyDescent="0.25">
      <c r="A16710" s="126"/>
      <c r="B16710" s="126"/>
      <c r="C16710" s="126"/>
      <c r="D16710" s="127"/>
      <c r="E16710" s="128"/>
      <c r="F16710" s="128"/>
      <c r="G16710" s="126"/>
      <c r="H16710" s="126"/>
      <c r="I16710" s="126"/>
      <c r="J16710" s="126"/>
      <c r="K16710" s="9"/>
      <c r="L16710" s="9"/>
      <c r="M16710" s="9"/>
    </row>
    <row r="16711" spans="1:13" x14ac:dyDescent="0.25">
      <c r="A16711" s="126"/>
      <c r="B16711" s="126"/>
      <c r="C16711" s="126"/>
      <c r="D16711" s="127"/>
      <c r="E16711" s="128"/>
      <c r="F16711" s="128"/>
      <c r="G16711" s="126"/>
      <c r="H16711" s="126"/>
      <c r="I16711" s="126"/>
      <c r="J16711" s="126"/>
      <c r="K16711" s="9"/>
      <c r="L16711" s="9"/>
      <c r="M16711" s="9"/>
    </row>
    <row r="16712" spans="1:13" x14ac:dyDescent="0.25">
      <c r="A16712" s="126"/>
      <c r="B16712" s="126"/>
      <c r="C16712" s="126"/>
      <c r="D16712" s="127"/>
      <c r="E16712" s="128"/>
      <c r="F16712" s="128"/>
      <c r="G16712" s="126"/>
      <c r="H16712" s="126"/>
      <c r="I16712" s="126"/>
      <c r="J16712" s="126"/>
      <c r="K16712" s="9"/>
      <c r="L16712" s="9"/>
      <c r="M16712" s="9"/>
    </row>
    <row r="16713" spans="1:13" x14ac:dyDescent="0.25">
      <c r="A16713" s="126"/>
      <c r="B16713" s="126"/>
      <c r="C16713" s="126"/>
      <c r="D16713" s="127"/>
      <c r="E16713" s="128"/>
      <c r="F16713" s="128"/>
      <c r="G16713" s="126"/>
      <c r="H16713" s="126"/>
      <c r="I16713" s="126"/>
      <c r="J16713" s="126"/>
      <c r="K16713" s="9"/>
      <c r="L16713" s="9"/>
      <c r="M16713" s="9"/>
    </row>
    <row r="16714" spans="1:13" x14ac:dyDescent="0.25">
      <c r="A16714" s="126"/>
      <c r="B16714" s="126"/>
      <c r="C16714" s="126"/>
      <c r="D16714" s="127"/>
      <c r="E16714" s="128"/>
      <c r="F16714" s="128"/>
      <c r="G16714" s="126"/>
      <c r="H16714" s="126"/>
      <c r="I16714" s="126"/>
      <c r="J16714" s="126"/>
      <c r="K16714" s="9"/>
      <c r="L16714" s="9"/>
      <c r="M16714" s="9"/>
    </row>
    <row r="16715" spans="1:13" x14ac:dyDescent="0.25">
      <c r="A16715" s="126"/>
      <c r="B16715" s="126"/>
      <c r="C16715" s="126"/>
      <c r="D16715" s="127"/>
      <c r="E16715" s="128"/>
      <c r="F16715" s="128"/>
      <c r="G16715" s="126"/>
      <c r="H16715" s="126"/>
      <c r="I16715" s="126"/>
      <c r="J16715" s="126"/>
      <c r="K16715" s="9"/>
      <c r="L16715" s="9"/>
      <c r="M16715" s="9"/>
    </row>
    <row r="16716" spans="1:13" x14ac:dyDescent="0.25">
      <c r="A16716" s="126"/>
      <c r="B16716" s="126"/>
      <c r="C16716" s="126"/>
      <c r="D16716" s="127"/>
      <c r="E16716" s="128"/>
      <c r="F16716" s="128"/>
      <c r="G16716" s="126"/>
      <c r="H16716" s="126"/>
      <c r="I16716" s="126"/>
      <c r="J16716" s="126"/>
      <c r="K16716" s="9"/>
      <c r="L16716" s="9"/>
      <c r="M16716" s="9"/>
    </row>
    <row r="16717" spans="1:13" x14ac:dyDescent="0.25">
      <c r="A16717" s="126"/>
      <c r="B16717" s="126"/>
      <c r="C16717" s="126"/>
      <c r="D16717" s="127"/>
      <c r="E16717" s="128"/>
      <c r="F16717" s="128"/>
      <c r="G16717" s="126"/>
      <c r="H16717" s="126"/>
      <c r="I16717" s="126"/>
      <c r="J16717" s="126"/>
      <c r="K16717" s="9"/>
      <c r="L16717" s="9"/>
      <c r="M16717" s="9"/>
    </row>
    <row r="16718" spans="1:13" x14ac:dyDescent="0.25">
      <c r="A16718" s="126"/>
      <c r="B16718" s="126"/>
      <c r="C16718" s="126"/>
      <c r="D16718" s="127"/>
      <c r="E16718" s="128"/>
      <c r="F16718" s="128"/>
      <c r="G16718" s="126"/>
      <c r="H16718" s="126"/>
      <c r="I16718" s="126"/>
      <c r="J16718" s="126"/>
      <c r="K16718" s="9"/>
      <c r="L16718" s="9"/>
      <c r="M16718" s="9"/>
    </row>
    <row r="16719" spans="1:13" x14ac:dyDescent="0.25">
      <c r="A16719" s="126"/>
      <c r="B16719" s="126"/>
      <c r="C16719" s="126"/>
      <c r="D16719" s="127"/>
      <c r="E16719" s="128"/>
      <c r="F16719" s="128"/>
      <c r="G16719" s="126"/>
      <c r="H16719" s="126"/>
      <c r="I16719" s="126"/>
      <c r="J16719" s="126"/>
      <c r="K16719" s="9"/>
      <c r="L16719" s="9"/>
      <c r="M16719" s="9"/>
    </row>
    <row r="16720" spans="1:13" x14ac:dyDescent="0.25">
      <c r="A16720" s="126"/>
      <c r="B16720" s="126"/>
      <c r="C16720" s="126"/>
      <c r="D16720" s="127"/>
      <c r="E16720" s="128"/>
      <c r="F16720" s="128"/>
      <c r="G16720" s="126"/>
      <c r="H16720" s="126"/>
      <c r="I16720" s="126"/>
      <c r="J16720" s="126"/>
      <c r="K16720" s="9"/>
      <c r="L16720" s="9"/>
      <c r="M16720" s="9"/>
    </row>
    <row r="16721" spans="1:13" x14ac:dyDescent="0.25">
      <c r="A16721" s="126"/>
      <c r="B16721" s="126"/>
      <c r="C16721" s="126"/>
      <c r="D16721" s="127"/>
      <c r="E16721" s="128"/>
      <c r="F16721" s="128"/>
      <c r="G16721" s="126"/>
      <c r="H16721" s="126"/>
      <c r="I16721" s="126"/>
      <c r="J16721" s="126"/>
      <c r="K16721" s="9"/>
      <c r="L16721" s="9"/>
      <c r="M16721" s="9"/>
    </row>
    <row r="16722" spans="1:13" x14ac:dyDescent="0.25">
      <c r="A16722" s="126"/>
      <c r="B16722" s="126"/>
      <c r="C16722" s="126"/>
      <c r="D16722" s="127"/>
      <c r="E16722" s="128"/>
      <c r="F16722" s="128"/>
      <c r="G16722" s="126"/>
      <c r="H16722" s="126"/>
      <c r="I16722" s="126"/>
      <c r="J16722" s="126"/>
      <c r="K16722" s="9"/>
      <c r="L16722" s="9"/>
      <c r="M16722" s="9"/>
    </row>
    <row r="16723" spans="1:13" x14ac:dyDescent="0.25">
      <c r="A16723" s="126"/>
      <c r="B16723" s="126"/>
      <c r="C16723" s="126"/>
      <c r="D16723" s="127"/>
      <c r="E16723" s="128"/>
      <c r="F16723" s="128"/>
      <c r="G16723" s="126"/>
      <c r="H16723" s="126"/>
      <c r="I16723" s="126"/>
      <c r="J16723" s="126"/>
      <c r="K16723" s="9"/>
      <c r="L16723" s="9"/>
      <c r="M16723" s="9"/>
    </row>
    <row r="16724" spans="1:13" x14ac:dyDescent="0.25">
      <c r="A16724" s="126"/>
      <c r="B16724" s="126"/>
      <c r="C16724" s="126"/>
      <c r="D16724" s="127"/>
      <c r="E16724" s="128"/>
      <c r="F16724" s="128"/>
      <c r="G16724" s="126"/>
      <c r="H16724" s="126"/>
      <c r="I16724" s="126"/>
      <c r="J16724" s="126"/>
      <c r="K16724" s="9"/>
      <c r="L16724" s="9"/>
      <c r="M16724" s="9"/>
    </row>
    <row r="16725" spans="1:13" x14ac:dyDescent="0.25">
      <c r="A16725" s="126"/>
      <c r="B16725" s="126"/>
      <c r="C16725" s="126"/>
      <c r="D16725" s="127"/>
      <c r="E16725" s="128"/>
      <c r="F16725" s="128"/>
      <c r="G16725" s="126"/>
      <c r="H16725" s="126"/>
      <c r="I16725" s="126"/>
      <c r="J16725" s="126"/>
      <c r="K16725" s="9"/>
      <c r="L16725" s="9"/>
      <c r="M16725" s="9"/>
    </row>
    <row r="16726" spans="1:13" x14ac:dyDescent="0.25">
      <c r="A16726" s="126"/>
      <c r="B16726" s="126"/>
      <c r="C16726" s="126"/>
      <c r="D16726" s="127"/>
      <c r="E16726" s="128"/>
      <c r="F16726" s="128"/>
      <c r="G16726" s="126"/>
      <c r="H16726" s="126"/>
      <c r="I16726" s="126"/>
      <c r="J16726" s="126"/>
      <c r="K16726" s="9"/>
      <c r="L16726" s="9"/>
      <c r="M16726" s="9"/>
    </row>
    <row r="16727" spans="1:13" x14ac:dyDescent="0.25">
      <c r="A16727" s="126"/>
      <c r="B16727" s="126"/>
      <c r="C16727" s="126"/>
      <c r="D16727" s="127"/>
      <c r="E16727" s="128"/>
      <c r="F16727" s="128"/>
      <c r="G16727" s="126"/>
      <c r="H16727" s="126"/>
      <c r="I16727" s="126"/>
      <c r="J16727" s="126"/>
      <c r="K16727" s="9"/>
      <c r="L16727" s="9"/>
      <c r="M16727" s="9"/>
    </row>
    <row r="16728" spans="1:13" x14ac:dyDescent="0.25">
      <c r="A16728" s="126"/>
      <c r="B16728" s="126"/>
      <c r="C16728" s="126"/>
      <c r="D16728" s="127"/>
      <c r="E16728" s="128"/>
      <c r="F16728" s="128"/>
      <c r="G16728" s="126"/>
      <c r="H16728" s="126"/>
      <c r="I16728" s="126"/>
      <c r="J16728" s="126"/>
      <c r="K16728" s="9"/>
      <c r="L16728" s="9"/>
      <c r="M16728" s="9"/>
    </row>
    <row r="16729" spans="1:13" x14ac:dyDescent="0.25">
      <c r="A16729" s="126"/>
      <c r="B16729" s="126"/>
      <c r="C16729" s="126"/>
      <c r="D16729" s="127"/>
      <c r="E16729" s="128"/>
      <c r="F16729" s="128"/>
      <c r="G16729" s="126"/>
      <c r="H16729" s="126"/>
      <c r="I16729" s="126"/>
      <c r="J16729" s="126"/>
      <c r="K16729" s="9"/>
      <c r="L16729" s="9"/>
      <c r="M16729" s="9"/>
    </row>
    <row r="16730" spans="1:13" x14ac:dyDescent="0.25">
      <c r="A16730" s="126"/>
      <c r="B16730" s="126"/>
      <c r="C16730" s="126"/>
      <c r="D16730" s="127"/>
      <c r="E16730" s="128"/>
      <c r="F16730" s="128"/>
      <c r="G16730" s="126"/>
      <c r="H16730" s="126"/>
      <c r="I16730" s="126"/>
      <c r="J16730" s="126"/>
      <c r="K16730" s="9"/>
      <c r="L16730" s="9"/>
      <c r="M16730" s="9"/>
    </row>
    <row r="16731" spans="1:13" x14ac:dyDescent="0.25">
      <c r="A16731" s="126"/>
      <c r="B16731" s="126"/>
      <c r="C16731" s="126"/>
      <c r="D16731" s="127"/>
      <c r="E16731" s="128"/>
      <c r="F16731" s="128"/>
      <c r="G16731" s="126"/>
      <c r="H16731" s="126"/>
      <c r="I16731" s="126"/>
      <c r="J16731" s="126"/>
      <c r="K16731" s="9"/>
      <c r="L16731" s="9"/>
      <c r="M16731" s="9"/>
    </row>
    <row r="16732" spans="1:13" x14ac:dyDescent="0.25">
      <c r="A16732" s="126"/>
      <c r="B16732" s="126"/>
      <c r="C16732" s="126"/>
      <c r="D16732" s="127"/>
      <c r="E16732" s="128"/>
      <c r="F16732" s="128"/>
      <c r="G16732" s="126"/>
      <c r="H16732" s="126"/>
      <c r="I16732" s="126"/>
      <c r="J16732" s="126"/>
      <c r="K16732" s="9"/>
      <c r="L16732" s="9"/>
      <c r="M16732" s="9"/>
    </row>
    <row r="16733" spans="1:13" x14ac:dyDescent="0.25">
      <c r="A16733" s="126"/>
      <c r="B16733" s="126"/>
      <c r="C16733" s="126"/>
      <c r="D16733" s="127"/>
      <c r="E16733" s="128"/>
      <c r="F16733" s="128"/>
      <c r="G16733" s="126"/>
      <c r="H16733" s="126"/>
      <c r="I16733" s="126"/>
      <c r="J16733" s="126"/>
      <c r="K16733" s="9"/>
      <c r="L16733" s="9"/>
      <c r="M16733" s="9"/>
    </row>
    <row r="16734" spans="1:13" x14ac:dyDescent="0.25">
      <c r="A16734" s="126"/>
      <c r="B16734" s="126"/>
      <c r="C16734" s="126"/>
      <c r="D16734" s="127"/>
      <c r="E16734" s="128"/>
      <c r="F16734" s="128"/>
      <c r="G16734" s="126"/>
      <c r="H16734" s="126"/>
      <c r="I16734" s="126"/>
      <c r="J16734" s="126"/>
      <c r="K16734" s="9"/>
      <c r="L16734" s="9"/>
      <c r="M16734" s="9"/>
    </row>
    <row r="16735" spans="1:13" x14ac:dyDescent="0.25">
      <c r="A16735" s="126"/>
      <c r="B16735" s="126"/>
      <c r="C16735" s="126"/>
      <c r="D16735" s="127"/>
      <c r="E16735" s="128"/>
      <c r="F16735" s="128"/>
      <c r="G16735" s="126"/>
      <c r="H16735" s="126"/>
      <c r="I16735" s="126"/>
      <c r="J16735" s="126"/>
      <c r="K16735" s="9"/>
      <c r="L16735" s="9"/>
      <c r="M16735" s="9"/>
    </row>
    <row r="16736" spans="1:13" x14ac:dyDescent="0.25">
      <c r="A16736" s="126"/>
      <c r="B16736" s="126"/>
      <c r="C16736" s="126"/>
      <c r="D16736" s="127"/>
      <c r="E16736" s="128"/>
      <c r="F16736" s="128"/>
      <c r="G16736" s="126"/>
      <c r="H16736" s="126"/>
      <c r="I16736" s="126"/>
      <c r="J16736" s="126"/>
      <c r="K16736" s="9"/>
      <c r="L16736" s="9"/>
      <c r="M16736" s="9"/>
    </row>
    <row r="16737" spans="1:13" x14ac:dyDescent="0.25">
      <c r="A16737" s="126"/>
      <c r="B16737" s="126"/>
      <c r="C16737" s="126"/>
      <c r="D16737" s="127"/>
      <c r="E16737" s="128"/>
      <c r="F16737" s="128"/>
      <c r="G16737" s="126"/>
      <c r="H16737" s="126"/>
      <c r="I16737" s="126"/>
      <c r="J16737" s="126"/>
      <c r="K16737" s="9"/>
      <c r="L16737" s="9"/>
      <c r="M16737" s="9"/>
    </row>
    <row r="16738" spans="1:13" x14ac:dyDescent="0.25">
      <c r="A16738" s="126"/>
      <c r="B16738" s="126"/>
      <c r="C16738" s="126"/>
      <c r="D16738" s="127"/>
      <c r="E16738" s="128"/>
      <c r="F16738" s="128"/>
      <c r="G16738" s="126"/>
      <c r="H16738" s="126"/>
      <c r="I16738" s="126"/>
      <c r="J16738" s="126"/>
      <c r="K16738" s="9"/>
      <c r="L16738" s="9"/>
      <c r="M16738" s="9"/>
    </row>
    <row r="16739" spans="1:13" x14ac:dyDescent="0.25">
      <c r="A16739" s="126"/>
      <c r="B16739" s="126"/>
      <c r="C16739" s="126"/>
      <c r="D16739" s="127"/>
      <c r="E16739" s="128"/>
      <c r="F16739" s="128"/>
      <c r="G16739" s="126"/>
      <c r="H16739" s="126"/>
      <c r="I16739" s="126"/>
      <c r="J16739" s="126"/>
      <c r="K16739" s="9"/>
      <c r="L16739" s="9"/>
      <c r="M16739" s="9"/>
    </row>
    <row r="16740" spans="1:13" x14ac:dyDescent="0.25">
      <c r="A16740" s="126"/>
      <c r="B16740" s="126"/>
      <c r="C16740" s="126"/>
      <c r="D16740" s="127"/>
      <c r="E16740" s="128"/>
      <c r="F16740" s="128"/>
      <c r="G16740" s="126"/>
      <c r="H16740" s="126"/>
      <c r="I16740" s="126"/>
      <c r="J16740" s="126"/>
      <c r="K16740" s="9"/>
      <c r="L16740" s="9"/>
      <c r="M16740" s="9"/>
    </row>
    <row r="16741" spans="1:13" x14ac:dyDescent="0.25">
      <c r="A16741" s="126"/>
      <c r="B16741" s="126"/>
      <c r="C16741" s="126"/>
      <c r="D16741" s="127"/>
      <c r="E16741" s="128"/>
      <c r="F16741" s="128"/>
      <c r="G16741" s="126"/>
      <c r="H16741" s="126"/>
      <c r="I16741" s="126"/>
      <c r="J16741" s="126"/>
      <c r="K16741" s="9"/>
      <c r="L16741" s="9"/>
      <c r="M16741" s="9"/>
    </row>
    <row r="16742" spans="1:13" x14ac:dyDescent="0.25">
      <c r="A16742" s="126"/>
      <c r="B16742" s="126"/>
      <c r="C16742" s="126"/>
      <c r="D16742" s="127"/>
      <c r="E16742" s="128"/>
      <c r="F16742" s="128"/>
      <c r="G16742" s="126"/>
      <c r="H16742" s="126"/>
      <c r="I16742" s="126"/>
      <c r="J16742" s="126"/>
      <c r="K16742" s="9"/>
      <c r="L16742" s="9"/>
      <c r="M16742" s="9"/>
    </row>
    <row r="16743" spans="1:13" x14ac:dyDescent="0.25">
      <c r="A16743" s="126"/>
      <c r="B16743" s="126"/>
      <c r="C16743" s="126"/>
      <c r="D16743" s="127"/>
      <c r="E16743" s="128"/>
      <c r="F16743" s="128"/>
      <c r="G16743" s="126"/>
      <c r="H16743" s="126"/>
      <c r="I16743" s="126"/>
      <c r="J16743" s="126"/>
      <c r="K16743" s="9"/>
      <c r="L16743" s="9"/>
      <c r="M16743" s="9"/>
    </row>
    <row r="16744" spans="1:13" x14ac:dyDescent="0.25">
      <c r="A16744" s="126"/>
      <c r="B16744" s="126"/>
      <c r="C16744" s="126"/>
      <c r="D16744" s="127"/>
      <c r="E16744" s="128"/>
      <c r="F16744" s="128"/>
      <c r="G16744" s="126"/>
      <c r="H16744" s="126"/>
      <c r="I16744" s="126"/>
      <c r="J16744" s="126"/>
      <c r="K16744" s="9"/>
      <c r="L16744" s="9"/>
      <c r="M16744" s="9"/>
    </row>
    <row r="16745" spans="1:13" x14ac:dyDescent="0.25">
      <c r="A16745" s="126"/>
      <c r="B16745" s="126"/>
      <c r="C16745" s="126"/>
      <c r="D16745" s="127"/>
      <c r="E16745" s="128"/>
      <c r="F16745" s="128"/>
      <c r="G16745" s="126"/>
      <c r="H16745" s="126"/>
      <c r="I16745" s="126"/>
      <c r="J16745" s="126"/>
      <c r="K16745" s="9"/>
      <c r="L16745" s="9"/>
      <c r="M16745" s="9"/>
    </row>
    <row r="16746" spans="1:13" x14ac:dyDescent="0.25">
      <c r="A16746" s="126"/>
      <c r="B16746" s="126"/>
      <c r="C16746" s="126"/>
      <c r="D16746" s="127"/>
      <c r="E16746" s="128"/>
      <c r="F16746" s="128"/>
      <c r="G16746" s="126"/>
      <c r="H16746" s="126"/>
      <c r="I16746" s="126"/>
      <c r="J16746" s="126"/>
      <c r="K16746" s="9"/>
      <c r="L16746" s="9"/>
      <c r="M16746" s="9"/>
    </row>
    <row r="16747" spans="1:13" x14ac:dyDescent="0.25">
      <c r="A16747" s="126"/>
      <c r="B16747" s="126"/>
      <c r="C16747" s="126"/>
      <c r="D16747" s="127"/>
      <c r="E16747" s="128"/>
      <c r="F16747" s="128"/>
      <c r="G16747" s="126"/>
      <c r="H16747" s="126"/>
      <c r="I16747" s="126"/>
      <c r="J16747" s="126"/>
      <c r="K16747" s="9"/>
      <c r="L16747" s="9"/>
      <c r="M16747" s="9"/>
    </row>
    <row r="16748" spans="1:13" x14ac:dyDescent="0.25">
      <c r="A16748" s="126"/>
      <c r="B16748" s="126"/>
      <c r="C16748" s="126"/>
      <c r="D16748" s="127"/>
      <c r="E16748" s="128"/>
      <c r="F16748" s="128"/>
      <c r="G16748" s="126"/>
      <c r="H16748" s="126"/>
      <c r="I16748" s="126"/>
      <c r="J16748" s="126"/>
      <c r="K16748" s="9"/>
      <c r="L16748" s="9"/>
      <c r="M16748" s="9"/>
    </row>
    <row r="16749" spans="1:13" x14ac:dyDescent="0.25">
      <c r="A16749" s="126"/>
      <c r="B16749" s="126"/>
      <c r="C16749" s="126"/>
      <c r="D16749" s="127"/>
      <c r="E16749" s="128"/>
      <c r="F16749" s="128"/>
      <c r="G16749" s="126"/>
      <c r="H16749" s="126"/>
      <c r="I16749" s="126"/>
      <c r="J16749" s="126"/>
      <c r="K16749" s="9"/>
      <c r="L16749" s="9"/>
      <c r="M16749" s="9"/>
    </row>
    <row r="16750" spans="1:13" x14ac:dyDescent="0.25">
      <c r="A16750" s="126"/>
      <c r="B16750" s="126"/>
      <c r="C16750" s="126"/>
      <c r="D16750" s="127"/>
      <c r="E16750" s="128"/>
      <c r="F16750" s="128"/>
      <c r="G16750" s="126"/>
      <c r="H16750" s="126"/>
      <c r="I16750" s="126"/>
      <c r="J16750" s="126"/>
      <c r="K16750" s="9"/>
      <c r="L16750" s="9"/>
      <c r="M16750" s="9"/>
    </row>
    <row r="16751" spans="1:13" x14ac:dyDescent="0.25">
      <c r="A16751" s="126"/>
      <c r="B16751" s="126"/>
      <c r="C16751" s="126"/>
      <c r="D16751" s="127"/>
      <c r="E16751" s="128"/>
      <c r="F16751" s="128"/>
      <c r="G16751" s="126"/>
      <c r="H16751" s="126"/>
      <c r="I16751" s="126"/>
      <c r="J16751" s="126"/>
      <c r="K16751" s="9"/>
      <c r="L16751" s="9"/>
      <c r="M16751" s="9"/>
    </row>
    <row r="16752" spans="1:13" x14ac:dyDescent="0.25">
      <c r="A16752" s="126"/>
      <c r="B16752" s="126"/>
      <c r="C16752" s="126"/>
      <c r="D16752" s="127"/>
      <c r="E16752" s="128"/>
      <c r="F16752" s="128"/>
      <c r="G16752" s="126"/>
      <c r="H16752" s="126"/>
      <c r="I16752" s="126"/>
      <c r="J16752" s="126"/>
      <c r="K16752" s="9"/>
      <c r="L16752" s="9"/>
      <c r="M16752" s="9"/>
    </row>
    <row r="16753" spans="1:13" x14ac:dyDescent="0.25">
      <c r="A16753" s="126"/>
      <c r="B16753" s="126"/>
      <c r="C16753" s="126"/>
      <c r="D16753" s="127"/>
      <c r="E16753" s="128"/>
      <c r="F16753" s="128"/>
      <c r="G16753" s="126"/>
      <c r="H16753" s="126"/>
      <c r="I16753" s="126"/>
      <c r="J16753" s="126"/>
      <c r="K16753" s="9"/>
      <c r="L16753" s="9"/>
      <c r="M16753" s="9"/>
    </row>
    <row r="16754" spans="1:13" x14ac:dyDescent="0.25">
      <c r="A16754" s="126"/>
      <c r="B16754" s="126"/>
      <c r="C16754" s="126"/>
      <c r="D16754" s="127"/>
      <c r="E16754" s="128"/>
      <c r="F16754" s="128"/>
      <c r="G16754" s="126"/>
      <c r="H16754" s="126"/>
      <c r="I16754" s="126"/>
      <c r="J16754" s="126"/>
      <c r="K16754" s="9"/>
      <c r="L16754" s="9"/>
      <c r="M16754" s="9"/>
    </row>
    <row r="16755" spans="1:13" x14ac:dyDescent="0.25">
      <c r="A16755" s="126"/>
      <c r="B16755" s="126"/>
      <c r="C16755" s="126"/>
      <c r="D16755" s="127"/>
      <c r="E16755" s="128"/>
      <c r="F16755" s="128"/>
      <c r="G16755" s="126"/>
      <c r="H16755" s="126"/>
      <c r="I16755" s="126"/>
      <c r="J16755" s="126"/>
      <c r="K16755" s="9"/>
      <c r="L16755" s="9"/>
      <c r="M16755" s="9"/>
    </row>
    <row r="16756" spans="1:13" x14ac:dyDescent="0.25">
      <c r="A16756" s="126"/>
      <c r="B16756" s="126"/>
      <c r="C16756" s="126"/>
      <c r="D16756" s="127"/>
      <c r="E16756" s="128"/>
      <c r="F16756" s="128"/>
      <c r="G16756" s="126"/>
      <c r="H16756" s="126"/>
      <c r="I16756" s="126"/>
      <c r="J16756" s="126"/>
      <c r="K16756" s="9"/>
      <c r="L16756" s="9"/>
      <c r="M16756" s="9"/>
    </row>
    <row r="16757" spans="1:13" x14ac:dyDescent="0.25">
      <c r="A16757" s="126"/>
      <c r="B16757" s="126"/>
      <c r="C16757" s="126"/>
      <c r="D16757" s="127"/>
      <c r="E16757" s="128"/>
      <c r="F16757" s="128"/>
      <c r="G16757" s="126"/>
      <c r="H16757" s="126"/>
      <c r="I16757" s="126"/>
      <c r="J16757" s="126"/>
      <c r="K16757" s="9"/>
      <c r="L16757" s="9"/>
      <c r="M16757" s="9"/>
    </row>
    <row r="16758" spans="1:13" x14ac:dyDescent="0.25">
      <c r="A16758" s="126"/>
      <c r="B16758" s="126"/>
      <c r="C16758" s="126"/>
      <c r="D16758" s="127"/>
      <c r="E16758" s="128"/>
      <c r="F16758" s="128"/>
      <c r="G16758" s="126"/>
      <c r="H16758" s="126"/>
      <c r="I16758" s="126"/>
      <c r="J16758" s="126"/>
      <c r="K16758" s="9"/>
      <c r="L16758" s="9"/>
      <c r="M16758" s="9"/>
    </row>
    <row r="16759" spans="1:13" x14ac:dyDescent="0.25">
      <c r="A16759" s="126"/>
      <c r="B16759" s="126"/>
      <c r="C16759" s="126"/>
      <c r="D16759" s="127"/>
      <c r="E16759" s="128"/>
      <c r="F16759" s="128"/>
      <c r="G16759" s="126"/>
      <c r="H16759" s="126"/>
      <c r="I16759" s="126"/>
      <c r="J16759" s="126"/>
      <c r="K16759" s="9"/>
      <c r="L16759" s="9"/>
      <c r="M16759" s="9"/>
    </row>
    <row r="16760" spans="1:13" x14ac:dyDescent="0.25">
      <c r="A16760" s="126"/>
      <c r="B16760" s="126"/>
      <c r="C16760" s="126"/>
      <c r="D16760" s="127"/>
      <c r="E16760" s="128"/>
      <c r="F16760" s="128"/>
      <c r="G16760" s="126"/>
      <c r="H16760" s="126"/>
      <c r="I16760" s="126"/>
      <c r="J16760" s="126"/>
      <c r="K16760" s="9"/>
      <c r="L16760" s="9"/>
      <c r="M16760" s="9"/>
    </row>
    <row r="16761" spans="1:13" x14ac:dyDescent="0.25">
      <c r="A16761" s="126"/>
      <c r="B16761" s="126"/>
      <c r="C16761" s="126"/>
      <c r="D16761" s="127"/>
      <c r="E16761" s="128"/>
      <c r="F16761" s="128"/>
      <c r="G16761" s="126"/>
      <c r="H16761" s="126"/>
      <c r="I16761" s="126"/>
      <c r="J16761" s="126"/>
      <c r="K16761" s="9"/>
      <c r="L16761" s="9"/>
      <c r="M16761" s="9"/>
    </row>
    <row r="16762" spans="1:13" x14ac:dyDescent="0.25">
      <c r="A16762" s="126"/>
      <c r="B16762" s="126"/>
      <c r="C16762" s="126"/>
      <c r="D16762" s="127"/>
      <c r="E16762" s="128"/>
      <c r="F16762" s="128"/>
      <c r="G16762" s="126"/>
      <c r="H16762" s="126"/>
      <c r="I16762" s="126"/>
      <c r="J16762" s="126"/>
      <c r="K16762" s="9"/>
      <c r="L16762" s="9"/>
      <c r="M16762" s="9"/>
    </row>
    <row r="16763" spans="1:13" x14ac:dyDescent="0.25">
      <c r="A16763" s="126"/>
      <c r="B16763" s="126"/>
      <c r="C16763" s="126"/>
      <c r="D16763" s="127"/>
      <c r="E16763" s="128"/>
      <c r="F16763" s="128"/>
      <c r="G16763" s="126"/>
      <c r="H16763" s="126"/>
      <c r="I16763" s="126"/>
      <c r="J16763" s="126"/>
      <c r="K16763" s="9"/>
      <c r="L16763" s="9"/>
      <c r="M16763" s="9"/>
    </row>
    <row r="16764" spans="1:13" x14ac:dyDescent="0.25">
      <c r="A16764" s="126"/>
      <c r="B16764" s="126"/>
      <c r="C16764" s="126"/>
      <c r="D16764" s="127"/>
      <c r="E16764" s="128"/>
      <c r="F16764" s="128"/>
      <c r="G16764" s="126"/>
      <c r="H16764" s="126"/>
      <c r="I16764" s="126"/>
      <c r="J16764" s="126"/>
      <c r="K16764" s="9"/>
      <c r="L16764" s="9"/>
      <c r="M16764" s="9"/>
    </row>
    <row r="16765" spans="1:13" x14ac:dyDescent="0.25">
      <c r="A16765" s="126"/>
      <c r="B16765" s="126"/>
      <c r="C16765" s="126"/>
      <c r="D16765" s="127"/>
      <c r="E16765" s="128"/>
      <c r="F16765" s="128"/>
      <c r="G16765" s="126"/>
      <c r="H16765" s="126"/>
      <c r="I16765" s="126"/>
      <c r="J16765" s="126"/>
      <c r="K16765" s="9"/>
      <c r="L16765" s="9"/>
      <c r="M16765" s="9"/>
    </row>
    <row r="16766" spans="1:13" x14ac:dyDescent="0.25">
      <c r="A16766" s="126"/>
      <c r="B16766" s="126"/>
      <c r="C16766" s="126"/>
      <c r="D16766" s="127"/>
      <c r="E16766" s="128"/>
      <c r="F16766" s="128"/>
      <c r="G16766" s="126"/>
      <c r="H16766" s="126"/>
      <c r="I16766" s="126"/>
      <c r="J16766" s="126"/>
      <c r="K16766" s="9"/>
      <c r="L16766" s="9"/>
      <c r="M16766" s="9"/>
    </row>
    <row r="16767" spans="1:13" x14ac:dyDescent="0.25">
      <c r="A16767" s="126"/>
      <c r="B16767" s="126"/>
      <c r="C16767" s="126"/>
      <c r="D16767" s="127"/>
      <c r="E16767" s="128"/>
      <c r="F16767" s="128"/>
      <c r="G16767" s="126"/>
      <c r="H16767" s="126"/>
      <c r="I16767" s="126"/>
      <c r="J16767" s="126"/>
      <c r="K16767" s="9"/>
      <c r="L16767" s="9"/>
      <c r="M16767" s="9"/>
    </row>
    <row r="16768" spans="1:13" x14ac:dyDescent="0.25">
      <c r="A16768" s="126"/>
      <c r="B16768" s="126"/>
      <c r="C16768" s="126"/>
      <c r="D16768" s="127"/>
      <c r="E16768" s="128"/>
      <c r="F16768" s="128"/>
      <c r="G16768" s="126"/>
      <c r="H16768" s="126"/>
      <c r="I16768" s="126"/>
      <c r="J16768" s="126"/>
      <c r="K16768" s="9"/>
      <c r="L16768" s="9"/>
      <c r="M16768" s="9"/>
    </row>
    <row r="16769" spans="1:13" x14ac:dyDescent="0.25">
      <c r="A16769" s="126"/>
      <c r="B16769" s="126"/>
      <c r="C16769" s="126"/>
      <c r="D16769" s="127"/>
      <c r="E16769" s="128"/>
      <c r="F16769" s="128"/>
      <c r="G16769" s="126"/>
      <c r="H16769" s="126"/>
      <c r="I16769" s="126"/>
      <c r="J16769" s="126"/>
      <c r="K16769" s="9"/>
      <c r="L16769" s="9"/>
      <c r="M16769" s="9"/>
    </row>
    <row r="16770" spans="1:13" x14ac:dyDescent="0.25">
      <c r="A16770" s="126"/>
      <c r="B16770" s="126"/>
      <c r="C16770" s="126"/>
      <c r="D16770" s="127"/>
      <c r="E16770" s="128"/>
      <c r="F16770" s="128"/>
      <c r="G16770" s="126"/>
      <c r="H16770" s="126"/>
      <c r="I16770" s="126"/>
      <c r="J16770" s="126"/>
      <c r="K16770" s="9"/>
      <c r="L16770" s="9"/>
      <c r="M16770" s="9"/>
    </row>
    <row r="16771" spans="1:13" x14ac:dyDescent="0.25">
      <c r="A16771" s="126"/>
      <c r="B16771" s="126"/>
      <c r="C16771" s="126"/>
      <c r="D16771" s="127"/>
      <c r="E16771" s="128"/>
      <c r="F16771" s="128"/>
      <c r="G16771" s="126"/>
      <c r="H16771" s="126"/>
      <c r="I16771" s="126"/>
      <c r="J16771" s="126"/>
      <c r="K16771" s="9"/>
      <c r="L16771" s="9"/>
      <c r="M16771" s="9"/>
    </row>
    <row r="16772" spans="1:13" x14ac:dyDescent="0.25">
      <c r="A16772" s="126"/>
      <c r="B16772" s="126"/>
      <c r="C16772" s="126"/>
      <c r="D16772" s="127"/>
      <c r="E16772" s="128"/>
      <c r="F16772" s="128"/>
      <c r="G16772" s="126"/>
      <c r="H16772" s="126"/>
      <c r="I16772" s="126"/>
      <c r="J16772" s="126"/>
      <c r="K16772" s="9"/>
      <c r="L16772" s="9"/>
      <c r="M16772" s="9"/>
    </row>
    <row r="16773" spans="1:13" x14ac:dyDescent="0.25">
      <c r="A16773" s="126"/>
      <c r="B16773" s="126"/>
      <c r="C16773" s="126"/>
      <c r="D16773" s="127"/>
      <c r="E16773" s="128"/>
      <c r="F16773" s="128"/>
      <c r="G16773" s="126"/>
      <c r="H16773" s="126"/>
      <c r="I16773" s="126"/>
      <c r="J16773" s="126"/>
      <c r="K16773" s="9"/>
      <c r="L16773" s="9"/>
      <c r="M16773" s="9"/>
    </row>
    <row r="16774" spans="1:13" x14ac:dyDescent="0.25">
      <c r="A16774" s="126"/>
      <c r="B16774" s="126"/>
      <c r="C16774" s="126"/>
      <c r="D16774" s="127"/>
      <c r="E16774" s="128"/>
      <c r="F16774" s="128"/>
      <c r="G16774" s="126"/>
      <c r="H16774" s="126"/>
      <c r="I16774" s="126"/>
      <c r="J16774" s="126"/>
      <c r="K16774" s="9"/>
      <c r="L16774" s="9"/>
      <c r="M16774" s="9"/>
    </row>
    <row r="16775" spans="1:13" x14ac:dyDescent="0.25">
      <c r="A16775" s="126"/>
      <c r="B16775" s="126"/>
      <c r="C16775" s="126"/>
      <c r="D16775" s="127"/>
      <c r="E16775" s="128"/>
      <c r="F16775" s="128"/>
      <c r="G16775" s="126"/>
      <c r="H16775" s="126"/>
      <c r="I16775" s="126"/>
      <c r="J16775" s="126"/>
      <c r="K16775" s="9"/>
      <c r="L16775" s="9"/>
      <c r="M16775" s="9"/>
    </row>
    <row r="16776" spans="1:13" x14ac:dyDescent="0.25">
      <c r="A16776" s="126"/>
      <c r="B16776" s="126"/>
      <c r="C16776" s="126"/>
      <c r="D16776" s="127"/>
      <c r="E16776" s="128"/>
      <c r="F16776" s="128"/>
      <c r="G16776" s="126"/>
      <c r="H16776" s="126"/>
      <c r="I16776" s="126"/>
      <c r="J16776" s="126"/>
      <c r="K16776" s="9"/>
      <c r="L16776" s="9"/>
      <c r="M16776" s="9"/>
    </row>
    <row r="16777" spans="1:13" x14ac:dyDescent="0.25">
      <c r="A16777" s="126"/>
      <c r="B16777" s="126"/>
      <c r="C16777" s="126"/>
      <c r="D16777" s="127"/>
      <c r="E16777" s="128"/>
      <c r="F16777" s="128"/>
      <c r="G16777" s="126"/>
      <c r="H16777" s="126"/>
      <c r="I16777" s="126"/>
      <c r="J16777" s="126"/>
      <c r="K16777" s="9"/>
      <c r="L16777" s="9"/>
      <c r="M16777" s="9"/>
    </row>
    <row r="16778" spans="1:13" x14ac:dyDescent="0.25">
      <c r="A16778" s="126"/>
      <c r="B16778" s="126"/>
      <c r="C16778" s="126"/>
      <c r="D16778" s="127"/>
      <c r="E16778" s="128"/>
      <c r="F16778" s="128"/>
      <c r="G16778" s="126"/>
      <c r="H16778" s="126"/>
      <c r="I16778" s="126"/>
      <c r="J16778" s="126"/>
      <c r="K16778" s="9"/>
      <c r="L16778" s="9"/>
      <c r="M16778" s="9"/>
    </row>
    <row r="16779" spans="1:13" x14ac:dyDescent="0.25">
      <c r="A16779" s="126"/>
      <c r="B16779" s="126"/>
      <c r="C16779" s="126"/>
      <c r="D16779" s="127"/>
      <c r="E16779" s="128"/>
      <c r="F16779" s="128"/>
      <c r="G16779" s="126"/>
      <c r="H16779" s="126"/>
      <c r="I16779" s="126"/>
      <c r="J16779" s="126"/>
      <c r="K16779" s="9"/>
      <c r="L16779" s="9"/>
      <c r="M16779" s="9"/>
    </row>
    <row r="16780" spans="1:13" x14ac:dyDescent="0.25">
      <c r="A16780" s="126"/>
      <c r="B16780" s="126"/>
      <c r="C16780" s="126"/>
      <c r="D16780" s="127"/>
      <c r="E16780" s="128"/>
      <c r="F16780" s="128"/>
      <c r="G16780" s="126"/>
      <c r="H16780" s="126"/>
      <c r="I16780" s="126"/>
      <c r="J16780" s="126"/>
      <c r="K16780" s="9"/>
      <c r="L16780" s="9"/>
      <c r="M16780" s="9"/>
    </row>
    <row r="16781" spans="1:13" x14ac:dyDescent="0.25">
      <c r="A16781" s="126"/>
      <c r="B16781" s="126"/>
      <c r="C16781" s="126"/>
      <c r="D16781" s="127"/>
      <c r="E16781" s="128"/>
      <c r="F16781" s="128"/>
      <c r="G16781" s="126"/>
      <c r="H16781" s="126"/>
      <c r="I16781" s="126"/>
      <c r="J16781" s="126"/>
      <c r="K16781" s="9"/>
      <c r="L16781" s="9"/>
      <c r="M16781" s="9"/>
    </row>
    <row r="16782" spans="1:13" x14ac:dyDescent="0.25">
      <c r="A16782" s="126"/>
      <c r="B16782" s="126"/>
      <c r="C16782" s="126"/>
      <c r="D16782" s="127"/>
      <c r="E16782" s="128"/>
      <c r="F16782" s="128"/>
      <c r="G16782" s="126"/>
      <c r="H16782" s="126"/>
      <c r="I16782" s="126"/>
      <c r="J16782" s="126"/>
      <c r="K16782" s="9"/>
      <c r="L16782" s="9"/>
      <c r="M16782" s="9"/>
    </row>
    <row r="16783" spans="1:13" x14ac:dyDescent="0.25">
      <c r="A16783" s="126"/>
      <c r="B16783" s="126"/>
      <c r="C16783" s="126"/>
      <c r="D16783" s="127"/>
      <c r="E16783" s="128"/>
      <c r="F16783" s="128"/>
      <c r="G16783" s="126"/>
      <c r="H16783" s="126"/>
      <c r="I16783" s="126"/>
      <c r="J16783" s="126"/>
      <c r="K16783" s="9"/>
      <c r="L16783" s="9"/>
      <c r="M16783" s="9"/>
    </row>
    <row r="16784" spans="1:13" x14ac:dyDescent="0.25">
      <c r="A16784" s="126"/>
      <c r="B16784" s="126"/>
      <c r="C16784" s="126"/>
      <c r="D16784" s="127"/>
      <c r="E16784" s="128"/>
      <c r="F16784" s="128"/>
      <c r="G16784" s="126"/>
      <c r="H16784" s="126"/>
      <c r="I16784" s="126"/>
      <c r="J16784" s="126"/>
      <c r="K16784" s="9"/>
      <c r="L16784" s="9"/>
      <c r="M16784" s="9"/>
    </row>
    <row r="16785" spans="1:13" x14ac:dyDescent="0.25">
      <c r="A16785" s="126"/>
      <c r="B16785" s="126"/>
      <c r="C16785" s="126"/>
      <c r="D16785" s="127"/>
      <c r="E16785" s="128"/>
      <c r="F16785" s="128"/>
      <c r="G16785" s="126"/>
      <c r="H16785" s="126"/>
      <c r="I16785" s="126"/>
      <c r="J16785" s="126"/>
      <c r="K16785" s="9"/>
      <c r="L16785" s="9"/>
      <c r="M16785" s="9"/>
    </row>
    <row r="16786" spans="1:13" x14ac:dyDescent="0.25">
      <c r="A16786" s="126"/>
      <c r="B16786" s="126"/>
      <c r="C16786" s="126"/>
      <c r="D16786" s="127"/>
      <c r="E16786" s="128"/>
      <c r="F16786" s="128"/>
      <c r="G16786" s="126"/>
      <c r="H16786" s="126"/>
      <c r="I16786" s="126"/>
      <c r="J16786" s="126"/>
      <c r="K16786" s="9"/>
      <c r="L16786" s="9"/>
      <c r="M16786" s="9"/>
    </row>
    <row r="16787" spans="1:13" x14ac:dyDescent="0.25">
      <c r="A16787" s="126"/>
      <c r="B16787" s="126"/>
      <c r="C16787" s="126"/>
      <c r="D16787" s="127"/>
      <c r="E16787" s="128"/>
      <c r="F16787" s="128"/>
      <c r="G16787" s="126"/>
      <c r="H16787" s="126"/>
      <c r="I16787" s="126"/>
      <c r="J16787" s="126"/>
      <c r="K16787" s="9"/>
      <c r="L16787" s="9"/>
      <c r="M16787" s="9"/>
    </row>
    <row r="16788" spans="1:13" x14ac:dyDescent="0.25">
      <c r="A16788" s="126"/>
      <c r="B16788" s="126"/>
      <c r="C16788" s="126"/>
      <c r="D16788" s="127"/>
      <c r="E16788" s="128"/>
      <c r="F16788" s="128"/>
      <c r="G16788" s="126"/>
      <c r="H16788" s="126"/>
      <c r="I16788" s="126"/>
      <c r="J16788" s="126"/>
      <c r="K16788" s="9"/>
      <c r="L16788" s="9"/>
      <c r="M16788" s="9"/>
    </row>
    <row r="16789" spans="1:13" x14ac:dyDescent="0.25">
      <c r="A16789" s="126"/>
      <c r="B16789" s="126"/>
      <c r="C16789" s="126"/>
      <c r="D16789" s="127"/>
      <c r="E16789" s="128"/>
      <c r="F16789" s="128"/>
      <c r="G16789" s="126"/>
      <c r="H16789" s="126"/>
      <c r="I16789" s="126"/>
      <c r="J16789" s="126"/>
      <c r="K16789" s="9"/>
      <c r="L16789" s="9"/>
      <c r="M16789" s="9"/>
    </row>
    <row r="16790" spans="1:13" x14ac:dyDescent="0.25">
      <c r="A16790" s="126"/>
      <c r="B16790" s="126"/>
      <c r="C16790" s="126"/>
      <c r="D16790" s="127"/>
      <c r="E16790" s="128"/>
      <c r="F16790" s="128"/>
      <c r="G16790" s="126"/>
      <c r="H16790" s="126"/>
      <c r="I16790" s="126"/>
      <c r="J16790" s="126"/>
      <c r="K16790" s="9"/>
      <c r="L16790" s="9"/>
      <c r="M16790" s="9"/>
    </row>
    <row r="16791" spans="1:13" x14ac:dyDescent="0.25">
      <c r="A16791" s="126"/>
      <c r="B16791" s="126"/>
      <c r="C16791" s="126"/>
      <c r="D16791" s="127"/>
      <c r="E16791" s="128"/>
      <c r="F16791" s="128"/>
      <c r="G16791" s="126"/>
      <c r="H16791" s="126"/>
      <c r="I16791" s="126"/>
      <c r="J16791" s="126"/>
      <c r="K16791" s="9"/>
      <c r="L16791" s="9"/>
      <c r="M16791" s="9"/>
    </row>
    <row r="16792" spans="1:13" x14ac:dyDescent="0.25">
      <c r="A16792" s="126"/>
      <c r="B16792" s="126"/>
      <c r="C16792" s="126"/>
      <c r="D16792" s="127"/>
      <c r="E16792" s="128"/>
      <c r="F16792" s="128"/>
      <c r="G16792" s="126"/>
      <c r="H16792" s="126"/>
      <c r="I16792" s="126"/>
      <c r="J16792" s="126"/>
      <c r="K16792" s="9"/>
      <c r="L16792" s="9"/>
      <c r="M16792" s="9"/>
    </row>
    <row r="16793" spans="1:13" x14ac:dyDescent="0.25">
      <c r="A16793" s="126"/>
      <c r="B16793" s="126"/>
      <c r="C16793" s="126"/>
      <c r="D16793" s="127"/>
      <c r="E16793" s="128"/>
      <c r="F16793" s="128"/>
      <c r="G16793" s="126"/>
      <c r="H16793" s="126"/>
      <c r="I16793" s="126"/>
      <c r="J16793" s="126"/>
      <c r="K16793" s="9"/>
      <c r="L16793" s="9"/>
      <c r="M16793" s="9"/>
    </row>
    <row r="16794" spans="1:13" x14ac:dyDescent="0.25">
      <c r="A16794" s="126"/>
      <c r="B16794" s="126"/>
      <c r="C16794" s="126"/>
      <c r="D16794" s="127"/>
      <c r="E16794" s="128"/>
      <c r="F16794" s="128"/>
      <c r="G16794" s="126"/>
      <c r="H16794" s="126"/>
      <c r="I16794" s="126"/>
      <c r="J16794" s="126"/>
      <c r="K16794" s="9"/>
      <c r="L16794" s="9"/>
      <c r="M16794" s="9"/>
    </row>
    <row r="16795" spans="1:13" x14ac:dyDescent="0.25">
      <c r="A16795" s="126"/>
      <c r="B16795" s="126"/>
      <c r="C16795" s="126"/>
      <c r="D16795" s="127"/>
      <c r="E16795" s="128"/>
      <c r="F16795" s="128"/>
      <c r="G16795" s="126"/>
      <c r="H16795" s="126"/>
      <c r="I16795" s="126"/>
      <c r="J16795" s="126"/>
      <c r="K16795" s="9"/>
      <c r="L16795" s="9"/>
      <c r="M16795" s="9"/>
    </row>
    <row r="16796" spans="1:13" x14ac:dyDescent="0.25">
      <c r="A16796" s="126"/>
      <c r="B16796" s="126"/>
      <c r="C16796" s="126"/>
      <c r="D16796" s="127"/>
      <c r="E16796" s="128"/>
      <c r="F16796" s="128"/>
      <c r="G16796" s="126"/>
      <c r="H16796" s="126"/>
      <c r="I16796" s="126"/>
      <c r="J16796" s="126"/>
      <c r="K16796" s="9"/>
      <c r="L16796" s="9"/>
      <c r="M16796" s="9"/>
    </row>
    <row r="16797" spans="1:13" x14ac:dyDescent="0.25">
      <c r="A16797" s="126"/>
      <c r="B16797" s="126"/>
      <c r="C16797" s="126"/>
      <c r="D16797" s="127"/>
      <c r="E16797" s="128"/>
      <c r="F16797" s="128"/>
      <c r="G16797" s="126"/>
      <c r="H16797" s="126"/>
      <c r="I16797" s="126"/>
      <c r="J16797" s="126"/>
      <c r="K16797" s="9"/>
      <c r="L16797" s="9"/>
      <c r="M16797" s="9"/>
    </row>
    <row r="16798" spans="1:13" x14ac:dyDescent="0.25">
      <c r="A16798" s="126"/>
      <c r="B16798" s="126"/>
      <c r="C16798" s="126"/>
      <c r="D16798" s="127"/>
      <c r="E16798" s="128"/>
      <c r="F16798" s="128"/>
      <c r="G16798" s="126"/>
      <c r="H16798" s="126"/>
      <c r="I16798" s="126"/>
      <c r="J16798" s="126"/>
      <c r="K16798" s="9"/>
      <c r="L16798" s="9"/>
      <c r="M16798" s="9"/>
    </row>
    <row r="16799" spans="1:13" x14ac:dyDescent="0.25">
      <c r="A16799" s="126"/>
      <c r="B16799" s="126"/>
      <c r="C16799" s="126"/>
      <c r="D16799" s="127"/>
      <c r="E16799" s="128"/>
      <c r="F16799" s="128"/>
      <c r="G16799" s="126"/>
      <c r="H16799" s="126"/>
      <c r="I16799" s="126"/>
      <c r="J16799" s="126"/>
      <c r="K16799" s="9"/>
      <c r="L16799" s="9"/>
      <c r="M16799" s="9"/>
    </row>
    <row r="16800" spans="1:13" x14ac:dyDescent="0.25">
      <c r="A16800" s="126"/>
      <c r="B16800" s="126"/>
      <c r="C16800" s="126"/>
      <c r="D16800" s="127"/>
      <c r="E16800" s="128"/>
      <c r="F16800" s="128"/>
      <c r="G16800" s="126"/>
      <c r="H16800" s="126"/>
      <c r="I16800" s="126"/>
      <c r="J16800" s="126"/>
      <c r="K16800" s="9"/>
      <c r="L16800" s="9"/>
      <c r="M16800" s="9"/>
    </row>
    <row r="16801" spans="1:13" x14ac:dyDescent="0.25">
      <c r="A16801" s="126"/>
      <c r="B16801" s="126"/>
      <c r="C16801" s="126"/>
      <c r="D16801" s="127"/>
      <c r="E16801" s="128"/>
      <c r="F16801" s="128"/>
      <c r="G16801" s="126"/>
      <c r="H16801" s="126"/>
      <c r="I16801" s="126"/>
      <c r="J16801" s="126"/>
      <c r="K16801" s="9"/>
      <c r="L16801" s="9"/>
      <c r="M16801" s="9"/>
    </row>
    <row r="16802" spans="1:13" x14ac:dyDescent="0.25">
      <c r="A16802" s="126"/>
      <c r="B16802" s="126"/>
      <c r="C16802" s="126"/>
      <c r="D16802" s="127"/>
      <c r="E16802" s="128"/>
      <c r="F16802" s="128"/>
      <c r="G16802" s="126"/>
      <c r="H16802" s="126"/>
      <c r="I16802" s="126"/>
      <c r="J16802" s="126"/>
      <c r="K16802" s="9"/>
      <c r="L16802" s="9"/>
      <c r="M16802" s="9"/>
    </row>
    <row r="16803" spans="1:13" x14ac:dyDescent="0.25">
      <c r="A16803" s="126"/>
      <c r="B16803" s="126"/>
      <c r="C16803" s="126"/>
      <c r="D16803" s="127"/>
      <c r="E16803" s="128"/>
      <c r="F16803" s="128"/>
      <c r="G16803" s="126"/>
      <c r="H16803" s="126"/>
      <c r="I16803" s="126"/>
      <c r="J16803" s="126"/>
      <c r="K16803" s="9"/>
      <c r="L16803" s="9"/>
      <c r="M16803" s="9"/>
    </row>
    <row r="16804" spans="1:13" x14ac:dyDescent="0.25">
      <c r="A16804" s="126"/>
      <c r="B16804" s="126"/>
      <c r="C16804" s="126"/>
      <c r="D16804" s="127"/>
      <c r="E16804" s="128"/>
      <c r="F16804" s="128"/>
      <c r="G16804" s="126"/>
      <c r="H16804" s="126"/>
      <c r="I16804" s="126"/>
      <c r="J16804" s="126"/>
      <c r="K16804" s="9"/>
      <c r="L16804" s="9"/>
      <c r="M16804" s="9"/>
    </row>
    <row r="16805" spans="1:13" x14ac:dyDescent="0.25">
      <c r="A16805" s="126"/>
      <c r="B16805" s="126"/>
      <c r="C16805" s="126"/>
      <c r="D16805" s="127"/>
      <c r="E16805" s="128"/>
      <c r="F16805" s="128"/>
      <c r="G16805" s="126"/>
      <c r="H16805" s="126"/>
      <c r="I16805" s="126"/>
      <c r="J16805" s="126"/>
      <c r="K16805" s="9"/>
      <c r="L16805" s="9"/>
      <c r="M16805" s="9"/>
    </row>
    <row r="16806" spans="1:13" x14ac:dyDescent="0.25">
      <c r="A16806" s="126"/>
      <c r="B16806" s="126"/>
      <c r="C16806" s="126"/>
      <c r="D16806" s="127"/>
      <c r="E16806" s="128"/>
      <c r="F16806" s="128"/>
      <c r="G16806" s="126"/>
      <c r="H16806" s="126"/>
      <c r="I16806" s="126"/>
      <c r="J16806" s="126"/>
      <c r="K16806" s="9"/>
      <c r="L16806" s="9"/>
      <c r="M16806" s="9"/>
    </row>
    <row r="16807" spans="1:13" x14ac:dyDescent="0.25">
      <c r="A16807" s="126"/>
      <c r="B16807" s="126"/>
      <c r="C16807" s="126"/>
      <c r="D16807" s="127"/>
      <c r="E16807" s="128"/>
      <c r="F16807" s="128"/>
      <c r="G16807" s="126"/>
      <c r="H16807" s="126"/>
      <c r="I16807" s="126"/>
      <c r="J16807" s="126"/>
      <c r="K16807" s="9"/>
      <c r="L16807" s="9"/>
      <c r="M16807" s="9"/>
    </row>
    <row r="16808" spans="1:13" x14ac:dyDescent="0.25">
      <c r="A16808" s="126"/>
      <c r="B16808" s="126"/>
      <c r="C16808" s="126"/>
      <c r="D16808" s="127"/>
      <c r="E16808" s="128"/>
      <c r="F16808" s="128"/>
      <c r="G16808" s="126"/>
      <c r="H16808" s="126"/>
      <c r="I16808" s="126"/>
      <c r="J16808" s="126"/>
      <c r="K16808" s="9"/>
      <c r="L16808" s="9"/>
      <c r="M16808" s="9"/>
    </row>
    <row r="16809" spans="1:13" x14ac:dyDescent="0.25">
      <c r="A16809" s="126"/>
      <c r="B16809" s="126"/>
      <c r="C16809" s="126"/>
      <c r="D16809" s="127"/>
      <c r="E16809" s="128"/>
      <c r="F16809" s="128"/>
      <c r="G16809" s="126"/>
      <c r="H16809" s="126"/>
      <c r="I16809" s="126"/>
      <c r="J16809" s="126"/>
      <c r="K16809" s="9"/>
      <c r="L16809" s="9"/>
      <c r="M16809" s="9"/>
    </row>
    <row r="16810" spans="1:13" x14ac:dyDescent="0.25">
      <c r="A16810" s="126"/>
      <c r="B16810" s="126"/>
      <c r="C16810" s="126"/>
      <c r="D16810" s="127"/>
      <c r="E16810" s="128"/>
      <c r="F16810" s="128"/>
      <c r="G16810" s="126"/>
      <c r="H16810" s="126"/>
      <c r="I16810" s="126"/>
      <c r="J16810" s="126"/>
      <c r="K16810" s="9"/>
      <c r="L16810" s="9"/>
      <c r="M16810" s="9"/>
    </row>
    <row r="16811" spans="1:13" x14ac:dyDescent="0.25">
      <c r="A16811" s="126"/>
      <c r="B16811" s="126"/>
      <c r="C16811" s="126"/>
      <c r="D16811" s="127"/>
      <c r="E16811" s="128"/>
      <c r="F16811" s="128"/>
      <c r="G16811" s="126"/>
      <c r="H16811" s="126"/>
      <c r="I16811" s="126"/>
      <c r="J16811" s="126"/>
      <c r="K16811" s="9"/>
      <c r="L16811" s="9"/>
      <c r="M16811" s="9"/>
    </row>
    <row r="16812" spans="1:13" x14ac:dyDescent="0.25">
      <c r="A16812" s="126"/>
      <c r="B16812" s="126"/>
      <c r="C16812" s="126"/>
      <c r="D16812" s="127"/>
      <c r="E16812" s="128"/>
      <c r="F16812" s="128"/>
      <c r="G16812" s="126"/>
      <c r="H16812" s="126"/>
      <c r="I16812" s="126"/>
      <c r="J16812" s="126"/>
      <c r="K16812" s="9"/>
      <c r="L16812" s="9"/>
      <c r="M16812" s="9"/>
    </row>
    <row r="16813" spans="1:13" x14ac:dyDescent="0.25">
      <c r="A16813" s="126"/>
      <c r="B16813" s="126"/>
      <c r="C16813" s="126"/>
      <c r="D16813" s="127"/>
      <c r="E16813" s="128"/>
      <c r="F16813" s="128"/>
      <c r="G16813" s="126"/>
      <c r="H16813" s="126"/>
      <c r="I16813" s="126"/>
      <c r="J16813" s="126"/>
      <c r="K16813" s="9"/>
      <c r="L16813" s="9"/>
      <c r="M16813" s="9"/>
    </row>
    <row r="16814" spans="1:13" x14ac:dyDescent="0.25">
      <c r="A16814" s="126"/>
      <c r="B16814" s="126"/>
      <c r="C16814" s="126"/>
      <c r="D16814" s="127"/>
      <c r="E16814" s="128"/>
      <c r="F16814" s="128"/>
      <c r="G16814" s="126"/>
      <c r="H16814" s="126"/>
      <c r="I16814" s="126"/>
      <c r="J16814" s="126"/>
      <c r="K16814" s="9"/>
      <c r="L16814" s="9"/>
      <c r="M16814" s="9"/>
    </row>
    <row r="16815" spans="1:13" x14ac:dyDescent="0.25">
      <c r="A16815" s="126"/>
      <c r="B16815" s="126"/>
      <c r="C16815" s="126"/>
      <c r="D16815" s="127"/>
      <c r="E16815" s="128"/>
      <c r="F16815" s="128"/>
      <c r="G16815" s="126"/>
      <c r="H16815" s="126"/>
      <c r="I16815" s="126"/>
      <c r="J16815" s="126"/>
      <c r="K16815" s="9"/>
      <c r="L16815" s="9"/>
      <c r="M16815" s="9"/>
    </row>
    <row r="16816" spans="1:13" x14ac:dyDescent="0.25">
      <c r="A16816" s="126"/>
      <c r="B16816" s="126"/>
      <c r="C16816" s="126"/>
      <c r="D16816" s="127"/>
      <c r="E16816" s="128"/>
      <c r="F16816" s="128"/>
      <c r="G16816" s="126"/>
      <c r="H16816" s="126"/>
      <c r="I16816" s="126"/>
      <c r="J16816" s="126"/>
      <c r="K16816" s="9"/>
      <c r="L16816" s="9"/>
      <c r="M16816" s="9"/>
    </row>
    <row r="16817" spans="1:13" x14ac:dyDescent="0.25">
      <c r="A16817" s="126"/>
      <c r="B16817" s="126"/>
      <c r="C16817" s="126"/>
      <c r="D16817" s="127"/>
      <c r="E16817" s="128"/>
      <c r="F16817" s="128"/>
      <c r="G16817" s="126"/>
      <c r="H16817" s="126"/>
      <c r="I16817" s="126"/>
      <c r="J16817" s="126"/>
      <c r="K16817" s="9"/>
      <c r="L16817" s="9"/>
      <c r="M16817" s="9"/>
    </row>
    <row r="16818" spans="1:13" x14ac:dyDescent="0.25">
      <c r="A16818" s="126"/>
      <c r="B16818" s="126"/>
      <c r="C16818" s="126"/>
      <c r="D16818" s="127"/>
      <c r="E16818" s="128"/>
      <c r="F16818" s="128"/>
      <c r="G16818" s="126"/>
      <c r="H16818" s="126"/>
      <c r="I16818" s="126"/>
      <c r="J16818" s="126"/>
      <c r="K16818" s="9"/>
      <c r="L16818" s="9"/>
      <c r="M16818" s="9"/>
    </row>
    <row r="16819" spans="1:13" x14ac:dyDescent="0.25">
      <c r="A16819" s="126"/>
      <c r="B16819" s="126"/>
      <c r="C16819" s="126"/>
      <c r="D16819" s="127"/>
      <c r="E16819" s="128"/>
      <c r="F16819" s="128"/>
      <c r="G16819" s="126"/>
      <c r="H16819" s="126"/>
      <c r="I16819" s="126"/>
      <c r="J16819" s="126"/>
      <c r="K16819" s="9"/>
      <c r="L16819" s="9"/>
      <c r="M16819" s="9"/>
    </row>
    <row r="16820" spans="1:13" x14ac:dyDescent="0.25">
      <c r="A16820" s="126"/>
      <c r="B16820" s="126"/>
      <c r="C16820" s="126"/>
      <c r="D16820" s="127"/>
      <c r="E16820" s="128"/>
      <c r="F16820" s="128"/>
      <c r="G16820" s="126"/>
      <c r="H16820" s="126"/>
      <c r="I16820" s="126"/>
      <c r="J16820" s="126"/>
      <c r="K16820" s="9"/>
      <c r="L16820" s="9"/>
      <c r="M16820" s="9"/>
    </row>
    <row r="16821" spans="1:13" x14ac:dyDescent="0.25">
      <c r="A16821" s="126"/>
      <c r="B16821" s="126"/>
      <c r="C16821" s="126"/>
      <c r="D16821" s="127"/>
      <c r="E16821" s="128"/>
      <c r="F16821" s="128"/>
      <c r="G16821" s="126"/>
      <c r="H16821" s="126"/>
      <c r="I16821" s="126"/>
      <c r="J16821" s="126"/>
      <c r="K16821" s="9"/>
      <c r="L16821" s="9"/>
      <c r="M16821" s="9"/>
    </row>
    <row r="16822" spans="1:13" x14ac:dyDescent="0.25">
      <c r="A16822" s="126"/>
      <c r="B16822" s="126"/>
      <c r="C16822" s="126"/>
      <c r="D16822" s="127"/>
      <c r="E16822" s="128"/>
      <c r="F16822" s="128"/>
      <c r="G16822" s="126"/>
      <c r="H16822" s="126"/>
      <c r="I16822" s="126"/>
      <c r="J16822" s="126"/>
      <c r="K16822" s="9"/>
      <c r="L16822" s="9"/>
      <c r="M16822" s="9"/>
    </row>
    <row r="16823" spans="1:13" x14ac:dyDescent="0.25">
      <c r="A16823" s="126"/>
      <c r="B16823" s="126"/>
      <c r="C16823" s="126"/>
      <c r="D16823" s="127"/>
      <c r="E16823" s="128"/>
      <c r="F16823" s="128"/>
      <c r="G16823" s="126"/>
      <c r="H16823" s="126"/>
      <c r="I16823" s="126"/>
      <c r="J16823" s="126"/>
      <c r="K16823" s="9"/>
      <c r="L16823" s="9"/>
      <c r="M16823" s="9"/>
    </row>
    <row r="16824" spans="1:13" x14ac:dyDescent="0.25">
      <c r="A16824" s="126"/>
      <c r="B16824" s="126"/>
      <c r="C16824" s="126"/>
      <c r="D16824" s="127"/>
      <c r="E16824" s="128"/>
      <c r="F16824" s="128"/>
      <c r="G16824" s="126"/>
      <c r="H16824" s="126"/>
      <c r="I16824" s="126"/>
      <c r="J16824" s="126"/>
      <c r="K16824" s="9"/>
      <c r="L16824" s="9"/>
      <c r="M16824" s="9"/>
    </row>
    <row r="16825" spans="1:13" x14ac:dyDescent="0.25">
      <c r="A16825" s="126"/>
      <c r="B16825" s="126"/>
      <c r="C16825" s="126"/>
      <c r="D16825" s="127"/>
      <c r="E16825" s="128"/>
      <c r="F16825" s="128"/>
      <c r="G16825" s="126"/>
      <c r="H16825" s="126"/>
      <c r="I16825" s="126"/>
      <c r="J16825" s="126"/>
      <c r="K16825" s="9"/>
      <c r="L16825" s="9"/>
      <c r="M16825" s="9"/>
    </row>
    <row r="16826" spans="1:13" x14ac:dyDescent="0.25">
      <c r="A16826" s="126"/>
      <c r="B16826" s="126"/>
      <c r="C16826" s="126"/>
      <c r="D16826" s="127"/>
      <c r="E16826" s="128"/>
      <c r="F16826" s="128"/>
      <c r="G16826" s="126"/>
      <c r="H16826" s="126"/>
      <c r="I16826" s="126"/>
      <c r="J16826" s="126"/>
      <c r="K16826" s="9"/>
      <c r="L16826" s="9"/>
      <c r="M16826" s="9"/>
    </row>
    <row r="16827" spans="1:13" x14ac:dyDescent="0.25">
      <c r="A16827" s="126"/>
      <c r="B16827" s="126"/>
      <c r="C16827" s="126"/>
      <c r="D16827" s="127"/>
      <c r="E16827" s="128"/>
      <c r="F16827" s="128"/>
      <c r="G16827" s="126"/>
      <c r="H16827" s="126"/>
      <c r="I16827" s="126"/>
      <c r="J16827" s="126"/>
      <c r="K16827" s="9"/>
      <c r="L16827" s="9"/>
      <c r="M16827" s="9"/>
    </row>
    <row r="16828" spans="1:13" x14ac:dyDescent="0.25">
      <c r="A16828" s="126"/>
      <c r="B16828" s="126"/>
      <c r="C16828" s="126"/>
      <c r="D16828" s="127"/>
      <c r="E16828" s="128"/>
      <c r="F16828" s="128"/>
      <c r="G16828" s="126"/>
      <c r="H16828" s="126"/>
      <c r="I16828" s="126"/>
      <c r="J16828" s="126"/>
      <c r="K16828" s="9"/>
      <c r="L16828" s="9"/>
      <c r="M16828" s="9"/>
    </row>
    <row r="16829" spans="1:13" x14ac:dyDescent="0.25">
      <c r="A16829" s="126"/>
      <c r="B16829" s="126"/>
      <c r="C16829" s="126"/>
      <c r="D16829" s="127"/>
      <c r="E16829" s="128"/>
      <c r="F16829" s="128"/>
      <c r="G16829" s="126"/>
      <c r="H16829" s="126"/>
      <c r="I16829" s="126"/>
      <c r="J16829" s="126"/>
      <c r="K16829" s="9"/>
      <c r="L16829" s="9"/>
      <c r="M16829" s="9"/>
    </row>
    <row r="16830" spans="1:13" x14ac:dyDescent="0.25">
      <c r="A16830" s="126"/>
      <c r="B16830" s="126"/>
      <c r="C16830" s="126"/>
      <c r="D16830" s="127"/>
      <c r="E16830" s="128"/>
      <c r="F16830" s="128"/>
      <c r="G16830" s="126"/>
      <c r="H16830" s="126"/>
      <c r="I16830" s="126"/>
      <c r="J16830" s="126"/>
      <c r="K16830" s="9"/>
      <c r="L16830" s="9"/>
      <c r="M16830" s="9"/>
    </row>
    <row r="16831" spans="1:13" x14ac:dyDescent="0.25">
      <c r="A16831" s="126"/>
      <c r="B16831" s="126"/>
      <c r="C16831" s="126"/>
      <c r="D16831" s="127"/>
      <c r="E16831" s="128"/>
      <c r="F16831" s="128"/>
      <c r="G16831" s="126"/>
      <c r="H16831" s="126"/>
      <c r="I16831" s="126"/>
      <c r="J16831" s="126"/>
      <c r="K16831" s="9"/>
      <c r="L16831" s="9"/>
      <c r="M16831" s="9"/>
    </row>
    <row r="16832" spans="1:13" x14ac:dyDescent="0.25">
      <c r="A16832" s="126"/>
      <c r="B16832" s="126"/>
      <c r="C16832" s="126"/>
      <c r="D16832" s="127"/>
      <c r="E16832" s="128"/>
      <c r="F16832" s="128"/>
      <c r="G16832" s="126"/>
      <c r="H16832" s="126"/>
      <c r="I16832" s="126"/>
      <c r="J16832" s="126"/>
      <c r="K16832" s="9"/>
      <c r="L16832" s="9"/>
      <c r="M16832" s="9"/>
    </row>
    <row r="16833" spans="1:13" x14ac:dyDescent="0.25">
      <c r="A16833" s="126"/>
      <c r="B16833" s="126"/>
      <c r="C16833" s="126"/>
      <c r="D16833" s="127"/>
      <c r="E16833" s="128"/>
      <c r="F16833" s="128"/>
      <c r="G16833" s="126"/>
      <c r="H16833" s="126"/>
      <c r="I16833" s="126"/>
      <c r="J16833" s="126"/>
      <c r="K16833" s="9"/>
      <c r="L16833" s="9"/>
      <c r="M16833" s="9"/>
    </row>
    <row r="16834" spans="1:13" x14ac:dyDescent="0.25">
      <c r="A16834" s="126"/>
      <c r="B16834" s="126"/>
      <c r="C16834" s="126"/>
      <c r="D16834" s="127"/>
      <c r="E16834" s="128"/>
      <c r="F16834" s="128"/>
      <c r="G16834" s="126"/>
      <c r="H16834" s="126"/>
      <c r="I16834" s="126"/>
      <c r="J16834" s="126"/>
      <c r="K16834" s="9"/>
      <c r="L16834" s="9"/>
      <c r="M16834" s="9"/>
    </row>
    <row r="16835" spans="1:13" x14ac:dyDescent="0.25">
      <c r="A16835" s="126"/>
      <c r="B16835" s="126"/>
      <c r="C16835" s="126"/>
      <c r="D16835" s="127"/>
      <c r="E16835" s="128"/>
      <c r="F16835" s="128"/>
      <c r="G16835" s="126"/>
      <c r="H16835" s="126"/>
      <c r="I16835" s="126"/>
      <c r="J16835" s="126"/>
      <c r="K16835" s="9"/>
      <c r="L16835" s="9"/>
      <c r="M16835" s="9"/>
    </row>
    <row r="16836" spans="1:13" x14ac:dyDescent="0.25">
      <c r="A16836" s="126"/>
      <c r="B16836" s="126"/>
      <c r="C16836" s="126"/>
      <c r="D16836" s="127"/>
      <c r="E16836" s="128"/>
      <c r="F16836" s="128"/>
      <c r="G16836" s="126"/>
      <c r="H16836" s="126"/>
      <c r="I16836" s="126"/>
      <c r="J16836" s="126"/>
      <c r="K16836" s="9"/>
      <c r="L16836" s="9"/>
      <c r="M16836" s="9"/>
    </row>
    <row r="16837" spans="1:13" x14ac:dyDescent="0.25">
      <c r="A16837" s="126"/>
      <c r="B16837" s="126"/>
      <c r="C16837" s="126"/>
      <c r="D16837" s="127"/>
      <c r="E16837" s="128"/>
      <c r="F16837" s="128"/>
      <c r="G16837" s="126"/>
      <c r="H16837" s="126"/>
      <c r="I16837" s="126"/>
      <c r="J16837" s="126"/>
      <c r="K16837" s="9"/>
      <c r="L16837" s="9"/>
      <c r="M16837" s="9"/>
    </row>
    <row r="16838" spans="1:13" x14ac:dyDescent="0.25">
      <c r="A16838" s="126"/>
      <c r="B16838" s="126"/>
      <c r="C16838" s="126"/>
      <c r="D16838" s="127"/>
      <c r="E16838" s="128"/>
      <c r="F16838" s="128"/>
      <c r="G16838" s="126"/>
      <c r="H16838" s="126"/>
      <c r="I16838" s="126"/>
      <c r="J16838" s="126"/>
      <c r="K16838" s="9"/>
      <c r="L16838" s="9"/>
      <c r="M16838" s="9"/>
    </row>
    <row r="16839" spans="1:13" x14ac:dyDescent="0.25">
      <c r="A16839" s="126"/>
      <c r="B16839" s="126"/>
      <c r="C16839" s="126"/>
      <c r="D16839" s="127"/>
      <c r="E16839" s="128"/>
      <c r="F16839" s="128"/>
      <c r="G16839" s="126"/>
      <c r="H16839" s="126"/>
      <c r="I16839" s="126"/>
      <c r="J16839" s="126"/>
      <c r="K16839" s="9"/>
      <c r="L16839" s="9"/>
      <c r="M16839" s="9"/>
    </row>
    <row r="16840" spans="1:13" x14ac:dyDescent="0.25">
      <c r="A16840" s="126"/>
      <c r="B16840" s="126"/>
      <c r="C16840" s="126"/>
      <c r="D16840" s="127"/>
      <c r="E16840" s="128"/>
      <c r="F16840" s="128"/>
      <c r="G16840" s="126"/>
      <c r="H16840" s="126"/>
      <c r="I16840" s="126"/>
      <c r="J16840" s="126"/>
      <c r="K16840" s="9"/>
      <c r="L16840" s="9"/>
      <c r="M16840" s="9"/>
    </row>
    <row r="16841" spans="1:13" x14ac:dyDescent="0.25">
      <c r="A16841" s="126"/>
      <c r="B16841" s="126"/>
      <c r="C16841" s="126"/>
      <c r="D16841" s="127"/>
      <c r="E16841" s="128"/>
      <c r="F16841" s="128"/>
      <c r="G16841" s="126"/>
      <c r="H16841" s="126"/>
      <c r="I16841" s="126"/>
      <c r="J16841" s="126"/>
      <c r="K16841" s="9"/>
      <c r="L16841" s="9"/>
      <c r="M16841" s="9"/>
    </row>
    <row r="16842" spans="1:13" x14ac:dyDescent="0.25">
      <c r="A16842" s="126"/>
      <c r="B16842" s="126"/>
      <c r="C16842" s="126"/>
      <c r="D16842" s="127"/>
      <c r="E16842" s="128"/>
      <c r="F16842" s="128"/>
      <c r="G16842" s="126"/>
      <c r="H16842" s="126"/>
      <c r="I16842" s="126"/>
      <c r="J16842" s="126"/>
      <c r="K16842" s="9"/>
      <c r="L16842" s="9"/>
      <c r="M16842" s="9"/>
    </row>
    <row r="16843" spans="1:13" x14ac:dyDescent="0.25">
      <c r="A16843" s="126"/>
      <c r="B16843" s="126"/>
      <c r="C16843" s="126"/>
      <c r="D16843" s="127"/>
      <c r="E16843" s="128"/>
      <c r="F16843" s="128"/>
      <c r="G16843" s="126"/>
      <c r="H16843" s="126"/>
      <c r="I16843" s="126"/>
      <c r="J16843" s="126"/>
      <c r="K16843" s="9"/>
      <c r="L16843" s="9"/>
      <c r="M16843" s="9"/>
    </row>
    <row r="16844" spans="1:13" x14ac:dyDescent="0.25">
      <c r="A16844" s="126"/>
      <c r="B16844" s="126"/>
      <c r="C16844" s="126"/>
      <c r="D16844" s="127"/>
      <c r="E16844" s="128"/>
      <c r="F16844" s="128"/>
      <c r="G16844" s="126"/>
      <c r="H16844" s="126"/>
      <c r="I16844" s="126"/>
      <c r="J16844" s="126"/>
      <c r="K16844" s="9"/>
      <c r="L16844" s="9"/>
      <c r="M16844" s="9"/>
    </row>
    <row r="16845" spans="1:13" x14ac:dyDescent="0.25">
      <c r="A16845" s="126"/>
      <c r="B16845" s="126"/>
      <c r="C16845" s="126"/>
      <c r="D16845" s="127"/>
      <c r="E16845" s="128"/>
      <c r="F16845" s="128"/>
      <c r="G16845" s="126"/>
      <c r="H16845" s="126"/>
      <c r="I16845" s="126"/>
      <c r="J16845" s="126"/>
      <c r="K16845" s="9"/>
      <c r="L16845" s="9"/>
      <c r="M16845" s="9"/>
    </row>
    <row r="16846" spans="1:13" x14ac:dyDescent="0.25">
      <c r="A16846" s="126"/>
      <c r="B16846" s="126"/>
      <c r="C16846" s="126"/>
      <c r="D16846" s="127"/>
      <c r="E16846" s="128"/>
      <c r="F16846" s="128"/>
      <c r="G16846" s="126"/>
      <c r="H16846" s="126"/>
      <c r="I16846" s="126"/>
      <c r="J16846" s="126"/>
      <c r="K16846" s="9"/>
      <c r="L16846" s="9"/>
      <c r="M16846" s="9"/>
    </row>
    <row r="16847" spans="1:13" x14ac:dyDescent="0.25">
      <c r="A16847" s="126"/>
      <c r="B16847" s="126"/>
      <c r="C16847" s="126"/>
      <c r="D16847" s="127"/>
      <c r="E16847" s="128"/>
      <c r="F16847" s="128"/>
      <c r="G16847" s="126"/>
      <c r="H16847" s="126"/>
      <c r="I16847" s="126"/>
      <c r="J16847" s="126"/>
      <c r="K16847" s="9"/>
      <c r="L16847" s="9"/>
      <c r="M16847" s="9"/>
    </row>
    <row r="16848" spans="1:13" x14ac:dyDescent="0.25">
      <c r="A16848" s="126"/>
      <c r="B16848" s="126"/>
      <c r="C16848" s="126"/>
      <c r="D16848" s="127"/>
      <c r="E16848" s="128"/>
      <c r="F16848" s="128"/>
      <c r="G16848" s="126"/>
      <c r="H16848" s="126"/>
      <c r="I16848" s="126"/>
      <c r="J16848" s="126"/>
      <c r="K16848" s="9"/>
      <c r="L16848" s="9"/>
      <c r="M16848" s="9"/>
    </row>
    <row r="16849" spans="1:13" x14ac:dyDescent="0.25">
      <c r="A16849" s="126"/>
      <c r="B16849" s="126"/>
      <c r="C16849" s="126"/>
      <c r="D16849" s="127"/>
      <c r="E16849" s="128"/>
      <c r="F16849" s="128"/>
      <c r="G16849" s="126"/>
      <c r="H16849" s="126"/>
      <c r="I16849" s="126"/>
      <c r="J16849" s="126"/>
      <c r="K16849" s="9"/>
      <c r="L16849" s="9"/>
      <c r="M16849" s="9"/>
    </row>
    <row r="16850" spans="1:13" x14ac:dyDescent="0.25">
      <c r="A16850" s="126"/>
      <c r="B16850" s="126"/>
      <c r="C16850" s="126"/>
      <c r="D16850" s="127"/>
      <c r="E16850" s="128"/>
      <c r="F16850" s="128"/>
      <c r="G16850" s="126"/>
      <c r="H16850" s="126"/>
      <c r="I16850" s="126"/>
      <c r="J16850" s="126"/>
      <c r="K16850" s="9"/>
      <c r="L16850" s="9"/>
      <c r="M16850" s="9"/>
    </row>
    <row r="16851" spans="1:13" x14ac:dyDescent="0.25">
      <c r="A16851" s="126"/>
      <c r="B16851" s="126"/>
      <c r="C16851" s="126"/>
      <c r="D16851" s="127"/>
      <c r="E16851" s="128"/>
      <c r="F16851" s="128"/>
      <c r="G16851" s="126"/>
      <c r="H16851" s="126"/>
      <c r="I16851" s="126"/>
      <c r="J16851" s="126"/>
      <c r="K16851" s="9"/>
      <c r="L16851" s="9"/>
      <c r="M16851" s="9"/>
    </row>
    <row r="16852" spans="1:13" x14ac:dyDescent="0.25">
      <c r="A16852" s="126"/>
      <c r="B16852" s="126"/>
      <c r="C16852" s="126"/>
      <c r="D16852" s="127"/>
      <c r="E16852" s="128"/>
      <c r="F16852" s="128"/>
      <c r="G16852" s="126"/>
      <c r="H16852" s="126"/>
      <c r="I16852" s="126"/>
      <c r="J16852" s="126"/>
      <c r="K16852" s="9"/>
      <c r="L16852" s="9"/>
      <c r="M16852" s="9"/>
    </row>
    <row r="16853" spans="1:13" x14ac:dyDescent="0.25">
      <c r="A16853" s="126"/>
      <c r="B16853" s="126"/>
      <c r="C16853" s="126"/>
      <c r="D16853" s="127"/>
      <c r="E16853" s="128"/>
      <c r="F16853" s="128"/>
      <c r="G16853" s="126"/>
      <c r="H16853" s="126"/>
      <c r="I16853" s="126"/>
      <c r="J16853" s="126"/>
      <c r="K16853" s="9"/>
      <c r="L16853" s="9"/>
      <c r="M16853" s="9"/>
    </row>
    <row r="16854" spans="1:13" x14ac:dyDescent="0.25">
      <c r="A16854" s="126"/>
      <c r="B16854" s="126"/>
      <c r="C16854" s="126"/>
      <c r="D16854" s="127"/>
      <c r="E16854" s="128"/>
      <c r="F16854" s="128"/>
      <c r="G16854" s="126"/>
      <c r="H16854" s="126"/>
      <c r="I16854" s="126"/>
      <c r="J16854" s="126"/>
      <c r="K16854" s="9"/>
      <c r="L16854" s="9"/>
      <c r="M16854" s="9"/>
    </row>
    <row r="16855" spans="1:13" x14ac:dyDescent="0.25">
      <c r="A16855" s="126"/>
      <c r="B16855" s="126"/>
      <c r="C16855" s="126"/>
      <c r="D16855" s="127"/>
      <c r="E16855" s="128"/>
      <c r="F16855" s="128"/>
      <c r="G16855" s="126"/>
      <c r="H16855" s="126"/>
      <c r="I16855" s="126"/>
      <c r="J16855" s="126"/>
      <c r="K16855" s="9"/>
      <c r="L16855" s="9"/>
      <c r="M16855" s="9"/>
    </row>
    <row r="16856" spans="1:13" x14ac:dyDescent="0.25">
      <c r="A16856" s="126"/>
      <c r="B16856" s="126"/>
      <c r="C16856" s="126"/>
      <c r="D16856" s="127"/>
      <c r="E16856" s="128"/>
      <c r="F16856" s="128"/>
      <c r="G16856" s="126"/>
      <c r="H16856" s="126"/>
      <c r="I16856" s="126"/>
      <c r="J16856" s="126"/>
      <c r="K16856" s="9"/>
      <c r="L16856" s="9"/>
      <c r="M16856" s="9"/>
    </row>
    <row r="16857" spans="1:13" x14ac:dyDescent="0.25">
      <c r="A16857" s="126"/>
      <c r="B16857" s="126"/>
      <c r="C16857" s="126"/>
      <c r="D16857" s="127"/>
      <c r="E16857" s="128"/>
      <c r="F16857" s="128"/>
      <c r="G16857" s="126"/>
      <c r="H16857" s="126"/>
      <c r="I16857" s="126"/>
      <c r="J16857" s="126"/>
      <c r="K16857" s="9"/>
      <c r="L16857" s="9"/>
      <c r="M16857" s="9"/>
    </row>
    <row r="16858" spans="1:13" x14ac:dyDescent="0.25">
      <c r="A16858" s="126"/>
      <c r="B16858" s="126"/>
      <c r="C16858" s="126"/>
      <c r="D16858" s="127"/>
      <c r="E16858" s="128"/>
      <c r="F16858" s="128"/>
      <c r="G16858" s="126"/>
      <c r="H16858" s="126"/>
      <c r="I16858" s="126"/>
      <c r="J16858" s="126"/>
      <c r="K16858" s="9"/>
      <c r="L16858" s="9"/>
      <c r="M16858" s="9"/>
    </row>
    <row r="16859" spans="1:13" x14ac:dyDescent="0.25">
      <c r="A16859" s="126"/>
      <c r="B16859" s="126"/>
      <c r="C16859" s="126"/>
      <c r="D16859" s="127"/>
      <c r="E16859" s="128"/>
      <c r="F16859" s="128"/>
      <c r="G16859" s="126"/>
      <c r="H16859" s="126"/>
      <c r="I16859" s="126"/>
      <c r="J16859" s="126"/>
      <c r="K16859" s="9"/>
      <c r="L16859" s="9"/>
      <c r="M16859" s="9"/>
    </row>
    <row r="16860" spans="1:13" x14ac:dyDescent="0.25">
      <c r="A16860" s="126"/>
      <c r="B16860" s="126"/>
      <c r="C16860" s="126"/>
      <c r="D16860" s="127"/>
      <c r="E16860" s="128"/>
      <c r="F16860" s="128"/>
      <c r="G16860" s="126"/>
      <c r="H16860" s="126"/>
      <c r="I16860" s="126"/>
      <c r="J16860" s="126"/>
      <c r="K16860" s="9"/>
      <c r="L16860" s="9"/>
      <c r="M16860" s="9"/>
    </row>
    <row r="16861" spans="1:13" x14ac:dyDescent="0.25">
      <c r="A16861" s="126"/>
      <c r="B16861" s="126"/>
      <c r="C16861" s="126"/>
      <c r="D16861" s="127"/>
      <c r="E16861" s="128"/>
      <c r="F16861" s="128"/>
      <c r="G16861" s="126"/>
      <c r="H16861" s="126"/>
      <c r="I16861" s="126"/>
      <c r="J16861" s="126"/>
      <c r="K16861" s="9"/>
      <c r="L16861" s="9"/>
      <c r="M16861" s="9"/>
    </row>
    <row r="16862" spans="1:13" x14ac:dyDescent="0.25">
      <c r="A16862" s="126"/>
      <c r="B16862" s="126"/>
      <c r="C16862" s="126"/>
      <c r="D16862" s="127"/>
      <c r="E16862" s="128"/>
      <c r="F16862" s="128"/>
      <c r="G16862" s="126"/>
      <c r="H16862" s="126"/>
      <c r="I16862" s="126"/>
      <c r="J16862" s="126"/>
      <c r="K16862" s="9"/>
      <c r="L16862" s="9"/>
      <c r="M16862" s="9"/>
    </row>
    <row r="16863" spans="1:13" x14ac:dyDescent="0.25">
      <c r="A16863" s="126"/>
      <c r="B16863" s="126"/>
      <c r="C16863" s="126"/>
      <c r="D16863" s="127"/>
      <c r="E16863" s="128"/>
      <c r="F16863" s="128"/>
      <c r="G16863" s="126"/>
      <c r="H16863" s="126"/>
      <c r="I16863" s="126"/>
      <c r="J16863" s="126"/>
      <c r="K16863" s="9"/>
      <c r="L16863" s="9"/>
      <c r="M16863" s="9"/>
    </row>
    <row r="16864" spans="1:13" x14ac:dyDescent="0.25">
      <c r="A16864" s="126"/>
      <c r="B16864" s="126"/>
      <c r="C16864" s="126"/>
      <c r="D16864" s="127"/>
      <c r="E16864" s="128"/>
      <c r="F16864" s="128"/>
      <c r="G16864" s="126"/>
      <c r="H16864" s="126"/>
      <c r="I16864" s="126"/>
      <c r="J16864" s="126"/>
      <c r="K16864" s="9"/>
      <c r="L16864" s="9"/>
      <c r="M16864" s="9"/>
    </row>
    <row r="16865" spans="1:13" x14ac:dyDescent="0.25">
      <c r="A16865" s="126"/>
      <c r="B16865" s="126"/>
      <c r="C16865" s="126"/>
      <c r="D16865" s="127"/>
      <c r="E16865" s="128"/>
      <c r="F16865" s="128"/>
      <c r="G16865" s="126"/>
      <c r="H16865" s="126"/>
      <c r="I16865" s="126"/>
      <c r="J16865" s="126"/>
      <c r="K16865" s="9"/>
      <c r="L16865" s="9"/>
      <c r="M16865" s="9"/>
    </row>
    <row r="16866" spans="1:13" x14ac:dyDescent="0.25">
      <c r="A16866" s="126"/>
      <c r="B16866" s="126"/>
      <c r="C16866" s="126"/>
      <c r="D16866" s="127"/>
      <c r="E16866" s="128"/>
      <c r="F16866" s="128"/>
      <c r="G16866" s="126"/>
      <c r="H16866" s="126"/>
      <c r="I16866" s="126"/>
      <c r="J16866" s="126"/>
      <c r="K16866" s="9"/>
      <c r="L16866" s="9"/>
      <c r="M16866" s="9"/>
    </row>
    <row r="16867" spans="1:13" x14ac:dyDescent="0.25">
      <c r="A16867" s="126"/>
      <c r="B16867" s="126"/>
      <c r="C16867" s="126"/>
      <c r="D16867" s="127"/>
      <c r="E16867" s="128"/>
      <c r="F16867" s="128"/>
      <c r="G16867" s="126"/>
      <c r="H16867" s="126"/>
      <c r="I16867" s="126"/>
      <c r="J16867" s="126"/>
      <c r="K16867" s="9"/>
      <c r="L16867" s="9"/>
      <c r="M16867" s="9"/>
    </row>
    <row r="16868" spans="1:13" x14ac:dyDescent="0.25">
      <c r="A16868" s="126"/>
      <c r="B16868" s="126"/>
      <c r="C16868" s="126"/>
      <c r="D16868" s="127"/>
      <c r="E16868" s="128"/>
      <c r="F16868" s="128"/>
      <c r="G16868" s="126"/>
      <c r="H16868" s="126"/>
      <c r="I16868" s="126"/>
      <c r="J16868" s="126"/>
      <c r="K16868" s="9"/>
      <c r="L16868" s="9"/>
      <c r="M16868" s="9"/>
    </row>
    <row r="16869" spans="1:13" x14ac:dyDescent="0.25">
      <c r="A16869" s="126"/>
      <c r="B16869" s="126"/>
      <c r="C16869" s="126"/>
      <c r="D16869" s="127"/>
      <c r="E16869" s="128"/>
      <c r="F16869" s="128"/>
      <c r="G16869" s="126"/>
      <c r="H16869" s="126"/>
      <c r="I16869" s="126"/>
      <c r="J16869" s="126"/>
      <c r="K16869" s="9"/>
      <c r="L16869" s="9"/>
      <c r="M16869" s="9"/>
    </row>
    <row r="16870" spans="1:13" x14ac:dyDescent="0.25">
      <c r="A16870" s="126"/>
      <c r="B16870" s="126"/>
      <c r="C16870" s="126"/>
      <c r="D16870" s="127"/>
      <c r="E16870" s="128"/>
      <c r="F16870" s="128"/>
      <c r="G16870" s="126"/>
      <c r="H16870" s="126"/>
      <c r="I16870" s="126"/>
      <c r="J16870" s="126"/>
      <c r="K16870" s="9"/>
      <c r="L16870" s="9"/>
      <c r="M16870" s="9"/>
    </row>
    <row r="16871" spans="1:13" x14ac:dyDescent="0.25">
      <c r="A16871" s="126"/>
      <c r="B16871" s="126"/>
      <c r="C16871" s="126"/>
      <c r="D16871" s="127"/>
      <c r="E16871" s="128"/>
      <c r="F16871" s="128"/>
      <c r="G16871" s="126"/>
      <c r="H16871" s="126"/>
      <c r="I16871" s="126"/>
      <c r="J16871" s="126"/>
      <c r="K16871" s="9"/>
      <c r="L16871" s="9"/>
      <c r="M16871" s="9"/>
    </row>
    <row r="16872" spans="1:13" x14ac:dyDescent="0.25">
      <c r="A16872" s="126"/>
      <c r="B16872" s="126"/>
      <c r="C16872" s="126"/>
      <c r="D16872" s="127"/>
      <c r="E16872" s="128"/>
      <c r="F16872" s="128"/>
      <c r="G16872" s="126"/>
      <c r="H16872" s="126"/>
      <c r="I16872" s="126"/>
      <c r="J16872" s="126"/>
      <c r="K16872" s="9"/>
      <c r="L16872" s="9"/>
      <c r="M16872" s="9"/>
    </row>
    <row r="16873" spans="1:13" x14ac:dyDescent="0.25">
      <c r="A16873" s="126"/>
      <c r="B16873" s="126"/>
      <c r="C16873" s="126"/>
      <c r="D16873" s="127"/>
      <c r="E16873" s="128"/>
      <c r="F16873" s="128"/>
      <c r="G16873" s="126"/>
      <c r="H16873" s="126"/>
      <c r="I16873" s="126"/>
      <c r="J16873" s="126"/>
      <c r="K16873" s="9"/>
      <c r="L16873" s="9"/>
      <c r="M16873" s="9"/>
    </row>
    <row r="16874" spans="1:13" x14ac:dyDescent="0.25">
      <c r="A16874" s="126"/>
      <c r="B16874" s="126"/>
      <c r="C16874" s="126"/>
      <c r="D16874" s="127"/>
      <c r="E16874" s="128"/>
      <c r="F16874" s="128"/>
      <c r="G16874" s="126"/>
      <c r="H16874" s="126"/>
      <c r="I16874" s="126"/>
      <c r="J16874" s="126"/>
      <c r="K16874" s="9"/>
      <c r="L16874" s="9"/>
      <c r="M16874" s="9"/>
    </row>
    <row r="16875" spans="1:13" x14ac:dyDescent="0.25">
      <c r="A16875" s="126"/>
      <c r="B16875" s="126"/>
      <c r="C16875" s="126"/>
      <c r="D16875" s="127"/>
      <c r="E16875" s="128"/>
      <c r="F16875" s="128"/>
      <c r="G16875" s="126"/>
      <c r="H16875" s="126"/>
      <c r="I16875" s="126"/>
      <c r="J16875" s="126"/>
      <c r="K16875" s="9"/>
      <c r="L16875" s="9"/>
      <c r="M16875" s="9"/>
    </row>
    <row r="16876" spans="1:13" x14ac:dyDescent="0.25">
      <c r="A16876" s="126"/>
      <c r="B16876" s="126"/>
      <c r="C16876" s="126"/>
      <c r="D16876" s="127"/>
      <c r="E16876" s="128"/>
      <c r="F16876" s="128"/>
      <c r="G16876" s="126"/>
      <c r="H16876" s="126"/>
      <c r="I16876" s="126"/>
      <c r="J16876" s="126"/>
      <c r="K16876" s="9"/>
      <c r="L16876" s="9"/>
      <c r="M16876" s="9"/>
    </row>
    <row r="16877" spans="1:13" x14ac:dyDescent="0.25">
      <c r="A16877" s="126"/>
      <c r="B16877" s="126"/>
      <c r="C16877" s="126"/>
      <c r="D16877" s="127"/>
      <c r="E16877" s="128"/>
      <c r="F16877" s="128"/>
      <c r="G16877" s="126"/>
      <c r="H16877" s="126"/>
      <c r="I16877" s="126"/>
      <c r="J16877" s="126"/>
      <c r="K16877" s="9"/>
      <c r="L16877" s="9"/>
      <c r="M16877" s="9"/>
    </row>
    <row r="16878" spans="1:13" x14ac:dyDescent="0.25">
      <c r="A16878" s="126"/>
      <c r="B16878" s="126"/>
      <c r="C16878" s="126"/>
      <c r="D16878" s="127"/>
      <c r="E16878" s="128"/>
      <c r="F16878" s="128"/>
      <c r="G16878" s="126"/>
      <c r="H16878" s="126"/>
      <c r="I16878" s="126"/>
      <c r="J16878" s="126"/>
      <c r="K16878" s="9"/>
      <c r="L16878" s="9"/>
      <c r="M16878" s="9"/>
    </row>
    <row r="16879" spans="1:13" x14ac:dyDescent="0.25">
      <c r="A16879" s="126"/>
      <c r="B16879" s="126"/>
      <c r="C16879" s="126"/>
      <c r="D16879" s="127"/>
      <c r="E16879" s="128"/>
      <c r="F16879" s="128"/>
      <c r="G16879" s="126"/>
      <c r="H16879" s="126"/>
      <c r="I16879" s="126"/>
      <c r="J16879" s="126"/>
      <c r="K16879" s="9"/>
      <c r="L16879" s="9"/>
      <c r="M16879" s="9"/>
    </row>
    <row r="16880" spans="1:13" x14ac:dyDescent="0.25">
      <c r="A16880" s="126"/>
      <c r="B16880" s="126"/>
      <c r="C16880" s="126"/>
      <c r="D16880" s="127"/>
      <c r="E16880" s="128"/>
      <c r="F16880" s="128"/>
      <c r="G16880" s="126"/>
      <c r="H16880" s="126"/>
      <c r="I16880" s="126"/>
      <c r="J16880" s="126"/>
      <c r="K16880" s="9"/>
      <c r="L16880" s="9"/>
      <c r="M16880" s="9"/>
    </row>
    <row r="16881" spans="1:13" x14ac:dyDescent="0.25">
      <c r="A16881" s="126"/>
      <c r="B16881" s="126"/>
      <c r="C16881" s="126"/>
      <c r="D16881" s="127"/>
      <c r="E16881" s="128"/>
      <c r="F16881" s="128"/>
      <c r="G16881" s="126"/>
      <c r="H16881" s="126"/>
      <c r="I16881" s="126"/>
      <c r="J16881" s="126"/>
      <c r="K16881" s="9"/>
      <c r="L16881" s="9"/>
      <c r="M16881" s="9"/>
    </row>
    <row r="16882" spans="1:13" x14ac:dyDescent="0.25">
      <c r="A16882" s="126"/>
      <c r="B16882" s="126"/>
      <c r="C16882" s="126"/>
      <c r="D16882" s="127"/>
      <c r="E16882" s="128"/>
      <c r="F16882" s="128"/>
      <c r="G16882" s="126"/>
      <c r="H16882" s="126"/>
      <c r="I16882" s="126"/>
      <c r="J16882" s="126"/>
      <c r="K16882" s="9"/>
      <c r="L16882" s="9"/>
      <c r="M16882" s="9"/>
    </row>
    <row r="16883" spans="1:13" x14ac:dyDescent="0.25">
      <c r="A16883" s="126"/>
      <c r="B16883" s="126"/>
      <c r="C16883" s="126"/>
      <c r="D16883" s="127"/>
      <c r="E16883" s="128"/>
      <c r="F16883" s="128"/>
      <c r="G16883" s="126"/>
      <c r="H16883" s="126"/>
      <c r="I16883" s="126"/>
      <c r="J16883" s="126"/>
      <c r="K16883" s="9"/>
      <c r="L16883" s="9"/>
      <c r="M16883" s="9"/>
    </row>
    <row r="16884" spans="1:13" x14ac:dyDescent="0.25">
      <c r="A16884" s="126"/>
      <c r="B16884" s="126"/>
      <c r="C16884" s="126"/>
      <c r="D16884" s="127"/>
      <c r="E16884" s="128"/>
      <c r="F16884" s="128"/>
      <c r="G16884" s="126"/>
      <c r="H16884" s="126"/>
      <c r="I16884" s="126"/>
      <c r="J16884" s="126"/>
      <c r="K16884" s="9"/>
      <c r="L16884" s="9"/>
      <c r="M16884" s="9"/>
    </row>
    <row r="16885" spans="1:13" x14ac:dyDescent="0.25">
      <c r="A16885" s="126"/>
      <c r="B16885" s="126"/>
      <c r="C16885" s="126"/>
      <c r="D16885" s="127"/>
      <c r="E16885" s="128"/>
      <c r="F16885" s="128"/>
      <c r="G16885" s="126"/>
      <c r="H16885" s="126"/>
      <c r="I16885" s="126"/>
      <c r="J16885" s="126"/>
      <c r="K16885" s="9"/>
      <c r="L16885" s="9"/>
      <c r="M16885" s="9"/>
    </row>
    <row r="16886" spans="1:13" x14ac:dyDescent="0.25">
      <c r="A16886" s="126"/>
      <c r="B16886" s="126"/>
      <c r="C16886" s="126"/>
      <c r="D16886" s="127"/>
      <c r="E16886" s="128"/>
      <c r="F16886" s="128"/>
      <c r="G16886" s="126"/>
      <c r="H16886" s="126"/>
      <c r="I16886" s="126"/>
      <c r="J16886" s="126"/>
      <c r="K16886" s="9"/>
      <c r="L16886" s="9"/>
      <c r="M16886" s="9"/>
    </row>
    <row r="16887" spans="1:13" x14ac:dyDescent="0.25">
      <c r="A16887" s="126"/>
      <c r="B16887" s="126"/>
      <c r="C16887" s="126"/>
      <c r="D16887" s="127"/>
      <c r="E16887" s="128"/>
      <c r="F16887" s="128"/>
      <c r="G16887" s="126"/>
      <c r="H16887" s="126"/>
      <c r="I16887" s="126"/>
      <c r="J16887" s="126"/>
      <c r="K16887" s="9"/>
      <c r="L16887" s="9"/>
      <c r="M16887" s="9"/>
    </row>
    <row r="16888" spans="1:13" x14ac:dyDescent="0.25">
      <c r="A16888" s="126"/>
      <c r="B16888" s="126"/>
      <c r="C16888" s="126"/>
      <c r="D16888" s="127"/>
      <c r="E16888" s="128"/>
      <c r="F16888" s="128"/>
      <c r="G16888" s="126"/>
      <c r="H16888" s="126"/>
      <c r="I16888" s="126"/>
      <c r="J16888" s="126"/>
      <c r="K16888" s="9"/>
      <c r="L16888" s="9"/>
      <c r="M16888" s="9"/>
    </row>
    <row r="16889" spans="1:13" x14ac:dyDescent="0.25">
      <c r="A16889" s="126"/>
      <c r="B16889" s="126"/>
      <c r="C16889" s="126"/>
      <c r="D16889" s="127"/>
      <c r="E16889" s="128"/>
      <c r="F16889" s="128"/>
      <c r="G16889" s="126"/>
      <c r="H16889" s="126"/>
      <c r="I16889" s="126"/>
      <c r="J16889" s="126"/>
      <c r="K16889" s="9"/>
      <c r="L16889" s="9"/>
      <c r="M16889" s="9"/>
    </row>
    <row r="16890" spans="1:13" x14ac:dyDescent="0.25">
      <c r="A16890" s="126"/>
      <c r="B16890" s="126"/>
      <c r="C16890" s="126"/>
      <c r="D16890" s="127"/>
      <c r="E16890" s="128"/>
      <c r="F16890" s="128"/>
      <c r="G16890" s="126"/>
      <c r="H16890" s="126"/>
      <c r="I16890" s="126"/>
      <c r="J16890" s="126"/>
      <c r="K16890" s="9"/>
      <c r="L16890" s="9"/>
      <c r="M16890" s="9"/>
    </row>
    <row r="16891" spans="1:13" x14ac:dyDescent="0.25">
      <c r="A16891" s="126"/>
      <c r="B16891" s="126"/>
      <c r="C16891" s="126"/>
      <c r="D16891" s="127"/>
      <c r="E16891" s="128"/>
      <c r="F16891" s="128"/>
      <c r="G16891" s="126"/>
      <c r="H16891" s="126"/>
      <c r="I16891" s="126"/>
      <c r="J16891" s="126"/>
      <c r="K16891" s="9"/>
      <c r="L16891" s="9"/>
      <c r="M16891" s="9"/>
    </row>
    <row r="16892" spans="1:13" x14ac:dyDescent="0.25">
      <c r="A16892" s="126"/>
      <c r="B16892" s="126"/>
      <c r="C16892" s="126"/>
      <c r="D16892" s="127"/>
      <c r="E16892" s="128"/>
      <c r="F16892" s="128"/>
      <c r="G16892" s="126"/>
      <c r="H16892" s="126"/>
      <c r="I16892" s="126"/>
      <c r="J16892" s="126"/>
      <c r="K16892" s="9"/>
      <c r="L16892" s="9"/>
      <c r="M16892" s="9"/>
    </row>
    <row r="16893" spans="1:13" x14ac:dyDescent="0.25">
      <c r="A16893" s="126"/>
      <c r="B16893" s="126"/>
      <c r="C16893" s="126"/>
      <c r="D16893" s="127"/>
      <c r="E16893" s="128"/>
      <c r="F16893" s="128"/>
      <c r="G16893" s="126"/>
      <c r="H16893" s="126"/>
      <c r="I16893" s="126"/>
      <c r="J16893" s="126"/>
      <c r="K16893" s="9"/>
      <c r="L16893" s="9"/>
      <c r="M16893" s="9"/>
    </row>
    <row r="16894" spans="1:13" x14ac:dyDescent="0.25">
      <c r="A16894" s="126"/>
      <c r="B16894" s="126"/>
      <c r="C16894" s="126"/>
      <c r="D16894" s="127"/>
      <c r="E16894" s="128"/>
      <c r="F16894" s="128"/>
      <c r="G16894" s="126"/>
      <c r="H16894" s="126"/>
      <c r="I16894" s="126"/>
      <c r="J16894" s="126"/>
      <c r="K16894" s="9"/>
      <c r="L16894" s="9"/>
      <c r="M16894" s="9"/>
    </row>
    <row r="16895" spans="1:13" x14ac:dyDescent="0.25">
      <c r="A16895" s="126"/>
      <c r="B16895" s="126"/>
      <c r="C16895" s="126"/>
      <c r="D16895" s="127"/>
      <c r="E16895" s="128"/>
      <c r="F16895" s="128"/>
      <c r="G16895" s="126"/>
      <c r="H16895" s="126"/>
      <c r="I16895" s="126"/>
      <c r="J16895" s="126"/>
      <c r="K16895" s="9"/>
      <c r="L16895" s="9"/>
      <c r="M16895" s="9"/>
    </row>
    <row r="16896" spans="1:13" x14ac:dyDescent="0.25">
      <c r="A16896" s="126"/>
      <c r="B16896" s="126"/>
      <c r="C16896" s="126"/>
      <c r="D16896" s="127"/>
      <c r="E16896" s="128"/>
      <c r="F16896" s="128"/>
      <c r="G16896" s="126"/>
      <c r="H16896" s="126"/>
      <c r="I16896" s="126"/>
      <c r="J16896" s="126"/>
      <c r="K16896" s="9"/>
      <c r="L16896" s="9"/>
      <c r="M16896" s="9"/>
    </row>
    <row r="16897" spans="1:13" x14ac:dyDescent="0.25">
      <c r="A16897" s="126"/>
      <c r="B16897" s="126"/>
      <c r="C16897" s="126"/>
      <c r="D16897" s="127"/>
      <c r="E16897" s="128"/>
      <c r="F16897" s="128"/>
      <c r="G16897" s="126"/>
      <c r="H16897" s="126"/>
      <c r="I16897" s="126"/>
      <c r="J16897" s="126"/>
      <c r="K16897" s="9"/>
      <c r="L16897" s="9"/>
      <c r="M16897" s="9"/>
    </row>
    <row r="16898" spans="1:13" x14ac:dyDescent="0.25">
      <c r="A16898" s="126"/>
      <c r="B16898" s="126"/>
      <c r="C16898" s="126"/>
      <c r="D16898" s="127"/>
      <c r="E16898" s="128"/>
      <c r="F16898" s="128"/>
      <c r="G16898" s="126"/>
      <c r="H16898" s="126"/>
      <c r="I16898" s="126"/>
      <c r="J16898" s="126"/>
      <c r="K16898" s="9"/>
      <c r="L16898" s="9"/>
      <c r="M16898" s="9"/>
    </row>
    <row r="16899" spans="1:13" x14ac:dyDescent="0.25">
      <c r="A16899" s="126"/>
      <c r="B16899" s="126"/>
      <c r="C16899" s="126"/>
      <c r="D16899" s="127"/>
      <c r="E16899" s="128"/>
      <c r="F16899" s="128"/>
      <c r="G16899" s="126"/>
      <c r="H16899" s="126"/>
      <c r="I16899" s="126"/>
      <c r="J16899" s="126"/>
      <c r="K16899" s="9"/>
      <c r="L16899" s="9"/>
      <c r="M16899" s="9"/>
    </row>
    <row r="16900" spans="1:13" x14ac:dyDescent="0.25">
      <c r="A16900" s="126"/>
      <c r="B16900" s="126"/>
      <c r="C16900" s="126"/>
      <c r="D16900" s="127"/>
      <c r="E16900" s="128"/>
      <c r="F16900" s="128"/>
      <c r="G16900" s="126"/>
      <c r="H16900" s="126"/>
      <c r="I16900" s="126"/>
      <c r="J16900" s="126"/>
      <c r="K16900" s="9"/>
      <c r="L16900" s="9"/>
      <c r="M16900" s="9"/>
    </row>
    <row r="16901" spans="1:13" x14ac:dyDescent="0.25">
      <c r="A16901" s="126"/>
      <c r="B16901" s="126"/>
      <c r="C16901" s="126"/>
      <c r="D16901" s="127"/>
      <c r="E16901" s="128"/>
      <c r="F16901" s="128"/>
      <c r="G16901" s="126"/>
      <c r="H16901" s="126"/>
      <c r="I16901" s="126"/>
      <c r="J16901" s="126"/>
      <c r="K16901" s="9"/>
      <c r="L16901" s="9"/>
      <c r="M16901" s="9"/>
    </row>
    <row r="16902" spans="1:13" x14ac:dyDescent="0.25">
      <c r="A16902" s="126"/>
      <c r="B16902" s="126"/>
      <c r="C16902" s="126"/>
      <c r="D16902" s="127"/>
      <c r="E16902" s="128"/>
      <c r="F16902" s="128"/>
      <c r="G16902" s="126"/>
      <c r="H16902" s="126"/>
      <c r="I16902" s="126"/>
      <c r="J16902" s="126"/>
      <c r="K16902" s="9"/>
      <c r="L16902" s="9"/>
      <c r="M16902" s="9"/>
    </row>
    <row r="16903" spans="1:13" x14ac:dyDescent="0.25">
      <c r="A16903" s="126"/>
      <c r="B16903" s="126"/>
      <c r="C16903" s="126"/>
      <c r="D16903" s="127"/>
      <c r="E16903" s="128"/>
      <c r="F16903" s="128"/>
      <c r="G16903" s="126"/>
      <c r="H16903" s="126"/>
      <c r="I16903" s="126"/>
      <c r="J16903" s="126"/>
      <c r="K16903" s="9"/>
      <c r="L16903" s="9"/>
      <c r="M16903" s="9"/>
    </row>
    <row r="16904" spans="1:13" x14ac:dyDescent="0.25">
      <c r="A16904" s="126"/>
      <c r="B16904" s="126"/>
      <c r="C16904" s="126"/>
      <c r="D16904" s="127"/>
      <c r="E16904" s="128"/>
      <c r="F16904" s="128"/>
      <c r="G16904" s="126"/>
      <c r="H16904" s="126"/>
      <c r="I16904" s="126"/>
      <c r="J16904" s="126"/>
      <c r="K16904" s="9"/>
      <c r="L16904" s="9"/>
      <c r="M16904" s="9"/>
    </row>
    <row r="16905" spans="1:13" x14ac:dyDescent="0.25">
      <c r="A16905" s="126"/>
      <c r="B16905" s="126"/>
      <c r="C16905" s="126"/>
      <c r="D16905" s="127"/>
      <c r="E16905" s="128"/>
      <c r="F16905" s="128"/>
      <c r="G16905" s="126"/>
      <c r="H16905" s="126"/>
      <c r="I16905" s="126"/>
      <c r="J16905" s="126"/>
      <c r="K16905" s="9"/>
      <c r="L16905" s="9"/>
      <c r="M16905" s="9"/>
    </row>
    <row r="16906" spans="1:13" x14ac:dyDescent="0.25">
      <c r="A16906" s="126"/>
      <c r="B16906" s="126"/>
      <c r="C16906" s="126"/>
      <c r="D16906" s="127"/>
      <c r="E16906" s="128"/>
      <c r="F16906" s="128"/>
      <c r="G16906" s="126"/>
      <c r="H16906" s="126"/>
      <c r="I16906" s="126"/>
      <c r="J16906" s="126"/>
      <c r="K16906" s="9"/>
      <c r="L16906" s="9"/>
      <c r="M16906" s="9"/>
    </row>
    <row r="16907" spans="1:13" x14ac:dyDescent="0.25">
      <c r="A16907" s="126"/>
      <c r="B16907" s="126"/>
      <c r="C16907" s="126"/>
      <c r="D16907" s="127"/>
      <c r="E16907" s="128"/>
      <c r="F16907" s="128"/>
      <c r="G16907" s="126"/>
      <c r="H16907" s="126"/>
      <c r="I16907" s="126"/>
      <c r="J16907" s="126"/>
      <c r="K16907" s="9"/>
      <c r="L16907" s="9"/>
      <c r="M16907" s="9"/>
    </row>
    <row r="16908" spans="1:13" x14ac:dyDescent="0.25">
      <c r="A16908" s="126"/>
      <c r="B16908" s="126"/>
      <c r="C16908" s="126"/>
      <c r="D16908" s="127"/>
      <c r="E16908" s="128"/>
      <c r="F16908" s="128"/>
      <c r="G16908" s="126"/>
      <c r="H16908" s="126"/>
      <c r="I16908" s="126"/>
      <c r="J16908" s="126"/>
      <c r="K16908" s="9"/>
      <c r="L16908" s="9"/>
      <c r="M16908" s="9"/>
    </row>
    <row r="16909" spans="1:13" x14ac:dyDescent="0.25">
      <c r="A16909" s="126"/>
      <c r="B16909" s="126"/>
      <c r="C16909" s="126"/>
      <c r="D16909" s="127"/>
      <c r="E16909" s="128"/>
      <c r="F16909" s="128"/>
      <c r="G16909" s="126"/>
      <c r="H16909" s="126"/>
      <c r="I16909" s="126"/>
      <c r="J16909" s="126"/>
      <c r="K16909" s="9"/>
      <c r="L16909" s="9"/>
      <c r="M16909" s="9"/>
    </row>
    <row r="16910" spans="1:13" x14ac:dyDescent="0.25">
      <c r="A16910" s="126"/>
      <c r="B16910" s="126"/>
      <c r="C16910" s="126"/>
      <c r="D16910" s="127"/>
      <c r="E16910" s="128"/>
      <c r="F16910" s="128"/>
      <c r="G16910" s="126"/>
      <c r="H16910" s="126"/>
      <c r="I16910" s="126"/>
      <c r="J16910" s="126"/>
      <c r="K16910" s="9"/>
      <c r="L16910" s="9"/>
      <c r="M16910" s="9"/>
    </row>
    <row r="16911" spans="1:13" x14ac:dyDescent="0.25">
      <c r="A16911" s="126"/>
      <c r="B16911" s="126"/>
      <c r="C16911" s="126"/>
      <c r="D16911" s="127"/>
      <c r="E16911" s="128"/>
      <c r="F16911" s="128"/>
      <c r="G16911" s="126"/>
      <c r="H16911" s="126"/>
      <c r="I16911" s="126"/>
      <c r="J16911" s="126"/>
      <c r="K16911" s="9"/>
      <c r="L16911" s="9"/>
      <c r="M16911" s="9"/>
    </row>
    <row r="16912" spans="1:13" x14ac:dyDescent="0.25">
      <c r="A16912" s="126"/>
      <c r="B16912" s="126"/>
      <c r="C16912" s="126"/>
      <c r="D16912" s="127"/>
      <c r="E16912" s="128"/>
      <c r="F16912" s="128"/>
      <c r="G16912" s="126"/>
      <c r="H16912" s="126"/>
      <c r="I16912" s="126"/>
      <c r="J16912" s="126"/>
      <c r="K16912" s="9"/>
      <c r="L16912" s="9"/>
      <c r="M16912" s="9"/>
    </row>
    <row r="16913" spans="1:13" x14ac:dyDescent="0.25">
      <c r="A16913" s="126"/>
      <c r="B16913" s="126"/>
      <c r="C16913" s="126"/>
      <c r="D16913" s="127"/>
      <c r="E16913" s="128"/>
      <c r="F16913" s="128"/>
      <c r="G16913" s="126"/>
      <c r="H16913" s="126"/>
      <c r="I16913" s="126"/>
      <c r="J16913" s="126"/>
      <c r="K16913" s="9"/>
      <c r="L16913" s="9"/>
      <c r="M16913" s="9"/>
    </row>
    <row r="16914" spans="1:13" x14ac:dyDescent="0.25">
      <c r="A16914" s="126"/>
      <c r="B16914" s="126"/>
      <c r="C16914" s="126"/>
      <c r="D16914" s="127"/>
      <c r="E16914" s="128"/>
      <c r="F16914" s="128"/>
      <c r="G16914" s="126"/>
      <c r="H16914" s="126"/>
      <c r="I16914" s="126"/>
      <c r="J16914" s="126"/>
      <c r="K16914" s="9"/>
      <c r="L16914" s="9"/>
      <c r="M16914" s="9"/>
    </row>
    <row r="16915" spans="1:13" x14ac:dyDescent="0.25">
      <c r="A16915" s="126"/>
      <c r="B16915" s="126"/>
      <c r="C16915" s="126"/>
      <c r="D16915" s="127"/>
      <c r="E16915" s="128"/>
      <c r="F16915" s="128"/>
      <c r="G16915" s="126"/>
      <c r="H16915" s="126"/>
      <c r="I16915" s="126"/>
      <c r="J16915" s="126"/>
      <c r="K16915" s="9"/>
      <c r="L16915" s="9"/>
      <c r="M16915" s="9"/>
    </row>
    <row r="16916" spans="1:13" x14ac:dyDescent="0.25">
      <c r="A16916" s="126"/>
      <c r="B16916" s="126"/>
      <c r="C16916" s="126"/>
      <c r="D16916" s="127"/>
      <c r="E16916" s="128"/>
      <c r="F16916" s="128"/>
      <c r="G16916" s="126"/>
      <c r="H16916" s="126"/>
      <c r="I16916" s="126"/>
      <c r="J16916" s="126"/>
      <c r="K16916" s="9"/>
      <c r="L16916" s="9"/>
      <c r="M16916" s="9"/>
    </row>
    <row r="16917" spans="1:13" x14ac:dyDescent="0.25">
      <c r="A16917" s="126"/>
      <c r="B16917" s="126"/>
      <c r="C16917" s="126"/>
      <c r="D16917" s="127"/>
      <c r="E16917" s="128"/>
      <c r="F16917" s="128"/>
      <c r="G16917" s="126"/>
      <c r="H16917" s="126"/>
      <c r="I16917" s="126"/>
      <c r="J16917" s="126"/>
      <c r="K16917" s="9"/>
      <c r="L16917" s="9"/>
      <c r="M16917" s="9"/>
    </row>
    <row r="16918" spans="1:13" x14ac:dyDescent="0.25">
      <c r="A16918" s="126"/>
      <c r="B16918" s="126"/>
      <c r="C16918" s="126"/>
      <c r="D16918" s="127"/>
      <c r="E16918" s="128"/>
      <c r="F16918" s="128"/>
      <c r="G16918" s="126"/>
      <c r="H16918" s="126"/>
      <c r="I16918" s="126"/>
      <c r="J16918" s="126"/>
      <c r="K16918" s="9"/>
      <c r="L16918" s="9"/>
      <c r="M16918" s="9"/>
    </row>
    <row r="16919" spans="1:13" x14ac:dyDescent="0.25">
      <c r="A16919" s="126"/>
      <c r="B16919" s="126"/>
      <c r="C16919" s="126"/>
      <c r="D16919" s="127"/>
      <c r="E16919" s="128"/>
      <c r="F16919" s="128"/>
      <c r="G16919" s="126"/>
      <c r="H16919" s="126"/>
      <c r="I16919" s="126"/>
      <c r="J16919" s="126"/>
      <c r="K16919" s="9"/>
      <c r="L16919" s="9"/>
      <c r="M16919" s="9"/>
    </row>
    <row r="16920" spans="1:13" x14ac:dyDescent="0.25">
      <c r="A16920" s="126"/>
      <c r="B16920" s="126"/>
      <c r="C16920" s="126"/>
      <c r="D16920" s="127"/>
      <c r="E16920" s="128"/>
      <c r="F16920" s="128"/>
      <c r="G16920" s="126"/>
      <c r="H16920" s="126"/>
      <c r="I16920" s="126"/>
      <c r="J16920" s="126"/>
      <c r="K16920" s="9"/>
      <c r="L16920" s="9"/>
      <c r="M16920" s="9"/>
    </row>
    <row r="16921" spans="1:13" x14ac:dyDescent="0.25">
      <c r="A16921" s="126"/>
      <c r="B16921" s="126"/>
      <c r="C16921" s="126"/>
      <c r="D16921" s="127"/>
      <c r="E16921" s="128"/>
      <c r="F16921" s="128"/>
      <c r="G16921" s="126"/>
      <c r="H16921" s="126"/>
      <c r="I16921" s="126"/>
      <c r="J16921" s="126"/>
      <c r="K16921" s="9"/>
      <c r="L16921" s="9"/>
      <c r="M16921" s="9"/>
    </row>
    <row r="16922" spans="1:13" x14ac:dyDescent="0.25">
      <c r="A16922" s="126"/>
      <c r="B16922" s="126"/>
      <c r="C16922" s="126"/>
      <c r="D16922" s="127"/>
      <c r="E16922" s="128"/>
      <c r="F16922" s="128"/>
      <c r="G16922" s="126"/>
      <c r="H16922" s="126"/>
      <c r="I16922" s="126"/>
      <c r="J16922" s="126"/>
      <c r="K16922" s="9"/>
      <c r="L16922" s="9"/>
      <c r="M16922" s="9"/>
    </row>
    <row r="16923" spans="1:13" x14ac:dyDescent="0.25">
      <c r="A16923" s="126"/>
      <c r="B16923" s="126"/>
      <c r="C16923" s="126"/>
      <c r="D16923" s="127"/>
      <c r="E16923" s="128"/>
      <c r="F16923" s="128"/>
      <c r="G16923" s="126"/>
      <c r="H16923" s="126"/>
      <c r="I16923" s="126"/>
      <c r="J16923" s="126"/>
      <c r="K16923" s="9"/>
      <c r="L16923" s="9"/>
      <c r="M16923" s="9"/>
    </row>
    <row r="16924" spans="1:13" x14ac:dyDescent="0.25">
      <c r="A16924" s="126"/>
      <c r="B16924" s="126"/>
      <c r="C16924" s="126"/>
      <c r="D16924" s="127"/>
      <c r="E16924" s="128"/>
      <c r="F16924" s="128"/>
      <c r="G16924" s="126"/>
      <c r="H16924" s="126"/>
      <c r="I16924" s="126"/>
      <c r="J16924" s="126"/>
      <c r="K16924" s="9"/>
      <c r="L16924" s="9"/>
      <c r="M16924" s="9"/>
    </row>
    <row r="16925" spans="1:13" x14ac:dyDescent="0.25">
      <c r="A16925" s="126"/>
      <c r="B16925" s="126"/>
      <c r="C16925" s="126"/>
      <c r="D16925" s="127"/>
      <c r="E16925" s="128"/>
      <c r="F16925" s="128"/>
      <c r="G16925" s="126"/>
      <c r="H16925" s="126"/>
      <c r="I16925" s="126"/>
      <c r="J16925" s="126"/>
      <c r="K16925" s="9"/>
      <c r="L16925" s="9"/>
      <c r="M16925" s="9"/>
    </row>
    <row r="16926" spans="1:13" x14ac:dyDescent="0.25">
      <c r="A16926" s="126"/>
      <c r="B16926" s="126"/>
      <c r="C16926" s="126"/>
      <c r="D16926" s="127"/>
      <c r="E16926" s="128"/>
      <c r="F16926" s="128"/>
      <c r="G16926" s="126"/>
      <c r="H16926" s="126"/>
      <c r="I16926" s="126"/>
      <c r="J16926" s="126"/>
      <c r="K16926" s="9"/>
      <c r="L16926" s="9"/>
      <c r="M16926" s="9"/>
    </row>
    <row r="16927" spans="1:13" x14ac:dyDescent="0.25">
      <c r="A16927" s="126"/>
      <c r="B16927" s="126"/>
      <c r="C16927" s="126"/>
      <c r="D16927" s="127"/>
      <c r="E16927" s="128"/>
      <c r="F16927" s="128"/>
      <c r="G16927" s="126"/>
      <c r="H16927" s="126"/>
      <c r="I16927" s="126"/>
      <c r="J16927" s="126"/>
      <c r="K16927" s="9"/>
      <c r="L16927" s="9"/>
      <c r="M16927" s="9"/>
    </row>
    <row r="16928" spans="1:13" x14ac:dyDescent="0.25">
      <c r="A16928" s="126"/>
      <c r="B16928" s="126"/>
      <c r="C16928" s="126"/>
      <c r="D16928" s="127"/>
      <c r="E16928" s="128"/>
      <c r="F16928" s="128"/>
      <c r="G16928" s="126"/>
      <c r="H16928" s="126"/>
      <c r="I16928" s="126"/>
      <c r="J16928" s="126"/>
      <c r="K16928" s="9"/>
      <c r="L16928" s="9"/>
      <c r="M16928" s="9"/>
    </row>
    <row r="16929" spans="1:13" x14ac:dyDescent="0.25">
      <c r="A16929" s="126"/>
      <c r="B16929" s="126"/>
      <c r="C16929" s="126"/>
      <c r="D16929" s="127"/>
      <c r="E16929" s="128"/>
      <c r="F16929" s="128"/>
      <c r="G16929" s="126"/>
      <c r="H16929" s="126"/>
      <c r="I16929" s="126"/>
      <c r="J16929" s="126"/>
      <c r="K16929" s="9"/>
      <c r="L16929" s="9"/>
      <c r="M16929" s="9"/>
    </row>
    <row r="16930" spans="1:13" x14ac:dyDescent="0.25">
      <c r="A16930" s="126"/>
      <c r="B16930" s="126"/>
      <c r="C16930" s="126"/>
      <c r="D16930" s="127"/>
      <c r="E16930" s="128"/>
      <c r="F16930" s="128"/>
      <c r="G16930" s="126"/>
      <c r="H16930" s="126"/>
      <c r="I16930" s="126"/>
      <c r="J16930" s="126"/>
      <c r="K16930" s="9"/>
      <c r="L16930" s="9"/>
      <c r="M16930" s="9"/>
    </row>
    <row r="16931" spans="1:13" x14ac:dyDescent="0.25">
      <c r="A16931" s="126"/>
      <c r="B16931" s="126"/>
      <c r="C16931" s="126"/>
      <c r="D16931" s="127"/>
      <c r="E16931" s="128"/>
      <c r="F16931" s="128"/>
      <c r="G16931" s="126"/>
      <c r="H16931" s="126"/>
      <c r="I16931" s="126"/>
      <c r="J16931" s="126"/>
      <c r="K16931" s="9"/>
      <c r="L16931" s="9"/>
      <c r="M16931" s="9"/>
    </row>
    <row r="16932" spans="1:13" x14ac:dyDescent="0.25">
      <c r="A16932" s="126"/>
      <c r="B16932" s="126"/>
      <c r="C16932" s="126"/>
      <c r="D16932" s="127"/>
      <c r="E16932" s="128"/>
      <c r="F16932" s="128"/>
      <c r="G16932" s="126"/>
      <c r="H16932" s="126"/>
      <c r="I16932" s="126"/>
      <c r="J16932" s="126"/>
      <c r="K16932" s="9"/>
      <c r="L16932" s="9"/>
      <c r="M16932" s="9"/>
    </row>
    <row r="16933" spans="1:13" x14ac:dyDescent="0.25">
      <c r="A16933" s="126"/>
      <c r="B16933" s="126"/>
      <c r="C16933" s="126"/>
      <c r="D16933" s="127"/>
      <c r="E16933" s="128"/>
      <c r="F16933" s="128"/>
      <c r="G16933" s="126"/>
      <c r="H16933" s="126"/>
      <c r="I16933" s="126"/>
      <c r="J16933" s="126"/>
      <c r="K16933" s="9"/>
      <c r="L16933" s="9"/>
      <c r="M16933" s="9"/>
    </row>
    <row r="16934" spans="1:13" x14ac:dyDescent="0.25">
      <c r="A16934" s="126"/>
      <c r="B16934" s="126"/>
      <c r="C16934" s="126"/>
      <c r="D16934" s="127"/>
      <c r="E16934" s="128"/>
      <c r="F16934" s="128"/>
      <c r="G16934" s="126"/>
      <c r="H16934" s="126"/>
      <c r="I16934" s="126"/>
      <c r="J16934" s="126"/>
      <c r="K16934" s="9"/>
      <c r="L16934" s="9"/>
      <c r="M16934" s="9"/>
    </row>
    <row r="16935" spans="1:13" x14ac:dyDescent="0.25">
      <c r="A16935" s="126"/>
      <c r="B16935" s="126"/>
      <c r="C16935" s="126"/>
      <c r="D16935" s="127"/>
      <c r="E16935" s="128"/>
      <c r="F16935" s="128"/>
      <c r="G16935" s="126"/>
      <c r="H16935" s="126"/>
      <c r="I16935" s="126"/>
      <c r="J16935" s="126"/>
      <c r="K16935" s="9"/>
      <c r="L16935" s="9"/>
      <c r="M16935" s="9"/>
    </row>
    <row r="16936" spans="1:13" x14ac:dyDescent="0.25">
      <c r="A16936" s="126"/>
      <c r="B16936" s="126"/>
      <c r="C16936" s="126"/>
      <c r="D16936" s="127"/>
      <c r="E16936" s="128"/>
      <c r="F16936" s="128"/>
      <c r="G16936" s="126"/>
      <c r="H16936" s="126"/>
      <c r="I16936" s="126"/>
      <c r="J16936" s="126"/>
      <c r="K16936" s="9"/>
      <c r="L16936" s="9"/>
      <c r="M16936" s="9"/>
    </row>
    <row r="16937" spans="1:13" x14ac:dyDescent="0.25">
      <c r="A16937" s="126"/>
      <c r="B16937" s="126"/>
      <c r="C16937" s="126"/>
      <c r="D16937" s="127"/>
      <c r="E16937" s="128"/>
      <c r="F16937" s="128"/>
      <c r="G16937" s="126"/>
      <c r="H16937" s="126"/>
      <c r="I16937" s="126"/>
      <c r="J16937" s="126"/>
      <c r="K16937" s="9"/>
      <c r="L16937" s="9"/>
      <c r="M16937" s="9"/>
    </row>
    <row r="16938" spans="1:13" x14ac:dyDescent="0.25">
      <c r="A16938" s="126"/>
      <c r="B16938" s="126"/>
      <c r="C16938" s="126"/>
      <c r="D16938" s="127"/>
      <c r="E16938" s="128"/>
      <c r="F16938" s="128"/>
      <c r="G16938" s="126"/>
      <c r="H16938" s="126"/>
      <c r="I16938" s="126"/>
      <c r="J16938" s="126"/>
      <c r="K16938" s="9"/>
      <c r="L16938" s="9"/>
      <c r="M16938" s="9"/>
    </row>
    <row r="16939" spans="1:13" x14ac:dyDescent="0.25">
      <c r="A16939" s="126"/>
      <c r="B16939" s="126"/>
      <c r="C16939" s="126"/>
      <c r="D16939" s="127"/>
      <c r="E16939" s="128"/>
      <c r="F16939" s="128"/>
      <c r="G16939" s="126"/>
      <c r="H16939" s="126"/>
      <c r="I16939" s="126"/>
      <c r="J16939" s="126"/>
      <c r="K16939" s="9"/>
      <c r="L16939" s="9"/>
      <c r="M16939" s="9"/>
    </row>
    <row r="16940" spans="1:13" x14ac:dyDescent="0.25">
      <c r="A16940" s="126"/>
      <c r="B16940" s="126"/>
      <c r="C16940" s="126"/>
      <c r="D16940" s="127"/>
      <c r="E16940" s="128"/>
      <c r="F16940" s="128"/>
      <c r="G16940" s="126"/>
      <c r="H16940" s="126"/>
      <c r="I16940" s="126"/>
      <c r="J16940" s="126"/>
      <c r="K16940" s="9"/>
      <c r="L16940" s="9"/>
      <c r="M16940" s="9"/>
    </row>
    <row r="16941" spans="1:13" x14ac:dyDescent="0.25">
      <c r="A16941" s="126"/>
      <c r="B16941" s="126"/>
      <c r="C16941" s="126"/>
      <c r="D16941" s="127"/>
      <c r="E16941" s="128"/>
      <c r="F16941" s="128"/>
      <c r="G16941" s="126"/>
      <c r="H16941" s="126"/>
      <c r="I16941" s="126"/>
      <c r="J16941" s="126"/>
      <c r="K16941" s="9"/>
      <c r="L16941" s="9"/>
      <c r="M16941" s="9"/>
    </row>
    <row r="16942" spans="1:13" x14ac:dyDescent="0.25">
      <c r="A16942" s="126"/>
      <c r="B16942" s="126"/>
      <c r="C16942" s="126"/>
      <c r="D16942" s="127"/>
      <c r="E16942" s="128"/>
      <c r="F16942" s="128"/>
      <c r="G16942" s="126"/>
      <c r="H16942" s="126"/>
      <c r="I16942" s="126"/>
      <c r="J16942" s="126"/>
      <c r="K16942" s="9"/>
      <c r="L16942" s="9"/>
      <c r="M16942" s="9"/>
    </row>
    <row r="16943" spans="1:13" x14ac:dyDescent="0.25">
      <c r="A16943" s="126"/>
      <c r="B16943" s="126"/>
      <c r="C16943" s="126"/>
      <c r="D16943" s="127"/>
      <c r="E16943" s="128"/>
      <c r="F16943" s="128"/>
      <c r="G16943" s="126"/>
      <c r="H16943" s="126"/>
      <c r="I16943" s="126"/>
      <c r="J16943" s="126"/>
      <c r="K16943" s="9"/>
      <c r="L16943" s="9"/>
      <c r="M16943" s="9"/>
    </row>
    <row r="16944" spans="1:13" x14ac:dyDescent="0.25">
      <c r="A16944" s="126"/>
      <c r="B16944" s="126"/>
      <c r="C16944" s="126"/>
      <c r="D16944" s="127"/>
      <c r="E16944" s="128"/>
      <c r="F16944" s="128"/>
      <c r="G16944" s="126"/>
      <c r="H16944" s="126"/>
      <c r="I16944" s="126"/>
      <c r="J16944" s="126"/>
      <c r="K16944" s="9"/>
      <c r="L16944" s="9"/>
      <c r="M16944" s="9"/>
    </row>
    <row r="16945" spans="1:13" x14ac:dyDescent="0.25">
      <c r="A16945" s="126"/>
      <c r="B16945" s="126"/>
      <c r="C16945" s="126"/>
      <c r="D16945" s="127"/>
      <c r="E16945" s="128"/>
      <c r="F16945" s="128"/>
      <c r="G16945" s="126"/>
      <c r="H16945" s="126"/>
      <c r="I16945" s="126"/>
      <c r="J16945" s="126"/>
      <c r="K16945" s="9"/>
      <c r="L16945" s="9"/>
      <c r="M16945" s="9"/>
    </row>
    <row r="16946" spans="1:13" x14ac:dyDescent="0.25">
      <c r="A16946" s="126"/>
      <c r="B16946" s="126"/>
      <c r="C16946" s="126"/>
      <c r="D16946" s="127"/>
      <c r="E16946" s="128"/>
      <c r="F16946" s="128"/>
      <c r="G16946" s="126"/>
      <c r="H16946" s="126"/>
      <c r="I16946" s="126"/>
      <c r="J16946" s="126"/>
      <c r="K16946" s="9"/>
      <c r="L16946" s="9"/>
      <c r="M16946" s="9"/>
    </row>
    <row r="16947" spans="1:13" x14ac:dyDescent="0.25">
      <c r="A16947" s="126"/>
      <c r="B16947" s="126"/>
      <c r="C16947" s="126"/>
      <c r="D16947" s="127"/>
      <c r="E16947" s="128"/>
      <c r="F16947" s="128"/>
      <c r="G16947" s="126"/>
      <c r="H16947" s="126"/>
      <c r="I16947" s="126"/>
      <c r="J16947" s="126"/>
      <c r="K16947" s="9"/>
      <c r="L16947" s="9"/>
      <c r="M16947" s="9"/>
    </row>
    <row r="16948" spans="1:13" x14ac:dyDescent="0.25">
      <c r="A16948" s="126"/>
      <c r="B16948" s="126"/>
      <c r="C16948" s="126"/>
      <c r="D16948" s="127"/>
      <c r="E16948" s="128"/>
      <c r="F16948" s="128"/>
      <c r="G16948" s="126"/>
      <c r="H16948" s="126"/>
      <c r="I16948" s="126"/>
      <c r="J16948" s="126"/>
      <c r="K16948" s="9"/>
      <c r="L16948" s="9"/>
      <c r="M16948" s="9"/>
    </row>
    <row r="16949" spans="1:13" x14ac:dyDescent="0.25">
      <c r="A16949" s="126"/>
      <c r="B16949" s="126"/>
      <c r="C16949" s="126"/>
      <c r="D16949" s="127"/>
      <c r="E16949" s="128"/>
      <c r="F16949" s="128"/>
      <c r="G16949" s="126"/>
      <c r="H16949" s="126"/>
      <c r="I16949" s="126"/>
      <c r="J16949" s="126"/>
      <c r="K16949" s="9"/>
      <c r="L16949" s="9"/>
      <c r="M16949" s="9"/>
    </row>
    <row r="16950" spans="1:13" x14ac:dyDescent="0.25">
      <c r="A16950" s="126"/>
      <c r="B16950" s="126"/>
      <c r="C16950" s="126"/>
      <c r="D16950" s="127"/>
      <c r="E16950" s="128"/>
      <c r="F16950" s="128"/>
      <c r="G16950" s="126"/>
      <c r="H16950" s="126"/>
      <c r="I16950" s="126"/>
      <c r="J16950" s="126"/>
      <c r="K16950" s="9"/>
      <c r="L16950" s="9"/>
      <c r="M16950" s="9"/>
    </row>
    <row r="16951" spans="1:13" x14ac:dyDescent="0.25">
      <c r="A16951" s="126"/>
      <c r="B16951" s="126"/>
      <c r="C16951" s="126"/>
      <c r="D16951" s="127"/>
      <c r="E16951" s="128"/>
      <c r="F16951" s="128"/>
      <c r="G16951" s="126"/>
      <c r="H16951" s="126"/>
      <c r="I16951" s="126"/>
      <c r="J16951" s="126"/>
      <c r="K16951" s="9"/>
      <c r="L16951" s="9"/>
      <c r="M16951" s="9"/>
    </row>
    <row r="16952" spans="1:13" x14ac:dyDescent="0.25">
      <c r="A16952" s="126"/>
      <c r="B16952" s="126"/>
      <c r="C16952" s="126"/>
      <c r="D16952" s="127"/>
      <c r="E16952" s="128"/>
      <c r="F16952" s="128"/>
      <c r="G16952" s="126"/>
      <c r="H16952" s="126"/>
      <c r="I16952" s="126"/>
      <c r="J16952" s="126"/>
      <c r="K16952" s="9"/>
      <c r="L16952" s="9"/>
      <c r="M16952" s="9"/>
    </row>
    <row r="16953" spans="1:13" x14ac:dyDescent="0.25">
      <c r="A16953" s="126"/>
      <c r="B16953" s="126"/>
      <c r="C16953" s="126"/>
      <c r="D16953" s="127"/>
      <c r="E16953" s="128"/>
      <c r="F16953" s="128"/>
      <c r="G16953" s="126"/>
      <c r="H16953" s="126"/>
      <c r="I16953" s="126"/>
      <c r="J16953" s="126"/>
      <c r="K16953" s="9"/>
      <c r="L16953" s="9"/>
      <c r="M16953" s="9"/>
    </row>
    <row r="16954" spans="1:13" x14ac:dyDescent="0.25">
      <c r="A16954" s="126"/>
      <c r="B16954" s="126"/>
      <c r="C16954" s="126"/>
      <c r="D16954" s="127"/>
      <c r="E16954" s="128"/>
      <c r="F16954" s="128"/>
      <c r="G16954" s="126"/>
      <c r="H16954" s="126"/>
      <c r="I16954" s="126"/>
      <c r="J16954" s="126"/>
      <c r="K16954" s="9"/>
      <c r="L16954" s="9"/>
      <c r="M16954" s="9"/>
    </row>
    <row r="16955" spans="1:13" x14ac:dyDescent="0.25">
      <c r="A16955" s="126"/>
      <c r="B16955" s="126"/>
      <c r="C16955" s="126"/>
      <c r="D16955" s="127"/>
      <c r="E16955" s="128"/>
      <c r="F16955" s="128"/>
      <c r="G16955" s="126"/>
      <c r="H16955" s="126"/>
      <c r="I16955" s="126"/>
      <c r="J16955" s="126"/>
      <c r="K16955" s="9"/>
      <c r="L16955" s="9"/>
      <c r="M16955" s="9"/>
    </row>
    <row r="16956" spans="1:13" x14ac:dyDescent="0.25">
      <c r="A16956" s="126"/>
      <c r="B16956" s="126"/>
      <c r="C16956" s="126"/>
      <c r="D16956" s="127"/>
      <c r="E16956" s="128"/>
      <c r="F16956" s="128"/>
      <c r="G16956" s="126"/>
      <c r="H16956" s="126"/>
      <c r="I16956" s="126"/>
      <c r="J16956" s="126"/>
      <c r="K16956" s="9"/>
      <c r="L16956" s="9"/>
      <c r="M16956" s="9"/>
    </row>
    <row r="16957" spans="1:13" x14ac:dyDescent="0.25">
      <c r="A16957" s="126"/>
      <c r="B16957" s="126"/>
      <c r="C16957" s="126"/>
      <c r="D16957" s="127"/>
      <c r="E16957" s="128"/>
      <c r="F16957" s="128"/>
      <c r="G16957" s="126"/>
      <c r="H16957" s="126"/>
      <c r="I16957" s="126"/>
      <c r="J16957" s="126"/>
      <c r="K16957" s="9"/>
      <c r="L16957" s="9"/>
      <c r="M16957" s="9"/>
    </row>
    <row r="16958" spans="1:13" x14ac:dyDescent="0.25">
      <c r="A16958" s="126"/>
      <c r="B16958" s="126"/>
      <c r="C16958" s="126"/>
      <c r="D16958" s="127"/>
      <c r="E16958" s="128"/>
      <c r="F16958" s="128"/>
      <c r="G16958" s="126"/>
      <c r="H16958" s="126"/>
      <c r="I16958" s="126"/>
      <c r="J16958" s="126"/>
      <c r="K16958" s="9"/>
      <c r="L16958" s="9"/>
      <c r="M16958" s="9"/>
    </row>
    <row r="16959" spans="1:13" x14ac:dyDescent="0.25">
      <c r="A16959" s="126"/>
      <c r="B16959" s="126"/>
      <c r="C16959" s="126"/>
      <c r="D16959" s="127"/>
      <c r="E16959" s="128"/>
      <c r="F16959" s="128"/>
      <c r="G16959" s="126"/>
      <c r="H16959" s="126"/>
      <c r="I16959" s="126"/>
      <c r="J16959" s="126"/>
      <c r="K16959" s="9"/>
      <c r="L16959" s="9"/>
      <c r="M16959" s="9"/>
    </row>
    <row r="16960" spans="1:13" x14ac:dyDescent="0.25">
      <c r="A16960" s="126"/>
      <c r="B16960" s="126"/>
      <c r="C16960" s="126"/>
      <c r="D16960" s="127"/>
      <c r="E16960" s="128"/>
      <c r="F16960" s="128"/>
      <c r="G16960" s="126"/>
      <c r="H16960" s="126"/>
      <c r="I16960" s="126"/>
      <c r="J16960" s="126"/>
      <c r="K16960" s="9"/>
      <c r="L16960" s="9"/>
      <c r="M16960" s="9"/>
    </row>
    <row r="16961" spans="1:13" x14ac:dyDescent="0.25">
      <c r="A16961" s="126"/>
      <c r="B16961" s="126"/>
      <c r="C16961" s="126"/>
      <c r="D16961" s="127"/>
      <c r="E16961" s="128"/>
      <c r="F16961" s="128"/>
      <c r="G16961" s="126"/>
      <c r="H16961" s="126"/>
      <c r="I16961" s="126"/>
      <c r="J16961" s="126"/>
      <c r="K16961" s="9"/>
      <c r="L16961" s="9"/>
      <c r="M16961" s="9"/>
    </row>
    <row r="16962" spans="1:13" x14ac:dyDescent="0.25">
      <c r="A16962" s="126"/>
      <c r="B16962" s="126"/>
      <c r="C16962" s="126"/>
      <c r="D16962" s="127"/>
      <c r="E16962" s="128"/>
      <c r="F16962" s="128"/>
      <c r="G16962" s="126"/>
      <c r="H16962" s="126"/>
      <c r="I16962" s="126"/>
      <c r="J16962" s="126"/>
      <c r="K16962" s="9"/>
      <c r="L16962" s="9"/>
      <c r="M16962" s="9"/>
    </row>
    <row r="16963" spans="1:13" x14ac:dyDescent="0.25">
      <c r="A16963" s="126"/>
      <c r="B16963" s="126"/>
      <c r="C16963" s="126"/>
      <c r="D16963" s="127"/>
      <c r="E16963" s="128"/>
      <c r="F16963" s="128"/>
      <c r="G16963" s="126"/>
      <c r="H16963" s="126"/>
      <c r="I16963" s="126"/>
      <c r="J16963" s="126"/>
      <c r="K16963" s="9"/>
      <c r="L16963" s="9"/>
      <c r="M16963" s="9"/>
    </row>
    <row r="16964" spans="1:13" x14ac:dyDescent="0.25">
      <c r="A16964" s="126"/>
      <c r="B16964" s="126"/>
      <c r="C16964" s="126"/>
      <c r="D16964" s="127"/>
      <c r="E16964" s="128"/>
      <c r="F16964" s="128"/>
      <c r="G16964" s="126"/>
      <c r="H16964" s="126"/>
      <c r="I16964" s="126"/>
      <c r="J16964" s="126"/>
      <c r="K16964" s="9"/>
      <c r="L16964" s="9"/>
      <c r="M16964" s="9"/>
    </row>
    <row r="16965" spans="1:13" x14ac:dyDescent="0.25">
      <c r="A16965" s="126"/>
      <c r="B16965" s="126"/>
      <c r="C16965" s="126"/>
      <c r="D16965" s="127"/>
      <c r="E16965" s="128"/>
      <c r="F16965" s="128"/>
      <c r="G16965" s="126"/>
      <c r="H16965" s="126"/>
      <c r="I16965" s="126"/>
      <c r="J16965" s="126"/>
      <c r="K16965" s="9"/>
      <c r="L16965" s="9"/>
      <c r="M16965" s="9"/>
    </row>
    <row r="16966" spans="1:13" x14ac:dyDescent="0.25">
      <c r="A16966" s="126"/>
      <c r="B16966" s="126"/>
      <c r="C16966" s="126"/>
      <c r="D16966" s="127"/>
      <c r="E16966" s="128"/>
      <c r="F16966" s="128"/>
      <c r="G16966" s="126"/>
      <c r="H16966" s="126"/>
      <c r="I16966" s="126"/>
      <c r="J16966" s="126"/>
      <c r="K16966" s="9"/>
      <c r="L16966" s="9"/>
      <c r="M16966" s="9"/>
    </row>
    <row r="16967" spans="1:13" x14ac:dyDescent="0.25">
      <c r="A16967" s="126"/>
      <c r="B16967" s="126"/>
      <c r="C16967" s="126"/>
      <c r="D16967" s="127"/>
      <c r="E16967" s="128"/>
      <c r="F16967" s="128"/>
      <c r="G16967" s="126"/>
      <c r="H16967" s="126"/>
      <c r="I16967" s="126"/>
      <c r="J16967" s="126"/>
      <c r="K16967" s="9"/>
      <c r="L16967" s="9"/>
      <c r="M16967" s="9"/>
    </row>
    <row r="16968" spans="1:13" x14ac:dyDescent="0.25">
      <c r="A16968" s="126"/>
      <c r="B16968" s="126"/>
      <c r="C16968" s="126"/>
      <c r="D16968" s="127"/>
      <c r="E16968" s="128"/>
      <c r="F16968" s="128"/>
      <c r="G16968" s="126"/>
      <c r="H16968" s="126"/>
      <c r="I16968" s="126"/>
      <c r="J16968" s="126"/>
      <c r="K16968" s="9"/>
      <c r="L16968" s="9"/>
      <c r="M16968" s="9"/>
    </row>
    <row r="16969" spans="1:13" x14ac:dyDescent="0.25">
      <c r="A16969" s="126"/>
      <c r="B16969" s="126"/>
      <c r="C16969" s="126"/>
      <c r="D16969" s="127"/>
      <c r="E16969" s="128"/>
      <c r="F16969" s="128"/>
      <c r="G16969" s="126"/>
      <c r="H16969" s="126"/>
      <c r="I16969" s="126"/>
      <c r="J16969" s="126"/>
      <c r="K16969" s="9"/>
      <c r="L16969" s="9"/>
      <c r="M16969" s="9"/>
    </row>
    <row r="16970" spans="1:13" x14ac:dyDescent="0.25">
      <c r="A16970" s="126"/>
      <c r="B16970" s="126"/>
      <c r="C16970" s="126"/>
      <c r="D16970" s="127"/>
      <c r="E16970" s="128"/>
      <c r="F16970" s="128"/>
      <c r="G16970" s="126"/>
      <c r="H16970" s="126"/>
      <c r="I16970" s="126"/>
      <c r="J16970" s="126"/>
      <c r="K16970" s="9"/>
      <c r="L16970" s="9"/>
      <c r="M16970" s="9"/>
    </row>
    <row r="16971" spans="1:13" x14ac:dyDescent="0.25">
      <c r="A16971" s="126"/>
      <c r="B16971" s="126"/>
      <c r="C16971" s="126"/>
      <c r="D16971" s="127"/>
      <c r="E16971" s="128"/>
      <c r="F16971" s="128"/>
      <c r="G16971" s="126"/>
      <c r="H16971" s="126"/>
      <c r="I16971" s="126"/>
      <c r="J16971" s="126"/>
      <c r="K16971" s="9"/>
      <c r="L16971" s="9"/>
      <c r="M16971" s="9"/>
    </row>
    <row r="16972" spans="1:13" x14ac:dyDescent="0.25">
      <c r="A16972" s="126"/>
      <c r="B16972" s="126"/>
      <c r="C16972" s="126"/>
      <c r="D16972" s="127"/>
      <c r="E16972" s="128"/>
      <c r="F16972" s="128"/>
      <c r="G16972" s="126"/>
      <c r="H16972" s="126"/>
      <c r="I16972" s="126"/>
      <c r="J16972" s="126"/>
      <c r="K16972" s="9"/>
      <c r="L16972" s="9"/>
      <c r="M16972" s="9"/>
    </row>
    <row r="16973" spans="1:13" x14ac:dyDescent="0.25">
      <c r="A16973" s="126"/>
      <c r="B16973" s="126"/>
      <c r="C16973" s="126"/>
      <c r="D16973" s="127"/>
      <c r="E16973" s="128"/>
      <c r="F16973" s="128"/>
      <c r="G16973" s="126"/>
      <c r="H16973" s="126"/>
      <c r="I16973" s="126"/>
      <c r="J16973" s="126"/>
      <c r="K16973" s="9"/>
      <c r="L16973" s="9"/>
      <c r="M16973" s="9"/>
    </row>
    <row r="16974" spans="1:13" x14ac:dyDescent="0.25">
      <c r="A16974" s="126"/>
      <c r="B16974" s="126"/>
      <c r="C16974" s="126"/>
      <c r="D16974" s="127"/>
      <c r="E16974" s="128"/>
      <c r="F16974" s="128"/>
      <c r="G16974" s="126"/>
      <c r="H16974" s="126"/>
      <c r="I16974" s="126"/>
      <c r="J16974" s="126"/>
      <c r="K16974" s="9"/>
      <c r="L16974" s="9"/>
      <c r="M16974" s="9"/>
    </row>
    <row r="16975" spans="1:13" x14ac:dyDescent="0.25">
      <c r="A16975" s="126"/>
      <c r="B16975" s="126"/>
      <c r="C16975" s="126"/>
      <c r="D16975" s="127"/>
      <c r="E16975" s="128"/>
      <c r="F16975" s="128"/>
      <c r="G16975" s="126"/>
      <c r="H16975" s="126"/>
      <c r="I16975" s="126"/>
      <c r="J16975" s="126"/>
      <c r="K16975" s="9"/>
      <c r="L16975" s="9"/>
      <c r="M16975" s="9"/>
    </row>
    <row r="16976" spans="1:13" x14ac:dyDescent="0.25">
      <c r="A16976" s="126"/>
      <c r="B16976" s="126"/>
      <c r="C16976" s="126"/>
      <c r="D16976" s="127"/>
      <c r="E16976" s="128"/>
      <c r="F16976" s="128"/>
      <c r="G16976" s="126"/>
      <c r="H16976" s="126"/>
      <c r="I16976" s="126"/>
      <c r="J16976" s="126"/>
      <c r="K16976" s="9"/>
      <c r="L16976" s="9"/>
      <c r="M16976" s="9"/>
    </row>
    <row r="16977" spans="1:13" x14ac:dyDescent="0.25">
      <c r="A16977" s="126"/>
      <c r="B16977" s="126"/>
      <c r="C16977" s="126"/>
      <c r="D16977" s="127"/>
      <c r="E16977" s="128"/>
      <c r="F16977" s="128"/>
      <c r="G16977" s="126"/>
      <c r="H16977" s="126"/>
      <c r="I16977" s="126"/>
      <c r="J16977" s="126"/>
      <c r="K16977" s="9"/>
      <c r="L16977" s="9"/>
      <c r="M16977" s="9"/>
    </row>
    <row r="16978" spans="1:13" x14ac:dyDescent="0.25">
      <c r="A16978" s="126"/>
      <c r="B16978" s="126"/>
      <c r="C16978" s="126"/>
      <c r="D16978" s="127"/>
      <c r="E16978" s="128"/>
      <c r="F16978" s="128"/>
      <c r="G16978" s="126"/>
      <c r="H16978" s="126"/>
      <c r="I16978" s="126"/>
      <c r="J16978" s="126"/>
      <c r="K16978" s="9"/>
      <c r="L16978" s="9"/>
      <c r="M16978" s="9"/>
    </row>
    <row r="16979" spans="1:13" x14ac:dyDescent="0.25">
      <c r="A16979" s="126"/>
      <c r="B16979" s="126"/>
      <c r="C16979" s="126"/>
      <c r="D16979" s="127"/>
      <c r="E16979" s="128"/>
      <c r="F16979" s="128"/>
      <c r="G16979" s="126"/>
      <c r="H16979" s="126"/>
      <c r="I16979" s="126"/>
      <c r="J16979" s="126"/>
      <c r="K16979" s="9"/>
      <c r="L16979" s="9"/>
      <c r="M16979" s="9"/>
    </row>
    <row r="16980" spans="1:13" x14ac:dyDescent="0.25">
      <c r="A16980" s="126"/>
      <c r="B16980" s="126"/>
      <c r="C16980" s="126"/>
      <c r="D16980" s="127"/>
      <c r="E16980" s="128"/>
      <c r="F16980" s="128"/>
      <c r="G16980" s="126"/>
      <c r="H16980" s="126"/>
      <c r="I16980" s="126"/>
      <c r="J16980" s="126"/>
      <c r="K16980" s="9"/>
      <c r="L16980" s="9"/>
      <c r="M16980" s="9"/>
    </row>
    <row r="16981" spans="1:13" x14ac:dyDescent="0.25">
      <c r="A16981" s="126"/>
      <c r="B16981" s="126"/>
      <c r="C16981" s="126"/>
      <c r="D16981" s="127"/>
      <c r="E16981" s="128"/>
      <c r="F16981" s="128"/>
      <c r="G16981" s="126"/>
      <c r="H16981" s="126"/>
      <c r="I16981" s="126"/>
      <c r="J16981" s="126"/>
      <c r="K16981" s="9"/>
      <c r="L16981" s="9"/>
      <c r="M16981" s="9"/>
    </row>
    <row r="16982" spans="1:13" x14ac:dyDescent="0.25">
      <c r="A16982" s="126"/>
      <c r="B16982" s="126"/>
      <c r="C16982" s="126"/>
      <c r="D16982" s="127"/>
      <c r="E16982" s="128"/>
      <c r="F16982" s="128"/>
      <c r="G16982" s="126"/>
      <c r="H16982" s="126"/>
      <c r="I16982" s="126"/>
      <c r="J16982" s="126"/>
      <c r="K16982" s="9"/>
      <c r="L16982" s="9"/>
      <c r="M16982" s="9"/>
    </row>
    <row r="16983" spans="1:13" x14ac:dyDescent="0.25">
      <c r="A16983" s="126"/>
      <c r="B16983" s="126"/>
      <c r="C16983" s="126"/>
      <c r="D16983" s="127"/>
      <c r="E16983" s="128"/>
      <c r="F16983" s="128"/>
      <c r="G16983" s="126"/>
      <c r="H16983" s="126"/>
      <c r="I16983" s="126"/>
      <c r="J16983" s="126"/>
      <c r="K16983" s="9"/>
      <c r="L16983" s="9"/>
      <c r="M16983" s="9"/>
    </row>
    <row r="16984" spans="1:13" x14ac:dyDescent="0.25">
      <c r="A16984" s="126"/>
      <c r="B16984" s="126"/>
      <c r="C16984" s="126"/>
      <c r="D16984" s="127"/>
      <c r="E16984" s="128"/>
      <c r="F16984" s="128"/>
      <c r="G16984" s="126"/>
      <c r="H16984" s="126"/>
      <c r="I16984" s="126"/>
      <c r="J16984" s="126"/>
      <c r="K16984" s="9"/>
      <c r="L16984" s="9"/>
      <c r="M16984" s="9"/>
    </row>
    <row r="16985" spans="1:13" x14ac:dyDescent="0.25">
      <c r="A16985" s="126"/>
      <c r="B16985" s="126"/>
      <c r="C16985" s="126"/>
      <c r="D16985" s="127"/>
      <c r="E16985" s="128"/>
      <c r="F16985" s="128"/>
      <c r="G16985" s="126"/>
      <c r="H16985" s="126"/>
      <c r="I16985" s="126"/>
      <c r="J16985" s="126"/>
      <c r="K16985" s="9"/>
      <c r="L16985" s="9"/>
      <c r="M16985" s="9"/>
    </row>
    <row r="16986" spans="1:13" x14ac:dyDescent="0.25">
      <c r="A16986" s="126"/>
      <c r="B16986" s="126"/>
      <c r="C16986" s="126"/>
      <c r="D16986" s="127"/>
      <c r="E16986" s="128"/>
      <c r="F16986" s="128"/>
      <c r="G16986" s="126"/>
      <c r="H16986" s="126"/>
      <c r="I16986" s="126"/>
      <c r="J16986" s="126"/>
      <c r="K16986" s="9"/>
      <c r="L16986" s="9"/>
      <c r="M16986" s="9"/>
    </row>
    <row r="16987" spans="1:13" x14ac:dyDescent="0.25">
      <c r="A16987" s="126"/>
      <c r="B16987" s="126"/>
      <c r="C16987" s="126"/>
      <c r="D16987" s="127"/>
      <c r="E16987" s="128"/>
      <c r="F16987" s="128"/>
      <c r="G16987" s="126"/>
      <c r="H16987" s="126"/>
      <c r="I16987" s="126"/>
      <c r="J16987" s="126"/>
      <c r="K16987" s="9"/>
      <c r="L16987" s="9"/>
      <c r="M16987" s="9"/>
    </row>
    <row r="16988" spans="1:13" x14ac:dyDescent="0.25">
      <c r="A16988" s="126"/>
      <c r="B16988" s="126"/>
      <c r="C16988" s="126"/>
      <c r="D16988" s="127"/>
      <c r="E16988" s="128"/>
      <c r="F16988" s="128"/>
      <c r="G16988" s="126"/>
      <c r="H16988" s="126"/>
      <c r="I16988" s="126"/>
      <c r="J16988" s="126"/>
      <c r="K16988" s="9"/>
      <c r="L16988" s="9"/>
      <c r="M16988" s="9"/>
    </row>
    <row r="16989" spans="1:13" x14ac:dyDescent="0.25">
      <c r="A16989" s="126"/>
      <c r="B16989" s="126"/>
      <c r="C16989" s="126"/>
      <c r="D16989" s="127"/>
      <c r="E16989" s="128"/>
      <c r="F16989" s="128"/>
      <c r="G16989" s="126"/>
      <c r="H16989" s="126"/>
      <c r="I16989" s="126"/>
      <c r="J16989" s="126"/>
      <c r="K16989" s="9"/>
      <c r="L16989" s="9"/>
      <c r="M16989" s="9"/>
    </row>
    <row r="16990" spans="1:13" x14ac:dyDescent="0.25">
      <c r="A16990" s="126"/>
      <c r="B16990" s="126"/>
      <c r="C16990" s="126"/>
      <c r="D16990" s="127"/>
      <c r="E16990" s="128"/>
      <c r="F16990" s="128"/>
      <c r="G16990" s="126"/>
      <c r="H16990" s="126"/>
      <c r="I16990" s="126"/>
      <c r="J16990" s="126"/>
      <c r="K16990" s="9"/>
      <c r="L16990" s="9"/>
      <c r="M16990" s="9"/>
    </row>
    <row r="16991" spans="1:13" x14ac:dyDescent="0.25">
      <c r="A16991" s="126"/>
      <c r="B16991" s="126"/>
      <c r="C16991" s="126"/>
      <c r="D16991" s="127"/>
      <c r="E16991" s="128"/>
      <c r="F16991" s="128"/>
      <c r="G16991" s="126"/>
      <c r="H16991" s="126"/>
      <c r="I16991" s="126"/>
      <c r="J16991" s="126"/>
      <c r="K16991" s="9"/>
      <c r="L16991" s="9"/>
      <c r="M16991" s="9"/>
    </row>
    <row r="16992" spans="1:13" x14ac:dyDescent="0.25">
      <c r="A16992" s="126"/>
      <c r="B16992" s="126"/>
      <c r="C16992" s="126"/>
      <c r="D16992" s="127"/>
      <c r="E16992" s="128"/>
      <c r="F16992" s="128"/>
      <c r="G16992" s="126"/>
      <c r="H16992" s="126"/>
      <c r="I16992" s="126"/>
      <c r="J16992" s="126"/>
      <c r="K16992" s="9"/>
      <c r="L16992" s="9"/>
      <c r="M16992" s="9"/>
    </row>
    <row r="16993" spans="1:13" x14ac:dyDescent="0.25">
      <c r="A16993" s="126"/>
      <c r="B16993" s="126"/>
      <c r="C16993" s="126"/>
      <c r="D16993" s="127"/>
      <c r="E16993" s="128"/>
      <c r="F16993" s="128"/>
      <c r="G16993" s="126"/>
      <c r="H16993" s="126"/>
      <c r="I16993" s="126"/>
      <c r="J16993" s="126"/>
      <c r="K16993" s="9"/>
      <c r="L16993" s="9"/>
      <c r="M16993" s="9"/>
    </row>
    <row r="16994" spans="1:13" x14ac:dyDescent="0.25">
      <c r="A16994" s="126"/>
      <c r="B16994" s="126"/>
      <c r="C16994" s="126"/>
      <c r="D16994" s="127"/>
      <c r="E16994" s="128"/>
      <c r="F16994" s="128"/>
      <c r="G16994" s="126"/>
      <c r="H16994" s="126"/>
      <c r="I16994" s="126"/>
      <c r="J16994" s="126"/>
      <c r="K16994" s="9"/>
      <c r="L16994" s="9"/>
      <c r="M16994" s="9"/>
    </row>
    <row r="16995" spans="1:13" x14ac:dyDescent="0.25">
      <c r="A16995" s="126"/>
      <c r="B16995" s="126"/>
      <c r="C16995" s="126"/>
      <c r="D16995" s="127"/>
      <c r="E16995" s="128"/>
      <c r="F16995" s="128"/>
      <c r="G16995" s="126"/>
      <c r="H16995" s="126"/>
      <c r="I16995" s="126"/>
      <c r="J16995" s="126"/>
      <c r="K16995" s="9"/>
      <c r="L16995" s="9"/>
      <c r="M16995" s="9"/>
    </row>
    <row r="16996" spans="1:13" x14ac:dyDescent="0.25">
      <c r="A16996" s="126"/>
      <c r="B16996" s="126"/>
      <c r="C16996" s="126"/>
      <c r="D16996" s="127"/>
      <c r="E16996" s="128"/>
      <c r="F16996" s="128"/>
      <c r="G16996" s="126"/>
      <c r="H16996" s="126"/>
      <c r="I16996" s="126"/>
      <c r="J16996" s="126"/>
      <c r="K16996" s="9"/>
      <c r="L16996" s="9"/>
      <c r="M16996" s="9"/>
    </row>
    <row r="16997" spans="1:13" x14ac:dyDescent="0.25">
      <c r="A16997" s="126"/>
      <c r="B16997" s="126"/>
      <c r="C16997" s="126"/>
      <c r="D16997" s="127"/>
      <c r="E16997" s="128"/>
      <c r="F16997" s="128"/>
      <c r="G16997" s="126"/>
      <c r="H16997" s="126"/>
      <c r="I16997" s="126"/>
      <c r="J16997" s="126"/>
      <c r="K16997" s="9"/>
      <c r="L16997" s="9"/>
      <c r="M16997" s="9"/>
    </row>
    <row r="16998" spans="1:13" x14ac:dyDescent="0.25">
      <c r="A16998" s="126"/>
      <c r="B16998" s="126"/>
      <c r="C16998" s="126"/>
      <c r="D16998" s="127"/>
      <c r="E16998" s="128"/>
      <c r="F16998" s="128"/>
      <c r="G16998" s="126"/>
      <c r="H16998" s="126"/>
      <c r="I16998" s="126"/>
      <c r="J16998" s="126"/>
      <c r="K16998" s="9"/>
      <c r="L16998" s="9"/>
      <c r="M16998" s="9"/>
    </row>
    <row r="16999" spans="1:13" x14ac:dyDescent="0.25">
      <c r="A16999" s="126"/>
      <c r="B16999" s="126"/>
      <c r="C16999" s="126"/>
      <c r="D16999" s="127"/>
      <c r="E16999" s="128"/>
      <c r="F16999" s="128"/>
      <c r="G16999" s="126"/>
      <c r="H16999" s="126"/>
      <c r="I16999" s="126"/>
      <c r="J16999" s="126"/>
      <c r="K16999" s="9"/>
      <c r="L16999" s="9"/>
      <c r="M16999" s="9"/>
    </row>
    <row r="17000" spans="1:13" x14ac:dyDescent="0.25">
      <c r="A17000" s="126"/>
      <c r="B17000" s="126"/>
      <c r="C17000" s="126"/>
      <c r="D17000" s="127"/>
      <c r="E17000" s="128"/>
      <c r="F17000" s="128"/>
      <c r="G17000" s="126"/>
      <c r="H17000" s="126"/>
      <c r="I17000" s="126"/>
      <c r="J17000" s="126"/>
      <c r="K17000" s="9"/>
      <c r="L17000" s="9"/>
      <c r="M17000" s="9"/>
    </row>
    <row r="17001" spans="1:13" x14ac:dyDescent="0.25">
      <c r="A17001" s="126"/>
      <c r="B17001" s="126"/>
      <c r="C17001" s="126"/>
      <c r="D17001" s="127"/>
      <c r="E17001" s="128"/>
      <c r="F17001" s="128"/>
      <c r="G17001" s="126"/>
      <c r="H17001" s="126"/>
      <c r="I17001" s="126"/>
      <c r="J17001" s="126"/>
      <c r="K17001" s="9"/>
      <c r="L17001" s="9"/>
      <c r="M17001" s="9"/>
    </row>
    <row r="17002" spans="1:13" x14ac:dyDescent="0.25">
      <c r="A17002" s="126"/>
      <c r="B17002" s="126"/>
      <c r="C17002" s="126"/>
      <c r="D17002" s="127"/>
      <c r="E17002" s="128"/>
      <c r="F17002" s="128"/>
      <c r="G17002" s="126"/>
      <c r="H17002" s="126"/>
      <c r="I17002" s="126"/>
      <c r="J17002" s="126"/>
      <c r="K17002" s="9"/>
      <c r="L17002" s="9"/>
      <c r="M17002" s="9"/>
    </row>
    <row r="17003" spans="1:13" x14ac:dyDescent="0.25">
      <c r="A17003" s="126"/>
      <c r="B17003" s="126"/>
      <c r="C17003" s="126"/>
      <c r="D17003" s="127"/>
      <c r="E17003" s="128"/>
      <c r="F17003" s="128"/>
      <c r="G17003" s="126"/>
      <c r="H17003" s="126"/>
      <c r="I17003" s="126"/>
      <c r="J17003" s="126"/>
      <c r="K17003" s="9"/>
      <c r="L17003" s="9"/>
      <c r="M17003" s="9"/>
    </row>
    <row r="17004" spans="1:13" x14ac:dyDescent="0.25">
      <c r="A17004" s="126"/>
      <c r="B17004" s="126"/>
      <c r="C17004" s="126"/>
      <c r="D17004" s="127"/>
      <c r="E17004" s="128"/>
      <c r="F17004" s="128"/>
      <c r="G17004" s="126"/>
      <c r="H17004" s="126"/>
      <c r="I17004" s="126"/>
      <c r="J17004" s="126"/>
      <c r="K17004" s="9"/>
      <c r="L17004" s="9"/>
      <c r="M17004" s="9"/>
    </row>
    <row r="17005" spans="1:13" x14ac:dyDescent="0.25">
      <c r="A17005" s="126"/>
      <c r="B17005" s="126"/>
      <c r="C17005" s="126"/>
      <c r="D17005" s="127"/>
      <c r="E17005" s="128"/>
      <c r="F17005" s="128"/>
      <c r="G17005" s="126"/>
      <c r="H17005" s="126"/>
      <c r="I17005" s="126"/>
      <c r="J17005" s="126"/>
      <c r="K17005" s="9"/>
      <c r="L17005" s="9"/>
      <c r="M17005" s="9"/>
    </row>
    <row r="17006" spans="1:13" x14ac:dyDescent="0.25">
      <c r="A17006" s="126"/>
      <c r="B17006" s="126"/>
      <c r="C17006" s="126"/>
      <c r="D17006" s="127"/>
      <c r="E17006" s="128"/>
      <c r="F17006" s="128"/>
      <c r="G17006" s="126"/>
      <c r="H17006" s="126"/>
      <c r="I17006" s="126"/>
      <c r="J17006" s="126"/>
      <c r="K17006" s="9"/>
      <c r="L17006" s="9"/>
      <c r="M17006" s="9"/>
    </row>
    <row r="17007" spans="1:13" x14ac:dyDescent="0.25">
      <c r="A17007" s="126"/>
      <c r="B17007" s="126"/>
      <c r="C17007" s="126"/>
      <c r="D17007" s="127"/>
      <c r="E17007" s="128"/>
      <c r="F17007" s="128"/>
      <c r="G17007" s="126"/>
      <c r="H17007" s="126"/>
      <c r="I17007" s="126"/>
      <c r="J17007" s="126"/>
      <c r="K17007" s="9"/>
      <c r="L17007" s="9"/>
      <c r="M17007" s="9"/>
    </row>
    <row r="17008" spans="1:13" x14ac:dyDescent="0.25">
      <c r="A17008" s="126"/>
      <c r="B17008" s="126"/>
      <c r="C17008" s="126"/>
      <c r="D17008" s="127"/>
      <c r="E17008" s="128"/>
      <c r="F17008" s="128"/>
      <c r="G17008" s="126"/>
      <c r="H17008" s="126"/>
      <c r="I17008" s="126"/>
      <c r="J17008" s="126"/>
      <c r="K17008" s="9"/>
      <c r="L17008" s="9"/>
      <c r="M17008" s="9"/>
    </row>
    <row r="17009" spans="1:13" x14ac:dyDescent="0.25">
      <c r="A17009" s="126"/>
      <c r="B17009" s="126"/>
      <c r="C17009" s="126"/>
      <c r="D17009" s="127"/>
      <c r="E17009" s="128"/>
      <c r="F17009" s="128"/>
      <c r="G17009" s="126"/>
      <c r="H17009" s="126"/>
      <c r="I17009" s="126"/>
      <c r="J17009" s="126"/>
      <c r="K17009" s="9"/>
      <c r="L17009" s="9"/>
      <c r="M17009" s="9"/>
    </row>
    <row r="17010" spans="1:13" x14ac:dyDescent="0.25">
      <c r="A17010" s="126"/>
      <c r="B17010" s="126"/>
      <c r="C17010" s="126"/>
      <c r="D17010" s="127"/>
      <c r="E17010" s="128"/>
      <c r="F17010" s="128"/>
      <c r="G17010" s="126"/>
      <c r="H17010" s="126"/>
      <c r="I17010" s="126"/>
      <c r="J17010" s="126"/>
      <c r="K17010" s="9"/>
      <c r="L17010" s="9"/>
      <c r="M17010" s="9"/>
    </row>
    <row r="17011" spans="1:13" x14ac:dyDescent="0.25">
      <c r="A17011" s="126"/>
      <c r="B17011" s="126"/>
      <c r="C17011" s="126"/>
      <c r="D17011" s="127"/>
      <c r="E17011" s="128"/>
      <c r="F17011" s="128"/>
      <c r="G17011" s="126"/>
      <c r="H17011" s="126"/>
      <c r="I17011" s="126"/>
      <c r="J17011" s="126"/>
      <c r="K17011" s="9"/>
      <c r="L17011" s="9"/>
      <c r="M17011" s="9"/>
    </row>
    <row r="17012" spans="1:13" x14ac:dyDescent="0.25">
      <c r="A17012" s="126"/>
      <c r="B17012" s="126"/>
      <c r="C17012" s="126"/>
      <c r="D17012" s="127"/>
      <c r="E17012" s="128"/>
      <c r="F17012" s="128"/>
      <c r="G17012" s="126"/>
      <c r="H17012" s="126"/>
      <c r="I17012" s="126"/>
      <c r="J17012" s="126"/>
      <c r="K17012" s="9"/>
      <c r="L17012" s="9"/>
      <c r="M17012" s="9"/>
    </row>
    <row r="17013" spans="1:13" x14ac:dyDescent="0.25">
      <c r="A17013" s="126"/>
      <c r="B17013" s="126"/>
      <c r="C17013" s="126"/>
      <c r="D17013" s="127"/>
      <c r="E17013" s="128"/>
      <c r="F17013" s="128"/>
      <c r="G17013" s="126"/>
      <c r="H17013" s="126"/>
      <c r="I17013" s="126"/>
      <c r="J17013" s="126"/>
      <c r="K17013" s="9"/>
      <c r="L17013" s="9"/>
      <c r="M17013" s="9"/>
    </row>
    <row r="17014" spans="1:13" x14ac:dyDescent="0.25">
      <c r="A17014" s="126"/>
      <c r="B17014" s="126"/>
      <c r="C17014" s="126"/>
      <c r="D17014" s="127"/>
      <c r="E17014" s="128"/>
      <c r="F17014" s="128"/>
      <c r="G17014" s="126"/>
      <c r="H17014" s="126"/>
      <c r="I17014" s="126"/>
      <c r="J17014" s="126"/>
      <c r="K17014" s="9"/>
      <c r="L17014" s="9"/>
      <c r="M17014" s="9"/>
    </row>
    <row r="17015" spans="1:13" x14ac:dyDescent="0.25">
      <c r="A17015" s="126"/>
      <c r="B17015" s="126"/>
      <c r="C17015" s="126"/>
      <c r="D17015" s="127"/>
      <c r="E17015" s="128"/>
      <c r="F17015" s="128"/>
      <c r="G17015" s="126"/>
      <c r="H17015" s="126"/>
      <c r="I17015" s="126"/>
      <c r="J17015" s="126"/>
      <c r="K17015" s="9"/>
      <c r="L17015" s="9"/>
      <c r="M17015" s="9"/>
    </row>
    <row r="17016" spans="1:13" x14ac:dyDescent="0.25">
      <c r="A17016" s="126"/>
      <c r="B17016" s="126"/>
      <c r="C17016" s="126"/>
      <c r="D17016" s="127"/>
      <c r="E17016" s="128"/>
      <c r="F17016" s="128"/>
      <c r="G17016" s="126"/>
      <c r="H17016" s="126"/>
      <c r="I17016" s="126"/>
      <c r="J17016" s="126"/>
      <c r="K17016" s="9"/>
      <c r="L17016" s="9"/>
      <c r="M17016" s="9"/>
    </row>
    <row r="17017" spans="1:13" x14ac:dyDescent="0.25">
      <c r="A17017" s="126"/>
      <c r="B17017" s="126"/>
      <c r="C17017" s="126"/>
      <c r="D17017" s="127"/>
      <c r="E17017" s="128"/>
      <c r="F17017" s="128"/>
      <c r="G17017" s="126"/>
      <c r="H17017" s="126"/>
      <c r="I17017" s="126"/>
      <c r="J17017" s="126"/>
      <c r="K17017" s="9"/>
      <c r="L17017" s="9"/>
      <c r="M17017" s="9"/>
    </row>
    <row r="17018" spans="1:13" x14ac:dyDescent="0.25">
      <c r="A17018" s="126"/>
      <c r="B17018" s="126"/>
      <c r="C17018" s="126"/>
      <c r="D17018" s="127"/>
      <c r="E17018" s="128"/>
      <c r="F17018" s="128"/>
      <c r="G17018" s="126"/>
      <c r="H17018" s="126"/>
      <c r="I17018" s="126"/>
      <c r="J17018" s="126"/>
      <c r="K17018" s="9"/>
      <c r="L17018" s="9"/>
      <c r="M17018" s="9"/>
    </row>
    <row r="17019" spans="1:13" x14ac:dyDescent="0.25">
      <c r="A17019" s="126"/>
      <c r="B17019" s="126"/>
      <c r="C17019" s="126"/>
      <c r="D17019" s="127"/>
      <c r="E17019" s="128"/>
      <c r="F17019" s="128"/>
      <c r="G17019" s="126"/>
      <c r="H17019" s="126"/>
      <c r="I17019" s="126"/>
      <c r="J17019" s="126"/>
      <c r="K17019" s="9"/>
      <c r="L17019" s="9"/>
      <c r="M17019" s="9"/>
    </row>
    <row r="17020" spans="1:13" x14ac:dyDescent="0.25">
      <c r="A17020" s="126"/>
      <c r="B17020" s="126"/>
      <c r="C17020" s="126"/>
      <c r="D17020" s="127"/>
      <c r="E17020" s="128"/>
      <c r="F17020" s="128"/>
      <c r="G17020" s="126"/>
      <c r="H17020" s="126"/>
      <c r="I17020" s="126"/>
      <c r="J17020" s="126"/>
      <c r="K17020" s="9"/>
      <c r="L17020" s="9"/>
      <c r="M17020" s="9"/>
    </row>
    <row r="17021" spans="1:13" x14ac:dyDescent="0.25">
      <c r="A17021" s="126"/>
      <c r="B17021" s="126"/>
      <c r="C17021" s="126"/>
      <c r="D17021" s="127"/>
      <c r="E17021" s="128"/>
      <c r="F17021" s="128"/>
      <c r="G17021" s="126"/>
      <c r="H17021" s="126"/>
      <c r="I17021" s="126"/>
      <c r="J17021" s="126"/>
      <c r="K17021" s="9"/>
      <c r="L17021" s="9"/>
      <c r="M17021" s="9"/>
    </row>
    <row r="17022" spans="1:13" x14ac:dyDescent="0.25">
      <c r="A17022" s="126"/>
      <c r="B17022" s="126"/>
      <c r="C17022" s="126"/>
      <c r="D17022" s="127"/>
      <c r="E17022" s="128"/>
      <c r="F17022" s="128"/>
      <c r="G17022" s="126"/>
      <c r="H17022" s="126"/>
      <c r="I17022" s="126"/>
      <c r="J17022" s="126"/>
      <c r="K17022" s="9"/>
      <c r="L17022" s="9"/>
      <c r="M17022" s="9"/>
    </row>
    <row r="17023" spans="1:13" x14ac:dyDescent="0.25">
      <c r="A17023" s="126"/>
      <c r="B17023" s="126"/>
      <c r="C17023" s="126"/>
      <c r="D17023" s="127"/>
      <c r="E17023" s="128"/>
      <c r="F17023" s="128"/>
      <c r="G17023" s="126"/>
      <c r="H17023" s="126"/>
      <c r="I17023" s="126"/>
      <c r="J17023" s="126"/>
      <c r="K17023" s="9"/>
      <c r="L17023" s="9"/>
      <c r="M17023" s="9"/>
    </row>
    <row r="17024" spans="1:13" x14ac:dyDescent="0.25">
      <c r="A17024" s="126"/>
      <c r="B17024" s="126"/>
      <c r="C17024" s="126"/>
      <c r="D17024" s="127"/>
      <c r="E17024" s="128"/>
      <c r="F17024" s="128"/>
      <c r="G17024" s="126"/>
      <c r="H17024" s="126"/>
      <c r="I17024" s="126"/>
      <c r="J17024" s="126"/>
      <c r="K17024" s="9"/>
      <c r="L17024" s="9"/>
      <c r="M17024" s="9"/>
    </row>
    <row r="17025" spans="1:13" x14ac:dyDescent="0.25">
      <c r="A17025" s="126"/>
      <c r="B17025" s="126"/>
      <c r="C17025" s="126"/>
      <c r="D17025" s="127"/>
      <c r="E17025" s="128"/>
      <c r="F17025" s="128"/>
      <c r="G17025" s="126"/>
      <c r="H17025" s="126"/>
      <c r="I17025" s="126"/>
      <c r="J17025" s="126"/>
      <c r="K17025" s="9"/>
      <c r="L17025" s="9"/>
      <c r="M17025" s="9"/>
    </row>
    <row r="17026" spans="1:13" x14ac:dyDescent="0.25">
      <c r="A17026" s="126"/>
      <c r="B17026" s="126"/>
      <c r="C17026" s="126"/>
      <c r="D17026" s="127"/>
      <c r="E17026" s="128"/>
      <c r="F17026" s="128"/>
      <c r="G17026" s="126"/>
      <c r="H17026" s="126"/>
      <c r="I17026" s="126"/>
      <c r="J17026" s="126"/>
      <c r="K17026" s="9"/>
      <c r="L17026" s="9"/>
      <c r="M17026" s="9"/>
    </row>
    <row r="17027" spans="1:13" x14ac:dyDescent="0.25">
      <c r="A17027" s="126"/>
      <c r="B17027" s="126"/>
      <c r="C17027" s="126"/>
      <c r="D17027" s="127"/>
      <c r="E17027" s="128"/>
      <c r="F17027" s="128"/>
      <c r="G17027" s="126"/>
      <c r="H17027" s="126"/>
      <c r="I17027" s="126"/>
      <c r="J17027" s="126"/>
      <c r="K17027" s="9"/>
      <c r="L17027" s="9"/>
      <c r="M17027" s="9"/>
    </row>
    <row r="17028" spans="1:13" x14ac:dyDescent="0.25">
      <c r="A17028" s="126"/>
      <c r="B17028" s="126"/>
      <c r="C17028" s="126"/>
      <c r="D17028" s="127"/>
      <c r="E17028" s="128"/>
      <c r="F17028" s="128"/>
      <c r="G17028" s="126"/>
      <c r="H17028" s="126"/>
      <c r="I17028" s="126"/>
      <c r="J17028" s="126"/>
      <c r="K17028" s="9"/>
      <c r="L17028" s="9"/>
      <c r="M17028" s="9"/>
    </row>
    <row r="17029" spans="1:13" x14ac:dyDescent="0.25">
      <c r="A17029" s="126"/>
      <c r="B17029" s="126"/>
      <c r="C17029" s="126"/>
      <c r="D17029" s="127"/>
      <c r="E17029" s="128"/>
      <c r="F17029" s="128"/>
      <c r="G17029" s="126"/>
      <c r="H17029" s="126"/>
      <c r="I17029" s="126"/>
      <c r="J17029" s="126"/>
      <c r="K17029" s="9"/>
      <c r="L17029" s="9"/>
      <c r="M17029" s="9"/>
    </row>
    <row r="17030" spans="1:13" x14ac:dyDescent="0.25">
      <c r="A17030" s="126"/>
      <c r="B17030" s="126"/>
      <c r="C17030" s="126"/>
      <c r="D17030" s="127"/>
      <c r="E17030" s="128"/>
      <c r="F17030" s="128"/>
      <c r="G17030" s="126"/>
      <c r="H17030" s="126"/>
      <c r="I17030" s="126"/>
      <c r="J17030" s="126"/>
      <c r="K17030" s="9"/>
      <c r="L17030" s="9"/>
      <c r="M17030" s="9"/>
    </row>
    <row r="17031" spans="1:13" x14ac:dyDescent="0.25">
      <c r="A17031" s="126"/>
      <c r="B17031" s="126"/>
      <c r="C17031" s="126"/>
      <c r="D17031" s="127"/>
      <c r="E17031" s="128"/>
      <c r="F17031" s="128"/>
      <c r="G17031" s="126"/>
      <c r="H17031" s="126"/>
      <c r="I17031" s="126"/>
      <c r="J17031" s="126"/>
      <c r="K17031" s="9"/>
      <c r="L17031" s="9"/>
      <c r="M17031" s="9"/>
    </row>
    <row r="17032" spans="1:13" x14ac:dyDescent="0.25">
      <c r="A17032" s="126"/>
      <c r="B17032" s="126"/>
      <c r="C17032" s="126"/>
      <c r="D17032" s="127"/>
      <c r="E17032" s="128"/>
      <c r="F17032" s="128"/>
      <c r="G17032" s="126"/>
      <c r="H17032" s="126"/>
      <c r="I17032" s="126"/>
      <c r="J17032" s="126"/>
      <c r="K17032" s="9"/>
      <c r="L17032" s="9"/>
      <c r="M17032" s="9"/>
    </row>
    <row r="17033" spans="1:13" x14ac:dyDescent="0.25">
      <c r="A17033" s="126"/>
      <c r="B17033" s="126"/>
      <c r="C17033" s="126"/>
      <c r="D17033" s="127"/>
      <c r="E17033" s="128"/>
      <c r="F17033" s="128"/>
      <c r="G17033" s="126"/>
      <c r="H17033" s="126"/>
      <c r="I17033" s="126"/>
      <c r="J17033" s="126"/>
      <c r="K17033" s="9"/>
      <c r="L17033" s="9"/>
      <c r="M17033" s="9"/>
    </row>
    <row r="17034" spans="1:13" x14ac:dyDescent="0.25">
      <c r="A17034" s="126"/>
      <c r="B17034" s="126"/>
      <c r="C17034" s="126"/>
      <c r="D17034" s="127"/>
      <c r="E17034" s="128"/>
      <c r="F17034" s="128"/>
      <c r="G17034" s="126"/>
      <c r="H17034" s="126"/>
      <c r="I17034" s="126"/>
      <c r="J17034" s="126"/>
      <c r="K17034" s="9"/>
      <c r="L17034" s="9"/>
      <c r="M17034" s="9"/>
    </row>
    <row r="17035" spans="1:13" x14ac:dyDescent="0.25">
      <c r="A17035" s="126"/>
      <c r="B17035" s="126"/>
      <c r="C17035" s="126"/>
      <c r="D17035" s="127"/>
      <c r="E17035" s="128"/>
      <c r="F17035" s="128"/>
      <c r="G17035" s="126"/>
      <c r="H17035" s="126"/>
      <c r="I17035" s="126"/>
      <c r="J17035" s="126"/>
      <c r="K17035" s="9"/>
      <c r="L17035" s="9"/>
      <c r="M17035" s="9"/>
    </row>
    <row r="17036" spans="1:13" x14ac:dyDescent="0.25">
      <c r="A17036" s="126"/>
      <c r="B17036" s="126"/>
      <c r="C17036" s="126"/>
      <c r="D17036" s="127"/>
      <c r="E17036" s="128"/>
      <c r="F17036" s="128"/>
      <c r="G17036" s="126"/>
      <c r="H17036" s="126"/>
      <c r="I17036" s="126"/>
      <c r="J17036" s="126"/>
      <c r="K17036" s="9"/>
      <c r="L17036" s="9"/>
      <c r="M17036" s="9"/>
    </row>
    <row r="17037" spans="1:13" x14ac:dyDescent="0.25">
      <c r="A17037" s="126"/>
      <c r="B17037" s="126"/>
      <c r="C17037" s="126"/>
      <c r="D17037" s="127"/>
      <c r="E17037" s="128"/>
      <c r="F17037" s="128"/>
      <c r="G17037" s="126"/>
      <c r="H17037" s="126"/>
      <c r="I17037" s="126"/>
      <c r="J17037" s="126"/>
      <c r="K17037" s="9"/>
      <c r="L17037" s="9"/>
      <c r="M17037" s="9"/>
    </row>
    <row r="17038" spans="1:13" x14ac:dyDescent="0.25">
      <c r="A17038" s="126"/>
      <c r="B17038" s="126"/>
      <c r="C17038" s="126"/>
      <c r="D17038" s="127"/>
      <c r="E17038" s="128"/>
      <c r="F17038" s="128"/>
      <c r="G17038" s="126"/>
      <c r="H17038" s="126"/>
      <c r="I17038" s="126"/>
      <c r="J17038" s="126"/>
      <c r="K17038" s="9"/>
      <c r="L17038" s="9"/>
      <c r="M17038" s="9"/>
    </row>
    <row r="17039" spans="1:13" x14ac:dyDescent="0.25">
      <c r="A17039" s="126"/>
      <c r="B17039" s="126"/>
      <c r="C17039" s="126"/>
      <c r="D17039" s="127"/>
      <c r="E17039" s="128"/>
      <c r="F17039" s="128"/>
      <c r="G17039" s="126"/>
      <c r="H17039" s="126"/>
      <c r="I17039" s="126"/>
      <c r="J17039" s="126"/>
      <c r="K17039" s="9"/>
      <c r="L17039" s="9"/>
      <c r="M17039" s="9"/>
    </row>
    <row r="17040" spans="1:13" x14ac:dyDescent="0.25">
      <c r="A17040" s="126"/>
      <c r="B17040" s="126"/>
      <c r="C17040" s="126"/>
      <c r="D17040" s="127"/>
      <c r="E17040" s="128"/>
      <c r="F17040" s="128"/>
      <c r="G17040" s="126"/>
      <c r="H17040" s="126"/>
      <c r="I17040" s="126"/>
      <c r="J17040" s="126"/>
      <c r="K17040" s="9"/>
      <c r="L17040" s="9"/>
      <c r="M17040" s="9"/>
    </row>
    <row r="17041" spans="1:13" x14ac:dyDescent="0.25">
      <c r="A17041" s="126"/>
      <c r="B17041" s="126"/>
      <c r="C17041" s="126"/>
      <c r="D17041" s="127"/>
      <c r="E17041" s="128"/>
      <c r="F17041" s="128"/>
      <c r="G17041" s="126"/>
      <c r="H17041" s="126"/>
      <c r="I17041" s="126"/>
      <c r="J17041" s="126"/>
      <c r="K17041" s="9"/>
      <c r="L17041" s="9"/>
      <c r="M17041" s="9"/>
    </row>
    <row r="17042" spans="1:13" x14ac:dyDescent="0.25">
      <c r="A17042" s="126"/>
      <c r="B17042" s="126"/>
      <c r="C17042" s="126"/>
      <c r="D17042" s="127"/>
      <c r="E17042" s="128"/>
      <c r="F17042" s="128"/>
      <c r="G17042" s="126"/>
      <c r="H17042" s="126"/>
      <c r="I17042" s="126"/>
      <c r="J17042" s="126"/>
      <c r="K17042" s="9"/>
      <c r="L17042" s="9"/>
      <c r="M17042" s="9"/>
    </row>
    <row r="17043" spans="1:13" x14ac:dyDescent="0.25">
      <c r="A17043" s="126"/>
      <c r="B17043" s="126"/>
      <c r="C17043" s="126"/>
      <c r="D17043" s="127"/>
      <c r="E17043" s="128"/>
      <c r="F17043" s="128"/>
      <c r="G17043" s="126"/>
      <c r="H17043" s="126"/>
      <c r="I17043" s="126"/>
      <c r="J17043" s="126"/>
      <c r="K17043" s="9"/>
      <c r="L17043" s="9"/>
      <c r="M17043" s="9"/>
    </row>
    <row r="17044" spans="1:13" x14ac:dyDescent="0.25">
      <c r="A17044" s="126"/>
      <c r="B17044" s="126"/>
      <c r="C17044" s="126"/>
      <c r="D17044" s="127"/>
      <c r="E17044" s="128"/>
      <c r="F17044" s="128"/>
      <c r="G17044" s="126"/>
      <c r="H17044" s="126"/>
      <c r="I17044" s="126"/>
      <c r="J17044" s="126"/>
      <c r="K17044" s="9"/>
      <c r="L17044" s="9"/>
      <c r="M17044" s="9"/>
    </row>
    <row r="17045" spans="1:13" x14ac:dyDescent="0.25">
      <c r="A17045" s="126"/>
      <c r="B17045" s="126"/>
      <c r="C17045" s="126"/>
      <c r="D17045" s="127"/>
      <c r="E17045" s="128"/>
      <c r="F17045" s="128"/>
      <c r="G17045" s="126"/>
      <c r="H17045" s="126"/>
      <c r="I17045" s="126"/>
      <c r="J17045" s="126"/>
      <c r="K17045" s="9"/>
      <c r="L17045" s="9"/>
      <c r="M17045" s="9"/>
    </row>
    <row r="17046" spans="1:13" x14ac:dyDescent="0.25">
      <c r="A17046" s="126"/>
      <c r="B17046" s="126"/>
      <c r="C17046" s="126"/>
      <c r="D17046" s="127"/>
      <c r="E17046" s="128"/>
      <c r="F17046" s="128"/>
      <c r="G17046" s="126"/>
      <c r="H17046" s="126"/>
      <c r="I17046" s="126"/>
      <c r="J17046" s="126"/>
      <c r="K17046" s="9"/>
      <c r="L17046" s="9"/>
      <c r="M17046" s="9"/>
    </row>
    <row r="17047" spans="1:13" x14ac:dyDescent="0.25">
      <c r="A17047" s="126"/>
      <c r="B17047" s="126"/>
      <c r="C17047" s="126"/>
      <c r="D17047" s="127"/>
      <c r="E17047" s="128"/>
      <c r="F17047" s="128"/>
      <c r="G17047" s="126"/>
      <c r="H17047" s="126"/>
      <c r="I17047" s="126"/>
      <c r="J17047" s="126"/>
      <c r="K17047" s="9"/>
      <c r="L17047" s="9"/>
      <c r="M17047" s="9"/>
    </row>
    <row r="17048" spans="1:13" x14ac:dyDescent="0.25">
      <c r="A17048" s="126"/>
      <c r="B17048" s="126"/>
      <c r="C17048" s="126"/>
      <c r="D17048" s="127"/>
      <c r="E17048" s="128"/>
      <c r="F17048" s="128"/>
      <c r="G17048" s="126"/>
      <c r="H17048" s="126"/>
      <c r="I17048" s="126"/>
      <c r="J17048" s="126"/>
      <c r="K17048" s="9"/>
      <c r="L17048" s="9"/>
      <c r="M17048" s="9"/>
    </row>
    <row r="17049" spans="1:13" x14ac:dyDescent="0.25">
      <c r="A17049" s="126"/>
      <c r="B17049" s="126"/>
      <c r="C17049" s="126"/>
      <c r="D17049" s="127"/>
      <c r="E17049" s="128"/>
      <c r="F17049" s="128"/>
      <c r="G17049" s="126"/>
      <c r="H17049" s="126"/>
      <c r="I17049" s="126"/>
      <c r="J17049" s="126"/>
      <c r="K17049" s="9"/>
      <c r="L17049" s="9"/>
      <c r="M17049" s="9"/>
    </row>
    <row r="17050" spans="1:13" x14ac:dyDescent="0.25">
      <c r="A17050" s="126"/>
      <c r="B17050" s="126"/>
      <c r="C17050" s="126"/>
      <c r="D17050" s="127"/>
      <c r="E17050" s="128"/>
      <c r="F17050" s="128"/>
      <c r="G17050" s="126"/>
      <c r="H17050" s="126"/>
      <c r="I17050" s="126"/>
      <c r="J17050" s="126"/>
      <c r="K17050" s="9"/>
      <c r="L17050" s="9"/>
      <c r="M17050" s="9"/>
    </row>
    <row r="17051" spans="1:13" x14ac:dyDescent="0.25">
      <c r="A17051" s="126"/>
      <c r="B17051" s="126"/>
      <c r="C17051" s="126"/>
      <c r="D17051" s="127"/>
      <c r="E17051" s="128"/>
      <c r="F17051" s="128"/>
      <c r="G17051" s="126"/>
      <c r="H17051" s="126"/>
      <c r="I17051" s="126"/>
      <c r="J17051" s="126"/>
      <c r="K17051" s="9"/>
      <c r="L17051" s="9"/>
      <c r="M17051" s="9"/>
    </row>
    <row r="17052" spans="1:13" x14ac:dyDescent="0.25">
      <c r="A17052" s="126"/>
      <c r="B17052" s="126"/>
      <c r="C17052" s="126"/>
      <c r="D17052" s="127"/>
      <c r="E17052" s="128"/>
      <c r="F17052" s="128"/>
      <c r="G17052" s="126"/>
      <c r="H17052" s="126"/>
      <c r="I17052" s="126"/>
      <c r="J17052" s="126"/>
      <c r="K17052" s="9"/>
      <c r="L17052" s="9"/>
      <c r="M17052" s="9"/>
    </row>
    <row r="17053" spans="1:13" x14ac:dyDescent="0.25">
      <c r="A17053" s="126"/>
      <c r="B17053" s="126"/>
      <c r="C17053" s="126"/>
      <c r="D17053" s="127"/>
      <c r="E17053" s="128"/>
      <c r="F17053" s="128"/>
      <c r="G17053" s="126"/>
      <c r="H17053" s="126"/>
      <c r="I17053" s="126"/>
      <c r="J17053" s="126"/>
      <c r="K17053" s="9"/>
      <c r="L17053" s="9"/>
      <c r="M17053" s="9"/>
    </row>
    <row r="17054" spans="1:13" x14ac:dyDescent="0.25">
      <c r="A17054" s="126"/>
      <c r="B17054" s="126"/>
      <c r="C17054" s="126"/>
      <c r="D17054" s="127"/>
      <c r="E17054" s="128"/>
      <c r="F17054" s="128"/>
      <c r="G17054" s="126"/>
      <c r="H17054" s="126"/>
      <c r="I17054" s="126"/>
      <c r="J17054" s="126"/>
      <c r="K17054" s="9"/>
      <c r="L17054" s="9"/>
      <c r="M17054" s="9"/>
    </row>
    <row r="17055" spans="1:13" x14ac:dyDescent="0.25">
      <c r="A17055" s="126"/>
      <c r="B17055" s="126"/>
      <c r="C17055" s="126"/>
      <c r="D17055" s="127"/>
      <c r="E17055" s="128"/>
      <c r="F17055" s="128"/>
      <c r="G17055" s="126"/>
      <c r="H17055" s="126"/>
      <c r="I17055" s="126"/>
      <c r="J17055" s="126"/>
      <c r="K17055" s="9"/>
      <c r="L17055" s="9"/>
      <c r="M17055" s="9"/>
    </row>
    <row r="17056" spans="1:13" x14ac:dyDescent="0.25">
      <c r="A17056" s="126"/>
      <c r="B17056" s="126"/>
      <c r="C17056" s="126"/>
      <c r="D17056" s="127"/>
      <c r="E17056" s="128"/>
      <c r="F17056" s="128"/>
      <c r="G17056" s="126"/>
      <c r="H17056" s="126"/>
      <c r="I17056" s="126"/>
      <c r="J17056" s="126"/>
      <c r="K17056" s="9"/>
      <c r="L17056" s="9"/>
      <c r="M17056" s="9"/>
    </row>
    <row r="17057" spans="1:13" x14ac:dyDescent="0.25">
      <c r="A17057" s="126"/>
      <c r="B17057" s="126"/>
      <c r="C17057" s="126"/>
      <c r="D17057" s="127"/>
      <c r="E17057" s="128"/>
      <c r="F17057" s="128"/>
      <c r="G17057" s="126"/>
      <c r="H17057" s="126"/>
      <c r="I17057" s="126"/>
      <c r="J17057" s="126"/>
      <c r="K17057" s="9"/>
      <c r="L17057" s="9"/>
      <c r="M17057" s="9"/>
    </row>
    <row r="17058" spans="1:13" x14ac:dyDescent="0.25">
      <c r="A17058" s="126"/>
      <c r="B17058" s="126"/>
      <c r="C17058" s="126"/>
      <c r="D17058" s="127"/>
      <c r="E17058" s="128"/>
      <c r="F17058" s="128"/>
      <c r="G17058" s="126"/>
      <c r="H17058" s="126"/>
      <c r="I17058" s="126"/>
      <c r="J17058" s="126"/>
      <c r="K17058" s="9"/>
      <c r="L17058" s="9"/>
      <c r="M17058" s="9"/>
    </row>
    <row r="17059" spans="1:13" x14ac:dyDescent="0.25">
      <c r="A17059" s="126"/>
      <c r="B17059" s="126"/>
      <c r="C17059" s="126"/>
      <c r="D17059" s="127"/>
      <c r="E17059" s="128"/>
      <c r="F17059" s="128"/>
      <c r="G17059" s="126"/>
      <c r="H17059" s="126"/>
      <c r="I17059" s="126"/>
      <c r="J17059" s="126"/>
      <c r="K17059" s="9"/>
      <c r="L17059" s="9"/>
      <c r="M17059" s="9"/>
    </row>
    <row r="17060" spans="1:13" x14ac:dyDescent="0.25">
      <c r="A17060" s="126"/>
      <c r="B17060" s="126"/>
      <c r="C17060" s="126"/>
      <c r="D17060" s="127"/>
      <c r="E17060" s="128"/>
      <c r="F17060" s="128"/>
      <c r="G17060" s="126"/>
      <c r="H17060" s="126"/>
      <c r="I17060" s="126"/>
      <c r="J17060" s="126"/>
      <c r="K17060" s="9"/>
      <c r="L17060" s="9"/>
      <c r="M17060" s="9"/>
    </row>
    <row r="17061" spans="1:13" x14ac:dyDescent="0.25">
      <c r="A17061" s="126"/>
      <c r="B17061" s="126"/>
      <c r="C17061" s="126"/>
      <c r="D17061" s="127"/>
      <c r="E17061" s="128"/>
      <c r="F17061" s="128"/>
      <c r="G17061" s="126"/>
      <c r="H17061" s="126"/>
      <c r="I17061" s="126"/>
      <c r="J17061" s="126"/>
      <c r="K17061" s="9"/>
      <c r="L17061" s="9"/>
      <c r="M17061" s="9"/>
    </row>
    <row r="17062" spans="1:13" x14ac:dyDescent="0.25">
      <c r="A17062" s="126"/>
      <c r="B17062" s="126"/>
      <c r="C17062" s="126"/>
      <c r="D17062" s="127"/>
      <c r="E17062" s="128"/>
      <c r="F17062" s="128"/>
      <c r="G17062" s="126"/>
      <c r="H17062" s="126"/>
      <c r="I17062" s="126"/>
      <c r="J17062" s="126"/>
      <c r="K17062" s="9"/>
      <c r="L17062" s="9"/>
      <c r="M17062" s="9"/>
    </row>
    <row r="17063" spans="1:13" x14ac:dyDescent="0.25">
      <c r="A17063" s="126"/>
      <c r="B17063" s="126"/>
      <c r="C17063" s="126"/>
      <c r="D17063" s="127"/>
      <c r="E17063" s="128"/>
      <c r="F17063" s="128"/>
      <c r="G17063" s="126"/>
      <c r="H17063" s="126"/>
      <c r="I17063" s="126"/>
      <c r="J17063" s="126"/>
      <c r="K17063" s="9"/>
      <c r="L17063" s="9"/>
      <c r="M17063" s="9"/>
    </row>
    <row r="17064" spans="1:13" x14ac:dyDescent="0.25">
      <c r="A17064" s="126"/>
      <c r="B17064" s="126"/>
      <c r="C17064" s="126"/>
      <c r="D17064" s="127"/>
      <c r="E17064" s="128"/>
      <c r="F17064" s="128"/>
      <c r="G17064" s="126"/>
      <c r="H17064" s="126"/>
      <c r="I17064" s="126"/>
      <c r="J17064" s="126"/>
      <c r="K17064" s="9"/>
      <c r="L17064" s="9"/>
      <c r="M17064" s="9"/>
    </row>
    <row r="17065" spans="1:13" x14ac:dyDescent="0.25">
      <c r="A17065" s="126"/>
      <c r="B17065" s="126"/>
      <c r="C17065" s="126"/>
      <c r="D17065" s="127"/>
      <c r="E17065" s="128"/>
      <c r="F17065" s="128"/>
      <c r="G17065" s="126"/>
      <c r="H17065" s="126"/>
      <c r="I17065" s="126"/>
      <c r="J17065" s="126"/>
      <c r="K17065" s="9"/>
      <c r="L17065" s="9"/>
      <c r="M17065" s="9"/>
    </row>
    <row r="17066" spans="1:13" x14ac:dyDescent="0.25">
      <c r="A17066" s="126"/>
      <c r="B17066" s="126"/>
      <c r="C17066" s="126"/>
      <c r="D17066" s="127"/>
      <c r="E17066" s="128"/>
      <c r="F17066" s="128"/>
      <c r="G17066" s="126"/>
      <c r="H17066" s="126"/>
      <c r="I17066" s="126"/>
      <c r="J17066" s="126"/>
      <c r="K17066" s="9"/>
      <c r="L17066" s="9"/>
      <c r="M17066" s="9"/>
    </row>
    <row r="17067" spans="1:13" x14ac:dyDescent="0.25">
      <c r="A17067" s="126"/>
      <c r="B17067" s="126"/>
      <c r="C17067" s="126"/>
      <c r="D17067" s="127"/>
      <c r="E17067" s="128"/>
      <c r="F17067" s="128"/>
      <c r="G17067" s="126"/>
      <c r="H17067" s="126"/>
      <c r="I17067" s="126"/>
      <c r="J17067" s="126"/>
      <c r="K17067" s="9"/>
      <c r="L17067" s="9"/>
      <c r="M17067" s="9"/>
    </row>
    <row r="17068" spans="1:13" x14ac:dyDescent="0.25">
      <c r="A17068" s="126"/>
      <c r="B17068" s="126"/>
      <c r="C17068" s="126"/>
      <c r="D17068" s="127"/>
      <c r="E17068" s="128"/>
      <c r="F17068" s="128"/>
      <c r="G17068" s="126"/>
      <c r="H17068" s="126"/>
      <c r="I17068" s="126"/>
      <c r="J17068" s="126"/>
      <c r="K17068" s="9"/>
      <c r="L17068" s="9"/>
      <c r="M17068" s="9"/>
    </row>
    <row r="17069" spans="1:13" x14ac:dyDescent="0.25">
      <c r="A17069" s="126"/>
      <c r="B17069" s="126"/>
      <c r="C17069" s="126"/>
      <c r="D17069" s="127"/>
      <c r="E17069" s="128"/>
      <c r="F17069" s="128"/>
      <c r="G17069" s="126"/>
      <c r="H17069" s="126"/>
      <c r="I17069" s="126"/>
      <c r="J17069" s="126"/>
      <c r="K17069" s="9"/>
      <c r="L17069" s="9"/>
      <c r="M17069" s="9"/>
    </row>
    <row r="17070" spans="1:13" x14ac:dyDescent="0.25">
      <c r="A17070" s="126"/>
      <c r="B17070" s="126"/>
      <c r="C17070" s="126"/>
      <c r="D17070" s="127"/>
      <c r="E17070" s="128"/>
      <c r="F17070" s="128"/>
      <c r="G17070" s="126"/>
      <c r="H17070" s="126"/>
      <c r="I17070" s="126"/>
      <c r="J17070" s="126"/>
      <c r="K17070" s="9"/>
      <c r="L17070" s="9"/>
      <c r="M17070" s="9"/>
    </row>
    <row r="17071" spans="1:13" x14ac:dyDescent="0.25">
      <c r="A17071" s="126"/>
      <c r="B17071" s="126"/>
      <c r="C17071" s="126"/>
      <c r="D17071" s="127"/>
      <c r="E17071" s="128"/>
      <c r="F17071" s="128"/>
      <c r="G17071" s="126"/>
      <c r="H17071" s="126"/>
      <c r="I17071" s="126"/>
      <c r="J17071" s="126"/>
      <c r="K17071" s="9"/>
      <c r="L17071" s="9"/>
      <c r="M17071" s="9"/>
    </row>
    <row r="17072" spans="1:13" x14ac:dyDescent="0.25">
      <c r="A17072" s="126"/>
      <c r="B17072" s="126"/>
      <c r="C17072" s="126"/>
      <c r="D17072" s="127"/>
      <c r="E17072" s="128"/>
      <c r="F17072" s="128"/>
      <c r="G17072" s="126"/>
      <c r="H17072" s="126"/>
      <c r="I17072" s="126"/>
      <c r="J17072" s="126"/>
      <c r="K17072" s="9"/>
      <c r="L17072" s="9"/>
      <c r="M17072" s="9"/>
    </row>
    <row r="17073" spans="1:13" x14ac:dyDescent="0.25">
      <c r="A17073" s="126"/>
      <c r="B17073" s="126"/>
      <c r="C17073" s="126"/>
      <c r="D17073" s="127"/>
      <c r="E17073" s="128"/>
      <c r="F17073" s="128"/>
      <c r="G17073" s="126"/>
      <c r="H17073" s="126"/>
      <c r="I17073" s="126"/>
      <c r="J17073" s="126"/>
      <c r="K17073" s="9"/>
      <c r="L17073" s="9"/>
      <c r="M17073" s="9"/>
    </row>
    <row r="17074" spans="1:13" x14ac:dyDescent="0.25">
      <c r="A17074" s="126"/>
      <c r="B17074" s="126"/>
      <c r="C17074" s="126"/>
      <c r="D17074" s="127"/>
      <c r="E17074" s="128"/>
      <c r="F17074" s="128"/>
      <c r="G17074" s="126"/>
      <c r="H17074" s="126"/>
      <c r="I17074" s="126"/>
      <c r="J17074" s="126"/>
      <c r="K17074" s="9"/>
      <c r="L17074" s="9"/>
      <c r="M17074" s="9"/>
    </row>
    <row r="17075" spans="1:13" x14ac:dyDescent="0.25">
      <c r="A17075" s="126"/>
      <c r="B17075" s="126"/>
      <c r="C17075" s="126"/>
      <c r="D17075" s="127"/>
      <c r="E17075" s="128"/>
      <c r="F17075" s="128"/>
      <c r="G17075" s="126"/>
      <c r="H17075" s="126"/>
      <c r="I17075" s="126"/>
      <c r="J17075" s="126"/>
      <c r="K17075" s="9"/>
      <c r="L17075" s="9"/>
      <c r="M17075" s="9"/>
    </row>
    <row r="17076" spans="1:13" x14ac:dyDescent="0.25">
      <c r="A17076" s="126"/>
      <c r="B17076" s="126"/>
      <c r="C17076" s="126"/>
      <c r="D17076" s="127"/>
      <c r="E17076" s="128"/>
      <c r="F17076" s="128"/>
      <c r="G17076" s="126"/>
      <c r="H17076" s="126"/>
      <c r="I17076" s="126"/>
      <c r="J17076" s="126"/>
      <c r="K17076" s="9"/>
      <c r="L17076" s="9"/>
      <c r="M17076" s="9"/>
    </row>
    <row r="17077" spans="1:13" x14ac:dyDescent="0.25">
      <c r="A17077" s="126"/>
      <c r="B17077" s="126"/>
      <c r="C17077" s="126"/>
      <c r="D17077" s="127"/>
      <c r="E17077" s="128"/>
      <c r="F17077" s="128"/>
      <c r="G17077" s="126"/>
      <c r="H17077" s="126"/>
      <c r="I17077" s="126"/>
      <c r="J17077" s="126"/>
      <c r="K17077" s="9"/>
      <c r="L17077" s="9"/>
      <c r="M17077" s="9"/>
    </row>
    <row r="17078" spans="1:13" x14ac:dyDescent="0.25">
      <c r="A17078" s="126"/>
      <c r="B17078" s="126"/>
      <c r="C17078" s="126"/>
      <c r="D17078" s="127"/>
      <c r="E17078" s="128"/>
      <c r="F17078" s="128"/>
      <c r="G17078" s="126"/>
      <c r="H17078" s="126"/>
      <c r="I17078" s="126"/>
      <c r="J17078" s="126"/>
      <c r="K17078" s="9"/>
      <c r="L17078" s="9"/>
      <c r="M17078" s="9"/>
    </row>
    <row r="17079" spans="1:13" x14ac:dyDescent="0.25">
      <c r="A17079" s="126"/>
      <c r="B17079" s="126"/>
      <c r="C17079" s="126"/>
      <c r="D17079" s="127"/>
      <c r="E17079" s="128"/>
      <c r="F17079" s="128"/>
      <c r="G17079" s="126"/>
      <c r="H17079" s="126"/>
      <c r="I17079" s="126"/>
      <c r="J17079" s="126"/>
      <c r="K17079" s="9"/>
      <c r="L17079" s="9"/>
      <c r="M17079" s="9"/>
    </row>
    <row r="17080" spans="1:13" x14ac:dyDescent="0.25">
      <c r="A17080" s="126"/>
      <c r="B17080" s="126"/>
      <c r="C17080" s="126"/>
      <c r="D17080" s="127"/>
      <c r="E17080" s="128"/>
      <c r="F17080" s="128"/>
      <c r="G17080" s="126"/>
      <c r="H17080" s="126"/>
      <c r="I17080" s="126"/>
      <c r="J17080" s="126"/>
      <c r="K17080" s="9"/>
      <c r="L17080" s="9"/>
      <c r="M17080" s="9"/>
    </row>
    <row r="17081" spans="1:13" x14ac:dyDescent="0.25">
      <c r="A17081" s="126"/>
      <c r="B17081" s="126"/>
      <c r="C17081" s="126"/>
      <c r="D17081" s="127"/>
      <c r="E17081" s="128"/>
      <c r="F17081" s="128"/>
      <c r="G17081" s="126"/>
      <c r="H17081" s="126"/>
      <c r="I17081" s="126"/>
      <c r="J17081" s="126"/>
      <c r="K17081" s="9"/>
      <c r="L17081" s="9"/>
      <c r="M17081" s="9"/>
    </row>
    <row r="17082" spans="1:13" x14ac:dyDescent="0.25">
      <c r="A17082" s="126"/>
      <c r="B17082" s="126"/>
      <c r="C17082" s="126"/>
      <c r="D17082" s="127"/>
      <c r="E17082" s="128"/>
      <c r="F17082" s="128"/>
      <c r="G17082" s="126"/>
      <c r="H17082" s="126"/>
      <c r="I17082" s="126"/>
      <c r="J17082" s="126"/>
      <c r="K17082" s="9"/>
      <c r="L17082" s="9"/>
      <c r="M17082" s="9"/>
    </row>
    <row r="17083" spans="1:13" x14ac:dyDescent="0.25">
      <c r="A17083" s="126"/>
      <c r="B17083" s="126"/>
      <c r="C17083" s="126"/>
      <c r="D17083" s="127"/>
      <c r="E17083" s="128"/>
      <c r="F17083" s="128"/>
      <c r="G17083" s="126"/>
      <c r="H17083" s="126"/>
      <c r="I17083" s="126"/>
      <c r="J17083" s="126"/>
      <c r="K17083" s="9"/>
      <c r="L17083" s="9"/>
      <c r="M17083" s="9"/>
    </row>
    <row r="17084" spans="1:13" x14ac:dyDescent="0.25">
      <c r="A17084" s="126"/>
      <c r="B17084" s="126"/>
      <c r="C17084" s="126"/>
      <c r="D17084" s="127"/>
      <c r="E17084" s="128"/>
      <c r="F17084" s="128"/>
      <c r="G17084" s="126"/>
      <c r="H17084" s="126"/>
      <c r="I17084" s="126"/>
      <c r="J17084" s="126"/>
      <c r="K17084" s="9"/>
      <c r="L17084" s="9"/>
      <c r="M17084" s="9"/>
    </row>
    <row r="17085" spans="1:13" x14ac:dyDescent="0.25">
      <c r="A17085" s="126"/>
      <c r="B17085" s="126"/>
      <c r="C17085" s="126"/>
      <c r="D17085" s="127"/>
      <c r="E17085" s="128"/>
      <c r="F17085" s="128"/>
      <c r="G17085" s="126"/>
      <c r="H17085" s="126"/>
      <c r="I17085" s="126"/>
      <c r="J17085" s="126"/>
      <c r="K17085" s="9"/>
      <c r="L17085" s="9"/>
      <c r="M17085" s="9"/>
    </row>
    <row r="17086" spans="1:13" x14ac:dyDescent="0.25">
      <c r="A17086" s="126"/>
      <c r="B17086" s="126"/>
      <c r="C17086" s="126"/>
      <c r="D17086" s="127"/>
      <c r="E17086" s="128"/>
      <c r="F17086" s="128"/>
      <c r="G17086" s="126"/>
      <c r="H17086" s="126"/>
      <c r="I17086" s="126"/>
      <c r="J17086" s="126"/>
      <c r="K17086" s="9"/>
      <c r="L17086" s="9"/>
      <c r="M17086" s="9"/>
    </row>
    <row r="17087" spans="1:13" x14ac:dyDescent="0.25">
      <c r="A17087" s="126"/>
      <c r="B17087" s="126"/>
      <c r="C17087" s="126"/>
      <c r="D17087" s="127"/>
      <c r="E17087" s="128"/>
      <c r="F17087" s="128"/>
      <c r="G17087" s="126"/>
      <c r="H17087" s="126"/>
      <c r="I17087" s="126"/>
      <c r="J17087" s="126"/>
      <c r="K17087" s="9"/>
      <c r="L17087" s="9"/>
      <c r="M17087" s="9"/>
    </row>
    <row r="17088" spans="1:13" x14ac:dyDescent="0.25">
      <c r="A17088" s="126"/>
      <c r="B17088" s="126"/>
      <c r="C17088" s="126"/>
      <c r="D17088" s="127"/>
      <c r="E17088" s="128"/>
      <c r="F17088" s="128"/>
      <c r="G17088" s="126"/>
      <c r="H17088" s="126"/>
      <c r="I17088" s="126"/>
      <c r="J17088" s="126"/>
      <c r="K17088" s="9"/>
      <c r="L17088" s="9"/>
      <c r="M17088" s="9"/>
    </row>
    <row r="17089" spans="1:13" x14ac:dyDescent="0.25">
      <c r="A17089" s="126"/>
      <c r="B17089" s="126"/>
      <c r="C17089" s="126"/>
      <c r="D17089" s="127"/>
      <c r="E17089" s="128"/>
      <c r="F17089" s="128"/>
      <c r="G17089" s="126"/>
      <c r="H17089" s="126"/>
      <c r="I17089" s="126"/>
      <c r="J17089" s="126"/>
      <c r="K17089" s="9"/>
      <c r="L17089" s="9"/>
      <c r="M17089" s="9"/>
    </row>
    <row r="17090" spans="1:13" x14ac:dyDescent="0.25">
      <c r="A17090" s="126"/>
      <c r="B17090" s="126"/>
      <c r="C17090" s="126"/>
      <c r="D17090" s="127"/>
      <c r="E17090" s="128"/>
      <c r="F17090" s="128"/>
      <c r="G17090" s="126"/>
      <c r="H17090" s="126"/>
      <c r="I17090" s="126"/>
      <c r="J17090" s="126"/>
      <c r="K17090" s="9"/>
      <c r="L17090" s="9"/>
      <c r="M17090" s="9"/>
    </row>
    <row r="17091" spans="1:13" x14ac:dyDescent="0.25">
      <c r="A17091" s="126"/>
      <c r="B17091" s="126"/>
      <c r="C17091" s="126"/>
      <c r="D17091" s="127"/>
      <c r="E17091" s="128"/>
      <c r="F17091" s="128"/>
      <c r="G17091" s="126"/>
      <c r="H17091" s="126"/>
      <c r="I17091" s="126"/>
      <c r="J17091" s="126"/>
      <c r="K17091" s="9"/>
      <c r="L17091" s="9"/>
      <c r="M17091" s="9"/>
    </row>
    <row r="17092" spans="1:13" x14ac:dyDescent="0.25">
      <c r="A17092" s="126"/>
      <c r="B17092" s="126"/>
      <c r="C17092" s="126"/>
      <c r="D17092" s="127"/>
      <c r="E17092" s="128"/>
      <c r="F17092" s="128"/>
      <c r="G17092" s="126"/>
      <c r="H17092" s="126"/>
      <c r="I17092" s="126"/>
      <c r="J17092" s="126"/>
      <c r="K17092" s="9"/>
      <c r="L17092" s="9"/>
      <c r="M17092" s="9"/>
    </row>
    <row r="17093" spans="1:13" x14ac:dyDescent="0.25">
      <c r="A17093" s="126"/>
      <c r="B17093" s="126"/>
      <c r="C17093" s="126"/>
      <c r="D17093" s="127"/>
      <c r="E17093" s="128"/>
      <c r="F17093" s="128"/>
      <c r="G17093" s="126"/>
      <c r="H17093" s="126"/>
      <c r="I17093" s="126"/>
      <c r="J17093" s="126"/>
      <c r="K17093" s="9"/>
      <c r="L17093" s="9"/>
      <c r="M17093" s="9"/>
    </row>
    <row r="17094" spans="1:13" x14ac:dyDescent="0.25">
      <c r="A17094" s="126"/>
      <c r="B17094" s="126"/>
      <c r="C17094" s="126"/>
      <c r="D17094" s="127"/>
      <c r="E17094" s="128"/>
      <c r="F17094" s="128"/>
      <c r="G17094" s="126"/>
      <c r="H17094" s="126"/>
      <c r="I17094" s="126"/>
      <c r="J17094" s="126"/>
      <c r="K17094" s="9"/>
      <c r="L17094" s="9"/>
      <c r="M17094" s="9"/>
    </row>
    <row r="17095" spans="1:13" x14ac:dyDescent="0.25">
      <c r="A17095" s="126"/>
      <c r="B17095" s="126"/>
      <c r="C17095" s="126"/>
      <c r="D17095" s="127"/>
      <c r="E17095" s="128"/>
      <c r="F17095" s="128"/>
      <c r="G17095" s="126"/>
      <c r="H17095" s="126"/>
      <c r="I17095" s="126"/>
      <c r="J17095" s="126"/>
      <c r="K17095" s="9"/>
      <c r="L17095" s="9"/>
      <c r="M17095" s="9"/>
    </row>
    <row r="17096" spans="1:13" x14ac:dyDescent="0.25">
      <c r="A17096" s="126"/>
      <c r="B17096" s="126"/>
      <c r="C17096" s="126"/>
      <c r="D17096" s="127"/>
      <c r="E17096" s="128"/>
      <c r="F17096" s="128"/>
      <c r="G17096" s="126"/>
      <c r="H17096" s="126"/>
      <c r="I17096" s="126"/>
      <c r="J17096" s="126"/>
      <c r="K17096" s="9"/>
      <c r="L17096" s="9"/>
      <c r="M17096" s="9"/>
    </row>
    <row r="17097" spans="1:13" x14ac:dyDescent="0.25">
      <c r="A17097" s="126"/>
      <c r="B17097" s="126"/>
      <c r="C17097" s="126"/>
      <c r="D17097" s="127"/>
      <c r="E17097" s="128"/>
      <c r="F17097" s="128"/>
      <c r="G17097" s="126"/>
      <c r="H17097" s="126"/>
      <c r="I17097" s="126"/>
      <c r="J17097" s="126"/>
      <c r="K17097" s="9"/>
      <c r="L17097" s="9"/>
      <c r="M17097" s="9"/>
    </row>
    <row r="17098" spans="1:13" x14ac:dyDescent="0.25">
      <c r="A17098" s="126"/>
      <c r="B17098" s="126"/>
      <c r="C17098" s="126"/>
      <c r="D17098" s="127"/>
      <c r="E17098" s="128"/>
      <c r="F17098" s="128"/>
      <c r="G17098" s="126"/>
      <c r="H17098" s="126"/>
      <c r="I17098" s="126"/>
      <c r="J17098" s="126"/>
      <c r="K17098" s="9"/>
      <c r="L17098" s="9"/>
      <c r="M17098" s="9"/>
    </row>
    <row r="17099" spans="1:13" x14ac:dyDescent="0.25">
      <c r="A17099" s="126"/>
      <c r="B17099" s="126"/>
      <c r="C17099" s="126"/>
      <c r="D17099" s="127"/>
      <c r="E17099" s="128"/>
      <c r="F17099" s="128"/>
      <c r="G17099" s="126"/>
      <c r="H17099" s="126"/>
      <c r="I17099" s="126"/>
      <c r="J17099" s="126"/>
      <c r="K17099" s="9"/>
      <c r="L17099" s="9"/>
      <c r="M17099" s="9"/>
    </row>
    <row r="17100" spans="1:13" x14ac:dyDescent="0.25">
      <c r="A17100" s="126"/>
      <c r="B17100" s="126"/>
      <c r="C17100" s="126"/>
      <c r="D17100" s="127"/>
      <c r="E17100" s="128"/>
      <c r="F17100" s="128"/>
      <c r="G17100" s="126"/>
      <c r="H17100" s="126"/>
      <c r="I17100" s="126"/>
      <c r="J17100" s="126"/>
      <c r="K17100" s="9"/>
      <c r="L17100" s="9"/>
      <c r="M17100" s="9"/>
    </row>
    <row r="17101" spans="1:13" x14ac:dyDescent="0.25">
      <c r="A17101" s="126"/>
      <c r="B17101" s="126"/>
      <c r="C17101" s="126"/>
      <c r="D17101" s="127"/>
      <c r="E17101" s="128"/>
      <c r="F17101" s="128"/>
      <c r="G17101" s="126"/>
      <c r="H17101" s="126"/>
      <c r="I17101" s="126"/>
      <c r="J17101" s="126"/>
      <c r="K17101" s="9"/>
      <c r="L17101" s="9"/>
      <c r="M17101" s="9"/>
    </row>
    <row r="17102" spans="1:13" x14ac:dyDescent="0.25">
      <c r="A17102" s="126"/>
      <c r="B17102" s="126"/>
      <c r="C17102" s="126"/>
      <c r="D17102" s="127"/>
      <c r="E17102" s="128"/>
      <c r="F17102" s="128"/>
      <c r="G17102" s="126"/>
      <c r="H17102" s="126"/>
      <c r="I17102" s="126"/>
      <c r="J17102" s="126"/>
      <c r="K17102" s="9"/>
      <c r="L17102" s="9"/>
      <c r="M17102" s="9"/>
    </row>
    <row r="17103" spans="1:13" x14ac:dyDescent="0.25">
      <c r="A17103" s="126"/>
      <c r="B17103" s="126"/>
      <c r="C17103" s="126"/>
      <c r="D17103" s="127"/>
      <c r="E17103" s="128"/>
      <c r="F17103" s="128"/>
      <c r="G17103" s="126"/>
      <c r="H17103" s="126"/>
      <c r="I17103" s="126"/>
      <c r="J17103" s="126"/>
      <c r="K17103" s="9"/>
      <c r="L17103" s="9"/>
      <c r="M17103" s="9"/>
    </row>
    <row r="17104" spans="1:13" x14ac:dyDescent="0.25">
      <c r="A17104" s="126"/>
      <c r="B17104" s="126"/>
      <c r="C17104" s="126"/>
      <c r="D17104" s="127"/>
      <c r="E17104" s="128"/>
      <c r="F17104" s="128"/>
      <c r="G17104" s="126"/>
      <c r="H17104" s="126"/>
      <c r="I17104" s="126"/>
      <c r="J17104" s="126"/>
      <c r="K17104" s="9"/>
      <c r="L17104" s="9"/>
      <c r="M17104" s="9"/>
    </row>
    <row r="17105" spans="1:13" x14ac:dyDescent="0.25">
      <c r="A17105" s="126"/>
      <c r="B17105" s="126"/>
      <c r="C17105" s="126"/>
      <c r="D17105" s="127"/>
      <c r="E17105" s="128"/>
      <c r="F17105" s="128"/>
      <c r="G17105" s="126"/>
      <c r="H17105" s="126"/>
      <c r="I17105" s="126"/>
      <c r="J17105" s="126"/>
      <c r="K17105" s="9"/>
      <c r="L17105" s="9"/>
      <c r="M17105" s="9"/>
    </row>
    <row r="17106" spans="1:13" x14ac:dyDescent="0.25">
      <c r="A17106" s="126"/>
      <c r="B17106" s="126"/>
      <c r="C17106" s="126"/>
      <c r="D17106" s="127"/>
      <c r="E17106" s="128"/>
      <c r="F17106" s="128"/>
      <c r="G17106" s="126"/>
      <c r="H17106" s="126"/>
      <c r="I17106" s="126"/>
      <c r="J17106" s="126"/>
      <c r="K17106" s="9"/>
      <c r="L17106" s="9"/>
      <c r="M17106" s="9"/>
    </row>
    <row r="17107" spans="1:13" x14ac:dyDescent="0.25">
      <c r="A17107" s="126"/>
      <c r="B17107" s="126"/>
      <c r="C17107" s="126"/>
      <c r="D17107" s="127"/>
      <c r="E17107" s="128"/>
      <c r="F17107" s="128"/>
      <c r="G17107" s="126"/>
      <c r="H17107" s="126"/>
      <c r="I17107" s="126"/>
      <c r="J17107" s="126"/>
      <c r="K17107" s="9"/>
      <c r="L17107" s="9"/>
      <c r="M17107" s="9"/>
    </row>
    <row r="17108" spans="1:13" x14ac:dyDescent="0.25">
      <c r="A17108" s="126"/>
      <c r="B17108" s="126"/>
      <c r="C17108" s="126"/>
      <c r="D17108" s="127"/>
      <c r="E17108" s="128"/>
      <c r="F17108" s="128"/>
      <c r="G17108" s="126"/>
      <c r="H17108" s="126"/>
      <c r="I17108" s="126"/>
      <c r="J17108" s="126"/>
      <c r="K17108" s="9"/>
      <c r="L17108" s="9"/>
      <c r="M17108" s="9"/>
    </row>
    <row r="17109" spans="1:13" x14ac:dyDescent="0.25">
      <c r="A17109" s="126"/>
      <c r="B17109" s="126"/>
      <c r="C17109" s="126"/>
      <c r="D17109" s="127"/>
      <c r="E17109" s="128"/>
      <c r="F17109" s="128"/>
      <c r="G17109" s="126"/>
      <c r="H17109" s="126"/>
      <c r="I17109" s="126"/>
      <c r="J17109" s="126"/>
      <c r="K17109" s="9"/>
      <c r="L17109" s="9"/>
      <c r="M17109" s="9"/>
    </row>
    <row r="17110" spans="1:13" x14ac:dyDescent="0.25">
      <c r="A17110" s="126"/>
      <c r="B17110" s="126"/>
      <c r="C17110" s="126"/>
      <c r="D17110" s="127"/>
      <c r="E17110" s="128"/>
      <c r="F17110" s="128"/>
      <c r="G17110" s="126"/>
      <c r="H17110" s="126"/>
      <c r="I17110" s="126"/>
      <c r="J17110" s="126"/>
      <c r="K17110" s="9"/>
      <c r="L17110" s="9"/>
      <c r="M17110" s="9"/>
    </row>
    <row r="17111" spans="1:13" x14ac:dyDescent="0.25">
      <c r="A17111" s="126"/>
      <c r="B17111" s="126"/>
      <c r="C17111" s="126"/>
      <c r="D17111" s="127"/>
      <c r="E17111" s="128"/>
      <c r="F17111" s="128"/>
      <c r="G17111" s="126"/>
      <c r="H17111" s="126"/>
      <c r="I17111" s="126"/>
      <c r="J17111" s="126"/>
      <c r="K17111" s="9"/>
      <c r="L17111" s="9"/>
      <c r="M17111" s="9"/>
    </row>
    <row r="17112" spans="1:13" x14ac:dyDescent="0.25">
      <c r="A17112" s="126"/>
      <c r="B17112" s="126"/>
      <c r="C17112" s="126"/>
      <c r="D17112" s="127"/>
      <c r="E17112" s="128"/>
      <c r="F17112" s="128"/>
      <c r="G17112" s="126"/>
      <c r="H17112" s="126"/>
      <c r="I17112" s="126"/>
      <c r="J17112" s="126"/>
      <c r="K17112" s="9"/>
      <c r="L17112" s="9"/>
      <c r="M17112" s="9"/>
    </row>
    <row r="17113" spans="1:13" x14ac:dyDescent="0.25">
      <c r="A17113" s="126"/>
      <c r="B17113" s="126"/>
      <c r="C17113" s="126"/>
      <c r="D17113" s="127"/>
      <c r="E17113" s="128"/>
      <c r="F17113" s="128"/>
      <c r="G17113" s="126"/>
      <c r="H17113" s="126"/>
      <c r="I17113" s="126"/>
      <c r="J17113" s="126"/>
      <c r="K17113" s="9"/>
      <c r="L17113" s="9"/>
      <c r="M17113" s="9"/>
    </row>
    <row r="17114" spans="1:13" x14ac:dyDescent="0.25">
      <c r="A17114" s="126"/>
      <c r="B17114" s="126"/>
      <c r="C17114" s="126"/>
      <c r="D17114" s="127"/>
      <c r="E17114" s="128"/>
      <c r="F17114" s="128"/>
      <c r="G17114" s="126"/>
      <c r="H17114" s="126"/>
      <c r="I17114" s="126"/>
      <c r="J17114" s="126"/>
      <c r="K17114" s="9"/>
      <c r="L17114" s="9"/>
      <c r="M17114" s="9"/>
    </row>
    <row r="17115" spans="1:13" x14ac:dyDescent="0.25">
      <c r="A17115" s="126"/>
      <c r="B17115" s="126"/>
      <c r="C17115" s="126"/>
      <c r="D17115" s="127"/>
      <c r="E17115" s="128"/>
      <c r="F17115" s="128"/>
      <c r="G17115" s="126"/>
      <c r="H17115" s="126"/>
      <c r="I17115" s="126"/>
      <c r="J17115" s="126"/>
      <c r="K17115" s="9"/>
      <c r="L17115" s="9"/>
      <c r="M17115" s="9"/>
    </row>
    <row r="17116" spans="1:13" x14ac:dyDescent="0.25">
      <c r="A17116" s="126"/>
      <c r="B17116" s="126"/>
      <c r="C17116" s="126"/>
      <c r="D17116" s="127"/>
      <c r="E17116" s="128"/>
      <c r="F17116" s="128"/>
      <c r="G17116" s="126"/>
      <c r="H17116" s="126"/>
      <c r="I17116" s="126"/>
      <c r="J17116" s="126"/>
      <c r="K17116" s="9"/>
      <c r="L17116" s="9"/>
      <c r="M17116" s="9"/>
    </row>
    <row r="17117" spans="1:13" x14ac:dyDescent="0.25">
      <c r="A17117" s="126"/>
      <c r="B17117" s="126"/>
      <c r="C17117" s="126"/>
      <c r="D17117" s="127"/>
      <c r="E17117" s="128"/>
      <c r="F17117" s="128"/>
      <c r="G17117" s="126"/>
      <c r="H17117" s="126"/>
      <c r="I17117" s="126"/>
      <c r="J17117" s="126"/>
      <c r="K17117" s="9"/>
      <c r="L17117" s="9"/>
      <c r="M17117" s="9"/>
    </row>
    <row r="17118" spans="1:13" x14ac:dyDescent="0.25">
      <c r="A17118" s="126"/>
      <c r="B17118" s="126"/>
      <c r="C17118" s="126"/>
      <c r="D17118" s="127"/>
      <c r="E17118" s="128"/>
      <c r="F17118" s="128"/>
      <c r="G17118" s="126"/>
      <c r="H17118" s="126"/>
      <c r="I17118" s="126"/>
      <c r="J17118" s="126"/>
      <c r="K17118" s="9"/>
      <c r="L17118" s="9"/>
      <c r="M17118" s="9"/>
    </row>
    <row r="17119" spans="1:13" x14ac:dyDescent="0.25">
      <c r="A17119" s="126"/>
      <c r="B17119" s="126"/>
      <c r="C17119" s="126"/>
      <c r="D17119" s="127"/>
      <c r="E17119" s="128"/>
      <c r="F17119" s="128"/>
      <c r="G17119" s="126"/>
      <c r="H17119" s="126"/>
      <c r="I17119" s="126"/>
      <c r="J17119" s="126"/>
      <c r="K17119" s="9"/>
      <c r="L17119" s="9"/>
      <c r="M17119" s="9"/>
    </row>
    <row r="17120" spans="1:13" x14ac:dyDescent="0.25">
      <c r="A17120" s="126"/>
      <c r="B17120" s="126"/>
      <c r="C17120" s="126"/>
      <c r="D17120" s="127"/>
      <c r="E17120" s="128"/>
      <c r="F17120" s="128"/>
      <c r="G17120" s="126"/>
      <c r="H17120" s="126"/>
      <c r="I17120" s="126"/>
      <c r="J17120" s="126"/>
      <c r="K17120" s="9"/>
      <c r="L17120" s="9"/>
      <c r="M17120" s="9"/>
    </row>
    <row r="17121" spans="1:13" x14ac:dyDescent="0.25">
      <c r="A17121" s="126"/>
      <c r="B17121" s="126"/>
      <c r="C17121" s="126"/>
      <c r="D17121" s="127"/>
      <c r="E17121" s="128"/>
      <c r="F17121" s="128"/>
      <c r="G17121" s="126"/>
      <c r="H17121" s="126"/>
      <c r="I17121" s="126"/>
      <c r="J17121" s="126"/>
      <c r="K17121" s="9"/>
      <c r="L17121" s="9"/>
      <c r="M17121" s="9"/>
    </row>
    <row r="17122" spans="1:13" x14ac:dyDescent="0.25">
      <c r="A17122" s="126"/>
      <c r="B17122" s="126"/>
      <c r="C17122" s="126"/>
      <c r="D17122" s="127"/>
      <c r="E17122" s="128"/>
      <c r="F17122" s="128"/>
      <c r="G17122" s="126"/>
      <c r="H17122" s="126"/>
      <c r="I17122" s="126"/>
      <c r="J17122" s="126"/>
      <c r="K17122" s="9"/>
      <c r="L17122" s="9"/>
      <c r="M17122" s="9"/>
    </row>
    <row r="17123" spans="1:13" x14ac:dyDescent="0.25">
      <c r="A17123" s="126"/>
      <c r="B17123" s="126"/>
      <c r="C17123" s="126"/>
      <c r="D17123" s="127"/>
      <c r="E17123" s="128"/>
      <c r="F17123" s="128"/>
      <c r="G17123" s="126"/>
      <c r="H17123" s="126"/>
      <c r="I17123" s="126"/>
      <c r="J17123" s="126"/>
      <c r="K17123" s="9"/>
      <c r="L17123" s="9"/>
      <c r="M17123" s="9"/>
    </row>
    <row r="17124" spans="1:13" x14ac:dyDescent="0.25">
      <c r="A17124" s="126"/>
      <c r="B17124" s="126"/>
      <c r="C17124" s="126"/>
      <c r="D17124" s="127"/>
      <c r="E17124" s="128"/>
      <c r="F17124" s="128"/>
      <c r="G17124" s="126"/>
      <c r="H17124" s="126"/>
      <c r="I17124" s="126"/>
      <c r="J17124" s="126"/>
      <c r="K17124" s="9"/>
      <c r="L17124" s="9"/>
      <c r="M17124" s="9"/>
    </row>
    <row r="17125" spans="1:13" x14ac:dyDescent="0.25">
      <c r="A17125" s="126"/>
      <c r="B17125" s="126"/>
      <c r="C17125" s="126"/>
      <c r="D17125" s="127"/>
      <c r="E17125" s="128"/>
      <c r="F17125" s="128"/>
      <c r="G17125" s="126"/>
      <c r="H17125" s="126"/>
      <c r="I17125" s="126"/>
      <c r="J17125" s="126"/>
      <c r="K17125" s="9"/>
      <c r="L17125" s="9"/>
      <c r="M17125" s="9"/>
    </row>
    <row r="17126" spans="1:13" x14ac:dyDescent="0.25">
      <c r="A17126" s="126"/>
      <c r="B17126" s="126"/>
      <c r="C17126" s="126"/>
      <c r="D17126" s="127"/>
      <c r="E17126" s="128"/>
      <c r="F17126" s="128"/>
      <c r="G17126" s="126"/>
      <c r="H17126" s="126"/>
      <c r="I17126" s="126"/>
      <c r="J17126" s="126"/>
      <c r="K17126" s="9"/>
      <c r="L17126" s="9"/>
      <c r="M17126" s="9"/>
    </row>
    <row r="17127" spans="1:13" x14ac:dyDescent="0.25">
      <c r="A17127" s="126"/>
      <c r="B17127" s="126"/>
      <c r="C17127" s="126"/>
      <c r="D17127" s="127"/>
      <c r="E17127" s="128"/>
      <c r="F17127" s="128"/>
      <c r="G17127" s="126"/>
      <c r="H17127" s="126"/>
      <c r="I17127" s="126"/>
      <c r="J17127" s="126"/>
      <c r="K17127" s="9"/>
      <c r="L17127" s="9"/>
      <c r="M17127" s="9"/>
    </row>
    <row r="17128" spans="1:13" x14ac:dyDescent="0.25">
      <c r="A17128" s="126"/>
      <c r="B17128" s="126"/>
      <c r="C17128" s="126"/>
      <c r="D17128" s="127"/>
      <c r="E17128" s="128"/>
      <c r="F17128" s="128"/>
      <c r="G17128" s="126"/>
      <c r="H17128" s="126"/>
      <c r="I17128" s="126"/>
      <c r="J17128" s="126"/>
      <c r="K17128" s="9"/>
      <c r="L17128" s="9"/>
      <c r="M17128" s="9"/>
    </row>
    <row r="17129" spans="1:13" x14ac:dyDescent="0.25">
      <c r="A17129" s="126"/>
      <c r="B17129" s="126"/>
      <c r="C17129" s="126"/>
      <c r="D17129" s="127"/>
      <c r="E17129" s="128"/>
      <c r="F17129" s="128"/>
      <c r="G17129" s="126"/>
      <c r="H17129" s="126"/>
      <c r="I17129" s="126"/>
      <c r="J17129" s="126"/>
      <c r="K17129" s="9"/>
      <c r="L17129" s="9"/>
      <c r="M17129" s="9"/>
    </row>
    <row r="17130" spans="1:13" x14ac:dyDescent="0.25">
      <c r="A17130" s="126"/>
      <c r="B17130" s="126"/>
      <c r="C17130" s="126"/>
      <c r="D17130" s="127"/>
      <c r="E17130" s="128"/>
      <c r="F17130" s="128"/>
      <c r="G17130" s="126"/>
      <c r="H17130" s="126"/>
      <c r="I17130" s="126"/>
      <c r="J17130" s="126"/>
      <c r="K17130" s="9"/>
      <c r="L17130" s="9"/>
      <c r="M17130" s="9"/>
    </row>
    <row r="17131" spans="1:13" x14ac:dyDescent="0.25">
      <c r="A17131" s="126"/>
      <c r="B17131" s="126"/>
      <c r="C17131" s="126"/>
      <c r="D17131" s="127"/>
      <c r="E17131" s="128"/>
      <c r="F17131" s="128"/>
      <c r="G17131" s="126"/>
      <c r="H17131" s="126"/>
      <c r="I17131" s="126"/>
      <c r="J17131" s="126"/>
      <c r="K17131" s="9"/>
      <c r="L17131" s="9"/>
      <c r="M17131" s="9"/>
    </row>
    <row r="17132" spans="1:13" x14ac:dyDescent="0.25">
      <c r="A17132" s="126"/>
      <c r="B17132" s="126"/>
      <c r="C17132" s="126"/>
      <c r="D17132" s="127"/>
      <c r="E17132" s="128"/>
      <c r="F17132" s="128"/>
      <c r="G17132" s="126"/>
      <c r="H17132" s="126"/>
      <c r="I17132" s="126"/>
      <c r="J17132" s="126"/>
      <c r="K17132" s="9"/>
      <c r="L17132" s="9"/>
      <c r="M17132" s="9"/>
    </row>
    <row r="17133" spans="1:13" x14ac:dyDescent="0.25">
      <c r="A17133" s="126"/>
      <c r="B17133" s="126"/>
      <c r="C17133" s="126"/>
      <c r="D17133" s="127"/>
      <c r="E17133" s="128"/>
      <c r="F17133" s="128"/>
      <c r="G17133" s="126"/>
      <c r="H17133" s="126"/>
      <c r="I17133" s="126"/>
      <c r="J17133" s="126"/>
      <c r="K17133" s="9"/>
      <c r="L17133" s="9"/>
      <c r="M17133" s="9"/>
    </row>
    <row r="17134" spans="1:13" x14ac:dyDescent="0.25">
      <c r="A17134" s="126"/>
      <c r="B17134" s="126"/>
      <c r="C17134" s="126"/>
      <c r="D17134" s="127"/>
      <c r="E17134" s="128"/>
      <c r="F17134" s="128"/>
      <c r="G17134" s="126"/>
      <c r="H17134" s="126"/>
      <c r="I17134" s="126"/>
      <c r="J17134" s="126"/>
      <c r="K17134" s="9"/>
      <c r="L17134" s="9"/>
      <c r="M17134" s="9"/>
    </row>
    <row r="17135" spans="1:13" x14ac:dyDescent="0.25">
      <c r="A17135" s="126"/>
      <c r="B17135" s="126"/>
      <c r="C17135" s="126"/>
      <c r="D17135" s="127"/>
      <c r="E17135" s="128"/>
      <c r="F17135" s="128"/>
      <c r="G17135" s="126"/>
      <c r="H17135" s="126"/>
      <c r="I17135" s="126"/>
      <c r="J17135" s="126"/>
      <c r="K17135" s="9"/>
      <c r="L17135" s="9"/>
      <c r="M17135" s="9"/>
    </row>
    <row r="17136" spans="1:13" x14ac:dyDescent="0.25">
      <c r="A17136" s="126"/>
      <c r="B17136" s="126"/>
      <c r="C17136" s="126"/>
      <c r="D17136" s="127"/>
      <c r="E17136" s="128"/>
      <c r="F17136" s="128"/>
      <c r="G17136" s="126"/>
      <c r="H17136" s="126"/>
      <c r="I17136" s="126"/>
      <c r="J17136" s="126"/>
      <c r="K17136" s="9"/>
      <c r="L17136" s="9"/>
      <c r="M17136" s="9"/>
    </row>
    <row r="17137" spans="1:13" x14ac:dyDescent="0.25">
      <c r="A17137" s="126"/>
      <c r="B17137" s="126"/>
      <c r="C17137" s="126"/>
      <c r="D17137" s="127"/>
      <c r="E17137" s="128"/>
      <c r="F17137" s="128"/>
      <c r="G17137" s="126"/>
      <c r="H17137" s="126"/>
      <c r="I17137" s="126"/>
      <c r="J17137" s="126"/>
      <c r="K17137" s="9"/>
      <c r="L17137" s="9"/>
      <c r="M17137" s="9"/>
    </row>
    <row r="17138" spans="1:13" x14ac:dyDescent="0.25">
      <c r="A17138" s="126"/>
      <c r="B17138" s="126"/>
      <c r="C17138" s="126"/>
      <c r="D17138" s="127"/>
      <c r="E17138" s="128"/>
      <c r="F17138" s="128"/>
      <c r="G17138" s="126"/>
      <c r="H17138" s="126"/>
      <c r="I17138" s="126"/>
      <c r="J17138" s="126"/>
      <c r="K17138" s="9"/>
      <c r="L17138" s="9"/>
      <c r="M17138" s="9"/>
    </row>
    <row r="17139" spans="1:13" x14ac:dyDescent="0.25">
      <c r="A17139" s="126"/>
      <c r="B17139" s="126"/>
      <c r="C17139" s="126"/>
      <c r="D17139" s="127"/>
      <c r="E17139" s="128"/>
      <c r="F17139" s="128"/>
      <c r="G17139" s="126"/>
      <c r="H17139" s="126"/>
      <c r="I17139" s="126"/>
      <c r="J17139" s="126"/>
      <c r="K17139" s="9"/>
      <c r="L17139" s="9"/>
      <c r="M17139" s="9"/>
    </row>
    <row r="17140" spans="1:13" x14ac:dyDescent="0.25">
      <c r="A17140" s="126"/>
      <c r="B17140" s="126"/>
      <c r="C17140" s="126"/>
      <c r="D17140" s="127"/>
      <c r="E17140" s="128"/>
      <c r="F17140" s="128"/>
      <c r="G17140" s="126"/>
      <c r="H17140" s="126"/>
      <c r="I17140" s="126"/>
      <c r="J17140" s="126"/>
      <c r="K17140" s="9"/>
      <c r="L17140" s="9"/>
      <c r="M17140" s="9"/>
    </row>
    <row r="17141" spans="1:13" x14ac:dyDescent="0.25">
      <c r="A17141" s="126"/>
      <c r="B17141" s="126"/>
      <c r="C17141" s="126"/>
      <c r="D17141" s="127"/>
      <c r="E17141" s="128"/>
      <c r="F17141" s="128"/>
      <c r="G17141" s="126"/>
      <c r="H17141" s="126"/>
      <c r="I17141" s="126"/>
      <c r="J17141" s="126"/>
      <c r="K17141" s="9"/>
      <c r="L17141" s="9"/>
      <c r="M17141" s="9"/>
    </row>
    <row r="17142" spans="1:13" x14ac:dyDescent="0.25">
      <c r="A17142" s="126"/>
      <c r="B17142" s="126"/>
      <c r="C17142" s="126"/>
      <c r="D17142" s="127"/>
      <c r="E17142" s="128"/>
      <c r="F17142" s="128"/>
      <c r="G17142" s="126"/>
      <c r="H17142" s="126"/>
      <c r="I17142" s="126"/>
      <c r="J17142" s="126"/>
      <c r="K17142" s="9"/>
      <c r="L17142" s="9"/>
      <c r="M17142" s="9"/>
    </row>
    <row r="17143" spans="1:13" x14ac:dyDescent="0.25">
      <c r="A17143" s="126"/>
      <c r="B17143" s="126"/>
      <c r="C17143" s="126"/>
      <c r="D17143" s="127"/>
      <c r="E17143" s="128"/>
      <c r="F17143" s="128"/>
      <c r="G17143" s="126"/>
      <c r="H17143" s="126"/>
      <c r="I17143" s="126"/>
      <c r="J17143" s="126"/>
      <c r="K17143" s="9"/>
      <c r="L17143" s="9"/>
      <c r="M17143" s="9"/>
    </row>
    <row r="17144" spans="1:13" x14ac:dyDescent="0.25">
      <c r="A17144" s="126"/>
      <c r="B17144" s="126"/>
      <c r="C17144" s="126"/>
      <c r="D17144" s="127"/>
      <c r="E17144" s="128"/>
      <c r="F17144" s="128"/>
      <c r="G17144" s="126"/>
      <c r="H17144" s="126"/>
      <c r="I17144" s="126"/>
      <c r="J17144" s="126"/>
      <c r="K17144" s="9"/>
      <c r="L17144" s="9"/>
      <c r="M17144" s="9"/>
    </row>
    <row r="17145" spans="1:13" x14ac:dyDescent="0.25">
      <c r="A17145" s="126"/>
      <c r="B17145" s="126"/>
      <c r="C17145" s="126"/>
      <c r="D17145" s="127"/>
      <c r="E17145" s="128"/>
      <c r="F17145" s="128"/>
      <c r="G17145" s="126"/>
      <c r="H17145" s="126"/>
      <c r="I17145" s="126"/>
      <c r="J17145" s="126"/>
      <c r="K17145" s="9"/>
      <c r="L17145" s="9"/>
      <c r="M17145" s="9"/>
    </row>
    <row r="17146" spans="1:13" x14ac:dyDescent="0.25">
      <c r="A17146" s="126"/>
      <c r="B17146" s="126"/>
      <c r="C17146" s="126"/>
      <c r="D17146" s="127"/>
      <c r="E17146" s="128"/>
      <c r="F17146" s="128"/>
      <c r="G17146" s="126"/>
      <c r="H17146" s="126"/>
      <c r="I17146" s="126"/>
      <c r="J17146" s="126"/>
      <c r="K17146" s="9"/>
      <c r="L17146" s="9"/>
      <c r="M17146" s="9"/>
    </row>
    <row r="17147" spans="1:13" x14ac:dyDescent="0.25">
      <c r="A17147" s="126"/>
      <c r="B17147" s="126"/>
      <c r="C17147" s="126"/>
      <c r="D17147" s="127"/>
      <c r="E17147" s="128"/>
      <c r="F17147" s="128"/>
      <c r="G17147" s="126"/>
      <c r="H17147" s="126"/>
      <c r="I17147" s="126"/>
      <c r="J17147" s="126"/>
      <c r="K17147" s="9"/>
      <c r="L17147" s="9"/>
      <c r="M17147" s="9"/>
    </row>
    <row r="17148" spans="1:13" x14ac:dyDescent="0.25">
      <c r="A17148" s="126"/>
      <c r="B17148" s="126"/>
      <c r="C17148" s="126"/>
      <c r="D17148" s="127"/>
      <c r="E17148" s="128"/>
      <c r="F17148" s="128"/>
      <c r="G17148" s="126"/>
      <c r="H17148" s="126"/>
      <c r="I17148" s="126"/>
      <c r="J17148" s="126"/>
      <c r="K17148" s="9"/>
      <c r="L17148" s="9"/>
      <c r="M17148" s="9"/>
    </row>
    <row r="17149" spans="1:13" x14ac:dyDescent="0.25">
      <c r="A17149" s="126"/>
      <c r="B17149" s="126"/>
      <c r="C17149" s="126"/>
      <c r="D17149" s="127"/>
      <c r="E17149" s="128"/>
      <c r="F17149" s="128"/>
      <c r="G17149" s="126"/>
      <c r="H17149" s="126"/>
      <c r="I17149" s="126"/>
      <c r="J17149" s="126"/>
      <c r="K17149" s="9"/>
      <c r="L17149" s="9"/>
      <c r="M17149" s="9"/>
    </row>
    <row r="17150" spans="1:13" x14ac:dyDescent="0.25">
      <c r="A17150" s="126"/>
      <c r="B17150" s="126"/>
      <c r="C17150" s="126"/>
      <c r="D17150" s="127"/>
      <c r="E17150" s="128"/>
      <c r="F17150" s="128"/>
      <c r="G17150" s="126"/>
      <c r="H17150" s="126"/>
      <c r="I17150" s="126"/>
      <c r="J17150" s="126"/>
      <c r="K17150" s="9"/>
      <c r="L17150" s="9"/>
      <c r="M17150" s="9"/>
    </row>
    <row r="17151" spans="1:13" x14ac:dyDescent="0.25">
      <c r="A17151" s="126"/>
      <c r="B17151" s="126"/>
      <c r="C17151" s="126"/>
      <c r="D17151" s="127"/>
      <c r="E17151" s="128"/>
      <c r="F17151" s="128"/>
      <c r="G17151" s="126"/>
      <c r="H17151" s="126"/>
      <c r="I17151" s="126"/>
      <c r="J17151" s="126"/>
      <c r="K17151" s="9"/>
      <c r="L17151" s="9"/>
      <c r="M17151" s="9"/>
    </row>
    <row r="17152" spans="1:13" x14ac:dyDescent="0.25">
      <c r="A17152" s="126"/>
      <c r="B17152" s="126"/>
      <c r="C17152" s="126"/>
      <c r="D17152" s="127"/>
      <c r="E17152" s="128"/>
      <c r="F17152" s="128"/>
      <c r="G17152" s="126"/>
      <c r="H17152" s="126"/>
      <c r="I17152" s="126"/>
      <c r="J17152" s="126"/>
      <c r="K17152" s="9"/>
      <c r="L17152" s="9"/>
      <c r="M17152" s="9"/>
    </row>
    <row r="17153" spans="1:13" x14ac:dyDescent="0.25">
      <c r="A17153" s="126"/>
      <c r="B17153" s="126"/>
      <c r="C17153" s="126"/>
      <c r="D17153" s="127"/>
      <c r="E17153" s="128"/>
      <c r="F17153" s="128"/>
      <c r="G17153" s="126"/>
      <c r="H17153" s="126"/>
      <c r="I17153" s="126"/>
      <c r="J17153" s="126"/>
      <c r="K17153" s="9"/>
      <c r="L17153" s="9"/>
      <c r="M17153" s="9"/>
    </row>
    <row r="17154" spans="1:13" x14ac:dyDescent="0.25">
      <c r="A17154" s="126"/>
      <c r="B17154" s="126"/>
      <c r="C17154" s="126"/>
      <c r="D17154" s="127"/>
      <c r="E17154" s="128"/>
      <c r="F17154" s="128"/>
      <c r="G17154" s="126"/>
      <c r="H17154" s="126"/>
      <c r="I17154" s="126"/>
      <c r="J17154" s="126"/>
      <c r="K17154" s="9"/>
      <c r="L17154" s="9"/>
      <c r="M17154" s="9"/>
    </row>
    <row r="17155" spans="1:13" x14ac:dyDescent="0.25">
      <c r="A17155" s="126"/>
      <c r="B17155" s="126"/>
      <c r="C17155" s="126"/>
      <c r="D17155" s="127"/>
      <c r="E17155" s="128"/>
      <c r="F17155" s="128"/>
      <c r="G17155" s="126"/>
      <c r="H17155" s="126"/>
      <c r="I17155" s="126"/>
      <c r="J17155" s="126"/>
      <c r="K17155" s="9"/>
      <c r="L17155" s="9"/>
      <c r="M17155" s="9"/>
    </row>
    <row r="17156" spans="1:13" x14ac:dyDescent="0.25">
      <c r="A17156" s="126"/>
      <c r="B17156" s="126"/>
      <c r="C17156" s="126"/>
      <c r="D17156" s="127"/>
      <c r="E17156" s="128"/>
      <c r="F17156" s="128"/>
      <c r="G17156" s="126"/>
      <c r="H17156" s="126"/>
      <c r="I17156" s="126"/>
      <c r="J17156" s="126"/>
      <c r="K17156" s="9"/>
      <c r="L17156" s="9"/>
      <c r="M17156" s="9"/>
    </row>
    <row r="17157" spans="1:13" x14ac:dyDescent="0.25">
      <c r="A17157" s="126"/>
      <c r="B17157" s="126"/>
      <c r="C17157" s="126"/>
      <c r="D17157" s="127"/>
      <c r="E17157" s="128"/>
      <c r="F17157" s="128"/>
      <c r="G17157" s="126"/>
      <c r="H17157" s="126"/>
      <c r="I17157" s="126"/>
      <c r="J17157" s="126"/>
      <c r="K17157" s="9"/>
      <c r="L17157" s="9"/>
      <c r="M17157" s="9"/>
    </row>
    <row r="17158" spans="1:13" x14ac:dyDescent="0.25">
      <c r="A17158" s="126"/>
      <c r="B17158" s="126"/>
      <c r="C17158" s="126"/>
      <c r="D17158" s="127"/>
      <c r="E17158" s="128"/>
      <c r="F17158" s="128"/>
      <c r="G17158" s="126"/>
      <c r="H17158" s="126"/>
      <c r="I17158" s="126"/>
      <c r="J17158" s="126"/>
      <c r="K17158" s="9"/>
      <c r="L17158" s="9"/>
      <c r="M17158" s="9"/>
    </row>
    <row r="17159" spans="1:13" x14ac:dyDescent="0.25">
      <c r="A17159" s="126"/>
      <c r="B17159" s="126"/>
      <c r="C17159" s="126"/>
      <c r="D17159" s="127"/>
      <c r="E17159" s="128"/>
      <c r="F17159" s="128"/>
      <c r="G17159" s="126"/>
      <c r="H17159" s="126"/>
      <c r="I17159" s="126"/>
      <c r="J17159" s="126"/>
      <c r="K17159" s="9"/>
      <c r="L17159" s="9"/>
      <c r="M17159" s="9"/>
    </row>
    <row r="17160" spans="1:13" x14ac:dyDescent="0.25">
      <c r="A17160" s="126"/>
      <c r="B17160" s="126"/>
      <c r="C17160" s="126"/>
      <c r="D17160" s="127"/>
      <c r="E17160" s="128"/>
      <c r="F17160" s="128"/>
      <c r="G17160" s="126"/>
      <c r="H17160" s="126"/>
      <c r="I17160" s="126"/>
      <c r="J17160" s="126"/>
      <c r="K17160" s="9"/>
      <c r="L17160" s="9"/>
      <c r="M17160" s="9"/>
    </row>
    <row r="17161" spans="1:13" x14ac:dyDescent="0.25">
      <c r="A17161" s="126"/>
      <c r="B17161" s="126"/>
      <c r="C17161" s="126"/>
      <c r="D17161" s="127"/>
      <c r="E17161" s="128"/>
      <c r="F17161" s="128"/>
      <c r="G17161" s="126"/>
      <c r="H17161" s="126"/>
      <c r="I17161" s="126"/>
      <c r="J17161" s="126"/>
      <c r="K17161" s="9"/>
      <c r="L17161" s="9"/>
      <c r="M17161" s="9"/>
    </row>
    <row r="17162" spans="1:13" x14ac:dyDescent="0.25">
      <c r="A17162" s="126"/>
      <c r="B17162" s="126"/>
      <c r="C17162" s="126"/>
      <c r="D17162" s="127"/>
      <c r="E17162" s="128"/>
      <c r="F17162" s="128"/>
      <c r="G17162" s="126"/>
      <c r="H17162" s="126"/>
      <c r="I17162" s="126"/>
      <c r="J17162" s="126"/>
      <c r="K17162" s="9"/>
      <c r="L17162" s="9"/>
      <c r="M17162" s="9"/>
    </row>
    <row r="17163" spans="1:13" x14ac:dyDescent="0.25">
      <c r="A17163" s="126"/>
      <c r="B17163" s="126"/>
      <c r="C17163" s="126"/>
      <c r="D17163" s="127"/>
      <c r="E17163" s="128"/>
      <c r="F17163" s="128"/>
      <c r="G17163" s="126"/>
      <c r="H17163" s="126"/>
      <c r="I17163" s="126"/>
      <c r="J17163" s="126"/>
      <c r="K17163" s="9"/>
      <c r="L17163" s="9"/>
      <c r="M17163" s="9"/>
    </row>
    <row r="17164" spans="1:13" x14ac:dyDescent="0.25">
      <c r="A17164" s="126"/>
      <c r="B17164" s="126"/>
      <c r="C17164" s="126"/>
      <c r="D17164" s="127"/>
      <c r="E17164" s="128"/>
      <c r="F17164" s="128"/>
      <c r="G17164" s="126"/>
      <c r="H17164" s="126"/>
      <c r="I17164" s="126"/>
      <c r="J17164" s="126"/>
      <c r="K17164" s="9"/>
      <c r="L17164" s="9"/>
      <c r="M17164" s="9"/>
    </row>
    <row r="17165" spans="1:13" x14ac:dyDescent="0.25">
      <c r="A17165" s="126"/>
      <c r="B17165" s="126"/>
      <c r="C17165" s="126"/>
      <c r="D17165" s="127"/>
      <c r="E17165" s="128"/>
      <c r="F17165" s="128"/>
      <c r="G17165" s="126"/>
      <c r="H17165" s="126"/>
      <c r="I17165" s="126"/>
      <c r="J17165" s="126"/>
      <c r="K17165" s="9"/>
      <c r="L17165" s="9"/>
      <c r="M17165" s="9"/>
    </row>
    <row r="17166" spans="1:13" x14ac:dyDescent="0.25">
      <c r="A17166" s="126"/>
      <c r="B17166" s="126"/>
      <c r="C17166" s="126"/>
      <c r="D17166" s="127"/>
      <c r="E17166" s="128"/>
      <c r="F17166" s="128"/>
      <c r="G17166" s="126"/>
      <c r="H17166" s="126"/>
      <c r="I17166" s="126"/>
      <c r="J17166" s="126"/>
      <c r="K17166" s="9"/>
      <c r="L17166" s="9"/>
      <c r="M17166" s="9"/>
    </row>
    <row r="17167" spans="1:13" x14ac:dyDescent="0.25">
      <c r="A17167" s="126"/>
      <c r="B17167" s="126"/>
      <c r="C17167" s="126"/>
      <c r="D17167" s="127"/>
      <c r="E17167" s="128"/>
      <c r="F17167" s="128"/>
      <c r="G17167" s="126"/>
      <c r="H17167" s="126"/>
      <c r="I17167" s="126"/>
      <c r="J17167" s="126"/>
      <c r="K17167" s="9"/>
      <c r="L17167" s="9"/>
      <c r="M17167" s="9"/>
    </row>
    <row r="17168" spans="1:13" x14ac:dyDescent="0.25">
      <c r="A17168" s="126"/>
      <c r="B17168" s="126"/>
      <c r="C17168" s="126"/>
      <c r="D17168" s="127"/>
      <c r="E17168" s="128"/>
      <c r="F17168" s="128"/>
      <c r="G17168" s="126"/>
      <c r="H17168" s="126"/>
      <c r="I17168" s="126"/>
      <c r="J17168" s="126"/>
      <c r="K17168" s="9"/>
      <c r="L17168" s="9"/>
      <c r="M17168" s="9"/>
    </row>
    <row r="17169" spans="1:13" x14ac:dyDescent="0.25">
      <c r="A17169" s="126"/>
      <c r="B17169" s="126"/>
      <c r="C17169" s="126"/>
      <c r="D17169" s="127"/>
      <c r="E17169" s="128"/>
      <c r="F17169" s="128"/>
      <c r="G17169" s="126"/>
      <c r="H17169" s="126"/>
      <c r="I17169" s="126"/>
      <c r="J17169" s="126"/>
      <c r="K17169" s="9"/>
      <c r="L17169" s="9"/>
      <c r="M17169" s="9"/>
    </row>
    <row r="17170" spans="1:13" x14ac:dyDescent="0.25">
      <c r="A17170" s="126"/>
      <c r="B17170" s="126"/>
      <c r="C17170" s="126"/>
      <c r="D17170" s="127"/>
      <c r="E17170" s="128"/>
      <c r="F17170" s="128"/>
      <c r="G17170" s="126"/>
      <c r="H17170" s="126"/>
      <c r="I17170" s="126"/>
      <c r="J17170" s="126"/>
      <c r="K17170" s="9"/>
      <c r="L17170" s="9"/>
      <c r="M17170" s="9"/>
    </row>
    <row r="17171" spans="1:13" x14ac:dyDescent="0.25">
      <c r="A17171" s="126"/>
      <c r="B17171" s="126"/>
      <c r="C17171" s="126"/>
      <c r="D17171" s="127"/>
      <c r="E17171" s="128"/>
      <c r="F17171" s="128"/>
      <c r="G17171" s="126"/>
      <c r="H17171" s="126"/>
      <c r="I17171" s="126"/>
      <c r="J17171" s="126"/>
      <c r="K17171" s="9"/>
      <c r="L17171" s="9"/>
      <c r="M17171" s="9"/>
    </row>
    <row r="17172" spans="1:13" x14ac:dyDescent="0.25">
      <c r="A17172" s="126"/>
      <c r="B17172" s="126"/>
      <c r="C17172" s="126"/>
      <c r="D17172" s="127"/>
      <c r="E17172" s="128"/>
      <c r="F17172" s="128"/>
      <c r="G17172" s="126"/>
      <c r="H17172" s="126"/>
      <c r="I17172" s="126"/>
      <c r="J17172" s="126"/>
      <c r="K17172" s="9"/>
      <c r="L17172" s="9"/>
      <c r="M17172" s="9"/>
    </row>
    <row r="17173" spans="1:13" x14ac:dyDescent="0.25">
      <c r="A17173" s="126"/>
      <c r="B17173" s="126"/>
      <c r="C17173" s="126"/>
      <c r="D17173" s="127"/>
      <c r="E17173" s="128"/>
      <c r="F17173" s="128"/>
      <c r="G17173" s="126"/>
      <c r="H17173" s="126"/>
      <c r="I17173" s="126"/>
      <c r="J17173" s="126"/>
      <c r="K17173" s="9"/>
      <c r="L17173" s="9"/>
      <c r="M17173" s="9"/>
    </row>
    <row r="17174" spans="1:13" x14ac:dyDescent="0.25">
      <c r="A17174" s="126"/>
      <c r="B17174" s="126"/>
      <c r="C17174" s="126"/>
      <c r="D17174" s="127"/>
      <c r="E17174" s="128"/>
      <c r="F17174" s="128"/>
      <c r="G17174" s="126"/>
      <c r="H17174" s="126"/>
      <c r="I17174" s="126"/>
      <c r="J17174" s="126"/>
      <c r="K17174" s="9"/>
      <c r="L17174" s="9"/>
      <c r="M17174" s="9"/>
    </row>
    <row r="17175" spans="1:13" x14ac:dyDescent="0.25">
      <c r="A17175" s="126"/>
      <c r="B17175" s="126"/>
      <c r="C17175" s="126"/>
      <c r="D17175" s="127"/>
      <c r="E17175" s="128"/>
      <c r="F17175" s="128"/>
      <c r="G17175" s="126"/>
      <c r="H17175" s="126"/>
      <c r="I17175" s="126"/>
      <c r="J17175" s="126"/>
      <c r="K17175" s="9"/>
      <c r="L17175" s="9"/>
      <c r="M17175" s="9"/>
    </row>
    <row r="17176" spans="1:13" x14ac:dyDescent="0.25">
      <c r="A17176" s="126"/>
      <c r="B17176" s="126"/>
      <c r="C17176" s="126"/>
      <c r="D17176" s="127"/>
      <c r="E17176" s="128"/>
      <c r="F17176" s="128"/>
      <c r="G17176" s="126"/>
      <c r="H17176" s="126"/>
      <c r="I17176" s="126"/>
      <c r="J17176" s="126"/>
      <c r="K17176" s="9"/>
      <c r="L17176" s="9"/>
      <c r="M17176" s="9"/>
    </row>
    <row r="17177" spans="1:13" x14ac:dyDescent="0.25">
      <c r="A17177" s="126"/>
      <c r="B17177" s="126"/>
      <c r="C17177" s="126"/>
      <c r="D17177" s="127"/>
      <c r="E17177" s="128"/>
      <c r="F17177" s="128"/>
      <c r="G17177" s="126"/>
      <c r="H17177" s="126"/>
      <c r="I17177" s="126"/>
      <c r="J17177" s="126"/>
      <c r="K17177" s="9"/>
      <c r="L17177" s="9"/>
      <c r="M17177" s="9"/>
    </row>
    <row r="17178" spans="1:13" x14ac:dyDescent="0.25">
      <c r="A17178" s="126"/>
      <c r="B17178" s="126"/>
      <c r="C17178" s="126"/>
      <c r="D17178" s="127"/>
      <c r="E17178" s="128"/>
      <c r="F17178" s="128"/>
      <c r="G17178" s="126"/>
      <c r="H17178" s="126"/>
      <c r="I17178" s="126"/>
      <c r="J17178" s="126"/>
      <c r="K17178" s="9"/>
      <c r="L17178" s="9"/>
      <c r="M17178" s="9"/>
    </row>
    <row r="17179" spans="1:13" x14ac:dyDescent="0.25">
      <c r="A17179" s="126"/>
      <c r="B17179" s="126"/>
      <c r="C17179" s="126"/>
      <c r="D17179" s="127"/>
      <c r="E17179" s="128"/>
      <c r="F17179" s="128"/>
      <c r="G17179" s="126"/>
      <c r="H17179" s="126"/>
      <c r="I17179" s="126"/>
      <c r="J17179" s="126"/>
      <c r="K17179" s="9"/>
      <c r="L17179" s="9"/>
      <c r="M17179" s="9"/>
    </row>
    <row r="17180" spans="1:13" x14ac:dyDescent="0.25">
      <c r="A17180" s="126"/>
      <c r="B17180" s="126"/>
      <c r="C17180" s="126"/>
      <c r="D17180" s="127"/>
      <c r="E17180" s="128"/>
      <c r="F17180" s="128"/>
      <c r="G17180" s="126"/>
      <c r="H17180" s="126"/>
      <c r="I17180" s="126"/>
      <c r="J17180" s="126"/>
      <c r="K17180" s="9"/>
      <c r="L17180" s="9"/>
      <c r="M17180" s="9"/>
    </row>
    <row r="17181" spans="1:13" x14ac:dyDescent="0.25">
      <c r="A17181" s="126"/>
      <c r="B17181" s="126"/>
      <c r="C17181" s="126"/>
      <c r="D17181" s="127"/>
      <c r="E17181" s="128"/>
      <c r="F17181" s="128"/>
      <c r="G17181" s="126"/>
      <c r="H17181" s="126"/>
      <c r="I17181" s="126"/>
      <c r="J17181" s="126"/>
      <c r="K17181" s="9"/>
      <c r="L17181" s="9"/>
      <c r="M17181" s="9"/>
    </row>
    <row r="17182" spans="1:13" x14ac:dyDescent="0.25">
      <c r="A17182" s="126"/>
      <c r="B17182" s="126"/>
      <c r="C17182" s="126"/>
      <c r="D17182" s="127"/>
      <c r="E17182" s="128"/>
      <c r="F17182" s="128"/>
      <c r="G17182" s="126"/>
      <c r="H17182" s="126"/>
      <c r="I17182" s="126"/>
      <c r="J17182" s="126"/>
      <c r="K17182" s="9"/>
      <c r="L17182" s="9"/>
      <c r="M17182" s="9"/>
    </row>
    <row r="17183" spans="1:13" x14ac:dyDescent="0.25">
      <c r="A17183" s="126"/>
      <c r="B17183" s="126"/>
      <c r="C17183" s="126"/>
      <c r="D17183" s="127"/>
      <c r="E17183" s="128"/>
      <c r="F17183" s="128"/>
      <c r="G17183" s="126"/>
      <c r="H17183" s="126"/>
      <c r="I17183" s="126"/>
      <c r="J17183" s="126"/>
      <c r="K17183" s="9"/>
      <c r="L17183" s="9"/>
      <c r="M17183" s="9"/>
    </row>
    <row r="17184" spans="1:13" x14ac:dyDescent="0.25">
      <c r="A17184" s="126"/>
      <c r="B17184" s="126"/>
      <c r="C17184" s="126"/>
      <c r="D17184" s="127"/>
      <c r="E17184" s="128"/>
      <c r="F17184" s="128"/>
      <c r="G17184" s="126"/>
      <c r="H17184" s="126"/>
      <c r="I17184" s="126"/>
      <c r="J17184" s="126"/>
      <c r="K17184" s="9"/>
      <c r="L17184" s="9"/>
      <c r="M17184" s="9"/>
    </row>
    <row r="17185" spans="1:13" x14ac:dyDescent="0.25">
      <c r="A17185" s="126"/>
      <c r="B17185" s="126"/>
      <c r="C17185" s="126"/>
      <c r="D17185" s="127"/>
      <c r="E17185" s="128"/>
      <c r="F17185" s="128"/>
      <c r="G17185" s="126"/>
      <c r="H17185" s="126"/>
      <c r="I17185" s="126"/>
      <c r="J17185" s="126"/>
      <c r="K17185" s="9"/>
      <c r="L17185" s="9"/>
      <c r="M17185" s="9"/>
    </row>
    <row r="17186" spans="1:13" x14ac:dyDescent="0.25">
      <c r="A17186" s="126"/>
      <c r="B17186" s="126"/>
      <c r="C17186" s="126"/>
      <c r="D17186" s="127"/>
      <c r="E17186" s="128"/>
      <c r="F17186" s="128"/>
      <c r="G17186" s="126"/>
      <c r="H17186" s="126"/>
      <c r="I17186" s="126"/>
      <c r="J17186" s="126"/>
      <c r="K17186" s="9"/>
      <c r="L17186" s="9"/>
      <c r="M17186" s="9"/>
    </row>
    <row r="17187" spans="1:13" x14ac:dyDescent="0.25">
      <c r="A17187" s="126"/>
      <c r="B17187" s="126"/>
      <c r="C17187" s="126"/>
      <c r="D17187" s="127"/>
      <c r="E17187" s="128"/>
      <c r="F17187" s="128"/>
      <c r="G17187" s="126"/>
      <c r="H17187" s="126"/>
      <c r="I17187" s="126"/>
      <c r="J17187" s="126"/>
      <c r="K17187" s="9"/>
      <c r="L17187" s="9"/>
      <c r="M17187" s="9"/>
    </row>
    <row r="17188" spans="1:13" x14ac:dyDescent="0.25">
      <c r="A17188" s="126"/>
      <c r="B17188" s="126"/>
      <c r="C17188" s="126"/>
      <c r="D17188" s="127"/>
      <c r="E17188" s="128"/>
      <c r="F17188" s="128"/>
      <c r="G17188" s="126"/>
      <c r="H17188" s="126"/>
      <c r="I17188" s="126"/>
      <c r="J17188" s="126"/>
      <c r="K17188" s="9"/>
      <c r="L17188" s="9"/>
      <c r="M17188" s="9"/>
    </row>
    <row r="17189" spans="1:13" x14ac:dyDescent="0.25">
      <c r="A17189" s="126"/>
      <c r="B17189" s="126"/>
      <c r="C17189" s="126"/>
      <c r="D17189" s="127"/>
      <c r="E17189" s="128"/>
      <c r="F17189" s="128"/>
      <c r="G17189" s="126"/>
      <c r="H17189" s="126"/>
      <c r="I17189" s="126"/>
      <c r="J17189" s="126"/>
      <c r="K17189" s="9"/>
      <c r="L17189" s="9"/>
      <c r="M17189" s="9"/>
    </row>
    <row r="17190" spans="1:13" x14ac:dyDescent="0.25">
      <c r="A17190" s="126"/>
      <c r="B17190" s="126"/>
      <c r="C17190" s="126"/>
      <c r="D17190" s="127"/>
      <c r="E17190" s="128"/>
      <c r="F17190" s="128"/>
      <c r="G17190" s="126"/>
      <c r="H17190" s="126"/>
      <c r="I17190" s="126"/>
      <c r="J17190" s="126"/>
      <c r="K17190" s="9"/>
      <c r="L17190" s="9"/>
      <c r="M17190" s="9"/>
    </row>
    <row r="17191" spans="1:13" x14ac:dyDescent="0.25">
      <c r="A17191" s="126"/>
      <c r="B17191" s="126"/>
      <c r="C17191" s="126"/>
      <c r="D17191" s="127"/>
      <c r="E17191" s="128"/>
      <c r="F17191" s="128"/>
      <c r="G17191" s="126"/>
      <c r="H17191" s="126"/>
      <c r="I17191" s="126"/>
      <c r="J17191" s="126"/>
      <c r="K17191" s="9"/>
      <c r="L17191" s="9"/>
      <c r="M17191" s="9"/>
    </row>
    <row r="17192" spans="1:13" x14ac:dyDescent="0.25">
      <c r="A17192" s="126"/>
      <c r="B17192" s="126"/>
      <c r="C17192" s="126"/>
      <c r="D17192" s="127"/>
      <c r="E17192" s="128"/>
      <c r="F17192" s="128"/>
      <c r="G17192" s="126"/>
      <c r="H17192" s="126"/>
      <c r="I17192" s="126"/>
      <c r="J17192" s="126"/>
      <c r="K17192" s="9"/>
      <c r="L17192" s="9"/>
      <c r="M17192" s="9"/>
    </row>
    <row r="17193" spans="1:13" x14ac:dyDescent="0.25">
      <c r="A17193" s="126"/>
      <c r="B17193" s="126"/>
      <c r="C17193" s="126"/>
      <c r="D17193" s="127"/>
      <c r="E17193" s="128"/>
      <c r="F17193" s="128"/>
      <c r="G17193" s="126"/>
      <c r="H17193" s="126"/>
      <c r="I17193" s="126"/>
      <c r="J17193" s="126"/>
      <c r="K17193" s="9"/>
      <c r="L17193" s="9"/>
      <c r="M17193" s="9"/>
    </row>
    <row r="17194" spans="1:13" x14ac:dyDescent="0.25">
      <c r="A17194" s="126"/>
      <c r="B17194" s="126"/>
      <c r="C17194" s="126"/>
      <c r="D17194" s="127"/>
      <c r="E17194" s="128"/>
      <c r="F17194" s="128"/>
      <c r="G17194" s="126"/>
      <c r="H17194" s="126"/>
      <c r="I17194" s="126"/>
      <c r="J17194" s="126"/>
      <c r="K17194" s="9"/>
      <c r="L17194" s="9"/>
      <c r="M17194" s="9"/>
    </row>
    <row r="17195" spans="1:13" x14ac:dyDescent="0.25">
      <c r="A17195" s="126"/>
      <c r="B17195" s="126"/>
      <c r="C17195" s="126"/>
      <c r="D17195" s="127"/>
      <c r="E17195" s="128"/>
      <c r="F17195" s="128"/>
      <c r="G17195" s="126"/>
      <c r="H17195" s="126"/>
      <c r="I17195" s="126"/>
      <c r="J17195" s="126"/>
      <c r="K17195" s="9"/>
      <c r="L17195" s="9"/>
      <c r="M17195" s="9"/>
    </row>
    <row r="17196" spans="1:13" x14ac:dyDescent="0.25">
      <c r="A17196" s="126"/>
      <c r="B17196" s="126"/>
      <c r="C17196" s="126"/>
      <c r="D17196" s="127"/>
      <c r="E17196" s="128"/>
      <c r="F17196" s="128"/>
      <c r="G17196" s="126"/>
      <c r="H17196" s="126"/>
      <c r="I17196" s="126"/>
      <c r="J17196" s="126"/>
      <c r="K17196" s="9"/>
      <c r="L17196" s="9"/>
      <c r="M17196" s="9"/>
    </row>
    <row r="17197" spans="1:13" x14ac:dyDescent="0.25">
      <c r="A17197" s="126"/>
      <c r="B17197" s="126"/>
      <c r="C17197" s="126"/>
      <c r="D17197" s="127"/>
      <c r="E17197" s="128"/>
      <c r="F17197" s="128"/>
      <c r="G17197" s="126"/>
      <c r="H17197" s="126"/>
      <c r="I17197" s="126"/>
      <c r="J17197" s="126"/>
      <c r="K17197" s="9"/>
      <c r="L17197" s="9"/>
      <c r="M17197" s="9"/>
    </row>
    <row r="17198" spans="1:13" x14ac:dyDescent="0.25">
      <c r="A17198" s="126"/>
      <c r="B17198" s="126"/>
      <c r="C17198" s="126"/>
      <c r="D17198" s="127"/>
      <c r="E17198" s="128"/>
      <c r="F17198" s="128"/>
      <c r="G17198" s="126"/>
      <c r="H17198" s="126"/>
      <c r="I17198" s="126"/>
      <c r="J17198" s="126"/>
      <c r="K17198" s="9"/>
      <c r="L17198" s="9"/>
      <c r="M17198" s="9"/>
    </row>
    <row r="17199" spans="1:13" x14ac:dyDescent="0.25">
      <c r="A17199" s="126"/>
      <c r="B17199" s="126"/>
      <c r="C17199" s="126"/>
      <c r="D17199" s="127"/>
      <c r="E17199" s="128"/>
      <c r="F17199" s="128"/>
      <c r="G17199" s="126"/>
      <c r="H17199" s="126"/>
      <c r="I17199" s="126"/>
      <c r="J17199" s="126"/>
      <c r="K17199" s="9"/>
      <c r="L17199" s="9"/>
      <c r="M17199" s="9"/>
    </row>
    <row r="17200" spans="1:13" x14ac:dyDescent="0.25">
      <c r="A17200" s="126"/>
      <c r="B17200" s="126"/>
      <c r="C17200" s="126"/>
      <c r="D17200" s="127"/>
      <c r="E17200" s="128"/>
      <c r="F17200" s="128"/>
      <c r="G17200" s="126"/>
      <c r="H17200" s="126"/>
      <c r="I17200" s="126"/>
      <c r="J17200" s="126"/>
      <c r="K17200" s="9"/>
      <c r="L17200" s="9"/>
      <c r="M17200" s="9"/>
    </row>
    <row r="17201" spans="1:13" x14ac:dyDescent="0.25">
      <c r="A17201" s="126"/>
      <c r="B17201" s="126"/>
      <c r="C17201" s="126"/>
      <c r="D17201" s="127"/>
      <c r="E17201" s="128"/>
      <c r="F17201" s="128"/>
      <c r="G17201" s="126"/>
      <c r="H17201" s="126"/>
      <c r="I17201" s="126"/>
      <c r="J17201" s="126"/>
      <c r="K17201" s="9"/>
      <c r="L17201" s="9"/>
      <c r="M17201" s="9"/>
    </row>
    <row r="17202" spans="1:13" x14ac:dyDescent="0.25">
      <c r="A17202" s="126"/>
      <c r="B17202" s="126"/>
      <c r="C17202" s="126"/>
      <c r="D17202" s="127"/>
      <c r="E17202" s="128"/>
      <c r="F17202" s="128"/>
      <c r="G17202" s="126"/>
      <c r="H17202" s="126"/>
      <c r="I17202" s="126"/>
      <c r="J17202" s="126"/>
      <c r="K17202" s="9"/>
      <c r="L17202" s="9"/>
      <c r="M17202" s="9"/>
    </row>
    <row r="17203" spans="1:13" x14ac:dyDescent="0.25">
      <c r="A17203" s="126"/>
      <c r="B17203" s="126"/>
      <c r="C17203" s="126"/>
      <c r="D17203" s="127"/>
      <c r="E17203" s="128"/>
      <c r="F17203" s="128"/>
      <c r="G17203" s="126"/>
      <c r="H17203" s="126"/>
      <c r="I17203" s="126"/>
      <c r="J17203" s="126"/>
      <c r="K17203" s="9"/>
      <c r="L17203" s="9"/>
      <c r="M17203" s="9"/>
    </row>
    <row r="17204" spans="1:13" x14ac:dyDescent="0.25">
      <c r="A17204" s="126"/>
      <c r="B17204" s="126"/>
      <c r="C17204" s="126"/>
      <c r="D17204" s="127"/>
      <c r="E17204" s="128"/>
      <c r="F17204" s="128"/>
      <c r="G17204" s="126"/>
      <c r="H17204" s="126"/>
      <c r="I17204" s="126"/>
      <c r="J17204" s="126"/>
      <c r="K17204" s="9"/>
      <c r="L17204" s="9"/>
      <c r="M17204" s="9"/>
    </row>
    <row r="17205" spans="1:13" x14ac:dyDescent="0.25">
      <c r="A17205" s="126"/>
      <c r="B17205" s="126"/>
      <c r="C17205" s="126"/>
      <c r="D17205" s="127"/>
      <c r="E17205" s="128"/>
      <c r="F17205" s="128"/>
      <c r="G17205" s="126"/>
      <c r="H17205" s="126"/>
      <c r="I17205" s="126"/>
      <c r="J17205" s="126"/>
      <c r="K17205" s="9"/>
      <c r="L17205" s="9"/>
      <c r="M17205" s="9"/>
    </row>
    <row r="17206" spans="1:13" x14ac:dyDescent="0.25">
      <c r="A17206" s="126"/>
      <c r="B17206" s="126"/>
      <c r="C17206" s="126"/>
      <c r="D17206" s="127"/>
      <c r="E17206" s="128"/>
      <c r="F17206" s="128"/>
      <c r="G17206" s="126"/>
      <c r="H17206" s="126"/>
      <c r="I17206" s="126"/>
      <c r="J17206" s="126"/>
      <c r="K17206" s="9"/>
      <c r="L17206" s="9"/>
      <c r="M17206" s="9"/>
    </row>
    <row r="17207" spans="1:13" x14ac:dyDescent="0.25">
      <c r="A17207" s="126"/>
      <c r="B17207" s="126"/>
      <c r="C17207" s="126"/>
      <c r="D17207" s="127"/>
      <c r="E17207" s="128"/>
      <c r="F17207" s="128"/>
      <c r="G17207" s="126"/>
      <c r="H17207" s="126"/>
      <c r="I17207" s="126"/>
      <c r="J17207" s="126"/>
      <c r="K17207" s="9"/>
      <c r="L17207" s="9"/>
      <c r="M17207" s="9"/>
    </row>
    <row r="17208" spans="1:13" x14ac:dyDescent="0.25">
      <c r="A17208" s="126"/>
      <c r="B17208" s="126"/>
      <c r="C17208" s="126"/>
      <c r="D17208" s="127"/>
      <c r="E17208" s="128"/>
      <c r="F17208" s="128"/>
      <c r="G17208" s="126"/>
      <c r="H17208" s="126"/>
      <c r="I17208" s="126"/>
      <c r="J17208" s="126"/>
      <c r="K17208" s="9"/>
      <c r="L17208" s="9"/>
      <c r="M17208" s="9"/>
    </row>
    <row r="17209" spans="1:13" x14ac:dyDescent="0.25">
      <c r="A17209" s="126"/>
      <c r="B17209" s="126"/>
      <c r="C17209" s="126"/>
      <c r="D17209" s="127"/>
      <c r="E17209" s="128"/>
      <c r="F17209" s="128"/>
      <c r="G17209" s="126"/>
      <c r="H17209" s="126"/>
      <c r="I17209" s="126"/>
      <c r="J17209" s="126"/>
      <c r="K17209" s="9"/>
      <c r="L17209" s="9"/>
      <c r="M17209" s="9"/>
    </row>
    <row r="17210" spans="1:13" x14ac:dyDescent="0.25">
      <c r="A17210" s="126"/>
      <c r="B17210" s="126"/>
      <c r="C17210" s="126"/>
      <c r="D17210" s="127"/>
      <c r="E17210" s="128"/>
      <c r="F17210" s="128"/>
      <c r="G17210" s="126"/>
      <c r="H17210" s="126"/>
      <c r="I17210" s="126"/>
      <c r="J17210" s="126"/>
      <c r="K17210" s="9"/>
      <c r="L17210" s="9"/>
      <c r="M17210" s="9"/>
    </row>
    <row r="17211" spans="1:13" x14ac:dyDescent="0.25">
      <c r="A17211" s="126"/>
      <c r="B17211" s="126"/>
      <c r="C17211" s="126"/>
      <c r="D17211" s="127"/>
      <c r="E17211" s="128"/>
      <c r="F17211" s="128"/>
      <c r="G17211" s="126"/>
      <c r="H17211" s="126"/>
      <c r="I17211" s="126"/>
      <c r="J17211" s="126"/>
      <c r="K17211" s="9"/>
      <c r="L17211" s="9"/>
      <c r="M17211" s="9"/>
    </row>
    <row r="17212" spans="1:13" x14ac:dyDescent="0.25">
      <c r="A17212" s="126"/>
      <c r="B17212" s="126"/>
      <c r="C17212" s="126"/>
      <c r="D17212" s="127"/>
      <c r="E17212" s="128"/>
      <c r="F17212" s="128"/>
      <c r="G17212" s="126"/>
      <c r="H17212" s="126"/>
      <c r="I17212" s="126"/>
      <c r="J17212" s="126"/>
      <c r="K17212" s="9"/>
      <c r="L17212" s="9"/>
      <c r="M17212" s="9"/>
    </row>
    <row r="17213" spans="1:13" x14ac:dyDescent="0.25">
      <c r="A17213" s="126"/>
      <c r="B17213" s="126"/>
      <c r="C17213" s="126"/>
      <c r="D17213" s="127"/>
      <c r="E17213" s="128"/>
      <c r="F17213" s="128"/>
      <c r="G17213" s="126"/>
      <c r="H17213" s="126"/>
      <c r="I17213" s="126"/>
      <c r="J17213" s="126"/>
      <c r="K17213" s="9"/>
      <c r="L17213" s="9"/>
      <c r="M17213" s="9"/>
    </row>
    <row r="17214" spans="1:13" x14ac:dyDescent="0.25">
      <c r="A17214" s="126"/>
      <c r="B17214" s="126"/>
      <c r="C17214" s="126"/>
      <c r="D17214" s="127"/>
      <c r="E17214" s="128"/>
      <c r="F17214" s="128"/>
      <c r="G17214" s="126"/>
      <c r="H17214" s="126"/>
      <c r="I17214" s="126"/>
      <c r="J17214" s="126"/>
      <c r="K17214" s="9"/>
      <c r="L17214" s="9"/>
      <c r="M17214" s="9"/>
    </row>
    <row r="17215" spans="1:13" x14ac:dyDescent="0.25">
      <c r="A17215" s="126"/>
      <c r="B17215" s="126"/>
      <c r="C17215" s="126"/>
      <c r="D17215" s="127"/>
      <c r="E17215" s="128"/>
      <c r="F17215" s="128"/>
      <c r="G17215" s="126"/>
      <c r="H17215" s="126"/>
      <c r="I17215" s="126"/>
      <c r="J17215" s="126"/>
      <c r="K17215" s="9"/>
      <c r="L17215" s="9"/>
      <c r="M17215" s="9"/>
    </row>
    <row r="17216" spans="1:13" x14ac:dyDescent="0.25">
      <c r="A17216" s="126"/>
      <c r="B17216" s="126"/>
      <c r="C17216" s="126"/>
      <c r="D17216" s="127"/>
      <c r="E17216" s="128"/>
      <c r="F17216" s="128"/>
      <c r="G17216" s="126"/>
      <c r="H17216" s="126"/>
      <c r="I17216" s="126"/>
      <c r="J17216" s="126"/>
      <c r="K17216" s="9"/>
      <c r="L17216" s="9"/>
      <c r="M17216" s="9"/>
    </row>
    <row r="17217" spans="1:13" x14ac:dyDescent="0.25">
      <c r="A17217" s="126"/>
      <c r="B17217" s="126"/>
      <c r="C17217" s="126"/>
      <c r="D17217" s="127"/>
      <c r="E17217" s="128"/>
      <c r="F17217" s="128"/>
      <c r="G17217" s="126"/>
      <c r="H17217" s="126"/>
      <c r="I17217" s="126"/>
      <c r="J17217" s="126"/>
      <c r="K17217" s="9"/>
      <c r="L17217" s="9"/>
      <c r="M17217" s="9"/>
    </row>
    <row r="17218" spans="1:13" x14ac:dyDescent="0.25">
      <c r="A17218" s="126"/>
      <c r="B17218" s="126"/>
      <c r="C17218" s="126"/>
      <c r="D17218" s="127"/>
      <c r="E17218" s="128"/>
      <c r="F17218" s="128"/>
      <c r="G17218" s="126"/>
      <c r="H17218" s="126"/>
      <c r="I17218" s="126"/>
      <c r="J17218" s="126"/>
      <c r="K17218" s="9"/>
      <c r="L17218" s="9"/>
      <c r="M17218" s="9"/>
    </row>
    <row r="17219" spans="1:13" x14ac:dyDescent="0.25">
      <c r="A17219" s="126"/>
      <c r="B17219" s="126"/>
      <c r="C17219" s="126"/>
      <c r="D17219" s="127"/>
      <c r="E17219" s="128"/>
      <c r="F17219" s="128"/>
      <c r="G17219" s="126"/>
      <c r="H17219" s="126"/>
      <c r="I17219" s="126"/>
      <c r="J17219" s="126"/>
      <c r="K17219" s="9"/>
      <c r="L17219" s="9"/>
      <c r="M17219" s="9"/>
    </row>
    <row r="17220" spans="1:13" x14ac:dyDescent="0.25">
      <c r="A17220" s="126"/>
      <c r="B17220" s="126"/>
      <c r="C17220" s="126"/>
      <c r="D17220" s="127"/>
      <c r="E17220" s="128"/>
      <c r="F17220" s="128"/>
      <c r="G17220" s="126"/>
      <c r="H17220" s="126"/>
      <c r="I17220" s="126"/>
      <c r="J17220" s="126"/>
      <c r="K17220" s="9"/>
      <c r="L17220" s="9"/>
      <c r="M17220" s="9"/>
    </row>
    <row r="17221" spans="1:13" x14ac:dyDescent="0.25">
      <c r="A17221" s="126"/>
      <c r="B17221" s="126"/>
      <c r="C17221" s="126"/>
      <c r="D17221" s="127"/>
      <c r="E17221" s="128"/>
      <c r="F17221" s="128"/>
      <c r="G17221" s="126"/>
      <c r="H17221" s="126"/>
      <c r="I17221" s="126"/>
      <c r="J17221" s="126"/>
      <c r="K17221" s="9"/>
      <c r="L17221" s="9"/>
      <c r="M17221" s="9"/>
    </row>
    <row r="17222" spans="1:13" x14ac:dyDescent="0.25">
      <c r="A17222" s="126"/>
      <c r="B17222" s="126"/>
      <c r="C17222" s="126"/>
      <c r="D17222" s="127"/>
      <c r="E17222" s="128"/>
      <c r="F17222" s="128"/>
      <c r="G17222" s="126"/>
      <c r="H17222" s="126"/>
      <c r="I17222" s="126"/>
      <c r="J17222" s="126"/>
      <c r="K17222" s="9"/>
      <c r="L17222" s="9"/>
      <c r="M17222" s="9"/>
    </row>
    <row r="17223" spans="1:13" x14ac:dyDescent="0.25">
      <c r="A17223" s="126"/>
      <c r="B17223" s="126"/>
      <c r="C17223" s="126"/>
      <c r="D17223" s="127"/>
      <c r="E17223" s="128"/>
      <c r="F17223" s="128"/>
      <c r="G17223" s="126"/>
      <c r="H17223" s="126"/>
      <c r="I17223" s="126"/>
      <c r="J17223" s="126"/>
      <c r="K17223" s="9"/>
      <c r="L17223" s="9"/>
      <c r="M17223" s="9"/>
    </row>
    <row r="17224" spans="1:13" x14ac:dyDescent="0.25">
      <c r="A17224" s="126"/>
      <c r="B17224" s="126"/>
      <c r="C17224" s="126"/>
      <c r="D17224" s="127"/>
      <c r="E17224" s="128"/>
      <c r="F17224" s="128"/>
      <c r="G17224" s="126"/>
      <c r="H17224" s="126"/>
      <c r="I17224" s="126"/>
      <c r="J17224" s="126"/>
      <c r="K17224" s="9"/>
      <c r="L17224" s="9"/>
      <c r="M17224" s="9"/>
    </row>
    <row r="17225" spans="1:13" x14ac:dyDescent="0.25">
      <c r="A17225" s="126"/>
      <c r="B17225" s="126"/>
      <c r="C17225" s="126"/>
      <c r="D17225" s="127"/>
      <c r="E17225" s="128"/>
      <c r="F17225" s="128"/>
      <c r="G17225" s="126"/>
      <c r="H17225" s="126"/>
      <c r="I17225" s="126"/>
      <c r="J17225" s="126"/>
      <c r="K17225" s="9"/>
      <c r="L17225" s="9"/>
      <c r="M17225" s="9"/>
    </row>
    <row r="17226" spans="1:13" x14ac:dyDescent="0.25">
      <c r="A17226" s="126"/>
      <c r="B17226" s="126"/>
      <c r="C17226" s="126"/>
      <c r="D17226" s="127"/>
      <c r="E17226" s="128"/>
      <c r="F17226" s="128"/>
      <c r="G17226" s="126"/>
      <c r="H17226" s="126"/>
      <c r="I17226" s="126"/>
      <c r="J17226" s="126"/>
      <c r="K17226" s="9"/>
      <c r="L17226" s="9"/>
      <c r="M17226" s="9"/>
    </row>
    <row r="17227" spans="1:13" x14ac:dyDescent="0.25">
      <c r="A17227" s="126"/>
      <c r="B17227" s="126"/>
      <c r="C17227" s="126"/>
      <c r="D17227" s="127"/>
      <c r="E17227" s="128"/>
      <c r="F17227" s="128"/>
      <c r="G17227" s="126"/>
      <c r="H17227" s="126"/>
      <c r="I17227" s="126"/>
      <c r="J17227" s="126"/>
      <c r="K17227" s="9"/>
      <c r="L17227" s="9"/>
      <c r="M17227" s="9"/>
    </row>
    <row r="17228" spans="1:13" x14ac:dyDescent="0.25">
      <c r="A17228" s="126"/>
      <c r="B17228" s="126"/>
      <c r="C17228" s="126"/>
      <c r="D17228" s="127"/>
      <c r="E17228" s="128"/>
      <c r="F17228" s="128"/>
      <c r="G17228" s="126"/>
      <c r="H17228" s="126"/>
      <c r="I17228" s="126"/>
      <c r="J17228" s="126"/>
      <c r="K17228" s="9"/>
      <c r="L17228" s="9"/>
      <c r="M17228" s="9"/>
    </row>
    <row r="17229" spans="1:13" x14ac:dyDescent="0.25">
      <c r="A17229" s="126"/>
      <c r="B17229" s="126"/>
      <c r="C17229" s="126"/>
      <c r="D17229" s="127"/>
      <c r="E17229" s="128"/>
      <c r="F17229" s="128"/>
      <c r="G17229" s="126"/>
      <c r="H17229" s="126"/>
      <c r="I17229" s="126"/>
      <c r="J17229" s="126"/>
      <c r="K17229" s="9"/>
      <c r="L17229" s="9"/>
      <c r="M17229" s="9"/>
    </row>
    <row r="17230" spans="1:13" x14ac:dyDescent="0.25">
      <c r="A17230" s="126"/>
      <c r="B17230" s="126"/>
      <c r="C17230" s="126"/>
      <c r="D17230" s="127"/>
      <c r="E17230" s="128"/>
      <c r="F17230" s="128"/>
      <c r="G17230" s="126"/>
      <c r="H17230" s="126"/>
      <c r="I17230" s="126"/>
      <c r="J17230" s="126"/>
      <c r="K17230" s="9"/>
      <c r="L17230" s="9"/>
      <c r="M17230" s="9"/>
    </row>
    <row r="17231" spans="1:13" x14ac:dyDescent="0.25">
      <c r="A17231" s="126"/>
      <c r="B17231" s="126"/>
      <c r="C17231" s="126"/>
      <c r="D17231" s="127"/>
      <c r="E17231" s="128"/>
      <c r="F17231" s="128"/>
      <c r="G17231" s="126"/>
      <c r="H17231" s="126"/>
      <c r="I17231" s="126"/>
      <c r="J17231" s="126"/>
      <c r="K17231" s="9"/>
      <c r="L17231" s="9"/>
      <c r="M17231" s="9"/>
    </row>
    <row r="17232" spans="1:13" x14ac:dyDescent="0.25">
      <c r="A17232" s="126"/>
      <c r="B17232" s="126"/>
      <c r="C17232" s="126"/>
      <c r="D17232" s="127"/>
      <c r="E17232" s="128"/>
      <c r="F17232" s="128"/>
      <c r="G17232" s="126"/>
      <c r="H17232" s="126"/>
      <c r="I17232" s="126"/>
      <c r="J17232" s="126"/>
      <c r="K17232" s="9"/>
      <c r="L17232" s="9"/>
      <c r="M17232" s="9"/>
    </row>
    <row r="17233" spans="1:13" x14ac:dyDescent="0.25">
      <c r="A17233" s="126"/>
      <c r="B17233" s="126"/>
      <c r="C17233" s="126"/>
      <c r="D17233" s="127"/>
      <c r="E17233" s="128"/>
      <c r="F17233" s="128"/>
      <c r="G17233" s="126"/>
      <c r="H17233" s="126"/>
      <c r="I17233" s="126"/>
      <c r="J17233" s="126"/>
      <c r="K17233" s="9"/>
      <c r="L17233" s="9"/>
      <c r="M17233" s="9"/>
    </row>
    <row r="17234" spans="1:13" x14ac:dyDescent="0.25">
      <c r="A17234" s="126"/>
      <c r="B17234" s="126"/>
      <c r="C17234" s="126"/>
      <c r="D17234" s="127"/>
      <c r="E17234" s="128"/>
      <c r="F17234" s="128"/>
      <c r="G17234" s="126"/>
      <c r="H17234" s="126"/>
      <c r="I17234" s="126"/>
      <c r="J17234" s="126"/>
      <c r="K17234" s="9"/>
      <c r="L17234" s="9"/>
      <c r="M17234" s="9"/>
    </row>
    <row r="17235" spans="1:13" x14ac:dyDescent="0.25">
      <c r="A17235" s="126"/>
      <c r="B17235" s="126"/>
      <c r="C17235" s="126"/>
      <c r="D17235" s="127"/>
      <c r="E17235" s="128"/>
      <c r="F17235" s="128"/>
      <c r="G17235" s="126"/>
      <c r="H17235" s="126"/>
      <c r="I17235" s="126"/>
      <c r="J17235" s="126"/>
      <c r="K17235" s="9"/>
      <c r="L17235" s="9"/>
      <c r="M17235" s="9"/>
    </row>
    <row r="17236" spans="1:13" x14ac:dyDescent="0.25">
      <c r="A17236" s="126"/>
      <c r="B17236" s="126"/>
      <c r="C17236" s="126"/>
      <c r="D17236" s="127"/>
      <c r="E17236" s="128"/>
      <c r="F17236" s="128"/>
      <c r="G17236" s="126"/>
      <c r="H17236" s="126"/>
      <c r="I17236" s="126"/>
      <c r="J17236" s="126"/>
      <c r="K17236" s="9"/>
      <c r="L17236" s="9"/>
      <c r="M17236" s="9"/>
    </row>
    <row r="17237" spans="1:13" x14ac:dyDescent="0.25">
      <c r="A17237" s="126"/>
      <c r="B17237" s="126"/>
      <c r="C17237" s="126"/>
      <c r="D17237" s="127"/>
      <c r="E17237" s="128"/>
      <c r="F17237" s="128"/>
      <c r="G17237" s="126"/>
      <c r="H17237" s="126"/>
      <c r="I17237" s="126"/>
      <c r="J17237" s="126"/>
      <c r="K17237" s="9"/>
      <c r="L17237" s="9"/>
      <c r="M17237" s="9"/>
    </row>
    <row r="17238" spans="1:13" x14ac:dyDescent="0.25">
      <c r="A17238" s="126"/>
      <c r="B17238" s="126"/>
      <c r="C17238" s="126"/>
      <c r="D17238" s="127"/>
      <c r="E17238" s="128"/>
      <c r="F17238" s="128"/>
      <c r="G17238" s="126"/>
      <c r="H17238" s="126"/>
      <c r="I17238" s="126"/>
      <c r="J17238" s="126"/>
      <c r="K17238" s="9"/>
      <c r="L17238" s="9"/>
      <c r="M17238" s="9"/>
    </row>
    <row r="17239" spans="1:13" x14ac:dyDescent="0.25">
      <c r="A17239" s="126"/>
      <c r="B17239" s="126"/>
      <c r="C17239" s="126"/>
      <c r="D17239" s="127"/>
      <c r="E17239" s="128"/>
      <c r="F17239" s="128"/>
      <c r="G17239" s="126"/>
      <c r="H17239" s="126"/>
      <c r="I17239" s="126"/>
      <c r="J17239" s="126"/>
      <c r="K17239" s="9"/>
      <c r="L17239" s="9"/>
      <c r="M17239" s="9"/>
    </row>
    <row r="17240" spans="1:13" x14ac:dyDescent="0.25">
      <c r="A17240" s="126"/>
      <c r="B17240" s="126"/>
      <c r="C17240" s="126"/>
      <c r="D17240" s="127"/>
      <c r="E17240" s="128"/>
      <c r="F17240" s="128"/>
      <c r="G17240" s="126"/>
      <c r="H17240" s="126"/>
      <c r="I17240" s="126"/>
      <c r="J17240" s="126"/>
      <c r="K17240" s="9"/>
      <c r="L17240" s="9"/>
      <c r="M17240" s="9"/>
    </row>
    <row r="17241" spans="1:13" x14ac:dyDescent="0.25">
      <c r="A17241" s="126"/>
      <c r="B17241" s="126"/>
      <c r="C17241" s="126"/>
      <c r="D17241" s="127"/>
      <c r="E17241" s="128"/>
      <c r="F17241" s="128"/>
      <c r="G17241" s="126"/>
      <c r="H17241" s="126"/>
      <c r="I17241" s="126"/>
      <c r="J17241" s="126"/>
      <c r="K17241" s="9"/>
      <c r="L17241" s="9"/>
      <c r="M17241" s="9"/>
    </row>
    <row r="17242" spans="1:13" x14ac:dyDescent="0.25">
      <c r="A17242" s="126"/>
      <c r="B17242" s="126"/>
      <c r="C17242" s="126"/>
      <c r="D17242" s="127"/>
      <c r="E17242" s="128"/>
      <c r="F17242" s="128"/>
      <c r="G17242" s="126"/>
      <c r="H17242" s="126"/>
      <c r="I17242" s="126"/>
      <c r="J17242" s="126"/>
      <c r="K17242" s="9"/>
      <c r="L17242" s="9"/>
      <c r="M17242" s="9"/>
    </row>
    <row r="17243" spans="1:13" x14ac:dyDescent="0.25">
      <c r="A17243" s="126"/>
      <c r="B17243" s="126"/>
      <c r="C17243" s="126"/>
      <c r="D17243" s="127"/>
      <c r="E17243" s="128"/>
      <c r="F17243" s="128"/>
      <c r="G17243" s="126"/>
      <c r="H17243" s="126"/>
      <c r="I17243" s="126"/>
      <c r="J17243" s="126"/>
      <c r="K17243" s="9"/>
      <c r="L17243" s="9"/>
      <c r="M17243" s="9"/>
    </row>
    <row r="17244" spans="1:13" x14ac:dyDescent="0.25">
      <c r="A17244" s="126"/>
      <c r="B17244" s="126"/>
      <c r="C17244" s="126"/>
      <c r="D17244" s="127"/>
      <c r="E17244" s="128"/>
      <c r="F17244" s="128"/>
      <c r="G17244" s="126"/>
      <c r="H17244" s="126"/>
      <c r="I17244" s="126"/>
      <c r="J17244" s="126"/>
      <c r="K17244" s="9"/>
      <c r="L17244" s="9"/>
      <c r="M17244" s="9"/>
    </row>
    <row r="17245" spans="1:13" x14ac:dyDescent="0.25">
      <c r="A17245" s="126"/>
      <c r="B17245" s="126"/>
      <c r="C17245" s="126"/>
      <c r="D17245" s="127"/>
      <c r="E17245" s="128"/>
      <c r="F17245" s="128"/>
      <c r="G17245" s="126"/>
      <c r="H17245" s="126"/>
      <c r="I17245" s="126"/>
      <c r="J17245" s="126"/>
      <c r="K17245" s="9"/>
      <c r="L17245" s="9"/>
      <c r="M17245" s="9"/>
    </row>
    <row r="17246" spans="1:13" x14ac:dyDescent="0.25">
      <c r="A17246" s="126"/>
      <c r="B17246" s="126"/>
      <c r="C17246" s="126"/>
      <c r="D17246" s="127"/>
      <c r="E17246" s="128"/>
      <c r="F17246" s="128"/>
      <c r="G17246" s="126"/>
      <c r="H17246" s="126"/>
      <c r="I17246" s="126"/>
      <c r="J17246" s="126"/>
      <c r="K17246" s="9"/>
      <c r="L17246" s="9"/>
      <c r="M17246" s="9"/>
    </row>
    <row r="17247" spans="1:13" x14ac:dyDescent="0.25">
      <c r="A17247" s="126"/>
      <c r="B17247" s="126"/>
      <c r="C17247" s="126"/>
      <c r="D17247" s="127"/>
      <c r="E17247" s="128"/>
      <c r="F17247" s="128"/>
      <c r="G17247" s="126"/>
      <c r="H17247" s="126"/>
      <c r="I17247" s="126"/>
      <c r="J17247" s="126"/>
      <c r="K17247" s="9"/>
      <c r="L17247" s="9"/>
      <c r="M17247" s="9"/>
    </row>
    <row r="17248" spans="1:13" x14ac:dyDescent="0.25">
      <c r="A17248" s="126"/>
      <c r="B17248" s="126"/>
      <c r="C17248" s="126"/>
      <c r="D17248" s="127"/>
      <c r="E17248" s="128"/>
      <c r="F17248" s="128"/>
      <c r="G17248" s="126"/>
      <c r="H17248" s="126"/>
      <c r="I17248" s="126"/>
      <c r="J17248" s="126"/>
      <c r="K17248" s="9"/>
      <c r="L17248" s="9"/>
      <c r="M17248" s="9"/>
    </row>
    <row r="17249" spans="1:13" x14ac:dyDescent="0.25">
      <c r="A17249" s="126"/>
      <c r="B17249" s="126"/>
      <c r="C17249" s="126"/>
      <c r="D17249" s="127"/>
      <c r="E17249" s="128"/>
      <c r="F17249" s="128"/>
      <c r="G17249" s="126"/>
      <c r="H17249" s="126"/>
      <c r="I17249" s="126"/>
      <c r="J17249" s="126"/>
      <c r="K17249" s="9"/>
      <c r="L17249" s="9"/>
      <c r="M17249" s="9"/>
    </row>
    <row r="17250" spans="1:13" x14ac:dyDescent="0.25">
      <c r="A17250" s="126"/>
      <c r="B17250" s="126"/>
      <c r="C17250" s="126"/>
      <c r="D17250" s="127"/>
      <c r="E17250" s="128"/>
      <c r="F17250" s="128"/>
      <c r="G17250" s="126"/>
      <c r="H17250" s="126"/>
      <c r="I17250" s="126"/>
      <c r="J17250" s="126"/>
      <c r="K17250" s="9"/>
      <c r="L17250" s="9"/>
      <c r="M17250" s="9"/>
    </row>
    <row r="17251" spans="1:13" x14ac:dyDescent="0.25">
      <c r="A17251" s="126"/>
      <c r="B17251" s="126"/>
      <c r="C17251" s="126"/>
      <c r="D17251" s="127"/>
      <c r="E17251" s="128"/>
      <c r="F17251" s="128"/>
      <c r="G17251" s="126"/>
      <c r="H17251" s="126"/>
      <c r="I17251" s="126"/>
      <c r="J17251" s="126"/>
      <c r="K17251" s="9"/>
      <c r="L17251" s="9"/>
      <c r="M17251" s="9"/>
    </row>
    <row r="17252" spans="1:13" x14ac:dyDescent="0.25">
      <c r="A17252" s="126"/>
      <c r="B17252" s="126"/>
      <c r="C17252" s="126"/>
      <c r="D17252" s="127"/>
      <c r="E17252" s="128"/>
      <c r="F17252" s="128"/>
      <c r="G17252" s="126"/>
      <c r="H17252" s="126"/>
      <c r="I17252" s="126"/>
      <c r="J17252" s="126"/>
      <c r="K17252" s="9"/>
      <c r="L17252" s="9"/>
      <c r="M17252" s="9"/>
    </row>
    <row r="17253" spans="1:13" x14ac:dyDescent="0.25">
      <c r="A17253" s="126"/>
      <c r="B17253" s="126"/>
      <c r="C17253" s="126"/>
      <c r="D17253" s="127"/>
      <c r="E17253" s="128"/>
      <c r="F17253" s="128"/>
      <c r="G17253" s="126"/>
      <c r="H17253" s="126"/>
      <c r="I17253" s="126"/>
      <c r="J17253" s="126"/>
      <c r="K17253" s="9"/>
      <c r="L17253" s="9"/>
      <c r="M17253" s="9"/>
    </row>
    <row r="17254" spans="1:13" x14ac:dyDescent="0.25">
      <c r="A17254" s="126"/>
      <c r="B17254" s="126"/>
      <c r="C17254" s="126"/>
      <c r="D17254" s="127"/>
      <c r="E17254" s="128"/>
      <c r="F17254" s="128"/>
      <c r="G17254" s="126"/>
      <c r="H17254" s="126"/>
      <c r="I17254" s="126"/>
      <c r="J17254" s="126"/>
      <c r="K17254" s="9"/>
      <c r="L17254" s="9"/>
      <c r="M17254" s="9"/>
    </row>
    <row r="17255" spans="1:13" x14ac:dyDescent="0.25">
      <c r="A17255" s="126"/>
      <c r="B17255" s="126"/>
      <c r="C17255" s="126"/>
      <c r="D17255" s="127"/>
      <c r="E17255" s="128"/>
      <c r="F17255" s="128"/>
      <c r="G17255" s="126"/>
      <c r="H17255" s="126"/>
      <c r="I17255" s="126"/>
      <c r="J17255" s="126"/>
      <c r="K17255" s="9"/>
      <c r="L17255" s="9"/>
      <c r="M17255" s="9"/>
    </row>
    <row r="17256" spans="1:13" x14ac:dyDescent="0.25">
      <c r="A17256" s="126"/>
      <c r="B17256" s="126"/>
      <c r="C17256" s="126"/>
      <c r="D17256" s="127"/>
      <c r="E17256" s="128"/>
      <c r="F17256" s="128"/>
      <c r="G17256" s="126"/>
      <c r="H17256" s="126"/>
      <c r="I17256" s="126"/>
      <c r="J17256" s="126"/>
      <c r="K17256" s="9"/>
      <c r="L17256" s="9"/>
      <c r="M17256" s="9"/>
    </row>
    <row r="17257" spans="1:13" x14ac:dyDescent="0.25">
      <c r="A17257" s="126"/>
      <c r="B17257" s="126"/>
      <c r="C17257" s="126"/>
      <c r="D17257" s="127"/>
      <c r="E17257" s="128"/>
      <c r="F17257" s="128"/>
      <c r="G17257" s="126"/>
      <c r="H17257" s="126"/>
      <c r="I17257" s="126"/>
      <c r="J17257" s="126"/>
      <c r="K17257" s="9"/>
      <c r="L17257" s="9"/>
      <c r="M17257" s="9"/>
    </row>
    <row r="17258" spans="1:13" x14ac:dyDescent="0.25">
      <c r="A17258" s="126"/>
      <c r="B17258" s="126"/>
      <c r="C17258" s="126"/>
      <c r="D17258" s="127"/>
      <c r="E17258" s="128"/>
      <c r="F17258" s="128"/>
      <c r="G17258" s="126"/>
      <c r="H17258" s="126"/>
      <c r="I17258" s="126"/>
      <c r="J17258" s="126"/>
      <c r="K17258" s="9"/>
      <c r="L17258" s="9"/>
      <c r="M17258" s="9"/>
    </row>
    <row r="17259" spans="1:13" x14ac:dyDescent="0.25">
      <c r="A17259" s="126"/>
      <c r="B17259" s="126"/>
      <c r="C17259" s="126"/>
      <c r="D17259" s="127"/>
      <c r="E17259" s="128"/>
      <c r="F17259" s="128"/>
      <c r="G17259" s="126"/>
      <c r="H17259" s="126"/>
      <c r="I17259" s="126"/>
      <c r="J17259" s="126"/>
      <c r="K17259" s="9"/>
      <c r="L17259" s="9"/>
      <c r="M17259" s="9"/>
    </row>
    <row r="17260" spans="1:13" x14ac:dyDescent="0.25">
      <c r="A17260" s="126"/>
      <c r="B17260" s="126"/>
      <c r="C17260" s="126"/>
      <c r="D17260" s="127"/>
      <c r="E17260" s="128"/>
      <c r="F17260" s="128"/>
      <c r="G17260" s="126"/>
      <c r="H17260" s="126"/>
      <c r="I17260" s="126"/>
      <c r="J17260" s="126"/>
      <c r="K17260" s="9"/>
      <c r="L17260" s="9"/>
      <c r="M17260" s="9"/>
    </row>
    <row r="17261" spans="1:13" x14ac:dyDescent="0.25">
      <c r="A17261" s="126"/>
      <c r="B17261" s="126"/>
      <c r="C17261" s="126"/>
      <c r="D17261" s="127"/>
      <c r="E17261" s="128"/>
      <c r="F17261" s="128"/>
      <c r="G17261" s="126"/>
      <c r="H17261" s="126"/>
      <c r="I17261" s="126"/>
      <c r="J17261" s="126"/>
      <c r="K17261" s="9"/>
      <c r="L17261" s="9"/>
      <c r="M17261" s="9"/>
    </row>
    <row r="17262" spans="1:13" x14ac:dyDescent="0.25">
      <c r="A17262" s="126"/>
      <c r="B17262" s="126"/>
      <c r="C17262" s="126"/>
      <c r="D17262" s="127"/>
      <c r="E17262" s="128"/>
      <c r="F17262" s="128"/>
      <c r="G17262" s="126"/>
      <c r="H17262" s="126"/>
      <c r="I17262" s="126"/>
      <c r="J17262" s="126"/>
      <c r="K17262" s="9"/>
      <c r="L17262" s="9"/>
      <c r="M17262" s="9"/>
    </row>
    <row r="17263" spans="1:13" x14ac:dyDescent="0.25">
      <c r="A17263" s="126"/>
      <c r="B17263" s="126"/>
      <c r="C17263" s="126"/>
      <c r="D17263" s="127"/>
      <c r="E17263" s="128"/>
      <c r="F17263" s="128"/>
      <c r="G17263" s="126"/>
      <c r="H17263" s="126"/>
      <c r="I17263" s="126"/>
      <c r="J17263" s="126"/>
      <c r="K17263" s="9"/>
      <c r="L17263" s="9"/>
      <c r="M17263" s="9"/>
    </row>
    <row r="17264" spans="1:13" x14ac:dyDescent="0.25">
      <c r="A17264" s="126"/>
      <c r="B17264" s="126"/>
      <c r="C17264" s="126"/>
      <c r="D17264" s="127"/>
      <c r="E17264" s="128"/>
      <c r="F17264" s="128"/>
      <c r="G17264" s="126"/>
      <c r="H17264" s="126"/>
      <c r="I17264" s="126"/>
      <c r="J17264" s="126"/>
      <c r="K17264" s="9"/>
      <c r="L17264" s="9"/>
      <c r="M17264" s="9"/>
    </row>
    <row r="17265" spans="1:13" x14ac:dyDescent="0.25">
      <c r="A17265" s="126"/>
      <c r="B17265" s="126"/>
      <c r="C17265" s="126"/>
      <c r="D17265" s="127"/>
      <c r="E17265" s="128"/>
      <c r="F17265" s="128"/>
      <c r="G17265" s="126"/>
      <c r="H17265" s="126"/>
      <c r="I17265" s="126"/>
      <c r="J17265" s="126"/>
      <c r="K17265" s="9"/>
      <c r="L17265" s="9"/>
      <c r="M17265" s="9"/>
    </row>
    <row r="17266" spans="1:13" x14ac:dyDescent="0.25">
      <c r="A17266" s="126"/>
      <c r="B17266" s="126"/>
      <c r="C17266" s="126"/>
      <c r="D17266" s="127"/>
      <c r="E17266" s="128"/>
      <c r="F17266" s="128"/>
      <c r="G17266" s="126"/>
      <c r="H17266" s="126"/>
      <c r="I17266" s="126"/>
      <c r="J17266" s="126"/>
      <c r="K17266" s="9"/>
      <c r="L17266" s="9"/>
      <c r="M17266" s="9"/>
    </row>
    <row r="17267" spans="1:13" x14ac:dyDescent="0.25">
      <c r="A17267" s="126"/>
      <c r="B17267" s="126"/>
      <c r="C17267" s="126"/>
      <c r="D17267" s="127"/>
      <c r="E17267" s="128"/>
      <c r="F17267" s="128"/>
      <c r="G17267" s="126"/>
      <c r="H17267" s="126"/>
      <c r="I17267" s="126"/>
      <c r="J17267" s="126"/>
      <c r="K17267" s="9"/>
      <c r="L17267" s="9"/>
      <c r="M17267" s="9"/>
    </row>
    <row r="17268" spans="1:13" x14ac:dyDescent="0.25">
      <c r="A17268" s="126"/>
      <c r="B17268" s="126"/>
      <c r="C17268" s="126"/>
      <c r="D17268" s="127"/>
      <c r="E17268" s="128"/>
      <c r="F17268" s="128"/>
      <c r="G17268" s="126"/>
      <c r="H17268" s="126"/>
      <c r="I17268" s="126"/>
      <c r="J17268" s="126"/>
      <c r="K17268" s="9"/>
      <c r="L17268" s="9"/>
      <c r="M17268" s="9"/>
    </row>
    <row r="17269" spans="1:13" x14ac:dyDescent="0.25">
      <c r="A17269" s="126"/>
      <c r="B17269" s="126"/>
      <c r="C17269" s="126"/>
      <c r="D17269" s="127"/>
      <c r="E17269" s="128"/>
      <c r="F17269" s="128"/>
      <c r="G17269" s="126"/>
      <c r="H17269" s="126"/>
      <c r="I17269" s="126"/>
      <c r="J17269" s="126"/>
      <c r="K17269" s="9"/>
      <c r="L17269" s="9"/>
      <c r="M17269" s="9"/>
    </row>
    <row r="17270" spans="1:13" x14ac:dyDescent="0.25">
      <c r="A17270" s="126"/>
      <c r="B17270" s="126"/>
      <c r="C17270" s="126"/>
      <c r="D17270" s="127"/>
      <c r="E17270" s="128"/>
      <c r="F17270" s="128"/>
      <c r="G17270" s="126"/>
      <c r="H17270" s="126"/>
      <c r="I17270" s="126"/>
      <c r="J17270" s="126"/>
      <c r="K17270" s="9"/>
      <c r="L17270" s="9"/>
      <c r="M17270" s="9"/>
    </row>
    <row r="17271" spans="1:13" x14ac:dyDescent="0.25">
      <c r="A17271" s="126"/>
      <c r="B17271" s="126"/>
      <c r="C17271" s="126"/>
      <c r="D17271" s="127"/>
      <c r="E17271" s="128"/>
      <c r="F17271" s="128"/>
      <c r="G17271" s="126"/>
      <c r="H17271" s="126"/>
      <c r="I17271" s="126"/>
      <c r="J17271" s="126"/>
      <c r="K17271" s="9"/>
      <c r="L17271" s="9"/>
      <c r="M17271" s="9"/>
    </row>
    <row r="17272" spans="1:13" x14ac:dyDescent="0.25">
      <c r="A17272" s="126"/>
      <c r="B17272" s="126"/>
      <c r="C17272" s="126"/>
      <c r="D17272" s="127"/>
      <c r="E17272" s="128"/>
      <c r="F17272" s="128"/>
      <c r="G17272" s="126"/>
      <c r="H17272" s="126"/>
      <c r="I17272" s="126"/>
      <c r="J17272" s="126"/>
      <c r="K17272" s="9"/>
      <c r="L17272" s="9"/>
      <c r="M17272" s="9"/>
    </row>
    <row r="17273" spans="1:13" x14ac:dyDescent="0.25">
      <c r="A17273" s="126"/>
      <c r="B17273" s="126"/>
      <c r="C17273" s="126"/>
      <c r="D17273" s="127"/>
      <c r="E17273" s="128"/>
      <c r="F17273" s="128"/>
      <c r="G17273" s="126"/>
      <c r="H17273" s="126"/>
      <c r="I17273" s="126"/>
      <c r="J17273" s="126"/>
      <c r="K17273" s="9"/>
      <c r="L17273" s="9"/>
      <c r="M17273" s="9"/>
    </row>
    <row r="17274" spans="1:13" x14ac:dyDescent="0.25">
      <c r="A17274" s="126"/>
      <c r="B17274" s="126"/>
      <c r="C17274" s="126"/>
      <c r="D17274" s="127"/>
      <c r="E17274" s="128"/>
      <c r="F17274" s="128"/>
      <c r="G17274" s="126"/>
      <c r="H17274" s="126"/>
      <c r="I17274" s="126"/>
      <c r="J17274" s="126"/>
      <c r="K17274" s="9"/>
      <c r="L17274" s="9"/>
      <c r="M17274" s="9"/>
    </row>
    <row r="17275" spans="1:13" x14ac:dyDescent="0.25">
      <c r="A17275" s="126"/>
      <c r="B17275" s="126"/>
      <c r="C17275" s="126"/>
      <c r="D17275" s="127"/>
      <c r="E17275" s="128"/>
      <c r="F17275" s="128"/>
      <c r="G17275" s="126"/>
      <c r="H17275" s="126"/>
      <c r="I17275" s="126"/>
      <c r="J17275" s="126"/>
      <c r="K17275" s="9"/>
      <c r="L17275" s="9"/>
      <c r="M17275" s="9"/>
    </row>
    <row r="17276" spans="1:13" x14ac:dyDescent="0.25">
      <c r="A17276" s="126"/>
      <c r="B17276" s="126"/>
      <c r="C17276" s="126"/>
      <c r="D17276" s="127"/>
      <c r="E17276" s="128"/>
      <c r="F17276" s="128"/>
      <c r="G17276" s="126"/>
      <c r="H17276" s="126"/>
      <c r="I17276" s="126"/>
      <c r="J17276" s="126"/>
      <c r="K17276" s="9"/>
      <c r="L17276" s="9"/>
      <c r="M17276" s="9"/>
    </row>
    <row r="17277" spans="1:13" x14ac:dyDescent="0.25">
      <c r="A17277" s="126"/>
      <c r="B17277" s="126"/>
      <c r="C17277" s="126"/>
      <c r="D17277" s="127"/>
      <c r="E17277" s="128"/>
      <c r="F17277" s="128"/>
      <c r="G17277" s="126"/>
      <c r="H17277" s="126"/>
      <c r="I17277" s="126"/>
      <c r="J17277" s="126"/>
      <c r="K17277" s="9"/>
      <c r="L17277" s="9"/>
      <c r="M17277" s="9"/>
    </row>
    <row r="17278" spans="1:13" x14ac:dyDescent="0.25">
      <c r="A17278" s="126"/>
      <c r="B17278" s="126"/>
      <c r="C17278" s="126"/>
      <c r="D17278" s="127"/>
      <c r="E17278" s="128"/>
      <c r="F17278" s="128"/>
      <c r="G17278" s="126"/>
      <c r="H17278" s="126"/>
      <c r="I17278" s="126"/>
      <c r="J17278" s="126"/>
      <c r="K17278" s="9"/>
      <c r="L17278" s="9"/>
      <c r="M17278" s="9"/>
    </row>
    <row r="17279" spans="1:13" x14ac:dyDescent="0.25">
      <c r="A17279" s="126"/>
      <c r="B17279" s="126"/>
      <c r="C17279" s="126"/>
      <c r="D17279" s="127"/>
      <c r="E17279" s="128"/>
      <c r="F17279" s="128"/>
      <c r="G17279" s="126"/>
      <c r="H17279" s="126"/>
      <c r="I17279" s="126"/>
      <c r="J17279" s="126"/>
      <c r="K17279" s="9"/>
      <c r="L17279" s="9"/>
      <c r="M17279" s="9"/>
    </row>
    <row r="17280" spans="1:13" x14ac:dyDescent="0.25">
      <c r="A17280" s="126"/>
      <c r="B17280" s="126"/>
      <c r="C17280" s="126"/>
      <c r="D17280" s="127"/>
      <c r="E17280" s="128"/>
      <c r="F17280" s="128"/>
      <c r="G17280" s="126"/>
      <c r="H17280" s="126"/>
      <c r="I17280" s="126"/>
      <c r="J17280" s="126"/>
      <c r="K17280" s="9"/>
      <c r="L17280" s="9"/>
      <c r="M17280" s="9"/>
    </row>
    <row r="17281" spans="1:13" x14ac:dyDescent="0.25">
      <c r="A17281" s="126"/>
      <c r="B17281" s="126"/>
      <c r="C17281" s="126"/>
      <c r="D17281" s="127"/>
      <c r="E17281" s="128"/>
      <c r="F17281" s="128"/>
      <c r="G17281" s="126"/>
      <c r="H17281" s="126"/>
      <c r="I17281" s="126"/>
      <c r="J17281" s="126"/>
      <c r="K17281" s="9"/>
      <c r="L17281" s="9"/>
      <c r="M17281" s="9"/>
    </row>
    <row r="17282" spans="1:13" x14ac:dyDescent="0.25">
      <c r="A17282" s="126"/>
      <c r="B17282" s="126"/>
      <c r="C17282" s="126"/>
      <c r="D17282" s="127"/>
      <c r="E17282" s="128"/>
      <c r="F17282" s="128"/>
      <c r="G17282" s="126"/>
      <c r="H17282" s="126"/>
      <c r="I17282" s="126"/>
      <c r="J17282" s="126"/>
      <c r="K17282" s="9"/>
      <c r="L17282" s="9"/>
      <c r="M17282" s="9"/>
    </row>
    <row r="17283" spans="1:13" x14ac:dyDescent="0.25">
      <c r="A17283" s="126"/>
      <c r="B17283" s="126"/>
      <c r="C17283" s="126"/>
      <c r="D17283" s="127"/>
      <c r="E17283" s="128"/>
      <c r="F17283" s="128"/>
      <c r="G17283" s="126"/>
      <c r="H17283" s="126"/>
      <c r="I17283" s="126"/>
      <c r="J17283" s="126"/>
      <c r="K17283" s="9"/>
      <c r="L17283" s="9"/>
      <c r="M17283" s="9"/>
    </row>
    <row r="17284" spans="1:13" x14ac:dyDescent="0.25">
      <c r="A17284" s="126"/>
      <c r="B17284" s="126"/>
      <c r="C17284" s="126"/>
      <c r="D17284" s="127"/>
      <c r="E17284" s="128"/>
      <c r="F17284" s="128"/>
      <c r="G17284" s="126"/>
      <c r="H17284" s="126"/>
      <c r="I17284" s="126"/>
      <c r="J17284" s="126"/>
      <c r="K17284" s="9"/>
      <c r="L17284" s="9"/>
      <c r="M17284" s="9"/>
    </row>
    <row r="17285" spans="1:13" x14ac:dyDescent="0.25">
      <c r="A17285" s="126"/>
      <c r="B17285" s="126"/>
      <c r="C17285" s="126"/>
      <c r="D17285" s="127"/>
      <c r="E17285" s="128"/>
      <c r="F17285" s="128"/>
      <c r="G17285" s="126"/>
      <c r="H17285" s="126"/>
      <c r="I17285" s="126"/>
      <c r="J17285" s="126"/>
      <c r="K17285" s="9"/>
      <c r="L17285" s="9"/>
      <c r="M17285" s="9"/>
    </row>
    <row r="17286" spans="1:13" x14ac:dyDescent="0.25">
      <c r="A17286" s="126"/>
      <c r="B17286" s="126"/>
      <c r="C17286" s="126"/>
      <c r="D17286" s="127"/>
      <c r="E17286" s="128"/>
      <c r="F17286" s="128"/>
      <c r="G17286" s="126"/>
      <c r="H17286" s="126"/>
      <c r="I17286" s="126"/>
      <c r="J17286" s="126"/>
      <c r="K17286" s="9"/>
      <c r="L17286" s="9"/>
      <c r="M17286" s="9"/>
    </row>
    <row r="17287" spans="1:13" x14ac:dyDescent="0.25">
      <c r="A17287" s="126"/>
      <c r="B17287" s="126"/>
      <c r="C17287" s="126"/>
      <c r="D17287" s="127"/>
      <c r="E17287" s="128"/>
      <c r="F17287" s="128"/>
      <c r="G17287" s="126"/>
      <c r="H17287" s="126"/>
      <c r="I17287" s="126"/>
      <c r="J17287" s="126"/>
      <c r="K17287" s="9"/>
      <c r="L17287" s="9"/>
      <c r="M17287" s="9"/>
    </row>
    <row r="17288" spans="1:13" x14ac:dyDescent="0.25">
      <c r="A17288" s="126"/>
      <c r="B17288" s="126"/>
      <c r="C17288" s="126"/>
      <c r="D17288" s="127"/>
      <c r="E17288" s="128"/>
      <c r="F17288" s="128"/>
      <c r="G17288" s="126"/>
      <c r="H17288" s="126"/>
      <c r="I17288" s="126"/>
      <c r="J17288" s="126"/>
      <c r="K17288" s="9"/>
      <c r="L17288" s="9"/>
      <c r="M17288" s="9"/>
    </row>
    <row r="17289" spans="1:13" x14ac:dyDescent="0.25">
      <c r="A17289" s="126"/>
      <c r="B17289" s="126"/>
      <c r="C17289" s="126"/>
      <c r="D17289" s="127"/>
      <c r="E17289" s="128"/>
      <c r="F17289" s="128"/>
      <c r="G17289" s="126"/>
      <c r="H17289" s="126"/>
      <c r="I17289" s="126"/>
      <c r="J17289" s="126"/>
      <c r="K17289" s="9"/>
      <c r="L17289" s="9"/>
      <c r="M17289" s="9"/>
    </row>
    <row r="17290" spans="1:13" x14ac:dyDescent="0.25">
      <c r="A17290" s="126"/>
      <c r="B17290" s="126"/>
      <c r="C17290" s="126"/>
      <c r="D17290" s="127"/>
      <c r="E17290" s="128"/>
      <c r="F17290" s="128"/>
      <c r="G17290" s="126"/>
      <c r="H17290" s="126"/>
      <c r="I17290" s="126"/>
      <c r="J17290" s="126"/>
      <c r="K17290" s="9"/>
      <c r="L17290" s="9"/>
      <c r="M17290" s="9"/>
    </row>
    <row r="17291" spans="1:13" x14ac:dyDescent="0.25">
      <c r="A17291" s="126"/>
      <c r="B17291" s="126"/>
      <c r="C17291" s="126"/>
      <c r="D17291" s="127"/>
      <c r="E17291" s="128"/>
      <c r="F17291" s="128"/>
      <c r="G17291" s="126"/>
      <c r="H17291" s="126"/>
      <c r="I17291" s="126"/>
      <c r="J17291" s="126"/>
      <c r="K17291" s="9"/>
      <c r="L17291" s="9"/>
      <c r="M17291" s="9"/>
    </row>
    <row r="17292" spans="1:13" x14ac:dyDescent="0.25">
      <c r="A17292" s="126"/>
      <c r="B17292" s="126"/>
      <c r="C17292" s="126"/>
      <c r="D17292" s="127"/>
      <c r="E17292" s="128"/>
      <c r="F17292" s="128"/>
      <c r="G17292" s="126"/>
      <c r="H17292" s="126"/>
      <c r="I17292" s="126"/>
      <c r="J17292" s="126"/>
      <c r="K17292" s="9"/>
      <c r="L17292" s="9"/>
      <c r="M17292" s="9"/>
    </row>
    <row r="17293" spans="1:13" x14ac:dyDescent="0.25">
      <c r="A17293" s="126"/>
      <c r="B17293" s="126"/>
      <c r="C17293" s="126"/>
      <c r="D17293" s="127"/>
      <c r="E17293" s="128"/>
      <c r="F17293" s="128"/>
      <c r="G17293" s="126"/>
      <c r="H17293" s="126"/>
      <c r="I17293" s="126"/>
      <c r="J17293" s="126"/>
      <c r="K17293" s="9"/>
      <c r="L17293" s="9"/>
      <c r="M17293" s="9"/>
    </row>
    <row r="17294" spans="1:13" x14ac:dyDescent="0.25">
      <c r="A17294" s="126"/>
      <c r="B17294" s="126"/>
      <c r="C17294" s="126"/>
      <c r="D17294" s="127"/>
      <c r="E17294" s="128"/>
      <c r="F17294" s="128"/>
      <c r="G17294" s="126"/>
      <c r="H17294" s="126"/>
      <c r="I17294" s="126"/>
      <c r="J17294" s="126"/>
      <c r="K17294" s="9"/>
      <c r="L17294" s="9"/>
      <c r="M17294" s="9"/>
    </row>
    <row r="17295" spans="1:13" x14ac:dyDescent="0.25">
      <c r="A17295" s="126"/>
      <c r="B17295" s="126"/>
      <c r="C17295" s="126"/>
      <c r="D17295" s="127"/>
      <c r="E17295" s="128"/>
      <c r="F17295" s="128"/>
      <c r="G17295" s="126"/>
      <c r="H17295" s="126"/>
      <c r="I17295" s="126"/>
      <c r="J17295" s="126"/>
      <c r="K17295" s="9"/>
      <c r="L17295" s="9"/>
      <c r="M17295" s="9"/>
    </row>
    <row r="17296" spans="1:13" x14ac:dyDescent="0.25">
      <c r="A17296" s="126"/>
      <c r="B17296" s="126"/>
      <c r="C17296" s="126"/>
      <c r="D17296" s="127"/>
      <c r="E17296" s="128"/>
      <c r="F17296" s="128"/>
      <c r="G17296" s="126"/>
      <c r="H17296" s="126"/>
      <c r="I17296" s="126"/>
      <c r="J17296" s="126"/>
      <c r="K17296" s="9"/>
      <c r="L17296" s="9"/>
      <c r="M17296" s="9"/>
    </row>
    <row r="17297" spans="1:13" x14ac:dyDescent="0.25">
      <c r="A17297" s="126"/>
      <c r="B17297" s="126"/>
      <c r="C17297" s="126"/>
      <c r="D17297" s="127"/>
      <c r="E17297" s="128"/>
      <c r="F17297" s="128"/>
      <c r="G17297" s="126"/>
      <c r="H17297" s="126"/>
      <c r="I17297" s="126"/>
      <c r="J17297" s="126"/>
      <c r="K17297" s="9"/>
      <c r="L17297" s="9"/>
      <c r="M17297" s="9"/>
    </row>
    <row r="17298" spans="1:13" x14ac:dyDescent="0.25">
      <c r="A17298" s="126"/>
      <c r="B17298" s="126"/>
      <c r="C17298" s="126"/>
      <c r="D17298" s="127"/>
      <c r="E17298" s="128"/>
      <c r="F17298" s="128"/>
      <c r="G17298" s="126"/>
      <c r="H17298" s="126"/>
      <c r="I17298" s="126"/>
      <c r="J17298" s="126"/>
      <c r="K17298" s="9"/>
      <c r="L17298" s="9"/>
      <c r="M17298" s="9"/>
    </row>
    <row r="17299" spans="1:13" x14ac:dyDescent="0.25">
      <c r="A17299" s="126"/>
      <c r="B17299" s="126"/>
      <c r="C17299" s="126"/>
      <c r="D17299" s="127"/>
      <c r="E17299" s="128"/>
      <c r="F17299" s="128"/>
      <c r="G17299" s="126"/>
      <c r="H17299" s="126"/>
      <c r="I17299" s="126"/>
      <c r="J17299" s="126"/>
      <c r="K17299" s="9"/>
      <c r="L17299" s="9"/>
      <c r="M17299" s="9"/>
    </row>
    <row r="17300" spans="1:13" x14ac:dyDescent="0.25">
      <c r="A17300" s="126"/>
      <c r="B17300" s="126"/>
      <c r="C17300" s="126"/>
      <c r="D17300" s="127"/>
      <c r="E17300" s="128"/>
      <c r="F17300" s="128"/>
      <c r="G17300" s="126"/>
      <c r="H17300" s="126"/>
      <c r="I17300" s="126"/>
      <c r="J17300" s="126"/>
      <c r="K17300" s="9"/>
      <c r="L17300" s="9"/>
      <c r="M17300" s="9"/>
    </row>
    <row r="17301" spans="1:13" x14ac:dyDescent="0.25">
      <c r="A17301" s="126"/>
      <c r="B17301" s="126"/>
      <c r="C17301" s="126"/>
      <c r="D17301" s="127"/>
      <c r="E17301" s="128"/>
      <c r="F17301" s="128"/>
      <c r="G17301" s="126"/>
      <c r="H17301" s="126"/>
      <c r="I17301" s="126"/>
      <c r="J17301" s="126"/>
      <c r="K17301" s="9"/>
      <c r="L17301" s="9"/>
      <c r="M17301" s="9"/>
    </row>
    <row r="17302" spans="1:13" x14ac:dyDescent="0.25">
      <c r="A17302" s="126"/>
      <c r="B17302" s="126"/>
      <c r="C17302" s="126"/>
      <c r="D17302" s="127"/>
      <c r="E17302" s="128"/>
      <c r="F17302" s="128"/>
      <c r="G17302" s="126"/>
      <c r="H17302" s="126"/>
      <c r="I17302" s="126"/>
      <c r="J17302" s="126"/>
      <c r="K17302" s="9"/>
      <c r="L17302" s="9"/>
      <c r="M17302" s="9"/>
    </row>
    <row r="17303" spans="1:13" x14ac:dyDescent="0.25">
      <c r="A17303" s="126"/>
      <c r="B17303" s="126"/>
      <c r="C17303" s="126"/>
      <c r="D17303" s="127"/>
      <c r="E17303" s="128"/>
      <c r="F17303" s="128"/>
      <c r="G17303" s="126"/>
      <c r="H17303" s="126"/>
      <c r="I17303" s="126"/>
      <c r="J17303" s="126"/>
      <c r="K17303" s="9"/>
      <c r="L17303" s="9"/>
      <c r="M17303" s="9"/>
    </row>
    <row r="17304" spans="1:13" x14ac:dyDescent="0.25">
      <c r="A17304" s="126"/>
      <c r="B17304" s="126"/>
      <c r="C17304" s="126"/>
      <c r="D17304" s="127"/>
      <c r="E17304" s="128"/>
      <c r="F17304" s="128"/>
      <c r="G17304" s="126"/>
      <c r="H17304" s="126"/>
      <c r="I17304" s="126"/>
      <c r="J17304" s="126"/>
      <c r="K17304" s="9"/>
      <c r="L17304" s="9"/>
      <c r="M17304" s="9"/>
    </row>
    <row r="17305" spans="1:13" x14ac:dyDescent="0.25">
      <c r="A17305" s="126"/>
      <c r="B17305" s="126"/>
      <c r="C17305" s="126"/>
      <c r="D17305" s="127"/>
      <c r="E17305" s="128"/>
      <c r="F17305" s="128"/>
      <c r="G17305" s="126"/>
      <c r="H17305" s="126"/>
      <c r="I17305" s="126"/>
      <c r="J17305" s="126"/>
      <c r="K17305" s="9"/>
      <c r="L17305" s="9"/>
      <c r="M17305" s="9"/>
    </row>
    <row r="17306" spans="1:13" x14ac:dyDescent="0.25">
      <c r="A17306" s="126"/>
      <c r="B17306" s="126"/>
      <c r="C17306" s="126"/>
      <c r="D17306" s="127"/>
      <c r="E17306" s="128"/>
      <c r="F17306" s="128"/>
      <c r="G17306" s="126"/>
      <c r="H17306" s="126"/>
      <c r="I17306" s="126"/>
      <c r="J17306" s="126"/>
      <c r="K17306" s="9"/>
      <c r="L17306" s="9"/>
      <c r="M17306" s="9"/>
    </row>
    <row r="17307" spans="1:13" x14ac:dyDescent="0.25">
      <c r="A17307" s="126"/>
      <c r="B17307" s="126"/>
      <c r="C17307" s="126"/>
      <c r="D17307" s="127"/>
      <c r="E17307" s="128"/>
      <c r="F17307" s="128"/>
      <c r="G17307" s="126"/>
      <c r="H17307" s="126"/>
      <c r="I17307" s="126"/>
      <c r="J17307" s="126"/>
      <c r="K17307" s="9"/>
      <c r="L17307" s="9"/>
      <c r="M17307" s="9"/>
    </row>
    <row r="17308" spans="1:13" x14ac:dyDescent="0.25">
      <c r="A17308" s="126"/>
      <c r="B17308" s="126"/>
      <c r="C17308" s="126"/>
      <c r="D17308" s="127"/>
      <c r="E17308" s="128"/>
      <c r="F17308" s="128"/>
      <c r="G17308" s="126"/>
      <c r="H17308" s="126"/>
      <c r="I17308" s="126"/>
      <c r="J17308" s="126"/>
      <c r="K17308" s="9"/>
      <c r="L17308" s="9"/>
      <c r="M17308" s="9"/>
    </row>
    <row r="17309" spans="1:13" x14ac:dyDescent="0.25">
      <c r="A17309" s="126"/>
      <c r="B17309" s="126"/>
      <c r="C17309" s="126"/>
      <c r="D17309" s="127"/>
      <c r="E17309" s="128"/>
      <c r="F17309" s="128"/>
      <c r="G17309" s="126"/>
      <c r="H17309" s="126"/>
      <c r="I17309" s="126"/>
      <c r="J17309" s="126"/>
      <c r="K17309" s="9"/>
      <c r="L17309" s="9"/>
      <c r="M17309" s="9"/>
    </row>
    <row r="17310" spans="1:13" x14ac:dyDescent="0.25">
      <c r="A17310" s="126"/>
      <c r="B17310" s="126"/>
      <c r="C17310" s="126"/>
      <c r="D17310" s="127"/>
      <c r="E17310" s="128"/>
      <c r="F17310" s="128"/>
      <c r="G17310" s="126"/>
      <c r="H17310" s="126"/>
      <c r="I17310" s="126"/>
      <c r="J17310" s="126"/>
      <c r="K17310" s="9"/>
      <c r="L17310" s="9"/>
      <c r="M17310" s="9"/>
    </row>
    <row r="17311" spans="1:13" x14ac:dyDescent="0.25">
      <c r="A17311" s="126"/>
      <c r="B17311" s="126"/>
      <c r="C17311" s="126"/>
      <c r="D17311" s="127"/>
      <c r="E17311" s="128"/>
      <c r="F17311" s="128"/>
      <c r="G17311" s="126"/>
      <c r="H17311" s="126"/>
      <c r="I17311" s="126"/>
      <c r="J17311" s="126"/>
      <c r="K17311" s="9"/>
      <c r="L17311" s="9"/>
      <c r="M17311" s="9"/>
    </row>
    <row r="17312" spans="1:13" x14ac:dyDescent="0.25">
      <c r="A17312" s="126"/>
      <c r="B17312" s="126"/>
      <c r="C17312" s="126"/>
      <c r="D17312" s="127"/>
      <c r="E17312" s="128"/>
      <c r="F17312" s="128"/>
      <c r="G17312" s="126"/>
      <c r="H17312" s="126"/>
      <c r="I17312" s="126"/>
      <c r="J17312" s="126"/>
      <c r="K17312" s="9"/>
      <c r="L17312" s="9"/>
      <c r="M17312" s="9"/>
    </row>
    <row r="17313" spans="1:13" x14ac:dyDescent="0.25">
      <c r="A17313" s="126"/>
      <c r="B17313" s="126"/>
      <c r="C17313" s="126"/>
      <c r="D17313" s="127"/>
      <c r="E17313" s="128"/>
      <c r="F17313" s="128"/>
      <c r="G17313" s="126"/>
      <c r="H17313" s="126"/>
      <c r="I17313" s="126"/>
      <c r="J17313" s="126"/>
      <c r="K17313" s="9"/>
      <c r="L17313" s="9"/>
      <c r="M17313" s="9"/>
    </row>
    <row r="17314" spans="1:13" x14ac:dyDescent="0.25">
      <c r="A17314" s="126"/>
      <c r="B17314" s="126"/>
      <c r="C17314" s="126"/>
      <c r="D17314" s="127"/>
      <c r="E17314" s="128"/>
      <c r="F17314" s="128"/>
      <c r="G17314" s="126"/>
      <c r="H17314" s="126"/>
      <c r="I17314" s="126"/>
      <c r="J17314" s="126"/>
      <c r="K17314" s="9"/>
      <c r="L17314" s="9"/>
      <c r="M17314" s="9"/>
    </row>
    <row r="17315" spans="1:13" x14ac:dyDescent="0.25">
      <c r="A17315" s="126"/>
      <c r="B17315" s="126"/>
      <c r="C17315" s="126"/>
      <c r="D17315" s="127"/>
      <c r="E17315" s="128"/>
      <c r="F17315" s="128"/>
      <c r="G17315" s="126"/>
      <c r="H17315" s="126"/>
      <c r="I17315" s="126"/>
      <c r="J17315" s="126"/>
      <c r="K17315" s="9"/>
      <c r="L17315" s="9"/>
      <c r="M17315" s="9"/>
    </row>
    <row r="17316" spans="1:13" x14ac:dyDescent="0.25">
      <c r="A17316" s="126"/>
      <c r="B17316" s="126"/>
      <c r="C17316" s="126"/>
      <c r="D17316" s="127"/>
      <c r="E17316" s="128"/>
      <c r="F17316" s="128"/>
      <c r="G17316" s="126"/>
      <c r="H17316" s="126"/>
      <c r="I17316" s="126"/>
      <c r="J17316" s="126"/>
      <c r="K17316" s="9"/>
      <c r="L17316" s="9"/>
      <c r="M17316" s="9"/>
    </row>
    <row r="17317" spans="1:13" x14ac:dyDescent="0.25">
      <c r="A17317" s="126"/>
      <c r="B17317" s="126"/>
      <c r="C17317" s="126"/>
      <c r="D17317" s="127"/>
      <c r="E17317" s="128"/>
      <c r="F17317" s="128"/>
      <c r="G17317" s="126"/>
      <c r="H17317" s="126"/>
      <c r="I17317" s="126"/>
      <c r="J17317" s="126"/>
      <c r="K17317" s="9"/>
      <c r="L17317" s="9"/>
      <c r="M17317" s="9"/>
    </row>
    <row r="17318" spans="1:13" x14ac:dyDescent="0.25">
      <c r="A17318" s="126"/>
      <c r="B17318" s="126"/>
      <c r="C17318" s="126"/>
      <c r="D17318" s="127"/>
      <c r="E17318" s="128"/>
      <c r="F17318" s="128"/>
      <c r="G17318" s="126"/>
      <c r="H17318" s="126"/>
      <c r="I17318" s="126"/>
      <c r="J17318" s="126"/>
      <c r="K17318" s="9"/>
      <c r="L17318" s="9"/>
      <c r="M17318" s="9"/>
    </row>
    <row r="17319" spans="1:13" x14ac:dyDescent="0.25">
      <c r="A17319" s="126"/>
      <c r="B17319" s="126"/>
      <c r="C17319" s="126"/>
      <c r="D17319" s="127"/>
      <c r="E17319" s="128"/>
      <c r="F17319" s="128"/>
      <c r="G17319" s="126"/>
      <c r="H17319" s="126"/>
      <c r="I17319" s="126"/>
      <c r="J17319" s="126"/>
      <c r="K17319" s="9"/>
      <c r="L17319" s="9"/>
      <c r="M17319" s="9"/>
    </row>
    <row r="17320" spans="1:13" x14ac:dyDescent="0.25">
      <c r="A17320" s="126"/>
      <c r="B17320" s="126"/>
      <c r="C17320" s="126"/>
      <c r="D17320" s="127"/>
      <c r="E17320" s="128"/>
      <c r="F17320" s="128"/>
      <c r="G17320" s="126"/>
      <c r="H17320" s="126"/>
      <c r="I17320" s="126"/>
      <c r="J17320" s="126"/>
      <c r="K17320" s="9"/>
      <c r="L17320" s="9"/>
      <c r="M17320" s="9"/>
    </row>
    <row r="17321" spans="1:13" x14ac:dyDescent="0.25">
      <c r="A17321" s="126"/>
      <c r="B17321" s="126"/>
      <c r="C17321" s="126"/>
      <c r="D17321" s="127"/>
      <c r="E17321" s="128"/>
      <c r="F17321" s="128"/>
      <c r="G17321" s="126"/>
      <c r="H17321" s="126"/>
      <c r="I17321" s="126"/>
      <c r="J17321" s="126"/>
      <c r="K17321" s="9"/>
      <c r="L17321" s="9"/>
      <c r="M17321" s="9"/>
    </row>
    <row r="17322" spans="1:13" x14ac:dyDescent="0.25">
      <c r="A17322" s="126"/>
      <c r="B17322" s="126"/>
      <c r="C17322" s="126"/>
      <c r="D17322" s="127"/>
      <c r="E17322" s="128"/>
      <c r="F17322" s="128"/>
      <c r="G17322" s="126"/>
      <c r="H17322" s="126"/>
      <c r="I17322" s="126"/>
      <c r="J17322" s="126"/>
      <c r="K17322" s="9"/>
      <c r="L17322" s="9"/>
      <c r="M17322" s="9"/>
    </row>
    <row r="17323" spans="1:13" x14ac:dyDescent="0.25">
      <c r="A17323" s="126"/>
      <c r="B17323" s="126"/>
      <c r="C17323" s="126"/>
      <c r="D17323" s="127"/>
      <c r="E17323" s="128"/>
      <c r="F17323" s="128"/>
      <c r="G17323" s="126"/>
      <c r="H17323" s="126"/>
      <c r="I17323" s="126"/>
      <c r="J17323" s="126"/>
      <c r="K17323" s="9"/>
      <c r="L17323" s="9"/>
      <c r="M17323" s="9"/>
    </row>
    <row r="17324" spans="1:13" x14ac:dyDescent="0.25">
      <c r="A17324" s="126"/>
      <c r="B17324" s="126"/>
      <c r="C17324" s="126"/>
      <c r="D17324" s="127"/>
      <c r="E17324" s="128"/>
      <c r="F17324" s="128"/>
      <c r="G17324" s="126"/>
      <c r="H17324" s="126"/>
      <c r="I17324" s="126"/>
      <c r="J17324" s="126"/>
      <c r="K17324" s="9"/>
      <c r="L17324" s="9"/>
      <c r="M17324" s="9"/>
    </row>
    <row r="17325" spans="1:13" x14ac:dyDescent="0.25">
      <c r="A17325" s="126"/>
      <c r="B17325" s="126"/>
      <c r="C17325" s="126"/>
      <c r="D17325" s="127"/>
      <c r="E17325" s="128"/>
      <c r="F17325" s="128"/>
      <c r="G17325" s="126"/>
      <c r="H17325" s="126"/>
      <c r="I17325" s="126"/>
      <c r="J17325" s="126"/>
      <c r="K17325" s="9"/>
      <c r="L17325" s="9"/>
      <c r="M17325" s="9"/>
    </row>
    <row r="17326" spans="1:13" x14ac:dyDescent="0.25">
      <c r="A17326" s="126"/>
      <c r="B17326" s="126"/>
      <c r="C17326" s="126"/>
      <c r="D17326" s="127"/>
      <c r="E17326" s="128"/>
      <c r="F17326" s="128"/>
      <c r="G17326" s="126"/>
      <c r="H17326" s="126"/>
      <c r="I17326" s="126"/>
      <c r="J17326" s="126"/>
      <c r="K17326" s="9"/>
      <c r="L17326" s="9"/>
      <c r="M17326" s="9"/>
    </row>
    <row r="17327" spans="1:13" x14ac:dyDescent="0.25">
      <c r="A17327" s="126"/>
      <c r="B17327" s="126"/>
      <c r="C17327" s="126"/>
      <c r="D17327" s="127"/>
      <c r="E17327" s="128"/>
      <c r="F17327" s="128"/>
      <c r="G17327" s="126"/>
      <c r="H17327" s="126"/>
      <c r="I17327" s="126"/>
      <c r="J17327" s="126"/>
      <c r="K17327" s="9"/>
      <c r="L17327" s="9"/>
      <c r="M17327" s="9"/>
    </row>
    <row r="17328" spans="1:13" x14ac:dyDescent="0.25">
      <c r="A17328" s="126"/>
      <c r="B17328" s="126"/>
      <c r="C17328" s="126"/>
      <c r="D17328" s="127"/>
      <c r="E17328" s="128"/>
      <c r="F17328" s="128"/>
      <c r="G17328" s="126"/>
      <c r="H17328" s="126"/>
      <c r="I17328" s="126"/>
      <c r="J17328" s="126"/>
      <c r="K17328" s="9"/>
      <c r="L17328" s="9"/>
      <c r="M17328" s="9"/>
    </row>
    <row r="17329" spans="1:13" x14ac:dyDescent="0.25">
      <c r="A17329" s="126"/>
      <c r="B17329" s="126"/>
      <c r="C17329" s="126"/>
      <c r="D17329" s="127"/>
      <c r="E17329" s="128"/>
      <c r="F17329" s="128"/>
      <c r="G17329" s="126"/>
      <c r="H17329" s="126"/>
      <c r="I17329" s="126"/>
      <c r="J17329" s="126"/>
      <c r="K17329" s="9"/>
      <c r="L17329" s="9"/>
      <c r="M17329" s="9"/>
    </row>
    <row r="17330" spans="1:13" x14ac:dyDescent="0.25">
      <c r="A17330" s="126"/>
      <c r="B17330" s="126"/>
      <c r="C17330" s="126"/>
      <c r="D17330" s="127"/>
      <c r="E17330" s="128"/>
      <c r="F17330" s="128"/>
      <c r="G17330" s="126"/>
      <c r="H17330" s="126"/>
      <c r="I17330" s="126"/>
      <c r="J17330" s="126"/>
      <c r="K17330" s="9"/>
      <c r="L17330" s="9"/>
      <c r="M17330" s="9"/>
    </row>
    <row r="17331" spans="1:13" x14ac:dyDescent="0.25">
      <c r="A17331" s="126"/>
      <c r="B17331" s="126"/>
      <c r="C17331" s="126"/>
      <c r="D17331" s="127"/>
      <c r="E17331" s="128"/>
      <c r="F17331" s="128"/>
      <c r="G17331" s="126"/>
      <c r="H17331" s="126"/>
      <c r="I17331" s="126"/>
      <c r="J17331" s="126"/>
      <c r="K17331" s="9"/>
      <c r="L17331" s="9"/>
      <c r="M17331" s="9"/>
    </row>
    <row r="17332" spans="1:13" x14ac:dyDescent="0.25">
      <c r="A17332" s="126"/>
      <c r="B17332" s="126"/>
      <c r="C17332" s="126"/>
      <c r="D17332" s="127"/>
      <c r="E17332" s="128"/>
      <c r="F17332" s="128"/>
      <c r="G17332" s="126"/>
      <c r="H17332" s="126"/>
      <c r="I17332" s="126"/>
      <c r="J17332" s="126"/>
      <c r="K17332" s="9"/>
      <c r="L17332" s="9"/>
      <c r="M17332" s="9"/>
    </row>
    <row r="17333" spans="1:13" x14ac:dyDescent="0.25">
      <c r="A17333" s="126"/>
      <c r="B17333" s="126"/>
      <c r="C17333" s="126"/>
      <c r="D17333" s="127"/>
      <c r="E17333" s="128"/>
      <c r="F17333" s="128"/>
      <c r="G17333" s="126"/>
      <c r="H17333" s="126"/>
      <c r="I17333" s="126"/>
      <c r="J17333" s="126"/>
      <c r="K17333" s="9"/>
      <c r="L17333" s="9"/>
      <c r="M17333" s="9"/>
    </row>
    <row r="17334" spans="1:13" x14ac:dyDescent="0.25">
      <c r="A17334" s="126"/>
      <c r="B17334" s="126"/>
      <c r="C17334" s="126"/>
      <c r="D17334" s="127"/>
      <c r="E17334" s="128"/>
      <c r="F17334" s="128"/>
      <c r="G17334" s="126"/>
      <c r="H17334" s="126"/>
      <c r="I17334" s="126"/>
      <c r="J17334" s="126"/>
      <c r="K17334" s="9"/>
      <c r="L17334" s="9"/>
      <c r="M17334" s="9"/>
    </row>
    <row r="17335" spans="1:13" x14ac:dyDescent="0.25">
      <c r="A17335" s="126"/>
      <c r="B17335" s="126"/>
      <c r="C17335" s="126"/>
      <c r="D17335" s="127"/>
      <c r="E17335" s="128"/>
      <c r="F17335" s="128"/>
      <c r="G17335" s="126"/>
      <c r="H17335" s="126"/>
      <c r="I17335" s="126"/>
      <c r="J17335" s="126"/>
      <c r="K17335" s="9"/>
      <c r="L17335" s="9"/>
      <c r="M17335" s="9"/>
    </row>
    <row r="17336" spans="1:13" x14ac:dyDescent="0.25">
      <c r="A17336" s="126"/>
      <c r="B17336" s="126"/>
      <c r="C17336" s="126"/>
      <c r="D17336" s="127"/>
      <c r="E17336" s="128"/>
      <c r="F17336" s="128"/>
      <c r="G17336" s="126"/>
      <c r="H17336" s="126"/>
      <c r="I17336" s="126"/>
      <c r="J17336" s="126"/>
      <c r="K17336" s="9"/>
      <c r="L17336" s="9"/>
      <c r="M17336" s="9"/>
    </row>
    <row r="17337" spans="1:13" x14ac:dyDescent="0.25">
      <c r="A17337" s="126"/>
      <c r="B17337" s="126"/>
      <c r="C17337" s="126"/>
      <c r="D17337" s="127"/>
      <c r="E17337" s="128"/>
      <c r="F17337" s="128"/>
      <c r="G17337" s="126"/>
      <c r="H17337" s="126"/>
      <c r="I17337" s="126"/>
      <c r="J17337" s="126"/>
      <c r="K17337" s="9"/>
      <c r="L17337" s="9"/>
      <c r="M17337" s="9"/>
    </row>
    <row r="17338" spans="1:13" x14ac:dyDescent="0.25">
      <c r="A17338" s="126"/>
      <c r="B17338" s="126"/>
      <c r="C17338" s="126"/>
      <c r="D17338" s="127"/>
      <c r="E17338" s="128"/>
      <c r="F17338" s="128"/>
      <c r="G17338" s="126"/>
      <c r="H17338" s="126"/>
      <c r="I17338" s="126"/>
      <c r="J17338" s="126"/>
      <c r="K17338" s="9"/>
      <c r="L17338" s="9"/>
      <c r="M17338" s="9"/>
    </row>
    <row r="17339" spans="1:13" x14ac:dyDescent="0.25">
      <c r="A17339" s="126"/>
      <c r="B17339" s="126"/>
      <c r="C17339" s="126"/>
      <c r="D17339" s="127"/>
      <c r="E17339" s="128"/>
      <c r="F17339" s="128"/>
      <c r="G17339" s="126"/>
      <c r="H17339" s="126"/>
      <c r="I17339" s="126"/>
      <c r="J17339" s="126"/>
      <c r="K17339" s="9"/>
      <c r="L17339" s="9"/>
      <c r="M17339" s="9"/>
    </row>
    <row r="17340" spans="1:13" x14ac:dyDescent="0.25">
      <c r="A17340" s="126"/>
      <c r="B17340" s="126"/>
      <c r="C17340" s="126"/>
      <c r="D17340" s="127"/>
      <c r="E17340" s="128"/>
      <c r="F17340" s="128"/>
      <c r="G17340" s="126"/>
      <c r="H17340" s="126"/>
      <c r="I17340" s="126"/>
      <c r="J17340" s="126"/>
      <c r="K17340" s="9"/>
      <c r="L17340" s="9"/>
      <c r="M17340" s="9"/>
    </row>
    <row r="17341" spans="1:13" x14ac:dyDescent="0.25">
      <c r="A17341" s="126"/>
      <c r="B17341" s="126"/>
      <c r="C17341" s="126"/>
      <c r="D17341" s="127"/>
      <c r="E17341" s="128"/>
      <c r="F17341" s="128"/>
      <c r="G17341" s="126"/>
      <c r="H17341" s="126"/>
      <c r="I17341" s="126"/>
      <c r="J17341" s="126"/>
      <c r="K17341" s="9"/>
      <c r="L17341" s="9"/>
      <c r="M17341" s="9"/>
    </row>
    <row r="17342" spans="1:13" x14ac:dyDescent="0.25">
      <c r="A17342" s="126"/>
      <c r="B17342" s="126"/>
      <c r="C17342" s="126"/>
      <c r="D17342" s="127"/>
      <c r="E17342" s="128"/>
      <c r="F17342" s="128"/>
      <c r="G17342" s="126"/>
      <c r="H17342" s="126"/>
      <c r="I17342" s="126"/>
      <c r="J17342" s="126"/>
      <c r="K17342" s="9"/>
      <c r="L17342" s="9"/>
      <c r="M17342" s="9"/>
    </row>
    <row r="17343" spans="1:13" x14ac:dyDescent="0.25">
      <c r="A17343" s="126"/>
      <c r="B17343" s="126"/>
      <c r="C17343" s="126"/>
      <c r="D17343" s="127"/>
      <c r="E17343" s="128"/>
      <c r="F17343" s="128"/>
      <c r="G17343" s="126"/>
      <c r="H17343" s="126"/>
      <c r="I17343" s="126"/>
      <c r="J17343" s="126"/>
      <c r="K17343" s="9"/>
      <c r="L17343" s="9"/>
      <c r="M17343" s="9"/>
    </row>
    <row r="17344" spans="1:13" x14ac:dyDescent="0.25">
      <c r="A17344" s="126"/>
      <c r="B17344" s="126"/>
      <c r="C17344" s="126"/>
      <c r="D17344" s="127"/>
      <c r="E17344" s="128"/>
      <c r="F17344" s="128"/>
      <c r="G17344" s="126"/>
      <c r="H17344" s="126"/>
      <c r="I17344" s="126"/>
      <c r="J17344" s="126"/>
      <c r="K17344" s="9"/>
      <c r="L17344" s="9"/>
      <c r="M17344" s="9"/>
    </row>
    <row r="17345" spans="1:13" x14ac:dyDescent="0.25">
      <c r="A17345" s="126"/>
      <c r="B17345" s="126"/>
      <c r="C17345" s="126"/>
      <c r="D17345" s="127"/>
      <c r="E17345" s="128"/>
      <c r="F17345" s="128"/>
      <c r="G17345" s="126"/>
      <c r="H17345" s="126"/>
      <c r="I17345" s="126"/>
      <c r="J17345" s="126"/>
      <c r="K17345" s="9"/>
      <c r="L17345" s="9"/>
      <c r="M17345" s="9"/>
    </row>
    <row r="17346" spans="1:13" x14ac:dyDescent="0.25">
      <c r="A17346" s="126"/>
      <c r="B17346" s="126"/>
      <c r="C17346" s="126"/>
      <c r="D17346" s="127"/>
      <c r="E17346" s="128"/>
      <c r="F17346" s="128"/>
      <c r="G17346" s="126"/>
      <c r="H17346" s="126"/>
      <c r="I17346" s="126"/>
      <c r="J17346" s="126"/>
      <c r="K17346" s="9"/>
      <c r="L17346" s="9"/>
      <c r="M17346" s="9"/>
    </row>
    <row r="17347" spans="1:13" x14ac:dyDescent="0.25">
      <c r="A17347" s="126"/>
      <c r="B17347" s="126"/>
      <c r="C17347" s="126"/>
      <c r="D17347" s="127"/>
      <c r="E17347" s="128"/>
      <c r="F17347" s="128"/>
      <c r="G17347" s="126"/>
      <c r="H17347" s="126"/>
      <c r="I17347" s="126"/>
      <c r="J17347" s="126"/>
      <c r="K17347" s="9"/>
      <c r="L17347" s="9"/>
      <c r="M17347" s="9"/>
    </row>
    <row r="17348" spans="1:13" x14ac:dyDescent="0.25">
      <c r="A17348" s="126"/>
      <c r="B17348" s="126"/>
      <c r="C17348" s="126"/>
      <c r="D17348" s="127"/>
      <c r="E17348" s="128"/>
      <c r="F17348" s="128"/>
      <c r="G17348" s="126"/>
      <c r="H17348" s="126"/>
      <c r="I17348" s="126"/>
      <c r="J17348" s="126"/>
      <c r="K17348" s="9"/>
      <c r="L17348" s="9"/>
      <c r="M17348" s="9"/>
    </row>
    <row r="17349" spans="1:13" x14ac:dyDescent="0.25">
      <c r="A17349" s="126"/>
      <c r="B17349" s="126"/>
      <c r="C17349" s="126"/>
      <c r="D17349" s="127"/>
      <c r="E17349" s="128"/>
      <c r="F17349" s="128"/>
      <c r="G17349" s="126"/>
      <c r="H17349" s="126"/>
      <c r="I17349" s="126"/>
      <c r="J17349" s="126"/>
      <c r="K17349" s="9"/>
      <c r="L17349" s="9"/>
      <c r="M17349" s="9"/>
    </row>
    <row r="17350" spans="1:13" x14ac:dyDescent="0.25">
      <c r="A17350" s="126"/>
      <c r="B17350" s="126"/>
      <c r="C17350" s="126"/>
      <c r="D17350" s="127"/>
      <c r="E17350" s="128"/>
      <c r="F17350" s="128"/>
      <c r="G17350" s="126"/>
      <c r="H17350" s="126"/>
      <c r="I17350" s="126"/>
      <c r="J17350" s="126"/>
      <c r="K17350" s="9"/>
      <c r="L17350" s="9"/>
      <c r="M17350" s="9"/>
    </row>
    <row r="17351" spans="1:13" x14ac:dyDescent="0.25">
      <c r="A17351" s="126"/>
      <c r="B17351" s="126"/>
      <c r="C17351" s="126"/>
      <c r="D17351" s="127"/>
      <c r="E17351" s="128"/>
      <c r="F17351" s="128"/>
      <c r="G17351" s="126"/>
      <c r="H17351" s="126"/>
      <c r="I17351" s="126"/>
      <c r="J17351" s="126"/>
      <c r="K17351" s="9"/>
      <c r="L17351" s="9"/>
      <c r="M17351" s="9"/>
    </row>
    <row r="17352" spans="1:13" x14ac:dyDescent="0.25">
      <c r="A17352" s="126"/>
      <c r="B17352" s="126"/>
      <c r="C17352" s="126"/>
      <c r="D17352" s="127"/>
      <c r="E17352" s="128"/>
      <c r="F17352" s="128"/>
      <c r="G17352" s="126"/>
      <c r="H17352" s="126"/>
      <c r="I17352" s="126"/>
      <c r="J17352" s="126"/>
      <c r="K17352" s="9"/>
      <c r="L17352" s="9"/>
      <c r="M17352" s="9"/>
    </row>
    <row r="17353" spans="1:13" x14ac:dyDescent="0.25">
      <c r="A17353" s="126"/>
      <c r="B17353" s="126"/>
      <c r="C17353" s="126"/>
      <c r="D17353" s="127"/>
      <c r="E17353" s="128"/>
      <c r="F17353" s="128"/>
      <c r="G17353" s="126"/>
      <c r="H17353" s="126"/>
      <c r="I17353" s="126"/>
      <c r="J17353" s="126"/>
      <c r="K17353" s="9"/>
      <c r="L17353" s="9"/>
      <c r="M17353" s="9"/>
    </row>
    <row r="17354" spans="1:13" x14ac:dyDescent="0.25">
      <c r="A17354" s="126"/>
      <c r="B17354" s="126"/>
      <c r="C17354" s="126"/>
      <c r="D17354" s="127"/>
      <c r="E17354" s="128"/>
      <c r="F17354" s="128"/>
      <c r="G17354" s="126"/>
      <c r="H17354" s="126"/>
      <c r="I17354" s="126"/>
      <c r="J17354" s="126"/>
      <c r="K17354" s="9"/>
      <c r="L17354" s="9"/>
      <c r="M17354" s="9"/>
    </row>
    <row r="17355" spans="1:13" x14ac:dyDescent="0.25">
      <c r="A17355" s="126"/>
      <c r="B17355" s="126"/>
      <c r="C17355" s="126"/>
      <c r="D17355" s="127"/>
      <c r="E17355" s="128"/>
      <c r="F17355" s="128"/>
      <c r="G17355" s="126"/>
      <c r="H17355" s="126"/>
      <c r="I17355" s="126"/>
      <c r="J17355" s="126"/>
      <c r="K17355" s="9"/>
      <c r="L17355" s="9"/>
      <c r="M17355" s="9"/>
    </row>
    <row r="17356" spans="1:13" x14ac:dyDescent="0.25">
      <c r="A17356" s="126"/>
      <c r="B17356" s="126"/>
      <c r="C17356" s="126"/>
      <c r="D17356" s="127"/>
      <c r="E17356" s="128"/>
      <c r="F17356" s="128"/>
      <c r="G17356" s="126"/>
      <c r="H17356" s="126"/>
      <c r="I17356" s="126"/>
      <c r="J17356" s="126"/>
      <c r="K17356" s="9"/>
      <c r="L17356" s="9"/>
      <c r="M17356" s="9"/>
    </row>
    <row r="17357" spans="1:13" x14ac:dyDescent="0.25">
      <c r="A17357" s="126"/>
      <c r="B17357" s="126"/>
      <c r="C17357" s="126"/>
      <c r="D17357" s="127"/>
      <c r="E17357" s="128"/>
      <c r="F17357" s="128"/>
      <c r="G17357" s="126"/>
      <c r="H17357" s="126"/>
      <c r="I17357" s="126"/>
      <c r="J17357" s="126"/>
      <c r="K17357" s="9"/>
      <c r="L17357" s="9"/>
      <c r="M17357" s="9"/>
    </row>
    <row r="17358" spans="1:13" x14ac:dyDescent="0.25">
      <c r="A17358" s="126"/>
      <c r="B17358" s="126"/>
      <c r="C17358" s="126"/>
      <c r="D17358" s="127"/>
      <c r="E17358" s="128"/>
      <c r="F17358" s="128"/>
      <c r="G17358" s="126"/>
      <c r="H17358" s="126"/>
      <c r="I17358" s="126"/>
      <c r="J17358" s="126"/>
      <c r="K17358" s="9"/>
      <c r="L17358" s="9"/>
      <c r="M17358" s="9"/>
    </row>
    <row r="17359" spans="1:13" x14ac:dyDescent="0.25">
      <c r="A17359" s="126"/>
      <c r="B17359" s="126"/>
      <c r="C17359" s="126"/>
      <c r="D17359" s="127"/>
      <c r="E17359" s="128"/>
      <c r="F17359" s="128"/>
      <c r="G17359" s="126"/>
      <c r="H17359" s="126"/>
      <c r="I17359" s="126"/>
      <c r="J17359" s="126"/>
      <c r="K17359" s="9"/>
      <c r="L17359" s="9"/>
      <c r="M17359" s="9"/>
    </row>
    <row r="17360" spans="1:13" x14ac:dyDescent="0.25">
      <c r="A17360" s="126"/>
      <c r="B17360" s="126"/>
      <c r="C17360" s="126"/>
      <c r="D17360" s="127"/>
      <c r="E17360" s="128"/>
      <c r="F17360" s="128"/>
      <c r="G17360" s="126"/>
      <c r="H17360" s="126"/>
      <c r="I17360" s="126"/>
      <c r="J17360" s="126"/>
      <c r="K17360" s="9"/>
      <c r="L17360" s="9"/>
      <c r="M17360" s="9"/>
    </row>
    <row r="17361" spans="1:13" x14ac:dyDescent="0.25">
      <c r="A17361" s="126"/>
      <c r="B17361" s="126"/>
      <c r="C17361" s="126"/>
      <c r="D17361" s="127"/>
      <c r="E17361" s="128"/>
      <c r="F17361" s="128"/>
      <c r="G17361" s="126"/>
      <c r="H17361" s="126"/>
      <c r="I17361" s="126"/>
      <c r="J17361" s="126"/>
      <c r="K17361" s="9"/>
      <c r="L17361" s="9"/>
      <c r="M17361" s="9"/>
    </row>
    <row r="17362" spans="1:13" x14ac:dyDescent="0.25">
      <c r="A17362" s="126"/>
      <c r="B17362" s="126"/>
      <c r="C17362" s="126"/>
      <c r="D17362" s="127"/>
      <c r="E17362" s="128"/>
      <c r="F17362" s="128"/>
      <c r="G17362" s="126"/>
      <c r="H17362" s="126"/>
      <c r="I17362" s="126"/>
      <c r="J17362" s="126"/>
      <c r="K17362" s="9"/>
      <c r="L17362" s="9"/>
      <c r="M17362" s="9"/>
    </row>
    <row r="17363" spans="1:13" x14ac:dyDescent="0.25">
      <c r="A17363" s="126"/>
      <c r="B17363" s="126"/>
      <c r="C17363" s="126"/>
      <c r="D17363" s="127"/>
      <c r="E17363" s="128"/>
      <c r="F17363" s="128"/>
      <c r="G17363" s="126"/>
      <c r="H17363" s="126"/>
      <c r="I17363" s="126"/>
      <c r="J17363" s="126"/>
      <c r="K17363" s="9"/>
      <c r="L17363" s="9"/>
      <c r="M17363" s="9"/>
    </row>
    <row r="17364" spans="1:13" x14ac:dyDescent="0.25">
      <c r="A17364" s="126"/>
      <c r="B17364" s="126"/>
      <c r="C17364" s="126"/>
      <c r="D17364" s="127"/>
      <c r="E17364" s="128"/>
      <c r="F17364" s="128"/>
      <c r="G17364" s="126"/>
      <c r="H17364" s="126"/>
      <c r="I17364" s="126"/>
      <c r="J17364" s="126"/>
      <c r="K17364" s="9"/>
      <c r="L17364" s="9"/>
      <c r="M17364" s="9"/>
    </row>
    <row r="17365" spans="1:13" x14ac:dyDescent="0.25">
      <c r="A17365" s="126"/>
      <c r="B17365" s="126"/>
      <c r="C17365" s="126"/>
      <c r="D17365" s="127"/>
      <c r="E17365" s="128"/>
      <c r="F17365" s="128"/>
      <c r="G17365" s="126"/>
      <c r="H17365" s="126"/>
      <c r="I17365" s="126"/>
      <c r="J17365" s="126"/>
      <c r="K17365" s="9"/>
      <c r="L17365" s="9"/>
      <c r="M17365" s="9"/>
    </row>
    <row r="17366" spans="1:13" x14ac:dyDescent="0.25">
      <c r="A17366" s="126"/>
      <c r="B17366" s="126"/>
      <c r="C17366" s="126"/>
      <c r="D17366" s="127"/>
      <c r="E17366" s="128"/>
      <c r="F17366" s="128"/>
      <c r="G17366" s="126"/>
      <c r="H17366" s="126"/>
      <c r="I17366" s="126"/>
      <c r="J17366" s="126"/>
      <c r="K17366" s="9"/>
      <c r="L17366" s="9"/>
      <c r="M17366" s="9"/>
    </row>
    <row r="17367" spans="1:13" x14ac:dyDescent="0.25">
      <c r="A17367" s="126"/>
      <c r="B17367" s="126"/>
      <c r="C17367" s="126"/>
      <c r="D17367" s="127"/>
      <c r="E17367" s="128"/>
      <c r="F17367" s="128"/>
      <c r="G17367" s="126"/>
      <c r="H17367" s="126"/>
      <c r="I17367" s="126"/>
      <c r="J17367" s="126"/>
      <c r="K17367" s="9"/>
      <c r="L17367" s="9"/>
      <c r="M17367" s="9"/>
    </row>
    <row r="17368" spans="1:13" x14ac:dyDescent="0.25">
      <c r="A17368" s="126"/>
      <c r="B17368" s="126"/>
      <c r="C17368" s="126"/>
      <c r="D17368" s="127"/>
      <c r="E17368" s="128"/>
      <c r="F17368" s="128"/>
      <c r="G17368" s="126"/>
      <c r="H17368" s="126"/>
      <c r="I17368" s="126"/>
      <c r="J17368" s="126"/>
      <c r="K17368" s="9"/>
      <c r="L17368" s="9"/>
      <c r="M17368" s="9"/>
    </row>
    <row r="17369" spans="1:13" x14ac:dyDescent="0.25">
      <c r="A17369" s="126"/>
      <c r="B17369" s="126"/>
      <c r="C17369" s="126"/>
      <c r="D17369" s="127"/>
      <c r="E17369" s="128"/>
      <c r="F17369" s="128"/>
      <c r="G17369" s="126"/>
      <c r="H17369" s="126"/>
      <c r="I17369" s="126"/>
      <c r="J17369" s="126"/>
      <c r="K17369" s="9"/>
      <c r="L17369" s="9"/>
      <c r="M17369" s="9"/>
    </row>
    <row r="17370" spans="1:13" x14ac:dyDescent="0.25">
      <c r="A17370" s="126"/>
      <c r="B17370" s="126"/>
      <c r="C17370" s="126"/>
      <c r="D17370" s="127"/>
      <c r="E17370" s="128"/>
      <c r="F17370" s="128"/>
      <c r="G17370" s="126"/>
      <c r="H17370" s="126"/>
      <c r="I17370" s="126"/>
      <c r="J17370" s="126"/>
      <c r="K17370" s="9"/>
      <c r="L17370" s="9"/>
      <c r="M17370" s="9"/>
    </row>
    <row r="17371" spans="1:13" x14ac:dyDescent="0.25">
      <c r="A17371" s="126"/>
      <c r="B17371" s="126"/>
      <c r="C17371" s="126"/>
      <c r="D17371" s="127"/>
      <c r="E17371" s="128"/>
      <c r="F17371" s="128"/>
      <c r="G17371" s="126"/>
      <c r="H17371" s="126"/>
      <c r="I17371" s="126"/>
      <c r="J17371" s="126"/>
      <c r="K17371" s="9"/>
      <c r="L17371" s="9"/>
      <c r="M17371" s="9"/>
    </row>
    <row r="17372" spans="1:13" x14ac:dyDescent="0.25">
      <c r="A17372" s="126"/>
      <c r="B17372" s="126"/>
      <c r="C17372" s="126"/>
      <c r="D17372" s="127"/>
      <c r="E17372" s="128"/>
      <c r="F17372" s="128"/>
      <c r="G17372" s="126"/>
      <c r="H17372" s="126"/>
      <c r="I17372" s="126"/>
      <c r="J17372" s="126"/>
      <c r="K17372" s="9"/>
      <c r="L17372" s="9"/>
      <c r="M17372" s="9"/>
    </row>
    <row r="17373" spans="1:13" x14ac:dyDescent="0.25">
      <c r="A17373" s="126"/>
      <c r="B17373" s="126"/>
      <c r="C17373" s="126"/>
      <c r="D17373" s="127"/>
      <c r="E17373" s="128"/>
      <c r="F17373" s="128"/>
      <c r="G17373" s="126"/>
      <c r="H17373" s="126"/>
      <c r="I17373" s="126"/>
      <c r="J17373" s="126"/>
      <c r="K17373" s="9"/>
      <c r="L17373" s="9"/>
      <c r="M17373" s="9"/>
    </row>
    <row r="17374" spans="1:13" x14ac:dyDescent="0.25">
      <c r="A17374" s="126"/>
      <c r="B17374" s="126"/>
      <c r="C17374" s="126"/>
      <c r="D17374" s="127"/>
      <c r="E17374" s="128"/>
      <c r="F17374" s="128"/>
      <c r="G17374" s="126"/>
      <c r="H17374" s="126"/>
      <c r="I17374" s="126"/>
      <c r="J17374" s="126"/>
      <c r="K17374" s="9"/>
      <c r="L17374" s="9"/>
      <c r="M17374" s="9"/>
    </row>
    <row r="17375" spans="1:13" x14ac:dyDescent="0.25">
      <c r="A17375" s="126"/>
      <c r="B17375" s="126"/>
      <c r="C17375" s="126"/>
      <c r="D17375" s="127"/>
      <c r="E17375" s="128"/>
      <c r="F17375" s="128"/>
      <c r="G17375" s="126"/>
      <c r="H17375" s="126"/>
      <c r="I17375" s="126"/>
      <c r="J17375" s="126"/>
      <c r="K17375" s="9"/>
      <c r="L17375" s="9"/>
      <c r="M17375" s="9"/>
    </row>
    <row r="17376" spans="1:13" x14ac:dyDescent="0.25">
      <c r="A17376" s="126"/>
      <c r="B17376" s="126"/>
      <c r="C17376" s="126"/>
      <c r="D17376" s="127"/>
      <c r="E17376" s="128"/>
      <c r="F17376" s="128"/>
      <c r="G17376" s="126"/>
      <c r="H17376" s="126"/>
      <c r="I17376" s="126"/>
      <c r="J17376" s="126"/>
      <c r="K17376" s="9"/>
      <c r="L17376" s="9"/>
      <c r="M17376" s="9"/>
    </row>
    <row r="17377" spans="1:13" x14ac:dyDescent="0.25">
      <c r="A17377" s="126"/>
      <c r="B17377" s="126"/>
      <c r="C17377" s="126"/>
      <c r="D17377" s="127"/>
      <c r="E17377" s="128"/>
      <c r="F17377" s="128"/>
      <c r="G17377" s="126"/>
      <c r="H17377" s="126"/>
      <c r="I17377" s="126"/>
      <c r="J17377" s="126"/>
      <c r="K17377" s="9"/>
      <c r="L17377" s="9"/>
      <c r="M17377" s="9"/>
    </row>
    <row r="17378" spans="1:13" x14ac:dyDescent="0.25">
      <c r="A17378" s="126"/>
      <c r="B17378" s="126"/>
      <c r="C17378" s="126"/>
      <c r="D17378" s="127"/>
      <c r="E17378" s="128"/>
      <c r="F17378" s="128"/>
      <c r="G17378" s="126"/>
      <c r="H17378" s="126"/>
      <c r="I17378" s="126"/>
      <c r="J17378" s="126"/>
      <c r="K17378" s="9"/>
      <c r="L17378" s="9"/>
      <c r="M17378" s="9"/>
    </row>
    <row r="17379" spans="1:13" x14ac:dyDescent="0.25">
      <c r="A17379" s="126"/>
      <c r="B17379" s="126"/>
      <c r="C17379" s="126"/>
      <c r="D17379" s="127"/>
      <c r="E17379" s="128"/>
      <c r="F17379" s="128"/>
      <c r="G17379" s="126"/>
      <c r="H17379" s="126"/>
      <c r="I17379" s="126"/>
      <c r="J17379" s="126"/>
      <c r="K17379" s="9"/>
      <c r="L17379" s="9"/>
      <c r="M17379" s="9"/>
    </row>
    <row r="17380" spans="1:13" x14ac:dyDescent="0.25">
      <c r="A17380" s="126"/>
      <c r="B17380" s="126"/>
      <c r="C17380" s="126"/>
      <c r="D17380" s="127"/>
      <c r="E17380" s="128"/>
      <c r="F17380" s="128"/>
      <c r="G17380" s="126"/>
      <c r="H17380" s="126"/>
      <c r="I17380" s="126"/>
      <c r="J17380" s="126"/>
      <c r="K17380" s="9"/>
      <c r="L17380" s="9"/>
      <c r="M17380" s="9"/>
    </row>
    <row r="17381" spans="1:13" x14ac:dyDescent="0.25">
      <c r="A17381" s="126"/>
      <c r="B17381" s="126"/>
      <c r="C17381" s="126"/>
      <c r="D17381" s="127"/>
      <c r="E17381" s="128"/>
      <c r="F17381" s="128"/>
      <c r="G17381" s="126"/>
      <c r="H17381" s="126"/>
      <c r="I17381" s="126"/>
      <c r="J17381" s="126"/>
      <c r="K17381" s="9"/>
      <c r="L17381" s="9"/>
      <c r="M17381" s="9"/>
    </row>
    <row r="17382" spans="1:13" x14ac:dyDescent="0.25">
      <c r="A17382" s="126"/>
      <c r="B17382" s="126"/>
      <c r="C17382" s="126"/>
      <c r="D17382" s="127"/>
      <c r="E17382" s="128"/>
      <c r="F17382" s="128"/>
      <c r="G17382" s="126"/>
      <c r="H17382" s="126"/>
      <c r="I17382" s="126"/>
      <c r="J17382" s="126"/>
      <c r="K17382" s="9"/>
      <c r="L17382" s="9"/>
      <c r="M17382" s="9"/>
    </row>
    <row r="17383" spans="1:13" x14ac:dyDescent="0.25">
      <c r="A17383" s="126"/>
      <c r="B17383" s="126"/>
      <c r="C17383" s="126"/>
      <c r="D17383" s="127"/>
      <c r="E17383" s="128"/>
      <c r="F17383" s="128"/>
      <c r="G17383" s="126"/>
      <c r="H17383" s="126"/>
      <c r="I17383" s="126"/>
      <c r="J17383" s="126"/>
      <c r="K17383" s="9"/>
      <c r="L17383" s="9"/>
      <c r="M17383" s="9"/>
    </row>
    <row r="17384" spans="1:13" x14ac:dyDescent="0.25">
      <c r="A17384" s="126"/>
      <c r="B17384" s="126"/>
      <c r="C17384" s="126"/>
      <c r="D17384" s="127"/>
      <c r="E17384" s="128"/>
      <c r="F17384" s="128"/>
      <c r="G17384" s="126"/>
      <c r="H17384" s="126"/>
      <c r="I17384" s="126"/>
      <c r="J17384" s="126"/>
      <c r="K17384" s="9"/>
      <c r="L17384" s="9"/>
      <c r="M17384" s="9"/>
    </row>
    <row r="17385" spans="1:13" x14ac:dyDescent="0.25">
      <c r="A17385" s="126"/>
      <c r="B17385" s="126"/>
      <c r="C17385" s="126"/>
      <c r="D17385" s="127"/>
      <c r="E17385" s="128"/>
      <c r="F17385" s="128"/>
      <c r="G17385" s="126"/>
      <c r="H17385" s="126"/>
      <c r="I17385" s="126"/>
      <c r="J17385" s="126"/>
      <c r="K17385" s="9"/>
      <c r="L17385" s="9"/>
      <c r="M17385" s="9"/>
    </row>
    <row r="17386" spans="1:13" x14ac:dyDescent="0.25">
      <c r="A17386" s="126"/>
      <c r="B17386" s="126"/>
      <c r="C17386" s="126"/>
      <c r="D17386" s="127"/>
      <c r="E17386" s="128"/>
      <c r="F17386" s="128"/>
      <c r="G17386" s="126"/>
      <c r="H17386" s="126"/>
      <c r="I17386" s="126"/>
      <c r="J17386" s="126"/>
      <c r="K17386" s="9"/>
      <c r="L17386" s="9"/>
      <c r="M17386" s="9"/>
    </row>
    <row r="17387" spans="1:13" x14ac:dyDescent="0.25">
      <c r="A17387" s="126"/>
      <c r="B17387" s="126"/>
      <c r="C17387" s="126"/>
      <c r="D17387" s="127"/>
      <c r="E17387" s="128"/>
      <c r="F17387" s="128"/>
      <c r="G17387" s="126"/>
      <c r="H17387" s="126"/>
      <c r="I17387" s="126"/>
      <c r="J17387" s="126"/>
      <c r="K17387" s="9"/>
      <c r="L17387" s="9"/>
      <c r="M17387" s="9"/>
    </row>
    <row r="17388" spans="1:13" x14ac:dyDescent="0.25">
      <c r="A17388" s="126"/>
      <c r="B17388" s="126"/>
      <c r="C17388" s="126"/>
      <c r="D17388" s="127"/>
      <c r="E17388" s="128"/>
      <c r="F17388" s="128"/>
      <c r="G17388" s="126"/>
      <c r="H17388" s="126"/>
      <c r="I17388" s="126"/>
      <c r="J17388" s="126"/>
      <c r="K17388" s="9"/>
      <c r="L17388" s="9"/>
      <c r="M17388" s="9"/>
    </row>
    <row r="17389" spans="1:13" x14ac:dyDescent="0.25">
      <c r="A17389" s="126"/>
      <c r="B17389" s="126"/>
      <c r="C17389" s="126"/>
      <c r="D17389" s="127"/>
      <c r="E17389" s="128"/>
      <c r="F17389" s="128"/>
      <c r="G17389" s="126"/>
      <c r="H17389" s="126"/>
      <c r="I17389" s="126"/>
      <c r="J17389" s="126"/>
      <c r="K17389" s="9"/>
      <c r="L17389" s="9"/>
      <c r="M17389" s="9"/>
    </row>
    <row r="17390" spans="1:13" x14ac:dyDescent="0.25">
      <c r="A17390" s="126"/>
      <c r="B17390" s="126"/>
      <c r="C17390" s="126"/>
      <c r="D17390" s="127"/>
      <c r="E17390" s="128"/>
      <c r="F17390" s="128"/>
      <c r="G17390" s="126"/>
      <c r="H17390" s="126"/>
      <c r="I17390" s="126"/>
      <c r="J17390" s="126"/>
      <c r="K17390" s="9"/>
      <c r="L17390" s="9"/>
      <c r="M17390" s="9"/>
    </row>
    <row r="17391" spans="1:13" x14ac:dyDescent="0.25">
      <c r="A17391" s="126"/>
      <c r="B17391" s="126"/>
      <c r="C17391" s="126"/>
      <c r="D17391" s="127"/>
      <c r="E17391" s="128"/>
      <c r="F17391" s="128"/>
      <c r="G17391" s="126"/>
      <c r="H17391" s="126"/>
      <c r="I17391" s="126"/>
      <c r="J17391" s="126"/>
      <c r="K17391" s="9"/>
      <c r="L17391" s="9"/>
      <c r="M17391" s="9"/>
    </row>
    <row r="17392" spans="1:13" x14ac:dyDescent="0.25">
      <c r="A17392" s="126"/>
      <c r="B17392" s="126"/>
      <c r="C17392" s="126"/>
      <c r="D17392" s="127"/>
      <c r="E17392" s="128"/>
      <c r="F17392" s="128"/>
      <c r="G17392" s="126"/>
      <c r="H17392" s="126"/>
      <c r="I17392" s="126"/>
      <c r="J17392" s="126"/>
      <c r="K17392" s="9"/>
      <c r="L17392" s="9"/>
      <c r="M17392" s="9"/>
    </row>
    <row r="17393" spans="1:13" x14ac:dyDescent="0.25">
      <c r="A17393" s="126"/>
      <c r="B17393" s="126"/>
      <c r="C17393" s="126"/>
      <c r="D17393" s="127"/>
      <c r="E17393" s="128"/>
      <c r="F17393" s="128"/>
      <c r="G17393" s="126"/>
      <c r="H17393" s="126"/>
      <c r="I17393" s="126"/>
      <c r="J17393" s="126"/>
      <c r="K17393" s="9"/>
      <c r="L17393" s="9"/>
      <c r="M17393" s="9"/>
    </row>
    <row r="17394" spans="1:13" x14ac:dyDescent="0.25">
      <c r="A17394" s="126"/>
      <c r="B17394" s="126"/>
      <c r="C17394" s="126"/>
      <c r="D17394" s="127"/>
      <c r="E17394" s="128"/>
      <c r="F17394" s="128"/>
      <c r="G17394" s="126"/>
      <c r="H17394" s="126"/>
      <c r="I17394" s="126"/>
      <c r="J17394" s="126"/>
      <c r="K17394" s="9"/>
      <c r="L17394" s="9"/>
      <c r="M17394" s="9"/>
    </row>
    <row r="17395" spans="1:13" x14ac:dyDescent="0.25">
      <c r="A17395" s="126"/>
      <c r="B17395" s="126"/>
      <c r="C17395" s="126"/>
      <c r="D17395" s="127"/>
      <c r="E17395" s="128"/>
      <c r="F17395" s="128"/>
      <c r="G17395" s="126"/>
      <c r="H17395" s="126"/>
      <c r="I17395" s="126"/>
      <c r="J17395" s="126"/>
      <c r="K17395" s="9"/>
      <c r="L17395" s="9"/>
      <c r="M17395" s="9"/>
    </row>
    <row r="17396" spans="1:13" x14ac:dyDescent="0.25">
      <c r="A17396" s="126"/>
      <c r="B17396" s="126"/>
      <c r="C17396" s="126"/>
      <c r="D17396" s="127"/>
      <c r="E17396" s="128"/>
      <c r="F17396" s="128"/>
      <c r="G17396" s="126"/>
      <c r="H17396" s="126"/>
      <c r="I17396" s="126"/>
      <c r="J17396" s="126"/>
      <c r="K17396" s="9"/>
      <c r="L17396" s="9"/>
      <c r="M17396" s="9"/>
    </row>
    <row r="17397" spans="1:13" x14ac:dyDescent="0.25">
      <c r="A17397" s="126"/>
      <c r="B17397" s="126"/>
      <c r="C17397" s="126"/>
      <c r="D17397" s="127"/>
      <c r="E17397" s="128"/>
      <c r="F17397" s="128"/>
      <c r="G17397" s="126"/>
      <c r="H17397" s="126"/>
      <c r="I17397" s="126"/>
      <c r="J17397" s="126"/>
      <c r="K17397" s="9"/>
      <c r="L17397" s="9"/>
      <c r="M17397" s="9"/>
    </row>
    <row r="17398" spans="1:13" x14ac:dyDescent="0.25">
      <c r="A17398" s="126"/>
      <c r="B17398" s="126"/>
      <c r="C17398" s="126"/>
      <c r="D17398" s="127"/>
      <c r="E17398" s="128"/>
      <c r="F17398" s="128"/>
      <c r="G17398" s="126"/>
      <c r="H17398" s="126"/>
      <c r="I17398" s="126"/>
      <c r="J17398" s="126"/>
      <c r="K17398" s="9"/>
      <c r="L17398" s="9"/>
      <c r="M17398" s="9"/>
    </row>
    <row r="17399" spans="1:13" x14ac:dyDescent="0.25">
      <c r="A17399" s="126"/>
      <c r="B17399" s="126"/>
      <c r="C17399" s="126"/>
      <c r="D17399" s="127"/>
      <c r="E17399" s="128"/>
      <c r="F17399" s="128"/>
      <c r="G17399" s="126"/>
      <c r="H17399" s="126"/>
      <c r="I17399" s="126"/>
      <c r="J17399" s="126"/>
      <c r="K17399" s="9"/>
      <c r="L17399" s="9"/>
      <c r="M17399" s="9"/>
    </row>
    <row r="17400" spans="1:13" x14ac:dyDescent="0.25">
      <c r="A17400" s="126"/>
      <c r="B17400" s="126"/>
      <c r="C17400" s="126"/>
      <c r="D17400" s="127"/>
      <c r="E17400" s="128"/>
      <c r="F17400" s="128"/>
      <c r="G17400" s="126"/>
      <c r="H17400" s="126"/>
      <c r="I17400" s="126"/>
      <c r="J17400" s="126"/>
      <c r="K17400" s="9"/>
      <c r="L17400" s="9"/>
      <c r="M17400" s="9"/>
    </row>
    <row r="17401" spans="1:13" x14ac:dyDescent="0.25">
      <c r="A17401" s="126"/>
      <c r="B17401" s="126"/>
      <c r="C17401" s="126"/>
      <c r="D17401" s="127"/>
      <c r="E17401" s="128"/>
      <c r="F17401" s="128"/>
      <c r="G17401" s="126"/>
      <c r="H17401" s="126"/>
      <c r="I17401" s="126"/>
      <c r="J17401" s="126"/>
      <c r="K17401" s="9"/>
      <c r="L17401" s="9"/>
      <c r="M17401" s="9"/>
    </row>
    <row r="17402" spans="1:13" x14ac:dyDescent="0.25">
      <c r="A17402" s="126"/>
      <c r="B17402" s="126"/>
      <c r="C17402" s="126"/>
      <c r="D17402" s="127"/>
      <c r="E17402" s="128"/>
      <c r="F17402" s="128"/>
      <c r="G17402" s="126"/>
      <c r="H17402" s="126"/>
      <c r="I17402" s="126"/>
      <c r="J17402" s="126"/>
      <c r="K17402" s="9"/>
      <c r="L17402" s="9"/>
      <c r="M17402" s="9"/>
    </row>
    <row r="17403" spans="1:13" x14ac:dyDescent="0.25">
      <c r="A17403" s="126"/>
      <c r="B17403" s="126"/>
      <c r="C17403" s="126"/>
      <c r="D17403" s="127"/>
      <c r="E17403" s="128"/>
      <c r="F17403" s="128"/>
      <c r="G17403" s="126"/>
      <c r="H17403" s="126"/>
      <c r="I17403" s="126"/>
      <c r="J17403" s="126"/>
      <c r="K17403" s="9"/>
      <c r="L17403" s="9"/>
      <c r="M17403" s="9"/>
    </row>
    <row r="17404" spans="1:13" x14ac:dyDescent="0.25">
      <c r="A17404" s="126"/>
      <c r="B17404" s="126"/>
      <c r="C17404" s="126"/>
      <c r="D17404" s="127"/>
      <c r="E17404" s="128"/>
      <c r="F17404" s="128"/>
      <c r="G17404" s="126"/>
      <c r="H17404" s="126"/>
      <c r="I17404" s="126"/>
      <c r="J17404" s="126"/>
      <c r="K17404" s="9"/>
      <c r="L17404" s="9"/>
      <c r="M17404" s="9"/>
    </row>
    <row r="17405" spans="1:13" x14ac:dyDescent="0.25">
      <c r="A17405" s="126"/>
      <c r="B17405" s="126"/>
      <c r="C17405" s="126"/>
      <c r="D17405" s="127"/>
      <c r="E17405" s="128"/>
      <c r="F17405" s="128"/>
      <c r="G17405" s="126"/>
      <c r="H17405" s="126"/>
      <c r="I17405" s="126"/>
      <c r="J17405" s="126"/>
      <c r="K17405" s="9"/>
      <c r="L17405" s="9"/>
      <c r="M17405" s="9"/>
    </row>
    <row r="17406" spans="1:13" x14ac:dyDescent="0.25">
      <c r="A17406" s="126"/>
      <c r="B17406" s="126"/>
      <c r="C17406" s="126"/>
      <c r="D17406" s="127"/>
      <c r="E17406" s="128"/>
      <c r="F17406" s="128"/>
      <c r="G17406" s="126"/>
      <c r="H17406" s="126"/>
      <c r="I17406" s="126"/>
      <c r="J17406" s="126"/>
      <c r="K17406" s="9"/>
      <c r="L17406" s="9"/>
      <c r="M17406" s="9"/>
    </row>
    <row r="17407" spans="1:13" x14ac:dyDescent="0.25">
      <c r="A17407" s="126"/>
      <c r="B17407" s="126"/>
      <c r="C17407" s="126"/>
      <c r="D17407" s="127"/>
      <c r="E17407" s="128"/>
      <c r="F17407" s="128"/>
      <c r="G17407" s="126"/>
      <c r="H17407" s="126"/>
      <c r="I17407" s="126"/>
      <c r="J17407" s="126"/>
      <c r="K17407" s="9"/>
      <c r="L17407" s="9"/>
      <c r="M17407" s="9"/>
    </row>
    <row r="17408" spans="1:13" x14ac:dyDescent="0.25">
      <c r="A17408" s="126"/>
      <c r="B17408" s="126"/>
      <c r="C17408" s="126"/>
      <c r="D17408" s="127"/>
      <c r="E17408" s="128"/>
      <c r="F17408" s="128"/>
      <c r="G17408" s="126"/>
      <c r="H17408" s="126"/>
      <c r="I17408" s="126"/>
      <c r="J17408" s="126"/>
      <c r="K17408" s="9"/>
      <c r="L17408" s="9"/>
      <c r="M17408" s="9"/>
    </row>
    <row r="17409" spans="1:13" x14ac:dyDescent="0.25">
      <c r="A17409" s="126"/>
      <c r="B17409" s="126"/>
      <c r="C17409" s="126"/>
      <c r="D17409" s="127"/>
      <c r="E17409" s="128"/>
      <c r="F17409" s="128"/>
      <c r="G17409" s="126"/>
      <c r="H17409" s="126"/>
      <c r="I17409" s="126"/>
      <c r="J17409" s="126"/>
      <c r="K17409" s="9"/>
      <c r="L17409" s="9"/>
      <c r="M17409" s="9"/>
    </row>
    <row r="17410" spans="1:13" x14ac:dyDescent="0.25">
      <c r="A17410" s="126"/>
      <c r="B17410" s="126"/>
      <c r="C17410" s="126"/>
      <c r="D17410" s="127"/>
      <c r="E17410" s="128"/>
      <c r="F17410" s="128"/>
      <c r="G17410" s="126"/>
      <c r="H17410" s="126"/>
      <c r="I17410" s="126"/>
      <c r="J17410" s="126"/>
      <c r="K17410" s="9"/>
      <c r="L17410" s="9"/>
      <c r="M17410" s="9"/>
    </row>
    <row r="17411" spans="1:13" x14ac:dyDescent="0.25">
      <c r="A17411" s="126"/>
      <c r="B17411" s="126"/>
      <c r="C17411" s="126"/>
      <c r="D17411" s="127"/>
      <c r="E17411" s="128"/>
      <c r="F17411" s="128"/>
      <c r="G17411" s="126"/>
      <c r="H17411" s="126"/>
      <c r="I17411" s="126"/>
      <c r="J17411" s="126"/>
      <c r="K17411" s="9"/>
      <c r="L17411" s="9"/>
      <c r="M17411" s="9"/>
    </row>
    <row r="17412" spans="1:13" x14ac:dyDescent="0.25">
      <c r="A17412" s="126"/>
      <c r="B17412" s="126"/>
      <c r="C17412" s="126"/>
      <c r="D17412" s="127"/>
      <c r="E17412" s="128"/>
      <c r="F17412" s="128"/>
      <c r="G17412" s="126"/>
      <c r="H17412" s="126"/>
      <c r="I17412" s="126"/>
      <c r="J17412" s="126"/>
      <c r="K17412" s="9"/>
      <c r="L17412" s="9"/>
      <c r="M17412" s="9"/>
    </row>
    <row r="17413" spans="1:13" x14ac:dyDescent="0.25">
      <c r="A17413" s="126"/>
      <c r="B17413" s="126"/>
      <c r="C17413" s="126"/>
      <c r="D17413" s="127"/>
      <c r="E17413" s="128"/>
      <c r="F17413" s="128"/>
      <c r="G17413" s="126"/>
      <c r="H17413" s="126"/>
      <c r="I17413" s="126"/>
      <c r="J17413" s="126"/>
      <c r="K17413" s="9"/>
      <c r="L17413" s="9"/>
      <c r="M17413" s="9"/>
    </row>
    <row r="17414" spans="1:13" x14ac:dyDescent="0.25">
      <c r="A17414" s="126"/>
      <c r="B17414" s="126"/>
      <c r="C17414" s="126"/>
      <c r="D17414" s="127"/>
      <c r="E17414" s="128"/>
      <c r="F17414" s="128"/>
      <c r="G17414" s="126"/>
      <c r="H17414" s="126"/>
      <c r="I17414" s="126"/>
      <c r="J17414" s="126"/>
      <c r="K17414" s="9"/>
      <c r="L17414" s="9"/>
      <c r="M17414" s="9"/>
    </row>
    <row r="17415" spans="1:13" x14ac:dyDescent="0.25">
      <c r="A17415" s="126"/>
      <c r="B17415" s="126"/>
      <c r="C17415" s="126"/>
      <c r="D17415" s="127"/>
      <c r="E17415" s="128"/>
      <c r="F17415" s="128"/>
      <c r="G17415" s="126"/>
      <c r="H17415" s="126"/>
      <c r="I17415" s="126"/>
      <c r="J17415" s="126"/>
      <c r="K17415" s="9"/>
      <c r="L17415" s="9"/>
      <c r="M17415" s="9"/>
    </row>
    <row r="17416" spans="1:13" x14ac:dyDescent="0.25">
      <c r="A17416" s="126"/>
      <c r="B17416" s="126"/>
      <c r="C17416" s="126"/>
      <c r="D17416" s="127"/>
      <c r="E17416" s="128"/>
      <c r="F17416" s="128"/>
      <c r="G17416" s="126"/>
      <c r="H17416" s="126"/>
      <c r="I17416" s="126"/>
      <c r="J17416" s="126"/>
      <c r="K17416" s="9"/>
      <c r="L17416" s="9"/>
      <c r="M17416" s="9"/>
    </row>
    <row r="17417" spans="1:13" x14ac:dyDescent="0.25">
      <c r="A17417" s="126"/>
      <c r="B17417" s="126"/>
      <c r="C17417" s="126"/>
      <c r="D17417" s="127"/>
      <c r="E17417" s="128"/>
      <c r="F17417" s="128"/>
      <c r="G17417" s="126"/>
      <c r="H17417" s="126"/>
      <c r="I17417" s="126"/>
      <c r="J17417" s="126"/>
      <c r="K17417" s="9"/>
      <c r="L17417" s="9"/>
      <c r="M17417" s="9"/>
    </row>
    <row r="17418" spans="1:13" x14ac:dyDescent="0.25">
      <c r="A17418" s="126"/>
      <c r="B17418" s="126"/>
      <c r="C17418" s="126"/>
      <c r="D17418" s="127"/>
      <c r="E17418" s="128"/>
      <c r="F17418" s="128"/>
      <c r="G17418" s="126"/>
      <c r="H17418" s="126"/>
      <c r="I17418" s="126"/>
      <c r="J17418" s="126"/>
      <c r="K17418" s="9"/>
      <c r="L17418" s="9"/>
      <c r="M17418" s="9"/>
    </row>
    <row r="17419" spans="1:13" x14ac:dyDescent="0.25">
      <c r="A17419" s="126"/>
      <c r="B17419" s="126"/>
      <c r="C17419" s="126"/>
      <c r="D17419" s="127"/>
      <c r="E17419" s="128"/>
      <c r="F17419" s="128"/>
      <c r="G17419" s="126"/>
      <c r="H17419" s="126"/>
      <c r="I17419" s="126"/>
      <c r="J17419" s="126"/>
      <c r="K17419" s="9"/>
      <c r="L17419" s="9"/>
      <c r="M17419" s="9"/>
    </row>
    <row r="17420" spans="1:13" x14ac:dyDescent="0.25">
      <c r="A17420" s="126"/>
      <c r="B17420" s="126"/>
      <c r="C17420" s="126"/>
      <c r="D17420" s="127"/>
      <c r="E17420" s="128"/>
      <c r="F17420" s="128"/>
      <c r="G17420" s="126"/>
      <c r="H17420" s="126"/>
      <c r="I17420" s="126"/>
      <c r="J17420" s="126"/>
      <c r="K17420" s="9"/>
      <c r="L17420" s="9"/>
      <c r="M17420" s="9"/>
    </row>
    <row r="17421" spans="1:13" x14ac:dyDescent="0.25">
      <c r="A17421" s="126"/>
      <c r="B17421" s="126"/>
      <c r="C17421" s="126"/>
      <c r="D17421" s="127"/>
      <c r="E17421" s="128"/>
      <c r="F17421" s="128"/>
      <c r="G17421" s="126"/>
      <c r="H17421" s="126"/>
      <c r="I17421" s="126"/>
      <c r="J17421" s="126"/>
      <c r="K17421" s="9"/>
      <c r="L17421" s="9"/>
      <c r="M17421" s="9"/>
    </row>
    <row r="17422" spans="1:13" x14ac:dyDescent="0.25">
      <c r="A17422" s="126"/>
      <c r="B17422" s="126"/>
      <c r="C17422" s="126"/>
      <c r="D17422" s="127"/>
      <c r="E17422" s="128"/>
      <c r="F17422" s="128"/>
      <c r="G17422" s="126"/>
      <c r="H17422" s="126"/>
      <c r="I17422" s="126"/>
      <c r="J17422" s="126"/>
      <c r="K17422" s="9"/>
      <c r="L17422" s="9"/>
      <c r="M17422" s="9"/>
    </row>
    <row r="17423" spans="1:13" x14ac:dyDescent="0.25">
      <c r="A17423" s="126"/>
      <c r="B17423" s="126"/>
      <c r="C17423" s="126"/>
      <c r="D17423" s="127"/>
      <c r="E17423" s="128"/>
      <c r="F17423" s="128"/>
      <c r="G17423" s="126"/>
      <c r="H17423" s="126"/>
      <c r="I17423" s="126"/>
      <c r="J17423" s="126"/>
      <c r="K17423" s="9"/>
      <c r="L17423" s="9"/>
      <c r="M17423" s="9"/>
    </row>
    <row r="17424" spans="1:13" x14ac:dyDescent="0.25">
      <c r="A17424" s="126"/>
      <c r="B17424" s="126"/>
      <c r="C17424" s="126"/>
      <c r="D17424" s="127"/>
      <c r="E17424" s="128"/>
      <c r="F17424" s="128"/>
      <c r="G17424" s="126"/>
      <c r="H17424" s="126"/>
      <c r="I17424" s="126"/>
      <c r="J17424" s="126"/>
      <c r="K17424" s="9"/>
      <c r="L17424" s="9"/>
      <c r="M17424" s="9"/>
    </row>
    <row r="17425" spans="1:13" x14ac:dyDescent="0.25">
      <c r="A17425" s="126"/>
      <c r="B17425" s="126"/>
      <c r="C17425" s="126"/>
      <c r="D17425" s="127"/>
      <c r="E17425" s="128"/>
      <c r="F17425" s="128"/>
      <c r="G17425" s="126"/>
      <c r="H17425" s="126"/>
      <c r="I17425" s="126"/>
      <c r="J17425" s="126"/>
      <c r="K17425" s="9"/>
      <c r="L17425" s="9"/>
      <c r="M17425" s="9"/>
    </row>
    <row r="17426" spans="1:13" x14ac:dyDescent="0.25">
      <c r="A17426" s="126"/>
      <c r="B17426" s="126"/>
      <c r="C17426" s="126"/>
      <c r="D17426" s="127"/>
      <c r="E17426" s="128"/>
      <c r="F17426" s="128"/>
      <c r="G17426" s="126"/>
      <c r="H17426" s="126"/>
      <c r="I17426" s="126"/>
      <c r="J17426" s="126"/>
      <c r="K17426" s="9"/>
      <c r="L17426" s="9"/>
      <c r="M17426" s="9"/>
    </row>
    <row r="17427" spans="1:13" x14ac:dyDescent="0.25">
      <c r="A17427" s="126"/>
      <c r="B17427" s="126"/>
      <c r="C17427" s="126"/>
      <c r="D17427" s="127"/>
      <c r="E17427" s="128"/>
      <c r="F17427" s="128"/>
      <c r="G17427" s="126"/>
      <c r="H17427" s="126"/>
      <c r="I17427" s="126"/>
      <c r="J17427" s="126"/>
      <c r="K17427" s="9"/>
      <c r="L17427" s="9"/>
      <c r="M17427" s="9"/>
    </row>
    <row r="17428" spans="1:13" x14ac:dyDescent="0.25">
      <c r="A17428" s="126"/>
      <c r="B17428" s="126"/>
      <c r="C17428" s="126"/>
      <c r="D17428" s="127"/>
      <c r="E17428" s="128"/>
      <c r="F17428" s="128"/>
      <c r="G17428" s="126"/>
      <c r="H17428" s="126"/>
      <c r="I17428" s="126"/>
      <c r="J17428" s="126"/>
      <c r="K17428" s="9"/>
      <c r="L17428" s="9"/>
      <c r="M17428" s="9"/>
    </row>
    <row r="17429" spans="1:13" x14ac:dyDescent="0.25">
      <c r="A17429" s="126"/>
      <c r="B17429" s="126"/>
      <c r="C17429" s="126"/>
      <c r="D17429" s="127"/>
      <c r="E17429" s="128"/>
      <c r="F17429" s="128"/>
      <c r="G17429" s="126"/>
      <c r="H17429" s="126"/>
      <c r="I17429" s="126"/>
      <c r="J17429" s="126"/>
      <c r="K17429" s="9"/>
      <c r="L17429" s="9"/>
      <c r="M17429" s="9"/>
    </row>
    <row r="17430" spans="1:13" x14ac:dyDescent="0.25">
      <c r="A17430" s="126"/>
      <c r="B17430" s="126"/>
      <c r="C17430" s="126"/>
      <c r="D17430" s="127"/>
      <c r="E17430" s="128"/>
      <c r="F17430" s="128"/>
      <c r="G17430" s="126"/>
      <c r="H17430" s="126"/>
      <c r="I17430" s="126"/>
      <c r="J17430" s="126"/>
      <c r="K17430" s="9"/>
      <c r="L17430" s="9"/>
      <c r="M17430" s="9"/>
    </row>
    <row r="17431" spans="1:13" x14ac:dyDescent="0.25">
      <c r="A17431" s="126"/>
      <c r="B17431" s="126"/>
      <c r="C17431" s="126"/>
      <c r="D17431" s="127"/>
      <c r="E17431" s="128"/>
      <c r="F17431" s="128"/>
      <c r="G17431" s="126"/>
      <c r="H17431" s="126"/>
      <c r="I17431" s="126"/>
      <c r="J17431" s="126"/>
      <c r="K17431" s="9"/>
      <c r="L17431" s="9"/>
      <c r="M17431" s="9"/>
    </row>
    <row r="17432" spans="1:13" x14ac:dyDescent="0.25">
      <c r="A17432" s="126"/>
      <c r="B17432" s="126"/>
      <c r="C17432" s="126"/>
      <c r="D17432" s="127"/>
      <c r="E17432" s="128"/>
      <c r="F17432" s="128"/>
      <c r="G17432" s="126"/>
      <c r="H17432" s="126"/>
      <c r="I17432" s="126"/>
      <c r="J17432" s="126"/>
      <c r="K17432" s="9"/>
      <c r="L17432" s="9"/>
      <c r="M17432" s="9"/>
    </row>
    <row r="17433" spans="1:13" x14ac:dyDescent="0.25">
      <c r="A17433" s="126"/>
      <c r="B17433" s="126"/>
      <c r="C17433" s="126"/>
      <c r="D17433" s="127"/>
      <c r="E17433" s="128"/>
      <c r="F17433" s="128"/>
      <c r="G17433" s="126"/>
      <c r="H17433" s="126"/>
      <c r="I17433" s="126"/>
      <c r="J17433" s="126"/>
      <c r="K17433" s="9"/>
      <c r="L17433" s="9"/>
      <c r="M17433" s="9"/>
    </row>
    <row r="17434" spans="1:13" x14ac:dyDescent="0.25">
      <c r="A17434" s="126"/>
      <c r="B17434" s="126"/>
      <c r="C17434" s="126"/>
      <c r="D17434" s="127"/>
      <c r="E17434" s="128"/>
      <c r="F17434" s="128"/>
      <c r="G17434" s="126"/>
      <c r="H17434" s="126"/>
      <c r="I17434" s="126"/>
      <c r="J17434" s="126"/>
      <c r="K17434" s="9"/>
      <c r="L17434" s="9"/>
      <c r="M17434" s="9"/>
    </row>
    <row r="17435" spans="1:13" x14ac:dyDescent="0.25">
      <c r="A17435" s="126"/>
      <c r="B17435" s="126"/>
      <c r="C17435" s="126"/>
      <c r="D17435" s="127"/>
      <c r="E17435" s="128"/>
      <c r="F17435" s="128"/>
      <c r="G17435" s="126"/>
      <c r="H17435" s="126"/>
      <c r="I17435" s="126"/>
      <c r="J17435" s="126"/>
      <c r="K17435" s="9"/>
      <c r="L17435" s="9"/>
      <c r="M17435" s="9"/>
    </row>
    <row r="17436" spans="1:13" x14ac:dyDescent="0.25">
      <c r="A17436" s="126"/>
      <c r="B17436" s="126"/>
      <c r="C17436" s="126"/>
      <c r="D17436" s="127"/>
      <c r="E17436" s="128"/>
      <c r="F17436" s="128"/>
      <c r="G17436" s="126"/>
      <c r="H17436" s="126"/>
      <c r="I17436" s="126"/>
      <c r="J17436" s="126"/>
      <c r="K17436" s="9"/>
      <c r="L17436" s="9"/>
      <c r="M17436" s="9"/>
    </row>
    <row r="17437" spans="1:13" x14ac:dyDescent="0.25">
      <c r="A17437" s="126"/>
      <c r="B17437" s="126"/>
      <c r="C17437" s="126"/>
      <c r="D17437" s="127"/>
      <c r="E17437" s="128"/>
      <c r="F17437" s="128"/>
      <c r="G17437" s="126"/>
      <c r="H17437" s="126"/>
      <c r="I17437" s="126"/>
      <c r="J17437" s="126"/>
      <c r="K17437" s="9"/>
      <c r="L17437" s="9"/>
      <c r="M17437" s="9"/>
    </row>
    <row r="17438" spans="1:13" x14ac:dyDescent="0.25">
      <c r="A17438" s="126"/>
      <c r="B17438" s="126"/>
      <c r="C17438" s="126"/>
      <c r="D17438" s="127"/>
      <c r="E17438" s="128"/>
      <c r="F17438" s="128"/>
      <c r="G17438" s="126"/>
      <c r="H17438" s="126"/>
      <c r="I17438" s="126"/>
      <c r="J17438" s="126"/>
      <c r="K17438" s="9"/>
      <c r="L17438" s="9"/>
      <c r="M17438" s="9"/>
    </row>
    <row r="17439" spans="1:13" x14ac:dyDescent="0.25">
      <c r="A17439" s="126"/>
      <c r="B17439" s="126"/>
      <c r="C17439" s="126"/>
      <c r="D17439" s="127"/>
      <c r="E17439" s="128"/>
      <c r="F17439" s="128"/>
      <c r="G17439" s="126"/>
      <c r="H17439" s="126"/>
      <c r="I17439" s="126"/>
      <c r="J17439" s="126"/>
      <c r="K17439" s="9"/>
      <c r="L17439" s="9"/>
      <c r="M17439" s="9"/>
    </row>
    <row r="17440" spans="1:13" x14ac:dyDescent="0.25">
      <c r="A17440" s="126"/>
      <c r="B17440" s="126"/>
      <c r="C17440" s="126"/>
      <c r="D17440" s="127"/>
      <c r="E17440" s="128"/>
      <c r="F17440" s="128"/>
      <c r="G17440" s="126"/>
      <c r="H17440" s="126"/>
      <c r="I17440" s="126"/>
      <c r="J17440" s="126"/>
      <c r="K17440" s="9"/>
      <c r="L17440" s="9"/>
      <c r="M17440" s="9"/>
    </row>
    <row r="17441" spans="1:13" x14ac:dyDescent="0.25">
      <c r="A17441" s="126"/>
      <c r="B17441" s="126"/>
      <c r="C17441" s="126"/>
      <c r="D17441" s="127"/>
      <c r="E17441" s="128"/>
      <c r="F17441" s="128"/>
      <c r="G17441" s="126"/>
      <c r="H17441" s="126"/>
      <c r="I17441" s="126"/>
      <c r="J17441" s="126"/>
      <c r="K17441" s="9"/>
      <c r="L17441" s="9"/>
      <c r="M17441" s="9"/>
    </row>
    <row r="17442" spans="1:13" x14ac:dyDescent="0.25">
      <c r="A17442" s="126"/>
      <c r="B17442" s="126"/>
      <c r="C17442" s="126"/>
      <c r="D17442" s="127"/>
      <c r="E17442" s="128"/>
      <c r="F17442" s="128"/>
      <c r="G17442" s="126"/>
      <c r="H17442" s="126"/>
      <c r="I17442" s="126"/>
      <c r="J17442" s="126"/>
      <c r="K17442" s="9"/>
      <c r="L17442" s="9"/>
      <c r="M17442" s="9"/>
    </row>
    <row r="17443" spans="1:13" x14ac:dyDescent="0.25">
      <c r="A17443" s="126"/>
      <c r="B17443" s="126"/>
      <c r="C17443" s="126"/>
      <c r="D17443" s="127"/>
      <c r="E17443" s="128"/>
      <c r="F17443" s="128"/>
      <c r="G17443" s="126"/>
      <c r="H17443" s="126"/>
      <c r="I17443" s="126"/>
      <c r="J17443" s="126"/>
      <c r="K17443" s="9"/>
      <c r="L17443" s="9"/>
      <c r="M17443" s="9"/>
    </row>
    <row r="17444" spans="1:13" x14ac:dyDescent="0.25">
      <c r="A17444" s="126"/>
      <c r="B17444" s="126"/>
      <c r="C17444" s="126"/>
      <c r="D17444" s="127"/>
      <c r="E17444" s="128"/>
      <c r="F17444" s="128"/>
      <c r="G17444" s="126"/>
      <c r="H17444" s="126"/>
      <c r="I17444" s="126"/>
      <c r="J17444" s="126"/>
      <c r="K17444" s="9"/>
      <c r="L17444" s="9"/>
      <c r="M17444" s="9"/>
    </row>
    <row r="17445" spans="1:13" x14ac:dyDescent="0.25">
      <c r="A17445" s="126"/>
      <c r="B17445" s="126"/>
      <c r="C17445" s="126"/>
      <c r="D17445" s="127"/>
      <c r="E17445" s="128"/>
      <c r="F17445" s="128"/>
      <c r="G17445" s="126"/>
      <c r="H17445" s="126"/>
      <c r="I17445" s="126"/>
      <c r="J17445" s="126"/>
      <c r="K17445" s="9"/>
      <c r="L17445" s="9"/>
      <c r="M17445" s="9"/>
    </row>
    <row r="17446" spans="1:13" x14ac:dyDescent="0.25">
      <c r="A17446" s="126"/>
      <c r="B17446" s="126"/>
      <c r="C17446" s="126"/>
      <c r="D17446" s="127"/>
      <c r="E17446" s="128"/>
      <c r="F17446" s="128"/>
      <c r="G17446" s="126"/>
      <c r="H17446" s="126"/>
      <c r="I17446" s="126"/>
      <c r="J17446" s="126"/>
      <c r="K17446" s="9"/>
      <c r="L17446" s="9"/>
      <c r="M17446" s="9"/>
    </row>
    <row r="17447" spans="1:13" x14ac:dyDescent="0.25">
      <c r="A17447" s="126"/>
      <c r="B17447" s="126"/>
      <c r="C17447" s="126"/>
      <c r="D17447" s="127"/>
      <c r="E17447" s="128"/>
      <c r="F17447" s="128"/>
      <c r="G17447" s="126"/>
      <c r="H17447" s="126"/>
      <c r="I17447" s="126"/>
      <c r="J17447" s="126"/>
      <c r="K17447" s="9"/>
      <c r="L17447" s="9"/>
      <c r="M17447" s="9"/>
    </row>
    <row r="17448" spans="1:13" x14ac:dyDescent="0.25">
      <c r="A17448" s="126"/>
      <c r="B17448" s="126"/>
      <c r="C17448" s="126"/>
      <c r="D17448" s="127"/>
      <c r="E17448" s="128"/>
      <c r="F17448" s="128"/>
      <c r="G17448" s="126"/>
      <c r="H17448" s="126"/>
      <c r="I17448" s="126"/>
      <c r="J17448" s="126"/>
      <c r="K17448" s="9"/>
      <c r="L17448" s="9"/>
      <c r="M17448" s="9"/>
    </row>
    <row r="17449" spans="1:13" x14ac:dyDescent="0.25">
      <c r="A17449" s="126"/>
      <c r="B17449" s="126"/>
      <c r="C17449" s="126"/>
      <c r="D17449" s="127"/>
      <c r="E17449" s="128"/>
      <c r="F17449" s="128"/>
      <c r="G17449" s="126"/>
      <c r="H17449" s="126"/>
      <c r="I17449" s="126"/>
      <c r="J17449" s="126"/>
      <c r="K17449" s="9"/>
      <c r="L17449" s="9"/>
      <c r="M17449" s="9"/>
    </row>
    <row r="17450" spans="1:13" x14ac:dyDescent="0.25">
      <c r="A17450" s="126"/>
      <c r="B17450" s="126"/>
      <c r="C17450" s="126"/>
      <c r="D17450" s="127"/>
      <c r="E17450" s="128"/>
      <c r="F17450" s="128"/>
      <c r="G17450" s="126"/>
      <c r="H17450" s="126"/>
      <c r="I17450" s="126"/>
      <c r="J17450" s="126"/>
      <c r="K17450" s="9"/>
      <c r="L17450" s="9"/>
      <c r="M17450" s="9"/>
    </row>
    <row r="17451" spans="1:13" x14ac:dyDescent="0.25">
      <c r="A17451" s="126"/>
      <c r="B17451" s="126"/>
      <c r="C17451" s="126"/>
      <c r="D17451" s="127"/>
      <c r="E17451" s="128"/>
      <c r="F17451" s="128"/>
      <c r="G17451" s="126"/>
      <c r="H17451" s="126"/>
      <c r="I17451" s="126"/>
      <c r="J17451" s="126"/>
      <c r="K17451" s="9"/>
      <c r="L17451" s="9"/>
      <c r="M17451" s="9"/>
    </row>
    <row r="17452" spans="1:13" x14ac:dyDescent="0.25">
      <c r="A17452" s="126"/>
      <c r="B17452" s="126"/>
      <c r="C17452" s="126"/>
      <c r="D17452" s="127"/>
      <c r="E17452" s="128"/>
      <c r="F17452" s="128"/>
      <c r="G17452" s="126"/>
      <c r="H17452" s="126"/>
      <c r="I17452" s="126"/>
      <c r="J17452" s="126"/>
      <c r="K17452" s="9"/>
      <c r="L17452" s="9"/>
      <c r="M17452" s="9"/>
    </row>
    <row r="17453" spans="1:13" x14ac:dyDescent="0.25">
      <c r="A17453" s="126"/>
      <c r="B17453" s="126"/>
      <c r="C17453" s="126"/>
      <c r="D17453" s="127"/>
      <c r="E17453" s="128"/>
      <c r="F17453" s="128"/>
      <c r="G17453" s="126"/>
      <c r="H17453" s="126"/>
      <c r="I17453" s="126"/>
      <c r="J17453" s="126"/>
      <c r="K17453" s="9"/>
      <c r="L17453" s="9"/>
      <c r="M17453" s="9"/>
    </row>
    <row r="17454" spans="1:13" x14ac:dyDescent="0.25">
      <c r="A17454" s="126"/>
      <c r="B17454" s="126"/>
      <c r="C17454" s="126"/>
      <c r="D17454" s="127"/>
      <c r="E17454" s="128"/>
      <c r="F17454" s="128"/>
      <c r="G17454" s="126"/>
      <c r="H17454" s="126"/>
      <c r="I17454" s="126"/>
      <c r="J17454" s="126"/>
      <c r="K17454" s="9"/>
      <c r="L17454" s="9"/>
      <c r="M17454" s="9"/>
    </row>
    <row r="17455" spans="1:13" x14ac:dyDescent="0.25">
      <c r="A17455" s="126"/>
      <c r="B17455" s="126"/>
      <c r="C17455" s="126"/>
      <c r="D17455" s="127"/>
      <c r="E17455" s="128"/>
      <c r="F17455" s="128"/>
      <c r="G17455" s="126"/>
      <c r="H17455" s="126"/>
      <c r="I17455" s="126"/>
      <c r="J17455" s="126"/>
      <c r="K17455" s="9"/>
      <c r="L17455" s="9"/>
      <c r="M17455" s="9"/>
    </row>
    <row r="17456" spans="1:13" x14ac:dyDescent="0.25">
      <c r="A17456" s="126"/>
      <c r="B17456" s="126"/>
      <c r="C17456" s="126"/>
      <c r="D17456" s="127"/>
      <c r="E17456" s="128"/>
      <c r="F17456" s="128"/>
      <c r="G17456" s="126"/>
      <c r="H17456" s="126"/>
      <c r="I17456" s="126"/>
      <c r="J17456" s="126"/>
      <c r="K17456" s="9"/>
      <c r="L17456" s="9"/>
      <c r="M17456" s="9"/>
    </row>
    <row r="17457" spans="1:13" x14ac:dyDescent="0.25">
      <c r="A17457" s="126"/>
      <c r="B17457" s="126"/>
      <c r="C17457" s="126"/>
      <c r="D17457" s="127"/>
      <c r="E17457" s="128"/>
      <c r="F17457" s="128"/>
      <c r="G17457" s="126"/>
      <c r="H17457" s="126"/>
      <c r="I17457" s="126"/>
      <c r="J17457" s="126"/>
      <c r="K17457" s="9"/>
      <c r="L17457" s="9"/>
      <c r="M17457" s="9"/>
    </row>
    <row r="17458" spans="1:13" x14ac:dyDescent="0.25">
      <c r="A17458" s="126"/>
      <c r="B17458" s="126"/>
      <c r="C17458" s="126"/>
      <c r="D17458" s="127"/>
      <c r="E17458" s="128"/>
      <c r="F17458" s="128"/>
      <c r="G17458" s="126"/>
      <c r="H17458" s="126"/>
      <c r="I17458" s="126"/>
      <c r="J17458" s="126"/>
      <c r="K17458" s="9"/>
      <c r="L17458" s="9"/>
      <c r="M17458" s="9"/>
    </row>
    <row r="17459" spans="1:13" x14ac:dyDescent="0.25">
      <c r="A17459" s="126"/>
      <c r="B17459" s="126"/>
      <c r="C17459" s="126"/>
      <c r="D17459" s="127"/>
      <c r="E17459" s="128"/>
      <c r="F17459" s="128"/>
      <c r="G17459" s="126"/>
      <c r="H17459" s="126"/>
      <c r="I17459" s="126"/>
      <c r="J17459" s="126"/>
      <c r="K17459" s="9"/>
      <c r="L17459" s="9"/>
      <c r="M17459" s="9"/>
    </row>
    <row r="17460" spans="1:13" x14ac:dyDescent="0.25">
      <c r="A17460" s="126"/>
      <c r="B17460" s="126"/>
      <c r="C17460" s="126"/>
      <c r="D17460" s="127"/>
      <c r="E17460" s="128"/>
      <c r="F17460" s="128"/>
      <c r="G17460" s="126"/>
      <c r="H17460" s="126"/>
      <c r="I17460" s="126"/>
      <c r="J17460" s="126"/>
      <c r="K17460" s="9"/>
      <c r="L17460" s="9"/>
      <c r="M17460" s="9"/>
    </row>
    <row r="17461" spans="1:13" x14ac:dyDescent="0.25">
      <c r="A17461" s="126"/>
      <c r="B17461" s="126"/>
      <c r="C17461" s="126"/>
      <c r="D17461" s="127"/>
      <c r="E17461" s="128"/>
      <c r="F17461" s="128"/>
      <c r="G17461" s="126"/>
      <c r="H17461" s="126"/>
      <c r="I17461" s="126"/>
      <c r="J17461" s="126"/>
      <c r="K17461" s="9"/>
      <c r="L17461" s="9"/>
      <c r="M17461" s="9"/>
    </row>
    <row r="17462" spans="1:13" x14ac:dyDescent="0.25">
      <c r="A17462" s="126"/>
      <c r="B17462" s="126"/>
      <c r="C17462" s="126"/>
      <c r="D17462" s="127"/>
      <c r="E17462" s="128"/>
      <c r="F17462" s="128"/>
      <c r="G17462" s="126"/>
      <c r="H17462" s="126"/>
      <c r="I17462" s="126"/>
      <c r="J17462" s="126"/>
      <c r="K17462" s="9"/>
      <c r="L17462" s="9"/>
      <c r="M17462" s="9"/>
    </row>
    <row r="17463" spans="1:13" x14ac:dyDescent="0.25">
      <c r="A17463" s="126"/>
      <c r="B17463" s="126"/>
      <c r="C17463" s="126"/>
      <c r="D17463" s="127"/>
      <c r="E17463" s="128"/>
      <c r="F17463" s="128"/>
      <c r="G17463" s="126"/>
      <c r="H17463" s="126"/>
      <c r="I17463" s="126"/>
      <c r="J17463" s="126"/>
      <c r="K17463" s="9"/>
      <c r="L17463" s="9"/>
      <c r="M17463" s="9"/>
    </row>
    <row r="17464" spans="1:13" x14ac:dyDescent="0.25">
      <c r="A17464" s="126"/>
      <c r="B17464" s="126"/>
      <c r="C17464" s="126"/>
      <c r="D17464" s="127"/>
      <c r="E17464" s="128"/>
      <c r="F17464" s="128"/>
      <c r="G17464" s="126"/>
      <c r="H17464" s="126"/>
      <c r="I17464" s="126"/>
      <c r="J17464" s="126"/>
      <c r="K17464" s="9"/>
      <c r="L17464" s="9"/>
      <c r="M17464" s="9"/>
    </row>
    <row r="17465" spans="1:13" x14ac:dyDescent="0.25">
      <c r="A17465" s="126"/>
      <c r="B17465" s="126"/>
      <c r="C17465" s="126"/>
      <c r="D17465" s="127"/>
      <c r="E17465" s="128"/>
      <c r="F17465" s="128"/>
      <c r="G17465" s="126"/>
      <c r="H17465" s="126"/>
      <c r="I17465" s="126"/>
      <c r="J17465" s="126"/>
      <c r="K17465" s="9"/>
      <c r="L17465" s="9"/>
      <c r="M17465" s="9"/>
    </row>
    <row r="17466" spans="1:13" x14ac:dyDescent="0.25">
      <c r="A17466" s="126"/>
      <c r="B17466" s="126"/>
      <c r="C17466" s="126"/>
      <c r="D17466" s="127"/>
      <c r="E17466" s="128"/>
      <c r="F17466" s="128"/>
      <c r="G17466" s="126"/>
      <c r="H17466" s="126"/>
      <c r="I17466" s="126"/>
      <c r="J17466" s="126"/>
      <c r="K17466" s="9"/>
      <c r="L17466" s="9"/>
      <c r="M17466" s="9"/>
    </row>
    <row r="17467" spans="1:13" x14ac:dyDescent="0.25">
      <c r="A17467" s="126"/>
      <c r="B17467" s="126"/>
      <c r="C17467" s="126"/>
      <c r="D17467" s="127"/>
      <c r="E17467" s="128"/>
      <c r="F17467" s="128"/>
      <c r="G17467" s="126"/>
      <c r="H17467" s="126"/>
      <c r="I17467" s="126"/>
      <c r="J17467" s="126"/>
      <c r="K17467" s="9"/>
      <c r="L17467" s="9"/>
      <c r="M17467" s="9"/>
    </row>
    <row r="17468" spans="1:13" x14ac:dyDescent="0.25">
      <c r="A17468" s="126"/>
      <c r="B17468" s="126"/>
      <c r="C17468" s="126"/>
      <c r="D17468" s="127"/>
      <c r="E17468" s="128"/>
      <c r="F17468" s="128"/>
      <c r="G17468" s="126"/>
      <c r="H17468" s="126"/>
      <c r="I17468" s="126"/>
      <c r="J17468" s="126"/>
      <c r="K17468" s="9"/>
      <c r="L17468" s="9"/>
      <c r="M17468" s="9"/>
    </row>
    <row r="17469" spans="1:13" x14ac:dyDescent="0.25">
      <c r="A17469" s="126"/>
      <c r="B17469" s="126"/>
      <c r="C17469" s="126"/>
      <c r="D17469" s="127"/>
      <c r="E17469" s="128"/>
      <c r="F17469" s="128"/>
      <c r="G17469" s="126"/>
      <c r="H17469" s="126"/>
      <c r="I17469" s="126"/>
      <c r="J17469" s="126"/>
      <c r="K17469" s="9"/>
      <c r="L17469" s="9"/>
      <c r="M17469" s="9"/>
    </row>
    <row r="17470" spans="1:13" x14ac:dyDescent="0.25">
      <c r="A17470" s="126"/>
      <c r="B17470" s="126"/>
      <c r="C17470" s="126"/>
      <c r="D17470" s="127"/>
      <c r="E17470" s="128"/>
      <c r="F17470" s="128"/>
      <c r="G17470" s="126"/>
      <c r="H17470" s="126"/>
      <c r="I17470" s="126"/>
      <c r="J17470" s="126"/>
      <c r="K17470" s="9"/>
      <c r="L17470" s="9"/>
      <c r="M17470" s="9"/>
    </row>
    <row r="17471" spans="1:13" x14ac:dyDescent="0.25">
      <c r="A17471" s="126"/>
      <c r="B17471" s="126"/>
      <c r="C17471" s="126"/>
      <c r="D17471" s="127"/>
      <c r="E17471" s="128"/>
      <c r="F17471" s="128"/>
      <c r="G17471" s="126"/>
      <c r="H17471" s="126"/>
      <c r="I17471" s="126"/>
      <c r="J17471" s="126"/>
      <c r="K17471" s="9"/>
      <c r="L17471" s="9"/>
      <c r="M17471" s="9"/>
    </row>
    <row r="17472" spans="1:13" x14ac:dyDescent="0.25">
      <c r="A17472" s="126"/>
      <c r="B17472" s="126"/>
      <c r="C17472" s="126"/>
      <c r="D17472" s="127"/>
      <c r="E17472" s="128"/>
      <c r="F17472" s="128"/>
      <c r="G17472" s="126"/>
      <c r="H17472" s="126"/>
      <c r="I17472" s="126"/>
      <c r="J17472" s="126"/>
      <c r="K17472" s="9"/>
      <c r="L17472" s="9"/>
      <c r="M17472" s="9"/>
    </row>
    <row r="17473" spans="1:13" x14ac:dyDescent="0.25">
      <c r="A17473" s="126"/>
      <c r="B17473" s="126"/>
      <c r="C17473" s="126"/>
      <c r="D17473" s="127"/>
      <c r="E17473" s="128"/>
      <c r="F17473" s="128"/>
      <c r="G17473" s="126"/>
      <c r="H17473" s="126"/>
      <c r="I17473" s="126"/>
      <c r="J17473" s="126"/>
      <c r="K17473" s="9"/>
      <c r="L17473" s="9"/>
      <c r="M17473" s="9"/>
    </row>
    <row r="17474" spans="1:13" x14ac:dyDescent="0.25">
      <c r="A17474" s="126"/>
      <c r="B17474" s="126"/>
      <c r="C17474" s="126"/>
      <c r="D17474" s="127"/>
      <c r="E17474" s="128"/>
      <c r="F17474" s="128"/>
      <c r="G17474" s="126"/>
      <c r="H17474" s="126"/>
      <c r="I17474" s="126"/>
      <c r="J17474" s="126"/>
      <c r="K17474" s="9"/>
      <c r="L17474" s="9"/>
      <c r="M17474" s="9"/>
    </row>
    <row r="17475" spans="1:13" x14ac:dyDescent="0.25">
      <c r="A17475" s="126"/>
      <c r="B17475" s="126"/>
      <c r="C17475" s="126"/>
      <c r="D17475" s="127"/>
      <c r="E17475" s="128"/>
      <c r="F17475" s="128"/>
      <c r="G17475" s="126"/>
      <c r="H17475" s="126"/>
      <c r="I17475" s="126"/>
      <c r="J17475" s="126"/>
      <c r="K17475" s="9"/>
      <c r="L17475" s="9"/>
      <c r="M17475" s="9"/>
    </row>
    <row r="17476" spans="1:13" x14ac:dyDescent="0.25">
      <c r="A17476" s="126"/>
      <c r="B17476" s="126"/>
      <c r="C17476" s="126"/>
      <c r="D17476" s="127"/>
      <c r="E17476" s="128"/>
      <c r="F17476" s="128"/>
      <c r="G17476" s="126"/>
      <c r="H17476" s="126"/>
      <c r="I17476" s="126"/>
      <c r="J17476" s="126"/>
      <c r="K17476" s="9"/>
      <c r="L17476" s="9"/>
      <c r="M17476" s="9"/>
    </row>
    <row r="17477" spans="1:13" x14ac:dyDescent="0.25">
      <c r="A17477" s="126"/>
      <c r="B17477" s="126"/>
      <c r="C17477" s="126"/>
      <c r="D17477" s="127"/>
      <c r="E17477" s="128"/>
      <c r="F17477" s="128"/>
      <c r="G17477" s="126"/>
      <c r="H17477" s="126"/>
      <c r="I17477" s="126"/>
      <c r="J17477" s="126"/>
      <c r="K17477" s="9"/>
      <c r="L17477" s="9"/>
      <c r="M17477" s="9"/>
    </row>
    <row r="17478" spans="1:13" x14ac:dyDescent="0.25">
      <c r="A17478" s="126"/>
      <c r="B17478" s="126"/>
      <c r="C17478" s="126"/>
      <c r="D17478" s="127"/>
      <c r="E17478" s="128"/>
      <c r="F17478" s="128"/>
      <c r="G17478" s="126"/>
      <c r="H17478" s="126"/>
      <c r="I17478" s="126"/>
      <c r="J17478" s="126"/>
      <c r="K17478" s="9"/>
      <c r="L17478" s="9"/>
      <c r="M17478" s="9"/>
    </row>
    <row r="17479" spans="1:13" x14ac:dyDescent="0.25">
      <c r="A17479" s="126"/>
      <c r="B17479" s="126"/>
      <c r="C17479" s="126"/>
      <c r="D17479" s="127"/>
      <c r="E17479" s="128"/>
      <c r="F17479" s="128"/>
      <c r="G17479" s="126"/>
      <c r="H17479" s="126"/>
      <c r="I17479" s="126"/>
      <c r="J17479" s="126"/>
      <c r="K17479" s="9"/>
      <c r="L17479" s="9"/>
      <c r="M17479" s="9"/>
    </row>
    <row r="17480" spans="1:13" x14ac:dyDescent="0.25">
      <c r="A17480" s="126"/>
      <c r="B17480" s="126"/>
      <c r="C17480" s="126"/>
      <c r="D17480" s="127"/>
      <c r="E17480" s="128"/>
      <c r="F17480" s="128"/>
      <c r="G17480" s="126"/>
      <c r="H17480" s="126"/>
      <c r="I17480" s="126"/>
      <c r="J17480" s="126"/>
      <c r="K17480" s="9"/>
      <c r="L17480" s="9"/>
      <c r="M17480" s="9"/>
    </row>
    <row r="17481" spans="1:13" x14ac:dyDescent="0.25">
      <c r="A17481" s="126"/>
      <c r="B17481" s="126"/>
      <c r="C17481" s="126"/>
      <c r="D17481" s="127"/>
      <c r="E17481" s="128"/>
      <c r="F17481" s="128"/>
      <c r="G17481" s="126"/>
      <c r="H17481" s="126"/>
      <c r="I17481" s="126"/>
      <c r="J17481" s="126"/>
      <c r="K17481" s="9"/>
      <c r="L17481" s="9"/>
      <c r="M17481" s="9"/>
    </row>
    <row r="17482" spans="1:13" x14ac:dyDescent="0.25">
      <c r="A17482" s="126"/>
      <c r="B17482" s="126"/>
      <c r="C17482" s="126"/>
      <c r="D17482" s="127"/>
      <c r="E17482" s="128"/>
      <c r="F17482" s="128"/>
      <c r="G17482" s="126"/>
      <c r="H17482" s="126"/>
      <c r="I17482" s="126"/>
      <c r="J17482" s="126"/>
      <c r="K17482" s="9"/>
      <c r="L17482" s="9"/>
      <c r="M17482" s="9"/>
    </row>
    <row r="17483" spans="1:13" x14ac:dyDescent="0.25">
      <c r="A17483" s="126"/>
      <c r="B17483" s="126"/>
      <c r="C17483" s="126"/>
      <c r="D17483" s="127"/>
      <c r="E17483" s="128"/>
      <c r="F17483" s="128"/>
      <c r="G17483" s="126"/>
      <c r="H17483" s="126"/>
      <c r="I17483" s="126"/>
      <c r="J17483" s="126"/>
      <c r="K17483" s="9"/>
      <c r="L17483" s="9"/>
      <c r="M17483" s="9"/>
    </row>
    <row r="17484" spans="1:13" x14ac:dyDescent="0.25">
      <c r="A17484" s="126"/>
      <c r="B17484" s="126"/>
      <c r="C17484" s="126"/>
      <c r="D17484" s="127"/>
      <c r="E17484" s="128"/>
      <c r="F17484" s="128"/>
      <c r="G17484" s="126"/>
      <c r="H17484" s="126"/>
      <c r="I17484" s="126"/>
      <c r="J17484" s="126"/>
      <c r="K17484" s="9"/>
      <c r="L17484" s="9"/>
      <c r="M17484" s="9"/>
    </row>
    <row r="17485" spans="1:13" x14ac:dyDescent="0.25">
      <c r="A17485" s="126"/>
      <c r="B17485" s="126"/>
      <c r="C17485" s="126"/>
      <c r="D17485" s="127"/>
      <c r="E17485" s="128"/>
      <c r="F17485" s="128"/>
      <c r="G17485" s="126"/>
      <c r="H17485" s="126"/>
      <c r="I17485" s="126"/>
      <c r="J17485" s="126"/>
      <c r="K17485" s="9"/>
      <c r="L17485" s="9"/>
      <c r="M17485" s="9"/>
    </row>
    <row r="17486" spans="1:13" x14ac:dyDescent="0.25">
      <c r="A17486" s="126"/>
      <c r="B17486" s="126"/>
      <c r="C17486" s="126"/>
      <c r="D17486" s="127"/>
      <c r="E17486" s="128"/>
      <c r="F17486" s="128"/>
      <c r="G17486" s="126"/>
      <c r="H17486" s="126"/>
      <c r="I17486" s="126"/>
      <c r="J17486" s="126"/>
      <c r="K17486" s="9"/>
      <c r="L17486" s="9"/>
      <c r="M17486" s="9"/>
    </row>
    <row r="17487" spans="1:13" x14ac:dyDescent="0.25">
      <c r="A17487" s="126"/>
      <c r="B17487" s="126"/>
      <c r="C17487" s="126"/>
      <c r="D17487" s="127"/>
      <c r="E17487" s="128"/>
      <c r="F17487" s="128"/>
      <c r="G17487" s="126"/>
      <c r="H17487" s="126"/>
      <c r="I17487" s="126"/>
      <c r="J17487" s="126"/>
      <c r="K17487" s="9"/>
      <c r="L17487" s="9"/>
      <c r="M17487" s="9"/>
    </row>
    <row r="17488" spans="1:13" x14ac:dyDescent="0.25">
      <c r="A17488" s="126"/>
      <c r="B17488" s="126"/>
      <c r="C17488" s="126"/>
      <c r="D17488" s="127"/>
      <c r="E17488" s="128"/>
      <c r="F17488" s="128"/>
      <c r="G17488" s="126"/>
      <c r="H17488" s="126"/>
      <c r="I17488" s="126"/>
      <c r="J17488" s="126"/>
      <c r="K17488" s="9"/>
      <c r="L17488" s="9"/>
      <c r="M17488" s="9"/>
    </row>
    <row r="17489" spans="1:13" x14ac:dyDescent="0.25">
      <c r="A17489" s="126"/>
      <c r="B17489" s="126"/>
      <c r="C17489" s="126"/>
      <c r="D17489" s="127"/>
      <c r="E17489" s="128"/>
      <c r="F17489" s="128"/>
      <c r="G17489" s="126"/>
      <c r="H17489" s="126"/>
      <c r="I17489" s="126"/>
      <c r="J17489" s="126"/>
      <c r="K17489" s="9"/>
      <c r="L17489" s="9"/>
      <c r="M17489" s="9"/>
    </row>
    <row r="17490" spans="1:13" x14ac:dyDescent="0.25">
      <c r="A17490" s="126"/>
      <c r="B17490" s="126"/>
      <c r="C17490" s="126"/>
      <c r="D17490" s="127"/>
      <c r="E17490" s="128"/>
      <c r="F17490" s="128"/>
      <c r="G17490" s="126"/>
      <c r="H17490" s="126"/>
      <c r="I17490" s="126"/>
      <c r="J17490" s="126"/>
      <c r="K17490" s="9"/>
      <c r="L17490" s="9"/>
      <c r="M17490" s="9"/>
    </row>
    <row r="17491" spans="1:13" x14ac:dyDescent="0.25">
      <c r="A17491" s="126"/>
      <c r="B17491" s="126"/>
      <c r="C17491" s="126"/>
      <c r="D17491" s="127"/>
      <c r="E17491" s="128"/>
      <c r="F17491" s="128"/>
      <c r="G17491" s="126"/>
      <c r="H17491" s="126"/>
      <c r="I17491" s="126"/>
      <c r="J17491" s="126"/>
      <c r="K17491" s="9"/>
      <c r="L17491" s="9"/>
      <c r="M17491" s="9"/>
    </row>
    <row r="17492" spans="1:13" x14ac:dyDescent="0.25">
      <c r="A17492" s="126"/>
      <c r="B17492" s="126"/>
      <c r="C17492" s="126"/>
      <c r="D17492" s="127"/>
      <c r="E17492" s="128"/>
      <c r="F17492" s="128"/>
      <c r="G17492" s="126"/>
      <c r="H17492" s="126"/>
      <c r="I17492" s="126"/>
      <c r="J17492" s="126"/>
      <c r="K17492" s="9"/>
      <c r="L17492" s="9"/>
      <c r="M17492" s="9"/>
    </row>
    <row r="17493" spans="1:13" x14ac:dyDescent="0.25">
      <c r="A17493" s="126"/>
      <c r="B17493" s="126"/>
      <c r="C17493" s="126"/>
      <c r="D17493" s="127"/>
      <c r="E17493" s="128"/>
      <c r="F17493" s="128"/>
      <c r="G17493" s="126"/>
      <c r="H17493" s="126"/>
      <c r="I17493" s="126"/>
      <c r="J17493" s="126"/>
      <c r="K17493" s="9"/>
      <c r="L17493" s="9"/>
      <c r="M17493" s="9"/>
    </row>
    <row r="17494" spans="1:13" x14ac:dyDescent="0.25">
      <c r="A17494" s="126"/>
      <c r="B17494" s="126"/>
      <c r="C17494" s="126"/>
      <c r="D17494" s="127"/>
      <c r="E17494" s="128"/>
      <c r="F17494" s="128"/>
      <c r="G17494" s="126"/>
      <c r="H17494" s="126"/>
      <c r="I17494" s="126"/>
      <c r="J17494" s="126"/>
      <c r="K17494" s="9"/>
      <c r="L17494" s="9"/>
      <c r="M17494" s="9"/>
    </row>
    <row r="17495" spans="1:13" x14ac:dyDescent="0.25">
      <c r="A17495" s="126"/>
      <c r="B17495" s="126"/>
      <c r="C17495" s="126"/>
      <c r="D17495" s="127"/>
      <c r="E17495" s="128"/>
      <c r="F17495" s="128"/>
      <c r="G17495" s="126"/>
      <c r="H17495" s="126"/>
      <c r="I17495" s="126"/>
      <c r="J17495" s="126"/>
      <c r="K17495" s="9"/>
      <c r="L17495" s="9"/>
      <c r="M17495" s="9"/>
    </row>
    <row r="17496" spans="1:13" x14ac:dyDescent="0.25">
      <c r="A17496" s="126"/>
      <c r="B17496" s="126"/>
      <c r="C17496" s="126"/>
      <c r="D17496" s="127"/>
      <c r="E17496" s="128"/>
      <c r="F17496" s="128"/>
      <c r="G17496" s="126"/>
      <c r="H17496" s="126"/>
      <c r="I17496" s="126"/>
      <c r="J17496" s="126"/>
      <c r="K17496" s="9"/>
      <c r="L17496" s="9"/>
      <c r="M17496" s="9"/>
    </row>
    <row r="17497" spans="1:13" x14ac:dyDescent="0.25">
      <c r="A17497" s="126"/>
      <c r="B17497" s="126"/>
      <c r="C17497" s="126"/>
      <c r="D17497" s="127"/>
      <c r="E17497" s="128"/>
      <c r="F17497" s="128"/>
      <c r="G17497" s="126"/>
      <c r="H17497" s="126"/>
      <c r="I17497" s="126"/>
      <c r="J17497" s="126"/>
      <c r="K17497" s="9"/>
      <c r="L17497" s="9"/>
      <c r="M17497" s="9"/>
    </row>
    <row r="17498" spans="1:13" x14ac:dyDescent="0.25">
      <c r="A17498" s="126"/>
      <c r="B17498" s="126"/>
      <c r="C17498" s="126"/>
      <c r="D17498" s="127"/>
      <c r="E17498" s="128"/>
      <c r="F17498" s="128"/>
      <c r="G17498" s="126"/>
      <c r="H17498" s="126"/>
      <c r="I17498" s="126"/>
      <c r="J17498" s="126"/>
      <c r="K17498" s="9"/>
      <c r="L17498" s="9"/>
      <c r="M17498" s="9"/>
    </row>
    <row r="17499" spans="1:13" x14ac:dyDescent="0.25">
      <c r="A17499" s="126"/>
      <c r="B17499" s="126"/>
      <c r="C17499" s="126"/>
      <c r="D17499" s="127"/>
      <c r="E17499" s="128"/>
      <c r="F17499" s="128"/>
      <c r="G17499" s="126"/>
      <c r="H17499" s="126"/>
      <c r="I17499" s="126"/>
      <c r="J17499" s="126"/>
      <c r="K17499" s="9"/>
      <c r="L17499" s="9"/>
      <c r="M17499" s="9"/>
    </row>
    <row r="17500" spans="1:13" x14ac:dyDescent="0.25">
      <c r="A17500" s="126"/>
      <c r="B17500" s="126"/>
      <c r="C17500" s="126"/>
      <c r="D17500" s="127"/>
      <c r="E17500" s="128"/>
      <c r="F17500" s="128"/>
      <c r="G17500" s="126"/>
      <c r="H17500" s="126"/>
      <c r="I17500" s="126"/>
      <c r="J17500" s="126"/>
      <c r="K17500" s="9"/>
      <c r="L17500" s="9"/>
      <c r="M17500" s="9"/>
    </row>
    <row r="17501" spans="1:13" x14ac:dyDescent="0.25">
      <c r="A17501" s="126"/>
      <c r="B17501" s="126"/>
      <c r="C17501" s="126"/>
      <c r="D17501" s="127"/>
      <c r="E17501" s="128"/>
      <c r="F17501" s="128"/>
      <c r="G17501" s="126"/>
      <c r="H17501" s="126"/>
      <c r="I17501" s="126"/>
      <c r="J17501" s="126"/>
      <c r="K17501" s="9"/>
      <c r="L17501" s="9"/>
      <c r="M17501" s="9"/>
    </row>
    <row r="17502" spans="1:13" x14ac:dyDescent="0.25">
      <c r="A17502" s="126"/>
      <c r="B17502" s="126"/>
      <c r="C17502" s="126"/>
      <c r="D17502" s="127"/>
      <c r="E17502" s="128"/>
      <c r="F17502" s="128"/>
      <c r="G17502" s="126"/>
      <c r="H17502" s="126"/>
      <c r="I17502" s="126"/>
      <c r="J17502" s="126"/>
      <c r="K17502" s="9"/>
      <c r="L17502" s="9"/>
      <c r="M17502" s="9"/>
    </row>
    <row r="17503" spans="1:13" x14ac:dyDescent="0.25">
      <c r="A17503" s="126"/>
      <c r="B17503" s="126"/>
      <c r="C17503" s="126"/>
      <c r="D17503" s="127"/>
      <c r="E17503" s="128"/>
      <c r="F17503" s="128"/>
      <c r="G17503" s="126"/>
      <c r="H17503" s="126"/>
      <c r="I17503" s="126"/>
      <c r="J17503" s="126"/>
      <c r="K17503" s="9"/>
      <c r="L17503" s="9"/>
      <c r="M17503" s="9"/>
    </row>
    <row r="17504" spans="1:13" x14ac:dyDescent="0.25">
      <c r="A17504" s="126"/>
      <c r="B17504" s="126"/>
      <c r="C17504" s="126"/>
      <c r="D17504" s="127"/>
      <c r="E17504" s="128"/>
      <c r="F17504" s="128"/>
      <c r="G17504" s="126"/>
      <c r="H17504" s="126"/>
      <c r="I17504" s="126"/>
      <c r="J17504" s="126"/>
      <c r="K17504" s="9"/>
      <c r="L17504" s="9"/>
      <c r="M17504" s="9"/>
    </row>
    <row r="17505" spans="1:13" x14ac:dyDescent="0.25">
      <c r="A17505" s="126"/>
      <c r="B17505" s="126"/>
      <c r="C17505" s="126"/>
      <c r="D17505" s="127"/>
      <c r="E17505" s="128"/>
      <c r="F17505" s="128"/>
      <c r="G17505" s="126"/>
      <c r="H17505" s="126"/>
      <c r="I17505" s="126"/>
      <c r="J17505" s="126"/>
      <c r="K17505" s="9"/>
      <c r="L17505" s="9"/>
      <c r="M17505" s="9"/>
    </row>
    <row r="17506" spans="1:13" x14ac:dyDescent="0.25">
      <c r="A17506" s="126"/>
      <c r="B17506" s="126"/>
      <c r="C17506" s="126"/>
      <c r="D17506" s="127"/>
      <c r="E17506" s="128"/>
      <c r="F17506" s="128"/>
      <c r="G17506" s="126"/>
      <c r="H17506" s="126"/>
      <c r="I17506" s="126"/>
      <c r="J17506" s="126"/>
      <c r="K17506" s="9"/>
      <c r="L17506" s="9"/>
      <c r="M17506" s="9"/>
    </row>
    <row r="17507" spans="1:13" x14ac:dyDescent="0.25">
      <c r="A17507" s="126"/>
      <c r="B17507" s="126"/>
      <c r="C17507" s="126"/>
      <c r="D17507" s="127"/>
      <c r="E17507" s="128"/>
      <c r="F17507" s="128"/>
      <c r="G17507" s="126"/>
      <c r="H17507" s="126"/>
      <c r="I17507" s="126"/>
      <c r="J17507" s="126"/>
      <c r="K17507" s="9"/>
      <c r="L17507" s="9"/>
      <c r="M17507" s="9"/>
    </row>
    <row r="17508" spans="1:13" x14ac:dyDescent="0.25">
      <c r="A17508" s="126"/>
      <c r="B17508" s="126"/>
      <c r="C17508" s="126"/>
      <c r="D17508" s="127"/>
      <c r="E17508" s="128"/>
      <c r="F17508" s="128"/>
      <c r="G17508" s="126"/>
      <c r="H17508" s="126"/>
      <c r="I17508" s="126"/>
      <c r="J17508" s="126"/>
      <c r="K17508" s="9"/>
      <c r="L17508" s="9"/>
      <c r="M17508" s="9"/>
    </row>
    <row r="17509" spans="1:13" x14ac:dyDescent="0.25">
      <c r="A17509" s="126"/>
      <c r="B17509" s="126"/>
      <c r="C17509" s="126"/>
      <c r="D17509" s="127"/>
      <c r="E17509" s="128"/>
      <c r="F17509" s="128"/>
      <c r="G17509" s="126"/>
      <c r="H17509" s="126"/>
      <c r="I17509" s="126"/>
      <c r="J17509" s="126"/>
      <c r="K17509" s="9"/>
      <c r="L17509" s="9"/>
      <c r="M17509" s="9"/>
    </row>
    <row r="17510" spans="1:13" x14ac:dyDescent="0.25">
      <c r="A17510" s="126"/>
      <c r="B17510" s="126"/>
      <c r="C17510" s="126"/>
      <c r="D17510" s="127"/>
      <c r="E17510" s="128"/>
      <c r="F17510" s="128"/>
      <c r="G17510" s="126"/>
      <c r="H17510" s="126"/>
      <c r="I17510" s="126"/>
      <c r="J17510" s="126"/>
      <c r="K17510" s="9"/>
      <c r="L17510" s="9"/>
      <c r="M17510" s="9"/>
    </row>
    <row r="17511" spans="1:13" x14ac:dyDescent="0.25">
      <c r="A17511" s="126"/>
      <c r="B17511" s="126"/>
      <c r="C17511" s="126"/>
      <c r="D17511" s="127"/>
      <c r="E17511" s="128"/>
      <c r="F17511" s="128"/>
      <c r="G17511" s="126"/>
      <c r="H17511" s="126"/>
      <c r="I17511" s="126"/>
      <c r="J17511" s="126"/>
      <c r="K17511" s="9"/>
      <c r="L17511" s="9"/>
      <c r="M17511" s="9"/>
    </row>
    <row r="17512" spans="1:13" x14ac:dyDescent="0.25">
      <c r="A17512" s="126"/>
      <c r="B17512" s="126"/>
      <c r="C17512" s="126"/>
      <c r="D17512" s="127"/>
      <c r="E17512" s="128"/>
      <c r="F17512" s="128"/>
      <c r="G17512" s="126"/>
      <c r="H17512" s="126"/>
      <c r="I17512" s="126"/>
      <c r="J17512" s="126"/>
      <c r="K17512" s="9"/>
      <c r="L17512" s="9"/>
      <c r="M17512" s="9"/>
    </row>
    <row r="17513" spans="1:13" x14ac:dyDescent="0.25">
      <c r="A17513" s="126"/>
      <c r="B17513" s="126"/>
      <c r="C17513" s="126"/>
      <c r="D17513" s="127"/>
      <c r="E17513" s="128"/>
      <c r="F17513" s="128"/>
      <c r="G17513" s="126"/>
      <c r="H17513" s="126"/>
      <c r="I17513" s="126"/>
      <c r="J17513" s="126"/>
      <c r="K17513" s="9"/>
      <c r="L17513" s="9"/>
      <c r="M17513" s="9"/>
    </row>
    <row r="17514" spans="1:13" x14ac:dyDescent="0.25">
      <c r="A17514" s="126"/>
      <c r="B17514" s="126"/>
      <c r="C17514" s="126"/>
      <c r="D17514" s="127"/>
      <c r="E17514" s="128"/>
      <c r="F17514" s="128"/>
      <c r="G17514" s="126"/>
      <c r="H17514" s="126"/>
      <c r="I17514" s="126"/>
      <c r="J17514" s="126"/>
      <c r="K17514" s="9"/>
      <c r="L17514" s="9"/>
      <c r="M17514" s="9"/>
    </row>
    <row r="17515" spans="1:13" x14ac:dyDescent="0.25">
      <c r="A17515" s="126"/>
      <c r="B17515" s="126"/>
      <c r="C17515" s="126"/>
      <c r="D17515" s="127"/>
      <c r="E17515" s="128"/>
      <c r="F17515" s="128"/>
      <c r="G17515" s="126"/>
      <c r="H17515" s="126"/>
      <c r="I17515" s="126"/>
      <c r="J17515" s="126"/>
      <c r="K17515" s="9"/>
      <c r="L17515" s="9"/>
      <c r="M17515" s="9"/>
    </row>
    <row r="17516" spans="1:13" x14ac:dyDescent="0.25">
      <c r="A17516" s="126"/>
      <c r="B17516" s="126"/>
      <c r="C17516" s="126"/>
      <c r="D17516" s="127"/>
      <c r="E17516" s="128"/>
      <c r="F17516" s="128"/>
      <c r="G17516" s="126"/>
      <c r="H17516" s="126"/>
      <c r="I17516" s="126"/>
      <c r="J17516" s="126"/>
      <c r="K17516" s="9"/>
      <c r="L17516" s="9"/>
      <c r="M17516" s="9"/>
    </row>
    <row r="17517" spans="1:13" x14ac:dyDescent="0.25">
      <c r="A17517" s="126"/>
      <c r="B17517" s="126"/>
      <c r="C17517" s="126"/>
      <c r="D17517" s="127"/>
      <c r="E17517" s="128"/>
      <c r="F17517" s="128"/>
      <c r="G17517" s="126"/>
      <c r="H17517" s="126"/>
      <c r="I17517" s="126"/>
      <c r="J17517" s="126"/>
      <c r="K17517" s="9"/>
      <c r="L17517" s="9"/>
      <c r="M17517" s="9"/>
    </row>
    <row r="17518" spans="1:13" x14ac:dyDescent="0.25">
      <c r="A17518" s="126"/>
      <c r="B17518" s="126"/>
      <c r="C17518" s="126"/>
      <c r="D17518" s="127"/>
      <c r="E17518" s="128"/>
      <c r="F17518" s="128"/>
      <c r="G17518" s="126"/>
      <c r="H17518" s="126"/>
      <c r="I17518" s="126"/>
      <c r="J17518" s="126"/>
      <c r="K17518" s="9"/>
      <c r="L17518" s="9"/>
      <c r="M17518" s="9"/>
    </row>
    <row r="17519" spans="1:13" x14ac:dyDescent="0.25">
      <c r="A17519" s="126"/>
      <c r="B17519" s="126"/>
      <c r="C17519" s="126"/>
      <c r="D17519" s="127"/>
      <c r="E17519" s="128"/>
      <c r="F17519" s="128"/>
      <c r="G17519" s="126"/>
      <c r="H17519" s="126"/>
      <c r="I17519" s="126"/>
      <c r="J17519" s="126"/>
      <c r="K17519" s="9"/>
      <c r="L17519" s="9"/>
      <c r="M17519" s="9"/>
    </row>
    <row r="17520" spans="1:13" x14ac:dyDescent="0.25">
      <c r="A17520" s="126"/>
      <c r="B17520" s="126"/>
      <c r="C17520" s="126"/>
      <c r="D17520" s="127"/>
      <c r="E17520" s="128"/>
      <c r="F17520" s="128"/>
      <c r="G17520" s="126"/>
      <c r="H17520" s="126"/>
      <c r="I17520" s="126"/>
      <c r="J17520" s="126"/>
      <c r="K17520" s="9"/>
      <c r="L17520" s="9"/>
      <c r="M17520" s="9"/>
    </row>
    <row r="17521" spans="1:13" x14ac:dyDescent="0.25">
      <c r="A17521" s="126"/>
      <c r="B17521" s="126"/>
      <c r="C17521" s="126"/>
      <c r="D17521" s="127"/>
      <c r="E17521" s="128"/>
      <c r="F17521" s="128"/>
      <c r="G17521" s="126"/>
      <c r="H17521" s="126"/>
      <c r="I17521" s="126"/>
      <c r="J17521" s="126"/>
      <c r="K17521" s="9"/>
      <c r="L17521" s="9"/>
      <c r="M17521" s="9"/>
    </row>
    <row r="17522" spans="1:13" x14ac:dyDescent="0.25">
      <c r="A17522" s="126"/>
      <c r="B17522" s="126"/>
      <c r="C17522" s="126"/>
      <c r="D17522" s="127"/>
      <c r="E17522" s="128"/>
      <c r="F17522" s="128"/>
      <c r="G17522" s="126"/>
      <c r="H17522" s="126"/>
      <c r="I17522" s="126"/>
      <c r="J17522" s="126"/>
      <c r="K17522" s="9"/>
      <c r="L17522" s="9"/>
      <c r="M17522" s="9"/>
    </row>
    <row r="17523" spans="1:13" x14ac:dyDescent="0.25">
      <c r="A17523" s="126"/>
      <c r="B17523" s="126"/>
      <c r="C17523" s="126"/>
      <c r="D17523" s="127"/>
      <c r="E17523" s="128"/>
      <c r="F17523" s="128"/>
      <c r="G17523" s="126"/>
      <c r="H17523" s="126"/>
      <c r="I17523" s="126"/>
      <c r="J17523" s="126"/>
      <c r="K17523" s="9"/>
      <c r="L17523" s="9"/>
      <c r="M17523" s="9"/>
    </row>
    <row r="17524" spans="1:13" x14ac:dyDescent="0.25">
      <c r="A17524" s="126"/>
      <c r="B17524" s="126"/>
      <c r="C17524" s="126"/>
      <c r="D17524" s="127"/>
      <c r="E17524" s="128"/>
      <c r="F17524" s="128"/>
      <c r="G17524" s="126"/>
      <c r="H17524" s="126"/>
      <c r="I17524" s="126"/>
      <c r="J17524" s="126"/>
      <c r="K17524" s="9"/>
      <c r="L17524" s="9"/>
      <c r="M17524" s="9"/>
    </row>
    <row r="17525" spans="1:13" x14ac:dyDescent="0.25">
      <c r="A17525" s="126"/>
      <c r="B17525" s="126"/>
      <c r="C17525" s="126"/>
      <c r="D17525" s="127"/>
      <c r="E17525" s="128"/>
      <c r="F17525" s="128"/>
      <c r="G17525" s="126"/>
      <c r="H17525" s="126"/>
      <c r="I17525" s="126"/>
      <c r="J17525" s="126"/>
      <c r="K17525" s="9"/>
      <c r="L17525" s="9"/>
      <c r="M17525" s="9"/>
    </row>
    <row r="17526" spans="1:13" x14ac:dyDescent="0.25">
      <c r="A17526" s="126"/>
      <c r="B17526" s="126"/>
      <c r="C17526" s="126"/>
      <c r="D17526" s="127"/>
      <c r="E17526" s="128"/>
      <c r="F17526" s="128"/>
      <c r="G17526" s="126"/>
      <c r="H17526" s="126"/>
      <c r="I17526" s="126"/>
      <c r="J17526" s="126"/>
      <c r="K17526" s="9"/>
      <c r="L17526" s="9"/>
      <c r="M17526" s="9"/>
    </row>
    <row r="17527" spans="1:13" x14ac:dyDescent="0.25">
      <c r="A17527" s="126"/>
      <c r="B17527" s="126"/>
      <c r="C17527" s="126"/>
      <c r="D17527" s="127"/>
      <c r="E17527" s="128"/>
      <c r="F17527" s="128"/>
      <c r="G17527" s="126"/>
      <c r="H17527" s="126"/>
      <c r="I17527" s="126"/>
      <c r="J17527" s="126"/>
      <c r="K17527" s="9"/>
      <c r="L17527" s="9"/>
      <c r="M17527" s="9"/>
    </row>
    <row r="17528" spans="1:13" x14ac:dyDescent="0.25">
      <c r="A17528" s="126"/>
      <c r="B17528" s="126"/>
      <c r="C17528" s="126"/>
      <c r="D17528" s="127"/>
      <c r="E17528" s="128"/>
      <c r="F17528" s="128"/>
      <c r="G17528" s="126"/>
      <c r="H17528" s="126"/>
      <c r="I17528" s="126"/>
      <c r="J17528" s="126"/>
      <c r="K17528" s="9"/>
      <c r="L17528" s="9"/>
      <c r="M17528" s="9"/>
    </row>
    <row r="17529" spans="1:13" x14ac:dyDescent="0.25">
      <c r="A17529" s="126"/>
      <c r="B17529" s="126"/>
      <c r="C17529" s="126"/>
      <c r="D17529" s="127"/>
      <c r="E17529" s="128"/>
      <c r="F17529" s="128"/>
      <c r="G17529" s="126"/>
      <c r="H17529" s="126"/>
      <c r="I17529" s="126"/>
      <c r="J17529" s="126"/>
      <c r="K17529" s="9"/>
      <c r="L17529" s="9"/>
      <c r="M17529" s="9"/>
    </row>
    <row r="17530" spans="1:13" x14ac:dyDescent="0.25">
      <c r="A17530" s="126"/>
      <c r="B17530" s="126"/>
      <c r="C17530" s="126"/>
      <c r="D17530" s="127"/>
      <c r="E17530" s="128"/>
      <c r="F17530" s="128"/>
      <c r="G17530" s="126"/>
      <c r="H17530" s="126"/>
      <c r="I17530" s="126"/>
      <c r="J17530" s="126"/>
      <c r="K17530" s="9"/>
      <c r="L17530" s="9"/>
      <c r="M17530" s="9"/>
    </row>
    <row r="17531" spans="1:13" x14ac:dyDescent="0.25">
      <c r="A17531" s="126"/>
      <c r="B17531" s="126"/>
      <c r="C17531" s="126"/>
      <c r="D17531" s="127"/>
      <c r="E17531" s="128"/>
      <c r="F17531" s="128"/>
      <c r="G17531" s="126"/>
      <c r="H17531" s="126"/>
      <c r="I17531" s="126"/>
      <c r="J17531" s="126"/>
      <c r="K17531" s="9"/>
      <c r="L17531" s="9"/>
      <c r="M17531" s="9"/>
    </row>
    <row r="17532" spans="1:13" x14ac:dyDescent="0.25">
      <c r="A17532" s="126"/>
      <c r="B17532" s="126"/>
      <c r="C17532" s="126"/>
      <c r="D17532" s="127"/>
      <c r="E17532" s="128"/>
      <c r="F17532" s="128"/>
      <c r="G17532" s="126"/>
      <c r="H17532" s="126"/>
      <c r="I17532" s="126"/>
      <c r="J17532" s="126"/>
      <c r="K17532" s="9"/>
      <c r="L17532" s="9"/>
      <c r="M17532" s="9"/>
    </row>
    <row r="17533" spans="1:13" x14ac:dyDescent="0.25">
      <c r="A17533" s="126"/>
      <c r="B17533" s="126"/>
      <c r="C17533" s="126"/>
      <c r="D17533" s="127"/>
      <c r="E17533" s="128"/>
      <c r="F17533" s="128"/>
      <c r="G17533" s="126"/>
      <c r="H17533" s="126"/>
      <c r="I17533" s="126"/>
      <c r="J17533" s="126"/>
      <c r="K17533" s="9"/>
      <c r="L17533" s="9"/>
      <c r="M17533" s="9"/>
    </row>
    <row r="17534" spans="1:13" x14ac:dyDescent="0.25">
      <c r="A17534" s="126"/>
      <c r="B17534" s="126"/>
      <c r="C17534" s="126"/>
      <c r="D17534" s="127"/>
      <c r="E17534" s="128"/>
      <c r="F17534" s="128"/>
      <c r="G17534" s="126"/>
      <c r="H17534" s="126"/>
      <c r="I17534" s="126"/>
      <c r="J17534" s="126"/>
      <c r="K17534" s="9"/>
      <c r="L17534" s="9"/>
      <c r="M17534" s="9"/>
    </row>
    <row r="17535" spans="1:13" x14ac:dyDescent="0.25">
      <c r="A17535" s="126"/>
      <c r="B17535" s="126"/>
      <c r="C17535" s="126"/>
      <c r="D17535" s="127"/>
      <c r="E17535" s="128"/>
      <c r="F17535" s="128"/>
      <c r="G17535" s="126"/>
      <c r="H17535" s="126"/>
      <c r="I17535" s="126"/>
      <c r="J17535" s="126"/>
      <c r="K17535" s="9"/>
      <c r="L17535" s="9"/>
      <c r="M17535" s="9"/>
    </row>
    <row r="17536" spans="1:13" x14ac:dyDescent="0.25">
      <c r="A17536" s="126"/>
      <c r="B17536" s="126"/>
      <c r="C17536" s="126"/>
      <c r="D17536" s="127"/>
      <c r="E17536" s="128"/>
      <c r="F17536" s="128"/>
      <c r="G17536" s="126"/>
      <c r="H17536" s="126"/>
      <c r="I17536" s="126"/>
      <c r="J17536" s="126"/>
      <c r="K17536" s="9"/>
      <c r="L17536" s="9"/>
      <c r="M17536" s="9"/>
    </row>
    <row r="17537" spans="1:13" x14ac:dyDescent="0.25">
      <c r="A17537" s="126"/>
      <c r="B17537" s="126"/>
      <c r="C17537" s="126"/>
      <c r="D17537" s="127"/>
      <c r="E17537" s="128"/>
      <c r="F17537" s="128"/>
      <c r="G17537" s="126"/>
      <c r="H17537" s="126"/>
      <c r="I17537" s="126"/>
      <c r="J17537" s="126"/>
      <c r="K17537" s="9"/>
      <c r="L17537" s="9"/>
      <c r="M17537" s="9"/>
    </row>
    <row r="17538" spans="1:13" x14ac:dyDescent="0.25">
      <c r="A17538" s="126"/>
      <c r="B17538" s="126"/>
      <c r="C17538" s="126"/>
      <c r="D17538" s="127"/>
      <c r="E17538" s="128"/>
      <c r="F17538" s="128"/>
      <c r="G17538" s="126"/>
      <c r="H17538" s="126"/>
      <c r="I17538" s="126"/>
      <c r="J17538" s="126"/>
      <c r="K17538" s="9"/>
      <c r="L17538" s="9"/>
      <c r="M17538" s="9"/>
    </row>
    <row r="17539" spans="1:13" x14ac:dyDescent="0.25">
      <c r="A17539" s="126"/>
      <c r="B17539" s="126"/>
      <c r="C17539" s="126"/>
      <c r="D17539" s="127"/>
      <c r="E17539" s="128"/>
      <c r="F17539" s="128"/>
      <c r="G17539" s="126"/>
      <c r="H17539" s="126"/>
      <c r="I17539" s="126"/>
      <c r="J17539" s="126"/>
      <c r="K17539" s="9"/>
      <c r="L17539" s="9"/>
      <c r="M17539" s="9"/>
    </row>
    <row r="17540" spans="1:13" x14ac:dyDescent="0.25">
      <c r="A17540" s="126"/>
      <c r="B17540" s="126"/>
      <c r="C17540" s="126"/>
      <c r="D17540" s="127"/>
      <c r="E17540" s="128"/>
      <c r="F17540" s="128"/>
      <c r="G17540" s="126"/>
      <c r="H17540" s="126"/>
      <c r="I17540" s="126"/>
      <c r="J17540" s="126"/>
      <c r="K17540" s="9"/>
      <c r="L17540" s="9"/>
      <c r="M17540" s="9"/>
    </row>
    <row r="17541" spans="1:13" x14ac:dyDescent="0.25">
      <c r="A17541" s="126"/>
      <c r="B17541" s="126"/>
      <c r="C17541" s="126"/>
      <c r="D17541" s="127"/>
      <c r="E17541" s="128"/>
      <c r="F17541" s="128"/>
      <c r="G17541" s="126"/>
      <c r="H17541" s="126"/>
      <c r="I17541" s="126"/>
      <c r="J17541" s="126"/>
      <c r="K17541" s="9"/>
      <c r="L17541" s="9"/>
      <c r="M17541" s="9"/>
    </row>
    <row r="17542" spans="1:13" x14ac:dyDescent="0.25">
      <c r="A17542" s="126"/>
      <c r="B17542" s="126"/>
      <c r="C17542" s="126"/>
      <c r="D17542" s="127"/>
      <c r="E17542" s="128"/>
      <c r="F17542" s="128"/>
      <c r="G17542" s="126"/>
      <c r="H17542" s="126"/>
      <c r="I17542" s="126"/>
      <c r="J17542" s="126"/>
      <c r="K17542" s="9"/>
      <c r="L17542" s="9"/>
      <c r="M17542" s="9"/>
    </row>
    <row r="17543" spans="1:13" x14ac:dyDescent="0.25">
      <c r="A17543" s="126"/>
      <c r="B17543" s="126"/>
      <c r="C17543" s="126"/>
      <c r="D17543" s="127"/>
      <c r="E17543" s="128"/>
      <c r="F17543" s="128"/>
      <c r="G17543" s="126"/>
      <c r="H17543" s="126"/>
      <c r="I17543" s="126"/>
      <c r="J17543" s="126"/>
      <c r="K17543" s="9"/>
      <c r="L17543" s="9"/>
      <c r="M17543" s="9"/>
    </row>
    <row r="17544" spans="1:13" x14ac:dyDescent="0.25">
      <c r="A17544" s="126"/>
      <c r="B17544" s="126"/>
      <c r="C17544" s="126"/>
      <c r="D17544" s="127"/>
      <c r="E17544" s="128"/>
      <c r="F17544" s="128"/>
      <c r="G17544" s="126"/>
      <c r="H17544" s="126"/>
      <c r="I17544" s="126"/>
      <c r="J17544" s="126"/>
      <c r="K17544" s="9"/>
      <c r="L17544" s="9"/>
      <c r="M17544" s="9"/>
    </row>
    <row r="17545" spans="1:13" x14ac:dyDescent="0.25">
      <c r="A17545" s="126"/>
      <c r="B17545" s="126"/>
      <c r="C17545" s="126"/>
      <c r="D17545" s="127"/>
      <c r="E17545" s="128"/>
      <c r="F17545" s="128"/>
      <c r="G17545" s="126"/>
      <c r="H17545" s="126"/>
      <c r="I17545" s="126"/>
      <c r="J17545" s="126"/>
      <c r="K17545" s="9"/>
      <c r="L17545" s="9"/>
      <c r="M17545" s="9"/>
    </row>
    <row r="17546" spans="1:13" x14ac:dyDescent="0.25">
      <c r="A17546" s="126"/>
      <c r="B17546" s="126"/>
      <c r="C17546" s="126"/>
      <c r="D17546" s="127"/>
      <c r="E17546" s="128"/>
      <c r="F17546" s="128"/>
      <c r="G17546" s="126"/>
      <c r="H17546" s="126"/>
      <c r="I17546" s="126"/>
      <c r="J17546" s="126"/>
      <c r="K17546" s="9"/>
      <c r="L17546" s="9"/>
      <c r="M17546" s="9"/>
    </row>
    <row r="17547" spans="1:13" x14ac:dyDescent="0.25">
      <c r="A17547" s="126"/>
      <c r="B17547" s="126"/>
      <c r="C17547" s="126"/>
      <c r="D17547" s="127"/>
      <c r="E17547" s="128"/>
      <c r="F17547" s="128"/>
      <c r="G17547" s="126"/>
      <c r="H17547" s="126"/>
      <c r="I17547" s="126"/>
      <c r="J17547" s="126"/>
      <c r="K17547" s="9"/>
      <c r="L17547" s="9"/>
      <c r="M17547" s="9"/>
    </row>
    <row r="17548" spans="1:13" x14ac:dyDescent="0.25">
      <c r="A17548" s="126"/>
      <c r="B17548" s="126"/>
      <c r="C17548" s="126"/>
      <c r="D17548" s="127"/>
      <c r="E17548" s="128"/>
      <c r="F17548" s="128"/>
      <c r="G17548" s="126"/>
      <c r="H17548" s="126"/>
      <c r="I17548" s="126"/>
      <c r="J17548" s="126"/>
      <c r="K17548" s="9"/>
      <c r="L17548" s="9"/>
      <c r="M17548" s="9"/>
    </row>
    <row r="17549" spans="1:13" x14ac:dyDescent="0.25">
      <c r="A17549" s="126"/>
      <c r="B17549" s="126"/>
      <c r="C17549" s="126"/>
      <c r="D17549" s="127"/>
      <c r="E17549" s="128"/>
      <c r="F17549" s="128"/>
      <c r="G17549" s="126"/>
      <c r="H17549" s="126"/>
      <c r="I17549" s="126"/>
      <c r="J17549" s="126"/>
      <c r="K17549" s="9"/>
      <c r="L17549" s="9"/>
      <c r="M17549" s="9"/>
    </row>
    <row r="17550" spans="1:13" x14ac:dyDescent="0.25">
      <c r="A17550" s="126"/>
      <c r="B17550" s="126"/>
      <c r="C17550" s="126"/>
      <c r="D17550" s="127"/>
      <c r="E17550" s="128"/>
      <c r="F17550" s="128"/>
      <c r="G17550" s="126"/>
      <c r="H17550" s="126"/>
      <c r="I17550" s="126"/>
      <c r="J17550" s="126"/>
      <c r="K17550" s="9"/>
      <c r="L17550" s="9"/>
      <c r="M17550" s="9"/>
    </row>
    <row r="17551" spans="1:13" x14ac:dyDescent="0.25">
      <c r="A17551" s="126"/>
      <c r="B17551" s="126"/>
      <c r="C17551" s="126"/>
      <c r="D17551" s="127"/>
      <c r="E17551" s="128"/>
      <c r="F17551" s="128"/>
      <c r="G17551" s="126"/>
      <c r="H17551" s="126"/>
      <c r="I17551" s="126"/>
      <c r="J17551" s="126"/>
      <c r="K17551" s="9"/>
      <c r="L17551" s="9"/>
      <c r="M17551" s="9"/>
    </row>
    <row r="17552" spans="1:13" x14ac:dyDescent="0.25">
      <c r="A17552" s="126"/>
      <c r="B17552" s="126"/>
      <c r="C17552" s="126"/>
      <c r="D17552" s="127"/>
      <c r="E17552" s="128"/>
      <c r="F17552" s="128"/>
      <c r="G17552" s="126"/>
      <c r="H17552" s="126"/>
      <c r="I17552" s="126"/>
      <c r="J17552" s="126"/>
      <c r="K17552" s="9"/>
      <c r="L17552" s="9"/>
      <c r="M17552" s="9"/>
    </row>
    <row r="17553" spans="1:13" x14ac:dyDescent="0.25">
      <c r="A17553" s="126"/>
      <c r="B17553" s="126"/>
      <c r="C17553" s="126"/>
      <c r="D17553" s="127"/>
      <c r="E17553" s="128"/>
      <c r="F17553" s="128"/>
      <c r="G17553" s="126"/>
      <c r="H17553" s="126"/>
      <c r="I17553" s="126"/>
      <c r="J17553" s="126"/>
      <c r="K17553" s="9"/>
      <c r="L17553" s="9"/>
      <c r="M17553" s="9"/>
    </row>
    <row r="17554" spans="1:13" x14ac:dyDescent="0.25">
      <c r="A17554" s="126"/>
      <c r="B17554" s="126"/>
      <c r="C17554" s="126"/>
      <c r="D17554" s="127"/>
      <c r="E17554" s="128"/>
      <c r="F17554" s="128"/>
      <c r="G17554" s="126"/>
      <c r="H17554" s="126"/>
      <c r="I17554" s="126"/>
      <c r="J17554" s="126"/>
      <c r="K17554" s="9"/>
      <c r="L17554" s="9"/>
      <c r="M17554" s="9"/>
    </row>
    <row r="17555" spans="1:13" x14ac:dyDescent="0.25">
      <c r="A17555" s="126"/>
      <c r="B17555" s="126"/>
      <c r="C17555" s="126"/>
      <c r="D17555" s="127"/>
      <c r="E17555" s="128"/>
      <c r="F17555" s="128"/>
      <c r="G17555" s="126"/>
      <c r="H17555" s="126"/>
      <c r="I17555" s="126"/>
      <c r="J17555" s="126"/>
      <c r="K17555" s="9"/>
      <c r="L17555" s="9"/>
      <c r="M17555" s="9"/>
    </row>
    <row r="17556" spans="1:13" x14ac:dyDescent="0.25">
      <c r="A17556" s="126"/>
      <c r="B17556" s="126"/>
      <c r="C17556" s="126"/>
      <c r="D17556" s="127"/>
      <c r="E17556" s="128"/>
      <c r="F17556" s="128"/>
      <c r="G17556" s="126"/>
      <c r="H17556" s="126"/>
      <c r="I17556" s="126"/>
      <c r="J17556" s="126"/>
      <c r="K17556" s="9"/>
      <c r="L17556" s="9"/>
      <c r="M17556" s="9"/>
    </row>
    <row r="17557" spans="1:13" x14ac:dyDescent="0.25">
      <c r="A17557" s="126"/>
      <c r="B17557" s="126"/>
      <c r="C17557" s="126"/>
      <c r="D17557" s="127"/>
      <c r="E17557" s="128"/>
      <c r="F17557" s="128"/>
      <c r="G17557" s="126"/>
      <c r="H17557" s="126"/>
      <c r="I17557" s="126"/>
      <c r="J17557" s="126"/>
      <c r="K17557" s="9"/>
      <c r="L17557" s="9"/>
      <c r="M17557" s="9"/>
    </row>
    <row r="17558" spans="1:13" x14ac:dyDescent="0.25">
      <c r="A17558" s="126"/>
      <c r="B17558" s="126"/>
      <c r="C17558" s="126"/>
      <c r="D17558" s="127"/>
      <c r="E17558" s="128"/>
      <c r="F17558" s="128"/>
      <c r="G17558" s="126"/>
      <c r="H17558" s="126"/>
      <c r="I17558" s="126"/>
      <c r="J17558" s="126"/>
      <c r="K17558" s="9"/>
      <c r="L17558" s="9"/>
      <c r="M17558" s="9"/>
    </row>
    <row r="17559" spans="1:13" x14ac:dyDescent="0.25">
      <c r="A17559" s="126"/>
      <c r="B17559" s="126"/>
      <c r="C17559" s="126"/>
      <c r="D17559" s="127"/>
      <c r="E17559" s="128"/>
      <c r="F17559" s="128"/>
      <c r="G17559" s="126"/>
      <c r="H17559" s="126"/>
      <c r="I17559" s="126"/>
      <c r="J17559" s="126"/>
      <c r="K17559" s="9"/>
      <c r="L17559" s="9"/>
      <c r="M17559" s="9"/>
    </row>
    <row r="17560" spans="1:13" x14ac:dyDescent="0.25">
      <c r="A17560" s="126"/>
      <c r="B17560" s="126"/>
      <c r="C17560" s="126"/>
      <c r="D17560" s="127"/>
      <c r="E17560" s="128"/>
      <c r="F17560" s="128"/>
      <c r="G17560" s="126"/>
      <c r="H17560" s="126"/>
      <c r="I17560" s="126"/>
      <c r="J17560" s="126"/>
      <c r="K17560" s="9"/>
      <c r="L17560" s="9"/>
      <c r="M17560" s="9"/>
    </row>
    <row r="17561" spans="1:13" x14ac:dyDescent="0.25">
      <c r="A17561" s="126"/>
      <c r="B17561" s="126"/>
      <c r="C17561" s="126"/>
      <c r="D17561" s="127"/>
      <c r="E17561" s="128"/>
      <c r="F17561" s="128"/>
      <c r="G17561" s="126"/>
      <c r="H17561" s="126"/>
      <c r="I17561" s="126"/>
      <c r="J17561" s="126"/>
      <c r="K17561" s="9"/>
      <c r="L17561" s="9"/>
      <c r="M17561" s="9"/>
    </row>
    <row r="17562" spans="1:13" x14ac:dyDescent="0.25">
      <c r="A17562" s="126"/>
      <c r="B17562" s="126"/>
      <c r="C17562" s="126"/>
      <c r="D17562" s="127"/>
      <c r="E17562" s="128"/>
      <c r="F17562" s="128"/>
      <c r="G17562" s="126"/>
      <c r="H17562" s="126"/>
      <c r="I17562" s="126"/>
      <c r="J17562" s="126"/>
      <c r="K17562" s="9"/>
      <c r="L17562" s="9"/>
      <c r="M17562" s="9"/>
    </row>
    <row r="17563" spans="1:13" x14ac:dyDescent="0.25">
      <c r="A17563" s="126"/>
      <c r="B17563" s="126"/>
      <c r="C17563" s="126"/>
      <c r="D17563" s="127"/>
      <c r="E17563" s="128"/>
      <c r="F17563" s="128"/>
      <c r="G17563" s="126"/>
      <c r="H17563" s="126"/>
      <c r="I17563" s="126"/>
      <c r="J17563" s="126"/>
      <c r="K17563" s="9"/>
      <c r="L17563" s="9"/>
      <c r="M17563" s="9"/>
    </row>
    <row r="17564" spans="1:13" x14ac:dyDescent="0.25">
      <c r="A17564" s="126"/>
      <c r="B17564" s="126"/>
      <c r="C17564" s="126"/>
      <c r="D17564" s="127"/>
      <c r="E17564" s="128"/>
      <c r="F17564" s="128"/>
      <c r="G17564" s="126"/>
      <c r="H17564" s="126"/>
      <c r="I17564" s="126"/>
      <c r="J17564" s="126"/>
      <c r="K17564" s="9"/>
      <c r="L17564" s="9"/>
      <c r="M17564" s="9"/>
    </row>
    <row r="17565" spans="1:13" x14ac:dyDescent="0.25">
      <c r="A17565" s="126"/>
      <c r="B17565" s="126"/>
      <c r="C17565" s="126"/>
      <c r="D17565" s="127"/>
      <c r="E17565" s="128"/>
      <c r="F17565" s="128"/>
      <c r="G17565" s="126"/>
      <c r="H17565" s="126"/>
      <c r="I17565" s="126"/>
      <c r="J17565" s="126"/>
      <c r="K17565" s="9"/>
      <c r="L17565" s="9"/>
      <c r="M17565" s="9"/>
    </row>
    <row r="17566" spans="1:13" x14ac:dyDescent="0.25">
      <c r="A17566" s="126"/>
      <c r="B17566" s="126"/>
      <c r="C17566" s="126"/>
      <c r="D17566" s="127"/>
      <c r="E17566" s="128"/>
      <c r="F17566" s="128"/>
      <c r="G17566" s="126"/>
      <c r="H17566" s="126"/>
      <c r="I17566" s="126"/>
      <c r="J17566" s="126"/>
      <c r="K17566" s="9"/>
      <c r="L17566" s="9"/>
      <c r="M17566" s="9"/>
    </row>
    <row r="17567" spans="1:13" x14ac:dyDescent="0.25">
      <c r="A17567" s="126"/>
      <c r="B17567" s="126"/>
      <c r="C17567" s="126"/>
      <c r="D17567" s="127"/>
      <c r="E17567" s="128"/>
      <c r="F17567" s="128"/>
      <c r="G17567" s="126"/>
      <c r="H17567" s="126"/>
      <c r="I17567" s="126"/>
      <c r="J17567" s="126"/>
      <c r="K17567" s="9"/>
      <c r="L17567" s="9"/>
      <c r="M17567" s="9"/>
    </row>
    <row r="17568" spans="1:13" x14ac:dyDescent="0.25">
      <c r="A17568" s="126"/>
      <c r="B17568" s="126"/>
      <c r="C17568" s="126"/>
      <c r="D17568" s="127"/>
      <c r="E17568" s="128"/>
      <c r="F17568" s="128"/>
      <c r="G17568" s="126"/>
      <c r="H17568" s="126"/>
      <c r="I17568" s="126"/>
      <c r="J17568" s="126"/>
      <c r="K17568" s="9"/>
      <c r="L17568" s="9"/>
      <c r="M17568" s="9"/>
    </row>
    <row r="17569" spans="1:13" x14ac:dyDescent="0.25">
      <c r="A17569" s="126"/>
      <c r="B17569" s="126"/>
      <c r="C17569" s="126"/>
      <c r="D17569" s="127"/>
      <c r="E17569" s="128"/>
      <c r="F17569" s="128"/>
      <c r="G17569" s="126"/>
      <c r="H17569" s="126"/>
      <c r="I17569" s="126"/>
      <c r="J17569" s="126"/>
      <c r="K17569" s="9"/>
      <c r="L17569" s="9"/>
      <c r="M17569" s="9"/>
    </row>
    <row r="17570" spans="1:13" x14ac:dyDescent="0.25">
      <c r="A17570" s="126"/>
      <c r="B17570" s="126"/>
      <c r="C17570" s="126"/>
      <c r="D17570" s="127"/>
      <c r="E17570" s="128"/>
      <c r="F17570" s="128"/>
      <c r="G17570" s="126"/>
      <c r="H17570" s="126"/>
      <c r="I17570" s="126"/>
      <c r="J17570" s="126"/>
      <c r="K17570" s="9"/>
      <c r="L17570" s="9"/>
      <c r="M17570" s="9"/>
    </row>
    <row r="17571" spans="1:13" x14ac:dyDescent="0.25">
      <c r="A17571" s="126"/>
      <c r="B17571" s="126"/>
      <c r="C17571" s="126"/>
      <c r="D17571" s="127"/>
      <c r="E17571" s="128"/>
      <c r="F17571" s="128"/>
      <c r="G17571" s="126"/>
      <c r="H17571" s="126"/>
      <c r="I17571" s="126"/>
      <c r="J17571" s="126"/>
      <c r="K17571" s="9"/>
      <c r="L17571" s="9"/>
      <c r="M17571" s="9"/>
    </row>
    <row r="17572" spans="1:13" x14ac:dyDescent="0.25">
      <c r="A17572" s="126"/>
      <c r="B17572" s="126"/>
      <c r="C17572" s="126"/>
      <c r="D17572" s="127"/>
      <c r="E17572" s="128"/>
      <c r="F17572" s="128"/>
      <c r="G17572" s="126"/>
      <c r="H17572" s="126"/>
      <c r="I17572" s="126"/>
      <c r="J17572" s="126"/>
      <c r="K17572" s="9"/>
      <c r="L17572" s="9"/>
      <c r="M17572" s="9"/>
    </row>
    <row r="17573" spans="1:13" x14ac:dyDescent="0.25">
      <c r="A17573" s="126"/>
      <c r="B17573" s="126"/>
      <c r="C17573" s="126"/>
      <c r="D17573" s="127"/>
      <c r="E17573" s="128"/>
      <c r="F17573" s="128"/>
      <c r="G17573" s="126"/>
      <c r="H17573" s="126"/>
      <c r="I17573" s="126"/>
      <c r="J17573" s="126"/>
      <c r="K17573" s="9"/>
      <c r="L17573" s="9"/>
      <c r="M17573" s="9"/>
    </row>
    <row r="17574" spans="1:13" x14ac:dyDescent="0.25">
      <c r="A17574" s="126"/>
      <c r="B17574" s="126"/>
      <c r="C17574" s="126"/>
      <c r="D17574" s="127"/>
      <c r="E17574" s="128"/>
      <c r="F17574" s="128"/>
      <c r="G17574" s="126"/>
      <c r="H17574" s="126"/>
      <c r="I17574" s="126"/>
      <c r="J17574" s="126"/>
      <c r="K17574" s="9"/>
      <c r="L17574" s="9"/>
      <c r="M17574" s="9"/>
    </row>
    <row r="17575" spans="1:13" x14ac:dyDescent="0.25">
      <c r="A17575" s="126"/>
      <c r="B17575" s="126"/>
      <c r="C17575" s="126"/>
      <c r="D17575" s="127"/>
      <c r="E17575" s="128"/>
      <c r="F17575" s="128"/>
      <c r="G17575" s="126"/>
      <c r="H17575" s="126"/>
      <c r="I17575" s="126"/>
      <c r="J17575" s="126"/>
      <c r="K17575" s="9"/>
      <c r="L17575" s="9"/>
      <c r="M17575" s="9"/>
    </row>
    <row r="17576" spans="1:13" x14ac:dyDescent="0.25">
      <c r="A17576" s="126"/>
      <c r="B17576" s="126"/>
      <c r="C17576" s="126"/>
      <c r="D17576" s="127"/>
      <c r="E17576" s="128"/>
      <c r="F17576" s="128"/>
      <c r="G17576" s="126"/>
      <c r="H17576" s="126"/>
      <c r="I17576" s="126"/>
      <c r="J17576" s="126"/>
      <c r="K17576" s="9"/>
      <c r="L17576" s="9"/>
      <c r="M17576" s="9"/>
    </row>
    <row r="17577" spans="1:13" x14ac:dyDescent="0.25">
      <c r="A17577" s="126"/>
      <c r="B17577" s="126"/>
      <c r="C17577" s="126"/>
      <c r="D17577" s="127"/>
      <c r="E17577" s="128"/>
      <c r="F17577" s="128"/>
      <c r="G17577" s="126"/>
      <c r="H17577" s="126"/>
      <c r="I17577" s="126"/>
      <c r="J17577" s="126"/>
      <c r="K17577" s="9"/>
      <c r="L17577" s="9"/>
      <c r="M17577" s="9"/>
    </row>
    <row r="17578" spans="1:13" x14ac:dyDescent="0.25">
      <c r="A17578" s="126"/>
      <c r="B17578" s="126"/>
      <c r="C17578" s="126"/>
      <c r="D17578" s="127"/>
      <c r="E17578" s="128"/>
      <c r="F17578" s="128"/>
      <c r="G17578" s="126"/>
      <c r="H17578" s="126"/>
      <c r="I17578" s="126"/>
      <c r="J17578" s="126"/>
      <c r="K17578" s="9"/>
      <c r="L17578" s="9"/>
      <c r="M17578" s="9"/>
    </row>
    <row r="17579" spans="1:13" x14ac:dyDescent="0.25">
      <c r="A17579" s="126"/>
      <c r="B17579" s="126"/>
      <c r="C17579" s="126"/>
      <c r="D17579" s="127"/>
      <c r="E17579" s="128"/>
      <c r="F17579" s="128"/>
      <c r="G17579" s="126"/>
      <c r="H17579" s="126"/>
      <c r="I17579" s="126"/>
      <c r="J17579" s="126"/>
      <c r="K17579" s="9"/>
      <c r="L17579" s="9"/>
      <c r="M17579" s="9"/>
    </row>
    <row r="17580" spans="1:13" x14ac:dyDescent="0.25">
      <c r="A17580" s="126"/>
      <c r="B17580" s="126"/>
      <c r="C17580" s="126"/>
      <c r="D17580" s="127"/>
      <c r="E17580" s="128"/>
      <c r="F17580" s="128"/>
      <c r="G17580" s="126"/>
      <c r="H17580" s="126"/>
      <c r="I17580" s="126"/>
      <c r="J17580" s="126"/>
      <c r="K17580" s="9"/>
      <c r="L17580" s="9"/>
      <c r="M17580" s="9"/>
    </row>
    <row r="17581" spans="1:13" x14ac:dyDescent="0.25">
      <c r="A17581" s="126"/>
      <c r="B17581" s="126"/>
      <c r="C17581" s="126"/>
      <c r="D17581" s="127"/>
      <c r="E17581" s="128"/>
      <c r="F17581" s="128"/>
      <c r="G17581" s="126"/>
      <c r="H17581" s="126"/>
      <c r="I17581" s="126"/>
      <c r="J17581" s="126"/>
      <c r="K17581" s="9"/>
      <c r="L17581" s="9"/>
      <c r="M17581" s="9"/>
    </row>
    <row r="17582" spans="1:13" x14ac:dyDescent="0.25">
      <c r="A17582" s="126"/>
      <c r="B17582" s="126"/>
      <c r="C17582" s="126"/>
      <c r="D17582" s="127"/>
      <c r="E17582" s="128"/>
      <c r="F17582" s="128"/>
      <c r="G17582" s="126"/>
      <c r="H17582" s="126"/>
      <c r="I17582" s="126"/>
      <c r="J17582" s="126"/>
      <c r="K17582" s="9"/>
      <c r="L17582" s="9"/>
      <c r="M17582" s="9"/>
    </row>
    <row r="17583" spans="1:13" x14ac:dyDescent="0.25">
      <c r="A17583" s="126"/>
      <c r="B17583" s="126"/>
      <c r="C17583" s="126"/>
      <c r="D17583" s="127"/>
      <c r="E17583" s="128"/>
      <c r="F17583" s="128"/>
      <c r="G17583" s="126"/>
      <c r="H17583" s="126"/>
      <c r="I17583" s="126"/>
      <c r="J17583" s="126"/>
      <c r="K17583" s="9"/>
      <c r="L17583" s="9"/>
      <c r="M17583" s="9"/>
    </row>
    <row r="17584" spans="1:13" x14ac:dyDescent="0.25">
      <c r="A17584" s="126"/>
      <c r="B17584" s="126"/>
      <c r="C17584" s="126"/>
      <c r="D17584" s="127"/>
      <c r="E17584" s="128"/>
      <c r="F17584" s="128"/>
      <c r="G17584" s="126"/>
      <c r="H17584" s="126"/>
      <c r="I17584" s="126"/>
      <c r="J17584" s="126"/>
      <c r="K17584" s="9"/>
      <c r="L17584" s="9"/>
      <c r="M17584" s="9"/>
    </row>
    <row r="17585" spans="1:13" x14ac:dyDescent="0.25">
      <c r="A17585" s="126"/>
      <c r="B17585" s="126"/>
      <c r="C17585" s="126"/>
      <c r="D17585" s="127"/>
      <c r="E17585" s="128"/>
      <c r="F17585" s="128"/>
      <c r="G17585" s="126"/>
      <c r="H17585" s="126"/>
      <c r="I17585" s="126"/>
      <c r="J17585" s="126"/>
      <c r="K17585" s="9"/>
      <c r="L17585" s="9"/>
      <c r="M17585" s="9"/>
    </row>
    <row r="17586" spans="1:13" x14ac:dyDescent="0.25">
      <c r="A17586" s="126"/>
      <c r="B17586" s="126"/>
      <c r="C17586" s="126"/>
      <c r="D17586" s="127"/>
      <c r="E17586" s="128"/>
      <c r="F17586" s="128"/>
      <c r="G17586" s="126"/>
      <c r="H17586" s="126"/>
      <c r="I17586" s="126"/>
      <c r="J17586" s="126"/>
      <c r="K17586" s="9"/>
      <c r="L17586" s="9"/>
      <c r="M17586" s="9"/>
    </row>
    <row r="17587" spans="1:13" x14ac:dyDescent="0.25">
      <c r="A17587" s="126"/>
      <c r="B17587" s="126"/>
      <c r="C17587" s="126"/>
      <c r="D17587" s="127"/>
      <c r="E17587" s="128"/>
      <c r="F17587" s="128"/>
      <c r="G17587" s="126"/>
      <c r="H17587" s="126"/>
      <c r="I17587" s="126"/>
      <c r="J17587" s="126"/>
      <c r="K17587" s="9"/>
      <c r="L17587" s="9"/>
      <c r="M17587" s="9"/>
    </row>
    <row r="17588" spans="1:13" x14ac:dyDescent="0.25">
      <c r="A17588" s="126"/>
      <c r="B17588" s="126"/>
      <c r="C17588" s="126"/>
      <c r="D17588" s="127"/>
      <c r="E17588" s="128"/>
      <c r="F17588" s="128"/>
      <c r="G17588" s="126"/>
      <c r="H17588" s="126"/>
      <c r="I17588" s="126"/>
      <c r="J17588" s="126"/>
      <c r="K17588" s="9"/>
      <c r="L17588" s="9"/>
      <c r="M17588" s="9"/>
    </row>
    <row r="17589" spans="1:13" x14ac:dyDescent="0.25">
      <c r="A17589" s="126"/>
      <c r="B17589" s="126"/>
      <c r="C17589" s="126"/>
      <c r="D17589" s="127"/>
      <c r="E17589" s="128"/>
      <c r="F17589" s="128"/>
      <c r="G17589" s="126"/>
      <c r="H17589" s="126"/>
      <c r="I17589" s="126"/>
      <c r="J17589" s="126"/>
      <c r="K17589" s="9"/>
      <c r="L17589" s="9"/>
      <c r="M17589" s="9"/>
    </row>
    <row r="17590" spans="1:13" x14ac:dyDescent="0.25">
      <c r="A17590" s="126"/>
      <c r="B17590" s="126"/>
      <c r="C17590" s="126"/>
      <c r="D17590" s="127"/>
      <c r="E17590" s="128"/>
      <c r="F17590" s="128"/>
      <c r="G17590" s="126"/>
      <c r="H17590" s="126"/>
      <c r="I17590" s="126"/>
      <c r="J17590" s="126"/>
      <c r="K17590" s="9"/>
      <c r="L17590" s="9"/>
      <c r="M17590" s="9"/>
    </row>
    <row r="17591" spans="1:13" x14ac:dyDescent="0.25">
      <c r="A17591" s="126"/>
      <c r="B17591" s="126"/>
      <c r="C17591" s="126"/>
      <c r="D17591" s="127"/>
      <c r="E17591" s="128"/>
      <c r="F17591" s="128"/>
      <c r="G17591" s="126"/>
      <c r="H17591" s="126"/>
      <c r="I17591" s="126"/>
      <c r="J17591" s="126"/>
      <c r="K17591" s="9"/>
      <c r="L17591" s="9"/>
      <c r="M17591" s="9"/>
    </row>
    <row r="17592" spans="1:13" x14ac:dyDescent="0.25">
      <c r="A17592" s="126"/>
      <c r="B17592" s="126"/>
      <c r="C17592" s="126"/>
      <c r="D17592" s="127"/>
      <c r="E17592" s="128"/>
      <c r="F17592" s="128"/>
      <c r="G17592" s="126"/>
      <c r="H17592" s="126"/>
      <c r="I17592" s="126"/>
      <c r="J17592" s="126"/>
      <c r="K17592" s="9"/>
      <c r="L17592" s="9"/>
      <c r="M17592" s="9"/>
    </row>
    <row r="17593" spans="1:13" x14ac:dyDescent="0.25">
      <c r="A17593" s="126"/>
      <c r="B17593" s="126"/>
      <c r="C17593" s="126"/>
      <c r="D17593" s="127"/>
      <c r="E17593" s="128"/>
      <c r="F17593" s="128"/>
      <c r="G17593" s="126"/>
      <c r="H17593" s="126"/>
      <c r="I17593" s="126"/>
      <c r="J17593" s="126"/>
      <c r="K17593" s="9"/>
      <c r="L17593" s="9"/>
      <c r="M17593" s="9"/>
    </row>
    <row r="17594" spans="1:13" x14ac:dyDescent="0.25">
      <c r="A17594" s="126"/>
      <c r="B17594" s="126"/>
      <c r="C17594" s="126"/>
      <c r="D17594" s="127"/>
      <c r="E17594" s="128"/>
      <c r="F17594" s="128"/>
      <c r="G17594" s="126"/>
      <c r="H17594" s="126"/>
      <c r="I17594" s="126"/>
      <c r="J17594" s="126"/>
      <c r="K17594" s="9"/>
      <c r="L17594" s="9"/>
      <c r="M17594" s="9"/>
    </row>
    <row r="17595" spans="1:13" x14ac:dyDescent="0.25">
      <c r="A17595" s="126"/>
      <c r="B17595" s="126"/>
      <c r="C17595" s="126"/>
      <c r="D17595" s="127"/>
      <c r="E17595" s="128"/>
      <c r="F17595" s="128"/>
      <c r="G17595" s="126"/>
      <c r="H17595" s="126"/>
      <c r="I17595" s="126"/>
      <c r="J17595" s="126"/>
      <c r="K17595" s="9"/>
      <c r="L17595" s="9"/>
      <c r="M17595" s="9"/>
    </row>
    <row r="17596" spans="1:13" x14ac:dyDescent="0.25">
      <c r="A17596" s="126"/>
      <c r="B17596" s="126"/>
      <c r="C17596" s="126"/>
      <c r="D17596" s="127"/>
      <c r="E17596" s="128"/>
      <c r="F17596" s="128"/>
      <c r="G17596" s="126"/>
      <c r="H17596" s="126"/>
      <c r="I17596" s="126"/>
      <c r="J17596" s="126"/>
      <c r="K17596" s="9"/>
      <c r="L17596" s="9"/>
      <c r="M17596" s="9"/>
    </row>
    <row r="17597" spans="1:13" x14ac:dyDescent="0.25">
      <c r="A17597" s="126"/>
      <c r="B17597" s="126"/>
      <c r="C17597" s="126"/>
      <c r="D17597" s="127"/>
      <c r="E17597" s="128"/>
      <c r="F17597" s="128"/>
      <c r="G17597" s="126"/>
      <c r="H17597" s="126"/>
      <c r="I17597" s="126"/>
      <c r="J17597" s="126"/>
      <c r="K17597" s="9"/>
      <c r="L17597" s="9"/>
      <c r="M17597" s="9"/>
    </row>
    <row r="17598" spans="1:13" x14ac:dyDescent="0.25">
      <c r="A17598" s="126"/>
      <c r="B17598" s="126"/>
      <c r="C17598" s="126"/>
      <c r="D17598" s="127"/>
      <c r="E17598" s="128"/>
      <c r="F17598" s="128"/>
      <c r="G17598" s="126"/>
      <c r="H17598" s="126"/>
      <c r="I17598" s="126"/>
      <c r="J17598" s="126"/>
      <c r="K17598" s="9"/>
      <c r="L17598" s="9"/>
      <c r="M17598" s="9"/>
    </row>
    <row r="17599" spans="1:13" x14ac:dyDescent="0.25">
      <c r="A17599" s="126"/>
      <c r="B17599" s="126"/>
      <c r="C17599" s="126"/>
      <c r="D17599" s="127"/>
      <c r="E17599" s="128"/>
      <c r="F17599" s="128"/>
      <c r="G17599" s="126"/>
      <c r="H17599" s="126"/>
      <c r="I17599" s="126"/>
      <c r="J17599" s="126"/>
      <c r="K17599" s="9"/>
      <c r="L17599" s="9"/>
      <c r="M17599" s="9"/>
    </row>
    <row r="17600" spans="1:13" x14ac:dyDescent="0.25">
      <c r="A17600" s="126"/>
      <c r="B17600" s="126"/>
      <c r="C17600" s="126"/>
      <c r="D17600" s="127"/>
      <c r="E17600" s="128"/>
      <c r="F17600" s="128"/>
      <c r="G17600" s="126"/>
      <c r="H17600" s="126"/>
      <c r="I17600" s="126"/>
      <c r="J17600" s="126"/>
      <c r="K17600" s="9"/>
      <c r="L17600" s="9"/>
      <c r="M17600" s="9"/>
    </row>
    <row r="17601" spans="1:13" x14ac:dyDescent="0.25">
      <c r="A17601" s="126"/>
      <c r="B17601" s="126"/>
      <c r="C17601" s="126"/>
      <c r="D17601" s="127"/>
      <c r="E17601" s="128"/>
      <c r="F17601" s="128"/>
      <c r="G17601" s="126"/>
      <c r="H17601" s="126"/>
      <c r="I17601" s="126"/>
      <c r="J17601" s="126"/>
      <c r="K17601" s="9"/>
      <c r="L17601" s="9"/>
      <c r="M17601" s="9"/>
    </row>
    <row r="17602" spans="1:13" x14ac:dyDescent="0.25">
      <c r="A17602" s="126"/>
      <c r="B17602" s="126"/>
      <c r="C17602" s="126"/>
      <c r="D17602" s="127"/>
      <c r="E17602" s="128"/>
      <c r="F17602" s="128"/>
      <c r="G17602" s="126"/>
      <c r="H17602" s="126"/>
      <c r="I17602" s="126"/>
      <c r="J17602" s="126"/>
      <c r="K17602" s="9"/>
      <c r="L17602" s="9"/>
      <c r="M17602" s="9"/>
    </row>
    <row r="17603" spans="1:13" x14ac:dyDescent="0.25">
      <c r="A17603" s="126"/>
      <c r="B17603" s="126"/>
      <c r="C17603" s="126"/>
      <c r="D17603" s="127"/>
      <c r="E17603" s="128"/>
      <c r="F17603" s="128"/>
      <c r="G17603" s="126"/>
      <c r="H17603" s="126"/>
      <c r="I17603" s="126"/>
      <c r="J17603" s="126"/>
      <c r="K17603" s="9"/>
      <c r="L17603" s="9"/>
      <c r="M17603" s="9"/>
    </row>
    <row r="17604" spans="1:13" x14ac:dyDescent="0.25">
      <c r="A17604" s="126"/>
      <c r="B17604" s="126"/>
      <c r="C17604" s="126"/>
      <c r="D17604" s="127"/>
      <c r="E17604" s="128"/>
      <c r="F17604" s="128"/>
      <c r="G17604" s="126"/>
      <c r="H17604" s="126"/>
      <c r="I17604" s="126"/>
      <c r="J17604" s="126"/>
      <c r="K17604" s="9"/>
      <c r="L17604" s="9"/>
      <c r="M17604" s="9"/>
    </row>
    <row r="17605" spans="1:13" x14ac:dyDescent="0.25">
      <c r="A17605" s="126"/>
      <c r="B17605" s="126"/>
      <c r="C17605" s="126"/>
      <c r="D17605" s="127"/>
      <c r="E17605" s="128"/>
      <c r="F17605" s="128"/>
      <c r="G17605" s="126"/>
      <c r="H17605" s="126"/>
      <c r="I17605" s="126"/>
      <c r="J17605" s="126"/>
      <c r="K17605" s="9"/>
      <c r="L17605" s="9"/>
      <c r="M17605" s="9"/>
    </row>
    <row r="17606" spans="1:13" x14ac:dyDescent="0.25">
      <c r="A17606" s="126"/>
      <c r="B17606" s="126"/>
      <c r="C17606" s="126"/>
      <c r="D17606" s="127"/>
      <c r="E17606" s="128"/>
      <c r="F17606" s="128"/>
      <c r="G17606" s="126"/>
      <c r="H17606" s="126"/>
      <c r="I17606" s="126"/>
      <c r="J17606" s="126"/>
      <c r="K17606" s="9"/>
      <c r="L17606" s="9"/>
      <c r="M17606" s="9"/>
    </row>
    <row r="17607" spans="1:13" x14ac:dyDescent="0.25">
      <c r="A17607" s="126"/>
      <c r="B17607" s="126"/>
      <c r="C17607" s="126"/>
      <c r="D17607" s="127"/>
      <c r="E17607" s="128"/>
      <c r="F17607" s="128"/>
      <c r="G17607" s="126"/>
      <c r="H17607" s="126"/>
      <c r="I17607" s="126"/>
      <c r="J17607" s="126"/>
      <c r="K17607" s="9"/>
      <c r="L17607" s="9"/>
      <c r="M17607" s="9"/>
    </row>
    <row r="17608" spans="1:13" x14ac:dyDescent="0.25">
      <c r="A17608" s="126"/>
      <c r="B17608" s="126"/>
      <c r="C17608" s="126"/>
      <c r="D17608" s="127"/>
      <c r="E17608" s="128"/>
      <c r="F17608" s="128"/>
      <c r="G17608" s="126"/>
      <c r="H17608" s="126"/>
      <c r="I17608" s="126"/>
      <c r="J17608" s="126"/>
      <c r="K17608" s="9"/>
      <c r="L17608" s="9"/>
      <c r="M17608" s="9"/>
    </row>
    <row r="17609" spans="1:13" x14ac:dyDescent="0.25">
      <c r="A17609" s="126"/>
      <c r="B17609" s="126"/>
      <c r="C17609" s="126"/>
      <c r="D17609" s="127"/>
      <c r="E17609" s="128"/>
      <c r="F17609" s="128"/>
      <c r="G17609" s="126"/>
      <c r="H17609" s="126"/>
      <c r="I17609" s="126"/>
      <c r="J17609" s="126"/>
      <c r="K17609" s="9"/>
      <c r="L17609" s="9"/>
      <c r="M17609" s="9"/>
    </row>
    <row r="17610" spans="1:13" x14ac:dyDescent="0.25">
      <c r="A17610" s="126"/>
      <c r="B17610" s="126"/>
      <c r="C17610" s="126"/>
      <c r="D17610" s="127"/>
      <c r="E17610" s="128"/>
      <c r="F17610" s="128"/>
      <c r="G17610" s="126"/>
      <c r="H17610" s="126"/>
      <c r="I17610" s="126"/>
      <c r="J17610" s="126"/>
      <c r="K17610" s="9"/>
      <c r="L17610" s="9"/>
      <c r="M17610" s="9"/>
    </row>
    <row r="17611" spans="1:13" x14ac:dyDescent="0.25">
      <c r="A17611" s="126"/>
      <c r="B17611" s="126"/>
      <c r="C17611" s="126"/>
      <c r="D17611" s="127"/>
      <c r="E17611" s="128"/>
      <c r="F17611" s="128"/>
      <c r="G17611" s="126"/>
      <c r="H17611" s="126"/>
      <c r="I17611" s="126"/>
      <c r="J17611" s="126"/>
      <c r="K17611" s="9"/>
      <c r="L17611" s="9"/>
      <c r="M17611" s="9"/>
    </row>
    <row r="17612" spans="1:13" x14ac:dyDescent="0.25">
      <c r="A17612" s="126"/>
      <c r="B17612" s="126"/>
      <c r="C17612" s="126"/>
      <c r="D17612" s="127"/>
      <c r="E17612" s="128"/>
      <c r="F17612" s="128"/>
      <c r="G17612" s="126"/>
      <c r="H17612" s="126"/>
      <c r="I17612" s="126"/>
      <c r="J17612" s="126"/>
      <c r="K17612" s="9"/>
      <c r="L17612" s="9"/>
      <c r="M17612" s="9"/>
    </row>
    <row r="17613" spans="1:13" x14ac:dyDescent="0.25">
      <c r="A17613" s="126"/>
      <c r="B17613" s="126"/>
      <c r="C17613" s="126"/>
      <c r="D17613" s="127"/>
      <c r="E17613" s="128"/>
      <c r="F17613" s="128"/>
      <c r="G17613" s="126"/>
      <c r="H17613" s="126"/>
      <c r="I17613" s="126"/>
      <c r="J17613" s="126"/>
      <c r="K17613" s="9"/>
      <c r="L17613" s="9"/>
      <c r="M17613" s="9"/>
    </row>
    <row r="17614" spans="1:13" x14ac:dyDescent="0.25">
      <c r="A17614" s="126"/>
      <c r="B17614" s="126"/>
      <c r="C17614" s="126"/>
      <c r="D17614" s="127"/>
      <c r="E17614" s="128"/>
      <c r="F17614" s="128"/>
      <c r="G17614" s="126"/>
      <c r="H17614" s="126"/>
      <c r="I17614" s="126"/>
      <c r="J17614" s="126"/>
      <c r="K17614" s="9"/>
      <c r="L17614" s="9"/>
      <c r="M17614" s="9"/>
    </row>
    <row r="17615" spans="1:13" x14ac:dyDescent="0.25">
      <c r="A17615" s="126"/>
      <c r="B17615" s="126"/>
      <c r="C17615" s="126"/>
      <c r="D17615" s="127"/>
      <c r="E17615" s="128"/>
      <c r="F17615" s="128"/>
      <c r="G17615" s="126"/>
      <c r="H17615" s="126"/>
      <c r="I17615" s="126"/>
      <c r="J17615" s="126"/>
      <c r="K17615" s="9"/>
      <c r="L17615" s="9"/>
      <c r="M17615" s="9"/>
    </row>
    <row r="17616" spans="1:13" x14ac:dyDescent="0.25">
      <c r="A17616" s="126"/>
      <c r="B17616" s="126"/>
      <c r="C17616" s="126"/>
      <c r="D17616" s="127"/>
      <c r="E17616" s="128"/>
      <c r="F17616" s="128"/>
      <c r="G17616" s="126"/>
      <c r="H17616" s="126"/>
      <c r="I17616" s="126"/>
      <c r="J17616" s="126"/>
      <c r="K17616" s="9"/>
      <c r="L17616" s="9"/>
      <c r="M17616" s="9"/>
    </row>
    <row r="17617" spans="1:13" x14ac:dyDescent="0.25">
      <c r="A17617" s="126"/>
      <c r="B17617" s="126"/>
      <c r="C17617" s="126"/>
      <c r="D17617" s="127"/>
      <c r="E17617" s="128"/>
      <c r="F17617" s="128"/>
      <c r="G17617" s="126"/>
      <c r="H17617" s="126"/>
      <c r="I17617" s="126"/>
      <c r="J17617" s="126"/>
      <c r="K17617" s="9"/>
      <c r="L17617" s="9"/>
      <c r="M17617" s="9"/>
    </row>
    <row r="17618" spans="1:13" x14ac:dyDescent="0.25">
      <c r="A17618" s="126"/>
      <c r="B17618" s="126"/>
      <c r="C17618" s="126"/>
      <c r="D17618" s="127"/>
      <c r="E17618" s="128"/>
      <c r="F17618" s="128"/>
      <c r="G17618" s="126"/>
      <c r="H17618" s="126"/>
      <c r="I17618" s="126"/>
      <c r="J17618" s="126"/>
      <c r="K17618" s="9"/>
      <c r="L17618" s="9"/>
      <c r="M17618" s="9"/>
    </row>
    <row r="17619" spans="1:13" x14ac:dyDescent="0.25">
      <c r="A17619" s="126"/>
      <c r="B17619" s="126"/>
      <c r="C17619" s="126"/>
      <c r="D17619" s="127"/>
      <c r="E17619" s="128"/>
      <c r="F17619" s="128"/>
      <c r="G17619" s="126"/>
      <c r="H17619" s="126"/>
      <c r="I17619" s="126"/>
      <c r="J17619" s="126"/>
      <c r="K17619" s="9"/>
      <c r="L17619" s="9"/>
      <c r="M17619" s="9"/>
    </row>
    <row r="17620" spans="1:13" x14ac:dyDescent="0.25">
      <c r="A17620" s="126"/>
      <c r="B17620" s="126"/>
      <c r="C17620" s="126"/>
      <c r="D17620" s="127"/>
      <c r="E17620" s="128"/>
      <c r="F17620" s="128"/>
      <c r="G17620" s="126"/>
      <c r="H17620" s="126"/>
      <c r="I17620" s="126"/>
      <c r="J17620" s="126"/>
      <c r="K17620" s="9"/>
      <c r="L17620" s="9"/>
      <c r="M17620" s="9"/>
    </row>
    <row r="17621" spans="1:13" x14ac:dyDescent="0.25">
      <c r="A17621" s="126"/>
      <c r="B17621" s="126"/>
      <c r="C17621" s="126"/>
      <c r="D17621" s="127"/>
      <c r="E17621" s="128"/>
      <c r="F17621" s="128"/>
      <c r="G17621" s="126"/>
      <c r="H17621" s="126"/>
      <c r="I17621" s="126"/>
      <c r="J17621" s="126"/>
      <c r="K17621" s="9"/>
      <c r="L17621" s="9"/>
      <c r="M17621" s="9"/>
    </row>
    <row r="17622" spans="1:13" x14ac:dyDescent="0.25">
      <c r="A17622" s="126"/>
      <c r="B17622" s="126"/>
      <c r="C17622" s="126"/>
      <c r="D17622" s="127"/>
      <c r="E17622" s="128"/>
      <c r="F17622" s="128"/>
      <c r="G17622" s="126"/>
      <c r="H17622" s="126"/>
      <c r="I17622" s="126"/>
      <c r="J17622" s="126"/>
      <c r="K17622" s="9"/>
      <c r="L17622" s="9"/>
      <c r="M17622" s="9"/>
    </row>
    <row r="17623" spans="1:13" x14ac:dyDescent="0.25">
      <c r="A17623" s="126"/>
      <c r="B17623" s="126"/>
      <c r="C17623" s="126"/>
      <c r="D17623" s="127"/>
      <c r="E17623" s="128"/>
      <c r="F17623" s="128"/>
      <c r="G17623" s="126"/>
      <c r="H17623" s="126"/>
      <c r="I17623" s="126"/>
      <c r="J17623" s="126"/>
      <c r="K17623" s="9"/>
      <c r="L17623" s="9"/>
      <c r="M17623" s="9"/>
    </row>
    <row r="17624" spans="1:13" x14ac:dyDescent="0.25">
      <c r="A17624" s="126"/>
      <c r="B17624" s="126"/>
      <c r="C17624" s="126"/>
      <c r="D17624" s="127"/>
      <c r="E17624" s="128"/>
      <c r="F17624" s="128"/>
      <c r="G17624" s="126"/>
      <c r="H17624" s="126"/>
      <c r="I17624" s="126"/>
      <c r="J17624" s="126"/>
      <c r="K17624" s="9"/>
      <c r="L17624" s="9"/>
      <c r="M17624" s="9"/>
    </row>
    <row r="17625" spans="1:13" x14ac:dyDescent="0.25">
      <c r="A17625" s="126"/>
      <c r="B17625" s="126"/>
      <c r="C17625" s="126"/>
      <c r="D17625" s="127"/>
      <c r="E17625" s="128"/>
      <c r="F17625" s="128"/>
      <c r="G17625" s="126"/>
      <c r="H17625" s="126"/>
      <c r="I17625" s="126"/>
      <c r="J17625" s="126"/>
      <c r="K17625" s="9"/>
      <c r="L17625" s="9"/>
      <c r="M17625" s="9"/>
    </row>
    <row r="17626" spans="1:13" x14ac:dyDescent="0.25">
      <c r="A17626" s="126"/>
      <c r="B17626" s="126"/>
      <c r="C17626" s="126"/>
      <c r="D17626" s="127"/>
      <c r="E17626" s="128"/>
      <c r="F17626" s="128"/>
      <c r="G17626" s="126"/>
      <c r="H17626" s="126"/>
      <c r="I17626" s="126"/>
      <c r="J17626" s="126"/>
      <c r="K17626" s="9"/>
      <c r="L17626" s="9"/>
      <c r="M17626" s="9"/>
    </row>
    <row r="17627" spans="1:13" x14ac:dyDescent="0.25">
      <c r="A17627" s="126"/>
      <c r="B17627" s="126"/>
      <c r="C17627" s="126"/>
      <c r="D17627" s="127"/>
      <c r="E17627" s="128"/>
      <c r="F17627" s="128"/>
      <c r="G17627" s="126"/>
      <c r="H17627" s="126"/>
      <c r="I17627" s="126"/>
      <c r="J17627" s="126"/>
      <c r="K17627" s="9"/>
      <c r="L17627" s="9"/>
      <c r="M17627" s="9"/>
    </row>
    <row r="17628" spans="1:13" x14ac:dyDescent="0.25">
      <c r="A17628" s="126"/>
      <c r="B17628" s="126"/>
      <c r="C17628" s="126"/>
      <c r="D17628" s="127"/>
      <c r="E17628" s="128"/>
      <c r="F17628" s="128"/>
      <c r="G17628" s="126"/>
      <c r="H17628" s="126"/>
      <c r="I17628" s="126"/>
      <c r="J17628" s="126"/>
      <c r="K17628" s="9"/>
      <c r="L17628" s="9"/>
      <c r="M17628" s="9"/>
    </row>
    <row r="17629" spans="1:13" x14ac:dyDescent="0.25">
      <c r="A17629" s="126"/>
      <c r="B17629" s="126"/>
      <c r="C17629" s="126"/>
      <c r="D17629" s="127"/>
      <c r="E17629" s="128"/>
      <c r="F17629" s="128"/>
      <c r="G17629" s="126"/>
      <c r="H17629" s="126"/>
      <c r="I17629" s="126"/>
      <c r="J17629" s="126"/>
      <c r="K17629" s="9"/>
      <c r="L17629" s="9"/>
      <c r="M17629" s="9"/>
    </row>
    <row r="17630" spans="1:13" x14ac:dyDescent="0.25">
      <c r="A17630" s="126"/>
      <c r="B17630" s="126"/>
      <c r="C17630" s="126"/>
      <c r="D17630" s="127"/>
      <c r="E17630" s="128"/>
      <c r="F17630" s="128"/>
      <c r="G17630" s="126"/>
      <c r="H17630" s="126"/>
      <c r="I17630" s="126"/>
      <c r="J17630" s="126"/>
      <c r="K17630" s="9"/>
      <c r="L17630" s="9"/>
      <c r="M17630" s="9"/>
    </row>
    <row r="17631" spans="1:13" x14ac:dyDescent="0.25">
      <c r="A17631" s="126"/>
      <c r="B17631" s="126"/>
      <c r="C17631" s="126"/>
      <c r="D17631" s="127"/>
      <c r="E17631" s="128"/>
      <c r="F17631" s="128"/>
      <c r="G17631" s="126"/>
      <c r="H17631" s="126"/>
      <c r="I17631" s="126"/>
      <c r="J17631" s="126"/>
      <c r="K17631" s="9"/>
      <c r="L17631" s="9"/>
      <c r="M17631" s="9"/>
    </row>
    <row r="17632" spans="1:13" x14ac:dyDescent="0.25">
      <c r="A17632" s="126"/>
      <c r="B17632" s="126"/>
      <c r="C17632" s="126"/>
      <c r="D17632" s="127"/>
      <c r="E17632" s="128"/>
      <c r="F17632" s="128"/>
      <c r="G17632" s="126"/>
      <c r="H17632" s="126"/>
      <c r="I17632" s="126"/>
      <c r="J17632" s="126"/>
      <c r="K17632" s="9"/>
      <c r="L17632" s="9"/>
      <c r="M17632" s="9"/>
    </row>
    <row r="17633" spans="1:13" x14ac:dyDescent="0.25">
      <c r="A17633" s="126"/>
      <c r="B17633" s="126"/>
      <c r="C17633" s="126"/>
      <c r="D17633" s="127"/>
      <c r="E17633" s="128"/>
      <c r="F17633" s="128"/>
      <c r="G17633" s="126"/>
      <c r="H17633" s="126"/>
      <c r="I17633" s="126"/>
      <c r="J17633" s="126"/>
      <c r="K17633" s="9"/>
      <c r="L17633" s="9"/>
      <c r="M17633" s="9"/>
    </row>
    <row r="17634" spans="1:13" x14ac:dyDescent="0.25">
      <c r="A17634" s="126"/>
      <c r="B17634" s="126"/>
      <c r="C17634" s="126"/>
      <c r="D17634" s="127"/>
      <c r="E17634" s="128"/>
      <c r="F17634" s="128"/>
      <c r="G17634" s="126"/>
      <c r="H17634" s="126"/>
      <c r="I17634" s="126"/>
      <c r="J17634" s="126"/>
      <c r="K17634" s="9"/>
      <c r="L17634" s="9"/>
      <c r="M17634" s="9"/>
    </row>
    <row r="17635" spans="1:13" x14ac:dyDescent="0.25">
      <c r="A17635" s="126"/>
      <c r="B17635" s="126"/>
      <c r="C17635" s="126"/>
      <c r="D17635" s="127"/>
      <c r="E17635" s="128"/>
      <c r="F17635" s="128"/>
      <c r="G17635" s="126"/>
      <c r="H17635" s="126"/>
      <c r="I17635" s="126"/>
      <c r="J17635" s="126"/>
      <c r="K17635" s="9"/>
      <c r="L17635" s="9"/>
      <c r="M17635" s="9"/>
    </row>
    <row r="17636" spans="1:13" x14ac:dyDescent="0.25">
      <c r="A17636" s="126"/>
      <c r="B17636" s="126"/>
      <c r="C17636" s="126"/>
      <c r="D17636" s="127"/>
      <c r="E17636" s="128"/>
      <c r="F17636" s="128"/>
      <c r="G17636" s="126"/>
      <c r="H17636" s="126"/>
      <c r="I17636" s="126"/>
      <c r="J17636" s="126"/>
      <c r="K17636" s="9"/>
      <c r="L17636" s="9"/>
      <c r="M17636" s="9"/>
    </row>
    <row r="17637" spans="1:13" x14ac:dyDescent="0.25">
      <c r="A17637" s="126"/>
      <c r="B17637" s="126"/>
      <c r="C17637" s="126"/>
      <c r="D17637" s="127"/>
      <c r="E17637" s="128"/>
      <c r="F17637" s="128"/>
      <c r="G17637" s="126"/>
      <c r="H17637" s="126"/>
      <c r="I17637" s="126"/>
      <c r="J17637" s="126"/>
      <c r="K17637" s="9"/>
      <c r="L17637" s="9"/>
      <c r="M17637" s="9"/>
    </row>
    <row r="17638" spans="1:13" x14ac:dyDescent="0.25">
      <c r="A17638" s="126"/>
      <c r="B17638" s="126"/>
      <c r="C17638" s="126"/>
      <c r="D17638" s="127"/>
      <c r="E17638" s="128"/>
      <c r="F17638" s="128"/>
      <c r="G17638" s="126"/>
      <c r="H17638" s="126"/>
      <c r="I17638" s="126"/>
      <c r="J17638" s="126"/>
      <c r="K17638" s="9"/>
      <c r="L17638" s="9"/>
      <c r="M17638" s="9"/>
    </row>
    <row r="17639" spans="1:13" x14ac:dyDescent="0.25">
      <c r="A17639" s="126"/>
      <c r="B17639" s="126"/>
      <c r="C17639" s="126"/>
      <c r="D17639" s="127"/>
      <c r="E17639" s="128"/>
      <c r="F17639" s="128"/>
      <c r="G17639" s="126"/>
      <c r="H17639" s="126"/>
      <c r="I17639" s="126"/>
      <c r="J17639" s="126"/>
      <c r="K17639" s="9"/>
      <c r="L17639" s="9"/>
      <c r="M17639" s="9"/>
    </row>
    <row r="17640" spans="1:13" x14ac:dyDescent="0.25">
      <c r="A17640" s="126"/>
      <c r="B17640" s="126"/>
      <c r="C17640" s="126"/>
      <c r="D17640" s="127"/>
      <c r="E17640" s="128"/>
      <c r="F17640" s="128"/>
      <c r="G17640" s="126"/>
      <c r="H17640" s="126"/>
      <c r="I17640" s="126"/>
      <c r="J17640" s="126"/>
      <c r="K17640" s="9"/>
      <c r="L17640" s="9"/>
      <c r="M17640" s="9"/>
    </row>
    <row r="17641" spans="1:13" x14ac:dyDescent="0.25">
      <c r="A17641" s="126"/>
      <c r="B17641" s="126"/>
      <c r="C17641" s="126"/>
      <c r="D17641" s="127"/>
      <c r="E17641" s="128"/>
      <c r="F17641" s="128"/>
      <c r="G17641" s="126"/>
      <c r="H17641" s="126"/>
      <c r="I17641" s="126"/>
      <c r="J17641" s="126"/>
      <c r="K17641" s="9"/>
      <c r="L17641" s="9"/>
      <c r="M17641" s="9"/>
    </row>
    <row r="17642" spans="1:13" x14ac:dyDescent="0.25">
      <c r="A17642" s="126"/>
      <c r="B17642" s="126"/>
      <c r="C17642" s="126"/>
      <c r="D17642" s="127"/>
      <c r="E17642" s="128"/>
      <c r="F17642" s="128"/>
      <c r="G17642" s="126"/>
      <c r="H17642" s="126"/>
      <c r="I17642" s="126"/>
      <c r="J17642" s="126"/>
      <c r="K17642" s="9"/>
      <c r="L17642" s="9"/>
      <c r="M17642" s="9"/>
    </row>
    <row r="17643" spans="1:13" x14ac:dyDescent="0.25">
      <c r="A17643" s="126"/>
      <c r="B17643" s="126"/>
      <c r="C17643" s="126"/>
      <c r="D17643" s="127"/>
      <c r="E17643" s="128"/>
      <c r="F17643" s="128"/>
      <c r="G17643" s="126"/>
      <c r="H17643" s="126"/>
      <c r="I17643" s="126"/>
      <c r="J17643" s="126"/>
      <c r="K17643" s="9"/>
      <c r="L17643" s="9"/>
      <c r="M17643" s="9"/>
    </row>
    <row r="17644" spans="1:13" x14ac:dyDescent="0.25">
      <c r="A17644" s="126"/>
      <c r="B17644" s="126"/>
      <c r="C17644" s="126"/>
      <c r="D17644" s="127"/>
      <c r="E17644" s="128"/>
      <c r="F17644" s="128"/>
      <c r="G17644" s="126"/>
      <c r="H17644" s="126"/>
      <c r="I17644" s="126"/>
      <c r="J17644" s="126"/>
      <c r="K17644" s="9"/>
      <c r="L17644" s="9"/>
      <c r="M17644" s="9"/>
    </row>
    <row r="17645" spans="1:13" x14ac:dyDescent="0.25">
      <c r="A17645" s="126"/>
      <c r="B17645" s="126"/>
      <c r="C17645" s="126"/>
      <c r="D17645" s="127"/>
      <c r="E17645" s="128"/>
      <c r="F17645" s="128"/>
      <c r="G17645" s="126"/>
      <c r="H17645" s="126"/>
      <c r="I17645" s="126"/>
      <c r="J17645" s="126"/>
      <c r="K17645" s="9"/>
      <c r="L17645" s="9"/>
      <c r="M17645" s="9"/>
    </row>
    <row r="17646" spans="1:13" x14ac:dyDescent="0.25">
      <c r="A17646" s="126"/>
      <c r="B17646" s="126"/>
      <c r="C17646" s="126"/>
      <c r="D17646" s="127"/>
      <c r="E17646" s="128"/>
      <c r="F17646" s="128"/>
      <c r="G17646" s="126"/>
      <c r="H17646" s="126"/>
      <c r="I17646" s="126"/>
      <c r="J17646" s="126"/>
      <c r="K17646" s="9"/>
      <c r="L17646" s="9"/>
      <c r="M17646" s="9"/>
    </row>
    <row r="17647" spans="1:13" x14ac:dyDescent="0.25">
      <c r="A17647" s="126"/>
      <c r="B17647" s="126"/>
      <c r="C17647" s="126"/>
      <c r="D17647" s="127"/>
      <c r="E17647" s="128"/>
      <c r="F17647" s="128"/>
      <c r="G17647" s="126"/>
      <c r="H17647" s="126"/>
      <c r="I17647" s="126"/>
      <c r="J17647" s="126"/>
      <c r="K17647" s="9"/>
      <c r="L17647" s="9"/>
      <c r="M17647" s="9"/>
    </row>
    <row r="17648" spans="1:13" x14ac:dyDescent="0.25">
      <c r="A17648" s="126"/>
      <c r="B17648" s="126"/>
      <c r="C17648" s="126"/>
      <c r="D17648" s="127"/>
      <c r="E17648" s="128"/>
      <c r="F17648" s="128"/>
      <c r="G17648" s="126"/>
      <c r="H17648" s="126"/>
      <c r="I17648" s="126"/>
      <c r="J17648" s="126"/>
      <c r="K17648" s="9"/>
      <c r="L17648" s="9"/>
      <c r="M17648" s="9"/>
    </row>
    <row r="17649" spans="1:13" x14ac:dyDescent="0.25">
      <c r="A17649" s="126"/>
      <c r="B17649" s="126"/>
      <c r="C17649" s="126"/>
      <c r="D17649" s="127"/>
      <c r="E17649" s="128"/>
      <c r="F17649" s="128"/>
      <c r="G17649" s="126"/>
      <c r="H17649" s="126"/>
      <c r="I17649" s="126"/>
      <c r="J17649" s="126"/>
      <c r="K17649" s="9"/>
      <c r="L17649" s="9"/>
      <c r="M17649" s="9"/>
    </row>
    <row r="17650" spans="1:13" x14ac:dyDescent="0.25">
      <c r="A17650" s="126"/>
      <c r="B17650" s="126"/>
      <c r="C17650" s="126"/>
      <c r="D17650" s="127"/>
      <c r="E17650" s="128"/>
      <c r="F17650" s="128"/>
      <c r="G17650" s="126"/>
      <c r="H17650" s="126"/>
      <c r="I17650" s="126"/>
      <c r="J17650" s="126"/>
      <c r="K17650" s="9"/>
      <c r="L17650" s="9"/>
      <c r="M17650" s="9"/>
    </row>
    <row r="17651" spans="1:13" x14ac:dyDescent="0.25">
      <c r="A17651" s="126"/>
      <c r="B17651" s="126"/>
      <c r="C17651" s="126"/>
      <c r="D17651" s="127"/>
      <c r="E17651" s="128"/>
      <c r="F17651" s="128"/>
      <c r="G17651" s="126"/>
      <c r="H17651" s="126"/>
      <c r="I17651" s="126"/>
      <c r="J17651" s="126"/>
      <c r="K17651" s="9"/>
      <c r="L17651" s="9"/>
      <c r="M17651" s="9"/>
    </row>
    <row r="17652" spans="1:13" x14ac:dyDescent="0.25">
      <c r="A17652" s="126"/>
      <c r="B17652" s="126"/>
      <c r="C17652" s="126"/>
      <c r="D17652" s="127"/>
      <c r="E17652" s="128"/>
      <c r="F17652" s="128"/>
      <c r="G17652" s="126"/>
      <c r="H17652" s="126"/>
      <c r="I17652" s="126"/>
      <c r="J17652" s="126"/>
      <c r="K17652" s="9"/>
      <c r="L17652" s="9"/>
      <c r="M17652" s="9"/>
    </row>
    <row r="17653" spans="1:13" x14ac:dyDescent="0.25">
      <c r="A17653" s="126"/>
      <c r="B17653" s="126"/>
      <c r="C17653" s="126"/>
      <c r="D17653" s="127"/>
      <c r="E17653" s="128"/>
      <c r="F17653" s="128"/>
      <c r="G17653" s="126"/>
      <c r="H17653" s="126"/>
      <c r="I17653" s="126"/>
      <c r="J17653" s="126"/>
      <c r="K17653" s="9"/>
      <c r="L17653" s="9"/>
      <c r="M17653" s="9"/>
    </row>
    <row r="17654" spans="1:13" x14ac:dyDescent="0.25">
      <c r="A17654" s="126"/>
      <c r="B17654" s="126"/>
      <c r="C17654" s="126"/>
      <c r="D17654" s="127"/>
      <c r="E17654" s="128"/>
      <c r="F17654" s="128"/>
      <c r="G17654" s="126"/>
      <c r="H17654" s="126"/>
      <c r="I17654" s="126"/>
      <c r="J17654" s="126"/>
      <c r="K17654" s="9"/>
      <c r="L17654" s="9"/>
      <c r="M17654" s="9"/>
    </row>
    <row r="17655" spans="1:13" x14ac:dyDescent="0.25">
      <c r="A17655" s="126"/>
      <c r="B17655" s="126"/>
      <c r="C17655" s="126"/>
      <c r="D17655" s="127"/>
      <c r="E17655" s="128"/>
      <c r="F17655" s="128"/>
      <c r="G17655" s="126"/>
      <c r="H17655" s="126"/>
      <c r="I17655" s="126"/>
      <c r="J17655" s="126"/>
      <c r="K17655" s="9"/>
      <c r="L17655" s="9"/>
      <c r="M17655" s="9"/>
    </row>
    <row r="17656" spans="1:13" x14ac:dyDescent="0.25">
      <c r="A17656" s="126"/>
      <c r="B17656" s="126"/>
      <c r="C17656" s="126"/>
      <c r="D17656" s="127"/>
      <c r="E17656" s="128"/>
      <c r="F17656" s="128"/>
      <c r="G17656" s="126"/>
      <c r="H17656" s="126"/>
      <c r="I17656" s="126"/>
      <c r="J17656" s="126"/>
      <c r="K17656" s="9"/>
      <c r="L17656" s="9"/>
      <c r="M17656" s="9"/>
    </row>
    <row r="17657" spans="1:13" x14ac:dyDescent="0.25">
      <c r="A17657" s="126"/>
      <c r="B17657" s="126"/>
      <c r="C17657" s="126"/>
      <c r="D17657" s="127"/>
      <c r="E17657" s="128"/>
      <c r="F17657" s="128"/>
      <c r="G17657" s="126"/>
      <c r="H17657" s="126"/>
      <c r="I17657" s="126"/>
      <c r="J17657" s="126"/>
      <c r="K17657" s="9"/>
      <c r="L17657" s="9"/>
      <c r="M17657" s="9"/>
    </row>
    <row r="17658" spans="1:13" x14ac:dyDescent="0.25">
      <c r="A17658" s="126"/>
      <c r="B17658" s="126"/>
      <c r="C17658" s="126"/>
      <c r="D17658" s="127"/>
      <c r="E17658" s="128"/>
      <c r="F17658" s="128"/>
      <c r="G17658" s="126"/>
      <c r="H17658" s="126"/>
      <c r="I17658" s="126"/>
      <c r="J17658" s="126"/>
      <c r="K17658" s="9"/>
      <c r="L17658" s="9"/>
      <c r="M17658" s="9"/>
    </row>
    <row r="17659" spans="1:13" x14ac:dyDescent="0.25">
      <c r="A17659" s="126"/>
      <c r="B17659" s="126"/>
      <c r="C17659" s="126"/>
      <c r="D17659" s="127"/>
      <c r="E17659" s="128"/>
      <c r="F17659" s="128"/>
      <c r="G17659" s="126"/>
      <c r="H17659" s="126"/>
      <c r="I17659" s="126"/>
      <c r="J17659" s="126"/>
      <c r="K17659" s="9"/>
      <c r="L17659" s="9"/>
      <c r="M17659" s="9"/>
    </row>
    <row r="17660" spans="1:13" x14ac:dyDescent="0.25">
      <c r="A17660" s="126"/>
      <c r="B17660" s="126"/>
      <c r="C17660" s="126"/>
      <c r="D17660" s="127"/>
      <c r="E17660" s="128"/>
      <c r="F17660" s="128"/>
      <c r="G17660" s="126"/>
      <c r="H17660" s="126"/>
      <c r="I17660" s="126"/>
      <c r="J17660" s="126"/>
      <c r="K17660" s="9"/>
      <c r="L17660" s="9"/>
      <c r="M17660" s="9"/>
    </row>
    <row r="17661" spans="1:13" x14ac:dyDescent="0.25">
      <c r="A17661" s="126"/>
      <c r="B17661" s="126"/>
      <c r="C17661" s="126"/>
      <c r="D17661" s="127"/>
      <c r="E17661" s="128"/>
      <c r="F17661" s="128"/>
      <c r="G17661" s="126"/>
      <c r="H17661" s="126"/>
      <c r="I17661" s="126"/>
      <c r="J17661" s="126"/>
      <c r="K17661" s="9"/>
      <c r="L17661" s="9"/>
      <c r="M17661" s="9"/>
    </row>
    <row r="17662" spans="1:13" x14ac:dyDescent="0.25">
      <c r="A17662" s="126"/>
      <c r="B17662" s="126"/>
      <c r="C17662" s="126"/>
      <c r="D17662" s="127"/>
      <c r="E17662" s="128"/>
      <c r="F17662" s="128"/>
      <c r="G17662" s="126"/>
      <c r="H17662" s="126"/>
      <c r="I17662" s="126"/>
      <c r="J17662" s="126"/>
      <c r="K17662" s="9"/>
      <c r="L17662" s="9"/>
      <c r="M17662" s="9"/>
    </row>
    <row r="17663" spans="1:13" x14ac:dyDescent="0.25">
      <c r="A17663" s="126"/>
      <c r="B17663" s="126"/>
      <c r="C17663" s="126"/>
      <c r="D17663" s="127"/>
      <c r="E17663" s="128"/>
      <c r="F17663" s="128"/>
      <c r="G17663" s="126"/>
      <c r="H17663" s="126"/>
      <c r="I17663" s="126"/>
      <c r="J17663" s="126"/>
      <c r="K17663" s="9"/>
      <c r="L17663" s="9"/>
      <c r="M17663" s="9"/>
    </row>
    <row r="17664" spans="1:13" x14ac:dyDescent="0.25">
      <c r="A17664" s="126"/>
      <c r="B17664" s="126"/>
      <c r="C17664" s="126"/>
      <c r="D17664" s="127"/>
      <c r="E17664" s="128"/>
      <c r="F17664" s="128"/>
      <c r="G17664" s="126"/>
      <c r="H17664" s="126"/>
      <c r="I17664" s="126"/>
      <c r="J17664" s="126"/>
      <c r="K17664" s="9"/>
      <c r="L17664" s="9"/>
      <c r="M17664" s="9"/>
    </row>
    <row r="17665" spans="1:13" x14ac:dyDescent="0.25">
      <c r="A17665" s="126"/>
      <c r="B17665" s="126"/>
      <c r="C17665" s="126"/>
      <c r="D17665" s="127"/>
      <c r="E17665" s="128"/>
      <c r="F17665" s="128"/>
      <c r="G17665" s="126"/>
      <c r="H17665" s="126"/>
      <c r="I17665" s="126"/>
      <c r="J17665" s="126"/>
      <c r="K17665" s="9"/>
      <c r="L17665" s="9"/>
      <c r="M17665" s="9"/>
    </row>
    <row r="17666" spans="1:13" x14ac:dyDescent="0.25">
      <c r="A17666" s="126"/>
      <c r="B17666" s="126"/>
      <c r="C17666" s="126"/>
      <c r="D17666" s="127"/>
      <c r="E17666" s="128"/>
      <c r="F17666" s="128"/>
      <c r="G17666" s="126"/>
      <c r="H17666" s="126"/>
      <c r="I17666" s="126"/>
      <c r="J17666" s="126"/>
      <c r="K17666" s="9"/>
      <c r="L17666" s="9"/>
      <c r="M17666" s="9"/>
    </row>
    <row r="17667" spans="1:13" x14ac:dyDescent="0.25">
      <c r="A17667" s="126"/>
      <c r="B17667" s="126"/>
      <c r="C17667" s="126"/>
      <c r="D17667" s="127"/>
      <c r="E17667" s="128"/>
      <c r="F17667" s="128"/>
      <c r="G17667" s="126"/>
      <c r="H17667" s="126"/>
      <c r="I17667" s="126"/>
      <c r="J17667" s="126"/>
      <c r="K17667" s="9"/>
      <c r="L17667" s="9"/>
      <c r="M17667" s="9"/>
    </row>
    <row r="17668" spans="1:13" x14ac:dyDescent="0.25">
      <c r="A17668" s="126"/>
      <c r="B17668" s="126"/>
      <c r="C17668" s="126"/>
      <c r="D17668" s="127"/>
      <c r="E17668" s="128"/>
      <c r="F17668" s="128"/>
      <c r="G17668" s="126"/>
      <c r="H17668" s="126"/>
      <c r="I17668" s="126"/>
      <c r="J17668" s="126"/>
      <c r="K17668" s="9"/>
      <c r="L17668" s="9"/>
      <c r="M17668" s="9"/>
    </row>
    <row r="17669" spans="1:13" x14ac:dyDescent="0.25">
      <c r="A17669" s="126"/>
      <c r="B17669" s="126"/>
      <c r="C17669" s="126"/>
      <c r="D17669" s="127"/>
      <c r="E17669" s="128"/>
      <c r="F17669" s="128"/>
      <c r="G17669" s="126"/>
      <c r="H17669" s="126"/>
      <c r="I17669" s="126"/>
      <c r="J17669" s="126"/>
      <c r="K17669" s="9"/>
      <c r="L17669" s="9"/>
      <c r="M17669" s="9"/>
    </row>
    <row r="17670" spans="1:13" x14ac:dyDescent="0.25">
      <c r="A17670" s="126"/>
      <c r="B17670" s="126"/>
      <c r="C17670" s="126"/>
      <c r="D17670" s="127"/>
      <c r="E17670" s="128"/>
      <c r="F17670" s="128"/>
      <c r="G17670" s="126"/>
      <c r="H17670" s="126"/>
      <c r="I17670" s="126"/>
      <c r="J17670" s="126"/>
      <c r="K17670" s="9"/>
      <c r="L17670" s="9"/>
      <c r="M17670" s="9"/>
    </row>
    <row r="17671" spans="1:13" x14ac:dyDescent="0.25">
      <c r="A17671" s="126"/>
      <c r="B17671" s="126"/>
      <c r="C17671" s="126"/>
      <c r="D17671" s="127"/>
      <c r="E17671" s="128"/>
      <c r="F17671" s="128"/>
      <c r="G17671" s="126"/>
      <c r="H17671" s="126"/>
      <c r="I17671" s="126"/>
      <c r="J17671" s="126"/>
      <c r="K17671" s="9"/>
      <c r="L17671" s="9"/>
      <c r="M17671" s="9"/>
    </row>
    <row r="17672" spans="1:13" x14ac:dyDescent="0.25">
      <c r="A17672" s="126"/>
      <c r="B17672" s="126"/>
      <c r="C17672" s="126"/>
      <c r="D17672" s="127"/>
      <c r="E17672" s="128"/>
      <c r="F17672" s="128"/>
      <c r="G17672" s="126"/>
      <c r="H17672" s="126"/>
      <c r="I17672" s="126"/>
      <c r="J17672" s="126"/>
      <c r="K17672" s="9"/>
      <c r="L17672" s="9"/>
      <c r="M17672" s="9"/>
    </row>
    <row r="17673" spans="1:13" x14ac:dyDescent="0.25">
      <c r="A17673" s="126"/>
      <c r="B17673" s="126"/>
      <c r="C17673" s="126"/>
      <c r="D17673" s="127"/>
      <c r="E17673" s="128"/>
      <c r="F17673" s="128"/>
      <c r="G17673" s="126"/>
      <c r="H17673" s="126"/>
      <c r="I17673" s="126"/>
      <c r="J17673" s="126"/>
      <c r="K17673" s="9"/>
      <c r="L17673" s="9"/>
      <c r="M17673" s="9"/>
    </row>
    <row r="17674" spans="1:13" x14ac:dyDescent="0.25">
      <c r="A17674" s="126"/>
      <c r="B17674" s="126"/>
      <c r="C17674" s="126"/>
      <c r="D17674" s="127"/>
      <c r="E17674" s="128"/>
      <c r="F17674" s="128"/>
      <c r="G17674" s="126"/>
      <c r="H17674" s="126"/>
      <c r="I17674" s="126"/>
      <c r="J17674" s="126"/>
      <c r="K17674" s="9"/>
      <c r="L17674" s="9"/>
      <c r="M17674" s="9"/>
    </row>
    <row r="17675" spans="1:13" x14ac:dyDescent="0.25">
      <c r="A17675" s="126"/>
      <c r="B17675" s="126"/>
      <c r="C17675" s="126"/>
      <c r="D17675" s="127"/>
      <c r="E17675" s="128"/>
      <c r="F17675" s="128"/>
      <c r="G17675" s="126"/>
      <c r="H17675" s="126"/>
      <c r="I17675" s="126"/>
      <c r="J17675" s="126"/>
      <c r="K17675" s="9"/>
      <c r="L17675" s="9"/>
      <c r="M17675" s="9"/>
    </row>
    <row r="17676" spans="1:13" x14ac:dyDescent="0.25">
      <c r="A17676" s="126"/>
      <c r="B17676" s="126"/>
      <c r="C17676" s="126"/>
      <c r="D17676" s="127"/>
      <c r="E17676" s="128"/>
      <c r="F17676" s="128"/>
      <c r="G17676" s="126"/>
      <c r="H17676" s="126"/>
      <c r="I17676" s="126"/>
      <c r="J17676" s="126"/>
      <c r="K17676" s="9"/>
      <c r="L17676" s="9"/>
      <c r="M17676" s="9"/>
    </row>
    <row r="17677" spans="1:13" x14ac:dyDescent="0.25">
      <c r="A17677" s="126"/>
      <c r="B17677" s="126"/>
      <c r="C17677" s="126"/>
      <c r="D17677" s="127"/>
      <c r="E17677" s="128"/>
      <c r="F17677" s="128"/>
      <c r="G17677" s="126"/>
      <c r="H17677" s="126"/>
      <c r="I17677" s="126"/>
      <c r="J17677" s="126"/>
      <c r="K17677" s="9"/>
      <c r="L17677" s="9"/>
      <c r="M17677" s="9"/>
    </row>
    <row r="17678" spans="1:13" x14ac:dyDescent="0.25">
      <c r="A17678" s="126"/>
      <c r="B17678" s="126"/>
      <c r="C17678" s="126"/>
      <c r="D17678" s="127"/>
      <c r="E17678" s="128"/>
      <c r="F17678" s="128"/>
      <c r="G17678" s="126"/>
      <c r="H17678" s="126"/>
      <c r="I17678" s="126"/>
      <c r="J17678" s="126"/>
      <c r="K17678" s="9"/>
      <c r="L17678" s="9"/>
      <c r="M17678" s="9"/>
    </row>
    <row r="17679" spans="1:13" x14ac:dyDescent="0.25">
      <c r="A17679" s="126"/>
      <c r="B17679" s="126"/>
      <c r="C17679" s="126"/>
      <c r="D17679" s="127"/>
      <c r="E17679" s="128"/>
      <c r="F17679" s="128"/>
      <c r="G17679" s="126"/>
      <c r="H17679" s="126"/>
      <c r="I17679" s="126"/>
      <c r="J17679" s="126"/>
      <c r="K17679" s="9"/>
      <c r="L17679" s="9"/>
      <c r="M17679" s="9"/>
    </row>
    <row r="17680" spans="1:13" x14ac:dyDescent="0.25">
      <c r="A17680" s="126"/>
      <c r="B17680" s="126"/>
      <c r="C17680" s="126"/>
      <c r="D17680" s="127"/>
      <c r="E17680" s="128"/>
      <c r="F17680" s="128"/>
      <c r="G17680" s="126"/>
      <c r="H17680" s="126"/>
      <c r="I17680" s="126"/>
      <c r="J17680" s="126"/>
      <c r="K17680" s="9"/>
      <c r="L17680" s="9"/>
      <c r="M17680" s="9"/>
    </row>
    <row r="17681" spans="1:13" x14ac:dyDescent="0.25">
      <c r="A17681" s="126"/>
      <c r="B17681" s="126"/>
      <c r="C17681" s="126"/>
      <c r="D17681" s="127"/>
      <c r="E17681" s="128"/>
      <c r="F17681" s="128"/>
      <c r="G17681" s="126"/>
      <c r="H17681" s="126"/>
      <c r="I17681" s="126"/>
      <c r="J17681" s="126"/>
      <c r="K17681" s="9"/>
      <c r="L17681" s="9"/>
      <c r="M17681" s="9"/>
    </row>
    <row r="17682" spans="1:13" x14ac:dyDescent="0.25">
      <c r="A17682" s="126"/>
      <c r="B17682" s="126"/>
      <c r="C17682" s="126"/>
      <c r="D17682" s="127"/>
      <c r="E17682" s="128"/>
      <c r="F17682" s="128"/>
      <c r="G17682" s="126"/>
      <c r="H17682" s="126"/>
      <c r="I17682" s="126"/>
      <c r="J17682" s="126"/>
      <c r="K17682" s="9"/>
      <c r="L17682" s="9"/>
      <c r="M17682" s="9"/>
    </row>
    <row r="17683" spans="1:13" x14ac:dyDescent="0.25">
      <c r="A17683" s="126"/>
      <c r="B17683" s="126"/>
      <c r="C17683" s="126"/>
      <c r="D17683" s="127"/>
      <c r="E17683" s="128"/>
      <c r="F17683" s="128"/>
      <c r="G17683" s="126"/>
      <c r="H17683" s="126"/>
      <c r="I17683" s="126"/>
      <c r="J17683" s="126"/>
      <c r="K17683" s="9"/>
      <c r="L17683" s="9"/>
      <c r="M17683" s="9"/>
    </row>
    <row r="17684" spans="1:13" x14ac:dyDescent="0.25">
      <c r="A17684" s="126"/>
      <c r="B17684" s="126"/>
      <c r="C17684" s="126"/>
      <c r="D17684" s="127"/>
      <c r="E17684" s="128"/>
      <c r="F17684" s="128"/>
      <c r="G17684" s="126"/>
      <c r="H17684" s="126"/>
      <c r="I17684" s="126"/>
      <c r="J17684" s="126"/>
      <c r="K17684" s="9"/>
      <c r="L17684" s="9"/>
      <c r="M17684" s="9"/>
    </row>
    <row r="17685" spans="1:13" x14ac:dyDescent="0.25">
      <c r="A17685" s="126"/>
      <c r="B17685" s="126"/>
      <c r="C17685" s="126"/>
      <c r="D17685" s="127"/>
      <c r="E17685" s="128"/>
      <c r="F17685" s="128"/>
      <c r="G17685" s="126"/>
      <c r="H17685" s="126"/>
      <c r="I17685" s="126"/>
      <c r="J17685" s="126"/>
      <c r="K17685" s="9"/>
      <c r="L17685" s="9"/>
      <c r="M17685" s="9"/>
    </row>
    <row r="17686" spans="1:13" x14ac:dyDescent="0.25">
      <c r="A17686" s="126"/>
      <c r="B17686" s="126"/>
      <c r="C17686" s="126"/>
      <c r="D17686" s="127"/>
      <c r="E17686" s="128"/>
      <c r="F17686" s="128"/>
      <c r="G17686" s="126"/>
      <c r="H17686" s="126"/>
      <c r="I17686" s="126"/>
      <c r="J17686" s="126"/>
      <c r="K17686" s="9"/>
      <c r="L17686" s="9"/>
      <c r="M17686" s="9"/>
    </row>
    <row r="17687" spans="1:13" x14ac:dyDescent="0.25">
      <c r="A17687" s="126"/>
      <c r="B17687" s="126"/>
      <c r="C17687" s="126"/>
      <c r="D17687" s="127"/>
      <c r="E17687" s="128"/>
      <c r="F17687" s="128"/>
      <c r="G17687" s="126"/>
      <c r="H17687" s="126"/>
      <c r="I17687" s="126"/>
      <c r="J17687" s="126"/>
      <c r="K17687" s="9"/>
      <c r="L17687" s="9"/>
      <c r="M17687" s="9"/>
    </row>
    <row r="17688" spans="1:13" x14ac:dyDescent="0.25">
      <c r="A17688" s="126"/>
      <c r="B17688" s="126"/>
      <c r="C17688" s="126"/>
      <c r="D17688" s="127"/>
      <c r="E17688" s="128"/>
      <c r="F17688" s="128"/>
      <c r="G17688" s="126"/>
      <c r="H17688" s="126"/>
      <c r="I17688" s="126"/>
      <c r="J17688" s="126"/>
      <c r="K17688" s="9"/>
      <c r="L17688" s="9"/>
      <c r="M17688" s="9"/>
    </row>
    <row r="17689" spans="1:13" x14ac:dyDescent="0.25">
      <c r="A17689" s="126"/>
      <c r="B17689" s="126"/>
      <c r="C17689" s="126"/>
      <c r="D17689" s="127"/>
      <c r="E17689" s="128"/>
      <c r="F17689" s="128"/>
      <c r="G17689" s="126"/>
      <c r="H17689" s="126"/>
      <c r="I17689" s="126"/>
      <c r="J17689" s="126"/>
      <c r="K17689" s="9"/>
      <c r="L17689" s="9"/>
      <c r="M17689" s="9"/>
    </row>
    <row r="17690" spans="1:13" x14ac:dyDescent="0.25">
      <c r="A17690" s="126"/>
      <c r="B17690" s="126"/>
      <c r="C17690" s="126"/>
      <c r="D17690" s="127"/>
      <c r="E17690" s="128"/>
      <c r="F17690" s="128"/>
      <c r="G17690" s="126"/>
      <c r="H17690" s="126"/>
      <c r="I17690" s="126"/>
      <c r="J17690" s="126"/>
      <c r="K17690" s="9"/>
      <c r="L17690" s="9"/>
      <c r="M17690" s="9"/>
    </row>
    <row r="17691" spans="1:13" x14ac:dyDescent="0.25">
      <c r="A17691" s="126"/>
      <c r="B17691" s="126"/>
      <c r="C17691" s="126"/>
      <c r="D17691" s="127"/>
      <c r="E17691" s="128"/>
      <c r="F17691" s="128"/>
      <c r="G17691" s="126"/>
      <c r="H17691" s="126"/>
      <c r="I17691" s="126"/>
      <c r="J17691" s="126"/>
      <c r="K17691" s="9"/>
      <c r="L17691" s="9"/>
      <c r="M17691" s="9"/>
    </row>
    <row r="17692" spans="1:13" x14ac:dyDescent="0.25">
      <c r="A17692" s="126"/>
      <c r="B17692" s="126"/>
      <c r="C17692" s="126"/>
      <c r="D17692" s="127"/>
      <c r="E17692" s="128"/>
      <c r="F17692" s="128"/>
      <c r="G17692" s="126"/>
      <c r="H17692" s="126"/>
      <c r="I17692" s="126"/>
      <c r="J17692" s="126"/>
      <c r="K17692" s="9"/>
      <c r="L17692" s="9"/>
      <c r="M17692" s="9"/>
    </row>
    <row r="17693" spans="1:13" x14ac:dyDescent="0.25">
      <c r="A17693" s="126"/>
      <c r="B17693" s="126"/>
      <c r="C17693" s="126"/>
      <c r="D17693" s="127"/>
      <c r="E17693" s="128"/>
      <c r="F17693" s="128"/>
      <c r="G17693" s="126"/>
      <c r="H17693" s="126"/>
      <c r="I17693" s="126"/>
      <c r="J17693" s="126"/>
      <c r="K17693" s="9"/>
      <c r="L17693" s="9"/>
      <c r="M17693" s="9"/>
    </row>
    <row r="17694" spans="1:13" x14ac:dyDescent="0.25">
      <c r="A17694" s="126"/>
      <c r="B17694" s="126"/>
      <c r="C17694" s="126"/>
      <c r="D17694" s="127"/>
      <c r="E17694" s="128"/>
      <c r="F17694" s="128"/>
      <c r="G17694" s="126"/>
      <c r="H17694" s="126"/>
      <c r="I17694" s="126"/>
      <c r="J17694" s="126"/>
      <c r="K17694" s="9"/>
      <c r="L17694" s="9"/>
      <c r="M17694" s="9"/>
    </row>
    <row r="17695" spans="1:13" x14ac:dyDescent="0.25">
      <c r="A17695" s="126"/>
      <c r="B17695" s="126"/>
      <c r="C17695" s="126"/>
      <c r="D17695" s="127"/>
      <c r="E17695" s="128"/>
      <c r="F17695" s="128"/>
      <c r="G17695" s="126"/>
      <c r="H17695" s="126"/>
      <c r="I17695" s="126"/>
      <c r="J17695" s="126"/>
      <c r="K17695" s="9"/>
      <c r="L17695" s="9"/>
      <c r="M17695" s="9"/>
    </row>
    <row r="17696" spans="1:13" x14ac:dyDescent="0.25">
      <c r="A17696" s="126"/>
      <c r="B17696" s="126"/>
      <c r="C17696" s="126"/>
      <c r="D17696" s="127"/>
      <c r="E17696" s="128"/>
      <c r="F17696" s="128"/>
      <c r="G17696" s="126"/>
      <c r="H17696" s="126"/>
      <c r="I17696" s="126"/>
      <c r="J17696" s="126"/>
      <c r="K17696" s="9"/>
      <c r="L17696" s="9"/>
      <c r="M17696" s="9"/>
    </row>
    <row r="17697" spans="1:13" x14ac:dyDescent="0.25">
      <c r="A17697" s="126"/>
      <c r="B17697" s="126"/>
      <c r="C17697" s="126"/>
      <c r="D17697" s="127"/>
      <c r="E17697" s="128"/>
      <c r="F17697" s="128"/>
      <c r="G17697" s="126"/>
      <c r="H17697" s="126"/>
      <c r="I17697" s="126"/>
      <c r="J17697" s="126"/>
      <c r="K17697" s="9"/>
      <c r="L17697" s="9"/>
      <c r="M17697" s="9"/>
    </row>
    <row r="17698" spans="1:13" x14ac:dyDescent="0.25">
      <c r="A17698" s="126"/>
      <c r="B17698" s="126"/>
      <c r="C17698" s="126"/>
      <c r="D17698" s="127"/>
      <c r="E17698" s="128"/>
      <c r="F17698" s="128"/>
      <c r="G17698" s="126"/>
      <c r="H17698" s="126"/>
      <c r="I17698" s="126"/>
      <c r="J17698" s="126"/>
      <c r="K17698" s="9"/>
      <c r="L17698" s="9"/>
      <c r="M17698" s="9"/>
    </row>
    <row r="17699" spans="1:13" x14ac:dyDescent="0.25">
      <c r="A17699" s="126"/>
      <c r="B17699" s="126"/>
      <c r="C17699" s="126"/>
      <c r="D17699" s="127"/>
      <c r="E17699" s="128"/>
      <c r="F17699" s="128"/>
      <c r="G17699" s="126"/>
      <c r="H17699" s="126"/>
      <c r="I17699" s="126"/>
      <c r="J17699" s="126"/>
      <c r="K17699" s="9"/>
      <c r="L17699" s="9"/>
      <c r="M17699" s="9"/>
    </row>
    <row r="17700" spans="1:13" x14ac:dyDescent="0.25">
      <c r="A17700" s="126"/>
      <c r="B17700" s="126"/>
      <c r="C17700" s="126"/>
      <c r="D17700" s="127"/>
      <c r="E17700" s="128"/>
      <c r="F17700" s="128"/>
      <c r="G17700" s="126"/>
      <c r="H17700" s="126"/>
      <c r="I17700" s="126"/>
      <c r="J17700" s="126"/>
      <c r="K17700" s="9"/>
      <c r="L17700" s="9"/>
      <c r="M17700" s="9"/>
    </row>
    <row r="17701" spans="1:13" x14ac:dyDescent="0.25">
      <c r="A17701" s="126"/>
      <c r="B17701" s="126"/>
      <c r="C17701" s="126"/>
      <c r="D17701" s="127"/>
      <c r="E17701" s="128"/>
      <c r="F17701" s="128"/>
      <c r="G17701" s="126"/>
      <c r="H17701" s="126"/>
      <c r="I17701" s="126"/>
      <c r="J17701" s="126"/>
      <c r="K17701" s="9"/>
      <c r="L17701" s="9"/>
      <c r="M17701" s="9"/>
    </row>
    <row r="17702" spans="1:13" x14ac:dyDescent="0.25">
      <c r="A17702" s="126"/>
      <c r="B17702" s="126"/>
      <c r="C17702" s="126"/>
      <c r="D17702" s="127"/>
      <c r="E17702" s="128"/>
      <c r="F17702" s="128"/>
      <c r="G17702" s="126"/>
      <c r="H17702" s="126"/>
      <c r="I17702" s="126"/>
      <c r="J17702" s="126"/>
      <c r="K17702" s="9"/>
      <c r="L17702" s="9"/>
      <c r="M17702" s="9"/>
    </row>
    <row r="17703" spans="1:13" x14ac:dyDescent="0.25">
      <c r="A17703" s="126"/>
      <c r="B17703" s="126"/>
      <c r="C17703" s="126"/>
      <c r="D17703" s="127"/>
      <c r="E17703" s="128"/>
      <c r="F17703" s="128"/>
      <c r="G17703" s="126"/>
      <c r="H17703" s="126"/>
      <c r="I17703" s="126"/>
      <c r="J17703" s="126"/>
      <c r="K17703" s="9"/>
      <c r="L17703" s="9"/>
      <c r="M17703" s="9"/>
    </row>
    <row r="17704" spans="1:13" x14ac:dyDescent="0.25">
      <c r="A17704" s="126"/>
      <c r="B17704" s="126"/>
      <c r="C17704" s="126"/>
      <c r="D17704" s="127"/>
      <c r="E17704" s="128"/>
      <c r="F17704" s="128"/>
      <c r="G17704" s="126"/>
      <c r="H17704" s="126"/>
      <c r="I17704" s="126"/>
      <c r="J17704" s="126"/>
      <c r="K17704" s="9"/>
      <c r="L17704" s="9"/>
      <c r="M17704" s="9"/>
    </row>
    <row r="17705" spans="1:13" x14ac:dyDescent="0.25">
      <c r="A17705" s="126"/>
      <c r="B17705" s="126"/>
      <c r="C17705" s="126"/>
      <c r="D17705" s="127"/>
      <c r="E17705" s="128"/>
      <c r="F17705" s="128"/>
      <c r="G17705" s="126"/>
      <c r="H17705" s="126"/>
      <c r="I17705" s="126"/>
      <c r="J17705" s="126"/>
      <c r="K17705" s="9"/>
      <c r="L17705" s="9"/>
      <c r="M17705" s="9"/>
    </row>
    <row r="17706" spans="1:13" x14ac:dyDescent="0.25">
      <c r="A17706" s="126"/>
      <c r="B17706" s="126"/>
      <c r="C17706" s="126"/>
      <c r="D17706" s="127"/>
      <c r="E17706" s="128"/>
      <c r="F17706" s="128"/>
      <c r="G17706" s="126"/>
      <c r="H17706" s="126"/>
      <c r="I17706" s="126"/>
      <c r="J17706" s="126"/>
      <c r="K17706" s="9"/>
      <c r="L17706" s="9"/>
      <c r="M17706" s="9"/>
    </row>
    <row r="17707" spans="1:13" x14ac:dyDescent="0.25">
      <c r="A17707" s="126"/>
      <c r="B17707" s="126"/>
      <c r="C17707" s="126"/>
      <c r="D17707" s="127"/>
      <c r="E17707" s="128"/>
      <c r="F17707" s="128"/>
      <c r="G17707" s="126"/>
      <c r="H17707" s="126"/>
      <c r="I17707" s="126"/>
      <c r="J17707" s="126"/>
      <c r="K17707" s="9"/>
      <c r="L17707" s="9"/>
      <c r="M17707" s="9"/>
    </row>
    <row r="17708" spans="1:13" x14ac:dyDescent="0.25">
      <c r="A17708" s="126"/>
      <c r="B17708" s="126"/>
      <c r="C17708" s="126"/>
      <c r="D17708" s="127"/>
      <c r="E17708" s="128"/>
      <c r="F17708" s="128"/>
      <c r="G17708" s="126"/>
      <c r="H17708" s="126"/>
      <c r="I17708" s="126"/>
      <c r="J17708" s="126"/>
      <c r="K17708" s="9"/>
      <c r="L17708" s="9"/>
      <c r="M17708" s="9"/>
    </row>
    <row r="17709" spans="1:13" x14ac:dyDescent="0.25">
      <c r="A17709" s="126"/>
      <c r="B17709" s="126"/>
      <c r="C17709" s="126"/>
      <c r="D17709" s="127"/>
      <c r="E17709" s="128"/>
      <c r="F17709" s="128"/>
      <c r="G17709" s="126"/>
      <c r="H17709" s="126"/>
      <c r="I17709" s="126"/>
      <c r="J17709" s="126"/>
      <c r="K17709" s="9"/>
      <c r="L17709" s="9"/>
      <c r="M17709" s="9"/>
    </row>
    <row r="17710" spans="1:13" x14ac:dyDescent="0.25">
      <c r="A17710" s="126"/>
      <c r="B17710" s="126"/>
      <c r="C17710" s="126"/>
      <c r="D17710" s="127"/>
      <c r="E17710" s="128"/>
      <c r="F17710" s="128"/>
      <c r="G17710" s="126"/>
      <c r="H17710" s="126"/>
      <c r="I17710" s="126"/>
      <c r="J17710" s="126"/>
      <c r="K17710" s="9"/>
      <c r="L17710" s="9"/>
      <c r="M17710" s="9"/>
    </row>
    <row r="17711" spans="1:13" x14ac:dyDescent="0.25">
      <c r="A17711" s="126"/>
      <c r="B17711" s="126"/>
      <c r="C17711" s="126"/>
      <c r="D17711" s="127"/>
      <c r="E17711" s="128"/>
      <c r="F17711" s="128"/>
      <c r="G17711" s="126"/>
      <c r="H17711" s="126"/>
      <c r="I17711" s="126"/>
      <c r="J17711" s="126"/>
      <c r="K17711" s="9"/>
      <c r="L17711" s="9"/>
      <c r="M17711" s="9"/>
    </row>
    <row r="17712" spans="1:13" x14ac:dyDescent="0.25">
      <c r="A17712" s="126"/>
      <c r="B17712" s="126"/>
      <c r="C17712" s="126"/>
      <c r="D17712" s="127"/>
      <c r="E17712" s="128"/>
      <c r="F17712" s="128"/>
      <c r="G17712" s="126"/>
      <c r="H17712" s="126"/>
      <c r="I17712" s="126"/>
      <c r="J17712" s="126"/>
      <c r="K17712" s="9"/>
      <c r="L17712" s="9"/>
      <c r="M17712" s="9"/>
    </row>
    <row r="17713" spans="1:13" x14ac:dyDescent="0.25">
      <c r="A17713" s="126"/>
      <c r="B17713" s="126"/>
      <c r="C17713" s="126"/>
      <c r="D17713" s="127"/>
      <c r="E17713" s="128"/>
      <c r="F17713" s="128"/>
      <c r="G17713" s="126"/>
      <c r="H17713" s="126"/>
      <c r="I17713" s="126"/>
      <c r="J17713" s="126"/>
      <c r="K17713" s="9"/>
      <c r="L17713" s="9"/>
      <c r="M17713" s="9"/>
    </row>
    <row r="17714" spans="1:13" x14ac:dyDescent="0.25">
      <c r="A17714" s="126"/>
      <c r="B17714" s="126"/>
      <c r="C17714" s="126"/>
      <c r="D17714" s="127"/>
      <c r="E17714" s="128"/>
      <c r="F17714" s="128"/>
      <c r="G17714" s="126"/>
      <c r="H17714" s="126"/>
      <c r="I17714" s="126"/>
      <c r="J17714" s="126"/>
      <c r="K17714" s="9"/>
      <c r="L17714" s="9"/>
      <c r="M17714" s="9"/>
    </row>
    <row r="17715" spans="1:13" x14ac:dyDescent="0.25">
      <c r="A17715" s="126"/>
      <c r="B17715" s="126"/>
      <c r="C17715" s="126"/>
      <c r="D17715" s="127"/>
      <c r="E17715" s="128"/>
      <c r="F17715" s="128"/>
      <c r="G17715" s="126"/>
      <c r="H17715" s="126"/>
      <c r="I17715" s="126"/>
      <c r="J17715" s="126"/>
      <c r="K17715" s="9"/>
      <c r="L17715" s="9"/>
      <c r="M17715" s="9"/>
    </row>
    <row r="17716" spans="1:13" x14ac:dyDescent="0.25">
      <c r="A17716" s="126"/>
      <c r="B17716" s="126"/>
      <c r="C17716" s="126"/>
      <c r="D17716" s="127"/>
      <c r="E17716" s="128"/>
      <c r="F17716" s="128"/>
      <c r="G17716" s="126"/>
      <c r="H17716" s="126"/>
      <c r="I17716" s="126"/>
      <c r="J17716" s="126"/>
      <c r="K17716" s="9"/>
      <c r="L17716" s="9"/>
      <c r="M17716" s="9"/>
    </row>
    <row r="17717" spans="1:13" x14ac:dyDescent="0.25">
      <c r="A17717" s="126"/>
      <c r="B17717" s="126"/>
      <c r="C17717" s="126"/>
      <c r="D17717" s="127"/>
      <c r="E17717" s="128"/>
      <c r="F17717" s="128"/>
      <c r="G17717" s="126"/>
      <c r="H17717" s="126"/>
      <c r="I17717" s="126"/>
      <c r="J17717" s="126"/>
      <c r="K17717" s="9"/>
      <c r="L17717" s="9"/>
      <c r="M17717" s="9"/>
    </row>
    <row r="17718" spans="1:13" x14ac:dyDescent="0.25">
      <c r="A17718" s="126"/>
      <c r="B17718" s="126"/>
      <c r="C17718" s="126"/>
      <c r="D17718" s="127"/>
      <c r="E17718" s="128"/>
      <c r="F17718" s="128"/>
      <c r="G17718" s="126"/>
      <c r="H17718" s="126"/>
      <c r="I17718" s="126"/>
      <c r="J17718" s="126"/>
      <c r="K17718" s="9"/>
      <c r="L17718" s="9"/>
      <c r="M17718" s="9"/>
    </row>
    <row r="17719" spans="1:13" x14ac:dyDescent="0.25">
      <c r="A17719" s="126"/>
      <c r="B17719" s="126"/>
      <c r="C17719" s="126"/>
      <c r="D17719" s="127"/>
      <c r="E17719" s="128"/>
      <c r="F17719" s="128"/>
      <c r="G17719" s="126"/>
      <c r="H17719" s="126"/>
      <c r="I17719" s="126"/>
      <c r="J17719" s="126"/>
      <c r="K17719" s="9"/>
      <c r="L17719" s="9"/>
      <c r="M17719" s="9"/>
    </row>
    <row r="17720" spans="1:13" x14ac:dyDescent="0.25">
      <c r="A17720" s="126"/>
      <c r="B17720" s="126"/>
      <c r="C17720" s="126"/>
      <c r="D17720" s="127"/>
      <c r="E17720" s="128"/>
      <c r="F17720" s="128"/>
      <c r="G17720" s="126"/>
      <c r="H17720" s="126"/>
      <c r="I17720" s="126"/>
      <c r="J17720" s="126"/>
      <c r="K17720" s="9"/>
      <c r="L17720" s="9"/>
      <c r="M17720" s="9"/>
    </row>
    <row r="17721" spans="1:13" x14ac:dyDescent="0.25">
      <c r="A17721" s="126"/>
      <c r="B17721" s="126"/>
      <c r="C17721" s="126"/>
      <c r="D17721" s="127"/>
      <c r="E17721" s="128"/>
      <c r="F17721" s="128"/>
      <c r="G17721" s="126"/>
      <c r="H17721" s="126"/>
      <c r="I17721" s="126"/>
      <c r="J17721" s="126"/>
      <c r="K17721" s="9"/>
      <c r="L17721" s="9"/>
      <c r="M17721" s="9"/>
    </row>
    <row r="17722" spans="1:13" x14ac:dyDescent="0.25">
      <c r="A17722" s="126"/>
      <c r="B17722" s="126"/>
      <c r="C17722" s="126"/>
      <c r="D17722" s="127"/>
      <c r="E17722" s="128"/>
      <c r="F17722" s="128"/>
      <c r="G17722" s="126"/>
      <c r="H17722" s="126"/>
      <c r="I17722" s="126"/>
      <c r="J17722" s="126"/>
      <c r="K17722" s="9"/>
      <c r="L17722" s="9"/>
      <c r="M17722" s="9"/>
    </row>
    <row r="17723" spans="1:13" x14ac:dyDescent="0.25">
      <c r="A17723" s="126"/>
      <c r="B17723" s="126"/>
      <c r="C17723" s="126"/>
      <c r="D17723" s="127"/>
      <c r="E17723" s="128"/>
      <c r="F17723" s="128"/>
      <c r="G17723" s="126"/>
      <c r="H17723" s="126"/>
      <c r="I17723" s="126"/>
      <c r="J17723" s="126"/>
      <c r="K17723" s="9"/>
      <c r="L17723" s="9"/>
      <c r="M17723" s="9"/>
    </row>
    <row r="17724" spans="1:13" x14ac:dyDescent="0.25">
      <c r="A17724" s="126"/>
      <c r="B17724" s="126"/>
      <c r="C17724" s="126"/>
      <c r="D17724" s="127"/>
      <c r="E17724" s="128"/>
      <c r="F17724" s="128"/>
      <c r="G17724" s="126"/>
      <c r="H17724" s="126"/>
      <c r="I17724" s="126"/>
      <c r="J17724" s="126"/>
      <c r="K17724" s="9"/>
      <c r="L17724" s="9"/>
      <c r="M17724" s="9"/>
    </row>
    <row r="17725" spans="1:13" x14ac:dyDescent="0.25">
      <c r="A17725" s="126"/>
      <c r="B17725" s="126"/>
      <c r="C17725" s="126"/>
      <c r="D17725" s="127"/>
      <c r="E17725" s="128"/>
      <c r="F17725" s="128"/>
      <c r="G17725" s="126"/>
      <c r="H17725" s="126"/>
      <c r="I17725" s="126"/>
      <c r="J17725" s="126"/>
      <c r="K17725" s="9"/>
      <c r="L17725" s="9"/>
      <c r="M17725" s="9"/>
    </row>
    <row r="17726" spans="1:13" x14ac:dyDescent="0.25">
      <c r="A17726" s="126"/>
      <c r="B17726" s="126"/>
      <c r="C17726" s="126"/>
      <c r="D17726" s="127"/>
      <c r="E17726" s="128"/>
      <c r="F17726" s="128"/>
      <c r="G17726" s="126"/>
      <c r="H17726" s="126"/>
      <c r="I17726" s="126"/>
      <c r="J17726" s="126"/>
      <c r="K17726" s="9"/>
      <c r="L17726" s="9"/>
      <c r="M17726" s="9"/>
    </row>
    <row r="17727" spans="1:13" x14ac:dyDescent="0.25">
      <c r="A17727" s="126"/>
      <c r="B17727" s="126"/>
      <c r="C17727" s="126"/>
      <c r="D17727" s="127"/>
      <c r="E17727" s="128"/>
      <c r="F17727" s="128"/>
      <c r="G17727" s="126"/>
      <c r="H17727" s="126"/>
      <c r="I17727" s="126"/>
      <c r="J17727" s="126"/>
      <c r="K17727" s="9"/>
      <c r="L17727" s="9"/>
      <c r="M17727" s="9"/>
    </row>
    <row r="17728" spans="1:13" x14ac:dyDescent="0.25">
      <c r="A17728" s="126"/>
      <c r="B17728" s="126"/>
      <c r="C17728" s="126"/>
      <c r="D17728" s="127"/>
      <c r="E17728" s="128"/>
      <c r="F17728" s="128"/>
      <c r="G17728" s="126"/>
      <c r="H17728" s="126"/>
      <c r="I17728" s="126"/>
      <c r="J17728" s="126"/>
      <c r="K17728" s="9"/>
      <c r="L17728" s="9"/>
      <c r="M17728" s="9"/>
    </row>
    <row r="17729" spans="1:13" x14ac:dyDescent="0.25">
      <c r="A17729" s="126"/>
      <c r="B17729" s="126"/>
      <c r="C17729" s="126"/>
      <c r="D17729" s="127"/>
      <c r="E17729" s="128"/>
      <c r="F17729" s="128"/>
      <c r="G17729" s="126"/>
      <c r="H17729" s="126"/>
      <c r="I17729" s="126"/>
      <c r="J17729" s="126"/>
      <c r="K17729" s="9"/>
      <c r="L17729" s="9"/>
      <c r="M17729" s="9"/>
    </row>
    <row r="17730" spans="1:13" x14ac:dyDescent="0.25">
      <c r="A17730" s="126"/>
      <c r="B17730" s="126"/>
      <c r="C17730" s="126"/>
      <c r="D17730" s="127"/>
      <c r="E17730" s="128"/>
      <c r="F17730" s="128"/>
      <c r="G17730" s="126"/>
      <c r="H17730" s="126"/>
      <c r="I17730" s="126"/>
      <c r="J17730" s="126"/>
      <c r="K17730" s="9"/>
      <c r="L17730" s="9"/>
      <c r="M17730" s="9"/>
    </row>
    <row r="17731" spans="1:13" x14ac:dyDescent="0.25">
      <c r="A17731" s="126"/>
      <c r="B17731" s="126"/>
      <c r="C17731" s="126"/>
      <c r="D17731" s="127"/>
      <c r="E17731" s="128"/>
      <c r="F17731" s="128"/>
      <c r="G17731" s="126"/>
      <c r="H17731" s="126"/>
      <c r="I17731" s="126"/>
      <c r="J17731" s="126"/>
      <c r="K17731" s="9"/>
      <c r="L17731" s="9"/>
      <c r="M17731" s="9"/>
    </row>
    <row r="17732" spans="1:13" x14ac:dyDescent="0.25">
      <c r="A17732" s="126"/>
      <c r="B17732" s="126"/>
      <c r="C17732" s="126"/>
      <c r="D17732" s="127"/>
      <c r="E17732" s="128"/>
      <c r="F17732" s="128"/>
      <c r="G17732" s="126"/>
      <c r="H17732" s="126"/>
      <c r="I17732" s="126"/>
      <c r="J17732" s="126"/>
      <c r="K17732" s="9"/>
      <c r="L17732" s="9"/>
      <c r="M17732" s="9"/>
    </row>
    <row r="17733" spans="1:13" x14ac:dyDescent="0.25">
      <c r="A17733" s="126"/>
      <c r="B17733" s="126"/>
      <c r="C17733" s="126"/>
      <c r="D17733" s="127"/>
      <c r="E17733" s="128"/>
      <c r="F17733" s="128"/>
      <c r="G17733" s="126"/>
      <c r="H17733" s="126"/>
      <c r="I17733" s="126"/>
      <c r="J17733" s="126"/>
      <c r="K17733" s="9"/>
      <c r="L17733" s="9"/>
      <c r="M17733" s="9"/>
    </row>
    <row r="17734" spans="1:13" x14ac:dyDescent="0.25">
      <c r="A17734" s="126"/>
      <c r="B17734" s="126"/>
      <c r="C17734" s="126"/>
      <c r="D17734" s="127"/>
      <c r="E17734" s="128"/>
      <c r="F17734" s="128"/>
      <c r="G17734" s="126"/>
      <c r="H17734" s="126"/>
      <c r="I17734" s="126"/>
      <c r="J17734" s="126"/>
      <c r="K17734" s="9"/>
      <c r="L17734" s="9"/>
      <c r="M17734" s="9"/>
    </row>
    <row r="17735" spans="1:13" x14ac:dyDescent="0.25">
      <c r="A17735" s="126"/>
      <c r="B17735" s="126"/>
      <c r="C17735" s="126"/>
      <c r="D17735" s="127"/>
      <c r="E17735" s="128"/>
      <c r="F17735" s="128"/>
      <c r="G17735" s="126"/>
      <c r="H17735" s="126"/>
      <c r="I17735" s="126"/>
      <c r="J17735" s="126"/>
      <c r="K17735" s="9"/>
      <c r="L17735" s="9"/>
      <c r="M17735" s="9"/>
    </row>
    <row r="17736" spans="1:13" x14ac:dyDescent="0.25">
      <c r="A17736" s="126"/>
      <c r="B17736" s="126"/>
      <c r="C17736" s="126"/>
      <c r="D17736" s="127"/>
      <c r="E17736" s="128"/>
      <c r="F17736" s="128"/>
      <c r="G17736" s="126"/>
      <c r="H17736" s="126"/>
      <c r="I17736" s="126"/>
      <c r="J17736" s="126"/>
      <c r="K17736" s="9"/>
      <c r="L17736" s="9"/>
      <c r="M17736" s="9"/>
    </row>
    <row r="17737" spans="1:13" x14ac:dyDescent="0.25">
      <c r="A17737" s="126"/>
      <c r="B17737" s="126"/>
      <c r="C17737" s="126"/>
      <c r="D17737" s="127"/>
      <c r="E17737" s="128"/>
      <c r="F17737" s="128"/>
      <c r="G17737" s="126"/>
      <c r="H17737" s="126"/>
      <c r="I17737" s="126"/>
      <c r="J17737" s="126"/>
      <c r="K17737" s="9"/>
      <c r="L17737" s="9"/>
      <c r="M17737" s="9"/>
    </row>
    <row r="17738" spans="1:13" x14ac:dyDescent="0.25">
      <c r="A17738" s="126"/>
      <c r="B17738" s="126"/>
      <c r="C17738" s="126"/>
      <c r="D17738" s="127"/>
      <c r="E17738" s="128"/>
      <c r="F17738" s="128"/>
      <c r="G17738" s="126"/>
      <c r="H17738" s="126"/>
      <c r="I17738" s="126"/>
      <c r="J17738" s="126"/>
      <c r="K17738" s="9"/>
      <c r="L17738" s="9"/>
      <c r="M17738" s="9"/>
    </row>
    <row r="17739" spans="1:13" x14ac:dyDescent="0.25">
      <c r="A17739" s="126"/>
      <c r="B17739" s="126"/>
      <c r="C17739" s="126"/>
      <c r="D17739" s="127"/>
      <c r="E17739" s="128"/>
      <c r="F17739" s="128"/>
      <c r="G17739" s="126"/>
      <c r="H17739" s="126"/>
      <c r="I17739" s="126"/>
      <c r="J17739" s="126"/>
      <c r="K17739" s="9"/>
      <c r="L17739" s="9"/>
      <c r="M17739" s="9"/>
    </row>
    <row r="17740" spans="1:13" x14ac:dyDescent="0.25">
      <c r="A17740" s="126"/>
      <c r="B17740" s="126"/>
      <c r="C17740" s="126"/>
      <c r="D17740" s="127"/>
      <c r="E17740" s="128"/>
      <c r="F17740" s="128"/>
      <c r="G17740" s="126"/>
      <c r="H17740" s="126"/>
      <c r="I17740" s="126"/>
      <c r="J17740" s="126"/>
      <c r="K17740" s="9"/>
      <c r="L17740" s="9"/>
      <c r="M17740" s="9"/>
    </row>
    <row r="17741" spans="1:13" x14ac:dyDescent="0.25">
      <c r="A17741" s="126"/>
      <c r="B17741" s="126"/>
      <c r="C17741" s="126"/>
      <c r="D17741" s="127"/>
      <c r="E17741" s="128"/>
      <c r="F17741" s="128"/>
      <c r="G17741" s="126"/>
      <c r="H17741" s="126"/>
      <c r="I17741" s="126"/>
      <c r="J17741" s="126"/>
      <c r="K17741" s="9"/>
      <c r="L17741" s="9"/>
      <c r="M17741" s="9"/>
    </row>
    <row r="17742" spans="1:13" x14ac:dyDescent="0.25">
      <c r="A17742" s="126"/>
      <c r="B17742" s="126"/>
      <c r="C17742" s="126"/>
      <c r="D17742" s="127"/>
      <c r="E17742" s="128"/>
      <c r="F17742" s="128"/>
      <c r="G17742" s="126"/>
      <c r="H17742" s="126"/>
      <c r="I17742" s="126"/>
      <c r="J17742" s="126"/>
      <c r="K17742" s="9"/>
      <c r="L17742" s="9"/>
      <c r="M17742" s="9"/>
    </row>
    <row r="17743" spans="1:13" x14ac:dyDescent="0.25">
      <c r="A17743" s="126"/>
      <c r="B17743" s="126"/>
      <c r="C17743" s="126"/>
      <c r="D17743" s="127"/>
      <c r="E17743" s="128"/>
      <c r="F17743" s="128"/>
      <c r="G17743" s="126"/>
      <c r="H17743" s="126"/>
      <c r="I17743" s="126"/>
      <c r="J17743" s="126"/>
      <c r="K17743" s="9"/>
      <c r="L17743" s="9"/>
      <c r="M17743" s="9"/>
    </row>
    <row r="17744" spans="1:13" x14ac:dyDescent="0.25">
      <c r="A17744" s="126"/>
      <c r="B17744" s="126"/>
      <c r="C17744" s="126"/>
      <c r="D17744" s="127"/>
      <c r="E17744" s="128"/>
      <c r="F17744" s="128"/>
      <c r="G17744" s="126"/>
      <c r="H17744" s="126"/>
      <c r="I17744" s="126"/>
      <c r="J17744" s="126"/>
      <c r="K17744" s="9"/>
      <c r="L17744" s="9"/>
      <c r="M17744" s="9"/>
    </row>
    <row r="17745" spans="1:13" x14ac:dyDescent="0.25">
      <c r="A17745" s="126"/>
      <c r="B17745" s="126"/>
      <c r="C17745" s="126"/>
      <c r="D17745" s="127"/>
      <c r="E17745" s="128"/>
      <c r="F17745" s="128"/>
      <c r="G17745" s="126"/>
      <c r="H17745" s="126"/>
      <c r="I17745" s="126"/>
      <c r="J17745" s="126"/>
      <c r="K17745" s="9"/>
      <c r="L17745" s="9"/>
      <c r="M17745" s="9"/>
    </row>
    <row r="17746" spans="1:13" x14ac:dyDescent="0.25">
      <c r="A17746" s="126"/>
      <c r="B17746" s="126"/>
      <c r="C17746" s="126"/>
      <c r="D17746" s="127"/>
      <c r="E17746" s="128"/>
      <c r="F17746" s="128"/>
      <c r="G17746" s="126"/>
      <c r="H17746" s="126"/>
      <c r="I17746" s="126"/>
      <c r="J17746" s="126"/>
      <c r="K17746" s="9"/>
      <c r="L17746" s="9"/>
      <c r="M17746" s="9"/>
    </row>
    <row r="17747" spans="1:13" x14ac:dyDescent="0.25">
      <c r="A17747" s="126"/>
      <c r="B17747" s="126"/>
      <c r="C17747" s="126"/>
      <c r="D17747" s="127"/>
      <c r="E17747" s="128"/>
      <c r="F17747" s="128"/>
      <c r="G17747" s="126"/>
      <c r="H17747" s="126"/>
      <c r="I17747" s="126"/>
      <c r="J17747" s="126"/>
      <c r="K17747" s="9"/>
      <c r="L17747" s="9"/>
      <c r="M17747" s="9"/>
    </row>
    <row r="17748" spans="1:13" x14ac:dyDescent="0.25">
      <c r="A17748" s="126"/>
      <c r="B17748" s="126"/>
      <c r="C17748" s="126"/>
      <c r="D17748" s="127"/>
      <c r="E17748" s="128"/>
      <c r="F17748" s="128"/>
      <c r="G17748" s="126"/>
      <c r="H17748" s="126"/>
      <c r="I17748" s="126"/>
      <c r="J17748" s="126"/>
      <c r="K17748" s="9"/>
      <c r="L17748" s="9"/>
      <c r="M17748" s="9"/>
    </row>
    <row r="17749" spans="1:13" x14ac:dyDescent="0.25">
      <c r="A17749" s="126"/>
      <c r="B17749" s="126"/>
      <c r="C17749" s="126"/>
      <c r="D17749" s="127"/>
      <c r="E17749" s="128"/>
      <c r="F17749" s="128"/>
      <c r="G17749" s="126"/>
      <c r="H17749" s="126"/>
      <c r="I17749" s="126"/>
      <c r="J17749" s="126"/>
      <c r="K17749" s="9"/>
      <c r="L17749" s="9"/>
      <c r="M17749" s="9"/>
    </row>
    <row r="17750" spans="1:13" x14ac:dyDescent="0.25">
      <c r="A17750" s="126"/>
      <c r="B17750" s="126"/>
      <c r="C17750" s="126"/>
      <c r="D17750" s="127"/>
      <c r="E17750" s="128"/>
      <c r="F17750" s="128"/>
      <c r="G17750" s="126"/>
      <c r="H17750" s="126"/>
      <c r="I17750" s="126"/>
      <c r="J17750" s="126"/>
      <c r="K17750" s="9"/>
      <c r="L17750" s="9"/>
      <c r="M17750" s="9"/>
    </row>
    <row r="17751" spans="1:13" x14ac:dyDescent="0.25">
      <c r="A17751" s="126"/>
      <c r="B17751" s="126"/>
      <c r="C17751" s="126"/>
      <c r="D17751" s="127"/>
      <c r="E17751" s="128"/>
      <c r="F17751" s="128"/>
      <c r="G17751" s="126"/>
      <c r="H17751" s="126"/>
      <c r="I17751" s="126"/>
      <c r="J17751" s="126"/>
      <c r="K17751" s="9"/>
      <c r="L17751" s="9"/>
      <c r="M17751" s="9"/>
    </row>
    <row r="17752" spans="1:13" x14ac:dyDescent="0.25">
      <c r="A17752" s="126"/>
      <c r="B17752" s="126"/>
      <c r="C17752" s="126"/>
      <c r="D17752" s="127"/>
      <c r="E17752" s="128"/>
      <c r="F17752" s="128"/>
      <c r="G17752" s="126"/>
      <c r="H17752" s="126"/>
      <c r="I17752" s="126"/>
      <c r="J17752" s="126"/>
      <c r="K17752" s="9"/>
      <c r="L17752" s="9"/>
      <c r="M17752" s="9"/>
    </row>
    <row r="17753" spans="1:13" x14ac:dyDescent="0.25">
      <c r="A17753" s="126"/>
      <c r="B17753" s="126"/>
      <c r="C17753" s="126"/>
      <c r="D17753" s="127"/>
      <c r="E17753" s="128"/>
      <c r="F17753" s="128"/>
      <c r="G17753" s="126"/>
      <c r="H17753" s="126"/>
      <c r="I17753" s="126"/>
      <c r="J17753" s="126"/>
      <c r="K17753" s="9"/>
      <c r="L17753" s="9"/>
      <c r="M17753" s="9"/>
    </row>
    <row r="17754" spans="1:13" x14ac:dyDescent="0.25">
      <c r="A17754" s="126"/>
      <c r="B17754" s="126"/>
      <c r="C17754" s="126"/>
      <c r="D17754" s="127"/>
      <c r="E17754" s="128"/>
      <c r="F17754" s="128"/>
      <c r="G17754" s="126"/>
      <c r="H17754" s="126"/>
      <c r="I17754" s="126"/>
      <c r="J17754" s="126"/>
      <c r="K17754" s="9"/>
      <c r="L17754" s="9"/>
      <c r="M17754" s="9"/>
    </row>
    <row r="17755" spans="1:13" x14ac:dyDescent="0.25">
      <c r="A17755" s="126"/>
      <c r="B17755" s="126"/>
      <c r="C17755" s="126"/>
      <c r="D17755" s="127"/>
      <c r="E17755" s="128"/>
      <c r="F17755" s="128"/>
      <c r="G17755" s="126"/>
      <c r="H17755" s="126"/>
      <c r="I17755" s="126"/>
      <c r="J17755" s="126"/>
      <c r="K17755" s="9"/>
      <c r="L17755" s="9"/>
      <c r="M17755" s="9"/>
    </row>
    <row r="17756" spans="1:13" x14ac:dyDescent="0.25">
      <c r="A17756" s="126"/>
      <c r="B17756" s="126"/>
      <c r="C17756" s="126"/>
      <c r="D17756" s="127"/>
      <c r="E17756" s="128"/>
      <c r="F17756" s="128"/>
      <c r="G17756" s="126"/>
      <c r="H17756" s="126"/>
      <c r="I17756" s="126"/>
      <c r="J17756" s="126"/>
      <c r="K17756" s="9"/>
      <c r="L17756" s="9"/>
      <c r="M17756" s="9"/>
    </row>
    <row r="17757" spans="1:13" x14ac:dyDescent="0.25">
      <c r="A17757" s="126"/>
      <c r="B17757" s="126"/>
      <c r="C17757" s="126"/>
      <c r="D17757" s="127"/>
      <c r="E17757" s="128"/>
      <c r="F17757" s="128"/>
      <c r="G17757" s="126"/>
      <c r="H17757" s="126"/>
      <c r="I17757" s="126"/>
      <c r="J17757" s="126"/>
      <c r="K17757" s="9"/>
      <c r="L17757" s="9"/>
      <c r="M17757" s="9"/>
    </row>
    <row r="17758" spans="1:13" x14ac:dyDescent="0.25">
      <c r="A17758" s="126"/>
      <c r="B17758" s="126"/>
      <c r="C17758" s="126"/>
      <c r="D17758" s="127"/>
      <c r="E17758" s="128"/>
      <c r="F17758" s="128"/>
      <c r="G17758" s="126"/>
      <c r="H17758" s="126"/>
      <c r="I17758" s="126"/>
      <c r="J17758" s="126"/>
      <c r="K17758" s="9"/>
      <c r="L17758" s="9"/>
      <c r="M17758" s="9"/>
    </row>
    <row r="17759" spans="1:13" x14ac:dyDescent="0.25">
      <c r="A17759" s="126"/>
      <c r="B17759" s="126"/>
      <c r="C17759" s="126"/>
      <c r="D17759" s="127"/>
      <c r="E17759" s="128"/>
      <c r="F17759" s="128"/>
      <c r="G17759" s="126"/>
      <c r="H17759" s="126"/>
      <c r="I17759" s="126"/>
      <c r="J17759" s="126"/>
      <c r="K17759" s="9"/>
      <c r="L17759" s="9"/>
      <c r="M17759" s="9"/>
    </row>
    <row r="17760" spans="1:13" x14ac:dyDescent="0.25">
      <c r="A17760" s="126"/>
      <c r="B17760" s="126"/>
      <c r="C17760" s="126"/>
      <c r="D17760" s="127"/>
      <c r="E17760" s="128"/>
      <c r="F17760" s="128"/>
      <c r="G17760" s="126"/>
      <c r="H17760" s="126"/>
      <c r="I17760" s="126"/>
      <c r="J17760" s="126"/>
      <c r="K17760" s="9"/>
      <c r="L17760" s="9"/>
      <c r="M17760" s="9"/>
    </row>
    <row r="17761" spans="1:13" x14ac:dyDescent="0.25">
      <c r="A17761" s="126"/>
      <c r="B17761" s="126"/>
      <c r="C17761" s="126"/>
      <c r="D17761" s="127"/>
      <c r="E17761" s="128"/>
      <c r="F17761" s="128"/>
      <c r="G17761" s="126"/>
      <c r="H17761" s="126"/>
      <c r="I17761" s="126"/>
      <c r="J17761" s="126"/>
      <c r="K17761" s="9"/>
      <c r="L17761" s="9"/>
      <c r="M17761" s="9"/>
    </row>
    <row r="17762" spans="1:13" x14ac:dyDescent="0.25">
      <c r="A17762" s="126"/>
      <c r="B17762" s="126"/>
      <c r="C17762" s="126"/>
      <c r="D17762" s="127"/>
      <c r="E17762" s="128"/>
      <c r="F17762" s="128"/>
      <c r="G17762" s="126"/>
      <c r="H17762" s="126"/>
      <c r="I17762" s="126"/>
      <c r="J17762" s="126"/>
      <c r="K17762" s="9"/>
      <c r="L17762" s="9"/>
      <c r="M17762" s="9"/>
    </row>
    <row r="17763" spans="1:13" x14ac:dyDescent="0.25">
      <c r="A17763" s="126"/>
      <c r="B17763" s="126"/>
      <c r="C17763" s="126"/>
      <c r="D17763" s="127"/>
      <c r="E17763" s="128"/>
      <c r="F17763" s="128"/>
      <c r="G17763" s="126"/>
      <c r="H17763" s="126"/>
      <c r="I17763" s="126"/>
      <c r="J17763" s="126"/>
      <c r="K17763" s="9"/>
      <c r="L17763" s="9"/>
      <c r="M17763" s="9"/>
    </row>
    <row r="17764" spans="1:13" x14ac:dyDescent="0.25">
      <c r="A17764" s="126"/>
      <c r="B17764" s="126"/>
      <c r="C17764" s="126"/>
      <c r="D17764" s="127"/>
      <c r="E17764" s="128"/>
      <c r="F17764" s="128"/>
      <c r="G17764" s="126"/>
      <c r="H17764" s="126"/>
      <c r="I17764" s="126"/>
      <c r="J17764" s="126"/>
      <c r="K17764" s="9"/>
      <c r="L17764" s="9"/>
      <c r="M17764" s="9"/>
    </row>
    <row r="17765" spans="1:13" x14ac:dyDescent="0.25">
      <c r="A17765" s="126"/>
      <c r="B17765" s="126"/>
      <c r="C17765" s="126"/>
      <c r="D17765" s="127"/>
      <c r="E17765" s="128"/>
      <c r="F17765" s="128"/>
      <c r="G17765" s="126"/>
      <c r="H17765" s="126"/>
      <c r="I17765" s="126"/>
      <c r="J17765" s="126"/>
      <c r="K17765" s="9"/>
      <c r="L17765" s="9"/>
      <c r="M17765" s="9"/>
    </row>
    <row r="17766" spans="1:13" x14ac:dyDescent="0.25">
      <c r="A17766" s="126"/>
      <c r="B17766" s="126"/>
      <c r="C17766" s="126"/>
      <c r="D17766" s="127"/>
      <c r="E17766" s="128"/>
      <c r="F17766" s="128"/>
      <c r="G17766" s="126"/>
      <c r="H17766" s="126"/>
      <c r="I17766" s="126"/>
      <c r="J17766" s="126"/>
      <c r="K17766" s="9"/>
      <c r="L17766" s="9"/>
      <c r="M17766" s="9"/>
    </row>
    <row r="17767" spans="1:13" x14ac:dyDescent="0.25">
      <c r="A17767" s="126"/>
      <c r="B17767" s="126"/>
      <c r="C17767" s="126"/>
      <c r="D17767" s="127"/>
      <c r="E17767" s="128"/>
      <c r="F17767" s="128"/>
      <c r="G17767" s="126"/>
      <c r="H17767" s="126"/>
      <c r="I17767" s="126"/>
      <c r="J17767" s="126"/>
      <c r="K17767" s="9"/>
      <c r="L17767" s="9"/>
      <c r="M17767" s="9"/>
    </row>
    <row r="17768" spans="1:13" x14ac:dyDescent="0.25">
      <c r="A17768" s="126"/>
      <c r="B17768" s="126"/>
      <c r="C17768" s="126"/>
      <c r="D17768" s="127"/>
      <c r="E17768" s="128"/>
      <c r="F17768" s="128"/>
      <c r="G17768" s="126"/>
      <c r="H17768" s="126"/>
      <c r="I17768" s="126"/>
      <c r="J17768" s="126"/>
      <c r="K17768" s="9"/>
      <c r="L17768" s="9"/>
      <c r="M17768" s="9"/>
    </row>
    <row r="17769" spans="1:13" x14ac:dyDescent="0.25">
      <c r="A17769" s="126"/>
      <c r="B17769" s="126"/>
      <c r="C17769" s="126"/>
      <c r="D17769" s="127"/>
      <c r="E17769" s="128"/>
      <c r="F17769" s="128"/>
      <c r="G17769" s="126"/>
      <c r="H17769" s="126"/>
      <c r="I17769" s="126"/>
      <c r="J17769" s="126"/>
      <c r="K17769" s="9"/>
      <c r="L17769" s="9"/>
      <c r="M17769" s="9"/>
    </row>
    <row r="17770" spans="1:13" x14ac:dyDescent="0.25">
      <c r="A17770" s="126"/>
      <c r="B17770" s="126"/>
      <c r="C17770" s="126"/>
      <c r="D17770" s="127"/>
      <c r="E17770" s="128"/>
      <c r="F17770" s="128"/>
      <c r="G17770" s="126"/>
      <c r="H17770" s="126"/>
      <c r="I17770" s="126"/>
      <c r="J17770" s="126"/>
      <c r="K17770" s="9"/>
      <c r="L17770" s="9"/>
      <c r="M17770" s="9"/>
    </row>
    <row r="17771" spans="1:13" x14ac:dyDescent="0.25">
      <c r="A17771" s="126"/>
      <c r="B17771" s="126"/>
      <c r="C17771" s="126"/>
      <c r="D17771" s="127"/>
      <c r="E17771" s="128"/>
      <c r="F17771" s="128"/>
      <c r="G17771" s="126"/>
      <c r="H17771" s="126"/>
      <c r="I17771" s="126"/>
      <c r="J17771" s="126"/>
      <c r="K17771" s="9"/>
      <c r="L17771" s="9"/>
      <c r="M17771" s="9"/>
    </row>
    <row r="17772" spans="1:13" x14ac:dyDescent="0.25">
      <c r="A17772" s="126"/>
      <c r="B17772" s="126"/>
      <c r="C17772" s="126"/>
      <c r="D17772" s="127"/>
      <c r="E17772" s="128"/>
      <c r="F17772" s="128"/>
      <c r="G17772" s="126"/>
      <c r="H17772" s="126"/>
      <c r="I17772" s="126"/>
      <c r="J17772" s="126"/>
      <c r="K17772" s="9"/>
      <c r="L17772" s="9"/>
      <c r="M17772" s="9"/>
    </row>
    <row r="17773" spans="1:13" x14ac:dyDescent="0.25">
      <c r="A17773" s="126"/>
      <c r="B17773" s="126"/>
      <c r="C17773" s="126"/>
      <c r="D17773" s="127"/>
      <c r="E17773" s="128"/>
      <c r="F17773" s="128"/>
      <c r="G17773" s="126"/>
      <c r="H17773" s="126"/>
      <c r="I17773" s="126"/>
      <c r="J17773" s="126"/>
      <c r="K17773" s="9"/>
      <c r="L17773" s="9"/>
      <c r="M17773" s="9"/>
    </row>
    <row r="17774" spans="1:13" x14ac:dyDescent="0.25">
      <c r="A17774" s="126"/>
      <c r="B17774" s="126"/>
      <c r="C17774" s="126"/>
      <c r="D17774" s="127"/>
      <c r="E17774" s="128"/>
      <c r="F17774" s="128"/>
      <c r="G17774" s="126"/>
      <c r="H17774" s="126"/>
      <c r="I17774" s="126"/>
      <c r="J17774" s="126"/>
      <c r="K17774" s="9"/>
      <c r="L17774" s="9"/>
      <c r="M17774" s="9"/>
    </row>
    <row r="17775" spans="1:13" x14ac:dyDescent="0.25">
      <c r="A17775" s="126"/>
      <c r="B17775" s="126"/>
      <c r="C17775" s="126"/>
      <c r="D17775" s="127"/>
      <c r="E17775" s="128"/>
      <c r="F17775" s="128"/>
      <c r="G17775" s="126"/>
      <c r="H17775" s="126"/>
      <c r="I17775" s="126"/>
      <c r="J17775" s="126"/>
      <c r="K17775" s="9"/>
      <c r="L17775" s="9"/>
      <c r="M17775" s="9"/>
    </row>
    <row r="17776" spans="1:13" x14ac:dyDescent="0.25">
      <c r="A17776" s="126"/>
      <c r="B17776" s="126"/>
      <c r="C17776" s="126"/>
      <c r="D17776" s="127"/>
      <c r="E17776" s="128"/>
      <c r="F17776" s="128"/>
      <c r="G17776" s="126"/>
      <c r="H17776" s="126"/>
      <c r="I17776" s="126"/>
      <c r="J17776" s="126"/>
      <c r="K17776" s="9"/>
      <c r="L17776" s="9"/>
      <c r="M17776" s="9"/>
    </row>
    <row r="17777" spans="1:13" x14ac:dyDescent="0.25">
      <c r="A17777" s="126"/>
      <c r="B17777" s="126"/>
      <c r="C17777" s="126"/>
      <c r="D17777" s="127"/>
      <c r="E17777" s="128"/>
      <c r="F17777" s="128"/>
      <c r="G17777" s="126"/>
      <c r="H17777" s="126"/>
      <c r="I17777" s="126"/>
      <c r="J17777" s="126"/>
      <c r="K17777" s="9"/>
      <c r="L17777" s="9"/>
      <c r="M17777" s="9"/>
    </row>
    <row r="17778" spans="1:13" x14ac:dyDescent="0.25">
      <c r="A17778" s="126"/>
      <c r="B17778" s="126"/>
      <c r="C17778" s="126"/>
      <c r="D17778" s="127"/>
      <c r="E17778" s="128"/>
      <c r="F17778" s="128"/>
      <c r="G17778" s="126"/>
      <c r="H17778" s="126"/>
      <c r="I17778" s="126"/>
      <c r="J17778" s="126"/>
      <c r="K17778" s="9"/>
      <c r="L17778" s="9"/>
      <c r="M17778" s="9"/>
    </row>
    <row r="17779" spans="1:13" x14ac:dyDescent="0.25">
      <c r="A17779" s="126"/>
      <c r="B17779" s="126"/>
      <c r="C17779" s="126"/>
      <c r="D17779" s="127"/>
      <c r="E17779" s="128"/>
      <c r="F17779" s="128"/>
      <c r="G17779" s="126"/>
      <c r="H17779" s="126"/>
      <c r="I17779" s="126"/>
      <c r="J17779" s="126"/>
      <c r="K17779" s="9"/>
      <c r="L17779" s="9"/>
      <c r="M17779" s="9"/>
    </row>
    <row r="17780" spans="1:13" x14ac:dyDescent="0.25">
      <c r="A17780" s="126"/>
      <c r="B17780" s="126"/>
      <c r="C17780" s="126"/>
      <c r="D17780" s="127"/>
      <c r="E17780" s="128"/>
      <c r="F17780" s="128"/>
      <c r="G17780" s="126"/>
      <c r="H17780" s="126"/>
      <c r="I17780" s="126"/>
      <c r="J17780" s="126"/>
      <c r="K17780" s="9"/>
      <c r="L17780" s="9"/>
      <c r="M17780" s="9"/>
    </row>
    <row r="17781" spans="1:13" x14ac:dyDescent="0.25">
      <c r="A17781" s="126"/>
      <c r="B17781" s="126"/>
      <c r="C17781" s="126"/>
      <c r="D17781" s="127"/>
      <c r="E17781" s="128"/>
      <c r="F17781" s="128"/>
      <c r="G17781" s="126"/>
      <c r="H17781" s="126"/>
      <c r="I17781" s="126"/>
      <c r="J17781" s="126"/>
      <c r="K17781" s="9"/>
      <c r="L17781" s="9"/>
      <c r="M17781" s="9"/>
    </row>
    <row r="17782" spans="1:13" x14ac:dyDescent="0.25">
      <c r="A17782" s="126"/>
      <c r="B17782" s="126"/>
      <c r="C17782" s="126"/>
      <c r="D17782" s="127"/>
      <c r="E17782" s="128"/>
      <c r="F17782" s="128"/>
      <c r="G17782" s="126"/>
      <c r="H17782" s="126"/>
      <c r="I17782" s="126"/>
      <c r="J17782" s="126"/>
      <c r="K17782" s="9"/>
      <c r="L17782" s="9"/>
      <c r="M17782" s="9"/>
    </row>
    <row r="17783" spans="1:13" x14ac:dyDescent="0.25">
      <c r="A17783" s="126"/>
      <c r="B17783" s="126"/>
      <c r="C17783" s="126"/>
      <c r="D17783" s="127"/>
      <c r="E17783" s="128"/>
      <c r="F17783" s="128"/>
      <c r="G17783" s="126"/>
      <c r="H17783" s="126"/>
      <c r="I17783" s="126"/>
      <c r="J17783" s="126"/>
      <c r="K17783" s="9"/>
      <c r="L17783" s="9"/>
      <c r="M17783" s="9"/>
    </row>
    <row r="17784" spans="1:13" x14ac:dyDescent="0.25">
      <c r="A17784" s="126"/>
      <c r="B17784" s="126"/>
      <c r="C17784" s="126"/>
      <c r="D17784" s="127"/>
      <c r="E17784" s="128"/>
      <c r="F17784" s="128"/>
      <c r="G17784" s="126"/>
      <c r="H17784" s="126"/>
      <c r="I17784" s="126"/>
      <c r="J17784" s="126"/>
      <c r="K17784" s="9"/>
      <c r="L17784" s="9"/>
      <c r="M17784" s="9"/>
    </row>
    <row r="17785" spans="1:13" x14ac:dyDescent="0.25">
      <c r="A17785" s="126"/>
      <c r="B17785" s="126"/>
      <c r="C17785" s="126"/>
      <c r="D17785" s="127"/>
      <c r="E17785" s="128"/>
      <c r="F17785" s="128"/>
      <c r="G17785" s="126"/>
      <c r="H17785" s="126"/>
      <c r="I17785" s="126"/>
      <c r="J17785" s="126"/>
      <c r="K17785" s="9"/>
      <c r="L17785" s="9"/>
      <c r="M17785" s="9"/>
    </row>
    <row r="17786" spans="1:13" x14ac:dyDescent="0.25">
      <c r="A17786" s="126"/>
      <c r="B17786" s="126"/>
      <c r="C17786" s="126"/>
      <c r="D17786" s="127"/>
      <c r="E17786" s="128"/>
      <c r="F17786" s="128"/>
      <c r="G17786" s="126"/>
      <c r="H17786" s="126"/>
      <c r="I17786" s="126"/>
      <c r="J17786" s="126"/>
      <c r="K17786" s="9"/>
      <c r="L17786" s="9"/>
      <c r="M17786" s="9"/>
    </row>
    <row r="17787" spans="1:13" x14ac:dyDescent="0.25">
      <c r="A17787" s="126"/>
      <c r="B17787" s="126"/>
      <c r="C17787" s="126"/>
      <c r="D17787" s="127"/>
      <c r="E17787" s="128"/>
      <c r="F17787" s="128"/>
      <c r="G17787" s="126"/>
      <c r="H17787" s="126"/>
      <c r="I17787" s="126"/>
      <c r="J17787" s="126"/>
      <c r="K17787" s="9"/>
      <c r="L17787" s="9"/>
      <c r="M17787" s="9"/>
    </row>
    <row r="17788" spans="1:13" x14ac:dyDescent="0.25">
      <c r="A17788" s="126"/>
      <c r="B17788" s="126"/>
      <c r="C17788" s="126"/>
      <c r="D17788" s="127"/>
      <c r="E17788" s="128"/>
      <c r="F17788" s="128"/>
      <c r="G17788" s="126"/>
      <c r="H17788" s="126"/>
      <c r="I17788" s="126"/>
      <c r="J17788" s="126"/>
      <c r="K17788" s="9"/>
      <c r="L17788" s="9"/>
      <c r="M17788" s="9"/>
    </row>
    <row r="17789" spans="1:13" x14ac:dyDescent="0.25">
      <c r="A17789" s="126"/>
      <c r="B17789" s="126"/>
      <c r="C17789" s="126"/>
      <c r="D17789" s="127"/>
      <c r="E17789" s="128"/>
      <c r="F17789" s="128"/>
      <c r="G17789" s="126"/>
      <c r="H17789" s="126"/>
      <c r="I17789" s="126"/>
      <c r="J17789" s="126"/>
      <c r="K17789" s="9"/>
      <c r="L17789" s="9"/>
      <c r="M17789" s="9"/>
    </row>
    <row r="17790" spans="1:13" x14ac:dyDescent="0.25">
      <c r="A17790" s="126"/>
      <c r="B17790" s="126"/>
      <c r="C17790" s="126"/>
      <c r="D17790" s="127"/>
      <c r="E17790" s="128"/>
      <c r="F17790" s="128"/>
      <c r="G17790" s="126"/>
      <c r="H17790" s="126"/>
      <c r="I17790" s="126"/>
      <c r="J17790" s="126"/>
      <c r="K17790" s="9"/>
      <c r="L17790" s="9"/>
      <c r="M17790" s="9"/>
    </row>
    <row r="17791" spans="1:13" x14ac:dyDescent="0.25">
      <c r="A17791" s="126"/>
      <c r="B17791" s="126"/>
      <c r="C17791" s="126"/>
      <c r="D17791" s="127"/>
      <c r="E17791" s="128"/>
      <c r="F17791" s="128"/>
      <c r="G17791" s="126"/>
      <c r="H17791" s="126"/>
      <c r="I17791" s="126"/>
      <c r="J17791" s="126"/>
      <c r="K17791" s="9"/>
      <c r="L17791" s="9"/>
      <c r="M17791" s="9"/>
    </row>
    <row r="17792" spans="1:13" x14ac:dyDescent="0.25">
      <c r="A17792" s="126"/>
      <c r="B17792" s="126"/>
      <c r="C17792" s="126"/>
      <c r="D17792" s="127"/>
      <c r="E17792" s="128"/>
      <c r="F17792" s="128"/>
      <c r="G17792" s="126"/>
      <c r="H17792" s="126"/>
      <c r="I17792" s="126"/>
      <c r="J17792" s="126"/>
      <c r="K17792" s="9"/>
      <c r="L17792" s="9"/>
      <c r="M17792" s="9"/>
    </row>
    <row r="17793" spans="1:13" x14ac:dyDescent="0.25">
      <c r="A17793" s="126"/>
      <c r="B17793" s="126"/>
      <c r="C17793" s="126"/>
      <c r="D17793" s="127"/>
      <c r="E17793" s="128"/>
      <c r="F17793" s="128"/>
      <c r="G17793" s="126"/>
      <c r="H17793" s="126"/>
      <c r="I17793" s="126"/>
      <c r="J17793" s="126"/>
      <c r="K17793" s="9"/>
      <c r="L17793" s="9"/>
      <c r="M17793" s="9"/>
    </row>
    <row r="17794" spans="1:13" x14ac:dyDescent="0.25">
      <c r="A17794" s="126"/>
      <c r="B17794" s="126"/>
      <c r="C17794" s="126"/>
      <c r="D17794" s="127"/>
      <c r="E17794" s="128"/>
      <c r="F17794" s="128"/>
      <c r="G17794" s="126"/>
      <c r="H17794" s="126"/>
      <c r="I17794" s="126"/>
      <c r="J17794" s="126"/>
      <c r="K17794" s="9"/>
      <c r="L17794" s="9"/>
      <c r="M17794" s="9"/>
    </row>
    <row r="17795" spans="1:13" x14ac:dyDescent="0.25">
      <c r="A17795" s="126"/>
      <c r="B17795" s="126"/>
      <c r="C17795" s="126"/>
      <c r="D17795" s="127"/>
      <c r="E17795" s="128"/>
      <c r="F17795" s="128"/>
      <c r="G17795" s="126"/>
      <c r="H17795" s="126"/>
      <c r="I17795" s="126"/>
      <c r="J17795" s="126"/>
      <c r="K17795" s="9"/>
      <c r="L17795" s="9"/>
      <c r="M17795" s="9"/>
    </row>
    <row r="17796" spans="1:13" x14ac:dyDescent="0.25">
      <c r="A17796" s="126"/>
      <c r="B17796" s="126"/>
      <c r="C17796" s="126"/>
      <c r="D17796" s="127"/>
      <c r="E17796" s="128"/>
      <c r="F17796" s="128"/>
      <c r="G17796" s="126"/>
      <c r="H17796" s="126"/>
      <c r="I17796" s="126"/>
      <c r="J17796" s="126"/>
      <c r="K17796" s="9"/>
      <c r="L17796" s="9"/>
      <c r="M17796" s="9"/>
    </row>
    <row r="17797" spans="1:13" x14ac:dyDescent="0.25">
      <c r="A17797" s="126"/>
      <c r="B17797" s="126"/>
      <c r="C17797" s="126"/>
      <c r="D17797" s="127"/>
      <c r="E17797" s="128"/>
      <c r="F17797" s="128"/>
      <c r="G17797" s="126"/>
      <c r="H17797" s="126"/>
      <c r="I17797" s="126"/>
      <c r="J17797" s="126"/>
      <c r="K17797" s="9"/>
      <c r="L17797" s="9"/>
      <c r="M17797" s="9"/>
    </row>
    <row r="17798" spans="1:13" x14ac:dyDescent="0.25">
      <c r="A17798" s="126"/>
      <c r="B17798" s="126"/>
      <c r="C17798" s="126"/>
      <c r="D17798" s="127"/>
      <c r="E17798" s="128"/>
      <c r="F17798" s="128"/>
      <c r="G17798" s="126"/>
      <c r="H17798" s="126"/>
      <c r="I17798" s="126"/>
      <c r="J17798" s="126"/>
      <c r="K17798" s="9"/>
      <c r="L17798" s="9"/>
      <c r="M17798" s="9"/>
    </row>
    <row r="17799" spans="1:13" x14ac:dyDescent="0.25">
      <c r="A17799" s="126"/>
      <c r="B17799" s="126"/>
      <c r="C17799" s="126"/>
      <c r="D17799" s="127"/>
      <c r="E17799" s="128"/>
      <c r="F17799" s="128"/>
      <c r="G17799" s="126"/>
      <c r="H17799" s="126"/>
      <c r="I17799" s="126"/>
      <c r="J17799" s="126"/>
      <c r="K17799" s="9"/>
      <c r="L17799" s="9"/>
      <c r="M17799" s="9"/>
    </row>
    <row r="17800" spans="1:13" x14ac:dyDescent="0.25">
      <c r="A17800" s="126"/>
      <c r="B17800" s="126"/>
      <c r="C17800" s="126"/>
      <c r="D17800" s="127"/>
      <c r="E17800" s="128"/>
      <c r="F17800" s="128"/>
      <c r="G17800" s="126"/>
      <c r="H17800" s="126"/>
      <c r="I17800" s="126"/>
      <c r="J17800" s="126"/>
      <c r="K17800" s="9"/>
      <c r="L17800" s="9"/>
      <c r="M17800" s="9"/>
    </row>
    <row r="17801" spans="1:13" x14ac:dyDescent="0.25">
      <c r="A17801" s="126"/>
      <c r="B17801" s="126"/>
      <c r="C17801" s="126"/>
      <c r="D17801" s="127"/>
      <c r="E17801" s="128"/>
      <c r="F17801" s="128"/>
      <c r="G17801" s="126"/>
      <c r="H17801" s="126"/>
      <c r="I17801" s="126"/>
      <c r="J17801" s="126"/>
      <c r="K17801" s="9"/>
      <c r="L17801" s="9"/>
      <c r="M17801" s="9"/>
    </row>
    <row r="17802" spans="1:13" x14ac:dyDescent="0.25">
      <c r="A17802" s="126"/>
      <c r="B17802" s="126"/>
      <c r="C17802" s="126"/>
      <c r="D17802" s="127"/>
      <c r="E17802" s="128"/>
      <c r="F17802" s="128"/>
      <c r="G17802" s="126"/>
      <c r="H17802" s="126"/>
      <c r="I17802" s="126"/>
      <c r="J17802" s="126"/>
      <c r="K17802" s="9"/>
      <c r="L17802" s="9"/>
      <c r="M17802" s="9"/>
    </row>
    <row r="17803" spans="1:13" x14ac:dyDescent="0.25">
      <c r="A17803" s="126"/>
      <c r="B17803" s="126"/>
      <c r="C17803" s="126"/>
      <c r="D17803" s="127"/>
      <c r="E17803" s="128"/>
      <c r="F17803" s="128"/>
      <c r="G17803" s="126"/>
      <c r="H17803" s="126"/>
      <c r="I17803" s="126"/>
      <c r="J17803" s="126"/>
      <c r="K17803" s="9"/>
      <c r="L17803" s="9"/>
      <c r="M17803" s="9"/>
    </row>
    <row r="17804" spans="1:13" x14ac:dyDescent="0.25">
      <c r="A17804" s="126"/>
      <c r="B17804" s="126"/>
      <c r="C17804" s="126"/>
      <c r="D17804" s="127"/>
      <c r="E17804" s="128"/>
      <c r="F17804" s="128"/>
      <c r="G17804" s="126"/>
      <c r="H17804" s="126"/>
      <c r="I17804" s="126"/>
      <c r="J17804" s="126"/>
      <c r="K17804" s="9"/>
      <c r="L17804" s="9"/>
      <c r="M17804" s="9"/>
    </row>
    <row r="17805" spans="1:13" x14ac:dyDescent="0.25">
      <c r="A17805" s="126"/>
      <c r="B17805" s="126"/>
      <c r="C17805" s="126"/>
      <c r="D17805" s="127"/>
      <c r="E17805" s="128"/>
      <c r="F17805" s="128"/>
      <c r="G17805" s="126"/>
      <c r="H17805" s="126"/>
      <c r="I17805" s="126"/>
      <c r="J17805" s="126"/>
      <c r="K17805" s="9"/>
      <c r="L17805" s="9"/>
      <c r="M17805" s="9"/>
    </row>
    <row r="17806" spans="1:13" x14ac:dyDescent="0.25">
      <c r="A17806" s="126"/>
      <c r="B17806" s="126"/>
      <c r="C17806" s="126"/>
      <c r="D17806" s="127"/>
      <c r="E17806" s="128"/>
      <c r="F17806" s="128"/>
      <c r="G17806" s="126"/>
      <c r="H17806" s="126"/>
      <c r="I17806" s="126"/>
      <c r="J17806" s="126"/>
      <c r="K17806" s="9"/>
      <c r="L17806" s="9"/>
      <c r="M17806" s="9"/>
    </row>
    <row r="17807" spans="1:13" x14ac:dyDescent="0.25">
      <c r="A17807" s="126"/>
      <c r="B17807" s="126"/>
      <c r="C17807" s="126"/>
      <c r="D17807" s="127"/>
      <c r="E17807" s="128"/>
      <c r="F17807" s="128"/>
      <c r="G17807" s="126"/>
      <c r="H17807" s="126"/>
      <c r="I17807" s="126"/>
      <c r="J17807" s="126"/>
      <c r="K17807" s="9"/>
      <c r="L17807" s="9"/>
      <c r="M17807" s="9"/>
    </row>
    <row r="17808" spans="1:13" x14ac:dyDescent="0.25">
      <c r="A17808" s="126"/>
      <c r="B17808" s="126"/>
      <c r="C17808" s="126"/>
      <c r="D17808" s="127"/>
      <c r="E17808" s="128"/>
      <c r="F17808" s="128"/>
      <c r="G17808" s="126"/>
      <c r="H17808" s="126"/>
      <c r="I17808" s="126"/>
      <c r="J17808" s="126"/>
      <c r="K17808" s="9"/>
      <c r="L17808" s="9"/>
      <c r="M17808" s="9"/>
    </row>
    <row r="17809" spans="1:13" x14ac:dyDescent="0.25">
      <c r="A17809" s="126"/>
      <c r="B17809" s="126"/>
      <c r="C17809" s="126"/>
      <c r="D17809" s="127"/>
      <c r="E17809" s="128"/>
      <c r="F17809" s="128"/>
      <c r="G17809" s="126"/>
      <c r="H17809" s="126"/>
      <c r="I17809" s="126"/>
      <c r="J17809" s="126"/>
      <c r="K17809" s="9"/>
      <c r="L17809" s="9"/>
      <c r="M17809" s="9"/>
    </row>
    <row r="17810" spans="1:13" x14ac:dyDescent="0.25">
      <c r="A17810" s="126"/>
      <c r="B17810" s="126"/>
      <c r="C17810" s="126"/>
      <c r="D17810" s="127"/>
      <c r="E17810" s="128"/>
      <c r="F17810" s="128"/>
      <c r="G17810" s="126"/>
      <c r="H17810" s="126"/>
      <c r="I17810" s="126"/>
      <c r="J17810" s="126"/>
      <c r="K17810" s="9"/>
      <c r="L17810" s="9"/>
      <c r="M17810" s="9"/>
    </row>
    <row r="17811" spans="1:13" x14ac:dyDescent="0.25">
      <c r="A17811" s="126"/>
      <c r="B17811" s="126"/>
      <c r="C17811" s="126"/>
      <c r="D17811" s="127"/>
      <c r="E17811" s="128"/>
      <c r="F17811" s="128"/>
      <c r="G17811" s="126"/>
      <c r="H17811" s="126"/>
      <c r="I17811" s="126"/>
      <c r="J17811" s="126"/>
      <c r="K17811" s="9"/>
      <c r="L17811" s="9"/>
      <c r="M17811" s="9"/>
    </row>
    <row r="17812" spans="1:13" x14ac:dyDescent="0.25">
      <c r="A17812" s="126"/>
      <c r="B17812" s="126"/>
      <c r="C17812" s="126"/>
      <c r="D17812" s="127"/>
      <c r="E17812" s="128"/>
      <c r="F17812" s="128"/>
      <c r="G17812" s="126"/>
      <c r="H17812" s="126"/>
      <c r="I17812" s="126"/>
      <c r="J17812" s="126"/>
      <c r="K17812" s="9"/>
      <c r="L17812" s="9"/>
      <c r="M17812" s="9"/>
    </row>
    <row r="17813" spans="1:13" x14ac:dyDescent="0.25">
      <c r="A17813" s="126"/>
      <c r="B17813" s="126"/>
      <c r="C17813" s="126"/>
      <c r="D17813" s="127"/>
      <c r="E17813" s="128"/>
      <c r="F17813" s="128"/>
      <c r="G17813" s="126"/>
      <c r="H17813" s="126"/>
      <c r="I17813" s="126"/>
      <c r="J17813" s="126"/>
      <c r="K17813" s="9"/>
      <c r="L17813" s="9"/>
      <c r="M17813" s="9"/>
    </row>
    <row r="17814" spans="1:13" x14ac:dyDescent="0.25">
      <c r="A17814" s="126"/>
      <c r="B17814" s="126"/>
      <c r="C17814" s="126"/>
      <c r="D17814" s="127"/>
      <c r="E17814" s="128"/>
      <c r="F17814" s="128"/>
      <c r="G17814" s="126"/>
      <c r="H17814" s="126"/>
      <c r="I17814" s="126"/>
      <c r="J17814" s="126"/>
      <c r="K17814" s="9"/>
      <c r="L17814" s="9"/>
      <c r="M17814" s="9"/>
    </row>
    <row r="17815" spans="1:13" x14ac:dyDescent="0.25">
      <c r="A17815" s="126"/>
      <c r="B17815" s="126"/>
      <c r="C17815" s="126"/>
      <c r="D17815" s="127"/>
      <c r="E17815" s="128"/>
      <c r="F17815" s="128"/>
      <c r="G17815" s="126"/>
      <c r="H17815" s="126"/>
      <c r="I17815" s="126"/>
      <c r="J17815" s="126"/>
      <c r="K17815" s="9"/>
      <c r="L17815" s="9"/>
      <c r="M17815" s="9"/>
    </row>
    <row r="17816" spans="1:13" x14ac:dyDescent="0.25">
      <c r="A17816" s="126"/>
      <c r="B17816" s="126"/>
      <c r="C17816" s="126"/>
      <c r="D17816" s="127"/>
      <c r="E17816" s="128"/>
      <c r="F17816" s="128"/>
      <c r="G17816" s="126"/>
      <c r="H17816" s="126"/>
      <c r="I17816" s="126"/>
      <c r="J17816" s="126"/>
      <c r="K17816" s="9"/>
      <c r="L17816" s="9"/>
      <c r="M17816" s="9"/>
    </row>
    <row r="17817" spans="1:13" x14ac:dyDescent="0.25">
      <c r="A17817" s="126"/>
      <c r="B17817" s="126"/>
      <c r="C17817" s="126"/>
      <c r="D17817" s="127"/>
      <c r="E17817" s="128"/>
      <c r="F17817" s="128"/>
      <c r="G17817" s="126"/>
      <c r="H17817" s="126"/>
      <c r="I17817" s="126"/>
      <c r="J17817" s="126"/>
      <c r="K17817" s="9"/>
      <c r="L17817" s="9"/>
      <c r="M17817" s="9"/>
    </row>
    <row r="17818" spans="1:13" x14ac:dyDescent="0.25">
      <c r="A17818" s="126"/>
      <c r="B17818" s="126"/>
      <c r="C17818" s="126"/>
      <c r="D17818" s="127"/>
      <c r="E17818" s="128"/>
      <c r="F17818" s="128"/>
      <c r="G17818" s="126"/>
      <c r="H17818" s="126"/>
      <c r="I17818" s="126"/>
      <c r="J17818" s="126"/>
      <c r="K17818" s="9"/>
      <c r="L17818" s="9"/>
      <c r="M17818" s="9"/>
    </row>
    <row r="17819" spans="1:13" x14ac:dyDescent="0.25">
      <c r="A17819" s="126"/>
      <c r="B17819" s="126"/>
      <c r="C17819" s="126"/>
      <c r="D17819" s="127"/>
      <c r="E17819" s="128"/>
      <c r="F17819" s="128"/>
      <c r="G17819" s="126"/>
      <c r="H17819" s="126"/>
      <c r="I17819" s="126"/>
      <c r="J17819" s="126"/>
      <c r="K17819" s="9"/>
      <c r="L17819" s="9"/>
      <c r="M17819" s="9"/>
    </row>
    <row r="17820" spans="1:13" x14ac:dyDescent="0.25">
      <c r="A17820" s="126"/>
      <c r="B17820" s="126"/>
      <c r="C17820" s="126"/>
      <c r="D17820" s="127"/>
      <c r="E17820" s="128"/>
      <c r="F17820" s="128"/>
      <c r="G17820" s="126"/>
      <c r="H17820" s="126"/>
      <c r="I17820" s="126"/>
      <c r="J17820" s="126"/>
      <c r="K17820" s="9"/>
      <c r="L17820" s="9"/>
      <c r="M17820" s="9"/>
    </row>
    <row r="17821" spans="1:13" x14ac:dyDescent="0.25">
      <c r="A17821" s="126"/>
      <c r="B17821" s="126"/>
      <c r="C17821" s="126"/>
      <c r="D17821" s="127"/>
      <c r="E17821" s="128"/>
      <c r="F17821" s="128"/>
      <c r="G17821" s="126"/>
      <c r="H17821" s="126"/>
      <c r="I17821" s="126"/>
      <c r="J17821" s="126"/>
      <c r="K17821" s="9"/>
      <c r="L17821" s="9"/>
      <c r="M17821" s="9"/>
    </row>
    <row r="17822" spans="1:13" x14ac:dyDescent="0.25">
      <c r="A17822" s="126"/>
      <c r="B17822" s="126"/>
      <c r="C17822" s="126"/>
      <c r="D17822" s="127"/>
      <c r="E17822" s="128"/>
      <c r="F17822" s="128"/>
      <c r="G17822" s="126"/>
      <c r="H17822" s="126"/>
      <c r="I17822" s="126"/>
      <c r="J17822" s="126"/>
      <c r="K17822" s="9"/>
      <c r="L17822" s="9"/>
      <c r="M17822" s="9"/>
    </row>
    <row r="17823" spans="1:13" x14ac:dyDescent="0.25">
      <c r="A17823" s="126"/>
      <c r="B17823" s="126"/>
      <c r="C17823" s="126"/>
      <c r="D17823" s="127"/>
      <c r="E17823" s="128"/>
      <c r="F17823" s="128"/>
      <c r="G17823" s="126"/>
      <c r="H17823" s="126"/>
      <c r="I17823" s="126"/>
      <c r="J17823" s="126"/>
      <c r="K17823" s="9"/>
      <c r="L17823" s="9"/>
      <c r="M17823" s="9"/>
    </row>
    <row r="17824" spans="1:13" x14ac:dyDescent="0.25">
      <c r="A17824" s="126"/>
      <c r="B17824" s="126"/>
      <c r="C17824" s="126"/>
      <c r="D17824" s="127"/>
      <c r="E17824" s="128"/>
      <c r="F17824" s="128"/>
      <c r="G17824" s="126"/>
      <c r="H17824" s="126"/>
      <c r="I17824" s="126"/>
      <c r="J17824" s="126"/>
      <c r="K17824" s="9"/>
      <c r="L17824" s="9"/>
      <c r="M17824" s="9"/>
    </row>
    <row r="17825" spans="1:13" x14ac:dyDescent="0.25">
      <c r="A17825" s="126"/>
      <c r="B17825" s="126"/>
      <c r="C17825" s="126"/>
      <c r="D17825" s="127"/>
      <c r="E17825" s="128"/>
      <c r="F17825" s="128"/>
      <c r="G17825" s="126"/>
      <c r="H17825" s="126"/>
      <c r="I17825" s="126"/>
      <c r="J17825" s="126"/>
      <c r="K17825" s="9"/>
      <c r="L17825" s="9"/>
      <c r="M17825" s="9"/>
    </row>
    <row r="17826" spans="1:13" x14ac:dyDescent="0.25">
      <c r="A17826" s="126"/>
      <c r="B17826" s="126"/>
      <c r="C17826" s="126"/>
      <c r="D17826" s="127"/>
      <c r="E17826" s="128"/>
      <c r="F17826" s="128"/>
      <c r="G17826" s="126"/>
      <c r="H17826" s="126"/>
      <c r="I17826" s="126"/>
      <c r="J17826" s="126"/>
      <c r="K17826" s="9"/>
      <c r="L17826" s="9"/>
      <c r="M17826" s="9"/>
    </row>
    <row r="17827" spans="1:13" x14ac:dyDescent="0.25">
      <c r="A17827" s="126"/>
      <c r="B17827" s="126"/>
      <c r="C17827" s="126"/>
      <c r="D17827" s="127"/>
      <c r="E17827" s="128"/>
      <c r="F17827" s="128"/>
      <c r="G17827" s="126"/>
      <c r="H17827" s="126"/>
      <c r="I17827" s="126"/>
      <c r="J17827" s="126"/>
      <c r="K17827" s="9"/>
      <c r="L17827" s="9"/>
      <c r="M17827" s="9"/>
    </row>
    <row r="17828" spans="1:13" x14ac:dyDescent="0.25">
      <c r="A17828" s="126"/>
      <c r="B17828" s="126"/>
      <c r="C17828" s="126"/>
      <c r="D17828" s="127"/>
      <c r="E17828" s="128"/>
      <c r="F17828" s="128"/>
      <c r="G17828" s="126"/>
      <c r="H17828" s="126"/>
      <c r="I17828" s="126"/>
      <c r="J17828" s="126"/>
      <c r="K17828" s="9"/>
      <c r="L17828" s="9"/>
      <c r="M17828" s="9"/>
    </row>
    <row r="17829" spans="1:13" x14ac:dyDescent="0.25">
      <c r="A17829" s="126"/>
      <c r="B17829" s="126"/>
      <c r="C17829" s="126"/>
      <c r="D17829" s="127"/>
      <c r="E17829" s="128"/>
      <c r="F17829" s="128"/>
      <c r="G17829" s="126"/>
      <c r="H17829" s="126"/>
      <c r="I17829" s="126"/>
      <c r="J17829" s="126"/>
      <c r="K17829" s="9"/>
      <c r="L17829" s="9"/>
      <c r="M17829" s="9"/>
    </row>
    <row r="17830" spans="1:13" x14ac:dyDescent="0.25">
      <c r="A17830" s="126"/>
      <c r="B17830" s="126"/>
      <c r="C17830" s="126"/>
      <c r="D17830" s="127"/>
      <c r="E17830" s="128"/>
      <c r="F17830" s="128"/>
      <c r="G17830" s="126"/>
      <c r="H17830" s="126"/>
      <c r="I17830" s="126"/>
      <c r="J17830" s="126"/>
      <c r="K17830" s="9"/>
      <c r="L17830" s="9"/>
      <c r="M17830" s="9"/>
    </row>
    <row r="17831" spans="1:13" x14ac:dyDescent="0.25">
      <c r="A17831" s="126"/>
      <c r="B17831" s="126"/>
      <c r="C17831" s="126"/>
      <c r="D17831" s="127"/>
      <c r="E17831" s="128"/>
      <c r="F17831" s="128"/>
      <c r="G17831" s="126"/>
      <c r="H17831" s="126"/>
      <c r="I17831" s="126"/>
      <c r="J17831" s="126"/>
      <c r="K17831" s="9"/>
      <c r="L17831" s="9"/>
      <c r="M17831" s="9"/>
    </row>
    <row r="17832" spans="1:13" x14ac:dyDescent="0.25">
      <c r="A17832" s="126"/>
      <c r="B17832" s="126"/>
      <c r="C17832" s="126"/>
      <c r="D17832" s="127"/>
      <c r="E17832" s="128"/>
      <c r="F17832" s="128"/>
      <c r="G17832" s="126"/>
      <c r="H17832" s="126"/>
      <c r="I17832" s="126"/>
      <c r="J17832" s="126"/>
      <c r="K17832" s="9"/>
      <c r="L17832" s="9"/>
      <c r="M17832" s="9"/>
    </row>
    <row r="17833" spans="1:13" x14ac:dyDescent="0.25">
      <c r="A17833" s="126"/>
      <c r="B17833" s="126"/>
      <c r="C17833" s="126"/>
      <c r="D17833" s="127"/>
      <c r="E17833" s="128"/>
      <c r="F17833" s="128"/>
      <c r="G17833" s="126"/>
      <c r="H17833" s="126"/>
      <c r="I17833" s="126"/>
      <c r="J17833" s="126"/>
      <c r="K17833" s="9"/>
      <c r="L17833" s="9"/>
      <c r="M17833" s="9"/>
    </row>
    <row r="17834" spans="1:13" x14ac:dyDescent="0.25">
      <c r="A17834" s="126"/>
      <c r="B17834" s="126"/>
      <c r="C17834" s="126"/>
      <c r="D17834" s="127"/>
      <c r="E17834" s="128"/>
      <c r="F17834" s="128"/>
      <c r="G17834" s="126"/>
      <c r="H17834" s="126"/>
      <c r="I17834" s="126"/>
      <c r="J17834" s="126"/>
      <c r="K17834" s="9"/>
      <c r="L17834" s="9"/>
      <c r="M17834" s="9"/>
    </row>
    <row r="17835" spans="1:13" x14ac:dyDescent="0.25">
      <c r="A17835" s="126"/>
      <c r="B17835" s="126"/>
      <c r="C17835" s="126"/>
      <c r="D17835" s="127"/>
      <c r="E17835" s="128"/>
      <c r="F17835" s="128"/>
      <c r="G17835" s="126"/>
      <c r="H17835" s="126"/>
      <c r="I17835" s="126"/>
      <c r="J17835" s="126"/>
      <c r="K17835" s="9"/>
      <c r="L17835" s="9"/>
      <c r="M17835" s="9"/>
    </row>
    <row r="17836" spans="1:13" x14ac:dyDescent="0.25">
      <c r="A17836" s="126"/>
      <c r="B17836" s="126"/>
      <c r="C17836" s="126"/>
      <c r="D17836" s="127"/>
      <c r="E17836" s="128"/>
      <c r="F17836" s="128"/>
      <c r="G17836" s="126"/>
      <c r="H17836" s="126"/>
      <c r="I17836" s="126"/>
      <c r="J17836" s="126"/>
      <c r="K17836" s="9"/>
      <c r="L17836" s="9"/>
      <c r="M17836" s="9"/>
    </row>
    <row r="17837" spans="1:13" x14ac:dyDescent="0.25">
      <c r="A17837" s="126"/>
      <c r="B17837" s="126"/>
      <c r="C17837" s="126"/>
      <c r="D17837" s="127"/>
      <c r="E17837" s="128"/>
      <c r="F17837" s="128"/>
      <c r="G17837" s="126"/>
      <c r="H17837" s="126"/>
      <c r="I17837" s="126"/>
      <c r="J17837" s="126"/>
      <c r="K17837" s="9"/>
      <c r="L17837" s="9"/>
      <c r="M17837" s="9"/>
    </row>
    <row r="17838" spans="1:13" x14ac:dyDescent="0.25">
      <c r="A17838" s="126"/>
      <c r="B17838" s="126"/>
      <c r="C17838" s="126"/>
      <c r="D17838" s="127"/>
      <c r="E17838" s="128"/>
      <c r="F17838" s="128"/>
      <c r="G17838" s="126"/>
      <c r="H17838" s="126"/>
      <c r="I17838" s="126"/>
      <c r="J17838" s="126"/>
      <c r="K17838" s="9"/>
      <c r="L17838" s="9"/>
      <c r="M17838" s="9"/>
    </row>
    <row r="17839" spans="1:13" x14ac:dyDescent="0.25">
      <c r="A17839" s="126"/>
      <c r="B17839" s="126"/>
      <c r="C17839" s="126"/>
      <c r="D17839" s="127"/>
      <c r="E17839" s="128"/>
      <c r="F17839" s="128"/>
      <c r="G17839" s="126"/>
      <c r="H17839" s="126"/>
      <c r="I17839" s="126"/>
      <c r="J17839" s="126"/>
      <c r="K17839" s="9"/>
      <c r="L17839" s="9"/>
      <c r="M17839" s="9"/>
    </row>
    <row r="17840" spans="1:13" x14ac:dyDescent="0.25">
      <c r="A17840" s="126"/>
      <c r="B17840" s="126"/>
      <c r="C17840" s="126"/>
      <c r="D17840" s="127"/>
      <c r="E17840" s="128"/>
      <c r="F17840" s="128"/>
      <c r="G17840" s="126"/>
      <c r="H17840" s="126"/>
      <c r="I17840" s="126"/>
      <c r="J17840" s="126"/>
      <c r="K17840" s="9"/>
      <c r="L17840" s="9"/>
      <c r="M17840" s="9"/>
    </row>
    <row r="17841" spans="1:13" x14ac:dyDescent="0.25">
      <c r="A17841" s="126"/>
      <c r="B17841" s="126"/>
      <c r="C17841" s="126"/>
      <c r="D17841" s="127"/>
      <c r="E17841" s="128"/>
      <c r="F17841" s="128"/>
      <c r="G17841" s="126"/>
      <c r="H17841" s="126"/>
      <c r="I17841" s="126"/>
      <c r="J17841" s="126"/>
      <c r="K17841" s="9"/>
      <c r="L17841" s="9"/>
      <c r="M17841" s="9"/>
    </row>
    <row r="17842" spans="1:13" x14ac:dyDescent="0.25">
      <c r="A17842" s="126"/>
      <c r="B17842" s="126"/>
      <c r="C17842" s="126"/>
      <c r="D17842" s="127"/>
      <c r="E17842" s="128"/>
      <c r="F17842" s="128"/>
      <c r="G17842" s="126"/>
      <c r="H17842" s="126"/>
      <c r="I17842" s="126"/>
      <c r="J17842" s="126"/>
      <c r="K17842" s="9"/>
      <c r="L17842" s="9"/>
      <c r="M17842" s="9"/>
    </row>
    <row r="17843" spans="1:13" x14ac:dyDescent="0.25">
      <c r="A17843" s="126"/>
      <c r="B17843" s="126"/>
      <c r="C17843" s="126"/>
      <c r="D17843" s="127"/>
      <c r="E17843" s="128"/>
      <c r="F17843" s="128"/>
      <c r="G17843" s="126"/>
      <c r="H17843" s="126"/>
      <c r="I17843" s="126"/>
      <c r="J17843" s="126"/>
      <c r="K17843" s="9"/>
      <c r="L17843" s="9"/>
      <c r="M17843" s="9"/>
    </row>
    <row r="17844" spans="1:13" x14ac:dyDescent="0.25">
      <c r="A17844" s="126"/>
      <c r="B17844" s="126"/>
      <c r="C17844" s="126"/>
      <c r="D17844" s="127"/>
      <c r="E17844" s="128"/>
      <c r="F17844" s="128"/>
      <c r="G17844" s="126"/>
      <c r="H17844" s="126"/>
      <c r="I17844" s="126"/>
      <c r="J17844" s="126"/>
      <c r="K17844" s="9"/>
      <c r="L17844" s="9"/>
      <c r="M17844" s="9"/>
    </row>
    <row r="17845" spans="1:13" x14ac:dyDescent="0.25">
      <c r="A17845" s="126"/>
      <c r="B17845" s="126"/>
      <c r="C17845" s="126"/>
      <c r="D17845" s="127"/>
      <c r="E17845" s="128"/>
      <c r="F17845" s="128"/>
      <c r="G17845" s="126"/>
      <c r="H17845" s="126"/>
      <c r="I17845" s="126"/>
      <c r="J17845" s="126"/>
      <c r="K17845" s="9"/>
      <c r="L17845" s="9"/>
      <c r="M17845" s="9"/>
    </row>
    <row r="17846" spans="1:13" x14ac:dyDescent="0.25">
      <c r="A17846" s="126"/>
      <c r="B17846" s="126"/>
      <c r="C17846" s="126"/>
      <c r="D17846" s="127"/>
      <c r="E17846" s="128"/>
      <c r="F17846" s="128"/>
      <c r="G17846" s="126"/>
      <c r="H17846" s="126"/>
      <c r="I17846" s="126"/>
      <c r="J17846" s="126"/>
      <c r="K17846" s="9"/>
      <c r="L17846" s="9"/>
      <c r="M17846" s="9"/>
    </row>
    <row r="17847" spans="1:13" x14ac:dyDescent="0.25">
      <c r="A17847" s="126"/>
      <c r="B17847" s="126"/>
      <c r="C17847" s="126"/>
      <c r="D17847" s="127"/>
      <c r="E17847" s="128"/>
      <c r="F17847" s="128"/>
      <c r="G17847" s="126"/>
      <c r="H17847" s="126"/>
      <c r="I17847" s="126"/>
      <c r="J17847" s="126"/>
      <c r="K17847" s="9"/>
      <c r="L17847" s="9"/>
      <c r="M17847" s="9"/>
    </row>
    <row r="17848" spans="1:13" x14ac:dyDescent="0.25">
      <c r="A17848" s="126"/>
      <c r="B17848" s="126"/>
      <c r="C17848" s="126"/>
      <c r="D17848" s="127"/>
      <c r="E17848" s="128"/>
      <c r="F17848" s="128"/>
      <c r="G17848" s="126"/>
      <c r="H17848" s="126"/>
      <c r="I17848" s="126"/>
      <c r="J17848" s="126"/>
      <c r="K17848" s="9"/>
      <c r="L17848" s="9"/>
      <c r="M17848" s="9"/>
    </row>
    <row r="17849" spans="1:13" x14ac:dyDescent="0.25">
      <c r="A17849" s="126"/>
      <c r="B17849" s="126"/>
      <c r="C17849" s="126"/>
      <c r="D17849" s="127"/>
      <c r="E17849" s="128"/>
      <c r="F17849" s="128"/>
      <c r="G17849" s="126"/>
      <c r="H17849" s="126"/>
      <c r="I17849" s="126"/>
      <c r="J17849" s="126"/>
      <c r="K17849" s="9"/>
      <c r="L17849" s="9"/>
      <c r="M17849" s="9"/>
    </row>
    <row r="17850" spans="1:13" x14ac:dyDescent="0.25">
      <c r="A17850" s="126"/>
      <c r="B17850" s="126"/>
      <c r="C17850" s="126"/>
      <c r="D17850" s="127"/>
      <c r="E17850" s="128"/>
      <c r="F17850" s="128"/>
      <c r="G17850" s="126"/>
      <c r="H17850" s="126"/>
      <c r="I17850" s="126"/>
      <c r="J17850" s="126"/>
      <c r="K17850" s="9"/>
      <c r="L17850" s="9"/>
      <c r="M17850" s="9"/>
    </row>
    <row r="17851" spans="1:13" x14ac:dyDescent="0.25">
      <c r="A17851" s="126"/>
      <c r="B17851" s="126"/>
      <c r="C17851" s="126"/>
      <c r="D17851" s="127"/>
      <c r="E17851" s="128"/>
      <c r="F17851" s="128"/>
      <c r="G17851" s="126"/>
      <c r="H17851" s="126"/>
      <c r="I17851" s="126"/>
      <c r="J17851" s="126"/>
      <c r="K17851" s="9"/>
      <c r="L17851" s="9"/>
      <c r="M17851" s="9"/>
    </row>
    <row r="17852" spans="1:13" x14ac:dyDescent="0.25">
      <c r="A17852" s="126"/>
      <c r="B17852" s="126"/>
      <c r="C17852" s="126"/>
      <c r="D17852" s="127"/>
      <c r="E17852" s="128"/>
      <c r="F17852" s="128"/>
      <c r="G17852" s="126"/>
      <c r="H17852" s="126"/>
      <c r="I17852" s="126"/>
      <c r="J17852" s="126"/>
      <c r="K17852" s="9"/>
      <c r="L17852" s="9"/>
      <c r="M17852" s="9"/>
    </row>
    <row r="17853" spans="1:13" x14ac:dyDescent="0.25">
      <c r="A17853" s="126"/>
      <c r="B17853" s="126"/>
      <c r="C17853" s="126"/>
      <c r="D17853" s="127"/>
      <c r="E17853" s="128"/>
      <c r="F17853" s="128"/>
      <c r="G17853" s="126"/>
      <c r="H17853" s="126"/>
      <c r="I17853" s="126"/>
      <c r="J17853" s="126"/>
      <c r="K17853" s="9"/>
      <c r="L17853" s="9"/>
      <c r="M17853" s="9"/>
    </row>
    <row r="17854" spans="1:13" x14ac:dyDescent="0.25">
      <c r="A17854" s="126"/>
      <c r="B17854" s="126"/>
      <c r="C17854" s="126"/>
      <c r="D17854" s="127"/>
      <c r="E17854" s="128"/>
      <c r="F17854" s="128"/>
      <c r="G17854" s="126"/>
      <c r="H17854" s="126"/>
      <c r="I17854" s="126"/>
      <c r="J17854" s="126"/>
      <c r="K17854" s="9"/>
      <c r="L17854" s="9"/>
      <c r="M17854" s="9"/>
    </row>
    <row r="17855" spans="1:13" x14ac:dyDescent="0.25">
      <c r="A17855" s="126"/>
      <c r="B17855" s="126"/>
      <c r="C17855" s="126"/>
      <c r="D17855" s="127"/>
      <c r="E17855" s="128"/>
      <c r="F17855" s="128"/>
      <c r="G17855" s="126"/>
      <c r="H17855" s="126"/>
      <c r="I17855" s="126"/>
      <c r="J17855" s="126"/>
      <c r="K17855" s="9"/>
      <c r="L17855" s="9"/>
      <c r="M17855" s="9"/>
    </row>
    <row r="17856" spans="1:13" x14ac:dyDescent="0.25">
      <c r="A17856" s="126"/>
      <c r="B17856" s="126"/>
      <c r="C17856" s="126"/>
      <c r="D17856" s="127"/>
      <c r="E17856" s="128"/>
      <c r="F17856" s="128"/>
      <c r="G17856" s="126"/>
      <c r="H17856" s="126"/>
      <c r="I17856" s="126"/>
      <c r="J17856" s="126"/>
      <c r="K17856" s="9"/>
      <c r="L17856" s="9"/>
      <c r="M17856" s="9"/>
    </row>
    <row r="17857" spans="1:13" x14ac:dyDescent="0.25">
      <c r="A17857" s="126"/>
      <c r="B17857" s="126"/>
      <c r="C17857" s="126"/>
      <c r="D17857" s="127"/>
      <c r="E17857" s="128"/>
      <c r="F17857" s="128"/>
      <c r="G17857" s="126"/>
      <c r="H17857" s="126"/>
      <c r="I17857" s="126"/>
      <c r="J17857" s="126"/>
      <c r="K17857" s="9"/>
      <c r="L17857" s="9"/>
      <c r="M17857" s="9"/>
    </row>
    <row r="17858" spans="1:13" x14ac:dyDescent="0.25">
      <c r="A17858" s="126"/>
      <c r="B17858" s="126"/>
      <c r="C17858" s="126"/>
      <c r="D17858" s="127"/>
      <c r="E17858" s="128"/>
      <c r="F17858" s="128"/>
      <c r="G17858" s="126"/>
      <c r="H17858" s="126"/>
      <c r="I17858" s="126"/>
      <c r="J17858" s="126"/>
      <c r="K17858" s="9"/>
      <c r="L17858" s="9"/>
      <c r="M17858" s="9"/>
    </row>
    <row r="17859" spans="1:13" x14ac:dyDescent="0.25">
      <c r="A17859" s="126"/>
      <c r="B17859" s="126"/>
      <c r="C17859" s="126"/>
      <c r="D17859" s="127"/>
      <c r="E17859" s="128"/>
      <c r="F17859" s="128"/>
      <c r="G17859" s="126"/>
      <c r="H17859" s="126"/>
      <c r="I17859" s="126"/>
      <c r="J17859" s="126"/>
      <c r="K17859" s="9"/>
      <c r="L17859" s="9"/>
      <c r="M17859" s="9"/>
    </row>
    <row r="17860" spans="1:13" x14ac:dyDescent="0.25">
      <c r="A17860" s="126"/>
      <c r="B17860" s="126"/>
      <c r="C17860" s="126"/>
      <c r="D17860" s="127"/>
      <c r="E17860" s="128"/>
      <c r="F17860" s="128"/>
      <c r="G17860" s="126"/>
      <c r="H17860" s="126"/>
      <c r="I17860" s="126"/>
      <c r="J17860" s="126"/>
      <c r="K17860" s="9"/>
      <c r="L17860" s="9"/>
      <c r="M17860" s="9"/>
    </row>
    <row r="17861" spans="1:13" x14ac:dyDescent="0.25">
      <c r="A17861" s="126"/>
      <c r="B17861" s="126"/>
      <c r="C17861" s="126"/>
      <c r="D17861" s="127"/>
      <c r="E17861" s="128"/>
      <c r="F17861" s="128"/>
      <c r="G17861" s="126"/>
      <c r="H17861" s="126"/>
      <c r="I17861" s="126"/>
      <c r="J17861" s="126"/>
      <c r="K17861" s="9"/>
      <c r="L17861" s="9"/>
      <c r="M17861" s="9"/>
    </row>
    <row r="17862" spans="1:13" x14ac:dyDescent="0.25">
      <c r="A17862" s="126"/>
      <c r="B17862" s="126"/>
      <c r="C17862" s="126"/>
      <c r="D17862" s="127"/>
      <c r="E17862" s="128"/>
      <c r="F17862" s="128"/>
      <c r="G17862" s="126"/>
      <c r="H17862" s="126"/>
      <c r="I17862" s="126"/>
      <c r="J17862" s="126"/>
      <c r="K17862" s="9"/>
      <c r="L17862" s="9"/>
      <c r="M17862" s="9"/>
    </row>
    <row r="17863" spans="1:13" x14ac:dyDescent="0.25">
      <c r="A17863" s="126"/>
      <c r="B17863" s="126"/>
      <c r="C17863" s="126"/>
      <c r="D17863" s="127"/>
      <c r="E17863" s="128"/>
      <c r="F17863" s="128"/>
      <c r="G17863" s="126"/>
      <c r="H17863" s="126"/>
      <c r="I17863" s="126"/>
      <c r="J17863" s="126"/>
      <c r="K17863" s="9"/>
      <c r="L17863" s="9"/>
      <c r="M17863" s="9"/>
    </row>
    <row r="17864" spans="1:13" x14ac:dyDescent="0.25">
      <c r="A17864" s="126"/>
      <c r="B17864" s="126"/>
      <c r="C17864" s="126"/>
      <c r="D17864" s="127"/>
      <c r="E17864" s="128"/>
      <c r="F17864" s="128"/>
      <c r="G17864" s="126"/>
      <c r="H17864" s="126"/>
      <c r="I17864" s="126"/>
      <c r="J17864" s="126"/>
      <c r="K17864" s="9"/>
      <c r="L17864" s="9"/>
      <c r="M17864" s="9"/>
    </row>
    <row r="17865" spans="1:13" x14ac:dyDescent="0.25">
      <c r="A17865" s="126"/>
      <c r="B17865" s="126"/>
      <c r="C17865" s="126"/>
      <c r="D17865" s="127"/>
      <c r="E17865" s="128"/>
      <c r="F17865" s="128"/>
      <c r="G17865" s="126"/>
      <c r="H17865" s="126"/>
      <c r="I17865" s="126"/>
      <c r="J17865" s="126"/>
      <c r="K17865" s="9"/>
      <c r="L17865" s="9"/>
      <c r="M17865" s="9"/>
    </row>
    <row r="17866" spans="1:13" x14ac:dyDescent="0.25">
      <c r="A17866" s="126"/>
      <c r="B17866" s="126"/>
      <c r="C17866" s="126"/>
      <c r="D17866" s="127"/>
      <c r="E17866" s="128"/>
      <c r="F17866" s="128"/>
      <c r="G17866" s="126"/>
      <c r="H17866" s="126"/>
      <c r="I17866" s="126"/>
      <c r="J17866" s="126"/>
      <c r="K17866" s="9"/>
      <c r="L17866" s="9"/>
      <c r="M17866" s="9"/>
    </row>
    <row r="17867" spans="1:13" x14ac:dyDescent="0.25">
      <c r="A17867" s="126"/>
      <c r="B17867" s="126"/>
      <c r="C17867" s="126"/>
      <c r="D17867" s="127"/>
      <c r="E17867" s="128"/>
      <c r="F17867" s="128"/>
      <c r="G17867" s="126"/>
      <c r="H17867" s="126"/>
      <c r="I17867" s="126"/>
      <c r="J17867" s="126"/>
      <c r="K17867" s="9"/>
      <c r="L17867" s="9"/>
      <c r="M17867" s="9"/>
    </row>
    <row r="17868" spans="1:13" x14ac:dyDescent="0.25">
      <c r="A17868" s="126"/>
      <c r="B17868" s="126"/>
      <c r="C17868" s="126"/>
      <c r="D17868" s="127"/>
      <c r="E17868" s="128"/>
      <c r="F17868" s="128"/>
      <c r="G17868" s="126"/>
      <c r="H17868" s="126"/>
      <c r="I17868" s="126"/>
      <c r="J17868" s="126"/>
      <c r="K17868" s="9"/>
      <c r="L17868" s="9"/>
      <c r="M17868" s="9"/>
    </row>
    <row r="17869" spans="1:13" x14ac:dyDescent="0.25">
      <c r="A17869" s="126"/>
      <c r="B17869" s="126"/>
      <c r="C17869" s="126"/>
      <c r="D17869" s="127"/>
      <c r="E17869" s="128"/>
      <c r="F17869" s="128"/>
      <c r="G17869" s="126"/>
      <c r="H17869" s="126"/>
      <c r="I17869" s="126"/>
      <c r="J17869" s="126"/>
      <c r="K17869" s="9"/>
      <c r="L17869" s="9"/>
      <c r="M17869" s="9"/>
    </row>
    <row r="17870" spans="1:13" x14ac:dyDescent="0.25">
      <c r="A17870" s="126"/>
      <c r="B17870" s="126"/>
      <c r="C17870" s="126"/>
      <c r="D17870" s="127"/>
      <c r="E17870" s="128"/>
      <c r="F17870" s="128"/>
      <c r="G17870" s="126"/>
      <c r="H17870" s="126"/>
      <c r="I17870" s="126"/>
      <c r="J17870" s="126"/>
      <c r="K17870" s="9"/>
      <c r="L17870" s="9"/>
      <c r="M17870" s="9"/>
    </row>
    <row r="17871" spans="1:13" x14ac:dyDescent="0.25">
      <c r="A17871" s="126"/>
      <c r="B17871" s="126"/>
      <c r="C17871" s="126"/>
      <c r="D17871" s="127"/>
      <c r="E17871" s="128"/>
      <c r="F17871" s="128"/>
      <c r="G17871" s="126"/>
      <c r="H17871" s="126"/>
      <c r="I17871" s="126"/>
      <c r="J17871" s="126"/>
      <c r="K17871" s="9"/>
      <c r="L17871" s="9"/>
      <c r="M17871" s="9"/>
    </row>
    <row r="17872" spans="1:13" x14ac:dyDescent="0.25">
      <c r="A17872" s="126"/>
      <c r="B17872" s="126"/>
      <c r="C17872" s="126"/>
      <c r="D17872" s="127"/>
      <c r="E17872" s="128"/>
      <c r="F17872" s="128"/>
      <c r="G17872" s="126"/>
      <c r="H17872" s="126"/>
      <c r="I17872" s="126"/>
      <c r="J17872" s="126"/>
      <c r="K17872" s="9"/>
      <c r="L17872" s="9"/>
      <c r="M17872" s="9"/>
    </row>
    <row r="17873" spans="1:13" x14ac:dyDescent="0.25">
      <c r="A17873" s="126"/>
      <c r="B17873" s="126"/>
      <c r="C17873" s="126"/>
      <c r="D17873" s="127"/>
      <c r="E17873" s="128"/>
      <c r="F17873" s="128"/>
      <c r="G17873" s="126"/>
      <c r="H17873" s="126"/>
      <c r="I17873" s="126"/>
      <c r="J17873" s="126"/>
      <c r="K17873" s="9"/>
      <c r="L17873" s="9"/>
      <c r="M17873" s="9"/>
    </row>
    <row r="17874" spans="1:13" x14ac:dyDescent="0.25">
      <c r="A17874" s="126"/>
      <c r="B17874" s="126"/>
      <c r="C17874" s="126"/>
      <c r="D17874" s="127"/>
      <c r="E17874" s="128"/>
      <c r="F17874" s="128"/>
      <c r="G17874" s="126"/>
      <c r="H17874" s="126"/>
      <c r="I17874" s="126"/>
      <c r="J17874" s="126"/>
      <c r="K17874" s="9"/>
      <c r="L17874" s="9"/>
      <c r="M17874" s="9"/>
    </row>
    <row r="17875" spans="1:13" x14ac:dyDescent="0.25">
      <c r="A17875" s="126"/>
      <c r="B17875" s="126"/>
      <c r="C17875" s="126"/>
      <c r="D17875" s="127"/>
      <c r="E17875" s="128"/>
      <c r="F17875" s="128"/>
      <c r="G17875" s="126"/>
      <c r="H17875" s="126"/>
      <c r="I17875" s="126"/>
      <c r="J17875" s="126"/>
      <c r="K17875" s="9"/>
      <c r="L17875" s="9"/>
      <c r="M17875" s="9"/>
    </row>
    <row r="17876" spans="1:13" x14ac:dyDescent="0.25">
      <c r="A17876" s="126"/>
      <c r="B17876" s="126"/>
      <c r="C17876" s="126"/>
      <c r="D17876" s="127"/>
      <c r="E17876" s="128"/>
      <c r="F17876" s="128"/>
      <c r="G17876" s="126"/>
      <c r="H17876" s="126"/>
      <c r="I17876" s="126"/>
      <c r="J17876" s="126"/>
      <c r="K17876" s="9"/>
      <c r="L17876" s="9"/>
      <c r="M17876" s="9"/>
    </row>
    <row r="17877" spans="1:13" x14ac:dyDescent="0.25">
      <c r="A17877" s="126"/>
      <c r="B17877" s="126"/>
      <c r="C17877" s="126"/>
      <c r="D17877" s="127"/>
      <c r="E17877" s="128"/>
      <c r="F17877" s="128"/>
      <c r="G17877" s="126"/>
      <c r="H17877" s="126"/>
      <c r="I17877" s="126"/>
      <c r="J17877" s="126"/>
      <c r="K17877" s="9"/>
      <c r="L17877" s="9"/>
      <c r="M17877" s="9"/>
    </row>
    <row r="17878" spans="1:13" x14ac:dyDescent="0.25">
      <c r="A17878" s="126"/>
      <c r="B17878" s="126"/>
      <c r="C17878" s="126"/>
      <c r="D17878" s="127"/>
      <c r="E17878" s="128"/>
      <c r="F17878" s="128"/>
      <c r="G17878" s="126"/>
      <c r="H17878" s="126"/>
      <c r="I17878" s="126"/>
      <c r="J17878" s="126"/>
      <c r="K17878" s="9"/>
      <c r="L17878" s="9"/>
      <c r="M17878" s="9"/>
    </row>
    <row r="17879" spans="1:13" x14ac:dyDescent="0.25">
      <c r="A17879" s="126"/>
      <c r="B17879" s="126"/>
      <c r="C17879" s="126"/>
      <c r="D17879" s="127"/>
      <c r="E17879" s="128"/>
      <c r="F17879" s="128"/>
      <c r="G17879" s="126"/>
      <c r="H17879" s="126"/>
      <c r="I17879" s="126"/>
      <c r="J17879" s="126"/>
      <c r="K17879" s="9"/>
      <c r="L17879" s="9"/>
      <c r="M17879" s="9"/>
    </row>
    <row r="17880" spans="1:13" x14ac:dyDescent="0.25">
      <c r="A17880" s="126"/>
      <c r="B17880" s="126"/>
      <c r="C17880" s="126"/>
      <c r="D17880" s="127"/>
      <c r="E17880" s="128"/>
      <c r="F17880" s="128"/>
      <c r="G17880" s="126"/>
      <c r="H17880" s="126"/>
      <c r="I17880" s="126"/>
      <c r="J17880" s="126"/>
      <c r="K17880" s="9"/>
      <c r="L17880" s="9"/>
      <c r="M17880" s="9"/>
    </row>
    <row r="17881" spans="1:13" x14ac:dyDescent="0.25">
      <c r="A17881" s="126"/>
      <c r="B17881" s="126"/>
      <c r="C17881" s="126"/>
      <c r="D17881" s="127"/>
      <c r="E17881" s="128"/>
      <c r="F17881" s="128"/>
      <c r="G17881" s="126"/>
      <c r="H17881" s="126"/>
      <c r="I17881" s="126"/>
      <c r="J17881" s="126"/>
      <c r="K17881" s="9"/>
      <c r="L17881" s="9"/>
      <c r="M17881" s="9"/>
    </row>
    <row r="17882" spans="1:13" x14ac:dyDescent="0.25">
      <c r="A17882" s="126"/>
      <c r="B17882" s="126"/>
      <c r="C17882" s="126"/>
      <c r="D17882" s="127"/>
      <c r="E17882" s="128"/>
      <c r="F17882" s="128"/>
      <c r="G17882" s="126"/>
      <c r="H17882" s="126"/>
      <c r="I17882" s="126"/>
      <c r="J17882" s="126"/>
      <c r="K17882" s="9"/>
      <c r="L17882" s="9"/>
      <c r="M17882" s="9"/>
    </row>
    <row r="17883" spans="1:13" x14ac:dyDescent="0.25">
      <c r="A17883" s="126"/>
      <c r="B17883" s="126"/>
      <c r="C17883" s="126"/>
      <c r="D17883" s="127"/>
      <c r="E17883" s="128"/>
      <c r="F17883" s="128"/>
      <c r="G17883" s="126"/>
      <c r="H17883" s="126"/>
      <c r="I17883" s="126"/>
      <c r="J17883" s="126"/>
      <c r="K17883" s="9"/>
      <c r="L17883" s="9"/>
      <c r="M17883" s="9"/>
    </row>
    <row r="17884" spans="1:13" x14ac:dyDescent="0.25">
      <c r="A17884" s="126"/>
      <c r="B17884" s="126"/>
      <c r="C17884" s="126"/>
      <c r="D17884" s="127"/>
      <c r="E17884" s="128"/>
      <c r="F17884" s="128"/>
      <c r="G17884" s="126"/>
      <c r="H17884" s="126"/>
      <c r="I17884" s="126"/>
      <c r="J17884" s="126"/>
      <c r="K17884" s="9"/>
      <c r="L17884" s="9"/>
      <c r="M17884" s="9"/>
    </row>
    <row r="17885" spans="1:13" x14ac:dyDescent="0.25">
      <c r="A17885" s="126"/>
      <c r="B17885" s="126"/>
      <c r="C17885" s="126"/>
      <c r="D17885" s="127"/>
      <c r="E17885" s="128"/>
      <c r="F17885" s="128"/>
      <c r="G17885" s="126"/>
      <c r="H17885" s="126"/>
      <c r="I17885" s="126"/>
      <c r="J17885" s="126"/>
      <c r="K17885" s="9"/>
      <c r="L17885" s="9"/>
      <c r="M17885" s="9"/>
    </row>
    <row r="17886" spans="1:13" x14ac:dyDescent="0.25">
      <c r="A17886" s="126"/>
      <c r="B17886" s="126"/>
      <c r="C17886" s="126"/>
      <c r="D17886" s="127"/>
      <c r="E17886" s="128"/>
      <c r="F17886" s="128"/>
      <c r="G17886" s="126"/>
      <c r="H17886" s="126"/>
      <c r="I17886" s="126"/>
      <c r="J17886" s="126"/>
      <c r="K17886" s="9"/>
      <c r="L17886" s="9"/>
      <c r="M17886" s="9"/>
    </row>
    <row r="17887" spans="1:13" x14ac:dyDescent="0.25">
      <c r="A17887" s="126"/>
      <c r="B17887" s="126"/>
      <c r="C17887" s="126"/>
      <c r="D17887" s="127"/>
      <c r="E17887" s="128"/>
      <c r="F17887" s="128"/>
      <c r="G17887" s="126"/>
      <c r="H17887" s="126"/>
      <c r="I17887" s="126"/>
      <c r="J17887" s="126"/>
      <c r="K17887" s="9"/>
      <c r="L17887" s="9"/>
      <c r="M17887" s="9"/>
    </row>
    <row r="17888" spans="1:13" x14ac:dyDescent="0.25">
      <c r="A17888" s="126"/>
      <c r="B17888" s="126"/>
      <c r="C17888" s="126"/>
      <c r="D17888" s="127"/>
      <c r="E17888" s="128"/>
      <c r="F17888" s="128"/>
      <c r="G17888" s="126"/>
      <c r="H17888" s="126"/>
      <c r="I17888" s="126"/>
      <c r="J17888" s="126"/>
      <c r="K17888" s="9"/>
      <c r="L17888" s="9"/>
      <c r="M17888" s="9"/>
    </row>
    <row r="17889" spans="1:13" x14ac:dyDescent="0.25">
      <c r="A17889" s="126"/>
      <c r="B17889" s="126"/>
      <c r="C17889" s="126"/>
      <c r="D17889" s="127"/>
      <c r="E17889" s="128"/>
      <c r="F17889" s="128"/>
      <c r="G17889" s="126"/>
      <c r="H17889" s="126"/>
      <c r="I17889" s="126"/>
      <c r="J17889" s="126"/>
      <c r="K17889" s="9"/>
      <c r="L17889" s="9"/>
      <c r="M17889" s="9"/>
    </row>
    <row r="17890" spans="1:13" x14ac:dyDescent="0.25">
      <c r="A17890" s="126"/>
      <c r="B17890" s="126"/>
      <c r="C17890" s="126"/>
      <c r="D17890" s="127"/>
      <c r="E17890" s="128"/>
      <c r="F17890" s="128"/>
      <c r="G17890" s="126"/>
      <c r="H17890" s="126"/>
      <c r="I17890" s="126"/>
      <c r="J17890" s="126"/>
      <c r="K17890" s="9"/>
      <c r="L17890" s="9"/>
      <c r="M17890" s="9"/>
    </row>
    <row r="17891" spans="1:13" x14ac:dyDescent="0.25">
      <c r="A17891" s="126"/>
      <c r="B17891" s="126"/>
      <c r="C17891" s="126"/>
      <c r="D17891" s="127"/>
      <c r="E17891" s="128"/>
      <c r="F17891" s="128"/>
      <c r="G17891" s="126"/>
      <c r="H17891" s="126"/>
      <c r="I17891" s="126"/>
      <c r="J17891" s="126"/>
      <c r="K17891" s="9"/>
      <c r="L17891" s="9"/>
      <c r="M17891" s="9"/>
    </row>
    <row r="17892" spans="1:13" x14ac:dyDescent="0.25">
      <c r="A17892" s="126"/>
      <c r="B17892" s="126"/>
      <c r="C17892" s="126"/>
      <c r="D17892" s="127"/>
      <c r="E17892" s="128"/>
      <c r="F17892" s="128"/>
      <c r="G17892" s="126"/>
      <c r="H17892" s="126"/>
      <c r="I17892" s="126"/>
      <c r="J17892" s="126"/>
      <c r="K17892" s="9"/>
      <c r="L17892" s="9"/>
      <c r="M17892" s="9"/>
    </row>
    <row r="17893" spans="1:13" x14ac:dyDescent="0.25">
      <c r="A17893" s="126"/>
      <c r="B17893" s="126"/>
      <c r="C17893" s="126"/>
      <c r="D17893" s="127"/>
      <c r="E17893" s="128"/>
      <c r="F17893" s="128"/>
      <c r="G17893" s="126"/>
      <c r="H17893" s="126"/>
      <c r="I17893" s="126"/>
      <c r="J17893" s="126"/>
      <c r="K17893" s="9"/>
      <c r="L17893" s="9"/>
      <c r="M17893" s="9"/>
    </row>
    <row r="17894" spans="1:13" x14ac:dyDescent="0.25">
      <c r="A17894" s="126"/>
      <c r="B17894" s="126"/>
      <c r="C17894" s="126"/>
      <c r="D17894" s="127"/>
      <c r="E17894" s="128"/>
      <c r="F17894" s="128"/>
      <c r="G17894" s="126"/>
      <c r="H17894" s="126"/>
      <c r="I17894" s="126"/>
      <c r="J17894" s="126"/>
      <c r="K17894" s="9"/>
      <c r="L17894" s="9"/>
      <c r="M17894" s="9"/>
    </row>
    <row r="17895" spans="1:13" x14ac:dyDescent="0.25">
      <c r="A17895" s="126"/>
      <c r="B17895" s="126"/>
      <c r="C17895" s="126"/>
      <c r="D17895" s="127"/>
      <c r="E17895" s="128"/>
      <c r="F17895" s="128"/>
      <c r="G17895" s="126"/>
      <c r="H17895" s="126"/>
      <c r="I17895" s="126"/>
      <c r="J17895" s="126"/>
      <c r="K17895" s="9"/>
      <c r="L17895" s="9"/>
      <c r="M17895" s="9"/>
    </row>
    <row r="17896" spans="1:13" x14ac:dyDescent="0.25">
      <c r="A17896" s="126"/>
      <c r="B17896" s="126"/>
      <c r="C17896" s="126"/>
      <c r="D17896" s="127"/>
      <c r="E17896" s="128"/>
      <c r="F17896" s="128"/>
      <c r="G17896" s="126"/>
      <c r="H17896" s="126"/>
      <c r="I17896" s="126"/>
      <c r="J17896" s="126"/>
      <c r="K17896" s="9"/>
      <c r="L17896" s="9"/>
      <c r="M17896" s="9"/>
    </row>
    <row r="17897" spans="1:13" x14ac:dyDescent="0.25">
      <c r="A17897" s="126"/>
      <c r="B17897" s="126"/>
      <c r="C17897" s="126"/>
      <c r="D17897" s="127"/>
      <c r="E17897" s="128"/>
      <c r="F17897" s="128"/>
      <c r="G17897" s="126"/>
      <c r="H17897" s="126"/>
      <c r="I17897" s="126"/>
      <c r="J17897" s="126"/>
      <c r="K17897" s="9"/>
      <c r="L17897" s="9"/>
      <c r="M17897" s="9"/>
    </row>
    <row r="17898" spans="1:13" x14ac:dyDescent="0.25">
      <c r="A17898" s="126"/>
      <c r="B17898" s="126"/>
      <c r="C17898" s="126"/>
      <c r="D17898" s="127"/>
      <c r="E17898" s="128"/>
      <c r="F17898" s="128"/>
      <c r="G17898" s="126"/>
      <c r="H17898" s="126"/>
      <c r="I17898" s="126"/>
      <c r="J17898" s="126"/>
      <c r="K17898" s="9"/>
      <c r="L17898" s="9"/>
      <c r="M17898" s="9"/>
    </row>
    <row r="17899" spans="1:13" x14ac:dyDescent="0.25">
      <c r="A17899" s="126"/>
      <c r="B17899" s="126"/>
      <c r="C17899" s="126"/>
      <c r="D17899" s="127"/>
      <c r="E17899" s="128"/>
      <c r="F17899" s="128"/>
      <c r="G17899" s="126"/>
      <c r="H17899" s="126"/>
      <c r="I17899" s="126"/>
      <c r="J17899" s="126"/>
      <c r="K17899" s="9"/>
      <c r="L17899" s="9"/>
      <c r="M17899" s="9"/>
    </row>
    <row r="17900" spans="1:13" x14ac:dyDescent="0.25">
      <c r="A17900" s="126"/>
      <c r="B17900" s="126"/>
      <c r="C17900" s="126"/>
      <c r="D17900" s="127"/>
      <c r="E17900" s="128"/>
      <c r="F17900" s="128"/>
      <c r="G17900" s="126"/>
      <c r="H17900" s="126"/>
      <c r="I17900" s="126"/>
      <c r="J17900" s="126"/>
      <c r="K17900" s="9"/>
      <c r="L17900" s="9"/>
      <c r="M17900" s="9"/>
    </row>
    <row r="17901" spans="1:13" x14ac:dyDescent="0.25">
      <c r="A17901" s="126"/>
      <c r="B17901" s="126"/>
      <c r="C17901" s="126"/>
      <c r="D17901" s="127"/>
      <c r="E17901" s="128"/>
      <c r="F17901" s="128"/>
      <c r="G17901" s="126"/>
      <c r="H17901" s="126"/>
      <c r="I17901" s="126"/>
      <c r="J17901" s="126"/>
      <c r="K17901" s="9"/>
      <c r="L17901" s="9"/>
      <c r="M17901" s="9"/>
    </row>
    <row r="17902" spans="1:13" x14ac:dyDescent="0.25">
      <c r="A17902" s="126"/>
      <c r="B17902" s="126"/>
      <c r="C17902" s="126"/>
      <c r="D17902" s="127"/>
      <c r="E17902" s="128"/>
      <c r="F17902" s="128"/>
      <c r="G17902" s="126"/>
      <c r="H17902" s="126"/>
      <c r="I17902" s="126"/>
      <c r="J17902" s="126"/>
      <c r="K17902" s="9"/>
      <c r="L17902" s="9"/>
      <c r="M17902" s="9"/>
    </row>
    <row r="17903" spans="1:13" x14ac:dyDescent="0.25">
      <c r="A17903" s="126"/>
      <c r="B17903" s="126"/>
      <c r="C17903" s="126"/>
      <c r="D17903" s="127"/>
      <c r="E17903" s="128"/>
      <c r="F17903" s="128"/>
      <c r="G17903" s="126"/>
      <c r="H17903" s="126"/>
      <c r="I17903" s="126"/>
      <c r="J17903" s="126"/>
      <c r="K17903" s="9"/>
      <c r="L17903" s="9"/>
      <c r="M17903" s="9"/>
    </row>
    <row r="17904" spans="1:13" x14ac:dyDescent="0.25">
      <c r="A17904" s="126"/>
      <c r="B17904" s="126"/>
      <c r="C17904" s="126"/>
      <c r="D17904" s="127"/>
      <c r="E17904" s="128"/>
      <c r="F17904" s="128"/>
      <c r="G17904" s="126"/>
      <c r="H17904" s="126"/>
      <c r="I17904" s="126"/>
      <c r="J17904" s="126"/>
      <c r="K17904" s="9"/>
      <c r="L17904" s="9"/>
      <c r="M17904" s="9"/>
    </row>
    <row r="17905" spans="1:13" x14ac:dyDescent="0.25">
      <c r="A17905" s="126"/>
      <c r="B17905" s="126"/>
      <c r="C17905" s="126"/>
      <c r="D17905" s="127"/>
      <c r="E17905" s="128"/>
      <c r="F17905" s="128"/>
      <c r="G17905" s="126"/>
      <c r="H17905" s="126"/>
      <c r="I17905" s="126"/>
      <c r="J17905" s="126"/>
      <c r="K17905" s="9"/>
      <c r="L17905" s="9"/>
      <c r="M17905" s="9"/>
    </row>
    <row r="17906" spans="1:13" x14ac:dyDescent="0.25">
      <c r="A17906" s="126"/>
      <c r="B17906" s="126"/>
      <c r="C17906" s="126"/>
      <c r="D17906" s="127"/>
      <c r="E17906" s="128"/>
      <c r="F17906" s="128"/>
      <c r="G17906" s="126"/>
      <c r="H17906" s="126"/>
      <c r="I17906" s="126"/>
      <c r="J17906" s="126"/>
      <c r="K17906" s="9"/>
      <c r="L17906" s="9"/>
      <c r="M17906" s="9"/>
    </row>
    <row r="17907" spans="1:13" x14ac:dyDescent="0.25">
      <c r="A17907" s="126"/>
      <c r="B17907" s="126"/>
      <c r="C17907" s="126"/>
      <c r="D17907" s="127"/>
      <c r="E17907" s="128"/>
      <c r="F17907" s="128"/>
      <c r="G17907" s="126"/>
      <c r="H17907" s="126"/>
      <c r="I17907" s="126"/>
      <c r="J17907" s="126"/>
      <c r="K17907" s="9"/>
      <c r="L17907" s="9"/>
      <c r="M17907" s="9"/>
    </row>
    <row r="17908" spans="1:13" x14ac:dyDescent="0.25">
      <c r="A17908" s="126"/>
      <c r="B17908" s="126"/>
      <c r="C17908" s="126"/>
      <c r="D17908" s="127"/>
      <c r="E17908" s="128"/>
      <c r="F17908" s="128"/>
      <c r="G17908" s="126"/>
      <c r="H17908" s="126"/>
      <c r="I17908" s="126"/>
      <c r="J17908" s="126"/>
      <c r="K17908" s="9"/>
      <c r="L17908" s="9"/>
      <c r="M17908" s="9"/>
    </row>
    <row r="17909" spans="1:13" x14ac:dyDescent="0.25">
      <c r="A17909" s="126"/>
      <c r="B17909" s="126"/>
      <c r="C17909" s="126"/>
      <c r="D17909" s="127"/>
      <c r="E17909" s="128"/>
      <c r="F17909" s="128"/>
      <c r="G17909" s="126"/>
      <c r="H17909" s="126"/>
      <c r="I17909" s="126"/>
      <c r="J17909" s="126"/>
      <c r="K17909" s="9"/>
      <c r="L17909" s="9"/>
      <c r="M17909" s="9"/>
    </row>
    <row r="17910" spans="1:13" x14ac:dyDescent="0.25">
      <c r="A17910" s="126"/>
      <c r="B17910" s="126"/>
      <c r="C17910" s="126"/>
      <c r="D17910" s="127"/>
      <c r="E17910" s="128"/>
      <c r="F17910" s="128"/>
      <c r="G17910" s="126"/>
      <c r="H17910" s="126"/>
      <c r="I17910" s="126"/>
      <c r="J17910" s="126"/>
      <c r="K17910" s="9"/>
      <c r="L17910" s="9"/>
      <c r="M17910" s="9"/>
    </row>
    <row r="17911" spans="1:13" x14ac:dyDescent="0.25">
      <c r="A17911" s="126"/>
      <c r="B17911" s="126"/>
      <c r="C17911" s="126"/>
      <c r="D17911" s="127"/>
      <c r="E17911" s="128"/>
      <c r="F17911" s="128"/>
      <c r="G17911" s="126"/>
      <c r="H17911" s="126"/>
      <c r="I17911" s="126"/>
      <c r="J17911" s="126"/>
      <c r="K17911" s="9"/>
      <c r="L17911" s="9"/>
      <c r="M17911" s="9"/>
    </row>
    <row r="17912" spans="1:13" x14ac:dyDescent="0.25">
      <c r="A17912" s="126"/>
      <c r="B17912" s="126"/>
      <c r="C17912" s="126"/>
      <c r="D17912" s="127"/>
      <c r="E17912" s="128"/>
      <c r="F17912" s="128"/>
      <c r="G17912" s="126"/>
      <c r="H17912" s="126"/>
      <c r="I17912" s="126"/>
      <c r="J17912" s="126"/>
      <c r="K17912" s="9"/>
      <c r="L17912" s="9"/>
      <c r="M17912" s="9"/>
    </row>
    <row r="17913" spans="1:13" x14ac:dyDescent="0.25">
      <c r="A17913" s="126"/>
      <c r="B17913" s="126"/>
      <c r="C17913" s="126"/>
      <c r="D17913" s="127"/>
      <c r="E17913" s="128"/>
      <c r="F17913" s="128"/>
      <c r="G17913" s="126"/>
      <c r="H17913" s="126"/>
      <c r="I17913" s="126"/>
      <c r="J17913" s="126"/>
      <c r="K17913" s="9"/>
      <c r="L17913" s="9"/>
      <c r="M17913" s="9"/>
    </row>
    <row r="17914" spans="1:13" x14ac:dyDescent="0.25">
      <c r="A17914" s="126"/>
      <c r="B17914" s="126"/>
      <c r="C17914" s="126"/>
      <c r="D17914" s="127"/>
      <c r="E17914" s="128"/>
      <c r="F17914" s="128"/>
      <c r="G17914" s="126"/>
      <c r="H17914" s="126"/>
      <c r="I17914" s="126"/>
      <c r="J17914" s="126"/>
      <c r="K17914" s="9"/>
      <c r="L17914" s="9"/>
      <c r="M17914" s="9"/>
    </row>
    <row r="17915" spans="1:13" x14ac:dyDescent="0.25">
      <c r="A17915" s="126"/>
      <c r="B17915" s="126"/>
      <c r="C17915" s="126"/>
      <c r="D17915" s="127"/>
      <c r="E17915" s="128"/>
      <c r="F17915" s="128"/>
      <c r="G17915" s="126"/>
      <c r="H17915" s="126"/>
      <c r="I17915" s="126"/>
      <c r="J17915" s="126"/>
      <c r="K17915" s="9"/>
      <c r="L17915" s="9"/>
      <c r="M17915" s="9"/>
    </row>
    <row r="17916" spans="1:13" x14ac:dyDescent="0.25">
      <c r="A17916" s="126"/>
      <c r="B17916" s="126"/>
      <c r="C17916" s="126"/>
      <c r="D17916" s="127"/>
      <c r="E17916" s="128"/>
      <c r="F17916" s="128"/>
      <c r="G17916" s="126"/>
      <c r="H17916" s="126"/>
      <c r="I17916" s="126"/>
      <c r="J17916" s="126"/>
      <c r="K17916" s="9"/>
      <c r="L17916" s="9"/>
      <c r="M17916" s="9"/>
    </row>
    <row r="17917" spans="1:13" x14ac:dyDescent="0.25">
      <c r="A17917" s="126"/>
      <c r="B17917" s="126"/>
      <c r="C17917" s="126"/>
      <c r="D17917" s="127"/>
      <c r="E17917" s="128"/>
      <c r="F17917" s="128"/>
      <c r="G17917" s="126"/>
      <c r="H17917" s="126"/>
      <c r="I17917" s="126"/>
      <c r="J17917" s="126"/>
      <c r="K17917" s="9"/>
      <c r="L17917" s="9"/>
      <c r="M17917" s="9"/>
    </row>
    <row r="17918" spans="1:13" x14ac:dyDescent="0.25">
      <c r="A17918" s="126"/>
      <c r="B17918" s="126"/>
      <c r="C17918" s="126"/>
      <c r="D17918" s="127"/>
      <c r="E17918" s="128"/>
      <c r="F17918" s="128"/>
      <c r="G17918" s="126"/>
      <c r="H17918" s="126"/>
      <c r="I17918" s="126"/>
      <c r="J17918" s="126"/>
      <c r="K17918" s="9"/>
      <c r="L17918" s="9"/>
      <c r="M17918" s="9"/>
    </row>
    <row r="17919" spans="1:13" x14ac:dyDescent="0.25">
      <c r="A17919" s="126"/>
      <c r="B17919" s="126"/>
      <c r="C17919" s="126"/>
      <c r="D17919" s="127"/>
      <c r="E17919" s="128"/>
      <c r="F17919" s="128"/>
      <c r="G17919" s="126"/>
      <c r="H17919" s="126"/>
      <c r="I17919" s="126"/>
      <c r="J17919" s="126"/>
      <c r="K17919" s="9"/>
      <c r="L17919" s="9"/>
      <c r="M17919" s="9"/>
    </row>
    <row r="17920" spans="1:13" x14ac:dyDescent="0.25">
      <c r="A17920" s="126"/>
      <c r="B17920" s="126"/>
      <c r="C17920" s="126"/>
      <c r="D17920" s="127"/>
      <c r="E17920" s="128"/>
      <c r="F17920" s="128"/>
      <c r="G17920" s="126"/>
      <c r="H17920" s="126"/>
      <c r="I17920" s="126"/>
      <c r="J17920" s="126"/>
      <c r="K17920" s="9"/>
      <c r="L17920" s="9"/>
      <c r="M17920" s="9"/>
    </row>
    <row r="17921" spans="1:13" x14ac:dyDescent="0.25">
      <c r="A17921" s="126"/>
      <c r="B17921" s="126"/>
      <c r="C17921" s="126"/>
      <c r="D17921" s="127"/>
      <c r="E17921" s="128"/>
      <c r="F17921" s="128"/>
      <c r="G17921" s="126"/>
      <c r="H17921" s="126"/>
      <c r="I17921" s="126"/>
      <c r="J17921" s="126"/>
      <c r="K17921" s="9"/>
      <c r="L17921" s="9"/>
      <c r="M17921" s="9"/>
    </row>
    <row r="17922" spans="1:13" x14ac:dyDescent="0.25">
      <c r="A17922" s="126"/>
      <c r="B17922" s="126"/>
      <c r="C17922" s="126"/>
      <c r="D17922" s="127"/>
      <c r="E17922" s="128"/>
      <c r="F17922" s="128"/>
      <c r="G17922" s="126"/>
      <c r="H17922" s="126"/>
      <c r="I17922" s="126"/>
      <c r="J17922" s="126"/>
      <c r="K17922" s="9"/>
      <c r="L17922" s="9"/>
      <c r="M17922" s="9"/>
    </row>
    <row r="17923" spans="1:13" x14ac:dyDescent="0.25">
      <c r="A17923" s="126"/>
      <c r="B17923" s="126"/>
      <c r="C17923" s="126"/>
      <c r="D17923" s="127"/>
      <c r="E17923" s="128"/>
      <c r="F17923" s="128"/>
      <c r="G17923" s="126"/>
      <c r="H17923" s="126"/>
      <c r="I17923" s="126"/>
      <c r="J17923" s="126"/>
      <c r="K17923" s="9"/>
      <c r="L17923" s="9"/>
      <c r="M17923" s="9"/>
    </row>
    <row r="17924" spans="1:13" x14ac:dyDescent="0.25">
      <c r="A17924" s="126"/>
      <c r="B17924" s="126"/>
      <c r="C17924" s="126"/>
      <c r="D17924" s="127"/>
      <c r="E17924" s="128"/>
      <c r="F17924" s="128"/>
      <c r="G17924" s="126"/>
      <c r="H17924" s="126"/>
      <c r="I17924" s="126"/>
      <c r="J17924" s="126"/>
      <c r="K17924" s="9"/>
      <c r="L17924" s="9"/>
      <c r="M17924" s="9"/>
    </row>
    <row r="17925" spans="1:13" x14ac:dyDescent="0.25">
      <c r="A17925" s="126"/>
      <c r="B17925" s="126"/>
      <c r="C17925" s="126"/>
      <c r="D17925" s="127"/>
      <c r="E17925" s="128"/>
      <c r="F17925" s="128"/>
      <c r="G17925" s="126"/>
      <c r="H17925" s="126"/>
      <c r="I17925" s="126"/>
      <c r="J17925" s="126"/>
      <c r="K17925" s="9"/>
      <c r="L17925" s="9"/>
      <c r="M17925" s="9"/>
    </row>
    <row r="17926" spans="1:13" x14ac:dyDescent="0.25">
      <c r="A17926" s="126"/>
      <c r="B17926" s="126"/>
      <c r="C17926" s="126"/>
      <c r="D17926" s="127"/>
      <c r="E17926" s="128"/>
      <c r="F17926" s="128"/>
      <c r="G17926" s="126"/>
      <c r="H17926" s="126"/>
      <c r="I17926" s="126"/>
      <c r="J17926" s="126"/>
      <c r="K17926" s="9"/>
      <c r="L17926" s="9"/>
      <c r="M17926" s="9"/>
    </row>
    <row r="17927" spans="1:13" x14ac:dyDescent="0.25">
      <c r="A17927" s="126"/>
      <c r="B17927" s="126"/>
      <c r="C17927" s="126"/>
      <c r="D17927" s="127"/>
      <c r="E17927" s="128"/>
      <c r="F17927" s="128"/>
      <c r="G17927" s="126"/>
      <c r="H17927" s="126"/>
      <c r="I17927" s="126"/>
      <c r="J17927" s="126"/>
      <c r="K17927" s="9"/>
      <c r="L17927" s="9"/>
      <c r="M17927" s="9"/>
    </row>
    <row r="17928" spans="1:13" x14ac:dyDescent="0.25">
      <c r="A17928" s="126"/>
      <c r="B17928" s="126"/>
      <c r="C17928" s="126"/>
      <c r="D17928" s="127"/>
      <c r="E17928" s="128"/>
      <c r="F17928" s="128"/>
      <c r="G17928" s="126"/>
      <c r="H17928" s="126"/>
      <c r="I17928" s="126"/>
      <c r="J17928" s="126"/>
      <c r="K17928" s="9"/>
      <c r="L17928" s="9"/>
      <c r="M17928" s="9"/>
    </row>
    <row r="17929" spans="1:13" x14ac:dyDescent="0.25">
      <c r="A17929" s="126"/>
      <c r="B17929" s="126"/>
      <c r="C17929" s="126"/>
      <c r="D17929" s="127"/>
      <c r="E17929" s="128"/>
      <c r="F17929" s="128"/>
      <c r="G17929" s="126"/>
      <c r="H17929" s="126"/>
      <c r="I17929" s="126"/>
      <c r="J17929" s="126"/>
      <c r="K17929" s="9"/>
      <c r="L17929" s="9"/>
      <c r="M17929" s="9"/>
    </row>
    <row r="17930" spans="1:13" x14ac:dyDescent="0.25">
      <c r="A17930" s="126"/>
      <c r="B17930" s="126"/>
      <c r="C17930" s="126"/>
      <c r="D17930" s="127"/>
      <c r="E17930" s="128"/>
      <c r="F17930" s="128"/>
      <c r="G17930" s="126"/>
      <c r="H17930" s="126"/>
      <c r="I17930" s="126"/>
      <c r="J17930" s="126"/>
      <c r="K17930" s="9"/>
      <c r="L17930" s="9"/>
      <c r="M17930" s="9"/>
    </row>
    <row r="17931" spans="1:13" x14ac:dyDescent="0.25">
      <c r="A17931" s="126"/>
      <c r="B17931" s="126"/>
      <c r="C17931" s="126"/>
      <c r="D17931" s="127"/>
      <c r="E17931" s="128"/>
      <c r="F17931" s="128"/>
      <c r="G17931" s="126"/>
      <c r="H17931" s="126"/>
      <c r="I17931" s="126"/>
      <c r="J17931" s="126"/>
      <c r="K17931" s="9"/>
      <c r="L17931" s="9"/>
      <c r="M17931" s="9"/>
    </row>
    <row r="17932" spans="1:13" x14ac:dyDescent="0.25">
      <c r="A17932" s="126"/>
      <c r="B17932" s="126"/>
      <c r="C17932" s="126"/>
      <c r="D17932" s="127"/>
      <c r="E17932" s="128"/>
      <c r="F17932" s="128"/>
      <c r="G17932" s="126"/>
      <c r="H17932" s="126"/>
      <c r="I17932" s="126"/>
      <c r="J17932" s="126"/>
      <c r="K17932" s="9"/>
      <c r="L17932" s="9"/>
      <c r="M17932" s="9"/>
    </row>
    <row r="17933" spans="1:13" x14ac:dyDescent="0.25">
      <c r="A17933" s="126"/>
      <c r="B17933" s="126"/>
      <c r="C17933" s="126"/>
      <c r="D17933" s="127"/>
      <c r="E17933" s="128"/>
      <c r="F17933" s="128"/>
      <c r="G17933" s="126"/>
      <c r="H17933" s="126"/>
      <c r="I17933" s="126"/>
      <c r="J17933" s="126"/>
      <c r="K17933" s="9"/>
      <c r="L17933" s="9"/>
      <c r="M17933" s="9"/>
    </row>
    <row r="17934" spans="1:13" x14ac:dyDescent="0.25">
      <c r="A17934" s="126"/>
      <c r="B17934" s="126"/>
      <c r="C17934" s="126"/>
      <c r="D17934" s="127"/>
      <c r="E17934" s="128"/>
      <c r="F17934" s="128"/>
      <c r="G17934" s="126"/>
      <c r="H17934" s="126"/>
      <c r="I17934" s="126"/>
      <c r="J17934" s="126"/>
      <c r="K17934" s="9"/>
      <c r="L17934" s="9"/>
      <c r="M17934" s="9"/>
    </row>
    <row r="17935" spans="1:13" x14ac:dyDescent="0.25">
      <c r="A17935" s="126"/>
      <c r="B17935" s="126"/>
      <c r="C17935" s="126"/>
      <c r="D17935" s="127"/>
      <c r="E17935" s="128"/>
      <c r="F17935" s="128"/>
      <c r="G17935" s="126"/>
      <c r="H17935" s="126"/>
      <c r="I17935" s="126"/>
      <c r="J17935" s="126"/>
      <c r="K17935" s="9"/>
      <c r="L17935" s="9"/>
      <c r="M17935" s="9"/>
    </row>
    <row r="17936" spans="1:13" x14ac:dyDescent="0.25">
      <c r="A17936" s="126"/>
      <c r="B17936" s="126"/>
      <c r="C17936" s="126"/>
      <c r="D17936" s="127"/>
      <c r="E17936" s="128"/>
      <c r="F17936" s="128"/>
      <c r="G17936" s="126"/>
      <c r="H17936" s="126"/>
      <c r="I17936" s="126"/>
      <c r="J17936" s="126"/>
      <c r="K17936" s="9"/>
      <c r="L17936" s="9"/>
      <c r="M17936" s="9"/>
    </row>
    <row r="17937" spans="1:13" x14ac:dyDescent="0.25">
      <c r="A17937" s="126"/>
      <c r="B17937" s="126"/>
      <c r="C17937" s="126"/>
      <c r="D17937" s="127"/>
      <c r="E17937" s="128"/>
      <c r="F17937" s="128"/>
      <c r="G17937" s="126"/>
      <c r="H17937" s="126"/>
      <c r="I17937" s="126"/>
      <c r="J17937" s="126"/>
      <c r="K17937" s="9"/>
      <c r="L17937" s="9"/>
      <c r="M17937" s="9"/>
    </row>
    <row r="17938" spans="1:13" x14ac:dyDescent="0.25">
      <c r="A17938" s="126"/>
      <c r="B17938" s="126"/>
      <c r="C17938" s="126"/>
      <c r="D17938" s="127"/>
      <c r="E17938" s="128"/>
      <c r="F17938" s="128"/>
      <c r="G17938" s="126"/>
      <c r="H17938" s="126"/>
      <c r="I17938" s="126"/>
      <c r="J17938" s="126"/>
      <c r="K17938" s="9"/>
      <c r="L17938" s="9"/>
      <c r="M17938" s="9"/>
    </row>
    <row r="17939" spans="1:13" x14ac:dyDescent="0.25">
      <c r="A17939" s="126"/>
      <c r="B17939" s="126"/>
      <c r="C17939" s="126"/>
      <c r="D17939" s="127"/>
      <c r="E17939" s="128"/>
      <c r="F17939" s="128"/>
      <c r="G17939" s="126"/>
      <c r="H17939" s="126"/>
      <c r="I17939" s="126"/>
      <c r="J17939" s="126"/>
      <c r="K17939" s="9"/>
      <c r="L17939" s="9"/>
      <c r="M17939" s="9"/>
    </row>
    <row r="17940" spans="1:13" x14ac:dyDescent="0.25">
      <c r="A17940" s="126"/>
      <c r="B17940" s="126"/>
      <c r="C17940" s="126"/>
      <c r="D17940" s="127"/>
      <c r="E17940" s="128"/>
      <c r="F17940" s="128"/>
      <c r="G17940" s="126"/>
      <c r="H17940" s="126"/>
      <c r="I17940" s="126"/>
      <c r="J17940" s="126"/>
      <c r="K17940" s="9"/>
      <c r="L17940" s="9"/>
      <c r="M17940" s="9"/>
    </row>
    <row r="17941" spans="1:13" x14ac:dyDescent="0.25">
      <c r="A17941" s="126"/>
      <c r="B17941" s="126"/>
      <c r="C17941" s="126"/>
      <c r="D17941" s="127"/>
      <c r="E17941" s="128"/>
      <c r="F17941" s="128"/>
      <c r="G17941" s="126"/>
      <c r="H17941" s="126"/>
      <c r="I17941" s="126"/>
      <c r="J17941" s="126"/>
      <c r="K17941" s="9"/>
      <c r="L17941" s="9"/>
      <c r="M17941" s="9"/>
    </row>
    <row r="17942" spans="1:13" x14ac:dyDescent="0.25">
      <c r="A17942" s="126"/>
      <c r="B17942" s="126"/>
      <c r="C17942" s="126"/>
      <c r="D17942" s="127"/>
      <c r="E17942" s="128"/>
      <c r="F17942" s="128"/>
      <c r="G17942" s="126"/>
      <c r="H17942" s="126"/>
      <c r="I17942" s="126"/>
      <c r="J17942" s="126"/>
      <c r="K17942" s="9"/>
      <c r="L17942" s="9"/>
      <c r="M17942" s="9"/>
    </row>
    <row r="17943" spans="1:13" x14ac:dyDescent="0.25">
      <c r="A17943" s="126"/>
      <c r="B17943" s="126"/>
      <c r="C17943" s="126"/>
      <c r="D17943" s="127"/>
      <c r="E17943" s="128"/>
      <c r="F17943" s="128"/>
      <c r="G17943" s="126"/>
      <c r="H17943" s="126"/>
      <c r="I17943" s="126"/>
      <c r="J17943" s="126"/>
      <c r="K17943" s="9"/>
      <c r="L17943" s="9"/>
      <c r="M17943" s="9"/>
    </row>
    <row r="17944" spans="1:13" x14ac:dyDescent="0.25">
      <c r="A17944" s="126"/>
      <c r="B17944" s="126"/>
      <c r="C17944" s="126"/>
      <c r="D17944" s="127"/>
      <c r="E17944" s="128"/>
      <c r="F17944" s="128"/>
      <c r="G17944" s="126"/>
      <c r="H17944" s="126"/>
      <c r="I17944" s="126"/>
      <c r="J17944" s="126"/>
      <c r="K17944" s="9"/>
      <c r="L17944" s="9"/>
      <c r="M17944" s="9"/>
    </row>
    <row r="17945" spans="1:13" x14ac:dyDescent="0.25">
      <c r="A17945" s="126"/>
      <c r="B17945" s="126"/>
      <c r="C17945" s="126"/>
      <c r="D17945" s="127"/>
      <c r="E17945" s="128"/>
      <c r="F17945" s="128"/>
      <c r="G17945" s="126"/>
      <c r="H17945" s="126"/>
      <c r="I17945" s="126"/>
      <c r="J17945" s="126"/>
      <c r="K17945" s="9"/>
      <c r="L17945" s="9"/>
      <c r="M17945" s="9"/>
    </row>
    <row r="17946" spans="1:13" x14ac:dyDescent="0.25">
      <c r="A17946" s="126"/>
      <c r="B17946" s="126"/>
      <c r="C17946" s="126"/>
      <c r="D17946" s="127"/>
      <c r="E17946" s="128"/>
      <c r="F17946" s="128"/>
      <c r="G17946" s="126"/>
      <c r="H17946" s="126"/>
      <c r="I17946" s="126"/>
      <c r="J17946" s="126"/>
      <c r="K17946" s="9"/>
      <c r="L17946" s="9"/>
      <c r="M17946" s="9"/>
    </row>
    <row r="17947" spans="1:13" x14ac:dyDescent="0.25">
      <c r="A17947" s="126"/>
      <c r="B17947" s="126"/>
      <c r="C17947" s="126"/>
      <c r="D17947" s="127"/>
      <c r="E17947" s="128"/>
      <c r="F17947" s="128"/>
      <c r="G17947" s="126"/>
      <c r="H17947" s="126"/>
      <c r="I17947" s="126"/>
      <c r="J17947" s="126"/>
      <c r="K17947" s="9"/>
      <c r="L17947" s="9"/>
      <c r="M17947" s="9"/>
    </row>
    <row r="17948" spans="1:13" x14ac:dyDescent="0.25">
      <c r="A17948" s="126"/>
      <c r="B17948" s="126"/>
      <c r="C17948" s="126"/>
      <c r="D17948" s="127"/>
      <c r="E17948" s="128"/>
      <c r="F17948" s="128"/>
      <c r="G17948" s="126"/>
      <c r="H17948" s="126"/>
      <c r="I17948" s="126"/>
      <c r="J17948" s="126"/>
      <c r="K17948" s="9"/>
      <c r="L17948" s="9"/>
      <c r="M17948" s="9"/>
    </row>
    <row r="17949" spans="1:13" x14ac:dyDescent="0.25">
      <c r="A17949" s="126"/>
      <c r="B17949" s="126"/>
      <c r="C17949" s="126"/>
      <c r="D17949" s="127"/>
      <c r="E17949" s="128"/>
      <c r="F17949" s="128"/>
      <c r="G17949" s="126"/>
      <c r="H17949" s="126"/>
      <c r="I17949" s="126"/>
      <c r="J17949" s="126"/>
      <c r="K17949" s="9"/>
      <c r="L17949" s="9"/>
      <c r="M17949" s="9"/>
    </row>
    <row r="17950" spans="1:13" x14ac:dyDescent="0.25">
      <c r="A17950" s="126"/>
      <c r="B17950" s="126"/>
      <c r="C17950" s="126"/>
      <c r="D17950" s="127"/>
      <c r="E17950" s="128"/>
      <c r="F17950" s="128"/>
      <c r="G17950" s="126"/>
      <c r="H17950" s="126"/>
      <c r="I17950" s="126"/>
      <c r="J17950" s="126"/>
      <c r="K17950" s="9"/>
      <c r="L17950" s="9"/>
      <c r="M17950" s="9"/>
    </row>
    <row r="17951" spans="1:13" x14ac:dyDescent="0.25">
      <c r="A17951" s="126"/>
      <c r="B17951" s="126"/>
      <c r="C17951" s="126"/>
      <c r="D17951" s="127"/>
      <c r="E17951" s="128"/>
      <c r="F17951" s="128"/>
      <c r="G17951" s="126"/>
      <c r="H17951" s="126"/>
      <c r="I17951" s="126"/>
      <c r="J17951" s="126"/>
      <c r="K17951" s="9"/>
      <c r="L17951" s="9"/>
      <c r="M17951" s="9"/>
    </row>
    <row r="17952" spans="1:13" x14ac:dyDescent="0.25">
      <c r="A17952" s="126"/>
      <c r="B17952" s="126"/>
      <c r="C17952" s="126"/>
      <c r="D17952" s="127"/>
      <c r="E17952" s="128"/>
      <c r="F17952" s="128"/>
      <c r="G17952" s="126"/>
      <c r="H17952" s="126"/>
      <c r="I17952" s="126"/>
      <c r="J17952" s="126"/>
      <c r="K17952" s="9"/>
      <c r="L17952" s="9"/>
      <c r="M17952" s="9"/>
    </row>
    <row r="17953" spans="1:13" x14ac:dyDescent="0.25">
      <c r="A17953" s="126"/>
      <c r="B17953" s="126"/>
      <c r="C17953" s="126"/>
      <c r="D17953" s="127"/>
      <c r="E17953" s="128"/>
      <c r="F17953" s="128"/>
      <c r="G17953" s="126"/>
      <c r="H17953" s="126"/>
      <c r="I17953" s="126"/>
      <c r="J17953" s="126"/>
      <c r="K17953" s="9"/>
      <c r="L17953" s="9"/>
      <c r="M17953" s="9"/>
    </row>
    <row r="17954" spans="1:13" x14ac:dyDescent="0.25">
      <c r="A17954" s="126"/>
      <c r="B17954" s="126"/>
      <c r="C17954" s="126"/>
      <c r="D17954" s="127"/>
      <c r="E17954" s="128"/>
      <c r="F17954" s="128"/>
      <c r="G17954" s="126"/>
      <c r="H17954" s="126"/>
      <c r="I17954" s="126"/>
      <c r="J17954" s="126"/>
      <c r="K17954" s="9"/>
      <c r="L17954" s="9"/>
      <c r="M17954" s="9"/>
    </row>
    <row r="17955" spans="1:13" x14ac:dyDescent="0.25">
      <c r="A17955" s="126"/>
      <c r="B17955" s="126"/>
      <c r="C17955" s="126"/>
      <c r="D17955" s="127"/>
      <c r="E17955" s="128"/>
      <c r="F17955" s="128"/>
      <c r="G17955" s="126"/>
      <c r="H17955" s="126"/>
      <c r="I17955" s="126"/>
      <c r="J17955" s="126"/>
      <c r="K17955" s="9"/>
      <c r="L17955" s="9"/>
      <c r="M17955" s="9"/>
    </row>
    <row r="17956" spans="1:13" x14ac:dyDescent="0.25">
      <c r="A17956" s="126"/>
      <c r="B17956" s="126"/>
      <c r="C17956" s="126"/>
      <c r="D17956" s="127"/>
      <c r="E17956" s="128"/>
      <c r="F17956" s="128"/>
      <c r="G17956" s="126"/>
      <c r="H17956" s="126"/>
      <c r="I17956" s="126"/>
      <c r="J17956" s="126"/>
      <c r="K17956" s="9"/>
      <c r="L17956" s="9"/>
      <c r="M17956" s="9"/>
    </row>
    <row r="17957" spans="1:13" x14ac:dyDescent="0.25">
      <c r="A17957" s="126"/>
      <c r="B17957" s="126"/>
      <c r="C17957" s="126"/>
      <c r="D17957" s="127"/>
      <c r="E17957" s="128"/>
      <c r="F17957" s="128"/>
      <c r="G17957" s="126"/>
      <c r="H17957" s="126"/>
      <c r="I17957" s="126"/>
      <c r="J17957" s="126"/>
      <c r="K17957" s="9"/>
      <c r="L17957" s="9"/>
      <c r="M17957" s="9"/>
    </row>
    <row r="17958" spans="1:13" x14ac:dyDescent="0.25">
      <c r="A17958" s="126"/>
      <c r="B17958" s="126"/>
      <c r="C17958" s="126"/>
      <c r="D17958" s="127"/>
      <c r="E17958" s="128"/>
      <c r="F17958" s="128"/>
      <c r="G17958" s="126"/>
      <c r="H17958" s="126"/>
      <c r="I17958" s="126"/>
      <c r="J17958" s="126"/>
      <c r="K17958" s="9"/>
      <c r="L17958" s="9"/>
      <c r="M17958" s="9"/>
    </row>
    <row r="17959" spans="1:13" x14ac:dyDescent="0.25">
      <c r="A17959" s="126"/>
      <c r="B17959" s="126"/>
      <c r="C17959" s="126"/>
      <c r="D17959" s="127"/>
      <c r="E17959" s="128"/>
      <c r="F17959" s="128"/>
      <c r="G17959" s="126"/>
      <c r="H17959" s="126"/>
      <c r="I17959" s="126"/>
      <c r="J17959" s="126"/>
      <c r="K17959" s="9"/>
      <c r="L17959" s="9"/>
      <c r="M17959" s="9"/>
    </row>
    <row r="17960" spans="1:13" x14ac:dyDescent="0.25">
      <c r="A17960" s="126"/>
      <c r="B17960" s="126"/>
      <c r="C17960" s="126"/>
      <c r="D17960" s="127"/>
      <c r="E17960" s="128"/>
      <c r="F17960" s="128"/>
      <c r="G17960" s="126"/>
      <c r="H17960" s="126"/>
      <c r="I17960" s="126"/>
      <c r="J17960" s="126"/>
      <c r="K17960" s="9"/>
      <c r="L17960" s="9"/>
      <c r="M17960" s="9"/>
    </row>
    <row r="17961" spans="1:13" x14ac:dyDescent="0.25">
      <c r="A17961" s="126"/>
      <c r="B17961" s="126"/>
      <c r="C17961" s="126"/>
      <c r="D17961" s="127"/>
      <c r="E17961" s="128"/>
      <c r="F17961" s="128"/>
      <c r="G17961" s="126"/>
      <c r="H17961" s="126"/>
      <c r="I17961" s="126"/>
      <c r="J17961" s="126"/>
      <c r="K17961" s="9"/>
      <c r="L17961" s="9"/>
      <c r="M17961" s="9"/>
    </row>
    <row r="17962" spans="1:13" x14ac:dyDescent="0.25">
      <c r="A17962" s="126"/>
      <c r="B17962" s="126"/>
      <c r="C17962" s="126"/>
      <c r="D17962" s="127"/>
      <c r="E17962" s="128"/>
      <c r="F17962" s="128"/>
      <c r="G17962" s="126"/>
      <c r="H17962" s="126"/>
      <c r="I17962" s="126"/>
      <c r="J17962" s="126"/>
      <c r="K17962" s="9"/>
      <c r="L17962" s="9"/>
      <c r="M17962" s="9"/>
    </row>
    <row r="17963" spans="1:13" x14ac:dyDescent="0.25">
      <c r="A17963" s="126"/>
      <c r="B17963" s="126"/>
      <c r="C17963" s="126"/>
      <c r="D17963" s="127"/>
      <c r="E17963" s="128"/>
      <c r="F17963" s="128"/>
      <c r="G17963" s="126"/>
      <c r="H17963" s="126"/>
      <c r="I17963" s="126"/>
      <c r="J17963" s="126"/>
      <c r="K17963" s="9"/>
      <c r="L17963" s="9"/>
      <c r="M17963" s="9"/>
    </row>
    <row r="17964" spans="1:13" x14ac:dyDescent="0.25">
      <c r="A17964" s="126"/>
      <c r="B17964" s="126"/>
      <c r="C17964" s="126"/>
      <c r="D17964" s="127"/>
      <c r="E17964" s="128"/>
      <c r="F17964" s="128"/>
      <c r="G17964" s="126"/>
      <c r="H17964" s="126"/>
      <c r="I17964" s="126"/>
      <c r="J17964" s="126"/>
      <c r="K17964" s="9"/>
      <c r="L17964" s="9"/>
      <c r="M17964" s="9"/>
    </row>
    <row r="17965" spans="1:13" x14ac:dyDescent="0.25">
      <c r="A17965" s="126"/>
      <c r="B17965" s="126"/>
      <c r="C17965" s="126"/>
      <c r="D17965" s="127"/>
      <c r="E17965" s="128"/>
      <c r="F17965" s="128"/>
      <c r="G17965" s="126"/>
      <c r="H17965" s="126"/>
      <c r="I17965" s="126"/>
      <c r="J17965" s="126"/>
      <c r="K17965" s="9"/>
      <c r="L17965" s="9"/>
      <c r="M17965" s="9"/>
    </row>
    <row r="17966" spans="1:13" x14ac:dyDescent="0.25">
      <c r="A17966" s="126"/>
      <c r="B17966" s="126"/>
      <c r="C17966" s="126"/>
      <c r="D17966" s="127"/>
      <c r="E17966" s="128"/>
      <c r="F17966" s="128"/>
      <c r="G17966" s="126"/>
      <c r="H17966" s="126"/>
      <c r="I17966" s="126"/>
      <c r="J17966" s="126"/>
      <c r="K17966" s="9"/>
      <c r="L17966" s="9"/>
      <c r="M17966" s="9"/>
    </row>
    <row r="17967" spans="1:13" x14ac:dyDescent="0.25">
      <c r="A17967" s="126"/>
      <c r="B17967" s="126"/>
      <c r="C17967" s="126"/>
      <c r="D17967" s="127"/>
      <c r="E17967" s="128"/>
      <c r="F17967" s="128"/>
      <c r="G17967" s="126"/>
      <c r="H17967" s="126"/>
      <c r="I17967" s="126"/>
      <c r="J17967" s="126"/>
      <c r="K17967" s="9"/>
      <c r="L17967" s="9"/>
      <c r="M17967" s="9"/>
    </row>
    <row r="17968" spans="1:13" x14ac:dyDescent="0.25">
      <c r="A17968" s="126"/>
      <c r="B17968" s="126"/>
      <c r="C17968" s="126"/>
      <c r="D17968" s="127"/>
      <c r="E17968" s="128"/>
      <c r="F17968" s="128"/>
      <c r="G17968" s="126"/>
      <c r="H17968" s="126"/>
      <c r="I17968" s="126"/>
      <c r="J17968" s="126"/>
      <c r="K17968" s="9"/>
      <c r="L17968" s="9"/>
      <c r="M17968" s="9"/>
    </row>
    <row r="17969" spans="1:13" x14ac:dyDescent="0.25">
      <c r="A17969" s="126"/>
      <c r="B17969" s="126"/>
      <c r="C17969" s="126"/>
      <c r="D17969" s="127"/>
      <c r="E17969" s="128"/>
      <c r="F17969" s="128"/>
      <c r="G17969" s="126"/>
      <c r="H17969" s="126"/>
      <c r="I17969" s="126"/>
      <c r="J17969" s="126"/>
      <c r="K17969" s="9"/>
      <c r="L17969" s="9"/>
      <c r="M17969" s="9"/>
    </row>
    <row r="17970" spans="1:13" x14ac:dyDescent="0.25">
      <c r="A17970" s="126"/>
      <c r="B17970" s="126"/>
      <c r="C17970" s="126"/>
      <c r="D17970" s="127"/>
      <c r="E17970" s="128"/>
      <c r="F17970" s="128"/>
      <c r="G17970" s="126"/>
      <c r="H17970" s="126"/>
      <c r="I17970" s="126"/>
      <c r="J17970" s="126"/>
      <c r="K17970" s="9"/>
      <c r="L17970" s="9"/>
      <c r="M17970" s="9"/>
    </row>
    <row r="17971" spans="1:13" x14ac:dyDescent="0.25">
      <c r="A17971" s="126"/>
      <c r="B17971" s="126"/>
      <c r="C17971" s="126"/>
      <c r="D17971" s="127"/>
      <c r="E17971" s="128"/>
      <c r="F17971" s="128"/>
      <c r="G17971" s="126"/>
      <c r="H17971" s="126"/>
      <c r="I17971" s="126"/>
      <c r="J17971" s="126"/>
      <c r="K17971" s="9"/>
      <c r="L17971" s="9"/>
      <c r="M17971" s="9"/>
    </row>
    <row r="17972" spans="1:13" x14ac:dyDescent="0.25">
      <c r="A17972" s="126"/>
      <c r="B17972" s="126"/>
      <c r="C17972" s="126"/>
      <c r="D17972" s="127"/>
      <c r="E17972" s="128"/>
      <c r="F17972" s="128"/>
      <c r="G17972" s="126"/>
      <c r="H17972" s="126"/>
      <c r="I17972" s="126"/>
      <c r="J17972" s="126"/>
      <c r="K17972" s="9"/>
      <c r="L17972" s="9"/>
      <c r="M17972" s="9"/>
    </row>
    <row r="17973" spans="1:13" x14ac:dyDescent="0.25">
      <c r="A17973" s="126"/>
      <c r="B17973" s="126"/>
      <c r="C17973" s="126"/>
      <c r="D17973" s="127"/>
      <c r="E17973" s="128"/>
      <c r="F17973" s="128"/>
      <c r="G17973" s="126"/>
      <c r="H17973" s="126"/>
      <c r="I17973" s="126"/>
      <c r="J17973" s="126"/>
      <c r="K17973" s="9"/>
      <c r="L17973" s="9"/>
      <c r="M17973" s="9"/>
    </row>
    <row r="17974" spans="1:13" x14ac:dyDescent="0.25">
      <c r="A17974" s="126"/>
      <c r="B17974" s="126"/>
      <c r="C17974" s="126"/>
      <c r="D17974" s="127"/>
      <c r="E17974" s="128"/>
      <c r="F17974" s="128"/>
      <c r="G17974" s="126"/>
      <c r="H17974" s="126"/>
      <c r="I17974" s="126"/>
      <c r="J17974" s="126"/>
      <c r="K17974" s="9"/>
      <c r="L17974" s="9"/>
      <c r="M17974" s="9"/>
    </row>
    <row r="17975" spans="1:13" x14ac:dyDescent="0.25">
      <c r="A17975" s="126"/>
      <c r="B17975" s="126"/>
      <c r="C17975" s="126"/>
      <c r="D17975" s="127"/>
      <c r="E17975" s="128"/>
      <c r="F17975" s="128"/>
      <c r="G17975" s="126"/>
      <c r="H17975" s="126"/>
      <c r="I17975" s="126"/>
      <c r="J17975" s="126"/>
      <c r="K17975" s="9"/>
      <c r="L17975" s="9"/>
      <c r="M17975" s="9"/>
    </row>
    <row r="17976" spans="1:13" x14ac:dyDescent="0.25">
      <c r="A17976" s="126"/>
      <c r="B17976" s="126"/>
      <c r="C17976" s="126"/>
      <c r="D17976" s="127"/>
      <c r="E17976" s="128"/>
      <c r="F17976" s="128"/>
      <c r="G17976" s="126"/>
      <c r="H17976" s="126"/>
      <c r="I17976" s="126"/>
      <c r="J17976" s="126"/>
      <c r="K17976" s="9"/>
      <c r="L17976" s="9"/>
      <c r="M17976" s="9"/>
    </row>
    <row r="17977" spans="1:13" x14ac:dyDescent="0.25">
      <c r="A17977" s="126"/>
      <c r="B17977" s="126"/>
      <c r="C17977" s="126"/>
      <c r="D17977" s="127"/>
      <c r="E17977" s="128"/>
      <c r="F17977" s="128"/>
      <c r="G17977" s="126"/>
      <c r="H17977" s="126"/>
      <c r="I17977" s="126"/>
      <c r="J17977" s="126"/>
      <c r="K17977" s="9"/>
      <c r="L17977" s="9"/>
      <c r="M17977" s="9"/>
    </row>
    <row r="17978" spans="1:13" x14ac:dyDescent="0.25">
      <c r="A17978" s="126"/>
      <c r="B17978" s="126"/>
      <c r="C17978" s="126"/>
      <c r="D17978" s="127"/>
      <c r="E17978" s="128"/>
      <c r="F17978" s="128"/>
      <c r="G17978" s="126"/>
      <c r="H17978" s="126"/>
      <c r="I17978" s="126"/>
      <c r="J17978" s="126"/>
      <c r="K17978" s="9"/>
      <c r="L17978" s="9"/>
      <c r="M17978" s="9"/>
    </row>
    <row r="17979" spans="1:13" x14ac:dyDescent="0.25">
      <c r="A17979" s="126"/>
      <c r="B17979" s="126"/>
      <c r="C17979" s="126"/>
      <c r="D17979" s="127"/>
      <c r="E17979" s="128"/>
      <c r="F17979" s="128"/>
      <c r="G17979" s="126"/>
      <c r="H17979" s="126"/>
      <c r="I17979" s="126"/>
      <c r="J17979" s="126"/>
      <c r="K17979" s="9"/>
      <c r="L17979" s="9"/>
      <c r="M17979" s="9"/>
    </row>
    <row r="17980" spans="1:13" x14ac:dyDescent="0.25">
      <c r="A17980" s="126"/>
      <c r="B17980" s="126"/>
      <c r="C17980" s="126"/>
      <c r="D17980" s="127"/>
      <c r="E17980" s="128"/>
      <c r="F17980" s="128"/>
      <c r="G17980" s="126"/>
      <c r="H17980" s="126"/>
      <c r="I17980" s="126"/>
      <c r="J17980" s="126"/>
      <c r="K17980" s="9"/>
      <c r="L17980" s="9"/>
      <c r="M17980" s="9"/>
    </row>
    <row r="17981" spans="1:13" x14ac:dyDescent="0.25">
      <c r="A17981" s="126"/>
      <c r="B17981" s="126"/>
      <c r="C17981" s="126"/>
      <c r="D17981" s="127"/>
      <c r="E17981" s="128"/>
      <c r="F17981" s="128"/>
      <c r="G17981" s="126"/>
      <c r="H17981" s="126"/>
      <c r="I17981" s="126"/>
      <c r="J17981" s="126"/>
      <c r="K17981" s="9"/>
      <c r="L17981" s="9"/>
      <c r="M17981" s="9"/>
    </row>
    <row r="17982" spans="1:13" x14ac:dyDescent="0.25">
      <c r="A17982" s="126"/>
      <c r="B17982" s="126"/>
      <c r="C17982" s="126"/>
      <c r="D17982" s="127"/>
      <c r="E17982" s="128"/>
      <c r="F17982" s="128"/>
      <c r="G17982" s="126"/>
      <c r="H17982" s="126"/>
      <c r="I17982" s="126"/>
      <c r="J17982" s="126"/>
      <c r="K17982" s="9"/>
      <c r="L17982" s="9"/>
      <c r="M17982" s="9"/>
    </row>
    <row r="17983" spans="1:13" x14ac:dyDescent="0.25">
      <c r="A17983" s="126"/>
      <c r="B17983" s="126"/>
      <c r="C17983" s="126"/>
      <c r="D17983" s="127"/>
      <c r="E17983" s="128"/>
      <c r="F17983" s="128"/>
      <c r="G17983" s="126"/>
      <c r="H17983" s="126"/>
      <c r="I17983" s="126"/>
      <c r="J17983" s="126"/>
      <c r="K17983" s="9"/>
      <c r="L17983" s="9"/>
      <c r="M17983" s="9"/>
    </row>
    <row r="17984" spans="1:13" x14ac:dyDescent="0.25">
      <c r="A17984" s="126"/>
      <c r="B17984" s="126"/>
      <c r="C17984" s="126"/>
      <c r="D17984" s="127"/>
      <c r="E17984" s="128"/>
      <c r="F17984" s="128"/>
      <c r="G17984" s="126"/>
      <c r="H17984" s="126"/>
      <c r="I17984" s="126"/>
      <c r="J17984" s="126"/>
      <c r="K17984" s="9"/>
      <c r="L17984" s="9"/>
      <c r="M17984" s="9"/>
    </row>
    <row r="17985" spans="1:13" x14ac:dyDescent="0.25">
      <c r="A17985" s="126"/>
      <c r="B17985" s="126"/>
      <c r="C17985" s="126"/>
      <c r="D17985" s="127"/>
      <c r="E17985" s="128"/>
      <c r="F17985" s="128"/>
      <c r="G17985" s="126"/>
      <c r="H17985" s="126"/>
      <c r="I17985" s="126"/>
      <c r="J17985" s="126"/>
      <c r="K17985" s="9"/>
      <c r="L17985" s="9"/>
      <c r="M17985" s="9"/>
    </row>
    <row r="17986" spans="1:13" x14ac:dyDescent="0.25">
      <c r="A17986" s="126"/>
      <c r="B17986" s="126"/>
      <c r="C17986" s="126"/>
      <c r="D17986" s="127"/>
      <c r="E17986" s="128"/>
      <c r="F17986" s="128"/>
      <c r="G17986" s="126"/>
      <c r="H17986" s="126"/>
      <c r="I17986" s="126"/>
      <c r="J17986" s="126"/>
      <c r="K17986" s="9"/>
      <c r="L17986" s="9"/>
      <c r="M17986" s="9"/>
    </row>
    <row r="17987" spans="1:13" x14ac:dyDescent="0.25">
      <c r="A17987" s="126"/>
      <c r="B17987" s="126"/>
      <c r="C17987" s="126"/>
      <c r="D17987" s="127"/>
      <c r="E17987" s="128"/>
      <c r="F17987" s="128"/>
      <c r="G17987" s="126"/>
      <c r="H17987" s="126"/>
      <c r="I17987" s="126"/>
      <c r="J17987" s="126"/>
      <c r="K17987" s="9"/>
      <c r="L17987" s="9"/>
      <c r="M17987" s="9"/>
    </row>
    <row r="17988" spans="1:13" x14ac:dyDescent="0.25">
      <c r="A17988" s="126"/>
      <c r="B17988" s="126"/>
      <c r="C17988" s="126"/>
      <c r="D17988" s="127"/>
      <c r="E17988" s="128"/>
      <c r="F17988" s="128"/>
      <c r="G17988" s="126"/>
      <c r="H17988" s="126"/>
      <c r="I17988" s="126"/>
      <c r="J17988" s="126"/>
      <c r="K17988" s="9"/>
      <c r="L17988" s="9"/>
      <c r="M17988" s="9"/>
    </row>
    <row r="17989" spans="1:13" x14ac:dyDescent="0.25">
      <c r="A17989" s="126"/>
      <c r="B17989" s="126"/>
      <c r="C17989" s="126"/>
      <c r="D17989" s="127"/>
      <c r="E17989" s="128"/>
      <c r="F17989" s="128"/>
      <c r="G17989" s="126"/>
      <c r="H17989" s="126"/>
      <c r="I17989" s="126"/>
      <c r="J17989" s="126"/>
      <c r="K17989" s="9"/>
      <c r="L17989" s="9"/>
      <c r="M17989" s="9"/>
    </row>
    <row r="17990" spans="1:13" x14ac:dyDescent="0.25">
      <c r="A17990" s="126"/>
      <c r="B17990" s="126"/>
      <c r="C17990" s="126"/>
      <c r="D17990" s="127"/>
      <c r="E17990" s="128"/>
      <c r="F17990" s="128"/>
      <c r="G17990" s="126"/>
      <c r="H17990" s="126"/>
      <c r="I17990" s="126"/>
      <c r="J17990" s="126"/>
      <c r="K17990" s="9"/>
      <c r="L17990" s="9"/>
      <c r="M17990" s="9"/>
    </row>
    <row r="17991" spans="1:13" x14ac:dyDescent="0.25">
      <c r="A17991" s="126"/>
      <c r="B17991" s="126"/>
      <c r="C17991" s="126"/>
      <c r="D17991" s="127"/>
      <c r="E17991" s="128"/>
      <c r="F17991" s="128"/>
      <c r="G17991" s="126"/>
      <c r="H17991" s="126"/>
      <c r="I17991" s="126"/>
      <c r="J17991" s="126"/>
      <c r="K17991" s="9"/>
      <c r="L17991" s="9"/>
      <c r="M17991" s="9"/>
    </row>
    <row r="17992" spans="1:13" x14ac:dyDescent="0.25">
      <c r="A17992" s="126"/>
      <c r="B17992" s="126"/>
      <c r="C17992" s="126"/>
      <c r="D17992" s="127"/>
      <c r="E17992" s="128"/>
      <c r="F17992" s="128"/>
      <c r="G17992" s="126"/>
      <c r="H17992" s="126"/>
      <c r="I17992" s="126"/>
      <c r="J17992" s="126"/>
      <c r="K17992" s="9"/>
      <c r="L17992" s="9"/>
      <c r="M17992" s="9"/>
    </row>
    <row r="17993" spans="1:13" x14ac:dyDescent="0.25">
      <c r="A17993" s="126"/>
      <c r="B17993" s="126"/>
      <c r="C17993" s="126"/>
      <c r="D17993" s="127"/>
      <c r="E17993" s="128"/>
      <c r="F17993" s="128"/>
      <c r="G17993" s="126"/>
      <c r="H17993" s="126"/>
      <c r="I17993" s="126"/>
      <c r="J17993" s="126"/>
      <c r="K17993" s="9"/>
      <c r="L17993" s="9"/>
      <c r="M17993" s="9"/>
    </row>
    <row r="17994" spans="1:13" x14ac:dyDescent="0.25">
      <c r="A17994" s="126"/>
      <c r="B17994" s="126"/>
      <c r="C17994" s="126"/>
      <c r="D17994" s="127"/>
      <c r="E17994" s="128"/>
      <c r="F17994" s="128"/>
      <c r="G17994" s="126"/>
      <c r="H17994" s="126"/>
      <c r="I17994" s="126"/>
      <c r="J17994" s="126"/>
      <c r="K17994" s="9"/>
      <c r="L17994" s="9"/>
      <c r="M17994" s="9"/>
    </row>
    <row r="17995" spans="1:13" x14ac:dyDescent="0.25">
      <c r="A17995" s="126"/>
      <c r="B17995" s="126"/>
      <c r="C17995" s="126"/>
      <c r="D17995" s="127"/>
      <c r="E17995" s="128"/>
      <c r="F17995" s="128"/>
      <c r="G17995" s="126"/>
      <c r="H17995" s="126"/>
      <c r="I17995" s="126"/>
      <c r="J17995" s="126"/>
      <c r="K17995" s="9"/>
      <c r="L17995" s="9"/>
      <c r="M17995" s="9"/>
    </row>
    <row r="17996" spans="1:13" x14ac:dyDescent="0.25">
      <c r="A17996" s="126"/>
      <c r="B17996" s="126"/>
      <c r="C17996" s="126"/>
      <c r="D17996" s="127"/>
      <c r="E17996" s="128"/>
      <c r="F17996" s="128"/>
      <c r="G17996" s="126"/>
      <c r="H17996" s="126"/>
      <c r="I17996" s="126"/>
      <c r="J17996" s="126"/>
      <c r="K17996" s="9"/>
      <c r="L17996" s="9"/>
      <c r="M17996" s="9"/>
    </row>
    <row r="17997" spans="1:13" x14ac:dyDescent="0.25">
      <c r="A17997" s="126"/>
      <c r="B17997" s="126"/>
      <c r="C17997" s="126"/>
      <c r="D17997" s="127"/>
      <c r="E17997" s="128"/>
      <c r="F17997" s="128"/>
      <c r="G17997" s="126"/>
      <c r="H17997" s="126"/>
      <c r="I17997" s="126"/>
      <c r="J17997" s="126"/>
      <c r="K17997" s="9"/>
      <c r="L17997" s="9"/>
      <c r="M17997" s="9"/>
    </row>
    <row r="17998" spans="1:13" x14ac:dyDescent="0.25">
      <c r="A17998" s="126"/>
      <c r="B17998" s="126"/>
      <c r="C17998" s="126"/>
      <c r="D17998" s="127"/>
      <c r="E17998" s="128"/>
      <c r="F17998" s="128"/>
      <c r="G17998" s="126"/>
      <c r="H17998" s="126"/>
      <c r="I17998" s="126"/>
      <c r="J17998" s="126"/>
      <c r="K17998" s="9"/>
      <c r="L17998" s="9"/>
      <c r="M17998" s="9"/>
    </row>
    <row r="17999" spans="1:13" x14ac:dyDescent="0.25">
      <c r="A17999" s="126"/>
      <c r="B17999" s="126"/>
      <c r="C17999" s="126"/>
      <c r="D17999" s="127"/>
      <c r="E17999" s="128"/>
      <c r="F17999" s="128"/>
      <c r="G17999" s="126"/>
      <c r="H17999" s="126"/>
      <c r="I17999" s="126"/>
      <c r="J17999" s="126"/>
      <c r="K17999" s="9"/>
      <c r="L17999" s="9"/>
      <c r="M17999" s="9"/>
    </row>
    <row r="18000" spans="1:13" x14ac:dyDescent="0.25">
      <c r="A18000" s="126"/>
      <c r="B18000" s="126"/>
      <c r="C18000" s="126"/>
      <c r="D18000" s="127"/>
      <c r="E18000" s="128"/>
      <c r="F18000" s="128"/>
      <c r="G18000" s="126"/>
      <c r="H18000" s="126"/>
      <c r="I18000" s="126"/>
      <c r="J18000" s="126"/>
      <c r="K18000" s="9"/>
      <c r="L18000" s="9"/>
      <c r="M18000" s="9"/>
    </row>
    <row r="18001" spans="1:13" x14ac:dyDescent="0.25">
      <c r="A18001" s="126"/>
      <c r="B18001" s="126"/>
      <c r="C18001" s="126"/>
      <c r="D18001" s="127"/>
      <c r="E18001" s="128"/>
      <c r="F18001" s="128"/>
      <c r="G18001" s="126"/>
      <c r="H18001" s="126"/>
      <c r="I18001" s="126"/>
      <c r="J18001" s="126"/>
      <c r="K18001" s="9"/>
      <c r="L18001" s="9"/>
      <c r="M18001" s="9"/>
    </row>
    <row r="18002" spans="1:13" x14ac:dyDescent="0.25">
      <c r="A18002" s="126"/>
      <c r="B18002" s="126"/>
      <c r="C18002" s="126"/>
      <c r="D18002" s="127"/>
      <c r="E18002" s="128"/>
      <c r="F18002" s="128"/>
      <c r="G18002" s="126"/>
      <c r="H18002" s="126"/>
      <c r="I18002" s="126"/>
      <c r="J18002" s="126"/>
      <c r="K18002" s="9"/>
      <c r="L18002" s="9"/>
      <c r="M18002" s="9"/>
    </row>
    <row r="18003" spans="1:13" x14ac:dyDescent="0.25">
      <c r="A18003" s="126"/>
      <c r="B18003" s="126"/>
      <c r="C18003" s="126"/>
      <c r="D18003" s="127"/>
      <c r="E18003" s="128"/>
      <c r="F18003" s="128"/>
      <c r="G18003" s="126"/>
      <c r="H18003" s="126"/>
      <c r="I18003" s="126"/>
      <c r="J18003" s="126"/>
      <c r="K18003" s="9"/>
      <c r="L18003" s="9"/>
      <c r="M18003" s="9"/>
    </row>
    <row r="18004" spans="1:13" x14ac:dyDescent="0.25">
      <c r="A18004" s="126"/>
      <c r="B18004" s="126"/>
      <c r="C18004" s="126"/>
      <c r="D18004" s="127"/>
      <c r="E18004" s="128"/>
      <c r="F18004" s="128"/>
      <c r="G18004" s="126"/>
      <c r="H18004" s="126"/>
      <c r="I18004" s="126"/>
      <c r="J18004" s="126"/>
      <c r="K18004" s="9"/>
      <c r="L18004" s="9"/>
      <c r="M18004" s="9"/>
    </row>
    <row r="18005" spans="1:13" x14ac:dyDescent="0.25">
      <c r="A18005" s="126"/>
      <c r="B18005" s="126"/>
      <c r="C18005" s="126"/>
      <c r="D18005" s="127"/>
      <c r="E18005" s="128"/>
      <c r="F18005" s="128"/>
      <c r="G18005" s="126"/>
      <c r="H18005" s="126"/>
      <c r="I18005" s="126"/>
      <c r="J18005" s="126"/>
      <c r="K18005" s="9"/>
      <c r="L18005" s="9"/>
      <c r="M18005" s="9"/>
    </row>
    <row r="18006" spans="1:13" x14ac:dyDescent="0.25">
      <c r="A18006" s="126"/>
      <c r="B18006" s="126"/>
      <c r="C18006" s="126"/>
      <c r="D18006" s="127"/>
      <c r="E18006" s="128"/>
      <c r="F18006" s="128"/>
      <c r="G18006" s="126"/>
      <c r="H18006" s="126"/>
      <c r="I18006" s="126"/>
      <c r="J18006" s="126"/>
      <c r="K18006" s="9"/>
      <c r="L18006" s="9"/>
      <c r="M18006" s="9"/>
    </row>
    <row r="18007" spans="1:13" x14ac:dyDescent="0.25">
      <c r="A18007" s="126"/>
      <c r="B18007" s="126"/>
      <c r="C18007" s="126"/>
      <c r="D18007" s="127"/>
      <c r="E18007" s="128"/>
      <c r="F18007" s="128"/>
      <c r="G18007" s="126"/>
      <c r="H18007" s="126"/>
      <c r="I18007" s="126"/>
      <c r="J18007" s="126"/>
      <c r="K18007" s="9"/>
      <c r="L18007" s="9"/>
      <c r="M18007" s="9"/>
    </row>
    <row r="18008" spans="1:13" x14ac:dyDescent="0.25">
      <c r="A18008" s="126"/>
      <c r="B18008" s="126"/>
      <c r="C18008" s="126"/>
      <c r="D18008" s="127"/>
      <c r="E18008" s="128"/>
      <c r="F18008" s="128"/>
      <c r="G18008" s="126"/>
      <c r="H18008" s="126"/>
      <c r="I18008" s="126"/>
      <c r="J18008" s="126"/>
      <c r="K18008" s="9"/>
      <c r="L18008" s="9"/>
      <c r="M18008" s="9"/>
    </row>
    <row r="18009" spans="1:13" x14ac:dyDescent="0.25">
      <c r="A18009" s="126"/>
      <c r="B18009" s="126"/>
      <c r="C18009" s="126"/>
      <c r="D18009" s="127"/>
      <c r="E18009" s="128"/>
      <c r="F18009" s="128"/>
      <c r="G18009" s="126"/>
      <c r="H18009" s="126"/>
      <c r="I18009" s="126"/>
      <c r="J18009" s="126"/>
      <c r="K18009" s="9"/>
      <c r="L18009" s="9"/>
      <c r="M18009" s="9"/>
    </row>
    <row r="18010" spans="1:13" x14ac:dyDescent="0.25">
      <c r="A18010" s="126"/>
      <c r="B18010" s="126"/>
      <c r="C18010" s="126"/>
      <c r="D18010" s="127"/>
      <c r="E18010" s="128"/>
      <c r="F18010" s="128"/>
      <c r="G18010" s="126"/>
      <c r="H18010" s="126"/>
      <c r="I18010" s="126"/>
      <c r="J18010" s="126"/>
      <c r="K18010" s="9"/>
      <c r="L18010" s="9"/>
      <c r="M18010" s="9"/>
    </row>
    <row r="18011" spans="1:13" x14ac:dyDescent="0.25">
      <c r="A18011" s="126"/>
      <c r="B18011" s="126"/>
      <c r="C18011" s="126"/>
      <c r="D18011" s="127"/>
      <c r="E18011" s="128"/>
      <c r="F18011" s="128"/>
      <c r="G18011" s="126"/>
      <c r="H18011" s="126"/>
      <c r="I18011" s="126"/>
      <c r="J18011" s="126"/>
      <c r="K18011" s="9"/>
      <c r="L18011" s="9"/>
      <c r="M18011" s="9"/>
    </row>
    <row r="18012" spans="1:13" x14ac:dyDescent="0.25">
      <c r="A18012" s="126"/>
      <c r="B18012" s="126"/>
      <c r="C18012" s="126"/>
      <c r="D18012" s="127"/>
      <c r="E18012" s="128"/>
      <c r="F18012" s="128"/>
      <c r="G18012" s="126"/>
      <c r="H18012" s="126"/>
      <c r="I18012" s="126"/>
      <c r="J18012" s="126"/>
      <c r="K18012" s="9"/>
      <c r="L18012" s="9"/>
      <c r="M18012" s="9"/>
    </row>
    <row r="18013" spans="1:13" x14ac:dyDescent="0.25">
      <c r="A18013" s="126"/>
      <c r="B18013" s="126"/>
      <c r="C18013" s="126"/>
      <c r="D18013" s="127"/>
      <c r="E18013" s="128"/>
      <c r="F18013" s="128"/>
      <c r="G18013" s="126"/>
      <c r="H18013" s="126"/>
      <c r="I18013" s="126"/>
      <c r="J18013" s="126"/>
      <c r="K18013" s="9"/>
      <c r="L18013" s="9"/>
      <c r="M18013" s="9"/>
    </row>
    <row r="18014" spans="1:13" x14ac:dyDescent="0.25">
      <c r="A18014" s="126"/>
      <c r="B18014" s="126"/>
      <c r="C18014" s="126"/>
      <c r="D18014" s="127"/>
      <c r="E18014" s="128"/>
      <c r="F18014" s="128"/>
      <c r="G18014" s="126"/>
      <c r="H18014" s="126"/>
      <c r="I18014" s="126"/>
      <c r="J18014" s="126"/>
      <c r="K18014" s="9"/>
      <c r="L18014" s="9"/>
      <c r="M18014" s="9"/>
    </row>
    <row r="18015" spans="1:13" x14ac:dyDescent="0.25">
      <c r="A18015" s="126"/>
      <c r="B18015" s="126"/>
      <c r="C18015" s="126"/>
      <c r="D18015" s="127"/>
      <c r="E18015" s="128"/>
      <c r="F18015" s="128"/>
      <c r="G18015" s="126"/>
      <c r="H18015" s="126"/>
      <c r="I18015" s="126"/>
      <c r="J18015" s="126"/>
      <c r="K18015" s="9"/>
      <c r="L18015" s="9"/>
      <c r="M18015" s="9"/>
    </row>
    <row r="18016" spans="1:13" x14ac:dyDescent="0.25">
      <c r="A18016" s="126"/>
      <c r="B18016" s="126"/>
      <c r="C18016" s="126"/>
      <c r="D18016" s="127"/>
      <c r="E18016" s="128"/>
      <c r="F18016" s="128"/>
      <c r="G18016" s="126"/>
      <c r="H18016" s="126"/>
      <c r="I18016" s="126"/>
      <c r="J18016" s="126"/>
      <c r="K18016" s="9"/>
      <c r="L18016" s="9"/>
      <c r="M18016" s="9"/>
    </row>
    <row r="18017" spans="1:13" x14ac:dyDescent="0.25">
      <c r="A18017" s="126"/>
      <c r="B18017" s="126"/>
      <c r="C18017" s="126"/>
      <c r="D18017" s="127"/>
      <c r="E18017" s="128"/>
      <c r="F18017" s="128"/>
      <c r="G18017" s="126"/>
      <c r="H18017" s="126"/>
      <c r="I18017" s="126"/>
      <c r="J18017" s="126"/>
      <c r="K18017" s="9"/>
      <c r="L18017" s="9"/>
      <c r="M18017" s="9"/>
    </row>
    <row r="18018" spans="1:13" x14ac:dyDescent="0.25">
      <c r="A18018" s="126"/>
      <c r="B18018" s="126"/>
      <c r="C18018" s="126"/>
      <c r="D18018" s="127"/>
      <c r="E18018" s="128"/>
      <c r="F18018" s="128"/>
      <c r="G18018" s="126"/>
      <c r="H18018" s="126"/>
      <c r="I18018" s="126"/>
      <c r="J18018" s="126"/>
      <c r="K18018" s="9"/>
      <c r="L18018" s="9"/>
      <c r="M18018" s="9"/>
    </row>
    <row r="18019" spans="1:13" x14ac:dyDescent="0.25">
      <c r="A18019" s="126"/>
      <c r="B18019" s="126"/>
      <c r="C18019" s="126"/>
      <c r="D18019" s="127"/>
      <c r="E18019" s="128"/>
      <c r="F18019" s="128"/>
      <c r="G18019" s="126"/>
      <c r="H18019" s="126"/>
      <c r="I18019" s="126"/>
      <c r="J18019" s="126"/>
      <c r="K18019" s="9"/>
      <c r="L18019" s="9"/>
      <c r="M18019" s="9"/>
    </row>
    <row r="18020" spans="1:13" x14ac:dyDescent="0.25">
      <c r="A18020" s="126"/>
      <c r="B18020" s="126"/>
      <c r="C18020" s="126"/>
      <c r="D18020" s="127"/>
      <c r="E18020" s="128"/>
      <c r="F18020" s="128"/>
      <c r="G18020" s="126"/>
      <c r="H18020" s="126"/>
      <c r="I18020" s="126"/>
      <c r="J18020" s="126"/>
      <c r="K18020" s="9"/>
      <c r="L18020" s="9"/>
      <c r="M18020" s="9"/>
    </row>
    <row r="18021" spans="1:13" x14ac:dyDescent="0.25">
      <c r="A18021" s="126"/>
      <c r="B18021" s="126"/>
      <c r="C18021" s="126"/>
      <c r="D18021" s="127"/>
      <c r="E18021" s="128"/>
      <c r="F18021" s="128"/>
      <c r="G18021" s="126"/>
      <c r="H18021" s="126"/>
      <c r="I18021" s="126"/>
      <c r="J18021" s="126"/>
      <c r="K18021" s="9"/>
      <c r="L18021" s="9"/>
      <c r="M18021" s="9"/>
    </row>
    <row r="18022" spans="1:13" x14ac:dyDescent="0.25">
      <c r="A18022" s="126"/>
      <c r="B18022" s="126"/>
      <c r="C18022" s="126"/>
      <c r="D18022" s="127"/>
      <c r="E18022" s="128"/>
      <c r="F18022" s="128"/>
      <c r="G18022" s="126"/>
      <c r="H18022" s="126"/>
      <c r="I18022" s="126"/>
      <c r="J18022" s="126"/>
      <c r="K18022" s="9"/>
      <c r="L18022" s="9"/>
      <c r="M18022" s="9"/>
    </row>
    <row r="18023" spans="1:13" x14ac:dyDescent="0.25">
      <c r="A18023" s="126"/>
      <c r="B18023" s="126"/>
      <c r="C18023" s="126"/>
      <c r="D18023" s="127"/>
      <c r="E18023" s="128"/>
      <c r="F18023" s="128"/>
      <c r="G18023" s="126"/>
      <c r="H18023" s="126"/>
      <c r="I18023" s="126"/>
      <c r="J18023" s="126"/>
      <c r="K18023" s="9"/>
      <c r="L18023" s="9"/>
      <c r="M18023" s="9"/>
    </row>
    <row r="18024" spans="1:13" x14ac:dyDescent="0.25">
      <c r="A18024" s="126"/>
      <c r="B18024" s="126"/>
      <c r="C18024" s="126"/>
      <c r="D18024" s="127"/>
      <c r="E18024" s="128"/>
      <c r="F18024" s="128"/>
      <c r="G18024" s="126"/>
      <c r="H18024" s="126"/>
      <c r="I18024" s="126"/>
      <c r="J18024" s="126"/>
      <c r="K18024" s="9"/>
      <c r="L18024" s="9"/>
      <c r="M18024" s="9"/>
    </row>
    <row r="18025" spans="1:13" x14ac:dyDescent="0.25">
      <c r="A18025" s="126"/>
      <c r="B18025" s="126"/>
      <c r="C18025" s="126"/>
      <c r="D18025" s="127"/>
      <c r="E18025" s="128"/>
      <c r="F18025" s="128"/>
      <c r="G18025" s="126"/>
      <c r="H18025" s="126"/>
      <c r="I18025" s="126"/>
      <c r="J18025" s="126"/>
      <c r="K18025" s="9"/>
      <c r="L18025" s="9"/>
      <c r="M18025" s="9"/>
    </row>
    <row r="18026" spans="1:13" x14ac:dyDescent="0.25">
      <c r="A18026" s="126"/>
      <c r="B18026" s="126"/>
      <c r="C18026" s="126"/>
      <c r="D18026" s="127"/>
      <c r="E18026" s="128"/>
      <c r="F18026" s="128"/>
      <c r="G18026" s="126"/>
      <c r="H18026" s="126"/>
      <c r="I18026" s="126"/>
      <c r="J18026" s="126"/>
      <c r="K18026" s="9"/>
      <c r="L18026" s="9"/>
      <c r="M18026" s="9"/>
    </row>
    <row r="18027" spans="1:13" x14ac:dyDescent="0.25">
      <c r="A18027" s="126"/>
      <c r="B18027" s="126"/>
      <c r="C18027" s="126"/>
      <c r="D18027" s="127"/>
      <c r="E18027" s="128"/>
      <c r="F18027" s="128"/>
      <c r="G18027" s="126"/>
      <c r="H18027" s="126"/>
      <c r="I18027" s="126"/>
      <c r="J18027" s="126"/>
      <c r="K18027" s="9"/>
      <c r="L18027" s="9"/>
      <c r="M18027" s="9"/>
    </row>
    <row r="18028" spans="1:13" x14ac:dyDescent="0.25">
      <c r="A18028" s="126"/>
      <c r="B18028" s="126"/>
      <c r="C18028" s="126"/>
      <c r="D18028" s="127"/>
      <c r="E18028" s="128"/>
      <c r="F18028" s="128"/>
      <c r="G18028" s="126"/>
      <c r="H18028" s="126"/>
      <c r="I18028" s="126"/>
      <c r="J18028" s="126"/>
      <c r="K18028" s="9"/>
      <c r="L18028" s="9"/>
      <c r="M18028" s="9"/>
    </row>
    <row r="18029" spans="1:13" x14ac:dyDescent="0.25">
      <c r="A18029" s="126"/>
      <c r="B18029" s="126"/>
      <c r="C18029" s="126"/>
      <c r="D18029" s="127"/>
      <c r="E18029" s="128"/>
      <c r="F18029" s="128"/>
      <c r="G18029" s="126"/>
      <c r="H18029" s="126"/>
      <c r="I18029" s="126"/>
      <c r="J18029" s="126"/>
      <c r="K18029" s="9"/>
      <c r="L18029" s="9"/>
      <c r="M18029" s="9"/>
    </row>
    <row r="18030" spans="1:13" x14ac:dyDescent="0.25">
      <c r="A18030" s="126"/>
      <c r="B18030" s="126"/>
      <c r="C18030" s="126"/>
      <c r="D18030" s="127"/>
      <c r="E18030" s="128"/>
      <c r="F18030" s="128"/>
      <c r="G18030" s="126"/>
      <c r="H18030" s="126"/>
      <c r="I18030" s="126"/>
      <c r="J18030" s="126"/>
      <c r="K18030" s="9"/>
      <c r="L18030" s="9"/>
      <c r="M18030" s="9"/>
    </row>
    <row r="18031" spans="1:13" x14ac:dyDescent="0.25">
      <c r="A18031" s="126"/>
      <c r="B18031" s="126"/>
      <c r="C18031" s="126"/>
      <c r="D18031" s="127"/>
      <c r="E18031" s="128"/>
      <c r="F18031" s="128"/>
      <c r="G18031" s="126"/>
      <c r="H18031" s="126"/>
      <c r="I18031" s="126"/>
      <c r="J18031" s="126"/>
      <c r="K18031" s="9"/>
      <c r="L18031" s="9"/>
      <c r="M18031" s="9"/>
    </row>
    <row r="18032" spans="1:13" x14ac:dyDescent="0.25">
      <c r="A18032" s="126"/>
      <c r="B18032" s="126"/>
      <c r="C18032" s="126"/>
      <c r="D18032" s="127"/>
      <c r="E18032" s="128"/>
      <c r="F18032" s="128"/>
      <c r="G18032" s="126"/>
      <c r="H18032" s="126"/>
      <c r="I18032" s="126"/>
      <c r="J18032" s="126"/>
      <c r="K18032" s="9"/>
      <c r="L18032" s="9"/>
      <c r="M18032" s="9"/>
    </row>
    <row r="18033" spans="1:13" x14ac:dyDescent="0.25">
      <c r="A18033" s="126"/>
      <c r="B18033" s="126"/>
      <c r="C18033" s="126"/>
      <c r="D18033" s="127"/>
      <c r="E18033" s="128"/>
      <c r="F18033" s="128"/>
      <c r="G18033" s="126"/>
      <c r="H18033" s="126"/>
      <c r="I18033" s="126"/>
      <c r="J18033" s="126"/>
      <c r="K18033" s="9"/>
      <c r="L18033" s="9"/>
      <c r="M18033" s="9"/>
    </row>
    <row r="18034" spans="1:13" x14ac:dyDescent="0.25">
      <c r="A18034" s="126"/>
      <c r="B18034" s="126"/>
      <c r="C18034" s="126"/>
      <c r="D18034" s="127"/>
      <c r="E18034" s="128"/>
      <c r="F18034" s="128"/>
      <c r="G18034" s="126"/>
      <c r="H18034" s="126"/>
      <c r="I18034" s="126"/>
      <c r="J18034" s="126"/>
      <c r="K18034" s="9"/>
      <c r="L18034" s="9"/>
      <c r="M18034" s="9"/>
    </row>
    <row r="18035" spans="1:13" x14ac:dyDescent="0.25">
      <c r="A18035" s="126"/>
      <c r="B18035" s="126"/>
      <c r="C18035" s="126"/>
      <c r="D18035" s="127"/>
      <c r="E18035" s="128"/>
      <c r="F18035" s="128"/>
      <c r="G18035" s="126"/>
      <c r="H18035" s="126"/>
      <c r="I18035" s="126"/>
      <c r="J18035" s="126"/>
      <c r="K18035" s="9"/>
      <c r="L18035" s="9"/>
      <c r="M18035" s="9"/>
    </row>
    <row r="18036" spans="1:13" x14ac:dyDescent="0.25">
      <c r="A18036" s="126"/>
      <c r="B18036" s="126"/>
      <c r="C18036" s="126"/>
      <c r="D18036" s="127"/>
      <c r="E18036" s="128"/>
      <c r="F18036" s="128"/>
      <c r="G18036" s="126"/>
      <c r="H18036" s="126"/>
      <c r="I18036" s="126"/>
      <c r="J18036" s="126"/>
      <c r="K18036" s="9"/>
      <c r="L18036" s="9"/>
      <c r="M18036" s="9"/>
    </row>
    <row r="18037" spans="1:13" x14ac:dyDescent="0.25">
      <c r="A18037" s="126"/>
      <c r="B18037" s="126"/>
      <c r="C18037" s="126"/>
      <c r="D18037" s="127"/>
      <c r="E18037" s="128"/>
      <c r="F18037" s="128"/>
      <c r="G18037" s="126"/>
      <c r="H18037" s="126"/>
      <c r="I18037" s="126"/>
      <c r="J18037" s="126"/>
      <c r="K18037" s="9"/>
      <c r="L18037" s="9"/>
      <c r="M18037" s="9"/>
    </row>
    <row r="18038" spans="1:13" x14ac:dyDescent="0.25">
      <c r="A18038" s="126"/>
      <c r="B18038" s="126"/>
      <c r="C18038" s="126"/>
      <c r="D18038" s="127"/>
      <c r="E18038" s="128"/>
      <c r="F18038" s="128"/>
      <c r="G18038" s="126"/>
      <c r="H18038" s="126"/>
      <c r="I18038" s="126"/>
      <c r="J18038" s="126"/>
      <c r="K18038" s="9"/>
      <c r="L18038" s="9"/>
      <c r="M18038" s="9"/>
    </row>
    <row r="18039" spans="1:13" x14ac:dyDescent="0.25">
      <c r="A18039" s="126"/>
      <c r="B18039" s="126"/>
      <c r="C18039" s="126"/>
      <c r="D18039" s="127"/>
      <c r="E18039" s="128"/>
      <c r="F18039" s="128"/>
      <c r="G18039" s="126"/>
      <c r="H18039" s="126"/>
      <c r="I18039" s="126"/>
      <c r="J18039" s="126"/>
      <c r="K18039" s="9"/>
      <c r="L18039" s="9"/>
      <c r="M18039" s="9"/>
    </row>
    <row r="18040" spans="1:13" x14ac:dyDescent="0.25">
      <c r="A18040" s="126"/>
      <c r="B18040" s="126"/>
      <c r="C18040" s="126"/>
      <c r="D18040" s="127"/>
      <c r="E18040" s="128"/>
      <c r="F18040" s="128"/>
      <c r="G18040" s="126"/>
      <c r="H18040" s="126"/>
      <c r="I18040" s="126"/>
      <c r="J18040" s="126"/>
      <c r="K18040" s="9"/>
      <c r="L18040" s="9"/>
      <c r="M18040" s="9"/>
    </row>
    <row r="18041" spans="1:13" x14ac:dyDescent="0.25">
      <c r="A18041" s="126"/>
      <c r="B18041" s="126"/>
      <c r="C18041" s="126"/>
      <c r="D18041" s="127"/>
      <c r="E18041" s="128"/>
      <c r="F18041" s="128"/>
      <c r="G18041" s="126"/>
      <c r="H18041" s="126"/>
      <c r="I18041" s="126"/>
      <c r="J18041" s="126"/>
      <c r="K18041" s="9"/>
      <c r="L18041" s="9"/>
      <c r="M18041" s="9"/>
    </row>
    <row r="18042" spans="1:13" x14ac:dyDescent="0.25">
      <c r="A18042" s="126"/>
      <c r="B18042" s="126"/>
      <c r="C18042" s="126"/>
      <c r="D18042" s="127"/>
      <c r="E18042" s="128"/>
      <c r="F18042" s="128"/>
      <c r="G18042" s="126"/>
      <c r="H18042" s="126"/>
      <c r="I18042" s="126"/>
      <c r="J18042" s="126"/>
      <c r="K18042" s="9"/>
      <c r="L18042" s="9"/>
      <c r="M18042" s="9"/>
    </row>
    <row r="18043" spans="1:13" x14ac:dyDescent="0.25">
      <c r="A18043" s="126"/>
      <c r="B18043" s="126"/>
      <c r="C18043" s="126"/>
      <c r="D18043" s="127"/>
      <c r="E18043" s="128"/>
      <c r="F18043" s="128"/>
      <c r="G18043" s="126"/>
      <c r="H18043" s="126"/>
      <c r="I18043" s="126"/>
      <c r="J18043" s="126"/>
      <c r="K18043" s="9"/>
      <c r="L18043" s="9"/>
      <c r="M18043" s="9"/>
    </row>
    <row r="18044" spans="1:13" x14ac:dyDescent="0.25">
      <c r="A18044" s="126"/>
      <c r="B18044" s="126"/>
      <c r="C18044" s="126"/>
      <c r="D18044" s="127"/>
      <c r="E18044" s="128"/>
      <c r="F18044" s="128"/>
      <c r="G18044" s="126"/>
      <c r="H18044" s="126"/>
      <c r="I18044" s="126"/>
      <c r="J18044" s="126"/>
      <c r="K18044" s="9"/>
      <c r="L18044" s="9"/>
      <c r="M18044" s="9"/>
    </row>
    <row r="18045" spans="1:13" x14ac:dyDescent="0.25">
      <c r="A18045" s="126"/>
      <c r="B18045" s="126"/>
      <c r="C18045" s="126"/>
      <c r="D18045" s="127"/>
      <c r="E18045" s="128"/>
      <c r="F18045" s="128"/>
      <c r="G18045" s="126"/>
      <c r="H18045" s="126"/>
      <c r="I18045" s="126"/>
      <c r="J18045" s="126"/>
      <c r="K18045" s="9"/>
      <c r="L18045" s="9"/>
      <c r="M18045" s="9"/>
    </row>
    <row r="18046" spans="1:13" x14ac:dyDescent="0.25">
      <c r="A18046" s="126"/>
      <c r="B18046" s="126"/>
      <c r="C18046" s="126"/>
      <c r="D18046" s="127"/>
      <c r="E18046" s="128"/>
      <c r="F18046" s="128"/>
      <c r="G18046" s="126"/>
      <c r="H18046" s="126"/>
      <c r="I18046" s="126"/>
      <c r="J18046" s="126"/>
      <c r="K18046" s="9"/>
      <c r="L18046" s="9"/>
      <c r="M18046" s="9"/>
    </row>
    <row r="18047" spans="1:13" x14ac:dyDescent="0.25">
      <c r="A18047" s="126"/>
      <c r="B18047" s="126"/>
      <c r="C18047" s="126"/>
      <c r="D18047" s="127"/>
      <c r="E18047" s="128"/>
      <c r="F18047" s="128"/>
      <c r="G18047" s="126"/>
      <c r="H18047" s="126"/>
      <c r="I18047" s="126"/>
      <c r="J18047" s="126"/>
      <c r="K18047" s="9"/>
      <c r="L18047" s="9"/>
      <c r="M18047" s="9"/>
    </row>
    <row r="18048" spans="1:13" x14ac:dyDescent="0.25">
      <c r="A18048" s="126"/>
      <c r="B18048" s="126"/>
      <c r="C18048" s="126"/>
      <c r="D18048" s="127"/>
      <c r="E18048" s="128"/>
      <c r="F18048" s="128"/>
      <c r="G18048" s="126"/>
      <c r="H18048" s="126"/>
      <c r="I18048" s="126"/>
      <c r="J18048" s="126"/>
      <c r="K18048" s="9"/>
      <c r="L18048" s="9"/>
      <c r="M18048" s="9"/>
    </row>
    <row r="18049" spans="1:13" x14ac:dyDescent="0.25">
      <c r="A18049" s="126"/>
      <c r="B18049" s="126"/>
      <c r="C18049" s="126"/>
      <c r="D18049" s="127"/>
      <c r="E18049" s="128"/>
      <c r="F18049" s="128"/>
      <c r="G18049" s="126"/>
      <c r="H18049" s="126"/>
      <c r="I18049" s="126"/>
      <c r="J18049" s="126"/>
      <c r="K18049" s="9"/>
      <c r="L18049" s="9"/>
      <c r="M18049" s="9"/>
    </row>
    <row r="18050" spans="1:13" x14ac:dyDescent="0.25">
      <c r="A18050" s="126"/>
      <c r="B18050" s="126"/>
      <c r="C18050" s="126"/>
      <c r="D18050" s="127"/>
      <c r="E18050" s="128"/>
      <c r="F18050" s="128"/>
      <c r="G18050" s="126"/>
      <c r="H18050" s="126"/>
      <c r="I18050" s="126"/>
      <c r="J18050" s="126"/>
      <c r="K18050" s="9"/>
      <c r="L18050" s="9"/>
      <c r="M18050" s="9"/>
    </row>
    <row r="18051" spans="1:13" x14ac:dyDescent="0.25">
      <c r="A18051" s="126"/>
      <c r="B18051" s="126"/>
      <c r="C18051" s="126"/>
      <c r="D18051" s="127"/>
      <c r="E18051" s="128"/>
      <c r="F18051" s="128"/>
      <c r="G18051" s="126"/>
      <c r="H18051" s="126"/>
      <c r="I18051" s="126"/>
      <c r="J18051" s="126"/>
      <c r="K18051" s="9"/>
      <c r="L18051" s="9"/>
      <c r="M18051" s="9"/>
    </row>
    <row r="18052" spans="1:13" x14ac:dyDescent="0.25">
      <c r="A18052" s="126"/>
      <c r="B18052" s="126"/>
      <c r="C18052" s="126"/>
      <c r="D18052" s="127"/>
      <c r="E18052" s="128"/>
      <c r="F18052" s="128"/>
      <c r="G18052" s="126"/>
      <c r="H18052" s="126"/>
      <c r="I18052" s="126"/>
      <c r="J18052" s="126"/>
      <c r="K18052" s="9"/>
      <c r="L18052" s="9"/>
      <c r="M18052" s="9"/>
    </row>
    <row r="18053" spans="1:13" x14ac:dyDescent="0.25">
      <c r="A18053" s="126"/>
      <c r="B18053" s="126"/>
      <c r="C18053" s="126"/>
      <c r="D18053" s="127"/>
      <c r="E18053" s="128"/>
      <c r="F18053" s="128"/>
      <c r="G18053" s="126"/>
      <c r="H18053" s="126"/>
      <c r="I18053" s="126"/>
      <c r="J18053" s="126"/>
      <c r="K18053" s="9"/>
      <c r="L18053" s="9"/>
      <c r="M18053" s="9"/>
    </row>
    <row r="18054" spans="1:13" x14ac:dyDescent="0.25">
      <c r="A18054" s="126"/>
      <c r="B18054" s="126"/>
      <c r="C18054" s="126"/>
      <c r="D18054" s="127"/>
      <c r="E18054" s="128"/>
      <c r="F18054" s="128"/>
      <c r="G18054" s="126"/>
      <c r="H18054" s="126"/>
      <c r="I18054" s="126"/>
      <c r="J18054" s="126"/>
      <c r="K18054" s="9"/>
      <c r="L18054" s="9"/>
      <c r="M18054" s="9"/>
    </row>
    <row r="18055" spans="1:13" x14ac:dyDescent="0.25">
      <c r="A18055" s="126"/>
      <c r="B18055" s="126"/>
      <c r="C18055" s="126"/>
      <c r="D18055" s="127"/>
      <c r="E18055" s="128"/>
      <c r="F18055" s="128"/>
      <c r="G18055" s="126"/>
      <c r="H18055" s="126"/>
      <c r="I18055" s="126"/>
      <c r="J18055" s="126"/>
      <c r="K18055" s="9"/>
      <c r="L18055" s="9"/>
      <c r="M18055" s="9"/>
    </row>
    <row r="18056" spans="1:13" x14ac:dyDescent="0.25">
      <c r="A18056" s="126"/>
      <c r="B18056" s="126"/>
      <c r="C18056" s="126"/>
      <c r="D18056" s="127"/>
      <c r="E18056" s="128"/>
      <c r="F18056" s="128"/>
      <c r="G18056" s="126"/>
      <c r="H18056" s="126"/>
      <c r="I18056" s="126"/>
      <c r="J18056" s="126"/>
      <c r="K18056" s="9"/>
      <c r="L18056" s="9"/>
      <c r="M18056" s="9"/>
    </row>
    <row r="18057" spans="1:13" x14ac:dyDescent="0.25">
      <c r="A18057" s="126"/>
      <c r="B18057" s="126"/>
      <c r="C18057" s="126"/>
      <c r="D18057" s="127"/>
      <c r="E18057" s="128"/>
      <c r="F18057" s="128"/>
      <c r="G18057" s="126"/>
      <c r="H18057" s="126"/>
      <c r="I18057" s="126"/>
      <c r="J18057" s="126"/>
      <c r="K18057" s="9"/>
      <c r="L18057" s="9"/>
      <c r="M18057" s="9"/>
    </row>
    <row r="18058" spans="1:13" x14ac:dyDescent="0.25">
      <c r="A18058" s="126"/>
      <c r="B18058" s="126"/>
      <c r="C18058" s="126"/>
      <c r="D18058" s="127"/>
      <c r="E18058" s="128"/>
      <c r="F18058" s="128"/>
      <c r="G18058" s="126"/>
      <c r="H18058" s="126"/>
      <c r="I18058" s="126"/>
      <c r="J18058" s="126"/>
      <c r="K18058" s="9"/>
      <c r="L18058" s="9"/>
      <c r="M18058" s="9"/>
    </row>
    <row r="18059" spans="1:13" x14ac:dyDescent="0.25">
      <c r="A18059" s="126"/>
      <c r="B18059" s="126"/>
      <c r="C18059" s="126"/>
      <c r="D18059" s="127"/>
      <c r="E18059" s="128"/>
      <c r="F18059" s="128"/>
      <c r="G18059" s="126"/>
      <c r="H18059" s="126"/>
      <c r="I18059" s="126"/>
      <c r="J18059" s="126"/>
      <c r="K18059" s="9"/>
      <c r="L18059" s="9"/>
      <c r="M18059" s="9"/>
    </row>
    <row r="18060" spans="1:13" x14ac:dyDescent="0.25">
      <c r="A18060" s="126"/>
      <c r="B18060" s="126"/>
      <c r="C18060" s="126"/>
      <c r="D18060" s="127"/>
      <c r="E18060" s="128"/>
      <c r="F18060" s="128"/>
      <c r="G18060" s="126"/>
      <c r="H18060" s="126"/>
      <c r="I18060" s="126"/>
      <c r="J18060" s="126"/>
      <c r="K18060" s="9"/>
      <c r="L18060" s="9"/>
      <c r="M18060" s="9"/>
    </row>
    <row r="18061" spans="1:13" x14ac:dyDescent="0.25">
      <c r="A18061" s="126"/>
      <c r="B18061" s="126"/>
      <c r="C18061" s="126"/>
      <c r="D18061" s="127"/>
      <c r="E18061" s="128"/>
      <c r="F18061" s="128"/>
      <c r="G18061" s="126"/>
      <c r="H18061" s="126"/>
      <c r="I18061" s="126"/>
      <c r="J18061" s="126"/>
      <c r="K18061" s="9"/>
      <c r="L18061" s="9"/>
      <c r="M18061" s="9"/>
    </row>
    <row r="18062" spans="1:13" x14ac:dyDescent="0.25">
      <c r="A18062" s="126"/>
      <c r="B18062" s="126"/>
      <c r="C18062" s="126"/>
      <c r="D18062" s="127"/>
      <c r="E18062" s="128"/>
      <c r="F18062" s="128"/>
      <c r="G18062" s="126"/>
      <c r="H18062" s="126"/>
      <c r="I18062" s="126"/>
      <c r="J18062" s="126"/>
      <c r="K18062" s="9"/>
      <c r="L18062" s="9"/>
      <c r="M18062" s="9"/>
    </row>
    <row r="18063" spans="1:13" x14ac:dyDescent="0.25">
      <c r="A18063" s="126"/>
      <c r="B18063" s="126"/>
      <c r="C18063" s="126"/>
      <c r="D18063" s="127"/>
      <c r="E18063" s="128"/>
      <c r="F18063" s="128"/>
      <c r="G18063" s="126"/>
      <c r="H18063" s="126"/>
      <c r="I18063" s="126"/>
      <c r="J18063" s="126"/>
      <c r="K18063" s="9"/>
      <c r="L18063" s="9"/>
      <c r="M18063" s="9"/>
    </row>
    <row r="18064" spans="1:13" x14ac:dyDescent="0.25">
      <c r="A18064" s="126"/>
      <c r="B18064" s="126"/>
      <c r="C18064" s="126"/>
      <c r="D18064" s="127"/>
      <c r="E18064" s="128"/>
      <c r="F18064" s="128"/>
      <c r="G18064" s="126"/>
      <c r="H18064" s="126"/>
      <c r="I18064" s="126"/>
      <c r="J18064" s="126"/>
      <c r="K18064" s="9"/>
      <c r="L18064" s="9"/>
      <c r="M18064" s="9"/>
    </row>
    <row r="18065" spans="1:13" x14ac:dyDescent="0.25">
      <c r="A18065" s="126"/>
      <c r="B18065" s="126"/>
      <c r="C18065" s="126"/>
      <c r="D18065" s="127"/>
      <c r="E18065" s="128"/>
      <c r="F18065" s="128"/>
      <c r="G18065" s="126"/>
      <c r="H18065" s="126"/>
      <c r="I18065" s="126"/>
      <c r="J18065" s="126"/>
      <c r="K18065" s="9"/>
      <c r="L18065" s="9"/>
      <c r="M18065" s="9"/>
    </row>
    <row r="18066" spans="1:13" x14ac:dyDescent="0.25">
      <c r="A18066" s="126"/>
      <c r="B18066" s="126"/>
      <c r="C18066" s="126"/>
      <c r="D18066" s="127"/>
      <c r="E18066" s="128"/>
      <c r="F18066" s="128"/>
      <c r="G18066" s="126"/>
      <c r="H18066" s="126"/>
      <c r="I18066" s="126"/>
      <c r="J18066" s="126"/>
      <c r="K18066" s="9"/>
      <c r="L18066" s="9"/>
      <c r="M18066" s="9"/>
    </row>
    <row r="18067" spans="1:13" x14ac:dyDescent="0.25">
      <c r="A18067" s="126"/>
      <c r="B18067" s="126"/>
      <c r="C18067" s="126"/>
      <c r="D18067" s="127"/>
      <c r="E18067" s="128"/>
      <c r="F18067" s="128"/>
      <c r="G18067" s="126"/>
      <c r="H18067" s="126"/>
      <c r="I18067" s="126"/>
      <c r="J18067" s="126"/>
      <c r="K18067" s="9"/>
      <c r="L18067" s="9"/>
      <c r="M18067" s="9"/>
    </row>
    <row r="18068" spans="1:13" x14ac:dyDescent="0.25">
      <c r="A18068" s="126"/>
      <c r="B18068" s="126"/>
      <c r="C18068" s="126"/>
      <c r="D18068" s="127"/>
      <c r="E18068" s="128"/>
      <c r="F18068" s="128"/>
      <c r="G18068" s="126"/>
      <c r="H18068" s="126"/>
      <c r="I18068" s="126"/>
      <c r="J18068" s="126"/>
      <c r="K18068" s="9"/>
      <c r="L18068" s="9"/>
      <c r="M18068" s="9"/>
    </row>
    <row r="18069" spans="1:13" x14ac:dyDescent="0.25">
      <c r="A18069" s="126"/>
      <c r="B18069" s="126"/>
      <c r="C18069" s="126"/>
      <c r="D18069" s="127"/>
      <c r="E18069" s="128"/>
      <c r="F18069" s="128"/>
      <c r="G18069" s="126"/>
      <c r="H18069" s="126"/>
      <c r="I18069" s="126"/>
      <c r="J18069" s="126"/>
      <c r="K18069" s="9"/>
      <c r="L18069" s="9"/>
      <c r="M18069" s="9"/>
    </row>
    <row r="18070" spans="1:13" x14ac:dyDescent="0.25">
      <c r="A18070" s="126"/>
      <c r="B18070" s="126"/>
      <c r="C18070" s="126"/>
      <c r="D18070" s="127"/>
      <c r="E18070" s="128"/>
      <c r="F18070" s="128"/>
      <c r="G18070" s="126"/>
      <c r="H18070" s="126"/>
      <c r="I18070" s="126"/>
      <c r="J18070" s="126"/>
      <c r="K18070" s="9"/>
      <c r="L18070" s="9"/>
      <c r="M18070" s="9"/>
    </row>
    <row r="18071" spans="1:13" x14ac:dyDescent="0.25">
      <c r="A18071" s="126"/>
      <c r="B18071" s="126"/>
      <c r="C18071" s="126"/>
      <c r="D18071" s="127"/>
      <c r="E18071" s="128"/>
      <c r="F18071" s="128"/>
      <c r="G18071" s="126"/>
      <c r="H18071" s="126"/>
      <c r="I18071" s="126"/>
      <c r="J18071" s="126"/>
      <c r="K18071" s="9"/>
      <c r="L18071" s="9"/>
      <c r="M18071" s="9"/>
    </row>
    <row r="18072" spans="1:13" x14ac:dyDescent="0.25">
      <c r="A18072" s="126"/>
      <c r="B18072" s="126"/>
      <c r="C18072" s="126"/>
      <c r="D18072" s="127"/>
      <c r="E18072" s="128"/>
      <c r="F18072" s="128"/>
      <c r="G18072" s="126"/>
      <c r="H18072" s="126"/>
      <c r="I18072" s="126"/>
      <c r="J18072" s="126"/>
      <c r="K18072" s="9"/>
      <c r="L18072" s="9"/>
      <c r="M18072" s="9"/>
    </row>
    <row r="18073" spans="1:13" x14ac:dyDescent="0.25">
      <c r="A18073" s="126"/>
      <c r="B18073" s="126"/>
      <c r="C18073" s="126"/>
      <c r="D18073" s="127"/>
      <c r="E18073" s="128"/>
      <c r="F18073" s="128"/>
      <c r="G18073" s="126"/>
      <c r="H18073" s="126"/>
      <c r="I18073" s="126"/>
      <c r="J18073" s="126"/>
      <c r="K18073" s="9"/>
      <c r="L18073" s="9"/>
      <c r="M18073" s="9"/>
    </row>
    <row r="18074" spans="1:13" x14ac:dyDescent="0.25">
      <c r="A18074" s="126"/>
      <c r="B18074" s="126"/>
      <c r="C18074" s="126"/>
      <c r="D18074" s="127"/>
      <c r="E18074" s="128"/>
      <c r="F18074" s="128"/>
      <c r="G18074" s="126"/>
      <c r="H18074" s="126"/>
      <c r="I18074" s="126"/>
      <c r="J18074" s="126"/>
      <c r="K18074" s="9"/>
      <c r="L18074" s="9"/>
      <c r="M18074" s="9"/>
    </row>
    <row r="18075" spans="1:13" x14ac:dyDescent="0.25">
      <c r="A18075" s="126"/>
      <c r="B18075" s="126"/>
      <c r="C18075" s="126"/>
      <c r="D18075" s="127"/>
      <c r="E18075" s="128"/>
      <c r="F18075" s="128"/>
      <c r="G18075" s="126"/>
      <c r="H18075" s="126"/>
      <c r="I18075" s="126"/>
      <c r="J18075" s="126"/>
      <c r="K18075" s="9"/>
      <c r="L18075" s="9"/>
      <c r="M18075" s="9"/>
    </row>
    <row r="18076" spans="1:13" x14ac:dyDescent="0.25">
      <c r="A18076" s="126"/>
      <c r="B18076" s="126"/>
      <c r="C18076" s="126"/>
      <c r="D18076" s="127"/>
      <c r="E18076" s="128"/>
      <c r="F18076" s="128"/>
      <c r="G18076" s="126"/>
      <c r="H18076" s="126"/>
      <c r="I18076" s="126"/>
      <c r="J18076" s="126"/>
      <c r="K18076" s="9"/>
      <c r="L18076" s="9"/>
      <c r="M18076" s="9"/>
    </row>
    <row r="18077" spans="1:13" x14ac:dyDescent="0.25">
      <c r="A18077" s="126"/>
      <c r="B18077" s="126"/>
      <c r="C18077" s="126"/>
      <c r="D18077" s="127"/>
      <c r="E18077" s="128"/>
      <c r="F18077" s="128"/>
      <c r="G18077" s="126"/>
      <c r="H18077" s="126"/>
      <c r="I18077" s="126"/>
      <c r="J18077" s="126"/>
      <c r="K18077" s="9"/>
      <c r="L18077" s="9"/>
      <c r="M18077" s="9"/>
    </row>
    <row r="18078" spans="1:13" x14ac:dyDescent="0.25">
      <c r="A18078" s="126"/>
      <c r="B18078" s="126"/>
      <c r="C18078" s="126"/>
      <c r="D18078" s="127"/>
      <c r="E18078" s="128"/>
      <c r="F18078" s="128"/>
      <c r="G18078" s="126"/>
      <c r="H18078" s="126"/>
      <c r="I18078" s="126"/>
      <c r="J18078" s="126"/>
      <c r="K18078" s="9"/>
      <c r="L18078" s="9"/>
      <c r="M18078" s="9"/>
    </row>
    <row r="18079" spans="1:13" x14ac:dyDescent="0.25">
      <c r="A18079" s="126"/>
      <c r="B18079" s="126"/>
      <c r="C18079" s="126"/>
      <c r="D18079" s="127"/>
      <c r="E18079" s="128"/>
      <c r="F18079" s="128"/>
      <c r="G18079" s="126"/>
      <c r="H18079" s="126"/>
      <c r="I18079" s="126"/>
      <c r="J18079" s="126"/>
      <c r="K18079" s="9"/>
      <c r="L18079" s="9"/>
      <c r="M18079" s="9"/>
    </row>
    <row r="18080" spans="1:13" x14ac:dyDescent="0.25">
      <c r="A18080" s="126"/>
      <c r="B18080" s="126"/>
      <c r="C18080" s="126"/>
      <c r="D18080" s="127"/>
      <c r="E18080" s="128"/>
      <c r="F18080" s="128"/>
      <c r="G18080" s="126"/>
      <c r="H18080" s="126"/>
      <c r="I18080" s="126"/>
      <c r="J18080" s="126"/>
      <c r="K18080" s="9"/>
      <c r="L18080" s="9"/>
      <c r="M18080" s="9"/>
    </row>
    <row r="18081" spans="1:13" x14ac:dyDescent="0.25">
      <c r="A18081" s="126"/>
      <c r="B18081" s="126"/>
      <c r="C18081" s="126"/>
      <c r="D18081" s="127"/>
      <c r="E18081" s="128"/>
      <c r="F18081" s="128"/>
      <c r="G18081" s="126"/>
      <c r="H18081" s="126"/>
      <c r="I18081" s="126"/>
      <c r="J18081" s="126"/>
      <c r="K18081" s="9"/>
      <c r="L18081" s="9"/>
      <c r="M18081" s="9"/>
    </row>
    <row r="18082" spans="1:13" x14ac:dyDescent="0.25">
      <c r="A18082" s="126"/>
      <c r="B18082" s="126"/>
      <c r="C18082" s="126"/>
      <c r="D18082" s="127"/>
      <c r="E18082" s="128"/>
      <c r="F18082" s="128"/>
      <c r="G18082" s="126"/>
      <c r="H18082" s="126"/>
      <c r="I18082" s="126"/>
      <c r="J18082" s="126"/>
      <c r="K18082" s="9"/>
      <c r="L18082" s="9"/>
      <c r="M18082" s="9"/>
    </row>
    <row r="18083" spans="1:13" x14ac:dyDescent="0.25">
      <c r="A18083" s="126"/>
      <c r="B18083" s="126"/>
      <c r="C18083" s="126"/>
      <c r="D18083" s="127"/>
      <c r="E18083" s="128"/>
      <c r="F18083" s="128"/>
      <c r="G18083" s="126"/>
      <c r="H18083" s="126"/>
      <c r="I18083" s="126"/>
      <c r="J18083" s="126"/>
      <c r="K18083" s="9"/>
      <c r="L18083" s="9"/>
      <c r="M18083" s="9"/>
    </row>
    <row r="18084" spans="1:13" x14ac:dyDescent="0.25">
      <c r="A18084" s="126"/>
      <c r="B18084" s="126"/>
      <c r="C18084" s="126"/>
      <c r="D18084" s="127"/>
      <c r="E18084" s="128"/>
      <c r="F18084" s="128"/>
      <c r="G18084" s="126"/>
      <c r="H18084" s="126"/>
      <c r="I18084" s="126"/>
      <c r="J18084" s="126"/>
      <c r="K18084" s="9"/>
      <c r="L18084" s="9"/>
      <c r="M18084" s="9"/>
    </row>
    <row r="18085" spans="1:13" x14ac:dyDescent="0.25">
      <c r="A18085" s="126"/>
      <c r="B18085" s="126"/>
      <c r="C18085" s="126"/>
      <c r="D18085" s="127"/>
      <c r="E18085" s="128"/>
      <c r="F18085" s="128"/>
      <c r="G18085" s="126"/>
      <c r="H18085" s="126"/>
      <c r="I18085" s="126"/>
      <c r="J18085" s="126"/>
      <c r="K18085" s="9"/>
      <c r="L18085" s="9"/>
      <c r="M18085" s="9"/>
    </row>
    <row r="18086" spans="1:13" x14ac:dyDescent="0.25">
      <c r="A18086" s="126"/>
      <c r="B18086" s="126"/>
      <c r="C18086" s="126"/>
      <c r="D18086" s="127"/>
      <c r="E18086" s="128"/>
      <c r="F18086" s="128"/>
      <c r="G18086" s="126"/>
      <c r="H18086" s="126"/>
      <c r="I18086" s="126"/>
      <c r="J18086" s="126"/>
      <c r="K18086" s="9"/>
      <c r="L18086" s="9"/>
      <c r="M18086" s="9"/>
    </row>
    <row r="18087" spans="1:13" x14ac:dyDescent="0.25">
      <c r="A18087" s="126"/>
      <c r="B18087" s="126"/>
      <c r="C18087" s="126"/>
      <c r="D18087" s="127"/>
      <c r="E18087" s="128"/>
      <c r="F18087" s="128"/>
      <c r="G18087" s="126"/>
      <c r="H18087" s="126"/>
      <c r="I18087" s="126"/>
      <c r="J18087" s="126"/>
      <c r="K18087" s="9"/>
      <c r="L18087" s="9"/>
      <c r="M18087" s="9"/>
    </row>
    <row r="18088" spans="1:13" x14ac:dyDescent="0.25">
      <c r="A18088" s="126"/>
      <c r="B18088" s="126"/>
      <c r="C18088" s="126"/>
      <c r="D18088" s="127"/>
      <c r="E18088" s="128"/>
      <c r="F18088" s="128"/>
      <c r="G18088" s="126"/>
      <c r="H18088" s="126"/>
      <c r="I18088" s="126"/>
      <c r="J18088" s="126"/>
      <c r="K18088" s="9"/>
      <c r="L18088" s="9"/>
      <c r="M18088" s="9"/>
    </row>
    <row r="18089" spans="1:13" x14ac:dyDescent="0.25">
      <c r="A18089" s="126"/>
      <c r="B18089" s="126"/>
      <c r="C18089" s="126"/>
      <c r="D18089" s="127"/>
      <c r="E18089" s="128"/>
      <c r="F18089" s="128"/>
      <c r="G18089" s="126"/>
      <c r="H18089" s="126"/>
      <c r="I18089" s="126"/>
      <c r="J18089" s="126"/>
      <c r="K18089" s="9"/>
      <c r="L18089" s="9"/>
      <c r="M18089" s="9"/>
    </row>
    <row r="18090" spans="1:13" x14ac:dyDescent="0.25">
      <c r="A18090" s="126"/>
      <c r="B18090" s="126"/>
      <c r="C18090" s="126"/>
      <c r="D18090" s="127"/>
      <c r="E18090" s="128"/>
      <c r="F18090" s="128"/>
      <c r="G18090" s="126"/>
      <c r="H18090" s="126"/>
      <c r="I18090" s="126"/>
      <c r="J18090" s="126"/>
      <c r="K18090" s="9"/>
      <c r="L18090" s="9"/>
      <c r="M18090" s="9"/>
    </row>
    <row r="18091" spans="1:13" x14ac:dyDescent="0.25">
      <c r="A18091" s="126"/>
      <c r="B18091" s="126"/>
      <c r="C18091" s="126"/>
      <c r="D18091" s="127"/>
      <c r="E18091" s="128"/>
      <c r="F18091" s="128"/>
      <c r="G18091" s="126"/>
      <c r="H18091" s="126"/>
      <c r="I18091" s="126"/>
      <c r="J18091" s="126"/>
      <c r="K18091" s="9"/>
      <c r="L18091" s="9"/>
      <c r="M18091" s="9"/>
    </row>
    <row r="18092" spans="1:13" x14ac:dyDescent="0.25">
      <c r="A18092" s="126"/>
      <c r="B18092" s="126"/>
      <c r="C18092" s="126"/>
      <c r="D18092" s="127"/>
      <c r="E18092" s="128"/>
      <c r="F18092" s="128"/>
      <c r="G18092" s="126"/>
      <c r="H18092" s="126"/>
      <c r="I18092" s="126"/>
      <c r="J18092" s="126"/>
      <c r="K18092" s="9"/>
      <c r="L18092" s="9"/>
      <c r="M18092" s="9"/>
    </row>
    <row r="18093" spans="1:13" x14ac:dyDescent="0.25">
      <c r="A18093" s="126"/>
      <c r="B18093" s="126"/>
      <c r="C18093" s="126"/>
      <c r="D18093" s="127"/>
      <c r="E18093" s="128"/>
      <c r="F18093" s="128"/>
      <c r="G18093" s="126"/>
      <c r="H18093" s="126"/>
      <c r="I18093" s="126"/>
      <c r="J18093" s="126"/>
      <c r="K18093" s="9"/>
      <c r="L18093" s="9"/>
      <c r="M18093" s="9"/>
    </row>
    <row r="18094" spans="1:13" x14ac:dyDescent="0.25">
      <c r="A18094" s="126"/>
      <c r="B18094" s="126"/>
      <c r="C18094" s="126"/>
      <c r="D18094" s="127"/>
      <c r="E18094" s="128"/>
      <c r="F18094" s="128"/>
      <c r="G18094" s="126"/>
      <c r="H18094" s="126"/>
      <c r="I18094" s="126"/>
      <c r="J18094" s="126"/>
      <c r="K18094" s="9"/>
      <c r="L18094" s="9"/>
      <c r="M18094" s="9"/>
    </row>
    <row r="18095" spans="1:13" x14ac:dyDescent="0.25">
      <c r="A18095" s="126"/>
      <c r="B18095" s="126"/>
      <c r="C18095" s="126"/>
      <c r="D18095" s="127"/>
      <c r="E18095" s="128"/>
      <c r="F18095" s="128"/>
      <c r="G18095" s="126"/>
      <c r="H18095" s="126"/>
      <c r="I18095" s="126"/>
      <c r="J18095" s="126"/>
      <c r="K18095" s="9"/>
      <c r="L18095" s="9"/>
      <c r="M18095" s="9"/>
    </row>
    <row r="18096" spans="1:13" x14ac:dyDescent="0.25">
      <c r="A18096" s="126"/>
      <c r="B18096" s="126"/>
      <c r="C18096" s="126"/>
      <c r="D18096" s="127"/>
      <c r="E18096" s="128"/>
      <c r="F18096" s="128"/>
      <c r="G18096" s="126"/>
      <c r="H18096" s="126"/>
      <c r="I18096" s="126"/>
      <c r="J18096" s="126"/>
      <c r="K18096" s="9"/>
      <c r="L18096" s="9"/>
      <c r="M18096" s="9"/>
    </row>
    <row r="18097" spans="1:13" x14ac:dyDescent="0.25">
      <c r="A18097" s="126"/>
      <c r="B18097" s="126"/>
      <c r="C18097" s="126"/>
      <c r="D18097" s="127"/>
      <c r="E18097" s="128"/>
      <c r="F18097" s="128"/>
      <c r="G18097" s="126"/>
      <c r="H18097" s="126"/>
      <c r="I18097" s="126"/>
      <c r="J18097" s="126"/>
      <c r="K18097" s="9"/>
      <c r="L18097" s="9"/>
      <c r="M18097" s="9"/>
    </row>
    <row r="18098" spans="1:13" x14ac:dyDescent="0.25">
      <c r="A18098" s="126"/>
      <c r="B18098" s="126"/>
      <c r="C18098" s="126"/>
      <c r="D18098" s="127"/>
      <c r="E18098" s="128"/>
      <c r="F18098" s="128"/>
      <c r="G18098" s="126"/>
      <c r="H18098" s="126"/>
      <c r="I18098" s="126"/>
      <c r="J18098" s="126"/>
      <c r="K18098" s="9"/>
      <c r="L18098" s="9"/>
      <c r="M18098" s="9"/>
    </row>
    <row r="18099" spans="1:13" x14ac:dyDescent="0.25">
      <c r="A18099" s="126"/>
      <c r="B18099" s="126"/>
      <c r="C18099" s="126"/>
      <c r="D18099" s="127"/>
      <c r="E18099" s="128"/>
      <c r="F18099" s="128"/>
      <c r="G18099" s="126"/>
      <c r="H18099" s="126"/>
      <c r="I18099" s="126"/>
      <c r="J18099" s="126"/>
      <c r="K18099" s="9"/>
      <c r="L18099" s="9"/>
      <c r="M18099" s="9"/>
    </row>
    <row r="18100" spans="1:13" x14ac:dyDescent="0.25">
      <c r="A18100" s="126"/>
      <c r="B18100" s="126"/>
      <c r="C18100" s="126"/>
      <c r="D18100" s="127"/>
      <c r="E18100" s="128"/>
      <c r="F18100" s="128"/>
      <c r="G18100" s="126"/>
      <c r="H18100" s="126"/>
      <c r="I18100" s="126"/>
      <c r="J18100" s="126"/>
      <c r="K18100" s="9"/>
      <c r="L18100" s="9"/>
      <c r="M18100" s="9"/>
    </row>
    <row r="18101" spans="1:13" x14ac:dyDescent="0.25">
      <c r="A18101" s="126"/>
      <c r="B18101" s="126"/>
      <c r="C18101" s="126"/>
      <c r="D18101" s="127"/>
      <c r="E18101" s="128"/>
      <c r="F18101" s="128"/>
      <c r="G18101" s="126"/>
      <c r="H18101" s="126"/>
      <c r="I18101" s="126"/>
      <c r="J18101" s="126"/>
      <c r="K18101" s="9"/>
      <c r="L18101" s="9"/>
      <c r="M18101" s="9"/>
    </row>
    <row r="18102" spans="1:13" x14ac:dyDescent="0.25">
      <c r="A18102" s="126"/>
      <c r="B18102" s="126"/>
      <c r="C18102" s="126"/>
      <c r="D18102" s="127"/>
      <c r="E18102" s="128"/>
      <c r="F18102" s="128"/>
      <c r="G18102" s="126"/>
      <c r="H18102" s="126"/>
      <c r="I18102" s="126"/>
      <c r="J18102" s="126"/>
      <c r="K18102" s="9"/>
      <c r="L18102" s="9"/>
      <c r="M18102" s="9"/>
    </row>
    <row r="18103" spans="1:13" x14ac:dyDescent="0.25">
      <c r="A18103" s="126"/>
      <c r="B18103" s="126"/>
      <c r="C18103" s="126"/>
      <c r="D18103" s="127"/>
      <c r="E18103" s="128"/>
      <c r="F18103" s="128"/>
      <c r="G18103" s="126"/>
      <c r="H18103" s="126"/>
      <c r="I18103" s="126"/>
      <c r="J18103" s="126"/>
      <c r="K18103" s="9"/>
      <c r="L18103" s="9"/>
      <c r="M18103" s="9"/>
    </row>
    <row r="18104" spans="1:13" x14ac:dyDescent="0.25">
      <c r="A18104" s="126"/>
      <c r="B18104" s="126"/>
      <c r="C18104" s="126"/>
      <c r="D18104" s="127"/>
      <c r="E18104" s="128"/>
      <c r="F18104" s="128"/>
      <c r="G18104" s="126"/>
      <c r="H18104" s="126"/>
      <c r="I18104" s="126"/>
      <c r="J18104" s="126"/>
      <c r="K18104" s="9"/>
      <c r="L18104" s="9"/>
      <c r="M18104" s="9"/>
    </row>
    <row r="18105" spans="1:13" x14ac:dyDescent="0.25">
      <c r="A18105" s="126"/>
      <c r="B18105" s="126"/>
      <c r="C18105" s="126"/>
      <c r="D18105" s="127"/>
      <c r="E18105" s="128"/>
      <c r="F18105" s="128"/>
      <c r="G18105" s="126"/>
      <c r="H18105" s="126"/>
      <c r="I18105" s="126"/>
      <c r="J18105" s="126"/>
      <c r="K18105" s="9"/>
      <c r="L18105" s="9"/>
      <c r="M18105" s="9"/>
    </row>
    <row r="18106" spans="1:13" x14ac:dyDescent="0.25">
      <c r="A18106" s="126"/>
      <c r="B18106" s="126"/>
      <c r="C18106" s="126"/>
      <c r="D18106" s="127"/>
      <c r="E18106" s="128"/>
      <c r="F18106" s="128"/>
      <c r="G18106" s="126"/>
      <c r="H18106" s="126"/>
      <c r="I18106" s="126"/>
      <c r="J18106" s="126"/>
      <c r="K18106" s="9"/>
      <c r="L18106" s="9"/>
      <c r="M18106" s="9"/>
    </row>
    <row r="18107" spans="1:13" x14ac:dyDescent="0.25">
      <c r="A18107" s="126"/>
      <c r="B18107" s="126"/>
      <c r="C18107" s="126"/>
      <c r="D18107" s="127"/>
      <c r="E18107" s="128"/>
      <c r="F18107" s="128"/>
      <c r="G18107" s="126"/>
      <c r="H18107" s="126"/>
      <c r="I18107" s="126"/>
      <c r="J18107" s="126"/>
      <c r="K18107" s="9"/>
      <c r="L18107" s="9"/>
      <c r="M18107" s="9"/>
    </row>
    <row r="18108" spans="1:13" x14ac:dyDescent="0.25">
      <c r="A18108" s="126"/>
      <c r="B18108" s="126"/>
      <c r="C18108" s="126"/>
      <c r="D18108" s="127"/>
      <c r="E18108" s="128"/>
      <c r="F18108" s="128"/>
      <c r="G18108" s="126"/>
      <c r="H18108" s="126"/>
      <c r="I18108" s="126"/>
      <c r="J18108" s="126"/>
      <c r="K18108" s="9"/>
      <c r="L18108" s="9"/>
      <c r="M18108" s="9"/>
    </row>
    <row r="18109" spans="1:13" x14ac:dyDescent="0.25">
      <c r="A18109" s="126"/>
      <c r="B18109" s="126"/>
      <c r="C18109" s="126"/>
      <c r="D18109" s="127"/>
      <c r="E18109" s="128"/>
      <c r="F18109" s="128"/>
      <c r="G18109" s="126"/>
      <c r="H18109" s="126"/>
      <c r="I18109" s="126"/>
      <c r="J18109" s="126"/>
      <c r="K18109" s="9"/>
      <c r="L18109" s="9"/>
      <c r="M18109" s="9"/>
    </row>
    <row r="18110" spans="1:13" x14ac:dyDescent="0.25">
      <c r="A18110" s="126"/>
      <c r="B18110" s="126"/>
      <c r="C18110" s="126"/>
      <c r="D18110" s="127"/>
      <c r="E18110" s="128"/>
      <c r="F18110" s="128"/>
      <c r="G18110" s="126"/>
      <c r="H18110" s="126"/>
      <c r="I18110" s="126"/>
      <c r="J18110" s="126"/>
      <c r="K18110" s="9"/>
      <c r="L18110" s="9"/>
      <c r="M18110" s="9"/>
    </row>
    <row r="18111" spans="1:13" x14ac:dyDescent="0.25">
      <c r="A18111" s="126"/>
      <c r="B18111" s="126"/>
      <c r="C18111" s="126"/>
      <c r="D18111" s="127"/>
      <c r="E18111" s="128"/>
      <c r="F18111" s="128"/>
      <c r="G18111" s="126"/>
      <c r="H18111" s="126"/>
      <c r="I18111" s="126"/>
      <c r="J18111" s="126"/>
      <c r="K18111" s="9"/>
      <c r="L18111" s="9"/>
      <c r="M18111" s="9"/>
    </row>
    <row r="18112" spans="1:13" x14ac:dyDescent="0.25">
      <c r="A18112" s="126"/>
      <c r="B18112" s="126"/>
      <c r="C18112" s="126"/>
      <c r="D18112" s="127"/>
      <c r="E18112" s="128"/>
      <c r="F18112" s="128"/>
      <c r="G18112" s="126"/>
      <c r="H18112" s="126"/>
      <c r="I18112" s="126"/>
      <c r="J18112" s="126"/>
      <c r="K18112" s="9"/>
      <c r="L18112" s="9"/>
      <c r="M18112" s="9"/>
    </row>
    <row r="18113" spans="1:13" x14ac:dyDescent="0.25">
      <c r="A18113" s="126"/>
      <c r="B18113" s="126"/>
      <c r="C18113" s="126"/>
      <c r="D18113" s="127"/>
      <c r="E18113" s="128"/>
      <c r="F18113" s="128"/>
      <c r="G18113" s="126"/>
      <c r="H18113" s="126"/>
      <c r="I18113" s="126"/>
      <c r="J18113" s="126"/>
      <c r="K18113" s="9"/>
      <c r="L18113" s="9"/>
      <c r="M18113" s="9"/>
    </row>
    <row r="18114" spans="1:13" x14ac:dyDescent="0.25">
      <c r="A18114" s="126"/>
      <c r="B18114" s="126"/>
      <c r="C18114" s="126"/>
      <c r="D18114" s="127"/>
      <c r="E18114" s="128"/>
      <c r="F18114" s="128"/>
      <c r="G18114" s="126"/>
      <c r="H18114" s="126"/>
      <c r="I18114" s="126"/>
      <c r="J18114" s="126"/>
      <c r="K18114" s="9"/>
      <c r="L18114" s="9"/>
      <c r="M18114" s="9"/>
    </row>
    <row r="18115" spans="1:13" x14ac:dyDescent="0.25">
      <c r="A18115" s="126"/>
      <c r="B18115" s="126"/>
      <c r="C18115" s="126"/>
      <c r="D18115" s="127"/>
      <c r="E18115" s="128"/>
      <c r="F18115" s="128"/>
      <c r="G18115" s="126"/>
      <c r="H18115" s="126"/>
      <c r="I18115" s="126"/>
      <c r="J18115" s="126"/>
      <c r="K18115" s="9"/>
      <c r="L18115" s="9"/>
      <c r="M18115" s="9"/>
    </row>
    <row r="18116" spans="1:13" x14ac:dyDescent="0.25">
      <c r="A18116" s="126"/>
      <c r="B18116" s="126"/>
      <c r="C18116" s="126"/>
      <c r="D18116" s="127"/>
      <c r="E18116" s="128"/>
      <c r="F18116" s="128"/>
      <c r="G18116" s="126"/>
      <c r="H18116" s="126"/>
      <c r="I18116" s="126"/>
      <c r="J18116" s="126"/>
      <c r="K18116" s="9"/>
      <c r="L18116" s="9"/>
      <c r="M18116" s="9"/>
    </row>
    <row r="18117" spans="1:13" x14ac:dyDescent="0.25">
      <c r="A18117" s="126"/>
      <c r="B18117" s="126"/>
      <c r="C18117" s="126"/>
      <c r="D18117" s="127"/>
      <c r="E18117" s="128"/>
      <c r="F18117" s="128"/>
      <c r="G18117" s="126"/>
      <c r="H18117" s="126"/>
      <c r="I18117" s="126"/>
      <c r="J18117" s="126"/>
      <c r="K18117" s="9"/>
      <c r="L18117" s="9"/>
      <c r="M18117" s="9"/>
    </row>
    <row r="18118" spans="1:13" x14ac:dyDescent="0.25">
      <c r="A18118" s="126"/>
      <c r="B18118" s="126"/>
      <c r="C18118" s="126"/>
      <c r="D18118" s="127"/>
      <c r="E18118" s="128"/>
      <c r="F18118" s="128"/>
      <c r="G18118" s="126"/>
      <c r="H18118" s="126"/>
      <c r="I18118" s="126"/>
      <c r="J18118" s="126"/>
      <c r="K18118" s="9"/>
      <c r="L18118" s="9"/>
      <c r="M18118" s="9"/>
    </row>
    <row r="18119" spans="1:13" x14ac:dyDescent="0.25">
      <c r="A18119" s="126"/>
      <c r="B18119" s="126"/>
      <c r="C18119" s="126"/>
      <c r="D18119" s="127"/>
      <c r="E18119" s="128"/>
      <c r="F18119" s="128"/>
      <c r="G18119" s="126"/>
      <c r="H18119" s="126"/>
      <c r="I18119" s="126"/>
      <c r="J18119" s="126"/>
      <c r="K18119" s="9"/>
      <c r="L18119" s="9"/>
      <c r="M18119" s="9"/>
    </row>
    <row r="18120" spans="1:13" x14ac:dyDescent="0.25">
      <c r="A18120" s="126"/>
      <c r="B18120" s="126"/>
      <c r="C18120" s="126"/>
      <c r="D18120" s="127"/>
      <c r="E18120" s="128"/>
      <c r="F18120" s="128"/>
      <c r="G18120" s="126"/>
      <c r="H18120" s="126"/>
      <c r="I18120" s="126"/>
      <c r="J18120" s="126"/>
      <c r="K18120" s="9"/>
      <c r="L18120" s="9"/>
      <c r="M18120" s="9"/>
    </row>
    <row r="18121" spans="1:13" x14ac:dyDescent="0.25">
      <c r="A18121" s="126"/>
      <c r="B18121" s="126"/>
      <c r="C18121" s="126"/>
      <c r="D18121" s="127"/>
      <c r="E18121" s="128"/>
      <c r="F18121" s="128"/>
      <c r="G18121" s="126"/>
      <c r="H18121" s="126"/>
      <c r="I18121" s="126"/>
      <c r="J18121" s="126"/>
      <c r="K18121" s="9"/>
      <c r="L18121" s="9"/>
      <c r="M18121" s="9"/>
    </row>
    <row r="18122" spans="1:13" x14ac:dyDescent="0.25">
      <c r="A18122" s="126"/>
      <c r="B18122" s="126"/>
      <c r="C18122" s="126"/>
      <c r="D18122" s="127"/>
      <c r="E18122" s="128"/>
      <c r="F18122" s="128"/>
      <c r="G18122" s="126"/>
      <c r="H18122" s="126"/>
      <c r="I18122" s="126"/>
      <c r="J18122" s="126"/>
      <c r="K18122" s="9"/>
      <c r="L18122" s="9"/>
      <c r="M18122" s="9"/>
    </row>
    <row r="18123" spans="1:13" x14ac:dyDescent="0.25">
      <c r="A18123" s="126"/>
      <c r="B18123" s="126"/>
      <c r="C18123" s="126"/>
      <c r="D18123" s="127"/>
      <c r="E18123" s="128"/>
      <c r="F18123" s="128"/>
      <c r="G18123" s="126"/>
      <c r="H18123" s="126"/>
      <c r="I18123" s="126"/>
      <c r="J18123" s="126"/>
      <c r="K18123" s="9"/>
      <c r="L18123" s="9"/>
      <c r="M18123" s="9"/>
    </row>
    <row r="18124" spans="1:13" x14ac:dyDescent="0.25">
      <c r="A18124" s="126"/>
      <c r="B18124" s="126"/>
      <c r="C18124" s="126"/>
      <c r="D18124" s="127"/>
      <c r="E18124" s="128"/>
      <c r="F18124" s="128"/>
      <c r="G18124" s="126"/>
      <c r="H18124" s="126"/>
      <c r="I18124" s="126"/>
      <c r="J18124" s="126"/>
      <c r="K18124" s="9"/>
      <c r="L18124" s="9"/>
      <c r="M18124" s="9"/>
    </row>
    <row r="18125" spans="1:13" x14ac:dyDescent="0.25">
      <c r="A18125" s="126"/>
      <c r="B18125" s="126"/>
      <c r="C18125" s="126"/>
      <c r="D18125" s="127"/>
      <c r="E18125" s="128"/>
      <c r="F18125" s="128"/>
      <c r="G18125" s="126"/>
      <c r="H18125" s="126"/>
      <c r="I18125" s="126"/>
      <c r="J18125" s="126"/>
      <c r="K18125" s="9"/>
      <c r="L18125" s="9"/>
      <c r="M18125" s="9"/>
    </row>
    <row r="18126" spans="1:13" x14ac:dyDescent="0.25">
      <c r="A18126" s="126"/>
      <c r="B18126" s="126"/>
      <c r="C18126" s="126"/>
      <c r="D18126" s="127"/>
      <c r="E18126" s="128"/>
      <c r="F18126" s="128"/>
      <c r="G18126" s="126"/>
      <c r="H18126" s="126"/>
      <c r="I18126" s="126"/>
      <c r="J18126" s="126"/>
      <c r="K18126" s="9"/>
      <c r="L18126" s="9"/>
      <c r="M18126" s="9"/>
    </row>
    <row r="18127" spans="1:13" x14ac:dyDescent="0.25">
      <c r="A18127" s="126"/>
      <c r="B18127" s="126"/>
      <c r="C18127" s="126"/>
      <c r="D18127" s="127"/>
      <c r="E18127" s="128"/>
      <c r="F18127" s="128"/>
      <c r="G18127" s="126"/>
      <c r="H18127" s="126"/>
      <c r="I18127" s="126"/>
      <c r="J18127" s="126"/>
      <c r="K18127" s="9"/>
      <c r="L18127" s="9"/>
      <c r="M18127" s="9"/>
    </row>
    <row r="18128" spans="1:13" x14ac:dyDescent="0.25">
      <c r="A18128" s="126"/>
      <c r="B18128" s="126"/>
      <c r="C18128" s="126"/>
      <c r="D18128" s="127"/>
      <c r="E18128" s="128"/>
      <c r="F18128" s="128"/>
      <c r="G18128" s="126"/>
      <c r="H18128" s="126"/>
      <c r="I18128" s="126"/>
      <c r="J18128" s="126"/>
      <c r="K18128" s="9"/>
      <c r="L18128" s="9"/>
      <c r="M18128" s="9"/>
    </row>
    <row r="18129" spans="1:13" x14ac:dyDescent="0.25">
      <c r="A18129" s="126"/>
      <c r="B18129" s="126"/>
      <c r="C18129" s="126"/>
      <c r="D18129" s="127"/>
      <c r="E18129" s="128"/>
      <c r="F18129" s="128"/>
      <c r="G18129" s="126"/>
      <c r="H18129" s="126"/>
      <c r="I18129" s="126"/>
      <c r="J18129" s="126"/>
      <c r="K18129" s="9"/>
      <c r="L18129" s="9"/>
      <c r="M18129" s="9"/>
    </row>
    <row r="18130" spans="1:13" x14ac:dyDescent="0.25">
      <c r="A18130" s="126"/>
      <c r="B18130" s="126"/>
      <c r="C18130" s="126"/>
      <c r="D18130" s="127"/>
      <c r="E18130" s="128"/>
      <c r="F18130" s="128"/>
      <c r="G18130" s="126"/>
      <c r="H18130" s="126"/>
      <c r="I18130" s="126"/>
      <c r="J18130" s="126"/>
      <c r="K18130" s="9"/>
      <c r="L18130" s="9"/>
      <c r="M18130" s="9"/>
    </row>
    <row r="18131" spans="1:13" x14ac:dyDescent="0.25">
      <c r="A18131" s="126"/>
      <c r="B18131" s="126"/>
      <c r="C18131" s="126"/>
      <c r="D18131" s="127"/>
      <c r="E18131" s="128"/>
      <c r="F18131" s="128"/>
      <c r="G18131" s="126"/>
      <c r="H18131" s="126"/>
      <c r="I18131" s="126"/>
      <c r="J18131" s="126"/>
      <c r="K18131" s="9"/>
      <c r="L18131" s="9"/>
      <c r="M18131" s="9"/>
    </row>
    <row r="18132" spans="1:13" x14ac:dyDescent="0.25">
      <c r="A18132" s="126"/>
      <c r="B18132" s="126"/>
      <c r="C18132" s="126"/>
      <c r="D18132" s="127"/>
      <c r="E18132" s="128"/>
      <c r="F18132" s="128"/>
      <c r="G18132" s="126"/>
      <c r="H18132" s="126"/>
      <c r="I18132" s="126"/>
      <c r="J18132" s="126"/>
      <c r="K18132" s="9"/>
      <c r="L18132" s="9"/>
      <c r="M18132" s="9"/>
    </row>
    <row r="18133" spans="1:13" x14ac:dyDescent="0.25">
      <c r="A18133" s="126"/>
      <c r="B18133" s="126"/>
      <c r="C18133" s="126"/>
      <c r="D18133" s="127"/>
      <c r="E18133" s="128"/>
      <c r="F18133" s="128"/>
      <c r="G18133" s="126"/>
      <c r="H18133" s="126"/>
      <c r="I18133" s="126"/>
      <c r="J18133" s="126"/>
      <c r="K18133" s="9"/>
      <c r="L18133" s="9"/>
      <c r="M18133" s="9"/>
    </row>
    <row r="18134" spans="1:13" x14ac:dyDescent="0.25">
      <c r="A18134" s="126"/>
      <c r="B18134" s="126"/>
      <c r="C18134" s="126"/>
      <c r="D18134" s="127"/>
      <c r="E18134" s="128"/>
      <c r="F18134" s="128"/>
      <c r="G18134" s="126"/>
      <c r="H18134" s="126"/>
      <c r="I18134" s="126"/>
      <c r="J18134" s="126"/>
      <c r="K18134" s="9"/>
      <c r="L18134" s="9"/>
      <c r="M18134" s="9"/>
    </row>
    <row r="18135" spans="1:13" x14ac:dyDescent="0.25">
      <c r="A18135" s="126"/>
      <c r="B18135" s="126"/>
      <c r="C18135" s="126"/>
      <c r="D18135" s="127"/>
      <c r="E18135" s="128"/>
      <c r="F18135" s="128"/>
      <c r="G18135" s="126"/>
      <c r="H18135" s="126"/>
      <c r="I18135" s="126"/>
      <c r="J18135" s="126"/>
      <c r="K18135" s="9"/>
      <c r="L18135" s="9"/>
      <c r="M18135" s="9"/>
    </row>
    <row r="18136" spans="1:13" x14ac:dyDescent="0.25">
      <c r="A18136" s="126"/>
      <c r="B18136" s="126"/>
      <c r="C18136" s="126"/>
      <c r="D18136" s="127"/>
      <c r="E18136" s="128"/>
      <c r="F18136" s="128"/>
      <c r="G18136" s="126"/>
      <c r="H18136" s="126"/>
      <c r="I18136" s="126"/>
      <c r="J18136" s="126"/>
      <c r="K18136" s="9"/>
      <c r="L18136" s="9"/>
      <c r="M18136" s="9"/>
    </row>
    <row r="18137" spans="1:13" x14ac:dyDescent="0.25">
      <c r="A18137" s="126"/>
      <c r="B18137" s="126"/>
      <c r="C18137" s="126"/>
      <c r="D18137" s="127"/>
      <c r="E18137" s="128"/>
      <c r="F18137" s="128"/>
      <c r="G18137" s="126"/>
      <c r="H18137" s="126"/>
      <c r="I18137" s="126"/>
      <c r="J18137" s="126"/>
      <c r="K18137" s="9"/>
      <c r="L18137" s="9"/>
      <c r="M18137" s="9"/>
    </row>
    <row r="18138" spans="1:13" x14ac:dyDescent="0.25">
      <c r="A18138" s="126"/>
      <c r="B18138" s="126"/>
      <c r="C18138" s="126"/>
      <c r="D18138" s="127"/>
      <c r="E18138" s="128"/>
      <c r="F18138" s="128"/>
      <c r="G18138" s="126"/>
      <c r="H18138" s="126"/>
      <c r="I18138" s="126"/>
      <c r="J18138" s="126"/>
      <c r="K18138" s="9"/>
      <c r="L18138" s="9"/>
      <c r="M18138" s="9"/>
    </row>
    <row r="18139" spans="1:13" x14ac:dyDescent="0.25">
      <c r="A18139" s="126"/>
      <c r="B18139" s="126"/>
      <c r="C18139" s="126"/>
      <c r="D18139" s="127"/>
      <c r="E18139" s="128"/>
      <c r="F18139" s="128"/>
      <c r="G18139" s="126"/>
      <c r="H18139" s="126"/>
      <c r="I18139" s="126"/>
      <c r="J18139" s="126"/>
      <c r="K18139" s="9"/>
      <c r="L18139" s="9"/>
      <c r="M18139" s="9"/>
    </row>
    <row r="18140" spans="1:13" x14ac:dyDescent="0.25">
      <c r="A18140" s="126"/>
      <c r="B18140" s="126"/>
      <c r="C18140" s="126"/>
      <c r="D18140" s="127"/>
      <c r="E18140" s="128"/>
      <c r="F18140" s="128"/>
      <c r="G18140" s="126"/>
      <c r="H18140" s="126"/>
      <c r="I18140" s="126"/>
      <c r="J18140" s="126"/>
      <c r="K18140" s="9"/>
      <c r="L18140" s="9"/>
      <c r="M18140" s="9"/>
    </row>
    <row r="18141" spans="1:13" x14ac:dyDescent="0.25">
      <c r="A18141" s="126"/>
      <c r="B18141" s="126"/>
      <c r="C18141" s="126"/>
      <c r="D18141" s="127"/>
      <c r="E18141" s="128"/>
      <c r="F18141" s="128"/>
      <c r="G18141" s="126"/>
      <c r="H18141" s="126"/>
      <c r="I18141" s="126"/>
      <c r="J18141" s="126"/>
      <c r="K18141" s="9"/>
      <c r="L18141" s="9"/>
      <c r="M18141" s="9"/>
    </row>
    <row r="18142" spans="1:13" x14ac:dyDescent="0.25">
      <c r="A18142" s="126"/>
      <c r="B18142" s="126"/>
      <c r="C18142" s="126"/>
      <c r="D18142" s="127"/>
      <c r="E18142" s="128"/>
      <c r="F18142" s="128"/>
      <c r="G18142" s="126"/>
      <c r="H18142" s="126"/>
      <c r="I18142" s="126"/>
      <c r="J18142" s="126"/>
      <c r="K18142" s="9"/>
      <c r="L18142" s="9"/>
      <c r="M18142" s="9"/>
    </row>
    <row r="18143" spans="1:13" x14ac:dyDescent="0.25">
      <c r="A18143" s="126"/>
      <c r="B18143" s="126"/>
      <c r="C18143" s="126"/>
      <c r="D18143" s="127"/>
      <c r="E18143" s="128"/>
      <c r="F18143" s="128"/>
      <c r="G18143" s="126"/>
      <c r="H18143" s="126"/>
      <c r="I18143" s="126"/>
      <c r="J18143" s="126"/>
      <c r="K18143" s="9"/>
      <c r="L18143" s="9"/>
      <c r="M18143" s="9"/>
    </row>
    <row r="18144" spans="1:13" x14ac:dyDescent="0.25">
      <c r="A18144" s="126"/>
      <c r="B18144" s="126"/>
      <c r="C18144" s="126"/>
      <c r="D18144" s="127"/>
      <c r="E18144" s="128"/>
      <c r="F18144" s="128"/>
      <c r="G18144" s="126"/>
      <c r="H18144" s="126"/>
      <c r="I18144" s="126"/>
      <c r="J18144" s="126"/>
      <c r="K18144" s="9"/>
      <c r="L18144" s="9"/>
      <c r="M18144" s="9"/>
    </row>
    <row r="18145" spans="1:13" x14ac:dyDescent="0.25">
      <c r="A18145" s="126"/>
      <c r="B18145" s="126"/>
      <c r="C18145" s="126"/>
      <c r="D18145" s="127"/>
      <c r="E18145" s="128"/>
      <c r="F18145" s="128"/>
      <c r="G18145" s="126"/>
      <c r="H18145" s="126"/>
      <c r="I18145" s="126"/>
      <c r="J18145" s="126"/>
      <c r="K18145" s="9"/>
      <c r="L18145" s="9"/>
      <c r="M18145" s="9"/>
    </row>
    <row r="18146" spans="1:13" x14ac:dyDescent="0.25">
      <c r="A18146" s="126"/>
      <c r="B18146" s="126"/>
      <c r="C18146" s="126"/>
      <c r="D18146" s="127"/>
      <c r="E18146" s="128"/>
      <c r="F18146" s="128"/>
      <c r="G18146" s="126"/>
      <c r="H18146" s="126"/>
      <c r="I18146" s="126"/>
      <c r="J18146" s="126"/>
      <c r="K18146" s="9"/>
      <c r="L18146" s="9"/>
      <c r="M18146" s="9"/>
    </row>
    <row r="18147" spans="1:13" x14ac:dyDescent="0.25">
      <c r="A18147" s="126"/>
      <c r="B18147" s="126"/>
      <c r="C18147" s="126"/>
      <c r="D18147" s="127"/>
      <c r="E18147" s="128"/>
      <c r="F18147" s="128"/>
      <c r="G18147" s="126"/>
      <c r="H18147" s="126"/>
      <c r="I18147" s="126"/>
      <c r="J18147" s="126"/>
      <c r="K18147" s="9"/>
      <c r="L18147" s="9"/>
      <c r="M18147" s="9"/>
    </row>
    <row r="18148" spans="1:13" x14ac:dyDescent="0.25">
      <c r="A18148" s="126"/>
      <c r="B18148" s="126"/>
      <c r="C18148" s="126"/>
      <c r="D18148" s="127"/>
      <c r="E18148" s="128"/>
      <c r="F18148" s="128"/>
      <c r="G18148" s="126"/>
      <c r="H18148" s="126"/>
      <c r="I18148" s="126"/>
      <c r="J18148" s="126"/>
      <c r="K18148" s="9"/>
      <c r="L18148" s="9"/>
      <c r="M18148" s="9"/>
    </row>
    <row r="18149" spans="1:13" x14ac:dyDescent="0.25">
      <c r="A18149" s="126"/>
      <c r="B18149" s="126"/>
      <c r="C18149" s="126"/>
      <c r="D18149" s="127"/>
      <c r="E18149" s="128"/>
      <c r="F18149" s="128"/>
      <c r="G18149" s="126"/>
      <c r="H18149" s="126"/>
      <c r="I18149" s="126"/>
      <c r="J18149" s="126"/>
      <c r="K18149" s="9"/>
      <c r="L18149" s="9"/>
      <c r="M18149" s="9"/>
    </row>
    <row r="18150" spans="1:13" x14ac:dyDescent="0.25">
      <c r="A18150" s="126"/>
      <c r="B18150" s="126"/>
      <c r="C18150" s="126"/>
      <c r="D18150" s="127"/>
      <c r="E18150" s="128"/>
      <c r="F18150" s="128"/>
      <c r="G18150" s="126"/>
      <c r="H18150" s="126"/>
      <c r="I18150" s="126"/>
      <c r="J18150" s="126"/>
      <c r="K18150" s="9"/>
      <c r="L18150" s="9"/>
      <c r="M18150" s="9"/>
    </row>
    <row r="18151" spans="1:13" x14ac:dyDescent="0.25">
      <c r="A18151" s="126"/>
      <c r="B18151" s="126"/>
      <c r="C18151" s="126"/>
      <c r="D18151" s="127"/>
      <c r="E18151" s="128"/>
      <c r="F18151" s="128"/>
      <c r="G18151" s="126"/>
      <c r="H18151" s="126"/>
      <c r="I18151" s="126"/>
      <c r="J18151" s="126"/>
      <c r="K18151" s="9"/>
      <c r="L18151" s="9"/>
      <c r="M18151" s="9"/>
    </row>
    <row r="18152" spans="1:13" x14ac:dyDescent="0.25">
      <c r="A18152" s="126"/>
      <c r="B18152" s="126"/>
      <c r="C18152" s="126"/>
      <c r="D18152" s="127"/>
      <c r="E18152" s="128"/>
      <c r="F18152" s="128"/>
      <c r="G18152" s="126"/>
      <c r="H18152" s="126"/>
      <c r="I18152" s="126"/>
      <c r="J18152" s="126"/>
      <c r="K18152" s="9"/>
      <c r="L18152" s="9"/>
      <c r="M18152" s="9"/>
    </row>
    <row r="18153" spans="1:13" x14ac:dyDescent="0.25">
      <c r="A18153" s="126"/>
      <c r="B18153" s="126"/>
      <c r="C18153" s="126"/>
      <c r="D18153" s="127"/>
      <c r="E18153" s="128"/>
      <c r="F18153" s="128"/>
      <c r="G18153" s="126"/>
      <c r="H18153" s="126"/>
      <c r="I18153" s="126"/>
      <c r="J18153" s="126"/>
      <c r="K18153" s="9"/>
      <c r="L18153" s="9"/>
      <c r="M18153" s="9"/>
    </row>
    <row r="18154" spans="1:13" x14ac:dyDescent="0.25">
      <c r="A18154" s="126"/>
      <c r="B18154" s="126"/>
      <c r="C18154" s="126"/>
      <c r="D18154" s="127"/>
      <c r="E18154" s="128"/>
      <c r="F18154" s="128"/>
      <c r="G18154" s="126"/>
      <c r="H18154" s="126"/>
      <c r="I18154" s="126"/>
      <c r="J18154" s="126"/>
      <c r="K18154" s="9"/>
      <c r="L18154" s="9"/>
      <c r="M18154" s="9"/>
    </row>
    <row r="18155" spans="1:13" x14ac:dyDescent="0.25">
      <c r="A18155" s="126"/>
      <c r="B18155" s="126"/>
      <c r="C18155" s="126"/>
      <c r="D18155" s="127"/>
      <c r="E18155" s="128"/>
      <c r="F18155" s="128"/>
      <c r="G18155" s="126"/>
      <c r="H18155" s="126"/>
      <c r="I18155" s="126"/>
      <c r="J18155" s="126"/>
      <c r="K18155" s="9"/>
      <c r="L18155" s="9"/>
      <c r="M18155" s="9"/>
    </row>
    <row r="18156" spans="1:13" x14ac:dyDescent="0.25">
      <c r="A18156" s="126"/>
      <c r="B18156" s="126"/>
      <c r="C18156" s="126"/>
      <c r="D18156" s="127"/>
      <c r="E18156" s="128"/>
      <c r="F18156" s="128"/>
      <c r="G18156" s="126"/>
      <c r="H18156" s="126"/>
      <c r="I18156" s="126"/>
      <c r="J18156" s="126"/>
      <c r="K18156" s="9"/>
      <c r="L18156" s="9"/>
      <c r="M18156" s="9"/>
    </row>
    <row r="18157" spans="1:13" x14ac:dyDescent="0.25">
      <c r="A18157" s="126"/>
      <c r="B18157" s="126"/>
      <c r="C18157" s="126"/>
      <c r="D18157" s="127"/>
      <c r="E18157" s="128"/>
      <c r="F18157" s="128"/>
      <c r="G18157" s="126"/>
      <c r="H18157" s="126"/>
      <c r="I18157" s="126"/>
      <c r="J18157" s="126"/>
      <c r="K18157" s="9"/>
      <c r="L18157" s="9"/>
      <c r="M18157" s="9"/>
    </row>
    <row r="18158" spans="1:13" x14ac:dyDescent="0.25">
      <c r="A18158" s="126"/>
      <c r="B18158" s="126"/>
      <c r="C18158" s="126"/>
      <c r="D18158" s="127"/>
      <c r="E18158" s="128"/>
      <c r="F18158" s="128"/>
      <c r="G18158" s="126"/>
      <c r="H18158" s="126"/>
      <c r="I18158" s="126"/>
      <c r="J18158" s="126"/>
      <c r="K18158" s="9"/>
      <c r="L18158" s="9"/>
      <c r="M18158" s="9"/>
    </row>
    <row r="18159" spans="1:13" x14ac:dyDescent="0.25">
      <c r="A18159" s="126"/>
      <c r="B18159" s="126"/>
      <c r="C18159" s="126"/>
      <c r="D18159" s="127"/>
      <c r="E18159" s="128"/>
      <c r="F18159" s="128"/>
      <c r="G18159" s="126"/>
      <c r="H18159" s="126"/>
      <c r="I18159" s="126"/>
      <c r="J18159" s="126"/>
      <c r="K18159" s="9"/>
      <c r="L18159" s="9"/>
      <c r="M18159" s="9"/>
    </row>
    <row r="18160" spans="1:13" x14ac:dyDescent="0.25">
      <c r="A18160" s="126"/>
      <c r="B18160" s="126"/>
      <c r="C18160" s="126"/>
      <c r="D18160" s="127"/>
      <c r="E18160" s="128"/>
      <c r="F18160" s="128"/>
      <c r="G18160" s="126"/>
      <c r="H18160" s="126"/>
      <c r="I18160" s="126"/>
      <c r="J18160" s="126"/>
      <c r="K18160" s="9"/>
      <c r="L18160" s="9"/>
      <c r="M18160" s="9"/>
    </row>
    <row r="18161" spans="1:13" x14ac:dyDescent="0.25">
      <c r="A18161" s="126"/>
      <c r="B18161" s="126"/>
      <c r="C18161" s="126"/>
      <c r="D18161" s="127"/>
      <c r="E18161" s="128"/>
      <c r="F18161" s="128"/>
      <c r="G18161" s="126"/>
      <c r="H18161" s="126"/>
      <c r="I18161" s="126"/>
      <c r="J18161" s="126"/>
      <c r="K18161" s="9"/>
      <c r="L18161" s="9"/>
      <c r="M18161" s="9"/>
    </row>
    <row r="18162" spans="1:13" x14ac:dyDescent="0.25">
      <c r="A18162" s="126"/>
      <c r="B18162" s="126"/>
      <c r="C18162" s="126"/>
      <c r="D18162" s="127"/>
      <c r="E18162" s="128"/>
      <c r="F18162" s="128"/>
      <c r="G18162" s="126"/>
      <c r="H18162" s="126"/>
      <c r="I18162" s="126"/>
      <c r="J18162" s="126"/>
      <c r="K18162" s="9"/>
      <c r="L18162" s="9"/>
      <c r="M18162" s="9"/>
    </row>
    <row r="18163" spans="1:13" x14ac:dyDescent="0.25">
      <c r="A18163" s="126"/>
      <c r="B18163" s="126"/>
      <c r="C18163" s="126"/>
      <c r="D18163" s="127"/>
      <c r="E18163" s="128"/>
      <c r="F18163" s="128"/>
      <c r="G18163" s="126"/>
      <c r="H18163" s="126"/>
      <c r="I18163" s="126"/>
      <c r="J18163" s="126"/>
      <c r="K18163" s="9"/>
      <c r="L18163" s="9"/>
      <c r="M18163" s="9"/>
    </row>
    <row r="18164" spans="1:13" x14ac:dyDescent="0.25">
      <c r="A18164" s="126"/>
      <c r="B18164" s="126"/>
      <c r="C18164" s="126"/>
      <c r="D18164" s="127"/>
      <c r="E18164" s="128"/>
      <c r="F18164" s="128"/>
      <c r="G18164" s="126"/>
      <c r="H18164" s="126"/>
      <c r="I18164" s="126"/>
      <c r="J18164" s="126"/>
      <c r="K18164" s="9"/>
      <c r="L18164" s="9"/>
      <c r="M18164" s="9"/>
    </row>
    <row r="18165" spans="1:13" x14ac:dyDescent="0.25">
      <c r="A18165" s="126"/>
      <c r="B18165" s="126"/>
      <c r="C18165" s="126"/>
      <c r="D18165" s="127"/>
      <c r="E18165" s="128"/>
      <c r="F18165" s="128"/>
      <c r="G18165" s="126"/>
      <c r="H18165" s="126"/>
      <c r="I18165" s="126"/>
      <c r="J18165" s="126"/>
      <c r="K18165" s="9"/>
      <c r="L18165" s="9"/>
      <c r="M18165" s="9"/>
    </row>
    <row r="18166" spans="1:13" x14ac:dyDescent="0.25">
      <c r="A18166" s="126"/>
      <c r="B18166" s="126"/>
      <c r="C18166" s="126"/>
      <c r="D18166" s="127"/>
      <c r="E18166" s="128"/>
      <c r="F18166" s="128"/>
      <c r="G18166" s="126"/>
      <c r="H18166" s="126"/>
      <c r="I18166" s="126"/>
      <c r="J18166" s="126"/>
      <c r="K18166" s="9"/>
      <c r="L18166" s="9"/>
      <c r="M18166" s="9"/>
    </row>
    <row r="18167" spans="1:13" x14ac:dyDescent="0.25">
      <c r="A18167" s="126"/>
      <c r="B18167" s="126"/>
      <c r="C18167" s="126"/>
      <c r="D18167" s="127"/>
      <c r="E18167" s="128"/>
      <c r="F18167" s="128"/>
      <c r="G18167" s="126"/>
      <c r="H18167" s="126"/>
      <c r="I18167" s="126"/>
      <c r="J18167" s="126"/>
      <c r="K18167" s="9"/>
      <c r="L18167" s="9"/>
      <c r="M18167" s="9"/>
    </row>
    <row r="18168" spans="1:13" x14ac:dyDescent="0.25">
      <c r="A18168" s="126"/>
      <c r="B18168" s="126"/>
      <c r="C18168" s="126"/>
      <c r="D18168" s="127"/>
      <c r="E18168" s="128"/>
      <c r="F18168" s="128"/>
      <c r="G18168" s="126"/>
      <c r="H18168" s="126"/>
      <c r="I18168" s="126"/>
      <c r="J18168" s="126"/>
      <c r="K18168" s="9"/>
      <c r="L18168" s="9"/>
      <c r="M18168" s="9"/>
    </row>
    <row r="18169" spans="1:13" x14ac:dyDescent="0.25">
      <c r="A18169" s="126"/>
      <c r="B18169" s="126"/>
      <c r="C18169" s="126"/>
      <c r="D18169" s="127"/>
      <c r="E18169" s="128"/>
      <c r="F18169" s="128"/>
      <c r="G18169" s="126"/>
      <c r="H18169" s="126"/>
      <c r="I18169" s="126"/>
      <c r="J18169" s="126"/>
      <c r="K18169" s="9"/>
      <c r="L18169" s="9"/>
      <c r="M18169" s="9"/>
    </row>
    <row r="18170" spans="1:13" x14ac:dyDescent="0.25">
      <c r="A18170" s="126"/>
      <c r="B18170" s="126"/>
      <c r="C18170" s="126"/>
      <c r="D18170" s="127"/>
      <c r="E18170" s="128"/>
      <c r="F18170" s="128"/>
      <c r="G18170" s="126"/>
      <c r="H18170" s="126"/>
      <c r="I18170" s="126"/>
      <c r="J18170" s="126"/>
      <c r="K18170" s="9"/>
      <c r="L18170" s="9"/>
      <c r="M18170" s="9"/>
    </row>
    <row r="18171" spans="1:13" x14ac:dyDescent="0.25">
      <c r="A18171" s="126"/>
      <c r="B18171" s="126"/>
      <c r="C18171" s="126"/>
      <c r="D18171" s="127"/>
      <c r="E18171" s="128"/>
      <c r="F18171" s="128"/>
      <c r="G18171" s="126"/>
      <c r="H18171" s="126"/>
      <c r="I18171" s="126"/>
      <c r="J18171" s="126"/>
      <c r="K18171" s="9"/>
      <c r="L18171" s="9"/>
      <c r="M18171" s="9"/>
    </row>
    <row r="18172" spans="1:13" x14ac:dyDescent="0.25">
      <c r="A18172" s="126"/>
      <c r="B18172" s="126"/>
      <c r="C18172" s="126"/>
      <c r="D18172" s="127"/>
      <c r="E18172" s="128"/>
      <c r="F18172" s="128"/>
      <c r="G18172" s="126"/>
      <c r="H18172" s="126"/>
      <c r="I18172" s="126"/>
      <c r="J18172" s="126"/>
      <c r="K18172" s="9"/>
      <c r="L18172" s="9"/>
      <c r="M18172" s="9"/>
    </row>
    <row r="18173" spans="1:13" x14ac:dyDescent="0.25">
      <c r="A18173" s="126"/>
      <c r="B18173" s="126"/>
      <c r="C18173" s="126"/>
      <c r="D18173" s="127"/>
      <c r="E18173" s="128"/>
      <c r="F18173" s="128"/>
      <c r="G18173" s="126"/>
      <c r="H18173" s="126"/>
      <c r="I18173" s="126"/>
      <c r="J18173" s="126"/>
      <c r="K18173" s="9"/>
      <c r="L18173" s="9"/>
      <c r="M18173" s="9"/>
    </row>
    <row r="18174" spans="1:13" x14ac:dyDescent="0.25">
      <c r="A18174" s="126"/>
      <c r="B18174" s="126"/>
      <c r="C18174" s="126"/>
      <c r="D18174" s="127"/>
      <c r="E18174" s="128"/>
      <c r="F18174" s="128"/>
      <c r="G18174" s="126"/>
      <c r="H18174" s="126"/>
      <c r="I18174" s="126"/>
      <c r="J18174" s="126"/>
      <c r="K18174" s="9"/>
      <c r="L18174" s="9"/>
      <c r="M18174" s="9"/>
    </row>
    <row r="18175" spans="1:13" x14ac:dyDescent="0.25">
      <c r="A18175" s="126"/>
      <c r="B18175" s="126"/>
      <c r="C18175" s="126"/>
      <c r="D18175" s="127"/>
      <c r="E18175" s="128"/>
      <c r="F18175" s="128"/>
      <c r="G18175" s="126"/>
      <c r="H18175" s="126"/>
      <c r="I18175" s="126"/>
      <c r="J18175" s="126"/>
      <c r="K18175" s="9"/>
      <c r="L18175" s="9"/>
      <c r="M18175" s="9"/>
    </row>
    <row r="18176" spans="1:13" x14ac:dyDescent="0.25">
      <c r="A18176" s="126"/>
      <c r="B18176" s="126"/>
      <c r="C18176" s="126"/>
      <c r="D18176" s="127"/>
      <c r="E18176" s="128"/>
      <c r="F18176" s="128"/>
      <c r="G18176" s="126"/>
      <c r="H18176" s="126"/>
      <c r="I18176" s="126"/>
      <c r="J18176" s="126"/>
      <c r="K18176" s="9"/>
      <c r="L18176" s="9"/>
      <c r="M18176" s="9"/>
    </row>
    <row r="18177" spans="1:13" x14ac:dyDescent="0.25">
      <c r="A18177" s="126"/>
      <c r="B18177" s="126"/>
      <c r="C18177" s="126"/>
      <c r="D18177" s="127"/>
      <c r="E18177" s="128"/>
      <c r="F18177" s="128"/>
      <c r="G18177" s="126"/>
      <c r="H18177" s="126"/>
      <c r="I18177" s="126"/>
      <c r="J18177" s="126"/>
      <c r="K18177" s="9"/>
      <c r="L18177" s="9"/>
      <c r="M18177" s="9"/>
    </row>
    <row r="18178" spans="1:13" x14ac:dyDescent="0.25">
      <c r="A18178" s="126"/>
      <c r="B18178" s="126"/>
      <c r="C18178" s="126"/>
      <c r="D18178" s="127"/>
      <c r="E18178" s="128"/>
      <c r="F18178" s="128"/>
      <c r="G18178" s="126"/>
      <c r="H18178" s="126"/>
      <c r="I18178" s="126"/>
      <c r="J18178" s="126"/>
      <c r="K18178" s="9"/>
      <c r="L18178" s="9"/>
      <c r="M18178" s="9"/>
    </row>
    <row r="18179" spans="1:13" x14ac:dyDescent="0.25">
      <c r="A18179" s="126"/>
      <c r="B18179" s="126"/>
      <c r="C18179" s="126"/>
      <c r="D18179" s="127"/>
      <c r="E18179" s="128"/>
      <c r="F18179" s="128"/>
      <c r="G18179" s="126"/>
      <c r="H18179" s="126"/>
      <c r="I18179" s="126"/>
      <c r="J18179" s="126"/>
      <c r="K18179" s="9"/>
      <c r="L18179" s="9"/>
      <c r="M18179" s="9"/>
    </row>
    <row r="18180" spans="1:13" x14ac:dyDescent="0.25">
      <c r="A18180" s="126"/>
      <c r="B18180" s="126"/>
      <c r="C18180" s="126"/>
      <c r="D18180" s="127"/>
      <c r="E18180" s="128"/>
      <c r="F18180" s="128"/>
      <c r="G18180" s="126"/>
      <c r="H18180" s="126"/>
      <c r="I18180" s="126"/>
      <c r="J18180" s="126"/>
      <c r="K18180" s="9"/>
      <c r="L18180" s="9"/>
      <c r="M18180" s="9"/>
    </row>
    <row r="18181" spans="1:13" x14ac:dyDescent="0.25">
      <c r="A18181" s="126"/>
      <c r="B18181" s="126"/>
      <c r="C18181" s="126"/>
      <c r="D18181" s="127"/>
      <c r="E18181" s="128"/>
      <c r="F18181" s="128"/>
      <c r="G18181" s="126"/>
      <c r="H18181" s="126"/>
      <c r="I18181" s="126"/>
      <c r="J18181" s="126"/>
      <c r="K18181" s="9"/>
      <c r="L18181" s="9"/>
      <c r="M18181" s="9"/>
    </row>
    <row r="18182" spans="1:13" x14ac:dyDescent="0.25">
      <c r="A18182" s="126"/>
      <c r="B18182" s="126"/>
      <c r="C18182" s="126"/>
      <c r="D18182" s="127"/>
      <c r="E18182" s="128"/>
      <c r="F18182" s="128"/>
      <c r="G18182" s="126"/>
      <c r="H18182" s="126"/>
      <c r="I18182" s="126"/>
      <c r="J18182" s="126"/>
      <c r="K18182" s="9"/>
      <c r="L18182" s="9"/>
      <c r="M18182" s="9"/>
    </row>
    <row r="18183" spans="1:13" x14ac:dyDescent="0.25">
      <c r="A18183" s="126"/>
      <c r="B18183" s="126"/>
      <c r="C18183" s="126"/>
      <c r="D18183" s="127"/>
      <c r="E18183" s="128"/>
      <c r="F18183" s="128"/>
      <c r="G18183" s="126"/>
      <c r="H18183" s="126"/>
      <c r="I18183" s="126"/>
      <c r="J18183" s="126"/>
      <c r="K18183" s="9"/>
      <c r="L18183" s="9"/>
      <c r="M18183" s="9"/>
    </row>
    <row r="18184" spans="1:13" x14ac:dyDescent="0.25">
      <c r="A18184" s="126"/>
      <c r="B18184" s="126"/>
      <c r="C18184" s="126"/>
      <c r="D18184" s="127"/>
      <c r="E18184" s="128"/>
      <c r="F18184" s="128"/>
      <c r="G18184" s="126"/>
      <c r="H18184" s="126"/>
      <c r="I18184" s="126"/>
      <c r="J18184" s="126"/>
      <c r="K18184" s="9"/>
      <c r="L18184" s="9"/>
      <c r="M18184" s="9"/>
    </row>
    <row r="18185" spans="1:13" x14ac:dyDescent="0.25">
      <c r="A18185" s="126"/>
      <c r="B18185" s="126"/>
      <c r="C18185" s="126"/>
      <c r="D18185" s="127"/>
      <c r="E18185" s="128"/>
      <c r="F18185" s="128"/>
      <c r="G18185" s="126"/>
      <c r="H18185" s="126"/>
      <c r="I18185" s="126"/>
      <c r="J18185" s="126"/>
      <c r="K18185" s="9"/>
      <c r="L18185" s="9"/>
      <c r="M18185" s="9"/>
    </row>
    <row r="18186" spans="1:13" x14ac:dyDescent="0.25">
      <c r="A18186" s="126"/>
      <c r="B18186" s="126"/>
      <c r="C18186" s="126"/>
      <c r="D18186" s="127"/>
      <c r="E18186" s="128"/>
      <c r="F18186" s="128"/>
      <c r="G18186" s="126"/>
      <c r="H18186" s="126"/>
      <c r="I18186" s="126"/>
      <c r="J18186" s="126"/>
      <c r="K18186" s="9"/>
      <c r="L18186" s="9"/>
      <c r="M18186" s="9"/>
    </row>
    <row r="18187" spans="1:13" x14ac:dyDescent="0.25">
      <c r="A18187" s="126"/>
      <c r="B18187" s="126"/>
      <c r="C18187" s="126"/>
      <c r="D18187" s="127"/>
      <c r="E18187" s="128"/>
      <c r="F18187" s="128"/>
      <c r="G18187" s="126"/>
      <c r="H18187" s="126"/>
      <c r="I18187" s="126"/>
      <c r="J18187" s="126"/>
      <c r="K18187" s="9"/>
      <c r="L18187" s="9"/>
      <c r="M18187" s="9"/>
    </row>
    <row r="18188" spans="1:13" x14ac:dyDescent="0.25">
      <c r="A18188" s="126"/>
      <c r="B18188" s="126"/>
      <c r="C18188" s="126"/>
      <c r="D18188" s="127"/>
      <c r="E18188" s="128"/>
      <c r="F18188" s="128"/>
      <c r="G18188" s="126"/>
      <c r="H18188" s="126"/>
      <c r="I18188" s="126"/>
      <c r="J18188" s="126"/>
      <c r="K18188" s="9"/>
      <c r="L18188" s="9"/>
      <c r="M18188" s="9"/>
    </row>
    <row r="18189" spans="1:13" x14ac:dyDescent="0.25">
      <c r="A18189" s="126"/>
      <c r="B18189" s="126"/>
      <c r="C18189" s="126"/>
      <c r="D18189" s="127"/>
      <c r="E18189" s="128"/>
      <c r="F18189" s="128"/>
      <c r="G18189" s="126"/>
      <c r="H18189" s="126"/>
      <c r="I18189" s="126"/>
      <c r="J18189" s="126"/>
      <c r="K18189" s="9"/>
      <c r="L18189" s="9"/>
      <c r="M18189" s="9"/>
    </row>
    <row r="18190" spans="1:13" x14ac:dyDescent="0.25">
      <c r="A18190" s="126"/>
      <c r="B18190" s="126"/>
      <c r="C18190" s="126"/>
      <c r="D18190" s="127"/>
      <c r="E18190" s="128"/>
      <c r="F18190" s="128"/>
      <c r="G18190" s="126"/>
      <c r="H18190" s="126"/>
      <c r="I18190" s="126"/>
      <c r="J18190" s="126"/>
      <c r="K18190" s="9"/>
      <c r="L18190" s="9"/>
      <c r="M18190" s="9"/>
    </row>
    <row r="18191" spans="1:13" x14ac:dyDescent="0.25">
      <c r="A18191" s="126"/>
      <c r="B18191" s="126"/>
      <c r="C18191" s="126"/>
      <c r="D18191" s="127"/>
      <c r="E18191" s="128"/>
      <c r="F18191" s="128"/>
      <c r="G18191" s="126"/>
      <c r="H18191" s="126"/>
      <c r="I18191" s="126"/>
      <c r="J18191" s="126"/>
      <c r="K18191" s="9"/>
      <c r="L18191" s="9"/>
      <c r="M18191" s="9"/>
    </row>
    <row r="18192" spans="1:13" x14ac:dyDescent="0.25">
      <c r="A18192" s="126"/>
      <c r="B18192" s="126"/>
      <c r="C18192" s="126"/>
      <c r="D18192" s="127"/>
      <c r="E18192" s="128"/>
      <c r="F18192" s="128"/>
      <c r="G18192" s="126"/>
      <c r="H18192" s="126"/>
      <c r="I18192" s="126"/>
      <c r="J18192" s="126"/>
      <c r="K18192" s="9"/>
      <c r="L18192" s="9"/>
      <c r="M18192" s="9"/>
    </row>
    <row r="18193" spans="1:13" x14ac:dyDescent="0.25">
      <c r="A18193" s="126"/>
      <c r="B18193" s="126"/>
      <c r="C18193" s="126"/>
      <c r="D18193" s="127"/>
      <c r="E18193" s="128"/>
      <c r="F18193" s="128"/>
      <c r="G18193" s="126"/>
      <c r="H18193" s="126"/>
      <c r="I18193" s="126"/>
      <c r="J18193" s="126"/>
      <c r="K18193" s="9"/>
      <c r="L18193" s="9"/>
      <c r="M18193" s="9"/>
    </row>
    <row r="18194" spans="1:13" x14ac:dyDescent="0.25">
      <c r="A18194" s="126"/>
      <c r="B18194" s="126"/>
      <c r="C18194" s="126"/>
      <c r="D18194" s="127"/>
      <c r="E18194" s="128"/>
      <c r="F18194" s="128"/>
      <c r="G18194" s="126"/>
      <c r="H18194" s="126"/>
      <c r="I18194" s="126"/>
      <c r="J18194" s="126"/>
      <c r="K18194" s="9"/>
      <c r="L18194" s="9"/>
      <c r="M18194" s="9"/>
    </row>
    <row r="18195" spans="1:13" x14ac:dyDescent="0.25">
      <c r="A18195" s="126"/>
      <c r="B18195" s="126"/>
      <c r="C18195" s="126"/>
      <c r="D18195" s="127"/>
      <c r="E18195" s="128"/>
      <c r="F18195" s="128"/>
      <c r="G18195" s="126"/>
      <c r="H18195" s="126"/>
      <c r="I18195" s="126"/>
      <c r="J18195" s="126"/>
      <c r="K18195" s="9"/>
      <c r="L18195" s="9"/>
      <c r="M18195" s="9"/>
    </row>
    <row r="18196" spans="1:13" x14ac:dyDescent="0.25">
      <c r="A18196" s="126"/>
      <c r="B18196" s="126"/>
      <c r="C18196" s="126"/>
      <c r="D18196" s="127"/>
      <c r="E18196" s="128"/>
      <c r="F18196" s="128"/>
      <c r="G18196" s="126"/>
      <c r="H18196" s="126"/>
      <c r="I18196" s="126"/>
      <c r="J18196" s="126"/>
      <c r="K18196" s="9"/>
      <c r="L18196" s="9"/>
      <c r="M18196" s="9"/>
    </row>
    <row r="18197" spans="1:13" x14ac:dyDescent="0.25">
      <c r="A18197" s="126"/>
      <c r="B18197" s="126"/>
      <c r="C18197" s="126"/>
      <c r="D18197" s="127"/>
      <c r="E18197" s="128"/>
      <c r="F18197" s="128"/>
      <c r="G18197" s="126"/>
      <c r="H18197" s="126"/>
      <c r="I18197" s="126"/>
      <c r="J18197" s="126"/>
      <c r="K18197" s="9"/>
      <c r="L18197" s="9"/>
      <c r="M18197" s="9"/>
    </row>
    <row r="18198" spans="1:13" x14ac:dyDescent="0.25">
      <c r="A18198" s="126"/>
      <c r="B18198" s="126"/>
      <c r="C18198" s="126"/>
      <c r="D18198" s="127"/>
      <c r="E18198" s="128"/>
      <c r="F18198" s="128"/>
      <c r="G18198" s="126"/>
      <c r="H18198" s="126"/>
      <c r="I18198" s="126"/>
      <c r="J18198" s="126"/>
      <c r="K18198" s="9"/>
      <c r="L18198" s="9"/>
      <c r="M18198" s="9"/>
    </row>
    <row r="18199" spans="1:13" x14ac:dyDescent="0.25">
      <c r="A18199" s="126"/>
      <c r="B18199" s="126"/>
      <c r="C18199" s="126"/>
      <c r="D18199" s="127"/>
      <c r="E18199" s="128"/>
      <c r="F18199" s="128"/>
      <c r="G18199" s="126"/>
      <c r="H18199" s="126"/>
      <c r="I18199" s="126"/>
      <c r="J18199" s="126"/>
      <c r="K18199" s="9"/>
      <c r="L18199" s="9"/>
      <c r="M18199" s="9"/>
    </row>
    <row r="18200" spans="1:13" x14ac:dyDescent="0.25">
      <c r="A18200" s="126"/>
      <c r="B18200" s="126"/>
      <c r="C18200" s="126"/>
      <c r="D18200" s="127"/>
      <c r="E18200" s="128"/>
      <c r="F18200" s="128"/>
      <c r="G18200" s="126"/>
      <c r="H18200" s="126"/>
      <c r="I18200" s="126"/>
      <c r="J18200" s="126"/>
      <c r="K18200" s="9"/>
      <c r="L18200" s="9"/>
      <c r="M18200" s="9"/>
    </row>
    <row r="18201" spans="1:13" x14ac:dyDescent="0.25">
      <c r="A18201" s="126"/>
      <c r="B18201" s="126"/>
      <c r="C18201" s="126"/>
      <c r="D18201" s="127"/>
      <c r="E18201" s="128"/>
      <c r="F18201" s="128"/>
      <c r="G18201" s="126"/>
      <c r="H18201" s="126"/>
      <c r="I18201" s="126"/>
      <c r="J18201" s="126"/>
      <c r="K18201" s="9"/>
      <c r="L18201" s="9"/>
      <c r="M18201" s="9"/>
    </row>
    <row r="18202" spans="1:13" x14ac:dyDescent="0.25">
      <c r="A18202" s="126"/>
      <c r="B18202" s="126"/>
      <c r="C18202" s="126"/>
      <c r="D18202" s="127"/>
      <c r="E18202" s="128"/>
      <c r="F18202" s="128"/>
      <c r="G18202" s="126"/>
      <c r="H18202" s="126"/>
      <c r="I18202" s="126"/>
      <c r="J18202" s="126"/>
      <c r="K18202" s="9"/>
      <c r="L18202" s="9"/>
      <c r="M18202" s="9"/>
    </row>
    <row r="18203" spans="1:13" x14ac:dyDescent="0.25">
      <c r="A18203" s="126"/>
      <c r="B18203" s="126"/>
      <c r="C18203" s="126"/>
      <c r="D18203" s="127"/>
      <c r="E18203" s="128"/>
      <c r="F18203" s="128"/>
      <c r="G18203" s="126"/>
      <c r="H18203" s="126"/>
      <c r="I18203" s="126"/>
      <c r="J18203" s="126"/>
      <c r="K18203" s="9"/>
      <c r="L18203" s="9"/>
      <c r="M18203" s="9"/>
    </row>
    <row r="18204" spans="1:13" x14ac:dyDescent="0.25">
      <c r="A18204" s="126"/>
      <c r="B18204" s="126"/>
      <c r="C18204" s="126"/>
      <c r="D18204" s="127"/>
      <c r="E18204" s="128"/>
      <c r="F18204" s="128"/>
      <c r="G18204" s="126"/>
      <c r="H18204" s="126"/>
      <c r="I18204" s="126"/>
      <c r="J18204" s="126"/>
      <c r="K18204" s="9"/>
      <c r="L18204" s="9"/>
      <c r="M18204" s="9"/>
    </row>
    <row r="18205" spans="1:13" x14ac:dyDescent="0.25">
      <c r="A18205" s="126"/>
      <c r="B18205" s="126"/>
      <c r="C18205" s="126"/>
      <c r="D18205" s="127"/>
      <c r="E18205" s="128"/>
      <c r="F18205" s="128"/>
      <c r="G18205" s="126"/>
      <c r="H18205" s="126"/>
      <c r="I18205" s="126"/>
      <c r="J18205" s="126"/>
      <c r="K18205" s="9"/>
      <c r="L18205" s="9"/>
      <c r="M18205" s="9"/>
    </row>
    <row r="18206" spans="1:13" x14ac:dyDescent="0.25">
      <c r="A18206" s="126"/>
      <c r="B18206" s="126"/>
      <c r="C18206" s="126"/>
      <c r="D18206" s="127"/>
      <c r="E18206" s="128"/>
      <c r="F18206" s="128"/>
      <c r="G18206" s="126"/>
      <c r="H18206" s="126"/>
      <c r="I18206" s="126"/>
      <c r="J18206" s="126"/>
      <c r="K18206" s="9"/>
      <c r="L18206" s="9"/>
      <c r="M18206" s="9"/>
    </row>
    <row r="18207" spans="1:13" x14ac:dyDescent="0.25">
      <c r="A18207" s="126"/>
      <c r="B18207" s="126"/>
      <c r="C18207" s="126"/>
      <c r="D18207" s="127"/>
      <c r="E18207" s="128"/>
      <c r="F18207" s="128"/>
      <c r="G18207" s="126"/>
      <c r="H18207" s="126"/>
      <c r="I18207" s="126"/>
      <c r="J18207" s="126"/>
      <c r="K18207" s="9"/>
      <c r="L18207" s="9"/>
      <c r="M18207" s="9"/>
    </row>
    <row r="18208" spans="1:13" x14ac:dyDescent="0.25">
      <c r="A18208" s="126"/>
      <c r="B18208" s="126"/>
      <c r="C18208" s="126"/>
      <c r="D18208" s="127"/>
      <c r="E18208" s="128"/>
      <c r="F18208" s="128"/>
      <c r="G18208" s="126"/>
      <c r="H18208" s="126"/>
      <c r="I18208" s="126"/>
      <c r="J18208" s="126"/>
      <c r="K18208" s="9"/>
      <c r="L18208" s="9"/>
      <c r="M18208" s="9"/>
    </row>
    <row r="18209" spans="1:13" x14ac:dyDescent="0.25">
      <c r="A18209" s="126"/>
      <c r="B18209" s="126"/>
      <c r="C18209" s="126"/>
      <c r="D18209" s="127"/>
      <c r="E18209" s="128"/>
      <c r="F18209" s="128"/>
      <c r="G18209" s="126"/>
      <c r="H18209" s="126"/>
      <c r="I18209" s="126"/>
      <c r="J18209" s="126"/>
      <c r="K18209" s="9"/>
      <c r="L18209" s="9"/>
      <c r="M18209" s="9"/>
    </row>
    <row r="18210" spans="1:13" x14ac:dyDescent="0.25">
      <c r="A18210" s="126"/>
      <c r="B18210" s="126"/>
      <c r="C18210" s="126"/>
      <c r="D18210" s="127"/>
      <c r="E18210" s="128"/>
      <c r="F18210" s="128"/>
      <c r="G18210" s="126"/>
      <c r="H18210" s="126"/>
      <c r="I18210" s="126"/>
      <c r="J18210" s="126"/>
      <c r="K18210" s="9"/>
      <c r="L18210" s="9"/>
      <c r="M18210" s="9"/>
    </row>
    <row r="18211" spans="1:13" x14ac:dyDescent="0.25">
      <c r="A18211" s="126"/>
      <c r="B18211" s="126"/>
      <c r="C18211" s="126"/>
      <c r="D18211" s="127"/>
      <c r="E18211" s="128"/>
      <c r="F18211" s="128"/>
      <c r="G18211" s="126"/>
      <c r="H18211" s="126"/>
      <c r="I18211" s="126"/>
      <c r="J18211" s="126"/>
      <c r="K18211" s="9"/>
      <c r="L18211" s="9"/>
      <c r="M18211" s="9"/>
    </row>
    <row r="18212" spans="1:13" x14ac:dyDescent="0.25">
      <c r="A18212" s="126"/>
      <c r="B18212" s="126"/>
      <c r="C18212" s="126"/>
      <c r="D18212" s="127"/>
      <c r="E18212" s="128"/>
      <c r="F18212" s="128"/>
      <c r="G18212" s="126"/>
      <c r="H18212" s="126"/>
      <c r="I18212" s="126"/>
      <c r="J18212" s="126"/>
      <c r="K18212" s="9"/>
      <c r="L18212" s="9"/>
      <c r="M18212" s="9"/>
    </row>
    <row r="18213" spans="1:13" x14ac:dyDescent="0.25">
      <c r="A18213" s="126"/>
      <c r="B18213" s="126"/>
      <c r="C18213" s="126"/>
      <c r="D18213" s="127"/>
      <c r="E18213" s="128"/>
      <c r="F18213" s="128"/>
      <c r="G18213" s="126"/>
      <c r="H18213" s="126"/>
      <c r="I18213" s="126"/>
      <c r="J18213" s="126"/>
      <c r="K18213" s="9"/>
      <c r="L18213" s="9"/>
      <c r="M18213" s="9"/>
    </row>
    <row r="18214" spans="1:13" x14ac:dyDescent="0.25">
      <c r="A18214" s="126"/>
      <c r="B18214" s="126"/>
      <c r="C18214" s="126"/>
      <c r="D18214" s="127"/>
      <c r="E18214" s="128"/>
      <c r="F18214" s="128"/>
      <c r="G18214" s="126"/>
      <c r="H18214" s="126"/>
      <c r="I18214" s="126"/>
      <c r="J18214" s="126"/>
      <c r="K18214" s="9"/>
      <c r="L18214" s="9"/>
      <c r="M18214" s="9"/>
    </row>
    <row r="18215" spans="1:13" x14ac:dyDescent="0.25">
      <c r="A18215" s="126"/>
      <c r="B18215" s="126"/>
      <c r="C18215" s="126"/>
      <c r="D18215" s="127"/>
      <c r="E18215" s="128"/>
      <c r="F18215" s="128"/>
      <c r="G18215" s="126"/>
      <c r="H18215" s="126"/>
      <c r="I18215" s="126"/>
      <c r="J18215" s="126"/>
      <c r="K18215" s="9"/>
      <c r="L18215" s="9"/>
      <c r="M18215" s="9"/>
    </row>
    <row r="18216" spans="1:13" x14ac:dyDescent="0.25">
      <c r="A18216" s="126"/>
      <c r="B18216" s="126"/>
      <c r="C18216" s="126"/>
      <c r="D18216" s="127"/>
      <c r="E18216" s="128"/>
      <c r="F18216" s="128"/>
      <c r="G18216" s="126"/>
      <c r="H18216" s="126"/>
      <c r="I18216" s="126"/>
      <c r="J18216" s="126"/>
      <c r="K18216" s="9"/>
      <c r="L18216" s="9"/>
      <c r="M18216" s="9"/>
    </row>
    <row r="18217" spans="1:13" x14ac:dyDescent="0.25">
      <c r="A18217" s="126"/>
      <c r="B18217" s="126"/>
      <c r="C18217" s="126"/>
      <c r="D18217" s="127"/>
      <c r="E18217" s="128"/>
      <c r="F18217" s="128"/>
      <c r="G18217" s="126"/>
      <c r="H18217" s="126"/>
      <c r="I18217" s="126"/>
      <c r="J18217" s="126"/>
      <c r="K18217" s="9"/>
      <c r="L18217" s="9"/>
      <c r="M18217" s="9"/>
    </row>
    <row r="18218" spans="1:13" x14ac:dyDescent="0.25">
      <c r="A18218" s="126"/>
      <c r="B18218" s="126"/>
      <c r="C18218" s="126"/>
      <c r="D18218" s="127"/>
      <c r="E18218" s="128"/>
      <c r="F18218" s="128"/>
      <c r="G18218" s="126"/>
      <c r="H18218" s="126"/>
      <c r="I18218" s="126"/>
      <c r="J18218" s="126"/>
      <c r="K18218" s="9"/>
      <c r="L18218" s="9"/>
      <c r="M18218" s="9"/>
    </row>
    <row r="18219" spans="1:13" x14ac:dyDescent="0.25">
      <c r="A18219" s="126"/>
      <c r="B18219" s="126"/>
      <c r="C18219" s="126"/>
      <c r="D18219" s="127"/>
      <c r="E18219" s="128"/>
      <c r="F18219" s="128"/>
      <c r="G18219" s="126"/>
      <c r="H18219" s="126"/>
      <c r="I18219" s="126"/>
      <c r="J18219" s="126"/>
      <c r="K18219" s="9"/>
      <c r="L18219" s="9"/>
      <c r="M18219" s="9"/>
    </row>
    <row r="18220" spans="1:13" x14ac:dyDescent="0.25">
      <c r="A18220" s="126"/>
      <c r="B18220" s="126"/>
      <c r="C18220" s="126"/>
      <c r="D18220" s="127"/>
      <c r="E18220" s="128"/>
      <c r="F18220" s="128"/>
      <c r="G18220" s="126"/>
      <c r="H18220" s="126"/>
      <c r="I18220" s="126"/>
      <c r="J18220" s="126"/>
      <c r="K18220" s="9"/>
      <c r="L18220" s="9"/>
      <c r="M18220" s="9"/>
    </row>
    <row r="18221" spans="1:13" x14ac:dyDescent="0.25">
      <c r="A18221" s="126"/>
      <c r="B18221" s="126"/>
      <c r="C18221" s="126"/>
      <c r="D18221" s="127"/>
      <c r="E18221" s="128"/>
      <c r="F18221" s="128"/>
      <c r="G18221" s="126"/>
      <c r="H18221" s="126"/>
      <c r="I18221" s="126"/>
      <c r="J18221" s="126"/>
      <c r="K18221" s="9"/>
      <c r="L18221" s="9"/>
      <c r="M18221" s="9"/>
    </row>
    <row r="18222" spans="1:13" x14ac:dyDescent="0.25">
      <c r="A18222" s="126"/>
      <c r="B18222" s="126"/>
      <c r="C18222" s="126"/>
      <c r="D18222" s="127"/>
      <c r="E18222" s="128"/>
      <c r="F18222" s="128"/>
      <c r="G18222" s="126"/>
      <c r="H18222" s="126"/>
      <c r="I18222" s="126"/>
      <c r="J18222" s="126"/>
      <c r="K18222" s="9"/>
      <c r="L18222" s="9"/>
      <c r="M18222" s="9"/>
    </row>
    <row r="18223" spans="1:13" x14ac:dyDescent="0.25">
      <c r="A18223" s="126"/>
      <c r="B18223" s="126"/>
      <c r="C18223" s="126"/>
      <c r="D18223" s="127"/>
      <c r="E18223" s="128"/>
      <c r="F18223" s="128"/>
      <c r="G18223" s="126"/>
      <c r="H18223" s="126"/>
      <c r="I18223" s="126"/>
      <c r="J18223" s="126"/>
      <c r="K18223" s="9"/>
      <c r="L18223" s="9"/>
      <c r="M18223" s="9"/>
    </row>
    <row r="18224" spans="1:13" x14ac:dyDescent="0.25">
      <c r="A18224" s="126"/>
      <c r="B18224" s="126"/>
      <c r="C18224" s="126"/>
      <c r="D18224" s="127"/>
      <c r="E18224" s="128"/>
      <c r="F18224" s="128"/>
      <c r="G18224" s="126"/>
      <c r="H18224" s="126"/>
      <c r="I18224" s="126"/>
      <c r="J18224" s="126"/>
      <c r="K18224" s="9"/>
      <c r="L18224" s="9"/>
      <c r="M18224" s="9"/>
    </row>
    <row r="18225" spans="1:13" x14ac:dyDescent="0.25">
      <c r="A18225" s="126"/>
      <c r="B18225" s="126"/>
      <c r="C18225" s="126"/>
      <c r="D18225" s="127"/>
      <c r="E18225" s="128"/>
      <c r="F18225" s="128"/>
      <c r="G18225" s="126"/>
      <c r="H18225" s="126"/>
      <c r="I18225" s="126"/>
      <c r="J18225" s="126"/>
      <c r="K18225" s="9"/>
      <c r="L18225" s="9"/>
      <c r="M18225" s="9"/>
    </row>
    <row r="18226" spans="1:13" x14ac:dyDescent="0.25">
      <c r="A18226" s="126"/>
      <c r="B18226" s="126"/>
      <c r="C18226" s="126"/>
      <c r="D18226" s="127"/>
      <c r="E18226" s="128"/>
      <c r="F18226" s="128"/>
      <c r="G18226" s="126"/>
      <c r="H18226" s="126"/>
      <c r="I18226" s="126"/>
      <c r="J18226" s="126"/>
      <c r="K18226" s="9"/>
      <c r="L18226" s="9"/>
      <c r="M18226" s="9"/>
    </row>
    <row r="18227" spans="1:13" x14ac:dyDescent="0.25">
      <c r="A18227" s="126"/>
      <c r="B18227" s="126"/>
      <c r="C18227" s="126"/>
      <c r="D18227" s="127"/>
      <c r="E18227" s="128"/>
      <c r="F18227" s="128"/>
      <c r="G18227" s="126"/>
      <c r="H18227" s="126"/>
      <c r="I18227" s="126"/>
      <c r="J18227" s="126"/>
      <c r="K18227" s="9"/>
      <c r="L18227" s="9"/>
      <c r="M18227" s="9"/>
    </row>
    <row r="18228" spans="1:13" x14ac:dyDescent="0.25">
      <c r="A18228" s="126"/>
      <c r="B18228" s="126"/>
      <c r="C18228" s="126"/>
      <c r="D18228" s="127"/>
      <c r="E18228" s="128"/>
      <c r="F18228" s="128"/>
      <c r="G18228" s="126"/>
      <c r="H18228" s="126"/>
      <c r="I18228" s="126"/>
      <c r="J18228" s="126"/>
      <c r="K18228" s="9"/>
      <c r="L18228" s="9"/>
      <c r="M18228" s="9"/>
    </row>
    <row r="18229" spans="1:13" x14ac:dyDescent="0.25">
      <c r="A18229" s="126"/>
      <c r="B18229" s="126"/>
      <c r="C18229" s="126"/>
      <c r="D18229" s="127"/>
      <c r="E18229" s="128"/>
      <c r="F18229" s="128"/>
      <c r="G18229" s="126"/>
      <c r="H18229" s="126"/>
      <c r="I18229" s="126"/>
      <c r="J18229" s="126"/>
      <c r="K18229" s="9"/>
      <c r="L18229" s="9"/>
      <c r="M18229" s="9"/>
    </row>
    <row r="18230" spans="1:13" x14ac:dyDescent="0.25">
      <c r="A18230" s="126"/>
      <c r="B18230" s="126"/>
      <c r="C18230" s="126"/>
      <c r="D18230" s="127"/>
      <c r="E18230" s="128"/>
      <c r="F18230" s="128"/>
      <c r="G18230" s="126"/>
      <c r="H18230" s="126"/>
      <c r="I18230" s="126"/>
      <c r="J18230" s="126"/>
      <c r="K18230" s="9"/>
      <c r="L18230" s="9"/>
      <c r="M18230" s="9"/>
    </row>
    <row r="18231" spans="1:13" x14ac:dyDescent="0.25">
      <c r="A18231" s="126"/>
      <c r="B18231" s="126"/>
      <c r="C18231" s="126"/>
      <c r="D18231" s="127"/>
      <c r="E18231" s="128"/>
      <c r="F18231" s="128"/>
      <c r="G18231" s="126"/>
      <c r="H18231" s="126"/>
      <c r="I18231" s="126"/>
      <c r="J18231" s="126"/>
      <c r="K18231" s="9"/>
      <c r="L18231" s="9"/>
      <c r="M18231" s="9"/>
    </row>
    <row r="18232" spans="1:13" x14ac:dyDescent="0.25">
      <c r="A18232" s="126"/>
      <c r="B18232" s="126"/>
      <c r="C18232" s="126"/>
      <c r="D18232" s="127"/>
      <c r="E18232" s="128"/>
      <c r="F18232" s="128"/>
      <c r="G18232" s="126"/>
      <c r="H18232" s="126"/>
      <c r="I18232" s="126"/>
      <c r="J18232" s="126"/>
      <c r="K18232" s="9"/>
      <c r="L18232" s="9"/>
      <c r="M18232" s="9"/>
    </row>
    <row r="18233" spans="1:13" x14ac:dyDescent="0.25">
      <c r="A18233" s="126"/>
      <c r="B18233" s="126"/>
      <c r="C18233" s="126"/>
      <c r="D18233" s="127"/>
      <c r="E18233" s="128"/>
      <c r="F18233" s="128"/>
      <c r="G18233" s="126"/>
      <c r="H18233" s="126"/>
      <c r="I18233" s="126"/>
      <c r="J18233" s="126"/>
      <c r="K18233" s="9"/>
      <c r="L18233" s="9"/>
      <c r="M18233" s="9"/>
    </row>
    <row r="18234" spans="1:13" x14ac:dyDescent="0.25">
      <c r="A18234" s="126"/>
      <c r="B18234" s="126"/>
      <c r="C18234" s="126"/>
      <c r="D18234" s="127"/>
      <c r="E18234" s="128"/>
      <c r="F18234" s="128"/>
      <c r="G18234" s="126"/>
      <c r="H18234" s="126"/>
      <c r="I18234" s="126"/>
      <c r="J18234" s="126"/>
      <c r="K18234" s="9"/>
      <c r="L18234" s="9"/>
      <c r="M18234" s="9"/>
    </row>
    <row r="18235" spans="1:13" x14ac:dyDescent="0.25">
      <c r="A18235" s="126"/>
      <c r="B18235" s="126"/>
      <c r="C18235" s="126"/>
      <c r="D18235" s="127"/>
      <c r="E18235" s="128"/>
      <c r="F18235" s="128"/>
      <c r="G18235" s="126"/>
      <c r="H18235" s="126"/>
      <c r="I18235" s="126"/>
      <c r="J18235" s="126"/>
      <c r="K18235" s="9"/>
      <c r="L18235" s="9"/>
      <c r="M18235" s="9"/>
    </row>
    <row r="18236" spans="1:13" x14ac:dyDescent="0.25">
      <c r="A18236" s="126"/>
      <c r="B18236" s="126"/>
      <c r="C18236" s="126"/>
      <c r="D18236" s="127"/>
      <c r="E18236" s="128"/>
      <c r="F18236" s="128"/>
      <c r="G18236" s="126"/>
      <c r="H18236" s="126"/>
      <c r="I18236" s="126"/>
      <c r="J18236" s="126"/>
      <c r="K18236" s="9"/>
      <c r="L18236" s="9"/>
      <c r="M18236" s="9"/>
    </row>
    <row r="18237" spans="1:13" x14ac:dyDescent="0.25">
      <c r="A18237" s="126"/>
      <c r="B18237" s="126"/>
      <c r="C18237" s="126"/>
      <c r="D18237" s="127"/>
      <c r="E18237" s="128"/>
      <c r="F18237" s="128"/>
      <c r="G18237" s="126"/>
      <c r="H18237" s="126"/>
      <c r="I18237" s="126"/>
      <c r="J18237" s="126"/>
      <c r="K18237" s="9"/>
      <c r="L18237" s="9"/>
      <c r="M18237" s="9"/>
    </row>
    <row r="18238" spans="1:13" x14ac:dyDescent="0.25">
      <c r="A18238" s="126"/>
      <c r="B18238" s="126"/>
      <c r="C18238" s="126"/>
      <c r="D18238" s="127"/>
      <c r="E18238" s="128"/>
      <c r="F18238" s="128"/>
      <c r="G18238" s="126"/>
      <c r="H18238" s="126"/>
      <c r="I18238" s="126"/>
      <c r="J18238" s="126"/>
      <c r="K18238" s="9"/>
      <c r="L18238" s="9"/>
      <c r="M18238" s="9"/>
    </row>
    <row r="18239" spans="1:13" x14ac:dyDescent="0.25">
      <c r="A18239" s="126"/>
      <c r="B18239" s="126"/>
      <c r="C18239" s="126"/>
      <c r="D18239" s="127"/>
      <c r="E18239" s="128"/>
      <c r="F18239" s="128"/>
      <c r="G18239" s="126"/>
      <c r="H18239" s="126"/>
      <c r="I18239" s="126"/>
      <c r="J18239" s="126"/>
      <c r="K18239" s="9"/>
      <c r="L18239" s="9"/>
      <c r="M18239" s="9"/>
    </row>
    <row r="18240" spans="1:13" x14ac:dyDescent="0.25">
      <c r="A18240" s="126"/>
      <c r="B18240" s="126"/>
      <c r="C18240" s="126"/>
      <c r="D18240" s="127"/>
      <c r="E18240" s="128"/>
      <c r="F18240" s="128"/>
      <c r="G18240" s="126"/>
      <c r="H18240" s="126"/>
      <c r="I18240" s="126"/>
      <c r="J18240" s="126"/>
      <c r="K18240" s="9"/>
      <c r="L18240" s="9"/>
      <c r="M18240" s="9"/>
    </row>
    <row r="18241" spans="1:13" x14ac:dyDescent="0.25">
      <c r="A18241" s="126"/>
      <c r="B18241" s="126"/>
      <c r="C18241" s="126"/>
      <c r="D18241" s="127"/>
      <c r="E18241" s="128"/>
      <c r="F18241" s="128"/>
      <c r="G18241" s="126"/>
      <c r="H18241" s="126"/>
      <c r="I18241" s="126"/>
      <c r="J18241" s="126"/>
      <c r="K18241" s="9"/>
      <c r="L18241" s="9"/>
      <c r="M18241" s="9"/>
    </row>
    <row r="18242" spans="1:13" x14ac:dyDescent="0.25">
      <c r="A18242" s="126"/>
      <c r="B18242" s="126"/>
      <c r="C18242" s="126"/>
      <c r="D18242" s="127"/>
      <c r="E18242" s="128"/>
      <c r="F18242" s="128"/>
      <c r="G18242" s="126"/>
      <c r="H18242" s="126"/>
      <c r="I18242" s="126"/>
      <c r="J18242" s="126"/>
      <c r="K18242" s="9"/>
      <c r="L18242" s="9"/>
      <c r="M18242" s="9"/>
    </row>
    <row r="18243" spans="1:13" x14ac:dyDescent="0.25">
      <c r="A18243" s="126"/>
      <c r="B18243" s="126"/>
      <c r="C18243" s="126"/>
      <c r="D18243" s="127"/>
      <c r="E18243" s="128"/>
      <c r="F18243" s="128"/>
      <c r="G18243" s="126"/>
      <c r="H18243" s="126"/>
      <c r="I18243" s="126"/>
      <c r="J18243" s="126"/>
      <c r="K18243" s="9"/>
      <c r="L18243" s="9"/>
      <c r="M18243" s="9"/>
    </row>
    <row r="18244" spans="1:13" x14ac:dyDescent="0.25">
      <c r="A18244" s="126"/>
      <c r="B18244" s="126"/>
      <c r="C18244" s="126"/>
      <c r="D18244" s="127"/>
      <c r="E18244" s="128"/>
      <c r="F18244" s="128"/>
      <c r="G18244" s="126"/>
      <c r="H18244" s="126"/>
      <c r="I18244" s="126"/>
      <c r="J18244" s="126"/>
      <c r="K18244" s="9"/>
      <c r="L18244" s="9"/>
      <c r="M18244" s="9"/>
    </row>
    <row r="18245" spans="1:13" x14ac:dyDescent="0.25">
      <c r="A18245" s="126"/>
      <c r="B18245" s="126"/>
      <c r="C18245" s="126"/>
      <c r="D18245" s="127"/>
      <c r="E18245" s="128"/>
      <c r="F18245" s="128"/>
      <c r="G18245" s="126"/>
      <c r="H18245" s="126"/>
      <c r="I18245" s="126"/>
      <c r="J18245" s="126"/>
      <c r="K18245" s="9"/>
      <c r="L18245" s="9"/>
      <c r="M18245" s="9"/>
    </row>
    <row r="18246" spans="1:13" x14ac:dyDescent="0.25">
      <c r="A18246" s="126"/>
      <c r="B18246" s="126"/>
      <c r="C18246" s="126"/>
      <c r="D18246" s="127"/>
      <c r="E18246" s="128"/>
      <c r="F18246" s="128"/>
      <c r="G18246" s="126"/>
      <c r="H18246" s="126"/>
      <c r="I18246" s="126"/>
      <c r="J18246" s="126"/>
      <c r="K18246" s="9"/>
      <c r="L18246" s="9"/>
      <c r="M18246" s="9"/>
    </row>
    <row r="18247" spans="1:13" x14ac:dyDescent="0.25">
      <c r="A18247" s="126"/>
      <c r="B18247" s="126"/>
      <c r="C18247" s="126"/>
      <c r="D18247" s="127"/>
      <c r="E18247" s="128"/>
      <c r="F18247" s="128"/>
      <c r="G18247" s="126"/>
      <c r="H18247" s="126"/>
      <c r="I18247" s="126"/>
      <c r="J18247" s="126"/>
      <c r="K18247" s="9"/>
      <c r="L18247" s="9"/>
      <c r="M18247" s="9"/>
    </row>
    <row r="18248" spans="1:13" x14ac:dyDescent="0.25">
      <c r="A18248" s="126"/>
      <c r="B18248" s="126"/>
      <c r="C18248" s="126"/>
      <c r="D18248" s="127"/>
      <c r="E18248" s="128"/>
      <c r="F18248" s="128"/>
      <c r="G18248" s="126"/>
      <c r="H18248" s="126"/>
      <c r="I18248" s="126"/>
      <c r="J18248" s="126"/>
      <c r="K18248" s="9"/>
      <c r="L18248" s="9"/>
      <c r="M18248" s="9"/>
    </row>
    <row r="18249" spans="1:13" x14ac:dyDescent="0.25">
      <c r="A18249" s="126"/>
      <c r="B18249" s="126"/>
      <c r="C18249" s="126"/>
      <c r="D18249" s="127"/>
      <c r="E18249" s="128"/>
      <c r="F18249" s="128"/>
      <c r="G18249" s="126"/>
      <c r="H18249" s="126"/>
      <c r="I18249" s="126"/>
      <c r="J18249" s="126"/>
      <c r="K18249" s="9"/>
      <c r="L18249" s="9"/>
      <c r="M18249" s="9"/>
    </row>
    <row r="18250" spans="1:13" x14ac:dyDescent="0.25">
      <c r="A18250" s="126"/>
      <c r="B18250" s="126"/>
      <c r="C18250" s="126"/>
      <c r="D18250" s="127"/>
      <c r="E18250" s="128"/>
      <c r="F18250" s="128"/>
      <c r="G18250" s="126"/>
      <c r="H18250" s="126"/>
      <c r="I18250" s="126"/>
      <c r="J18250" s="126"/>
      <c r="K18250" s="9"/>
      <c r="L18250" s="9"/>
      <c r="M18250" s="9"/>
    </row>
    <row r="18251" spans="1:13" x14ac:dyDescent="0.25">
      <c r="A18251" s="126"/>
      <c r="B18251" s="126"/>
      <c r="C18251" s="126"/>
      <c r="D18251" s="127"/>
      <c r="E18251" s="128"/>
      <c r="F18251" s="128"/>
      <c r="G18251" s="126"/>
      <c r="H18251" s="126"/>
      <c r="I18251" s="126"/>
      <c r="J18251" s="126"/>
      <c r="K18251" s="9"/>
      <c r="L18251" s="9"/>
      <c r="M18251" s="9"/>
    </row>
    <row r="18252" spans="1:13" x14ac:dyDescent="0.25">
      <c r="A18252" s="126"/>
      <c r="B18252" s="126"/>
      <c r="C18252" s="126"/>
      <c r="D18252" s="127"/>
      <c r="E18252" s="128"/>
      <c r="F18252" s="128"/>
      <c r="G18252" s="126"/>
      <c r="H18252" s="126"/>
      <c r="I18252" s="126"/>
      <c r="J18252" s="126"/>
      <c r="K18252" s="9"/>
      <c r="L18252" s="9"/>
      <c r="M18252" s="9"/>
    </row>
    <row r="18253" spans="1:13" x14ac:dyDescent="0.25">
      <c r="A18253" s="126"/>
      <c r="B18253" s="126"/>
      <c r="C18253" s="126"/>
      <c r="D18253" s="127"/>
      <c r="E18253" s="128"/>
      <c r="F18253" s="128"/>
      <c r="G18253" s="126"/>
      <c r="H18253" s="126"/>
      <c r="I18253" s="126"/>
      <c r="J18253" s="126"/>
      <c r="K18253" s="9"/>
      <c r="L18253" s="9"/>
      <c r="M18253" s="9"/>
    </row>
    <row r="18254" spans="1:13" x14ac:dyDescent="0.25">
      <c r="A18254" s="126"/>
      <c r="B18254" s="126"/>
      <c r="C18254" s="126"/>
      <c r="D18254" s="127"/>
      <c r="E18254" s="128"/>
      <c r="F18254" s="128"/>
      <c r="G18254" s="126"/>
      <c r="H18254" s="126"/>
      <c r="I18254" s="126"/>
      <c r="J18254" s="126"/>
      <c r="K18254" s="9"/>
      <c r="L18254" s="9"/>
      <c r="M18254" s="9"/>
    </row>
    <row r="18255" spans="1:13" x14ac:dyDescent="0.25">
      <c r="A18255" s="126"/>
      <c r="B18255" s="126"/>
      <c r="C18255" s="126"/>
      <c r="D18255" s="127"/>
      <c r="E18255" s="128"/>
      <c r="F18255" s="128"/>
      <c r="G18255" s="126"/>
      <c r="H18255" s="126"/>
      <c r="I18255" s="126"/>
      <c r="J18255" s="126"/>
      <c r="K18255" s="9"/>
      <c r="L18255" s="9"/>
      <c r="M18255" s="9"/>
    </row>
    <row r="18256" spans="1:13" x14ac:dyDescent="0.25">
      <c r="A18256" s="126"/>
      <c r="B18256" s="126"/>
      <c r="C18256" s="126"/>
      <c r="D18256" s="127"/>
      <c r="E18256" s="128"/>
      <c r="F18256" s="128"/>
      <c r="G18256" s="126"/>
      <c r="H18256" s="126"/>
      <c r="I18256" s="126"/>
      <c r="J18256" s="126"/>
      <c r="K18256" s="9"/>
      <c r="L18256" s="9"/>
      <c r="M18256" s="9"/>
    </row>
    <row r="18257" spans="1:13" x14ac:dyDescent="0.25">
      <c r="A18257" s="126"/>
      <c r="B18257" s="126"/>
      <c r="C18257" s="126"/>
      <c r="D18257" s="127"/>
      <c r="E18257" s="128"/>
      <c r="F18257" s="128"/>
      <c r="G18257" s="126"/>
      <c r="H18257" s="126"/>
      <c r="I18257" s="126"/>
      <c r="J18257" s="126"/>
      <c r="K18257" s="9"/>
      <c r="L18257" s="9"/>
      <c r="M18257" s="9"/>
    </row>
    <row r="18258" spans="1:13" x14ac:dyDescent="0.25">
      <c r="A18258" s="126"/>
      <c r="B18258" s="126"/>
      <c r="C18258" s="126"/>
      <c r="D18258" s="127"/>
      <c r="E18258" s="128"/>
      <c r="F18258" s="128"/>
      <c r="G18258" s="126"/>
      <c r="H18258" s="126"/>
      <c r="I18258" s="126"/>
      <c r="J18258" s="126"/>
      <c r="K18258" s="9"/>
      <c r="L18258" s="9"/>
      <c r="M18258" s="9"/>
    </row>
    <row r="18259" spans="1:13" x14ac:dyDescent="0.25">
      <c r="A18259" s="126"/>
      <c r="B18259" s="126"/>
      <c r="C18259" s="126"/>
      <c r="D18259" s="127"/>
      <c r="E18259" s="128"/>
      <c r="F18259" s="128"/>
      <c r="G18259" s="126"/>
      <c r="H18259" s="126"/>
      <c r="I18259" s="126"/>
      <c r="J18259" s="126"/>
      <c r="K18259" s="9"/>
      <c r="L18259" s="9"/>
      <c r="M18259" s="9"/>
    </row>
    <row r="18260" spans="1:13" x14ac:dyDescent="0.25">
      <c r="A18260" s="126"/>
      <c r="B18260" s="126"/>
      <c r="C18260" s="126"/>
      <c r="D18260" s="127"/>
      <c r="E18260" s="128"/>
      <c r="F18260" s="128"/>
      <c r="G18260" s="126"/>
      <c r="H18260" s="126"/>
      <c r="I18260" s="126"/>
      <c r="J18260" s="126"/>
      <c r="K18260" s="9"/>
      <c r="L18260" s="9"/>
      <c r="M18260" s="9"/>
    </row>
    <row r="18261" spans="1:13" x14ac:dyDescent="0.25">
      <c r="A18261" s="126"/>
      <c r="B18261" s="126"/>
      <c r="C18261" s="126"/>
      <c r="D18261" s="127"/>
      <c r="E18261" s="128"/>
      <c r="F18261" s="128"/>
      <c r="G18261" s="126"/>
      <c r="H18261" s="126"/>
      <c r="I18261" s="126"/>
      <c r="J18261" s="126"/>
      <c r="K18261" s="9"/>
      <c r="L18261" s="9"/>
      <c r="M18261" s="9"/>
    </row>
    <row r="18262" spans="1:13" x14ac:dyDescent="0.25">
      <c r="A18262" s="126"/>
      <c r="B18262" s="126"/>
      <c r="C18262" s="126"/>
      <c r="D18262" s="127"/>
      <c r="E18262" s="128"/>
      <c r="F18262" s="128"/>
      <c r="G18262" s="126"/>
      <c r="H18262" s="126"/>
      <c r="I18262" s="126"/>
      <c r="J18262" s="126"/>
      <c r="K18262" s="9"/>
      <c r="L18262" s="9"/>
      <c r="M18262" s="9"/>
    </row>
    <row r="18263" spans="1:13" x14ac:dyDescent="0.25">
      <c r="A18263" s="126"/>
      <c r="B18263" s="126"/>
      <c r="C18263" s="126"/>
      <c r="D18263" s="127"/>
      <c r="E18263" s="128"/>
      <c r="F18263" s="128"/>
      <c r="G18263" s="126"/>
      <c r="H18263" s="126"/>
      <c r="I18263" s="126"/>
      <c r="J18263" s="126"/>
      <c r="K18263" s="9"/>
      <c r="L18263" s="9"/>
      <c r="M18263" s="9"/>
    </row>
    <row r="18264" spans="1:13" x14ac:dyDescent="0.25">
      <c r="A18264" s="126"/>
      <c r="B18264" s="126"/>
      <c r="C18264" s="126"/>
      <c r="D18264" s="127"/>
      <c r="E18264" s="128"/>
      <c r="F18264" s="128"/>
      <c r="G18264" s="126"/>
      <c r="H18264" s="126"/>
      <c r="I18264" s="126"/>
      <c r="J18264" s="126"/>
      <c r="K18264" s="9"/>
      <c r="L18264" s="9"/>
      <c r="M18264" s="9"/>
    </row>
    <row r="18265" spans="1:13" x14ac:dyDescent="0.25">
      <c r="A18265" s="126"/>
      <c r="B18265" s="126"/>
      <c r="C18265" s="126"/>
      <c r="D18265" s="127"/>
      <c r="E18265" s="128"/>
      <c r="F18265" s="128"/>
      <c r="G18265" s="126"/>
      <c r="H18265" s="126"/>
      <c r="I18265" s="126"/>
      <c r="J18265" s="126"/>
      <c r="K18265" s="9"/>
      <c r="L18265" s="9"/>
      <c r="M18265" s="9"/>
    </row>
    <row r="18266" spans="1:13" x14ac:dyDescent="0.25">
      <c r="A18266" s="126"/>
      <c r="B18266" s="126"/>
      <c r="C18266" s="126"/>
      <c r="D18266" s="127"/>
      <c r="E18266" s="128"/>
      <c r="F18266" s="128"/>
      <c r="G18266" s="126"/>
      <c r="H18266" s="126"/>
      <c r="I18266" s="126"/>
      <c r="J18266" s="126"/>
      <c r="K18266" s="9"/>
      <c r="L18266" s="9"/>
      <c r="M18266" s="9"/>
    </row>
    <row r="18267" spans="1:13" x14ac:dyDescent="0.25">
      <c r="A18267" s="126"/>
      <c r="B18267" s="126"/>
      <c r="C18267" s="126"/>
      <c r="D18267" s="127"/>
      <c r="E18267" s="128"/>
      <c r="F18267" s="128"/>
      <c r="G18267" s="126"/>
      <c r="H18267" s="126"/>
      <c r="I18267" s="126"/>
      <c r="J18267" s="126"/>
      <c r="K18267" s="9"/>
      <c r="L18267" s="9"/>
      <c r="M18267" s="9"/>
    </row>
    <row r="18268" spans="1:13" x14ac:dyDescent="0.25">
      <c r="A18268" s="126"/>
      <c r="B18268" s="126"/>
      <c r="C18268" s="126"/>
      <c r="D18268" s="127"/>
      <c r="E18268" s="128"/>
      <c r="F18268" s="128"/>
      <c r="G18268" s="126"/>
      <c r="H18268" s="126"/>
      <c r="I18268" s="126"/>
      <c r="J18268" s="126"/>
      <c r="K18268" s="9"/>
      <c r="L18268" s="9"/>
      <c r="M18268" s="9"/>
    </row>
    <row r="18269" spans="1:13" x14ac:dyDescent="0.25">
      <c r="A18269" s="126"/>
      <c r="B18269" s="126"/>
      <c r="C18269" s="126"/>
      <c r="D18269" s="127"/>
      <c r="E18269" s="128"/>
      <c r="F18269" s="128"/>
      <c r="G18269" s="126"/>
      <c r="H18269" s="126"/>
      <c r="I18269" s="126"/>
      <c r="J18269" s="126"/>
      <c r="K18269" s="9"/>
      <c r="L18269" s="9"/>
      <c r="M18269" s="9"/>
    </row>
    <row r="18270" spans="1:13" x14ac:dyDescent="0.25">
      <c r="A18270" s="126"/>
      <c r="B18270" s="126"/>
      <c r="C18270" s="126"/>
      <c r="D18270" s="127"/>
      <c r="E18270" s="128"/>
      <c r="F18270" s="128"/>
      <c r="G18270" s="126"/>
      <c r="H18270" s="126"/>
      <c r="I18270" s="126"/>
      <c r="J18270" s="126"/>
      <c r="K18270" s="9"/>
      <c r="L18270" s="9"/>
      <c r="M18270" s="9"/>
    </row>
    <row r="18271" spans="1:13" x14ac:dyDescent="0.25">
      <c r="A18271" s="126"/>
      <c r="B18271" s="126"/>
      <c r="C18271" s="126"/>
      <c r="D18271" s="127"/>
      <c r="E18271" s="128"/>
      <c r="F18271" s="128"/>
      <c r="G18271" s="126"/>
      <c r="H18271" s="126"/>
      <c r="I18271" s="126"/>
      <c r="J18271" s="126"/>
      <c r="K18271" s="9"/>
      <c r="L18271" s="9"/>
      <c r="M18271" s="9"/>
    </row>
    <row r="18272" spans="1:13" x14ac:dyDescent="0.25">
      <c r="A18272" s="126"/>
      <c r="B18272" s="126"/>
      <c r="C18272" s="126"/>
      <c r="D18272" s="127"/>
      <c r="E18272" s="128"/>
      <c r="F18272" s="128"/>
      <c r="G18272" s="126"/>
      <c r="H18272" s="126"/>
      <c r="I18272" s="126"/>
      <c r="J18272" s="126"/>
      <c r="K18272" s="9"/>
      <c r="L18272" s="9"/>
      <c r="M18272" s="9"/>
    </row>
    <row r="18273" spans="1:13" x14ac:dyDescent="0.25">
      <c r="A18273" s="126"/>
      <c r="B18273" s="126"/>
      <c r="C18273" s="126"/>
      <c r="D18273" s="127"/>
      <c r="E18273" s="128"/>
      <c r="F18273" s="128"/>
      <c r="G18273" s="126"/>
      <c r="H18273" s="126"/>
      <c r="I18273" s="126"/>
      <c r="J18273" s="126"/>
      <c r="K18273" s="9"/>
      <c r="L18273" s="9"/>
      <c r="M18273" s="9"/>
    </row>
    <row r="18274" spans="1:13" x14ac:dyDescent="0.25">
      <c r="A18274" s="126"/>
      <c r="B18274" s="126"/>
      <c r="C18274" s="126"/>
      <c r="D18274" s="127"/>
      <c r="E18274" s="128"/>
      <c r="F18274" s="128"/>
      <c r="G18274" s="126"/>
      <c r="H18274" s="126"/>
      <c r="I18274" s="126"/>
      <c r="J18274" s="126"/>
      <c r="K18274" s="9"/>
      <c r="L18274" s="9"/>
      <c r="M18274" s="9"/>
    </row>
    <row r="18275" spans="1:13" x14ac:dyDescent="0.25">
      <c r="A18275" s="126"/>
      <c r="B18275" s="126"/>
      <c r="C18275" s="126"/>
      <c r="D18275" s="127"/>
      <c r="E18275" s="128"/>
      <c r="F18275" s="128"/>
      <c r="G18275" s="126"/>
      <c r="H18275" s="126"/>
      <c r="I18275" s="126"/>
      <c r="J18275" s="126"/>
      <c r="K18275" s="9"/>
      <c r="L18275" s="9"/>
      <c r="M18275" s="9"/>
    </row>
    <row r="18276" spans="1:13" x14ac:dyDescent="0.25">
      <c r="A18276" s="126"/>
      <c r="B18276" s="126"/>
      <c r="C18276" s="126"/>
      <c r="D18276" s="127"/>
      <c r="E18276" s="128"/>
      <c r="F18276" s="128"/>
      <c r="G18276" s="126"/>
      <c r="H18276" s="126"/>
      <c r="I18276" s="126"/>
      <c r="J18276" s="126"/>
      <c r="K18276" s="9"/>
      <c r="L18276" s="9"/>
      <c r="M18276" s="9"/>
    </row>
    <row r="18277" spans="1:13" x14ac:dyDescent="0.25">
      <c r="A18277" s="126"/>
      <c r="B18277" s="126"/>
      <c r="C18277" s="126"/>
      <c r="D18277" s="127"/>
      <c r="E18277" s="128"/>
      <c r="F18277" s="128"/>
      <c r="G18277" s="126"/>
      <c r="H18277" s="126"/>
      <c r="I18277" s="126"/>
      <c r="J18277" s="126"/>
      <c r="K18277" s="9"/>
      <c r="L18277" s="9"/>
      <c r="M18277" s="9"/>
    </row>
    <row r="18278" spans="1:13" x14ac:dyDescent="0.25">
      <c r="A18278" s="126"/>
      <c r="B18278" s="126"/>
      <c r="C18278" s="126"/>
      <c r="D18278" s="127"/>
      <c r="E18278" s="128"/>
      <c r="F18278" s="128"/>
      <c r="G18278" s="126"/>
      <c r="H18278" s="126"/>
      <c r="I18278" s="126"/>
      <c r="J18278" s="126"/>
      <c r="K18278" s="9"/>
      <c r="L18278" s="9"/>
      <c r="M18278" s="9"/>
    </row>
    <row r="18279" spans="1:13" x14ac:dyDescent="0.25">
      <c r="A18279" s="126"/>
      <c r="B18279" s="126"/>
      <c r="C18279" s="126"/>
      <c r="D18279" s="127"/>
      <c r="E18279" s="128"/>
      <c r="F18279" s="128"/>
      <c r="G18279" s="126"/>
      <c r="H18279" s="126"/>
      <c r="I18279" s="126"/>
      <c r="J18279" s="126"/>
      <c r="K18279" s="9"/>
      <c r="L18279" s="9"/>
      <c r="M18279" s="9"/>
    </row>
    <row r="18280" spans="1:13" x14ac:dyDescent="0.25">
      <c r="A18280" s="126"/>
      <c r="B18280" s="126"/>
      <c r="C18280" s="126"/>
      <c r="D18280" s="127"/>
      <c r="E18280" s="128"/>
      <c r="F18280" s="128"/>
      <c r="G18280" s="126"/>
      <c r="H18280" s="126"/>
      <c r="I18280" s="126"/>
      <c r="J18280" s="126"/>
      <c r="K18280" s="9"/>
      <c r="L18280" s="9"/>
      <c r="M18280" s="9"/>
    </row>
    <row r="18281" spans="1:13" x14ac:dyDescent="0.25">
      <c r="A18281" s="126"/>
      <c r="B18281" s="126"/>
      <c r="C18281" s="126"/>
      <c r="D18281" s="127"/>
      <c r="E18281" s="128"/>
      <c r="F18281" s="128"/>
      <c r="G18281" s="126"/>
      <c r="H18281" s="126"/>
      <c r="I18281" s="126"/>
      <c r="J18281" s="126"/>
      <c r="K18281" s="9"/>
      <c r="L18281" s="9"/>
      <c r="M18281" s="9"/>
    </row>
    <row r="18282" spans="1:13" x14ac:dyDescent="0.25">
      <c r="A18282" s="126"/>
      <c r="B18282" s="126"/>
      <c r="C18282" s="126"/>
      <c r="D18282" s="127"/>
      <c r="E18282" s="128"/>
      <c r="F18282" s="128"/>
      <c r="G18282" s="126"/>
      <c r="H18282" s="126"/>
      <c r="I18282" s="126"/>
      <c r="J18282" s="126"/>
      <c r="K18282" s="9"/>
      <c r="L18282" s="9"/>
      <c r="M18282" s="9"/>
    </row>
    <row r="18283" spans="1:13" x14ac:dyDescent="0.25">
      <c r="A18283" s="126"/>
      <c r="B18283" s="126"/>
      <c r="C18283" s="126"/>
      <c r="D18283" s="127"/>
      <c r="E18283" s="128"/>
      <c r="F18283" s="128"/>
      <c r="G18283" s="126"/>
      <c r="H18283" s="126"/>
      <c r="I18283" s="126"/>
      <c r="J18283" s="126"/>
      <c r="K18283" s="9"/>
      <c r="L18283" s="9"/>
      <c r="M18283" s="9"/>
    </row>
    <row r="18284" spans="1:13" x14ac:dyDescent="0.25">
      <c r="A18284" s="126"/>
      <c r="B18284" s="126"/>
      <c r="C18284" s="126"/>
      <c r="D18284" s="127"/>
      <c r="E18284" s="128"/>
      <c r="F18284" s="128"/>
      <c r="G18284" s="126"/>
      <c r="H18284" s="126"/>
      <c r="I18284" s="126"/>
      <c r="J18284" s="126"/>
      <c r="K18284" s="9"/>
      <c r="L18284" s="9"/>
      <c r="M18284" s="9"/>
    </row>
    <row r="18285" spans="1:13" x14ac:dyDescent="0.25">
      <c r="A18285" s="126"/>
      <c r="B18285" s="126"/>
      <c r="C18285" s="126"/>
      <c r="D18285" s="127"/>
      <c r="E18285" s="128"/>
      <c r="F18285" s="128"/>
      <c r="G18285" s="126"/>
      <c r="H18285" s="126"/>
      <c r="I18285" s="126"/>
      <c r="J18285" s="126"/>
      <c r="K18285" s="9"/>
      <c r="L18285" s="9"/>
      <c r="M18285" s="9"/>
    </row>
    <row r="18286" spans="1:13" x14ac:dyDescent="0.25">
      <c r="A18286" s="126"/>
      <c r="B18286" s="126"/>
      <c r="C18286" s="126"/>
      <c r="D18286" s="127"/>
      <c r="E18286" s="128"/>
      <c r="F18286" s="128"/>
      <c r="G18286" s="126"/>
      <c r="H18286" s="126"/>
      <c r="I18286" s="126"/>
      <c r="J18286" s="126"/>
      <c r="K18286" s="9"/>
      <c r="L18286" s="9"/>
      <c r="M18286" s="9"/>
    </row>
    <row r="18287" spans="1:13" x14ac:dyDescent="0.25">
      <c r="A18287" s="126"/>
      <c r="B18287" s="126"/>
      <c r="C18287" s="126"/>
      <c r="D18287" s="127"/>
      <c r="E18287" s="128"/>
      <c r="F18287" s="128"/>
      <c r="G18287" s="126"/>
      <c r="H18287" s="126"/>
      <c r="I18287" s="126"/>
      <c r="J18287" s="126"/>
      <c r="K18287" s="9"/>
      <c r="L18287" s="9"/>
      <c r="M18287" s="9"/>
    </row>
    <row r="18288" spans="1:13" x14ac:dyDescent="0.25">
      <c r="A18288" s="126"/>
      <c r="B18288" s="126"/>
      <c r="C18288" s="126"/>
      <c r="D18288" s="127"/>
      <c r="E18288" s="128"/>
      <c r="F18288" s="128"/>
      <c r="G18288" s="126"/>
      <c r="H18288" s="126"/>
      <c r="I18288" s="126"/>
      <c r="J18288" s="126"/>
      <c r="K18288" s="9"/>
      <c r="L18288" s="9"/>
      <c r="M18288" s="9"/>
    </row>
    <row r="18289" spans="1:13" x14ac:dyDescent="0.25">
      <c r="A18289" s="126"/>
      <c r="B18289" s="126"/>
      <c r="C18289" s="126"/>
      <c r="D18289" s="127"/>
      <c r="E18289" s="128"/>
      <c r="F18289" s="128"/>
      <c r="G18289" s="126"/>
      <c r="H18289" s="126"/>
      <c r="I18289" s="126"/>
      <c r="J18289" s="126"/>
      <c r="K18289" s="9"/>
      <c r="L18289" s="9"/>
      <c r="M18289" s="9"/>
    </row>
    <row r="18290" spans="1:13" x14ac:dyDescent="0.25">
      <c r="A18290" s="126"/>
      <c r="B18290" s="126"/>
      <c r="C18290" s="126"/>
      <c r="D18290" s="127"/>
      <c r="E18290" s="128"/>
      <c r="F18290" s="128"/>
      <c r="G18290" s="126"/>
      <c r="H18290" s="126"/>
      <c r="I18290" s="126"/>
      <c r="J18290" s="126"/>
      <c r="K18290" s="9"/>
      <c r="L18290" s="9"/>
      <c r="M18290" s="9"/>
    </row>
    <row r="18291" spans="1:13" x14ac:dyDescent="0.25">
      <c r="A18291" s="126"/>
      <c r="B18291" s="126"/>
      <c r="C18291" s="126"/>
      <c r="D18291" s="127"/>
      <c r="E18291" s="128"/>
      <c r="F18291" s="128"/>
      <c r="G18291" s="126"/>
      <c r="H18291" s="126"/>
      <c r="I18291" s="126"/>
      <c r="J18291" s="126"/>
      <c r="K18291" s="9"/>
      <c r="L18291" s="9"/>
      <c r="M18291" s="9"/>
    </row>
    <row r="18292" spans="1:13" x14ac:dyDescent="0.25">
      <c r="A18292" s="126"/>
      <c r="B18292" s="126"/>
      <c r="C18292" s="126"/>
      <c r="D18292" s="127"/>
      <c r="E18292" s="128"/>
      <c r="F18292" s="128"/>
      <c r="G18292" s="126"/>
      <c r="H18292" s="126"/>
      <c r="I18292" s="126"/>
      <c r="J18292" s="126"/>
      <c r="K18292" s="9"/>
      <c r="L18292" s="9"/>
      <c r="M18292" s="9"/>
    </row>
    <row r="18293" spans="1:13" x14ac:dyDescent="0.25">
      <c r="A18293" s="126"/>
      <c r="B18293" s="126"/>
      <c r="C18293" s="126"/>
      <c r="D18293" s="127"/>
      <c r="E18293" s="128"/>
      <c r="F18293" s="128"/>
      <c r="G18293" s="126"/>
      <c r="H18293" s="126"/>
      <c r="I18293" s="126"/>
      <c r="J18293" s="126"/>
      <c r="K18293" s="9"/>
      <c r="L18293" s="9"/>
      <c r="M18293" s="9"/>
    </row>
    <row r="18294" spans="1:13" x14ac:dyDescent="0.25">
      <c r="A18294" s="126"/>
      <c r="B18294" s="126"/>
      <c r="C18294" s="126"/>
      <c r="D18294" s="127"/>
      <c r="E18294" s="128"/>
      <c r="F18294" s="128"/>
      <c r="G18294" s="126"/>
      <c r="H18294" s="126"/>
      <c r="I18294" s="126"/>
      <c r="J18294" s="126"/>
      <c r="K18294" s="9"/>
      <c r="L18294" s="9"/>
      <c r="M18294" s="9"/>
    </row>
    <row r="18295" spans="1:13" x14ac:dyDescent="0.25">
      <c r="A18295" s="126"/>
      <c r="B18295" s="126"/>
      <c r="C18295" s="126"/>
      <c r="D18295" s="127"/>
      <c r="E18295" s="128"/>
      <c r="F18295" s="128"/>
      <c r="G18295" s="126"/>
      <c r="H18295" s="126"/>
      <c r="I18295" s="126"/>
      <c r="J18295" s="126"/>
      <c r="K18295" s="9"/>
      <c r="L18295" s="9"/>
      <c r="M18295" s="9"/>
    </row>
    <row r="18296" spans="1:13" x14ac:dyDescent="0.25">
      <c r="A18296" s="126"/>
      <c r="B18296" s="126"/>
      <c r="C18296" s="126"/>
      <c r="D18296" s="127"/>
      <c r="E18296" s="128"/>
      <c r="F18296" s="128"/>
      <c r="G18296" s="126"/>
      <c r="H18296" s="126"/>
      <c r="I18296" s="126"/>
      <c r="J18296" s="126"/>
      <c r="K18296" s="9"/>
      <c r="L18296" s="9"/>
      <c r="M18296" s="9"/>
    </row>
    <row r="18297" spans="1:13" x14ac:dyDescent="0.25">
      <c r="A18297" s="126"/>
      <c r="B18297" s="126"/>
      <c r="C18297" s="126"/>
      <c r="D18297" s="127"/>
      <c r="E18297" s="128"/>
      <c r="F18297" s="128"/>
      <c r="G18297" s="126"/>
      <c r="H18297" s="126"/>
      <c r="I18297" s="126"/>
      <c r="J18297" s="126"/>
      <c r="K18297" s="9"/>
      <c r="L18297" s="9"/>
      <c r="M18297" s="9"/>
    </row>
    <row r="18298" spans="1:13" x14ac:dyDescent="0.25">
      <c r="A18298" s="126"/>
      <c r="B18298" s="126"/>
      <c r="C18298" s="126"/>
      <c r="D18298" s="127"/>
      <c r="E18298" s="128"/>
      <c r="F18298" s="128"/>
      <c r="G18298" s="126"/>
      <c r="H18298" s="126"/>
      <c r="I18298" s="126"/>
      <c r="J18298" s="126"/>
      <c r="K18298" s="9"/>
      <c r="L18298" s="9"/>
      <c r="M18298" s="9"/>
    </row>
    <row r="18299" spans="1:13" x14ac:dyDescent="0.25">
      <c r="A18299" s="126"/>
      <c r="B18299" s="126"/>
      <c r="C18299" s="126"/>
      <c r="D18299" s="127"/>
      <c r="E18299" s="128"/>
      <c r="F18299" s="128"/>
      <c r="G18299" s="126"/>
      <c r="H18299" s="126"/>
      <c r="I18299" s="126"/>
      <c r="J18299" s="126"/>
      <c r="K18299" s="9"/>
      <c r="L18299" s="9"/>
      <c r="M18299" s="9"/>
    </row>
    <row r="18300" spans="1:13" x14ac:dyDescent="0.25">
      <c r="A18300" s="126"/>
      <c r="B18300" s="126"/>
      <c r="C18300" s="126"/>
      <c r="D18300" s="127"/>
      <c r="E18300" s="128"/>
      <c r="F18300" s="128"/>
      <c r="G18300" s="126"/>
      <c r="H18300" s="126"/>
      <c r="I18300" s="126"/>
      <c r="J18300" s="126"/>
      <c r="K18300" s="9"/>
      <c r="L18300" s="9"/>
      <c r="M18300" s="9"/>
    </row>
    <row r="18301" spans="1:13" x14ac:dyDescent="0.25">
      <c r="A18301" s="126"/>
      <c r="B18301" s="126"/>
      <c r="C18301" s="126"/>
      <c r="D18301" s="127"/>
      <c r="E18301" s="128"/>
      <c r="F18301" s="128"/>
      <c r="G18301" s="126"/>
      <c r="H18301" s="126"/>
      <c r="I18301" s="126"/>
      <c r="J18301" s="126"/>
      <c r="K18301" s="9"/>
      <c r="L18301" s="9"/>
      <c r="M18301" s="9"/>
    </row>
    <row r="18302" spans="1:13" x14ac:dyDescent="0.25">
      <c r="A18302" s="126"/>
      <c r="B18302" s="126"/>
      <c r="C18302" s="126"/>
      <c r="D18302" s="127"/>
      <c r="E18302" s="128"/>
      <c r="F18302" s="128"/>
      <c r="G18302" s="126"/>
      <c r="H18302" s="126"/>
      <c r="I18302" s="126"/>
      <c r="J18302" s="126"/>
      <c r="K18302" s="9"/>
      <c r="L18302" s="9"/>
      <c r="M18302" s="9"/>
    </row>
    <row r="18303" spans="1:13" x14ac:dyDescent="0.25">
      <c r="A18303" s="126"/>
      <c r="B18303" s="126"/>
      <c r="C18303" s="126"/>
      <c r="D18303" s="127"/>
      <c r="E18303" s="128"/>
      <c r="F18303" s="128"/>
      <c r="G18303" s="126"/>
      <c r="H18303" s="126"/>
      <c r="I18303" s="126"/>
      <c r="J18303" s="126"/>
      <c r="K18303" s="9"/>
      <c r="L18303" s="9"/>
      <c r="M18303" s="9"/>
    </row>
    <row r="18304" spans="1:13" x14ac:dyDescent="0.25">
      <c r="A18304" s="126"/>
      <c r="B18304" s="126"/>
      <c r="C18304" s="126"/>
      <c r="D18304" s="127"/>
      <c r="E18304" s="128"/>
      <c r="F18304" s="128"/>
      <c r="G18304" s="126"/>
      <c r="H18304" s="126"/>
      <c r="I18304" s="126"/>
      <c r="J18304" s="126"/>
      <c r="K18304" s="9"/>
      <c r="L18304" s="9"/>
      <c r="M18304" s="9"/>
    </row>
    <row r="18305" spans="1:13" x14ac:dyDescent="0.25">
      <c r="A18305" s="126"/>
      <c r="B18305" s="126"/>
      <c r="C18305" s="126"/>
      <c r="D18305" s="127"/>
      <c r="E18305" s="128"/>
      <c r="F18305" s="128"/>
      <c r="G18305" s="126"/>
      <c r="H18305" s="126"/>
      <c r="I18305" s="126"/>
      <c r="J18305" s="126"/>
      <c r="K18305" s="9"/>
      <c r="L18305" s="9"/>
      <c r="M18305" s="9"/>
    </row>
    <row r="18306" spans="1:13" x14ac:dyDescent="0.25">
      <c r="A18306" s="126"/>
      <c r="B18306" s="126"/>
      <c r="C18306" s="126"/>
      <c r="D18306" s="127"/>
      <c r="E18306" s="128"/>
      <c r="F18306" s="128"/>
      <c r="G18306" s="126"/>
      <c r="H18306" s="126"/>
      <c r="I18306" s="126"/>
      <c r="J18306" s="126"/>
      <c r="K18306" s="9"/>
      <c r="L18306" s="9"/>
      <c r="M18306" s="9"/>
    </row>
    <row r="18307" spans="1:13" x14ac:dyDescent="0.25">
      <c r="A18307" s="126"/>
      <c r="B18307" s="126"/>
      <c r="C18307" s="126"/>
      <c r="D18307" s="127"/>
      <c r="E18307" s="128"/>
      <c r="F18307" s="128"/>
      <c r="G18307" s="126"/>
      <c r="H18307" s="126"/>
      <c r="I18307" s="126"/>
      <c r="J18307" s="126"/>
      <c r="K18307" s="9"/>
      <c r="L18307" s="9"/>
      <c r="M18307" s="9"/>
    </row>
    <row r="18308" spans="1:13" x14ac:dyDescent="0.25">
      <c r="A18308" s="126"/>
      <c r="B18308" s="126"/>
      <c r="C18308" s="126"/>
      <c r="D18308" s="127"/>
      <c r="E18308" s="128"/>
      <c r="F18308" s="128"/>
      <c r="G18308" s="126"/>
      <c r="H18308" s="126"/>
      <c r="I18308" s="126"/>
      <c r="J18308" s="126"/>
      <c r="K18308" s="9"/>
      <c r="L18308" s="9"/>
      <c r="M18308" s="9"/>
    </row>
    <row r="18309" spans="1:13" x14ac:dyDescent="0.25">
      <c r="A18309" s="126"/>
      <c r="B18309" s="126"/>
      <c r="C18309" s="126"/>
      <c r="D18309" s="127"/>
      <c r="E18309" s="128"/>
      <c r="F18309" s="128"/>
      <c r="G18309" s="126"/>
      <c r="H18309" s="126"/>
      <c r="I18309" s="126"/>
      <c r="J18309" s="126"/>
      <c r="K18309" s="9"/>
      <c r="L18309" s="9"/>
      <c r="M18309" s="9"/>
    </row>
    <row r="18310" spans="1:13" x14ac:dyDescent="0.25">
      <c r="A18310" s="126"/>
      <c r="B18310" s="126"/>
      <c r="C18310" s="126"/>
      <c r="D18310" s="127"/>
      <c r="E18310" s="128"/>
      <c r="F18310" s="128"/>
      <c r="G18310" s="126"/>
      <c r="H18310" s="126"/>
      <c r="I18310" s="126"/>
      <c r="J18310" s="126"/>
      <c r="K18310" s="9"/>
      <c r="L18310" s="9"/>
      <c r="M18310" s="9"/>
    </row>
    <row r="18311" spans="1:13" x14ac:dyDescent="0.25">
      <c r="A18311" s="126"/>
      <c r="B18311" s="126"/>
      <c r="C18311" s="126"/>
      <c r="D18311" s="127"/>
      <c r="E18311" s="128"/>
      <c r="F18311" s="128"/>
      <c r="G18311" s="126"/>
      <c r="H18311" s="126"/>
      <c r="I18311" s="126"/>
      <c r="J18311" s="126"/>
      <c r="K18311" s="9"/>
      <c r="L18311" s="9"/>
      <c r="M18311" s="9"/>
    </row>
    <row r="18312" spans="1:13" x14ac:dyDescent="0.25">
      <c r="A18312" s="126"/>
      <c r="B18312" s="126"/>
      <c r="C18312" s="126"/>
      <c r="D18312" s="127"/>
      <c r="E18312" s="128"/>
      <c r="F18312" s="128"/>
      <c r="G18312" s="126"/>
      <c r="H18312" s="126"/>
      <c r="I18312" s="126"/>
      <c r="J18312" s="126"/>
      <c r="K18312" s="9"/>
      <c r="L18312" s="9"/>
      <c r="M18312" s="9"/>
    </row>
    <row r="18313" spans="1:13" x14ac:dyDescent="0.25">
      <c r="A18313" s="126"/>
      <c r="B18313" s="126"/>
      <c r="C18313" s="126"/>
      <c r="D18313" s="127"/>
      <c r="E18313" s="128"/>
      <c r="F18313" s="128"/>
      <c r="G18313" s="126"/>
      <c r="H18313" s="126"/>
      <c r="I18313" s="126"/>
      <c r="J18313" s="126"/>
      <c r="K18313" s="9"/>
      <c r="L18313" s="9"/>
      <c r="M18313" s="9"/>
    </row>
    <row r="18314" spans="1:13" x14ac:dyDescent="0.25">
      <c r="A18314" s="126"/>
      <c r="B18314" s="126"/>
      <c r="C18314" s="126"/>
      <c r="D18314" s="127"/>
      <c r="E18314" s="128"/>
      <c r="F18314" s="128"/>
      <c r="G18314" s="126"/>
      <c r="H18314" s="126"/>
      <c r="I18314" s="126"/>
      <c r="J18314" s="126"/>
      <c r="K18314" s="9"/>
      <c r="L18314" s="9"/>
      <c r="M18314" s="9"/>
    </row>
    <row r="18315" spans="1:13" x14ac:dyDescent="0.25">
      <c r="A18315" s="126"/>
      <c r="B18315" s="126"/>
      <c r="C18315" s="126"/>
      <c r="D18315" s="127"/>
      <c r="E18315" s="128"/>
      <c r="F18315" s="128"/>
      <c r="G18315" s="126"/>
      <c r="H18315" s="126"/>
      <c r="I18315" s="126"/>
      <c r="J18315" s="126"/>
      <c r="K18315" s="9"/>
      <c r="L18315" s="9"/>
      <c r="M18315" s="9"/>
    </row>
    <row r="18316" spans="1:13" x14ac:dyDescent="0.25">
      <c r="A18316" s="126"/>
      <c r="B18316" s="126"/>
      <c r="C18316" s="126"/>
      <c r="D18316" s="127"/>
      <c r="E18316" s="128"/>
      <c r="F18316" s="128"/>
      <c r="G18316" s="126"/>
      <c r="H18316" s="126"/>
      <c r="I18316" s="126"/>
      <c r="J18316" s="126"/>
      <c r="K18316" s="9"/>
      <c r="L18316" s="9"/>
      <c r="M18316" s="9"/>
    </row>
    <row r="18317" spans="1:13" x14ac:dyDescent="0.25">
      <c r="A18317" s="126"/>
      <c r="B18317" s="126"/>
      <c r="C18317" s="126"/>
      <c r="D18317" s="127"/>
      <c r="E18317" s="128"/>
      <c r="F18317" s="128"/>
      <c r="G18317" s="126"/>
      <c r="H18317" s="126"/>
      <c r="I18317" s="126"/>
      <c r="J18317" s="126"/>
      <c r="K18317" s="9"/>
      <c r="L18317" s="9"/>
      <c r="M18317" s="9"/>
    </row>
    <row r="18318" spans="1:13" x14ac:dyDescent="0.25">
      <c r="A18318" s="126"/>
      <c r="B18318" s="126"/>
      <c r="C18318" s="126"/>
      <c r="D18318" s="127"/>
      <c r="E18318" s="128"/>
      <c r="F18318" s="128"/>
      <c r="G18318" s="126"/>
      <c r="H18318" s="126"/>
      <c r="I18318" s="126"/>
      <c r="J18318" s="126"/>
      <c r="K18318" s="9"/>
      <c r="L18318" s="9"/>
      <c r="M18318" s="9"/>
    </row>
    <row r="18319" spans="1:13" x14ac:dyDescent="0.25">
      <c r="A18319" s="126"/>
      <c r="B18319" s="126"/>
      <c r="C18319" s="126"/>
      <c r="D18319" s="127"/>
      <c r="E18319" s="128"/>
      <c r="F18319" s="128"/>
      <c r="G18319" s="126"/>
      <c r="H18319" s="126"/>
      <c r="I18319" s="126"/>
      <c r="J18319" s="126"/>
      <c r="K18319" s="9"/>
      <c r="L18319" s="9"/>
      <c r="M18319" s="9"/>
    </row>
    <row r="18320" spans="1:13" x14ac:dyDescent="0.25">
      <c r="A18320" s="126"/>
      <c r="B18320" s="126"/>
      <c r="C18320" s="126"/>
      <c r="D18320" s="127"/>
      <c r="E18320" s="128"/>
      <c r="F18320" s="128"/>
      <c r="G18320" s="126"/>
      <c r="H18320" s="126"/>
      <c r="I18320" s="126"/>
      <c r="J18320" s="126"/>
      <c r="K18320" s="9"/>
      <c r="L18320" s="9"/>
      <c r="M18320" s="9"/>
    </row>
    <row r="18321" spans="1:13" x14ac:dyDescent="0.25">
      <c r="A18321" s="126"/>
      <c r="B18321" s="126"/>
      <c r="C18321" s="126"/>
      <c r="D18321" s="127"/>
      <c r="E18321" s="128"/>
      <c r="F18321" s="128"/>
      <c r="G18321" s="126"/>
      <c r="H18321" s="126"/>
      <c r="I18321" s="126"/>
      <c r="J18321" s="126"/>
      <c r="K18321" s="9"/>
      <c r="L18321" s="9"/>
      <c r="M18321" s="9"/>
    </row>
    <row r="18322" spans="1:13" x14ac:dyDescent="0.25">
      <c r="A18322" s="126"/>
      <c r="B18322" s="126"/>
      <c r="C18322" s="126"/>
      <c r="D18322" s="127"/>
      <c r="E18322" s="128"/>
      <c r="F18322" s="128"/>
      <c r="G18322" s="126"/>
      <c r="H18322" s="126"/>
      <c r="I18322" s="126"/>
      <c r="J18322" s="126"/>
      <c r="K18322" s="9"/>
      <c r="L18322" s="9"/>
      <c r="M18322" s="9"/>
    </row>
    <row r="18323" spans="1:13" x14ac:dyDescent="0.25">
      <c r="A18323" s="126"/>
      <c r="B18323" s="126"/>
      <c r="C18323" s="126"/>
      <c r="D18323" s="127"/>
      <c r="E18323" s="128"/>
      <c r="F18323" s="128"/>
      <c r="G18323" s="126"/>
      <c r="H18323" s="126"/>
      <c r="I18323" s="126"/>
      <c r="J18323" s="126"/>
      <c r="K18323" s="9"/>
      <c r="L18323" s="9"/>
      <c r="M18323" s="9"/>
    </row>
    <row r="18324" spans="1:13" x14ac:dyDescent="0.25">
      <c r="A18324" s="126"/>
      <c r="B18324" s="126"/>
      <c r="C18324" s="126"/>
      <c r="D18324" s="127"/>
      <c r="E18324" s="128"/>
      <c r="F18324" s="128"/>
      <c r="G18324" s="126"/>
      <c r="H18324" s="126"/>
      <c r="I18324" s="126"/>
      <c r="J18324" s="126"/>
      <c r="K18324" s="9"/>
      <c r="L18324" s="9"/>
      <c r="M18324" s="9"/>
    </row>
    <row r="18325" spans="1:13" x14ac:dyDescent="0.25">
      <c r="A18325" s="126"/>
      <c r="B18325" s="126"/>
      <c r="C18325" s="126"/>
      <c r="D18325" s="127"/>
      <c r="E18325" s="128"/>
      <c r="F18325" s="128"/>
      <c r="G18325" s="126"/>
      <c r="H18325" s="126"/>
      <c r="I18325" s="126"/>
      <c r="J18325" s="126"/>
      <c r="K18325" s="9"/>
      <c r="L18325" s="9"/>
      <c r="M18325" s="9"/>
    </row>
    <row r="18326" spans="1:13" x14ac:dyDescent="0.25">
      <c r="A18326" s="126"/>
      <c r="B18326" s="126"/>
      <c r="C18326" s="126"/>
      <c r="D18326" s="127"/>
      <c r="E18326" s="128"/>
      <c r="F18326" s="128"/>
      <c r="G18326" s="126"/>
      <c r="H18326" s="126"/>
      <c r="I18326" s="126"/>
      <c r="J18326" s="126"/>
      <c r="K18326" s="9"/>
      <c r="L18326" s="9"/>
      <c r="M18326" s="9"/>
    </row>
    <row r="18327" spans="1:13" x14ac:dyDescent="0.25">
      <c r="A18327" s="126"/>
      <c r="B18327" s="126"/>
      <c r="C18327" s="126"/>
      <c r="D18327" s="127"/>
      <c r="E18327" s="128"/>
      <c r="F18327" s="128"/>
      <c r="G18327" s="126"/>
      <c r="H18327" s="126"/>
      <c r="I18327" s="126"/>
      <c r="J18327" s="126"/>
      <c r="K18327" s="9"/>
      <c r="L18327" s="9"/>
      <c r="M18327" s="9"/>
    </row>
    <row r="18328" spans="1:13" x14ac:dyDescent="0.25">
      <c r="A18328" s="126"/>
      <c r="B18328" s="126"/>
      <c r="C18328" s="126"/>
      <c r="D18328" s="127"/>
      <c r="E18328" s="128"/>
      <c r="F18328" s="128"/>
      <c r="G18328" s="126"/>
      <c r="H18328" s="126"/>
      <c r="I18328" s="126"/>
      <c r="J18328" s="126"/>
      <c r="K18328" s="9"/>
      <c r="L18328" s="9"/>
      <c r="M18328" s="9"/>
    </row>
    <row r="18329" spans="1:13" x14ac:dyDescent="0.25">
      <c r="A18329" s="126"/>
      <c r="B18329" s="126"/>
      <c r="C18329" s="126"/>
      <c r="D18329" s="127"/>
      <c r="E18329" s="128"/>
      <c r="F18329" s="128"/>
      <c r="G18329" s="126"/>
      <c r="H18329" s="126"/>
      <c r="I18329" s="126"/>
      <c r="J18329" s="126"/>
      <c r="K18329" s="9"/>
      <c r="L18329" s="9"/>
      <c r="M18329" s="9"/>
    </row>
    <row r="18330" spans="1:13" x14ac:dyDescent="0.25">
      <c r="A18330" s="126"/>
      <c r="B18330" s="126"/>
      <c r="C18330" s="126"/>
      <c r="D18330" s="127"/>
      <c r="E18330" s="128"/>
      <c r="F18330" s="128"/>
      <c r="G18330" s="126"/>
      <c r="H18330" s="126"/>
      <c r="I18330" s="126"/>
      <c r="J18330" s="126"/>
      <c r="K18330" s="9"/>
      <c r="L18330" s="9"/>
      <c r="M18330" s="9"/>
    </row>
    <row r="18331" spans="1:13" x14ac:dyDescent="0.25">
      <c r="A18331" s="126"/>
      <c r="B18331" s="126"/>
      <c r="C18331" s="126"/>
      <c r="D18331" s="127"/>
      <c r="E18331" s="128"/>
      <c r="F18331" s="128"/>
      <c r="G18331" s="126"/>
      <c r="H18331" s="126"/>
      <c r="I18331" s="126"/>
      <c r="J18331" s="126"/>
      <c r="K18331" s="9"/>
      <c r="L18331" s="9"/>
      <c r="M18331" s="9"/>
    </row>
    <row r="18332" spans="1:13" x14ac:dyDescent="0.25">
      <c r="A18332" s="126"/>
      <c r="B18332" s="126"/>
      <c r="C18332" s="126"/>
      <c r="D18332" s="127"/>
      <c r="E18332" s="128"/>
      <c r="F18332" s="128"/>
      <c r="G18332" s="126"/>
      <c r="H18332" s="126"/>
      <c r="I18332" s="126"/>
      <c r="J18332" s="126"/>
      <c r="K18332" s="9"/>
      <c r="L18332" s="9"/>
      <c r="M18332" s="9"/>
    </row>
    <row r="18333" spans="1:13" x14ac:dyDescent="0.25">
      <c r="A18333" s="126"/>
      <c r="B18333" s="126"/>
      <c r="C18333" s="126"/>
      <c r="D18333" s="127"/>
      <c r="E18333" s="128"/>
      <c r="F18333" s="128"/>
      <c r="G18333" s="126"/>
      <c r="H18333" s="126"/>
      <c r="I18333" s="126"/>
      <c r="J18333" s="126"/>
      <c r="K18333" s="9"/>
      <c r="L18333" s="9"/>
      <c r="M18333" s="9"/>
    </row>
    <row r="18334" spans="1:13" x14ac:dyDescent="0.25">
      <c r="A18334" s="126"/>
      <c r="B18334" s="126"/>
      <c r="C18334" s="126"/>
      <c r="D18334" s="127"/>
      <c r="E18334" s="128"/>
      <c r="F18334" s="128"/>
      <c r="G18334" s="126"/>
      <c r="H18334" s="126"/>
      <c r="I18334" s="126"/>
      <c r="J18334" s="126"/>
      <c r="K18334" s="9"/>
      <c r="L18334" s="9"/>
      <c r="M18334" s="9"/>
    </row>
    <row r="18335" spans="1:13" x14ac:dyDescent="0.25">
      <c r="A18335" s="126"/>
      <c r="B18335" s="126"/>
      <c r="C18335" s="126"/>
      <c r="D18335" s="127"/>
      <c r="E18335" s="128"/>
      <c r="F18335" s="128"/>
      <c r="G18335" s="126"/>
      <c r="H18335" s="126"/>
      <c r="I18335" s="126"/>
      <c r="J18335" s="126"/>
      <c r="K18335" s="9"/>
      <c r="L18335" s="9"/>
      <c r="M18335" s="9"/>
    </row>
    <row r="18336" spans="1:13" x14ac:dyDescent="0.25">
      <c r="A18336" s="126"/>
      <c r="B18336" s="126"/>
      <c r="C18336" s="126"/>
      <c r="D18336" s="127"/>
      <c r="E18336" s="128"/>
      <c r="F18336" s="128"/>
      <c r="G18336" s="126"/>
      <c r="H18336" s="126"/>
      <c r="I18336" s="126"/>
      <c r="J18336" s="126"/>
      <c r="K18336" s="9"/>
      <c r="L18336" s="9"/>
      <c r="M18336" s="9"/>
    </row>
    <row r="18337" spans="1:13" x14ac:dyDescent="0.25">
      <c r="A18337" s="126"/>
      <c r="B18337" s="126"/>
      <c r="C18337" s="126"/>
      <c r="D18337" s="127"/>
      <c r="E18337" s="128"/>
      <c r="F18337" s="128"/>
      <c r="G18337" s="126"/>
      <c r="H18337" s="126"/>
      <c r="I18337" s="126"/>
      <c r="J18337" s="126"/>
      <c r="K18337" s="9"/>
      <c r="L18337" s="9"/>
      <c r="M18337" s="9"/>
    </row>
    <row r="18338" spans="1:13" x14ac:dyDescent="0.25">
      <c r="A18338" s="126"/>
      <c r="B18338" s="126"/>
      <c r="C18338" s="126"/>
      <c r="D18338" s="127"/>
      <c r="E18338" s="128"/>
      <c r="F18338" s="128"/>
      <c r="G18338" s="126"/>
      <c r="H18338" s="126"/>
      <c r="I18338" s="126"/>
      <c r="J18338" s="126"/>
      <c r="K18338" s="9"/>
      <c r="L18338" s="9"/>
      <c r="M18338" s="9"/>
    </row>
    <row r="18339" spans="1:13" x14ac:dyDescent="0.25">
      <c r="A18339" s="126"/>
      <c r="B18339" s="126"/>
      <c r="C18339" s="126"/>
      <c r="D18339" s="127"/>
      <c r="E18339" s="128"/>
      <c r="F18339" s="128"/>
      <c r="G18339" s="126"/>
      <c r="H18339" s="126"/>
      <c r="I18339" s="126"/>
      <c r="J18339" s="126"/>
      <c r="K18339" s="9"/>
      <c r="L18339" s="9"/>
      <c r="M18339" s="9"/>
    </row>
    <row r="18340" spans="1:13" x14ac:dyDescent="0.25">
      <c r="A18340" s="126"/>
      <c r="B18340" s="126"/>
      <c r="C18340" s="126"/>
      <c r="D18340" s="127"/>
      <c r="E18340" s="128"/>
      <c r="F18340" s="128"/>
      <c r="G18340" s="126"/>
      <c r="H18340" s="126"/>
      <c r="I18340" s="126"/>
      <c r="J18340" s="126"/>
      <c r="K18340" s="9"/>
      <c r="L18340" s="9"/>
      <c r="M18340" s="9"/>
    </row>
    <row r="18341" spans="1:13" x14ac:dyDescent="0.25">
      <c r="A18341" s="126"/>
      <c r="B18341" s="126"/>
      <c r="C18341" s="126"/>
      <c r="D18341" s="127"/>
      <c r="E18341" s="128"/>
      <c r="F18341" s="128"/>
      <c r="G18341" s="126"/>
      <c r="H18341" s="126"/>
      <c r="I18341" s="126"/>
      <c r="J18341" s="126"/>
      <c r="K18341" s="9"/>
      <c r="L18341" s="9"/>
      <c r="M18341" s="9"/>
    </row>
    <row r="18342" spans="1:13" x14ac:dyDescent="0.25">
      <c r="A18342" s="126"/>
      <c r="B18342" s="126"/>
      <c r="C18342" s="126"/>
      <c r="D18342" s="127"/>
      <c r="E18342" s="128"/>
      <c r="F18342" s="128"/>
      <c r="G18342" s="126"/>
      <c r="H18342" s="126"/>
      <c r="I18342" s="126"/>
      <c r="J18342" s="126"/>
      <c r="K18342" s="9"/>
      <c r="L18342" s="9"/>
      <c r="M18342" s="9"/>
    </row>
    <row r="18343" spans="1:13" x14ac:dyDescent="0.25">
      <c r="A18343" s="126"/>
      <c r="B18343" s="126"/>
      <c r="C18343" s="126"/>
      <c r="D18343" s="127"/>
      <c r="E18343" s="128"/>
      <c r="F18343" s="128"/>
      <c r="G18343" s="126"/>
      <c r="H18343" s="126"/>
      <c r="I18343" s="126"/>
      <c r="J18343" s="126"/>
      <c r="K18343" s="9"/>
      <c r="L18343" s="9"/>
      <c r="M18343" s="9"/>
    </row>
    <row r="18344" spans="1:13" x14ac:dyDescent="0.25">
      <c r="A18344" s="126"/>
      <c r="B18344" s="126"/>
      <c r="C18344" s="126"/>
      <c r="D18344" s="127"/>
      <c r="E18344" s="128"/>
      <c r="F18344" s="128"/>
      <c r="G18344" s="126"/>
      <c r="H18344" s="126"/>
      <c r="I18344" s="126"/>
      <c r="J18344" s="126"/>
      <c r="K18344" s="9"/>
      <c r="L18344" s="9"/>
      <c r="M18344" s="9"/>
    </row>
    <row r="18345" spans="1:13" x14ac:dyDescent="0.25">
      <c r="A18345" s="126"/>
      <c r="B18345" s="126"/>
      <c r="C18345" s="126"/>
      <c r="D18345" s="127"/>
      <c r="E18345" s="128"/>
      <c r="F18345" s="128"/>
      <c r="G18345" s="126"/>
      <c r="H18345" s="126"/>
      <c r="I18345" s="126"/>
      <c r="J18345" s="126"/>
      <c r="K18345" s="9"/>
      <c r="L18345" s="9"/>
      <c r="M18345" s="9"/>
    </row>
    <row r="18346" spans="1:13" x14ac:dyDescent="0.25">
      <c r="A18346" s="126"/>
      <c r="B18346" s="126"/>
      <c r="C18346" s="126"/>
      <c r="D18346" s="127"/>
      <c r="E18346" s="128"/>
      <c r="F18346" s="128"/>
      <c r="G18346" s="126"/>
      <c r="H18346" s="126"/>
      <c r="I18346" s="126"/>
      <c r="J18346" s="126"/>
      <c r="K18346" s="9"/>
      <c r="L18346" s="9"/>
      <c r="M18346" s="9"/>
    </row>
    <row r="18347" spans="1:13" x14ac:dyDescent="0.25">
      <c r="A18347" s="126"/>
      <c r="B18347" s="126"/>
      <c r="C18347" s="126"/>
      <c r="D18347" s="127"/>
      <c r="E18347" s="128"/>
      <c r="F18347" s="128"/>
      <c r="G18347" s="126"/>
      <c r="H18347" s="126"/>
      <c r="I18347" s="126"/>
      <c r="J18347" s="126"/>
      <c r="K18347" s="9"/>
      <c r="L18347" s="9"/>
      <c r="M18347" s="9"/>
    </row>
    <row r="18348" spans="1:13" x14ac:dyDescent="0.25">
      <c r="A18348" s="126"/>
      <c r="B18348" s="126"/>
      <c r="C18348" s="126"/>
      <c r="D18348" s="127"/>
      <c r="E18348" s="128"/>
      <c r="F18348" s="128"/>
      <c r="G18348" s="126"/>
      <c r="H18348" s="126"/>
      <c r="I18348" s="126"/>
      <c r="J18348" s="126"/>
      <c r="K18348" s="9"/>
      <c r="L18348" s="9"/>
      <c r="M18348" s="9"/>
    </row>
    <row r="18349" spans="1:13" x14ac:dyDescent="0.25">
      <c r="A18349" s="126"/>
      <c r="B18349" s="126"/>
      <c r="C18349" s="126"/>
      <c r="D18349" s="127"/>
      <c r="E18349" s="128"/>
      <c r="F18349" s="128"/>
      <c r="G18349" s="126"/>
      <c r="H18349" s="126"/>
      <c r="I18349" s="126"/>
      <c r="J18349" s="126"/>
      <c r="K18349" s="9"/>
      <c r="L18349" s="9"/>
      <c r="M18349" s="9"/>
    </row>
    <row r="18350" spans="1:13" x14ac:dyDescent="0.25">
      <c r="A18350" s="126"/>
      <c r="B18350" s="126"/>
      <c r="C18350" s="126"/>
      <c r="D18350" s="127"/>
      <c r="E18350" s="128"/>
      <c r="F18350" s="128"/>
      <c r="G18350" s="126"/>
      <c r="H18350" s="126"/>
      <c r="I18350" s="126"/>
      <c r="J18350" s="126"/>
      <c r="K18350" s="9"/>
      <c r="L18350" s="9"/>
      <c r="M18350" s="9"/>
    </row>
    <row r="18351" spans="1:13" x14ac:dyDescent="0.25">
      <c r="A18351" s="126"/>
      <c r="B18351" s="126"/>
      <c r="C18351" s="126"/>
      <c r="D18351" s="127"/>
      <c r="E18351" s="128"/>
      <c r="F18351" s="128"/>
      <c r="G18351" s="126"/>
      <c r="H18351" s="126"/>
      <c r="I18351" s="126"/>
      <c r="J18351" s="126"/>
      <c r="K18351" s="9"/>
      <c r="L18351" s="9"/>
      <c r="M18351" s="9"/>
    </row>
    <row r="18352" spans="1:13" x14ac:dyDescent="0.25">
      <c r="A18352" s="126"/>
      <c r="B18352" s="126"/>
      <c r="C18352" s="126"/>
      <c r="D18352" s="127"/>
      <c r="E18352" s="128"/>
      <c r="F18352" s="128"/>
      <c r="G18352" s="126"/>
      <c r="H18352" s="126"/>
      <c r="I18352" s="126"/>
      <c r="J18352" s="126"/>
      <c r="K18352" s="9"/>
      <c r="L18352" s="9"/>
      <c r="M18352" s="9"/>
    </row>
    <row r="18353" spans="1:13" x14ac:dyDescent="0.25">
      <c r="A18353" s="126"/>
      <c r="B18353" s="126"/>
      <c r="C18353" s="126"/>
      <c r="D18353" s="127"/>
      <c r="E18353" s="128"/>
      <c r="F18353" s="128"/>
      <c r="G18353" s="126"/>
      <c r="H18353" s="126"/>
      <c r="I18353" s="126"/>
      <c r="J18353" s="126"/>
      <c r="K18353" s="9"/>
      <c r="L18353" s="9"/>
      <c r="M18353" s="9"/>
    </row>
    <row r="18354" spans="1:13" x14ac:dyDescent="0.25">
      <c r="A18354" s="126"/>
      <c r="B18354" s="126"/>
      <c r="C18354" s="126"/>
      <c r="D18354" s="127"/>
      <c r="E18354" s="128"/>
      <c r="F18354" s="128"/>
      <c r="G18354" s="126"/>
      <c r="H18354" s="126"/>
      <c r="I18354" s="126"/>
      <c r="J18354" s="126"/>
      <c r="K18354" s="9"/>
      <c r="L18354" s="9"/>
      <c r="M18354" s="9"/>
    </row>
    <row r="18355" spans="1:13" x14ac:dyDescent="0.25">
      <c r="A18355" s="126"/>
      <c r="B18355" s="126"/>
      <c r="C18355" s="126"/>
      <c r="D18355" s="127"/>
      <c r="E18355" s="128"/>
      <c r="F18355" s="128"/>
      <c r="G18355" s="126"/>
      <c r="H18355" s="126"/>
      <c r="I18355" s="126"/>
      <c r="J18355" s="126"/>
      <c r="K18355" s="9"/>
      <c r="L18355" s="9"/>
      <c r="M18355" s="9"/>
    </row>
    <row r="18356" spans="1:13" x14ac:dyDescent="0.25">
      <c r="A18356" s="126"/>
      <c r="B18356" s="126"/>
      <c r="C18356" s="126"/>
      <c r="D18356" s="127"/>
      <c r="E18356" s="128"/>
      <c r="F18356" s="128"/>
      <c r="G18356" s="126"/>
      <c r="H18356" s="126"/>
      <c r="I18356" s="126"/>
      <c r="J18356" s="126"/>
      <c r="K18356" s="9"/>
      <c r="L18356" s="9"/>
      <c r="M18356" s="9"/>
    </row>
    <row r="18357" spans="1:13" x14ac:dyDescent="0.25">
      <c r="A18357" s="126"/>
      <c r="B18357" s="126"/>
      <c r="C18357" s="126"/>
      <c r="D18357" s="127"/>
      <c r="E18357" s="128"/>
      <c r="F18357" s="128"/>
      <c r="G18357" s="126"/>
      <c r="H18357" s="126"/>
      <c r="I18357" s="126"/>
      <c r="J18357" s="126"/>
      <c r="K18357" s="9"/>
      <c r="L18357" s="9"/>
      <c r="M18357" s="9"/>
    </row>
    <row r="18358" spans="1:13" x14ac:dyDescent="0.25">
      <c r="A18358" s="126"/>
      <c r="B18358" s="126"/>
      <c r="C18358" s="126"/>
      <c r="D18358" s="127"/>
      <c r="E18358" s="128"/>
      <c r="F18358" s="128"/>
      <c r="G18358" s="126"/>
      <c r="H18358" s="126"/>
      <c r="I18358" s="126"/>
      <c r="J18358" s="126"/>
      <c r="K18358" s="9"/>
      <c r="L18358" s="9"/>
      <c r="M18358" s="9"/>
    </row>
    <row r="18359" spans="1:13" x14ac:dyDescent="0.25">
      <c r="A18359" s="126"/>
      <c r="B18359" s="126"/>
      <c r="C18359" s="126"/>
      <c r="D18359" s="127"/>
      <c r="E18359" s="128"/>
      <c r="F18359" s="128"/>
      <c r="G18359" s="126"/>
      <c r="H18359" s="126"/>
      <c r="I18359" s="126"/>
      <c r="J18359" s="126"/>
      <c r="K18359" s="9"/>
      <c r="L18359" s="9"/>
      <c r="M18359" s="9"/>
    </row>
    <row r="18360" spans="1:13" x14ac:dyDescent="0.25">
      <c r="A18360" s="126"/>
      <c r="B18360" s="126"/>
      <c r="C18360" s="126"/>
      <c r="D18360" s="127"/>
      <c r="E18360" s="128"/>
      <c r="F18360" s="128"/>
      <c r="G18360" s="126"/>
      <c r="H18360" s="126"/>
      <c r="I18360" s="126"/>
      <c r="J18360" s="126"/>
      <c r="K18360" s="9"/>
      <c r="L18360" s="9"/>
      <c r="M18360" s="9"/>
    </row>
    <row r="18361" spans="1:13" x14ac:dyDescent="0.25">
      <c r="A18361" s="126"/>
      <c r="B18361" s="126"/>
      <c r="C18361" s="126"/>
      <c r="D18361" s="127"/>
      <c r="E18361" s="128"/>
      <c r="F18361" s="128"/>
      <c r="G18361" s="126"/>
      <c r="H18361" s="126"/>
      <c r="I18361" s="126"/>
      <c r="J18361" s="126"/>
      <c r="K18361" s="9"/>
      <c r="L18361" s="9"/>
      <c r="M18361" s="9"/>
    </row>
    <row r="18362" spans="1:13" x14ac:dyDescent="0.25">
      <c r="A18362" s="126"/>
      <c r="B18362" s="126"/>
      <c r="C18362" s="126"/>
      <c r="D18362" s="127"/>
      <c r="E18362" s="128"/>
      <c r="F18362" s="128"/>
      <c r="G18362" s="126"/>
      <c r="H18362" s="126"/>
      <c r="I18362" s="126"/>
      <c r="J18362" s="126"/>
      <c r="K18362" s="9"/>
      <c r="L18362" s="9"/>
      <c r="M18362" s="9"/>
    </row>
    <row r="18363" spans="1:13" x14ac:dyDescent="0.25">
      <c r="A18363" s="126"/>
      <c r="B18363" s="126"/>
      <c r="C18363" s="126"/>
      <c r="D18363" s="127"/>
      <c r="E18363" s="128"/>
      <c r="F18363" s="128"/>
      <c r="G18363" s="126"/>
      <c r="H18363" s="126"/>
      <c r="I18363" s="126"/>
      <c r="J18363" s="126"/>
      <c r="K18363" s="9"/>
      <c r="L18363" s="9"/>
      <c r="M18363" s="9"/>
    </row>
    <row r="18364" spans="1:13" x14ac:dyDescent="0.25">
      <c r="A18364" s="126"/>
      <c r="B18364" s="126"/>
      <c r="C18364" s="126"/>
      <c r="D18364" s="127"/>
      <c r="E18364" s="128"/>
      <c r="F18364" s="128"/>
      <c r="G18364" s="126"/>
      <c r="H18364" s="126"/>
      <c r="I18364" s="126"/>
      <c r="J18364" s="126"/>
      <c r="K18364" s="9"/>
      <c r="L18364" s="9"/>
      <c r="M18364" s="9"/>
    </row>
    <row r="18365" spans="1:13" x14ac:dyDescent="0.25">
      <c r="A18365" s="126"/>
      <c r="B18365" s="126"/>
      <c r="C18365" s="126"/>
      <c r="D18365" s="127"/>
      <c r="E18365" s="128"/>
      <c r="F18365" s="128"/>
      <c r="G18365" s="126"/>
      <c r="H18365" s="126"/>
      <c r="I18365" s="126"/>
      <c r="J18365" s="126"/>
      <c r="K18365" s="9"/>
      <c r="L18365" s="9"/>
      <c r="M18365" s="9"/>
    </row>
    <row r="18366" spans="1:13" x14ac:dyDescent="0.25">
      <c r="A18366" s="126"/>
      <c r="B18366" s="126"/>
      <c r="C18366" s="126"/>
      <c r="D18366" s="127"/>
      <c r="E18366" s="128"/>
      <c r="F18366" s="128"/>
      <c r="G18366" s="126"/>
      <c r="H18366" s="126"/>
      <c r="I18366" s="126"/>
      <c r="J18366" s="126"/>
      <c r="K18366" s="9"/>
      <c r="L18366" s="9"/>
      <c r="M18366" s="9"/>
    </row>
    <row r="18367" spans="1:13" x14ac:dyDescent="0.25">
      <c r="A18367" s="126"/>
      <c r="B18367" s="126"/>
      <c r="C18367" s="126"/>
      <c r="D18367" s="127"/>
      <c r="E18367" s="128"/>
      <c r="F18367" s="128"/>
      <c r="G18367" s="126"/>
      <c r="H18367" s="126"/>
      <c r="I18367" s="126"/>
      <c r="J18367" s="126"/>
      <c r="K18367" s="9"/>
      <c r="L18367" s="9"/>
      <c r="M18367" s="9"/>
    </row>
    <row r="18368" spans="1:13" x14ac:dyDescent="0.25">
      <c r="A18368" s="126"/>
      <c r="B18368" s="126"/>
      <c r="C18368" s="126"/>
      <c r="D18368" s="127"/>
      <c r="E18368" s="128"/>
      <c r="F18368" s="128"/>
      <c r="G18368" s="126"/>
      <c r="H18368" s="126"/>
      <c r="I18368" s="126"/>
      <c r="J18368" s="126"/>
      <c r="K18368" s="9"/>
      <c r="L18368" s="9"/>
      <c r="M18368" s="9"/>
    </row>
    <row r="18369" spans="1:13" x14ac:dyDescent="0.25">
      <c r="A18369" s="126"/>
      <c r="B18369" s="126"/>
      <c r="C18369" s="126"/>
      <c r="D18369" s="127"/>
      <c r="E18369" s="128"/>
      <c r="F18369" s="128"/>
      <c r="G18369" s="126"/>
      <c r="H18369" s="126"/>
      <c r="I18369" s="126"/>
      <c r="J18369" s="126"/>
      <c r="K18369" s="9"/>
      <c r="L18369" s="9"/>
      <c r="M18369" s="9"/>
    </row>
    <row r="18370" spans="1:13" x14ac:dyDescent="0.25">
      <c r="A18370" s="126"/>
      <c r="B18370" s="126"/>
      <c r="C18370" s="126"/>
      <c r="D18370" s="127"/>
      <c r="E18370" s="128"/>
      <c r="F18370" s="128"/>
      <c r="G18370" s="126"/>
      <c r="H18370" s="126"/>
      <c r="I18370" s="126"/>
      <c r="J18370" s="126"/>
      <c r="K18370" s="9"/>
      <c r="L18370" s="9"/>
      <c r="M18370" s="9"/>
    </row>
    <row r="18371" spans="1:13" x14ac:dyDescent="0.25">
      <c r="A18371" s="126"/>
      <c r="B18371" s="126"/>
      <c r="C18371" s="126"/>
      <c r="D18371" s="127"/>
      <c r="E18371" s="128"/>
      <c r="F18371" s="128"/>
      <c r="G18371" s="126"/>
      <c r="H18371" s="126"/>
      <c r="I18371" s="126"/>
      <c r="J18371" s="126"/>
      <c r="K18371" s="9"/>
      <c r="L18371" s="9"/>
      <c r="M18371" s="9"/>
    </row>
    <row r="18372" spans="1:13" x14ac:dyDescent="0.25">
      <c r="A18372" s="126"/>
      <c r="B18372" s="126"/>
      <c r="C18372" s="126"/>
      <c r="D18372" s="127"/>
      <c r="E18372" s="128"/>
      <c r="F18372" s="128"/>
      <c r="G18372" s="126"/>
      <c r="H18372" s="126"/>
      <c r="I18372" s="126"/>
      <c r="J18372" s="126"/>
      <c r="K18372" s="9"/>
      <c r="L18372" s="9"/>
      <c r="M18372" s="9"/>
    </row>
    <row r="18373" spans="1:13" x14ac:dyDescent="0.25">
      <c r="A18373" s="126"/>
      <c r="B18373" s="126"/>
      <c r="C18373" s="126"/>
      <c r="D18373" s="127"/>
      <c r="E18373" s="128"/>
      <c r="F18373" s="128"/>
      <c r="G18373" s="126"/>
      <c r="H18373" s="126"/>
      <c r="I18373" s="126"/>
      <c r="J18373" s="126"/>
      <c r="K18373" s="9"/>
      <c r="L18373" s="9"/>
      <c r="M18373" s="9"/>
    </row>
    <row r="18374" spans="1:13" x14ac:dyDescent="0.25">
      <c r="A18374" s="126"/>
      <c r="B18374" s="126"/>
      <c r="C18374" s="126"/>
      <c r="D18374" s="127"/>
      <c r="E18374" s="128"/>
      <c r="F18374" s="128"/>
      <c r="G18374" s="126"/>
      <c r="H18374" s="126"/>
      <c r="I18374" s="126"/>
      <c r="J18374" s="126"/>
      <c r="K18374" s="9"/>
      <c r="L18374" s="9"/>
      <c r="M18374" s="9"/>
    </row>
    <row r="18375" spans="1:13" x14ac:dyDescent="0.25">
      <c r="A18375" s="126"/>
      <c r="B18375" s="126"/>
      <c r="C18375" s="126"/>
      <c r="D18375" s="127"/>
      <c r="E18375" s="128"/>
      <c r="F18375" s="128"/>
      <c r="G18375" s="126"/>
      <c r="H18375" s="126"/>
      <c r="I18375" s="126"/>
      <c r="J18375" s="126"/>
      <c r="K18375" s="9"/>
      <c r="L18375" s="9"/>
      <c r="M18375" s="9"/>
    </row>
    <row r="18376" spans="1:13" x14ac:dyDescent="0.25">
      <c r="A18376" s="126"/>
      <c r="B18376" s="126"/>
      <c r="C18376" s="126"/>
      <c r="D18376" s="127"/>
      <c r="E18376" s="128"/>
      <c r="F18376" s="128"/>
      <c r="G18376" s="126"/>
      <c r="H18376" s="126"/>
      <c r="I18376" s="126"/>
      <c r="J18376" s="126"/>
      <c r="K18376" s="9"/>
      <c r="L18376" s="9"/>
      <c r="M18376" s="9"/>
    </row>
    <row r="18377" spans="1:13" x14ac:dyDescent="0.25">
      <c r="A18377" s="126"/>
      <c r="B18377" s="126"/>
      <c r="C18377" s="126"/>
      <c r="D18377" s="127"/>
      <c r="E18377" s="128"/>
      <c r="F18377" s="128"/>
      <c r="G18377" s="126"/>
      <c r="H18377" s="126"/>
      <c r="I18377" s="126"/>
      <c r="J18377" s="126"/>
      <c r="K18377" s="9"/>
      <c r="L18377" s="9"/>
      <c r="M18377" s="9"/>
    </row>
    <row r="18378" spans="1:13" x14ac:dyDescent="0.25">
      <c r="A18378" s="126"/>
      <c r="B18378" s="126"/>
      <c r="C18378" s="126"/>
      <c r="D18378" s="127"/>
      <c r="E18378" s="128"/>
      <c r="F18378" s="128"/>
      <c r="G18378" s="126"/>
      <c r="H18378" s="126"/>
      <c r="I18378" s="126"/>
      <c r="J18378" s="126"/>
      <c r="K18378" s="9"/>
      <c r="L18378" s="9"/>
      <c r="M18378" s="9"/>
    </row>
    <row r="18379" spans="1:13" x14ac:dyDescent="0.25">
      <c r="A18379" s="126"/>
      <c r="B18379" s="126"/>
      <c r="C18379" s="126"/>
      <c r="D18379" s="127"/>
      <c r="E18379" s="128"/>
      <c r="F18379" s="128"/>
      <c r="G18379" s="126"/>
      <c r="H18379" s="126"/>
      <c r="I18379" s="126"/>
      <c r="J18379" s="126"/>
      <c r="K18379" s="9"/>
      <c r="L18379" s="9"/>
      <c r="M18379" s="9"/>
    </row>
    <row r="18380" spans="1:13" x14ac:dyDescent="0.25">
      <c r="A18380" s="126"/>
      <c r="B18380" s="126"/>
      <c r="C18380" s="126"/>
      <c r="D18380" s="127"/>
      <c r="E18380" s="128"/>
      <c r="F18380" s="128"/>
      <c r="G18380" s="126"/>
      <c r="H18380" s="126"/>
      <c r="I18380" s="126"/>
      <c r="J18380" s="126"/>
      <c r="K18380" s="9"/>
      <c r="L18380" s="9"/>
      <c r="M18380" s="9"/>
    </row>
    <row r="18381" spans="1:13" x14ac:dyDescent="0.25">
      <c r="A18381" s="126"/>
      <c r="B18381" s="126"/>
      <c r="C18381" s="126"/>
      <c r="D18381" s="127"/>
      <c r="E18381" s="128"/>
      <c r="F18381" s="128"/>
      <c r="G18381" s="126"/>
      <c r="H18381" s="126"/>
      <c r="I18381" s="126"/>
      <c r="J18381" s="126"/>
      <c r="K18381" s="9"/>
      <c r="L18381" s="9"/>
      <c r="M18381" s="9"/>
    </row>
    <row r="18382" spans="1:13" x14ac:dyDescent="0.25">
      <c r="A18382" s="126"/>
      <c r="B18382" s="126"/>
      <c r="C18382" s="126"/>
      <c r="D18382" s="127"/>
      <c r="E18382" s="128"/>
      <c r="F18382" s="128"/>
      <c r="G18382" s="126"/>
      <c r="H18382" s="126"/>
      <c r="I18382" s="126"/>
      <c r="J18382" s="126"/>
      <c r="K18382" s="9"/>
      <c r="L18382" s="9"/>
      <c r="M18382" s="9"/>
    </row>
    <row r="18383" spans="1:13" x14ac:dyDescent="0.25">
      <c r="A18383" s="126"/>
      <c r="B18383" s="126"/>
      <c r="C18383" s="126"/>
      <c r="D18383" s="127"/>
      <c r="E18383" s="128"/>
      <c r="F18383" s="128"/>
      <c r="G18383" s="126"/>
      <c r="H18383" s="126"/>
      <c r="I18383" s="126"/>
      <c r="J18383" s="126"/>
      <c r="K18383" s="9"/>
      <c r="L18383" s="9"/>
      <c r="M18383" s="9"/>
    </row>
    <row r="18384" spans="1:13" x14ac:dyDescent="0.25">
      <c r="A18384" s="126"/>
      <c r="B18384" s="126"/>
      <c r="C18384" s="126"/>
      <c r="D18384" s="127"/>
      <c r="E18384" s="128"/>
      <c r="F18384" s="128"/>
      <c r="G18384" s="126"/>
      <c r="H18384" s="126"/>
      <c r="I18384" s="126"/>
      <c r="J18384" s="126"/>
      <c r="K18384" s="9"/>
      <c r="L18384" s="9"/>
      <c r="M18384" s="9"/>
    </row>
    <row r="18385" spans="1:13" x14ac:dyDescent="0.25">
      <c r="A18385" s="126"/>
      <c r="B18385" s="126"/>
      <c r="C18385" s="126"/>
      <c r="D18385" s="127"/>
      <c r="E18385" s="128"/>
      <c r="F18385" s="128"/>
      <c r="G18385" s="126"/>
      <c r="H18385" s="126"/>
      <c r="I18385" s="126"/>
      <c r="J18385" s="126"/>
      <c r="K18385" s="9"/>
      <c r="L18385" s="9"/>
      <c r="M18385" s="9"/>
    </row>
    <row r="18386" spans="1:13" x14ac:dyDescent="0.25">
      <c r="A18386" s="126"/>
      <c r="B18386" s="126"/>
      <c r="C18386" s="126"/>
      <c r="D18386" s="127"/>
      <c r="E18386" s="128"/>
      <c r="F18386" s="128"/>
      <c r="G18386" s="126"/>
      <c r="H18386" s="126"/>
      <c r="I18386" s="126"/>
      <c r="J18386" s="126"/>
      <c r="K18386" s="9"/>
      <c r="L18386" s="9"/>
      <c r="M18386" s="9"/>
    </row>
    <row r="18387" spans="1:13" x14ac:dyDescent="0.25">
      <c r="A18387" s="126"/>
      <c r="B18387" s="126"/>
      <c r="C18387" s="126"/>
      <c r="D18387" s="127"/>
      <c r="E18387" s="128"/>
      <c r="F18387" s="128"/>
      <c r="G18387" s="126"/>
      <c r="H18387" s="126"/>
      <c r="I18387" s="126"/>
      <c r="J18387" s="126"/>
      <c r="K18387" s="9"/>
      <c r="L18387" s="9"/>
      <c r="M18387" s="9"/>
    </row>
    <row r="18388" spans="1:13" x14ac:dyDescent="0.25">
      <c r="A18388" s="126"/>
      <c r="B18388" s="126"/>
      <c r="C18388" s="126"/>
      <c r="D18388" s="127"/>
      <c r="E18388" s="128"/>
      <c r="F18388" s="128"/>
      <c r="G18388" s="126"/>
      <c r="H18388" s="126"/>
      <c r="I18388" s="126"/>
      <c r="J18388" s="126"/>
      <c r="K18388" s="9"/>
      <c r="L18388" s="9"/>
      <c r="M18388" s="9"/>
    </row>
    <row r="18389" spans="1:13" x14ac:dyDescent="0.25">
      <c r="A18389" s="126"/>
      <c r="B18389" s="126"/>
      <c r="C18389" s="126"/>
      <c r="D18389" s="127"/>
      <c r="E18389" s="128"/>
      <c r="F18389" s="128"/>
      <c r="G18389" s="126"/>
      <c r="H18389" s="126"/>
      <c r="I18389" s="126"/>
      <c r="J18389" s="126"/>
      <c r="K18389" s="9"/>
      <c r="L18389" s="9"/>
      <c r="M18389" s="9"/>
    </row>
    <row r="18390" spans="1:13" x14ac:dyDescent="0.25">
      <c r="A18390" s="126"/>
      <c r="B18390" s="126"/>
      <c r="C18390" s="126"/>
      <c r="D18390" s="127"/>
      <c r="E18390" s="128"/>
      <c r="F18390" s="128"/>
      <c r="G18390" s="126"/>
      <c r="H18390" s="126"/>
      <c r="I18390" s="126"/>
      <c r="J18390" s="126"/>
      <c r="K18390" s="9"/>
      <c r="L18390" s="9"/>
      <c r="M18390" s="9"/>
    </row>
    <row r="18391" spans="1:13" x14ac:dyDescent="0.25">
      <c r="A18391" s="126"/>
      <c r="B18391" s="126"/>
      <c r="C18391" s="126"/>
      <c r="D18391" s="127"/>
      <c r="E18391" s="128"/>
      <c r="F18391" s="128"/>
      <c r="G18391" s="126"/>
      <c r="H18391" s="126"/>
      <c r="I18391" s="126"/>
      <c r="J18391" s="126"/>
      <c r="K18391" s="9"/>
      <c r="L18391" s="9"/>
      <c r="M18391" s="9"/>
    </row>
    <row r="18392" spans="1:13" x14ac:dyDescent="0.25">
      <c r="A18392" s="126"/>
      <c r="B18392" s="126"/>
      <c r="C18392" s="126"/>
      <c r="D18392" s="127"/>
      <c r="E18392" s="128"/>
      <c r="F18392" s="128"/>
      <c r="G18392" s="126"/>
      <c r="H18392" s="126"/>
      <c r="I18392" s="126"/>
      <c r="J18392" s="126"/>
      <c r="K18392" s="9"/>
      <c r="L18392" s="9"/>
      <c r="M18392" s="9"/>
    </row>
    <row r="18393" spans="1:13" x14ac:dyDescent="0.25">
      <c r="A18393" s="126"/>
      <c r="B18393" s="126"/>
      <c r="C18393" s="126"/>
      <c r="D18393" s="127"/>
      <c r="E18393" s="128"/>
      <c r="F18393" s="128"/>
      <c r="G18393" s="126"/>
      <c r="H18393" s="126"/>
      <c r="I18393" s="126"/>
      <c r="J18393" s="126"/>
      <c r="K18393" s="9"/>
      <c r="L18393" s="9"/>
      <c r="M18393" s="9"/>
    </row>
    <row r="18394" spans="1:13" x14ac:dyDescent="0.25">
      <c r="A18394" s="126"/>
      <c r="B18394" s="126"/>
      <c r="C18394" s="126"/>
      <c r="D18394" s="127"/>
      <c r="E18394" s="128"/>
      <c r="F18394" s="128"/>
      <c r="G18394" s="126"/>
      <c r="H18394" s="126"/>
      <c r="I18394" s="126"/>
      <c r="J18394" s="126"/>
      <c r="K18394" s="9"/>
      <c r="L18394" s="9"/>
      <c r="M18394" s="9"/>
    </row>
    <row r="18395" spans="1:13" x14ac:dyDescent="0.25">
      <c r="A18395" s="126"/>
      <c r="B18395" s="126"/>
      <c r="C18395" s="126"/>
      <c r="D18395" s="127"/>
      <c r="E18395" s="128"/>
      <c r="F18395" s="128"/>
      <c r="G18395" s="126"/>
      <c r="H18395" s="126"/>
      <c r="I18395" s="126"/>
      <c r="J18395" s="126"/>
      <c r="K18395" s="9"/>
      <c r="L18395" s="9"/>
      <c r="M18395" s="9"/>
    </row>
    <row r="18396" spans="1:13" x14ac:dyDescent="0.25">
      <c r="A18396" s="126"/>
      <c r="B18396" s="126"/>
      <c r="C18396" s="126"/>
      <c r="D18396" s="127"/>
      <c r="E18396" s="128"/>
      <c r="F18396" s="128"/>
      <c r="G18396" s="126"/>
      <c r="H18396" s="126"/>
      <c r="I18396" s="126"/>
      <c r="J18396" s="126"/>
      <c r="K18396" s="9"/>
      <c r="L18396" s="9"/>
      <c r="M18396" s="9"/>
    </row>
    <row r="18397" spans="1:13" x14ac:dyDescent="0.25">
      <c r="A18397" s="126"/>
      <c r="B18397" s="126"/>
      <c r="C18397" s="126"/>
      <c r="D18397" s="127"/>
      <c r="E18397" s="128"/>
      <c r="F18397" s="128"/>
      <c r="G18397" s="126"/>
      <c r="H18397" s="126"/>
      <c r="I18397" s="126"/>
      <c r="J18397" s="126"/>
      <c r="K18397" s="9"/>
      <c r="L18397" s="9"/>
      <c r="M18397" s="9"/>
    </row>
    <row r="18398" spans="1:13" x14ac:dyDescent="0.25">
      <c r="A18398" s="126"/>
      <c r="B18398" s="126"/>
      <c r="C18398" s="126"/>
      <c r="D18398" s="127"/>
      <c r="E18398" s="128"/>
      <c r="F18398" s="128"/>
      <c r="G18398" s="126"/>
      <c r="H18398" s="126"/>
      <c r="I18398" s="126"/>
      <c r="J18398" s="126"/>
      <c r="K18398" s="9"/>
      <c r="L18398" s="9"/>
      <c r="M18398" s="9"/>
    </row>
    <row r="18399" spans="1:13" x14ac:dyDescent="0.25">
      <c r="A18399" s="126"/>
      <c r="B18399" s="126"/>
      <c r="C18399" s="126"/>
      <c r="D18399" s="127"/>
      <c r="E18399" s="128"/>
      <c r="F18399" s="128"/>
      <c r="G18399" s="126"/>
      <c r="H18399" s="126"/>
      <c r="I18399" s="126"/>
      <c r="J18399" s="126"/>
      <c r="K18399" s="9"/>
      <c r="L18399" s="9"/>
      <c r="M18399" s="9"/>
    </row>
    <row r="18400" spans="1:13" x14ac:dyDescent="0.25">
      <c r="A18400" s="126"/>
      <c r="B18400" s="126"/>
      <c r="C18400" s="126"/>
      <c r="D18400" s="127"/>
      <c r="E18400" s="128"/>
      <c r="F18400" s="128"/>
      <c r="G18400" s="126"/>
      <c r="H18400" s="126"/>
      <c r="I18400" s="126"/>
      <c r="J18400" s="126"/>
      <c r="K18400" s="9"/>
      <c r="L18400" s="9"/>
      <c r="M18400" s="9"/>
    </row>
    <row r="18401" spans="1:13" x14ac:dyDescent="0.25">
      <c r="A18401" s="126"/>
      <c r="B18401" s="126"/>
      <c r="C18401" s="126"/>
      <c r="D18401" s="127"/>
      <c r="E18401" s="128"/>
      <c r="F18401" s="128"/>
      <c r="G18401" s="126"/>
      <c r="H18401" s="126"/>
      <c r="I18401" s="126"/>
      <c r="J18401" s="126"/>
      <c r="K18401" s="9"/>
      <c r="L18401" s="9"/>
      <c r="M18401" s="9"/>
    </row>
    <row r="18402" spans="1:13" x14ac:dyDescent="0.25">
      <c r="A18402" s="126"/>
      <c r="B18402" s="126"/>
      <c r="C18402" s="126"/>
      <c r="D18402" s="127"/>
      <c r="E18402" s="128"/>
      <c r="F18402" s="128"/>
      <c r="G18402" s="126"/>
      <c r="H18402" s="126"/>
      <c r="I18402" s="126"/>
      <c r="J18402" s="126"/>
      <c r="K18402" s="9"/>
      <c r="L18402" s="9"/>
      <c r="M18402" s="9"/>
    </row>
    <row r="18403" spans="1:13" x14ac:dyDescent="0.25">
      <c r="A18403" s="126"/>
      <c r="B18403" s="126"/>
      <c r="C18403" s="126"/>
      <c r="D18403" s="127"/>
      <c r="E18403" s="128"/>
      <c r="F18403" s="128"/>
      <c r="G18403" s="126"/>
      <c r="H18403" s="126"/>
      <c r="I18403" s="126"/>
      <c r="J18403" s="126"/>
      <c r="K18403" s="9"/>
      <c r="L18403" s="9"/>
      <c r="M18403" s="9"/>
    </row>
    <row r="18404" spans="1:13" x14ac:dyDescent="0.25">
      <c r="A18404" s="126"/>
      <c r="B18404" s="126"/>
      <c r="C18404" s="126"/>
      <c r="D18404" s="127"/>
      <c r="E18404" s="128"/>
      <c r="F18404" s="128"/>
      <c r="G18404" s="126"/>
      <c r="H18404" s="126"/>
      <c r="I18404" s="126"/>
      <c r="J18404" s="126"/>
      <c r="K18404" s="9"/>
      <c r="L18404" s="9"/>
      <c r="M18404" s="9"/>
    </row>
    <row r="18405" spans="1:13" x14ac:dyDescent="0.25">
      <c r="A18405" s="126"/>
      <c r="B18405" s="126"/>
      <c r="C18405" s="126"/>
      <c r="D18405" s="127"/>
      <c r="E18405" s="128"/>
      <c r="F18405" s="128"/>
      <c r="G18405" s="126"/>
      <c r="H18405" s="126"/>
      <c r="I18405" s="126"/>
      <c r="J18405" s="126"/>
      <c r="K18405" s="9"/>
      <c r="L18405" s="9"/>
      <c r="M18405" s="9"/>
    </row>
    <row r="18406" spans="1:13" x14ac:dyDescent="0.25">
      <c r="A18406" s="126"/>
      <c r="B18406" s="126"/>
      <c r="C18406" s="126"/>
      <c r="D18406" s="127"/>
      <c r="E18406" s="128"/>
      <c r="F18406" s="128"/>
      <c r="G18406" s="126"/>
      <c r="H18406" s="126"/>
      <c r="I18406" s="126"/>
      <c r="J18406" s="126"/>
      <c r="K18406" s="9"/>
      <c r="L18406" s="9"/>
      <c r="M18406" s="9"/>
    </row>
    <row r="18407" spans="1:13" x14ac:dyDescent="0.25">
      <c r="A18407" s="126"/>
      <c r="B18407" s="126"/>
      <c r="C18407" s="126"/>
      <c r="D18407" s="127"/>
      <c r="E18407" s="128"/>
      <c r="F18407" s="128"/>
      <c r="G18407" s="126"/>
      <c r="H18407" s="126"/>
      <c r="I18407" s="126"/>
      <c r="J18407" s="126"/>
      <c r="K18407" s="9"/>
      <c r="L18407" s="9"/>
      <c r="M18407" s="9"/>
    </row>
    <row r="18408" spans="1:13" x14ac:dyDescent="0.25">
      <c r="A18408" s="126"/>
      <c r="B18408" s="126"/>
      <c r="C18408" s="126"/>
      <c r="D18408" s="127"/>
      <c r="E18408" s="128"/>
      <c r="F18408" s="128"/>
      <c r="G18408" s="126"/>
      <c r="H18408" s="126"/>
      <c r="I18408" s="126"/>
      <c r="J18408" s="126"/>
      <c r="K18408" s="9"/>
      <c r="L18408" s="9"/>
      <c r="M18408" s="9"/>
    </row>
    <row r="18409" spans="1:13" x14ac:dyDescent="0.25">
      <c r="A18409" s="126"/>
      <c r="B18409" s="126"/>
      <c r="C18409" s="126"/>
      <c r="D18409" s="127"/>
      <c r="E18409" s="128"/>
      <c r="F18409" s="128"/>
      <c r="G18409" s="126"/>
      <c r="H18409" s="126"/>
      <c r="I18409" s="126"/>
      <c r="J18409" s="126"/>
      <c r="K18409" s="9"/>
      <c r="L18409" s="9"/>
      <c r="M18409" s="9"/>
    </row>
    <row r="18410" spans="1:13" x14ac:dyDescent="0.25">
      <c r="A18410" s="126"/>
      <c r="B18410" s="126"/>
      <c r="C18410" s="126"/>
      <c r="D18410" s="127"/>
      <c r="E18410" s="128"/>
      <c r="F18410" s="128"/>
      <c r="G18410" s="126"/>
      <c r="H18410" s="126"/>
      <c r="I18410" s="126"/>
      <c r="J18410" s="126"/>
      <c r="K18410" s="9"/>
      <c r="L18410" s="9"/>
      <c r="M18410" s="9"/>
    </row>
    <row r="18411" spans="1:13" x14ac:dyDescent="0.25">
      <c r="A18411" s="126"/>
      <c r="B18411" s="126"/>
      <c r="C18411" s="126"/>
      <c r="D18411" s="127"/>
      <c r="E18411" s="128"/>
      <c r="F18411" s="128"/>
      <c r="G18411" s="126"/>
      <c r="H18411" s="126"/>
      <c r="I18411" s="126"/>
      <c r="J18411" s="126"/>
      <c r="K18411" s="9"/>
      <c r="L18411" s="9"/>
      <c r="M18411" s="9"/>
    </row>
    <row r="18412" spans="1:13" x14ac:dyDescent="0.25">
      <c r="A18412" s="126"/>
      <c r="B18412" s="126"/>
      <c r="C18412" s="126"/>
      <c r="D18412" s="127"/>
      <c r="E18412" s="128"/>
      <c r="F18412" s="128"/>
      <c r="G18412" s="126"/>
      <c r="H18412" s="126"/>
      <c r="I18412" s="126"/>
      <c r="J18412" s="126"/>
      <c r="K18412" s="9"/>
      <c r="L18412" s="9"/>
      <c r="M18412" s="9"/>
    </row>
    <row r="18413" spans="1:13" x14ac:dyDescent="0.25">
      <c r="A18413" s="126"/>
      <c r="B18413" s="126"/>
      <c r="C18413" s="126"/>
      <c r="D18413" s="127"/>
      <c r="E18413" s="128"/>
      <c r="F18413" s="128"/>
      <c r="G18413" s="126"/>
      <c r="H18413" s="126"/>
      <c r="I18413" s="126"/>
      <c r="J18413" s="126"/>
      <c r="K18413" s="9"/>
      <c r="L18413" s="9"/>
      <c r="M18413" s="9"/>
    </row>
    <row r="18414" spans="1:13" x14ac:dyDescent="0.25">
      <c r="A18414" s="126"/>
      <c r="B18414" s="126"/>
      <c r="C18414" s="126"/>
      <c r="D18414" s="127"/>
      <c r="E18414" s="128"/>
      <c r="F18414" s="128"/>
      <c r="G18414" s="126"/>
      <c r="H18414" s="126"/>
      <c r="I18414" s="126"/>
      <c r="J18414" s="126"/>
      <c r="K18414" s="9"/>
      <c r="L18414" s="9"/>
      <c r="M18414" s="9"/>
    </row>
    <row r="18415" spans="1:13" x14ac:dyDescent="0.25">
      <c r="A18415" s="126"/>
      <c r="B18415" s="126"/>
      <c r="C18415" s="126"/>
      <c r="D18415" s="127"/>
      <c r="E18415" s="128"/>
      <c r="F18415" s="128"/>
      <c r="G18415" s="126"/>
      <c r="H18415" s="126"/>
      <c r="I18415" s="126"/>
      <c r="J18415" s="126"/>
      <c r="K18415" s="9"/>
      <c r="L18415" s="9"/>
      <c r="M18415" s="9"/>
    </row>
    <row r="18416" spans="1:13" x14ac:dyDescent="0.25">
      <c r="A18416" s="126"/>
      <c r="B18416" s="126"/>
      <c r="C18416" s="126"/>
      <c r="D18416" s="127"/>
      <c r="E18416" s="128"/>
      <c r="F18416" s="128"/>
      <c r="G18416" s="126"/>
      <c r="H18416" s="126"/>
      <c r="I18416" s="126"/>
      <c r="J18416" s="126"/>
      <c r="K18416" s="9"/>
      <c r="L18416" s="9"/>
      <c r="M18416" s="9"/>
    </row>
    <row r="18417" spans="1:13" x14ac:dyDescent="0.25">
      <c r="A18417" s="126"/>
      <c r="B18417" s="126"/>
      <c r="C18417" s="126"/>
      <c r="D18417" s="127"/>
      <c r="E18417" s="128"/>
      <c r="F18417" s="128"/>
      <c r="G18417" s="126"/>
      <c r="H18417" s="126"/>
      <c r="I18417" s="126"/>
      <c r="J18417" s="126"/>
      <c r="K18417" s="9"/>
      <c r="L18417" s="9"/>
      <c r="M18417" s="9"/>
    </row>
    <row r="18418" spans="1:13" x14ac:dyDescent="0.25">
      <c r="A18418" s="126"/>
      <c r="B18418" s="126"/>
      <c r="C18418" s="126"/>
      <c r="D18418" s="127"/>
      <c r="E18418" s="128"/>
      <c r="F18418" s="128"/>
      <c r="G18418" s="126"/>
      <c r="H18418" s="126"/>
      <c r="I18418" s="126"/>
      <c r="J18418" s="126"/>
      <c r="K18418" s="9"/>
      <c r="L18418" s="9"/>
      <c r="M18418" s="9"/>
    </row>
    <row r="18419" spans="1:13" x14ac:dyDescent="0.25">
      <c r="A18419" s="126"/>
      <c r="B18419" s="126"/>
      <c r="C18419" s="126"/>
      <c r="D18419" s="127"/>
      <c r="E18419" s="128"/>
      <c r="F18419" s="128"/>
      <c r="G18419" s="126"/>
      <c r="H18419" s="126"/>
      <c r="I18419" s="126"/>
      <c r="J18419" s="126"/>
      <c r="K18419" s="9"/>
      <c r="L18419" s="9"/>
      <c r="M18419" s="9"/>
    </row>
    <row r="18420" spans="1:13" x14ac:dyDescent="0.25">
      <c r="A18420" s="126"/>
      <c r="B18420" s="126"/>
      <c r="C18420" s="126"/>
      <c r="D18420" s="127"/>
      <c r="E18420" s="128"/>
      <c r="F18420" s="128"/>
      <c r="G18420" s="126"/>
      <c r="H18420" s="126"/>
      <c r="I18420" s="126"/>
      <c r="J18420" s="126"/>
      <c r="K18420" s="9"/>
      <c r="L18420" s="9"/>
      <c r="M18420" s="9"/>
    </row>
    <row r="18421" spans="1:13" x14ac:dyDescent="0.25">
      <c r="A18421" s="126"/>
      <c r="B18421" s="126"/>
      <c r="C18421" s="126"/>
      <c r="D18421" s="127"/>
      <c r="E18421" s="128"/>
      <c r="F18421" s="128"/>
      <c r="G18421" s="126"/>
      <c r="H18421" s="126"/>
      <c r="I18421" s="126"/>
      <c r="J18421" s="126"/>
      <c r="K18421" s="9"/>
      <c r="L18421" s="9"/>
      <c r="M18421" s="9"/>
    </row>
    <row r="18422" spans="1:13" x14ac:dyDescent="0.25">
      <c r="A18422" s="126"/>
      <c r="B18422" s="126"/>
      <c r="C18422" s="126"/>
      <c r="D18422" s="127"/>
      <c r="E18422" s="128"/>
      <c r="F18422" s="128"/>
      <c r="G18422" s="126"/>
      <c r="H18422" s="126"/>
      <c r="I18422" s="126"/>
      <c r="J18422" s="126"/>
      <c r="K18422" s="9"/>
      <c r="L18422" s="9"/>
      <c r="M18422" s="9"/>
    </row>
    <row r="18423" spans="1:13" x14ac:dyDescent="0.25">
      <c r="A18423" s="126"/>
      <c r="B18423" s="126"/>
      <c r="C18423" s="126"/>
      <c r="D18423" s="127"/>
      <c r="E18423" s="128"/>
      <c r="F18423" s="128"/>
      <c r="G18423" s="126"/>
      <c r="H18423" s="126"/>
      <c r="I18423" s="126"/>
      <c r="J18423" s="126"/>
      <c r="K18423" s="9"/>
      <c r="L18423" s="9"/>
      <c r="M18423" s="9"/>
    </row>
    <row r="18424" spans="1:13" x14ac:dyDescent="0.25">
      <c r="A18424" s="126"/>
      <c r="B18424" s="126"/>
      <c r="C18424" s="126"/>
      <c r="D18424" s="127"/>
      <c r="E18424" s="128"/>
      <c r="F18424" s="128"/>
      <c r="G18424" s="126"/>
      <c r="H18424" s="126"/>
      <c r="I18424" s="126"/>
      <c r="J18424" s="126"/>
      <c r="K18424" s="9"/>
      <c r="L18424" s="9"/>
      <c r="M18424" s="9"/>
    </row>
    <row r="18425" spans="1:13" x14ac:dyDescent="0.25">
      <c r="A18425" s="126"/>
      <c r="B18425" s="126"/>
      <c r="C18425" s="126"/>
      <c r="D18425" s="127"/>
      <c r="E18425" s="128"/>
      <c r="F18425" s="128"/>
      <c r="G18425" s="126"/>
      <c r="H18425" s="126"/>
      <c r="I18425" s="126"/>
      <c r="J18425" s="126"/>
      <c r="K18425" s="9"/>
      <c r="L18425" s="9"/>
      <c r="M18425" s="9"/>
    </row>
    <row r="18426" spans="1:13" x14ac:dyDescent="0.25">
      <c r="A18426" s="126"/>
      <c r="B18426" s="126"/>
      <c r="C18426" s="126"/>
      <c r="D18426" s="127"/>
      <c r="E18426" s="128"/>
      <c r="F18426" s="128"/>
      <c r="G18426" s="126"/>
      <c r="H18426" s="126"/>
      <c r="I18426" s="126"/>
      <c r="J18426" s="126"/>
      <c r="K18426" s="9"/>
      <c r="L18426" s="9"/>
      <c r="M18426" s="9"/>
    </row>
    <row r="18427" spans="1:13" x14ac:dyDescent="0.25">
      <c r="A18427" s="126"/>
      <c r="B18427" s="126"/>
      <c r="C18427" s="126"/>
      <c r="D18427" s="127"/>
      <c r="E18427" s="128"/>
      <c r="F18427" s="128"/>
      <c r="G18427" s="126"/>
      <c r="H18427" s="126"/>
      <c r="I18427" s="126"/>
      <c r="J18427" s="126"/>
      <c r="K18427" s="9"/>
      <c r="L18427" s="9"/>
      <c r="M18427" s="9"/>
    </row>
    <row r="18428" spans="1:13" x14ac:dyDescent="0.25">
      <c r="A18428" s="126"/>
      <c r="B18428" s="126"/>
      <c r="C18428" s="126"/>
      <c r="D18428" s="127"/>
      <c r="E18428" s="128"/>
      <c r="F18428" s="128"/>
      <c r="G18428" s="126"/>
      <c r="H18428" s="126"/>
      <c r="I18428" s="126"/>
      <c r="J18428" s="126"/>
      <c r="K18428" s="9"/>
      <c r="L18428" s="9"/>
      <c r="M18428" s="9"/>
    </row>
    <row r="18429" spans="1:13" x14ac:dyDescent="0.25">
      <c r="A18429" s="126"/>
      <c r="B18429" s="126"/>
      <c r="C18429" s="126"/>
      <c r="D18429" s="127"/>
      <c r="E18429" s="128"/>
      <c r="F18429" s="128"/>
      <c r="G18429" s="126"/>
      <c r="H18429" s="126"/>
      <c r="I18429" s="126"/>
      <c r="J18429" s="126"/>
      <c r="K18429" s="9"/>
      <c r="L18429" s="9"/>
      <c r="M18429" s="9"/>
    </row>
    <row r="18430" spans="1:13" x14ac:dyDescent="0.25">
      <c r="A18430" s="126"/>
      <c r="B18430" s="126"/>
      <c r="C18430" s="126"/>
      <c r="D18430" s="127"/>
      <c r="E18430" s="128"/>
      <c r="F18430" s="128"/>
      <c r="G18430" s="126"/>
      <c r="H18430" s="126"/>
      <c r="I18430" s="126"/>
      <c r="J18430" s="126"/>
      <c r="K18430" s="9"/>
      <c r="L18430" s="9"/>
      <c r="M18430" s="9"/>
    </row>
    <row r="18431" spans="1:13" x14ac:dyDescent="0.25">
      <c r="A18431" s="126"/>
      <c r="B18431" s="126"/>
      <c r="C18431" s="126"/>
      <c r="D18431" s="127"/>
      <c r="E18431" s="128"/>
      <c r="F18431" s="128"/>
      <c r="G18431" s="126"/>
      <c r="H18431" s="126"/>
      <c r="I18431" s="126"/>
      <c r="J18431" s="126"/>
      <c r="K18431" s="9"/>
      <c r="L18431" s="9"/>
      <c r="M18431" s="9"/>
    </row>
    <row r="18432" spans="1:13" x14ac:dyDescent="0.25">
      <c r="A18432" s="126"/>
      <c r="B18432" s="126"/>
      <c r="C18432" s="126"/>
      <c r="D18432" s="127"/>
      <c r="E18432" s="128"/>
      <c r="F18432" s="128"/>
      <c r="G18432" s="126"/>
      <c r="H18432" s="126"/>
      <c r="I18432" s="126"/>
      <c r="J18432" s="126"/>
      <c r="K18432" s="9"/>
      <c r="L18432" s="9"/>
      <c r="M18432" s="9"/>
    </row>
    <row r="18433" spans="1:13" x14ac:dyDescent="0.25">
      <c r="A18433" s="126"/>
      <c r="B18433" s="126"/>
      <c r="C18433" s="126"/>
      <c r="D18433" s="127"/>
      <c r="E18433" s="128"/>
      <c r="F18433" s="128"/>
      <c r="G18433" s="126"/>
      <c r="H18433" s="126"/>
      <c r="I18433" s="126"/>
      <c r="J18433" s="126"/>
      <c r="K18433" s="9"/>
      <c r="L18433" s="9"/>
      <c r="M18433" s="9"/>
    </row>
    <row r="18434" spans="1:13" x14ac:dyDescent="0.25">
      <c r="A18434" s="126"/>
      <c r="B18434" s="126"/>
      <c r="C18434" s="126"/>
      <c r="D18434" s="127"/>
      <c r="E18434" s="128"/>
      <c r="F18434" s="128"/>
      <c r="G18434" s="126"/>
      <c r="H18434" s="126"/>
      <c r="I18434" s="126"/>
      <c r="J18434" s="126"/>
      <c r="K18434" s="9"/>
      <c r="L18434" s="9"/>
      <c r="M18434" s="9"/>
    </row>
    <row r="18435" spans="1:13" x14ac:dyDescent="0.25">
      <c r="A18435" s="126"/>
      <c r="B18435" s="126"/>
      <c r="C18435" s="126"/>
      <c r="D18435" s="127"/>
      <c r="E18435" s="128"/>
      <c r="F18435" s="128"/>
      <c r="G18435" s="126"/>
      <c r="H18435" s="126"/>
      <c r="I18435" s="126"/>
      <c r="J18435" s="126"/>
      <c r="K18435" s="9"/>
      <c r="L18435" s="9"/>
      <c r="M18435" s="9"/>
    </row>
    <row r="18436" spans="1:13" x14ac:dyDescent="0.25">
      <c r="A18436" s="126"/>
      <c r="B18436" s="126"/>
      <c r="C18436" s="126"/>
      <c r="D18436" s="127"/>
      <c r="E18436" s="128"/>
      <c r="F18436" s="128"/>
      <c r="G18436" s="126"/>
      <c r="H18436" s="126"/>
      <c r="I18436" s="126"/>
      <c r="J18436" s="126"/>
      <c r="K18436" s="9"/>
      <c r="L18436" s="9"/>
      <c r="M18436" s="9"/>
    </row>
    <row r="18437" spans="1:13" x14ac:dyDescent="0.25">
      <c r="A18437" s="126"/>
      <c r="B18437" s="126"/>
      <c r="C18437" s="126"/>
      <c r="D18437" s="127"/>
      <c r="E18437" s="128"/>
      <c r="F18437" s="128"/>
      <c r="G18437" s="126"/>
      <c r="H18437" s="126"/>
      <c r="I18437" s="126"/>
      <c r="J18437" s="126"/>
      <c r="K18437" s="9"/>
      <c r="L18437" s="9"/>
      <c r="M18437" s="9"/>
    </row>
    <row r="18438" spans="1:13" x14ac:dyDescent="0.25">
      <c r="A18438" s="126"/>
      <c r="B18438" s="126"/>
      <c r="C18438" s="126"/>
      <c r="D18438" s="127"/>
      <c r="E18438" s="128"/>
      <c r="F18438" s="128"/>
      <c r="G18438" s="126"/>
      <c r="H18438" s="126"/>
      <c r="I18438" s="126"/>
      <c r="J18438" s="126"/>
      <c r="K18438" s="9"/>
      <c r="L18438" s="9"/>
      <c r="M18438" s="9"/>
    </row>
    <row r="18439" spans="1:13" x14ac:dyDescent="0.25">
      <c r="A18439" s="126"/>
      <c r="B18439" s="126"/>
      <c r="C18439" s="126"/>
      <c r="D18439" s="127"/>
      <c r="E18439" s="128"/>
      <c r="F18439" s="128"/>
      <c r="G18439" s="126"/>
      <c r="H18439" s="126"/>
      <c r="I18439" s="126"/>
      <c r="J18439" s="126"/>
      <c r="K18439" s="9"/>
      <c r="L18439" s="9"/>
      <c r="M18439" s="9"/>
    </row>
    <row r="18440" spans="1:13" x14ac:dyDescent="0.25">
      <c r="A18440" s="126"/>
      <c r="B18440" s="126"/>
      <c r="C18440" s="126"/>
      <c r="D18440" s="127"/>
      <c r="E18440" s="128"/>
      <c r="F18440" s="128"/>
      <c r="G18440" s="126"/>
      <c r="H18440" s="126"/>
      <c r="I18440" s="126"/>
      <c r="J18440" s="126"/>
      <c r="K18440" s="9"/>
      <c r="L18440" s="9"/>
      <c r="M18440" s="9"/>
    </row>
    <row r="18441" spans="1:13" x14ac:dyDescent="0.25">
      <c r="A18441" s="126"/>
      <c r="B18441" s="126"/>
      <c r="C18441" s="126"/>
      <c r="D18441" s="127"/>
      <c r="E18441" s="128"/>
      <c r="F18441" s="128"/>
      <c r="G18441" s="126"/>
      <c r="H18441" s="126"/>
      <c r="I18441" s="126"/>
      <c r="J18441" s="126"/>
      <c r="K18441" s="9"/>
      <c r="L18441" s="9"/>
      <c r="M18441" s="9"/>
    </row>
    <row r="18442" spans="1:13" x14ac:dyDescent="0.25">
      <c r="A18442" s="126"/>
      <c r="B18442" s="126"/>
      <c r="C18442" s="126"/>
      <c r="D18442" s="127"/>
      <c r="E18442" s="128"/>
      <c r="F18442" s="128"/>
      <c r="G18442" s="126"/>
      <c r="H18442" s="126"/>
      <c r="I18442" s="126"/>
      <c r="J18442" s="126"/>
      <c r="K18442" s="9"/>
      <c r="L18442" s="9"/>
      <c r="M18442" s="9"/>
    </row>
    <row r="18443" spans="1:13" x14ac:dyDescent="0.25">
      <c r="A18443" s="126"/>
      <c r="B18443" s="126"/>
      <c r="C18443" s="126"/>
      <c r="D18443" s="127"/>
      <c r="E18443" s="128"/>
      <c r="F18443" s="128"/>
      <c r="G18443" s="126"/>
      <c r="H18443" s="126"/>
      <c r="I18443" s="126"/>
      <c r="J18443" s="126"/>
      <c r="K18443" s="9"/>
      <c r="L18443" s="9"/>
      <c r="M18443" s="9"/>
    </row>
    <row r="18444" spans="1:13" x14ac:dyDescent="0.25">
      <c r="A18444" s="126"/>
      <c r="B18444" s="126"/>
      <c r="C18444" s="126"/>
      <c r="D18444" s="127"/>
      <c r="E18444" s="128"/>
      <c r="F18444" s="128"/>
      <c r="G18444" s="126"/>
      <c r="H18444" s="126"/>
      <c r="I18444" s="126"/>
      <c r="J18444" s="126"/>
      <c r="K18444" s="9"/>
      <c r="L18444" s="9"/>
      <c r="M18444" s="9"/>
    </row>
    <row r="18445" spans="1:13" x14ac:dyDescent="0.25">
      <c r="A18445" s="126"/>
      <c r="B18445" s="126"/>
      <c r="C18445" s="126"/>
      <c r="D18445" s="127"/>
      <c r="E18445" s="128"/>
      <c r="F18445" s="128"/>
      <c r="G18445" s="126"/>
      <c r="H18445" s="126"/>
      <c r="I18445" s="126"/>
      <c r="J18445" s="126"/>
      <c r="K18445" s="9"/>
      <c r="L18445" s="9"/>
      <c r="M18445" s="9"/>
    </row>
    <row r="18446" spans="1:13" x14ac:dyDescent="0.25">
      <c r="A18446" s="126"/>
      <c r="B18446" s="126"/>
      <c r="C18446" s="126"/>
      <c r="D18446" s="127"/>
      <c r="E18446" s="128"/>
      <c r="F18446" s="128"/>
      <c r="G18446" s="126"/>
      <c r="H18446" s="126"/>
      <c r="I18446" s="126"/>
      <c r="J18446" s="126"/>
      <c r="K18446" s="9"/>
      <c r="L18446" s="9"/>
      <c r="M18446" s="9"/>
    </row>
    <row r="18447" spans="1:13" x14ac:dyDescent="0.25">
      <c r="A18447" s="126"/>
      <c r="B18447" s="126"/>
      <c r="C18447" s="126"/>
      <c r="D18447" s="127"/>
      <c r="E18447" s="128"/>
      <c r="F18447" s="128"/>
      <c r="G18447" s="126"/>
      <c r="H18447" s="126"/>
      <c r="I18447" s="126"/>
      <c r="J18447" s="126"/>
      <c r="K18447" s="9"/>
      <c r="L18447" s="9"/>
      <c r="M18447" s="9"/>
    </row>
    <row r="18448" spans="1:13" x14ac:dyDescent="0.25">
      <c r="A18448" s="126"/>
      <c r="B18448" s="126"/>
      <c r="C18448" s="126"/>
      <c r="D18448" s="127"/>
      <c r="E18448" s="128"/>
      <c r="F18448" s="128"/>
      <c r="G18448" s="126"/>
      <c r="H18448" s="126"/>
      <c r="I18448" s="126"/>
      <c r="J18448" s="126"/>
      <c r="K18448" s="9"/>
      <c r="L18448" s="9"/>
      <c r="M18448" s="9"/>
    </row>
    <row r="18449" spans="1:13" x14ac:dyDescent="0.25">
      <c r="A18449" s="126"/>
      <c r="B18449" s="126"/>
      <c r="C18449" s="126"/>
      <c r="D18449" s="127"/>
      <c r="E18449" s="128"/>
      <c r="F18449" s="128"/>
      <c r="G18449" s="126"/>
      <c r="H18449" s="126"/>
      <c r="I18449" s="126"/>
      <c r="J18449" s="126"/>
      <c r="K18449" s="9"/>
      <c r="L18449" s="9"/>
      <c r="M18449" s="9"/>
    </row>
    <row r="18450" spans="1:13" x14ac:dyDescent="0.25">
      <c r="A18450" s="126"/>
      <c r="B18450" s="126"/>
      <c r="C18450" s="126"/>
      <c r="D18450" s="127"/>
      <c r="E18450" s="128"/>
      <c r="F18450" s="128"/>
      <c r="G18450" s="126"/>
      <c r="H18450" s="126"/>
      <c r="I18450" s="126"/>
      <c r="J18450" s="126"/>
      <c r="K18450" s="9"/>
      <c r="L18450" s="9"/>
      <c r="M18450" s="9"/>
    </row>
    <row r="18451" spans="1:13" x14ac:dyDescent="0.25">
      <c r="A18451" s="126"/>
      <c r="B18451" s="126"/>
      <c r="C18451" s="126"/>
      <c r="D18451" s="127"/>
      <c r="E18451" s="128"/>
      <c r="F18451" s="128"/>
      <c r="G18451" s="126"/>
      <c r="H18451" s="126"/>
      <c r="I18451" s="126"/>
      <c r="J18451" s="126"/>
      <c r="K18451" s="9"/>
      <c r="L18451" s="9"/>
      <c r="M18451" s="9"/>
    </row>
    <row r="18452" spans="1:13" x14ac:dyDescent="0.25">
      <c r="A18452" s="126"/>
      <c r="B18452" s="126"/>
      <c r="C18452" s="126"/>
      <c r="D18452" s="127"/>
      <c r="E18452" s="128"/>
      <c r="F18452" s="128"/>
      <c r="G18452" s="126"/>
      <c r="H18452" s="126"/>
      <c r="I18452" s="126"/>
      <c r="J18452" s="126"/>
      <c r="K18452" s="9"/>
      <c r="L18452" s="9"/>
      <c r="M18452" s="9"/>
    </row>
    <row r="18453" spans="1:13" x14ac:dyDescent="0.25">
      <c r="A18453" s="126"/>
      <c r="B18453" s="126"/>
      <c r="C18453" s="126"/>
      <c r="D18453" s="127"/>
      <c r="E18453" s="128"/>
      <c r="F18453" s="128"/>
      <c r="G18453" s="126"/>
      <c r="H18453" s="126"/>
      <c r="I18453" s="126"/>
      <c r="J18453" s="126"/>
      <c r="K18453" s="9"/>
      <c r="L18453" s="9"/>
      <c r="M18453" s="9"/>
    </row>
    <row r="18454" spans="1:13" x14ac:dyDescent="0.25">
      <c r="A18454" s="126"/>
      <c r="B18454" s="126"/>
      <c r="C18454" s="126"/>
      <c r="D18454" s="127"/>
      <c r="E18454" s="128"/>
      <c r="F18454" s="128"/>
      <c r="G18454" s="126"/>
      <c r="H18454" s="126"/>
      <c r="I18454" s="126"/>
      <c r="J18454" s="126"/>
      <c r="K18454" s="9"/>
      <c r="L18454" s="9"/>
      <c r="M18454" s="9"/>
    </row>
    <row r="18455" spans="1:13" x14ac:dyDescent="0.25">
      <c r="A18455" s="126"/>
      <c r="B18455" s="126"/>
      <c r="C18455" s="126"/>
      <c r="D18455" s="127"/>
      <c r="E18455" s="128"/>
      <c r="F18455" s="128"/>
      <c r="G18455" s="126"/>
      <c r="H18455" s="126"/>
      <c r="I18455" s="126"/>
      <c r="J18455" s="126"/>
      <c r="K18455" s="9"/>
      <c r="L18455" s="9"/>
      <c r="M18455" s="9"/>
    </row>
    <row r="18456" spans="1:13" x14ac:dyDescent="0.25">
      <c r="A18456" s="126"/>
      <c r="B18456" s="126"/>
      <c r="C18456" s="126"/>
      <c r="D18456" s="127"/>
      <c r="E18456" s="128"/>
      <c r="F18456" s="128"/>
      <c r="G18456" s="126"/>
      <c r="H18456" s="126"/>
      <c r="I18456" s="126"/>
      <c r="J18456" s="126"/>
      <c r="K18456" s="9"/>
      <c r="L18456" s="9"/>
      <c r="M18456" s="9"/>
    </row>
    <row r="18457" spans="1:13" x14ac:dyDescent="0.25">
      <c r="A18457" s="126"/>
      <c r="B18457" s="126"/>
      <c r="C18457" s="126"/>
      <c r="D18457" s="127"/>
      <c r="E18457" s="128"/>
      <c r="F18457" s="128"/>
      <c r="G18457" s="126"/>
      <c r="H18457" s="126"/>
      <c r="I18457" s="126"/>
      <c r="J18457" s="126"/>
      <c r="K18457" s="9"/>
      <c r="L18457" s="9"/>
      <c r="M18457" s="9"/>
    </row>
    <row r="18458" spans="1:13" x14ac:dyDescent="0.25">
      <c r="A18458" s="126"/>
      <c r="B18458" s="126"/>
      <c r="C18458" s="126"/>
      <c r="D18458" s="127"/>
      <c r="E18458" s="128"/>
      <c r="F18458" s="128"/>
      <c r="G18458" s="126"/>
      <c r="H18458" s="126"/>
      <c r="I18458" s="126"/>
      <c r="J18458" s="126"/>
      <c r="K18458" s="9"/>
      <c r="L18458" s="9"/>
      <c r="M18458" s="9"/>
    </row>
    <row r="18459" spans="1:13" x14ac:dyDescent="0.25">
      <c r="A18459" s="126"/>
      <c r="B18459" s="126"/>
      <c r="C18459" s="126"/>
      <c r="D18459" s="127"/>
      <c r="E18459" s="128"/>
      <c r="F18459" s="128"/>
      <c r="G18459" s="126"/>
      <c r="H18459" s="126"/>
      <c r="I18459" s="126"/>
      <c r="J18459" s="126"/>
      <c r="K18459" s="9"/>
      <c r="L18459" s="9"/>
      <c r="M18459" s="9"/>
    </row>
    <row r="18460" spans="1:13" x14ac:dyDescent="0.25">
      <c r="A18460" s="126"/>
      <c r="B18460" s="126"/>
      <c r="C18460" s="126"/>
      <c r="D18460" s="127"/>
      <c r="E18460" s="128"/>
      <c r="F18460" s="128"/>
      <c r="G18460" s="126"/>
      <c r="H18460" s="126"/>
      <c r="I18460" s="126"/>
      <c r="J18460" s="126"/>
      <c r="K18460" s="9"/>
      <c r="L18460" s="9"/>
      <c r="M18460" s="9"/>
    </row>
    <row r="18461" spans="1:13" x14ac:dyDescent="0.25">
      <c r="A18461" s="126"/>
      <c r="B18461" s="126"/>
      <c r="C18461" s="126"/>
      <c r="D18461" s="127"/>
      <c r="E18461" s="128"/>
      <c r="F18461" s="128"/>
      <c r="G18461" s="126"/>
      <c r="H18461" s="126"/>
      <c r="I18461" s="126"/>
      <c r="J18461" s="126"/>
      <c r="K18461" s="9"/>
      <c r="L18461" s="9"/>
      <c r="M18461" s="9"/>
    </row>
    <row r="18462" spans="1:13" x14ac:dyDescent="0.25">
      <c r="A18462" s="126"/>
      <c r="B18462" s="126"/>
      <c r="C18462" s="126"/>
      <c r="D18462" s="127"/>
      <c r="E18462" s="128"/>
      <c r="F18462" s="128"/>
      <c r="G18462" s="126"/>
      <c r="H18462" s="126"/>
      <c r="I18462" s="126"/>
      <c r="J18462" s="126"/>
      <c r="K18462" s="9"/>
      <c r="L18462" s="9"/>
      <c r="M18462" s="9"/>
    </row>
    <row r="18463" spans="1:13" x14ac:dyDescent="0.25">
      <c r="A18463" s="126"/>
      <c r="B18463" s="126"/>
      <c r="C18463" s="126"/>
      <c r="D18463" s="127"/>
      <c r="E18463" s="128"/>
      <c r="F18463" s="128"/>
      <c r="G18463" s="126"/>
      <c r="H18463" s="126"/>
      <c r="I18463" s="126"/>
      <c r="J18463" s="126"/>
      <c r="K18463" s="9"/>
      <c r="L18463" s="9"/>
      <c r="M18463" s="9"/>
    </row>
    <row r="18464" spans="1:13" x14ac:dyDescent="0.25">
      <c r="A18464" s="126"/>
      <c r="B18464" s="126"/>
      <c r="C18464" s="126"/>
      <c r="D18464" s="127"/>
      <c r="E18464" s="128"/>
      <c r="F18464" s="128"/>
      <c r="G18464" s="126"/>
      <c r="H18464" s="126"/>
      <c r="I18464" s="126"/>
      <c r="J18464" s="126"/>
      <c r="K18464" s="9"/>
      <c r="L18464" s="9"/>
      <c r="M18464" s="9"/>
    </row>
    <row r="18465" spans="1:13" x14ac:dyDescent="0.25">
      <c r="A18465" s="126"/>
      <c r="B18465" s="126"/>
      <c r="C18465" s="126"/>
      <c r="D18465" s="127"/>
      <c r="E18465" s="128"/>
      <c r="F18465" s="128"/>
      <c r="G18465" s="126"/>
      <c r="H18465" s="126"/>
      <c r="I18465" s="126"/>
      <c r="J18465" s="126"/>
      <c r="K18465" s="9"/>
      <c r="L18465" s="9"/>
      <c r="M18465" s="9"/>
    </row>
    <row r="18466" spans="1:13" x14ac:dyDescent="0.25">
      <c r="A18466" s="126"/>
      <c r="B18466" s="126"/>
      <c r="C18466" s="126"/>
      <c r="D18466" s="127"/>
      <c r="E18466" s="128"/>
      <c r="F18466" s="128"/>
      <c r="G18466" s="126"/>
      <c r="H18466" s="126"/>
      <c r="I18466" s="126"/>
      <c r="J18466" s="126"/>
      <c r="K18466" s="9"/>
      <c r="L18466" s="9"/>
      <c r="M18466" s="9"/>
    </row>
    <row r="18467" spans="1:13" x14ac:dyDescent="0.25">
      <c r="A18467" s="126"/>
      <c r="B18467" s="126"/>
      <c r="C18467" s="126"/>
      <c r="D18467" s="127"/>
      <c r="E18467" s="128"/>
      <c r="F18467" s="128"/>
      <c r="G18467" s="126"/>
      <c r="H18467" s="126"/>
      <c r="I18467" s="126"/>
      <c r="J18467" s="126"/>
      <c r="K18467" s="9"/>
      <c r="L18467" s="9"/>
      <c r="M18467" s="9"/>
    </row>
    <row r="18468" spans="1:13" x14ac:dyDescent="0.25">
      <c r="A18468" s="126"/>
      <c r="B18468" s="126"/>
      <c r="C18468" s="126"/>
      <c r="D18468" s="127"/>
      <c r="E18468" s="128"/>
      <c r="F18468" s="128"/>
      <c r="G18468" s="126"/>
      <c r="H18468" s="126"/>
      <c r="I18468" s="126"/>
      <c r="J18468" s="126"/>
      <c r="K18468" s="9"/>
      <c r="L18468" s="9"/>
      <c r="M18468" s="9"/>
    </row>
    <row r="18469" spans="1:13" x14ac:dyDescent="0.25">
      <c r="A18469" s="126"/>
      <c r="B18469" s="126"/>
      <c r="C18469" s="126"/>
      <c r="D18469" s="127"/>
      <c r="E18469" s="128"/>
      <c r="F18469" s="128"/>
      <c r="G18469" s="126"/>
      <c r="H18469" s="126"/>
      <c r="I18469" s="126"/>
      <c r="J18469" s="126"/>
      <c r="K18469" s="9"/>
      <c r="L18469" s="9"/>
      <c r="M18469" s="9"/>
    </row>
    <row r="18470" spans="1:13" x14ac:dyDescent="0.25">
      <c r="A18470" s="126"/>
      <c r="B18470" s="126"/>
      <c r="C18470" s="126"/>
      <c r="D18470" s="127"/>
      <c r="E18470" s="128"/>
      <c r="F18470" s="128"/>
      <c r="G18470" s="126"/>
      <c r="H18470" s="126"/>
      <c r="I18470" s="126"/>
      <c r="J18470" s="126"/>
      <c r="K18470" s="9"/>
      <c r="L18470" s="9"/>
      <c r="M18470" s="9"/>
    </row>
    <row r="18471" spans="1:13" x14ac:dyDescent="0.25">
      <c r="A18471" s="126"/>
      <c r="B18471" s="126"/>
      <c r="C18471" s="126"/>
      <c r="D18471" s="127"/>
      <c r="E18471" s="128"/>
      <c r="F18471" s="128"/>
      <c r="G18471" s="126"/>
      <c r="H18471" s="126"/>
      <c r="I18471" s="126"/>
      <c r="J18471" s="126"/>
      <c r="K18471" s="9"/>
      <c r="L18471" s="9"/>
      <c r="M18471" s="9"/>
    </row>
    <row r="18472" spans="1:13" x14ac:dyDescent="0.25">
      <c r="A18472" s="126"/>
      <c r="B18472" s="126"/>
      <c r="C18472" s="126"/>
      <c r="D18472" s="127"/>
      <c r="E18472" s="128"/>
      <c r="F18472" s="128"/>
      <c r="G18472" s="126"/>
      <c r="H18472" s="126"/>
      <c r="I18472" s="126"/>
      <c r="J18472" s="126"/>
      <c r="K18472" s="9"/>
      <c r="L18472" s="9"/>
      <c r="M18472" s="9"/>
    </row>
    <row r="18473" spans="1:13" x14ac:dyDescent="0.25">
      <c r="A18473" s="126"/>
      <c r="B18473" s="126"/>
      <c r="C18473" s="126"/>
      <c r="D18473" s="127"/>
      <c r="E18473" s="128"/>
      <c r="F18473" s="128"/>
      <c r="G18473" s="126"/>
      <c r="H18473" s="126"/>
      <c r="I18473" s="126"/>
      <c r="J18473" s="126"/>
      <c r="K18473" s="9"/>
      <c r="L18473" s="9"/>
      <c r="M18473" s="9"/>
    </row>
    <row r="18474" spans="1:13" x14ac:dyDescent="0.25">
      <c r="A18474" s="126"/>
      <c r="B18474" s="126"/>
      <c r="C18474" s="126"/>
      <c r="D18474" s="127"/>
      <c r="E18474" s="128"/>
      <c r="F18474" s="128"/>
      <c r="G18474" s="126"/>
      <c r="H18474" s="126"/>
      <c r="I18474" s="126"/>
      <c r="J18474" s="126"/>
      <c r="K18474" s="9"/>
      <c r="L18474" s="9"/>
      <c r="M18474" s="9"/>
    </row>
    <row r="18475" spans="1:13" x14ac:dyDescent="0.25">
      <c r="A18475" s="126"/>
      <c r="B18475" s="126"/>
      <c r="C18475" s="126"/>
      <c r="D18475" s="127"/>
      <c r="E18475" s="128"/>
      <c r="F18475" s="128"/>
      <c r="G18475" s="126"/>
      <c r="H18475" s="126"/>
      <c r="I18475" s="126"/>
      <c r="J18475" s="126"/>
      <c r="K18475" s="9"/>
      <c r="L18475" s="9"/>
      <c r="M18475" s="9"/>
    </row>
    <row r="18476" spans="1:13" x14ac:dyDescent="0.25">
      <c r="A18476" s="126"/>
      <c r="B18476" s="126"/>
      <c r="C18476" s="126"/>
      <c r="D18476" s="127"/>
      <c r="E18476" s="128"/>
      <c r="F18476" s="128"/>
      <c r="G18476" s="126"/>
      <c r="H18476" s="126"/>
      <c r="I18476" s="126"/>
      <c r="J18476" s="126"/>
      <c r="K18476" s="9"/>
      <c r="L18476" s="9"/>
      <c r="M18476" s="9"/>
    </row>
    <row r="18477" spans="1:13" x14ac:dyDescent="0.25">
      <c r="A18477" s="126"/>
      <c r="B18477" s="126"/>
      <c r="C18477" s="126"/>
      <c r="D18477" s="127"/>
      <c r="E18477" s="128"/>
      <c r="F18477" s="128"/>
      <c r="G18477" s="126"/>
      <c r="H18477" s="126"/>
      <c r="I18477" s="126"/>
      <c r="J18477" s="126"/>
      <c r="K18477" s="9"/>
      <c r="L18477" s="9"/>
      <c r="M18477" s="9"/>
    </row>
    <row r="18478" spans="1:13" x14ac:dyDescent="0.25">
      <c r="A18478" s="126"/>
      <c r="B18478" s="126"/>
      <c r="C18478" s="126"/>
      <c r="D18478" s="127"/>
      <c r="E18478" s="128"/>
      <c r="F18478" s="128"/>
      <c r="G18478" s="126"/>
      <c r="H18478" s="126"/>
      <c r="I18478" s="126"/>
      <c r="J18478" s="126"/>
      <c r="K18478" s="9"/>
      <c r="L18478" s="9"/>
      <c r="M18478" s="9"/>
    </row>
    <row r="18479" spans="1:13" x14ac:dyDescent="0.25">
      <c r="A18479" s="126"/>
      <c r="B18479" s="126"/>
      <c r="C18479" s="126"/>
      <c r="D18479" s="127"/>
      <c r="E18479" s="128"/>
      <c r="F18479" s="128"/>
      <c r="G18479" s="126"/>
      <c r="H18479" s="126"/>
      <c r="I18479" s="126"/>
      <c r="J18479" s="126"/>
      <c r="K18479" s="9"/>
      <c r="L18479" s="9"/>
      <c r="M18479" s="9"/>
    </row>
    <row r="18480" spans="1:13" x14ac:dyDescent="0.25">
      <c r="A18480" s="126"/>
      <c r="B18480" s="126"/>
      <c r="C18480" s="126"/>
      <c r="D18480" s="127"/>
      <c r="E18480" s="128"/>
      <c r="F18480" s="128"/>
      <c r="G18480" s="126"/>
      <c r="H18480" s="126"/>
      <c r="I18480" s="126"/>
      <c r="J18480" s="126"/>
      <c r="K18480" s="9"/>
      <c r="L18480" s="9"/>
      <c r="M18480" s="9"/>
    </row>
    <row r="18481" spans="1:13" x14ac:dyDescent="0.25">
      <c r="A18481" s="126"/>
      <c r="B18481" s="126"/>
      <c r="C18481" s="126"/>
      <c r="D18481" s="127"/>
      <c r="E18481" s="128"/>
      <c r="F18481" s="128"/>
      <c r="G18481" s="126"/>
      <c r="H18481" s="126"/>
      <c r="I18481" s="126"/>
      <c r="J18481" s="126"/>
      <c r="K18481" s="9"/>
      <c r="L18481" s="9"/>
      <c r="M18481" s="9"/>
    </row>
    <row r="18482" spans="1:13" x14ac:dyDescent="0.25">
      <c r="A18482" s="126"/>
      <c r="B18482" s="126"/>
      <c r="C18482" s="126"/>
      <c r="D18482" s="127"/>
      <c r="E18482" s="128"/>
      <c r="F18482" s="128"/>
      <c r="G18482" s="126"/>
      <c r="H18482" s="126"/>
      <c r="I18482" s="126"/>
      <c r="J18482" s="126"/>
      <c r="K18482" s="9"/>
      <c r="L18482" s="9"/>
      <c r="M18482" s="9"/>
    </row>
    <row r="18483" spans="1:13" x14ac:dyDescent="0.25">
      <c r="A18483" s="126"/>
      <c r="B18483" s="126"/>
      <c r="C18483" s="126"/>
      <c r="D18483" s="127"/>
      <c r="E18483" s="128"/>
      <c r="F18483" s="128"/>
      <c r="G18483" s="126"/>
      <c r="H18483" s="126"/>
      <c r="I18483" s="126"/>
      <c r="J18483" s="126"/>
      <c r="K18483" s="9"/>
      <c r="L18483" s="9"/>
      <c r="M18483" s="9"/>
    </row>
    <row r="18484" spans="1:13" x14ac:dyDescent="0.25">
      <c r="A18484" s="126"/>
      <c r="B18484" s="126"/>
      <c r="C18484" s="126"/>
      <c r="D18484" s="127"/>
      <c r="E18484" s="128"/>
      <c r="F18484" s="128"/>
      <c r="G18484" s="126"/>
      <c r="H18484" s="126"/>
      <c r="I18484" s="126"/>
      <c r="J18484" s="126"/>
      <c r="K18484" s="9"/>
      <c r="L18484" s="9"/>
      <c r="M18484" s="9"/>
    </row>
    <row r="18485" spans="1:13" x14ac:dyDescent="0.25">
      <c r="A18485" s="126"/>
      <c r="B18485" s="126"/>
      <c r="C18485" s="126"/>
      <c r="D18485" s="127"/>
      <c r="E18485" s="128"/>
      <c r="F18485" s="128"/>
      <c r="G18485" s="126"/>
      <c r="H18485" s="126"/>
      <c r="I18485" s="126"/>
      <c r="J18485" s="126"/>
      <c r="K18485" s="9"/>
      <c r="L18485" s="9"/>
      <c r="M18485" s="9"/>
    </row>
    <row r="18486" spans="1:13" x14ac:dyDescent="0.25">
      <c r="A18486" s="126"/>
      <c r="B18486" s="126"/>
      <c r="C18486" s="126"/>
      <c r="D18486" s="127"/>
      <c r="E18486" s="128"/>
      <c r="F18486" s="128"/>
      <c r="G18486" s="126"/>
      <c r="H18486" s="126"/>
      <c r="I18486" s="126"/>
      <c r="J18486" s="126"/>
      <c r="K18486" s="9"/>
      <c r="L18486" s="9"/>
      <c r="M18486" s="9"/>
    </row>
    <row r="18487" spans="1:13" x14ac:dyDescent="0.25">
      <c r="A18487" s="126"/>
      <c r="B18487" s="126"/>
      <c r="C18487" s="126"/>
      <c r="D18487" s="127"/>
      <c r="E18487" s="128"/>
      <c r="F18487" s="128"/>
      <c r="G18487" s="126"/>
      <c r="H18487" s="126"/>
      <c r="I18487" s="126"/>
      <c r="J18487" s="126"/>
      <c r="K18487" s="9"/>
      <c r="L18487" s="9"/>
      <c r="M18487" s="9"/>
    </row>
    <row r="18488" spans="1:13" x14ac:dyDescent="0.25">
      <c r="A18488" s="126"/>
      <c r="B18488" s="126"/>
      <c r="C18488" s="126"/>
      <c r="D18488" s="127"/>
      <c r="E18488" s="128"/>
      <c r="F18488" s="128"/>
      <c r="G18488" s="126"/>
      <c r="H18488" s="126"/>
      <c r="I18488" s="126"/>
      <c r="J18488" s="126"/>
      <c r="K18488" s="9"/>
      <c r="L18488" s="9"/>
      <c r="M18488" s="9"/>
    </row>
    <row r="18489" spans="1:13" x14ac:dyDescent="0.25">
      <c r="A18489" s="126"/>
      <c r="B18489" s="126"/>
      <c r="C18489" s="126"/>
      <c r="D18489" s="127"/>
      <c r="E18489" s="128"/>
      <c r="F18489" s="128"/>
      <c r="G18489" s="126"/>
      <c r="H18489" s="126"/>
      <c r="I18489" s="126"/>
      <c r="J18489" s="126"/>
      <c r="K18489" s="9"/>
      <c r="L18489" s="9"/>
      <c r="M18489" s="9"/>
    </row>
    <row r="18490" spans="1:13" x14ac:dyDescent="0.25">
      <c r="A18490" s="126"/>
      <c r="B18490" s="126"/>
      <c r="C18490" s="126"/>
      <c r="D18490" s="127"/>
      <c r="E18490" s="128"/>
      <c r="F18490" s="128"/>
      <c r="G18490" s="126"/>
      <c r="H18490" s="126"/>
      <c r="I18490" s="126"/>
      <c r="J18490" s="126"/>
      <c r="K18490" s="9"/>
      <c r="L18490" s="9"/>
      <c r="M18490" s="9"/>
    </row>
    <row r="18491" spans="1:13" x14ac:dyDescent="0.25">
      <c r="A18491" s="126"/>
      <c r="B18491" s="126"/>
      <c r="C18491" s="126"/>
      <c r="D18491" s="127"/>
      <c r="E18491" s="128"/>
      <c r="F18491" s="128"/>
      <c r="G18491" s="126"/>
      <c r="H18491" s="126"/>
      <c r="I18491" s="126"/>
      <c r="J18491" s="126"/>
      <c r="K18491" s="9"/>
      <c r="L18491" s="9"/>
      <c r="M18491" s="9"/>
    </row>
    <row r="18492" spans="1:13" x14ac:dyDescent="0.25">
      <c r="A18492" s="126"/>
      <c r="B18492" s="126"/>
      <c r="C18492" s="126"/>
      <c r="D18492" s="127"/>
      <c r="E18492" s="128"/>
      <c r="F18492" s="128"/>
      <c r="G18492" s="126"/>
      <c r="H18492" s="126"/>
      <c r="I18492" s="126"/>
      <c r="J18492" s="126"/>
      <c r="K18492" s="9"/>
      <c r="L18492" s="9"/>
      <c r="M18492" s="9"/>
    </row>
    <row r="18493" spans="1:13" x14ac:dyDescent="0.25">
      <c r="A18493" s="126"/>
      <c r="B18493" s="126"/>
      <c r="C18493" s="126"/>
      <c r="D18493" s="127"/>
      <c r="E18493" s="128"/>
      <c r="F18493" s="128"/>
      <c r="G18493" s="126"/>
      <c r="H18493" s="126"/>
      <c r="I18493" s="126"/>
      <c r="J18493" s="126"/>
      <c r="K18493" s="9"/>
      <c r="L18493" s="9"/>
      <c r="M18493" s="9"/>
    </row>
    <row r="18494" spans="1:13" x14ac:dyDescent="0.25">
      <c r="A18494" s="126"/>
      <c r="B18494" s="126"/>
      <c r="C18494" s="126"/>
      <c r="D18494" s="127"/>
      <c r="E18494" s="128"/>
      <c r="F18494" s="128"/>
      <c r="G18494" s="126"/>
      <c r="H18494" s="126"/>
      <c r="I18494" s="126"/>
      <c r="J18494" s="126"/>
      <c r="K18494" s="9"/>
      <c r="L18494" s="9"/>
      <c r="M18494" s="9"/>
    </row>
    <row r="18495" spans="1:13" x14ac:dyDescent="0.25">
      <c r="A18495" s="126"/>
      <c r="B18495" s="126"/>
      <c r="C18495" s="126"/>
      <c r="D18495" s="127"/>
      <c r="E18495" s="128"/>
      <c r="F18495" s="128"/>
      <c r="G18495" s="126"/>
      <c r="H18495" s="126"/>
      <c r="I18495" s="126"/>
      <c r="J18495" s="126"/>
      <c r="K18495" s="9"/>
      <c r="L18495" s="9"/>
      <c r="M18495" s="9"/>
    </row>
    <row r="18496" spans="1:13" x14ac:dyDescent="0.25">
      <c r="A18496" s="126"/>
      <c r="B18496" s="126"/>
      <c r="C18496" s="126"/>
      <c r="D18496" s="127"/>
      <c r="E18496" s="128"/>
      <c r="F18496" s="128"/>
      <c r="G18496" s="126"/>
      <c r="H18496" s="126"/>
      <c r="I18496" s="126"/>
      <c r="J18496" s="126"/>
      <c r="K18496" s="9"/>
      <c r="L18496" s="9"/>
      <c r="M18496" s="9"/>
    </row>
    <row r="18497" spans="1:13" x14ac:dyDescent="0.25">
      <c r="A18497" s="126"/>
      <c r="B18497" s="126"/>
      <c r="C18497" s="126"/>
      <c r="D18497" s="127"/>
      <c r="E18497" s="128"/>
      <c r="F18497" s="128"/>
      <c r="G18497" s="126"/>
      <c r="H18497" s="126"/>
      <c r="I18497" s="126"/>
      <c r="J18497" s="126"/>
      <c r="K18497" s="9"/>
      <c r="L18497" s="9"/>
      <c r="M18497" s="9"/>
    </row>
    <row r="18498" spans="1:13" x14ac:dyDescent="0.25">
      <c r="A18498" s="126"/>
      <c r="B18498" s="126"/>
      <c r="C18498" s="126"/>
      <c r="D18498" s="127"/>
      <c r="E18498" s="128"/>
      <c r="F18498" s="128"/>
      <c r="G18498" s="126"/>
      <c r="H18498" s="126"/>
      <c r="I18498" s="126"/>
      <c r="J18498" s="126"/>
      <c r="K18498" s="9"/>
      <c r="L18498" s="9"/>
      <c r="M18498" s="9"/>
    </row>
    <row r="18499" spans="1:13" x14ac:dyDescent="0.25">
      <c r="A18499" s="126"/>
      <c r="B18499" s="126"/>
      <c r="C18499" s="126"/>
      <c r="D18499" s="127"/>
      <c r="E18499" s="128"/>
      <c r="F18499" s="128"/>
      <c r="G18499" s="126"/>
      <c r="H18499" s="126"/>
      <c r="I18499" s="126"/>
      <c r="J18499" s="126"/>
      <c r="K18499" s="9"/>
      <c r="L18499" s="9"/>
      <c r="M18499" s="9"/>
    </row>
    <row r="18500" spans="1:13" x14ac:dyDescent="0.25">
      <c r="A18500" s="126"/>
      <c r="B18500" s="126"/>
      <c r="C18500" s="126"/>
      <c r="D18500" s="127"/>
      <c r="E18500" s="128"/>
      <c r="F18500" s="128"/>
      <c r="G18500" s="126"/>
      <c r="H18500" s="126"/>
      <c r="I18500" s="126"/>
      <c r="J18500" s="126"/>
      <c r="K18500" s="9"/>
      <c r="L18500" s="9"/>
      <c r="M18500" s="9"/>
    </row>
    <row r="18501" spans="1:13" x14ac:dyDescent="0.25">
      <c r="A18501" s="126"/>
      <c r="B18501" s="126"/>
      <c r="C18501" s="126"/>
      <c r="D18501" s="127"/>
      <c r="E18501" s="128"/>
      <c r="F18501" s="128"/>
      <c r="G18501" s="126"/>
      <c r="H18501" s="126"/>
      <c r="I18501" s="126"/>
      <c r="J18501" s="126"/>
      <c r="K18501" s="9"/>
      <c r="L18501" s="9"/>
      <c r="M18501" s="9"/>
    </row>
    <row r="18502" spans="1:13" x14ac:dyDescent="0.25">
      <c r="A18502" s="126"/>
      <c r="B18502" s="126"/>
      <c r="C18502" s="126"/>
      <c r="D18502" s="127"/>
      <c r="E18502" s="128"/>
      <c r="F18502" s="128"/>
      <c r="G18502" s="126"/>
      <c r="H18502" s="126"/>
      <c r="I18502" s="126"/>
      <c r="J18502" s="126"/>
      <c r="K18502" s="9"/>
      <c r="L18502" s="9"/>
      <c r="M18502" s="9"/>
    </row>
    <row r="18503" spans="1:13" x14ac:dyDescent="0.25">
      <c r="A18503" s="126"/>
      <c r="B18503" s="126"/>
      <c r="C18503" s="126"/>
      <c r="D18503" s="127"/>
      <c r="E18503" s="128"/>
      <c r="F18503" s="128"/>
      <c r="G18503" s="126"/>
      <c r="H18503" s="126"/>
      <c r="I18503" s="126"/>
      <c r="J18503" s="126"/>
      <c r="K18503" s="9"/>
      <c r="L18503" s="9"/>
      <c r="M18503" s="9"/>
    </row>
    <row r="18504" spans="1:13" x14ac:dyDescent="0.25">
      <c r="A18504" s="126"/>
      <c r="B18504" s="126"/>
      <c r="C18504" s="126"/>
      <c r="D18504" s="127"/>
      <c r="E18504" s="128"/>
      <c r="F18504" s="128"/>
      <c r="G18504" s="126"/>
      <c r="H18504" s="126"/>
      <c r="I18504" s="126"/>
      <c r="J18504" s="126"/>
      <c r="K18504" s="9"/>
      <c r="L18504" s="9"/>
      <c r="M18504" s="9"/>
    </row>
    <row r="18505" spans="1:13" x14ac:dyDescent="0.25">
      <c r="A18505" s="126"/>
      <c r="B18505" s="126"/>
      <c r="C18505" s="126"/>
      <c r="D18505" s="127"/>
      <c r="E18505" s="128"/>
      <c r="F18505" s="128"/>
      <c r="G18505" s="126"/>
      <c r="H18505" s="126"/>
      <c r="I18505" s="126"/>
      <c r="J18505" s="126"/>
      <c r="K18505" s="9"/>
      <c r="L18505" s="9"/>
      <c r="M18505" s="9"/>
    </row>
    <row r="18506" spans="1:13" x14ac:dyDescent="0.25">
      <c r="A18506" s="126"/>
      <c r="B18506" s="126"/>
      <c r="C18506" s="126"/>
      <c r="D18506" s="127"/>
      <c r="E18506" s="128"/>
      <c r="F18506" s="128"/>
      <c r="G18506" s="126"/>
      <c r="H18506" s="126"/>
      <c r="I18506" s="126"/>
      <c r="J18506" s="126"/>
      <c r="K18506" s="9"/>
      <c r="L18506" s="9"/>
      <c r="M18506" s="9"/>
    </row>
    <row r="18507" spans="1:13" x14ac:dyDescent="0.25">
      <c r="A18507" s="126"/>
      <c r="B18507" s="126"/>
      <c r="C18507" s="126"/>
      <c r="D18507" s="127"/>
      <c r="E18507" s="128"/>
      <c r="F18507" s="128"/>
      <c r="G18507" s="126"/>
      <c r="H18507" s="126"/>
      <c r="I18507" s="126"/>
      <c r="J18507" s="126"/>
      <c r="K18507" s="9"/>
      <c r="L18507" s="9"/>
      <c r="M18507" s="9"/>
    </row>
    <row r="18508" spans="1:13" x14ac:dyDescent="0.25">
      <c r="A18508" s="126"/>
      <c r="B18508" s="126"/>
      <c r="C18508" s="126"/>
      <c r="D18508" s="127"/>
      <c r="E18508" s="128"/>
      <c r="F18508" s="128"/>
      <c r="G18508" s="126"/>
      <c r="H18508" s="126"/>
      <c r="I18508" s="126"/>
      <c r="J18508" s="126"/>
      <c r="K18508" s="9"/>
      <c r="L18508" s="9"/>
      <c r="M18508" s="9"/>
    </row>
    <row r="18509" spans="1:13" x14ac:dyDescent="0.25">
      <c r="A18509" s="126"/>
      <c r="B18509" s="126"/>
      <c r="C18509" s="126"/>
      <c r="D18509" s="127"/>
      <c r="E18509" s="128"/>
      <c r="F18509" s="128"/>
      <c r="G18509" s="126"/>
      <c r="H18509" s="126"/>
      <c r="I18509" s="126"/>
      <c r="J18509" s="126"/>
      <c r="K18509" s="9"/>
      <c r="L18509" s="9"/>
      <c r="M18509" s="9"/>
    </row>
    <row r="18510" spans="1:13" x14ac:dyDescent="0.25">
      <c r="A18510" s="126"/>
      <c r="B18510" s="126"/>
      <c r="C18510" s="126"/>
      <c r="D18510" s="127"/>
      <c r="E18510" s="128"/>
      <c r="F18510" s="128"/>
      <c r="G18510" s="126"/>
      <c r="H18510" s="126"/>
      <c r="I18510" s="126"/>
      <c r="J18510" s="126"/>
      <c r="K18510" s="9"/>
      <c r="L18510" s="9"/>
      <c r="M18510" s="9"/>
    </row>
    <row r="18511" spans="1:13" x14ac:dyDescent="0.25">
      <c r="A18511" s="126"/>
      <c r="B18511" s="126"/>
      <c r="C18511" s="126"/>
      <c r="D18511" s="127"/>
      <c r="E18511" s="128"/>
      <c r="F18511" s="128"/>
      <c r="G18511" s="126"/>
      <c r="H18511" s="126"/>
      <c r="I18511" s="126"/>
      <c r="J18511" s="126"/>
      <c r="K18511" s="9"/>
      <c r="L18511" s="9"/>
      <c r="M18511" s="9"/>
    </row>
    <row r="18512" spans="1:13" x14ac:dyDescent="0.25">
      <c r="A18512" s="126"/>
      <c r="B18512" s="126"/>
      <c r="C18512" s="126"/>
      <c r="D18512" s="127"/>
      <c r="E18512" s="128"/>
      <c r="F18512" s="128"/>
      <c r="G18512" s="126"/>
      <c r="H18512" s="126"/>
      <c r="I18512" s="126"/>
      <c r="J18512" s="126"/>
      <c r="K18512" s="9"/>
      <c r="L18512" s="9"/>
      <c r="M18512" s="9"/>
    </row>
    <row r="18513" spans="1:13" x14ac:dyDescent="0.25">
      <c r="A18513" s="126"/>
      <c r="B18513" s="126"/>
      <c r="C18513" s="126"/>
      <c r="D18513" s="127"/>
      <c r="E18513" s="128"/>
      <c r="F18513" s="128"/>
      <c r="G18513" s="126"/>
      <c r="H18513" s="126"/>
      <c r="I18513" s="126"/>
      <c r="J18513" s="126"/>
      <c r="K18513" s="9"/>
      <c r="L18513" s="9"/>
      <c r="M18513" s="9"/>
    </row>
    <row r="18514" spans="1:13" x14ac:dyDescent="0.25">
      <c r="A18514" s="126"/>
      <c r="B18514" s="126"/>
      <c r="C18514" s="126"/>
      <c r="D18514" s="127"/>
      <c r="E18514" s="128"/>
      <c r="F18514" s="128"/>
      <c r="G18514" s="126"/>
      <c r="H18514" s="126"/>
      <c r="I18514" s="126"/>
      <c r="J18514" s="126"/>
      <c r="K18514" s="9"/>
      <c r="L18514" s="9"/>
      <c r="M18514" s="9"/>
    </row>
    <row r="18515" spans="1:13" x14ac:dyDescent="0.25">
      <c r="A18515" s="126"/>
      <c r="B18515" s="126"/>
      <c r="C18515" s="126"/>
      <c r="D18515" s="127"/>
      <c r="E18515" s="128"/>
      <c r="F18515" s="128"/>
      <c r="G18515" s="126"/>
      <c r="H18515" s="126"/>
      <c r="I18515" s="126"/>
      <c r="J18515" s="126"/>
      <c r="K18515" s="9"/>
      <c r="L18515" s="9"/>
      <c r="M18515" s="9"/>
    </row>
    <row r="18516" spans="1:13" x14ac:dyDescent="0.25">
      <c r="A18516" s="126"/>
      <c r="B18516" s="126"/>
      <c r="C18516" s="126"/>
      <c r="D18516" s="127"/>
      <c r="E18516" s="128"/>
      <c r="F18516" s="128"/>
      <c r="G18516" s="126"/>
      <c r="H18516" s="126"/>
      <c r="I18516" s="126"/>
      <c r="J18516" s="126"/>
      <c r="K18516" s="9"/>
      <c r="L18516" s="9"/>
      <c r="M18516" s="9"/>
    </row>
    <row r="18517" spans="1:13" x14ac:dyDescent="0.25">
      <c r="A18517" s="126"/>
      <c r="B18517" s="126"/>
      <c r="C18517" s="126"/>
      <c r="D18517" s="127"/>
      <c r="E18517" s="128"/>
      <c r="F18517" s="128"/>
      <c r="G18517" s="126"/>
      <c r="H18517" s="126"/>
      <c r="I18517" s="126"/>
      <c r="J18517" s="126"/>
      <c r="K18517" s="9"/>
      <c r="L18517" s="9"/>
      <c r="M18517" s="9"/>
    </row>
    <row r="18518" spans="1:13" x14ac:dyDescent="0.25">
      <c r="A18518" s="126"/>
      <c r="B18518" s="126"/>
      <c r="C18518" s="126"/>
      <c r="D18518" s="127"/>
      <c r="E18518" s="128"/>
      <c r="F18518" s="128"/>
      <c r="G18518" s="126"/>
      <c r="H18518" s="126"/>
      <c r="I18518" s="126"/>
      <c r="J18518" s="126"/>
      <c r="K18518" s="9"/>
      <c r="L18518" s="9"/>
      <c r="M18518" s="9"/>
    </row>
    <row r="18519" spans="1:13" x14ac:dyDescent="0.25">
      <c r="A18519" s="126"/>
      <c r="B18519" s="126"/>
      <c r="C18519" s="126"/>
      <c r="D18519" s="127"/>
      <c r="E18519" s="128"/>
      <c r="F18519" s="128"/>
      <c r="G18519" s="126"/>
      <c r="H18519" s="126"/>
      <c r="I18519" s="126"/>
      <c r="J18519" s="126"/>
      <c r="K18519" s="9"/>
      <c r="L18519" s="9"/>
      <c r="M18519" s="9"/>
    </row>
    <row r="18520" spans="1:13" x14ac:dyDescent="0.25">
      <c r="A18520" s="126"/>
      <c r="B18520" s="126"/>
      <c r="C18520" s="126"/>
      <c r="D18520" s="127"/>
      <c r="E18520" s="128"/>
      <c r="F18520" s="128"/>
      <c r="G18520" s="126"/>
      <c r="H18520" s="126"/>
      <c r="I18520" s="126"/>
      <c r="J18520" s="126"/>
      <c r="K18520" s="9"/>
      <c r="L18520" s="9"/>
      <c r="M18520" s="9"/>
    </row>
    <row r="18521" spans="1:13" x14ac:dyDescent="0.25">
      <c r="A18521" s="126"/>
      <c r="B18521" s="126"/>
      <c r="C18521" s="126"/>
      <c r="D18521" s="127"/>
      <c r="E18521" s="128"/>
      <c r="F18521" s="128"/>
      <c r="G18521" s="126"/>
      <c r="H18521" s="126"/>
      <c r="I18521" s="126"/>
      <c r="J18521" s="126"/>
      <c r="K18521" s="9"/>
      <c r="L18521" s="9"/>
      <c r="M18521" s="9"/>
    </row>
    <row r="18522" spans="1:13" x14ac:dyDescent="0.25">
      <c r="A18522" s="126"/>
      <c r="B18522" s="126"/>
      <c r="C18522" s="126"/>
      <c r="D18522" s="127"/>
      <c r="E18522" s="128"/>
      <c r="F18522" s="128"/>
      <c r="G18522" s="126"/>
      <c r="H18522" s="126"/>
      <c r="I18522" s="126"/>
      <c r="J18522" s="126"/>
      <c r="K18522" s="9"/>
      <c r="L18522" s="9"/>
      <c r="M18522" s="9"/>
    </row>
    <row r="18523" spans="1:13" x14ac:dyDescent="0.25">
      <c r="A18523" s="126"/>
      <c r="B18523" s="126"/>
      <c r="C18523" s="126"/>
      <c r="D18523" s="127"/>
      <c r="E18523" s="128"/>
      <c r="F18523" s="128"/>
      <c r="G18523" s="126"/>
      <c r="H18523" s="126"/>
      <c r="I18523" s="126"/>
      <c r="J18523" s="126"/>
      <c r="K18523" s="9"/>
      <c r="L18523" s="9"/>
      <c r="M18523" s="9"/>
    </row>
    <row r="18524" spans="1:13" x14ac:dyDescent="0.25">
      <c r="A18524" s="126"/>
      <c r="B18524" s="126"/>
      <c r="C18524" s="126"/>
      <c r="D18524" s="127"/>
      <c r="E18524" s="128"/>
      <c r="F18524" s="128"/>
      <c r="G18524" s="126"/>
      <c r="H18524" s="126"/>
      <c r="I18524" s="126"/>
      <c r="J18524" s="126"/>
      <c r="K18524" s="9"/>
      <c r="L18524" s="9"/>
      <c r="M18524" s="9"/>
    </row>
    <row r="18525" spans="1:13" x14ac:dyDescent="0.25">
      <c r="A18525" s="126"/>
      <c r="B18525" s="126"/>
      <c r="C18525" s="126"/>
      <c r="D18525" s="127"/>
      <c r="E18525" s="128"/>
      <c r="F18525" s="128"/>
      <c r="G18525" s="126"/>
      <c r="H18525" s="126"/>
      <c r="I18525" s="126"/>
      <c r="J18525" s="126"/>
      <c r="K18525" s="9"/>
      <c r="L18525" s="9"/>
      <c r="M18525" s="9"/>
    </row>
    <row r="18526" spans="1:13" x14ac:dyDescent="0.25">
      <c r="A18526" s="126"/>
      <c r="B18526" s="126"/>
      <c r="C18526" s="126"/>
      <c r="D18526" s="127"/>
      <c r="E18526" s="128"/>
      <c r="F18526" s="128"/>
      <c r="G18526" s="126"/>
      <c r="H18526" s="126"/>
      <c r="I18526" s="126"/>
      <c r="J18526" s="126"/>
      <c r="K18526" s="9"/>
      <c r="L18526" s="9"/>
      <c r="M18526" s="9"/>
    </row>
    <row r="18527" spans="1:13" x14ac:dyDescent="0.25">
      <c r="A18527" s="126"/>
      <c r="B18527" s="126"/>
      <c r="C18527" s="126"/>
      <c r="D18527" s="127"/>
      <c r="E18527" s="128"/>
      <c r="F18527" s="128"/>
      <c r="G18527" s="126"/>
      <c r="H18527" s="126"/>
      <c r="I18527" s="126"/>
      <c r="J18527" s="126"/>
      <c r="K18527" s="9"/>
      <c r="L18527" s="9"/>
      <c r="M18527" s="9"/>
    </row>
    <row r="18528" spans="1:13" x14ac:dyDescent="0.25">
      <c r="A18528" s="126"/>
      <c r="B18528" s="126"/>
      <c r="C18528" s="126"/>
      <c r="D18528" s="127"/>
      <c r="E18528" s="128"/>
      <c r="F18528" s="128"/>
      <c r="G18528" s="126"/>
      <c r="H18528" s="126"/>
      <c r="I18528" s="126"/>
      <c r="J18528" s="126"/>
      <c r="K18528" s="9"/>
      <c r="L18528" s="9"/>
      <c r="M18528" s="9"/>
    </row>
    <row r="18529" spans="1:13" x14ac:dyDescent="0.25">
      <c r="A18529" s="126"/>
      <c r="B18529" s="126"/>
      <c r="C18529" s="126"/>
      <c r="D18529" s="127"/>
      <c r="E18529" s="128"/>
      <c r="F18529" s="128"/>
      <c r="G18529" s="126"/>
      <c r="H18529" s="126"/>
      <c r="I18529" s="126"/>
      <c r="J18529" s="126"/>
      <c r="K18529" s="9"/>
      <c r="L18529" s="9"/>
      <c r="M18529" s="9"/>
    </row>
    <row r="18530" spans="1:13" x14ac:dyDescent="0.25">
      <c r="A18530" s="126"/>
      <c r="B18530" s="126"/>
      <c r="C18530" s="126"/>
      <c r="D18530" s="127"/>
      <c r="E18530" s="128"/>
      <c r="F18530" s="128"/>
      <c r="G18530" s="126"/>
      <c r="H18530" s="126"/>
      <c r="I18530" s="126"/>
      <c r="J18530" s="126"/>
      <c r="K18530" s="9"/>
      <c r="L18530" s="9"/>
      <c r="M18530" s="9"/>
    </row>
    <row r="18531" spans="1:13" x14ac:dyDescent="0.25">
      <c r="A18531" s="126"/>
      <c r="B18531" s="126"/>
      <c r="C18531" s="126"/>
      <c r="D18531" s="127"/>
      <c r="E18531" s="128"/>
      <c r="F18531" s="128"/>
      <c r="G18531" s="126"/>
      <c r="H18531" s="126"/>
      <c r="I18531" s="126"/>
      <c r="J18531" s="126"/>
      <c r="K18531" s="9"/>
      <c r="L18531" s="9"/>
      <c r="M18531" s="9"/>
    </row>
    <row r="18532" spans="1:13" x14ac:dyDescent="0.25">
      <c r="A18532" s="126"/>
      <c r="B18532" s="126"/>
      <c r="C18532" s="126"/>
      <c r="D18532" s="127"/>
      <c r="E18532" s="128"/>
      <c r="F18532" s="128"/>
      <c r="G18532" s="126"/>
      <c r="H18532" s="126"/>
      <c r="I18532" s="126"/>
      <c r="J18532" s="126"/>
      <c r="K18532" s="9"/>
      <c r="L18532" s="9"/>
      <c r="M18532" s="9"/>
    </row>
    <row r="18533" spans="1:13" x14ac:dyDescent="0.25">
      <c r="A18533" s="126"/>
      <c r="B18533" s="126"/>
      <c r="C18533" s="126"/>
      <c r="D18533" s="127"/>
      <c r="E18533" s="128"/>
      <c r="F18533" s="128"/>
      <c r="G18533" s="126"/>
      <c r="H18533" s="126"/>
      <c r="I18533" s="126"/>
      <c r="J18533" s="126"/>
      <c r="K18533" s="9"/>
      <c r="L18533" s="9"/>
      <c r="M18533" s="9"/>
    </row>
    <row r="18534" spans="1:13" x14ac:dyDescent="0.25">
      <c r="A18534" s="126"/>
      <c r="B18534" s="126"/>
      <c r="C18534" s="126"/>
      <c r="D18534" s="127"/>
      <c r="E18534" s="128"/>
      <c r="F18534" s="128"/>
      <c r="G18534" s="126"/>
      <c r="H18534" s="126"/>
      <c r="I18534" s="126"/>
      <c r="J18534" s="126"/>
      <c r="K18534" s="9"/>
      <c r="L18534" s="9"/>
      <c r="M18534" s="9"/>
    </row>
    <row r="18535" spans="1:13" x14ac:dyDescent="0.25">
      <c r="A18535" s="126"/>
      <c r="B18535" s="126"/>
      <c r="C18535" s="126"/>
      <c r="D18535" s="127"/>
      <c r="E18535" s="128"/>
      <c r="F18535" s="128"/>
      <c r="G18535" s="126"/>
      <c r="H18535" s="126"/>
      <c r="I18535" s="126"/>
      <c r="J18535" s="126"/>
      <c r="K18535" s="9"/>
      <c r="L18535" s="9"/>
      <c r="M18535" s="9"/>
    </row>
    <row r="18536" spans="1:13" x14ac:dyDescent="0.25">
      <c r="A18536" s="126"/>
      <c r="B18536" s="126"/>
      <c r="C18536" s="126"/>
      <c r="D18536" s="127"/>
      <c r="E18536" s="128"/>
      <c r="F18536" s="128"/>
      <c r="G18536" s="126"/>
      <c r="H18536" s="126"/>
      <c r="I18536" s="126"/>
      <c r="J18536" s="126"/>
      <c r="K18536" s="9"/>
      <c r="L18536" s="9"/>
      <c r="M18536" s="9"/>
    </row>
    <row r="18537" spans="1:13" x14ac:dyDescent="0.25">
      <c r="A18537" s="126"/>
      <c r="B18537" s="126"/>
      <c r="C18537" s="126"/>
      <c r="D18537" s="127"/>
      <c r="E18537" s="128"/>
      <c r="F18537" s="128"/>
      <c r="G18537" s="126"/>
      <c r="H18537" s="126"/>
      <c r="I18537" s="126"/>
      <c r="J18537" s="126"/>
      <c r="K18537" s="9"/>
      <c r="L18537" s="9"/>
      <c r="M18537" s="9"/>
    </row>
    <row r="18538" spans="1:13" x14ac:dyDescent="0.25">
      <c r="A18538" s="126"/>
      <c r="B18538" s="126"/>
      <c r="C18538" s="126"/>
      <c r="D18538" s="127"/>
      <c r="E18538" s="128"/>
      <c r="F18538" s="128"/>
      <c r="G18538" s="126"/>
      <c r="H18538" s="126"/>
      <c r="I18538" s="126"/>
      <c r="J18538" s="126"/>
      <c r="K18538" s="9"/>
      <c r="L18538" s="9"/>
      <c r="M18538" s="9"/>
    </row>
    <row r="18539" spans="1:13" x14ac:dyDescent="0.25">
      <c r="A18539" s="126"/>
      <c r="B18539" s="126"/>
      <c r="C18539" s="126"/>
      <c r="D18539" s="127"/>
      <c r="E18539" s="128"/>
      <c r="F18539" s="128"/>
      <c r="G18539" s="126"/>
      <c r="H18539" s="126"/>
      <c r="I18539" s="126"/>
      <c r="J18539" s="126"/>
      <c r="K18539" s="9"/>
      <c r="L18539" s="9"/>
      <c r="M18539" s="9"/>
    </row>
    <row r="18540" spans="1:13" x14ac:dyDescent="0.25">
      <c r="A18540" s="126"/>
      <c r="B18540" s="126"/>
      <c r="C18540" s="126"/>
      <c r="D18540" s="127"/>
      <c r="E18540" s="128"/>
      <c r="F18540" s="128"/>
      <c r="G18540" s="126"/>
      <c r="H18540" s="126"/>
      <c r="I18540" s="126"/>
      <c r="J18540" s="126"/>
      <c r="K18540" s="9"/>
      <c r="L18540" s="9"/>
      <c r="M18540" s="9"/>
    </row>
    <row r="18541" spans="1:13" x14ac:dyDescent="0.25">
      <c r="A18541" s="126"/>
      <c r="B18541" s="126"/>
      <c r="C18541" s="126"/>
      <c r="D18541" s="127"/>
      <c r="E18541" s="128"/>
      <c r="F18541" s="128"/>
      <c r="G18541" s="126"/>
      <c r="H18541" s="126"/>
      <c r="I18541" s="126"/>
      <c r="J18541" s="126"/>
      <c r="K18541" s="9"/>
      <c r="L18541" s="9"/>
      <c r="M18541" s="9"/>
    </row>
    <row r="18542" spans="1:13" x14ac:dyDescent="0.25">
      <c r="A18542" s="126"/>
      <c r="B18542" s="126"/>
      <c r="C18542" s="126"/>
      <c r="D18542" s="127"/>
      <c r="E18542" s="128"/>
      <c r="F18542" s="128"/>
      <c r="G18542" s="126"/>
      <c r="H18542" s="126"/>
      <c r="I18542" s="126"/>
      <c r="J18542" s="126"/>
      <c r="K18542" s="9"/>
      <c r="L18542" s="9"/>
      <c r="M18542" s="9"/>
    </row>
    <row r="18543" spans="1:13" x14ac:dyDescent="0.25">
      <c r="A18543" s="126"/>
      <c r="B18543" s="126"/>
      <c r="C18543" s="126"/>
      <c r="D18543" s="127"/>
      <c r="E18543" s="128"/>
      <c r="F18543" s="128"/>
      <c r="G18543" s="126"/>
      <c r="H18543" s="126"/>
      <c r="I18543" s="126"/>
      <c r="J18543" s="126"/>
      <c r="K18543" s="9"/>
      <c r="L18543" s="9"/>
      <c r="M18543" s="9"/>
    </row>
    <row r="18544" spans="1:13" x14ac:dyDescent="0.25">
      <c r="A18544" s="126"/>
      <c r="B18544" s="126"/>
      <c r="C18544" s="126"/>
      <c r="D18544" s="127"/>
      <c r="E18544" s="128"/>
      <c r="F18544" s="128"/>
      <c r="G18544" s="126"/>
      <c r="H18544" s="126"/>
      <c r="I18544" s="126"/>
      <c r="J18544" s="126"/>
      <c r="K18544" s="9"/>
      <c r="L18544" s="9"/>
      <c r="M18544" s="9"/>
    </row>
    <row r="18545" spans="1:13" x14ac:dyDescent="0.25">
      <c r="A18545" s="126"/>
      <c r="B18545" s="126"/>
      <c r="C18545" s="126"/>
      <c r="D18545" s="127"/>
      <c r="E18545" s="128"/>
      <c r="F18545" s="128"/>
      <c r="G18545" s="126"/>
      <c r="H18545" s="126"/>
      <c r="I18545" s="126"/>
      <c r="J18545" s="126"/>
      <c r="K18545" s="9"/>
      <c r="L18545" s="9"/>
      <c r="M18545" s="9"/>
    </row>
    <row r="18546" spans="1:13" x14ac:dyDescent="0.25">
      <c r="A18546" s="126"/>
      <c r="B18546" s="126"/>
      <c r="C18546" s="126"/>
      <c r="D18546" s="127"/>
      <c r="E18546" s="128"/>
      <c r="F18546" s="128"/>
      <c r="G18546" s="126"/>
      <c r="H18546" s="126"/>
      <c r="I18546" s="126"/>
      <c r="J18546" s="126"/>
      <c r="K18546" s="9"/>
      <c r="L18546" s="9"/>
      <c r="M18546" s="9"/>
    </row>
    <row r="18547" spans="1:13" x14ac:dyDescent="0.25">
      <c r="A18547" s="126"/>
      <c r="B18547" s="126"/>
      <c r="C18547" s="126"/>
      <c r="D18547" s="127"/>
      <c r="E18547" s="128"/>
      <c r="F18547" s="128"/>
      <c r="G18547" s="126"/>
      <c r="H18547" s="126"/>
      <c r="I18547" s="126"/>
      <c r="J18547" s="126"/>
      <c r="K18547" s="9"/>
      <c r="L18547" s="9"/>
      <c r="M18547" s="9"/>
    </row>
    <row r="18548" spans="1:13" x14ac:dyDescent="0.25">
      <c r="A18548" s="126"/>
      <c r="B18548" s="126"/>
      <c r="C18548" s="126"/>
      <c r="D18548" s="127"/>
      <c r="E18548" s="128"/>
      <c r="F18548" s="128"/>
      <c r="G18548" s="126"/>
      <c r="H18548" s="126"/>
      <c r="I18548" s="126"/>
      <c r="J18548" s="126"/>
      <c r="K18548" s="9"/>
      <c r="L18548" s="9"/>
      <c r="M18548" s="9"/>
    </row>
    <row r="18549" spans="1:13" x14ac:dyDescent="0.25">
      <c r="A18549" s="126"/>
      <c r="B18549" s="126"/>
      <c r="C18549" s="126"/>
      <c r="D18549" s="127"/>
      <c r="E18549" s="128"/>
      <c r="F18549" s="128"/>
      <c r="G18549" s="126"/>
      <c r="H18549" s="126"/>
      <c r="I18549" s="126"/>
      <c r="J18549" s="126"/>
      <c r="K18549" s="9"/>
      <c r="L18549" s="9"/>
      <c r="M18549" s="9"/>
    </row>
    <row r="18550" spans="1:13" x14ac:dyDescent="0.25">
      <c r="A18550" s="126"/>
      <c r="B18550" s="126"/>
      <c r="C18550" s="126"/>
      <c r="D18550" s="127"/>
      <c r="E18550" s="128"/>
      <c r="F18550" s="128"/>
      <c r="G18550" s="126"/>
      <c r="H18550" s="126"/>
      <c r="I18550" s="126"/>
      <c r="J18550" s="126"/>
      <c r="K18550" s="9"/>
      <c r="L18550" s="9"/>
      <c r="M18550" s="9"/>
    </row>
    <row r="18551" spans="1:13" x14ac:dyDescent="0.25">
      <c r="A18551" s="126"/>
      <c r="B18551" s="126"/>
      <c r="C18551" s="126"/>
      <c r="D18551" s="127"/>
      <c r="E18551" s="128"/>
      <c r="F18551" s="128"/>
      <c r="G18551" s="126"/>
      <c r="H18551" s="126"/>
      <c r="I18551" s="126"/>
      <c r="J18551" s="126"/>
      <c r="K18551" s="9"/>
      <c r="L18551" s="9"/>
      <c r="M18551" s="9"/>
    </row>
    <row r="18552" spans="1:13" x14ac:dyDescent="0.25">
      <c r="A18552" s="126"/>
      <c r="B18552" s="126"/>
      <c r="C18552" s="126"/>
      <c r="D18552" s="127"/>
      <c r="E18552" s="128"/>
      <c r="F18552" s="128"/>
      <c r="G18552" s="126"/>
      <c r="H18552" s="126"/>
      <c r="I18552" s="126"/>
      <c r="J18552" s="126"/>
      <c r="K18552" s="9"/>
      <c r="L18552" s="9"/>
      <c r="M18552" s="9"/>
    </row>
    <row r="18553" spans="1:13" x14ac:dyDescent="0.25">
      <c r="A18553" s="126"/>
      <c r="B18553" s="126"/>
      <c r="C18553" s="126"/>
      <c r="D18553" s="127"/>
      <c r="E18553" s="128"/>
      <c r="F18553" s="128"/>
      <c r="G18553" s="126"/>
      <c r="H18553" s="126"/>
      <c r="I18553" s="126"/>
      <c r="J18553" s="126"/>
      <c r="K18553" s="9"/>
      <c r="L18553" s="9"/>
      <c r="M18553" s="9"/>
    </row>
    <row r="18554" spans="1:13" x14ac:dyDescent="0.25">
      <c r="A18554" s="126"/>
      <c r="B18554" s="126"/>
      <c r="C18554" s="126"/>
      <c r="D18554" s="127"/>
      <c r="E18554" s="128"/>
      <c r="F18554" s="128"/>
      <c r="G18554" s="126"/>
      <c r="H18554" s="126"/>
      <c r="I18554" s="126"/>
      <c r="J18554" s="126"/>
      <c r="K18554" s="9"/>
      <c r="L18554" s="9"/>
      <c r="M18554" s="9"/>
    </row>
    <row r="18555" spans="1:13" x14ac:dyDescent="0.25">
      <c r="A18555" s="126"/>
      <c r="B18555" s="126"/>
      <c r="C18555" s="126"/>
      <c r="D18555" s="127"/>
      <c r="E18555" s="128"/>
      <c r="F18555" s="128"/>
      <c r="G18555" s="126"/>
      <c r="H18555" s="126"/>
      <c r="I18555" s="126"/>
      <c r="J18555" s="126"/>
      <c r="K18555" s="9"/>
      <c r="L18555" s="9"/>
      <c r="M18555" s="9"/>
    </row>
    <row r="18556" spans="1:13" x14ac:dyDescent="0.25">
      <c r="A18556" s="126"/>
      <c r="B18556" s="126"/>
      <c r="C18556" s="126"/>
      <c r="D18556" s="127"/>
      <c r="E18556" s="128"/>
      <c r="F18556" s="128"/>
      <c r="G18556" s="126"/>
      <c r="H18556" s="126"/>
      <c r="I18556" s="126"/>
      <c r="J18556" s="126"/>
      <c r="K18556" s="9"/>
      <c r="L18556" s="9"/>
      <c r="M18556" s="9"/>
    </row>
    <row r="18557" spans="1:13" x14ac:dyDescent="0.25">
      <c r="A18557" s="126"/>
      <c r="B18557" s="126"/>
      <c r="C18557" s="126"/>
      <c r="D18557" s="127"/>
      <c r="E18557" s="128"/>
      <c r="F18557" s="128"/>
      <c r="G18557" s="126"/>
      <c r="H18557" s="126"/>
      <c r="I18557" s="126"/>
      <c r="J18557" s="126"/>
      <c r="K18557" s="9"/>
      <c r="L18557" s="9"/>
      <c r="M18557" s="9"/>
    </row>
    <row r="18558" spans="1:13" x14ac:dyDescent="0.25">
      <c r="A18558" s="126"/>
      <c r="B18558" s="126"/>
      <c r="C18558" s="126"/>
      <c r="D18558" s="127"/>
      <c r="E18558" s="128"/>
      <c r="F18558" s="128"/>
      <c r="G18558" s="126"/>
      <c r="H18558" s="126"/>
      <c r="I18558" s="126"/>
      <c r="J18558" s="126"/>
      <c r="K18558" s="9"/>
      <c r="L18558" s="9"/>
      <c r="M18558" s="9"/>
    </row>
    <row r="18559" spans="1:13" x14ac:dyDescent="0.25">
      <c r="A18559" s="126"/>
      <c r="B18559" s="126"/>
      <c r="C18559" s="126"/>
      <c r="D18559" s="127"/>
      <c r="E18559" s="128"/>
      <c r="F18559" s="128"/>
      <c r="G18559" s="126"/>
      <c r="H18559" s="126"/>
      <c r="I18559" s="126"/>
      <c r="J18559" s="126"/>
      <c r="K18559" s="9"/>
      <c r="L18559" s="9"/>
      <c r="M18559" s="9"/>
    </row>
    <row r="18560" spans="1:13" x14ac:dyDescent="0.25">
      <c r="A18560" s="126"/>
      <c r="B18560" s="126"/>
      <c r="C18560" s="126"/>
      <c r="D18560" s="127"/>
      <c r="E18560" s="128"/>
      <c r="F18560" s="128"/>
      <c r="G18560" s="126"/>
      <c r="H18560" s="126"/>
      <c r="I18560" s="126"/>
      <c r="J18560" s="126"/>
      <c r="K18560" s="9"/>
      <c r="L18560" s="9"/>
      <c r="M18560" s="9"/>
    </row>
    <row r="18561" spans="1:13" x14ac:dyDescent="0.25">
      <c r="A18561" s="126"/>
      <c r="B18561" s="126"/>
      <c r="C18561" s="126"/>
      <c r="D18561" s="127"/>
      <c r="E18561" s="128"/>
      <c r="F18561" s="128"/>
      <c r="G18561" s="126"/>
      <c r="H18561" s="126"/>
      <c r="I18561" s="126"/>
      <c r="J18561" s="126"/>
      <c r="K18561" s="9"/>
      <c r="L18561" s="9"/>
      <c r="M18561" s="9"/>
    </row>
    <row r="18562" spans="1:13" x14ac:dyDescent="0.25">
      <c r="A18562" s="126"/>
      <c r="B18562" s="126"/>
      <c r="C18562" s="126"/>
      <c r="D18562" s="127"/>
      <c r="E18562" s="128"/>
      <c r="F18562" s="128"/>
      <c r="G18562" s="126"/>
      <c r="H18562" s="126"/>
      <c r="I18562" s="126"/>
      <c r="J18562" s="126"/>
      <c r="K18562" s="9"/>
      <c r="L18562" s="9"/>
      <c r="M18562" s="9"/>
    </row>
    <row r="18563" spans="1:13" x14ac:dyDescent="0.25">
      <c r="A18563" s="126"/>
      <c r="B18563" s="126"/>
      <c r="C18563" s="126"/>
      <c r="D18563" s="127"/>
      <c r="E18563" s="128"/>
      <c r="F18563" s="128"/>
      <c r="G18563" s="126"/>
      <c r="H18563" s="126"/>
      <c r="I18563" s="126"/>
      <c r="J18563" s="126"/>
      <c r="K18563" s="9"/>
      <c r="L18563" s="9"/>
      <c r="M18563" s="9"/>
    </row>
    <row r="18564" spans="1:13" x14ac:dyDescent="0.25">
      <c r="A18564" s="126"/>
      <c r="B18564" s="126"/>
      <c r="C18564" s="126"/>
      <c r="D18564" s="127"/>
      <c r="E18564" s="128"/>
      <c r="F18564" s="128"/>
      <c r="G18564" s="126"/>
      <c r="H18564" s="126"/>
      <c r="I18564" s="126"/>
      <c r="J18564" s="126"/>
      <c r="K18564" s="9"/>
      <c r="L18564" s="9"/>
      <c r="M18564" s="9"/>
    </row>
    <row r="18565" spans="1:13" x14ac:dyDescent="0.25">
      <c r="A18565" s="126"/>
      <c r="B18565" s="126"/>
      <c r="C18565" s="126"/>
      <c r="D18565" s="127"/>
      <c r="E18565" s="128"/>
      <c r="F18565" s="128"/>
      <c r="G18565" s="126"/>
      <c r="H18565" s="126"/>
      <c r="I18565" s="126"/>
      <c r="J18565" s="126"/>
      <c r="K18565" s="9"/>
      <c r="L18565" s="9"/>
      <c r="M18565" s="9"/>
    </row>
    <row r="18566" spans="1:13" x14ac:dyDescent="0.25">
      <c r="A18566" s="126"/>
      <c r="B18566" s="126"/>
      <c r="C18566" s="126"/>
      <c r="D18566" s="127"/>
      <c r="E18566" s="128"/>
      <c r="F18566" s="128"/>
      <c r="G18566" s="126"/>
      <c r="H18566" s="126"/>
      <c r="I18566" s="126"/>
      <c r="J18566" s="126"/>
      <c r="K18566" s="9"/>
      <c r="L18566" s="9"/>
      <c r="M18566" s="9"/>
    </row>
    <row r="18567" spans="1:13" x14ac:dyDescent="0.25">
      <c r="A18567" s="126"/>
      <c r="B18567" s="126"/>
      <c r="C18567" s="126"/>
      <c r="D18567" s="127"/>
      <c r="E18567" s="128"/>
      <c r="F18567" s="128"/>
      <c r="G18567" s="126"/>
      <c r="H18567" s="126"/>
      <c r="I18567" s="126"/>
      <c r="J18567" s="126"/>
      <c r="K18567" s="9"/>
      <c r="L18567" s="9"/>
      <c r="M18567" s="9"/>
    </row>
    <row r="18568" spans="1:13" x14ac:dyDescent="0.25">
      <c r="A18568" s="126"/>
      <c r="B18568" s="126"/>
      <c r="C18568" s="126"/>
      <c r="D18568" s="127"/>
      <c r="E18568" s="128"/>
      <c r="F18568" s="128"/>
      <c r="G18568" s="126"/>
      <c r="H18568" s="126"/>
      <c r="I18568" s="126"/>
      <c r="J18568" s="126"/>
      <c r="K18568" s="9"/>
      <c r="L18568" s="9"/>
      <c r="M18568" s="9"/>
    </row>
    <row r="18569" spans="1:13" x14ac:dyDescent="0.25">
      <c r="A18569" s="126"/>
      <c r="B18569" s="126"/>
      <c r="C18569" s="126"/>
      <c r="D18569" s="127"/>
      <c r="E18569" s="128"/>
      <c r="F18569" s="128"/>
      <c r="G18569" s="126"/>
      <c r="H18569" s="126"/>
      <c r="I18569" s="126"/>
      <c r="J18569" s="126"/>
      <c r="K18569" s="9"/>
      <c r="L18569" s="9"/>
      <c r="M18569" s="9"/>
    </row>
    <row r="18570" spans="1:13" x14ac:dyDescent="0.25">
      <c r="A18570" s="126"/>
      <c r="B18570" s="126"/>
      <c r="C18570" s="126"/>
      <c r="D18570" s="127"/>
      <c r="E18570" s="128"/>
      <c r="F18570" s="128"/>
      <c r="G18570" s="126"/>
      <c r="H18570" s="126"/>
      <c r="I18570" s="126"/>
      <c r="J18570" s="126"/>
      <c r="K18570" s="9"/>
      <c r="L18570" s="9"/>
      <c r="M18570" s="9"/>
    </row>
    <row r="18571" spans="1:13" x14ac:dyDescent="0.25">
      <c r="A18571" s="126"/>
      <c r="B18571" s="126"/>
      <c r="C18571" s="126"/>
      <c r="D18571" s="127"/>
      <c r="E18571" s="128"/>
      <c r="F18571" s="128"/>
      <c r="G18571" s="126"/>
      <c r="H18571" s="126"/>
      <c r="I18571" s="126"/>
      <c r="J18571" s="126"/>
      <c r="K18571" s="9"/>
      <c r="L18571" s="9"/>
      <c r="M18571" s="9"/>
    </row>
    <row r="18572" spans="1:13" x14ac:dyDescent="0.25">
      <c r="A18572" s="126"/>
      <c r="B18572" s="126"/>
      <c r="C18572" s="126"/>
      <c r="D18572" s="127"/>
      <c r="E18572" s="128"/>
      <c r="F18572" s="128"/>
      <c r="G18572" s="126"/>
      <c r="H18572" s="126"/>
      <c r="I18572" s="126"/>
      <c r="J18572" s="126"/>
      <c r="K18572" s="9"/>
      <c r="L18572" s="9"/>
      <c r="M18572" s="9"/>
    </row>
    <row r="18573" spans="1:13" x14ac:dyDescent="0.25">
      <c r="A18573" s="126"/>
      <c r="B18573" s="126"/>
      <c r="C18573" s="126"/>
      <c r="D18573" s="127"/>
      <c r="E18573" s="128"/>
      <c r="F18573" s="128"/>
      <c r="G18573" s="126"/>
      <c r="H18573" s="126"/>
      <c r="I18573" s="126"/>
      <c r="J18573" s="126"/>
      <c r="K18573" s="9"/>
      <c r="L18573" s="9"/>
      <c r="M18573" s="9"/>
    </row>
    <row r="18574" spans="1:13" x14ac:dyDescent="0.25">
      <c r="A18574" s="126"/>
      <c r="B18574" s="126"/>
      <c r="C18574" s="126"/>
      <c r="D18574" s="127"/>
      <c r="E18574" s="128"/>
      <c r="F18574" s="128"/>
      <c r="G18574" s="126"/>
      <c r="H18574" s="126"/>
      <c r="I18574" s="126"/>
      <c r="J18574" s="126"/>
      <c r="K18574" s="9"/>
      <c r="L18574" s="9"/>
      <c r="M18574" s="9"/>
    </row>
    <row r="18575" spans="1:13" x14ac:dyDescent="0.25">
      <c r="A18575" s="126"/>
      <c r="B18575" s="126"/>
      <c r="C18575" s="126"/>
      <c r="D18575" s="127"/>
      <c r="E18575" s="128"/>
      <c r="F18575" s="128"/>
      <c r="G18575" s="126"/>
      <c r="H18575" s="126"/>
      <c r="I18575" s="126"/>
      <c r="J18575" s="126"/>
      <c r="K18575" s="9"/>
      <c r="L18575" s="9"/>
      <c r="M18575" s="9"/>
    </row>
    <row r="18576" spans="1:13" x14ac:dyDescent="0.25">
      <c r="A18576" s="126"/>
      <c r="B18576" s="126"/>
      <c r="C18576" s="126"/>
      <c r="D18576" s="127"/>
      <c r="E18576" s="128"/>
      <c r="F18576" s="128"/>
      <c r="G18576" s="126"/>
      <c r="H18576" s="126"/>
      <c r="I18576" s="126"/>
      <c r="J18576" s="126"/>
      <c r="K18576" s="9"/>
      <c r="L18576" s="9"/>
      <c r="M18576" s="9"/>
    </row>
    <row r="18577" spans="1:13" x14ac:dyDescent="0.25">
      <c r="A18577" s="126"/>
      <c r="B18577" s="126"/>
      <c r="C18577" s="126"/>
      <c r="D18577" s="127"/>
      <c r="E18577" s="128"/>
      <c r="F18577" s="128"/>
      <c r="G18577" s="126"/>
      <c r="H18577" s="126"/>
      <c r="I18577" s="126"/>
      <c r="J18577" s="126"/>
      <c r="K18577" s="9"/>
      <c r="L18577" s="9"/>
      <c r="M18577" s="9"/>
    </row>
    <row r="18578" spans="1:13" x14ac:dyDescent="0.25">
      <c r="A18578" s="126"/>
      <c r="B18578" s="126"/>
      <c r="C18578" s="126"/>
      <c r="D18578" s="127"/>
      <c r="E18578" s="128"/>
      <c r="F18578" s="128"/>
      <c r="G18578" s="126"/>
      <c r="H18578" s="126"/>
      <c r="I18578" s="126"/>
      <c r="J18578" s="126"/>
      <c r="K18578" s="9"/>
      <c r="L18578" s="9"/>
      <c r="M18578" s="9"/>
    </row>
    <row r="18579" spans="1:13" x14ac:dyDescent="0.25">
      <c r="A18579" s="126"/>
      <c r="B18579" s="126"/>
      <c r="C18579" s="126"/>
      <c r="D18579" s="127"/>
      <c r="E18579" s="128"/>
      <c r="F18579" s="128"/>
      <c r="G18579" s="126"/>
      <c r="H18579" s="126"/>
      <c r="I18579" s="126"/>
      <c r="J18579" s="126"/>
      <c r="K18579" s="9"/>
      <c r="L18579" s="9"/>
      <c r="M18579" s="9"/>
    </row>
    <row r="18580" spans="1:13" x14ac:dyDescent="0.25">
      <c r="A18580" s="126"/>
      <c r="B18580" s="126"/>
      <c r="C18580" s="126"/>
      <c r="D18580" s="127"/>
      <c r="E18580" s="128"/>
      <c r="F18580" s="128"/>
      <c r="G18580" s="126"/>
      <c r="H18580" s="126"/>
      <c r="I18580" s="126"/>
      <c r="J18580" s="126"/>
      <c r="K18580" s="9"/>
      <c r="L18580" s="9"/>
      <c r="M18580" s="9"/>
    </row>
    <row r="18581" spans="1:13" x14ac:dyDescent="0.25">
      <c r="A18581" s="126"/>
      <c r="B18581" s="126"/>
      <c r="C18581" s="126"/>
      <c r="D18581" s="127"/>
      <c r="E18581" s="128"/>
      <c r="F18581" s="128"/>
      <c r="G18581" s="126"/>
      <c r="H18581" s="126"/>
      <c r="I18581" s="126"/>
      <c r="J18581" s="126"/>
      <c r="K18581" s="9"/>
      <c r="L18581" s="9"/>
      <c r="M18581" s="9"/>
    </row>
    <row r="18582" spans="1:13" x14ac:dyDescent="0.25">
      <c r="A18582" s="126"/>
      <c r="B18582" s="126"/>
      <c r="C18582" s="126"/>
      <c r="D18582" s="127"/>
      <c r="E18582" s="128"/>
      <c r="F18582" s="128"/>
      <c r="G18582" s="126"/>
      <c r="H18582" s="126"/>
      <c r="I18582" s="126"/>
      <c r="J18582" s="126"/>
      <c r="K18582" s="9"/>
      <c r="L18582" s="9"/>
      <c r="M18582" s="9"/>
    </row>
    <row r="18583" spans="1:13" x14ac:dyDescent="0.25">
      <c r="A18583" s="126"/>
      <c r="B18583" s="126"/>
      <c r="C18583" s="126"/>
      <c r="D18583" s="127"/>
      <c r="E18583" s="128"/>
      <c r="F18583" s="128"/>
      <c r="G18583" s="126"/>
      <c r="H18583" s="126"/>
      <c r="I18583" s="126"/>
      <c r="J18583" s="126"/>
      <c r="K18583" s="9"/>
      <c r="L18583" s="9"/>
      <c r="M18583" s="9"/>
    </row>
    <row r="18584" spans="1:13" x14ac:dyDescent="0.25">
      <c r="A18584" s="126"/>
      <c r="B18584" s="126"/>
      <c r="C18584" s="126"/>
      <c r="D18584" s="127"/>
      <c r="E18584" s="128"/>
      <c r="F18584" s="128"/>
      <c r="G18584" s="126"/>
      <c r="H18584" s="126"/>
      <c r="I18584" s="126"/>
      <c r="J18584" s="126"/>
      <c r="K18584" s="9"/>
      <c r="L18584" s="9"/>
      <c r="M18584" s="9"/>
    </row>
    <row r="18585" spans="1:13" x14ac:dyDescent="0.25">
      <c r="A18585" s="126"/>
      <c r="B18585" s="126"/>
      <c r="C18585" s="126"/>
      <c r="D18585" s="127"/>
      <c r="E18585" s="128"/>
      <c r="F18585" s="128"/>
      <c r="G18585" s="126"/>
      <c r="H18585" s="126"/>
      <c r="I18585" s="126"/>
      <c r="J18585" s="126"/>
      <c r="K18585" s="9"/>
      <c r="L18585" s="9"/>
      <c r="M18585" s="9"/>
    </row>
    <row r="18586" spans="1:13" x14ac:dyDescent="0.25">
      <c r="A18586" s="126"/>
      <c r="B18586" s="126"/>
      <c r="C18586" s="126"/>
      <c r="D18586" s="127"/>
      <c r="E18586" s="128"/>
      <c r="F18586" s="128"/>
      <c r="G18586" s="126"/>
      <c r="H18586" s="126"/>
      <c r="I18586" s="126"/>
      <c r="J18586" s="126"/>
      <c r="K18586" s="9"/>
      <c r="L18586" s="9"/>
      <c r="M18586" s="9"/>
    </row>
    <row r="18587" spans="1:13" x14ac:dyDescent="0.25">
      <c r="A18587" s="126"/>
      <c r="B18587" s="126"/>
      <c r="C18587" s="126"/>
      <c r="D18587" s="127"/>
      <c r="E18587" s="128"/>
      <c r="F18587" s="128"/>
      <c r="G18587" s="126"/>
      <c r="H18587" s="126"/>
      <c r="I18587" s="126"/>
      <c r="J18587" s="126"/>
      <c r="K18587" s="9"/>
      <c r="L18587" s="9"/>
      <c r="M18587" s="9"/>
    </row>
    <row r="18588" spans="1:13" x14ac:dyDescent="0.25">
      <c r="A18588" s="126"/>
      <c r="B18588" s="126"/>
      <c r="C18588" s="126"/>
      <c r="D18588" s="127"/>
      <c r="E18588" s="128"/>
      <c r="F18588" s="128"/>
      <c r="G18588" s="126"/>
      <c r="H18588" s="126"/>
      <c r="I18588" s="126"/>
      <c r="J18588" s="126"/>
      <c r="K18588" s="9"/>
      <c r="L18588" s="9"/>
      <c r="M18588" s="9"/>
    </row>
    <row r="18589" spans="1:13" x14ac:dyDescent="0.25">
      <c r="A18589" s="126"/>
      <c r="B18589" s="126"/>
      <c r="C18589" s="126"/>
      <c r="D18589" s="127"/>
      <c r="E18589" s="128"/>
      <c r="F18589" s="128"/>
      <c r="G18589" s="126"/>
      <c r="H18589" s="126"/>
      <c r="I18589" s="126"/>
      <c r="J18589" s="126"/>
      <c r="K18589" s="9"/>
      <c r="L18589" s="9"/>
      <c r="M18589" s="9"/>
    </row>
    <row r="18590" spans="1:13" x14ac:dyDescent="0.25">
      <c r="A18590" s="126"/>
      <c r="B18590" s="126"/>
      <c r="C18590" s="126"/>
      <c r="D18590" s="127"/>
      <c r="E18590" s="128"/>
      <c r="F18590" s="128"/>
      <c r="G18590" s="126"/>
      <c r="H18590" s="126"/>
      <c r="I18590" s="126"/>
      <c r="J18590" s="126"/>
      <c r="K18590" s="9"/>
      <c r="L18590" s="9"/>
      <c r="M18590" s="9"/>
    </row>
    <row r="18591" spans="1:13" x14ac:dyDescent="0.25">
      <c r="A18591" s="126"/>
      <c r="B18591" s="126"/>
      <c r="C18591" s="126"/>
      <c r="D18591" s="127"/>
      <c r="E18591" s="128"/>
      <c r="F18591" s="128"/>
      <c r="G18591" s="126"/>
      <c r="H18591" s="126"/>
      <c r="I18591" s="126"/>
      <c r="J18591" s="126"/>
      <c r="K18591" s="9"/>
      <c r="L18591" s="9"/>
      <c r="M18591" s="9"/>
    </row>
    <row r="18592" spans="1:13" x14ac:dyDescent="0.25">
      <c r="A18592" s="126"/>
      <c r="B18592" s="126"/>
      <c r="C18592" s="126"/>
      <c r="D18592" s="127"/>
      <c r="E18592" s="128"/>
      <c r="F18592" s="128"/>
      <c r="G18592" s="126"/>
      <c r="H18592" s="126"/>
      <c r="I18592" s="126"/>
      <c r="J18592" s="126"/>
      <c r="K18592" s="9"/>
      <c r="L18592" s="9"/>
      <c r="M18592" s="9"/>
    </row>
    <row r="18593" spans="1:13" x14ac:dyDescent="0.25">
      <c r="A18593" s="126"/>
      <c r="B18593" s="126"/>
      <c r="C18593" s="126"/>
      <c r="D18593" s="127"/>
      <c r="E18593" s="128"/>
      <c r="F18593" s="128"/>
      <c r="G18593" s="126"/>
      <c r="H18593" s="126"/>
      <c r="I18593" s="126"/>
      <c r="J18593" s="126"/>
      <c r="K18593" s="9"/>
      <c r="L18593" s="9"/>
      <c r="M18593" s="9"/>
    </row>
    <row r="18594" spans="1:13" x14ac:dyDescent="0.25">
      <c r="A18594" s="126"/>
      <c r="B18594" s="126"/>
      <c r="C18594" s="126"/>
      <c r="D18594" s="127"/>
      <c r="E18594" s="128"/>
      <c r="F18594" s="128"/>
      <c r="G18594" s="126"/>
      <c r="H18594" s="126"/>
      <c r="I18594" s="126"/>
      <c r="J18594" s="126"/>
      <c r="K18594" s="9"/>
      <c r="L18594" s="9"/>
      <c r="M18594" s="9"/>
    </row>
    <row r="18595" spans="1:13" x14ac:dyDescent="0.25">
      <c r="A18595" s="126"/>
      <c r="B18595" s="126"/>
      <c r="C18595" s="126"/>
      <c r="D18595" s="127"/>
      <c r="E18595" s="128"/>
      <c r="F18595" s="128"/>
      <c r="G18595" s="126"/>
      <c r="H18595" s="126"/>
      <c r="I18595" s="126"/>
      <c r="J18595" s="126"/>
      <c r="K18595" s="9"/>
      <c r="L18595" s="9"/>
      <c r="M18595" s="9"/>
    </row>
    <row r="18596" spans="1:13" x14ac:dyDescent="0.25">
      <c r="A18596" s="126"/>
      <c r="B18596" s="126"/>
      <c r="C18596" s="126"/>
      <c r="D18596" s="127"/>
      <c r="E18596" s="128"/>
      <c r="F18596" s="128"/>
      <c r="G18596" s="126"/>
      <c r="H18596" s="126"/>
      <c r="I18596" s="126"/>
      <c r="J18596" s="126"/>
      <c r="K18596" s="9"/>
      <c r="L18596" s="9"/>
      <c r="M18596" s="9"/>
    </row>
    <row r="18597" spans="1:13" x14ac:dyDescent="0.25">
      <c r="A18597" s="126"/>
      <c r="B18597" s="126"/>
      <c r="C18597" s="126"/>
      <c r="D18597" s="127"/>
      <c r="E18597" s="128"/>
      <c r="F18597" s="128"/>
      <c r="G18597" s="126"/>
      <c r="H18597" s="126"/>
      <c r="I18597" s="126"/>
      <c r="J18597" s="126"/>
      <c r="K18597" s="9"/>
      <c r="L18597" s="9"/>
      <c r="M18597" s="9"/>
    </row>
    <row r="18598" spans="1:13" x14ac:dyDescent="0.25">
      <c r="A18598" s="126"/>
      <c r="B18598" s="126"/>
      <c r="C18598" s="126"/>
      <c r="D18598" s="127"/>
      <c r="E18598" s="128"/>
      <c r="F18598" s="128"/>
      <c r="G18598" s="126"/>
      <c r="H18598" s="126"/>
      <c r="I18598" s="126"/>
      <c r="J18598" s="126"/>
      <c r="K18598" s="9"/>
      <c r="L18598" s="9"/>
      <c r="M18598" s="9"/>
    </row>
    <row r="18599" spans="1:13" x14ac:dyDescent="0.25">
      <c r="A18599" s="126"/>
      <c r="B18599" s="126"/>
      <c r="C18599" s="126"/>
      <c r="D18599" s="127"/>
      <c r="E18599" s="128"/>
      <c r="F18599" s="128"/>
      <c r="G18599" s="126"/>
      <c r="H18599" s="126"/>
      <c r="I18599" s="126"/>
      <c r="J18599" s="126"/>
      <c r="K18599" s="9"/>
      <c r="L18599" s="9"/>
      <c r="M18599" s="9"/>
    </row>
    <row r="18600" spans="1:13" x14ac:dyDescent="0.25">
      <c r="A18600" s="126"/>
      <c r="B18600" s="126"/>
      <c r="C18600" s="126"/>
      <c r="D18600" s="127"/>
      <c r="E18600" s="128"/>
      <c r="F18600" s="128"/>
      <c r="G18600" s="126"/>
      <c r="H18600" s="126"/>
      <c r="I18600" s="126"/>
      <c r="J18600" s="126"/>
      <c r="K18600" s="9"/>
      <c r="L18600" s="9"/>
      <c r="M18600" s="9"/>
    </row>
    <row r="18601" spans="1:13" x14ac:dyDescent="0.25">
      <c r="A18601" s="126"/>
      <c r="B18601" s="126"/>
      <c r="C18601" s="126"/>
      <c r="D18601" s="127"/>
      <c r="E18601" s="128"/>
      <c r="F18601" s="128"/>
      <c r="G18601" s="126"/>
      <c r="H18601" s="126"/>
      <c r="I18601" s="126"/>
      <c r="J18601" s="126"/>
      <c r="K18601" s="9"/>
      <c r="L18601" s="9"/>
      <c r="M18601" s="9"/>
    </row>
    <row r="18602" spans="1:13" x14ac:dyDescent="0.25">
      <c r="A18602" s="126"/>
      <c r="B18602" s="126"/>
      <c r="C18602" s="126"/>
      <c r="D18602" s="127"/>
      <c r="E18602" s="128"/>
      <c r="F18602" s="128"/>
      <c r="G18602" s="126"/>
      <c r="H18602" s="126"/>
      <c r="I18602" s="126"/>
      <c r="J18602" s="126"/>
      <c r="K18602" s="9"/>
      <c r="L18602" s="9"/>
      <c r="M18602" s="9"/>
    </row>
    <row r="18603" spans="1:13" x14ac:dyDescent="0.25">
      <c r="A18603" s="126"/>
      <c r="B18603" s="126"/>
      <c r="C18603" s="126"/>
      <c r="D18603" s="127"/>
      <c r="E18603" s="128"/>
      <c r="F18603" s="128"/>
      <c r="G18603" s="126"/>
      <c r="H18603" s="126"/>
      <c r="I18603" s="126"/>
      <c r="J18603" s="126"/>
      <c r="K18603" s="9"/>
      <c r="L18603" s="9"/>
      <c r="M18603" s="9"/>
    </row>
    <row r="18604" spans="1:13" x14ac:dyDescent="0.25">
      <c r="A18604" s="126"/>
      <c r="B18604" s="126"/>
      <c r="C18604" s="126"/>
      <c r="D18604" s="127"/>
      <c r="E18604" s="128"/>
      <c r="F18604" s="128"/>
      <c r="G18604" s="126"/>
      <c r="H18604" s="126"/>
      <c r="I18604" s="126"/>
      <c r="J18604" s="126"/>
      <c r="K18604" s="9"/>
      <c r="L18604" s="9"/>
      <c r="M18604" s="9"/>
    </row>
    <row r="18605" spans="1:13" x14ac:dyDescent="0.25">
      <c r="A18605" s="126"/>
      <c r="B18605" s="126"/>
      <c r="C18605" s="126"/>
      <c r="D18605" s="127"/>
      <c r="E18605" s="128"/>
      <c r="F18605" s="128"/>
      <c r="G18605" s="126"/>
      <c r="H18605" s="126"/>
      <c r="I18605" s="126"/>
      <c r="J18605" s="126"/>
      <c r="K18605" s="9"/>
      <c r="L18605" s="9"/>
      <c r="M18605" s="9"/>
    </row>
    <row r="18606" spans="1:13" x14ac:dyDescent="0.25">
      <c r="A18606" s="126"/>
      <c r="B18606" s="126"/>
      <c r="C18606" s="126"/>
      <c r="D18606" s="127"/>
      <c r="E18606" s="128"/>
      <c r="F18606" s="128"/>
      <c r="G18606" s="126"/>
      <c r="H18606" s="126"/>
      <c r="I18606" s="126"/>
      <c r="J18606" s="126"/>
      <c r="K18606" s="9"/>
      <c r="L18606" s="9"/>
      <c r="M18606" s="9"/>
    </row>
    <row r="18607" spans="1:13" x14ac:dyDescent="0.25">
      <c r="A18607" s="126"/>
      <c r="B18607" s="126"/>
      <c r="C18607" s="126"/>
      <c r="D18607" s="127"/>
      <c r="E18607" s="128"/>
      <c r="F18607" s="128"/>
      <c r="G18607" s="126"/>
      <c r="H18607" s="126"/>
      <c r="I18607" s="126"/>
      <c r="J18607" s="126"/>
      <c r="K18607" s="9"/>
      <c r="L18607" s="9"/>
      <c r="M18607" s="9"/>
    </row>
    <row r="18608" spans="1:13" x14ac:dyDescent="0.25">
      <c r="A18608" s="126"/>
      <c r="B18608" s="126"/>
      <c r="C18608" s="126"/>
      <c r="D18608" s="127"/>
      <c r="E18608" s="128"/>
      <c r="F18608" s="128"/>
      <c r="G18608" s="126"/>
      <c r="H18608" s="126"/>
      <c r="I18608" s="126"/>
      <c r="J18608" s="126"/>
      <c r="K18608" s="9"/>
      <c r="L18608" s="9"/>
      <c r="M18608" s="9"/>
    </row>
    <row r="18609" spans="1:13" x14ac:dyDescent="0.25">
      <c r="A18609" s="126"/>
      <c r="B18609" s="126"/>
      <c r="C18609" s="126"/>
      <c r="D18609" s="127"/>
      <c r="E18609" s="128"/>
      <c r="F18609" s="128"/>
      <c r="G18609" s="126"/>
      <c r="H18609" s="126"/>
      <c r="I18609" s="126"/>
      <c r="J18609" s="126"/>
      <c r="K18609" s="9"/>
      <c r="L18609" s="9"/>
      <c r="M18609" s="9"/>
    </row>
    <row r="18610" spans="1:13" x14ac:dyDescent="0.25">
      <c r="A18610" s="126"/>
      <c r="B18610" s="126"/>
      <c r="C18610" s="126"/>
      <c r="D18610" s="127"/>
      <c r="E18610" s="128"/>
      <c r="F18610" s="128"/>
      <c r="G18610" s="126"/>
      <c r="H18610" s="126"/>
      <c r="I18610" s="126"/>
      <c r="J18610" s="126"/>
      <c r="K18610" s="9"/>
      <c r="L18610" s="9"/>
      <c r="M18610" s="9"/>
    </row>
    <row r="18611" spans="1:13" x14ac:dyDescent="0.25">
      <c r="A18611" s="126"/>
      <c r="B18611" s="126"/>
      <c r="C18611" s="126"/>
      <c r="D18611" s="127"/>
      <c r="E18611" s="128"/>
      <c r="F18611" s="128"/>
      <c r="G18611" s="126"/>
      <c r="H18611" s="126"/>
      <c r="I18611" s="126"/>
      <c r="J18611" s="126"/>
      <c r="K18611" s="9"/>
      <c r="L18611" s="9"/>
      <c r="M18611" s="9"/>
    </row>
    <row r="18612" spans="1:13" x14ac:dyDescent="0.25">
      <c r="A18612" s="126"/>
      <c r="B18612" s="126"/>
      <c r="C18612" s="126"/>
      <c r="D18612" s="127"/>
      <c r="E18612" s="128"/>
      <c r="F18612" s="128"/>
      <c r="G18612" s="126"/>
      <c r="H18612" s="126"/>
      <c r="I18612" s="126"/>
      <c r="J18612" s="126"/>
      <c r="K18612" s="9"/>
      <c r="L18612" s="9"/>
      <c r="M18612" s="9"/>
    </row>
    <row r="18613" spans="1:13" x14ac:dyDescent="0.25">
      <c r="A18613" s="126"/>
      <c r="B18613" s="126"/>
      <c r="C18613" s="126"/>
      <c r="D18613" s="127"/>
      <c r="E18613" s="128"/>
      <c r="F18613" s="128"/>
      <c r="G18613" s="126"/>
      <c r="H18613" s="126"/>
      <c r="I18613" s="126"/>
      <c r="J18613" s="126"/>
      <c r="K18613" s="9"/>
      <c r="L18613" s="9"/>
      <c r="M18613" s="9"/>
    </row>
    <row r="18614" spans="1:13" x14ac:dyDescent="0.25">
      <c r="A18614" s="126"/>
      <c r="B18614" s="126"/>
      <c r="C18614" s="126"/>
      <c r="D18614" s="127"/>
      <c r="E18614" s="128"/>
      <c r="F18614" s="128"/>
      <c r="G18614" s="126"/>
      <c r="H18614" s="126"/>
      <c r="I18614" s="126"/>
      <c r="J18614" s="126"/>
      <c r="K18614" s="9"/>
      <c r="L18614" s="9"/>
      <c r="M18614" s="9"/>
    </row>
    <row r="18615" spans="1:13" x14ac:dyDescent="0.25">
      <c r="A18615" s="126"/>
      <c r="B18615" s="126"/>
      <c r="C18615" s="126"/>
      <c r="D18615" s="127"/>
      <c r="E18615" s="128"/>
      <c r="F18615" s="128"/>
      <c r="G18615" s="126"/>
      <c r="H18615" s="126"/>
      <c r="I18615" s="126"/>
      <c r="J18615" s="126"/>
      <c r="K18615" s="9"/>
      <c r="L18615" s="9"/>
      <c r="M18615" s="9"/>
    </row>
    <row r="18616" spans="1:13" x14ac:dyDescent="0.25">
      <c r="A18616" s="126"/>
      <c r="B18616" s="126"/>
      <c r="C18616" s="126"/>
      <c r="D18616" s="127"/>
      <c r="E18616" s="128"/>
      <c r="F18616" s="128"/>
      <c r="G18616" s="126"/>
      <c r="H18616" s="126"/>
      <c r="I18616" s="126"/>
      <c r="J18616" s="126"/>
      <c r="K18616" s="9"/>
      <c r="L18616" s="9"/>
      <c r="M18616" s="9"/>
    </row>
    <row r="18617" spans="1:13" x14ac:dyDescent="0.25">
      <c r="A18617" s="126"/>
      <c r="B18617" s="126"/>
      <c r="C18617" s="126"/>
      <c r="D18617" s="127"/>
      <c r="E18617" s="128"/>
      <c r="F18617" s="128"/>
      <c r="G18617" s="126"/>
      <c r="H18617" s="126"/>
      <c r="I18617" s="126"/>
      <c r="J18617" s="126"/>
      <c r="K18617" s="9"/>
      <c r="L18617" s="9"/>
      <c r="M18617" s="9"/>
    </row>
    <row r="18618" spans="1:13" x14ac:dyDescent="0.25">
      <c r="A18618" s="126"/>
      <c r="B18618" s="126"/>
      <c r="C18618" s="126"/>
      <c r="D18618" s="127"/>
      <c r="E18618" s="128"/>
      <c r="F18618" s="128"/>
      <c r="G18618" s="126"/>
      <c r="H18618" s="126"/>
      <c r="I18618" s="126"/>
      <c r="J18618" s="126"/>
      <c r="K18618" s="9"/>
      <c r="L18618" s="9"/>
      <c r="M18618" s="9"/>
    </row>
    <row r="18619" spans="1:13" x14ac:dyDescent="0.25">
      <c r="A18619" s="126"/>
      <c r="B18619" s="126"/>
      <c r="C18619" s="126"/>
      <c r="D18619" s="127"/>
      <c r="E18619" s="128"/>
      <c r="F18619" s="128"/>
      <c r="G18619" s="126"/>
      <c r="H18619" s="126"/>
      <c r="I18619" s="126"/>
      <c r="J18619" s="126"/>
      <c r="K18619" s="9"/>
      <c r="L18619" s="9"/>
      <c r="M18619" s="9"/>
    </row>
    <row r="18620" spans="1:13" x14ac:dyDescent="0.25">
      <c r="A18620" s="126"/>
      <c r="B18620" s="126"/>
      <c r="C18620" s="126"/>
      <c r="D18620" s="127"/>
      <c r="E18620" s="128"/>
      <c r="F18620" s="128"/>
      <c r="G18620" s="126"/>
      <c r="H18620" s="126"/>
      <c r="I18620" s="126"/>
      <c r="J18620" s="126"/>
      <c r="K18620" s="9"/>
      <c r="L18620" s="9"/>
      <c r="M18620" s="9"/>
    </row>
    <row r="18621" spans="1:13" x14ac:dyDescent="0.25">
      <c r="A18621" s="126"/>
      <c r="B18621" s="126"/>
      <c r="C18621" s="126"/>
      <c r="D18621" s="127"/>
      <c r="E18621" s="128"/>
      <c r="F18621" s="128"/>
      <c r="G18621" s="126"/>
      <c r="H18621" s="126"/>
      <c r="I18621" s="126"/>
      <c r="J18621" s="126"/>
      <c r="K18621" s="9"/>
      <c r="L18621" s="9"/>
      <c r="M18621" s="9"/>
    </row>
    <row r="18622" spans="1:13" x14ac:dyDescent="0.25">
      <c r="A18622" s="126"/>
      <c r="B18622" s="126"/>
      <c r="C18622" s="126"/>
      <c r="D18622" s="127"/>
      <c r="E18622" s="128"/>
      <c r="F18622" s="128"/>
      <c r="G18622" s="126"/>
      <c r="H18622" s="126"/>
      <c r="I18622" s="126"/>
      <c r="J18622" s="126"/>
      <c r="K18622" s="9"/>
      <c r="L18622" s="9"/>
      <c r="M18622" s="9"/>
    </row>
    <row r="18623" spans="1:13" x14ac:dyDescent="0.25">
      <c r="A18623" s="126"/>
      <c r="B18623" s="126"/>
      <c r="C18623" s="126"/>
      <c r="D18623" s="127"/>
      <c r="E18623" s="128"/>
      <c r="F18623" s="128"/>
      <c r="G18623" s="126"/>
      <c r="H18623" s="126"/>
      <c r="I18623" s="126"/>
      <c r="J18623" s="126"/>
      <c r="K18623" s="9"/>
      <c r="L18623" s="9"/>
      <c r="M18623" s="9"/>
    </row>
    <row r="18624" spans="1:13" x14ac:dyDescent="0.25">
      <c r="A18624" s="126"/>
      <c r="B18624" s="126"/>
      <c r="C18624" s="126"/>
      <c r="D18624" s="127"/>
      <c r="E18624" s="128"/>
      <c r="F18624" s="128"/>
      <c r="G18624" s="126"/>
      <c r="H18624" s="126"/>
      <c r="I18624" s="126"/>
      <c r="J18624" s="126"/>
      <c r="K18624" s="9"/>
      <c r="L18624" s="9"/>
      <c r="M18624" s="9"/>
    </row>
    <row r="18625" spans="1:13" x14ac:dyDescent="0.25">
      <c r="A18625" s="126"/>
      <c r="B18625" s="126"/>
      <c r="C18625" s="126"/>
      <c r="D18625" s="127"/>
      <c r="E18625" s="128"/>
      <c r="F18625" s="128"/>
      <c r="G18625" s="126"/>
      <c r="H18625" s="126"/>
      <c r="I18625" s="126"/>
      <c r="J18625" s="126"/>
      <c r="K18625" s="9"/>
      <c r="L18625" s="9"/>
      <c r="M18625" s="9"/>
    </row>
    <row r="18626" spans="1:13" x14ac:dyDescent="0.25">
      <c r="A18626" s="126"/>
      <c r="B18626" s="126"/>
      <c r="C18626" s="126"/>
      <c r="D18626" s="127"/>
      <c r="E18626" s="128"/>
      <c r="F18626" s="128"/>
      <c r="G18626" s="126"/>
      <c r="H18626" s="126"/>
      <c r="I18626" s="126"/>
      <c r="J18626" s="126"/>
      <c r="K18626" s="9"/>
      <c r="L18626" s="9"/>
      <c r="M18626" s="9"/>
    </row>
    <row r="18627" spans="1:13" x14ac:dyDescent="0.25">
      <c r="A18627" s="126"/>
      <c r="B18627" s="126"/>
      <c r="C18627" s="126"/>
      <c r="D18627" s="127"/>
      <c r="E18627" s="128"/>
      <c r="F18627" s="128"/>
      <c r="G18627" s="126"/>
      <c r="H18627" s="126"/>
      <c r="I18627" s="126"/>
      <c r="J18627" s="126"/>
      <c r="K18627" s="9"/>
      <c r="L18627" s="9"/>
      <c r="M18627" s="9"/>
    </row>
    <row r="18628" spans="1:13" x14ac:dyDescent="0.25">
      <c r="A18628" s="126"/>
      <c r="B18628" s="126"/>
      <c r="C18628" s="126"/>
      <c r="D18628" s="127"/>
      <c r="E18628" s="128"/>
      <c r="F18628" s="128"/>
      <c r="G18628" s="126"/>
      <c r="H18628" s="126"/>
      <c r="I18628" s="126"/>
      <c r="J18628" s="126"/>
      <c r="K18628" s="9"/>
      <c r="L18628" s="9"/>
      <c r="M18628" s="9"/>
    </row>
    <row r="18629" spans="1:13" x14ac:dyDescent="0.25">
      <c r="A18629" s="126"/>
      <c r="B18629" s="126"/>
      <c r="C18629" s="126"/>
      <c r="D18629" s="127"/>
      <c r="E18629" s="128"/>
      <c r="F18629" s="128"/>
      <c r="G18629" s="126"/>
      <c r="H18629" s="126"/>
      <c r="I18629" s="126"/>
      <c r="J18629" s="126"/>
      <c r="K18629" s="9"/>
      <c r="L18629" s="9"/>
      <c r="M18629" s="9"/>
    </row>
    <row r="18630" spans="1:13" x14ac:dyDescent="0.25">
      <c r="A18630" s="126"/>
      <c r="B18630" s="126"/>
      <c r="C18630" s="126"/>
      <c r="D18630" s="127"/>
      <c r="E18630" s="128"/>
      <c r="F18630" s="128"/>
      <c r="G18630" s="126"/>
      <c r="H18630" s="126"/>
      <c r="I18630" s="126"/>
      <c r="J18630" s="126"/>
      <c r="K18630" s="9"/>
      <c r="L18630" s="9"/>
      <c r="M18630" s="9"/>
    </row>
    <row r="18631" spans="1:13" x14ac:dyDescent="0.25">
      <c r="A18631" s="126"/>
      <c r="B18631" s="126"/>
      <c r="C18631" s="126"/>
      <c r="D18631" s="127"/>
      <c r="E18631" s="128"/>
      <c r="F18631" s="128"/>
      <c r="G18631" s="126"/>
      <c r="H18631" s="126"/>
      <c r="I18631" s="126"/>
      <c r="J18631" s="126"/>
      <c r="K18631" s="9"/>
      <c r="L18631" s="9"/>
      <c r="M18631" s="9"/>
    </row>
    <row r="18632" spans="1:13" x14ac:dyDescent="0.25">
      <c r="A18632" s="126"/>
      <c r="B18632" s="126"/>
      <c r="C18632" s="126"/>
      <c r="D18632" s="127"/>
      <c r="E18632" s="128"/>
      <c r="F18632" s="128"/>
      <c r="G18632" s="126"/>
      <c r="H18632" s="126"/>
      <c r="I18632" s="126"/>
      <c r="J18632" s="126"/>
      <c r="K18632" s="9"/>
      <c r="L18632" s="9"/>
      <c r="M18632" s="9"/>
    </row>
    <row r="18633" spans="1:13" x14ac:dyDescent="0.25">
      <c r="A18633" s="126"/>
      <c r="B18633" s="126"/>
      <c r="C18633" s="126"/>
      <c r="D18633" s="127"/>
      <c r="E18633" s="128"/>
      <c r="F18633" s="128"/>
      <c r="G18633" s="126"/>
      <c r="H18633" s="126"/>
      <c r="I18633" s="126"/>
      <c r="J18633" s="126"/>
      <c r="K18633" s="9"/>
      <c r="L18633" s="9"/>
      <c r="M18633" s="9"/>
    </row>
    <row r="18634" spans="1:13" x14ac:dyDescent="0.25">
      <c r="A18634" s="126"/>
      <c r="B18634" s="126"/>
      <c r="C18634" s="126"/>
      <c r="D18634" s="127"/>
      <c r="E18634" s="128"/>
      <c r="F18634" s="128"/>
      <c r="G18634" s="126"/>
      <c r="H18634" s="126"/>
      <c r="I18634" s="126"/>
      <c r="J18634" s="126"/>
      <c r="K18634" s="9"/>
      <c r="L18634" s="9"/>
      <c r="M18634" s="9"/>
    </row>
    <row r="18635" spans="1:13" x14ac:dyDescent="0.25">
      <c r="A18635" s="126"/>
      <c r="B18635" s="126"/>
      <c r="C18635" s="126"/>
      <c r="D18635" s="127"/>
      <c r="E18635" s="128"/>
      <c r="F18635" s="128"/>
      <c r="G18635" s="126"/>
      <c r="H18635" s="126"/>
      <c r="I18635" s="126"/>
      <c r="J18635" s="126"/>
      <c r="K18635" s="9"/>
      <c r="L18635" s="9"/>
      <c r="M18635" s="9"/>
    </row>
    <row r="18636" spans="1:13" x14ac:dyDescent="0.25">
      <c r="A18636" s="126"/>
      <c r="B18636" s="126"/>
      <c r="C18636" s="126"/>
      <c r="D18636" s="127"/>
      <c r="E18636" s="128"/>
      <c r="F18636" s="128"/>
      <c r="G18636" s="126"/>
      <c r="H18636" s="126"/>
      <c r="I18636" s="126"/>
      <c r="J18636" s="126"/>
      <c r="K18636" s="9"/>
      <c r="L18636" s="9"/>
      <c r="M18636" s="9"/>
    </row>
    <row r="18637" spans="1:13" x14ac:dyDescent="0.25">
      <c r="A18637" s="126"/>
      <c r="B18637" s="126"/>
      <c r="C18637" s="126"/>
      <c r="D18637" s="127"/>
      <c r="E18637" s="128"/>
      <c r="F18637" s="128"/>
      <c r="G18637" s="126"/>
      <c r="H18637" s="126"/>
      <c r="I18637" s="126"/>
      <c r="J18637" s="126"/>
      <c r="K18637" s="9"/>
      <c r="L18637" s="9"/>
      <c r="M18637" s="9"/>
    </row>
    <row r="18638" spans="1:13" x14ac:dyDescent="0.25">
      <c r="A18638" s="126"/>
      <c r="B18638" s="126"/>
      <c r="C18638" s="126"/>
      <c r="D18638" s="127"/>
      <c r="E18638" s="128"/>
      <c r="F18638" s="128"/>
      <c r="G18638" s="126"/>
      <c r="H18638" s="126"/>
      <c r="I18638" s="126"/>
      <c r="J18638" s="126"/>
      <c r="K18638" s="9"/>
      <c r="L18638" s="9"/>
      <c r="M18638" s="9"/>
    </row>
    <row r="18639" spans="1:13" x14ac:dyDescent="0.25">
      <c r="A18639" s="126"/>
      <c r="B18639" s="126"/>
      <c r="C18639" s="126"/>
      <c r="D18639" s="127"/>
      <c r="E18639" s="128"/>
      <c r="F18639" s="128"/>
      <c r="G18639" s="126"/>
      <c r="H18639" s="126"/>
      <c r="I18639" s="126"/>
      <c r="J18639" s="126"/>
      <c r="K18639" s="9"/>
      <c r="L18639" s="9"/>
      <c r="M18639" s="9"/>
    </row>
    <row r="18640" spans="1:13" x14ac:dyDescent="0.25">
      <c r="A18640" s="126"/>
      <c r="B18640" s="126"/>
      <c r="C18640" s="126"/>
      <c r="D18640" s="127"/>
      <c r="E18640" s="128"/>
      <c r="F18640" s="128"/>
      <c r="G18640" s="126"/>
      <c r="H18640" s="126"/>
      <c r="I18640" s="126"/>
      <c r="J18640" s="126"/>
      <c r="K18640" s="9"/>
      <c r="L18640" s="9"/>
      <c r="M18640" s="9"/>
    </row>
    <row r="18641" spans="1:13" x14ac:dyDescent="0.25">
      <c r="A18641" s="126"/>
      <c r="B18641" s="126"/>
      <c r="C18641" s="126"/>
      <c r="D18641" s="127"/>
      <c r="E18641" s="128"/>
      <c r="F18641" s="128"/>
      <c r="G18641" s="126"/>
      <c r="H18641" s="126"/>
      <c r="I18641" s="126"/>
      <c r="J18641" s="126"/>
      <c r="K18641" s="9"/>
      <c r="L18641" s="9"/>
      <c r="M18641" s="9"/>
    </row>
    <row r="18642" spans="1:13" x14ac:dyDescent="0.25">
      <c r="A18642" s="126"/>
      <c r="B18642" s="126"/>
      <c r="C18642" s="126"/>
      <c r="D18642" s="127"/>
      <c r="E18642" s="128"/>
      <c r="F18642" s="128"/>
      <c r="G18642" s="126"/>
      <c r="H18642" s="126"/>
      <c r="I18642" s="126"/>
      <c r="J18642" s="126"/>
      <c r="K18642" s="9"/>
      <c r="L18642" s="9"/>
      <c r="M18642" s="9"/>
    </row>
    <row r="18643" spans="1:13" x14ac:dyDescent="0.25">
      <c r="A18643" s="126"/>
      <c r="B18643" s="126"/>
      <c r="C18643" s="126"/>
      <c r="D18643" s="127"/>
      <c r="E18643" s="128"/>
      <c r="F18643" s="128"/>
      <c r="G18643" s="126"/>
      <c r="H18643" s="126"/>
      <c r="I18643" s="126"/>
      <c r="J18643" s="126"/>
      <c r="K18643" s="9"/>
      <c r="L18643" s="9"/>
      <c r="M18643" s="9"/>
    </row>
    <row r="18644" spans="1:13" x14ac:dyDescent="0.25">
      <c r="A18644" s="126"/>
      <c r="B18644" s="126"/>
      <c r="C18644" s="126"/>
      <c r="D18644" s="127"/>
      <c r="E18644" s="128"/>
      <c r="F18644" s="128"/>
      <c r="G18644" s="126"/>
      <c r="H18644" s="126"/>
      <c r="I18644" s="126"/>
      <c r="J18644" s="126"/>
      <c r="K18644" s="9"/>
      <c r="L18644" s="9"/>
      <c r="M18644" s="9"/>
    </row>
    <row r="18645" spans="1:13" x14ac:dyDescent="0.25">
      <c r="A18645" s="126"/>
      <c r="B18645" s="126"/>
      <c r="C18645" s="126"/>
      <c r="D18645" s="127"/>
      <c r="E18645" s="128"/>
      <c r="F18645" s="128"/>
      <c r="G18645" s="126"/>
      <c r="H18645" s="126"/>
      <c r="I18645" s="126"/>
      <c r="J18645" s="126"/>
      <c r="K18645" s="9"/>
      <c r="L18645" s="9"/>
      <c r="M18645" s="9"/>
    </row>
    <row r="18646" spans="1:13" x14ac:dyDescent="0.25">
      <c r="A18646" s="126"/>
      <c r="B18646" s="126"/>
      <c r="C18646" s="126"/>
      <c r="D18646" s="127"/>
      <c r="E18646" s="128"/>
      <c r="F18646" s="128"/>
      <c r="G18646" s="126"/>
      <c r="H18646" s="126"/>
      <c r="I18646" s="126"/>
      <c r="J18646" s="126"/>
      <c r="K18646" s="9"/>
      <c r="L18646" s="9"/>
      <c r="M18646" s="9"/>
    </row>
    <row r="18647" spans="1:13" x14ac:dyDescent="0.25">
      <c r="A18647" s="126"/>
      <c r="B18647" s="126"/>
      <c r="C18647" s="126"/>
      <c r="D18647" s="127"/>
      <c r="E18647" s="128"/>
      <c r="F18647" s="128"/>
      <c r="G18647" s="126"/>
      <c r="H18647" s="126"/>
      <c r="I18647" s="126"/>
      <c r="J18647" s="126"/>
      <c r="K18647" s="9"/>
      <c r="L18647" s="9"/>
      <c r="M18647" s="9"/>
    </row>
    <row r="18648" spans="1:13" x14ac:dyDescent="0.25">
      <c r="A18648" s="126"/>
      <c r="B18648" s="126"/>
      <c r="C18648" s="126"/>
      <c r="D18648" s="127"/>
      <c r="E18648" s="128"/>
      <c r="F18648" s="128"/>
      <c r="G18648" s="126"/>
      <c r="H18648" s="126"/>
      <c r="I18648" s="126"/>
      <c r="J18648" s="126"/>
      <c r="K18648" s="9"/>
      <c r="L18648" s="9"/>
      <c r="M18648" s="9"/>
    </row>
    <row r="18649" spans="1:13" x14ac:dyDescent="0.25">
      <c r="A18649" s="126"/>
      <c r="B18649" s="126"/>
      <c r="C18649" s="126"/>
      <c r="D18649" s="127"/>
      <c r="E18649" s="128"/>
      <c r="F18649" s="128"/>
      <c r="G18649" s="126"/>
      <c r="H18649" s="126"/>
      <c r="I18649" s="126"/>
      <c r="J18649" s="126"/>
      <c r="K18649" s="9"/>
      <c r="L18649" s="9"/>
      <c r="M18649" s="9"/>
    </row>
    <row r="18650" spans="1:13" x14ac:dyDescent="0.25">
      <c r="A18650" s="126"/>
      <c r="B18650" s="126"/>
      <c r="C18650" s="126"/>
      <c r="D18650" s="127"/>
      <c r="E18650" s="128"/>
      <c r="F18650" s="128"/>
      <c r="G18650" s="126"/>
      <c r="H18650" s="126"/>
      <c r="I18650" s="126"/>
      <c r="J18650" s="126"/>
      <c r="K18650" s="9"/>
      <c r="L18650" s="9"/>
      <c r="M18650" s="9"/>
    </row>
    <row r="18651" spans="1:13" x14ac:dyDescent="0.25">
      <c r="A18651" s="126"/>
      <c r="B18651" s="126"/>
      <c r="C18651" s="126"/>
      <c r="D18651" s="127"/>
      <c r="E18651" s="128"/>
      <c r="F18651" s="128"/>
      <c r="G18651" s="126"/>
      <c r="H18651" s="126"/>
      <c r="I18651" s="126"/>
      <c r="J18651" s="126"/>
      <c r="K18651" s="9"/>
      <c r="L18651" s="9"/>
      <c r="M18651" s="9"/>
    </row>
    <row r="18652" spans="1:13" x14ac:dyDescent="0.25">
      <c r="A18652" s="126"/>
      <c r="B18652" s="126"/>
      <c r="C18652" s="126"/>
      <c r="D18652" s="127"/>
      <c r="E18652" s="128"/>
      <c r="F18652" s="128"/>
      <c r="G18652" s="126"/>
      <c r="H18652" s="126"/>
      <c r="I18652" s="126"/>
      <c r="J18652" s="126"/>
      <c r="K18652" s="9"/>
      <c r="L18652" s="9"/>
      <c r="M18652" s="9"/>
    </row>
    <row r="18653" spans="1:13" x14ac:dyDescent="0.25">
      <c r="A18653" s="126"/>
      <c r="B18653" s="126"/>
      <c r="C18653" s="126"/>
      <c r="D18653" s="127"/>
      <c r="E18653" s="128"/>
      <c r="F18653" s="128"/>
      <c r="G18653" s="126"/>
      <c r="H18653" s="126"/>
      <c r="I18653" s="126"/>
      <c r="J18653" s="126"/>
      <c r="K18653" s="9"/>
      <c r="L18653" s="9"/>
      <c r="M18653" s="9"/>
    </row>
    <row r="18654" spans="1:13" x14ac:dyDescent="0.25">
      <c r="A18654" s="126"/>
      <c r="B18654" s="126"/>
      <c r="C18654" s="126"/>
      <c r="D18654" s="127"/>
      <c r="E18654" s="128"/>
      <c r="F18654" s="128"/>
      <c r="G18654" s="126"/>
      <c r="H18654" s="126"/>
      <c r="I18654" s="126"/>
      <c r="J18654" s="126"/>
      <c r="K18654" s="9"/>
      <c r="L18654" s="9"/>
      <c r="M18654" s="9"/>
    </row>
    <row r="18655" spans="1:13" x14ac:dyDescent="0.25">
      <c r="A18655" s="126"/>
      <c r="B18655" s="126"/>
      <c r="C18655" s="126"/>
      <c r="D18655" s="127"/>
      <c r="E18655" s="128"/>
      <c r="F18655" s="128"/>
      <c r="G18655" s="126"/>
      <c r="H18655" s="126"/>
      <c r="I18655" s="126"/>
      <c r="J18655" s="126"/>
      <c r="K18655" s="9"/>
      <c r="L18655" s="9"/>
      <c r="M18655" s="9"/>
    </row>
    <row r="18656" spans="1:13" x14ac:dyDescent="0.25">
      <c r="A18656" s="126"/>
      <c r="B18656" s="126"/>
      <c r="C18656" s="126"/>
      <c r="D18656" s="127"/>
      <c r="E18656" s="128"/>
      <c r="F18656" s="128"/>
      <c r="G18656" s="126"/>
      <c r="H18656" s="126"/>
      <c r="I18656" s="126"/>
      <c r="J18656" s="126"/>
      <c r="K18656" s="9"/>
      <c r="L18656" s="9"/>
      <c r="M18656" s="9"/>
    </row>
    <row r="18657" spans="1:13" x14ac:dyDescent="0.25">
      <c r="A18657" s="126"/>
      <c r="B18657" s="126"/>
      <c r="C18657" s="126"/>
      <c r="D18657" s="127"/>
      <c r="E18657" s="128"/>
      <c r="F18657" s="128"/>
      <c r="G18657" s="126"/>
      <c r="H18657" s="126"/>
      <c r="I18657" s="126"/>
      <c r="J18657" s="126"/>
      <c r="K18657" s="9"/>
      <c r="L18657" s="9"/>
      <c r="M18657" s="9"/>
    </row>
    <row r="18658" spans="1:13" x14ac:dyDescent="0.25">
      <c r="A18658" s="126"/>
      <c r="B18658" s="126"/>
      <c r="C18658" s="126"/>
      <c r="D18658" s="127"/>
      <c r="E18658" s="128"/>
      <c r="F18658" s="128"/>
      <c r="G18658" s="126"/>
      <c r="H18658" s="126"/>
      <c r="I18658" s="126"/>
      <c r="J18658" s="126"/>
      <c r="K18658" s="9"/>
      <c r="L18658" s="9"/>
      <c r="M18658" s="9"/>
    </row>
    <row r="18659" spans="1:13" x14ac:dyDescent="0.25">
      <c r="A18659" s="126"/>
      <c r="B18659" s="126"/>
      <c r="C18659" s="126"/>
      <c r="D18659" s="127"/>
      <c r="E18659" s="128"/>
      <c r="F18659" s="128"/>
      <c r="G18659" s="126"/>
      <c r="H18659" s="126"/>
      <c r="I18659" s="126"/>
      <c r="J18659" s="126"/>
      <c r="K18659" s="9"/>
      <c r="L18659" s="9"/>
      <c r="M18659" s="9"/>
    </row>
    <row r="18660" spans="1:13" x14ac:dyDescent="0.25">
      <c r="A18660" s="126"/>
      <c r="B18660" s="126"/>
      <c r="C18660" s="126"/>
      <c r="D18660" s="127"/>
      <c r="E18660" s="128"/>
      <c r="F18660" s="128"/>
      <c r="G18660" s="126"/>
      <c r="H18660" s="126"/>
      <c r="I18660" s="126"/>
      <c r="J18660" s="126"/>
      <c r="K18660" s="9"/>
      <c r="L18660" s="9"/>
      <c r="M18660" s="9"/>
    </row>
    <row r="18661" spans="1:13" x14ac:dyDescent="0.25">
      <c r="A18661" s="126"/>
      <c r="B18661" s="126"/>
      <c r="C18661" s="126"/>
      <c r="D18661" s="127"/>
      <c r="E18661" s="128"/>
      <c r="F18661" s="128"/>
      <c r="G18661" s="126"/>
      <c r="H18661" s="126"/>
      <c r="I18661" s="126"/>
      <c r="J18661" s="126"/>
      <c r="K18661" s="9"/>
      <c r="L18661" s="9"/>
      <c r="M18661" s="9"/>
    </row>
    <row r="18662" spans="1:13" x14ac:dyDescent="0.25">
      <c r="A18662" s="126"/>
      <c r="B18662" s="126"/>
      <c r="C18662" s="126"/>
      <c r="D18662" s="127"/>
      <c r="E18662" s="128"/>
      <c r="F18662" s="128"/>
      <c r="G18662" s="126"/>
      <c r="H18662" s="126"/>
      <c r="I18662" s="126"/>
      <c r="J18662" s="126"/>
      <c r="K18662" s="9"/>
      <c r="L18662" s="9"/>
      <c r="M18662" s="9"/>
    </row>
    <row r="18663" spans="1:13" x14ac:dyDescent="0.25">
      <c r="A18663" s="126"/>
      <c r="B18663" s="126"/>
      <c r="C18663" s="126"/>
      <c r="D18663" s="127"/>
      <c r="E18663" s="128"/>
      <c r="F18663" s="128"/>
      <c r="G18663" s="126"/>
      <c r="H18663" s="126"/>
      <c r="I18663" s="126"/>
      <c r="J18663" s="126"/>
      <c r="K18663" s="9"/>
      <c r="L18663" s="9"/>
      <c r="M18663" s="9"/>
    </row>
    <row r="18664" spans="1:13" x14ac:dyDescent="0.25">
      <c r="A18664" s="126"/>
      <c r="B18664" s="126"/>
      <c r="C18664" s="126"/>
      <c r="D18664" s="127"/>
      <c r="E18664" s="128"/>
      <c r="F18664" s="128"/>
      <c r="G18664" s="126"/>
      <c r="H18664" s="126"/>
      <c r="I18664" s="126"/>
      <c r="J18664" s="126"/>
      <c r="K18664" s="9"/>
      <c r="L18664" s="9"/>
      <c r="M18664" s="9"/>
    </row>
    <row r="18665" spans="1:13" x14ac:dyDescent="0.25">
      <c r="A18665" s="126"/>
      <c r="B18665" s="126"/>
      <c r="C18665" s="126"/>
      <c r="D18665" s="127"/>
      <c r="E18665" s="128"/>
      <c r="F18665" s="128"/>
      <c r="G18665" s="126"/>
      <c r="H18665" s="126"/>
      <c r="I18665" s="126"/>
      <c r="J18665" s="126"/>
      <c r="K18665" s="9"/>
      <c r="L18665" s="9"/>
      <c r="M18665" s="9"/>
    </row>
    <row r="18666" spans="1:13" x14ac:dyDescent="0.25">
      <c r="A18666" s="126"/>
      <c r="B18666" s="126"/>
      <c r="C18666" s="126"/>
      <c r="D18666" s="127"/>
      <c r="E18666" s="128"/>
      <c r="F18666" s="128"/>
      <c r="G18666" s="126"/>
      <c r="H18666" s="126"/>
      <c r="I18666" s="126"/>
      <c r="J18666" s="126"/>
      <c r="K18666" s="9"/>
      <c r="L18666" s="9"/>
      <c r="M18666" s="9"/>
    </row>
    <row r="18667" spans="1:13" x14ac:dyDescent="0.25">
      <c r="A18667" s="126"/>
      <c r="B18667" s="126"/>
      <c r="C18667" s="126"/>
      <c r="D18667" s="127"/>
      <c r="E18667" s="128"/>
      <c r="F18667" s="128"/>
      <c r="G18667" s="126"/>
      <c r="H18667" s="126"/>
      <c r="I18667" s="126"/>
      <c r="J18667" s="126"/>
      <c r="K18667" s="9"/>
      <c r="L18667" s="9"/>
      <c r="M18667" s="9"/>
    </row>
    <row r="18668" spans="1:13" x14ac:dyDescent="0.25">
      <c r="A18668" s="126"/>
      <c r="B18668" s="126"/>
      <c r="C18668" s="126"/>
      <c r="D18668" s="127"/>
      <c r="E18668" s="128"/>
      <c r="F18668" s="128"/>
      <c r="G18668" s="126"/>
      <c r="H18668" s="126"/>
      <c r="I18668" s="126"/>
      <c r="J18668" s="126"/>
      <c r="K18668" s="9"/>
      <c r="L18668" s="9"/>
      <c r="M18668" s="9"/>
    </row>
    <row r="18669" spans="1:13" x14ac:dyDescent="0.25">
      <c r="A18669" s="126"/>
      <c r="B18669" s="126"/>
      <c r="C18669" s="126"/>
      <c r="D18669" s="127"/>
      <c r="E18669" s="128"/>
      <c r="F18669" s="128"/>
      <c r="G18669" s="126"/>
      <c r="H18669" s="126"/>
      <c r="I18669" s="126"/>
      <c r="J18669" s="126"/>
      <c r="K18669" s="9"/>
      <c r="L18669" s="9"/>
      <c r="M18669" s="9"/>
    </row>
    <row r="18670" spans="1:13" x14ac:dyDescent="0.25">
      <c r="A18670" s="126"/>
      <c r="B18670" s="126"/>
      <c r="C18670" s="126"/>
      <c r="D18670" s="127"/>
      <c r="E18670" s="128"/>
      <c r="F18670" s="128"/>
      <c r="G18670" s="126"/>
      <c r="H18670" s="126"/>
      <c r="I18670" s="126"/>
      <c r="J18670" s="126"/>
      <c r="K18670" s="9"/>
      <c r="L18670" s="9"/>
      <c r="M18670" s="9"/>
    </row>
    <row r="18671" spans="1:13" x14ac:dyDescent="0.25">
      <c r="A18671" s="126"/>
      <c r="B18671" s="126"/>
      <c r="C18671" s="126"/>
      <c r="D18671" s="127"/>
      <c r="E18671" s="128"/>
      <c r="F18671" s="128"/>
      <c r="G18671" s="126"/>
      <c r="H18671" s="126"/>
      <c r="I18671" s="126"/>
      <c r="J18671" s="126"/>
      <c r="K18671" s="9"/>
      <c r="L18671" s="9"/>
      <c r="M18671" s="9"/>
    </row>
    <row r="18672" spans="1:13" x14ac:dyDescent="0.25">
      <c r="A18672" s="126"/>
      <c r="B18672" s="126"/>
      <c r="C18672" s="126"/>
      <c r="D18672" s="127"/>
      <c r="E18672" s="128"/>
      <c r="F18672" s="128"/>
      <c r="G18672" s="126"/>
      <c r="H18672" s="126"/>
      <c r="I18672" s="126"/>
      <c r="J18672" s="126"/>
      <c r="K18672" s="9"/>
      <c r="L18672" s="9"/>
      <c r="M18672" s="9"/>
    </row>
    <row r="18673" spans="1:13" x14ac:dyDescent="0.25">
      <c r="A18673" s="126"/>
      <c r="B18673" s="126"/>
      <c r="C18673" s="126"/>
      <c r="D18673" s="127"/>
      <c r="E18673" s="128"/>
      <c r="F18673" s="128"/>
      <c r="G18673" s="126"/>
      <c r="H18673" s="126"/>
      <c r="I18673" s="126"/>
      <c r="J18673" s="126"/>
      <c r="K18673" s="9"/>
      <c r="L18673" s="9"/>
      <c r="M18673" s="9"/>
    </row>
    <row r="18674" spans="1:13" x14ac:dyDescent="0.25">
      <c r="A18674" s="126"/>
      <c r="B18674" s="126"/>
      <c r="C18674" s="126"/>
      <c r="D18674" s="127"/>
      <c r="E18674" s="128"/>
      <c r="F18674" s="128"/>
      <c r="G18674" s="126"/>
      <c r="H18674" s="126"/>
      <c r="I18674" s="126"/>
      <c r="J18674" s="126"/>
      <c r="K18674" s="9"/>
      <c r="L18674" s="9"/>
      <c r="M18674" s="9"/>
    </row>
    <row r="18675" spans="1:13" x14ac:dyDescent="0.25">
      <c r="A18675" s="126"/>
      <c r="B18675" s="126"/>
      <c r="C18675" s="126"/>
      <c r="D18675" s="127"/>
      <c r="E18675" s="128"/>
      <c r="F18675" s="128"/>
      <c r="G18675" s="126"/>
      <c r="H18675" s="126"/>
      <c r="I18675" s="126"/>
      <c r="J18675" s="126"/>
      <c r="K18675" s="9"/>
      <c r="L18675" s="9"/>
      <c r="M18675" s="9"/>
    </row>
    <row r="18676" spans="1:13" x14ac:dyDescent="0.25">
      <c r="A18676" s="126"/>
      <c r="B18676" s="126"/>
      <c r="C18676" s="126"/>
      <c r="D18676" s="127"/>
      <c r="E18676" s="128"/>
      <c r="F18676" s="128"/>
      <c r="G18676" s="126"/>
      <c r="H18676" s="126"/>
      <c r="I18676" s="126"/>
      <c r="J18676" s="126"/>
      <c r="K18676" s="9"/>
      <c r="L18676" s="9"/>
      <c r="M18676" s="9"/>
    </row>
    <row r="18677" spans="1:13" x14ac:dyDescent="0.25">
      <c r="A18677" s="126"/>
      <c r="B18677" s="126"/>
      <c r="C18677" s="126"/>
      <c r="D18677" s="127"/>
      <c r="E18677" s="128"/>
      <c r="F18677" s="128"/>
      <c r="G18677" s="126"/>
      <c r="H18677" s="126"/>
      <c r="I18677" s="126"/>
      <c r="J18677" s="126"/>
      <c r="K18677" s="9"/>
      <c r="L18677" s="9"/>
      <c r="M18677" s="9"/>
    </row>
    <row r="18678" spans="1:13" x14ac:dyDescent="0.25">
      <c r="A18678" s="126"/>
      <c r="B18678" s="126"/>
      <c r="C18678" s="126"/>
      <c r="D18678" s="127"/>
      <c r="E18678" s="128"/>
      <c r="F18678" s="128"/>
      <c r="G18678" s="126"/>
      <c r="H18678" s="126"/>
      <c r="I18678" s="126"/>
      <c r="J18678" s="126"/>
      <c r="K18678" s="9"/>
      <c r="L18678" s="9"/>
      <c r="M18678" s="9"/>
    </row>
    <row r="18679" spans="1:13" x14ac:dyDescent="0.25">
      <c r="A18679" s="126"/>
      <c r="B18679" s="126"/>
      <c r="C18679" s="126"/>
      <c r="D18679" s="127"/>
      <c r="E18679" s="128"/>
      <c r="F18679" s="128"/>
      <c r="G18679" s="126"/>
      <c r="H18679" s="126"/>
      <c r="I18679" s="126"/>
      <c r="J18679" s="126"/>
      <c r="K18679" s="9"/>
      <c r="L18679" s="9"/>
      <c r="M18679" s="9"/>
    </row>
    <row r="18680" spans="1:13" x14ac:dyDescent="0.25">
      <c r="A18680" s="126"/>
      <c r="B18680" s="126"/>
      <c r="C18680" s="126"/>
      <c r="D18680" s="127"/>
      <c r="E18680" s="128"/>
      <c r="F18680" s="128"/>
      <c r="G18680" s="126"/>
      <c r="H18680" s="126"/>
      <c r="I18680" s="126"/>
      <c r="J18680" s="126"/>
      <c r="K18680" s="9"/>
      <c r="L18680" s="9"/>
      <c r="M18680" s="9"/>
    </row>
    <row r="18681" spans="1:13" x14ac:dyDescent="0.25">
      <c r="A18681" s="126"/>
      <c r="B18681" s="126"/>
      <c r="C18681" s="126"/>
      <c r="D18681" s="127"/>
      <c r="E18681" s="128"/>
      <c r="F18681" s="128"/>
      <c r="G18681" s="126"/>
      <c r="H18681" s="126"/>
      <c r="I18681" s="126"/>
      <c r="J18681" s="126"/>
      <c r="K18681" s="9"/>
      <c r="L18681" s="9"/>
      <c r="M18681" s="9"/>
    </row>
    <row r="18682" spans="1:13" x14ac:dyDescent="0.25">
      <c r="A18682" s="126"/>
      <c r="B18682" s="126"/>
      <c r="C18682" s="126"/>
      <c r="D18682" s="127"/>
      <c r="E18682" s="128"/>
      <c r="F18682" s="128"/>
      <c r="G18682" s="126"/>
      <c r="H18682" s="126"/>
      <c r="I18682" s="126"/>
      <c r="J18682" s="126"/>
      <c r="K18682" s="9"/>
      <c r="L18682" s="9"/>
      <c r="M18682" s="9"/>
    </row>
    <row r="18683" spans="1:13" x14ac:dyDescent="0.25">
      <c r="A18683" s="126"/>
      <c r="B18683" s="126"/>
      <c r="C18683" s="126"/>
      <c r="D18683" s="127"/>
      <c r="E18683" s="128"/>
      <c r="F18683" s="128"/>
      <c r="G18683" s="126"/>
      <c r="H18683" s="126"/>
      <c r="I18683" s="126"/>
      <c r="J18683" s="126"/>
      <c r="K18683" s="9"/>
      <c r="L18683" s="9"/>
      <c r="M18683" s="9"/>
    </row>
    <row r="18684" spans="1:13" x14ac:dyDescent="0.25">
      <c r="A18684" s="126"/>
      <c r="B18684" s="126"/>
      <c r="C18684" s="126"/>
      <c r="D18684" s="127"/>
      <c r="E18684" s="128"/>
      <c r="F18684" s="128"/>
      <c r="G18684" s="126"/>
      <c r="H18684" s="126"/>
      <c r="I18684" s="126"/>
      <c r="J18684" s="126"/>
      <c r="K18684" s="9"/>
      <c r="L18684" s="9"/>
      <c r="M18684" s="9"/>
    </row>
    <row r="18685" spans="1:13" x14ac:dyDescent="0.25">
      <c r="A18685" s="126"/>
      <c r="B18685" s="126"/>
      <c r="C18685" s="126"/>
      <c r="D18685" s="127"/>
      <c r="E18685" s="128"/>
      <c r="F18685" s="128"/>
      <c r="G18685" s="126"/>
      <c r="H18685" s="126"/>
      <c r="I18685" s="126"/>
      <c r="J18685" s="126"/>
      <c r="K18685" s="9"/>
      <c r="L18685" s="9"/>
      <c r="M18685" s="9"/>
    </row>
    <row r="18686" spans="1:13" x14ac:dyDescent="0.25">
      <c r="A18686" s="126"/>
      <c r="B18686" s="126"/>
      <c r="C18686" s="126"/>
      <c r="D18686" s="127"/>
      <c r="E18686" s="128"/>
      <c r="F18686" s="128"/>
      <c r="G18686" s="126"/>
      <c r="H18686" s="126"/>
      <c r="I18686" s="126"/>
      <c r="J18686" s="126"/>
      <c r="K18686" s="9"/>
      <c r="L18686" s="9"/>
      <c r="M18686" s="9"/>
    </row>
    <row r="18687" spans="1:13" x14ac:dyDescent="0.25">
      <c r="A18687" s="126"/>
      <c r="B18687" s="126"/>
      <c r="C18687" s="126"/>
      <c r="D18687" s="127"/>
      <c r="E18687" s="128"/>
      <c r="F18687" s="128"/>
      <c r="G18687" s="126"/>
      <c r="H18687" s="126"/>
      <c r="I18687" s="126"/>
      <c r="J18687" s="126"/>
      <c r="K18687" s="9"/>
      <c r="L18687" s="9"/>
      <c r="M18687" s="9"/>
    </row>
    <row r="18688" spans="1:13" x14ac:dyDescent="0.25">
      <c r="A18688" s="126"/>
      <c r="B18688" s="126"/>
      <c r="C18688" s="126"/>
      <c r="D18688" s="127"/>
      <c r="E18688" s="128"/>
      <c r="F18688" s="128"/>
      <c r="G18688" s="126"/>
      <c r="H18688" s="126"/>
      <c r="I18688" s="126"/>
      <c r="J18688" s="126"/>
      <c r="K18688" s="9"/>
      <c r="L18688" s="9"/>
      <c r="M18688" s="9"/>
    </row>
    <row r="18689" spans="1:13" x14ac:dyDescent="0.25">
      <c r="A18689" s="126"/>
      <c r="B18689" s="126"/>
      <c r="C18689" s="126"/>
      <c r="D18689" s="127"/>
      <c r="E18689" s="128"/>
      <c r="F18689" s="128"/>
      <c r="G18689" s="126"/>
      <c r="H18689" s="126"/>
      <c r="I18689" s="126"/>
      <c r="J18689" s="126"/>
      <c r="K18689" s="9"/>
      <c r="L18689" s="9"/>
      <c r="M18689" s="9"/>
    </row>
    <row r="18690" spans="1:13" x14ac:dyDescent="0.25">
      <c r="A18690" s="126"/>
      <c r="B18690" s="126"/>
      <c r="C18690" s="126"/>
      <c r="D18690" s="127"/>
      <c r="E18690" s="128"/>
      <c r="F18690" s="128"/>
      <c r="G18690" s="126"/>
      <c r="H18690" s="126"/>
      <c r="I18690" s="126"/>
      <c r="J18690" s="126"/>
      <c r="K18690" s="9"/>
      <c r="L18690" s="9"/>
      <c r="M18690" s="9"/>
    </row>
    <row r="18691" spans="1:13" x14ac:dyDescent="0.25">
      <c r="A18691" s="126"/>
      <c r="B18691" s="126"/>
      <c r="C18691" s="126"/>
      <c r="D18691" s="127"/>
      <c r="E18691" s="128"/>
      <c r="F18691" s="128"/>
      <c r="G18691" s="126"/>
      <c r="H18691" s="126"/>
      <c r="I18691" s="126"/>
      <c r="J18691" s="126"/>
      <c r="K18691" s="9"/>
      <c r="L18691" s="9"/>
      <c r="M18691" s="9"/>
    </row>
    <row r="18692" spans="1:13" x14ac:dyDescent="0.25">
      <c r="A18692" s="126"/>
      <c r="B18692" s="126"/>
      <c r="C18692" s="126"/>
      <c r="D18692" s="127"/>
      <c r="E18692" s="128"/>
      <c r="F18692" s="128"/>
      <c r="G18692" s="126"/>
      <c r="H18692" s="126"/>
      <c r="I18692" s="126"/>
      <c r="J18692" s="126"/>
      <c r="K18692" s="9"/>
      <c r="L18692" s="9"/>
      <c r="M18692" s="9"/>
    </row>
    <row r="18693" spans="1:13" x14ac:dyDescent="0.25">
      <c r="A18693" s="126"/>
      <c r="B18693" s="126"/>
      <c r="C18693" s="126"/>
      <c r="D18693" s="127"/>
      <c r="E18693" s="128"/>
      <c r="F18693" s="128"/>
      <c r="G18693" s="126"/>
      <c r="H18693" s="126"/>
      <c r="I18693" s="126"/>
      <c r="J18693" s="126"/>
      <c r="K18693" s="9"/>
      <c r="L18693" s="9"/>
      <c r="M18693" s="9"/>
    </row>
    <row r="18694" spans="1:13" x14ac:dyDescent="0.25">
      <c r="A18694" s="126"/>
      <c r="B18694" s="126"/>
      <c r="C18694" s="126"/>
      <c r="D18694" s="127"/>
      <c r="E18694" s="128"/>
      <c r="F18694" s="128"/>
      <c r="G18694" s="126"/>
      <c r="H18694" s="126"/>
      <c r="I18694" s="126"/>
      <c r="J18694" s="126"/>
      <c r="K18694" s="9"/>
      <c r="L18694" s="9"/>
      <c r="M18694" s="9"/>
    </row>
    <row r="18695" spans="1:13" x14ac:dyDescent="0.25">
      <c r="A18695" s="126"/>
      <c r="B18695" s="126"/>
      <c r="C18695" s="126"/>
      <c r="D18695" s="127"/>
      <c r="E18695" s="128"/>
      <c r="F18695" s="128"/>
      <c r="G18695" s="126"/>
      <c r="H18695" s="126"/>
      <c r="I18695" s="126"/>
      <c r="J18695" s="126"/>
      <c r="K18695" s="9"/>
      <c r="L18695" s="9"/>
      <c r="M18695" s="9"/>
    </row>
    <row r="18696" spans="1:13" x14ac:dyDescent="0.25">
      <c r="A18696" s="126"/>
      <c r="B18696" s="126"/>
      <c r="C18696" s="126"/>
      <c r="D18696" s="127"/>
      <c r="E18696" s="128"/>
      <c r="F18696" s="128"/>
      <c r="G18696" s="126"/>
      <c r="H18696" s="126"/>
      <c r="I18696" s="126"/>
      <c r="J18696" s="126"/>
      <c r="K18696" s="9"/>
      <c r="L18696" s="9"/>
      <c r="M18696" s="9"/>
    </row>
    <row r="18697" spans="1:13" x14ac:dyDescent="0.25">
      <c r="A18697" s="126"/>
      <c r="B18697" s="126"/>
      <c r="C18697" s="126"/>
      <c r="D18697" s="127"/>
      <c r="E18697" s="128"/>
      <c r="F18697" s="128"/>
      <c r="G18697" s="126"/>
      <c r="H18697" s="126"/>
      <c r="I18697" s="126"/>
      <c r="J18697" s="126"/>
      <c r="K18697" s="9"/>
      <c r="L18697" s="9"/>
      <c r="M18697" s="9"/>
    </row>
    <row r="18698" spans="1:13" x14ac:dyDescent="0.25">
      <c r="A18698" s="126"/>
      <c r="B18698" s="126"/>
      <c r="C18698" s="126"/>
      <c r="D18698" s="127"/>
      <c r="E18698" s="128"/>
      <c r="F18698" s="128"/>
      <c r="G18698" s="126"/>
      <c r="H18698" s="126"/>
      <c r="I18698" s="126"/>
      <c r="J18698" s="126"/>
      <c r="K18698" s="9"/>
      <c r="L18698" s="9"/>
      <c r="M18698" s="9"/>
    </row>
    <row r="18699" spans="1:13" x14ac:dyDescent="0.25">
      <c r="A18699" s="126"/>
      <c r="B18699" s="126"/>
      <c r="C18699" s="126"/>
      <c r="D18699" s="127"/>
      <c r="E18699" s="128"/>
      <c r="F18699" s="128"/>
      <c r="G18699" s="126"/>
      <c r="H18699" s="126"/>
      <c r="I18699" s="126"/>
      <c r="J18699" s="126"/>
      <c r="K18699" s="9"/>
      <c r="L18699" s="9"/>
      <c r="M18699" s="9"/>
    </row>
    <row r="18700" spans="1:13" x14ac:dyDescent="0.25">
      <c r="A18700" s="126"/>
      <c r="B18700" s="126"/>
      <c r="C18700" s="126"/>
      <c r="D18700" s="127"/>
      <c r="E18700" s="128"/>
      <c r="F18700" s="128"/>
      <c r="G18700" s="126"/>
      <c r="H18700" s="126"/>
      <c r="I18700" s="126"/>
      <c r="J18700" s="126"/>
      <c r="K18700" s="9"/>
      <c r="L18700" s="9"/>
      <c r="M18700" s="9"/>
    </row>
    <row r="18701" spans="1:13" x14ac:dyDescent="0.25">
      <c r="A18701" s="126"/>
      <c r="B18701" s="126"/>
      <c r="C18701" s="126"/>
      <c r="D18701" s="127"/>
      <c r="E18701" s="128"/>
      <c r="F18701" s="128"/>
      <c r="G18701" s="126"/>
      <c r="H18701" s="126"/>
      <c r="I18701" s="126"/>
      <c r="J18701" s="126"/>
      <c r="K18701" s="9"/>
      <c r="L18701" s="9"/>
      <c r="M18701" s="9"/>
    </row>
    <row r="18702" spans="1:13" x14ac:dyDescent="0.25">
      <c r="A18702" s="126"/>
      <c r="B18702" s="126"/>
      <c r="C18702" s="126"/>
      <c r="D18702" s="127"/>
      <c r="E18702" s="128"/>
      <c r="F18702" s="128"/>
      <c r="G18702" s="126"/>
      <c r="H18702" s="126"/>
      <c r="I18702" s="126"/>
      <c r="J18702" s="126"/>
      <c r="K18702" s="9"/>
      <c r="L18702" s="9"/>
      <c r="M18702" s="9"/>
    </row>
    <row r="18703" spans="1:13" x14ac:dyDescent="0.25">
      <c r="A18703" s="126"/>
      <c r="B18703" s="126"/>
      <c r="C18703" s="126"/>
      <c r="D18703" s="127"/>
      <c r="E18703" s="128"/>
      <c r="F18703" s="128"/>
      <c r="G18703" s="126"/>
      <c r="H18703" s="126"/>
      <c r="I18703" s="126"/>
      <c r="J18703" s="126"/>
      <c r="K18703" s="9"/>
      <c r="L18703" s="9"/>
      <c r="M18703" s="9"/>
    </row>
    <row r="18704" spans="1:13" x14ac:dyDescent="0.25">
      <c r="A18704" s="126"/>
      <c r="B18704" s="126"/>
      <c r="C18704" s="126"/>
      <c r="D18704" s="127"/>
      <c r="E18704" s="128"/>
      <c r="F18704" s="128"/>
      <c r="G18704" s="126"/>
      <c r="H18704" s="126"/>
      <c r="I18704" s="126"/>
      <c r="J18704" s="126"/>
      <c r="K18704" s="9"/>
      <c r="L18704" s="9"/>
      <c r="M18704" s="9"/>
    </row>
    <row r="18705" spans="1:13" x14ac:dyDescent="0.25">
      <c r="A18705" s="126"/>
      <c r="B18705" s="126"/>
      <c r="C18705" s="126"/>
      <c r="D18705" s="127"/>
      <c r="E18705" s="128"/>
      <c r="F18705" s="128"/>
      <c r="G18705" s="126"/>
      <c r="H18705" s="126"/>
      <c r="I18705" s="126"/>
      <c r="J18705" s="126"/>
      <c r="K18705" s="9"/>
      <c r="L18705" s="9"/>
      <c r="M18705" s="9"/>
    </row>
    <row r="18706" spans="1:13" x14ac:dyDescent="0.25">
      <c r="A18706" s="126"/>
      <c r="B18706" s="126"/>
      <c r="C18706" s="126"/>
      <c r="D18706" s="127"/>
      <c r="E18706" s="128"/>
      <c r="F18706" s="128"/>
      <c r="G18706" s="126"/>
      <c r="H18706" s="126"/>
      <c r="I18706" s="126"/>
      <c r="J18706" s="126"/>
      <c r="K18706" s="9"/>
      <c r="L18706" s="9"/>
      <c r="M18706" s="9"/>
    </row>
    <row r="18707" spans="1:13" x14ac:dyDescent="0.25">
      <c r="A18707" s="126"/>
      <c r="B18707" s="126"/>
      <c r="C18707" s="126"/>
      <c r="D18707" s="127"/>
      <c r="E18707" s="128"/>
      <c r="F18707" s="128"/>
      <c r="G18707" s="126"/>
      <c r="H18707" s="126"/>
      <c r="I18707" s="126"/>
      <c r="J18707" s="126"/>
      <c r="K18707" s="9"/>
      <c r="L18707" s="9"/>
      <c r="M18707" s="9"/>
    </row>
    <row r="18708" spans="1:13" x14ac:dyDescent="0.25">
      <c r="A18708" s="126"/>
      <c r="B18708" s="126"/>
      <c r="C18708" s="126"/>
      <c r="D18708" s="127"/>
      <c r="E18708" s="128"/>
      <c r="F18708" s="128"/>
      <c r="G18708" s="126"/>
      <c r="H18708" s="126"/>
      <c r="I18708" s="126"/>
      <c r="J18708" s="126"/>
      <c r="K18708" s="9"/>
      <c r="L18708" s="9"/>
      <c r="M18708" s="9"/>
    </row>
    <row r="18709" spans="1:13" x14ac:dyDescent="0.25">
      <c r="A18709" s="126"/>
      <c r="B18709" s="126"/>
      <c r="C18709" s="126"/>
      <c r="D18709" s="127"/>
      <c r="E18709" s="128"/>
      <c r="F18709" s="128"/>
      <c r="G18709" s="126"/>
      <c r="H18709" s="126"/>
      <c r="I18709" s="126"/>
      <c r="J18709" s="126"/>
      <c r="K18709" s="9"/>
      <c r="L18709" s="9"/>
      <c r="M18709" s="9"/>
    </row>
    <row r="18710" spans="1:13" x14ac:dyDescent="0.25">
      <c r="A18710" s="126"/>
      <c r="B18710" s="126"/>
      <c r="C18710" s="126"/>
      <c r="D18710" s="127"/>
      <c r="E18710" s="128"/>
      <c r="F18710" s="128"/>
      <c r="G18710" s="126"/>
      <c r="H18710" s="126"/>
      <c r="I18710" s="126"/>
      <c r="J18710" s="126"/>
      <c r="K18710" s="9"/>
      <c r="L18710" s="9"/>
      <c r="M18710" s="9"/>
    </row>
    <row r="18711" spans="1:13" x14ac:dyDescent="0.25">
      <c r="A18711" s="126"/>
      <c r="B18711" s="126"/>
      <c r="C18711" s="126"/>
      <c r="D18711" s="127"/>
      <c r="E18711" s="128"/>
      <c r="F18711" s="128"/>
      <c r="G18711" s="126"/>
      <c r="H18711" s="126"/>
      <c r="I18711" s="126"/>
      <c r="J18711" s="126"/>
      <c r="K18711" s="9"/>
      <c r="L18711" s="9"/>
      <c r="M18711" s="9"/>
    </row>
    <row r="18712" spans="1:13" x14ac:dyDescent="0.25">
      <c r="A18712" s="126"/>
      <c r="B18712" s="126"/>
      <c r="C18712" s="126"/>
      <c r="D18712" s="127"/>
      <c r="E18712" s="128"/>
      <c r="F18712" s="128"/>
      <c r="G18712" s="126"/>
      <c r="H18712" s="126"/>
      <c r="I18712" s="126"/>
      <c r="J18712" s="126"/>
      <c r="K18712" s="9"/>
      <c r="L18712" s="9"/>
      <c r="M18712" s="9"/>
    </row>
    <row r="18713" spans="1:13" x14ac:dyDescent="0.25">
      <c r="A18713" s="126"/>
      <c r="B18713" s="126"/>
      <c r="C18713" s="126"/>
      <c r="D18713" s="127"/>
      <c r="E18713" s="128"/>
      <c r="F18713" s="128"/>
      <c r="G18713" s="126"/>
      <c r="H18713" s="126"/>
      <c r="I18713" s="126"/>
      <c r="J18713" s="126"/>
      <c r="K18713" s="9"/>
      <c r="L18713" s="9"/>
      <c r="M18713" s="9"/>
    </row>
    <row r="18714" spans="1:13" x14ac:dyDescent="0.25">
      <c r="A18714" s="126"/>
      <c r="B18714" s="126"/>
      <c r="C18714" s="126"/>
      <c r="D18714" s="127"/>
      <c r="E18714" s="128"/>
      <c r="F18714" s="128"/>
      <c r="G18714" s="126"/>
      <c r="H18714" s="126"/>
      <c r="I18714" s="126"/>
      <c r="J18714" s="126"/>
      <c r="K18714" s="9"/>
      <c r="L18714" s="9"/>
      <c r="M18714" s="9"/>
    </row>
    <row r="18715" spans="1:13" x14ac:dyDescent="0.25">
      <c r="A18715" s="126"/>
      <c r="B18715" s="126"/>
      <c r="C18715" s="126"/>
      <c r="D18715" s="127"/>
      <c r="E18715" s="128"/>
      <c r="F18715" s="128"/>
      <c r="G18715" s="126"/>
      <c r="H18715" s="126"/>
      <c r="I18715" s="126"/>
      <c r="J18715" s="126"/>
      <c r="K18715" s="9"/>
      <c r="L18715" s="9"/>
      <c r="M18715" s="9"/>
    </row>
    <row r="18716" spans="1:13" x14ac:dyDescent="0.25">
      <c r="A18716" s="126"/>
      <c r="B18716" s="126"/>
      <c r="C18716" s="126"/>
      <c r="D18716" s="127"/>
      <c r="E18716" s="128"/>
      <c r="F18716" s="128"/>
      <c r="G18716" s="126"/>
      <c r="H18716" s="126"/>
      <c r="I18716" s="126"/>
      <c r="J18716" s="126"/>
      <c r="K18716" s="9"/>
      <c r="L18716" s="9"/>
      <c r="M18716" s="9"/>
    </row>
    <row r="18717" spans="1:13" x14ac:dyDescent="0.25">
      <c r="A18717" s="126"/>
      <c r="B18717" s="126"/>
      <c r="C18717" s="126"/>
      <c r="D18717" s="127"/>
      <c r="E18717" s="128"/>
      <c r="F18717" s="128"/>
      <c r="G18717" s="126"/>
      <c r="H18717" s="126"/>
      <c r="I18717" s="126"/>
      <c r="J18717" s="126"/>
      <c r="K18717" s="9"/>
      <c r="L18717" s="9"/>
      <c r="M18717" s="9"/>
    </row>
    <row r="18718" spans="1:13" x14ac:dyDescent="0.25">
      <c r="A18718" s="126"/>
      <c r="B18718" s="126"/>
      <c r="C18718" s="126"/>
      <c r="D18718" s="127"/>
      <c r="E18718" s="128"/>
      <c r="F18718" s="128"/>
      <c r="G18718" s="126"/>
      <c r="H18718" s="126"/>
      <c r="I18718" s="126"/>
      <c r="J18718" s="126"/>
      <c r="K18718" s="9"/>
      <c r="L18718" s="9"/>
      <c r="M18718" s="9"/>
    </row>
    <row r="18719" spans="1:13" x14ac:dyDescent="0.25">
      <c r="A18719" s="126"/>
      <c r="B18719" s="126"/>
      <c r="C18719" s="126"/>
      <c r="D18719" s="127"/>
      <c r="E18719" s="128"/>
      <c r="F18719" s="128"/>
      <c r="G18719" s="126"/>
      <c r="H18719" s="126"/>
      <c r="I18719" s="126"/>
      <c r="J18719" s="126"/>
      <c r="K18719" s="9"/>
      <c r="L18719" s="9"/>
      <c r="M18719" s="9"/>
    </row>
    <row r="18720" spans="1:13" x14ac:dyDescent="0.25">
      <c r="A18720" s="126"/>
      <c r="B18720" s="126"/>
      <c r="C18720" s="126"/>
      <c r="D18720" s="127"/>
      <c r="E18720" s="128"/>
      <c r="F18720" s="128"/>
      <c r="G18720" s="126"/>
      <c r="H18720" s="126"/>
      <c r="I18720" s="126"/>
      <c r="J18720" s="126"/>
      <c r="K18720" s="9"/>
      <c r="L18720" s="9"/>
      <c r="M18720" s="9"/>
    </row>
    <row r="18721" spans="1:13" x14ac:dyDescent="0.25">
      <c r="A18721" s="126"/>
      <c r="B18721" s="126"/>
      <c r="C18721" s="126"/>
      <c r="D18721" s="127"/>
      <c r="E18721" s="128"/>
      <c r="F18721" s="128"/>
      <c r="G18721" s="126"/>
      <c r="H18721" s="126"/>
      <c r="I18721" s="126"/>
      <c r="J18721" s="126"/>
      <c r="K18721" s="9"/>
      <c r="L18721" s="9"/>
      <c r="M18721" s="9"/>
    </row>
    <row r="18722" spans="1:13" x14ac:dyDescent="0.25">
      <c r="A18722" s="126"/>
      <c r="B18722" s="126"/>
      <c r="C18722" s="126"/>
      <c r="D18722" s="127"/>
      <c r="E18722" s="128"/>
      <c r="F18722" s="128"/>
      <c r="G18722" s="126"/>
      <c r="H18722" s="126"/>
      <c r="I18722" s="126"/>
      <c r="J18722" s="126"/>
      <c r="K18722" s="9"/>
      <c r="L18722" s="9"/>
      <c r="M18722" s="9"/>
    </row>
    <row r="18723" spans="1:13" x14ac:dyDescent="0.25">
      <c r="A18723" s="126"/>
      <c r="B18723" s="126"/>
      <c r="C18723" s="126"/>
      <c r="D18723" s="127"/>
      <c r="E18723" s="128"/>
      <c r="F18723" s="128"/>
      <c r="G18723" s="126"/>
      <c r="H18723" s="126"/>
      <c r="I18723" s="126"/>
      <c r="J18723" s="126"/>
      <c r="K18723" s="9"/>
      <c r="L18723" s="9"/>
      <c r="M18723" s="9"/>
    </row>
    <row r="18724" spans="1:13" x14ac:dyDescent="0.25">
      <c r="A18724" s="126"/>
      <c r="B18724" s="126"/>
      <c r="C18724" s="126"/>
      <c r="D18724" s="127"/>
      <c r="E18724" s="128"/>
      <c r="F18724" s="128"/>
      <c r="G18724" s="126"/>
      <c r="H18724" s="126"/>
      <c r="I18724" s="126"/>
      <c r="J18724" s="126"/>
      <c r="K18724" s="9"/>
      <c r="L18724" s="9"/>
      <c r="M18724" s="9"/>
    </row>
    <row r="18725" spans="1:13" x14ac:dyDescent="0.25">
      <c r="A18725" s="126"/>
      <c r="B18725" s="126"/>
      <c r="C18725" s="126"/>
      <c r="D18725" s="127"/>
      <c r="E18725" s="128"/>
      <c r="F18725" s="128"/>
      <c r="G18725" s="126"/>
      <c r="H18725" s="126"/>
      <c r="I18725" s="126"/>
      <c r="J18725" s="126"/>
      <c r="K18725" s="9"/>
      <c r="L18725" s="9"/>
      <c r="M18725" s="9"/>
    </row>
    <row r="18726" spans="1:13" x14ac:dyDescent="0.25">
      <c r="A18726" s="126"/>
      <c r="B18726" s="126"/>
      <c r="C18726" s="126"/>
      <c r="D18726" s="127"/>
      <c r="E18726" s="128"/>
      <c r="F18726" s="128"/>
      <c r="G18726" s="126"/>
      <c r="H18726" s="126"/>
      <c r="I18726" s="126"/>
      <c r="J18726" s="126"/>
      <c r="K18726" s="9"/>
      <c r="L18726" s="9"/>
      <c r="M18726" s="9"/>
    </row>
    <row r="18727" spans="1:13" x14ac:dyDescent="0.25">
      <c r="A18727" s="126"/>
      <c r="B18727" s="126"/>
      <c r="C18727" s="126"/>
      <c r="D18727" s="127"/>
      <c r="E18727" s="128"/>
      <c r="F18727" s="128"/>
      <c r="G18727" s="126"/>
      <c r="H18727" s="126"/>
      <c r="I18727" s="126"/>
      <c r="J18727" s="126"/>
      <c r="K18727" s="9"/>
      <c r="L18727" s="9"/>
      <c r="M18727" s="9"/>
    </row>
    <row r="18728" spans="1:13" x14ac:dyDescent="0.25">
      <c r="A18728" s="126"/>
      <c r="B18728" s="126"/>
      <c r="C18728" s="126"/>
      <c r="D18728" s="127"/>
      <c r="E18728" s="128"/>
      <c r="F18728" s="128"/>
      <c r="G18728" s="126"/>
      <c r="H18728" s="126"/>
      <c r="I18728" s="126"/>
      <c r="J18728" s="126"/>
      <c r="K18728" s="9"/>
      <c r="L18728" s="9"/>
      <c r="M18728" s="9"/>
    </row>
    <row r="18729" spans="1:13" x14ac:dyDescent="0.25">
      <c r="A18729" s="126"/>
      <c r="B18729" s="126"/>
      <c r="C18729" s="126"/>
      <c r="D18729" s="127"/>
      <c r="E18729" s="128"/>
      <c r="F18729" s="128"/>
      <c r="G18729" s="126"/>
      <c r="H18729" s="126"/>
      <c r="I18729" s="126"/>
      <c r="J18729" s="126"/>
      <c r="K18729" s="9"/>
      <c r="L18729" s="9"/>
      <c r="M18729" s="9"/>
    </row>
    <row r="18730" spans="1:13" x14ac:dyDescent="0.25">
      <c r="A18730" s="126"/>
      <c r="B18730" s="126"/>
      <c r="C18730" s="126"/>
      <c r="D18730" s="127"/>
      <c r="E18730" s="128"/>
      <c r="F18730" s="128"/>
      <c r="G18730" s="126"/>
      <c r="H18730" s="126"/>
      <c r="I18730" s="126"/>
      <c r="J18730" s="126"/>
      <c r="K18730" s="9"/>
      <c r="L18730" s="9"/>
      <c r="M18730" s="9"/>
    </row>
    <row r="18731" spans="1:13" x14ac:dyDescent="0.25">
      <c r="A18731" s="126"/>
      <c r="B18731" s="126"/>
      <c r="C18731" s="126"/>
      <c r="D18731" s="127"/>
      <c r="E18731" s="128"/>
      <c r="F18731" s="128"/>
      <c r="G18731" s="126"/>
      <c r="H18731" s="126"/>
      <c r="I18731" s="126"/>
      <c r="J18731" s="126"/>
      <c r="K18731" s="9"/>
      <c r="L18731" s="9"/>
      <c r="M18731" s="9"/>
    </row>
    <row r="18732" spans="1:13" x14ac:dyDescent="0.25">
      <c r="A18732" s="126"/>
      <c r="B18732" s="126"/>
      <c r="C18732" s="126"/>
      <c r="D18732" s="127"/>
      <c r="E18732" s="128"/>
      <c r="F18732" s="128"/>
      <c r="G18732" s="126"/>
      <c r="H18732" s="126"/>
      <c r="I18732" s="126"/>
      <c r="J18732" s="126"/>
      <c r="K18732" s="9"/>
      <c r="L18732" s="9"/>
      <c r="M18732" s="9"/>
    </row>
    <row r="18733" spans="1:13" x14ac:dyDescent="0.25">
      <c r="A18733" s="126"/>
      <c r="B18733" s="126"/>
      <c r="C18733" s="126"/>
      <c r="D18733" s="127"/>
      <c r="E18733" s="128"/>
      <c r="F18733" s="128"/>
      <c r="G18733" s="126"/>
      <c r="H18733" s="126"/>
      <c r="I18733" s="126"/>
      <c r="J18733" s="126"/>
      <c r="K18733" s="9"/>
      <c r="L18733" s="9"/>
      <c r="M18733" s="9"/>
    </row>
    <row r="18734" spans="1:13" x14ac:dyDescent="0.25">
      <c r="A18734" s="126"/>
      <c r="B18734" s="126"/>
      <c r="C18734" s="126"/>
      <c r="D18734" s="127"/>
      <c r="E18734" s="128"/>
      <c r="F18734" s="128"/>
      <c r="G18734" s="126"/>
      <c r="H18734" s="126"/>
      <c r="I18734" s="126"/>
      <c r="J18734" s="126"/>
      <c r="K18734" s="9"/>
      <c r="L18734" s="9"/>
      <c r="M18734" s="9"/>
    </row>
    <row r="18735" spans="1:13" x14ac:dyDescent="0.25">
      <c r="A18735" s="126"/>
      <c r="B18735" s="126"/>
      <c r="C18735" s="126"/>
      <c r="D18735" s="127"/>
      <c r="E18735" s="128"/>
      <c r="F18735" s="128"/>
      <c r="G18735" s="126"/>
      <c r="H18735" s="126"/>
      <c r="I18735" s="126"/>
      <c r="J18735" s="126"/>
      <c r="K18735" s="9"/>
      <c r="L18735" s="9"/>
      <c r="M18735" s="9"/>
    </row>
    <row r="18736" spans="1:13" x14ac:dyDescent="0.25">
      <c r="A18736" s="126"/>
      <c r="B18736" s="126"/>
      <c r="C18736" s="126"/>
      <c r="D18736" s="127"/>
      <c r="E18736" s="128"/>
      <c r="F18736" s="128"/>
      <c r="G18736" s="126"/>
      <c r="H18736" s="126"/>
      <c r="I18736" s="126"/>
      <c r="J18736" s="126"/>
      <c r="K18736" s="9"/>
      <c r="L18736" s="9"/>
      <c r="M18736" s="9"/>
    </row>
    <row r="18737" spans="1:13" x14ac:dyDescent="0.25">
      <c r="A18737" s="126"/>
      <c r="B18737" s="126"/>
      <c r="C18737" s="126"/>
      <c r="D18737" s="127"/>
      <c r="E18737" s="128"/>
      <c r="F18737" s="128"/>
      <c r="G18737" s="126"/>
      <c r="H18737" s="126"/>
      <c r="I18737" s="126"/>
      <c r="J18737" s="126"/>
      <c r="K18737" s="9"/>
      <c r="L18737" s="9"/>
      <c r="M18737" s="9"/>
    </row>
    <row r="18738" spans="1:13" x14ac:dyDescent="0.25">
      <c r="A18738" s="126"/>
      <c r="B18738" s="126"/>
      <c r="C18738" s="126"/>
      <c r="D18738" s="127"/>
      <c r="E18738" s="128"/>
      <c r="F18738" s="128"/>
      <c r="G18738" s="126"/>
      <c r="H18738" s="126"/>
      <c r="I18738" s="126"/>
      <c r="J18738" s="126"/>
      <c r="K18738" s="9"/>
      <c r="L18738" s="9"/>
      <c r="M18738" s="9"/>
    </row>
    <row r="18739" spans="1:13" x14ac:dyDescent="0.25">
      <c r="A18739" s="126"/>
      <c r="B18739" s="126"/>
      <c r="C18739" s="126"/>
      <c r="D18739" s="127"/>
      <c r="E18739" s="128"/>
      <c r="F18739" s="128"/>
      <c r="G18739" s="126"/>
      <c r="H18739" s="126"/>
      <c r="I18739" s="126"/>
      <c r="J18739" s="126"/>
      <c r="K18739" s="9"/>
      <c r="L18739" s="9"/>
      <c r="M18739" s="9"/>
    </row>
    <row r="18740" spans="1:13" x14ac:dyDescent="0.25">
      <c r="A18740" s="126"/>
      <c r="B18740" s="126"/>
      <c r="C18740" s="126"/>
      <c r="D18740" s="127"/>
      <c r="E18740" s="128"/>
      <c r="F18740" s="128"/>
      <c r="G18740" s="126"/>
      <c r="H18740" s="126"/>
      <c r="I18740" s="126"/>
      <c r="J18740" s="126"/>
      <c r="K18740" s="9"/>
      <c r="L18740" s="9"/>
      <c r="M18740" s="9"/>
    </row>
    <row r="18741" spans="1:13" x14ac:dyDescent="0.25">
      <c r="A18741" s="126"/>
      <c r="B18741" s="126"/>
      <c r="C18741" s="126"/>
      <c r="D18741" s="127"/>
      <c r="E18741" s="128"/>
      <c r="F18741" s="128"/>
      <c r="G18741" s="126"/>
      <c r="H18741" s="126"/>
      <c r="I18741" s="126"/>
      <c r="J18741" s="126"/>
      <c r="K18741" s="9"/>
      <c r="L18741" s="9"/>
      <c r="M18741" s="9"/>
    </row>
    <row r="18742" spans="1:13" x14ac:dyDescent="0.25">
      <c r="A18742" s="126"/>
      <c r="B18742" s="126"/>
      <c r="C18742" s="126"/>
      <c r="D18742" s="127"/>
      <c r="E18742" s="128"/>
      <c r="F18742" s="128"/>
      <c r="G18742" s="126"/>
      <c r="H18742" s="126"/>
      <c r="I18742" s="126"/>
      <c r="J18742" s="126"/>
      <c r="K18742" s="9"/>
      <c r="L18742" s="9"/>
      <c r="M18742" s="9"/>
    </row>
    <row r="18743" spans="1:13" x14ac:dyDescent="0.25">
      <c r="A18743" s="126"/>
      <c r="B18743" s="126"/>
      <c r="C18743" s="126"/>
      <c r="D18743" s="127"/>
      <c r="E18743" s="128"/>
      <c r="F18743" s="128"/>
      <c r="G18743" s="126"/>
      <c r="H18743" s="126"/>
      <c r="I18743" s="126"/>
      <c r="J18743" s="126"/>
      <c r="K18743" s="9"/>
      <c r="L18743" s="9"/>
      <c r="M18743" s="9"/>
    </row>
    <row r="18744" spans="1:13" x14ac:dyDescent="0.25">
      <c r="A18744" s="126"/>
      <c r="B18744" s="126"/>
      <c r="C18744" s="126"/>
      <c r="D18744" s="127"/>
      <c r="E18744" s="128"/>
      <c r="F18744" s="128"/>
      <c r="G18744" s="126"/>
      <c r="H18744" s="126"/>
      <c r="I18744" s="126"/>
      <c r="J18744" s="126"/>
      <c r="K18744" s="9"/>
      <c r="L18744" s="9"/>
      <c r="M18744" s="9"/>
    </row>
    <row r="18745" spans="1:13" x14ac:dyDescent="0.25">
      <c r="A18745" s="126"/>
      <c r="B18745" s="126"/>
      <c r="C18745" s="126"/>
      <c r="D18745" s="127"/>
      <c r="E18745" s="128"/>
      <c r="F18745" s="128"/>
      <c r="G18745" s="126"/>
      <c r="H18745" s="126"/>
      <c r="I18745" s="126"/>
      <c r="J18745" s="126"/>
      <c r="K18745" s="9"/>
      <c r="L18745" s="9"/>
      <c r="M18745" s="9"/>
    </row>
    <row r="18746" spans="1:13" x14ac:dyDescent="0.25">
      <c r="A18746" s="126"/>
      <c r="B18746" s="126"/>
      <c r="C18746" s="126"/>
      <c r="D18746" s="127"/>
      <c r="E18746" s="128"/>
      <c r="F18746" s="128"/>
      <c r="G18746" s="126"/>
      <c r="H18746" s="126"/>
      <c r="I18746" s="126"/>
      <c r="J18746" s="126"/>
      <c r="K18746" s="9"/>
      <c r="L18746" s="9"/>
      <c r="M18746" s="9"/>
    </row>
    <row r="18747" spans="1:13" x14ac:dyDescent="0.25">
      <c r="A18747" s="126"/>
      <c r="B18747" s="126"/>
      <c r="C18747" s="126"/>
      <c r="D18747" s="127"/>
      <c r="E18747" s="128"/>
      <c r="F18747" s="128"/>
      <c r="G18747" s="126"/>
      <c r="H18747" s="126"/>
      <c r="I18747" s="126"/>
      <c r="J18747" s="126"/>
      <c r="K18747" s="9"/>
      <c r="L18747" s="9"/>
      <c r="M18747" s="9"/>
    </row>
    <row r="18748" spans="1:13" x14ac:dyDescent="0.25">
      <c r="A18748" s="126"/>
      <c r="B18748" s="126"/>
      <c r="C18748" s="126"/>
      <c r="D18748" s="127"/>
      <c r="E18748" s="128"/>
      <c r="F18748" s="128"/>
      <c r="G18748" s="126"/>
      <c r="H18748" s="126"/>
      <c r="I18748" s="126"/>
      <c r="J18748" s="126"/>
      <c r="K18748" s="9"/>
      <c r="L18748" s="9"/>
      <c r="M18748" s="9"/>
    </row>
    <row r="18749" spans="1:13" x14ac:dyDescent="0.25">
      <c r="A18749" s="126"/>
      <c r="B18749" s="126"/>
      <c r="C18749" s="126"/>
      <c r="D18749" s="127"/>
      <c r="E18749" s="128"/>
      <c r="F18749" s="128"/>
      <c r="G18749" s="126"/>
      <c r="H18749" s="126"/>
      <c r="I18749" s="126"/>
      <c r="J18749" s="126"/>
      <c r="K18749" s="9"/>
      <c r="L18749" s="9"/>
      <c r="M18749" s="9"/>
    </row>
    <row r="18750" spans="1:13" x14ac:dyDescent="0.25">
      <c r="A18750" s="126"/>
      <c r="B18750" s="126"/>
      <c r="C18750" s="126"/>
      <c r="D18750" s="127"/>
      <c r="E18750" s="128"/>
      <c r="F18750" s="128"/>
      <c r="G18750" s="126"/>
      <c r="H18750" s="126"/>
      <c r="I18750" s="126"/>
      <c r="J18750" s="126"/>
      <c r="K18750" s="9"/>
      <c r="L18750" s="9"/>
      <c r="M18750" s="9"/>
    </row>
    <row r="18751" spans="1:13" x14ac:dyDescent="0.25">
      <c r="A18751" s="126"/>
      <c r="B18751" s="126"/>
      <c r="C18751" s="126"/>
      <c r="D18751" s="127"/>
      <c r="E18751" s="128"/>
      <c r="F18751" s="128"/>
      <c r="G18751" s="126"/>
      <c r="H18751" s="126"/>
      <c r="I18751" s="126"/>
      <c r="J18751" s="126"/>
      <c r="K18751" s="9"/>
      <c r="L18751" s="9"/>
      <c r="M18751" s="9"/>
    </row>
    <row r="18752" spans="1:13" x14ac:dyDescent="0.25">
      <c r="A18752" s="126"/>
      <c r="B18752" s="126"/>
      <c r="C18752" s="126"/>
      <c r="D18752" s="127"/>
      <c r="E18752" s="128"/>
      <c r="F18752" s="128"/>
      <c r="G18752" s="126"/>
      <c r="H18752" s="126"/>
      <c r="I18752" s="126"/>
      <c r="J18752" s="126"/>
      <c r="K18752" s="9"/>
      <c r="L18752" s="9"/>
      <c r="M18752" s="9"/>
    </row>
    <row r="18753" spans="1:13" x14ac:dyDescent="0.25">
      <c r="A18753" s="126"/>
      <c r="B18753" s="126"/>
      <c r="C18753" s="126"/>
      <c r="D18753" s="127"/>
      <c r="E18753" s="128"/>
      <c r="F18753" s="128"/>
      <c r="G18753" s="126"/>
      <c r="H18753" s="126"/>
      <c r="I18753" s="126"/>
      <c r="J18753" s="126"/>
      <c r="K18753" s="9"/>
      <c r="L18753" s="9"/>
      <c r="M18753" s="9"/>
    </row>
    <row r="18754" spans="1:13" x14ac:dyDescent="0.25">
      <c r="A18754" s="126"/>
      <c r="B18754" s="126"/>
      <c r="C18754" s="126"/>
      <c r="D18754" s="127"/>
      <c r="E18754" s="128"/>
      <c r="F18754" s="128"/>
      <c r="G18754" s="126"/>
      <c r="H18754" s="126"/>
      <c r="I18754" s="126"/>
      <c r="J18754" s="126"/>
      <c r="K18754" s="9"/>
      <c r="L18754" s="9"/>
      <c r="M18754" s="9"/>
    </row>
    <row r="18755" spans="1:13" x14ac:dyDescent="0.25">
      <c r="A18755" s="126"/>
      <c r="B18755" s="126"/>
      <c r="C18755" s="126"/>
      <c r="D18755" s="127"/>
      <c r="E18755" s="128"/>
      <c r="F18755" s="128"/>
      <c r="G18755" s="126"/>
      <c r="H18755" s="126"/>
      <c r="I18755" s="126"/>
      <c r="J18755" s="126"/>
      <c r="K18755" s="9"/>
      <c r="L18755" s="9"/>
      <c r="M18755" s="9"/>
    </row>
    <row r="18756" spans="1:13" x14ac:dyDescent="0.25">
      <c r="A18756" s="126"/>
      <c r="B18756" s="126"/>
      <c r="C18756" s="126"/>
      <c r="D18756" s="127"/>
      <c r="E18756" s="128"/>
      <c r="F18756" s="128"/>
      <c r="G18756" s="126"/>
      <c r="H18756" s="126"/>
      <c r="I18756" s="126"/>
      <c r="J18756" s="126"/>
      <c r="K18756" s="9"/>
      <c r="L18756" s="9"/>
      <c r="M18756" s="9"/>
    </row>
    <row r="18757" spans="1:13" x14ac:dyDescent="0.25">
      <c r="A18757" s="126"/>
      <c r="B18757" s="126"/>
      <c r="C18757" s="126"/>
      <c r="D18757" s="127"/>
      <c r="E18757" s="128"/>
      <c r="F18757" s="128"/>
      <c r="G18757" s="126"/>
      <c r="H18757" s="126"/>
      <c r="I18757" s="126"/>
      <c r="J18757" s="126"/>
      <c r="K18757" s="9"/>
      <c r="L18757" s="9"/>
      <c r="M18757" s="9"/>
    </row>
    <row r="18758" spans="1:13" x14ac:dyDescent="0.25">
      <c r="A18758" s="126"/>
      <c r="B18758" s="126"/>
      <c r="C18758" s="126"/>
      <c r="D18758" s="127"/>
      <c r="E18758" s="128"/>
      <c r="F18758" s="128"/>
      <c r="G18758" s="126"/>
      <c r="H18758" s="126"/>
      <c r="I18758" s="126"/>
      <c r="J18758" s="126"/>
      <c r="K18758" s="9"/>
      <c r="L18758" s="9"/>
      <c r="M18758" s="9"/>
    </row>
    <row r="18759" spans="1:13" x14ac:dyDescent="0.25">
      <c r="A18759" s="126"/>
      <c r="B18759" s="126"/>
      <c r="C18759" s="126"/>
      <c r="D18759" s="127"/>
      <c r="E18759" s="128"/>
      <c r="F18759" s="128"/>
      <c r="G18759" s="126"/>
      <c r="H18759" s="126"/>
      <c r="I18759" s="126"/>
      <c r="J18759" s="126"/>
      <c r="K18759" s="9"/>
      <c r="L18759" s="9"/>
      <c r="M18759" s="9"/>
    </row>
    <row r="18760" spans="1:13" x14ac:dyDescent="0.25">
      <c r="A18760" s="126"/>
      <c r="B18760" s="126"/>
      <c r="C18760" s="126"/>
      <c r="D18760" s="127"/>
      <c r="E18760" s="128"/>
      <c r="F18760" s="128"/>
      <c r="G18760" s="126"/>
      <c r="H18760" s="126"/>
      <c r="I18760" s="126"/>
      <c r="J18760" s="126"/>
      <c r="K18760" s="9"/>
      <c r="L18760" s="9"/>
      <c r="M18760" s="9"/>
    </row>
    <row r="18761" spans="1:13" x14ac:dyDescent="0.25">
      <c r="A18761" s="126"/>
      <c r="B18761" s="126"/>
      <c r="C18761" s="126"/>
      <c r="D18761" s="127"/>
      <c r="E18761" s="128"/>
      <c r="F18761" s="128"/>
      <c r="G18761" s="126"/>
      <c r="H18761" s="126"/>
      <c r="I18761" s="126"/>
      <c r="J18761" s="126"/>
      <c r="K18761" s="9"/>
      <c r="L18761" s="9"/>
      <c r="M18761" s="9"/>
    </row>
    <row r="18762" spans="1:13" x14ac:dyDescent="0.25">
      <c r="A18762" s="126"/>
      <c r="B18762" s="126"/>
      <c r="C18762" s="126"/>
      <c r="D18762" s="127"/>
      <c r="E18762" s="128"/>
      <c r="F18762" s="128"/>
      <c r="G18762" s="126"/>
      <c r="H18762" s="126"/>
      <c r="I18762" s="126"/>
      <c r="J18762" s="126"/>
      <c r="K18762" s="9"/>
      <c r="L18762" s="9"/>
      <c r="M18762" s="9"/>
    </row>
    <row r="18763" spans="1:13" x14ac:dyDescent="0.25">
      <c r="A18763" s="126"/>
      <c r="B18763" s="126"/>
      <c r="C18763" s="126"/>
      <c r="D18763" s="127"/>
      <c r="E18763" s="128"/>
      <c r="F18763" s="128"/>
      <c r="G18763" s="126"/>
      <c r="H18763" s="126"/>
      <c r="I18763" s="126"/>
      <c r="J18763" s="126"/>
      <c r="K18763" s="9"/>
      <c r="L18763" s="9"/>
      <c r="M18763" s="9"/>
    </row>
    <row r="18764" spans="1:13" x14ac:dyDescent="0.25">
      <c r="A18764" s="126"/>
      <c r="B18764" s="126"/>
      <c r="C18764" s="126"/>
      <c r="D18764" s="127"/>
      <c r="E18764" s="128"/>
      <c r="F18764" s="128"/>
      <c r="G18764" s="126"/>
      <c r="H18764" s="126"/>
      <c r="I18764" s="126"/>
      <c r="J18764" s="126"/>
      <c r="K18764" s="9"/>
      <c r="L18764" s="9"/>
      <c r="M18764" s="9"/>
    </row>
    <row r="18765" spans="1:13" x14ac:dyDescent="0.25">
      <c r="A18765" s="126"/>
      <c r="B18765" s="126"/>
      <c r="C18765" s="126"/>
      <c r="D18765" s="127"/>
      <c r="E18765" s="128"/>
      <c r="F18765" s="128"/>
      <c r="G18765" s="126"/>
      <c r="H18765" s="126"/>
      <c r="I18765" s="126"/>
      <c r="J18765" s="126"/>
      <c r="K18765" s="9"/>
      <c r="L18765" s="9"/>
      <c r="M18765" s="9"/>
    </row>
    <row r="18766" spans="1:13" x14ac:dyDescent="0.25">
      <c r="A18766" s="126"/>
      <c r="B18766" s="126"/>
      <c r="C18766" s="126"/>
      <c r="D18766" s="127"/>
      <c r="E18766" s="128"/>
      <c r="F18766" s="128"/>
      <c r="G18766" s="126"/>
      <c r="H18766" s="126"/>
      <c r="I18766" s="126"/>
      <c r="J18766" s="126"/>
      <c r="K18766" s="9"/>
      <c r="L18766" s="9"/>
      <c r="M18766" s="9"/>
    </row>
    <row r="18767" spans="1:13" x14ac:dyDescent="0.25">
      <c r="A18767" s="126"/>
      <c r="B18767" s="126"/>
      <c r="C18767" s="126"/>
      <c r="D18767" s="127"/>
      <c r="E18767" s="128"/>
      <c r="F18767" s="128"/>
      <c r="G18767" s="126"/>
      <c r="H18767" s="126"/>
      <c r="I18767" s="126"/>
      <c r="J18767" s="126"/>
      <c r="K18767" s="9"/>
      <c r="L18767" s="9"/>
      <c r="M18767" s="9"/>
    </row>
    <row r="18768" spans="1:13" x14ac:dyDescent="0.25">
      <c r="A18768" s="126"/>
      <c r="B18768" s="126"/>
      <c r="C18768" s="126"/>
      <c r="D18768" s="127"/>
      <c r="E18768" s="128"/>
      <c r="F18768" s="128"/>
      <c r="G18768" s="126"/>
      <c r="H18768" s="126"/>
      <c r="I18768" s="126"/>
      <c r="J18768" s="126"/>
      <c r="K18768" s="9"/>
      <c r="L18768" s="9"/>
      <c r="M18768" s="9"/>
    </row>
    <row r="18769" spans="1:13" x14ac:dyDescent="0.25">
      <c r="A18769" s="126"/>
      <c r="B18769" s="126"/>
      <c r="C18769" s="126"/>
      <c r="D18769" s="127"/>
      <c r="E18769" s="128"/>
      <c r="F18769" s="128"/>
      <c r="G18769" s="126"/>
      <c r="H18769" s="126"/>
      <c r="I18769" s="126"/>
      <c r="J18769" s="126"/>
      <c r="K18769" s="9"/>
      <c r="L18769" s="9"/>
      <c r="M18769" s="9"/>
    </row>
    <row r="18770" spans="1:13" x14ac:dyDescent="0.25">
      <c r="A18770" s="126"/>
      <c r="B18770" s="126"/>
      <c r="C18770" s="126"/>
      <c r="D18770" s="127"/>
      <c r="E18770" s="128"/>
      <c r="F18770" s="128"/>
      <c r="G18770" s="126"/>
      <c r="H18770" s="126"/>
      <c r="I18770" s="126"/>
      <c r="J18770" s="126"/>
      <c r="K18770" s="9"/>
      <c r="L18770" s="9"/>
      <c r="M18770" s="9"/>
    </row>
    <row r="18771" spans="1:13" x14ac:dyDescent="0.25">
      <c r="A18771" s="126"/>
      <c r="B18771" s="126"/>
      <c r="C18771" s="126"/>
      <c r="D18771" s="127"/>
      <c r="E18771" s="128"/>
      <c r="F18771" s="128"/>
      <c r="G18771" s="126"/>
      <c r="H18771" s="126"/>
      <c r="I18771" s="126"/>
      <c r="J18771" s="126"/>
      <c r="K18771" s="9"/>
      <c r="L18771" s="9"/>
      <c r="M18771" s="9"/>
    </row>
    <row r="18772" spans="1:13" x14ac:dyDescent="0.25">
      <c r="A18772" s="126"/>
      <c r="B18772" s="126"/>
      <c r="C18772" s="126"/>
      <c r="D18772" s="127"/>
      <c r="E18772" s="128"/>
      <c r="F18772" s="128"/>
      <c r="G18772" s="126"/>
      <c r="H18772" s="126"/>
      <c r="I18772" s="126"/>
      <c r="J18772" s="126"/>
      <c r="K18772" s="9"/>
      <c r="L18772" s="9"/>
      <c r="M18772" s="9"/>
    </row>
    <row r="18773" spans="1:13" x14ac:dyDescent="0.25">
      <c r="A18773" s="126"/>
      <c r="B18773" s="126"/>
      <c r="C18773" s="126"/>
      <c r="D18773" s="127"/>
      <c r="E18773" s="128"/>
      <c r="F18773" s="128"/>
      <c r="G18773" s="126"/>
      <c r="H18773" s="126"/>
      <c r="I18773" s="126"/>
      <c r="J18773" s="126"/>
      <c r="K18773" s="9"/>
      <c r="L18773" s="9"/>
      <c r="M18773" s="9"/>
    </row>
    <row r="18774" spans="1:13" x14ac:dyDescent="0.25">
      <c r="A18774" s="126"/>
      <c r="B18774" s="126"/>
      <c r="C18774" s="126"/>
      <c r="D18774" s="127"/>
      <c r="E18774" s="128"/>
      <c r="F18774" s="128"/>
      <c r="G18774" s="126"/>
      <c r="H18774" s="126"/>
      <c r="I18774" s="126"/>
      <c r="J18774" s="126"/>
      <c r="K18774" s="9"/>
      <c r="L18774" s="9"/>
      <c r="M18774" s="9"/>
    </row>
    <row r="18775" spans="1:13" x14ac:dyDescent="0.25">
      <c r="A18775" s="126"/>
      <c r="B18775" s="126"/>
      <c r="C18775" s="126"/>
      <c r="D18775" s="127"/>
      <c r="E18775" s="128"/>
      <c r="F18775" s="128"/>
      <c r="G18775" s="126"/>
      <c r="H18775" s="126"/>
      <c r="I18775" s="126"/>
      <c r="J18775" s="126"/>
      <c r="K18775" s="9"/>
      <c r="L18775" s="9"/>
      <c r="M18775" s="9"/>
    </row>
    <row r="18776" spans="1:13" x14ac:dyDescent="0.25">
      <c r="A18776" s="126"/>
      <c r="B18776" s="126"/>
      <c r="C18776" s="126"/>
      <c r="D18776" s="127"/>
      <c r="E18776" s="128"/>
      <c r="F18776" s="128"/>
      <c r="G18776" s="126"/>
      <c r="H18776" s="126"/>
      <c r="I18776" s="126"/>
      <c r="J18776" s="126"/>
      <c r="K18776" s="9"/>
      <c r="L18776" s="9"/>
      <c r="M18776" s="9"/>
    </row>
    <row r="18777" spans="1:13" x14ac:dyDescent="0.25">
      <c r="A18777" s="126"/>
      <c r="B18777" s="126"/>
      <c r="C18777" s="126"/>
      <c r="D18777" s="127"/>
      <c r="E18777" s="128"/>
      <c r="F18777" s="128"/>
      <c r="G18777" s="126"/>
      <c r="H18777" s="126"/>
      <c r="I18777" s="126"/>
      <c r="J18777" s="126"/>
      <c r="K18777" s="9"/>
      <c r="L18777" s="9"/>
      <c r="M18777" s="9"/>
    </row>
    <row r="18778" spans="1:13" x14ac:dyDescent="0.25">
      <c r="A18778" s="126"/>
      <c r="B18778" s="126"/>
      <c r="C18778" s="126"/>
      <c r="D18778" s="127"/>
      <c r="E18778" s="128"/>
      <c r="F18778" s="128"/>
      <c r="G18778" s="126"/>
      <c r="H18778" s="126"/>
      <c r="I18778" s="126"/>
      <c r="J18778" s="126"/>
      <c r="K18778" s="9"/>
      <c r="L18778" s="9"/>
      <c r="M18778" s="9"/>
    </row>
    <row r="18779" spans="1:13" x14ac:dyDescent="0.25">
      <c r="A18779" s="126"/>
      <c r="B18779" s="126"/>
      <c r="C18779" s="126"/>
      <c r="D18779" s="127"/>
      <c r="E18779" s="128"/>
      <c r="F18779" s="128"/>
      <c r="G18779" s="126"/>
      <c r="H18779" s="126"/>
      <c r="I18779" s="126"/>
      <c r="J18779" s="126"/>
      <c r="K18779" s="9"/>
      <c r="L18779" s="9"/>
      <c r="M18779" s="9"/>
    </row>
    <row r="18780" spans="1:13" x14ac:dyDescent="0.25">
      <c r="A18780" s="126"/>
      <c r="B18780" s="126"/>
      <c r="C18780" s="126"/>
      <c r="D18780" s="127"/>
      <c r="E18780" s="128"/>
      <c r="F18780" s="128"/>
      <c r="G18780" s="126"/>
      <c r="H18780" s="126"/>
      <c r="I18780" s="126"/>
      <c r="J18780" s="126"/>
      <c r="K18780" s="9"/>
      <c r="L18780" s="9"/>
      <c r="M18780" s="9"/>
    </row>
    <row r="18781" spans="1:13" x14ac:dyDescent="0.25">
      <c r="A18781" s="126"/>
      <c r="B18781" s="126"/>
      <c r="C18781" s="126"/>
      <c r="D18781" s="127"/>
      <c r="E18781" s="128"/>
      <c r="F18781" s="128"/>
      <c r="G18781" s="126"/>
      <c r="H18781" s="126"/>
      <c r="I18781" s="126"/>
      <c r="J18781" s="126"/>
      <c r="K18781" s="9"/>
      <c r="L18781" s="9"/>
      <c r="M18781" s="9"/>
    </row>
    <row r="18782" spans="1:13" x14ac:dyDescent="0.25">
      <c r="A18782" s="126"/>
      <c r="B18782" s="126"/>
      <c r="C18782" s="126"/>
      <c r="D18782" s="127"/>
      <c r="E18782" s="128"/>
      <c r="F18782" s="128"/>
      <c r="G18782" s="126"/>
      <c r="H18782" s="126"/>
      <c r="I18782" s="126"/>
      <c r="J18782" s="126"/>
      <c r="K18782" s="9"/>
      <c r="L18782" s="9"/>
      <c r="M18782" s="9"/>
    </row>
    <row r="18783" spans="1:13" x14ac:dyDescent="0.25">
      <c r="A18783" s="126"/>
      <c r="B18783" s="126"/>
      <c r="C18783" s="126"/>
      <c r="D18783" s="127"/>
      <c r="E18783" s="128"/>
      <c r="F18783" s="128"/>
      <c r="G18783" s="126"/>
      <c r="H18783" s="126"/>
      <c r="I18783" s="126"/>
      <c r="J18783" s="126"/>
      <c r="K18783" s="9"/>
      <c r="L18783" s="9"/>
      <c r="M18783" s="9"/>
    </row>
    <row r="18784" spans="1:13" x14ac:dyDescent="0.25">
      <c r="A18784" s="126"/>
      <c r="B18784" s="126"/>
      <c r="C18784" s="126"/>
      <c r="D18784" s="127"/>
      <c r="E18784" s="128"/>
      <c r="F18784" s="128"/>
      <c r="G18784" s="126"/>
      <c r="H18784" s="126"/>
      <c r="I18784" s="126"/>
      <c r="J18784" s="126"/>
      <c r="K18784" s="9"/>
      <c r="L18784" s="9"/>
      <c r="M18784" s="9"/>
    </row>
    <row r="18785" spans="1:13" x14ac:dyDescent="0.25">
      <c r="A18785" s="126"/>
      <c r="B18785" s="126"/>
      <c r="C18785" s="126"/>
      <c r="D18785" s="127"/>
      <c r="E18785" s="128"/>
      <c r="F18785" s="128"/>
      <c r="G18785" s="126"/>
      <c r="H18785" s="126"/>
      <c r="I18785" s="126"/>
      <c r="J18785" s="126"/>
      <c r="K18785" s="9"/>
      <c r="L18785" s="9"/>
      <c r="M18785" s="9"/>
    </row>
    <row r="18786" spans="1:13" x14ac:dyDescent="0.25">
      <c r="A18786" s="126"/>
      <c r="B18786" s="126"/>
      <c r="C18786" s="126"/>
      <c r="D18786" s="127"/>
      <c r="E18786" s="128"/>
      <c r="F18786" s="128"/>
      <c r="G18786" s="126"/>
      <c r="H18786" s="126"/>
      <c r="I18786" s="126"/>
      <c r="J18786" s="126"/>
      <c r="K18786" s="9"/>
      <c r="L18786" s="9"/>
      <c r="M18786" s="9"/>
    </row>
    <row r="18787" spans="1:13" x14ac:dyDescent="0.25">
      <c r="A18787" s="126"/>
      <c r="B18787" s="126"/>
      <c r="C18787" s="126"/>
      <c r="D18787" s="127"/>
      <c r="E18787" s="128"/>
      <c r="F18787" s="128"/>
      <c r="G18787" s="126"/>
      <c r="H18787" s="126"/>
      <c r="I18787" s="126"/>
      <c r="J18787" s="126"/>
      <c r="K18787" s="9"/>
      <c r="L18787" s="9"/>
      <c r="M18787" s="9"/>
    </row>
    <row r="18788" spans="1:13" x14ac:dyDescent="0.25">
      <c r="A18788" s="126"/>
      <c r="B18788" s="126"/>
      <c r="C18788" s="126"/>
      <c r="D18788" s="127"/>
      <c r="E18788" s="128"/>
      <c r="F18788" s="128"/>
      <c r="G18788" s="126"/>
      <c r="H18788" s="126"/>
      <c r="I18788" s="126"/>
      <c r="J18788" s="126"/>
      <c r="K18788" s="9"/>
      <c r="L18788" s="9"/>
      <c r="M18788" s="9"/>
    </row>
    <row r="18789" spans="1:13" x14ac:dyDescent="0.25">
      <c r="A18789" s="126"/>
      <c r="B18789" s="126"/>
      <c r="C18789" s="126"/>
      <c r="D18789" s="127"/>
      <c r="E18789" s="128"/>
      <c r="F18789" s="128"/>
      <c r="G18789" s="126"/>
      <c r="H18789" s="126"/>
      <c r="I18789" s="126"/>
      <c r="J18789" s="126"/>
      <c r="K18789" s="9"/>
      <c r="L18789" s="9"/>
      <c r="M18789" s="9"/>
    </row>
    <row r="18790" spans="1:13" x14ac:dyDescent="0.25">
      <c r="A18790" s="126"/>
      <c r="B18790" s="126"/>
      <c r="C18790" s="126"/>
      <c r="D18790" s="127"/>
      <c r="E18790" s="128"/>
      <c r="F18790" s="128"/>
      <c r="G18790" s="126"/>
      <c r="H18790" s="126"/>
      <c r="I18790" s="126"/>
      <c r="J18790" s="126"/>
      <c r="K18790" s="9"/>
      <c r="L18790" s="9"/>
      <c r="M18790" s="9"/>
    </row>
    <row r="18791" spans="1:13" x14ac:dyDescent="0.25">
      <c r="A18791" s="126"/>
      <c r="B18791" s="126"/>
      <c r="C18791" s="126"/>
      <c r="D18791" s="127"/>
      <c r="E18791" s="128"/>
      <c r="F18791" s="128"/>
      <c r="G18791" s="126"/>
      <c r="H18791" s="126"/>
      <c r="I18791" s="126"/>
      <c r="J18791" s="126"/>
      <c r="K18791" s="9"/>
      <c r="L18791" s="9"/>
      <c r="M18791" s="9"/>
    </row>
    <row r="18792" spans="1:13" x14ac:dyDescent="0.25">
      <c r="A18792" s="126"/>
      <c r="B18792" s="126"/>
      <c r="C18792" s="126"/>
      <c r="D18792" s="127"/>
      <c r="E18792" s="128"/>
      <c r="F18792" s="128"/>
      <c r="G18792" s="126"/>
      <c r="H18792" s="126"/>
      <c r="I18792" s="126"/>
      <c r="J18792" s="126"/>
      <c r="K18792" s="9"/>
      <c r="L18792" s="9"/>
      <c r="M18792" s="9"/>
    </row>
    <row r="18793" spans="1:13" x14ac:dyDescent="0.25">
      <c r="A18793" s="126"/>
      <c r="B18793" s="126"/>
      <c r="C18793" s="126"/>
      <c r="D18793" s="127"/>
      <c r="E18793" s="128"/>
      <c r="F18793" s="128"/>
      <c r="G18793" s="126"/>
      <c r="H18793" s="126"/>
      <c r="I18793" s="126"/>
      <c r="J18793" s="126"/>
      <c r="K18793" s="9"/>
      <c r="L18793" s="9"/>
      <c r="M18793" s="9"/>
    </row>
    <row r="18794" spans="1:13" x14ac:dyDescent="0.25">
      <c r="A18794" s="126"/>
      <c r="B18794" s="126"/>
      <c r="C18794" s="126"/>
      <c r="D18794" s="127"/>
      <c r="E18794" s="128"/>
      <c r="F18794" s="128"/>
      <c r="G18794" s="126"/>
      <c r="H18794" s="126"/>
      <c r="I18794" s="126"/>
      <c r="J18794" s="126"/>
      <c r="K18794" s="9"/>
      <c r="L18794" s="9"/>
      <c r="M18794" s="9"/>
    </row>
    <row r="18795" spans="1:13" x14ac:dyDescent="0.25">
      <c r="A18795" s="126"/>
      <c r="B18795" s="126"/>
      <c r="C18795" s="126"/>
      <c r="D18795" s="127"/>
      <c r="E18795" s="128"/>
      <c r="F18795" s="128"/>
      <c r="G18795" s="126"/>
      <c r="H18795" s="126"/>
      <c r="I18795" s="126"/>
      <c r="J18795" s="126"/>
      <c r="K18795" s="9"/>
      <c r="L18795" s="9"/>
      <c r="M18795" s="9"/>
    </row>
    <row r="18796" spans="1:13" x14ac:dyDescent="0.25">
      <c r="A18796" s="126"/>
      <c r="B18796" s="126"/>
      <c r="C18796" s="126"/>
      <c r="D18796" s="127"/>
      <c r="E18796" s="128"/>
      <c r="F18796" s="128"/>
      <c r="G18796" s="126"/>
      <c r="H18796" s="126"/>
      <c r="I18796" s="126"/>
      <c r="J18796" s="126"/>
      <c r="K18796" s="9"/>
      <c r="L18796" s="9"/>
      <c r="M18796" s="9"/>
    </row>
    <row r="18797" spans="1:13" x14ac:dyDescent="0.25">
      <c r="A18797" s="126"/>
      <c r="B18797" s="126"/>
      <c r="C18797" s="126"/>
      <c r="D18797" s="127"/>
      <c r="E18797" s="128"/>
      <c r="F18797" s="128"/>
      <c r="G18797" s="126"/>
      <c r="H18797" s="126"/>
      <c r="I18797" s="126"/>
      <c r="J18797" s="126"/>
      <c r="K18797" s="9"/>
      <c r="L18797" s="9"/>
      <c r="M18797" s="9"/>
    </row>
    <row r="18798" spans="1:13" x14ac:dyDescent="0.25">
      <c r="A18798" s="126"/>
      <c r="B18798" s="126"/>
      <c r="C18798" s="126"/>
      <c r="D18798" s="127"/>
      <c r="E18798" s="128"/>
      <c r="F18798" s="128"/>
      <c r="G18798" s="126"/>
      <c r="H18798" s="126"/>
      <c r="I18798" s="126"/>
      <c r="J18798" s="126"/>
      <c r="K18798" s="9"/>
      <c r="L18798" s="9"/>
      <c r="M18798" s="9"/>
    </row>
    <row r="18799" spans="1:13" x14ac:dyDescent="0.25">
      <c r="A18799" s="126"/>
      <c r="B18799" s="126"/>
      <c r="C18799" s="126"/>
      <c r="D18799" s="127"/>
      <c r="E18799" s="128"/>
      <c r="F18799" s="128"/>
      <c r="G18799" s="126"/>
      <c r="H18799" s="126"/>
      <c r="I18799" s="126"/>
      <c r="J18799" s="126"/>
      <c r="K18799" s="9"/>
      <c r="L18799" s="9"/>
      <c r="M18799" s="9"/>
    </row>
    <row r="18800" spans="1:13" x14ac:dyDescent="0.25">
      <c r="A18800" s="126"/>
      <c r="B18800" s="126"/>
      <c r="C18800" s="126"/>
      <c r="D18800" s="127"/>
      <c r="E18800" s="128"/>
      <c r="F18800" s="128"/>
      <c r="G18800" s="126"/>
      <c r="H18800" s="126"/>
      <c r="I18800" s="126"/>
      <c r="J18800" s="126"/>
      <c r="K18800" s="9"/>
      <c r="L18800" s="9"/>
      <c r="M18800" s="9"/>
    </row>
    <row r="18801" spans="1:13" x14ac:dyDescent="0.25">
      <c r="A18801" s="126"/>
      <c r="B18801" s="126"/>
      <c r="C18801" s="126"/>
      <c r="D18801" s="127"/>
      <c r="E18801" s="128"/>
      <c r="F18801" s="128"/>
      <c r="G18801" s="126"/>
      <c r="H18801" s="126"/>
      <c r="I18801" s="126"/>
      <c r="J18801" s="126"/>
      <c r="K18801" s="9"/>
      <c r="L18801" s="9"/>
      <c r="M18801" s="9"/>
    </row>
    <row r="18802" spans="1:13" x14ac:dyDescent="0.25">
      <c r="A18802" s="126"/>
      <c r="B18802" s="126"/>
      <c r="C18802" s="126"/>
      <c r="D18802" s="127"/>
      <c r="E18802" s="128"/>
      <c r="F18802" s="128"/>
      <c r="G18802" s="126"/>
      <c r="H18802" s="126"/>
      <c r="I18802" s="126"/>
      <c r="J18802" s="126"/>
      <c r="K18802" s="9"/>
      <c r="L18802" s="9"/>
      <c r="M18802" s="9"/>
    </row>
    <row r="18803" spans="1:13" x14ac:dyDescent="0.25">
      <c r="A18803" s="126"/>
      <c r="B18803" s="126"/>
      <c r="C18803" s="126"/>
      <c r="D18803" s="127"/>
      <c r="E18803" s="128"/>
      <c r="F18803" s="128"/>
      <c r="G18803" s="126"/>
      <c r="H18803" s="126"/>
      <c r="I18803" s="126"/>
      <c r="J18803" s="126"/>
      <c r="K18803" s="9"/>
      <c r="L18803" s="9"/>
      <c r="M18803" s="9"/>
    </row>
    <row r="18804" spans="1:13" x14ac:dyDescent="0.25">
      <c r="A18804" s="126"/>
      <c r="B18804" s="126"/>
      <c r="C18804" s="126"/>
      <c r="D18804" s="127"/>
      <c r="E18804" s="128"/>
      <c r="F18804" s="128"/>
      <c r="G18804" s="126"/>
      <c r="H18804" s="126"/>
      <c r="I18804" s="126"/>
      <c r="J18804" s="126"/>
      <c r="K18804" s="9"/>
      <c r="L18804" s="9"/>
      <c r="M18804" s="9"/>
    </row>
    <row r="18805" spans="1:13" x14ac:dyDescent="0.25">
      <c r="A18805" s="126"/>
      <c r="B18805" s="126"/>
      <c r="C18805" s="126"/>
      <c r="D18805" s="127"/>
      <c r="E18805" s="128"/>
      <c r="F18805" s="128"/>
      <c r="G18805" s="126"/>
      <c r="H18805" s="126"/>
      <c r="I18805" s="126"/>
      <c r="J18805" s="126"/>
      <c r="K18805" s="9"/>
      <c r="L18805" s="9"/>
      <c r="M18805" s="9"/>
    </row>
    <row r="18806" spans="1:13" x14ac:dyDescent="0.25">
      <c r="A18806" s="126"/>
      <c r="B18806" s="126"/>
      <c r="C18806" s="126"/>
      <c r="D18806" s="127"/>
      <c r="E18806" s="128"/>
      <c r="F18806" s="128"/>
      <c r="G18806" s="126"/>
      <c r="H18806" s="126"/>
      <c r="I18806" s="126"/>
      <c r="J18806" s="126"/>
      <c r="K18806" s="9"/>
      <c r="L18806" s="9"/>
      <c r="M18806" s="9"/>
    </row>
    <row r="18807" spans="1:13" x14ac:dyDescent="0.25">
      <c r="A18807" s="126"/>
      <c r="B18807" s="126"/>
      <c r="C18807" s="126"/>
      <c r="D18807" s="127"/>
      <c r="E18807" s="128"/>
      <c r="F18807" s="128"/>
      <c r="G18807" s="126"/>
      <c r="H18807" s="126"/>
      <c r="I18807" s="126"/>
      <c r="J18807" s="126"/>
      <c r="K18807" s="9"/>
      <c r="L18807" s="9"/>
      <c r="M18807" s="9"/>
    </row>
    <row r="18808" spans="1:13" x14ac:dyDescent="0.25">
      <c r="A18808" s="126"/>
      <c r="B18808" s="126"/>
      <c r="C18808" s="126"/>
      <c r="D18808" s="127"/>
      <c r="E18808" s="128"/>
      <c r="F18808" s="128"/>
      <c r="G18808" s="126"/>
      <c r="H18808" s="126"/>
      <c r="I18808" s="126"/>
      <c r="J18808" s="126"/>
      <c r="K18808" s="9"/>
      <c r="L18808" s="9"/>
      <c r="M18808" s="9"/>
    </row>
    <row r="18809" spans="1:13" x14ac:dyDescent="0.25">
      <c r="A18809" s="126"/>
      <c r="B18809" s="126"/>
      <c r="C18809" s="126"/>
      <c r="D18809" s="127"/>
      <c r="E18809" s="128"/>
      <c r="F18809" s="128"/>
      <c r="G18809" s="126"/>
      <c r="H18809" s="126"/>
      <c r="I18809" s="126"/>
      <c r="J18809" s="126"/>
      <c r="K18809" s="9"/>
      <c r="L18809" s="9"/>
      <c r="M18809" s="9"/>
    </row>
    <row r="18810" spans="1:13" x14ac:dyDescent="0.25">
      <c r="A18810" s="126"/>
      <c r="B18810" s="126"/>
      <c r="C18810" s="126"/>
      <c r="D18810" s="127"/>
      <c r="E18810" s="128"/>
      <c r="F18810" s="128"/>
      <c r="G18810" s="126"/>
      <c r="H18810" s="126"/>
      <c r="I18810" s="126"/>
      <c r="J18810" s="126"/>
      <c r="K18810" s="9"/>
      <c r="L18810" s="9"/>
      <c r="M18810" s="9"/>
    </row>
    <row r="18811" spans="1:13" x14ac:dyDescent="0.25">
      <c r="A18811" s="126"/>
      <c r="B18811" s="126"/>
      <c r="C18811" s="126"/>
      <c r="D18811" s="127"/>
      <c r="E18811" s="128"/>
      <c r="F18811" s="128"/>
      <c r="G18811" s="126"/>
      <c r="H18811" s="126"/>
      <c r="I18811" s="126"/>
      <c r="J18811" s="126"/>
      <c r="K18811" s="9"/>
      <c r="L18811" s="9"/>
      <c r="M18811" s="9"/>
    </row>
    <row r="18812" spans="1:13" x14ac:dyDescent="0.25">
      <c r="A18812" s="126"/>
      <c r="B18812" s="126"/>
      <c r="C18812" s="126"/>
      <c r="D18812" s="127"/>
      <c r="E18812" s="128"/>
      <c r="F18812" s="128"/>
      <c r="G18812" s="126"/>
      <c r="H18812" s="126"/>
      <c r="I18812" s="126"/>
      <c r="J18812" s="126"/>
      <c r="K18812" s="9"/>
      <c r="L18812" s="9"/>
      <c r="M18812" s="9"/>
    </row>
    <row r="18813" spans="1:13" x14ac:dyDescent="0.25">
      <c r="A18813" s="126"/>
      <c r="B18813" s="126"/>
      <c r="C18813" s="126"/>
      <c r="D18813" s="127"/>
      <c r="E18813" s="128"/>
      <c r="F18813" s="128"/>
      <c r="G18813" s="126"/>
      <c r="H18813" s="126"/>
      <c r="I18813" s="126"/>
      <c r="J18813" s="126"/>
      <c r="K18813" s="9"/>
      <c r="L18813" s="9"/>
      <c r="M18813" s="9"/>
    </row>
    <row r="18814" spans="1:13" x14ac:dyDescent="0.25">
      <c r="A18814" s="126"/>
      <c r="B18814" s="126"/>
      <c r="C18814" s="126"/>
      <c r="D18814" s="127"/>
      <c r="E18814" s="128"/>
      <c r="F18814" s="128"/>
      <c r="G18814" s="126"/>
      <c r="H18814" s="126"/>
      <c r="I18814" s="126"/>
      <c r="J18814" s="126"/>
      <c r="K18814" s="9"/>
      <c r="L18814" s="9"/>
      <c r="M18814" s="9"/>
    </row>
    <row r="18815" spans="1:13" x14ac:dyDescent="0.25">
      <c r="A18815" s="126"/>
      <c r="B18815" s="126"/>
      <c r="C18815" s="126"/>
      <c r="D18815" s="127"/>
      <c r="E18815" s="128"/>
      <c r="F18815" s="128"/>
      <c r="G18815" s="126"/>
      <c r="H18815" s="126"/>
      <c r="I18815" s="126"/>
      <c r="J18815" s="126"/>
      <c r="K18815" s="9"/>
      <c r="L18815" s="9"/>
      <c r="M18815" s="9"/>
    </row>
    <row r="18816" spans="1:13" x14ac:dyDescent="0.25">
      <c r="A18816" s="126"/>
      <c r="B18816" s="126"/>
      <c r="C18816" s="126"/>
      <c r="D18816" s="127"/>
      <c r="E18816" s="128"/>
      <c r="F18816" s="128"/>
      <c r="G18816" s="126"/>
      <c r="H18816" s="126"/>
      <c r="I18816" s="126"/>
      <c r="J18816" s="126"/>
      <c r="K18816" s="9"/>
      <c r="L18816" s="9"/>
      <c r="M18816" s="9"/>
    </row>
    <row r="18817" spans="1:13" x14ac:dyDescent="0.25">
      <c r="A18817" s="126"/>
      <c r="B18817" s="126"/>
      <c r="C18817" s="126"/>
      <c r="D18817" s="127"/>
      <c r="E18817" s="128"/>
      <c r="F18817" s="128"/>
      <c r="G18817" s="126"/>
      <c r="H18817" s="126"/>
      <c r="I18817" s="126"/>
      <c r="J18817" s="126"/>
      <c r="K18817" s="9"/>
      <c r="L18817" s="9"/>
      <c r="M18817" s="9"/>
    </row>
    <row r="18818" spans="1:13" x14ac:dyDescent="0.25">
      <c r="A18818" s="126"/>
      <c r="B18818" s="126"/>
      <c r="C18818" s="126"/>
      <c r="D18818" s="127"/>
      <c r="E18818" s="128"/>
      <c r="F18818" s="128"/>
      <c r="G18818" s="126"/>
      <c r="H18818" s="126"/>
      <c r="I18818" s="126"/>
      <c r="J18818" s="126"/>
      <c r="K18818" s="9"/>
      <c r="L18818" s="9"/>
      <c r="M18818" s="9"/>
    </row>
    <row r="18819" spans="1:13" x14ac:dyDescent="0.25">
      <c r="A18819" s="126"/>
      <c r="B18819" s="126"/>
      <c r="C18819" s="126"/>
      <c r="D18819" s="127"/>
      <c r="E18819" s="128"/>
      <c r="F18819" s="128"/>
      <c r="G18819" s="126"/>
      <c r="H18819" s="126"/>
      <c r="I18819" s="126"/>
      <c r="J18819" s="126"/>
      <c r="K18819" s="9"/>
      <c r="L18819" s="9"/>
      <c r="M18819" s="9"/>
    </row>
    <row r="18820" spans="1:13" x14ac:dyDescent="0.25">
      <c r="A18820" s="126"/>
      <c r="B18820" s="126"/>
      <c r="C18820" s="126"/>
      <c r="D18820" s="127"/>
      <c r="E18820" s="128"/>
      <c r="F18820" s="128"/>
      <c r="G18820" s="126"/>
      <c r="H18820" s="126"/>
      <c r="I18820" s="126"/>
      <c r="J18820" s="126"/>
      <c r="K18820" s="9"/>
      <c r="L18820" s="9"/>
      <c r="M18820" s="9"/>
    </row>
    <row r="18821" spans="1:13" x14ac:dyDescent="0.25">
      <c r="A18821" s="126"/>
      <c r="B18821" s="126"/>
      <c r="C18821" s="126"/>
      <c r="D18821" s="127"/>
      <c r="E18821" s="128"/>
      <c r="F18821" s="128"/>
      <c r="G18821" s="126"/>
      <c r="H18821" s="126"/>
      <c r="I18821" s="126"/>
      <c r="J18821" s="126"/>
      <c r="K18821" s="9"/>
      <c r="L18821" s="9"/>
      <c r="M18821" s="9"/>
    </row>
    <row r="18822" spans="1:13" x14ac:dyDescent="0.25">
      <c r="A18822" s="126"/>
      <c r="B18822" s="126"/>
      <c r="C18822" s="126"/>
      <c r="D18822" s="127"/>
      <c r="E18822" s="128"/>
      <c r="F18822" s="128"/>
      <c r="G18822" s="126"/>
      <c r="H18822" s="126"/>
      <c r="I18822" s="126"/>
      <c r="J18822" s="126"/>
      <c r="K18822" s="9"/>
      <c r="L18822" s="9"/>
      <c r="M18822" s="9"/>
    </row>
    <row r="18823" spans="1:13" x14ac:dyDescent="0.25">
      <c r="A18823" s="126"/>
      <c r="B18823" s="126"/>
      <c r="C18823" s="126"/>
      <c r="D18823" s="127"/>
      <c r="E18823" s="128"/>
      <c r="F18823" s="128"/>
      <c r="G18823" s="126"/>
      <c r="H18823" s="126"/>
      <c r="I18823" s="126"/>
      <c r="J18823" s="126"/>
      <c r="K18823" s="9"/>
      <c r="L18823" s="9"/>
      <c r="M18823" s="9"/>
    </row>
    <row r="18824" spans="1:13" x14ac:dyDescent="0.25">
      <c r="A18824" s="126"/>
      <c r="B18824" s="126"/>
      <c r="C18824" s="126"/>
      <c r="D18824" s="127"/>
      <c r="E18824" s="128"/>
      <c r="F18824" s="128"/>
      <c r="G18824" s="126"/>
      <c r="H18824" s="126"/>
      <c r="I18824" s="126"/>
      <c r="J18824" s="126"/>
      <c r="K18824" s="9"/>
      <c r="L18824" s="9"/>
      <c r="M18824" s="9"/>
    </row>
    <row r="18825" spans="1:13" x14ac:dyDescent="0.25">
      <c r="A18825" s="126"/>
      <c r="B18825" s="126"/>
      <c r="C18825" s="126"/>
      <c r="D18825" s="127"/>
      <c r="E18825" s="128"/>
      <c r="F18825" s="128"/>
      <c r="G18825" s="126"/>
      <c r="H18825" s="126"/>
      <c r="I18825" s="126"/>
      <c r="J18825" s="126"/>
      <c r="K18825" s="9"/>
      <c r="L18825" s="9"/>
      <c r="M18825" s="9"/>
    </row>
    <row r="18826" spans="1:13" x14ac:dyDescent="0.25">
      <c r="A18826" s="126"/>
      <c r="B18826" s="126"/>
      <c r="C18826" s="126"/>
      <c r="D18826" s="127"/>
      <c r="E18826" s="128"/>
      <c r="F18826" s="128"/>
      <c r="G18826" s="126"/>
      <c r="H18826" s="126"/>
      <c r="I18826" s="126"/>
      <c r="J18826" s="126"/>
      <c r="K18826" s="9"/>
      <c r="L18826" s="9"/>
      <c r="M18826" s="9"/>
    </row>
    <row r="18827" spans="1:13" x14ac:dyDescent="0.25">
      <c r="A18827" s="126"/>
      <c r="B18827" s="126"/>
      <c r="C18827" s="126"/>
      <c r="D18827" s="127"/>
      <c r="E18827" s="128"/>
      <c r="F18827" s="128"/>
      <c r="G18827" s="126"/>
      <c r="H18827" s="126"/>
      <c r="I18827" s="126"/>
      <c r="J18827" s="126"/>
      <c r="K18827" s="9"/>
      <c r="L18827" s="9"/>
      <c r="M18827" s="9"/>
    </row>
    <row r="18828" spans="1:13" x14ac:dyDescent="0.25">
      <c r="A18828" s="126"/>
      <c r="B18828" s="126"/>
      <c r="C18828" s="126"/>
      <c r="D18828" s="127"/>
      <c r="E18828" s="128"/>
      <c r="F18828" s="128"/>
      <c r="G18828" s="126"/>
      <c r="H18828" s="126"/>
      <c r="I18828" s="126"/>
      <c r="J18828" s="126"/>
      <c r="K18828" s="9"/>
      <c r="L18828" s="9"/>
      <c r="M18828" s="9"/>
    </row>
    <row r="18829" spans="1:13" x14ac:dyDescent="0.25">
      <c r="A18829" s="126"/>
      <c r="B18829" s="126"/>
      <c r="C18829" s="126"/>
      <c r="D18829" s="127"/>
      <c r="E18829" s="128"/>
      <c r="F18829" s="128"/>
      <c r="G18829" s="126"/>
      <c r="H18829" s="126"/>
      <c r="I18829" s="126"/>
      <c r="J18829" s="126"/>
      <c r="K18829" s="9"/>
      <c r="L18829" s="9"/>
      <c r="M18829" s="9"/>
    </row>
    <row r="18830" spans="1:13" x14ac:dyDescent="0.25">
      <c r="A18830" s="126"/>
      <c r="B18830" s="126"/>
      <c r="C18830" s="126"/>
      <c r="D18830" s="127"/>
      <c r="E18830" s="128"/>
      <c r="F18830" s="128"/>
      <c r="G18830" s="126"/>
      <c r="H18830" s="126"/>
      <c r="I18830" s="126"/>
      <c r="J18830" s="126"/>
      <c r="K18830" s="9"/>
      <c r="L18830" s="9"/>
      <c r="M18830" s="9"/>
    </row>
    <row r="18831" spans="1:13" x14ac:dyDescent="0.25">
      <c r="A18831" s="126"/>
      <c r="B18831" s="126"/>
      <c r="C18831" s="126"/>
      <c r="D18831" s="127"/>
      <c r="E18831" s="128"/>
      <c r="F18831" s="128"/>
      <c r="G18831" s="126"/>
      <c r="H18831" s="126"/>
      <c r="I18831" s="126"/>
      <c r="J18831" s="126"/>
      <c r="K18831" s="9"/>
      <c r="L18831" s="9"/>
      <c r="M18831" s="9"/>
    </row>
    <row r="18832" spans="1:13" x14ac:dyDescent="0.25">
      <c r="A18832" s="126"/>
      <c r="B18832" s="126"/>
      <c r="C18832" s="126"/>
      <c r="D18832" s="127"/>
      <c r="E18832" s="128"/>
      <c r="F18832" s="128"/>
      <c r="G18832" s="126"/>
      <c r="H18832" s="126"/>
      <c r="I18832" s="126"/>
      <c r="J18832" s="126"/>
      <c r="K18832" s="9"/>
      <c r="L18832" s="9"/>
      <c r="M18832" s="9"/>
    </row>
    <row r="18833" spans="1:13" x14ac:dyDescent="0.25">
      <c r="A18833" s="126"/>
      <c r="B18833" s="126"/>
      <c r="C18833" s="126"/>
      <c r="D18833" s="127"/>
      <c r="E18833" s="128"/>
      <c r="F18833" s="128"/>
      <c r="G18833" s="126"/>
      <c r="H18833" s="126"/>
      <c r="I18833" s="126"/>
      <c r="J18833" s="126"/>
      <c r="K18833" s="9"/>
      <c r="L18833" s="9"/>
      <c r="M18833" s="9"/>
    </row>
    <row r="18834" spans="1:13" x14ac:dyDescent="0.25">
      <c r="A18834" s="126"/>
      <c r="B18834" s="126"/>
      <c r="C18834" s="126"/>
      <c r="D18834" s="127"/>
      <c r="E18834" s="128"/>
      <c r="F18834" s="128"/>
      <c r="G18834" s="126"/>
      <c r="H18834" s="126"/>
      <c r="I18834" s="126"/>
      <c r="J18834" s="126"/>
      <c r="K18834" s="9"/>
      <c r="L18834" s="9"/>
      <c r="M18834" s="9"/>
    </row>
    <row r="18835" spans="1:13" x14ac:dyDescent="0.25">
      <c r="A18835" s="126"/>
      <c r="B18835" s="126"/>
      <c r="C18835" s="126"/>
      <c r="D18835" s="127"/>
      <c r="E18835" s="128"/>
      <c r="F18835" s="128"/>
      <c r="G18835" s="126"/>
      <c r="H18835" s="126"/>
      <c r="I18835" s="126"/>
      <c r="J18835" s="126"/>
      <c r="K18835" s="9"/>
      <c r="L18835" s="9"/>
      <c r="M18835" s="9"/>
    </row>
    <row r="18836" spans="1:13" x14ac:dyDescent="0.25">
      <c r="A18836" s="126"/>
      <c r="B18836" s="126"/>
      <c r="C18836" s="126"/>
      <c r="D18836" s="127"/>
      <c r="E18836" s="128"/>
      <c r="F18836" s="128"/>
      <c r="G18836" s="126"/>
      <c r="H18836" s="126"/>
      <c r="I18836" s="126"/>
      <c r="J18836" s="126"/>
      <c r="K18836" s="9"/>
      <c r="L18836" s="9"/>
      <c r="M18836" s="9"/>
    </row>
    <row r="18837" spans="1:13" x14ac:dyDescent="0.25">
      <c r="A18837" s="126"/>
      <c r="B18837" s="126"/>
      <c r="C18837" s="126"/>
      <c r="D18837" s="127"/>
      <c r="E18837" s="128"/>
      <c r="F18837" s="128"/>
      <c r="G18837" s="126"/>
      <c r="H18837" s="126"/>
      <c r="I18837" s="126"/>
      <c r="J18837" s="126"/>
      <c r="K18837" s="9"/>
      <c r="L18837" s="9"/>
      <c r="M18837" s="9"/>
    </row>
    <row r="18838" spans="1:13" x14ac:dyDescent="0.25">
      <c r="A18838" s="126"/>
      <c r="B18838" s="126"/>
      <c r="C18838" s="126"/>
      <c r="D18838" s="127"/>
      <c r="E18838" s="128"/>
      <c r="F18838" s="128"/>
      <c r="G18838" s="126"/>
      <c r="H18838" s="126"/>
      <c r="I18838" s="126"/>
      <c r="J18838" s="126"/>
      <c r="K18838" s="9"/>
      <c r="L18838" s="9"/>
      <c r="M18838" s="9"/>
    </row>
    <row r="18839" spans="1:13" x14ac:dyDescent="0.25">
      <c r="A18839" s="126"/>
      <c r="B18839" s="126"/>
      <c r="C18839" s="126"/>
      <c r="D18839" s="127"/>
      <c r="E18839" s="128"/>
      <c r="F18839" s="128"/>
      <c r="G18839" s="126"/>
      <c r="H18839" s="126"/>
      <c r="I18839" s="126"/>
      <c r="J18839" s="126"/>
      <c r="K18839" s="9"/>
      <c r="L18839" s="9"/>
      <c r="M18839" s="9"/>
    </row>
    <row r="18840" spans="1:13" x14ac:dyDescent="0.25">
      <c r="A18840" s="126"/>
      <c r="B18840" s="126"/>
      <c r="C18840" s="126"/>
      <c r="D18840" s="127"/>
      <c r="E18840" s="128"/>
      <c r="F18840" s="128"/>
      <c r="G18840" s="126"/>
      <c r="H18840" s="126"/>
      <c r="I18840" s="126"/>
      <c r="J18840" s="126"/>
      <c r="K18840" s="9"/>
      <c r="L18840" s="9"/>
      <c r="M18840" s="9"/>
    </row>
    <row r="18841" spans="1:13" x14ac:dyDescent="0.25">
      <c r="A18841" s="126"/>
      <c r="B18841" s="126"/>
      <c r="C18841" s="126"/>
      <c r="D18841" s="127"/>
      <c r="E18841" s="128"/>
      <c r="F18841" s="128"/>
      <c r="G18841" s="126"/>
      <c r="H18841" s="126"/>
      <c r="I18841" s="126"/>
      <c r="J18841" s="126"/>
      <c r="K18841" s="9"/>
      <c r="L18841" s="9"/>
      <c r="M18841" s="9"/>
    </row>
    <row r="18842" spans="1:13" x14ac:dyDescent="0.25">
      <c r="A18842" s="126"/>
      <c r="B18842" s="126"/>
      <c r="C18842" s="126"/>
      <c r="D18842" s="127"/>
      <c r="E18842" s="128"/>
      <c r="F18842" s="128"/>
      <c r="G18842" s="126"/>
      <c r="H18842" s="126"/>
      <c r="I18842" s="126"/>
      <c r="J18842" s="126"/>
      <c r="K18842" s="9"/>
      <c r="L18842" s="9"/>
      <c r="M18842" s="9"/>
    </row>
    <row r="18843" spans="1:13" x14ac:dyDescent="0.25">
      <c r="A18843" s="126"/>
      <c r="B18843" s="126"/>
      <c r="C18843" s="126"/>
      <c r="D18843" s="127"/>
      <c r="E18843" s="128"/>
      <c r="F18843" s="128"/>
      <c r="G18843" s="126"/>
      <c r="H18843" s="126"/>
      <c r="I18843" s="126"/>
      <c r="J18843" s="126"/>
      <c r="K18843" s="9"/>
      <c r="L18843" s="9"/>
      <c r="M18843" s="9"/>
    </row>
    <row r="18844" spans="1:13" x14ac:dyDescent="0.25">
      <c r="A18844" s="126"/>
      <c r="B18844" s="126"/>
      <c r="C18844" s="126"/>
      <c r="D18844" s="127"/>
      <c r="E18844" s="128"/>
      <c r="F18844" s="128"/>
      <c r="G18844" s="126"/>
      <c r="H18844" s="126"/>
      <c r="I18844" s="126"/>
      <c r="J18844" s="126"/>
      <c r="K18844" s="9"/>
      <c r="L18844" s="9"/>
      <c r="M18844" s="9"/>
    </row>
    <row r="18845" spans="1:13" x14ac:dyDescent="0.25">
      <c r="A18845" s="126"/>
      <c r="B18845" s="126"/>
      <c r="C18845" s="126"/>
      <c r="D18845" s="127"/>
      <c r="E18845" s="128"/>
      <c r="F18845" s="128"/>
      <c r="G18845" s="126"/>
      <c r="H18845" s="126"/>
      <c r="I18845" s="126"/>
      <c r="J18845" s="126"/>
      <c r="K18845" s="9"/>
      <c r="L18845" s="9"/>
      <c r="M18845" s="9"/>
    </row>
    <row r="18846" spans="1:13" x14ac:dyDescent="0.25">
      <c r="A18846" s="126"/>
      <c r="B18846" s="126"/>
      <c r="C18846" s="126"/>
      <c r="D18846" s="127"/>
      <c r="E18846" s="128"/>
      <c r="F18846" s="128"/>
      <c r="G18846" s="126"/>
      <c r="H18846" s="126"/>
      <c r="I18846" s="126"/>
      <c r="J18846" s="126"/>
      <c r="K18846" s="9"/>
      <c r="L18846" s="9"/>
      <c r="M18846" s="9"/>
    </row>
    <row r="18847" spans="1:13" x14ac:dyDescent="0.25">
      <c r="A18847" s="126"/>
      <c r="B18847" s="126"/>
      <c r="C18847" s="126"/>
      <c r="D18847" s="127"/>
      <c r="E18847" s="128"/>
      <c r="F18847" s="128"/>
      <c r="G18847" s="126"/>
      <c r="H18847" s="126"/>
      <c r="I18847" s="126"/>
      <c r="J18847" s="126"/>
      <c r="K18847" s="9"/>
      <c r="L18847" s="9"/>
      <c r="M18847" s="9"/>
    </row>
    <row r="18848" spans="1:13" x14ac:dyDescent="0.25">
      <c r="A18848" s="126"/>
      <c r="B18848" s="126"/>
      <c r="C18848" s="126"/>
      <c r="D18848" s="127"/>
      <c r="E18848" s="128"/>
      <c r="F18848" s="128"/>
      <c r="G18848" s="126"/>
      <c r="H18848" s="126"/>
      <c r="I18848" s="126"/>
      <c r="J18848" s="126"/>
      <c r="K18848" s="9"/>
      <c r="L18848" s="9"/>
      <c r="M18848" s="9"/>
    </row>
    <row r="18849" spans="1:13" x14ac:dyDescent="0.25">
      <c r="A18849" s="126"/>
      <c r="B18849" s="126"/>
      <c r="C18849" s="126"/>
      <c r="D18849" s="127"/>
      <c r="E18849" s="128"/>
      <c r="F18849" s="128"/>
      <c r="G18849" s="126"/>
      <c r="H18849" s="126"/>
      <c r="I18849" s="126"/>
      <c r="J18849" s="126"/>
      <c r="K18849" s="9"/>
      <c r="L18849" s="9"/>
      <c r="M18849" s="9"/>
    </row>
    <row r="18850" spans="1:13" x14ac:dyDescent="0.25">
      <c r="A18850" s="126"/>
      <c r="B18850" s="126"/>
      <c r="C18850" s="126"/>
      <c r="D18850" s="127"/>
      <c r="E18850" s="128"/>
      <c r="F18850" s="128"/>
      <c r="G18850" s="126"/>
      <c r="H18850" s="126"/>
      <c r="I18850" s="126"/>
      <c r="J18850" s="126"/>
      <c r="K18850" s="9"/>
      <c r="L18850" s="9"/>
      <c r="M18850" s="9"/>
    </row>
    <row r="18851" spans="1:13" x14ac:dyDescent="0.25">
      <c r="A18851" s="126"/>
      <c r="B18851" s="126"/>
      <c r="C18851" s="126"/>
      <c r="D18851" s="127"/>
      <c r="E18851" s="128"/>
      <c r="F18851" s="128"/>
      <c r="G18851" s="126"/>
      <c r="H18851" s="126"/>
      <c r="I18851" s="126"/>
      <c r="J18851" s="126"/>
      <c r="K18851" s="9"/>
      <c r="L18851" s="9"/>
      <c r="M18851" s="9"/>
    </row>
    <row r="18852" spans="1:13" x14ac:dyDescent="0.25">
      <c r="A18852" s="126"/>
      <c r="B18852" s="126"/>
      <c r="C18852" s="126"/>
      <c r="D18852" s="127"/>
      <c r="E18852" s="128"/>
      <c r="F18852" s="128"/>
      <c r="G18852" s="126"/>
      <c r="H18852" s="126"/>
      <c r="I18852" s="126"/>
      <c r="J18852" s="126"/>
      <c r="K18852" s="9"/>
      <c r="L18852" s="9"/>
      <c r="M18852" s="9"/>
    </row>
    <row r="18853" spans="1:13" x14ac:dyDescent="0.25">
      <c r="A18853" s="126"/>
      <c r="B18853" s="126"/>
      <c r="C18853" s="126"/>
      <c r="D18853" s="127"/>
      <c r="E18853" s="128"/>
      <c r="F18853" s="128"/>
      <c r="G18853" s="126"/>
      <c r="H18853" s="126"/>
      <c r="I18853" s="126"/>
      <c r="J18853" s="126"/>
      <c r="K18853" s="9"/>
      <c r="L18853" s="9"/>
      <c r="M18853" s="9"/>
    </row>
    <row r="18854" spans="1:13" x14ac:dyDescent="0.25">
      <c r="A18854" s="126"/>
      <c r="B18854" s="126"/>
      <c r="C18854" s="126"/>
      <c r="D18854" s="127"/>
      <c r="E18854" s="128"/>
      <c r="F18854" s="128"/>
      <c r="G18854" s="126"/>
      <c r="H18854" s="126"/>
      <c r="I18854" s="126"/>
      <c r="J18854" s="126"/>
      <c r="K18854" s="9"/>
      <c r="L18854" s="9"/>
      <c r="M18854" s="9"/>
    </row>
    <row r="18855" spans="1:13" x14ac:dyDescent="0.25">
      <c r="A18855" s="126"/>
      <c r="B18855" s="126"/>
      <c r="C18855" s="126"/>
      <c r="D18855" s="127"/>
      <c r="E18855" s="128"/>
      <c r="F18855" s="128"/>
      <c r="G18855" s="126"/>
      <c r="H18855" s="126"/>
      <c r="I18855" s="126"/>
      <c r="J18855" s="126"/>
      <c r="K18855" s="9"/>
      <c r="L18855" s="9"/>
      <c r="M18855" s="9"/>
    </row>
    <row r="18856" spans="1:13" x14ac:dyDescent="0.25">
      <c r="A18856" s="126"/>
      <c r="B18856" s="126"/>
      <c r="C18856" s="126"/>
      <c r="D18856" s="127"/>
      <c r="E18856" s="128"/>
      <c r="F18856" s="128"/>
      <c r="G18856" s="126"/>
      <c r="H18856" s="126"/>
      <c r="I18856" s="126"/>
      <c r="J18856" s="126"/>
      <c r="K18856" s="9"/>
      <c r="L18856" s="9"/>
      <c r="M18856" s="9"/>
    </row>
    <row r="18857" spans="1:13" x14ac:dyDescent="0.25">
      <c r="A18857" s="126"/>
      <c r="B18857" s="126"/>
      <c r="C18857" s="126"/>
      <c r="D18857" s="127"/>
      <c r="E18857" s="128"/>
      <c r="F18857" s="128"/>
      <c r="G18857" s="126"/>
      <c r="H18857" s="126"/>
      <c r="I18857" s="126"/>
      <c r="J18857" s="126"/>
      <c r="K18857" s="9"/>
      <c r="L18857" s="9"/>
      <c r="M18857" s="9"/>
    </row>
    <row r="18858" spans="1:13" x14ac:dyDescent="0.25">
      <c r="A18858" s="126"/>
      <c r="B18858" s="126"/>
      <c r="C18858" s="126"/>
      <c r="D18858" s="127"/>
      <c r="E18858" s="128"/>
      <c r="F18858" s="128"/>
      <c r="G18858" s="126"/>
      <c r="H18858" s="126"/>
      <c r="I18858" s="126"/>
      <c r="J18858" s="126"/>
      <c r="K18858" s="9"/>
      <c r="L18858" s="9"/>
      <c r="M18858" s="9"/>
    </row>
    <row r="18859" spans="1:13" x14ac:dyDescent="0.25">
      <c r="A18859" s="126"/>
      <c r="B18859" s="126"/>
      <c r="C18859" s="126"/>
      <c r="D18859" s="127"/>
      <c r="E18859" s="128"/>
      <c r="F18859" s="128"/>
      <c r="G18859" s="126"/>
      <c r="H18859" s="126"/>
      <c r="I18859" s="126"/>
      <c r="J18859" s="126"/>
      <c r="K18859" s="9"/>
      <c r="L18859" s="9"/>
      <c r="M18859" s="9"/>
    </row>
    <row r="18860" spans="1:13" x14ac:dyDescent="0.25">
      <c r="A18860" s="126"/>
      <c r="B18860" s="126"/>
      <c r="C18860" s="126"/>
      <c r="D18860" s="127"/>
      <c r="E18860" s="128"/>
      <c r="F18860" s="128"/>
      <c r="G18860" s="126"/>
      <c r="H18860" s="126"/>
      <c r="I18860" s="126"/>
      <c r="J18860" s="126"/>
      <c r="K18860" s="9"/>
      <c r="L18860" s="9"/>
      <c r="M18860" s="9"/>
    </row>
    <row r="18861" spans="1:13" x14ac:dyDescent="0.25">
      <c r="A18861" s="126"/>
      <c r="B18861" s="126"/>
      <c r="C18861" s="126"/>
      <c r="D18861" s="127"/>
      <c r="E18861" s="128"/>
      <c r="F18861" s="128"/>
      <c r="G18861" s="126"/>
      <c r="H18861" s="126"/>
      <c r="I18861" s="126"/>
      <c r="J18861" s="126"/>
      <c r="K18861" s="9"/>
      <c r="L18861" s="9"/>
      <c r="M18861" s="9"/>
    </row>
    <row r="18862" spans="1:13" x14ac:dyDescent="0.25">
      <c r="A18862" s="126"/>
      <c r="B18862" s="126"/>
      <c r="C18862" s="126"/>
      <c r="D18862" s="127"/>
      <c r="E18862" s="128"/>
      <c r="F18862" s="128"/>
      <c r="G18862" s="126"/>
      <c r="H18862" s="126"/>
      <c r="I18862" s="126"/>
      <c r="J18862" s="126"/>
      <c r="K18862" s="9"/>
      <c r="L18862" s="9"/>
      <c r="M18862" s="9"/>
    </row>
    <row r="18863" spans="1:13" x14ac:dyDescent="0.25">
      <c r="A18863" s="126"/>
      <c r="B18863" s="126"/>
      <c r="C18863" s="126"/>
      <c r="D18863" s="127"/>
      <c r="E18863" s="128"/>
      <c r="F18863" s="128"/>
      <c r="G18863" s="126"/>
      <c r="H18863" s="126"/>
      <c r="I18863" s="126"/>
      <c r="J18863" s="126"/>
      <c r="K18863" s="9"/>
      <c r="L18863" s="9"/>
      <c r="M18863" s="9"/>
    </row>
    <row r="18864" spans="1:13" x14ac:dyDescent="0.25">
      <c r="A18864" s="126"/>
      <c r="B18864" s="126"/>
      <c r="C18864" s="126"/>
      <c r="D18864" s="127"/>
      <c r="E18864" s="128"/>
      <c r="F18864" s="128"/>
      <c r="G18864" s="126"/>
      <c r="H18864" s="126"/>
      <c r="I18864" s="126"/>
      <c r="J18864" s="126"/>
      <c r="K18864" s="9"/>
      <c r="L18864" s="9"/>
      <c r="M18864" s="9"/>
    </row>
    <row r="18865" spans="1:13" x14ac:dyDescent="0.25">
      <c r="A18865" s="126"/>
      <c r="B18865" s="126"/>
      <c r="C18865" s="126"/>
      <c r="D18865" s="127"/>
      <c r="E18865" s="128"/>
      <c r="F18865" s="128"/>
      <c r="G18865" s="126"/>
      <c r="H18865" s="126"/>
      <c r="I18865" s="126"/>
      <c r="J18865" s="126"/>
      <c r="K18865" s="9"/>
      <c r="L18865" s="9"/>
      <c r="M18865" s="9"/>
    </row>
    <row r="18866" spans="1:13" x14ac:dyDescent="0.25">
      <c r="A18866" s="126"/>
      <c r="B18866" s="126"/>
      <c r="C18866" s="126"/>
      <c r="D18866" s="127"/>
      <c r="E18866" s="128"/>
      <c r="F18866" s="128"/>
      <c r="G18866" s="126"/>
      <c r="H18866" s="126"/>
      <c r="I18866" s="126"/>
      <c r="J18866" s="126"/>
      <c r="K18866" s="9"/>
      <c r="L18866" s="9"/>
      <c r="M18866" s="9"/>
    </row>
    <row r="18867" spans="1:13" x14ac:dyDescent="0.25">
      <c r="A18867" s="126"/>
      <c r="B18867" s="126"/>
      <c r="C18867" s="126"/>
      <c r="D18867" s="127"/>
      <c r="E18867" s="128"/>
      <c r="F18867" s="128"/>
      <c r="G18867" s="126"/>
      <c r="H18867" s="126"/>
      <c r="I18867" s="126"/>
      <c r="J18867" s="126"/>
      <c r="K18867" s="9"/>
      <c r="L18867" s="9"/>
      <c r="M18867" s="9"/>
    </row>
    <row r="18868" spans="1:13" x14ac:dyDescent="0.25">
      <c r="A18868" s="126"/>
      <c r="B18868" s="126"/>
      <c r="C18868" s="126"/>
      <c r="D18868" s="127"/>
      <c r="E18868" s="128"/>
      <c r="F18868" s="128"/>
      <c r="G18868" s="126"/>
      <c r="H18868" s="126"/>
      <c r="I18868" s="126"/>
      <c r="J18868" s="126"/>
      <c r="K18868" s="9"/>
      <c r="L18868" s="9"/>
      <c r="M18868" s="9"/>
    </row>
    <row r="18869" spans="1:13" x14ac:dyDescent="0.25">
      <c r="A18869" s="126"/>
      <c r="B18869" s="126"/>
      <c r="C18869" s="126"/>
      <c r="D18869" s="127"/>
      <c r="E18869" s="128"/>
      <c r="F18869" s="128"/>
      <c r="G18869" s="126"/>
      <c r="H18869" s="126"/>
      <c r="I18869" s="126"/>
      <c r="J18869" s="126"/>
      <c r="K18869" s="9"/>
      <c r="L18869" s="9"/>
      <c r="M18869" s="9"/>
    </row>
    <row r="18870" spans="1:13" x14ac:dyDescent="0.25">
      <c r="A18870" s="126"/>
      <c r="B18870" s="126"/>
      <c r="C18870" s="126"/>
      <c r="D18870" s="127"/>
      <c r="E18870" s="128"/>
      <c r="F18870" s="128"/>
      <c r="G18870" s="126"/>
      <c r="H18870" s="126"/>
      <c r="I18870" s="126"/>
      <c r="J18870" s="126"/>
      <c r="K18870" s="9"/>
      <c r="L18870" s="9"/>
      <c r="M18870" s="9"/>
    </row>
    <row r="18871" spans="1:13" x14ac:dyDescent="0.25">
      <c r="A18871" s="126"/>
      <c r="B18871" s="126"/>
      <c r="C18871" s="126"/>
      <c r="D18871" s="127"/>
      <c r="E18871" s="128"/>
      <c r="F18871" s="128"/>
      <c r="G18871" s="126"/>
      <c r="H18871" s="126"/>
      <c r="I18871" s="126"/>
      <c r="J18871" s="126"/>
      <c r="K18871" s="9"/>
      <c r="L18871" s="9"/>
      <c r="M18871" s="9"/>
    </row>
    <row r="18872" spans="1:13" x14ac:dyDescent="0.25">
      <c r="A18872" s="126"/>
      <c r="B18872" s="126"/>
      <c r="C18872" s="126"/>
      <c r="D18872" s="127"/>
      <c r="E18872" s="128"/>
      <c r="F18872" s="128"/>
      <c r="G18872" s="126"/>
      <c r="H18872" s="126"/>
      <c r="I18872" s="126"/>
      <c r="J18872" s="126"/>
      <c r="K18872" s="9"/>
      <c r="L18872" s="9"/>
      <c r="M18872" s="9"/>
    </row>
    <row r="18873" spans="1:13" x14ac:dyDescent="0.25">
      <c r="A18873" s="126"/>
      <c r="B18873" s="126"/>
      <c r="C18873" s="126"/>
      <c r="D18873" s="127"/>
      <c r="E18873" s="128"/>
      <c r="F18873" s="128"/>
      <c r="G18873" s="126"/>
      <c r="H18873" s="126"/>
      <c r="I18873" s="126"/>
      <c r="J18873" s="126"/>
      <c r="K18873" s="9"/>
      <c r="L18873" s="9"/>
      <c r="M18873" s="9"/>
    </row>
    <row r="18874" spans="1:13" x14ac:dyDescent="0.25">
      <c r="A18874" s="126"/>
      <c r="B18874" s="126"/>
      <c r="C18874" s="126"/>
      <c r="D18874" s="127"/>
      <c r="E18874" s="128"/>
      <c r="F18874" s="128"/>
      <c r="G18874" s="126"/>
      <c r="H18874" s="126"/>
      <c r="I18874" s="126"/>
      <c r="J18874" s="126"/>
      <c r="K18874" s="9"/>
      <c r="L18874" s="9"/>
      <c r="M18874" s="9"/>
    </row>
    <row r="18875" spans="1:13" x14ac:dyDescent="0.25">
      <c r="A18875" s="126"/>
      <c r="B18875" s="126"/>
      <c r="C18875" s="126"/>
      <c r="D18875" s="127"/>
      <c r="E18875" s="128"/>
      <c r="F18875" s="128"/>
      <c r="G18875" s="126"/>
      <c r="H18875" s="126"/>
      <c r="I18875" s="126"/>
      <c r="J18875" s="126"/>
      <c r="K18875" s="9"/>
      <c r="L18875" s="9"/>
      <c r="M18875" s="9"/>
    </row>
    <row r="18876" spans="1:13" x14ac:dyDescent="0.25">
      <c r="A18876" s="126"/>
      <c r="B18876" s="126"/>
      <c r="C18876" s="126"/>
      <c r="D18876" s="127"/>
      <c r="E18876" s="128"/>
      <c r="F18876" s="128"/>
      <c r="G18876" s="126"/>
      <c r="H18876" s="126"/>
      <c r="I18876" s="126"/>
      <c r="J18876" s="126"/>
      <c r="K18876" s="9"/>
      <c r="L18876" s="9"/>
      <c r="M18876" s="9"/>
    </row>
    <row r="18877" spans="1:13" x14ac:dyDescent="0.25">
      <c r="A18877" s="126"/>
      <c r="B18877" s="126"/>
      <c r="C18877" s="126"/>
      <c r="D18877" s="127"/>
      <c r="E18877" s="128"/>
      <c r="F18877" s="128"/>
      <c r="G18877" s="126"/>
      <c r="H18877" s="126"/>
      <c r="I18877" s="126"/>
      <c r="J18877" s="126"/>
      <c r="K18877" s="9"/>
      <c r="L18877" s="9"/>
      <c r="M18877" s="9"/>
    </row>
    <row r="18878" spans="1:13" x14ac:dyDescent="0.25">
      <c r="A18878" s="126"/>
      <c r="B18878" s="126"/>
      <c r="C18878" s="126"/>
      <c r="D18878" s="127"/>
      <c r="E18878" s="128"/>
      <c r="F18878" s="128"/>
      <c r="G18878" s="126"/>
      <c r="H18878" s="126"/>
      <c r="I18878" s="126"/>
      <c r="J18878" s="126"/>
      <c r="K18878" s="9"/>
      <c r="L18878" s="9"/>
      <c r="M18878" s="9"/>
    </row>
    <row r="18879" spans="1:13" x14ac:dyDescent="0.25">
      <c r="A18879" s="126"/>
      <c r="B18879" s="126"/>
      <c r="C18879" s="126"/>
      <c r="D18879" s="127"/>
      <c r="E18879" s="128"/>
      <c r="F18879" s="128"/>
      <c r="G18879" s="126"/>
      <c r="H18879" s="126"/>
      <c r="I18879" s="126"/>
      <c r="J18879" s="126"/>
      <c r="K18879" s="9"/>
      <c r="L18879" s="9"/>
      <c r="M18879" s="9"/>
    </row>
    <row r="18880" spans="1:13" x14ac:dyDescent="0.25">
      <c r="A18880" s="126"/>
      <c r="B18880" s="126"/>
      <c r="C18880" s="126"/>
      <c r="D18880" s="127"/>
      <c r="E18880" s="128"/>
      <c r="F18880" s="128"/>
      <c r="G18880" s="126"/>
      <c r="H18880" s="126"/>
      <c r="I18880" s="126"/>
      <c r="J18880" s="126"/>
      <c r="K18880" s="9"/>
      <c r="L18880" s="9"/>
      <c r="M18880" s="9"/>
    </row>
    <row r="18881" spans="1:13" x14ac:dyDescent="0.25">
      <c r="A18881" s="126"/>
      <c r="B18881" s="126"/>
      <c r="C18881" s="126"/>
      <c r="D18881" s="127"/>
      <c r="E18881" s="128"/>
      <c r="F18881" s="128"/>
      <c r="G18881" s="126"/>
      <c r="H18881" s="126"/>
      <c r="I18881" s="126"/>
      <c r="J18881" s="126"/>
      <c r="K18881" s="9"/>
      <c r="L18881" s="9"/>
      <c r="M18881" s="9"/>
    </row>
    <row r="18882" spans="1:13" x14ac:dyDescent="0.25">
      <c r="A18882" s="126"/>
      <c r="B18882" s="126"/>
      <c r="C18882" s="126"/>
      <c r="D18882" s="127"/>
      <c r="E18882" s="128"/>
      <c r="F18882" s="128"/>
      <c r="G18882" s="126"/>
      <c r="H18882" s="126"/>
      <c r="I18882" s="126"/>
      <c r="J18882" s="126"/>
      <c r="K18882" s="9"/>
      <c r="L18882" s="9"/>
      <c r="M18882" s="9"/>
    </row>
    <row r="18883" spans="1:13" x14ac:dyDescent="0.25">
      <c r="A18883" s="126"/>
      <c r="B18883" s="126"/>
      <c r="C18883" s="126"/>
      <c r="D18883" s="127"/>
      <c r="E18883" s="128"/>
      <c r="F18883" s="128"/>
      <c r="G18883" s="126"/>
      <c r="H18883" s="126"/>
      <c r="I18883" s="126"/>
      <c r="J18883" s="126"/>
      <c r="K18883" s="9"/>
      <c r="L18883" s="9"/>
      <c r="M18883" s="9"/>
    </row>
    <row r="18884" spans="1:13" x14ac:dyDescent="0.25">
      <c r="A18884" s="126"/>
      <c r="B18884" s="126"/>
      <c r="C18884" s="126"/>
      <c r="D18884" s="127"/>
      <c r="E18884" s="128"/>
      <c r="F18884" s="128"/>
      <c r="G18884" s="126"/>
      <c r="H18884" s="126"/>
      <c r="I18884" s="126"/>
      <c r="J18884" s="126"/>
      <c r="K18884" s="9"/>
      <c r="L18884" s="9"/>
      <c r="M18884" s="9"/>
    </row>
    <row r="18885" spans="1:13" x14ac:dyDescent="0.25">
      <c r="A18885" s="126"/>
      <c r="B18885" s="126"/>
      <c r="C18885" s="126"/>
      <c r="D18885" s="127"/>
      <c r="E18885" s="128"/>
      <c r="F18885" s="128"/>
      <c r="G18885" s="126"/>
      <c r="H18885" s="126"/>
      <c r="I18885" s="126"/>
      <c r="J18885" s="126"/>
      <c r="K18885" s="9"/>
      <c r="L18885" s="9"/>
      <c r="M18885" s="9"/>
    </row>
    <row r="18886" spans="1:13" x14ac:dyDescent="0.25">
      <c r="A18886" s="126"/>
      <c r="B18886" s="126"/>
      <c r="C18886" s="126"/>
      <c r="D18886" s="127"/>
      <c r="E18886" s="128"/>
      <c r="F18886" s="128"/>
      <c r="G18886" s="126"/>
      <c r="H18886" s="126"/>
      <c r="I18886" s="126"/>
      <c r="J18886" s="126"/>
      <c r="K18886" s="9"/>
      <c r="L18886" s="9"/>
      <c r="M18886" s="9"/>
    </row>
    <row r="18887" spans="1:13" x14ac:dyDescent="0.25">
      <c r="A18887" s="126"/>
      <c r="B18887" s="126"/>
      <c r="C18887" s="126"/>
      <c r="D18887" s="127"/>
      <c r="E18887" s="128"/>
      <c r="F18887" s="128"/>
      <c r="G18887" s="126"/>
      <c r="H18887" s="126"/>
      <c r="I18887" s="126"/>
      <c r="J18887" s="126"/>
      <c r="K18887" s="9"/>
      <c r="L18887" s="9"/>
      <c r="M18887" s="9"/>
    </row>
    <row r="18888" spans="1:13" x14ac:dyDescent="0.25">
      <c r="A18888" s="126"/>
      <c r="B18888" s="126"/>
      <c r="C18888" s="126"/>
      <c r="D18888" s="127"/>
      <c r="E18888" s="128"/>
      <c r="F18888" s="128"/>
      <c r="G18888" s="126"/>
      <c r="H18888" s="126"/>
      <c r="I18888" s="126"/>
      <c r="J18888" s="126"/>
      <c r="K18888" s="9"/>
      <c r="L18888" s="9"/>
      <c r="M18888" s="9"/>
    </row>
    <row r="18889" spans="1:13" x14ac:dyDescent="0.25">
      <c r="A18889" s="126"/>
      <c r="B18889" s="126"/>
      <c r="C18889" s="126"/>
      <c r="D18889" s="127"/>
      <c r="E18889" s="128"/>
      <c r="F18889" s="128"/>
      <c r="G18889" s="126"/>
      <c r="H18889" s="126"/>
      <c r="I18889" s="126"/>
      <c r="J18889" s="126"/>
      <c r="K18889" s="9"/>
      <c r="L18889" s="9"/>
      <c r="M18889" s="9"/>
    </row>
    <row r="18890" spans="1:13" x14ac:dyDescent="0.25">
      <c r="A18890" s="126"/>
      <c r="B18890" s="126"/>
      <c r="C18890" s="126"/>
      <c r="D18890" s="127"/>
      <c r="E18890" s="128"/>
      <c r="F18890" s="128"/>
      <c r="G18890" s="126"/>
      <c r="H18890" s="126"/>
      <c r="I18890" s="126"/>
      <c r="J18890" s="126"/>
      <c r="K18890" s="9"/>
      <c r="L18890" s="9"/>
      <c r="M18890" s="9"/>
    </row>
    <row r="18891" spans="1:13" x14ac:dyDescent="0.25">
      <c r="A18891" s="126"/>
      <c r="B18891" s="126"/>
      <c r="C18891" s="126"/>
      <c r="D18891" s="127"/>
      <c r="E18891" s="128"/>
      <c r="F18891" s="128"/>
      <c r="G18891" s="126"/>
      <c r="H18891" s="126"/>
      <c r="I18891" s="126"/>
      <c r="J18891" s="126"/>
      <c r="K18891" s="9"/>
      <c r="L18891" s="9"/>
      <c r="M18891" s="9"/>
    </row>
    <row r="18892" spans="1:13" x14ac:dyDescent="0.25">
      <c r="A18892" s="126"/>
      <c r="B18892" s="126"/>
      <c r="C18892" s="126"/>
      <c r="D18892" s="127"/>
      <c r="E18892" s="128"/>
      <c r="F18892" s="128"/>
      <c r="G18892" s="126"/>
      <c r="H18892" s="126"/>
      <c r="I18892" s="126"/>
      <c r="J18892" s="126"/>
      <c r="K18892" s="9"/>
      <c r="L18892" s="9"/>
      <c r="M18892" s="9"/>
    </row>
    <row r="18893" spans="1:13" x14ac:dyDescent="0.25">
      <c r="A18893" s="126"/>
      <c r="B18893" s="126"/>
      <c r="C18893" s="126"/>
      <c r="D18893" s="127"/>
      <c r="E18893" s="128"/>
      <c r="F18893" s="128"/>
      <c r="G18893" s="126"/>
      <c r="H18893" s="126"/>
      <c r="I18893" s="126"/>
      <c r="J18893" s="126"/>
      <c r="K18893" s="9"/>
      <c r="L18893" s="9"/>
      <c r="M18893" s="9"/>
    </row>
    <row r="18894" spans="1:13" x14ac:dyDescent="0.25">
      <c r="A18894" s="126"/>
      <c r="B18894" s="126"/>
      <c r="C18894" s="126"/>
      <c r="D18894" s="127"/>
      <c r="E18894" s="128"/>
      <c r="F18894" s="128"/>
      <c r="G18894" s="126"/>
      <c r="H18894" s="126"/>
      <c r="I18894" s="126"/>
      <c r="J18894" s="126"/>
      <c r="K18894" s="9"/>
      <c r="L18894" s="9"/>
      <c r="M18894" s="9"/>
    </row>
    <row r="18895" spans="1:13" x14ac:dyDescent="0.25">
      <c r="A18895" s="126"/>
      <c r="B18895" s="126"/>
      <c r="C18895" s="126"/>
      <c r="D18895" s="127"/>
      <c r="E18895" s="128"/>
      <c r="F18895" s="128"/>
      <c r="G18895" s="126"/>
      <c r="H18895" s="126"/>
      <c r="I18895" s="126"/>
      <c r="J18895" s="126"/>
      <c r="K18895" s="9"/>
      <c r="L18895" s="9"/>
      <c r="M18895" s="9"/>
    </row>
    <row r="18896" spans="1:13" x14ac:dyDescent="0.25">
      <c r="A18896" s="126"/>
      <c r="B18896" s="126"/>
      <c r="C18896" s="126"/>
      <c r="D18896" s="127"/>
      <c r="E18896" s="128"/>
      <c r="F18896" s="128"/>
      <c r="G18896" s="126"/>
      <c r="H18896" s="126"/>
      <c r="I18896" s="126"/>
      <c r="J18896" s="126"/>
      <c r="K18896" s="9"/>
      <c r="L18896" s="9"/>
      <c r="M18896" s="9"/>
    </row>
    <row r="18897" spans="1:13" x14ac:dyDescent="0.25">
      <c r="A18897" s="126"/>
      <c r="B18897" s="126"/>
      <c r="C18897" s="126"/>
      <c r="D18897" s="127"/>
      <c r="E18897" s="128"/>
      <c r="F18897" s="128"/>
      <c r="G18897" s="126"/>
      <c r="H18897" s="126"/>
      <c r="I18897" s="126"/>
      <c r="J18897" s="126"/>
      <c r="K18897" s="9"/>
      <c r="L18897" s="9"/>
      <c r="M18897" s="9"/>
    </row>
    <row r="18898" spans="1:13" x14ac:dyDescent="0.25">
      <c r="A18898" s="126"/>
      <c r="B18898" s="126"/>
      <c r="C18898" s="126"/>
      <c r="D18898" s="127"/>
      <c r="E18898" s="128"/>
      <c r="F18898" s="128"/>
      <c r="G18898" s="126"/>
      <c r="H18898" s="126"/>
      <c r="I18898" s="126"/>
      <c r="J18898" s="126"/>
      <c r="K18898" s="9"/>
      <c r="L18898" s="9"/>
      <c r="M18898" s="9"/>
    </row>
    <row r="18899" spans="1:13" x14ac:dyDescent="0.25">
      <c r="A18899" s="126"/>
      <c r="B18899" s="126"/>
      <c r="C18899" s="126"/>
      <c r="D18899" s="127"/>
      <c r="E18899" s="128"/>
      <c r="F18899" s="128"/>
      <c r="G18899" s="126"/>
      <c r="H18899" s="126"/>
      <c r="I18899" s="126"/>
      <c r="J18899" s="126"/>
      <c r="K18899" s="9"/>
      <c r="L18899" s="9"/>
      <c r="M18899" s="9"/>
    </row>
    <row r="18900" spans="1:13" x14ac:dyDescent="0.25">
      <c r="A18900" s="126"/>
      <c r="B18900" s="126"/>
      <c r="C18900" s="126"/>
      <c r="D18900" s="127"/>
      <c r="E18900" s="128"/>
      <c r="F18900" s="128"/>
      <c r="G18900" s="126"/>
      <c r="H18900" s="126"/>
      <c r="I18900" s="126"/>
      <c r="J18900" s="126"/>
      <c r="K18900" s="9"/>
      <c r="L18900" s="9"/>
      <c r="M18900" s="9"/>
    </row>
    <row r="18901" spans="1:13" x14ac:dyDescent="0.25">
      <c r="A18901" s="126"/>
      <c r="B18901" s="126"/>
      <c r="C18901" s="126"/>
      <c r="D18901" s="127"/>
      <c r="E18901" s="128"/>
      <c r="F18901" s="128"/>
      <c r="G18901" s="126"/>
      <c r="H18901" s="126"/>
      <c r="I18901" s="126"/>
      <c r="J18901" s="126"/>
      <c r="K18901" s="9"/>
      <c r="L18901" s="9"/>
      <c r="M18901" s="9"/>
    </row>
    <row r="18902" spans="1:13" x14ac:dyDescent="0.25">
      <c r="A18902" s="126"/>
      <c r="B18902" s="126"/>
      <c r="C18902" s="126"/>
      <c r="D18902" s="127"/>
      <c r="E18902" s="128"/>
      <c r="F18902" s="128"/>
      <c r="G18902" s="126"/>
      <c r="H18902" s="126"/>
      <c r="I18902" s="126"/>
      <c r="J18902" s="126"/>
      <c r="K18902" s="9"/>
      <c r="L18902" s="9"/>
      <c r="M18902" s="9"/>
    </row>
    <row r="18903" spans="1:13" x14ac:dyDescent="0.25">
      <c r="A18903" s="126"/>
      <c r="B18903" s="126"/>
      <c r="C18903" s="126"/>
      <c r="D18903" s="127"/>
      <c r="E18903" s="128"/>
      <c r="F18903" s="128"/>
      <c r="G18903" s="126"/>
      <c r="H18903" s="126"/>
      <c r="I18903" s="126"/>
      <c r="J18903" s="126"/>
      <c r="K18903" s="9"/>
      <c r="L18903" s="9"/>
      <c r="M18903" s="9"/>
    </row>
    <row r="18904" spans="1:13" x14ac:dyDescent="0.25">
      <c r="A18904" s="126"/>
      <c r="B18904" s="126"/>
      <c r="C18904" s="126"/>
      <c r="D18904" s="127"/>
      <c r="E18904" s="128"/>
      <c r="F18904" s="128"/>
      <c r="G18904" s="126"/>
      <c r="H18904" s="126"/>
      <c r="I18904" s="126"/>
      <c r="J18904" s="126"/>
      <c r="K18904" s="9"/>
      <c r="L18904" s="9"/>
      <c r="M18904" s="9"/>
    </row>
    <row r="18905" spans="1:13" x14ac:dyDescent="0.25">
      <c r="A18905" s="126"/>
      <c r="B18905" s="126"/>
      <c r="C18905" s="126"/>
      <c r="D18905" s="127"/>
      <c r="E18905" s="128"/>
      <c r="F18905" s="128"/>
      <c r="G18905" s="126"/>
      <c r="H18905" s="126"/>
      <c r="I18905" s="126"/>
      <c r="J18905" s="126"/>
      <c r="K18905" s="9"/>
      <c r="L18905" s="9"/>
      <c r="M18905" s="9"/>
    </row>
    <row r="18906" spans="1:13" x14ac:dyDescent="0.25">
      <c r="A18906" s="126"/>
      <c r="B18906" s="126"/>
      <c r="C18906" s="126"/>
      <c r="D18906" s="127"/>
      <c r="E18906" s="128"/>
      <c r="F18906" s="128"/>
      <c r="G18906" s="126"/>
      <c r="H18906" s="126"/>
      <c r="I18906" s="126"/>
      <c r="J18906" s="126"/>
      <c r="K18906" s="9"/>
      <c r="L18906" s="9"/>
      <c r="M18906" s="9"/>
    </row>
    <row r="18907" spans="1:13" x14ac:dyDescent="0.25">
      <c r="A18907" s="126"/>
      <c r="B18907" s="126"/>
      <c r="C18907" s="126"/>
      <c r="D18907" s="127"/>
      <c r="E18907" s="128"/>
      <c r="F18907" s="128"/>
      <c r="G18907" s="126"/>
      <c r="H18907" s="126"/>
      <c r="I18907" s="126"/>
      <c r="J18907" s="126"/>
      <c r="K18907" s="9"/>
      <c r="L18907" s="9"/>
      <c r="M18907" s="9"/>
    </row>
    <row r="18908" spans="1:13" x14ac:dyDescent="0.25">
      <c r="A18908" s="126"/>
      <c r="B18908" s="126"/>
      <c r="C18908" s="126"/>
      <c r="D18908" s="127"/>
      <c r="E18908" s="128"/>
      <c r="F18908" s="128"/>
      <c r="G18908" s="126"/>
      <c r="H18908" s="126"/>
      <c r="I18908" s="126"/>
      <c r="J18908" s="126"/>
      <c r="K18908" s="9"/>
      <c r="L18908" s="9"/>
      <c r="M18908" s="9"/>
    </row>
    <row r="18909" spans="1:13" x14ac:dyDescent="0.25">
      <c r="A18909" s="126"/>
      <c r="B18909" s="126"/>
      <c r="C18909" s="126"/>
      <c r="D18909" s="127"/>
      <c r="E18909" s="128"/>
      <c r="F18909" s="128"/>
      <c r="G18909" s="126"/>
      <c r="H18909" s="126"/>
      <c r="I18909" s="126"/>
      <c r="J18909" s="126"/>
      <c r="K18909" s="9"/>
      <c r="L18909" s="9"/>
      <c r="M18909" s="9"/>
    </row>
    <row r="18910" spans="1:13" x14ac:dyDescent="0.25">
      <c r="A18910" s="126"/>
      <c r="B18910" s="126"/>
      <c r="C18910" s="126"/>
      <c r="D18910" s="127"/>
      <c r="E18910" s="128"/>
      <c r="F18910" s="128"/>
      <c r="G18910" s="126"/>
      <c r="H18910" s="126"/>
      <c r="I18910" s="126"/>
      <c r="J18910" s="126"/>
      <c r="K18910" s="9"/>
      <c r="L18910" s="9"/>
      <c r="M18910" s="9"/>
    </row>
    <row r="18911" spans="1:13" x14ac:dyDescent="0.25">
      <c r="A18911" s="126"/>
      <c r="B18911" s="126"/>
      <c r="C18911" s="126"/>
      <c r="D18911" s="127"/>
      <c r="E18911" s="128"/>
      <c r="F18911" s="128"/>
      <c r="G18911" s="126"/>
      <c r="H18911" s="126"/>
      <c r="I18911" s="126"/>
      <c r="J18911" s="126"/>
      <c r="K18911" s="9"/>
      <c r="L18911" s="9"/>
      <c r="M18911" s="9"/>
    </row>
    <row r="18912" spans="1:13" x14ac:dyDescent="0.25">
      <c r="A18912" s="126"/>
      <c r="B18912" s="126"/>
      <c r="C18912" s="126"/>
      <c r="D18912" s="127"/>
      <c r="E18912" s="128"/>
      <c r="F18912" s="128"/>
      <c r="G18912" s="126"/>
      <c r="H18912" s="126"/>
      <c r="I18912" s="126"/>
      <c r="J18912" s="126"/>
      <c r="K18912" s="9"/>
      <c r="L18912" s="9"/>
      <c r="M18912" s="9"/>
    </row>
    <row r="18913" spans="1:13" x14ac:dyDescent="0.25">
      <c r="A18913" s="126"/>
      <c r="B18913" s="126"/>
      <c r="C18913" s="126"/>
      <c r="D18913" s="127"/>
      <c r="E18913" s="128"/>
      <c r="F18913" s="128"/>
      <c r="G18913" s="126"/>
      <c r="H18913" s="126"/>
      <c r="I18913" s="126"/>
      <c r="J18913" s="126"/>
      <c r="K18913" s="9"/>
      <c r="L18913" s="9"/>
      <c r="M18913" s="9"/>
    </row>
    <row r="18914" spans="1:13" x14ac:dyDescent="0.25">
      <c r="A18914" s="126"/>
      <c r="B18914" s="126"/>
      <c r="C18914" s="126"/>
      <c r="D18914" s="127"/>
      <c r="E18914" s="128"/>
      <c r="F18914" s="128"/>
      <c r="G18914" s="126"/>
      <c r="H18914" s="126"/>
      <c r="I18914" s="126"/>
      <c r="J18914" s="126"/>
      <c r="K18914" s="9"/>
      <c r="L18914" s="9"/>
      <c r="M18914" s="9"/>
    </row>
    <row r="18915" spans="1:13" x14ac:dyDescent="0.25">
      <c r="A18915" s="126"/>
      <c r="B18915" s="126"/>
      <c r="C18915" s="126"/>
      <c r="D18915" s="127"/>
      <c r="E18915" s="128"/>
      <c r="F18915" s="128"/>
      <c r="G18915" s="126"/>
      <c r="H18915" s="126"/>
      <c r="I18915" s="126"/>
      <c r="J18915" s="126"/>
      <c r="K18915" s="9"/>
      <c r="L18915" s="9"/>
      <c r="M18915" s="9"/>
    </row>
    <row r="18916" spans="1:13" x14ac:dyDescent="0.25">
      <c r="A18916" s="126"/>
      <c r="B18916" s="126"/>
      <c r="C18916" s="126"/>
      <c r="D18916" s="127"/>
      <c r="E18916" s="128"/>
      <c r="F18916" s="128"/>
      <c r="G18916" s="126"/>
      <c r="H18916" s="126"/>
      <c r="I18916" s="126"/>
      <c r="J18916" s="126"/>
      <c r="K18916" s="9"/>
      <c r="L18916" s="9"/>
      <c r="M18916" s="9"/>
    </row>
    <row r="18917" spans="1:13" x14ac:dyDescent="0.25">
      <c r="A18917" s="126"/>
      <c r="B18917" s="126"/>
      <c r="C18917" s="126"/>
      <c r="D18917" s="127"/>
      <c r="E18917" s="128"/>
      <c r="F18917" s="128"/>
      <c r="G18917" s="126"/>
      <c r="H18917" s="126"/>
      <c r="I18917" s="126"/>
      <c r="J18917" s="126"/>
      <c r="K18917" s="9"/>
      <c r="L18917" s="9"/>
      <c r="M18917" s="9"/>
    </row>
    <row r="18918" spans="1:13" x14ac:dyDescent="0.25">
      <c r="A18918" s="126"/>
      <c r="B18918" s="126"/>
      <c r="C18918" s="126"/>
      <c r="D18918" s="127"/>
      <c r="E18918" s="128"/>
      <c r="F18918" s="128"/>
      <c r="G18918" s="126"/>
      <c r="H18918" s="126"/>
      <c r="I18918" s="126"/>
      <c r="J18918" s="126"/>
      <c r="K18918" s="9"/>
      <c r="L18918" s="9"/>
      <c r="M18918" s="9"/>
    </row>
    <row r="18919" spans="1:13" x14ac:dyDescent="0.25">
      <c r="A18919" s="126"/>
      <c r="B18919" s="126"/>
      <c r="C18919" s="126"/>
      <c r="D18919" s="127"/>
      <c r="E18919" s="128"/>
      <c r="F18919" s="128"/>
      <c r="G18919" s="126"/>
      <c r="H18919" s="126"/>
      <c r="I18919" s="126"/>
      <c r="J18919" s="126"/>
      <c r="K18919" s="9"/>
      <c r="L18919" s="9"/>
      <c r="M18919" s="9"/>
    </row>
    <row r="18920" spans="1:13" x14ac:dyDescent="0.25">
      <c r="A18920" s="126"/>
      <c r="B18920" s="126"/>
      <c r="C18920" s="126"/>
      <c r="D18920" s="127"/>
      <c r="E18920" s="128"/>
      <c r="F18920" s="128"/>
      <c r="G18920" s="126"/>
      <c r="H18920" s="126"/>
      <c r="I18920" s="126"/>
      <c r="J18920" s="126"/>
      <c r="K18920" s="9"/>
      <c r="L18920" s="9"/>
      <c r="M18920" s="9"/>
    </row>
    <row r="18921" spans="1:13" x14ac:dyDescent="0.25">
      <c r="A18921" s="126"/>
      <c r="B18921" s="126"/>
      <c r="C18921" s="126"/>
      <c r="D18921" s="127"/>
      <c r="E18921" s="128"/>
      <c r="F18921" s="128"/>
      <c r="G18921" s="126"/>
      <c r="H18921" s="126"/>
      <c r="I18921" s="126"/>
      <c r="J18921" s="126"/>
      <c r="K18921" s="9"/>
      <c r="L18921" s="9"/>
      <c r="M18921" s="9"/>
    </row>
    <row r="18922" spans="1:13" x14ac:dyDescent="0.25">
      <c r="A18922" s="126"/>
      <c r="B18922" s="126"/>
      <c r="C18922" s="126"/>
      <c r="D18922" s="127"/>
      <c r="E18922" s="128"/>
      <c r="F18922" s="128"/>
      <c r="G18922" s="126"/>
      <c r="H18922" s="126"/>
      <c r="I18922" s="126"/>
      <c r="J18922" s="126"/>
      <c r="K18922" s="9"/>
      <c r="L18922" s="9"/>
      <c r="M18922" s="9"/>
    </row>
    <row r="18923" spans="1:13" x14ac:dyDescent="0.25">
      <c r="A18923" s="126"/>
      <c r="B18923" s="126"/>
      <c r="C18923" s="126"/>
      <c r="D18923" s="127"/>
      <c r="E18923" s="128"/>
      <c r="F18923" s="128"/>
      <c r="G18923" s="126"/>
      <c r="H18923" s="126"/>
      <c r="I18923" s="126"/>
      <c r="J18923" s="126"/>
      <c r="K18923" s="9"/>
      <c r="L18923" s="9"/>
      <c r="M18923" s="9"/>
    </row>
    <row r="18924" spans="1:13" x14ac:dyDescent="0.25">
      <c r="A18924" s="126"/>
      <c r="B18924" s="126"/>
      <c r="C18924" s="126"/>
      <c r="D18924" s="127"/>
      <c r="E18924" s="128"/>
      <c r="F18924" s="128"/>
      <c r="G18924" s="126"/>
      <c r="H18924" s="126"/>
      <c r="I18924" s="126"/>
      <c r="J18924" s="126"/>
      <c r="K18924" s="9"/>
      <c r="L18924" s="9"/>
      <c r="M18924" s="9"/>
    </row>
    <row r="18925" spans="1:13" x14ac:dyDescent="0.25">
      <c r="A18925" s="126"/>
      <c r="B18925" s="126"/>
      <c r="C18925" s="126"/>
      <c r="D18925" s="127"/>
      <c r="E18925" s="128"/>
      <c r="F18925" s="128"/>
      <c r="G18925" s="126"/>
      <c r="H18925" s="126"/>
      <c r="I18925" s="126"/>
      <c r="J18925" s="126"/>
      <c r="K18925" s="9"/>
      <c r="L18925" s="9"/>
      <c r="M18925" s="9"/>
    </row>
    <row r="18926" spans="1:13" x14ac:dyDescent="0.25">
      <c r="A18926" s="126"/>
      <c r="B18926" s="126"/>
      <c r="C18926" s="126"/>
      <c r="D18926" s="127"/>
      <c r="E18926" s="128"/>
      <c r="F18926" s="128"/>
      <c r="G18926" s="126"/>
      <c r="H18926" s="126"/>
      <c r="I18926" s="126"/>
      <c r="J18926" s="126"/>
      <c r="K18926" s="9"/>
      <c r="L18926" s="9"/>
      <c r="M18926" s="9"/>
    </row>
    <row r="18927" spans="1:13" x14ac:dyDescent="0.25">
      <c r="A18927" s="126"/>
      <c r="B18927" s="126"/>
      <c r="C18927" s="126"/>
      <c r="D18927" s="127"/>
      <c r="E18927" s="128"/>
      <c r="F18927" s="128"/>
      <c r="G18927" s="126"/>
      <c r="H18927" s="126"/>
      <c r="I18927" s="126"/>
      <c r="J18927" s="126"/>
      <c r="K18927" s="9"/>
      <c r="L18927" s="9"/>
      <c r="M18927" s="9"/>
    </row>
    <row r="18928" spans="1:13" x14ac:dyDescent="0.25">
      <c r="A18928" s="126"/>
      <c r="B18928" s="126"/>
      <c r="C18928" s="126"/>
      <c r="D18928" s="127"/>
      <c r="E18928" s="128"/>
      <c r="F18928" s="128"/>
      <c r="G18928" s="126"/>
      <c r="H18928" s="126"/>
      <c r="I18928" s="126"/>
      <c r="J18928" s="126"/>
      <c r="K18928" s="9"/>
      <c r="L18928" s="9"/>
      <c r="M18928" s="9"/>
    </row>
    <row r="18929" spans="1:13" x14ac:dyDescent="0.25">
      <c r="A18929" s="126"/>
      <c r="B18929" s="126"/>
      <c r="C18929" s="126"/>
      <c r="D18929" s="127"/>
      <c r="E18929" s="128"/>
      <c r="F18929" s="128"/>
      <c r="G18929" s="126"/>
      <c r="H18929" s="126"/>
      <c r="I18929" s="126"/>
      <c r="J18929" s="126"/>
      <c r="K18929" s="9"/>
      <c r="L18929" s="9"/>
      <c r="M18929" s="9"/>
    </row>
    <row r="18930" spans="1:13" x14ac:dyDescent="0.25">
      <c r="A18930" s="126"/>
      <c r="B18930" s="126"/>
      <c r="C18930" s="126"/>
      <c r="D18930" s="127"/>
      <c r="E18930" s="128"/>
      <c r="F18930" s="128"/>
      <c r="G18930" s="126"/>
      <c r="H18930" s="126"/>
      <c r="I18930" s="126"/>
      <c r="J18930" s="126"/>
      <c r="K18930" s="9"/>
      <c r="L18930" s="9"/>
      <c r="M18930" s="9"/>
    </row>
    <row r="18931" spans="1:13" x14ac:dyDescent="0.25">
      <c r="A18931" s="126"/>
      <c r="B18931" s="126"/>
      <c r="C18931" s="126"/>
      <c r="D18931" s="127"/>
      <c r="E18931" s="128"/>
      <c r="F18931" s="128"/>
      <c r="G18931" s="126"/>
      <c r="H18931" s="126"/>
      <c r="I18931" s="126"/>
      <c r="J18931" s="126"/>
      <c r="K18931" s="9"/>
      <c r="L18931" s="9"/>
      <c r="M18931" s="9"/>
    </row>
    <row r="18932" spans="1:13" x14ac:dyDescent="0.25">
      <c r="A18932" s="126"/>
      <c r="B18932" s="126"/>
      <c r="C18932" s="126"/>
      <c r="D18932" s="127"/>
      <c r="E18932" s="128"/>
      <c r="F18932" s="128"/>
      <c r="G18932" s="126"/>
      <c r="H18932" s="126"/>
      <c r="I18932" s="126"/>
      <c r="J18932" s="126"/>
      <c r="K18932" s="9"/>
      <c r="L18932" s="9"/>
      <c r="M18932" s="9"/>
    </row>
    <row r="18933" spans="1:13" x14ac:dyDescent="0.25">
      <c r="A18933" s="126"/>
      <c r="B18933" s="126"/>
      <c r="C18933" s="126"/>
      <c r="D18933" s="127"/>
      <c r="E18933" s="128"/>
      <c r="F18933" s="128"/>
      <c r="G18933" s="126"/>
      <c r="H18933" s="126"/>
      <c r="I18933" s="126"/>
      <c r="J18933" s="126"/>
      <c r="K18933" s="9"/>
      <c r="L18933" s="9"/>
      <c r="M18933" s="9"/>
    </row>
    <row r="18934" spans="1:13" x14ac:dyDescent="0.25">
      <c r="A18934" s="126"/>
      <c r="B18934" s="126"/>
      <c r="C18934" s="126"/>
      <c r="D18934" s="127"/>
      <c r="E18934" s="128"/>
      <c r="F18934" s="128"/>
      <c r="G18934" s="126"/>
      <c r="H18934" s="126"/>
      <c r="I18934" s="126"/>
      <c r="J18934" s="126"/>
      <c r="K18934" s="9"/>
      <c r="L18934" s="9"/>
      <c r="M18934" s="9"/>
    </row>
    <row r="18935" spans="1:13" x14ac:dyDescent="0.25">
      <c r="A18935" s="126"/>
      <c r="B18935" s="126"/>
      <c r="C18935" s="126"/>
      <c r="D18935" s="127"/>
      <c r="E18935" s="128"/>
      <c r="F18935" s="128"/>
      <c r="G18935" s="126"/>
      <c r="H18935" s="126"/>
      <c r="I18935" s="126"/>
      <c r="J18935" s="126"/>
      <c r="K18935" s="9"/>
      <c r="L18935" s="9"/>
      <c r="M18935" s="9"/>
    </row>
    <row r="18936" spans="1:13" x14ac:dyDescent="0.25">
      <c r="A18936" s="126"/>
      <c r="B18936" s="126"/>
      <c r="C18936" s="126"/>
      <c r="D18936" s="127"/>
      <c r="E18936" s="128"/>
      <c r="F18936" s="128"/>
      <c r="G18936" s="126"/>
      <c r="H18936" s="126"/>
      <c r="I18936" s="126"/>
      <c r="J18936" s="126"/>
      <c r="K18936" s="9"/>
      <c r="L18936" s="9"/>
      <c r="M18936" s="9"/>
    </row>
    <row r="18937" spans="1:13" x14ac:dyDescent="0.25">
      <c r="A18937" s="126"/>
      <c r="B18937" s="126"/>
      <c r="C18937" s="126"/>
      <c r="D18937" s="127"/>
      <c r="E18937" s="128"/>
      <c r="F18937" s="128"/>
      <c r="G18937" s="126"/>
      <c r="H18937" s="126"/>
      <c r="I18937" s="126"/>
      <c r="J18937" s="126"/>
      <c r="K18937" s="9"/>
      <c r="L18937" s="9"/>
      <c r="M18937" s="9"/>
    </row>
    <row r="18938" spans="1:13" x14ac:dyDescent="0.25">
      <c r="A18938" s="126"/>
      <c r="B18938" s="126"/>
      <c r="C18938" s="126"/>
      <c r="D18938" s="127"/>
      <c r="E18938" s="128"/>
      <c r="F18938" s="128"/>
      <c r="G18938" s="126"/>
      <c r="H18938" s="126"/>
      <c r="I18938" s="126"/>
      <c r="J18938" s="126"/>
      <c r="K18938" s="9"/>
      <c r="L18938" s="9"/>
      <c r="M18938" s="9"/>
    </row>
    <row r="18939" spans="1:13" x14ac:dyDescent="0.25">
      <c r="A18939" s="126"/>
      <c r="B18939" s="126"/>
      <c r="C18939" s="126"/>
      <c r="D18939" s="127"/>
      <c r="E18939" s="128"/>
      <c r="F18939" s="128"/>
      <c r="G18939" s="126"/>
      <c r="H18939" s="126"/>
      <c r="I18939" s="126"/>
      <c r="J18939" s="126"/>
      <c r="K18939" s="9"/>
      <c r="L18939" s="9"/>
      <c r="M18939" s="9"/>
    </row>
    <row r="18940" spans="1:13" x14ac:dyDescent="0.25">
      <c r="A18940" s="126"/>
      <c r="B18940" s="126"/>
      <c r="C18940" s="126"/>
      <c r="D18940" s="127"/>
      <c r="E18940" s="128"/>
      <c r="F18940" s="128"/>
      <c r="G18940" s="126"/>
      <c r="H18940" s="126"/>
      <c r="I18940" s="126"/>
      <c r="J18940" s="126"/>
      <c r="K18940" s="9"/>
      <c r="L18940" s="9"/>
      <c r="M18940" s="9"/>
    </row>
    <row r="18941" spans="1:13" x14ac:dyDescent="0.25">
      <c r="A18941" s="126"/>
      <c r="B18941" s="126"/>
      <c r="C18941" s="126"/>
      <c r="D18941" s="127"/>
      <c r="E18941" s="128"/>
      <c r="F18941" s="128"/>
      <c r="G18941" s="126"/>
      <c r="H18941" s="126"/>
      <c r="I18941" s="126"/>
      <c r="J18941" s="126"/>
      <c r="K18941" s="9"/>
      <c r="L18941" s="9"/>
      <c r="M18941" s="9"/>
    </row>
    <row r="18942" spans="1:13" x14ac:dyDescent="0.25">
      <c r="A18942" s="126"/>
      <c r="B18942" s="126"/>
      <c r="C18942" s="126"/>
      <c r="D18942" s="127"/>
      <c r="E18942" s="128"/>
      <c r="F18942" s="128"/>
      <c r="G18942" s="126"/>
      <c r="H18942" s="126"/>
      <c r="I18942" s="126"/>
      <c r="J18942" s="126"/>
      <c r="K18942" s="9"/>
      <c r="L18942" s="9"/>
      <c r="M18942" s="9"/>
    </row>
    <row r="18943" spans="1:13" x14ac:dyDescent="0.25">
      <c r="A18943" s="126"/>
      <c r="B18943" s="126"/>
      <c r="C18943" s="126"/>
      <c r="D18943" s="127"/>
      <c r="E18943" s="128"/>
      <c r="F18943" s="128"/>
      <c r="G18943" s="126"/>
      <c r="H18943" s="126"/>
      <c r="I18943" s="126"/>
      <c r="J18943" s="126"/>
      <c r="K18943" s="9"/>
      <c r="L18943" s="9"/>
      <c r="M18943" s="9"/>
    </row>
    <row r="18944" spans="1:13" x14ac:dyDescent="0.25">
      <c r="A18944" s="126"/>
      <c r="B18944" s="126"/>
      <c r="C18944" s="126"/>
      <c r="D18944" s="127"/>
      <c r="E18944" s="128"/>
      <c r="F18944" s="128"/>
      <c r="G18944" s="126"/>
      <c r="H18944" s="126"/>
      <c r="I18944" s="126"/>
      <c r="J18944" s="126"/>
      <c r="K18944" s="9"/>
      <c r="L18944" s="9"/>
      <c r="M18944" s="9"/>
    </row>
    <row r="18945" spans="1:13" x14ac:dyDescent="0.25">
      <c r="A18945" s="126"/>
      <c r="B18945" s="126"/>
      <c r="C18945" s="126"/>
      <c r="D18945" s="127"/>
      <c r="E18945" s="128"/>
      <c r="F18945" s="128"/>
      <c r="G18945" s="126"/>
      <c r="H18945" s="126"/>
      <c r="I18945" s="126"/>
      <c r="J18945" s="126"/>
      <c r="K18945" s="9"/>
      <c r="L18945" s="9"/>
      <c r="M18945" s="9"/>
    </row>
    <row r="18946" spans="1:13" x14ac:dyDescent="0.25">
      <c r="A18946" s="126"/>
      <c r="B18946" s="126"/>
      <c r="C18946" s="126"/>
      <c r="D18946" s="127"/>
      <c r="E18946" s="128"/>
      <c r="F18946" s="128"/>
      <c r="G18946" s="126"/>
      <c r="H18946" s="126"/>
      <c r="I18946" s="126"/>
      <c r="J18946" s="126"/>
      <c r="K18946" s="9"/>
      <c r="L18946" s="9"/>
      <c r="M18946" s="9"/>
    </row>
    <row r="18947" spans="1:13" x14ac:dyDescent="0.25">
      <c r="A18947" s="126"/>
      <c r="B18947" s="126"/>
      <c r="C18947" s="126"/>
      <c r="D18947" s="127"/>
      <c r="E18947" s="128"/>
      <c r="F18947" s="128"/>
      <c r="G18947" s="126"/>
      <c r="H18947" s="126"/>
      <c r="I18947" s="126"/>
      <c r="J18947" s="126"/>
      <c r="K18947" s="9"/>
      <c r="L18947" s="9"/>
      <c r="M18947" s="9"/>
    </row>
    <row r="18948" spans="1:13" x14ac:dyDescent="0.25">
      <c r="A18948" s="126"/>
      <c r="B18948" s="126"/>
      <c r="C18948" s="126"/>
      <c r="D18948" s="127"/>
      <c r="E18948" s="128"/>
      <c r="F18948" s="128"/>
      <c r="G18948" s="126"/>
      <c r="H18948" s="126"/>
      <c r="I18948" s="126"/>
      <c r="J18948" s="126"/>
      <c r="K18948" s="9"/>
      <c r="L18948" s="9"/>
      <c r="M18948" s="9"/>
    </row>
    <row r="18949" spans="1:13" x14ac:dyDescent="0.25">
      <c r="A18949" s="126"/>
      <c r="B18949" s="126"/>
      <c r="C18949" s="126"/>
      <c r="D18949" s="127"/>
      <c r="E18949" s="128"/>
      <c r="F18949" s="128"/>
      <c r="G18949" s="126"/>
      <c r="H18949" s="126"/>
      <c r="I18949" s="126"/>
      <c r="J18949" s="126"/>
      <c r="K18949" s="9"/>
      <c r="L18949" s="9"/>
      <c r="M18949" s="9"/>
    </row>
    <row r="18950" spans="1:13" x14ac:dyDescent="0.25">
      <c r="A18950" s="126"/>
      <c r="B18950" s="126"/>
      <c r="C18950" s="126"/>
      <c r="D18950" s="127"/>
      <c r="E18950" s="128"/>
      <c r="F18950" s="128"/>
      <c r="G18950" s="126"/>
      <c r="H18950" s="126"/>
      <c r="I18950" s="126"/>
      <c r="J18950" s="126"/>
      <c r="K18950" s="9"/>
      <c r="L18950" s="9"/>
      <c r="M18950" s="9"/>
    </row>
    <row r="18951" spans="1:13" x14ac:dyDescent="0.25">
      <c r="A18951" s="126"/>
      <c r="B18951" s="126"/>
      <c r="C18951" s="126"/>
      <c r="D18951" s="127"/>
      <c r="E18951" s="128"/>
      <c r="F18951" s="128"/>
      <c r="G18951" s="126"/>
      <c r="H18951" s="126"/>
      <c r="I18951" s="126"/>
      <c r="J18951" s="126"/>
      <c r="K18951" s="9"/>
      <c r="L18951" s="9"/>
      <c r="M18951" s="9"/>
    </row>
    <row r="18952" spans="1:13" x14ac:dyDescent="0.25">
      <c r="A18952" s="126"/>
      <c r="B18952" s="126"/>
      <c r="C18952" s="126"/>
      <c r="D18952" s="127"/>
      <c r="E18952" s="128"/>
      <c r="F18952" s="128"/>
      <c r="G18952" s="126"/>
      <c r="H18952" s="126"/>
      <c r="I18952" s="126"/>
      <c r="J18952" s="126"/>
      <c r="K18952" s="9"/>
      <c r="L18952" s="9"/>
      <c r="M18952" s="9"/>
    </row>
    <row r="18953" spans="1:13" x14ac:dyDescent="0.25">
      <c r="A18953" s="126"/>
      <c r="B18953" s="126"/>
      <c r="C18953" s="126"/>
      <c r="D18953" s="127"/>
      <c r="E18953" s="128"/>
      <c r="F18953" s="128"/>
      <c r="G18953" s="126"/>
      <c r="H18953" s="126"/>
      <c r="I18953" s="126"/>
      <c r="J18953" s="126"/>
      <c r="K18953" s="9"/>
      <c r="L18953" s="9"/>
      <c r="M18953" s="9"/>
    </row>
    <row r="18954" spans="1:13" x14ac:dyDescent="0.25">
      <c r="A18954" s="126"/>
      <c r="B18954" s="126"/>
      <c r="C18954" s="126"/>
      <c r="D18954" s="127"/>
      <c r="E18954" s="128"/>
      <c r="F18954" s="128"/>
      <c r="G18954" s="126"/>
      <c r="H18954" s="126"/>
      <c r="I18954" s="126"/>
      <c r="J18954" s="126"/>
      <c r="K18954" s="9"/>
      <c r="L18954" s="9"/>
      <c r="M18954" s="9"/>
    </row>
    <row r="18955" spans="1:13" x14ac:dyDescent="0.25">
      <c r="A18955" s="126"/>
      <c r="B18955" s="126"/>
      <c r="C18955" s="126"/>
      <c r="D18955" s="127"/>
      <c r="E18955" s="128"/>
      <c r="F18955" s="128"/>
      <c r="G18955" s="126"/>
      <c r="H18955" s="126"/>
      <c r="I18955" s="126"/>
      <c r="J18955" s="126"/>
      <c r="K18955" s="9"/>
      <c r="L18955" s="9"/>
      <c r="M18955" s="9"/>
    </row>
    <row r="18956" spans="1:13" x14ac:dyDescent="0.25">
      <c r="A18956" s="126"/>
      <c r="B18956" s="126"/>
      <c r="C18956" s="126"/>
      <c r="D18956" s="127"/>
      <c r="E18956" s="128"/>
      <c r="F18956" s="128"/>
      <c r="G18956" s="126"/>
      <c r="H18956" s="126"/>
      <c r="I18956" s="126"/>
      <c r="J18956" s="126"/>
      <c r="K18956" s="9"/>
      <c r="L18956" s="9"/>
      <c r="M18956" s="9"/>
    </row>
    <row r="18957" spans="1:13" x14ac:dyDescent="0.25">
      <c r="A18957" s="126"/>
      <c r="B18957" s="126"/>
      <c r="C18957" s="126"/>
      <c r="D18957" s="127"/>
      <c r="E18957" s="128"/>
      <c r="F18957" s="128"/>
      <c r="G18957" s="126"/>
      <c r="H18957" s="126"/>
      <c r="I18957" s="126"/>
      <c r="J18957" s="126"/>
      <c r="K18957" s="9"/>
      <c r="L18957" s="9"/>
      <c r="M18957" s="9"/>
    </row>
    <row r="18958" spans="1:13" x14ac:dyDescent="0.25">
      <c r="A18958" s="126"/>
      <c r="B18958" s="126"/>
      <c r="C18958" s="126"/>
      <c r="D18958" s="127"/>
      <c r="E18958" s="128"/>
      <c r="F18958" s="128"/>
      <c r="G18958" s="126"/>
      <c r="H18958" s="126"/>
      <c r="I18958" s="126"/>
      <c r="J18958" s="126"/>
      <c r="K18958" s="9"/>
      <c r="L18958" s="9"/>
      <c r="M18958" s="9"/>
    </row>
    <row r="18959" spans="1:13" x14ac:dyDescent="0.25">
      <c r="A18959" s="126"/>
      <c r="B18959" s="126"/>
      <c r="C18959" s="126"/>
      <c r="D18959" s="127"/>
      <c r="E18959" s="128"/>
      <c r="F18959" s="128"/>
      <c r="G18959" s="126"/>
      <c r="H18959" s="126"/>
      <c r="I18959" s="126"/>
      <c r="J18959" s="126"/>
      <c r="K18959" s="9"/>
      <c r="L18959" s="9"/>
      <c r="M18959" s="9"/>
    </row>
    <row r="18960" spans="1:13" x14ac:dyDescent="0.25">
      <c r="A18960" s="126"/>
      <c r="B18960" s="126"/>
      <c r="C18960" s="126"/>
      <c r="D18960" s="127"/>
      <c r="E18960" s="128"/>
      <c r="F18960" s="128"/>
      <c r="G18960" s="126"/>
      <c r="H18960" s="126"/>
      <c r="I18960" s="126"/>
      <c r="J18960" s="126"/>
      <c r="K18960" s="9"/>
      <c r="L18960" s="9"/>
      <c r="M18960" s="9"/>
    </row>
    <row r="18961" spans="1:13" x14ac:dyDescent="0.25">
      <c r="A18961" s="126"/>
      <c r="B18961" s="126"/>
      <c r="C18961" s="126"/>
      <c r="D18961" s="127"/>
      <c r="E18961" s="128"/>
      <c r="F18961" s="128"/>
      <c r="G18961" s="126"/>
      <c r="H18961" s="126"/>
      <c r="I18961" s="126"/>
      <c r="J18961" s="126"/>
      <c r="K18961" s="9"/>
      <c r="L18961" s="9"/>
      <c r="M18961" s="9"/>
    </row>
    <row r="18962" spans="1:13" x14ac:dyDescent="0.25">
      <c r="A18962" s="126"/>
      <c r="B18962" s="126"/>
      <c r="C18962" s="126"/>
      <c r="D18962" s="127"/>
      <c r="E18962" s="128"/>
      <c r="F18962" s="128"/>
      <c r="G18962" s="126"/>
      <c r="H18962" s="126"/>
      <c r="I18962" s="126"/>
      <c r="J18962" s="126"/>
      <c r="K18962" s="9"/>
      <c r="L18962" s="9"/>
      <c r="M18962" s="9"/>
    </row>
    <row r="18963" spans="1:13" x14ac:dyDescent="0.25">
      <c r="A18963" s="126"/>
      <c r="B18963" s="126"/>
      <c r="C18963" s="126"/>
      <c r="D18963" s="127"/>
      <c r="E18963" s="128"/>
      <c r="F18963" s="128"/>
      <c r="G18963" s="126"/>
      <c r="H18963" s="126"/>
      <c r="I18963" s="126"/>
      <c r="J18963" s="126"/>
      <c r="K18963" s="9"/>
      <c r="L18963" s="9"/>
      <c r="M18963" s="9"/>
    </row>
    <row r="18964" spans="1:13" x14ac:dyDescent="0.25">
      <c r="A18964" s="126"/>
      <c r="B18964" s="126"/>
      <c r="C18964" s="126"/>
      <c r="D18964" s="127"/>
      <c r="E18964" s="128"/>
      <c r="F18964" s="128"/>
      <c r="G18964" s="126"/>
      <c r="H18964" s="126"/>
      <c r="I18964" s="126"/>
      <c r="J18964" s="126"/>
      <c r="K18964" s="9"/>
      <c r="L18964" s="9"/>
      <c r="M18964" s="9"/>
    </row>
    <row r="18965" spans="1:13" x14ac:dyDescent="0.25">
      <c r="A18965" s="126"/>
      <c r="B18965" s="126"/>
      <c r="C18965" s="126"/>
      <c r="D18965" s="127"/>
      <c r="E18965" s="128"/>
      <c r="F18965" s="128"/>
      <c r="G18965" s="126"/>
      <c r="H18965" s="126"/>
      <c r="I18965" s="126"/>
      <c r="J18965" s="126"/>
      <c r="K18965" s="9"/>
      <c r="L18965" s="9"/>
      <c r="M18965" s="9"/>
    </row>
    <row r="18966" spans="1:13" x14ac:dyDescent="0.25">
      <c r="A18966" s="126"/>
      <c r="B18966" s="126"/>
      <c r="C18966" s="126"/>
      <c r="D18966" s="127"/>
      <c r="E18966" s="128"/>
      <c r="F18966" s="128"/>
      <c r="G18966" s="126"/>
      <c r="H18966" s="126"/>
      <c r="I18966" s="126"/>
      <c r="J18966" s="126"/>
      <c r="K18966" s="9"/>
      <c r="L18966" s="9"/>
      <c r="M18966" s="9"/>
    </row>
    <row r="18967" spans="1:13" x14ac:dyDescent="0.25">
      <c r="A18967" s="126"/>
      <c r="B18967" s="126"/>
      <c r="C18967" s="126"/>
      <c r="D18967" s="127"/>
      <c r="E18967" s="128"/>
      <c r="F18967" s="128"/>
      <c r="G18967" s="126"/>
      <c r="H18967" s="126"/>
      <c r="I18967" s="126"/>
      <c r="J18967" s="126"/>
      <c r="K18967" s="9"/>
      <c r="L18967" s="9"/>
      <c r="M18967" s="9"/>
    </row>
    <row r="18968" spans="1:13" x14ac:dyDescent="0.25">
      <c r="A18968" s="126"/>
      <c r="B18968" s="126"/>
      <c r="C18968" s="126"/>
      <c r="D18968" s="127"/>
      <c r="E18968" s="128"/>
      <c r="F18968" s="128"/>
      <c r="G18968" s="126"/>
      <c r="H18968" s="126"/>
      <c r="I18968" s="126"/>
      <c r="J18968" s="126"/>
      <c r="K18968" s="9"/>
      <c r="L18968" s="9"/>
      <c r="M18968" s="9"/>
    </row>
    <row r="18969" spans="1:13" x14ac:dyDescent="0.25">
      <c r="A18969" s="126"/>
      <c r="B18969" s="126"/>
      <c r="C18969" s="126"/>
      <c r="D18969" s="127"/>
      <c r="E18969" s="128"/>
      <c r="F18969" s="128"/>
      <c r="G18969" s="126"/>
      <c r="H18969" s="126"/>
      <c r="I18969" s="126"/>
      <c r="J18969" s="126"/>
      <c r="K18969" s="9"/>
      <c r="L18969" s="9"/>
      <c r="M18969" s="9"/>
    </row>
    <row r="18970" spans="1:13" x14ac:dyDescent="0.25">
      <c r="A18970" s="126"/>
      <c r="B18970" s="126"/>
      <c r="C18970" s="126"/>
      <c r="D18970" s="127"/>
      <c r="E18970" s="128"/>
      <c r="F18970" s="128"/>
      <c r="G18970" s="126"/>
      <c r="H18970" s="126"/>
      <c r="I18970" s="126"/>
      <c r="J18970" s="126"/>
      <c r="K18970" s="9"/>
      <c r="L18970" s="9"/>
      <c r="M18970" s="9"/>
    </row>
    <row r="18971" spans="1:13" x14ac:dyDescent="0.25">
      <c r="A18971" s="126"/>
      <c r="B18971" s="126"/>
      <c r="C18971" s="126"/>
      <c r="D18971" s="127"/>
      <c r="E18971" s="128"/>
      <c r="F18971" s="128"/>
      <c r="G18971" s="126"/>
      <c r="H18971" s="126"/>
      <c r="I18971" s="126"/>
      <c r="J18971" s="126"/>
      <c r="K18971" s="9"/>
      <c r="L18971" s="9"/>
      <c r="M18971" s="9"/>
    </row>
    <row r="18972" spans="1:13" x14ac:dyDescent="0.25">
      <c r="A18972" s="126"/>
      <c r="B18972" s="126"/>
      <c r="C18972" s="126"/>
      <c r="D18972" s="127"/>
      <c r="E18972" s="128"/>
      <c r="F18972" s="128"/>
      <c r="G18972" s="126"/>
      <c r="H18972" s="126"/>
      <c r="I18972" s="126"/>
      <c r="J18972" s="126"/>
      <c r="K18972" s="9"/>
      <c r="L18972" s="9"/>
      <c r="M18972" s="9"/>
    </row>
    <row r="18973" spans="1:13" x14ac:dyDescent="0.25">
      <c r="A18973" s="126"/>
      <c r="B18973" s="126"/>
      <c r="C18973" s="126"/>
      <c r="D18973" s="127"/>
      <c r="E18973" s="128"/>
      <c r="F18973" s="128"/>
      <c r="G18973" s="126"/>
      <c r="H18973" s="126"/>
      <c r="I18973" s="126"/>
      <c r="J18973" s="126"/>
      <c r="K18973" s="9"/>
      <c r="L18973" s="9"/>
      <c r="M18973" s="9"/>
    </row>
    <row r="18974" spans="1:13" x14ac:dyDescent="0.25">
      <c r="A18974" s="126"/>
      <c r="B18974" s="126"/>
      <c r="C18974" s="126"/>
      <c r="D18974" s="127"/>
      <c r="E18974" s="128"/>
      <c r="F18974" s="128"/>
      <c r="G18974" s="126"/>
      <c r="H18974" s="126"/>
      <c r="I18974" s="126"/>
      <c r="J18974" s="126"/>
      <c r="K18974" s="9"/>
      <c r="L18974" s="9"/>
      <c r="M18974" s="9"/>
    </row>
    <row r="18975" spans="1:13" x14ac:dyDescent="0.25">
      <c r="A18975" s="126"/>
      <c r="B18975" s="126"/>
      <c r="C18975" s="126"/>
      <c r="D18975" s="127"/>
      <c r="E18975" s="128"/>
      <c r="F18975" s="128"/>
      <c r="G18975" s="126"/>
      <c r="H18975" s="126"/>
      <c r="I18975" s="126"/>
      <c r="J18975" s="126"/>
      <c r="K18975" s="9"/>
      <c r="L18975" s="9"/>
      <c r="M18975" s="9"/>
    </row>
    <row r="18976" spans="1:13" x14ac:dyDescent="0.25">
      <c r="A18976" s="126"/>
      <c r="B18976" s="126"/>
      <c r="C18976" s="126"/>
      <c r="D18976" s="127"/>
      <c r="E18976" s="128"/>
      <c r="F18976" s="128"/>
      <c r="G18976" s="126"/>
      <c r="H18976" s="126"/>
      <c r="I18976" s="126"/>
      <c r="J18976" s="126"/>
      <c r="K18976" s="9"/>
      <c r="L18976" s="9"/>
      <c r="M18976" s="9"/>
    </row>
    <row r="18977" spans="1:13" x14ac:dyDescent="0.25">
      <c r="A18977" s="126"/>
      <c r="B18977" s="126"/>
      <c r="C18977" s="126"/>
      <c r="D18977" s="127"/>
      <c r="E18977" s="128"/>
      <c r="F18977" s="128"/>
      <c r="G18977" s="126"/>
      <c r="H18977" s="126"/>
      <c r="I18977" s="126"/>
      <c r="J18977" s="126"/>
      <c r="K18977" s="9"/>
      <c r="L18977" s="9"/>
      <c r="M18977" s="9"/>
    </row>
    <row r="18978" spans="1:13" x14ac:dyDescent="0.25">
      <c r="A18978" s="126"/>
      <c r="B18978" s="126"/>
      <c r="C18978" s="126"/>
      <c r="D18978" s="127"/>
      <c r="E18978" s="128"/>
      <c r="F18978" s="128"/>
      <c r="G18978" s="126"/>
      <c r="H18978" s="126"/>
      <c r="I18978" s="126"/>
      <c r="J18978" s="126"/>
      <c r="K18978" s="9"/>
      <c r="L18978" s="9"/>
      <c r="M18978" s="9"/>
    </row>
    <row r="18979" spans="1:13" x14ac:dyDescent="0.25">
      <c r="A18979" s="126"/>
      <c r="B18979" s="126"/>
      <c r="C18979" s="126"/>
      <c r="D18979" s="127"/>
      <c r="E18979" s="128"/>
      <c r="F18979" s="128"/>
      <c r="G18979" s="126"/>
      <c r="H18979" s="126"/>
      <c r="I18979" s="126"/>
      <c r="J18979" s="126"/>
      <c r="K18979" s="9"/>
      <c r="L18979" s="9"/>
      <c r="M18979" s="9"/>
    </row>
    <row r="18980" spans="1:13" x14ac:dyDescent="0.25">
      <c r="A18980" s="126"/>
      <c r="B18980" s="126"/>
      <c r="C18980" s="126"/>
      <c r="D18980" s="127"/>
      <c r="E18980" s="128"/>
      <c r="F18980" s="128"/>
      <c r="G18980" s="126"/>
      <c r="H18980" s="126"/>
      <c r="I18980" s="126"/>
      <c r="J18980" s="126"/>
      <c r="K18980" s="9"/>
      <c r="L18980" s="9"/>
      <c r="M18980" s="9"/>
    </row>
    <row r="18981" spans="1:13" x14ac:dyDescent="0.25">
      <c r="A18981" s="126"/>
      <c r="B18981" s="126"/>
      <c r="C18981" s="126"/>
      <c r="D18981" s="127"/>
      <c r="E18981" s="128"/>
      <c r="F18981" s="128"/>
      <c r="G18981" s="126"/>
      <c r="H18981" s="126"/>
      <c r="I18981" s="126"/>
      <c r="J18981" s="126"/>
      <c r="K18981" s="9"/>
      <c r="L18981" s="9"/>
      <c r="M18981" s="9"/>
    </row>
    <row r="18982" spans="1:13" x14ac:dyDescent="0.25">
      <c r="A18982" s="126"/>
      <c r="B18982" s="126"/>
      <c r="C18982" s="126"/>
      <c r="D18982" s="127"/>
      <c r="E18982" s="128"/>
      <c r="F18982" s="128"/>
      <c r="G18982" s="126"/>
      <c r="H18982" s="126"/>
      <c r="I18982" s="126"/>
      <c r="J18982" s="126"/>
      <c r="K18982" s="9"/>
      <c r="L18982" s="9"/>
      <c r="M18982" s="9"/>
    </row>
    <row r="18983" spans="1:13" x14ac:dyDescent="0.25">
      <c r="A18983" s="126"/>
      <c r="B18983" s="126"/>
      <c r="C18983" s="126"/>
      <c r="D18983" s="127"/>
      <c r="E18983" s="128"/>
      <c r="F18983" s="128"/>
      <c r="G18983" s="126"/>
      <c r="H18983" s="126"/>
      <c r="I18983" s="126"/>
      <c r="J18983" s="126"/>
      <c r="K18983" s="9"/>
      <c r="L18983" s="9"/>
      <c r="M18983" s="9"/>
    </row>
    <row r="18984" spans="1:13" x14ac:dyDescent="0.25">
      <c r="A18984" s="126"/>
      <c r="B18984" s="126"/>
      <c r="C18984" s="126"/>
      <c r="D18984" s="127"/>
      <c r="E18984" s="128"/>
      <c r="F18984" s="128"/>
      <c r="G18984" s="126"/>
      <c r="H18984" s="126"/>
      <c r="I18984" s="126"/>
      <c r="J18984" s="126"/>
      <c r="K18984" s="9"/>
      <c r="L18984" s="9"/>
      <c r="M18984" s="9"/>
    </row>
    <row r="18985" spans="1:13" x14ac:dyDescent="0.25">
      <c r="A18985" s="126"/>
      <c r="B18985" s="126"/>
      <c r="C18985" s="126"/>
      <c r="D18985" s="127"/>
      <c r="E18985" s="128"/>
      <c r="F18985" s="128"/>
      <c r="G18985" s="126"/>
      <c r="H18985" s="126"/>
      <c r="I18985" s="126"/>
      <c r="J18985" s="126"/>
      <c r="K18985" s="9"/>
      <c r="L18985" s="9"/>
      <c r="M18985" s="9"/>
    </row>
    <row r="18986" spans="1:13" x14ac:dyDescent="0.25">
      <c r="A18986" s="126"/>
      <c r="B18986" s="126"/>
      <c r="C18986" s="126"/>
      <c r="D18986" s="127"/>
      <c r="E18986" s="128"/>
      <c r="F18986" s="128"/>
      <c r="G18986" s="126"/>
      <c r="H18986" s="126"/>
      <c r="I18986" s="126"/>
      <c r="J18986" s="126"/>
      <c r="K18986" s="9"/>
      <c r="L18986" s="9"/>
      <c r="M18986" s="9"/>
    </row>
    <row r="18987" spans="1:13" x14ac:dyDescent="0.25">
      <c r="A18987" s="126"/>
      <c r="B18987" s="126"/>
      <c r="C18987" s="126"/>
      <c r="D18987" s="127"/>
      <c r="E18987" s="128"/>
      <c r="F18987" s="128"/>
      <c r="G18987" s="126"/>
      <c r="H18987" s="126"/>
      <c r="I18987" s="126"/>
      <c r="J18987" s="126"/>
      <c r="K18987" s="9"/>
      <c r="L18987" s="9"/>
      <c r="M18987" s="9"/>
    </row>
    <row r="18988" spans="1:13" x14ac:dyDescent="0.25">
      <c r="A18988" s="126"/>
      <c r="B18988" s="126"/>
      <c r="C18988" s="126"/>
      <c r="D18988" s="127"/>
      <c r="E18988" s="128"/>
      <c r="F18988" s="128"/>
      <c r="G18988" s="126"/>
      <c r="H18988" s="126"/>
      <c r="I18988" s="126"/>
      <c r="J18988" s="126"/>
      <c r="K18988" s="9"/>
      <c r="L18988" s="9"/>
      <c r="M18988" s="9"/>
    </row>
    <row r="18989" spans="1:13" x14ac:dyDescent="0.25">
      <c r="A18989" s="126"/>
      <c r="B18989" s="126"/>
      <c r="C18989" s="126"/>
      <c r="D18989" s="127"/>
      <c r="E18989" s="128"/>
      <c r="F18989" s="128"/>
      <c r="G18989" s="126"/>
      <c r="H18989" s="126"/>
      <c r="I18989" s="126"/>
      <c r="J18989" s="126"/>
      <c r="K18989" s="9"/>
      <c r="L18989" s="9"/>
      <c r="M18989" s="9"/>
    </row>
    <row r="18990" spans="1:13" x14ac:dyDescent="0.25">
      <c r="A18990" s="126"/>
      <c r="B18990" s="126"/>
      <c r="C18990" s="126"/>
      <c r="D18990" s="127"/>
      <c r="E18990" s="128"/>
      <c r="F18990" s="128"/>
      <c r="G18990" s="126"/>
      <c r="H18990" s="126"/>
      <c r="I18990" s="126"/>
      <c r="J18990" s="126"/>
      <c r="K18990" s="9"/>
      <c r="L18990" s="9"/>
      <c r="M18990" s="9"/>
    </row>
    <row r="18991" spans="1:13" x14ac:dyDescent="0.25">
      <c r="A18991" s="126"/>
      <c r="B18991" s="126"/>
      <c r="C18991" s="126"/>
      <c r="D18991" s="127"/>
      <c r="E18991" s="128"/>
      <c r="F18991" s="128"/>
      <c r="G18991" s="126"/>
      <c r="H18991" s="126"/>
      <c r="I18991" s="126"/>
      <c r="J18991" s="126"/>
      <c r="K18991" s="9"/>
      <c r="L18991" s="9"/>
      <c r="M18991" s="9"/>
    </row>
    <row r="18992" spans="1:13" x14ac:dyDescent="0.25">
      <c r="A18992" s="126"/>
      <c r="B18992" s="126"/>
      <c r="C18992" s="126"/>
      <c r="D18992" s="127"/>
      <c r="E18992" s="128"/>
      <c r="F18992" s="128"/>
      <c r="G18992" s="126"/>
      <c r="H18992" s="126"/>
      <c r="I18992" s="126"/>
      <c r="J18992" s="126"/>
      <c r="K18992" s="9"/>
      <c r="L18992" s="9"/>
      <c r="M18992" s="9"/>
    </row>
    <row r="18993" spans="1:13" x14ac:dyDescent="0.25">
      <c r="A18993" s="126"/>
      <c r="B18993" s="126"/>
      <c r="C18993" s="126"/>
      <c r="D18993" s="127"/>
      <c r="E18993" s="128"/>
      <c r="F18993" s="128"/>
      <c r="G18993" s="126"/>
      <c r="H18993" s="126"/>
      <c r="I18993" s="126"/>
      <c r="J18993" s="126"/>
      <c r="K18993" s="9"/>
      <c r="L18993" s="9"/>
      <c r="M18993" s="9"/>
    </row>
    <row r="18994" spans="1:13" x14ac:dyDescent="0.25">
      <c r="A18994" s="126"/>
      <c r="B18994" s="126"/>
      <c r="C18994" s="126"/>
      <c r="D18994" s="127"/>
      <c r="E18994" s="128"/>
      <c r="F18994" s="128"/>
      <c r="G18994" s="126"/>
      <c r="H18994" s="126"/>
      <c r="I18994" s="126"/>
      <c r="J18994" s="126"/>
      <c r="K18994" s="9"/>
      <c r="L18994" s="9"/>
      <c r="M18994" s="9"/>
    </row>
    <row r="18995" spans="1:13" x14ac:dyDescent="0.25">
      <c r="A18995" s="126"/>
      <c r="B18995" s="126"/>
      <c r="C18995" s="126"/>
      <c r="D18995" s="127"/>
      <c r="E18995" s="128"/>
      <c r="F18995" s="128"/>
      <c r="G18995" s="126"/>
      <c r="H18995" s="126"/>
      <c r="I18995" s="126"/>
      <c r="J18995" s="126"/>
      <c r="K18995" s="9"/>
      <c r="L18995" s="9"/>
      <c r="M18995" s="9"/>
    </row>
    <row r="18996" spans="1:13" x14ac:dyDescent="0.25">
      <c r="A18996" s="126"/>
      <c r="B18996" s="126"/>
      <c r="C18996" s="126"/>
      <c r="D18996" s="127"/>
      <c r="E18996" s="128"/>
      <c r="F18996" s="128"/>
      <c r="G18996" s="126"/>
      <c r="H18996" s="126"/>
      <c r="I18996" s="126"/>
      <c r="J18996" s="126"/>
      <c r="K18996" s="9"/>
      <c r="L18996" s="9"/>
      <c r="M18996" s="9"/>
    </row>
    <row r="18997" spans="1:13" x14ac:dyDescent="0.25">
      <c r="A18997" s="126"/>
      <c r="B18997" s="126"/>
      <c r="C18997" s="126"/>
      <c r="D18997" s="127"/>
      <c r="E18997" s="128"/>
      <c r="F18997" s="128"/>
      <c r="G18997" s="126"/>
      <c r="H18997" s="126"/>
      <c r="I18997" s="126"/>
      <c r="J18997" s="126"/>
      <c r="K18997" s="9"/>
      <c r="L18997" s="9"/>
      <c r="M18997" s="9"/>
    </row>
    <row r="18998" spans="1:13" x14ac:dyDescent="0.25">
      <c r="A18998" s="126"/>
      <c r="B18998" s="126"/>
      <c r="C18998" s="126"/>
      <c r="D18998" s="127"/>
      <c r="E18998" s="128"/>
      <c r="F18998" s="128"/>
      <c r="G18998" s="126"/>
      <c r="H18998" s="126"/>
      <c r="I18998" s="126"/>
      <c r="J18998" s="126"/>
      <c r="K18998" s="9"/>
      <c r="L18998" s="9"/>
      <c r="M18998" s="9"/>
    </row>
    <row r="18999" spans="1:13" x14ac:dyDescent="0.25">
      <c r="A18999" s="126"/>
      <c r="B18999" s="126"/>
      <c r="C18999" s="126"/>
      <c r="D18999" s="127"/>
      <c r="E18999" s="128"/>
      <c r="F18999" s="128"/>
      <c r="G18999" s="126"/>
      <c r="H18999" s="126"/>
      <c r="I18999" s="126"/>
      <c r="J18999" s="126"/>
      <c r="K18999" s="9"/>
      <c r="L18999" s="9"/>
      <c r="M18999" s="9"/>
    </row>
    <row r="19000" spans="1:13" x14ac:dyDescent="0.25">
      <c r="A19000" s="126"/>
      <c r="B19000" s="126"/>
      <c r="C19000" s="126"/>
      <c r="D19000" s="127"/>
      <c r="E19000" s="128"/>
      <c r="F19000" s="128"/>
      <c r="G19000" s="126"/>
      <c r="H19000" s="126"/>
      <c r="I19000" s="126"/>
      <c r="J19000" s="126"/>
      <c r="K19000" s="9"/>
      <c r="L19000" s="9"/>
      <c r="M19000" s="9"/>
    </row>
    <row r="19001" spans="1:13" x14ac:dyDescent="0.25">
      <c r="A19001" s="126"/>
      <c r="B19001" s="126"/>
      <c r="C19001" s="126"/>
      <c r="D19001" s="127"/>
      <c r="E19001" s="128"/>
      <c r="F19001" s="128"/>
      <c r="G19001" s="126"/>
      <c r="H19001" s="126"/>
      <c r="I19001" s="126"/>
      <c r="J19001" s="126"/>
      <c r="K19001" s="9"/>
      <c r="L19001" s="9"/>
      <c r="M19001" s="9"/>
    </row>
    <row r="19002" spans="1:13" x14ac:dyDescent="0.25">
      <c r="A19002" s="126"/>
      <c r="B19002" s="126"/>
      <c r="C19002" s="126"/>
      <c r="D19002" s="127"/>
      <c r="E19002" s="128"/>
      <c r="F19002" s="128"/>
      <c r="G19002" s="126"/>
      <c r="H19002" s="126"/>
      <c r="I19002" s="126"/>
      <c r="J19002" s="126"/>
      <c r="K19002" s="9"/>
      <c r="L19002" s="9"/>
      <c r="M19002" s="9"/>
    </row>
    <row r="19003" spans="1:13" x14ac:dyDescent="0.25">
      <c r="A19003" s="126"/>
      <c r="B19003" s="126"/>
      <c r="C19003" s="126"/>
      <c r="D19003" s="127"/>
      <c r="E19003" s="128"/>
      <c r="F19003" s="128"/>
      <c r="G19003" s="126"/>
      <c r="H19003" s="126"/>
      <c r="I19003" s="126"/>
      <c r="J19003" s="126"/>
      <c r="K19003" s="9"/>
      <c r="L19003" s="9"/>
      <c r="M19003" s="9"/>
    </row>
    <row r="19004" spans="1:13" x14ac:dyDescent="0.25">
      <c r="A19004" s="126"/>
      <c r="B19004" s="126"/>
      <c r="C19004" s="126"/>
      <c r="D19004" s="127"/>
      <c r="E19004" s="128"/>
      <c r="F19004" s="128"/>
      <c r="G19004" s="126"/>
      <c r="H19004" s="126"/>
      <c r="I19004" s="126"/>
      <c r="J19004" s="126"/>
      <c r="K19004" s="9"/>
      <c r="L19004" s="9"/>
      <c r="M19004" s="9"/>
    </row>
    <row r="19005" spans="1:13" x14ac:dyDescent="0.25">
      <c r="A19005" s="126"/>
      <c r="B19005" s="126"/>
      <c r="C19005" s="126"/>
      <c r="D19005" s="127"/>
      <c r="E19005" s="128"/>
      <c r="F19005" s="128"/>
      <c r="G19005" s="126"/>
      <c r="H19005" s="126"/>
      <c r="I19005" s="126"/>
      <c r="J19005" s="126"/>
      <c r="K19005" s="9"/>
      <c r="L19005" s="9"/>
      <c r="M19005" s="9"/>
    </row>
    <row r="19006" spans="1:13" x14ac:dyDescent="0.25">
      <c r="A19006" s="126"/>
      <c r="B19006" s="126"/>
      <c r="C19006" s="126"/>
      <c r="D19006" s="127"/>
      <c r="E19006" s="128"/>
      <c r="F19006" s="128"/>
      <c r="G19006" s="126"/>
      <c r="H19006" s="126"/>
      <c r="I19006" s="126"/>
      <c r="J19006" s="126"/>
      <c r="K19006" s="9"/>
      <c r="L19006" s="9"/>
      <c r="M19006" s="9"/>
    </row>
    <row r="19007" spans="1:13" x14ac:dyDescent="0.25">
      <c r="A19007" s="126"/>
      <c r="B19007" s="126"/>
      <c r="C19007" s="126"/>
      <c r="D19007" s="127"/>
      <c r="E19007" s="128"/>
      <c r="F19007" s="128"/>
      <c r="G19007" s="126"/>
      <c r="H19007" s="126"/>
      <c r="I19007" s="126"/>
      <c r="J19007" s="126"/>
      <c r="K19007" s="9"/>
      <c r="L19007" s="9"/>
      <c r="M19007" s="9"/>
    </row>
    <row r="19008" spans="1:13" x14ac:dyDescent="0.25">
      <c r="A19008" s="126"/>
      <c r="B19008" s="126"/>
      <c r="C19008" s="126"/>
      <c r="D19008" s="127"/>
      <c r="E19008" s="128"/>
      <c r="F19008" s="128"/>
      <c r="G19008" s="126"/>
      <c r="H19008" s="126"/>
      <c r="I19008" s="126"/>
      <c r="J19008" s="126"/>
      <c r="K19008" s="9"/>
      <c r="L19008" s="9"/>
      <c r="M19008" s="9"/>
    </row>
    <row r="19009" spans="1:13" x14ac:dyDescent="0.25">
      <c r="A19009" s="126"/>
      <c r="B19009" s="126"/>
      <c r="C19009" s="126"/>
      <c r="D19009" s="127"/>
      <c r="E19009" s="128"/>
      <c r="F19009" s="128"/>
      <c r="G19009" s="126"/>
      <c r="H19009" s="126"/>
      <c r="I19009" s="126"/>
      <c r="J19009" s="126"/>
      <c r="K19009" s="9"/>
      <c r="L19009" s="9"/>
      <c r="M19009" s="9"/>
    </row>
    <row r="19010" spans="1:13" x14ac:dyDescent="0.25">
      <c r="A19010" s="126"/>
      <c r="B19010" s="126"/>
      <c r="C19010" s="126"/>
      <c r="D19010" s="127"/>
      <c r="E19010" s="128"/>
      <c r="F19010" s="128"/>
      <c r="G19010" s="126"/>
      <c r="H19010" s="126"/>
      <c r="I19010" s="126"/>
      <c r="J19010" s="126"/>
      <c r="K19010" s="9"/>
      <c r="L19010" s="9"/>
      <c r="M19010" s="9"/>
    </row>
    <row r="19011" spans="1:13" x14ac:dyDescent="0.25">
      <c r="A19011" s="126"/>
      <c r="B19011" s="126"/>
      <c r="C19011" s="126"/>
      <c r="D19011" s="127"/>
      <c r="E19011" s="128"/>
      <c r="F19011" s="128"/>
      <c r="G19011" s="126"/>
      <c r="H19011" s="126"/>
      <c r="I19011" s="126"/>
      <c r="J19011" s="126"/>
      <c r="K19011" s="9"/>
      <c r="L19011" s="9"/>
      <c r="M19011" s="9"/>
    </row>
    <row r="19012" spans="1:13" x14ac:dyDescent="0.25">
      <c r="A19012" s="126"/>
      <c r="B19012" s="126"/>
      <c r="C19012" s="126"/>
      <c r="D19012" s="127"/>
      <c r="E19012" s="128"/>
      <c r="F19012" s="128"/>
      <c r="G19012" s="126"/>
      <c r="H19012" s="126"/>
      <c r="I19012" s="126"/>
      <c r="J19012" s="126"/>
      <c r="K19012" s="9"/>
      <c r="L19012" s="9"/>
      <c r="M19012" s="9"/>
    </row>
    <row r="19013" spans="1:13" x14ac:dyDescent="0.25">
      <c r="A19013" s="126"/>
      <c r="B19013" s="126"/>
      <c r="C19013" s="126"/>
      <c r="D19013" s="127"/>
      <c r="E19013" s="128"/>
      <c r="F19013" s="128"/>
      <c r="G19013" s="126"/>
      <c r="H19013" s="126"/>
      <c r="I19013" s="126"/>
      <c r="J19013" s="126"/>
      <c r="K19013" s="9"/>
      <c r="L19013" s="9"/>
      <c r="M19013" s="9"/>
    </row>
    <row r="19014" spans="1:13" x14ac:dyDescent="0.25">
      <c r="A19014" s="126"/>
      <c r="B19014" s="126"/>
      <c r="C19014" s="126"/>
      <c r="D19014" s="127"/>
      <c r="E19014" s="128"/>
      <c r="F19014" s="128"/>
      <c r="G19014" s="126"/>
      <c r="H19014" s="126"/>
      <c r="I19014" s="126"/>
      <c r="J19014" s="126"/>
      <c r="K19014" s="9"/>
      <c r="L19014" s="9"/>
      <c r="M19014" s="9"/>
    </row>
    <row r="19015" spans="1:13" x14ac:dyDescent="0.25">
      <c r="A19015" s="126"/>
      <c r="B19015" s="126"/>
      <c r="C19015" s="126"/>
      <c r="D19015" s="127"/>
      <c r="E19015" s="128"/>
      <c r="F19015" s="128"/>
      <c r="G19015" s="126"/>
      <c r="H19015" s="126"/>
      <c r="I19015" s="126"/>
      <c r="J19015" s="126"/>
      <c r="K19015" s="9"/>
      <c r="L19015" s="9"/>
      <c r="M19015" s="9"/>
    </row>
    <row r="19016" spans="1:13" x14ac:dyDescent="0.25">
      <c r="A19016" s="126"/>
      <c r="B19016" s="126"/>
      <c r="C19016" s="126"/>
      <c r="D19016" s="127"/>
      <c r="E19016" s="128"/>
      <c r="F19016" s="128"/>
      <c r="G19016" s="126"/>
      <c r="H19016" s="126"/>
      <c r="I19016" s="126"/>
      <c r="J19016" s="126"/>
      <c r="K19016" s="9"/>
      <c r="L19016" s="9"/>
      <c r="M19016" s="9"/>
    </row>
    <row r="19017" spans="1:13" x14ac:dyDescent="0.25">
      <c r="A19017" s="126"/>
      <c r="B19017" s="126"/>
      <c r="C19017" s="126"/>
      <c r="D19017" s="127"/>
      <c r="E19017" s="128"/>
      <c r="F19017" s="128"/>
      <c r="G19017" s="126"/>
      <c r="H19017" s="126"/>
      <c r="I19017" s="126"/>
      <c r="J19017" s="126"/>
      <c r="K19017" s="9"/>
      <c r="L19017" s="9"/>
      <c r="M19017" s="9"/>
    </row>
    <row r="19018" spans="1:13" x14ac:dyDescent="0.25">
      <c r="A19018" s="126"/>
      <c r="B19018" s="126"/>
      <c r="C19018" s="126"/>
      <c r="D19018" s="127"/>
      <c r="E19018" s="128"/>
      <c r="F19018" s="128"/>
      <c r="G19018" s="126"/>
      <c r="H19018" s="126"/>
      <c r="I19018" s="126"/>
      <c r="J19018" s="126"/>
      <c r="K19018" s="9"/>
      <c r="L19018" s="9"/>
      <c r="M19018" s="9"/>
    </row>
    <row r="19019" spans="1:13" x14ac:dyDescent="0.25">
      <c r="A19019" s="126"/>
      <c r="B19019" s="126"/>
      <c r="C19019" s="126"/>
      <c r="D19019" s="127"/>
      <c r="E19019" s="128"/>
      <c r="F19019" s="128"/>
      <c r="G19019" s="126"/>
      <c r="H19019" s="126"/>
      <c r="I19019" s="126"/>
      <c r="J19019" s="126"/>
      <c r="K19019" s="9"/>
      <c r="L19019" s="9"/>
      <c r="M19019" s="9"/>
    </row>
    <row r="19020" spans="1:13" x14ac:dyDescent="0.25">
      <c r="A19020" s="126"/>
      <c r="B19020" s="126"/>
      <c r="C19020" s="126"/>
      <c r="D19020" s="127"/>
      <c r="E19020" s="128"/>
      <c r="F19020" s="128"/>
      <c r="G19020" s="126"/>
      <c r="H19020" s="126"/>
      <c r="I19020" s="126"/>
      <c r="J19020" s="126"/>
      <c r="K19020" s="9"/>
      <c r="L19020" s="9"/>
      <c r="M19020" s="9"/>
    </row>
    <row r="19021" spans="1:13" x14ac:dyDescent="0.25">
      <c r="A19021" s="126"/>
      <c r="B19021" s="126"/>
      <c r="C19021" s="126"/>
      <c r="D19021" s="127"/>
      <c r="E19021" s="128"/>
      <c r="F19021" s="128"/>
      <c r="G19021" s="126"/>
      <c r="H19021" s="126"/>
      <c r="I19021" s="126"/>
      <c r="J19021" s="126"/>
      <c r="K19021" s="9"/>
      <c r="L19021" s="9"/>
      <c r="M19021" s="9"/>
    </row>
    <row r="19022" spans="1:13" x14ac:dyDescent="0.25">
      <c r="A19022" s="126"/>
      <c r="B19022" s="126"/>
      <c r="C19022" s="126"/>
      <c r="D19022" s="127"/>
      <c r="E19022" s="128"/>
      <c r="F19022" s="128"/>
      <c r="G19022" s="126"/>
      <c r="H19022" s="126"/>
      <c r="I19022" s="126"/>
      <c r="J19022" s="126"/>
      <c r="K19022" s="9"/>
      <c r="L19022" s="9"/>
      <c r="M19022" s="9"/>
    </row>
    <row r="19023" spans="1:13" x14ac:dyDescent="0.25">
      <c r="A19023" s="126"/>
      <c r="B19023" s="126"/>
      <c r="C19023" s="126"/>
      <c r="D19023" s="127"/>
      <c r="E19023" s="128"/>
      <c r="F19023" s="128"/>
      <c r="G19023" s="126"/>
      <c r="H19023" s="126"/>
      <c r="I19023" s="126"/>
      <c r="J19023" s="126"/>
      <c r="K19023" s="9"/>
      <c r="L19023" s="9"/>
      <c r="M19023" s="9"/>
    </row>
    <row r="19024" spans="1:13" x14ac:dyDescent="0.25">
      <c r="A19024" s="126"/>
      <c r="B19024" s="126"/>
      <c r="C19024" s="126"/>
      <c r="D19024" s="127"/>
      <c r="E19024" s="128"/>
      <c r="F19024" s="128"/>
      <c r="G19024" s="126"/>
      <c r="H19024" s="126"/>
      <c r="I19024" s="126"/>
      <c r="J19024" s="126"/>
      <c r="K19024" s="9"/>
      <c r="L19024" s="9"/>
      <c r="M19024" s="9"/>
    </row>
    <row r="19025" spans="1:13" x14ac:dyDescent="0.25">
      <c r="A19025" s="126"/>
      <c r="B19025" s="126"/>
      <c r="C19025" s="126"/>
      <c r="D19025" s="127"/>
      <c r="E19025" s="128"/>
      <c r="F19025" s="128"/>
      <c r="G19025" s="126"/>
      <c r="H19025" s="126"/>
      <c r="I19025" s="126"/>
      <c r="J19025" s="126"/>
      <c r="K19025" s="9"/>
      <c r="L19025" s="9"/>
      <c r="M19025" s="9"/>
    </row>
    <row r="19026" spans="1:13" x14ac:dyDescent="0.25">
      <c r="A19026" s="126"/>
      <c r="B19026" s="126"/>
      <c r="C19026" s="126"/>
      <c r="D19026" s="127"/>
      <c r="E19026" s="128"/>
      <c r="F19026" s="128"/>
      <c r="G19026" s="126"/>
      <c r="H19026" s="126"/>
      <c r="I19026" s="126"/>
      <c r="J19026" s="126"/>
      <c r="K19026" s="9"/>
      <c r="L19026" s="9"/>
      <c r="M19026" s="9"/>
    </row>
    <row r="19027" spans="1:13" x14ac:dyDescent="0.25">
      <c r="A19027" s="126"/>
      <c r="B19027" s="126"/>
      <c r="C19027" s="126"/>
      <c r="D19027" s="127"/>
      <c r="E19027" s="128"/>
      <c r="F19027" s="128"/>
      <c r="G19027" s="126"/>
      <c r="H19027" s="126"/>
      <c r="I19027" s="126"/>
      <c r="J19027" s="126"/>
      <c r="K19027" s="9"/>
      <c r="L19027" s="9"/>
      <c r="M19027" s="9"/>
    </row>
    <row r="19028" spans="1:13" x14ac:dyDescent="0.25">
      <c r="A19028" s="126"/>
      <c r="B19028" s="126"/>
      <c r="C19028" s="126"/>
      <c r="D19028" s="127"/>
      <c r="E19028" s="128"/>
      <c r="F19028" s="128"/>
      <c r="G19028" s="126"/>
      <c r="H19028" s="126"/>
      <c r="I19028" s="126"/>
      <c r="J19028" s="126"/>
      <c r="K19028" s="9"/>
      <c r="L19028" s="9"/>
      <c r="M19028" s="9"/>
    </row>
    <row r="19029" spans="1:13" x14ac:dyDescent="0.25">
      <c r="A19029" s="126"/>
      <c r="B19029" s="126"/>
      <c r="C19029" s="126"/>
      <c r="D19029" s="127"/>
      <c r="E19029" s="128"/>
      <c r="F19029" s="128"/>
      <c r="G19029" s="126"/>
      <c r="H19029" s="126"/>
      <c r="I19029" s="126"/>
      <c r="J19029" s="126"/>
      <c r="K19029" s="9"/>
      <c r="L19029" s="9"/>
      <c r="M19029" s="9"/>
    </row>
    <row r="19030" spans="1:13" x14ac:dyDescent="0.25">
      <c r="A19030" s="126"/>
      <c r="B19030" s="126"/>
      <c r="C19030" s="126"/>
      <c r="D19030" s="127"/>
      <c r="E19030" s="128"/>
      <c r="F19030" s="128"/>
      <c r="G19030" s="126"/>
      <c r="H19030" s="126"/>
      <c r="I19030" s="126"/>
      <c r="J19030" s="126"/>
      <c r="K19030" s="9"/>
      <c r="L19030" s="9"/>
      <c r="M19030" s="9"/>
    </row>
    <row r="19031" spans="1:13" x14ac:dyDescent="0.25">
      <c r="A19031" s="126"/>
      <c r="B19031" s="126"/>
      <c r="C19031" s="126"/>
      <c r="D19031" s="127"/>
      <c r="E19031" s="128"/>
      <c r="F19031" s="128"/>
      <c r="G19031" s="126"/>
      <c r="H19031" s="126"/>
      <c r="I19031" s="126"/>
      <c r="J19031" s="126"/>
      <c r="K19031" s="9"/>
      <c r="L19031" s="9"/>
      <c r="M19031" s="9"/>
    </row>
    <row r="19032" spans="1:13" x14ac:dyDescent="0.25">
      <c r="A19032" s="126"/>
      <c r="B19032" s="126"/>
      <c r="C19032" s="126"/>
      <c r="D19032" s="127"/>
      <c r="E19032" s="128"/>
      <c r="F19032" s="128"/>
      <c r="G19032" s="126"/>
      <c r="H19032" s="126"/>
      <c r="I19032" s="126"/>
      <c r="J19032" s="126"/>
      <c r="K19032" s="9"/>
      <c r="L19032" s="9"/>
      <c r="M19032" s="9"/>
    </row>
    <row r="19033" spans="1:13" x14ac:dyDescent="0.25">
      <c r="A19033" s="126"/>
      <c r="B19033" s="126"/>
      <c r="C19033" s="126"/>
      <c r="D19033" s="127"/>
      <c r="E19033" s="128"/>
      <c r="F19033" s="128"/>
      <c r="G19033" s="126"/>
      <c r="H19033" s="126"/>
      <c r="I19033" s="126"/>
      <c r="J19033" s="126"/>
      <c r="K19033" s="9"/>
      <c r="L19033" s="9"/>
      <c r="M19033" s="9"/>
    </row>
    <row r="19034" spans="1:13" x14ac:dyDescent="0.25">
      <c r="A19034" s="126"/>
      <c r="B19034" s="126"/>
      <c r="C19034" s="126"/>
      <c r="D19034" s="127"/>
      <c r="E19034" s="128"/>
      <c r="F19034" s="128"/>
      <c r="G19034" s="126"/>
      <c r="H19034" s="126"/>
      <c r="I19034" s="126"/>
      <c r="J19034" s="126"/>
      <c r="K19034" s="9"/>
      <c r="L19034" s="9"/>
      <c r="M19034" s="9"/>
    </row>
    <row r="19035" spans="1:13" x14ac:dyDescent="0.25">
      <c r="A19035" s="126"/>
      <c r="B19035" s="126"/>
      <c r="C19035" s="126"/>
      <c r="D19035" s="127"/>
      <c r="E19035" s="128"/>
      <c r="F19035" s="128"/>
      <c r="G19035" s="126"/>
      <c r="H19035" s="126"/>
      <c r="I19035" s="126"/>
      <c r="J19035" s="126"/>
      <c r="K19035" s="9"/>
      <c r="L19035" s="9"/>
      <c r="M19035" s="9"/>
    </row>
    <row r="19036" spans="1:13" x14ac:dyDescent="0.25">
      <c r="A19036" s="126"/>
      <c r="B19036" s="126"/>
      <c r="C19036" s="126"/>
      <c r="D19036" s="127"/>
      <c r="E19036" s="128"/>
      <c r="F19036" s="128"/>
      <c r="G19036" s="126"/>
      <c r="H19036" s="126"/>
      <c r="I19036" s="126"/>
      <c r="J19036" s="126"/>
      <c r="K19036" s="9"/>
      <c r="L19036" s="9"/>
      <c r="M19036" s="9"/>
    </row>
    <row r="19037" spans="1:13" x14ac:dyDescent="0.25">
      <c r="A19037" s="126"/>
      <c r="B19037" s="126"/>
      <c r="C19037" s="126"/>
      <c r="D19037" s="127"/>
      <c r="E19037" s="128"/>
      <c r="F19037" s="128"/>
      <c r="G19037" s="126"/>
      <c r="H19037" s="126"/>
      <c r="I19037" s="126"/>
      <c r="J19037" s="126"/>
      <c r="K19037" s="9"/>
      <c r="L19037" s="9"/>
      <c r="M19037" s="9"/>
    </row>
    <row r="19038" spans="1:13" x14ac:dyDescent="0.25">
      <c r="A19038" s="126"/>
      <c r="B19038" s="126"/>
      <c r="C19038" s="126"/>
      <c r="D19038" s="127"/>
      <c r="E19038" s="128"/>
      <c r="F19038" s="128"/>
      <c r="G19038" s="126"/>
      <c r="H19038" s="126"/>
      <c r="I19038" s="126"/>
      <c r="J19038" s="126"/>
      <c r="K19038" s="9"/>
      <c r="L19038" s="9"/>
      <c r="M19038" s="9"/>
    </row>
    <row r="19039" spans="1:13" x14ac:dyDescent="0.25">
      <c r="A19039" s="126"/>
      <c r="B19039" s="126"/>
      <c r="C19039" s="126"/>
      <c r="D19039" s="127"/>
      <c r="E19039" s="128"/>
      <c r="F19039" s="128"/>
      <c r="G19039" s="126"/>
      <c r="H19039" s="126"/>
      <c r="I19039" s="126"/>
      <c r="J19039" s="126"/>
      <c r="K19039" s="9"/>
      <c r="L19039" s="9"/>
      <c r="M19039" s="9"/>
    </row>
    <row r="19040" spans="1:13" x14ac:dyDescent="0.25">
      <c r="A19040" s="126"/>
      <c r="B19040" s="126"/>
      <c r="C19040" s="126"/>
      <c r="D19040" s="127"/>
      <c r="E19040" s="128"/>
      <c r="F19040" s="128"/>
      <c r="G19040" s="126"/>
      <c r="H19040" s="126"/>
      <c r="I19040" s="126"/>
      <c r="J19040" s="126"/>
      <c r="K19040" s="9"/>
      <c r="L19040" s="9"/>
      <c r="M19040" s="9"/>
    </row>
    <row r="19041" spans="1:13" x14ac:dyDescent="0.25">
      <c r="A19041" s="126"/>
      <c r="B19041" s="126"/>
      <c r="C19041" s="126"/>
      <c r="D19041" s="127"/>
      <c r="E19041" s="128"/>
      <c r="F19041" s="128"/>
      <c r="G19041" s="126"/>
      <c r="H19041" s="126"/>
      <c r="I19041" s="126"/>
      <c r="J19041" s="126"/>
      <c r="K19041" s="9"/>
      <c r="L19041" s="9"/>
      <c r="M19041" s="9"/>
    </row>
    <row r="19042" spans="1:13" x14ac:dyDescent="0.25">
      <c r="A19042" s="126"/>
      <c r="B19042" s="126"/>
      <c r="C19042" s="126"/>
      <c r="D19042" s="127"/>
      <c r="E19042" s="128"/>
      <c r="F19042" s="128"/>
      <c r="G19042" s="126"/>
      <c r="H19042" s="126"/>
      <c r="I19042" s="126"/>
      <c r="J19042" s="126"/>
      <c r="K19042" s="9"/>
      <c r="L19042" s="9"/>
      <c r="M19042" s="9"/>
    </row>
    <row r="19043" spans="1:13" x14ac:dyDescent="0.25">
      <c r="A19043" s="126"/>
      <c r="B19043" s="126"/>
      <c r="C19043" s="126"/>
      <c r="D19043" s="127"/>
      <c r="E19043" s="128"/>
      <c r="F19043" s="128"/>
      <c r="G19043" s="126"/>
      <c r="H19043" s="126"/>
      <c r="I19043" s="126"/>
      <c r="J19043" s="126"/>
      <c r="K19043" s="9"/>
      <c r="L19043" s="9"/>
      <c r="M19043" s="9"/>
    </row>
    <row r="19044" spans="1:13" x14ac:dyDescent="0.25">
      <c r="A19044" s="126"/>
      <c r="B19044" s="126"/>
      <c r="C19044" s="126"/>
      <c r="D19044" s="127"/>
      <c r="E19044" s="128"/>
      <c r="F19044" s="128"/>
      <c r="G19044" s="126"/>
      <c r="H19044" s="126"/>
      <c r="I19044" s="126"/>
      <c r="J19044" s="126"/>
      <c r="K19044" s="9"/>
      <c r="L19044" s="9"/>
      <c r="M19044" s="9"/>
    </row>
    <row r="19045" spans="1:13" x14ac:dyDescent="0.25">
      <c r="A19045" s="126"/>
      <c r="B19045" s="126"/>
      <c r="C19045" s="126"/>
      <c r="D19045" s="127"/>
      <c r="E19045" s="128"/>
      <c r="F19045" s="128"/>
      <c r="G19045" s="126"/>
      <c r="H19045" s="126"/>
      <c r="I19045" s="126"/>
      <c r="J19045" s="126"/>
      <c r="K19045" s="9"/>
      <c r="L19045" s="9"/>
      <c r="M19045" s="9"/>
    </row>
    <row r="19046" spans="1:13" x14ac:dyDescent="0.25">
      <c r="A19046" s="126"/>
      <c r="B19046" s="126"/>
      <c r="C19046" s="126"/>
      <c r="D19046" s="127"/>
      <c r="E19046" s="128"/>
      <c r="F19046" s="128"/>
      <c r="G19046" s="126"/>
      <c r="H19046" s="126"/>
      <c r="I19046" s="126"/>
      <c r="J19046" s="126"/>
      <c r="K19046" s="9"/>
      <c r="L19046" s="9"/>
      <c r="M19046" s="9"/>
    </row>
    <row r="19047" spans="1:13" x14ac:dyDescent="0.25">
      <c r="A19047" s="126"/>
      <c r="B19047" s="126"/>
      <c r="C19047" s="126"/>
      <c r="D19047" s="127"/>
      <c r="E19047" s="128"/>
      <c r="F19047" s="128"/>
      <c r="G19047" s="126"/>
      <c r="H19047" s="126"/>
      <c r="I19047" s="126"/>
      <c r="J19047" s="126"/>
      <c r="K19047" s="9"/>
      <c r="L19047" s="9"/>
      <c r="M19047" s="9"/>
    </row>
    <row r="19048" spans="1:13" x14ac:dyDescent="0.25">
      <c r="A19048" s="126"/>
      <c r="B19048" s="126"/>
      <c r="C19048" s="126"/>
      <c r="D19048" s="127"/>
      <c r="E19048" s="128"/>
      <c r="F19048" s="128"/>
      <c r="G19048" s="126"/>
      <c r="H19048" s="126"/>
      <c r="I19048" s="126"/>
      <c r="J19048" s="126"/>
      <c r="K19048" s="9"/>
      <c r="L19048" s="9"/>
      <c r="M19048" s="9"/>
    </row>
    <row r="19049" spans="1:13" x14ac:dyDescent="0.25">
      <c r="A19049" s="126"/>
      <c r="B19049" s="126"/>
      <c r="C19049" s="126"/>
      <c r="D19049" s="127"/>
      <c r="E19049" s="128"/>
      <c r="F19049" s="128"/>
      <c r="G19049" s="126"/>
      <c r="H19049" s="126"/>
      <c r="I19049" s="126"/>
      <c r="J19049" s="126"/>
      <c r="K19049" s="9"/>
      <c r="L19049" s="9"/>
      <c r="M19049" s="9"/>
    </row>
    <row r="19050" spans="1:13" x14ac:dyDescent="0.25">
      <c r="A19050" s="126"/>
      <c r="B19050" s="126"/>
      <c r="C19050" s="126"/>
      <c r="D19050" s="127"/>
      <c r="E19050" s="128"/>
      <c r="F19050" s="128"/>
      <c r="G19050" s="126"/>
      <c r="H19050" s="126"/>
      <c r="I19050" s="126"/>
      <c r="J19050" s="126"/>
      <c r="K19050" s="9"/>
      <c r="L19050" s="9"/>
      <c r="M19050" s="9"/>
    </row>
    <row r="19051" spans="1:13" x14ac:dyDescent="0.25">
      <c r="A19051" s="126"/>
      <c r="B19051" s="126"/>
      <c r="C19051" s="126"/>
      <c r="D19051" s="127"/>
      <c r="E19051" s="128"/>
      <c r="F19051" s="128"/>
      <c r="G19051" s="126"/>
      <c r="H19051" s="126"/>
      <c r="I19051" s="126"/>
      <c r="J19051" s="126"/>
      <c r="K19051" s="9"/>
      <c r="L19051" s="9"/>
      <c r="M19051" s="9"/>
    </row>
    <row r="19052" spans="1:13" x14ac:dyDescent="0.25">
      <c r="A19052" s="126"/>
      <c r="B19052" s="126"/>
      <c r="C19052" s="126"/>
      <c r="D19052" s="127"/>
      <c r="E19052" s="128"/>
      <c r="F19052" s="128"/>
      <c r="G19052" s="126"/>
      <c r="H19052" s="126"/>
      <c r="I19052" s="126"/>
      <c r="J19052" s="126"/>
      <c r="K19052" s="9"/>
      <c r="L19052" s="9"/>
      <c r="M19052" s="9"/>
    </row>
    <row r="19053" spans="1:13" x14ac:dyDescent="0.25">
      <c r="A19053" s="126"/>
      <c r="B19053" s="126"/>
      <c r="C19053" s="126"/>
      <c r="D19053" s="127"/>
      <c r="E19053" s="128"/>
      <c r="F19053" s="128"/>
      <c r="G19053" s="126"/>
      <c r="H19053" s="126"/>
      <c r="I19053" s="126"/>
      <c r="J19053" s="126"/>
      <c r="K19053" s="9"/>
      <c r="L19053" s="9"/>
      <c r="M19053" s="9"/>
    </row>
    <row r="19054" spans="1:13" x14ac:dyDescent="0.25">
      <c r="A19054" s="126"/>
      <c r="B19054" s="126"/>
      <c r="C19054" s="126"/>
      <c r="D19054" s="127"/>
      <c r="E19054" s="128"/>
      <c r="F19054" s="128"/>
      <c r="G19054" s="126"/>
      <c r="H19054" s="126"/>
      <c r="I19054" s="126"/>
      <c r="J19054" s="126"/>
      <c r="K19054" s="9"/>
      <c r="L19054" s="9"/>
      <c r="M19054" s="9"/>
    </row>
    <row r="19055" spans="1:13" x14ac:dyDescent="0.25">
      <c r="A19055" s="126"/>
      <c r="B19055" s="126"/>
      <c r="C19055" s="126"/>
      <c r="D19055" s="127"/>
      <c r="E19055" s="128"/>
      <c r="F19055" s="128"/>
      <c r="G19055" s="126"/>
      <c r="H19055" s="126"/>
      <c r="I19055" s="126"/>
      <c r="J19055" s="126"/>
      <c r="K19055" s="9"/>
      <c r="L19055" s="9"/>
      <c r="M19055" s="9"/>
    </row>
    <row r="19056" spans="1:13" x14ac:dyDescent="0.25">
      <c r="A19056" s="126"/>
      <c r="B19056" s="126"/>
      <c r="C19056" s="126"/>
      <c r="D19056" s="127"/>
      <c r="E19056" s="128"/>
      <c r="F19056" s="128"/>
      <c r="G19056" s="126"/>
      <c r="H19056" s="126"/>
      <c r="I19056" s="126"/>
      <c r="J19056" s="126"/>
      <c r="K19056" s="9"/>
      <c r="L19056" s="9"/>
      <c r="M19056" s="9"/>
    </row>
    <row r="19057" spans="1:13" x14ac:dyDescent="0.25">
      <c r="A19057" s="126"/>
      <c r="B19057" s="126"/>
      <c r="C19057" s="126"/>
      <c r="D19057" s="127"/>
      <c r="E19057" s="128"/>
      <c r="F19057" s="128"/>
      <c r="G19057" s="126"/>
      <c r="H19057" s="126"/>
      <c r="I19057" s="126"/>
      <c r="J19057" s="126"/>
      <c r="K19057" s="9"/>
      <c r="L19057" s="9"/>
      <c r="M19057" s="9"/>
    </row>
    <row r="19058" spans="1:13" x14ac:dyDescent="0.25">
      <c r="A19058" s="126"/>
      <c r="B19058" s="126"/>
      <c r="C19058" s="126"/>
      <c r="D19058" s="127"/>
      <c r="E19058" s="128"/>
      <c r="F19058" s="128"/>
      <c r="G19058" s="126"/>
      <c r="H19058" s="126"/>
      <c r="I19058" s="126"/>
      <c r="J19058" s="126"/>
      <c r="K19058" s="9"/>
      <c r="L19058" s="9"/>
      <c r="M19058" s="9"/>
    </row>
    <row r="19059" spans="1:13" x14ac:dyDescent="0.25">
      <c r="A19059" s="126"/>
      <c r="B19059" s="126"/>
      <c r="C19059" s="126"/>
      <c r="D19059" s="127"/>
      <c r="E19059" s="128"/>
      <c r="F19059" s="128"/>
      <c r="G19059" s="126"/>
      <c r="H19059" s="126"/>
      <c r="I19059" s="126"/>
      <c r="J19059" s="126"/>
      <c r="K19059" s="9"/>
      <c r="L19059" s="9"/>
      <c r="M19059" s="9"/>
    </row>
    <row r="19060" spans="1:13" x14ac:dyDescent="0.25">
      <c r="A19060" s="126"/>
      <c r="B19060" s="126"/>
      <c r="C19060" s="126"/>
      <c r="D19060" s="127"/>
      <c r="E19060" s="128"/>
      <c r="F19060" s="128"/>
      <c r="G19060" s="126"/>
      <c r="H19060" s="126"/>
      <c r="I19060" s="126"/>
      <c r="J19060" s="126"/>
      <c r="K19060" s="9"/>
      <c r="L19060" s="9"/>
      <c r="M19060" s="9"/>
    </row>
    <row r="19061" spans="1:13" x14ac:dyDescent="0.25">
      <c r="A19061" s="126"/>
      <c r="B19061" s="126"/>
      <c r="C19061" s="126"/>
      <c r="D19061" s="127"/>
      <c r="E19061" s="128"/>
      <c r="F19061" s="128"/>
      <c r="G19061" s="126"/>
      <c r="H19061" s="126"/>
      <c r="I19061" s="126"/>
      <c r="J19061" s="126"/>
      <c r="K19061" s="9"/>
      <c r="L19061" s="9"/>
      <c r="M19061" s="9"/>
    </row>
    <row r="19062" spans="1:13" x14ac:dyDescent="0.25">
      <c r="A19062" s="126"/>
      <c r="B19062" s="126"/>
      <c r="C19062" s="126"/>
      <c r="D19062" s="127"/>
      <c r="E19062" s="128"/>
      <c r="F19062" s="128"/>
      <c r="G19062" s="126"/>
      <c r="H19062" s="126"/>
      <c r="I19062" s="126"/>
      <c r="J19062" s="126"/>
      <c r="K19062" s="9"/>
      <c r="L19062" s="9"/>
      <c r="M19062" s="9"/>
    </row>
    <row r="19063" spans="1:13" x14ac:dyDescent="0.25">
      <c r="A19063" s="126"/>
      <c r="B19063" s="126"/>
      <c r="C19063" s="126"/>
      <c r="D19063" s="127"/>
      <c r="E19063" s="128"/>
      <c r="F19063" s="128"/>
      <c r="G19063" s="126"/>
      <c r="H19063" s="126"/>
      <c r="I19063" s="126"/>
      <c r="J19063" s="126"/>
      <c r="K19063" s="9"/>
      <c r="L19063" s="9"/>
      <c r="M19063" s="9"/>
    </row>
    <row r="19064" spans="1:13" x14ac:dyDescent="0.25">
      <c r="A19064" s="126"/>
      <c r="B19064" s="126"/>
      <c r="C19064" s="126"/>
      <c r="D19064" s="127"/>
      <c r="E19064" s="128"/>
      <c r="F19064" s="128"/>
      <c r="G19064" s="126"/>
      <c r="H19064" s="126"/>
      <c r="I19064" s="126"/>
      <c r="J19064" s="126"/>
      <c r="K19064" s="9"/>
      <c r="L19064" s="9"/>
      <c r="M19064" s="9"/>
    </row>
    <row r="19065" spans="1:13" x14ac:dyDescent="0.25">
      <c r="A19065" s="126"/>
      <c r="B19065" s="126"/>
      <c r="C19065" s="126"/>
      <c r="D19065" s="127"/>
      <c r="E19065" s="128"/>
      <c r="F19065" s="128"/>
      <c r="G19065" s="126"/>
      <c r="H19065" s="126"/>
      <c r="I19065" s="126"/>
      <c r="J19065" s="126"/>
      <c r="K19065" s="9"/>
      <c r="L19065" s="9"/>
      <c r="M19065" s="9"/>
    </row>
    <row r="19066" spans="1:13" x14ac:dyDescent="0.25">
      <c r="A19066" s="126"/>
      <c r="B19066" s="126"/>
      <c r="C19066" s="126"/>
      <c r="D19066" s="127"/>
      <c r="E19066" s="128"/>
      <c r="F19066" s="128"/>
      <c r="G19066" s="126"/>
      <c r="H19066" s="126"/>
      <c r="I19066" s="126"/>
      <c r="J19066" s="126"/>
      <c r="K19066" s="9"/>
      <c r="L19066" s="9"/>
      <c r="M19066" s="9"/>
    </row>
    <row r="19067" spans="1:13" x14ac:dyDescent="0.25">
      <c r="A19067" s="126"/>
      <c r="B19067" s="126"/>
      <c r="C19067" s="126"/>
      <c r="D19067" s="127"/>
      <c r="E19067" s="128"/>
      <c r="F19067" s="128"/>
      <c r="G19067" s="126"/>
      <c r="H19067" s="126"/>
      <c r="I19067" s="126"/>
      <c r="J19067" s="126"/>
      <c r="K19067" s="9"/>
      <c r="L19067" s="9"/>
      <c r="M19067" s="9"/>
    </row>
    <row r="19068" spans="1:13" x14ac:dyDescent="0.25">
      <c r="A19068" s="126"/>
      <c r="B19068" s="126"/>
      <c r="C19068" s="126"/>
      <c r="D19068" s="127"/>
      <c r="E19068" s="128"/>
      <c r="F19068" s="128"/>
      <c r="G19068" s="126"/>
      <c r="H19068" s="126"/>
      <c r="I19068" s="126"/>
      <c r="J19068" s="126"/>
      <c r="K19068" s="9"/>
      <c r="L19068" s="9"/>
      <c r="M19068" s="9"/>
    </row>
    <row r="19069" spans="1:13" x14ac:dyDescent="0.25">
      <c r="A19069" s="126"/>
      <c r="B19069" s="126"/>
      <c r="C19069" s="126"/>
      <c r="D19069" s="127"/>
      <c r="E19069" s="128"/>
      <c r="F19069" s="128"/>
      <c r="G19069" s="126"/>
      <c r="H19069" s="126"/>
      <c r="I19069" s="126"/>
      <c r="J19069" s="126"/>
      <c r="K19069" s="9"/>
      <c r="L19069" s="9"/>
      <c r="M19069" s="9"/>
    </row>
    <row r="19070" spans="1:13" x14ac:dyDescent="0.25">
      <c r="A19070" s="126"/>
      <c r="B19070" s="126"/>
      <c r="C19070" s="126"/>
      <c r="D19070" s="127"/>
      <c r="E19070" s="128"/>
      <c r="F19070" s="128"/>
      <c r="G19070" s="126"/>
      <c r="H19070" s="126"/>
      <c r="I19070" s="126"/>
      <c r="J19070" s="126"/>
      <c r="K19070" s="9"/>
      <c r="L19070" s="9"/>
      <c r="M19070" s="9"/>
    </row>
    <row r="19071" spans="1:13" x14ac:dyDescent="0.25">
      <c r="A19071" s="126"/>
      <c r="B19071" s="126"/>
      <c r="C19071" s="126"/>
      <c r="D19071" s="127"/>
      <c r="E19071" s="128"/>
      <c r="F19071" s="128"/>
      <c r="G19071" s="126"/>
      <c r="H19071" s="126"/>
      <c r="I19071" s="126"/>
      <c r="J19071" s="126"/>
      <c r="K19071" s="9"/>
      <c r="L19071" s="9"/>
      <c r="M19071" s="9"/>
    </row>
    <row r="19072" spans="1:13" x14ac:dyDescent="0.25">
      <c r="A19072" s="126"/>
      <c r="B19072" s="126"/>
      <c r="C19072" s="126"/>
      <c r="D19072" s="127"/>
      <c r="E19072" s="128"/>
      <c r="F19072" s="128"/>
      <c r="G19072" s="126"/>
      <c r="H19072" s="126"/>
      <c r="I19072" s="126"/>
      <c r="J19072" s="126"/>
      <c r="K19072" s="9"/>
      <c r="L19072" s="9"/>
      <c r="M19072" s="9"/>
    </row>
    <row r="19073" spans="1:13" x14ac:dyDescent="0.25">
      <c r="A19073" s="126"/>
      <c r="B19073" s="126"/>
      <c r="C19073" s="126"/>
      <c r="D19073" s="127"/>
      <c r="E19073" s="128"/>
      <c r="F19073" s="128"/>
      <c r="G19073" s="126"/>
      <c r="H19073" s="126"/>
      <c r="I19073" s="126"/>
      <c r="J19073" s="126"/>
      <c r="K19073" s="9"/>
      <c r="L19073" s="9"/>
      <c r="M19073" s="9"/>
    </row>
    <row r="19074" spans="1:13" x14ac:dyDescent="0.25">
      <c r="A19074" s="126"/>
      <c r="B19074" s="126"/>
      <c r="C19074" s="126"/>
      <c r="D19074" s="127"/>
      <c r="E19074" s="128"/>
      <c r="F19074" s="128"/>
      <c r="G19074" s="126"/>
      <c r="H19074" s="126"/>
      <c r="I19074" s="126"/>
      <c r="J19074" s="126"/>
      <c r="K19074" s="9"/>
      <c r="L19074" s="9"/>
      <c r="M19074" s="9"/>
    </row>
    <row r="19075" spans="1:13" x14ac:dyDescent="0.25">
      <c r="A19075" s="126"/>
      <c r="B19075" s="126"/>
      <c r="C19075" s="126"/>
      <c r="D19075" s="127"/>
      <c r="E19075" s="128"/>
      <c r="F19075" s="128"/>
      <c r="G19075" s="126"/>
      <c r="H19075" s="126"/>
      <c r="I19075" s="126"/>
      <c r="J19075" s="126"/>
      <c r="K19075" s="9"/>
      <c r="L19075" s="9"/>
      <c r="M19075" s="9"/>
    </row>
    <row r="19076" spans="1:13" x14ac:dyDescent="0.25">
      <c r="A19076" s="126"/>
      <c r="B19076" s="126"/>
      <c r="C19076" s="126"/>
      <c r="D19076" s="127"/>
      <c r="E19076" s="128"/>
      <c r="F19076" s="128"/>
      <c r="G19076" s="126"/>
      <c r="H19076" s="126"/>
      <c r="I19076" s="126"/>
      <c r="J19076" s="126"/>
      <c r="K19076" s="9"/>
      <c r="L19076" s="9"/>
      <c r="M19076" s="9"/>
    </row>
    <row r="19077" spans="1:13" x14ac:dyDescent="0.25">
      <c r="A19077" s="126"/>
      <c r="B19077" s="126"/>
      <c r="C19077" s="126"/>
      <c r="D19077" s="127"/>
      <c r="E19077" s="128"/>
      <c r="F19077" s="128"/>
      <c r="G19077" s="126"/>
      <c r="H19077" s="126"/>
      <c r="I19077" s="126"/>
      <c r="J19077" s="126"/>
      <c r="K19077" s="9"/>
      <c r="L19077" s="9"/>
      <c r="M19077" s="9"/>
    </row>
    <row r="19078" spans="1:13" x14ac:dyDescent="0.25">
      <c r="A19078" s="126"/>
      <c r="B19078" s="126"/>
      <c r="C19078" s="126"/>
      <c r="D19078" s="127"/>
      <c r="E19078" s="128"/>
      <c r="F19078" s="128"/>
      <c r="G19078" s="126"/>
      <c r="H19078" s="126"/>
      <c r="I19078" s="126"/>
      <c r="J19078" s="126"/>
      <c r="K19078" s="9"/>
      <c r="L19078" s="9"/>
      <c r="M19078" s="9"/>
    </row>
    <row r="19079" spans="1:13" x14ac:dyDescent="0.25">
      <c r="A19079" s="126"/>
      <c r="B19079" s="126"/>
      <c r="C19079" s="126"/>
      <c r="D19079" s="127"/>
      <c r="E19079" s="128"/>
      <c r="F19079" s="128"/>
      <c r="G19079" s="126"/>
      <c r="H19079" s="126"/>
      <c r="I19079" s="126"/>
      <c r="J19079" s="126"/>
      <c r="K19079" s="9"/>
      <c r="L19079" s="9"/>
      <c r="M19079" s="9"/>
    </row>
    <row r="19080" spans="1:13" x14ac:dyDescent="0.25">
      <c r="A19080" s="126"/>
      <c r="B19080" s="126"/>
      <c r="C19080" s="126"/>
      <c r="D19080" s="127"/>
      <c r="E19080" s="128"/>
      <c r="F19080" s="128"/>
      <c r="G19080" s="126"/>
      <c r="H19080" s="126"/>
      <c r="I19080" s="126"/>
      <c r="J19080" s="126"/>
      <c r="K19080" s="9"/>
      <c r="L19080" s="9"/>
      <c r="M19080" s="9"/>
    </row>
    <row r="19081" spans="1:13" x14ac:dyDescent="0.25">
      <c r="A19081" s="126"/>
      <c r="B19081" s="126"/>
      <c r="C19081" s="126"/>
      <c r="D19081" s="127"/>
      <c r="E19081" s="128"/>
      <c r="F19081" s="128"/>
      <c r="G19081" s="126"/>
      <c r="H19081" s="126"/>
      <c r="I19081" s="126"/>
      <c r="J19081" s="126"/>
      <c r="K19081" s="9"/>
      <c r="L19081" s="9"/>
      <c r="M19081" s="9"/>
    </row>
    <row r="19082" spans="1:13" x14ac:dyDescent="0.25">
      <c r="A19082" s="126"/>
      <c r="B19082" s="126"/>
      <c r="C19082" s="126"/>
      <c r="D19082" s="127"/>
      <c r="E19082" s="128"/>
      <c r="F19082" s="128"/>
      <c r="G19082" s="126"/>
      <c r="H19082" s="126"/>
      <c r="I19082" s="126"/>
      <c r="J19082" s="126"/>
      <c r="K19082" s="9"/>
      <c r="L19082" s="9"/>
      <c r="M19082" s="9"/>
    </row>
    <row r="19083" spans="1:13" x14ac:dyDescent="0.25">
      <c r="A19083" s="126"/>
      <c r="B19083" s="126"/>
      <c r="C19083" s="126"/>
      <c r="D19083" s="127"/>
      <c r="E19083" s="128"/>
      <c r="F19083" s="128"/>
      <c r="G19083" s="126"/>
      <c r="H19083" s="126"/>
      <c r="I19083" s="126"/>
      <c r="J19083" s="126"/>
      <c r="K19083" s="9"/>
      <c r="L19083" s="9"/>
      <c r="M19083" s="9"/>
    </row>
    <row r="19084" spans="1:13" x14ac:dyDescent="0.25">
      <c r="A19084" s="126"/>
      <c r="B19084" s="126"/>
      <c r="C19084" s="126"/>
      <c r="D19084" s="127"/>
      <c r="E19084" s="128"/>
      <c r="F19084" s="128"/>
      <c r="G19084" s="126"/>
      <c r="H19084" s="126"/>
      <c r="I19084" s="126"/>
      <c r="J19084" s="126"/>
      <c r="K19084" s="9"/>
      <c r="L19084" s="9"/>
      <c r="M19084" s="9"/>
    </row>
    <row r="19085" spans="1:13" x14ac:dyDescent="0.25">
      <c r="A19085" s="126"/>
      <c r="B19085" s="126"/>
      <c r="C19085" s="126"/>
      <c r="D19085" s="127"/>
      <c r="E19085" s="128"/>
      <c r="F19085" s="128"/>
      <c r="G19085" s="126"/>
      <c r="H19085" s="126"/>
      <c r="I19085" s="126"/>
      <c r="J19085" s="126"/>
      <c r="K19085" s="9"/>
      <c r="L19085" s="9"/>
      <c r="M19085" s="9"/>
    </row>
    <row r="19086" spans="1:13" x14ac:dyDescent="0.25">
      <c r="A19086" s="126"/>
      <c r="B19086" s="126"/>
      <c r="C19086" s="126"/>
      <c r="D19086" s="127"/>
      <c r="E19086" s="128"/>
      <c r="F19086" s="128"/>
      <c r="G19086" s="126"/>
      <c r="H19086" s="126"/>
      <c r="I19086" s="126"/>
      <c r="J19086" s="126"/>
      <c r="K19086" s="9"/>
      <c r="L19086" s="9"/>
      <c r="M19086" s="9"/>
    </row>
    <row r="19087" spans="1:13" x14ac:dyDescent="0.25">
      <c r="A19087" s="126"/>
      <c r="B19087" s="126"/>
      <c r="C19087" s="126"/>
      <c r="D19087" s="127"/>
      <c r="E19087" s="128"/>
      <c r="F19087" s="128"/>
      <c r="G19087" s="126"/>
      <c r="H19087" s="126"/>
      <c r="I19087" s="126"/>
      <c r="J19087" s="126"/>
      <c r="K19087" s="9"/>
      <c r="L19087" s="9"/>
      <c r="M19087" s="9"/>
    </row>
    <row r="19088" spans="1:13" x14ac:dyDescent="0.25">
      <c r="A19088" s="126"/>
      <c r="B19088" s="126"/>
      <c r="C19088" s="126"/>
      <c r="D19088" s="127"/>
      <c r="E19088" s="128"/>
      <c r="F19088" s="128"/>
      <c r="G19088" s="126"/>
      <c r="H19088" s="126"/>
      <c r="I19088" s="126"/>
      <c r="J19088" s="126"/>
      <c r="K19088" s="9"/>
      <c r="L19088" s="9"/>
      <c r="M19088" s="9"/>
    </row>
    <row r="19089" spans="1:13" x14ac:dyDescent="0.25">
      <c r="A19089" s="126"/>
      <c r="B19089" s="126"/>
      <c r="C19089" s="126"/>
      <c r="D19089" s="127"/>
      <c r="E19089" s="128"/>
      <c r="F19089" s="128"/>
      <c r="G19089" s="126"/>
      <c r="H19089" s="126"/>
      <c r="I19089" s="126"/>
      <c r="J19089" s="126"/>
      <c r="K19089" s="9"/>
      <c r="L19089" s="9"/>
      <c r="M19089" s="9"/>
    </row>
    <row r="19090" spans="1:13" x14ac:dyDescent="0.25">
      <c r="A19090" s="126"/>
      <c r="B19090" s="126"/>
      <c r="C19090" s="126"/>
      <c r="D19090" s="127"/>
      <c r="E19090" s="128"/>
      <c r="F19090" s="128"/>
      <c r="G19090" s="126"/>
      <c r="H19090" s="126"/>
      <c r="I19090" s="126"/>
      <c r="J19090" s="126"/>
      <c r="K19090" s="9"/>
      <c r="L19090" s="9"/>
      <c r="M19090" s="9"/>
    </row>
    <row r="19091" spans="1:13" x14ac:dyDescent="0.25">
      <c r="A19091" s="126"/>
      <c r="B19091" s="126"/>
      <c r="C19091" s="126"/>
      <c r="D19091" s="127"/>
      <c r="E19091" s="128"/>
      <c r="F19091" s="128"/>
      <c r="G19091" s="126"/>
      <c r="H19091" s="126"/>
      <c r="I19091" s="126"/>
      <c r="J19091" s="126"/>
      <c r="K19091" s="9"/>
      <c r="L19091" s="9"/>
      <c r="M19091" s="9"/>
    </row>
    <row r="19092" spans="1:13" x14ac:dyDescent="0.25">
      <c r="A19092" s="126"/>
      <c r="B19092" s="126"/>
      <c r="C19092" s="126"/>
      <c r="D19092" s="127"/>
      <c r="E19092" s="128"/>
      <c r="F19092" s="128"/>
      <c r="G19092" s="126"/>
      <c r="H19092" s="126"/>
      <c r="I19092" s="126"/>
      <c r="J19092" s="126"/>
      <c r="K19092" s="9"/>
      <c r="L19092" s="9"/>
      <c r="M19092" s="9"/>
    </row>
    <row r="19093" spans="1:13" x14ac:dyDescent="0.25">
      <c r="A19093" s="126"/>
      <c r="B19093" s="126"/>
      <c r="C19093" s="126"/>
      <c r="D19093" s="127"/>
      <c r="E19093" s="128"/>
      <c r="F19093" s="128"/>
      <c r="G19093" s="126"/>
      <c r="H19093" s="126"/>
      <c r="I19093" s="126"/>
      <c r="J19093" s="126"/>
      <c r="K19093" s="9"/>
      <c r="L19093" s="9"/>
      <c r="M19093" s="9"/>
    </row>
    <row r="19094" spans="1:13" x14ac:dyDescent="0.25">
      <c r="A19094" s="126"/>
      <c r="B19094" s="126"/>
      <c r="C19094" s="126"/>
      <c r="D19094" s="127"/>
      <c r="E19094" s="128"/>
      <c r="F19094" s="128"/>
      <c r="G19094" s="126"/>
      <c r="H19094" s="126"/>
      <c r="I19094" s="126"/>
      <c r="J19094" s="126"/>
      <c r="K19094" s="9"/>
      <c r="L19094" s="9"/>
      <c r="M19094" s="9"/>
    </row>
    <row r="19095" spans="1:13" x14ac:dyDescent="0.25">
      <c r="A19095" s="126"/>
      <c r="B19095" s="126"/>
      <c r="C19095" s="126"/>
      <c r="D19095" s="127"/>
      <c r="E19095" s="128"/>
      <c r="F19095" s="128"/>
      <c r="G19095" s="126"/>
      <c r="H19095" s="126"/>
      <c r="I19095" s="126"/>
      <c r="J19095" s="126"/>
      <c r="K19095" s="9"/>
      <c r="L19095" s="9"/>
      <c r="M19095" s="9"/>
    </row>
    <row r="19096" spans="1:13" x14ac:dyDescent="0.25">
      <c r="A19096" s="126"/>
      <c r="B19096" s="126"/>
      <c r="C19096" s="126"/>
      <c r="D19096" s="127"/>
      <c r="E19096" s="128"/>
      <c r="F19096" s="128"/>
      <c r="G19096" s="126"/>
      <c r="H19096" s="126"/>
      <c r="I19096" s="126"/>
      <c r="J19096" s="126"/>
      <c r="K19096" s="9"/>
      <c r="L19096" s="9"/>
      <c r="M19096" s="9"/>
    </row>
    <row r="19097" spans="1:13" x14ac:dyDescent="0.25">
      <c r="A19097" s="126"/>
      <c r="B19097" s="126"/>
      <c r="C19097" s="126"/>
      <c r="D19097" s="127"/>
      <c r="E19097" s="128"/>
      <c r="F19097" s="128"/>
      <c r="G19097" s="126"/>
      <c r="H19097" s="126"/>
      <c r="I19097" s="126"/>
      <c r="J19097" s="126"/>
      <c r="K19097" s="9"/>
      <c r="L19097" s="9"/>
      <c r="M19097" s="9"/>
    </row>
    <row r="19098" spans="1:13" x14ac:dyDescent="0.25">
      <c r="A19098" s="126"/>
      <c r="B19098" s="126"/>
      <c r="C19098" s="126"/>
      <c r="D19098" s="127"/>
      <c r="E19098" s="128"/>
      <c r="F19098" s="128"/>
      <c r="G19098" s="126"/>
      <c r="H19098" s="126"/>
      <c r="I19098" s="126"/>
      <c r="J19098" s="126"/>
      <c r="K19098" s="9"/>
      <c r="L19098" s="9"/>
      <c r="M19098" s="9"/>
    </row>
    <row r="19099" spans="1:13" x14ac:dyDescent="0.25">
      <c r="A19099" s="126"/>
      <c r="B19099" s="126"/>
      <c r="C19099" s="126"/>
      <c r="D19099" s="127"/>
      <c r="E19099" s="128"/>
      <c r="F19099" s="128"/>
      <c r="G19099" s="126"/>
      <c r="H19099" s="126"/>
      <c r="I19099" s="126"/>
      <c r="J19099" s="126"/>
      <c r="K19099" s="9"/>
      <c r="L19099" s="9"/>
      <c r="M19099" s="9"/>
    </row>
    <row r="19100" spans="1:13" x14ac:dyDescent="0.25">
      <c r="A19100" s="126"/>
      <c r="B19100" s="126"/>
      <c r="C19100" s="126"/>
      <c r="D19100" s="127"/>
      <c r="E19100" s="128"/>
      <c r="F19100" s="128"/>
      <c r="G19100" s="126"/>
      <c r="H19100" s="126"/>
      <c r="I19100" s="126"/>
      <c r="J19100" s="126"/>
      <c r="K19100" s="9"/>
      <c r="L19100" s="9"/>
      <c r="M19100" s="9"/>
    </row>
    <row r="19101" spans="1:13" x14ac:dyDescent="0.25">
      <c r="A19101" s="126"/>
      <c r="B19101" s="126"/>
      <c r="C19101" s="126"/>
      <c r="D19101" s="127"/>
      <c r="E19101" s="128"/>
      <c r="F19101" s="128"/>
      <c r="G19101" s="126"/>
      <c r="H19101" s="126"/>
      <c r="I19101" s="126"/>
      <c r="J19101" s="126"/>
      <c r="K19101" s="9"/>
      <c r="L19101" s="9"/>
      <c r="M19101" s="9"/>
    </row>
    <row r="19102" spans="1:13" x14ac:dyDescent="0.25">
      <c r="A19102" s="126"/>
      <c r="B19102" s="126"/>
      <c r="C19102" s="126"/>
      <c r="D19102" s="127"/>
      <c r="E19102" s="128"/>
      <c r="F19102" s="128"/>
      <c r="G19102" s="126"/>
      <c r="H19102" s="126"/>
      <c r="I19102" s="126"/>
      <c r="J19102" s="126"/>
      <c r="K19102" s="9"/>
      <c r="L19102" s="9"/>
      <c r="M19102" s="9"/>
    </row>
    <row r="19103" spans="1:13" x14ac:dyDescent="0.25">
      <c r="A19103" s="126"/>
      <c r="B19103" s="126"/>
      <c r="C19103" s="126"/>
      <c r="D19103" s="127"/>
      <c r="E19103" s="128"/>
      <c r="F19103" s="128"/>
      <c r="G19103" s="126"/>
      <c r="H19103" s="126"/>
      <c r="I19103" s="126"/>
      <c r="J19103" s="126"/>
      <c r="K19103" s="9"/>
      <c r="L19103" s="9"/>
      <c r="M19103" s="9"/>
    </row>
    <row r="19104" spans="1:13" x14ac:dyDescent="0.25">
      <c r="A19104" s="126"/>
      <c r="B19104" s="126"/>
      <c r="C19104" s="126"/>
      <c r="D19104" s="127"/>
      <c r="E19104" s="128"/>
      <c r="F19104" s="128"/>
      <c r="G19104" s="126"/>
      <c r="H19104" s="126"/>
      <c r="I19104" s="126"/>
      <c r="J19104" s="126"/>
      <c r="K19104" s="9"/>
      <c r="L19104" s="9"/>
      <c r="M19104" s="9"/>
    </row>
    <row r="19105" spans="1:13" x14ac:dyDescent="0.25">
      <c r="A19105" s="126"/>
      <c r="B19105" s="126"/>
      <c r="C19105" s="126"/>
      <c r="D19105" s="127"/>
      <c r="E19105" s="128"/>
      <c r="F19105" s="128"/>
      <c r="G19105" s="126"/>
      <c r="H19105" s="126"/>
      <c r="I19105" s="126"/>
      <c r="J19105" s="126"/>
      <c r="K19105" s="9"/>
      <c r="L19105" s="9"/>
      <c r="M19105" s="9"/>
    </row>
    <row r="19106" spans="1:13" x14ac:dyDescent="0.25">
      <c r="A19106" s="126"/>
      <c r="B19106" s="126"/>
      <c r="C19106" s="126"/>
      <c r="D19106" s="127"/>
      <c r="E19106" s="128"/>
      <c r="F19106" s="128"/>
      <c r="G19106" s="126"/>
      <c r="H19106" s="126"/>
      <c r="I19106" s="126"/>
      <c r="J19106" s="126"/>
      <c r="K19106" s="9"/>
      <c r="L19106" s="9"/>
      <c r="M19106" s="9"/>
    </row>
    <row r="19107" spans="1:13" x14ac:dyDescent="0.25">
      <c r="A19107" s="126"/>
      <c r="B19107" s="126"/>
      <c r="C19107" s="126"/>
      <c r="D19107" s="127"/>
      <c r="E19107" s="128"/>
      <c r="F19107" s="128"/>
      <c r="G19107" s="126"/>
      <c r="H19107" s="126"/>
      <c r="I19107" s="126"/>
      <c r="J19107" s="126"/>
      <c r="K19107" s="9"/>
      <c r="L19107" s="9"/>
      <c r="M19107" s="9"/>
    </row>
    <row r="19108" spans="1:13" x14ac:dyDescent="0.25">
      <c r="A19108" s="126"/>
      <c r="B19108" s="126"/>
      <c r="C19108" s="126"/>
      <c r="D19108" s="127"/>
      <c r="E19108" s="128"/>
      <c r="F19108" s="128"/>
      <c r="G19108" s="126"/>
      <c r="H19108" s="126"/>
      <c r="I19108" s="126"/>
      <c r="J19108" s="126"/>
      <c r="K19108" s="9"/>
      <c r="L19108" s="9"/>
      <c r="M19108" s="9"/>
    </row>
    <row r="19109" spans="1:13" x14ac:dyDescent="0.25">
      <c r="A19109" s="126"/>
      <c r="B19109" s="126"/>
      <c r="C19109" s="126"/>
      <c r="D19109" s="127"/>
      <c r="E19109" s="128"/>
      <c r="F19109" s="128"/>
      <c r="G19109" s="126"/>
      <c r="H19109" s="126"/>
      <c r="I19109" s="126"/>
      <c r="J19109" s="126"/>
      <c r="K19109" s="9"/>
      <c r="L19109" s="9"/>
      <c r="M19109" s="9"/>
    </row>
    <row r="19110" spans="1:13" x14ac:dyDescent="0.25">
      <c r="A19110" s="126"/>
      <c r="B19110" s="126"/>
      <c r="C19110" s="126"/>
      <c r="D19110" s="127"/>
      <c r="E19110" s="128"/>
      <c r="F19110" s="128"/>
      <c r="G19110" s="126"/>
      <c r="H19110" s="126"/>
      <c r="I19110" s="126"/>
      <c r="J19110" s="126"/>
      <c r="K19110" s="9"/>
      <c r="L19110" s="9"/>
      <c r="M19110" s="9"/>
    </row>
    <row r="19111" spans="1:13" x14ac:dyDescent="0.25">
      <c r="A19111" s="126"/>
      <c r="B19111" s="126"/>
      <c r="C19111" s="126"/>
      <c r="D19111" s="127"/>
      <c r="E19111" s="128"/>
      <c r="F19111" s="128"/>
      <c r="G19111" s="126"/>
      <c r="H19111" s="126"/>
      <c r="I19111" s="126"/>
      <c r="J19111" s="126"/>
      <c r="K19111" s="9"/>
      <c r="L19111" s="9"/>
      <c r="M19111" s="9"/>
    </row>
    <row r="19112" spans="1:13" x14ac:dyDescent="0.25">
      <c r="A19112" s="126"/>
      <c r="B19112" s="126"/>
      <c r="C19112" s="126"/>
      <c r="D19112" s="127"/>
      <c r="E19112" s="128"/>
      <c r="F19112" s="128"/>
      <c r="G19112" s="126"/>
      <c r="H19112" s="126"/>
      <c r="I19112" s="126"/>
      <c r="J19112" s="126"/>
      <c r="K19112" s="9"/>
      <c r="L19112" s="9"/>
      <c r="M19112" s="9"/>
    </row>
    <row r="19113" spans="1:13" x14ac:dyDescent="0.25">
      <c r="A19113" s="126"/>
      <c r="B19113" s="126"/>
      <c r="C19113" s="126"/>
      <c r="D19113" s="127"/>
      <c r="E19113" s="128"/>
      <c r="F19113" s="128"/>
      <c r="G19113" s="126"/>
      <c r="H19113" s="126"/>
      <c r="I19113" s="126"/>
      <c r="J19113" s="126"/>
      <c r="K19113" s="9"/>
      <c r="L19113" s="9"/>
      <c r="M19113" s="9"/>
    </row>
    <row r="19114" spans="1:13" x14ac:dyDescent="0.25">
      <c r="A19114" s="126"/>
      <c r="B19114" s="126"/>
      <c r="C19114" s="126"/>
      <c r="D19114" s="127"/>
      <c r="E19114" s="128"/>
      <c r="F19114" s="128"/>
      <c r="G19114" s="126"/>
      <c r="H19114" s="126"/>
      <c r="I19114" s="126"/>
      <c r="J19114" s="126"/>
      <c r="K19114" s="9"/>
      <c r="L19114" s="9"/>
      <c r="M19114" s="9"/>
    </row>
    <row r="19115" spans="1:13" x14ac:dyDescent="0.25">
      <c r="A19115" s="126"/>
      <c r="B19115" s="126"/>
      <c r="C19115" s="126"/>
      <c r="D19115" s="127"/>
      <c r="E19115" s="128"/>
      <c r="F19115" s="128"/>
      <c r="G19115" s="126"/>
      <c r="H19115" s="126"/>
      <c r="I19115" s="126"/>
      <c r="J19115" s="126"/>
      <c r="K19115" s="9"/>
      <c r="L19115" s="9"/>
      <c r="M19115" s="9"/>
    </row>
    <row r="19116" spans="1:13" x14ac:dyDescent="0.25">
      <c r="A19116" s="126"/>
      <c r="B19116" s="126"/>
      <c r="C19116" s="126"/>
      <c r="D19116" s="127"/>
      <c r="E19116" s="128"/>
      <c r="F19116" s="128"/>
      <c r="G19116" s="126"/>
      <c r="H19116" s="126"/>
      <c r="I19116" s="126"/>
      <c r="J19116" s="126"/>
      <c r="K19116" s="9"/>
      <c r="L19116" s="9"/>
      <c r="M19116" s="9"/>
    </row>
    <row r="19117" spans="1:13" x14ac:dyDescent="0.25">
      <c r="A19117" s="126"/>
      <c r="B19117" s="126"/>
      <c r="C19117" s="126"/>
      <c r="D19117" s="127"/>
      <c r="E19117" s="128"/>
      <c r="F19117" s="128"/>
      <c r="G19117" s="126"/>
      <c r="H19117" s="126"/>
      <c r="I19117" s="126"/>
      <c r="J19117" s="126"/>
      <c r="K19117" s="9"/>
      <c r="L19117" s="9"/>
      <c r="M19117" s="9"/>
    </row>
    <row r="19118" spans="1:13" x14ac:dyDescent="0.25">
      <c r="A19118" s="126"/>
      <c r="B19118" s="126"/>
      <c r="C19118" s="126"/>
      <c r="D19118" s="127"/>
      <c r="E19118" s="128"/>
      <c r="F19118" s="128"/>
      <c r="G19118" s="126"/>
      <c r="H19118" s="126"/>
      <c r="I19118" s="126"/>
      <c r="J19118" s="126"/>
      <c r="K19118" s="9"/>
      <c r="L19118" s="9"/>
      <c r="M19118" s="9"/>
    </row>
    <row r="19119" spans="1:13" x14ac:dyDescent="0.25">
      <c r="A19119" s="126"/>
      <c r="B19119" s="126"/>
      <c r="C19119" s="126"/>
      <c r="D19119" s="127"/>
      <c r="E19119" s="128"/>
      <c r="F19119" s="128"/>
      <c r="G19119" s="126"/>
      <c r="H19119" s="126"/>
      <c r="I19119" s="126"/>
      <c r="J19119" s="126"/>
      <c r="K19119" s="9"/>
      <c r="L19119" s="9"/>
      <c r="M19119" s="9"/>
    </row>
    <row r="19120" spans="1:13" x14ac:dyDescent="0.25">
      <c r="A19120" s="126"/>
      <c r="B19120" s="126"/>
      <c r="C19120" s="126"/>
      <c r="D19120" s="127"/>
      <c r="E19120" s="128"/>
      <c r="F19120" s="128"/>
      <c r="G19120" s="126"/>
      <c r="H19120" s="126"/>
      <c r="I19120" s="126"/>
      <c r="J19120" s="126"/>
      <c r="K19120" s="9"/>
      <c r="L19120" s="9"/>
      <c r="M19120" s="9"/>
    </row>
    <row r="19121" spans="1:13" x14ac:dyDescent="0.25">
      <c r="A19121" s="126"/>
      <c r="B19121" s="126"/>
      <c r="C19121" s="126"/>
      <c r="D19121" s="127"/>
      <c r="E19121" s="128"/>
      <c r="F19121" s="128"/>
      <c r="G19121" s="126"/>
      <c r="H19121" s="126"/>
      <c r="I19121" s="126"/>
      <c r="J19121" s="126"/>
      <c r="K19121" s="9"/>
      <c r="L19121" s="9"/>
      <c r="M19121" s="9"/>
    </row>
    <row r="19122" spans="1:13" x14ac:dyDescent="0.25">
      <c r="A19122" s="126"/>
      <c r="B19122" s="126"/>
      <c r="C19122" s="126"/>
      <c r="D19122" s="127"/>
      <c r="E19122" s="128"/>
      <c r="F19122" s="128"/>
      <c r="G19122" s="126"/>
      <c r="H19122" s="126"/>
      <c r="I19122" s="126"/>
      <c r="J19122" s="126"/>
      <c r="K19122" s="9"/>
      <c r="L19122" s="9"/>
      <c r="M19122" s="9"/>
    </row>
    <row r="19123" spans="1:13" x14ac:dyDescent="0.25">
      <c r="A19123" s="126"/>
      <c r="B19123" s="126"/>
      <c r="C19123" s="126"/>
      <c r="D19123" s="127"/>
      <c r="E19123" s="128"/>
      <c r="F19123" s="128"/>
      <c r="G19123" s="126"/>
      <c r="H19123" s="126"/>
      <c r="I19123" s="126"/>
      <c r="J19123" s="126"/>
      <c r="K19123" s="9"/>
      <c r="L19123" s="9"/>
      <c r="M19123" s="9"/>
    </row>
    <row r="19124" spans="1:13" x14ac:dyDescent="0.25">
      <c r="A19124" s="126"/>
      <c r="B19124" s="126"/>
      <c r="C19124" s="126"/>
      <c r="D19124" s="127"/>
      <c r="E19124" s="128"/>
      <c r="F19124" s="128"/>
      <c r="G19124" s="126"/>
      <c r="H19124" s="126"/>
      <c r="I19124" s="126"/>
      <c r="J19124" s="126"/>
      <c r="K19124" s="9"/>
      <c r="L19124" s="9"/>
      <c r="M19124" s="9"/>
    </row>
    <row r="19125" spans="1:13" x14ac:dyDescent="0.25">
      <c r="A19125" s="126"/>
      <c r="B19125" s="126"/>
      <c r="C19125" s="126"/>
      <c r="D19125" s="127"/>
      <c r="E19125" s="128"/>
      <c r="F19125" s="128"/>
      <c r="G19125" s="126"/>
      <c r="H19125" s="126"/>
      <c r="I19125" s="126"/>
      <c r="J19125" s="126"/>
      <c r="K19125" s="9"/>
      <c r="L19125" s="9"/>
      <c r="M19125" s="9"/>
    </row>
    <row r="19126" spans="1:13" x14ac:dyDescent="0.25">
      <c r="A19126" s="126"/>
      <c r="B19126" s="126"/>
      <c r="C19126" s="126"/>
      <c r="D19126" s="127"/>
      <c r="E19126" s="128"/>
      <c r="F19126" s="128"/>
      <c r="G19126" s="126"/>
      <c r="H19126" s="126"/>
      <c r="I19126" s="126"/>
      <c r="J19126" s="126"/>
      <c r="K19126" s="9"/>
      <c r="L19126" s="9"/>
      <c r="M19126" s="9"/>
    </row>
    <row r="19127" spans="1:13" x14ac:dyDescent="0.25">
      <c r="A19127" s="126"/>
      <c r="B19127" s="126"/>
      <c r="C19127" s="126"/>
      <c r="D19127" s="127"/>
      <c r="E19127" s="128"/>
      <c r="F19127" s="128"/>
      <c r="G19127" s="126"/>
      <c r="H19127" s="126"/>
      <c r="I19127" s="126"/>
      <c r="J19127" s="126"/>
      <c r="K19127" s="9"/>
      <c r="L19127" s="9"/>
      <c r="M19127" s="9"/>
    </row>
    <row r="19128" spans="1:13" x14ac:dyDescent="0.25">
      <c r="A19128" s="126"/>
      <c r="B19128" s="126"/>
      <c r="C19128" s="126"/>
      <c r="D19128" s="127"/>
      <c r="E19128" s="128"/>
      <c r="F19128" s="128"/>
      <c r="G19128" s="126"/>
      <c r="H19128" s="126"/>
      <c r="I19128" s="126"/>
      <c r="J19128" s="126"/>
      <c r="K19128" s="9"/>
      <c r="L19128" s="9"/>
      <c r="M19128" s="9"/>
    </row>
    <row r="19129" spans="1:13" x14ac:dyDescent="0.25">
      <c r="A19129" s="126"/>
      <c r="B19129" s="126"/>
      <c r="C19129" s="126"/>
      <c r="D19129" s="127"/>
      <c r="E19129" s="128"/>
      <c r="F19129" s="128"/>
      <c r="G19129" s="126"/>
      <c r="H19129" s="126"/>
      <c r="I19129" s="126"/>
      <c r="J19129" s="126"/>
      <c r="K19129" s="9"/>
      <c r="L19129" s="9"/>
      <c r="M19129" s="9"/>
    </row>
    <row r="19130" spans="1:13" x14ac:dyDescent="0.25">
      <c r="A19130" s="126"/>
      <c r="B19130" s="126"/>
      <c r="C19130" s="126"/>
      <c r="D19130" s="127"/>
      <c r="E19130" s="128"/>
      <c r="F19130" s="128"/>
      <c r="G19130" s="126"/>
      <c r="H19130" s="126"/>
      <c r="I19130" s="126"/>
      <c r="J19130" s="126"/>
      <c r="K19130" s="9"/>
      <c r="L19130" s="9"/>
      <c r="M19130" s="9"/>
    </row>
    <row r="19131" spans="1:13" x14ac:dyDescent="0.25">
      <c r="A19131" s="126"/>
      <c r="B19131" s="126"/>
      <c r="C19131" s="126"/>
      <c r="D19131" s="127"/>
      <c r="E19131" s="128"/>
      <c r="F19131" s="128"/>
      <c r="G19131" s="126"/>
      <c r="H19131" s="126"/>
      <c r="I19131" s="126"/>
      <c r="J19131" s="126"/>
      <c r="K19131" s="9"/>
      <c r="L19131" s="9"/>
      <c r="M19131" s="9"/>
    </row>
    <row r="19132" spans="1:13" x14ac:dyDescent="0.25">
      <c r="A19132" s="126"/>
      <c r="B19132" s="126"/>
      <c r="C19132" s="126"/>
      <c r="D19132" s="127"/>
      <c r="E19132" s="128"/>
      <c r="F19132" s="128"/>
      <c r="G19132" s="126"/>
      <c r="H19132" s="126"/>
      <c r="I19132" s="126"/>
      <c r="J19132" s="126"/>
      <c r="K19132" s="9"/>
      <c r="L19132" s="9"/>
      <c r="M19132" s="9"/>
    </row>
    <row r="19133" spans="1:13" x14ac:dyDescent="0.25">
      <c r="A19133" s="126"/>
      <c r="B19133" s="126"/>
      <c r="C19133" s="126"/>
      <c r="D19133" s="127"/>
      <c r="E19133" s="128"/>
      <c r="F19133" s="128"/>
      <c r="G19133" s="126"/>
      <c r="H19133" s="126"/>
      <c r="I19133" s="126"/>
      <c r="J19133" s="126"/>
      <c r="K19133" s="9"/>
      <c r="L19133" s="9"/>
      <c r="M19133" s="9"/>
    </row>
    <row r="19134" spans="1:13" x14ac:dyDescent="0.25">
      <c r="A19134" s="126"/>
      <c r="B19134" s="126"/>
      <c r="C19134" s="126"/>
      <c r="D19134" s="127"/>
      <c r="E19134" s="128"/>
      <c r="F19134" s="128"/>
      <c r="G19134" s="126"/>
      <c r="H19134" s="126"/>
      <c r="I19134" s="126"/>
      <c r="J19134" s="126"/>
      <c r="K19134" s="9"/>
      <c r="L19134" s="9"/>
      <c r="M19134" s="9"/>
    </row>
    <row r="19135" spans="1:13" x14ac:dyDescent="0.25">
      <c r="A19135" s="126"/>
      <c r="B19135" s="126"/>
      <c r="C19135" s="126"/>
      <c r="D19135" s="127"/>
      <c r="E19135" s="128"/>
      <c r="F19135" s="128"/>
      <c r="G19135" s="126"/>
      <c r="H19135" s="126"/>
      <c r="I19135" s="126"/>
      <c r="J19135" s="126"/>
      <c r="K19135" s="9"/>
      <c r="L19135" s="9"/>
      <c r="M19135" s="9"/>
    </row>
    <row r="19136" spans="1:13" x14ac:dyDescent="0.25">
      <c r="A19136" s="126"/>
      <c r="B19136" s="126"/>
      <c r="C19136" s="126"/>
      <c r="D19136" s="127"/>
      <c r="E19136" s="128"/>
      <c r="F19136" s="128"/>
      <c r="G19136" s="126"/>
      <c r="H19136" s="126"/>
      <c r="I19136" s="126"/>
      <c r="J19136" s="126"/>
      <c r="K19136" s="9"/>
      <c r="L19136" s="9"/>
      <c r="M19136" s="9"/>
    </row>
    <row r="19137" spans="1:13" x14ac:dyDescent="0.25">
      <c r="A19137" s="126"/>
      <c r="B19137" s="126"/>
      <c r="C19137" s="126"/>
      <c r="D19137" s="127"/>
      <c r="E19137" s="128"/>
      <c r="F19137" s="128"/>
      <c r="G19137" s="126"/>
      <c r="H19137" s="126"/>
      <c r="I19137" s="126"/>
      <c r="J19137" s="126"/>
      <c r="K19137" s="9"/>
      <c r="L19137" s="9"/>
      <c r="M19137" s="9"/>
    </row>
    <row r="19138" spans="1:13" x14ac:dyDescent="0.25">
      <c r="A19138" s="126"/>
      <c r="B19138" s="126"/>
      <c r="C19138" s="126"/>
      <c r="D19138" s="127"/>
      <c r="E19138" s="128"/>
      <c r="F19138" s="128"/>
      <c r="G19138" s="126"/>
      <c r="H19138" s="126"/>
      <c r="I19138" s="126"/>
      <c r="J19138" s="126"/>
      <c r="K19138" s="9"/>
      <c r="L19138" s="9"/>
      <c r="M19138" s="9"/>
    </row>
    <row r="19139" spans="1:13" x14ac:dyDescent="0.25">
      <c r="A19139" s="126"/>
      <c r="B19139" s="126"/>
      <c r="C19139" s="126"/>
      <c r="D19139" s="127"/>
      <c r="E19139" s="128"/>
      <c r="F19139" s="128"/>
      <c r="G19139" s="126"/>
      <c r="H19139" s="126"/>
      <c r="I19139" s="126"/>
      <c r="J19139" s="126"/>
      <c r="K19139" s="9"/>
      <c r="L19139" s="9"/>
      <c r="M19139" s="9"/>
    </row>
    <row r="19140" spans="1:13" x14ac:dyDescent="0.25">
      <c r="A19140" s="126"/>
      <c r="B19140" s="126"/>
      <c r="C19140" s="126"/>
      <c r="D19140" s="127"/>
      <c r="E19140" s="128"/>
      <c r="F19140" s="128"/>
      <c r="G19140" s="126"/>
      <c r="H19140" s="126"/>
      <c r="I19140" s="126"/>
      <c r="J19140" s="126"/>
      <c r="K19140" s="9"/>
      <c r="L19140" s="9"/>
      <c r="M19140" s="9"/>
    </row>
    <row r="19141" spans="1:13" x14ac:dyDescent="0.25">
      <c r="A19141" s="126"/>
      <c r="B19141" s="126"/>
      <c r="C19141" s="126"/>
      <c r="D19141" s="127"/>
      <c r="E19141" s="128"/>
      <c r="F19141" s="128"/>
      <c r="G19141" s="126"/>
      <c r="H19141" s="126"/>
      <c r="I19141" s="126"/>
      <c r="J19141" s="126"/>
      <c r="K19141" s="9"/>
      <c r="L19141" s="9"/>
      <c r="M19141" s="9"/>
    </row>
    <row r="19142" spans="1:13" x14ac:dyDescent="0.25">
      <c r="A19142" s="126"/>
      <c r="B19142" s="126"/>
      <c r="C19142" s="126"/>
      <c r="D19142" s="127"/>
      <c r="E19142" s="128"/>
      <c r="F19142" s="128"/>
      <c r="G19142" s="126"/>
      <c r="H19142" s="126"/>
      <c r="I19142" s="126"/>
      <c r="J19142" s="126"/>
      <c r="K19142" s="9"/>
      <c r="L19142" s="9"/>
      <c r="M19142" s="9"/>
    </row>
    <row r="19143" spans="1:13" x14ac:dyDescent="0.25">
      <c r="A19143" s="126"/>
      <c r="B19143" s="126"/>
      <c r="C19143" s="126"/>
      <c r="D19143" s="127"/>
      <c r="E19143" s="128"/>
      <c r="F19143" s="128"/>
      <c r="G19143" s="126"/>
      <c r="H19143" s="126"/>
      <c r="I19143" s="126"/>
      <c r="J19143" s="126"/>
      <c r="K19143" s="9"/>
      <c r="L19143" s="9"/>
      <c r="M19143" s="9"/>
    </row>
    <row r="19144" spans="1:13" x14ac:dyDescent="0.25">
      <c r="A19144" s="126"/>
      <c r="B19144" s="126"/>
      <c r="C19144" s="126"/>
      <c r="D19144" s="127"/>
      <c r="E19144" s="128"/>
      <c r="F19144" s="128"/>
      <c r="G19144" s="126"/>
      <c r="H19144" s="126"/>
      <c r="I19144" s="126"/>
      <c r="J19144" s="126"/>
      <c r="K19144" s="9"/>
      <c r="L19144" s="9"/>
      <c r="M19144" s="9"/>
    </row>
    <row r="19145" spans="1:13" x14ac:dyDescent="0.25">
      <c r="A19145" s="126"/>
      <c r="B19145" s="126"/>
      <c r="C19145" s="126"/>
      <c r="D19145" s="127"/>
      <c r="E19145" s="128"/>
      <c r="F19145" s="128"/>
      <c r="G19145" s="126"/>
      <c r="H19145" s="126"/>
      <c r="I19145" s="126"/>
      <c r="J19145" s="126"/>
      <c r="K19145" s="9"/>
      <c r="L19145" s="9"/>
      <c r="M19145" s="9"/>
    </row>
    <row r="19146" spans="1:13" x14ac:dyDescent="0.25">
      <c r="A19146" s="126"/>
      <c r="B19146" s="126"/>
      <c r="C19146" s="126"/>
      <c r="D19146" s="127"/>
      <c r="E19146" s="128"/>
      <c r="F19146" s="128"/>
      <c r="G19146" s="126"/>
      <c r="H19146" s="126"/>
      <c r="I19146" s="126"/>
      <c r="J19146" s="126"/>
      <c r="K19146" s="9"/>
      <c r="L19146" s="9"/>
      <c r="M19146" s="9"/>
    </row>
    <row r="19147" spans="1:13" x14ac:dyDescent="0.25">
      <c r="A19147" s="126"/>
      <c r="B19147" s="126"/>
      <c r="C19147" s="126"/>
      <c r="D19147" s="127"/>
      <c r="E19147" s="128"/>
      <c r="F19147" s="128"/>
      <c r="G19147" s="126"/>
      <c r="H19147" s="126"/>
      <c r="I19147" s="126"/>
      <c r="J19147" s="126"/>
      <c r="K19147" s="9"/>
      <c r="L19147" s="9"/>
      <c r="M19147" s="9"/>
    </row>
    <row r="19148" spans="1:13" x14ac:dyDescent="0.25">
      <c r="A19148" s="126"/>
      <c r="B19148" s="126"/>
      <c r="C19148" s="126"/>
      <c r="D19148" s="127"/>
      <c r="E19148" s="128"/>
      <c r="F19148" s="128"/>
      <c r="G19148" s="126"/>
      <c r="H19148" s="126"/>
      <c r="I19148" s="126"/>
      <c r="J19148" s="126"/>
      <c r="K19148" s="9"/>
      <c r="L19148" s="9"/>
      <c r="M19148" s="9"/>
    </row>
    <row r="19149" spans="1:13" x14ac:dyDescent="0.25">
      <c r="A19149" s="126"/>
      <c r="B19149" s="126"/>
      <c r="C19149" s="126"/>
      <c r="D19149" s="127"/>
      <c r="E19149" s="128"/>
      <c r="F19149" s="128"/>
      <c r="G19149" s="126"/>
      <c r="H19149" s="126"/>
      <c r="I19149" s="126"/>
      <c r="J19149" s="126"/>
      <c r="K19149" s="9"/>
      <c r="L19149" s="9"/>
      <c r="M19149" s="9"/>
    </row>
    <row r="19150" spans="1:13" x14ac:dyDescent="0.25">
      <c r="A19150" s="126"/>
      <c r="B19150" s="126"/>
      <c r="C19150" s="126"/>
      <c r="D19150" s="127"/>
      <c r="E19150" s="128"/>
      <c r="F19150" s="128"/>
      <c r="G19150" s="126"/>
      <c r="H19150" s="126"/>
      <c r="I19150" s="126"/>
      <c r="J19150" s="126"/>
      <c r="K19150" s="9"/>
      <c r="L19150" s="9"/>
      <c r="M19150" s="9"/>
    </row>
    <row r="19151" spans="1:13" x14ac:dyDescent="0.25">
      <c r="A19151" s="126"/>
      <c r="B19151" s="126"/>
      <c r="C19151" s="126"/>
      <c r="D19151" s="127"/>
      <c r="E19151" s="128"/>
      <c r="F19151" s="128"/>
      <c r="G19151" s="126"/>
      <c r="H19151" s="126"/>
      <c r="I19151" s="126"/>
      <c r="J19151" s="126"/>
      <c r="K19151" s="9"/>
      <c r="L19151" s="9"/>
      <c r="M19151" s="9"/>
    </row>
    <row r="19152" spans="1:13" x14ac:dyDescent="0.25">
      <c r="A19152" s="126"/>
      <c r="B19152" s="126"/>
      <c r="C19152" s="126"/>
      <c r="D19152" s="127"/>
      <c r="E19152" s="128"/>
      <c r="F19152" s="128"/>
      <c r="G19152" s="126"/>
      <c r="H19152" s="126"/>
      <c r="I19152" s="126"/>
      <c r="J19152" s="126"/>
      <c r="K19152" s="9"/>
      <c r="L19152" s="9"/>
      <c r="M19152" s="9"/>
    </row>
    <row r="19153" spans="1:13" x14ac:dyDescent="0.25">
      <c r="A19153" s="126"/>
      <c r="B19153" s="126"/>
      <c r="C19153" s="126"/>
      <c r="D19153" s="127"/>
      <c r="E19153" s="128"/>
      <c r="F19153" s="128"/>
      <c r="G19153" s="126"/>
      <c r="H19153" s="126"/>
      <c r="I19153" s="126"/>
      <c r="J19153" s="126"/>
      <c r="K19153" s="9"/>
      <c r="L19153" s="9"/>
      <c r="M19153" s="9"/>
    </row>
    <row r="19154" spans="1:13" x14ac:dyDescent="0.25">
      <c r="A19154" s="126"/>
      <c r="B19154" s="126"/>
      <c r="C19154" s="126"/>
      <c r="D19154" s="127"/>
      <c r="E19154" s="128"/>
      <c r="F19154" s="128"/>
      <c r="G19154" s="126"/>
      <c r="H19154" s="126"/>
      <c r="I19154" s="126"/>
      <c r="J19154" s="126"/>
      <c r="K19154" s="9"/>
      <c r="L19154" s="9"/>
      <c r="M19154" s="9"/>
    </row>
    <row r="19155" spans="1:13" x14ac:dyDescent="0.25">
      <c r="A19155" s="126"/>
      <c r="B19155" s="126"/>
      <c r="C19155" s="126"/>
      <c r="D19155" s="127"/>
      <c r="E19155" s="128"/>
      <c r="F19155" s="128"/>
      <c r="G19155" s="126"/>
      <c r="H19155" s="126"/>
      <c r="I19155" s="126"/>
      <c r="J19155" s="126"/>
      <c r="K19155" s="9"/>
      <c r="L19155" s="9"/>
      <c r="M19155" s="9"/>
    </row>
    <row r="19156" spans="1:13" x14ac:dyDescent="0.25">
      <c r="A19156" s="126"/>
      <c r="B19156" s="126"/>
      <c r="C19156" s="126"/>
      <c r="D19156" s="127"/>
      <c r="E19156" s="128"/>
      <c r="F19156" s="128"/>
      <c r="G19156" s="126"/>
      <c r="H19156" s="126"/>
      <c r="I19156" s="126"/>
      <c r="J19156" s="126"/>
      <c r="K19156" s="9"/>
      <c r="L19156" s="9"/>
      <c r="M19156" s="9"/>
    </row>
    <row r="19157" spans="1:13" x14ac:dyDescent="0.25">
      <c r="A19157" s="126"/>
      <c r="B19157" s="126"/>
      <c r="C19157" s="126"/>
      <c r="D19157" s="127"/>
      <c r="E19157" s="128"/>
      <c r="F19157" s="128"/>
      <c r="G19157" s="126"/>
      <c r="H19157" s="126"/>
      <c r="I19157" s="126"/>
      <c r="J19157" s="126"/>
      <c r="K19157" s="9"/>
      <c r="L19157" s="9"/>
      <c r="M19157" s="9"/>
    </row>
    <row r="19158" spans="1:13" x14ac:dyDescent="0.25">
      <c r="A19158" s="126"/>
      <c r="B19158" s="126"/>
      <c r="C19158" s="126"/>
      <c r="D19158" s="127"/>
      <c r="E19158" s="128"/>
      <c r="F19158" s="128"/>
      <c r="G19158" s="126"/>
      <c r="H19158" s="126"/>
      <c r="I19158" s="126"/>
      <c r="J19158" s="126"/>
      <c r="K19158" s="9"/>
      <c r="L19158" s="9"/>
      <c r="M19158" s="9"/>
    </row>
    <row r="19159" spans="1:13" x14ac:dyDescent="0.25">
      <c r="A19159" s="126"/>
      <c r="B19159" s="126"/>
      <c r="C19159" s="126"/>
      <c r="D19159" s="127"/>
      <c r="E19159" s="128"/>
      <c r="F19159" s="128"/>
      <c r="G19159" s="126"/>
      <c r="H19159" s="126"/>
      <c r="I19159" s="126"/>
      <c r="J19159" s="126"/>
      <c r="K19159" s="9"/>
      <c r="L19159" s="9"/>
      <c r="M19159" s="9"/>
    </row>
    <row r="19160" spans="1:13" x14ac:dyDescent="0.25">
      <c r="A19160" s="126"/>
      <c r="B19160" s="126"/>
      <c r="C19160" s="126"/>
      <c r="D19160" s="127"/>
      <c r="E19160" s="128"/>
      <c r="F19160" s="128"/>
      <c r="G19160" s="126"/>
      <c r="H19160" s="126"/>
      <c r="I19160" s="126"/>
      <c r="J19160" s="126"/>
      <c r="K19160" s="9"/>
      <c r="L19160" s="9"/>
      <c r="M19160" s="9"/>
    </row>
    <row r="19161" spans="1:13" x14ac:dyDescent="0.25">
      <c r="A19161" s="126"/>
      <c r="B19161" s="126"/>
      <c r="C19161" s="126"/>
      <c r="D19161" s="127"/>
      <c r="E19161" s="128"/>
      <c r="F19161" s="128"/>
      <c r="G19161" s="126"/>
      <c r="H19161" s="126"/>
      <c r="I19161" s="126"/>
      <c r="J19161" s="126"/>
      <c r="K19161" s="9"/>
      <c r="L19161" s="9"/>
      <c r="M19161" s="9"/>
    </row>
    <row r="19162" spans="1:13" x14ac:dyDescent="0.25">
      <c r="A19162" s="126"/>
      <c r="B19162" s="126"/>
      <c r="C19162" s="126"/>
      <c r="D19162" s="127"/>
      <c r="E19162" s="128"/>
      <c r="F19162" s="128"/>
      <c r="G19162" s="126"/>
      <c r="H19162" s="126"/>
      <c r="I19162" s="126"/>
      <c r="J19162" s="126"/>
      <c r="K19162" s="9"/>
      <c r="L19162" s="9"/>
      <c r="M19162" s="9"/>
    </row>
    <row r="19163" spans="1:13" x14ac:dyDescent="0.25">
      <c r="A19163" s="126"/>
      <c r="B19163" s="126"/>
      <c r="C19163" s="126"/>
      <c r="D19163" s="127"/>
      <c r="E19163" s="128"/>
      <c r="F19163" s="128"/>
      <c r="G19163" s="126"/>
      <c r="H19163" s="126"/>
      <c r="I19163" s="126"/>
      <c r="J19163" s="126"/>
      <c r="K19163" s="9"/>
      <c r="L19163" s="9"/>
      <c r="M19163" s="9"/>
    </row>
    <row r="19164" spans="1:13" x14ac:dyDescent="0.25">
      <c r="A19164" s="126"/>
      <c r="B19164" s="126"/>
      <c r="C19164" s="126"/>
      <c r="D19164" s="127"/>
      <c r="E19164" s="128"/>
      <c r="F19164" s="128"/>
      <c r="G19164" s="126"/>
      <c r="H19164" s="126"/>
      <c r="I19164" s="126"/>
      <c r="J19164" s="126"/>
      <c r="K19164" s="9"/>
      <c r="L19164" s="9"/>
      <c r="M19164" s="9"/>
    </row>
    <row r="19165" spans="1:13" x14ac:dyDescent="0.25">
      <c r="A19165" s="126"/>
      <c r="B19165" s="126"/>
      <c r="C19165" s="126"/>
      <c r="D19165" s="127"/>
      <c r="E19165" s="128"/>
      <c r="F19165" s="128"/>
      <c r="G19165" s="126"/>
      <c r="H19165" s="126"/>
      <c r="I19165" s="126"/>
      <c r="J19165" s="126"/>
      <c r="K19165" s="9"/>
      <c r="L19165" s="9"/>
      <c r="M19165" s="9"/>
    </row>
    <row r="19166" spans="1:13" x14ac:dyDescent="0.25">
      <c r="A19166" s="126"/>
      <c r="B19166" s="126"/>
      <c r="C19166" s="126"/>
      <c r="D19166" s="127"/>
      <c r="E19166" s="128"/>
      <c r="F19166" s="128"/>
      <c r="G19166" s="126"/>
      <c r="H19166" s="126"/>
      <c r="I19166" s="126"/>
      <c r="J19166" s="126"/>
      <c r="K19166" s="9"/>
      <c r="L19166" s="9"/>
      <c r="M19166" s="9"/>
    </row>
    <row r="19167" spans="1:13" x14ac:dyDescent="0.25">
      <c r="A19167" s="126"/>
      <c r="B19167" s="126"/>
      <c r="C19167" s="126"/>
      <c r="D19167" s="127"/>
      <c r="E19167" s="128"/>
      <c r="F19167" s="128"/>
      <c r="G19167" s="126"/>
      <c r="H19167" s="126"/>
      <c r="I19167" s="126"/>
      <c r="J19167" s="126"/>
      <c r="K19167" s="9"/>
      <c r="L19167" s="9"/>
      <c r="M19167" s="9"/>
    </row>
    <row r="19168" spans="1:13" x14ac:dyDescent="0.25">
      <c r="A19168" s="126"/>
      <c r="B19168" s="126"/>
      <c r="C19168" s="126"/>
      <c r="D19168" s="127"/>
      <c r="E19168" s="128"/>
      <c r="F19168" s="128"/>
      <c r="G19168" s="126"/>
      <c r="H19168" s="126"/>
      <c r="I19168" s="126"/>
      <c r="J19168" s="126"/>
      <c r="K19168" s="9"/>
      <c r="L19168" s="9"/>
      <c r="M19168" s="9"/>
    </row>
    <row r="19169" spans="1:13" x14ac:dyDescent="0.25">
      <c r="A19169" s="126"/>
      <c r="B19169" s="126"/>
      <c r="C19169" s="126"/>
      <c r="D19169" s="127"/>
      <c r="E19169" s="128"/>
      <c r="F19169" s="128"/>
      <c r="G19169" s="126"/>
      <c r="H19169" s="126"/>
      <c r="I19169" s="126"/>
      <c r="J19169" s="126"/>
      <c r="K19169" s="9"/>
      <c r="L19169" s="9"/>
      <c r="M19169" s="9"/>
    </row>
    <row r="19170" spans="1:13" x14ac:dyDescent="0.25">
      <c r="A19170" s="126"/>
      <c r="B19170" s="126"/>
      <c r="C19170" s="126"/>
      <c r="D19170" s="127"/>
      <c r="E19170" s="128"/>
      <c r="F19170" s="128"/>
      <c r="G19170" s="126"/>
      <c r="H19170" s="126"/>
      <c r="I19170" s="126"/>
      <c r="J19170" s="126"/>
      <c r="K19170" s="9"/>
      <c r="L19170" s="9"/>
      <c r="M19170" s="9"/>
    </row>
    <row r="19171" spans="1:13" x14ac:dyDescent="0.25">
      <c r="A19171" s="126"/>
      <c r="B19171" s="126"/>
      <c r="C19171" s="126"/>
      <c r="D19171" s="127"/>
      <c r="E19171" s="128"/>
      <c r="F19171" s="128"/>
      <c r="G19171" s="126"/>
      <c r="H19171" s="126"/>
      <c r="I19171" s="126"/>
      <c r="J19171" s="126"/>
      <c r="K19171" s="9"/>
      <c r="L19171" s="9"/>
      <c r="M19171" s="9"/>
    </row>
    <row r="19172" spans="1:13" x14ac:dyDescent="0.25">
      <c r="A19172" s="126"/>
      <c r="B19172" s="126"/>
      <c r="C19172" s="126"/>
      <c r="D19172" s="127"/>
      <c r="E19172" s="128"/>
      <c r="F19172" s="128"/>
      <c r="G19172" s="126"/>
      <c r="H19172" s="126"/>
      <c r="I19172" s="126"/>
      <c r="J19172" s="126"/>
      <c r="K19172" s="9"/>
      <c r="L19172" s="9"/>
      <c r="M19172" s="9"/>
    </row>
    <row r="19173" spans="1:13" x14ac:dyDescent="0.25">
      <c r="A19173" s="126"/>
      <c r="B19173" s="126"/>
      <c r="C19173" s="126"/>
      <c r="D19173" s="127"/>
      <c r="E19173" s="128"/>
      <c r="F19173" s="128"/>
      <c r="G19173" s="126"/>
      <c r="H19173" s="126"/>
      <c r="I19173" s="126"/>
      <c r="J19173" s="126"/>
      <c r="K19173" s="9"/>
      <c r="L19173" s="9"/>
      <c r="M19173" s="9"/>
    </row>
    <row r="19174" spans="1:13" x14ac:dyDescent="0.25">
      <c r="A19174" s="126"/>
      <c r="B19174" s="126"/>
      <c r="C19174" s="126"/>
      <c r="D19174" s="127"/>
      <c r="E19174" s="128"/>
      <c r="F19174" s="128"/>
      <c r="G19174" s="126"/>
      <c r="H19174" s="126"/>
      <c r="I19174" s="126"/>
      <c r="J19174" s="126"/>
      <c r="K19174" s="9"/>
      <c r="L19174" s="9"/>
      <c r="M19174" s="9"/>
    </row>
    <row r="19175" spans="1:13" x14ac:dyDescent="0.25">
      <c r="A19175" s="126"/>
      <c r="B19175" s="126"/>
      <c r="C19175" s="126"/>
      <c r="D19175" s="127"/>
      <c r="E19175" s="128"/>
      <c r="F19175" s="128"/>
      <c r="G19175" s="126"/>
      <c r="H19175" s="126"/>
      <c r="I19175" s="126"/>
      <c r="J19175" s="126"/>
      <c r="K19175" s="9"/>
      <c r="L19175" s="9"/>
      <c r="M19175" s="9"/>
    </row>
    <row r="19176" spans="1:13" x14ac:dyDescent="0.25">
      <c r="A19176" s="126"/>
      <c r="B19176" s="126"/>
      <c r="C19176" s="126"/>
      <c r="D19176" s="127"/>
      <c r="E19176" s="128"/>
      <c r="F19176" s="128"/>
      <c r="G19176" s="126"/>
      <c r="H19176" s="126"/>
      <c r="I19176" s="126"/>
      <c r="J19176" s="126"/>
      <c r="K19176" s="9"/>
      <c r="L19176" s="9"/>
      <c r="M19176" s="9"/>
    </row>
    <row r="19177" spans="1:13" x14ac:dyDescent="0.25">
      <c r="A19177" s="126"/>
      <c r="B19177" s="126"/>
      <c r="C19177" s="126"/>
      <c r="D19177" s="127"/>
      <c r="E19177" s="128"/>
      <c r="F19177" s="128"/>
      <c r="G19177" s="126"/>
      <c r="H19177" s="126"/>
      <c r="I19177" s="126"/>
      <c r="J19177" s="126"/>
      <c r="K19177" s="9"/>
      <c r="L19177" s="9"/>
      <c r="M19177" s="9"/>
    </row>
    <row r="19178" spans="1:13" x14ac:dyDescent="0.25">
      <c r="A19178" s="126"/>
      <c r="B19178" s="126"/>
      <c r="C19178" s="126"/>
      <c r="D19178" s="127"/>
      <c r="E19178" s="128"/>
      <c r="F19178" s="128"/>
      <c r="G19178" s="126"/>
      <c r="H19178" s="126"/>
      <c r="I19178" s="126"/>
      <c r="J19178" s="126"/>
      <c r="K19178" s="9"/>
      <c r="L19178" s="9"/>
      <c r="M19178" s="9"/>
    </row>
    <row r="19179" spans="1:13" x14ac:dyDescent="0.25">
      <c r="A19179" s="126"/>
      <c r="B19179" s="126"/>
      <c r="C19179" s="126"/>
      <c r="D19179" s="127"/>
      <c r="E19179" s="128"/>
      <c r="F19179" s="128"/>
      <c r="G19179" s="126"/>
      <c r="H19179" s="126"/>
      <c r="I19179" s="126"/>
      <c r="J19179" s="126"/>
      <c r="K19179" s="9"/>
      <c r="L19179" s="9"/>
      <c r="M19179" s="9"/>
    </row>
    <row r="19180" spans="1:13" x14ac:dyDescent="0.25">
      <c r="A19180" s="126"/>
      <c r="B19180" s="126"/>
      <c r="C19180" s="126"/>
      <c r="D19180" s="127"/>
      <c r="E19180" s="128"/>
      <c r="F19180" s="128"/>
      <c r="G19180" s="126"/>
      <c r="H19180" s="126"/>
      <c r="I19180" s="126"/>
      <c r="J19180" s="126"/>
      <c r="K19180" s="9"/>
      <c r="L19180" s="9"/>
      <c r="M19180" s="9"/>
    </row>
    <row r="19181" spans="1:13" x14ac:dyDescent="0.25">
      <c r="A19181" s="126"/>
      <c r="B19181" s="126"/>
      <c r="C19181" s="126"/>
      <c r="D19181" s="127"/>
      <c r="E19181" s="128"/>
      <c r="F19181" s="128"/>
      <c r="G19181" s="126"/>
      <c r="H19181" s="126"/>
      <c r="I19181" s="126"/>
      <c r="J19181" s="126"/>
      <c r="K19181" s="9"/>
      <c r="L19181" s="9"/>
      <c r="M19181" s="9"/>
    </row>
    <row r="19182" spans="1:13" x14ac:dyDescent="0.25">
      <c r="A19182" s="126"/>
      <c r="B19182" s="126"/>
      <c r="C19182" s="126"/>
      <c r="D19182" s="127"/>
      <c r="E19182" s="128"/>
      <c r="F19182" s="128"/>
      <c r="G19182" s="126"/>
      <c r="H19182" s="126"/>
      <c r="I19182" s="126"/>
      <c r="J19182" s="126"/>
      <c r="K19182" s="9"/>
      <c r="L19182" s="9"/>
      <c r="M19182" s="9"/>
    </row>
    <row r="19183" spans="1:13" x14ac:dyDescent="0.25">
      <c r="A19183" s="126"/>
      <c r="B19183" s="126"/>
      <c r="C19183" s="126"/>
      <c r="D19183" s="127"/>
      <c r="E19183" s="128"/>
      <c r="F19183" s="128"/>
      <c r="G19183" s="126"/>
      <c r="H19183" s="126"/>
      <c r="I19183" s="126"/>
      <c r="J19183" s="126"/>
      <c r="K19183" s="9"/>
      <c r="L19183" s="9"/>
      <c r="M19183" s="9"/>
    </row>
    <row r="19184" spans="1:13" x14ac:dyDescent="0.25">
      <c r="A19184" s="126"/>
      <c r="B19184" s="126"/>
      <c r="C19184" s="126"/>
      <c r="D19184" s="127"/>
      <c r="E19184" s="128"/>
      <c r="F19184" s="128"/>
      <c r="G19184" s="126"/>
      <c r="H19184" s="126"/>
      <c r="I19184" s="126"/>
      <c r="J19184" s="126"/>
      <c r="K19184" s="9"/>
      <c r="L19184" s="9"/>
      <c r="M19184" s="9"/>
    </row>
    <row r="19185" spans="1:13" x14ac:dyDescent="0.25">
      <c r="A19185" s="126"/>
      <c r="B19185" s="126"/>
      <c r="C19185" s="126"/>
      <c r="D19185" s="127"/>
      <c r="E19185" s="128"/>
      <c r="F19185" s="128"/>
      <c r="G19185" s="126"/>
      <c r="H19185" s="126"/>
      <c r="I19185" s="126"/>
      <c r="J19185" s="126"/>
      <c r="K19185" s="9"/>
      <c r="L19185" s="9"/>
      <c r="M19185" s="9"/>
    </row>
    <row r="19186" spans="1:13" x14ac:dyDescent="0.25">
      <c r="A19186" s="126"/>
      <c r="B19186" s="126"/>
      <c r="C19186" s="126"/>
      <c r="D19186" s="127"/>
      <c r="E19186" s="128"/>
      <c r="F19186" s="128"/>
      <c r="G19186" s="126"/>
      <c r="H19186" s="126"/>
      <c r="I19186" s="126"/>
      <c r="J19186" s="126"/>
      <c r="K19186" s="9"/>
      <c r="L19186" s="9"/>
      <c r="M19186" s="9"/>
    </row>
    <row r="19187" spans="1:13" x14ac:dyDescent="0.25">
      <c r="A19187" s="126"/>
      <c r="B19187" s="126"/>
      <c r="C19187" s="126"/>
      <c r="D19187" s="127"/>
      <c r="E19187" s="128"/>
      <c r="F19187" s="128"/>
      <c r="G19187" s="126"/>
      <c r="H19187" s="126"/>
      <c r="I19187" s="126"/>
      <c r="J19187" s="126"/>
      <c r="K19187" s="9"/>
      <c r="L19187" s="9"/>
      <c r="M19187" s="9"/>
    </row>
    <row r="19188" spans="1:13" x14ac:dyDescent="0.25">
      <c r="A19188" s="126"/>
      <c r="B19188" s="126"/>
      <c r="C19188" s="126"/>
      <c r="D19188" s="127"/>
      <c r="E19188" s="128"/>
      <c r="F19188" s="128"/>
      <c r="G19188" s="126"/>
      <c r="H19188" s="126"/>
      <c r="I19188" s="126"/>
      <c r="J19188" s="126"/>
      <c r="K19188" s="9"/>
      <c r="L19188" s="9"/>
      <c r="M19188" s="9"/>
    </row>
    <row r="19189" spans="1:13" x14ac:dyDescent="0.25">
      <c r="A19189" s="126"/>
      <c r="B19189" s="126"/>
      <c r="C19189" s="126"/>
      <c r="D19189" s="127"/>
      <c r="E19189" s="128"/>
      <c r="F19189" s="128"/>
      <c r="G19189" s="126"/>
      <c r="H19189" s="126"/>
      <c r="I19189" s="126"/>
      <c r="J19189" s="126"/>
      <c r="K19189" s="9"/>
      <c r="L19189" s="9"/>
      <c r="M19189" s="9"/>
    </row>
    <row r="19190" spans="1:13" x14ac:dyDescent="0.25">
      <c r="A19190" s="126"/>
      <c r="B19190" s="126"/>
      <c r="C19190" s="126"/>
      <c r="D19190" s="127"/>
      <c r="E19190" s="128"/>
      <c r="F19190" s="128"/>
      <c r="G19190" s="126"/>
      <c r="H19190" s="126"/>
      <c r="I19190" s="126"/>
      <c r="J19190" s="126"/>
      <c r="K19190" s="9"/>
      <c r="L19190" s="9"/>
      <c r="M19190" s="9"/>
    </row>
    <row r="19191" spans="1:13" x14ac:dyDescent="0.25">
      <c r="A19191" s="126"/>
      <c r="B19191" s="126"/>
      <c r="C19191" s="126"/>
      <c r="D19191" s="127"/>
      <c r="E19191" s="128"/>
      <c r="F19191" s="128"/>
      <c r="G19191" s="126"/>
      <c r="H19191" s="126"/>
      <c r="I19191" s="126"/>
      <c r="J19191" s="126"/>
      <c r="K19191" s="9"/>
      <c r="L19191" s="9"/>
      <c r="M19191" s="9"/>
    </row>
    <row r="19192" spans="1:13" x14ac:dyDescent="0.25">
      <c r="A19192" s="126"/>
      <c r="B19192" s="126"/>
      <c r="C19192" s="126"/>
      <c r="D19192" s="127"/>
      <c r="E19192" s="128"/>
      <c r="F19192" s="128"/>
      <c r="G19192" s="126"/>
      <c r="H19192" s="126"/>
      <c r="I19192" s="126"/>
      <c r="J19192" s="126"/>
      <c r="K19192" s="9"/>
      <c r="L19192" s="9"/>
      <c r="M19192" s="9"/>
    </row>
    <row r="19193" spans="1:13" x14ac:dyDescent="0.25">
      <c r="A19193" s="126"/>
      <c r="B19193" s="126"/>
      <c r="C19193" s="126"/>
      <c r="D19193" s="127"/>
      <c r="E19193" s="128"/>
      <c r="F19193" s="128"/>
      <c r="G19193" s="126"/>
      <c r="H19193" s="126"/>
      <c r="I19193" s="126"/>
      <c r="J19193" s="126"/>
      <c r="K19193" s="9"/>
      <c r="L19193" s="9"/>
      <c r="M19193" s="9"/>
    </row>
    <row r="19194" spans="1:13" x14ac:dyDescent="0.25">
      <c r="A19194" s="126"/>
      <c r="B19194" s="126"/>
      <c r="C19194" s="126"/>
      <c r="D19194" s="127"/>
      <c r="E19194" s="128"/>
      <c r="F19194" s="128"/>
      <c r="G19194" s="126"/>
      <c r="H19194" s="126"/>
      <c r="I19194" s="126"/>
      <c r="J19194" s="126"/>
      <c r="K19194" s="9"/>
      <c r="L19194" s="9"/>
      <c r="M19194" s="9"/>
    </row>
    <row r="19195" spans="1:13" x14ac:dyDescent="0.25">
      <c r="A19195" s="126"/>
      <c r="B19195" s="126"/>
      <c r="C19195" s="126"/>
      <c r="D19195" s="127"/>
      <c r="E19195" s="128"/>
      <c r="F19195" s="128"/>
      <c r="G19195" s="126"/>
      <c r="H19195" s="126"/>
      <c r="I19195" s="126"/>
      <c r="J19195" s="126"/>
      <c r="K19195" s="9"/>
      <c r="L19195" s="9"/>
      <c r="M19195" s="9"/>
    </row>
    <row r="19196" spans="1:13" x14ac:dyDescent="0.25">
      <c r="A19196" s="126"/>
      <c r="B19196" s="126"/>
      <c r="C19196" s="126"/>
      <c r="D19196" s="127"/>
      <c r="E19196" s="128"/>
      <c r="F19196" s="128"/>
      <c r="G19196" s="126"/>
      <c r="H19196" s="126"/>
      <c r="I19196" s="126"/>
      <c r="J19196" s="126"/>
      <c r="K19196" s="9"/>
      <c r="L19196" s="9"/>
      <c r="M19196" s="9"/>
    </row>
    <row r="19197" spans="1:13" x14ac:dyDescent="0.25">
      <c r="A19197" s="126"/>
      <c r="B19197" s="126"/>
      <c r="C19197" s="126"/>
      <c r="D19197" s="127"/>
      <c r="E19197" s="128"/>
      <c r="F19197" s="128"/>
      <c r="G19197" s="126"/>
      <c r="H19197" s="126"/>
      <c r="I19197" s="126"/>
      <c r="J19197" s="126"/>
      <c r="K19197" s="9"/>
      <c r="L19197" s="9"/>
      <c r="M19197" s="9"/>
    </row>
    <row r="19198" spans="1:13" x14ac:dyDescent="0.25">
      <c r="A19198" s="126"/>
      <c r="B19198" s="126"/>
      <c r="C19198" s="126"/>
      <c r="D19198" s="127"/>
      <c r="E19198" s="128"/>
      <c r="F19198" s="128"/>
      <c r="G19198" s="126"/>
      <c r="H19198" s="126"/>
      <c r="I19198" s="126"/>
      <c r="J19198" s="126"/>
      <c r="K19198" s="9"/>
      <c r="L19198" s="9"/>
      <c r="M19198" s="9"/>
    </row>
    <row r="19199" spans="1:13" x14ac:dyDescent="0.25">
      <c r="A19199" s="126"/>
      <c r="B19199" s="126"/>
      <c r="C19199" s="126"/>
      <c r="D19199" s="127"/>
      <c r="E19199" s="128"/>
      <c r="F19199" s="128"/>
      <c r="G19199" s="126"/>
      <c r="H19199" s="126"/>
      <c r="I19199" s="126"/>
      <c r="J19199" s="126"/>
      <c r="K19199" s="9"/>
      <c r="L19199" s="9"/>
      <c r="M19199" s="9"/>
    </row>
    <row r="19200" spans="1:13" x14ac:dyDescent="0.25">
      <c r="A19200" s="126"/>
      <c r="B19200" s="126"/>
      <c r="C19200" s="126"/>
      <c r="D19200" s="127"/>
      <c r="E19200" s="128"/>
      <c r="F19200" s="128"/>
      <c r="G19200" s="126"/>
      <c r="H19200" s="126"/>
      <c r="I19200" s="126"/>
      <c r="J19200" s="126"/>
      <c r="K19200" s="9"/>
      <c r="L19200" s="9"/>
      <c r="M19200" s="9"/>
    </row>
    <row r="19201" spans="1:13" x14ac:dyDescent="0.25">
      <c r="A19201" s="126"/>
      <c r="B19201" s="126"/>
      <c r="C19201" s="126"/>
      <c r="D19201" s="127"/>
      <c r="E19201" s="128"/>
      <c r="F19201" s="128"/>
      <c r="G19201" s="126"/>
      <c r="H19201" s="126"/>
      <c r="I19201" s="126"/>
      <c r="J19201" s="126"/>
      <c r="K19201" s="9"/>
      <c r="L19201" s="9"/>
      <c r="M19201" s="9"/>
    </row>
    <row r="19202" spans="1:13" x14ac:dyDescent="0.25">
      <c r="A19202" s="126"/>
      <c r="B19202" s="126"/>
      <c r="C19202" s="126"/>
      <c r="D19202" s="127"/>
      <c r="E19202" s="128"/>
      <c r="F19202" s="128"/>
      <c r="G19202" s="126"/>
      <c r="H19202" s="126"/>
      <c r="I19202" s="126"/>
      <c r="J19202" s="126"/>
      <c r="K19202" s="9"/>
      <c r="L19202" s="9"/>
      <c r="M19202" s="9"/>
    </row>
    <row r="19203" spans="1:13" x14ac:dyDescent="0.25">
      <c r="A19203" s="126"/>
      <c r="B19203" s="126"/>
      <c r="C19203" s="126"/>
      <c r="D19203" s="127"/>
      <c r="E19203" s="128"/>
      <c r="F19203" s="128"/>
      <c r="G19203" s="126"/>
      <c r="H19203" s="126"/>
      <c r="I19203" s="126"/>
      <c r="J19203" s="126"/>
      <c r="K19203" s="9"/>
      <c r="L19203" s="9"/>
      <c r="M19203" s="9"/>
    </row>
    <row r="19204" spans="1:13" x14ac:dyDescent="0.25">
      <c r="A19204" s="126"/>
      <c r="B19204" s="126"/>
      <c r="C19204" s="126"/>
      <c r="D19204" s="127"/>
      <c r="E19204" s="128"/>
      <c r="F19204" s="128"/>
      <c r="G19204" s="126"/>
      <c r="H19204" s="126"/>
      <c r="I19204" s="126"/>
      <c r="J19204" s="126"/>
      <c r="K19204" s="9"/>
      <c r="L19204" s="9"/>
      <c r="M19204" s="9"/>
    </row>
    <row r="19205" spans="1:13" x14ac:dyDescent="0.25">
      <c r="A19205" s="126"/>
      <c r="B19205" s="126"/>
      <c r="C19205" s="126"/>
      <c r="D19205" s="127"/>
      <c r="E19205" s="128"/>
      <c r="F19205" s="128"/>
      <c r="G19205" s="126"/>
      <c r="H19205" s="126"/>
      <c r="I19205" s="126"/>
      <c r="J19205" s="126"/>
      <c r="K19205" s="9"/>
      <c r="L19205" s="9"/>
      <c r="M19205" s="9"/>
    </row>
    <row r="19206" spans="1:13" x14ac:dyDescent="0.25">
      <c r="A19206" s="126"/>
      <c r="B19206" s="126"/>
      <c r="C19206" s="126"/>
      <c r="D19206" s="127"/>
      <c r="E19206" s="128"/>
      <c r="F19206" s="128"/>
      <c r="G19206" s="126"/>
      <c r="H19206" s="126"/>
      <c r="I19206" s="126"/>
      <c r="J19206" s="126"/>
      <c r="K19206" s="9"/>
      <c r="L19206" s="9"/>
      <c r="M19206" s="9"/>
    </row>
    <row r="19207" spans="1:13" x14ac:dyDescent="0.25">
      <c r="A19207" s="126"/>
      <c r="B19207" s="126"/>
      <c r="C19207" s="126"/>
      <c r="D19207" s="127"/>
      <c r="E19207" s="128"/>
      <c r="F19207" s="128"/>
      <c r="G19207" s="126"/>
      <c r="H19207" s="126"/>
      <c r="I19207" s="126"/>
      <c r="J19207" s="126"/>
      <c r="K19207" s="9"/>
      <c r="L19207" s="9"/>
      <c r="M19207" s="9"/>
    </row>
    <row r="19208" spans="1:13" x14ac:dyDescent="0.25">
      <c r="A19208" s="126"/>
      <c r="B19208" s="126"/>
      <c r="C19208" s="126"/>
      <c r="D19208" s="127"/>
      <c r="E19208" s="128"/>
      <c r="F19208" s="128"/>
      <c r="G19208" s="126"/>
      <c r="H19208" s="126"/>
      <c r="I19208" s="126"/>
      <c r="J19208" s="126"/>
      <c r="K19208" s="9"/>
      <c r="L19208" s="9"/>
      <c r="M19208" s="9"/>
    </row>
    <row r="19209" spans="1:13" x14ac:dyDescent="0.25">
      <c r="A19209" s="126"/>
      <c r="B19209" s="126"/>
      <c r="C19209" s="126"/>
      <c r="D19209" s="127"/>
      <c r="E19209" s="128"/>
      <c r="F19209" s="128"/>
      <c r="G19209" s="126"/>
      <c r="H19209" s="126"/>
      <c r="I19209" s="126"/>
      <c r="J19209" s="126"/>
      <c r="K19209" s="9"/>
      <c r="L19209" s="9"/>
      <c r="M19209" s="9"/>
    </row>
    <row r="19210" spans="1:13" x14ac:dyDescent="0.25">
      <c r="A19210" s="126"/>
      <c r="B19210" s="126"/>
      <c r="C19210" s="126"/>
      <c r="D19210" s="127"/>
      <c r="E19210" s="128"/>
      <c r="F19210" s="128"/>
      <c r="G19210" s="126"/>
      <c r="H19210" s="126"/>
      <c r="I19210" s="126"/>
      <c r="J19210" s="126"/>
      <c r="K19210" s="9"/>
      <c r="L19210" s="9"/>
      <c r="M19210" s="9"/>
    </row>
    <row r="19211" spans="1:13" x14ac:dyDescent="0.25">
      <c r="A19211" s="126"/>
      <c r="B19211" s="126"/>
      <c r="C19211" s="126"/>
      <c r="D19211" s="127"/>
      <c r="E19211" s="128"/>
      <c r="F19211" s="128"/>
      <c r="G19211" s="126"/>
      <c r="H19211" s="126"/>
      <c r="I19211" s="126"/>
      <c r="J19211" s="126"/>
      <c r="K19211" s="9"/>
      <c r="L19211" s="9"/>
      <c r="M19211" s="9"/>
    </row>
    <row r="19212" spans="1:13" x14ac:dyDescent="0.25">
      <c r="A19212" s="126"/>
      <c r="B19212" s="126"/>
      <c r="C19212" s="126"/>
      <c r="D19212" s="127"/>
      <c r="E19212" s="128"/>
      <c r="F19212" s="128"/>
      <c r="G19212" s="126"/>
      <c r="H19212" s="126"/>
      <c r="I19212" s="126"/>
      <c r="J19212" s="126"/>
      <c r="K19212" s="9"/>
      <c r="L19212" s="9"/>
      <c r="M19212" s="9"/>
    </row>
    <row r="19213" spans="1:13" x14ac:dyDescent="0.25">
      <c r="A19213" s="126"/>
      <c r="B19213" s="126"/>
      <c r="C19213" s="126"/>
      <c r="D19213" s="127"/>
      <c r="E19213" s="128"/>
      <c r="F19213" s="128"/>
      <c r="G19213" s="126"/>
      <c r="H19213" s="126"/>
      <c r="I19213" s="126"/>
      <c r="J19213" s="126"/>
      <c r="K19213" s="9"/>
      <c r="L19213" s="9"/>
      <c r="M19213" s="9"/>
    </row>
    <row r="19214" spans="1:13" x14ac:dyDescent="0.25">
      <c r="A19214" s="126"/>
      <c r="B19214" s="126"/>
      <c r="C19214" s="126"/>
      <c r="D19214" s="127"/>
      <c r="E19214" s="128"/>
      <c r="F19214" s="128"/>
      <c r="G19214" s="126"/>
      <c r="H19214" s="126"/>
      <c r="I19214" s="126"/>
      <c r="J19214" s="126"/>
      <c r="K19214" s="9"/>
      <c r="L19214" s="9"/>
      <c r="M19214" s="9"/>
    </row>
    <row r="19215" spans="1:13" x14ac:dyDescent="0.25">
      <c r="A19215" s="126"/>
      <c r="B19215" s="126"/>
      <c r="C19215" s="126"/>
      <c r="D19215" s="127"/>
      <c r="E19215" s="128"/>
      <c r="F19215" s="128"/>
      <c r="G19215" s="126"/>
      <c r="H19215" s="126"/>
      <c r="I19215" s="126"/>
      <c r="J19215" s="126"/>
      <c r="K19215" s="9"/>
      <c r="L19215" s="9"/>
      <c r="M19215" s="9"/>
    </row>
    <row r="19216" spans="1:13" x14ac:dyDescent="0.25">
      <c r="A19216" s="126"/>
      <c r="B19216" s="126"/>
      <c r="C19216" s="126"/>
      <c r="D19216" s="127"/>
      <c r="E19216" s="128"/>
      <c r="F19216" s="128"/>
      <c r="G19216" s="126"/>
      <c r="H19216" s="126"/>
      <c r="I19216" s="126"/>
      <c r="J19216" s="126"/>
      <c r="K19216" s="9"/>
      <c r="L19216" s="9"/>
      <c r="M19216" s="9"/>
    </row>
    <row r="19217" spans="1:13" x14ac:dyDescent="0.25">
      <c r="A19217" s="126"/>
      <c r="B19217" s="126"/>
      <c r="C19217" s="126"/>
      <c r="D19217" s="127"/>
      <c r="E19217" s="128"/>
      <c r="F19217" s="128"/>
      <c r="G19217" s="126"/>
      <c r="H19217" s="126"/>
      <c r="I19217" s="126"/>
      <c r="J19217" s="126"/>
      <c r="K19217" s="9"/>
      <c r="L19217" s="9"/>
      <c r="M19217" s="9"/>
    </row>
    <row r="19218" spans="1:13" x14ac:dyDescent="0.25">
      <c r="A19218" s="126"/>
      <c r="B19218" s="126"/>
      <c r="C19218" s="126"/>
      <c r="D19218" s="127"/>
      <c r="E19218" s="128"/>
      <c r="F19218" s="128"/>
      <c r="G19218" s="126"/>
      <c r="H19218" s="126"/>
      <c r="I19218" s="126"/>
      <c r="J19218" s="126"/>
      <c r="K19218" s="9"/>
      <c r="L19218" s="9"/>
      <c r="M19218" s="9"/>
    </row>
    <row r="19219" spans="1:13" x14ac:dyDescent="0.25">
      <c r="A19219" s="126"/>
      <c r="B19219" s="126"/>
      <c r="C19219" s="126"/>
      <c r="D19219" s="127"/>
      <c r="E19219" s="128"/>
      <c r="F19219" s="128"/>
      <c r="G19219" s="126"/>
      <c r="H19219" s="126"/>
      <c r="I19219" s="126"/>
      <c r="J19219" s="126"/>
      <c r="K19219" s="9"/>
      <c r="L19219" s="9"/>
      <c r="M19219" s="9"/>
    </row>
    <row r="19220" spans="1:13" x14ac:dyDescent="0.25">
      <c r="A19220" s="126"/>
      <c r="B19220" s="126"/>
      <c r="C19220" s="126"/>
      <c r="D19220" s="127"/>
      <c r="E19220" s="128"/>
      <c r="F19220" s="128"/>
      <c r="G19220" s="126"/>
      <c r="H19220" s="126"/>
      <c r="I19220" s="126"/>
      <c r="J19220" s="126"/>
      <c r="K19220" s="9"/>
      <c r="L19220" s="9"/>
      <c r="M19220" s="9"/>
    </row>
    <row r="19221" spans="1:13" x14ac:dyDescent="0.25">
      <c r="A19221" s="126"/>
      <c r="B19221" s="126"/>
      <c r="C19221" s="126"/>
      <c r="D19221" s="127"/>
      <c r="E19221" s="128"/>
      <c r="F19221" s="128"/>
      <c r="G19221" s="126"/>
      <c r="H19221" s="126"/>
      <c r="I19221" s="126"/>
      <c r="J19221" s="126"/>
      <c r="K19221" s="9"/>
      <c r="L19221" s="9"/>
      <c r="M19221" s="9"/>
    </row>
    <row r="19222" spans="1:13" x14ac:dyDescent="0.25">
      <c r="A19222" s="126"/>
      <c r="B19222" s="126"/>
      <c r="C19222" s="126"/>
      <c r="D19222" s="127"/>
      <c r="E19222" s="128"/>
      <c r="F19222" s="128"/>
      <c r="G19222" s="126"/>
      <c r="H19222" s="126"/>
      <c r="I19222" s="126"/>
      <c r="J19222" s="126"/>
      <c r="K19222" s="9"/>
      <c r="L19222" s="9"/>
      <c r="M19222" s="9"/>
    </row>
    <row r="19223" spans="1:13" x14ac:dyDescent="0.25">
      <c r="A19223" s="126"/>
      <c r="B19223" s="126"/>
      <c r="C19223" s="126"/>
      <c r="D19223" s="127"/>
      <c r="E19223" s="128"/>
      <c r="F19223" s="128"/>
      <c r="G19223" s="126"/>
      <c r="H19223" s="126"/>
      <c r="I19223" s="126"/>
      <c r="J19223" s="126"/>
      <c r="K19223" s="9"/>
      <c r="L19223" s="9"/>
      <c r="M19223" s="9"/>
    </row>
    <row r="19224" spans="1:13" x14ac:dyDescent="0.25">
      <c r="A19224" s="126"/>
      <c r="B19224" s="126"/>
      <c r="C19224" s="126"/>
      <c r="D19224" s="127"/>
      <c r="E19224" s="128"/>
      <c r="F19224" s="128"/>
      <c r="G19224" s="126"/>
      <c r="H19224" s="126"/>
      <c r="I19224" s="126"/>
      <c r="J19224" s="126"/>
      <c r="K19224" s="9"/>
      <c r="L19224" s="9"/>
      <c r="M19224" s="9"/>
    </row>
    <row r="19225" spans="1:13" x14ac:dyDescent="0.25">
      <c r="A19225" s="126"/>
      <c r="B19225" s="126"/>
      <c r="C19225" s="126"/>
      <c r="D19225" s="127"/>
      <c r="E19225" s="128"/>
      <c r="F19225" s="128"/>
      <c r="G19225" s="126"/>
      <c r="H19225" s="126"/>
      <c r="I19225" s="126"/>
      <c r="J19225" s="126"/>
      <c r="K19225" s="9"/>
      <c r="L19225" s="9"/>
      <c r="M19225" s="9"/>
    </row>
    <row r="19226" spans="1:13" x14ac:dyDescent="0.25">
      <c r="A19226" s="126"/>
      <c r="B19226" s="126"/>
      <c r="C19226" s="126"/>
      <c r="D19226" s="127"/>
      <c r="E19226" s="128"/>
      <c r="F19226" s="128"/>
      <c r="G19226" s="126"/>
      <c r="H19226" s="126"/>
      <c r="I19226" s="126"/>
      <c r="J19226" s="126"/>
      <c r="K19226" s="9"/>
      <c r="L19226" s="9"/>
      <c r="M19226" s="9"/>
    </row>
    <row r="19227" spans="1:13" x14ac:dyDescent="0.25">
      <c r="A19227" s="126"/>
      <c r="B19227" s="126"/>
      <c r="C19227" s="126"/>
      <c r="D19227" s="127"/>
      <c r="E19227" s="128"/>
      <c r="F19227" s="128"/>
      <c r="G19227" s="126"/>
      <c r="H19227" s="126"/>
      <c r="I19227" s="126"/>
      <c r="J19227" s="126"/>
      <c r="K19227" s="9"/>
      <c r="L19227" s="9"/>
      <c r="M19227" s="9"/>
    </row>
    <row r="19228" spans="1:13" x14ac:dyDescent="0.25">
      <c r="A19228" s="126"/>
      <c r="B19228" s="126"/>
      <c r="C19228" s="126"/>
      <c r="D19228" s="127"/>
      <c r="E19228" s="128"/>
      <c r="F19228" s="128"/>
      <c r="G19228" s="126"/>
      <c r="H19228" s="126"/>
      <c r="I19228" s="126"/>
      <c r="J19228" s="126"/>
      <c r="K19228" s="9"/>
      <c r="L19228" s="9"/>
      <c r="M19228" s="9"/>
    </row>
    <row r="19229" spans="1:13" x14ac:dyDescent="0.25">
      <c r="A19229" s="126"/>
      <c r="B19229" s="126"/>
      <c r="C19229" s="126"/>
      <c r="D19229" s="127"/>
      <c r="E19229" s="128"/>
      <c r="F19229" s="128"/>
      <c r="G19229" s="126"/>
      <c r="H19229" s="126"/>
      <c r="I19229" s="126"/>
      <c r="J19229" s="126"/>
      <c r="K19229" s="9"/>
      <c r="L19229" s="9"/>
      <c r="M19229" s="9"/>
    </row>
    <row r="19230" spans="1:13" x14ac:dyDescent="0.25">
      <c r="A19230" s="126"/>
      <c r="B19230" s="126"/>
      <c r="C19230" s="126"/>
      <c r="D19230" s="127"/>
      <c r="E19230" s="128"/>
      <c r="F19230" s="128"/>
      <c r="G19230" s="126"/>
      <c r="H19230" s="126"/>
      <c r="I19230" s="126"/>
      <c r="J19230" s="126"/>
      <c r="K19230" s="9"/>
      <c r="L19230" s="9"/>
      <c r="M19230" s="9"/>
    </row>
    <row r="19231" spans="1:13" x14ac:dyDescent="0.25">
      <c r="A19231" s="126"/>
      <c r="B19231" s="126"/>
      <c r="C19231" s="126"/>
      <c r="D19231" s="127"/>
      <c r="E19231" s="128"/>
      <c r="F19231" s="128"/>
      <c r="G19231" s="126"/>
      <c r="H19231" s="126"/>
      <c r="I19231" s="126"/>
      <c r="J19231" s="126"/>
      <c r="K19231" s="9"/>
      <c r="L19231" s="9"/>
      <c r="M19231" s="9"/>
    </row>
    <row r="19232" spans="1:13" x14ac:dyDescent="0.25">
      <c r="A19232" s="126"/>
      <c r="B19232" s="126"/>
      <c r="C19232" s="126"/>
      <c r="D19232" s="127"/>
      <c r="E19232" s="128"/>
      <c r="F19232" s="128"/>
      <c r="G19232" s="126"/>
      <c r="H19232" s="126"/>
      <c r="I19232" s="126"/>
      <c r="J19232" s="126"/>
      <c r="K19232" s="9"/>
      <c r="L19232" s="9"/>
      <c r="M19232" s="9"/>
    </row>
    <row r="19233" spans="1:13" x14ac:dyDescent="0.25">
      <c r="A19233" s="126"/>
      <c r="B19233" s="126"/>
      <c r="C19233" s="126"/>
      <c r="D19233" s="127"/>
      <c r="E19233" s="128"/>
      <c r="F19233" s="128"/>
      <c r="G19233" s="126"/>
      <c r="H19233" s="126"/>
      <c r="I19233" s="126"/>
      <c r="J19233" s="126"/>
      <c r="K19233" s="9"/>
      <c r="L19233" s="9"/>
      <c r="M19233" s="9"/>
    </row>
    <row r="19234" spans="1:13" x14ac:dyDescent="0.25">
      <c r="A19234" s="126"/>
      <c r="B19234" s="126"/>
      <c r="C19234" s="126"/>
      <c r="D19234" s="127"/>
      <c r="E19234" s="128"/>
      <c r="F19234" s="128"/>
      <c r="G19234" s="126"/>
      <c r="H19234" s="126"/>
      <c r="I19234" s="126"/>
      <c r="J19234" s="126"/>
      <c r="K19234" s="9"/>
      <c r="L19234" s="9"/>
      <c r="M19234" s="9"/>
    </row>
    <row r="19235" spans="1:13" x14ac:dyDescent="0.25">
      <c r="A19235" s="126"/>
      <c r="B19235" s="126"/>
      <c r="C19235" s="126"/>
      <c r="D19235" s="127"/>
      <c r="E19235" s="128"/>
      <c r="F19235" s="128"/>
      <c r="G19235" s="126"/>
      <c r="H19235" s="126"/>
      <c r="I19235" s="126"/>
      <c r="J19235" s="126"/>
      <c r="K19235" s="9"/>
      <c r="L19235" s="9"/>
      <c r="M19235" s="9"/>
    </row>
    <row r="19236" spans="1:13" x14ac:dyDescent="0.25">
      <c r="A19236" s="126"/>
      <c r="B19236" s="126"/>
      <c r="C19236" s="126"/>
      <c r="D19236" s="127"/>
      <c r="E19236" s="128"/>
      <c r="F19236" s="128"/>
      <c r="G19236" s="126"/>
      <c r="H19236" s="126"/>
      <c r="I19236" s="126"/>
      <c r="J19236" s="126"/>
      <c r="K19236" s="9"/>
      <c r="L19236" s="9"/>
      <c r="M19236" s="9"/>
    </row>
    <row r="19237" spans="1:13" x14ac:dyDescent="0.25">
      <c r="A19237" s="126"/>
      <c r="B19237" s="126"/>
      <c r="C19237" s="126"/>
      <c r="D19237" s="127"/>
      <c r="E19237" s="128"/>
      <c r="F19237" s="128"/>
      <c r="G19237" s="126"/>
      <c r="H19237" s="126"/>
      <c r="I19237" s="126"/>
      <c r="J19237" s="126"/>
      <c r="K19237" s="9"/>
      <c r="L19237" s="9"/>
      <c r="M19237" s="9"/>
    </row>
    <row r="19238" spans="1:13" x14ac:dyDescent="0.25">
      <c r="A19238" s="126"/>
      <c r="B19238" s="126"/>
      <c r="C19238" s="126"/>
      <c r="D19238" s="127"/>
      <c r="E19238" s="128"/>
      <c r="F19238" s="128"/>
      <c r="G19238" s="126"/>
      <c r="H19238" s="126"/>
      <c r="I19238" s="126"/>
      <c r="J19238" s="126"/>
      <c r="K19238" s="9"/>
      <c r="L19238" s="9"/>
      <c r="M19238" s="9"/>
    </row>
    <row r="19239" spans="1:13" x14ac:dyDescent="0.25">
      <c r="A19239" s="126"/>
      <c r="B19239" s="126"/>
      <c r="C19239" s="126"/>
      <c r="D19239" s="127"/>
      <c r="E19239" s="128"/>
      <c r="F19239" s="128"/>
      <c r="G19239" s="126"/>
      <c r="H19239" s="126"/>
      <c r="I19239" s="126"/>
      <c r="J19239" s="126"/>
      <c r="K19239" s="9"/>
      <c r="L19239" s="9"/>
      <c r="M19239" s="9"/>
    </row>
    <row r="19240" spans="1:13" x14ac:dyDescent="0.25">
      <c r="A19240" s="126"/>
      <c r="B19240" s="126"/>
      <c r="C19240" s="126"/>
      <c r="D19240" s="127"/>
      <c r="E19240" s="128"/>
      <c r="F19240" s="128"/>
      <c r="G19240" s="126"/>
      <c r="H19240" s="126"/>
      <c r="I19240" s="126"/>
      <c r="J19240" s="126"/>
      <c r="K19240" s="9"/>
      <c r="L19240" s="9"/>
      <c r="M19240" s="9"/>
    </row>
    <row r="19241" spans="1:13" x14ac:dyDescent="0.25">
      <c r="A19241" s="126"/>
      <c r="B19241" s="126"/>
      <c r="C19241" s="126"/>
      <c r="D19241" s="127"/>
      <c r="E19241" s="128"/>
      <c r="F19241" s="128"/>
      <c r="G19241" s="126"/>
      <c r="H19241" s="126"/>
      <c r="I19241" s="126"/>
      <c r="J19241" s="126"/>
      <c r="K19241" s="9"/>
      <c r="L19241" s="9"/>
      <c r="M19241" s="9"/>
    </row>
    <row r="19242" spans="1:13" x14ac:dyDescent="0.25">
      <c r="A19242" s="126"/>
      <c r="B19242" s="126"/>
      <c r="C19242" s="126"/>
      <c r="D19242" s="127"/>
      <c r="E19242" s="128"/>
      <c r="F19242" s="128"/>
      <c r="G19242" s="126"/>
      <c r="H19242" s="126"/>
      <c r="I19242" s="126"/>
      <c r="J19242" s="126"/>
      <c r="K19242" s="9"/>
      <c r="L19242" s="9"/>
      <c r="M19242" s="9"/>
    </row>
    <row r="19243" spans="1:13" x14ac:dyDescent="0.25">
      <c r="A19243" s="126"/>
      <c r="B19243" s="126"/>
      <c r="C19243" s="126"/>
      <c r="D19243" s="127"/>
      <c r="E19243" s="128"/>
      <c r="F19243" s="128"/>
      <c r="G19243" s="126"/>
      <c r="H19243" s="126"/>
      <c r="I19243" s="126"/>
      <c r="J19243" s="126"/>
      <c r="K19243" s="9"/>
      <c r="L19243" s="9"/>
      <c r="M19243" s="9"/>
    </row>
    <row r="19244" spans="1:13" x14ac:dyDescent="0.25">
      <c r="A19244" s="126"/>
      <c r="B19244" s="126"/>
      <c r="C19244" s="126"/>
      <c r="D19244" s="127"/>
      <c r="E19244" s="128"/>
      <c r="F19244" s="128"/>
      <c r="G19244" s="126"/>
      <c r="H19244" s="126"/>
      <c r="I19244" s="126"/>
      <c r="J19244" s="126"/>
      <c r="K19244" s="9"/>
      <c r="L19244" s="9"/>
      <c r="M19244" s="9"/>
    </row>
    <row r="19245" spans="1:13" x14ac:dyDescent="0.25">
      <c r="A19245" s="126"/>
      <c r="B19245" s="126"/>
      <c r="C19245" s="126"/>
      <c r="D19245" s="127"/>
      <c r="E19245" s="128"/>
      <c r="F19245" s="128"/>
      <c r="G19245" s="126"/>
      <c r="H19245" s="126"/>
      <c r="I19245" s="126"/>
      <c r="J19245" s="126"/>
      <c r="K19245" s="9"/>
      <c r="L19245" s="9"/>
      <c r="M19245" s="9"/>
    </row>
    <row r="19246" spans="1:13" x14ac:dyDescent="0.25">
      <c r="A19246" s="126"/>
      <c r="B19246" s="126"/>
      <c r="C19246" s="126"/>
      <c r="D19246" s="127"/>
      <c r="E19246" s="128"/>
      <c r="F19246" s="128"/>
      <c r="G19246" s="126"/>
      <c r="H19246" s="126"/>
      <c r="I19246" s="126"/>
      <c r="J19246" s="126"/>
      <c r="K19246" s="9"/>
      <c r="L19246" s="9"/>
      <c r="M19246" s="9"/>
    </row>
    <row r="19247" spans="1:13" x14ac:dyDescent="0.25">
      <c r="A19247" s="126"/>
      <c r="B19247" s="126"/>
      <c r="C19247" s="126"/>
      <c r="D19247" s="127"/>
      <c r="E19247" s="128"/>
      <c r="F19247" s="128"/>
      <c r="G19247" s="126"/>
      <c r="H19247" s="126"/>
      <c r="I19247" s="126"/>
      <c r="J19247" s="126"/>
      <c r="K19247" s="9"/>
      <c r="L19247" s="9"/>
      <c r="M19247" s="9"/>
    </row>
    <row r="19248" spans="1:13" x14ac:dyDescent="0.25">
      <c r="A19248" s="126"/>
      <c r="B19248" s="126"/>
      <c r="C19248" s="126"/>
      <c r="D19248" s="127"/>
      <c r="E19248" s="128"/>
      <c r="F19248" s="128"/>
      <c r="G19248" s="126"/>
      <c r="H19248" s="126"/>
      <c r="I19248" s="126"/>
      <c r="J19248" s="126"/>
      <c r="K19248" s="9"/>
      <c r="L19248" s="9"/>
      <c r="M19248" s="9"/>
    </row>
    <row r="19249" spans="1:13" x14ac:dyDescent="0.25">
      <c r="A19249" s="126"/>
      <c r="B19249" s="126"/>
      <c r="C19249" s="126"/>
      <c r="D19249" s="127"/>
      <c r="E19249" s="128"/>
      <c r="F19249" s="128"/>
      <c r="G19249" s="126"/>
      <c r="H19249" s="126"/>
      <c r="I19249" s="126"/>
      <c r="J19249" s="126"/>
      <c r="K19249" s="9"/>
      <c r="L19249" s="9"/>
      <c r="M19249" s="9"/>
    </row>
    <row r="19250" spans="1:13" x14ac:dyDescent="0.25">
      <c r="A19250" s="126"/>
      <c r="B19250" s="126"/>
      <c r="C19250" s="126"/>
      <c r="D19250" s="127"/>
      <c r="E19250" s="128"/>
      <c r="F19250" s="128"/>
      <c r="G19250" s="126"/>
      <c r="H19250" s="126"/>
      <c r="I19250" s="126"/>
      <c r="J19250" s="126"/>
      <c r="K19250" s="9"/>
      <c r="L19250" s="9"/>
      <c r="M19250" s="9"/>
    </row>
    <row r="19251" spans="1:13" x14ac:dyDescent="0.25">
      <c r="A19251" s="126"/>
      <c r="B19251" s="126"/>
      <c r="C19251" s="126"/>
      <c r="D19251" s="127"/>
      <c r="E19251" s="128"/>
      <c r="F19251" s="128"/>
      <c r="G19251" s="126"/>
      <c r="H19251" s="126"/>
      <c r="I19251" s="126"/>
      <c r="J19251" s="126"/>
      <c r="K19251" s="9"/>
      <c r="L19251" s="9"/>
      <c r="M19251" s="9"/>
    </row>
    <row r="19252" spans="1:13" x14ac:dyDescent="0.25">
      <c r="A19252" s="126"/>
      <c r="B19252" s="126"/>
      <c r="C19252" s="126"/>
      <c r="D19252" s="127"/>
      <c r="E19252" s="128"/>
      <c r="F19252" s="128"/>
      <c r="G19252" s="126"/>
      <c r="H19252" s="126"/>
      <c r="I19252" s="126"/>
      <c r="J19252" s="126"/>
      <c r="K19252" s="9"/>
      <c r="L19252" s="9"/>
      <c r="M19252" s="9"/>
    </row>
    <row r="19253" spans="1:13" x14ac:dyDescent="0.25">
      <c r="A19253" s="126"/>
      <c r="B19253" s="126"/>
      <c r="C19253" s="126"/>
      <c r="D19253" s="127"/>
      <c r="E19253" s="128"/>
      <c r="F19253" s="128"/>
      <c r="G19253" s="126"/>
      <c r="H19253" s="126"/>
      <c r="I19253" s="126"/>
      <c r="J19253" s="126"/>
      <c r="K19253" s="9"/>
      <c r="L19253" s="9"/>
      <c r="M19253" s="9"/>
    </row>
    <row r="19254" spans="1:13" x14ac:dyDescent="0.25">
      <c r="A19254" s="126"/>
      <c r="B19254" s="126"/>
      <c r="C19254" s="126"/>
      <c r="D19254" s="127"/>
      <c r="E19254" s="128"/>
      <c r="F19254" s="128"/>
      <c r="G19254" s="126"/>
      <c r="H19254" s="126"/>
      <c r="I19254" s="126"/>
      <c r="J19254" s="126"/>
      <c r="K19254" s="9"/>
      <c r="L19254" s="9"/>
      <c r="M19254" s="9"/>
    </row>
    <row r="19255" spans="1:13" x14ac:dyDescent="0.25">
      <c r="A19255" s="126"/>
      <c r="B19255" s="126"/>
      <c r="C19255" s="126"/>
      <c r="D19255" s="127"/>
      <c r="E19255" s="128"/>
      <c r="F19255" s="128"/>
      <c r="G19255" s="126"/>
      <c r="H19255" s="126"/>
      <c r="I19255" s="126"/>
      <c r="J19255" s="126"/>
      <c r="K19255" s="9"/>
      <c r="L19255" s="9"/>
      <c r="M19255" s="9"/>
    </row>
    <row r="19256" spans="1:13" x14ac:dyDescent="0.25">
      <c r="A19256" s="126"/>
      <c r="B19256" s="126"/>
      <c r="C19256" s="126"/>
      <c r="D19256" s="127"/>
      <c r="E19256" s="128"/>
      <c r="F19256" s="128"/>
      <c r="G19256" s="126"/>
      <c r="H19256" s="126"/>
      <c r="I19256" s="126"/>
      <c r="J19256" s="126"/>
      <c r="K19256" s="9"/>
      <c r="L19256" s="9"/>
      <c r="M19256" s="9"/>
    </row>
    <row r="19257" spans="1:13" x14ac:dyDescent="0.25">
      <c r="A19257" s="126"/>
      <c r="B19257" s="126"/>
      <c r="C19257" s="126"/>
      <c r="D19257" s="127"/>
      <c r="E19257" s="128"/>
      <c r="F19257" s="128"/>
      <c r="G19257" s="126"/>
      <c r="H19257" s="126"/>
      <c r="I19257" s="126"/>
      <c r="J19257" s="126"/>
      <c r="K19257" s="9"/>
      <c r="L19257" s="9"/>
      <c r="M19257" s="9"/>
    </row>
    <row r="19258" spans="1:13" x14ac:dyDescent="0.25">
      <c r="A19258" s="126"/>
      <c r="B19258" s="126"/>
      <c r="C19258" s="126"/>
      <c r="D19258" s="127"/>
      <c r="E19258" s="128"/>
      <c r="F19258" s="128"/>
      <c r="G19258" s="126"/>
      <c r="H19258" s="126"/>
      <c r="I19258" s="126"/>
      <c r="J19258" s="126"/>
      <c r="K19258" s="9"/>
      <c r="L19258" s="9"/>
      <c r="M19258" s="9"/>
    </row>
    <row r="19259" spans="1:13" x14ac:dyDescent="0.25">
      <c r="A19259" s="126"/>
      <c r="B19259" s="126"/>
      <c r="C19259" s="126"/>
      <c r="D19259" s="127"/>
      <c r="E19259" s="128"/>
      <c r="F19259" s="128"/>
      <c r="G19259" s="126"/>
      <c r="H19259" s="126"/>
      <c r="I19259" s="126"/>
      <c r="J19259" s="126"/>
      <c r="K19259" s="9"/>
      <c r="L19259" s="9"/>
      <c r="M19259" s="9"/>
    </row>
    <row r="19260" spans="1:13" x14ac:dyDescent="0.25">
      <c r="A19260" s="126"/>
      <c r="B19260" s="126"/>
      <c r="C19260" s="126"/>
      <c r="D19260" s="127"/>
      <c r="E19260" s="128"/>
      <c r="F19260" s="128"/>
      <c r="G19260" s="126"/>
      <c r="H19260" s="126"/>
      <c r="I19260" s="126"/>
      <c r="J19260" s="126"/>
      <c r="K19260" s="9"/>
      <c r="L19260" s="9"/>
      <c r="M19260" s="9"/>
    </row>
    <row r="19261" spans="1:13" x14ac:dyDescent="0.25">
      <c r="A19261" s="126"/>
      <c r="B19261" s="126"/>
      <c r="C19261" s="126"/>
      <c r="D19261" s="127"/>
      <c r="E19261" s="128"/>
      <c r="F19261" s="128"/>
      <c r="G19261" s="126"/>
      <c r="H19261" s="126"/>
      <c r="I19261" s="126"/>
      <c r="J19261" s="126"/>
      <c r="K19261" s="9"/>
      <c r="L19261" s="9"/>
      <c r="M19261" s="9"/>
    </row>
    <row r="19262" spans="1:13" x14ac:dyDescent="0.25">
      <c r="A19262" s="126"/>
      <c r="B19262" s="126"/>
      <c r="C19262" s="126"/>
      <c r="D19262" s="127"/>
      <c r="E19262" s="128"/>
      <c r="F19262" s="128"/>
      <c r="G19262" s="126"/>
      <c r="H19262" s="126"/>
      <c r="I19262" s="126"/>
      <c r="J19262" s="126"/>
      <c r="K19262" s="9"/>
      <c r="L19262" s="9"/>
      <c r="M19262" s="9"/>
    </row>
    <row r="19263" spans="1:13" x14ac:dyDescent="0.25">
      <c r="A19263" s="126"/>
      <c r="B19263" s="126"/>
      <c r="C19263" s="126"/>
      <c r="D19263" s="127"/>
      <c r="E19263" s="128"/>
      <c r="F19263" s="128"/>
      <c r="G19263" s="126"/>
      <c r="H19263" s="126"/>
      <c r="I19263" s="126"/>
      <c r="J19263" s="126"/>
      <c r="K19263" s="9"/>
      <c r="L19263" s="9"/>
      <c r="M19263" s="9"/>
    </row>
    <row r="19264" spans="1:13" x14ac:dyDescent="0.25">
      <c r="A19264" s="126"/>
      <c r="B19264" s="126"/>
      <c r="C19264" s="126"/>
      <c r="D19264" s="127"/>
      <c r="E19264" s="128"/>
      <c r="F19264" s="128"/>
      <c r="G19264" s="126"/>
      <c r="H19264" s="126"/>
      <c r="I19264" s="126"/>
      <c r="J19264" s="126"/>
      <c r="K19264" s="9"/>
      <c r="L19264" s="9"/>
      <c r="M19264" s="9"/>
    </row>
    <row r="19265" spans="1:13" x14ac:dyDescent="0.25">
      <c r="A19265" s="126"/>
      <c r="B19265" s="126"/>
      <c r="C19265" s="126"/>
      <c r="D19265" s="127"/>
      <c r="E19265" s="128"/>
      <c r="F19265" s="128"/>
      <c r="G19265" s="126"/>
      <c r="H19265" s="126"/>
      <c r="I19265" s="126"/>
      <c r="J19265" s="126"/>
      <c r="K19265" s="9"/>
      <c r="L19265" s="9"/>
      <c r="M19265" s="9"/>
    </row>
    <row r="19266" spans="1:13" x14ac:dyDescent="0.25">
      <c r="A19266" s="126"/>
      <c r="B19266" s="126"/>
      <c r="C19266" s="126"/>
      <c r="D19266" s="127"/>
      <c r="E19266" s="128"/>
      <c r="F19266" s="128"/>
      <c r="G19266" s="126"/>
      <c r="H19266" s="126"/>
      <c r="I19266" s="126"/>
      <c r="J19266" s="126"/>
      <c r="K19266" s="9"/>
      <c r="L19266" s="9"/>
      <c r="M19266" s="9"/>
    </row>
    <row r="19267" spans="1:13" x14ac:dyDescent="0.25">
      <c r="A19267" s="126"/>
      <c r="B19267" s="126"/>
      <c r="C19267" s="126"/>
      <c r="D19267" s="127"/>
      <c r="E19267" s="128"/>
      <c r="F19267" s="128"/>
      <c r="G19267" s="126"/>
      <c r="H19267" s="126"/>
      <c r="I19267" s="126"/>
      <c r="J19267" s="126"/>
      <c r="K19267" s="9"/>
      <c r="L19267" s="9"/>
      <c r="M19267" s="9"/>
    </row>
    <row r="19268" spans="1:13" x14ac:dyDescent="0.25">
      <c r="A19268" s="126"/>
      <c r="B19268" s="126"/>
      <c r="C19268" s="126"/>
      <c r="D19268" s="127"/>
      <c r="E19268" s="128"/>
      <c r="F19268" s="128"/>
      <c r="G19268" s="126"/>
      <c r="H19268" s="126"/>
      <c r="I19268" s="126"/>
      <c r="J19268" s="126"/>
      <c r="K19268" s="9"/>
      <c r="L19268" s="9"/>
      <c r="M19268" s="9"/>
    </row>
    <row r="19269" spans="1:13" x14ac:dyDescent="0.25">
      <c r="A19269" s="126"/>
      <c r="B19269" s="126"/>
      <c r="C19269" s="126"/>
      <c r="D19269" s="127"/>
      <c r="E19269" s="128"/>
      <c r="F19269" s="128"/>
      <c r="G19269" s="126"/>
      <c r="H19269" s="126"/>
      <c r="I19269" s="126"/>
      <c r="J19269" s="126"/>
      <c r="K19269" s="9"/>
      <c r="L19269" s="9"/>
      <c r="M19269" s="9"/>
    </row>
    <row r="19270" spans="1:13" x14ac:dyDescent="0.25">
      <c r="A19270" s="126"/>
      <c r="B19270" s="126"/>
      <c r="C19270" s="126"/>
      <c r="D19270" s="127"/>
      <c r="E19270" s="128"/>
      <c r="F19270" s="128"/>
      <c r="G19270" s="126"/>
      <c r="H19270" s="126"/>
      <c r="I19270" s="126"/>
      <c r="J19270" s="126"/>
      <c r="K19270" s="9"/>
      <c r="L19270" s="9"/>
      <c r="M19270" s="9"/>
    </row>
    <row r="19271" spans="1:13" x14ac:dyDescent="0.25">
      <c r="A19271" s="126"/>
      <c r="B19271" s="126"/>
      <c r="C19271" s="126"/>
      <c r="D19271" s="127"/>
      <c r="E19271" s="128"/>
      <c r="F19271" s="128"/>
      <c r="G19271" s="126"/>
      <c r="H19271" s="126"/>
      <c r="I19271" s="126"/>
      <c r="J19271" s="126"/>
      <c r="K19271" s="9"/>
      <c r="L19271" s="9"/>
      <c r="M19271" s="9"/>
    </row>
    <row r="19272" spans="1:13" x14ac:dyDescent="0.25">
      <c r="A19272" s="126"/>
      <c r="B19272" s="126"/>
      <c r="C19272" s="126"/>
      <c r="D19272" s="127"/>
      <c r="E19272" s="128"/>
      <c r="F19272" s="128"/>
      <c r="G19272" s="126"/>
      <c r="H19272" s="126"/>
      <c r="I19272" s="126"/>
      <c r="J19272" s="126"/>
      <c r="K19272" s="9"/>
      <c r="L19272" s="9"/>
      <c r="M19272" s="9"/>
    </row>
    <row r="19273" spans="1:13" x14ac:dyDescent="0.25">
      <c r="A19273" s="126"/>
      <c r="B19273" s="126"/>
      <c r="C19273" s="126"/>
      <c r="D19273" s="127"/>
      <c r="E19273" s="128"/>
      <c r="F19273" s="128"/>
      <c r="G19273" s="126"/>
      <c r="H19273" s="126"/>
      <c r="I19273" s="126"/>
      <c r="J19273" s="126"/>
      <c r="K19273" s="9"/>
      <c r="L19273" s="9"/>
      <c r="M19273" s="9"/>
    </row>
    <row r="19274" spans="1:13" x14ac:dyDescent="0.25">
      <c r="A19274" s="126"/>
      <c r="B19274" s="126"/>
      <c r="C19274" s="126"/>
      <c r="D19274" s="127"/>
      <c r="E19274" s="128"/>
      <c r="F19274" s="128"/>
      <c r="G19274" s="126"/>
      <c r="H19274" s="126"/>
      <c r="I19274" s="126"/>
      <c r="J19274" s="126"/>
      <c r="K19274" s="9"/>
      <c r="L19274" s="9"/>
      <c r="M19274" s="9"/>
    </row>
    <row r="19275" spans="1:13" x14ac:dyDescent="0.25">
      <c r="A19275" s="126"/>
      <c r="B19275" s="126"/>
      <c r="C19275" s="126"/>
      <c r="D19275" s="127"/>
      <c r="E19275" s="128"/>
      <c r="F19275" s="128"/>
      <c r="G19275" s="126"/>
      <c r="H19275" s="126"/>
      <c r="I19275" s="126"/>
      <c r="J19275" s="126"/>
      <c r="K19275" s="9"/>
      <c r="L19275" s="9"/>
      <c r="M19275" s="9"/>
    </row>
    <row r="19276" spans="1:13" x14ac:dyDescent="0.25">
      <c r="A19276" s="126"/>
      <c r="B19276" s="126"/>
      <c r="C19276" s="126"/>
      <c r="D19276" s="127"/>
      <c r="E19276" s="128"/>
      <c r="F19276" s="128"/>
      <c r="G19276" s="126"/>
      <c r="H19276" s="126"/>
      <c r="I19276" s="126"/>
      <c r="J19276" s="126"/>
      <c r="K19276" s="9"/>
      <c r="L19276" s="9"/>
      <c r="M19276" s="9"/>
    </row>
    <row r="19277" spans="1:13" x14ac:dyDescent="0.25">
      <c r="A19277" s="126"/>
      <c r="B19277" s="126"/>
      <c r="C19277" s="126"/>
      <c r="D19277" s="127"/>
      <c r="E19277" s="128"/>
      <c r="F19277" s="128"/>
      <c r="G19277" s="126"/>
      <c r="H19277" s="126"/>
      <c r="I19277" s="126"/>
      <c r="J19277" s="126"/>
      <c r="K19277" s="9"/>
      <c r="L19277" s="9"/>
      <c r="M19277" s="9"/>
    </row>
    <row r="19278" spans="1:13" x14ac:dyDescent="0.25">
      <c r="A19278" s="126"/>
      <c r="B19278" s="126"/>
      <c r="C19278" s="126"/>
      <c r="D19278" s="127"/>
      <c r="E19278" s="128"/>
      <c r="F19278" s="128"/>
      <c r="G19278" s="126"/>
      <c r="H19278" s="126"/>
      <c r="I19278" s="126"/>
      <c r="J19278" s="126"/>
      <c r="K19278" s="9"/>
      <c r="L19278" s="9"/>
      <c r="M19278" s="9"/>
    </row>
    <row r="19279" spans="1:13" x14ac:dyDescent="0.25">
      <c r="A19279" s="126"/>
      <c r="B19279" s="126"/>
      <c r="C19279" s="126"/>
      <c r="D19279" s="127"/>
      <c r="E19279" s="128"/>
      <c r="F19279" s="128"/>
      <c r="G19279" s="126"/>
      <c r="H19279" s="126"/>
      <c r="I19279" s="126"/>
      <c r="J19279" s="126"/>
      <c r="K19279" s="9"/>
      <c r="L19279" s="9"/>
      <c r="M19279" s="9"/>
    </row>
    <row r="19280" spans="1:13" x14ac:dyDescent="0.25">
      <c r="A19280" s="126"/>
      <c r="B19280" s="126"/>
      <c r="C19280" s="126"/>
      <c r="D19280" s="127"/>
      <c r="E19280" s="128"/>
      <c r="F19280" s="128"/>
      <c r="G19280" s="126"/>
      <c r="H19280" s="126"/>
      <c r="I19280" s="126"/>
      <c r="J19280" s="126"/>
      <c r="K19280" s="9"/>
      <c r="L19280" s="9"/>
      <c r="M19280" s="9"/>
    </row>
    <row r="19281" spans="1:13" x14ac:dyDescent="0.25">
      <c r="A19281" s="126"/>
      <c r="B19281" s="126"/>
      <c r="C19281" s="126"/>
      <c r="D19281" s="127"/>
      <c r="E19281" s="128"/>
      <c r="F19281" s="128"/>
      <c r="G19281" s="126"/>
      <c r="H19281" s="126"/>
      <c r="I19281" s="126"/>
      <c r="J19281" s="126"/>
      <c r="K19281" s="9"/>
      <c r="L19281" s="9"/>
      <c r="M19281" s="9"/>
    </row>
    <row r="19282" spans="1:13" x14ac:dyDescent="0.25">
      <c r="A19282" s="126"/>
      <c r="B19282" s="126"/>
      <c r="C19282" s="126"/>
      <c r="D19282" s="127"/>
      <c r="E19282" s="128"/>
      <c r="F19282" s="128"/>
      <c r="G19282" s="126"/>
      <c r="H19282" s="126"/>
      <c r="I19282" s="126"/>
      <c r="J19282" s="126"/>
      <c r="K19282" s="9"/>
      <c r="L19282" s="9"/>
      <c r="M19282" s="9"/>
    </row>
    <row r="19283" spans="1:13" x14ac:dyDescent="0.25">
      <c r="A19283" s="126"/>
      <c r="B19283" s="126"/>
      <c r="C19283" s="126"/>
      <c r="D19283" s="127"/>
      <c r="E19283" s="128"/>
      <c r="F19283" s="128"/>
      <c r="G19283" s="126"/>
      <c r="H19283" s="126"/>
      <c r="I19283" s="126"/>
      <c r="J19283" s="126"/>
      <c r="K19283" s="9"/>
      <c r="L19283" s="9"/>
      <c r="M19283" s="9"/>
    </row>
    <row r="19284" spans="1:13" x14ac:dyDescent="0.25">
      <c r="A19284" s="126"/>
      <c r="B19284" s="126"/>
      <c r="C19284" s="126"/>
      <c r="D19284" s="127"/>
      <c r="E19284" s="128"/>
      <c r="F19284" s="128"/>
      <c r="G19284" s="126"/>
      <c r="H19284" s="126"/>
      <c r="I19284" s="126"/>
      <c r="J19284" s="126"/>
      <c r="K19284" s="9"/>
      <c r="L19284" s="9"/>
      <c r="M19284" s="9"/>
    </row>
    <row r="19285" spans="1:13" x14ac:dyDescent="0.25">
      <c r="A19285" s="126"/>
      <c r="B19285" s="126"/>
      <c r="C19285" s="126"/>
      <c r="D19285" s="127"/>
      <c r="E19285" s="128"/>
      <c r="F19285" s="128"/>
      <c r="G19285" s="126"/>
      <c r="H19285" s="126"/>
      <c r="I19285" s="126"/>
      <c r="J19285" s="126"/>
      <c r="K19285" s="9"/>
      <c r="L19285" s="9"/>
      <c r="M19285" s="9"/>
    </row>
    <row r="19286" spans="1:13" x14ac:dyDescent="0.25">
      <c r="A19286" s="126"/>
      <c r="B19286" s="126"/>
      <c r="C19286" s="126"/>
      <c r="D19286" s="127"/>
      <c r="E19286" s="128"/>
      <c r="F19286" s="128"/>
      <c r="G19286" s="126"/>
      <c r="H19286" s="126"/>
      <c r="I19286" s="126"/>
      <c r="J19286" s="126"/>
      <c r="K19286" s="9"/>
      <c r="L19286" s="9"/>
      <c r="M19286" s="9"/>
    </row>
    <row r="19287" spans="1:13" x14ac:dyDescent="0.25">
      <c r="A19287" s="126"/>
      <c r="B19287" s="126"/>
      <c r="C19287" s="126"/>
      <c r="D19287" s="127"/>
      <c r="E19287" s="128"/>
      <c r="F19287" s="128"/>
      <c r="G19287" s="126"/>
      <c r="H19287" s="126"/>
      <c r="I19287" s="126"/>
      <c r="J19287" s="126"/>
      <c r="K19287" s="9"/>
      <c r="L19287" s="9"/>
      <c r="M19287" s="9"/>
    </row>
    <row r="19288" spans="1:13" x14ac:dyDescent="0.25">
      <c r="A19288" s="126"/>
      <c r="B19288" s="126"/>
      <c r="C19288" s="126"/>
      <c r="D19288" s="127"/>
      <c r="E19288" s="128"/>
      <c r="F19288" s="128"/>
      <c r="G19288" s="126"/>
      <c r="H19288" s="126"/>
      <c r="I19288" s="126"/>
      <c r="J19288" s="126"/>
      <c r="K19288" s="9"/>
      <c r="L19288" s="9"/>
      <c r="M19288" s="9"/>
    </row>
    <row r="19289" spans="1:13" x14ac:dyDescent="0.25">
      <c r="A19289" s="126"/>
      <c r="B19289" s="126"/>
      <c r="C19289" s="126"/>
      <c r="D19289" s="127"/>
      <c r="E19289" s="128"/>
      <c r="F19289" s="128"/>
      <c r="G19289" s="126"/>
      <c r="H19289" s="126"/>
      <c r="I19289" s="126"/>
      <c r="J19289" s="126"/>
      <c r="K19289" s="9"/>
      <c r="L19289" s="9"/>
      <c r="M19289" s="9"/>
    </row>
    <row r="19290" spans="1:13" x14ac:dyDescent="0.25">
      <c r="A19290" s="126"/>
      <c r="B19290" s="126"/>
      <c r="C19290" s="126"/>
      <c r="D19290" s="127"/>
      <c r="E19290" s="128"/>
      <c r="F19290" s="128"/>
      <c r="G19290" s="126"/>
      <c r="H19290" s="126"/>
      <c r="I19290" s="126"/>
      <c r="J19290" s="126"/>
      <c r="K19290" s="9"/>
      <c r="L19290" s="9"/>
      <c r="M19290" s="9"/>
    </row>
    <row r="19291" spans="1:13" x14ac:dyDescent="0.25">
      <c r="A19291" s="126"/>
      <c r="B19291" s="126"/>
      <c r="C19291" s="126"/>
      <c r="D19291" s="127"/>
      <c r="E19291" s="128"/>
      <c r="F19291" s="128"/>
      <c r="G19291" s="126"/>
      <c r="H19291" s="126"/>
      <c r="I19291" s="126"/>
      <c r="J19291" s="126"/>
      <c r="K19291" s="9"/>
      <c r="L19291" s="9"/>
      <c r="M19291" s="9"/>
    </row>
    <row r="19292" spans="1:13" x14ac:dyDescent="0.25">
      <c r="A19292" s="126"/>
      <c r="B19292" s="126"/>
      <c r="C19292" s="126"/>
      <c r="D19292" s="127"/>
      <c r="E19292" s="128"/>
      <c r="F19292" s="128"/>
      <c r="G19292" s="126"/>
      <c r="H19292" s="126"/>
      <c r="I19292" s="126"/>
      <c r="J19292" s="126"/>
      <c r="K19292" s="9"/>
      <c r="L19292" s="9"/>
      <c r="M19292" s="9"/>
    </row>
    <row r="19293" spans="1:13" x14ac:dyDescent="0.25">
      <c r="A19293" s="126"/>
      <c r="B19293" s="126"/>
      <c r="C19293" s="126"/>
      <c r="D19293" s="127"/>
      <c r="E19293" s="128"/>
      <c r="F19293" s="128"/>
      <c r="G19293" s="126"/>
      <c r="H19293" s="126"/>
      <c r="I19293" s="126"/>
      <c r="J19293" s="126"/>
      <c r="K19293" s="9"/>
      <c r="L19293" s="9"/>
      <c r="M19293" s="9"/>
    </row>
    <row r="19294" spans="1:13" x14ac:dyDescent="0.25">
      <c r="A19294" s="126"/>
      <c r="B19294" s="126"/>
      <c r="C19294" s="126"/>
      <c r="D19294" s="127"/>
      <c r="E19294" s="128"/>
      <c r="F19294" s="128"/>
      <c r="G19294" s="126"/>
      <c r="H19294" s="126"/>
      <c r="I19294" s="126"/>
      <c r="J19294" s="126"/>
      <c r="K19294" s="9"/>
      <c r="L19294" s="9"/>
      <c r="M19294" s="9"/>
    </row>
    <row r="19295" spans="1:13" x14ac:dyDescent="0.25">
      <c r="A19295" s="126"/>
      <c r="B19295" s="126"/>
      <c r="C19295" s="126"/>
      <c r="D19295" s="127"/>
      <c r="E19295" s="128"/>
      <c r="F19295" s="128"/>
      <c r="G19295" s="126"/>
      <c r="H19295" s="126"/>
      <c r="I19295" s="126"/>
      <c r="J19295" s="126"/>
      <c r="K19295" s="9"/>
      <c r="L19295" s="9"/>
      <c r="M19295" s="9"/>
    </row>
    <row r="19296" spans="1:13" x14ac:dyDescent="0.25">
      <c r="A19296" s="126"/>
      <c r="B19296" s="126"/>
      <c r="C19296" s="126"/>
      <c r="D19296" s="127"/>
      <c r="E19296" s="128"/>
      <c r="F19296" s="128"/>
      <c r="G19296" s="126"/>
      <c r="H19296" s="126"/>
      <c r="I19296" s="126"/>
      <c r="J19296" s="126"/>
      <c r="K19296" s="9"/>
      <c r="L19296" s="9"/>
      <c r="M19296" s="9"/>
    </row>
    <row r="19297" spans="1:13" x14ac:dyDescent="0.25">
      <c r="A19297" s="126"/>
      <c r="B19297" s="126"/>
      <c r="C19297" s="126"/>
      <c r="D19297" s="127"/>
      <c r="E19297" s="128"/>
      <c r="F19297" s="128"/>
      <c r="G19297" s="126"/>
      <c r="H19297" s="126"/>
      <c r="I19297" s="126"/>
      <c r="J19297" s="126"/>
      <c r="K19297" s="9"/>
      <c r="L19297" s="9"/>
      <c r="M19297" s="9"/>
    </row>
    <row r="19298" spans="1:13" x14ac:dyDescent="0.25">
      <c r="A19298" s="126"/>
      <c r="B19298" s="126"/>
      <c r="C19298" s="126"/>
      <c r="D19298" s="127"/>
      <c r="E19298" s="128"/>
      <c r="F19298" s="128"/>
      <c r="G19298" s="126"/>
      <c r="H19298" s="126"/>
      <c r="I19298" s="126"/>
      <c r="J19298" s="126"/>
      <c r="K19298" s="9"/>
      <c r="L19298" s="9"/>
      <c r="M19298" s="9"/>
    </row>
    <row r="19299" spans="1:13" x14ac:dyDescent="0.25">
      <c r="A19299" s="126"/>
      <c r="B19299" s="126"/>
      <c r="C19299" s="126"/>
      <c r="D19299" s="127"/>
      <c r="E19299" s="128"/>
      <c r="F19299" s="128"/>
      <c r="G19299" s="126"/>
      <c r="H19299" s="126"/>
      <c r="I19299" s="126"/>
      <c r="J19299" s="126"/>
      <c r="K19299" s="9"/>
      <c r="L19299" s="9"/>
      <c r="M19299" s="9"/>
    </row>
    <row r="19300" spans="1:13" x14ac:dyDescent="0.25">
      <c r="A19300" s="126"/>
      <c r="B19300" s="126"/>
      <c r="C19300" s="126"/>
      <c r="D19300" s="127"/>
      <c r="E19300" s="128"/>
      <c r="F19300" s="128"/>
      <c r="G19300" s="126"/>
      <c r="H19300" s="126"/>
      <c r="I19300" s="126"/>
      <c r="J19300" s="126"/>
      <c r="K19300" s="9"/>
      <c r="L19300" s="9"/>
      <c r="M19300" s="9"/>
    </row>
    <row r="19301" spans="1:13" x14ac:dyDescent="0.25">
      <c r="A19301" s="126"/>
      <c r="B19301" s="126"/>
      <c r="C19301" s="126"/>
      <c r="D19301" s="127"/>
      <c r="E19301" s="128"/>
      <c r="F19301" s="128"/>
      <c r="G19301" s="126"/>
      <c r="H19301" s="126"/>
      <c r="I19301" s="126"/>
      <c r="J19301" s="126"/>
      <c r="K19301" s="9"/>
      <c r="L19301" s="9"/>
      <c r="M19301" s="9"/>
    </row>
    <row r="19302" spans="1:13" x14ac:dyDescent="0.25">
      <c r="A19302" s="126"/>
      <c r="B19302" s="126"/>
      <c r="C19302" s="126"/>
      <c r="D19302" s="127"/>
      <c r="E19302" s="128"/>
      <c r="F19302" s="128"/>
      <c r="G19302" s="126"/>
      <c r="H19302" s="126"/>
      <c r="I19302" s="126"/>
      <c r="J19302" s="126"/>
      <c r="K19302" s="9"/>
      <c r="L19302" s="9"/>
      <c r="M19302" s="9"/>
    </row>
    <row r="19303" spans="1:13" x14ac:dyDescent="0.25">
      <c r="A19303" s="126"/>
      <c r="B19303" s="126"/>
      <c r="C19303" s="126"/>
      <c r="D19303" s="127"/>
      <c r="E19303" s="128"/>
      <c r="F19303" s="128"/>
      <c r="G19303" s="126"/>
      <c r="H19303" s="126"/>
      <c r="I19303" s="126"/>
      <c r="J19303" s="126"/>
      <c r="K19303" s="9"/>
      <c r="L19303" s="9"/>
      <c r="M19303" s="9"/>
    </row>
    <row r="19304" spans="1:13" x14ac:dyDescent="0.25">
      <c r="A19304" s="126"/>
      <c r="B19304" s="126"/>
      <c r="C19304" s="126"/>
      <c r="D19304" s="127"/>
      <c r="E19304" s="128"/>
      <c r="F19304" s="128"/>
      <c r="G19304" s="126"/>
      <c r="H19304" s="126"/>
      <c r="I19304" s="126"/>
      <c r="J19304" s="126"/>
      <c r="K19304" s="9"/>
      <c r="L19304" s="9"/>
      <c r="M19304" s="9"/>
    </row>
    <row r="19305" spans="1:13" x14ac:dyDescent="0.25">
      <c r="A19305" s="126"/>
      <c r="B19305" s="126"/>
      <c r="C19305" s="126"/>
      <c r="D19305" s="127"/>
      <c r="E19305" s="128"/>
      <c r="F19305" s="128"/>
      <c r="G19305" s="126"/>
      <c r="H19305" s="126"/>
      <c r="I19305" s="126"/>
      <c r="J19305" s="126"/>
      <c r="K19305" s="9"/>
      <c r="L19305" s="9"/>
      <c r="M19305" s="9"/>
    </row>
    <row r="19306" spans="1:13" x14ac:dyDescent="0.25">
      <c r="A19306" s="126"/>
      <c r="B19306" s="126"/>
      <c r="C19306" s="126"/>
      <c r="D19306" s="127"/>
      <c r="E19306" s="128"/>
      <c r="F19306" s="128"/>
      <c r="G19306" s="126"/>
      <c r="H19306" s="126"/>
      <c r="I19306" s="126"/>
      <c r="J19306" s="126"/>
      <c r="K19306" s="9"/>
      <c r="L19306" s="9"/>
      <c r="M19306" s="9"/>
    </row>
    <row r="19307" spans="1:13" x14ac:dyDescent="0.25">
      <c r="A19307" s="126"/>
      <c r="B19307" s="126"/>
      <c r="C19307" s="126"/>
      <c r="D19307" s="127"/>
      <c r="E19307" s="128"/>
      <c r="F19307" s="128"/>
      <c r="G19307" s="126"/>
      <c r="H19307" s="126"/>
      <c r="I19307" s="126"/>
      <c r="J19307" s="126"/>
      <c r="K19307" s="9"/>
      <c r="L19307" s="9"/>
      <c r="M19307" s="9"/>
    </row>
    <row r="19308" spans="1:13" x14ac:dyDescent="0.25">
      <c r="A19308" s="126"/>
      <c r="B19308" s="126"/>
      <c r="C19308" s="126"/>
      <c r="D19308" s="127"/>
      <c r="E19308" s="128"/>
      <c r="F19308" s="128"/>
      <c r="G19308" s="126"/>
      <c r="H19308" s="126"/>
      <c r="I19308" s="126"/>
      <c r="J19308" s="126"/>
      <c r="K19308" s="9"/>
      <c r="L19308" s="9"/>
      <c r="M19308" s="9"/>
    </row>
    <row r="19309" spans="1:13" x14ac:dyDescent="0.25">
      <c r="A19309" s="126"/>
      <c r="B19309" s="126"/>
      <c r="C19309" s="126"/>
      <c r="D19309" s="127"/>
      <c r="E19309" s="128"/>
      <c r="F19309" s="128"/>
      <c r="G19309" s="126"/>
      <c r="H19309" s="126"/>
      <c r="I19309" s="126"/>
      <c r="J19309" s="126"/>
      <c r="K19309" s="9"/>
      <c r="L19309" s="9"/>
      <c r="M19309" s="9"/>
    </row>
    <row r="19310" spans="1:13" x14ac:dyDescent="0.25">
      <c r="A19310" s="126"/>
      <c r="B19310" s="126"/>
      <c r="C19310" s="126"/>
      <c r="D19310" s="127"/>
      <c r="E19310" s="128"/>
      <c r="F19310" s="128"/>
      <c r="G19310" s="126"/>
      <c r="H19310" s="126"/>
      <c r="I19310" s="126"/>
      <c r="J19310" s="126"/>
      <c r="K19310" s="9"/>
      <c r="L19310" s="9"/>
      <c r="M19310" s="9"/>
    </row>
    <row r="19311" spans="1:13" x14ac:dyDescent="0.25">
      <c r="A19311" s="126"/>
      <c r="B19311" s="126"/>
      <c r="C19311" s="126"/>
      <c r="D19311" s="127"/>
      <c r="E19311" s="128"/>
      <c r="F19311" s="128"/>
      <c r="G19311" s="126"/>
      <c r="H19311" s="126"/>
      <c r="I19311" s="126"/>
      <c r="J19311" s="126"/>
      <c r="K19311" s="9"/>
      <c r="L19311" s="9"/>
      <c r="M19311" s="9"/>
    </row>
    <row r="19312" spans="1:13" x14ac:dyDescent="0.25">
      <c r="A19312" s="126"/>
      <c r="B19312" s="126"/>
      <c r="C19312" s="126"/>
      <c r="D19312" s="127"/>
      <c r="E19312" s="128"/>
      <c r="F19312" s="128"/>
      <c r="G19312" s="126"/>
      <c r="H19312" s="126"/>
      <c r="I19312" s="126"/>
      <c r="J19312" s="126"/>
      <c r="K19312" s="9"/>
      <c r="L19312" s="9"/>
      <c r="M19312" s="9"/>
    </row>
    <row r="19313" spans="1:13" x14ac:dyDescent="0.25">
      <c r="A19313" s="126"/>
      <c r="B19313" s="126"/>
      <c r="C19313" s="126"/>
      <c r="D19313" s="127"/>
      <c r="E19313" s="128"/>
      <c r="F19313" s="128"/>
      <c r="G19313" s="126"/>
      <c r="H19313" s="126"/>
      <c r="I19313" s="126"/>
      <c r="J19313" s="126"/>
      <c r="K19313" s="9"/>
      <c r="L19313" s="9"/>
      <c r="M19313" s="9"/>
    </row>
    <row r="19314" spans="1:13" x14ac:dyDescent="0.25">
      <c r="A19314" s="126"/>
      <c r="B19314" s="126"/>
      <c r="C19314" s="126"/>
      <c r="D19314" s="127"/>
      <c r="E19314" s="128"/>
      <c r="F19314" s="128"/>
      <c r="G19314" s="126"/>
      <c r="H19314" s="126"/>
      <c r="I19314" s="126"/>
      <c r="J19314" s="126"/>
      <c r="K19314" s="9"/>
      <c r="L19314" s="9"/>
      <c r="M19314" s="9"/>
    </row>
    <row r="19315" spans="1:13" x14ac:dyDescent="0.25">
      <c r="A19315" s="126"/>
      <c r="B19315" s="126"/>
      <c r="C19315" s="126"/>
      <c r="D19315" s="127"/>
      <c r="E19315" s="128"/>
      <c r="F19315" s="128"/>
      <c r="G19315" s="126"/>
      <c r="H19315" s="126"/>
      <c r="I19315" s="126"/>
      <c r="J19315" s="126"/>
      <c r="K19315" s="9"/>
      <c r="L19315" s="9"/>
      <c r="M19315" s="9"/>
    </row>
    <row r="19316" spans="1:13" x14ac:dyDescent="0.25">
      <c r="A19316" s="126"/>
      <c r="B19316" s="126"/>
      <c r="C19316" s="126"/>
      <c r="D19316" s="127"/>
      <c r="E19316" s="128"/>
      <c r="F19316" s="128"/>
      <c r="G19316" s="126"/>
      <c r="H19316" s="126"/>
      <c r="I19316" s="126"/>
      <c r="J19316" s="126"/>
      <c r="K19316" s="9"/>
      <c r="L19316" s="9"/>
      <c r="M19316" s="9"/>
    </row>
    <row r="19317" spans="1:13" x14ac:dyDescent="0.25">
      <c r="A19317" s="126"/>
      <c r="B19317" s="126"/>
      <c r="C19317" s="126"/>
      <c r="D19317" s="127"/>
      <c r="E19317" s="128"/>
      <c r="F19317" s="128"/>
      <c r="G19317" s="126"/>
      <c r="H19317" s="126"/>
      <c r="I19317" s="126"/>
      <c r="J19317" s="126"/>
      <c r="K19317" s="9"/>
      <c r="L19317" s="9"/>
      <c r="M19317" s="9"/>
    </row>
    <row r="19318" spans="1:13" x14ac:dyDescent="0.25">
      <c r="A19318" s="126"/>
      <c r="B19318" s="126"/>
      <c r="C19318" s="126"/>
      <c r="D19318" s="127"/>
      <c r="E19318" s="128"/>
      <c r="F19318" s="128"/>
      <c r="G19318" s="126"/>
      <c r="H19318" s="126"/>
      <c r="I19318" s="126"/>
      <c r="J19318" s="126"/>
      <c r="K19318" s="9"/>
      <c r="L19318" s="9"/>
      <c r="M19318" s="9"/>
    </row>
    <row r="19319" spans="1:13" x14ac:dyDescent="0.25">
      <c r="A19319" s="126"/>
      <c r="B19319" s="126"/>
      <c r="C19319" s="126"/>
      <c r="D19319" s="127"/>
      <c r="E19319" s="128"/>
      <c r="F19319" s="128"/>
      <c r="G19319" s="126"/>
      <c r="H19319" s="126"/>
      <c r="I19319" s="126"/>
      <c r="J19319" s="126"/>
      <c r="K19319" s="9"/>
      <c r="L19319" s="9"/>
      <c r="M19319" s="9"/>
    </row>
    <row r="19320" spans="1:13" x14ac:dyDescent="0.25">
      <c r="A19320" s="126"/>
      <c r="B19320" s="126"/>
      <c r="C19320" s="126"/>
      <c r="D19320" s="127"/>
      <c r="E19320" s="128"/>
      <c r="F19320" s="128"/>
      <c r="G19320" s="126"/>
      <c r="H19320" s="126"/>
      <c r="I19320" s="126"/>
      <c r="J19320" s="126"/>
      <c r="K19320" s="9"/>
      <c r="L19320" s="9"/>
      <c r="M19320" s="9"/>
    </row>
    <row r="19321" spans="1:13" x14ac:dyDescent="0.25">
      <c r="A19321" s="126"/>
      <c r="B19321" s="126"/>
      <c r="C19321" s="126"/>
      <c r="D19321" s="127"/>
      <c r="E19321" s="128"/>
      <c r="F19321" s="128"/>
      <c r="G19321" s="126"/>
      <c r="H19321" s="126"/>
      <c r="I19321" s="126"/>
      <c r="J19321" s="126"/>
      <c r="K19321" s="9"/>
      <c r="L19321" s="9"/>
      <c r="M19321" s="9"/>
    </row>
    <row r="19322" spans="1:13" x14ac:dyDescent="0.25">
      <c r="A19322" s="126"/>
      <c r="B19322" s="126"/>
      <c r="C19322" s="126"/>
      <c r="D19322" s="127"/>
      <c r="E19322" s="128"/>
      <c r="F19322" s="128"/>
      <c r="G19322" s="126"/>
      <c r="H19322" s="126"/>
      <c r="I19322" s="126"/>
      <c r="J19322" s="126"/>
      <c r="K19322" s="9"/>
      <c r="L19322" s="9"/>
      <c r="M19322" s="9"/>
    </row>
    <row r="19323" spans="1:13" x14ac:dyDescent="0.25">
      <c r="A19323" s="126"/>
      <c r="B19323" s="126"/>
      <c r="C19323" s="126"/>
      <c r="D19323" s="127"/>
      <c r="E19323" s="128"/>
      <c r="F19323" s="128"/>
      <c r="G19323" s="126"/>
      <c r="H19323" s="126"/>
      <c r="I19323" s="126"/>
      <c r="J19323" s="126"/>
      <c r="K19323" s="9"/>
      <c r="L19323" s="9"/>
      <c r="M19323" s="9"/>
    </row>
    <row r="19324" spans="1:13" x14ac:dyDescent="0.25">
      <c r="A19324" s="126"/>
      <c r="B19324" s="126"/>
      <c r="C19324" s="126"/>
      <c r="D19324" s="127"/>
      <c r="E19324" s="128"/>
      <c r="F19324" s="128"/>
      <c r="G19324" s="126"/>
      <c r="H19324" s="126"/>
      <c r="I19324" s="126"/>
      <c r="J19324" s="126"/>
      <c r="K19324" s="9"/>
      <c r="L19324" s="9"/>
      <c r="M19324" s="9"/>
    </row>
    <row r="19325" spans="1:13" x14ac:dyDescent="0.25">
      <c r="A19325" s="126"/>
      <c r="B19325" s="126"/>
      <c r="C19325" s="126"/>
      <c r="D19325" s="127"/>
      <c r="E19325" s="128"/>
      <c r="F19325" s="128"/>
      <c r="G19325" s="126"/>
      <c r="H19325" s="126"/>
      <c r="I19325" s="126"/>
      <c r="J19325" s="126"/>
      <c r="K19325" s="9"/>
      <c r="L19325" s="9"/>
      <c r="M19325" s="9"/>
    </row>
    <row r="19326" spans="1:13" x14ac:dyDescent="0.25">
      <c r="A19326" s="126"/>
      <c r="B19326" s="126"/>
      <c r="C19326" s="126"/>
      <c r="D19326" s="127"/>
      <c r="E19326" s="128"/>
      <c r="F19326" s="128"/>
      <c r="G19326" s="126"/>
      <c r="H19326" s="126"/>
      <c r="I19326" s="126"/>
      <c r="J19326" s="126"/>
      <c r="K19326" s="9"/>
      <c r="L19326" s="9"/>
      <c r="M19326" s="9"/>
    </row>
    <row r="19327" spans="1:13" x14ac:dyDescent="0.25">
      <c r="A19327" s="126"/>
      <c r="B19327" s="126"/>
      <c r="C19327" s="126"/>
      <c r="D19327" s="127"/>
      <c r="E19327" s="128"/>
      <c r="F19327" s="128"/>
      <c r="G19327" s="126"/>
      <c r="H19327" s="126"/>
      <c r="I19327" s="126"/>
      <c r="J19327" s="126"/>
      <c r="K19327" s="9"/>
      <c r="L19327" s="9"/>
      <c r="M19327" s="9"/>
    </row>
    <row r="19328" spans="1:13" x14ac:dyDescent="0.25">
      <c r="A19328" s="126"/>
      <c r="B19328" s="126"/>
      <c r="C19328" s="126"/>
      <c r="D19328" s="127"/>
      <c r="E19328" s="128"/>
      <c r="F19328" s="128"/>
      <c r="G19328" s="126"/>
      <c r="H19328" s="126"/>
      <c r="I19328" s="126"/>
      <c r="J19328" s="126"/>
      <c r="K19328" s="9"/>
      <c r="L19328" s="9"/>
      <c r="M19328" s="9"/>
    </row>
    <row r="19329" spans="1:13" x14ac:dyDescent="0.25">
      <c r="A19329" s="126"/>
      <c r="B19329" s="126"/>
      <c r="C19329" s="126"/>
      <c r="D19329" s="127"/>
      <c r="E19329" s="128"/>
      <c r="F19329" s="128"/>
      <c r="G19329" s="126"/>
      <c r="H19329" s="126"/>
      <c r="I19329" s="126"/>
      <c r="J19329" s="126"/>
      <c r="K19329" s="9"/>
      <c r="L19329" s="9"/>
      <c r="M19329" s="9"/>
    </row>
    <row r="19330" spans="1:13" x14ac:dyDescent="0.25">
      <c r="A19330" s="126"/>
      <c r="B19330" s="126"/>
      <c r="C19330" s="126"/>
      <c r="D19330" s="127"/>
      <c r="E19330" s="128"/>
      <c r="F19330" s="128"/>
      <c r="G19330" s="126"/>
      <c r="H19330" s="126"/>
      <c r="I19330" s="126"/>
      <c r="J19330" s="126"/>
      <c r="K19330" s="9"/>
      <c r="L19330" s="9"/>
      <c r="M19330" s="9"/>
    </row>
    <row r="19331" spans="1:13" x14ac:dyDescent="0.25">
      <c r="A19331" s="126"/>
      <c r="B19331" s="126"/>
      <c r="C19331" s="126"/>
      <c r="D19331" s="127"/>
      <c r="E19331" s="128"/>
      <c r="F19331" s="128"/>
      <c r="G19331" s="126"/>
      <c r="H19331" s="126"/>
      <c r="I19331" s="126"/>
      <c r="J19331" s="126"/>
      <c r="K19331" s="9"/>
      <c r="L19331" s="9"/>
      <c r="M19331" s="9"/>
    </row>
    <row r="19332" spans="1:13" x14ac:dyDescent="0.25">
      <c r="A19332" s="126"/>
      <c r="B19332" s="126"/>
      <c r="C19332" s="126"/>
      <c r="D19332" s="127"/>
      <c r="E19332" s="128"/>
      <c r="F19332" s="128"/>
      <c r="G19332" s="126"/>
      <c r="H19332" s="126"/>
      <c r="I19332" s="126"/>
      <c r="J19332" s="126"/>
      <c r="K19332" s="9"/>
      <c r="L19332" s="9"/>
      <c r="M19332" s="9"/>
    </row>
    <row r="19333" spans="1:13" x14ac:dyDescent="0.25">
      <c r="A19333" s="126"/>
      <c r="B19333" s="126"/>
      <c r="C19333" s="126"/>
      <c r="D19333" s="127"/>
      <c r="E19333" s="128"/>
      <c r="F19333" s="128"/>
      <c r="G19333" s="126"/>
      <c r="H19333" s="126"/>
      <c r="I19333" s="126"/>
      <c r="J19333" s="126"/>
      <c r="K19333" s="9"/>
      <c r="L19333" s="9"/>
      <c r="M19333" s="9"/>
    </row>
    <row r="19334" spans="1:13" x14ac:dyDescent="0.25">
      <c r="A19334" s="126"/>
      <c r="B19334" s="126"/>
      <c r="C19334" s="126"/>
      <c r="D19334" s="127"/>
      <c r="E19334" s="128"/>
      <c r="F19334" s="128"/>
      <c r="G19334" s="126"/>
      <c r="H19334" s="126"/>
      <c r="I19334" s="126"/>
      <c r="J19334" s="126"/>
      <c r="K19334" s="9"/>
      <c r="L19334" s="9"/>
      <c r="M19334" s="9"/>
    </row>
    <row r="19335" spans="1:13" x14ac:dyDescent="0.25">
      <c r="A19335" s="126"/>
      <c r="B19335" s="126"/>
      <c r="C19335" s="126"/>
      <c r="D19335" s="127"/>
      <c r="E19335" s="128"/>
      <c r="F19335" s="128"/>
      <c r="G19335" s="126"/>
      <c r="H19335" s="126"/>
      <c r="I19335" s="126"/>
      <c r="J19335" s="126"/>
      <c r="K19335" s="9"/>
      <c r="L19335" s="9"/>
      <c r="M19335" s="9"/>
    </row>
    <row r="19336" spans="1:13" x14ac:dyDescent="0.25">
      <c r="A19336" s="126"/>
      <c r="B19336" s="126"/>
      <c r="C19336" s="126"/>
      <c r="D19336" s="127"/>
      <c r="E19336" s="128"/>
      <c r="F19336" s="128"/>
      <c r="G19336" s="126"/>
      <c r="H19336" s="126"/>
      <c r="I19336" s="126"/>
      <c r="J19336" s="126"/>
      <c r="K19336" s="9"/>
      <c r="L19336" s="9"/>
      <c r="M19336" s="9"/>
    </row>
    <row r="19337" spans="1:13" x14ac:dyDescent="0.25">
      <c r="A19337" s="126"/>
      <c r="B19337" s="126"/>
      <c r="C19337" s="126"/>
      <c r="D19337" s="127"/>
      <c r="E19337" s="128"/>
      <c r="F19337" s="128"/>
      <c r="G19337" s="126"/>
      <c r="H19337" s="126"/>
      <c r="I19337" s="126"/>
      <c r="J19337" s="126"/>
      <c r="K19337" s="9"/>
      <c r="L19337" s="9"/>
      <c r="M19337" s="9"/>
    </row>
    <row r="19338" spans="1:13" x14ac:dyDescent="0.25">
      <c r="A19338" s="126"/>
      <c r="B19338" s="126"/>
      <c r="C19338" s="126"/>
      <c r="D19338" s="127"/>
      <c r="E19338" s="128"/>
      <c r="F19338" s="128"/>
      <c r="G19338" s="126"/>
      <c r="H19338" s="126"/>
      <c r="I19338" s="126"/>
      <c r="J19338" s="126"/>
      <c r="K19338" s="9"/>
      <c r="L19338" s="9"/>
      <c r="M19338" s="9"/>
    </row>
    <row r="19339" spans="1:13" x14ac:dyDescent="0.25">
      <c r="A19339" s="126"/>
      <c r="B19339" s="126"/>
      <c r="C19339" s="126"/>
      <c r="D19339" s="127"/>
      <c r="E19339" s="128"/>
      <c r="F19339" s="128"/>
      <c r="G19339" s="126"/>
      <c r="H19339" s="126"/>
      <c r="I19339" s="126"/>
      <c r="J19339" s="126"/>
      <c r="K19339" s="9"/>
      <c r="L19339" s="9"/>
      <c r="M19339" s="9"/>
    </row>
    <row r="19340" spans="1:13" x14ac:dyDescent="0.25">
      <c r="A19340" s="126"/>
      <c r="B19340" s="126"/>
      <c r="C19340" s="126"/>
      <c r="D19340" s="127"/>
      <c r="E19340" s="128"/>
      <c r="F19340" s="128"/>
      <c r="G19340" s="126"/>
      <c r="H19340" s="126"/>
      <c r="I19340" s="126"/>
      <c r="J19340" s="126"/>
      <c r="K19340" s="9"/>
      <c r="L19340" s="9"/>
      <c r="M19340" s="9"/>
    </row>
    <row r="19341" spans="1:13" x14ac:dyDescent="0.25">
      <c r="A19341" s="126"/>
      <c r="B19341" s="126"/>
      <c r="C19341" s="126"/>
      <c r="D19341" s="127"/>
      <c r="E19341" s="128"/>
      <c r="F19341" s="128"/>
      <c r="G19341" s="126"/>
      <c r="H19341" s="126"/>
      <c r="I19341" s="126"/>
      <c r="J19341" s="126"/>
      <c r="K19341" s="9"/>
      <c r="L19341" s="9"/>
      <c r="M19341" s="9"/>
    </row>
    <row r="19342" spans="1:13" x14ac:dyDescent="0.25">
      <c r="A19342" s="126"/>
      <c r="B19342" s="126"/>
      <c r="C19342" s="126"/>
      <c r="D19342" s="127"/>
      <c r="E19342" s="128"/>
      <c r="F19342" s="128"/>
      <c r="G19342" s="126"/>
      <c r="H19342" s="126"/>
      <c r="I19342" s="126"/>
      <c r="J19342" s="126"/>
      <c r="K19342" s="9"/>
      <c r="L19342" s="9"/>
      <c r="M19342" s="9"/>
    </row>
    <row r="19343" spans="1:13" x14ac:dyDescent="0.25">
      <c r="A19343" s="126"/>
      <c r="B19343" s="126"/>
      <c r="C19343" s="126"/>
      <c r="D19343" s="127"/>
      <c r="E19343" s="128"/>
      <c r="F19343" s="128"/>
      <c r="G19343" s="126"/>
      <c r="H19343" s="126"/>
      <c r="I19343" s="126"/>
      <c r="J19343" s="126"/>
      <c r="K19343" s="9"/>
      <c r="L19343" s="9"/>
      <c r="M19343" s="9"/>
    </row>
    <row r="19344" spans="1:13" x14ac:dyDescent="0.25">
      <c r="A19344" s="126"/>
      <c r="B19344" s="126"/>
      <c r="C19344" s="126"/>
      <c r="D19344" s="127"/>
      <c r="E19344" s="128"/>
      <c r="F19344" s="128"/>
      <c r="G19344" s="126"/>
      <c r="H19344" s="126"/>
      <c r="I19344" s="126"/>
      <c r="J19344" s="126"/>
      <c r="K19344" s="9"/>
      <c r="L19344" s="9"/>
      <c r="M19344" s="9"/>
    </row>
    <row r="19345" spans="1:13" x14ac:dyDescent="0.25">
      <c r="A19345" s="126"/>
      <c r="B19345" s="126"/>
      <c r="C19345" s="126"/>
      <c r="D19345" s="127"/>
      <c r="E19345" s="128"/>
      <c r="F19345" s="128"/>
      <c r="G19345" s="126"/>
      <c r="H19345" s="126"/>
      <c r="I19345" s="126"/>
      <c r="J19345" s="126"/>
      <c r="K19345" s="9"/>
      <c r="L19345" s="9"/>
      <c r="M19345" s="9"/>
    </row>
    <row r="19346" spans="1:13" x14ac:dyDescent="0.25">
      <c r="A19346" s="126"/>
      <c r="B19346" s="126"/>
      <c r="C19346" s="126"/>
      <c r="D19346" s="127"/>
      <c r="E19346" s="128"/>
      <c r="F19346" s="128"/>
      <c r="G19346" s="126"/>
      <c r="H19346" s="126"/>
      <c r="I19346" s="126"/>
      <c r="J19346" s="126"/>
      <c r="K19346" s="9"/>
      <c r="L19346" s="9"/>
      <c r="M19346" s="9"/>
    </row>
    <row r="19347" spans="1:13" x14ac:dyDescent="0.25">
      <c r="A19347" s="126"/>
      <c r="B19347" s="126"/>
      <c r="C19347" s="126"/>
      <c r="D19347" s="127"/>
      <c r="E19347" s="128"/>
      <c r="F19347" s="128"/>
      <c r="G19347" s="126"/>
      <c r="H19347" s="126"/>
      <c r="I19347" s="126"/>
      <c r="J19347" s="126"/>
      <c r="K19347" s="9"/>
      <c r="L19347" s="9"/>
      <c r="M19347" s="9"/>
    </row>
    <row r="19348" spans="1:13" x14ac:dyDescent="0.25">
      <c r="A19348" s="126"/>
      <c r="B19348" s="126"/>
      <c r="C19348" s="126"/>
      <c r="D19348" s="127"/>
      <c r="E19348" s="128"/>
      <c r="F19348" s="128"/>
      <c r="G19348" s="126"/>
      <c r="H19348" s="126"/>
      <c r="I19348" s="126"/>
      <c r="J19348" s="126"/>
      <c r="K19348" s="9"/>
      <c r="L19348" s="9"/>
      <c r="M19348" s="9"/>
    </row>
    <row r="19349" spans="1:13" x14ac:dyDescent="0.25">
      <c r="A19349" s="126"/>
      <c r="B19349" s="126"/>
      <c r="C19349" s="126"/>
      <c r="D19349" s="127"/>
      <c r="E19349" s="128"/>
      <c r="F19349" s="128"/>
      <c r="G19349" s="126"/>
      <c r="H19349" s="126"/>
      <c r="I19349" s="126"/>
      <c r="J19349" s="126"/>
      <c r="K19349" s="9"/>
      <c r="L19349" s="9"/>
      <c r="M19349" s="9"/>
    </row>
    <row r="19350" spans="1:13" x14ac:dyDescent="0.25">
      <c r="A19350" s="126"/>
      <c r="B19350" s="126"/>
      <c r="C19350" s="126"/>
      <c r="D19350" s="127"/>
      <c r="E19350" s="128"/>
      <c r="F19350" s="128"/>
      <c r="G19350" s="126"/>
      <c r="H19350" s="126"/>
      <c r="I19350" s="126"/>
      <c r="J19350" s="126"/>
      <c r="K19350" s="9"/>
      <c r="L19350" s="9"/>
      <c r="M19350" s="9"/>
    </row>
    <row r="19351" spans="1:13" x14ac:dyDescent="0.25">
      <c r="A19351" s="126"/>
      <c r="B19351" s="126"/>
      <c r="C19351" s="126"/>
      <c r="D19351" s="127"/>
      <c r="E19351" s="128"/>
      <c r="F19351" s="128"/>
      <c r="G19351" s="126"/>
      <c r="H19351" s="126"/>
      <c r="I19351" s="126"/>
      <c r="J19351" s="126"/>
      <c r="K19351" s="9"/>
      <c r="L19351" s="9"/>
      <c r="M19351" s="9"/>
    </row>
    <row r="19352" spans="1:13" x14ac:dyDescent="0.25">
      <c r="A19352" s="126"/>
      <c r="B19352" s="126"/>
      <c r="C19352" s="126"/>
      <c r="D19352" s="127"/>
      <c r="E19352" s="128"/>
      <c r="F19352" s="128"/>
      <c r="G19352" s="126"/>
      <c r="H19352" s="126"/>
      <c r="I19352" s="126"/>
      <c r="J19352" s="126"/>
      <c r="K19352" s="9"/>
      <c r="L19352" s="9"/>
      <c r="M19352" s="9"/>
    </row>
    <row r="19353" spans="1:13" x14ac:dyDescent="0.25">
      <c r="A19353" s="126"/>
      <c r="B19353" s="126"/>
      <c r="C19353" s="126"/>
      <c r="D19353" s="127"/>
      <c r="E19353" s="128"/>
      <c r="F19353" s="128"/>
      <c r="G19353" s="126"/>
      <c r="H19353" s="126"/>
      <c r="I19353" s="126"/>
      <c r="J19353" s="126"/>
      <c r="K19353" s="9"/>
      <c r="L19353" s="9"/>
      <c r="M19353" s="9"/>
    </row>
    <row r="19354" spans="1:13" x14ac:dyDescent="0.25">
      <c r="A19354" s="126"/>
      <c r="B19354" s="126"/>
      <c r="C19354" s="126"/>
      <c r="D19354" s="127"/>
      <c r="E19354" s="128"/>
      <c r="F19354" s="128"/>
      <c r="G19354" s="126"/>
      <c r="H19354" s="126"/>
      <c r="I19354" s="126"/>
      <c r="J19354" s="126"/>
      <c r="K19354" s="9"/>
      <c r="L19354" s="9"/>
      <c r="M19354" s="9"/>
    </row>
    <row r="19355" spans="1:13" x14ac:dyDescent="0.25">
      <c r="A19355" s="126"/>
      <c r="B19355" s="126"/>
      <c r="C19355" s="126"/>
      <c r="D19355" s="127"/>
      <c r="E19355" s="128"/>
      <c r="F19355" s="128"/>
      <c r="G19355" s="126"/>
      <c r="H19355" s="126"/>
      <c r="I19355" s="126"/>
      <c r="J19355" s="126"/>
      <c r="K19355" s="9"/>
      <c r="L19355" s="9"/>
      <c r="M19355" s="9"/>
    </row>
    <row r="19356" spans="1:13" x14ac:dyDescent="0.25">
      <c r="A19356" s="126"/>
      <c r="B19356" s="126"/>
      <c r="C19356" s="126"/>
      <c r="D19356" s="127"/>
      <c r="E19356" s="128"/>
      <c r="F19356" s="128"/>
      <c r="G19356" s="126"/>
      <c r="H19356" s="126"/>
      <c r="I19356" s="126"/>
      <c r="J19356" s="126"/>
      <c r="K19356" s="9"/>
      <c r="L19356" s="9"/>
      <c r="M19356" s="9"/>
    </row>
    <row r="19357" spans="1:13" x14ac:dyDescent="0.25">
      <c r="A19357" s="126"/>
      <c r="B19357" s="126"/>
      <c r="C19357" s="126"/>
      <c r="D19357" s="127"/>
      <c r="E19357" s="128"/>
      <c r="F19357" s="128"/>
      <c r="G19357" s="126"/>
      <c r="H19357" s="126"/>
      <c r="I19357" s="126"/>
      <c r="J19357" s="126"/>
      <c r="K19357" s="9"/>
      <c r="L19357" s="9"/>
      <c r="M19357" s="9"/>
    </row>
    <row r="19358" spans="1:13" x14ac:dyDescent="0.25">
      <c r="A19358" s="126"/>
      <c r="B19358" s="126"/>
      <c r="C19358" s="126"/>
      <c r="D19358" s="127"/>
      <c r="E19358" s="128"/>
      <c r="F19358" s="128"/>
      <c r="G19358" s="126"/>
      <c r="H19358" s="126"/>
      <c r="I19358" s="126"/>
      <c r="J19358" s="126"/>
      <c r="K19358" s="9"/>
      <c r="L19358" s="9"/>
      <c r="M19358" s="9"/>
    </row>
    <row r="19359" spans="1:13" x14ac:dyDescent="0.25">
      <c r="A19359" s="126"/>
      <c r="B19359" s="126"/>
      <c r="C19359" s="126"/>
      <c r="D19359" s="127"/>
      <c r="E19359" s="128"/>
      <c r="F19359" s="128"/>
      <c r="G19359" s="126"/>
      <c r="H19359" s="126"/>
      <c r="I19359" s="126"/>
      <c r="J19359" s="126"/>
      <c r="K19359" s="9"/>
      <c r="L19359" s="9"/>
      <c r="M19359" s="9"/>
    </row>
    <row r="19360" spans="1:13" x14ac:dyDescent="0.25">
      <c r="A19360" s="126"/>
      <c r="B19360" s="126"/>
      <c r="C19360" s="126"/>
      <c r="D19360" s="127"/>
      <c r="E19360" s="128"/>
      <c r="F19360" s="128"/>
      <c r="G19360" s="126"/>
      <c r="H19360" s="126"/>
      <c r="I19360" s="126"/>
      <c r="J19360" s="126"/>
      <c r="K19360" s="9"/>
      <c r="L19360" s="9"/>
      <c r="M19360" s="9"/>
    </row>
    <row r="19361" spans="1:13" x14ac:dyDescent="0.25">
      <c r="A19361" s="126"/>
      <c r="B19361" s="126"/>
      <c r="C19361" s="126"/>
      <c r="D19361" s="127"/>
      <c r="E19361" s="128"/>
      <c r="F19361" s="128"/>
      <c r="G19361" s="126"/>
      <c r="H19361" s="126"/>
      <c r="I19361" s="126"/>
      <c r="J19361" s="126"/>
      <c r="K19361" s="9"/>
      <c r="L19361" s="9"/>
      <c r="M19361" s="9"/>
    </row>
    <row r="19362" spans="1:13" x14ac:dyDescent="0.25">
      <c r="A19362" s="126"/>
      <c r="B19362" s="126"/>
      <c r="C19362" s="126"/>
      <c r="D19362" s="127"/>
      <c r="E19362" s="128"/>
      <c r="F19362" s="128"/>
      <c r="G19362" s="126"/>
      <c r="H19362" s="126"/>
      <c r="I19362" s="126"/>
      <c r="J19362" s="126"/>
      <c r="K19362" s="9"/>
      <c r="L19362" s="9"/>
      <c r="M19362" s="9"/>
    </row>
    <row r="19363" spans="1:13" x14ac:dyDescent="0.25">
      <c r="A19363" s="126"/>
      <c r="B19363" s="126"/>
      <c r="C19363" s="126"/>
      <c r="D19363" s="127"/>
      <c r="E19363" s="128"/>
      <c r="F19363" s="128"/>
      <c r="G19363" s="126"/>
      <c r="H19363" s="126"/>
      <c r="I19363" s="126"/>
      <c r="J19363" s="126"/>
      <c r="K19363" s="9"/>
      <c r="L19363" s="9"/>
      <c r="M19363" s="9"/>
    </row>
    <row r="19364" spans="1:13" x14ac:dyDescent="0.25">
      <c r="A19364" s="126"/>
      <c r="B19364" s="126"/>
      <c r="C19364" s="126"/>
      <c r="D19364" s="127"/>
      <c r="E19364" s="128"/>
      <c r="F19364" s="128"/>
      <c r="G19364" s="126"/>
      <c r="H19364" s="126"/>
      <c r="I19364" s="126"/>
      <c r="J19364" s="126"/>
      <c r="K19364" s="9"/>
      <c r="L19364" s="9"/>
      <c r="M19364" s="9"/>
    </row>
    <row r="19365" spans="1:13" x14ac:dyDescent="0.25">
      <c r="A19365" s="126"/>
      <c r="B19365" s="126"/>
      <c r="C19365" s="126"/>
      <c r="D19365" s="127"/>
      <c r="E19365" s="128"/>
      <c r="F19365" s="128"/>
      <c r="G19365" s="126"/>
      <c r="H19365" s="126"/>
      <c r="I19365" s="126"/>
      <c r="J19365" s="126"/>
      <c r="K19365" s="9"/>
      <c r="L19365" s="9"/>
      <c r="M19365" s="9"/>
    </row>
    <row r="19366" spans="1:13" x14ac:dyDescent="0.25">
      <c r="A19366" s="126"/>
      <c r="B19366" s="126"/>
      <c r="C19366" s="126"/>
      <c r="D19366" s="127"/>
      <c r="E19366" s="128"/>
      <c r="F19366" s="128"/>
      <c r="G19366" s="126"/>
      <c r="H19366" s="126"/>
      <c r="I19366" s="126"/>
      <c r="J19366" s="126"/>
      <c r="K19366" s="9"/>
      <c r="L19366" s="9"/>
      <c r="M19366" s="9"/>
    </row>
    <row r="19367" spans="1:13" x14ac:dyDescent="0.25">
      <c r="A19367" s="126"/>
      <c r="B19367" s="126"/>
      <c r="C19367" s="126"/>
      <c r="D19367" s="127"/>
      <c r="E19367" s="128"/>
      <c r="F19367" s="128"/>
      <c r="G19367" s="126"/>
      <c r="H19367" s="126"/>
      <c r="I19367" s="126"/>
      <c r="J19367" s="126"/>
      <c r="K19367" s="9"/>
      <c r="L19367" s="9"/>
      <c r="M19367" s="9"/>
    </row>
    <row r="19368" spans="1:13" x14ac:dyDescent="0.25">
      <c r="A19368" s="126"/>
      <c r="B19368" s="126"/>
      <c r="C19368" s="126"/>
      <c r="D19368" s="127"/>
      <c r="E19368" s="128"/>
      <c r="F19368" s="128"/>
      <c r="G19368" s="126"/>
      <c r="H19368" s="126"/>
      <c r="I19368" s="126"/>
      <c r="J19368" s="126"/>
      <c r="K19368" s="9"/>
      <c r="L19368" s="9"/>
      <c r="M19368" s="9"/>
    </row>
    <row r="19369" spans="1:13" x14ac:dyDescent="0.25">
      <c r="A19369" s="126"/>
      <c r="B19369" s="126"/>
      <c r="C19369" s="126"/>
      <c r="D19369" s="127"/>
      <c r="E19369" s="128"/>
      <c r="F19369" s="128"/>
      <c r="G19369" s="126"/>
      <c r="H19369" s="126"/>
      <c r="I19369" s="126"/>
      <c r="J19369" s="126"/>
      <c r="K19369" s="9"/>
      <c r="L19369" s="9"/>
      <c r="M19369" s="9"/>
    </row>
    <row r="19370" spans="1:13" x14ac:dyDescent="0.25">
      <c r="A19370" s="126"/>
      <c r="B19370" s="126"/>
      <c r="C19370" s="126"/>
      <c r="D19370" s="127"/>
      <c r="E19370" s="128"/>
      <c r="F19370" s="128"/>
      <c r="G19370" s="126"/>
      <c r="H19370" s="126"/>
      <c r="I19370" s="126"/>
      <c r="J19370" s="126"/>
      <c r="K19370" s="9"/>
      <c r="L19370" s="9"/>
      <c r="M19370" s="9"/>
    </row>
    <row r="19371" spans="1:13" x14ac:dyDescent="0.25">
      <c r="A19371" s="126"/>
      <c r="B19371" s="126"/>
      <c r="C19371" s="126"/>
      <c r="D19371" s="127"/>
      <c r="E19371" s="128"/>
      <c r="F19371" s="128"/>
      <c r="G19371" s="126"/>
      <c r="H19371" s="126"/>
      <c r="I19371" s="126"/>
      <c r="J19371" s="126"/>
      <c r="K19371" s="9"/>
      <c r="L19371" s="9"/>
      <c r="M19371" s="9"/>
    </row>
    <row r="19372" spans="1:13" x14ac:dyDescent="0.25">
      <c r="A19372" s="126"/>
      <c r="B19372" s="126"/>
      <c r="C19372" s="126"/>
      <c r="D19372" s="127"/>
      <c r="E19372" s="128"/>
      <c r="F19372" s="128"/>
      <c r="G19372" s="126"/>
      <c r="H19372" s="126"/>
      <c r="I19372" s="126"/>
      <c r="J19372" s="126"/>
      <c r="K19372" s="9"/>
      <c r="L19372" s="9"/>
      <c r="M19372" s="9"/>
    </row>
    <row r="19373" spans="1:13" x14ac:dyDescent="0.25">
      <c r="A19373" s="126"/>
      <c r="B19373" s="126"/>
      <c r="C19373" s="126"/>
      <c r="D19373" s="127"/>
      <c r="E19373" s="128"/>
      <c r="F19373" s="128"/>
      <c r="G19373" s="126"/>
      <c r="H19373" s="126"/>
      <c r="I19373" s="126"/>
      <c r="J19373" s="126"/>
      <c r="K19373" s="9"/>
      <c r="L19373" s="9"/>
      <c r="M19373" s="9"/>
    </row>
    <row r="19374" spans="1:13" x14ac:dyDescent="0.25">
      <c r="A19374" s="126"/>
      <c r="B19374" s="126"/>
      <c r="C19374" s="126"/>
      <c r="D19374" s="127"/>
      <c r="E19374" s="128"/>
      <c r="F19374" s="128"/>
      <c r="G19374" s="126"/>
      <c r="H19374" s="126"/>
      <c r="I19374" s="126"/>
      <c r="J19374" s="126"/>
      <c r="K19374" s="9"/>
      <c r="L19374" s="9"/>
      <c r="M19374" s="9"/>
    </row>
    <row r="19375" spans="1:13" x14ac:dyDescent="0.25">
      <c r="A19375" s="126"/>
      <c r="B19375" s="126"/>
      <c r="C19375" s="126"/>
      <c r="D19375" s="127"/>
      <c r="E19375" s="128"/>
      <c r="F19375" s="128"/>
      <c r="G19375" s="126"/>
      <c r="H19375" s="126"/>
      <c r="I19375" s="126"/>
      <c r="J19375" s="126"/>
      <c r="K19375" s="9"/>
      <c r="L19375" s="9"/>
      <c r="M19375" s="9"/>
    </row>
    <row r="19376" spans="1:13" x14ac:dyDescent="0.25">
      <c r="A19376" s="126"/>
      <c r="B19376" s="126"/>
      <c r="C19376" s="126"/>
      <c r="D19376" s="127"/>
      <c r="E19376" s="128"/>
      <c r="F19376" s="128"/>
      <c r="G19376" s="126"/>
      <c r="H19376" s="126"/>
      <c r="I19376" s="126"/>
      <c r="J19376" s="126"/>
      <c r="K19376" s="9"/>
      <c r="L19376" s="9"/>
      <c r="M19376" s="9"/>
    </row>
    <row r="19377" spans="1:13" x14ac:dyDescent="0.25">
      <c r="A19377" s="126"/>
      <c r="B19377" s="126"/>
      <c r="C19377" s="126"/>
      <c r="D19377" s="127"/>
      <c r="E19377" s="128"/>
      <c r="F19377" s="128"/>
      <c r="G19377" s="126"/>
      <c r="H19377" s="126"/>
      <c r="I19377" s="126"/>
      <c r="J19377" s="126"/>
      <c r="K19377" s="9"/>
      <c r="L19377" s="9"/>
      <c r="M19377" s="9"/>
    </row>
    <row r="19378" spans="1:13" x14ac:dyDescent="0.25">
      <c r="A19378" s="126"/>
      <c r="B19378" s="126"/>
      <c r="C19378" s="126"/>
      <c r="D19378" s="127"/>
      <c r="E19378" s="128"/>
      <c r="F19378" s="128"/>
      <c r="G19378" s="126"/>
      <c r="H19378" s="126"/>
      <c r="I19378" s="126"/>
      <c r="J19378" s="126"/>
      <c r="K19378" s="9"/>
      <c r="L19378" s="9"/>
      <c r="M19378" s="9"/>
    </row>
    <row r="19379" spans="1:13" x14ac:dyDescent="0.25">
      <c r="A19379" s="126"/>
      <c r="B19379" s="126"/>
      <c r="C19379" s="126"/>
      <c r="D19379" s="127"/>
      <c r="E19379" s="128"/>
      <c r="F19379" s="128"/>
      <c r="G19379" s="126"/>
      <c r="H19379" s="126"/>
      <c r="I19379" s="126"/>
      <c r="J19379" s="126"/>
      <c r="K19379" s="9"/>
      <c r="L19379" s="9"/>
      <c r="M19379" s="9"/>
    </row>
    <row r="19380" spans="1:13" x14ac:dyDescent="0.25">
      <c r="A19380" s="126"/>
      <c r="B19380" s="126"/>
      <c r="C19380" s="126"/>
      <c r="D19380" s="127"/>
      <c r="E19380" s="128"/>
      <c r="F19380" s="128"/>
      <c r="G19380" s="126"/>
      <c r="H19380" s="126"/>
      <c r="I19380" s="126"/>
      <c r="J19380" s="126"/>
      <c r="K19380" s="9"/>
      <c r="L19380" s="9"/>
      <c r="M19380" s="9"/>
    </row>
    <row r="19381" spans="1:13" x14ac:dyDescent="0.25">
      <c r="A19381" s="126"/>
      <c r="B19381" s="126"/>
      <c r="C19381" s="126"/>
      <c r="D19381" s="127"/>
      <c r="E19381" s="128"/>
      <c r="F19381" s="128"/>
      <c r="G19381" s="126"/>
      <c r="H19381" s="126"/>
      <c r="I19381" s="126"/>
      <c r="J19381" s="126"/>
      <c r="K19381" s="9"/>
      <c r="L19381" s="9"/>
      <c r="M19381" s="9"/>
    </row>
    <row r="19382" spans="1:13" x14ac:dyDescent="0.25">
      <c r="A19382" s="126"/>
      <c r="B19382" s="126"/>
      <c r="C19382" s="126"/>
      <c r="D19382" s="127"/>
      <c r="E19382" s="128"/>
      <c r="F19382" s="128"/>
      <c r="G19382" s="126"/>
      <c r="H19382" s="126"/>
      <c r="I19382" s="126"/>
      <c r="J19382" s="126"/>
      <c r="K19382" s="9"/>
      <c r="L19382" s="9"/>
      <c r="M19382" s="9"/>
    </row>
    <row r="19383" spans="1:13" x14ac:dyDescent="0.25">
      <c r="A19383" s="126"/>
      <c r="B19383" s="126"/>
      <c r="C19383" s="126"/>
      <c r="D19383" s="127"/>
      <c r="E19383" s="128"/>
      <c r="F19383" s="128"/>
      <c r="G19383" s="126"/>
      <c r="H19383" s="126"/>
      <c r="I19383" s="126"/>
      <c r="J19383" s="126"/>
      <c r="K19383" s="9"/>
      <c r="L19383" s="9"/>
      <c r="M19383" s="9"/>
    </row>
    <row r="19384" spans="1:13" x14ac:dyDescent="0.25">
      <c r="A19384" s="126"/>
      <c r="B19384" s="126"/>
      <c r="C19384" s="126"/>
      <c r="D19384" s="127"/>
      <c r="E19384" s="128"/>
      <c r="F19384" s="128"/>
      <c r="G19384" s="126"/>
      <c r="H19384" s="126"/>
      <c r="I19384" s="126"/>
      <c r="J19384" s="126"/>
      <c r="K19384" s="9"/>
      <c r="L19384" s="9"/>
      <c r="M19384" s="9"/>
    </row>
    <row r="19385" spans="1:13" x14ac:dyDescent="0.25">
      <c r="A19385" s="126"/>
      <c r="B19385" s="126"/>
      <c r="C19385" s="126"/>
      <c r="D19385" s="127"/>
      <c r="E19385" s="128"/>
      <c r="F19385" s="128"/>
      <c r="G19385" s="126"/>
      <c r="H19385" s="126"/>
      <c r="I19385" s="126"/>
      <c r="J19385" s="126"/>
      <c r="K19385" s="9"/>
      <c r="L19385" s="9"/>
      <c r="M19385" s="9"/>
    </row>
    <row r="19386" spans="1:13" x14ac:dyDescent="0.25">
      <c r="A19386" s="126"/>
      <c r="B19386" s="126"/>
      <c r="C19386" s="126"/>
      <c r="D19386" s="127"/>
      <c r="E19386" s="128"/>
      <c r="F19386" s="128"/>
      <c r="G19386" s="126"/>
      <c r="H19386" s="126"/>
      <c r="I19386" s="126"/>
      <c r="J19386" s="126"/>
      <c r="K19386" s="9"/>
      <c r="L19386" s="9"/>
      <c r="M19386" s="9"/>
    </row>
    <row r="19387" spans="1:13" x14ac:dyDescent="0.25">
      <c r="A19387" s="126"/>
      <c r="B19387" s="126"/>
      <c r="C19387" s="126"/>
      <c r="D19387" s="127"/>
      <c r="E19387" s="128"/>
      <c r="F19387" s="128"/>
      <c r="G19387" s="126"/>
      <c r="H19387" s="126"/>
      <c r="I19387" s="126"/>
      <c r="J19387" s="126"/>
      <c r="K19387" s="9"/>
      <c r="L19387" s="9"/>
      <c r="M19387" s="9"/>
    </row>
    <row r="19388" spans="1:13" x14ac:dyDescent="0.25">
      <c r="A19388" s="126"/>
      <c r="B19388" s="126"/>
      <c r="C19388" s="126"/>
      <c r="D19388" s="127"/>
      <c r="E19388" s="128"/>
      <c r="F19388" s="128"/>
      <c r="G19388" s="126"/>
      <c r="H19388" s="126"/>
      <c r="I19388" s="126"/>
      <c r="J19388" s="126"/>
      <c r="K19388" s="9"/>
      <c r="L19388" s="9"/>
      <c r="M19388" s="9"/>
    </row>
    <row r="19389" spans="1:13" x14ac:dyDescent="0.25">
      <c r="A19389" s="126"/>
      <c r="B19389" s="126"/>
      <c r="C19389" s="126"/>
      <c r="D19389" s="127"/>
      <c r="E19389" s="128"/>
      <c r="F19389" s="128"/>
      <c r="G19389" s="126"/>
      <c r="H19389" s="126"/>
      <c r="I19389" s="126"/>
      <c r="J19389" s="126"/>
      <c r="K19389" s="9"/>
      <c r="L19389" s="9"/>
      <c r="M19389" s="9"/>
    </row>
    <row r="19390" spans="1:13" x14ac:dyDescent="0.25">
      <c r="A19390" s="126"/>
      <c r="B19390" s="126"/>
      <c r="C19390" s="126"/>
      <c r="D19390" s="127"/>
      <c r="E19390" s="128"/>
      <c r="F19390" s="128"/>
      <c r="G19390" s="126"/>
      <c r="H19390" s="126"/>
      <c r="I19390" s="126"/>
      <c r="J19390" s="126"/>
      <c r="K19390" s="9"/>
      <c r="L19390" s="9"/>
      <c r="M19390" s="9"/>
    </row>
    <row r="19391" spans="1:13" x14ac:dyDescent="0.25">
      <c r="A19391" s="126"/>
      <c r="B19391" s="126"/>
      <c r="C19391" s="126"/>
      <c r="D19391" s="127"/>
      <c r="E19391" s="128"/>
      <c r="F19391" s="128"/>
      <c r="G19391" s="126"/>
      <c r="H19391" s="126"/>
      <c r="I19391" s="126"/>
      <c r="J19391" s="126"/>
      <c r="K19391" s="9"/>
      <c r="L19391" s="9"/>
      <c r="M19391" s="9"/>
    </row>
    <row r="19392" spans="1:13" x14ac:dyDescent="0.25">
      <c r="A19392" s="126"/>
      <c r="B19392" s="126"/>
      <c r="C19392" s="126"/>
      <c r="D19392" s="127"/>
      <c r="E19392" s="128"/>
      <c r="F19392" s="128"/>
      <c r="G19392" s="126"/>
      <c r="H19392" s="126"/>
      <c r="I19392" s="126"/>
      <c r="J19392" s="126"/>
      <c r="K19392" s="9"/>
      <c r="L19392" s="9"/>
      <c r="M19392" s="9"/>
    </row>
    <row r="19393" spans="1:13" x14ac:dyDescent="0.25">
      <c r="A19393" s="126"/>
      <c r="B19393" s="126"/>
      <c r="C19393" s="126"/>
      <c r="D19393" s="127"/>
      <c r="E19393" s="128"/>
      <c r="F19393" s="128"/>
      <c r="G19393" s="126"/>
      <c r="H19393" s="126"/>
      <c r="I19393" s="126"/>
      <c r="J19393" s="126"/>
      <c r="K19393" s="9"/>
      <c r="L19393" s="9"/>
      <c r="M19393" s="9"/>
    </row>
    <row r="19394" spans="1:13" x14ac:dyDescent="0.25">
      <c r="A19394" s="126"/>
      <c r="B19394" s="126"/>
      <c r="C19394" s="126"/>
      <c r="D19394" s="127"/>
      <c r="E19394" s="128"/>
      <c r="F19394" s="128"/>
      <c r="G19394" s="126"/>
      <c r="H19394" s="126"/>
      <c r="I19394" s="126"/>
      <c r="J19394" s="126"/>
      <c r="K19394" s="9"/>
      <c r="L19394" s="9"/>
      <c r="M19394" s="9"/>
    </row>
    <row r="19395" spans="1:13" x14ac:dyDescent="0.25">
      <c r="A19395" s="126"/>
      <c r="B19395" s="126"/>
      <c r="C19395" s="126"/>
      <c r="D19395" s="127"/>
      <c r="E19395" s="128"/>
      <c r="F19395" s="128"/>
      <c r="G19395" s="126"/>
      <c r="H19395" s="126"/>
      <c r="I19395" s="126"/>
      <c r="J19395" s="126"/>
      <c r="K19395" s="9"/>
      <c r="L19395" s="9"/>
      <c r="M19395" s="9"/>
    </row>
    <row r="19396" spans="1:13" x14ac:dyDescent="0.25">
      <c r="A19396" s="126"/>
      <c r="B19396" s="126"/>
      <c r="C19396" s="126"/>
      <c r="D19396" s="127"/>
      <c r="E19396" s="128"/>
      <c r="F19396" s="128"/>
      <c r="G19396" s="126"/>
      <c r="H19396" s="126"/>
      <c r="I19396" s="126"/>
      <c r="J19396" s="126"/>
      <c r="K19396" s="9"/>
      <c r="L19396" s="9"/>
      <c r="M19396" s="9"/>
    </row>
    <row r="19397" spans="1:13" x14ac:dyDescent="0.25">
      <c r="A19397" s="126"/>
      <c r="B19397" s="126"/>
      <c r="C19397" s="126"/>
      <c r="D19397" s="127"/>
      <c r="E19397" s="128"/>
      <c r="F19397" s="128"/>
      <c r="G19397" s="126"/>
      <c r="H19397" s="126"/>
      <c r="I19397" s="126"/>
      <c r="J19397" s="126"/>
      <c r="K19397" s="9"/>
      <c r="L19397" s="9"/>
      <c r="M19397" s="9"/>
    </row>
    <row r="19398" spans="1:13" x14ac:dyDescent="0.25">
      <c r="A19398" s="126"/>
      <c r="B19398" s="126"/>
      <c r="C19398" s="126"/>
      <c r="D19398" s="127"/>
      <c r="E19398" s="128"/>
      <c r="F19398" s="128"/>
      <c r="G19398" s="126"/>
      <c r="H19398" s="126"/>
      <c r="I19398" s="126"/>
      <c r="J19398" s="126"/>
      <c r="K19398" s="9"/>
      <c r="L19398" s="9"/>
      <c r="M19398" s="9"/>
    </row>
    <row r="19399" spans="1:13" x14ac:dyDescent="0.25">
      <c r="A19399" s="126"/>
      <c r="B19399" s="126"/>
      <c r="C19399" s="126"/>
      <c r="D19399" s="127"/>
      <c r="E19399" s="128"/>
      <c r="F19399" s="128"/>
      <c r="G19399" s="126"/>
      <c r="H19399" s="126"/>
      <c r="I19399" s="126"/>
      <c r="J19399" s="126"/>
      <c r="K19399" s="9"/>
      <c r="L19399" s="9"/>
      <c r="M19399" s="9"/>
    </row>
    <row r="19400" spans="1:13" x14ac:dyDescent="0.25">
      <c r="A19400" s="126"/>
      <c r="B19400" s="126"/>
      <c r="C19400" s="126"/>
      <c r="D19400" s="127"/>
      <c r="E19400" s="128"/>
      <c r="F19400" s="128"/>
      <c r="G19400" s="126"/>
      <c r="H19400" s="126"/>
      <c r="I19400" s="126"/>
      <c r="J19400" s="126"/>
      <c r="K19400" s="9"/>
      <c r="L19400" s="9"/>
      <c r="M19400" s="9"/>
    </row>
    <row r="19401" spans="1:13" x14ac:dyDescent="0.25">
      <c r="A19401" s="126"/>
      <c r="B19401" s="126"/>
      <c r="C19401" s="126"/>
      <c r="D19401" s="127"/>
      <c r="E19401" s="128"/>
      <c r="F19401" s="128"/>
      <c r="G19401" s="126"/>
      <c r="H19401" s="126"/>
      <c r="I19401" s="126"/>
      <c r="J19401" s="126"/>
      <c r="K19401" s="9"/>
      <c r="L19401" s="9"/>
      <c r="M19401" s="9"/>
    </row>
    <row r="19402" spans="1:13" x14ac:dyDescent="0.25">
      <c r="A19402" s="126"/>
      <c r="B19402" s="126"/>
      <c r="C19402" s="126"/>
      <c r="D19402" s="127"/>
      <c r="E19402" s="128"/>
      <c r="F19402" s="128"/>
      <c r="G19402" s="126"/>
      <c r="H19402" s="126"/>
      <c r="I19402" s="126"/>
      <c r="J19402" s="126"/>
      <c r="K19402" s="9"/>
      <c r="L19402" s="9"/>
      <c r="M19402" s="9"/>
    </row>
    <row r="19403" spans="1:13" x14ac:dyDescent="0.25">
      <c r="A19403" s="126"/>
      <c r="B19403" s="126"/>
      <c r="C19403" s="126"/>
      <c r="D19403" s="127"/>
      <c r="E19403" s="128"/>
      <c r="F19403" s="128"/>
      <c r="G19403" s="126"/>
      <c r="H19403" s="126"/>
      <c r="I19403" s="126"/>
      <c r="J19403" s="126"/>
      <c r="K19403" s="9"/>
      <c r="L19403" s="9"/>
      <c r="M19403" s="9"/>
    </row>
    <row r="19404" spans="1:13" x14ac:dyDescent="0.25">
      <c r="A19404" s="126"/>
      <c r="B19404" s="126"/>
      <c r="C19404" s="126"/>
      <c r="D19404" s="127"/>
      <c r="E19404" s="128"/>
      <c r="F19404" s="128"/>
      <c r="G19404" s="126"/>
      <c r="H19404" s="126"/>
      <c r="I19404" s="126"/>
      <c r="J19404" s="126"/>
      <c r="K19404" s="9"/>
      <c r="L19404" s="9"/>
      <c r="M19404" s="9"/>
    </row>
    <row r="19405" spans="1:13" x14ac:dyDescent="0.25">
      <c r="A19405" s="126"/>
      <c r="B19405" s="126"/>
      <c r="C19405" s="126"/>
      <c r="D19405" s="127"/>
      <c r="E19405" s="128"/>
      <c r="F19405" s="128"/>
      <c r="G19405" s="126"/>
      <c r="H19405" s="126"/>
      <c r="I19405" s="126"/>
      <c r="J19405" s="126"/>
      <c r="K19405" s="9"/>
      <c r="L19405" s="9"/>
      <c r="M19405" s="9"/>
    </row>
    <row r="19406" spans="1:13" x14ac:dyDescent="0.25">
      <c r="A19406" s="126"/>
      <c r="B19406" s="126"/>
      <c r="C19406" s="126"/>
      <c r="D19406" s="127"/>
      <c r="E19406" s="128"/>
      <c r="F19406" s="128"/>
      <c r="G19406" s="126"/>
      <c r="H19406" s="126"/>
      <c r="I19406" s="126"/>
      <c r="J19406" s="126"/>
      <c r="K19406" s="9"/>
      <c r="L19406" s="9"/>
      <c r="M19406" s="9"/>
    </row>
    <row r="19407" spans="1:13" x14ac:dyDescent="0.25">
      <c r="A19407" s="126"/>
      <c r="B19407" s="126"/>
      <c r="C19407" s="126"/>
      <c r="D19407" s="127"/>
      <c r="E19407" s="128"/>
      <c r="F19407" s="128"/>
      <c r="G19407" s="126"/>
      <c r="H19407" s="126"/>
      <c r="I19407" s="126"/>
      <c r="J19407" s="126"/>
      <c r="K19407" s="9"/>
      <c r="L19407" s="9"/>
      <c r="M19407" s="9"/>
    </row>
    <row r="19408" spans="1:13" x14ac:dyDescent="0.25">
      <c r="A19408" s="126"/>
      <c r="B19408" s="126"/>
      <c r="C19408" s="126"/>
      <c r="D19408" s="127"/>
      <c r="E19408" s="128"/>
      <c r="F19408" s="128"/>
      <c r="G19408" s="126"/>
      <c r="H19408" s="126"/>
      <c r="I19408" s="126"/>
      <c r="J19408" s="126"/>
      <c r="K19408" s="9"/>
      <c r="L19408" s="9"/>
      <c r="M19408" s="9"/>
    </row>
    <row r="19409" spans="1:13" x14ac:dyDescent="0.25">
      <c r="A19409" s="126"/>
      <c r="B19409" s="126"/>
      <c r="C19409" s="126"/>
      <c r="D19409" s="127"/>
      <c r="E19409" s="128"/>
      <c r="F19409" s="128"/>
      <c r="G19409" s="126"/>
      <c r="H19409" s="126"/>
      <c r="I19409" s="126"/>
      <c r="J19409" s="126"/>
      <c r="K19409" s="9"/>
      <c r="L19409" s="9"/>
      <c r="M19409" s="9"/>
    </row>
    <row r="19410" spans="1:13" x14ac:dyDescent="0.25">
      <c r="A19410" s="126"/>
      <c r="B19410" s="126"/>
      <c r="C19410" s="126"/>
      <c r="D19410" s="127"/>
      <c r="E19410" s="128"/>
      <c r="F19410" s="128"/>
      <c r="G19410" s="126"/>
      <c r="H19410" s="126"/>
      <c r="I19410" s="126"/>
      <c r="J19410" s="126"/>
      <c r="K19410" s="9"/>
      <c r="L19410" s="9"/>
      <c r="M19410" s="9"/>
    </row>
    <row r="19411" spans="1:13" x14ac:dyDescent="0.25">
      <c r="A19411" s="126"/>
      <c r="B19411" s="126"/>
      <c r="C19411" s="126"/>
      <c r="D19411" s="127"/>
      <c r="E19411" s="128"/>
      <c r="F19411" s="128"/>
      <c r="G19411" s="126"/>
      <c r="H19411" s="126"/>
      <c r="I19411" s="126"/>
      <c r="J19411" s="126"/>
      <c r="K19411" s="9"/>
      <c r="L19411" s="9"/>
      <c r="M19411" s="9"/>
    </row>
    <row r="19412" spans="1:13" x14ac:dyDescent="0.25">
      <c r="A19412" s="126"/>
      <c r="B19412" s="126"/>
      <c r="C19412" s="126"/>
      <c r="D19412" s="127"/>
      <c r="E19412" s="128"/>
      <c r="F19412" s="128"/>
      <c r="G19412" s="126"/>
      <c r="H19412" s="126"/>
      <c r="I19412" s="126"/>
      <c r="J19412" s="126"/>
      <c r="K19412" s="9"/>
      <c r="L19412" s="9"/>
      <c r="M19412" s="9"/>
    </row>
    <row r="19413" spans="1:13" x14ac:dyDescent="0.25">
      <c r="A19413" s="126"/>
      <c r="B19413" s="126"/>
      <c r="C19413" s="126"/>
      <c r="D19413" s="127"/>
      <c r="E19413" s="128"/>
      <c r="F19413" s="128"/>
      <c r="G19413" s="126"/>
      <c r="H19413" s="126"/>
      <c r="I19413" s="126"/>
      <c r="J19413" s="126"/>
      <c r="K19413" s="9"/>
      <c r="L19413" s="9"/>
      <c r="M19413" s="9"/>
    </row>
    <row r="19414" spans="1:13" x14ac:dyDescent="0.25">
      <c r="A19414" s="126"/>
      <c r="B19414" s="126"/>
      <c r="C19414" s="126"/>
      <c r="D19414" s="127"/>
      <c r="E19414" s="128"/>
      <c r="F19414" s="128"/>
      <c r="G19414" s="126"/>
      <c r="H19414" s="126"/>
      <c r="I19414" s="126"/>
      <c r="J19414" s="126"/>
      <c r="K19414" s="9"/>
      <c r="L19414" s="9"/>
      <c r="M19414" s="9"/>
    </row>
    <row r="19415" spans="1:13" x14ac:dyDescent="0.25">
      <c r="A19415" s="126"/>
      <c r="B19415" s="126"/>
      <c r="C19415" s="126"/>
      <c r="D19415" s="127"/>
      <c r="E19415" s="128"/>
      <c r="F19415" s="128"/>
      <c r="G19415" s="126"/>
      <c r="H19415" s="126"/>
      <c r="I19415" s="126"/>
      <c r="J19415" s="126"/>
      <c r="K19415" s="9"/>
      <c r="L19415" s="9"/>
      <c r="M19415" s="9"/>
    </row>
  </sheetData>
  <sheetProtection algorithmName="SHA-512" hashValue="BDufTi49oFDxmcEFFjLSJzbObYaOyptXNADbwvF5KlhxG6M23kXYvwO4R2xQVfewjMtq/pTm1qUlYoQPaCrAyw==" saltValue="0/mLxj1uzqhrLJ05hgaqXw==" spinCount="100000" sheet="1" objects="1" scenarios="1"/>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798F2-AE2E-445E-84E4-BB01E4D562F5}">
  <sheetPr codeName="Sheet14"/>
  <dimension ref="A1:K1191"/>
  <sheetViews>
    <sheetView workbookViewId="0">
      <selection activeCell="R18" sqref="R18"/>
    </sheetView>
  </sheetViews>
  <sheetFormatPr defaultRowHeight="15" x14ac:dyDescent="0.25"/>
  <cols>
    <col min="1" max="1" width="14.140625" bestFit="1" customWidth="1"/>
    <col min="2" max="2" width="53.42578125" bestFit="1" customWidth="1"/>
  </cols>
  <sheetData>
    <row r="1" spans="1:11" x14ac:dyDescent="0.25">
      <c r="A1" s="215" t="s">
        <v>24363</v>
      </c>
      <c r="B1" s="216" t="s">
        <v>24364</v>
      </c>
      <c r="C1" t="s">
        <v>24365</v>
      </c>
      <c r="E1" s="231" t="s">
        <v>26418</v>
      </c>
      <c r="F1" s="231"/>
      <c r="G1" s="231"/>
      <c r="H1" s="231"/>
      <c r="I1" s="231"/>
      <c r="J1" s="231"/>
      <c r="K1" s="231"/>
    </row>
    <row r="2" spans="1:11" x14ac:dyDescent="0.25">
      <c r="A2" s="217" t="s">
        <v>24366</v>
      </c>
      <c r="B2" s="218" t="s">
        <v>22679</v>
      </c>
      <c r="C2" t="s">
        <v>22678</v>
      </c>
      <c r="E2" s="231" t="s">
        <v>26419</v>
      </c>
      <c r="F2" s="231"/>
      <c r="G2" s="231"/>
      <c r="H2" s="231"/>
      <c r="I2" s="231"/>
      <c r="J2" s="231"/>
      <c r="K2" s="231"/>
    </row>
    <row r="3" spans="1:11" x14ac:dyDescent="0.25">
      <c r="A3" s="219" t="s">
        <v>24367</v>
      </c>
      <c r="B3" s="220" t="s">
        <v>22684</v>
      </c>
      <c r="C3" t="s">
        <v>22683</v>
      </c>
    </row>
    <row r="4" spans="1:11" x14ac:dyDescent="0.25">
      <c r="A4" s="219" t="s">
        <v>24368</v>
      </c>
      <c r="B4" s="220" t="s">
        <v>22686</v>
      </c>
      <c r="C4" t="s">
        <v>22685</v>
      </c>
    </row>
    <row r="5" spans="1:11" x14ac:dyDescent="0.25">
      <c r="A5" s="219" t="s">
        <v>24369</v>
      </c>
      <c r="B5" s="220" t="s">
        <v>22688</v>
      </c>
      <c r="C5" t="s">
        <v>22687</v>
      </c>
    </row>
    <row r="6" spans="1:11" x14ac:dyDescent="0.25">
      <c r="A6" s="219" t="s">
        <v>24370</v>
      </c>
      <c r="B6" s="220" t="s">
        <v>22690</v>
      </c>
      <c r="C6" t="s">
        <v>22689</v>
      </c>
    </row>
    <row r="7" spans="1:11" x14ac:dyDescent="0.25">
      <c r="A7" s="219" t="s">
        <v>24371</v>
      </c>
      <c r="B7" s="220" t="s">
        <v>22695</v>
      </c>
      <c r="C7" t="s">
        <v>22694</v>
      </c>
    </row>
    <row r="8" spans="1:11" x14ac:dyDescent="0.25">
      <c r="A8" s="219" t="s">
        <v>24372</v>
      </c>
      <c r="B8" s="220" t="s">
        <v>22697</v>
      </c>
      <c r="C8" t="s">
        <v>22696</v>
      </c>
    </row>
    <row r="9" spans="1:11" x14ac:dyDescent="0.25">
      <c r="A9" s="219" t="s">
        <v>24373</v>
      </c>
      <c r="B9" s="220" t="s">
        <v>22699</v>
      </c>
      <c r="C9" t="s">
        <v>22698</v>
      </c>
    </row>
    <row r="10" spans="1:11" x14ac:dyDescent="0.25">
      <c r="A10" s="219" t="s">
        <v>24374</v>
      </c>
      <c r="B10" s="220" t="s">
        <v>22701</v>
      </c>
      <c r="C10" t="s">
        <v>22700</v>
      </c>
    </row>
    <row r="11" spans="1:11" x14ac:dyDescent="0.25">
      <c r="A11" s="219" t="s">
        <v>24375</v>
      </c>
      <c r="B11" s="220" t="s">
        <v>22706</v>
      </c>
      <c r="C11" t="s">
        <v>22705</v>
      </c>
    </row>
    <row r="12" spans="1:11" x14ac:dyDescent="0.25">
      <c r="A12" s="219" t="s">
        <v>24376</v>
      </c>
      <c r="B12" s="220" t="s">
        <v>22711</v>
      </c>
      <c r="C12" t="s">
        <v>22710</v>
      </c>
    </row>
    <row r="13" spans="1:11" x14ac:dyDescent="0.25">
      <c r="A13" s="219" t="s">
        <v>24377</v>
      </c>
      <c r="B13" s="220" t="s">
        <v>22716</v>
      </c>
      <c r="C13" t="s">
        <v>22715</v>
      </c>
    </row>
    <row r="14" spans="1:11" x14ac:dyDescent="0.25">
      <c r="A14" s="219" t="s">
        <v>24378</v>
      </c>
      <c r="B14" s="220" t="s">
        <v>22718</v>
      </c>
      <c r="C14" t="s">
        <v>22717</v>
      </c>
    </row>
    <row r="15" spans="1:11" x14ac:dyDescent="0.25">
      <c r="A15" s="219" t="s">
        <v>24379</v>
      </c>
      <c r="B15" s="220" t="s">
        <v>22723</v>
      </c>
      <c r="C15" t="s">
        <v>22722</v>
      </c>
    </row>
    <row r="16" spans="1:11" x14ac:dyDescent="0.25">
      <c r="A16" s="219" t="s">
        <v>24380</v>
      </c>
      <c r="B16" s="220" t="s">
        <v>22725</v>
      </c>
      <c r="C16" t="s">
        <v>22724</v>
      </c>
    </row>
    <row r="17" spans="1:3" x14ac:dyDescent="0.25">
      <c r="A17" s="219" t="s">
        <v>24381</v>
      </c>
      <c r="B17" s="220" t="s">
        <v>22727</v>
      </c>
      <c r="C17" t="s">
        <v>22726</v>
      </c>
    </row>
    <row r="18" spans="1:3" x14ac:dyDescent="0.25">
      <c r="A18" s="219" t="s">
        <v>24382</v>
      </c>
      <c r="B18" s="220" t="s">
        <v>22729</v>
      </c>
      <c r="C18" t="s">
        <v>22728</v>
      </c>
    </row>
    <row r="19" spans="1:3" x14ac:dyDescent="0.25">
      <c r="A19" s="219" t="s">
        <v>24383</v>
      </c>
      <c r="B19" s="220" t="s">
        <v>22731</v>
      </c>
      <c r="C19" t="s">
        <v>22730</v>
      </c>
    </row>
    <row r="20" spans="1:3" x14ac:dyDescent="0.25">
      <c r="A20" s="219" t="s">
        <v>24384</v>
      </c>
      <c r="B20" s="220" t="s">
        <v>22733</v>
      </c>
      <c r="C20" t="s">
        <v>22732</v>
      </c>
    </row>
    <row r="21" spans="1:3" x14ac:dyDescent="0.25">
      <c r="A21" s="219" t="s">
        <v>24385</v>
      </c>
      <c r="B21" s="220" t="s">
        <v>22735</v>
      </c>
      <c r="C21" t="s">
        <v>22734</v>
      </c>
    </row>
    <row r="22" spans="1:3" x14ac:dyDescent="0.25">
      <c r="A22" s="219" t="s">
        <v>24386</v>
      </c>
      <c r="B22" s="220" t="s">
        <v>22737</v>
      </c>
      <c r="C22" t="s">
        <v>22736</v>
      </c>
    </row>
    <row r="23" spans="1:3" x14ac:dyDescent="0.25">
      <c r="A23" s="219" t="s">
        <v>24387</v>
      </c>
      <c r="B23" s="220" t="s">
        <v>22739</v>
      </c>
      <c r="C23" t="s">
        <v>22738</v>
      </c>
    </row>
    <row r="24" spans="1:3" x14ac:dyDescent="0.25">
      <c r="A24" s="219" t="s">
        <v>24388</v>
      </c>
      <c r="B24" s="220" t="s">
        <v>22741</v>
      </c>
      <c r="C24" t="s">
        <v>22740</v>
      </c>
    </row>
    <row r="25" spans="1:3" x14ac:dyDescent="0.25">
      <c r="A25" s="219" t="s">
        <v>24389</v>
      </c>
      <c r="B25" s="220" t="s">
        <v>22743</v>
      </c>
      <c r="C25" t="s">
        <v>22742</v>
      </c>
    </row>
    <row r="26" spans="1:3" x14ac:dyDescent="0.25">
      <c r="A26" s="219" t="s">
        <v>24390</v>
      </c>
      <c r="B26" s="220" t="s">
        <v>22745</v>
      </c>
      <c r="C26" t="s">
        <v>22744</v>
      </c>
    </row>
    <row r="27" spans="1:3" x14ac:dyDescent="0.25">
      <c r="A27" s="219" t="s">
        <v>24391</v>
      </c>
      <c r="B27" s="220" t="s">
        <v>22747</v>
      </c>
      <c r="C27" t="s">
        <v>22746</v>
      </c>
    </row>
    <row r="28" spans="1:3" x14ac:dyDescent="0.25">
      <c r="A28" s="219" t="s">
        <v>24392</v>
      </c>
      <c r="B28" s="220" t="s">
        <v>22749</v>
      </c>
      <c r="C28" t="s">
        <v>22748</v>
      </c>
    </row>
    <row r="29" spans="1:3" x14ac:dyDescent="0.25">
      <c r="A29" s="219" t="s">
        <v>24393</v>
      </c>
      <c r="B29" s="220" t="s">
        <v>22751</v>
      </c>
      <c r="C29" t="s">
        <v>22750</v>
      </c>
    </row>
    <row r="30" spans="1:3" x14ac:dyDescent="0.25">
      <c r="A30" s="219" t="s">
        <v>24394</v>
      </c>
      <c r="B30" s="220" t="s">
        <v>22756</v>
      </c>
      <c r="C30" t="s">
        <v>22755</v>
      </c>
    </row>
    <row r="31" spans="1:3" x14ac:dyDescent="0.25">
      <c r="A31" s="219" t="s">
        <v>24395</v>
      </c>
      <c r="B31" s="220" t="s">
        <v>22758</v>
      </c>
      <c r="C31" t="s">
        <v>22757</v>
      </c>
    </row>
    <row r="32" spans="1:3" x14ac:dyDescent="0.25">
      <c r="A32" s="219" t="s">
        <v>24396</v>
      </c>
      <c r="B32" s="220" t="s">
        <v>22760</v>
      </c>
      <c r="C32" t="s">
        <v>22759</v>
      </c>
    </row>
    <row r="33" spans="1:3" x14ac:dyDescent="0.25">
      <c r="A33" s="219" t="s">
        <v>24397</v>
      </c>
      <c r="B33" s="220" t="s">
        <v>22765</v>
      </c>
      <c r="C33" t="s">
        <v>22764</v>
      </c>
    </row>
    <row r="34" spans="1:3" x14ac:dyDescent="0.25">
      <c r="A34" s="219" t="s">
        <v>24398</v>
      </c>
      <c r="B34" s="220" t="s">
        <v>22767</v>
      </c>
      <c r="C34" t="s">
        <v>22766</v>
      </c>
    </row>
    <row r="35" spans="1:3" x14ac:dyDescent="0.25">
      <c r="A35" s="219" t="s">
        <v>24399</v>
      </c>
      <c r="B35" s="220" t="s">
        <v>22769</v>
      </c>
      <c r="C35" t="s">
        <v>22768</v>
      </c>
    </row>
    <row r="36" spans="1:3" x14ac:dyDescent="0.25">
      <c r="A36" s="219" t="s">
        <v>24400</v>
      </c>
      <c r="B36" s="220" t="s">
        <v>22771</v>
      </c>
      <c r="C36" t="s">
        <v>22770</v>
      </c>
    </row>
    <row r="37" spans="1:3" x14ac:dyDescent="0.25">
      <c r="A37" s="219" t="s">
        <v>24401</v>
      </c>
      <c r="B37" s="220" t="s">
        <v>22773</v>
      </c>
      <c r="C37" t="s">
        <v>22772</v>
      </c>
    </row>
    <row r="38" spans="1:3" x14ac:dyDescent="0.25">
      <c r="A38" s="219" t="s">
        <v>24402</v>
      </c>
      <c r="B38" s="220" t="s">
        <v>22775</v>
      </c>
      <c r="C38" t="s">
        <v>22774</v>
      </c>
    </row>
    <row r="39" spans="1:3" x14ac:dyDescent="0.25">
      <c r="A39" s="219" t="s">
        <v>24403</v>
      </c>
      <c r="B39" s="220" t="s">
        <v>22777</v>
      </c>
      <c r="C39" t="s">
        <v>22776</v>
      </c>
    </row>
    <row r="40" spans="1:3" x14ac:dyDescent="0.25">
      <c r="A40" s="219" t="s">
        <v>24404</v>
      </c>
      <c r="B40" s="220" t="s">
        <v>22782</v>
      </c>
      <c r="C40" t="s">
        <v>22781</v>
      </c>
    </row>
    <row r="41" spans="1:3" x14ac:dyDescent="0.25">
      <c r="A41" s="219" t="s">
        <v>24405</v>
      </c>
      <c r="B41" s="220" t="s">
        <v>22787</v>
      </c>
      <c r="C41" t="s">
        <v>22786</v>
      </c>
    </row>
    <row r="42" spans="1:3" x14ac:dyDescent="0.25">
      <c r="A42" s="219" t="s">
        <v>24406</v>
      </c>
      <c r="B42" s="220" t="s">
        <v>22789</v>
      </c>
      <c r="C42" t="s">
        <v>22788</v>
      </c>
    </row>
    <row r="43" spans="1:3" x14ac:dyDescent="0.25">
      <c r="A43" s="219" t="s">
        <v>24407</v>
      </c>
      <c r="B43" s="220" t="s">
        <v>22794</v>
      </c>
      <c r="C43" t="s">
        <v>22793</v>
      </c>
    </row>
    <row r="44" spans="1:3" x14ac:dyDescent="0.25">
      <c r="A44" s="219" t="s">
        <v>24408</v>
      </c>
      <c r="B44" s="220" t="s">
        <v>22799</v>
      </c>
      <c r="C44" t="s">
        <v>22798</v>
      </c>
    </row>
    <row r="45" spans="1:3" x14ac:dyDescent="0.25">
      <c r="A45" s="219" t="s">
        <v>24409</v>
      </c>
      <c r="B45" s="220" t="s">
        <v>22801</v>
      </c>
      <c r="C45" t="s">
        <v>22800</v>
      </c>
    </row>
    <row r="46" spans="1:3" x14ac:dyDescent="0.25">
      <c r="A46" s="219" t="s">
        <v>24410</v>
      </c>
      <c r="B46" s="220" t="s">
        <v>22803</v>
      </c>
      <c r="C46" t="s">
        <v>22802</v>
      </c>
    </row>
    <row r="47" spans="1:3" x14ac:dyDescent="0.25">
      <c r="A47" s="219" t="s">
        <v>24411</v>
      </c>
      <c r="B47" s="220" t="s">
        <v>22805</v>
      </c>
      <c r="C47" t="s">
        <v>22804</v>
      </c>
    </row>
    <row r="48" spans="1:3" x14ac:dyDescent="0.25">
      <c r="A48" s="219" t="s">
        <v>24412</v>
      </c>
      <c r="B48" s="220" t="s">
        <v>22807</v>
      </c>
      <c r="C48" t="s">
        <v>22806</v>
      </c>
    </row>
    <row r="49" spans="1:3" x14ac:dyDescent="0.25">
      <c r="A49" s="219" t="s">
        <v>24413</v>
      </c>
      <c r="B49" s="220" t="s">
        <v>22809</v>
      </c>
      <c r="C49" t="s">
        <v>22808</v>
      </c>
    </row>
    <row r="50" spans="1:3" x14ac:dyDescent="0.25">
      <c r="A50" s="219" t="s">
        <v>24414</v>
      </c>
      <c r="B50" s="220" t="s">
        <v>22814</v>
      </c>
      <c r="C50" t="s">
        <v>22813</v>
      </c>
    </row>
    <row r="51" spans="1:3" x14ac:dyDescent="0.25">
      <c r="A51" s="219" t="s">
        <v>24415</v>
      </c>
      <c r="B51" s="220" t="s">
        <v>22816</v>
      </c>
      <c r="C51" t="s">
        <v>22815</v>
      </c>
    </row>
    <row r="52" spans="1:3" x14ac:dyDescent="0.25">
      <c r="A52" s="219" t="s">
        <v>24416</v>
      </c>
      <c r="B52" s="220" t="s">
        <v>22821</v>
      </c>
      <c r="C52" t="s">
        <v>22820</v>
      </c>
    </row>
    <row r="53" spans="1:3" x14ac:dyDescent="0.25">
      <c r="A53" s="219" t="s">
        <v>24417</v>
      </c>
      <c r="B53" s="220" t="s">
        <v>22823</v>
      </c>
      <c r="C53" t="s">
        <v>22822</v>
      </c>
    </row>
    <row r="54" spans="1:3" x14ac:dyDescent="0.25">
      <c r="A54" s="219" t="s">
        <v>24418</v>
      </c>
      <c r="B54" s="220" t="s">
        <v>22825</v>
      </c>
      <c r="C54" t="s">
        <v>22824</v>
      </c>
    </row>
    <row r="55" spans="1:3" x14ac:dyDescent="0.25">
      <c r="A55" s="219" t="s">
        <v>24419</v>
      </c>
      <c r="B55" s="220" t="s">
        <v>22827</v>
      </c>
      <c r="C55" t="s">
        <v>22826</v>
      </c>
    </row>
    <row r="56" spans="1:3" x14ac:dyDescent="0.25">
      <c r="A56" s="219" t="s">
        <v>24420</v>
      </c>
      <c r="B56" s="220" t="s">
        <v>22829</v>
      </c>
      <c r="C56" t="s">
        <v>22828</v>
      </c>
    </row>
    <row r="57" spans="1:3" x14ac:dyDescent="0.25">
      <c r="A57" s="219" t="s">
        <v>24421</v>
      </c>
      <c r="B57" s="220" t="s">
        <v>22834</v>
      </c>
      <c r="C57" t="s">
        <v>22833</v>
      </c>
    </row>
    <row r="58" spans="1:3" x14ac:dyDescent="0.25">
      <c r="A58" s="219" t="s">
        <v>24422</v>
      </c>
      <c r="B58" s="220" t="s">
        <v>22839</v>
      </c>
      <c r="C58" t="s">
        <v>22838</v>
      </c>
    </row>
    <row r="59" spans="1:3" x14ac:dyDescent="0.25">
      <c r="A59" s="219" t="s">
        <v>24423</v>
      </c>
      <c r="B59" s="220" t="s">
        <v>22841</v>
      </c>
      <c r="C59" t="s">
        <v>22840</v>
      </c>
    </row>
    <row r="60" spans="1:3" x14ac:dyDescent="0.25">
      <c r="A60" s="219" t="s">
        <v>24424</v>
      </c>
      <c r="B60" s="220" t="s">
        <v>22843</v>
      </c>
      <c r="C60" t="s">
        <v>22842</v>
      </c>
    </row>
    <row r="61" spans="1:3" x14ac:dyDescent="0.25">
      <c r="A61" s="219" t="s">
        <v>24425</v>
      </c>
      <c r="B61" s="220" t="s">
        <v>22845</v>
      </c>
      <c r="C61" t="s">
        <v>22844</v>
      </c>
    </row>
    <row r="62" spans="1:3" x14ac:dyDescent="0.25">
      <c r="A62" s="219" t="s">
        <v>24426</v>
      </c>
      <c r="B62" s="220" t="s">
        <v>22847</v>
      </c>
      <c r="C62" t="s">
        <v>22846</v>
      </c>
    </row>
    <row r="63" spans="1:3" x14ac:dyDescent="0.25">
      <c r="A63" s="219" t="s">
        <v>24427</v>
      </c>
      <c r="B63" s="220" t="s">
        <v>22849</v>
      </c>
      <c r="C63" t="s">
        <v>22848</v>
      </c>
    </row>
    <row r="64" spans="1:3" x14ac:dyDescent="0.25">
      <c r="A64" s="219" t="s">
        <v>24428</v>
      </c>
      <c r="B64" s="220" t="s">
        <v>22851</v>
      </c>
      <c r="C64" t="s">
        <v>22850</v>
      </c>
    </row>
    <row r="65" spans="1:3" x14ac:dyDescent="0.25">
      <c r="A65" s="219" t="s">
        <v>24428</v>
      </c>
      <c r="B65" s="220" t="s">
        <v>25503</v>
      </c>
      <c r="C65" t="s">
        <v>25921</v>
      </c>
    </row>
    <row r="66" spans="1:3" x14ac:dyDescent="0.25">
      <c r="A66" s="219" t="s">
        <v>24428</v>
      </c>
      <c r="B66" s="220" t="s">
        <v>25503</v>
      </c>
      <c r="C66" t="s">
        <v>25920</v>
      </c>
    </row>
    <row r="67" spans="1:3" x14ac:dyDescent="0.25">
      <c r="A67" s="219" t="s">
        <v>24429</v>
      </c>
      <c r="B67" s="220" t="s">
        <v>22853</v>
      </c>
      <c r="C67" t="s">
        <v>22852</v>
      </c>
    </row>
    <row r="68" spans="1:3" x14ac:dyDescent="0.25">
      <c r="A68" s="219" t="s">
        <v>24430</v>
      </c>
      <c r="B68" s="220" t="s">
        <v>22855</v>
      </c>
      <c r="C68" t="s">
        <v>22854</v>
      </c>
    </row>
    <row r="69" spans="1:3" x14ac:dyDescent="0.25">
      <c r="A69" s="219" t="s">
        <v>24431</v>
      </c>
      <c r="B69" s="220" t="s">
        <v>22857</v>
      </c>
      <c r="C69" t="s">
        <v>22856</v>
      </c>
    </row>
    <row r="70" spans="1:3" x14ac:dyDescent="0.25">
      <c r="A70" s="219" t="s">
        <v>24432</v>
      </c>
      <c r="B70" s="220" t="s">
        <v>22859</v>
      </c>
      <c r="C70" t="s">
        <v>22858</v>
      </c>
    </row>
    <row r="71" spans="1:3" x14ac:dyDescent="0.25">
      <c r="A71" s="219" t="s">
        <v>24433</v>
      </c>
      <c r="B71" s="220" t="s">
        <v>22861</v>
      </c>
      <c r="C71" t="s">
        <v>22860</v>
      </c>
    </row>
    <row r="72" spans="1:3" x14ac:dyDescent="0.25">
      <c r="A72" s="219" t="s">
        <v>24434</v>
      </c>
      <c r="B72" s="220" t="s">
        <v>22863</v>
      </c>
      <c r="C72" t="s">
        <v>22862</v>
      </c>
    </row>
    <row r="73" spans="1:3" x14ac:dyDescent="0.25">
      <c r="A73" s="219" t="s">
        <v>24435</v>
      </c>
      <c r="B73" s="220" t="s">
        <v>22865</v>
      </c>
      <c r="C73" t="s">
        <v>22864</v>
      </c>
    </row>
    <row r="74" spans="1:3" x14ac:dyDescent="0.25">
      <c r="A74" s="219" t="s">
        <v>24436</v>
      </c>
      <c r="B74" s="220" t="s">
        <v>22867</v>
      </c>
      <c r="C74" t="s">
        <v>22866</v>
      </c>
    </row>
    <row r="75" spans="1:3" x14ac:dyDescent="0.25">
      <c r="A75" s="219" t="s">
        <v>24437</v>
      </c>
      <c r="B75" s="220" t="s">
        <v>22869</v>
      </c>
      <c r="C75" t="s">
        <v>22868</v>
      </c>
    </row>
    <row r="76" spans="1:3" x14ac:dyDescent="0.25">
      <c r="A76" s="219" t="s">
        <v>24438</v>
      </c>
      <c r="B76" s="220" t="s">
        <v>22871</v>
      </c>
      <c r="C76" t="s">
        <v>22870</v>
      </c>
    </row>
    <row r="77" spans="1:3" x14ac:dyDescent="0.25">
      <c r="A77" s="219" t="s">
        <v>24439</v>
      </c>
      <c r="B77" s="220" t="s">
        <v>22873</v>
      </c>
      <c r="C77" t="s">
        <v>22872</v>
      </c>
    </row>
    <row r="78" spans="1:3" x14ac:dyDescent="0.25">
      <c r="A78" s="219" t="s">
        <v>24440</v>
      </c>
      <c r="B78" s="220" t="s">
        <v>22875</v>
      </c>
      <c r="C78" t="s">
        <v>22874</v>
      </c>
    </row>
    <row r="79" spans="1:3" x14ac:dyDescent="0.25">
      <c r="A79" s="219" t="s">
        <v>24441</v>
      </c>
      <c r="B79" s="220" t="s">
        <v>22877</v>
      </c>
      <c r="C79" t="s">
        <v>22876</v>
      </c>
    </row>
    <row r="80" spans="1:3" x14ac:dyDescent="0.25">
      <c r="A80" s="219" t="s">
        <v>24442</v>
      </c>
      <c r="B80" s="220" t="s">
        <v>22879</v>
      </c>
      <c r="C80" t="s">
        <v>22878</v>
      </c>
    </row>
    <row r="81" spans="1:3" x14ac:dyDescent="0.25">
      <c r="A81" s="219" t="s">
        <v>24443</v>
      </c>
      <c r="B81" s="220" t="s">
        <v>22881</v>
      </c>
      <c r="C81" t="s">
        <v>22880</v>
      </c>
    </row>
    <row r="82" spans="1:3" x14ac:dyDescent="0.25">
      <c r="A82" s="219" t="s">
        <v>24444</v>
      </c>
      <c r="B82" s="220" t="s">
        <v>22883</v>
      </c>
      <c r="C82" t="s">
        <v>22882</v>
      </c>
    </row>
    <row r="83" spans="1:3" x14ac:dyDescent="0.25">
      <c r="A83" s="219" t="s">
        <v>24445</v>
      </c>
      <c r="B83" s="220" t="s">
        <v>22885</v>
      </c>
      <c r="C83" t="s">
        <v>22884</v>
      </c>
    </row>
    <row r="84" spans="1:3" x14ac:dyDescent="0.25">
      <c r="A84" s="219" t="s">
        <v>24446</v>
      </c>
      <c r="B84" s="220" t="s">
        <v>22887</v>
      </c>
      <c r="C84" t="s">
        <v>22886</v>
      </c>
    </row>
    <row r="85" spans="1:3" x14ac:dyDescent="0.25">
      <c r="A85" s="219" t="s">
        <v>24447</v>
      </c>
      <c r="B85" s="220" t="s">
        <v>22892</v>
      </c>
      <c r="C85" t="s">
        <v>22891</v>
      </c>
    </row>
    <row r="86" spans="1:3" x14ac:dyDescent="0.25">
      <c r="A86" s="219" t="s">
        <v>24448</v>
      </c>
      <c r="B86" s="220" t="s">
        <v>22894</v>
      </c>
      <c r="C86" t="s">
        <v>22893</v>
      </c>
    </row>
    <row r="87" spans="1:3" x14ac:dyDescent="0.25">
      <c r="A87" s="219" t="s">
        <v>24449</v>
      </c>
      <c r="B87" s="220" t="s">
        <v>22896</v>
      </c>
      <c r="C87" t="s">
        <v>22895</v>
      </c>
    </row>
    <row r="88" spans="1:3" x14ac:dyDescent="0.25">
      <c r="A88" s="219" t="s">
        <v>24450</v>
      </c>
      <c r="B88" s="220" t="s">
        <v>22898</v>
      </c>
      <c r="C88" t="s">
        <v>22897</v>
      </c>
    </row>
    <row r="89" spans="1:3" x14ac:dyDescent="0.25">
      <c r="A89" s="219" t="s">
        <v>24451</v>
      </c>
      <c r="B89" s="220" t="s">
        <v>22900</v>
      </c>
      <c r="C89" t="s">
        <v>22899</v>
      </c>
    </row>
    <row r="90" spans="1:3" x14ac:dyDescent="0.25">
      <c r="A90" s="219" t="s">
        <v>24452</v>
      </c>
      <c r="B90" s="220" t="s">
        <v>22902</v>
      </c>
      <c r="C90" t="s">
        <v>22901</v>
      </c>
    </row>
    <row r="91" spans="1:3" x14ac:dyDescent="0.25">
      <c r="A91" s="219" t="s">
        <v>24453</v>
      </c>
      <c r="B91" s="220" t="s">
        <v>22904</v>
      </c>
      <c r="C91" t="s">
        <v>22903</v>
      </c>
    </row>
    <row r="92" spans="1:3" x14ac:dyDescent="0.25">
      <c r="A92" s="219" t="s">
        <v>24454</v>
      </c>
      <c r="B92" s="220" t="s">
        <v>22906</v>
      </c>
      <c r="C92" t="s">
        <v>22905</v>
      </c>
    </row>
    <row r="93" spans="1:3" x14ac:dyDescent="0.25">
      <c r="A93" s="219" t="s">
        <v>24455</v>
      </c>
      <c r="B93" s="220" t="s">
        <v>22908</v>
      </c>
      <c r="C93" t="s">
        <v>22907</v>
      </c>
    </row>
    <row r="94" spans="1:3" x14ac:dyDescent="0.25">
      <c r="A94" s="219" t="s">
        <v>24456</v>
      </c>
      <c r="B94" s="220" t="s">
        <v>22910</v>
      </c>
      <c r="C94" t="s">
        <v>22909</v>
      </c>
    </row>
    <row r="95" spans="1:3" x14ac:dyDescent="0.25">
      <c r="A95" s="219" t="s">
        <v>24457</v>
      </c>
      <c r="B95" s="220" t="s">
        <v>22912</v>
      </c>
      <c r="C95" t="s">
        <v>22911</v>
      </c>
    </row>
    <row r="96" spans="1:3" x14ac:dyDescent="0.25">
      <c r="A96" s="219" t="s">
        <v>24458</v>
      </c>
      <c r="B96" s="220" t="s">
        <v>22917</v>
      </c>
      <c r="C96" t="s">
        <v>22916</v>
      </c>
    </row>
    <row r="97" spans="1:3" x14ac:dyDescent="0.25">
      <c r="A97" s="219" t="s">
        <v>24459</v>
      </c>
      <c r="B97" s="220" t="s">
        <v>22919</v>
      </c>
      <c r="C97" t="s">
        <v>22918</v>
      </c>
    </row>
    <row r="98" spans="1:3" x14ac:dyDescent="0.25">
      <c r="A98" s="219" t="s">
        <v>24460</v>
      </c>
      <c r="B98" s="220" t="s">
        <v>22921</v>
      </c>
      <c r="C98" t="s">
        <v>22920</v>
      </c>
    </row>
    <row r="99" spans="1:3" x14ac:dyDescent="0.25">
      <c r="A99" s="219" t="s">
        <v>24461</v>
      </c>
      <c r="B99" s="220" t="s">
        <v>22923</v>
      </c>
      <c r="C99" t="s">
        <v>22922</v>
      </c>
    </row>
    <row r="100" spans="1:3" x14ac:dyDescent="0.25">
      <c r="A100" s="219" t="s">
        <v>24462</v>
      </c>
      <c r="B100" s="220" t="s">
        <v>22925</v>
      </c>
      <c r="C100" t="s">
        <v>22924</v>
      </c>
    </row>
    <row r="101" spans="1:3" x14ac:dyDescent="0.25">
      <c r="A101" s="219" t="s">
        <v>24463</v>
      </c>
      <c r="B101" s="220" t="s">
        <v>22927</v>
      </c>
      <c r="C101" t="s">
        <v>22926</v>
      </c>
    </row>
    <row r="102" spans="1:3" x14ac:dyDescent="0.25">
      <c r="A102" s="219" t="s">
        <v>24464</v>
      </c>
      <c r="B102" s="220" t="s">
        <v>22929</v>
      </c>
      <c r="C102" t="s">
        <v>22928</v>
      </c>
    </row>
    <row r="103" spans="1:3" x14ac:dyDescent="0.25">
      <c r="A103" s="219" t="s">
        <v>24465</v>
      </c>
      <c r="B103" s="220" t="s">
        <v>22931</v>
      </c>
      <c r="C103" t="s">
        <v>22930</v>
      </c>
    </row>
    <row r="104" spans="1:3" x14ac:dyDescent="0.25">
      <c r="A104" s="219" t="s">
        <v>24466</v>
      </c>
      <c r="B104" s="220" t="s">
        <v>22933</v>
      </c>
      <c r="C104" t="s">
        <v>22932</v>
      </c>
    </row>
    <row r="105" spans="1:3" x14ac:dyDescent="0.25">
      <c r="A105" s="219" t="s">
        <v>24467</v>
      </c>
      <c r="B105" s="220" t="s">
        <v>22938</v>
      </c>
      <c r="C105" t="s">
        <v>22937</v>
      </c>
    </row>
    <row r="106" spans="1:3" x14ac:dyDescent="0.25">
      <c r="A106" s="219" t="s">
        <v>24468</v>
      </c>
      <c r="B106" s="220" t="s">
        <v>22940</v>
      </c>
      <c r="C106" t="s">
        <v>22939</v>
      </c>
    </row>
    <row r="107" spans="1:3" x14ac:dyDescent="0.25">
      <c r="A107" s="219" t="s">
        <v>24469</v>
      </c>
      <c r="B107" s="220" t="s">
        <v>22942</v>
      </c>
      <c r="C107" t="s">
        <v>22941</v>
      </c>
    </row>
    <row r="108" spans="1:3" x14ac:dyDescent="0.25">
      <c r="A108" s="219" t="s">
        <v>24470</v>
      </c>
      <c r="B108" s="220" t="s">
        <v>22944</v>
      </c>
      <c r="C108" t="s">
        <v>22943</v>
      </c>
    </row>
    <row r="109" spans="1:3" x14ac:dyDescent="0.25">
      <c r="A109" s="219" t="s">
        <v>24471</v>
      </c>
      <c r="B109" s="220" t="s">
        <v>22946</v>
      </c>
      <c r="C109" t="s">
        <v>22945</v>
      </c>
    </row>
    <row r="110" spans="1:3" x14ac:dyDescent="0.25">
      <c r="A110" s="219" t="s">
        <v>24472</v>
      </c>
      <c r="B110" s="220" t="s">
        <v>22948</v>
      </c>
      <c r="C110" t="s">
        <v>22947</v>
      </c>
    </row>
    <row r="111" spans="1:3" x14ac:dyDescent="0.25">
      <c r="A111" s="219" t="s">
        <v>24473</v>
      </c>
      <c r="B111" s="220" t="s">
        <v>22950</v>
      </c>
      <c r="C111" t="s">
        <v>22949</v>
      </c>
    </row>
    <row r="112" spans="1:3" x14ac:dyDescent="0.25">
      <c r="A112" s="219" t="s">
        <v>24474</v>
      </c>
      <c r="B112" s="220" t="s">
        <v>22952</v>
      </c>
      <c r="C112" t="s">
        <v>22951</v>
      </c>
    </row>
    <row r="113" spans="1:3" x14ac:dyDescent="0.25">
      <c r="A113" s="219" t="s">
        <v>24475</v>
      </c>
      <c r="B113" s="220" t="s">
        <v>22954</v>
      </c>
      <c r="C113" t="s">
        <v>22953</v>
      </c>
    </row>
    <row r="114" spans="1:3" x14ac:dyDescent="0.25">
      <c r="A114" s="219" t="s">
        <v>24476</v>
      </c>
      <c r="B114" s="220" t="s">
        <v>22959</v>
      </c>
      <c r="C114" t="s">
        <v>22958</v>
      </c>
    </row>
    <row r="115" spans="1:3" x14ac:dyDescent="0.25">
      <c r="A115" s="219" t="s">
        <v>24477</v>
      </c>
      <c r="B115" s="220" t="s">
        <v>22961</v>
      </c>
      <c r="C115" t="s">
        <v>22960</v>
      </c>
    </row>
    <row r="116" spans="1:3" x14ac:dyDescent="0.25">
      <c r="A116" s="219" t="s">
        <v>24478</v>
      </c>
      <c r="B116" s="220" t="s">
        <v>22963</v>
      </c>
      <c r="C116" t="s">
        <v>22962</v>
      </c>
    </row>
    <row r="117" spans="1:3" x14ac:dyDescent="0.25">
      <c r="A117" s="219" t="s">
        <v>24479</v>
      </c>
      <c r="B117" s="220" t="s">
        <v>22965</v>
      </c>
      <c r="C117" t="s">
        <v>22964</v>
      </c>
    </row>
    <row r="118" spans="1:3" x14ac:dyDescent="0.25">
      <c r="A118" s="219" t="s">
        <v>24480</v>
      </c>
      <c r="B118" s="220" t="s">
        <v>22967</v>
      </c>
      <c r="C118" t="s">
        <v>22966</v>
      </c>
    </row>
    <row r="119" spans="1:3" x14ac:dyDescent="0.25">
      <c r="A119" s="219" t="s">
        <v>24481</v>
      </c>
      <c r="B119" s="220" t="s">
        <v>22969</v>
      </c>
      <c r="C119" t="s">
        <v>22968</v>
      </c>
    </row>
    <row r="120" spans="1:3" x14ac:dyDescent="0.25">
      <c r="A120" s="219" t="s">
        <v>24482</v>
      </c>
      <c r="B120" s="220" t="s">
        <v>22971</v>
      </c>
      <c r="C120" t="s">
        <v>22970</v>
      </c>
    </row>
    <row r="121" spans="1:3" x14ac:dyDescent="0.25">
      <c r="A121" s="219" t="s">
        <v>24483</v>
      </c>
      <c r="B121" s="220" t="s">
        <v>22973</v>
      </c>
      <c r="C121" t="s">
        <v>22972</v>
      </c>
    </row>
    <row r="122" spans="1:3" x14ac:dyDescent="0.25">
      <c r="A122" s="219" t="s">
        <v>24484</v>
      </c>
      <c r="B122" s="220" t="s">
        <v>22975</v>
      </c>
      <c r="C122" t="s">
        <v>22974</v>
      </c>
    </row>
    <row r="123" spans="1:3" x14ac:dyDescent="0.25">
      <c r="A123" s="219" t="s">
        <v>24485</v>
      </c>
      <c r="B123" s="220" t="s">
        <v>22977</v>
      </c>
      <c r="C123" t="s">
        <v>22976</v>
      </c>
    </row>
    <row r="124" spans="1:3" x14ac:dyDescent="0.25">
      <c r="A124" s="219" t="s">
        <v>24486</v>
      </c>
      <c r="B124" s="220" t="s">
        <v>22982</v>
      </c>
      <c r="C124" t="s">
        <v>22981</v>
      </c>
    </row>
    <row r="125" spans="1:3" x14ac:dyDescent="0.25">
      <c r="A125" s="219" t="s">
        <v>24487</v>
      </c>
      <c r="B125" s="220" t="s">
        <v>22984</v>
      </c>
      <c r="C125" t="s">
        <v>22983</v>
      </c>
    </row>
    <row r="126" spans="1:3" x14ac:dyDescent="0.25">
      <c r="A126" s="219" t="s">
        <v>24488</v>
      </c>
      <c r="B126" s="220" t="s">
        <v>22986</v>
      </c>
      <c r="C126" t="s">
        <v>22985</v>
      </c>
    </row>
    <row r="127" spans="1:3" x14ac:dyDescent="0.25">
      <c r="A127" s="219" t="s">
        <v>24489</v>
      </c>
      <c r="B127" s="220" t="s">
        <v>22988</v>
      </c>
      <c r="C127" t="s">
        <v>22987</v>
      </c>
    </row>
    <row r="128" spans="1:3" x14ac:dyDescent="0.25">
      <c r="A128" s="219" t="s">
        <v>24490</v>
      </c>
      <c r="B128" s="220" t="s">
        <v>22990</v>
      </c>
      <c r="C128" t="s">
        <v>22989</v>
      </c>
    </row>
    <row r="129" spans="1:3" x14ac:dyDescent="0.25">
      <c r="A129" s="219" t="s">
        <v>24491</v>
      </c>
      <c r="B129" s="220" t="s">
        <v>22992</v>
      </c>
      <c r="C129" t="s">
        <v>22991</v>
      </c>
    </row>
    <row r="130" spans="1:3" x14ac:dyDescent="0.25">
      <c r="A130" s="219" t="s">
        <v>24492</v>
      </c>
      <c r="B130" s="220" t="s">
        <v>22994</v>
      </c>
      <c r="C130" t="s">
        <v>22993</v>
      </c>
    </row>
    <row r="131" spans="1:3" x14ac:dyDescent="0.25">
      <c r="A131" s="219" t="s">
        <v>24493</v>
      </c>
      <c r="B131" s="220" t="s">
        <v>22996</v>
      </c>
      <c r="C131" t="s">
        <v>22995</v>
      </c>
    </row>
    <row r="132" spans="1:3" x14ac:dyDescent="0.25">
      <c r="A132" s="219" t="s">
        <v>24494</v>
      </c>
      <c r="B132" s="220" t="s">
        <v>22998</v>
      </c>
      <c r="C132" t="s">
        <v>22997</v>
      </c>
    </row>
    <row r="133" spans="1:3" x14ac:dyDescent="0.25">
      <c r="A133" s="219" t="s">
        <v>24495</v>
      </c>
      <c r="B133" s="220" t="s">
        <v>23000</v>
      </c>
      <c r="C133" t="s">
        <v>22999</v>
      </c>
    </row>
    <row r="134" spans="1:3" x14ac:dyDescent="0.25">
      <c r="A134" s="219" t="s">
        <v>24496</v>
      </c>
      <c r="B134" s="220" t="s">
        <v>23002</v>
      </c>
      <c r="C134" t="s">
        <v>23001</v>
      </c>
    </row>
    <row r="135" spans="1:3" x14ac:dyDescent="0.25">
      <c r="A135" s="219" t="s">
        <v>24497</v>
      </c>
      <c r="B135" s="220" t="s">
        <v>23004</v>
      </c>
      <c r="C135" t="s">
        <v>23003</v>
      </c>
    </row>
    <row r="136" spans="1:3" x14ac:dyDescent="0.25">
      <c r="A136" s="219" t="s">
        <v>24498</v>
      </c>
      <c r="B136" s="220" t="s">
        <v>23006</v>
      </c>
      <c r="C136" t="s">
        <v>23005</v>
      </c>
    </row>
    <row r="137" spans="1:3" x14ac:dyDescent="0.25">
      <c r="A137" s="219" t="s">
        <v>24499</v>
      </c>
      <c r="B137" s="220" t="s">
        <v>23008</v>
      </c>
      <c r="C137" t="s">
        <v>23007</v>
      </c>
    </row>
    <row r="138" spans="1:3" x14ac:dyDescent="0.25">
      <c r="A138" s="219" t="s">
        <v>24500</v>
      </c>
      <c r="B138" s="220" t="s">
        <v>23013</v>
      </c>
      <c r="C138" t="s">
        <v>23012</v>
      </c>
    </row>
    <row r="139" spans="1:3" x14ac:dyDescent="0.25">
      <c r="A139" s="219" t="s">
        <v>24501</v>
      </c>
      <c r="B139" s="220" t="s">
        <v>23015</v>
      </c>
      <c r="C139" t="s">
        <v>23014</v>
      </c>
    </row>
    <row r="140" spans="1:3" x14ac:dyDescent="0.25">
      <c r="A140" s="219" t="s">
        <v>24502</v>
      </c>
      <c r="B140" s="220" t="s">
        <v>23017</v>
      </c>
      <c r="C140" t="s">
        <v>23016</v>
      </c>
    </row>
    <row r="141" spans="1:3" x14ac:dyDescent="0.25">
      <c r="A141" s="219" t="s">
        <v>24503</v>
      </c>
      <c r="B141" s="220" t="s">
        <v>23019</v>
      </c>
      <c r="C141" t="s">
        <v>23018</v>
      </c>
    </row>
    <row r="142" spans="1:3" x14ac:dyDescent="0.25">
      <c r="A142" s="219" t="s">
        <v>24504</v>
      </c>
      <c r="B142" s="220" t="s">
        <v>23021</v>
      </c>
      <c r="C142" t="s">
        <v>23020</v>
      </c>
    </row>
    <row r="143" spans="1:3" x14ac:dyDescent="0.25">
      <c r="A143" s="219" t="s">
        <v>24505</v>
      </c>
      <c r="B143" s="220" t="s">
        <v>23023</v>
      </c>
      <c r="C143" t="s">
        <v>23022</v>
      </c>
    </row>
    <row r="144" spans="1:3" x14ac:dyDescent="0.25">
      <c r="A144" s="219" t="s">
        <v>24506</v>
      </c>
      <c r="B144" s="220" t="s">
        <v>23025</v>
      </c>
      <c r="C144" t="s">
        <v>23024</v>
      </c>
    </row>
    <row r="145" spans="1:3" x14ac:dyDescent="0.25">
      <c r="A145" s="219" t="s">
        <v>24507</v>
      </c>
      <c r="B145" s="220" t="s">
        <v>23027</v>
      </c>
      <c r="C145" t="s">
        <v>23026</v>
      </c>
    </row>
    <row r="146" spans="1:3" x14ac:dyDescent="0.25">
      <c r="A146" s="219" t="s">
        <v>24508</v>
      </c>
      <c r="B146" s="220" t="s">
        <v>23029</v>
      </c>
      <c r="C146" t="s">
        <v>23028</v>
      </c>
    </row>
    <row r="147" spans="1:3" x14ac:dyDescent="0.25">
      <c r="A147" s="219" t="s">
        <v>24509</v>
      </c>
      <c r="B147" s="220" t="s">
        <v>23031</v>
      </c>
      <c r="C147" t="s">
        <v>23030</v>
      </c>
    </row>
    <row r="148" spans="1:3" x14ac:dyDescent="0.25">
      <c r="A148" s="219" t="s">
        <v>24510</v>
      </c>
      <c r="B148" s="220" t="s">
        <v>23033</v>
      </c>
      <c r="C148" t="s">
        <v>23032</v>
      </c>
    </row>
    <row r="149" spans="1:3" x14ac:dyDescent="0.25">
      <c r="A149" s="219" t="s">
        <v>24510</v>
      </c>
      <c r="B149" s="220" t="s">
        <v>25504</v>
      </c>
      <c r="C149" t="s">
        <v>25942</v>
      </c>
    </row>
    <row r="150" spans="1:3" x14ac:dyDescent="0.25">
      <c r="A150" s="219" t="s">
        <v>24510</v>
      </c>
      <c r="B150" s="220" t="s">
        <v>25504</v>
      </c>
      <c r="C150" t="s">
        <v>25922</v>
      </c>
    </row>
    <row r="151" spans="1:3" x14ac:dyDescent="0.25">
      <c r="A151" s="219" t="s">
        <v>25115</v>
      </c>
      <c r="B151" s="220" t="s">
        <v>25116</v>
      </c>
      <c r="C151" t="s">
        <v>25532</v>
      </c>
    </row>
    <row r="152" spans="1:3" x14ac:dyDescent="0.25">
      <c r="A152" s="219" t="s">
        <v>25115</v>
      </c>
      <c r="B152" s="220" t="s">
        <v>25116</v>
      </c>
      <c r="C152" t="s">
        <v>25704</v>
      </c>
    </row>
    <row r="153" spans="1:3" x14ac:dyDescent="0.25">
      <c r="A153" s="219" t="s">
        <v>24511</v>
      </c>
      <c r="B153" s="220" t="s">
        <v>23035</v>
      </c>
      <c r="C153" t="s">
        <v>23034</v>
      </c>
    </row>
    <row r="154" spans="1:3" x14ac:dyDescent="0.25">
      <c r="A154" s="219" t="s">
        <v>24512</v>
      </c>
      <c r="B154" s="220" t="s">
        <v>23037</v>
      </c>
      <c r="C154" t="s">
        <v>23036</v>
      </c>
    </row>
    <row r="155" spans="1:3" x14ac:dyDescent="0.25">
      <c r="A155" s="219" t="s">
        <v>25117</v>
      </c>
      <c r="B155" s="220" t="s">
        <v>25118</v>
      </c>
      <c r="C155" t="s">
        <v>25533</v>
      </c>
    </row>
    <row r="156" spans="1:3" x14ac:dyDescent="0.25">
      <c r="A156" s="219" t="s">
        <v>25117</v>
      </c>
      <c r="B156" s="220" t="s">
        <v>25118</v>
      </c>
      <c r="C156" t="s">
        <v>25705</v>
      </c>
    </row>
    <row r="157" spans="1:3" x14ac:dyDescent="0.25">
      <c r="A157" s="219" t="s">
        <v>24513</v>
      </c>
      <c r="B157" s="220" t="s">
        <v>23039</v>
      </c>
      <c r="C157" t="s">
        <v>23038</v>
      </c>
    </row>
    <row r="158" spans="1:3" x14ac:dyDescent="0.25">
      <c r="A158" s="219" t="s">
        <v>25119</v>
      </c>
      <c r="B158" s="220" t="s">
        <v>25120</v>
      </c>
      <c r="C158" t="s">
        <v>25534</v>
      </c>
    </row>
    <row r="159" spans="1:3" x14ac:dyDescent="0.25">
      <c r="A159" s="219" t="s">
        <v>25119</v>
      </c>
      <c r="B159" s="220" t="s">
        <v>25120</v>
      </c>
      <c r="C159" t="s">
        <v>25706</v>
      </c>
    </row>
    <row r="160" spans="1:3" x14ac:dyDescent="0.25">
      <c r="A160" s="219" t="s">
        <v>24514</v>
      </c>
      <c r="B160" s="220" t="s">
        <v>23044</v>
      </c>
      <c r="C160" t="s">
        <v>23043</v>
      </c>
    </row>
    <row r="161" spans="1:3" x14ac:dyDescent="0.25">
      <c r="A161" s="219" t="s">
        <v>24515</v>
      </c>
      <c r="B161" s="220" t="s">
        <v>23049</v>
      </c>
      <c r="C161" t="s">
        <v>23048</v>
      </c>
    </row>
    <row r="162" spans="1:3" x14ac:dyDescent="0.25">
      <c r="A162" s="219" t="s">
        <v>24516</v>
      </c>
      <c r="B162" s="220" t="s">
        <v>23054</v>
      </c>
      <c r="C162" t="s">
        <v>23053</v>
      </c>
    </row>
    <row r="163" spans="1:3" x14ac:dyDescent="0.25">
      <c r="A163" s="219" t="s">
        <v>24517</v>
      </c>
      <c r="B163" s="220" t="s">
        <v>23056</v>
      </c>
      <c r="C163" t="s">
        <v>23055</v>
      </c>
    </row>
    <row r="164" spans="1:3" x14ac:dyDescent="0.25">
      <c r="A164" s="219" t="s">
        <v>24518</v>
      </c>
      <c r="B164" s="220" t="s">
        <v>23058</v>
      </c>
      <c r="C164" t="s">
        <v>23057</v>
      </c>
    </row>
    <row r="165" spans="1:3" x14ac:dyDescent="0.25">
      <c r="A165" s="219" t="s">
        <v>24519</v>
      </c>
      <c r="B165" s="220" t="s">
        <v>23060</v>
      </c>
      <c r="C165" t="s">
        <v>23059</v>
      </c>
    </row>
    <row r="166" spans="1:3" x14ac:dyDescent="0.25">
      <c r="A166" s="219" t="s">
        <v>24520</v>
      </c>
      <c r="B166" s="220" t="s">
        <v>23062</v>
      </c>
      <c r="C166" t="s">
        <v>23061</v>
      </c>
    </row>
    <row r="167" spans="1:3" x14ac:dyDescent="0.25">
      <c r="A167" s="219" t="s">
        <v>24521</v>
      </c>
      <c r="B167" s="220" t="s">
        <v>23064</v>
      </c>
      <c r="C167" t="s">
        <v>23063</v>
      </c>
    </row>
    <row r="168" spans="1:3" x14ac:dyDescent="0.25">
      <c r="A168" s="219" t="s">
        <v>24522</v>
      </c>
      <c r="B168" s="220" t="s">
        <v>23066</v>
      </c>
      <c r="C168" t="s">
        <v>23065</v>
      </c>
    </row>
    <row r="169" spans="1:3" x14ac:dyDescent="0.25">
      <c r="A169" s="219" t="s">
        <v>24523</v>
      </c>
      <c r="B169" s="220" t="s">
        <v>23068</v>
      </c>
      <c r="C169" t="s">
        <v>23067</v>
      </c>
    </row>
    <row r="170" spans="1:3" x14ac:dyDescent="0.25">
      <c r="A170" s="219" t="s">
        <v>24524</v>
      </c>
      <c r="B170" s="220" t="s">
        <v>23070</v>
      </c>
      <c r="C170" t="s">
        <v>23069</v>
      </c>
    </row>
    <row r="171" spans="1:3" x14ac:dyDescent="0.25">
      <c r="A171" s="219" t="s">
        <v>24525</v>
      </c>
      <c r="B171" s="220" t="s">
        <v>23072</v>
      </c>
      <c r="C171" t="s">
        <v>23071</v>
      </c>
    </row>
    <row r="172" spans="1:3" x14ac:dyDescent="0.25">
      <c r="A172" s="219" t="s">
        <v>24526</v>
      </c>
      <c r="B172" s="220" t="s">
        <v>23074</v>
      </c>
      <c r="C172" t="s">
        <v>23073</v>
      </c>
    </row>
    <row r="173" spans="1:3" x14ac:dyDescent="0.25">
      <c r="A173" s="219" t="s">
        <v>24527</v>
      </c>
      <c r="B173" s="220" t="s">
        <v>23076</v>
      </c>
      <c r="C173" t="s">
        <v>23075</v>
      </c>
    </row>
    <row r="174" spans="1:3" x14ac:dyDescent="0.25">
      <c r="A174" s="219" t="s">
        <v>24528</v>
      </c>
      <c r="B174" s="220" t="s">
        <v>23078</v>
      </c>
      <c r="C174" t="s">
        <v>23077</v>
      </c>
    </row>
    <row r="175" spans="1:3" x14ac:dyDescent="0.25">
      <c r="A175" s="219" t="s">
        <v>24529</v>
      </c>
      <c r="B175" s="220" t="s">
        <v>23080</v>
      </c>
      <c r="C175" t="s">
        <v>23079</v>
      </c>
    </row>
    <row r="176" spans="1:3" x14ac:dyDescent="0.25">
      <c r="A176" s="219" t="s">
        <v>24530</v>
      </c>
      <c r="B176" s="220" t="s">
        <v>23082</v>
      </c>
      <c r="C176" t="s">
        <v>23081</v>
      </c>
    </row>
    <row r="177" spans="1:3" x14ac:dyDescent="0.25">
      <c r="A177" s="219" t="s">
        <v>24531</v>
      </c>
      <c r="B177" s="220" t="s">
        <v>23084</v>
      </c>
      <c r="C177" t="s">
        <v>23083</v>
      </c>
    </row>
    <row r="178" spans="1:3" x14ac:dyDescent="0.25">
      <c r="A178" s="219" t="s">
        <v>24532</v>
      </c>
      <c r="B178" s="220" t="s">
        <v>23089</v>
      </c>
      <c r="C178" t="s">
        <v>23088</v>
      </c>
    </row>
    <row r="179" spans="1:3" x14ac:dyDescent="0.25">
      <c r="A179" s="219" t="s">
        <v>24533</v>
      </c>
      <c r="B179" s="220" t="s">
        <v>23091</v>
      </c>
      <c r="C179" t="s">
        <v>23090</v>
      </c>
    </row>
    <row r="180" spans="1:3" x14ac:dyDescent="0.25">
      <c r="A180" s="219" t="s">
        <v>24534</v>
      </c>
      <c r="B180" s="220" t="s">
        <v>23093</v>
      </c>
      <c r="C180" t="s">
        <v>23092</v>
      </c>
    </row>
    <row r="181" spans="1:3" x14ac:dyDescent="0.25">
      <c r="A181" s="219" t="s">
        <v>24535</v>
      </c>
      <c r="B181" s="220" t="s">
        <v>23095</v>
      </c>
      <c r="C181" t="s">
        <v>23094</v>
      </c>
    </row>
    <row r="182" spans="1:3" x14ac:dyDescent="0.25">
      <c r="A182" s="219" t="s">
        <v>24536</v>
      </c>
      <c r="B182" s="220" t="s">
        <v>23100</v>
      </c>
      <c r="C182" t="s">
        <v>23099</v>
      </c>
    </row>
    <row r="183" spans="1:3" x14ac:dyDescent="0.25">
      <c r="A183" s="219" t="s">
        <v>25109</v>
      </c>
      <c r="B183" s="220" t="s">
        <v>25110</v>
      </c>
      <c r="C183" t="s">
        <v>25111</v>
      </c>
    </row>
    <row r="184" spans="1:3" x14ac:dyDescent="0.25">
      <c r="A184" s="219" t="s">
        <v>25112</v>
      </c>
      <c r="B184" s="220" t="s">
        <v>25113</v>
      </c>
      <c r="C184" t="s">
        <v>25114</v>
      </c>
    </row>
    <row r="185" spans="1:3" x14ac:dyDescent="0.25">
      <c r="A185" s="219" t="s">
        <v>24537</v>
      </c>
      <c r="B185" s="220" t="s">
        <v>23102</v>
      </c>
      <c r="C185" t="s">
        <v>23101</v>
      </c>
    </row>
    <row r="186" spans="1:3" x14ac:dyDescent="0.25">
      <c r="A186" s="219" t="s">
        <v>24538</v>
      </c>
      <c r="B186" s="220" t="s">
        <v>23104</v>
      </c>
      <c r="C186" t="s">
        <v>23103</v>
      </c>
    </row>
    <row r="187" spans="1:3" x14ac:dyDescent="0.25">
      <c r="A187" s="219" t="s">
        <v>24539</v>
      </c>
      <c r="B187" s="220" t="s">
        <v>23109</v>
      </c>
      <c r="C187" t="s">
        <v>23108</v>
      </c>
    </row>
    <row r="188" spans="1:3" x14ac:dyDescent="0.25">
      <c r="A188" s="219" t="s">
        <v>24540</v>
      </c>
      <c r="B188" s="220" t="s">
        <v>23111</v>
      </c>
      <c r="C188" t="s">
        <v>23110</v>
      </c>
    </row>
    <row r="189" spans="1:3" x14ac:dyDescent="0.25">
      <c r="A189" s="219" t="s">
        <v>24541</v>
      </c>
      <c r="B189" s="220" t="s">
        <v>23113</v>
      </c>
      <c r="C189" t="s">
        <v>23112</v>
      </c>
    </row>
    <row r="190" spans="1:3" x14ac:dyDescent="0.25">
      <c r="A190" s="219" t="s">
        <v>24542</v>
      </c>
      <c r="B190" s="220" t="s">
        <v>23115</v>
      </c>
      <c r="C190" t="s">
        <v>23114</v>
      </c>
    </row>
    <row r="191" spans="1:3" x14ac:dyDescent="0.25">
      <c r="A191" s="219" t="s">
        <v>24543</v>
      </c>
      <c r="B191" s="220" t="s">
        <v>23117</v>
      </c>
      <c r="C191" t="s">
        <v>23116</v>
      </c>
    </row>
    <row r="192" spans="1:3" x14ac:dyDescent="0.25">
      <c r="A192" s="219" t="s">
        <v>24544</v>
      </c>
      <c r="B192" s="220" t="s">
        <v>23119</v>
      </c>
      <c r="C192" t="s">
        <v>23118</v>
      </c>
    </row>
    <row r="193" spans="1:3" x14ac:dyDescent="0.25">
      <c r="A193" s="219" t="s">
        <v>24545</v>
      </c>
      <c r="B193" s="220" t="s">
        <v>23121</v>
      </c>
      <c r="C193" t="s">
        <v>23120</v>
      </c>
    </row>
    <row r="194" spans="1:3" x14ac:dyDescent="0.25">
      <c r="A194" s="219" t="s">
        <v>24546</v>
      </c>
      <c r="B194" s="220" t="s">
        <v>23123</v>
      </c>
      <c r="C194" t="s">
        <v>23122</v>
      </c>
    </row>
    <row r="195" spans="1:3" x14ac:dyDescent="0.25">
      <c r="A195" s="219" t="s">
        <v>24547</v>
      </c>
      <c r="B195" s="220" t="s">
        <v>23125</v>
      </c>
      <c r="C195" t="s">
        <v>23124</v>
      </c>
    </row>
    <row r="196" spans="1:3" x14ac:dyDescent="0.25">
      <c r="A196" s="219" t="s">
        <v>24548</v>
      </c>
      <c r="B196" s="220" t="s">
        <v>23127</v>
      </c>
      <c r="C196" t="s">
        <v>23126</v>
      </c>
    </row>
    <row r="197" spans="1:3" x14ac:dyDescent="0.25">
      <c r="A197" s="219" t="s">
        <v>24549</v>
      </c>
      <c r="B197" s="220" t="s">
        <v>23129</v>
      </c>
      <c r="C197" t="s">
        <v>23128</v>
      </c>
    </row>
    <row r="198" spans="1:3" x14ac:dyDescent="0.25">
      <c r="A198" s="219" t="s">
        <v>24550</v>
      </c>
      <c r="B198" s="220" t="s">
        <v>23131</v>
      </c>
      <c r="C198" t="s">
        <v>23130</v>
      </c>
    </row>
    <row r="199" spans="1:3" x14ac:dyDescent="0.25">
      <c r="A199" s="219" t="s">
        <v>24551</v>
      </c>
      <c r="B199" s="220" t="s">
        <v>23133</v>
      </c>
      <c r="C199" t="s">
        <v>23132</v>
      </c>
    </row>
    <row r="200" spans="1:3" x14ac:dyDescent="0.25">
      <c r="A200" s="219" t="s">
        <v>24552</v>
      </c>
      <c r="B200" s="220" t="s">
        <v>23135</v>
      </c>
      <c r="C200" t="s">
        <v>23134</v>
      </c>
    </row>
    <row r="201" spans="1:3" x14ac:dyDescent="0.25">
      <c r="A201" s="219" t="s">
        <v>24553</v>
      </c>
      <c r="B201" s="220" t="s">
        <v>23137</v>
      </c>
      <c r="C201" t="s">
        <v>23136</v>
      </c>
    </row>
    <row r="202" spans="1:3" x14ac:dyDescent="0.25">
      <c r="A202" s="219" t="s">
        <v>24554</v>
      </c>
      <c r="B202" s="220" t="s">
        <v>23139</v>
      </c>
      <c r="C202" t="s">
        <v>23138</v>
      </c>
    </row>
    <row r="203" spans="1:3" x14ac:dyDescent="0.25">
      <c r="A203" s="219" t="s">
        <v>24555</v>
      </c>
      <c r="B203" s="220" t="s">
        <v>23141</v>
      </c>
      <c r="C203" t="s">
        <v>23140</v>
      </c>
    </row>
    <row r="204" spans="1:3" x14ac:dyDescent="0.25">
      <c r="A204" s="219" t="s">
        <v>25459</v>
      </c>
      <c r="B204" s="220" t="s">
        <v>25460</v>
      </c>
      <c r="C204" t="s">
        <v>25898</v>
      </c>
    </row>
    <row r="205" spans="1:3" x14ac:dyDescent="0.25">
      <c r="A205" s="219" t="s">
        <v>25459</v>
      </c>
      <c r="B205" s="220" t="s">
        <v>25460</v>
      </c>
      <c r="C205" t="s">
        <v>25876</v>
      </c>
    </row>
    <row r="206" spans="1:3" x14ac:dyDescent="0.25">
      <c r="A206" s="219" t="s">
        <v>25461</v>
      </c>
      <c r="B206" s="220" t="s">
        <v>25462</v>
      </c>
      <c r="C206" t="s">
        <v>25899</v>
      </c>
    </row>
    <row r="207" spans="1:3" x14ac:dyDescent="0.25">
      <c r="A207" s="219" t="s">
        <v>25461</v>
      </c>
      <c r="B207" s="220" t="s">
        <v>25462</v>
      </c>
      <c r="C207" t="s">
        <v>25877</v>
      </c>
    </row>
    <row r="208" spans="1:3" x14ac:dyDescent="0.25">
      <c r="A208" s="219" t="s">
        <v>24556</v>
      </c>
      <c r="B208" s="220" t="s">
        <v>23143</v>
      </c>
      <c r="C208" t="s">
        <v>23142</v>
      </c>
    </row>
    <row r="209" spans="1:3" x14ac:dyDescent="0.25">
      <c r="A209" s="219" t="s">
        <v>25121</v>
      </c>
      <c r="B209" s="220" t="s">
        <v>25122</v>
      </c>
      <c r="C209" t="s">
        <v>25535</v>
      </c>
    </row>
    <row r="210" spans="1:3" x14ac:dyDescent="0.25">
      <c r="A210" s="219" t="s">
        <v>25121</v>
      </c>
      <c r="B210" s="220" t="s">
        <v>25122</v>
      </c>
      <c r="C210" t="s">
        <v>25707</v>
      </c>
    </row>
    <row r="211" spans="1:3" x14ac:dyDescent="0.25">
      <c r="A211" s="219" t="s">
        <v>24557</v>
      </c>
      <c r="B211" s="220" t="s">
        <v>23145</v>
      </c>
      <c r="C211" t="s">
        <v>23144</v>
      </c>
    </row>
    <row r="212" spans="1:3" x14ac:dyDescent="0.25">
      <c r="A212" s="219" t="s">
        <v>25123</v>
      </c>
      <c r="B212" s="220" t="s">
        <v>25124</v>
      </c>
      <c r="C212" t="s">
        <v>25536</v>
      </c>
    </row>
    <row r="213" spans="1:3" x14ac:dyDescent="0.25">
      <c r="A213" s="219" t="s">
        <v>25123</v>
      </c>
      <c r="B213" s="220" t="s">
        <v>25124</v>
      </c>
      <c r="C213" t="s">
        <v>25708</v>
      </c>
    </row>
    <row r="214" spans="1:3" x14ac:dyDescent="0.25">
      <c r="A214" s="219" t="s">
        <v>25463</v>
      </c>
      <c r="B214" s="220" t="s">
        <v>25464</v>
      </c>
      <c r="C214" t="s">
        <v>25900</v>
      </c>
    </row>
    <row r="215" spans="1:3" x14ac:dyDescent="0.25">
      <c r="A215" s="219" t="s">
        <v>25463</v>
      </c>
      <c r="B215" s="220" t="s">
        <v>25464</v>
      </c>
      <c r="C215" t="s">
        <v>25878</v>
      </c>
    </row>
    <row r="216" spans="1:3" x14ac:dyDescent="0.25">
      <c r="A216" s="219" t="s">
        <v>24558</v>
      </c>
      <c r="B216" s="220" t="s">
        <v>23147</v>
      </c>
      <c r="C216" t="s">
        <v>23146</v>
      </c>
    </row>
    <row r="217" spans="1:3" x14ac:dyDescent="0.25">
      <c r="A217" s="219" t="s">
        <v>24559</v>
      </c>
      <c r="B217" s="220" t="s">
        <v>23149</v>
      </c>
      <c r="C217" t="s">
        <v>23148</v>
      </c>
    </row>
    <row r="218" spans="1:3" x14ac:dyDescent="0.25">
      <c r="A218" s="219" t="s">
        <v>25125</v>
      </c>
      <c r="B218" s="220" t="s">
        <v>25126</v>
      </c>
      <c r="C218" t="s">
        <v>25537</v>
      </c>
    </row>
    <row r="219" spans="1:3" x14ac:dyDescent="0.25">
      <c r="A219" s="219" t="s">
        <v>25125</v>
      </c>
      <c r="B219" s="220" t="s">
        <v>25126</v>
      </c>
      <c r="C219" t="s">
        <v>25709</v>
      </c>
    </row>
    <row r="220" spans="1:3" x14ac:dyDescent="0.25">
      <c r="A220" s="219" t="s">
        <v>24560</v>
      </c>
      <c r="B220" s="220" t="s">
        <v>23151</v>
      </c>
      <c r="C220" t="s">
        <v>23150</v>
      </c>
    </row>
    <row r="221" spans="1:3" x14ac:dyDescent="0.25">
      <c r="A221" s="219" t="s">
        <v>24561</v>
      </c>
      <c r="B221" s="220" t="s">
        <v>23153</v>
      </c>
      <c r="C221" t="s">
        <v>23152</v>
      </c>
    </row>
    <row r="222" spans="1:3" x14ac:dyDescent="0.25">
      <c r="A222" s="219" t="s">
        <v>25127</v>
      </c>
      <c r="B222" s="220" t="s">
        <v>25128</v>
      </c>
      <c r="C222" t="s">
        <v>25538</v>
      </c>
    </row>
    <row r="223" spans="1:3" x14ac:dyDescent="0.25">
      <c r="A223" s="219" t="s">
        <v>25127</v>
      </c>
      <c r="B223" s="220" t="s">
        <v>25128</v>
      </c>
      <c r="C223" t="s">
        <v>25710</v>
      </c>
    </row>
    <row r="224" spans="1:3" x14ac:dyDescent="0.25">
      <c r="A224" s="219" t="s">
        <v>24562</v>
      </c>
      <c r="B224" s="220" t="s">
        <v>23158</v>
      </c>
      <c r="C224" t="s">
        <v>23157</v>
      </c>
    </row>
    <row r="225" spans="1:3" x14ac:dyDescent="0.25">
      <c r="A225" s="219" t="s">
        <v>24563</v>
      </c>
      <c r="B225" s="220" t="s">
        <v>23163</v>
      </c>
      <c r="C225" t="s">
        <v>23162</v>
      </c>
    </row>
    <row r="226" spans="1:3" x14ac:dyDescent="0.25">
      <c r="A226" s="219" t="s">
        <v>25129</v>
      </c>
      <c r="B226" s="220" t="s">
        <v>25130</v>
      </c>
      <c r="C226" t="s">
        <v>25539</v>
      </c>
    </row>
    <row r="227" spans="1:3" x14ac:dyDescent="0.25">
      <c r="A227" s="219" t="s">
        <v>25129</v>
      </c>
      <c r="B227" s="220" t="s">
        <v>25130</v>
      </c>
      <c r="C227" t="s">
        <v>25711</v>
      </c>
    </row>
    <row r="228" spans="1:3" x14ac:dyDescent="0.25">
      <c r="A228" s="219" t="s">
        <v>25465</v>
      </c>
      <c r="B228" s="220" t="s">
        <v>25466</v>
      </c>
      <c r="C228" t="s">
        <v>25901</v>
      </c>
    </row>
    <row r="229" spans="1:3" x14ac:dyDescent="0.25">
      <c r="A229" s="219" t="s">
        <v>25465</v>
      </c>
      <c r="B229" s="220" t="s">
        <v>25466</v>
      </c>
      <c r="C229" t="s">
        <v>25879</v>
      </c>
    </row>
    <row r="230" spans="1:3" x14ac:dyDescent="0.25">
      <c r="A230" s="219" t="s">
        <v>24564</v>
      </c>
      <c r="B230" s="220" t="s">
        <v>23165</v>
      </c>
      <c r="C230" t="s">
        <v>23164</v>
      </c>
    </row>
    <row r="231" spans="1:3" x14ac:dyDescent="0.25">
      <c r="A231" s="219" t="s">
        <v>24565</v>
      </c>
      <c r="B231" s="220" t="s">
        <v>23167</v>
      </c>
      <c r="C231" t="s">
        <v>23166</v>
      </c>
    </row>
    <row r="232" spans="1:3" x14ac:dyDescent="0.25">
      <c r="A232" s="219" t="s">
        <v>24566</v>
      </c>
      <c r="B232" s="220" t="s">
        <v>23169</v>
      </c>
      <c r="C232" t="s">
        <v>23168</v>
      </c>
    </row>
    <row r="233" spans="1:3" x14ac:dyDescent="0.25">
      <c r="A233" s="219" t="s">
        <v>24567</v>
      </c>
      <c r="B233" s="220" t="s">
        <v>23171</v>
      </c>
      <c r="C233" t="s">
        <v>23170</v>
      </c>
    </row>
    <row r="234" spans="1:3" x14ac:dyDescent="0.25">
      <c r="A234" s="219" t="s">
        <v>24568</v>
      </c>
      <c r="B234" s="220" t="s">
        <v>23173</v>
      </c>
      <c r="C234" t="s">
        <v>23172</v>
      </c>
    </row>
    <row r="235" spans="1:3" x14ac:dyDescent="0.25">
      <c r="A235" s="219" t="s">
        <v>24569</v>
      </c>
      <c r="B235" s="220" t="s">
        <v>23175</v>
      </c>
      <c r="C235" t="s">
        <v>23174</v>
      </c>
    </row>
    <row r="236" spans="1:3" x14ac:dyDescent="0.25">
      <c r="A236" s="219" t="s">
        <v>24570</v>
      </c>
      <c r="B236" s="220" t="s">
        <v>23177</v>
      </c>
      <c r="C236" t="s">
        <v>23176</v>
      </c>
    </row>
    <row r="237" spans="1:3" x14ac:dyDescent="0.25">
      <c r="A237" s="219" t="s">
        <v>24571</v>
      </c>
      <c r="B237" s="220" t="s">
        <v>23179</v>
      </c>
      <c r="C237" t="s">
        <v>23178</v>
      </c>
    </row>
    <row r="238" spans="1:3" x14ac:dyDescent="0.25">
      <c r="A238" s="219" t="s">
        <v>24572</v>
      </c>
      <c r="B238" s="220" t="s">
        <v>23181</v>
      </c>
      <c r="C238" t="s">
        <v>23180</v>
      </c>
    </row>
    <row r="239" spans="1:3" x14ac:dyDescent="0.25">
      <c r="A239" s="219" t="s">
        <v>24573</v>
      </c>
      <c r="B239" s="220" t="s">
        <v>23183</v>
      </c>
      <c r="C239" t="s">
        <v>23182</v>
      </c>
    </row>
    <row r="240" spans="1:3" x14ac:dyDescent="0.25">
      <c r="A240" s="219" t="s">
        <v>24574</v>
      </c>
      <c r="B240" s="220" t="s">
        <v>23185</v>
      </c>
      <c r="C240" t="s">
        <v>23184</v>
      </c>
    </row>
    <row r="241" spans="1:3" x14ac:dyDescent="0.25">
      <c r="A241" s="219" t="s">
        <v>24575</v>
      </c>
      <c r="B241" s="220" t="s">
        <v>23187</v>
      </c>
      <c r="C241" t="s">
        <v>23186</v>
      </c>
    </row>
    <row r="242" spans="1:3" x14ac:dyDescent="0.25">
      <c r="A242" s="219" t="s">
        <v>24576</v>
      </c>
      <c r="B242" s="220" t="s">
        <v>23189</v>
      </c>
      <c r="C242" t="s">
        <v>23188</v>
      </c>
    </row>
    <row r="243" spans="1:3" x14ac:dyDescent="0.25">
      <c r="A243" s="219" t="s">
        <v>24577</v>
      </c>
      <c r="B243" s="220" t="s">
        <v>23194</v>
      </c>
      <c r="C243" t="s">
        <v>23193</v>
      </c>
    </row>
    <row r="244" spans="1:3" x14ac:dyDescent="0.25">
      <c r="A244" s="219" t="s">
        <v>24578</v>
      </c>
      <c r="B244" s="220" t="s">
        <v>23196</v>
      </c>
      <c r="C244" t="s">
        <v>23195</v>
      </c>
    </row>
    <row r="245" spans="1:3" x14ac:dyDescent="0.25">
      <c r="A245" s="219" t="s">
        <v>24579</v>
      </c>
      <c r="B245" s="220" t="s">
        <v>23198</v>
      </c>
      <c r="C245" t="s">
        <v>23197</v>
      </c>
    </row>
    <row r="246" spans="1:3" x14ac:dyDescent="0.25">
      <c r="A246" s="219" t="s">
        <v>24580</v>
      </c>
      <c r="B246" s="220" t="s">
        <v>23200</v>
      </c>
      <c r="C246" t="s">
        <v>23199</v>
      </c>
    </row>
    <row r="247" spans="1:3" x14ac:dyDescent="0.25">
      <c r="A247" s="219" t="s">
        <v>24581</v>
      </c>
      <c r="B247" s="220" t="s">
        <v>23202</v>
      </c>
      <c r="C247" t="s">
        <v>23201</v>
      </c>
    </row>
    <row r="248" spans="1:3" x14ac:dyDescent="0.25">
      <c r="A248" s="219" t="s">
        <v>24582</v>
      </c>
      <c r="B248" s="220" t="s">
        <v>23204</v>
      </c>
      <c r="C248" t="s">
        <v>23203</v>
      </c>
    </row>
    <row r="249" spans="1:3" x14ac:dyDescent="0.25">
      <c r="A249" s="219" t="s">
        <v>24583</v>
      </c>
      <c r="B249" s="220" t="s">
        <v>23206</v>
      </c>
      <c r="C249" t="s">
        <v>23205</v>
      </c>
    </row>
    <row r="250" spans="1:3" x14ac:dyDescent="0.25">
      <c r="A250" s="219" t="s">
        <v>24584</v>
      </c>
      <c r="B250" s="220" t="s">
        <v>23208</v>
      </c>
      <c r="C250" t="s">
        <v>23207</v>
      </c>
    </row>
    <row r="251" spans="1:3" x14ac:dyDescent="0.25">
      <c r="A251" s="219" t="s">
        <v>24585</v>
      </c>
      <c r="B251" s="220" t="s">
        <v>23210</v>
      </c>
      <c r="C251" t="s">
        <v>23209</v>
      </c>
    </row>
    <row r="252" spans="1:3" x14ac:dyDescent="0.25">
      <c r="A252" s="219" t="s">
        <v>24586</v>
      </c>
      <c r="B252" s="220" t="s">
        <v>23212</v>
      </c>
      <c r="C252" t="s">
        <v>23211</v>
      </c>
    </row>
    <row r="253" spans="1:3" x14ac:dyDescent="0.25">
      <c r="A253" s="219" t="s">
        <v>24587</v>
      </c>
      <c r="B253" s="220" t="s">
        <v>23214</v>
      </c>
      <c r="C253" t="s">
        <v>23213</v>
      </c>
    </row>
    <row r="254" spans="1:3" x14ac:dyDescent="0.25">
      <c r="A254" s="219" t="s">
        <v>24588</v>
      </c>
      <c r="B254" s="220" t="s">
        <v>23216</v>
      </c>
      <c r="C254" t="s">
        <v>23215</v>
      </c>
    </row>
    <row r="255" spans="1:3" x14ac:dyDescent="0.25">
      <c r="A255" s="219" t="s">
        <v>24589</v>
      </c>
      <c r="B255" s="220" t="s">
        <v>23218</v>
      </c>
      <c r="C255" t="s">
        <v>23217</v>
      </c>
    </row>
    <row r="256" spans="1:3" x14ac:dyDescent="0.25">
      <c r="A256" s="219" t="s">
        <v>24590</v>
      </c>
      <c r="B256" s="220" t="s">
        <v>23220</v>
      </c>
      <c r="C256" t="s">
        <v>23219</v>
      </c>
    </row>
    <row r="257" spans="1:3" x14ac:dyDescent="0.25">
      <c r="A257" s="219" t="s">
        <v>24591</v>
      </c>
      <c r="B257" s="220" t="s">
        <v>23222</v>
      </c>
      <c r="C257" t="s">
        <v>23221</v>
      </c>
    </row>
    <row r="258" spans="1:3" x14ac:dyDescent="0.25">
      <c r="A258" s="219" t="s">
        <v>24592</v>
      </c>
      <c r="B258" s="220" t="s">
        <v>23224</v>
      </c>
      <c r="C258" t="s">
        <v>23223</v>
      </c>
    </row>
    <row r="259" spans="1:3" x14ac:dyDescent="0.25">
      <c r="A259" s="219" t="s">
        <v>25131</v>
      </c>
      <c r="B259" s="220" t="s">
        <v>25132</v>
      </c>
      <c r="C259" t="s">
        <v>25540</v>
      </c>
    </row>
    <row r="260" spans="1:3" x14ac:dyDescent="0.25">
      <c r="A260" s="219" t="s">
        <v>25131</v>
      </c>
      <c r="B260" s="220" t="s">
        <v>25132</v>
      </c>
      <c r="C260" t="s">
        <v>25712</v>
      </c>
    </row>
    <row r="261" spans="1:3" x14ac:dyDescent="0.25">
      <c r="A261" s="219" t="s">
        <v>24593</v>
      </c>
      <c r="B261" s="220" t="s">
        <v>23229</v>
      </c>
      <c r="C261" t="s">
        <v>23228</v>
      </c>
    </row>
    <row r="262" spans="1:3" x14ac:dyDescent="0.25">
      <c r="A262" s="219" t="s">
        <v>25133</v>
      </c>
      <c r="B262" s="220" t="s">
        <v>25134</v>
      </c>
      <c r="C262" t="s">
        <v>25541</v>
      </c>
    </row>
    <row r="263" spans="1:3" x14ac:dyDescent="0.25">
      <c r="A263" s="219" t="s">
        <v>25133</v>
      </c>
      <c r="B263" s="220" t="s">
        <v>25134</v>
      </c>
      <c r="C263" t="s">
        <v>25713</v>
      </c>
    </row>
    <row r="264" spans="1:3" x14ac:dyDescent="0.25">
      <c r="A264" s="219" t="s">
        <v>24594</v>
      </c>
      <c r="B264" s="220" t="s">
        <v>23231</v>
      </c>
      <c r="C264" t="s">
        <v>23230</v>
      </c>
    </row>
    <row r="265" spans="1:3" x14ac:dyDescent="0.25">
      <c r="A265" s="219" t="s">
        <v>25135</v>
      </c>
      <c r="B265" s="220" t="s">
        <v>25136</v>
      </c>
      <c r="C265" t="s">
        <v>25542</v>
      </c>
    </row>
    <row r="266" spans="1:3" x14ac:dyDescent="0.25">
      <c r="A266" s="219" t="s">
        <v>25135</v>
      </c>
      <c r="B266" s="220" t="s">
        <v>25136</v>
      </c>
      <c r="C266" t="s">
        <v>25714</v>
      </c>
    </row>
    <row r="267" spans="1:3" x14ac:dyDescent="0.25">
      <c r="A267" s="219" t="s">
        <v>24595</v>
      </c>
      <c r="B267" s="220" t="s">
        <v>23233</v>
      </c>
      <c r="C267" t="s">
        <v>23232</v>
      </c>
    </row>
    <row r="268" spans="1:3" x14ac:dyDescent="0.25">
      <c r="A268" s="219" t="s">
        <v>25137</v>
      </c>
      <c r="B268" s="220" t="s">
        <v>25138</v>
      </c>
      <c r="C268" t="s">
        <v>25543</v>
      </c>
    </row>
    <row r="269" spans="1:3" x14ac:dyDescent="0.25">
      <c r="A269" s="219" t="s">
        <v>25137</v>
      </c>
      <c r="B269" s="220" t="s">
        <v>25138</v>
      </c>
      <c r="C269" t="s">
        <v>25715</v>
      </c>
    </row>
    <row r="270" spans="1:3" x14ac:dyDescent="0.25">
      <c r="A270" s="219" t="s">
        <v>24596</v>
      </c>
      <c r="B270" s="220" t="s">
        <v>23235</v>
      </c>
      <c r="C270" t="s">
        <v>23234</v>
      </c>
    </row>
    <row r="271" spans="1:3" x14ac:dyDescent="0.25">
      <c r="A271" s="219" t="s">
        <v>25139</v>
      </c>
      <c r="B271" s="220" t="s">
        <v>25140</v>
      </c>
      <c r="C271" t="s">
        <v>25544</v>
      </c>
    </row>
    <row r="272" spans="1:3" x14ac:dyDescent="0.25">
      <c r="A272" s="219" t="s">
        <v>25139</v>
      </c>
      <c r="B272" s="220" t="s">
        <v>25140</v>
      </c>
      <c r="C272" t="s">
        <v>25716</v>
      </c>
    </row>
    <row r="273" spans="1:3" x14ac:dyDescent="0.25">
      <c r="A273" s="219" t="s">
        <v>24597</v>
      </c>
      <c r="B273" s="220" t="s">
        <v>23237</v>
      </c>
      <c r="C273" t="s">
        <v>23236</v>
      </c>
    </row>
    <row r="274" spans="1:3" x14ac:dyDescent="0.25">
      <c r="A274" s="219" t="s">
        <v>25141</v>
      </c>
      <c r="B274" s="220" t="s">
        <v>25142</v>
      </c>
      <c r="C274" t="s">
        <v>25545</v>
      </c>
    </row>
    <row r="275" spans="1:3" x14ac:dyDescent="0.25">
      <c r="A275" s="219" t="s">
        <v>25141</v>
      </c>
      <c r="B275" s="220" t="s">
        <v>25142</v>
      </c>
      <c r="C275" t="s">
        <v>25717</v>
      </c>
    </row>
    <row r="276" spans="1:3" x14ac:dyDescent="0.25">
      <c r="A276" s="219" t="s">
        <v>24598</v>
      </c>
      <c r="B276" s="220" t="s">
        <v>23239</v>
      </c>
      <c r="C276" t="s">
        <v>23238</v>
      </c>
    </row>
    <row r="277" spans="1:3" x14ac:dyDescent="0.25">
      <c r="A277" s="219" t="s">
        <v>24599</v>
      </c>
      <c r="B277" s="220" t="s">
        <v>23241</v>
      </c>
      <c r="C277" t="s">
        <v>23240</v>
      </c>
    </row>
    <row r="278" spans="1:3" x14ac:dyDescent="0.25">
      <c r="A278" s="219" t="s">
        <v>24600</v>
      </c>
      <c r="B278" s="220" t="s">
        <v>23243</v>
      </c>
      <c r="C278" t="s">
        <v>23242</v>
      </c>
    </row>
    <row r="279" spans="1:3" x14ac:dyDescent="0.25">
      <c r="A279" s="219" t="s">
        <v>24601</v>
      </c>
      <c r="B279" s="220" t="s">
        <v>23245</v>
      </c>
      <c r="C279" t="s">
        <v>23244</v>
      </c>
    </row>
    <row r="280" spans="1:3" x14ac:dyDescent="0.25">
      <c r="A280" s="219" t="s">
        <v>24602</v>
      </c>
      <c r="B280" s="220" t="s">
        <v>23247</v>
      </c>
      <c r="C280" t="s">
        <v>23246</v>
      </c>
    </row>
    <row r="281" spans="1:3" x14ac:dyDescent="0.25">
      <c r="A281" s="219" t="s">
        <v>24603</v>
      </c>
      <c r="B281" s="220" t="s">
        <v>23249</v>
      </c>
      <c r="C281" t="s">
        <v>23248</v>
      </c>
    </row>
    <row r="282" spans="1:3" x14ac:dyDescent="0.25">
      <c r="A282" s="219" t="s">
        <v>25143</v>
      </c>
      <c r="B282" s="220" t="s">
        <v>25144</v>
      </c>
      <c r="C282" t="s">
        <v>25546</v>
      </c>
    </row>
    <row r="283" spans="1:3" x14ac:dyDescent="0.25">
      <c r="A283" s="219" t="s">
        <v>25143</v>
      </c>
      <c r="B283" s="220" t="s">
        <v>25144</v>
      </c>
      <c r="C283" t="s">
        <v>25718</v>
      </c>
    </row>
    <row r="284" spans="1:3" x14ac:dyDescent="0.25">
      <c r="A284" s="219" t="s">
        <v>24604</v>
      </c>
      <c r="B284" s="220" t="s">
        <v>23251</v>
      </c>
      <c r="C284" t="s">
        <v>23250</v>
      </c>
    </row>
    <row r="285" spans="1:3" x14ac:dyDescent="0.25">
      <c r="A285" s="219" t="s">
        <v>24604</v>
      </c>
      <c r="B285" s="220" t="s">
        <v>25505</v>
      </c>
      <c r="C285" t="s">
        <v>25943</v>
      </c>
    </row>
    <row r="286" spans="1:3" x14ac:dyDescent="0.25">
      <c r="A286" s="219" t="s">
        <v>24604</v>
      </c>
      <c r="B286" s="220" t="s">
        <v>25505</v>
      </c>
      <c r="C286" t="s">
        <v>25923</v>
      </c>
    </row>
    <row r="287" spans="1:3" x14ac:dyDescent="0.25">
      <c r="A287" s="219" t="s">
        <v>25145</v>
      </c>
      <c r="B287" s="220" t="s">
        <v>25146</v>
      </c>
      <c r="C287" t="s">
        <v>25547</v>
      </c>
    </row>
    <row r="288" spans="1:3" x14ac:dyDescent="0.25">
      <c r="A288" s="219" t="s">
        <v>25145</v>
      </c>
      <c r="B288" s="220" t="s">
        <v>25146</v>
      </c>
      <c r="C288" t="s">
        <v>25719</v>
      </c>
    </row>
    <row r="289" spans="1:3" x14ac:dyDescent="0.25">
      <c r="A289" s="219" t="s">
        <v>24605</v>
      </c>
      <c r="B289" s="220" t="s">
        <v>23253</v>
      </c>
      <c r="C289" t="s">
        <v>23252</v>
      </c>
    </row>
    <row r="290" spans="1:3" x14ac:dyDescent="0.25">
      <c r="A290" s="219" t="s">
        <v>24605</v>
      </c>
      <c r="B290" s="220" t="s">
        <v>25506</v>
      </c>
      <c r="C290" t="s">
        <v>25944</v>
      </c>
    </row>
    <row r="291" spans="1:3" x14ac:dyDescent="0.25">
      <c r="A291" s="219" t="s">
        <v>24605</v>
      </c>
      <c r="B291" s="220" t="s">
        <v>25506</v>
      </c>
      <c r="C291" t="s">
        <v>25924</v>
      </c>
    </row>
    <row r="292" spans="1:3" x14ac:dyDescent="0.25">
      <c r="A292" s="219" t="s">
        <v>25147</v>
      </c>
      <c r="B292" s="220" t="s">
        <v>25148</v>
      </c>
      <c r="C292" t="s">
        <v>25548</v>
      </c>
    </row>
    <row r="293" spans="1:3" x14ac:dyDescent="0.25">
      <c r="A293" s="219" t="s">
        <v>25147</v>
      </c>
      <c r="B293" s="220" t="s">
        <v>25148</v>
      </c>
      <c r="C293" t="s">
        <v>25720</v>
      </c>
    </row>
    <row r="294" spans="1:3" x14ac:dyDescent="0.25">
      <c r="A294" s="219" t="s">
        <v>24606</v>
      </c>
      <c r="B294" s="220" t="s">
        <v>23255</v>
      </c>
      <c r="C294" t="s">
        <v>23254</v>
      </c>
    </row>
    <row r="295" spans="1:3" x14ac:dyDescent="0.25">
      <c r="A295" s="219" t="s">
        <v>25149</v>
      </c>
      <c r="B295" s="220" t="s">
        <v>25150</v>
      </c>
      <c r="C295" t="s">
        <v>25549</v>
      </c>
    </row>
    <row r="296" spans="1:3" x14ac:dyDescent="0.25">
      <c r="A296" s="219" t="s">
        <v>25149</v>
      </c>
      <c r="B296" s="220" t="s">
        <v>25150</v>
      </c>
      <c r="C296" t="s">
        <v>25721</v>
      </c>
    </row>
    <row r="297" spans="1:3" x14ac:dyDescent="0.25">
      <c r="A297" s="219" t="s">
        <v>24607</v>
      </c>
      <c r="B297" s="220" t="s">
        <v>23260</v>
      </c>
      <c r="C297" t="s">
        <v>23259</v>
      </c>
    </row>
    <row r="298" spans="1:3" x14ac:dyDescent="0.25">
      <c r="A298" s="219" t="s">
        <v>24608</v>
      </c>
      <c r="B298" s="220" t="s">
        <v>23262</v>
      </c>
      <c r="C298" t="s">
        <v>23261</v>
      </c>
    </row>
    <row r="299" spans="1:3" x14ac:dyDescent="0.25">
      <c r="A299" s="219" t="s">
        <v>25151</v>
      </c>
      <c r="B299" s="220" t="s">
        <v>25152</v>
      </c>
      <c r="C299" t="s">
        <v>25550</v>
      </c>
    </row>
    <row r="300" spans="1:3" x14ac:dyDescent="0.25">
      <c r="A300" s="219" t="s">
        <v>25151</v>
      </c>
      <c r="B300" s="220" t="s">
        <v>25152</v>
      </c>
      <c r="C300" t="s">
        <v>25722</v>
      </c>
    </row>
    <row r="301" spans="1:3" x14ac:dyDescent="0.25">
      <c r="A301" s="219" t="s">
        <v>24609</v>
      </c>
      <c r="B301" s="220" t="s">
        <v>23264</v>
      </c>
      <c r="C301" t="s">
        <v>23263</v>
      </c>
    </row>
    <row r="302" spans="1:3" x14ac:dyDescent="0.25">
      <c r="A302" s="219" t="s">
        <v>25153</v>
      </c>
      <c r="B302" s="220" t="s">
        <v>25154</v>
      </c>
      <c r="C302" t="s">
        <v>25551</v>
      </c>
    </row>
    <row r="303" spans="1:3" x14ac:dyDescent="0.25">
      <c r="A303" s="219" t="s">
        <v>25153</v>
      </c>
      <c r="B303" s="220" t="s">
        <v>25154</v>
      </c>
      <c r="C303" t="s">
        <v>25723</v>
      </c>
    </row>
    <row r="304" spans="1:3" x14ac:dyDescent="0.25">
      <c r="A304" s="219" t="s">
        <v>24610</v>
      </c>
      <c r="B304" s="220" t="s">
        <v>23266</v>
      </c>
      <c r="C304" t="s">
        <v>23265</v>
      </c>
    </row>
    <row r="305" spans="1:3" x14ac:dyDescent="0.25">
      <c r="A305" s="219" t="s">
        <v>24611</v>
      </c>
      <c r="B305" s="220" t="s">
        <v>23268</v>
      </c>
      <c r="C305" t="s">
        <v>23267</v>
      </c>
    </row>
    <row r="306" spans="1:3" x14ac:dyDescent="0.25">
      <c r="A306" s="219" t="s">
        <v>25155</v>
      </c>
      <c r="B306" s="220" t="s">
        <v>25156</v>
      </c>
      <c r="C306" t="s">
        <v>25552</v>
      </c>
    </row>
    <row r="307" spans="1:3" x14ac:dyDescent="0.25">
      <c r="A307" s="219" t="s">
        <v>25155</v>
      </c>
      <c r="B307" s="220" t="s">
        <v>25156</v>
      </c>
      <c r="C307" t="s">
        <v>25724</v>
      </c>
    </row>
    <row r="308" spans="1:3" x14ac:dyDescent="0.25">
      <c r="A308" s="219" t="s">
        <v>24612</v>
      </c>
      <c r="B308" s="220" t="s">
        <v>23270</v>
      </c>
      <c r="C308" t="s">
        <v>23269</v>
      </c>
    </row>
    <row r="309" spans="1:3" x14ac:dyDescent="0.25">
      <c r="A309" s="219" t="s">
        <v>25157</v>
      </c>
      <c r="B309" s="220" t="s">
        <v>25158</v>
      </c>
      <c r="C309" t="s">
        <v>25553</v>
      </c>
    </row>
    <row r="310" spans="1:3" x14ac:dyDescent="0.25">
      <c r="A310" s="219" t="s">
        <v>25157</v>
      </c>
      <c r="B310" s="220" t="s">
        <v>25158</v>
      </c>
      <c r="C310" t="s">
        <v>25725</v>
      </c>
    </row>
    <row r="311" spans="1:3" x14ac:dyDescent="0.25">
      <c r="A311" s="219" t="s">
        <v>24613</v>
      </c>
      <c r="B311" s="220" t="s">
        <v>23272</v>
      </c>
      <c r="C311" t="s">
        <v>23271</v>
      </c>
    </row>
    <row r="312" spans="1:3" x14ac:dyDescent="0.25">
      <c r="A312" s="219" t="s">
        <v>25159</v>
      </c>
      <c r="B312" s="220" t="s">
        <v>25160</v>
      </c>
      <c r="C312" t="s">
        <v>25554</v>
      </c>
    </row>
    <row r="313" spans="1:3" x14ac:dyDescent="0.25">
      <c r="A313" s="219" t="s">
        <v>25159</v>
      </c>
      <c r="B313" s="220" t="s">
        <v>25160</v>
      </c>
      <c r="C313" t="s">
        <v>25726</v>
      </c>
    </row>
    <row r="314" spans="1:3" x14ac:dyDescent="0.25">
      <c r="A314" s="219" t="s">
        <v>24614</v>
      </c>
      <c r="B314" s="220" t="s">
        <v>23274</v>
      </c>
      <c r="C314" t="s">
        <v>23273</v>
      </c>
    </row>
    <row r="315" spans="1:3" x14ac:dyDescent="0.25">
      <c r="A315" s="219" t="s">
        <v>25161</v>
      </c>
      <c r="B315" s="220" t="s">
        <v>25162</v>
      </c>
      <c r="C315" t="s">
        <v>25555</v>
      </c>
    </row>
    <row r="316" spans="1:3" x14ac:dyDescent="0.25">
      <c r="A316" s="219" t="s">
        <v>25161</v>
      </c>
      <c r="B316" s="220" t="s">
        <v>25162</v>
      </c>
      <c r="C316" t="s">
        <v>25727</v>
      </c>
    </row>
    <row r="317" spans="1:3" x14ac:dyDescent="0.25">
      <c r="A317" s="219" t="s">
        <v>24615</v>
      </c>
      <c r="B317" s="220" t="s">
        <v>23276</v>
      </c>
      <c r="C317" t="s">
        <v>23275</v>
      </c>
    </row>
    <row r="318" spans="1:3" x14ac:dyDescent="0.25">
      <c r="A318" s="219" t="s">
        <v>25163</v>
      </c>
      <c r="B318" s="220" t="s">
        <v>25164</v>
      </c>
      <c r="C318" t="s">
        <v>25556</v>
      </c>
    </row>
    <row r="319" spans="1:3" x14ac:dyDescent="0.25">
      <c r="A319" s="219" t="s">
        <v>25163</v>
      </c>
      <c r="B319" s="220" t="s">
        <v>25164</v>
      </c>
      <c r="C319" t="s">
        <v>25728</v>
      </c>
    </row>
    <row r="320" spans="1:3" x14ac:dyDescent="0.25">
      <c r="A320" s="219" t="s">
        <v>24616</v>
      </c>
      <c r="B320" s="220" t="s">
        <v>23278</v>
      </c>
      <c r="C320" t="s">
        <v>23277</v>
      </c>
    </row>
    <row r="321" spans="1:3" x14ac:dyDescent="0.25">
      <c r="A321" s="219" t="s">
        <v>25165</v>
      </c>
      <c r="B321" s="220" t="s">
        <v>25166</v>
      </c>
      <c r="C321" t="s">
        <v>25557</v>
      </c>
    </row>
    <row r="322" spans="1:3" x14ac:dyDescent="0.25">
      <c r="A322" s="219" t="s">
        <v>25165</v>
      </c>
      <c r="B322" s="220" t="s">
        <v>25166</v>
      </c>
      <c r="C322" t="s">
        <v>25729</v>
      </c>
    </row>
    <row r="323" spans="1:3" x14ac:dyDescent="0.25">
      <c r="A323" s="219" t="s">
        <v>24617</v>
      </c>
      <c r="B323" s="220" t="s">
        <v>23280</v>
      </c>
      <c r="C323" t="s">
        <v>23279</v>
      </c>
    </row>
    <row r="324" spans="1:3" x14ac:dyDescent="0.25">
      <c r="A324" s="219" t="s">
        <v>25167</v>
      </c>
      <c r="B324" s="220" t="s">
        <v>25168</v>
      </c>
      <c r="C324" t="s">
        <v>25558</v>
      </c>
    </row>
    <row r="325" spans="1:3" x14ac:dyDescent="0.25">
      <c r="A325" s="219" t="s">
        <v>25167</v>
      </c>
      <c r="B325" s="220" t="s">
        <v>25168</v>
      </c>
      <c r="C325" t="s">
        <v>25730</v>
      </c>
    </row>
    <row r="326" spans="1:3" x14ac:dyDescent="0.25">
      <c r="A326" s="219" t="s">
        <v>24618</v>
      </c>
      <c r="B326" s="220" t="s">
        <v>23282</v>
      </c>
      <c r="C326" t="s">
        <v>23281</v>
      </c>
    </row>
    <row r="327" spans="1:3" x14ac:dyDescent="0.25">
      <c r="A327" s="219" t="s">
        <v>25169</v>
      </c>
      <c r="B327" s="220" t="s">
        <v>25170</v>
      </c>
      <c r="C327" t="s">
        <v>25559</v>
      </c>
    </row>
    <row r="328" spans="1:3" x14ac:dyDescent="0.25">
      <c r="A328" s="219" t="s">
        <v>25169</v>
      </c>
      <c r="B328" s="220" t="s">
        <v>25170</v>
      </c>
      <c r="C328" t="s">
        <v>25731</v>
      </c>
    </row>
    <row r="329" spans="1:3" x14ac:dyDescent="0.25">
      <c r="A329" s="219" t="s">
        <v>24619</v>
      </c>
      <c r="B329" s="220" t="s">
        <v>23284</v>
      </c>
      <c r="C329" t="s">
        <v>23283</v>
      </c>
    </row>
    <row r="330" spans="1:3" x14ac:dyDescent="0.25">
      <c r="A330" s="219" t="s">
        <v>25171</v>
      </c>
      <c r="B330" s="220" t="s">
        <v>25172</v>
      </c>
      <c r="C330" t="s">
        <v>25560</v>
      </c>
    </row>
    <row r="331" spans="1:3" x14ac:dyDescent="0.25">
      <c r="A331" s="219" t="s">
        <v>25171</v>
      </c>
      <c r="B331" s="220" t="s">
        <v>25172</v>
      </c>
      <c r="C331" t="s">
        <v>25732</v>
      </c>
    </row>
    <row r="332" spans="1:3" x14ac:dyDescent="0.25">
      <c r="A332" s="219" t="s">
        <v>24620</v>
      </c>
      <c r="B332" s="220" t="s">
        <v>23286</v>
      </c>
      <c r="C332" t="s">
        <v>23285</v>
      </c>
    </row>
    <row r="333" spans="1:3" x14ac:dyDescent="0.25">
      <c r="A333" s="219" t="s">
        <v>25173</v>
      </c>
      <c r="B333" s="220" t="s">
        <v>25174</v>
      </c>
      <c r="C333" t="s">
        <v>25561</v>
      </c>
    </row>
    <row r="334" spans="1:3" x14ac:dyDescent="0.25">
      <c r="A334" s="219" t="s">
        <v>25173</v>
      </c>
      <c r="B334" s="220" t="s">
        <v>25174</v>
      </c>
      <c r="C334" t="s">
        <v>25733</v>
      </c>
    </row>
    <row r="335" spans="1:3" x14ac:dyDescent="0.25">
      <c r="A335" s="219" t="s">
        <v>24621</v>
      </c>
      <c r="B335" s="220" t="s">
        <v>23288</v>
      </c>
      <c r="C335" t="s">
        <v>23287</v>
      </c>
    </row>
    <row r="336" spans="1:3" x14ac:dyDescent="0.25">
      <c r="A336" s="219" t="s">
        <v>25175</v>
      </c>
      <c r="B336" s="220" t="s">
        <v>25176</v>
      </c>
      <c r="C336" t="s">
        <v>25562</v>
      </c>
    </row>
    <row r="337" spans="1:3" x14ac:dyDescent="0.25">
      <c r="A337" s="219" t="s">
        <v>25175</v>
      </c>
      <c r="B337" s="220" t="s">
        <v>25176</v>
      </c>
      <c r="C337" t="s">
        <v>25734</v>
      </c>
    </row>
    <row r="338" spans="1:3" x14ac:dyDescent="0.25">
      <c r="A338" s="219" t="s">
        <v>24622</v>
      </c>
      <c r="B338" s="220" t="s">
        <v>23290</v>
      </c>
      <c r="C338" t="s">
        <v>23289</v>
      </c>
    </row>
    <row r="339" spans="1:3" x14ac:dyDescent="0.25">
      <c r="A339" s="219" t="s">
        <v>25177</v>
      </c>
      <c r="B339" s="220" t="s">
        <v>25178</v>
      </c>
      <c r="C339" t="s">
        <v>25563</v>
      </c>
    </row>
    <row r="340" spans="1:3" x14ac:dyDescent="0.25">
      <c r="A340" s="219" t="s">
        <v>25177</v>
      </c>
      <c r="B340" s="220" t="s">
        <v>25178</v>
      </c>
      <c r="C340" t="s">
        <v>25735</v>
      </c>
    </row>
    <row r="341" spans="1:3" x14ac:dyDescent="0.25">
      <c r="A341" s="219" t="s">
        <v>24623</v>
      </c>
      <c r="B341" s="220" t="s">
        <v>23292</v>
      </c>
      <c r="C341" t="s">
        <v>23291</v>
      </c>
    </row>
    <row r="342" spans="1:3" x14ac:dyDescent="0.25">
      <c r="A342" s="219" t="s">
        <v>25179</v>
      </c>
      <c r="B342" s="220" t="s">
        <v>25180</v>
      </c>
      <c r="C342" t="s">
        <v>25564</v>
      </c>
    </row>
    <row r="343" spans="1:3" x14ac:dyDescent="0.25">
      <c r="A343" s="219" t="s">
        <v>25179</v>
      </c>
      <c r="B343" s="220" t="s">
        <v>25180</v>
      </c>
      <c r="C343" t="s">
        <v>25736</v>
      </c>
    </row>
    <row r="344" spans="1:3" x14ac:dyDescent="0.25">
      <c r="A344" s="219" t="s">
        <v>24624</v>
      </c>
      <c r="B344" s="220" t="s">
        <v>23294</v>
      </c>
      <c r="C344" t="s">
        <v>23293</v>
      </c>
    </row>
    <row r="345" spans="1:3" x14ac:dyDescent="0.25">
      <c r="A345" s="219" t="s">
        <v>25181</v>
      </c>
      <c r="B345" s="220" t="s">
        <v>25182</v>
      </c>
      <c r="C345" t="s">
        <v>25565</v>
      </c>
    </row>
    <row r="346" spans="1:3" x14ac:dyDescent="0.25">
      <c r="A346" s="219" t="s">
        <v>25181</v>
      </c>
      <c r="B346" s="220" t="s">
        <v>25182</v>
      </c>
      <c r="C346" t="s">
        <v>25737</v>
      </c>
    </row>
    <row r="347" spans="1:3" x14ac:dyDescent="0.25">
      <c r="A347" s="219" t="s">
        <v>24625</v>
      </c>
      <c r="B347" s="220" t="s">
        <v>23296</v>
      </c>
      <c r="C347" t="s">
        <v>23295</v>
      </c>
    </row>
    <row r="348" spans="1:3" x14ac:dyDescent="0.25">
      <c r="A348" s="219" t="s">
        <v>25183</v>
      </c>
      <c r="B348" s="220" t="s">
        <v>25184</v>
      </c>
      <c r="C348" t="s">
        <v>25566</v>
      </c>
    </row>
    <row r="349" spans="1:3" x14ac:dyDescent="0.25">
      <c r="A349" s="219" t="s">
        <v>25183</v>
      </c>
      <c r="B349" s="220" t="s">
        <v>25184</v>
      </c>
      <c r="C349" t="s">
        <v>25738</v>
      </c>
    </row>
    <row r="350" spans="1:3" x14ac:dyDescent="0.25">
      <c r="A350" s="219" t="s">
        <v>24626</v>
      </c>
      <c r="B350" s="220" t="s">
        <v>23298</v>
      </c>
      <c r="C350" t="s">
        <v>23297</v>
      </c>
    </row>
    <row r="351" spans="1:3" x14ac:dyDescent="0.25">
      <c r="A351" s="219" t="s">
        <v>25185</v>
      </c>
      <c r="B351" s="220" t="s">
        <v>25186</v>
      </c>
      <c r="C351" t="s">
        <v>25567</v>
      </c>
    </row>
    <row r="352" spans="1:3" x14ac:dyDescent="0.25">
      <c r="A352" s="219" t="s">
        <v>25185</v>
      </c>
      <c r="B352" s="220" t="s">
        <v>25186</v>
      </c>
      <c r="C352" t="s">
        <v>25739</v>
      </c>
    </row>
    <row r="353" spans="1:3" x14ac:dyDescent="0.25">
      <c r="A353" s="219" t="s">
        <v>24627</v>
      </c>
      <c r="B353" s="220" t="s">
        <v>23300</v>
      </c>
      <c r="C353" t="s">
        <v>23299</v>
      </c>
    </row>
    <row r="354" spans="1:3" x14ac:dyDescent="0.25">
      <c r="A354" s="219" t="s">
        <v>24628</v>
      </c>
      <c r="B354" s="220" t="s">
        <v>23302</v>
      </c>
      <c r="C354" t="s">
        <v>23301</v>
      </c>
    </row>
    <row r="355" spans="1:3" x14ac:dyDescent="0.25">
      <c r="A355" s="219" t="s">
        <v>25187</v>
      </c>
      <c r="B355" s="220" t="s">
        <v>25188</v>
      </c>
      <c r="C355" t="s">
        <v>25568</v>
      </c>
    </row>
    <row r="356" spans="1:3" x14ac:dyDescent="0.25">
      <c r="A356" s="219" t="s">
        <v>25187</v>
      </c>
      <c r="B356" s="220" t="s">
        <v>25188</v>
      </c>
      <c r="C356" t="s">
        <v>25740</v>
      </c>
    </row>
    <row r="357" spans="1:3" x14ac:dyDescent="0.25">
      <c r="A357" s="219" t="s">
        <v>24629</v>
      </c>
      <c r="B357" s="220" t="s">
        <v>23304</v>
      </c>
      <c r="C357" t="s">
        <v>23303</v>
      </c>
    </row>
    <row r="358" spans="1:3" x14ac:dyDescent="0.25">
      <c r="A358" s="219" t="s">
        <v>25189</v>
      </c>
      <c r="B358" s="220" t="s">
        <v>25190</v>
      </c>
      <c r="C358" t="s">
        <v>25569</v>
      </c>
    </row>
    <row r="359" spans="1:3" x14ac:dyDescent="0.25">
      <c r="A359" s="219" t="s">
        <v>25189</v>
      </c>
      <c r="B359" s="220" t="s">
        <v>25190</v>
      </c>
      <c r="C359" t="s">
        <v>25741</v>
      </c>
    </row>
    <row r="360" spans="1:3" x14ac:dyDescent="0.25">
      <c r="A360" s="219" t="s">
        <v>24630</v>
      </c>
      <c r="B360" s="220" t="s">
        <v>23306</v>
      </c>
      <c r="C360" t="s">
        <v>23305</v>
      </c>
    </row>
    <row r="361" spans="1:3" x14ac:dyDescent="0.25">
      <c r="A361" s="219" t="s">
        <v>24631</v>
      </c>
      <c r="B361" s="220" t="s">
        <v>23308</v>
      </c>
      <c r="C361" t="s">
        <v>23307</v>
      </c>
    </row>
    <row r="362" spans="1:3" x14ac:dyDescent="0.25">
      <c r="A362" s="219" t="s">
        <v>25191</v>
      </c>
      <c r="B362" s="220" t="s">
        <v>25192</v>
      </c>
      <c r="C362" t="s">
        <v>25570</v>
      </c>
    </row>
    <row r="363" spans="1:3" x14ac:dyDescent="0.25">
      <c r="A363" s="219" t="s">
        <v>25191</v>
      </c>
      <c r="B363" s="220" t="s">
        <v>25192</v>
      </c>
      <c r="C363" t="s">
        <v>25742</v>
      </c>
    </row>
    <row r="364" spans="1:3" x14ac:dyDescent="0.25">
      <c r="A364" s="219" t="s">
        <v>24632</v>
      </c>
      <c r="B364" s="220" t="s">
        <v>23310</v>
      </c>
      <c r="C364" t="s">
        <v>23309</v>
      </c>
    </row>
    <row r="365" spans="1:3" x14ac:dyDescent="0.25">
      <c r="A365" s="219" t="s">
        <v>24633</v>
      </c>
      <c r="B365" s="220" t="s">
        <v>23312</v>
      </c>
      <c r="C365" t="s">
        <v>23311</v>
      </c>
    </row>
    <row r="366" spans="1:3" x14ac:dyDescent="0.25">
      <c r="A366" s="219" t="s">
        <v>25193</v>
      </c>
      <c r="B366" s="220" t="s">
        <v>25194</v>
      </c>
      <c r="C366" t="s">
        <v>25571</v>
      </c>
    </row>
    <row r="367" spans="1:3" x14ac:dyDescent="0.25">
      <c r="A367" s="219" t="s">
        <v>25193</v>
      </c>
      <c r="B367" s="220" t="s">
        <v>25194</v>
      </c>
      <c r="C367" t="s">
        <v>25743</v>
      </c>
    </row>
    <row r="368" spans="1:3" x14ac:dyDescent="0.25">
      <c r="A368" s="219" t="s">
        <v>24634</v>
      </c>
      <c r="B368" s="220" t="s">
        <v>23314</v>
      </c>
      <c r="C368" t="s">
        <v>23313</v>
      </c>
    </row>
    <row r="369" spans="1:3" x14ac:dyDescent="0.25">
      <c r="A369" s="219" t="s">
        <v>25195</v>
      </c>
      <c r="B369" s="220" t="s">
        <v>25196</v>
      </c>
      <c r="C369" t="s">
        <v>25572</v>
      </c>
    </row>
    <row r="370" spans="1:3" x14ac:dyDescent="0.25">
      <c r="A370" s="219" t="s">
        <v>25195</v>
      </c>
      <c r="B370" s="220" t="s">
        <v>25196</v>
      </c>
      <c r="C370" t="s">
        <v>25744</v>
      </c>
    </row>
    <row r="371" spans="1:3" x14ac:dyDescent="0.25">
      <c r="A371" s="219" t="s">
        <v>24635</v>
      </c>
      <c r="B371" s="220" t="s">
        <v>23316</v>
      </c>
      <c r="C371" t="s">
        <v>23315</v>
      </c>
    </row>
    <row r="372" spans="1:3" x14ac:dyDescent="0.25">
      <c r="A372" s="219" t="s">
        <v>25197</v>
      </c>
      <c r="B372" s="220" t="s">
        <v>25198</v>
      </c>
      <c r="C372" t="s">
        <v>25573</v>
      </c>
    </row>
    <row r="373" spans="1:3" x14ac:dyDescent="0.25">
      <c r="A373" s="219" t="s">
        <v>25197</v>
      </c>
      <c r="B373" s="220" t="s">
        <v>25198</v>
      </c>
      <c r="C373" t="s">
        <v>25745</v>
      </c>
    </row>
    <row r="374" spans="1:3" x14ac:dyDescent="0.25">
      <c r="A374" s="219" t="s">
        <v>24636</v>
      </c>
      <c r="B374" s="220" t="s">
        <v>23318</v>
      </c>
      <c r="C374" t="s">
        <v>23317</v>
      </c>
    </row>
    <row r="375" spans="1:3" x14ac:dyDescent="0.25">
      <c r="A375" s="219" t="s">
        <v>24637</v>
      </c>
      <c r="B375" s="220" t="s">
        <v>23320</v>
      </c>
      <c r="C375" t="s">
        <v>23319</v>
      </c>
    </row>
    <row r="376" spans="1:3" x14ac:dyDescent="0.25">
      <c r="A376" s="219" t="s">
        <v>25199</v>
      </c>
      <c r="B376" s="220" t="s">
        <v>25200</v>
      </c>
      <c r="C376" t="s">
        <v>25574</v>
      </c>
    </row>
    <row r="377" spans="1:3" x14ac:dyDescent="0.25">
      <c r="A377" s="219" t="s">
        <v>25199</v>
      </c>
      <c r="B377" s="220" t="s">
        <v>25200</v>
      </c>
      <c r="C377" t="s">
        <v>25746</v>
      </c>
    </row>
    <row r="378" spans="1:3" x14ac:dyDescent="0.25">
      <c r="A378" s="219" t="s">
        <v>24638</v>
      </c>
      <c r="B378" s="220" t="s">
        <v>23322</v>
      </c>
      <c r="C378" t="s">
        <v>23321</v>
      </c>
    </row>
    <row r="379" spans="1:3" x14ac:dyDescent="0.25">
      <c r="A379" s="219" t="s">
        <v>25201</v>
      </c>
      <c r="B379" s="220" t="s">
        <v>25202</v>
      </c>
      <c r="C379" t="s">
        <v>25575</v>
      </c>
    </row>
    <row r="380" spans="1:3" x14ac:dyDescent="0.25">
      <c r="A380" s="219" t="s">
        <v>25201</v>
      </c>
      <c r="B380" s="220" t="s">
        <v>25202</v>
      </c>
      <c r="C380" t="s">
        <v>25747</v>
      </c>
    </row>
    <row r="381" spans="1:3" x14ac:dyDescent="0.25">
      <c r="A381" s="219" t="s">
        <v>24639</v>
      </c>
      <c r="B381" s="220" t="s">
        <v>23324</v>
      </c>
      <c r="C381" t="s">
        <v>23323</v>
      </c>
    </row>
    <row r="382" spans="1:3" x14ac:dyDescent="0.25">
      <c r="A382" s="219" t="s">
        <v>24640</v>
      </c>
      <c r="B382" s="220" t="s">
        <v>23326</v>
      </c>
      <c r="C382" t="s">
        <v>23325</v>
      </c>
    </row>
    <row r="383" spans="1:3" x14ac:dyDescent="0.25">
      <c r="A383" s="219" t="s">
        <v>25203</v>
      </c>
      <c r="B383" s="220" t="s">
        <v>25204</v>
      </c>
      <c r="C383" t="s">
        <v>25576</v>
      </c>
    </row>
    <row r="384" spans="1:3" x14ac:dyDescent="0.25">
      <c r="A384" s="219" t="s">
        <v>25203</v>
      </c>
      <c r="B384" s="220" t="s">
        <v>25204</v>
      </c>
      <c r="C384" t="s">
        <v>25748</v>
      </c>
    </row>
    <row r="385" spans="1:3" x14ac:dyDescent="0.25">
      <c r="A385" s="219" t="s">
        <v>24641</v>
      </c>
      <c r="B385" s="220" t="s">
        <v>23328</v>
      </c>
      <c r="C385" t="s">
        <v>23327</v>
      </c>
    </row>
    <row r="386" spans="1:3" x14ac:dyDescent="0.25">
      <c r="A386" s="219" t="s">
        <v>25205</v>
      </c>
      <c r="B386" s="220" t="s">
        <v>25206</v>
      </c>
      <c r="C386" t="s">
        <v>25577</v>
      </c>
    </row>
    <row r="387" spans="1:3" x14ac:dyDescent="0.25">
      <c r="A387" s="219" t="s">
        <v>25205</v>
      </c>
      <c r="B387" s="220" t="s">
        <v>25206</v>
      </c>
      <c r="C387" t="s">
        <v>25749</v>
      </c>
    </row>
    <row r="388" spans="1:3" x14ac:dyDescent="0.25">
      <c r="A388" s="219" t="s">
        <v>24642</v>
      </c>
      <c r="B388" s="220" t="s">
        <v>23330</v>
      </c>
      <c r="C388" t="s">
        <v>23329</v>
      </c>
    </row>
    <row r="389" spans="1:3" x14ac:dyDescent="0.25">
      <c r="A389" s="219" t="s">
        <v>24642</v>
      </c>
      <c r="B389" s="220" t="s">
        <v>25507</v>
      </c>
      <c r="C389" t="s">
        <v>25945</v>
      </c>
    </row>
    <row r="390" spans="1:3" x14ac:dyDescent="0.25">
      <c r="A390" s="219" t="s">
        <v>24642</v>
      </c>
      <c r="B390" s="220" t="s">
        <v>25507</v>
      </c>
      <c r="C390" t="s">
        <v>25925</v>
      </c>
    </row>
    <row r="391" spans="1:3" x14ac:dyDescent="0.25">
      <c r="A391" s="219" t="s">
        <v>25207</v>
      </c>
      <c r="B391" s="220" t="s">
        <v>25208</v>
      </c>
      <c r="C391" t="s">
        <v>25578</v>
      </c>
    </row>
    <row r="392" spans="1:3" x14ac:dyDescent="0.25">
      <c r="A392" s="219" t="s">
        <v>25207</v>
      </c>
      <c r="B392" s="220" t="s">
        <v>25208</v>
      </c>
      <c r="C392" t="s">
        <v>25750</v>
      </c>
    </row>
    <row r="393" spans="1:3" x14ac:dyDescent="0.25">
      <c r="A393" s="219" t="s">
        <v>24643</v>
      </c>
      <c r="B393" s="220" t="s">
        <v>23332</v>
      </c>
      <c r="C393" t="s">
        <v>23331</v>
      </c>
    </row>
    <row r="394" spans="1:3" x14ac:dyDescent="0.25">
      <c r="A394" s="219" t="s">
        <v>25209</v>
      </c>
      <c r="B394" s="220" t="s">
        <v>25210</v>
      </c>
      <c r="C394" t="s">
        <v>25579</v>
      </c>
    </row>
    <row r="395" spans="1:3" x14ac:dyDescent="0.25">
      <c r="A395" s="219" t="s">
        <v>25209</v>
      </c>
      <c r="B395" s="220" t="s">
        <v>25210</v>
      </c>
      <c r="C395" t="s">
        <v>25751</v>
      </c>
    </row>
    <row r="396" spans="1:3" x14ac:dyDescent="0.25">
      <c r="A396" s="219" t="s">
        <v>24644</v>
      </c>
      <c r="B396" s="220" t="s">
        <v>23334</v>
      </c>
      <c r="C396" t="s">
        <v>23333</v>
      </c>
    </row>
    <row r="397" spans="1:3" x14ac:dyDescent="0.25">
      <c r="A397" s="219" t="s">
        <v>25211</v>
      </c>
      <c r="B397" s="220" t="s">
        <v>25212</v>
      </c>
      <c r="C397" t="s">
        <v>25580</v>
      </c>
    </row>
    <row r="398" spans="1:3" x14ac:dyDescent="0.25">
      <c r="A398" s="219" t="s">
        <v>25211</v>
      </c>
      <c r="B398" s="220" t="s">
        <v>25212</v>
      </c>
      <c r="C398" t="s">
        <v>25752</v>
      </c>
    </row>
    <row r="399" spans="1:3" x14ac:dyDescent="0.25">
      <c r="A399" s="219" t="s">
        <v>24645</v>
      </c>
      <c r="B399" s="220" t="s">
        <v>23336</v>
      </c>
      <c r="C399" t="s">
        <v>23335</v>
      </c>
    </row>
    <row r="400" spans="1:3" x14ac:dyDescent="0.25">
      <c r="A400" s="219" t="s">
        <v>25213</v>
      </c>
      <c r="B400" s="220" t="s">
        <v>25214</v>
      </c>
      <c r="C400" t="s">
        <v>25581</v>
      </c>
    </row>
    <row r="401" spans="1:3" x14ac:dyDescent="0.25">
      <c r="A401" s="219" t="s">
        <v>25213</v>
      </c>
      <c r="B401" s="220" t="s">
        <v>25214</v>
      </c>
      <c r="C401" t="s">
        <v>25753</v>
      </c>
    </row>
    <row r="402" spans="1:3" x14ac:dyDescent="0.25">
      <c r="A402" s="219" t="s">
        <v>24646</v>
      </c>
      <c r="B402" s="220" t="s">
        <v>23338</v>
      </c>
      <c r="C402" t="s">
        <v>23337</v>
      </c>
    </row>
    <row r="403" spans="1:3" x14ac:dyDescent="0.25">
      <c r="A403" s="219" t="s">
        <v>24647</v>
      </c>
      <c r="B403" s="220" t="s">
        <v>23340</v>
      </c>
      <c r="C403" t="s">
        <v>23339</v>
      </c>
    </row>
    <row r="404" spans="1:3" x14ac:dyDescent="0.25">
      <c r="A404" s="219" t="s">
        <v>24648</v>
      </c>
      <c r="B404" s="220" t="s">
        <v>23342</v>
      </c>
      <c r="C404" t="s">
        <v>23341</v>
      </c>
    </row>
    <row r="405" spans="1:3" x14ac:dyDescent="0.25">
      <c r="A405" s="219" t="s">
        <v>24649</v>
      </c>
      <c r="B405" s="220" t="s">
        <v>23344</v>
      </c>
      <c r="C405" t="s">
        <v>23343</v>
      </c>
    </row>
    <row r="406" spans="1:3" x14ac:dyDescent="0.25">
      <c r="A406" s="219" t="s">
        <v>25215</v>
      </c>
      <c r="B406" s="220" t="s">
        <v>25216</v>
      </c>
      <c r="C406" t="s">
        <v>25582</v>
      </c>
    </row>
    <row r="407" spans="1:3" x14ac:dyDescent="0.25">
      <c r="A407" s="219" t="s">
        <v>25215</v>
      </c>
      <c r="B407" s="220" t="s">
        <v>25216</v>
      </c>
      <c r="C407" t="s">
        <v>25754</v>
      </c>
    </row>
    <row r="408" spans="1:3" x14ac:dyDescent="0.25">
      <c r="A408" s="219" t="s">
        <v>24650</v>
      </c>
      <c r="B408" s="220" t="s">
        <v>23346</v>
      </c>
      <c r="C408" t="s">
        <v>23345</v>
      </c>
    </row>
    <row r="409" spans="1:3" x14ac:dyDescent="0.25">
      <c r="A409" s="219" t="s">
        <v>24651</v>
      </c>
      <c r="B409" s="220" t="s">
        <v>23348</v>
      </c>
      <c r="C409" t="s">
        <v>23347</v>
      </c>
    </row>
    <row r="410" spans="1:3" x14ac:dyDescent="0.25">
      <c r="A410" s="219" t="s">
        <v>24652</v>
      </c>
      <c r="B410" s="220" t="s">
        <v>23350</v>
      </c>
      <c r="C410" t="s">
        <v>23349</v>
      </c>
    </row>
    <row r="411" spans="1:3" x14ac:dyDescent="0.25">
      <c r="A411" s="219" t="s">
        <v>24653</v>
      </c>
      <c r="B411" s="220" t="s">
        <v>23352</v>
      </c>
      <c r="C411" t="s">
        <v>23351</v>
      </c>
    </row>
    <row r="412" spans="1:3" x14ac:dyDescent="0.25">
      <c r="A412" s="219" t="s">
        <v>24654</v>
      </c>
      <c r="B412" s="220" t="s">
        <v>23354</v>
      </c>
      <c r="C412" t="s">
        <v>23353</v>
      </c>
    </row>
    <row r="413" spans="1:3" x14ac:dyDescent="0.25">
      <c r="A413" s="219" t="s">
        <v>25217</v>
      </c>
      <c r="B413" s="220" t="s">
        <v>25218</v>
      </c>
      <c r="C413" t="s">
        <v>25583</v>
      </c>
    </row>
    <row r="414" spans="1:3" x14ac:dyDescent="0.25">
      <c r="A414" s="219" t="s">
        <v>25217</v>
      </c>
      <c r="B414" s="220" t="s">
        <v>25218</v>
      </c>
      <c r="C414" t="s">
        <v>25755</v>
      </c>
    </row>
    <row r="415" spans="1:3" x14ac:dyDescent="0.25">
      <c r="A415" s="219" t="s">
        <v>24655</v>
      </c>
      <c r="B415" s="220" t="s">
        <v>23356</v>
      </c>
      <c r="C415" t="s">
        <v>23355</v>
      </c>
    </row>
    <row r="416" spans="1:3" x14ac:dyDescent="0.25">
      <c r="A416" s="219" t="s">
        <v>25219</v>
      </c>
      <c r="B416" s="220" t="s">
        <v>25220</v>
      </c>
      <c r="C416" t="s">
        <v>25584</v>
      </c>
    </row>
    <row r="417" spans="1:3" x14ac:dyDescent="0.25">
      <c r="A417" s="219" t="s">
        <v>25219</v>
      </c>
      <c r="B417" s="220" t="s">
        <v>25220</v>
      </c>
      <c r="C417" t="s">
        <v>25756</v>
      </c>
    </row>
    <row r="418" spans="1:3" x14ac:dyDescent="0.25">
      <c r="A418" s="219" t="s">
        <v>24656</v>
      </c>
      <c r="B418" s="220" t="s">
        <v>23358</v>
      </c>
      <c r="C418" t="s">
        <v>23357</v>
      </c>
    </row>
    <row r="419" spans="1:3" x14ac:dyDescent="0.25">
      <c r="A419" s="219" t="s">
        <v>24657</v>
      </c>
      <c r="B419" s="220" t="s">
        <v>23360</v>
      </c>
      <c r="C419" t="s">
        <v>23359</v>
      </c>
    </row>
    <row r="420" spans="1:3" x14ac:dyDescent="0.25">
      <c r="A420" s="219" t="s">
        <v>25221</v>
      </c>
      <c r="B420" s="220" t="s">
        <v>25222</v>
      </c>
      <c r="C420" t="s">
        <v>25585</v>
      </c>
    </row>
    <row r="421" spans="1:3" x14ac:dyDescent="0.25">
      <c r="A421" s="219" t="s">
        <v>25221</v>
      </c>
      <c r="B421" s="220" t="s">
        <v>25222</v>
      </c>
      <c r="C421" t="s">
        <v>25757</v>
      </c>
    </row>
    <row r="422" spans="1:3" x14ac:dyDescent="0.25">
      <c r="A422" s="219" t="s">
        <v>24658</v>
      </c>
      <c r="B422" s="220" t="s">
        <v>23362</v>
      </c>
      <c r="C422" t="s">
        <v>23361</v>
      </c>
    </row>
    <row r="423" spans="1:3" x14ac:dyDescent="0.25">
      <c r="A423" s="219" t="s">
        <v>24659</v>
      </c>
      <c r="B423" s="220" t="s">
        <v>23364</v>
      </c>
      <c r="C423" t="s">
        <v>23363</v>
      </c>
    </row>
    <row r="424" spans="1:3" x14ac:dyDescent="0.25">
      <c r="A424" s="219" t="s">
        <v>25223</v>
      </c>
      <c r="B424" s="220" t="s">
        <v>25224</v>
      </c>
      <c r="C424" t="s">
        <v>25586</v>
      </c>
    </row>
    <row r="425" spans="1:3" x14ac:dyDescent="0.25">
      <c r="A425" s="219" t="s">
        <v>25223</v>
      </c>
      <c r="B425" s="220" t="s">
        <v>25224</v>
      </c>
      <c r="C425" t="s">
        <v>25758</v>
      </c>
    </row>
    <row r="426" spans="1:3" x14ac:dyDescent="0.25">
      <c r="A426" s="219" t="s">
        <v>24660</v>
      </c>
      <c r="B426" s="220" t="s">
        <v>23366</v>
      </c>
      <c r="C426" t="s">
        <v>23365</v>
      </c>
    </row>
    <row r="427" spans="1:3" x14ac:dyDescent="0.25">
      <c r="A427" s="219" t="s">
        <v>25225</v>
      </c>
      <c r="B427" s="220" t="s">
        <v>25226</v>
      </c>
      <c r="C427" t="s">
        <v>25587</v>
      </c>
    </row>
    <row r="428" spans="1:3" x14ac:dyDescent="0.25">
      <c r="A428" s="219" t="s">
        <v>25225</v>
      </c>
      <c r="B428" s="220" t="s">
        <v>25226</v>
      </c>
      <c r="C428" t="s">
        <v>25759</v>
      </c>
    </row>
    <row r="429" spans="1:3" x14ac:dyDescent="0.25">
      <c r="A429" s="219" t="s">
        <v>24661</v>
      </c>
      <c r="B429" s="220" t="s">
        <v>23368</v>
      </c>
      <c r="C429" t="s">
        <v>23367</v>
      </c>
    </row>
    <row r="430" spans="1:3" x14ac:dyDescent="0.25">
      <c r="A430" s="219" t="s">
        <v>25227</v>
      </c>
      <c r="B430" s="220" t="s">
        <v>25228</v>
      </c>
      <c r="C430" t="s">
        <v>25588</v>
      </c>
    </row>
    <row r="431" spans="1:3" x14ac:dyDescent="0.25">
      <c r="A431" s="219" t="s">
        <v>25227</v>
      </c>
      <c r="B431" s="220" t="s">
        <v>25228</v>
      </c>
      <c r="C431" t="s">
        <v>25760</v>
      </c>
    </row>
    <row r="432" spans="1:3" x14ac:dyDescent="0.25">
      <c r="A432" s="219" t="s">
        <v>24662</v>
      </c>
      <c r="B432" s="220" t="s">
        <v>23370</v>
      </c>
      <c r="C432" t="s">
        <v>23369</v>
      </c>
    </row>
    <row r="433" spans="1:3" x14ac:dyDescent="0.25">
      <c r="A433" s="219" t="s">
        <v>24663</v>
      </c>
      <c r="B433" s="220" t="s">
        <v>23372</v>
      </c>
      <c r="C433" t="s">
        <v>23371</v>
      </c>
    </row>
    <row r="434" spans="1:3" x14ac:dyDescent="0.25">
      <c r="A434" s="219" t="s">
        <v>25229</v>
      </c>
      <c r="B434" s="220" t="s">
        <v>25230</v>
      </c>
      <c r="C434" t="s">
        <v>25589</v>
      </c>
    </row>
    <row r="435" spans="1:3" x14ac:dyDescent="0.25">
      <c r="A435" s="219" t="s">
        <v>25229</v>
      </c>
      <c r="B435" s="220" t="s">
        <v>25230</v>
      </c>
      <c r="C435" t="s">
        <v>25761</v>
      </c>
    </row>
    <row r="436" spans="1:3" x14ac:dyDescent="0.25">
      <c r="A436" s="219" t="s">
        <v>24664</v>
      </c>
      <c r="B436" s="220" t="s">
        <v>23374</v>
      </c>
      <c r="C436" t="s">
        <v>23373</v>
      </c>
    </row>
    <row r="437" spans="1:3" x14ac:dyDescent="0.25">
      <c r="A437" s="219" t="s">
        <v>25231</v>
      </c>
      <c r="B437" s="220" t="s">
        <v>25232</v>
      </c>
      <c r="C437" t="s">
        <v>25590</v>
      </c>
    </row>
    <row r="438" spans="1:3" x14ac:dyDescent="0.25">
      <c r="A438" s="219" t="s">
        <v>25231</v>
      </c>
      <c r="B438" s="220" t="s">
        <v>25232</v>
      </c>
      <c r="C438" t="s">
        <v>25762</v>
      </c>
    </row>
    <row r="439" spans="1:3" x14ac:dyDescent="0.25">
      <c r="A439" s="219" t="s">
        <v>24665</v>
      </c>
      <c r="B439" s="220" t="s">
        <v>23376</v>
      </c>
      <c r="C439" t="s">
        <v>23375</v>
      </c>
    </row>
    <row r="440" spans="1:3" x14ac:dyDescent="0.25">
      <c r="A440" s="219" t="s">
        <v>25233</v>
      </c>
      <c r="B440" s="220" t="s">
        <v>25234</v>
      </c>
      <c r="C440" t="s">
        <v>25591</v>
      </c>
    </row>
    <row r="441" spans="1:3" x14ac:dyDescent="0.25">
      <c r="A441" s="219" t="s">
        <v>25233</v>
      </c>
      <c r="B441" s="220" t="s">
        <v>25234</v>
      </c>
      <c r="C441" t="s">
        <v>25763</v>
      </c>
    </row>
    <row r="442" spans="1:3" x14ac:dyDescent="0.25">
      <c r="A442" s="219" t="s">
        <v>24666</v>
      </c>
      <c r="B442" s="220" t="s">
        <v>23378</v>
      </c>
      <c r="C442" t="s">
        <v>23377</v>
      </c>
    </row>
    <row r="443" spans="1:3" x14ac:dyDescent="0.25">
      <c r="A443" s="219" t="s">
        <v>25235</v>
      </c>
      <c r="B443" s="220" t="s">
        <v>25236</v>
      </c>
      <c r="C443" t="s">
        <v>25592</v>
      </c>
    </row>
    <row r="444" spans="1:3" x14ac:dyDescent="0.25">
      <c r="A444" s="219" t="s">
        <v>25235</v>
      </c>
      <c r="B444" s="220" t="s">
        <v>25236</v>
      </c>
      <c r="C444" t="s">
        <v>25764</v>
      </c>
    </row>
    <row r="445" spans="1:3" x14ac:dyDescent="0.25">
      <c r="A445" s="219" t="s">
        <v>24667</v>
      </c>
      <c r="B445" s="220" t="s">
        <v>23380</v>
      </c>
      <c r="C445" t="s">
        <v>23379</v>
      </c>
    </row>
    <row r="446" spans="1:3" x14ac:dyDescent="0.25">
      <c r="A446" s="219" t="s">
        <v>24668</v>
      </c>
      <c r="B446" s="220" t="s">
        <v>23385</v>
      </c>
      <c r="C446" t="s">
        <v>23384</v>
      </c>
    </row>
    <row r="447" spans="1:3" x14ac:dyDescent="0.25">
      <c r="A447" s="219" t="s">
        <v>25237</v>
      </c>
      <c r="B447" s="220" t="s">
        <v>25238</v>
      </c>
      <c r="C447" t="s">
        <v>25593</v>
      </c>
    </row>
    <row r="448" spans="1:3" x14ac:dyDescent="0.25">
      <c r="A448" s="219" t="s">
        <v>25237</v>
      </c>
      <c r="B448" s="220" t="s">
        <v>25238</v>
      </c>
      <c r="C448" t="s">
        <v>25765</v>
      </c>
    </row>
    <row r="449" spans="1:3" x14ac:dyDescent="0.25">
      <c r="A449" s="219" t="s">
        <v>24669</v>
      </c>
      <c r="B449" s="220" t="s">
        <v>23387</v>
      </c>
      <c r="C449" t="s">
        <v>23386</v>
      </c>
    </row>
    <row r="450" spans="1:3" x14ac:dyDescent="0.25">
      <c r="A450" s="219" t="s">
        <v>25239</v>
      </c>
      <c r="B450" s="220" t="s">
        <v>25240</v>
      </c>
      <c r="C450" t="s">
        <v>25594</v>
      </c>
    </row>
    <row r="451" spans="1:3" x14ac:dyDescent="0.25">
      <c r="A451" s="219" t="s">
        <v>25239</v>
      </c>
      <c r="B451" s="220" t="s">
        <v>25240</v>
      </c>
      <c r="C451" t="s">
        <v>25766</v>
      </c>
    </row>
    <row r="452" spans="1:3" x14ac:dyDescent="0.25">
      <c r="A452" s="219" t="s">
        <v>24670</v>
      </c>
      <c r="B452" s="220" t="s">
        <v>23389</v>
      </c>
      <c r="C452" t="s">
        <v>23388</v>
      </c>
    </row>
    <row r="453" spans="1:3" x14ac:dyDescent="0.25">
      <c r="A453" s="219" t="s">
        <v>25241</v>
      </c>
      <c r="B453" s="220" t="s">
        <v>25242</v>
      </c>
      <c r="C453" t="s">
        <v>25595</v>
      </c>
    </row>
    <row r="454" spans="1:3" x14ac:dyDescent="0.25">
      <c r="A454" s="219" t="s">
        <v>25241</v>
      </c>
      <c r="B454" s="220" t="s">
        <v>25242</v>
      </c>
      <c r="C454" t="s">
        <v>25767</v>
      </c>
    </row>
    <row r="455" spans="1:3" x14ac:dyDescent="0.25">
      <c r="A455" s="219" t="s">
        <v>24671</v>
      </c>
      <c r="B455" s="220" t="s">
        <v>23391</v>
      </c>
      <c r="C455" t="s">
        <v>23390</v>
      </c>
    </row>
    <row r="456" spans="1:3" x14ac:dyDescent="0.25">
      <c r="A456" s="219" t="s">
        <v>25243</v>
      </c>
      <c r="B456" s="220" t="s">
        <v>25244</v>
      </c>
      <c r="C456" t="s">
        <v>25596</v>
      </c>
    </row>
    <row r="457" spans="1:3" x14ac:dyDescent="0.25">
      <c r="A457" s="219" t="s">
        <v>25243</v>
      </c>
      <c r="B457" s="220" t="s">
        <v>25244</v>
      </c>
      <c r="C457" t="s">
        <v>25768</v>
      </c>
    </row>
    <row r="458" spans="1:3" x14ac:dyDescent="0.25">
      <c r="A458" s="219" t="s">
        <v>24672</v>
      </c>
      <c r="B458" s="220" t="s">
        <v>23393</v>
      </c>
      <c r="C458" t="s">
        <v>23392</v>
      </c>
    </row>
    <row r="459" spans="1:3" x14ac:dyDescent="0.25">
      <c r="A459" s="219" t="s">
        <v>24673</v>
      </c>
      <c r="B459" s="220" t="s">
        <v>23395</v>
      </c>
      <c r="C459" t="s">
        <v>23394</v>
      </c>
    </row>
    <row r="460" spans="1:3" x14ac:dyDescent="0.25">
      <c r="A460" s="219" t="s">
        <v>25245</v>
      </c>
      <c r="B460" s="220" t="s">
        <v>25246</v>
      </c>
      <c r="C460" t="s">
        <v>25597</v>
      </c>
    </row>
    <row r="461" spans="1:3" x14ac:dyDescent="0.25">
      <c r="A461" s="219" t="s">
        <v>25245</v>
      </c>
      <c r="B461" s="220" t="s">
        <v>25246</v>
      </c>
      <c r="C461" t="s">
        <v>25769</v>
      </c>
    </row>
    <row r="462" spans="1:3" x14ac:dyDescent="0.25">
      <c r="A462" s="219" t="s">
        <v>24674</v>
      </c>
      <c r="B462" s="220" t="s">
        <v>23400</v>
      </c>
      <c r="C462" t="s">
        <v>23399</v>
      </c>
    </row>
    <row r="463" spans="1:3" x14ac:dyDescent="0.25">
      <c r="A463" s="219" t="s">
        <v>25247</v>
      </c>
      <c r="B463" s="220" t="s">
        <v>25248</v>
      </c>
      <c r="C463" t="s">
        <v>25598</v>
      </c>
    </row>
    <row r="464" spans="1:3" x14ac:dyDescent="0.25">
      <c r="A464" s="219" t="s">
        <v>25247</v>
      </c>
      <c r="B464" s="220" t="s">
        <v>25248</v>
      </c>
      <c r="C464" t="s">
        <v>25770</v>
      </c>
    </row>
    <row r="465" spans="1:3" x14ac:dyDescent="0.25">
      <c r="A465" s="219" t="s">
        <v>24675</v>
      </c>
      <c r="B465" s="220" t="s">
        <v>23402</v>
      </c>
      <c r="C465" t="s">
        <v>23401</v>
      </c>
    </row>
    <row r="466" spans="1:3" x14ac:dyDescent="0.25">
      <c r="A466" s="219" t="s">
        <v>25249</v>
      </c>
      <c r="B466" s="220" t="s">
        <v>25250</v>
      </c>
      <c r="C466" t="s">
        <v>25599</v>
      </c>
    </row>
    <row r="467" spans="1:3" x14ac:dyDescent="0.25">
      <c r="A467" s="219" t="s">
        <v>25249</v>
      </c>
      <c r="B467" s="220" t="s">
        <v>25250</v>
      </c>
      <c r="C467" t="s">
        <v>25771</v>
      </c>
    </row>
    <row r="468" spans="1:3" x14ac:dyDescent="0.25">
      <c r="A468" s="219" t="s">
        <v>24676</v>
      </c>
      <c r="B468" s="220" t="s">
        <v>23404</v>
      </c>
      <c r="C468" t="s">
        <v>23403</v>
      </c>
    </row>
    <row r="469" spans="1:3" x14ac:dyDescent="0.25">
      <c r="A469" s="219" t="s">
        <v>24677</v>
      </c>
      <c r="B469" s="220" t="s">
        <v>23406</v>
      </c>
      <c r="C469" t="s">
        <v>23405</v>
      </c>
    </row>
    <row r="470" spans="1:3" x14ac:dyDescent="0.25">
      <c r="A470" s="219" t="s">
        <v>25251</v>
      </c>
      <c r="B470" s="220" t="s">
        <v>25252</v>
      </c>
      <c r="C470" t="s">
        <v>25600</v>
      </c>
    </row>
    <row r="471" spans="1:3" x14ac:dyDescent="0.25">
      <c r="A471" s="219" t="s">
        <v>25251</v>
      </c>
      <c r="B471" s="220" t="s">
        <v>25252</v>
      </c>
      <c r="C471" t="s">
        <v>25772</v>
      </c>
    </row>
    <row r="472" spans="1:3" x14ac:dyDescent="0.25">
      <c r="A472" s="219" t="s">
        <v>24678</v>
      </c>
      <c r="B472" s="220" t="s">
        <v>23408</v>
      </c>
      <c r="C472" t="s">
        <v>23407</v>
      </c>
    </row>
    <row r="473" spans="1:3" x14ac:dyDescent="0.25">
      <c r="A473" s="219" t="s">
        <v>25253</v>
      </c>
      <c r="B473" s="220" t="s">
        <v>25254</v>
      </c>
      <c r="C473" t="s">
        <v>25601</v>
      </c>
    </row>
    <row r="474" spans="1:3" x14ac:dyDescent="0.25">
      <c r="A474" s="219" t="s">
        <v>25253</v>
      </c>
      <c r="B474" s="220" t="s">
        <v>25254</v>
      </c>
      <c r="C474" t="s">
        <v>25773</v>
      </c>
    </row>
    <row r="475" spans="1:3" x14ac:dyDescent="0.25">
      <c r="A475" s="219" t="s">
        <v>24679</v>
      </c>
      <c r="B475" s="220" t="s">
        <v>23410</v>
      </c>
      <c r="C475" t="s">
        <v>23409</v>
      </c>
    </row>
    <row r="476" spans="1:3" x14ac:dyDescent="0.25">
      <c r="A476" s="219" t="s">
        <v>25255</v>
      </c>
      <c r="B476" s="220" t="s">
        <v>25256</v>
      </c>
      <c r="C476" t="s">
        <v>25602</v>
      </c>
    </row>
    <row r="477" spans="1:3" x14ac:dyDescent="0.25">
      <c r="A477" s="219" t="s">
        <v>25255</v>
      </c>
      <c r="B477" s="220" t="s">
        <v>25256</v>
      </c>
      <c r="C477" t="s">
        <v>25774</v>
      </c>
    </row>
    <row r="478" spans="1:3" x14ac:dyDescent="0.25">
      <c r="A478" s="219" t="s">
        <v>24680</v>
      </c>
      <c r="B478" s="220" t="s">
        <v>23412</v>
      </c>
      <c r="C478" t="s">
        <v>23411</v>
      </c>
    </row>
    <row r="479" spans="1:3" x14ac:dyDescent="0.25">
      <c r="A479" s="219" t="s">
        <v>25257</v>
      </c>
      <c r="B479" s="220" t="s">
        <v>25258</v>
      </c>
      <c r="C479" t="s">
        <v>25603</v>
      </c>
    </row>
    <row r="480" spans="1:3" x14ac:dyDescent="0.25">
      <c r="A480" s="219" t="s">
        <v>25257</v>
      </c>
      <c r="B480" s="220" t="s">
        <v>25258</v>
      </c>
      <c r="C480" t="s">
        <v>25775</v>
      </c>
    </row>
    <row r="481" spans="1:3" x14ac:dyDescent="0.25">
      <c r="A481" s="219" t="s">
        <v>24681</v>
      </c>
      <c r="B481" s="220" t="s">
        <v>23414</v>
      </c>
      <c r="C481" t="s">
        <v>23413</v>
      </c>
    </row>
    <row r="482" spans="1:3" x14ac:dyDescent="0.25">
      <c r="A482" s="219" t="s">
        <v>25259</v>
      </c>
      <c r="B482" s="220" t="s">
        <v>25260</v>
      </c>
      <c r="C482" t="s">
        <v>25604</v>
      </c>
    </row>
    <row r="483" spans="1:3" x14ac:dyDescent="0.25">
      <c r="A483" s="219" t="s">
        <v>25259</v>
      </c>
      <c r="B483" s="220" t="s">
        <v>25260</v>
      </c>
      <c r="C483" t="s">
        <v>25776</v>
      </c>
    </row>
    <row r="484" spans="1:3" x14ac:dyDescent="0.25">
      <c r="A484" s="219" t="s">
        <v>24682</v>
      </c>
      <c r="B484" s="220" t="s">
        <v>23416</v>
      </c>
      <c r="C484" t="s">
        <v>23415</v>
      </c>
    </row>
    <row r="485" spans="1:3" x14ac:dyDescent="0.25">
      <c r="A485" s="219" t="s">
        <v>25261</v>
      </c>
      <c r="B485" s="220" t="s">
        <v>25262</v>
      </c>
      <c r="C485" t="s">
        <v>25605</v>
      </c>
    </row>
    <row r="486" spans="1:3" x14ac:dyDescent="0.25">
      <c r="A486" s="219" t="s">
        <v>25261</v>
      </c>
      <c r="B486" s="220" t="s">
        <v>25262</v>
      </c>
      <c r="C486" t="s">
        <v>25777</v>
      </c>
    </row>
    <row r="487" spans="1:3" x14ac:dyDescent="0.25">
      <c r="A487" s="219" t="s">
        <v>24683</v>
      </c>
      <c r="B487" s="220" t="s">
        <v>23418</v>
      </c>
      <c r="C487" t="s">
        <v>23417</v>
      </c>
    </row>
    <row r="488" spans="1:3" x14ac:dyDescent="0.25">
      <c r="A488" s="219" t="s">
        <v>25263</v>
      </c>
      <c r="B488" s="220" t="s">
        <v>25264</v>
      </c>
      <c r="C488" t="s">
        <v>25606</v>
      </c>
    </row>
    <row r="489" spans="1:3" x14ac:dyDescent="0.25">
      <c r="A489" s="219" t="s">
        <v>25263</v>
      </c>
      <c r="B489" s="220" t="s">
        <v>25264</v>
      </c>
      <c r="C489" t="s">
        <v>25778</v>
      </c>
    </row>
    <row r="490" spans="1:3" x14ac:dyDescent="0.25">
      <c r="A490" s="219" t="s">
        <v>24684</v>
      </c>
      <c r="B490" s="220" t="s">
        <v>23420</v>
      </c>
      <c r="C490" t="s">
        <v>23419</v>
      </c>
    </row>
    <row r="491" spans="1:3" x14ac:dyDescent="0.25">
      <c r="A491" s="219" t="s">
        <v>25265</v>
      </c>
      <c r="B491" s="220" t="s">
        <v>25266</v>
      </c>
      <c r="C491" t="s">
        <v>25607</v>
      </c>
    </row>
    <row r="492" spans="1:3" x14ac:dyDescent="0.25">
      <c r="A492" s="219" t="s">
        <v>25265</v>
      </c>
      <c r="B492" s="220" t="s">
        <v>25266</v>
      </c>
      <c r="C492" t="s">
        <v>25779</v>
      </c>
    </row>
    <row r="493" spans="1:3" x14ac:dyDescent="0.25">
      <c r="A493" s="219" t="s">
        <v>24685</v>
      </c>
      <c r="B493" s="220" t="s">
        <v>23422</v>
      </c>
      <c r="C493" t="s">
        <v>23421</v>
      </c>
    </row>
    <row r="494" spans="1:3" x14ac:dyDescent="0.25">
      <c r="A494" s="219" t="s">
        <v>25267</v>
      </c>
      <c r="B494" s="220" t="s">
        <v>25268</v>
      </c>
      <c r="C494" t="s">
        <v>25608</v>
      </c>
    </row>
    <row r="495" spans="1:3" x14ac:dyDescent="0.25">
      <c r="A495" s="219" t="s">
        <v>25267</v>
      </c>
      <c r="B495" s="220" t="s">
        <v>25268</v>
      </c>
      <c r="C495" t="s">
        <v>25780</v>
      </c>
    </row>
    <row r="496" spans="1:3" x14ac:dyDescent="0.25">
      <c r="A496" s="219" t="s">
        <v>24686</v>
      </c>
      <c r="B496" s="220" t="s">
        <v>23424</v>
      </c>
      <c r="C496" t="s">
        <v>23423</v>
      </c>
    </row>
    <row r="497" spans="1:3" x14ac:dyDescent="0.25">
      <c r="A497" s="219" t="s">
        <v>25269</v>
      </c>
      <c r="B497" s="220" t="s">
        <v>25270</v>
      </c>
      <c r="C497" t="s">
        <v>25609</v>
      </c>
    </row>
    <row r="498" spans="1:3" x14ac:dyDescent="0.25">
      <c r="A498" s="219" t="s">
        <v>25269</v>
      </c>
      <c r="B498" s="220" t="s">
        <v>25270</v>
      </c>
      <c r="C498" t="s">
        <v>25781</v>
      </c>
    </row>
    <row r="499" spans="1:3" x14ac:dyDescent="0.25">
      <c r="A499" s="219" t="s">
        <v>24687</v>
      </c>
      <c r="B499" s="220" t="s">
        <v>23426</v>
      </c>
      <c r="C499" t="s">
        <v>23425</v>
      </c>
    </row>
    <row r="500" spans="1:3" x14ac:dyDescent="0.25">
      <c r="A500" s="219" t="s">
        <v>24688</v>
      </c>
      <c r="B500" s="220" t="s">
        <v>23431</v>
      </c>
      <c r="C500" t="s">
        <v>23430</v>
      </c>
    </row>
    <row r="501" spans="1:3" x14ac:dyDescent="0.25">
      <c r="A501" s="219" t="s">
        <v>25271</v>
      </c>
      <c r="B501" s="220" t="s">
        <v>25272</v>
      </c>
      <c r="C501" t="s">
        <v>25610</v>
      </c>
    </row>
    <row r="502" spans="1:3" x14ac:dyDescent="0.25">
      <c r="A502" s="219" t="s">
        <v>25271</v>
      </c>
      <c r="B502" s="220" t="s">
        <v>25272</v>
      </c>
      <c r="C502" t="s">
        <v>25782</v>
      </c>
    </row>
    <row r="503" spans="1:3" x14ac:dyDescent="0.25">
      <c r="A503" s="219" t="s">
        <v>24689</v>
      </c>
      <c r="B503" s="220" t="s">
        <v>23433</v>
      </c>
      <c r="C503" t="s">
        <v>23432</v>
      </c>
    </row>
    <row r="504" spans="1:3" x14ac:dyDescent="0.25">
      <c r="A504" s="219" t="s">
        <v>25273</v>
      </c>
      <c r="B504" s="220" t="s">
        <v>25274</v>
      </c>
      <c r="C504" t="s">
        <v>25611</v>
      </c>
    </row>
    <row r="505" spans="1:3" x14ac:dyDescent="0.25">
      <c r="A505" s="219" t="s">
        <v>25273</v>
      </c>
      <c r="B505" s="220" t="s">
        <v>25274</v>
      </c>
      <c r="C505" t="s">
        <v>25783</v>
      </c>
    </row>
    <row r="506" spans="1:3" x14ac:dyDescent="0.25">
      <c r="A506" s="219" t="s">
        <v>24690</v>
      </c>
      <c r="B506" s="220" t="s">
        <v>23435</v>
      </c>
      <c r="C506" t="s">
        <v>23434</v>
      </c>
    </row>
    <row r="507" spans="1:3" x14ac:dyDescent="0.25">
      <c r="A507" s="219" t="s">
        <v>24691</v>
      </c>
      <c r="B507" s="220" t="s">
        <v>23437</v>
      </c>
      <c r="C507" t="s">
        <v>23436</v>
      </c>
    </row>
    <row r="508" spans="1:3" x14ac:dyDescent="0.25">
      <c r="A508" s="219" t="s">
        <v>25275</v>
      </c>
      <c r="B508" s="220" t="s">
        <v>25276</v>
      </c>
      <c r="C508" t="s">
        <v>25612</v>
      </c>
    </row>
    <row r="509" spans="1:3" x14ac:dyDescent="0.25">
      <c r="A509" s="219" t="s">
        <v>25275</v>
      </c>
      <c r="B509" s="220" t="s">
        <v>25276</v>
      </c>
      <c r="C509" t="s">
        <v>25784</v>
      </c>
    </row>
    <row r="510" spans="1:3" x14ac:dyDescent="0.25">
      <c r="A510" s="219" t="s">
        <v>24692</v>
      </c>
      <c r="B510" s="220" t="s">
        <v>23439</v>
      </c>
      <c r="C510" t="s">
        <v>23438</v>
      </c>
    </row>
    <row r="511" spans="1:3" x14ac:dyDescent="0.25">
      <c r="A511" s="219" t="s">
        <v>24692</v>
      </c>
      <c r="B511" s="220" t="s">
        <v>25508</v>
      </c>
      <c r="C511" t="s">
        <v>25946</v>
      </c>
    </row>
    <row r="512" spans="1:3" x14ac:dyDescent="0.25">
      <c r="A512" s="219" t="s">
        <v>24692</v>
      </c>
      <c r="B512" s="220" t="s">
        <v>25508</v>
      </c>
      <c r="C512" t="s">
        <v>25926</v>
      </c>
    </row>
    <row r="513" spans="1:3" x14ac:dyDescent="0.25">
      <c r="A513" s="219" t="s">
        <v>25277</v>
      </c>
      <c r="B513" s="220" t="s">
        <v>25278</v>
      </c>
      <c r="C513" t="s">
        <v>25613</v>
      </c>
    </row>
    <row r="514" spans="1:3" x14ac:dyDescent="0.25">
      <c r="A514" s="219" t="s">
        <v>25277</v>
      </c>
      <c r="B514" s="220" t="s">
        <v>25278</v>
      </c>
      <c r="C514" t="s">
        <v>25785</v>
      </c>
    </row>
    <row r="515" spans="1:3" x14ac:dyDescent="0.25">
      <c r="A515" s="219" t="s">
        <v>24693</v>
      </c>
      <c r="B515" s="220" t="s">
        <v>23441</v>
      </c>
      <c r="C515" t="s">
        <v>23440</v>
      </c>
    </row>
    <row r="516" spans="1:3" x14ac:dyDescent="0.25">
      <c r="A516" s="219" t="s">
        <v>24694</v>
      </c>
      <c r="B516" s="220" t="s">
        <v>23446</v>
      </c>
      <c r="C516" t="s">
        <v>23445</v>
      </c>
    </row>
    <row r="517" spans="1:3" x14ac:dyDescent="0.25">
      <c r="A517" s="219" t="s">
        <v>25279</v>
      </c>
      <c r="B517" s="220" t="s">
        <v>25280</v>
      </c>
      <c r="C517" t="s">
        <v>25614</v>
      </c>
    </row>
    <row r="518" spans="1:3" x14ac:dyDescent="0.25">
      <c r="A518" s="219" t="s">
        <v>25279</v>
      </c>
      <c r="B518" s="220" t="s">
        <v>25280</v>
      </c>
      <c r="C518" t="s">
        <v>25786</v>
      </c>
    </row>
    <row r="519" spans="1:3" x14ac:dyDescent="0.25">
      <c r="A519" s="219" t="s">
        <v>24695</v>
      </c>
      <c r="B519" s="220" t="s">
        <v>23451</v>
      </c>
      <c r="C519" t="s">
        <v>23450</v>
      </c>
    </row>
    <row r="520" spans="1:3" x14ac:dyDescent="0.25">
      <c r="A520" s="219" t="s">
        <v>24696</v>
      </c>
      <c r="B520" s="220" t="s">
        <v>23453</v>
      </c>
      <c r="C520" t="s">
        <v>23452</v>
      </c>
    </row>
    <row r="521" spans="1:3" x14ac:dyDescent="0.25">
      <c r="A521" s="219" t="s">
        <v>24697</v>
      </c>
      <c r="B521" s="220" t="s">
        <v>23455</v>
      </c>
      <c r="C521" t="s">
        <v>23454</v>
      </c>
    </row>
    <row r="522" spans="1:3" x14ac:dyDescent="0.25">
      <c r="A522" s="219" t="s">
        <v>25281</v>
      </c>
      <c r="B522" s="220" t="s">
        <v>25282</v>
      </c>
      <c r="C522" t="s">
        <v>25615</v>
      </c>
    </row>
    <row r="523" spans="1:3" x14ac:dyDescent="0.25">
      <c r="A523" s="219" t="s">
        <v>25281</v>
      </c>
      <c r="B523" s="220" t="s">
        <v>25282</v>
      </c>
      <c r="C523" t="s">
        <v>25787</v>
      </c>
    </row>
    <row r="524" spans="1:3" x14ac:dyDescent="0.25">
      <c r="A524" s="219" t="s">
        <v>24698</v>
      </c>
      <c r="B524" s="220" t="s">
        <v>23457</v>
      </c>
      <c r="C524" t="s">
        <v>23456</v>
      </c>
    </row>
    <row r="525" spans="1:3" x14ac:dyDescent="0.25">
      <c r="A525" s="219" t="s">
        <v>25283</v>
      </c>
      <c r="B525" s="220" t="s">
        <v>25284</v>
      </c>
      <c r="C525" t="s">
        <v>25616</v>
      </c>
    </row>
    <row r="526" spans="1:3" x14ac:dyDescent="0.25">
      <c r="A526" s="219" t="s">
        <v>25283</v>
      </c>
      <c r="B526" s="220" t="s">
        <v>25284</v>
      </c>
      <c r="C526" t="s">
        <v>25788</v>
      </c>
    </row>
    <row r="527" spans="1:3" x14ac:dyDescent="0.25">
      <c r="A527" s="219" t="s">
        <v>24699</v>
      </c>
      <c r="B527" s="220" t="s">
        <v>23459</v>
      </c>
      <c r="C527" t="s">
        <v>23458</v>
      </c>
    </row>
    <row r="528" spans="1:3" x14ac:dyDescent="0.25">
      <c r="A528" s="219" t="s">
        <v>25285</v>
      </c>
      <c r="B528" s="220" t="s">
        <v>25286</v>
      </c>
      <c r="C528" t="s">
        <v>25617</v>
      </c>
    </row>
    <row r="529" spans="1:3" x14ac:dyDescent="0.25">
      <c r="A529" s="219" t="s">
        <v>25285</v>
      </c>
      <c r="B529" s="220" t="s">
        <v>25286</v>
      </c>
      <c r="C529" t="s">
        <v>25789</v>
      </c>
    </row>
    <row r="530" spans="1:3" x14ac:dyDescent="0.25">
      <c r="A530" s="219" t="s">
        <v>24700</v>
      </c>
      <c r="B530" s="220" t="s">
        <v>23461</v>
      </c>
      <c r="C530" t="s">
        <v>23460</v>
      </c>
    </row>
    <row r="531" spans="1:3" x14ac:dyDescent="0.25">
      <c r="A531" s="219" t="s">
        <v>25287</v>
      </c>
      <c r="B531" s="220" t="s">
        <v>25288</v>
      </c>
      <c r="C531" t="s">
        <v>25618</v>
      </c>
    </row>
    <row r="532" spans="1:3" x14ac:dyDescent="0.25">
      <c r="A532" s="219" t="s">
        <v>25287</v>
      </c>
      <c r="B532" s="220" t="s">
        <v>25288</v>
      </c>
      <c r="C532" t="s">
        <v>25790</v>
      </c>
    </row>
    <row r="533" spans="1:3" x14ac:dyDescent="0.25">
      <c r="A533" s="219" t="s">
        <v>24701</v>
      </c>
      <c r="B533" s="220" t="s">
        <v>23463</v>
      </c>
      <c r="C533" t="s">
        <v>23462</v>
      </c>
    </row>
    <row r="534" spans="1:3" x14ac:dyDescent="0.25">
      <c r="A534" s="219" t="s">
        <v>25289</v>
      </c>
      <c r="B534" s="220" t="s">
        <v>25290</v>
      </c>
      <c r="C534" t="s">
        <v>25619</v>
      </c>
    </row>
    <row r="535" spans="1:3" x14ac:dyDescent="0.25">
      <c r="A535" s="219" t="s">
        <v>25289</v>
      </c>
      <c r="B535" s="220" t="s">
        <v>25290</v>
      </c>
      <c r="C535" t="s">
        <v>25791</v>
      </c>
    </row>
    <row r="536" spans="1:3" x14ac:dyDescent="0.25">
      <c r="A536" s="219" t="s">
        <v>24702</v>
      </c>
      <c r="B536" s="220" t="s">
        <v>23465</v>
      </c>
      <c r="C536" t="s">
        <v>23464</v>
      </c>
    </row>
    <row r="537" spans="1:3" x14ac:dyDescent="0.25">
      <c r="A537" s="219" t="s">
        <v>25291</v>
      </c>
      <c r="B537" s="220" t="s">
        <v>25292</v>
      </c>
      <c r="C537" t="s">
        <v>25620</v>
      </c>
    </row>
    <row r="538" spans="1:3" x14ac:dyDescent="0.25">
      <c r="A538" s="219" t="s">
        <v>25291</v>
      </c>
      <c r="B538" s="220" t="s">
        <v>25292</v>
      </c>
      <c r="C538" t="s">
        <v>25792</v>
      </c>
    </row>
    <row r="539" spans="1:3" x14ac:dyDescent="0.25">
      <c r="A539" s="219" t="s">
        <v>24703</v>
      </c>
      <c r="B539" s="220" t="s">
        <v>23467</v>
      </c>
      <c r="C539" t="s">
        <v>23466</v>
      </c>
    </row>
    <row r="540" spans="1:3" x14ac:dyDescent="0.25">
      <c r="A540" s="219" t="s">
        <v>25293</v>
      </c>
      <c r="B540" s="220" t="s">
        <v>25294</v>
      </c>
      <c r="C540" t="s">
        <v>25621</v>
      </c>
    </row>
    <row r="541" spans="1:3" x14ac:dyDescent="0.25">
      <c r="A541" s="219" t="s">
        <v>25293</v>
      </c>
      <c r="B541" s="220" t="s">
        <v>25294</v>
      </c>
      <c r="C541" t="s">
        <v>25793</v>
      </c>
    </row>
    <row r="542" spans="1:3" x14ac:dyDescent="0.25">
      <c r="A542" s="219" t="s">
        <v>24704</v>
      </c>
      <c r="B542" s="220" t="s">
        <v>23469</v>
      </c>
      <c r="C542" t="s">
        <v>23468</v>
      </c>
    </row>
    <row r="543" spans="1:3" x14ac:dyDescent="0.25">
      <c r="A543" s="219" t="s">
        <v>25295</v>
      </c>
      <c r="B543" s="220" t="s">
        <v>25296</v>
      </c>
      <c r="C543" t="s">
        <v>25622</v>
      </c>
    </row>
    <row r="544" spans="1:3" x14ac:dyDescent="0.25">
      <c r="A544" s="219" t="s">
        <v>25295</v>
      </c>
      <c r="B544" s="220" t="s">
        <v>25296</v>
      </c>
      <c r="C544" t="s">
        <v>25794</v>
      </c>
    </row>
    <row r="545" spans="1:3" x14ac:dyDescent="0.25">
      <c r="A545" s="219" t="s">
        <v>24705</v>
      </c>
      <c r="B545" s="220" t="s">
        <v>23471</v>
      </c>
      <c r="C545" t="s">
        <v>23470</v>
      </c>
    </row>
    <row r="546" spans="1:3" x14ac:dyDescent="0.25">
      <c r="A546" s="219" t="s">
        <v>25297</v>
      </c>
      <c r="B546" s="220" t="s">
        <v>25298</v>
      </c>
      <c r="C546" t="s">
        <v>25623</v>
      </c>
    </row>
    <row r="547" spans="1:3" x14ac:dyDescent="0.25">
      <c r="A547" s="219" t="s">
        <v>25297</v>
      </c>
      <c r="B547" s="220" t="s">
        <v>25298</v>
      </c>
      <c r="C547" t="s">
        <v>25795</v>
      </c>
    </row>
    <row r="548" spans="1:3" x14ac:dyDescent="0.25">
      <c r="A548" s="219" t="s">
        <v>24706</v>
      </c>
      <c r="B548" s="220" t="s">
        <v>23473</v>
      </c>
      <c r="C548" t="s">
        <v>23472</v>
      </c>
    </row>
    <row r="549" spans="1:3" x14ac:dyDescent="0.25">
      <c r="A549" s="219" t="s">
        <v>25299</v>
      </c>
      <c r="B549" s="220" t="s">
        <v>25300</v>
      </c>
      <c r="C549" t="s">
        <v>25624</v>
      </c>
    </row>
    <row r="550" spans="1:3" x14ac:dyDescent="0.25">
      <c r="A550" s="219" t="s">
        <v>25299</v>
      </c>
      <c r="B550" s="220" t="s">
        <v>25300</v>
      </c>
      <c r="C550" t="s">
        <v>25796</v>
      </c>
    </row>
    <row r="551" spans="1:3" x14ac:dyDescent="0.25">
      <c r="A551" s="219" t="s">
        <v>24707</v>
      </c>
      <c r="B551" s="220" t="s">
        <v>23475</v>
      </c>
      <c r="C551" t="s">
        <v>23474</v>
      </c>
    </row>
    <row r="552" spans="1:3" x14ac:dyDescent="0.25">
      <c r="A552" s="219" t="s">
        <v>25301</v>
      </c>
      <c r="B552" s="220" t="s">
        <v>25302</v>
      </c>
      <c r="C552" t="s">
        <v>25625</v>
      </c>
    </row>
    <row r="553" spans="1:3" x14ac:dyDescent="0.25">
      <c r="A553" s="219" t="s">
        <v>25301</v>
      </c>
      <c r="B553" s="220" t="s">
        <v>25302</v>
      </c>
      <c r="C553" t="s">
        <v>25797</v>
      </c>
    </row>
    <row r="554" spans="1:3" x14ac:dyDescent="0.25">
      <c r="A554" s="219" t="s">
        <v>24708</v>
      </c>
      <c r="B554" s="220" t="s">
        <v>23477</v>
      </c>
      <c r="C554" t="s">
        <v>23476</v>
      </c>
    </row>
    <row r="555" spans="1:3" x14ac:dyDescent="0.25">
      <c r="A555" s="219" t="s">
        <v>25303</v>
      </c>
      <c r="B555" s="220" t="s">
        <v>25304</v>
      </c>
      <c r="C555" t="s">
        <v>25626</v>
      </c>
    </row>
    <row r="556" spans="1:3" x14ac:dyDescent="0.25">
      <c r="A556" s="219" t="s">
        <v>25303</v>
      </c>
      <c r="B556" s="220" t="s">
        <v>25304</v>
      </c>
      <c r="C556" t="s">
        <v>25798</v>
      </c>
    </row>
    <row r="557" spans="1:3" x14ac:dyDescent="0.25">
      <c r="A557" s="219" t="s">
        <v>24709</v>
      </c>
      <c r="B557" s="220" t="s">
        <v>23479</v>
      </c>
      <c r="C557" t="s">
        <v>23478</v>
      </c>
    </row>
    <row r="558" spans="1:3" x14ac:dyDescent="0.25">
      <c r="A558" s="219" t="s">
        <v>25305</v>
      </c>
      <c r="B558" s="220" t="s">
        <v>25306</v>
      </c>
      <c r="C558" t="s">
        <v>25627</v>
      </c>
    </row>
    <row r="559" spans="1:3" x14ac:dyDescent="0.25">
      <c r="A559" s="219" t="s">
        <v>25305</v>
      </c>
      <c r="B559" s="220" t="s">
        <v>25306</v>
      </c>
      <c r="C559" t="s">
        <v>25799</v>
      </c>
    </row>
    <row r="560" spans="1:3" x14ac:dyDescent="0.25">
      <c r="A560" s="219" t="s">
        <v>24710</v>
      </c>
      <c r="B560" s="220" t="s">
        <v>23481</v>
      </c>
      <c r="C560" t="s">
        <v>23480</v>
      </c>
    </row>
    <row r="561" spans="1:3" x14ac:dyDescent="0.25">
      <c r="A561" s="219" t="s">
        <v>25307</v>
      </c>
      <c r="B561" s="220" t="s">
        <v>25308</v>
      </c>
      <c r="C561" t="s">
        <v>25628</v>
      </c>
    </row>
    <row r="562" spans="1:3" x14ac:dyDescent="0.25">
      <c r="A562" s="219" t="s">
        <v>25307</v>
      </c>
      <c r="B562" s="220" t="s">
        <v>25308</v>
      </c>
      <c r="C562" t="s">
        <v>25800</v>
      </c>
    </row>
    <row r="563" spans="1:3" x14ac:dyDescent="0.25">
      <c r="A563" s="219" t="s">
        <v>24711</v>
      </c>
      <c r="B563" s="220" t="s">
        <v>23483</v>
      </c>
      <c r="C563" t="s">
        <v>23482</v>
      </c>
    </row>
    <row r="564" spans="1:3" x14ac:dyDescent="0.25">
      <c r="A564" s="219" t="s">
        <v>25309</v>
      </c>
      <c r="B564" s="220" t="s">
        <v>25310</v>
      </c>
      <c r="C564" t="s">
        <v>25629</v>
      </c>
    </row>
    <row r="565" spans="1:3" x14ac:dyDescent="0.25">
      <c r="A565" s="219" t="s">
        <v>25309</v>
      </c>
      <c r="B565" s="220" t="s">
        <v>25310</v>
      </c>
      <c r="C565" t="s">
        <v>25801</v>
      </c>
    </row>
    <row r="566" spans="1:3" x14ac:dyDescent="0.25">
      <c r="A566" s="219" t="s">
        <v>24712</v>
      </c>
      <c r="B566" s="220" t="s">
        <v>23485</v>
      </c>
      <c r="C566" t="s">
        <v>23484</v>
      </c>
    </row>
    <row r="567" spans="1:3" x14ac:dyDescent="0.25">
      <c r="A567" s="219" t="s">
        <v>24712</v>
      </c>
      <c r="B567" s="220" t="s">
        <v>25509</v>
      </c>
      <c r="C567" t="s">
        <v>25947</v>
      </c>
    </row>
    <row r="568" spans="1:3" x14ac:dyDescent="0.25">
      <c r="A568" s="219" t="s">
        <v>24712</v>
      </c>
      <c r="B568" s="220" t="s">
        <v>25509</v>
      </c>
      <c r="C568" t="s">
        <v>25927</v>
      </c>
    </row>
    <row r="569" spans="1:3" x14ac:dyDescent="0.25">
      <c r="A569" s="219" t="s">
        <v>25311</v>
      </c>
      <c r="B569" s="220" t="s">
        <v>25312</v>
      </c>
      <c r="C569" t="s">
        <v>25630</v>
      </c>
    </row>
    <row r="570" spans="1:3" x14ac:dyDescent="0.25">
      <c r="A570" s="219" t="s">
        <v>25311</v>
      </c>
      <c r="B570" s="220" t="s">
        <v>25312</v>
      </c>
      <c r="C570" t="s">
        <v>25802</v>
      </c>
    </row>
    <row r="571" spans="1:3" x14ac:dyDescent="0.25">
      <c r="A571" s="219" t="s">
        <v>24713</v>
      </c>
      <c r="B571" s="220" t="s">
        <v>23487</v>
      </c>
      <c r="C571" t="s">
        <v>23486</v>
      </c>
    </row>
    <row r="572" spans="1:3" x14ac:dyDescent="0.25">
      <c r="A572" s="219" t="s">
        <v>25313</v>
      </c>
      <c r="B572" s="220" t="s">
        <v>25314</v>
      </c>
      <c r="C572" t="s">
        <v>25631</v>
      </c>
    </row>
    <row r="573" spans="1:3" x14ac:dyDescent="0.25">
      <c r="A573" s="219" t="s">
        <v>25313</v>
      </c>
      <c r="B573" s="220" t="s">
        <v>25314</v>
      </c>
      <c r="C573" t="s">
        <v>25803</v>
      </c>
    </row>
    <row r="574" spans="1:3" x14ac:dyDescent="0.25">
      <c r="A574" s="219" t="s">
        <v>24714</v>
      </c>
      <c r="B574" s="220" t="s">
        <v>23489</v>
      </c>
      <c r="C574" t="s">
        <v>23488</v>
      </c>
    </row>
    <row r="575" spans="1:3" x14ac:dyDescent="0.25">
      <c r="A575" s="219" t="s">
        <v>24714</v>
      </c>
      <c r="B575" s="220" t="s">
        <v>25510</v>
      </c>
      <c r="C575" t="s">
        <v>25948</v>
      </c>
    </row>
    <row r="576" spans="1:3" x14ac:dyDescent="0.25">
      <c r="A576" s="219" t="s">
        <v>24714</v>
      </c>
      <c r="B576" s="220" t="s">
        <v>25510</v>
      </c>
      <c r="C576" t="s">
        <v>25928</v>
      </c>
    </row>
    <row r="577" spans="1:3" x14ac:dyDescent="0.25">
      <c r="A577" s="219" t="s">
        <v>25315</v>
      </c>
      <c r="B577" s="220" t="s">
        <v>25316</v>
      </c>
      <c r="C577" t="s">
        <v>25632</v>
      </c>
    </row>
    <row r="578" spans="1:3" x14ac:dyDescent="0.25">
      <c r="A578" s="219" t="s">
        <v>25315</v>
      </c>
      <c r="B578" s="220" t="s">
        <v>25316</v>
      </c>
      <c r="C578" t="s">
        <v>25804</v>
      </c>
    </row>
    <row r="579" spans="1:3" x14ac:dyDescent="0.25">
      <c r="A579" s="219" t="s">
        <v>24715</v>
      </c>
      <c r="B579" s="220" t="s">
        <v>23491</v>
      </c>
      <c r="C579" t="s">
        <v>23490</v>
      </c>
    </row>
    <row r="580" spans="1:3" x14ac:dyDescent="0.25">
      <c r="A580" s="219" t="s">
        <v>25317</v>
      </c>
      <c r="B580" s="220" t="s">
        <v>25318</v>
      </c>
      <c r="C580" t="s">
        <v>25633</v>
      </c>
    </row>
    <row r="581" spans="1:3" x14ac:dyDescent="0.25">
      <c r="A581" s="219" t="s">
        <v>25317</v>
      </c>
      <c r="B581" s="220" t="s">
        <v>25318</v>
      </c>
      <c r="C581" t="s">
        <v>25805</v>
      </c>
    </row>
    <row r="582" spans="1:3" x14ac:dyDescent="0.25">
      <c r="A582" s="219" t="s">
        <v>24716</v>
      </c>
      <c r="B582" s="220" t="s">
        <v>23493</v>
      </c>
      <c r="C582" t="s">
        <v>23492</v>
      </c>
    </row>
    <row r="583" spans="1:3" x14ac:dyDescent="0.25">
      <c r="A583" s="219" t="s">
        <v>24717</v>
      </c>
      <c r="B583" s="220" t="s">
        <v>23495</v>
      </c>
      <c r="C583" t="s">
        <v>23494</v>
      </c>
    </row>
    <row r="584" spans="1:3" x14ac:dyDescent="0.25">
      <c r="A584" s="219" t="s">
        <v>24718</v>
      </c>
      <c r="B584" s="220" t="s">
        <v>23497</v>
      </c>
      <c r="C584" t="s">
        <v>23496</v>
      </c>
    </row>
    <row r="585" spans="1:3" x14ac:dyDescent="0.25">
      <c r="A585" s="219" t="s">
        <v>24718</v>
      </c>
      <c r="B585" s="220" t="s">
        <v>25511</v>
      </c>
      <c r="C585" t="s">
        <v>25949</v>
      </c>
    </row>
    <row r="586" spans="1:3" x14ac:dyDescent="0.25">
      <c r="A586" s="219" t="s">
        <v>24718</v>
      </c>
      <c r="B586" s="220" t="s">
        <v>25511</v>
      </c>
      <c r="C586" t="s">
        <v>25929</v>
      </c>
    </row>
    <row r="587" spans="1:3" x14ac:dyDescent="0.25">
      <c r="A587" s="219" t="s">
        <v>25319</v>
      </c>
      <c r="B587" s="220" t="s">
        <v>25320</v>
      </c>
      <c r="C587" t="s">
        <v>25634</v>
      </c>
    </row>
    <row r="588" spans="1:3" x14ac:dyDescent="0.25">
      <c r="A588" s="219" t="s">
        <v>25319</v>
      </c>
      <c r="B588" s="220" t="s">
        <v>25320</v>
      </c>
      <c r="C588" t="s">
        <v>25806</v>
      </c>
    </row>
    <row r="589" spans="1:3" x14ac:dyDescent="0.25">
      <c r="A589" s="219" t="s">
        <v>24719</v>
      </c>
      <c r="B589" s="220" t="s">
        <v>23499</v>
      </c>
      <c r="C589" t="s">
        <v>23498</v>
      </c>
    </row>
    <row r="590" spans="1:3" x14ac:dyDescent="0.25">
      <c r="A590" s="219" t="s">
        <v>25321</v>
      </c>
      <c r="B590" s="220" t="s">
        <v>25322</v>
      </c>
      <c r="C590" t="s">
        <v>25635</v>
      </c>
    </row>
    <row r="591" spans="1:3" x14ac:dyDescent="0.25">
      <c r="A591" s="219" t="s">
        <v>25321</v>
      </c>
      <c r="B591" s="220" t="s">
        <v>25322</v>
      </c>
      <c r="C591" t="s">
        <v>25807</v>
      </c>
    </row>
    <row r="592" spans="1:3" x14ac:dyDescent="0.25">
      <c r="A592" s="219" t="s">
        <v>24720</v>
      </c>
      <c r="B592" s="220" t="s">
        <v>23501</v>
      </c>
      <c r="C592" t="s">
        <v>23500</v>
      </c>
    </row>
    <row r="593" spans="1:3" x14ac:dyDescent="0.25">
      <c r="A593" s="219" t="s">
        <v>24721</v>
      </c>
      <c r="B593" s="220" t="s">
        <v>23503</v>
      </c>
      <c r="C593" t="s">
        <v>23502</v>
      </c>
    </row>
    <row r="594" spans="1:3" x14ac:dyDescent="0.25">
      <c r="A594" s="219" t="s">
        <v>25323</v>
      </c>
      <c r="B594" s="220" t="s">
        <v>25324</v>
      </c>
      <c r="C594" t="s">
        <v>25636</v>
      </c>
    </row>
    <row r="595" spans="1:3" x14ac:dyDescent="0.25">
      <c r="A595" s="219" t="s">
        <v>25323</v>
      </c>
      <c r="B595" s="220" t="s">
        <v>25324</v>
      </c>
      <c r="C595" t="s">
        <v>25808</v>
      </c>
    </row>
    <row r="596" spans="1:3" x14ac:dyDescent="0.25">
      <c r="A596" s="219" t="s">
        <v>24722</v>
      </c>
      <c r="B596" s="220" t="s">
        <v>23508</v>
      </c>
      <c r="C596" t="s">
        <v>23507</v>
      </c>
    </row>
    <row r="597" spans="1:3" x14ac:dyDescent="0.25">
      <c r="A597" s="219" t="s">
        <v>24723</v>
      </c>
      <c r="B597" s="220" t="s">
        <v>23510</v>
      </c>
      <c r="C597" t="s">
        <v>23509</v>
      </c>
    </row>
    <row r="598" spans="1:3" x14ac:dyDescent="0.25">
      <c r="A598" s="219" t="s">
        <v>24724</v>
      </c>
      <c r="B598" s="220" t="s">
        <v>23512</v>
      </c>
      <c r="C598" t="s">
        <v>23511</v>
      </c>
    </row>
    <row r="599" spans="1:3" x14ac:dyDescent="0.25">
      <c r="A599" s="219" t="s">
        <v>24725</v>
      </c>
      <c r="B599" s="220" t="s">
        <v>23514</v>
      </c>
      <c r="C599" t="s">
        <v>23513</v>
      </c>
    </row>
    <row r="600" spans="1:3" x14ac:dyDescent="0.25">
      <c r="A600" s="219" t="s">
        <v>25325</v>
      </c>
      <c r="B600" s="220" t="s">
        <v>25326</v>
      </c>
      <c r="C600" t="s">
        <v>25637</v>
      </c>
    </row>
    <row r="601" spans="1:3" x14ac:dyDescent="0.25">
      <c r="A601" s="219" t="s">
        <v>25325</v>
      </c>
      <c r="B601" s="220" t="s">
        <v>25326</v>
      </c>
      <c r="C601" t="s">
        <v>25809</v>
      </c>
    </row>
    <row r="602" spans="1:3" x14ac:dyDescent="0.25">
      <c r="A602" s="219" t="s">
        <v>24726</v>
      </c>
      <c r="B602" s="220" t="s">
        <v>23516</v>
      </c>
      <c r="C602" t="s">
        <v>23515</v>
      </c>
    </row>
    <row r="603" spans="1:3" x14ac:dyDescent="0.25">
      <c r="A603" s="219" t="s">
        <v>25327</v>
      </c>
      <c r="B603" s="220" t="s">
        <v>25328</v>
      </c>
      <c r="C603" t="s">
        <v>25638</v>
      </c>
    </row>
    <row r="604" spans="1:3" x14ac:dyDescent="0.25">
      <c r="A604" s="219" t="s">
        <v>25327</v>
      </c>
      <c r="B604" s="220" t="s">
        <v>25328</v>
      </c>
      <c r="C604" t="s">
        <v>25810</v>
      </c>
    </row>
    <row r="605" spans="1:3" x14ac:dyDescent="0.25">
      <c r="A605" s="219" t="s">
        <v>24727</v>
      </c>
      <c r="B605" s="220" t="s">
        <v>23518</v>
      </c>
      <c r="C605" t="s">
        <v>23517</v>
      </c>
    </row>
    <row r="606" spans="1:3" x14ac:dyDescent="0.25">
      <c r="A606" s="219" t="s">
        <v>24728</v>
      </c>
      <c r="B606" s="220" t="s">
        <v>23520</v>
      </c>
      <c r="C606" t="s">
        <v>23519</v>
      </c>
    </row>
    <row r="607" spans="1:3" x14ac:dyDescent="0.25">
      <c r="A607" s="219" t="s">
        <v>25329</v>
      </c>
      <c r="B607" s="220" t="s">
        <v>25330</v>
      </c>
      <c r="C607" t="s">
        <v>25639</v>
      </c>
    </row>
    <row r="608" spans="1:3" x14ac:dyDescent="0.25">
      <c r="A608" s="219" t="s">
        <v>25329</v>
      </c>
      <c r="B608" s="220" t="s">
        <v>25330</v>
      </c>
      <c r="C608" t="s">
        <v>25811</v>
      </c>
    </row>
    <row r="609" spans="1:3" x14ac:dyDescent="0.25">
      <c r="A609" s="219" t="s">
        <v>24729</v>
      </c>
      <c r="B609" s="220" t="s">
        <v>23522</v>
      </c>
      <c r="C609" t="s">
        <v>23521</v>
      </c>
    </row>
    <row r="610" spans="1:3" x14ac:dyDescent="0.25">
      <c r="A610" s="219" t="s">
        <v>24730</v>
      </c>
      <c r="B610" s="220" t="s">
        <v>23524</v>
      </c>
      <c r="C610" t="s">
        <v>23523</v>
      </c>
    </row>
    <row r="611" spans="1:3" x14ac:dyDescent="0.25">
      <c r="A611" s="219" t="s">
        <v>25331</v>
      </c>
      <c r="B611" s="220" t="s">
        <v>25332</v>
      </c>
      <c r="C611" t="s">
        <v>25640</v>
      </c>
    </row>
    <row r="612" spans="1:3" x14ac:dyDescent="0.25">
      <c r="A612" s="219" t="s">
        <v>25331</v>
      </c>
      <c r="B612" s="220" t="s">
        <v>25332</v>
      </c>
      <c r="C612" t="s">
        <v>25812</v>
      </c>
    </row>
    <row r="613" spans="1:3" x14ac:dyDescent="0.25">
      <c r="A613" s="219" t="s">
        <v>24731</v>
      </c>
      <c r="B613" s="220" t="s">
        <v>23526</v>
      </c>
      <c r="C613" t="s">
        <v>23525</v>
      </c>
    </row>
    <row r="614" spans="1:3" x14ac:dyDescent="0.25">
      <c r="A614" s="219" t="s">
        <v>24732</v>
      </c>
      <c r="B614" s="220" t="s">
        <v>23528</v>
      </c>
      <c r="C614" t="s">
        <v>23527</v>
      </c>
    </row>
    <row r="615" spans="1:3" x14ac:dyDescent="0.25">
      <c r="A615" s="219" t="s">
        <v>24733</v>
      </c>
      <c r="B615" s="220" t="s">
        <v>24734</v>
      </c>
      <c r="C615" t="s">
        <v>23529</v>
      </c>
    </row>
    <row r="616" spans="1:3" x14ac:dyDescent="0.25">
      <c r="A616" s="219" t="s">
        <v>25333</v>
      </c>
      <c r="B616" s="220" t="s">
        <v>25334</v>
      </c>
      <c r="C616" t="s">
        <v>25641</v>
      </c>
    </row>
    <row r="617" spans="1:3" x14ac:dyDescent="0.25">
      <c r="A617" s="219" t="s">
        <v>25333</v>
      </c>
      <c r="B617" s="220" t="s">
        <v>25334</v>
      </c>
      <c r="C617" t="s">
        <v>25813</v>
      </c>
    </row>
    <row r="618" spans="1:3" x14ac:dyDescent="0.25">
      <c r="A618" s="219" t="s">
        <v>24735</v>
      </c>
      <c r="B618" s="220" t="s">
        <v>23532</v>
      </c>
      <c r="C618" t="s">
        <v>23531</v>
      </c>
    </row>
    <row r="619" spans="1:3" x14ac:dyDescent="0.25">
      <c r="A619" s="219" t="s">
        <v>24736</v>
      </c>
      <c r="B619" s="220" t="s">
        <v>23534</v>
      </c>
      <c r="C619" t="s">
        <v>23533</v>
      </c>
    </row>
    <row r="620" spans="1:3" x14ac:dyDescent="0.25">
      <c r="A620" s="219" t="s">
        <v>24737</v>
      </c>
      <c r="B620" s="220" t="s">
        <v>23536</v>
      </c>
      <c r="C620" t="s">
        <v>23535</v>
      </c>
    </row>
    <row r="621" spans="1:3" x14ac:dyDescent="0.25">
      <c r="A621" s="219" t="s">
        <v>24738</v>
      </c>
      <c r="B621" s="220" t="s">
        <v>23538</v>
      </c>
      <c r="C621" t="s">
        <v>23537</v>
      </c>
    </row>
    <row r="622" spans="1:3" x14ac:dyDescent="0.25">
      <c r="A622" s="219" t="s">
        <v>25335</v>
      </c>
      <c r="B622" s="220" t="s">
        <v>25336</v>
      </c>
      <c r="C622" t="s">
        <v>25642</v>
      </c>
    </row>
    <row r="623" spans="1:3" x14ac:dyDescent="0.25">
      <c r="A623" s="219" t="s">
        <v>25335</v>
      </c>
      <c r="B623" s="220" t="s">
        <v>25336</v>
      </c>
      <c r="C623" t="s">
        <v>25814</v>
      </c>
    </row>
    <row r="624" spans="1:3" x14ac:dyDescent="0.25">
      <c r="A624" s="219" t="s">
        <v>24739</v>
      </c>
      <c r="B624" s="220" t="s">
        <v>23540</v>
      </c>
      <c r="C624" t="s">
        <v>23539</v>
      </c>
    </row>
    <row r="625" spans="1:3" x14ac:dyDescent="0.25">
      <c r="A625" s="219" t="s">
        <v>25337</v>
      </c>
      <c r="B625" s="220" t="s">
        <v>25338</v>
      </c>
      <c r="C625" t="s">
        <v>25643</v>
      </c>
    </row>
    <row r="626" spans="1:3" x14ac:dyDescent="0.25">
      <c r="A626" s="219" t="s">
        <v>25337</v>
      </c>
      <c r="B626" s="220" t="s">
        <v>25338</v>
      </c>
      <c r="C626" t="s">
        <v>25815</v>
      </c>
    </row>
    <row r="627" spans="1:3" x14ac:dyDescent="0.25">
      <c r="A627" s="219" t="s">
        <v>24740</v>
      </c>
      <c r="B627" s="220" t="s">
        <v>23542</v>
      </c>
      <c r="C627" t="s">
        <v>23541</v>
      </c>
    </row>
    <row r="628" spans="1:3" x14ac:dyDescent="0.25">
      <c r="A628" s="219" t="s">
        <v>25339</v>
      </c>
      <c r="B628" s="220" t="s">
        <v>25340</v>
      </c>
      <c r="C628" t="s">
        <v>25644</v>
      </c>
    </row>
    <row r="629" spans="1:3" x14ac:dyDescent="0.25">
      <c r="A629" s="219" t="s">
        <v>25339</v>
      </c>
      <c r="B629" s="220" t="s">
        <v>25340</v>
      </c>
      <c r="C629" t="s">
        <v>25816</v>
      </c>
    </row>
    <row r="630" spans="1:3" x14ac:dyDescent="0.25">
      <c r="A630" s="219" t="s">
        <v>24741</v>
      </c>
      <c r="B630" s="220" t="s">
        <v>23547</v>
      </c>
      <c r="C630" t="s">
        <v>23546</v>
      </c>
    </row>
    <row r="631" spans="1:3" x14ac:dyDescent="0.25">
      <c r="A631" s="219" t="s">
        <v>25341</v>
      </c>
      <c r="B631" s="220" t="s">
        <v>25342</v>
      </c>
      <c r="C631" t="s">
        <v>25645</v>
      </c>
    </row>
    <row r="632" spans="1:3" x14ac:dyDescent="0.25">
      <c r="A632" s="219" t="s">
        <v>25341</v>
      </c>
      <c r="B632" s="220" t="s">
        <v>25342</v>
      </c>
      <c r="C632" t="s">
        <v>25817</v>
      </c>
    </row>
    <row r="633" spans="1:3" x14ac:dyDescent="0.25">
      <c r="A633" s="219" t="s">
        <v>24742</v>
      </c>
      <c r="B633" s="220" t="s">
        <v>23549</v>
      </c>
      <c r="C633" t="s">
        <v>23548</v>
      </c>
    </row>
    <row r="634" spans="1:3" x14ac:dyDescent="0.25">
      <c r="A634" s="219" t="s">
        <v>24743</v>
      </c>
      <c r="B634" s="220" t="s">
        <v>23551</v>
      </c>
      <c r="C634" t="s">
        <v>23550</v>
      </c>
    </row>
    <row r="635" spans="1:3" x14ac:dyDescent="0.25">
      <c r="A635" s="219" t="s">
        <v>24744</v>
      </c>
      <c r="B635" s="220" t="s">
        <v>23553</v>
      </c>
      <c r="C635" t="s">
        <v>23552</v>
      </c>
    </row>
    <row r="636" spans="1:3" x14ac:dyDescent="0.25">
      <c r="A636" s="219" t="s">
        <v>24745</v>
      </c>
      <c r="B636" s="220" t="s">
        <v>23555</v>
      </c>
      <c r="C636" t="s">
        <v>23554</v>
      </c>
    </row>
    <row r="637" spans="1:3" x14ac:dyDescent="0.25">
      <c r="A637" s="219" t="s">
        <v>25343</v>
      </c>
      <c r="B637" s="220" t="s">
        <v>25344</v>
      </c>
      <c r="C637" t="s">
        <v>25646</v>
      </c>
    </row>
    <row r="638" spans="1:3" x14ac:dyDescent="0.25">
      <c r="A638" s="219" t="s">
        <v>25343</v>
      </c>
      <c r="B638" s="220" t="s">
        <v>25344</v>
      </c>
      <c r="C638" t="s">
        <v>25818</v>
      </c>
    </row>
    <row r="639" spans="1:3" x14ac:dyDescent="0.25">
      <c r="A639" s="219" t="s">
        <v>24746</v>
      </c>
      <c r="B639" s="220" t="s">
        <v>23557</v>
      </c>
      <c r="C639" t="s">
        <v>23556</v>
      </c>
    </row>
    <row r="640" spans="1:3" x14ac:dyDescent="0.25">
      <c r="A640" s="219" t="s">
        <v>25345</v>
      </c>
      <c r="B640" s="220" t="s">
        <v>25346</v>
      </c>
      <c r="C640" t="s">
        <v>25647</v>
      </c>
    </row>
    <row r="641" spans="1:3" x14ac:dyDescent="0.25">
      <c r="A641" s="219" t="s">
        <v>25345</v>
      </c>
      <c r="B641" s="220" t="s">
        <v>25346</v>
      </c>
      <c r="C641" t="s">
        <v>25819</v>
      </c>
    </row>
    <row r="642" spans="1:3" x14ac:dyDescent="0.25">
      <c r="A642" s="219" t="s">
        <v>24747</v>
      </c>
      <c r="B642" s="220" t="s">
        <v>23559</v>
      </c>
      <c r="C642" t="s">
        <v>23558</v>
      </c>
    </row>
    <row r="643" spans="1:3" x14ac:dyDescent="0.25">
      <c r="A643" s="219" t="s">
        <v>24747</v>
      </c>
      <c r="B643" s="220" t="s">
        <v>25512</v>
      </c>
      <c r="C643" t="s">
        <v>25950</v>
      </c>
    </row>
    <row r="644" spans="1:3" x14ac:dyDescent="0.25">
      <c r="A644" s="219" t="s">
        <v>24747</v>
      </c>
      <c r="B644" s="220" t="s">
        <v>25512</v>
      </c>
      <c r="C644" t="s">
        <v>25930</v>
      </c>
    </row>
    <row r="645" spans="1:3" x14ac:dyDescent="0.25">
      <c r="A645" s="219" t="s">
        <v>25347</v>
      </c>
      <c r="B645" s="220" t="s">
        <v>25348</v>
      </c>
      <c r="C645" t="s">
        <v>25648</v>
      </c>
    </row>
    <row r="646" spans="1:3" x14ac:dyDescent="0.25">
      <c r="A646" s="219" t="s">
        <v>25347</v>
      </c>
      <c r="B646" s="220" t="s">
        <v>25348</v>
      </c>
      <c r="C646" t="s">
        <v>25820</v>
      </c>
    </row>
    <row r="647" spans="1:3" x14ac:dyDescent="0.25">
      <c r="A647" s="219" t="s">
        <v>24748</v>
      </c>
      <c r="B647" s="220" t="s">
        <v>23561</v>
      </c>
      <c r="C647" t="s">
        <v>23560</v>
      </c>
    </row>
    <row r="648" spans="1:3" x14ac:dyDescent="0.25">
      <c r="A648" s="219" t="s">
        <v>25349</v>
      </c>
      <c r="B648" s="220" t="s">
        <v>25350</v>
      </c>
      <c r="C648" t="s">
        <v>25649</v>
      </c>
    </row>
    <row r="649" spans="1:3" x14ac:dyDescent="0.25">
      <c r="A649" s="219" t="s">
        <v>25349</v>
      </c>
      <c r="B649" s="220" t="s">
        <v>25350</v>
      </c>
      <c r="C649" t="s">
        <v>25821</v>
      </c>
    </row>
    <row r="650" spans="1:3" x14ac:dyDescent="0.25">
      <c r="A650" s="219" t="s">
        <v>24749</v>
      </c>
      <c r="B650" s="220" t="s">
        <v>23563</v>
      </c>
      <c r="C650" t="s">
        <v>23562</v>
      </c>
    </row>
    <row r="651" spans="1:3" x14ac:dyDescent="0.25">
      <c r="A651" s="219" t="s">
        <v>24749</v>
      </c>
      <c r="B651" s="220" t="s">
        <v>25513</v>
      </c>
      <c r="C651" t="s">
        <v>25951</v>
      </c>
    </row>
    <row r="652" spans="1:3" x14ac:dyDescent="0.25">
      <c r="A652" s="219" t="s">
        <v>24749</v>
      </c>
      <c r="B652" s="220" t="s">
        <v>25513</v>
      </c>
      <c r="C652" t="s">
        <v>25931</v>
      </c>
    </row>
    <row r="653" spans="1:3" x14ac:dyDescent="0.25">
      <c r="A653" s="219" t="s">
        <v>25351</v>
      </c>
      <c r="B653" s="220" t="s">
        <v>25352</v>
      </c>
      <c r="C653" t="s">
        <v>25650</v>
      </c>
    </row>
    <row r="654" spans="1:3" x14ac:dyDescent="0.25">
      <c r="A654" s="219" t="s">
        <v>25351</v>
      </c>
      <c r="B654" s="220" t="s">
        <v>25352</v>
      </c>
      <c r="C654" t="s">
        <v>25822</v>
      </c>
    </row>
    <row r="655" spans="1:3" x14ac:dyDescent="0.25">
      <c r="A655" s="219" t="s">
        <v>24750</v>
      </c>
      <c r="B655" s="220" t="s">
        <v>23565</v>
      </c>
      <c r="C655" t="s">
        <v>23564</v>
      </c>
    </row>
    <row r="656" spans="1:3" x14ac:dyDescent="0.25">
      <c r="A656" s="219" t="s">
        <v>24751</v>
      </c>
      <c r="B656" s="220" t="s">
        <v>23567</v>
      </c>
      <c r="C656" t="s">
        <v>23566</v>
      </c>
    </row>
    <row r="657" spans="1:3" x14ac:dyDescent="0.25">
      <c r="A657" s="219" t="s">
        <v>24752</v>
      </c>
      <c r="B657" s="220" t="s">
        <v>23569</v>
      </c>
      <c r="C657" t="s">
        <v>23568</v>
      </c>
    </row>
    <row r="658" spans="1:3" x14ac:dyDescent="0.25">
      <c r="A658" s="219" t="s">
        <v>24753</v>
      </c>
      <c r="B658" s="220" t="s">
        <v>23571</v>
      </c>
      <c r="C658" t="s">
        <v>23570</v>
      </c>
    </row>
    <row r="659" spans="1:3" x14ac:dyDescent="0.25">
      <c r="A659" s="219" t="s">
        <v>24754</v>
      </c>
      <c r="B659" s="220" t="s">
        <v>23573</v>
      </c>
      <c r="C659" t="s">
        <v>23572</v>
      </c>
    </row>
    <row r="660" spans="1:3" x14ac:dyDescent="0.25">
      <c r="A660" s="219" t="s">
        <v>25353</v>
      </c>
      <c r="B660" s="220" t="s">
        <v>25354</v>
      </c>
      <c r="C660" t="s">
        <v>25651</v>
      </c>
    </row>
    <row r="661" spans="1:3" x14ac:dyDescent="0.25">
      <c r="A661" s="219" t="s">
        <v>25353</v>
      </c>
      <c r="B661" s="220" t="s">
        <v>25354</v>
      </c>
      <c r="C661" t="s">
        <v>25823</v>
      </c>
    </row>
    <row r="662" spans="1:3" x14ac:dyDescent="0.25">
      <c r="A662" s="219" t="s">
        <v>24755</v>
      </c>
      <c r="B662" s="220" t="s">
        <v>23575</v>
      </c>
      <c r="C662" t="s">
        <v>23574</v>
      </c>
    </row>
    <row r="663" spans="1:3" x14ac:dyDescent="0.25">
      <c r="A663" s="219" t="s">
        <v>25355</v>
      </c>
      <c r="B663" s="220" t="s">
        <v>25356</v>
      </c>
      <c r="C663" t="s">
        <v>25652</v>
      </c>
    </row>
    <row r="664" spans="1:3" x14ac:dyDescent="0.25">
      <c r="A664" s="219" t="s">
        <v>25355</v>
      </c>
      <c r="B664" s="220" t="s">
        <v>25356</v>
      </c>
      <c r="C664" t="s">
        <v>25824</v>
      </c>
    </row>
    <row r="665" spans="1:3" x14ac:dyDescent="0.25">
      <c r="A665" s="219" t="s">
        <v>24756</v>
      </c>
      <c r="B665" s="220" t="s">
        <v>23577</v>
      </c>
      <c r="C665" t="s">
        <v>23576</v>
      </c>
    </row>
    <row r="666" spans="1:3" x14ac:dyDescent="0.25">
      <c r="A666" s="219" t="s">
        <v>25357</v>
      </c>
      <c r="B666" s="220" t="s">
        <v>25358</v>
      </c>
      <c r="C666" t="s">
        <v>25653</v>
      </c>
    </row>
    <row r="667" spans="1:3" x14ac:dyDescent="0.25">
      <c r="A667" s="219" t="s">
        <v>25357</v>
      </c>
      <c r="B667" s="220" t="s">
        <v>25358</v>
      </c>
      <c r="C667" t="s">
        <v>25825</v>
      </c>
    </row>
    <row r="668" spans="1:3" x14ac:dyDescent="0.25">
      <c r="A668" s="219" t="s">
        <v>24757</v>
      </c>
      <c r="B668" s="220" t="s">
        <v>23579</v>
      </c>
      <c r="C668" t="s">
        <v>23578</v>
      </c>
    </row>
    <row r="669" spans="1:3" x14ac:dyDescent="0.25">
      <c r="A669" s="219" t="s">
        <v>25359</v>
      </c>
      <c r="B669" s="220" t="s">
        <v>25360</v>
      </c>
      <c r="C669" t="s">
        <v>25654</v>
      </c>
    </row>
    <row r="670" spans="1:3" x14ac:dyDescent="0.25">
      <c r="A670" s="219" t="s">
        <v>25359</v>
      </c>
      <c r="B670" s="220" t="s">
        <v>25360</v>
      </c>
      <c r="C670" t="s">
        <v>25826</v>
      </c>
    </row>
    <row r="671" spans="1:3" x14ac:dyDescent="0.25">
      <c r="A671" s="219" t="s">
        <v>24758</v>
      </c>
      <c r="B671" s="220" t="s">
        <v>23581</v>
      </c>
      <c r="C671" t="s">
        <v>23580</v>
      </c>
    </row>
    <row r="672" spans="1:3" x14ac:dyDescent="0.25">
      <c r="A672" s="219" t="s">
        <v>24759</v>
      </c>
      <c r="B672" s="220" t="s">
        <v>23583</v>
      </c>
      <c r="C672" t="s">
        <v>23582</v>
      </c>
    </row>
    <row r="673" spans="1:3" x14ac:dyDescent="0.25">
      <c r="A673" s="219" t="s">
        <v>25361</v>
      </c>
      <c r="B673" s="220" t="s">
        <v>25362</v>
      </c>
      <c r="C673" t="s">
        <v>25655</v>
      </c>
    </row>
    <row r="674" spans="1:3" x14ac:dyDescent="0.25">
      <c r="A674" s="219" t="s">
        <v>25361</v>
      </c>
      <c r="B674" s="220" t="s">
        <v>25362</v>
      </c>
      <c r="C674" t="s">
        <v>25827</v>
      </c>
    </row>
    <row r="675" spans="1:3" x14ac:dyDescent="0.25">
      <c r="A675" s="219" t="s">
        <v>24760</v>
      </c>
      <c r="B675" s="220" t="s">
        <v>23585</v>
      </c>
      <c r="C675" t="s">
        <v>23584</v>
      </c>
    </row>
    <row r="676" spans="1:3" x14ac:dyDescent="0.25">
      <c r="A676" s="219" t="s">
        <v>25363</v>
      </c>
      <c r="B676" s="220" t="s">
        <v>25364</v>
      </c>
      <c r="C676" t="s">
        <v>25656</v>
      </c>
    </row>
    <row r="677" spans="1:3" x14ac:dyDescent="0.25">
      <c r="A677" s="219" t="s">
        <v>25363</v>
      </c>
      <c r="B677" s="220" t="s">
        <v>25364</v>
      </c>
      <c r="C677" t="s">
        <v>25828</v>
      </c>
    </row>
    <row r="678" spans="1:3" x14ac:dyDescent="0.25">
      <c r="A678" s="219" t="s">
        <v>24761</v>
      </c>
      <c r="B678" s="220" t="s">
        <v>23587</v>
      </c>
      <c r="C678" t="s">
        <v>23586</v>
      </c>
    </row>
    <row r="679" spans="1:3" x14ac:dyDescent="0.25">
      <c r="A679" s="219" t="s">
        <v>25365</v>
      </c>
      <c r="B679" s="220" t="s">
        <v>25366</v>
      </c>
      <c r="C679" t="s">
        <v>25657</v>
      </c>
    </row>
    <row r="680" spans="1:3" x14ac:dyDescent="0.25">
      <c r="A680" s="219" t="s">
        <v>25365</v>
      </c>
      <c r="B680" s="220" t="s">
        <v>25366</v>
      </c>
      <c r="C680" t="s">
        <v>25829</v>
      </c>
    </row>
    <row r="681" spans="1:3" x14ac:dyDescent="0.25">
      <c r="A681" s="219" t="s">
        <v>24762</v>
      </c>
      <c r="B681" s="220" t="s">
        <v>23589</v>
      </c>
      <c r="C681" t="s">
        <v>23588</v>
      </c>
    </row>
    <row r="682" spans="1:3" x14ac:dyDescent="0.25">
      <c r="A682" s="219" t="s">
        <v>25367</v>
      </c>
      <c r="B682" s="220" t="s">
        <v>25368</v>
      </c>
      <c r="C682" t="s">
        <v>25658</v>
      </c>
    </row>
    <row r="683" spans="1:3" x14ac:dyDescent="0.25">
      <c r="A683" s="219" t="s">
        <v>25367</v>
      </c>
      <c r="B683" s="220" t="s">
        <v>25368</v>
      </c>
      <c r="C683" t="s">
        <v>25830</v>
      </c>
    </row>
    <row r="684" spans="1:3" x14ac:dyDescent="0.25">
      <c r="A684" s="219" t="s">
        <v>24763</v>
      </c>
      <c r="B684" s="220" t="s">
        <v>23591</v>
      </c>
      <c r="C684" t="s">
        <v>23590</v>
      </c>
    </row>
    <row r="685" spans="1:3" x14ac:dyDescent="0.25">
      <c r="A685" s="219" t="s">
        <v>25369</v>
      </c>
      <c r="B685" s="220" t="s">
        <v>25370</v>
      </c>
      <c r="C685" t="s">
        <v>25659</v>
      </c>
    </row>
    <row r="686" spans="1:3" x14ac:dyDescent="0.25">
      <c r="A686" s="219" t="s">
        <v>25369</v>
      </c>
      <c r="B686" s="220" t="s">
        <v>25370</v>
      </c>
      <c r="C686" t="s">
        <v>25831</v>
      </c>
    </row>
    <row r="687" spans="1:3" x14ac:dyDescent="0.25">
      <c r="A687" s="219" t="s">
        <v>24764</v>
      </c>
      <c r="B687" s="220" t="s">
        <v>23593</v>
      </c>
      <c r="C687" t="s">
        <v>23592</v>
      </c>
    </row>
    <row r="688" spans="1:3" x14ac:dyDescent="0.25">
      <c r="A688" s="219" t="s">
        <v>25371</v>
      </c>
      <c r="B688" s="220" t="s">
        <v>25372</v>
      </c>
      <c r="C688" t="s">
        <v>25660</v>
      </c>
    </row>
    <row r="689" spans="1:3" x14ac:dyDescent="0.25">
      <c r="A689" s="219" t="s">
        <v>25371</v>
      </c>
      <c r="B689" s="220" t="s">
        <v>25372</v>
      </c>
      <c r="C689" t="s">
        <v>25832</v>
      </c>
    </row>
    <row r="690" spans="1:3" x14ac:dyDescent="0.25">
      <c r="A690" s="219" t="s">
        <v>24765</v>
      </c>
      <c r="B690" s="220" t="s">
        <v>23595</v>
      </c>
      <c r="C690" t="s">
        <v>23594</v>
      </c>
    </row>
    <row r="691" spans="1:3" x14ac:dyDescent="0.25">
      <c r="A691" s="219" t="s">
        <v>24765</v>
      </c>
      <c r="B691" s="220" t="s">
        <v>25514</v>
      </c>
      <c r="C691" t="s">
        <v>25952</v>
      </c>
    </row>
    <row r="692" spans="1:3" x14ac:dyDescent="0.25">
      <c r="A692" s="219" t="s">
        <v>24765</v>
      </c>
      <c r="B692" s="220" t="s">
        <v>25514</v>
      </c>
      <c r="C692" t="s">
        <v>25932</v>
      </c>
    </row>
    <row r="693" spans="1:3" x14ac:dyDescent="0.25">
      <c r="A693" s="219" t="s">
        <v>24766</v>
      </c>
      <c r="B693" s="220" t="s">
        <v>23597</v>
      </c>
      <c r="C693" t="s">
        <v>23596</v>
      </c>
    </row>
    <row r="694" spans="1:3" x14ac:dyDescent="0.25">
      <c r="A694" s="219" t="s">
        <v>24767</v>
      </c>
      <c r="B694" s="220" t="s">
        <v>23599</v>
      </c>
      <c r="C694" t="s">
        <v>23598</v>
      </c>
    </row>
    <row r="695" spans="1:3" x14ac:dyDescent="0.25">
      <c r="A695" s="219" t="s">
        <v>24768</v>
      </c>
      <c r="B695" s="220" t="s">
        <v>23601</v>
      </c>
      <c r="C695" t="s">
        <v>23600</v>
      </c>
    </row>
    <row r="696" spans="1:3" x14ac:dyDescent="0.25">
      <c r="A696" s="219" t="s">
        <v>24769</v>
      </c>
      <c r="B696" s="220" t="s">
        <v>23603</v>
      </c>
      <c r="C696" t="s">
        <v>23602</v>
      </c>
    </row>
    <row r="697" spans="1:3" x14ac:dyDescent="0.25">
      <c r="A697" s="219" t="s">
        <v>25373</v>
      </c>
      <c r="B697" s="220" t="s">
        <v>25374</v>
      </c>
      <c r="C697" t="s">
        <v>25661</v>
      </c>
    </row>
    <row r="698" spans="1:3" x14ac:dyDescent="0.25">
      <c r="A698" s="219" t="s">
        <v>25373</v>
      </c>
      <c r="B698" s="220" t="s">
        <v>25374</v>
      </c>
      <c r="C698" t="s">
        <v>25833</v>
      </c>
    </row>
    <row r="699" spans="1:3" x14ac:dyDescent="0.25">
      <c r="A699" s="219" t="s">
        <v>24770</v>
      </c>
      <c r="B699" s="220" t="s">
        <v>23605</v>
      </c>
      <c r="C699" t="s">
        <v>23604</v>
      </c>
    </row>
    <row r="700" spans="1:3" x14ac:dyDescent="0.25">
      <c r="A700" s="219" t="s">
        <v>24770</v>
      </c>
      <c r="B700" s="220" t="s">
        <v>25515</v>
      </c>
      <c r="C700" t="s">
        <v>25953</v>
      </c>
    </row>
    <row r="701" spans="1:3" x14ac:dyDescent="0.25">
      <c r="A701" s="219" t="s">
        <v>24770</v>
      </c>
      <c r="B701" s="220" t="s">
        <v>25515</v>
      </c>
      <c r="C701" t="s">
        <v>25933</v>
      </c>
    </row>
    <row r="702" spans="1:3" x14ac:dyDescent="0.25">
      <c r="A702" s="219" t="s">
        <v>25375</v>
      </c>
      <c r="B702" s="220" t="s">
        <v>25376</v>
      </c>
      <c r="C702" t="s">
        <v>25662</v>
      </c>
    </row>
    <row r="703" spans="1:3" x14ac:dyDescent="0.25">
      <c r="A703" s="219" t="s">
        <v>25375</v>
      </c>
      <c r="B703" s="220" t="s">
        <v>25376</v>
      </c>
      <c r="C703" t="s">
        <v>25834</v>
      </c>
    </row>
    <row r="704" spans="1:3" x14ac:dyDescent="0.25">
      <c r="A704" s="219" t="s">
        <v>24771</v>
      </c>
      <c r="B704" s="220" t="s">
        <v>23607</v>
      </c>
      <c r="C704" t="s">
        <v>23606</v>
      </c>
    </row>
    <row r="705" spans="1:3" x14ac:dyDescent="0.25">
      <c r="A705" s="219" t="s">
        <v>24771</v>
      </c>
      <c r="B705" s="220" t="s">
        <v>25516</v>
      </c>
      <c r="C705" t="s">
        <v>25954</v>
      </c>
    </row>
    <row r="706" spans="1:3" x14ac:dyDescent="0.25">
      <c r="A706" s="219" t="s">
        <v>24771</v>
      </c>
      <c r="B706" s="220" t="s">
        <v>25516</v>
      </c>
      <c r="C706" t="s">
        <v>25934</v>
      </c>
    </row>
    <row r="707" spans="1:3" x14ac:dyDescent="0.25">
      <c r="A707" s="219" t="s">
        <v>25377</v>
      </c>
      <c r="B707" s="220" t="s">
        <v>25378</v>
      </c>
      <c r="C707" t="s">
        <v>25663</v>
      </c>
    </row>
    <row r="708" spans="1:3" x14ac:dyDescent="0.25">
      <c r="A708" s="219" t="s">
        <v>25377</v>
      </c>
      <c r="B708" s="220" t="s">
        <v>25378</v>
      </c>
      <c r="C708" t="s">
        <v>25835</v>
      </c>
    </row>
    <row r="709" spans="1:3" x14ac:dyDescent="0.25">
      <c r="A709" s="219" t="s">
        <v>24772</v>
      </c>
      <c r="B709" s="220" t="s">
        <v>23609</v>
      </c>
      <c r="C709" t="s">
        <v>23608</v>
      </c>
    </row>
    <row r="710" spans="1:3" x14ac:dyDescent="0.25">
      <c r="A710" s="219" t="s">
        <v>25379</v>
      </c>
      <c r="B710" s="220" t="s">
        <v>25380</v>
      </c>
      <c r="C710" t="s">
        <v>25664</v>
      </c>
    </row>
    <row r="711" spans="1:3" x14ac:dyDescent="0.25">
      <c r="A711" s="219" t="s">
        <v>25379</v>
      </c>
      <c r="B711" s="220" t="s">
        <v>25380</v>
      </c>
      <c r="C711" t="s">
        <v>25836</v>
      </c>
    </row>
    <row r="712" spans="1:3" x14ac:dyDescent="0.25">
      <c r="A712" s="219" t="s">
        <v>24773</v>
      </c>
      <c r="B712" s="220" t="s">
        <v>23611</v>
      </c>
      <c r="C712" t="s">
        <v>23610</v>
      </c>
    </row>
    <row r="713" spans="1:3" x14ac:dyDescent="0.25">
      <c r="A713" s="219" t="s">
        <v>24774</v>
      </c>
      <c r="B713" s="220" t="s">
        <v>23613</v>
      </c>
      <c r="C713" t="s">
        <v>23612</v>
      </c>
    </row>
    <row r="714" spans="1:3" x14ac:dyDescent="0.25">
      <c r="A714" s="219" t="s">
        <v>25381</v>
      </c>
      <c r="B714" s="220" t="s">
        <v>25382</v>
      </c>
      <c r="C714" t="s">
        <v>25665</v>
      </c>
    </row>
    <row r="715" spans="1:3" x14ac:dyDescent="0.25">
      <c r="A715" s="219" t="s">
        <v>25381</v>
      </c>
      <c r="B715" s="220" t="s">
        <v>25382</v>
      </c>
      <c r="C715" t="s">
        <v>25837</v>
      </c>
    </row>
    <row r="716" spans="1:3" x14ac:dyDescent="0.25">
      <c r="A716" s="219" t="s">
        <v>24775</v>
      </c>
      <c r="B716" s="220" t="s">
        <v>23615</v>
      </c>
      <c r="C716" t="s">
        <v>23614</v>
      </c>
    </row>
    <row r="717" spans="1:3" x14ac:dyDescent="0.25">
      <c r="A717" s="219" t="s">
        <v>24776</v>
      </c>
      <c r="B717" s="220" t="s">
        <v>23617</v>
      </c>
      <c r="C717" t="s">
        <v>23616</v>
      </c>
    </row>
    <row r="718" spans="1:3" x14ac:dyDescent="0.25">
      <c r="A718" s="219" t="s">
        <v>24777</v>
      </c>
      <c r="B718" s="220" t="s">
        <v>23619</v>
      </c>
      <c r="C718" t="s">
        <v>23618</v>
      </c>
    </row>
    <row r="719" spans="1:3" x14ac:dyDescent="0.25">
      <c r="A719" s="219" t="s">
        <v>24778</v>
      </c>
      <c r="B719" s="220" t="s">
        <v>23621</v>
      </c>
      <c r="C719" t="s">
        <v>23620</v>
      </c>
    </row>
    <row r="720" spans="1:3" x14ac:dyDescent="0.25">
      <c r="A720" s="219" t="s">
        <v>25383</v>
      </c>
      <c r="B720" s="220" t="s">
        <v>25384</v>
      </c>
      <c r="C720" t="s">
        <v>25666</v>
      </c>
    </row>
    <row r="721" spans="1:3" x14ac:dyDescent="0.25">
      <c r="A721" s="219" t="s">
        <v>25383</v>
      </c>
      <c r="B721" s="220" t="s">
        <v>25384</v>
      </c>
      <c r="C721" t="s">
        <v>25838</v>
      </c>
    </row>
    <row r="722" spans="1:3" x14ac:dyDescent="0.25">
      <c r="A722" s="219" t="s">
        <v>24779</v>
      </c>
      <c r="B722" s="220" t="s">
        <v>23623</v>
      </c>
      <c r="C722" t="s">
        <v>23622</v>
      </c>
    </row>
    <row r="723" spans="1:3" x14ac:dyDescent="0.25">
      <c r="A723" s="219" t="s">
        <v>24780</v>
      </c>
      <c r="B723" s="220" t="s">
        <v>23625</v>
      </c>
      <c r="C723" t="s">
        <v>23624</v>
      </c>
    </row>
    <row r="724" spans="1:3" x14ac:dyDescent="0.25">
      <c r="A724" s="219" t="s">
        <v>24781</v>
      </c>
      <c r="B724" s="220" t="s">
        <v>23627</v>
      </c>
      <c r="C724" t="s">
        <v>23626</v>
      </c>
    </row>
    <row r="725" spans="1:3" x14ac:dyDescent="0.25">
      <c r="A725" s="219" t="s">
        <v>24782</v>
      </c>
      <c r="B725" s="220" t="s">
        <v>23629</v>
      </c>
      <c r="C725" t="s">
        <v>23628</v>
      </c>
    </row>
    <row r="726" spans="1:3" x14ac:dyDescent="0.25">
      <c r="A726" s="219" t="s">
        <v>24783</v>
      </c>
      <c r="B726" s="220" t="s">
        <v>23631</v>
      </c>
      <c r="C726" t="s">
        <v>23630</v>
      </c>
    </row>
    <row r="727" spans="1:3" x14ac:dyDescent="0.25">
      <c r="A727" s="219" t="s">
        <v>24784</v>
      </c>
      <c r="B727" s="220" t="s">
        <v>23633</v>
      </c>
      <c r="C727" t="s">
        <v>23632</v>
      </c>
    </row>
    <row r="728" spans="1:3" x14ac:dyDescent="0.25">
      <c r="A728" s="219" t="s">
        <v>25385</v>
      </c>
      <c r="B728" s="220" t="s">
        <v>25386</v>
      </c>
      <c r="C728" t="s">
        <v>25667</v>
      </c>
    </row>
    <row r="729" spans="1:3" x14ac:dyDescent="0.25">
      <c r="A729" s="219" t="s">
        <v>25385</v>
      </c>
      <c r="B729" s="220" t="s">
        <v>25386</v>
      </c>
      <c r="C729" t="s">
        <v>25839</v>
      </c>
    </row>
    <row r="730" spans="1:3" x14ac:dyDescent="0.25">
      <c r="A730" s="219" t="s">
        <v>24785</v>
      </c>
      <c r="B730" s="220" t="s">
        <v>23635</v>
      </c>
      <c r="C730" t="s">
        <v>23634</v>
      </c>
    </row>
    <row r="731" spans="1:3" x14ac:dyDescent="0.25">
      <c r="A731" s="219" t="s">
        <v>24785</v>
      </c>
      <c r="B731" s="220" t="s">
        <v>25517</v>
      </c>
      <c r="C731" t="s">
        <v>25955</v>
      </c>
    </row>
    <row r="732" spans="1:3" x14ac:dyDescent="0.25">
      <c r="A732" s="219" t="s">
        <v>24785</v>
      </c>
      <c r="B732" s="220" t="s">
        <v>25517</v>
      </c>
      <c r="C732" t="s">
        <v>25935</v>
      </c>
    </row>
    <row r="733" spans="1:3" x14ac:dyDescent="0.25">
      <c r="A733" s="219" t="s">
        <v>25387</v>
      </c>
      <c r="B733" s="220" t="s">
        <v>25388</v>
      </c>
      <c r="C733" t="s">
        <v>25668</v>
      </c>
    </row>
    <row r="734" spans="1:3" x14ac:dyDescent="0.25">
      <c r="A734" s="219" t="s">
        <v>25387</v>
      </c>
      <c r="B734" s="220" t="s">
        <v>25388</v>
      </c>
      <c r="C734" t="s">
        <v>25840</v>
      </c>
    </row>
    <row r="735" spans="1:3" x14ac:dyDescent="0.25">
      <c r="A735" s="219" t="s">
        <v>25481</v>
      </c>
      <c r="B735" s="220" t="s">
        <v>25482</v>
      </c>
      <c r="C735" t="s">
        <v>25909</v>
      </c>
    </row>
    <row r="736" spans="1:3" x14ac:dyDescent="0.25">
      <c r="A736" s="219" t="s">
        <v>25481</v>
      </c>
      <c r="B736" s="220" t="s">
        <v>25482</v>
      </c>
      <c r="C736" t="s">
        <v>25887</v>
      </c>
    </row>
    <row r="737" spans="1:3" x14ac:dyDescent="0.25">
      <c r="A737" s="219" t="s">
        <v>24786</v>
      </c>
      <c r="B737" s="220" t="s">
        <v>23637</v>
      </c>
      <c r="C737" t="s">
        <v>23636</v>
      </c>
    </row>
    <row r="738" spans="1:3" x14ac:dyDescent="0.25">
      <c r="A738" s="219" t="s">
        <v>24787</v>
      </c>
      <c r="B738" s="220" t="s">
        <v>23639</v>
      </c>
      <c r="C738" t="s">
        <v>23638</v>
      </c>
    </row>
    <row r="739" spans="1:3" x14ac:dyDescent="0.25">
      <c r="A739" s="219" t="s">
        <v>24788</v>
      </c>
      <c r="B739" s="220" t="s">
        <v>23641</v>
      </c>
      <c r="C739" t="s">
        <v>23640</v>
      </c>
    </row>
    <row r="740" spans="1:3" x14ac:dyDescent="0.25">
      <c r="A740" s="219" t="s">
        <v>24789</v>
      </c>
      <c r="B740" s="220" t="s">
        <v>23643</v>
      </c>
      <c r="C740" t="s">
        <v>23642</v>
      </c>
    </row>
    <row r="741" spans="1:3" x14ac:dyDescent="0.25">
      <c r="A741" s="219" t="s">
        <v>24790</v>
      </c>
      <c r="B741" s="220" t="s">
        <v>23645</v>
      </c>
      <c r="C741" t="s">
        <v>23644</v>
      </c>
    </row>
    <row r="742" spans="1:3" x14ac:dyDescent="0.25">
      <c r="A742" s="219" t="s">
        <v>24791</v>
      </c>
      <c r="B742" s="220" t="s">
        <v>23647</v>
      </c>
      <c r="C742" t="s">
        <v>23646</v>
      </c>
    </row>
    <row r="743" spans="1:3" x14ac:dyDescent="0.25">
      <c r="A743" s="219" t="s">
        <v>24792</v>
      </c>
      <c r="B743" s="220" t="s">
        <v>23649</v>
      </c>
      <c r="C743" t="s">
        <v>23648</v>
      </c>
    </row>
    <row r="744" spans="1:3" x14ac:dyDescent="0.25">
      <c r="A744" s="219" t="s">
        <v>24793</v>
      </c>
      <c r="B744" s="220" t="s">
        <v>23651</v>
      </c>
      <c r="C744" t="s">
        <v>23650</v>
      </c>
    </row>
    <row r="745" spans="1:3" x14ac:dyDescent="0.25">
      <c r="A745" s="219" t="s">
        <v>24794</v>
      </c>
      <c r="B745" s="220" t="s">
        <v>23653</v>
      </c>
      <c r="C745" t="s">
        <v>23652</v>
      </c>
    </row>
    <row r="746" spans="1:3" x14ac:dyDescent="0.25">
      <c r="A746" s="219" t="s">
        <v>24795</v>
      </c>
      <c r="B746" s="220" t="s">
        <v>23655</v>
      </c>
      <c r="C746" t="s">
        <v>23654</v>
      </c>
    </row>
    <row r="747" spans="1:3" x14ac:dyDescent="0.25">
      <c r="A747" s="219" t="s">
        <v>24796</v>
      </c>
      <c r="B747" s="220" t="s">
        <v>23657</v>
      </c>
      <c r="C747" t="s">
        <v>23656</v>
      </c>
    </row>
    <row r="748" spans="1:3" x14ac:dyDescent="0.25">
      <c r="A748" s="219" t="s">
        <v>24797</v>
      </c>
      <c r="B748" s="220" t="s">
        <v>23659</v>
      </c>
      <c r="C748" t="s">
        <v>23658</v>
      </c>
    </row>
    <row r="749" spans="1:3" x14ac:dyDescent="0.25">
      <c r="A749" s="219" t="s">
        <v>24798</v>
      </c>
      <c r="B749" s="220" t="s">
        <v>23661</v>
      </c>
      <c r="C749" t="s">
        <v>23660</v>
      </c>
    </row>
    <row r="750" spans="1:3" x14ac:dyDescent="0.25">
      <c r="A750" s="219" t="s">
        <v>24799</v>
      </c>
      <c r="B750" s="220" t="s">
        <v>23663</v>
      </c>
      <c r="C750" t="s">
        <v>23662</v>
      </c>
    </row>
    <row r="751" spans="1:3" x14ac:dyDescent="0.25">
      <c r="A751" s="219" t="s">
        <v>25467</v>
      </c>
      <c r="B751" s="220" t="s">
        <v>25468</v>
      </c>
      <c r="C751" t="s">
        <v>25902</v>
      </c>
    </row>
    <row r="752" spans="1:3" x14ac:dyDescent="0.25">
      <c r="A752" s="219" t="s">
        <v>25467</v>
      </c>
      <c r="B752" s="220" t="s">
        <v>25468</v>
      </c>
      <c r="C752" t="s">
        <v>25880</v>
      </c>
    </row>
    <row r="753" spans="1:3" x14ac:dyDescent="0.25">
      <c r="A753" s="219" t="s">
        <v>25489</v>
      </c>
      <c r="B753" s="220" t="s">
        <v>25490</v>
      </c>
      <c r="C753" t="s">
        <v>25913</v>
      </c>
    </row>
    <row r="754" spans="1:3" x14ac:dyDescent="0.25">
      <c r="A754" s="219" t="s">
        <v>25489</v>
      </c>
      <c r="B754" s="220" t="s">
        <v>25490</v>
      </c>
      <c r="C754" t="s">
        <v>25891</v>
      </c>
    </row>
    <row r="755" spans="1:3" x14ac:dyDescent="0.25">
      <c r="A755" s="219" t="s">
        <v>25493</v>
      </c>
      <c r="B755" s="220" t="s">
        <v>25494</v>
      </c>
      <c r="C755" t="s">
        <v>25915</v>
      </c>
    </row>
    <row r="756" spans="1:3" x14ac:dyDescent="0.25">
      <c r="A756" s="219" t="s">
        <v>25493</v>
      </c>
      <c r="B756" s="220" t="s">
        <v>25494</v>
      </c>
      <c r="C756" t="s">
        <v>25893</v>
      </c>
    </row>
    <row r="757" spans="1:3" x14ac:dyDescent="0.25">
      <c r="A757" s="219" t="s">
        <v>25495</v>
      </c>
      <c r="B757" s="220" t="s">
        <v>25496</v>
      </c>
      <c r="C757" t="s">
        <v>25916</v>
      </c>
    </row>
    <row r="758" spans="1:3" x14ac:dyDescent="0.25">
      <c r="A758" s="219" t="s">
        <v>25495</v>
      </c>
      <c r="B758" s="220" t="s">
        <v>25496</v>
      </c>
      <c r="C758" t="s">
        <v>25894</v>
      </c>
    </row>
    <row r="759" spans="1:3" x14ac:dyDescent="0.25">
      <c r="A759" s="219" t="s">
        <v>25497</v>
      </c>
      <c r="B759" s="220" t="s">
        <v>25498</v>
      </c>
      <c r="C759" t="s">
        <v>25917</v>
      </c>
    </row>
    <row r="760" spans="1:3" x14ac:dyDescent="0.25">
      <c r="A760" s="219" t="s">
        <v>25497</v>
      </c>
      <c r="B760" s="220" t="s">
        <v>25498</v>
      </c>
      <c r="C760" t="s">
        <v>25895</v>
      </c>
    </row>
    <row r="761" spans="1:3" x14ac:dyDescent="0.25">
      <c r="A761" s="219" t="s">
        <v>25479</v>
      </c>
      <c r="B761" s="220" t="s">
        <v>25480</v>
      </c>
      <c r="C761" t="s">
        <v>25908</v>
      </c>
    </row>
    <row r="762" spans="1:3" x14ac:dyDescent="0.25">
      <c r="A762" s="219" t="s">
        <v>25479</v>
      </c>
      <c r="B762" s="220" t="s">
        <v>25480</v>
      </c>
      <c r="C762" t="s">
        <v>25886</v>
      </c>
    </row>
    <row r="763" spans="1:3" x14ac:dyDescent="0.25">
      <c r="A763" s="219" t="s">
        <v>25491</v>
      </c>
      <c r="B763" s="220" t="s">
        <v>25492</v>
      </c>
      <c r="C763" t="s">
        <v>25914</v>
      </c>
    </row>
    <row r="764" spans="1:3" x14ac:dyDescent="0.25">
      <c r="A764" s="219" t="s">
        <v>25491</v>
      </c>
      <c r="B764" s="220" t="s">
        <v>25492</v>
      </c>
      <c r="C764" t="s">
        <v>25892</v>
      </c>
    </row>
    <row r="765" spans="1:3" x14ac:dyDescent="0.25">
      <c r="A765" s="219" t="s">
        <v>25473</v>
      </c>
      <c r="B765" s="220" t="s">
        <v>25474</v>
      </c>
      <c r="C765" t="s">
        <v>25905</v>
      </c>
    </row>
    <row r="766" spans="1:3" x14ac:dyDescent="0.25">
      <c r="A766" s="219" t="s">
        <v>25473</v>
      </c>
      <c r="B766" s="220" t="s">
        <v>25474</v>
      </c>
      <c r="C766" t="s">
        <v>25883</v>
      </c>
    </row>
    <row r="767" spans="1:3" x14ac:dyDescent="0.25">
      <c r="A767" s="219" t="s">
        <v>25469</v>
      </c>
      <c r="B767" s="220" t="s">
        <v>25470</v>
      </c>
      <c r="C767" t="s">
        <v>25903</v>
      </c>
    </row>
    <row r="768" spans="1:3" x14ac:dyDescent="0.25">
      <c r="A768" s="219" t="s">
        <v>25469</v>
      </c>
      <c r="B768" s="220" t="s">
        <v>25470</v>
      </c>
      <c r="C768" t="s">
        <v>25881</v>
      </c>
    </row>
    <row r="769" spans="1:3" x14ac:dyDescent="0.25">
      <c r="A769" s="219" t="s">
        <v>25471</v>
      </c>
      <c r="B769" s="220" t="s">
        <v>25472</v>
      </c>
      <c r="C769" t="s">
        <v>25904</v>
      </c>
    </row>
    <row r="770" spans="1:3" x14ac:dyDescent="0.25">
      <c r="A770" s="219" t="s">
        <v>25471</v>
      </c>
      <c r="B770" s="220" t="s">
        <v>25472</v>
      </c>
      <c r="C770" t="s">
        <v>25882</v>
      </c>
    </row>
    <row r="771" spans="1:3" x14ac:dyDescent="0.25">
      <c r="A771" s="219" t="s">
        <v>25499</v>
      </c>
      <c r="B771" s="220" t="s">
        <v>25500</v>
      </c>
      <c r="C771" t="s">
        <v>25918</v>
      </c>
    </row>
    <row r="772" spans="1:3" x14ac:dyDescent="0.25">
      <c r="A772" s="219" t="s">
        <v>25499</v>
      </c>
      <c r="B772" s="220" t="s">
        <v>25500</v>
      </c>
      <c r="C772" t="s">
        <v>25896</v>
      </c>
    </row>
    <row r="773" spans="1:3" x14ac:dyDescent="0.25">
      <c r="A773" s="219" t="s">
        <v>25501</v>
      </c>
      <c r="B773" s="220" t="s">
        <v>25502</v>
      </c>
      <c r="C773" t="s">
        <v>25919</v>
      </c>
    </row>
    <row r="774" spans="1:3" x14ac:dyDescent="0.25">
      <c r="A774" s="219" t="s">
        <v>25501</v>
      </c>
      <c r="B774" s="220" t="s">
        <v>25502</v>
      </c>
      <c r="C774" t="s">
        <v>25897</v>
      </c>
    </row>
    <row r="775" spans="1:3" x14ac:dyDescent="0.25">
      <c r="A775" s="219" t="s">
        <v>24800</v>
      </c>
      <c r="B775" s="220" t="s">
        <v>23665</v>
      </c>
      <c r="C775" t="s">
        <v>23664</v>
      </c>
    </row>
    <row r="776" spans="1:3" x14ac:dyDescent="0.25">
      <c r="A776" s="219" t="s">
        <v>24801</v>
      </c>
      <c r="B776" s="220" t="s">
        <v>23667</v>
      </c>
      <c r="C776" t="s">
        <v>23666</v>
      </c>
    </row>
    <row r="777" spans="1:3" x14ac:dyDescent="0.25">
      <c r="A777" s="219" t="s">
        <v>25475</v>
      </c>
      <c r="B777" s="220" t="s">
        <v>25476</v>
      </c>
      <c r="C777" t="s">
        <v>25906</v>
      </c>
    </row>
    <row r="778" spans="1:3" x14ac:dyDescent="0.25">
      <c r="A778" s="219" t="s">
        <v>25475</v>
      </c>
      <c r="B778" s="220" t="s">
        <v>25476</v>
      </c>
      <c r="C778" t="s">
        <v>25884</v>
      </c>
    </row>
    <row r="779" spans="1:3" x14ac:dyDescent="0.25">
      <c r="A779" s="219" t="s">
        <v>25477</v>
      </c>
      <c r="B779" s="220" t="s">
        <v>25478</v>
      </c>
      <c r="C779" t="s">
        <v>25907</v>
      </c>
    </row>
    <row r="780" spans="1:3" x14ac:dyDescent="0.25">
      <c r="A780" s="219" t="s">
        <v>25477</v>
      </c>
      <c r="B780" s="220" t="s">
        <v>25478</v>
      </c>
      <c r="C780" t="s">
        <v>25885</v>
      </c>
    </row>
    <row r="781" spans="1:3" x14ac:dyDescent="0.25">
      <c r="A781" s="219" t="s">
        <v>25483</v>
      </c>
      <c r="B781" s="220" t="s">
        <v>25484</v>
      </c>
      <c r="C781" t="s">
        <v>25910</v>
      </c>
    </row>
    <row r="782" spans="1:3" x14ac:dyDescent="0.25">
      <c r="A782" s="219" t="s">
        <v>25483</v>
      </c>
      <c r="B782" s="220" t="s">
        <v>25484</v>
      </c>
      <c r="C782" t="s">
        <v>25888</v>
      </c>
    </row>
    <row r="783" spans="1:3" x14ac:dyDescent="0.25">
      <c r="A783" s="219" t="s">
        <v>25485</v>
      </c>
      <c r="B783" s="220" t="s">
        <v>25486</v>
      </c>
      <c r="C783" t="s">
        <v>25911</v>
      </c>
    </row>
    <row r="784" spans="1:3" x14ac:dyDescent="0.25">
      <c r="A784" s="219" t="s">
        <v>25485</v>
      </c>
      <c r="B784" s="220" t="s">
        <v>25486</v>
      </c>
      <c r="C784" t="s">
        <v>25889</v>
      </c>
    </row>
    <row r="785" spans="1:3" x14ac:dyDescent="0.25">
      <c r="A785" s="219" t="s">
        <v>25487</v>
      </c>
      <c r="B785" s="220" t="s">
        <v>25488</v>
      </c>
      <c r="C785" t="s">
        <v>25912</v>
      </c>
    </row>
    <row r="786" spans="1:3" x14ac:dyDescent="0.25">
      <c r="A786" s="219" t="s">
        <v>25487</v>
      </c>
      <c r="B786" s="220" t="s">
        <v>25488</v>
      </c>
      <c r="C786" t="s">
        <v>25890</v>
      </c>
    </row>
    <row r="787" spans="1:3" x14ac:dyDescent="0.25">
      <c r="A787" s="219" t="s">
        <v>24802</v>
      </c>
      <c r="B787" s="220" t="s">
        <v>23669</v>
      </c>
      <c r="C787" t="s">
        <v>23668</v>
      </c>
    </row>
    <row r="788" spans="1:3" x14ac:dyDescent="0.25">
      <c r="A788" s="219" t="s">
        <v>24803</v>
      </c>
      <c r="B788" s="220" t="s">
        <v>23671</v>
      </c>
      <c r="C788" t="s">
        <v>23670</v>
      </c>
    </row>
    <row r="789" spans="1:3" x14ac:dyDescent="0.25">
      <c r="A789" s="219" t="s">
        <v>24804</v>
      </c>
      <c r="B789" s="220" t="s">
        <v>23673</v>
      </c>
      <c r="C789" t="s">
        <v>23672</v>
      </c>
    </row>
    <row r="790" spans="1:3" x14ac:dyDescent="0.25">
      <c r="A790" s="219" t="s">
        <v>24805</v>
      </c>
      <c r="B790" s="220" t="s">
        <v>23675</v>
      </c>
      <c r="C790" t="s">
        <v>23674</v>
      </c>
    </row>
    <row r="791" spans="1:3" x14ac:dyDescent="0.25">
      <c r="A791" s="219" t="s">
        <v>24806</v>
      </c>
      <c r="B791" s="220" t="s">
        <v>23677</v>
      </c>
      <c r="C791" t="s">
        <v>23676</v>
      </c>
    </row>
    <row r="792" spans="1:3" x14ac:dyDescent="0.25">
      <c r="A792" s="219" t="s">
        <v>24807</v>
      </c>
      <c r="B792" s="220" t="s">
        <v>23679</v>
      </c>
      <c r="C792" t="s">
        <v>23678</v>
      </c>
    </row>
    <row r="793" spans="1:3" x14ac:dyDescent="0.25">
      <c r="A793" s="219" t="s">
        <v>24808</v>
      </c>
      <c r="B793" s="220" t="s">
        <v>23681</v>
      </c>
      <c r="C793" t="s">
        <v>23680</v>
      </c>
    </row>
    <row r="794" spans="1:3" x14ac:dyDescent="0.25">
      <c r="A794" s="219" t="s">
        <v>24809</v>
      </c>
      <c r="B794" s="220" t="s">
        <v>23683</v>
      </c>
      <c r="C794" t="s">
        <v>23682</v>
      </c>
    </row>
    <row r="795" spans="1:3" x14ac:dyDescent="0.25">
      <c r="A795" s="219" t="s">
        <v>25389</v>
      </c>
      <c r="B795" s="220" t="s">
        <v>25390</v>
      </c>
      <c r="C795" t="s">
        <v>25669</v>
      </c>
    </row>
    <row r="796" spans="1:3" x14ac:dyDescent="0.25">
      <c r="A796" s="219" t="s">
        <v>25389</v>
      </c>
      <c r="B796" s="220" t="s">
        <v>25390</v>
      </c>
      <c r="C796" t="s">
        <v>25841</v>
      </c>
    </row>
    <row r="797" spans="1:3" x14ac:dyDescent="0.25">
      <c r="A797" s="219" t="s">
        <v>24810</v>
      </c>
      <c r="B797" s="220" t="s">
        <v>23685</v>
      </c>
      <c r="C797" t="s">
        <v>23684</v>
      </c>
    </row>
    <row r="798" spans="1:3" x14ac:dyDescent="0.25">
      <c r="A798" s="219" t="s">
        <v>24811</v>
      </c>
      <c r="B798" s="220" t="s">
        <v>23687</v>
      </c>
      <c r="C798" t="s">
        <v>23686</v>
      </c>
    </row>
    <row r="799" spans="1:3" x14ac:dyDescent="0.25">
      <c r="A799" s="219" t="s">
        <v>24812</v>
      </c>
      <c r="B799" s="220" t="s">
        <v>23689</v>
      </c>
      <c r="C799" t="s">
        <v>23688</v>
      </c>
    </row>
    <row r="800" spans="1:3" x14ac:dyDescent="0.25">
      <c r="A800" s="219" t="s">
        <v>24813</v>
      </c>
      <c r="B800" s="220" t="s">
        <v>23691</v>
      </c>
      <c r="C800" t="s">
        <v>23690</v>
      </c>
    </row>
    <row r="801" spans="1:3" x14ac:dyDescent="0.25">
      <c r="A801" s="219" t="s">
        <v>25391</v>
      </c>
      <c r="B801" s="220" t="s">
        <v>25392</v>
      </c>
      <c r="C801" t="s">
        <v>25670</v>
      </c>
    </row>
    <row r="802" spans="1:3" x14ac:dyDescent="0.25">
      <c r="A802" s="219" t="s">
        <v>25391</v>
      </c>
      <c r="B802" s="220" t="s">
        <v>25392</v>
      </c>
      <c r="C802" t="s">
        <v>25842</v>
      </c>
    </row>
    <row r="803" spans="1:3" x14ac:dyDescent="0.25">
      <c r="A803" s="219" t="s">
        <v>24814</v>
      </c>
      <c r="B803" s="220" t="s">
        <v>23693</v>
      </c>
      <c r="C803" t="s">
        <v>23692</v>
      </c>
    </row>
    <row r="804" spans="1:3" x14ac:dyDescent="0.25">
      <c r="A804" s="219" t="s">
        <v>24815</v>
      </c>
      <c r="B804" s="220" t="s">
        <v>23695</v>
      </c>
      <c r="C804" t="s">
        <v>23694</v>
      </c>
    </row>
    <row r="805" spans="1:3" x14ac:dyDescent="0.25">
      <c r="A805" s="219" t="s">
        <v>25393</v>
      </c>
      <c r="B805" s="220" t="s">
        <v>25394</v>
      </c>
      <c r="C805" t="s">
        <v>25671</v>
      </c>
    </row>
    <row r="806" spans="1:3" x14ac:dyDescent="0.25">
      <c r="A806" s="219" t="s">
        <v>25393</v>
      </c>
      <c r="B806" s="220" t="s">
        <v>25394</v>
      </c>
      <c r="C806" t="s">
        <v>25843</v>
      </c>
    </row>
    <row r="807" spans="1:3" x14ac:dyDescent="0.25">
      <c r="A807" s="219" t="s">
        <v>24816</v>
      </c>
      <c r="B807" s="220" t="s">
        <v>23697</v>
      </c>
      <c r="C807" t="s">
        <v>23696</v>
      </c>
    </row>
    <row r="808" spans="1:3" x14ac:dyDescent="0.25">
      <c r="A808" s="219" t="s">
        <v>24817</v>
      </c>
      <c r="B808" s="220" t="s">
        <v>23699</v>
      </c>
      <c r="C808" t="s">
        <v>23698</v>
      </c>
    </row>
    <row r="809" spans="1:3" x14ac:dyDescent="0.25">
      <c r="A809" s="219" t="s">
        <v>24818</v>
      </c>
      <c r="B809" s="220" t="s">
        <v>23701</v>
      </c>
      <c r="C809" t="s">
        <v>23700</v>
      </c>
    </row>
    <row r="810" spans="1:3" x14ac:dyDescent="0.25">
      <c r="A810" s="219" t="s">
        <v>24819</v>
      </c>
      <c r="B810" s="220" t="s">
        <v>23703</v>
      </c>
      <c r="C810" t="s">
        <v>23702</v>
      </c>
    </row>
    <row r="811" spans="1:3" x14ac:dyDescent="0.25">
      <c r="A811" s="219" t="s">
        <v>24820</v>
      </c>
      <c r="B811" s="220" t="s">
        <v>23705</v>
      </c>
      <c r="C811" t="s">
        <v>23704</v>
      </c>
    </row>
    <row r="812" spans="1:3" x14ac:dyDescent="0.25">
      <c r="A812" s="219" t="s">
        <v>25395</v>
      </c>
      <c r="B812" s="220" t="s">
        <v>25396</v>
      </c>
      <c r="C812" t="s">
        <v>25672</v>
      </c>
    </row>
    <row r="813" spans="1:3" x14ac:dyDescent="0.25">
      <c r="A813" s="219" t="s">
        <v>25395</v>
      </c>
      <c r="B813" s="220" t="s">
        <v>25396</v>
      </c>
      <c r="C813" t="s">
        <v>25844</v>
      </c>
    </row>
    <row r="814" spans="1:3" x14ac:dyDescent="0.25">
      <c r="A814" s="219" t="s">
        <v>24821</v>
      </c>
      <c r="B814" s="220" t="s">
        <v>23707</v>
      </c>
      <c r="C814" t="s">
        <v>23706</v>
      </c>
    </row>
    <row r="815" spans="1:3" x14ac:dyDescent="0.25">
      <c r="A815" s="219" t="s">
        <v>25397</v>
      </c>
      <c r="B815" s="220" t="s">
        <v>25398</v>
      </c>
      <c r="C815" t="s">
        <v>25673</v>
      </c>
    </row>
    <row r="816" spans="1:3" x14ac:dyDescent="0.25">
      <c r="A816" s="219" t="s">
        <v>25397</v>
      </c>
      <c r="B816" s="220" t="s">
        <v>25398</v>
      </c>
      <c r="C816" t="s">
        <v>25845</v>
      </c>
    </row>
    <row r="817" spans="1:3" x14ac:dyDescent="0.25">
      <c r="A817" s="219" t="s">
        <v>24822</v>
      </c>
      <c r="B817" s="220" t="s">
        <v>23709</v>
      </c>
      <c r="C817" t="s">
        <v>23708</v>
      </c>
    </row>
    <row r="818" spans="1:3" x14ac:dyDescent="0.25">
      <c r="A818" s="219" t="s">
        <v>25399</v>
      </c>
      <c r="B818" s="220" t="s">
        <v>25400</v>
      </c>
      <c r="C818" t="s">
        <v>25674</v>
      </c>
    </row>
    <row r="819" spans="1:3" x14ac:dyDescent="0.25">
      <c r="A819" s="219" t="s">
        <v>25399</v>
      </c>
      <c r="B819" s="220" t="s">
        <v>25400</v>
      </c>
      <c r="C819" t="s">
        <v>25846</v>
      </c>
    </row>
    <row r="820" spans="1:3" x14ac:dyDescent="0.25">
      <c r="A820" s="219" t="s">
        <v>24823</v>
      </c>
      <c r="B820" s="220" t="s">
        <v>23711</v>
      </c>
      <c r="C820" t="s">
        <v>23710</v>
      </c>
    </row>
    <row r="821" spans="1:3" x14ac:dyDescent="0.25">
      <c r="A821" s="219" t="s">
        <v>24824</v>
      </c>
      <c r="B821" s="220" t="s">
        <v>23713</v>
      </c>
      <c r="C821" t="s">
        <v>23712</v>
      </c>
    </row>
    <row r="822" spans="1:3" x14ac:dyDescent="0.25">
      <c r="A822" s="219" t="s">
        <v>24825</v>
      </c>
      <c r="B822" s="220" t="s">
        <v>23715</v>
      </c>
      <c r="C822" t="s">
        <v>23714</v>
      </c>
    </row>
    <row r="823" spans="1:3" x14ac:dyDescent="0.25">
      <c r="A823" s="219" t="s">
        <v>24826</v>
      </c>
      <c r="B823" s="220" t="s">
        <v>23717</v>
      </c>
      <c r="C823" t="s">
        <v>23716</v>
      </c>
    </row>
    <row r="824" spans="1:3" x14ac:dyDescent="0.25">
      <c r="A824" s="219" t="s">
        <v>24827</v>
      </c>
      <c r="B824" s="220" t="s">
        <v>23719</v>
      </c>
      <c r="C824" t="s">
        <v>23718</v>
      </c>
    </row>
    <row r="825" spans="1:3" x14ac:dyDescent="0.25">
      <c r="A825" s="219" t="s">
        <v>24828</v>
      </c>
      <c r="B825" s="220" t="s">
        <v>23721</v>
      </c>
      <c r="C825" t="s">
        <v>23720</v>
      </c>
    </row>
    <row r="826" spans="1:3" x14ac:dyDescent="0.25">
      <c r="A826" s="219" t="s">
        <v>24829</v>
      </c>
      <c r="B826" s="220" t="s">
        <v>23723</v>
      </c>
      <c r="C826" t="s">
        <v>23722</v>
      </c>
    </row>
    <row r="827" spans="1:3" x14ac:dyDescent="0.25">
      <c r="A827" s="219" t="s">
        <v>24830</v>
      </c>
      <c r="B827" s="220" t="s">
        <v>23725</v>
      </c>
      <c r="C827" t="s">
        <v>23724</v>
      </c>
    </row>
    <row r="828" spans="1:3" x14ac:dyDescent="0.25">
      <c r="A828" s="219" t="s">
        <v>24831</v>
      </c>
      <c r="B828" s="220" t="s">
        <v>23727</v>
      </c>
      <c r="C828" t="s">
        <v>23726</v>
      </c>
    </row>
    <row r="829" spans="1:3" x14ac:dyDescent="0.25">
      <c r="A829" s="219" t="s">
        <v>24832</v>
      </c>
      <c r="B829" s="220" t="s">
        <v>23729</v>
      </c>
      <c r="C829" t="s">
        <v>23728</v>
      </c>
    </row>
    <row r="830" spans="1:3" x14ac:dyDescent="0.25">
      <c r="A830" s="219" t="s">
        <v>24833</v>
      </c>
      <c r="B830" s="220" t="s">
        <v>23731</v>
      </c>
      <c r="C830" t="s">
        <v>23730</v>
      </c>
    </row>
    <row r="831" spans="1:3" x14ac:dyDescent="0.25">
      <c r="A831" s="219" t="s">
        <v>24834</v>
      </c>
      <c r="B831" s="220" t="s">
        <v>23733</v>
      </c>
      <c r="C831" t="s">
        <v>23732</v>
      </c>
    </row>
    <row r="832" spans="1:3" x14ac:dyDescent="0.25">
      <c r="A832" s="219" t="s">
        <v>24835</v>
      </c>
      <c r="B832" s="220" t="s">
        <v>23735</v>
      </c>
      <c r="C832" t="s">
        <v>23734</v>
      </c>
    </row>
    <row r="833" spans="1:3" x14ac:dyDescent="0.25">
      <c r="A833" s="219" t="s">
        <v>24836</v>
      </c>
      <c r="B833" s="220" t="s">
        <v>23737</v>
      </c>
      <c r="C833" t="s">
        <v>23736</v>
      </c>
    </row>
    <row r="834" spans="1:3" x14ac:dyDescent="0.25">
      <c r="A834" s="219" t="s">
        <v>24837</v>
      </c>
      <c r="B834" s="220" t="s">
        <v>23739</v>
      </c>
      <c r="C834" t="s">
        <v>23738</v>
      </c>
    </row>
    <row r="835" spans="1:3" x14ac:dyDescent="0.25">
      <c r="A835" s="219" t="s">
        <v>24838</v>
      </c>
      <c r="B835" s="220" t="s">
        <v>23741</v>
      </c>
      <c r="C835" t="s">
        <v>23740</v>
      </c>
    </row>
    <row r="836" spans="1:3" x14ac:dyDescent="0.25">
      <c r="A836" s="219" t="s">
        <v>24839</v>
      </c>
      <c r="B836" s="220" t="s">
        <v>23743</v>
      </c>
      <c r="C836" t="s">
        <v>23742</v>
      </c>
    </row>
    <row r="837" spans="1:3" x14ac:dyDescent="0.25">
      <c r="A837" s="219" t="s">
        <v>24840</v>
      </c>
      <c r="B837" s="220" t="s">
        <v>23745</v>
      </c>
      <c r="C837" t="s">
        <v>23744</v>
      </c>
    </row>
    <row r="838" spans="1:3" x14ac:dyDescent="0.25">
      <c r="A838" s="219" t="s">
        <v>24841</v>
      </c>
      <c r="B838" s="220" t="s">
        <v>23747</v>
      </c>
      <c r="C838" t="s">
        <v>23746</v>
      </c>
    </row>
    <row r="839" spans="1:3" x14ac:dyDescent="0.25">
      <c r="A839" s="219" t="s">
        <v>24842</v>
      </c>
      <c r="B839" s="220" t="s">
        <v>23749</v>
      </c>
      <c r="C839" t="s">
        <v>23748</v>
      </c>
    </row>
    <row r="840" spans="1:3" x14ac:dyDescent="0.25">
      <c r="A840" s="219" t="s">
        <v>24843</v>
      </c>
      <c r="B840" s="220" t="s">
        <v>23751</v>
      </c>
      <c r="C840" t="s">
        <v>23750</v>
      </c>
    </row>
    <row r="841" spans="1:3" x14ac:dyDescent="0.25">
      <c r="A841" s="219" t="s">
        <v>24844</v>
      </c>
      <c r="B841" s="220" t="s">
        <v>23753</v>
      </c>
      <c r="C841" t="s">
        <v>23752</v>
      </c>
    </row>
    <row r="842" spans="1:3" x14ac:dyDescent="0.25">
      <c r="A842" s="219" t="s">
        <v>24845</v>
      </c>
      <c r="B842" s="220" t="s">
        <v>23755</v>
      </c>
      <c r="C842" t="s">
        <v>23754</v>
      </c>
    </row>
    <row r="843" spans="1:3" x14ac:dyDescent="0.25">
      <c r="A843" s="219" t="s">
        <v>24846</v>
      </c>
      <c r="B843" s="220" t="s">
        <v>23757</v>
      </c>
      <c r="C843" t="s">
        <v>23756</v>
      </c>
    </row>
    <row r="844" spans="1:3" x14ac:dyDescent="0.25">
      <c r="A844" s="219" t="s">
        <v>24847</v>
      </c>
      <c r="B844" s="220" t="s">
        <v>23759</v>
      </c>
      <c r="C844" t="s">
        <v>23758</v>
      </c>
    </row>
    <row r="845" spans="1:3" x14ac:dyDescent="0.25">
      <c r="A845" s="219" t="s">
        <v>24848</v>
      </c>
      <c r="B845" s="220" t="s">
        <v>23761</v>
      </c>
      <c r="C845" t="s">
        <v>23760</v>
      </c>
    </row>
    <row r="846" spans="1:3" x14ac:dyDescent="0.25">
      <c r="A846" s="219" t="s">
        <v>24849</v>
      </c>
      <c r="B846" s="220" t="s">
        <v>23763</v>
      </c>
      <c r="C846" t="s">
        <v>23762</v>
      </c>
    </row>
    <row r="847" spans="1:3" x14ac:dyDescent="0.25">
      <c r="A847" s="219" t="s">
        <v>24850</v>
      </c>
      <c r="B847" s="220" t="s">
        <v>23765</v>
      </c>
      <c r="C847" t="s">
        <v>23764</v>
      </c>
    </row>
    <row r="848" spans="1:3" x14ac:dyDescent="0.25">
      <c r="A848" s="219" t="s">
        <v>25401</v>
      </c>
      <c r="B848" s="220" t="s">
        <v>25402</v>
      </c>
      <c r="C848" t="s">
        <v>25675</v>
      </c>
    </row>
    <row r="849" spans="1:3" x14ac:dyDescent="0.25">
      <c r="A849" s="219" t="s">
        <v>25401</v>
      </c>
      <c r="B849" s="220" t="s">
        <v>25402</v>
      </c>
      <c r="C849" t="s">
        <v>25847</v>
      </c>
    </row>
    <row r="850" spans="1:3" x14ac:dyDescent="0.25">
      <c r="A850" s="219" t="s">
        <v>24851</v>
      </c>
      <c r="B850" s="220" t="s">
        <v>23767</v>
      </c>
      <c r="C850" t="s">
        <v>23766</v>
      </c>
    </row>
    <row r="851" spans="1:3" x14ac:dyDescent="0.25">
      <c r="A851" s="219" t="s">
        <v>24852</v>
      </c>
      <c r="B851" s="220" t="s">
        <v>23769</v>
      </c>
      <c r="C851" t="s">
        <v>23768</v>
      </c>
    </row>
    <row r="852" spans="1:3" x14ac:dyDescent="0.25">
      <c r="A852" s="219" t="s">
        <v>24853</v>
      </c>
      <c r="B852" s="220" t="s">
        <v>23774</v>
      </c>
      <c r="C852" t="s">
        <v>23773</v>
      </c>
    </row>
    <row r="853" spans="1:3" x14ac:dyDescent="0.25">
      <c r="A853" s="219" t="s">
        <v>24854</v>
      </c>
      <c r="B853" s="220" t="s">
        <v>23776</v>
      </c>
      <c r="C853" t="s">
        <v>23775</v>
      </c>
    </row>
    <row r="854" spans="1:3" x14ac:dyDescent="0.25">
      <c r="A854" s="219" t="s">
        <v>24855</v>
      </c>
      <c r="B854" s="220" t="s">
        <v>23778</v>
      </c>
      <c r="C854" t="s">
        <v>23777</v>
      </c>
    </row>
    <row r="855" spans="1:3" x14ac:dyDescent="0.25">
      <c r="A855" s="219" t="s">
        <v>24856</v>
      </c>
      <c r="B855" s="220" t="s">
        <v>23780</v>
      </c>
      <c r="C855" t="s">
        <v>23779</v>
      </c>
    </row>
    <row r="856" spans="1:3" x14ac:dyDescent="0.25">
      <c r="A856" s="219" t="s">
        <v>24857</v>
      </c>
      <c r="B856" s="220" t="s">
        <v>23782</v>
      </c>
      <c r="C856" t="s">
        <v>23781</v>
      </c>
    </row>
    <row r="857" spans="1:3" x14ac:dyDescent="0.25">
      <c r="A857" s="219" t="s">
        <v>24858</v>
      </c>
      <c r="B857" s="220" t="s">
        <v>23784</v>
      </c>
      <c r="C857" t="s">
        <v>23783</v>
      </c>
    </row>
    <row r="858" spans="1:3" x14ac:dyDescent="0.25">
      <c r="A858" s="219" t="s">
        <v>24859</v>
      </c>
      <c r="B858" s="220" t="s">
        <v>23786</v>
      </c>
      <c r="C858" t="s">
        <v>23785</v>
      </c>
    </row>
    <row r="859" spans="1:3" x14ac:dyDescent="0.25">
      <c r="A859" s="219" t="s">
        <v>24860</v>
      </c>
      <c r="B859" s="220" t="s">
        <v>23788</v>
      </c>
      <c r="C859" t="s">
        <v>23787</v>
      </c>
    </row>
    <row r="860" spans="1:3" x14ac:dyDescent="0.25">
      <c r="A860" s="219" t="s">
        <v>24861</v>
      </c>
      <c r="B860" s="220" t="s">
        <v>23790</v>
      </c>
      <c r="C860" t="s">
        <v>23789</v>
      </c>
    </row>
    <row r="861" spans="1:3" x14ac:dyDescent="0.25">
      <c r="A861" s="219" t="s">
        <v>24862</v>
      </c>
      <c r="B861" s="220" t="s">
        <v>23792</v>
      </c>
      <c r="C861" t="s">
        <v>23791</v>
      </c>
    </row>
    <row r="862" spans="1:3" x14ac:dyDescent="0.25">
      <c r="A862" s="219" t="s">
        <v>24863</v>
      </c>
      <c r="B862" s="220" t="s">
        <v>23794</v>
      </c>
      <c r="C862" t="s">
        <v>23793</v>
      </c>
    </row>
    <row r="863" spans="1:3" x14ac:dyDescent="0.25">
      <c r="A863" s="219" t="s">
        <v>24864</v>
      </c>
      <c r="B863" s="220" t="s">
        <v>23796</v>
      </c>
      <c r="C863" t="s">
        <v>23795</v>
      </c>
    </row>
    <row r="864" spans="1:3" x14ac:dyDescent="0.25">
      <c r="A864" s="219" t="s">
        <v>24865</v>
      </c>
      <c r="B864" s="220" t="s">
        <v>23798</v>
      </c>
      <c r="C864" t="s">
        <v>23797</v>
      </c>
    </row>
    <row r="865" spans="1:3" x14ac:dyDescent="0.25">
      <c r="A865" s="219" t="s">
        <v>24866</v>
      </c>
      <c r="B865" s="220" t="s">
        <v>23800</v>
      </c>
      <c r="C865" t="s">
        <v>23799</v>
      </c>
    </row>
    <row r="866" spans="1:3" x14ac:dyDescent="0.25">
      <c r="A866" s="219" t="s">
        <v>24867</v>
      </c>
      <c r="B866" s="220" t="s">
        <v>23802</v>
      </c>
      <c r="C866" t="s">
        <v>23801</v>
      </c>
    </row>
    <row r="867" spans="1:3" x14ac:dyDescent="0.25">
      <c r="A867" s="219" t="s">
        <v>24868</v>
      </c>
      <c r="B867" s="220" t="s">
        <v>23804</v>
      </c>
      <c r="C867" t="s">
        <v>23803</v>
      </c>
    </row>
    <row r="868" spans="1:3" x14ac:dyDescent="0.25">
      <c r="A868" s="219" t="s">
        <v>24869</v>
      </c>
      <c r="B868" s="220" t="s">
        <v>23806</v>
      </c>
      <c r="C868" t="s">
        <v>23805</v>
      </c>
    </row>
    <row r="869" spans="1:3" x14ac:dyDescent="0.25">
      <c r="A869" s="219" t="s">
        <v>24870</v>
      </c>
      <c r="B869" s="220" t="s">
        <v>23808</v>
      </c>
      <c r="C869" t="s">
        <v>23807</v>
      </c>
    </row>
    <row r="870" spans="1:3" x14ac:dyDescent="0.25">
      <c r="A870" s="219" t="s">
        <v>24871</v>
      </c>
      <c r="B870" s="220" t="s">
        <v>23810</v>
      </c>
      <c r="C870" t="s">
        <v>23809</v>
      </c>
    </row>
    <row r="871" spans="1:3" x14ac:dyDescent="0.25">
      <c r="A871" s="219" t="s">
        <v>24872</v>
      </c>
      <c r="B871" s="220" t="s">
        <v>23812</v>
      </c>
      <c r="C871" t="s">
        <v>23811</v>
      </c>
    </row>
    <row r="872" spans="1:3" x14ac:dyDescent="0.25">
      <c r="A872" s="219" t="s">
        <v>24873</v>
      </c>
      <c r="B872" s="220" t="s">
        <v>23814</v>
      </c>
      <c r="C872" t="s">
        <v>23813</v>
      </c>
    </row>
    <row r="873" spans="1:3" x14ac:dyDescent="0.25">
      <c r="A873" s="219" t="s">
        <v>24874</v>
      </c>
      <c r="B873" s="220" t="s">
        <v>23816</v>
      </c>
      <c r="C873" t="s">
        <v>23815</v>
      </c>
    </row>
    <row r="874" spans="1:3" x14ac:dyDescent="0.25">
      <c r="A874" s="219" t="s">
        <v>24875</v>
      </c>
      <c r="B874" s="220" t="s">
        <v>23818</v>
      </c>
      <c r="C874" t="s">
        <v>23817</v>
      </c>
    </row>
    <row r="875" spans="1:3" x14ac:dyDescent="0.25">
      <c r="A875" s="219" t="s">
        <v>24876</v>
      </c>
      <c r="B875" s="220" t="s">
        <v>23820</v>
      </c>
      <c r="C875" t="s">
        <v>23819</v>
      </c>
    </row>
    <row r="876" spans="1:3" x14ac:dyDescent="0.25">
      <c r="A876" s="219" t="s">
        <v>24877</v>
      </c>
      <c r="B876" s="220" t="s">
        <v>23822</v>
      </c>
      <c r="C876" t="s">
        <v>23821</v>
      </c>
    </row>
    <row r="877" spans="1:3" x14ac:dyDescent="0.25">
      <c r="A877" s="219" t="s">
        <v>24878</v>
      </c>
      <c r="B877" s="220" t="s">
        <v>23824</v>
      </c>
      <c r="C877" t="s">
        <v>23823</v>
      </c>
    </row>
    <row r="878" spans="1:3" x14ac:dyDescent="0.25">
      <c r="A878" s="219" t="s">
        <v>24879</v>
      </c>
      <c r="B878" s="220" t="s">
        <v>23826</v>
      </c>
      <c r="C878" t="s">
        <v>23825</v>
      </c>
    </row>
    <row r="879" spans="1:3" x14ac:dyDescent="0.25">
      <c r="A879" s="219" t="s">
        <v>24880</v>
      </c>
      <c r="B879" s="220" t="s">
        <v>23828</v>
      </c>
      <c r="C879" t="s">
        <v>23827</v>
      </c>
    </row>
    <row r="880" spans="1:3" x14ac:dyDescent="0.25">
      <c r="A880" s="219" t="s">
        <v>24881</v>
      </c>
      <c r="B880" s="220" t="s">
        <v>23830</v>
      </c>
      <c r="C880" t="s">
        <v>23829</v>
      </c>
    </row>
    <row r="881" spans="1:3" x14ac:dyDescent="0.25">
      <c r="A881" s="219" t="s">
        <v>24882</v>
      </c>
      <c r="B881" s="220" t="s">
        <v>23832</v>
      </c>
      <c r="C881" t="s">
        <v>23831</v>
      </c>
    </row>
    <row r="882" spans="1:3" x14ac:dyDescent="0.25">
      <c r="A882" s="219" t="s">
        <v>24883</v>
      </c>
      <c r="B882" s="220" t="s">
        <v>23834</v>
      </c>
      <c r="C882" t="s">
        <v>23833</v>
      </c>
    </row>
    <row r="883" spans="1:3" x14ac:dyDescent="0.25">
      <c r="A883" s="219" t="s">
        <v>24884</v>
      </c>
      <c r="B883" s="220" t="s">
        <v>23839</v>
      </c>
      <c r="C883" t="s">
        <v>23838</v>
      </c>
    </row>
    <row r="884" spans="1:3" x14ac:dyDescent="0.25">
      <c r="A884" s="219" t="s">
        <v>24885</v>
      </c>
      <c r="B884" s="220" t="s">
        <v>23841</v>
      </c>
      <c r="C884" t="s">
        <v>23840</v>
      </c>
    </row>
    <row r="885" spans="1:3" x14ac:dyDescent="0.25">
      <c r="A885" s="219" t="s">
        <v>24886</v>
      </c>
      <c r="B885" s="220" t="s">
        <v>23843</v>
      </c>
      <c r="C885" t="s">
        <v>23842</v>
      </c>
    </row>
    <row r="886" spans="1:3" x14ac:dyDescent="0.25">
      <c r="A886" s="219" t="s">
        <v>24887</v>
      </c>
      <c r="B886" s="220" t="s">
        <v>23845</v>
      </c>
      <c r="C886" t="s">
        <v>23844</v>
      </c>
    </row>
    <row r="887" spans="1:3" x14ac:dyDescent="0.25">
      <c r="A887" s="219" t="s">
        <v>24888</v>
      </c>
      <c r="B887" s="220" t="s">
        <v>23847</v>
      </c>
      <c r="C887" t="s">
        <v>23846</v>
      </c>
    </row>
    <row r="888" spans="1:3" x14ac:dyDescent="0.25">
      <c r="A888" s="219" t="s">
        <v>24889</v>
      </c>
      <c r="B888" s="220" t="s">
        <v>23849</v>
      </c>
      <c r="C888" t="s">
        <v>23848</v>
      </c>
    </row>
    <row r="889" spans="1:3" x14ac:dyDescent="0.25">
      <c r="A889" s="219" t="s">
        <v>24890</v>
      </c>
      <c r="B889" s="220" t="s">
        <v>23851</v>
      </c>
      <c r="C889" t="s">
        <v>23850</v>
      </c>
    </row>
    <row r="890" spans="1:3" x14ac:dyDescent="0.25">
      <c r="A890" s="219" t="s">
        <v>24891</v>
      </c>
      <c r="B890" s="220" t="s">
        <v>23853</v>
      </c>
      <c r="C890" t="s">
        <v>23852</v>
      </c>
    </row>
    <row r="891" spans="1:3" x14ac:dyDescent="0.25">
      <c r="A891" s="219" t="s">
        <v>24892</v>
      </c>
      <c r="B891" s="220" t="s">
        <v>23855</v>
      </c>
      <c r="C891" t="s">
        <v>23854</v>
      </c>
    </row>
    <row r="892" spans="1:3" x14ac:dyDescent="0.25">
      <c r="A892" s="219" t="s">
        <v>24893</v>
      </c>
      <c r="B892" s="220" t="s">
        <v>23857</v>
      </c>
      <c r="C892" t="s">
        <v>23856</v>
      </c>
    </row>
    <row r="893" spans="1:3" x14ac:dyDescent="0.25">
      <c r="A893" s="219" t="s">
        <v>24894</v>
      </c>
      <c r="B893" s="220" t="s">
        <v>23859</v>
      </c>
      <c r="C893" t="s">
        <v>23858</v>
      </c>
    </row>
    <row r="894" spans="1:3" x14ac:dyDescent="0.25">
      <c r="A894" s="219" t="s">
        <v>24895</v>
      </c>
      <c r="B894" s="220" t="s">
        <v>23861</v>
      </c>
      <c r="C894" t="s">
        <v>23860</v>
      </c>
    </row>
    <row r="895" spans="1:3" x14ac:dyDescent="0.25">
      <c r="A895" s="219" t="s">
        <v>24896</v>
      </c>
      <c r="B895" s="220" t="s">
        <v>23863</v>
      </c>
      <c r="C895" t="s">
        <v>23862</v>
      </c>
    </row>
    <row r="896" spans="1:3" x14ac:dyDescent="0.25">
      <c r="A896" s="219" t="s">
        <v>24897</v>
      </c>
      <c r="B896" s="220" t="s">
        <v>23865</v>
      </c>
      <c r="C896" t="s">
        <v>23864</v>
      </c>
    </row>
    <row r="897" spans="1:3" x14ac:dyDescent="0.25">
      <c r="A897" s="219" t="s">
        <v>24898</v>
      </c>
      <c r="B897" s="220" t="s">
        <v>23867</v>
      </c>
      <c r="C897" t="s">
        <v>23866</v>
      </c>
    </row>
    <row r="898" spans="1:3" x14ac:dyDescent="0.25">
      <c r="A898" s="219" t="s">
        <v>24899</v>
      </c>
      <c r="B898" s="220" t="s">
        <v>23869</v>
      </c>
      <c r="C898" t="s">
        <v>23868</v>
      </c>
    </row>
    <row r="899" spans="1:3" x14ac:dyDescent="0.25">
      <c r="A899" s="219" t="s">
        <v>24900</v>
      </c>
      <c r="B899" s="220" t="s">
        <v>23871</v>
      </c>
      <c r="C899" t="s">
        <v>23870</v>
      </c>
    </row>
    <row r="900" spans="1:3" x14ac:dyDescent="0.25">
      <c r="A900" s="219" t="s">
        <v>24901</v>
      </c>
      <c r="B900" s="220" t="s">
        <v>23873</v>
      </c>
      <c r="C900" t="s">
        <v>23872</v>
      </c>
    </row>
    <row r="901" spans="1:3" x14ac:dyDescent="0.25">
      <c r="A901" s="219" t="s">
        <v>24902</v>
      </c>
      <c r="B901" s="220" t="s">
        <v>23878</v>
      </c>
      <c r="C901" t="s">
        <v>23877</v>
      </c>
    </row>
    <row r="902" spans="1:3" x14ac:dyDescent="0.25">
      <c r="A902" s="219" t="s">
        <v>24903</v>
      </c>
      <c r="B902" s="220" t="s">
        <v>23880</v>
      </c>
      <c r="C902" t="s">
        <v>23879</v>
      </c>
    </row>
    <row r="903" spans="1:3" x14ac:dyDescent="0.25">
      <c r="A903" s="219" t="s">
        <v>24904</v>
      </c>
      <c r="B903" s="220" t="s">
        <v>23882</v>
      </c>
      <c r="C903" t="s">
        <v>23881</v>
      </c>
    </row>
    <row r="904" spans="1:3" x14ac:dyDescent="0.25">
      <c r="A904" s="219" t="s">
        <v>24905</v>
      </c>
      <c r="B904" s="220" t="s">
        <v>23884</v>
      </c>
      <c r="C904" t="s">
        <v>23883</v>
      </c>
    </row>
    <row r="905" spans="1:3" x14ac:dyDescent="0.25">
      <c r="A905" s="219" t="s">
        <v>24906</v>
      </c>
      <c r="B905" s="220" t="s">
        <v>23886</v>
      </c>
      <c r="C905" t="s">
        <v>23885</v>
      </c>
    </row>
    <row r="906" spans="1:3" x14ac:dyDescent="0.25">
      <c r="A906" s="219" t="s">
        <v>24907</v>
      </c>
      <c r="B906" s="220" t="s">
        <v>23888</v>
      </c>
      <c r="C906" t="s">
        <v>23887</v>
      </c>
    </row>
    <row r="907" spans="1:3" x14ac:dyDescent="0.25">
      <c r="A907" s="219" t="s">
        <v>24908</v>
      </c>
      <c r="B907" s="220" t="s">
        <v>23890</v>
      </c>
      <c r="C907" t="s">
        <v>23889</v>
      </c>
    </row>
    <row r="908" spans="1:3" x14ac:dyDescent="0.25">
      <c r="A908" s="219" t="s">
        <v>25403</v>
      </c>
      <c r="B908" s="220" t="s">
        <v>25404</v>
      </c>
      <c r="C908" t="s">
        <v>25676</v>
      </c>
    </row>
    <row r="909" spans="1:3" x14ac:dyDescent="0.25">
      <c r="A909" s="219" t="s">
        <v>25403</v>
      </c>
      <c r="B909" s="220" t="s">
        <v>25404</v>
      </c>
      <c r="C909" t="s">
        <v>25848</v>
      </c>
    </row>
    <row r="910" spans="1:3" x14ac:dyDescent="0.25">
      <c r="A910" s="219" t="s">
        <v>24909</v>
      </c>
      <c r="B910" s="220" t="s">
        <v>23892</v>
      </c>
      <c r="C910" t="s">
        <v>23891</v>
      </c>
    </row>
    <row r="911" spans="1:3" x14ac:dyDescent="0.25">
      <c r="A911" s="219" t="s">
        <v>24910</v>
      </c>
      <c r="B911" s="220" t="s">
        <v>23894</v>
      </c>
      <c r="C911" t="s">
        <v>23893</v>
      </c>
    </row>
    <row r="912" spans="1:3" x14ac:dyDescent="0.25">
      <c r="A912" s="219" t="s">
        <v>24911</v>
      </c>
      <c r="B912" s="220" t="s">
        <v>23896</v>
      </c>
      <c r="C912" t="s">
        <v>23895</v>
      </c>
    </row>
    <row r="913" spans="1:3" x14ac:dyDescent="0.25">
      <c r="A913" s="219" t="s">
        <v>24912</v>
      </c>
      <c r="B913" s="220" t="s">
        <v>23898</v>
      </c>
      <c r="C913" t="s">
        <v>23897</v>
      </c>
    </row>
    <row r="914" spans="1:3" x14ac:dyDescent="0.25">
      <c r="A914" s="219" t="s">
        <v>24913</v>
      </c>
      <c r="B914" s="220" t="s">
        <v>23900</v>
      </c>
      <c r="C914" t="s">
        <v>23899</v>
      </c>
    </row>
    <row r="915" spans="1:3" x14ac:dyDescent="0.25">
      <c r="A915" s="219" t="s">
        <v>24914</v>
      </c>
      <c r="B915" s="220" t="s">
        <v>23902</v>
      </c>
      <c r="C915" t="s">
        <v>23901</v>
      </c>
    </row>
    <row r="916" spans="1:3" x14ac:dyDescent="0.25">
      <c r="A916" s="219" t="s">
        <v>24915</v>
      </c>
      <c r="B916" s="220" t="s">
        <v>23904</v>
      </c>
      <c r="C916" t="s">
        <v>23903</v>
      </c>
    </row>
    <row r="917" spans="1:3" x14ac:dyDescent="0.25">
      <c r="A917" s="219" t="s">
        <v>24916</v>
      </c>
      <c r="B917" s="220" t="s">
        <v>23906</v>
      </c>
      <c r="C917" t="s">
        <v>23905</v>
      </c>
    </row>
    <row r="918" spans="1:3" x14ac:dyDescent="0.25">
      <c r="A918" s="219" t="s">
        <v>24917</v>
      </c>
      <c r="B918" s="220" t="s">
        <v>23908</v>
      </c>
      <c r="C918" t="s">
        <v>23907</v>
      </c>
    </row>
    <row r="919" spans="1:3" x14ac:dyDescent="0.25">
      <c r="A919" s="219" t="s">
        <v>24918</v>
      </c>
      <c r="B919" s="220" t="s">
        <v>23910</v>
      </c>
      <c r="C919" t="s">
        <v>23909</v>
      </c>
    </row>
    <row r="920" spans="1:3" x14ac:dyDescent="0.25">
      <c r="A920" s="219" t="s">
        <v>24919</v>
      </c>
      <c r="B920" s="220" t="s">
        <v>23912</v>
      </c>
      <c r="C920" t="s">
        <v>23911</v>
      </c>
    </row>
    <row r="921" spans="1:3" x14ac:dyDescent="0.25">
      <c r="A921" s="219" t="s">
        <v>24920</v>
      </c>
      <c r="B921" s="220" t="s">
        <v>23914</v>
      </c>
      <c r="C921" t="s">
        <v>23913</v>
      </c>
    </row>
    <row r="922" spans="1:3" x14ac:dyDescent="0.25">
      <c r="A922" s="219" t="s">
        <v>24921</v>
      </c>
      <c r="B922" s="220" t="s">
        <v>23916</v>
      </c>
      <c r="C922" t="s">
        <v>23915</v>
      </c>
    </row>
    <row r="923" spans="1:3" x14ac:dyDescent="0.25">
      <c r="A923" s="219" t="s">
        <v>24922</v>
      </c>
      <c r="B923" s="220" t="s">
        <v>23918</v>
      </c>
      <c r="C923" t="s">
        <v>23917</v>
      </c>
    </row>
    <row r="924" spans="1:3" x14ac:dyDescent="0.25">
      <c r="A924" s="219" t="s">
        <v>24923</v>
      </c>
      <c r="B924" s="220" t="s">
        <v>23920</v>
      </c>
      <c r="C924" t="s">
        <v>23919</v>
      </c>
    </row>
    <row r="925" spans="1:3" x14ac:dyDescent="0.25">
      <c r="A925" s="219" t="s">
        <v>24924</v>
      </c>
      <c r="B925" s="220" t="s">
        <v>23922</v>
      </c>
      <c r="C925" t="s">
        <v>23921</v>
      </c>
    </row>
    <row r="926" spans="1:3" x14ac:dyDescent="0.25">
      <c r="A926" s="219" t="s">
        <v>24925</v>
      </c>
      <c r="B926" s="220" t="s">
        <v>23924</v>
      </c>
      <c r="C926" t="s">
        <v>23923</v>
      </c>
    </row>
    <row r="927" spans="1:3" x14ac:dyDescent="0.25">
      <c r="A927" s="219" t="s">
        <v>24926</v>
      </c>
      <c r="B927" s="220" t="s">
        <v>23926</v>
      </c>
      <c r="C927" t="s">
        <v>23925</v>
      </c>
    </row>
    <row r="928" spans="1:3" x14ac:dyDescent="0.25">
      <c r="A928" s="219" t="s">
        <v>24926</v>
      </c>
      <c r="B928" s="220" t="s">
        <v>25518</v>
      </c>
      <c r="C928" t="s">
        <v>25956</v>
      </c>
    </row>
    <row r="929" spans="1:3" x14ac:dyDescent="0.25">
      <c r="A929" s="219" t="s">
        <v>24926</v>
      </c>
      <c r="B929" s="220" t="s">
        <v>25518</v>
      </c>
      <c r="C929" t="s">
        <v>25936</v>
      </c>
    </row>
    <row r="930" spans="1:3" x14ac:dyDescent="0.25">
      <c r="A930" s="219" t="s">
        <v>24927</v>
      </c>
      <c r="B930" s="220" t="s">
        <v>23928</v>
      </c>
      <c r="C930" t="s">
        <v>23927</v>
      </c>
    </row>
    <row r="931" spans="1:3" x14ac:dyDescent="0.25">
      <c r="A931" s="219" t="s">
        <v>24928</v>
      </c>
      <c r="B931" s="220" t="s">
        <v>23930</v>
      </c>
      <c r="C931" t="s">
        <v>23929</v>
      </c>
    </row>
    <row r="932" spans="1:3" x14ac:dyDescent="0.25">
      <c r="A932" s="219" t="s">
        <v>24928</v>
      </c>
      <c r="B932" s="220" t="s">
        <v>25519</v>
      </c>
      <c r="C932" t="s">
        <v>25957</v>
      </c>
    </row>
    <row r="933" spans="1:3" x14ac:dyDescent="0.25">
      <c r="A933" s="219" t="s">
        <v>24928</v>
      </c>
      <c r="B933" s="220" t="s">
        <v>25519</v>
      </c>
      <c r="C933" t="s">
        <v>25937</v>
      </c>
    </row>
    <row r="934" spans="1:3" x14ac:dyDescent="0.25">
      <c r="A934" s="219" t="s">
        <v>24929</v>
      </c>
      <c r="B934" s="220" t="s">
        <v>23932</v>
      </c>
      <c r="C934" t="s">
        <v>23931</v>
      </c>
    </row>
    <row r="935" spans="1:3" x14ac:dyDescent="0.25">
      <c r="A935" s="219" t="s">
        <v>24929</v>
      </c>
      <c r="B935" s="220" t="s">
        <v>25520</v>
      </c>
      <c r="C935" t="s">
        <v>25958</v>
      </c>
    </row>
    <row r="936" spans="1:3" x14ac:dyDescent="0.25">
      <c r="A936" s="219" t="s">
        <v>24929</v>
      </c>
      <c r="B936" s="220" t="s">
        <v>25520</v>
      </c>
      <c r="C936" t="s">
        <v>25938</v>
      </c>
    </row>
    <row r="937" spans="1:3" x14ac:dyDescent="0.25">
      <c r="A937" s="219" t="s">
        <v>24930</v>
      </c>
      <c r="B937" s="220" t="s">
        <v>23934</v>
      </c>
      <c r="C937" t="s">
        <v>23933</v>
      </c>
    </row>
    <row r="938" spans="1:3" x14ac:dyDescent="0.25">
      <c r="A938" s="219" t="s">
        <v>24930</v>
      </c>
      <c r="B938" s="220" t="s">
        <v>25521</v>
      </c>
      <c r="C938" t="s">
        <v>25959</v>
      </c>
    </row>
    <row r="939" spans="1:3" x14ac:dyDescent="0.25">
      <c r="A939" s="219" t="s">
        <v>24930</v>
      </c>
      <c r="B939" s="220" t="s">
        <v>25521</v>
      </c>
      <c r="C939" t="s">
        <v>25939</v>
      </c>
    </row>
    <row r="940" spans="1:3" x14ac:dyDescent="0.25">
      <c r="A940" s="219" t="s">
        <v>24931</v>
      </c>
      <c r="B940" s="220" t="s">
        <v>23936</v>
      </c>
      <c r="C940" t="s">
        <v>23935</v>
      </c>
    </row>
    <row r="941" spans="1:3" x14ac:dyDescent="0.25">
      <c r="A941" s="219" t="s">
        <v>24932</v>
      </c>
      <c r="B941" s="220" t="s">
        <v>23938</v>
      </c>
      <c r="C941" t="s">
        <v>23937</v>
      </c>
    </row>
    <row r="942" spans="1:3" x14ac:dyDescent="0.25">
      <c r="A942" s="219" t="s">
        <v>24932</v>
      </c>
      <c r="B942" s="220" t="s">
        <v>25522</v>
      </c>
      <c r="C942" t="s">
        <v>25960</v>
      </c>
    </row>
    <row r="943" spans="1:3" x14ac:dyDescent="0.25">
      <c r="A943" s="219" t="s">
        <v>24932</v>
      </c>
      <c r="B943" s="220" t="s">
        <v>25522</v>
      </c>
      <c r="C943" t="s">
        <v>25940</v>
      </c>
    </row>
    <row r="944" spans="1:3" x14ac:dyDescent="0.25">
      <c r="A944" s="219" t="s">
        <v>24933</v>
      </c>
      <c r="B944" s="220" t="s">
        <v>23940</v>
      </c>
      <c r="C944" t="s">
        <v>23939</v>
      </c>
    </row>
    <row r="945" spans="1:3" x14ac:dyDescent="0.25">
      <c r="A945" s="219" t="s">
        <v>24934</v>
      </c>
      <c r="B945" s="220" t="s">
        <v>23942</v>
      </c>
      <c r="C945" t="s">
        <v>23941</v>
      </c>
    </row>
    <row r="946" spans="1:3" x14ac:dyDescent="0.25">
      <c r="A946" s="219" t="s">
        <v>24934</v>
      </c>
      <c r="B946" s="220" t="s">
        <v>25523</v>
      </c>
      <c r="C946" t="s">
        <v>25961</v>
      </c>
    </row>
    <row r="947" spans="1:3" x14ac:dyDescent="0.25">
      <c r="A947" s="219" t="s">
        <v>24934</v>
      </c>
      <c r="B947" s="220" t="s">
        <v>25523</v>
      </c>
      <c r="C947" t="s">
        <v>25941</v>
      </c>
    </row>
    <row r="948" spans="1:3" x14ac:dyDescent="0.25">
      <c r="A948" s="219" t="s">
        <v>24935</v>
      </c>
      <c r="B948" s="220" t="s">
        <v>23944</v>
      </c>
      <c r="C948" t="s">
        <v>23943</v>
      </c>
    </row>
    <row r="949" spans="1:3" x14ac:dyDescent="0.25">
      <c r="A949" s="219" t="s">
        <v>24936</v>
      </c>
      <c r="B949" s="220" t="s">
        <v>23946</v>
      </c>
      <c r="C949" t="s">
        <v>23945</v>
      </c>
    </row>
    <row r="950" spans="1:3" x14ac:dyDescent="0.25">
      <c r="A950" s="219" t="s">
        <v>24937</v>
      </c>
      <c r="B950" s="220" t="s">
        <v>23948</v>
      </c>
      <c r="C950" t="s">
        <v>23947</v>
      </c>
    </row>
    <row r="951" spans="1:3" x14ac:dyDescent="0.25">
      <c r="A951" s="219" t="s">
        <v>24937</v>
      </c>
      <c r="B951" s="220" t="s">
        <v>25524</v>
      </c>
      <c r="C951" t="s">
        <v>25970</v>
      </c>
    </row>
    <row r="952" spans="1:3" x14ac:dyDescent="0.25">
      <c r="A952" s="219" t="s">
        <v>24937</v>
      </c>
      <c r="B952" s="220" t="s">
        <v>25524</v>
      </c>
      <c r="C952" t="s">
        <v>25962</v>
      </c>
    </row>
    <row r="953" spans="1:3" x14ac:dyDescent="0.25">
      <c r="A953" s="219" t="s">
        <v>24938</v>
      </c>
      <c r="B953" s="220" t="s">
        <v>23950</v>
      </c>
      <c r="C953" t="s">
        <v>23949</v>
      </c>
    </row>
    <row r="954" spans="1:3" x14ac:dyDescent="0.25">
      <c r="A954" s="219" t="s">
        <v>24939</v>
      </c>
      <c r="B954" s="220" t="s">
        <v>23952</v>
      </c>
      <c r="C954" t="s">
        <v>23951</v>
      </c>
    </row>
    <row r="955" spans="1:3" x14ac:dyDescent="0.25">
      <c r="A955" s="219" t="s">
        <v>24940</v>
      </c>
      <c r="B955" s="220" t="s">
        <v>23954</v>
      </c>
      <c r="C955" t="s">
        <v>23953</v>
      </c>
    </row>
    <row r="956" spans="1:3" x14ac:dyDescent="0.25">
      <c r="A956" s="219" t="s">
        <v>24941</v>
      </c>
      <c r="B956" s="220" t="s">
        <v>23956</v>
      </c>
      <c r="C956" t="s">
        <v>23955</v>
      </c>
    </row>
    <row r="957" spans="1:3" x14ac:dyDescent="0.25">
      <c r="A957" s="219" t="s">
        <v>24942</v>
      </c>
      <c r="B957" s="220" t="s">
        <v>23958</v>
      </c>
      <c r="C957" t="s">
        <v>23957</v>
      </c>
    </row>
    <row r="958" spans="1:3" x14ac:dyDescent="0.25">
      <c r="A958" s="219" t="s">
        <v>24943</v>
      </c>
      <c r="B958" s="220" t="s">
        <v>23960</v>
      </c>
      <c r="C958" t="s">
        <v>23959</v>
      </c>
    </row>
    <row r="959" spans="1:3" x14ac:dyDescent="0.25">
      <c r="A959" s="219" t="s">
        <v>24944</v>
      </c>
      <c r="B959" s="220" t="s">
        <v>23962</v>
      </c>
      <c r="C959" t="s">
        <v>23961</v>
      </c>
    </row>
    <row r="960" spans="1:3" x14ac:dyDescent="0.25">
      <c r="A960" s="219" t="s">
        <v>24945</v>
      </c>
      <c r="B960" s="220" t="s">
        <v>23964</v>
      </c>
      <c r="C960" t="s">
        <v>23963</v>
      </c>
    </row>
    <row r="961" spans="1:3" x14ac:dyDescent="0.25">
      <c r="A961" s="219" t="s">
        <v>24946</v>
      </c>
      <c r="B961" s="220" t="s">
        <v>23966</v>
      </c>
      <c r="C961" t="s">
        <v>23965</v>
      </c>
    </row>
    <row r="962" spans="1:3" x14ac:dyDescent="0.25">
      <c r="A962" s="219" t="s">
        <v>24947</v>
      </c>
      <c r="B962" s="220" t="s">
        <v>23968</v>
      </c>
      <c r="C962" t="s">
        <v>23967</v>
      </c>
    </row>
    <row r="963" spans="1:3" x14ac:dyDescent="0.25">
      <c r="A963" s="219" t="s">
        <v>24948</v>
      </c>
      <c r="B963" s="220" t="s">
        <v>23970</v>
      </c>
      <c r="C963" t="s">
        <v>23969</v>
      </c>
    </row>
    <row r="964" spans="1:3" x14ac:dyDescent="0.25">
      <c r="A964" s="219" t="s">
        <v>24949</v>
      </c>
      <c r="B964" s="220" t="s">
        <v>23972</v>
      </c>
      <c r="C964" t="s">
        <v>23971</v>
      </c>
    </row>
    <row r="965" spans="1:3" x14ac:dyDescent="0.25">
      <c r="A965" s="219" t="s">
        <v>24950</v>
      </c>
      <c r="B965" s="220" t="s">
        <v>23974</v>
      </c>
      <c r="C965" t="s">
        <v>23973</v>
      </c>
    </row>
    <row r="966" spans="1:3" x14ac:dyDescent="0.25">
      <c r="A966" s="219" t="s">
        <v>24951</v>
      </c>
      <c r="B966" s="220" t="s">
        <v>23976</v>
      </c>
      <c r="C966" t="s">
        <v>23975</v>
      </c>
    </row>
    <row r="967" spans="1:3" x14ac:dyDescent="0.25">
      <c r="A967" s="219" t="s">
        <v>24952</v>
      </c>
      <c r="B967" s="220" t="s">
        <v>23978</v>
      </c>
      <c r="C967" t="s">
        <v>23977</v>
      </c>
    </row>
    <row r="968" spans="1:3" x14ac:dyDescent="0.25">
      <c r="A968" s="219" t="s">
        <v>24953</v>
      </c>
      <c r="B968" s="220" t="s">
        <v>23980</v>
      </c>
      <c r="C968" t="s">
        <v>23979</v>
      </c>
    </row>
    <row r="969" spans="1:3" x14ac:dyDescent="0.25">
      <c r="A969" s="219" t="s">
        <v>24954</v>
      </c>
      <c r="B969" s="220" t="s">
        <v>23982</v>
      </c>
      <c r="C969" t="s">
        <v>23981</v>
      </c>
    </row>
    <row r="970" spans="1:3" x14ac:dyDescent="0.25">
      <c r="A970" s="219" t="s">
        <v>24955</v>
      </c>
      <c r="B970" s="220" t="s">
        <v>23984</v>
      </c>
      <c r="C970" t="s">
        <v>23983</v>
      </c>
    </row>
    <row r="971" spans="1:3" x14ac:dyDescent="0.25">
      <c r="A971" s="219" t="s">
        <v>24956</v>
      </c>
      <c r="B971" s="220" t="s">
        <v>23986</v>
      </c>
      <c r="C971" t="s">
        <v>23985</v>
      </c>
    </row>
    <row r="972" spans="1:3" x14ac:dyDescent="0.25">
      <c r="A972" s="219" t="s">
        <v>24957</v>
      </c>
      <c r="B972" s="220" t="s">
        <v>23988</v>
      </c>
      <c r="C972" t="s">
        <v>23987</v>
      </c>
    </row>
    <row r="973" spans="1:3" x14ac:dyDescent="0.25">
      <c r="A973" s="219" t="s">
        <v>24958</v>
      </c>
      <c r="B973" s="220" t="s">
        <v>23990</v>
      </c>
      <c r="C973" t="s">
        <v>23989</v>
      </c>
    </row>
    <row r="974" spans="1:3" x14ac:dyDescent="0.25">
      <c r="A974" s="219" t="s">
        <v>24959</v>
      </c>
      <c r="B974" s="220" t="s">
        <v>23992</v>
      </c>
      <c r="C974" t="s">
        <v>23991</v>
      </c>
    </row>
    <row r="975" spans="1:3" x14ac:dyDescent="0.25">
      <c r="A975" s="219" t="s">
        <v>24959</v>
      </c>
      <c r="B975" s="220" t="s">
        <v>25525</v>
      </c>
      <c r="C975" t="s">
        <v>25971</v>
      </c>
    </row>
    <row r="976" spans="1:3" x14ac:dyDescent="0.25">
      <c r="A976" s="219" t="s">
        <v>24959</v>
      </c>
      <c r="B976" s="220" t="s">
        <v>25525</v>
      </c>
      <c r="C976" t="s">
        <v>25963</v>
      </c>
    </row>
    <row r="977" spans="1:3" x14ac:dyDescent="0.25">
      <c r="A977" s="219" t="s">
        <v>24960</v>
      </c>
      <c r="B977" s="220" t="s">
        <v>23994</v>
      </c>
      <c r="C977" t="s">
        <v>23993</v>
      </c>
    </row>
    <row r="978" spans="1:3" x14ac:dyDescent="0.25">
      <c r="A978" s="219" t="s">
        <v>24961</v>
      </c>
      <c r="B978" s="220" t="s">
        <v>23996</v>
      </c>
      <c r="C978" t="s">
        <v>23995</v>
      </c>
    </row>
    <row r="979" spans="1:3" x14ac:dyDescent="0.25">
      <c r="A979" s="219" t="s">
        <v>24962</v>
      </c>
      <c r="B979" s="220" t="s">
        <v>23998</v>
      </c>
      <c r="C979" t="s">
        <v>23997</v>
      </c>
    </row>
    <row r="980" spans="1:3" x14ac:dyDescent="0.25">
      <c r="A980" s="219" t="s">
        <v>24963</v>
      </c>
      <c r="B980" s="220" t="s">
        <v>24000</v>
      </c>
      <c r="C980" t="s">
        <v>23999</v>
      </c>
    </row>
    <row r="981" spans="1:3" x14ac:dyDescent="0.25">
      <c r="A981" s="219" t="s">
        <v>24963</v>
      </c>
      <c r="B981" s="220" t="s">
        <v>25526</v>
      </c>
      <c r="C981" t="s">
        <v>25972</v>
      </c>
    </row>
    <row r="982" spans="1:3" x14ac:dyDescent="0.25">
      <c r="A982" s="219" t="s">
        <v>24963</v>
      </c>
      <c r="B982" s="220" t="s">
        <v>25526</v>
      </c>
      <c r="C982" t="s">
        <v>25964</v>
      </c>
    </row>
    <row r="983" spans="1:3" x14ac:dyDescent="0.25">
      <c r="A983" s="219" t="s">
        <v>24964</v>
      </c>
      <c r="B983" s="220" t="s">
        <v>24002</v>
      </c>
      <c r="C983" t="s">
        <v>24001</v>
      </c>
    </row>
    <row r="984" spans="1:3" x14ac:dyDescent="0.25">
      <c r="A984" s="219" t="s">
        <v>24965</v>
      </c>
      <c r="B984" s="220" t="s">
        <v>24004</v>
      </c>
      <c r="C984" t="s">
        <v>24003</v>
      </c>
    </row>
    <row r="985" spans="1:3" x14ac:dyDescent="0.25">
      <c r="A985" s="219" t="s">
        <v>24966</v>
      </c>
      <c r="B985" s="220" t="s">
        <v>24006</v>
      </c>
      <c r="C985" t="s">
        <v>24005</v>
      </c>
    </row>
    <row r="986" spans="1:3" x14ac:dyDescent="0.25">
      <c r="A986" s="219" t="s">
        <v>24967</v>
      </c>
      <c r="B986" s="220" t="s">
        <v>24008</v>
      </c>
      <c r="C986" t="s">
        <v>24007</v>
      </c>
    </row>
    <row r="987" spans="1:3" x14ac:dyDescent="0.25">
      <c r="A987" s="219" t="s">
        <v>24968</v>
      </c>
      <c r="B987" s="220" t="s">
        <v>24010</v>
      </c>
      <c r="C987" t="s">
        <v>24009</v>
      </c>
    </row>
    <row r="988" spans="1:3" x14ac:dyDescent="0.25">
      <c r="A988" s="219" t="s">
        <v>24969</v>
      </c>
      <c r="B988" s="220" t="s">
        <v>24012</v>
      </c>
      <c r="C988" t="s">
        <v>24011</v>
      </c>
    </row>
    <row r="989" spans="1:3" x14ac:dyDescent="0.25">
      <c r="A989" s="219" t="s">
        <v>24970</v>
      </c>
      <c r="B989" s="220" t="s">
        <v>24014</v>
      </c>
      <c r="C989" t="s">
        <v>24013</v>
      </c>
    </row>
    <row r="990" spans="1:3" x14ac:dyDescent="0.25">
      <c r="A990" s="219" t="s">
        <v>24971</v>
      </c>
      <c r="B990" s="220" t="s">
        <v>24016</v>
      </c>
      <c r="C990" t="s">
        <v>24015</v>
      </c>
    </row>
    <row r="991" spans="1:3" x14ac:dyDescent="0.25">
      <c r="A991" s="219" t="s">
        <v>24972</v>
      </c>
      <c r="B991" s="220" t="s">
        <v>24018</v>
      </c>
      <c r="C991" t="s">
        <v>24017</v>
      </c>
    </row>
    <row r="992" spans="1:3" x14ac:dyDescent="0.25">
      <c r="A992" s="219" t="s">
        <v>24973</v>
      </c>
      <c r="B992" s="220" t="s">
        <v>24020</v>
      </c>
      <c r="C992" t="s">
        <v>24019</v>
      </c>
    </row>
    <row r="993" spans="1:3" x14ac:dyDescent="0.25">
      <c r="A993" s="219" t="s">
        <v>24974</v>
      </c>
      <c r="B993" s="220" t="s">
        <v>24022</v>
      </c>
      <c r="C993" t="s">
        <v>24021</v>
      </c>
    </row>
    <row r="994" spans="1:3" x14ac:dyDescent="0.25">
      <c r="A994" s="219" t="s">
        <v>24975</v>
      </c>
      <c r="B994" s="220" t="s">
        <v>24024</v>
      </c>
      <c r="C994" t="s">
        <v>24023</v>
      </c>
    </row>
    <row r="995" spans="1:3" x14ac:dyDescent="0.25">
      <c r="A995" s="219" t="s">
        <v>24976</v>
      </c>
      <c r="B995" s="220" t="s">
        <v>24026</v>
      </c>
      <c r="C995" t="s">
        <v>24025</v>
      </c>
    </row>
    <row r="996" spans="1:3" x14ac:dyDescent="0.25">
      <c r="A996" s="219" t="s">
        <v>24977</v>
      </c>
      <c r="B996" s="220" t="s">
        <v>24028</v>
      </c>
      <c r="C996" t="s">
        <v>24027</v>
      </c>
    </row>
    <row r="997" spans="1:3" x14ac:dyDescent="0.25">
      <c r="A997" s="219" t="s">
        <v>24978</v>
      </c>
      <c r="B997" s="220" t="s">
        <v>24030</v>
      </c>
      <c r="C997" t="s">
        <v>24029</v>
      </c>
    </row>
    <row r="998" spans="1:3" x14ac:dyDescent="0.25">
      <c r="A998" s="219" t="s">
        <v>24979</v>
      </c>
      <c r="B998" s="220" t="s">
        <v>24032</v>
      </c>
      <c r="C998" t="s">
        <v>24031</v>
      </c>
    </row>
    <row r="999" spans="1:3" x14ac:dyDescent="0.25">
      <c r="A999" s="219" t="s">
        <v>24980</v>
      </c>
      <c r="B999" s="220" t="s">
        <v>24034</v>
      </c>
      <c r="C999" t="s">
        <v>24033</v>
      </c>
    </row>
    <row r="1000" spans="1:3" x14ac:dyDescent="0.25">
      <c r="A1000" s="219" t="s">
        <v>24981</v>
      </c>
      <c r="B1000" s="220" t="s">
        <v>24036</v>
      </c>
      <c r="C1000" t="s">
        <v>24035</v>
      </c>
    </row>
    <row r="1001" spans="1:3" x14ac:dyDescent="0.25">
      <c r="A1001" s="219" t="s">
        <v>24982</v>
      </c>
      <c r="B1001" s="220" t="s">
        <v>24038</v>
      </c>
      <c r="C1001" t="s">
        <v>24037</v>
      </c>
    </row>
    <row r="1002" spans="1:3" x14ac:dyDescent="0.25">
      <c r="A1002" s="219" t="s">
        <v>24983</v>
      </c>
      <c r="B1002" s="220" t="s">
        <v>24040</v>
      </c>
      <c r="C1002" t="s">
        <v>24039</v>
      </c>
    </row>
    <row r="1003" spans="1:3" x14ac:dyDescent="0.25">
      <c r="A1003" s="219" t="s">
        <v>24984</v>
      </c>
      <c r="B1003" s="220" t="s">
        <v>24042</v>
      </c>
      <c r="C1003" t="s">
        <v>24041</v>
      </c>
    </row>
    <row r="1004" spans="1:3" x14ac:dyDescent="0.25">
      <c r="A1004" s="219" t="s">
        <v>24985</v>
      </c>
      <c r="B1004" s="220" t="s">
        <v>24047</v>
      </c>
      <c r="C1004" t="s">
        <v>24046</v>
      </c>
    </row>
    <row r="1005" spans="1:3" x14ac:dyDescent="0.25">
      <c r="A1005" s="219" t="s">
        <v>24986</v>
      </c>
      <c r="B1005" s="220" t="s">
        <v>24049</v>
      </c>
      <c r="C1005" t="s">
        <v>24048</v>
      </c>
    </row>
    <row r="1006" spans="1:3" x14ac:dyDescent="0.25">
      <c r="A1006" s="219" t="s">
        <v>24987</v>
      </c>
      <c r="B1006" s="220" t="s">
        <v>24051</v>
      </c>
      <c r="C1006" t="s">
        <v>24050</v>
      </c>
    </row>
    <row r="1007" spans="1:3" x14ac:dyDescent="0.25">
      <c r="A1007" s="219" t="s">
        <v>24988</v>
      </c>
      <c r="B1007" s="220" t="s">
        <v>24053</v>
      </c>
      <c r="C1007" t="s">
        <v>24052</v>
      </c>
    </row>
    <row r="1008" spans="1:3" x14ac:dyDescent="0.25">
      <c r="A1008" s="219" t="s">
        <v>24989</v>
      </c>
      <c r="B1008" s="220" t="s">
        <v>24055</v>
      </c>
      <c r="C1008" t="s">
        <v>24054</v>
      </c>
    </row>
    <row r="1009" spans="1:3" x14ac:dyDescent="0.25">
      <c r="A1009" s="219" t="s">
        <v>24990</v>
      </c>
      <c r="B1009" s="220" t="s">
        <v>24057</v>
      </c>
      <c r="C1009" t="s">
        <v>24056</v>
      </c>
    </row>
    <row r="1010" spans="1:3" x14ac:dyDescent="0.25">
      <c r="A1010" s="219" t="s">
        <v>24991</v>
      </c>
      <c r="B1010" s="220" t="s">
        <v>24059</v>
      </c>
      <c r="C1010" t="s">
        <v>24058</v>
      </c>
    </row>
    <row r="1011" spans="1:3" x14ac:dyDescent="0.25">
      <c r="A1011" s="219" t="s">
        <v>24992</v>
      </c>
      <c r="B1011" s="220" t="s">
        <v>24061</v>
      </c>
      <c r="C1011" t="s">
        <v>24060</v>
      </c>
    </row>
    <row r="1012" spans="1:3" x14ac:dyDescent="0.25">
      <c r="A1012" s="219" t="s">
        <v>24993</v>
      </c>
      <c r="B1012" s="220" t="s">
        <v>24063</v>
      </c>
      <c r="C1012" t="s">
        <v>24062</v>
      </c>
    </row>
    <row r="1013" spans="1:3" x14ac:dyDescent="0.25">
      <c r="A1013" s="219" t="s">
        <v>24994</v>
      </c>
      <c r="B1013" s="220" t="s">
        <v>24065</v>
      </c>
      <c r="C1013" t="s">
        <v>24064</v>
      </c>
    </row>
    <row r="1014" spans="1:3" x14ac:dyDescent="0.25">
      <c r="A1014" s="219" t="s">
        <v>24995</v>
      </c>
      <c r="B1014" s="220" t="s">
        <v>24067</v>
      </c>
      <c r="C1014" t="s">
        <v>24066</v>
      </c>
    </row>
    <row r="1015" spans="1:3" x14ac:dyDescent="0.25">
      <c r="A1015" s="219" t="s">
        <v>24996</v>
      </c>
      <c r="B1015" s="220" t="s">
        <v>24069</v>
      </c>
      <c r="C1015" t="s">
        <v>24068</v>
      </c>
    </row>
    <row r="1016" spans="1:3" x14ac:dyDescent="0.25">
      <c r="A1016" s="219" t="s">
        <v>24997</v>
      </c>
      <c r="B1016" s="220" t="s">
        <v>24071</v>
      </c>
      <c r="C1016" t="s">
        <v>24070</v>
      </c>
    </row>
    <row r="1017" spans="1:3" x14ac:dyDescent="0.25">
      <c r="A1017" s="219" t="s">
        <v>24998</v>
      </c>
      <c r="B1017" s="220" t="s">
        <v>24073</v>
      </c>
      <c r="C1017" t="s">
        <v>24072</v>
      </c>
    </row>
    <row r="1018" spans="1:3" x14ac:dyDescent="0.25">
      <c r="A1018" s="219" t="s">
        <v>24999</v>
      </c>
      <c r="B1018" s="220" t="s">
        <v>24075</v>
      </c>
      <c r="C1018" t="s">
        <v>24074</v>
      </c>
    </row>
    <row r="1019" spans="1:3" x14ac:dyDescent="0.25">
      <c r="A1019" s="219" t="s">
        <v>25000</v>
      </c>
      <c r="B1019" s="220" t="s">
        <v>24077</v>
      </c>
      <c r="C1019" t="s">
        <v>24076</v>
      </c>
    </row>
    <row r="1020" spans="1:3" x14ac:dyDescent="0.25">
      <c r="A1020" s="219" t="s">
        <v>25001</v>
      </c>
      <c r="B1020" s="220" t="s">
        <v>24079</v>
      </c>
      <c r="C1020" t="s">
        <v>24078</v>
      </c>
    </row>
    <row r="1021" spans="1:3" x14ac:dyDescent="0.25">
      <c r="A1021" s="219" t="s">
        <v>25002</v>
      </c>
      <c r="B1021" s="220" t="s">
        <v>24081</v>
      </c>
      <c r="C1021" t="s">
        <v>24080</v>
      </c>
    </row>
    <row r="1022" spans="1:3" x14ac:dyDescent="0.25">
      <c r="A1022" s="219" t="s">
        <v>25003</v>
      </c>
      <c r="B1022" s="220" t="s">
        <v>24083</v>
      </c>
      <c r="C1022" t="s">
        <v>24082</v>
      </c>
    </row>
    <row r="1023" spans="1:3" x14ac:dyDescent="0.25">
      <c r="A1023" s="219" t="s">
        <v>25004</v>
      </c>
      <c r="B1023" s="220" t="s">
        <v>24085</v>
      </c>
      <c r="C1023" t="s">
        <v>24084</v>
      </c>
    </row>
    <row r="1024" spans="1:3" x14ac:dyDescent="0.25">
      <c r="A1024" s="219" t="s">
        <v>25005</v>
      </c>
      <c r="B1024" s="220" t="s">
        <v>24087</v>
      </c>
      <c r="C1024" t="s">
        <v>24086</v>
      </c>
    </row>
    <row r="1025" spans="1:3" x14ac:dyDescent="0.25">
      <c r="A1025" s="219" t="s">
        <v>25006</v>
      </c>
      <c r="B1025" s="220" t="s">
        <v>24089</v>
      </c>
      <c r="C1025" t="s">
        <v>24088</v>
      </c>
    </row>
    <row r="1026" spans="1:3" x14ac:dyDescent="0.25">
      <c r="A1026" s="219" t="s">
        <v>25007</v>
      </c>
      <c r="B1026" s="220" t="s">
        <v>24091</v>
      </c>
      <c r="C1026" t="s">
        <v>24090</v>
      </c>
    </row>
    <row r="1027" spans="1:3" x14ac:dyDescent="0.25">
      <c r="A1027" s="219" t="s">
        <v>25008</v>
      </c>
      <c r="B1027" s="220" t="s">
        <v>24093</v>
      </c>
      <c r="C1027" t="s">
        <v>24092</v>
      </c>
    </row>
    <row r="1028" spans="1:3" x14ac:dyDescent="0.25">
      <c r="A1028" s="219" t="s">
        <v>25009</v>
      </c>
      <c r="B1028" s="220" t="s">
        <v>24095</v>
      </c>
      <c r="C1028" t="s">
        <v>24094</v>
      </c>
    </row>
    <row r="1029" spans="1:3" x14ac:dyDescent="0.25">
      <c r="A1029" s="219" t="s">
        <v>25010</v>
      </c>
      <c r="B1029" s="220" t="s">
        <v>24100</v>
      </c>
      <c r="C1029" t="s">
        <v>24099</v>
      </c>
    </row>
    <row r="1030" spans="1:3" x14ac:dyDescent="0.25">
      <c r="A1030" s="219" t="s">
        <v>25011</v>
      </c>
      <c r="B1030" s="220" t="s">
        <v>24102</v>
      </c>
      <c r="C1030" t="s">
        <v>24101</v>
      </c>
    </row>
    <row r="1031" spans="1:3" x14ac:dyDescent="0.25">
      <c r="A1031" s="219" t="s">
        <v>25012</v>
      </c>
      <c r="B1031" s="220" t="s">
        <v>24104</v>
      </c>
      <c r="C1031" t="s">
        <v>24103</v>
      </c>
    </row>
    <row r="1032" spans="1:3" x14ac:dyDescent="0.25">
      <c r="A1032" s="219" t="s">
        <v>25013</v>
      </c>
      <c r="B1032" s="220" t="s">
        <v>24106</v>
      </c>
      <c r="C1032" t="s">
        <v>24105</v>
      </c>
    </row>
    <row r="1033" spans="1:3" x14ac:dyDescent="0.25">
      <c r="A1033" s="219" t="s">
        <v>25014</v>
      </c>
      <c r="B1033" s="220" t="s">
        <v>24108</v>
      </c>
      <c r="C1033" t="s">
        <v>24107</v>
      </c>
    </row>
    <row r="1034" spans="1:3" x14ac:dyDescent="0.25">
      <c r="A1034" s="219" t="s">
        <v>25015</v>
      </c>
      <c r="B1034" s="220" t="s">
        <v>24110</v>
      </c>
      <c r="C1034" t="s">
        <v>24109</v>
      </c>
    </row>
    <row r="1035" spans="1:3" x14ac:dyDescent="0.25">
      <c r="A1035" s="219" t="s">
        <v>25016</v>
      </c>
      <c r="B1035" s="220" t="s">
        <v>24112</v>
      </c>
      <c r="C1035" t="s">
        <v>24111</v>
      </c>
    </row>
    <row r="1036" spans="1:3" x14ac:dyDescent="0.25">
      <c r="A1036" s="219" t="s">
        <v>25017</v>
      </c>
      <c r="B1036" s="220" t="s">
        <v>24114</v>
      </c>
      <c r="C1036" t="s">
        <v>24113</v>
      </c>
    </row>
    <row r="1037" spans="1:3" x14ac:dyDescent="0.25">
      <c r="A1037" s="219" t="s">
        <v>25018</v>
      </c>
      <c r="B1037" s="220" t="s">
        <v>24116</v>
      </c>
      <c r="C1037" t="s">
        <v>24115</v>
      </c>
    </row>
    <row r="1038" spans="1:3" x14ac:dyDescent="0.25">
      <c r="A1038" s="219" t="s">
        <v>25019</v>
      </c>
      <c r="B1038" s="220" t="s">
        <v>24118</v>
      </c>
      <c r="C1038" t="s">
        <v>24117</v>
      </c>
    </row>
    <row r="1039" spans="1:3" x14ac:dyDescent="0.25">
      <c r="A1039" s="219" t="s">
        <v>25020</v>
      </c>
      <c r="B1039" s="220" t="s">
        <v>24120</v>
      </c>
      <c r="C1039" t="s">
        <v>24119</v>
      </c>
    </row>
    <row r="1040" spans="1:3" x14ac:dyDescent="0.25">
      <c r="A1040" s="219" t="s">
        <v>25021</v>
      </c>
      <c r="B1040" s="220" t="s">
        <v>24122</v>
      </c>
      <c r="C1040" t="s">
        <v>24121</v>
      </c>
    </row>
    <row r="1041" spans="1:3" x14ac:dyDescent="0.25">
      <c r="A1041" s="219" t="s">
        <v>25022</v>
      </c>
      <c r="B1041" s="220" t="s">
        <v>24124</v>
      </c>
      <c r="C1041" t="s">
        <v>24123</v>
      </c>
    </row>
    <row r="1042" spans="1:3" x14ac:dyDescent="0.25">
      <c r="A1042" s="219" t="s">
        <v>25023</v>
      </c>
      <c r="B1042" s="220" t="s">
        <v>24126</v>
      </c>
      <c r="C1042" t="s">
        <v>24125</v>
      </c>
    </row>
    <row r="1043" spans="1:3" x14ac:dyDescent="0.25">
      <c r="A1043" s="219" t="s">
        <v>25024</v>
      </c>
      <c r="B1043" s="220" t="s">
        <v>24128</v>
      </c>
      <c r="C1043" t="s">
        <v>24127</v>
      </c>
    </row>
    <row r="1044" spans="1:3" x14ac:dyDescent="0.25">
      <c r="A1044" s="219" t="s">
        <v>25025</v>
      </c>
      <c r="B1044" s="220" t="s">
        <v>24130</v>
      </c>
      <c r="C1044" t="s">
        <v>24129</v>
      </c>
    </row>
    <row r="1045" spans="1:3" x14ac:dyDescent="0.25">
      <c r="A1045" s="219" t="s">
        <v>25026</v>
      </c>
      <c r="B1045" s="220" t="s">
        <v>24132</v>
      </c>
      <c r="C1045" t="s">
        <v>24131</v>
      </c>
    </row>
    <row r="1046" spans="1:3" x14ac:dyDescent="0.25">
      <c r="A1046" s="219" t="s">
        <v>25027</v>
      </c>
      <c r="B1046" s="220" t="s">
        <v>24134</v>
      </c>
      <c r="C1046" t="s">
        <v>24133</v>
      </c>
    </row>
    <row r="1047" spans="1:3" x14ac:dyDescent="0.25">
      <c r="A1047" s="219" t="s">
        <v>25405</v>
      </c>
      <c r="B1047" s="220" t="s">
        <v>25406</v>
      </c>
      <c r="C1047" t="s">
        <v>25677</v>
      </c>
    </row>
    <row r="1048" spans="1:3" x14ac:dyDescent="0.25">
      <c r="A1048" s="219" t="s">
        <v>25405</v>
      </c>
      <c r="B1048" s="220" t="s">
        <v>25406</v>
      </c>
      <c r="C1048" t="s">
        <v>25849</v>
      </c>
    </row>
    <row r="1049" spans="1:3" x14ac:dyDescent="0.25">
      <c r="A1049" s="219" t="s">
        <v>25028</v>
      </c>
      <c r="B1049" s="220" t="s">
        <v>24136</v>
      </c>
      <c r="C1049" t="s">
        <v>24135</v>
      </c>
    </row>
    <row r="1050" spans="1:3" x14ac:dyDescent="0.25">
      <c r="A1050" s="219" t="s">
        <v>25407</v>
      </c>
      <c r="B1050" s="220" t="s">
        <v>25408</v>
      </c>
      <c r="C1050" t="s">
        <v>25678</v>
      </c>
    </row>
    <row r="1051" spans="1:3" x14ac:dyDescent="0.25">
      <c r="A1051" s="219" t="s">
        <v>25407</v>
      </c>
      <c r="B1051" s="220" t="s">
        <v>25408</v>
      </c>
      <c r="C1051" t="s">
        <v>25850</v>
      </c>
    </row>
    <row r="1052" spans="1:3" x14ac:dyDescent="0.25">
      <c r="A1052" s="219" t="s">
        <v>25029</v>
      </c>
      <c r="B1052" s="220" t="s">
        <v>24138</v>
      </c>
      <c r="C1052" t="s">
        <v>24137</v>
      </c>
    </row>
    <row r="1053" spans="1:3" x14ac:dyDescent="0.25">
      <c r="A1053" s="219" t="s">
        <v>25029</v>
      </c>
      <c r="B1053" s="220" t="s">
        <v>25527</v>
      </c>
      <c r="C1053" t="s">
        <v>25973</v>
      </c>
    </row>
    <row r="1054" spans="1:3" x14ac:dyDescent="0.25">
      <c r="A1054" s="219" t="s">
        <v>25029</v>
      </c>
      <c r="B1054" s="220" t="s">
        <v>25527</v>
      </c>
      <c r="C1054" t="s">
        <v>25965</v>
      </c>
    </row>
    <row r="1055" spans="1:3" x14ac:dyDescent="0.25">
      <c r="A1055" s="219" t="s">
        <v>25409</v>
      </c>
      <c r="B1055" s="220" t="s">
        <v>25410</v>
      </c>
      <c r="C1055" t="s">
        <v>25679</v>
      </c>
    </row>
    <row r="1056" spans="1:3" x14ac:dyDescent="0.25">
      <c r="A1056" s="219" t="s">
        <v>25409</v>
      </c>
      <c r="B1056" s="220" t="s">
        <v>25410</v>
      </c>
      <c r="C1056" t="s">
        <v>25851</v>
      </c>
    </row>
    <row r="1057" spans="1:3" x14ac:dyDescent="0.25">
      <c r="A1057" s="219" t="s">
        <v>25030</v>
      </c>
      <c r="B1057" s="220" t="s">
        <v>24140</v>
      </c>
      <c r="C1057" t="s">
        <v>24139</v>
      </c>
    </row>
    <row r="1058" spans="1:3" x14ac:dyDescent="0.25">
      <c r="A1058" s="219" t="s">
        <v>25031</v>
      </c>
      <c r="B1058" s="220" t="s">
        <v>24145</v>
      </c>
      <c r="C1058" t="s">
        <v>24144</v>
      </c>
    </row>
    <row r="1059" spans="1:3" x14ac:dyDescent="0.25">
      <c r="A1059" s="219" t="s">
        <v>25032</v>
      </c>
      <c r="B1059" s="220" t="s">
        <v>24147</v>
      </c>
      <c r="C1059" t="s">
        <v>24146</v>
      </c>
    </row>
    <row r="1060" spans="1:3" x14ac:dyDescent="0.25">
      <c r="A1060" s="219" t="s">
        <v>25033</v>
      </c>
      <c r="B1060" s="220" t="s">
        <v>24149</v>
      </c>
      <c r="C1060" t="s">
        <v>24148</v>
      </c>
    </row>
    <row r="1061" spans="1:3" x14ac:dyDescent="0.25">
      <c r="A1061" s="219" t="s">
        <v>25034</v>
      </c>
      <c r="B1061" s="220" t="s">
        <v>24151</v>
      </c>
      <c r="C1061" t="s">
        <v>24150</v>
      </c>
    </row>
    <row r="1062" spans="1:3" x14ac:dyDescent="0.25">
      <c r="A1062" s="219" t="s">
        <v>25035</v>
      </c>
      <c r="B1062" s="220" t="s">
        <v>24153</v>
      </c>
      <c r="C1062" t="s">
        <v>24152</v>
      </c>
    </row>
    <row r="1063" spans="1:3" x14ac:dyDescent="0.25">
      <c r="A1063" s="219" t="s">
        <v>25036</v>
      </c>
      <c r="B1063" s="220" t="s">
        <v>24155</v>
      </c>
      <c r="C1063" t="s">
        <v>24154</v>
      </c>
    </row>
    <row r="1064" spans="1:3" x14ac:dyDescent="0.25">
      <c r="A1064" s="219" t="s">
        <v>25037</v>
      </c>
      <c r="B1064" s="220" t="s">
        <v>24157</v>
      </c>
      <c r="C1064" t="s">
        <v>24156</v>
      </c>
    </row>
    <row r="1065" spans="1:3" x14ac:dyDescent="0.25">
      <c r="A1065" s="219" t="s">
        <v>25038</v>
      </c>
      <c r="B1065" s="220" t="s">
        <v>24159</v>
      </c>
      <c r="C1065" t="s">
        <v>24158</v>
      </c>
    </row>
    <row r="1066" spans="1:3" x14ac:dyDescent="0.25">
      <c r="A1066" s="219" t="s">
        <v>25039</v>
      </c>
      <c r="B1066" s="220" t="s">
        <v>24161</v>
      </c>
      <c r="C1066" t="s">
        <v>24160</v>
      </c>
    </row>
    <row r="1067" spans="1:3" x14ac:dyDescent="0.25">
      <c r="A1067" s="219" t="s">
        <v>25040</v>
      </c>
      <c r="B1067" s="220" t="s">
        <v>24163</v>
      </c>
      <c r="C1067" t="s">
        <v>24162</v>
      </c>
    </row>
    <row r="1068" spans="1:3" x14ac:dyDescent="0.25">
      <c r="A1068" s="219" t="s">
        <v>25041</v>
      </c>
      <c r="B1068" s="220" t="s">
        <v>24165</v>
      </c>
      <c r="C1068" t="s">
        <v>24164</v>
      </c>
    </row>
    <row r="1069" spans="1:3" x14ac:dyDescent="0.25">
      <c r="A1069" s="219" t="s">
        <v>25042</v>
      </c>
      <c r="B1069" s="220" t="s">
        <v>24167</v>
      </c>
      <c r="C1069" t="s">
        <v>24166</v>
      </c>
    </row>
    <row r="1070" spans="1:3" x14ac:dyDescent="0.25">
      <c r="A1070" s="219" t="s">
        <v>25043</v>
      </c>
      <c r="B1070" s="220" t="s">
        <v>24169</v>
      </c>
      <c r="C1070" t="s">
        <v>24168</v>
      </c>
    </row>
    <row r="1071" spans="1:3" x14ac:dyDescent="0.25">
      <c r="A1071" s="219" t="s">
        <v>25044</v>
      </c>
      <c r="B1071" s="220" t="s">
        <v>24171</v>
      </c>
      <c r="C1071" t="s">
        <v>24170</v>
      </c>
    </row>
    <row r="1072" spans="1:3" x14ac:dyDescent="0.25">
      <c r="A1072" s="219" t="s">
        <v>25045</v>
      </c>
      <c r="B1072" s="220" t="s">
        <v>24173</v>
      </c>
      <c r="C1072" t="s">
        <v>24172</v>
      </c>
    </row>
    <row r="1073" spans="1:3" x14ac:dyDescent="0.25">
      <c r="A1073" s="219" t="s">
        <v>25046</v>
      </c>
      <c r="B1073" s="220" t="s">
        <v>24175</v>
      </c>
      <c r="C1073" t="s">
        <v>24174</v>
      </c>
    </row>
    <row r="1074" spans="1:3" x14ac:dyDescent="0.25">
      <c r="A1074" s="219" t="s">
        <v>25411</v>
      </c>
      <c r="B1074" s="220" t="s">
        <v>25412</v>
      </c>
      <c r="C1074" t="s">
        <v>25680</v>
      </c>
    </row>
    <row r="1075" spans="1:3" x14ac:dyDescent="0.25">
      <c r="A1075" s="219" t="s">
        <v>25411</v>
      </c>
      <c r="B1075" s="220" t="s">
        <v>25412</v>
      </c>
      <c r="C1075" t="s">
        <v>25852</v>
      </c>
    </row>
    <row r="1076" spans="1:3" x14ac:dyDescent="0.25">
      <c r="A1076" s="219" t="s">
        <v>25047</v>
      </c>
      <c r="B1076" s="220" t="s">
        <v>24177</v>
      </c>
      <c r="C1076" t="s">
        <v>24176</v>
      </c>
    </row>
    <row r="1077" spans="1:3" x14ac:dyDescent="0.25">
      <c r="A1077" s="219" t="s">
        <v>25413</v>
      </c>
      <c r="B1077" s="220" t="s">
        <v>25414</v>
      </c>
      <c r="C1077" t="s">
        <v>25681</v>
      </c>
    </row>
    <row r="1078" spans="1:3" x14ac:dyDescent="0.25">
      <c r="A1078" s="219" t="s">
        <v>25413</v>
      </c>
      <c r="B1078" s="220" t="s">
        <v>25414</v>
      </c>
      <c r="C1078" t="s">
        <v>25853</v>
      </c>
    </row>
    <row r="1079" spans="1:3" x14ac:dyDescent="0.25">
      <c r="A1079" s="219" t="s">
        <v>25048</v>
      </c>
      <c r="B1079" s="220" t="s">
        <v>24179</v>
      </c>
      <c r="C1079" t="s">
        <v>24178</v>
      </c>
    </row>
    <row r="1080" spans="1:3" x14ac:dyDescent="0.25">
      <c r="A1080" s="219" t="s">
        <v>25049</v>
      </c>
      <c r="B1080" s="220" t="s">
        <v>24181</v>
      </c>
      <c r="C1080" t="s">
        <v>24180</v>
      </c>
    </row>
    <row r="1081" spans="1:3" x14ac:dyDescent="0.25">
      <c r="A1081" s="219" t="s">
        <v>25050</v>
      </c>
      <c r="B1081" s="220" t="s">
        <v>24183</v>
      </c>
      <c r="C1081" t="s">
        <v>24182</v>
      </c>
    </row>
    <row r="1082" spans="1:3" x14ac:dyDescent="0.25">
      <c r="A1082" s="219" t="s">
        <v>25415</v>
      </c>
      <c r="B1082" s="220" t="s">
        <v>25416</v>
      </c>
      <c r="C1082" t="s">
        <v>25682</v>
      </c>
    </row>
    <row r="1083" spans="1:3" x14ac:dyDescent="0.25">
      <c r="A1083" s="219" t="s">
        <v>25415</v>
      </c>
      <c r="B1083" s="220" t="s">
        <v>25416</v>
      </c>
      <c r="C1083" t="s">
        <v>25854</v>
      </c>
    </row>
    <row r="1084" spans="1:3" x14ac:dyDescent="0.25">
      <c r="A1084" s="219" t="s">
        <v>25051</v>
      </c>
      <c r="B1084" s="220" t="s">
        <v>24185</v>
      </c>
      <c r="C1084" t="s">
        <v>24184</v>
      </c>
    </row>
    <row r="1085" spans="1:3" x14ac:dyDescent="0.25">
      <c r="A1085" s="219" t="s">
        <v>25051</v>
      </c>
      <c r="B1085" s="220" t="s">
        <v>25528</v>
      </c>
      <c r="C1085" t="s">
        <v>25974</v>
      </c>
    </row>
    <row r="1086" spans="1:3" x14ac:dyDescent="0.25">
      <c r="A1086" s="219" t="s">
        <v>25051</v>
      </c>
      <c r="B1086" s="220" t="s">
        <v>25528</v>
      </c>
      <c r="C1086" t="s">
        <v>25966</v>
      </c>
    </row>
    <row r="1087" spans="1:3" x14ac:dyDescent="0.25">
      <c r="A1087" s="219" t="s">
        <v>25417</v>
      </c>
      <c r="B1087" s="220" t="s">
        <v>25418</v>
      </c>
      <c r="C1087" t="s">
        <v>25683</v>
      </c>
    </row>
    <row r="1088" spans="1:3" x14ac:dyDescent="0.25">
      <c r="A1088" s="219" t="s">
        <v>25417</v>
      </c>
      <c r="B1088" s="220" t="s">
        <v>25418</v>
      </c>
      <c r="C1088" t="s">
        <v>25855</v>
      </c>
    </row>
    <row r="1089" spans="1:3" x14ac:dyDescent="0.25">
      <c r="A1089" s="219" t="s">
        <v>25052</v>
      </c>
      <c r="B1089" s="220" t="s">
        <v>24190</v>
      </c>
      <c r="C1089" t="s">
        <v>24189</v>
      </c>
    </row>
    <row r="1090" spans="1:3" x14ac:dyDescent="0.25">
      <c r="A1090" s="219" t="s">
        <v>25053</v>
      </c>
      <c r="B1090" s="220" t="s">
        <v>24192</v>
      </c>
      <c r="C1090" t="s">
        <v>24191</v>
      </c>
    </row>
    <row r="1091" spans="1:3" x14ac:dyDescent="0.25">
      <c r="A1091" s="219" t="s">
        <v>25054</v>
      </c>
      <c r="B1091" s="220" t="s">
        <v>24194</v>
      </c>
      <c r="C1091" t="s">
        <v>24193</v>
      </c>
    </row>
    <row r="1092" spans="1:3" x14ac:dyDescent="0.25">
      <c r="A1092" s="219" t="s">
        <v>25055</v>
      </c>
      <c r="B1092" s="220" t="s">
        <v>24196</v>
      </c>
      <c r="C1092" t="s">
        <v>24195</v>
      </c>
    </row>
    <row r="1093" spans="1:3" x14ac:dyDescent="0.25">
      <c r="A1093" s="219" t="s">
        <v>25056</v>
      </c>
      <c r="B1093" s="220" t="s">
        <v>24198</v>
      </c>
      <c r="C1093" t="s">
        <v>24197</v>
      </c>
    </row>
    <row r="1094" spans="1:3" x14ac:dyDescent="0.25">
      <c r="A1094" s="219" t="s">
        <v>25057</v>
      </c>
      <c r="B1094" s="220" t="s">
        <v>24200</v>
      </c>
      <c r="C1094" t="s">
        <v>24199</v>
      </c>
    </row>
    <row r="1095" spans="1:3" x14ac:dyDescent="0.25">
      <c r="A1095" s="219" t="s">
        <v>25058</v>
      </c>
      <c r="B1095" s="220" t="s">
        <v>24202</v>
      </c>
      <c r="C1095" t="s">
        <v>24201</v>
      </c>
    </row>
    <row r="1096" spans="1:3" x14ac:dyDescent="0.25">
      <c r="A1096" s="219" t="s">
        <v>25059</v>
      </c>
      <c r="B1096" s="220" t="s">
        <v>24204</v>
      </c>
      <c r="C1096" t="s">
        <v>24203</v>
      </c>
    </row>
    <row r="1097" spans="1:3" x14ac:dyDescent="0.25">
      <c r="A1097" s="219" t="s">
        <v>25060</v>
      </c>
      <c r="B1097" s="220" t="s">
        <v>24206</v>
      </c>
      <c r="C1097" t="s">
        <v>24205</v>
      </c>
    </row>
    <row r="1098" spans="1:3" x14ac:dyDescent="0.25">
      <c r="A1098" s="219" t="s">
        <v>25061</v>
      </c>
      <c r="B1098" s="220" t="s">
        <v>24208</v>
      </c>
      <c r="C1098" t="s">
        <v>24207</v>
      </c>
    </row>
    <row r="1099" spans="1:3" x14ac:dyDescent="0.25">
      <c r="A1099" s="219" t="s">
        <v>25062</v>
      </c>
      <c r="B1099" s="220" t="s">
        <v>24210</v>
      </c>
      <c r="C1099" t="s">
        <v>24209</v>
      </c>
    </row>
    <row r="1100" spans="1:3" x14ac:dyDescent="0.25">
      <c r="A1100" s="219" t="s">
        <v>25063</v>
      </c>
      <c r="B1100" s="220" t="s">
        <v>24212</v>
      </c>
      <c r="C1100" t="s">
        <v>24211</v>
      </c>
    </row>
    <row r="1101" spans="1:3" x14ac:dyDescent="0.25">
      <c r="A1101" s="219" t="s">
        <v>25419</v>
      </c>
      <c r="B1101" s="220" t="s">
        <v>25420</v>
      </c>
      <c r="C1101" t="s">
        <v>25684</v>
      </c>
    </row>
    <row r="1102" spans="1:3" x14ac:dyDescent="0.25">
      <c r="A1102" s="219" t="s">
        <v>25419</v>
      </c>
      <c r="B1102" s="220" t="s">
        <v>25420</v>
      </c>
      <c r="C1102" t="s">
        <v>25856</v>
      </c>
    </row>
    <row r="1103" spans="1:3" x14ac:dyDescent="0.25">
      <c r="A1103" s="219" t="s">
        <v>25064</v>
      </c>
      <c r="B1103" s="220" t="s">
        <v>24214</v>
      </c>
      <c r="C1103" t="s">
        <v>24213</v>
      </c>
    </row>
    <row r="1104" spans="1:3" x14ac:dyDescent="0.25">
      <c r="A1104" s="219" t="s">
        <v>25065</v>
      </c>
      <c r="B1104" s="220" t="s">
        <v>24216</v>
      </c>
      <c r="C1104" t="s">
        <v>24215</v>
      </c>
    </row>
    <row r="1105" spans="1:3" x14ac:dyDescent="0.25">
      <c r="A1105" s="219" t="s">
        <v>25066</v>
      </c>
      <c r="B1105" s="220" t="s">
        <v>24218</v>
      </c>
      <c r="C1105" t="s">
        <v>24217</v>
      </c>
    </row>
    <row r="1106" spans="1:3" x14ac:dyDescent="0.25">
      <c r="A1106" s="219" t="s">
        <v>25421</v>
      </c>
      <c r="B1106" s="220" t="s">
        <v>25422</v>
      </c>
      <c r="C1106" t="s">
        <v>25685</v>
      </c>
    </row>
    <row r="1107" spans="1:3" x14ac:dyDescent="0.25">
      <c r="A1107" s="219" t="s">
        <v>25421</v>
      </c>
      <c r="B1107" s="220" t="s">
        <v>25422</v>
      </c>
      <c r="C1107" t="s">
        <v>25857</v>
      </c>
    </row>
    <row r="1108" spans="1:3" x14ac:dyDescent="0.25">
      <c r="A1108" s="219" t="s">
        <v>25067</v>
      </c>
      <c r="B1108" s="220" t="s">
        <v>24220</v>
      </c>
      <c r="C1108" t="s">
        <v>24219</v>
      </c>
    </row>
    <row r="1109" spans="1:3" x14ac:dyDescent="0.25">
      <c r="A1109" s="219" t="s">
        <v>25068</v>
      </c>
      <c r="B1109" s="220" t="s">
        <v>24225</v>
      </c>
      <c r="C1109" t="s">
        <v>24224</v>
      </c>
    </row>
    <row r="1110" spans="1:3" x14ac:dyDescent="0.25">
      <c r="A1110" s="219" t="s">
        <v>25069</v>
      </c>
      <c r="B1110" s="220" t="s">
        <v>24227</v>
      </c>
      <c r="C1110" t="s">
        <v>24226</v>
      </c>
    </row>
    <row r="1111" spans="1:3" x14ac:dyDescent="0.25">
      <c r="A1111" s="219" t="s">
        <v>25070</v>
      </c>
      <c r="B1111" s="220" t="s">
        <v>24229</v>
      </c>
      <c r="C1111" t="s">
        <v>24228</v>
      </c>
    </row>
    <row r="1112" spans="1:3" x14ac:dyDescent="0.25">
      <c r="A1112" s="219" t="s">
        <v>25071</v>
      </c>
      <c r="B1112" s="220" t="s">
        <v>24231</v>
      </c>
      <c r="C1112" t="s">
        <v>24230</v>
      </c>
    </row>
    <row r="1113" spans="1:3" x14ac:dyDescent="0.25">
      <c r="A1113" s="219" t="s">
        <v>25072</v>
      </c>
      <c r="B1113" s="220" t="s">
        <v>24233</v>
      </c>
      <c r="C1113" t="s">
        <v>24232</v>
      </c>
    </row>
    <row r="1114" spans="1:3" x14ac:dyDescent="0.25">
      <c r="A1114" s="219" t="s">
        <v>25073</v>
      </c>
      <c r="B1114" s="220" t="s">
        <v>24235</v>
      </c>
      <c r="C1114" t="s">
        <v>24234</v>
      </c>
    </row>
    <row r="1115" spans="1:3" x14ac:dyDescent="0.25">
      <c r="A1115" s="219" t="s">
        <v>25074</v>
      </c>
      <c r="B1115" s="220" t="s">
        <v>24237</v>
      </c>
      <c r="C1115" t="s">
        <v>24236</v>
      </c>
    </row>
    <row r="1116" spans="1:3" x14ac:dyDescent="0.25">
      <c r="A1116" s="219" t="s">
        <v>25075</v>
      </c>
      <c r="B1116" s="220" t="s">
        <v>24239</v>
      </c>
      <c r="C1116" t="s">
        <v>24238</v>
      </c>
    </row>
    <row r="1117" spans="1:3" x14ac:dyDescent="0.25">
      <c r="A1117" s="219" t="s">
        <v>25423</v>
      </c>
      <c r="B1117" s="220" t="s">
        <v>25424</v>
      </c>
      <c r="C1117" t="s">
        <v>25686</v>
      </c>
    </row>
    <row r="1118" spans="1:3" x14ac:dyDescent="0.25">
      <c r="A1118" s="219" t="s">
        <v>25423</v>
      </c>
      <c r="B1118" s="220" t="s">
        <v>25424</v>
      </c>
      <c r="C1118" t="s">
        <v>25858</v>
      </c>
    </row>
    <row r="1119" spans="1:3" x14ac:dyDescent="0.25">
      <c r="A1119" s="219" t="s">
        <v>25076</v>
      </c>
      <c r="B1119" s="220" t="s">
        <v>24241</v>
      </c>
      <c r="C1119" t="s">
        <v>24240</v>
      </c>
    </row>
    <row r="1120" spans="1:3" x14ac:dyDescent="0.25">
      <c r="A1120" s="219" t="s">
        <v>25425</v>
      </c>
      <c r="B1120" s="220" t="s">
        <v>25426</v>
      </c>
      <c r="C1120" t="s">
        <v>25687</v>
      </c>
    </row>
    <row r="1121" spans="1:3" x14ac:dyDescent="0.25">
      <c r="A1121" s="219" t="s">
        <v>25425</v>
      </c>
      <c r="B1121" s="220" t="s">
        <v>25426</v>
      </c>
      <c r="C1121" t="s">
        <v>25859</v>
      </c>
    </row>
    <row r="1122" spans="1:3" x14ac:dyDescent="0.25">
      <c r="A1122" s="219" t="s">
        <v>25077</v>
      </c>
      <c r="B1122" s="220" t="s">
        <v>24243</v>
      </c>
      <c r="C1122" t="s">
        <v>24242</v>
      </c>
    </row>
    <row r="1123" spans="1:3" x14ac:dyDescent="0.25">
      <c r="A1123" s="219" t="s">
        <v>25078</v>
      </c>
      <c r="B1123" s="220" t="s">
        <v>24245</v>
      </c>
      <c r="C1123" t="s">
        <v>24244</v>
      </c>
    </row>
    <row r="1124" spans="1:3" x14ac:dyDescent="0.25">
      <c r="A1124" s="219" t="s">
        <v>25079</v>
      </c>
      <c r="B1124" s="220" t="s">
        <v>24247</v>
      </c>
      <c r="C1124" t="s">
        <v>24246</v>
      </c>
    </row>
    <row r="1125" spans="1:3" x14ac:dyDescent="0.25">
      <c r="A1125" s="219" t="s">
        <v>25080</v>
      </c>
      <c r="B1125" s="220" t="s">
        <v>24249</v>
      </c>
      <c r="C1125" t="s">
        <v>24248</v>
      </c>
    </row>
    <row r="1126" spans="1:3" x14ac:dyDescent="0.25">
      <c r="A1126" s="219" t="s">
        <v>25081</v>
      </c>
      <c r="B1126" s="220" t="s">
        <v>24251</v>
      </c>
      <c r="C1126" t="s">
        <v>24250</v>
      </c>
    </row>
    <row r="1127" spans="1:3" x14ac:dyDescent="0.25">
      <c r="A1127" s="219" t="s">
        <v>25082</v>
      </c>
      <c r="B1127" s="220" t="s">
        <v>24253</v>
      </c>
      <c r="C1127" t="s">
        <v>24252</v>
      </c>
    </row>
    <row r="1128" spans="1:3" x14ac:dyDescent="0.25">
      <c r="A1128" s="219" t="s">
        <v>25083</v>
      </c>
      <c r="B1128" s="220" t="s">
        <v>24255</v>
      </c>
      <c r="C1128" t="s">
        <v>24254</v>
      </c>
    </row>
    <row r="1129" spans="1:3" x14ac:dyDescent="0.25">
      <c r="A1129" s="219" t="s">
        <v>25084</v>
      </c>
      <c r="B1129" s="220" t="s">
        <v>24257</v>
      </c>
      <c r="C1129" t="s">
        <v>24256</v>
      </c>
    </row>
    <row r="1130" spans="1:3" x14ac:dyDescent="0.25">
      <c r="A1130" s="219" t="s">
        <v>25085</v>
      </c>
      <c r="B1130" s="220" t="s">
        <v>24259</v>
      </c>
      <c r="C1130" t="s">
        <v>24258</v>
      </c>
    </row>
    <row r="1131" spans="1:3" x14ac:dyDescent="0.25">
      <c r="A1131" s="219" t="s">
        <v>25427</v>
      </c>
      <c r="B1131" s="220" t="s">
        <v>25428</v>
      </c>
      <c r="C1131" t="s">
        <v>25688</v>
      </c>
    </row>
    <row r="1132" spans="1:3" x14ac:dyDescent="0.25">
      <c r="A1132" s="219" t="s">
        <v>25427</v>
      </c>
      <c r="B1132" s="220" t="s">
        <v>25428</v>
      </c>
      <c r="C1132" t="s">
        <v>25860</v>
      </c>
    </row>
    <row r="1133" spans="1:3" x14ac:dyDescent="0.25">
      <c r="A1133" s="219" t="s">
        <v>25086</v>
      </c>
      <c r="B1133" s="220" t="s">
        <v>24261</v>
      </c>
      <c r="C1133" t="s">
        <v>24260</v>
      </c>
    </row>
    <row r="1134" spans="1:3" x14ac:dyDescent="0.25">
      <c r="A1134" s="219" t="s">
        <v>25429</v>
      </c>
      <c r="B1134" s="220" t="s">
        <v>25430</v>
      </c>
      <c r="C1134" t="s">
        <v>25689</v>
      </c>
    </row>
    <row r="1135" spans="1:3" x14ac:dyDescent="0.25">
      <c r="A1135" s="219" t="s">
        <v>25429</v>
      </c>
      <c r="B1135" s="220" t="s">
        <v>25430</v>
      </c>
      <c r="C1135" t="s">
        <v>25861</v>
      </c>
    </row>
    <row r="1136" spans="1:3" x14ac:dyDescent="0.25">
      <c r="A1136" s="219" t="s">
        <v>25087</v>
      </c>
      <c r="B1136" s="220" t="s">
        <v>24263</v>
      </c>
      <c r="C1136" t="s">
        <v>24262</v>
      </c>
    </row>
    <row r="1137" spans="1:3" x14ac:dyDescent="0.25">
      <c r="A1137" s="219" t="s">
        <v>25088</v>
      </c>
      <c r="B1137" s="220" t="s">
        <v>24265</v>
      </c>
      <c r="C1137" t="s">
        <v>24264</v>
      </c>
    </row>
    <row r="1138" spans="1:3" x14ac:dyDescent="0.25">
      <c r="A1138" s="219" t="s">
        <v>25431</v>
      </c>
      <c r="B1138" s="220" t="s">
        <v>25432</v>
      </c>
      <c r="C1138" t="s">
        <v>25690</v>
      </c>
    </row>
    <row r="1139" spans="1:3" x14ac:dyDescent="0.25">
      <c r="A1139" s="219" t="s">
        <v>25431</v>
      </c>
      <c r="B1139" s="220" t="s">
        <v>25432</v>
      </c>
      <c r="C1139" t="s">
        <v>25862</v>
      </c>
    </row>
    <row r="1140" spans="1:3" x14ac:dyDescent="0.25">
      <c r="A1140" s="219" t="s">
        <v>25089</v>
      </c>
      <c r="B1140" s="220" t="s">
        <v>24267</v>
      </c>
      <c r="C1140" t="s">
        <v>24266</v>
      </c>
    </row>
    <row r="1141" spans="1:3" x14ac:dyDescent="0.25">
      <c r="A1141" s="219" t="s">
        <v>25433</v>
      </c>
      <c r="B1141" s="220" t="s">
        <v>25434</v>
      </c>
      <c r="C1141" t="s">
        <v>25691</v>
      </c>
    </row>
    <row r="1142" spans="1:3" x14ac:dyDescent="0.25">
      <c r="A1142" s="219" t="s">
        <v>25433</v>
      </c>
      <c r="B1142" s="220" t="s">
        <v>25434</v>
      </c>
      <c r="C1142" t="s">
        <v>25863</v>
      </c>
    </row>
    <row r="1143" spans="1:3" x14ac:dyDescent="0.25">
      <c r="A1143" s="219" t="s">
        <v>25090</v>
      </c>
      <c r="B1143" s="220" t="s">
        <v>24269</v>
      </c>
      <c r="C1143" t="s">
        <v>24268</v>
      </c>
    </row>
    <row r="1144" spans="1:3" x14ac:dyDescent="0.25">
      <c r="A1144" s="219" t="s">
        <v>25435</v>
      </c>
      <c r="B1144" s="220" t="s">
        <v>25436</v>
      </c>
      <c r="C1144" t="s">
        <v>25692</v>
      </c>
    </row>
    <row r="1145" spans="1:3" x14ac:dyDescent="0.25">
      <c r="A1145" s="219" t="s">
        <v>25435</v>
      </c>
      <c r="B1145" s="220" t="s">
        <v>25436</v>
      </c>
      <c r="C1145" t="s">
        <v>25864</v>
      </c>
    </row>
    <row r="1146" spans="1:3" x14ac:dyDescent="0.25">
      <c r="A1146" s="219" t="s">
        <v>25091</v>
      </c>
      <c r="B1146" s="220" t="s">
        <v>24271</v>
      </c>
      <c r="C1146" t="s">
        <v>24270</v>
      </c>
    </row>
    <row r="1147" spans="1:3" x14ac:dyDescent="0.25">
      <c r="A1147" s="219" t="s">
        <v>25437</v>
      </c>
      <c r="B1147" s="220" t="s">
        <v>25438</v>
      </c>
      <c r="C1147" t="s">
        <v>25693</v>
      </c>
    </row>
    <row r="1148" spans="1:3" x14ac:dyDescent="0.25">
      <c r="A1148" s="219" t="s">
        <v>25437</v>
      </c>
      <c r="B1148" s="220" t="s">
        <v>25438</v>
      </c>
      <c r="C1148" t="s">
        <v>25865</v>
      </c>
    </row>
    <row r="1149" spans="1:3" x14ac:dyDescent="0.25">
      <c r="A1149" s="219" t="s">
        <v>25092</v>
      </c>
      <c r="B1149" s="220" t="s">
        <v>24276</v>
      </c>
      <c r="C1149" t="s">
        <v>24275</v>
      </c>
    </row>
    <row r="1150" spans="1:3" x14ac:dyDescent="0.25">
      <c r="A1150" s="219" t="s">
        <v>25092</v>
      </c>
      <c r="B1150" s="220" t="s">
        <v>25529</v>
      </c>
      <c r="C1150" t="s">
        <v>25975</v>
      </c>
    </row>
    <row r="1151" spans="1:3" x14ac:dyDescent="0.25">
      <c r="A1151" s="219" t="s">
        <v>25092</v>
      </c>
      <c r="B1151" s="220" t="s">
        <v>25529</v>
      </c>
      <c r="C1151" t="s">
        <v>25967</v>
      </c>
    </row>
    <row r="1152" spans="1:3" x14ac:dyDescent="0.25">
      <c r="A1152" s="219" t="s">
        <v>25439</v>
      </c>
      <c r="B1152" s="220" t="s">
        <v>25440</v>
      </c>
      <c r="C1152" t="s">
        <v>25694</v>
      </c>
    </row>
    <row r="1153" spans="1:3" x14ac:dyDescent="0.25">
      <c r="A1153" s="219" t="s">
        <v>25439</v>
      </c>
      <c r="B1153" s="220" t="s">
        <v>25440</v>
      </c>
      <c r="C1153" t="s">
        <v>25866</v>
      </c>
    </row>
    <row r="1154" spans="1:3" x14ac:dyDescent="0.25">
      <c r="A1154" s="219" t="s">
        <v>25093</v>
      </c>
      <c r="B1154" s="220" t="s">
        <v>24278</v>
      </c>
      <c r="C1154" t="s">
        <v>24277</v>
      </c>
    </row>
    <row r="1155" spans="1:3" x14ac:dyDescent="0.25">
      <c r="A1155" s="219" t="s">
        <v>25441</v>
      </c>
      <c r="B1155" s="220" t="s">
        <v>25442</v>
      </c>
      <c r="C1155" t="s">
        <v>25695</v>
      </c>
    </row>
    <row r="1156" spans="1:3" x14ac:dyDescent="0.25">
      <c r="A1156" s="219" t="s">
        <v>25441</v>
      </c>
      <c r="B1156" s="220" t="s">
        <v>25442</v>
      </c>
      <c r="C1156" t="s">
        <v>25867</v>
      </c>
    </row>
    <row r="1157" spans="1:3" x14ac:dyDescent="0.25">
      <c r="A1157" s="219" t="s">
        <v>25094</v>
      </c>
      <c r="B1157" s="220" t="s">
        <v>24283</v>
      </c>
      <c r="C1157" t="s">
        <v>24282</v>
      </c>
    </row>
    <row r="1158" spans="1:3" x14ac:dyDescent="0.25">
      <c r="A1158" s="219" t="s">
        <v>25094</v>
      </c>
      <c r="B1158" s="220" t="s">
        <v>25530</v>
      </c>
      <c r="C1158" t="s">
        <v>25976</v>
      </c>
    </row>
    <row r="1159" spans="1:3" x14ac:dyDescent="0.25">
      <c r="A1159" s="219" t="s">
        <v>25094</v>
      </c>
      <c r="B1159" s="220" t="s">
        <v>25530</v>
      </c>
      <c r="C1159" t="s">
        <v>25968</v>
      </c>
    </row>
    <row r="1160" spans="1:3" x14ac:dyDescent="0.25">
      <c r="A1160" s="219" t="s">
        <v>25443</v>
      </c>
      <c r="B1160" s="220" t="s">
        <v>25444</v>
      </c>
      <c r="C1160" t="s">
        <v>25696</v>
      </c>
    </row>
    <row r="1161" spans="1:3" x14ac:dyDescent="0.25">
      <c r="A1161" s="219" t="s">
        <v>25443</v>
      </c>
      <c r="B1161" s="220" t="s">
        <v>25444</v>
      </c>
      <c r="C1161" t="s">
        <v>25868</v>
      </c>
    </row>
    <row r="1162" spans="1:3" x14ac:dyDescent="0.25">
      <c r="A1162" s="219" t="s">
        <v>25095</v>
      </c>
      <c r="B1162" s="220" t="s">
        <v>24285</v>
      </c>
      <c r="C1162" t="s">
        <v>24284</v>
      </c>
    </row>
    <row r="1163" spans="1:3" x14ac:dyDescent="0.25">
      <c r="A1163" s="219" t="s">
        <v>25445</v>
      </c>
      <c r="B1163" s="220" t="s">
        <v>25446</v>
      </c>
      <c r="C1163" t="s">
        <v>25697</v>
      </c>
    </row>
    <row r="1164" spans="1:3" x14ac:dyDescent="0.25">
      <c r="A1164" s="219" t="s">
        <v>25445</v>
      </c>
      <c r="B1164" s="220" t="s">
        <v>25446</v>
      </c>
      <c r="C1164" t="s">
        <v>25869</v>
      </c>
    </row>
    <row r="1165" spans="1:3" x14ac:dyDescent="0.25">
      <c r="A1165" s="219" t="s">
        <v>25096</v>
      </c>
      <c r="B1165" s="220" t="s">
        <v>24287</v>
      </c>
      <c r="C1165" t="s">
        <v>24286</v>
      </c>
    </row>
    <row r="1166" spans="1:3" x14ac:dyDescent="0.25">
      <c r="A1166" s="219" t="s">
        <v>25447</v>
      </c>
      <c r="B1166" s="220" t="s">
        <v>25448</v>
      </c>
      <c r="C1166" t="s">
        <v>25698</v>
      </c>
    </row>
    <row r="1167" spans="1:3" x14ac:dyDescent="0.25">
      <c r="A1167" s="219" t="s">
        <v>25447</v>
      </c>
      <c r="B1167" s="220" t="s">
        <v>25448</v>
      </c>
      <c r="C1167" t="s">
        <v>25870</v>
      </c>
    </row>
    <row r="1168" spans="1:3" x14ac:dyDescent="0.25">
      <c r="A1168" s="219" t="s">
        <v>25097</v>
      </c>
      <c r="B1168" s="220" t="s">
        <v>24289</v>
      </c>
      <c r="C1168" t="s">
        <v>24288</v>
      </c>
    </row>
    <row r="1169" spans="1:3" x14ac:dyDescent="0.25">
      <c r="A1169" s="219" t="s">
        <v>25449</v>
      </c>
      <c r="B1169" s="220" t="s">
        <v>25450</v>
      </c>
      <c r="C1169" t="s">
        <v>25699</v>
      </c>
    </row>
    <row r="1170" spans="1:3" x14ac:dyDescent="0.25">
      <c r="A1170" s="219" t="s">
        <v>25449</v>
      </c>
      <c r="B1170" s="220" t="s">
        <v>25450</v>
      </c>
      <c r="C1170" t="s">
        <v>25871</v>
      </c>
    </row>
    <row r="1171" spans="1:3" x14ac:dyDescent="0.25">
      <c r="A1171" s="219" t="s">
        <v>25098</v>
      </c>
      <c r="B1171" s="220" t="s">
        <v>24291</v>
      </c>
      <c r="C1171" t="s">
        <v>24290</v>
      </c>
    </row>
    <row r="1172" spans="1:3" x14ac:dyDescent="0.25">
      <c r="A1172" s="219" t="s">
        <v>25451</v>
      </c>
      <c r="B1172" s="220" t="s">
        <v>25452</v>
      </c>
      <c r="C1172" t="s">
        <v>25700</v>
      </c>
    </row>
    <row r="1173" spans="1:3" x14ac:dyDescent="0.25">
      <c r="A1173" s="219" t="s">
        <v>25451</v>
      </c>
      <c r="B1173" s="220" t="s">
        <v>25452</v>
      </c>
      <c r="C1173" t="s">
        <v>25872</v>
      </c>
    </row>
    <row r="1174" spans="1:3" x14ac:dyDescent="0.25">
      <c r="A1174" s="219" t="s">
        <v>25099</v>
      </c>
      <c r="B1174" s="220" t="s">
        <v>24293</v>
      </c>
      <c r="C1174" t="s">
        <v>24292</v>
      </c>
    </row>
    <row r="1175" spans="1:3" x14ac:dyDescent="0.25">
      <c r="A1175" s="219" t="s">
        <v>25453</v>
      </c>
      <c r="B1175" s="220" t="s">
        <v>25454</v>
      </c>
      <c r="C1175" t="s">
        <v>25701</v>
      </c>
    </row>
    <row r="1176" spans="1:3" x14ac:dyDescent="0.25">
      <c r="A1176" s="219" t="s">
        <v>25453</v>
      </c>
      <c r="B1176" s="220" t="s">
        <v>25454</v>
      </c>
      <c r="C1176" t="s">
        <v>25873</v>
      </c>
    </row>
    <row r="1177" spans="1:3" x14ac:dyDescent="0.25">
      <c r="A1177" s="219" t="s">
        <v>25100</v>
      </c>
      <c r="B1177" s="220" t="s">
        <v>24295</v>
      </c>
      <c r="C1177" t="s">
        <v>24294</v>
      </c>
    </row>
    <row r="1178" spans="1:3" x14ac:dyDescent="0.25">
      <c r="A1178" s="219" t="s">
        <v>25455</v>
      </c>
      <c r="B1178" s="220" t="s">
        <v>25456</v>
      </c>
      <c r="C1178" t="s">
        <v>25702</v>
      </c>
    </row>
    <row r="1179" spans="1:3" x14ac:dyDescent="0.25">
      <c r="A1179" s="219" t="s">
        <v>25455</v>
      </c>
      <c r="B1179" s="220" t="s">
        <v>25456</v>
      </c>
      <c r="C1179" t="s">
        <v>25874</v>
      </c>
    </row>
    <row r="1180" spans="1:3" x14ac:dyDescent="0.25">
      <c r="A1180" s="219" t="s">
        <v>25101</v>
      </c>
      <c r="B1180" s="220" t="s">
        <v>24297</v>
      </c>
      <c r="C1180" t="s">
        <v>24296</v>
      </c>
    </row>
    <row r="1181" spans="1:3" x14ac:dyDescent="0.25">
      <c r="A1181" s="219" t="s">
        <v>25457</v>
      </c>
      <c r="B1181" s="220" t="s">
        <v>25458</v>
      </c>
      <c r="C1181" t="s">
        <v>25703</v>
      </c>
    </row>
    <row r="1182" spans="1:3" x14ac:dyDescent="0.25">
      <c r="A1182" s="219" t="s">
        <v>25457</v>
      </c>
      <c r="B1182" s="220" t="s">
        <v>25458</v>
      </c>
      <c r="C1182" t="s">
        <v>25875</v>
      </c>
    </row>
    <row r="1183" spans="1:3" x14ac:dyDescent="0.25">
      <c r="A1183" s="219" t="s">
        <v>25102</v>
      </c>
      <c r="B1183" s="220" t="s">
        <v>24299</v>
      </c>
      <c r="C1183" t="s">
        <v>24298</v>
      </c>
    </row>
    <row r="1184" spans="1:3" x14ac:dyDescent="0.25">
      <c r="A1184" s="219" t="s">
        <v>25103</v>
      </c>
      <c r="B1184" s="220" t="s">
        <v>24301</v>
      </c>
      <c r="C1184" t="s">
        <v>24300</v>
      </c>
    </row>
    <row r="1185" spans="1:3" x14ac:dyDescent="0.25">
      <c r="A1185" s="219" t="s">
        <v>25104</v>
      </c>
      <c r="B1185" s="220" t="s">
        <v>24303</v>
      </c>
      <c r="C1185" t="s">
        <v>24302</v>
      </c>
    </row>
    <row r="1186" spans="1:3" x14ac:dyDescent="0.25">
      <c r="A1186" s="219" t="s">
        <v>25105</v>
      </c>
      <c r="B1186" s="220" t="s">
        <v>24305</v>
      </c>
      <c r="C1186" t="s">
        <v>24304</v>
      </c>
    </row>
    <row r="1187" spans="1:3" x14ac:dyDescent="0.25">
      <c r="A1187" s="219" t="s">
        <v>25105</v>
      </c>
      <c r="B1187" s="220" t="s">
        <v>25531</v>
      </c>
      <c r="C1187" t="s">
        <v>25977</v>
      </c>
    </row>
    <row r="1188" spans="1:3" x14ac:dyDescent="0.25">
      <c r="A1188" s="219" t="s">
        <v>25105</v>
      </c>
      <c r="B1188" s="220" t="s">
        <v>25531</v>
      </c>
      <c r="C1188" t="s">
        <v>25969</v>
      </c>
    </row>
    <row r="1189" spans="1:3" x14ac:dyDescent="0.25">
      <c r="A1189" s="219" t="s">
        <v>25106</v>
      </c>
      <c r="B1189" s="220" t="s">
        <v>24307</v>
      </c>
      <c r="C1189" t="s">
        <v>24306</v>
      </c>
    </row>
    <row r="1190" spans="1:3" x14ac:dyDescent="0.25">
      <c r="A1190" s="219" t="s">
        <v>25107</v>
      </c>
      <c r="B1190" s="220" t="s">
        <v>24309</v>
      </c>
      <c r="C1190" t="s">
        <v>24308</v>
      </c>
    </row>
    <row r="1191" spans="1:3" x14ac:dyDescent="0.25">
      <c r="A1191" s="219" t="s">
        <v>25108</v>
      </c>
      <c r="B1191" s="220" t="s">
        <v>24311</v>
      </c>
      <c r="C1191" t="s">
        <v>24310</v>
      </c>
    </row>
  </sheetData>
  <sortState xmlns:xlrd2="http://schemas.microsoft.com/office/spreadsheetml/2017/richdata2" ref="A2:C1191">
    <sortCondition ref="A2:A1191"/>
    <sortCondition descending="1" ref="C2:C1191"/>
  </sortState>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AD85"/>
  <sheetViews>
    <sheetView zoomScale="70" zoomScaleNormal="70" workbookViewId="0">
      <selection activeCell="P1" sqref="P1:P9"/>
    </sheetView>
  </sheetViews>
  <sheetFormatPr defaultRowHeight="15" x14ac:dyDescent="0.25"/>
  <cols>
    <col min="1" max="1" width="30.140625" customWidth="1"/>
    <col min="2" max="2" width="22.85546875" customWidth="1"/>
    <col min="3" max="3" width="23.42578125" customWidth="1"/>
    <col min="4" max="4" width="18.42578125" customWidth="1"/>
    <col min="5" max="5" width="13.5703125" customWidth="1"/>
    <col min="6" max="6" width="16.140625" customWidth="1"/>
    <col min="7" max="7" width="20.42578125" bestFit="1" customWidth="1"/>
    <col min="8" max="8" width="13.7109375" bestFit="1" customWidth="1"/>
    <col min="9" max="9" width="15.85546875" bestFit="1" customWidth="1"/>
    <col min="10" max="10" width="22.85546875" customWidth="1"/>
    <col min="11" max="11" width="22.140625" customWidth="1"/>
    <col min="12" max="12" width="13.7109375" customWidth="1"/>
    <col min="13" max="13" width="6.42578125" customWidth="1"/>
    <col min="14" max="14" width="13.7109375" customWidth="1"/>
    <col min="16" max="16" width="19" customWidth="1"/>
    <col min="18" max="18" width="32.28515625" customWidth="1"/>
    <col min="19" max="19" width="25.5703125" bestFit="1" customWidth="1"/>
    <col min="20" max="21" width="33" customWidth="1"/>
    <col min="22" max="22" width="31" customWidth="1"/>
    <col min="23" max="23" width="14.42578125" customWidth="1"/>
    <col min="24" max="24" width="15.85546875" bestFit="1" customWidth="1"/>
    <col min="25" max="25" width="15.7109375" customWidth="1"/>
    <col min="26" max="26" width="24" customWidth="1"/>
    <col min="27" max="27" width="27.140625" customWidth="1"/>
    <col min="28" max="28" width="17.5703125" bestFit="1" customWidth="1"/>
  </cols>
  <sheetData>
    <row r="1" spans="1:30" x14ac:dyDescent="0.25">
      <c r="A1" s="1" t="s">
        <v>5</v>
      </c>
      <c r="B1" s="1" t="s">
        <v>6</v>
      </c>
      <c r="C1" s="1" t="s">
        <v>2</v>
      </c>
      <c r="D1" s="1"/>
      <c r="E1" s="1" t="s">
        <v>26715</v>
      </c>
      <c r="F1" s="1"/>
      <c r="G1" s="1" t="s">
        <v>29282</v>
      </c>
      <c r="H1" s="1"/>
      <c r="I1" s="1"/>
      <c r="J1" s="1" t="s">
        <v>13670</v>
      </c>
      <c r="K1" s="1" t="s">
        <v>29272</v>
      </c>
      <c r="L1" s="1" t="s">
        <v>29273</v>
      </c>
      <c r="M1" s="1"/>
      <c r="N1" s="1" t="s">
        <v>29274</v>
      </c>
      <c r="P1" s="1" t="s">
        <v>29914</v>
      </c>
      <c r="R1" s="153" t="s">
        <v>20061</v>
      </c>
      <c r="S1" s="153" t="s">
        <v>21024</v>
      </c>
      <c r="T1" s="153" t="s">
        <v>20998</v>
      </c>
      <c r="U1" s="153" t="s">
        <v>21612</v>
      </c>
      <c r="V1" s="153" t="s">
        <v>20062</v>
      </c>
      <c r="W1" s="153" t="s">
        <v>47</v>
      </c>
      <c r="X1" s="153" t="s">
        <v>20067</v>
      </c>
      <c r="Y1" s="153"/>
      <c r="Z1" s="153" t="s">
        <v>20068</v>
      </c>
      <c r="AA1" s="153" t="s">
        <v>21024</v>
      </c>
      <c r="AB1" s="153" t="s">
        <v>20069</v>
      </c>
      <c r="AC1" s="153"/>
      <c r="AD1" s="153" t="s">
        <v>20070</v>
      </c>
    </row>
    <row r="2" spans="1:30" x14ac:dyDescent="0.25">
      <c r="A2" t="s">
        <v>7</v>
      </c>
      <c r="B2" t="s">
        <v>19</v>
      </c>
      <c r="C2" t="s">
        <v>24</v>
      </c>
      <c r="E2" t="s">
        <v>26718</v>
      </c>
      <c r="G2" t="s">
        <v>29283</v>
      </c>
      <c r="J2" t="s">
        <v>13671</v>
      </c>
      <c r="K2" t="s">
        <v>471</v>
      </c>
      <c r="L2">
        <v>1</v>
      </c>
      <c r="N2" t="s">
        <v>3904</v>
      </c>
      <c r="P2" t="s">
        <v>13630</v>
      </c>
      <c r="R2" s="154" t="s">
        <v>48</v>
      </c>
      <c r="S2" s="154">
        <v>0</v>
      </c>
      <c r="T2" s="154">
        <v>0</v>
      </c>
      <c r="U2" s="154">
        <v>2</v>
      </c>
      <c r="V2" s="154" t="s">
        <v>48</v>
      </c>
      <c r="W2" s="154" t="s">
        <v>48</v>
      </c>
      <c r="X2" s="154" t="s">
        <v>49</v>
      </c>
      <c r="Y2" s="155" t="s">
        <v>20063</v>
      </c>
      <c r="Z2" s="154" t="s">
        <v>49</v>
      </c>
      <c r="AA2">
        <v>0</v>
      </c>
      <c r="AB2" s="154" t="s">
        <v>36</v>
      </c>
      <c r="AC2" s="155" t="s">
        <v>20063</v>
      </c>
      <c r="AD2" s="154" t="s">
        <v>36</v>
      </c>
    </row>
    <row r="3" spans="1:30" x14ac:dyDescent="0.25">
      <c r="A3" t="s">
        <v>8</v>
      </c>
      <c r="B3" t="s">
        <v>20</v>
      </c>
      <c r="C3" t="s">
        <v>25</v>
      </c>
      <c r="E3" t="s">
        <v>26716</v>
      </c>
      <c r="G3" t="s">
        <v>29284</v>
      </c>
      <c r="J3" t="s">
        <v>65</v>
      </c>
      <c r="K3" t="s">
        <v>355</v>
      </c>
      <c r="L3">
        <v>1</v>
      </c>
      <c r="N3" t="s">
        <v>4316</v>
      </c>
      <c r="P3" t="s">
        <v>13637</v>
      </c>
      <c r="R3" s="154" t="s">
        <v>21624</v>
      </c>
      <c r="S3" s="154">
        <v>0</v>
      </c>
      <c r="T3" s="154">
        <v>0</v>
      </c>
      <c r="U3" s="154">
        <v>1</v>
      </c>
      <c r="V3" s="154" t="s">
        <v>19920</v>
      </c>
      <c r="X3" s="154" t="s">
        <v>50</v>
      </c>
      <c r="Y3" s="155" t="s">
        <v>20063</v>
      </c>
      <c r="Z3" s="154" t="s">
        <v>50</v>
      </c>
      <c r="AA3">
        <v>0</v>
      </c>
      <c r="AB3" s="154" t="s">
        <v>37</v>
      </c>
      <c r="AC3" s="155" t="s">
        <v>20063</v>
      </c>
      <c r="AD3" s="154" t="s">
        <v>37</v>
      </c>
    </row>
    <row r="4" spans="1:30" x14ac:dyDescent="0.25">
      <c r="A4" t="s">
        <v>9</v>
      </c>
      <c r="B4" t="s">
        <v>21</v>
      </c>
      <c r="C4" t="s">
        <v>26</v>
      </c>
      <c r="E4" t="s">
        <v>26717</v>
      </c>
      <c r="K4" t="s">
        <v>517</v>
      </c>
      <c r="L4">
        <v>1</v>
      </c>
      <c r="N4" t="s">
        <v>17370</v>
      </c>
      <c r="P4" t="s">
        <v>13639</v>
      </c>
      <c r="R4" s="154" t="s">
        <v>21609</v>
      </c>
      <c r="S4" s="154">
        <v>0</v>
      </c>
      <c r="T4" s="154">
        <v>0</v>
      </c>
      <c r="U4" s="154">
        <v>1</v>
      </c>
      <c r="V4" s="154" t="s">
        <v>13038</v>
      </c>
      <c r="X4" s="154" t="s">
        <v>51</v>
      </c>
      <c r="Y4" s="155" t="s">
        <v>20063</v>
      </c>
      <c r="Z4" s="154" t="s">
        <v>51</v>
      </c>
      <c r="AA4">
        <v>0</v>
      </c>
      <c r="AB4" s="154" t="s">
        <v>20065</v>
      </c>
      <c r="AC4" s="155" t="s">
        <v>20063</v>
      </c>
      <c r="AD4" s="154" t="s">
        <v>20065</v>
      </c>
    </row>
    <row r="5" spans="1:30" x14ac:dyDescent="0.25">
      <c r="A5" t="s">
        <v>10</v>
      </c>
      <c r="B5" t="s">
        <v>22</v>
      </c>
      <c r="C5" t="s">
        <v>27</v>
      </c>
      <c r="K5" t="s">
        <v>627</v>
      </c>
      <c r="L5">
        <v>1</v>
      </c>
      <c r="N5" t="s">
        <v>819</v>
      </c>
      <c r="P5" t="s">
        <v>13641</v>
      </c>
      <c r="R5" s="154" t="s">
        <v>21610</v>
      </c>
      <c r="S5" s="154">
        <v>0</v>
      </c>
      <c r="T5" s="154">
        <v>1</v>
      </c>
      <c r="U5" s="154">
        <v>1</v>
      </c>
      <c r="V5" s="154" t="s">
        <v>13035</v>
      </c>
      <c r="X5" s="154" t="s">
        <v>20064</v>
      </c>
      <c r="Y5" s="155" t="s">
        <v>20063</v>
      </c>
      <c r="Z5" s="154" t="s">
        <v>20065</v>
      </c>
      <c r="AA5">
        <v>0</v>
      </c>
      <c r="AB5" s="7" t="s">
        <v>20085</v>
      </c>
      <c r="AC5" s="7"/>
      <c r="AD5" s="7"/>
    </row>
    <row r="6" spans="1:30" x14ac:dyDescent="0.25">
      <c r="A6" t="s">
        <v>11</v>
      </c>
      <c r="B6" t="s">
        <v>23</v>
      </c>
      <c r="C6" t="s">
        <v>28</v>
      </c>
      <c r="K6" t="s">
        <v>633</v>
      </c>
      <c r="L6">
        <v>1</v>
      </c>
      <c r="N6" t="s">
        <v>3865</v>
      </c>
      <c r="P6" t="s">
        <v>17273</v>
      </c>
      <c r="R6" s="154" t="s">
        <v>26751</v>
      </c>
      <c r="S6" s="154">
        <v>0</v>
      </c>
      <c r="T6" s="154">
        <v>0</v>
      </c>
      <c r="U6" s="154">
        <v>1</v>
      </c>
      <c r="X6" s="154" t="s">
        <v>20066</v>
      </c>
      <c r="Y6" s="155" t="s">
        <v>20063</v>
      </c>
      <c r="Z6" s="154" t="s">
        <v>20065</v>
      </c>
      <c r="AA6">
        <v>0</v>
      </c>
    </row>
    <row r="7" spans="1:30" x14ac:dyDescent="0.25">
      <c r="A7" t="s">
        <v>12</v>
      </c>
      <c r="C7" t="s">
        <v>29</v>
      </c>
      <c r="E7" s="1"/>
      <c r="G7" s="1"/>
      <c r="K7" t="s">
        <v>636</v>
      </c>
      <c r="L7">
        <v>1</v>
      </c>
      <c r="N7" t="s">
        <v>3903</v>
      </c>
      <c r="P7" t="s">
        <v>17275</v>
      </c>
      <c r="R7" s="154" t="s">
        <v>26752</v>
      </c>
      <c r="S7" s="154">
        <v>0</v>
      </c>
      <c r="T7" s="154">
        <v>0</v>
      </c>
      <c r="U7" s="154">
        <v>1</v>
      </c>
      <c r="X7" s="154" t="s">
        <v>20065</v>
      </c>
      <c r="Y7" s="155" t="s">
        <v>20063</v>
      </c>
      <c r="Z7" s="154" t="s">
        <v>20065</v>
      </c>
      <c r="AA7">
        <v>1</v>
      </c>
    </row>
    <row r="8" spans="1:30" x14ac:dyDescent="0.25">
      <c r="A8" t="s">
        <v>13</v>
      </c>
      <c r="C8" t="s">
        <v>30</v>
      </c>
      <c r="E8" s="1" t="s">
        <v>29301</v>
      </c>
      <c r="F8" s="1"/>
      <c r="K8" t="s">
        <v>813</v>
      </c>
      <c r="L8">
        <v>1</v>
      </c>
      <c r="N8" t="s">
        <v>21923</v>
      </c>
      <c r="P8" t="s">
        <v>19888</v>
      </c>
      <c r="R8" s="154" t="s">
        <v>21614</v>
      </c>
      <c r="S8" s="154">
        <v>4</v>
      </c>
      <c r="T8" s="154">
        <v>0</v>
      </c>
      <c r="U8" s="154">
        <v>1</v>
      </c>
      <c r="X8" s="154"/>
      <c r="Y8" s="155"/>
      <c r="Z8" s="154"/>
    </row>
    <row r="9" spans="1:30" x14ac:dyDescent="0.25">
      <c r="A9" t="s">
        <v>14</v>
      </c>
      <c r="C9" t="s">
        <v>31</v>
      </c>
      <c r="D9" s="1"/>
      <c r="E9" t="s">
        <v>13326</v>
      </c>
      <c r="K9" t="s">
        <v>1380</v>
      </c>
      <c r="L9">
        <v>1</v>
      </c>
      <c r="N9" t="s">
        <v>13622</v>
      </c>
      <c r="P9" t="s">
        <v>29915</v>
      </c>
      <c r="R9" s="154" t="s">
        <v>19918</v>
      </c>
      <c r="S9" s="154">
        <v>0</v>
      </c>
      <c r="T9" s="154">
        <v>0</v>
      </c>
      <c r="U9" s="154">
        <v>2</v>
      </c>
    </row>
    <row r="10" spans="1:30" x14ac:dyDescent="0.25">
      <c r="A10" t="s">
        <v>15</v>
      </c>
      <c r="E10" t="s">
        <v>36</v>
      </c>
      <c r="F10" t="s">
        <v>20942</v>
      </c>
      <c r="K10" t="s">
        <v>1756</v>
      </c>
      <c r="L10">
        <v>1</v>
      </c>
      <c r="N10" t="s">
        <v>13623</v>
      </c>
      <c r="R10" s="154" t="s">
        <v>13036</v>
      </c>
      <c r="S10" s="154">
        <v>0</v>
      </c>
      <c r="T10" s="154">
        <v>1</v>
      </c>
      <c r="U10" s="154">
        <v>2</v>
      </c>
    </row>
    <row r="11" spans="1:30" x14ac:dyDescent="0.25">
      <c r="A11" t="s">
        <v>16</v>
      </c>
      <c r="E11" t="s">
        <v>37</v>
      </c>
      <c r="F11" t="s">
        <v>20944</v>
      </c>
      <c r="K11" t="s">
        <v>1842</v>
      </c>
      <c r="L11">
        <v>1</v>
      </c>
      <c r="N11" t="s">
        <v>26929</v>
      </c>
      <c r="R11" s="154" t="s">
        <v>13035</v>
      </c>
      <c r="S11" s="154">
        <v>1</v>
      </c>
      <c r="T11" s="154">
        <v>2</v>
      </c>
      <c r="U11" s="154">
        <v>2</v>
      </c>
    </row>
    <row r="12" spans="1:30" x14ac:dyDescent="0.25">
      <c r="A12" t="s">
        <v>17</v>
      </c>
      <c r="K12" t="s">
        <v>2087</v>
      </c>
      <c r="L12">
        <v>1</v>
      </c>
      <c r="N12" t="s">
        <v>26931</v>
      </c>
      <c r="W12" s="153" t="s">
        <v>21036</v>
      </c>
      <c r="X12" s="153" t="s">
        <v>13326</v>
      </c>
    </row>
    <row r="13" spans="1:30" x14ac:dyDescent="0.25">
      <c r="A13" t="s">
        <v>18</v>
      </c>
      <c r="K13" t="s">
        <v>15723</v>
      </c>
      <c r="L13">
        <v>1</v>
      </c>
      <c r="N13" t="s">
        <v>80</v>
      </c>
      <c r="W13" s="154" t="s">
        <v>21026</v>
      </c>
      <c r="X13" s="154" t="s">
        <v>13326</v>
      </c>
    </row>
    <row r="14" spans="1:30" x14ac:dyDescent="0.25">
      <c r="K14" t="s">
        <v>15777</v>
      </c>
      <c r="L14">
        <v>1</v>
      </c>
      <c r="N14" t="s">
        <v>21924</v>
      </c>
      <c r="R14" s="153" t="s">
        <v>20074</v>
      </c>
      <c r="S14" s="153" t="s">
        <v>43</v>
      </c>
      <c r="T14" s="153" t="s">
        <v>42</v>
      </c>
      <c r="U14" s="153"/>
      <c r="W14" s="154" t="s">
        <v>13326</v>
      </c>
    </row>
    <row r="15" spans="1:30" x14ac:dyDescent="0.25">
      <c r="H15" s="134" t="s">
        <v>19266</v>
      </c>
      <c r="I15" s="1"/>
      <c r="K15" t="s">
        <v>15813</v>
      </c>
      <c r="L15">
        <v>1</v>
      </c>
      <c r="R15" s="154" t="s">
        <v>11552</v>
      </c>
      <c r="S15" s="154" t="s">
        <v>45</v>
      </c>
      <c r="T15" s="154" t="s">
        <v>48</v>
      </c>
      <c r="U15" s="154"/>
    </row>
    <row r="16" spans="1:30" x14ac:dyDescent="0.25">
      <c r="D16" s="15"/>
      <c r="E16" s="15"/>
      <c r="H16" s="9">
        <v>6060</v>
      </c>
      <c r="K16" t="s">
        <v>15876</v>
      </c>
      <c r="L16">
        <v>1</v>
      </c>
      <c r="R16" s="154" t="s">
        <v>11559</v>
      </c>
      <c r="S16" s="154" t="s">
        <v>46</v>
      </c>
      <c r="T16" s="154" t="s">
        <v>55</v>
      </c>
      <c r="U16" s="154"/>
    </row>
    <row r="17" spans="2:21" x14ac:dyDescent="0.25">
      <c r="D17" s="15"/>
      <c r="E17" s="15"/>
      <c r="H17" s="9">
        <v>6063</v>
      </c>
      <c r="K17" t="s">
        <v>2425</v>
      </c>
      <c r="L17">
        <v>1</v>
      </c>
      <c r="R17" s="154"/>
      <c r="S17" s="154" t="s">
        <v>35</v>
      </c>
      <c r="T17" s="154" t="s">
        <v>54</v>
      </c>
      <c r="U17" s="154"/>
    </row>
    <row r="18" spans="2:21" x14ac:dyDescent="0.25">
      <c r="D18" s="15"/>
      <c r="E18" s="15"/>
      <c r="H18" s="9">
        <v>6106</v>
      </c>
      <c r="K18" t="s">
        <v>2444</v>
      </c>
      <c r="L18">
        <v>1</v>
      </c>
      <c r="R18" s="153" t="s">
        <v>20073</v>
      </c>
    </row>
    <row r="19" spans="2:21" x14ac:dyDescent="0.25">
      <c r="H19" s="9">
        <v>6101</v>
      </c>
      <c r="K19" t="s">
        <v>2445</v>
      </c>
      <c r="L19">
        <v>1</v>
      </c>
      <c r="R19" s="154" t="s">
        <v>11552</v>
      </c>
    </row>
    <row r="20" spans="2:21" x14ac:dyDescent="0.25">
      <c r="D20" s="15"/>
      <c r="E20" s="15"/>
      <c r="H20" s="9">
        <v>1350</v>
      </c>
      <c r="K20" t="s">
        <v>2648</v>
      </c>
      <c r="L20">
        <v>1</v>
      </c>
      <c r="R20" s="154"/>
    </row>
    <row r="21" spans="2:21" x14ac:dyDescent="0.25">
      <c r="D21" s="15"/>
      <c r="E21" s="15"/>
      <c r="H21" s="9" t="s">
        <v>19267</v>
      </c>
      <c r="K21" t="s">
        <v>2650</v>
      </c>
      <c r="L21">
        <v>1</v>
      </c>
      <c r="R21" s="153" t="s">
        <v>20072</v>
      </c>
    </row>
    <row r="22" spans="2:21" x14ac:dyDescent="0.25">
      <c r="D22" s="15"/>
      <c r="E22" s="15"/>
      <c r="H22" s="9">
        <v>6082</v>
      </c>
      <c r="K22" t="s">
        <v>2666</v>
      </c>
      <c r="L22">
        <v>1</v>
      </c>
      <c r="R22" s="154" t="s">
        <v>11559</v>
      </c>
    </row>
    <row r="23" spans="2:21" x14ac:dyDescent="0.25">
      <c r="E23" s="15"/>
      <c r="H23" s="9">
        <v>6351</v>
      </c>
      <c r="K23" t="s">
        <v>2700</v>
      </c>
      <c r="L23">
        <v>1</v>
      </c>
      <c r="R23" s="154"/>
    </row>
    <row r="24" spans="2:21" x14ac:dyDescent="0.25">
      <c r="H24" s="9">
        <v>6061</v>
      </c>
      <c r="K24" t="s">
        <v>3176</v>
      </c>
      <c r="L24">
        <v>1</v>
      </c>
      <c r="R24" s="153" t="s">
        <v>20071</v>
      </c>
    </row>
    <row r="25" spans="2:21" x14ac:dyDescent="0.25">
      <c r="H25" s="9"/>
      <c r="K25" t="s">
        <v>3186</v>
      </c>
      <c r="L25">
        <v>1</v>
      </c>
      <c r="R25" s="154" t="s">
        <v>48</v>
      </c>
    </row>
    <row r="26" spans="2:21" x14ac:dyDescent="0.25">
      <c r="B26" t="s">
        <v>25</v>
      </c>
      <c r="C26" s="3" t="s">
        <v>22545</v>
      </c>
      <c r="D26" t="s">
        <v>22546</v>
      </c>
      <c r="G26" s="64"/>
      <c r="H26" s="134" t="s">
        <v>19268</v>
      </c>
      <c r="I26" s="1"/>
      <c r="K26" t="s">
        <v>3262</v>
      </c>
      <c r="L26">
        <v>1</v>
      </c>
    </row>
    <row r="27" spans="2:21" ht="30" x14ac:dyDescent="0.25">
      <c r="B27" t="s">
        <v>28</v>
      </c>
      <c r="C27" s="3" t="s">
        <v>12366</v>
      </c>
      <c r="D27" t="s">
        <v>12365</v>
      </c>
      <c r="G27" s="64"/>
      <c r="H27" s="9" t="s">
        <v>19275</v>
      </c>
      <c r="K27" t="s">
        <v>3287</v>
      </c>
      <c r="L27">
        <v>1</v>
      </c>
    </row>
    <row r="28" spans="2:21" ht="30" x14ac:dyDescent="0.25">
      <c r="B28" t="s">
        <v>24</v>
      </c>
      <c r="C28" s="3" t="s">
        <v>12380</v>
      </c>
      <c r="D28" s="3" t="s">
        <v>12381</v>
      </c>
      <c r="H28" s="9" t="s">
        <v>19269</v>
      </c>
      <c r="K28" t="s">
        <v>3289</v>
      </c>
      <c r="L28">
        <v>1</v>
      </c>
      <c r="R28" s="153" t="s">
        <v>20075</v>
      </c>
      <c r="S28" s="153" t="s">
        <v>41</v>
      </c>
      <c r="T28" s="153" t="s">
        <v>20076</v>
      </c>
      <c r="U28" s="153"/>
    </row>
    <row r="29" spans="2:21" ht="30" x14ac:dyDescent="0.25">
      <c r="B29" t="s">
        <v>26</v>
      </c>
      <c r="C29" s="3" t="s">
        <v>12382</v>
      </c>
      <c r="D29" t="s">
        <v>12386</v>
      </c>
      <c r="H29" s="9" t="s">
        <v>19270</v>
      </c>
      <c r="K29" t="s">
        <v>3639</v>
      </c>
      <c r="L29">
        <v>1</v>
      </c>
      <c r="R29" s="154" t="s">
        <v>45</v>
      </c>
      <c r="S29" s="154" t="s">
        <v>48</v>
      </c>
      <c r="T29" s="154" t="s">
        <v>48</v>
      </c>
      <c r="U29" s="154"/>
    </row>
    <row r="30" spans="2:21" x14ac:dyDescent="0.25">
      <c r="B30" t="s">
        <v>27</v>
      </c>
      <c r="C30" s="3" t="s">
        <v>17457</v>
      </c>
      <c r="D30" t="s">
        <v>17456</v>
      </c>
      <c r="H30" s="9" t="s">
        <v>19271</v>
      </c>
      <c r="K30" t="s">
        <v>3693</v>
      </c>
      <c r="L30">
        <v>1</v>
      </c>
      <c r="R30" s="154" t="s">
        <v>46</v>
      </c>
      <c r="S30" s="154" t="s">
        <v>20077</v>
      </c>
      <c r="T30" s="154" t="s">
        <v>11552</v>
      </c>
      <c r="U30" s="154"/>
    </row>
    <row r="31" spans="2:21" x14ac:dyDescent="0.25">
      <c r="B31" t="s">
        <v>29</v>
      </c>
      <c r="C31" s="3" t="s">
        <v>12383</v>
      </c>
      <c r="D31" t="s">
        <v>12384</v>
      </c>
      <c r="E31" t="s">
        <v>12385</v>
      </c>
      <c r="H31" s="9" t="s">
        <v>19272</v>
      </c>
      <c r="K31" t="s">
        <v>17323</v>
      </c>
      <c r="L31">
        <v>1</v>
      </c>
      <c r="R31" s="154" t="s">
        <v>46</v>
      </c>
      <c r="S31" s="154" t="s">
        <v>19920</v>
      </c>
      <c r="T31" s="154" t="s">
        <v>11552</v>
      </c>
      <c r="U31" s="154"/>
    </row>
    <row r="32" spans="2:21" ht="30" x14ac:dyDescent="0.25">
      <c r="B32" t="s">
        <v>30</v>
      </c>
      <c r="C32" s="3" t="s">
        <v>12388</v>
      </c>
      <c r="D32" t="s">
        <v>12389</v>
      </c>
      <c r="H32" s="9" t="s">
        <v>19273</v>
      </c>
      <c r="K32" t="s">
        <v>12447</v>
      </c>
      <c r="L32">
        <v>1</v>
      </c>
      <c r="R32" s="154" t="s">
        <v>46</v>
      </c>
      <c r="S32" s="154" t="s">
        <v>13038</v>
      </c>
      <c r="T32" s="154" t="s">
        <v>11552</v>
      </c>
      <c r="U32" s="154"/>
    </row>
    <row r="33" spans="2:21" x14ac:dyDescent="0.25">
      <c r="B33" t="s">
        <v>31</v>
      </c>
      <c r="C33" s="3" t="s">
        <v>21027</v>
      </c>
      <c r="D33" t="s">
        <v>21028</v>
      </c>
      <c r="E33" t="s">
        <v>21029</v>
      </c>
      <c r="F33" t="s">
        <v>12387</v>
      </c>
      <c r="H33" s="9" t="s">
        <v>19274</v>
      </c>
      <c r="K33" t="s">
        <v>12459</v>
      </c>
      <c r="L33">
        <v>1</v>
      </c>
      <c r="R33" s="154" t="s">
        <v>46</v>
      </c>
      <c r="S33" s="154" t="s">
        <v>20078</v>
      </c>
      <c r="T33" s="154" t="s">
        <v>11552</v>
      </c>
      <c r="U33" s="154"/>
    </row>
    <row r="34" spans="2:21" x14ac:dyDescent="0.25">
      <c r="K34" t="s">
        <v>3714</v>
      </c>
      <c r="L34">
        <v>1</v>
      </c>
      <c r="R34" s="154" t="s">
        <v>35</v>
      </c>
      <c r="S34" s="154" t="s">
        <v>20079</v>
      </c>
      <c r="T34" s="154" t="s">
        <v>11552</v>
      </c>
      <c r="U34" s="154"/>
    </row>
    <row r="35" spans="2:21" x14ac:dyDescent="0.25">
      <c r="K35" t="s">
        <v>13202</v>
      </c>
      <c r="L35">
        <v>1</v>
      </c>
      <c r="R35" s="154" t="s">
        <v>35</v>
      </c>
      <c r="S35" s="154" t="s">
        <v>13034</v>
      </c>
      <c r="T35" s="154" t="s">
        <v>11552</v>
      </c>
      <c r="U35" s="154"/>
    </row>
    <row r="36" spans="2:21" x14ac:dyDescent="0.25">
      <c r="K36" t="s">
        <v>13288</v>
      </c>
      <c r="L36">
        <v>1</v>
      </c>
      <c r="R36" s="154" t="s">
        <v>35</v>
      </c>
      <c r="S36" s="154" t="s">
        <v>19918</v>
      </c>
      <c r="T36" s="154" t="s">
        <v>11552</v>
      </c>
      <c r="U36" s="154"/>
    </row>
    <row r="37" spans="2:21" x14ac:dyDescent="0.25">
      <c r="K37" t="s">
        <v>13289</v>
      </c>
      <c r="L37">
        <v>1</v>
      </c>
      <c r="R37" s="154" t="s">
        <v>35</v>
      </c>
      <c r="S37" s="154" t="s">
        <v>13036</v>
      </c>
      <c r="T37" s="154" t="s">
        <v>11559</v>
      </c>
      <c r="U37" s="154"/>
    </row>
    <row r="38" spans="2:21" x14ac:dyDescent="0.25">
      <c r="K38" t="s">
        <v>13495</v>
      </c>
      <c r="L38">
        <v>1</v>
      </c>
      <c r="R38" s="154" t="s">
        <v>35</v>
      </c>
      <c r="S38" s="154" t="s">
        <v>20080</v>
      </c>
      <c r="T38" s="154" t="s">
        <v>11552</v>
      </c>
      <c r="U38" s="154"/>
    </row>
    <row r="39" spans="2:21" x14ac:dyDescent="0.25">
      <c r="K39" t="s">
        <v>16502</v>
      </c>
      <c r="L39">
        <v>1</v>
      </c>
    </row>
    <row r="40" spans="2:21" x14ac:dyDescent="0.25">
      <c r="K40" t="s">
        <v>16523</v>
      </c>
      <c r="L40">
        <v>1</v>
      </c>
    </row>
    <row r="41" spans="2:21" x14ac:dyDescent="0.25">
      <c r="K41" t="s">
        <v>17240</v>
      </c>
      <c r="L41">
        <v>1</v>
      </c>
    </row>
    <row r="42" spans="2:21" x14ac:dyDescent="0.25">
      <c r="K42" t="s">
        <v>17338</v>
      </c>
      <c r="L42">
        <v>1</v>
      </c>
    </row>
    <row r="43" spans="2:21" x14ac:dyDescent="0.25">
      <c r="K43" t="s">
        <v>17356</v>
      </c>
      <c r="L43">
        <v>1</v>
      </c>
    </row>
    <row r="44" spans="2:21" x14ac:dyDescent="0.25">
      <c r="K44" t="s">
        <v>21801</v>
      </c>
      <c r="L44">
        <v>1</v>
      </c>
    </row>
    <row r="45" spans="2:21" x14ac:dyDescent="0.25">
      <c r="K45" t="s">
        <v>21383</v>
      </c>
      <c r="L45">
        <v>1</v>
      </c>
    </row>
    <row r="46" spans="2:21" x14ac:dyDescent="0.25">
      <c r="K46" t="s">
        <v>21971</v>
      </c>
      <c r="L46">
        <v>3</v>
      </c>
    </row>
    <row r="47" spans="2:21" x14ac:dyDescent="0.25">
      <c r="K47" t="s">
        <v>4127</v>
      </c>
      <c r="L47">
        <v>1</v>
      </c>
    </row>
    <row r="48" spans="2:21" x14ac:dyDescent="0.25">
      <c r="K48" t="s">
        <v>4158</v>
      </c>
      <c r="L48">
        <v>1</v>
      </c>
    </row>
    <row r="49" spans="11:12" x14ac:dyDescent="0.25">
      <c r="K49" t="s">
        <v>4160</v>
      </c>
      <c r="L49">
        <v>1</v>
      </c>
    </row>
    <row r="50" spans="11:12" x14ac:dyDescent="0.25">
      <c r="K50" t="s">
        <v>4188</v>
      </c>
      <c r="L50">
        <v>1</v>
      </c>
    </row>
    <row r="51" spans="11:12" x14ac:dyDescent="0.25">
      <c r="K51" t="s">
        <v>4207</v>
      </c>
      <c r="L51">
        <v>1</v>
      </c>
    </row>
    <row r="52" spans="11:12" x14ac:dyDescent="0.25">
      <c r="K52" t="s">
        <v>4225</v>
      </c>
      <c r="L52">
        <v>1</v>
      </c>
    </row>
    <row r="53" spans="11:12" x14ac:dyDescent="0.25">
      <c r="K53" t="s">
        <v>4281</v>
      </c>
      <c r="L53">
        <v>1</v>
      </c>
    </row>
    <row r="54" spans="11:12" x14ac:dyDescent="0.25">
      <c r="K54" t="s">
        <v>4283</v>
      </c>
      <c r="L54">
        <v>1</v>
      </c>
    </row>
    <row r="55" spans="11:12" x14ac:dyDescent="0.25">
      <c r="K55" t="s">
        <v>4296</v>
      </c>
      <c r="L55">
        <v>1</v>
      </c>
    </row>
    <row r="56" spans="11:12" x14ac:dyDescent="0.25">
      <c r="K56" t="s">
        <v>16627</v>
      </c>
      <c r="L56">
        <v>1</v>
      </c>
    </row>
    <row r="57" spans="11:12" x14ac:dyDescent="0.25">
      <c r="K57" t="s">
        <v>16642</v>
      </c>
      <c r="L57">
        <v>1</v>
      </c>
    </row>
    <row r="58" spans="11:12" x14ac:dyDescent="0.25">
      <c r="K58" t="s">
        <v>4528</v>
      </c>
      <c r="L58">
        <v>1</v>
      </c>
    </row>
    <row r="59" spans="11:12" x14ac:dyDescent="0.25">
      <c r="K59" t="s">
        <v>4553</v>
      </c>
      <c r="L59">
        <v>1</v>
      </c>
    </row>
    <row r="60" spans="11:12" x14ac:dyDescent="0.25">
      <c r="K60" t="s">
        <v>16669</v>
      </c>
      <c r="L60">
        <v>1</v>
      </c>
    </row>
    <row r="61" spans="11:12" x14ac:dyDescent="0.25">
      <c r="K61" t="s">
        <v>13502</v>
      </c>
      <c r="L61">
        <v>1</v>
      </c>
    </row>
    <row r="62" spans="11:12" x14ac:dyDescent="0.25">
      <c r="K62" t="s">
        <v>4593</v>
      </c>
      <c r="L62">
        <v>1</v>
      </c>
    </row>
    <row r="63" spans="11:12" x14ac:dyDescent="0.25">
      <c r="K63" t="s">
        <v>16908</v>
      </c>
      <c r="L63">
        <v>1</v>
      </c>
    </row>
    <row r="64" spans="11:12" x14ac:dyDescent="0.25">
      <c r="K64" t="s">
        <v>16910</v>
      </c>
      <c r="L64">
        <v>1</v>
      </c>
    </row>
    <row r="65" spans="11:12" x14ac:dyDescent="0.25">
      <c r="K65" t="s">
        <v>16912</v>
      </c>
      <c r="L65">
        <v>1</v>
      </c>
    </row>
    <row r="66" spans="11:12" x14ac:dyDescent="0.25">
      <c r="K66" t="s">
        <v>16973</v>
      </c>
      <c r="L66">
        <v>1</v>
      </c>
    </row>
    <row r="67" spans="11:12" x14ac:dyDescent="0.25">
      <c r="K67" t="s">
        <v>16975</v>
      </c>
      <c r="L67">
        <v>1</v>
      </c>
    </row>
    <row r="68" spans="11:12" x14ac:dyDescent="0.25">
      <c r="K68" t="s">
        <v>4846</v>
      </c>
      <c r="L68">
        <v>1</v>
      </c>
    </row>
    <row r="69" spans="11:12" x14ac:dyDescent="0.25">
      <c r="K69" t="s">
        <v>4884</v>
      </c>
      <c r="L69">
        <v>1</v>
      </c>
    </row>
    <row r="70" spans="11:12" x14ac:dyDescent="0.25">
      <c r="K70" t="s">
        <v>16568</v>
      </c>
      <c r="L70">
        <v>2</v>
      </c>
    </row>
    <row r="71" spans="11:12" x14ac:dyDescent="0.25">
      <c r="K71" t="s">
        <v>16571</v>
      </c>
      <c r="L71">
        <v>1</v>
      </c>
    </row>
    <row r="72" spans="11:12" x14ac:dyDescent="0.25">
      <c r="K72" t="s">
        <v>16594</v>
      </c>
      <c r="L72">
        <v>2</v>
      </c>
    </row>
    <row r="73" spans="11:12" x14ac:dyDescent="0.25">
      <c r="K73" t="s">
        <v>13656</v>
      </c>
      <c r="L73">
        <v>1</v>
      </c>
    </row>
    <row r="74" spans="11:12" x14ac:dyDescent="0.25">
      <c r="K74" t="s">
        <v>17269</v>
      </c>
      <c r="L74">
        <v>1</v>
      </c>
    </row>
    <row r="75" spans="11:12" x14ac:dyDescent="0.25">
      <c r="K75" t="s">
        <v>21833</v>
      </c>
      <c r="L75">
        <v>1</v>
      </c>
    </row>
    <row r="76" spans="11:12" x14ac:dyDescent="0.25">
      <c r="K76" t="s">
        <v>21835</v>
      </c>
      <c r="L76">
        <v>1</v>
      </c>
    </row>
    <row r="77" spans="11:12" x14ac:dyDescent="0.25">
      <c r="K77" t="s">
        <v>21378</v>
      </c>
      <c r="L77">
        <v>3</v>
      </c>
    </row>
    <row r="78" spans="11:12" x14ac:dyDescent="0.25">
      <c r="K78" t="s">
        <v>22336</v>
      </c>
      <c r="L78">
        <v>3</v>
      </c>
    </row>
    <row r="79" spans="11:12" x14ac:dyDescent="0.25">
      <c r="K79" t="s">
        <v>26598</v>
      </c>
      <c r="L79">
        <v>2</v>
      </c>
    </row>
    <row r="80" spans="11:12" x14ac:dyDescent="0.25">
      <c r="K80" t="s">
        <v>26599</v>
      </c>
      <c r="L80">
        <v>2</v>
      </c>
    </row>
    <row r="81" spans="11:12" x14ac:dyDescent="0.25">
      <c r="K81" t="s">
        <v>26600</v>
      </c>
      <c r="L81">
        <v>2</v>
      </c>
    </row>
    <row r="82" spans="11:12" x14ac:dyDescent="0.25">
      <c r="K82" t="s">
        <v>26601</v>
      </c>
      <c r="L82">
        <v>2</v>
      </c>
    </row>
    <row r="83" spans="11:12" x14ac:dyDescent="0.25">
      <c r="K83" t="s">
        <v>16601</v>
      </c>
      <c r="L83">
        <v>2</v>
      </c>
    </row>
    <row r="84" spans="11:12" x14ac:dyDescent="0.25">
      <c r="K84" t="s">
        <v>26933</v>
      </c>
      <c r="L84">
        <v>1</v>
      </c>
    </row>
    <row r="85" spans="11:12" x14ac:dyDescent="0.25">
      <c r="K85" t="s">
        <v>28679</v>
      </c>
      <c r="L85">
        <v>4</v>
      </c>
    </row>
  </sheetData>
  <sheetProtection algorithmName="SHA-512" hashValue="ZCPrJIIgjvBLYt7ginEanxnt9zssI8K5hzneMUXeaXm3Wo4mJ+UQvRvzjtvzZ6t8/7ulZMjb00UtUXCEBdRN9Q==" saltValue="wKIlUHOxMgXtRyTjlyGo0g==" spinCount="100000" sheet="1" objects="1" scenarios="1"/>
  <sortState xmlns:xlrd2="http://schemas.microsoft.com/office/spreadsheetml/2017/richdata2" ref="K2:K73">
    <sortCondition ref="K2"/>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AY170"/>
  <sheetViews>
    <sheetView tabSelected="1" view="pageBreakPreview" zoomScale="85" zoomScaleNormal="70" zoomScaleSheetLayoutView="85" workbookViewId="0">
      <selection activeCell="AA10" sqref="AA10"/>
    </sheetView>
  </sheetViews>
  <sheetFormatPr defaultRowHeight="15" x14ac:dyDescent="0.25"/>
  <cols>
    <col min="1" max="1" width="21.140625" customWidth="1"/>
    <col min="2" max="2" width="32.5703125" customWidth="1"/>
    <col min="3" max="3" width="30.42578125" customWidth="1"/>
    <col min="4" max="4" width="20.42578125" customWidth="1"/>
    <col min="5" max="5" width="16.7109375" customWidth="1"/>
    <col min="6" max="6" width="16.28515625" customWidth="1"/>
    <col min="7" max="7" width="16.5703125" customWidth="1"/>
    <col min="8" max="8" width="18.42578125" customWidth="1"/>
    <col min="9" max="9" width="12.85546875" customWidth="1"/>
    <col min="10" max="10" width="31.28515625" customWidth="1"/>
    <col min="11" max="11" width="28.85546875" bestFit="1" customWidth="1"/>
    <col min="12" max="12" width="25" bestFit="1" customWidth="1"/>
    <col min="13" max="13" width="9.85546875" bestFit="1" customWidth="1"/>
    <col min="14" max="14" width="16" customWidth="1"/>
    <col min="15" max="15" width="12.85546875" bestFit="1" customWidth="1"/>
    <col min="16" max="16" width="13.42578125" bestFit="1" customWidth="1"/>
    <col min="19" max="19" width="13.28515625" customWidth="1"/>
    <col min="20" max="20" width="41" bestFit="1" customWidth="1"/>
    <col min="21" max="23" width="9.28515625" customWidth="1"/>
    <col min="24" max="24" width="18.85546875" customWidth="1"/>
    <col min="25" max="25" width="18.85546875" style="63" customWidth="1"/>
    <col min="26" max="26" width="28" customWidth="1"/>
    <col min="27" max="27" width="17.7109375" customWidth="1"/>
    <col min="28" max="28" width="16.5703125" customWidth="1"/>
    <col min="29" max="29" width="18.5703125" customWidth="1"/>
    <col min="30" max="30" width="14.5703125" customWidth="1"/>
    <col min="33" max="40" width="10.85546875" customWidth="1"/>
    <col min="41" max="41" width="16" customWidth="1"/>
    <col min="42" max="43" width="22.5703125" customWidth="1"/>
    <col min="44" max="44" width="17.7109375" customWidth="1"/>
    <col min="45" max="45" width="12.5703125" customWidth="1"/>
    <col min="48" max="48" width="10.28515625" customWidth="1"/>
    <col min="49" max="49" width="38.85546875" customWidth="1"/>
  </cols>
  <sheetData>
    <row r="1" spans="1:51" ht="33.75" customHeight="1" x14ac:dyDescent="0.25">
      <c r="J1" s="8" t="s">
        <v>11544</v>
      </c>
      <c r="K1" s="7"/>
      <c r="L1" s="7"/>
      <c r="M1" s="7"/>
      <c r="AG1" s="279" t="s">
        <v>29913</v>
      </c>
      <c r="AH1" s="279"/>
      <c r="AI1" s="279"/>
      <c r="AJ1" s="279"/>
      <c r="AK1" s="279"/>
      <c r="AL1" s="279"/>
      <c r="AM1" s="279"/>
      <c r="AN1" s="279"/>
      <c r="AO1" s="279"/>
      <c r="AP1" s="279"/>
      <c r="AQ1" s="279"/>
      <c r="AR1" s="279"/>
      <c r="AS1" s="279"/>
      <c r="AT1" s="279"/>
    </row>
    <row r="2" spans="1:51" x14ac:dyDescent="0.25">
      <c r="A2" s="8" t="s">
        <v>58</v>
      </c>
      <c r="E2" s="8" t="s">
        <v>26402</v>
      </c>
      <c r="H2" s="8" t="s">
        <v>29392</v>
      </c>
      <c r="J2" t="s">
        <v>11545</v>
      </c>
      <c r="K2" t="s">
        <v>11546</v>
      </c>
      <c r="L2" t="s">
        <v>11547</v>
      </c>
      <c r="S2" s="8" t="s">
        <v>13673</v>
      </c>
      <c r="T2" s="8"/>
      <c r="U2" s="7"/>
      <c r="V2" s="7"/>
      <c r="W2" s="7"/>
      <c r="X2" s="7"/>
      <c r="Y2" s="213"/>
      <c r="Z2" s="7"/>
      <c r="AA2" s="8"/>
      <c r="AB2" s="8" t="str">
        <f>tb_calc_type</f>
        <v>Margin</v>
      </c>
      <c r="AC2" s="110">
        <f>tb_calc_value</f>
        <v>0.5</v>
      </c>
      <c r="AD2" s="7"/>
      <c r="AH2" s="62">
        <v>46174</v>
      </c>
      <c r="AI2" s="62">
        <v>46083</v>
      </c>
      <c r="AJ2" s="62">
        <v>45840</v>
      </c>
      <c r="AK2" s="62">
        <v>45749</v>
      </c>
      <c r="AL2" s="62">
        <v>45628</v>
      </c>
      <c r="AM2" s="62">
        <v>45460</v>
      </c>
      <c r="AN2" s="62">
        <v>45313</v>
      </c>
      <c r="AO2" s="62">
        <v>45076</v>
      </c>
      <c r="AQ2" s="62" t="s">
        <v>22552</v>
      </c>
      <c r="AR2" s="62">
        <v>44473</v>
      </c>
      <c r="AS2" s="62">
        <v>43886</v>
      </c>
      <c r="AT2" s="62">
        <v>43556</v>
      </c>
    </row>
    <row r="3" spans="1:51" x14ac:dyDescent="0.25">
      <c r="A3" t="s">
        <v>18956</v>
      </c>
      <c r="B3" s="2">
        <f>Table_Costs[[#This Row],[Value]]</f>
        <v>5.6099999999999994</v>
      </c>
      <c r="C3" s="56">
        <v>46174</v>
      </c>
      <c r="D3" s="256" t="str">
        <f>TEXT(DAY(C3),"00")</f>
        <v>01</v>
      </c>
      <c r="E3" t="s">
        <v>26404</v>
      </c>
      <c r="F3" s="5">
        <v>0.35</v>
      </c>
      <c r="G3" t="s">
        <v>53</v>
      </c>
      <c r="H3" s="263">
        <v>97</v>
      </c>
      <c r="J3" t="s">
        <v>13262</v>
      </c>
      <c r="K3" s="2">
        <f>M3+M4</f>
        <v>5.6099999999999994</v>
      </c>
      <c r="M3" s="166">
        <v>5.0999999999999996</v>
      </c>
      <c r="N3" t="s">
        <v>59</v>
      </c>
      <c r="S3" t="s">
        <v>11525</v>
      </c>
      <c r="T3" t="s">
        <v>13674</v>
      </c>
      <c r="U3" t="s">
        <v>13675</v>
      </c>
      <c r="V3" t="s">
        <v>13680</v>
      </c>
      <c r="W3" t="s">
        <v>22044</v>
      </c>
      <c r="X3" t="s">
        <v>22079</v>
      </c>
      <c r="Y3" s="63" t="s">
        <v>22081</v>
      </c>
      <c r="Z3" t="s">
        <v>22080</v>
      </c>
      <c r="AA3" t="s">
        <v>13679</v>
      </c>
      <c r="AB3" t="s">
        <v>13676</v>
      </c>
      <c r="AC3" t="s">
        <v>13678</v>
      </c>
      <c r="AD3" t="s">
        <v>13681</v>
      </c>
      <c r="AF3" s="1" t="s">
        <v>11525</v>
      </c>
      <c r="AG3" s="1" t="s">
        <v>26724</v>
      </c>
      <c r="AH3" s="1" t="s">
        <v>19587</v>
      </c>
      <c r="AI3" s="1" t="s">
        <v>19588</v>
      </c>
      <c r="AJ3" s="1" t="s">
        <v>19588</v>
      </c>
      <c r="AK3" s="1" t="s">
        <v>19588</v>
      </c>
      <c r="AL3" s="1" t="s">
        <v>19588</v>
      </c>
      <c r="AM3" s="1" t="s">
        <v>19588</v>
      </c>
      <c r="AN3" s="1" t="s">
        <v>19588</v>
      </c>
      <c r="AO3" s="1" t="s">
        <v>19588</v>
      </c>
      <c r="AP3" s="1" t="s">
        <v>19588</v>
      </c>
      <c r="AQ3" s="144" t="s">
        <v>19588</v>
      </c>
      <c r="AR3" s="144" t="s">
        <v>19588</v>
      </c>
      <c r="AS3" s="144" t="s">
        <v>19588</v>
      </c>
      <c r="AT3" s="144" t="s">
        <v>19588</v>
      </c>
    </row>
    <row r="4" spans="1:51" x14ac:dyDescent="0.25">
      <c r="A4" t="s">
        <v>61</v>
      </c>
      <c r="B4" s="5">
        <f>Table_Costs[[#This Row],[Value]]</f>
        <v>3.12</v>
      </c>
      <c r="C4" s="6"/>
      <c r="D4" s="256" t="str">
        <f>TEXT(MONTH(C3),"00") &amp; "."</f>
        <v>06.</v>
      </c>
      <c r="E4" t="s">
        <v>26405</v>
      </c>
      <c r="F4" s="228">
        <f>B5+F3</f>
        <v>9.08</v>
      </c>
      <c r="G4" t="s">
        <v>53</v>
      </c>
      <c r="J4" t="s">
        <v>13263</v>
      </c>
      <c r="K4" s="165">
        <v>3.12</v>
      </c>
      <c r="L4" t="s">
        <v>11548</v>
      </c>
      <c r="M4" s="166">
        <v>0.51</v>
      </c>
      <c r="N4" t="s">
        <v>13420</v>
      </c>
      <c r="R4" s="226"/>
      <c r="S4" t="s">
        <v>13628</v>
      </c>
      <c r="T4" t="str">
        <f>VLOOKUP(Table_TB_Cost[[#This Row],[Section]],DATA!A:K,2,FALSE)</f>
        <v>425TB - Solid Mullion / Frame</v>
      </c>
      <c r="U4">
        <v>6.5</v>
      </c>
      <c r="V4" s="150">
        <f>VLOOKUP(Table_TB_Cost[[#This Row],[Section]],DATA!A:K,4,FALSE)</f>
        <v>2.347</v>
      </c>
      <c r="W4" s="150" t="str">
        <f>LEFT(VLOOKUP(Table_TB_Cost[[#This Row],[Section]],Table5[],10,FALSE),2)</f>
        <v>FJ</v>
      </c>
      <c r="X4" s="150" t="str">
        <f>IF(Table_TB_Cost[[#This Row],[Weight/m]]&lt;0.5,1*2.5,"")</f>
        <v/>
      </c>
      <c r="Y4" s="214" t="s">
        <v>98</v>
      </c>
      <c r="Z4" s="111">
        <f>IF(Table_TB_Cost[[#This Row],[Roll?]]="Y",(2.5/Table_TB_Cost[[#This Row],[Weight/m]]/0.8)*2.5,"")</f>
        <v>3.3287175117170857</v>
      </c>
      <c r="AA4" s="245">
        <f>SUM(VLOOKUP(Table_TB_Cost[[#This Row],[MPG]],TB_MPG,2,FALSE),Table_TB_Cost[[#This Row],[MPM Surcharge]],Table_TB_Cost[[#This Row],[Rolling Factor (Cost/0.8*2.5)]])*Table_TB_Cost[[#This Row],[Weight/m]]*Table_TB_Cost[[#This Row],[Length]]</f>
        <v>584.876305</v>
      </c>
      <c r="AB4" s="245">
        <f>VLOOKUP(Table_TB_Cost[[#This Row],[Section]],AF:AJ,3,FALSE)</f>
        <v>157.13800000000001</v>
      </c>
      <c r="AC4" s="245">
        <f>IF($AB$2="Margin",Table_TB_Cost[[#This Row],[TOTAL COST]]/(1-$AC$2),Table_TB_Cost[[#This Row],[List Price]]*(1-$AC$2))</f>
        <v>314.27600000000001</v>
      </c>
      <c r="AD4" s="4">
        <f>(Table_TB_Cost[[#This Row],[Metal Sell Price]]-Table_TB_Cost[[#This Row],[TOTAL COST]])/Table_TB_Cost[[#This Row],[Metal Sell Price]]</f>
        <v>0.5</v>
      </c>
      <c r="AF4" t="s">
        <v>13628</v>
      </c>
      <c r="AG4">
        <v>734490</v>
      </c>
      <c r="AH4">
        <v>157.13800000000001</v>
      </c>
      <c r="AI4">
        <v>149.17420000000001</v>
      </c>
      <c r="AJ4">
        <v>149.48989</v>
      </c>
      <c r="AK4">
        <v>145.03968</v>
      </c>
      <c r="AL4">
        <v>142.61704999999998</v>
      </c>
      <c r="AM4">
        <v>145.27077</v>
      </c>
      <c r="AN4">
        <v>162.04271</v>
      </c>
      <c r="AO4">
        <v>177.15902</v>
      </c>
      <c r="AP4">
        <v>149.1</v>
      </c>
      <c r="AQ4" s="145">
        <v>134.30000000000001</v>
      </c>
      <c r="AR4" s="145">
        <v>137.06</v>
      </c>
      <c r="AS4" s="148">
        <v>138.41</v>
      </c>
      <c r="AT4">
        <v>143</v>
      </c>
      <c r="AU4" s="145"/>
      <c r="AV4" s="63"/>
      <c r="AW4" t="str">
        <f>VLOOKUP(AF4,Table_TB_Cost[[Section]:[Basic Material]],2,FALSE)</f>
        <v>425TB - Solid Mullion / Frame</v>
      </c>
      <c r="AX4" s="221" t="s">
        <v>13628</v>
      </c>
      <c r="AY4" s="223" t="str">
        <f>VLOOKUP(AX4,Table_TB_Cost[#All],5,FALSE)</f>
        <v>FJ</v>
      </c>
    </row>
    <row r="5" spans="1:51" x14ac:dyDescent="0.25">
      <c r="A5" t="s">
        <v>39</v>
      </c>
      <c r="B5" s="2">
        <f>B3+B4</f>
        <v>8.73</v>
      </c>
      <c r="C5" s="2"/>
      <c r="D5" t="str">
        <f>YEAR(C3) &amp; "."</f>
        <v>2026.</v>
      </c>
      <c r="E5" t="s">
        <v>26403</v>
      </c>
      <c r="F5" s="2">
        <v>6.46</v>
      </c>
      <c r="G5" t="s">
        <v>29395</v>
      </c>
      <c r="J5" t="s">
        <v>20995</v>
      </c>
      <c r="K5" s="183">
        <v>1.9</v>
      </c>
      <c r="O5" s="15"/>
      <c r="R5" s="226"/>
      <c r="S5" t="s">
        <v>13629</v>
      </c>
      <c r="T5" t="str">
        <f>VLOOKUP(Table_TB_Cost[[#This Row],[Section]],DATA!A:K,2,FALSE)</f>
        <v>425TB - Sill Transom</v>
      </c>
      <c r="U5">
        <v>6.5</v>
      </c>
      <c r="V5" s="150">
        <f>VLOOKUP(Table_TB_Cost[[#This Row],[Section]],DATA!A:K,4,FALSE)</f>
        <v>2.1120000000000001</v>
      </c>
      <c r="W5" s="150" t="str">
        <f>LEFT(VLOOKUP(Table_TB_Cost[[#This Row],[Section]],Table5[],10,FALSE),2)</f>
        <v>FJ</v>
      </c>
      <c r="X5" s="150" t="str">
        <f>IF(Table_TB_Cost[[#This Row],[Weight/m]]&lt;0.5,1*2.5,"")</f>
        <v/>
      </c>
      <c r="Y5" s="214" t="s">
        <v>98</v>
      </c>
      <c r="Z5" s="111">
        <f>IF(Table_TB_Cost[[#This Row],[Roll?]]="Y",(2.5/Table_TB_Cost[[#This Row],[Weight/m]]/0.8)*2.5,"")</f>
        <v>3.6991003787878785</v>
      </c>
      <c r="AA5" s="245">
        <f>SUM(VLOOKUP(Table_TB_Cost[[#This Row],[MPG]],TB_MPG,2,FALSE),Table_TB_Cost[[#This Row],[MPM Surcharge]],Table_TB_Cost[[#This Row],[Rolling Factor (Cost/0.8*2.5)]])*Table_TB_Cost[[#This Row],[Weight/m]]*Table_TB_Cost[[#This Row],[Length]]</f>
        <v>531.39852999999994</v>
      </c>
      <c r="AB5" s="245">
        <f>VLOOKUP(Table_TB_Cost[[#This Row],[Section]],AF:AJ,3,FALSE)</f>
        <v>141.96250000000001</v>
      </c>
      <c r="AC5" s="245">
        <f>IF($AB$2="Margin",Table_TB_Cost[[#This Row],[TOTAL COST]]/(1-$AC$2),Table_TB_Cost[[#This Row],[List Price]]*(1-$AC$2))</f>
        <v>283.92500000000001</v>
      </c>
      <c r="AD5" s="4">
        <f>(Table_TB_Cost[[#This Row],[Metal Sell Price]]-Table_TB_Cost[[#This Row],[TOTAL COST]])/Table_TB_Cost[[#This Row],[Metal Sell Price]]</f>
        <v>0.5</v>
      </c>
      <c r="AF5" t="s">
        <v>13629</v>
      </c>
      <c r="AG5">
        <v>734491</v>
      </c>
      <c r="AH5">
        <v>141.96250000000001</v>
      </c>
      <c r="AI5">
        <v>139.04935999999998</v>
      </c>
      <c r="AJ5">
        <v>137.90145999999999</v>
      </c>
      <c r="AK5">
        <v>135.81174999999999</v>
      </c>
      <c r="AL5">
        <v>132.43795</v>
      </c>
      <c r="AM5">
        <v>128.66399999999999</v>
      </c>
      <c r="AN5">
        <v>146.36000000000001</v>
      </c>
      <c r="AO5">
        <v>121.49364</v>
      </c>
      <c r="AP5">
        <v>138.18</v>
      </c>
      <c r="AQ5" s="145">
        <v>124.83</v>
      </c>
      <c r="AR5" s="145">
        <v>127.17</v>
      </c>
      <c r="AS5" s="148">
        <v>128.41999999999999</v>
      </c>
      <c r="AT5">
        <v>132.68</v>
      </c>
      <c r="AU5" s="145"/>
      <c r="AV5" s="63"/>
      <c r="AW5" t="str">
        <f>VLOOKUP(AF5,Table_TB_Cost[[Section]:[Basic Material]],2,FALSE)</f>
        <v>425TB - Sill Transom</v>
      </c>
      <c r="AX5" s="222" t="s">
        <v>13629</v>
      </c>
      <c r="AY5" s="223" t="str">
        <f>VLOOKUP(AX5,Table_TB_Cost[#All],5,FALSE)</f>
        <v>FJ</v>
      </c>
    </row>
    <row r="6" spans="1:51" x14ac:dyDescent="0.25">
      <c r="J6" t="s">
        <v>22549</v>
      </c>
      <c r="K6" s="143">
        <v>118.58</v>
      </c>
      <c r="L6" t="s">
        <v>22550</v>
      </c>
      <c r="M6" s="151" t="s">
        <v>29944</v>
      </c>
      <c r="R6" s="226"/>
      <c r="S6" t="s">
        <v>13630</v>
      </c>
      <c r="T6" t="str">
        <f>VLOOKUP(Table_TB_Cost[[#This Row],[Section]],DATA!A:K,2,FALSE)</f>
        <v>425TB - Square Bead</v>
      </c>
      <c r="U6">
        <v>6.5</v>
      </c>
      <c r="V6" s="150">
        <f>VLOOKUP(Table_TB_Cost[[#This Row],[Section]],DATA!A:K,4,FALSE)</f>
        <v>0.44400000000000001</v>
      </c>
      <c r="W6" s="150" t="str">
        <f>LEFT(VLOOKUP(Table_TB_Cost[[#This Row],[Section]],Table5[],10,FALSE),2)</f>
        <v>FH</v>
      </c>
      <c r="X6" s="150">
        <f>IF(Table_TB_Cost[[#This Row],[Weight/m]]&lt;0.5,1*2.5,"")</f>
        <v>2.5</v>
      </c>
      <c r="Y6" s="214" t="s">
        <v>75</v>
      </c>
      <c r="Z6" s="111" t="str">
        <f>IF(Table_TB_Cost[[#This Row],[Roll?]]="Y",(2.5/Table_TB_Cost[[#This Row],[Weight/m]]/0.8)*2.5,"")</f>
        <v/>
      </c>
      <c r="AA6" s="245">
        <f>SUM(VLOOKUP(Table_TB_Cost[[#This Row],[MPG]],TB_MPG,2,FALSE),Table_TB_Cost[[#This Row],[MPM Surcharge]],Table_TB_Cost[[#This Row],[Rolling Factor (Cost/0.8*2.5)]])*Table_TB_Cost[[#This Row],[Weight/m]]*Table_TB_Cost[[#This Row],[Length]]</f>
        <v>88.051860000000005</v>
      </c>
      <c r="AB6" s="245">
        <f>VLOOKUP(Table_TB_Cost[[#This Row],[Section]],AF:AJ,3,FALSE)</f>
        <v>24.437759999999997</v>
      </c>
      <c r="AC6" s="245">
        <f>IF($AB$2="Margin",Table_TB_Cost[[#This Row],[TOTAL COST]]/(1-$AC$2),Table_TB_Cost[[#This Row],[List Price]]*(1-$AC$2))</f>
        <v>48.875519999999995</v>
      </c>
      <c r="AD6" s="4">
        <f>(Table_TB_Cost[[#This Row],[Metal Sell Price]]-Table_TB_Cost[[#This Row],[TOTAL COST]])/Table_TB_Cost[[#This Row],[Metal Sell Price]]</f>
        <v>0.5</v>
      </c>
      <c r="AF6" t="s">
        <v>13630</v>
      </c>
      <c r="AG6">
        <v>1028191</v>
      </c>
      <c r="AH6">
        <v>24.437759999999997</v>
      </c>
      <c r="AI6">
        <v>21.916250000000002</v>
      </c>
      <c r="AJ6">
        <v>19.792590000000001</v>
      </c>
      <c r="AK6">
        <v>19.792549999999999</v>
      </c>
      <c r="AL6">
        <v>19.792580000000001</v>
      </c>
      <c r="AM6">
        <v>18.254999999999999</v>
      </c>
      <c r="AN6">
        <v>18.524999999999999</v>
      </c>
      <c r="AO6">
        <v>19.127520000000001</v>
      </c>
      <c r="AP6">
        <v>20.72</v>
      </c>
      <c r="AQ6" s="145">
        <v>17.95</v>
      </c>
      <c r="AR6" s="145">
        <v>17.39</v>
      </c>
      <c r="AS6" s="148">
        <v>17.559999999999999</v>
      </c>
      <c r="AT6">
        <v>18.149999999999999</v>
      </c>
      <c r="AU6" s="145"/>
      <c r="AV6" s="63"/>
      <c r="AW6" t="str">
        <f>VLOOKUP(AF6,Table_TB_Cost[[Section]:[Basic Material]],2,FALSE)</f>
        <v>425TB - Square Bead</v>
      </c>
      <c r="AX6" s="221" t="s">
        <v>13630</v>
      </c>
      <c r="AY6" s="223" t="str">
        <f>VLOOKUP(AX6,Table_TB_Cost[#All],5,FALSE)</f>
        <v>FH</v>
      </c>
    </row>
    <row r="7" spans="1:51" x14ac:dyDescent="0.25">
      <c r="A7" t="s">
        <v>32</v>
      </c>
      <c r="B7" t="s">
        <v>60</v>
      </c>
      <c r="C7" t="s">
        <v>64</v>
      </c>
      <c r="D7" t="s">
        <v>33</v>
      </c>
      <c r="E7" t="s">
        <v>34</v>
      </c>
      <c r="F7" t="s">
        <v>62</v>
      </c>
      <c r="G7" t="s">
        <v>63</v>
      </c>
      <c r="J7" t="s">
        <v>22046</v>
      </c>
      <c r="K7" s="143">
        <v>28.01</v>
      </c>
      <c r="L7" t="s">
        <v>22063</v>
      </c>
      <c r="M7" s="151" t="s">
        <v>29944</v>
      </c>
      <c r="Q7" s="228"/>
      <c r="R7" s="226"/>
      <c r="S7" t="s">
        <v>13632</v>
      </c>
      <c r="T7" t="str">
        <f>VLOOKUP(Table_TB_Cost[[#This Row],[Section]],DATA!A:K,2,FALSE)</f>
        <v>440TB - Female Mullion / Narrow Frame</v>
      </c>
      <c r="V7" s="150"/>
      <c r="W7" s="150" t="str">
        <f>LEFT(VLOOKUP(Table_TB_Cost[[#This Row],[Section]],Table5[],10,FALSE),2)</f>
        <v>BB</v>
      </c>
      <c r="X7" s="150">
        <f>IF(Table_TB_Cost[[#This Row],[Weight/m]]&lt;0.5,1*2.5,"")</f>
        <v>2.5</v>
      </c>
      <c r="Y7" s="214"/>
      <c r="Z7" s="111"/>
      <c r="AA7" s="245"/>
      <c r="AB7" s="245">
        <f>VLOOKUP(Table_TB_Cost[[#This Row],[Section]],AF:AJ,3,FALSE)</f>
        <v>0</v>
      </c>
      <c r="AC7" s="245"/>
      <c r="AD7" s="4"/>
      <c r="AF7" s="151" t="s">
        <v>13632</v>
      </c>
      <c r="AG7" s="151"/>
      <c r="AQ7" s="145"/>
      <c r="AR7" s="145">
        <v>101.31</v>
      </c>
      <c r="AS7" s="148">
        <v>102.3</v>
      </c>
      <c r="AT7">
        <v>105.69</v>
      </c>
      <c r="AU7" s="145"/>
      <c r="AV7" s="63"/>
      <c r="AW7" t="str">
        <f>VLOOKUP(AF7,Table_TB_Cost[[Section]:[Basic Material]],2,FALSE)</f>
        <v>440TB - Female Mullion / Narrow Frame</v>
      </c>
      <c r="AX7" s="222" t="s">
        <v>13632</v>
      </c>
      <c r="AY7" s="223" t="str">
        <f>VLOOKUP(AX7,Table_TB_Cost[#All],5,FALSE)</f>
        <v>BB</v>
      </c>
    </row>
    <row r="8" spans="1:51" x14ac:dyDescent="0.25">
      <c r="A8">
        <v>1</v>
      </c>
      <c r="B8" s="2">
        <v>3.5</v>
      </c>
      <c r="C8" s="2">
        <f t="shared" ref="C8:C13" si="0">$B$5+B8</f>
        <v>12.23</v>
      </c>
      <c r="D8" s="2">
        <f t="shared" ref="D8:D13" si="1">C8-F8</f>
        <v>11.88</v>
      </c>
      <c r="E8" s="2">
        <f t="shared" ref="E8:E13" si="2">C8+G8</f>
        <v>12.73</v>
      </c>
      <c r="F8" s="2">
        <v>0.35</v>
      </c>
      <c r="G8" s="2">
        <v>0.5</v>
      </c>
      <c r="J8" t="s">
        <v>22049</v>
      </c>
      <c r="K8" s="143">
        <v>31.52</v>
      </c>
      <c r="L8" t="s">
        <v>22064</v>
      </c>
      <c r="M8" s="151" t="s">
        <v>29944</v>
      </c>
      <c r="R8" s="226"/>
      <c r="S8" t="s">
        <v>13634</v>
      </c>
      <c r="T8" t="str">
        <f>VLOOKUP(Table_TB_Cost[[#This Row],[Section]],DATA!A:K,2,FALSE)</f>
        <v>440TB - Male Mullion</v>
      </c>
      <c r="V8" s="150"/>
      <c r="W8" s="150" t="str">
        <f>LEFT(VLOOKUP(Table_TB_Cost[[#This Row],[Section]],Table5[],10,FALSE),2)</f>
        <v>BB</v>
      </c>
      <c r="X8" s="150">
        <f>IF(Table_TB_Cost[[#This Row],[Weight/m]]&lt;0.5,1*2.5,"")</f>
        <v>2.5</v>
      </c>
      <c r="Y8" s="214"/>
      <c r="Z8" s="111"/>
      <c r="AA8" s="245"/>
      <c r="AB8" s="245">
        <f>VLOOKUP(Table_TB_Cost[[#This Row],[Section]],AF:AJ,3,FALSE)</f>
        <v>0</v>
      </c>
      <c r="AC8" s="245"/>
      <c r="AD8" s="4"/>
      <c r="AF8" s="151" t="s">
        <v>13634</v>
      </c>
      <c r="AG8" s="151"/>
      <c r="AQ8" s="145"/>
      <c r="AR8" s="145">
        <v>135.25</v>
      </c>
      <c r="AS8" s="148">
        <v>136.57</v>
      </c>
      <c r="AT8">
        <v>141.1</v>
      </c>
      <c r="AU8" s="145"/>
      <c r="AV8" s="63"/>
      <c r="AW8" t="str">
        <f>VLOOKUP(AF8,Table_TB_Cost[[Section]:[Basic Material]],2,FALSE)</f>
        <v>440TB - Male Mullion</v>
      </c>
      <c r="AX8" s="221" t="s">
        <v>13634</v>
      </c>
      <c r="AY8" s="223" t="str">
        <f>VLOOKUP(AX8,Table_TB_Cost[#All],5,FALSE)</f>
        <v>BB</v>
      </c>
    </row>
    <row r="9" spans="1:51" x14ac:dyDescent="0.25">
      <c r="A9">
        <v>2000</v>
      </c>
      <c r="B9" s="2">
        <v>1.42</v>
      </c>
      <c r="C9" s="2">
        <f t="shared" si="0"/>
        <v>10.15</v>
      </c>
      <c r="D9" s="2">
        <f t="shared" si="1"/>
        <v>9.8000000000000007</v>
      </c>
      <c r="E9" s="2">
        <f t="shared" si="2"/>
        <v>10.65</v>
      </c>
      <c r="F9" s="2">
        <v>0.35</v>
      </c>
      <c r="G9" s="2">
        <v>0.5</v>
      </c>
      <c r="J9" t="s">
        <v>22045</v>
      </c>
      <c r="K9" s="143">
        <v>35.01</v>
      </c>
      <c r="L9" t="s">
        <v>22065</v>
      </c>
      <c r="M9" s="151" t="s">
        <v>29944</v>
      </c>
      <c r="Q9" s="228"/>
      <c r="R9" s="226"/>
      <c r="S9" t="s">
        <v>13636</v>
      </c>
      <c r="T9" t="str">
        <f>VLOOKUP(Table_TB_Cost[[#This Row],[Section]],DATA!A:K,2,FALSE)</f>
        <v>425TB - Sash Adaptor</v>
      </c>
      <c r="U9">
        <v>6.5</v>
      </c>
      <c r="V9" s="150">
        <f>VLOOKUP(Table_TB_Cost[[#This Row],[Section]],DATA!A:K,4,FALSE)</f>
        <v>0.90600000000000003</v>
      </c>
      <c r="W9" s="150" t="str">
        <f>LEFT(VLOOKUP(Table_TB_Cost[[#This Row],[Section]],Table5[],10,FALSE),2)</f>
        <v>FK</v>
      </c>
      <c r="X9" s="150" t="str">
        <f>IF(Table_TB_Cost[[#This Row],[Weight/m]]&lt;0.5,1*2.5,"")</f>
        <v/>
      </c>
      <c r="Y9" s="214" t="s">
        <v>98</v>
      </c>
      <c r="Z9" s="111">
        <f>IF(Table_TB_Cost[[#This Row],[Roll?]]="Y",(2.5/Table_TB_Cost[[#This Row],[Weight/m]]/0.8)*2.5,"")</f>
        <v>8.6230684326710811</v>
      </c>
      <c r="AA9" s="245">
        <f>SUM(VLOOKUP(Table_TB_Cost[[#This Row],[MPG]],TB_MPG,2,FALSE),Table_TB_Cost[[#This Row],[MPM Surcharge]],Table_TB_Cost[[#This Row],[Rolling Factor (Cost/0.8*2.5)]])*Table_TB_Cost[[#This Row],[Weight/m]]*Table_TB_Cost[[#This Row],[Length]]</f>
        <v>277.62553000000003</v>
      </c>
      <c r="AB9" s="245">
        <f>VLOOKUP(Table_TB_Cost[[#This Row],[Section]],AF:AJ,3,FALSE)</f>
        <v>76.583979999999997</v>
      </c>
      <c r="AC9" s="245">
        <f>IF($AB$2="Margin",Table_TB_Cost[[#This Row],[TOTAL COST]]/(1-$AC$2),Table_TB_Cost[[#This Row],[List Price]]*(1-$AC$2))</f>
        <v>153.16795999999999</v>
      </c>
      <c r="AD9" s="4">
        <f>(Table_TB_Cost[[#This Row],[Metal Sell Price]]-Table_TB_Cost[[#This Row],[TOTAL COST]])/Table_TB_Cost[[#This Row],[Metal Sell Price]]</f>
        <v>0.5</v>
      </c>
      <c r="AF9" t="s">
        <v>13636</v>
      </c>
      <c r="AG9">
        <v>734872</v>
      </c>
      <c r="AH9">
        <v>76.583979999999997</v>
      </c>
      <c r="AI9">
        <v>74.543660000000003</v>
      </c>
      <c r="AJ9">
        <v>73.287469999999999</v>
      </c>
      <c r="AK9">
        <v>74.172539999999998</v>
      </c>
      <c r="AL9">
        <v>71.598799999999997</v>
      </c>
      <c r="AM9">
        <v>80.827539999999999</v>
      </c>
      <c r="AN9">
        <v>116.70053</v>
      </c>
      <c r="AO9">
        <v>68.241929999999996</v>
      </c>
      <c r="AP9">
        <v>72.210000000000008</v>
      </c>
      <c r="AQ9" s="145">
        <v>67.150000000000006</v>
      </c>
      <c r="AR9" s="145">
        <v>79.62</v>
      </c>
      <c r="AS9" s="148">
        <v>76.069999999999993</v>
      </c>
      <c r="AT9">
        <v>83.06</v>
      </c>
      <c r="AU9" s="145"/>
      <c r="AV9" s="63"/>
      <c r="AW9" t="str">
        <f>VLOOKUP(AF9,Table_TB_Cost[[Section]:[Basic Material]],2,FALSE)</f>
        <v>425TB - Sash Adaptor</v>
      </c>
      <c r="AX9" s="222" t="s">
        <v>13636</v>
      </c>
      <c r="AY9" s="223" t="str">
        <f>VLOOKUP(AX9,Table_TB_Cost[#All],5,FALSE)</f>
        <v>FK</v>
      </c>
    </row>
    <row r="10" spans="1:51" x14ac:dyDescent="0.25">
      <c r="A10">
        <v>3000</v>
      </c>
      <c r="B10" s="2">
        <v>1.37</v>
      </c>
      <c r="C10" s="2">
        <f t="shared" si="0"/>
        <v>10.100000000000001</v>
      </c>
      <c r="D10" s="2">
        <f t="shared" si="1"/>
        <v>9.7500000000000018</v>
      </c>
      <c r="E10" s="2">
        <f t="shared" si="2"/>
        <v>10.600000000000001</v>
      </c>
      <c r="F10" s="2">
        <v>0.35</v>
      </c>
      <c r="G10" s="2">
        <v>0.5</v>
      </c>
      <c r="J10" t="s">
        <v>22048</v>
      </c>
      <c r="K10" s="212">
        <v>38.520000000000003</v>
      </c>
      <c r="L10" t="s">
        <v>22066</v>
      </c>
      <c r="M10" s="151" t="s">
        <v>29944</v>
      </c>
      <c r="R10" s="226"/>
      <c r="S10" t="s">
        <v>13637</v>
      </c>
      <c r="T10" t="str">
        <f>VLOOKUP(Table_TB_Cost[[#This Row],[Section]],DATA!A:K,2,FALSE)</f>
        <v>TB - 4.5mm Bead</v>
      </c>
      <c r="U10">
        <v>6.5</v>
      </c>
      <c r="V10" s="150">
        <f>VLOOKUP(Table_TB_Cost[[#This Row],[Section]],DATA!A:K,4,FALSE)</f>
        <v>0.187</v>
      </c>
      <c r="W10" s="150" t="str">
        <f>LEFT(VLOOKUP(Table_TB_Cost[[#This Row],[Section]],Table5[],10,FALSE),2)</f>
        <v>FH</v>
      </c>
      <c r="X10" s="150">
        <f>IF(Table_TB_Cost[[#This Row],[Weight/m]]&lt;0.5,1*2.5,"")</f>
        <v>2.5</v>
      </c>
      <c r="Y10" s="214" t="s">
        <v>75</v>
      </c>
      <c r="Z10" s="111" t="str">
        <f>IF(Table_TB_Cost[[#This Row],[Roll?]]="Y",(2.5/Table_TB_Cost[[#This Row],[Weight/m]]/0.8)*2.5,"")</f>
        <v/>
      </c>
      <c r="AA10" s="245">
        <f>SUM(VLOOKUP(Table_TB_Cost[[#This Row],[MPG]],TB_MPG,2,FALSE),Table_TB_Cost[[#This Row],[MPM Surcharge]],Table_TB_Cost[[#This Row],[Rolling Factor (Cost/0.8*2.5)]])*Table_TB_Cost[[#This Row],[Weight/m]]*Table_TB_Cost[[#This Row],[Length]]</f>
        <v>37.084904999999999</v>
      </c>
      <c r="AB10" s="245">
        <f>VLOOKUP(Table_TB_Cost[[#This Row],[Section]],AF:AJ,3,FALSE)</f>
        <v>9.7378</v>
      </c>
      <c r="AC10" s="245">
        <f>IF($AB$2="Margin",Table_TB_Cost[[#This Row],[TOTAL COST]]/(1-$AC$2),Table_TB_Cost[[#This Row],[List Price]]*(1-$AC$2))</f>
        <v>19.4756</v>
      </c>
      <c r="AD10" s="4">
        <f>(Table_TB_Cost[[#This Row],[Metal Sell Price]]-Table_TB_Cost[[#This Row],[TOTAL COST]])/Table_TB_Cost[[#This Row],[Metal Sell Price]]</f>
        <v>0.5</v>
      </c>
      <c r="AF10" t="s">
        <v>13637</v>
      </c>
      <c r="AG10">
        <v>1028194</v>
      </c>
      <c r="AH10">
        <v>9.7378</v>
      </c>
      <c r="AI10">
        <v>9.7379300000000004</v>
      </c>
      <c r="AJ10">
        <v>9.62059</v>
      </c>
      <c r="AK10">
        <v>8.9722500000000007</v>
      </c>
      <c r="AL10">
        <v>8.9721100000000007</v>
      </c>
      <c r="AM10">
        <v>8.9724900000000005</v>
      </c>
      <c r="AN10">
        <v>8.9579699999999995</v>
      </c>
      <c r="AO10">
        <v>8.9582099999999993</v>
      </c>
      <c r="AP10">
        <v>9.16</v>
      </c>
      <c r="AQ10" s="145">
        <v>7.99</v>
      </c>
      <c r="AR10" s="145">
        <v>4.82</v>
      </c>
      <c r="AS10" s="148">
        <v>4.8899999999999997</v>
      </c>
      <c r="AT10">
        <v>5.2</v>
      </c>
      <c r="AU10" s="145"/>
      <c r="AV10" s="63"/>
      <c r="AW10" t="str">
        <f>VLOOKUP(AF10,Table_TB_Cost[[Section]:[Basic Material]],2,FALSE)</f>
        <v>TB - 4.5mm Bead</v>
      </c>
      <c r="AX10" s="221" t="s">
        <v>13637</v>
      </c>
      <c r="AY10" s="223" t="str">
        <f>VLOOKUP(AX10,Table_TB_Cost[#All],5,FALSE)</f>
        <v>FH</v>
      </c>
    </row>
    <row r="11" spans="1:51" x14ac:dyDescent="0.25">
      <c r="A11">
        <v>5000</v>
      </c>
      <c r="B11" s="2">
        <v>1.32</v>
      </c>
      <c r="C11" s="2">
        <f t="shared" si="0"/>
        <v>10.050000000000001</v>
      </c>
      <c r="D11" s="2">
        <f t="shared" si="1"/>
        <v>9.7000000000000011</v>
      </c>
      <c r="E11" s="2">
        <f t="shared" si="2"/>
        <v>10.55</v>
      </c>
      <c r="F11" s="2">
        <v>0.35</v>
      </c>
      <c r="G11" s="2">
        <v>0.5</v>
      </c>
      <c r="J11" t="s">
        <v>22047</v>
      </c>
      <c r="K11" s="212">
        <v>42.02</v>
      </c>
      <c r="L11" t="s">
        <v>22067</v>
      </c>
      <c r="M11" s="151" t="s">
        <v>29944</v>
      </c>
      <c r="R11" s="226"/>
      <c r="S11" t="s">
        <v>13639</v>
      </c>
      <c r="T11" t="str">
        <f>VLOOKUP(Table_TB_Cost[[#This Row],[Section]],DATA!A:K,2,FALSE)</f>
        <v>TB - 11.5mm Bead</v>
      </c>
      <c r="U11">
        <v>6.5</v>
      </c>
      <c r="V11" s="150">
        <f>VLOOKUP(Table_TB_Cost[[#This Row],[Section]],DATA!A:K,4,FALSE)</f>
        <v>0.23300000000000001</v>
      </c>
      <c r="W11" s="150" t="str">
        <f>LEFT(VLOOKUP(Table_TB_Cost[[#This Row],[Section]],Table5[],10,FALSE),2)</f>
        <v>FH</v>
      </c>
      <c r="X11" s="150">
        <f>IF(Table_TB_Cost[[#This Row],[Weight/m]]&lt;0.5,1*2.5,"")</f>
        <v>2.5</v>
      </c>
      <c r="Y11" s="214" t="s">
        <v>75</v>
      </c>
      <c r="Z11" s="111" t="str">
        <f>IF(Table_TB_Cost[[#This Row],[Roll?]]="Y",(2.5/Table_TB_Cost[[#This Row],[Weight/m]]/0.8)*2.5,"")</f>
        <v/>
      </c>
      <c r="AA11" s="245">
        <f>SUM(VLOOKUP(Table_TB_Cost[[#This Row],[MPG]],TB_MPG,2,FALSE),Table_TB_Cost[[#This Row],[MPM Surcharge]],Table_TB_Cost[[#This Row],[Rolling Factor (Cost/0.8*2.5)]])*Table_TB_Cost[[#This Row],[Weight/m]]*Table_TB_Cost[[#This Row],[Length]]</f>
        <v>46.207395000000005</v>
      </c>
      <c r="AB11" s="245">
        <f>VLOOKUP(Table_TB_Cost[[#This Row],[Section]],AF:AJ,3,FALSE)</f>
        <v>10.79946</v>
      </c>
      <c r="AC11" s="245">
        <f>IF($AB$2="Margin",Table_TB_Cost[[#This Row],[TOTAL COST]]/(1-$AC$2),Table_TB_Cost[[#This Row],[List Price]]*(1-$AC$2))</f>
        <v>21.59892</v>
      </c>
      <c r="AD11" s="4">
        <f>(Table_TB_Cost[[#This Row],[Metal Sell Price]]-Table_TB_Cost[[#This Row],[TOTAL COST]])/Table_TB_Cost[[#This Row],[Metal Sell Price]]</f>
        <v>0.5</v>
      </c>
      <c r="AF11" t="s">
        <v>13639</v>
      </c>
      <c r="AG11">
        <v>1076087</v>
      </c>
      <c r="AH11">
        <v>10.79946</v>
      </c>
      <c r="AI11">
        <v>10.79949</v>
      </c>
      <c r="AJ11">
        <v>10.7995</v>
      </c>
      <c r="AK11">
        <v>9.7876499999999993</v>
      </c>
      <c r="AL11">
        <v>9.7876499999999993</v>
      </c>
      <c r="AM11">
        <v>9.7877200000000002</v>
      </c>
      <c r="AN11">
        <v>9.7877200000000002</v>
      </c>
      <c r="AO11">
        <v>7.6511100000000001</v>
      </c>
      <c r="AP11">
        <v>10.88</v>
      </c>
      <c r="AQ11" s="145">
        <v>9.42</v>
      </c>
      <c r="AR11" s="145">
        <v>8.89</v>
      </c>
      <c r="AS11" s="148">
        <v>8.98</v>
      </c>
      <c r="AT11">
        <v>9.27</v>
      </c>
      <c r="AU11" s="145"/>
      <c r="AV11" s="63"/>
      <c r="AW11" t="str">
        <f>VLOOKUP(AF11,Table_TB_Cost[[Section]:[Basic Material]],2,FALSE)</f>
        <v>TB - 11.5mm Bead</v>
      </c>
      <c r="AX11" s="222" t="s">
        <v>13639</v>
      </c>
      <c r="AY11" s="223" t="str">
        <f>VLOOKUP(AX11,Table_TB_Cost[#All],5,FALSE)</f>
        <v>FH</v>
      </c>
    </row>
    <row r="12" spans="1:51" x14ac:dyDescent="0.25">
      <c r="A12">
        <v>7000</v>
      </c>
      <c r="B12" s="2">
        <v>1.1200000000000001</v>
      </c>
      <c r="C12" s="2">
        <f t="shared" si="0"/>
        <v>9.8500000000000014</v>
      </c>
      <c r="D12" s="2">
        <f t="shared" si="1"/>
        <v>9.7000000000000011</v>
      </c>
      <c r="E12" s="2">
        <f t="shared" si="2"/>
        <v>10.350000000000001</v>
      </c>
      <c r="F12" s="2">
        <v>0.15</v>
      </c>
      <c r="G12" s="2">
        <v>0.5</v>
      </c>
      <c r="J12" t="s">
        <v>22060</v>
      </c>
      <c r="K12" s="143">
        <v>45.53</v>
      </c>
      <c r="L12" t="s">
        <v>22068</v>
      </c>
      <c r="M12" s="151" t="s">
        <v>29944</v>
      </c>
      <c r="R12" s="226"/>
      <c r="S12" t="s">
        <v>13641</v>
      </c>
      <c r="T12" t="str">
        <f>VLOOKUP(Table_TB_Cost[[#This Row],[Section]],DATA!A:K,2,FALSE)</f>
        <v>TB - 16.5mm Bead</v>
      </c>
      <c r="U12">
        <v>6.5</v>
      </c>
      <c r="V12" s="150">
        <f>VLOOKUP(Table_TB_Cost[[#This Row],[Section]],DATA!A:K,4,FALSE)</f>
        <v>0.24099999999999999</v>
      </c>
      <c r="W12" s="150" t="str">
        <f>LEFT(VLOOKUP(Table_TB_Cost[[#This Row],[Section]],Table5[],10,FALSE),2)</f>
        <v>FH</v>
      </c>
      <c r="X12" s="150">
        <f>IF(Table_TB_Cost[[#This Row],[Weight/m]]&lt;0.5,1*2.5,"")</f>
        <v>2.5</v>
      </c>
      <c r="Y12" s="214" t="s">
        <v>75</v>
      </c>
      <c r="Z12" s="111" t="str">
        <f>IF(Table_TB_Cost[[#This Row],[Roll?]]="Y",(2.5/Table_TB_Cost[[#This Row],[Weight/m]]/0.8)*2.5,"")</f>
        <v/>
      </c>
      <c r="AA12" s="245">
        <f>SUM(VLOOKUP(Table_TB_Cost[[#This Row],[MPG]],TB_MPG,2,FALSE),Table_TB_Cost[[#This Row],[MPM Surcharge]],Table_TB_Cost[[#This Row],[Rolling Factor (Cost/0.8*2.5)]])*Table_TB_Cost[[#This Row],[Weight/m]]*Table_TB_Cost[[#This Row],[Length]]</f>
        <v>47.793915000000005</v>
      </c>
      <c r="AB12" s="245">
        <f>VLOOKUP(Table_TB_Cost[[#This Row],[Section]],AF:AJ,3,FALSE)</f>
        <v>12.742360000000001</v>
      </c>
      <c r="AC12" s="245">
        <f>IF($AB$2="Margin",Table_TB_Cost[[#This Row],[TOTAL COST]]/(1-$AC$2),Table_TB_Cost[[#This Row],[List Price]]*(1-$AC$2))</f>
        <v>25.484720000000003</v>
      </c>
      <c r="AD12" s="4">
        <f>(Table_TB_Cost[[#This Row],[Metal Sell Price]]-Table_TB_Cost[[#This Row],[TOTAL COST]])/Table_TB_Cost[[#This Row],[Metal Sell Price]]</f>
        <v>0.5</v>
      </c>
      <c r="AF12" t="s">
        <v>13641</v>
      </c>
      <c r="AG12">
        <v>1076088</v>
      </c>
      <c r="AH12">
        <v>12.742360000000001</v>
      </c>
      <c r="AI12">
        <v>12.24558</v>
      </c>
      <c r="AJ12">
        <v>11.846260000000001</v>
      </c>
      <c r="AK12">
        <v>11.846440000000001</v>
      </c>
      <c r="AL12">
        <v>10.774319999999999</v>
      </c>
      <c r="AM12">
        <v>10.04987</v>
      </c>
      <c r="AN12">
        <v>10.11599</v>
      </c>
      <c r="AO12">
        <v>10.05241</v>
      </c>
      <c r="AP12">
        <v>11.25</v>
      </c>
      <c r="AQ12" s="145">
        <v>9.75</v>
      </c>
      <c r="AR12" s="145">
        <v>7.96</v>
      </c>
      <c r="AS12" s="148">
        <v>8.0399999999999991</v>
      </c>
      <c r="AT12">
        <v>8.3000000000000007</v>
      </c>
      <c r="AU12" s="145"/>
      <c r="AV12" s="63"/>
      <c r="AW12" t="str">
        <f>VLOOKUP(AF12,Table_TB_Cost[[Section]:[Basic Material]],2,FALSE)</f>
        <v>TB - 16.5mm Bead</v>
      </c>
      <c r="AX12" s="221" t="s">
        <v>13641</v>
      </c>
      <c r="AY12" s="223" t="str">
        <f>VLOOKUP(AX12,Table_TB_Cost[#All],5,FALSE)</f>
        <v>FH</v>
      </c>
    </row>
    <row r="13" spans="1:51" x14ac:dyDescent="0.25">
      <c r="A13">
        <v>10000</v>
      </c>
      <c r="B13" s="2">
        <v>1.02</v>
      </c>
      <c r="C13" s="2">
        <f t="shared" si="0"/>
        <v>9.75</v>
      </c>
      <c r="D13" s="2">
        <f t="shared" si="1"/>
        <v>9.6</v>
      </c>
      <c r="E13" s="2">
        <f t="shared" si="2"/>
        <v>10.25</v>
      </c>
      <c r="F13" s="2">
        <v>0.15</v>
      </c>
      <c r="G13" s="2">
        <v>0.5</v>
      </c>
      <c r="J13" t="s">
        <v>22057</v>
      </c>
      <c r="K13" s="143">
        <v>49.03</v>
      </c>
      <c r="L13" t="s">
        <v>22069</v>
      </c>
      <c r="M13" s="151" t="s">
        <v>29944</v>
      </c>
      <c r="R13" s="226"/>
      <c r="S13" t="s">
        <v>13643</v>
      </c>
      <c r="T13" t="str">
        <f>VLOOKUP(Table_TB_Cost[[#This Row],[Section]],DATA!A:K,2,FALSE)</f>
        <v>46D TB - Hinge Door Stile</v>
      </c>
      <c r="U13">
        <v>5</v>
      </c>
      <c r="V13" s="150">
        <f>VLOOKUP(Table_TB_Cost[[#This Row],[Section]],DATA!A:K,4,FALSE)</f>
        <v>1.6539999999999999</v>
      </c>
      <c r="W13" s="150" t="str">
        <f>LEFT(VLOOKUP(Table_TB_Cost[[#This Row],[Section]],Table5[],10,FALSE),2)</f>
        <v>FS</v>
      </c>
      <c r="X13" s="150" t="str">
        <f>IF(Table_TB_Cost[[#This Row],[Weight/m]]&lt;0.5,1*2.5,"")</f>
        <v/>
      </c>
      <c r="Y13" s="214" t="s">
        <v>75</v>
      </c>
      <c r="Z13" s="111" t="str">
        <f>IF(Table_TB_Cost[[#This Row],[Roll?]]="Y",(2.5/Table_TB_Cost[[#This Row],[Weight/m]]/0.8)*2.5,"")</f>
        <v/>
      </c>
      <c r="AA13" s="245">
        <f>SUM(VLOOKUP(Table_TB_Cost[[#This Row],[MPG]],TB_MPG,2,FALSE),Table_TB_Cost[[#This Row],[MPM Surcharge]],Table_TB_Cost[[#This Row],[Rolling Factor (Cost/0.8*2.5)]])*Table_TB_Cost[[#This Row],[Weight/m]]*Table_TB_Cost[[#This Row],[Length]]</f>
        <v>550.20309999999995</v>
      </c>
      <c r="AB13" s="245">
        <f>VLOOKUP(Table_TB_Cost[[#This Row],[Section]],AF:AJ,3,FALSE)</f>
        <v>188.64125000000001</v>
      </c>
      <c r="AC13" s="245">
        <f>IF($AB$2="Margin",Table_TB_Cost[[#This Row],[TOTAL COST]]/(1-$AC$2),Table_TB_Cost[[#This Row],[List Price]]*(1-$AC$2))</f>
        <v>377.28250000000003</v>
      </c>
      <c r="AD13" s="4">
        <f>(Table_TB_Cost[[#This Row],[Metal Sell Price]]-Table_TB_Cost[[#This Row],[TOTAL COST]])/Table_TB_Cost[[#This Row],[Metal Sell Price]]</f>
        <v>0.5</v>
      </c>
      <c r="AF13" t="s">
        <v>13643</v>
      </c>
      <c r="AG13">
        <v>995478</v>
      </c>
      <c r="AH13">
        <v>188.64125000000001</v>
      </c>
      <c r="AI13">
        <v>186.49154000000001</v>
      </c>
      <c r="AJ13">
        <v>141.60777999999999</v>
      </c>
      <c r="AK13">
        <v>141.60805999999999</v>
      </c>
      <c r="AL13">
        <v>134.11615</v>
      </c>
      <c r="AM13">
        <v>134.1165</v>
      </c>
      <c r="AN13">
        <v>133.97614000000002</v>
      </c>
      <c r="AO13">
        <v>133.99845999999999</v>
      </c>
      <c r="AP13">
        <v>138.22</v>
      </c>
      <c r="AQ13" s="145">
        <v>124.74</v>
      </c>
      <c r="AR13" s="145">
        <v>102.3</v>
      </c>
      <c r="AS13" s="148">
        <v>103.31</v>
      </c>
      <c r="AT13">
        <v>106.73</v>
      </c>
      <c r="AU13" s="145"/>
      <c r="AV13" s="63"/>
      <c r="AW13" t="str">
        <f>VLOOKUP(AF13,Table_TB_Cost[[Section]:[Basic Material]],2,FALSE)</f>
        <v>46D TB - Hinge Door Stile</v>
      </c>
      <c r="AX13" s="222" t="s">
        <v>13643</v>
      </c>
      <c r="AY13" s="223" t="str">
        <f>VLOOKUP(AX13,Table_TB_Cost[#All],5,FALSE)</f>
        <v>FS</v>
      </c>
    </row>
    <row r="14" spans="1:51" x14ac:dyDescent="0.25">
      <c r="A14" s="8" t="s">
        <v>14414</v>
      </c>
      <c r="B14" s="7"/>
      <c r="C14" s="159"/>
      <c r="D14" s="159"/>
      <c r="E14" s="159"/>
      <c r="F14" s="7"/>
      <c r="G14" s="7"/>
      <c r="J14" t="s">
        <v>22055</v>
      </c>
      <c r="K14" s="143">
        <v>52.54</v>
      </c>
      <c r="L14" t="s">
        <v>22070</v>
      </c>
      <c r="M14" s="151" t="s">
        <v>29944</v>
      </c>
      <c r="R14" s="226"/>
      <c r="S14" t="s">
        <v>13645</v>
      </c>
      <c r="T14" t="str">
        <f>VLOOKUP(Table_TB_Cost[[#This Row],[Section]],DATA!A:K,2,FALSE)</f>
        <v>46D TB - 89mm Door Rail</v>
      </c>
      <c r="U14">
        <v>5</v>
      </c>
      <c r="V14" s="150">
        <f>VLOOKUP(Table_TB_Cost[[#This Row],[Section]],DATA!A:K,4,FALSE)</f>
        <v>1.4279999999999999</v>
      </c>
      <c r="W14" s="150" t="str">
        <f>LEFT(VLOOKUP(Table_TB_Cost[[#This Row],[Section]],Table5[],10,FALSE),2)</f>
        <v>FS</v>
      </c>
      <c r="X14" s="150" t="str">
        <f>IF(Table_TB_Cost[[#This Row],[Weight/m]]&lt;0.5,1*2.5,"")</f>
        <v/>
      </c>
      <c r="Y14" s="214" t="s">
        <v>75</v>
      </c>
      <c r="Z14" s="111" t="str">
        <f>IF(Table_TB_Cost[[#This Row],[Roll?]]="Y",(2.5/Table_TB_Cost[[#This Row],[Weight/m]]/0.8)*2.5,"")</f>
        <v/>
      </c>
      <c r="AA14" s="245">
        <f>SUM(VLOOKUP(Table_TB_Cost[[#This Row],[MPG]],TB_MPG,2,FALSE),Table_TB_Cost[[#This Row],[MPM Surcharge]],Table_TB_Cost[[#This Row],[Rolling Factor (Cost/0.8*2.5)]])*Table_TB_Cost[[#This Row],[Weight/m]]*Table_TB_Cost[[#This Row],[Length]]</f>
        <v>475.02420000000001</v>
      </c>
      <c r="AB14" s="245">
        <f>VLOOKUP(Table_TB_Cost[[#This Row],[Section]],AF:AJ,3,FALSE)</f>
        <v>157.10599999999999</v>
      </c>
      <c r="AC14" s="245">
        <f>IF($AB$2="Margin",Table_TB_Cost[[#This Row],[TOTAL COST]]/(1-$AC$2),Table_TB_Cost[[#This Row],[List Price]]*(1-$AC$2))</f>
        <v>314.21199999999999</v>
      </c>
      <c r="AD14" s="4">
        <f>(Table_TB_Cost[[#This Row],[Metal Sell Price]]-Table_TB_Cost[[#This Row],[TOTAL COST]])/Table_TB_Cost[[#This Row],[Metal Sell Price]]</f>
        <v>0.5</v>
      </c>
      <c r="AF14" t="s">
        <v>13645</v>
      </c>
      <c r="AG14">
        <v>995480</v>
      </c>
      <c r="AH14">
        <v>157.10599999999999</v>
      </c>
      <c r="AI14">
        <v>157.10720000000001</v>
      </c>
      <c r="AJ14">
        <v>152.69999999999999</v>
      </c>
      <c r="AK14">
        <v>132.63</v>
      </c>
      <c r="AL14">
        <v>132.63</v>
      </c>
      <c r="AM14">
        <v>121.4</v>
      </c>
      <c r="AN14">
        <v>121.405</v>
      </c>
      <c r="AO14">
        <v>121.40553</v>
      </c>
      <c r="AP14">
        <v>122.49</v>
      </c>
      <c r="AQ14" s="145">
        <v>110.54</v>
      </c>
      <c r="AR14" s="145">
        <v>90.66</v>
      </c>
      <c r="AS14" s="148">
        <v>91.55</v>
      </c>
      <c r="AT14">
        <v>94.58</v>
      </c>
      <c r="AU14" s="145"/>
      <c r="AV14" s="63"/>
      <c r="AW14" t="str">
        <f>VLOOKUP(AF14,Table_TB_Cost[[Section]:[Basic Material]],2,FALSE)</f>
        <v>46D TB - 89mm Door Rail</v>
      </c>
      <c r="AX14" s="221" t="s">
        <v>13645</v>
      </c>
      <c r="AY14" s="223" t="str">
        <f>VLOOKUP(AX14,Table_TB_Cost[#All],5,FALSE)</f>
        <v>FS</v>
      </c>
    </row>
    <row r="15" spans="1:51" x14ac:dyDescent="0.25">
      <c r="A15" t="s">
        <v>32</v>
      </c>
      <c r="B15" t="s">
        <v>13687</v>
      </c>
      <c r="C15" t="s">
        <v>13691</v>
      </c>
      <c r="D15" t="s">
        <v>13692</v>
      </c>
      <c r="E15" t="s">
        <v>13688</v>
      </c>
      <c r="F15" t="s">
        <v>13689</v>
      </c>
      <c r="G15" t="s">
        <v>13690</v>
      </c>
      <c r="J15" t="s">
        <v>22054</v>
      </c>
      <c r="K15" s="2">
        <v>56.02</v>
      </c>
      <c r="L15" t="s">
        <v>22071</v>
      </c>
      <c r="M15" s="151" t="s">
        <v>29944</v>
      </c>
      <c r="R15" s="226"/>
      <c r="S15" t="s">
        <v>13647</v>
      </c>
      <c r="T15" t="str">
        <f>VLOOKUP(Table_TB_Cost[[#This Row],[Section]],DATA!A:K,2,FALSE)</f>
        <v>46D TB - 120mm Door Rail</v>
      </c>
      <c r="U15">
        <v>5</v>
      </c>
      <c r="V15" s="150">
        <f>VLOOKUP(Table_TB_Cost[[#This Row],[Section]],DATA!A:K,4,FALSE)</f>
        <v>1.732</v>
      </c>
      <c r="W15" s="150" t="str">
        <f>LEFT(VLOOKUP(Table_TB_Cost[[#This Row],[Section]],Table5[],10,FALSE),2)</f>
        <v>FQ</v>
      </c>
      <c r="X15" s="150" t="str">
        <f>IF(Table_TB_Cost[[#This Row],[Weight/m]]&lt;0.5,1*2.5,"")</f>
        <v/>
      </c>
      <c r="Y15" s="214" t="s">
        <v>75</v>
      </c>
      <c r="Z15" s="111" t="str">
        <f>IF(Table_TB_Cost[[#This Row],[Roll?]]="Y",(2.5/Table_TB_Cost[[#This Row],[Weight/m]]/0.8)*2.5,"")</f>
        <v/>
      </c>
      <c r="AA15" s="245">
        <f>SUM(VLOOKUP(Table_TB_Cost[[#This Row],[MPG]],TB_MPG,2,FALSE),Table_TB_Cost[[#This Row],[MPM Surcharge]],Table_TB_Cost[[#This Row],[Rolling Factor (Cost/0.8*2.5)]])*Table_TB_Cost[[#This Row],[Weight/m]]*Table_TB_Cost[[#This Row],[Length]]</f>
        <v>515.52980000000002</v>
      </c>
      <c r="AB15" s="245">
        <f>VLOOKUP(Table_TB_Cost[[#This Row],[Section]],AF:AJ,3,FALSE)</f>
        <v>205.73841000000002</v>
      </c>
      <c r="AC15" s="245">
        <f>IF($AB$2="Margin",Table_TB_Cost[[#This Row],[TOTAL COST]]/(1-$AC$2),Table_TB_Cost[[#This Row],[List Price]]*(1-$AC$2))</f>
        <v>411.47682000000003</v>
      </c>
      <c r="AD15" s="4">
        <f>(Table_TB_Cost[[#This Row],[Metal Sell Price]]-Table_TB_Cost[[#This Row],[TOTAL COST]])/Table_TB_Cost[[#This Row],[Metal Sell Price]]</f>
        <v>0.5</v>
      </c>
      <c r="AF15" t="s">
        <v>13647</v>
      </c>
      <c r="AG15">
        <v>995482</v>
      </c>
      <c r="AH15">
        <v>205.73841000000002</v>
      </c>
      <c r="AI15">
        <v>205.73844</v>
      </c>
      <c r="AJ15">
        <v>123.845</v>
      </c>
      <c r="AK15">
        <v>123.845</v>
      </c>
      <c r="AL15">
        <v>123.84492</v>
      </c>
      <c r="AM15">
        <v>123.84458000000001</v>
      </c>
      <c r="AN15">
        <v>123.84434</v>
      </c>
      <c r="AO15">
        <v>129.23222000000001</v>
      </c>
      <c r="AP15">
        <v>134.84</v>
      </c>
      <c r="AQ15" s="145">
        <v>121.69</v>
      </c>
      <c r="AR15" s="145">
        <v>99.8</v>
      </c>
      <c r="AS15" s="148">
        <v>100.77</v>
      </c>
      <c r="AT15">
        <v>104.12</v>
      </c>
      <c r="AU15" s="145"/>
      <c r="AV15" s="63"/>
      <c r="AW15" t="str">
        <f>VLOOKUP(AF15,Table_TB_Cost[[Section]:[Basic Material]],2,FALSE)</f>
        <v>46D TB - 120mm Door Rail</v>
      </c>
      <c r="AX15" s="222" t="s">
        <v>13647</v>
      </c>
      <c r="AY15" s="223" t="str">
        <f>VLOOKUP(AX15,Table_TB_Cost[#All],5,FALSE)</f>
        <v>FQ</v>
      </c>
    </row>
    <row r="16" spans="1:51" x14ac:dyDescent="0.25">
      <c r="A16">
        <v>1000</v>
      </c>
      <c r="B16" s="4">
        <v>0.4</v>
      </c>
      <c r="C16" s="4">
        <v>0.38</v>
      </c>
      <c r="D16" s="4">
        <v>0.43</v>
      </c>
      <c r="E16" s="4">
        <v>0.47</v>
      </c>
      <c r="F16" s="4">
        <v>0.44</v>
      </c>
      <c r="G16" s="4">
        <v>0.5</v>
      </c>
      <c r="J16" t="s">
        <v>22051</v>
      </c>
      <c r="K16" s="143">
        <v>59.53</v>
      </c>
      <c r="L16" t="s">
        <v>22072</v>
      </c>
      <c r="M16" s="151" t="s">
        <v>29944</v>
      </c>
      <c r="P16" s="157"/>
      <c r="R16" s="226"/>
      <c r="S16" t="s">
        <v>13649</v>
      </c>
      <c r="T16" t="str">
        <f>VLOOKUP(Table_TB_Cost[[#This Row],[Section]],DATA!A:K,2,FALSE)</f>
        <v>46D TB - 89mm Door Midrail</v>
      </c>
      <c r="U16">
        <v>5</v>
      </c>
      <c r="V16" s="150">
        <f>VLOOKUP(Table_TB_Cost[[#This Row],[Section]],DATA!A:K,4,FALSE)</f>
        <v>1.3420000000000001</v>
      </c>
      <c r="W16" s="150" t="str">
        <f>LEFT(VLOOKUP(Table_TB_Cost[[#This Row],[Section]],Table5[],10,FALSE),2)</f>
        <v>FT</v>
      </c>
      <c r="X16" s="150" t="str">
        <f>IF(Table_TB_Cost[[#This Row],[Weight/m]]&lt;0.5,1*2.5,"")</f>
        <v/>
      </c>
      <c r="Y16" s="214" t="s">
        <v>75</v>
      </c>
      <c r="Z16" s="111" t="str">
        <f>IF(Table_TB_Cost[[#This Row],[Roll?]]="Y",(2.5/Table_TB_Cost[[#This Row],[Weight/m]]/0.8)*2.5,"")</f>
        <v/>
      </c>
      <c r="AA16" s="245">
        <f>SUM(VLOOKUP(Table_TB_Cost[[#This Row],[MPG]],TB_MPG,2,FALSE),Table_TB_Cost[[#This Row],[MPM Surcharge]],Table_TB_Cost[[#This Row],[Rolling Factor (Cost/0.8*2.5)]])*Table_TB_Cost[[#This Row],[Weight/m]]*Table_TB_Cost[[#This Row],[Length]]</f>
        <v>469.90129999999999</v>
      </c>
      <c r="AB16" s="245">
        <f>VLOOKUP(Table_TB_Cost[[#This Row],[Section]],AF:AJ,3,FALSE)</f>
        <v>111.60571</v>
      </c>
      <c r="AC16" s="245">
        <f>IF($AB$2="Margin",Table_TB_Cost[[#This Row],[TOTAL COST]]/(1-$AC$2),Table_TB_Cost[[#This Row],[List Price]]*(1-$AC$2))</f>
        <v>223.21142</v>
      </c>
      <c r="AD16" s="4">
        <f>(Table_TB_Cost[[#This Row],[Metal Sell Price]]-Table_TB_Cost[[#This Row],[TOTAL COST]])/Table_TB_Cost[[#This Row],[Metal Sell Price]]</f>
        <v>0.5</v>
      </c>
      <c r="AF16" t="s">
        <v>13649</v>
      </c>
      <c r="AG16">
        <v>995484</v>
      </c>
      <c r="AH16">
        <v>111.60571</v>
      </c>
      <c r="AI16">
        <v>111.605</v>
      </c>
      <c r="AJ16">
        <v>111.60571</v>
      </c>
      <c r="AK16">
        <v>111.60611</v>
      </c>
      <c r="AL16">
        <v>111.60666999999999</v>
      </c>
      <c r="AM16">
        <v>111.60658000000001</v>
      </c>
      <c r="AN16">
        <v>111.60666999999999</v>
      </c>
      <c r="AO16">
        <v>111.60675999999999</v>
      </c>
      <c r="AP16">
        <v>119.1</v>
      </c>
      <c r="AQ16" s="145">
        <v>107.49</v>
      </c>
      <c r="AR16" s="145">
        <v>88.15</v>
      </c>
      <c r="AS16" s="148">
        <v>89.02</v>
      </c>
      <c r="AT16">
        <v>91.97</v>
      </c>
      <c r="AU16" s="145"/>
      <c r="AV16" s="63"/>
      <c r="AW16" t="str">
        <f>VLOOKUP(AF16,Table_TB_Cost[[Section]:[Basic Material]],2,FALSE)</f>
        <v>46D TB - 89mm Door Midrail</v>
      </c>
      <c r="AX16" s="221" t="s">
        <v>13649</v>
      </c>
      <c r="AY16" s="223" t="str">
        <f>VLOOKUP(AX16,Table_TB_Cost[#All],5,FALSE)</f>
        <v>FT</v>
      </c>
    </row>
    <row r="17" spans="1:51" x14ac:dyDescent="0.25">
      <c r="A17">
        <v>2000</v>
      </c>
      <c r="B17" s="4">
        <v>0.35</v>
      </c>
      <c r="C17" s="4">
        <v>0.33</v>
      </c>
      <c r="D17" s="4">
        <v>0.38</v>
      </c>
      <c r="E17" s="4">
        <v>0.52</v>
      </c>
      <c r="F17" s="4">
        <v>0.48</v>
      </c>
      <c r="G17" s="4">
        <v>0.54</v>
      </c>
      <c r="J17" t="s">
        <v>22053</v>
      </c>
      <c r="K17" s="143">
        <v>63.04</v>
      </c>
      <c r="L17" t="s">
        <v>22073</v>
      </c>
      <c r="M17" s="151" t="s">
        <v>29944</v>
      </c>
      <c r="R17" s="226"/>
      <c r="S17" t="s">
        <v>13651</v>
      </c>
      <c r="T17" t="str">
        <f>VLOOKUP(Table_TB_Cost[[#This Row],[Section]],DATA!A:K,2,FALSE)</f>
        <v>46D TB - 120mm Door Midrail</v>
      </c>
      <c r="U17">
        <v>5</v>
      </c>
      <c r="V17" s="150">
        <f>VLOOKUP(Table_TB_Cost[[#This Row],[Section]],DATA!A:K,4,FALSE)</f>
        <v>1.6439999999999999</v>
      </c>
      <c r="W17" s="150" t="str">
        <f>LEFT(VLOOKUP(Table_TB_Cost[[#This Row],[Section]],Table5[],10,FALSE),2)</f>
        <v>FR</v>
      </c>
      <c r="X17" s="150" t="str">
        <f>IF(Table_TB_Cost[[#This Row],[Weight/m]]&lt;0.5,1*2.5,"")</f>
        <v/>
      </c>
      <c r="Y17" s="214" t="s">
        <v>75</v>
      </c>
      <c r="Z17" s="111" t="str">
        <f>IF(Table_TB_Cost[[#This Row],[Roll?]]="Y",(2.5/Table_TB_Cost[[#This Row],[Weight/m]]/0.8)*2.5,"")</f>
        <v/>
      </c>
      <c r="AA17" s="245">
        <f>SUM(VLOOKUP(Table_TB_Cost[[#This Row],[MPG]],TB_MPG,2,FALSE),Table_TB_Cost[[#This Row],[MPM Surcharge]],Table_TB_Cost[[#This Row],[Rolling Factor (Cost/0.8*2.5)]])*Table_TB_Cost[[#This Row],[Weight/m]]*Table_TB_Cost[[#This Row],[Length]]</f>
        <v>518.1887999999999</v>
      </c>
      <c r="AB17" s="245">
        <f>VLOOKUP(Table_TB_Cost[[#This Row],[Section]],AF:AJ,3,FALSE)</f>
        <v>100.86750000000001</v>
      </c>
      <c r="AC17" s="245">
        <f>IF($AB$2="Margin",Table_TB_Cost[[#This Row],[TOTAL COST]]/(1-$AC$2),Table_TB_Cost[[#This Row],[List Price]]*(1-$AC$2))</f>
        <v>201.73500000000001</v>
      </c>
      <c r="AD17" s="4">
        <f>(Table_TB_Cost[[#This Row],[Metal Sell Price]]-Table_TB_Cost[[#This Row],[TOTAL COST]])/Table_TB_Cost[[#This Row],[Metal Sell Price]]</f>
        <v>0.5</v>
      </c>
      <c r="AF17" t="s">
        <v>13651</v>
      </c>
      <c r="AG17">
        <v>995486</v>
      </c>
      <c r="AH17">
        <v>100.86750000000001</v>
      </c>
      <c r="AI17">
        <v>100.86799999999999</v>
      </c>
      <c r="AJ17">
        <v>100.8685</v>
      </c>
      <c r="AK17">
        <v>100.86857000000001</v>
      </c>
      <c r="AL17">
        <v>100.86857000000001</v>
      </c>
      <c r="AM17">
        <v>100.86878999999999</v>
      </c>
      <c r="AN17">
        <v>100.86886</v>
      </c>
      <c r="AO17">
        <v>100.86894000000001</v>
      </c>
      <c r="AP17">
        <v>131.44999999999999</v>
      </c>
      <c r="AQ17" s="145">
        <v>118.63</v>
      </c>
      <c r="AR17" s="145">
        <v>97.29</v>
      </c>
      <c r="AS17" s="148">
        <v>98.24</v>
      </c>
      <c r="AT17">
        <v>101.5</v>
      </c>
      <c r="AU17" s="145"/>
      <c r="AV17" s="63"/>
      <c r="AW17" t="str">
        <f>VLOOKUP(AF17,Table_TB_Cost[[Section]:[Basic Material]],2,FALSE)</f>
        <v>46D TB - 120mm Door Midrail</v>
      </c>
      <c r="AX17" s="222" t="s">
        <v>13651</v>
      </c>
      <c r="AY17" s="223" t="str">
        <f>VLOOKUP(AX17,Table_TB_Cost[#All],5,FALSE)</f>
        <v>FR</v>
      </c>
    </row>
    <row r="18" spans="1:51" x14ac:dyDescent="0.25">
      <c r="A18">
        <v>3000</v>
      </c>
      <c r="B18" s="4">
        <v>0.32</v>
      </c>
      <c r="C18" s="4">
        <v>0.3</v>
      </c>
      <c r="D18" s="4">
        <v>0.35</v>
      </c>
      <c r="E18" s="4">
        <v>0.54</v>
      </c>
      <c r="F18" s="4">
        <v>0.5</v>
      </c>
      <c r="G18" s="4">
        <v>0.56000000000000005</v>
      </c>
      <c r="J18" t="s">
        <v>22050</v>
      </c>
      <c r="K18" s="2">
        <v>66.53</v>
      </c>
      <c r="L18" t="s">
        <v>22074</v>
      </c>
      <c r="M18" s="151" t="s">
        <v>29944</v>
      </c>
      <c r="R18" s="226"/>
      <c r="S18" t="s">
        <v>13653</v>
      </c>
      <c r="T18" t="str">
        <f>VLOOKUP(Table_TB_Cost[[#This Row],[Section]],DATA!A:K,2,FALSE)</f>
        <v>54W TB - Awning/Casement Sash</v>
      </c>
      <c r="U18">
        <v>6.5</v>
      </c>
      <c r="V18" s="150">
        <f>VLOOKUP(Table_TB_Cost[[#This Row],[Section]],DATA!A:K,4,FALSE)</f>
        <v>1.04</v>
      </c>
      <c r="W18" s="150" t="str">
        <f>LEFT(VLOOKUP(Table_TB_Cost[[#This Row],[Section]],Table5[],10,FALSE),2)</f>
        <v>FL</v>
      </c>
      <c r="X18" s="150" t="str">
        <f>IF(Table_TB_Cost[[#This Row],[Weight/m]]&lt;0.5,1*2.5,"")</f>
        <v/>
      </c>
      <c r="Y18" s="214" t="s">
        <v>98</v>
      </c>
      <c r="Z18" s="111">
        <f>IF(Table_TB_Cost[[#This Row],[Roll?]]="Y",(2.5/Table_TB_Cost[[#This Row],[Weight/m]]/0.8)*2.5,"")</f>
        <v>7.5120192307692299</v>
      </c>
      <c r="AA18" s="245">
        <f>SUM(VLOOKUP(Table_TB_Cost[[#This Row],[MPG]],TB_MPG,2,FALSE),Table_TB_Cost[[#This Row],[MPM Surcharge]],Table_TB_Cost[[#This Row],[Rolling Factor (Cost/0.8*2.5)]])*Table_TB_Cost[[#This Row],[Weight/m]]*Table_TB_Cost[[#This Row],[Length]]</f>
        <v>334.83645000000007</v>
      </c>
      <c r="AB18" s="245">
        <f>VLOOKUP(Table_TB_Cost[[#This Row],[Section]],AF:AJ,3,FALSE)</f>
        <v>93.671369999999996</v>
      </c>
      <c r="AC18" s="245">
        <f>IF($AB$2="Margin",Table_TB_Cost[[#This Row],[TOTAL COST]]/(1-$AC$2),Table_TB_Cost[[#This Row],[List Price]]*(1-$AC$2))</f>
        <v>187.34273999999999</v>
      </c>
      <c r="AD18" s="4">
        <f>(Table_TB_Cost[[#This Row],[Metal Sell Price]]-Table_TB_Cost[[#This Row],[TOTAL COST]])/Table_TB_Cost[[#This Row],[Metal Sell Price]]</f>
        <v>0.5</v>
      </c>
      <c r="AF18" t="s">
        <v>13653</v>
      </c>
      <c r="AG18">
        <v>734873</v>
      </c>
      <c r="AH18">
        <v>93.671369999999996</v>
      </c>
      <c r="AI18">
        <v>90.78595</v>
      </c>
      <c r="AJ18">
        <v>91.214439999999996</v>
      </c>
      <c r="AK18">
        <v>89.41767999999999</v>
      </c>
      <c r="AL18">
        <v>88.393410000000003</v>
      </c>
      <c r="AM18">
        <v>85.345869999999991</v>
      </c>
      <c r="AN18">
        <v>89.588639999999998</v>
      </c>
      <c r="AO18">
        <v>90.917050000000003</v>
      </c>
      <c r="AP18">
        <v>85.84</v>
      </c>
      <c r="AQ18" s="145">
        <v>80.180000000000007</v>
      </c>
      <c r="AR18" s="145">
        <v>83.04</v>
      </c>
      <c r="AS18" s="148">
        <v>83.85</v>
      </c>
      <c r="AT18">
        <v>86.63</v>
      </c>
      <c r="AU18" s="145"/>
      <c r="AV18" s="63"/>
      <c r="AW18" t="str">
        <f>VLOOKUP(AF18,Table_TB_Cost[[Section]:[Basic Material]],2,FALSE)</f>
        <v>54W TB - Awning/Casement Sash</v>
      </c>
      <c r="AX18" s="221" t="s">
        <v>13653</v>
      </c>
      <c r="AY18" s="223" t="str">
        <f>VLOOKUP(AX18,Table_TB_Cost[#All],5,FALSE)</f>
        <v>FL</v>
      </c>
    </row>
    <row r="19" spans="1:51" x14ac:dyDescent="0.25">
      <c r="A19">
        <v>5000</v>
      </c>
      <c r="B19" s="4">
        <v>0.28999999999999998</v>
      </c>
      <c r="C19" s="4">
        <v>0.27</v>
      </c>
      <c r="D19" s="4">
        <v>0.32</v>
      </c>
      <c r="E19" s="4">
        <v>0.56000000000000005</v>
      </c>
      <c r="F19" s="4">
        <v>0.52</v>
      </c>
      <c r="G19" s="4">
        <v>0.57999999999999996</v>
      </c>
      <c r="J19" t="s">
        <v>22052</v>
      </c>
      <c r="K19" s="143">
        <v>70.03</v>
      </c>
      <c r="L19" t="s">
        <v>22075</v>
      </c>
      <c r="M19" s="151" t="s">
        <v>29944</v>
      </c>
      <c r="R19" s="226"/>
      <c r="S19" t="s">
        <v>13655</v>
      </c>
      <c r="T19" t="str">
        <f>VLOOKUP(Table_TB_Cost[[#This Row],[Section]],DATA!A:K,2,FALSE)</f>
        <v>425TB - Sub Head 100x50</v>
      </c>
      <c r="U19">
        <v>6.5</v>
      </c>
      <c r="V19" s="150">
        <f>VLOOKUP(Table_TB_Cost[[#This Row],[Section]],DATA!A:K,4,FALSE)</f>
        <v>1.585</v>
      </c>
      <c r="W19" s="150" t="str">
        <f>LEFT(VLOOKUP(Table_TB_Cost[[#This Row],[Section]],Table5[],10,FALSE),2)</f>
        <v>FJ</v>
      </c>
      <c r="X19" s="150" t="str">
        <f>IF(Table_TB_Cost[[#This Row],[Weight/m]]&lt;0.5,1*2.5,"")</f>
        <v/>
      </c>
      <c r="Y19" s="214" t="s">
        <v>98</v>
      </c>
      <c r="Z19" s="111">
        <f>IF(Table_TB_Cost[[#This Row],[Roll?]]="Y",(2.5/Table_TB_Cost[[#This Row],[Weight/m]]/0.8)*2.5,"")</f>
        <v>4.9290220820189274</v>
      </c>
      <c r="AA19" s="245">
        <f>SUM(VLOOKUP(Table_TB_Cost[[#This Row],[MPG]],TB_MPG,2,FALSE),Table_TB_Cost[[#This Row],[MPM Surcharge]],Table_TB_Cost[[#This Row],[Rolling Factor (Cost/0.8*2.5)]])*Table_TB_Cost[[#This Row],[Weight/m]]*Table_TB_Cost[[#This Row],[Length]]</f>
        <v>411.47177499999998</v>
      </c>
      <c r="AB19" s="245">
        <f>VLOOKUP(Table_TB_Cost[[#This Row],[Section]],AF:AJ,3,FALSE)</f>
        <v>112.75537</v>
      </c>
      <c r="AC19" s="245">
        <f>IF($AB$2="Margin",Table_TB_Cost[[#This Row],[TOTAL COST]]/(1-$AC$2),Table_TB_Cost[[#This Row],[List Price]]*(1-$AC$2))</f>
        <v>225.51074</v>
      </c>
      <c r="AD19" s="4">
        <f>(Table_TB_Cost[[#This Row],[Metal Sell Price]]-Table_TB_Cost[[#This Row],[TOTAL COST]])/Table_TB_Cost[[#This Row],[Metal Sell Price]]</f>
        <v>0.5</v>
      </c>
      <c r="AF19" t="s">
        <v>13655</v>
      </c>
      <c r="AG19">
        <v>734492</v>
      </c>
      <c r="AH19">
        <v>112.75537</v>
      </c>
      <c r="AI19">
        <v>111.97327</v>
      </c>
      <c r="AJ19">
        <v>109.83882000000001</v>
      </c>
      <c r="AK19">
        <v>103.98821000000001</v>
      </c>
      <c r="AL19">
        <v>103.98841</v>
      </c>
      <c r="AM19">
        <v>101.02</v>
      </c>
      <c r="AN19">
        <v>109.32558999999999</v>
      </c>
      <c r="AO19">
        <v>101.11394</v>
      </c>
      <c r="AP19">
        <v>108.09</v>
      </c>
      <c r="AQ19" s="145">
        <v>98.93</v>
      </c>
      <c r="AR19" s="145">
        <v>85.3</v>
      </c>
      <c r="AS19" s="148">
        <v>86.14</v>
      </c>
      <c r="AT19">
        <v>89</v>
      </c>
      <c r="AU19" s="145"/>
      <c r="AV19" s="63"/>
      <c r="AW19" t="str">
        <f>VLOOKUP(AF19,Table_TB_Cost[[Section]:[Basic Material]],2,FALSE)</f>
        <v>425TB - Sub Head 100x50</v>
      </c>
      <c r="AX19" s="222" t="s">
        <v>13655</v>
      </c>
      <c r="AY19" s="223" t="str">
        <f>VLOOKUP(AX19,Table_TB_Cost[#All],5,FALSE)</f>
        <v>FJ</v>
      </c>
    </row>
    <row r="20" spans="1:51" x14ac:dyDescent="0.25">
      <c r="A20">
        <v>7000</v>
      </c>
      <c r="B20" s="4">
        <v>0.27</v>
      </c>
      <c r="C20" s="4">
        <v>0.25</v>
      </c>
      <c r="D20" s="4">
        <v>0.3</v>
      </c>
      <c r="E20" s="4">
        <v>0.57999999999999996</v>
      </c>
      <c r="F20" s="4">
        <v>0.53</v>
      </c>
      <c r="G20" s="4">
        <v>0.59</v>
      </c>
      <c r="J20" t="s">
        <v>22061</v>
      </c>
      <c r="K20" s="143">
        <v>73.540000000000006</v>
      </c>
      <c r="L20" t="s">
        <v>22076</v>
      </c>
      <c r="M20" s="151" t="s">
        <v>29944</v>
      </c>
      <c r="R20" s="226"/>
      <c r="S20" t="s">
        <v>13656</v>
      </c>
      <c r="T20" t="str">
        <f>VLOOKUP(Table_TB_Cost[[#This Row],[Section]],DATA!A:K,2,FALSE)</f>
        <v>425TB - Sub Sill 100 Flat Leg</v>
      </c>
      <c r="U20">
        <v>6.5</v>
      </c>
      <c r="V20" s="150">
        <f>VLOOKUP(Table_TB_Cost[[#This Row],[Section]],DATA!A:K,4,FALSE)</f>
        <v>1.516</v>
      </c>
      <c r="W20" s="150" t="str">
        <f>LEFT(VLOOKUP(Table_TB_Cost[[#This Row],[Section]],Table5[],10,FALSE),2)</f>
        <v>FL</v>
      </c>
      <c r="X20" s="150" t="str">
        <f>IF(Table_TB_Cost[[#This Row],[Weight/m]]&lt;0.5,1*2.5,"")</f>
        <v/>
      </c>
      <c r="Y20" s="214" t="s">
        <v>98</v>
      </c>
      <c r="Z20" s="111">
        <f>IF(Table_TB_Cost[[#This Row],[Roll?]]="Y",(2.5/Table_TB_Cost[[#This Row],[Weight/m]]/0.8)*2.5,"")</f>
        <v>5.1533641160949859</v>
      </c>
      <c r="AA20" s="245">
        <f>SUM(VLOOKUP(Table_TB_Cost[[#This Row],[MPG]],TB_MPG,2,FALSE),Table_TB_Cost[[#This Row],[MPM Surcharge]],Table_TB_Cost[[#This Row],[Rolling Factor (Cost/0.8*2.5)]])*Table_TB_Cost[[#This Row],[Weight/m]]*Table_TB_Cost[[#This Row],[Length]]</f>
        <v>464.84633000000002</v>
      </c>
      <c r="AB20" s="245">
        <f>VLOOKUP(Table_TB_Cost[[#This Row],[Section]],AF:AJ,3,FALSE)</f>
        <v>129.00244000000001</v>
      </c>
      <c r="AC20" s="245">
        <f>IF($AB$2="Margin",Table_TB_Cost[[#This Row],[TOTAL COST]]/(1-$AC$2),Table_TB_Cost[[#This Row],[List Price]]*(1-$AC$2))</f>
        <v>258.00488000000001</v>
      </c>
      <c r="AD20" s="4">
        <f>(Table_TB_Cost[[#This Row],[Metal Sell Price]]-Table_TB_Cost[[#This Row],[TOTAL COST]])/Table_TB_Cost[[#This Row],[Metal Sell Price]]</f>
        <v>0.5</v>
      </c>
      <c r="AF20" t="s">
        <v>13656</v>
      </c>
      <c r="AG20">
        <v>734493</v>
      </c>
      <c r="AH20">
        <v>129.00244000000001</v>
      </c>
      <c r="AI20">
        <v>124.83911999999999</v>
      </c>
      <c r="AJ20">
        <v>124.43107000000001</v>
      </c>
      <c r="AK20">
        <v>119.68810999999999</v>
      </c>
      <c r="AL20">
        <v>116.90716</v>
      </c>
      <c r="AM20">
        <v>113.25352000000001</v>
      </c>
      <c r="AN20">
        <v>118.28067</v>
      </c>
      <c r="AO20">
        <v>126.14888999999999</v>
      </c>
      <c r="AP20">
        <v>120.29</v>
      </c>
      <c r="AQ20" s="145">
        <v>110.89</v>
      </c>
      <c r="AR20" s="145">
        <v>81.69</v>
      </c>
      <c r="AS20" s="148">
        <v>82.49</v>
      </c>
      <c r="AT20">
        <v>85.22</v>
      </c>
      <c r="AU20" s="145"/>
      <c r="AV20" s="63"/>
      <c r="AW20" t="str">
        <f>VLOOKUP(AF20,Table_TB_Cost[[Section]:[Basic Material]],2,FALSE)</f>
        <v>425TB - Sub Sill 100 Flat Leg</v>
      </c>
      <c r="AX20" s="221" t="s">
        <v>13656</v>
      </c>
      <c r="AY20" s="223" t="str">
        <f>VLOOKUP(AX20,Table_TB_Cost[#All],5,FALSE)</f>
        <v>FL</v>
      </c>
    </row>
    <row r="21" spans="1:51" x14ac:dyDescent="0.25">
      <c r="A21">
        <v>10000</v>
      </c>
      <c r="B21" s="114">
        <v>0.25</v>
      </c>
      <c r="C21" s="114">
        <v>0.23</v>
      </c>
      <c r="D21" s="114">
        <v>0.28000000000000003</v>
      </c>
      <c r="E21" s="114">
        <v>0.59</v>
      </c>
      <c r="F21" s="114">
        <v>0.54</v>
      </c>
      <c r="G21" s="114">
        <v>0.6</v>
      </c>
      <c r="J21" t="s">
        <v>22062</v>
      </c>
      <c r="K21" s="2">
        <v>77.040000000000006</v>
      </c>
      <c r="L21" t="s">
        <v>22077</v>
      </c>
      <c r="M21" s="151" t="s">
        <v>29944</v>
      </c>
      <c r="R21" s="226"/>
      <c r="S21" t="s">
        <v>13657</v>
      </c>
      <c r="T21" t="str">
        <f>VLOOKUP(Table_TB_Cost[[#This Row],[Section]],DATA!A:K,2,FALSE)</f>
        <v>425TB - Sub Frame 2-Pc Base 100x50</v>
      </c>
      <c r="U21">
        <v>6.5</v>
      </c>
      <c r="V21" s="150">
        <f>VLOOKUP(Table_TB_Cost[[#This Row],[Section]],DATA!A:K,4,FALSE)</f>
        <v>1.4139999999999999</v>
      </c>
      <c r="W21" s="150" t="str">
        <f>LEFT(VLOOKUP(Table_TB_Cost[[#This Row],[Section]],Table5[],10,FALSE),2)</f>
        <v>FJ</v>
      </c>
      <c r="X21" s="150" t="str">
        <f>IF(Table_TB_Cost[[#This Row],[Weight/m]]&lt;0.5,1*2.5,"")</f>
        <v/>
      </c>
      <c r="Y21" s="214" t="s">
        <v>98</v>
      </c>
      <c r="Z21" s="111">
        <f>IF(Table_TB_Cost[[#This Row],[Roll?]]="Y",(2.5/Table_TB_Cost[[#This Row],[Weight/m]]/0.8)*2.5,"")</f>
        <v>5.5251060820367757</v>
      </c>
      <c r="AA21" s="245">
        <f>SUM(VLOOKUP(Table_TB_Cost[[#This Row],[MPG]],TB_MPG,2,FALSE),Table_TB_Cost[[#This Row],[MPM Surcharge]],Table_TB_Cost[[#This Row],[Rolling Factor (Cost/0.8*2.5)]])*Table_TB_Cost[[#This Row],[Weight/m]]*Table_TB_Cost[[#This Row],[Length]]</f>
        <v>372.55815999999999</v>
      </c>
      <c r="AB21" s="245">
        <f>VLOOKUP(Table_TB_Cost[[#This Row],[Section]],AF:AJ,3,FALSE)</f>
        <v>105.59872999999999</v>
      </c>
      <c r="AC21" s="245">
        <f>IF($AB$2="Margin",Table_TB_Cost[[#This Row],[TOTAL COST]]/(1-$AC$2),Table_TB_Cost[[#This Row],[List Price]]*(1-$AC$2))</f>
        <v>211.19745999999998</v>
      </c>
      <c r="AD21" s="4">
        <f>(Table_TB_Cost[[#This Row],[Metal Sell Price]]-Table_TB_Cost[[#This Row],[TOTAL COST]])/Table_TB_Cost[[#This Row],[Metal Sell Price]]</f>
        <v>0.5</v>
      </c>
      <c r="AF21" t="s">
        <v>13657</v>
      </c>
      <c r="AG21">
        <v>734494</v>
      </c>
      <c r="AH21">
        <v>105.59872999999999</v>
      </c>
      <c r="AI21">
        <v>104.73333</v>
      </c>
      <c r="AJ21">
        <v>95.57253</v>
      </c>
      <c r="AK21">
        <v>95.572519999999997</v>
      </c>
      <c r="AL21">
        <v>95.572550000000007</v>
      </c>
      <c r="AM21">
        <v>95.572519999999997</v>
      </c>
      <c r="AN21">
        <v>97.644589999999994</v>
      </c>
      <c r="AO21">
        <v>97.605469999999997</v>
      </c>
      <c r="AP21">
        <v>100.10000000000001</v>
      </c>
      <c r="AQ21" s="145">
        <v>92.01</v>
      </c>
      <c r="AR21" s="145">
        <v>74.53</v>
      </c>
      <c r="AS21" s="148">
        <v>75.260000000000005</v>
      </c>
      <c r="AT21">
        <v>77.760000000000005</v>
      </c>
      <c r="AU21" s="145"/>
      <c r="AV21" s="63"/>
      <c r="AW21" t="str">
        <f>VLOOKUP(AF21,Table_TB_Cost[[Section]:[Basic Material]],2,FALSE)</f>
        <v>425TB - Sub Frame 2-Pc Base 100x50</v>
      </c>
      <c r="AX21" s="222" t="s">
        <v>13657</v>
      </c>
      <c r="AY21" s="223" t="str">
        <f>VLOOKUP(AX21,Table_TB_Cost[#All],5,FALSE)</f>
        <v>FJ</v>
      </c>
    </row>
    <row r="22" spans="1:51" x14ac:dyDescent="0.25">
      <c r="J22" t="s">
        <v>22056</v>
      </c>
      <c r="K22" s="2">
        <v>80.55</v>
      </c>
      <c r="L22" t="s">
        <v>22078</v>
      </c>
      <c r="M22" s="151" t="s">
        <v>29944</v>
      </c>
      <c r="R22" s="226"/>
      <c r="S22" t="s">
        <v>13658</v>
      </c>
      <c r="T22" t="str">
        <f>VLOOKUP(Table_TB_Cost[[#This Row],[Section]],DATA!A:K,2,FALSE)</f>
        <v>440TB - Sub Frame 2-PC Bead</v>
      </c>
      <c r="V22" s="150"/>
      <c r="W22" s="150" t="str">
        <f>LEFT(VLOOKUP(Table_TB_Cost[[#This Row],[Section]],Table5[],10,FALSE),2)</f>
        <v>BB</v>
      </c>
      <c r="X22" s="150">
        <f>IF(Table_TB_Cost[[#This Row],[Weight/m]]&lt;0.5,1*2.5,"")</f>
        <v>2.5</v>
      </c>
      <c r="Y22" s="214"/>
      <c r="Z22" s="111"/>
      <c r="AA22" s="245"/>
      <c r="AB22" s="245">
        <f>VLOOKUP(Table_TB_Cost[[#This Row],[Section]],AF:AJ,3,FALSE)</f>
        <v>0</v>
      </c>
      <c r="AC22" s="245"/>
      <c r="AD22" s="4"/>
      <c r="AF22" s="151" t="s">
        <v>13658</v>
      </c>
      <c r="AG22" s="151"/>
      <c r="AS22" s="148"/>
      <c r="AW22" t="str">
        <f>VLOOKUP(AF22,Table_TB_Cost[[Section]:[Basic Material]],2,FALSE)</f>
        <v>440TB - Sub Frame 2-PC Bead</v>
      </c>
      <c r="AX22" s="221" t="s">
        <v>13658</v>
      </c>
      <c r="AY22" s="223" t="str">
        <f>VLOOKUP(AX22,Table_TB_Cost[#All],5,FALSE)</f>
        <v>BB</v>
      </c>
    </row>
    <row r="23" spans="1:51" x14ac:dyDescent="0.25">
      <c r="J23" t="s">
        <v>22084</v>
      </c>
      <c r="K23" s="2">
        <v>97.88</v>
      </c>
      <c r="L23" t="s">
        <v>22085</v>
      </c>
      <c r="M23" s="151" t="s">
        <v>29944</v>
      </c>
      <c r="R23" s="226"/>
      <c r="S23" t="s">
        <v>13926</v>
      </c>
      <c r="T23" t="str">
        <f>VLOOKUP(Table_TB_Cost[[#This Row],[Section]],DATA!A:K,2,FALSE)</f>
        <v>46D TB - 85mm Pivot Door Stile</v>
      </c>
      <c r="U23">
        <v>5</v>
      </c>
      <c r="V23" s="150">
        <f>VLOOKUP(Table_TB_Cost[[#This Row],[Section]],DATA!A:K,4,FALSE)</f>
        <v>2.0539999999999998</v>
      </c>
      <c r="W23" s="150" t="str">
        <f>LEFT(VLOOKUP(Table_TB_Cost[[#This Row],[Section]],Table5[],10,FALSE),2)</f>
        <v>FK</v>
      </c>
      <c r="X23" s="150" t="str">
        <f>IF(Table_TB_Cost[[#This Row],[Weight/m]]&lt;0.5,1*2.5,"")</f>
        <v/>
      </c>
      <c r="Y23" s="214" t="s">
        <v>75</v>
      </c>
      <c r="Z23" s="111" t="str">
        <f>IF(Table_TB_Cost[[#This Row],[Roll?]]="Y",(2.5/Table_TB_Cost[[#This Row],[Weight/m]]/0.8)*2.5,"")</f>
        <v/>
      </c>
      <c r="AA23" s="245">
        <f>SUM(VLOOKUP(Table_TB_Cost[[#This Row],[MPG]],TB_MPG,2,FALSE),Table_TB_Cost[[#This Row],[MPM Surcharge]],Table_TB_Cost[[#This Row],[Rolling Factor (Cost/0.8*2.5)]])*Table_TB_Cost[[#This Row],[Weight/m]]*Table_TB_Cost[[#This Row],[Length]]</f>
        <v>395.60040000000004</v>
      </c>
      <c r="AB23" s="245">
        <f>VLOOKUP(Table_TB_Cost[[#This Row],[Section]],AF:AJ,3,FALSE)</f>
        <v>226.53227999999999</v>
      </c>
      <c r="AC23" s="246">
        <f>IF($AB$2="Margin",Table_TB_Cost[[#This Row],[TOTAL COST]]/(1-$AC$2),Table_TB_Cost[[#This Row],[List Price]]*(1-$AC$2))</f>
        <v>453.06455999999997</v>
      </c>
      <c r="AD23" s="114">
        <f>(Table_TB_Cost[[#This Row],[Metal Sell Price]]-Table_TB_Cost[[#This Row],[TOTAL COST]])/Table_TB_Cost[[#This Row],[Metal Sell Price]]</f>
        <v>0.5</v>
      </c>
      <c r="AF23" t="s">
        <v>13926</v>
      </c>
      <c r="AG23">
        <v>999221</v>
      </c>
      <c r="AH23">
        <v>226.53227999999999</v>
      </c>
      <c r="AI23">
        <v>232.55453</v>
      </c>
      <c r="AJ23">
        <v>182.88333</v>
      </c>
      <c r="AK23">
        <v>154.24714</v>
      </c>
      <c r="AL23">
        <v>145.42250000000001</v>
      </c>
      <c r="AM23">
        <v>145.42265</v>
      </c>
      <c r="AN23">
        <v>145.42255</v>
      </c>
      <c r="AO23">
        <v>90.21</v>
      </c>
      <c r="AP23">
        <v>101.5</v>
      </c>
      <c r="AQ23">
        <v>91.6</v>
      </c>
      <c r="AR23">
        <v>75.12</v>
      </c>
      <c r="AS23" s="148">
        <v>75.86</v>
      </c>
      <c r="AT23">
        <v>78.37</v>
      </c>
      <c r="AU23" s="145"/>
      <c r="AV23" s="63"/>
      <c r="AW23" t="str">
        <f>VLOOKUP(AF23,Table_TB_Cost[[Section]:[Basic Material]],2,FALSE)</f>
        <v>46D TB - 85mm Pivot Door Stile</v>
      </c>
      <c r="AX23" s="222" t="s">
        <v>13926</v>
      </c>
      <c r="AY23" s="223" t="str">
        <f>VLOOKUP(AX23,Table_TB_Cost[#All],5,FALSE)</f>
        <v>FK</v>
      </c>
    </row>
    <row r="24" spans="1:51" x14ac:dyDescent="0.25">
      <c r="A24" s="1"/>
      <c r="C24" s="1"/>
      <c r="D24" s="1"/>
      <c r="E24" s="1"/>
      <c r="F24" s="1"/>
      <c r="G24" s="1"/>
      <c r="H24" s="1"/>
      <c r="I24" s="1"/>
      <c r="J24" t="s">
        <v>26407</v>
      </c>
      <c r="K24" s="2">
        <v>25.82</v>
      </c>
      <c r="L24" t="s">
        <v>26408</v>
      </c>
      <c r="M24" s="151" t="s">
        <v>29944</v>
      </c>
      <c r="R24" s="226"/>
      <c r="S24" t="s">
        <v>13928</v>
      </c>
      <c r="T24" t="str">
        <f>VLOOKUP(Table_TB_Cost[[#This Row],[Section]],DATA!A:K,2,FALSE)</f>
        <v>46D TB - 120mm Pivot Door Stile</v>
      </c>
      <c r="U24">
        <v>5</v>
      </c>
      <c r="V24" s="150">
        <f>VLOOKUP(Table_TB_Cost[[#This Row],[Section]],DATA!A:K,4,FALSE)</f>
        <v>2.536</v>
      </c>
      <c r="W24" s="150" t="str">
        <f>LEFT(VLOOKUP(Table_TB_Cost[[#This Row],[Section]],Table5[],10,FALSE),2)</f>
        <v>FQ</v>
      </c>
      <c r="X24" s="150" t="str">
        <f>IF(Table_TB_Cost[[#This Row],[Weight/m]]&lt;0.5,1*2.5,"")</f>
        <v/>
      </c>
      <c r="Y24" s="214" t="s">
        <v>75</v>
      </c>
      <c r="Z24" s="111" t="str">
        <f>IF(Table_TB_Cost[[#This Row],[Roll?]]="Y",(2.5/Table_TB_Cost[[#This Row],[Weight/m]]/0.8)*2.5,"")</f>
        <v/>
      </c>
      <c r="AA24" s="245">
        <f>SUM(VLOOKUP(Table_TB_Cost[[#This Row],[MPG]],TB_MPG,2,FALSE),Table_TB_Cost[[#This Row],[MPM Surcharge]],Table_TB_Cost[[#This Row],[Rolling Factor (Cost/0.8*2.5)]])*Table_TB_Cost[[#This Row],[Weight/m]]*Table_TB_Cost[[#This Row],[Length]]</f>
        <v>754.84040000000005</v>
      </c>
      <c r="AB24" s="245">
        <f>VLOOKUP(Table_TB_Cost[[#This Row],[Section]],AF:AJ,3,FALSE)</f>
        <v>258.44961999999998</v>
      </c>
      <c r="AC24" s="246">
        <f>IF($AB$2="Margin",Table_TB_Cost[[#This Row],[TOTAL COST]]/(1-$AC$2),Table_TB_Cost[[#This Row],[List Price]]*(1-$AC$2))</f>
        <v>516.89923999999996</v>
      </c>
      <c r="AD24" s="114">
        <f>(Table_TB_Cost[[#This Row],[Metal Sell Price]]-Table_TB_Cost[[#This Row],[TOTAL COST]])/Table_TB_Cost[[#This Row],[Metal Sell Price]]</f>
        <v>0.5</v>
      </c>
      <c r="AF24" t="s">
        <v>13928</v>
      </c>
      <c r="AG24">
        <v>999223</v>
      </c>
      <c r="AH24">
        <v>258.44961999999998</v>
      </c>
      <c r="AI24">
        <v>272.33</v>
      </c>
      <c r="AJ24">
        <v>236.065</v>
      </c>
      <c r="AK24">
        <v>164.83199999999999</v>
      </c>
      <c r="AL24">
        <v>164.83261999999999</v>
      </c>
      <c r="AM24">
        <v>164.83269000000001</v>
      </c>
      <c r="AN24">
        <v>164.83270999999999</v>
      </c>
      <c r="AO24">
        <v>178.995</v>
      </c>
      <c r="AP24">
        <v>187.73</v>
      </c>
      <c r="AQ24" s="145">
        <v>169.43</v>
      </c>
      <c r="AR24" s="145">
        <v>138.94999999999999</v>
      </c>
      <c r="AS24" s="148">
        <v>140.31</v>
      </c>
      <c r="AT24">
        <v>144.97</v>
      </c>
      <c r="AU24" s="145"/>
      <c r="AV24" s="63"/>
      <c r="AW24" t="str">
        <f>VLOOKUP(AF24,Table_TB_Cost[[Section]:[Basic Material]],2,FALSE)</f>
        <v>46D TB - 120mm Pivot Door Stile</v>
      </c>
      <c r="AX24" s="221" t="s">
        <v>13928</v>
      </c>
      <c r="AY24" s="223" t="str">
        <f>VLOOKUP(AX24,Table_TB_Cost[#All],5,FALSE)</f>
        <v>FQ</v>
      </c>
    </row>
    <row r="25" spans="1:51" x14ac:dyDescent="0.25">
      <c r="A25" s="1"/>
      <c r="C25" s="1"/>
      <c r="D25" s="1"/>
      <c r="E25" s="1"/>
      <c r="F25" s="1"/>
      <c r="G25" s="1"/>
      <c r="H25" s="1"/>
      <c r="I25" s="1"/>
      <c r="J25" t="s">
        <v>29328</v>
      </c>
      <c r="K25" s="2">
        <v>25.85</v>
      </c>
      <c r="L25" t="s">
        <v>29329</v>
      </c>
      <c r="M25" s="151" t="s">
        <v>29944</v>
      </c>
      <c r="R25" s="226"/>
      <c r="S25" t="s">
        <v>14297</v>
      </c>
      <c r="T25" t="str">
        <f>VLOOKUP(Table_TB_Cost[[#This Row],[Section]],DATA!A:K,2,FALSE)</f>
        <v>46D TB - Meeting Bolt Stile</v>
      </c>
      <c r="U25">
        <v>5</v>
      </c>
      <c r="V25" s="150">
        <f>VLOOKUP(Table_TB_Cost[[#This Row],[Section]],DATA!A:K,4,FALSE)</f>
        <v>2.0819999999999999</v>
      </c>
      <c r="W25" s="150" t="str">
        <f>LEFT(VLOOKUP(Table_TB_Cost[[#This Row],[Section]],Table5[],10,FALSE),2)</f>
        <v>FP</v>
      </c>
      <c r="X25" s="150" t="str">
        <f>IF(Table_TB_Cost[[#This Row],[Weight/m]]&lt;0.5,1*2.5,"")</f>
        <v/>
      </c>
      <c r="Y25" s="214" t="s">
        <v>75</v>
      </c>
      <c r="Z25" s="111" t="str">
        <f>IF(Table_TB_Cost[[#This Row],[Roll?]]="Y",(2.5/Table_TB_Cost[[#This Row],[Weight/m]]/0.8)*2.5,"")</f>
        <v/>
      </c>
      <c r="AA25" s="245">
        <f>SUM(VLOOKUP(Table_TB_Cost[[#This Row],[MPG]],TB_MPG,2,FALSE),Table_TB_Cost[[#This Row],[MPM Surcharge]],Table_TB_Cost[[#This Row],[Rolling Factor (Cost/0.8*2.5)]])*Table_TB_Cost[[#This Row],[Weight/m]]*Table_TB_Cost[[#This Row],[Length]]</f>
        <v>583.16819999999996</v>
      </c>
      <c r="AB25" s="245">
        <f>VLOOKUP(Table_TB_Cost[[#This Row],[Section]],AF:AJ,3,FALSE)</f>
        <v>209.13118</v>
      </c>
      <c r="AC25" s="245">
        <f>IF($AB$2="Margin",Table_TB_Cost[[#This Row],[TOTAL COST]]/(1-$AC$2),Table_TB_Cost[[#This Row],[List Price]]*(1-$AC$2))</f>
        <v>418.26236</v>
      </c>
      <c r="AD25" s="4">
        <f>(Table_TB_Cost[[#This Row],[Metal Sell Price]]-Table_TB_Cost[[#This Row],[TOTAL COST]])/Table_TB_Cost[[#This Row],[Metal Sell Price]]</f>
        <v>0.5</v>
      </c>
      <c r="AF25" t="s">
        <v>14297</v>
      </c>
      <c r="AG25">
        <v>1008782</v>
      </c>
      <c r="AH25">
        <v>209.13118</v>
      </c>
      <c r="AI25">
        <v>209.13103000000001</v>
      </c>
      <c r="AJ25">
        <v>221</v>
      </c>
      <c r="AK25">
        <v>162.94999999999999</v>
      </c>
      <c r="AL25">
        <v>135.59</v>
      </c>
      <c r="AM25">
        <v>135.59</v>
      </c>
      <c r="AN25">
        <v>135.59</v>
      </c>
      <c r="AO25">
        <v>135.59</v>
      </c>
      <c r="AP25">
        <v>152.56</v>
      </c>
      <c r="AQ25" s="145">
        <v>137.68</v>
      </c>
      <c r="AR25" s="145">
        <v>112.92</v>
      </c>
      <c r="AS25" s="148">
        <v>114.02</v>
      </c>
      <c r="AT25">
        <v>117.81</v>
      </c>
      <c r="AU25" s="145"/>
      <c r="AV25" s="63"/>
      <c r="AW25" t="str">
        <f>VLOOKUP(AF25,Table_TB_Cost[[Section]:[Basic Material]],2,FALSE)</f>
        <v>46D TB - Meeting Bolt Stile</v>
      </c>
      <c r="AX25" s="222" t="s">
        <v>14297</v>
      </c>
      <c r="AY25" s="223" t="str">
        <f>VLOOKUP(AX25,Table_TB_Cost[#All],5,FALSE)</f>
        <v>FP</v>
      </c>
    </row>
    <row r="26" spans="1:51" x14ac:dyDescent="0.25">
      <c r="A26" s="8" t="s">
        <v>21010</v>
      </c>
      <c r="B26" s="7" t="s">
        <v>21013</v>
      </c>
      <c r="C26" s="8"/>
      <c r="D26" s="8"/>
      <c r="E26" s="8"/>
      <c r="F26" s="8"/>
      <c r="G26" s="8"/>
      <c r="H26" s="8"/>
      <c r="I26" s="8"/>
      <c r="J26" s="7"/>
      <c r="K26" s="191"/>
      <c r="L26" s="7"/>
      <c r="M26" s="257"/>
      <c r="N26" s="7"/>
      <c r="R26" s="226"/>
      <c r="S26" t="s">
        <v>14298</v>
      </c>
      <c r="T26" t="str">
        <f>VLOOKUP(Table_TB_Cost[[#This Row],[Section]],DATA!A:K,2,FALSE)</f>
        <v>46D TB - Meeting Lock Stile</v>
      </c>
      <c r="U26">
        <v>5</v>
      </c>
      <c r="V26" s="150">
        <f>VLOOKUP(Table_TB_Cost[[#This Row],[Section]],DATA!A:K,4,FALSE)</f>
        <v>2.1219999999999999</v>
      </c>
      <c r="W26" s="150" t="str">
        <f>LEFT(VLOOKUP(Table_TB_Cost[[#This Row],[Section]],Table5[],10,FALSE),2)</f>
        <v>FP</v>
      </c>
      <c r="X26" s="150" t="str">
        <f>IF(Table_TB_Cost[[#This Row],[Weight/m]]&lt;0.5,1*2.5,"")</f>
        <v/>
      </c>
      <c r="Y26" s="214" t="s">
        <v>75</v>
      </c>
      <c r="Z26" s="111" t="str">
        <f>IF(Table_TB_Cost[[#This Row],[Roll?]]="Y",(2.5/Table_TB_Cost[[#This Row],[Weight/m]]/0.8)*2.5,"")</f>
        <v/>
      </c>
      <c r="AA26" s="245">
        <f>SUM(VLOOKUP(Table_TB_Cost[[#This Row],[MPG]],TB_MPG,2,FALSE),Table_TB_Cost[[#This Row],[MPM Surcharge]],Table_TB_Cost[[#This Row],[Rolling Factor (Cost/0.8*2.5)]])*Table_TB_Cost[[#This Row],[Weight/m]]*Table_TB_Cost[[#This Row],[Length]]</f>
        <v>594.37220000000002</v>
      </c>
      <c r="AB26" s="245">
        <f>VLOOKUP(Table_TB_Cost[[#This Row],[Section]],AF:AJ,3,FALSE)</f>
        <v>218.715</v>
      </c>
      <c r="AC26" s="246">
        <f>IF($AB$2="Margin",Table_TB_Cost[[#This Row],[TOTAL COST]]/(1-$AC$2),Table_TB_Cost[[#This Row],[List Price]]*(1-$AC$2))</f>
        <v>437.43</v>
      </c>
      <c r="AD26" s="114">
        <f>(Table_TB_Cost[[#This Row],[Metal Sell Price]]-Table_TB_Cost[[#This Row],[TOTAL COST]])/Table_TB_Cost[[#This Row],[Metal Sell Price]]</f>
        <v>0.5</v>
      </c>
      <c r="AF26" t="s">
        <v>14298</v>
      </c>
      <c r="AG26">
        <v>1008783</v>
      </c>
      <c r="AH26">
        <v>218.715</v>
      </c>
      <c r="AI26">
        <v>218.71199999999999</v>
      </c>
      <c r="AJ26">
        <v>195.78773000000001</v>
      </c>
      <c r="AK26">
        <v>144.66727</v>
      </c>
      <c r="AL26">
        <v>144.66759999999999</v>
      </c>
      <c r="AM26">
        <v>144.66818000000001</v>
      </c>
      <c r="AN26">
        <v>144.66843</v>
      </c>
      <c r="AO26">
        <v>111.78</v>
      </c>
      <c r="AP26">
        <v>152.76</v>
      </c>
      <c r="AQ26" s="145">
        <v>137.68</v>
      </c>
      <c r="AR26" s="145">
        <v>113.06</v>
      </c>
      <c r="AS26" s="148">
        <v>114.17</v>
      </c>
      <c r="AT26">
        <v>117.96</v>
      </c>
      <c r="AU26" s="145"/>
      <c r="AV26" s="63"/>
      <c r="AW26" t="str">
        <f>VLOOKUP(AF26,Table_TB_Cost[[Section]:[Basic Material]],2,FALSE)</f>
        <v>46D TB - Meeting Lock Stile</v>
      </c>
      <c r="AX26" s="221" t="s">
        <v>14298</v>
      </c>
      <c r="AY26" s="223" t="str">
        <f>VLOOKUP(AX26,Table_TB_Cost[#All],5,FALSE)</f>
        <v>FP</v>
      </c>
    </row>
    <row r="27" spans="1:51" x14ac:dyDescent="0.25">
      <c r="A27" s="190" t="s">
        <v>20075</v>
      </c>
      <c r="B27" s="190" t="s">
        <v>20081</v>
      </c>
      <c r="C27" s="190" t="s">
        <v>20996</v>
      </c>
      <c r="D27" s="190" t="s">
        <v>49</v>
      </c>
      <c r="E27" s="190" t="s">
        <v>50</v>
      </c>
      <c r="F27" s="190" t="s">
        <v>51</v>
      </c>
      <c r="G27" s="190" t="s">
        <v>20064</v>
      </c>
      <c r="H27" s="190" t="s">
        <v>20066</v>
      </c>
      <c r="I27" s="190" t="s">
        <v>36</v>
      </c>
      <c r="J27" s="190" t="s">
        <v>37</v>
      </c>
      <c r="K27" s="190" t="s">
        <v>20065</v>
      </c>
      <c r="L27" s="204"/>
      <c r="R27" s="226"/>
      <c r="S27" t="s">
        <v>14559</v>
      </c>
      <c r="T27" t="str">
        <f>VLOOKUP(Table_TB_Cost[[#This Row],[Section]],DATA!A:K,2,FALSE)</f>
        <v>Ftrline - Threshold</v>
      </c>
      <c r="U27">
        <v>5.8</v>
      </c>
      <c r="V27" s="150">
        <f>VLOOKUP(Table_TB_Cost[[#This Row],[Section]],DATA!A:K,4,FALSE)</f>
        <v>1.952</v>
      </c>
      <c r="W27" s="150" t="str">
        <f>LEFT(VLOOKUP(Table_TB_Cost[[#This Row],[Section]],Table5[],10,FALSE),2)</f>
        <v>FO</v>
      </c>
      <c r="X27" s="150" t="str">
        <f>IF(Table_TB_Cost[[#This Row],[Weight/m]]&lt;0.5,1*2.5,"")</f>
        <v/>
      </c>
      <c r="Y27" s="214" t="s">
        <v>75</v>
      </c>
      <c r="Z27" s="111" t="str">
        <f>IF(Table_TB_Cost[[#This Row],[Roll?]]="Y",(2.5/Table_TB_Cost[[#This Row],[Weight/m]]/0.8)*2.5,"")</f>
        <v/>
      </c>
      <c r="AA27" s="245">
        <f>SUM(VLOOKUP(Table_TB_Cost[[#This Row],[MPG]],TB_MPG,2,FALSE),Table_TB_Cost[[#This Row],[MPM Surcharge]],Table_TB_Cost[[#This Row],[Rolling Factor (Cost/0.8*2.5)]])*Table_TB_Cost[[#This Row],[Weight/m]]*Table_TB_Cost[[#This Row],[Length]]</f>
        <v>594.83686399999988</v>
      </c>
      <c r="AB27" s="245">
        <f>VLOOKUP(Table_TB_Cost[[#This Row],[Section]],AF:AJ,3,FALSE)</f>
        <v>144.86481000000001</v>
      </c>
      <c r="AC27" s="246">
        <f>IF($AB$2="Margin",Table_TB_Cost[[#This Row],[TOTAL COST]]/(1-$AC$2),Table_TB_Cost[[#This Row],[List Price]]*(1-$AC$2))</f>
        <v>289.72962000000001</v>
      </c>
      <c r="AD27" s="114">
        <f>(Table_TB_Cost[[#This Row],[Metal Sell Price]]-Table_TB_Cost[[#This Row],[TOTAL COST]])/Table_TB_Cost[[#This Row],[Metal Sell Price]]</f>
        <v>0.5</v>
      </c>
      <c r="AF27" t="s">
        <v>14559</v>
      </c>
      <c r="AG27">
        <v>1014589</v>
      </c>
      <c r="AH27">
        <v>144.86481000000001</v>
      </c>
      <c r="AI27">
        <v>144.86529000000002</v>
      </c>
      <c r="AJ27">
        <v>145.27707000000001</v>
      </c>
      <c r="AK27">
        <v>145.27732999999998</v>
      </c>
      <c r="AL27">
        <v>139.12167000000002</v>
      </c>
      <c r="AM27">
        <v>139.12100000000001</v>
      </c>
      <c r="AN27">
        <v>139.12091000000001</v>
      </c>
      <c r="AO27">
        <v>139.12067000000002</v>
      </c>
      <c r="AP27">
        <v>152.63999999999999</v>
      </c>
      <c r="AQ27" s="145">
        <v>137.75</v>
      </c>
      <c r="AR27" s="145">
        <v>112.97</v>
      </c>
      <c r="AS27" s="148">
        <v>114.08</v>
      </c>
      <c r="AT27">
        <v>108.45</v>
      </c>
      <c r="AU27" s="145"/>
      <c r="AV27" s="63"/>
      <c r="AW27" t="str">
        <f>VLOOKUP(AF27,Table_TB_Cost[[Section]:[Basic Material]],2,FALSE)</f>
        <v>Ftrline - Threshold</v>
      </c>
      <c r="AX27" s="222" t="s">
        <v>14559</v>
      </c>
      <c r="AY27" s="223" t="str">
        <f>VLOOKUP(AX27,Table_TB_Cost[#All],5,FALSE)</f>
        <v>FO</v>
      </c>
    </row>
    <row r="28" spans="1:51" x14ac:dyDescent="0.25">
      <c r="A28" t="s">
        <v>35</v>
      </c>
      <c r="B28" t="s">
        <v>21624</v>
      </c>
      <c r="C28" t="s">
        <v>72</v>
      </c>
      <c r="D28" s="165">
        <v>6.22</v>
      </c>
      <c r="E28" s="165">
        <v>6.89</v>
      </c>
      <c r="F28" s="165">
        <v>7.44</v>
      </c>
      <c r="G28" s="165">
        <v>11.15</v>
      </c>
      <c r="H28" s="165">
        <v>12.64</v>
      </c>
      <c r="I28" s="165"/>
      <c r="J28" s="165"/>
      <c r="K28" s="2">
        <f>'3.Edit Pricing'!$B$42</f>
        <v>99</v>
      </c>
      <c r="L28" s="151" t="s">
        <v>29358</v>
      </c>
      <c r="R28" s="226"/>
      <c r="S28" t="s">
        <v>19092</v>
      </c>
      <c r="T28" t="str">
        <f>VLOOKUP(Table_TB_Cost[[#This Row],[Section]],DATA!A:K,2,FALSE)</f>
        <v>425TB - Female Mullion/Narrow Frame V2</v>
      </c>
      <c r="U28">
        <v>6.5</v>
      </c>
      <c r="V28" s="150">
        <f>VLOOKUP(Table_TB_Cost[[#This Row],[Section]],DATA!A:K,4,FALSE)</f>
        <v>1.8109999999999999</v>
      </c>
      <c r="W28" s="150" t="str">
        <f>LEFT(VLOOKUP(Table_TB_Cost[[#This Row],[Section]],Table5[],10,FALSE),2)</f>
        <v>FJ</v>
      </c>
      <c r="X28" s="150" t="str">
        <f>IF(Table_TB_Cost[[#This Row],[Weight/m]]&lt;0.5,1*2.5,"")</f>
        <v/>
      </c>
      <c r="Y28" s="214" t="s">
        <v>98</v>
      </c>
      <c r="Z28" s="111">
        <f>IF(Table_TB_Cost[[#This Row],[Roll?]]="Y",(2.5/Table_TB_Cost[[#This Row],[Weight/m]]/0.8)*2.5,"")</f>
        <v>4.3139149641082275</v>
      </c>
      <c r="AA28" s="245">
        <f>SUM(VLOOKUP(Table_TB_Cost[[#This Row],[MPG]],TB_MPG,2,FALSE),Table_TB_Cost[[#This Row],[MPM Surcharge]],Table_TB_Cost[[#This Row],[Rolling Factor (Cost/0.8*2.5)]])*Table_TB_Cost[[#This Row],[Weight/m]]*Table_TB_Cost[[#This Row],[Length]]</f>
        <v>462.90146499999997</v>
      </c>
      <c r="AB28" s="245">
        <f>VLOOKUP(Table_TB_Cost[[#This Row],[Section]],AF:AJ,3,FALSE)</f>
        <v>130.99795</v>
      </c>
      <c r="AC28" s="245">
        <f>IF($AB$2="Margin",Table_TB_Cost[[#This Row],[TOTAL COST]]/(1-$AC$2),Table_TB_Cost[[#This Row],[List Price]]*(1-$AC$2))</f>
        <v>261.99590000000001</v>
      </c>
      <c r="AD28" s="4">
        <f>(Table_TB_Cost[[#This Row],[Metal Sell Price]]-Table_TB_Cost[[#This Row],[TOTAL COST]])/Table_TB_Cost[[#This Row],[Metal Sell Price]]</f>
        <v>0.5</v>
      </c>
      <c r="AF28" s="148" t="s">
        <v>14546</v>
      </c>
      <c r="AG28" s="148">
        <v>1013954</v>
      </c>
      <c r="AH28">
        <v>14.21</v>
      </c>
      <c r="AI28">
        <v>14.21</v>
      </c>
      <c r="AJ28">
        <v>14.21</v>
      </c>
      <c r="AK28">
        <v>14.21</v>
      </c>
      <c r="AL28">
        <v>14.21</v>
      </c>
      <c r="AM28">
        <v>14.21</v>
      </c>
      <c r="AN28">
        <v>14.21</v>
      </c>
      <c r="AO28">
        <v>14.21</v>
      </c>
      <c r="AP28">
        <v>15.78</v>
      </c>
      <c r="AQ28" s="145">
        <v>13.67</v>
      </c>
      <c r="AR28" s="145"/>
      <c r="AS28" s="148"/>
      <c r="AW28" t="str">
        <f>VLOOKUP(AF28,Table_TB_Cost[[Section]:[Basic Material]],2,FALSE)</f>
        <v>425TB - Flat Filler</v>
      </c>
      <c r="AX28" s="221" t="s">
        <v>14546</v>
      </c>
      <c r="AY28" s="223" t="str">
        <f>VLOOKUP(AX28,Table_TB_Cost[#All],5,FALSE)</f>
        <v>FH</v>
      </c>
    </row>
    <row r="29" spans="1:51" x14ac:dyDescent="0.25">
      <c r="A29" t="s">
        <v>35</v>
      </c>
      <c r="B29" t="s">
        <v>21609</v>
      </c>
      <c r="C29" t="s">
        <v>72</v>
      </c>
      <c r="D29" s="165">
        <v>6.45</v>
      </c>
      <c r="E29" s="165">
        <v>6.89</v>
      </c>
      <c r="F29" s="165">
        <v>9.42</v>
      </c>
      <c r="G29" s="165">
        <v>11.45</v>
      </c>
      <c r="H29" s="165">
        <v>12.64</v>
      </c>
      <c r="I29" s="165"/>
      <c r="J29" s="165"/>
      <c r="K29" s="2">
        <f>'3.Edit Pricing'!$B$42</f>
        <v>99</v>
      </c>
      <c r="L29" s="151" t="s">
        <v>29358</v>
      </c>
      <c r="R29" s="226"/>
      <c r="S29" t="s">
        <v>19093</v>
      </c>
      <c r="T29" t="str">
        <f>VLOOKUP(Table_TB_Cost[[#This Row],[Section]],DATA!A:K,2,FALSE)</f>
        <v>425TB - Male Mullion V2</v>
      </c>
      <c r="U29">
        <v>6.5</v>
      </c>
      <c r="V29" s="150">
        <f>VLOOKUP(Table_TB_Cost[[#This Row],[Section]],DATA!A:K,4,FALSE)</f>
        <v>2.2970000000000002</v>
      </c>
      <c r="W29" s="150" t="str">
        <f>LEFT(VLOOKUP(Table_TB_Cost[[#This Row],[Section]],Table5[],10,FALSE),2)</f>
        <v>FJ</v>
      </c>
      <c r="X29" s="150" t="str">
        <f>IF(Table_TB_Cost[[#This Row],[Weight/m]]&lt;0.5,1*2.5,"")</f>
        <v/>
      </c>
      <c r="Y29" s="214" t="s">
        <v>98</v>
      </c>
      <c r="Z29" s="111">
        <f>IF(Table_TB_Cost[[#This Row],[Roll?]]="Y",(2.5/Table_TB_Cost[[#This Row],[Weight/m]]/0.8)*2.5,"")</f>
        <v>3.4011754462342179</v>
      </c>
      <c r="AA29" s="245">
        <f>SUM(VLOOKUP(Table_TB_Cost[[#This Row],[MPG]],TB_MPG,2,FALSE),Table_TB_Cost[[#This Row],[MPM Surcharge]],Table_TB_Cost[[#This Row],[Rolling Factor (Cost/0.8*2.5)]])*Table_TB_Cost[[#This Row],[Weight/m]]*Table_TB_Cost[[#This Row],[Length]]</f>
        <v>573.49805500000002</v>
      </c>
      <c r="AB29" s="245">
        <f>VLOOKUP(Table_TB_Cost[[#This Row],[Section]],AF:AJ,3,FALSE)</f>
        <v>148.92147</v>
      </c>
      <c r="AC29" s="245">
        <f>IF($AB$2="Margin",Table_TB_Cost[[#This Row],[TOTAL COST]]/(1-$AC$2),Table_TB_Cost[[#This Row],[List Price]]*(1-$AC$2))</f>
        <v>297.84294</v>
      </c>
      <c r="AD29" s="4">
        <f>(Table_TB_Cost[[#This Row],[Metal Sell Price]]-Table_TB_Cost[[#This Row],[TOTAL COST]])/Table_TB_Cost[[#This Row],[Metal Sell Price]]</f>
        <v>0.5</v>
      </c>
      <c r="AF29" t="s">
        <v>14630</v>
      </c>
      <c r="AG29">
        <v>1014868</v>
      </c>
      <c r="AH29">
        <v>556.3768</v>
      </c>
      <c r="AI29">
        <v>556.3768</v>
      </c>
      <c r="AJ29">
        <v>556.3768</v>
      </c>
      <c r="AK29">
        <v>556.3768</v>
      </c>
      <c r="AL29">
        <v>556.3768</v>
      </c>
      <c r="AM29">
        <v>556.37679000000003</v>
      </c>
      <c r="AN29">
        <v>556.37699999999995</v>
      </c>
      <c r="AO29">
        <v>556.37699999999995</v>
      </c>
      <c r="AP29">
        <v>410.94303868799994</v>
      </c>
      <c r="AQ29">
        <v>332.38</v>
      </c>
      <c r="AS29" s="148"/>
      <c r="AW29" t="str">
        <f>VLOOKUP(AF29,Table_TB_Cost[[Section]:[Basic Material]],2,FALSE)</f>
        <v>Ftrline - LS/SD/SW - Head/Sill/Jamb</v>
      </c>
      <c r="AX29" s="224" t="s">
        <v>14630</v>
      </c>
      <c r="AY29" s="223" t="str">
        <f>VLOOKUP(AX29,Table_TB_Cost[#All],5,FALSE)</f>
        <v>LI</v>
      </c>
    </row>
    <row r="30" spans="1:51" x14ac:dyDescent="0.25">
      <c r="A30" t="s">
        <v>35</v>
      </c>
      <c r="B30" t="s">
        <v>21610</v>
      </c>
      <c r="C30" t="s">
        <v>73</v>
      </c>
      <c r="D30" s="165">
        <v>6.89</v>
      </c>
      <c r="E30" s="165">
        <v>9.4499999999999993</v>
      </c>
      <c r="F30" s="165">
        <v>10.95</v>
      </c>
      <c r="G30" s="165">
        <v>16.43</v>
      </c>
      <c r="H30" s="165">
        <v>18.62</v>
      </c>
      <c r="I30" s="165"/>
      <c r="J30" s="165"/>
      <c r="K30" s="2">
        <f>'3.Edit Pricing'!$B$42</f>
        <v>99</v>
      </c>
      <c r="L30" s="151" t="s">
        <v>29358</v>
      </c>
      <c r="Q30" s="228"/>
      <c r="R30" s="226"/>
      <c r="S30" t="s">
        <v>20040</v>
      </c>
      <c r="T30" t="str">
        <f>VLOOKUP(Table_TB_Cost[[#This Row],[Section]],DATA!A:K,2,FALSE)</f>
        <v>425TB - Frame</v>
      </c>
      <c r="U30">
        <v>6.5</v>
      </c>
      <c r="V30" s="150">
        <f>VLOOKUP(Table_TB_Cost[[#This Row],[Section]],DATA!A:K,4,FALSE)</f>
        <v>1.74</v>
      </c>
      <c r="W30" s="150" t="str">
        <f>LEFT(VLOOKUP(Table_TB_Cost[[#This Row],[Section]],Table5[],10,FALSE),2)</f>
        <v>FJ</v>
      </c>
      <c r="X30" s="150" t="str">
        <f>IF(Table_TB_Cost[[#This Row],[Weight/m]]&lt;0.5,1*2.5,"")</f>
        <v/>
      </c>
      <c r="Y30" s="214" t="s">
        <v>98</v>
      </c>
      <c r="Z30" s="111">
        <f>IF(Table_TB_Cost[[#This Row],[Roll?]]="Y",(2.5/Table_TB_Cost[[#This Row],[Weight/m]]/0.8)*2.5,"")</f>
        <v>4.4899425287356314</v>
      </c>
      <c r="AA30" s="245">
        <f>SUM(VLOOKUP(Table_TB_Cost[[#This Row],[MPG]],TB_MPG,2,FALSE),Table_TB_Cost[[#This Row],[MPM Surcharge]],Table_TB_Cost[[#This Row],[Rolling Factor (Cost/0.8*2.5)]])*Table_TB_Cost[[#This Row],[Weight/m]]*Table_TB_Cost[[#This Row],[Length]]</f>
        <v>446.74435</v>
      </c>
      <c r="AB30" s="245">
        <f>VLOOKUP(Table_TB_Cost[[#This Row],[Section]],AF:AJ,3,FALSE)</f>
        <v>125.43021</v>
      </c>
      <c r="AC30" s="245">
        <f>IF($AB$2="Margin",Table_TB_Cost[[#This Row],[TOTAL COST]]/(1-$AC$2),Table_TB_Cost[[#This Row],[List Price]]*(1-$AC$2))</f>
        <v>250.86042</v>
      </c>
      <c r="AD30" s="146">
        <f>(Table_TB_Cost[[#This Row],[Metal Sell Price]]-Table_TB_Cost[[#This Row],[TOTAL COST]])/Table_TB_Cost[[#This Row],[Metal Sell Price]]</f>
        <v>0.5</v>
      </c>
      <c r="AF30" t="s">
        <v>14633</v>
      </c>
      <c r="AG30">
        <v>1014870</v>
      </c>
      <c r="AH30">
        <v>310.43558000000002</v>
      </c>
      <c r="AI30">
        <v>310.43558000000002</v>
      </c>
      <c r="AJ30">
        <v>310.43558000000002</v>
      </c>
      <c r="AK30">
        <v>310.43558000000002</v>
      </c>
      <c r="AL30">
        <v>310.43558000000002</v>
      </c>
      <c r="AM30">
        <v>310.43563</v>
      </c>
      <c r="AN30">
        <v>310.4357</v>
      </c>
      <c r="AO30">
        <v>310.43584999999996</v>
      </c>
      <c r="AP30">
        <v>300.71985531839999</v>
      </c>
      <c r="AQ30">
        <v>243.23</v>
      </c>
      <c r="AS30" s="148"/>
      <c r="AW30" t="str">
        <f>VLOOKUP(AF30,Table_TB_Cost[[Section]:[Basic Material]],2,FALSE)</f>
        <v>Ftrline - LS/SD/SW - Sash</v>
      </c>
      <c r="AX30" s="225" t="s">
        <v>14633</v>
      </c>
      <c r="AY30" s="223" t="str">
        <f>VLOOKUP(AX30,Table_TB_Cost[#All],5,FALSE)</f>
        <v>LI</v>
      </c>
    </row>
    <row r="31" spans="1:51" x14ac:dyDescent="0.25">
      <c r="A31" t="s">
        <v>35</v>
      </c>
      <c r="B31" t="s">
        <v>19918</v>
      </c>
      <c r="C31" t="s">
        <v>72</v>
      </c>
      <c r="D31" s="165">
        <v>5.0599999999999996</v>
      </c>
      <c r="E31" s="165">
        <v>6.2</v>
      </c>
      <c r="F31" s="165">
        <v>7.27</v>
      </c>
      <c r="G31" s="165"/>
      <c r="H31" s="165"/>
      <c r="I31" s="165"/>
      <c r="J31" s="165"/>
      <c r="K31" s="2">
        <f>'3.Edit Pricing'!$B$42</f>
        <v>99</v>
      </c>
      <c r="L31" s="148"/>
      <c r="R31" s="226"/>
      <c r="S31" t="s">
        <v>20041</v>
      </c>
      <c r="T31" t="str">
        <f>VLOOKUP(Table_TB_Cost[[#This Row],[Section]],DATA!A:K,2,FALSE)</f>
        <v>425TB - Pocket Filler</v>
      </c>
      <c r="U31">
        <v>6.5</v>
      </c>
      <c r="V31" s="150">
        <f>VLOOKUP(Table_TB_Cost[[#This Row],[Section]],DATA!A:K,4,FALSE)</f>
        <v>0.97199999999999998</v>
      </c>
      <c r="W31" s="150" t="str">
        <f>LEFT(VLOOKUP(Table_TB_Cost[[#This Row],[Section]],Table5[],10,FALSE),2)</f>
        <v>FK</v>
      </c>
      <c r="X31" s="150" t="str">
        <f>IF(Table_TB_Cost[[#This Row],[Weight/m]]&lt;0.5,1*2.5,"")</f>
        <v/>
      </c>
      <c r="Y31" s="214" t="s">
        <v>98</v>
      </c>
      <c r="Z31" s="111">
        <f>IF(Table_TB_Cost[[#This Row],[Roll?]]="Y",(2.5/Table_TB_Cost[[#This Row],[Weight/m]]/0.8)*2.5,"")</f>
        <v>8.0375514403292172</v>
      </c>
      <c r="AA31" s="245">
        <f>SUM(VLOOKUP(Table_TB_Cost[[#This Row],[MPG]],TB_MPG,2,FALSE),Table_TB_Cost[[#This Row],[MPM Surcharge]],Table_TB_Cost[[#This Row],[Rolling Factor (Cost/0.8*2.5)]])*Table_TB_Cost[[#This Row],[Weight/m]]*Table_TB_Cost[[#This Row],[Length]]</f>
        <v>294.15061000000003</v>
      </c>
      <c r="AB31" s="245">
        <f>VLOOKUP(Table_TB_Cost[[#This Row],[Section]],AF:AJ,3,FALSE)</f>
        <v>87.415149999999997</v>
      </c>
      <c r="AC31" s="245">
        <f>IF($AB$2="Margin",Table_TB_Cost[[#This Row],[TOTAL COST]]/(1-$AC$2),Table_TB_Cost[[#This Row],[List Price]]*(1-$AC$2))</f>
        <v>174.83029999999999</v>
      </c>
      <c r="AD31" s="146">
        <f>(Table_TB_Cost[[#This Row],[Metal Sell Price]]-Table_TB_Cost[[#This Row],[TOTAL COST]])/Table_TB_Cost[[#This Row],[Metal Sell Price]]</f>
        <v>0.5</v>
      </c>
      <c r="AF31" t="s">
        <v>14635</v>
      </c>
      <c r="AG31">
        <v>1014878</v>
      </c>
      <c r="AH31">
        <v>28.78492</v>
      </c>
      <c r="AI31">
        <v>28.78492</v>
      </c>
      <c r="AJ31">
        <v>28.78492</v>
      </c>
      <c r="AK31">
        <v>28.78492</v>
      </c>
      <c r="AL31">
        <v>28.78492</v>
      </c>
      <c r="AM31">
        <v>28.785</v>
      </c>
      <c r="AN31">
        <v>28.784959999999998</v>
      </c>
      <c r="AO31">
        <v>28.785</v>
      </c>
      <c r="AP31">
        <v>36.69</v>
      </c>
      <c r="AQ31">
        <v>29.67</v>
      </c>
      <c r="AS31" s="148"/>
      <c r="AW31" t="str">
        <f>VLOOKUP(AF31,Table_TB_Cost[[Section]:[Basic Material]],2,FALSE)</f>
        <v>Ftrline - SD/SW - Sash Spacer</v>
      </c>
      <c r="AX31" s="224" t="s">
        <v>14635</v>
      </c>
      <c r="AY31" s="223" t="str">
        <f>VLOOKUP(AX31,Table_TB_Cost[#All],5,FALSE)</f>
        <v>FP</v>
      </c>
    </row>
    <row r="32" spans="1:51" x14ac:dyDescent="0.25">
      <c r="A32" t="s">
        <v>35</v>
      </c>
      <c r="B32" t="s">
        <v>13036</v>
      </c>
      <c r="C32" t="s">
        <v>73</v>
      </c>
      <c r="D32" s="165">
        <v>6.75</v>
      </c>
      <c r="E32" s="165">
        <v>10.15</v>
      </c>
      <c r="F32" s="165">
        <v>11</v>
      </c>
      <c r="G32" s="165"/>
      <c r="H32" s="165"/>
      <c r="I32" s="165"/>
      <c r="J32" s="165"/>
      <c r="K32" s="2">
        <f>'3.Edit Pricing'!$B$42</f>
        <v>99</v>
      </c>
      <c r="L32" s="148"/>
      <c r="Q32" s="228"/>
      <c r="R32" s="226"/>
      <c r="S32" t="s">
        <v>14546</v>
      </c>
      <c r="T32" t="str">
        <f>VLOOKUP(Table_TB_Cost[[#This Row],[Section]],DATA!A:K,2,FALSE)</f>
        <v>425TB - Flat Filler</v>
      </c>
      <c r="U32">
        <v>5.8</v>
      </c>
      <c r="V32" s="150">
        <f>VLOOKUP(Table_TB_Cost[[#This Row],[Section]],DATA!A:K,4,FALSE)</f>
        <v>0.379</v>
      </c>
      <c r="W32" s="150" t="str">
        <f>LEFT(VLOOKUP(Table_TB_Cost[[#This Row],[Section]],Table5[],10,FALSE),2)</f>
        <v>FH</v>
      </c>
      <c r="X32" s="150">
        <f>IF(Table_TB_Cost[[#This Row],[Weight/m]]&lt;0.5,1*2.5,"")</f>
        <v>2.5</v>
      </c>
      <c r="Y32" s="214"/>
      <c r="Z32" s="111" t="str">
        <f>IF(Table_TB_Cost[[#This Row],[Roll?]]="Y",(2.5/Table_TB_Cost[[#This Row],[Weight/m]]/0.8)*2.5,"")</f>
        <v/>
      </c>
      <c r="AA32" s="245">
        <f>SUM(VLOOKUP(Table_TB_Cost[[#This Row],[MPG]],TB_MPG,2,FALSE),Table_TB_Cost[[#This Row],[MPM Surcharge]],Table_TB_Cost[[#This Row],[Rolling Factor (Cost/0.8*2.5)]])*Table_TB_Cost[[#This Row],[Weight/m]]*Table_TB_Cost[[#This Row],[Length]]</f>
        <v>67.067081999999999</v>
      </c>
      <c r="AB32" s="245">
        <f>VLOOKUP(Table_TB_Cost[[#This Row],[Section]],AF:AJ,3,FALSE)</f>
        <v>14.21</v>
      </c>
      <c r="AC32" s="246">
        <f>IF($AB$2="Margin",Table_TB_Cost[[#This Row],[TOTAL COST]]/(1-$AC$2),Table_TB_Cost[[#This Row],[List Price]]*(1-$AC$2))</f>
        <v>28.42</v>
      </c>
      <c r="AD32" s="114">
        <f>(Table_TB_Cost[[#This Row],[Metal Sell Price]]-Table_TB_Cost[[#This Row],[TOTAL COST]])/Table_TB_Cost[[#This Row],[Metal Sell Price]]</f>
        <v>0.5</v>
      </c>
      <c r="AF32" t="s">
        <v>14637</v>
      </c>
      <c r="AG32">
        <v>1014880</v>
      </c>
      <c r="AH32">
        <v>30.17193</v>
      </c>
      <c r="AI32">
        <v>30.17193</v>
      </c>
      <c r="AJ32">
        <v>30.17193</v>
      </c>
      <c r="AK32">
        <v>30.17193</v>
      </c>
      <c r="AL32">
        <v>30.17193</v>
      </c>
      <c r="AM32">
        <v>30.17193</v>
      </c>
      <c r="AN32">
        <v>30.171860000000002</v>
      </c>
      <c r="AO32">
        <v>30.17182</v>
      </c>
      <c r="AP32">
        <v>47.54</v>
      </c>
      <c r="AQ32">
        <v>38.450000000000003</v>
      </c>
      <c r="AS32" s="148"/>
      <c r="AW32" t="str">
        <f>VLOOKUP(AF32,Table_TB_Cost[[Section]:[Basic Material]],2,FALSE)</f>
        <v>Ftrline - LS - Sash Spacer</v>
      </c>
      <c r="AX32" s="225" t="s">
        <v>14637</v>
      </c>
      <c r="AY32" s="223" t="str">
        <f>VLOOKUP(AX32,Table_TB_Cost[#All],5,FALSE)</f>
        <v>FP</v>
      </c>
    </row>
    <row r="33" spans="1:51" x14ac:dyDescent="0.25">
      <c r="A33" t="s">
        <v>20999</v>
      </c>
      <c r="B33" t="s">
        <v>13035</v>
      </c>
      <c r="C33" t="s">
        <v>72</v>
      </c>
      <c r="D33" s="165">
        <f>'3.Edit Pricing'!$B$42</f>
        <v>99</v>
      </c>
      <c r="E33" s="165">
        <f>'3.Edit Pricing'!$B$42</f>
        <v>99</v>
      </c>
      <c r="F33" s="165">
        <f>'3.Edit Pricing'!$B$42</f>
        <v>99</v>
      </c>
      <c r="G33" s="165">
        <f>'3.Edit Pricing'!$B$42</f>
        <v>99</v>
      </c>
      <c r="H33" s="165">
        <f>'3.Edit Pricing'!$B$42</f>
        <v>99</v>
      </c>
      <c r="I33" s="165">
        <f>'3.Edit Pricing'!$B$42</f>
        <v>99</v>
      </c>
      <c r="J33" s="165">
        <f>'3.Edit Pricing'!$B$42</f>
        <v>99</v>
      </c>
      <c r="K33" s="2">
        <f>'3.Edit Pricing'!$B$42</f>
        <v>99</v>
      </c>
      <c r="L33" s="148"/>
      <c r="R33" s="226"/>
      <c r="S33" s="129" t="s">
        <v>14630</v>
      </c>
      <c r="T33" t="str">
        <f>VLOOKUP(Table_TB_Cost[[#This Row],[Section]],DATA!A:K,2,FALSE)</f>
        <v>Ftrline - LS/SD/SW - Head/Sill/Jamb</v>
      </c>
      <c r="U33">
        <v>6.5</v>
      </c>
      <c r="V33" s="150">
        <f>VLOOKUP(Table_TB_Cost[[#This Row],[Section]],DATA!A:K,4,FALSE)</f>
        <v>2.74</v>
      </c>
      <c r="W33" s="150" t="str">
        <f>LEFT(VLOOKUP(Table_TB_Cost[[#This Row],[Section]],Table5[],10,FALSE),2)</f>
        <v>LI</v>
      </c>
      <c r="X33" s="150" t="str">
        <f>IF(Table_TB_Cost[[#This Row],[Weight/m]]&lt;0.5,1*2.5,"")</f>
        <v/>
      </c>
      <c r="Y33" s="214" t="s">
        <v>75</v>
      </c>
      <c r="Z33" s="111" t="str">
        <f>IF(Table_TB_Cost[[#This Row],[Roll?]]="Y",(2.5/Table_TB_Cost[[#This Row],[Weight/m]]/0.8)*2.5,"")</f>
        <v/>
      </c>
      <c r="AA33" s="245">
        <f>SUM(VLOOKUP(Table_TB_Cost[[#This Row],[MPG]],TB_MPG,2,FALSE),Table_TB_Cost[[#This Row],[MPM Surcharge]],Table_TB_Cost[[#This Row],[Rolling Factor (Cost/0.8*2.5)]])*Table_TB_Cost[[#This Row],[Weight/m]]*Table_TB_Cost[[#This Row],[Length]]</f>
        <v>1743.2428</v>
      </c>
      <c r="AB33" s="245">
        <f>VLOOKUP(Table_TB_Cost[[#This Row],[Section]],AF:AJ,3,FALSE)</f>
        <v>556.3768</v>
      </c>
      <c r="AC33" s="245">
        <f>IF($AB$2="Margin",Table_TB_Cost[[#This Row],[TOTAL COST]]/(1-$AC$2),Table_TB_Cost[[#This Row],[List Price]]*(1-$AC$2))</f>
        <v>1112.7536</v>
      </c>
      <c r="AD33" s="4">
        <f>(Table_TB_Cost[[#This Row],[Metal Sell Price]]-Table_TB_Cost[[#This Row],[TOTAL COST]])/Table_TB_Cost[[#This Row],[Metal Sell Price]]</f>
        <v>0.5</v>
      </c>
      <c r="AF33" t="s">
        <v>14639</v>
      </c>
      <c r="AG33">
        <v>1014882</v>
      </c>
      <c r="AH33">
        <v>239.75976</v>
      </c>
      <c r="AI33">
        <v>239.75976</v>
      </c>
      <c r="AJ33">
        <v>239.75976</v>
      </c>
      <c r="AK33">
        <v>239.75976</v>
      </c>
      <c r="AL33">
        <v>239.75976</v>
      </c>
      <c r="AM33">
        <v>239.75976</v>
      </c>
      <c r="AN33">
        <v>239.75976</v>
      </c>
      <c r="AO33">
        <v>239.75976</v>
      </c>
      <c r="AP33">
        <v>213.47041060799998</v>
      </c>
      <c r="AQ33">
        <v>172.66</v>
      </c>
      <c r="AS33" s="148"/>
      <c r="AW33" t="str">
        <f>VLOOKUP(AF33,Table_TB_Cost[[Section]:[Basic Material]],2,FALSE)</f>
        <v>Ftrline - LS/SD/SW - Midrail</v>
      </c>
      <c r="AX33" s="224" t="s">
        <v>14639</v>
      </c>
      <c r="AY33" s="223" t="str">
        <f>VLOOKUP(AX33,Table_TB_Cost[#All],5,FALSE)</f>
        <v>FW</v>
      </c>
    </row>
    <row r="34" spans="1:51" x14ac:dyDescent="0.25">
      <c r="A34" t="s">
        <v>46</v>
      </c>
      <c r="B34" t="s">
        <v>19920</v>
      </c>
      <c r="C34" t="s">
        <v>72</v>
      </c>
      <c r="D34" s="165"/>
      <c r="E34" s="165"/>
      <c r="F34" s="165"/>
      <c r="G34" s="165"/>
      <c r="H34" s="165"/>
      <c r="I34" s="165">
        <v>10.65</v>
      </c>
      <c r="J34" s="165">
        <v>13.02</v>
      </c>
      <c r="K34" s="2">
        <f>'3.Edit Pricing'!$B$42</f>
        <v>99</v>
      </c>
      <c r="L34" s="151" t="s">
        <v>29391</v>
      </c>
      <c r="R34" s="226"/>
      <c r="S34" s="129" t="s">
        <v>14633</v>
      </c>
      <c r="T34" t="str">
        <f>VLOOKUP(Table_TB_Cost[[#This Row],[Section]],DATA!A:K,2,FALSE)</f>
        <v>Ftrline - LS/SD/SW - Sash</v>
      </c>
      <c r="U34">
        <v>6.5</v>
      </c>
      <c r="V34" s="150">
        <f>VLOOKUP(Table_TB_Cost[[#This Row],[Section]],DATA!A:K,4,FALSE)</f>
        <v>2.0049999999999999</v>
      </c>
      <c r="W34" s="150" t="str">
        <f>LEFT(VLOOKUP(Table_TB_Cost[[#This Row],[Section]],Table5[],10,FALSE),2)</f>
        <v>LI</v>
      </c>
      <c r="X34" s="150" t="str">
        <f>IF(Table_TB_Cost[[#This Row],[Weight/m]]&lt;0.5,1*2.5,"")</f>
        <v/>
      </c>
      <c r="Y34" s="214" t="s">
        <v>75</v>
      </c>
      <c r="Z34" s="111" t="str">
        <f>IF(Table_TB_Cost[[#This Row],[Roll?]]="Y",(2.5/Table_TB_Cost[[#This Row],[Weight/m]]/0.8)*2.5,"")</f>
        <v/>
      </c>
      <c r="AA34" s="245">
        <f>SUM(VLOOKUP(Table_TB_Cost[[#This Row],[MPG]],TB_MPG,2,FALSE),Table_TB_Cost[[#This Row],[MPM Surcharge]],Table_TB_Cost[[#This Row],[Rolling Factor (Cost/0.8*2.5)]])*Table_TB_Cost[[#This Row],[Weight/m]]*Table_TB_Cost[[#This Row],[Length]]</f>
        <v>1275.6210999999998</v>
      </c>
      <c r="AB34" s="245">
        <f>VLOOKUP(Table_TB_Cost[[#This Row],[Section]],AF:AJ,3,FALSE)</f>
        <v>310.43558000000002</v>
      </c>
      <c r="AC34" s="245">
        <f>IF($AB$2="Margin",Table_TB_Cost[[#This Row],[TOTAL COST]]/(1-$AC$2),Table_TB_Cost[[#This Row],[List Price]]*(1-$AC$2))</f>
        <v>620.87116000000003</v>
      </c>
      <c r="AD34" s="4">
        <f>(Table_TB_Cost[[#This Row],[Metal Sell Price]]-Table_TB_Cost[[#This Row],[TOTAL COST]])/Table_TB_Cost[[#This Row],[Metal Sell Price]]</f>
        <v>0.5</v>
      </c>
      <c r="AF34" t="s">
        <v>14641</v>
      </c>
      <c r="AG34">
        <v>1014884</v>
      </c>
      <c r="AH34">
        <v>21.467980000000001</v>
      </c>
      <c r="AI34">
        <v>21.467980000000001</v>
      </c>
      <c r="AJ34">
        <v>21.467980000000001</v>
      </c>
      <c r="AK34">
        <v>21.467980000000001</v>
      </c>
      <c r="AL34">
        <v>21.467980000000001</v>
      </c>
      <c r="AM34">
        <v>21.467980000000001</v>
      </c>
      <c r="AN34">
        <v>21.467980000000001</v>
      </c>
      <c r="AO34">
        <v>21.467980000000001</v>
      </c>
      <c r="AP34">
        <v>15.4</v>
      </c>
      <c r="AQ34">
        <v>12.45</v>
      </c>
      <c r="AS34" s="148"/>
      <c r="AW34" t="str">
        <f>VLOOKUP(AF34,Table_TB_Cost[[Section]:[Basic Material]],2,FALSE)</f>
        <v>Ftrline - LS/SD/SW - STD DG Bead</v>
      </c>
      <c r="AX34" s="225" t="s">
        <v>14641</v>
      </c>
      <c r="AY34" s="223" t="str">
        <f>VLOOKUP(AX34,Table_TB_Cost[#All],5,FALSE)</f>
        <v>FP</v>
      </c>
    </row>
    <row r="35" spans="1:51" x14ac:dyDescent="0.25">
      <c r="A35" t="s">
        <v>46</v>
      </c>
      <c r="B35" t="s">
        <v>13038</v>
      </c>
      <c r="C35" t="s">
        <v>72</v>
      </c>
      <c r="D35" s="165"/>
      <c r="E35" s="165"/>
      <c r="F35" s="165"/>
      <c r="G35" s="165"/>
      <c r="H35" s="165"/>
      <c r="I35" s="165">
        <v>10.69</v>
      </c>
      <c r="J35" s="165">
        <v>12.98</v>
      </c>
      <c r="K35" s="2">
        <f>'3.Edit Pricing'!$B$42</f>
        <v>99</v>
      </c>
      <c r="L35" s="151" t="s">
        <v>29358</v>
      </c>
      <c r="R35" s="226"/>
      <c r="S35" s="129" t="s">
        <v>14635</v>
      </c>
      <c r="T35" t="str">
        <f>VLOOKUP(Table_TB_Cost[[#This Row],[Section]],DATA!A:K,2,FALSE)</f>
        <v>Ftrline - SD/SW - Sash Spacer</v>
      </c>
      <c r="U35">
        <v>6.5</v>
      </c>
      <c r="V35" s="150">
        <f>VLOOKUP(Table_TB_Cost[[#This Row],[Section]],DATA!A:K,4,FALSE)</f>
        <v>0.40500000000000003</v>
      </c>
      <c r="W35" s="150" t="str">
        <f>LEFT(VLOOKUP(Table_TB_Cost[[#This Row],[Section]],Table5[],10,FALSE),2)</f>
        <v>FP</v>
      </c>
      <c r="X35" s="150">
        <f>IF(Table_TB_Cost[[#This Row],[Weight/m]]&lt;0.5,1*2.5,"")</f>
        <v>2.5</v>
      </c>
      <c r="Y35" s="214" t="s">
        <v>75</v>
      </c>
      <c r="Z35" s="111" t="str">
        <f>IF(Table_TB_Cost[[#This Row],[Roll?]]="Y",(2.5/Table_TB_Cost[[#This Row],[Weight/m]]/0.8)*2.5,"")</f>
        <v/>
      </c>
      <c r="AA35" s="245">
        <f>SUM(VLOOKUP(Table_TB_Cost[[#This Row],[MPG]],TB_MPG,2,FALSE),Table_TB_Cost[[#This Row],[MPM Surcharge]],Table_TB_Cost[[#This Row],[Rolling Factor (Cost/0.8*2.5)]])*Table_TB_Cost[[#This Row],[Weight/m]]*Table_TB_Cost[[#This Row],[Length]]</f>
        <v>154.0539</v>
      </c>
      <c r="AB35" s="245">
        <f>VLOOKUP(Table_TB_Cost[[#This Row],[Section]],AF:AJ,3,FALSE)</f>
        <v>28.78492</v>
      </c>
      <c r="AC35" s="245">
        <f>IF($AB$2="Margin",Table_TB_Cost[[#This Row],[TOTAL COST]]/(1-$AC$2),Table_TB_Cost[[#This Row],[List Price]]*(1-$AC$2))</f>
        <v>57.569839999999999</v>
      </c>
      <c r="AD35" s="4">
        <f>(Table_TB_Cost[[#This Row],[Metal Sell Price]]-Table_TB_Cost[[#This Row],[TOTAL COST]])/Table_TB_Cost[[#This Row],[Metal Sell Price]]</f>
        <v>0.5</v>
      </c>
      <c r="AF35" t="s">
        <v>14643</v>
      </c>
      <c r="AG35">
        <v>1014886</v>
      </c>
      <c r="AH35">
        <v>8.1823199999999989</v>
      </c>
      <c r="AI35">
        <v>8.1823199999999989</v>
      </c>
      <c r="AJ35">
        <v>8.1823199999999989</v>
      </c>
      <c r="AK35">
        <v>8.1823199999999989</v>
      </c>
      <c r="AL35">
        <v>8.1823199999999989</v>
      </c>
      <c r="AM35">
        <v>8.1823199999999989</v>
      </c>
      <c r="AN35">
        <v>8.1823199999999989</v>
      </c>
      <c r="AO35">
        <v>8.1823100000000011</v>
      </c>
      <c r="AP35">
        <v>12.86</v>
      </c>
      <c r="AQ35">
        <v>10.4</v>
      </c>
      <c r="AS35" s="148"/>
      <c r="AW35" t="str">
        <f>VLOOKUP(AF35,Table_TB_Cost[[Section]:[Basic Material]],2,FALSE)</f>
        <v>Ftrline - LS/SD/SW - Wide DG Bead</v>
      </c>
      <c r="AX35" s="224" t="s">
        <v>14643</v>
      </c>
      <c r="AY35" s="223" t="str">
        <f>VLOOKUP(AX35,Table_TB_Cost[#All],5,FALSE)</f>
        <v>FP</v>
      </c>
    </row>
    <row r="36" spans="1:51" x14ac:dyDescent="0.25">
      <c r="A36" t="s">
        <v>21004</v>
      </c>
      <c r="D36" s="2" t="s">
        <v>21005</v>
      </c>
      <c r="E36" s="2" t="s">
        <v>21006</v>
      </c>
      <c r="F36" s="2" t="s">
        <v>21006</v>
      </c>
      <c r="G36" s="2" t="s">
        <v>21006</v>
      </c>
      <c r="H36" s="2" t="s">
        <v>21006</v>
      </c>
      <c r="I36" s="2" t="s">
        <v>21007</v>
      </c>
      <c r="J36" s="2" t="s">
        <v>21007</v>
      </c>
      <c r="K36" s="2" t="s">
        <v>21008</v>
      </c>
      <c r="L36" s="148"/>
      <c r="R36" s="226"/>
      <c r="S36" s="129" t="s">
        <v>14637</v>
      </c>
      <c r="T36" t="str">
        <f>VLOOKUP(Table_TB_Cost[[#This Row],[Section]],DATA!A:K,2,FALSE)</f>
        <v>Ftrline - LS - Sash Spacer</v>
      </c>
      <c r="U36">
        <v>6.5</v>
      </c>
      <c r="V36" s="150">
        <f>VLOOKUP(Table_TB_Cost[[#This Row],[Section]],DATA!A:K,4,FALSE)</f>
        <v>0.52400000000000002</v>
      </c>
      <c r="W36" s="150" t="str">
        <f>LEFT(VLOOKUP(Table_TB_Cost[[#This Row],[Section]],Table5[],10,FALSE),2)</f>
        <v>FP</v>
      </c>
      <c r="X36" s="150" t="str">
        <f>IF(Table_TB_Cost[[#This Row],[Weight/m]]&lt;0.5,1*2.5,"")</f>
        <v/>
      </c>
      <c r="Y36" s="214" t="s">
        <v>75</v>
      </c>
      <c r="Z36" s="111" t="str">
        <f>IF(Table_TB_Cost[[#This Row],[Roll?]]="Y",(2.5/Table_TB_Cost[[#This Row],[Weight/m]]/0.8)*2.5,"")</f>
        <v/>
      </c>
      <c r="AA36" s="245">
        <f>SUM(VLOOKUP(Table_TB_Cost[[#This Row],[MPG]],TB_MPG,2,FALSE),Table_TB_Cost[[#This Row],[MPM Surcharge]],Table_TB_Cost[[#This Row],[Rolling Factor (Cost/0.8*2.5)]])*Table_TB_Cost[[#This Row],[Weight/m]]*Table_TB_Cost[[#This Row],[Length]]</f>
        <v>190.80412000000001</v>
      </c>
      <c r="AB36" s="245">
        <f>VLOOKUP(Table_TB_Cost[[#This Row],[Section]],AF:AJ,3,FALSE)</f>
        <v>30.17193</v>
      </c>
      <c r="AC36" s="245">
        <f>IF($AB$2="Margin",Table_TB_Cost[[#This Row],[TOTAL COST]]/(1-$AC$2),Table_TB_Cost[[#This Row],[List Price]]*(1-$AC$2))</f>
        <v>60.343859999999999</v>
      </c>
      <c r="AD36" s="4">
        <f>(Table_TB_Cost[[#This Row],[Metal Sell Price]]-Table_TB_Cost[[#This Row],[TOTAL COST]])/Table_TB_Cost[[#This Row],[Metal Sell Price]]</f>
        <v>0.5</v>
      </c>
      <c r="AF36" t="s">
        <v>14645</v>
      </c>
      <c r="AG36">
        <v>1014888</v>
      </c>
      <c r="AH36">
        <v>72.80583</v>
      </c>
      <c r="AI36">
        <v>72.80583</v>
      </c>
      <c r="AJ36">
        <v>72.80583</v>
      </c>
      <c r="AK36">
        <v>72.80583</v>
      </c>
      <c r="AL36">
        <v>72.80583</v>
      </c>
      <c r="AM36">
        <v>72.80592</v>
      </c>
      <c r="AN36">
        <v>72.805949999999996</v>
      </c>
      <c r="AO36">
        <v>72.805999999999997</v>
      </c>
      <c r="AP36">
        <v>119.64884742719998</v>
      </c>
      <c r="AQ36">
        <v>96.77</v>
      </c>
      <c r="AS36" s="148"/>
      <c r="AW36" t="str">
        <f>VLOOKUP(AF36,Table_TB_Cost[[Section]:[Basic Material]],2,FALSE)</f>
        <v>Ftrline - LS/SD/SW - OXXO Adaptor</v>
      </c>
      <c r="AX36" s="225" t="s">
        <v>14645</v>
      </c>
      <c r="AY36" s="223" t="str">
        <f>VLOOKUP(AX36,Table_TB_Cost[#All],5,FALSE)</f>
        <v>FW</v>
      </c>
    </row>
    <row r="37" spans="1:51" x14ac:dyDescent="0.25">
      <c r="A37" t="s">
        <v>35</v>
      </c>
      <c r="B37" t="s">
        <v>21611</v>
      </c>
      <c r="C37" t="s">
        <v>72</v>
      </c>
      <c r="D37" s="165">
        <v>6.22</v>
      </c>
      <c r="E37" s="165">
        <v>6.89</v>
      </c>
      <c r="F37" s="165">
        <v>7.44</v>
      </c>
      <c r="G37" s="165">
        <v>11.15</v>
      </c>
      <c r="H37" s="165">
        <v>12.64</v>
      </c>
      <c r="I37" s="165"/>
      <c r="J37" s="165"/>
      <c r="K37" s="2">
        <f>'3.Edit Pricing'!$B$52</f>
        <v>99</v>
      </c>
      <c r="L37" s="151" t="s">
        <v>29358</v>
      </c>
      <c r="R37" s="226"/>
      <c r="S37" s="129" t="s">
        <v>14639</v>
      </c>
      <c r="T37" t="str">
        <f>VLOOKUP(Table_TB_Cost[[#This Row],[Section]],DATA!A:K,2,FALSE)</f>
        <v>Ftrline - LS/SD/SW - Midrail</v>
      </c>
      <c r="U37">
        <v>6.5</v>
      </c>
      <c r="V37" s="150">
        <f>VLOOKUP(Table_TB_Cost[[#This Row],[Section]],DATA!A:K,4,FALSE)</f>
        <v>1.62</v>
      </c>
      <c r="W37" s="150" t="str">
        <f>LEFT(VLOOKUP(Table_TB_Cost[[#This Row],[Section]],Table5[],10,FALSE),2)</f>
        <v>FW</v>
      </c>
      <c r="X37" s="150" t="str">
        <f>IF(Table_TB_Cost[[#This Row],[Weight/m]]&lt;0.5,1*2.5,"")</f>
        <v/>
      </c>
      <c r="Y37" s="214" t="s">
        <v>75</v>
      </c>
      <c r="Z37" s="111" t="str">
        <f>IF(Table_TB_Cost[[#This Row],[Roll?]]="Y",(2.5/Table_TB_Cost[[#This Row],[Weight/m]]/0.8)*2.5,"")</f>
        <v/>
      </c>
      <c r="AA37" s="245">
        <f>SUM(VLOOKUP(Table_TB_Cost[[#This Row],[MPG]],TB_MPG,2,FALSE),Table_TB_Cost[[#This Row],[MPM Surcharge]],Table_TB_Cost[[#This Row],[Rolling Factor (Cost/0.8*2.5)]])*Table_TB_Cost[[#This Row],[Weight/m]]*Table_TB_Cost[[#This Row],[Length]]</f>
        <v>848.19150000000013</v>
      </c>
      <c r="AB37" s="245">
        <f>VLOOKUP(Table_TB_Cost[[#This Row],[Section]],AF:AJ,3,FALSE)</f>
        <v>239.75976</v>
      </c>
      <c r="AC37" s="245">
        <f>IF($AB$2="Margin",Table_TB_Cost[[#This Row],[TOTAL COST]]/(1-$AC$2),Table_TB_Cost[[#This Row],[List Price]]*(1-$AC$2))</f>
        <v>479.51952</v>
      </c>
      <c r="AD37" s="4">
        <f>(Table_TB_Cost[[#This Row],[Metal Sell Price]]-Table_TB_Cost[[#This Row],[TOTAL COST]])/Table_TB_Cost[[#This Row],[Metal Sell Price]]</f>
        <v>0.5</v>
      </c>
      <c r="AF37" t="s">
        <v>14647</v>
      </c>
      <c r="AG37">
        <v>1014890</v>
      </c>
      <c r="AH37">
        <v>85.828389999999999</v>
      </c>
      <c r="AI37">
        <v>85.828389999999999</v>
      </c>
      <c r="AJ37">
        <v>85.828360000000004</v>
      </c>
      <c r="AK37">
        <v>85.828360000000004</v>
      </c>
      <c r="AL37">
        <v>85.828339999999997</v>
      </c>
      <c r="AM37">
        <v>85.82835</v>
      </c>
      <c r="AN37">
        <v>72.780820000000006</v>
      </c>
      <c r="AO37">
        <v>72.780839999999998</v>
      </c>
      <c r="AP37">
        <v>44.84</v>
      </c>
      <c r="AQ37">
        <v>36.270000000000003</v>
      </c>
      <c r="AS37" s="148"/>
      <c r="AW37" t="str">
        <f>VLOOKUP(AF37,Table_TB_Cost[[Section]:[Basic Material]],2,FALSE)</f>
        <v>Ftrline - LS/SD/SW - Interlock Adaptor</v>
      </c>
      <c r="AX37" s="224" t="s">
        <v>14647</v>
      </c>
      <c r="AY37" s="223" t="str">
        <f>VLOOKUP(AX37,Table_TB_Cost[#All],5,FALSE)</f>
        <v>FP</v>
      </c>
    </row>
    <row r="38" spans="1:51" x14ac:dyDescent="0.25">
      <c r="A38" t="s">
        <v>35</v>
      </c>
      <c r="B38" t="s">
        <v>21614</v>
      </c>
      <c r="C38" t="s">
        <v>72</v>
      </c>
      <c r="D38" s="165">
        <v>3.81</v>
      </c>
      <c r="E38" s="165">
        <v>4.47</v>
      </c>
      <c r="F38" s="165">
        <v>5.34</v>
      </c>
      <c r="G38" s="165">
        <v>6.02</v>
      </c>
      <c r="H38" s="165">
        <v>7.67</v>
      </c>
      <c r="I38" s="2"/>
      <c r="J38" s="2"/>
      <c r="K38" s="2">
        <f>'3.Edit Pricing'!$B$48</f>
        <v>99</v>
      </c>
      <c r="L38" s="151" t="s">
        <v>29358</v>
      </c>
      <c r="R38" s="226"/>
      <c r="S38" s="129" t="s">
        <v>14641</v>
      </c>
      <c r="T38" t="str">
        <f>VLOOKUP(Table_TB_Cost[[#This Row],[Section]],DATA!A:K,2,FALSE)</f>
        <v>Ftrline - LS/SD/SW - STD DG Bead</v>
      </c>
      <c r="U38">
        <v>6.5</v>
      </c>
      <c r="V38" s="150">
        <f>VLOOKUP(Table_TB_Cost[[#This Row],[Section]],DATA!A:K,4,FALSE)</f>
        <v>0.17</v>
      </c>
      <c r="W38" s="150" t="str">
        <f>LEFT(VLOOKUP(Table_TB_Cost[[#This Row],[Section]],Table5[],10,FALSE),2)</f>
        <v>FP</v>
      </c>
      <c r="X38" s="150">
        <f>IF(Table_TB_Cost[[#This Row],[Weight/m]]&lt;0.5,1*2.5,"")</f>
        <v>2.5</v>
      </c>
      <c r="Y38" s="214" t="s">
        <v>75</v>
      </c>
      <c r="Z38" s="111" t="str">
        <f>IF(Table_TB_Cost[[#This Row],[Roll?]]="Y",(2.5/Table_TB_Cost[[#This Row],[Weight/m]]/0.8)*2.5,"")</f>
        <v/>
      </c>
      <c r="AA38" s="245">
        <f>SUM(VLOOKUP(Table_TB_Cost[[#This Row],[MPG]],TB_MPG,2,FALSE),Table_TB_Cost[[#This Row],[MPM Surcharge]],Table_TB_Cost[[#This Row],[Rolling Factor (Cost/0.8*2.5)]])*Table_TB_Cost[[#This Row],[Weight/m]]*Table_TB_Cost[[#This Row],[Length]]</f>
        <v>64.664600000000007</v>
      </c>
      <c r="AB38" s="245">
        <f>VLOOKUP(Table_TB_Cost[[#This Row],[Section]],AF:AJ,3,FALSE)</f>
        <v>21.467980000000001</v>
      </c>
      <c r="AC38" s="245">
        <f>IF($AB$2="Margin",Table_TB_Cost[[#This Row],[TOTAL COST]]/(1-$AC$2),Table_TB_Cost[[#This Row],[List Price]]*(1-$AC$2))</f>
        <v>42.935960000000001</v>
      </c>
      <c r="AD38" s="4">
        <f>(Table_TB_Cost[[#This Row],[Metal Sell Price]]-Table_TB_Cost[[#This Row],[TOTAL COST]])/Table_TB_Cost[[#This Row],[Metal Sell Price]]</f>
        <v>0.5</v>
      </c>
      <c r="AF38" t="s">
        <v>14649</v>
      </c>
      <c r="AG38">
        <v>1014892</v>
      </c>
      <c r="AH38">
        <v>503.93</v>
      </c>
      <c r="AI38">
        <v>503.93</v>
      </c>
      <c r="AJ38">
        <v>503.93</v>
      </c>
      <c r="AK38">
        <v>503.93</v>
      </c>
      <c r="AL38">
        <v>503.93</v>
      </c>
      <c r="AM38">
        <v>503.93</v>
      </c>
      <c r="AN38">
        <v>503.93</v>
      </c>
      <c r="AO38">
        <v>503.93167</v>
      </c>
      <c r="AP38">
        <v>557.33077239840009</v>
      </c>
      <c r="AQ38">
        <v>450.78</v>
      </c>
      <c r="AS38" s="148"/>
      <c r="AW38" t="str">
        <f>VLOOKUP(AF38,Table_TB_Cost[[Section]:[Basic Material]],2,FALSE)</f>
        <v>Ftrline - LS/SD/SW - Stacking Head/Sill/Jamb</v>
      </c>
      <c r="AX38" s="225" t="s">
        <v>14649</v>
      </c>
      <c r="AY38" s="223" t="str">
        <f>VLOOKUP(AX38,Table_TB_Cost[#All],5,FALSE)</f>
        <v>FE</v>
      </c>
    </row>
    <row r="39" spans="1:51" x14ac:dyDescent="0.25">
      <c r="A39" t="s">
        <v>35</v>
      </c>
      <c r="B39" t="s">
        <v>26751</v>
      </c>
      <c r="C39" t="s">
        <v>72</v>
      </c>
      <c r="D39" s="165">
        <v>7.6</v>
      </c>
      <c r="E39" s="165">
        <v>9.36</v>
      </c>
      <c r="F39" s="165">
        <v>11</v>
      </c>
      <c r="G39" s="165">
        <v>17.63</v>
      </c>
      <c r="H39" s="165">
        <v>18.75</v>
      </c>
      <c r="I39" s="2"/>
      <c r="J39" s="2"/>
      <c r="K39" s="2">
        <f>'3.Edit Pricing'!$B$42</f>
        <v>99</v>
      </c>
      <c r="L39" s="151" t="s">
        <v>29358</v>
      </c>
      <c r="R39" s="226"/>
      <c r="S39" s="129" t="s">
        <v>14643</v>
      </c>
      <c r="T39" t="str">
        <f>VLOOKUP(Table_TB_Cost[[#This Row],[Section]],DATA!A:K,2,FALSE)</f>
        <v>Ftrline - LS/SD/SW - Wide DG Bead</v>
      </c>
      <c r="U39">
        <v>6.5</v>
      </c>
      <c r="V39" s="150">
        <f>VLOOKUP(Table_TB_Cost[[#This Row],[Section]],DATA!A:K,4,FALSE)</f>
        <v>0.14199999999999999</v>
      </c>
      <c r="W39" s="150" t="str">
        <f>LEFT(VLOOKUP(Table_TB_Cost[[#This Row],[Section]],Table5[],10,FALSE),2)</f>
        <v>FP</v>
      </c>
      <c r="X39" s="150">
        <f>IF(Table_TB_Cost[[#This Row],[Weight/m]]&lt;0.5,1*2.5,"")</f>
        <v>2.5</v>
      </c>
      <c r="Y39" s="214" t="s">
        <v>75</v>
      </c>
      <c r="Z39" s="111" t="str">
        <f>IF(Table_TB_Cost[[#This Row],[Roll?]]="Y",(2.5/Table_TB_Cost[[#This Row],[Weight/m]]/0.8)*2.5,"")</f>
        <v/>
      </c>
      <c r="AA39" s="245">
        <f>SUM(VLOOKUP(Table_TB_Cost[[#This Row],[MPG]],TB_MPG,2,FALSE),Table_TB_Cost[[#This Row],[MPM Surcharge]],Table_TB_Cost[[#This Row],[Rolling Factor (Cost/0.8*2.5)]])*Table_TB_Cost[[#This Row],[Weight/m]]*Table_TB_Cost[[#This Row],[Length]]</f>
        <v>54.013959999999997</v>
      </c>
      <c r="AB39" s="245">
        <f>VLOOKUP(Table_TB_Cost[[#This Row],[Section]],AF:AJ,3,FALSE)</f>
        <v>8.1823199999999989</v>
      </c>
      <c r="AC39" s="245">
        <f>IF($AB$2="Margin",Table_TB_Cost[[#This Row],[TOTAL COST]]/(1-$AC$2),Table_TB_Cost[[#This Row],[List Price]]*(1-$AC$2))</f>
        <v>16.364639999999998</v>
      </c>
      <c r="AD39" s="4">
        <f>(Table_TB_Cost[[#This Row],[Metal Sell Price]]-Table_TB_Cost[[#This Row],[TOTAL COST]])/Table_TB_Cost[[#This Row],[Metal Sell Price]]</f>
        <v>0.5</v>
      </c>
      <c r="AF39" t="s">
        <v>14653</v>
      </c>
      <c r="AG39">
        <v>1014894</v>
      </c>
      <c r="AH39">
        <v>17.152470000000001</v>
      </c>
      <c r="AI39">
        <v>17.152470000000001</v>
      </c>
      <c r="AJ39">
        <v>17.152470000000001</v>
      </c>
      <c r="AK39">
        <v>17.152470000000001</v>
      </c>
      <c r="AL39">
        <v>17.152470000000001</v>
      </c>
      <c r="AM39">
        <v>17.152470000000001</v>
      </c>
      <c r="AN39">
        <v>17.152470000000001</v>
      </c>
      <c r="AO39">
        <v>17.152439999999999</v>
      </c>
      <c r="AP39">
        <v>32.700000000000003</v>
      </c>
      <c r="AQ39">
        <v>26.45</v>
      </c>
      <c r="AS39" s="148"/>
      <c r="AW39" t="str">
        <f>VLOOKUP(AF39,Table_TB_Cost[[Section]:[Basic Material]],2,FALSE)</f>
        <v>Ftrline - LS/SD/SW - Flyscreen Adaptor</v>
      </c>
      <c r="AX39" s="224" t="s">
        <v>14653</v>
      </c>
      <c r="AY39" s="223" t="str">
        <f>VLOOKUP(AX39,Table_TB_Cost[#All],5,FALSE)</f>
        <v>FP</v>
      </c>
    </row>
    <row r="40" spans="1:51" x14ac:dyDescent="0.25">
      <c r="A40" t="s">
        <v>35</v>
      </c>
      <c r="B40" t="s">
        <v>26752</v>
      </c>
      <c r="C40" t="s">
        <v>72</v>
      </c>
      <c r="D40" s="165">
        <v>5.44</v>
      </c>
      <c r="E40" s="165">
        <v>6.72</v>
      </c>
      <c r="F40" s="165">
        <v>7.91</v>
      </c>
      <c r="G40" s="165">
        <v>12.71</v>
      </c>
      <c r="H40" s="165">
        <v>13.83</v>
      </c>
      <c r="I40" s="2"/>
      <c r="J40" s="2"/>
      <c r="K40" s="2">
        <f>'3.Edit Pricing'!$B$42</f>
        <v>99</v>
      </c>
      <c r="L40" s="151" t="s">
        <v>29358</v>
      </c>
      <c r="R40" s="226"/>
      <c r="S40" s="129" t="s">
        <v>14645</v>
      </c>
      <c r="T40" t="str">
        <f>VLOOKUP(Table_TB_Cost[[#This Row],[Section]],DATA!A:K,2,FALSE)</f>
        <v>Ftrline - LS/SD/SW - OXXO Adaptor</v>
      </c>
      <c r="U40">
        <v>6.5</v>
      </c>
      <c r="V40" s="150">
        <f>VLOOKUP(Table_TB_Cost[[#This Row],[Section]],DATA!A:K,4,FALSE)</f>
        <v>0.90800000000000003</v>
      </c>
      <c r="W40" s="150" t="str">
        <f>LEFT(VLOOKUP(Table_TB_Cost[[#This Row],[Section]],Table5[],10,FALSE),2)</f>
        <v>FW</v>
      </c>
      <c r="X40" s="150" t="str">
        <f>IF(Table_TB_Cost[[#This Row],[Weight/m]]&lt;0.5,1*2.5,"")</f>
        <v/>
      </c>
      <c r="Y40" s="214" t="s">
        <v>75</v>
      </c>
      <c r="Z40" s="111" t="str">
        <f>IF(Table_TB_Cost[[#This Row],[Roll?]]="Y",(2.5/Table_TB_Cost[[#This Row],[Weight/m]]/0.8)*2.5,"")</f>
        <v/>
      </c>
      <c r="AA40" s="245">
        <f>SUM(VLOOKUP(Table_TB_Cost[[#This Row],[MPG]],TB_MPG,2,FALSE),Table_TB_Cost[[#This Row],[MPM Surcharge]],Table_TB_Cost[[#This Row],[Rolling Factor (Cost/0.8*2.5)]])*Table_TB_Cost[[#This Row],[Weight/m]]*Table_TB_Cost[[#This Row],[Length]]</f>
        <v>475.40609999999998</v>
      </c>
      <c r="AB40" s="245">
        <f>VLOOKUP(Table_TB_Cost[[#This Row],[Section]],AF:AJ,3,FALSE)</f>
        <v>72.80583</v>
      </c>
      <c r="AC40" s="245">
        <f>IF($AB$2="Margin",Table_TB_Cost[[#This Row],[TOTAL COST]]/(1-$AC$2),Table_TB_Cost[[#This Row],[List Price]]*(1-$AC$2))</f>
        <v>145.61166</v>
      </c>
      <c r="AD40" s="4">
        <f>(Table_TB_Cost[[#This Row],[Metal Sell Price]]-Table_TB_Cost[[#This Row],[TOTAL COST]])/Table_TB_Cost[[#This Row],[Metal Sell Price]]</f>
        <v>0.5</v>
      </c>
      <c r="AF40" t="s">
        <v>17187</v>
      </c>
      <c r="AG40">
        <v>1019244</v>
      </c>
      <c r="AH40">
        <v>25.445319999999999</v>
      </c>
      <c r="AI40">
        <v>25.445319999999999</v>
      </c>
      <c r="AJ40">
        <v>25.445319999999999</v>
      </c>
      <c r="AK40">
        <v>25.445319999999999</v>
      </c>
      <c r="AL40">
        <v>25.445319999999999</v>
      </c>
      <c r="AM40">
        <v>25.445319999999999</v>
      </c>
      <c r="AN40">
        <v>25.44538</v>
      </c>
      <c r="AO40">
        <v>25.445400000000003</v>
      </c>
      <c r="AP40">
        <v>34.020000000000003</v>
      </c>
      <c r="AQ40">
        <v>27.52</v>
      </c>
      <c r="AS40" s="148"/>
      <c r="AW40" t="str">
        <f>VLOOKUP(AF40,Table_TB_Cost[[Section]:[Basic Material]],2,FALSE)</f>
        <v>Ftrline - SD/SW Drive Gear Trim</v>
      </c>
      <c r="AX40" s="225" t="s">
        <v>17187</v>
      </c>
      <c r="AY40" s="223" t="str">
        <f>VLOOKUP(AX40,Table_TB_Cost[#All],5,FALSE)</f>
        <v>FP</v>
      </c>
    </row>
    <row r="41" spans="1:51" x14ac:dyDescent="0.25">
      <c r="D41" s="2"/>
      <c r="E41" s="2"/>
      <c r="F41" s="2"/>
      <c r="G41" s="2"/>
      <c r="H41" s="2"/>
      <c r="I41" s="2"/>
      <c r="J41" s="2"/>
      <c r="K41" s="2"/>
      <c r="R41" s="226"/>
      <c r="S41" s="129" t="s">
        <v>14647</v>
      </c>
      <c r="T41" t="str">
        <f>VLOOKUP(Table_TB_Cost[[#This Row],[Section]],DATA!A:K,2,FALSE)</f>
        <v>Ftrline - LS/SD/SW - Interlock Adaptor</v>
      </c>
      <c r="U41">
        <v>6.5</v>
      </c>
      <c r="V41" s="150">
        <f>VLOOKUP(Table_TB_Cost[[#This Row],[Section]],DATA!A:K,4,FALSE)</f>
        <v>0.495</v>
      </c>
      <c r="W41" s="150" t="str">
        <f>LEFT(VLOOKUP(Table_TB_Cost[[#This Row],[Section]],Table5[],10,FALSE),2)</f>
        <v>FP</v>
      </c>
      <c r="X41" s="150">
        <f>IF(Table_TB_Cost[[#This Row],[Weight/m]]&lt;0.5,1*2.5,"")</f>
        <v>2.5</v>
      </c>
      <c r="Y41" s="214" t="s">
        <v>75</v>
      </c>
      <c r="Z41" s="111" t="str">
        <f>IF(Table_TB_Cost[[#This Row],[Roll?]]="Y",(2.5/Table_TB_Cost[[#This Row],[Weight/m]]/0.8)*2.5,"")</f>
        <v/>
      </c>
      <c r="AA41" s="245">
        <f>SUM(VLOOKUP(Table_TB_Cost[[#This Row],[MPG]],TB_MPG,2,FALSE),Table_TB_Cost[[#This Row],[MPM Surcharge]],Table_TB_Cost[[#This Row],[Rolling Factor (Cost/0.8*2.5)]])*Table_TB_Cost[[#This Row],[Weight/m]]*Table_TB_Cost[[#This Row],[Length]]</f>
        <v>188.28810000000001</v>
      </c>
      <c r="AB41" s="245">
        <f>VLOOKUP(Table_TB_Cost[[#This Row],[Section]],AF:AJ,3,FALSE)</f>
        <v>85.828389999999999</v>
      </c>
      <c r="AC41" s="245">
        <f>IF($AB$2="Margin",Table_TB_Cost[[#This Row],[TOTAL COST]]/(1-$AC$2),Table_TB_Cost[[#This Row],[List Price]]*(1-$AC$2))</f>
        <v>171.65678</v>
      </c>
      <c r="AD41" s="4">
        <f>(Table_TB_Cost[[#This Row],[Metal Sell Price]]-Table_TB_Cost[[#This Row],[TOTAL COST]])/Table_TB_Cost[[#This Row],[Metal Sell Price]]</f>
        <v>0.5</v>
      </c>
      <c r="AF41" t="s">
        <v>17258</v>
      </c>
      <c r="AG41">
        <v>1023149</v>
      </c>
      <c r="AH41">
        <v>8.3587900000000008</v>
      </c>
      <c r="AI41">
        <v>8.3587900000000008</v>
      </c>
      <c r="AJ41">
        <v>8.3587900000000008</v>
      </c>
      <c r="AK41">
        <v>8.3587900000000008</v>
      </c>
      <c r="AL41">
        <v>8.3587900000000008</v>
      </c>
      <c r="AM41">
        <v>8.3587900000000008</v>
      </c>
      <c r="AN41">
        <v>8.3587900000000008</v>
      </c>
      <c r="AO41">
        <v>8.3587199999999999</v>
      </c>
      <c r="AP41">
        <v>16.989999999999998</v>
      </c>
      <c r="AQ41">
        <v>14.72</v>
      </c>
      <c r="AS41" s="148"/>
      <c r="AW41" t="str">
        <f>VLOOKUP(AF41,Table_TB_Cost[[Section]:[Basic Material]],2,FALSE)</f>
        <v>Ftrline - Transom/Mullion Coupler</v>
      </c>
      <c r="AX41" s="222" t="s">
        <v>17258</v>
      </c>
      <c r="AY41" s="223" t="str">
        <f>VLOOKUP(AX41,Table_TB_Cost[#All],5,FALSE)</f>
        <v>FH</v>
      </c>
    </row>
    <row r="42" spans="1:51" x14ac:dyDescent="0.25">
      <c r="A42" s="8" t="s">
        <v>21012</v>
      </c>
      <c r="B42" s="8"/>
      <c r="C42" s="8"/>
      <c r="D42" s="8"/>
      <c r="E42" s="8"/>
      <c r="F42" s="8"/>
      <c r="G42" s="8"/>
      <c r="H42" s="8"/>
      <c r="I42" s="8"/>
      <c r="J42" s="8"/>
      <c r="K42" s="192"/>
      <c r="L42" s="8"/>
      <c r="M42" s="8"/>
      <c r="N42" s="8"/>
      <c r="R42" s="226"/>
      <c r="S42" s="129" t="s">
        <v>14649</v>
      </c>
      <c r="T42" t="str">
        <f>VLOOKUP(Table_TB_Cost[[#This Row],[Section]],DATA!A:K,2,FALSE)</f>
        <v>Ftrline - LS/SD/SW - Stacking Head/Sill/Jamb</v>
      </c>
      <c r="U42">
        <v>6.5</v>
      </c>
      <c r="V42" s="150">
        <f>VLOOKUP(Table_TB_Cost[[#This Row],[Section]],DATA!A:K,4,FALSE)</f>
        <v>3.1880000000000002</v>
      </c>
      <c r="W42" s="150" t="str">
        <f>LEFT(VLOOKUP(Table_TB_Cost[[#This Row],[Section]],Table5[],10,FALSE),2)</f>
        <v>FE</v>
      </c>
      <c r="X42" s="150" t="str">
        <f>IF(Table_TB_Cost[[#This Row],[Weight/m]]&lt;0.5,1*2.5,"")</f>
        <v/>
      </c>
      <c r="Y42" s="214" t="s">
        <v>75</v>
      </c>
      <c r="Z42" s="111" t="str">
        <f>IF(Table_TB_Cost[[#This Row],[Roll?]]="Y",(2.5/Table_TB_Cost[[#This Row],[Weight/m]]/0.8)*2.5,"")</f>
        <v/>
      </c>
      <c r="AA42" s="245">
        <f>SUM(VLOOKUP(Table_TB_Cost[[#This Row],[MPG]],TB_MPG,2,FALSE),Table_TB_Cost[[#This Row],[MPM Surcharge]],Table_TB_Cost[[#This Row],[Rolling Factor (Cost/0.8*2.5)]])*Table_TB_Cost[[#This Row],[Weight/m]]*Table_TB_Cost[[#This Row],[Length]]</f>
        <v>2457.2147600000003</v>
      </c>
      <c r="AB42" s="245">
        <f>VLOOKUP(Table_TB_Cost[[#This Row],[Section]],AF:AJ,3,FALSE)</f>
        <v>503.93</v>
      </c>
      <c r="AC42" s="245">
        <f>IF($AB$2="Margin",Table_TB_Cost[[#This Row],[TOTAL COST]]/(1-$AC$2),Table_TB_Cost[[#This Row],[List Price]]*(1-$AC$2))</f>
        <v>1007.86</v>
      </c>
      <c r="AD42" s="4">
        <f>(Table_TB_Cost[[#This Row],[Metal Sell Price]]-Table_TB_Cost[[#This Row],[TOTAL COST]])/Table_TB_Cost[[#This Row],[Metal Sell Price]]</f>
        <v>0.5</v>
      </c>
      <c r="AF42" t="s">
        <v>17268</v>
      </c>
      <c r="AG42">
        <v>734876</v>
      </c>
      <c r="AH42">
        <v>137.28393</v>
      </c>
      <c r="AI42">
        <v>131.92106000000001</v>
      </c>
      <c r="AJ42">
        <v>130.59828999999999</v>
      </c>
      <c r="AK42">
        <v>121.61316000000001</v>
      </c>
      <c r="AL42">
        <v>119.47783</v>
      </c>
      <c r="AM42">
        <v>117.54167</v>
      </c>
      <c r="AN42">
        <v>126.85619</v>
      </c>
      <c r="AO42">
        <v>128.34</v>
      </c>
      <c r="AP42">
        <v>127.31</v>
      </c>
      <c r="AQ42">
        <v>115.59</v>
      </c>
      <c r="AR42">
        <v>126.09</v>
      </c>
      <c r="AS42" s="148">
        <v>127.32</v>
      </c>
      <c r="AT42">
        <v>131.55000000000001</v>
      </c>
      <c r="AU42" s="145"/>
      <c r="AV42" s="63"/>
      <c r="AW42" t="str">
        <f>VLOOKUP(AF42,Table_TB_Cost[[Section]:[Basic Material]],2,FALSE)</f>
        <v>629TB - 150MM Sub Head 150X50</v>
      </c>
      <c r="AX42" s="221" t="s">
        <v>17268</v>
      </c>
      <c r="AY42" s="223" t="str">
        <f>VLOOKUP(AX42,Table_TB_Cost[#All],5,FALSE)</f>
        <v>FJ</v>
      </c>
    </row>
    <row r="43" spans="1:51" x14ac:dyDescent="0.25">
      <c r="A43" s="193" t="s">
        <v>20075</v>
      </c>
      <c r="B43" s="193" t="s">
        <v>41</v>
      </c>
      <c r="C43" s="193" t="s">
        <v>20996</v>
      </c>
      <c r="D43" s="193" t="s">
        <v>20997</v>
      </c>
      <c r="E43" s="193" t="s">
        <v>39</v>
      </c>
      <c r="F43" s="193" t="s">
        <v>21002</v>
      </c>
      <c r="G43" s="193" t="s">
        <v>64</v>
      </c>
      <c r="H43" s="193" t="s">
        <v>33</v>
      </c>
      <c r="I43" s="193" t="s">
        <v>34</v>
      </c>
      <c r="J43" s="193" t="s">
        <v>21003</v>
      </c>
      <c r="K43" s="194" t="s">
        <v>21009</v>
      </c>
      <c r="L43" s="193" t="s">
        <v>21014</v>
      </c>
      <c r="M43" s="193" t="s">
        <v>21015</v>
      </c>
      <c r="N43" s="193" t="s">
        <v>21016</v>
      </c>
      <c r="R43" s="226"/>
      <c r="S43" s="129" t="s">
        <v>14651</v>
      </c>
      <c r="T43" t="s">
        <v>26401</v>
      </c>
      <c r="V43" s="150"/>
      <c r="W43" s="150"/>
      <c r="X43" s="150">
        <f>IF(Table_TB_Cost[[#This Row],[Weight/m]]&lt;0.5,1*2.5,"")</f>
        <v>2.5</v>
      </c>
      <c r="Y43" s="214"/>
      <c r="Z43" s="111"/>
      <c r="AA43" s="245" t="e">
        <f>SUM(VLOOKUP(Table_TB_Cost[[#This Row],[MPG]],TB_MPG,2,FALSE),Table_TB_Cost[[#This Row],[MPM Surcharge]],Table_TB_Cost[[#This Row],[Rolling Factor (Cost/0.8*2.5)]])*Table_TB_Cost[[#This Row],[Weight/m]]*Table_TB_Cost[[#This Row],[Length]]</f>
        <v>#N/A</v>
      </c>
      <c r="AB43" s="245" t="e">
        <f>VLOOKUP(Table_TB_Cost[[#This Row],[Section]],AF:AJ,3,FALSE)</f>
        <v>#N/A</v>
      </c>
      <c r="AC43" s="245" t="e">
        <f>IF($AB$2="Margin",Table_TB_Cost[[#This Row],[TOTAL COST]]/(1-$AC$2),Table_TB_Cost[[#This Row],[List Price]]*(1-$AC$2))</f>
        <v>#N/A</v>
      </c>
      <c r="AD43" s="4" t="e">
        <f>(Table_TB_Cost[[#This Row],[Metal Sell Price]]-Table_TB_Cost[[#This Row],[TOTAL COST]])/Table_TB_Cost[[#This Row],[Metal Sell Price]]</f>
        <v>#N/A</v>
      </c>
      <c r="AF43" t="s">
        <v>17269</v>
      </c>
      <c r="AG43">
        <v>734877</v>
      </c>
      <c r="AH43">
        <v>143.66152</v>
      </c>
      <c r="AI43">
        <v>142.58548000000002</v>
      </c>
      <c r="AJ43">
        <v>140.40162000000001</v>
      </c>
      <c r="AK43">
        <v>131.14939999999999</v>
      </c>
      <c r="AL43">
        <v>132.85920000000002</v>
      </c>
      <c r="AM43">
        <v>129.29991000000001</v>
      </c>
      <c r="AN43">
        <v>136.53657999999999</v>
      </c>
      <c r="AO43">
        <v>136.53657999999999</v>
      </c>
      <c r="AP43">
        <v>137.74</v>
      </c>
      <c r="AQ43">
        <v>126.01</v>
      </c>
      <c r="AR43">
        <v>122.19</v>
      </c>
      <c r="AS43" s="148">
        <v>123.39</v>
      </c>
      <c r="AT43">
        <v>127.48</v>
      </c>
      <c r="AU43" s="145"/>
      <c r="AV43" s="63"/>
      <c r="AW43" t="str">
        <f>VLOOKUP(AF43,Table_TB_Cost[[Section]:[Basic Material]],2,FALSE)</f>
        <v>629TB - 150MM Sub Sill Flat Leg</v>
      </c>
      <c r="AX43" s="222" t="s">
        <v>17269</v>
      </c>
      <c r="AY43" s="223" t="str">
        <f>VLOOKUP(AX43,Table_TB_Cost[#All],5,FALSE)</f>
        <v>FL</v>
      </c>
    </row>
    <row r="44" spans="1:51" x14ac:dyDescent="0.25">
      <c r="A44" t="str">
        <f>'1.Project Details'!$B$24</f>
        <v>Mill Finish</v>
      </c>
      <c r="B44">
        <f>'1.Project Details'!$B$26</f>
        <v>0</v>
      </c>
      <c r="C44" t="e">
        <f>VLOOKUP(B44,$B$28:$C$40,2,FALSE)</f>
        <v>#N/A</v>
      </c>
      <c r="D44">
        <f>'1.Project Details'!$B$28</f>
        <v>0</v>
      </c>
      <c r="E44" s="2" t="e">
        <f>VLOOKUP(B44,$B$27:$K$40,MATCH(D44,$B$27:$K$27,0),FALSE)</f>
        <v>#N/A</v>
      </c>
      <c r="F44" s="2">
        <f>'3.Edit Pricing'!$B$44</f>
        <v>99</v>
      </c>
      <c r="G44" s="2" t="e">
        <f>$E$44/(1-VLOOKUP($J$44,$A$54:$N$60,L44))</f>
        <v>#N/A</v>
      </c>
      <c r="H44" s="2" t="e">
        <f>$E$44/(1-VLOOKUP($J$44,$A$54:$N$60,M44))</f>
        <v>#N/A</v>
      </c>
      <c r="I44" s="2" t="e">
        <f>$E$44/(1-VLOOKUP($J$44,$A$54:$N$60,N44))</f>
        <v>#N/A</v>
      </c>
      <c r="J44">
        <f>'3.Edit Pricing'!$B$28</f>
        <v>2.4115000000000002</v>
      </c>
      <c r="K44" s="2" t="e">
        <f>HLOOKUP($D$44,$D$27:$K$40,10,FALSE)</f>
        <v>#N/A</v>
      </c>
      <c r="L44" t="e">
        <f>IF($K$44="a",3,IF($K$44="b",6,IF($K$44="c",9,IF($K$44="d",12,0))))</f>
        <v>#N/A</v>
      </c>
      <c r="M44" t="e">
        <f>L44+1</f>
        <v>#N/A</v>
      </c>
      <c r="N44" t="e">
        <f>L44+2</f>
        <v>#N/A</v>
      </c>
      <c r="R44" s="226"/>
      <c r="S44" s="129" t="s">
        <v>14653</v>
      </c>
      <c r="T44" t="str">
        <f>VLOOKUP(Table_TB_Cost[[#This Row],[Section]],DATA!A:K,2,FALSE)</f>
        <v>Ftrline - LS/SD/SW - Flyscreen Adaptor</v>
      </c>
      <c r="U44">
        <v>6.5</v>
      </c>
      <c r="V44" s="150">
        <f>VLOOKUP(Table_TB_Cost[[#This Row],[Section]],DATA!A:K,4,FALSE)</f>
        <v>0.36099999999999999</v>
      </c>
      <c r="W44" s="150" t="str">
        <f>LEFT(VLOOKUP(Table_TB_Cost[[#This Row],[Section]],Table5[],10,FALSE),2)</f>
        <v>FP</v>
      </c>
      <c r="X44" s="150">
        <f>IF(Table_TB_Cost[[#This Row],[Weight/m]]&lt;0.5,1*2.5,"")</f>
        <v>2.5</v>
      </c>
      <c r="Y44" s="214" t="s">
        <v>75</v>
      </c>
      <c r="Z44" s="111" t="str">
        <f>IF(Table_TB_Cost[[#This Row],[Roll?]]="Y",(2.5/Table_TB_Cost[[#This Row],[Weight/m]]/0.8)*2.5,"")</f>
        <v/>
      </c>
      <c r="AA44" s="245">
        <f>SUM(VLOOKUP(Table_TB_Cost[[#This Row],[MPG]],TB_MPG,2,FALSE),Table_TB_Cost[[#This Row],[MPM Surcharge]],Table_TB_Cost[[#This Row],[Rolling Factor (Cost/0.8*2.5)]])*Table_TB_Cost[[#This Row],[Weight/m]]*Table_TB_Cost[[#This Row],[Length]]</f>
        <v>137.31718000000001</v>
      </c>
      <c r="AB44" s="245">
        <f>VLOOKUP(Table_TB_Cost[[#This Row],[Section]],AF:AJ,3,FALSE)</f>
        <v>17.152470000000001</v>
      </c>
      <c r="AC44" s="245">
        <f>IF($AB$2="Margin",Table_TB_Cost[[#This Row],[TOTAL COST]]/(1-$AC$2),Table_TB_Cost[[#This Row],[List Price]]*(1-$AC$2))</f>
        <v>34.304940000000002</v>
      </c>
      <c r="AD44" s="4">
        <f>(Table_TB_Cost[[#This Row],[Metal Sell Price]]-Table_TB_Cost[[#This Row],[TOTAL COST]])/Table_TB_Cost[[#This Row],[Metal Sell Price]]</f>
        <v>0.5</v>
      </c>
      <c r="AF44" t="s">
        <v>17270</v>
      </c>
      <c r="AG44">
        <v>734878</v>
      </c>
      <c r="AH44">
        <v>126.68232</v>
      </c>
      <c r="AI44">
        <v>122.39605</v>
      </c>
      <c r="AJ44">
        <v>118.35980000000001</v>
      </c>
      <c r="AK44">
        <v>118.35983999999999</v>
      </c>
      <c r="AL44">
        <v>111.89758</v>
      </c>
      <c r="AM44">
        <v>111.89778</v>
      </c>
      <c r="AN44">
        <v>127.92178999999999</v>
      </c>
      <c r="AO44">
        <v>119.05932000000001</v>
      </c>
      <c r="AP44">
        <v>119.32000000000001</v>
      </c>
      <c r="AQ44">
        <v>108.66</v>
      </c>
      <c r="AR44">
        <v>118.92</v>
      </c>
      <c r="AS44" s="148">
        <v>120.08</v>
      </c>
      <c r="AT44">
        <v>124.07</v>
      </c>
      <c r="AU44" s="145"/>
      <c r="AV44" s="63"/>
      <c r="AW44" t="str">
        <f>VLOOKUP(AF44,Table_TB_Cost[[Section]:[Basic Material]],2,FALSE)</f>
        <v>629TB - 150MM Sub Frame 2-PC Base</v>
      </c>
      <c r="AX44" s="221" t="s">
        <v>17270</v>
      </c>
      <c r="AY44" s="223" t="str">
        <f>VLOOKUP(AX44,Table_TB_Cost[#All],5,FALSE)</f>
        <v>FJ</v>
      </c>
    </row>
    <row r="45" spans="1:51" x14ac:dyDescent="0.25">
      <c r="E45" s="2"/>
      <c r="F45" s="15"/>
      <c r="G45" s="4" t="e">
        <f>VLOOKUP($J$44,$A$54:$N$60,L44)</f>
        <v>#REF!</v>
      </c>
      <c r="H45" s="4" t="e">
        <f>VLOOKUP($J$44,$A$54:$N$60,M44)</f>
        <v>#REF!</v>
      </c>
      <c r="I45" s="4" t="e">
        <f>VLOOKUP($J$44,$A$54:$N$60,N44)</f>
        <v>#REF!</v>
      </c>
      <c r="K45" s="2"/>
      <c r="R45" s="226"/>
      <c r="S45" s="129" t="s">
        <v>17187</v>
      </c>
      <c r="T45" t="str">
        <f>VLOOKUP(Table_TB_Cost[[#This Row],[Section]],DATA!A:K,2,FALSE)</f>
        <v>Ftrline - SD/SW Drive Gear Trim</v>
      </c>
      <c r="U45">
        <v>6.5</v>
      </c>
      <c r="V45" s="150">
        <f>VLOOKUP(Table_TB_Cost[[#This Row],[Section]],DATA!A:K,4,FALSE)</f>
        <v>0.36499999999999999</v>
      </c>
      <c r="W45" s="150" t="str">
        <f>LEFT(VLOOKUP(Table_TB_Cost[[#This Row],[Section]],Table5[],10,FALSE),2)</f>
        <v>FP</v>
      </c>
      <c r="X45" s="150">
        <f>IF(Table_TB_Cost[[#This Row],[Weight/m]]&lt;0.5,1*2.5,"")</f>
        <v>2.5</v>
      </c>
      <c r="Y45" s="214" t="s">
        <v>75</v>
      </c>
      <c r="Z45" s="111" t="str">
        <f>IF(Table_TB_Cost[[#This Row],[Roll?]]="Y",(2.5/Table_TB_Cost[[#This Row],[Weight/m]]/0.8)*2.5,"")</f>
        <v/>
      </c>
      <c r="AA45" s="245">
        <f>SUM(VLOOKUP(Table_TB_Cost[[#This Row],[MPG]],TB_MPG,2,FALSE),Table_TB_Cost[[#This Row],[MPM Surcharge]],Table_TB_Cost[[#This Row],[Rolling Factor (Cost/0.8*2.5)]])*Table_TB_Cost[[#This Row],[Weight/m]]*Table_TB_Cost[[#This Row],[Length]]</f>
        <v>138.83869999999999</v>
      </c>
      <c r="AB45" s="245">
        <f>VLOOKUP(Table_TB_Cost[[#This Row],[Section]],AF:AJ,3,FALSE)</f>
        <v>25.445319999999999</v>
      </c>
      <c r="AC45" s="245">
        <f>IF($AB$2="Margin",Table_TB_Cost[[#This Row],[TOTAL COST]]/(1-$AC$2),Table_TB_Cost[[#This Row],[List Price]]*(1-$AC$2))</f>
        <v>50.890639999999998</v>
      </c>
      <c r="AD45" s="4">
        <f>(Table_TB_Cost[[#This Row],[Metal Sell Price]]-Table_TB_Cost[[#This Row],[TOTAL COST]])/Table_TB_Cost[[#This Row],[Metal Sell Price]]</f>
        <v>0.5</v>
      </c>
      <c r="AF45" t="s">
        <v>17271</v>
      </c>
      <c r="AG45">
        <v>734879</v>
      </c>
      <c r="AH45">
        <v>222.23593</v>
      </c>
      <c r="AI45">
        <v>212.93651</v>
      </c>
      <c r="AJ45">
        <v>214.37260999999998</v>
      </c>
      <c r="AK45">
        <v>196.84763000000001</v>
      </c>
      <c r="AL45">
        <v>196.44497000000001</v>
      </c>
      <c r="AM45">
        <v>189.87764999999999</v>
      </c>
      <c r="AN45">
        <v>215.67637999999999</v>
      </c>
      <c r="AO45">
        <v>192.25395</v>
      </c>
      <c r="AP45">
        <v>203.49</v>
      </c>
      <c r="AQ45">
        <v>182.11</v>
      </c>
      <c r="AR45">
        <v>202.9</v>
      </c>
      <c r="AS45" s="148">
        <v>204.88</v>
      </c>
      <c r="AT45">
        <v>211.68</v>
      </c>
      <c r="AU45" s="145"/>
      <c r="AV45" s="63"/>
      <c r="AW45" t="str">
        <f>VLOOKUP(AF45,Table_TB_Cost[[Section]:[Basic Material]],2,FALSE)</f>
        <v>629TB - 150MM Frame/Mullion</v>
      </c>
      <c r="AX45" s="222" t="s">
        <v>17271</v>
      </c>
      <c r="AY45" s="223" t="str">
        <f>VLOOKUP(AX45,Table_TB_Cost[#All],5,FALSE)</f>
        <v>FI</v>
      </c>
    </row>
    <row r="46" spans="1:51" x14ac:dyDescent="0.25">
      <c r="A46" t="str">
        <f>'1.Project Details'!$B$24</f>
        <v>Mill Finish</v>
      </c>
      <c r="B46" t="s">
        <v>21614</v>
      </c>
      <c r="C46" t="s">
        <v>72</v>
      </c>
      <c r="D46">
        <f>'1.Project Details'!$B$28</f>
        <v>0</v>
      </c>
      <c r="E46" s="2" t="e">
        <f>VLOOKUP(B46,$B$27:$K$40,MATCH(D46,$B$27:$K$27,0),FALSE)</f>
        <v>#N/A</v>
      </c>
      <c r="F46" s="2">
        <f>'3.Edit Pricing'!$B$50</f>
        <v>99</v>
      </c>
      <c r="G46" s="2" t="e">
        <f>$E$46/(1-VLOOKUP($J$46,$A$54:$N$60,L46))</f>
        <v>#N/A</v>
      </c>
      <c r="H46" s="2" t="e">
        <f>$E$46/(1-VLOOKUP($J$46,$A$54:$N$60,M46))</f>
        <v>#N/A</v>
      </c>
      <c r="I46" s="2" t="e">
        <f>$E$46/(1-VLOOKUP($J$46,$A$54:$N$60,N46))</f>
        <v>#N/A</v>
      </c>
      <c r="J46">
        <f>'3.Edit Pricing'!$B$28</f>
        <v>2.4115000000000002</v>
      </c>
      <c r="K46" s="2" t="e">
        <f>HLOOKUP($D$46,$D$27:$K$38,10,FALSE)</f>
        <v>#N/A</v>
      </c>
      <c r="L46" t="e">
        <f>IF($K$46="a",3,IF($K$46="b",6,IF($K$46="c",9,IF($K$46="d",12,0))))</f>
        <v>#N/A</v>
      </c>
      <c r="M46" t="e">
        <f>L46+1</f>
        <v>#N/A</v>
      </c>
      <c r="N46" t="e">
        <f>L46+2</f>
        <v>#N/A</v>
      </c>
      <c r="R46" s="226"/>
      <c r="S46" t="s">
        <v>17258</v>
      </c>
      <c r="T46" t="str">
        <f>VLOOKUP(Table_TB_Cost[[#This Row],[Section]],DATA!A:K,2,FALSE)</f>
        <v>Ftrline - Transom/Mullion Coupler</v>
      </c>
      <c r="U46">
        <v>6.5</v>
      </c>
      <c r="V46" s="150">
        <f>VLOOKUP(Table_TB_Cost[[#This Row],[Section]],DATA!A:K,4,FALSE)</f>
        <v>0.36399999999999999</v>
      </c>
      <c r="W46" s="150" t="str">
        <f>LEFT(VLOOKUP(Table_TB_Cost[[#This Row],[Section]],Table5[],10,FALSE),2)</f>
        <v>FH</v>
      </c>
      <c r="X46" s="150">
        <f>IF(Table_TB_Cost[[#This Row],[Weight/m]]&lt;0.5,1*2.5,"")</f>
        <v>2.5</v>
      </c>
      <c r="Y46" s="214" t="s">
        <v>75</v>
      </c>
      <c r="Z46" s="111" t="str">
        <f>IF(Table_TB_Cost[[#This Row],[Roll?]]="Y",(2.5/Table_TB_Cost[[#This Row],[Weight/m]]/0.8)*2.5,"")</f>
        <v/>
      </c>
      <c r="AA46" s="245">
        <f>SUM(VLOOKUP(Table_TB_Cost[[#This Row],[MPG]],TB_MPG,2,FALSE),Table_TB_Cost[[#This Row],[MPM Surcharge]],Table_TB_Cost[[#This Row],[Rolling Factor (Cost/0.8*2.5)]])*Table_TB_Cost[[#This Row],[Weight/m]]*Table_TB_Cost[[#This Row],[Length]]</f>
        <v>72.186660000000003</v>
      </c>
      <c r="AB46" s="245">
        <f>VLOOKUP(Table_TB_Cost[[#This Row],[Section]],AF:AJ,3,FALSE)</f>
        <v>8.3587900000000008</v>
      </c>
      <c r="AC46" s="245">
        <f>IF($AB$2="Margin",Table_TB_Cost[[#This Row],[TOTAL COST]]/(1-$AC$2),Table_TB_Cost[[#This Row],[List Price]]*(1-$AC$2))</f>
        <v>16.717580000000002</v>
      </c>
      <c r="AD46" s="4">
        <f>(Table_TB_Cost[[#This Row],[Metal Sell Price]]-Table_TB_Cost[[#This Row],[TOTAL COST]])/Table_TB_Cost[[#This Row],[Metal Sell Price]]</f>
        <v>0.5</v>
      </c>
      <c r="AF46" t="s">
        <v>17272</v>
      </c>
      <c r="AG46">
        <v>734880</v>
      </c>
      <c r="AH46">
        <v>196.69451999999998</v>
      </c>
      <c r="AI46">
        <v>192.80854000000002</v>
      </c>
      <c r="AJ46">
        <v>186.55456000000001</v>
      </c>
      <c r="AK46">
        <v>179.75273999999999</v>
      </c>
      <c r="AL46">
        <v>176.20964999999998</v>
      </c>
      <c r="AM46">
        <v>173.02951999999999</v>
      </c>
      <c r="AN46">
        <v>222.97332999999998</v>
      </c>
      <c r="AO46">
        <v>152.32162</v>
      </c>
      <c r="AP46">
        <v>184.87</v>
      </c>
      <c r="AQ46">
        <v>165.97</v>
      </c>
      <c r="AR46">
        <v>178.66</v>
      </c>
      <c r="AS46" s="148">
        <v>180.41</v>
      </c>
      <c r="AT46">
        <v>186.4</v>
      </c>
      <c r="AU46" s="145"/>
      <c r="AV46" s="63"/>
      <c r="AW46" t="str">
        <f>VLOOKUP(AF46,Table_TB_Cost[[Section]:[Basic Material]],2,FALSE)</f>
        <v>629TB - 150MM External Sill/Transom</v>
      </c>
      <c r="AX46" s="221" t="s">
        <v>17272</v>
      </c>
      <c r="AY46" s="223" t="str">
        <f>VLOOKUP(AX46,Table_TB_Cost[#All],5,FALSE)</f>
        <v>FJ</v>
      </c>
    </row>
    <row r="47" spans="1:51" x14ac:dyDescent="0.25">
      <c r="A47" t="str">
        <f>'1.Project Details'!$B$24</f>
        <v>Mill Finish</v>
      </c>
      <c r="B47" t="s">
        <v>21611</v>
      </c>
      <c r="C47" t="s">
        <v>72</v>
      </c>
      <c r="D47">
        <f>'1.Project Details'!$B$28</f>
        <v>0</v>
      </c>
      <c r="E47" s="2" t="e">
        <f>VLOOKUP(B47,$B$27:$K$40,MATCH(D47,$B$27:$K$27,0),FALSE)</f>
        <v>#N/A</v>
      </c>
      <c r="F47" s="2">
        <f>'3.Edit Pricing'!$B$54</f>
        <v>99</v>
      </c>
      <c r="G47" s="2" t="e">
        <f>$E$47/(1-VLOOKUP($J$47,$A$54:$N$60,L47))</f>
        <v>#N/A</v>
      </c>
      <c r="H47" s="2" t="e">
        <f>$E$47/(1-VLOOKUP($J$47,$A$54:$N$60,M47))</f>
        <v>#N/A</v>
      </c>
      <c r="I47" s="2" t="e">
        <f>$E$47/(1-VLOOKUP($J$47,$A$54:$N$60,N47))</f>
        <v>#N/A</v>
      </c>
      <c r="J47">
        <f>'3.Edit Pricing'!$B$28</f>
        <v>2.4115000000000002</v>
      </c>
      <c r="K47" s="2" t="e">
        <f>HLOOKUP($D$47,$D$27:$K$40,10,FALSE)</f>
        <v>#N/A</v>
      </c>
      <c r="L47" t="e">
        <f>IF($K$47="a",3,IF($K$47="b",6,IF($K$47="c",9,IF($K$47="d",12,0))))</f>
        <v>#N/A</v>
      </c>
      <c r="M47" t="e">
        <f>L47+1</f>
        <v>#N/A</v>
      </c>
      <c r="N47" t="e">
        <f>L47+2</f>
        <v>#N/A</v>
      </c>
      <c r="R47" s="226"/>
      <c r="S47" t="s">
        <v>17268</v>
      </c>
      <c r="T47" t="str">
        <f>VLOOKUP(Table_TB_Cost[[#This Row],[Section]],DATA!A:K,2,FALSE)</f>
        <v>629TB - 150MM Sub Head 150X50</v>
      </c>
      <c r="U47">
        <v>6.5</v>
      </c>
      <c r="V47" s="150">
        <f>VLOOKUP(Table_TB_Cost[[#This Row],[Section]],DATA!A:K,4,FALSE)</f>
        <v>1.88</v>
      </c>
      <c r="W47" s="150" t="str">
        <f>LEFT(VLOOKUP(Table_TB_Cost[[#This Row],[Section]],Table5[],10,FALSE),2)</f>
        <v>FJ</v>
      </c>
      <c r="X47" s="150" t="str">
        <f>IF(Table_TB_Cost[[#This Row],[Weight/m]]&lt;0.5,1*2.5,"")</f>
        <v/>
      </c>
      <c r="Y47" s="214" t="s">
        <v>98</v>
      </c>
      <c r="Z47" s="111">
        <f>IF(Table_TB_Cost[[#This Row],[Roll?]]="Y",(2.5/Table_TB_Cost[[#This Row],[Weight/m]]/0.8)*2.5,"")</f>
        <v>4.1555851063829783</v>
      </c>
      <c r="AA47" s="245">
        <f>SUM(VLOOKUP(Table_TB_Cost[[#This Row],[MPG]],TB_MPG,2,FALSE),Table_TB_Cost[[#This Row],[MPM Surcharge]],Table_TB_Cost[[#This Row],[Rolling Factor (Cost/0.8*2.5)]])*Table_TB_Cost[[#This Row],[Weight/m]]*Table_TB_Cost[[#This Row],[Length]]</f>
        <v>478.60344999999995</v>
      </c>
      <c r="AB47" s="245">
        <f>VLOOKUP(Table_TB_Cost[[#This Row],[Section]],AF:AJ,3,FALSE)</f>
        <v>137.28393</v>
      </c>
      <c r="AC47" s="245">
        <f>IF($AB$2="Margin",Table_TB_Cost[[#This Row],[TOTAL COST]]/(1-$AC$2),Table_TB_Cost[[#This Row],[List Price]]*(1-$AC$2))</f>
        <v>274.56786</v>
      </c>
      <c r="AD47" s="4">
        <f>(Table_TB_Cost[[#This Row],[Metal Sell Price]]-Table_TB_Cost[[#This Row],[TOTAL COST]])/Table_TB_Cost[[#This Row],[Metal Sell Price]]</f>
        <v>0.5</v>
      </c>
      <c r="AF47" t="s">
        <v>17273</v>
      </c>
      <c r="AG47">
        <v>1067552</v>
      </c>
      <c r="AH47">
        <v>30.08933</v>
      </c>
      <c r="AI47">
        <v>30.877050000000001</v>
      </c>
      <c r="AJ47">
        <v>28.061</v>
      </c>
      <c r="AK47">
        <v>24.775680000000001</v>
      </c>
      <c r="AL47">
        <v>24.775669999999998</v>
      </c>
      <c r="AM47">
        <v>24.775729999999999</v>
      </c>
      <c r="AN47">
        <v>23.625709999999998</v>
      </c>
      <c r="AO47">
        <v>23.93974</v>
      </c>
      <c r="AP47">
        <v>26.51</v>
      </c>
      <c r="AQ47">
        <v>22.97</v>
      </c>
      <c r="AR47">
        <v>29.41</v>
      </c>
      <c r="AS47" s="148">
        <v>29.7</v>
      </c>
      <c r="AT47">
        <v>30.69</v>
      </c>
      <c r="AU47" s="145"/>
      <c r="AV47" s="63"/>
      <c r="AW47" t="str">
        <f>VLOOKUP(AF47,Table_TB_Cost[[Section]:[Basic Material]],2,FALSE)</f>
        <v>419TB - 150mm Sill Bead External</v>
      </c>
      <c r="AX47" s="222" t="s">
        <v>17273</v>
      </c>
      <c r="AY47" s="223" t="str">
        <f>VLOOKUP(AX47,Table_TB_Cost[#All],5,FALSE)</f>
        <v>FH</v>
      </c>
    </row>
    <row r="48" spans="1:51" x14ac:dyDescent="0.25">
      <c r="E48" s="2"/>
      <c r="F48" s="15">
        <f>'3.Edit Pricing'!$B$50</f>
        <v>99</v>
      </c>
      <c r="G48" s="4" t="e">
        <f t="shared" ref="G48:I49" si="3">VLOOKUP($J$44,$A$54:$N$60,L47)</f>
        <v>#REF!</v>
      </c>
      <c r="H48" s="4" t="e">
        <f t="shared" si="3"/>
        <v>#REF!</v>
      </c>
      <c r="I48" s="4" t="e">
        <f t="shared" si="3"/>
        <v>#REF!</v>
      </c>
      <c r="K48" s="2"/>
      <c r="R48" s="226"/>
      <c r="S48" t="s">
        <v>17269</v>
      </c>
      <c r="T48" t="str">
        <f>VLOOKUP(Table_TB_Cost[[#This Row],[Section]],DATA!A:K,2,FALSE)</f>
        <v>629TB - 150MM Sub Sill Flat Leg</v>
      </c>
      <c r="U48">
        <v>6.5</v>
      </c>
      <c r="V48" s="150">
        <f>VLOOKUP(Table_TB_Cost[[#This Row],[Section]],DATA!A:K,4,FALSE)</f>
        <v>1.7889999999999999</v>
      </c>
      <c r="W48" s="150" t="str">
        <f>LEFT(VLOOKUP(Table_TB_Cost[[#This Row],[Section]],Table5[],10,FALSE),2)</f>
        <v>FL</v>
      </c>
      <c r="X48" s="150" t="str">
        <f>IF(Table_TB_Cost[[#This Row],[Weight/m]]&lt;0.5,1*2.5,"")</f>
        <v/>
      </c>
      <c r="Y48" s="214" t="s">
        <v>98</v>
      </c>
      <c r="Z48" s="111">
        <f>IF(Table_TB_Cost[[#This Row],[Roll?]]="Y",(2.5/Table_TB_Cost[[#This Row],[Weight/m]]/0.8)*2.5,"")</f>
        <v>4.3669647847959752</v>
      </c>
      <c r="AA48" s="245">
        <f>SUM(VLOOKUP(Table_TB_Cost[[#This Row],[MPG]],TB_MPG,2,FALSE),Table_TB_Cost[[#This Row],[MPM Surcharge]],Table_TB_Cost[[#This Row],[Rolling Factor (Cost/0.8*2.5)]])*Table_TB_Cost[[#This Row],[Weight/m]]*Table_TB_Cost[[#This Row],[Length]]</f>
        <v>539.41082000000006</v>
      </c>
      <c r="AB48" s="245">
        <f>VLOOKUP(Table_TB_Cost[[#This Row],[Section]],AF:AJ,3,FALSE)</f>
        <v>143.66152</v>
      </c>
      <c r="AC48" s="245">
        <f>IF($AB$2="Margin",Table_TB_Cost[[#This Row],[TOTAL COST]]/(1-$AC$2),Table_TB_Cost[[#This Row],[List Price]]*(1-$AC$2))</f>
        <v>287.32303999999999</v>
      </c>
      <c r="AD48" s="4">
        <f>(Table_TB_Cost[[#This Row],[Metal Sell Price]]-Table_TB_Cost[[#This Row],[TOTAL COST]])/Table_TB_Cost[[#This Row],[Metal Sell Price]]</f>
        <v>0.5</v>
      </c>
      <c r="AF48" t="s">
        <v>17274</v>
      </c>
      <c r="AG48">
        <v>734881</v>
      </c>
      <c r="AH48">
        <v>206.65795</v>
      </c>
      <c r="AI48">
        <v>194.29614999999998</v>
      </c>
      <c r="AJ48">
        <v>193.51382999999998</v>
      </c>
      <c r="AK48">
        <v>195.74904999999998</v>
      </c>
      <c r="AL48">
        <v>178.97474</v>
      </c>
      <c r="AM48">
        <v>178.97517000000002</v>
      </c>
      <c r="AN48">
        <v>186.31845999999999</v>
      </c>
      <c r="AO48">
        <v>197.70285999999999</v>
      </c>
      <c r="AP48">
        <v>187.15</v>
      </c>
      <c r="AQ48">
        <v>167.96</v>
      </c>
      <c r="AR48">
        <v>181</v>
      </c>
      <c r="AS48" s="148">
        <v>182.78</v>
      </c>
      <c r="AT48">
        <v>188.84</v>
      </c>
      <c r="AU48" s="145"/>
      <c r="AV48" s="63"/>
      <c r="AW48" t="str">
        <f>VLOOKUP(AF48,Table_TB_Cost[[Section]:[Basic Material]],2,FALSE)</f>
        <v>629TB - 150MM Internal Sill/Transom</v>
      </c>
      <c r="AX48" s="221" t="s">
        <v>17274</v>
      </c>
      <c r="AY48" s="223" t="str">
        <f>VLOOKUP(AX48,Table_TB_Cost[#All],5,FALSE)</f>
        <v>FJ</v>
      </c>
    </row>
    <row r="49" spans="1:51" x14ac:dyDescent="0.25">
      <c r="A49" t="s">
        <v>46</v>
      </c>
      <c r="B49" t="s">
        <v>19920</v>
      </c>
      <c r="C49" t="s">
        <v>72</v>
      </c>
      <c r="D49" t="str">
        <f>'1.Project Details'!E33</f>
        <v>20um Clear</v>
      </c>
      <c r="E49" s="2">
        <f>VLOOKUP(B49,$B$27:$K$40,MATCH(D49,$B$27:$K$27,0),FALSE)</f>
        <v>10.65</v>
      </c>
      <c r="F49" s="15">
        <f>'3.Edit Pricing'!$B$50</f>
        <v>99</v>
      </c>
      <c r="G49" s="4" t="e" vm="1">
        <f t="shared" si="3"/>
        <v>#VALUE!</v>
      </c>
      <c r="H49" s="4" t="e" vm="1">
        <f t="shared" si="3"/>
        <v>#VALUE!</v>
      </c>
      <c r="I49" s="4" t="e" vm="1">
        <f t="shared" si="3"/>
        <v>#VALUE!</v>
      </c>
      <c r="J49">
        <f>'3.Edit Pricing'!$D$56</f>
        <v>0</v>
      </c>
      <c r="K49" s="2" t="str">
        <f>HLOOKUP($D$49,$D$27:$K$40,10,FALSE)</f>
        <v>c</v>
      </c>
      <c r="L49">
        <f>IF($K$49="a",3,IF($K$49="b",6,IF($K$49="c",9,IF($K$49="d",12,0))))</f>
        <v>9</v>
      </c>
      <c r="M49">
        <f>L49+1</f>
        <v>10</v>
      </c>
      <c r="N49">
        <f>L49+2</f>
        <v>11</v>
      </c>
      <c r="R49" s="226"/>
      <c r="S49" t="s">
        <v>17270</v>
      </c>
      <c r="T49" t="str">
        <f>VLOOKUP(Table_TB_Cost[[#This Row],[Section]],DATA!A:K,2,FALSE)</f>
        <v>629TB - 150MM Sub Frame 2-PC Base</v>
      </c>
      <c r="U49">
        <v>6.5</v>
      </c>
      <c r="V49" s="150">
        <f>VLOOKUP(Table_TB_Cost[[#This Row],[Section]],DATA!A:K,4,FALSE)</f>
        <v>1.7090000000000001</v>
      </c>
      <c r="W49" s="150" t="str">
        <f>LEFT(VLOOKUP(Table_TB_Cost[[#This Row],[Section]],Table5[],10,FALSE),2)</f>
        <v>FJ</v>
      </c>
      <c r="X49" s="150" t="str">
        <f>IF(Table_TB_Cost[[#This Row],[Weight/m]]&lt;0.5,1*2.5,"")</f>
        <v/>
      </c>
      <c r="Y49" s="214" t="s">
        <v>98</v>
      </c>
      <c r="Z49" s="111">
        <f>IF(Table_TB_Cost[[#This Row],[Roll?]]="Y",(2.5/Table_TB_Cost[[#This Row],[Weight/m]]/0.8)*2.5,"")</f>
        <v>4.5713867758923339</v>
      </c>
      <c r="AA49" s="245">
        <f>SUM(VLOOKUP(Table_TB_Cost[[#This Row],[MPG]],TB_MPG,2,FALSE),Table_TB_Cost[[#This Row],[MPM Surcharge]],Table_TB_Cost[[#This Row],[Rolling Factor (Cost/0.8*2.5)]])*Table_TB_Cost[[#This Row],[Weight/m]]*Table_TB_Cost[[#This Row],[Length]]</f>
        <v>439.68983500000007</v>
      </c>
      <c r="AB49" s="245">
        <f>VLOOKUP(Table_TB_Cost[[#This Row],[Section]],AF:AJ,3,FALSE)</f>
        <v>126.68232</v>
      </c>
      <c r="AC49" s="245">
        <f>IF($AB$2="Margin",Table_TB_Cost[[#This Row],[TOTAL COST]]/(1-$AC$2),Table_TB_Cost[[#This Row],[List Price]]*(1-$AC$2))</f>
        <v>253.36464000000001</v>
      </c>
      <c r="AD49" s="4">
        <f>(Table_TB_Cost[[#This Row],[Metal Sell Price]]-Table_TB_Cost[[#This Row],[TOTAL COST]])/Table_TB_Cost[[#This Row],[Metal Sell Price]]</f>
        <v>0.5</v>
      </c>
      <c r="AF49" t="s">
        <v>17275</v>
      </c>
      <c r="AG49">
        <v>1067551</v>
      </c>
      <c r="AH49">
        <v>63.036739999999995</v>
      </c>
      <c r="AI49">
        <v>63.592580000000005</v>
      </c>
      <c r="AJ49">
        <v>61.248359999999998</v>
      </c>
      <c r="AK49">
        <v>61.248539999999998</v>
      </c>
      <c r="AL49">
        <v>54.782040000000002</v>
      </c>
      <c r="AM49">
        <v>54.781860000000002</v>
      </c>
      <c r="AN49">
        <v>50.943100000000001</v>
      </c>
      <c r="AO49">
        <v>52.803820000000002</v>
      </c>
      <c r="AP49">
        <v>58.25</v>
      </c>
      <c r="AQ49">
        <v>50.46</v>
      </c>
      <c r="AR49">
        <v>62.73</v>
      </c>
      <c r="AS49" s="148">
        <v>63.35</v>
      </c>
      <c r="AT49">
        <v>65.45</v>
      </c>
      <c r="AU49" s="145"/>
      <c r="AV49" s="63"/>
      <c r="AW49" t="str">
        <f>VLOOKUP(AF49,Table_TB_Cost[[Section]:[Basic Material]],2,FALSE)</f>
        <v>629TB - 150MM Sill Bead Internal</v>
      </c>
      <c r="AX49" s="222" t="s">
        <v>17275</v>
      </c>
      <c r="AY49" s="223" t="str">
        <f>VLOOKUP(AX49,Table_TB_Cost[#All],5,FALSE)</f>
        <v>FH</v>
      </c>
    </row>
    <row r="50" spans="1:51" x14ac:dyDescent="0.25">
      <c r="E50" s="2"/>
      <c r="G50" s="4"/>
      <c r="H50" s="4"/>
      <c r="I50" s="4"/>
      <c r="K50" s="2"/>
      <c r="R50" s="226"/>
      <c r="S50" t="s">
        <v>17271</v>
      </c>
      <c r="T50" t="str">
        <f>VLOOKUP(Table_TB_Cost[[#This Row],[Section]],DATA!A:K,2,FALSE)</f>
        <v>629TB - 150MM Frame/Mullion</v>
      </c>
      <c r="U50">
        <v>6.5</v>
      </c>
      <c r="V50" s="150">
        <f>VLOOKUP(Table_TB_Cost[[#This Row],[Section]],DATA!A:K,4,FALSE)</f>
        <v>3.44</v>
      </c>
      <c r="W50" s="150" t="str">
        <f>LEFT(VLOOKUP(Table_TB_Cost[[#This Row],[Section]],Table5[],10,FALSE),2)</f>
        <v>FI</v>
      </c>
      <c r="X50" s="150" t="str">
        <f>IF(Table_TB_Cost[[#This Row],[Weight/m]]&lt;0.5,1*2.5,"")</f>
        <v/>
      </c>
      <c r="Y50" s="214" t="s">
        <v>98</v>
      </c>
      <c r="Z50" s="111">
        <f>IF(Table_TB_Cost[[#This Row],[Roll?]]="Y",(2.5/Table_TB_Cost[[#This Row],[Weight/m]]/0.8)*2.5,"")</f>
        <v>2.2710755813953485</v>
      </c>
      <c r="AA50" s="245">
        <f>SUM(VLOOKUP(Table_TB_Cost[[#This Row],[MPG]],TB_MPG,2,FALSE),Table_TB_Cost[[#This Row],[MPM Surcharge]],Table_TB_Cost[[#This Row],[Rolling Factor (Cost/0.8*2.5)]])*Table_TB_Cost[[#This Row],[Weight/m]]*Table_TB_Cost[[#This Row],[Length]]</f>
        <v>755.56844999999998</v>
      </c>
      <c r="AB50" s="245">
        <f>VLOOKUP(Table_TB_Cost[[#This Row],[Section]],AF:AJ,3,FALSE)</f>
        <v>222.23593</v>
      </c>
      <c r="AC50" s="245">
        <f>IF($AB$2="Margin",Table_TB_Cost[[#This Row],[TOTAL COST]]/(1-$AC$2),Table_TB_Cost[[#This Row],[List Price]]*(1-$AC$2))</f>
        <v>444.47185999999999</v>
      </c>
      <c r="AD50" s="4">
        <f>(Table_TB_Cost[[#This Row],[Metal Sell Price]]-Table_TB_Cost[[#This Row],[TOTAL COST]])/Table_TB_Cost[[#This Row],[Metal Sell Price]]</f>
        <v>0.5</v>
      </c>
      <c r="AF50" t="s">
        <v>17276</v>
      </c>
      <c r="AG50">
        <v>1027520</v>
      </c>
      <c r="AH50">
        <v>128.37</v>
      </c>
      <c r="AI50">
        <v>128.37</v>
      </c>
      <c r="AJ50">
        <v>128.37</v>
      </c>
      <c r="AK50">
        <v>128.37</v>
      </c>
      <c r="AL50">
        <v>128.37</v>
      </c>
      <c r="AM50">
        <v>128.37</v>
      </c>
      <c r="AN50">
        <v>128.37</v>
      </c>
      <c r="AO50">
        <v>128.37</v>
      </c>
      <c r="AP50">
        <v>202.46</v>
      </c>
      <c r="AQ50">
        <v>182.72</v>
      </c>
      <c r="AR50">
        <v>149.85</v>
      </c>
      <c r="AS50" s="148">
        <v>151.32</v>
      </c>
      <c r="AT50">
        <v>156.34</v>
      </c>
      <c r="AU50" s="145"/>
      <c r="AV50" s="63"/>
      <c r="AW50" t="str">
        <f>VLOOKUP(AF50,Table_TB_Cost[[Section]:[Basic Material]],2,FALSE)</f>
        <v>629TB - 150MM Door Threshold</v>
      </c>
      <c r="AX50" s="221" t="s">
        <v>17276</v>
      </c>
      <c r="AY50" s="223" t="str">
        <f>VLOOKUP(AX50,Table_TB_Cost[#All],5,FALSE)</f>
        <v>FO</v>
      </c>
    </row>
    <row r="51" spans="1:51" x14ac:dyDescent="0.25">
      <c r="A51" s="8" t="s">
        <v>21011</v>
      </c>
      <c r="B51" s="7"/>
      <c r="C51" s="7"/>
      <c r="D51" s="7"/>
      <c r="E51" s="7"/>
      <c r="F51" s="7"/>
      <c r="G51" s="7"/>
      <c r="H51" s="7"/>
      <c r="I51" s="7"/>
      <c r="J51" s="7"/>
      <c r="K51" s="191"/>
      <c r="L51" s="7"/>
      <c r="M51" s="7"/>
      <c r="N51" s="7"/>
      <c r="R51" s="226"/>
      <c r="S51" t="s">
        <v>17272</v>
      </c>
      <c r="T51" t="str">
        <f>VLOOKUP(Table_TB_Cost[[#This Row],[Section]],DATA!A:K,2,FALSE)</f>
        <v>629TB - 150MM External Sill/Transom</v>
      </c>
      <c r="U51">
        <v>6.5</v>
      </c>
      <c r="V51" s="150">
        <f>VLOOKUP(Table_TB_Cost[[#This Row],[Section]],DATA!A:K,4,FALSE)</f>
        <v>3.0510000000000002</v>
      </c>
      <c r="W51" s="150" t="str">
        <f>LEFT(VLOOKUP(Table_TB_Cost[[#This Row],[Section]],Table5[],10,FALSE),2)</f>
        <v>FJ</v>
      </c>
      <c r="X51" s="150" t="str">
        <f>IF(Table_TB_Cost[[#This Row],[Weight/m]]&lt;0.5,1*2.5,"")</f>
        <v/>
      </c>
      <c r="Y51" s="214" t="s">
        <v>98</v>
      </c>
      <c r="Z51" s="111">
        <f>IF(Table_TB_Cost[[#This Row],[Roll?]]="Y",(2.5/Table_TB_Cost[[#This Row],[Weight/m]]/0.8)*2.5,"")</f>
        <v>2.5606358570960341</v>
      </c>
      <c r="AA51" s="245">
        <f>SUM(VLOOKUP(Table_TB_Cost[[#This Row],[MPG]],TB_MPG,2,FALSE),Table_TB_Cost[[#This Row],[MPM Surcharge]],Table_TB_Cost[[#This Row],[Rolling Factor (Cost/0.8*2.5)]])*Table_TB_Cost[[#This Row],[Weight/m]]*Table_TB_Cost[[#This Row],[Length]]</f>
        <v>745.08206499999994</v>
      </c>
      <c r="AB51" s="245">
        <f>VLOOKUP(Table_TB_Cost[[#This Row],[Section]],AF:AJ,3,FALSE)</f>
        <v>196.69451999999998</v>
      </c>
      <c r="AC51" s="245">
        <f>IF($AB$2="Margin",Table_TB_Cost[[#This Row],[TOTAL COST]]/(1-$AC$2),Table_TB_Cost[[#This Row],[List Price]]*(1-$AC$2))</f>
        <v>393.38903999999997</v>
      </c>
      <c r="AD51" s="4">
        <f>(Table_TB_Cost[[#This Row],[Metal Sell Price]]-Table_TB_Cost[[#This Row],[TOTAL COST]])/Table_TB_Cost[[#This Row],[Metal Sell Price]]</f>
        <v>0.5</v>
      </c>
      <c r="AF51" t="s">
        <v>17277</v>
      </c>
      <c r="AG51">
        <v>734874</v>
      </c>
      <c r="AH51">
        <v>74.766940000000005</v>
      </c>
      <c r="AI51">
        <v>70.348550000000003</v>
      </c>
      <c r="AJ51">
        <v>69.523750000000007</v>
      </c>
      <c r="AK51">
        <v>66.239170000000001</v>
      </c>
      <c r="AL51">
        <v>64.215040000000002</v>
      </c>
      <c r="AM51">
        <v>64.214309999999998</v>
      </c>
      <c r="AN51">
        <v>69.327269999999999</v>
      </c>
      <c r="AO51">
        <v>76.178669999999997</v>
      </c>
      <c r="AP51">
        <v>68.42</v>
      </c>
      <c r="AQ51">
        <v>63.17</v>
      </c>
      <c r="AR51">
        <v>77.47</v>
      </c>
      <c r="AS51" s="148">
        <v>78.23</v>
      </c>
      <c r="AT51">
        <v>80.819999999999993</v>
      </c>
      <c r="AU51" s="145"/>
      <c r="AV51" s="63"/>
      <c r="AW51" t="str">
        <f>VLOOKUP(AF51,Table_TB_Cost[[Section]:[Basic Material]],2,FALSE)</f>
        <v>429TB - Sash Adaptor</v>
      </c>
      <c r="AX51" s="222" t="s">
        <v>17277</v>
      </c>
      <c r="AY51" s="223" t="str">
        <f>VLOOKUP(AX51,Table_TB_Cost[#All],5,FALSE)</f>
        <v>FJ</v>
      </c>
    </row>
    <row r="52" spans="1:51" x14ac:dyDescent="0.25">
      <c r="B52" t="s">
        <v>21004</v>
      </c>
      <c r="C52" s="184" t="s">
        <v>21005</v>
      </c>
      <c r="D52" s="184" t="s">
        <v>21005</v>
      </c>
      <c r="E52" s="184" t="s">
        <v>21005</v>
      </c>
      <c r="F52" s="184" t="s">
        <v>21006</v>
      </c>
      <c r="G52" s="184" t="s">
        <v>21006</v>
      </c>
      <c r="H52" s="184" t="s">
        <v>21006</v>
      </c>
      <c r="I52" s="184" t="s">
        <v>21007</v>
      </c>
      <c r="J52" s="184" t="s">
        <v>21007</v>
      </c>
      <c r="K52" s="185" t="s">
        <v>21007</v>
      </c>
      <c r="L52" s="184" t="s">
        <v>21008</v>
      </c>
      <c r="M52" s="184" t="s">
        <v>21008</v>
      </c>
      <c r="N52" s="184" t="s">
        <v>21008</v>
      </c>
      <c r="R52" s="226"/>
      <c r="S52" t="s">
        <v>17273</v>
      </c>
      <c r="T52" t="str">
        <f>VLOOKUP(Table_TB_Cost[[#This Row],[Section]],DATA!A:K,2,FALSE)</f>
        <v>419TB - 150mm Sill Bead External</v>
      </c>
      <c r="U52">
        <v>6.5</v>
      </c>
      <c r="V52" s="150">
        <f>VLOOKUP(Table_TB_Cost[[#This Row],[Section]],DATA!A:K,4,FALSE)</f>
        <v>0.56799999999999995</v>
      </c>
      <c r="W52" s="150" t="str">
        <f>LEFT(VLOOKUP(Table_TB_Cost[[#This Row],[Section]],Table5[],10,FALSE),2)</f>
        <v>FH</v>
      </c>
      <c r="X52" s="150" t="str">
        <f>IF(Table_TB_Cost[[#This Row],[Weight/m]]&lt;0.5,1*2.5,"")</f>
        <v/>
      </c>
      <c r="Y52" s="214" t="s">
        <v>75</v>
      </c>
      <c r="Z52" s="111" t="str">
        <f>IF(Table_TB_Cost[[#This Row],[Roll?]]="Y",(2.5/Table_TB_Cost[[#This Row],[Weight/m]]/0.8)*2.5,"")</f>
        <v/>
      </c>
      <c r="AA52" s="245">
        <f>SUM(VLOOKUP(Table_TB_Cost[[#This Row],[MPG]],TB_MPG,2,FALSE),Table_TB_Cost[[#This Row],[MPM Surcharge]],Table_TB_Cost[[#This Row],[Rolling Factor (Cost/0.8*2.5)]])*Table_TB_Cost[[#This Row],[Weight/m]]*Table_TB_Cost[[#This Row],[Length]]</f>
        <v>103.41292</v>
      </c>
      <c r="AB52" s="245">
        <f>VLOOKUP(Table_TB_Cost[[#This Row],[Section]],AF:AJ,3,FALSE)</f>
        <v>30.08933</v>
      </c>
      <c r="AC52" s="245">
        <f>IF($AB$2="Margin",Table_TB_Cost[[#This Row],[TOTAL COST]]/(1-$AC$2),Table_TB_Cost[[#This Row],[List Price]]*(1-$AC$2))</f>
        <v>60.178660000000001</v>
      </c>
      <c r="AD52" s="4">
        <f>(Table_TB_Cost[[#This Row],[Metal Sell Price]]-Table_TB_Cost[[#This Row],[TOTAL COST]])/Table_TB_Cost[[#This Row],[Metal Sell Price]]</f>
        <v>0.5</v>
      </c>
      <c r="AF52" t="s">
        <v>17278</v>
      </c>
      <c r="AG52">
        <v>734882</v>
      </c>
      <c r="AH52">
        <v>240.31842</v>
      </c>
      <c r="AI52">
        <v>227.02429000000001</v>
      </c>
      <c r="AJ52">
        <v>219.24710999999999</v>
      </c>
      <c r="AK52">
        <v>210.49654999999998</v>
      </c>
      <c r="AL52">
        <v>203.52021999999999</v>
      </c>
      <c r="AM52">
        <v>203.52016</v>
      </c>
      <c r="AN52">
        <v>211.32445999999999</v>
      </c>
      <c r="AO52">
        <v>177.90544</v>
      </c>
      <c r="AP52">
        <v>217.87</v>
      </c>
      <c r="AQ52">
        <v>194.56</v>
      </c>
      <c r="AR52">
        <v>223.74</v>
      </c>
      <c r="AS52" s="148">
        <v>225.93</v>
      </c>
      <c r="AT52">
        <v>233.43</v>
      </c>
      <c r="AU52" s="145"/>
      <c r="AV52" s="63"/>
      <c r="AW52" t="str">
        <f>VLOOKUP(AF52,Table_TB_Cost[[Section]:[Basic Material]],2,FALSE)</f>
        <v>629TB - 150MM Male Mullion</v>
      </c>
      <c r="AX52" s="221" t="s">
        <v>17278</v>
      </c>
      <c r="AY52" s="223" t="str">
        <f>VLOOKUP(AX52,Table_TB_Cost[#All],5,FALSE)</f>
        <v>FI</v>
      </c>
    </row>
    <row r="53" spans="1:51" x14ac:dyDescent="0.25">
      <c r="A53" s="187" t="s">
        <v>20095</v>
      </c>
      <c r="B53" s="187" t="s">
        <v>20096</v>
      </c>
      <c r="C53" s="184" t="s">
        <v>64</v>
      </c>
      <c r="D53" s="184" t="s">
        <v>33</v>
      </c>
      <c r="E53" s="184" t="s">
        <v>34</v>
      </c>
      <c r="F53" s="184" t="s">
        <v>64</v>
      </c>
      <c r="G53" s="184" t="s">
        <v>33</v>
      </c>
      <c r="H53" s="184" t="s">
        <v>34</v>
      </c>
      <c r="I53" s="184" t="s">
        <v>64</v>
      </c>
      <c r="J53" s="184" t="s">
        <v>33</v>
      </c>
      <c r="K53" s="184" t="s">
        <v>34</v>
      </c>
      <c r="L53" s="184" t="s">
        <v>64</v>
      </c>
      <c r="M53" s="184" t="s">
        <v>33</v>
      </c>
      <c r="N53" s="184" t="s">
        <v>34</v>
      </c>
      <c r="R53" s="226"/>
      <c r="S53" t="s">
        <v>17274</v>
      </c>
      <c r="T53" t="str">
        <f>VLOOKUP(Table_TB_Cost[[#This Row],[Section]],DATA!A:K,2,FALSE)</f>
        <v>629TB - 150MM Internal Sill/Transom</v>
      </c>
      <c r="U53">
        <v>6.5</v>
      </c>
      <c r="V53" s="150">
        <f>VLOOKUP(Table_TB_Cost[[#This Row],[Section]],DATA!A:K,4,FALSE)</f>
        <v>3.0870000000000002</v>
      </c>
      <c r="W53" s="150" t="str">
        <f>LEFT(VLOOKUP(Table_TB_Cost[[#This Row],[Section]],Table5[],10,FALSE),2)</f>
        <v>FJ</v>
      </c>
      <c r="X53" s="150" t="str">
        <f>IF(Table_TB_Cost[[#This Row],[Weight/m]]&lt;0.5,1*2.5,"")</f>
        <v/>
      </c>
      <c r="Y53" s="214" t="s">
        <v>98</v>
      </c>
      <c r="Z53" s="111">
        <f>IF(Table_TB_Cost[[#This Row],[Roll?]]="Y",(2.5/Table_TB_Cost[[#This Row],[Weight/m]]/0.8)*2.5,"")</f>
        <v>2.5307742144476837</v>
      </c>
      <c r="AA53" s="245">
        <f>SUM(VLOOKUP(Table_TB_Cost[[#This Row],[MPG]],TB_MPG,2,FALSE),Table_TB_Cost[[#This Row],[MPM Surcharge]],Table_TB_Cost[[#This Row],[Rolling Factor (Cost/0.8*2.5)]])*Table_TB_Cost[[#This Row],[Weight/m]]*Table_TB_Cost[[#This Row],[Length]]</f>
        <v>753.274405</v>
      </c>
      <c r="AB53" s="245">
        <f>VLOOKUP(Table_TB_Cost[[#This Row],[Section]],AF:AJ,3,FALSE)</f>
        <v>206.65795</v>
      </c>
      <c r="AC53" s="245">
        <f>IF($AB$2="Margin",Table_TB_Cost[[#This Row],[TOTAL COST]]/(1-$AC$2),Table_TB_Cost[[#This Row],[List Price]]*(1-$AC$2))</f>
        <v>413.3159</v>
      </c>
      <c r="AD53" s="4">
        <f>(Table_TB_Cost[[#This Row],[Metal Sell Price]]-Table_TB_Cost[[#This Row],[TOTAL COST]])/Table_TB_Cost[[#This Row],[Metal Sell Price]]</f>
        <v>0.5</v>
      </c>
      <c r="AF53" t="s">
        <v>17279</v>
      </c>
      <c r="AG53">
        <v>734883</v>
      </c>
      <c r="AH53">
        <v>182.76062999999999</v>
      </c>
      <c r="AI53">
        <v>173.89767000000001</v>
      </c>
      <c r="AJ53">
        <v>160.47497000000001</v>
      </c>
      <c r="AK53">
        <v>160.01170000000002</v>
      </c>
      <c r="AL53">
        <v>156.43657000000002</v>
      </c>
      <c r="AM53">
        <v>156.43664999999999</v>
      </c>
      <c r="AN53">
        <v>155.33389000000003</v>
      </c>
      <c r="AO53">
        <v>158.15589000000003</v>
      </c>
      <c r="AP53">
        <v>165.64000000000001</v>
      </c>
      <c r="AQ53">
        <v>149.32</v>
      </c>
      <c r="AR53">
        <v>164.61</v>
      </c>
      <c r="AS53" s="148">
        <v>166.22</v>
      </c>
      <c r="AT53">
        <v>171.74</v>
      </c>
      <c r="AU53" s="145"/>
      <c r="AV53" s="63"/>
      <c r="AW53" t="str">
        <f>VLOOKUP(AF53,Table_TB_Cost[[Section]:[Basic Material]],2,FALSE)</f>
        <v>629TB - 150MM Female Mullion</v>
      </c>
      <c r="AX53" s="222" t="s">
        <v>17279</v>
      </c>
      <c r="AY53" s="223" t="str">
        <f>VLOOKUP(AX53,Table_TB_Cost[#All],5,FALSE)</f>
        <v>FI</v>
      </c>
    </row>
    <row r="54" spans="1:51" x14ac:dyDescent="0.25">
      <c r="A54" s="188">
        <v>0</v>
      </c>
      <c r="B54" s="189">
        <v>0</v>
      </c>
      <c r="C54" s="186">
        <v>0.4</v>
      </c>
      <c r="D54" s="186">
        <v>0.35</v>
      </c>
      <c r="E54" s="186">
        <v>0.45</v>
      </c>
      <c r="F54" s="186">
        <v>0.5</v>
      </c>
      <c r="G54" s="186">
        <v>0.45</v>
      </c>
      <c r="H54" s="186">
        <v>0.55000000000000004</v>
      </c>
      <c r="I54" s="186">
        <v>0.4</v>
      </c>
      <c r="J54" s="186">
        <v>0.35</v>
      </c>
      <c r="K54" s="186">
        <v>0.45</v>
      </c>
      <c r="L54" s="186">
        <v>0.5</v>
      </c>
      <c r="M54" s="186">
        <v>0.45</v>
      </c>
      <c r="N54" s="186">
        <v>0.55000000000000004</v>
      </c>
      <c r="R54" s="226"/>
      <c r="S54" t="s">
        <v>17275</v>
      </c>
      <c r="T54" t="str">
        <f>VLOOKUP(Table_TB_Cost[[#This Row],[Section]],DATA!A:K,2,FALSE)</f>
        <v>629TB - 150MM Sill Bead Internal</v>
      </c>
      <c r="U54">
        <v>6.5</v>
      </c>
      <c r="V54" s="150">
        <f>VLOOKUP(Table_TB_Cost[[#This Row],[Section]],DATA!A:K,4,FALSE)</f>
        <v>1.248</v>
      </c>
      <c r="W54" s="150" t="str">
        <f>LEFT(VLOOKUP(Table_TB_Cost[[#This Row],[Section]],Table5[],10,FALSE),2)</f>
        <v>FH</v>
      </c>
      <c r="X54" s="150" t="str">
        <f>IF(Table_TB_Cost[[#This Row],[Weight/m]]&lt;0.5,1*2.5,"")</f>
        <v/>
      </c>
      <c r="Y54" s="214" t="s">
        <v>75</v>
      </c>
      <c r="Z54" s="111" t="str">
        <f>IF(Table_TB_Cost[[#This Row],[Roll?]]="Y",(2.5/Table_TB_Cost[[#This Row],[Weight/m]]/0.8)*2.5,"")</f>
        <v/>
      </c>
      <c r="AA54" s="245">
        <f>SUM(VLOOKUP(Table_TB_Cost[[#This Row],[MPG]],TB_MPG,2,FALSE),Table_TB_Cost[[#This Row],[MPM Surcharge]],Table_TB_Cost[[#This Row],[Rolling Factor (Cost/0.8*2.5)]])*Table_TB_Cost[[#This Row],[Weight/m]]*Table_TB_Cost[[#This Row],[Length]]</f>
        <v>227.21711999999999</v>
      </c>
      <c r="AB54" s="245">
        <f>VLOOKUP(Table_TB_Cost[[#This Row],[Section]],AF:AJ,3,FALSE)</f>
        <v>63.036739999999995</v>
      </c>
      <c r="AC54" s="245">
        <f>IF($AB$2="Margin",Table_TB_Cost[[#This Row],[TOTAL COST]]/(1-$AC$2),Table_TB_Cost[[#This Row],[List Price]]*(1-$AC$2))</f>
        <v>126.07347999999999</v>
      </c>
      <c r="AD54" s="4">
        <f>(Table_TB_Cost[[#This Row],[Metal Sell Price]]-Table_TB_Cost[[#This Row],[TOTAL COST]])/Table_TB_Cost[[#This Row],[Metal Sell Price]]</f>
        <v>0.5</v>
      </c>
      <c r="AF54" t="s">
        <v>19092</v>
      </c>
      <c r="AG54">
        <v>734495</v>
      </c>
      <c r="AH54">
        <v>130.99795</v>
      </c>
      <c r="AI54">
        <v>130.59818999999999</v>
      </c>
      <c r="AJ54">
        <v>118.53622999999999</v>
      </c>
      <c r="AK54">
        <v>117.196</v>
      </c>
      <c r="AL54">
        <v>115.43733</v>
      </c>
      <c r="AM54">
        <v>110.00355999999999</v>
      </c>
      <c r="AN54">
        <v>114.91500000000001</v>
      </c>
      <c r="AO54">
        <v>110.2175</v>
      </c>
      <c r="AP54">
        <v>118.81</v>
      </c>
      <c r="AQ54" s="145">
        <v>108.21</v>
      </c>
      <c r="AR54" s="145">
        <v>101.31</v>
      </c>
      <c r="AS54" s="148">
        <v>102.3</v>
      </c>
      <c r="AT54">
        <v>105.69</v>
      </c>
      <c r="AU54" s="145"/>
      <c r="AV54" s="63"/>
      <c r="AW54" t="str">
        <f>VLOOKUP(AF54,Table_TB_Cost[[Section]:[Basic Material]],2,FALSE)</f>
        <v>425TB - Female Mullion/Narrow Frame V2</v>
      </c>
      <c r="AX54" s="221" t="s">
        <v>19092</v>
      </c>
      <c r="AY54" s="223" t="str">
        <f>VLOOKUP(AX54,Table_TB_Cost[#All],5,FALSE)</f>
        <v>FJ</v>
      </c>
    </row>
    <row r="55" spans="1:51" x14ac:dyDescent="0.25">
      <c r="A55" s="188">
        <v>100</v>
      </c>
      <c r="B55" s="189">
        <f t="shared" ref="B55:B60" si="4">ROUNDUP(A55/AP_PP_factor/10,0)*10</f>
        <v>60</v>
      </c>
      <c r="C55" s="186">
        <v>0.25</v>
      </c>
      <c r="D55" s="186">
        <v>0.23</v>
      </c>
      <c r="E55" s="186">
        <v>0.3</v>
      </c>
      <c r="F55" s="186">
        <v>0.27</v>
      </c>
      <c r="G55" s="186">
        <v>0.25</v>
      </c>
      <c r="H55" s="186">
        <v>0.32</v>
      </c>
      <c r="I55" s="186">
        <v>0.25</v>
      </c>
      <c r="J55" s="186">
        <v>0.23</v>
      </c>
      <c r="K55" s="186">
        <v>0.3</v>
      </c>
      <c r="L55" s="186">
        <v>0.3</v>
      </c>
      <c r="M55" s="186">
        <v>0.28000000000000003</v>
      </c>
      <c r="N55" s="186">
        <v>0.35</v>
      </c>
      <c r="R55" s="226"/>
      <c r="S55" t="s">
        <v>17276</v>
      </c>
      <c r="T55" t="str">
        <f>VLOOKUP(Table_TB_Cost[[#This Row],[Section]],DATA!A:K,2,FALSE)</f>
        <v>629TB - 150MM Door Threshold</v>
      </c>
      <c r="U55">
        <v>5.8</v>
      </c>
      <c r="V55" s="150">
        <f>VLOOKUP(Table_TB_Cost[[#This Row],[Section]],DATA!A:K,4,FALSE)</f>
        <v>2.5990000000000002</v>
      </c>
      <c r="W55" s="150" t="str">
        <f>LEFT(VLOOKUP(Table_TB_Cost[[#This Row],[Section]],Table5[],10,FALSE),2)</f>
        <v>FO</v>
      </c>
      <c r="X55" s="150" t="str">
        <f>IF(Table_TB_Cost[[#This Row],[Weight/m]]&lt;0.5,1*2.5,"")</f>
        <v/>
      </c>
      <c r="Y55" s="214" t="s">
        <v>75</v>
      </c>
      <c r="Z55" s="111" t="str">
        <f>IF(Table_TB_Cost[[#This Row],[Roll?]]="Y",(2.5/Table_TB_Cost[[#This Row],[Weight/m]]/0.8)*2.5,"")</f>
        <v/>
      </c>
      <c r="AA55" s="245">
        <f>SUM(VLOOKUP(Table_TB_Cost[[#This Row],[MPG]],TB_MPG,2,FALSE),Table_TB_Cost[[#This Row],[MPM Surcharge]],Table_TB_Cost[[#This Row],[Rolling Factor (Cost/0.8*2.5)]])*Table_TB_Cost[[#This Row],[Weight/m]]*Table_TB_Cost[[#This Row],[Length]]</f>
        <v>791.99846800000012</v>
      </c>
      <c r="AB55" s="245">
        <f>VLOOKUP(Table_TB_Cost[[#This Row],[Section]],AF:AJ,3,FALSE)</f>
        <v>128.37</v>
      </c>
      <c r="AC55" s="245">
        <f>IF($AB$2="Margin",Table_TB_Cost[[#This Row],[TOTAL COST]]/(1-$AC$2),Table_TB_Cost[[#This Row],[List Price]]*(1-$AC$2))</f>
        <v>256.74</v>
      </c>
      <c r="AD55" s="4">
        <f>(Table_TB_Cost[[#This Row],[Metal Sell Price]]-Table_TB_Cost[[#This Row],[TOTAL COST]])/Table_TB_Cost[[#This Row],[Metal Sell Price]]</f>
        <v>0.5</v>
      </c>
      <c r="AF55" t="s">
        <v>19093</v>
      </c>
      <c r="AG55">
        <v>734496</v>
      </c>
      <c r="AH55">
        <v>148.92147</v>
      </c>
      <c r="AI55">
        <v>146.60278</v>
      </c>
      <c r="AJ55">
        <v>143.03889999999998</v>
      </c>
      <c r="AK55">
        <v>137.53832999999997</v>
      </c>
      <c r="AL55">
        <v>137.61464000000001</v>
      </c>
      <c r="AM55">
        <v>143.32209</v>
      </c>
      <c r="AN55">
        <v>164.34978000000001</v>
      </c>
      <c r="AO55">
        <v>134.39495000000002</v>
      </c>
      <c r="AP55">
        <v>141.49</v>
      </c>
      <c r="AQ55">
        <v>127.87</v>
      </c>
      <c r="AR55">
        <v>135.25</v>
      </c>
      <c r="AS55" s="148">
        <v>136.57</v>
      </c>
      <c r="AT55">
        <v>141.1</v>
      </c>
      <c r="AU55" s="145"/>
      <c r="AV55" s="63"/>
      <c r="AW55" t="str">
        <f>VLOOKUP(AF55,Table_TB_Cost[[Section]:[Basic Material]],2,FALSE)</f>
        <v>425TB - Male Mullion V2</v>
      </c>
      <c r="AX55" s="222" t="s">
        <v>19093</v>
      </c>
      <c r="AY55" s="223" t="str">
        <f>VLOOKUP(AX55,Table_TB_Cost[#All],5,FALSE)</f>
        <v>FJ</v>
      </c>
    </row>
    <row r="56" spans="1:51" x14ac:dyDescent="0.25">
      <c r="A56" s="188">
        <v>500</v>
      </c>
      <c r="B56" s="189">
        <f t="shared" si="4"/>
        <v>270</v>
      </c>
      <c r="C56" s="186">
        <v>0.22</v>
      </c>
      <c r="D56" s="186">
        <v>0.2</v>
      </c>
      <c r="E56" s="186">
        <v>0.27</v>
      </c>
      <c r="F56" s="186">
        <v>0.24</v>
      </c>
      <c r="G56" s="186">
        <v>0.22</v>
      </c>
      <c r="H56" s="186">
        <v>0.28999999999999998</v>
      </c>
      <c r="I56" s="186">
        <v>0.22</v>
      </c>
      <c r="J56" s="186">
        <v>0.2</v>
      </c>
      <c r="K56" s="186">
        <v>0.27</v>
      </c>
      <c r="L56" s="186">
        <v>0.25</v>
      </c>
      <c r="M56" s="186">
        <v>0.23</v>
      </c>
      <c r="N56" s="186">
        <v>0.3</v>
      </c>
      <c r="R56" s="226"/>
      <c r="S56" t="s">
        <v>17277</v>
      </c>
      <c r="T56" t="str">
        <f>VLOOKUP(Table_TB_Cost[[#This Row],[Section]],DATA!A:K,2,FALSE)</f>
        <v>429TB - Sash Adaptor</v>
      </c>
      <c r="U56">
        <v>6.5</v>
      </c>
      <c r="V56" s="150">
        <f>VLOOKUP(Table_TB_Cost[[#This Row],[Section]],DATA!A:K,4,FALSE)</f>
        <v>0.91900000000000004</v>
      </c>
      <c r="W56" s="150" t="str">
        <f>LEFT(VLOOKUP(Table_TB_Cost[[#This Row],[Section]],Table5[],10,FALSE),2)</f>
        <v>FJ</v>
      </c>
      <c r="X56" s="150" t="str">
        <f>IF(Table_TB_Cost[[#This Row],[Weight/m]]&lt;0.5,1*2.5,"")</f>
        <v/>
      </c>
      <c r="Y56" s="214" t="s">
        <v>98</v>
      </c>
      <c r="Z56" s="111">
        <f>IF(Table_TB_Cost[[#This Row],[Roll?]]="Y",(2.5/Table_TB_Cost[[#This Row],[Weight/m]]/0.8)*2.5,"")</f>
        <v>8.5010881392818263</v>
      </c>
      <c r="AA56" s="245">
        <f>SUM(VLOOKUP(Table_TB_Cost[[#This Row],[MPG]],TB_MPG,2,FALSE),Table_TB_Cost[[#This Row],[MPM Surcharge]],Table_TB_Cost[[#This Row],[Rolling Factor (Cost/0.8*2.5)]])*Table_TB_Cost[[#This Row],[Weight/m]]*Table_TB_Cost[[#This Row],[Length]]</f>
        <v>259.91348499999998</v>
      </c>
      <c r="AB56" s="245">
        <f>VLOOKUP(Table_TB_Cost[[#This Row],[Section]],AF:AJ,3,FALSE)</f>
        <v>74.766940000000005</v>
      </c>
      <c r="AC56" s="245">
        <f>IF($AB$2="Margin",Table_TB_Cost[[#This Row],[TOTAL COST]]/(1-$AC$2),Table_TB_Cost[[#This Row],[List Price]]*(1-$AC$2))</f>
        <v>149.53388000000001</v>
      </c>
      <c r="AD56" s="4">
        <f>(Table_TB_Cost[[#This Row],[Metal Sell Price]]-Table_TB_Cost[[#This Row],[TOTAL COST]])/Table_TB_Cost[[#This Row],[Metal Sell Price]]</f>
        <v>0.5</v>
      </c>
      <c r="AF56" s="149" t="s">
        <v>19891</v>
      </c>
      <c r="AG56" s="149">
        <v>734875</v>
      </c>
      <c r="AH56">
        <v>92.994439999999997</v>
      </c>
      <c r="AI56">
        <v>92.992860000000007</v>
      </c>
      <c r="AJ56">
        <v>91.436000000000007</v>
      </c>
      <c r="AK56">
        <v>91.436669999999992</v>
      </c>
      <c r="AL56">
        <v>90.601140000000001</v>
      </c>
      <c r="AM56">
        <v>88.584999999999994</v>
      </c>
      <c r="AN56">
        <v>88.966359999999995</v>
      </c>
      <c r="AO56">
        <v>91.314410000000009</v>
      </c>
      <c r="AP56">
        <v>89.57</v>
      </c>
      <c r="AQ56" s="145">
        <v>83.41</v>
      </c>
      <c r="AR56" s="145">
        <v>90.84</v>
      </c>
      <c r="AS56" s="148">
        <v>91.73</v>
      </c>
      <c r="AW56" t="str">
        <f>VLOOKUP(AF56,Table_TB_Cost[[Section]:[Basic Material]],2,FALSE)</f>
        <v>419TB - Awning Hook Hinge Sash</v>
      </c>
      <c r="AX56" s="221" t="s">
        <v>19891</v>
      </c>
      <c r="AY56" s="223" t="str">
        <f>VLOOKUP(AX56,Table_TB_Cost[#All],5,FALSE)</f>
        <v>FL</v>
      </c>
    </row>
    <row r="57" spans="1:51" x14ac:dyDescent="0.25">
      <c r="A57" s="188">
        <v>700</v>
      </c>
      <c r="B57" s="189">
        <f t="shared" si="4"/>
        <v>370</v>
      </c>
      <c r="C57" s="186">
        <v>0.2</v>
      </c>
      <c r="D57" s="186">
        <v>0.17</v>
      </c>
      <c r="E57" s="186">
        <v>0.25</v>
      </c>
      <c r="F57" s="186">
        <v>0.22</v>
      </c>
      <c r="G57" s="186">
        <v>0.19</v>
      </c>
      <c r="H57" s="186">
        <v>0.27</v>
      </c>
      <c r="I57" s="186">
        <v>0.2</v>
      </c>
      <c r="J57" s="186">
        <v>0.17</v>
      </c>
      <c r="K57" s="186">
        <v>0.25</v>
      </c>
      <c r="L57" s="186">
        <v>0.22</v>
      </c>
      <c r="M57" s="186">
        <v>0.2</v>
      </c>
      <c r="N57" s="186">
        <v>0.27</v>
      </c>
      <c r="R57" s="226"/>
      <c r="S57" t="s">
        <v>17278</v>
      </c>
      <c r="T57" t="str">
        <f>VLOOKUP(Table_TB_Cost[[#This Row],[Section]],DATA!A:K,2,FALSE)</f>
        <v>629TB - 150MM Male Mullion</v>
      </c>
      <c r="U57">
        <v>6.5</v>
      </c>
      <c r="V57" s="150">
        <f>VLOOKUP(Table_TB_Cost[[#This Row],[Section]],DATA!A:K,4,FALSE)</f>
        <v>3.7509999999999999</v>
      </c>
      <c r="W57" s="150" t="str">
        <f>LEFT(VLOOKUP(Table_TB_Cost[[#This Row],[Section]],Table5[],10,FALSE),2)</f>
        <v>FI</v>
      </c>
      <c r="X57" s="150" t="str">
        <f>IF(Table_TB_Cost[[#This Row],[Weight/m]]&lt;0.5,1*2.5,"")</f>
        <v/>
      </c>
      <c r="Y57" s="214" t="s">
        <v>98</v>
      </c>
      <c r="Z57" s="111">
        <f>IF(Table_TB_Cost[[#This Row],[Roll?]]="Y",(2.5/Table_TB_Cost[[#This Row],[Weight/m]]/0.8)*2.5,"")</f>
        <v>2.0827779258864303</v>
      </c>
      <c r="AA57" s="245">
        <f>SUM(VLOOKUP(Table_TB_Cost[[#This Row],[MPG]],TB_MPG,2,FALSE),Table_TB_Cost[[#This Row],[MPM Surcharge]],Table_TB_Cost[[#This Row],[Rolling Factor (Cost/0.8*2.5)]])*Table_TB_Cost[[#This Row],[Weight/m]]*Table_TB_Cost[[#This Row],[Length]]</f>
        <v>819.28612999999996</v>
      </c>
      <c r="AB57" s="245">
        <f>VLOOKUP(Table_TB_Cost[[#This Row],[Section]],AF:AJ,3,FALSE)</f>
        <v>240.31842</v>
      </c>
      <c r="AC57" s="245">
        <f>IF($AB$2="Margin",Table_TB_Cost[[#This Row],[TOTAL COST]]/(1-$AC$2),Table_TB_Cost[[#This Row],[List Price]]*(1-$AC$2))</f>
        <v>480.63684000000001</v>
      </c>
      <c r="AD57" s="4">
        <f>(Table_TB_Cost[[#This Row],[Metal Sell Price]]-Table_TB_Cost[[#This Row],[TOTAL COST]])/Table_TB_Cost[[#This Row],[Metal Sell Price]]</f>
        <v>0.5</v>
      </c>
      <c r="AF57" t="s">
        <v>19885</v>
      </c>
      <c r="AG57">
        <v>734884</v>
      </c>
      <c r="AH57">
        <v>192.23373999999998</v>
      </c>
      <c r="AI57">
        <v>197.62695000000002</v>
      </c>
      <c r="AJ57">
        <v>173.20045000000002</v>
      </c>
      <c r="AK57">
        <v>169.28552999999999</v>
      </c>
      <c r="AL57">
        <v>159.62167000000002</v>
      </c>
      <c r="AM57">
        <v>159.62168</v>
      </c>
      <c r="AN57">
        <v>163.90889000000001</v>
      </c>
      <c r="AO57">
        <v>161.44380999999998</v>
      </c>
      <c r="AP57">
        <v>168.25</v>
      </c>
      <c r="AQ57">
        <v>151.58000000000001</v>
      </c>
      <c r="AR57">
        <v>117.96</v>
      </c>
      <c r="AS57" s="148">
        <v>119.12</v>
      </c>
      <c r="AW57" t="str">
        <f>VLOOKUP(AF57,Table_TB_Cost[[Section]:[Basic Material]],2,FALSE)</f>
        <v>429TB - 100MM Head</v>
      </c>
      <c r="AX57" s="222" t="s">
        <v>19885</v>
      </c>
      <c r="AY57" s="223" t="str">
        <f>VLOOKUP(AX57,Table_TB_Cost[#All],5,FALSE)</f>
        <v>FJ</v>
      </c>
    </row>
    <row r="58" spans="1:51" x14ac:dyDescent="0.25">
      <c r="A58" s="188">
        <v>1000</v>
      </c>
      <c r="B58" s="189">
        <f t="shared" si="4"/>
        <v>530</v>
      </c>
      <c r="C58" s="186">
        <v>0.17</v>
      </c>
      <c r="D58" s="186">
        <v>0.15</v>
      </c>
      <c r="E58" s="186">
        <v>0.2</v>
      </c>
      <c r="F58" s="186">
        <v>0.2</v>
      </c>
      <c r="G58" s="186">
        <v>0.17</v>
      </c>
      <c r="H58" s="186">
        <v>0.23</v>
      </c>
      <c r="I58" s="186">
        <v>0.17</v>
      </c>
      <c r="J58" s="186">
        <v>0.15</v>
      </c>
      <c r="K58" s="186">
        <v>0.2</v>
      </c>
      <c r="L58" s="186">
        <v>0.2</v>
      </c>
      <c r="M58" s="186">
        <v>0.18</v>
      </c>
      <c r="N58" s="186">
        <v>0.25</v>
      </c>
      <c r="R58" s="226"/>
      <c r="S58" t="s">
        <v>17279</v>
      </c>
      <c r="T58" t="str">
        <f>VLOOKUP(Table_TB_Cost[[#This Row],[Section]],DATA!A:K,2,FALSE)</f>
        <v>629TB - 150MM Female Mullion</v>
      </c>
      <c r="U58">
        <v>6.5</v>
      </c>
      <c r="V58" s="150">
        <f>VLOOKUP(Table_TB_Cost[[#This Row],[Section]],DATA!A:K,4,FALSE)</f>
        <v>2.7330000000000001</v>
      </c>
      <c r="W58" s="150" t="str">
        <f>LEFT(VLOOKUP(Table_TB_Cost[[#This Row],[Section]],Table5[],10,FALSE),2)</f>
        <v>FI</v>
      </c>
      <c r="X58" s="150" t="str">
        <f>IF(Table_TB_Cost[[#This Row],[Weight/m]]&lt;0.5,1*2.5,"")</f>
        <v/>
      </c>
      <c r="Y58" s="214" t="s">
        <v>98</v>
      </c>
      <c r="Z58" s="111">
        <f>IF(Table_TB_Cost[[#This Row],[Roll?]]="Y",(2.5/Table_TB_Cost[[#This Row],[Weight/m]]/0.8)*2.5,"")</f>
        <v>2.8585803146725208</v>
      </c>
      <c r="AA58" s="245">
        <f>SUM(VLOOKUP(Table_TB_Cost[[#This Row],[MPG]],TB_MPG,2,FALSE),Table_TB_Cost[[#This Row],[MPM Surcharge]],Table_TB_Cost[[#This Row],[Rolling Factor (Cost/0.8*2.5)]])*Table_TB_Cost[[#This Row],[Weight/m]]*Table_TB_Cost[[#This Row],[Length]]</f>
        <v>610.71829000000002</v>
      </c>
      <c r="AB58" s="245">
        <f>VLOOKUP(Table_TB_Cost[[#This Row],[Section]],AF:AJ,3,FALSE)</f>
        <v>182.76062999999999</v>
      </c>
      <c r="AC58" s="245">
        <f>IF($AB$2="Margin",Table_TB_Cost[[#This Row],[TOTAL COST]]/(1-$AC$2),Table_TB_Cost[[#This Row],[List Price]]*(1-$AC$2))</f>
        <v>365.52125999999998</v>
      </c>
      <c r="AD58" s="4">
        <f>(Table_TB_Cost[[#This Row],[Metal Sell Price]]-Table_TB_Cost[[#This Row],[TOTAL COST]])/Table_TB_Cost[[#This Row],[Metal Sell Price]]</f>
        <v>0.5</v>
      </c>
      <c r="AF58" s="149" t="s">
        <v>19886</v>
      </c>
      <c r="AG58" s="149">
        <v>734885</v>
      </c>
      <c r="AH58">
        <v>161.14608999999999</v>
      </c>
      <c r="AI58">
        <v>157.90917000000002</v>
      </c>
      <c r="AJ58">
        <v>150.63470999999998</v>
      </c>
      <c r="AK58">
        <v>144.38882000000001</v>
      </c>
      <c r="AL58">
        <v>143.02795</v>
      </c>
      <c r="AM58">
        <v>143.02942000000002</v>
      </c>
      <c r="AN58">
        <v>144.41562999999999</v>
      </c>
      <c r="AO58">
        <v>152.68895000000001</v>
      </c>
      <c r="AP58">
        <v>149.63</v>
      </c>
      <c r="AQ58" s="145">
        <v>135.44</v>
      </c>
      <c r="AR58" s="145">
        <v>111.73</v>
      </c>
      <c r="AS58" s="148">
        <v>112.83</v>
      </c>
      <c r="AW58" t="str">
        <f>VLOOKUP(AF58,Table_TB_Cost[[Section]:[Basic Material]],2,FALSE)</f>
        <v>429TB - 100MM Cover Sill/Transom</v>
      </c>
      <c r="AX58" s="221" t="s">
        <v>19886</v>
      </c>
      <c r="AY58" s="223" t="str">
        <f>VLOOKUP(AX58,Table_TB_Cost[#All],5,FALSE)</f>
        <v>FJ</v>
      </c>
    </row>
    <row r="59" spans="1:51" x14ac:dyDescent="0.25">
      <c r="A59" s="188">
        <v>2000</v>
      </c>
      <c r="B59" s="189">
        <f t="shared" si="4"/>
        <v>1060</v>
      </c>
      <c r="C59" s="186">
        <v>0.15</v>
      </c>
      <c r="D59" s="186">
        <v>0.13500000000000001</v>
      </c>
      <c r="E59" s="186">
        <v>0.18</v>
      </c>
      <c r="F59" s="186">
        <v>0.18</v>
      </c>
      <c r="G59" s="186">
        <v>0.155</v>
      </c>
      <c r="H59" s="186">
        <v>0.2</v>
      </c>
      <c r="I59" s="186">
        <v>0.15</v>
      </c>
      <c r="J59" s="186">
        <v>0.13500000000000001</v>
      </c>
      <c r="K59" s="186">
        <v>0.18</v>
      </c>
      <c r="L59" s="186">
        <v>0.17</v>
      </c>
      <c r="M59" s="186">
        <v>0.15</v>
      </c>
      <c r="N59" s="186">
        <v>0.22</v>
      </c>
      <c r="R59" s="226"/>
      <c r="S59" t="s">
        <v>19885</v>
      </c>
      <c r="T59" t="str">
        <f>VLOOKUP(Table_TB_Cost[[#This Row],[Section]],DATA!A:K,2,FALSE)</f>
        <v>429TB - 100MM Head</v>
      </c>
      <c r="U59">
        <v>6.5</v>
      </c>
      <c r="V59" s="150">
        <f>VLOOKUP(Table_TB_Cost[[#This Row],[Section]],DATA!A:K,4,FALSE)</f>
        <v>2.75</v>
      </c>
      <c r="W59" s="150" t="str">
        <f>LEFT(VLOOKUP(Table_TB_Cost[[#This Row],[Section]],Table5[],10,FALSE),2)</f>
        <v>FJ</v>
      </c>
      <c r="X59" s="150" t="str">
        <f>IF(Table_TB_Cost[[#This Row],[Weight/m]]&lt;0.5,1*2.5,"")</f>
        <v/>
      </c>
      <c r="Y59" s="214" t="s">
        <v>98</v>
      </c>
      <c r="Z59" s="111">
        <f>IF(Table_TB_Cost[[#This Row],[Roll?]]="Y",(2.5/Table_TB_Cost[[#This Row],[Weight/m]]/0.8)*2.5,"")</f>
        <v>2.8409090909090908</v>
      </c>
      <c r="AA59" s="245">
        <f>SUM(VLOOKUP(Table_TB_Cost[[#This Row],[MPG]],TB_MPG,2,FALSE),Table_TB_Cost[[#This Row],[MPM Surcharge]],Table_TB_Cost[[#This Row],[Rolling Factor (Cost/0.8*2.5)]])*Table_TB_Cost[[#This Row],[Weight/m]]*Table_TB_Cost[[#This Row],[Length]]</f>
        <v>676.58500000000004</v>
      </c>
      <c r="AB59" s="245">
        <f>VLOOKUP(Table_TB_Cost[[#This Row],[Section]],AF:AJ,3,FALSE)</f>
        <v>192.23373999999998</v>
      </c>
      <c r="AC59" s="245">
        <f>IF($AB$2="Margin",Table_TB_Cost[[#This Row],[TOTAL COST]]/(1-$AC$2),Table_TB_Cost[[#This Row],[List Price]]*(1-$AC$2))</f>
        <v>384.46747999999997</v>
      </c>
      <c r="AD59" s="4">
        <f>(Table_TB_Cost[[#This Row],[Metal Sell Price]]-Table_TB_Cost[[#This Row],[TOTAL COST]])/Table_TB_Cost[[#This Row],[Metal Sell Price]]</f>
        <v>0.5</v>
      </c>
      <c r="AF59" t="s">
        <v>19887</v>
      </c>
      <c r="AG59">
        <v>734886</v>
      </c>
      <c r="AH59">
        <v>157.61813000000001</v>
      </c>
      <c r="AI59">
        <v>157.61813000000001</v>
      </c>
      <c r="AJ59">
        <v>153.43360999999999</v>
      </c>
      <c r="AK59">
        <v>151.55895000000001</v>
      </c>
      <c r="AL59">
        <v>151.51667</v>
      </c>
      <c r="AM59">
        <v>151.517</v>
      </c>
      <c r="AN59">
        <v>151.517</v>
      </c>
      <c r="AO59">
        <v>162.10925</v>
      </c>
      <c r="AP59">
        <v>152.19</v>
      </c>
      <c r="AQ59" s="145">
        <v>137.68</v>
      </c>
      <c r="AR59" s="145">
        <v>112.42</v>
      </c>
      <c r="AS59" s="148">
        <v>113.52</v>
      </c>
      <c r="AW59" t="str">
        <f>VLOOKUP(AF59,Table_TB_Cost[[Section]:[Basic Material]],2,FALSE)</f>
        <v>429TB - 100MM Internal Sill/Transom</v>
      </c>
      <c r="AX59" s="222" t="s">
        <v>19887</v>
      </c>
      <c r="AY59" s="223" t="str">
        <f>VLOOKUP(AX59,Table_TB_Cost[#All],5,FALSE)</f>
        <v>FJ</v>
      </c>
    </row>
    <row r="60" spans="1:51" x14ac:dyDescent="0.25">
      <c r="A60" s="188">
        <v>4000</v>
      </c>
      <c r="B60" s="189">
        <f t="shared" si="4"/>
        <v>2110</v>
      </c>
      <c r="C60" s="186">
        <v>0.13</v>
      </c>
      <c r="D60" s="186">
        <v>0.12</v>
      </c>
      <c r="E60" s="186">
        <v>0.15</v>
      </c>
      <c r="F60" s="186">
        <v>0.16</v>
      </c>
      <c r="G60" s="186">
        <v>0.14000000000000001</v>
      </c>
      <c r="H60" s="186">
        <v>0.18</v>
      </c>
      <c r="I60" s="186">
        <v>0.13</v>
      </c>
      <c r="J60" s="186">
        <v>0.12</v>
      </c>
      <c r="K60" s="186">
        <v>0.15</v>
      </c>
      <c r="L60" s="186">
        <v>0.15</v>
      </c>
      <c r="M60" s="186">
        <v>0.13</v>
      </c>
      <c r="N60" s="186">
        <v>0.18</v>
      </c>
      <c r="R60" s="226"/>
      <c r="S60" t="s">
        <v>19886</v>
      </c>
      <c r="T60" t="str">
        <f>VLOOKUP(Table_TB_Cost[[#This Row],[Section]],DATA!A:K,2,FALSE)</f>
        <v>429TB - 100MM Cover Sill/Transom</v>
      </c>
      <c r="U60">
        <v>6.5</v>
      </c>
      <c r="V60" s="150">
        <f>VLOOKUP(Table_TB_Cost[[#This Row],[Section]],DATA!A:K,4,FALSE)</f>
        <v>2.36</v>
      </c>
      <c r="W60" s="150" t="str">
        <f>LEFT(VLOOKUP(Table_TB_Cost[[#This Row],[Section]],Table5[],10,FALSE),2)</f>
        <v>FJ</v>
      </c>
      <c r="X60" s="150" t="str">
        <f>IF(Table_TB_Cost[[#This Row],[Weight/m]]&lt;0.5,1*2.5,"")</f>
        <v/>
      </c>
      <c r="Y60" s="214" t="s">
        <v>98</v>
      </c>
      <c r="Z60" s="111">
        <f>IF(Table_TB_Cost[[#This Row],[Roll?]]="Y",(2.5/Table_TB_Cost[[#This Row],[Weight/m]]/0.8)*2.5,"")</f>
        <v>3.3103813559322033</v>
      </c>
      <c r="AA60" s="245">
        <f>SUM(VLOOKUP(Table_TB_Cost[[#This Row],[MPG]],TB_MPG,2,FALSE),Table_TB_Cost[[#This Row],[MPM Surcharge]],Table_TB_Cost[[#This Row],[Rolling Factor (Cost/0.8*2.5)]])*Table_TB_Cost[[#This Row],[Weight/m]]*Table_TB_Cost[[#This Row],[Length]]</f>
        <v>587.8346499999999</v>
      </c>
      <c r="AB60" s="245">
        <f>VLOOKUP(Table_TB_Cost[[#This Row],[Section]],AF:AJ,3,FALSE)</f>
        <v>161.14608999999999</v>
      </c>
      <c r="AC60" s="246">
        <f>IF($AB$2="Margin",Table_TB_Cost[[#This Row],[TOTAL COST]]/(1-$AC$2),Table_TB_Cost[[#This Row],[List Price]]*(1-$AC$2))</f>
        <v>322.29217999999997</v>
      </c>
      <c r="AD60" s="114">
        <f>(Table_TB_Cost[[#This Row],[Metal Sell Price]]-Table_TB_Cost[[#This Row],[TOTAL COST]])/Table_TB_Cost[[#This Row],[Metal Sell Price]]</f>
        <v>0.5</v>
      </c>
      <c r="AF60" s="149" t="s">
        <v>19888</v>
      </c>
      <c r="AG60" s="149">
        <v>1067553</v>
      </c>
      <c r="AH60">
        <v>38.520350000000001</v>
      </c>
      <c r="AI60">
        <v>38.520330000000001</v>
      </c>
      <c r="AJ60">
        <v>31.644860000000001</v>
      </c>
      <c r="AK60">
        <v>31.645379999999999</v>
      </c>
      <c r="AL60">
        <v>31.645379999999999</v>
      </c>
      <c r="AM60">
        <v>31.645319999999998</v>
      </c>
      <c r="AN60">
        <v>31.645289999999999</v>
      </c>
      <c r="AO60">
        <v>32.9</v>
      </c>
      <c r="AP60">
        <v>35.71</v>
      </c>
      <c r="AQ60" s="145">
        <v>30.93</v>
      </c>
      <c r="AR60" s="145">
        <v>23.52</v>
      </c>
      <c r="AS60" s="148">
        <v>23.83</v>
      </c>
      <c r="AW60" t="str">
        <f>VLOOKUP(AF60,Table_TB_Cost[[Section]:[Basic Material]],2,FALSE)</f>
        <v>429TB - 100MM Internal Bead</v>
      </c>
      <c r="AX60" s="221" t="s">
        <v>19888</v>
      </c>
      <c r="AY60" s="223" t="str">
        <f>VLOOKUP(AX60,Table_TB_Cost[#All],5,FALSE)</f>
        <v>FH</v>
      </c>
    </row>
    <row r="61" spans="1:51" x14ac:dyDescent="0.25">
      <c r="K61" s="2"/>
      <c r="R61" s="226"/>
      <c r="S61" t="s">
        <v>19887</v>
      </c>
      <c r="T61" t="str">
        <f>VLOOKUP(Table_TB_Cost[[#This Row],[Section]],DATA!A:K,2,FALSE)</f>
        <v>429TB - 100MM Internal Sill/Transom</v>
      </c>
      <c r="U61">
        <v>6.5</v>
      </c>
      <c r="V61" s="150">
        <f>VLOOKUP(Table_TB_Cost[[#This Row],[Section]],DATA!A:K,4,FALSE)</f>
        <v>2.41</v>
      </c>
      <c r="W61" s="150" t="str">
        <f>LEFT(VLOOKUP(Table_TB_Cost[[#This Row],[Section]],Table5[],10,FALSE),2)</f>
        <v>FJ</v>
      </c>
      <c r="X61" s="150" t="str">
        <f>IF(Table_TB_Cost[[#This Row],[Weight/m]]&lt;0.5,1*2.5,"")</f>
        <v/>
      </c>
      <c r="Y61" s="214" t="s">
        <v>98</v>
      </c>
      <c r="Z61" s="111">
        <f>IF(Table_TB_Cost[[#This Row],[Roll?]]="Y",(2.5/Table_TB_Cost[[#This Row],[Weight/m]]/0.8)*2.5,"")</f>
        <v>3.2417012448132776</v>
      </c>
      <c r="AA61" s="245">
        <f>SUM(VLOOKUP(Table_TB_Cost[[#This Row],[MPG]],TB_MPG,2,FALSE),Table_TB_Cost[[#This Row],[MPM Surcharge]],Table_TB_Cost[[#This Row],[Rolling Factor (Cost/0.8*2.5)]])*Table_TB_Cost[[#This Row],[Weight/m]]*Table_TB_Cost[[#This Row],[Length]]</f>
        <v>599.21289999999999</v>
      </c>
      <c r="AB61" s="245">
        <f>VLOOKUP(Table_TB_Cost[[#This Row],[Section]],AF:AJ,3,FALSE)</f>
        <v>157.61813000000001</v>
      </c>
      <c r="AC61" s="245">
        <f>IF($AB$2="Margin",Table_TB_Cost[[#This Row],[TOTAL COST]]/(1-$AC$2),Table_TB_Cost[[#This Row],[List Price]]*(1-$AC$2))</f>
        <v>315.23626000000002</v>
      </c>
      <c r="AD61" s="146">
        <f>(Table_TB_Cost[[#This Row],[Metal Sell Price]]-Table_TB_Cost[[#This Row],[TOTAL COST]])/Table_TB_Cost[[#This Row],[Metal Sell Price]]</f>
        <v>0.5</v>
      </c>
      <c r="AF61" t="s">
        <v>19889</v>
      </c>
      <c r="AG61">
        <v>734887</v>
      </c>
      <c r="AH61">
        <v>166.40481</v>
      </c>
      <c r="AI61">
        <v>166.40470000000002</v>
      </c>
      <c r="AJ61">
        <v>167.1925</v>
      </c>
      <c r="AK61">
        <v>158.39846</v>
      </c>
      <c r="AL61">
        <v>153.01588000000001</v>
      </c>
      <c r="AM61">
        <v>155.27454999999998</v>
      </c>
      <c r="AN61">
        <v>155.27417000000003</v>
      </c>
      <c r="AO61">
        <v>178.815</v>
      </c>
      <c r="AP61">
        <v>160.28</v>
      </c>
      <c r="AQ61" s="145">
        <v>144.66999999999999</v>
      </c>
      <c r="AR61" s="145">
        <v>113.92</v>
      </c>
      <c r="AS61" s="148">
        <v>115.03</v>
      </c>
      <c r="AW61" t="str">
        <f>VLOOKUP(AF61,Table_TB_Cost[[Section]:[Basic Material]],2,FALSE)</f>
        <v>429TB - 100MM Male Split Mullion</v>
      </c>
      <c r="AX61" s="222" t="s">
        <v>19889</v>
      </c>
      <c r="AY61" s="223" t="str">
        <f>VLOOKUP(AX61,Table_TB_Cost[#All],5,FALSE)</f>
        <v>FJ</v>
      </c>
    </row>
    <row r="62" spans="1:51" x14ac:dyDescent="0.25">
      <c r="K62" s="2"/>
      <c r="R62" s="226"/>
      <c r="S62" t="s">
        <v>19888</v>
      </c>
      <c r="T62" t="str">
        <f>VLOOKUP(Table_TB_Cost[[#This Row],[Section]],DATA!A:K,2,FALSE)</f>
        <v>429TB - 100MM Internal Bead</v>
      </c>
      <c r="U62">
        <v>6.5</v>
      </c>
      <c r="V62" s="150">
        <f>VLOOKUP(Table_TB_Cost[[#This Row],[Section]],DATA!A:K,4,FALSE)</f>
        <v>0.76500000000000001</v>
      </c>
      <c r="W62" s="150" t="str">
        <f>LEFT(VLOOKUP(Table_TB_Cost[[#This Row],[Section]],Table5[],10,FALSE),2)</f>
        <v>FH</v>
      </c>
      <c r="X62" s="150" t="str">
        <f>IF(Table_TB_Cost[[#This Row],[Weight/m]]&lt;0.5,1*2.5,"")</f>
        <v/>
      </c>
      <c r="Y62" s="214" t="s">
        <v>75</v>
      </c>
      <c r="Z62" s="111" t="str">
        <f>IF(Table_TB_Cost[[#This Row],[Roll?]]="Y",(2.5/Table_TB_Cost[[#This Row],[Weight/m]]/0.8)*2.5,"")</f>
        <v/>
      </c>
      <c r="AA62" s="245">
        <f>SUM(VLOOKUP(Table_TB_Cost[[#This Row],[MPG]],TB_MPG,2,FALSE),Table_TB_Cost[[#This Row],[MPM Surcharge]],Table_TB_Cost[[#This Row],[Rolling Factor (Cost/0.8*2.5)]])*Table_TB_Cost[[#This Row],[Weight/m]]*Table_TB_Cost[[#This Row],[Length]]</f>
        <v>139.27972499999998</v>
      </c>
      <c r="AB62" s="245">
        <f>VLOOKUP(Table_TB_Cost[[#This Row],[Section]],AF:AJ,3,FALSE)</f>
        <v>38.520350000000001</v>
      </c>
      <c r="AC62" s="245">
        <f>IF($AB$2="Margin",Table_TB_Cost[[#This Row],[TOTAL COST]]/(1-$AC$2),Table_TB_Cost[[#This Row],[List Price]]*(1-$AC$2))</f>
        <v>77.040700000000001</v>
      </c>
      <c r="AD62" s="146">
        <f>(Table_TB_Cost[[#This Row],[Metal Sell Price]]-Table_TB_Cost[[#This Row],[TOTAL COST]])/Table_TB_Cost[[#This Row],[Metal Sell Price]]</f>
        <v>0.5</v>
      </c>
      <c r="AF62" s="149" t="s">
        <v>19890</v>
      </c>
      <c r="AG62" s="149">
        <v>734888</v>
      </c>
      <c r="AH62">
        <v>133.07</v>
      </c>
      <c r="AI62">
        <v>133.07</v>
      </c>
      <c r="AJ62">
        <v>134.06385</v>
      </c>
      <c r="AK62">
        <v>124.70688</v>
      </c>
      <c r="AL62">
        <v>124.70705000000001</v>
      </c>
      <c r="AM62">
        <v>126.59</v>
      </c>
      <c r="AN62">
        <v>126.59</v>
      </c>
      <c r="AO62">
        <v>128.47399999999999</v>
      </c>
      <c r="AP62">
        <v>127.14000000000001</v>
      </c>
      <c r="AQ62" s="149">
        <v>115.96</v>
      </c>
      <c r="AR62" s="149">
        <v>105.16</v>
      </c>
      <c r="AS62" s="148">
        <v>107.11</v>
      </c>
      <c r="AW62" t="str">
        <f>VLOOKUP(AF62,Table_TB_Cost[[Section]:[Basic Material]],2,FALSE)</f>
        <v>429TB - 100MM Female Split Mullion</v>
      </c>
      <c r="AX62" s="221" t="s">
        <v>19890</v>
      </c>
      <c r="AY62" s="223" t="str">
        <f>VLOOKUP(AX62,Table_TB_Cost[#All],5,FALSE)</f>
        <v>FJ</v>
      </c>
    </row>
    <row r="63" spans="1:51" x14ac:dyDescent="0.25">
      <c r="A63" s="8" t="s">
        <v>29275</v>
      </c>
      <c r="B63" s="7"/>
      <c r="C63" s="7"/>
      <c r="D63" s="7"/>
      <c r="K63" s="2"/>
      <c r="R63" s="226"/>
      <c r="S63" t="s">
        <v>19889</v>
      </c>
      <c r="T63" t="str">
        <f>VLOOKUP(Table_TB_Cost[[#This Row],[Section]],DATA!A:K,2,FALSE)</f>
        <v>429TB - 100MM Male Split Mullion</v>
      </c>
      <c r="U63">
        <v>6.5</v>
      </c>
      <c r="V63" s="150">
        <f>VLOOKUP(Table_TB_Cost[[#This Row],[Section]],DATA!A:K,4,FALSE)</f>
        <v>2.58</v>
      </c>
      <c r="W63" s="150" t="str">
        <f>LEFT(VLOOKUP(Table_TB_Cost[[#This Row],[Section]],Table5[],10,FALSE),2)</f>
        <v>FJ</v>
      </c>
      <c r="X63" s="150" t="str">
        <f>IF(Table_TB_Cost[[#This Row],[Weight/m]]&lt;0.5,1*2.5,"")</f>
        <v/>
      </c>
      <c r="Y63" s="214" t="s">
        <v>98</v>
      </c>
      <c r="Z63" s="111">
        <f>IF(Table_TB_Cost[[#This Row],[Roll?]]="Y",(2.5/Table_TB_Cost[[#This Row],[Weight/m]]/0.8)*2.5,"")</f>
        <v>3.0281007751937983</v>
      </c>
      <c r="AA63" s="245">
        <f>SUM(VLOOKUP(Table_TB_Cost[[#This Row],[MPG]],TB_MPG,2,FALSE),Table_TB_Cost[[#This Row],[MPM Surcharge]],Table_TB_Cost[[#This Row],[Rolling Factor (Cost/0.8*2.5)]])*Table_TB_Cost[[#This Row],[Weight/m]]*Table_TB_Cost[[#This Row],[Length]]</f>
        <v>637.89895000000001</v>
      </c>
      <c r="AB63" s="245">
        <f>VLOOKUP(Table_TB_Cost[[#This Row],[Section]],AF:AJ,3,FALSE)</f>
        <v>166.40481</v>
      </c>
      <c r="AC63" s="245">
        <f>IF($AB$2="Margin",Table_TB_Cost[[#This Row],[TOTAL COST]]/(1-$AC$2),Table_TB_Cost[[#This Row],[List Price]]*(1-$AC$2))</f>
        <v>332.80962</v>
      </c>
      <c r="AD63" s="146">
        <f>(Table_TB_Cost[[#This Row],[Metal Sell Price]]-Table_TB_Cost[[#This Row],[TOTAL COST]])/Table_TB_Cost[[#This Row],[Metal Sell Price]]</f>
        <v>0.5</v>
      </c>
      <c r="AF63" t="s">
        <v>20040</v>
      </c>
      <c r="AG63">
        <v>734497</v>
      </c>
      <c r="AH63">
        <v>125.43021</v>
      </c>
      <c r="AI63">
        <v>117.43903999999999</v>
      </c>
      <c r="AJ63">
        <v>118.116</v>
      </c>
      <c r="AK63">
        <v>119.08985000000001</v>
      </c>
      <c r="AL63">
        <v>112.67094999999999</v>
      </c>
      <c r="AM63">
        <v>106.76605000000001</v>
      </c>
      <c r="AN63">
        <v>114.25221999999999</v>
      </c>
      <c r="AO63">
        <v>92.81</v>
      </c>
      <c r="AP63">
        <v>115.17</v>
      </c>
      <c r="AQ63">
        <v>105.07</v>
      </c>
      <c r="AS63" s="148"/>
      <c r="AW63" t="str">
        <f>VLOOKUP(AF63,Table_TB_Cost[[Section]:[Basic Material]],2,FALSE)</f>
        <v>425TB - Frame</v>
      </c>
      <c r="AX63" s="222" t="s">
        <v>20040</v>
      </c>
      <c r="AY63" s="223" t="str">
        <f>VLOOKUP(AX63,Table_TB_Cost[#All],5,FALSE)</f>
        <v>FJ</v>
      </c>
    </row>
    <row r="64" spans="1:51" x14ac:dyDescent="0.25">
      <c r="A64" s="187" t="s">
        <v>29273</v>
      </c>
      <c r="B64" s="187" t="s">
        <v>29276</v>
      </c>
      <c r="C64" s="187" t="s">
        <v>29279</v>
      </c>
      <c r="K64" s="2"/>
      <c r="R64" s="226"/>
      <c r="S64" t="s">
        <v>19890</v>
      </c>
      <c r="T64" t="str">
        <f>VLOOKUP(Table_TB_Cost[[#This Row],[Section]],DATA!A:K,2,FALSE)</f>
        <v>429TB - 100MM Female Split Mullion</v>
      </c>
      <c r="U64">
        <v>6.5</v>
      </c>
      <c r="V64" s="150">
        <f>VLOOKUP(Table_TB_Cost[[#This Row],[Section]],DATA!A:K,4,FALSE)</f>
        <v>1.97</v>
      </c>
      <c r="W64" s="150" t="str">
        <f>LEFT(VLOOKUP(Table_TB_Cost[[#This Row],[Section]],Table5[],10,FALSE),2)</f>
        <v>FJ</v>
      </c>
      <c r="X64" s="150" t="str">
        <f>IF(Table_TB_Cost[[#This Row],[Weight/m]]&lt;0.5,1*2.5,"")</f>
        <v/>
      </c>
      <c r="Y64" s="214" t="s">
        <v>98</v>
      </c>
      <c r="Z64" s="111">
        <f>IF(Table_TB_Cost[[#This Row],[Roll?]]="Y",(2.5/Table_TB_Cost[[#This Row],[Weight/m]]/0.8)*2.5,"")</f>
        <v>3.9657360406091371</v>
      </c>
      <c r="AA64" s="245">
        <f>SUM(VLOOKUP(Table_TB_Cost[[#This Row],[MPG]],TB_MPG,2,FALSE),Table_TB_Cost[[#This Row],[MPM Surcharge]],Table_TB_Cost[[#This Row],[Rolling Factor (Cost/0.8*2.5)]])*Table_TB_Cost[[#This Row],[Weight/m]]*Table_TB_Cost[[#This Row],[Length]]</f>
        <v>499.08429999999993</v>
      </c>
      <c r="AB64" s="245">
        <f>VLOOKUP(Table_TB_Cost[[#This Row],[Section]],AF:AJ,3,FALSE)</f>
        <v>133.07</v>
      </c>
      <c r="AC64" s="245">
        <f>IF($AB$2="Margin",Table_TB_Cost[[#This Row],[TOTAL COST]]/(1-$AC$2),Table_TB_Cost[[#This Row],[List Price]]*(1-$AC$2))</f>
        <v>266.14</v>
      </c>
      <c r="AD64" s="146">
        <f>(Table_TB_Cost[[#This Row],[Metal Sell Price]]-Table_TB_Cost[[#This Row],[TOTAL COST]])/Table_TB_Cost[[#This Row],[Metal Sell Price]]</f>
        <v>0.5</v>
      </c>
      <c r="AF64" t="s">
        <v>20041</v>
      </c>
      <c r="AG64">
        <v>734498</v>
      </c>
      <c r="AH64">
        <v>87.415149999999997</v>
      </c>
      <c r="AI64">
        <v>81.708330000000004</v>
      </c>
      <c r="AJ64">
        <v>81.2864</v>
      </c>
      <c r="AK64">
        <v>83.462999999999994</v>
      </c>
      <c r="AL64">
        <v>77.973330000000004</v>
      </c>
      <c r="AM64">
        <v>74.978179999999995</v>
      </c>
      <c r="AN64">
        <v>94.014619999999994</v>
      </c>
      <c r="AO64">
        <v>67.55</v>
      </c>
      <c r="AP64">
        <v>79.33</v>
      </c>
      <c r="AQ64">
        <v>74.010000000000005</v>
      </c>
      <c r="AS64" s="148"/>
      <c r="AW64" t="str">
        <f>VLOOKUP(AF64,Table_TB_Cost[[Section]:[Basic Material]],2,FALSE)</f>
        <v>425TB - Pocket Filler</v>
      </c>
      <c r="AX64" s="221" t="s">
        <v>20041</v>
      </c>
      <c r="AY64" s="223" t="str">
        <f>VLOOKUP(AX64,Table_TB_Cost[#All],5,FALSE)</f>
        <v>FK</v>
      </c>
    </row>
    <row r="65" spans="1:51" x14ac:dyDescent="0.25">
      <c r="A65" s="63">
        <v>1</v>
      </c>
      <c r="B65" s="259">
        <v>2</v>
      </c>
      <c r="C65" s="260">
        <v>1.25</v>
      </c>
      <c r="K65" s="2"/>
      <c r="R65" s="226"/>
      <c r="S65" t="s">
        <v>19891</v>
      </c>
      <c r="T65" t="str">
        <f>VLOOKUP(Table_TB_Cost[[#This Row],[Section]],DATA!A:K,2,FALSE)</f>
        <v>419TB - Awning Hook Hinge Sash</v>
      </c>
      <c r="U65">
        <v>6.5</v>
      </c>
      <c r="V65" s="150">
        <f>VLOOKUP(Table_TB_Cost[[#This Row],[Section]],DATA!A:K,4,FALSE)</f>
        <v>1.06</v>
      </c>
      <c r="W65" s="150" t="str">
        <f>LEFT(VLOOKUP(Table_TB_Cost[[#This Row],[Section]],Table5[],10,FALSE),2)</f>
        <v>FL</v>
      </c>
      <c r="X65" s="150" t="str">
        <f>IF(Table_TB_Cost[[#This Row],[Weight/m]]&lt;0.5,1*2.5,"")</f>
        <v/>
      </c>
      <c r="Y65" s="214" t="s">
        <v>98</v>
      </c>
      <c r="Z65" s="227">
        <f>IF(Table_TB_Cost[[#This Row],[Roll?]]="Y",(2.5/Table_TB_Cost[[#This Row],[Weight/m]]/0.8)*2.5,"")</f>
        <v>7.3702830188679238</v>
      </c>
      <c r="AA65" s="245">
        <f>SUM(VLOOKUP(Table_TB_Cost[[#This Row],[MPG]],TB_MPG,2,FALSE),Table_TB_Cost[[#This Row],[MPM Surcharge]],Table_TB_Cost[[#This Row],[Rolling Factor (Cost/0.8*2.5)]])*Table_TB_Cost[[#This Row],[Weight/m]]*Table_TB_Cost[[#This Row],[Length]]</f>
        <v>340.29905000000002</v>
      </c>
      <c r="AB65" s="245">
        <f>VLOOKUP(Table_TB_Cost[[#This Row],[Section]],AF:AJ,3,FALSE)</f>
        <v>92.994439999999997</v>
      </c>
      <c r="AC65" s="245">
        <f>IF($AB$2="Margin",Table_TB_Cost[[#This Row],[TOTAL COST]]/(1-$AC$2),Table_TB_Cost[[#This Row],[List Price]]*(1-$AC$2))</f>
        <v>185.98887999999999</v>
      </c>
      <c r="AD65" s="4">
        <f>(Table_TB_Cost[[#This Row],[Metal Sell Price]]-Table_TB_Cost[[#This Row],[TOTAL COST]])/Table_TB_Cost[[#This Row],[Metal Sell Price]]</f>
        <v>0.5</v>
      </c>
      <c r="AF65" t="s">
        <v>17626</v>
      </c>
      <c r="AG65">
        <v>1033857</v>
      </c>
      <c r="AH65">
        <v>12.06029</v>
      </c>
      <c r="AI65">
        <v>12.06029</v>
      </c>
      <c r="AJ65">
        <v>12.06029</v>
      </c>
      <c r="AK65">
        <v>12.06029</v>
      </c>
      <c r="AL65">
        <v>12.06029</v>
      </c>
      <c r="AM65">
        <v>12.06029</v>
      </c>
      <c r="AN65">
        <v>12.06029</v>
      </c>
      <c r="AO65">
        <v>12.06029</v>
      </c>
      <c r="AP65">
        <v>18.95</v>
      </c>
      <c r="AQ65">
        <v>16.420000000000002</v>
      </c>
      <c r="AS65" s="148"/>
      <c r="AW65" t="str">
        <f>VLOOKUP(AF65,Table_TB_Cost[[Section]:[Basic Material]],2,FALSE)</f>
        <v>440 TB - Slopping Bead (Mate to TB0002)</v>
      </c>
      <c r="AX65" s="222" t="s">
        <v>17626</v>
      </c>
      <c r="AY65" s="223" t="str">
        <f>VLOOKUP(AX65,Table_TB_Cost[#All],5,FALSE)</f>
        <v>FH</v>
      </c>
    </row>
    <row r="66" spans="1:51" x14ac:dyDescent="0.25">
      <c r="A66" s="63">
        <v>2</v>
      </c>
      <c r="B66" s="259">
        <v>3</v>
      </c>
      <c r="C66" s="260">
        <v>2.25</v>
      </c>
      <c r="K66" s="2"/>
      <c r="R66" s="226"/>
      <c r="S66" t="s">
        <v>17626</v>
      </c>
      <c r="T66" t="str">
        <f>VLOOKUP(Table_TB_Cost[[#This Row],[Section]],DATA!A:K,2,FALSE)</f>
        <v>440 TB - Slopping Bead (Mate to TB0002)</v>
      </c>
      <c r="U66">
        <v>6.5</v>
      </c>
      <c r="V66" s="150">
        <f>VLOOKUP(Table_TB_Cost[[#This Row],[Section]],DATA!A:K,4,FALSE)</f>
        <v>0.40600000000000003</v>
      </c>
      <c r="W66" s="150" t="str">
        <f>LEFT(VLOOKUP(Table_TB_Cost[[#This Row],[Section]],Table5[],10,FALSE),2)</f>
        <v>FH</v>
      </c>
      <c r="X66" s="150">
        <f>IF(Table_TB_Cost[[#This Row],[Weight/m]]&lt;0.5,1*2.5,"")</f>
        <v>2.5</v>
      </c>
      <c r="Y66" s="214" t="s">
        <v>75</v>
      </c>
      <c r="Z66" s="227" t="str">
        <f>IF(Table_TB_Cost[[#This Row],[Roll?]]="Y",(2.5/Table_TB_Cost[[#This Row],[Weight/m]]/0.8)*2.5,"")</f>
        <v/>
      </c>
      <c r="AA66" s="245">
        <f>SUM(VLOOKUP(Table_TB_Cost[[#This Row],[MPG]],TB_MPG,2,FALSE),Table_TB_Cost[[#This Row],[MPM Surcharge]],Table_TB_Cost[[#This Row],[Rolling Factor (Cost/0.8*2.5)]])*Table_TB_Cost[[#This Row],[Weight/m]]*Table_TB_Cost[[#This Row],[Length]]</f>
        <v>80.515890000000013</v>
      </c>
      <c r="AB66" s="245">
        <f>VLOOKUP(Table_TB_Cost[[#This Row],[Section]],AF:AJ,3,FALSE)</f>
        <v>12.06029</v>
      </c>
      <c r="AC66" s="245">
        <f>IF($AB$2="Margin",Table_TB_Cost[[#This Row],[TOTAL COST]]/(1-$AC$2),Table_TB_Cost[[#This Row],[List Price]]*(1-$AC$2))</f>
        <v>24.12058</v>
      </c>
      <c r="AD66" s="146">
        <f>(Table_TB_Cost[[#This Row],[Metal Sell Price]]-Table_TB_Cost[[#This Row],[TOTAL COST]])/Table_TB_Cost[[#This Row],[Metal Sell Price]]</f>
        <v>0.5</v>
      </c>
      <c r="AF66" t="s">
        <v>22494</v>
      </c>
      <c r="AG66">
        <v>735224</v>
      </c>
      <c r="AH66">
        <v>126.83821</v>
      </c>
      <c r="AI66">
        <v>109.67444</v>
      </c>
      <c r="AJ66">
        <v>109.67333000000001</v>
      </c>
      <c r="AK66">
        <v>109.67327</v>
      </c>
      <c r="AL66">
        <v>109.67333000000001</v>
      </c>
      <c r="AM66">
        <v>109.67322</v>
      </c>
      <c r="AN66">
        <v>108.83553999999999</v>
      </c>
      <c r="AO66">
        <v>113.015</v>
      </c>
      <c r="AP66">
        <v>119.49000000000001</v>
      </c>
      <c r="AS66" s="148"/>
      <c r="AW66" t="str">
        <f>VLOOKUP(AF66,Table_TB_Cost[[Section]:[Basic Material]],2,FALSE)</f>
        <v>994TB - 100mm Head</v>
      </c>
      <c r="AX66" s="221" t="s">
        <v>22494</v>
      </c>
      <c r="AY66" s="223" t="str">
        <f>VLOOKUP(AX66,Table_TB_Cost[#All],5,FALSE)</f>
        <v>FK</v>
      </c>
    </row>
    <row r="67" spans="1:51" x14ac:dyDescent="0.25">
      <c r="A67" s="63">
        <v>3</v>
      </c>
      <c r="B67" s="259">
        <v>5</v>
      </c>
      <c r="C67" s="260">
        <v>4.5</v>
      </c>
      <c r="K67" s="2"/>
      <c r="R67" s="226"/>
      <c r="S67" t="s">
        <v>22494</v>
      </c>
      <c r="T67" t="str">
        <f>VLOOKUP(Table_TB_Cost[[#This Row],[Section]],DATA!A:K,2,FALSE)</f>
        <v>994TB - 100mm Head</v>
      </c>
      <c r="U67">
        <v>6.5</v>
      </c>
      <c r="V67" s="150">
        <f>VLOOKUP(Table_TB_Cost[[#This Row],[Section]],DATA!A:K,4,FALSE)</f>
        <v>1.865</v>
      </c>
      <c r="W67" s="150" t="str">
        <f>LEFT(VLOOKUP(Table_TB_Cost[[#This Row],[Section]],Table5[],10,FALSE),2)</f>
        <v>FK</v>
      </c>
      <c r="X67" s="150" t="str">
        <f>IF(Table_TB_Cost[[#This Row],[Weight/m]]&lt;0.5,1*2.5,"")</f>
        <v/>
      </c>
      <c r="Y67" s="214" t="s">
        <v>98</v>
      </c>
      <c r="Z67" s="227">
        <f>IF(Table_TB_Cost[[#This Row],[Roll?]]="Y",(2.5/Table_TB_Cost[[#This Row],[Weight/m]]/0.8)*2.5*1.04,"")</f>
        <v>4.3565683646112596</v>
      </c>
      <c r="AA67" s="245">
        <f>SUM(VLOOKUP(Table_TB_Cost[[#This Row],[MPG]],TB_MPG,2,FALSE),Table_TB_Cost[[#This Row],[MPM Surcharge]],Table_TB_Cost[[#This Row],[Rolling Factor (Cost/0.8*2.5)]])*Table_TB_Cost[[#This Row],[Weight/m]]*Table_TB_Cost[[#This Row],[Length]]</f>
        <v>519.77120000000002</v>
      </c>
      <c r="AB67" s="245">
        <f>VLOOKUP(Table_TB_Cost[[#This Row],[Section]],AF:AJ,3,FALSE)</f>
        <v>126.83821</v>
      </c>
      <c r="AC67" s="245">
        <f>IF($AB$2="Margin",Table_TB_Cost[[#This Row],[TOTAL COST]]/(1-$AC$2),Table_TB_Cost[[#This Row],[List Price]]*(1-$AC$2))</f>
        <v>253.67642000000001</v>
      </c>
      <c r="AD67" s="146">
        <f>(Table_TB_Cost[[#This Row],[Metal Sell Price]]-Table_TB_Cost[[#This Row],[TOTAL COST]])/Table_TB_Cost[[#This Row],[Metal Sell Price]]</f>
        <v>0.5</v>
      </c>
      <c r="AF67" t="s">
        <v>22496</v>
      </c>
      <c r="AG67">
        <v>735225</v>
      </c>
      <c r="AH67">
        <v>139.82820999999998</v>
      </c>
      <c r="AI67">
        <v>138.19332999999997</v>
      </c>
      <c r="AJ67">
        <v>129.83372</v>
      </c>
      <c r="AK67">
        <v>129.86767</v>
      </c>
      <c r="AL67">
        <v>130.01474999999999</v>
      </c>
      <c r="AM67">
        <v>130.01471000000001</v>
      </c>
      <c r="AN67">
        <v>133.13499999999999</v>
      </c>
      <c r="AO67">
        <v>82.018000000000001</v>
      </c>
      <c r="AP67">
        <v>132.79</v>
      </c>
      <c r="AS67" s="148"/>
      <c r="AW67" t="str">
        <f>VLOOKUP(AF67,Table_TB_Cost[[Section]:[Basic Material]],2,FALSE)</f>
        <v>994TB - 110mm DG Rail</v>
      </c>
      <c r="AX67" s="222" t="s">
        <v>22496</v>
      </c>
      <c r="AY67" s="223" t="str">
        <f>VLOOKUP(AX67,Table_TB_Cost[#All],5,FALSE)</f>
        <v>FL</v>
      </c>
    </row>
    <row r="68" spans="1:51" x14ac:dyDescent="0.25">
      <c r="A68" s="63">
        <v>4</v>
      </c>
      <c r="B68" s="260">
        <f>42*2.5/6.5</f>
        <v>16.153846153846153</v>
      </c>
      <c r="C68" s="260">
        <f>29.4/6.5</f>
        <v>4.523076923076923</v>
      </c>
      <c r="D68" t="s">
        <v>29332</v>
      </c>
      <c r="K68" s="2"/>
      <c r="R68" s="226"/>
      <c r="S68" t="s">
        <v>22496</v>
      </c>
      <c r="T68" t="str">
        <f>VLOOKUP(Table_TB_Cost[[#This Row],[Section]],DATA!A:K,2,FALSE)</f>
        <v>994TB - 110mm DG Rail</v>
      </c>
      <c r="U68">
        <v>6.5</v>
      </c>
      <c r="V68" s="150">
        <f>VLOOKUP(Table_TB_Cost[[#This Row],[Section]],DATA!A:K,4,FALSE)</f>
        <v>1.9259999999999999</v>
      </c>
      <c r="W68" s="150" t="str">
        <f>LEFT(VLOOKUP(Table_TB_Cost[[#This Row],[Section]],Table5[],10,FALSE),2)</f>
        <v>FL</v>
      </c>
      <c r="X68" s="150" t="str">
        <f>IF(Table_TB_Cost[[#This Row],[Weight/m]]&lt;0.5,1*2.5,"")</f>
        <v/>
      </c>
      <c r="Y68" s="214" t="s">
        <v>98</v>
      </c>
      <c r="Z68" s="227">
        <f>IF(Table_TB_Cost[[#This Row],[Roll?]]="Y",(2.5/Table_TB_Cost[[#This Row],[Weight/m]]/0.8)*2.5*1.04,"")</f>
        <v>4.21858774662513</v>
      </c>
      <c r="AA68" s="245">
        <f>SUM(VLOOKUP(Table_TB_Cost[[#This Row],[MPG]],TB_MPG,2,FALSE),Table_TB_Cost[[#This Row],[MPM Surcharge]],Table_TB_Cost[[#This Row],[Rolling Factor (Cost/0.8*2.5)]])*Table_TB_Cost[[#This Row],[Weight/m]]*Table_TB_Cost[[#This Row],[Length]]</f>
        <v>578.86088000000007</v>
      </c>
      <c r="AB68" s="245">
        <f>VLOOKUP(Table_TB_Cost[[#This Row],[Section]],AF:AJ,3,FALSE)</f>
        <v>139.82820999999998</v>
      </c>
      <c r="AC68" s="245">
        <f>IF($AB$2="Margin",Table_TB_Cost[[#This Row],[TOTAL COST]]/(1-$AC$2),Table_TB_Cost[[#This Row],[List Price]]*(1-$AC$2))</f>
        <v>279.65641999999997</v>
      </c>
      <c r="AD68" s="146">
        <f>(Table_TB_Cost[[#This Row],[Metal Sell Price]]-Table_TB_Cost[[#This Row],[TOTAL COST]])/Table_TB_Cost[[#This Row],[Metal Sell Price]]</f>
        <v>0.5</v>
      </c>
      <c r="AF68" s="149" t="s">
        <v>22498</v>
      </c>
      <c r="AG68" s="149">
        <v>735226</v>
      </c>
      <c r="AH68">
        <v>138.21057000000002</v>
      </c>
      <c r="AI68">
        <v>127.25333000000001</v>
      </c>
      <c r="AJ68">
        <v>127.25224</v>
      </c>
      <c r="AK68">
        <v>127.25203</v>
      </c>
      <c r="AL68">
        <v>127.25182000000001</v>
      </c>
      <c r="AM68">
        <v>127.25177000000001</v>
      </c>
      <c r="AN68">
        <v>131.40803</v>
      </c>
      <c r="AO68">
        <v>123.24</v>
      </c>
      <c r="AP68">
        <v>108.3</v>
      </c>
      <c r="AQ68" s="149"/>
      <c r="AR68" s="149"/>
      <c r="AS68" s="148"/>
      <c r="AW68" t="str">
        <f>VLOOKUP(AF68,Table_TB_Cost[[Section]:[Basic Material]],2,FALSE)</f>
        <v>994TB - 100mm x 44mm Sill</v>
      </c>
      <c r="AX68" s="221" t="s">
        <v>22498</v>
      </c>
      <c r="AY68" s="223" t="str">
        <f>VLOOKUP(AX68,Table_TB_Cost[#All],5,FALSE)</f>
        <v>FL</v>
      </c>
    </row>
    <row r="69" spans="1:51" x14ac:dyDescent="0.25">
      <c r="K69" s="2"/>
      <c r="R69" s="226"/>
      <c r="S69" t="s">
        <v>22498</v>
      </c>
      <c r="T69" t="str">
        <f>VLOOKUP(Table_TB_Cost[[#This Row],[Section]],DATA!A:K,2,FALSE)</f>
        <v>994TB - 100mm x 44mm Sill</v>
      </c>
      <c r="U69">
        <v>6.5</v>
      </c>
      <c r="V69" s="150">
        <f>VLOOKUP(Table_TB_Cost[[#This Row],[Section]],DATA!A:K,4,FALSE)</f>
        <v>1.9259999999999999</v>
      </c>
      <c r="W69" s="150" t="str">
        <f>LEFT(VLOOKUP(Table_TB_Cost[[#This Row],[Section]],Table5[],10,FALSE),2)</f>
        <v>FL</v>
      </c>
      <c r="X69" s="150" t="str">
        <f>IF(Table_TB_Cost[[#This Row],[Weight/m]]&lt;0.5,1*2.5,"")</f>
        <v/>
      </c>
      <c r="Y69" s="214" t="s">
        <v>98</v>
      </c>
      <c r="Z69" s="227">
        <f>IF(Table_TB_Cost[[#This Row],[Roll?]]="Y",(2.5/Table_TB_Cost[[#This Row],[Weight/m]]/0.8)*2.5*1.04,"")</f>
        <v>4.21858774662513</v>
      </c>
      <c r="AA69" s="245">
        <f>SUM(VLOOKUP(Table_TB_Cost[[#This Row],[MPG]],TB_MPG,2,FALSE),Table_TB_Cost[[#This Row],[MPM Surcharge]],Table_TB_Cost[[#This Row],[Rolling Factor (Cost/0.8*2.5)]])*Table_TB_Cost[[#This Row],[Weight/m]]*Table_TB_Cost[[#This Row],[Length]]</f>
        <v>578.86088000000007</v>
      </c>
      <c r="AB69" s="245">
        <f>VLOOKUP(Table_TB_Cost[[#This Row],[Section]],AF:AJ,3,FALSE)</f>
        <v>138.21057000000002</v>
      </c>
      <c r="AC69" s="245">
        <f>IF($AB$2="Margin",Table_TB_Cost[[#This Row],[TOTAL COST]]/(1-$AC$2),Table_TB_Cost[[#This Row],[List Price]]*(1-$AC$2))</f>
        <v>276.42114000000004</v>
      </c>
      <c r="AD69" s="146">
        <f>(Table_TB_Cost[[#This Row],[Metal Sell Price]]-Table_TB_Cost[[#This Row],[TOTAL COST]])/Table_TB_Cost[[#This Row],[Metal Sell Price]]</f>
        <v>0.5</v>
      </c>
      <c r="AF69" t="s">
        <v>22500</v>
      </c>
      <c r="AG69">
        <v>735227</v>
      </c>
      <c r="AH69">
        <v>58.406669999999998</v>
      </c>
      <c r="AI69">
        <v>58.407179999999997</v>
      </c>
      <c r="AJ69">
        <v>58.407419999999995</v>
      </c>
      <c r="AK69">
        <v>58.407530000000001</v>
      </c>
      <c r="AL69">
        <v>58.112120000000004</v>
      </c>
      <c r="AM69">
        <v>58.111940000000004</v>
      </c>
      <c r="AN69">
        <v>59.392499999999998</v>
      </c>
      <c r="AO69">
        <v>59.005000000000003</v>
      </c>
      <c r="AP69">
        <v>62.28</v>
      </c>
      <c r="AW69" t="str">
        <f>VLOOKUP(AF69,Table_TB_Cost[[Section]:[Basic Material]],2,FALSE)</f>
        <v>994TB - 100mm Jamb Adaptor</v>
      </c>
      <c r="AX69" s="222" t="s">
        <v>22500</v>
      </c>
      <c r="AY69" s="223" t="str">
        <f>VLOOKUP(AX69,Table_TB_Cost[#All],5,FALSE)</f>
        <v>FK</v>
      </c>
    </row>
    <row r="70" spans="1:51" x14ac:dyDescent="0.25">
      <c r="P70" s="157"/>
      <c r="R70" s="226"/>
      <c r="S70" t="s">
        <v>22500</v>
      </c>
      <c r="T70" t="str">
        <f>VLOOKUP(Table_TB_Cost[[#This Row],[Section]],DATA!A:K,2,FALSE)</f>
        <v>994TB - 100mm Jamb Adaptor</v>
      </c>
      <c r="U70">
        <v>6.5</v>
      </c>
      <c r="V70" s="150">
        <f>VLOOKUP(Table_TB_Cost[[#This Row],[Section]],DATA!A:K,4,FALSE)</f>
        <v>0.83</v>
      </c>
      <c r="W70" s="150" t="str">
        <f>LEFT(VLOOKUP(Table_TB_Cost[[#This Row],[Section]],Table5[],10,FALSE),2)</f>
        <v>FK</v>
      </c>
      <c r="X70" s="150" t="str">
        <f>IF(Table_TB_Cost[[#This Row],[Weight/m]]&lt;0.5,1*2.5,"")</f>
        <v/>
      </c>
      <c r="Y70" s="214" t="s">
        <v>98</v>
      </c>
      <c r="Z70" s="227">
        <f>IF(Table_TB_Cost[[#This Row],[Roll?]]="Y",(2.5/Table_TB_Cost[[#This Row],[Weight/m]]/0.8)*2.5*1.04,"")</f>
        <v>9.7891566265060259</v>
      </c>
      <c r="AA70" s="245">
        <f>SUM(VLOOKUP(Table_TB_Cost[[#This Row],[MPG]],TB_MPG,2,FALSE),Table_TB_Cost[[#This Row],[MPM Surcharge]],Table_TB_Cost[[#This Row],[Rolling Factor (Cost/0.8*2.5)]])*Table_TB_Cost[[#This Row],[Weight/m]]*Table_TB_Cost[[#This Row],[Length]]</f>
        <v>260.62790000000001</v>
      </c>
      <c r="AB70" s="245">
        <f>VLOOKUP(Table_TB_Cost[[#This Row],[Section]],AF:AJ,3,FALSE)</f>
        <v>58.406669999999998</v>
      </c>
      <c r="AC70" s="245">
        <f>IF($AB$2="Margin",Table_TB_Cost[[#This Row],[TOTAL COST]]/(1-$AC$2),Table_TB_Cost[[#This Row],[List Price]]*(1-$AC$2))</f>
        <v>116.81334</v>
      </c>
      <c r="AD70" s="146">
        <f>(Table_TB_Cost[[#This Row],[Metal Sell Price]]-Table_TB_Cost[[#This Row],[TOTAL COST]])/Table_TB_Cost[[#This Row],[Metal Sell Price]]</f>
        <v>0.5</v>
      </c>
      <c r="AF70" t="s">
        <v>22502</v>
      </c>
      <c r="AG70">
        <v>735228</v>
      </c>
      <c r="AH70">
        <v>142.00149999999999</v>
      </c>
      <c r="AI70">
        <v>138.33208999999999</v>
      </c>
      <c r="AJ70">
        <v>135.035</v>
      </c>
      <c r="AK70">
        <v>134.73438000000002</v>
      </c>
      <c r="AL70">
        <v>134.73426000000001</v>
      </c>
      <c r="AM70">
        <v>129.10040000000001</v>
      </c>
      <c r="AN70">
        <v>134.80167</v>
      </c>
      <c r="AO70">
        <v>128.15</v>
      </c>
      <c r="AP70">
        <v>138.36499999999998</v>
      </c>
      <c r="AW70" t="str">
        <f>VLOOKUP(AF70,Table_TB_Cost[[Section]:[Basic Material]],2,FALSE)</f>
        <v>994TB - 97mm Lock Stile</v>
      </c>
      <c r="AX70" s="221" t="s">
        <v>22502</v>
      </c>
      <c r="AY70" s="223" t="str">
        <f>VLOOKUP(AX70,Table_TB_Cost[#All],5,FALSE)</f>
        <v>FM</v>
      </c>
    </row>
    <row r="71" spans="1:51" x14ac:dyDescent="0.25">
      <c r="P71" s="157"/>
      <c r="R71" s="226"/>
      <c r="S71" t="s">
        <v>22502</v>
      </c>
      <c r="T71" t="str">
        <f>VLOOKUP(Table_TB_Cost[[#This Row],[Section]],DATA!A:K,2,FALSE)</f>
        <v>994TB - 97mm Lock Stile</v>
      </c>
      <c r="U71">
        <v>6.5</v>
      </c>
      <c r="V71" s="150">
        <f>VLOOKUP(Table_TB_Cost[[#This Row],[Section]],DATA!A:K,4,FALSE)</f>
        <v>1.788</v>
      </c>
      <c r="W71" s="150" t="str">
        <f>LEFT(VLOOKUP(Table_TB_Cost[[#This Row],[Section]],Table5[],10,FALSE),2)</f>
        <v>FM</v>
      </c>
      <c r="X71" s="150" t="str">
        <f>IF(Table_TB_Cost[[#This Row],[Weight/m]]&lt;0.5,1*2.5,"")</f>
        <v/>
      </c>
      <c r="Y71" s="214" t="s">
        <v>98</v>
      </c>
      <c r="Z71" s="227">
        <f>IF(Table_TB_Cost[[#This Row],[Roll?]]="Y",(2.5/Table_TB_Cost[[#This Row],[Weight/m]]/0.8)*2.5*1.04,"")</f>
        <v>4.5441834451901562</v>
      </c>
      <c r="AA71" s="245">
        <f>SUM(VLOOKUP(Table_TB_Cost[[#This Row],[MPG]],TB_MPG,2,FALSE),Table_TB_Cost[[#This Row],[MPM Surcharge]],Table_TB_Cost[[#This Row],[Rolling Factor (Cost/0.8*2.5)]])*Table_TB_Cost[[#This Row],[Weight/m]]*Table_TB_Cost[[#This Row],[Length]]</f>
        <v>581.96216000000004</v>
      </c>
      <c r="AB71" s="245">
        <f>VLOOKUP(Table_TB_Cost[[#This Row],[Section]],AF:AJ,3,FALSE)</f>
        <v>142.00149999999999</v>
      </c>
      <c r="AC71" s="245">
        <f>IF($AB$2="Margin",Table_TB_Cost[[#This Row],[TOTAL COST]]/(1-$AC$2),Table_TB_Cost[[#This Row],[List Price]]*(1-$AC$2))</f>
        <v>284.00299999999999</v>
      </c>
      <c r="AD71" s="146">
        <f>(Table_TB_Cost[[#This Row],[Metal Sell Price]]-Table_TB_Cost[[#This Row],[TOTAL COST]])/Table_TB_Cost[[#This Row],[Metal Sell Price]]</f>
        <v>0.5</v>
      </c>
      <c r="AF71" t="s">
        <v>22504</v>
      </c>
      <c r="AG71">
        <v>735229</v>
      </c>
      <c r="AH71">
        <v>160.30327</v>
      </c>
      <c r="AI71">
        <v>156.02087</v>
      </c>
      <c r="AJ71">
        <v>150.45323999999999</v>
      </c>
      <c r="AK71">
        <v>148.67579000000001</v>
      </c>
      <c r="AL71">
        <v>148.52420999999998</v>
      </c>
      <c r="AM71">
        <v>143.21857</v>
      </c>
      <c r="AN71">
        <v>174.50323999999998</v>
      </c>
      <c r="AO71">
        <v>142.39332999999999</v>
      </c>
      <c r="AP71">
        <v>155.97499999999999</v>
      </c>
      <c r="AW71" t="str">
        <f>VLOOKUP(AF71,Table_TB_Cost[[Section]:[Basic Material]],2,FALSE)</f>
        <v>994TB - 105mm Interlock Stile</v>
      </c>
      <c r="AX71" s="222" t="s">
        <v>22504</v>
      </c>
      <c r="AY71" s="223" t="str">
        <f>VLOOKUP(AX71,Table_TB_Cost[#All],5,FALSE)</f>
        <v>FL</v>
      </c>
    </row>
    <row r="72" spans="1:51" x14ac:dyDescent="0.25">
      <c r="P72" s="157"/>
      <c r="R72" s="226"/>
      <c r="S72" t="s">
        <v>22504</v>
      </c>
      <c r="T72" t="str">
        <f>VLOOKUP(Table_TB_Cost[[#This Row],[Section]],DATA!A:K,2,FALSE)</f>
        <v>994TB - 105mm Interlock Stile</v>
      </c>
      <c r="U72">
        <v>6.5</v>
      </c>
      <c r="V72" s="150">
        <f>VLOOKUP(Table_TB_Cost[[#This Row],[Section]],DATA!A:K,4,FALSE)</f>
        <v>2.3519999999999999</v>
      </c>
      <c r="W72" s="150" t="str">
        <f>LEFT(VLOOKUP(Table_TB_Cost[[#This Row],[Section]],Table5[],10,FALSE),2)</f>
        <v>FL</v>
      </c>
      <c r="X72" s="150" t="str">
        <f>IF(Table_TB_Cost[[#This Row],[Weight/m]]&lt;0.5,1*2.5,"")</f>
        <v/>
      </c>
      <c r="Y72" s="214" t="s">
        <v>98</v>
      </c>
      <c r="Z72" s="227">
        <f>IF(Table_TB_Cost[[#This Row],[Roll?]]="Y",(2.5/Table_TB_Cost[[#This Row],[Weight/m]]/0.8)*2.5*1.04,"")</f>
        <v>3.4545068027210886</v>
      </c>
      <c r="AA72" s="245">
        <f>SUM(VLOOKUP(Table_TB_Cost[[#This Row],[MPG]],TB_MPG,2,FALSE),Table_TB_Cost[[#This Row],[MPM Surcharge]],Table_TB_Cost[[#This Row],[Rolling Factor (Cost/0.8*2.5)]])*Table_TB_Cost[[#This Row],[Weight/m]]*Table_TB_Cost[[#This Row],[Length]]</f>
        <v>695.21426000000008</v>
      </c>
      <c r="AB72" s="245">
        <f>VLOOKUP(Table_TB_Cost[[#This Row],[Section]],AF:AJ,3,FALSE)</f>
        <v>160.30327</v>
      </c>
      <c r="AC72" s="245">
        <f>IF($AB$2="Margin",Table_TB_Cost[[#This Row],[TOTAL COST]]/(1-$AC$2),Table_TB_Cost[[#This Row],[List Price]]*(1-$AC$2))</f>
        <v>320.60654</v>
      </c>
      <c r="AD72" s="146">
        <f>(Table_TB_Cost[[#This Row],[Metal Sell Price]]-Table_TB_Cost[[#This Row],[TOTAL COST]])/Table_TB_Cost[[#This Row],[Metal Sell Price]]</f>
        <v>0.5</v>
      </c>
      <c r="AF72" t="s">
        <v>22506</v>
      </c>
      <c r="AG72">
        <v>735230</v>
      </c>
      <c r="AH72">
        <v>252.76499999999999</v>
      </c>
      <c r="AI72">
        <v>252.76499999999999</v>
      </c>
      <c r="AJ72">
        <v>252.76499999999999</v>
      </c>
      <c r="AK72">
        <v>252.76499999999999</v>
      </c>
      <c r="AL72">
        <v>242.77799999999999</v>
      </c>
      <c r="AM72">
        <v>242.77799999999999</v>
      </c>
      <c r="AN72">
        <v>256.03273000000002</v>
      </c>
      <c r="AO72">
        <v>253.29333</v>
      </c>
      <c r="AP72">
        <v>267.375</v>
      </c>
      <c r="AW72" t="str">
        <f>VLOOKUP(AF72,Table_TB_Cost[[Section]:[Basic Material]],2,FALSE)</f>
        <v>994TB - Heavy Interlock Stile</v>
      </c>
      <c r="AX72" s="221" t="s">
        <v>22506</v>
      </c>
      <c r="AY72" s="223" t="str">
        <f>VLOOKUP(AX72,Table_TB_Cost[#All],5,FALSE)</f>
        <v>FJ</v>
      </c>
    </row>
    <row r="73" spans="1:51" x14ac:dyDescent="0.25">
      <c r="P73" s="157"/>
      <c r="R73" s="226"/>
      <c r="S73" t="s">
        <v>22506</v>
      </c>
      <c r="T73" t="str">
        <f>VLOOKUP(Table_TB_Cost[[#This Row],[Section]],DATA!A:K,2,FALSE)</f>
        <v>994TB - Heavy Interlock Stile</v>
      </c>
      <c r="U73">
        <v>6.5</v>
      </c>
      <c r="V73" s="150">
        <f>VLOOKUP(Table_TB_Cost[[#This Row],[Section]],DATA!A:K,4,FALSE)</f>
        <v>4.7389999999999999</v>
      </c>
      <c r="W73" s="150" t="str">
        <f>LEFT(VLOOKUP(Table_TB_Cost[[#This Row],[Section]],Table5[],10,FALSE),2)</f>
        <v>FJ</v>
      </c>
      <c r="X73" s="150" t="str">
        <f>IF(Table_TB_Cost[[#This Row],[Weight/m]]&lt;0.5,1*2.5,"")</f>
        <v/>
      </c>
      <c r="Y73" s="214" t="s">
        <v>98</v>
      </c>
      <c r="Z73" s="227">
        <f>IF(Table_TB_Cost[[#This Row],[Roll?]]="Y",(2.5/Table_TB_Cost[[#This Row],[Weight/m]]/0.8)*2.5*1.04,"")</f>
        <v>1.714496729267778</v>
      </c>
      <c r="AA73" s="245">
        <f>SUM(VLOOKUP(Table_TB_Cost[[#This Row],[MPG]],TB_MPG,2,FALSE),Table_TB_Cost[[#This Row],[MPM Surcharge]],Table_TB_Cost[[#This Row],[Rolling Factor (Cost/0.8*2.5)]])*Table_TB_Cost[[#This Row],[Weight/m]]*Table_TB_Cost[[#This Row],[Length]]</f>
        <v>1131.243035</v>
      </c>
      <c r="AB73" s="245">
        <f>VLOOKUP(Table_TB_Cost[[#This Row],[Section]],AF:AJ,3,FALSE)</f>
        <v>252.76499999999999</v>
      </c>
      <c r="AC73" s="246">
        <f>IF($AB$2="Margin",Table_TB_Cost[[#This Row],[TOTAL COST]]/(1-$AC$2),Table_TB_Cost[[#This Row],[List Price]]*(1-$AC$2))</f>
        <v>505.53</v>
      </c>
      <c r="AD73" s="147">
        <f>(Table_TB_Cost[[#This Row],[Metal Sell Price]]-Table_TB_Cost[[#This Row],[TOTAL COST]])/Table_TB_Cost[[#This Row],[Metal Sell Price]]</f>
        <v>0.5</v>
      </c>
      <c r="AF73" t="s">
        <v>27615</v>
      </c>
      <c r="AG73">
        <v>737263</v>
      </c>
      <c r="AH73">
        <v>96.131749999999997</v>
      </c>
      <c r="AI73">
        <v>96.43544</v>
      </c>
      <c r="AJ73">
        <v>93.940910000000002</v>
      </c>
      <c r="AK73">
        <v>93.940910000000002</v>
      </c>
      <c r="AL73">
        <v>72.432000000000002</v>
      </c>
      <c r="AW73" t="str">
        <f>VLOOKUP(AF73,Table_TB_Cost[[Section]:[Basic Material]],2,FALSE)</f>
        <v>284TB - Jamb</v>
      </c>
      <c r="AX73" t="s">
        <v>27615</v>
      </c>
      <c r="AY73" s="223" t="str">
        <f>VLOOKUP(AX73,Table_TB_Cost[#All],5,FALSE)</f>
        <v>FI</v>
      </c>
    </row>
    <row r="74" spans="1:51" x14ac:dyDescent="0.25">
      <c r="P74" s="157"/>
      <c r="R74" s="226"/>
      <c r="S74" t="s">
        <v>27615</v>
      </c>
      <c r="T74" t="str">
        <f>VLOOKUP(Table_TB_Cost[[#This Row],[Section]],DATA!A:K,2,FALSE)</f>
        <v>284TB - Jamb</v>
      </c>
      <c r="U74">
        <v>6.5</v>
      </c>
      <c r="V74" s="150">
        <f>VLOOKUP(Table_TB_Cost[[#This Row],[Section]],DATA!A:K,4,FALSE)</f>
        <v>1.1870000000000001</v>
      </c>
      <c r="W74" s="150" t="str">
        <f>LEFT(VLOOKUP(Table_TB_Cost[[#This Row],[Section]],Table5[],10,FALSE),2)</f>
        <v>FI</v>
      </c>
      <c r="X74" s="150" t="str">
        <f>IF(Table_TB_Cost[[#This Row],[Weight/m]]&lt;0.5,1*2.5,"")</f>
        <v/>
      </c>
      <c r="Y74" s="214" t="s">
        <v>98</v>
      </c>
      <c r="Z74" s="227">
        <f>IF(Table_TB_Cost[[#This Row],[Roll?]]="Y",(2.5/Table_TB_Cost[[#This Row],[Weight/m]]/0.8)*2.5*1.04,"")</f>
        <v>6.8449873631002509</v>
      </c>
      <c r="AA74" s="245">
        <f>SUM(VLOOKUP(Table_TB_Cost[[#This Row],[MPG]],TB_MPG,2,FALSE),Table_TB_Cost[[#This Row],[MPM Surcharge]],Table_TB_Cost[[#This Row],[Rolling Factor (Cost/0.8*2.5)]])*Table_TB_Cost[[#This Row],[Weight/m]]*Table_TB_Cost[[#This Row],[Length]]</f>
        <v>296.00506000000001</v>
      </c>
      <c r="AB74" s="245">
        <f>VLOOKUP(Table_TB_Cost[[#This Row],[Section]],AF:AJ,3,FALSE)</f>
        <v>96.131749999999997</v>
      </c>
      <c r="AC74" s="246">
        <f>IF($AB$2="Margin",Table_TB_Cost[[#This Row],[TOTAL COST]]/(1-$AC$2),Table_TB_Cost[[#This Row],[List Price]]*(1-$AC$2))</f>
        <v>192.26349999999999</v>
      </c>
      <c r="AD74" s="147">
        <f>(Table_TB_Cost[[#This Row],[Metal Sell Price]]-Table_TB_Cost[[#This Row],[TOTAL COST]])/Table_TB_Cost[[#This Row],[Metal Sell Price]]</f>
        <v>0.5</v>
      </c>
      <c r="AF74" t="s">
        <v>27617</v>
      </c>
      <c r="AG74">
        <v>737264</v>
      </c>
      <c r="AH74">
        <v>272.81375000000003</v>
      </c>
      <c r="AI74">
        <v>269.16636</v>
      </c>
      <c r="AJ74">
        <v>272.23230999999998</v>
      </c>
      <c r="AW74" t="str">
        <f>VLOOKUP(AF74,Table_TB_Cost[[Section]:[Basic Material]],2,FALSE)</f>
        <v>284TB - Sill</v>
      </c>
      <c r="AX74" t="s">
        <v>27617</v>
      </c>
      <c r="AY74" s="223" t="str">
        <f>VLOOKUP(AX74,Table_TB_Cost[#All],5,FALSE)</f>
        <v>FI</v>
      </c>
    </row>
    <row r="75" spans="1:51" x14ac:dyDescent="0.25">
      <c r="P75" s="157"/>
      <c r="R75" s="226"/>
      <c r="S75" t="s">
        <v>27617</v>
      </c>
      <c r="T75" t="str">
        <f>VLOOKUP(Table_TB_Cost[[#This Row],[Section]],DATA!A:K,2,FALSE)</f>
        <v>284TB - Sill</v>
      </c>
      <c r="U75">
        <v>6.5</v>
      </c>
      <c r="V75" s="150">
        <f>VLOOKUP(Table_TB_Cost[[#This Row],[Section]],DATA!A:K,4,FALSE)</f>
        <v>2.2559999999999998</v>
      </c>
      <c r="W75" s="150" t="str">
        <f>LEFT(VLOOKUP(Table_TB_Cost[[#This Row],[Section]],Table5[],10,FALSE),2)</f>
        <v>FI</v>
      </c>
      <c r="X75" s="150" t="str">
        <f>IF(Table_TB_Cost[[#This Row],[Weight/m]]&lt;0.5,1*2.5,"")</f>
        <v/>
      </c>
      <c r="Y75" s="214" t="s">
        <v>98</v>
      </c>
      <c r="Z75" s="227">
        <f>IF(Table_TB_Cost[[#This Row],[Roll?]]="Y",(2.5/Table_TB_Cost[[#This Row],[Weight/m]]/0.8)*2.5*1.04,"")</f>
        <v>3.6015070921985815</v>
      </c>
      <c r="AA75" s="245">
        <f>SUM(VLOOKUP(Table_TB_Cost[[#This Row],[MPG]],TB_MPG,2,FALSE),Table_TB_Cost[[#This Row],[MPM Surcharge]],Table_TB_Cost[[#This Row],[Rolling Factor (Cost/0.8*2.5)]])*Table_TB_Cost[[#This Row],[Weight/m]]*Table_TB_Cost[[#This Row],[Length]]</f>
        <v>515.02178000000004</v>
      </c>
      <c r="AB75" s="245">
        <f>VLOOKUP(Table_TB_Cost[[#This Row],[Section]],AF:AJ,3,FALSE)</f>
        <v>272.81375000000003</v>
      </c>
      <c r="AC75" s="246">
        <f>IF($AB$2="Margin",Table_TB_Cost[[#This Row],[TOTAL COST]]/(1-$AC$2),Table_TB_Cost[[#This Row],[List Price]]*(1-$AC$2))</f>
        <v>545.62750000000005</v>
      </c>
      <c r="AD75" s="114">
        <f>(Table_TB_Cost[[#This Row],[Metal Sell Price]]-Table_TB_Cost[[#This Row],[TOTAL COST]])/Table_TB_Cost[[#This Row],[Metal Sell Price]]</f>
        <v>0.5</v>
      </c>
      <c r="AF75" t="s">
        <v>27619</v>
      </c>
      <c r="AG75">
        <v>737265</v>
      </c>
      <c r="AH75">
        <v>99.82838000000001</v>
      </c>
      <c r="AI75">
        <v>99.828450000000004</v>
      </c>
      <c r="AJ75">
        <v>99.27</v>
      </c>
      <c r="AK75">
        <v>99.270859999999999</v>
      </c>
      <c r="AL75">
        <v>64.711500000000001</v>
      </c>
      <c r="AW75" t="str">
        <f>VLOOKUP(AF75,Table_TB_Cost[[Section]:[Basic Material]],2,FALSE)</f>
        <v>284TB - Rail</v>
      </c>
      <c r="AX75" t="s">
        <v>27619</v>
      </c>
      <c r="AY75" s="223" t="str">
        <f>VLOOKUP(AX75,Table_TB_Cost[#All],5,FALSE)</f>
        <v>FK</v>
      </c>
    </row>
    <row r="76" spans="1:51" x14ac:dyDescent="0.25">
      <c r="R76" s="226"/>
      <c r="S76" t="s">
        <v>27619</v>
      </c>
      <c r="T76" t="str">
        <f>VLOOKUP(Table_TB_Cost[[#This Row],[Section]],DATA!A:K,2,FALSE)</f>
        <v>284TB - Rail</v>
      </c>
      <c r="U76">
        <v>6.5</v>
      </c>
      <c r="V76" s="150">
        <f>VLOOKUP(Table_TB_Cost[[#This Row],[Section]],DATA!A:K,4,FALSE)</f>
        <v>1.0189999999999999</v>
      </c>
      <c r="W76" s="150" t="str">
        <f>LEFT(VLOOKUP(Table_TB_Cost[[#This Row],[Section]],Table5[],10,FALSE),2)</f>
        <v>FK</v>
      </c>
      <c r="X76" s="150" t="str">
        <f>IF(Table_TB_Cost[[#This Row],[Weight/m]]&lt;0.5,1*2.5,"")</f>
        <v/>
      </c>
      <c r="Y76" s="214" t="s">
        <v>98</v>
      </c>
      <c r="Z76" s="227">
        <f>IF(Table_TB_Cost[[#This Row],[Roll?]]="Y",(2.5/Table_TB_Cost[[#This Row],[Weight/m]]/0.8)*2.5*1.04,"")</f>
        <v>7.9735034347399409</v>
      </c>
      <c r="AA76" s="245">
        <f>SUM(VLOOKUP(Table_TB_Cost[[#This Row],[MPG]],TB_MPG,2,FALSE),Table_TB_Cost[[#This Row],[MPM Surcharge]],Table_TB_Cost[[#This Row],[Rolling Factor (Cost/0.8*2.5)]])*Table_TB_Cost[[#This Row],[Weight/m]]*Table_TB_Cost[[#This Row],[Length]]</f>
        <v>307.94972000000001</v>
      </c>
      <c r="AB76" s="245">
        <f>VLOOKUP(Table_TB_Cost[[#This Row],[Section]],AF:AJ,3,FALSE)</f>
        <v>99.82838000000001</v>
      </c>
      <c r="AC76" s="246">
        <f>IF($AB$2="Margin",Table_TB_Cost[[#This Row],[TOTAL COST]]/(1-$AC$2),Table_TB_Cost[[#This Row],[List Price]]*(1-$AC$2))</f>
        <v>199.65676000000002</v>
      </c>
      <c r="AD76" s="147">
        <f>(Table_TB_Cost[[#This Row],[Metal Sell Price]]-Table_TB_Cost[[#This Row],[TOTAL COST]])/Table_TB_Cost[[#This Row],[Metal Sell Price]]</f>
        <v>0.5</v>
      </c>
      <c r="AF76" t="s">
        <v>27621</v>
      </c>
      <c r="AG76">
        <v>737266</v>
      </c>
      <c r="AH76">
        <v>132.44723999999999</v>
      </c>
      <c r="AI76">
        <v>132.44723999999999</v>
      </c>
      <c r="AJ76">
        <v>126.29</v>
      </c>
      <c r="AK76">
        <v>126.29286</v>
      </c>
      <c r="AL76">
        <v>93.34</v>
      </c>
      <c r="AW76" t="str">
        <f>VLOOKUP(AF76,Table_TB_Cost[[Section]:[Basic Material]],2,FALSE)</f>
        <v>284TB - Midrail</v>
      </c>
      <c r="AX76" t="s">
        <v>27621</v>
      </c>
      <c r="AY76" s="223" t="str">
        <f>VLOOKUP(AX76,Table_TB_Cost[#All],5,FALSE)</f>
        <v>FJ</v>
      </c>
    </row>
    <row r="77" spans="1:51" x14ac:dyDescent="0.25">
      <c r="R77" s="226"/>
      <c r="S77" t="s">
        <v>27621</v>
      </c>
      <c r="T77" t="str">
        <f>VLOOKUP(Table_TB_Cost[[#This Row],[Section]],DATA!A:K,2,FALSE)</f>
        <v>284TB - Midrail</v>
      </c>
      <c r="U77">
        <v>6.5</v>
      </c>
      <c r="V77" s="150">
        <f>VLOOKUP(Table_TB_Cost[[#This Row],[Section]],DATA!A:K,4,FALSE)</f>
        <v>1.6419999999999999</v>
      </c>
      <c r="W77" s="150" t="str">
        <f>LEFT(VLOOKUP(Table_TB_Cost[[#This Row],[Section]],Table5[],10,FALSE),2)</f>
        <v>FJ</v>
      </c>
      <c r="X77" s="150" t="str">
        <f>IF(Table_TB_Cost[[#This Row],[Weight/m]]&lt;0.5,1*2.5,"")</f>
        <v/>
      </c>
      <c r="Y77" s="214" t="s">
        <v>98</v>
      </c>
      <c r="Z77" s="227">
        <f>IF(Table_TB_Cost[[#This Row],[Roll?]]="Y",(2.5/Table_TB_Cost[[#This Row],[Weight/m]]/0.8)*2.5*1.04,"")</f>
        <v>4.9482338611449457</v>
      </c>
      <c r="AA77" s="245">
        <f>SUM(VLOOKUP(Table_TB_Cost[[#This Row],[MPG]],TB_MPG,2,FALSE),Table_TB_Cost[[#This Row],[MPM Surcharge]],Table_TB_Cost[[#This Row],[Rolling Factor (Cost/0.8*2.5)]])*Table_TB_Cost[[#This Row],[Weight/m]]*Table_TB_Cost[[#This Row],[Length]]</f>
        <v>426.47422999999998</v>
      </c>
      <c r="AB77" s="245">
        <f>VLOOKUP(Table_TB_Cost[[#This Row],[Section]],AF:AJ,3,FALSE)</f>
        <v>132.44723999999999</v>
      </c>
      <c r="AC77" s="246">
        <f>IF($AB$2="Margin",Table_TB_Cost[[#This Row],[TOTAL COST]]/(1-$AC$2),Table_TB_Cost[[#This Row],[List Price]]*(1-$AC$2))</f>
        <v>264.89447999999999</v>
      </c>
      <c r="AD77" s="147">
        <f>(Table_TB_Cost[[#This Row],[Metal Sell Price]]-Table_TB_Cost[[#This Row],[TOTAL COST]])/Table_TB_Cost[[#This Row],[Metal Sell Price]]</f>
        <v>0.5</v>
      </c>
      <c r="AF77" t="s">
        <v>27623</v>
      </c>
      <c r="AG77">
        <v>737267</v>
      </c>
      <c r="AH77">
        <v>105.07550999999999</v>
      </c>
      <c r="AI77">
        <v>105.19134</v>
      </c>
      <c r="AJ77">
        <v>99.826669999999993</v>
      </c>
      <c r="AK77">
        <v>99.826669999999993</v>
      </c>
      <c r="AL77">
        <v>64.847499999999997</v>
      </c>
      <c r="AW77" t="str">
        <f>VLOOKUP(AF77,Table_TB_Cost[[Section]:[Basic Material]],2,FALSE)</f>
        <v>284TB - Stile</v>
      </c>
      <c r="AX77" t="s">
        <v>27623</v>
      </c>
      <c r="AY77" s="223" t="str">
        <f>VLOOKUP(AX77,Table_TB_Cost[#All],5,FALSE)</f>
        <v>FK</v>
      </c>
    </row>
    <row r="78" spans="1:51" x14ac:dyDescent="0.25">
      <c r="O78" s="157"/>
      <c r="R78" s="226"/>
      <c r="S78" t="s">
        <v>27623</v>
      </c>
      <c r="T78" t="str">
        <f>VLOOKUP(Table_TB_Cost[[#This Row],[Section]],DATA!A:K,2,FALSE)</f>
        <v>284TB - Stile</v>
      </c>
      <c r="U78">
        <v>6.5</v>
      </c>
      <c r="V78" s="150">
        <f>VLOOKUP(Table_TB_Cost[[#This Row],[Section]],DATA!A:K,4,FALSE)</f>
        <v>1.022</v>
      </c>
      <c r="W78" s="150" t="str">
        <f>LEFT(VLOOKUP(Table_TB_Cost[[#This Row],[Section]],Table5[],10,FALSE),2)</f>
        <v>FK</v>
      </c>
      <c r="X78" s="150" t="str">
        <f>IF(Table_TB_Cost[[#This Row],[Weight/m]]&lt;0.5,1*2.5,"")</f>
        <v/>
      </c>
      <c r="Y78" s="214" t="s">
        <v>98</v>
      </c>
      <c r="Z78" s="227">
        <f>IF(Table_TB_Cost[[#This Row],[Roll?]]="Y",(2.5/Table_TB_Cost[[#This Row],[Weight/m]]/0.8)*2.5*1.04,"")</f>
        <v>7.950097847358121</v>
      </c>
      <c r="AA78" s="245">
        <f>SUM(VLOOKUP(Table_TB_Cost[[#This Row],[MPG]],TB_MPG,2,FALSE),Table_TB_Cost[[#This Row],[MPM Surcharge]],Table_TB_Cost[[#This Row],[Rolling Factor (Cost/0.8*2.5)]])*Table_TB_Cost[[#This Row],[Weight/m]]*Table_TB_Cost[[#This Row],[Length]]</f>
        <v>308.70086000000003</v>
      </c>
      <c r="AB78" s="245">
        <f>VLOOKUP(Table_TB_Cost[[#This Row],[Section]],AF:AJ,3,FALSE)</f>
        <v>105.07550999999999</v>
      </c>
      <c r="AC78" s="246">
        <f>IF($AB$2="Margin",Table_TB_Cost[[#This Row],[TOTAL COST]]/(1-$AC$2),Table_TB_Cost[[#This Row],[List Price]]*(1-$AC$2))</f>
        <v>210.15101999999999</v>
      </c>
      <c r="AD78" s="147">
        <f>(Table_TB_Cost[[#This Row],[Metal Sell Price]]-Table_TB_Cost[[#This Row],[TOTAL COST]])/Table_TB_Cost[[#This Row],[Metal Sell Price]]</f>
        <v>0.5</v>
      </c>
      <c r="AF78" t="s">
        <v>27625</v>
      </c>
      <c r="AG78">
        <v>737268</v>
      </c>
      <c r="AH78">
        <v>102.17707</v>
      </c>
      <c r="AI78">
        <v>102.17711</v>
      </c>
      <c r="AJ78">
        <v>97.170270000000002</v>
      </c>
      <c r="AK78">
        <v>97.170270000000002</v>
      </c>
      <c r="AL78">
        <v>62.23</v>
      </c>
      <c r="AW78" t="str">
        <f>VLOOKUP(AF78,Table_TB_Cost[[Section]:[Basic Material]],2,FALSE)</f>
        <v>284TB - Interlock Stile</v>
      </c>
      <c r="AX78" t="s">
        <v>27625</v>
      </c>
      <c r="AY78" s="223" t="str">
        <f>VLOOKUP(AX78,Table_TB_Cost[#All],5,FALSE)</f>
        <v>FK</v>
      </c>
    </row>
    <row r="79" spans="1:51" x14ac:dyDescent="0.25">
      <c r="O79" s="157"/>
      <c r="R79" s="226"/>
      <c r="S79" t="s">
        <v>27625</v>
      </c>
      <c r="T79" t="str">
        <f>VLOOKUP(Table_TB_Cost[[#This Row],[Section]],DATA!A:K,2,FALSE)</f>
        <v>284TB - Interlock Stile</v>
      </c>
      <c r="U79">
        <v>6.5</v>
      </c>
      <c r="V79" s="150">
        <f>VLOOKUP(Table_TB_Cost[[#This Row],[Section]],DATA!A:K,4,FALSE)</f>
        <v>0.96499999999999997</v>
      </c>
      <c r="W79" s="150" t="str">
        <f>LEFT(VLOOKUP(Table_TB_Cost[[#This Row],[Section]],Table5[],10,FALSE),2)</f>
        <v>FK</v>
      </c>
      <c r="X79" s="150" t="str">
        <f>IF(Table_TB_Cost[[#This Row],[Weight/m]]&lt;0.5,1*2.5,"")</f>
        <v/>
      </c>
      <c r="Y79" s="214" t="s">
        <v>98</v>
      </c>
      <c r="Z79" s="227">
        <f>IF(Table_TB_Cost[[#This Row],[Roll?]]="Y",(2.5/Table_TB_Cost[[#This Row],[Weight/m]]/0.8)*2.5*1.04,"")</f>
        <v>8.4196891191709824</v>
      </c>
      <c r="AA79" s="245">
        <f>SUM(VLOOKUP(Table_TB_Cost[[#This Row],[MPG]],TB_MPG,2,FALSE),Table_TB_Cost[[#This Row],[MPM Surcharge]],Table_TB_Cost[[#This Row],[Rolling Factor (Cost/0.8*2.5)]])*Table_TB_Cost[[#This Row],[Weight/m]]*Table_TB_Cost[[#This Row],[Length]]</f>
        <v>294.42919999999998</v>
      </c>
      <c r="AB79" s="245">
        <f>VLOOKUP(Table_TB_Cost[[#This Row],[Section]],AF:AJ,3,FALSE)</f>
        <v>102.17707</v>
      </c>
      <c r="AC79" s="246">
        <f>IF($AB$2="Margin",Table_TB_Cost[[#This Row],[TOTAL COST]]/(1-$AC$2),Table_TB_Cost[[#This Row],[List Price]]*(1-$AC$2))</f>
        <v>204.35414</v>
      </c>
      <c r="AD79" s="147">
        <f>(Table_TB_Cost[[#This Row],[Metal Sell Price]]-Table_TB_Cost[[#This Row],[TOTAL COST]])/Table_TB_Cost[[#This Row],[Metal Sell Price]]</f>
        <v>0.5</v>
      </c>
      <c r="AF79" t="s">
        <v>27627</v>
      </c>
      <c r="AG79">
        <v>737269</v>
      </c>
      <c r="AH79">
        <v>111.33936</v>
      </c>
      <c r="AI79">
        <v>111.33938999999999</v>
      </c>
      <c r="AJ79">
        <v>103.74666999999999</v>
      </c>
      <c r="AK79">
        <v>103.74666999999999</v>
      </c>
      <c r="AL79">
        <v>68.7</v>
      </c>
      <c r="AW79" t="str">
        <f>VLOOKUP(AF79,Table_TB_Cost[[Section]:[Basic Material]],2,FALSE)</f>
        <v>284TB - Screen (Double) Interlock</v>
      </c>
      <c r="AX79" t="s">
        <v>27627</v>
      </c>
      <c r="AY79" s="223" t="str">
        <f>VLOOKUP(AX79,Table_TB_Cost[#All],5,FALSE)</f>
        <v>FK</v>
      </c>
    </row>
    <row r="80" spans="1:51" x14ac:dyDescent="0.25">
      <c r="O80" s="157"/>
      <c r="R80" s="226"/>
      <c r="S80" t="s">
        <v>27627</v>
      </c>
      <c r="T80" t="str">
        <f>VLOOKUP(Table_TB_Cost[[#This Row],[Section]],DATA!A:K,2,FALSE)</f>
        <v>284TB - Screen (Double) Interlock</v>
      </c>
      <c r="U80">
        <v>6.5</v>
      </c>
      <c r="V80" s="150">
        <f>VLOOKUP(Table_TB_Cost[[#This Row],[Section]],DATA!A:K,4,FALSE)</f>
        <v>1.1060000000000001</v>
      </c>
      <c r="W80" s="150" t="str">
        <f>LEFT(VLOOKUP(Table_TB_Cost[[#This Row],[Section]],Table5[],10,FALSE),2)</f>
        <v>FK</v>
      </c>
      <c r="X80" s="150" t="str">
        <f>IF(Table_TB_Cost[[#This Row],[Weight/m]]&lt;0.5,1*2.5,"")</f>
        <v/>
      </c>
      <c r="Y80" s="214" t="s">
        <v>98</v>
      </c>
      <c r="Z80" s="227">
        <f>IF(Table_TB_Cost[[#This Row],[Roll?]]="Y",(2.5/Table_TB_Cost[[#This Row],[Weight/m]]/0.8)*2.5*1.04,"")</f>
        <v>7.3462929475587693</v>
      </c>
      <c r="AA80" s="245">
        <f>SUM(VLOOKUP(Table_TB_Cost[[#This Row],[MPG]],TB_MPG,2,FALSE),Table_TB_Cost[[#This Row],[MPM Surcharge]],Table_TB_Cost[[#This Row],[Rolling Factor (Cost/0.8*2.5)]])*Table_TB_Cost[[#This Row],[Weight/m]]*Table_TB_Cost[[#This Row],[Length]]</f>
        <v>329.73278000000005</v>
      </c>
      <c r="AB80" s="245">
        <f>VLOOKUP(Table_TB_Cost[[#This Row],[Section]],AF:AJ,3,FALSE)</f>
        <v>111.33936</v>
      </c>
      <c r="AC80" s="246">
        <f>IF($AB$2="Margin",Table_TB_Cost[[#This Row],[TOTAL COST]]/(1-$AC$2),Table_TB_Cost[[#This Row],[List Price]]*(1-$AC$2))</f>
        <v>222.67872</v>
      </c>
      <c r="AD80" s="147">
        <f>(Table_TB_Cost[[#This Row],[Metal Sell Price]]-Table_TB_Cost[[#This Row],[TOTAL COST]])/Table_TB_Cost[[#This Row],[Metal Sell Price]]</f>
        <v>0.5</v>
      </c>
      <c r="AF80" t="s">
        <v>27629</v>
      </c>
      <c r="AG80">
        <v>737270</v>
      </c>
      <c r="AH80">
        <v>133.67645000000002</v>
      </c>
      <c r="AI80">
        <v>133.67658</v>
      </c>
      <c r="AJ80">
        <v>128.47999999999999</v>
      </c>
      <c r="AK80">
        <v>128.48124999999999</v>
      </c>
      <c r="AL80">
        <v>93.062219999999996</v>
      </c>
      <c r="AW80" t="str">
        <f>VLOOKUP(AF80,Table_TB_Cost[[Section]:[Basic Material]],2,FALSE)</f>
        <v>284TB - Medium Interlock</v>
      </c>
      <c r="AX80" t="s">
        <v>27629</v>
      </c>
      <c r="AY80" s="223" t="str">
        <f>VLOOKUP(AX80,Table_TB_Cost[#All],5,FALSE)</f>
        <v>FJ</v>
      </c>
    </row>
    <row r="81" spans="15:51" x14ac:dyDescent="0.25">
      <c r="O81" s="157"/>
      <c r="P81" s="157"/>
      <c r="R81" s="226"/>
      <c r="S81" t="s">
        <v>27629</v>
      </c>
      <c r="T81" t="str">
        <f>VLOOKUP(Table_TB_Cost[[#This Row],[Section]],DATA!A:K,2,FALSE)</f>
        <v>284TB - Medium Interlock</v>
      </c>
      <c r="U81">
        <v>6.5</v>
      </c>
      <c r="V81" s="150">
        <f>VLOOKUP(Table_TB_Cost[[#This Row],[Section]],DATA!A:K,4,FALSE)</f>
        <v>1.6359999999999999</v>
      </c>
      <c r="W81" s="150" t="str">
        <f>LEFT(VLOOKUP(Table_TB_Cost[[#This Row],[Section]],Table5[],10,FALSE),2)</f>
        <v>FJ</v>
      </c>
      <c r="X81" s="150" t="str">
        <f>IF(Table_TB_Cost[[#This Row],[Weight/m]]&lt;0.5,1*2.5,"")</f>
        <v/>
      </c>
      <c r="Y81" s="214" t="s">
        <v>98</v>
      </c>
      <c r="Z81" s="227">
        <f>IF(Table_TB_Cost[[#This Row],[Roll?]]="Y",(2.5/Table_TB_Cost[[#This Row],[Weight/m]]/0.8)*2.5*1.04,"")</f>
        <v>4.9663814180929089</v>
      </c>
      <c r="AA81" s="245">
        <f>SUM(VLOOKUP(Table_TB_Cost[[#This Row],[MPG]],TB_MPG,2,FALSE),Table_TB_Cost[[#This Row],[MPM Surcharge]],Table_TB_Cost[[#This Row],[Rolling Factor (Cost/0.8*2.5)]])*Table_TB_Cost[[#This Row],[Weight/m]]*Table_TB_Cost[[#This Row],[Length]]</f>
        <v>425.10883999999999</v>
      </c>
      <c r="AB81" s="245">
        <f>VLOOKUP(Table_TB_Cost[[#This Row],[Section]],AF:AJ,3,FALSE)</f>
        <v>133.67645000000002</v>
      </c>
      <c r="AC81" s="246">
        <f>IF($AB$2="Margin",Table_TB_Cost[[#This Row],[TOTAL COST]]/(1-$AC$2),Table_TB_Cost[[#This Row],[List Price]]*(1-$AC$2))</f>
        <v>267.35290000000003</v>
      </c>
      <c r="AD81" s="147">
        <f>(Table_TB_Cost[[#This Row],[Metal Sell Price]]-Table_TB_Cost[[#This Row],[TOTAL COST]])/Table_TB_Cost[[#This Row],[Metal Sell Price]]</f>
        <v>0.5</v>
      </c>
      <c r="AF81" t="s">
        <v>27631</v>
      </c>
      <c r="AG81">
        <v>737271</v>
      </c>
      <c r="AH81">
        <v>121.31605999999999</v>
      </c>
      <c r="AI81">
        <v>121.31632</v>
      </c>
      <c r="AJ81">
        <v>117</v>
      </c>
      <c r="AK81">
        <v>117.00143</v>
      </c>
      <c r="AL81">
        <v>81.754999999999995</v>
      </c>
      <c r="AW81" t="str">
        <f>VLOOKUP(AF81,Table_TB_Cost[[Section]:[Basic Material]],2,FALSE)</f>
        <v>284TB - Rounded Medium Interlock</v>
      </c>
      <c r="AX81" t="s">
        <v>27631</v>
      </c>
      <c r="AY81" s="223" t="str">
        <f>VLOOKUP(AX81,Table_TB_Cost[#All],5,FALSE)</f>
        <v>FJ</v>
      </c>
    </row>
    <row r="82" spans="15:51" x14ac:dyDescent="0.25">
      <c r="O82" s="157"/>
      <c r="P82" s="157"/>
      <c r="R82" s="226"/>
      <c r="S82" t="s">
        <v>27631</v>
      </c>
      <c r="T82" t="str">
        <f>VLOOKUP(Table_TB_Cost[[#This Row],[Section]],DATA!A:K,2,FALSE)</f>
        <v>284TB - Rounded Medium Interlock</v>
      </c>
      <c r="U82">
        <v>6.5</v>
      </c>
      <c r="V82" s="150">
        <f>VLOOKUP(Table_TB_Cost[[#This Row],[Section]],DATA!A:K,4,FALSE)</f>
        <v>1.39</v>
      </c>
      <c r="W82" s="150" t="str">
        <f>LEFT(VLOOKUP(Table_TB_Cost[[#This Row],[Section]],Table5[],10,FALSE),2)</f>
        <v>FJ</v>
      </c>
      <c r="X82" s="150" t="str">
        <f>IF(Table_TB_Cost[[#This Row],[Weight/m]]&lt;0.5,1*2.5,"")</f>
        <v/>
      </c>
      <c r="Y82" s="214" t="s">
        <v>98</v>
      </c>
      <c r="Z82" s="227">
        <f>IF(Table_TB_Cost[[#This Row],[Roll?]]="Y",(2.5/Table_TB_Cost[[#This Row],[Weight/m]]/0.8)*2.5*1.04,"")</f>
        <v>5.8453237410071957</v>
      </c>
      <c r="AA82" s="245">
        <f>SUM(VLOOKUP(Table_TB_Cost[[#This Row],[MPG]],TB_MPG,2,FALSE),Table_TB_Cost[[#This Row],[MPM Surcharge]],Table_TB_Cost[[#This Row],[Rolling Factor (Cost/0.8*2.5)]])*Table_TB_Cost[[#This Row],[Weight/m]]*Table_TB_Cost[[#This Row],[Length]]</f>
        <v>369.12784999999997</v>
      </c>
      <c r="AB82" s="245">
        <f>VLOOKUP(Table_TB_Cost[[#This Row],[Section]],AF:AJ,3,FALSE)</f>
        <v>121.31605999999999</v>
      </c>
      <c r="AC82" s="246">
        <f>IF($AB$2="Margin",Table_TB_Cost[[#This Row],[TOTAL COST]]/(1-$AC$2),Table_TB_Cost[[#This Row],[List Price]]*(1-$AC$2))</f>
        <v>242.63211999999999</v>
      </c>
      <c r="AD82" s="147">
        <f>(Table_TB_Cost[[#This Row],[Metal Sell Price]]-Table_TB_Cost[[#This Row],[TOTAL COST]])/Table_TB_Cost[[#This Row],[Metal Sell Price]]</f>
        <v>0.5</v>
      </c>
      <c r="AF82" t="s">
        <v>27633</v>
      </c>
      <c r="AG82">
        <v>737272</v>
      </c>
      <c r="AH82">
        <v>151.39042000000001</v>
      </c>
      <c r="AI82">
        <v>151.39042000000001</v>
      </c>
      <c r="AJ82">
        <v>147.19999999999999</v>
      </c>
      <c r="AK82">
        <v>147.19999999999999</v>
      </c>
      <c r="AL82">
        <v>111.495</v>
      </c>
      <c r="AW82" t="str">
        <f>VLOOKUP(AF82,Table_TB_Cost[[Section]:[Basic Material]],2,FALSE)</f>
        <v>284TB - HD Interlock</v>
      </c>
      <c r="AX82" t="s">
        <v>27633</v>
      </c>
      <c r="AY82" s="223" t="str">
        <f>VLOOKUP(AX82,Table_TB_Cost[#All],5,FALSE)</f>
        <v>FI</v>
      </c>
    </row>
    <row r="83" spans="15:51" x14ac:dyDescent="0.25">
      <c r="O83" s="157"/>
      <c r="P83" s="157"/>
      <c r="R83" s="226"/>
      <c r="S83" t="s">
        <v>27633</v>
      </c>
      <c r="T83" t="str">
        <f>VLOOKUP(Table_TB_Cost[[#This Row],[Section]],DATA!A:K,2,FALSE)</f>
        <v>284TB - HD Interlock</v>
      </c>
      <c r="U83">
        <v>6.5</v>
      </c>
      <c r="V83" s="150">
        <f>VLOOKUP(Table_TB_Cost[[#This Row],[Section]],DATA!A:K,4,FALSE)</f>
        <v>2.0369999999999999</v>
      </c>
      <c r="W83" s="150" t="str">
        <f>LEFT(VLOOKUP(Table_TB_Cost[[#This Row],[Section]],Table5[],10,FALSE),2)</f>
        <v>FI</v>
      </c>
      <c r="X83" s="150" t="str">
        <f>IF(Table_TB_Cost[[#This Row],[Weight/m]]&lt;0.5,1*2.5,"")</f>
        <v/>
      </c>
      <c r="Y83" s="214" t="s">
        <v>98</v>
      </c>
      <c r="Z83" s="227">
        <f>IF(Table_TB_Cost[[#This Row],[Roll?]]="Y",(2.5/Table_TB_Cost[[#This Row],[Weight/m]]/0.8)*2.5*1.04,"")</f>
        <v>3.9887088856161026</v>
      </c>
      <c r="AA83" s="245">
        <f>SUM(VLOOKUP(Table_TB_Cost[[#This Row],[MPG]],TB_MPG,2,FALSE),Table_TB_Cost[[#This Row],[MPM Surcharge]],Table_TB_Cost[[#This Row],[Rolling Factor (Cost/0.8*2.5)]])*Table_TB_Cost[[#This Row],[Weight/m]]*Table_TB_Cost[[#This Row],[Length]]</f>
        <v>470.15305999999998</v>
      </c>
      <c r="AB83" s="245">
        <f>VLOOKUP(Table_TB_Cost[[#This Row],[Section]],AF:AJ,3,FALSE)</f>
        <v>151.39042000000001</v>
      </c>
      <c r="AC83" s="246">
        <f>IF($AB$2="Margin",Table_TB_Cost[[#This Row],[TOTAL COST]]/(1-$AC$2),Table_TB_Cost[[#This Row],[List Price]]*(1-$AC$2))</f>
        <v>302.78084000000001</v>
      </c>
      <c r="AD83" s="147">
        <f>(Table_TB_Cost[[#This Row],[Metal Sell Price]]-Table_TB_Cost[[#This Row],[TOTAL COST]])/Table_TB_Cost[[#This Row],[Metal Sell Price]]</f>
        <v>0.5</v>
      </c>
      <c r="AF83" t="s">
        <v>27635</v>
      </c>
      <c r="AG83">
        <v>737273</v>
      </c>
      <c r="AH83">
        <v>146.64095</v>
      </c>
      <c r="AI83">
        <v>137.83846</v>
      </c>
      <c r="AJ83">
        <v>136.45285999999999</v>
      </c>
      <c r="AK83">
        <v>136.45285999999999</v>
      </c>
      <c r="AL83">
        <v>114.29</v>
      </c>
      <c r="AW83" t="str">
        <f>VLOOKUP(AF83,Table_TB_Cost[[Section]:[Basic Material]],2,FALSE)</f>
        <v>284TB - OXO Box Adaptor</v>
      </c>
      <c r="AX83" t="s">
        <v>27635</v>
      </c>
      <c r="AY83" s="223" t="str">
        <f>VLOOKUP(AX83,Table_TB_Cost[#All],5,FALSE)</f>
        <v>FH</v>
      </c>
    </row>
    <row r="84" spans="15:51" x14ac:dyDescent="0.25">
      <c r="P84" s="157"/>
      <c r="R84" s="226"/>
      <c r="S84" t="s">
        <v>27635</v>
      </c>
      <c r="T84" t="str">
        <f>VLOOKUP(Table_TB_Cost[[#This Row],[Section]],DATA!A:K,2,FALSE)</f>
        <v>284TB - OXO Box Adaptor</v>
      </c>
      <c r="U84">
        <v>6.5</v>
      </c>
      <c r="V84" s="150">
        <f>VLOOKUP(Table_TB_Cost[[#This Row],[Section]],DATA!A:K,4,FALSE)</f>
        <v>2.0979999999999999</v>
      </c>
      <c r="W84" s="150" t="str">
        <f>LEFT(VLOOKUP(Table_TB_Cost[[#This Row],[Section]],Table5[],10,FALSE),2)</f>
        <v>FH</v>
      </c>
      <c r="X84" s="150" t="str">
        <f>IF(Table_TB_Cost[[#This Row],[Weight/m]]&lt;0.5,1*2.5,"")</f>
        <v/>
      </c>
      <c r="Y84" s="214" t="s">
        <v>98</v>
      </c>
      <c r="Z84" s="227">
        <f>IF(Table_TB_Cost[[#This Row],[Roll?]]="Y",(2.5/Table_TB_Cost[[#This Row],[Weight/m]]/0.8)*2.5*1.04,"")</f>
        <v>3.8727359389895137</v>
      </c>
      <c r="AA84" s="245">
        <f>SUM(VLOOKUP(Table_TB_Cost[[#This Row],[MPG]],TB_MPG,2,FALSE),Table_TB_Cost[[#This Row],[MPM Surcharge]],Table_TB_Cost[[#This Row],[Rolling Factor (Cost/0.8*2.5)]])*Table_TB_Cost[[#This Row],[Weight/m]]*Table_TB_Cost[[#This Row],[Length]]</f>
        <v>434.78486999999996</v>
      </c>
      <c r="AB84" s="245">
        <f>VLOOKUP(Table_TB_Cost[[#This Row],[Section]],AF:AJ,3,FALSE)</f>
        <v>146.64095</v>
      </c>
      <c r="AC84" s="246">
        <f>IF($AB$2="Margin",Table_TB_Cost[[#This Row],[TOTAL COST]]/(1-$AC$2),Table_TB_Cost[[#This Row],[List Price]]*(1-$AC$2))</f>
        <v>293.28190000000001</v>
      </c>
      <c r="AD84" s="147">
        <f>(Table_TB_Cost[[#This Row],[Metal Sell Price]]-Table_TB_Cost[[#This Row],[TOTAL COST]])/Table_TB_Cost[[#This Row],[Metal Sell Price]]</f>
        <v>0.5</v>
      </c>
      <c r="AF84" t="s">
        <v>27637</v>
      </c>
      <c r="AG84">
        <v>737274</v>
      </c>
      <c r="AH84">
        <v>109.27743</v>
      </c>
      <c r="AI84">
        <v>107.11136</v>
      </c>
      <c r="AJ84">
        <v>104.39542</v>
      </c>
      <c r="AK84">
        <v>104.39542</v>
      </c>
      <c r="AL84">
        <v>82.724999999999994</v>
      </c>
      <c r="AW84" t="str">
        <f>VLOOKUP(AF84,Table_TB_Cost[[Section]:[Basic Material]],2,FALSE)</f>
        <v>284TB - Head</v>
      </c>
      <c r="AX84" t="s">
        <v>27637</v>
      </c>
      <c r="AY84" s="223" t="str">
        <f>VLOOKUP(AX84,Table_TB_Cost[#All],5,FALSE)</f>
        <v>FI</v>
      </c>
    </row>
    <row r="85" spans="15:51" x14ac:dyDescent="0.25">
      <c r="P85" s="157"/>
      <c r="R85" s="226"/>
      <c r="S85" t="s">
        <v>27637</v>
      </c>
      <c r="T85" t="str">
        <f>VLOOKUP(Table_TB_Cost[[#This Row],[Section]],DATA!A:K,2,FALSE)</f>
        <v>284TB - Head</v>
      </c>
      <c r="U85">
        <v>6.5</v>
      </c>
      <c r="V85" s="150">
        <f>VLOOKUP(Table_TB_Cost[[#This Row],[Section]],DATA!A:K,4,FALSE)</f>
        <v>1.411</v>
      </c>
      <c r="W85" s="150" t="str">
        <f>LEFT(VLOOKUP(Table_TB_Cost[[#This Row],[Section]],Table5[],10,FALSE),2)</f>
        <v>FI</v>
      </c>
      <c r="X85" s="150" t="str">
        <f>IF(Table_TB_Cost[[#This Row],[Weight/m]]&lt;0.5,1*2.5,"")</f>
        <v/>
      </c>
      <c r="Y85" s="214" t="s">
        <v>98</v>
      </c>
      <c r="Z85" s="227">
        <f>IF(Table_TB_Cost[[#This Row],[Roll?]]="Y",(2.5/Table_TB_Cost[[#This Row],[Weight/m]]/0.8)*2.5*1.04,"")</f>
        <v>5.7583274273564831</v>
      </c>
      <c r="AA85" s="245">
        <f>SUM(VLOOKUP(Table_TB_Cost[[#This Row],[MPG]],TB_MPG,2,FALSE),Table_TB_Cost[[#This Row],[MPM Surcharge]],Table_TB_Cost[[#This Row],[Rolling Factor (Cost/0.8*2.5)]])*Table_TB_Cost[[#This Row],[Weight/m]]*Table_TB_Cost[[#This Row],[Length]]</f>
        <v>341.89817999999997</v>
      </c>
      <c r="AB85" s="245">
        <f>VLOOKUP(Table_TB_Cost[[#This Row],[Section]],AF:AJ,3,FALSE)</f>
        <v>109.27743</v>
      </c>
      <c r="AC85" s="246">
        <f>IF($AB$2="Margin",Table_TB_Cost[[#This Row],[TOTAL COST]]/(1-$AC$2),Table_TB_Cost[[#This Row],[List Price]]*(1-$AC$2))</f>
        <v>218.55485999999999</v>
      </c>
      <c r="AD85" s="147">
        <f>(Table_TB_Cost[[#This Row],[Metal Sell Price]]-Table_TB_Cost[[#This Row],[TOTAL COST]])/Table_TB_Cost[[#This Row],[Metal Sell Price]]</f>
        <v>0.5</v>
      </c>
      <c r="AF85" t="s">
        <v>28783</v>
      </c>
      <c r="AG85">
        <v>737400</v>
      </c>
      <c r="AH85">
        <v>78.63</v>
      </c>
      <c r="AI85">
        <v>78.63</v>
      </c>
      <c r="AJ85">
        <v>78.63</v>
      </c>
      <c r="AK85">
        <v>78.63</v>
      </c>
      <c r="AL85">
        <v>78.63</v>
      </c>
      <c r="AW85" t="str">
        <f>VLOOKUP(AF85,Table_TB_Cost[[Section]:[Basic Material]],2,FALSE)</f>
        <v>284TB - Meeting Stile-Flat (Type 1)</v>
      </c>
      <c r="AX85" t="s">
        <v>28783</v>
      </c>
      <c r="AY85" s="223" t="str">
        <f>VLOOKUP(AX85,Table_TB_Cost[#All],5,FALSE)</f>
        <v>FI</v>
      </c>
    </row>
    <row r="86" spans="15:51" x14ac:dyDescent="0.25">
      <c r="P86" s="157"/>
      <c r="R86" s="226"/>
      <c r="S86" t="s">
        <v>28783</v>
      </c>
      <c r="T86" t="str">
        <f>VLOOKUP(Table_TB_Cost[[#This Row],[Section]],DATA!A:K,2,FALSE)</f>
        <v>284TB - Meeting Stile-Flat (Type 1)</v>
      </c>
      <c r="U86">
        <v>6.5</v>
      </c>
      <c r="V86" s="150">
        <f>VLOOKUP(Table_TB_Cost[[#This Row],[Section]],DATA!A:K,4,FALSE)</f>
        <v>1.337</v>
      </c>
      <c r="W86" s="150" t="str">
        <f>LEFT(VLOOKUP(Table_TB_Cost[[#This Row],[Section]],Table5[],10,FALSE),2)</f>
        <v>FI</v>
      </c>
      <c r="X86" s="150" t="str">
        <f>IF(Table_TB_Cost[[#This Row],[Weight/m]]&lt;0.5,1*2.5,"")</f>
        <v/>
      </c>
      <c r="Y86" s="214" t="s">
        <v>98</v>
      </c>
      <c r="Z86" s="227">
        <f>IF(Table_TB_Cost[[#This Row],[Roll?]]="Y",(2.5/Table_TB_Cost[[#This Row],[Weight/m]]/0.8)*2.5*1.04,"")</f>
        <v>6.0770381451009712</v>
      </c>
      <c r="AA86" s="245">
        <f>SUM(VLOOKUP(Table_TB_Cost[[#This Row],[MPG]],TB_MPG,2,FALSE),Table_TB_Cost[[#This Row],[MPM Surcharge]],Table_TB_Cost[[#This Row],[Rolling Factor (Cost/0.8*2.5)]])*Table_TB_Cost[[#This Row],[Weight/m]]*Table_TB_Cost[[#This Row],[Length]]</f>
        <v>326.73705999999999</v>
      </c>
      <c r="AB86" s="245">
        <f>VLOOKUP(Table_TB_Cost[[#This Row],[Section]],AF:AJ,3,FALSE)</f>
        <v>78.63</v>
      </c>
      <c r="AC86" s="246">
        <f>IF($AB$2="Margin",Table_TB_Cost[[#This Row],[TOTAL COST]]/(1-$AC$2),Table_TB_Cost[[#This Row],[List Price]]*(1-$AC$2))</f>
        <v>157.26</v>
      </c>
      <c r="AD86" s="147">
        <f>(Table_TB_Cost[[#This Row],[Metal Sell Price]]-Table_TB_Cost[[#This Row],[TOTAL COST]])/Table_TB_Cost[[#This Row],[Metal Sell Price]]</f>
        <v>0.5</v>
      </c>
      <c r="AF86" t="s">
        <v>28785</v>
      </c>
      <c r="AG86">
        <v>737411</v>
      </c>
      <c r="AH86">
        <v>124.16471</v>
      </c>
      <c r="AI86">
        <v>124.16500000000001</v>
      </c>
      <c r="AJ86">
        <v>120.97833</v>
      </c>
      <c r="AK86">
        <v>120.97833</v>
      </c>
      <c r="AL86">
        <v>92.626670000000004</v>
      </c>
      <c r="AW86" t="str">
        <f>VLOOKUP(AF86,Table_TB_Cost[[Section]:[Basic Material]],2,FALSE)</f>
        <v>284TB - OXXO Adaptor Light</v>
      </c>
      <c r="AX86" t="s">
        <v>28785</v>
      </c>
      <c r="AY86" s="223" t="str">
        <f>VLOOKUP(AX86,Table_TB_Cost[#All],5,FALSE)</f>
        <v>FI</v>
      </c>
    </row>
    <row r="87" spans="15:51" x14ac:dyDescent="0.25">
      <c r="R87" s="226"/>
      <c r="S87" t="s">
        <v>28785</v>
      </c>
      <c r="T87" t="str">
        <f>VLOOKUP(Table_TB_Cost[[#This Row],[Section]],DATA!A:K,2,FALSE)</f>
        <v>284TB - OXXO Adaptor Light</v>
      </c>
      <c r="U87">
        <v>6.5</v>
      </c>
      <c r="V87" s="150">
        <f>VLOOKUP(Table_TB_Cost[[#This Row],[Section]],DATA!A:K,4,FALSE)</f>
        <v>1.7010000000000001</v>
      </c>
      <c r="W87" s="150" t="str">
        <f>LEFT(VLOOKUP(Table_TB_Cost[[#This Row],[Section]],Table5[],10,FALSE),2)</f>
        <v>FI</v>
      </c>
      <c r="X87" s="150" t="str">
        <f>IF(Table_TB_Cost[[#This Row],[Weight/m]]&lt;0.5,1*2.5,"")</f>
        <v/>
      </c>
      <c r="Y87" s="214" t="s">
        <v>98</v>
      </c>
      <c r="Z87" s="227">
        <f>IF(Table_TB_Cost[[#This Row],[Roll?]]="Y",(2.5/Table_TB_Cost[[#This Row],[Weight/m]]/0.8)*2.5*1.04,"")</f>
        <v>4.776601998824221</v>
      </c>
      <c r="AA87" s="245">
        <f>SUM(VLOOKUP(Table_TB_Cost[[#This Row],[MPG]],TB_MPG,2,FALSE),Table_TB_Cost[[#This Row],[MPM Surcharge]],Table_TB_Cost[[#This Row],[Rolling Factor (Cost/0.8*2.5)]])*Table_TB_Cost[[#This Row],[Weight/m]]*Table_TB_Cost[[#This Row],[Length]]</f>
        <v>401.31338000000005</v>
      </c>
      <c r="AB87" s="245">
        <f>VLOOKUP(Table_TB_Cost[[#This Row],[Section]],AF:AJ,3,FALSE)</f>
        <v>124.16471</v>
      </c>
      <c r="AC87" s="246">
        <f>IF($AB$2="Margin",Table_TB_Cost[[#This Row],[TOTAL COST]]/(1-$AC$2),Table_TB_Cost[[#This Row],[List Price]]*(1-$AC$2))</f>
        <v>248.32942</v>
      </c>
      <c r="AD87" s="147">
        <f>(Table_TB_Cost[[#This Row],[Metal Sell Price]]-Table_TB_Cost[[#This Row],[TOTAL COST]])/Table_TB_Cost[[#This Row],[Metal Sell Price]]</f>
        <v>0.5</v>
      </c>
      <c r="AF87" t="s">
        <v>28786</v>
      </c>
      <c r="AG87">
        <v>737412</v>
      </c>
      <c r="AH87">
        <v>149.37519</v>
      </c>
      <c r="AI87">
        <v>149.37514000000002</v>
      </c>
      <c r="AJ87">
        <v>142.86332999999999</v>
      </c>
      <c r="AK87">
        <v>142.86332999999999</v>
      </c>
      <c r="AL87">
        <v>113.93</v>
      </c>
      <c r="AW87" t="str">
        <f>VLOOKUP(AF87,Table_TB_Cost[[Section]:[Basic Material]],2,FALSE)</f>
        <v>284TB - OXXO Adaptor Medium</v>
      </c>
      <c r="AX87" t="s">
        <v>28786</v>
      </c>
      <c r="AY87" s="223" t="str">
        <f>VLOOKUP(AX87,Table_TB_Cost[#All],5,FALSE)</f>
        <v>FI</v>
      </c>
    </row>
    <row r="88" spans="15:51" x14ac:dyDescent="0.25">
      <c r="R88" s="226"/>
      <c r="S88" t="s">
        <v>28786</v>
      </c>
      <c r="T88" t="str">
        <f>VLOOKUP(Table_TB_Cost[[#This Row],[Section]],DATA!A:K,2,FALSE)</f>
        <v>284TB - OXXO Adaptor Medium</v>
      </c>
      <c r="U88">
        <v>6.5</v>
      </c>
      <c r="V88" s="150">
        <f>VLOOKUP(Table_TB_Cost[[#This Row],[Section]],DATA!A:K,4,FALSE)</f>
        <v>2.17</v>
      </c>
      <c r="W88" s="150" t="str">
        <f>LEFT(VLOOKUP(Table_TB_Cost[[#This Row],[Section]],Table5[],10,FALSE),2)</f>
        <v>FI</v>
      </c>
      <c r="X88" s="150" t="str">
        <f>IF(Table_TB_Cost[[#This Row],[Weight/m]]&lt;0.5,1*2.5,"")</f>
        <v/>
      </c>
      <c r="Y88" s="214" t="s">
        <v>98</v>
      </c>
      <c r="Z88" s="227">
        <f>IF(Table_TB_Cost[[#This Row],[Roll?]]="Y",(2.5/Table_TB_Cost[[#This Row],[Weight/m]]/0.8)*2.5*1.04,"")</f>
        <v>3.7442396313364061</v>
      </c>
      <c r="AA88" s="245">
        <f>SUM(VLOOKUP(Table_TB_Cost[[#This Row],[MPG]],TB_MPG,2,FALSE),Table_TB_Cost[[#This Row],[MPM Surcharge]],Table_TB_Cost[[#This Row],[Rolling Factor (Cost/0.8*2.5)]])*Table_TB_Cost[[#This Row],[Weight/m]]*Table_TB_Cost[[#This Row],[Length]]</f>
        <v>497.40210000000008</v>
      </c>
      <c r="AB88" s="245">
        <f>VLOOKUP(Table_TB_Cost[[#This Row],[Section]],AF:AJ,3,FALSE)</f>
        <v>149.37519</v>
      </c>
      <c r="AC88" s="246">
        <f>IF($AB$2="Margin",Table_TB_Cost[[#This Row],[TOTAL COST]]/(1-$AC$2),Table_TB_Cost[[#This Row],[List Price]]*(1-$AC$2))</f>
        <v>298.75038000000001</v>
      </c>
      <c r="AD88" s="147">
        <f>(Table_TB_Cost[[#This Row],[Metal Sell Price]]-Table_TB_Cost[[#This Row],[TOTAL COST]])/Table_TB_Cost[[#This Row],[Metal Sell Price]]</f>
        <v>0.5</v>
      </c>
      <c r="AF88" t="s">
        <v>28787</v>
      </c>
      <c r="AG88">
        <v>737413</v>
      </c>
      <c r="AH88">
        <v>165.47800000000001</v>
      </c>
      <c r="AI88">
        <v>165.47800000000001</v>
      </c>
      <c r="AJ88">
        <v>166.58600000000001</v>
      </c>
      <c r="AK88">
        <v>166.58600000000001</v>
      </c>
      <c r="AL88">
        <v>133.19667000000001</v>
      </c>
      <c r="AW88" t="str">
        <f>VLOOKUP(AF88,Table_TB_Cost[[Section]:[Basic Material]],2,FALSE)</f>
        <v>284TB - OXXO Adaptor HD</v>
      </c>
      <c r="AX88" t="s">
        <v>28787</v>
      </c>
      <c r="AY88" s="223" t="str">
        <f>VLOOKUP(AX88,Table_TB_Cost[#All],5,FALSE)</f>
        <v>FH</v>
      </c>
    </row>
    <row r="89" spans="15:51" x14ac:dyDescent="0.25">
      <c r="O89" s="157"/>
      <c r="R89" s="226"/>
      <c r="S89" t="s">
        <v>28787</v>
      </c>
      <c r="T89" t="str">
        <f>VLOOKUP(Table_TB_Cost[[#This Row],[Section]],DATA!A:K,2,FALSE)</f>
        <v>284TB - OXXO Adaptor HD</v>
      </c>
      <c r="U89">
        <v>6.5</v>
      </c>
      <c r="V89" s="150">
        <f>VLOOKUP(Table_TB_Cost[[#This Row],[Section]],DATA!A:K,4,FALSE)</f>
        <v>2.5939999999999999</v>
      </c>
      <c r="W89" s="150" t="str">
        <f>LEFT(VLOOKUP(Table_TB_Cost[[#This Row],[Section]],Table5[],10,FALSE),2)</f>
        <v>FH</v>
      </c>
      <c r="X89" s="150" t="str">
        <f>IF(Table_TB_Cost[[#This Row],[Weight/m]]&lt;0.5,1*2.5,"")</f>
        <v/>
      </c>
      <c r="Y89" s="214" t="s">
        <v>98</v>
      </c>
      <c r="Z89" s="227">
        <f>IF(Table_TB_Cost[[#This Row],[Roll?]]="Y",(2.5/Table_TB_Cost[[#This Row],[Weight/m]]/0.8)*2.5*1.04,"")</f>
        <v>3.1322282189668464</v>
      </c>
      <c r="AA89" s="245">
        <f>SUM(VLOOKUP(Table_TB_Cost[[#This Row],[MPG]],TB_MPG,2,FALSE),Table_TB_Cost[[#This Row],[MPM Surcharge]],Table_TB_Cost[[#This Row],[Rolling Factor (Cost/0.8*2.5)]])*Table_TB_Cost[[#This Row],[Weight/m]]*Table_TB_Cost[[#This Row],[Length]]</f>
        <v>525.08911000000001</v>
      </c>
      <c r="AB89" s="245">
        <f>VLOOKUP(Table_TB_Cost[[#This Row],[Section]],AF:AJ,3,FALSE)</f>
        <v>165.47800000000001</v>
      </c>
      <c r="AC89" s="246">
        <f>IF($AB$2="Margin",Table_TB_Cost[[#This Row],[TOTAL COST]]/(1-$AC$2),Table_TB_Cost[[#This Row],[List Price]]*(1-$AC$2))</f>
        <v>330.95600000000002</v>
      </c>
      <c r="AD89" s="147">
        <f>(Table_TB_Cost[[#This Row],[Metal Sell Price]]-Table_TB_Cost[[#This Row],[TOTAL COST]])/Table_TB_Cost[[#This Row],[Metal Sell Price]]</f>
        <v>0.5</v>
      </c>
      <c r="AF89" t="s">
        <v>27639</v>
      </c>
      <c r="AG89">
        <v>737275</v>
      </c>
      <c r="AH89">
        <v>156.97118</v>
      </c>
      <c r="AI89">
        <v>156.97118</v>
      </c>
      <c r="AJ89">
        <v>154.41285999999999</v>
      </c>
      <c r="AK89">
        <v>112.36</v>
      </c>
      <c r="AL89">
        <v>112.36</v>
      </c>
      <c r="AW89" t="str">
        <f>VLOOKUP(AF89,Table_TB_Cost[[Section]:[Basic Material]],2,FALSE)</f>
        <v>284TB - Fixed Light Coupler HD</v>
      </c>
      <c r="AX89" t="s">
        <v>27639</v>
      </c>
      <c r="AY89" s="223" t="str">
        <f>VLOOKUP(AX89,Table_TB_Cost[#All],5,FALSE)</f>
        <v>FJ</v>
      </c>
    </row>
    <row r="90" spans="15:51" x14ac:dyDescent="0.25">
      <c r="O90" s="157"/>
      <c r="R90" s="226"/>
      <c r="S90" t="s">
        <v>27639</v>
      </c>
      <c r="T90" t="str">
        <f>VLOOKUP(Table_TB_Cost[[#This Row],[Section]],DATA!A:K,2,FALSE)</f>
        <v>284TB - Fixed Light Coupler HD</v>
      </c>
      <c r="U90">
        <v>6.5</v>
      </c>
      <c r="V90" s="150">
        <f>VLOOKUP(Table_TB_Cost[[#This Row],[Section]],DATA!A:K,4,FALSE)</f>
        <v>2.069</v>
      </c>
      <c r="W90" s="150" t="str">
        <f>LEFT(VLOOKUP(Table_TB_Cost[[#This Row],[Section]],Table5[],10,FALSE),2)</f>
        <v>FJ</v>
      </c>
      <c r="X90" s="150" t="str">
        <f>IF(Table_TB_Cost[[#This Row],[Weight/m]]&lt;0.5,1*2.5,"")</f>
        <v/>
      </c>
      <c r="Y90" s="214" t="s">
        <v>98</v>
      </c>
      <c r="Z90" s="227">
        <f>IF(Table_TB_Cost[[#This Row],[Roll?]]="Y",(2.5/Table_TB_Cost[[#This Row],[Weight/m]]/0.8)*2.5*1.04,"")</f>
        <v>3.9270178830352824</v>
      </c>
      <c r="AA90" s="245">
        <f>SUM(VLOOKUP(Table_TB_Cost[[#This Row],[MPG]],TB_MPG,2,FALSE),Table_TB_Cost[[#This Row],[MPM Surcharge]],Table_TB_Cost[[#This Row],[Rolling Factor (Cost/0.8*2.5)]])*Table_TB_Cost[[#This Row],[Weight/m]]*Table_TB_Cost[[#This Row],[Length]]</f>
        <v>523.64448499999992</v>
      </c>
      <c r="AB90" s="245">
        <f>VLOOKUP(Table_TB_Cost[[#This Row],[Section]],AF:AJ,3,FALSE)</f>
        <v>156.97118</v>
      </c>
      <c r="AC90" s="246">
        <f>IF($AB$2="Margin",Table_TB_Cost[[#This Row],[TOTAL COST]]/(1-$AC$2),Table_TB_Cost[[#This Row],[List Price]]*(1-$AC$2))</f>
        <v>313.94236000000001</v>
      </c>
      <c r="AD90" s="147">
        <f>(Table_TB_Cost[[#This Row],[Metal Sell Price]]-Table_TB_Cost[[#This Row],[TOTAL COST]])/Table_TB_Cost[[#This Row],[Metal Sell Price]]</f>
        <v>0.5</v>
      </c>
      <c r="AF90" t="s">
        <v>27641</v>
      </c>
      <c r="AG90">
        <v>737276</v>
      </c>
      <c r="AH90">
        <v>114.00516</v>
      </c>
      <c r="AI90">
        <v>114.00516</v>
      </c>
      <c r="AJ90">
        <v>112.14</v>
      </c>
      <c r="AK90">
        <v>112.14286</v>
      </c>
      <c r="AL90">
        <v>89.534999999999997</v>
      </c>
      <c r="AW90" t="str">
        <f>VLOOKUP(AF90,Table_TB_Cost[[Section]:[Basic Material]],2,FALSE)</f>
        <v>284TB - Commercial Head</v>
      </c>
      <c r="AX90" t="s">
        <v>27641</v>
      </c>
      <c r="AY90" s="223" t="str">
        <f>VLOOKUP(AX90,Table_TB_Cost[#All],5,FALSE)</f>
        <v>FI</v>
      </c>
    </row>
    <row r="91" spans="15:51" x14ac:dyDescent="0.25">
      <c r="O91" s="157"/>
      <c r="R91" s="226"/>
      <c r="S91" t="s">
        <v>27641</v>
      </c>
      <c r="T91" t="str">
        <f>VLOOKUP(Table_TB_Cost[[#This Row],[Section]],DATA!A:K,2,FALSE)</f>
        <v>284TB - Commercial Head</v>
      </c>
      <c r="U91">
        <v>6.5</v>
      </c>
      <c r="V91" s="150">
        <f>VLOOKUP(Table_TB_Cost[[#This Row],[Section]],DATA!A:K,4,FALSE)</f>
        <v>1.577</v>
      </c>
      <c r="W91" s="150" t="str">
        <f>LEFT(VLOOKUP(Table_TB_Cost[[#This Row],[Section]],Table5[],10,FALSE),2)</f>
        <v>FI</v>
      </c>
      <c r="X91" s="150" t="str">
        <f>IF(Table_TB_Cost[[#This Row],[Weight/m]]&lt;0.5,1*2.5,"")</f>
        <v/>
      </c>
      <c r="Y91" s="214" t="s">
        <v>98</v>
      </c>
      <c r="Z91" s="227">
        <f>IF(Table_TB_Cost[[#This Row],[Roll?]]="Y",(2.5/Table_TB_Cost[[#This Row],[Weight/m]]/0.8)*2.5*1.04,"")</f>
        <v>5.1521876981610655</v>
      </c>
      <c r="AA91" s="245">
        <f>SUM(VLOOKUP(Table_TB_Cost[[#This Row],[MPG]],TB_MPG,2,FALSE),Table_TB_Cost[[#This Row],[MPM Surcharge]],Table_TB_Cost[[#This Row],[Rolling Factor (Cost/0.8*2.5)]])*Table_TB_Cost[[#This Row],[Weight/m]]*Table_TB_Cost[[#This Row],[Length]]</f>
        <v>375.90825999999998</v>
      </c>
      <c r="AB91" s="245">
        <f>VLOOKUP(Table_TB_Cost[[#This Row],[Section]],AF:AJ,3,FALSE)</f>
        <v>114.00516</v>
      </c>
      <c r="AC91" s="246">
        <f>IF($AB$2="Margin",Table_TB_Cost[[#This Row],[TOTAL COST]]/(1-$AC$2),Table_TB_Cost[[#This Row],[List Price]]*(1-$AC$2))</f>
        <v>228.01032000000001</v>
      </c>
      <c r="AD91" s="147">
        <f>(Table_TB_Cost[[#This Row],[Metal Sell Price]]-Table_TB_Cost[[#This Row],[TOTAL COST]])/Table_TB_Cost[[#This Row],[Metal Sell Price]]</f>
        <v>0.5</v>
      </c>
      <c r="AF91" t="s">
        <v>27643</v>
      </c>
      <c r="AG91">
        <v>737277</v>
      </c>
      <c r="AH91">
        <v>104.345</v>
      </c>
      <c r="AI91">
        <v>104.345</v>
      </c>
      <c r="AJ91">
        <v>102.86</v>
      </c>
      <c r="AK91">
        <v>102.85899999999999</v>
      </c>
      <c r="AL91">
        <v>77.218000000000004</v>
      </c>
      <c r="AW91" t="str">
        <f>VLOOKUP(AF91,Table_TB_Cost[[Section]:[Basic Material]],2,FALSE)</f>
        <v>284TB - Commercial Jamb</v>
      </c>
      <c r="AX91" t="s">
        <v>27643</v>
      </c>
      <c r="AY91" s="223" t="str">
        <f>VLOOKUP(AX91,Table_TB_Cost[#All],5,FALSE)</f>
        <v>FI</v>
      </c>
    </row>
    <row r="92" spans="15:51" x14ac:dyDescent="0.25">
      <c r="O92" s="157"/>
      <c r="R92" s="226"/>
      <c r="S92" t="s">
        <v>27643</v>
      </c>
      <c r="T92" t="str">
        <f>VLOOKUP(Table_TB_Cost[[#This Row],[Section]],DATA!A:K,2,FALSE)</f>
        <v>284TB - Commercial Jamb</v>
      </c>
      <c r="U92">
        <v>6.5</v>
      </c>
      <c r="V92" s="150">
        <f>VLOOKUP(Table_TB_Cost[[#This Row],[Section]],DATA!A:K,4,FALSE)</f>
        <v>1.306</v>
      </c>
      <c r="W92" s="150" t="str">
        <f>LEFT(VLOOKUP(Table_TB_Cost[[#This Row],[Section]],Table5[],10,FALSE),2)</f>
        <v>FI</v>
      </c>
      <c r="X92" s="150" t="str">
        <f>IF(Table_TB_Cost[[#This Row],[Weight/m]]&lt;0.5,1*2.5,"")</f>
        <v/>
      </c>
      <c r="Y92" s="214" t="s">
        <v>98</v>
      </c>
      <c r="Z92" s="227">
        <f>IF(Table_TB_Cost[[#This Row],[Roll?]]="Y",(2.5/Table_TB_Cost[[#This Row],[Weight/m]]/0.8)*2.5*1.04,"")</f>
        <v>6.2212863705972428</v>
      </c>
      <c r="AA92" s="245">
        <f>SUM(VLOOKUP(Table_TB_Cost[[#This Row],[MPG]],TB_MPG,2,FALSE),Table_TB_Cost[[#This Row],[MPM Surcharge]],Table_TB_Cost[[#This Row],[Rolling Factor (Cost/0.8*2.5)]])*Table_TB_Cost[[#This Row],[Weight/m]]*Table_TB_Cost[[#This Row],[Length]]</f>
        <v>320.38578000000001</v>
      </c>
      <c r="AB92" s="245">
        <f>VLOOKUP(Table_TB_Cost[[#This Row],[Section]],AF:AJ,3,FALSE)</f>
        <v>104.345</v>
      </c>
      <c r="AC92" s="246">
        <f>IF($AB$2="Margin",Table_TB_Cost[[#This Row],[TOTAL COST]]/(1-$AC$2),Table_TB_Cost[[#This Row],[List Price]]*(1-$AC$2))</f>
        <v>208.69</v>
      </c>
      <c r="AD92" s="147">
        <f>(Table_TB_Cost[[#This Row],[Metal Sell Price]]-Table_TB_Cost[[#This Row],[TOTAL COST]])/Table_TB_Cost[[#This Row],[Metal Sell Price]]</f>
        <v>0.5</v>
      </c>
      <c r="AF92" t="s">
        <v>27645</v>
      </c>
      <c r="AG92">
        <v>737278</v>
      </c>
      <c r="AH92">
        <v>154.97999999999999</v>
      </c>
      <c r="AI92">
        <v>154.97999999999999</v>
      </c>
      <c r="AJ92">
        <v>149.47857000000002</v>
      </c>
      <c r="AK92">
        <v>149.47857000000002</v>
      </c>
      <c r="AL92">
        <v>127.12</v>
      </c>
      <c r="AW92" t="str">
        <f>VLOOKUP(AF92,Table_TB_Cost[[Section]:[Basic Material]],2,FALSE)</f>
        <v>284TB - Multi Stack Screen Head</v>
      </c>
      <c r="AX92" t="s">
        <v>27645</v>
      </c>
      <c r="AY92" s="223" t="str">
        <f>VLOOKUP(AX92,Table_TB_Cost[#All],5,FALSE)</f>
        <v>FH</v>
      </c>
    </row>
    <row r="93" spans="15:51" x14ac:dyDescent="0.25">
      <c r="O93" s="157"/>
      <c r="R93" s="226"/>
      <c r="S93" t="s">
        <v>27645</v>
      </c>
      <c r="T93" t="str">
        <f>VLOOKUP(Table_TB_Cost[[#This Row],[Section]],DATA!A:K,2,FALSE)</f>
        <v>284TB - Multi Stack Screen Head</v>
      </c>
      <c r="U93">
        <v>6.5</v>
      </c>
      <c r="V93" s="150">
        <f>VLOOKUP(Table_TB_Cost[[#This Row],[Section]],DATA!A:K,4,FALSE)</f>
        <v>2.3769999999999998</v>
      </c>
      <c r="W93" s="150" t="str">
        <f>LEFT(VLOOKUP(Table_TB_Cost[[#This Row],[Section]],Table5[],10,FALSE),2)</f>
        <v>FH</v>
      </c>
      <c r="X93" s="150" t="str">
        <f>IF(Table_TB_Cost[[#This Row],[Weight/m]]&lt;0.5,1*2.5,"")</f>
        <v/>
      </c>
      <c r="Y93" s="214" t="s">
        <v>98</v>
      </c>
      <c r="Z93" s="227">
        <f>IF(Table_TB_Cost[[#This Row],[Roll?]]="Y",(2.5/Table_TB_Cost[[#This Row],[Weight/m]]/0.8)*2.5*1.04,"")</f>
        <v>3.4181741691207401</v>
      </c>
      <c r="AA93" s="245">
        <f>SUM(VLOOKUP(Table_TB_Cost[[#This Row],[MPG]],TB_MPG,2,FALSE),Table_TB_Cost[[#This Row],[MPM Surcharge]],Table_TB_Cost[[#This Row],[Rolling Factor (Cost/0.8*2.5)]])*Table_TB_Cost[[#This Row],[Weight/m]]*Table_TB_Cost[[#This Row],[Length]]</f>
        <v>485.581005</v>
      </c>
      <c r="AB93" s="245">
        <f>VLOOKUP(Table_TB_Cost[[#This Row],[Section]],AF:AJ,3,FALSE)</f>
        <v>154.97999999999999</v>
      </c>
      <c r="AC93" s="246">
        <f>IF($AB$2="Margin",Table_TB_Cost[[#This Row],[TOTAL COST]]/(1-$AC$2),Table_TB_Cost[[#This Row],[List Price]]*(1-$AC$2))</f>
        <v>309.95999999999998</v>
      </c>
      <c r="AD93" s="147">
        <f>(Table_TB_Cost[[#This Row],[Metal Sell Price]]-Table_TB_Cost[[#This Row],[TOTAL COST]])/Table_TB_Cost[[#This Row],[Metal Sell Price]]</f>
        <v>0.5</v>
      </c>
      <c r="AF93" t="s">
        <v>27647</v>
      </c>
      <c r="AG93">
        <v>737279</v>
      </c>
      <c r="AH93">
        <v>125.42864</v>
      </c>
      <c r="AI93">
        <v>125.42864</v>
      </c>
      <c r="AJ93">
        <v>121.84857000000001</v>
      </c>
      <c r="AK93">
        <v>121.84857000000001</v>
      </c>
      <c r="AL93">
        <v>99.91</v>
      </c>
      <c r="AW93" t="str">
        <f>VLOOKUP(AF93,Table_TB_Cost[[Section]:[Basic Material]],2,FALSE)</f>
        <v>284TB - Multi Stack Screen Jamb</v>
      </c>
      <c r="AX93" t="s">
        <v>27647</v>
      </c>
      <c r="AY93" s="223" t="str">
        <f>VLOOKUP(AX93,Table_TB_Cost[#All],5,FALSE)</f>
        <v>FI</v>
      </c>
    </row>
    <row r="94" spans="15:51" x14ac:dyDescent="0.25">
      <c r="O94" s="157"/>
      <c r="R94" s="226"/>
      <c r="S94" t="s">
        <v>27647</v>
      </c>
      <c r="T94" t="str">
        <f>VLOOKUP(Table_TB_Cost[[#This Row],[Section]],DATA!A:K,2,FALSE)</f>
        <v>284TB - Multi Stack Screen Jamb</v>
      </c>
      <c r="U94">
        <v>6.5</v>
      </c>
      <c r="V94" s="150">
        <f>VLOOKUP(Table_TB_Cost[[#This Row],[Section]],DATA!A:K,4,FALSE)</f>
        <v>1.7849999999999999</v>
      </c>
      <c r="W94" s="150" t="str">
        <f>LEFT(VLOOKUP(Table_TB_Cost[[#This Row],[Section]],Table5[],10,FALSE),2)</f>
        <v>FI</v>
      </c>
      <c r="X94" s="150" t="str">
        <f>IF(Table_TB_Cost[[#This Row],[Weight/m]]&lt;0.5,1*2.5,"")</f>
        <v/>
      </c>
      <c r="Y94" s="214" t="s">
        <v>98</v>
      </c>
      <c r="Z94" s="227">
        <f>IF(Table_TB_Cost[[#This Row],[Roll?]]="Y",(2.5/Table_TB_Cost[[#This Row],[Weight/m]]/0.8)*2.5*1.04,"")</f>
        <v>4.5518207282913172</v>
      </c>
      <c r="AA94" s="245">
        <f>SUM(VLOOKUP(Table_TB_Cost[[#This Row],[MPG]],TB_MPG,2,FALSE),Table_TB_Cost[[#This Row],[MPM Surcharge]],Table_TB_Cost[[#This Row],[Rolling Factor (Cost/0.8*2.5)]])*Table_TB_Cost[[#This Row],[Weight/m]]*Table_TB_Cost[[#This Row],[Length]]</f>
        <v>418.52330000000001</v>
      </c>
      <c r="AB94" s="245">
        <f>VLOOKUP(Table_TB_Cost[[#This Row],[Section]],AF:AJ,3,FALSE)</f>
        <v>125.42864</v>
      </c>
      <c r="AC94" s="246">
        <f>IF($AB$2="Margin",Table_TB_Cost[[#This Row],[TOTAL COST]]/(1-$AC$2),Table_TB_Cost[[#This Row],[List Price]]*(1-$AC$2))</f>
        <v>250.85728</v>
      </c>
      <c r="AD94" s="147">
        <f>(Table_TB_Cost[[#This Row],[Metal Sell Price]]-Table_TB_Cost[[#This Row],[TOTAL COST]])/Table_TB_Cost[[#This Row],[Metal Sell Price]]</f>
        <v>0.5</v>
      </c>
      <c r="AF94" t="s">
        <v>27649</v>
      </c>
      <c r="AG94">
        <v>737280</v>
      </c>
      <c r="AH94">
        <v>298.02848</v>
      </c>
      <c r="AI94">
        <v>285.17214000000001</v>
      </c>
      <c r="AJ94">
        <v>291.27666999999997</v>
      </c>
      <c r="AK94">
        <v>291.27600000000001</v>
      </c>
      <c r="AW94" t="str">
        <f>VLOOKUP(AF94,Table_TB_Cost[[Section]:[Basic Material]],2,FALSE)</f>
        <v>284TB - Multi Stack Screen Sill</v>
      </c>
      <c r="AX94" t="s">
        <v>27649</v>
      </c>
      <c r="AY94" s="223" t="str">
        <f>VLOOKUP(AX94,Table_TB_Cost[#All],5,FALSE)</f>
        <v>FI</v>
      </c>
    </row>
    <row r="95" spans="15:51" x14ac:dyDescent="0.25">
      <c r="R95" s="226"/>
      <c r="S95" t="s">
        <v>27649</v>
      </c>
      <c r="T95" t="s">
        <v>27650</v>
      </c>
      <c r="U95">
        <v>6.5</v>
      </c>
      <c r="V95" s="150">
        <v>2.968</v>
      </c>
      <c r="W95" s="150" t="str">
        <f>LEFT(VLOOKUP(Table_TB_Cost[[#This Row],[Section]],Table5[],10,FALSE),2)</f>
        <v>FI</v>
      </c>
      <c r="X95" s="150" t="str">
        <f>IF(Table_TB_Cost[[#This Row],[Weight/m]]&lt;0.5,1*2.5,"")</f>
        <v/>
      </c>
      <c r="Y95" s="214" t="s">
        <v>98</v>
      </c>
      <c r="Z95" s="227">
        <f>IF(Table_TB_Cost[[#This Row],[Roll?]]="Y",(2.5/Table_TB_Cost[[#This Row],[Weight/m]]/0.8)*2.5*1.04,"")</f>
        <v>2.7375336927223719</v>
      </c>
      <c r="AA95" s="245">
        <f>SUM(VLOOKUP(Table_TB_Cost[[#This Row],[MPG]],TB_MPG,2,FALSE),Table_TB_Cost[[#This Row],[MPM Surcharge]],Table_TB_Cost[[#This Row],[Rolling Factor (Cost/0.8*2.5)]])*Table_TB_Cost[[#This Row],[Weight/m]]*Table_TB_Cost[[#This Row],[Length]]</f>
        <v>660.8963399999999</v>
      </c>
      <c r="AB95" s="245">
        <f>VLOOKUP(Table_TB_Cost[[#This Row],[Section]],AF:AJ,3,FALSE)</f>
        <v>298.02848</v>
      </c>
      <c r="AC95" s="246">
        <f>IF($AB$2="Margin",Table_TB_Cost[[#This Row],[TOTAL COST]]/(1-$AC$2),Table_TB_Cost[[#This Row],[List Price]]*(1-$AC$2))</f>
        <v>596.05696</v>
      </c>
      <c r="AD95" s="147">
        <f>(Table_TB_Cost[[#This Row],[Metal Sell Price]]-Table_TB_Cost[[#This Row],[TOTAL COST]])/Table_TB_Cost[[#This Row],[Metal Sell Price]]</f>
        <v>0.5</v>
      </c>
      <c r="AF95" t="s">
        <v>28788</v>
      </c>
      <c r="AG95">
        <v>737414</v>
      </c>
      <c r="AH95">
        <v>106.61667</v>
      </c>
      <c r="AI95">
        <v>106.61667</v>
      </c>
      <c r="AJ95">
        <v>106.61667</v>
      </c>
      <c r="AK95">
        <v>106.61667</v>
      </c>
      <c r="AL95">
        <v>106.61667</v>
      </c>
      <c r="AW95" t="str">
        <f>VLOOKUP(AF95,Table_TB_Cost[[Section]:[Basic Material]],2,FALSE)</f>
        <v>284TB - Meeting Stile-Double Light (Type 5)</v>
      </c>
      <c r="AX95" t="s">
        <v>28788</v>
      </c>
      <c r="AY95" s="223" t="str">
        <f>VLOOKUP(AX95,Table_TB_Cost[#All],5,FALSE)</f>
        <v>FI</v>
      </c>
    </row>
    <row r="96" spans="15:51" x14ac:dyDescent="0.25">
      <c r="R96" s="226"/>
      <c r="S96" t="s">
        <v>28788</v>
      </c>
      <c r="T96" t="str">
        <f>VLOOKUP(Table_TB_Cost[[#This Row],[Section]],DATA!A:K,2,FALSE)</f>
        <v>284TB - Meeting Stile-Double Light (Type 5)</v>
      </c>
      <c r="U96">
        <v>6.5</v>
      </c>
      <c r="V96" s="150">
        <f>VLOOKUP(Table_TB_Cost[[#This Row],[Section]],DATA!A:K,4,FALSE)</f>
        <v>1.9530000000000001</v>
      </c>
      <c r="W96" s="150" t="str">
        <f>LEFT(VLOOKUP(Table_TB_Cost[[#This Row],[Section]],Table5[],10,FALSE),2)</f>
        <v>FI</v>
      </c>
      <c r="X96" s="150" t="str">
        <f>IF(Table_TB_Cost[[#This Row],[Weight/m]]&lt;0.5,1*2.5,"")</f>
        <v/>
      </c>
      <c r="Y96" s="214" t="s">
        <v>98</v>
      </c>
      <c r="Z96" s="227">
        <f>IF(Table_TB_Cost[[#This Row],[Roll?]]="Y",(2.5/Table_TB_Cost[[#This Row],[Weight/m]]/0.8)*2.5*1.04,"")</f>
        <v>4.1602662570404503</v>
      </c>
      <c r="AA96" s="245">
        <f>SUM(VLOOKUP(Table_TB_Cost[[#This Row],[MPG]],TB_MPG,2,FALSE),Table_TB_Cost[[#This Row],[MPM Surcharge]],Table_TB_Cost[[#This Row],[Rolling Factor (Cost/0.8*2.5)]])*Table_TB_Cost[[#This Row],[Weight/m]]*Table_TB_Cost[[#This Row],[Length]]</f>
        <v>452.94313999999997</v>
      </c>
      <c r="AB96" s="245">
        <f>VLOOKUP(Table_TB_Cost[[#This Row],[Section]],AF:AJ,3,FALSE)</f>
        <v>106.61667</v>
      </c>
      <c r="AC96" s="246">
        <f>IF($AB$2="Margin",Table_TB_Cost[[#This Row],[TOTAL COST]]/(1-$AC$2),Table_TB_Cost[[#This Row],[List Price]]*(1-$AC$2))</f>
        <v>213.23334</v>
      </c>
      <c r="AD96" s="147">
        <f>(Table_TB_Cost[[#This Row],[Metal Sell Price]]-Table_TB_Cost[[#This Row],[TOTAL COST]])/Table_TB_Cost[[#This Row],[Metal Sell Price]]</f>
        <v>0.5</v>
      </c>
      <c r="AF96" t="s">
        <v>28790</v>
      </c>
      <c r="AG96">
        <v>737415</v>
      </c>
      <c r="AH96">
        <v>149.23333</v>
      </c>
      <c r="AI96">
        <v>149.23333</v>
      </c>
      <c r="AJ96">
        <v>149.23333</v>
      </c>
      <c r="AK96">
        <v>149.23333</v>
      </c>
      <c r="AL96">
        <v>149.23333</v>
      </c>
      <c r="AW96" t="str">
        <f>VLOOKUP(AF96,Table_TB_Cost[[Section]:[Basic Material]],2,FALSE)</f>
        <v>284TB - Meeting Stile-Double Medium (Type 6)</v>
      </c>
      <c r="AX96" t="s">
        <v>28790</v>
      </c>
      <c r="AY96" s="223" t="str">
        <f>VLOOKUP(AX96,Table_TB_Cost[#All],5,FALSE)</f>
        <v>FH</v>
      </c>
    </row>
    <row r="97" spans="15:51" x14ac:dyDescent="0.25">
      <c r="R97" s="226"/>
      <c r="S97" t="s">
        <v>28790</v>
      </c>
      <c r="T97" t="str">
        <f>VLOOKUP(Table_TB_Cost[[#This Row],[Section]],DATA!A:K,2,FALSE)</f>
        <v>284TB - Meeting Stile-Double Medium (Type 6)</v>
      </c>
      <c r="U97">
        <v>6.5</v>
      </c>
      <c r="V97" s="150">
        <f>VLOOKUP(Table_TB_Cost[[#This Row],[Section]],DATA!A:K,4,FALSE)</f>
        <v>2.891</v>
      </c>
      <c r="W97" s="150" t="str">
        <f>LEFT(VLOOKUP(Table_TB_Cost[[#This Row],[Section]],Table5[],10,FALSE),2)</f>
        <v>FH</v>
      </c>
      <c r="X97" s="150" t="str">
        <f>IF(Table_TB_Cost[[#This Row],[Weight/m]]&lt;0.5,1*2.5,"")</f>
        <v/>
      </c>
      <c r="Y97" s="214" t="s">
        <v>98</v>
      </c>
      <c r="Z97" s="227">
        <f>IF(Table_TB_Cost[[#This Row],[Roll?]]="Y",(2.5/Table_TB_Cost[[#This Row],[Weight/m]]/0.8)*2.5*1.04,"")</f>
        <v>2.8104462123832583</v>
      </c>
      <c r="AA97" s="245">
        <f>SUM(VLOOKUP(Table_TB_Cost[[#This Row],[MPG]],TB_MPG,2,FALSE),Table_TB_Cost[[#This Row],[MPM Surcharge]],Table_TB_Cost[[#This Row],[Rolling Factor (Cost/0.8*2.5)]])*Table_TB_Cost[[#This Row],[Weight/m]]*Table_TB_Cost[[#This Row],[Length]]</f>
        <v>579.16241500000001</v>
      </c>
      <c r="AB97" s="245">
        <f>VLOOKUP(Table_TB_Cost[[#This Row],[Section]],AF:AJ,3,FALSE)</f>
        <v>149.23333</v>
      </c>
      <c r="AC97" s="246">
        <f>IF($AB$2="Margin",Table_TB_Cost[[#This Row],[TOTAL COST]]/(1-$AC$2),Table_TB_Cost[[#This Row],[List Price]]*(1-$AC$2))</f>
        <v>298.46665999999999</v>
      </c>
      <c r="AD97" s="147">
        <f>(Table_TB_Cost[[#This Row],[Metal Sell Price]]-Table_TB_Cost[[#This Row],[TOTAL COST]])/Table_TB_Cost[[#This Row],[Metal Sell Price]]</f>
        <v>0.5</v>
      </c>
      <c r="AF97" t="s">
        <v>28792</v>
      </c>
      <c r="AG97">
        <v>737416</v>
      </c>
      <c r="AH97" s="151">
        <v>9999</v>
      </c>
      <c r="AI97" s="151">
        <v>9999</v>
      </c>
      <c r="AJ97" s="151">
        <v>9999</v>
      </c>
      <c r="AK97" s="148">
        <v>227.27</v>
      </c>
      <c r="AL97" s="151">
        <v>9999</v>
      </c>
      <c r="AW97" t="str">
        <f>VLOOKUP(AF97,Table_TB_Cost[[Section]:[Basic Material]],2,FALSE)</f>
        <v>284TB - Meeting Stile-Double HD (Type 7)</v>
      </c>
      <c r="AX97" t="s">
        <v>28792</v>
      </c>
      <c r="AY97" s="223" t="str">
        <f>VLOOKUP(AX97,Table_TB_Cost[#All],5,FALSE)</f>
        <v>FH</v>
      </c>
    </row>
    <row r="98" spans="15:51" x14ac:dyDescent="0.25">
      <c r="R98" s="226"/>
      <c r="S98" t="s">
        <v>28792</v>
      </c>
      <c r="T98" t="str">
        <f>VLOOKUP(Table_TB_Cost[[#This Row],[Section]],DATA!A:K,2,FALSE)</f>
        <v>284TB - Meeting Stile-Double HD (Type 7)</v>
      </c>
      <c r="U98">
        <v>6.5</v>
      </c>
      <c r="V98" s="150">
        <f>VLOOKUP(Table_TB_Cost[[#This Row],[Section]],DATA!A:K,4,FALSE)</f>
        <v>3.7389999999999999</v>
      </c>
      <c r="W98" s="150" t="str">
        <f>LEFT(VLOOKUP(Table_TB_Cost[[#This Row],[Section]],Table5[],10,FALSE),2)</f>
        <v>FH</v>
      </c>
      <c r="X98" s="150" t="str">
        <f>IF(Table_TB_Cost[[#This Row],[Weight/m]]&lt;0.5,1*2.5,"")</f>
        <v/>
      </c>
      <c r="Y98" s="214" t="s">
        <v>98</v>
      </c>
      <c r="Z98" s="227">
        <f>IF(Table_TB_Cost[[#This Row],[Roll?]]="Y",(2.5/Table_TB_Cost[[#This Row],[Weight/m]]/0.8)*2.5*1.04,"")</f>
        <v>2.1730409200320939</v>
      </c>
      <c r="AA98" s="245">
        <f>SUM(VLOOKUP(Table_TB_Cost[[#This Row],[MPG]],TB_MPG,2,FALSE),Table_TB_Cost[[#This Row],[MPM Surcharge]],Table_TB_Cost[[#This Row],[Rolling Factor (Cost/0.8*2.5)]])*Table_TB_Cost[[#This Row],[Weight/m]]*Table_TB_Cost[[#This Row],[Length]]</f>
        <v>733.55353500000001</v>
      </c>
      <c r="AB98" s="245">
        <f>VLOOKUP(Table_TB_Cost[[#This Row],[Section]],AF:AJ,3,FALSE)</f>
        <v>9999</v>
      </c>
      <c r="AC98" s="246">
        <f>IF($AB$2="Margin",Table_TB_Cost[[#This Row],[TOTAL COST]]/(1-$AC$2),Table_TB_Cost[[#This Row],[List Price]]*(1-$AC$2))</f>
        <v>19998</v>
      </c>
      <c r="AD98" s="147">
        <f>(Table_TB_Cost[[#This Row],[Metal Sell Price]]-Table_TB_Cost[[#This Row],[TOTAL COST]])/Table_TB_Cost[[#This Row],[Metal Sell Price]]</f>
        <v>0.5</v>
      </c>
      <c r="AF98" t="s">
        <v>28794</v>
      </c>
      <c r="AG98">
        <v>737424</v>
      </c>
      <c r="AH98">
        <v>88.634219999999999</v>
      </c>
      <c r="AI98">
        <v>88.672600000000003</v>
      </c>
      <c r="AJ98">
        <v>83.736840000000001</v>
      </c>
      <c r="AK98">
        <v>83.736840000000001</v>
      </c>
      <c r="AL98">
        <v>65.817499999999995</v>
      </c>
      <c r="AW98" t="str">
        <f>VLOOKUP(AF98,Table_TB_Cost[[Section]:[Basic Material]],2,FALSE)</f>
        <v>282TB - Hinge Frame Head</v>
      </c>
      <c r="AX98" t="s">
        <v>28794</v>
      </c>
      <c r="AY98" s="223" t="str">
        <f>VLOOKUP(AX98,Table_TB_Cost[#All],5,FALSE)</f>
        <v>FI</v>
      </c>
    </row>
    <row r="99" spans="15:51" x14ac:dyDescent="0.25">
      <c r="R99" s="226"/>
      <c r="S99" t="s">
        <v>28794</v>
      </c>
      <c r="T99" t="str">
        <f>VLOOKUP(Table_TB_Cost[[#This Row],[Section]],DATA!A:K,2,FALSE)</f>
        <v>282TB - Hinge Frame Head</v>
      </c>
      <c r="U99">
        <v>6.5</v>
      </c>
      <c r="V99" s="150">
        <f>VLOOKUP(Table_TB_Cost[[#This Row],[Section]],DATA!A:K,4,FALSE)</f>
        <v>1.0760000000000001</v>
      </c>
      <c r="W99" s="150" t="str">
        <f>LEFT(VLOOKUP(Table_TB_Cost[[#This Row],[Section]],Table5[],10,FALSE),2)</f>
        <v>FI</v>
      </c>
      <c r="X99" s="150" t="str">
        <f>IF(Table_TB_Cost[[#This Row],[Weight/m]]&lt;0.5,1*2.5,"")</f>
        <v/>
      </c>
      <c r="Y99" s="214" t="s">
        <v>98</v>
      </c>
      <c r="Z99" s="227">
        <f>IF(Table_TB_Cost[[#This Row],[Roll?]]="Y",(2.5/Table_TB_Cost[[#This Row],[Weight/m]]/0.8)*2.5*1.04,"")</f>
        <v>7.5511152416356868</v>
      </c>
      <c r="AA99" s="245">
        <f>SUM(VLOOKUP(Table_TB_Cost[[#This Row],[MPG]],TB_MPG,2,FALSE),Table_TB_Cost[[#This Row],[MPM Surcharge]],Table_TB_Cost[[#This Row],[Rolling Factor (Cost/0.8*2.5)]])*Table_TB_Cost[[#This Row],[Weight/m]]*Table_TB_Cost[[#This Row],[Length]]</f>
        <v>273.26337999999998</v>
      </c>
      <c r="AB99" s="245">
        <f>VLOOKUP(Table_TB_Cost[[#This Row],[Section]],AF:AJ,3,FALSE)</f>
        <v>88.634219999999999</v>
      </c>
      <c r="AC99" s="246">
        <f>IF($AB$2="Margin",Table_TB_Cost[[#This Row],[TOTAL COST]]/(1-$AC$2),Table_TB_Cost[[#This Row],[List Price]]*(1-$AC$2))</f>
        <v>177.26844</v>
      </c>
      <c r="AD99" s="147">
        <f>(Table_TB_Cost[[#This Row],[Metal Sell Price]]-Table_TB_Cost[[#This Row],[TOTAL COST]])/Table_TB_Cost[[#This Row],[Metal Sell Price]]</f>
        <v>0.5</v>
      </c>
      <c r="AF99" t="s">
        <v>28796</v>
      </c>
      <c r="AG99">
        <v>737425</v>
      </c>
      <c r="AH99">
        <v>109.40411999999999</v>
      </c>
      <c r="AI99">
        <v>109.40411999999999</v>
      </c>
      <c r="AJ99">
        <v>105.42</v>
      </c>
      <c r="AK99">
        <v>105.41667</v>
      </c>
      <c r="AL99">
        <v>84.944999999999993</v>
      </c>
      <c r="AW99" t="str">
        <f>VLOOKUP(AF99,Table_TB_Cost[[Section]:[Basic Material]],2,FALSE)</f>
        <v>282TB - Beaded DG Hinge Sash Head</v>
      </c>
      <c r="AX99" t="s">
        <v>28796</v>
      </c>
      <c r="AY99" s="223" t="str">
        <f>VLOOKUP(AX99,Table_TB_Cost[#All],5,FALSE)</f>
        <v>FI</v>
      </c>
    </row>
    <row r="100" spans="15:51" x14ac:dyDescent="0.25">
      <c r="O100" s="157"/>
      <c r="R100" s="226"/>
      <c r="S100" t="s">
        <v>28796</v>
      </c>
      <c r="T100" t="str">
        <f>VLOOKUP(Table_TB_Cost[[#This Row],[Section]],DATA!A:K,2,FALSE)</f>
        <v>282TB - Beaded DG Hinge Sash Head</v>
      </c>
      <c r="U100">
        <v>6.5</v>
      </c>
      <c r="V100" s="150">
        <f>VLOOKUP(Table_TB_Cost[[#This Row],[Section]],DATA!A:K,4,FALSE)</f>
        <v>1.419</v>
      </c>
      <c r="W100" s="150" t="str">
        <f>LEFT(VLOOKUP(Table_TB_Cost[[#This Row],[Section]],Table5[],10,FALSE),2)</f>
        <v>FI</v>
      </c>
      <c r="X100" s="150" t="str">
        <f>IF(Table_TB_Cost[[#This Row],[Weight/m]]&lt;0.5,1*2.5,"")</f>
        <v/>
      </c>
      <c r="Y100" s="214" t="s">
        <v>98</v>
      </c>
      <c r="Z100" s="227">
        <f>IF(Table_TB_Cost[[#This Row],[Roll?]]="Y",(2.5/Table_TB_Cost[[#This Row],[Weight/m]]/0.8)*2.5*1.04,"")</f>
        <v>5.725863284002819</v>
      </c>
      <c r="AA100" s="245">
        <f>SUM(VLOOKUP(Table_TB_Cost[[#This Row],[MPG]],TB_MPG,2,FALSE),Table_TB_Cost[[#This Row],[MPM Surcharge]],Table_TB_Cost[[#This Row],[Rolling Factor (Cost/0.8*2.5)]])*Table_TB_Cost[[#This Row],[Weight/m]]*Table_TB_Cost[[#This Row],[Length]]</f>
        <v>343.53721999999993</v>
      </c>
      <c r="AB100" s="245">
        <f>VLOOKUP(Table_TB_Cost[[#This Row],[Section]],AF:AJ,3,FALSE)</f>
        <v>109.40411999999999</v>
      </c>
      <c r="AC100" s="246">
        <f>IF($AB$2="Margin",Table_TB_Cost[[#This Row],[TOTAL COST]]/(1-$AC$2),Table_TB_Cost[[#This Row],[List Price]]*(1-$AC$2))</f>
        <v>218.80823999999998</v>
      </c>
      <c r="AD100" s="147">
        <f>(Table_TB_Cost[[#This Row],[Metal Sell Price]]-Table_TB_Cost[[#This Row],[TOTAL COST]])/Table_TB_Cost[[#This Row],[Metal Sell Price]]</f>
        <v>0.5</v>
      </c>
      <c r="AF100" t="s">
        <v>28798</v>
      </c>
      <c r="AG100">
        <v>737426</v>
      </c>
      <c r="AH100">
        <v>104.09632000000001</v>
      </c>
      <c r="AI100">
        <v>104.09632000000001</v>
      </c>
      <c r="AJ100">
        <v>100.93846000000001</v>
      </c>
      <c r="AK100">
        <v>100.93846000000001</v>
      </c>
      <c r="AL100">
        <v>80.58</v>
      </c>
      <c r="AW100" t="str">
        <f>VLOOKUP(AF100,Table_TB_Cost[[Section]:[Basic Material]],2,FALSE)</f>
        <v>282TB - Beaded DG Hinge Sash Rail/Stile</v>
      </c>
      <c r="AX100" t="s">
        <v>28798</v>
      </c>
      <c r="AY100" s="223" t="str">
        <f>VLOOKUP(AX100,Table_TB_Cost[#All],5,FALSE)</f>
        <v>FI</v>
      </c>
    </row>
    <row r="101" spans="15:51" x14ac:dyDescent="0.25">
      <c r="O101" s="157"/>
      <c r="R101" s="226"/>
      <c r="S101" t="s">
        <v>28798</v>
      </c>
      <c r="T101" t="str">
        <f>VLOOKUP(Table_TB_Cost[[#This Row],[Section]],DATA!A:K,2,FALSE)</f>
        <v>282TB - Beaded DG Hinge Sash Rail/Stile</v>
      </c>
      <c r="U101">
        <v>6.5</v>
      </c>
      <c r="V101" s="150">
        <f>VLOOKUP(Table_TB_Cost[[#This Row],[Section]],DATA!A:K,4,FALSE)</f>
        <v>1.323</v>
      </c>
      <c r="W101" s="150" t="str">
        <f>LEFT(VLOOKUP(Table_TB_Cost[[#This Row],[Section]],Table5[],10,FALSE),2)</f>
        <v>FI</v>
      </c>
      <c r="X101" s="150" t="str">
        <f>IF(Table_TB_Cost[[#This Row],[Weight/m]]&lt;0.5,1*2.5,"")</f>
        <v/>
      </c>
      <c r="Y101" s="214" t="s">
        <v>98</v>
      </c>
      <c r="Z101" s="227">
        <f>IF(Table_TB_Cost[[#This Row],[Roll?]]="Y",(2.5/Table_TB_Cost[[#This Row],[Weight/m]]/0.8)*2.5*1.04,"")</f>
        <v>6.1413454270597132</v>
      </c>
      <c r="AA101" s="245">
        <f>SUM(VLOOKUP(Table_TB_Cost[[#This Row],[MPG]],TB_MPG,2,FALSE),Table_TB_Cost[[#This Row],[MPM Surcharge]],Table_TB_Cost[[#This Row],[Rolling Factor (Cost/0.8*2.5)]])*Table_TB_Cost[[#This Row],[Weight/m]]*Table_TB_Cost[[#This Row],[Length]]</f>
        <v>323.86874</v>
      </c>
      <c r="AB101" s="245">
        <f>VLOOKUP(Table_TB_Cost[[#This Row],[Section]],AF:AJ,3,FALSE)</f>
        <v>104.09632000000001</v>
      </c>
      <c r="AC101" s="246">
        <f>IF($AB$2="Margin",Table_TB_Cost[[#This Row],[TOTAL COST]]/(1-$AC$2),Table_TB_Cost[[#This Row],[List Price]]*(1-$AC$2))</f>
        <v>208.19264000000001</v>
      </c>
      <c r="AD101" s="147">
        <f>(Table_TB_Cost[[#This Row],[Metal Sell Price]]-Table_TB_Cost[[#This Row],[TOTAL COST]])/Table_TB_Cost[[#This Row],[Metal Sell Price]]</f>
        <v>0.5</v>
      </c>
      <c r="AF101" t="s">
        <v>28800</v>
      </c>
      <c r="AG101">
        <v>737427</v>
      </c>
      <c r="AH101">
        <v>93.762799999999999</v>
      </c>
      <c r="AI101">
        <v>92.414479999999998</v>
      </c>
      <c r="AJ101">
        <v>93.852410000000006</v>
      </c>
      <c r="AK101">
        <v>93.851880000000008</v>
      </c>
      <c r="AL101">
        <v>83.625</v>
      </c>
      <c r="AW101" t="str">
        <f>VLOOKUP(AF101,Table_TB_Cost[[Section]:[Basic Material]],2,FALSE)</f>
        <v>282TB - Angled Winder Sill</v>
      </c>
      <c r="AX101" t="s">
        <v>28800</v>
      </c>
      <c r="AY101" s="223" t="str">
        <f>VLOOKUP(AX101,Table_TB_Cost[#All],5,FALSE)</f>
        <v>FH</v>
      </c>
    </row>
    <row r="102" spans="15:51" x14ac:dyDescent="0.25">
      <c r="O102" s="157"/>
      <c r="R102" s="226"/>
      <c r="S102" t="s">
        <v>28800</v>
      </c>
      <c r="T102" t="str">
        <f>VLOOKUP(Table_TB_Cost[[#This Row],[Section]],DATA!A:K,2,FALSE)</f>
        <v>282TB - Angled Winder Sill</v>
      </c>
      <c r="U102">
        <v>6.5</v>
      </c>
      <c r="V102" s="150">
        <f>VLOOKUP(Table_TB_Cost[[#This Row],[Section]],DATA!A:K,4,FALSE)</f>
        <v>1.4470000000000001</v>
      </c>
      <c r="W102" s="150" t="str">
        <f>LEFT(VLOOKUP(Table_TB_Cost[[#This Row],[Section]],Table5[],10,FALSE),2)</f>
        <v>FH</v>
      </c>
      <c r="X102" s="150" t="str">
        <f>IF(Table_TB_Cost[[#This Row],[Weight/m]]&lt;0.5,1*2.5,"")</f>
        <v/>
      </c>
      <c r="Y102" s="214" t="s">
        <v>98</v>
      </c>
      <c r="Z102" s="227">
        <f>IF(Table_TB_Cost[[#This Row],[Roll?]]="Y",(2.5/Table_TB_Cost[[#This Row],[Weight/m]]/0.8)*2.5*1.04,"")</f>
        <v>5.6150656530753276</v>
      </c>
      <c r="AA102" s="245">
        <f>SUM(VLOOKUP(Table_TB_Cost[[#This Row],[MPG]],TB_MPG,2,FALSE),Table_TB_Cost[[#This Row],[MPM Surcharge]],Table_TB_Cost[[#This Row],[Rolling Factor (Cost/0.8*2.5)]])*Table_TB_Cost[[#This Row],[Weight/m]]*Table_TB_Cost[[#This Row],[Length]]</f>
        <v>316.26055500000007</v>
      </c>
      <c r="AB102" s="245">
        <f>VLOOKUP(Table_TB_Cost[[#This Row],[Section]],AF:AJ,3,FALSE)</f>
        <v>93.762799999999999</v>
      </c>
      <c r="AC102" s="246">
        <f>IF($AB$2="Margin",Table_TB_Cost[[#This Row],[TOTAL COST]]/(1-$AC$2),Table_TB_Cost[[#This Row],[List Price]]*(1-$AC$2))</f>
        <v>187.5256</v>
      </c>
      <c r="AD102" s="147">
        <f>(Table_TB_Cost[[#This Row],[Metal Sell Price]]-Table_TB_Cost[[#This Row],[TOTAL COST]])/Table_TB_Cost[[#This Row],[Metal Sell Price]]</f>
        <v>0.5</v>
      </c>
      <c r="AF102" t="s">
        <v>28802</v>
      </c>
      <c r="AG102">
        <v>737428</v>
      </c>
      <c r="AH102">
        <v>61.828429999999997</v>
      </c>
      <c r="AI102">
        <v>60.817389999999996</v>
      </c>
      <c r="AJ102">
        <v>62.067769999999996</v>
      </c>
      <c r="AK102">
        <v>62.067779999999999</v>
      </c>
      <c r="AL102">
        <v>53.368160000000003</v>
      </c>
      <c r="AW102" t="str">
        <f>VLOOKUP(AF102,Table_TB_Cost[[Section]:[Basic Material]],2,FALSE)</f>
        <v>282TB - Frame/Jamb</v>
      </c>
      <c r="AX102" t="s">
        <v>28802</v>
      </c>
      <c r="AY102" s="223" t="str">
        <f>VLOOKUP(AX102,Table_TB_Cost[#All],5,FALSE)</f>
        <v>FH</v>
      </c>
    </row>
    <row r="103" spans="15:51" x14ac:dyDescent="0.25">
      <c r="O103" s="157"/>
      <c r="R103" s="226"/>
      <c r="S103" t="s">
        <v>28802</v>
      </c>
      <c r="T103" t="str">
        <f>VLOOKUP(Table_TB_Cost[[#This Row],[Section]],DATA!A:K,2,FALSE)</f>
        <v>282TB - Frame/Jamb</v>
      </c>
      <c r="U103">
        <v>6.5</v>
      </c>
      <c r="V103" s="150">
        <f>VLOOKUP(Table_TB_Cost[[#This Row],[Section]],DATA!A:K,4,FALSE)</f>
        <v>0.80700000000000005</v>
      </c>
      <c r="W103" s="150" t="str">
        <f>LEFT(VLOOKUP(Table_TB_Cost[[#This Row],[Section]],Table5[],10,FALSE),2)</f>
        <v>FH</v>
      </c>
      <c r="X103" s="150" t="str">
        <f>IF(Table_TB_Cost[[#This Row],[Weight/m]]&lt;0.5,1*2.5,"")</f>
        <v/>
      </c>
      <c r="Y103" s="214" t="s">
        <v>98</v>
      </c>
      <c r="Z103" s="227">
        <f>IF(Table_TB_Cost[[#This Row],[Roll?]]="Y",(2.5/Table_TB_Cost[[#This Row],[Weight/m]]/0.8)*2.5*1.04,"")</f>
        <v>10.06815365551425</v>
      </c>
      <c r="AA103" s="245">
        <f>SUM(VLOOKUP(Table_TB_Cost[[#This Row],[MPG]],TB_MPG,2,FALSE),Table_TB_Cost[[#This Row],[MPM Surcharge]],Table_TB_Cost[[#This Row],[Rolling Factor (Cost/0.8*2.5)]])*Table_TB_Cost[[#This Row],[Weight/m]]*Table_TB_Cost[[#This Row],[Length]]</f>
        <v>199.738955</v>
      </c>
      <c r="AB103" s="245">
        <f>VLOOKUP(Table_TB_Cost[[#This Row],[Section]],AF:AJ,3,FALSE)</f>
        <v>61.828429999999997</v>
      </c>
      <c r="AC103" s="246">
        <f>IF($AB$2="Margin",Table_TB_Cost[[#This Row],[TOTAL COST]]/(1-$AC$2),Table_TB_Cost[[#This Row],[List Price]]*(1-$AC$2))</f>
        <v>123.65685999999999</v>
      </c>
      <c r="AD103" s="147">
        <f>(Table_TB_Cost[[#This Row],[Metal Sell Price]]-Table_TB_Cost[[#This Row],[TOTAL COST]])/Table_TB_Cost[[#This Row],[Metal Sell Price]]</f>
        <v>0.5</v>
      </c>
      <c r="AF103" t="s">
        <v>28804</v>
      </c>
      <c r="AG103">
        <v>737429</v>
      </c>
      <c r="AH103">
        <v>58.105059999999995</v>
      </c>
      <c r="AI103">
        <v>57.316379999999995</v>
      </c>
      <c r="AJ103">
        <v>58.335949999999997</v>
      </c>
      <c r="AK103">
        <v>59.472859999999997</v>
      </c>
      <c r="AL103">
        <v>50.097499999999997</v>
      </c>
      <c r="AW103" t="str">
        <f>VLOOKUP(AF103,Table_TB_Cost[[Section]:[Basic Material]],2,FALSE)</f>
        <v>282TB - Fixed Light Mating Frame</v>
      </c>
      <c r="AX103" t="s">
        <v>28804</v>
      </c>
      <c r="AY103" s="223" t="str">
        <f>VLOOKUP(AX103,Table_TB_Cost[#All],5,FALSE)</f>
        <v>FI</v>
      </c>
    </row>
    <row r="104" spans="15:51" x14ac:dyDescent="0.25">
      <c r="O104" s="157"/>
      <c r="R104" s="226"/>
      <c r="S104" t="s">
        <v>28804</v>
      </c>
      <c r="T104" t="str">
        <f>VLOOKUP(Table_TB_Cost[[#This Row],[Section]],DATA!A:K,2,FALSE)</f>
        <v>282TB - Fixed Light Mating Frame</v>
      </c>
      <c r="U104">
        <v>6.5</v>
      </c>
      <c r="V104" s="150">
        <f>VLOOKUP(Table_TB_Cost[[#This Row],[Section]],DATA!A:K,4,FALSE)</f>
        <v>0.70899999999999996</v>
      </c>
      <c r="W104" s="150" t="str">
        <f>LEFT(VLOOKUP(Table_TB_Cost[[#This Row],[Section]],Table5[],10,FALSE),2)</f>
        <v>FI</v>
      </c>
      <c r="X104" s="150" t="str">
        <f>IF(Table_TB_Cost[[#This Row],[Weight/m]]&lt;0.5,1*2.5,"")</f>
        <v/>
      </c>
      <c r="Y104" s="214" t="s">
        <v>98</v>
      </c>
      <c r="Z104" s="227">
        <f>IF(Table_TB_Cost[[#This Row],[Roll?]]="Y",(2.5/Table_TB_Cost[[#This Row],[Weight/m]]/0.8)*2.5*1.04,"")</f>
        <v>11.459802538787024</v>
      </c>
      <c r="AA104" s="245">
        <f>SUM(VLOOKUP(Table_TB_Cost[[#This Row],[MPG]],TB_MPG,2,FALSE),Table_TB_Cost[[#This Row],[MPM Surcharge]],Table_TB_Cost[[#This Row],[Rolling Factor (Cost/0.8*2.5)]])*Table_TB_Cost[[#This Row],[Weight/m]]*Table_TB_Cost[[#This Row],[Length]]</f>
        <v>198.07241999999999</v>
      </c>
      <c r="AB104" s="245">
        <f>VLOOKUP(Table_TB_Cost[[#This Row],[Section]],AF:AJ,3,FALSE)</f>
        <v>58.105059999999995</v>
      </c>
      <c r="AC104" s="246">
        <f>IF($AB$2="Margin",Table_TB_Cost[[#This Row],[TOTAL COST]]/(1-$AC$2),Table_TB_Cost[[#This Row],[List Price]]*(1-$AC$2))</f>
        <v>116.21011999999999</v>
      </c>
      <c r="AD104" s="147">
        <f>(Table_TB_Cost[[#This Row],[Metal Sell Price]]-Table_TB_Cost[[#This Row],[TOTAL COST]])/Table_TB_Cost[[#This Row],[Metal Sell Price]]</f>
        <v>0.5</v>
      </c>
      <c r="AF104" t="s">
        <v>28806</v>
      </c>
      <c r="AG104">
        <v>737430</v>
      </c>
      <c r="AH104">
        <v>124.105</v>
      </c>
      <c r="AI104">
        <v>124.105</v>
      </c>
      <c r="AJ104">
        <v>122.17400000000001</v>
      </c>
      <c r="AK104">
        <v>122.17400000000001</v>
      </c>
      <c r="AL104">
        <v>99.844999999999999</v>
      </c>
      <c r="AW104" t="str">
        <f>VLOOKUP(AF104,Table_TB_Cost[[Section]:[Basic Material]],2,FALSE)</f>
        <v>282TB - Fixed Light HD 180° Coupler</v>
      </c>
      <c r="AX104" t="s">
        <v>28806</v>
      </c>
      <c r="AY104" s="223" t="str">
        <f>VLOOKUP(AX104,Table_TB_Cost[#All],5,FALSE)</f>
        <v>FI</v>
      </c>
    </row>
    <row r="105" spans="15:51" x14ac:dyDescent="0.25">
      <c r="O105" s="157"/>
      <c r="R105" s="226"/>
      <c r="S105" t="s">
        <v>28806</v>
      </c>
      <c r="T105" t="str">
        <f>VLOOKUP(Table_TB_Cost[[#This Row],[Section]],DATA!A:K,2,FALSE)</f>
        <v>282TB - Fixed Light HD 180° Coupler</v>
      </c>
      <c r="U105">
        <v>6.5</v>
      </c>
      <c r="V105" s="150">
        <f>VLOOKUP(Table_TB_Cost[[#This Row],[Section]],DATA!A:K,4,FALSE)</f>
        <v>1.792</v>
      </c>
      <c r="W105" s="150" t="str">
        <f>LEFT(VLOOKUP(Table_TB_Cost[[#This Row],[Section]],Table5[],10,FALSE),2)</f>
        <v>FI</v>
      </c>
      <c r="X105" s="150" t="str">
        <f>IF(Table_TB_Cost[[#This Row],[Weight/m]]&lt;0.5,1*2.5,"")</f>
        <v/>
      </c>
      <c r="Y105" s="214" t="s">
        <v>98</v>
      </c>
      <c r="Z105" s="227">
        <f>IF(Table_TB_Cost[[#This Row],[Roll?]]="Y",(2.5/Table_TB_Cost[[#This Row],[Weight/m]]/0.8)*2.5*1.04,"")</f>
        <v>4.5340401785714279</v>
      </c>
      <c r="AA105" s="245">
        <f>SUM(VLOOKUP(Table_TB_Cost[[#This Row],[MPG]],TB_MPG,2,FALSE),Table_TB_Cost[[#This Row],[MPM Surcharge]],Table_TB_Cost[[#This Row],[Rolling Factor (Cost/0.8*2.5)]])*Table_TB_Cost[[#This Row],[Weight/m]]*Table_TB_Cost[[#This Row],[Length]]</f>
        <v>419.95746000000003</v>
      </c>
      <c r="AB105" s="245">
        <f>VLOOKUP(Table_TB_Cost[[#This Row],[Section]],AF:AJ,3,FALSE)</f>
        <v>124.105</v>
      </c>
      <c r="AC105" s="246">
        <f>IF($AB$2="Margin",Table_TB_Cost[[#This Row],[TOTAL COST]]/(1-$AC$2),Table_TB_Cost[[#This Row],[List Price]]*(1-$AC$2))</f>
        <v>248.21</v>
      </c>
      <c r="AD105" s="147">
        <f>(Table_TB_Cost[[#This Row],[Metal Sell Price]]-Table_TB_Cost[[#This Row],[TOTAL COST]])/Table_TB_Cost[[#This Row],[Metal Sell Price]]</f>
        <v>0.5</v>
      </c>
      <c r="AF105" t="s">
        <v>29089</v>
      </c>
      <c r="AG105">
        <v>737703</v>
      </c>
      <c r="AH105">
        <v>107.04</v>
      </c>
      <c r="AI105">
        <v>106.04380999999999</v>
      </c>
      <c r="AJ105">
        <v>104.38117999999999</v>
      </c>
      <c r="AK105">
        <v>104.38117999999999</v>
      </c>
      <c r="AW105" t="str">
        <f>VLOOKUP(AF105,Table_TB_Cost[[Section]:[Basic Material]],2,FALSE)</f>
        <v>282TB - Channel Sash 62x31.5</v>
      </c>
      <c r="AX105" t="s">
        <v>29089</v>
      </c>
      <c r="AY105" s="223" t="str">
        <f>VLOOKUP(AX105,Table_TB_Cost[#All],5,FALSE)</f>
        <v>FI</v>
      </c>
    </row>
    <row r="106" spans="15:51" x14ac:dyDescent="0.25">
      <c r="S106" t="s">
        <v>29089</v>
      </c>
      <c r="T106" t="s">
        <v>29091</v>
      </c>
      <c r="U106">
        <v>6.5</v>
      </c>
      <c r="V106" s="150">
        <v>1.4259999999999999</v>
      </c>
      <c r="W106" s="150" t="str">
        <f>LEFT(VLOOKUP(Table_TB_Cost[[#This Row],[Section]],Table5[],10,FALSE),2)</f>
        <v>FI</v>
      </c>
      <c r="X106" s="150" t="str">
        <f>IF(Table_TB_Cost[[#This Row],[Weight/m]]&lt;0.5,1*2.5,"")</f>
        <v/>
      </c>
      <c r="Y106" s="214" t="s">
        <v>98</v>
      </c>
      <c r="Z106" s="227">
        <f>IF(Table_TB_Cost[[#This Row],[Roll?]]="Y",(2.5/Table_TB_Cost[[#This Row],[Weight/m]]/0.8)*2.5*1.04,"")</f>
        <v>5.697755960729312</v>
      </c>
      <c r="AA106" s="245">
        <f>SUM(VLOOKUP(Table_TB_Cost[[#This Row],[MPG]],TB_MPG,2,FALSE),Table_TB_Cost[[#This Row],[MPM Surcharge]],Table_TB_Cost[[#This Row],[Rolling Factor (Cost/0.8*2.5)]])*Table_TB_Cost[[#This Row],[Weight/m]]*Table_TB_Cost[[#This Row],[Length]]</f>
        <v>344.97137999999995</v>
      </c>
      <c r="AB106" s="245">
        <f>VLOOKUP(Table_TB_Cost[[#This Row],[Section]],AF:AJ,3,FALSE)</f>
        <v>107.04</v>
      </c>
      <c r="AC106" s="246">
        <f>IF($AB$2="Margin",Table_TB_Cost[[#This Row],[TOTAL COST]]/(1-$AC$2),Table_TB_Cost[[#This Row],[List Price]]*(1-$AC$2))</f>
        <v>214.08</v>
      </c>
      <c r="AD106" s="147">
        <f>(Table_TB_Cost[[#This Row],[Metal Sell Price]]-Table_TB_Cost[[#This Row],[TOTAL COST]])/Table_TB_Cost[[#This Row],[Metal Sell Price]]</f>
        <v>0.5</v>
      </c>
      <c r="AF106" t="s">
        <v>29090</v>
      </c>
      <c r="AG106">
        <v>737705</v>
      </c>
      <c r="AH106">
        <v>109.74404</v>
      </c>
      <c r="AI106">
        <v>109.74388999999999</v>
      </c>
      <c r="AJ106">
        <v>108.86185</v>
      </c>
      <c r="AK106">
        <v>108.86185</v>
      </c>
      <c r="AW106" t="str">
        <f>VLOOKUP(AF106,Table_TB_Cost[[Section]:[Basic Material]],2,FALSE)</f>
        <v>282TB - Channel Sash 67.5x31.6</v>
      </c>
      <c r="AX106" t="s">
        <v>29090</v>
      </c>
      <c r="AY106" s="223" t="str">
        <f>VLOOKUP(AX106,Table_TB_Cost[#All],5,FALSE)</f>
        <v>FI</v>
      </c>
    </row>
    <row r="107" spans="15:51" x14ac:dyDescent="0.25">
      <c r="S107" t="s">
        <v>29090</v>
      </c>
      <c r="T107" t="s">
        <v>29092</v>
      </c>
      <c r="U107">
        <v>6.5</v>
      </c>
      <c r="V107" s="150">
        <v>1.522</v>
      </c>
      <c r="W107" s="150" t="str">
        <f>LEFT(VLOOKUP(Table_TB_Cost[[#This Row],[Section]],Table5[],10,FALSE),2)</f>
        <v>FI</v>
      </c>
      <c r="X107" s="150" t="str">
        <f>IF(Table_TB_Cost[[#This Row],[Weight/m]]&lt;0.5,1*2.5,"")</f>
        <v/>
      </c>
      <c r="Y107" s="214" t="s">
        <v>98</v>
      </c>
      <c r="Z107" s="227">
        <f>IF(Table_TB_Cost[[#This Row],[Roll?]]="Y",(2.5/Table_TB_Cost[[#This Row],[Weight/m]]/0.8)*2.5*1.04,"")</f>
        <v>5.3383705650459916</v>
      </c>
      <c r="AA107" s="245">
        <f>SUM(VLOOKUP(Table_TB_Cost[[#This Row],[MPG]],TB_MPG,2,FALSE),Table_TB_Cost[[#This Row],[MPM Surcharge]],Table_TB_Cost[[#This Row],[Rolling Factor (Cost/0.8*2.5)]])*Table_TB_Cost[[#This Row],[Weight/m]]*Table_TB_Cost[[#This Row],[Length]]</f>
        <v>364.63986</v>
      </c>
      <c r="AB107" s="245">
        <f>VLOOKUP(Table_TB_Cost[[#This Row],[Section]],AF:AJ,3,FALSE)</f>
        <v>109.74404</v>
      </c>
      <c r="AC107" s="246">
        <f>IF($AB$2="Margin",Table_TB_Cost[[#This Row],[TOTAL COST]]/(1-$AC$2),Table_TB_Cost[[#This Row],[List Price]]*(1-$AC$2))</f>
        <v>219.48808</v>
      </c>
      <c r="AD107" s="147">
        <f>(Table_TB_Cost[[#This Row],[Metal Sell Price]]-Table_TB_Cost[[#This Row],[TOTAL COST]])/Table_TB_Cost[[#This Row],[Metal Sell Price]]</f>
        <v>0.5</v>
      </c>
      <c r="AF107" t="s">
        <v>28808</v>
      </c>
      <c r="AG107">
        <v>737431</v>
      </c>
      <c r="AH107">
        <v>98.044529999999995</v>
      </c>
      <c r="AI107">
        <v>98.044589999999999</v>
      </c>
      <c r="AJ107">
        <v>94.708240000000004</v>
      </c>
      <c r="AK107">
        <v>94.708240000000004</v>
      </c>
      <c r="AL107">
        <v>77.447999999999993</v>
      </c>
      <c r="AW107" t="str">
        <f>VLOOKUP(AF107,Table_TB_Cost[[Section]:[Basic Material]],2,FALSE)</f>
        <v>282TB - Transom</v>
      </c>
      <c r="AX107" t="s">
        <v>28808</v>
      </c>
      <c r="AY107" s="223" t="str">
        <f>VLOOKUP(AX107,Table_TB_Cost[#All],5,FALSE)</f>
        <v>FI</v>
      </c>
    </row>
    <row r="108" spans="15:51" x14ac:dyDescent="0.25">
      <c r="S108" t="s">
        <v>28808</v>
      </c>
      <c r="T108" t="str">
        <f>VLOOKUP(Table_TB_Cost[[#This Row],[Section]],DATA!A:K,2,FALSE)</f>
        <v>282TB - Transom</v>
      </c>
      <c r="U108">
        <v>6.5</v>
      </c>
      <c r="V108" s="150">
        <f>VLOOKUP(Table_TB_Cost[[#This Row],[Section]],DATA!A:K,4,FALSE)</f>
        <v>1.3109999999999999</v>
      </c>
      <c r="W108" s="150" t="str">
        <f>LEFT(VLOOKUP(Table_TB_Cost[[#This Row],[Section]],Table5[],10,FALSE),2)</f>
        <v>FI</v>
      </c>
      <c r="X108" s="150" t="str">
        <f>IF(Table_TB_Cost[[#This Row],[Weight/m]]&lt;0.5,1*2.5,"")</f>
        <v/>
      </c>
      <c r="Y108" s="214" t="s">
        <v>98</v>
      </c>
      <c r="Z108" s="227">
        <f>IF(Table_TB_Cost[[#This Row],[Roll?]]="Y",(2.5/Table_TB_Cost[[#This Row],[Weight/m]]/0.8)*2.5*1.04,"")</f>
        <v>6.197559115179252</v>
      </c>
      <c r="AA108" s="245">
        <f>SUM(VLOOKUP(Table_TB_Cost[[#This Row],[MPG]],TB_MPG,2,FALSE),Table_TB_Cost[[#This Row],[MPM Surcharge]],Table_TB_Cost[[#This Row],[Rolling Factor (Cost/0.8*2.5)]])*Table_TB_Cost[[#This Row],[Weight/m]]*Table_TB_Cost[[#This Row],[Length]]</f>
        <v>321.41017999999991</v>
      </c>
      <c r="AB108" s="245">
        <f>VLOOKUP(Table_TB_Cost[[#This Row],[Section]],AF:AJ,3,FALSE)</f>
        <v>98.044529999999995</v>
      </c>
      <c r="AC108" s="246">
        <f>IF($AB$2="Margin",Table_TB_Cost[[#This Row],[TOTAL COST]]/(1-$AC$2),Table_TB_Cost[[#This Row],[List Price]]*(1-$AC$2))</f>
        <v>196.08905999999999</v>
      </c>
      <c r="AD108" s="147">
        <f>(Table_TB_Cost[[#This Row],[Metal Sell Price]]-Table_TB_Cost[[#This Row],[TOTAL COST]])/Table_TB_Cost[[#This Row],[Metal Sell Price]]</f>
        <v>0.5</v>
      </c>
      <c r="AF108" t="s">
        <v>28810</v>
      </c>
      <c r="AG108">
        <v>737684</v>
      </c>
      <c r="AH108">
        <v>264.64170000000001</v>
      </c>
      <c r="AI108">
        <v>264.64170000000001</v>
      </c>
      <c r="AJ108">
        <v>264.64170000000001</v>
      </c>
      <c r="AK108" s="148">
        <v>264.64170000000001</v>
      </c>
      <c r="AL108" s="151">
        <v>9999</v>
      </c>
      <c r="AW108" t="str">
        <f>VLOOKUP(AF108,Table_TB_Cost[[Section]:[Basic Material]],2,FALSE)</f>
        <v>994TB - 150mm Highlight Transom</v>
      </c>
      <c r="AX108" t="s">
        <v>28810</v>
      </c>
      <c r="AY108" s="223" t="str">
        <f>VLOOKUP(AX108,Table_TB_Cost[#All],5,FALSE)</f>
        <v>FJ</v>
      </c>
    </row>
    <row r="109" spans="15:51" x14ac:dyDescent="0.25">
      <c r="S109" t="s">
        <v>28810</v>
      </c>
      <c r="T109" t="str">
        <f>VLOOKUP(Table_TB_Cost[[#This Row],[Section]],DATA!A:K,2,FALSE)</f>
        <v>994TB - 150mm Highlight Transom</v>
      </c>
      <c r="U109">
        <v>6.5</v>
      </c>
      <c r="V109" s="150">
        <f>VLOOKUP(Table_TB_Cost[[#This Row],[Section]],DATA!A:K,4,FALSE)</f>
        <v>4.3120000000000003</v>
      </c>
      <c r="W109" s="150" t="str">
        <f>LEFT(VLOOKUP(Table_TB_Cost[[#This Row],[Section]],Table5[],10,FALSE),2)</f>
        <v>FJ</v>
      </c>
      <c r="X109" s="150" t="str">
        <f>IF(Table_TB_Cost[[#This Row],[Weight/m]]&lt;0.5,1*2.5,"")</f>
        <v/>
      </c>
      <c r="Y109" s="214" t="s">
        <v>98</v>
      </c>
      <c r="Z109" s="227">
        <f>IF(Table_TB_Cost[[#This Row],[Roll?]]="Y",(2.5/Table_TB_Cost[[#This Row],[Weight/m]]/0.8)*2.5*1.04,"")</f>
        <v>1.8842764378478662</v>
      </c>
      <c r="AA109" s="245">
        <f>SUM(VLOOKUP(Table_TB_Cost[[#This Row],[MPG]],TB_MPG,2,FALSE),Table_TB_Cost[[#This Row],[MPM Surcharge]],Table_TB_Cost[[#This Row],[Rolling Factor (Cost/0.8*2.5)]])*Table_TB_Cost[[#This Row],[Weight/m]]*Table_TB_Cost[[#This Row],[Length]]</f>
        <v>1034.07278</v>
      </c>
      <c r="AB109" s="245">
        <f>VLOOKUP(Table_TB_Cost[[#This Row],[Section]],AF:AJ,3,FALSE)</f>
        <v>264.64170000000001</v>
      </c>
      <c r="AC109" s="246">
        <f>IF($AB$2="Margin",Table_TB_Cost[[#This Row],[TOTAL COST]]/(1-$AC$2),Table_TB_Cost[[#This Row],[List Price]]*(1-$AC$2))</f>
        <v>529.28340000000003</v>
      </c>
      <c r="AD109" s="147">
        <f>(Table_TB_Cost[[#This Row],[Metal Sell Price]]-Table_TB_Cost[[#This Row],[TOTAL COST]])/Table_TB_Cost[[#This Row],[Metal Sell Price]]</f>
        <v>0.5</v>
      </c>
      <c r="AF109" t="s">
        <v>28812</v>
      </c>
      <c r="AG109">
        <v>737542</v>
      </c>
      <c r="AH109">
        <v>236.43473999999998</v>
      </c>
      <c r="AI109">
        <v>236.43473999999998</v>
      </c>
      <c r="AJ109">
        <v>236.43473</v>
      </c>
      <c r="AK109" s="148">
        <v>237.76417000000001</v>
      </c>
      <c r="AL109" s="151">
        <v>9999</v>
      </c>
      <c r="AW109" t="str">
        <f>VLOOKUP(AF109,Table_TB_Cost[[Section]:[Basic Material]],2,FALSE)</f>
        <v>629TB - 150mm Split Mullion Female</v>
      </c>
      <c r="AX109" t="s">
        <v>28812</v>
      </c>
      <c r="AY109" s="223" t="str">
        <f>VLOOKUP(AX109,Table_TB_Cost[#All],5,FALSE)</f>
        <v>FJ</v>
      </c>
    </row>
    <row r="110" spans="15:51" x14ac:dyDescent="0.25">
      <c r="Q110" s="228"/>
      <c r="S110" t="s">
        <v>28812</v>
      </c>
      <c r="T110" t="str">
        <f>VLOOKUP(Table_TB_Cost[[#This Row],[Section]],DATA!A:K,2,FALSE)</f>
        <v>629TB - 150mm Split Mullion Female</v>
      </c>
      <c r="U110">
        <v>6.5</v>
      </c>
      <c r="V110" s="150">
        <f>VLOOKUP(Table_TB_Cost[[#This Row],[Section]],DATA!A:K,4,FALSE)</f>
        <v>3.673</v>
      </c>
      <c r="W110" s="150" t="str">
        <f>LEFT(VLOOKUP(Table_TB_Cost[[#This Row],[Section]],Table5[],10,FALSE),2)</f>
        <v>FJ</v>
      </c>
      <c r="X110" s="150" t="str">
        <f>IF(Table_TB_Cost[[#This Row],[Weight/m]]&lt;0.5,1*2.5,"")</f>
        <v/>
      </c>
      <c r="Y110" s="214" t="s">
        <v>98</v>
      </c>
      <c r="Z110" s="227">
        <f>IF(Table_TB_Cost[[#This Row],[Roll?]]="Y",(2.5/Table_TB_Cost[[#This Row],[Weight/m]]/0.8)*2.5*1.04,"")</f>
        <v>2.2120882112714404</v>
      </c>
      <c r="AA110" s="245">
        <f>SUM(VLOOKUP(Table_TB_Cost[[#This Row],[MPG]],TB_MPG,2,FALSE),Table_TB_Cost[[#This Row],[MPM Surcharge]],Table_TB_Cost[[#This Row],[Rolling Factor (Cost/0.8*2.5)]])*Table_TB_Cost[[#This Row],[Weight/m]]*Table_TB_Cost[[#This Row],[Length]]</f>
        <v>888.65874500000007</v>
      </c>
      <c r="AB110" s="245">
        <f>VLOOKUP(Table_TB_Cost[[#This Row],[Section]],AF:AJ,3,FALSE)</f>
        <v>236.43473999999998</v>
      </c>
      <c r="AC110" s="246">
        <f>IF($AB$2="Margin",Table_TB_Cost[[#This Row],[TOTAL COST]]/(1-$AC$2),Table_TB_Cost[[#This Row],[List Price]]*(1-$AC$2))</f>
        <v>472.86947999999995</v>
      </c>
      <c r="AD110" s="147">
        <f>(Table_TB_Cost[[#This Row],[Metal Sell Price]]-Table_TB_Cost[[#This Row],[TOTAL COST]])/Table_TB_Cost[[#This Row],[Metal Sell Price]]</f>
        <v>0.5</v>
      </c>
      <c r="AF110" t="s">
        <v>28814</v>
      </c>
      <c r="AG110">
        <v>737536</v>
      </c>
      <c r="AH110">
        <v>121.02674</v>
      </c>
      <c r="AI110">
        <v>121.02674</v>
      </c>
      <c r="AJ110">
        <v>121.02674</v>
      </c>
      <c r="AK110" s="148">
        <v>121.02674</v>
      </c>
      <c r="AL110">
        <v>121.02674</v>
      </c>
      <c r="AW110" t="str">
        <f>VLOOKUP(AF110,Table_TB_Cost[[Section]:[Basic Material]],2,FALSE)</f>
        <v>997TB - Top Hung Rail</v>
      </c>
      <c r="AX110" t="s">
        <v>28814</v>
      </c>
      <c r="AY110" s="223" t="str">
        <f>VLOOKUP(AX110,Table_TB_Cost[#All],5,FALSE)</f>
        <v>FP</v>
      </c>
    </row>
    <row r="111" spans="15:51" x14ac:dyDescent="0.25">
      <c r="S111" t="s">
        <v>28814</v>
      </c>
      <c r="T111" t="str">
        <f>VLOOKUP(Table_TB_Cost[[#This Row],[Section]],DATA!A:K,2,FALSE)</f>
        <v>997TB - Top Hung Rail</v>
      </c>
      <c r="U111">
        <v>6.5</v>
      </c>
      <c r="V111" s="150">
        <f>VLOOKUP(Table_TB_Cost[[#This Row],[Section]],DATA!A:K,4,FALSE)</f>
        <v>2.2160000000000002</v>
      </c>
      <c r="W111" s="150" t="str">
        <f>LEFT(VLOOKUP(Table_TB_Cost[[#This Row],[Section]],Table5[],10,FALSE),2)</f>
        <v>FP</v>
      </c>
      <c r="X111" s="150" t="str">
        <f>IF(Table_TB_Cost[[#This Row],[Weight/m]]&lt;0.5,1*2.5,"")</f>
        <v/>
      </c>
      <c r="Y111" s="214" t="s">
        <v>98</v>
      </c>
      <c r="Z111" s="227">
        <f>IF(Table_TB_Cost[[#This Row],[Roll?]]="Y",(2.5/Table_TB_Cost[[#This Row],[Weight/m]]/0.8)*2.5*1.04,"")</f>
        <v>3.6665162454873639</v>
      </c>
      <c r="AA111" s="245">
        <f>SUM(VLOOKUP(Table_TB_Cost[[#This Row],[MPG]],TB_MPG,2,FALSE),Table_TB_Cost[[#This Row],[MPM Surcharge]],Table_TB_Cost[[#This Row],[Rolling Factor (Cost/0.8*2.5)]])*Table_TB_Cost[[#This Row],[Weight/m]]*Table_TB_Cost[[#This Row],[Length]]</f>
        <v>859.72458000000017</v>
      </c>
      <c r="AB111" s="245">
        <f>VLOOKUP(Table_TB_Cost[[#This Row],[Section]],AF:AJ,3,FALSE)</f>
        <v>121.02674</v>
      </c>
      <c r="AC111" s="246">
        <f>IF($AB$2="Margin",Table_TB_Cost[[#This Row],[TOTAL COST]]/(1-$AC$2),Table_TB_Cost[[#This Row],[List Price]]*(1-$AC$2))</f>
        <v>242.05348000000001</v>
      </c>
      <c r="AD111" s="147">
        <f>(Table_TB_Cost[[#This Row],[Metal Sell Price]]-Table_TB_Cost[[#This Row],[TOTAL COST]])/Table_TB_Cost[[#This Row],[Metal Sell Price]]</f>
        <v>0.5</v>
      </c>
      <c r="AF111" t="s">
        <v>29059</v>
      </c>
      <c r="AG111">
        <v>737689</v>
      </c>
      <c r="AH111">
        <v>82.936000000000007</v>
      </c>
      <c r="AI111">
        <v>82.936000000000007</v>
      </c>
      <c r="AJ111">
        <v>83.902500000000003</v>
      </c>
      <c r="AK111">
        <v>83.903750000000002</v>
      </c>
      <c r="AL111">
        <v>81.49333</v>
      </c>
      <c r="AW111" t="str">
        <f>VLOOKUP(AF111,Table_TB_Cost[[Section]:[Basic Material]],2,FALSE)</f>
        <v>429TB - Glazing Channel</v>
      </c>
      <c r="AX111" t="s">
        <v>29059</v>
      </c>
      <c r="AY111" s="223" t="str">
        <f>VLOOKUP(AX111,Table_TB_Cost[#All],5,FALSE)</f>
        <v>FJ</v>
      </c>
    </row>
    <row r="112" spans="15:51" x14ac:dyDescent="0.25">
      <c r="Q112" s="228"/>
      <c r="S112" t="s">
        <v>29059</v>
      </c>
      <c r="T112" t="str">
        <f>VLOOKUP(Table_TB_Cost[[#This Row],[Section]],DATA!A:K,2,FALSE)</f>
        <v>429TB - Glazing Channel</v>
      </c>
      <c r="U112">
        <v>6.5</v>
      </c>
      <c r="V112" s="150">
        <f>VLOOKUP(Table_TB_Cost[[#This Row],[Section]],DATA!A:K,4,FALSE)</f>
        <v>0.96</v>
      </c>
      <c r="W112" s="150" t="str">
        <f>LEFT(VLOOKUP(Table_TB_Cost[[#This Row],[Section]],Table5[],10,FALSE),2)</f>
        <v>FJ</v>
      </c>
      <c r="X112" s="150" t="str">
        <f>IF(Table_TB_Cost[[#This Row],[Weight/m]]&lt;0.5,1*2.5,"")</f>
        <v/>
      </c>
      <c r="Y112" s="214" t="s">
        <v>98</v>
      </c>
      <c r="Z112" s="227">
        <f>IF(Table_TB_Cost[[#This Row],[Roll?]]="Y",(2.5/Table_TB_Cost[[#This Row],[Weight/m]]/0.8)*2.5*1.04,"")</f>
        <v>8.4635416666666679</v>
      </c>
      <c r="AA112" s="245">
        <f>SUM(VLOOKUP(Table_TB_Cost[[#This Row],[MPG]],TB_MPG,2,FALSE),Table_TB_Cost[[#This Row],[MPM Surcharge]],Table_TB_Cost[[#This Row],[Rolling Factor (Cost/0.8*2.5)]])*Table_TB_Cost[[#This Row],[Weight/m]]*Table_TB_Cost[[#This Row],[Length]]</f>
        <v>271.27489999999995</v>
      </c>
      <c r="AB112" s="245">
        <f>VLOOKUP(Table_TB_Cost[[#This Row],[Section]],AF:AJ,3,FALSE)</f>
        <v>82.936000000000007</v>
      </c>
      <c r="AC112" s="246">
        <f>IF($AB$2="Margin",Table_TB_Cost[[#This Row],[TOTAL COST]]/(1-$AC$2),Table_TB_Cost[[#This Row],[List Price]]*(1-$AC$2))</f>
        <v>165.87200000000001</v>
      </c>
      <c r="AD112" s="147">
        <f>(Table_TB_Cost[[#This Row],[Metal Sell Price]]-Table_TB_Cost[[#This Row],[TOTAL COST]])/Table_TB_Cost[[#This Row],[Metal Sell Price]]</f>
        <v>0.5</v>
      </c>
      <c r="AF112" t="s">
        <v>29061</v>
      </c>
      <c r="AG112">
        <v>737690</v>
      </c>
      <c r="AH112">
        <v>62.827220000000004</v>
      </c>
      <c r="AI112">
        <v>62.827220000000004</v>
      </c>
      <c r="AJ112">
        <v>61.528750000000002</v>
      </c>
      <c r="AK112">
        <v>61.528750000000002</v>
      </c>
      <c r="AL112">
        <v>61.529000000000003</v>
      </c>
      <c r="AW112" t="str">
        <f>VLOOKUP(AF112,Table_TB_Cost[[Section]:[Basic Material]],2,FALSE)</f>
        <v>429TB - Glazing Sill</v>
      </c>
      <c r="AX112" t="s">
        <v>29061</v>
      </c>
      <c r="AY112" s="223" t="str">
        <f>VLOOKUP(AX112,Table_TB_Cost[#All],5,FALSE)</f>
        <v>FJ</v>
      </c>
    </row>
    <row r="113" spans="19:51" x14ac:dyDescent="0.25">
      <c r="S113" t="s">
        <v>29061</v>
      </c>
      <c r="T113" t="str">
        <f>VLOOKUP(Table_TB_Cost[[#This Row],[Section]],DATA!A:K,2,FALSE)</f>
        <v>429TB - Glazing Sill</v>
      </c>
      <c r="U113">
        <v>6.5</v>
      </c>
      <c r="V113" s="150">
        <f>VLOOKUP(Table_TB_Cost[[#This Row],[Section]],DATA!A:K,4,FALSE)</f>
        <v>0.79100000000000004</v>
      </c>
      <c r="W113" s="150" t="str">
        <f>LEFT(VLOOKUP(Table_TB_Cost[[#This Row],[Section]],Table5[],10,FALSE),2)</f>
        <v>FJ</v>
      </c>
      <c r="X113" s="150" t="str">
        <f>IF(Table_TB_Cost[[#This Row],[Weight/m]]&lt;0.5,1*2.5,"")</f>
        <v/>
      </c>
      <c r="Y113" s="214" t="s">
        <v>98</v>
      </c>
      <c r="Z113" s="227">
        <f>IF(Table_TB_Cost[[#This Row],[Roll?]]="Y",(2.5/Table_TB_Cost[[#This Row],[Weight/m]]/0.8)*2.5*1.04,"")</f>
        <v>10.271807838179519</v>
      </c>
      <c r="AA113" s="245">
        <f>SUM(VLOOKUP(Table_TB_Cost[[#This Row],[MPG]],TB_MPG,2,FALSE),Table_TB_Cost[[#This Row],[MPM Surcharge]],Table_TB_Cost[[#This Row],[Rolling Factor (Cost/0.8*2.5)]])*Table_TB_Cost[[#This Row],[Weight/m]]*Table_TB_Cost[[#This Row],[Length]]</f>
        <v>232.81641499999998</v>
      </c>
      <c r="AB113" s="245">
        <f>VLOOKUP(Table_TB_Cost[[#This Row],[Section]],AF:AJ,3,FALSE)</f>
        <v>62.827220000000004</v>
      </c>
      <c r="AC113" s="246">
        <f>IF($AB$2="Margin",Table_TB_Cost[[#This Row],[TOTAL COST]]/(1-$AC$2),Table_TB_Cost[[#This Row],[List Price]]*(1-$AC$2))</f>
        <v>125.65444000000001</v>
      </c>
      <c r="AD113" s="147">
        <f>(Table_TB_Cost[[#This Row],[Metal Sell Price]]-Table_TB_Cost[[#This Row],[TOTAL COST]])/Table_TB_Cost[[#This Row],[Metal Sell Price]]</f>
        <v>0.5</v>
      </c>
      <c r="AF113" t="s">
        <v>29063</v>
      </c>
      <c r="AG113">
        <v>737691</v>
      </c>
      <c r="AH113">
        <v>73.607710000000012</v>
      </c>
      <c r="AI113">
        <v>73.607710000000012</v>
      </c>
      <c r="AJ113">
        <v>73.607710000000012</v>
      </c>
      <c r="AK113">
        <v>73.607710000000012</v>
      </c>
      <c r="AL113">
        <v>63.875349999999997</v>
      </c>
      <c r="AW113" t="str">
        <f>VLOOKUP(AF113,Table_TB_Cost[[Section]:[Basic Material]],2,FALSE)</f>
        <v>CG TB - Glazing Channel 52mm</v>
      </c>
      <c r="AX113" t="s">
        <v>29063</v>
      </c>
      <c r="AY113" s="223" t="str">
        <f>VLOOKUP(AX113,Table_TB_Cost[#All],5,FALSE)</f>
        <v>FJ</v>
      </c>
    </row>
    <row r="114" spans="19:51" x14ac:dyDescent="0.25">
      <c r="S114" t="s">
        <v>29063</v>
      </c>
      <c r="T114" t="str">
        <f>VLOOKUP(Table_TB_Cost[[#This Row],[Section]],DATA!A:K,2,FALSE)</f>
        <v>CG TB - Glazing Channel 52mm</v>
      </c>
      <c r="U114">
        <v>6.5</v>
      </c>
      <c r="V114" s="150">
        <f>VLOOKUP(Table_TB_Cost[[#This Row],[Section]],DATA!A:K,4,FALSE)</f>
        <v>0.93899999999999995</v>
      </c>
      <c r="W114" s="150" t="str">
        <f>LEFT(VLOOKUP(Table_TB_Cost[[#This Row],[Section]],Table5[],10,FALSE),2)</f>
        <v>FJ</v>
      </c>
      <c r="X114" s="150" t="str">
        <f>IF(Table_TB_Cost[[#This Row],[Weight/m]]&lt;0.5,1*2.5,"")</f>
        <v/>
      </c>
      <c r="Y114" s="214" t="s">
        <v>98</v>
      </c>
      <c r="Z114" s="227">
        <f>IF(Table_TB_Cost[[#This Row],[Roll?]]="Y",(2.5/Table_TB_Cost[[#This Row],[Weight/m]]/0.8)*2.5*1.04,"")</f>
        <v>8.6528221512247079</v>
      </c>
      <c r="AA114" s="245">
        <f>SUM(VLOOKUP(Table_TB_Cost[[#This Row],[MPG]],TB_MPG,2,FALSE),Table_TB_Cost[[#This Row],[MPM Surcharge]],Table_TB_Cost[[#This Row],[Rolling Factor (Cost/0.8*2.5)]])*Table_TB_Cost[[#This Row],[Weight/m]]*Table_TB_Cost[[#This Row],[Length]]</f>
        <v>266.49603499999995</v>
      </c>
      <c r="AB114" s="245">
        <f>VLOOKUP(Table_TB_Cost[[#This Row],[Section]],AF:AJ,3,FALSE)</f>
        <v>73.607710000000012</v>
      </c>
      <c r="AC114" s="246">
        <f>IF($AB$2="Margin",Table_TB_Cost[[#This Row],[TOTAL COST]]/(1-$AC$2),Table_TB_Cost[[#This Row],[List Price]]*(1-$AC$2))</f>
        <v>147.21542000000002</v>
      </c>
      <c r="AD114" s="147">
        <f>(Table_TB_Cost[[#This Row],[Metal Sell Price]]-Table_TB_Cost[[#This Row],[TOTAL COST]])/Table_TB_Cost[[#This Row],[Metal Sell Price]]</f>
        <v>0.5</v>
      </c>
      <c r="AF114" t="s">
        <v>29065</v>
      </c>
      <c r="AG114">
        <v>737692</v>
      </c>
      <c r="AH114">
        <v>52.926000000000002</v>
      </c>
      <c r="AI114">
        <v>52.926000000000002</v>
      </c>
      <c r="AJ114">
        <v>52.926000000000002</v>
      </c>
      <c r="AK114">
        <v>52.926000000000002</v>
      </c>
      <c r="AL114">
        <v>52.926010000000005</v>
      </c>
      <c r="AW114" t="str">
        <f>VLOOKUP(AF114,Table_TB_Cost[[Section]:[Basic Material]],2,FALSE)</f>
        <v>CG TB - Glazing Sill 52mm</v>
      </c>
      <c r="AX114" t="s">
        <v>29065</v>
      </c>
      <c r="AY114" s="223" t="str">
        <f>VLOOKUP(AX114,Table_TB_Cost[#All],5,FALSE)</f>
        <v>FJ</v>
      </c>
    </row>
    <row r="115" spans="19:51" x14ac:dyDescent="0.25">
      <c r="S115" t="s">
        <v>29065</v>
      </c>
      <c r="T115" t="str">
        <f>VLOOKUP(Table_TB_Cost[[#This Row],[Section]],DATA!A:K,2,FALSE)</f>
        <v>CG TB - Glazing Sill 52mm</v>
      </c>
      <c r="U115">
        <v>6.5</v>
      </c>
      <c r="V115" s="150">
        <f>VLOOKUP(Table_TB_Cost[[#This Row],[Section]],DATA!A:K,4,FALSE)</f>
        <v>0.79800000000000004</v>
      </c>
      <c r="W115" s="150" t="str">
        <f>LEFT(VLOOKUP(Table_TB_Cost[[#This Row],[Section]],Table5[],10,FALSE),2)</f>
        <v>FJ</v>
      </c>
      <c r="X115" s="150" t="str">
        <f>IF(Table_TB_Cost[[#This Row],[Weight/m]]&lt;0.5,1*2.5,"")</f>
        <v/>
      </c>
      <c r="Y115" s="214" t="s">
        <v>98</v>
      </c>
      <c r="Z115" s="227">
        <f>IF(Table_TB_Cost[[#This Row],[Roll?]]="Y",(2.5/Table_TB_Cost[[#This Row],[Weight/m]]/0.8)*2.5*1.04,"")</f>
        <v>10.181704260651628</v>
      </c>
      <c r="AA115" s="245">
        <f>SUM(VLOOKUP(Table_TB_Cost[[#This Row],[MPG]],TB_MPG,2,FALSE),Table_TB_Cost[[#This Row],[MPM Surcharge]],Table_TB_Cost[[#This Row],[Rolling Factor (Cost/0.8*2.5)]])*Table_TB_Cost[[#This Row],[Weight/m]]*Table_TB_Cost[[#This Row],[Length]]</f>
        <v>234.40937000000002</v>
      </c>
      <c r="AB115" s="245">
        <f>VLOOKUP(Table_TB_Cost[[#This Row],[Section]],AF:AJ,3,FALSE)</f>
        <v>52.926000000000002</v>
      </c>
      <c r="AC115" s="246">
        <f>IF($AB$2="Margin",Table_TB_Cost[[#This Row],[TOTAL COST]]/(1-$AC$2),Table_TB_Cost[[#This Row],[List Price]]*(1-$AC$2))</f>
        <v>105.852</v>
      </c>
      <c r="AD115" s="147">
        <f>(Table_TB_Cost[[#This Row],[Metal Sell Price]]-Table_TB_Cost[[#This Row],[TOTAL COST]])/Table_TB_Cost[[#This Row],[Metal Sell Price]]</f>
        <v>0.5</v>
      </c>
      <c r="AF115" s="226" t="s">
        <v>25898</v>
      </c>
      <c r="AG115" s="148">
        <v>736193</v>
      </c>
      <c r="AH115">
        <v>67.97</v>
      </c>
      <c r="AI115">
        <v>67.97</v>
      </c>
      <c r="AJ115">
        <v>67.97</v>
      </c>
      <c r="AK115">
        <v>67.97</v>
      </c>
      <c r="AL115">
        <v>67.97</v>
      </c>
      <c r="AM115">
        <v>67.97</v>
      </c>
      <c r="AN115">
        <v>67.97</v>
      </c>
      <c r="AO115">
        <v>67.967500000000001</v>
      </c>
      <c r="AP115">
        <v>63.140675000000002</v>
      </c>
      <c r="AW115" t="str">
        <f>VLOOKUP(AF115,Table_TB_Cost[[Section]:[Basic Material]],2,FALSE)</f>
        <v>C8120U U-Max Tnt 65mm Adaptor</v>
      </c>
      <c r="AX115" t="s">
        <v>25898</v>
      </c>
      <c r="AY115" s="223" t="str">
        <f>VLOOKUP(AX115,Table_TB_Cost[#All],5,FALSE)</f>
        <v>FK</v>
      </c>
    </row>
    <row r="116" spans="19:51" x14ac:dyDescent="0.25">
      <c r="S116" s="226" t="s">
        <v>25898</v>
      </c>
      <c r="T116" t="str">
        <f>VLOOKUP(Table_TB_Cost[[#This Row],[Section]],DATA!A:K,2,FALSE)</f>
        <v>C8120U U-Max Tnt 65mm Adaptor</v>
      </c>
      <c r="U116">
        <v>6.5</v>
      </c>
      <c r="V116" s="150">
        <f>VLOOKUP(Table_TB_Cost[[#This Row],[Section]],DATA!A:K,4,FALSE)</f>
        <v>1.2050000000000001</v>
      </c>
      <c r="W116" s="150" t="str">
        <f>LEFT(VLOOKUP(Table_TB_Cost[[#This Row],[Section]],Table5[],10,FALSE),2)</f>
        <v>FK</v>
      </c>
      <c r="X116" s="150" t="str">
        <f>IF(Table_TB_Cost[[#This Row],[Weight/m]]&lt;0.5,1*2.5,"")</f>
        <v/>
      </c>
      <c r="Y116" s="214" t="s">
        <v>98</v>
      </c>
      <c r="Z116" s="227">
        <f>IF(Table_TB_Cost[[#This Row],[Roll?]]="Y",(2.5/Table_TB_Cost[[#This Row],[Weight/m]]/0.8)*3,"")</f>
        <v>7.7800829875518662</v>
      </c>
      <c r="AA116" s="245">
        <f>SUM(VLOOKUP(Table_TB_Cost[[#This Row],[MPG]],TB_MPG,2,FALSE),Table_TB_Cost[[#This Row],[MPM Surcharge]],Table_TB_Cost[[#This Row],[Rolling Factor (Cost/0.8*2.5)]])*Table_TB_Cost[[#This Row],[Weight/m]]*Table_TB_Cost[[#This Row],[Length]]</f>
        <v>362.6454</v>
      </c>
      <c r="AB116" s="245">
        <f>VLOOKUP(Table_TB_Cost[[#This Row],[Section]],AF:AJ,3,FALSE)</f>
        <v>67.97</v>
      </c>
      <c r="AC116" s="245">
        <f>IF($AB$2="Margin",Table_TB_Cost[[#This Row],[TOTAL COST]]/(1-$AC$2),Table_TB_Cost[[#This Row],[List Price]]*(1-$AC$2))</f>
        <v>135.94</v>
      </c>
      <c r="AD116" s="4">
        <f>(Table_TB_Cost[[#This Row],[Metal Sell Price]]-Table_TB_Cost[[#This Row],[TOTAL COST]])/Table_TB_Cost[[#This Row],[Metal Sell Price]]</f>
        <v>0.5</v>
      </c>
      <c r="AF116" s="226" t="s">
        <v>25899</v>
      </c>
      <c r="AG116" s="148">
        <v>736194</v>
      </c>
      <c r="AH116">
        <v>87.905000000000001</v>
      </c>
      <c r="AI116">
        <v>87.905000000000001</v>
      </c>
      <c r="AJ116">
        <v>87.905000000000001</v>
      </c>
      <c r="AK116">
        <v>87.905000000000001</v>
      </c>
      <c r="AL116">
        <v>87.905000000000001</v>
      </c>
      <c r="AM116">
        <v>87.905000000000001</v>
      </c>
      <c r="AN116">
        <v>87.905000000000001</v>
      </c>
      <c r="AO116">
        <v>87.905710000000013</v>
      </c>
      <c r="AP116">
        <v>74.557535000000001</v>
      </c>
      <c r="AW116" t="str">
        <f>VLOOKUP(AF116,Table_TB_Cost[[Section]:[Basic Material]],2,FALSE)</f>
        <v>C8124U U-Max Tnt Sash</v>
      </c>
      <c r="AX116" t="s">
        <v>25899</v>
      </c>
      <c r="AY116" s="223" t="str">
        <f>VLOOKUP(AX116,Table_TB_Cost[#All],5,FALSE)</f>
        <v>FK</v>
      </c>
    </row>
    <row r="117" spans="19:51" x14ac:dyDescent="0.25">
      <c r="S117" s="226" t="s">
        <v>25899</v>
      </c>
      <c r="T117" t="str">
        <f>VLOOKUP(Table_TB_Cost[[#This Row],[Section]],DATA!A:K,2,FALSE)</f>
        <v>C8124U U-Max Tnt Sash</v>
      </c>
      <c r="U117">
        <v>6.5</v>
      </c>
      <c r="V117" s="150">
        <f>VLOOKUP(Table_TB_Cost[[#This Row],[Section]],DATA!A:K,4,FALSE)</f>
        <v>1.492</v>
      </c>
      <c r="W117" s="150" t="str">
        <f>LEFT(VLOOKUP(Table_TB_Cost[[#This Row],[Section]],Table5[],10,FALSE),2)</f>
        <v>FK</v>
      </c>
      <c r="X117" s="150" t="str">
        <f>IF(Table_TB_Cost[[#This Row],[Weight/m]]&lt;0.5,1*2.5,"")</f>
        <v/>
      </c>
      <c r="Y117" s="214" t="s">
        <v>98</v>
      </c>
      <c r="Z117" s="227">
        <f>IF(Table_TB_Cost[[#This Row],[Roll?]]="Y",(2.5/Table_TB_Cost[[#This Row],[Weight/m]]/0.8)*3,"")</f>
        <v>6.2835120643431637</v>
      </c>
      <c r="AA117" s="245">
        <f>SUM(VLOOKUP(Table_TB_Cost[[#This Row],[MPG]],TB_MPG,2,FALSE),Table_TB_Cost[[#This Row],[MPM Surcharge]],Table_TB_Cost[[#This Row],[Rolling Factor (Cost/0.8*2.5)]])*Table_TB_Cost[[#This Row],[Weight/m]]*Table_TB_Cost[[#This Row],[Length]]</f>
        <v>434.50445999999999</v>
      </c>
      <c r="AB117" s="245">
        <f>VLOOKUP(Table_TB_Cost[[#This Row],[Section]],AF:AJ,3,FALSE)</f>
        <v>87.905000000000001</v>
      </c>
      <c r="AC117" s="245">
        <f>IF($AB$2="Margin",Table_TB_Cost[[#This Row],[TOTAL COST]]/(1-$AC$2),Table_TB_Cost[[#This Row],[List Price]]*(1-$AC$2))</f>
        <v>175.81</v>
      </c>
      <c r="AD117" s="4">
        <f>(Table_TB_Cost[[#This Row],[Metal Sell Price]]-Table_TB_Cost[[#This Row],[TOTAL COST]])/Table_TB_Cost[[#This Row],[Metal Sell Price]]</f>
        <v>0.5</v>
      </c>
      <c r="AF117" s="226" t="s">
        <v>25900</v>
      </c>
      <c r="AG117" s="148">
        <v>736195</v>
      </c>
      <c r="AH117">
        <v>68.857500000000002</v>
      </c>
      <c r="AI117">
        <v>68.857500000000002</v>
      </c>
      <c r="AJ117">
        <v>68.857500000000002</v>
      </c>
      <c r="AK117">
        <v>68.857500000000002</v>
      </c>
      <c r="AL117">
        <v>68.857500000000002</v>
      </c>
      <c r="AM117">
        <v>68.857500000000002</v>
      </c>
      <c r="AN117">
        <v>68.857500000000002</v>
      </c>
      <c r="AO117">
        <v>68.857500000000002</v>
      </c>
      <c r="AP117">
        <v>72.111064999999996</v>
      </c>
      <c r="AW117" t="str">
        <f>VLOOKUP(AF117,Table_TB_Cost[[Section]:[Basic Material]],2,FALSE)</f>
        <v>C8128U U-Max 65mm Multilock Sash</v>
      </c>
      <c r="AX117" t="s">
        <v>25900</v>
      </c>
      <c r="AY117" s="223" t="str">
        <f>VLOOKUP(AX117,Table_TB_Cost[#All],5,FALSE)</f>
        <v>FI</v>
      </c>
    </row>
    <row r="118" spans="19:51" x14ac:dyDescent="0.25">
      <c r="S118" s="226" t="s">
        <v>25900</v>
      </c>
      <c r="T118" t="str">
        <f>VLOOKUP(Table_TB_Cost[[#This Row],[Section]],DATA!A:K,2,FALSE)</f>
        <v>C8128U U-Max 65mm Multilock Sash</v>
      </c>
      <c r="U118">
        <v>6.5</v>
      </c>
      <c r="V118" s="150">
        <f>VLOOKUP(Table_TB_Cost[[#This Row],[Section]],DATA!A:K,4,FALSE)</f>
        <v>1.395</v>
      </c>
      <c r="W118" s="150" t="str">
        <f>LEFT(VLOOKUP(Table_TB_Cost[[#This Row],[Section]],Table5[],10,FALSE),2)</f>
        <v>FI</v>
      </c>
      <c r="X118" s="150" t="str">
        <f>IF(Table_TB_Cost[[#This Row],[Weight/m]]&lt;0.5,1*2.5,"")</f>
        <v/>
      </c>
      <c r="Y118" s="214" t="s">
        <v>98</v>
      </c>
      <c r="Z118" s="227">
        <f>IF(Table_TB_Cost[[#This Row],[Roll?]]="Y",(2.5/Table_TB_Cost[[#This Row],[Weight/m]]/0.8)*3,"")</f>
        <v>6.720430107526882</v>
      </c>
      <c r="AA118" s="245">
        <f>SUM(VLOOKUP(Table_TB_Cost[[#This Row],[MPG]],TB_MPG,2,FALSE),Table_TB_Cost[[#This Row],[MPM Surcharge]],Table_TB_Cost[[#This Row],[Rolling Factor (Cost/0.8*2.5)]])*Table_TB_Cost[[#This Row],[Weight/m]]*Table_TB_Cost[[#This Row],[Length]]</f>
        <v>346.74510000000004</v>
      </c>
      <c r="AB118" s="245">
        <f>VLOOKUP(Table_TB_Cost[[#This Row],[Section]],AF:AJ,3,FALSE)</f>
        <v>68.857500000000002</v>
      </c>
      <c r="AC118" s="245">
        <f>IF($AB$2="Margin",Table_TB_Cost[[#This Row],[TOTAL COST]]/(1-$AC$2),Table_TB_Cost[[#This Row],[List Price]]*(1-$AC$2))</f>
        <v>137.715</v>
      </c>
      <c r="AD118" s="4">
        <f>(Table_TB_Cost[[#This Row],[Metal Sell Price]]-Table_TB_Cost[[#This Row],[TOTAL COST]])/Table_TB_Cost[[#This Row],[Metal Sell Price]]</f>
        <v>0.5</v>
      </c>
      <c r="AF118" s="226" t="s">
        <v>25901</v>
      </c>
      <c r="AG118" s="148">
        <v>736196</v>
      </c>
      <c r="AH118">
        <v>178.83823999999998</v>
      </c>
      <c r="AI118">
        <v>178.83823999999998</v>
      </c>
      <c r="AJ118">
        <v>178.83823999999998</v>
      </c>
      <c r="AK118">
        <v>178.83823999999998</v>
      </c>
      <c r="AL118">
        <v>178.83823999999998</v>
      </c>
      <c r="AM118">
        <v>178.83823999999998</v>
      </c>
      <c r="AN118">
        <v>178.83823999999998</v>
      </c>
      <c r="AO118">
        <v>178.83842000000001</v>
      </c>
      <c r="AP118">
        <v>120.81394</v>
      </c>
      <c r="AW118" t="str">
        <f>VLOOKUP(AF118,Table_TB_Cost[[Section]:[Basic Material]],2,FALSE)</f>
        <v>C8251U U-Max CW142 Frame - 40mm Rebate</v>
      </c>
      <c r="AX118" t="s">
        <v>25901</v>
      </c>
      <c r="AY118" s="223" t="str">
        <f>VLOOKUP(AX118,Table_TB_Cost[#All],5,FALSE)</f>
        <v>FI</v>
      </c>
    </row>
    <row r="119" spans="19:51" x14ac:dyDescent="0.25">
      <c r="S119" s="226" t="s">
        <v>25901</v>
      </c>
      <c r="T119" t="str">
        <f>VLOOKUP(Table_TB_Cost[[#This Row],[Section]],DATA!A:K,2,FALSE)</f>
        <v>C8251U U-Max CW142 Frame - 40mm Rebate</v>
      </c>
      <c r="U119">
        <v>6.5</v>
      </c>
      <c r="V119" s="150">
        <f>VLOOKUP(Table_TB_Cost[[#This Row],[Section]],DATA!A:K,4,FALSE)</f>
        <v>2.4420000000000002</v>
      </c>
      <c r="W119" s="150" t="str">
        <f>LEFT(VLOOKUP(Table_TB_Cost[[#This Row],[Section]],Table5[],10,FALSE),2)</f>
        <v>FI</v>
      </c>
      <c r="X119" s="150" t="str">
        <f>IF(Table_TB_Cost[[#This Row],[Weight/m]]&lt;0.5,1*2.5,"")</f>
        <v/>
      </c>
      <c r="Y119" s="214" t="s">
        <v>98</v>
      </c>
      <c r="Z119" s="227">
        <f>IF(Table_TB_Cost[[#This Row],[Roll?]]="Y",(2.5/Table_TB_Cost[[#This Row],[Weight/m]]/0.8)*3,"")</f>
        <v>3.8390663390663384</v>
      </c>
      <c r="AA119" s="245">
        <f>SUM(VLOOKUP(Table_TB_Cost[[#This Row],[MPG]],TB_MPG,2,FALSE),Table_TB_Cost[[#This Row],[MPM Surcharge]],Table_TB_Cost[[#This Row],[Rolling Factor (Cost/0.8*2.5)]])*Table_TB_Cost[[#This Row],[Weight/m]]*Table_TB_Cost[[#This Row],[Length]]</f>
        <v>561.25445999999999</v>
      </c>
      <c r="AB119" s="245">
        <f>VLOOKUP(Table_TB_Cost[[#This Row],[Section]],AF:AJ,3,FALSE)</f>
        <v>178.83823999999998</v>
      </c>
      <c r="AC119" s="245">
        <f>IF($AB$2="Margin",Table_TB_Cost[[#This Row],[TOTAL COST]]/(1-$AC$2),Table_TB_Cost[[#This Row],[List Price]]*(1-$AC$2))</f>
        <v>357.67647999999997</v>
      </c>
      <c r="AD119" s="4">
        <f>(Table_TB_Cost[[#This Row],[Metal Sell Price]]-Table_TB_Cost[[#This Row],[TOTAL COST]])/Table_TB_Cost[[#This Row],[Metal Sell Price]]</f>
        <v>0.5</v>
      </c>
      <c r="AF119" s="226" t="s">
        <v>25902</v>
      </c>
      <c r="AG119" s="148">
        <v>736197</v>
      </c>
      <c r="AH119">
        <v>262.53500000000003</v>
      </c>
      <c r="AI119">
        <v>262.53500000000003</v>
      </c>
      <c r="AJ119">
        <v>262.53500000000003</v>
      </c>
      <c r="AK119">
        <v>262.53500000000003</v>
      </c>
      <c r="AL119">
        <v>262.53500000000003</v>
      </c>
      <c r="AM119">
        <v>109.53</v>
      </c>
      <c r="AN119">
        <v>109.53142999999999</v>
      </c>
      <c r="AO119">
        <v>109.53100000000001</v>
      </c>
      <c r="AP119">
        <v>110.12196</v>
      </c>
      <c r="AW119" t="str">
        <f>VLOOKUP(AF119,Table_TB_Cost[[Section]:[Basic Material]],2,FALSE)</f>
        <v>C9440U U-Max Plain Stile</v>
      </c>
      <c r="AX119" t="s">
        <v>25902</v>
      </c>
      <c r="AY119" s="223" t="str">
        <f>VLOOKUP(AX119,Table_TB_Cost[#All],5,FALSE)</f>
        <v>FI</v>
      </c>
    </row>
    <row r="120" spans="19:51" x14ac:dyDescent="0.25">
      <c r="S120" s="226" t="s">
        <v>25902</v>
      </c>
      <c r="T120" t="str">
        <f>VLOOKUP(Table_TB_Cost[[#This Row],[Section]],DATA!A:K,2,FALSE)</f>
        <v>C9440U U-Max Plain Stile</v>
      </c>
      <c r="U120">
        <v>6.5</v>
      </c>
      <c r="V120" s="150">
        <f>VLOOKUP(Table_TB_Cost[[#This Row],[Section]],DATA!A:K,4,FALSE)</f>
        <v>2.1800000000000002</v>
      </c>
      <c r="W120" s="150" t="str">
        <f>LEFT(VLOOKUP(Table_TB_Cost[[#This Row],[Section]],Table5[],10,FALSE),2)</f>
        <v>FI</v>
      </c>
      <c r="X120" s="150" t="str">
        <f>IF(Table_TB_Cost[[#This Row],[Weight/m]]&lt;0.5,1*2.5,"")</f>
        <v/>
      </c>
      <c r="Y120" s="214" t="s">
        <v>98</v>
      </c>
      <c r="Z120" s="227">
        <f>IF(Table_TB_Cost[[#This Row],[Roll?]]="Y",(2.5/Table_TB_Cost[[#This Row],[Weight/m]]/0.8)*3,"")</f>
        <v>4.3004587155963305</v>
      </c>
      <c r="AA120" s="245">
        <f>SUM(VLOOKUP(Table_TB_Cost[[#This Row],[MPG]],TB_MPG,2,FALSE),Table_TB_Cost[[#This Row],[MPM Surcharge]],Table_TB_Cost[[#This Row],[Rolling Factor (Cost/0.8*2.5)]])*Table_TB_Cost[[#This Row],[Weight/m]]*Table_TB_Cost[[#This Row],[Length]]</f>
        <v>507.5759000000001</v>
      </c>
      <c r="AB120" s="245">
        <f>VLOOKUP(Table_TB_Cost[[#This Row],[Section]],AF:AJ,3,FALSE)</f>
        <v>262.53500000000003</v>
      </c>
      <c r="AC120" s="245">
        <f>IF($AB$2="Margin",Table_TB_Cost[[#This Row],[TOTAL COST]]/(1-$AC$2),Table_TB_Cost[[#This Row],[List Price]]*(1-$AC$2))</f>
        <v>525.07000000000005</v>
      </c>
      <c r="AD120" s="4">
        <f>(Table_TB_Cost[[#This Row],[Metal Sell Price]]-Table_TB_Cost[[#This Row],[TOTAL COST]])/Table_TB_Cost[[#This Row],[Metal Sell Price]]</f>
        <v>0.5</v>
      </c>
      <c r="AF120" s="226" t="s">
        <v>25903</v>
      </c>
      <c r="AG120" s="148">
        <v>736198</v>
      </c>
      <c r="AH120">
        <v>111.50182000000001</v>
      </c>
      <c r="AI120">
        <v>111.50182000000001</v>
      </c>
      <c r="AJ120">
        <v>111.50182000000001</v>
      </c>
      <c r="AK120">
        <v>111.50182000000001</v>
      </c>
      <c r="AL120">
        <v>111.50182000000001</v>
      </c>
      <c r="AM120">
        <v>111.50182000000001</v>
      </c>
      <c r="AN120">
        <v>111.50182000000001</v>
      </c>
      <c r="AO120">
        <v>111.50182000000001</v>
      </c>
      <c r="AP120">
        <v>125.43505</v>
      </c>
      <c r="AX120" t="s">
        <v>25903</v>
      </c>
      <c r="AY120" s="223" t="str">
        <f>VLOOKUP(AX120,Table_TB_Cost[#All],5,FALSE)</f>
        <v>FI</v>
      </c>
    </row>
    <row r="121" spans="19:51" x14ac:dyDescent="0.25">
      <c r="S121" s="226" t="s">
        <v>25903</v>
      </c>
      <c r="T121" t="str">
        <f>VLOOKUP(Table_TB_Cost[[#This Row],[Section]],DATA!A:K,2,FALSE)</f>
        <v>C9448U U-Max 120mm Mid Rail</v>
      </c>
      <c r="U121">
        <v>6.5</v>
      </c>
      <c r="V121" s="150">
        <f>VLOOKUP(Table_TB_Cost[[#This Row],[Section]],DATA!A:K,4,FALSE)</f>
        <v>2.5179999999999998</v>
      </c>
      <c r="W121" s="150" t="str">
        <f>LEFT(VLOOKUP(Table_TB_Cost[[#This Row],[Section]],Table5[],10,FALSE),2)</f>
        <v>FI</v>
      </c>
      <c r="X121" s="150" t="str">
        <f>IF(Table_TB_Cost[[#This Row],[Weight/m]]&lt;0.5,1*2.5,"")</f>
        <v/>
      </c>
      <c r="Y121" s="214" t="s">
        <v>98</v>
      </c>
      <c r="Z121" s="227">
        <f>IF(Table_TB_Cost[[#This Row],[Roll?]]="Y",(2.5/Table_TB_Cost[[#This Row],[Weight/m]]/0.8)*3,"")</f>
        <v>3.7231930103256552</v>
      </c>
      <c r="AA121" s="245">
        <f>SUM(VLOOKUP(Table_TB_Cost[[#This Row],[MPG]],TB_MPG,2,FALSE),Table_TB_Cost[[#This Row],[MPM Surcharge]],Table_TB_Cost[[#This Row],[Rolling Factor (Cost/0.8*2.5)]])*Table_TB_Cost[[#This Row],[Weight/m]]*Table_TB_Cost[[#This Row],[Length]]</f>
        <v>576.82533999999998</v>
      </c>
      <c r="AB121" s="245">
        <f>VLOOKUP(Table_TB_Cost[[#This Row],[Section]],AF:AJ,3,FALSE)</f>
        <v>111.50182000000001</v>
      </c>
      <c r="AC121" s="245">
        <f>IF($AB$2="Margin",Table_TB_Cost[[#This Row],[TOTAL COST]]/(1-$AC$2),Table_TB_Cost[[#This Row],[List Price]]*(1-$AC$2))</f>
        <v>223.00364000000002</v>
      </c>
      <c r="AD121" s="4">
        <f>(Table_TB_Cost[[#This Row],[Metal Sell Price]]-Table_TB_Cost[[#This Row],[TOTAL COST]])/Table_TB_Cost[[#This Row],[Metal Sell Price]]</f>
        <v>0.5</v>
      </c>
      <c r="AF121" s="226" t="s">
        <v>25904</v>
      </c>
      <c r="AG121" s="148">
        <v>736199</v>
      </c>
      <c r="AH121">
        <v>101.92700000000001</v>
      </c>
      <c r="AI121">
        <v>101.92700000000001</v>
      </c>
      <c r="AJ121">
        <v>101.92700000000001</v>
      </c>
      <c r="AK121">
        <v>101.92700000000001</v>
      </c>
      <c r="AL121">
        <v>101.92700000000001</v>
      </c>
      <c r="AM121">
        <v>101.92700000000001</v>
      </c>
      <c r="AN121">
        <v>101.92700000000001</v>
      </c>
      <c r="AO121">
        <v>101.92713999999999</v>
      </c>
      <c r="AP121">
        <v>111.84355000000001</v>
      </c>
      <c r="AX121" t="s">
        <v>25904</v>
      </c>
      <c r="AY121" s="223" t="str">
        <f>VLOOKUP(AX121,Table_TB_Cost[#All],5,FALSE)</f>
        <v>FI</v>
      </c>
    </row>
    <row r="122" spans="19:51" x14ac:dyDescent="0.25">
      <c r="S122" s="226" t="s">
        <v>25904</v>
      </c>
      <c r="T122" t="str">
        <f>VLOOKUP(Table_TB_Cost[[#This Row],[Section]],DATA!A:K,2,FALSE)</f>
        <v>C9449U U-Max Bifold Stile</v>
      </c>
      <c r="U122">
        <v>6.5</v>
      </c>
      <c r="V122" s="150">
        <f>VLOOKUP(Table_TB_Cost[[#This Row],[Section]],DATA!A:K,4,FALSE)</f>
        <v>2.218</v>
      </c>
      <c r="W122" s="150" t="str">
        <f>LEFT(VLOOKUP(Table_TB_Cost[[#This Row],[Section]],Table5[],10,FALSE),2)</f>
        <v>FI</v>
      </c>
      <c r="X122" s="150" t="str">
        <f>IF(Table_TB_Cost[[#This Row],[Weight/m]]&lt;0.5,1*2.5,"")</f>
        <v/>
      </c>
      <c r="Y122" s="214" t="s">
        <v>98</v>
      </c>
      <c r="Z122" s="227">
        <f>IF(Table_TB_Cost[[#This Row],[Roll?]]="Y",(2.5/Table_TB_Cost[[#This Row],[Weight/m]]/0.8)*3,"")</f>
        <v>4.2267808836789902</v>
      </c>
      <c r="AA122" s="245">
        <f>SUM(VLOOKUP(Table_TB_Cost[[#This Row],[MPG]],TB_MPG,2,FALSE),Table_TB_Cost[[#This Row],[MPM Surcharge]],Table_TB_Cost[[#This Row],[Rolling Factor (Cost/0.8*2.5)]])*Table_TB_Cost[[#This Row],[Weight/m]]*Table_TB_Cost[[#This Row],[Length]]</f>
        <v>515.36133999999993</v>
      </c>
      <c r="AB122" s="245">
        <f>VLOOKUP(Table_TB_Cost[[#This Row],[Section]],AF:AJ,3,FALSE)</f>
        <v>101.92700000000001</v>
      </c>
      <c r="AC122" s="245">
        <f>IF($AB$2="Margin",Table_TB_Cost[[#This Row],[TOTAL COST]]/(1-$AC$2),Table_TB_Cost[[#This Row],[List Price]]*(1-$AC$2))</f>
        <v>203.85400000000001</v>
      </c>
      <c r="AD122" s="4">
        <f>(Table_TB_Cost[[#This Row],[Metal Sell Price]]-Table_TB_Cost[[#This Row],[TOTAL COST]])/Table_TB_Cost[[#This Row],[Metal Sell Price]]</f>
        <v>0.5</v>
      </c>
      <c r="AF122" s="226" t="s">
        <v>25905</v>
      </c>
      <c r="AG122" s="148">
        <v>736200</v>
      </c>
      <c r="AH122">
        <v>32.057000000000002</v>
      </c>
      <c r="AI122">
        <v>32.057000000000002</v>
      </c>
      <c r="AJ122">
        <v>32.057000000000002</v>
      </c>
      <c r="AK122">
        <v>32.057000000000002</v>
      </c>
      <c r="AL122">
        <v>32.057000000000002</v>
      </c>
      <c r="AM122">
        <v>32.057000000000002</v>
      </c>
      <c r="AN122">
        <v>32.057499999999997</v>
      </c>
      <c r="AO122">
        <v>32.057499999999997</v>
      </c>
      <c r="AP122">
        <v>62.279880000000006</v>
      </c>
      <c r="AX122" t="s">
        <v>25905</v>
      </c>
      <c r="AY122" s="223" t="str">
        <f>VLOOKUP(AX122,Table_TB_Cost[#All],5,FALSE)</f>
        <v>FJ</v>
      </c>
    </row>
    <row r="123" spans="19:51" x14ac:dyDescent="0.25">
      <c r="S123" s="226" t="s">
        <v>25905</v>
      </c>
      <c r="T123" t="str">
        <f>VLOOKUP(Table_TB_Cost[[#This Row],[Section]],DATA!A:K,2,FALSE)</f>
        <v>C9447U U-Max 60mm Mid Rail</v>
      </c>
      <c r="U123">
        <v>6.5</v>
      </c>
      <c r="V123" s="150">
        <f>VLOOKUP(Table_TB_Cost[[#This Row],[Section]],DATA!A:K,4,FALSE)</f>
        <v>1.1240000000000001</v>
      </c>
      <c r="W123" s="150" t="str">
        <f>LEFT(VLOOKUP(Table_TB_Cost[[#This Row],[Section]],Table5[],10,FALSE),2)</f>
        <v>FJ</v>
      </c>
      <c r="X123" s="150" t="str">
        <f>IF(Table_TB_Cost[[#This Row],[Weight/m]]&lt;0.5,1*2.5,"")</f>
        <v/>
      </c>
      <c r="Y123" s="214" t="s">
        <v>98</v>
      </c>
      <c r="Z123" s="227">
        <f>IF(Table_TB_Cost[[#This Row],[Roll?]]="Y",(2.5/Table_TB_Cost[[#This Row],[Weight/m]]/0.8)*3,"")</f>
        <v>8.340747330960852</v>
      </c>
      <c r="AA123" s="245">
        <f>SUM(VLOOKUP(Table_TB_Cost[[#This Row],[MPG]],TB_MPG,2,FALSE),Table_TB_Cost[[#This Row],[MPM Surcharge]],Table_TB_Cost[[#This Row],[Rolling Factor (Cost/0.8*2.5)]])*Table_TB_Cost[[#This Row],[Weight/m]]*Table_TB_Cost[[#This Row],[Length]]</f>
        <v>316.72055999999998</v>
      </c>
      <c r="AB123" s="245">
        <f>VLOOKUP(Table_TB_Cost[[#This Row],[Section]],AF:AJ,3,FALSE)</f>
        <v>32.057000000000002</v>
      </c>
      <c r="AC123" s="245">
        <f>IF($AB$2="Margin",Table_TB_Cost[[#This Row],[TOTAL COST]]/(1-$AC$2),Table_TB_Cost[[#This Row],[List Price]]*(1-$AC$2))</f>
        <v>64.114000000000004</v>
      </c>
      <c r="AD123" s="4">
        <f>(Table_TB_Cost[[#This Row],[Metal Sell Price]]-Table_TB_Cost[[#This Row],[TOTAL COST]])/Table_TB_Cost[[#This Row],[Metal Sell Price]]</f>
        <v>0.5</v>
      </c>
      <c r="AF123" s="226" t="s">
        <v>25906</v>
      </c>
      <c r="AG123" s="148">
        <v>736201</v>
      </c>
      <c r="AH123">
        <v>138.01750000000001</v>
      </c>
      <c r="AI123">
        <v>138.01750000000001</v>
      </c>
      <c r="AJ123">
        <v>138.01750000000001</v>
      </c>
      <c r="AK123">
        <v>138.01750000000001</v>
      </c>
      <c r="AL123">
        <v>138.01750000000001</v>
      </c>
      <c r="AM123">
        <v>136.59832999999998</v>
      </c>
      <c r="AN123">
        <v>136.13399999999999</v>
      </c>
      <c r="AO123">
        <v>128.24199999999999</v>
      </c>
      <c r="AP123">
        <v>125.43505</v>
      </c>
      <c r="AX123" t="s">
        <v>25906</v>
      </c>
      <c r="AY123" s="223" t="str">
        <f>VLOOKUP(AX123,Table_TB_Cost[#All],5,FALSE)</f>
        <v>FH</v>
      </c>
    </row>
    <row r="124" spans="19:51" x14ac:dyDescent="0.25">
      <c r="S124" s="226" t="s">
        <v>25906</v>
      </c>
      <c r="T124" t="str">
        <f>VLOOKUP(Table_TB_Cost[[#This Row],[Section]],DATA!A:K,2,FALSE)</f>
        <v>C9454U U-Max Wide Plain Stile</v>
      </c>
      <c r="U124">
        <v>6.5</v>
      </c>
      <c r="V124" s="150">
        <f>VLOOKUP(Table_TB_Cost[[#This Row],[Section]],DATA!A:K,4,FALSE)</f>
        <v>2.7959999999999998</v>
      </c>
      <c r="W124" s="150" t="str">
        <f>LEFT(VLOOKUP(Table_TB_Cost[[#This Row],[Section]],Table5[],10,FALSE),2)</f>
        <v>FH</v>
      </c>
      <c r="X124" s="150" t="str">
        <f>IF(Table_TB_Cost[[#This Row],[Weight/m]]&lt;0.5,1*2.5,"")</f>
        <v/>
      </c>
      <c r="Y124" s="214" t="s">
        <v>98</v>
      </c>
      <c r="Z124" s="227">
        <f>IF(Table_TB_Cost[[#This Row],[Roll?]]="Y",(2.5/Table_TB_Cost[[#This Row],[Weight/m]]/0.8)*3,"")</f>
        <v>3.3530042918454934</v>
      </c>
      <c r="AA124" s="245">
        <f>SUM(VLOOKUP(Table_TB_Cost[[#This Row],[MPG]],TB_MPG,2,FALSE),Table_TB_Cost[[#This Row],[MPM Surcharge]],Table_TB_Cost[[#This Row],[Rolling Factor (Cost/0.8*2.5)]])*Table_TB_Cost[[#This Row],[Weight/m]]*Table_TB_Cost[[#This Row],[Length]]</f>
        <v>569.99124000000006</v>
      </c>
      <c r="AB124" s="245">
        <f>VLOOKUP(Table_TB_Cost[[#This Row],[Section]],AF:AJ,3,FALSE)</f>
        <v>138.01750000000001</v>
      </c>
      <c r="AC124" s="245">
        <f>IF($AB$2="Margin",Table_TB_Cost[[#This Row],[TOTAL COST]]/(1-$AC$2),Table_TB_Cost[[#This Row],[List Price]]*(1-$AC$2))</f>
        <v>276.03500000000003</v>
      </c>
      <c r="AD124" s="4">
        <f>(Table_TB_Cost[[#This Row],[Metal Sell Price]]-Table_TB_Cost[[#This Row],[TOTAL COST]])/Table_TB_Cost[[#This Row],[Metal Sell Price]]</f>
        <v>0.5</v>
      </c>
      <c r="AF124" s="226" t="s">
        <v>25907</v>
      </c>
      <c r="AG124" s="148">
        <v>736202</v>
      </c>
      <c r="AH124">
        <v>136.297</v>
      </c>
      <c r="AI124">
        <v>136.297</v>
      </c>
      <c r="AJ124">
        <v>136.297</v>
      </c>
      <c r="AK124">
        <v>136.297</v>
      </c>
      <c r="AL124">
        <v>136.297</v>
      </c>
      <c r="AM124">
        <v>136.297</v>
      </c>
      <c r="AN124">
        <v>136.297</v>
      </c>
      <c r="AO124">
        <v>128.77153999999999</v>
      </c>
      <c r="AP124">
        <v>139.57021000000003</v>
      </c>
      <c r="AX124" t="s">
        <v>25907</v>
      </c>
      <c r="AY124" s="223" t="str">
        <f>VLOOKUP(AX124,Table_TB_Cost[#All],5,FALSE)</f>
        <v>FI</v>
      </c>
    </row>
    <row r="125" spans="19:51" x14ac:dyDescent="0.25">
      <c r="S125" s="226" t="s">
        <v>25907</v>
      </c>
      <c r="T125" t="str">
        <f>VLOOKUP(Table_TB_Cost[[#This Row],[Section]],DATA!A:K,2,FALSE)</f>
        <v>C9455U U-Max Wide Pivot Stile</v>
      </c>
      <c r="U125">
        <v>6.5</v>
      </c>
      <c r="V125" s="150">
        <f>VLOOKUP(Table_TB_Cost[[#This Row],[Section]],DATA!A:K,4,FALSE)</f>
        <v>2.8260000000000001</v>
      </c>
      <c r="W125" s="150" t="str">
        <f>LEFT(VLOOKUP(Table_TB_Cost[[#This Row],[Section]],Table5[],10,FALSE),2)</f>
        <v>FI</v>
      </c>
      <c r="X125" s="150" t="str">
        <f>IF(Table_TB_Cost[[#This Row],[Weight/m]]&lt;0.5,1*2.5,"")</f>
        <v/>
      </c>
      <c r="Y125" s="214" t="s">
        <v>98</v>
      </c>
      <c r="Z125" s="227">
        <f>IF(Table_TB_Cost[[#This Row],[Roll?]]="Y",(2.5/Table_TB_Cost[[#This Row],[Weight/m]]/0.8)*3,"")</f>
        <v>3.317409766454352</v>
      </c>
      <c r="AA125" s="245">
        <f>SUM(VLOOKUP(Table_TB_Cost[[#This Row],[MPG]],TB_MPG,2,FALSE),Table_TB_Cost[[#This Row],[MPM Surcharge]],Table_TB_Cost[[#This Row],[Rolling Factor (Cost/0.8*2.5)]])*Table_TB_Cost[[#This Row],[Weight/m]]*Table_TB_Cost[[#This Row],[Length]]</f>
        <v>639.92837999999995</v>
      </c>
      <c r="AB125" s="245">
        <f>VLOOKUP(Table_TB_Cost[[#This Row],[Section]],AF:AJ,3,FALSE)</f>
        <v>136.297</v>
      </c>
      <c r="AC125" s="245">
        <f>IF($AB$2="Margin",Table_TB_Cost[[#This Row],[TOTAL COST]]/(1-$AC$2),Table_TB_Cost[[#This Row],[List Price]]*(1-$AC$2))</f>
        <v>272.59399999999999</v>
      </c>
      <c r="AD125" s="4">
        <f>(Table_TB_Cost[[#This Row],[Metal Sell Price]]-Table_TB_Cost[[#This Row],[TOTAL COST]])/Table_TB_Cost[[#This Row],[Metal Sell Price]]</f>
        <v>0.5</v>
      </c>
      <c r="AF125" s="226" t="s">
        <v>25908</v>
      </c>
      <c r="AG125" s="148">
        <v>736203</v>
      </c>
      <c r="AH125">
        <v>104.32</v>
      </c>
      <c r="AI125">
        <v>104.32</v>
      </c>
      <c r="AJ125">
        <v>104.32</v>
      </c>
      <c r="AK125">
        <v>104.32</v>
      </c>
      <c r="AL125">
        <v>104.32</v>
      </c>
      <c r="AM125">
        <v>97.248179999999991</v>
      </c>
      <c r="AN125">
        <v>89.626670000000004</v>
      </c>
      <c r="AO125">
        <v>89.627499999999998</v>
      </c>
      <c r="AP125">
        <v>100.15486000000001</v>
      </c>
      <c r="AX125" t="s">
        <v>25908</v>
      </c>
      <c r="AY125" s="223" t="str">
        <f>VLOOKUP(AX125,Table_TB_Cost[#All],5,FALSE)</f>
        <v>FI</v>
      </c>
    </row>
    <row r="126" spans="19:51" x14ac:dyDescent="0.25">
      <c r="S126" s="226" t="s">
        <v>25908</v>
      </c>
      <c r="T126" t="str">
        <f>VLOOKUP(Table_TB_Cost[[#This Row],[Section]],DATA!A:K,2,FALSE)</f>
        <v>C9445U U-Max 96mm Top Rail</v>
      </c>
      <c r="U126">
        <v>6.5</v>
      </c>
      <c r="V126" s="150">
        <f>VLOOKUP(Table_TB_Cost[[#This Row],[Section]],DATA!A:K,4,FALSE)</f>
        <v>1.96</v>
      </c>
      <c r="W126" s="150" t="str">
        <f>LEFT(VLOOKUP(Table_TB_Cost[[#This Row],[Section]],Table5[],10,FALSE),2)</f>
        <v>FI</v>
      </c>
      <c r="X126" s="150" t="str">
        <f>IF(Table_TB_Cost[[#This Row],[Weight/m]]&lt;0.5,1*2.5,"")</f>
        <v/>
      </c>
      <c r="Y126" s="214" t="s">
        <v>98</v>
      </c>
      <c r="Z126" s="227">
        <f>IF(Table_TB_Cost[[#This Row],[Roll?]]="Y",(2.5/Table_TB_Cost[[#This Row],[Weight/m]]/0.8)*3,"")</f>
        <v>4.783163265306122</v>
      </c>
      <c r="AA126" s="245">
        <f>SUM(VLOOKUP(Table_TB_Cost[[#This Row],[MPG]],TB_MPG,2,FALSE),Table_TB_Cost[[#This Row],[MPM Surcharge]],Table_TB_Cost[[#This Row],[Rolling Factor (Cost/0.8*2.5)]])*Table_TB_Cost[[#This Row],[Weight/m]]*Table_TB_Cost[[#This Row],[Length]]</f>
        <v>462.50229999999999</v>
      </c>
      <c r="AB126" s="245">
        <f>VLOOKUP(Table_TB_Cost[[#This Row],[Section]],AF:AJ,3,FALSE)</f>
        <v>104.32</v>
      </c>
      <c r="AC126" s="245">
        <f>IF($AB$2="Margin",Table_TB_Cost[[#This Row],[TOTAL COST]]/(1-$AC$2),Table_TB_Cost[[#This Row],[List Price]]*(1-$AC$2))</f>
        <v>208.64</v>
      </c>
      <c r="AD126" s="4">
        <f>(Table_TB_Cost[[#This Row],[Metal Sell Price]]-Table_TB_Cost[[#This Row],[TOTAL COST]])/Table_TB_Cost[[#This Row],[Metal Sell Price]]</f>
        <v>0.5</v>
      </c>
      <c r="AF126" s="226" t="s">
        <v>25909</v>
      </c>
      <c r="AG126" s="148">
        <v>736204</v>
      </c>
      <c r="AH126">
        <v>92.976249999999993</v>
      </c>
      <c r="AI126">
        <v>92.976249999999993</v>
      </c>
      <c r="AJ126">
        <v>92.976249999999993</v>
      </c>
      <c r="AK126">
        <v>92.976249999999993</v>
      </c>
      <c r="AL126">
        <v>92.976249999999993</v>
      </c>
      <c r="AM126">
        <v>92.976249999999993</v>
      </c>
      <c r="AN126">
        <v>92.976249999999993</v>
      </c>
      <c r="AO126">
        <v>95.665289999999999</v>
      </c>
      <c r="AP126">
        <v>79.042730000000006</v>
      </c>
      <c r="AX126" t="s">
        <v>25909</v>
      </c>
      <c r="AY126" s="223" t="str">
        <f>VLOOKUP(AX126,Table_TB_Cost[#All],5,FALSE)</f>
        <v>FJ</v>
      </c>
    </row>
    <row r="127" spans="19:51" x14ac:dyDescent="0.25">
      <c r="S127" s="226" t="s">
        <v>25909</v>
      </c>
      <c r="T127" t="str">
        <f>VLOOKUP(Table_TB_Cost[[#This Row],[Section]],DATA!A:K,2,FALSE)</f>
        <v>C9397U U-Max Door Stile</v>
      </c>
      <c r="U127">
        <v>6.5</v>
      </c>
      <c r="V127" s="150">
        <f>VLOOKUP(Table_TB_Cost[[#This Row],[Section]],DATA!A:K,4,FALSE)</f>
        <v>1.38</v>
      </c>
      <c r="W127" s="150" t="str">
        <f>LEFT(VLOOKUP(Table_TB_Cost[[#This Row],[Section]],Table5[],10,FALSE),2)</f>
        <v>FJ</v>
      </c>
      <c r="X127" s="150" t="str">
        <f>IF(Table_TB_Cost[[#This Row],[Weight/m]]&lt;0.5,1*2.5,"")</f>
        <v/>
      </c>
      <c r="Y127" s="214" t="s">
        <v>98</v>
      </c>
      <c r="Z127" s="227">
        <f>IF(Table_TB_Cost[[#This Row],[Roll?]]="Y",(2.5/Table_TB_Cost[[#This Row],[Weight/m]]/0.8)*3,"")</f>
        <v>6.7934782608695654</v>
      </c>
      <c r="AA127" s="245">
        <f>SUM(VLOOKUP(Table_TB_Cost[[#This Row],[MPG]],TB_MPG,2,FALSE),Table_TB_Cost[[#This Row],[MPM Surcharge]],Table_TB_Cost[[#This Row],[Rolling Factor (Cost/0.8*2.5)]])*Table_TB_Cost[[#This Row],[Weight/m]]*Table_TB_Cost[[#This Row],[Length]]</f>
        <v>374.97719999999993</v>
      </c>
      <c r="AB127" s="245">
        <f>VLOOKUP(Table_TB_Cost[[#This Row],[Section]],AF:AJ,3,FALSE)</f>
        <v>92.976249999999993</v>
      </c>
      <c r="AC127" s="245">
        <f>IF($AB$2="Margin",Table_TB_Cost[[#This Row],[TOTAL COST]]/(1-$AC$2),Table_TB_Cost[[#This Row],[List Price]]*(1-$AC$2))</f>
        <v>185.95249999999999</v>
      </c>
      <c r="AD127" s="4">
        <f>(Table_TB_Cost[[#This Row],[Metal Sell Price]]-Table_TB_Cost[[#This Row],[TOTAL COST]])/Table_TB_Cost[[#This Row],[Metal Sell Price]]</f>
        <v>0.5</v>
      </c>
      <c r="AF127" s="226" t="s">
        <v>25910</v>
      </c>
      <c r="AG127" s="148">
        <v>736205</v>
      </c>
      <c r="AH127">
        <v>136.6275</v>
      </c>
      <c r="AI127">
        <v>136.6275</v>
      </c>
      <c r="AJ127">
        <v>136.6275</v>
      </c>
      <c r="AK127">
        <v>136.6275</v>
      </c>
      <c r="AL127">
        <v>136.6275</v>
      </c>
      <c r="AM127">
        <v>136.6275</v>
      </c>
      <c r="AN127">
        <v>134.30000000000001</v>
      </c>
      <c r="AO127">
        <v>134.30082999999999</v>
      </c>
      <c r="AP127">
        <v>132.50263000000001</v>
      </c>
      <c r="AX127" t="s">
        <v>25910</v>
      </c>
      <c r="AY127" s="223" t="str">
        <f>VLOOKUP(AX127,Table_TB_Cost[#All],5,FALSE)</f>
        <v>FH</v>
      </c>
    </row>
    <row r="128" spans="19:51" x14ac:dyDescent="0.25">
      <c r="S128" s="226" t="s">
        <v>25910</v>
      </c>
      <c r="T128" t="str">
        <f>VLOOKUP(Table_TB_Cost[[#This Row],[Section]],DATA!A:K,2,FALSE)</f>
        <v>C9456U U-Max Wide Lock Stile</v>
      </c>
      <c r="U128">
        <v>6.5</v>
      </c>
      <c r="V128" s="150">
        <f>VLOOKUP(Table_TB_Cost[[#This Row],[Section]],DATA!A:K,4,FALSE)</f>
        <v>2.8130000000000002</v>
      </c>
      <c r="W128" s="150" t="str">
        <f>LEFT(VLOOKUP(Table_TB_Cost[[#This Row],[Section]],Table5[],10,FALSE),2)</f>
        <v>FH</v>
      </c>
      <c r="X128" s="150" t="str">
        <f>IF(Table_TB_Cost[[#This Row],[Weight/m]]&lt;0.5,1*2.5,"")</f>
        <v/>
      </c>
      <c r="Y128" s="214" t="s">
        <v>98</v>
      </c>
      <c r="Z128" s="227">
        <f>IF(Table_TB_Cost[[#This Row],[Roll?]]="Y",(2.5/Table_TB_Cost[[#This Row],[Weight/m]]/0.8)*3,"")</f>
        <v>3.3327408460718089</v>
      </c>
      <c r="AA128" s="245">
        <f>SUM(VLOOKUP(Table_TB_Cost[[#This Row],[MPG]],TB_MPG,2,FALSE),Table_TB_Cost[[#This Row],[MPM Surcharge]],Table_TB_Cost[[#This Row],[Rolling Factor (Cost/0.8*2.5)]])*Table_TB_Cost[[#This Row],[Weight/m]]*Table_TB_Cost[[#This Row],[Length]]</f>
        <v>573.08634500000005</v>
      </c>
      <c r="AB128" s="245">
        <f>VLOOKUP(Table_TB_Cost[[#This Row],[Section]],AF:AJ,3,FALSE)</f>
        <v>136.6275</v>
      </c>
      <c r="AC128" s="245">
        <f>IF($AB$2="Margin",Table_TB_Cost[[#This Row],[TOTAL COST]]/(1-$AC$2),Table_TB_Cost[[#This Row],[List Price]]*(1-$AC$2))</f>
        <v>273.255</v>
      </c>
      <c r="AD128" s="4">
        <f>(Table_TB_Cost[[#This Row],[Metal Sell Price]]-Table_TB_Cost[[#This Row],[TOTAL COST]])/Table_TB_Cost[[#This Row],[Metal Sell Price]]</f>
        <v>0.5</v>
      </c>
      <c r="AF128" s="226" t="s">
        <v>25911</v>
      </c>
      <c r="AG128" s="148">
        <v>736206</v>
      </c>
      <c r="AH128">
        <v>48.517499999999998</v>
      </c>
      <c r="AI128">
        <v>48.517499999999998</v>
      </c>
      <c r="AJ128">
        <v>48.517499999999998</v>
      </c>
      <c r="AK128">
        <v>48.517499999999998</v>
      </c>
      <c r="AL128">
        <v>48.517499999999998</v>
      </c>
      <c r="AM128">
        <v>48.517499999999998</v>
      </c>
      <c r="AN128">
        <v>48.517499999999998</v>
      </c>
      <c r="AO128">
        <v>48.517499999999998</v>
      </c>
      <c r="AP128">
        <v>119.63601000000001</v>
      </c>
      <c r="AX128" t="s">
        <v>25911</v>
      </c>
      <c r="AY128" s="223" t="str">
        <f>VLOOKUP(AX128,Table_TB_Cost[#All],5,FALSE)</f>
        <v>FI</v>
      </c>
    </row>
    <row r="129" spans="19:51" x14ac:dyDescent="0.25">
      <c r="S129" s="226" t="s">
        <v>25911</v>
      </c>
      <c r="T129" t="str">
        <f>VLOOKUP(Table_TB_Cost[[#This Row],[Section]],DATA!A:K,2,FALSE)</f>
        <v>C9458U U-Max Female OXXO Stile</v>
      </c>
      <c r="U129">
        <v>6.5</v>
      </c>
      <c r="V129" s="150">
        <f>VLOOKUP(Table_TB_Cost[[#This Row],[Section]],DATA!A:K,4,FALSE)</f>
        <v>2.282</v>
      </c>
      <c r="W129" s="150" t="str">
        <f>LEFT(VLOOKUP(Table_TB_Cost[[#This Row],[Section]],Table5[],10,FALSE),2)</f>
        <v>FI</v>
      </c>
      <c r="X129" s="150" t="str">
        <f>IF(Table_TB_Cost[[#This Row],[Weight/m]]&lt;0.5,1*2.5,"")</f>
        <v/>
      </c>
      <c r="Y129" s="214" t="s">
        <v>98</v>
      </c>
      <c r="Z129" s="227">
        <f>IF(Table_TB_Cost[[#This Row],[Roll?]]="Y",(2.5/Table_TB_Cost[[#This Row],[Weight/m]]/0.8)*3,"")</f>
        <v>4.1082383873794921</v>
      </c>
      <c r="AA129" s="245">
        <f>SUM(VLOOKUP(Table_TB_Cost[[#This Row],[MPG]],TB_MPG,2,FALSE),Table_TB_Cost[[#This Row],[MPM Surcharge]],Table_TB_Cost[[#This Row],[Rolling Factor (Cost/0.8*2.5)]])*Table_TB_Cost[[#This Row],[Weight/m]]*Table_TB_Cost[[#This Row],[Length]]</f>
        <v>528.47366</v>
      </c>
      <c r="AB129" s="245">
        <f>VLOOKUP(Table_TB_Cost[[#This Row],[Section]],AF:AJ,3,FALSE)</f>
        <v>48.517499999999998</v>
      </c>
      <c r="AC129" s="245">
        <f>IF($AB$2="Margin",Table_TB_Cost[[#This Row],[TOTAL COST]]/(1-$AC$2),Table_TB_Cost[[#This Row],[List Price]]*(1-$AC$2))</f>
        <v>97.034999999999997</v>
      </c>
      <c r="AD129" s="4">
        <f>(Table_TB_Cost[[#This Row],[Metal Sell Price]]-Table_TB_Cost[[#This Row],[TOTAL COST]])/Table_TB_Cost[[#This Row],[Metal Sell Price]]</f>
        <v>0.5</v>
      </c>
      <c r="AF129" s="226" t="s">
        <v>25912</v>
      </c>
      <c r="AG129" s="148">
        <v>736207</v>
      </c>
      <c r="AH129">
        <v>45.037500000000001</v>
      </c>
      <c r="AI129">
        <v>45.037500000000001</v>
      </c>
      <c r="AJ129">
        <v>45.037500000000001</v>
      </c>
      <c r="AK129">
        <v>45.037500000000001</v>
      </c>
      <c r="AL129">
        <v>45.037500000000001</v>
      </c>
      <c r="AM129">
        <v>45.037500000000001</v>
      </c>
      <c r="AN129">
        <v>45.037500000000001</v>
      </c>
      <c r="AO129">
        <v>45.037500000000001</v>
      </c>
      <c r="AP129">
        <v>107.49427</v>
      </c>
      <c r="AX129" t="s">
        <v>25912</v>
      </c>
      <c r="AY129" s="223" t="str">
        <f>VLOOKUP(AX129,Table_TB_Cost[#All],5,FALSE)</f>
        <v>FI</v>
      </c>
    </row>
    <row r="130" spans="19:51" x14ac:dyDescent="0.25">
      <c r="S130" s="226" t="s">
        <v>25912</v>
      </c>
      <c r="T130" t="str">
        <f>VLOOKUP(Table_TB_Cost[[#This Row],[Section]],DATA!A:K,2,FALSE)</f>
        <v>C9459U U-Max Male OXXO Stile</v>
      </c>
      <c r="U130">
        <v>6.5</v>
      </c>
      <c r="V130" s="150">
        <f>VLOOKUP(Table_TB_Cost[[#This Row],[Section]],DATA!A:K,4,FALSE)</f>
        <v>2.0139999999999998</v>
      </c>
      <c r="W130" s="150" t="str">
        <f>LEFT(VLOOKUP(Table_TB_Cost[[#This Row],[Section]],Table5[],10,FALSE),2)</f>
        <v>FI</v>
      </c>
      <c r="X130" s="150" t="str">
        <f>IF(Table_TB_Cost[[#This Row],[Weight/m]]&lt;0.5,1*2.5,"")</f>
        <v/>
      </c>
      <c r="Y130" s="214" t="s">
        <v>98</v>
      </c>
      <c r="Z130" s="227">
        <f>IF(Table_TB_Cost[[#This Row],[Roll?]]="Y",(2.5/Table_TB_Cost[[#This Row],[Weight/m]]/0.8)*3,"")</f>
        <v>4.6549155908639523</v>
      </c>
      <c r="AA130" s="245">
        <f>SUM(VLOOKUP(Table_TB_Cost[[#This Row],[MPG]],TB_MPG,2,FALSE),Table_TB_Cost[[#This Row],[MPM Surcharge]],Table_TB_Cost[[#This Row],[Rolling Factor (Cost/0.8*2.5)]])*Table_TB_Cost[[#This Row],[Weight/m]]*Table_TB_Cost[[#This Row],[Length]]</f>
        <v>473.56581999999997</v>
      </c>
      <c r="AB130" s="245">
        <f>VLOOKUP(Table_TB_Cost[[#This Row],[Section]],AF:AJ,3,FALSE)</f>
        <v>45.037500000000001</v>
      </c>
      <c r="AC130" s="245">
        <f>IF($AB$2="Margin",Table_TB_Cost[[#This Row],[TOTAL COST]]/(1-$AC$2),Table_TB_Cost[[#This Row],[List Price]]*(1-$AC$2))</f>
        <v>90.075000000000003</v>
      </c>
      <c r="AD130" s="4">
        <f>(Table_TB_Cost[[#This Row],[Metal Sell Price]]-Table_TB_Cost[[#This Row],[TOTAL COST]])/Table_TB_Cost[[#This Row],[Metal Sell Price]]</f>
        <v>0.5</v>
      </c>
      <c r="AF130" s="226" t="s">
        <v>25913</v>
      </c>
      <c r="AG130" s="148">
        <v>736208</v>
      </c>
      <c r="AH130">
        <v>106.90142999999999</v>
      </c>
      <c r="AI130">
        <v>106.90142999999999</v>
      </c>
      <c r="AJ130">
        <v>106.90142999999999</v>
      </c>
      <c r="AK130">
        <v>106.90142999999999</v>
      </c>
      <c r="AL130">
        <v>106.90142999999999</v>
      </c>
      <c r="AM130">
        <v>106.90142999999999</v>
      </c>
      <c r="AN130">
        <v>106.90142999999999</v>
      </c>
      <c r="AO130">
        <v>106.90142999999999</v>
      </c>
      <c r="AP130">
        <v>110.93745000000001</v>
      </c>
      <c r="AX130" t="s">
        <v>25913</v>
      </c>
      <c r="AY130" s="223" t="str">
        <f>VLOOKUP(AX130,Table_TB_Cost[#All],5,FALSE)</f>
        <v>FI</v>
      </c>
    </row>
    <row r="131" spans="19:51" x14ac:dyDescent="0.25">
      <c r="S131" s="226" t="s">
        <v>25913</v>
      </c>
      <c r="T131" t="str">
        <f>VLOOKUP(Table_TB_Cost[[#This Row],[Section]],DATA!A:K,2,FALSE)</f>
        <v>C9441U U-Max Pivot Stile</v>
      </c>
      <c r="U131">
        <v>6.5</v>
      </c>
      <c r="V131" s="150">
        <f>VLOOKUP(Table_TB_Cost[[#This Row],[Section]],DATA!A:K,4,FALSE)</f>
        <v>2.0979999999999999</v>
      </c>
      <c r="W131" s="150" t="str">
        <f>LEFT(VLOOKUP(Table_TB_Cost[[#This Row],[Section]],Table5[],10,FALSE),2)</f>
        <v>FI</v>
      </c>
      <c r="X131" s="150" t="str">
        <f>IF(Table_TB_Cost[[#This Row],[Weight/m]]&lt;0.5,1*2.5,"")</f>
        <v/>
      </c>
      <c r="Y131" s="214" t="s">
        <v>98</v>
      </c>
      <c r="Z131" s="227">
        <f>IF(Table_TB_Cost[[#This Row],[Roll?]]="Y",(2.5/Table_TB_Cost[[#This Row],[Weight/m]]/0.8)*3,"")</f>
        <v>4.4685414680648234</v>
      </c>
      <c r="AA131" s="245">
        <f>SUM(VLOOKUP(Table_TB_Cost[[#This Row],[MPG]],TB_MPG,2,FALSE),Table_TB_Cost[[#This Row],[MPM Surcharge]],Table_TB_Cost[[#This Row],[Rolling Factor (Cost/0.8*2.5)]])*Table_TB_Cost[[#This Row],[Weight/m]]*Table_TB_Cost[[#This Row],[Length]]</f>
        <v>490.77573999999993</v>
      </c>
      <c r="AB131" s="245">
        <f>VLOOKUP(Table_TB_Cost[[#This Row],[Section]],AF:AJ,3,FALSE)</f>
        <v>106.90142999999999</v>
      </c>
      <c r="AC131" s="245">
        <f>IF($AB$2="Margin",Table_TB_Cost[[#This Row],[TOTAL COST]]/(1-$AC$2),Table_TB_Cost[[#This Row],[List Price]]*(1-$AC$2))</f>
        <v>213.80285999999998</v>
      </c>
      <c r="AD131" s="4">
        <f>(Table_TB_Cost[[#This Row],[Metal Sell Price]]-Table_TB_Cost[[#This Row],[TOTAL COST]])/Table_TB_Cost[[#This Row],[Metal Sell Price]]</f>
        <v>0.5</v>
      </c>
      <c r="AF131" s="226" t="s">
        <v>25914</v>
      </c>
      <c r="AG131" s="148">
        <v>736209</v>
      </c>
      <c r="AH131">
        <v>277.27999999999997</v>
      </c>
      <c r="AI131">
        <v>277.27999999999997</v>
      </c>
      <c r="AJ131">
        <v>277.27999999999997</v>
      </c>
      <c r="AK131">
        <v>277.27999999999997</v>
      </c>
      <c r="AL131">
        <v>277.27999999999997</v>
      </c>
      <c r="AM131">
        <v>115.41125</v>
      </c>
      <c r="AN131">
        <v>124.39</v>
      </c>
      <c r="AO131">
        <v>124.39263000000001</v>
      </c>
      <c r="AP131">
        <v>115.83039000000001</v>
      </c>
      <c r="AX131" t="s">
        <v>25914</v>
      </c>
      <c r="AY131" s="223" t="str">
        <f>VLOOKUP(AX131,Table_TB_Cost[#All],5,FALSE)</f>
        <v>FI</v>
      </c>
    </row>
    <row r="132" spans="19:51" x14ac:dyDescent="0.25">
      <c r="S132" s="226" t="s">
        <v>25914</v>
      </c>
      <c r="T132" t="str">
        <f>VLOOKUP(Table_TB_Cost[[#This Row],[Section]],DATA!A:K,2,FALSE)</f>
        <v>C9446U U-Max 120mm Bottom Rail</v>
      </c>
      <c r="U132">
        <v>6.5</v>
      </c>
      <c r="V132" s="150">
        <f>VLOOKUP(Table_TB_Cost[[#This Row],[Section]],DATA!A:K,4,FALSE)</f>
        <v>2.206</v>
      </c>
      <c r="W132" s="150" t="str">
        <f>LEFT(VLOOKUP(Table_TB_Cost[[#This Row],[Section]],Table5[],10,FALSE),2)</f>
        <v>FI</v>
      </c>
      <c r="X132" s="150" t="str">
        <f>IF(Table_TB_Cost[[#This Row],[Weight/m]]&lt;0.5,1*2.5,"")</f>
        <v/>
      </c>
      <c r="Y132" s="214" t="s">
        <v>98</v>
      </c>
      <c r="Z132" s="227">
        <f>IF(Table_TB_Cost[[#This Row],[Roll?]]="Y",(2.5/Table_TB_Cost[[#This Row],[Weight/m]]/0.8)*3,"")</f>
        <v>4.2497733454215769</v>
      </c>
      <c r="AA132" s="245">
        <f>SUM(VLOOKUP(Table_TB_Cost[[#This Row],[MPG]],TB_MPG,2,FALSE),Table_TB_Cost[[#This Row],[MPM Surcharge]],Table_TB_Cost[[#This Row],[Rolling Factor (Cost/0.8*2.5)]])*Table_TB_Cost[[#This Row],[Weight/m]]*Table_TB_Cost[[#This Row],[Length]]</f>
        <v>512.90278000000001</v>
      </c>
      <c r="AB132" s="245">
        <f>VLOOKUP(Table_TB_Cost[[#This Row],[Section]],AF:AJ,3,FALSE)</f>
        <v>277.27999999999997</v>
      </c>
      <c r="AC132" s="245">
        <f>IF($AB$2="Margin",Table_TB_Cost[[#This Row],[TOTAL COST]]/(1-$AC$2),Table_TB_Cost[[#This Row],[List Price]]*(1-$AC$2))</f>
        <v>554.55999999999995</v>
      </c>
      <c r="AD132" s="4">
        <f>(Table_TB_Cost[[#This Row],[Metal Sell Price]]-Table_TB_Cost[[#This Row],[TOTAL COST]])/Table_TB_Cost[[#This Row],[Metal Sell Price]]</f>
        <v>0.5</v>
      </c>
      <c r="AF132" s="226" t="s">
        <v>25915</v>
      </c>
      <c r="AG132" s="148">
        <v>736210</v>
      </c>
      <c r="AH132">
        <v>267.88749999999999</v>
      </c>
      <c r="AI132">
        <v>267.88749999999999</v>
      </c>
      <c r="AJ132">
        <v>267.88749999999999</v>
      </c>
      <c r="AK132">
        <v>267.88749999999999</v>
      </c>
      <c r="AL132">
        <v>267.88749999999999</v>
      </c>
      <c r="AM132">
        <v>111.685</v>
      </c>
      <c r="AN132">
        <v>111.17</v>
      </c>
      <c r="AO132">
        <v>111.17</v>
      </c>
      <c r="AP132">
        <v>112.20599000000001</v>
      </c>
      <c r="AX132" t="s">
        <v>25915</v>
      </c>
      <c r="AY132" s="223" t="str">
        <f>VLOOKUP(AX132,Table_TB_Cost[#All],5,FALSE)</f>
        <v>FI</v>
      </c>
    </row>
    <row r="133" spans="19:51" x14ac:dyDescent="0.25">
      <c r="S133" s="226" t="s">
        <v>25915</v>
      </c>
      <c r="T133" t="str">
        <f>VLOOKUP(Table_TB_Cost[[#This Row],[Section]],DATA!A:K,2,FALSE)</f>
        <v>C9442U U-Max Wiper Stile</v>
      </c>
      <c r="U133">
        <v>6.5</v>
      </c>
      <c r="V133" s="150">
        <f>VLOOKUP(Table_TB_Cost[[#This Row],[Section]],DATA!A:K,4,FALSE)</f>
        <v>2.1219999999999999</v>
      </c>
      <c r="W133" s="150" t="str">
        <f>LEFT(VLOOKUP(Table_TB_Cost[[#This Row],[Section]],Table5[],10,FALSE),2)</f>
        <v>FI</v>
      </c>
      <c r="X133" s="150" t="str">
        <f>IF(Table_TB_Cost[[#This Row],[Weight/m]]&lt;0.5,1*2.5,"")</f>
        <v/>
      </c>
      <c r="Y133" s="214" t="s">
        <v>98</v>
      </c>
      <c r="Z133" s="227">
        <f>IF(Table_TB_Cost[[#This Row],[Roll?]]="Y",(2.5/Table_TB_Cost[[#This Row],[Weight/m]]/0.8)*3,"")</f>
        <v>4.4180018850141378</v>
      </c>
      <c r="AA133" s="245">
        <f>SUM(VLOOKUP(Table_TB_Cost[[#This Row],[MPG]],TB_MPG,2,FALSE),Table_TB_Cost[[#This Row],[MPM Surcharge]],Table_TB_Cost[[#This Row],[Rolling Factor (Cost/0.8*2.5)]])*Table_TB_Cost[[#This Row],[Weight/m]]*Table_TB_Cost[[#This Row],[Length]]</f>
        <v>495.69286</v>
      </c>
      <c r="AB133" s="245">
        <f>VLOOKUP(Table_TB_Cost[[#This Row],[Section]],AF:AJ,3,FALSE)</f>
        <v>267.88749999999999</v>
      </c>
      <c r="AC133" s="245">
        <f>IF($AB$2="Margin",Table_TB_Cost[[#This Row],[TOTAL COST]]/(1-$AC$2),Table_TB_Cost[[#This Row],[List Price]]*(1-$AC$2))</f>
        <v>535.77499999999998</v>
      </c>
      <c r="AD133" s="4">
        <f>(Table_TB_Cost[[#This Row],[Metal Sell Price]]-Table_TB_Cost[[#This Row],[TOTAL COST]])/Table_TB_Cost[[#This Row],[Metal Sell Price]]</f>
        <v>0.5</v>
      </c>
      <c r="AF133" s="226" t="s">
        <v>25916</v>
      </c>
      <c r="AG133" s="148">
        <v>736211</v>
      </c>
      <c r="AH133">
        <v>53.328000000000003</v>
      </c>
      <c r="AI133">
        <v>53.328000000000003</v>
      </c>
      <c r="AJ133">
        <v>53.328000000000003</v>
      </c>
      <c r="AK133">
        <v>53.328000000000003</v>
      </c>
      <c r="AL133">
        <v>53.328000000000003</v>
      </c>
      <c r="AM133">
        <v>53.328000000000003</v>
      </c>
      <c r="AN133">
        <v>53.328000000000003</v>
      </c>
      <c r="AO133">
        <v>53.328000000000003</v>
      </c>
      <c r="AP133">
        <v>124.61956000000001</v>
      </c>
      <c r="AX133" t="s">
        <v>25916</v>
      </c>
      <c r="AY133" s="223" t="str">
        <f>VLOOKUP(AX133,Table_TB_Cost[#All],5,FALSE)</f>
        <v>FI</v>
      </c>
    </row>
    <row r="134" spans="19:51" x14ac:dyDescent="0.25">
      <c r="S134" s="226" t="s">
        <v>25916</v>
      </c>
      <c r="T134" t="str">
        <f>VLOOKUP(Table_TB_Cost[[#This Row],[Section]],DATA!A:K,2,FALSE)</f>
        <v>C9443U U-Max Keeper Stile (Pairs)</v>
      </c>
      <c r="U134">
        <v>6.5</v>
      </c>
      <c r="V134" s="150">
        <f>VLOOKUP(Table_TB_Cost[[#This Row],[Section]],DATA!A:K,4,FALSE)</f>
        <v>2.34</v>
      </c>
      <c r="W134" s="150" t="str">
        <f>LEFT(VLOOKUP(Table_TB_Cost[[#This Row],[Section]],Table5[],10,FALSE),2)</f>
        <v>FI</v>
      </c>
      <c r="X134" s="150" t="str">
        <f>IF(Table_TB_Cost[[#This Row],[Weight/m]]&lt;0.5,1*2.5,"")</f>
        <v/>
      </c>
      <c r="Y134" s="214" t="s">
        <v>98</v>
      </c>
      <c r="Z134" s="227">
        <f>IF(Table_TB_Cost[[#This Row],[Roll?]]="Y",(2.5/Table_TB_Cost[[#This Row],[Weight/m]]/0.8)*3,"")</f>
        <v>4.0064102564102564</v>
      </c>
      <c r="AA134" s="245">
        <f>SUM(VLOOKUP(Table_TB_Cost[[#This Row],[MPG]],TB_MPG,2,FALSE),Table_TB_Cost[[#This Row],[MPM Surcharge]],Table_TB_Cost[[#This Row],[Rolling Factor (Cost/0.8*2.5)]])*Table_TB_Cost[[#This Row],[Weight/m]]*Table_TB_Cost[[#This Row],[Length]]</f>
        <v>540.35670000000005</v>
      </c>
      <c r="AB134" s="245">
        <f>VLOOKUP(Table_TB_Cost[[#This Row],[Section]],AF:AJ,3,FALSE)</f>
        <v>53.328000000000003</v>
      </c>
      <c r="AC134" s="245">
        <f>IF($AB$2="Margin",Table_TB_Cost[[#This Row],[TOTAL COST]]/(1-$AC$2),Table_TB_Cost[[#This Row],[List Price]]*(1-$AC$2))</f>
        <v>106.65600000000001</v>
      </c>
      <c r="AD134" s="4">
        <f>(Table_TB_Cost[[#This Row],[Metal Sell Price]]-Table_TB_Cost[[#This Row],[TOTAL COST]])/Table_TB_Cost[[#This Row],[Metal Sell Price]]</f>
        <v>0.5</v>
      </c>
      <c r="AF134" s="226" t="s">
        <v>25917</v>
      </c>
      <c r="AG134" s="148">
        <v>736212</v>
      </c>
      <c r="AH134">
        <v>46.777500000000003</v>
      </c>
      <c r="AI134">
        <v>46.777500000000003</v>
      </c>
      <c r="AJ134">
        <v>46.777500000000003</v>
      </c>
      <c r="AK134">
        <v>46.777500000000003</v>
      </c>
      <c r="AL134">
        <v>46.777500000000003</v>
      </c>
      <c r="AM134">
        <v>46.777500000000003</v>
      </c>
      <c r="AN134">
        <v>46.777500000000003</v>
      </c>
      <c r="AO134">
        <v>46.777500000000003</v>
      </c>
      <c r="AP134">
        <v>113.56514000000001</v>
      </c>
      <c r="AX134" t="s">
        <v>25917</v>
      </c>
      <c r="AY134" s="223" t="str">
        <f>VLOOKUP(AX134,Table_TB_Cost[#All],5,FALSE)</f>
        <v>FI</v>
      </c>
    </row>
    <row r="135" spans="19:51" x14ac:dyDescent="0.25">
      <c r="S135" s="226" t="s">
        <v>25917</v>
      </c>
      <c r="T135" t="str">
        <f>VLOOKUP(Table_TB_Cost[[#This Row],[Section]],DATA!A:K,2,FALSE)</f>
        <v>C9444U U-Max Lock Stile (Pairs)</v>
      </c>
      <c r="U135">
        <v>6.5</v>
      </c>
      <c r="V135" s="150">
        <f>VLOOKUP(Table_TB_Cost[[#This Row],[Section]],DATA!A:K,4,FALSE)</f>
        <v>2.153</v>
      </c>
      <c r="W135" s="150" t="str">
        <f>LEFT(VLOOKUP(Table_TB_Cost[[#This Row],[Section]],Table5[],10,FALSE),2)</f>
        <v>FI</v>
      </c>
      <c r="X135" s="150" t="str">
        <f>IF(Table_TB_Cost[[#This Row],[Weight/m]]&lt;0.5,1*2.5,"")</f>
        <v/>
      </c>
      <c r="Y135" s="214" t="s">
        <v>98</v>
      </c>
      <c r="Z135" s="227">
        <f>IF(Table_TB_Cost[[#This Row],[Roll?]]="Y",(2.5/Table_TB_Cost[[#This Row],[Weight/m]]/0.8)*3,"")</f>
        <v>4.3543892243381315</v>
      </c>
      <c r="AA135" s="245">
        <f>SUM(VLOOKUP(Table_TB_Cost[[#This Row],[MPG]],TB_MPG,2,FALSE),Table_TB_Cost[[#This Row],[MPM Surcharge]],Table_TB_Cost[[#This Row],[Rolling Factor (Cost/0.8*2.5)]])*Table_TB_Cost[[#This Row],[Weight/m]]*Table_TB_Cost[[#This Row],[Length]]</f>
        <v>502.04414000000003</v>
      </c>
      <c r="AB135" s="245">
        <f>VLOOKUP(Table_TB_Cost[[#This Row],[Section]],AF:AJ,3,FALSE)</f>
        <v>46.777500000000003</v>
      </c>
      <c r="AC135" s="245">
        <f>IF($AB$2="Margin",Table_TB_Cost[[#This Row],[TOTAL COST]]/(1-$AC$2),Table_TB_Cost[[#This Row],[List Price]]*(1-$AC$2))</f>
        <v>93.555000000000007</v>
      </c>
      <c r="AD135" s="4">
        <f>(Table_TB_Cost[[#This Row],[Metal Sell Price]]-Table_TB_Cost[[#This Row],[TOTAL COST]])/Table_TB_Cost[[#This Row],[Metal Sell Price]]</f>
        <v>0.5</v>
      </c>
      <c r="AF135" s="226" t="s">
        <v>25918</v>
      </c>
      <c r="AG135" s="148">
        <v>736213</v>
      </c>
      <c r="AH135">
        <v>117.47750000000001</v>
      </c>
      <c r="AI135">
        <v>117.47750000000001</v>
      </c>
      <c r="AJ135">
        <v>117.47750000000001</v>
      </c>
      <c r="AK135">
        <v>117.47750000000001</v>
      </c>
      <c r="AL135">
        <v>117.47750000000001</v>
      </c>
      <c r="AM135">
        <v>108.21</v>
      </c>
      <c r="AN135">
        <v>108.21142999999999</v>
      </c>
      <c r="AO135">
        <v>108.21091</v>
      </c>
      <c r="AP135">
        <v>110.52970500000001</v>
      </c>
      <c r="AX135" t="s">
        <v>25918</v>
      </c>
      <c r="AY135" s="223" t="str">
        <f>VLOOKUP(AX135,Table_TB_Cost[#All],5,FALSE)</f>
        <v>FI</v>
      </c>
    </row>
    <row r="136" spans="19:51" x14ac:dyDescent="0.25">
      <c r="S136" s="226" t="s">
        <v>25918</v>
      </c>
      <c r="T136" t="str">
        <f>VLOOKUP(Table_TB_Cost[[#This Row],[Section]],DATA!A:K,2,FALSE)</f>
        <v>C9450U U-Max Lock Stile</v>
      </c>
      <c r="U136">
        <v>6.5</v>
      </c>
      <c r="V136" s="150">
        <f>VLOOKUP(Table_TB_Cost[[#This Row],[Section]],DATA!A:K,4,FALSE)</f>
        <v>2.0870000000000002</v>
      </c>
      <c r="W136" s="150" t="str">
        <f>LEFT(VLOOKUP(Table_TB_Cost[[#This Row],[Section]],Table5[],10,FALSE),2)</f>
        <v>FI</v>
      </c>
      <c r="X136" s="150" t="str">
        <f>IF(Table_TB_Cost[[#This Row],[Weight/m]]&lt;0.5,1*2.5,"")</f>
        <v/>
      </c>
      <c r="Y136" s="214" t="s">
        <v>98</v>
      </c>
      <c r="Z136" s="227">
        <f>IF(Table_TB_Cost[[#This Row],[Roll?]]="Y",(2.5/Table_TB_Cost[[#This Row],[Weight/m]]/0.8)*3,"")</f>
        <v>4.49209391471011</v>
      </c>
      <c r="AA136" s="245">
        <f>SUM(VLOOKUP(Table_TB_Cost[[#This Row],[MPG]],TB_MPG,2,FALSE),Table_TB_Cost[[#This Row],[MPM Surcharge]],Table_TB_Cost[[#This Row],[Rolling Factor (Cost/0.8*2.5)]])*Table_TB_Cost[[#This Row],[Weight/m]]*Table_TB_Cost[[#This Row],[Length]]</f>
        <v>488.52206000000001</v>
      </c>
      <c r="AB136" s="245">
        <f>VLOOKUP(Table_TB_Cost[[#This Row],[Section]],AF:AJ,3,FALSE)</f>
        <v>117.47750000000001</v>
      </c>
      <c r="AC136" s="245">
        <f>IF($AB$2="Margin",Table_TB_Cost[[#This Row],[TOTAL COST]]/(1-$AC$2),Table_TB_Cost[[#This Row],[List Price]]*(1-$AC$2))</f>
        <v>234.95500000000001</v>
      </c>
      <c r="AD136" s="4">
        <f>(Table_TB_Cost[[#This Row],[Metal Sell Price]]-Table_TB_Cost[[#This Row],[TOTAL COST]])/Table_TB_Cost[[#This Row],[Metal Sell Price]]</f>
        <v>0.5</v>
      </c>
      <c r="AF136" s="226" t="s">
        <v>25919</v>
      </c>
      <c r="AG136" s="148">
        <v>736214</v>
      </c>
      <c r="AH136">
        <v>95.953330000000008</v>
      </c>
      <c r="AI136">
        <v>95.953330000000008</v>
      </c>
      <c r="AJ136">
        <v>95.953330000000008</v>
      </c>
      <c r="AK136">
        <v>95.953330000000008</v>
      </c>
      <c r="AL136">
        <v>95.953330000000008</v>
      </c>
      <c r="AM136">
        <v>95.953330000000008</v>
      </c>
      <c r="AN136">
        <v>95.953330000000008</v>
      </c>
      <c r="AO136">
        <v>95.953330000000008</v>
      </c>
      <c r="AP136">
        <v>118.54869000000001</v>
      </c>
      <c r="AX136" t="s">
        <v>25919</v>
      </c>
      <c r="AY136" s="223" t="str">
        <f>VLOOKUP(AX136,Table_TB_Cost[#All],5,FALSE)</f>
        <v>FJ</v>
      </c>
    </row>
    <row r="137" spans="19:51" x14ac:dyDescent="0.25">
      <c r="S137" s="226" t="s">
        <v>25919</v>
      </c>
      <c r="T137" t="str">
        <f>VLOOKUP(Table_TB_Cost[[#This Row],[Section]],DATA!A:K,2,FALSE)</f>
        <v>C9451U U-Max Bifold Receiver Stile</v>
      </c>
      <c r="U137">
        <v>6.5</v>
      </c>
      <c r="V137" s="150">
        <f>VLOOKUP(Table_TB_Cost[[#This Row],[Section]],DATA!A:K,4,FALSE)</f>
        <v>2.1139999999999999</v>
      </c>
      <c r="W137" s="150" t="str">
        <f>LEFT(VLOOKUP(Table_TB_Cost[[#This Row],[Section]],Table5[],10,FALSE),2)</f>
        <v>FJ</v>
      </c>
      <c r="X137" s="150" t="str">
        <f>IF(Table_TB_Cost[[#This Row],[Weight/m]]&lt;0.5,1*2.5,"")</f>
        <v/>
      </c>
      <c r="Y137" s="214" t="s">
        <v>98</v>
      </c>
      <c r="Z137" s="227">
        <f>IF(Table_TB_Cost[[#This Row],[Roll?]]="Y",(2.5/Table_TB_Cost[[#This Row],[Weight/m]]/0.8)*3,"")</f>
        <v>4.4347209082308421</v>
      </c>
      <c r="AA137" s="245">
        <f>SUM(VLOOKUP(Table_TB_Cost[[#This Row],[MPG]],TB_MPG,2,FALSE),Table_TB_Cost[[#This Row],[MPM Surcharge]],Table_TB_Cost[[#This Row],[Rolling Factor (Cost/0.8*2.5)]])*Table_TB_Cost[[#This Row],[Weight/m]]*Table_TB_Cost[[#This Row],[Length]]</f>
        <v>542.00990999999999</v>
      </c>
      <c r="AB137" s="245">
        <f>VLOOKUP(Table_TB_Cost[[#This Row],[Section]],AF:AJ,3,FALSE)</f>
        <v>95.953330000000008</v>
      </c>
      <c r="AC137" s="245">
        <f>IF($AB$2="Margin",Table_TB_Cost[[#This Row],[TOTAL COST]]/(1-$AC$2),Table_TB_Cost[[#This Row],[List Price]]*(1-$AC$2))</f>
        <v>191.90666000000002</v>
      </c>
      <c r="AD137" s="4">
        <f>(Table_TB_Cost[[#This Row],[Metal Sell Price]]-Table_TB_Cost[[#This Row],[TOTAL COST]])/Table_TB_Cost[[#This Row],[Metal Sell Price]]</f>
        <v>0.5</v>
      </c>
      <c r="AF137" s="226" t="s">
        <v>26710</v>
      </c>
      <c r="AG137" s="148">
        <v>736233</v>
      </c>
      <c r="AH137">
        <v>157.53332999999998</v>
      </c>
      <c r="AI137">
        <v>157.53286</v>
      </c>
      <c r="AJ137">
        <v>142.334</v>
      </c>
      <c r="AK137">
        <v>140.44053</v>
      </c>
      <c r="AL137">
        <v>140.44053</v>
      </c>
      <c r="AM137">
        <v>140.44053</v>
      </c>
      <c r="AN137">
        <v>140.44053</v>
      </c>
      <c r="AO137">
        <v>140.25874999999999</v>
      </c>
      <c r="AX137" t="s">
        <v>26710</v>
      </c>
      <c r="AY137" s="223" t="str">
        <f>VLOOKUP(AX137,Table_TB_Cost[#All],5,FALSE)</f>
        <v>FJ</v>
      </c>
    </row>
    <row r="138" spans="19:51" x14ac:dyDescent="0.25">
      <c r="S138" s="226" t="s">
        <v>26710</v>
      </c>
      <c r="T138" t="str">
        <f>VLOOKUP(Table_TB_Cost[[#This Row],[Section]],DATA!A:K,2,FALSE)</f>
        <v>629TB Sub Head 150x60</v>
      </c>
      <c r="U138">
        <v>6.5</v>
      </c>
      <c r="V138" s="150">
        <f>VLOOKUP(Table_TB_Cost[[#This Row],[Section]],DATA!A:K,4,FALSE)</f>
        <v>2.4929999999999999</v>
      </c>
      <c r="W138" s="150" t="str">
        <f>LEFT(VLOOKUP(Table_TB_Cost[[#This Row],[Section]],Table5[],10,FALSE),2)</f>
        <v>FJ</v>
      </c>
      <c r="X138" s="150" t="str">
        <f>IF(Table_TB_Cost[[#This Row],[Weight/m]]&lt;0.5,1*2.5,"")</f>
        <v/>
      </c>
      <c r="Y138" s="214" t="s">
        <v>98</v>
      </c>
      <c r="Z138" s="227">
        <f>IF(Table_TB_Cost[[#This Row],[Roll?]]="Y",(2.5/Table_TB_Cost[[#This Row],[Weight/m]]/0.8)*2.5*1.04,"")</f>
        <v>3.2591255515443245</v>
      </c>
      <c r="AA138" s="245">
        <f>SUM(VLOOKUP(Table_TB_Cost[[#This Row],[MPG]],TB_MPG,2,FALSE),Table_TB_Cost[[#This Row],[MPM Surcharge]],Table_TB_Cost[[#This Row],[Rolling Factor (Cost/0.8*2.5)]])*Table_TB_Cost[[#This Row],[Weight/m]]*Table_TB_Cost[[#This Row],[Length]]</f>
        <v>620.13204499999983</v>
      </c>
      <c r="AB138" s="245">
        <f>VLOOKUP(Table_TB_Cost[[#This Row],[Section]],AF:AJ,3,FALSE)</f>
        <v>157.53332999999998</v>
      </c>
      <c r="AC138" s="245">
        <f>IF($AB$2="Margin",Table_TB_Cost[[#This Row],[TOTAL COST]]/(1-$AC$2),Table_TB_Cost[[#This Row],[List Price]]*(1-$AC$2))</f>
        <v>315.06665999999996</v>
      </c>
      <c r="AD138" s="4">
        <f>(Table_TB_Cost[[#This Row],[Metal Sell Price]]-Table_TB_Cost[[#This Row],[TOTAL COST]])/Table_TB_Cost[[#This Row],[Metal Sell Price]]</f>
        <v>0.5</v>
      </c>
      <c r="AF138" s="226" t="s">
        <v>26712</v>
      </c>
      <c r="AG138" s="148">
        <v>736234</v>
      </c>
      <c r="AH138">
        <v>192.85545000000002</v>
      </c>
      <c r="AI138">
        <v>179.22176000000002</v>
      </c>
      <c r="AJ138">
        <v>171.07</v>
      </c>
      <c r="AK138">
        <v>171.07</v>
      </c>
      <c r="AL138">
        <v>171.07</v>
      </c>
      <c r="AM138">
        <v>228.32333</v>
      </c>
      <c r="AN138">
        <v>228.32333</v>
      </c>
      <c r="AO138">
        <v>228.32333</v>
      </c>
      <c r="AX138" t="s">
        <v>26712</v>
      </c>
      <c r="AY138" s="223" t="str">
        <f>VLOOKUP(AX138,Table_TB_Cost[#All],5,FALSE)</f>
        <v>FM</v>
      </c>
    </row>
    <row r="139" spans="19:51" x14ac:dyDescent="0.25">
      <c r="S139" s="226" t="s">
        <v>26712</v>
      </c>
      <c r="T139" t="str">
        <f>VLOOKUP(Table_TB_Cost[[#This Row],[Section]],DATA!A:K,2,FALSE)</f>
        <v>629TB Sub Sill Extended Leg</v>
      </c>
      <c r="U139">
        <v>6.5</v>
      </c>
      <c r="V139" s="150">
        <f>VLOOKUP(Table_TB_Cost[[#This Row],[Section]],DATA!A:K,4,FALSE)</f>
        <v>2.226</v>
      </c>
      <c r="W139" s="150" t="str">
        <f>LEFT(VLOOKUP(Table_TB_Cost[[#This Row],[Section]],Table5[],10,FALSE),2)</f>
        <v>FM</v>
      </c>
      <c r="X139" s="150" t="str">
        <f>IF(Table_TB_Cost[[#This Row],[Weight/m]]&lt;0.5,1*2.5,"")</f>
        <v/>
      </c>
      <c r="Y139" s="214" t="s">
        <v>98</v>
      </c>
      <c r="Z139" s="227">
        <f>IF(Table_TB_Cost[[#This Row],[Roll?]]="Y",(2.5/Table_TB_Cost[[#This Row],[Weight/m]]/0.8)*2.5*1.04,"")</f>
        <v>3.6500449236298294</v>
      </c>
      <c r="AA139" s="245">
        <f>SUM(VLOOKUP(Table_TB_Cost[[#This Row],[MPG]],TB_MPG,2,FALSE),Table_TB_Cost[[#This Row],[MPM Surcharge]],Table_TB_Cost[[#This Row],[Rolling Factor (Cost/0.8*2.5)]])*Table_TB_Cost[[#This Row],[Weight/m]]*Table_TB_Cost[[#This Row],[Length]]</f>
        <v>711.58606999999995</v>
      </c>
      <c r="AB139" s="245">
        <f>VLOOKUP(Table_TB_Cost[[#This Row],[Section]],AF:AJ,3,FALSE)</f>
        <v>192.85545000000002</v>
      </c>
      <c r="AC139" s="245">
        <f>IF($AB$2="Margin",Table_TB_Cost[[#This Row],[TOTAL COST]]/(1-$AC$2),Table_TB_Cost[[#This Row],[List Price]]*(1-$AC$2))</f>
        <v>385.71090000000004</v>
      </c>
      <c r="AD139" s="4">
        <f>(Table_TB_Cost[[#This Row],[Metal Sell Price]]-Table_TB_Cost[[#This Row],[TOTAL COST]])/Table_TB_Cost[[#This Row],[Metal Sell Price]]</f>
        <v>0.5</v>
      </c>
      <c r="AF139" s="226" t="s">
        <v>27599</v>
      </c>
      <c r="AG139" s="148">
        <v>737384</v>
      </c>
      <c r="AH139">
        <v>175.86444</v>
      </c>
      <c r="AI139">
        <v>173.69432</v>
      </c>
      <c r="AJ139">
        <v>165.28160999999997</v>
      </c>
      <c r="AK139">
        <v>165.28145999999998</v>
      </c>
      <c r="AL139">
        <v>165.28139999999999</v>
      </c>
      <c r="AM139">
        <v>133.66900000000001</v>
      </c>
      <c r="AN139" s="226"/>
      <c r="AO139" s="226"/>
      <c r="AX139" t="s">
        <v>27599</v>
      </c>
      <c r="AY139" s="223" t="str">
        <f>VLOOKUP(AX139,Table_TB_Cost[#All],5,FALSE)</f>
        <v>FJ</v>
      </c>
    </row>
    <row r="140" spans="19:51" x14ac:dyDescent="0.25">
      <c r="S140" s="226" t="s">
        <v>27599</v>
      </c>
      <c r="T140" t="str">
        <f>VLOOKUP(Table_TB_Cost[[#This Row],[Section]],DATA!A:K,2,FALSE)</f>
        <v>994TB - 150mm Sill</v>
      </c>
      <c r="U140">
        <v>6.5</v>
      </c>
      <c r="V140" s="150">
        <f>VLOOKUP(Table_TB_Cost[[#This Row],[Section]],DATA!A:K,4,FALSE)</f>
        <v>2.9009999999999998</v>
      </c>
      <c r="W140" s="150" t="str">
        <f>LEFT(VLOOKUP(Table_TB_Cost[[#This Row],[Section]],Table5[],10,FALSE),2)</f>
        <v>FJ</v>
      </c>
      <c r="X140" s="150" t="str">
        <f>IF(Table_TB_Cost[[#This Row],[Weight/m]]&lt;0.5,1*2.5,"")</f>
        <v/>
      </c>
      <c r="Y140" s="214" t="s">
        <v>98</v>
      </c>
      <c r="Z140" s="227">
        <f>IF(Table_TB_Cost[[#This Row],[Roll?]]="Y",(2.5/Table_TB_Cost[[#This Row],[Weight/m]]/0.8)*2.5*1.04,"")</f>
        <v>2.8007583591864873</v>
      </c>
      <c r="AA140" s="245">
        <f>SUM(VLOOKUP(Table_TB_Cost[[#This Row],[MPG]],TB_MPG,2,FALSE),Table_TB_Cost[[#This Row],[MPM Surcharge]],Table_TB_Cost[[#This Row],[Rolling Factor (Cost/0.8*2.5)]])*Table_TB_Cost[[#This Row],[Weight/m]]*Table_TB_Cost[[#This Row],[Length]]</f>
        <v>712.978565</v>
      </c>
      <c r="AB140" s="245">
        <f>VLOOKUP(Table_TB_Cost[[#This Row],[Section]],AF:AJ,3,FALSE)</f>
        <v>175.86444</v>
      </c>
      <c r="AC140" s="245">
        <f>IF($AB$2="Margin",Table_TB_Cost[[#This Row],[TOTAL COST]]/(1-$AC$2),Table_TB_Cost[[#This Row],[List Price]]*(1-$AC$2))</f>
        <v>351.72888</v>
      </c>
      <c r="AD140" s="4">
        <f>(Table_TB_Cost[[#This Row],[Metal Sell Price]]-Table_TB_Cost[[#This Row],[TOTAL COST]])/Table_TB_Cost[[#This Row],[Metal Sell Price]]</f>
        <v>0.5</v>
      </c>
      <c r="AF140" s="226" t="s">
        <v>27601</v>
      </c>
      <c r="AG140" s="148">
        <v>737385</v>
      </c>
      <c r="AH140">
        <v>159.40332999999998</v>
      </c>
      <c r="AI140">
        <v>157.16105999999999</v>
      </c>
      <c r="AJ140">
        <v>150.52542000000003</v>
      </c>
      <c r="AK140">
        <v>150.52526</v>
      </c>
      <c r="AL140">
        <v>150.52632999999997</v>
      </c>
      <c r="AM140">
        <v>92.971770000000006</v>
      </c>
      <c r="AN140" s="226"/>
      <c r="AO140" s="226"/>
      <c r="AX140" t="s">
        <v>27601</v>
      </c>
      <c r="AY140" s="223" t="str">
        <f>VLOOKUP(AX140,Table_TB_Cost[#All],5,FALSE)</f>
        <v>FJ</v>
      </c>
    </row>
    <row r="141" spans="19:51" x14ac:dyDescent="0.25">
      <c r="S141" s="226" t="s">
        <v>27601</v>
      </c>
      <c r="T141" t="str">
        <f>VLOOKUP(Table_TB_Cost[[#This Row],[Section]],DATA!A:K,2,FALSE)</f>
        <v>994TB - 150mm Head</v>
      </c>
      <c r="U141">
        <v>6.5</v>
      </c>
      <c r="V141" s="150">
        <f>VLOOKUP(Table_TB_Cost[[#This Row],[Section]],DATA!A:K,4,FALSE)</f>
        <v>2.4249999999999998</v>
      </c>
      <c r="W141" s="150" t="str">
        <f>LEFT(VLOOKUP(Table_TB_Cost[[#This Row],[Section]],Table5[],10,FALSE),2)</f>
        <v>FJ</v>
      </c>
      <c r="X141" s="150" t="str">
        <f>IF(Table_TB_Cost[[#This Row],[Weight/m]]&lt;0.5,1*2.5,"")</f>
        <v/>
      </c>
      <c r="Y141" s="214" t="s">
        <v>98</v>
      </c>
      <c r="Z141" s="227">
        <f>IF(Table_TB_Cost[[#This Row],[Roll?]]="Y",(2.5/Table_TB_Cost[[#This Row],[Weight/m]]/0.8)*2.5*1.04,"")</f>
        <v>3.3505154639175259</v>
      </c>
      <c r="AA141" s="245">
        <f>SUM(VLOOKUP(Table_TB_Cost[[#This Row],[MPG]],TB_MPG,2,FALSE),Table_TB_Cost[[#This Row],[MPM Surcharge]],Table_TB_Cost[[#This Row],[Rolling Factor (Cost/0.8*2.5)]])*Table_TB_Cost[[#This Row],[Weight/m]]*Table_TB_Cost[[#This Row],[Length]]</f>
        <v>604.65762499999983</v>
      </c>
      <c r="AB141" s="245">
        <f>VLOOKUP(Table_TB_Cost[[#This Row],[Section]],AF:AJ,3,FALSE)</f>
        <v>159.40332999999998</v>
      </c>
      <c r="AC141" s="245">
        <f>IF($AB$2="Margin",Table_TB_Cost[[#This Row],[TOTAL COST]]/(1-$AC$2),Table_TB_Cost[[#This Row],[List Price]]*(1-$AC$2))</f>
        <v>318.80665999999997</v>
      </c>
      <c r="AD141" s="4">
        <f>(Table_TB_Cost[[#This Row],[Metal Sell Price]]-Table_TB_Cost[[#This Row],[TOTAL COST]])/Table_TB_Cost[[#This Row],[Metal Sell Price]]</f>
        <v>0.5</v>
      </c>
      <c r="AF141" s="226" t="s">
        <v>27603</v>
      </c>
      <c r="AG141" s="148">
        <v>737386</v>
      </c>
      <c r="AH141">
        <v>219.33125000000001</v>
      </c>
      <c r="AI141">
        <v>219.33125000000001</v>
      </c>
      <c r="AJ141">
        <v>209.23699999999999</v>
      </c>
      <c r="AK141">
        <v>209.23699999999999</v>
      </c>
      <c r="AL141">
        <v>205.185</v>
      </c>
      <c r="AM141">
        <v>186.07980000000001</v>
      </c>
      <c r="AN141" s="226"/>
      <c r="AO141" s="226"/>
      <c r="AX141" t="s">
        <v>27603</v>
      </c>
      <c r="AY141" s="223" t="str">
        <f>VLOOKUP(AX141,Table_TB_Cost[#All],5,FALSE)</f>
        <v>FJ</v>
      </c>
    </row>
    <row r="142" spans="19:51" x14ac:dyDescent="0.25">
      <c r="S142" s="226" t="s">
        <v>27603</v>
      </c>
      <c r="T142" t="str">
        <f>VLOOKUP(Table_TB_Cost[[#This Row],[Section]],DATA!A:K,2,FALSE)</f>
        <v>994TB - 150mm Medium Meeting Stile (F)</v>
      </c>
      <c r="U142">
        <v>6.5</v>
      </c>
      <c r="V142" s="150">
        <f>VLOOKUP(Table_TB_Cost[[#This Row],[Section]],DATA!A:K,4,FALSE)</f>
        <v>3.5939999999999999</v>
      </c>
      <c r="W142" s="150" t="str">
        <f>LEFT(VLOOKUP(Table_TB_Cost[[#This Row],[Section]],Table5[],10,FALSE),2)</f>
        <v>FJ</v>
      </c>
      <c r="X142" s="150" t="str">
        <f>IF(Table_TB_Cost[[#This Row],[Weight/m]]&lt;0.5,1*2.5,"")</f>
        <v/>
      </c>
      <c r="Y142" s="214" t="s">
        <v>98</v>
      </c>
      <c r="Z142" s="227">
        <f>IF(Table_TB_Cost[[#This Row],[Roll?]]="Y",(2.5/Table_TB_Cost[[#This Row],[Weight/m]]/0.8)*2.5*1.04,"")</f>
        <v>2.2607122982749028</v>
      </c>
      <c r="AA142" s="245">
        <f>SUM(VLOOKUP(Table_TB_Cost[[#This Row],[MPG]],TB_MPG,2,FALSE),Table_TB_Cost[[#This Row],[MPM Surcharge]],Table_TB_Cost[[#This Row],[Rolling Factor (Cost/0.8*2.5)]])*Table_TB_Cost[[#This Row],[Weight/m]]*Table_TB_Cost[[#This Row],[Length]]</f>
        <v>870.68110999999999</v>
      </c>
      <c r="AB142" s="245">
        <f>VLOOKUP(Table_TB_Cost[[#This Row],[Section]],AF:AJ,3,FALSE)</f>
        <v>219.33125000000001</v>
      </c>
      <c r="AC142" s="245">
        <f>IF($AB$2="Margin",Table_TB_Cost[[#This Row],[TOTAL COST]]/(1-$AC$2),Table_TB_Cost[[#This Row],[List Price]]*(1-$AC$2))</f>
        <v>438.66250000000002</v>
      </c>
      <c r="AD142" s="4">
        <f>(Table_TB_Cost[[#This Row],[Metal Sell Price]]-Table_TB_Cost[[#This Row],[TOTAL COST]])/Table_TB_Cost[[#This Row],[Metal Sell Price]]</f>
        <v>0.5</v>
      </c>
      <c r="AF142" s="226" t="s">
        <v>27605</v>
      </c>
      <c r="AG142" s="148">
        <v>737387</v>
      </c>
      <c r="AH142">
        <v>103.96149000000001</v>
      </c>
      <c r="AI142">
        <v>103.09833</v>
      </c>
      <c r="AJ142">
        <v>101.00393</v>
      </c>
      <c r="AK142">
        <v>99.224670000000003</v>
      </c>
      <c r="AL142">
        <v>99.670770000000005</v>
      </c>
      <c r="AM142">
        <v>88.399559999999994</v>
      </c>
      <c r="AN142" s="226"/>
      <c r="AO142" s="226"/>
      <c r="AX142" t="s">
        <v>27605</v>
      </c>
      <c r="AY142" s="223" t="str">
        <f>VLOOKUP(AX142,Table_TB_Cost[#All],5,FALSE)</f>
        <v>FJ</v>
      </c>
    </row>
    <row r="143" spans="19:51" x14ac:dyDescent="0.25">
      <c r="S143" s="226" t="s">
        <v>27605</v>
      </c>
      <c r="T143" t="str">
        <f>VLOOKUP(Table_TB_Cost[[#This Row],[Section]],DATA!A:K,2,FALSE)</f>
        <v>440TB - 150mm Jamb Adaptor</v>
      </c>
      <c r="U143">
        <v>6.5</v>
      </c>
      <c r="V143" s="150">
        <f>VLOOKUP(Table_TB_Cost[[#This Row],[Section]],DATA!A:K,4,FALSE)</f>
        <v>1.706</v>
      </c>
      <c r="W143" s="150" t="str">
        <f>LEFT(VLOOKUP(Table_TB_Cost[[#This Row],[Section]],Table5[],10,FALSE),2)</f>
        <v>FJ</v>
      </c>
      <c r="X143" s="150" t="str">
        <f>IF(Table_TB_Cost[[#This Row],[Weight/m]]&lt;0.5,1*2.5,"")</f>
        <v/>
      </c>
      <c r="Y143" s="214" t="s">
        <v>98</v>
      </c>
      <c r="Z143" s="227">
        <f>IF(Table_TB_Cost[[#This Row],[Roll?]]="Y",(2.5/Table_TB_Cost[[#This Row],[Weight/m]]/0.8)*2.5*1.04,"")</f>
        <v>4.7626025791324738</v>
      </c>
      <c r="AA143" s="245">
        <f>SUM(VLOOKUP(Table_TB_Cost[[#This Row],[MPG]],TB_MPG,2,FALSE),Table_TB_Cost[[#This Row],[MPM Surcharge]],Table_TB_Cost[[#This Row],[Rolling Factor (Cost/0.8*2.5)]])*Table_TB_Cost[[#This Row],[Weight/m]]*Table_TB_Cost[[#This Row],[Length]]</f>
        <v>441.03838999999994</v>
      </c>
      <c r="AB143" s="245">
        <f>VLOOKUP(Table_TB_Cost[[#This Row],[Section]],AF:AJ,3,FALSE)</f>
        <v>103.96149000000001</v>
      </c>
      <c r="AC143" s="245">
        <f>IF($AB$2="Margin",Table_TB_Cost[[#This Row],[TOTAL COST]]/(1-$AC$2),Table_TB_Cost[[#This Row],[List Price]]*(1-$AC$2))</f>
        <v>207.92298000000002</v>
      </c>
      <c r="AD143" s="4">
        <f>(Table_TB_Cost[[#This Row],[Metal Sell Price]]-Table_TB_Cost[[#This Row],[TOTAL COST]])/Table_TB_Cost[[#This Row],[Metal Sell Price]]</f>
        <v>0.5</v>
      </c>
      <c r="AF143" s="226" t="s">
        <v>27607</v>
      </c>
      <c r="AG143" s="148">
        <v>737388</v>
      </c>
      <c r="AH143">
        <v>239.62921</v>
      </c>
      <c r="AI143">
        <v>232.19049999999999</v>
      </c>
      <c r="AJ143">
        <v>224.26357000000002</v>
      </c>
      <c r="AK143">
        <v>224.26367000000002</v>
      </c>
      <c r="AL143">
        <v>224.26367000000002</v>
      </c>
      <c r="AM143">
        <v>200.68727999999999</v>
      </c>
      <c r="AN143" s="226"/>
      <c r="AO143" s="226"/>
      <c r="AX143" t="s">
        <v>27607</v>
      </c>
      <c r="AY143" s="223" t="str">
        <f>VLOOKUP(AX143,Table_TB_Cost[#All],5,FALSE)</f>
        <v>FJ</v>
      </c>
    </row>
    <row r="144" spans="19:51" x14ac:dyDescent="0.25">
      <c r="S144" s="226" t="s">
        <v>27607</v>
      </c>
      <c r="T144" t="str">
        <f>VLOOKUP(Table_TB_Cost[[#This Row],[Section]],DATA!A:K,2,FALSE)</f>
        <v>994TB - Medium Interlock</v>
      </c>
      <c r="U144">
        <v>6.5</v>
      </c>
      <c r="V144" s="150">
        <f>VLOOKUP(Table_TB_Cost[[#This Row],[Section]],DATA!A:K,4,FALSE)</f>
        <v>3.9609999999999999</v>
      </c>
      <c r="W144" s="150" t="str">
        <f>LEFT(VLOOKUP(Table_TB_Cost[[#This Row],[Section]],Table5[],10,FALSE),2)</f>
        <v>FJ</v>
      </c>
      <c r="X144" s="150" t="str">
        <f>IF(Table_TB_Cost[[#This Row],[Weight/m]]&lt;0.5,1*2.5,"")</f>
        <v/>
      </c>
      <c r="Y144" s="214" t="s">
        <v>98</v>
      </c>
      <c r="Z144" s="227">
        <f>IF(Table_TB_Cost[[#This Row],[Roll?]]="Y",(2.5/Table_TB_Cost[[#This Row],[Weight/m]]/0.8)*2.5*1.04,"")</f>
        <v>2.0512496844231252</v>
      </c>
      <c r="AA144" s="245">
        <f>SUM(VLOOKUP(Table_TB_Cost[[#This Row],[MPG]],TB_MPG,2,FALSE),Table_TB_Cost[[#This Row],[MPM Surcharge]],Table_TB_Cost[[#This Row],[Rolling Factor (Cost/0.8*2.5)]])*Table_TB_Cost[[#This Row],[Weight/m]]*Table_TB_Cost[[#This Row],[Length]]</f>
        <v>954.19746499999997</v>
      </c>
      <c r="AB144" s="245">
        <f>VLOOKUP(Table_TB_Cost[[#This Row],[Section]],AF:AJ,3,FALSE)</f>
        <v>239.62921</v>
      </c>
      <c r="AC144" s="245">
        <f>IF($AB$2="Margin",Table_TB_Cost[[#This Row],[TOTAL COST]]/(1-$AC$2),Table_TB_Cost[[#This Row],[List Price]]*(1-$AC$2))</f>
        <v>479.25842</v>
      </c>
      <c r="AD144" s="4">
        <f>(Table_TB_Cost[[#This Row],[Metal Sell Price]]-Table_TB_Cost[[#This Row],[TOTAL COST]])/Table_TB_Cost[[#This Row],[Metal Sell Price]]</f>
        <v>0.5</v>
      </c>
      <c r="AF144" t="s">
        <v>27609</v>
      </c>
      <c r="AG144" s="148">
        <v>737389</v>
      </c>
      <c r="AH144">
        <v>132.50273000000001</v>
      </c>
      <c r="AI144">
        <v>132.50273000000001</v>
      </c>
      <c r="AJ144">
        <v>132.50167000000002</v>
      </c>
      <c r="AK144">
        <v>132.50133</v>
      </c>
      <c r="AL144">
        <v>131.61142999999998</v>
      </c>
      <c r="AM144">
        <v>123.39961</v>
      </c>
      <c r="AX144" t="s">
        <v>27609</v>
      </c>
      <c r="AY144" s="223" t="str">
        <f>VLOOKUP(AX144,Table_TB_Cost[#All],5,FALSE)</f>
        <v>FJ</v>
      </c>
    </row>
    <row r="145" spans="19:51" x14ac:dyDescent="0.25">
      <c r="S145" s="226" t="s">
        <v>27609</v>
      </c>
      <c r="T145" t="str">
        <f>VLOOKUP(Table_TB_Cost[[#This Row],[Section]],DATA!A:K,2,FALSE)</f>
        <v>994TB - Meeting Stile (F)</v>
      </c>
      <c r="U145">
        <v>6.5</v>
      </c>
      <c r="V145" s="150">
        <f>VLOOKUP(Table_TB_Cost[[#This Row],[Section]],DATA!A:K,4,FALSE)</f>
        <v>1.9430000000000001</v>
      </c>
      <c r="W145" s="150" t="str">
        <f>LEFT(VLOOKUP(Table_TB_Cost[[#This Row],[Section]],Table5[],10,FALSE),2)</f>
        <v>FJ</v>
      </c>
      <c r="X145" s="150" t="str">
        <f>IF(Table_TB_Cost[[#This Row],[Weight/m]]&lt;0.5,1*2.5,"")</f>
        <v/>
      </c>
      <c r="Y145" s="214" t="s">
        <v>98</v>
      </c>
      <c r="Z145" s="227">
        <f>IF(Table_TB_Cost[[#This Row],[Roll?]]="Y",(2.5/Table_TB_Cost[[#This Row],[Weight/m]]/0.8)*2.5*1.04,"")</f>
        <v>4.1816778178075147</v>
      </c>
      <c r="AA145" s="245">
        <f>SUM(VLOOKUP(Table_TB_Cost[[#This Row],[MPG]],TB_MPG,2,FALSE),Table_TB_Cost[[#This Row],[MPM Surcharge]],Table_TB_Cost[[#This Row],[Rolling Factor (Cost/0.8*2.5)]])*Table_TB_Cost[[#This Row],[Weight/m]]*Table_TB_Cost[[#This Row],[Length]]</f>
        <v>494.97129500000005</v>
      </c>
      <c r="AB145" s="245">
        <f>VLOOKUP(Table_TB_Cost[[#This Row],[Section]],AF:AJ,3,FALSE)</f>
        <v>132.50273000000001</v>
      </c>
      <c r="AC145" s="245">
        <f>IF($AB$2="Margin",Table_TB_Cost[[#This Row],[TOTAL COST]]/(1-$AC$2),Table_TB_Cost[[#This Row],[List Price]]*(1-$AC$2))</f>
        <v>265.00546000000003</v>
      </c>
      <c r="AD145" s="4">
        <f>(Table_TB_Cost[[#This Row],[Metal Sell Price]]-Table_TB_Cost[[#This Row],[TOTAL COST]])/Table_TB_Cost[[#This Row],[Metal Sell Price]]</f>
        <v>0.5</v>
      </c>
      <c r="AF145" t="s">
        <v>27611</v>
      </c>
      <c r="AG145" s="148">
        <v>737390</v>
      </c>
      <c r="AH145">
        <v>135.38499999999999</v>
      </c>
      <c r="AI145">
        <v>135.38470999999998</v>
      </c>
      <c r="AJ145">
        <v>134.09143</v>
      </c>
      <c r="AK145">
        <v>134.09117999999998</v>
      </c>
      <c r="AL145">
        <v>131.96143000000001</v>
      </c>
      <c r="AM145">
        <v>121.94839</v>
      </c>
      <c r="AX145" t="s">
        <v>27611</v>
      </c>
      <c r="AY145" s="223" t="str">
        <f>VLOOKUP(AX145,Table_TB_Cost[#All],5,FALSE)</f>
        <v>FJ</v>
      </c>
    </row>
    <row r="146" spans="19:51" x14ac:dyDescent="0.25">
      <c r="S146" s="226" t="s">
        <v>27611</v>
      </c>
      <c r="T146" t="str">
        <f>VLOOKUP(Table_TB_Cost[[#This Row],[Section]],DATA!A:K,2,FALSE)</f>
        <v>994TB - Meeting Stile (M)</v>
      </c>
      <c r="U146">
        <v>6.5</v>
      </c>
      <c r="V146" s="150">
        <f>VLOOKUP(Table_TB_Cost[[#This Row],[Section]],DATA!A:K,4,FALSE)</f>
        <v>2.0459999999999998</v>
      </c>
      <c r="W146" s="150" t="str">
        <f>LEFT(VLOOKUP(Table_TB_Cost[[#This Row],[Section]],Table5[],10,FALSE),2)</f>
        <v>FJ</v>
      </c>
      <c r="X146" s="150" t="str">
        <f>IF(Table_TB_Cost[[#This Row],[Weight/m]]&lt;0.5,1*2.5,"")</f>
        <v/>
      </c>
      <c r="Y146" s="214" t="s">
        <v>98</v>
      </c>
      <c r="Z146" s="227">
        <f>IF(Table_TB_Cost[[#This Row],[Roll?]]="Y",(2.5/Table_TB_Cost[[#This Row],[Weight/m]]/0.8)*2.5*1.04,"")</f>
        <v>3.9711632453567938</v>
      </c>
      <c r="AA146" s="245">
        <f>SUM(VLOOKUP(Table_TB_Cost[[#This Row],[MPG]],TB_MPG,2,FALSE),Table_TB_Cost[[#This Row],[MPM Surcharge]],Table_TB_Cost[[#This Row],[Rolling Factor (Cost/0.8*2.5)]])*Table_TB_Cost[[#This Row],[Weight/m]]*Table_TB_Cost[[#This Row],[Length]]</f>
        <v>518.41048999999987</v>
      </c>
      <c r="AB146" s="245">
        <f>VLOOKUP(Table_TB_Cost[[#This Row],[Section]],AF:AJ,3,FALSE)</f>
        <v>135.38499999999999</v>
      </c>
      <c r="AC146" s="245">
        <f>IF($AB$2="Margin",Table_TB_Cost[[#This Row],[TOTAL COST]]/(1-$AC$2),Table_TB_Cost[[#This Row],[List Price]]*(1-$AC$2))</f>
        <v>270.77</v>
      </c>
      <c r="AD146" s="4">
        <f>(Table_TB_Cost[[#This Row],[Metal Sell Price]]-Table_TB_Cost[[#This Row],[TOTAL COST]])/Table_TB_Cost[[#This Row],[Metal Sell Price]]</f>
        <v>0.5</v>
      </c>
      <c r="AF146" t="s">
        <v>27613</v>
      </c>
      <c r="AG146" s="148">
        <v>737391</v>
      </c>
      <c r="AH146">
        <v>98.453130000000002</v>
      </c>
      <c r="AI146">
        <v>98.453159999999997</v>
      </c>
      <c r="AJ146">
        <v>94.882859999999994</v>
      </c>
      <c r="AK146">
        <v>94.883080000000007</v>
      </c>
      <c r="AL146">
        <v>94.883330000000001</v>
      </c>
      <c r="AM146">
        <v>87.591849999999994</v>
      </c>
      <c r="AX146" t="s">
        <v>27613</v>
      </c>
      <c r="AY146" s="223" t="str">
        <f>VLOOKUP(AX146,Table_TB_Cost[#All],5,FALSE)</f>
        <v>FJ</v>
      </c>
    </row>
    <row r="147" spans="19:51" x14ac:dyDescent="0.25">
      <c r="S147" s="226" t="s">
        <v>27613</v>
      </c>
      <c r="T147" t="str">
        <f>VLOOKUP(Table_TB_Cost[[#This Row],[Section]],DATA!A:K,2,FALSE)</f>
        <v>994TB - Pocketed Head Infill</v>
      </c>
      <c r="U147">
        <v>6.5</v>
      </c>
      <c r="V147" s="150">
        <f>VLOOKUP(Table_TB_Cost[[#This Row],[Section]],DATA!A:K,4,FALSE)</f>
        <v>1.323</v>
      </c>
      <c r="W147" s="150" t="str">
        <f>LEFT(VLOOKUP(Table_TB_Cost[[#This Row],[Section]],Table5[],10,FALSE),2)</f>
        <v>FJ</v>
      </c>
      <c r="X147" s="150" t="str">
        <f>IF(Table_TB_Cost[[#This Row],[Weight/m]]&lt;0.5,1*2.5,"")</f>
        <v/>
      </c>
      <c r="Y147" s="214" t="s">
        <v>98</v>
      </c>
      <c r="Z147" s="227">
        <f>IF(Table_TB_Cost[[#This Row],[Roll?]]="Y",(2.5/Table_TB_Cost[[#This Row],[Weight/m]]/0.8)*2.5*1.04,"")</f>
        <v>6.1413454270597132</v>
      </c>
      <c r="AA147" s="245">
        <f>SUM(VLOOKUP(Table_TB_Cost[[#This Row],[MPG]],TB_MPG,2,FALSE),Table_TB_Cost[[#This Row],[MPM Surcharge]],Table_TB_Cost[[#This Row],[Rolling Factor (Cost/0.8*2.5)]])*Table_TB_Cost[[#This Row],[Weight/m]]*Table_TB_Cost[[#This Row],[Length]]</f>
        <v>353.88099499999993</v>
      </c>
      <c r="AB147" s="245">
        <f>VLOOKUP(Table_TB_Cost[[#This Row],[Section]],AF:AJ,3,FALSE)</f>
        <v>98.453130000000002</v>
      </c>
      <c r="AC147" s="245">
        <f>IF($AB$2="Margin",Table_TB_Cost[[#This Row],[TOTAL COST]]/(1-$AC$2),Table_TB_Cost[[#This Row],[List Price]]*(1-$AC$2))</f>
        <v>196.90626</v>
      </c>
      <c r="AD147" s="4">
        <f>(Table_TB_Cost[[#This Row],[Metal Sell Price]]-Table_TB_Cost[[#This Row],[TOTAL COST]])/Table_TB_Cost[[#This Row],[Metal Sell Price]]</f>
        <v>0.5</v>
      </c>
      <c r="AF147" t="s">
        <v>27653</v>
      </c>
      <c r="AG147" s="148">
        <v>737392</v>
      </c>
      <c r="AH147">
        <v>160.83132999999998</v>
      </c>
      <c r="AI147">
        <v>160.83132999999998</v>
      </c>
      <c r="AJ147">
        <v>160.83125000000001</v>
      </c>
      <c r="AK147">
        <v>160.83150000000001</v>
      </c>
      <c r="AL147">
        <v>160.83199999999999</v>
      </c>
      <c r="AM147">
        <v>149.64687000000001</v>
      </c>
      <c r="AX147" t="s">
        <v>27653</v>
      </c>
      <c r="AY147" s="223" t="str">
        <f>VLOOKUP(AX147,Table_TB_Cost[#All],5,FALSE)</f>
        <v>FJ</v>
      </c>
    </row>
    <row r="148" spans="19:51" x14ac:dyDescent="0.25">
      <c r="S148" s="226" t="s">
        <v>27653</v>
      </c>
      <c r="T148" t="str">
        <f>VLOOKUP(Table_TB_Cost[[#This Row],[Section]],DATA!A:K,2,FALSE)</f>
        <v>994TB - Double Interlock</v>
      </c>
      <c r="U148">
        <v>6.5</v>
      </c>
      <c r="V148" s="150">
        <f>VLOOKUP(Table_TB_Cost[[#This Row],[Section]],DATA!A:K,4,FALSE)</f>
        <v>2.5990000000000002</v>
      </c>
      <c r="W148" s="150" t="str">
        <f>LEFT(VLOOKUP(Table_TB_Cost[[#This Row],[Section]],Table5[],10,FALSE),2)</f>
        <v>FJ</v>
      </c>
      <c r="X148" s="150" t="str">
        <f>IF(Table_TB_Cost[[#This Row],[Weight/m]]&lt;0.5,1*2.5,"")</f>
        <v/>
      </c>
      <c r="Y148" s="214" t="s">
        <v>98</v>
      </c>
      <c r="Z148" s="227">
        <f>IF(Table_TB_Cost[[#This Row],[Roll?]]="Y",(2.5/Table_TB_Cost[[#This Row],[Weight/m]]/0.8)*2.5*1.04,"")</f>
        <v>3.1262023855328973</v>
      </c>
      <c r="AA148" s="245">
        <f>SUM(VLOOKUP(Table_TB_Cost[[#This Row],[MPG]],TB_MPG,2,FALSE),Table_TB_Cost[[#This Row],[MPM Surcharge]],Table_TB_Cost[[#This Row],[Rolling Factor (Cost/0.8*2.5)]])*Table_TB_Cost[[#This Row],[Weight/m]]*Table_TB_Cost[[#This Row],[Length]]</f>
        <v>644.25393500000007</v>
      </c>
      <c r="AB148" s="245">
        <f>VLOOKUP(Table_TB_Cost[[#This Row],[Section]],AF:AJ,3,FALSE)</f>
        <v>160.83132999999998</v>
      </c>
      <c r="AC148" s="245">
        <f>IF($AB$2="Margin",Table_TB_Cost[[#This Row],[TOTAL COST]]/(1-$AC$2),Table_TB_Cost[[#This Row],[List Price]]*(1-$AC$2))</f>
        <v>321.66265999999996</v>
      </c>
      <c r="AD148" s="4">
        <f>(Table_TB_Cost[[#This Row],[Metal Sell Price]]-Table_TB_Cost[[#This Row],[TOTAL COST]])/Table_TB_Cost[[#This Row],[Metal Sell Price]]</f>
        <v>0.5</v>
      </c>
      <c r="AF148" t="s">
        <v>27419</v>
      </c>
      <c r="AG148">
        <v>737352</v>
      </c>
      <c r="AH148">
        <v>99.593850000000003</v>
      </c>
      <c r="AI148">
        <v>99.592820000000003</v>
      </c>
      <c r="AJ148">
        <v>95.133679999999998</v>
      </c>
      <c r="AK148">
        <v>95.133330000000001</v>
      </c>
      <c r="AL148">
        <v>94.519089999999991</v>
      </c>
      <c r="AM148">
        <v>88.395420000000001</v>
      </c>
      <c r="AX148" t="s">
        <v>27419</v>
      </c>
      <c r="AY148" s="223" t="str">
        <f>VLOOKUP(AX148,Table_TB_Cost[#All],5,FALSE)</f>
        <v>FJ</v>
      </c>
    </row>
    <row r="149" spans="19:51" x14ac:dyDescent="0.25">
      <c r="S149" t="s">
        <v>27419</v>
      </c>
      <c r="T149" t="str">
        <f>VLOOKUP(Table_TB_Cost[[#This Row],[Section]],DATA!A:K,2,FALSE)</f>
        <v>425TB - Low Profile Sill</v>
      </c>
      <c r="U149">
        <v>6.5</v>
      </c>
      <c r="V149" s="150">
        <f>VLOOKUP(Table_TB_Cost[[#This Row],[Section]],DATA!A:K,4,FALSE)</f>
        <v>1.3220000000000001</v>
      </c>
      <c r="W149" s="150" t="str">
        <f>LEFT(VLOOKUP(Table_TB_Cost[[#This Row],[Section]],Table5[],10,FALSE),2)</f>
        <v>FJ</v>
      </c>
      <c r="X149" s="150" t="str">
        <f>IF(Table_TB_Cost[[#This Row],[Weight/m]]&lt;0.5,1*2.5,"")</f>
        <v/>
      </c>
      <c r="Y149" s="214" t="s">
        <v>98</v>
      </c>
      <c r="Z149" s="227">
        <f>IF(Table_TB_Cost[[#This Row],[Roll?]]="Y",(2.5/Table_TB_Cost[[#This Row],[Weight/m]]/0.8)*2.5*1.04,"")</f>
        <v>6.1459909228441747</v>
      </c>
      <c r="AA149" s="245">
        <f>SUM(VLOOKUP(Table_TB_Cost[[#This Row],[MPG]],TB_MPG,2,FALSE),Table_TB_Cost[[#This Row],[MPM Surcharge]],Table_TB_Cost[[#This Row],[Rolling Factor (Cost/0.8*2.5)]])*Table_TB_Cost[[#This Row],[Weight/m]]*Table_TB_Cost[[#This Row],[Length]]</f>
        <v>353.65343000000001</v>
      </c>
      <c r="AB149" s="245">
        <f>VLOOKUP(Table_TB_Cost[[#This Row],[Section]],AF:AJ,3,FALSE)</f>
        <v>99.593850000000003</v>
      </c>
      <c r="AC149" s="245">
        <f>IF($AB$2="Margin",Table_TB_Cost[[#This Row],[TOTAL COST]]/(1-$AC$2),Table_TB_Cost[[#This Row],[List Price]]*(1-$AC$2))</f>
        <v>199.18770000000001</v>
      </c>
      <c r="AD149" s="4">
        <f>(Table_TB_Cost[[#This Row],[Metal Sell Price]]-Table_TB_Cost[[#This Row],[TOTAL COST]])/Table_TB_Cost[[#This Row],[Metal Sell Price]]</f>
        <v>0.5</v>
      </c>
      <c r="AF149" t="s">
        <v>27141</v>
      </c>
      <c r="AG149" s="148">
        <v>737380</v>
      </c>
      <c r="AH149">
        <v>219.08161999999999</v>
      </c>
      <c r="AI149">
        <v>219.08161999999999</v>
      </c>
      <c r="AJ149">
        <v>218.24576999999999</v>
      </c>
      <c r="AK149">
        <v>218.24576999999999</v>
      </c>
      <c r="AL149">
        <v>219.41221999999999</v>
      </c>
      <c r="AM149">
        <v>197.03</v>
      </c>
      <c r="AX149" t="s">
        <v>27141</v>
      </c>
      <c r="AY149" s="223" t="str">
        <f>VLOOKUP(AX149,Table_TB_Cost[#All],5,FALSE)</f>
        <v>FI</v>
      </c>
    </row>
    <row r="150" spans="19:51" x14ac:dyDescent="0.25">
      <c r="S150" t="s">
        <v>27141</v>
      </c>
      <c r="T150" t="str">
        <f>VLOOKUP(Table_TB_Cost[[#This Row],[Section]],DATA!A:K,2,FALSE)</f>
        <v>1029TB - 250mm Flat Subsill</v>
      </c>
      <c r="U150">
        <v>6.5</v>
      </c>
      <c r="V150" s="150">
        <f>VLOOKUP(Table_TB_Cost[[#This Row],[Section]],DATA!A:K,4,FALSE)</f>
        <v>2.9929999999999999</v>
      </c>
      <c r="W150" s="150" t="str">
        <f>LEFT(VLOOKUP(Table_TB_Cost[[#This Row],[Section]],Table5[],10,FALSE),2)</f>
        <v>FI</v>
      </c>
      <c r="X150" s="150" t="str">
        <f>IF(Table_TB_Cost[[#This Row],[Weight/m]]&lt;0.5,1*2.5,"")</f>
        <v/>
      </c>
      <c r="Y150" s="214" t="s">
        <v>98</v>
      </c>
      <c r="Z150" s="227">
        <f>IF(Table_TB_Cost[[#This Row],[Roll?]]="Y",(2.5/Table_TB_Cost[[#This Row],[Weight/m]]/0.8)*2.5*1.04,"")</f>
        <v>2.7146675576344803</v>
      </c>
      <c r="AA150" s="247">
        <f>SUM(VLOOKUP(Table_TB_Cost[[#This Row],[MPG]],TB_MPG,2,FALSE),Table_TB_Cost[[#This Row],[MPM Surcharge]],Table_TB_Cost[[#This Row],[Rolling Factor (Cost/0.8*2.5)]])*Table_TB_Cost[[#This Row],[Weight/m]]*Table_TB_Cost[[#This Row],[Length]]</f>
        <v>666.01833999999997</v>
      </c>
      <c r="AB150" s="247">
        <f>VLOOKUP(Table_TB_Cost[[#This Row],[Section]],AF:AJ,3,FALSE)</f>
        <v>219.08161999999999</v>
      </c>
      <c r="AC150" s="247">
        <f>IF($AB$2="Margin",Table_TB_Cost[[#This Row],[TOTAL COST]]/(1-$AC$2),Table_TB_Cost[[#This Row],[List Price]]*(1-$AC$2))</f>
        <v>438.16323999999997</v>
      </c>
      <c r="AD150" s="4">
        <f>(Table_TB_Cost[[#This Row],[Metal Sell Price]]-Table_TB_Cost[[#This Row],[TOTAL COST]])/Table_TB_Cost[[#This Row],[Metal Sell Price]]</f>
        <v>0.5</v>
      </c>
      <c r="AF150" t="s">
        <v>27143</v>
      </c>
      <c r="AG150" s="148">
        <v>737401</v>
      </c>
      <c r="AH150">
        <v>294.82390999999996</v>
      </c>
      <c r="AI150">
        <v>294.82390999999996</v>
      </c>
      <c r="AJ150">
        <v>294.82390999999996</v>
      </c>
      <c r="AK150">
        <v>292.80500000000001</v>
      </c>
      <c r="AL150">
        <v>277.96181999999999</v>
      </c>
      <c r="AM150">
        <v>277.95999999999998</v>
      </c>
      <c r="AX150" t="s">
        <v>27143</v>
      </c>
      <c r="AY150" s="223" t="str">
        <f>VLOOKUP(AX150,Table_TB_Cost[#All],5,FALSE)</f>
        <v>FI</v>
      </c>
    </row>
    <row r="151" spans="19:51" x14ac:dyDescent="0.25">
      <c r="S151" t="s">
        <v>27143</v>
      </c>
      <c r="T151" t="str">
        <f>VLOOKUP(Table_TB_Cost[[#This Row],[Section]],DATA!A:K,2,FALSE)</f>
        <v>1029TB - 250mm Internal Subsill</v>
      </c>
      <c r="U151">
        <v>6.5</v>
      </c>
      <c r="V151" s="150">
        <f>VLOOKUP(Table_TB_Cost[[#This Row],[Section]],DATA!A:K,4,FALSE)</f>
        <v>5.5469999999999997</v>
      </c>
      <c r="W151" s="150" t="str">
        <f>LEFT(VLOOKUP(Table_TB_Cost[[#This Row],[Section]],Table5[],10,FALSE),2)</f>
        <v>FI</v>
      </c>
      <c r="X151" s="150" t="str">
        <f>IF(Table_TB_Cost[[#This Row],[Weight/m]]&lt;0.5,1*2.5,"")</f>
        <v/>
      </c>
      <c r="Y151" s="214" t="s">
        <v>98</v>
      </c>
      <c r="Z151" s="227">
        <f>IF(Table_TB_Cost[[#This Row],[Roll?]]="Y",(2.5/Table_TB_Cost[[#This Row],[Weight/m]]/0.8)*2.5*1.04,"")</f>
        <v>1.4647557238146744</v>
      </c>
      <c r="AA151" s="247">
        <f>SUM(VLOOKUP(Table_TB_Cost[[#This Row],[MPG]],TB_MPG,2,FALSE),Table_TB_Cost[[#This Row],[MPM Surcharge]],Table_TB_Cost[[#This Row],[Rolling Factor (Cost/0.8*2.5)]])*Table_TB_Cost[[#This Row],[Weight/m]]*Table_TB_Cost[[#This Row],[Length]]</f>
        <v>1189.2818599999998</v>
      </c>
      <c r="AB151" s="247">
        <f>VLOOKUP(Table_TB_Cost[[#This Row],[Section]],AF:AJ,3,FALSE)</f>
        <v>294.82390999999996</v>
      </c>
      <c r="AC151" s="247">
        <f>IF($AB$2="Margin",Table_TB_Cost[[#This Row],[TOTAL COST]]/(1-$AC$2),Table_TB_Cost[[#This Row],[List Price]]*(1-$AC$2))</f>
        <v>589.64781999999991</v>
      </c>
      <c r="AD151" s="4">
        <f>(Table_TB_Cost[[#This Row],[Metal Sell Price]]-Table_TB_Cost[[#This Row],[TOTAL COST]])/Table_TB_Cost[[#This Row],[Metal Sell Price]]</f>
        <v>0.5</v>
      </c>
      <c r="AF151" t="s">
        <v>27145</v>
      </c>
      <c r="AG151" s="148">
        <v>737402</v>
      </c>
      <c r="AH151">
        <v>300.77434000000005</v>
      </c>
      <c r="AI151">
        <v>300.77434000000005</v>
      </c>
      <c r="AJ151">
        <v>297.61806000000001</v>
      </c>
      <c r="AK151">
        <v>293.21181999999999</v>
      </c>
      <c r="AL151">
        <v>265.07484999999997</v>
      </c>
      <c r="AM151">
        <v>265.07</v>
      </c>
      <c r="AX151" t="s">
        <v>27145</v>
      </c>
      <c r="AY151" s="223" t="str">
        <f>VLOOKUP(AX151,Table_TB_Cost[#All],5,FALSE)</f>
        <v>FI</v>
      </c>
    </row>
    <row r="152" spans="19:51" x14ac:dyDescent="0.25">
      <c r="S152" t="s">
        <v>27145</v>
      </c>
      <c r="T152" t="str">
        <f>VLOOKUP(Table_TB_Cost[[#This Row],[Section]],DATA!A:K,2,FALSE)</f>
        <v>1029TB - 250mm Transom/Sill</v>
      </c>
      <c r="U152">
        <v>6.5</v>
      </c>
      <c r="V152" s="150">
        <f>VLOOKUP(Table_TB_Cost[[#This Row],[Section]],DATA!A:K,4,FALSE)</f>
        <v>5.577</v>
      </c>
      <c r="W152" s="150" t="str">
        <f>LEFT(VLOOKUP(Table_TB_Cost[[#This Row],[Section]],Table5[],10,FALSE),2)</f>
        <v>FI</v>
      </c>
      <c r="X152" s="150" t="str">
        <f>IF(Table_TB_Cost[[#This Row],[Weight/m]]&lt;0.5,1*2.5,"")</f>
        <v/>
      </c>
      <c r="Y152" s="214" t="s">
        <v>98</v>
      </c>
      <c r="Z152" s="227">
        <f>IF(Table_TB_Cost[[#This Row],[Roll?]]="Y",(2.5/Table_TB_Cost[[#This Row],[Weight/m]]/0.8)*2.5*1.04,"")</f>
        <v>1.4568764568764569</v>
      </c>
      <c r="AA152" s="247">
        <f>SUM(VLOOKUP(Table_TB_Cost[[#This Row],[MPG]],TB_MPG,2,FALSE),Table_TB_Cost[[#This Row],[MPM Surcharge]],Table_TB_Cost[[#This Row],[Rolling Factor (Cost/0.8*2.5)]])*Table_TB_Cost[[#This Row],[Weight/m]]*Table_TB_Cost[[#This Row],[Length]]</f>
        <v>1195.4282599999999</v>
      </c>
      <c r="AB152" s="247">
        <f>VLOOKUP(Table_TB_Cost[[#This Row],[Section]],AF:AJ,3,FALSE)</f>
        <v>300.77434000000005</v>
      </c>
      <c r="AC152" s="247">
        <f>IF($AB$2="Margin",Table_TB_Cost[[#This Row],[TOTAL COST]]/(1-$AC$2),Table_TB_Cost[[#This Row],[List Price]]*(1-$AC$2))</f>
        <v>601.5486800000001</v>
      </c>
      <c r="AD152" s="4">
        <f>(Table_TB_Cost[[#This Row],[Metal Sell Price]]-Table_TB_Cost[[#This Row],[TOTAL COST]])/Table_TB_Cost[[#This Row],[Metal Sell Price]]</f>
        <v>0.5</v>
      </c>
      <c r="AF152" t="s">
        <v>27147</v>
      </c>
      <c r="AG152" s="148">
        <v>737403</v>
      </c>
      <c r="AH152">
        <v>321.60140000000001</v>
      </c>
      <c r="AI152">
        <v>321.60140000000001</v>
      </c>
      <c r="AJ152">
        <v>323.70999999999998</v>
      </c>
      <c r="AK152">
        <v>312.26928999999996</v>
      </c>
      <c r="AL152">
        <v>280.67365999999998</v>
      </c>
      <c r="AM152">
        <v>280.67</v>
      </c>
      <c r="AX152" t="s">
        <v>27147</v>
      </c>
      <c r="AY152" s="223" t="str">
        <f>VLOOKUP(AX152,Table_TB_Cost[#All],5,FALSE)</f>
        <v>FI</v>
      </c>
    </row>
    <row r="153" spans="19:51" x14ac:dyDescent="0.25">
      <c r="S153" t="s">
        <v>27147</v>
      </c>
      <c r="T153" t="str">
        <f>VLOOKUP(Table_TB_Cost[[#This Row],[Section]],DATA!A:K,2,FALSE)</f>
        <v>1029TB - 250mm Transom/Head/Jamb</v>
      </c>
      <c r="U153">
        <v>6.5</v>
      </c>
      <c r="V153" s="150">
        <f>VLOOKUP(Table_TB_Cost[[#This Row],[Section]],DATA!A:K,4,FALSE)</f>
        <v>5.976</v>
      </c>
      <c r="W153" s="150" t="str">
        <f>LEFT(VLOOKUP(Table_TB_Cost[[#This Row],[Section]],Table5[],10,FALSE),2)</f>
        <v>FI</v>
      </c>
      <c r="X153" s="150" t="str">
        <f>IF(Table_TB_Cost[[#This Row],[Weight/m]]&lt;0.5,1*2.5,"")</f>
        <v/>
      </c>
      <c r="Y153" s="214" t="s">
        <v>98</v>
      </c>
      <c r="Z153" s="227">
        <f>IF(Table_TB_Cost[[#This Row],[Roll?]]="Y",(2.5/Table_TB_Cost[[#This Row],[Weight/m]]/0.8)*2.5*1.04,"")</f>
        <v>1.3596050870147256</v>
      </c>
      <c r="AA153" s="247">
        <f>SUM(VLOOKUP(Table_TB_Cost[[#This Row],[MPG]],TB_MPG,2,FALSE),Table_TB_Cost[[#This Row],[MPM Surcharge]],Table_TB_Cost[[#This Row],[Rolling Factor (Cost/0.8*2.5)]])*Table_TB_Cost[[#This Row],[Weight/m]]*Table_TB_Cost[[#This Row],[Length]]</f>
        <v>1277.1753799999999</v>
      </c>
      <c r="AB153" s="247">
        <f>VLOOKUP(Table_TB_Cost[[#This Row],[Section]],AF:AJ,3,FALSE)</f>
        <v>321.60140000000001</v>
      </c>
      <c r="AC153" s="247">
        <f>IF($AB$2="Margin",Table_TB_Cost[[#This Row],[TOTAL COST]]/(1-$AC$2),Table_TB_Cost[[#This Row],[List Price]]*(1-$AC$2))</f>
        <v>643.20280000000002</v>
      </c>
      <c r="AD153" s="4">
        <f>(Table_TB_Cost[[#This Row],[Metal Sell Price]]-Table_TB_Cost[[#This Row],[TOTAL COST]])/Table_TB_Cost[[#This Row],[Metal Sell Price]]</f>
        <v>0.5</v>
      </c>
      <c r="AF153" t="s">
        <v>27149</v>
      </c>
      <c r="AG153" s="148">
        <v>737404</v>
      </c>
      <c r="AH153">
        <v>311.78227000000004</v>
      </c>
      <c r="AI153">
        <v>311.78227000000004</v>
      </c>
      <c r="AJ153">
        <v>303.06625000000003</v>
      </c>
      <c r="AK153">
        <v>300.53649999999999</v>
      </c>
      <c r="AL153">
        <v>272.62081000000001</v>
      </c>
      <c r="AM153">
        <v>272.62</v>
      </c>
      <c r="AX153" t="s">
        <v>27149</v>
      </c>
      <c r="AY153" s="223" t="str">
        <f>VLOOKUP(AX153,Table_TB_Cost[#All],5,FALSE)</f>
        <v>FI</v>
      </c>
    </row>
    <row r="154" spans="19:51" x14ac:dyDescent="0.25">
      <c r="S154" t="s">
        <v>27149</v>
      </c>
      <c r="T154" t="str">
        <f>VLOOKUP(Table_TB_Cost[[#This Row],[Section]],DATA!A:K,2,FALSE)</f>
        <v>1029TB - 250mm Male Mullion</v>
      </c>
      <c r="U154">
        <v>6.5</v>
      </c>
      <c r="V154" s="150">
        <f>VLOOKUP(Table_TB_Cost[[#This Row],[Section]],DATA!A:K,4,FALSE)</f>
        <v>5.7679999999999998</v>
      </c>
      <c r="W154" s="150" t="str">
        <f>LEFT(VLOOKUP(Table_TB_Cost[[#This Row],[Section]],Table5[],10,FALSE),2)</f>
        <v>FI</v>
      </c>
      <c r="X154" s="150" t="str">
        <f>IF(Table_TB_Cost[[#This Row],[Weight/m]]&lt;0.5,1*2.5,"")</f>
        <v/>
      </c>
      <c r="Y154" s="214" t="s">
        <v>98</v>
      </c>
      <c r="Z154" s="227">
        <f>IF(Table_TB_Cost[[#This Row],[Roll?]]="Y",(2.5/Table_TB_Cost[[#This Row],[Weight/m]]/0.8)*2.5*1.04,"")</f>
        <v>1.4086338418862692</v>
      </c>
      <c r="AA154" s="247">
        <f>SUM(VLOOKUP(Table_TB_Cost[[#This Row],[MPG]],TB_MPG,2,FALSE),Table_TB_Cost[[#This Row],[MPM Surcharge]],Table_TB_Cost[[#This Row],[Rolling Factor (Cost/0.8*2.5)]])*Table_TB_Cost[[#This Row],[Weight/m]]*Table_TB_Cost[[#This Row],[Length]]</f>
        <v>1234.56034</v>
      </c>
      <c r="AB154" s="247">
        <f>VLOOKUP(Table_TB_Cost[[#This Row],[Section]],AF:AJ,3,FALSE)</f>
        <v>311.78227000000004</v>
      </c>
      <c r="AC154" s="247">
        <f>IF($AB$2="Margin",Table_TB_Cost[[#This Row],[TOTAL COST]]/(1-$AC$2),Table_TB_Cost[[#This Row],[List Price]]*(1-$AC$2))</f>
        <v>623.56454000000008</v>
      </c>
      <c r="AD154" s="4">
        <f>(Table_TB_Cost[[#This Row],[Metal Sell Price]]-Table_TB_Cost[[#This Row],[TOTAL COST]])/Table_TB_Cost[[#This Row],[Metal Sell Price]]</f>
        <v>0.5</v>
      </c>
      <c r="AF154" t="s">
        <v>27150</v>
      </c>
      <c r="AG154" s="148">
        <v>737405</v>
      </c>
      <c r="AH154">
        <v>213.61222000000001</v>
      </c>
      <c r="AI154">
        <v>213.61222000000001</v>
      </c>
      <c r="AJ154">
        <v>214.18389000000002</v>
      </c>
      <c r="AK154">
        <v>202.93950000000001</v>
      </c>
      <c r="AL154">
        <v>184.21652</v>
      </c>
      <c r="AM154">
        <v>184.22</v>
      </c>
      <c r="AX154" t="s">
        <v>27150</v>
      </c>
      <c r="AY154" s="223" t="str">
        <f>VLOOKUP(AX154,Table_TB_Cost[#All],5,FALSE)</f>
        <v>FI</v>
      </c>
    </row>
    <row r="155" spans="19:51" x14ac:dyDescent="0.25">
      <c r="S155" t="s">
        <v>27150</v>
      </c>
      <c r="T155" t="str">
        <f>VLOOKUP(Table_TB_Cost[[#This Row],[Section]],DATA!A:K,2,FALSE)</f>
        <v>1029TB - 250mm Female Mullion</v>
      </c>
      <c r="U155">
        <v>6.5</v>
      </c>
      <c r="V155" s="150">
        <f>VLOOKUP(Table_TB_Cost[[#This Row],[Section]],DATA!A:K,4,FALSE)</f>
        <v>3.6320000000000001</v>
      </c>
      <c r="W155" s="150" t="str">
        <f>LEFT(VLOOKUP(Table_TB_Cost[[#This Row],[Section]],Table5[],10,FALSE),2)</f>
        <v>FI</v>
      </c>
      <c r="X155" s="150" t="str">
        <f>IF(Table_TB_Cost[[#This Row],[Weight/m]]&lt;0.5,1*2.5,"")</f>
        <v/>
      </c>
      <c r="Y155" s="214" t="s">
        <v>98</v>
      </c>
      <c r="Z155" s="227">
        <f>IF(Table_TB_Cost[[#This Row],[Roll?]]="Y",(2.5/Table_TB_Cost[[#This Row],[Weight/m]]/0.8)*2.5*1.04,"")</f>
        <v>2.2370594713656384</v>
      </c>
      <c r="AA155" s="247">
        <f>SUM(VLOOKUP(Table_TB_Cost[[#This Row],[MPG]],TB_MPG,2,FALSE),Table_TB_Cost[[#This Row],[MPM Surcharge]],Table_TB_Cost[[#This Row],[Rolling Factor (Cost/0.8*2.5)]])*Table_TB_Cost[[#This Row],[Weight/m]]*Table_TB_Cost[[#This Row],[Length]]</f>
        <v>796.93665999999996</v>
      </c>
      <c r="AB155" s="247">
        <f>VLOOKUP(Table_TB_Cost[[#This Row],[Section]],AF:AJ,3,FALSE)</f>
        <v>213.61222000000001</v>
      </c>
      <c r="AC155" s="247">
        <f>IF($AB$2="Margin",Table_TB_Cost[[#This Row],[TOTAL COST]]/(1-$AC$2),Table_TB_Cost[[#This Row],[List Price]]*(1-$AC$2))</f>
        <v>427.22444000000002</v>
      </c>
      <c r="AD155" s="4">
        <f>(Table_TB_Cost[[#This Row],[Metal Sell Price]]-Table_TB_Cost[[#This Row],[TOTAL COST]])/Table_TB_Cost[[#This Row],[Metal Sell Price]]</f>
        <v>0.5</v>
      </c>
      <c r="AF155" t="s">
        <v>29931</v>
      </c>
      <c r="AG155" s="148">
        <v>738641</v>
      </c>
      <c r="AH155">
        <v>164.99100000000001</v>
      </c>
      <c r="AI155">
        <v>139.58000000000001</v>
      </c>
    </row>
    <row r="156" spans="19:51" x14ac:dyDescent="0.25">
      <c r="S156" t="s">
        <v>29931</v>
      </c>
      <c r="T156" t="str">
        <f>VLOOKUP(Table_TB_Cost[[#This Row],[Section]],DATA!A:K,2,FALSE)</f>
        <v>225TB - Rail 46mm</v>
      </c>
      <c r="U156">
        <v>6.5</v>
      </c>
      <c r="V156" s="150">
        <f>VLOOKUP(Table_TB_Cost[[#This Row],[Section]],DATA!A:K,4,FALSE)</f>
        <v>2.3010000000000002</v>
      </c>
      <c r="W156" s="150" t="str">
        <f>LEFT(VLOOKUP(Table_TB_Cost[[#This Row],[Section]],Table5[],10,FALSE),2)</f>
        <v>FH</v>
      </c>
      <c r="X156" s="150" t="str">
        <f>IF(Table_TB_Cost[[#This Row],[Weight/m]]&lt;0.5,1*2.5,"")</f>
        <v/>
      </c>
      <c r="Y156" s="214" t="s">
        <v>98</v>
      </c>
      <c r="Z156" s="227">
        <f>IF(Table_TB_Cost[[#This Row],[Roll?]]="Y",(2.5/Table_TB_Cost[[#This Row],[Weight/m]]/0.8)*2.5*1.04,"")</f>
        <v>3.5310734463276834</v>
      </c>
      <c r="AA156" s="247">
        <f>SUM(VLOOKUP(Table_TB_Cost[[#This Row],[MPG]],TB_MPG,2,FALSE),Table_TB_Cost[[#This Row],[MPM Surcharge]],Table_TB_Cost[[#This Row],[Rolling Factor (Cost/0.8*2.5)]])*Table_TB_Cost[[#This Row],[Weight/m]]*Table_TB_Cost[[#This Row],[Length]]</f>
        <v>471.74406500000009</v>
      </c>
      <c r="AB156" s="247">
        <f>VLOOKUP(Table_TB_Cost[[#This Row],[Section]],AF:AJ,3,FALSE)</f>
        <v>164.99100000000001</v>
      </c>
      <c r="AC156" s="247">
        <f>IF($AB$2="Margin",Table_TB_Cost[[#This Row],[TOTAL COST]]/(1-$AC$2),Table_TB_Cost[[#This Row],[List Price]]*(1-$AC$2))</f>
        <v>329.98200000000003</v>
      </c>
      <c r="AD156" s="4">
        <f>(Table_TB_Cost[[#This Row],[Metal Sell Price]]-Table_TB_Cost[[#This Row],[TOTAL COST]])/Table_TB_Cost[[#This Row],[Metal Sell Price]]</f>
        <v>0.5</v>
      </c>
      <c r="AF156" t="s">
        <v>29932</v>
      </c>
      <c r="AG156" s="148">
        <v>738642</v>
      </c>
      <c r="AH156">
        <v>203.74199999999999</v>
      </c>
      <c r="AI156">
        <v>169.98</v>
      </c>
    </row>
    <row r="157" spans="19:51" x14ac:dyDescent="0.25">
      <c r="S157" t="s">
        <v>29932</v>
      </c>
      <c r="T157" t="str">
        <f>VLOOKUP(Table_TB_Cost[[#This Row],[Section]],DATA!A:K,2,FALSE)</f>
        <v>225TB - 46mm Wide Wiper Stile</v>
      </c>
      <c r="U157">
        <v>6.5</v>
      </c>
      <c r="V157" s="150">
        <f>VLOOKUP(Table_TB_Cost[[#This Row],[Section]],DATA!A:K,4,FALSE)</f>
        <v>3.0489999999999999</v>
      </c>
      <c r="W157" s="150" t="str">
        <f>LEFT(VLOOKUP(Table_TB_Cost[[#This Row],[Section]],Table5[],10,FALSE),2)</f>
        <v>FH</v>
      </c>
      <c r="X157" s="150" t="str">
        <f>IF(Table_TB_Cost[[#This Row],[Weight/m]]&lt;0.5,1*2.5,"")</f>
        <v/>
      </c>
      <c r="Y157" s="214" t="s">
        <v>98</v>
      </c>
      <c r="Z157" s="227">
        <f>IF(Table_TB_Cost[[#This Row],[Roll?]]="Y",(2.5/Table_TB_Cost[[#This Row],[Weight/m]]/0.8)*2.5*1.04,"")</f>
        <v>2.6648081338143652</v>
      </c>
      <c r="AA157" s="247">
        <f>SUM(VLOOKUP(Table_TB_Cost[[#This Row],[MPG]],TB_MPG,2,FALSE),Table_TB_Cost[[#This Row],[MPM Surcharge]],Table_TB_Cost[[#This Row],[Rolling Factor (Cost/0.8*2.5)]])*Table_TB_Cost[[#This Row],[Weight/m]]*Table_TB_Cost[[#This Row],[Length]]</f>
        <v>607.92868499999997</v>
      </c>
      <c r="AB157" s="247">
        <f>VLOOKUP(Table_TB_Cost[[#This Row],[Section]],AF:AJ,3,FALSE)</f>
        <v>203.74199999999999</v>
      </c>
      <c r="AC157" s="247">
        <f>IF($AB$2="Margin",Table_TB_Cost[[#This Row],[TOTAL COST]]/(1-$AC$2),Table_TB_Cost[[#This Row],[List Price]]*(1-$AC$2))</f>
        <v>407.48399999999998</v>
      </c>
      <c r="AD157" s="4">
        <f>(Table_TB_Cost[[#This Row],[Metal Sell Price]]-Table_TB_Cost[[#This Row],[TOTAL COST]])/Table_TB_Cost[[#This Row],[Metal Sell Price]]</f>
        <v>0.5</v>
      </c>
      <c r="AF157" t="s">
        <v>29933</v>
      </c>
      <c r="AG157" s="148">
        <v>738643</v>
      </c>
      <c r="AH157">
        <v>208.63614999999999</v>
      </c>
      <c r="AI157">
        <v>170.78</v>
      </c>
    </row>
    <row r="158" spans="19:51" x14ac:dyDescent="0.25">
      <c r="S158" t="s">
        <v>29933</v>
      </c>
      <c r="T158" t="str">
        <f>VLOOKUP(Table_TB_Cost[[#This Row],[Section]],DATA!A:K,2,FALSE)</f>
        <v>225TB - 46mm Wide Hinge Stile</v>
      </c>
      <c r="U158">
        <v>6.5</v>
      </c>
      <c r="V158" s="150">
        <f>VLOOKUP(Table_TB_Cost[[#This Row],[Section]],DATA!A:K,4,FALSE)</f>
        <v>3.1579999999999999</v>
      </c>
      <c r="W158" s="150" t="str">
        <f>LEFT(VLOOKUP(Table_TB_Cost[[#This Row],[Section]],Table5[],10,FALSE),2)</f>
        <v>FH</v>
      </c>
      <c r="X158" s="150" t="str">
        <f>IF(Table_TB_Cost[[#This Row],[Weight/m]]&lt;0.5,1*2.5,"")</f>
        <v/>
      </c>
      <c r="Y158" s="214" t="s">
        <v>98</v>
      </c>
      <c r="Z158" s="227">
        <f>IF(Table_TB_Cost[[#This Row],[Roll?]]="Y",(2.5/Table_TB_Cost[[#This Row],[Weight/m]]/0.8)*2.5*1.04,"")</f>
        <v>2.5728309056364789</v>
      </c>
      <c r="AA158" s="247">
        <f>SUM(VLOOKUP(Table_TB_Cost[[#This Row],[MPG]],TB_MPG,2,FALSE),Table_TB_Cost[[#This Row],[MPM Surcharge]],Table_TB_Cost[[#This Row],[Rolling Factor (Cost/0.8*2.5)]])*Table_TB_Cost[[#This Row],[Weight/m]]*Table_TB_Cost[[#This Row],[Length]]</f>
        <v>627.77377000000001</v>
      </c>
      <c r="AB158" s="247">
        <f>VLOOKUP(Table_TB_Cost[[#This Row],[Section]],AF:AJ,3,FALSE)</f>
        <v>208.63614999999999</v>
      </c>
      <c r="AC158" s="247">
        <f>IF($AB$2="Margin",Table_TB_Cost[[#This Row],[TOTAL COST]]/(1-$AC$2),Table_TB_Cost[[#This Row],[List Price]]*(1-$AC$2))</f>
        <v>417.27229999999997</v>
      </c>
      <c r="AD158" s="4">
        <f>(Table_TB_Cost[[#This Row],[Metal Sell Price]]-Table_TB_Cost[[#This Row],[TOTAL COST]])/Table_TB_Cost[[#This Row],[Metal Sell Price]]</f>
        <v>0.5</v>
      </c>
      <c r="AF158" t="s">
        <v>29934</v>
      </c>
      <c r="AG158" s="148">
        <v>738644</v>
      </c>
      <c r="AH158">
        <v>182.52732999999998</v>
      </c>
      <c r="AI158">
        <v>152.46</v>
      </c>
    </row>
    <row r="159" spans="19:51" x14ac:dyDescent="0.25">
      <c r="S159" t="s">
        <v>29934</v>
      </c>
      <c r="T159" t="str">
        <f>VLOOKUP(Table_TB_Cost[[#This Row],[Section]],DATA!A:K,2,FALSE)</f>
        <v>225TB - 46mm Wide Lock Stile</v>
      </c>
      <c r="U159">
        <v>6.5</v>
      </c>
      <c r="V159" s="150">
        <f>VLOOKUP(Table_TB_Cost[[#This Row],[Section]],DATA!A:K,4,FALSE)</f>
        <v>3.032</v>
      </c>
      <c r="W159" s="150" t="str">
        <f>LEFT(VLOOKUP(Table_TB_Cost[[#This Row],[Section]],Table5[],10,FALSE),2)</f>
        <v>FH</v>
      </c>
      <c r="X159" s="150" t="str">
        <f>IF(Table_TB_Cost[[#This Row],[Weight/m]]&lt;0.5,1*2.5,"")</f>
        <v/>
      </c>
      <c r="Y159" s="214" t="s">
        <v>98</v>
      </c>
      <c r="Z159" s="227">
        <f>IF(Table_TB_Cost[[#This Row],[Roll?]]="Y",(2.5/Table_TB_Cost[[#This Row],[Weight/m]]/0.8)*2.5*1.04,"")</f>
        <v>2.6797493403693928</v>
      </c>
      <c r="AA159" s="247">
        <f>SUM(VLOOKUP(Table_TB_Cost[[#This Row],[MPG]],TB_MPG,2,FALSE),Table_TB_Cost[[#This Row],[MPM Surcharge]],Table_TB_Cost[[#This Row],[Rolling Factor (Cost/0.8*2.5)]])*Table_TB_Cost[[#This Row],[Weight/m]]*Table_TB_Cost[[#This Row],[Length]]</f>
        <v>604.83357999999998</v>
      </c>
      <c r="AB159" s="247">
        <f>VLOOKUP(Table_TB_Cost[[#This Row],[Section]],AF:AJ,3,FALSE)</f>
        <v>182.52732999999998</v>
      </c>
      <c r="AC159" s="247">
        <f>IF($AB$2="Margin",Table_TB_Cost[[#This Row],[TOTAL COST]]/(1-$AC$2),Table_TB_Cost[[#This Row],[List Price]]*(1-$AC$2))</f>
        <v>365.05465999999996</v>
      </c>
      <c r="AD159" s="4">
        <f>(Table_TB_Cost[[#This Row],[Metal Sell Price]]-Table_TB_Cost[[#This Row],[TOTAL COST]])/Table_TB_Cost[[#This Row],[Metal Sell Price]]</f>
        <v>0.5</v>
      </c>
    </row>
    <row r="160" spans="19:51" x14ac:dyDescent="0.25">
      <c r="V160" s="150"/>
      <c r="W160" s="150"/>
      <c r="X160" s="150">
        <f>IF(Table_TB_Cost[[#This Row],[Weight/m]]&lt;0.5,1*2.5,"")</f>
        <v>2.5</v>
      </c>
      <c r="Y160" s="214"/>
      <c r="Z160" s="111"/>
      <c r="AA160" s="247" t="e">
        <f>SUM(VLOOKUP(Table_TB_Cost[[#This Row],[MPG]],TB_MPG,2,FALSE),Table_TB_Cost[[#This Row],[MPM Surcharge]],Table_TB_Cost[[#This Row],[Rolling Factor (Cost/0.8*2.5)]])*Table_TB_Cost[[#This Row],[Weight/m]]*Table_TB_Cost[[#This Row],[Length]]</f>
        <v>#N/A</v>
      </c>
      <c r="AB160" s="247" t="e">
        <f>VLOOKUP(Table_TB_Cost[[#This Row],[Section]],AF:AJ,3,FALSE)</f>
        <v>#N/A</v>
      </c>
      <c r="AC160" s="247" t="e">
        <f>IF($AB$2="Margin",Table_TB_Cost[[#This Row],[TOTAL COST]]/(1-$AC$2),Table_TB_Cost[[#This Row],[List Price]]*(1-$AC$2))</f>
        <v>#N/A</v>
      </c>
      <c r="AD160" s="4" t="e">
        <f>(Table_TB_Cost[[#This Row],[Metal Sell Price]]-Table_TB_Cost[[#This Row],[TOTAL COST]])/Table_TB_Cost[[#This Row],[Metal Sell Price]]</f>
        <v>#N/A</v>
      </c>
    </row>
    <row r="161" spans="19:30" x14ac:dyDescent="0.25">
      <c r="V161" s="150"/>
      <c r="W161" s="150"/>
      <c r="X161" s="150">
        <f>IF(Table_TB_Cost[[#This Row],[Weight/m]]&lt;0.5,1*2.5,"")</f>
        <v>2.5</v>
      </c>
      <c r="Y161" s="214"/>
      <c r="Z161" s="111"/>
      <c r="AA161" s="247" t="e">
        <f>SUM(VLOOKUP(Table_TB_Cost[[#This Row],[MPG]],TB_MPG,2,FALSE),Table_TB_Cost[[#This Row],[MPM Surcharge]],Table_TB_Cost[[#This Row],[Rolling Factor (Cost/0.8*2.5)]])*Table_TB_Cost[[#This Row],[Weight/m]]*Table_TB_Cost[[#This Row],[Length]]</f>
        <v>#N/A</v>
      </c>
      <c r="AB161" s="247" t="e">
        <f>VLOOKUP(Table_TB_Cost[[#This Row],[Section]],AF:AJ,3,FALSE)</f>
        <v>#N/A</v>
      </c>
      <c r="AC161" s="247" t="e">
        <f>IF($AB$2="Margin",Table_TB_Cost[[#This Row],[TOTAL COST]]/(1-$AC$2),Table_TB_Cost[[#This Row],[List Price]]*(1-$AC$2))</f>
        <v>#N/A</v>
      </c>
      <c r="AD161" s="4" t="e">
        <f>(Table_TB_Cost[[#This Row],[Metal Sell Price]]-Table_TB_Cost[[#This Row],[TOTAL COST]])/Table_TB_Cost[[#This Row],[Metal Sell Price]]</f>
        <v>#N/A</v>
      </c>
    </row>
    <row r="162" spans="19:30" x14ac:dyDescent="0.25">
      <c r="V162" s="150"/>
      <c r="W162" s="150"/>
      <c r="X162" s="150">
        <f>IF(Table_TB_Cost[[#This Row],[Weight/m]]&lt;0.5,1*2.5,"")</f>
        <v>2.5</v>
      </c>
      <c r="Y162" s="214"/>
      <c r="Z162" s="111"/>
      <c r="AA162" s="247" t="e">
        <f>SUM(VLOOKUP(Table_TB_Cost[[#This Row],[MPG]],TB_MPG,2,FALSE),Table_TB_Cost[[#This Row],[MPM Surcharge]],Table_TB_Cost[[#This Row],[Rolling Factor (Cost/0.8*2.5)]])*Table_TB_Cost[[#This Row],[Weight/m]]*Table_TB_Cost[[#This Row],[Length]]</f>
        <v>#N/A</v>
      </c>
      <c r="AB162" s="247" t="e">
        <f>VLOOKUP(Table_TB_Cost[[#This Row],[Section]],AF:AJ,3,FALSE)</f>
        <v>#N/A</v>
      </c>
      <c r="AC162" s="247" t="e">
        <f>IF($AB$2="Margin",Table_TB_Cost[[#This Row],[TOTAL COST]]/(1-$AC$2),Table_TB_Cost[[#This Row],[List Price]]*(1-$AC$2))</f>
        <v>#N/A</v>
      </c>
      <c r="AD162" s="4" t="e">
        <f>(Table_TB_Cost[[#This Row],[Metal Sell Price]]-Table_TB_Cost[[#This Row],[TOTAL COST]])/Table_TB_Cost[[#This Row],[Metal Sell Price]]</f>
        <v>#N/A</v>
      </c>
    </row>
    <row r="163" spans="19:30" x14ac:dyDescent="0.25">
      <c r="S163" s="226" t="s">
        <v>13085</v>
      </c>
      <c r="T163" t="s">
        <v>26401</v>
      </c>
      <c r="V163" s="150"/>
      <c r="W163" s="150"/>
      <c r="X163" s="150">
        <f>IF(Table_TB_Cost[[#This Row],[Weight/m]]&lt;0.5,1*2.5,"")</f>
        <v>2.5</v>
      </c>
      <c r="Y163" s="214"/>
      <c r="Z163" s="111"/>
      <c r="AA163" s="245" t="e">
        <f>SUM(VLOOKUP(Table_TB_Cost[[#This Row],[MPG]],TB_MPG,2,FALSE),Table_TB_Cost[[#This Row],[MPM Surcharge]],Table_TB_Cost[[#This Row],[Rolling Factor (Cost/0.8*2.5)]])*Table_TB_Cost[[#This Row],[Weight/m]]*Table_TB_Cost[[#This Row],[Length]]</f>
        <v>#N/A</v>
      </c>
      <c r="AB163" s="245" t="e">
        <f>VLOOKUP(Table_TB_Cost[[#This Row],[Section]],AF:AJ,3,FALSE)</f>
        <v>#N/A</v>
      </c>
      <c r="AC163" s="245" t="e">
        <f>IF($AB$2="Margin",Table_TB_Cost[[#This Row],[TOTAL COST]]/(1-$AC$2),Table_TB_Cost[[#This Row],[List Price]]*(1-$AC$2))</f>
        <v>#N/A</v>
      </c>
      <c r="AD163" s="4" t="e">
        <f>(Table_TB_Cost[[#This Row],[Metal Sell Price]]-Table_TB_Cost[[#This Row],[TOTAL COST]])/Table_TB_Cost[[#This Row],[Metal Sell Price]]</f>
        <v>#N/A</v>
      </c>
    </row>
    <row r="164" spans="19:30" x14ac:dyDescent="0.25">
      <c r="S164" s="226" t="s">
        <v>13086</v>
      </c>
      <c r="T164" t="s">
        <v>29067</v>
      </c>
      <c r="U164">
        <v>6.5</v>
      </c>
      <c r="V164" s="150"/>
      <c r="W164" s="150"/>
      <c r="X164" s="150">
        <f>IF(Table_TB_Cost[[#This Row],[Weight/m]]&lt;0.5,1*2.5,"")</f>
        <v>2.5</v>
      </c>
      <c r="Y164" s="214"/>
      <c r="Z164" s="111"/>
      <c r="AA164" s="247" t="e">
        <f>SUM(VLOOKUP(Table_TB_Cost[[#This Row],[MPG]],TB_MPG,2,FALSE),Table_TB_Cost[[#This Row],[MPM Surcharge]],Table_TB_Cost[[#This Row],[Rolling Factor (Cost/0.8*2.5)]])*Table_TB_Cost[[#This Row],[Weight/m]]*Table_TB_Cost[[#This Row],[Length]]</f>
        <v>#N/A</v>
      </c>
      <c r="AB164" s="247" t="e">
        <f>VLOOKUP(Table_TB_Cost[[#This Row],[Section]],AF:AJ,3,FALSE)</f>
        <v>#N/A</v>
      </c>
      <c r="AC164" s="247" t="e">
        <f>IF($AB$2="Margin",Table_TB_Cost[[#This Row],[TOTAL COST]]/(1-$AC$2),Table_TB_Cost[[#This Row],[List Price]]*(1-$AC$2))</f>
        <v>#N/A</v>
      </c>
      <c r="AD164" s="4" t="e">
        <f>(Table_TB_Cost[[#This Row],[Metal Sell Price]]-Table_TB_Cost[[#This Row],[TOTAL COST]])/Table_TB_Cost[[#This Row],[Metal Sell Price]]</f>
        <v>#N/A</v>
      </c>
    </row>
    <row r="165" spans="19:30" x14ac:dyDescent="0.25">
      <c r="S165" s="226" t="s">
        <v>13087</v>
      </c>
      <c r="T165" t="s">
        <v>29067</v>
      </c>
      <c r="U165">
        <v>6.5</v>
      </c>
      <c r="V165" s="150"/>
      <c r="W165" s="150"/>
      <c r="X165" s="150">
        <f>IF(Table_TB_Cost[[#This Row],[Weight/m]]&lt;0.5,1*2.5,"")</f>
        <v>2.5</v>
      </c>
      <c r="Y165" s="214"/>
      <c r="Z165" s="111"/>
      <c r="AA165" s="247" t="e">
        <f>SUM(VLOOKUP(Table_TB_Cost[[#This Row],[MPG]],TB_MPG,2,FALSE),Table_TB_Cost[[#This Row],[MPM Surcharge]],Table_TB_Cost[[#This Row],[Rolling Factor (Cost/0.8*2.5)]])*Table_TB_Cost[[#This Row],[Weight/m]]*Table_TB_Cost[[#This Row],[Length]]</f>
        <v>#N/A</v>
      </c>
      <c r="AB165" s="247" t="e">
        <f>VLOOKUP(Table_TB_Cost[[#This Row],[Section]],AF:AJ,3,FALSE)</f>
        <v>#N/A</v>
      </c>
      <c r="AC165" s="247" t="e">
        <f>IF($AB$2="Margin",Table_TB_Cost[[#This Row],[TOTAL COST]]/(1-$AC$2),Table_TB_Cost[[#This Row],[List Price]]*(1-$AC$2))</f>
        <v>#N/A</v>
      </c>
      <c r="AD165" s="4" t="e">
        <f>(Table_TB_Cost[[#This Row],[Metal Sell Price]]-Table_TB_Cost[[#This Row],[TOTAL COST]])/Table_TB_Cost[[#This Row],[Metal Sell Price]]</f>
        <v>#N/A</v>
      </c>
    </row>
    <row r="166" spans="19:30" x14ac:dyDescent="0.25">
      <c r="S166" s="226" t="s">
        <v>13088</v>
      </c>
      <c r="T166" t="s">
        <v>29067</v>
      </c>
      <c r="U166">
        <v>6.5</v>
      </c>
      <c r="V166" s="150"/>
      <c r="W166" s="150"/>
      <c r="X166" s="150">
        <f>IF(Table_TB_Cost[[#This Row],[Weight/m]]&lt;0.5,1*2.5,"")</f>
        <v>2.5</v>
      </c>
      <c r="Y166" s="214"/>
      <c r="Z166" s="111"/>
      <c r="AA166" s="247" t="e">
        <f>SUM(VLOOKUP(Table_TB_Cost[[#This Row],[MPG]],TB_MPG,2,FALSE),Table_TB_Cost[[#This Row],[MPM Surcharge]],Table_TB_Cost[[#This Row],[Rolling Factor (Cost/0.8*2.5)]])*Table_TB_Cost[[#This Row],[Weight/m]]*Table_TB_Cost[[#This Row],[Length]]</f>
        <v>#N/A</v>
      </c>
      <c r="AB166" s="247" t="e">
        <f>VLOOKUP(Table_TB_Cost[[#This Row],[Section]],AF:AJ,3,FALSE)</f>
        <v>#N/A</v>
      </c>
      <c r="AC166" s="247" t="e">
        <f>IF($AB$2="Margin",Table_TB_Cost[[#This Row],[TOTAL COST]]/(1-$AC$2),Table_TB_Cost[[#This Row],[List Price]]*(1-$AC$2))</f>
        <v>#N/A</v>
      </c>
      <c r="AD166" s="4" t="e">
        <f>(Table_TB_Cost[[#This Row],[Metal Sell Price]]-Table_TB_Cost[[#This Row],[TOTAL COST]])/Table_TB_Cost[[#This Row],[Metal Sell Price]]</f>
        <v>#N/A</v>
      </c>
    </row>
    <row r="167" spans="19:30" x14ac:dyDescent="0.25">
      <c r="S167" s="226" t="s">
        <v>13089</v>
      </c>
      <c r="T167" t="s">
        <v>29067</v>
      </c>
      <c r="U167">
        <v>6.5</v>
      </c>
      <c r="V167" s="150"/>
      <c r="W167" s="150"/>
      <c r="X167" s="150">
        <f>IF(Table_TB_Cost[[#This Row],[Weight/m]]&lt;0.5,1*2.5,"")</f>
        <v>2.5</v>
      </c>
      <c r="Y167" s="214"/>
      <c r="Z167" s="111"/>
      <c r="AA167" s="247" t="e">
        <f>SUM(VLOOKUP(Table_TB_Cost[[#This Row],[MPG]],TB_MPG,2,FALSE),Table_TB_Cost[[#This Row],[MPM Surcharge]],Table_TB_Cost[[#This Row],[Rolling Factor (Cost/0.8*2.5)]])*Table_TB_Cost[[#This Row],[Weight/m]]*Table_TB_Cost[[#This Row],[Length]]</f>
        <v>#N/A</v>
      </c>
      <c r="AB167" s="247" t="e">
        <f>VLOOKUP(Table_TB_Cost[[#This Row],[Section]],AF:AJ,3,FALSE)</f>
        <v>#N/A</v>
      </c>
      <c r="AC167" s="247" t="e">
        <f>IF($AB$2="Margin",Table_TB_Cost[[#This Row],[TOTAL COST]]/(1-$AC$2),Table_TB_Cost[[#This Row],[List Price]]*(1-$AC$2))</f>
        <v>#N/A</v>
      </c>
      <c r="AD167" s="4" t="e">
        <f>(Table_TB_Cost[[#This Row],[Metal Sell Price]]-Table_TB_Cost[[#This Row],[TOTAL COST]])/Table_TB_Cost[[#This Row],[Metal Sell Price]]</f>
        <v>#N/A</v>
      </c>
    </row>
    <row r="168" spans="19:30" x14ac:dyDescent="0.25">
      <c r="S168" s="226" t="s">
        <v>13090</v>
      </c>
      <c r="T168" t="s">
        <v>29067</v>
      </c>
      <c r="U168">
        <v>6.5</v>
      </c>
      <c r="V168" s="150"/>
      <c r="W168" s="150"/>
      <c r="X168" s="150">
        <f>IF(Table_TB_Cost[[#This Row],[Weight/m]]&lt;0.5,1*2.5,"")</f>
        <v>2.5</v>
      </c>
      <c r="Y168" s="214"/>
      <c r="Z168" s="111"/>
      <c r="AA168" s="247" t="e">
        <f>SUM(VLOOKUP(Table_TB_Cost[[#This Row],[MPG]],TB_MPG,2,FALSE),Table_TB_Cost[[#This Row],[MPM Surcharge]],Table_TB_Cost[[#This Row],[Rolling Factor (Cost/0.8*2.5)]])*Table_TB_Cost[[#This Row],[Weight/m]]*Table_TB_Cost[[#This Row],[Length]]</f>
        <v>#N/A</v>
      </c>
      <c r="AB168" s="247" t="e">
        <f>VLOOKUP(Table_TB_Cost[[#This Row],[Section]],AF:AJ,3,FALSE)</f>
        <v>#N/A</v>
      </c>
      <c r="AC168" s="247" t="e">
        <f>IF($AB$2="Margin",Table_TB_Cost[[#This Row],[TOTAL COST]]/(1-$AC$2),Table_TB_Cost[[#This Row],[List Price]]*(1-$AC$2))</f>
        <v>#N/A</v>
      </c>
      <c r="AD168" s="4" t="e">
        <f>(Table_TB_Cost[[#This Row],[Metal Sell Price]]-Table_TB_Cost[[#This Row],[TOTAL COST]])/Table_TB_Cost[[#This Row],[Metal Sell Price]]</f>
        <v>#N/A</v>
      </c>
    </row>
    <row r="169" spans="19:30" x14ac:dyDescent="0.25">
      <c r="S169" s="226" t="s">
        <v>13091</v>
      </c>
      <c r="T169" t="s">
        <v>29067</v>
      </c>
      <c r="U169">
        <v>6.5</v>
      </c>
      <c r="V169" s="150"/>
      <c r="W169" s="150"/>
      <c r="X169" s="150">
        <f>IF(Table_TB_Cost[[#This Row],[Weight/m]]&lt;0.5,1*2.5,"")</f>
        <v>2.5</v>
      </c>
      <c r="Y169" s="214"/>
      <c r="Z169" s="111"/>
      <c r="AA169" s="247" t="e">
        <f>SUM(VLOOKUP(Table_TB_Cost[[#This Row],[MPG]],TB_MPG,2,FALSE),Table_TB_Cost[[#This Row],[MPM Surcharge]],Table_TB_Cost[[#This Row],[Rolling Factor (Cost/0.8*2.5)]])*Table_TB_Cost[[#This Row],[Weight/m]]*Table_TB_Cost[[#This Row],[Length]]</f>
        <v>#N/A</v>
      </c>
      <c r="AB169" s="247" t="e">
        <f>VLOOKUP(Table_TB_Cost[[#This Row],[Section]],AF:AJ,3,FALSE)</f>
        <v>#N/A</v>
      </c>
      <c r="AC169" s="247" t="e">
        <f>IF($AB$2="Margin",Table_TB_Cost[[#This Row],[TOTAL COST]]/(1-$AC$2),Table_TB_Cost[[#This Row],[List Price]]*(1-$AC$2))</f>
        <v>#N/A</v>
      </c>
      <c r="AD169" s="4" t="e">
        <f>(Table_TB_Cost[[#This Row],[Metal Sell Price]]-Table_TB_Cost[[#This Row],[TOTAL COST]])/Table_TB_Cost[[#This Row],[Metal Sell Price]]</f>
        <v>#N/A</v>
      </c>
    </row>
    <row r="170" spans="19:30" x14ac:dyDescent="0.25">
      <c r="S170" s="226" t="s">
        <v>13092</v>
      </c>
      <c r="T170" t="s">
        <v>29067</v>
      </c>
      <c r="U170">
        <v>6.5</v>
      </c>
      <c r="V170" s="150"/>
      <c r="W170" s="150"/>
      <c r="X170" s="150">
        <f>IF(Table_TB_Cost[[#This Row],[Weight/m]]&lt;0.5,1*2.5,"")</f>
        <v>2.5</v>
      </c>
      <c r="Y170" s="214"/>
      <c r="Z170" s="111"/>
      <c r="AA170" s="247" t="e">
        <f>SUM(VLOOKUP(Table_TB_Cost[[#This Row],[MPG]],TB_MPG,2,FALSE),Table_TB_Cost[[#This Row],[MPM Surcharge]],Table_TB_Cost[[#This Row],[Rolling Factor (Cost/0.8*2.5)]])*Table_TB_Cost[[#This Row],[Weight/m]]*Table_TB_Cost[[#This Row],[Length]]</f>
        <v>#N/A</v>
      </c>
      <c r="AB170" s="247" t="e">
        <f>VLOOKUP(Table_TB_Cost[[#This Row],[Section]],AF:AJ,3,FALSE)</f>
        <v>#N/A</v>
      </c>
      <c r="AC170" s="247" t="e">
        <f>IF($AB$2="Margin",Table_TB_Cost[[#This Row],[TOTAL COST]]/(1-$AC$2),Table_TB_Cost[[#This Row],[List Price]]*(1-$AC$2))</f>
        <v>#N/A</v>
      </c>
      <c r="AD170" s="4" t="e">
        <f>(Table_TB_Cost[[#This Row],[Metal Sell Price]]-Table_TB_Cost[[#This Row],[TOTAL COST]])/Table_TB_Cost[[#This Row],[Metal Sell Price]]</f>
        <v>#N/A</v>
      </c>
    </row>
  </sheetData>
  <sheetProtection algorithmName="SHA-512" hashValue="TjFocpMDPIq7T3+c3XCII9XzqaJp+AYwYKmku4NZgStPcSIbCb9i652818VdlQ5jqyQ2MXhTd1aeT8c415epMg==" saltValue="T0FIO83hNON6KsEYTJp6Wg==" spinCount="100000" sheet="1" objects="1" scenarios="1"/>
  <mergeCells count="1">
    <mergeCell ref="AG1:AT1"/>
  </mergeCells>
  <phoneticPr fontId="48" type="noConversion"/>
  <conditionalFormatting sqref="AQ4:AQ21 AQ23:AQ27 AQ42:AQ61 AQ63:AQ68">
    <cfRule type="duplicateValues" dxfId="27" priority="12"/>
  </conditionalFormatting>
  <conditionalFormatting sqref="AQ62:AR62">
    <cfRule type="duplicateValues" dxfId="26" priority="5"/>
  </conditionalFormatting>
  <conditionalFormatting sqref="AR4:AR21 AR23:AR27 AR42:AR61 AR63:AR68">
    <cfRule type="duplicateValues" dxfId="25" priority="4"/>
  </conditionalFormatting>
  <conditionalFormatting sqref="AR4:AR21">
    <cfRule type="duplicateValues" dxfId="24" priority="2"/>
  </conditionalFormatting>
  <conditionalFormatting sqref="AR62:AS62">
    <cfRule type="duplicateValues" dxfId="23" priority="3"/>
  </conditionalFormatting>
  <conditionalFormatting sqref="AS4:AS21 AS23:AS27 AS42:AS61 AS63:AS68">
    <cfRule type="duplicateValues" dxfId="22" priority="1"/>
  </conditionalFormatting>
  <pageMargins left="0.23622047244094491" right="0.23622047244094491" top="0.47244094488188981" bottom="0.43307086614173229" header="0.19685039370078741" footer="0.23622047244094491"/>
  <pageSetup paperSize="8" scale="31" fitToWidth="2" orientation="landscape" horizontalDpi="200" verticalDpi="200" r:id="rId1"/>
  <headerFooter>
    <oddHeader>&amp;L&amp;F&amp;R&amp;D - &amp;T</oddHeader>
    <oddFooter>&amp;LCapral Aluminium Ltd Confidential&amp;RPage &amp;P of &amp;N</oddFooter>
  </headerFooter>
  <colBreaks count="1" manualBreakCount="1">
    <brk id="7" max="1048575" man="1"/>
  </colBreaks>
  <legacyDrawing r:id="rId2"/>
  <tableParts count="6">
    <tablePart r:id="rId3"/>
    <tablePart r:id="rId4"/>
    <tablePart r:id="rId5"/>
    <tablePart r:id="rId6"/>
    <tablePart r:id="rId7"/>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2:I94"/>
  <sheetViews>
    <sheetView zoomScale="85" zoomScaleNormal="85" workbookViewId="0">
      <selection activeCell="G16" sqref="G16"/>
    </sheetView>
  </sheetViews>
  <sheetFormatPr defaultRowHeight="15" x14ac:dyDescent="0.25"/>
  <cols>
    <col min="1" max="1" width="13.140625" customWidth="1"/>
    <col min="2" max="2" width="34.7109375" bestFit="1" customWidth="1"/>
    <col min="3" max="3" width="60.42578125" bestFit="1" customWidth="1"/>
    <col min="4" max="4" width="9.7109375" customWidth="1"/>
    <col min="6" max="6" width="11.5703125" customWidth="1"/>
    <col min="8" max="8" width="34.7109375" bestFit="1" customWidth="1"/>
    <col min="9" max="9" width="60.42578125" bestFit="1" customWidth="1"/>
  </cols>
  <sheetData>
    <row r="2" spans="1:9" x14ac:dyDescent="0.25">
      <c r="A2" s="1" t="s">
        <v>20934</v>
      </c>
      <c r="B2" s="1" t="s">
        <v>20936</v>
      </c>
      <c r="C2" s="1" t="s">
        <v>20937</v>
      </c>
      <c r="D2" s="1" t="s">
        <v>20935</v>
      </c>
      <c r="F2" s="1" t="s">
        <v>20934</v>
      </c>
      <c r="G2" s="1" t="s">
        <v>20935</v>
      </c>
      <c r="H2" s="1" t="s">
        <v>20936</v>
      </c>
      <c r="I2" s="1" t="s">
        <v>20937</v>
      </c>
    </row>
    <row r="3" spans="1:9" x14ac:dyDescent="0.25">
      <c r="A3" t="s">
        <v>48</v>
      </c>
      <c r="B3" s="1"/>
      <c r="C3" t="s">
        <v>29078</v>
      </c>
      <c r="D3" t="s">
        <v>29079</v>
      </c>
      <c r="F3" s="1"/>
      <c r="G3" s="1"/>
      <c r="H3" s="1"/>
      <c r="I3" s="1"/>
    </row>
    <row r="4" spans="1:9" x14ac:dyDescent="0.25">
      <c r="A4" t="s">
        <v>20706</v>
      </c>
      <c r="B4" t="s">
        <v>20744</v>
      </c>
      <c r="C4" t="s">
        <v>20745</v>
      </c>
      <c r="D4" t="s">
        <v>20743</v>
      </c>
      <c r="F4" t="s">
        <v>20706</v>
      </c>
      <c r="G4" t="s">
        <v>20707</v>
      </c>
      <c r="H4" t="s">
        <v>20708</v>
      </c>
      <c r="I4" t="s">
        <v>20709</v>
      </c>
    </row>
    <row r="5" spans="1:9" x14ac:dyDescent="0.25">
      <c r="A5" t="s">
        <v>20706</v>
      </c>
      <c r="B5" t="s">
        <v>20729</v>
      </c>
      <c r="C5" t="s">
        <v>20730</v>
      </c>
      <c r="D5" t="s">
        <v>20728</v>
      </c>
      <c r="F5" t="s">
        <v>20706</v>
      </c>
      <c r="G5" t="s">
        <v>20710</v>
      </c>
      <c r="H5" t="s">
        <v>20711</v>
      </c>
      <c r="I5" t="s">
        <v>20712</v>
      </c>
    </row>
    <row r="6" spans="1:9" x14ac:dyDescent="0.25">
      <c r="A6" t="s">
        <v>20706</v>
      </c>
      <c r="B6" t="s">
        <v>20750</v>
      </c>
      <c r="C6" t="s">
        <v>20751</v>
      </c>
      <c r="D6" t="s">
        <v>20749</v>
      </c>
      <c r="F6" t="s">
        <v>20706</v>
      </c>
      <c r="G6" t="s">
        <v>20713</v>
      </c>
      <c r="H6" t="s">
        <v>20714</v>
      </c>
      <c r="I6" t="s">
        <v>20715</v>
      </c>
    </row>
    <row r="7" spans="1:9" x14ac:dyDescent="0.25">
      <c r="A7" t="s">
        <v>20706</v>
      </c>
      <c r="B7" t="s">
        <v>20756</v>
      </c>
      <c r="C7" t="s">
        <v>20757</v>
      </c>
      <c r="D7" t="s">
        <v>20755</v>
      </c>
      <c r="F7" t="s">
        <v>20706</v>
      </c>
      <c r="G7" t="s">
        <v>20716</v>
      </c>
      <c r="H7" t="s">
        <v>20717</v>
      </c>
      <c r="I7" t="s">
        <v>20718</v>
      </c>
    </row>
    <row r="8" spans="1:9" x14ac:dyDescent="0.25">
      <c r="A8" t="s">
        <v>20706</v>
      </c>
      <c r="B8" t="s">
        <v>20720</v>
      </c>
      <c r="C8" t="s">
        <v>20721</v>
      </c>
      <c r="D8" t="s">
        <v>20719</v>
      </c>
      <c r="F8" t="s">
        <v>20706</v>
      </c>
      <c r="G8" t="s">
        <v>20719</v>
      </c>
      <c r="H8" t="s">
        <v>20720</v>
      </c>
      <c r="I8" t="s">
        <v>20721</v>
      </c>
    </row>
    <row r="9" spans="1:9" x14ac:dyDescent="0.25">
      <c r="A9" t="s">
        <v>20706</v>
      </c>
      <c r="B9" t="s">
        <v>20711</v>
      </c>
      <c r="C9" t="s">
        <v>20712</v>
      </c>
      <c r="D9" t="s">
        <v>20710</v>
      </c>
      <c r="F9" t="s">
        <v>20706</v>
      </c>
      <c r="G9" t="s">
        <v>20722</v>
      </c>
      <c r="H9" t="s">
        <v>20723</v>
      </c>
      <c r="I9" t="s">
        <v>20724</v>
      </c>
    </row>
    <row r="10" spans="1:9" x14ac:dyDescent="0.25">
      <c r="A10" t="s">
        <v>20706</v>
      </c>
      <c r="B10" t="s">
        <v>20753</v>
      </c>
      <c r="C10" t="s">
        <v>20754</v>
      </c>
      <c r="D10" t="s">
        <v>20752</v>
      </c>
      <c r="F10" t="s">
        <v>20706</v>
      </c>
      <c r="G10" t="s">
        <v>20725</v>
      </c>
      <c r="H10" t="s">
        <v>20726</v>
      </c>
      <c r="I10" t="s">
        <v>20727</v>
      </c>
    </row>
    <row r="11" spans="1:9" x14ac:dyDescent="0.25">
      <c r="A11" t="s">
        <v>20706</v>
      </c>
      <c r="B11" t="s">
        <v>20777</v>
      </c>
      <c r="C11" t="s">
        <v>20778</v>
      </c>
      <c r="D11" t="s">
        <v>20776</v>
      </c>
      <c r="F11" t="s">
        <v>20706</v>
      </c>
      <c r="G11" t="s">
        <v>20728</v>
      </c>
      <c r="H11" t="s">
        <v>20729</v>
      </c>
      <c r="I11" t="s">
        <v>20730</v>
      </c>
    </row>
    <row r="12" spans="1:9" x14ac:dyDescent="0.25">
      <c r="A12" t="s">
        <v>20706</v>
      </c>
      <c r="B12" t="s">
        <v>20783</v>
      </c>
      <c r="C12" t="s">
        <v>20784</v>
      </c>
      <c r="D12" t="s">
        <v>20782</v>
      </c>
      <c r="F12" t="s">
        <v>20706</v>
      </c>
      <c r="G12" t="s">
        <v>20731</v>
      </c>
      <c r="H12" t="s">
        <v>20732</v>
      </c>
      <c r="I12" t="s">
        <v>20733</v>
      </c>
    </row>
    <row r="13" spans="1:9" x14ac:dyDescent="0.25">
      <c r="A13" t="s">
        <v>20706</v>
      </c>
      <c r="B13" t="s">
        <v>20762</v>
      </c>
      <c r="C13" t="s">
        <v>20763</v>
      </c>
      <c r="D13" t="s">
        <v>20761</v>
      </c>
      <c r="F13" t="s">
        <v>20706</v>
      </c>
      <c r="G13" t="s">
        <v>20734</v>
      </c>
      <c r="H13" t="s">
        <v>20735</v>
      </c>
      <c r="I13" t="s">
        <v>20736</v>
      </c>
    </row>
    <row r="14" spans="1:9" x14ac:dyDescent="0.25">
      <c r="A14" t="s">
        <v>20706</v>
      </c>
      <c r="B14" t="s">
        <v>20714</v>
      </c>
      <c r="C14" t="s">
        <v>20715</v>
      </c>
      <c r="D14" t="s">
        <v>20713</v>
      </c>
      <c r="F14" t="s">
        <v>20706</v>
      </c>
      <c r="G14" t="s">
        <v>20737</v>
      </c>
      <c r="H14" t="s">
        <v>20738</v>
      </c>
      <c r="I14" t="s">
        <v>20739</v>
      </c>
    </row>
    <row r="15" spans="1:9" x14ac:dyDescent="0.25">
      <c r="A15" t="s">
        <v>20706</v>
      </c>
      <c r="B15" t="s">
        <v>22543</v>
      </c>
      <c r="C15" t="s">
        <v>22542</v>
      </c>
      <c r="D15" t="s">
        <v>22540</v>
      </c>
      <c r="F15" t="s">
        <v>20706</v>
      </c>
      <c r="G15" t="s">
        <v>20740</v>
      </c>
      <c r="H15" t="s">
        <v>20741</v>
      </c>
      <c r="I15" t="s">
        <v>20742</v>
      </c>
    </row>
    <row r="16" spans="1:9" x14ac:dyDescent="0.25">
      <c r="A16" t="s">
        <v>20706</v>
      </c>
      <c r="B16" t="s">
        <v>20768</v>
      </c>
      <c r="C16" t="s">
        <v>20769</v>
      </c>
      <c r="D16" t="s">
        <v>20767</v>
      </c>
      <c r="F16" t="s">
        <v>20706</v>
      </c>
      <c r="G16" t="s">
        <v>20743</v>
      </c>
      <c r="H16" t="s">
        <v>20744</v>
      </c>
      <c r="I16" t="s">
        <v>20745</v>
      </c>
    </row>
    <row r="17" spans="1:9" x14ac:dyDescent="0.25">
      <c r="A17" t="s">
        <v>20706</v>
      </c>
      <c r="B17" t="s">
        <v>20723</v>
      </c>
      <c r="C17" t="s">
        <v>20724</v>
      </c>
      <c r="D17" t="s">
        <v>20722</v>
      </c>
      <c r="F17" t="s">
        <v>20706</v>
      </c>
      <c r="G17" t="s">
        <v>20746</v>
      </c>
      <c r="H17" t="s">
        <v>20747</v>
      </c>
      <c r="I17" t="s">
        <v>20748</v>
      </c>
    </row>
    <row r="18" spans="1:9" x14ac:dyDescent="0.25">
      <c r="A18" t="s">
        <v>20706</v>
      </c>
      <c r="B18" t="s">
        <v>20735</v>
      </c>
      <c r="C18" t="s">
        <v>20736</v>
      </c>
      <c r="D18" t="s">
        <v>20734</v>
      </c>
      <c r="F18" t="s">
        <v>20706</v>
      </c>
      <c r="G18" t="s">
        <v>20749</v>
      </c>
      <c r="H18" t="s">
        <v>20750</v>
      </c>
      <c r="I18" t="s">
        <v>20751</v>
      </c>
    </row>
    <row r="19" spans="1:9" x14ac:dyDescent="0.25">
      <c r="A19" t="s">
        <v>20706</v>
      </c>
      <c r="B19" t="s">
        <v>20771</v>
      </c>
      <c r="C19" t="s">
        <v>20772</v>
      </c>
      <c r="D19" t="s">
        <v>20770</v>
      </c>
      <c r="F19" t="s">
        <v>20706</v>
      </c>
      <c r="G19" t="s">
        <v>20752</v>
      </c>
      <c r="H19" t="s">
        <v>20753</v>
      </c>
      <c r="I19" t="s">
        <v>20754</v>
      </c>
    </row>
    <row r="20" spans="1:9" x14ac:dyDescent="0.25">
      <c r="A20" t="s">
        <v>20706</v>
      </c>
      <c r="B20" t="s">
        <v>20780</v>
      </c>
      <c r="C20" t="s">
        <v>20781</v>
      </c>
      <c r="D20" t="s">
        <v>20779</v>
      </c>
      <c r="F20" t="s">
        <v>20706</v>
      </c>
      <c r="G20" t="s">
        <v>20755</v>
      </c>
      <c r="H20" t="s">
        <v>20756</v>
      </c>
      <c r="I20" t="s">
        <v>20757</v>
      </c>
    </row>
    <row r="21" spans="1:9" x14ac:dyDescent="0.25">
      <c r="A21" t="s">
        <v>20706</v>
      </c>
      <c r="B21" t="s">
        <v>20726</v>
      </c>
      <c r="C21" t="s">
        <v>20727</v>
      </c>
      <c r="D21" t="s">
        <v>20725</v>
      </c>
      <c r="F21" t="s">
        <v>20706</v>
      </c>
      <c r="G21" t="s">
        <v>20758</v>
      </c>
      <c r="H21" t="s">
        <v>20759</v>
      </c>
      <c r="I21" t="s">
        <v>20760</v>
      </c>
    </row>
    <row r="22" spans="1:9" x14ac:dyDescent="0.25">
      <c r="A22" t="s">
        <v>20706</v>
      </c>
      <c r="B22" t="s">
        <v>20765</v>
      </c>
      <c r="C22" t="s">
        <v>20766</v>
      </c>
      <c r="D22" t="s">
        <v>20764</v>
      </c>
      <c r="F22" t="s">
        <v>20706</v>
      </c>
      <c r="G22" t="s">
        <v>20761</v>
      </c>
      <c r="H22" t="s">
        <v>20762</v>
      </c>
      <c r="I22" t="s">
        <v>20763</v>
      </c>
    </row>
    <row r="23" spans="1:9" x14ac:dyDescent="0.25">
      <c r="A23" t="s">
        <v>20706</v>
      </c>
      <c r="B23" t="s">
        <v>20708</v>
      </c>
      <c r="C23" t="s">
        <v>20709</v>
      </c>
      <c r="D23" t="s">
        <v>20707</v>
      </c>
      <c r="F23" t="s">
        <v>20706</v>
      </c>
      <c r="G23" t="s">
        <v>20764</v>
      </c>
      <c r="H23" t="s">
        <v>20765</v>
      </c>
      <c r="I23" t="s">
        <v>20766</v>
      </c>
    </row>
    <row r="24" spans="1:9" x14ac:dyDescent="0.25">
      <c r="A24" t="s">
        <v>20706</v>
      </c>
      <c r="B24" t="s">
        <v>20747</v>
      </c>
      <c r="C24" t="s">
        <v>20748</v>
      </c>
      <c r="D24" t="s">
        <v>20746</v>
      </c>
      <c r="F24" t="s">
        <v>20706</v>
      </c>
      <c r="G24" t="s">
        <v>20767</v>
      </c>
      <c r="H24" t="s">
        <v>20768</v>
      </c>
      <c r="I24" t="s">
        <v>20769</v>
      </c>
    </row>
    <row r="25" spans="1:9" x14ac:dyDescent="0.25">
      <c r="A25" t="s">
        <v>20706</v>
      </c>
      <c r="B25" t="s">
        <v>20759</v>
      </c>
      <c r="C25" t="s">
        <v>20760</v>
      </c>
      <c r="D25" t="s">
        <v>20758</v>
      </c>
      <c r="F25" t="s">
        <v>20706</v>
      </c>
      <c r="G25" t="s">
        <v>20770</v>
      </c>
      <c r="H25" t="s">
        <v>20771</v>
      </c>
      <c r="I25" t="s">
        <v>20772</v>
      </c>
    </row>
    <row r="26" spans="1:9" x14ac:dyDescent="0.25">
      <c r="A26" t="s">
        <v>20706</v>
      </c>
      <c r="B26" t="s">
        <v>20717</v>
      </c>
      <c r="C26" t="s">
        <v>20718</v>
      </c>
      <c r="D26" t="s">
        <v>20716</v>
      </c>
      <c r="F26" t="s">
        <v>20706</v>
      </c>
      <c r="G26" t="s">
        <v>20773</v>
      </c>
      <c r="H26" t="s">
        <v>20774</v>
      </c>
      <c r="I26" t="s">
        <v>20775</v>
      </c>
    </row>
    <row r="27" spans="1:9" x14ac:dyDescent="0.25">
      <c r="A27" t="s">
        <v>20706</v>
      </c>
      <c r="B27" t="s">
        <v>20738</v>
      </c>
      <c r="C27" t="s">
        <v>20739</v>
      </c>
      <c r="D27" t="s">
        <v>20737</v>
      </c>
      <c r="F27" t="s">
        <v>20706</v>
      </c>
      <c r="G27" t="s">
        <v>20776</v>
      </c>
      <c r="H27" t="s">
        <v>20777</v>
      </c>
      <c r="I27" t="s">
        <v>20778</v>
      </c>
    </row>
    <row r="28" spans="1:9" x14ac:dyDescent="0.25">
      <c r="A28" t="s">
        <v>20706</v>
      </c>
      <c r="B28" t="s">
        <v>20741</v>
      </c>
      <c r="C28" t="s">
        <v>20742</v>
      </c>
      <c r="D28" t="s">
        <v>20740</v>
      </c>
      <c r="F28" t="s">
        <v>20706</v>
      </c>
      <c r="G28" t="s">
        <v>20779</v>
      </c>
      <c r="H28" t="s">
        <v>20780</v>
      </c>
      <c r="I28" t="s">
        <v>20781</v>
      </c>
    </row>
    <row r="29" spans="1:9" x14ac:dyDescent="0.25">
      <c r="A29" t="s">
        <v>20706</v>
      </c>
      <c r="B29" t="s">
        <v>20732</v>
      </c>
      <c r="C29" t="s">
        <v>20733</v>
      </c>
      <c r="D29" t="s">
        <v>20731</v>
      </c>
      <c r="F29" t="s">
        <v>20706</v>
      </c>
      <c r="G29" t="s">
        <v>20782</v>
      </c>
      <c r="H29" t="s">
        <v>20783</v>
      </c>
      <c r="I29" t="s">
        <v>20784</v>
      </c>
    </row>
    <row r="30" spans="1:9" x14ac:dyDescent="0.25">
      <c r="A30" t="s">
        <v>20706</v>
      </c>
      <c r="B30" t="s">
        <v>20774</v>
      </c>
      <c r="C30" t="s">
        <v>20775</v>
      </c>
      <c r="D30" t="s">
        <v>20773</v>
      </c>
      <c r="F30" t="s">
        <v>20706</v>
      </c>
      <c r="G30" t="s">
        <v>22540</v>
      </c>
      <c r="H30" t="s">
        <v>22541</v>
      </c>
      <c r="I30" t="s">
        <v>22542</v>
      </c>
    </row>
    <row r="31" spans="1:9" x14ac:dyDescent="0.25">
      <c r="A31" t="s">
        <v>20706</v>
      </c>
      <c r="B31" s="177" t="s">
        <v>20940</v>
      </c>
      <c r="C31" s="177" t="s">
        <v>20940</v>
      </c>
      <c r="D31" t="str">
        <f>""</f>
        <v/>
      </c>
    </row>
    <row r="32" spans="1:9" x14ac:dyDescent="0.25">
      <c r="A32" t="s">
        <v>20785</v>
      </c>
      <c r="B32" t="s">
        <v>20802</v>
      </c>
      <c r="C32" t="s">
        <v>20803</v>
      </c>
      <c r="D32" t="s">
        <v>20801</v>
      </c>
      <c r="F32" t="s">
        <v>20785</v>
      </c>
      <c r="G32" t="s">
        <v>20786</v>
      </c>
      <c r="H32" t="s">
        <v>20787</v>
      </c>
      <c r="I32" t="s">
        <v>20788</v>
      </c>
    </row>
    <row r="33" spans="1:9" x14ac:dyDescent="0.25">
      <c r="A33" t="s">
        <v>20785</v>
      </c>
      <c r="B33" t="s">
        <v>20799</v>
      </c>
      <c r="C33" t="s">
        <v>20800</v>
      </c>
      <c r="D33" t="s">
        <v>20798</v>
      </c>
      <c r="F33" t="s">
        <v>20785</v>
      </c>
      <c r="G33" t="s">
        <v>20789</v>
      </c>
      <c r="H33" t="s">
        <v>20790</v>
      </c>
      <c r="I33" t="s">
        <v>20791</v>
      </c>
    </row>
    <row r="34" spans="1:9" x14ac:dyDescent="0.25">
      <c r="A34" t="s">
        <v>20785</v>
      </c>
      <c r="B34" t="s">
        <v>20796</v>
      </c>
      <c r="C34" t="s">
        <v>20797</v>
      </c>
      <c r="D34" t="s">
        <v>20795</v>
      </c>
      <c r="F34" t="s">
        <v>20785</v>
      </c>
      <c r="G34" t="s">
        <v>20792</v>
      </c>
      <c r="H34" t="s">
        <v>20793</v>
      </c>
      <c r="I34" t="s">
        <v>20794</v>
      </c>
    </row>
    <row r="35" spans="1:9" x14ac:dyDescent="0.25">
      <c r="A35" t="s">
        <v>20785</v>
      </c>
      <c r="B35" t="s">
        <v>20811</v>
      </c>
      <c r="C35" t="s">
        <v>20812</v>
      </c>
      <c r="D35" t="s">
        <v>20810</v>
      </c>
      <c r="F35" t="s">
        <v>20785</v>
      </c>
      <c r="G35" t="s">
        <v>20795</v>
      </c>
      <c r="H35" t="s">
        <v>20796</v>
      </c>
      <c r="I35" t="s">
        <v>20797</v>
      </c>
    </row>
    <row r="36" spans="1:9" x14ac:dyDescent="0.25">
      <c r="A36" t="s">
        <v>20785</v>
      </c>
      <c r="B36" t="s">
        <v>20805</v>
      </c>
      <c r="C36" t="s">
        <v>20806</v>
      </c>
      <c r="D36" t="s">
        <v>20804</v>
      </c>
      <c r="F36" t="s">
        <v>20785</v>
      </c>
      <c r="G36" t="s">
        <v>20798</v>
      </c>
      <c r="H36" t="s">
        <v>20799</v>
      </c>
      <c r="I36" t="s">
        <v>20800</v>
      </c>
    </row>
    <row r="37" spans="1:9" x14ac:dyDescent="0.25">
      <c r="A37" t="s">
        <v>20785</v>
      </c>
      <c r="B37" t="s">
        <v>20787</v>
      </c>
      <c r="C37" t="s">
        <v>20788</v>
      </c>
      <c r="D37" t="s">
        <v>20786</v>
      </c>
      <c r="F37" t="s">
        <v>20785</v>
      </c>
      <c r="G37" t="s">
        <v>20801</v>
      </c>
      <c r="H37" t="s">
        <v>20802</v>
      </c>
      <c r="I37" t="s">
        <v>20803</v>
      </c>
    </row>
    <row r="38" spans="1:9" x14ac:dyDescent="0.25">
      <c r="A38" t="s">
        <v>20785</v>
      </c>
      <c r="B38" t="s">
        <v>20793</v>
      </c>
      <c r="C38" t="s">
        <v>20794</v>
      </c>
      <c r="D38" t="s">
        <v>20792</v>
      </c>
      <c r="F38" t="s">
        <v>20785</v>
      </c>
      <c r="G38" t="s">
        <v>20804</v>
      </c>
      <c r="H38" t="s">
        <v>20805</v>
      </c>
      <c r="I38" t="s">
        <v>20806</v>
      </c>
    </row>
    <row r="39" spans="1:9" x14ac:dyDescent="0.25">
      <c r="A39" t="s">
        <v>20785</v>
      </c>
      <c r="B39" t="s">
        <v>20808</v>
      </c>
      <c r="C39" t="s">
        <v>20809</v>
      </c>
      <c r="D39" t="s">
        <v>20807</v>
      </c>
      <c r="F39" t="s">
        <v>20785</v>
      </c>
      <c r="G39" t="s">
        <v>20807</v>
      </c>
      <c r="H39" t="s">
        <v>20808</v>
      </c>
      <c r="I39" t="s">
        <v>20809</v>
      </c>
    </row>
    <row r="40" spans="1:9" x14ac:dyDescent="0.25">
      <c r="A40" t="s">
        <v>20785</v>
      </c>
      <c r="B40" t="s">
        <v>20814</v>
      </c>
      <c r="C40" t="s">
        <v>20815</v>
      </c>
      <c r="D40" t="s">
        <v>20813</v>
      </c>
      <c r="F40" t="s">
        <v>20785</v>
      </c>
      <c r="G40" t="s">
        <v>20810</v>
      </c>
      <c r="H40" t="s">
        <v>20811</v>
      </c>
      <c r="I40" t="s">
        <v>20812</v>
      </c>
    </row>
    <row r="41" spans="1:9" x14ac:dyDescent="0.25">
      <c r="A41" t="s">
        <v>20785</v>
      </c>
      <c r="B41" t="s">
        <v>20817</v>
      </c>
      <c r="C41" t="s">
        <v>20818</v>
      </c>
      <c r="D41" t="s">
        <v>20816</v>
      </c>
      <c r="F41" t="s">
        <v>20785</v>
      </c>
      <c r="G41" t="s">
        <v>20813</v>
      </c>
      <c r="H41" t="s">
        <v>20814</v>
      </c>
      <c r="I41" t="s">
        <v>20815</v>
      </c>
    </row>
    <row r="42" spans="1:9" x14ac:dyDescent="0.25">
      <c r="A42" t="s">
        <v>20785</v>
      </c>
      <c r="B42" t="s">
        <v>20790</v>
      </c>
      <c r="C42" t="s">
        <v>20791</v>
      </c>
      <c r="D42" t="s">
        <v>20789</v>
      </c>
      <c r="F42" t="s">
        <v>20785</v>
      </c>
      <c r="G42" t="s">
        <v>20816</v>
      </c>
      <c r="H42" t="s">
        <v>20817</v>
      </c>
      <c r="I42" t="s">
        <v>20818</v>
      </c>
    </row>
    <row r="43" spans="1:9" x14ac:dyDescent="0.25">
      <c r="A43" t="s">
        <v>20785</v>
      </c>
      <c r="B43" s="177" t="s">
        <v>20940</v>
      </c>
      <c r="C43" s="177" t="s">
        <v>20940</v>
      </c>
      <c r="D43" t="str">
        <f>""</f>
        <v/>
      </c>
    </row>
    <row r="44" spans="1:9" x14ac:dyDescent="0.25">
      <c r="A44" t="s">
        <v>20938</v>
      </c>
      <c r="B44" t="s">
        <v>20829</v>
      </c>
      <c r="C44" t="s">
        <v>20830</v>
      </c>
      <c r="D44" t="s">
        <v>20828</v>
      </c>
      <c r="F44" t="s">
        <v>20938</v>
      </c>
      <c r="G44" t="s">
        <v>20819</v>
      </c>
      <c r="H44" t="s">
        <v>20820</v>
      </c>
      <c r="I44" t="s">
        <v>20821</v>
      </c>
    </row>
    <row r="45" spans="1:9" x14ac:dyDescent="0.25">
      <c r="A45" t="s">
        <v>20938</v>
      </c>
      <c r="B45" t="s">
        <v>20832</v>
      </c>
      <c r="C45" t="s">
        <v>20833</v>
      </c>
      <c r="D45" t="s">
        <v>20831</v>
      </c>
      <c r="F45" t="s">
        <v>20938</v>
      </c>
      <c r="G45" t="s">
        <v>20822</v>
      </c>
      <c r="H45" t="s">
        <v>20823</v>
      </c>
      <c r="I45" t="s">
        <v>20824</v>
      </c>
    </row>
    <row r="46" spans="1:9" x14ac:dyDescent="0.25">
      <c r="A46" t="s">
        <v>20938</v>
      </c>
      <c r="B46" t="s">
        <v>20838</v>
      </c>
      <c r="C46" t="s">
        <v>20839</v>
      </c>
      <c r="D46" t="s">
        <v>20837</v>
      </c>
      <c r="F46" t="s">
        <v>20938</v>
      </c>
      <c r="G46" t="s">
        <v>20825</v>
      </c>
      <c r="H46" t="s">
        <v>20826</v>
      </c>
      <c r="I46" t="s">
        <v>20827</v>
      </c>
    </row>
    <row r="47" spans="1:9" x14ac:dyDescent="0.25">
      <c r="A47" t="s">
        <v>20938</v>
      </c>
      <c r="B47" t="s">
        <v>20841</v>
      </c>
      <c r="C47" t="s">
        <v>20842</v>
      </c>
      <c r="D47" t="s">
        <v>20840</v>
      </c>
      <c r="F47" t="s">
        <v>20938</v>
      </c>
      <c r="G47" t="s">
        <v>20828</v>
      </c>
      <c r="H47" t="s">
        <v>20829</v>
      </c>
      <c r="I47" t="s">
        <v>20830</v>
      </c>
    </row>
    <row r="48" spans="1:9" x14ac:dyDescent="0.25">
      <c r="A48" t="s">
        <v>20938</v>
      </c>
      <c r="B48" t="s">
        <v>20820</v>
      </c>
      <c r="C48" t="s">
        <v>20821</v>
      </c>
      <c r="D48" t="s">
        <v>20819</v>
      </c>
      <c r="F48" t="s">
        <v>20938</v>
      </c>
      <c r="G48" t="s">
        <v>20831</v>
      </c>
      <c r="H48" t="s">
        <v>20832</v>
      </c>
      <c r="I48" t="s">
        <v>20833</v>
      </c>
    </row>
    <row r="49" spans="1:9" x14ac:dyDescent="0.25">
      <c r="A49" t="s">
        <v>20938</v>
      </c>
      <c r="B49" t="s">
        <v>20847</v>
      </c>
      <c r="C49" t="s">
        <v>20848</v>
      </c>
      <c r="D49" t="s">
        <v>20846</v>
      </c>
      <c r="F49" t="s">
        <v>20938</v>
      </c>
      <c r="G49" t="s">
        <v>20834</v>
      </c>
      <c r="H49" t="s">
        <v>20835</v>
      </c>
      <c r="I49" t="s">
        <v>20836</v>
      </c>
    </row>
    <row r="50" spans="1:9" x14ac:dyDescent="0.25">
      <c r="A50" t="s">
        <v>20938</v>
      </c>
      <c r="B50" t="s">
        <v>20835</v>
      </c>
      <c r="C50" t="s">
        <v>20836</v>
      </c>
      <c r="D50" t="s">
        <v>20834</v>
      </c>
      <c r="F50" t="s">
        <v>20938</v>
      </c>
      <c r="G50" t="s">
        <v>20837</v>
      </c>
      <c r="H50" t="s">
        <v>20838</v>
      </c>
      <c r="I50" t="s">
        <v>20839</v>
      </c>
    </row>
    <row r="51" spans="1:9" x14ac:dyDescent="0.25">
      <c r="A51" t="s">
        <v>20938</v>
      </c>
      <c r="B51" t="s">
        <v>20844</v>
      </c>
      <c r="C51" t="s">
        <v>20845</v>
      </c>
      <c r="D51" t="s">
        <v>20843</v>
      </c>
      <c r="F51" t="s">
        <v>20938</v>
      </c>
      <c r="G51" t="s">
        <v>20840</v>
      </c>
      <c r="H51" t="s">
        <v>20841</v>
      </c>
      <c r="I51" t="s">
        <v>20842</v>
      </c>
    </row>
    <row r="52" spans="1:9" x14ac:dyDescent="0.25">
      <c r="A52" t="s">
        <v>20938</v>
      </c>
      <c r="B52" t="s">
        <v>20850</v>
      </c>
      <c r="C52" t="s">
        <v>20851</v>
      </c>
      <c r="D52" t="s">
        <v>20849</v>
      </c>
      <c r="F52" t="s">
        <v>20938</v>
      </c>
      <c r="G52" t="s">
        <v>20843</v>
      </c>
      <c r="H52" t="s">
        <v>20844</v>
      </c>
      <c r="I52" t="s">
        <v>20845</v>
      </c>
    </row>
    <row r="53" spans="1:9" x14ac:dyDescent="0.25">
      <c r="A53" t="s">
        <v>20938</v>
      </c>
      <c r="B53" t="s">
        <v>20823</v>
      </c>
      <c r="C53" t="s">
        <v>20824</v>
      </c>
      <c r="D53" t="s">
        <v>20822</v>
      </c>
      <c r="F53" t="s">
        <v>20938</v>
      </c>
      <c r="G53" t="s">
        <v>20846</v>
      </c>
      <c r="H53" t="s">
        <v>20847</v>
      </c>
      <c r="I53" t="s">
        <v>20848</v>
      </c>
    </row>
    <row r="54" spans="1:9" x14ac:dyDescent="0.25">
      <c r="A54" t="s">
        <v>20938</v>
      </c>
      <c r="B54" t="s">
        <v>20826</v>
      </c>
      <c r="C54" t="s">
        <v>20827</v>
      </c>
      <c r="D54" t="s">
        <v>20825</v>
      </c>
      <c r="F54" t="s">
        <v>20938</v>
      </c>
      <c r="G54" t="s">
        <v>20849</v>
      </c>
      <c r="H54" t="s">
        <v>20850</v>
      </c>
      <c r="I54" t="s">
        <v>20851</v>
      </c>
    </row>
    <row r="55" spans="1:9" x14ac:dyDescent="0.25">
      <c r="A55" t="s">
        <v>20938</v>
      </c>
      <c r="B55" t="s">
        <v>20853</v>
      </c>
      <c r="C55" t="s">
        <v>20854</v>
      </c>
      <c r="D55" t="s">
        <v>20852</v>
      </c>
      <c r="F55" t="s">
        <v>20938</v>
      </c>
      <c r="G55" t="s">
        <v>20852</v>
      </c>
      <c r="H55" t="s">
        <v>20853</v>
      </c>
      <c r="I55" t="s">
        <v>20854</v>
      </c>
    </row>
    <row r="56" spans="1:9" x14ac:dyDescent="0.25">
      <c r="A56" t="s">
        <v>20938</v>
      </c>
      <c r="B56" s="177" t="s">
        <v>20940</v>
      </c>
      <c r="C56" s="177" t="s">
        <v>20940</v>
      </c>
      <c r="D56" t="str">
        <f>""</f>
        <v/>
      </c>
    </row>
    <row r="57" spans="1:9" x14ac:dyDescent="0.25">
      <c r="A57" t="s">
        <v>20855</v>
      </c>
      <c r="B57" t="s">
        <v>20871</v>
      </c>
      <c r="C57" t="s">
        <v>20872</v>
      </c>
      <c r="D57" t="s">
        <v>20870</v>
      </c>
      <c r="F57" t="s">
        <v>20855</v>
      </c>
      <c r="G57" t="s">
        <v>20856</v>
      </c>
      <c r="H57" t="s">
        <v>20857</v>
      </c>
      <c r="I57" t="s">
        <v>20858</v>
      </c>
    </row>
    <row r="58" spans="1:9" x14ac:dyDescent="0.25">
      <c r="A58" t="s">
        <v>20855</v>
      </c>
      <c r="B58" t="s">
        <v>20863</v>
      </c>
      <c r="C58" t="s">
        <v>20971</v>
      </c>
      <c r="D58" t="s">
        <v>20862</v>
      </c>
      <c r="F58" t="s">
        <v>20855</v>
      </c>
      <c r="G58" t="s">
        <v>20859</v>
      </c>
      <c r="H58" t="s">
        <v>20860</v>
      </c>
      <c r="I58" t="s">
        <v>20861</v>
      </c>
    </row>
    <row r="59" spans="1:9" x14ac:dyDescent="0.25">
      <c r="A59" t="s">
        <v>20855</v>
      </c>
      <c r="B59" t="s">
        <v>20865</v>
      </c>
      <c r="C59" t="s">
        <v>20866</v>
      </c>
      <c r="D59" t="s">
        <v>20864</v>
      </c>
      <c r="F59" t="s">
        <v>20855</v>
      </c>
      <c r="G59" t="s">
        <v>20862</v>
      </c>
      <c r="H59" t="s">
        <v>20863</v>
      </c>
      <c r="I59" t="s">
        <v>20971</v>
      </c>
    </row>
    <row r="60" spans="1:9" x14ac:dyDescent="0.25">
      <c r="A60" t="s">
        <v>20855</v>
      </c>
      <c r="B60" t="s">
        <v>20860</v>
      </c>
      <c r="C60" t="s">
        <v>20861</v>
      </c>
      <c r="D60" t="s">
        <v>20859</v>
      </c>
      <c r="F60" t="s">
        <v>20855</v>
      </c>
      <c r="G60" t="s">
        <v>20864</v>
      </c>
      <c r="H60" t="s">
        <v>20865</v>
      </c>
      <c r="I60" t="s">
        <v>20866</v>
      </c>
    </row>
    <row r="61" spans="1:9" x14ac:dyDescent="0.25">
      <c r="A61" t="s">
        <v>20855</v>
      </c>
      <c r="B61" t="s">
        <v>20868</v>
      </c>
      <c r="C61" t="s">
        <v>20869</v>
      </c>
      <c r="D61" t="s">
        <v>20867</v>
      </c>
      <c r="F61" t="s">
        <v>20855</v>
      </c>
      <c r="G61" t="s">
        <v>20867</v>
      </c>
      <c r="H61" t="s">
        <v>20868</v>
      </c>
      <c r="I61" t="s">
        <v>20869</v>
      </c>
    </row>
    <row r="62" spans="1:9" x14ac:dyDescent="0.25">
      <c r="A62" t="s">
        <v>20855</v>
      </c>
      <c r="B62" t="s">
        <v>20857</v>
      </c>
      <c r="C62" t="s">
        <v>20858</v>
      </c>
      <c r="D62" t="s">
        <v>20856</v>
      </c>
      <c r="F62" t="s">
        <v>20855</v>
      </c>
      <c r="G62" t="s">
        <v>20870</v>
      </c>
      <c r="H62" t="s">
        <v>20871</v>
      </c>
      <c r="I62" t="s">
        <v>20872</v>
      </c>
    </row>
    <row r="63" spans="1:9" x14ac:dyDescent="0.25">
      <c r="A63" t="s">
        <v>20855</v>
      </c>
      <c r="B63" s="177" t="s">
        <v>20940</v>
      </c>
      <c r="C63" s="177" t="s">
        <v>20940</v>
      </c>
      <c r="D63" t="str">
        <f>""</f>
        <v/>
      </c>
    </row>
    <row r="64" spans="1:9" x14ac:dyDescent="0.25">
      <c r="A64" t="s">
        <v>20939</v>
      </c>
      <c r="B64" t="s">
        <v>24357</v>
      </c>
      <c r="C64" t="s">
        <v>24358</v>
      </c>
      <c r="D64" t="s">
        <v>20917</v>
      </c>
      <c r="F64" t="s">
        <v>20939</v>
      </c>
      <c r="G64" t="s">
        <v>20873</v>
      </c>
      <c r="H64" t="s">
        <v>20874</v>
      </c>
      <c r="I64" t="s">
        <v>20875</v>
      </c>
    </row>
    <row r="65" spans="1:9" x14ac:dyDescent="0.25">
      <c r="A65" t="s">
        <v>20939</v>
      </c>
      <c r="B65" t="s">
        <v>24349</v>
      </c>
      <c r="C65" t="s">
        <v>24350</v>
      </c>
      <c r="D65" t="s">
        <v>20933</v>
      </c>
      <c r="F65" t="s">
        <v>20939</v>
      </c>
      <c r="G65" t="s">
        <v>20876</v>
      </c>
      <c r="H65" t="s">
        <v>20877</v>
      </c>
      <c r="I65" t="s">
        <v>20878</v>
      </c>
    </row>
    <row r="66" spans="1:9" x14ac:dyDescent="0.25">
      <c r="A66" t="s">
        <v>20939</v>
      </c>
      <c r="B66" t="s">
        <v>24347</v>
      </c>
      <c r="C66" t="s">
        <v>24348</v>
      </c>
      <c r="D66" t="s">
        <v>20928</v>
      </c>
      <c r="F66" t="s">
        <v>20939</v>
      </c>
      <c r="G66" t="s">
        <v>20879</v>
      </c>
      <c r="H66" t="s">
        <v>20880</v>
      </c>
      <c r="I66" t="s">
        <v>20881</v>
      </c>
    </row>
    <row r="67" spans="1:9" x14ac:dyDescent="0.25">
      <c r="A67" t="s">
        <v>20939</v>
      </c>
      <c r="B67" t="s">
        <v>20927</v>
      </c>
      <c r="C67" t="s">
        <v>20972</v>
      </c>
      <c r="D67" t="s">
        <v>20926</v>
      </c>
      <c r="F67" t="s">
        <v>20939</v>
      </c>
      <c r="G67" t="s">
        <v>20882</v>
      </c>
      <c r="H67" t="s">
        <v>20883</v>
      </c>
      <c r="I67" t="s">
        <v>20884</v>
      </c>
    </row>
    <row r="68" spans="1:9" x14ac:dyDescent="0.25">
      <c r="A68" t="s">
        <v>20939</v>
      </c>
      <c r="B68" t="s">
        <v>20921</v>
      </c>
      <c r="C68" t="s">
        <v>20973</v>
      </c>
      <c r="D68" t="s">
        <v>20920</v>
      </c>
      <c r="F68" t="s">
        <v>20939</v>
      </c>
      <c r="G68" t="s">
        <v>20885</v>
      </c>
      <c r="H68" t="s">
        <v>20886</v>
      </c>
      <c r="I68" t="s">
        <v>20887</v>
      </c>
    </row>
    <row r="69" spans="1:9" x14ac:dyDescent="0.25">
      <c r="A69" t="s">
        <v>20939</v>
      </c>
      <c r="B69" t="s">
        <v>20916</v>
      </c>
      <c r="C69" t="s">
        <v>20974</v>
      </c>
      <c r="D69" t="s">
        <v>20915</v>
      </c>
      <c r="F69" t="s">
        <v>20939</v>
      </c>
      <c r="G69" t="s">
        <v>20888</v>
      </c>
      <c r="H69" t="s">
        <v>20889</v>
      </c>
      <c r="I69" t="s">
        <v>20890</v>
      </c>
    </row>
    <row r="70" spans="1:9" x14ac:dyDescent="0.25">
      <c r="A70" t="s">
        <v>20939</v>
      </c>
      <c r="B70" t="s">
        <v>20919</v>
      </c>
      <c r="C70" t="s">
        <v>20975</v>
      </c>
      <c r="D70" t="s">
        <v>20918</v>
      </c>
      <c r="F70" t="s">
        <v>20939</v>
      </c>
      <c r="G70" t="s">
        <v>20891</v>
      </c>
      <c r="H70" t="s">
        <v>20892</v>
      </c>
      <c r="I70" t="s">
        <v>20893</v>
      </c>
    </row>
    <row r="71" spans="1:9" x14ac:dyDescent="0.25">
      <c r="A71" t="s">
        <v>20939</v>
      </c>
      <c r="B71" t="s">
        <v>20923</v>
      </c>
      <c r="C71" t="s">
        <v>20976</v>
      </c>
      <c r="D71" t="s">
        <v>20922</v>
      </c>
      <c r="F71" t="s">
        <v>20939</v>
      </c>
      <c r="G71" t="s">
        <v>20894</v>
      </c>
      <c r="H71" t="s">
        <v>20895</v>
      </c>
      <c r="I71" t="s">
        <v>20896</v>
      </c>
    </row>
    <row r="72" spans="1:9" x14ac:dyDescent="0.25">
      <c r="A72" t="s">
        <v>20939</v>
      </c>
      <c r="B72" t="s">
        <v>20925</v>
      </c>
      <c r="C72" t="s">
        <v>20977</v>
      </c>
      <c r="D72" t="s">
        <v>20924</v>
      </c>
      <c r="F72" t="s">
        <v>20939</v>
      </c>
      <c r="G72" t="s">
        <v>20897</v>
      </c>
      <c r="H72" t="s">
        <v>20898</v>
      </c>
      <c r="I72" t="s">
        <v>20899</v>
      </c>
    </row>
    <row r="73" spans="1:9" x14ac:dyDescent="0.25">
      <c r="A73" t="s">
        <v>20939</v>
      </c>
      <c r="B73" t="s">
        <v>20931</v>
      </c>
      <c r="C73" t="s">
        <v>20932</v>
      </c>
      <c r="D73" t="s">
        <v>20930</v>
      </c>
      <c r="F73" t="s">
        <v>20939</v>
      </c>
      <c r="G73" t="s">
        <v>20900</v>
      </c>
      <c r="H73" t="s">
        <v>20901</v>
      </c>
      <c r="I73" t="s">
        <v>20902</v>
      </c>
    </row>
    <row r="74" spans="1:9" x14ac:dyDescent="0.25">
      <c r="A74" t="s">
        <v>20939</v>
      </c>
      <c r="B74" t="s">
        <v>24345</v>
      </c>
      <c r="C74" t="s">
        <v>24346</v>
      </c>
      <c r="D74" t="s">
        <v>20929</v>
      </c>
      <c r="F74" t="s">
        <v>20939</v>
      </c>
      <c r="G74" t="s">
        <v>20903</v>
      </c>
      <c r="H74" t="s">
        <v>20904</v>
      </c>
      <c r="I74" t="s">
        <v>20905</v>
      </c>
    </row>
    <row r="75" spans="1:9" x14ac:dyDescent="0.25">
      <c r="A75" t="s">
        <v>20939</v>
      </c>
      <c r="B75" t="s">
        <v>20877</v>
      </c>
      <c r="C75" t="s">
        <v>20878</v>
      </c>
      <c r="D75" t="s">
        <v>20876</v>
      </c>
      <c r="F75" t="s">
        <v>20939</v>
      </c>
      <c r="G75" t="s">
        <v>20906</v>
      </c>
      <c r="H75" t="s">
        <v>20907</v>
      </c>
      <c r="I75" t="s">
        <v>20908</v>
      </c>
    </row>
    <row r="76" spans="1:9" x14ac:dyDescent="0.25">
      <c r="A76" t="s">
        <v>20939</v>
      </c>
      <c r="B76" t="s">
        <v>20901</v>
      </c>
      <c r="C76" t="s">
        <v>20902</v>
      </c>
      <c r="D76" t="s">
        <v>20900</v>
      </c>
      <c r="F76" t="s">
        <v>20939</v>
      </c>
      <c r="G76" t="s">
        <v>20909</v>
      </c>
      <c r="H76" t="s">
        <v>20910</v>
      </c>
      <c r="I76" t="s">
        <v>20911</v>
      </c>
    </row>
    <row r="77" spans="1:9" x14ac:dyDescent="0.25">
      <c r="A77" t="s">
        <v>20939</v>
      </c>
      <c r="B77" t="s">
        <v>20892</v>
      </c>
      <c r="C77" t="s">
        <v>20893</v>
      </c>
      <c r="D77" t="s">
        <v>20891</v>
      </c>
      <c r="F77" t="s">
        <v>20939</v>
      </c>
      <c r="G77" t="s">
        <v>20912</v>
      </c>
      <c r="H77" t="s">
        <v>20913</v>
      </c>
      <c r="I77" t="s">
        <v>20914</v>
      </c>
    </row>
    <row r="78" spans="1:9" x14ac:dyDescent="0.25">
      <c r="A78" t="s">
        <v>20939</v>
      </c>
      <c r="B78" t="s">
        <v>20883</v>
      </c>
      <c r="C78" t="s">
        <v>20884</v>
      </c>
      <c r="D78" t="s">
        <v>20882</v>
      </c>
      <c r="F78" t="s">
        <v>20939</v>
      </c>
      <c r="G78" t="s">
        <v>20915</v>
      </c>
      <c r="H78" t="s">
        <v>20916</v>
      </c>
      <c r="I78" t="s">
        <v>20974</v>
      </c>
    </row>
    <row r="79" spans="1:9" x14ac:dyDescent="0.25">
      <c r="A79" t="s">
        <v>20939</v>
      </c>
      <c r="B79" t="s">
        <v>20889</v>
      </c>
      <c r="C79" t="s">
        <v>20890</v>
      </c>
      <c r="D79" t="s">
        <v>20888</v>
      </c>
      <c r="F79" t="s">
        <v>20939</v>
      </c>
      <c r="G79" t="s">
        <v>20917</v>
      </c>
      <c r="H79" t="s">
        <v>24357</v>
      </c>
      <c r="I79" t="s">
        <v>24358</v>
      </c>
    </row>
    <row r="80" spans="1:9" x14ac:dyDescent="0.25">
      <c r="A80" t="s">
        <v>20939</v>
      </c>
      <c r="B80" t="s">
        <v>20910</v>
      </c>
      <c r="C80" t="s">
        <v>20911</v>
      </c>
      <c r="D80" t="s">
        <v>20909</v>
      </c>
      <c r="F80" t="s">
        <v>20939</v>
      </c>
      <c r="G80" t="s">
        <v>20918</v>
      </c>
      <c r="H80" t="s">
        <v>20919</v>
      </c>
      <c r="I80" t="s">
        <v>20975</v>
      </c>
    </row>
    <row r="81" spans="1:9" x14ac:dyDescent="0.25">
      <c r="A81" t="s">
        <v>20939</v>
      </c>
      <c r="B81" t="s">
        <v>20907</v>
      </c>
      <c r="C81" t="s">
        <v>20908</v>
      </c>
      <c r="D81" t="s">
        <v>20906</v>
      </c>
      <c r="F81" t="s">
        <v>20939</v>
      </c>
      <c r="G81" t="s">
        <v>20920</v>
      </c>
      <c r="H81" t="s">
        <v>20921</v>
      </c>
      <c r="I81" t="s">
        <v>20973</v>
      </c>
    </row>
    <row r="82" spans="1:9" x14ac:dyDescent="0.25">
      <c r="A82" t="s">
        <v>20939</v>
      </c>
      <c r="B82" t="s">
        <v>20874</v>
      </c>
      <c r="C82" t="s">
        <v>20875</v>
      </c>
      <c r="D82" t="s">
        <v>20873</v>
      </c>
      <c r="F82" t="s">
        <v>20939</v>
      </c>
      <c r="G82" t="s">
        <v>20922</v>
      </c>
      <c r="H82" t="s">
        <v>20923</v>
      </c>
      <c r="I82" t="s">
        <v>20976</v>
      </c>
    </row>
    <row r="83" spans="1:9" x14ac:dyDescent="0.25">
      <c r="A83" t="s">
        <v>20939</v>
      </c>
      <c r="B83" t="s">
        <v>20898</v>
      </c>
      <c r="C83" t="s">
        <v>20899</v>
      </c>
      <c r="D83" t="s">
        <v>20897</v>
      </c>
      <c r="F83" t="s">
        <v>20939</v>
      </c>
      <c r="G83" t="s">
        <v>20924</v>
      </c>
      <c r="H83" t="s">
        <v>20925</v>
      </c>
      <c r="I83" t="s">
        <v>20977</v>
      </c>
    </row>
    <row r="84" spans="1:9" x14ac:dyDescent="0.25">
      <c r="A84" t="s">
        <v>20939</v>
      </c>
      <c r="B84" t="s">
        <v>20886</v>
      </c>
      <c r="C84" t="s">
        <v>20887</v>
      </c>
      <c r="D84" t="s">
        <v>20885</v>
      </c>
      <c r="F84" t="s">
        <v>20939</v>
      </c>
      <c r="G84" t="s">
        <v>20926</v>
      </c>
      <c r="H84" t="s">
        <v>20927</v>
      </c>
      <c r="I84" t="s">
        <v>20972</v>
      </c>
    </row>
    <row r="85" spans="1:9" x14ac:dyDescent="0.25">
      <c r="A85" t="s">
        <v>20939</v>
      </c>
      <c r="B85" t="s">
        <v>20904</v>
      </c>
      <c r="C85" t="s">
        <v>20905</v>
      </c>
      <c r="D85" t="s">
        <v>20903</v>
      </c>
      <c r="F85" t="s">
        <v>20939</v>
      </c>
      <c r="G85" t="s">
        <v>20928</v>
      </c>
      <c r="H85" t="s">
        <v>24347</v>
      </c>
      <c r="I85" t="s">
        <v>24348</v>
      </c>
    </row>
    <row r="86" spans="1:9" x14ac:dyDescent="0.25">
      <c r="A86" t="s">
        <v>20939</v>
      </c>
      <c r="B86" t="s">
        <v>20880</v>
      </c>
      <c r="C86" t="s">
        <v>20881</v>
      </c>
      <c r="D86" t="s">
        <v>20879</v>
      </c>
      <c r="F86" t="s">
        <v>20939</v>
      </c>
      <c r="G86" t="s">
        <v>20929</v>
      </c>
      <c r="H86" t="s">
        <v>24345</v>
      </c>
      <c r="I86" t="s">
        <v>24346</v>
      </c>
    </row>
    <row r="87" spans="1:9" x14ac:dyDescent="0.25">
      <c r="A87" t="s">
        <v>20939</v>
      </c>
      <c r="B87" t="s">
        <v>20913</v>
      </c>
      <c r="C87" t="s">
        <v>20914</v>
      </c>
      <c r="D87" t="s">
        <v>20912</v>
      </c>
      <c r="F87" t="s">
        <v>20939</v>
      </c>
      <c r="G87" t="s">
        <v>20930</v>
      </c>
      <c r="H87" t="s">
        <v>20931</v>
      </c>
      <c r="I87" t="s">
        <v>20932</v>
      </c>
    </row>
    <row r="88" spans="1:9" x14ac:dyDescent="0.25">
      <c r="A88" t="s">
        <v>20939</v>
      </c>
      <c r="B88" t="s">
        <v>20895</v>
      </c>
      <c r="C88" t="s">
        <v>20896</v>
      </c>
      <c r="D88" t="s">
        <v>20894</v>
      </c>
      <c r="F88" t="s">
        <v>20939</v>
      </c>
      <c r="G88" t="s">
        <v>20933</v>
      </c>
      <c r="H88" t="s">
        <v>24349</v>
      </c>
      <c r="I88" t="s">
        <v>24350</v>
      </c>
    </row>
    <row r="89" spans="1:9" x14ac:dyDescent="0.25">
      <c r="A89" t="s">
        <v>20939</v>
      </c>
      <c r="B89" s="177" t="s">
        <v>20940</v>
      </c>
      <c r="C89" s="177" t="s">
        <v>20940</v>
      </c>
      <c r="D89" t="str">
        <f>""</f>
        <v/>
      </c>
    </row>
    <row r="90" spans="1:9" x14ac:dyDescent="0.25">
      <c r="A90" t="s">
        <v>36</v>
      </c>
      <c r="B90" t="s">
        <v>20941</v>
      </c>
      <c r="C90" t="s">
        <v>20941</v>
      </c>
      <c r="D90" t="s">
        <v>20942</v>
      </c>
    </row>
    <row r="91" spans="1:9" x14ac:dyDescent="0.25">
      <c r="A91" t="s">
        <v>36</v>
      </c>
      <c r="B91" s="177" t="s">
        <v>20940</v>
      </c>
      <c r="C91" s="177" t="s">
        <v>20940</v>
      </c>
    </row>
    <row r="92" spans="1:9" x14ac:dyDescent="0.25">
      <c r="A92" t="s">
        <v>37</v>
      </c>
      <c r="B92" t="s">
        <v>20943</v>
      </c>
      <c r="C92" t="s">
        <v>20943</v>
      </c>
      <c r="D92" t="s">
        <v>20944</v>
      </c>
    </row>
    <row r="93" spans="1:9" x14ac:dyDescent="0.25">
      <c r="A93" t="s">
        <v>37</v>
      </c>
      <c r="B93" s="177" t="s">
        <v>20940</v>
      </c>
      <c r="C93" s="177" t="s">
        <v>20940</v>
      </c>
    </row>
    <row r="94" spans="1:9" x14ac:dyDescent="0.25">
      <c r="A94" t="s">
        <v>20945</v>
      </c>
      <c r="B94" s="177" t="s">
        <v>20940</v>
      </c>
      <c r="C94" s="177" t="s">
        <v>20940</v>
      </c>
      <c r="D94" t="str">
        <f>""</f>
        <v/>
      </c>
    </row>
  </sheetData>
  <sortState xmlns:xlrd2="http://schemas.microsoft.com/office/spreadsheetml/2017/richdata2" ref="A60:D84">
    <sortCondition ref="C60:C84"/>
  </sortState>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D576"/>
  <sheetViews>
    <sheetView topLeftCell="A23" workbookViewId="0">
      <selection activeCell="B565" sqref="B565"/>
    </sheetView>
  </sheetViews>
  <sheetFormatPr defaultRowHeight="15" x14ac:dyDescent="0.25"/>
  <cols>
    <col min="1" max="1" width="12.85546875" customWidth="1"/>
    <col min="2" max="2" width="117" customWidth="1"/>
    <col min="3" max="3" width="17.5703125" style="63" customWidth="1"/>
    <col min="4" max="4" width="23.5703125" customWidth="1"/>
  </cols>
  <sheetData>
    <row r="1" spans="1:4" x14ac:dyDescent="0.25">
      <c r="A1" t="s">
        <v>12353</v>
      </c>
    </row>
    <row r="3" spans="1:4" x14ac:dyDescent="0.25">
      <c r="A3" t="s">
        <v>12346</v>
      </c>
      <c r="B3" t="s">
        <v>12347</v>
      </c>
      <c r="C3" s="63" t="s">
        <v>29348</v>
      </c>
      <c r="D3" s="63" t="s">
        <v>12348</v>
      </c>
    </row>
    <row r="4" spans="1:4" x14ac:dyDescent="0.25">
      <c r="A4" s="62">
        <v>40668</v>
      </c>
      <c r="B4" s="3" t="s">
        <v>12350</v>
      </c>
      <c r="C4" s="63" t="s">
        <v>12354</v>
      </c>
      <c r="D4" s="63" t="s">
        <v>12349</v>
      </c>
    </row>
    <row r="5" spans="1:4" x14ac:dyDescent="0.25">
      <c r="A5" s="62">
        <v>40690</v>
      </c>
      <c r="B5" s="3" t="s">
        <v>12355</v>
      </c>
      <c r="C5" s="63" t="s">
        <v>12354</v>
      </c>
      <c r="D5" s="63" t="s">
        <v>12351</v>
      </c>
    </row>
    <row r="6" spans="1:4" x14ac:dyDescent="0.25">
      <c r="B6" s="3" t="s">
        <v>12352</v>
      </c>
      <c r="D6" s="63"/>
    </row>
    <row r="7" spans="1:4" x14ac:dyDescent="0.25">
      <c r="A7" s="62">
        <v>40695</v>
      </c>
      <c r="B7" s="3" t="s">
        <v>12356</v>
      </c>
      <c r="C7" s="63" t="s">
        <v>12354</v>
      </c>
      <c r="D7" s="63" t="s">
        <v>12357</v>
      </c>
    </row>
    <row r="8" spans="1:4" x14ac:dyDescent="0.25">
      <c r="A8" s="62">
        <v>40702</v>
      </c>
      <c r="B8" s="3" t="s">
        <v>12358</v>
      </c>
      <c r="C8" s="63" t="s">
        <v>12354</v>
      </c>
      <c r="D8" s="63" t="s">
        <v>12359</v>
      </c>
    </row>
    <row r="9" spans="1:4" x14ac:dyDescent="0.25">
      <c r="A9" s="62">
        <v>40704</v>
      </c>
      <c r="B9" s="3" t="s">
        <v>12360</v>
      </c>
      <c r="C9" s="63" t="s">
        <v>12354</v>
      </c>
      <c r="D9" s="63" t="s">
        <v>12361</v>
      </c>
    </row>
    <row r="10" spans="1:4" x14ac:dyDescent="0.25">
      <c r="A10" s="62">
        <v>40728</v>
      </c>
      <c r="B10" s="3" t="s">
        <v>12362</v>
      </c>
      <c r="C10" s="63" t="s">
        <v>12354</v>
      </c>
      <c r="D10" s="63" t="s">
        <v>12363</v>
      </c>
    </row>
    <row r="11" spans="1:4" x14ac:dyDescent="0.25">
      <c r="B11" s="3" t="s">
        <v>12391</v>
      </c>
      <c r="D11" s="63"/>
    </row>
    <row r="12" spans="1:4" x14ac:dyDescent="0.25">
      <c r="A12" s="62">
        <v>40756</v>
      </c>
      <c r="B12" s="3" t="s">
        <v>12392</v>
      </c>
      <c r="C12" s="63" t="s">
        <v>12354</v>
      </c>
      <c r="D12" s="63" t="s">
        <v>12393</v>
      </c>
    </row>
    <row r="13" spans="1:4" x14ac:dyDescent="0.25">
      <c r="A13" s="62">
        <v>40787</v>
      </c>
      <c r="B13" s="3" t="s">
        <v>12394</v>
      </c>
      <c r="C13" s="63" t="s">
        <v>12354</v>
      </c>
      <c r="D13" s="63" t="s">
        <v>12396</v>
      </c>
    </row>
    <row r="14" spans="1:4" x14ac:dyDescent="0.25">
      <c r="B14" s="3" t="s">
        <v>12395</v>
      </c>
      <c r="D14" s="63"/>
    </row>
    <row r="15" spans="1:4" x14ac:dyDescent="0.25">
      <c r="A15" s="62">
        <v>40823</v>
      </c>
      <c r="B15" s="3" t="s">
        <v>12908</v>
      </c>
      <c r="C15" s="63" t="s">
        <v>12354</v>
      </c>
      <c r="D15" s="63" t="s">
        <v>12909</v>
      </c>
    </row>
    <row r="16" spans="1:4" x14ac:dyDescent="0.25">
      <c r="B16" s="3" t="s">
        <v>12395</v>
      </c>
      <c r="D16" s="63"/>
    </row>
    <row r="17" spans="1:4" x14ac:dyDescent="0.25">
      <c r="B17" s="3" t="s">
        <v>12919</v>
      </c>
      <c r="D17" s="63"/>
    </row>
    <row r="18" spans="1:4" x14ac:dyDescent="0.25">
      <c r="A18" s="62">
        <v>40826</v>
      </c>
      <c r="B18" s="3" t="s">
        <v>12910</v>
      </c>
      <c r="C18" s="63" t="s">
        <v>12354</v>
      </c>
      <c r="D18" s="63" t="s">
        <v>12911</v>
      </c>
    </row>
    <row r="19" spans="1:4" x14ac:dyDescent="0.25">
      <c r="A19" s="62">
        <v>40849</v>
      </c>
      <c r="B19" s="3" t="s">
        <v>12912</v>
      </c>
      <c r="C19" s="63" t="s">
        <v>12354</v>
      </c>
      <c r="D19" s="63" t="s">
        <v>12915</v>
      </c>
    </row>
    <row r="20" spans="1:4" x14ac:dyDescent="0.25">
      <c r="B20" s="3" t="s">
        <v>12913</v>
      </c>
      <c r="D20" s="63"/>
    </row>
    <row r="21" spans="1:4" x14ac:dyDescent="0.25">
      <c r="B21" s="3" t="s">
        <v>12914</v>
      </c>
      <c r="D21" s="63"/>
    </row>
    <row r="22" spans="1:4" x14ac:dyDescent="0.25">
      <c r="B22" s="3" t="s">
        <v>12916</v>
      </c>
      <c r="D22" s="63"/>
    </row>
    <row r="23" spans="1:4" x14ac:dyDescent="0.25">
      <c r="A23" s="62">
        <v>40850</v>
      </c>
      <c r="B23" s="3" t="s">
        <v>12917</v>
      </c>
      <c r="C23" s="63" t="s">
        <v>12354</v>
      </c>
      <c r="D23" s="63" t="s">
        <v>12918</v>
      </c>
    </row>
    <row r="24" spans="1:4" x14ac:dyDescent="0.25">
      <c r="A24" s="62">
        <v>40886</v>
      </c>
      <c r="B24" s="3" t="s">
        <v>12998</v>
      </c>
      <c r="C24" s="63" t="s">
        <v>12354</v>
      </c>
      <c r="D24" s="63" t="s">
        <v>12999</v>
      </c>
    </row>
    <row r="25" spans="1:4" x14ac:dyDescent="0.25">
      <c r="B25" s="3" t="s">
        <v>12395</v>
      </c>
      <c r="D25" s="63"/>
    </row>
    <row r="26" spans="1:4" x14ac:dyDescent="0.25">
      <c r="A26" s="62">
        <v>40917</v>
      </c>
      <c r="B26" s="3" t="s">
        <v>13000</v>
      </c>
      <c r="C26" s="63" t="s">
        <v>12354</v>
      </c>
      <c r="D26" s="63" t="s">
        <v>13001</v>
      </c>
    </row>
    <row r="27" spans="1:4" x14ac:dyDescent="0.25">
      <c r="A27" s="62">
        <v>40942</v>
      </c>
      <c r="B27" s="3" t="s">
        <v>13002</v>
      </c>
      <c r="C27" s="63" t="s">
        <v>12354</v>
      </c>
      <c r="D27" s="63" t="s">
        <v>13003</v>
      </c>
    </row>
    <row r="28" spans="1:4" x14ac:dyDescent="0.25">
      <c r="B28" s="3" t="s">
        <v>12395</v>
      </c>
      <c r="D28" s="63"/>
    </row>
    <row r="29" spans="1:4" x14ac:dyDescent="0.25">
      <c r="B29" s="3" t="s">
        <v>13037</v>
      </c>
      <c r="D29" s="63"/>
    </row>
    <row r="30" spans="1:4" x14ac:dyDescent="0.25">
      <c r="A30" s="62">
        <v>40956</v>
      </c>
      <c r="B30" s="3" t="s">
        <v>13039</v>
      </c>
      <c r="C30" s="63" t="s">
        <v>12354</v>
      </c>
      <c r="D30" s="63" t="s">
        <v>13040</v>
      </c>
    </row>
    <row r="31" spans="1:4" x14ac:dyDescent="0.25">
      <c r="A31" s="62">
        <v>40969</v>
      </c>
      <c r="B31" s="3" t="s">
        <v>13041</v>
      </c>
      <c r="C31" s="63" t="s">
        <v>12354</v>
      </c>
      <c r="D31" s="63" t="s">
        <v>13042</v>
      </c>
    </row>
    <row r="32" spans="1:4" x14ac:dyDescent="0.25">
      <c r="A32" s="62">
        <v>40976</v>
      </c>
      <c r="B32" s="3" t="s">
        <v>13043</v>
      </c>
      <c r="C32" s="63" t="s">
        <v>12354</v>
      </c>
      <c r="D32" s="63" t="s">
        <v>13044</v>
      </c>
    </row>
    <row r="33" spans="1:4" x14ac:dyDescent="0.25">
      <c r="A33" s="62">
        <v>41001</v>
      </c>
      <c r="B33" s="3" t="s">
        <v>13094</v>
      </c>
      <c r="C33" s="63" t="s">
        <v>12354</v>
      </c>
      <c r="D33" s="63" t="s">
        <v>13093</v>
      </c>
    </row>
    <row r="34" spans="1:4" x14ac:dyDescent="0.25">
      <c r="B34" s="3" t="s">
        <v>12395</v>
      </c>
      <c r="D34" s="63"/>
    </row>
    <row r="35" spans="1:4" x14ac:dyDescent="0.25">
      <c r="B35" s="3" t="s">
        <v>13095</v>
      </c>
      <c r="D35" s="63"/>
    </row>
    <row r="36" spans="1:4" x14ac:dyDescent="0.25">
      <c r="A36" s="62">
        <v>41030</v>
      </c>
      <c r="B36" s="3" t="s">
        <v>13096</v>
      </c>
      <c r="C36" s="63" t="s">
        <v>12354</v>
      </c>
      <c r="D36" s="63" t="s">
        <v>13098</v>
      </c>
    </row>
    <row r="37" spans="1:4" x14ac:dyDescent="0.25">
      <c r="B37" s="3" t="s">
        <v>13097</v>
      </c>
      <c r="D37" s="63"/>
    </row>
    <row r="38" spans="1:4" x14ac:dyDescent="0.25">
      <c r="A38" s="62">
        <v>41039</v>
      </c>
      <c r="B38" s="3" t="s">
        <v>13099</v>
      </c>
      <c r="C38" s="63" t="s">
        <v>12354</v>
      </c>
      <c r="D38" s="63" t="s">
        <v>13100</v>
      </c>
    </row>
    <row r="39" spans="1:4" x14ac:dyDescent="0.25">
      <c r="A39" s="62">
        <v>41059</v>
      </c>
      <c r="B39" s="3" t="s">
        <v>13101</v>
      </c>
      <c r="C39" s="63" t="s">
        <v>12354</v>
      </c>
      <c r="D39" s="63" t="s">
        <v>13103</v>
      </c>
    </row>
    <row r="40" spans="1:4" x14ac:dyDescent="0.25">
      <c r="A40" s="62">
        <v>41061</v>
      </c>
      <c r="B40" s="3" t="s">
        <v>13129</v>
      </c>
      <c r="C40" s="63" t="s">
        <v>12354</v>
      </c>
      <c r="D40" s="63" t="s">
        <v>13130</v>
      </c>
    </row>
    <row r="41" spans="1:4" x14ac:dyDescent="0.25">
      <c r="B41" s="3" t="s">
        <v>12395</v>
      </c>
      <c r="D41" s="63"/>
    </row>
    <row r="42" spans="1:4" x14ac:dyDescent="0.25">
      <c r="A42" s="62">
        <v>41092</v>
      </c>
      <c r="B42" s="3" t="s">
        <v>13131</v>
      </c>
      <c r="C42" s="63" t="s">
        <v>12354</v>
      </c>
      <c r="D42" s="63" t="s">
        <v>13134</v>
      </c>
    </row>
    <row r="43" spans="1:4" x14ac:dyDescent="0.25">
      <c r="B43" s="3" t="s">
        <v>13132</v>
      </c>
      <c r="D43" s="63"/>
    </row>
    <row r="44" spans="1:4" x14ac:dyDescent="0.25">
      <c r="B44" s="3" t="s">
        <v>13133</v>
      </c>
      <c r="D44" s="63"/>
    </row>
    <row r="45" spans="1:4" x14ac:dyDescent="0.25">
      <c r="A45" s="62">
        <v>41122</v>
      </c>
      <c r="B45" s="3" t="s">
        <v>13135</v>
      </c>
      <c r="C45" s="63" t="s">
        <v>12354</v>
      </c>
      <c r="D45" s="63" t="s">
        <v>13136</v>
      </c>
    </row>
    <row r="46" spans="1:4" x14ac:dyDescent="0.25">
      <c r="B46" s="3" t="s">
        <v>12395</v>
      </c>
      <c r="D46" s="63"/>
    </row>
    <row r="47" spans="1:4" x14ac:dyDescent="0.25">
      <c r="B47" s="3" t="s">
        <v>13133</v>
      </c>
      <c r="D47" s="63"/>
    </row>
    <row r="48" spans="1:4" x14ac:dyDescent="0.25">
      <c r="B48" s="3" t="s">
        <v>13177</v>
      </c>
      <c r="D48" s="63"/>
    </row>
    <row r="49" spans="1:4" x14ac:dyDescent="0.25">
      <c r="A49" s="62">
        <v>41157</v>
      </c>
      <c r="B49" s="3" t="s">
        <v>13179</v>
      </c>
      <c r="C49" s="63" t="s">
        <v>12354</v>
      </c>
      <c r="D49" s="63" t="s">
        <v>13178</v>
      </c>
    </row>
    <row r="50" spans="1:4" x14ac:dyDescent="0.25">
      <c r="B50" s="3" t="s">
        <v>13180</v>
      </c>
      <c r="D50" s="63"/>
    </row>
    <row r="51" spans="1:4" x14ac:dyDescent="0.25">
      <c r="B51" s="3" t="s">
        <v>13183</v>
      </c>
      <c r="D51" s="63"/>
    </row>
    <row r="52" spans="1:4" x14ac:dyDescent="0.25">
      <c r="A52" s="62">
        <v>41184</v>
      </c>
      <c r="B52" s="3" t="s">
        <v>13096</v>
      </c>
      <c r="C52" s="63" t="s">
        <v>12354</v>
      </c>
      <c r="D52" s="63" t="s">
        <v>13206</v>
      </c>
    </row>
    <row r="53" spans="1:4" x14ac:dyDescent="0.25">
      <c r="B53" s="3" t="s">
        <v>12395</v>
      </c>
      <c r="D53" s="63"/>
    </row>
    <row r="54" spans="1:4" x14ac:dyDescent="0.25">
      <c r="B54" s="3" t="s">
        <v>13207</v>
      </c>
      <c r="D54" s="63"/>
    </row>
    <row r="55" spans="1:4" x14ac:dyDescent="0.25">
      <c r="A55" s="62">
        <v>41214</v>
      </c>
      <c r="B55" s="3" t="s">
        <v>13208</v>
      </c>
      <c r="C55" s="63" t="s">
        <v>12354</v>
      </c>
      <c r="D55" s="63" t="s">
        <v>13259</v>
      </c>
    </row>
    <row r="56" spans="1:4" x14ac:dyDescent="0.25">
      <c r="B56" s="3" t="s">
        <v>13209</v>
      </c>
      <c r="D56" s="63"/>
    </row>
    <row r="57" spans="1:4" x14ac:dyDescent="0.25">
      <c r="A57" s="62">
        <v>41246</v>
      </c>
      <c r="B57" s="3" t="s">
        <v>13261</v>
      </c>
      <c r="C57" s="63" t="s">
        <v>12354</v>
      </c>
      <c r="D57" s="63" t="s">
        <v>13260</v>
      </c>
    </row>
    <row r="58" spans="1:4" x14ac:dyDescent="0.25">
      <c r="B58" s="3" t="s">
        <v>12395</v>
      </c>
      <c r="D58" s="63"/>
    </row>
    <row r="59" spans="1:4" x14ac:dyDescent="0.25">
      <c r="A59" s="62">
        <v>41288</v>
      </c>
      <c r="B59" s="3" t="s">
        <v>13264</v>
      </c>
      <c r="C59" s="63" t="s">
        <v>12354</v>
      </c>
      <c r="D59" s="63" t="s">
        <v>13267</v>
      </c>
    </row>
    <row r="60" spans="1:4" x14ac:dyDescent="0.25">
      <c r="B60" s="3" t="s">
        <v>13265</v>
      </c>
      <c r="D60" s="63"/>
    </row>
    <row r="61" spans="1:4" x14ac:dyDescent="0.25">
      <c r="B61" s="3" t="s">
        <v>13266</v>
      </c>
      <c r="D61" s="63"/>
    </row>
    <row r="62" spans="1:4" x14ac:dyDescent="0.25">
      <c r="A62" s="62">
        <v>41309</v>
      </c>
      <c r="B62" s="3" t="s">
        <v>13268</v>
      </c>
      <c r="C62" s="63" t="s">
        <v>12354</v>
      </c>
      <c r="D62" s="63" t="s">
        <v>13269</v>
      </c>
    </row>
    <row r="63" spans="1:4" x14ac:dyDescent="0.25">
      <c r="B63" s="3" t="s">
        <v>12395</v>
      </c>
      <c r="D63" s="63"/>
    </row>
    <row r="64" spans="1:4" x14ac:dyDescent="0.25">
      <c r="A64" s="62">
        <v>41338</v>
      </c>
      <c r="B64" s="3" t="s">
        <v>13265</v>
      </c>
      <c r="C64" s="63" t="s">
        <v>12354</v>
      </c>
      <c r="D64" s="63" t="s">
        <v>13322</v>
      </c>
    </row>
    <row r="65" spans="1:4" x14ac:dyDescent="0.25">
      <c r="A65" s="62">
        <v>41366</v>
      </c>
      <c r="B65" s="3" t="s">
        <v>13323</v>
      </c>
      <c r="C65" s="63" t="s">
        <v>12354</v>
      </c>
      <c r="D65" s="63" t="s">
        <v>13324</v>
      </c>
    </row>
    <row r="66" spans="1:4" x14ac:dyDescent="0.25">
      <c r="A66" s="62">
        <v>41367</v>
      </c>
      <c r="B66" s="3" t="s">
        <v>13355</v>
      </c>
      <c r="C66" s="63" t="s">
        <v>12354</v>
      </c>
      <c r="D66" s="63" t="s">
        <v>13354</v>
      </c>
    </row>
    <row r="67" spans="1:4" x14ac:dyDescent="0.25">
      <c r="B67" s="3" t="s">
        <v>12395</v>
      </c>
      <c r="D67" s="63"/>
    </row>
    <row r="68" spans="1:4" x14ac:dyDescent="0.25">
      <c r="B68" s="3" t="s">
        <v>13356</v>
      </c>
      <c r="D68" s="63"/>
    </row>
    <row r="69" spans="1:4" x14ac:dyDescent="0.25">
      <c r="B69" s="3" t="s">
        <v>13384</v>
      </c>
      <c r="D69" s="63"/>
    </row>
    <row r="70" spans="1:4" x14ac:dyDescent="0.25">
      <c r="A70" s="62">
        <v>41429</v>
      </c>
      <c r="B70" s="3" t="s">
        <v>13463</v>
      </c>
      <c r="C70" s="63" t="s">
        <v>12354</v>
      </c>
      <c r="D70" s="63" t="s">
        <v>13464</v>
      </c>
    </row>
    <row r="71" spans="1:4" x14ac:dyDescent="0.25">
      <c r="B71" s="3" t="s">
        <v>12395</v>
      </c>
      <c r="D71" s="63"/>
    </row>
    <row r="72" spans="1:4" x14ac:dyDescent="0.25">
      <c r="B72" s="3" t="s">
        <v>13465</v>
      </c>
      <c r="D72" s="63"/>
    </row>
    <row r="73" spans="1:4" x14ac:dyDescent="0.25">
      <c r="A73" s="62">
        <v>41457</v>
      </c>
      <c r="B73" s="3" t="s">
        <v>13466</v>
      </c>
      <c r="C73" s="63" t="s">
        <v>12354</v>
      </c>
      <c r="D73" s="63" t="s">
        <v>13467</v>
      </c>
    </row>
    <row r="74" spans="1:4" x14ac:dyDescent="0.25">
      <c r="B74" s="3" t="s">
        <v>13468</v>
      </c>
      <c r="D74" s="63"/>
    </row>
    <row r="75" spans="1:4" x14ac:dyDescent="0.25">
      <c r="B75" s="3" t="s">
        <v>13469</v>
      </c>
      <c r="D75" s="63"/>
    </row>
    <row r="76" spans="1:4" x14ac:dyDescent="0.25">
      <c r="B76" s="3" t="s">
        <v>13471</v>
      </c>
      <c r="D76" s="63"/>
    </row>
    <row r="77" spans="1:4" x14ac:dyDescent="0.25">
      <c r="B77" s="3" t="s">
        <v>13472</v>
      </c>
      <c r="D77" s="63"/>
    </row>
    <row r="78" spans="1:4" x14ac:dyDescent="0.25">
      <c r="B78" s="3" t="s">
        <v>13473</v>
      </c>
      <c r="D78" s="63"/>
    </row>
    <row r="79" spans="1:4" x14ac:dyDescent="0.25">
      <c r="A79" s="62">
        <v>41488</v>
      </c>
      <c r="B79" s="3" t="s">
        <v>13474</v>
      </c>
      <c r="C79" s="63" t="s">
        <v>12354</v>
      </c>
      <c r="D79" s="63" t="s">
        <v>13475</v>
      </c>
    </row>
    <row r="80" spans="1:4" x14ac:dyDescent="0.25">
      <c r="B80" s="3" t="s">
        <v>12395</v>
      </c>
      <c r="D80" s="63"/>
    </row>
    <row r="81" spans="1:4" x14ac:dyDescent="0.25">
      <c r="A81" s="62">
        <v>41519</v>
      </c>
      <c r="B81" s="3" t="s">
        <v>13565</v>
      </c>
      <c r="C81" s="63" t="s">
        <v>12354</v>
      </c>
      <c r="D81" s="63" t="s">
        <v>13566</v>
      </c>
    </row>
    <row r="82" spans="1:4" x14ac:dyDescent="0.25">
      <c r="B82" s="3" t="s">
        <v>13567</v>
      </c>
      <c r="D82" s="63"/>
    </row>
    <row r="83" spans="1:4" x14ac:dyDescent="0.25">
      <c r="A83" s="62">
        <v>41548</v>
      </c>
      <c r="B83" s="3" t="s">
        <v>12395</v>
      </c>
      <c r="C83" s="63" t="s">
        <v>12354</v>
      </c>
      <c r="D83" s="63" t="s">
        <v>13703</v>
      </c>
    </row>
    <row r="84" spans="1:4" x14ac:dyDescent="0.25">
      <c r="B84" s="3" t="s">
        <v>13694</v>
      </c>
      <c r="D84" s="63"/>
    </row>
    <row r="85" spans="1:4" x14ac:dyDescent="0.25">
      <c r="B85" s="115" t="s">
        <v>13701</v>
      </c>
      <c r="D85" s="63"/>
    </row>
    <row r="86" spans="1:4" x14ac:dyDescent="0.25">
      <c r="B86" s="115" t="s">
        <v>13702</v>
      </c>
      <c r="D86" s="63"/>
    </row>
    <row r="87" spans="1:4" x14ac:dyDescent="0.25">
      <c r="B87" s="3" t="s">
        <v>13695</v>
      </c>
      <c r="D87" s="63"/>
    </row>
    <row r="88" spans="1:4" x14ac:dyDescent="0.25">
      <c r="B88" s="3" t="s">
        <v>13696</v>
      </c>
      <c r="D88" s="63"/>
    </row>
    <row r="89" spans="1:4" x14ac:dyDescent="0.25">
      <c r="B89" s="3" t="s">
        <v>13697</v>
      </c>
      <c r="D89" s="63"/>
    </row>
    <row r="90" spans="1:4" x14ac:dyDescent="0.25">
      <c r="B90" s="3" t="s">
        <v>13698</v>
      </c>
      <c r="D90" s="63"/>
    </row>
    <row r="91" spans="1:4" x14ac:dyDescent="0.25">
      <c r="B91" s="3" t="s">
        <v>13699</v>
      </c>
      <c r="D91" s="63"/>
    </row>
    <row r="92" spans="1:4" x14ac:dyDescent="0.25">
      <c r="B92" s="3" t="s">
        <v>13700</v>
      </c>
      <c r="D92" s="63"/>
    </row>
    <row r="93" spans="1:4" x14ac:dyDescent="0.25">
      <c r="A93" s="62">
        <v>41563</v>
      </c>
      <c r="B93" s="3" t="s">
        <v>13704</v>
      </c>
      <c r="C93" s="63" t="s">
        <v>12354</v>
      </c>
      <c r="D93" s="63" t="s">
        <v>13705</v>
      </c>
    </row>
    <row r="94" spans="1:4" x14ac:dyDescent="0.25">
      <c r="B94" s="3" t="s">
        <v>13707</v>
      </c>
      <c r="D94" s="63"/>
    </row>
    <row r="95" spans="1:4" x14ac:dyDescent="0.25">
      <c r="A95" s="62">
        <v>41653</v>
      </c>
      <c r="B95" s="3" t="s">
        <v>12395</v>
      </c>
      <c r="C95" s="63" t="s">
        <v>12354</v>
      </c>
      <c r="D95" s="63" t="s">
        <v>13709</v>
      </c>
    </row>
    <row r="96" spans="1:4" x14ac:dyDescent="0.25">
      <c r="B96" s="3" t="s">
        <v>13708</v>
      </c>
      <c r="D96" s="63"/>
    </row>
    <row r="97" spans="1:4" x14ac:dyDescent="0.25">
      <c r="B97" s="3" t="s">
        <v>13710</v>
      </c>
      <c r="D97" s="63"/>
    </row>
    <row r="98" spans="1:4" x14ac:dyDescent="0.25">
      <c r="B98" s="3" t="s">
        <v>14225</v>
      </c>
      <c r="D98" s="63"/>
    </row>
    <row r="99" spans="1:4" x14ac:dyDescent="0.25">
      <c r="A99" s="62">
        <v>41673</v>
      </c>
      <c r="B99" s="3" t="s">
        <v>14226</v>
      </c>
      <c r="C99" s="63" t="s">
        <v>12354</v>
      </c>
      <c r="D99" s="63" t="s">
        <v>14227</v>
      </c>
    </row>
    <row r="100" spans="1:4" x14ac:dyDescent="0.25">
      <c r="A100" s="62">
        <v>41674</v>
      </c>
      <c r="B100" s="3" t="s">
        <v>14228</v>
      </c>
      <c r="C100" s="63" t="s">
        <v>12354</v>
      </c>
      <c r="D100" s="63" t="s">
        <v>14229</v>
      </c>
    </row>
    <row r="101" spans="1:4" x14ac:dyDescent="0.25">
      <c r="A101" s="62">
        <v>41684</v>
      </c>
      <c r="B101" s="3" t="s">
        <v>14230</v>
      </c>
      <c r="C101" s="63" t="s">
        <v>12354</v>
      </c>
      <c r="D101" s="63" t="s">
        <v>14231</v>
      </c>
    </row>
    <row r="102" spans="1:4" x14ac:dyDescent="0.25">
      <c r="A102" s="62">
        <v>41702</v>
      </c>
      <c r="B102" s="3" t="s">
        <v>14291</v>
      </c>
      <c r="C102" s="63" t="s">
        <v>12354</v>
      </c>
      <c r="D102" s="63" t="s">
        <v>14234</v>
      </c>
    </row>
    <row r="103" spans="1:4" x14ac:dyDescent="0.25">
      <c r="B103" s="3" t="s">
        <v>14285</v>
      </c>
      <c r="D103" s="63"/>
    </row>
    <row r="104" spans="1:4" x14ac:dyDescent="0.25">
      <c r="B104" s="3" t="s">
        <v>12395</v>
      </c>
      <c r="D104" s="63"/>
    </row>
    <row r="105" spans="1:4" x14ac:dyDescent="0.25">
      <c r="B105" s="3" t="s">
        <v>14235</v>
      </c>
      <c r="D105" s="63"/>
    </row>
    <row r="106" spans="1:4" x14ac:dyDescent="0.25">
      <c r="B106" s="115" t="s">
        <v>14236</v>
      </c>
      <c r="D106" s="63"/>
    </row>
    <row r="107" spans="1:4" x14ac:dyDescent="0.25">
      <c r="B107" s="115" t="s">
        <v>14237</v>
      </c>
      <c r="D107" s="63"/>
    </row>
    <row r="108" spans="1:4" x14ac:dyDescent="0.25">
      <c r="A108" s="62">
        <v>41711</v>
      </c>
      <c r="B108" s="3" t="s">
        <v>14287</v>
      </c>
      <c r="C108" s="63" t="s">
        <v>12354</v>
      </c>
      <c r="D108" s="63" t="s">
        <v>14286</v>
      </c>
    </row>
    <row r="109" spans="1:4" x14ac:dyDescent="0.25">
      <c r="A109" s="62">
        <v>41731</v>
      </c>
      <c r="B109" s="3" t="s">
        <v>14290</v>
      </c>
      <c r="C109" s="63" t="s">
        <v>12354</v>
      </c>
      <c r="D109" s="63" t="s">
        <v>14289</v>
      </c>
    </row>
    <row r="110" spans="1:4" x14ac:dyDescent="0.25">
      <c r="B110" s="3" t="s">
        <v>14288</v>
      </c>
      <c r="D110" s="63"/>
    </row>
    <row r="111" spans="1:4" x14ac:dyDescent="0.25">
      <c r="B111" s="3" t="s">
        <v>14292</v>
      </c>
      <c r="D111" s="63"/>
    </row>
    <row r="112" spans="1:4" x14ac:dyDescent="0.25">
      <c r="A112" s="62">
        <v>41737</v>
      </c>
      <c r="B112" s="3" t="s">
        <v>14293</v>
      </c>
      <c r="C112" s="63" t="s">
        <v>12354</v>
      </c>
      <c r="D112" s="63" t="s">
        <v>14295</v>
      </c>
    </row>
    <row r="113" spans="1:4" x14ac:dyDescent="0.25">
      <c r="A113" s="62">
        <v>41760</v>
      </c>
      <c r="B113" s="3" t="s">
        <v>14294</v>
      </c>
      <c r="C113" s="63" t="s">
        <v>12354</v>
      </c>
      <c r="D113" s="63" t="s">
        <v>14296</v>
      </c>
    </row>
    <row r="114" spans="1:4" x14ac:dyDescent="0.25">
      <c r="B114" s="3" t="s">
        <v>14299</v>
      </c>
      <c r="D114" s="63"/>
    </row>
    <row r="115" spans="1:4" x14ac:dyDescent="0.25">
      <c r="B115" s="3" t="s">
        <v>14300</v>
      </c>
      <c r="D115" s="63"/>
    </row>
    <row r="116" spans="1:4" x14ac:dyDescent="0.25">
      <c r="A116" s="62">
        <v>41792</v>
      </c>
      <c r="B116" s="3" t="s">
        <v>14412</v>
      </c>
      <c r="C116" s="63" t="s">
        <v>12354</v>
      </c>
      <c r="D116" s="63" t="s">
        <v>14411</v>
      </c>
    </row>
    <row r="117" spans="1:4" x14ac:dyDescent="0.25">
      <c r="B117" s="3" t="s">
        <v>12395</v>
      </c>
      <c r="D117" s="63"/>
    </row>
    <row r="118" spans="1:4" x14ac:dyDescent="0.25">
      <c r="A118" s="62">
        <v>41829</v>
      </c>
      <c r="B118" s="3" t="s">
        <v>14413</v>
      </c>
      <c r="C118" s="63" t="s">
        <v>12354</v>
      </c>
      <c r="D118" s="63" t="s">
        <v>14411</v>
      </c>
    </row>
    <row r="119" spans="1:4" x14ac:dyDescent="0.25">
      <c r="A119" s="62">
        <v>41855</v>
      </c>
      <c r="B119" s="3" t="s">
        <v>14415</v>
      </c>
      <c r="C119" s="63" t="s">
        <v>12354</v>
      </c>
      <c r="D119" s="63"/>
    </row>
    <row r="120" spans="1:4" x14ac:dyDescent="0.25">
      <c r="B120" s="3" t="s">
        <v>14416</v>
      </c>
      <c r="D120" s="63"/>
    </row>
    <row r="121" spans="1:4" x14ac:dyDescent="0.25">
      <c r="B121" s="3" t="s">
        <v>12395</v>
      </c>
      <c r="D121" s="63"/>
    </row>
    <row r="122" spans="1:4" x14ac:dyDescent="0.25">
      <c r="A122" s="62">
        <v>41857</v>
      </c>
      <c r="B122" s="3" t="s">
        <v>14447</v>
      </c>
      <c r="C122" s="63" t="s">
        <v>12354</v>
      </c>
      <c r="D122" s="63" t="s">
        <v>14448</v>
      </c>
    </row>
    <row r="123" spans="1:4" x14ac:dyDescent="0.25">
      <c r="A123" s="62">
        <v>41864</v>
      </c>
      <c r="B123" s="3" t="s">
        <v>14451</v>
      </c>
      <c r="C123" s="63" t="s">
        <v>12354</v>
      </c>
      <c r="D123" s="63" t="s">
        <v>14449</v>
      </c>
    </row>
    <row r="124" spans="1:4" x14ac:dyDescent="0.25">
      <c r="A124" s="62">
        <v>41877</v>
      </c>
      <c r="B124" s="3" t="s">
        <v>14452</v>
      </c>
      <c r="C124" s="63" t="s">
        <v>12354</v>
      </c>
      <c r="D124" s="63" t="s">
        <v>14453</v>
      </c>
    </row>
    <row r="125" spans="1:4" x14ac:dyDescent="0.25">
      <c r="A125" s="62">
        <v>41884</v>
      </c>
      <c r="B125" s="3" t="s">
        <v>14456</v>
      </c>
      <c r="C125" s="63" t="s">
        <v>12354</v>
      </c>
      <c r="D125" s="63" t="s">
        <v>14457</v>
      </c>
    </row>
    <row r="126" spans="1:4" x14ac:dyDescent="0.25">
      <c r="A126" s="62">
        <v>41914</v>
      </c>
      <c r="B126" s="3" t="s">
        <v>14498</v>
      </c>
      <c r="C126" s="63" t="s">
        <v>12354</v>
      </c>
      <c r="D126" s="63" t="s">
        <v>14458</v>
      </c>
    </row>
    <row r="127" spans="1:4" x14ac:dyDescent="0.25">
      <c r="B127" s="3" t="s">
        <v>12395</v>
      </c>
      <c r="D127" s="63"/>
    </row>
    <row r="128" spans="1:4" x14ac:dyDescent="0.25">
      <c r="A128" s="62">
        <v>41947</v>
      </c>
      <c r="B128" s="3" t="s">
        <v>14497</v>
      </c>
      <c r="C128" s="63" t="s">
        <v>12354</v>
      </c>
      <c r="D128" s="63" t="s">
        <v>14499</v>
      </c>
    </row>
    <row r="129" spans="1:4" x14ac:dyDescent="0.25">
      <c r="A129" s="62">
        <v>41974</v>
      </c>
      <c r="B129" s="3" t="s">
        <v>14500</v>
      </c>
      <c r="C129" s="63" t="s">
        <v>12354</v>
      </c>
      <c r="D129" s="63" t="s">
        <v>14501</v>
      </c>
    </row>
    <row r="130" spans="1:4" x14ac:dyDescent="0.25">
      <c r="A130" s="62">
        <v>42016</v>
      </c>
      <c r="B130" s="3" t="s">
        <v>14502</v>
      </c>
      <c r="C130" s="63" t="s">
        <v>12354</v>
      </c>
      <c r="D130" s="63" t="s">
        <v>14503</v>
      </c>
    </row>
    <row r="131" spans="1:4" x14ac:dyDescent="0.25">
      <c r="A131" s="62">
        <v>42037</v>
      </c>
      <c r="B131" s="3" t="s">
        <v>14504</v>
      </c>
      <c r="C131" s="63" t="s">
        <v>12354</v>
      </c>
      <c r="D131" s="63" t="s">
        <v>14506</v>
      </c>
    </row>
    <row r="132" spans="1:4" x14ac:dyDescent="0.25">
      <c r="B132" s="3" t="s">
        <v>14505</v>
      </c>
      <c r="D132" s="63"/>
    </row>
    <row r="133" spans="1:4" x14ac:dyDescent="0.25">
      <c r="B133" s="3" t="s">
        <v>12395</v>
      </c>
      <c r="D133" s="63"/>
    </row>
    <row r="134" spans="1:4" x14ac:dyDescent="0.25">
      <c r="A134" s="62">
        <v>42046</v>
      </c>
      <c r="B134" s="3" t="s">
        <v>14555</v>
      </c>
      <c r="C134" s="63" t="s">
        <v>12354</v>
      </c>
      <c r="D134" s="63" t="s">
        <v>14556</v>
      </c>
    </row>
    <row r="135" spans="1:4" x14ac:dyDescent="0.25">
      <c r="A135" s="62">
        <v>42066</v>
      </c>
      <c r="B135" s="3" t="s">
        <v>14557</v>
      </c>
      <c r="C135" s="63" t="s">
        <v>12354</v>
      </c>
      <c r="D135" s="63" t="s">
        <v>14558</v>
      </c>
    </row>
    <row r="136" spans="1:4" x14ac:dyDescent="0.25">
      <c r="A136" s="62">
        <v>42073</v>
      </c>
      <c r="B136" s="3" t="s">
        <v>14560</v>
      </c>
      <c r="C136" s="63" t="s">
        <v>12354</v>
      </c>
      <c r="D136" s="63" t="s">
        <v>14561</v>
      </c>
    </row>
    <row r="137" spans="1:4" x14ac:dyDescent="0.25">
      <c r="A137" s="62">
        <v>42096</v>
      </c>
      <c r="B137" s="3" t="s">
        <v>14562</v>
      </c>
      <c r="C137" s="63" t="s">
        <v>12354</v>
      </c>
      <c r="D137" s="63" t="s">
        <v>14563</v>
      </c>
    </row>
    <row r="138" spans="1:4" x14ac:dyDescent="0.25">
      <c r="A138" s="62">
        <v>42103</v>
      </c>
      <c r="B138" s="3" t="s">
        <v>14564</v>
      </c>
      <c r="C138" s="63" t="s">
        <v>12354</v>
      </c>
      <c r="D138" s="63" t="s">
        <v>14565</v>
      </c>
    </row>
    <row r="139" spans="1:4" x14ac:dyDescent="0.25">
      <c r="A139" s="62">
        <v>42128</v>
      </c>
      <c r="B139" s="3" t="s">
        <v>14566</v>
      </c>
      <c r="C139" s="63" t="s">
        <v>12354</v>
      </c>
      <c r="D139" s="63" t="s">
        <v>14567</v>
      </c>
    </row>
    <row r="140" spans="1:4" x14ac:dyDescent="0.25">
      <c r="B140" s="3" t="s">
        <v>12395</v>
      </c>
      <c r="D140" s="63"/>
    </row>
    <row r="141" spans="1:4" x14ac:dyDescent="0.25">
      <c r="A141" s="62">
        <v>42157</v>
      </c>
      <c r="B141" s="3" t="s">
        <v>14660</v>
      </c>
      <c r="C141" s="63" t="s">
        <v>12354</v>
      </c>
      <c r="D141" s="63" t="s">
        <v>14661</v>
      </c>
    </row>
    <row r="142" spans="1:4" x14ac:dyDescent="0.25">
      <c r="A142" s="62">
        <v>42195</v>
      </c>
      <c r="B142" s="3" t="s">
        <v>14737</v>
      </c>
      <c r="C142" s="63" t="s">
        <v>12354</v>
      </c>
      <c r="D142" s="63" t="s">
        <v>14738</v>
      </c>
    </row>
    <row r="143" spans="1:4" x14ac:dyDescent="0.25">
      <c r="B143" s="3" t="s">
        <v>12395</v>
      </c>
      <c r="D143" s="63"/>
    </row>
    <row r="144" spans="1:4" x14ac:dyDescent="0.25">
      <c r="B144" s="3" t="s">
        <v>14739</v>
      </c>
      <c r="D144" s="63"/>
    </row>
    <row r="145" spans="1:4" x14ac:dyDescent="0.25">
      <c r="A145" s="62">
        <v>42198</v>
      </c>
      <c r="B145" s="3" t="s">
        <v>17144</v>
      </c>
      <c r="C145" s="63" t="s">
        <v>12354</v>
      </c>
      <c r="D145" s="63" t="s">
        <v>17145</v>
      </c>
    </row>
    <row r="146" spans="1:4" x14ac:dyDescent="0.25">
      <c r="A146" s="62">
        <v>42222</v>
      </c>
      <c r="B146" s="3" t="s">
        <v>17146</v>
      </c>
      <c r="C146" s="63" t="s">
        <v>12354</v>
      </c>
      <c r="D146" s="63" t="s">
        <v>17147</v>
      </c>
    </row>
    <row r="147" spans="1:4" x14ac:dyDescent="0.25">
      <c r="B147" s="3" t="s">
        <v>17148</v>
      </c>
      <c r="D147" s="63"/>
    </row>
    <row r="148" spans="1:4" x14ac:dyDescent="0.25">
      <c r="A148" s="62">
        <v>42247</v>
      </c>
      <c r="B148" s="3" t="s">
        <v>12395</v>
      </c>
      <c r="C148" s="63" t="s">
        <v>12354</v>
      </c>
      <c r="D148" s="63" t="s">
        <v>17149</v>
      </c>
    </row>
    <row r="149" spans="1:4" x14ac:dyDescent="0.25">
      <c r="B149" s="3" t="s">
        <v>17213</v>
      </c>
      <c r="D149" s="63"/>
    </row>
    <row r="150" spans="1:4" x14ac:dyDescent="0.25">
      <c r="A150" s="62">
        <v>42254</v>
      </c>
      <c r="B150" s="3" t="s">
        <v>17214</v>
      </c>
      <c r="C150" s="63" t="s">
        <v>12354</v>
      </c>
      <c r="D150" s="63" t="s">
        <v>17215</v>
      </c>
    </row>
    <row r="151" spans="1:4" x14ac:dyDescent="0.25">
      <c r="B151" s="3" t="s">
        <v>17216</v>
      </c>
      <c r="D151" s="63"/>
    </row>
    <row r="152" spans="1:4" x14ac:dyDescent="0.25">
      <c r="A152" s="62">
        <v>42278</v>
      </c>
      <c r="B152" s="3" t="s">
        <v>17217</v>
      </c>
      <c r="C152" s="63" t="s">
        <v>12354</v>
      </c>
      <c r="D152" s="63" t="s">
        <v>17218</v>
      </c>
    </row>
    <row r="153" spans="1:4" x14ac:dyDescent="0.25">
      <c r="B153" s="3" t="s">
        <v>17219</v>
      </c>
      <c r="D153" s="63"/>
    </row>
    <row r="154" spans="1:4" x14ac:dyDescent="0.25">
      <c r="A154" s="62">
        <v>42311</v>
      </c>
      <c r="B154" s="3" t="s">
        <v>17220</v>
      </c>
      <c r="C154" s="63" t="s">
        <v>12354</v>
      </c>
      <c r="D154" s="63" t="s">
        <v>17221</v>
      </c>
    </row>
    <row r="155" spans="1:4" x14ac:dyDescent="0.25">
      <c r="B155" s="3" t="s">
        <v>12395</v>
      </c>
      <c r="D155" s="63"/>
    </row>
    <row r="156" spans="1:4" x14ac:dyDescent="0.25">
      <c r="A156" s="62">
        <v>42340</v>
      </c>
      <c r="B156" s="3" t="s">
        <v>17267</v>
      </c>
      <c r="C156" s="63" t="s">
        <v>12354</v>
      </c>
      <c r="D156" s="63" t="s">
        <v>17266</v>
      </c>
    </row>
    <row r="157" spans="1:4" x14ac:dyDescent="0.25">
      <c r="B157" s="3" t="s">
        <v>17265</v>
      </c>
      <c r="D157" s="63"/>
    </row>
    <row r="158" spans="1:4" x14ac:dyDescent="0.25">
      <c r="B158" s="3" t="s">
        <v>17281</v>
      </c>
      <c r="D158" s="63"/>
    </row>
    <row r="159" spans="1:4" x14ac:dyDescent="0.25">
      <c r="B159" s="3" t="s">
        <v>17282</v>
      </c>
      <c r="D159" s="63"/>
    </row>
    <row r="160" spans="1:4" x14ac:dyDescent="0.25">
      <c r="B160" s="3" t="s">
        <v>17283</v>
      </c>
      <c r="D160" s="63"/>
    </row>
    <row r="161" spans="1:4" x14ac:dyDescent="0.25">
      <c r="A161" s="62">
        <v>42381</v>
      </c>
      <c r="B161" s="3" t="s">
        <v>17284</v>
      </c>
      <c r="C161" s="63" t="s">
        <v>12354</v>
      </c>
      <c r="D161" s="63" t="s">
        <v>17285</v>
      </c>
    </row>
    <row r="162" spans="1:4" x14ac:dyDescent="0.25">
      <c r="A162" s="62">
        <v>42401</v>
      </c>
      <c r="B162" s="3" t="s">
        <v>17286</v>
      </c>
      <c r="C162" s="63" t="s">
        <v>12354</v>
      </c>
      <c r="D162" s="63" t="s">
        <v>17287</v>
      </c>
    </row>
    <row r="163" spans="1:4" x14ac:dyDescent="0.25">
      <c r="A163" s="62">
        <v>42433</v>
      </c>
      <c r="B163" s="3" t="s">
        <v>17291</v>
      </c>
      <c r="C163" s="63" t="s">
        <v>12354</v>
      </c>
      <c r="D163" s="63" t="s">
        <v>17288</v>
      </c>
    </row>
    <row r="164" spans="1:4" x14ac:dyDescent="0.25">
      <c r="A164" s="62">
        <v>42461</v>
      </c>
      <c r="B164" s="3" t="s">
        <v>17292</v>
      </c>
      <c r="C164" s="63" t="s">
        <v>12354</v>
      </c>
      <c r="D164" s="63" t="s">
        <v>17289</v>
      </c>
    </row>
    <row r="165" spans="1:4" x14ac:dyDescent="0.25">
      <c r="B165" s="3" t="s">
        <v>17290</v>
      </c>
      <c r="D165" s="63"/>
    </row>
    <row r="166" spans="1:4" x14ac:dyDescent="0.25">
      <c r="A166" s="62">
        <v>42464</v>
      </c>
      <c r="B166" s="3" t="s">
        <v>17293</v>
      </c>
      <c r="C166" s="63" t="s">
        <v>12354</v>
      </c>
      <c r="D166" s="63" t="s">
        <v>17294</v>
      </c>
    </row>
    <row r="167" spans="1:4" x14ac:dyDescent="0.25">
      <c r="A167" s="62">
        <v>42474</v>
      </c>
      <c r="B167" s="3" t="s">
        <v>17295</v>
      </c>
      <c r="C167" s="63" t="s">
        <v>12354</v>
      </c>
      <c r="D167" s="63" t="s">
        <v>17296</v>
      </c>
    </row>
    <row r="168" spans="1:4" x14ac:dyDescent="0.25">
      <c r="A168" s="62">
        <v>42493</v>
      </c>
      <c r="B168" s="3" t="s">
        <v>17297</v>
      </c>
      <c r="C168" s="63" t="s">
        <v>12354</v>
      </c>
      <c r="D168" s="63" t="s">
        <v>17298</v>
      </c>
    </row>
    <row r="169" spans="1:4" x14ac:dyDescent="0.25">
      <c r="B169" s="3" t="s">
        <v>17299</v>
      </c>
      <c r="D169" s="63"/>
    </row>
    <row r="170" spans="1:4" x14ac:dyDescent="0.25">
      <c r="A170" s="62">
        <v>42507</v>
      </c>
      <c r="B170" s="3" t="s">
        <v>17300</v>
      </c>
      <c r="C170" s="63" t="s">
        <v>12354</v>
      </c>
      <c r="D170" s="63" t="s">
        <v>17301</v>
      </c>
    </row>
    <row r="171" spans="1:4" x14ac:dyDescent="0.25">
      <c r="A171" s="62">
        <v>42527</v>
      </c>
      <c r="B171" s="3" t="s">
        <v>17302</v>
      </c>
      <c r="C171" s="63" t="s">
        <v>12354</v>
      </c>
      <c r="D171" s="63" t="s">
        <v>17303</v>
      </c>
    </row>
    <row r="172" spans="1:4" x14ac:dyDescent="0.25">
      <c r="B172" s="3" t="s">
        <v>12395</v>
      </c>
      <c r="D172" s="63"/>
    </row>
    <row r="173" spans="1:4" x14ac:dyDescent="0.25">
      <c r="A173" s="62">
        <v>42530</v>
      </c>
      <c r="B173" s="3" t="s">
        <v>17441</v>
      </c>
      <c r="C173" s="63" t="s">
        <v>12354</v>
      </c>
      <c r="D173" s="63" t="s">
        <v>17442</v>
      </c>
    </row>
    <row r="174" spans="1:4" x14ac:dyDescent="0.25">
      <c r="A174" s="62">
        <v>42551</v>
      </c>
      <c r="B174" s="3" t="s">
        <v>17444</v>
      </c>
      <c r="C174" s="63" t="s">
        <v>12354</v>
      </c>
      <c r="D174" s="63" t="s">
        <v>17445</v>
      </c>
    </row>
    <row r="175" spans="1:4" x14ac:dyDescent="0.25">
      <c r="A175" s="62">
        <v>42555</v>
      </c>
      <c r="B175" s="3" t="s">
        <v>17449</v>
      </c>
      <c r="C175" s="63" t="s">
        <v>12354</v>
      </c>
      <c r="D175" s="63" t="s">
        <v>17446</v>
      </c>
    </row>
    <row r="176" spans="1:4" x14ac:dyDescent="0.25">
      <c r="A176" s="62">
        <v>42559</v>
      </c>
      <c r="B176" s="3" t="s">
        <v>17447</v>
      </c>
      <c r="C176" s="63" t="s">
        <v>12354</v>
      </c>
      <c r="D176" s="63" t="s">
        <v>17448</v>
      </c>
    </row>
    <row r="177" spans="1:4" x14ac:dyDescent="0.25">
      <c r="A177" s="62">
        <v>42584</v>
      </c>
      <c r="B177" s="3" t="s">
        <v>17450</v>
      </c>
      <c r="C177" s="63" t="s">
        <v>12354</v>
      </c>
      <c r="D177" s="63" t="s">
        <v>17451</v>
      </c>
    </row>
    <row r="178" spans="1:4" x14ac:dyDescent="0.25">
      <c r="B178" s="3" t="s">
        <v>17452</v>
      </c>
      <c r="D178" s="63"/>
    </row>
    <row r="179" spans="1:4" x14ac:dyDescent="0.25">
      <c r="A179" s="62">
        <v>42615</v>
      </c>
      <c r="B179" s="3" t="s">
        <v>17453</v>
      </c>
      <c r="C179" s="63" t="s">
        <v>12354</v>
      </c>
      <c r="D179" s="63" t="s">
        <v>17455</v>
      </c>
    </row>
    <row r="180" spans="1:4" x14ac:dyDescent="0.25">
      <c r="B180" s="3" t="s">
        <v>17454</v>
      </c>
      <c r="D180" s="63"/>
    </row>
    <row r="181" spans="1:4" x14ac:dyDescent="0.25">
      <c r="A181" s="62">
        <v>42635</v>
      </c>
      <c r="B181" s="3" t="s">
        <v>17459</v>
      </c>
      <c r="C181" s="63" t="s">
        <v>12354</v>
      </c>
      <c r="D181" s="63" t="s">
        <v>17458</v>
      </c>
    </row>
    <row r="182" spans="1:4" x14ac:dyDescent="0.25">
      <c r="A182" s="62">
        <v>42649</v>
      </c>
      <c r="B182" s="3" t="s">
        <v>17460</v>
      </c>
      <c r="C182" s="63" t="s">
        <v>12354</v>
      </c>
      <c r="D182" s="63" t="s">
        <v>17461</v>
      </c>
    </row>
    <row r="183" spans="1:4" x14ac:dyDescent="0.25">
      <c r="A183" s="62">
        <v>42678</v>
      </c>
      <c r="B183" s="3" t="s">
        <v>17462</v>
      </c>
      <c r="C183" s="63" t="s">
        <v>12354</v>
      </c>
      <c r="D183" s="63" t="s">
        <v>17463</v>
      </c>
    </row>
    <row r="184" spans="1:4" x14ac:dyDescent="0.25">
      <c r="B184" s="3" t="s">
        <v>12395</v>
      </c>
      <c r="D184" s="63"/>
    </row>
    <row r="185" spans="1:4" x14ac:dyDescent="0.25">
      <c r="A185" s="62">
        <v>42745</v>
      </c>
      <c r="B185" s="3" t="s">
        <v>18957</v>
      </c>
      <c r="C185" s="63" t="s">
        <v>12354</v>
      </c>
      <c r="D185" s="63" t="s">
        <v>18958</v>
      </c>
    </row>
    <row r="186" spans="1:4" x14ac:dyDescent="0.25">
      <c r="B186" s="3" t="s">
        <v>12395</v>
      </c>
      <c r="D186" s="63"/>
    </row>
    <row r="187" spans="1:4" x14ac:dyDescent="0.25">
      <c r="B187" s="3" t="s">
        <v>19091</v>
      </c>
      <c r="D187" s="63"/>
    </row>
    <row r="188" spans="1:4" x14ac:dyDescent="0.25">
      <c r="A188" s="62">
        <v>42776</v>
      </c>
      <c r="B188" s="3" t="s">
        <v>19094</v>
      </c>
      <c r="C188" s="63" t="s">
        <v>12354</v>
      </c>
      <c r="D188" s="63" t="s">
        <v>19097</v>
      </c>
    </row>
    <row r="189" spans="1:4" x14ac:dyDescent="0.25">
      <c r="B189" s="3" t="s">
        <v>19095</v>
      </c>
      <c r="D189" s="63"/>
    </row>
    <row r="190" spans="1:4" x14ac:dyDescent="0.25">
      <c r="B190" s="3" t="s">
        <v>19096</v>
      </c>
      <c r="D190" s="63"/>
    </row>
    <row r="191" spans="1:4" x14ac:dyDescent="0.25">
      <c r="A191" s="62">
        <v>42795</v>
      </c>
      <c r="B191" s="3" t="s">
        <v>19098</v>
      </c>
      <c r="C191" s="63" t="s">
        <v>12354</v>
      </c>
      <c r="D191" s="63" t="s">
        <v>19099</v>
      </c>
    </row>
    <row r="192" spans="1:4" x14ac:dyDescent="0.25">
      <c r="A192" s="62">
        <v>42828</v>
      </c>
      <c r="B192" s="3" t="s">
        <v>19100</v>
      </c>
      <c r="C192" s="63" t="s">
        <v>12354</v>
      </c>
      <c r="D192" s="63" t="s">
        <v>19103</v>
      </c>
    </row>
    <row r="193" spans="1:4" x14ac:dyDescent="0.25">
      <c r="A193" s="62">
        <v>42857</v>
      </c>
      <c r="B193" s="3" t="s">
        <v>19101</v>
      </c>
      <c r="C193" s="63" t="s">
        <v>12354</v>
      </c>
      <c r="D193" s="63" t="s">
        <v>19102</v>
      </c>
    </row>
    <row r="194" spans="1:4" x14ac:dyDescent="0.25">
      <c r="A194" s="62">
        <v>42887</v>
      </c>
      <c r="B194" s="3" t="s">
        <v>12395</v>
      </c>
      <c r="C194" s="63" t="s">
        <v>12354</v>
      </c>
      <c r="D194" s="63" t="s">
        <v>19104</v>
      </c>
    </row>
    <row r="195" spans="1:4" x14ac:dyDescent="0.25">
      <c r="B195" s="3" t="s">
        <v>19261</v>
      </c>
      <c r="D195" s="63"/>
    </row>
    <row r="196" spans="1:4" x14ac:dyDescent="0.25">
      <c r="A196" s="62">
        <v>42926</v>
      </c>
      <c r="B196" s="3" t="s">
        <v>19262</v>
      </c>
      <c r="C196" s="63" t="s">
        <v>12354</v>
      </c>
      <c r="D196" s="63" t="s">
        <v>19263</v>
      </c>
    </row>
    <row r="197" spans="1:4" x14ac:dyDescent="0.25">
      <c r="A197" s="62">
        <v>42954</v>
      </c>
      <c r="B197" s="3" t="s">
        <v>19264</v>
      </c>
      <c r="C197" s="63" t="s">
        <v>12354</v>
      </c>
      <c r="D197" s="63" t="s">
        <v>19265</v>
      </c>
    </row>
    <row r="198" spans="1:4" x14ac:dyDescent="0.25">
      <c r="B198" s="3" t="s">
        <v>19293</v>
      </c>
      <c r="D198" s="63"/>
    </row>
    <row r="199" spans="1:4" x14ac:dyDescent="0.25">
      <c r="B199" s="3" t="s">
        <v>19278</v>
      </c>
      <c r="D199" s="63"/>
    </row>
    <row r="200" spans="1:4" x14ac:dyDescent="0.25">
      <c r="A200" s="62">
        <v>42955</v>
      </c>
      <c r="B200" s="3" t="s">
        <v>19279</v>
      </c>
      <c r="C200" s="63" t="s">
        <v>12354</v>
      </c>
      <c r="D200" s="63" t="s">
        <v>19280</v>
      </c>
    </row>
    <row r="201" spans="1:4" x14ac:dyDescent="0.25">
      <c r="A201" s="62">
        <v>42964</v>
      </c>
      <c r="B201" s="3" t="s">
        <v>19281</v>
      </c>
      <c r="C201" s="63" t="s">
        <v>12354</v>
      </c>
      <c r="D201" s="63" t="s">
        <v>19282</v>
      </c>
    </row>
    <row r="202" spans="1:4" x14ac:dyDescent="0.25">
      <c r="A202" s="62">
        <v>42983</v>
      </c>
      <c r="B202" s="3" t="s">
        <v>19283</v>
      </c>
      <c r="C202" s="63" t="s">
        <v>12354</v>
      </c>
      <c r="D202" s="63" t="s">
        <v>19284</v>
      </c>
    </row>
    <row r="203" spans="1:4" x14ac:dyDescent="0.25">
      <c r="B203" s="3" t="s">
        <v>19292</v>
      </c>
      <c r="D203" s="63"/>
    </row>
    <row r="204" spans="1:4" x14ac:dyDescent="0.25">
      <c r="B204" s="3" t="s">
        <v>19289</v>
      </c>
      <c r="D204" s="63"/>
    </row>
    <row r="205" spans="1:4" x14ac:dyDescent="0.25">
      <c r="B205" s="3" t="s">
        <v>19290</v>
      </c>
      <c r="D205" s="63"/>
    </row>
    <row r="206" spans="1:4" x14ac:dyDescent="0.25">
      <c r="B206" s="3" t="s">
        <v>19291</v>
      </c>
      <c r="D206" s="63"/>
    </row>
    <row r="207" spans="1:4" x14ac:dyDescent="0.25">
      <c r="A207" s="62">
        <v>43004</v>
      </c>
      <c r="B207" s="3" t="s">
        <v>19294</v>
      </c>
      <c r="C207" s="63" t="s">
        <v>12354</v>
      </c>
      <c r="D207" s="63" t="s">
        <v>19295</v>
      </c>
    </row>
    <row r="208" spans="1:4" x14ac:dyDescent="0.25">
      <c r="B208" s="3" t="s">
        <v>19296</v>
      </c>
      <c r="D208" s="63"/>
    </row>
    <row r="209" spans="1:4" x14ac:dyDescent="0.25">
      <c r="A209" s="62">
        <v>43018</v>
      </c>
      <c r="B209" s="3" t="s">
        <v>19297</v>
      </c>
      <c r="C209" s="63" t="s">
        <v>12354</v>
      </c>
      <c r="D209" s="63" t="s">
        <v>19299</v>
      </c>
    </row>
    <row r="210" spans="1:4" x14ac:dyDescent="0.25">
      <c r="B210" s="3" t="s">
        <v>19298</v>
      </c>
      <c r="D210" s="63"/>
    </row>
    <row r="211" spans="1:4" x14ac:dyDescent="0.25">
      <c r="A211" s="62">
        <v>43045</v>
      </c>
      <c r="B211" s="3" t="s">
        <v>19300</v>
      </c>
      <c r="C211" s="63" t="s">
        <v>12354</v>
      </c>
      <c r="D211" s="63" t="s">
        <v>19301</v>
      </c>
    </row>
    <row r="212" spans="1:4" x14ac:dyDescent="0.25">
      <c r="B212" s="3" t="s">
        <v>19302</v>
      </c>
      <c r="D212" s="63"/>
    </row>
    <row r="213" spans="1:4" ht="30" x14ac:dyDescent="0.25">
      <c r="A213" s="62">
        <v>43132</v>
      </c>
      <c r="B213" s="3" t="s">
        <v>19303</v>
      </c>
      <c r="C213" s="63" t="s">
        <v>12354</v>
      </c>
      <c r="D213" s="63" t="s">
        <v>19304</v>
      </c>
    </row>
    <row r="214" spans="1:4" x14ac:dyDescent="0.25">
      <c r="A214" s="62">
        <v>43167</v>
      </c>
      <c r="B214" s="3" t="s">
        <v>19305</v>
      </c>
      <c r="C214" s="63" t="s">
        <v>12354</v>
      </c>
      <c r="D214" s="63" t="s">
        <v>19306</v>
      </c>
    </row>
    <row r="215" spans="1:4" x14ac:dyDescent="0.25">
      <c r="B215" s="3" t="s">
        <v>12395</v>
      </c>
      <c r="D215" s="63"/>
    </row>
    <row r="216" spans="1:4" x14ac:dyDescent="0.25">
      <c r="A216" s="62">
        <v>43222</v>
      </c>
      <c r="B216" s="3" t="s">
        <v>19581</v>
      </c>
      <c r="C216" s="63" t="s">
        <v>12354</v>
      </c>
      <c r="D216" s="63" t="s">
        <v>19583</v>
      </c>
    </row>
    <row r="217" spans="1:4" x14ac:dyDescent="0.25">
      <c r="B217" s="3" t="s">
        <v>19582</v>
      </c>
      <c r="D217" s="63"/>
    </row>
    <row r="218" spans="1:4" x14ac:dyDescent="0.25">
      <c r="A218" s="62">
        <v>43255</v>
      </c>
      <c r="B218" s="3" t="s">
        <v>19584</v>
      </c>
      <c r="C218" s="63" t="s">
        <v>12354</v>
      </c>
      <c r="D218" s="63" t="s">
        <v>19583</v>
      </c>
    </row>
    <row r="219" spans="1:4" x14ac:dyDescent="0.25">
      <c r="A219" s="62">
        <v>43293</v>
      </c>
      <c r="B219" s="3" t="s">
        <v>19585</v>
      </c>
      <c r="C219" s="63" t="s">
        <v>12354</v>
      </c>
      <c r="D219" s="63" t="s">
        <v>19586</v>
      </c>
    </row>
    <row r="220" spans="1:4" x14ac:dyDescent="0.25">
      <c r="A220" s="62">
        <v>43294</v>
      </c>
      <c r="B220" s="3" t="s">
        <v>19589</v>
      </c>
      <c r="C220" s="63" t="s">
        <v>12354</v>
      </c>
      <c r="D220" s="63" t="s">
        <v>19590</v>
      </c>
    </row>
    <row r="221" spans="1:4" x14ac:dyDescent="0.25">
      <c r="A221" s="62">
        <v>43299</v>
      </c>
      <c r="B221" s="3" t="s">
        <v>19591</v>
      </c>
      <c r="C221" s="63" t="s">
        <v>12354</v>
      </c>
      <c r="D221" s="63" t="s">
        <v>19592</v>
      </c>
    </row>
    <row r="222" spans="1:4" x14ac:dyDescent="0.25">
      <c r="A222" s="62">
        <v>43315</v>
      </c>
      <c r="B222" s="3" t="s">
        <v>19593</v>
      </c>
      <c r="C222" s="63" t="s">
        <v>12354</v>
      </c>
      <c r="D222" s="63" t="s">
        <v>19594</v>
      </c>
    </row>
    <row r="223" spans="1:4" x14ac:dyDescent="0.25">
      <c r="A223" s="62">
        <v>43347</v>
      </c>
      <c r="B223" s="3" t="s">
        <v>19595</v>
      </c>
      <c r="C223" s="63" t="s">
        <v>12354</v>
      </c>
      <c r="D223" s="63" t="s">
        <v>19596</v>
      </c>
    </row>
    <row r="224" spans="1:4" x14ac:dyDescent="0.25">
      <c r="A224" s="62">
        <v>43377</v>
      </c>
      <c r="B224" s="3" t="s">
        <v>19597</v>
      </c>
      <c r="C224" s="63" t="s">
        <v>12354</v>
      </c>
      <c r="D224" s="63" t="s">
        <v>19598</v>
      </c>
    </row>
    <row r="225" spans="1:4" x14ac:dyDescent="0.25">
      <c r="A225" s="62">
        <v>43418</v>
      </c>
      <c r="B225" s="3" t="s">
        <v>19599</v>
      </c>
      <c r="C225" s="63" t="s">
        <v>12354</v>
      </c>
      <c r="D225" s="63" t="s">
        <v>19600</v>
      </c>
    </row>
    <row r="226" spans="1:4" x14ac:dyDescent="0.25">
      <c r="A226" s="62">
        <v>43437</v>
      </c>
      <c r="B226" s="3" t="s">
        <v>19601</v>
      </c>
      <c r="C226" s="63" t="s">
        <v>12354</v>
      </c>
      <c r="D226" s="63" t="s">
        <v>19602</v>
      </c>
    </row>
    <row r="227" spans="1:4" x14ac:dyDescent="0.25">
      <c r="A227" s="62">
        <v>43503</v>
      </c>
      <c r="B227" s="3" t="s">
        <v>19606</v>
      </c>
      <c r="C227" s="63" t="s">
        <v>12354</v>
      </c>
      <c r="D227" s="63" t="s">
        <v>19603</v>
      </c>
    </row>
    <row r="228" spans="1:4" x14ac:dyDescent="0.25">
      <c r="B228" s="3" t="s">
        <v>19604</v>
      </c>
      <c r="D228" s="63"/>
    </row>
    <row r="229" spans="1:4" x14ac:dyDescent="0.25">
      <c r="B229" s="3" t="s">
        <v>19605</v>
      </c>
      <c r="D229" s="63"/>
    </row>
    <row r="230" spans="1:4" x14ac:dyDescent="0.25">
      <c r="A230" s="62">
        <v>43509</v>
      </c>
      <c r="B230" s="3" t="s">
        <v>19608</v>
      </c>
      <c r="C230" s="63" t="s">
        <v>12354</v>
      </c>
      <c r="D230" s="63" t="s">
        <v>19609</v>
      </c>
    </row>
    <row r="231" spans="1:4" x14ac:dyDescent="0.25">
      <c r="A231" s="62">
        <v>43536</v>
      </c>
      <c r="B231" s="3" t="s">
        <v>19610</v>
      </c>
      <c r="C231" s="63" t="s">
        <v>12354</v>
      </c>
      <c r="D231" s="63" t="s">
        <v>19611</v>
      </c>
    </row>
    <row r="232" spans="1:4" x14ac:dyDescent="0.25">
      <c r="A232" s="62">
        <v>43556</v>
      </c>
      <c r="B232" s="3" t="s">
        <v>19903</v>
      </c>
      <c r="C232" s="63" t="s">
        <v>12354</v>
      </c>
      <c r="D232" s="63" t="s">
        <v>19902</v>
      </c>
    </row>
    <row r="233" spans="1:4" x14ac:dyDescent="0.25">
      <c r="B233" s="3" t="s">
        <v>12395</v>
      </c>
      <c r="D233" s="63"/>
    </row>
    <row r="234" spans="1:4" x14ac:dyDescent="0.25">
      <c r="B234" s="3" t="s">
        <v>19904</v>
      </c>
      <c r="D234" s="63"/>
    </row>
    <row r="235" spans="1:4" x14ac:dyDescent="0.25">
      <c r="B235" s="3" t="s">
        <v>19905</v>
      </c>
      <c r="D235" s="63"/>
    </row>
    <row r="236" spans="1:4" x14ac:dyDescent="0.25">
      <c r="A236" s="62">
        <v>43593</v>
      </c>
      <c r="B236" s="3" t="s">
        <v>19907</v>
      </c>
      <c r="C236" s="63" t="s">
        <v>12354</v>
      </c>
      <c r="D236" s="63" t="s">
        <v>19906</v>
      </c>
    </row>
    <row r="237" spans="1:4" x14ac:dyDescent="0.25">
      <c r="A237" s="62">
        <v>43622</v>
      </c>
      <c r="B237" s="3" t="s">
        <v>19909</v>
      </c>
      <c r="C237" s="63" t="s">
        <v>12354</v>
      </c>
      <c r="D237" s="63" t="s">
        <v>19908</v>
      </c>
    </row>
    <row r="238" spans="1:4" x14ac:dyDescent="0.25">
      <c r="A238" s="62">
        <v>43648</v>
      </c>
      <c r="B238" s="3" t="s">
        <v>19910</v>
      </c>
      <c r="C238" s="63" t="s">
        <v>12354</v>
      </c>
      <c r="D238" s="63" t="s">
        <v>19911</v>
      </c>
    </row>
    <row r="239" spans="1:4" x14ac:dyDescent="0.25">
      <c r="A239" s="62">
        <v>43662</v>
      </c>
      <c r="B239" s="3" t="s">
        <v>19917</v>
      </c>
      <c r="C239" s="63" t="s">
        <v>12354</v>
      </c>
      <c r="D239" s="63" t="s">
        <v>19915</v>
      </c>
    </row>
    <row r="240" spans="1:4" x14ac:dyDescent="0.25">
      <c r="B240" s="3" t="s">
        <v>19916</v>
      </c>
      <c r="D240" s="63"/>
    </row>
    <row r="241" spans="1:4" x14ac:dyDescent="0.25">
      <c r="B241" s="3" t="s">
        <v>19919</v>
      </c>
      <c r="D241" s="63"/>
    </row>
    <row r="242" spans="1:4" x14ac:dyDescent="0.25">
      <c r="B242" s="3" t="s">
        <v>19912</v>
      </c>
      <c r="D242" s="63"/>
    </row>
    <row r="243" spans="1:4" x14ac:dyDescent="0.25">
      <c r="B243" s="3" t="s">
        <v>19913</v>
      </c>
      <c r="D243" s="63"/>
    </row>
    <row r="244" spans="1:4" x14ac:dyDescent="0.25">
      <c r="B244" s="3" t="s">
        <v>19914</v>
      </c>
      <c r="D244" s="63"/>
    </row>
    <row r="245" spans="1:4" x14ac:dyDescent="0.25">
      <c r="A245" s="62">
        <v>43689</v>
      </c>
      <c r="B245" s="3" t="s">
        <v>19921</v>
      </c>
      <c r="C245" s="63" t="s">
        <v>12354</v>
      </c>
      <c r="D245" s="63" t="s">
        <v>19922</v>
      </c>
    </row>
    <row r="246" spans="1:4" x14ac:dyDescent="0.25">
      <c r="B246" s="3" t="s">
        <v>19923</v>
      </c>
      <c r="D246" s="63"/>
    </row>
    <row r="247" spans="1:4" x14ac:dyDescent="0.25">
      <c r="A247" s="62">
        <v>43711</v>
      </c>
      <c r="B247" s="3" t="s">
        <v>19925</v>
      </c>
      <c r="C247" s="63" t="s">
        <v>12354</v>
      </c>
      <c r="D247" s="63" t="s">
        <v>19924</v>
      </c>
    </row>
    <row r="248" spans="1:4" x14ac:dyDescent="0.25">
      <c r="B248" s="3" t="s">
        <v>19926</v>
      </c>
      <c r="D248" s="63"/>
    </row>
    <row r="249" spans="1:4" x14ac:dyDescent="0.25">
      <c r="B249" s="3" t="s">
        <v>12395</v>
      </c>
      <c r="D249" s="63"/>
    </row>
    <row r="250" spans="1:4" x14ac:dyDescent="0.25">
      <c r="B250" s="3" t="s">
        <v>20044</v>
      </c>
      <c r="D250" s="63"/>
    </row>
    <row r="251" spans="1:4" x14ac:dyDescent="0.25">
      <c r="A251" s="62">
        <v>43739</v>
      </c>
      <c r="B251" s="3" t="s">
        <v>20048</v>
      </c>
      <c r="C251" s="63" t="s">
        <v>12354</v>
      </c>
      <c r="D251" s="63" t="s">
        <v>20046</v>
      </c>
    </row>
    <row r="252" spans="1:4" x14ac:dyDescent="0.25">
      <c r="B252" s="3" t="s">
        <v>20045</v>
      </c>
      <c r="D252" s="63"/>
    </row>
    <row r="253" spans="1:4" x14ac:dyDescent="0.25">
      <c r="B253" s="3" t="s">
        <v>20047</v>
      </c>
      <c r="D253" s="63"/>
    </row>
    <row r="254" spans="1:4" x14ac:dyDescent="0.25">
      <c r="A254" s="62">
        <v>43776</v>
      </c>
      <c r="B254" s="3" t="s">
        <v>20049</v>
      </c>
      <c r="C254" s="63" t="s">
        <v>12354</v>
      </c>
      <c r="D254" s="63" t="s">
        <v>20050</v>
      </c>
    </row>
    <row r="255" spans="1:4" x14ac:dyDescent="0.25">
      <c r="A255" s="62">
        <v>43801</v>
      </c>
      <c r="B255" s="3" t="s">
        <v>20051</v>
      </c>
      <c r="C255" s="63" t="s">
        <v>12354</v>
      </c>
      <c r="D255" s="63" t="s">
        <v>20052</v>
      </c>
    </row>
    <row r="256" spans="1:4" x14ac:dyDescent="0.25">
      <c r="A256" s="62">
        <v>43836</v>
      </c>
      <c r="B256" s="3" t="s">
        <v>20053</v>
      </c>
      <c r="C256" s="63" t="s">
        <v>12354</v>
      </c>
      <c r="D256" s="63" t="s">
        <v>20950</v>
      </c>
    </row>
    <row r="257" spans="1:4" x14ac:dyDescent="0.25">
      <c r="A257" s="62">
        <v>43864</v>
      </c>
      <c r="B257" s="3" t="s">
        <v>20951</v>
      </c>
      <c r="C257" s="63" t="s">
        <v>12354</v>
      </c>
      <c r="D257" s="63" t="s">
        <v>20952</v>
      </c>
    </row>
    <row r="258" spans="1:4" x14ac:dyDescent="0.25">
      <c r="A258" s="62">
        <v>43867</v>
      </c>
      <c r="B258" s="3" t="s">
        <v>20953</v>
      </c>
      <c r="C258" s="63" t="s">
        <v>12354</v>
      </c>
      <c r="D258" s="63" t="s">
        <v>20954</v>
      </c>
    </row>
    <row r="259" spans="1:4" x14ac:dyDescent="0.25">
      <c r="A259" s="62">
        <v>43893</v>
      </c>
      <c r="B259" s="3" t="s">
        <v>20083</v>
      </c>
      <c r="C259" s="63" t="s">
        <v>12354</v>
      </c>
      <c r="D259" s="63" t="s">
        <v>20100</v>
      </c>
    </row>
    <row r="260" spans="1:4" x14ac:dyDescent="0.25">
      <c r="B260" s="3" t="s">
        <v>20084</v>
      </c>
      <c r="D260" s="63"/>
    </row>
    <row r="261" spans="1:4" x14ac:dyDescent="0.25">
      <c r="B261" s="3" t="s">
        <v>20089</v>
      </c>
      <c r="D261" s="63"/>
    </row>
    <row r="262" spans="1:4" x14ac:dyDescent="0.25">
      <c r="B262" s="3" t="s">
        <v>20099</v>
      </c>
      <c r="D262" s="63"/>
    </row>
    <row r="263" spans="1:4" x14ac:dyDescent="0.25">
      <c r="B263" s="3" t="s">
        <v>20094</v>
      </c>
      <c r="D263" s="63"/>
    </row>
    <row r="264" spans="1:4" x14ac:dyDescent="0.25">
      <c r="B264" s="3" t="s">
        <v>20098</v>
      </c>
      <c r="D264" s="63"/>
    </row>
    <row r="265" spans="1:4" x14ac:dyDescent="0.25">
      <c r="B265" s="3" t="s">
        <v>20097</v>
      </c>
      <c r="D265" s="63"/>
    </row>
    <row r="266" spans="1:4" x14ac:dyDescent="0.25">
      <c r="A266" s="62">
        <v>43894</v>
      </c>
      <c r="B266" s="3" t="s">
        <v>20102</v>
      </c>
      <c r="D266" s="63"/>
    </row>
    <row r="267" spans="1:4" x14ac:dyDescent="0.25">
      <c r="B267" s="3" t="s">
        <v>20101</v>
      </c>
      <c r="D267" s="63"/>
    </row>
    <row r="268" spans="1:4" x14ac:dyDescent="0.25">
      <c r="A268" s="62">
        <v>43930</v>
      </c>
      <c r="B268" s="3" t="s">
        <v>20699</v>
      </c>
      <c r="C268" s="63" t="s">
        <v>12354</v>
      </c>
      <c r="D268" s="63" t="s">
        <v>20949</v>
      </c>
    </row>
    <row r="269" spans="1:4" x14ac:dyDescent="0.25">
      <c r="B269" s="3" t="s">
        <v>20700</v>
      </c>
      <c r="D269" s="63"/>
    </row>
    <row r="270" spans="1:4" x14ac:dyDescent="0.25">
      <c r="B270" s="3" t="s">
        <v>20701</v>
      </c>
      <c r="D270" s="63"/>
    </row>
    <row r="271" spans="1:4" x14ac:dyDescent="0.25">
      <c r="B271" s="3" t="s">
        <v>20702</v>
      </c>
      <c r="D271" s="63"/>
    </row>
    <row r="272" spans="1:4" x14ac:dyDescent="0.25">
      <c r="B272" s="3" t="s">
        <v>20703</v>
      </c>
      <c r="D272" s="63"/>
    </row>
    <row r="273" spans="1:4" x14ac:dyDescent="0.25">
      <c r="B273" s="3" t="s">
        <v>20704</v>
      </c>
      <c r="D273" s="63"/>
    </row>
    <row r="274" spans="1:4" x14ac:dyDescent="0.25">
      <c r="B274" s="3" t="s">
        <v>20705</v>
      </c>
      <c r="D274" s="63"/>
    </row>
    <row r="275" spans="1:4" x14ac:dyDescent="0.25">
      <c r="B275" s="3" t="s">
        <v>20947</v>
      </c>
      <c r="D275" s="63"/>
    </row>
    <row r="276" spans="1:4" x14ac:dyDescent="0.25">
      <c r="B276" s="3" t="s">
        <v>20948</v>
      </c>
      <c r="D276" s="63"/>
    </row>
    <row r="277" spans="1:4" x14ac:dyDescent="0.25">
      <c r="B277" s="3" t="s">
        <v>20053</v>
      </c>
      <c r="D277" s="63"/>
    </row>
    <row r="278" spans="1:4" x14ac:dyDescent="0.25">
      <c r="B278" s="3" t="s">
        <v>12395</v>
      </c>
      <c r="D278" s="63"/>
    </row>
    <row r="279" spans="1:4" x14ac:dyDescent="0.25">
      <c r="A279" s="62">
        <v>43941</v>
      </c>
      <c r="B279" s="3" t="s">
        <v>20967</v>
      </c>
      <c r="C279" s="63" t="s">
        <v>12354</v>
      </c>
      <c r="D279" s="63" t="s">
        <v>20982</v>
      </c>
    </row>
    <row r="280" spans="1:4" x14ac:dyDescent="0.25">
      <c r="A280" s="62">
        <v>43952</v>
      </c>
      <c r="B280" s="3" t="s">
        <v>20968</v>
      </c>
      <c r="C280" s="63" t="s">
        <v>12354</v>
      </c>
      <c r="D280" s="63" t="s">
        <v>20983</v>
      </c>
    </row>
    <row r="281" spans="1:4" x14ac:dyDescent="0.25">
      <c r="A281" s="62">
        <v>43955</v>
      </c>
      <c r="B281" s="3" t="s">
        <v>20969</v>
      </c>
      <c r="C281" s="63" t="s">
        <v>12354</v>
      </c>
      <c r="D281" s="63" t="s">
        <v>20984</v>
      </c>
    </row>
    <row r="282" spans="1:4" x14ac:dyDescent="0.25">
      <c r="B282" s="3" t="s">
        <v>20970</v>
      </c>
      <c r="D282" s="63"/>
    </row>
    <row r="283" spans="1:4" x14ac:dyDescent="0.25">
      <c r="B283" s="3" t="s">
        <v>20978</v>
      </c>
      <c r="D283" s="63"/>
    </row>
    <row r="284" spans="1:4" x14ac:dyDescent="0.25">
      <c r="A284" s="62">
        <v>43958</v>
      </c>
      <c r="B284" s="3" t="s">
        <v>20980</v>
      </c>
      <c r="C284" s="63" t="s">
        <v>12354</v>
      </c>
      <c r="D284" s="63" t="s">
        <v>20985</v>
      </c>
    </row>
    <row r="285" spans="1:4" x14ac:dyDescent="0.25">
      <c r="B285" s="3" t="s">
        <v>20981</v>
      </c>
      <c r="D285" s="63"/>
    </row>
    <row r="286" spans="1:4" x14ac:dyDescent="0.25">
      <c r="A286" s="62">
        <v>43965</v>
      </c>
      <c r="B286" s="3" t="s">
        <v>20986</v>
      </c>
      <c r="C286" s="63" t="s">
        <v>12354</v>
      </c>
      <c r="D286" s="63" t="s">
        <v>20987</v>
      </c>
    </row>
    <row r="287" spans="1:4" x14ac:dyDescent="0.25">
      <c r="A287" s="62">
        <v>43969</v>
      </c>
      <c r="B287" s="3" t="s">
        <v>20989</v>
      </c>
      <c r="C287" s="63" t="s">
        <v>12354</v>
      </c>
      <c r="D287" s="63" t="s">
        <v>20988</v>
      </c>
    </row>
    <row r="288" spans="1:4" x14ac:dyDescent="0.25">
      <c r="B288" s="3" t="s">
        <v>20990</v>
      </c>
      <c r="D288" s="63"/>
    </row>
    <row r="289" spans="1:4" x14ac:dyDescent="0.25">
      <c r="A289" s="62">
        <v>43972</v>
      </c>
      <c r="B289" s="3" t="s">
        <v>20991</v>
      </c>
      <c r="C289" s="63" t="s">
        <v>12354</v>
      </c>
      <c r="D289" s="63" t="s">
        <v>20992</v>
      </c>
    </row>
    <row r="290" spans="1:4" x14ac:dyDescent="0.25">
      <c r="A290" s="62">
        <v>43983</v>
      </c>
      <c r="B290" s="3" t="s">
        <v>20993</v>
      </c>
      <c r="C290" s="63" t="s">
        <v>12354</v>
      </c>
      <c r="D290" s="63" t="s">
        <v>20994</v>
      </c>
    </row>
    <row r="291" spans="1:4" x14ac:dyDescent="0.25">
      <c r="A291" s="62">
        <v>43991</v>
      </c>
      <c r="B291" s="3" t="s">
        <v>21030</v>
      </c>
      <c r="C291" s="63" t="s">
        <v>12354</v>
      </c>
      <c r="D291" s="63" t="s">
        <v>21032</v>
      </c>
    </row>
    <row r="292" spans="1:4" x14ac:dyDescent="0.25">
      <c r="A292" s="62"/>
      <c r="B292" s="3" t="s">
        <v>21031</v>
      </c>
      <c r="D292" s="63"/>
    </row>
    <row r="293" spans="1:4" x14ac:dyDescent="0.25">
      <c r="A293" s="62">
        <v>44005</v>
      </c>
      <c r="B293" s="3" t="s">
        <v>21040</v>
      </c>
      <c r="C293" s="63" t="s">
        <v>12354</v>
      </c>
      <c r="D293" s="63" t="s">
        <v>21041</v>
      </c>
    </row>
    <row r="294" spans="1:4" x14ac:dyDescent="0.25">
      <c r="A294" s="62">
        <v>44007</v>
      </c>
      <c r="B294" s="3" t="s">
        <v>21042</v>
      </c>
      <c r="C294" s="63" t="s">
        <v>12354</v>
      </c>
      <c r="D294" s="63" t="s">
        <v>21043</v>
      </c>
    </row>
    <row r="295" spans="1:4" x14ac:dyDescent="0.25">
      <c r="A295" s="62">
        <v>44019</v>
      </c>
      <c r="B295" s="3" t="s">
        <v>21037</v>
      </c>
      <c r="C295" s="63" t="s">
        <v>12354</v>
      </c>
      <c r="D295" s="63" t="s">
        <v>21045</v>
      </c>
    </row>
    <row r="296" spans="1:4" ht="30" x14ac:dyDescent="0.25">
      <c r="B296" s="3" t="s">
        <v>21038</v>
      </c>
      <c r="D296" s="63"/>
    </row>
    <row r="297" spans="1:4" x14ac:dyDescent="0.25">
      <c r="B297" s="3" t="s">
        <v>21025</v>
      </c>
      <c r="D297" s="63"/>
    </row>
    <row r="298" spans="1:4" x14ac:dyDescent="0.25">
      <c r="B298" s="3" t="s">
        <v>21039</v>
      </c>
      <c r="D298" s="63"/>
    </row>
    <row r="299" spans="1:4" x14ac:dyDescent="0.25">
      <c r="B299" s="3" t="s">
        <v>21044</v>
      </c>
      <c r="D299" s="63"/>
    </row>
    <row r="300" spans="1:4" x14ac:dyDescent="0.25">
      <c r="A300" s="62">
        <v>44021</v>
      </c>
      <c r="B300" s="3" t="s">
        <v>21046</v>
      </c>
      <c r="C300" s="63" t="s">
        <v>12354</v>
      </c>
      <c r="D300" s="63" t="s">
        <v>21047</v>
      </c>
    </row>
    <row r="301" spans="1:4" x14ac:dyDescent="0.25">
      <c r="A301" s="62">
        <v>44047</v>
      </c>
      <c r="B301" s="3" t="s">
        <v>21048</v>
      </c>
      <c r="C301" s="63" t="s">
        <v>12354</v>
      </c>
      <c r="D301" s="63" t="s">
        <v>21049</v>
      </c>
    </row>
    <row r="302" spans="1:4" x14ac:dyDescent="0.25">
      <c r="A302" s="62">
        <v>44077</v>
      </c>
      <c r="B302" s="3" t="s">
        <v>21050</v>
      </c>
      <c r="C302" s="63" t="s">
        <v>12354</v>
      </c>
      <c r="D302" s="63" t="s">
        <v>21051</v>
      </c>
    </row>
    <row r="303" spans="1:4" x14ac:dyDescent="0.25">
      <c r="A303" s="62">
        <v>44110</v>
      </c>
      <c r="B303" s="3" t="s">
        <v>21052</v>
      </c>
      <c r="C303" s="63" t="s">
        <v>12354</v>
      </c>
      <c r="D303" s="63" t="s">
        <v>21053</v>
      </c>
    </row>
    <row r="304" spans="1:4" x14ac:dyDescent="0.25">
      <c r="B304" s="3" t="s">
        <v>12395</v>
      </c>
      <c r="D304" s="63"/>
    </row>
    <row r="305" spans="1:4" x14ac:dyDescent="0.25">
      <c r="A305" s="62">
        <v>44119</v>
      </c>
      <c r="B305" s="3" t="s">
        <v>21559</v>
      </c>
      <c r="C305" s="63" t="s">
        <v>12354</v>
      </c>
      <c r="D305" s="63" t="s">
        <v>21558</v>
      </c>
    </row>
    <row r="306" spans="1:4" x14ac:dyDescent="0.25">
      <c r="A306" s="62">
        <v>44137</v>
      </c>
      <c r="B306" s="3" t="s">
        <v>21560</v>
      </c>
      <c r="C306" s="63" t="s">
        <v>12354</v>
      </c>
      <c r="D306" s="63" t="s">
        <v>21561</v>
      </c>
    </row>
    <row r="307" spans="1:4" x14ac:dyDescent="0.25">
      <c r="A307" s="62">
        <v>44167</v>
      </c>
      <c r="B307" s="3" t="s">
        <v>21562</v>
      </c>
      <c r="C307" s="63" t="s">
        <v>12354</v>
      </c>
      <c r="D307" s="63" t="s">
        <v>21563</v>
      </c>
    </row>
    <row r="308" spans="1:4" x14ac:dyDescent="0.25">
      <c r="B308" s="3" t="s">
        <v>12395</v>
      </c>
      <c r="D308" s="63"/>
    </row>
    <row r="309" spans="1:4" x14ac:dyDescent="0.25">
      <c r="A309" s="62">
        <v>44228</v>
      </c>
      <c r="B309" s="3" t="s">
        <v>21599</v>
      </c>
      <c r="C309" s="63" t="s">
        <v>12354</v>
      </c>
      <c r="D309" s="63" t="s">
        <v>21649</v>
      </c>
    </row>
    <row r="310" spans="1:4" x14ac:dyDescent="0.25">
      <c r="B310" s="3" t="s">
        <v>21600</v>
      </c>
      <c r="D310" s="63"/>
    </row>
    <row r="311" spans="1:4" x14ac:dyDescent="0.25">
      <c r="B311" s="3" t="s">
        <v>21601</v>
      </c>
      <c r="D311" s="63"/>
    </row>
    <row r="312" spans="1:4" x14ac:dyDescent="0.25">
      <c r="B312" s="3" t="s">
        <v>21602</v>
      </c>
      <c r="D312" s="63"/>
    </row>
    <row r="313" spans="1:4" x14ac:dyDescent="0.25">
      <c r="B313" s="3" t="s">
        <v>21605</v>
      </c>
      <c r="D313" s="63"/>
    </row>
    <row r="314" spans="1:4" x14ac:dyDescent="0.25">
      <c r="B314" s="3" t="s">
        <v>21606</v>
      </c>
      <c r="D314" s="63"/>
    </row>
    <row r="315" spans="1:4" x14ac:dyDescent="0.25">
      <c r="B315" s="3" t="s">
        <v>21607</v>
      </c>
      <c r="D315" s="63"/>
    </row>
    <row r="316" spans="1:4" x14ac:dyDescent="0.25">
      <c r="B316" s="3" t="s">
        <v>21608</v>
      </c>
      <c r="D316" s="63"/>
    </row>
    <row r="317" spans="1:4" ht="30" x14ac:dyDescent="0.25">
      <c r="B317" s="3" t="s">
        <v>21615</v>
      </c>
      <c r="D317" s="63"/>
    </row>
    <row r="318" spans="1:4" x14ac:dyDescent="0.25">
      <c r="B318" s="3" t="s">
        <v>21625</v>
      </c>
      <c r="D318" s="63"/>
    </row>
    <row r="319" spans="1:4" x14ac:dyDescent="0.25">
      <c r="B319" s="3" t="s">
        <v>12395</v>
      </c>
      <c r="D319" s="63"/>
    </row>
    <row r="320" spans="1:4" x14ac:dyDescent="0.25">
      <c r="B320" s="3" t="s">
        <v>21650</v>
      </c>
      <c r="D320" s="63"/>
    </row>
    <row r="321" spans="1:4" x14ac:dyDescent="0.25">
      <c r="A321" s="62">
        <v>44229</v>
      </c>
      <c r="B321" s="3" t="s">
        <v>21651</v>
      </c>
      <c r="C321" s="63" t="s">
        <v>12354</v>
      </c>
      <c r="D321" s="63" t="s">
        <v>21652</v>
      </c>
    </row>
    <row r="322" spans="1:4" x14ac:dyDescent="0.25">
      <c r="B322" s="3" t="s">
        <v>21653</v>
      </c>
      <c r="D322" s="63"/>
    </row>
    <row r="323" spans="1:4" x14ac:dyDescent="0.25">
      <c r="A323" s="62">
        <v>44230</v>
      </c>
      <c r="B323" s="3" t="s">
        <v>21655</v>
      </c>
      <c r="C323" s="63" t="s">
        <v>12354</v>
      </c>
      <c r="D323" s="63" t="s">
        <v>21654</v>
      </c>
    </row>
    <row r="324" spans="1:4" x14ac:dyDescent="0.25">
      <c r="A324" s="62">
        <v>44235</v>
      </c>
      <c r="B324" s="3" t="s">
        <v>21656</v>
      </c>
      <c r="C324" s="63" t="s">
        <v>12354</v>
      </c>
      <c r="D324" s="63" t="s">
        <v>21657</v>
      </c>
    </row>
    <row r="325" spans="1:4" x14ac:dyDescent="0.25">
      <c r="A325" s="62">
        <v>44238</v>
      </c>
      <c r="B325" s="3" t="s">
        <v>21658</v>
      </c>
      <c r="C325" s="63" t="s">
        <v>12354</v>
      </c>
      <c r="D325" s="63" t="s">
        <v>21659</v>
      </c>
    </row>
    <row r="326" spans="1:4" x14ac:dyDescent="0.25">
      <c r="B326" s="3" t="s">
        <v>21760</v>
      </c>
      <c r="D326" s="63"/>
    </row>
    <row r="327" spans="1:4" x14ac:dyDescent="0.25">
      <c r="B327" s="3" t="s">
        <v>21761</v>
      </c>
      <c r="D327" s="63"/>
    </row>
    <row r="328" spans="1:4" x14ac:dyDescent="0.25">
      <c r="B328" s="3" t="s">
        <v>21763</v>
      </c>
      <c r="D328" s="63"/>
    </row>
    <row r="329" spans="1:4" x14ac:dyDescent="0.25">
      <c r="B329" s="3" t="s">
        <v>21764</v>
      </c>
      <c r="D329" s="63"/>
    </row>
    <row r="330" spans="1:4" x14ac:dyDescent="0.25">
      <c r="B330" s="3" t="s">
        <v>21765</v>
      </c>
      <c r="D330" s="63"/>
    </row>
    <row r="331" spans="1:4" x14ac:dyDescent="0.25">
      <c r="B331" s="3" t="s">
        <v>21766</v>
      </c>
      <c r="D331" s="63"/>
    </row>
    <row r="332" spans="1:4" x14ac:dyDescent="0.25">
      <c r="A332" s="62">
        <v>44256</v>
      </c>
      <c r="B332" s="3" t="s">
        <v>21767</v>
      </c>
      <c r="C332" s="63" t="s">
        <v>12354</v>
      </c>
      <c r="D332" s="63" t="s">
        <v>21768</v>
      </c>
    </row>
    <row r="333" spans="1:4" x14ac:dyDescent="0.25">
      <c r="B333" s="3" t="s">
        <v>21769</v>
      </c>
      <c r="D333" s="63"/>
    </row>
    <row r="334" spans="1:4" x14ac:dyDescent="0.25">
      <c r="A334" s="62">
        <v>44287</v>
      </c>
      <c r="B334" s="3" t="s">
        <v>21770</v>
      </c>
      <c r="C334" s="63" t="s">
        <v>12354</v>
      </c>
      <c r="D334" s="63" t="s">
        <v>21768</v>
      </c>
    </row>
    <row r="335" spans="1:4" x14ac:dyDescent="0.25">
      <c r="A335" s="62">
        <v>44321</v>
      </c>
      <c r="B335" s="3" t="s">
        <v>21771</v>
      </c>
      <c r="C335" s="63" t="s">
        <v>12354</v>
      </c>
      <c r="D335" s="63" t="s">
        <v>21772</v>
      </c>
    </row>
    <row r="336" spans="1:4" x14ac:dyDescent="0.25">
      <c r="A336" s="62">
        <v>44348</v>
      </c>
      <c r="B336" s="3" t="s">
        <v>21775</v>
      </c>
      <c r="C336" s="63" t="s">
        <v>12354</v>
      </c>
      <c r="D336" s="63" t="s">
        <v>21773</v>
      </c>
    </row>
    <row r="337" spans="1:4" x14ac:dyDescent="0.25">
      <c r="B337" s="3" t="s">
        <v>21774</v>
      </c>
      <c r="D337" s="63"/>
    </row>
    <row r="338" spans="1:4" x14ac:dyDescent="0.25">
      <c r="A338" s="62">
        <v>44378</v>
      </c>
      <c r="B338" s="3" t="s">
        <v>21777</v>
      </c>
      <c r="C338" s="63" t="s">
        <v>12354</v>
      </c>
      <c r="D338" s="63" t="s">
        <v>21776</v>
      </c>
    </row>
    <row r="339" spans="1:4" x14ac:dyDescent="0.25">
      <c r="B339" s="3" t="s">
        <v>21778</v>
      </c>
      <c r="D339" s="63"/>
    </row>
    <row r="340" spans="1:4" x14ac:dyDescent="0.25">
      <c r="A340" s="62">
        <v>44410</v>
      </c>
      <c r="B340" s="3" t="s">
        <v>21780</v>
      </c>
      <c r="C340" s="63" t="s">
        <v>12354</v>
      </c>
      <c r="D340" s="63" t="s">
        <v>21779</v>
      </c>
    </row>
    <row r="341" spans="1:4" x14ac:dyDescent="0.25">
      <c r="A341" s="62">
        <v>44442</v>
      </c>
      <c r="B341" s="3" t="s">
        <v>12395</v>
      </c>
      <c r="C341" s="63" t="s">
        <v>12354</v>
      </c>
      <c r="D341" s="63" t="s">
        <v>22039</v>
      </c>
    </row>
    <row r="342" spans="1:4" x14ac:dyDescent="0.25">
      <c r="B342" s="3" t="s">
        <v>22040</v>
      </c>
      <c r="D342" s="63"/>
    </row>
    <row r="343" spans="1:4" x14ac:dyDescent="0.25">
      <c r="B343" s="3" t="s">
        <v>22041</v>
      </c>
      <c r="D343" s="63"/>
    </row>
    <row r="344" spans="1:4" x14ac:dyDescent="0.25">
      <c r="A344" s="62">
        <v>44473</v>
      </c>
      <c r="B344" s="3" t="s">
        <v>22042</v>
      </c>
      <c r="C344" s="63" t="s">
        <v>12354</v>
      </c>
      <c r="D344" s="63" t="s">
        <v>22043</v>
      </c>
    </row>
    <row r="345" spans="1:4" x14ac:dyDescent="0.25">
      <c r="B345" s="3" t="s">
        <v>22059</v>
      </c>
      <c r="D345" s="63"/>
    </row>
    <row r="346" spans="1:4" x14ac:dyDescent="0.25">
      <c r="B346" s="3" t="s">
        <v>22058</v>
      </c>
      <c r="D346" s="63"/>
    </row>
    <row r="347" spans="1:4" x14ac:dyDescent="0.25">
      <c r="A347" s="62">
        <v>44475</v>
      </c>
      <c r="B347" s="3" t="s">
        <v>22082</v>
      </c>
      <c r="C347" s="63" t="s">
        <v>12354</v>
      </c>
      <c r="D347" s="63" t="s">
        <v>22083</v>
      </c>
    </row>
    <row r="348" spans="1:4" x14ac:dyDescent="0.25">
      <c r="A348" s="62">
        <v>44503</v>
      </c>
      <c r="B348" s="3" t="s">
        <v>22086</v>
      </c>
      <c r="C348" s="63" t="s">
        <v>12354</v>
      </c>
      <c r="D348" s="63" t="s">
        <v>22087</v>
      </c>
    </row>
    <row r="349" spans="1:4" x14ac:dyDescent="0.25">
      <c r="A349" s="62">
        <v>44532</v>
      </c>
      <c r="B349" s="3" t="s">
        <v>22088</v>
      </c>
      <c r="C349" s="63" t="s">
        <v>12354</v>
      </c>
      <c r="D349" s="63" t="s">
        <v>22089</v>
      </c>
    </row>
    <row r="350" spans="1:4" x14ac:dyDescent="0.25">
      <c r="A350" s="62">
        <v>44571</v>
      </c>
      <c r="B350" s="3" t="s">
        <v>22090</v>
      </c>
      <c r="C350" s="63" t="s">
        <v>12354</v>
      </c>
      <c r="D350" s="63" t="s">
        <v>22091</v>
      </c>
    </row>
    <row r="351" spans="1:4" ht="30" x14ac:dyDescent="0.25">
      <c r="A351" s="62">
        <v>44593</v>
      </c>
      <c r="B351" s="3" t="s">
        <v>22092</v>
      </c>
      <c r="C351" s="63" t="s">
        <v>12354</v>
      </c>
      <c r="D351" s="63" t="s">
        <v>22093</v>
      </c>
    </row>
    <row r="352" spans="1:4" x14ac:dyDescent="0.25">
      <c r="B352" s="3" t="s">
        <v>22094</v>
      </c>
      <c r="D352" s="63"/>
    </row>
    <row r="353" spans="1:4" x14ac:dyDescent="0.25">
      <c r="A353" s="62">
        <v>44622</v>
      </c>
      <c r="B353" s="3" t="s">
        <v>22095</v>
      </c>
      <c r="C353" s="63" t="s">
        <v>12354</v>
      </c>
      <c r="D353" s="63" t="s">
        <v>22096</v>
      </c>
    </row>
    <row r="354" spans="1:4" x14ac:dyDescent="0.25">
      <c r="A354" s="62">
        <v>44652</v>
      </c>
      <c r="B354" s="3" t="s">
        <v>12395</v>
      </c>
      <c r="C354" s="63" t="s">
        <v>12354</v>
      </c>
      <c r="D354" s="63" t="s">
        <v>22539</v>
      </c>
    </row>
    <row r="355" spans="1:4" x14ac:dyDescent="0.25">
      <c r="B355" s="3" t="s">
        <v>22538</v>
      </c>
      <c r="D355" s="63"/>
    </row>
    <row r="356" spans="1:4" x14ac:dyDescent="0.25">
      <c r="B356" s="3" t="s">
        <v>22544</v>
      </c>
      <c r="D356" s="63"/>
    </row>
    <row r="357" spans="1:4" x14ac:dyDescent="0.25">
      <c r="A357" s="62">
        <v>44683</v>
      </c>
      <c r="B357" s="3" t="s">
        <v>22551</v>
      </c>
      <c r="C357" s="63" t="s">
        <v>12354</v>
      </c>
      <c r="D357" s="63" t="s">
        <v>22554</v>
      </c>
    </row>
    <row r="358" spans="1:4" x14ac:dyDescent="0.25">
      <c r="B358" s="3" t="s">
        <v>22547</v>
      </c>
      <c r="D358" s="63"/>
    </row>
    <row r="359" spans="1:4" x14ac:dyDescent="0.25">
      <c r="B359" s="3" t="s">
        <v>22548</v>
      </c>
      <c r="D359" s="63"/>
    </row>
    <row r="360" spans="1:4" x14ac:dyDescent="0.25">
      <c r="B360" s="3" t="s">
        <v>22553</v>
      </c>
      <c r="D360" s="63"/>
    </row>
    <row r="361" spans="1:4" x14ac:dyDescent="0.25">
      <c r="A361" s="62">
        <v>44715</v>
      </c>
      <c r="B361" s="3" t="s">
        <v>22555</v>
      </c>
      <c r="C361" s="63" t="s">
        <v>12354</v>
      </c>
      <c r="D361" s="63" t="s">
        <v>22556</v>
      </c>
    </row>
    <row r="362" spans="1:4" x14ac:dyDescent="0.25">
      <c r="A362" s="62">
        <v>44743</v>
      </c>
      <c r="B362" s="3" t="s">
        <v>22557</v>
      </c>
      <c r="C362" s="63" t="s">
        <v>12354</v>
      </c>
      <c r="D362" s="63" t="s">
        <v>22558</v>
      </c>
    </row>
    <row r="363" spans="1:4" x14ac:dyDescent="0.25">
      <c r="A363" s="62">
        <v>44774</v>
      </c>
      <c r="B363" s="3" t="s">
        <v>12395</v>
      </c>
      <c r="C363" s="63" t="s">
        <v>12354</v>
      </c>
      <c r="D363" s="63" t="s">
        <v>24342</v>
      </c>
    </row>
    <row r="364" spans="1:4" x14ac:dyDescent="0.25">
      <c r="B364" s="3" t="s">
        <v>24344</v>
      </c>
      <c r="D364" s="63"/>
    </row>
    <row r="365" spans="1:4" x14ac:dyDescent="0.25">
      <c r="B365" s="3" t="s">
        <v>24343</v>
      </c>
      <c r="D365" s="63"/>
    </row>
    <row r="366" spans="1:4" x14ac:dyDescent="0.25">
      <c r="B366" s="3" t="s">
        <v>24359</v>
      </c>
      <c r="D366" s="63"/>
    </row>
    <row r="367" spans="1:4" x14ac:dyDescent="0.25">
      <c r="A367" s="62">
        <v>44809</v>
      </c>
      <c r="B367" s="3" t="s">
        <v>24351</v>
      </c>
      <c r="C367" s="63" t="s">
        <v>12354</v>
      </c>
      <c r="D367" s="63" t="s">
        <v>24352</v>
      </c>
    </row>
    <row r="368" spans="1:4" x14ac:dyDescent="0.25">
      <c r="A368" s="62">
        <v>44838</v>
      </c>
      <c r="B368" s="3" t="s">
        <v>24353</v>
      </c>
      <c r="C368" s="63" t="s">
        <v>12354</v>
      </c>
      <c r="D368" s="63" t="s">
        <v>24354</v>
      </c>
    </row>
    <row r="369" spans="1:4" x14ac:dyDescent="0.25">
      <c r="A369" s="62">
        <v>44868</v>
      </c>
      <c r="B369" s="3" t="s">
        <v>24355</v>
      </c>
      <c r="C369" s="63" t="s">
        <v>12354</v>
      </c>
      <c r="D369" s="63" t="s">
        <v>24356</v>
      </c>
    </row>
    <row r="370" spans="1:4" x14ac:dyDescent="0.25">
      <c r="B370" s="3" t="s">
        <v>24360</v>
      </c>
      <c r="D370" s="63"/>
    </row>
    <row r="371" spans="1:4" x14ac:dyDescent="0.25">
      <c r="A371" s="62">
        <v>44874</v>
      </c>
      <c r="B371" s="3" t="s">
        <v>26227</v>
      </c>
      <c r="C371" s="63" t="s">
        <v>12354</v>
      </c>
      <c r="D371" s="63" t="s">
        <v>26228</v>
      </c>
    </row>
    <row r="372" spans="1:4" ht="30" x14ac:dyDescent="0.25">
      <c r="B372" s="115" t="s">
        <v>26230</v>
      </c>
      <c r="D372" s="63"/>
    </row>
    <row r="373" spans="1:4" x14ac:dyDescent="0.25">
      <c r="B373" s="115" t="s">
        <v>26229</v>
      </c>
      <c r="D373" s="63"/>
    </row>
    <row r="374" spans="1:4" x14ac:dyDescent="0.25">
      <c r="B374" s="115" t="s">
        <v>26231</v>
      </c>
      <c r="D374" s="63"/>
    </row>
    <row r="375" spans="1:4" x14ac:dyDescent="0.25">
      <c r="B375" s="3" t="s">
        <v>26411</v>
      </c>
      <c r="D375" s="63"/>
    </row>
    <row r="376" spans="1:4" x14ac:dyDescent="0.25">
      <c r="B376" s="3" t="s">
        <v>26413</v>
      </c>
      <c r="D376" s="63"/>
    </row>
    <row r="377" spans="1:4" x14ac:dyDescent="0.25">
      <c r="A377" s="62">
        <v>44880</v>
      </c>
      <c r="B377" s="3" t="s">
        <v>26414</v>
      </c>
      <c r="D377" s="63"/>
    </row>
    <row r="378" spans="1:4" x14ac:dyDescent="0.25">
      <c r="A378" s="62">
        <v>44945</v>
      </c>
      <c r="B378" s="3" t="s">
        <v>26416</v>
      </c>
      <c r="D378" s="63"/>
    </row>
    <row r="379" spans="1:4" x14ac:dyDescent="0.25">
      <c r="B379" s="3" t="s">
        <v>26417</v>
      </c>
      <c r="D379" s="63"/>
    </row>
    <row r="380" spans="1:4" ht="30" x14ac:dyDescent="0.25">
      <c r="A380" s="62">
        <v>44967</v>
      </c>
      <c r="B380" s="3" t="s">
        <v>26428</v>
      </c>
      <c r="C380" s="63" t="s">
        <v>12354</v>
      </c>
      <c r="D380" s="63" t="s">
        <v>26433</v>
      </c>
    </row>
    <row r="381" spans="1:4" x14ac:dyDescent="0.25">
      <c r="A381" s="232"/>
      <c r="B381" s="234" t="s">
        <v>26423</v>
      </c>
      <c r="C381" s="235" t="s">
        <v>12354</v>
      </c>
      <c r="D381" s="235" t="s">
        <v>26422</v>
      </c>
    </row>
    <row r="382" spans="1:4" x14ac:dyDescent="0.25">
      <c r="A382" s="232"/>
      <c r="B382" s="234" t="s">
        <v>26424</v>
      </c>
      <c r="C382" s="235" t="s">
        <v>12354</v>
      </c>
      <c r="D382" s="235" t="s">
        <v>26420</v>
      </c>
    </row>
    <row r="383" spans="1:4" x14ac:dyDescent="0.25">
      <c r="A383" s="232"/>
      <c r="B383" s="234" t="s">
        <v>26425</v>
      </c>
      <c r="C383" s="235" t="s">
        <v>12354</v>
      </c>
      <c r="D383" s="235" t="s">
        <v>26421</v>
      </c>
    </row>
    <row r="384" spans="1:4" x14ac:dyDescent="0.25">
      <c r="B384" s="3" t="s">
        <v>26426</v>
      </c>
      <c r="D384" s="63"/>
    </row>
    <row r="385" spans="1:4" x14ac:dyDescent="0.25">
      <c r="B385" s="3" t="s">
        <v>26427</v>
      </c>
      <c r="D385" s="63"/>
    </row>
    <row r="386" spans="1:4" x14ac:dyDescent="0.25">
      <c r="B386" s="3" t="s">
        <v>26429</v>
      </c>
      <c r="D386" s="63"/>
    </row>
    <row r="387" spans="1:4" x14ac:dyDescent="0.25">
      <c r="B387" s="3" t="s">
        <v>26430</v>
      </c>
      <c r="D387" s="63"/>
    </row>
    <row r="388" spans="1:4" x14ac:dyDescent="0.25">
      <c r="B388" s="3" t="s">
        <v>26431</v>
      </c>
      <c r="D388" s="63"/>
    </row>
    <row r="389" spans="1:4" x14ac:dyDescent="0.25">
      <c r="A389" s="62">
        <v>44972</v>
      </c>
      <c r="B389" s="3" t="s">
        <v>26432</v>
      </c>
      <c r="C389" s="63" t="s">
        <v>12354</v>
      </c>
      <c r="D389" s="63" t="s">
        <v>26440</v>
      </c>
    </row>
    <row r="390" spans="1:4" x14ac:dyDescent="0.25">
      <c r="A390" s="62">
        <v>44978</v>
      </c>
      <c r="B390" s="3" t="s">
        <v>26434</v>
      </c>
      <c r="C390" s="63" t="s">
        <v>12354</v>
      </c>
      <c r="D390" s="63" t="s">
        <v>26441</v>
      </c>
    </row>
    <row r="391" spans="1:4" x14ac:dyDescent="0.25">
      <c r="A391" s="62">
        <v>45009</v>
      </c>
      <c r="B391" s="234" t="s">
        <v>26437</v>
      </c>
      <c r="C391" s="63" t="s">
        <v>12354</v>
      </c>
      <c r="D391" s="63" t="s">
        <v>26442</v>
      </c>
    </row>
    <row r="392" spans="1:4" x14ac:dyDescent="0.25">
      <c r="B392" s="3" t="s">
        <v>26435</v>
      </c>
      <c r="D392" s="63"/>
    </row>
    <row r="393" spans="1:4" x14ac:dyDescent="0.25">
      <c r="B393" s="3" t="s">
        <v>26436</v>
      </c>
      <c r="D393" s="63"/>
    </row>
    <row r="394" spans="1:4" x14ac:dyDescent="0.25">
      <c r="A394" s="62">
        <v>45021</v>
      </c>
      <c r="B394" s="234" t="s">
        <v>26438</v>
      </c>
      <c r="C394" s="63" t="s">
        <v>12354</v>
      </c>
      <c r="D394" s="63" t="s">
        <v>26439</v>
      </c>
    </row>
    <row r="395" spans="1:4" x14ac:dyDescent="0.25">
      <c r="B395" s="3" t="s">
        <v>26445</v>
      </c>
      <c r="D395" s="63"/>
    </row>
    <row r="396" spans="1:4" x14ac:dyDescent="0.25">
      <c r="B396" s="115" t="s">
        <v>26443</v>
      </c>
      <c r="D396" s="63"/>
    </row>
    <row r="397" spans="1:4" x14ac:dyDescent="0.25">
      <c r="B397" s="115" t="s">
        <v>26444</v>
      </c>
      <c r="D397" s="63"/>
    </row>
    <row r="398" spans="1:4" x14ac:dyDescent="0.25">
      <c r="B398" s="3" t="s">
        <v>26446</v>
      </c>
      <c r="D398" s="63"/>
    </row>
    <row r="399" spans="1:4" x14ac:dyDescent="0.25">
      <c r="B399" s="115" t="s">
        <v>26448</v>
      </c>
      <c r="D399" s="63"/>
    </row>
    <row r="400" spans="1:4" ht="30" x14ac:dyDescent="0.25">
      <c r="B400" s="3" t="s">
        <v>26450</v>
      </c>
      <c r="D400" s="63"/>
    </row>
    <row r="401" spans="1:4" x14ac:dyDescent="0.25">
      <c r="B401" s="115" t="s">
        <v>26449</v>
      </c>
      <c r="D401" s="63"/>
    </row>
    <row r="402" spans="1:4" x14ac:dyDescent="0.25">
      <c r="B402" s="3" t="s">
        <v>26451</v>
      </c>
      <c r="D402" s="63"/>
    </row>
    <row r="403" spans="1:4" x14ac:dyDescent="0.25">
      <c r="A403" s="62">
        <v>45027</v>
      </c>
      <c r="B403" s="3" t="s">
        <v>26452</v>
      </c>
      <c r="C403" s="63" t="s">
        <v>12354</v>
      </c>
      <c r="D403" s="63" t="s">
        <v>26453</v>
      </c>
    </row>
    <row r="404" spans="1:4" x14ac:dyDescent="0.25">
      <c r="A404" s="62">
        <v>45050</v>
      </c>
      <c r="B404" s="234" t="s">
        <v>26454</v>
      </c>
      <c r="C404" s="63" t="s">
        <v>12354</v>
      </c>
      <c r="D404" s="63" t="s">
        <v>26455</v>
      </c>
    </row>
    <row r="405" spans="1:4" x14ac:dyDescent="0.25">
      <c r="B405" s="3" t="s">
        <v>12395</v>
      </c>
      <c r="D405" s="63"/>
    </row>
    <row r="406" spans="1:4" ht="30" x14ac:dyDescent="0.25">
      <c r="B406" s="3" t="s">
        <v>26719</v>
      </c>
      <c r="D406" s="63"/>
    </row>
    <row r="407" spans="1:4" x14ac:dyDescent="0.25">
      <c r="A407" s="62">
        <v>45055</v>
      </c>
      <c r="B407" s="3" t="s">
        <v>26720</v>
      </c>
      <c r="C407" s="63" t="s">
        <v>12354</v>
      </c>
      <c r="D407" s="63" t="s">
        <v>26723</v>
      </c>
    </row>
    <row r="408" spans="1:4" x14ac:dyDescent="0.25">
      <c r="B408" s="3" t="s">
        <v>26721</v>
      </c>
      <c r="D408" s="63"/>
    </row>
    <row r="409" spans="1:4" x14ac:dyDescent="0.25">
      <c r="A409" s="62">
        <v>45076</v>
      </c>
      <c r="B409" s="3" t="s">
        <v>26727</v>
      </c>
      <c r="C409" s="63" t="s">
        <v>12354</v>
      </c>
      <c r="D409" s="63" t="s">
        <v>26726</v>
      </c>
    </row>
    <row r="410" spans="1:4" x14ac:dyDescent="0.25">
      <c r="B410" s="3" t="s">
        <v>26725</v>
      </c>
      <c r="D410" s="63"/>
    </row>
    <row r="411" spans="1:4" x14ac:dyDescent="0.25">
      <c r="A411" s="62">
        <v>45079</v>
      </c>
      <c r="B411" s="3" t="s">
        <v>26728</v>
      </c>
      <c r="C411" s="63" t="s">
        <v>12354</v>
      </c>
      <c r="D411" s="63" t="s">
        <v>26731</v>
      </c>
    </row>
    <row r="412" spans="1:4" x14ac:dyDescent="0.25">
      <c r="B412" s="234" t="s">
        <v>26729</v>
      </c>
      <c r="D412" s="63"/>
    </row>
    <row r="413" spans="1:4" x14ac:dyDescent="0.25">
      <c r="B413" s="234" t="s">
        <v>26730</v>
      </c>
      <c r="D413" s="63"/>
    </row>
    <row r="414" spans="1:4" x14ac:dyDescent="0.25">
      <c r="A414" s="62">
        <v>45103</v>
      </c>
      <c r="B414" s="3" t="s">
        <v>26739</v>
      </c>
      <c r="C414" s="63" t="s">
        <v>12354</v>
      </c>
      <c r="D414" s="63" t="s">
        <v>26748</v>
      </c>
    </row>
    <row r="415" spans="1:4" x14ac:dyDescent="0.25">
      <c r="B415" s="3" t="s">
        <v>26740</v>
      </c>
      <c r="D415" s="63"/>
    </row>
    <row r="416" spans="1:4" x14ac:dyDescent="0.25">
      <c r="B416" s="3" t="s">
        <v>26743</v>
      </c>
      <c r="D416" s="63"/>
    </row>
    <row r="417" spans="1:4" x14ac:dyDescent="0.25">
      <c r="B417" s="3" t="s">
        <v>26741</v>
      </c>
      <c r="D417" s="63"/>
    </row>
    <row r="418" spans="1:4" x14ac:dyDescent="0.25">
      <c r="B418" s="3" t="s">
        <v>26742</v>
      </c>
      <c r="D418" s="63"/>
    </row>
    <row r="419" spans="1:4" x14ac:dyDescent="0.25">
      <c r="B419" s="3" t="s">
        <v>26744</v>
      </c>
      <c r="D419" s="63"/>
    </row>
    <row r="420" spans="1:4" x14ac:dyDescent="0.25">
      <c r="B420" s="3" t="s">
        <v>26745</v>
      </c>
      <c r="D420" s="63"/>
    </row>
    <row r="421" spans="1:4" x14ac:dyDescent="0.25">
      <c r="B421" s="3" t="s">
        <v>26746</v>
      </c>
      <c r="D421" s="63"/>
    </row>
    <row r="422" spans="1:4" x14ac:dyDescent="0.25">
      <c r="B422" s="3" t="s">
        <v>26417</v>
      </c>
      <c r="D422" s="63"/>
    </row>
    <row r="423" spans="1:4" x14ac:dyDescent="0.25">
      <c r="B423" s="3" t="s">
        <v>26747</v>
      </c>
      <c r="D423" s="63"/>
    </row>
    <row r="424" spans="1:4" x14ac:dyDescent="0.25">
      <c r="B424" s="3" t="s">
        <v>26749</v>
      </c>
      <c r="D424" s="63"/>
    </row>
    <row r="425" spans="1:4" x14ac:dyDescent="0.25">
      <c r="A425" s="62">
        <v>45112</v>
      </c>
      <c r="B425" s="3" t="s">
        <v>26750</v>
      </c>
      <c r="C425" s="63" t="s">
        <v>12354</v>
      </c>
      <c r="D425" s="63"/>
    </row>
    <row r="426" spans="1:4" x14ac:dyDescent="0.25">
      <c r="A426" s="62">
        <v>45118</v>
      </c>
      <c r="B426" s="3" t="s">
        <v>26753</v>
      </c>
      <c r="C426" s="63" t="s">
        <v>12354</v>
      </c>
      <c r="D426" s="63" t="s">
        <v>26754</v>
      </c>
    </row>
    <row r="427" spans="1:4" ht="30" x14ac:dyDescent="0.25">
      <c r="A427" s="62">
        <v>45127</v>
      </c>
      <c r="B427" s="3" t="s">
        <v>26756</v>
      </c>
      <c r="C427" s="63" t="s">
        <v>12354</v>
      </c>
      <c r="D427" s="63" t="s">
        <v>26755</v>
      </c>
    </row>
    <row r="428" spans="1:4" x14ac:dyDescent="0.25">
      <c r="A428" s="240">
        <v>45141</v>
      </c>
      <c r="B428" s="3" t="s">
        <v>26758</v>
      </c>
      <c r="C428" s="63" t="s">
        <v>12354</v>
      </c>
      <c r="D428" s="235" t="s">
        <v>26757</v>
      </c>
    </row>
    <row r="429" spans="1:4" x14ac:dyDescent="0.25">
      <c r="B429" s="3" t="s">
        <v>26759</v>
      </c>
      <c r="D429" s="63"/>
    </row>
    <row r="430" spans="1:4" ht="30" x14ac:dyDescent="0.25">
      <c r="B430" s="3" t="s">
        <v>26760</v>
      </c>
      <c r="D430" s="63"/>
    </row>
    <row r="431" spans="1:4" ht="30" x14ac:dyDescent="0.25">
      <c r="B431" s="3" t="s">
        <v>26761</v>
      </c>
      <c r="D431" s="63"/>
    </row>
    <row r="432" spans="1:4" ht="30" x14ac:dyDescent="0.25">
      <c r="A432" s="62">
        <v>45148</v>
      </c>
      <c r="B432" s="3" t="s">
        <v>26765</v>
      </c>
      <c r="C432" s="63" t="s">
        <v>12354</v>
      </c>
      <c r="D432" s="63" t="s">
        <v>26764</v>
      </c>
    </row>
    <row r="433" spans="1:4" ht="30" x14ac:dyDescent="0.25">
      <c r="B433" s="3" t="s">
        <v>26762</v>
      </c>
      <c r="D433" s="63"/>
    </row>
    <row r="434" spans="1:4" x14ac:dyDescent="0.25">
      <c r="B434" s="3" t="s">
        <v>26763</v>
      </c>
      <c r="D434" s="63"/>
    </row>
    <row r="435" spans="1:4" x14ac:dyDescent="0.25">
      <c r="B435" s="3" t="s">
        <v>26766</v>
      </c>
      <c r="D435" s="63"/>
    </row>
    <row r="436" spans="1:4" x14ac:dyDescent="0.25">
      <c r="B436" s="3" t="s">
        <v>26767</v>
      </c>
      <c r="D436" s="63"/>
    </row>
    <row r="437" spans="1:4" x14ac:dyDescent="0.25">
      <c r="A437" s="62">
        <v>45149</v>
      </c>
      <c r="B437" s="3" t="s">
        <v>26768</v>
      </c>
      <c r="C437" s="63" t="s">
        <v>12354</v>
      </c>
      <c r="D437" s="63" t="s">
        <v>26769</v>
      </c>
    </row>
    <row r="438" spans="1:4" x14ac:dyDescent="0.25">
      <c r="B438" s="3" t="s">
        <v>26770</v>
      </c>
      <c r="D438" s="63"/>
    </row>
    <row r="439" spans="1:4" x14ac:dyDescent="0.25">
      <c r="A439" s="62">
        <v>45173</v>
      </c>
      <c r="B439" s="3" t="s">
        <v>26771</v>
      </c>
      <c r="C439" s="63" t="s">
        <v>12354</v>
      </c>
      <c r="D439" s="63" t="s">
        <v>26772</v>
      </c>
    </row>
    <row r="440" spans="1:4" x14ac:dyDescent="0.25">
      <c r="A440" s="62">
        <v>45202</v>
      </c>
      <c r="B440" s="3" t="s">
        <v>26774</v>
      </c>
      <c r="C440" s="63" t="s">
        <v>12354</v>
      </c>
      <c r="D440" s="63" t="s">
        <v>26773</v>
      </c>
    </row>
    <row r="441" spans="1:4" x14ac:dyDescent="0.25">
      <c r="B441" s="3" t="s">
        <v>26775</v>
      </c>
      <c r="D441" s="63"/>
    </row>
    <row r="442" spans="1:4" x14ac:dyDescent="0.25">
      <c r="B442" s="3" t="s">
        <v>26776</v>
      </c>
      <c r="D442" s="63"/>
    </row>
    <row r="443" spans="1:4" x14ac:dyDescent="0.25">
      <c r="B443" s="3" t="s">
        <v>12395</v>
      </c>
      <c r="D443" s="63"/>
    </row>
    <row r="444" spans="1:4" x14ac:dyDescent="0.25">
      <c r="A444" s="62">
        <v>45231</v>
      </c>
      <c r="B444" s="3" t="s">
        <v>27153</v>
      </c>
      <c r="C444" s="63" t="s">
        <v>12354</v>
      </c>
      <c r="D444" s="63" t="s">
        <v>27157</v>
      </c>
    </row>
    <row r="445" spans="1:4" x14ac:dyDescent="0.25">
      <c r="B445" s="3" t="s">
        <v>27154</v>
      </c>
      <c r="D445" s="63"/>
    </row>
    <row r="446" spans="1:4" x14ac:dyDescent="0.25">
      <c r="B446" s="3" t="s">
        <v>27155</v>
      </c>
      <c r="D446" s="63"/>
    </row>
    <row r="447" spans="1:4" x14ac:dyDescent="0.25">
      <c r="B447" s="3" t="s">
        <v>27158</v>
      </c>
      <c r="D447" s="63"/>
    </row>
    <row r="448" spans="1:4" x14ac:dyDescent="0.25">
      <c r="B448" s="3" t="s">
        <v>27159</v>
      </c>
      <c r="D448" s="63"/>
    </row>
    <row r="449" spans="1:4" ht="30" x14ac:dyDescent="0.25">
      <c r="B449" s="3" t="s">
        <v>27160</v>
      </c>
      <c r="D449" s="63"/>
    </row>
    <row r="450" spans="1:4" ht="30" x14ac:dyDescent="0.25">
      <c r="A450" s="62">
        <v>45238</v>
      </c>
      <c r="B450" s="3" t="s">
        <v>27162</v>
      </c>
      <c r="C450" s="63" t="s">
        <v>12354</v>
      </c>
      <c r="D450" s="63" t="s">
        <v>27161</v>
      </c>
    </row>
    <row r="451" spans="1:4" x14ac:dyDescent="0.25">
      <c r="A451" s="62">
        <v>45240</v>
      </c>
      <c r="B451" s="3" t="s">
        <v>27163</v>
      </c>
      <c r="C451" s="63" t="s">
        <v>12354</v>
      </c>
      <c r="D451" s="63" t="s">
        <v>27164</v>
      </c>
    </row>
    <row r="452" spans="1:4" x14ac:dyDescent="0.25">
      <c r="A452" s="62">
        <v>45261</v>
      </c>
      <c r="B452" s="3" t="s">
        <v>27166</v>
      </c>
      <c r="C452" s="63" t="s">
        <v>12354</v>
      </c>
      <c r="D452" s="63" t="s">
        <v>27165</v>
      </c>
    </row>
    <row r="453" spans="1:4" x14ac:dyDescent="0.25">
      <c r="A453" s="62">
        <v>45313</v>
      </c>
      <c r="B453" s="3" t="s">
        <v>27167</v>
      </c>
      <c r="C453" s="63" t="s">
        <v>12354</v>
      </c>
      <c r="D453" s="63" t="s">
        <v>27168</v>
      </c>
    </row>
    <row r="454" spans="1:4" x14ac:dyDescent="0.25">
      <c r="B454" s="3" t="s">
        <v>27169</v>
      </c>
      <c r="D454" s="63"/>
    </row>
    <row r="455" spans="1:4" x14ac:dyDescent="0.25">
      <c r="B455" s="3" t="s">
        <v>27170</v>
      </c>
      <c r="D455" s="63"/>
    </row>
    <row r="456" spans="1:4" x14ac:dyDescent="0.25">
      <c r="A456" s="62">
        <v>45324</v>
      </c>
      <c r="B456" s="3" t="s">
        <v>27171</v>
      </c>
      <c r="C456" s="63" t="s">
        <v>12354</v>
      </c>
      <c r="D456" s="63" t="s">
        <v>27177</v>
      </c>
    </row>
    <row r="457" spans="1:4" x14ac:dyDescent="0.25">
      <c r="B457" s="3" t="s">
        <v>27172</v>
      </c>
      <c r="D457" s="63"/>
    </row>
    <row r="458" spans="1:4" x14ac:dyDescent="0.25">
      <c r="B458" s="3" t="s">
        <v>27173</v>
      </c>
      <c r="D458" s="63"/>
    </row>
    <row r="459" spans="1:4" x14ac:dyDescent="0.25">
      <c r="B459" s="3" t="s">
        <v>27174</v>
      </c>
      <c r="D459" s="63"/>
    </row>
    <row r="460" spans="1:4" x14ac:dyDescent="0.25">
      <c r="A460" s="62">
        <v>45327</v>
      </c>
      <c r="B460" s="3" t="s">
        <v>27175</v>
      </c>
      <c r="C460" s="63" t="s">
        <v>12354</v>
      </c>
      <c r="D460" s="63" t="s">
        <v>27176</v>
      </c>
    </row>
    <row r="461" spans="1:4" x14ac:dyDescent="0.25">
      <c r="A461" s="62">
        <v>45337</v>
      </c>
      <c r="B461" s="3" t="s">
        <v>27178</v>
      </c>
      <c r="D461" s="63"/>
    </row>
    <row r="462" spans="1:4" x14ac:dyDescent="0.25">
      <c r="B462" s="3" t="s">
        <v>27179</v>
      </c>
      <c r="D462" s="63"/>
    </row>
    <row r="463" spans="1:4" x14ac:dyDescent="0.25">
      <c r="A463" s="62">
        <v>45362</v>
      </c>
      <c r="B463" s="3" t="s">
        <v>12395</v>
      </c>
      <c r="C463" s="63" t="s">
        <v>12354</v>
      </c>
      <c r="D463" s="63" t="s">
        <v>27422</v>
      </c>
    </row>
    <row r="464" spans="1:4" x14ac:dyDescent="0.25">
      <c r="B464" s="3" t="s">
        <v>27423</v>
      </c>
      <c r="D464" s="63"/>
    </row>
    <row r="465" spans="1:4" x14ac:dyDescent="0.25">
      <c r="A465" s="62">
        <v>45384</v>
      </c>
      <c r="B465" s="3" t="s">
        <v>27424</v>
      </c>
      <c r="C465" s="63" t="s">
        <v>12354</v>
      </c>
      <c r="D465" s="63" t="s">
        <v>27425</v>
      </c>
    </row>
    <row r="466" spans="1:4" x14ac:dyDescent="0.25">
      <c r="B466" s="3" t="s">
        <v>27426</v>
      </c>
      <c r="D466" s="63"/>
    </row>
    <row r="467" spans="1:4" x14ac:dyDescent="0.25">
      <c r="A467" s="62">
        <v>45413</v>
      </c>
      <c r="B467" s="3" t="s">
        <v>27427</v>
      </c>
      <c r="C467" s="63" t="s">
        <v>12354</v>
      </c>
      <c r="D467" s="63" t="s">
        <v>27428</v>
      </c>
    </row>
    <row r="468" spans="1:4" x14ac:dyDescent="0.25">
      <c r="A468" s="62">
        <v>45426</v>
      </c>
      <c r="B468" s="3" t="s">
        <v>27430</v>
      </c>
      <c r="C468" s="63" t="s">
        <v>12354</v>
      </c>
      <c r="D468" s="63" t="s">
        <v>27429</v>
      </c>
    </row>
    <row r="469" spans="1:4" x14ac:dyDescent="0.25">
      <c r="A469" s="62">
        <v>45446</v>
      </c>
      <c r="B469" s="3" t="s">
        <v>27431</v>
      </c>
      <c r="C469" s="63" t="s">
        <v>12354</v>
      </c>
      <c r="D469" s="63" t="s">
        <v>27432</v>
      </c>
    </row>
    <row r="470" spans="1:4" x14ac:dyDescent="0.25">
      <c r="A470" s="62">
        <v>45477</v>
      </c>
      <c r="B470" s="3" t="s">
        <v>27660</v>
      </c>
      <c r="C470" s="63" t="s">
        <v>12354</v>
      </c>
      <c r="D470" s="63" t="s">
        <v>27655</v>
      </c>
    </row>
    <row r="471" spans="1:4" x14ac:dyDescent="0.25">
      <c r="B471" s="3" t="s">
        <v>27654</v>
      </c>
      <c r="D471" s="63"/>
    </row>
    <row r="472" spans="1:4" x14ac:dyDescent="0.25">
      <c r="B472" s="3" t="s">
        <v>27656</v>
      </c>
      <c r="D472" s="63"/>
    </row>
    <row r="473" spans="1:4" x14ac:dyDescent="0.25">
      <c r="B473" s="3" t="s">
        <v>27658</v>
      </c>
      <c r="D473" s="63"/>
    </row>
    <row r="474" spans="1:4" x14ac:dyDescent="0.25">
      <c r="B474" s="3" t="s">
        <v>27659</v>
      </c>
      <c r="D474" s="63"/>
    </row>
    <row r="475" spans="1:4" x14ac:dyDescent="0.25">
      <c r="A475" s="62">
        <v>45509</v>
      </c>
      <c r="B475" s="3" t="s">
        <v>27661</v>
      </c>
      <c r="C475" s="63" t="s">
        <v>12354</v>
      </c>
      <c r="D475" s="63" t="s">
        <v>27662</v>
      </c>
    </row>
    <row r="476" spans="1:4" x14ac:dyDescent="0.25">
      <c r="A476" s="62">
        <v>45516</v>
      </c>
      <c r="B476" s="3" t="s">
        <v>27664</v>
      </c>
      <c r="C476" s="63" t="s">
        <v>12354</v>
      </c>
      <c r="D476" s="63" t="s">
        <v>27663</v>
      </c>
    </row>
    <row r="477" spans="1:4" x14ac:dyDescent="0.25">
      <c r="A477" s="62">
        <v>45519</v>
      </c>
      <c r="B477" s="3" t="s">
        <v>27665</v>
      </c>
      <c r="C477" s="63" t="s">
        <v>12354</v>
      </c>
      <c r="D477" s="63" t="s">
        <v>27666</v>
      </c>
    </row>
    <row r="478" spans="1:4" x14ac:dyDescent="0.25">
      <c r="A478" s="62">
        <v>45540</v>
      </c>
      <c r="B478" s="3" t="s">
        <v>27669</v>
      </c>
      <c r="C478" s="63" t="s">
        <v>12354</v>
      </c>
      <c r="D478" s="63" t="s">
        <v>27667</v>
      </c>
    </row>
    <row r="479" spans="1:4" x14ac:dyDescent="0.25">
      <c r="A479" s="62">
        <v>45568</v>
      </c>
      <c r="B479" s="3" t="s">
        <v>27668</v>
      </c>
      <c r="C479" s="63" t="s">
        <v>12354</v>
      </c>
      <c r="D479" s="63" t="s">
        <v>27670</v>
      </c>
    </row>
    <row r="480" spans="1:4" x14ac:dyDescent="0.25">
      <c r="B480" s="3" t="s">
        <v>12395</v>
      </c>
      <c r="D480" s="63"/>
    </row>
    <row r="481" spans="1:4" x14ac:dyDescent="0.25">
      <c r="A481" s="62">
        <v>45597</v>
      </c>
      <c r="B481" s="3" t="s">
        <v>29010</v>
      </c>
      <c r="C481" s="63" t="s">
        <v>12354</v>
      </c>
      <c r="D481" s="63" t="s">
        <v>29011</v>
      </c>
    </row>
    <row r="482" spans="1:4" x14ac:dyDescent="0.25">
      <c r="A482" s="62">
        <v>45628</v>
      </c>
      <c r="B482" s="3" t="s">
        <v>29012</v>
      </c>
      <c r="C482" s="63" t="s">
        <v>12354</v>
      </c>
      <c r="D482" s="63" t="s">
        <v>29013</v>
      </c>
    </row>
    <row r="483" spans="1:4" x14ac:dyDescent="0.25">
      <c r="B483" s="3" t="s">
        <v>12395</v>
      </c>
      <c r="D483" s="63"/>
    </row>
    <row r="484" spans="1:4" x14ac:dyDescent="0.25">
      <c r="B484" s="3" t="s">
        <v>29068</v>
      </c>
      <c r="D484" s="63"/>
    </row>
    <row r="485" spans="1:4" x14ac:dyDescent="0.25">
      <c r="B485" s="3" t="s">
        <v>29069</v>
      </c>
      <c r="D485" s="63"/>
    </row>
    <row r="486" spans="1:4" x14ac:dyDescent="0.25">
      <c r="A486" s="62">
        <v>45677</v>
      </c>
      <c r="B486" s="3" t="s">
        <v>29070</v>
      </c>
      <c r="C486" s="63" t="s">
        <v>12354</v>
      </c>
      <c r="D486" s="63" t="s">
        <v>29071</v>
      </c>
    </row>
    <row r="487" spans="1:4" x14ac:dyDescent="0.25">
      <c r="A487" s="62">
        <v>45691</v>
      </c>
      <c r="B487" s="3" t="s">
        <v>29075</v>
      </c>
      <c r="C487" s="63" t="s">
        <v>12354</v>
      </c>
      <c r="D487" s="63" t="s">
        <v>29072</v>
      </c>
    </row>
    <row r="488" spans="1:4" x14ac:dyDescent="0.25">
      <c r="B488" s="3" t="s">
        <v>29073</v>
      </c>
      <c r="D488" s="63"/>
    </row>
    <row r="489" spans="1:4" x14ac:dyDescent="0.25">
      <c r="B489" s="3" t="s">
        <v>29074</v>
      </c>
      <c r="D489" s="63"/>
    </row>
    <row r="490" spans="1:4" x14ac:dyDescent="0.25">
      <c r="A490" s="62">
        <v>45695</v>
      </c>
      <c r="B490" s="3" t="s">
        <v>29076</v>
      </c>
      <c r="C490" s="63" t="s">
        <v>12354</v>
      </c>
      <c r="D490" s="63" t="s">
        <v>29077</v>
      </c>
    </row>
    <row r="491" spans="1:4" x14ac:dyDescent="0.25">
      <c r="A491" s="62">
        <v>45716</v>
      </c>
      <c r="B491" s="3" t="s">
        <v>29080</v>
      </c>
      <c r="C491" s="63" t="s">
        <v>12354</v>
      </c>
      <c r="D491" s="63" t="s">
        <v>29081</v>
      </c>
    </row>
    <row r="492" spans="1:4" x14ac:dyDescent="0.25">
      <c r="A492" s="62">
        <v>45723</v>
      </c>
      <c r="B492" s="3" t="s">
        <v>29082</v>
      </c>
      <c r="C492" s="63" t="s">
        <v>12354</v>
      </c>
      <c r="D492" s="63" t="s">
        <v>29083</v>
      </c>
    </row>
    <row r="493" spans="1:4" x14ac:dyDescent="0.25">
      <c r="A493" s="62">
        <v>45743</v>
      </c>
      <c r="B493" s="3" t="s">
        <v>29086</v>
      </c>
      <c r="C493" s="63" t="s">
        <v>12354</v>
      </c>
      <c r="D493" s="63" t="s">
        <v>29087</v>
      </c>
    </row>
    <row r="494" spans="1:4" ht="30" x14ac:dyDescent="0.25">
      <c r="A494" s="62">
        <v>45749</v>
      </c>
      <c r="B494" s="3" t="s">
        <v>29088</v>
      </c>
      <c r="C494" s="63" t="s">
        <v>12354</v>
      </c>
      <c r="D494" s="63" t="s">
        <v>29093</v>
      </c>
    </row>
    <row r="495" spans="1:4" x14ac:dyDescent="0.25">
      <c r="B495" s="3" t="s">
        <v>29094</v>
      </c>
      <c r="D495" s="63"/>
    </row>
    <row r="496" spans="1:4" x14ac:dyDescent="0.25">
      <c r="B496" s="3" t="s">
        <v>29095</v>
      </c>
      <c r="D496" s="63"/>
    </row>
    <row r="497" spans="1:4" x14ac:dyDescent="0.25">
      <c r="B497" s="3" t="s">
        <v>29262</v>
      </c>
      <c r="D497" s="63"/>
    </row>
    <row r="498" spans="1:4" x14ac:dyDescent="0.25">
      <c r="B498" s="3" t="s">
        <v>29263</v>
      </c>
      <c r="D498" s="63"/>
    </row>
    <row r="499" spans="1:4" x14ac:dyDescent="0.25">
      <c r="B499" s="3" t="s">
        <v>29264</v>
      </c>
      <c r="D499" s="63"/>
    </row>
    <row r="500" spans="1:4" x14ac:dyDescent="0.25">
      <c r="A500" s="62">
        <v>45751</v>
      </c>
      <c r="B500" s="3" t="s">
        <v>29265</v>
      </c>
      <c r="C500" s="63" t="s">
        <v>12354</v>
      </c>
      <c r="D500" s="63" t="s">
        <v>29266</v>
      </c>
    </row>
    <row r="501" spans="1:4" x14ac:dyDescent="0.25">
      <c r="A501" s="240">
        <v>45779</v>
      </c>
      <c r="B501" s="234" t="s">
        <v>29267</v>
      </c>
      <c r="C501" s="63" t="s">
        <v>12354</v>
      </c>
      <c r="D501" s="235" t="s">
        <v>29312</v>
      </c>
    </row>
    <row r="502" spans="1:4" x14ac:dyDescent="0.25">
      <c r="B502" s="3" t="s">
        <v>29268</v>
      </c>
      <c r="D502" s="63"/>
    </row>
    <row r="503" spans="1:4" x14ac:dyDescent="0.25">
      <c r="B503" s="234" t="s">
        <v>29270</v>
      </c>
      <c r="D503" s="63"/>
    </row>
    <row r="504" spans="1:4" x14ac:dyDescent="0.25">
      <c r="B504" s="234" t="s">
        <v>29291</v>
      </c>
      <c r="D504" s="63"/>
    </row>
    <row r="505" spans="1:4" x14ac:dyDescent="0.25">
      <c r="B505" s="234" t="s">
        <v>29292</v>
      </c>
      <c r="D505" s="63"/>
    </row>
    <row r="506" spans="1:4" x14ac:dyDescent="0.25">
      <c r="B506" s="234" t="s">
        <v>29293</v>
      </c>
      <c r="D506" s="63"/>
    </row>
    <row r="507" spans="1:4" x14ac:dyDescent="0.25">
      <c r="B507" s="234" t="s">
        <v>29294</v>
      </c>
      <c r="D507" s="63"/>
    </row>
    <row r="508" spans="1:4" x14ac:dyDescent="0.25">
      <c r="B508" s="234" t="s">
        <v>29289</v>
      </c>
      <c r="D508" s="63"/>
    </row>
    <row r="509" spans="1:4" x14ac:dyDescent="0.25">
      <c r="B509" s="234" t="s">
        <v>29290</v>
      </c>
      <c r="D509" s="63"/>
    </row>
    <row r="510" spans="1:4" x14ac:dyDescent="0.25">
      <c r="B510" s="234" t="s">
        <v>29295</v>
      </c>
      <c r="D510" s="63"/>
    </row>
    <row r="511" spans="1:4" x14ac:dyDescent="0.25">
      <c r="B511" s="234" t="s">
        <v>29296</v>
      </c>
      <c r="D511" s="63"/>
    </row>
    <row r="512" spans="1:4" x14ac:dyDescent="0.25">
      <c r="B512" s="234" t="s">
        <v>29297</v>
      </c>
      <c r="D512" s="63"/>
    </row>
    <row r="513" spans="1:4" x14ac:dyDescent="0.25">
      <c r="B513" s="234" t="s">
        <v>29298</v>
      </c>
      <c r="D513" s="63"/>
    </row>
    <row r="514" spans="1:4" x14ac:dyDescent="0.25">
      <c r="B514" s="234" t="s">
        <v>29269</v>
      </c>
      <c r="D514" s="63"/>
    </row>
    <row r="515" spans="1:4" x14ac:dyDescent="0.25">
      <c r="B515" s="234" t="s">
        <v>29299</v>
      </c>
      <c r="D515" s="63"/>
    </row>
    <row r="516" spans="1:4" x14ac:dyDescent="0.25">
      <c r="B516" s="234" t="s">
        <v>29271</v>
      </c>
      <c r="D516" s="63"/>
    </row>
    <row r="517" spans="1:4" x14ac:dyDescent="0.25">
      <c r="B517" s="234" t="s">
        <v>29303</v>
      </c>
      <c r="D517" s="63"/>
    </row>
    <row r="518" spans="1:4" x14ac:dyDescent="0.25">
      <c r="B518" s="234" t="s">
        <v>29304</v>
      </c>
      <c r="D518" s="63"/>
    </row>
    <row r="519" spans="1:4" x14ac:dyDescent="0.25">
      <c r="B519" s="234" t="s">
        <v>29302</v>
      </c>
      <c r="D519" s="63"/>
    </row>
    <row r="520" spans="1:4" ht="30" x14ac:dyDescent="0.25">
      <c r="B520" s="234" t="s">
        <v>29305</v>
      </c>
      <c r="D520" s="63"/>
    </row>
    <row r="521" spans="1:4" ht="30" x14ac:dyDescent="0.25">
      <c r="B521" s="234" t="s">
        <v>29306</v>
      </c>
      <c r="D521" s="63"/>
    </row>
    <row r="522" spans="1:4" x14ac:dyDescent="0.25">
      <c r="B522" s="234" t="s">
        <v>29313</v>
      </c>
      <c r="D522" s="63"/>
    </row>
    <row r="523" spans="1:4" x14ac:dyDescent="0.25">
      <c r="A523" s="62">
        <v>45782</v>
      </c>
      <c r="B523" s="3" t="s">
        <v>29316</v>
      </c>
      <c r="C523" s="63" t="s">
        <v>12354</v>
      </c>
      <c r="D523" s="63" t="s">
        <v>29317</v>
      </c>
    </row>
    <row r="524" spans="1:4" x14ac:dyDescent="0.25">
      <c r="A524" s="62">
        <v>45840</v>
      </c>
      <c r="B524" s="3" t="s">
        <v>29262</v>
      </c>
      <c r="C524" s="63" t="s">
        <v>12354</v>
      </c>
      <c r="D524" s="63" t="s">
        <v>29319</v>
      </c>
    </row>
    <row r="525" spans="1:4" x14ac:dyDescent="0.25">
      <c r="B525" s="234" t="s">
        <v>29318</v>
      </c>
      <c r="D525" s="63"/>
    </row>
    <row r="526" spans="1:4" x14ac:dyDescent="0.25">
      <c r="A526" s="62">
        <v>45873</v>
      </c>
      <c r="B526" s="234" t="s">
        <v>29320</v>
      </c>
      <c r="C526" s="63" t="s">
        <v>12354</v>
      </c>
      <c r="D526" s="63" t="s">
        <v>29321</v>
      </c>
    </row>
    <row r="527" spans="1:4" x14ac:dyDescent="0.25">
      <c r="B527" s="3" t="s">
        <v>29322</v>
      </c>
      <c r="D527" s="63"/>
    </row>
    <row r="528" spans="1:4" x14ac:dyDescent="0.25">
      <c r="B528" s="3" t="s">
        <v>29323</v>
      </c>
      <c r="D528" s="63"/>
    </row>
    <row r="529" spans="1:4" x14ac:dyDescent="0.25">
      <c r="A529" s="62">
        <v>45877</v>
      </c>
      <c r="B529" s="3" t="s">
        <v>29324</v>
      </c>
      <c r="C529" s="63" t="s">
        <v>12354</v>
      </c>
      <c r="D529" s="63" t="s">
        <v>29331</v>
      </c>
    </row>
    <row r="530" spans="1:4" ht="30" x14ac:dyDescent="0.25">
      <c r="A530" s="62">
        <v>45888</v>
      </c>
      <c r="B530" s="3" t="s">
        <v>29346</v>
      </c>
      <c r="C530" s="63" t="s">
        <v>12354</v>
      </c>
      <c r="D530" s="63" t="s">
        <v>29343</v>
      </c>
    </row>
    <row r="531" spans="1:4" x14ac:dyDescent="0.25">
      <c r="A531" s="62">
        <v>45901</v>
      </c>
      <c r="B531" s="234" t="s">
        <v>29347</v>
      </c>
      <c r="C531" s="63" t="s">
        <v>12354</v>
      </c>
      <c r="D531" s="63" t="s">
        <v>29344</v>
      </c>
    </row>
    <row r="532" spans="1:4" x14ac:dyDescent="0.25">
      <c r="B532" s="234" t="s">
        <v>29345</v>
      </c>
      <c r="D532" s="63"/>
    </row>
    <row r="533" spans="1:4" x14ac:dyDescent="0.25">
      <c r="B533" s="3" t="s">
        <v>29330</v>
      </c>
      <c r="D533" s="63"/>
    </row>
    <row r="534" spans="1:4" x14ac:dyDescent="0.25">
      <c r="B534" s="3" t="s">
        <v>29339</v>
      </c>
      <c r="D534" s="63"/>
    </row>
    <row r="535" spans="1:4" x14ac:dyDescent="0.25">
      <c r="B535" s="3" t="s">
        <v>29333</v>
      </c>
      <c r="D535" s="63"/>
    </row>
    <row r="536" spans="1:4" x14ac:dyDescent="0.25">
      <c r="B536" s="3" t="s">
        <v>29335</v>
      </c>
      <c r="D536" s="63"/>
    </row>
    <row r="537" spans="1:4" ht="30" x14ac:dyDescent="0.25">
      <c r="B537" s="261" t="s">
        <v>29337</v>
      </c>
      <c r="D537" s="63"/>
    </row>
    <row r="538" spans="1:4" x14ac:dyDescent="0.25">
      <c r="B538" s="261" t="s">
        <v>29336</v>
      </c>
      <c r="D538" s="63"/>
    </row>
    <row r="539" spans="1:4" x14ac:dyDescent="0.25">
      <c r="B539" s="261" t="s">
        <v>29340</v>
      </c>
      <c r="D539" s="63"/>
    </row>
    <row r="540" spans="1:4" x14ac:dyDescent="0.25">
      <c r="B540" s="3" t="s">
        <v>29341</v>
      </c>
      <c r="D540" s="63"/>
    </row>
    <row r="541" spans="1:4" x14ac:dyDescent="0.25">
      <c r="B541" s="3" t="s">
        <v>29342</v>
      </c>
      <c r="D541" s="63"/>
    </row>
    <row r="542" spans="1:4" ht="45" x14ac:dyDescent="0.25">
      <c r="B542" s="3" t="s">
        <v>29338</v>
      </c>
      <c r="D542" s="63"/>
    </row>
    <row r="543" spans="1:4" x14ac:dyDescent="0.25">
      <c r="B543" s="3" t="s">
        <v>29334</v>
      </c>
      <c r="D543" s="63"/>
    </row>
    <row r="544" spans="1:4" x14ac:dyDescent="0.25">
      <c r="A544" s="62">
        <v>45902</v>
      </c>
      <c r="B544" s="3" t="s">
        <v>29349</v>
      </c>
      <c r="C544" s="63" t="s">
        <v>12354</v>
      </c>
      <c r="D544" s="63" t="s">
        <v>29350</v>
      </c>
    </row>
    <row r="545" spans="1:4" x14ac:dyDescent="0.25">
      <c r="A545" s="62">
        <v>45931</v>
      </c>
      <c r="B545" s="234" t="s">
        <v>29352</v>
      </c>
      <c r="C545" s="63" t="s">
        <v>12354</v>
      </c>
      <c r="D545" s="63" t="s">
        <v>29351</v>
      </c>
    </row>
    <row r="546" spans="1:4" x14ac:dyDescent="0.25">
      <c r="A546" s="62">
        <v>45964</v>
      </c>
      <c r="B546" s="3" t="s">
        <v>29355</v>
      </c>
      <c r="C546" s="63" t="s">
        <v>12354</v>
      </c>
      <c r="D546" s="63" t="s">
        <v>29353</v>
      </c>
    </row>
    <row r="547" spans="1:4" x14ac:dyDescent="0.25">
      <c r="B547" s="234" t="s">
        <v>29354</v>
      </c>
      <c r="D547" s="63"/>
    </row>
    <row r="548" spans="1:4" x14ac:dyDescent="0.25">
      <c r="A548" s="62">
        <v>45992</v>
      </c>
      <c r="B548" s="234" t="s">
        <v>29356</v>
      </c>
      <c r="C548" s="63" t="s">
        <v>12354</v>
      </c>
      <c r="D548" s="63" t="s">
        <v>29357</v>
      </c>
    </row>
    <row r="549" spans="1:4" x14ac:dyDescent="0.25">
      <c r="A549" s="240">
        <v>46055</v>
      </c>
      <c r="B549" s="234" t="s">
        <v>29390</v>
      </c>
      <c r="C549" s="63" t="s">
        <v>12354</v>
      </c>
      <c r="D549" s="235" t="s">
        <v>29389</v>
      </c>
    </row>
    <row r="550" spans="1:4" x14ac:dyDescent="0.25">
      <c r="B550" s="234" t="s">
        <v>29359</v>
      </c>
      <c r="D550" s="63"/>
    </row>
    <row r="551" spans="1:4" x14ac:dyDescent="0.25">
      <c r="B551" s="234" t="s">
        <v>29074</v>
      </c>
      <c r="D551" s="63"/>
    </row>
    <row r="552" spans="1:4" x14ac:dyDescent="0.25">
      <c r="B552" s="234" t="s">
        <v>29393</v>
      </c>
      <c r="D552" s="63"/>
    </row>
    <row r="553" spans="1:4" x14ac:dyDescent="0.25">
      <c r="B553" s="234" t="s">
        <v>29394</v>
      </c>
      <c r="D553" s="63"/>
    </row>
    <row r="554" spans="1:4" x14ac:dyDescent="0.25">
      <c r="A554" s="62">
        <v>46057</v>
      </c>
      <c r="B554" s="234" t="s">
        <v>29396</v>
      </c>
      <c r="C554" s="63" t="s">
        <v>12354</v>
      </c>
      <c r="D554" s="63" t="s">
        <v>29397</v>
      </c>
    </row>
    <row r="555" spans="1:4" x14ac:dyDescent="0.25">
      <c r="A555" s="240">
        <v>46083</v>
      </c>
      <c r="B555" s="234" t="s">
        <v>29398</v>
      </c>
      <c r="C555" s="63" t="s">
        <v>12354</v>
      </c>
      <c r="D555" s="235" t="s">
        <v>29399</v>
      </c>
    </row>
    <row r="556" spans="1:4" x14ac:dyDescent="0.25">
      <c r="B556" s="3" t="s">
        <v>12395</v>
      </c>
      <c r="D556" s="63"/>
    </row>
    <row r="557" spans="1:4" x14ac:dyDescent="0.25">
      <c r="B557" s="3" t="s">
        <v>29262</v>
      </c>
      <c r="D557" s="63"/>
    </row>
    <row r="558" spans="1:4" ht="30" x14ac:dyDescent="0.25">
      <c r="A558" s="62">
        <v>46086</v>
      </c>
      <c r="B558" s="3" t="s">
        <v>29916</v>
      </c>
      <c r="C558" s="63" t="s">
        <v>12354</v>
      </c>
      <c r="D558" s="63" t="s">
        <v>29917</v>
      </c>
    </row>
    <row r="559" spans="1:4" x14ac:dyDescent="0.25">
      <c r="A559" s="62">
        <v>46114</v>
      </c>
      <c r="B559" s="234" t="s">
        <v>29918</v>
      </c>
      <c r="C559" s="63" t="s">
        <v>12354</v>
      </c>
      <c r="D559" s="63" t="s">
        <v>29919</v>
      </c>
    </row>
    <row r="560" spans="1:4" x14ac:dyDescent="0.25">
      <c r="A560" s="62">
        <v>46143</v>
      </c>
      <c r="B560" s="234" t="s">
        <v>29920</v>
      </c>
      <c r="C560" s="63" t="s">
        <v>12354</v>
      </c>
      <c r="D560" s="63" t="s">
        <v>29921</v>
      </c>
    </row>
    <row r="561" spans="1:4" x14ac:dyDescent="0.25">
      <c r="A561" s="62">
        <v>46147</v>
      </c>
      <c r="B561" s="3" t="s">
        <v>29928</v>
      </c>
      <c r="C561" s="63" t="s">
        <v>12354</v>
      </c>
      <c r="D561" s="63" t="s">
        <v>29926</v>
      </c>
    </row>
    <row r="562" spans="1:4" ht="30" x14ac:dyDescent="0.25">
      <c r="A562" s="240">
        <v>46160</v>
      </c>
      <c r="B562" s="234" t="s">
        <v>29939</v>
      </c>
      <c r="C562" s="235" t="s">
        <v>12354</v>
      </c>
      <c r="D562" s="235" t="s">
        <v>29930</v>
      </c>
    </row>
    <row r="563" spans="1:4" x14ac:dyDescent="0.25">
      <c r="A563" s="62">
        <v>46174</v>
      </c>
      <c r="B563" s="234" t="s">
        <v>29940</v>
      </c>
      <c r="C563" s="63" t="s">
        <v>12354</v>
      </c>
      <c r="D563" s="63" t="s">
        <v>29941</v>
      </c>
    </row>
    <row r="564" spans="1:4" x14ac:dyDescent="0.25">
      <c r="B564" s="3" t="s">
        <v>29942</v>
      </c>
      <c r="D564" s="63"/>
    </row>
    <row r="565" spans="1:4" x14ac:dyDescent="0.25">
      <c r="B565" s="3" t="s">
        <v>29943</v>
      </c>
      <c r="D565" s="63"/>
    </row>
    <row r="566" spans="1:4" x14ac:dyDescent="0.25">
      <c r="B566" s="264"/>
      <c r="D566" s="63"/>
    </row>
    <row r="567" spans="1:4" x14ac:dyDescent="0.25">
      <c r="B567" s="264" t="s">
        <v>29929</v>
      </c>
      <c r="D567" s="63"/>
    </row>
    <row r="568" spans="1:4" x14ac:dyDescent="0.25">
      <c r="B568" s="3"/>
      <c r="D568" s="63"/>
    </row>
    <row r="569" spans="1:4" x14ac:dyDescent="0.25">
      <c r="B569" s="3"/>
      <c r="D569" s="63"/>
    </row>
    <row r="570" spans="1:4" x14ac:dyDescent="0.25">
      <c r="B570" s="3"/>
      <c r="D570" s="63"/>
    </row>
    <row r="571" spans="1:4" x14ac:dyDescent="0.25">
      <c r="B571" s="3"/>
      <c r="D571" s="63"/>
    </row>
    <row r="572" spans="1:4" x14ac:dyDescent="0.25">
      <c r="B572" s="3"/>
      <c r="D572" s="63"/>
    </row>
    <row r="573" spans="1:4" x14ac:dyDescent="0.25">
      <c r="B573" s="3"/>
      <c r="D573" s="63"/>
    </row>
    <row r="574" spans="1:4" x14ac:dyDescent="0.25">
      <c r="B574" s="3"/>
      <c r="D574" s="63"/>
    </row>
    <row r="575" spans="1:4" x14ac:dyDescent="0.25">
      <c r="B575" s="3"/>
      <c r="D575" s="63"/>
    </row>
    <row r="576" spans="1:4" x14ac:dyDescent="0.25">
      <c r="B576" s="3"/>
      <c r="D576" s="63"/>
    </row>
  </sheetData>
  <sheetProtection algorithmName="SHA-512" hashValue="XufKlpFmLtmwWP/ovy1b8aWzeOCLr5mf50nx6meT6+mh0MzJcYmaKo1E5J4qZAumQD/ulpB9w3I/bCbCeMTbWA==" saltValue="ikYGlV19Ic/DB78GQL9Q5A==" spinCount="100000" sheet="1" objects="1" scenarios="1"/>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Z102"/>
  <sheetViews>
    <sheetView view="pageBreakPreview" topLeftCell="A14" zoomScaleNormal="100" zoomScaleSheetLayoutView="100" workbookViewId="0">
      <selection activeCell="B4" sqref="B4"/>
    </sheetView>
  </sheetViews>
  <sheetFormatPr defaultRowHeight="15" x14ac:dyDescent="0.25"/>
  <cols>
    <col min="1" max="1" width="25.28515625" customWidth="1"/>
    <col min="2" max="2" width="29.28515625" customWidth="1"/>
    <col min="3" max="3" width="9.85546875" customWidth="1"/>
    <col min="4" max="4" width="15.85546875" customWidth="1"/>
    <col min="5" max="5" width="17.140625" customWidth="1"/>
    <col min="8" max="8" width="22.5703125" customWidth="1"/>
    <col min="9" max="9" width="13.7109375" customWidth="1"/>
    <col min="11" max="11" width="14.140625" customWidth="1"/>
    <col min="12" max="12" width="15.7109375" customWidth="1"/>
    <col min="13" max="13" width="16.140625" customWidth="1"/>
    <col min="14" max="14" width="17.42578125" customWidth="1"/>
  </cols>
  <sheetData>
    <row r="1" spans="1:26" s="29" customFormat="1" ht="19.5" x14ac:dyDescent="0.3">
      <c r="A1" s="248" t="s">
        <v>66</v>
      </c>
      <c r="Z1" s="65"/>
    </row>
    <row r="2" spans="1:26" s="29" customFormat="1" ht="19.5" x14ac:dyDescent="0.3">
      <c r="A2" s="249" t="s">
        <v>11549</v>
      </c>
      <c r="B2" s="32"/>
    </row>
    <row r="3" spans="1:26" x14ac:dyDescent="0.25">
      <c r="A3" s="25"/>
      <c r="B3" s="25"/>
      <c r="C3" s="25"/>
      <c r="D3" s="25"/>
      <c r="E3" s="25"/>
    </row>
    <row r="4" spans="1:26" x14ac:dyDescent="0.25">
      <c r="A4" s="16" t="s">
        <v>2</v>
      </c>
      <c r="B4" s="31"/>
      <c r="C4" s="25"/>
      <c r="D4" s="16" t="s">
        <v>67</v>
      </c>
      <c r="E4" s="33"/>
      <c r="H4" s="64"/>
    </row>
    <row r="5" spans="1:26" ht="3.95" customHeight="1" x14ac:dyDescent="0.25">
      <c r="A5" s="25"/>
      <c r="B5" s="25"/>
      <c r="C5" s="25"/>
      <c r="D5" s="25"/>
      <c r="E5" s="25"/>
    </row>
    <row r="6" spans="1:26" x14ac:dyDescent="0.25">
      <c r="A6" s="16" t="s">
        <v>3</v>
      </c>
      <c r="B6" s="280"/>
      <c r="C6" s="282"/>
      <c r="D6" s="16" t="s">
        <v>14454</v>
      </c>
      <c r="E6" s="33" t="s">
        <v>14455</v>
      </c>
    </row>
    <row r="7" spans="1:26" x14ac:dyDescent="0.25">
      <c r="A7" s="16" t="s">
        <v>4</v>
      </c>
      <c r="B7" s="280"/>
      <c r="C7" s="282"/>
      <c r="D7" s="26"/>
      <c r="E7" s="26"/>
    </row>
    <row r="8" spans="1:26" ht="3.75" customHeight="1" x14ac:dyDescent="0.25">
      <c r="A8" s="25"/>
      <c r="B8" s="27"/>
      <c r="C8" s="27"/>
      <c r="D8" s="26"/>
      <c r="E8" s="26"/>
    </row>
    <row r="9" spans="1:26" x14ac:dyDescent="0.25">
      <c r="A9" s="16" t="s">
        <v>0</v>
      </c>
      <c r="B9" s="284"/>
      <c r="C9" s="285"/>
      <c r="D9" s="285"/>
      <c r="E9" s="286"/>
    </row>
    <row r="10" spans="1:26" x14ac:dyDescent="0.25">
      <c r="A10" s="25"/>
      <c r="B10" s="28"/>
      <c r="C10" s="28"/>
      <c r="D10" s="28"/>
      <c r="E10" s="28"/>
    </row>
    <row r="11" spans="1:26" x14ac:dyDescent="0.25">
      <c r="A11" s="16" t="s">
        <v>1</v>
      </c>
      <c r="B11" s="280"/>
      <c r="C11" s="281"/>
      <c r="D11" s="281"/>
      <c r="E11" s="282"/>
    </row>
    <row r="12" spans="1:26" x14ac:dyDescent="0.25">
      <c r="A12" s="16" t="s">
        <v>12369</v>
      </c>
      <c r="B12" s="280"/>
      <c r="C12" s="281"/>
      <c r="D12" s="281"/>
      <c r="E12" s="282"/>
    </row>
    <row r="13" spans="1:26" x14ac:dyDescent="0.25">
      <c r="A13" s="25"/>
      <c r="B13" s="25"/>
      <c r="C13" s="25"/>
      <c r="D13" s="25"/>
      <c r="E13" s="25"/>
    </row>
    <row r="14" spans="1:26" x14ac:dyDescent="0.25">
      <c r="A14" s="16" t="s">
        <v>5</v>
      </c>
      <c r="B14" s="280"/>
      <c r="C14" s="282"/>
      <c r="D14" s="25"/>
      <c r="E14" s="25"/>
    </row>
    <row r="15" spans="1:26" x14ac:dyDescent="0.25">
      <c r="A15" s="16" t="s">
        <v>6</v>
      </c>
      <c r="B15" s="280"/>
      <c r="C15" s="282"/>
      <c r="D15" s="25"/>
      <c r="E15" s="25"/>
    </row>
    <row r="16" spans="1:26" x14ac:dyDescent="0.25">
      <c r="A16" s="25"/>
      <c r="B16" s="25"/>
      <c r="C16" s="25"/>
      <c r="D16" s="25"/>
      <c r="E16" s="25"/>
    </row>
    <row r="17" spans="1:5" x14ac:dyDescent="0.25">
      <c r="A17" s="24" t="s">
        <v>68</v>
      </c>
      <c r="B17" s="287"/>
      <c r="C17" s="288"/>
      <c r="D17" s="288"/>
      <c r="E17" s="289"/>
    </row>
    <row r="18" spans="1:5" x14ac:dyDescent="0.25">
      <c r="A18" s="25"/>
      <c r="B18" s="290"/>
      <c r="C18" s="291"/>
      <c r="D18" s="291"/>
      <c r="E18" s="292"/>
    </row>
    <row r="19" spans="1:5" x14ac:dyDescent="0.25">
      <c r="A19" s="25"/>
      <c r="B19" s="290"/>
      <c r="C19" s="291"/>
      <c r="D19" s="291"/>
      <c r="E19" s="292"/>
    </row>
    <row r="20" spans="1:5" x14ac:dyDescent="0.25">
      <c r="A20" s="25"/>
      <c r="B20" s="290"/>
      <c r="C20" s="291"/>
      <c r="D20" s="291"/>
      <c r="E20" s="292"/>
    </row>
    <row r="21" spans="1:5" x14ac:dyDescent="0.25">
      <c r="A21" s="25"/>
      <c r="B21" s="293"/>
      <c r="C21" s="294"/>
      <c r="D21" s="294"/>
      <c r="E21" s="295"/>
    </row>
    <row r="22" spans="1:5" x14ac:dyDescent="0.25">
      <c r="A22" s="25"/>
      <c r="B22" s="25"/>
      <c r="C22" s="25"/>
      <c r="D22" s="25"/>
      <c r="E22" s="25"/>
    </row>
    <row r="23" spans="1:5" x14ac:dyDescent="0.25">
      <c r="A23" s="16" t="s">
        <v>26714</v>
      </c>
      <c r="B23" s="31" t="s">
        <v>26718</v>
      </c>
      <c r="C23" s="25"/>
      <c r="D23" s="25"/>
      <c r="E23" s="237" t="s">
        <v>26447</v>
      </c>
    </row>
    <row r="24" spans="1:5" x14ac:dyDescent="0.25">
      <c r="A24" s="16" t="s">
        <v>43</v>
      </c>
      <c r="B24" s="31" t="s">
        <v>45</v>
      </c>
      <c r="C24" s="44">
        <f>IFERROR(IF(B24="Powder",1,0),0)</f>
        <v>0</v>
      </c>
      <c r="D24" s="211"/>
      <c r="E24" s="265" t="s">
        <v>13326</v>
      </c>
    </row>
    <row r="25" spans="1:5" ht="3.75" customHeight="1" x14ac:dyDescent="0.25">
      <c r="A25" s="25"/>
      <c r="B25" s="25"/>
      <c r="C25" s="44"/>
      <c r="D25" s="44"/>
      <c r="E25" s="25"/>
    </row>
    <row r="26" spans="1:5" x14ac:dyDescent="0.25">
      <c r="A26" s="16" t="s">
        <v>56</v>
      </c>
      <c r="B26" s="31"/>
      <c r="C26" s="44">
        <f>IFERROR(IF(C24=0,0,VLOOKUP(B26,ap_or_pp,3,FALSE)),0)</f>
        <v>0</v>
      </c>
      <c r="D26" s="211"/>
      <c r="E26" s="25"/>
    </row>
    <row r="27" spans="1:5" ht="3.75" customHeight="1" x14ac:dyDescent="0.25">
      <c r="A27" s="25"/>
      <c r="B27" s="25"/>
      <c r="C27" s="44"/>
      <c r="D27" s="44"/>
      <c r="E27" s="25"/>
    </row>
    <row r="28" spans="1:5" x14ac:dyDescent="0.25">
      <c r="A28" s="16" t="s">
        <v>44</v>
      </c>
      <c r="B28" s="31"/>
      <c r="C28" s="44">
        <f>IF(finish_type_value="Powder",_xlfn.IFNA(VLOOKUP(finish_applicator_value,finish_groups,4,FALSE),0),0)</f>
        <v>0</v>
      </c>
      <c r="D28" s="44"/>
      <c r="E28" s="138" t="s">
        <v>19285</v>
      </c>
    </row>
    <row r="29" spans="1:5" ht="3.75" customHeight="1" x14ac:dyDescent="0.25">
      <c r="A29" s="25"/>
      <c r="B29" s="25"/>
      <c r="C29" s="25"/>
      <c r="D29" s="25"/>
      <c r="E29" s="25"/>
    </row>
    <row r="30" spans="1:5" x14ac:dyDescent="0.25">
      <c r="A30" s="16" t="s">
        <v>57</v>
      </c>
      <c r="B30" s="280"/>
      <c r="C30" s="281"/>
      <c r="D30" s="282"/>
      <c r="E30" s="178" t="str">
        <f>IFERROR(VLOOKUP(B30,colour_code,2,FALSE),"NON")</f>
        <v>NON</v>
      </c>
    </row>
    <row r="31" spans="1:5" hidden="1" x14ac:dyDescent="0.25">
      <c r="A31" s="16" t="s">
        <v>20946</v>
      </c>
      <c r="B31" s="280"/>
      <c r="C31" s="281"/>
      <c r="D31" s="282"/>
      <c r="E31" s="179"/>
    </row>
    <row r="32" spans="1:5" ht="3.75" customHeight="1" x14ac:dyDescent="0.25">
      <c r="A32" s="25"/>
      <c r="B32" s="283">
        <f>IF(B30="- other -",B31,B30)</f>
        <v>0</v>
      </c>
      <c r="C32" s="283"/>
      <c r="D32" s="283"/>
      <c r="E32" s="180" t="str">
        <f>IF(B30="- other -",IF(E31="","",E31),E30)</f>
        <v>NON</v>
      </c>
    </row>
    <row r="33" spans="1:5" x14ac:dyDescent="0.25">
      <c r="A33" s="158" t="s">
        <v>21017</v>
      </c>
      <c r="B33" s="199" t="s">
        <v>11552</v>
      </c>
      <c r="C33" s="25"/>
      <c r="D33" s="237" t="s">
        <v>29301</v>
      </c>
      <c r="E33" s="135" t="s">
        <v>36</v>
      </c>
    </row>
    <row r="34" spans="1:5" x14ac:dyDescent="0.25">
      <c r="A34" s="25"/>
      <c r="B34" s="28"/>
      <c r="C34" s="28"/>
      <c r="D34" s="28"/>
      <c r="E34" s="25"/>
    </row>
    <row r="35" spans="1:5" x14ac:dyDescent="0.25">
      <c r="A35" s="16" t="s">
        <v>20082</v>
      </c>
      <c r="B35" s="19">
        <f>IFERROR(IF(B24="Powder",IF(C28=1,B28,VLOOKUP(B28,Validation!$X$2:$Z$7,3,FALSE)),B28),"")</f>
        <v>0</v>
      </c>
      <c r="C35" s="25"/>
      <c r="D35" s="25"/>
      <c r="E35" s="25"/>
    </row>
    <row r="36" spans="1:5" x14ac:dyDescent="0.25">
      <c r="A36" s="25"/>
      <c r="B36" s="25"/>
      <c r="C36" s="25"/>
      <c r="D36" s="25"/>
      <c r="E36" s="57" t="str">
        <f>"v" &amp; CONCATENATE('Pricing Matrix'!D5,'Pricing Matrix'!D4,'Pricing Matrix'!D3)</f>
        <v>v2026.06.01</v>
      </c>
    </row>
    <row r="37" spans="1:5" x14ac:dyDescent="0.25">
      <c r="A37" s="25"/>
      <c r="B37" s="25"/>
      <c r="C37" s="25"/>
      <c r="D37" s="25"/>
      <c r="E37" s="25"/>
    </row>
    <row r="38" spans="1:5" x14ac:dyDescent="0.25">
      <c r="A38" s="25"/>
      <c r="B38" s="25"/>
      <c r="C38" s="25"/>
      <c r="D38" s="25"/>
      <c r="E38" s="25"/>
    </row>
    <row r="39" spans="1:5" x14ac:dyDescent="0.25">
      <c r="A39" s="25"/>
      <c r="B39" s="25"/>
      <c r="E39" s="25"/>
    </row>
    <row r="102" spans="26:26" x14ac:dyDescent="0.25">
      <c r="Z102" s="64"/>
    </row>
  </sheetData>
  <sheetProtection sheet="1" objects="1" scenarios="1" formatRows="0"/>
  <mergeCells count="11">
    <mergeCell ref="B31:D31"/>
    <mergeCell ref="B32:D32"/>
    <mergeCell ref="B30:D30"/>
    <mergeCell ref="B9:E9"/>
    <mergeCell ref="B6:C6"/>
    <mergeCell ref="B11:E11"/>
    <mergeCell ref="B17:E21"/>
    <mergeCell ref="B14:C14"/>
    <mergeCell ref="B15:C15"/>
    <mergeCell ref="B7:C7"/>
    <mergeCell ref="B12:E12"/>
  </mergeCells>
  <conditionalFormatting sqref="B33">
    <cfRule type="expression" dxfId="21" priority="1">
      <formula>IF($C$26=2,1,0)</formula>
    </cfRule>
  </conditionalFormatting>
  <dataValidations count="11">
    <dataValidation type="list" allowBlank="1" showInputMessage="1" showErrorMessage="1" sqref="B14" xr:uid="{00000000-0002-0000-0500-000000000000}">
      <formula1>Market_Segment</formula1>
    </dataValidation>
    <dataValidation type="list" allowBlank="1" showInputMessage="1" showErrorMessage="1" sqref="B15" xr:uid="{00000000-0002-0000-0500-000001000000}">
      <formula1>product_segment</formula1>
    </dataValidation>
    <dataValidation type="list" allowBlank="1" showInputMessage="1" showErrorMessage="1" sqref="B24" xr:uid="{00000000-0002-0000-0500-000002000000}">
      <formula1>finish_type</formula1>
    </dataValidation>
    <dataValidation type="list" allowBlank="1" showInputMessage="1" showErrorMessage="1" sqref="B4" xr:uid="{00000000-0002-0000-0500-000003000000}">
      <formula1>region</formula1>
    </dataValidation>
    <dataValidation type="list" allowBlank="1" showInputMessage="1" showErrorMessage="1" sqref="B26" xr:uid="{00000000-0002-0000-0500-000004000000}">
      <formula1>IF(B24="Anodised",Applicator_ano,IF(B24="Powder",Applicator,finish_mill))</formula1>
    </dataValidation>
    <dataValidation type="list" allowBlank="1" showInputMessage="1" showErrorMessage="1" sqref="B33" xr:uid="{00000000-0002-0000-0500-000005000000}">
      <formula1>IF(C26=2,finish_perimeter,IF(C26=1,pp,ap))</formula1>
    </dataValidation>
    <dataValidation type="list" allowBlank="1" showInputMessage="1" showErrorMessage="1" sqref="B28" xr:uid="{00000000-0002-0000-0500-000006000000}">
      <formula1>IF($B$24="Mill Finish",finish_mill,IF($B$24="Anodised",finish_anodised,IF($B$24="Powder",IF($C$28=1,finish_pc_capral,finish_pc_other))))</formula1>
    </dataValidation>
    <dataValidation type="list" allowBlank="1" showInputMessage="1" showErrorMessage="1" sqref="B30:D30" xr:uid="{00000000-0002-0000-0500-000007000000}">
      <formula1>IF(B28="Group 1",GRP1_Long,IF(B28="Group 2",GRP2_Long,IF(B28="Group 3",Grp3_Long,IF(B28="Group 4",Grp4_Long,IF(B28="Group 5",Grp5_Long,IF(B28="Group POA",GrpPOA_Long,IF(B28="20um Clear",Grp20_Long,IF(B28="25um Clear",Grp25_Long,99))))))))</formula1>
    </dataValidation>
    <dataValidation type="list" allowBlank="1" showInputMessage="1" showErrorMessage="1" sqref="E24" xr:uid="{17730774-2284-4653-BE3A-01F2966B4221}">
      <formula1>"Yes,No"</formula1>
    </dataValidation>
    <dataValidation type="list" allowBlank="1" showInputMessage="1" showErrorMessage="1" sqref="B23" xr:uid="{F4EDA0D3-AB14-48BC-96C4-CDC8E0EF0B8F}">
      <formula1>local_logo_opt</formula1>
    </dataValidation>
    <dataValidation type="list" allowBlank="1" showInputMessage="1" showErrorMessage="1" sqref="E33" xr:uid="{BBDADAE0-C8CD-4F87-B999-098FA720E1C5}">
      <formula1>Threshold_Option</formula1>
    </dataValidation>
  </dataValidations>
  <hyperlinks>
    <hyperlink ref="Z1" r:id="rId1" display="http://intranet.capral-aluminium.com.au/FinishingGuidelines/default.aspx" xr:uid="{00000000-0004-0000-0500-000000000000}"/>
  </hyperlinks>
  <pageMargins left="0.39370078740157483" right="0.31496062992125984" top="0.74803149606299213" bottom="0.74803149606299213" header="0.31496062992125984" footer="0.31496062992125984"/>
  <pageSetup paperSize="9" scale="98" orientation="portrait" r:id="rId2"/>
  <headerFooter>
    <oddHeader>&amp;L&amp;F&amp;R&amp;D - &amp;T</oddHeader>
    <oddFooter>&amp;L&amp;8Capral Ltd Confidential&amp;C&amp;8ABN: 78 004 213 692&amp;R&amp;8Page &amp;P of &amp;N</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2081" r:id="rId5" name="Button 33">
              <controlPr defaultSize="0" print="0" autoFill="0" autoPict="0" macro="[0]!ImportBOMData">
                <anchor moveWithCells="1" sizeWithCells="1">
                  <from>
                    <xdr:col>4</xdr:col>
                    <xdr:colOff>38100</xdr:colOff>
                    <xdr:row>0</xdr:row>
                    <xdr:rowOff>57150</xdr:rowOff>
                  </from>
                  <to>
                    <xdr:col>4</xdr:col>
                    <xdr:colOff>1095375</xdr:colOff>
                    <xdr:row>1</xdr:row>
                    <xdr:rowOff>219075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3:BF331"/>
  <sheetViews>
    <sheetView view="pageBreakPreview" topLeftCell="AE1" zoomScale="85" zoomScaleNormal="85" zoomScaleSheetLayoutView="85" workbookViewId="0">
      <selection activeCell="AH12" sqref="AH12"/>
    </sheetView>
  </sheetViews>
  <sheetFormatPr defaultRowHeight="15" x14ac:dyDescent="0.25"/>
  <cols>
    <col min="1" max="1" width="2" customWidth="1"/>
    <col min="2" max="2" width="4.42578125" customWidth="1"/>
    <col min="3" max="3" width="9.28515625" customWidth="1"/>
    <col min="4" max="4" width="36.28515625" customWidth="1"/>
    <col min="5" max="6" width="7.7109375" customWidth="1"/>
    <col min="7" max="7" width="6.7109375" customWidth="1"/>
    <col min="8" max="8" width="9.85546875" customWidth="1"/>
    <col min="9" max="9" width="10.7109375" customWidth="1"/>
    <col min="10" max="10" width="14" customWidth="1"/>
    <col min="11" max="11" width="23.140625" customWidth="1"/>
    <col min="12" max="13" width="16.140625" style="63" customWidth="1"/>
    <col min="14" max="14" width="10.85546875" style="63" customWidth="1"/>
    <col min="15" max="15" width="11.28515625" style="63" customWidth="1"/>
    <col min="16" max="16" width="18.42578125" style="63" customWidth="1"/>
    <col min="17" max="17" width="16.140625" style="63" customWidth="1"/>
    <col min="18" max="18" width="19.5703125" style="63" customWidth="1"/>
    <col min="19" max="19" width="19" style="101" customWidth="1"/>
    <col min="20" max="20" width="16.42578125" style="101" bestFit="1" customWidth="1"/>
    <col min="21" max="21" width="15.5703125" style="101" bestFit="1" customWidth="1"/>
    <col min="22" max="22" width="4" style="63" customWidth="1"/>
    <col min="23" max="23" width="12.28515625" style="101" customWidth="1"/>
    <col min="24" max="24" width="18.5703125" style="101" bestFit="1" customWidth="1"/>
    <col min="25" max="25" width="13.7109375" customWidth="1"/>
    <col min="26" max="26" width="10" customWidth="1"/>
    <col min="34" max="34" width="11" customWidth="1"/>
    <col min="36" max="36" width="12.28515625" customWidth="1"/>
    <col min="37" max="37" width="17.5703125" bestFit="1" customWidth="1"/>
    <col min="38" max="38" width="26.140625" customWidth="1"/>
    <col min="39" max="40" width="14.7109375" customWidth="1"/>
    <col min="41" max="41" width="14.140625" style="2" bestFit="1" customWidth="1"/>
    <col min="42" max="42" width="13.7109375" style="2" bestFit="1" customWidth="1"/>
    <col min="43" max="43" width="25.140625" style="2" bestFit="1" customWidth="1"/>
    <col min="44" max="44" width="14.28515625" style="2" customWidth="1"/>
    <col min="45" max="45" width="13" customWidth="1"/>
    <col min="46" max="46" width="15.140625" customWidth="1"/>
    <col min="47" max="47" width="25" style="63" customWidth="1"/>
    <col min="49" max="49" width="12.5703125" bestFit="1" customWidth="1"/>
    <col min="50" max="50" width="12.140625" bestFit="1" customWidth="1"/>
    <col min="51" max="51" width="20.42578125" customWidth="1"/>
    <col min="52" max="52" width="13.85546875" customWidth="1"/>
    <col min="53" max="53" width="16.42578125" style="253" customWidth="1"/>
    <col min="54" max="54" width="19.28515625" style="2" customWidth="1"/>
    <col min="55" max="55" width="15" style="253" customWidth="1"/>
    <col min="56" max="56" width="15" style="2" customWidth="1"/>
    <col min="57" max="57" width="10.7109375" customWidth="1"/>
    <col min="58" max="58" width="12" customWidth="1"/>
  </cols>
  <sheetData>
    <row r="3" spans="1:58" ht="30" customHeight="1" x14ac:dyDescent="0.25">
      <c r="Z3" t="s">
        <v>11561</v>
      </c>
      <c r="AA3" t="s">
        <v>13682</v>
      </c>
      <c r="AB3" t="s">
        <v>13683</v>
      </c>
    </row>
    <row r="4" spans="1:58" x14ac:dyDescent="0.25">
      <c r="B4" s="296" t="s">
        <v>1</v>
      </c>
      <c r="C4" s="297"/>
      <c r="D4" s="298" t="str">
        <f>IF(ISBLANK(customer),"",customer)</f>
        <v/>
      </c>
      <c r="E4" s="299"/>
      <c r="F4" s="299"/>
      <c r="G4" s="299"/>
      <c r="H4" s="238" t="s">
        <v>11540</v>
      </c>
      <c r="I4" s="303" t="str">
        <f>IF(ISBLANK(quote_date),"",quote_date)</f>
        <v/>
      </c>
      <c r="J4" s="304"/>
      <c r="K4" s="139"/>
      <c r="L4" s="117"/>
      <c r="M4" s="117"/>
      <c r="N4" s="117"/>
      <c r="O4" s="117"/>
      <c r="P4" s="117"/>
      <c r="Q4" s="117"/>
      <c r="R4" s="117"/>
      <c r="V4" s="117"/>
      <c r="Y4" s="19" t="s">
        <v>13693</v>
      </c>
      <c r="Z4" s="19">
        <f>SUM(AA12:AA51)+SUM(AA68:AA107)+SUM(AA123:AA162)+SUM(AA178:AA217)+SUM(AA233:AA272)+SUM(AA288:AA327)</f>
        <v>10.335000000000001</v>
      </c>
      <c r="AA4" s="19">
        <f>SUMIF(P:P,"No",AA:AA)</f>
        <v>10.335000000000001</v>
      </c>
      <c r="AB4" s="19">
        <f>SUMIF(P:P,"Yes",AA:AA)</f>
        <v>0</v>
      </c>
    </row>
    <row r="5" spans="1:58" ht="3.95" customHeight="1" x14ac:dyDescent="0.25">
      <c r="B5" s="9"/>
      <c r="C5" s="9"/>
      <c r="Y5" s="19"/>
      <c r="Z5" s="19"/>
    </row>
    <row r="6" spans="1:58" x14ac:dyDescent="0.25">
      <c r="B6" s="296" t="s">
        <v>0</v>
      </c>
      <c r="C6" s="297"/>
      <c r="D6" s="298" t="str">
        <f>IF(ISBLANK(project),"",project)</f>
        <v/>
      </c>
      <c r="E6" s="299"/>
      <c r="F6" s="299"/>
      <c r="G6" s="300"/>
      <c r="I6" s="302" t="str">
        <f>"Quote valid " &amp; '1.Project Details'!E6</f>
        <v>Quote valid 30 days</v>
      </c>
      <c r="J6" s="302"/>
      <c r="K6" s="77"/>
      <c r="L6" s="85"/>
      <c r="M6" s="85"/>
      <c r="N6" s="85"/>
      <c r="O6" s="85"/>
      <c r="P6" s="85"/>
      <c r="Q6" s="85"/>
      <c r="R6" s="85"/>
      <c r="S6" s="102"/>
      <c r="T6" s="102"/>
      <c r="U6" s="102"/>
      <c r="V6" s="85"/>
      <c r="W6" s="102"/>
      <c r="X6" s="102"/>
      <c r="Y6" s="19" t="s">
        <v>11538</v>
      </c>
      <c r="Z6" s="19">
        <f>SUM(AD12:AD51)+ SUM(AD68:AD107)+SUM(AD123:AD162)+SUM(AD178:AD217)+SUM(AD233:AD272)+SUM(AD288:AD327)</f>
        <v>2.4115000000000002</v>
      </c>
      <c r="AA6" s="19">
        <f>SUMIF(P:P,"No",AD:AD)</f>
        <v>2.4115000000000002</v>
      </c>
      <c r="AB6" s="19">
        <f>SUMIF(P:P,"Yes",AD:AD)</f>
        <v>0</v>
      </c>
      <c r="AZ6" s="151" t="s">
        <v>29084</v>
      </c>
      <c r="BA6" s="254"/>
      <c r="BB6" s="165"/>
    </row>
    <row r="7" spans="1:58" ht="3.95" customHeight="1" x14ac:dyDescent="0.25">
      <c r="B7" s="9"/>
      <c r="C7" s="9"/>
      <c r="Y7" s="19"/>
      <c r="Z7" s="19"/>
    </row>
    <row r="8" spans="1:58" x14ac:dyDescent="0.25">
      <c r="B8" s="296" t="s">
        <v>38</v>
      </c>
      <c r="C8" s="297"/>
      <c r="D8" s="298">
        <f>IF(ISBLANK(finish),"",finish)</f>
        <v>0</v>
      </c>
      <c r="E8" s="299"/>
      <c r="F8" s="299"/>
      <c r="G8" s="299"/>
      <c r="H8" s="181" t="s">
        <v>3</v>
      </c>
      <c r="I8" s="298" t="str">
        <f>IF(ISBLANK(quoted_by),"",quoted_by)</f>
        <v/>
      </c>
      <c r="J8" s="300"/>
      <c r="K8" s="9"/>
      <c r="Y8" s="19" t="s">
        <v>11557</v>
      </c>
      <c r="Z8" s="19">
        <f>SUM(AG12:AG51)+SUM(AG68:AG107)+SUM(AG123:AG162)+SUM(AG178:AG217)+SUM(AG233:AG272)+SUM(AG288:AG327)</f>
        <v>1.6054999999999999</v>
      </c>
      <c r="AA8" s="19">
        <f>SUMIF(P:P,"No",AG:AG)</f>
        <v>1.6054999999999999</v>
      </c>
      <c r="AB8" s="19">
        <f>SUMIF(P:P,"Yes",AG:AG)</f>
        <v>0</v>
      </c>
      <c r="AZ8" s="151" t="s">
        <v>29085</v>
      </c>
      <c r="BA8" s="254"/>
      <c r="BB8" s="165"/>
      <c r="BE8" t="s">
        <v>29308</v>
      </c>
    </row>
    <row r="9" spans="1:58" x14ac:dyDescent="0.25">
      <c r="D9" s="301" t="str">
        <f>IF(ISBLANK('1.Project Details'!B24),"Quoted as Mill Finish",IF('1.Project Details'!B24="Mill Finish","Quoted as Mill Finish","Finish quoted as " &amp; '1.Project Details'!B24 &amp; " - " &amp; '1.Project Details'!B28 &amp; "."))</f>
        <v>Quoted as Mill Finish</v>
      </c>
      <c r="E9" s="301"/>
      <c r="F9" s="301"/>
      <c r="G9" s="301"/>
      <c r="H9" s="301"/>
      <c r="I9" s="301"/>
      <c r="J9" s="301"/>
      <c r="K9" s="77"/>
      <c r="L9" s="85"/>
      <c r="M9" s="85"/>
      <c r="N9" s="85"/>
      <c r="O9" s="85"/>
      <c r="P9" s="85" t="s">
        <v>26225</v>
      </c>
      <c r="Q9" s="85" t="s">
        <v>26735</v>
      </c>
      <c r="R9" s="85" t="s">
        <v>26736</v>
      </c>
      <c r="S9" s="102"/>
      <c r="T9" s="102"/>
      <c r="U9" s="102"/>
      <c r="W9" s="102"/>
      <c r="X9" s="102"/>
      <c r="Y9" s="19" t="s">
        <v>52</v>
      </c>
      <c r="Z9" s="19">
        <f>SUM(G12:G51)+SUM(G68:G107)+SUM(G123:G162)+SUM(G178:G217)+SUM(G233:G272)+SUM(G288:G327)</f>
        <v>1</v>
      </c>
      <c r="AA9" s="19">
        <f>SUMIF(P:P,"No",G:G)</f>
        <v>1</v>
      </c>
      <c r="AB9" s="19">
        <f>SUMIF(P:P,"Yes",G:G)</f>
        <v>0</v>
      </c>
      <c r="AE9" s="15"/>
      <c r="AF9" s="15"/>
      <c r="BE9" t="s">
        <v>29309</v>
      </c>
    </row>
    <row r="10" spans="1:58" x14ac:dyDescent="0.25">
      <c r="D10" s="302"/>
      <c r="E10" s="302"/>
      <c r="F10" s="302"/>
      <c r="G10" s="302"/>
      <c r="P10" s="85" t="s">
        <v>26226</v>
      </c>
      <c r="Q10" s="85" t="s">
        <v>26734</v>
      </c>
      <c r="R10" s="85" t="s">
        <v>26737</v>
      </c>
      <c r="AH10" s="306" t="s">
        <v>21023</v>
      </c>
      <c r="AI10" s="306"/>
      <c r="AJ10" s="306"/>
      <c r="AK10" s="306"/>
      <c r="AL10" s="306"/>
      <c r="AM10" s="306"/>
      <c r="AN10" s="306"/>
      <c r="AO10" s="305" t="s">
        <v>21022</v>
      </c>
      <c r="AP10" s="305"/>
      <c r="AQ10" s="305"/>
      <c r="AR10" s="305"/>
      <c r="AS10" s="305"/>
      <c r="AT10" s="305"/>
    </row>
    <row r="11" spans="1:58" x14ac:dyDescent="0.25">
      <c r="B11" s="16" t="s">
        <v>11541</v>
      </c>
      <c r="C11" s="16" t="s">
        <v>11525</v>
      </c>
      <c r="D11" s="16" t="s">
        <v>11526</v>
      </c>
      <c r="E11" s="17" t="s">
        <v>19276</v>
      </c>
      <c r="F11" s="17" t="s">
        <v>19277</v>
      </c>
      <c r="G11" s="17" t="s">
        <v>11527</v>
      </c>
      <c r="H11" s="16" t="s">
        <v>11530</v>
      </c>
      <c r="I11" s="17" t="s">
        <v>11528</v>
      </c>
      <c r="J11" s="17" t="s">
        <v>11529</v>
      </c>
      <c r="K11" s="17" t="s">
        <v>29314</v>
      </c>
      <c r="L11" s="17" t="s">
        <v>13325</v>
      </c>
      <c r="M11" s="17" t="s">
        <v>19286</v>
      </c>
      <c r="N11" s="17" t="s">
        <v>19276</v>
      </c>
      <c r="O11" s="17" t="s">
        <v>19277</v>
      </c>
      <c r="P11" s="17" t="s">
        <v>13672</v>
      </c>
      <c r="Q11" s="17" t="s">
        <v>24361</v>
      </c>
      <c r="R11" s="17" t="s">
        <v>26732</v>
      </c>
      <c r="S11" s="103" t="s">
        <v>13677</v>
      </c>
      <c r="T11" s="103" t="s">
        <v>21616</v>
      </c>
      <c r="U11" s="103" t="s">
        <v>21613</v>
      </c>
      <c r="V11" s="116" t="s">
        <v>14233</v>
      </c>
      <c r="W11" s="103" t="s">
        <v>21603</v>
      </c>
      <c r="X11" s="103" t="s">
        <v>21604</v>
      </c>
      <c r="Y11" s="19" t="s">
        <v>11531</v>
      </c>
      <c r="Z11" s="19" t="s">
        <v>11533</v>
      </c>
      <c r="AA11" s="19" t="s">
        <v>11534</v>
      </c>
      <c r="AB11" s="19" t="s">
        <v>11532</v>
      </c>
      <c r="AC11" s="19" t="s">
        <v>11535</v>
      </c>
      <c r="AD11" s="19" t="s">
        <v>11536</v>
      </c>
      <c r="AE11" s="19" t="s">
        <v>11554</v>
      </c>
      <c r="AF11" s="19" t="s">
        <v>11555</v>
      </c>
      <c r="AG11" s="19" t="s">
        <v>11556</v>
      </c>
      <c r="AH11" s="19" t="s">
        <v>19287</v>
      </c>
      <c r="AI11" s="19" t="s">
        <v>20105</v>
      </c>
      <c r="AJ11" s="19" t="s">
        <v>19288</v>
      </c>
      <c r="AK11" s="19" t="s">
        <v>13383</v>
      </c>
      <c r="AL11" s="19" t="s">
        <v>13684</v>
      </c>
      <c r="AM11" s="19" t="s">
        <v>13685</v>
      </c>
      <c r="AN11" s="19" t="s">
        <v>20979</v>
      </c>
      <c r="AO11" s="164" t="s">
        <v>21033</v>
      </c>
      <c r="AP11" s="164" t="s">
        <v>21034</v>
      </c>
      <c r="AQ11" s="164" t="s">
        <v>21021</v>
      </c>
      <c r="AR11" s="164" t="s">
        <v>20088</v>
      </c>
      <c r="AS11" s="19" t="s">
        <v>21018</v>
      </c>
      <c r="AT11" s="19" t="s">
        <v>21020</v>
      </c>
      <c r="AU11" s="124" t="s">
        <v>20117</v>
      </c>
      <c r="AV11" s="124" t="s">
        <v>20106</v>
      </c>
      <c r="AW11" s="124" t="s">
        <v>26733</v>
      </c>
      <c r="AX11" s="124" t="s">
        <v>24362</v>
      </c>
      <c r="AY11" s="124" t="s">
        <v>29307</v>
      </c>
      <c r="AZ11" s="124" t="s">
        <v>29280</v>
      </c>
      <c r="BA11" s="255" t="s">
        <v>29310</v>
      </c>
      <c r="BB11" s="252" t="s">
        <v>29281</v>
      </c>
      <c r="BC11" s="255" t="s">
        <v>29278</v>
      </c>
      <c r="BD11" s="252" t="s">
        <v>29311</v>
      </c>
      <c r="BE11" s="17" t="s">
        <v>11528</v>
      </c>
      <c r="BF11" s="124" t="s">
        <v>29300</v>
      </c>
    </row>
    <row r="12" spans="1:58" x14ac:dyDescent="0.25">
      <c r="A12" s="94"/>
      <c r="B12" s="18">
        <v>1</v>
      </c>
      <c r="C12" s="31" t="s">
        <v>14590</v>
      </c>
      <c r="D12" s="19" t="str">
        <f>IFERROR(IF(OR(P12="PDB",P12="PLS"),"*","") &amp; VLOOKUP(C12,Table5[],2,FALSE),"") &amp; IF(L12="Yes"," **MILL FINISH**",)</f>
        <v>225 - DG Radius Stile</v>
      </c>
      <c r="E12" s="124">
        <f t="shared" ref="E12:E51" si="0">IF(C12="","",N12)</f>
        <v>6060</v>
      </c>
      <c r="F12" s="124" t="str">
        <f t="shared" ref="F12:F51" si="1">IF(C12="","",O12)</f>
        <v>T5</v>
      </c>
      <c r="G12" s="135">
        <v>1</v>
      </c>
      <c r="H12" s="135">
        <v>6.5</v>
      </c>
      <c r="I12" s="20">
        <f t="shared" ref="I12:I51" si="2">IFERROR(AH12+AI12+AS12+K12,"")</f>
        <v>103.35000000000001</v>
      </c>
      <c r="J12" s="22">
        <f t="shared" ref="J12:J51" si="3">IFERROR(I12*G12,"")</f>
        <v>103.35000000000001</v>
      </c>
      <c r="K12" s="236">
        <f t="shared" ref="K12:K51" si="4">IFERROR(AZ12+BC12,"")</f>
        <v>0</v>
      </c>
      <c r="L12" s="140" t="s">
        <v>13326</v>
      </c>
      <c r="M12" s="96" t="str">
        <f>IF(C12="","",IF(AND(BF12&gt;0,NOT('1.Project Details'!$E$33="No")),VLOOKUP('1.Project Details'!$E$33,Threshold_Code,2,FALSE),IF(L12="No",SAP_Colour_Code,"NON")))</f>
        <v>NON</v>
      </c>
      <c r="N12" s="141">
        <v>6060</v>
      </c>
      <c r="O12" s="140" t="s">
        <v>19270</v>
      </c>
      <c r="P12" s="96" t="str">
        <f>IFERROR(IF(LEFT(AX12,1)="7","PDB",VLOOKUP(C12,Table5[],13,FALSE)),"")</f>
        <v>No</v>
      </c>
      <c r="Q12" s="239"/>
      <c r="R12" s="96" t="str">
        <f>IFERROR(IF(LEFT(AX12,1)="7",VLOOKUP(LEFT(Q12,5),DATA_EDGE!A:C,3,FALSE),VLOOKUP(Q12,DATA_EDGE!A:C,3,FALSE)),"")</f>
        <v/>
      </c>
      <c r="S12" s="104" t="str">
        <f>IFERROR(IF(LEFT(VLOOKUP(C12,Table5[],7,FALSE),3)="AE3",VLOOKUP(C12,Table_TB_Cost[],3,FALSE),""),"")</f>
        <v/>
      </c>
      <c r="T12" s="207" t="s">
        <v>13326</v>
      </c>
      <c r="U12" s="206" t="str">
        <f>IF(OR('1.Project Details'!$B$26="Capral Mill (AP)",T12="Yes"),IF(AD12="","",IF(AD12&lt;0,"Minfin",IF(AD12&lt;80,"Non-bulk","Bulk"))),"")</f>
        <v/>
      </c>
      <c r="V12" s="63">
        <f>IFERROR(VLOOKUP(C12,Table5[],11,FALSE),"")</f>
        <v>0</v>
      </c>
      <c r="W12" s="104" t="str">
        <f>IFERROR(IF(X12="Yes",VLOOKUP(C12,Table5[#All],12,FALSE) &amp; IF(OR(Y12&gt;5,Z12&gt;25)," Weight",""),""),"")</f>
        <v/>
      </c>
      <c r="X12" s="104" t="s">
        <v>21026</v>
      </c>
      <c r="Y12" s="19">
        <f>IFERROR(VLOOKUP(C12,Table5[],4,FALSE),"")</f>
        <v>1.59</v>
      </c>
      <c r="Z12" s="19">
        <f t="shared" ref="Z12" si="5">IFERROR(Y12*H12,"")</f>
        <v>10.335000000000001</v>
      </c>
      <c r="AA12" s="19">
        <f t="shared" ref="AA12" si="6">IFERROR(Z12*G12,"")</f>
        <v>10.335000000000001</v>
      </c>
      <c r="AB12" s="19">
        <f>IFERROR(VLOOKUP(C12,Table5[],5,FALSE),"")</f>
        <v>371</v>
      </c>
      <c r="AC12" s="19">
        <f t="shared" ref="AC12" si="7">IFERROR(AB12*H12/1000,"")</f>
        <v>2.4115000000000002</v>
      </c>
      <c r="AD12" s="19">
        <f t="shared" ref="AD12" si="8">IFERROR(AC12*G12,"")</f>
        <v>2.4115000000000002</v>
      </c>
      <c r="AE12" s="19">
        <f>IFERROR(VLOOKUP(C12,Table5[],6,FALSE),"")</f>
        <v>247</v>
      </c>
      <c r="AF12" s="19">
        <f t="shared" ref="AF12" si="9">IFERROR(AE12*H12/1000,"")</f>
        <v>1.6054999999999999</v>
      </c>
      <c r="AG12" s="19">
        <f t="shared" ref="AG12" si="10">IFERROR(AF12*G12,"")</f>
        <v>1.6054999999999999</v>
      </c>
      <c r="AH12" s="142" cm="1">
        <f t="array" ref="AH12">IFERROR(IF(AV12=3,IF(Y12&lt;0.5,1*Z12*2.5,0),IF(P12="PLS",VLOOKUP(C12,Table_TB_Cost[],11,FALSE)/VLOOKUP(C12,Table_TB_Cost[],3,FALSE)*'2.Quote'!H12,IF(P12="PDB",_xlfn.IFS(tb_calc_type="Margin",(((Z12*'Pricing Matrix'!$F$4)+(H12*'Pricing Matrix'!$F$5))/(1-tb_calc_value)),tb_calc_type="List less Discount",(((Z12*(VLOOKUP(LEFT(VLOOKUP(C12,Table5[],10,FALSE),2),TB_MPG,2,FALSE)))+(H12*'Pricing Matrix'!$F$5*3))*(1-tb_calc_value))),(Z12*'3.Edit Pricing'!$B$33)))),"")</f>
        <v>103.35000000000001</v>
      </c>
      <c r="AI12" s="142">
        <f>IF(AV12=1,Z12*'3.Edit Pricing'!$G$33,IF(AV12=2,Z12*'3.Edit Pricing'!$H$33,IF(AV12=3,Z12*'3.Edit Pricing'!$I$33,0)))</f>
        <v>0</v>
      </c>
      <c r="AJ12" s="142">
        <f t="shared" ref="AJ12" si="11">IFERROR((AH12*G12)+(AI12*G12),"")</f>
        <v>103.35000000000001</v>
      </c>
      <c r="AK12" s="92">
        <f>IFERROR(K12*G12,"")</f>
        <v>0</v>
      </c>
      <c r="AL12" s="92" t="str">
        <f>IFERROR(IF(OR(P12="PLS",P12="PDB"),AJ12,""),"")</f>
        <v/>
      </c>
      <c r="AM12" s="92" t="str" cm="1">
        <f t="array" ref="AM12">IFERROR(_xlfn.IFS(P12="PLS",AL12-(VLOOKUP(C12,Table_TB_Cost[],10,FALSE)/VLOOKUP(C12,Table_TB_Cost[],3,FALSE)*G12*H12),P12="PDB",AL12-((Z12*'Pricing Matrix'!$F$4)+(H12*'Pricing Matrix'!$F$5))*G12),"")</f>
        <v/>
      </c>
      <c r="AN12" s="92">
        <f>IFERROR(IF(OR(P12="PLS",P12="PDB"),0,IF(AV12=3,(AI12*G12)-(AA12*'Pricing Matrix'!$B$5),(AI12*G12)+(AA12*('3.Edit Pricing'!$B$33-'Pricing Matrix'!$B$5)))),"")</f>
        <v>13.125449999999997</v>
      </c>
      <c r="AO12" s="142">
        <f>IF(Y12="","",IF(AND(NOT('1.Project Details'!$E$33="No"), BF12&gt;0),'3.Edit Pricing'!$B$57,IF('1.Project Details'!$B$24="Mill Finish",0,IF('2.Quote'!$L12="Yes",0,IF(U12="Bulk",FinBulk_Cost_Price,IF(OR(U12="Non-bulk",U12="Minfin"),FinNonBulk_Cost_Price,Fin_Cost_Price))))))</f>
        <v>0</v>
      </c>
      <c r="AP12" s="142" cm="1">
        <f t="array" ref="AP12">IF(Y12="","",_xlfn.IFS(AND(BF12&gt;0,NOT('1.Project Details'!$E$33="No")),'3.Edit Pricing'!$B$58,'1.Project Details'!$B$24="Mill Finish",0,'1.Project Details'!$B$24="",0,'2.Quote'!$L12="Yes",0,U12="Bulk",FinBulk_Sell_Price,U12="Non-bulk",FinNonBulk_Sell_Price,U12="Minfin",FinNonBulk_Sell_Price,Y12&lt;&gt;"",Fin_Sell_Price))</f>
        <v>0</v>
      </c>
      <c r="AQ12" s="142" t="str">
        <f>IFERROR(IF(Y12="","",IF(T12="Yes","Anodised Perimeter (AP)",'1.Project Details'!$B$33)),"")</f>
        <v>Anodised Perimeter (AP)</v>
      </c>
      <c r="AR12" s="142">
        <f>IFERROR(IF($AQ12="Anodised Perimeter (AP)",IF(U12="Minfin",40,'2.Quote'!AD12)*AO12,AG12*AO12),"")</f>
        <v>0</v>
      </c>
      <c r="AS12" s="142">
        <f t="shared" ref="AS12" si="12">IFERROR(IF(AQ12="Anodised Perimeter (AP)",AC12*AP12+IF(U12="Minfin",(40-AD12)*AP12/G12,0),AF12*AP12),"")</f>
        <v>0</v>
      </c>
      <c r="AT12" s="142">
        <f t="shared" ref="AT12" si="13">IFERROR(AS12*G12,"")</f>
        <v>0</v>
      </c>
      <c r="AU12" s="170" t="str">
        <f>IFERROR(VLOOKUP(C12,DATA!$A:$K,8,FALSE),"")</f>
        <v>100012120031200096</v>
      </c>
      <c r="AV12" s="124">
        <f>IFERROR(VLOOKUP(AU12,'5.Edit_PH_IP'!$B:$D,3,FALSE),"")</f>
        <v>0</v>
      </c>
      <c r="AW12" s="124" t="str">
        <f>IFERROR(VLOOKUP(Q12,DATA_EDGE!A:C,3,FALSE),"")</f>
        <v/>
      </c>
      <c r="AX12" s="124" t="str">
        <f>IF(LEFT(AW12,1)="7",VALUE(AW12),AW12)</f>
        <v/>
      </c>
      <c r="AY12" s="124">
        <f t="shared" ref="AY12:AY51" si="14">IFERROR(IF(V12&gt;0,VLOOKUP(V12,SubSill_Tier_Price,3,FALSE)*H12*G12,0),"")</f>
        <v>0</v>
      </c>
      <c r="AZ12" s="124">
        <f t="shared" ref="AZ12:AZ51" si="15">IFERROR(IF(V12&gt;0,VLOOKUP(V12,SubSill_Tier_Price,2,FALSE)*H12,0),"")</f>
        <v>0</v>
      </c>
      <c r="BA12" s="255"/>
      <c r="BB12" s="252">
        <f>BA12*G12</f>
        <v>0</v>
      </c>
      <c r="BC12" s="255"/>
      <c r="BD12" s="252">
        <f>BC12*G12</f>
        <v>0</v>
      </c>
      <c r="BE12" s="20">
        <f t="shared" ref="BE12:BE51" si="16">IFERROR(CD12+CE12+CO12+BG12,"")</f>
        <v>0</v>
      </c>
      <c r="BF12" s="124">
        <f t="shared" ref="BF12:BF51" si="17">IF(ISNA(VLOOKUP(C12,THRESHOLDS,1,FALSE)),0,1)</f>
        <v>0</v>
      </c>
    </row>
    <row r="13" spans="1:58" x14ac:dyDescent="0.25">
      <c r="A13" s="94"/>
      <c r="B13" s="21">
        <v>2</v>
      </c>
      <c r="C13" s="31"/>
      <c r="D13" s="19" t="str">
        <f>IFERROR(IF(OR(P13="PDB",P13="PLS"),"*","") &amp; VLOOKUP(C13,Table5[],2,FALSE),"") &amp; IF(L13="Yes"," **MILL FINISH**",)</f>
        <v/>
      </c>
      <c r="E13" s="124" t="str">
        <f t="shared" si="0"/>
        <v/>
      </c>
      <c r="F13" s="124" t="str">
        <f t="shared" si="1"/>
        <v/>
      </c>
      <c r="G13" s="135"/>
      <c r="H13" s="135"/>
      <c r="I13" s="20" t="str">
        <f>IFERROR(AH13+AI13+AS13+K13,"")</f>
        <v/>
      </c>
      <c r="J13" s="22" t="str">
        <f t="shared" si="3"/>
        <v/>
      </c>
      <c r="K13" s="236" t="str">
        <f t="shared" si="4"/>
        <v/>
      </c>
      <c r="L13" s="140" t="s">
        <v>13326</v>
      </c>
      <c r="M13" s="96" t="str">
        <f>IF(C13="","",IF(AND(BF13&gt;0,NOT('1.Project Details'!$E$33="No")),VLOOKUP('1.Project Details'!$E$33,Threshold_Code,2,FALSE),IF(L13="No",SAP_Colour_Code,"NON")))</f>
        <v/>
      </c>
      <c r="N13" s="141">
        <v>6060</v>
      </c>
      <c r="O13" s="140" t="s">
        <v>19270</v>
      </c>
      <c r="P13" s="96" t="str">
        <f>IFERROR(IF(LEFT(AX13,1)="7","PDB",VLOOKUP(C13,Table5[],13,FALSE)),"")</f>
        <v/>
      </c>
      <c r="Q13" s="239"/>
      <c r="R13" s="96" t="str">
        <f>IFERROR(IF(LEFT(AX13,1)="7",VLOOKUP(LEFT(Q13,5),DATA_EDGE!A:C,3,FALSE),VLOOKUP(Q13,DATA_EDGE!A:C,3,FALSE)),"")</f>
        <v/>
      </c>
      <c r="S13" s="104" t="str">
        <f>IFERROR(IF(LEFT(VLOOKUP(C13,Table5[],7,FALSE),3)="AE3",VLOOKUP(C13,Table_TB_Cost[],3,FALSE),""),"")</f>
        <v/>
      </c>
      <c r="T13" s="207" t="s">
        <v>13326</v>
      </c>
      <c r="U13" s="206" t="str">
        <f>IF(OR('1.Project Details'!$B$26="Capral Mill (AP)",T13="Yes"),IF(AD13="","",IF(AD13&lt;0,"Minfin",IF(AD13&lt;80,"Non-bulk","Bulk"))),"")</f>
        <v/>
      </c>
      <c r="V13" s="63" t="str">
        <f>IFERROR(VLOOKUP(C13,Table5[],11,FALSE),"")</f>
        <v/>
      </c>
      <c r="W13" s="104" t="str">
        <f>IFERROR(IF(X13="Yes",VLOOKUP(C13,Table5[#All],12,FALSE) &amp; IF(OR(Y13&gt;5,Z13&gt;25)," Weight",""),""),"")</f>
        <v/>
      </c>
      <c r="X13" s="104" t="s">
        <v>21026</v>
      </c>
      <c r="Y13" s="19" t="str">
        <f>IFERROR(VLOOKUP(C13,Table5[],4,FALSE),"")</f>
        <v/>
      </c>
      <c r="Z13" s="19" t="str">
        <f t="shared" ref="Z13:Z51" si="18">IFERROR(Y13*H13,"")</f>
        <v/>
      </c>
      <c r="AA13" s="19" t="str">
        <f t="shared" ref="AA13:AA51" si="19">IFERROR(Z13*G13,"")</f>
        <v/>
      </c>
      <c r="AB13" s="19" t="str">
        <f>IFERROR(VLOOKUP(C13,Table5[],5,FALSE),"")</f>
        <v/>
      </c>
      <c r="AC13" s="19" t="str">
        <f t="shared" ref="AC13:AC51" si="20">IFERROR(AB13*H13/1000,"")</f>
        <v/>
      </c>
      <c r="AD13" s="19" t="str">
        <f t="shared" ref="AD13:AD51" si="21">IFERROR(AC13*G13,"")</f>
        <v/>
      </c>
      <c r="AE13" s="19" t="str">
        <f>IFERROR(VLOOKUP(C13,Table5[],6,FALSE),"")</f>
        <v/>
      </c>
      <c r="AF13" s="19" t="str">
        <f t="shared" ref="AF13:AF51" si="22">IFERROR(AE13*H13/1000,"")</f>
        <v/>
      </c>
      <c r="AG13" s="19" t="str">
        <f t="shared" ref="AG13:AG51" si="23">IFERROR(AF13*G13,"")</f>
        <v/>
      </c>
      <c r="AH13" s="142" t="str" cm="1">
        <f t="array" ref="AH13">IFERROR(IF(AV13=3,IF(Y13&lt;0.5,1*Z13*2.5,0),IF(P13="PLS",VLOOKUP(C13,Table_TB_Cost[],11,FALSE)/VLOOKUP(C13,Table_TB_Cost[],3,FALSE)*'2.Quote'!H13,IF(P13="PDB",_xlfn.IFS(tb_calc_type="Margin",(((Z13*'Pricing Matrix'!$F$4)+(H13*'Pricing Matrix'!$F$5))/(1-tb_calc_value)),tb_calc_type="List less Discount",(((Z13*(VLOOKUP(LEFT(VLOOKUP(C13,Table5[],10,FALSE),2),TB_MPG,2,FALSE)))+(H13*'Pricing Matrix'!$F$5*3))*(1-tb_calc_value))),(Z13*'3.Edit Pricing'!$B$33)))),"")</f>
        <v/>
      </c>
      <c r="AI13" s="142">
        <f>IF(AV13=1,Z13*'3.Edit Pricing'!$G$33,IF(AV13=2,Z13*'3.Edit Pricing'!$H$33,IF(AV13=3,Z13*'3.Edit Pricing'!$I$33,0)))</f>
        <v>0</v>
      </c>
      <c r="AJ13" s="142" t="str">
        <f t="shared" ref="AJ13:AJ51" si="24">IFERROR((AH13*G13)+(AI13*G13),"")</f>
        <v/>
      </c>
      <c r="AK13" s="92" t="str">
        <f t="shared" ref="AK13:AK51" si="25">IFERROR(K13*G13,"")</f>
        <v/>
      </c>
      <c r="AL13" s="92" t="str">
        <f t="shared" ref="AL13:AL51" si="26">IFERROR(IF(OR(P13="PLS",P13="PDB"),AJ13,""),"")</f>
        <v/>
      </c>
      <c r="AM13" s="92" t="str" cm="1">
        <f t="array" ref="AM13">IFERROR(_xlfn.IFS(P13="PLS",AL13-(VLOOKUP(C13,Table_TB_Cost[],10,FALSE)/VLOOKUP(C13,Table_TB_Cost[],3,FALSE)*G13*H13),P13="PDB",AL13-((Z13*'Pricing Matrix'!$F$4)+(H13*'Pricing Matrix'!$F$5))*G13),"")</f>
        <v/>
      </c>
      <c r="AN13" s="92" t="str">
        <f>IFERROR(IF(OR(P13="PLS",P13="PDB"),0,IF(AV13=3,(AI13*G13)-(AA13*'Pricing Matrix'!$B$5),(AI13*G13)+(AA13*('3.Edit Pricing'!$B$33-'Pricing Matrix'!$B$5)))),"")</f>
        <v/>
      </c>
      <c r="AO13" s="142" t="str">
        <f>IF(Y13="","",IF(AND(NOT('1.Project Details'!$E$33="No"), BF13&gt;0),'3.Edit Pricing'!$B$57,IF('1.Project Details'!$B$24="Mill Finish",0,IF('2.Quote'!$L13="Yes",0,IF(U13="Bulk",FinBulk_Cost_Price,IF(OR(U13="Non-bulk",U13="Minfin"),FinNonBulk_Cost_Price,Fin_Cost_Price))))))</f>
        <v/>
      </c>
      <c r="AP13" s="142" t="str" cm="1">
        <f t="array" ref="AP13">IF(Y13="","",_xlfn.IFS(AND(BF13&gt;0,NOT('1.Project Details'!$E$33="No")),'3.Edit Pricing'!$B$58,'1.Project Details'!$B$24="Mill Finish",0,'1.Project Details'!$B$24="",0,'2.Quote'!$L13="Yes",0,U13="Bulk",FinBulk_Sell_Price,U13="Non-bulk",FinNonBulk_Sell_Price,U13="Minfin",FinNonBulk_Sell_Price,Y13&lt;&gt;"",Fin_Sell_Price))</f>
        <v/>
      </c>
      <c r="AQ13" s="142" t="str">
        <f>IFERROR(IF(Y13="","",IF(T13="Yes","Anodised Perimeter (AP)",'1.Project Details'!$B$33)),"")</f>
        <v/>
      </c>
      <c r="AR13" s="142" t="str">
        <f>IFERROR(IF($AQ13="Anodised Perimeter (AP)",IF(U13="Minfin",40,'2.Quote'!AD13)*AO13,AG13*AO13),"")</f>
        <v/>
      </c>
      <c r="AS13" s="142" t="str">
        <f t="shared" ref="AS13:AS51" si="27">IFERROR(IF(AQ13="Anodised Perimeter (AP)",AC13*AP13+IF(U13="Minfin",(40-AD13)*AP13/G13,0),AF13*AP13),"")</f>
        <v/>
      </c>
      <c r="AT13" s="142" t="str">
        <f t="shared" ref="AT13:AT51" si="28">IFERROR(AS13*G13,"")</f>
        <v/>
      </c>
      <c r="AU13" s="170" t="str">
        <f>IFERROR(VLOOKUP(C13,DATA!$A:$K,8,FALSE),"")</f>
        <v/>
      </c>
      <c r="AV13" s="124" t="str">
        <f>IFERROR(VLOOKUP(AU13,'5.Edit_PH_IP'!$B:$D,3,FALSE),"")</f>
        <v/>
      </c>
      <c r="AW13" s="124" t="str">
        <f>IFERROR(VLOOKUP(Q13,DATA_EDGE!A:C,3,FALSE),"")</f>
        <v/>
      </c>
      <c r="AX13" s="124" t="str">
        <f t="shared" ref="AX13:AX51" si="29">IF(LEFT(AW13,1)="7",VALUE(AW13),AW13)</f>
        <v/>
      </c>
      <c r="AY13" s="124" t="str">
        <f t="shared" si="14"/>
        <v/>
      </c>
      <c r="AZ13" s="124" t="str">
        <f t="shared" si="15"/>
        <v/>
      </c>
      <c r="BA13" s="255"/>
      <c r="BB13" s="252">
        <f t="shared" ref="BB13:BB51" si="30">BA13*G13</f>
        <v>0</v>
      </c>
      <c r="BC13" s="255"/>
      <c r="BD13" s="252">
        <f t="shared" ref="BD13:BD51" si="31">BC13*G13</f>
        <v>0</v>
      </c>
      <c r="BE13" s="20">
        <f t="shared" si="16"/>
        <v>0</v>
      </c>
      <c r="BF13" s="124">
        <f t="shared" si="17"/>
        <v>0</v>
      </c>
    </row>
    <row r="14" spans="1:58" ht="15" customHeight="1" x14ac:dyDescent="0.25">
      <c r="A14" s="94"/>
      <c r="B14" s="18">
        <v>3</v>
      </c>
      <c r="C14" s="31"/>
      <c r="D14" s="19" t="str">
        <f>IFERROR(IF(OR(P14="PDB",P14="PLS"),"*","") &amp; VLOOKUP(C14,Table5[],2,FALSE),"") &amp; IF(L14="Yes"," **MILL FINISH**",)</f>
        <v/>
      </c>
      <c r="E14" s="124" t="str">
        <f t="shared" si="0"/>
        <v/>
      </c>
      <c r="F14" s="124" t="str">
        <f t="shared" si="1"/>
        <v/>
      </c>
      <c r="G14" s="135"/>
      <c r="H14" s="135"/>
      <c r="I14" s="20" t="str">
        <f t="shared" si="2"/>
        <v/>
      </c>
      <c r="J14" s="22" t="str">
        <f>IFERROR(I14*G14,"")</f>
        <v/>
      </c>
      <c r="K14" s="236" t="str">
        <f t="shared" si="4"/>
        <v/>
      </c>
      <c r="L14" s="140" t="s">
        <v>13326</v>
      </c>
      <c r="M14" s="96" t="str">
        <f>IF(C14="","",IF(AND(BF14&gt;0,NOT('1.Project Details'!$E$33="No")),VLOOKUP('1.Project Details'!$E$33,Threshold_Code,2,FALSE),IF(L14="No",SAP_Colour_Code,"NON")))</f>
        <v/>
      </c>
      <c r="N14" s="141">
        <v>6060</v>
      </c>
      <c r="O14" s="140" t="s">
        <v>19270</v>
      </c>
      <c r="P14" s="96" t="str">
        <f>IFERROR(IF(LEFT(AX14,1)="7","PDB",VLOOKUP(C14,Table5[],13,FALSE)),"")</f>
        <v/>
      </c>
      <c r="Q14" s="239"/>
      <c r="R14" s="96" t="str">
        <f>IFERROR(IF(LEFT(AX14,1)="7",VLOOKUP(LEFT(Q14,5),DATA_EDGE!A:C,3,FALSE),VLOOKUP(Q14,DATA_EDGE!A:C,3,FALSE)),"")</f>
        <v/>
      </c>
      <c r="S14" s="104" t="str">
        <f>IFERROR(IF(LEFT(VLOOKUP(C14,Table5[],7,FALSE),3)="AE3",VLOOKUP(C14,Table_TB_Cost[],3,FALSE),""),"")</f>
        <v/>
      </c>
      <c r="T14" s="207" t="s">
        <v>13326</v>
      </c>
      <c r="U14" s="206" t="str">
        <f>IF(OR('1.Project Details'!$B$26="Capral Mill (AP)",T14="Yes"),IF(AD14="","",IF(AD14&lt;0,"Minfin",IF(AD14&lt;80,"Non-bulk","Bulk"))),"")</f>
        <v/>
      </c>
      <c r="V14" s="63" t="str">
        <f>IFERROR(VLOOKUP(C14,Table5[],11,FALSE),"")</f>
        <v/>
      </c>
      <c r="W14" s="104" t="str">
        <f>IFERROR(IF(X14="Yes",VLOOKUP(C14,Table5[#All],12,FALSE) &amp; IF(OR(Y14&gt;5,Z14&gt;25)," Weight",""),""),"")</f>
        <v/>
      </c>
      <c r="X14" s="104" t="s">
        <v>21026</v>
      </c>
      <c r="Y14" s="19" t="str">
        <f>IFERROR(VLOOKUP(C14,Table5[],4,FALSE),"")</f>
        <v/>
      </c>
      <c r="Z14" s="19" t="str">
        <f t="shared" si="18"/>
        <v/>
      </c>
      <c r="AA14" s="19" t="str">
        <f t="shared" si="19"/>
        <v/>
      </c>
      <c r="AB14" s="19" t="str">
        <f>IFERROR(VLOOKUP(C14,Table5[],5,FALSE),"")</f>
        <v/>
      </c>
      <c r="AC14" s="19" t="str">
        <f t="shared" si="20"/>
        <v/>
      </c>
      <c r="AD14" s="19" t="str">
        <f t="shared" si="21"/>
        <v/>
      </c>
      <c r="AE14" s="19" t="str">
        <f>IFERROR(VLOOKUP(C14,Table5[],6,FALSE),"")</f>
        <v/>
      </c>
      <c r="AF14" s="19" t="str">
        <f t="shared" si="22"/>
        <v/>
      </c>
      <c r="AG14" s="19" t="str">
        <f t="shared" si="23"/>
        <v/>
      </c>
      <c r="AH14" s="142" t="str" cm="1">
        <f t="array" ref="AH14">IFERROR(IF(AV14=3,IF(Y14&lt;0.5,1*Z14*2.5,0),IF(P14="PLS",VLOOKUP(C14,Table_TB_Cost[],11,FALSE)/VLOOKUP(C14,Table_TB_Cost[],3,FALSE)*'2.Quote'!H14,IF(P14="PDB",_xlfn.IFS(tb_calc_type="Margin",(((Z14*'Pricing Matrix'!$F$4)+(H14*'Pricing Matrix'!$F$5))/(1-tb_calc_value)),tb_calc_type="List less Discount",(((Z14*(VLOOKUP(LEFT(VLOOKUP(C14,Table5[],10,FALSE),2),TB_MPG,2,FALSE)))+(H14*'Pricing Matrix'!$F$5*3))*(1-tb_calc_value))),(Z14*'3.Edit Pricing'!$B$33)))),"")</f>
        <v/>
      </c>
      <c r="AI14" s="142">
        <f>IF(AV14=1,Z14*'3.Edit Pricing'!$G$33,IF(AV14=2,Z14*'3.Edit Pricing'!$H$33,IF(AV14=3,Z14*'3.Edit Pricing'!$I$33,0)))</f>
        <v>0</v>
      </c>
      <c r="AJ14" s="142" t="str">
        <f t="shared" si="24"/>
        <v/>
      </c>
      <c r="AK14" s="92" t="str">
        <f t="shared" si="25"/>
        <v/>
      </c>
      <c r="AL14" s="92" t="str">
        <f t="shared" si="26"/>
        <v/>
      </c>
      <c r="AM14" s="92" t="str" cm="1">
        <f t="array" ref="AM14">IFERROR(_xlfn.IFS(P14="PLS",AL14-(VLOOKUP(C14,Table_TB_Cost[],10,FALSE)/VLOOKUP(C14,Table_TB_Cost[],3,FALSE)*G14*H14),P14="PDB",AL14-((Z14*'Pricing Matrix'!$F$4)+(H14*'Pricing Matrix'!$F$5))*G14),"")</f>
        <v/>
      </c>
      <c r="AN14" s="92" t="str">
        <f>IFERROR(IF(OR(P14="PLS",P14="PDB"),0,IF(AV14=3,(AI14*G14)-(AA14*'Pricing Matrix'!$B$5),(AI14*G14)+(AA14*('3.Edit Pricing'!$B$33-'Pricing Matrix'!$B$5)))),"")</f>
        <v/>
      </c>
      <c r="AO14" s="142" t="str">
        <f>IF(Y14="","",IF(AND(NOT('1.Project Details'!$E$33="No"), BF14&gt;0),'3.Edit Pricing'!$B$57,IF('1.Project Details'!$B$24="Mill Finish",0,IF('2.Quote'!$L14="Yes",0,IF(U14="Bulk",FinBulk_Cost_Price,IF(OR(U14="Non-bulk",U14="Minfin"),FinNonBulk_Cost_Price,Fin_Cost_Price))))))</f>
        <v/>
      </c>
      <c r="AP14" s="142" t="str" cm="1">
        <f t="array" ref="AP14">IF(Y14="","",_xlfn.IFS(AND(BF14&gt;0,NOT('1.Project Details'!$E$33="No")),'3.Edit Pricing'!$B$58,'1.Project Details'!$B$24="Mill Finish",0,'1.Project Details'!$B$24="",0,'2.Quote'!$L14="Yes",0,U14="Bulk",FinBulk_Sell_Price,U14="Non-bulk",FinNonBulk_Sell_Price,U14="Minfin",FinNonBulk_Sell_Price,Y14&lt;&gt;"",Fin_Sell_Price))</f>
        <v/>
      </c>
      <c r="AQ14" s="142" t="str">
        <f>IFERROR(IF(Y14="","",IF(T14="Yes","Anodised Perimeter (AP)",'1.Project Details'!$B$33)),"")</f>
        <v/>
      </c>
      <c r="AR14" s="142" t="str">
        <f>IFERROR(IF($AQ14="Anodised Perimeter (AP)",IF(U14="Minfin",40,'2.Quote'!AD14)*AO14,AG14*AO14),"")</f>
        <v/>
      </c>
      <c r="AS14" s="142" t="str">
        <f t="shared" si="27"/>
        <v/>
      </c>
      <c r="AT14" s="142" t="str">
        <f t="shared" si="28"/>
        <v/>
      </c>
      <c r="AU14" s="170" t="str">
        <f>IFERROR(VLOOKUP(C14,DATA!$A:$K,8,FALSE),"")</f>
        <v/>
      </c>
      <c r="AV14" s="124" t="str">
        <f>IFERROR(VLOOKUP(AU14,'5.Edit_PH_IP'!$B:$D,3,FALSE),"")</f>
        <v/>
      </c>
      <c r="AW14" s="124" t="str">
        <f>IFERROR(VLOOKUP(Q14,DATA_EDGE!A:C,3,FALSE),"")</f>
        <v/>
      </c>
      <c r="AX14" s="124" t="str">
        <f t="shared" si="29"/>
        <v/>
      </c>
      <c r="AY14" s="124" t="str">
        <f t="shared" si="14"/>
        <v/>
      </c>
      <c r="AZ14" s="124" t="str">
        <f t="shared" si="15"/>
        <v/>
      </c>
      <c r="BA14" s="255"/>
      <c r="BB14" s="252">
        <f t="shared" si="30"/>
        <v>0</v>
      </c>
      <c r="BC14" s="255"/>
      <c r="BD14" s="252">
        <f t="shared" si="31"/>
        <v>0</v>
      </c>
      <c r="BE14" s="20">
        <f t="shared" si="16"/>
        <v>0</v>
      </c>
      <c r="BF14" s="124">
        <f t="shared" si="17"/>
        <v>0</v>
      </c>
    </row>
    <row r="15" spans="1:58" x14ac:dyDescent="0.25">
      <c r="A15" s="94"/>
      <c r="B15" s="21">
        <v>4</v>
      </c>
      <c r="C15" s="31"/>
      <c r="D15" s="19" t="str">
        <f>IFERROR(IF(OR(P15="PDB",P15="PLS"),"*","") &amp; VLOOKUP(C15,Table5[],2,FALSE),"") &amp; IF(L15="Yes"," **MILL FINISH**",)</f>
        <v/>
      </c>
      <c r="E15" s="124" t="str">
        <f t="shared" si="0"/>
        <v/>
      </c>
      <c r="F15" s="124" t="str">
        <f t="shared" si="1"/>
        <v/>
      </c>
      <c r="G15" s="135"/>
      <c r="H15" s="135"/>
      <c r="I15" s="20" t="str">
        <f t="shared" si="2"/>
        <v/>
      </c>
      <c r="J15" s="22" t="str">
        <f t="shared" si="3"/>
        <v/>
      </c>
      <c r="K15" s="236" t="str">
        <f t="shared" si="4"/>
        <v/>
      </c>
      <c r="L15" s="140" t="s">
        <v>13326</v>
      </c>
      <c r="M15" s="96" t="str">
        <f>IF(C15="","",IF(AND(BF15&gt;0,NOT('1.Project Details'!$E$33="No")),VLOOKUP('1.Project Details'!$E$33,Threshold_Code,2,FALSE),IF(L15="No",SAP_Colour_Code,"NON")))</f>
        <v/>
      </c>
      <c r="N15" s="141">
        <v>6060</v>
      </c>
      <c r="O15" s="140" t="s">
        <v>19270</v>
      </c>
      <c r="P15" s="96" t="str">
        <f>IFERROR(IF(LEFT(AX15,1)="7","PDB",VLOOKUP(C15,Table5[],13,FALSE)),"")</f>
        <v/>
      </c>
      <c r="Q15" s="239"/>
      <c r="R15" s="96" t="str">
        <f>IFERROR(IF(LEFT(AX15,1)="7",VLOOKUP(LEFT(Q15,5),DATA_EDGE!A:C,3,FALSE),VLOOKUP(Q15,DATA_EDGE!A:C,3,FALSE)),"")</f>
        <v/>
      </c>
      <c r="S15" s="104" t="str">
        <f>IFERROR(IF(LEFT(VLOOKUP(C15,Table5[],7,FALSE),3)="AE3",VLOOKUP(C15,Table_TB_Cost[],3,FALSE),""),"")</f>
        <v/>
      </c>
      <c r="T15" s="207" t="s">
        <v>13326</v>
      </c>
      <c r="U15" s="206" t="str">
        <f>IF(OR('1.Project Details'!$B$26="Capral Mill (AP)",T15="Yes"),IF(AD15="","",IF(AD15&lt;0,"Minfin",IF(AD15&lt;80,"Non-bulk","Bulk"))),"")</f>
        <v/>
      </c>
      <c r="V15" s="63" t="str">
        <f>IFERROR(VLOOKUP(C15,Table5[],11,FALSE),"")</f>
        <v/>
      </c>
      <c r="W15" s="104" t="str">
        <f>IFERROR(IF(X15="Yes",VLOOKUP(C15,Table5[#All],12,FALSE) &amp; IF(OR(Y15&gt;5,Z15&gt;25)," Weight",""),""),"")</f>
        <v/>
      </c>
      <c r="X15" s="104" t="s">
        <v>21026</v>
      </c>
      <c r="Y15" s="19" t="str">
        <f>IFERROR(VLOOKUP(C15,Table5[],4,FALSE),"")</f>
        <v/>
      </c>
      <c r="Z15" s="19" t="str">
        <f t="shared" si="18"/>
        <v/>
      </c>
      <c r="AA15" s="19" t="str">
        <f t="shared" si="19"/>
        <v/>
      </c>
      <c r="AB15" s="19" t="str">
        <f>IFERROR(VLOOKUP(C15,Table5[],5,FALSE),"")</f>
        <v/>
      </c>
      <c r="AC15" s="19" t="str">
        <f t="shared" si="20"/>
        <v/>
      </c>
      <c r="AD15" s="19" t="str">
        <f t="shared" si="21"/>
        <v/>
      </c>
      <c r="AE15" s="19" t="str">
        <f>IFERROR(VLOOKUP(C15,Table5[],6,FALSE),"")</f>
        <v/>
      </c>
      <c r="AF15" s="19" t="str">
        <f t="shared" si="22"/>
        <v/>
      </c>
      <c r="AG15" s="19" t="str">
        <f t="shared" si="23"/>
        <v/>
      </c>
      <c r="AH15" s="142" t="str" cm="1">
        <f t="array" ref="AH15">IFERROR(IF(AV15=3,IF(Y15&lt;0.5,1*Z15*2.5,0),IF(P15="PLS",VLOOKUP(C15,Table_TB_Cost[],11,FALSE)/VLOOKUP(C15,Table_TB_Cost[],3,FALSE)*'2.Quote'!H15,IF(P15="PDB",_xlfn.IFS(tb_calc_type="Margin",(((Z15*'Pricing Matrix'!$F$4)+(H15*'Pricing Matrix'!$F$5))/(1-tb_calc_value)),tb_calc_type="List less Discount",(((Z15*(VLOOKUP(LEFT(VLOOKUP(C15,Table5[],10,FALSE),2),TB_MPG,2,FALSE)))+(H15*'Pricing Matrix'!$F$5*3))*(1-tb_calc_value))),(Z15*'3.Edit Pricing'!$B$33)))),"")</f>
        <v/>
      </c>
      <c r="AI15" s="142">
        <f>IF(AV15=1,Z15*'3.Edit Pricing'!$G$33,IF(AV15=2,Z15*'3.Edit Pricing'!$H$33,IF(AV15=3,Z15*'3.Edit Pricing'!$I$33,0)))</f>
        <v>0</v>
      </c>
      <c r="AJ15" s="142" t="str">
        <f t="shared" si="24"/>
        <v/>
      </c>
      <c r="AK15" s="92" t="str">
        <f t="shared" si="25"/>
        <v/>
      </c>
      <c r="AL15" s="92" t="str">
        <f t="shared" si="26"/>
        <v/>
      </c>
      <c r="AM15" s="92" t="str" cm="1">
        <f t="array" ref="AM15">IFERROR(_xlfn.IFS(P15="PLS",AL15-(VLOOKUP(C15,Table_TB_Cost[],10,FALSE)/VLOOKUP(C15,Table_TB_Cost[],3,FALSE)*G15*H15),P15="PDB",AL15-((Z15*'Pricing Matrix'!$F$4)+(H15*'Pricing Matrix'!$F$5))*G15),"")</f>
        <v/>
      </c>
      <c r="AN15" s="92" t="str">
        <f>IFERROR(IF(OR(P15="PLS",P15="PDB"),0,IF(AV15=3,(AI15*G15)-(AA15*'Pricing Matrix'!$B$5),(AI15*G15)+(AA15*('3.Edit Pricing'!$B$33-'Pricing Matrix'!$B$5)))),"")</f>
        <v/>
      </c>
      <c r="AO15" s="142" t="str">
        <f>IF(Y15="","",IF(AND(NOT('1.Project Details'!$E$33="No"), BF15&gt;0),'3.Edit Pricing'!$B$57,IF('1.Project Details'!$B$24="Mill Finish",0,IF('2.Quote'!$L15="Yes",0,IF(U15="Bulk",FinBulk_Cost_Price,IF(OR(U15="Non-bulk",U15="Minfin"),FinNonBulk_Cost_Price,Fin_Cost_Price))))))</f>
        <v/>
      </c>
      <c r="AP15" s="142" t="str" cm="1">
        <f t="array" ref="AP15">IF(Y15="","",_xlfn.IFS(AND(BF15&gt;0,NOT('1.Project Details'!$E$33="No")),'3.Edit Pricing'!$B$58,'1.Project Details'!$B$24="Mill Finish",0,'1.Project Details'!$B$24="",0,'2.Quote'!$L15="Yes",0,U15="Bulk",FinBulk_Sell_Price,U15="Non-bulk",FinNonBulk_Sell_Price,U15="Minfin",FinNonBulk_Sell_Price,Y15&lt;&gt;"",Fin_Sell_Price))</f>
        <v/>
      </c>
      <c r="AQ15" s="142" t="str">
        <f>IFERROR(IF(Y15="","",IF(T15="Yes","Anodised Perimeter (AP)",'1.Project Details'!$B$33)),"")</f>
        <v/>
      </c>
      <c r="AR15" s="142" t="str">
        <f>IFERROR(IF($AQ15="Anodised Perimeter (AP)",IF(U15="Minfin",40,'2.Quote'!AD15)*AO15,AG15*AO15),"")</f>
        <v/>
      </c>
      <c r="AS15" s="142" t="str">
        <f t="shared" si="27"/>
        <v/>
      </c>
      <c r="AT15" s="142" t="str">
        <f t="shared" si="28"/>
        <v/>
      </c>
      <c r="AU15" s="170" t="str">
        <f>IFERROR(VLOOKUP(C15,DATA!$A:$K,8,FALSE),"")</f>
        <v/>
      </c>
      <c r="AV15" s="124" t="str">
        <f>IFERROR(VLOOKUP(AU15,'5.Edit_PH_IP'!$B:$D,3,FALSE),"")</f>
        <v/>
      </c>
      <c r="AW15" s="124" t="str">
        <f>IFERROR(VLOOKUP(Q15,DATA_EDGE!A:C,3,FALSE),"")</f>
        <v/>
      </c>
      <c r="AX15" s="124" t="str">
        <f t="shared" si="29"/>
        <v/>
      </c>
      <c r="AY15" s="124" t="str">
        <f t="shared" si="14"/>
        <v/>
      </c>
      <c r="AZ15" s="124" t="str">
        <f t="shared" si="15"/>
        <v/>
      </c>
      <c r="BA15" s="255"/>
      <c r="BB15" s="252">
        <f t="shared" si="30"/>
        <v>0</v>
      </c>
      <c r="BC15" s="255"/>
      <c r="BD15" s="252">
        <f t="shared" si="31"/>
        <v>0</v>
      </c>
      <c r="BE15" s="20">
        <f t="shared" si="16"/>
        <v>0</v>
      </c>
      <c r="BF15" s="124">
        <f t="shared" si="17"/>
        <v>0</v>
      </c>
    </row>
    <row r="16" spans="1:58" x14ac:dyDescent="0.25">
      <c r="A16" s="94"/>
      <c r="B16" s="18">
        <v>5</v>
      </c>
      <c r="C16" s="31"/>
      <c r="D16" s="19" t="str">
        <f>IFERROR(IF(OR(P16="PDB",P16="PLS"),"*","") &amp; VLOOKUP(C16,Table5[],2,FALSE),"") &amp; IF(L16="Yes"," **MILL FINISH**",)</f>
        <v/>
      </c>
      <c r="E16" s="124" t="str">
        <f t="shared" si="0"/>
        <v/>
      </c>
      <c r="F16" s="124" t="str">
        <f t="shared" si="1"/>
        <v/>
      </c>
      <c r="G16" s="135"/>
      <c r="H16" s="135"/>
      <c r="I16" s="20" t="str">
        <f t="shared" si="2"/>
        <v/>
      </c>
      <c r="J16" s="22" t="str">
        <f t="shared" si="3"/>
        <v/>
      </c>
      <c r="K16" s="236" t="str">
        <f t="shared" si="4"/>
        <v/>
      </c>
      <c r="L16" s="140" t="s">
        <v>13326</v>
      </c>
      <c r="M16" s="96" t="str">
        <f>IF(C16="","",IF(AND(BF16&gt;0,NOT('1.Project Details'!$E$33="No")),VLOOKUP('1.Project Details'!$E$33,Threshold_Code,2,FALSE),IF(L16="No",SAP_Colour_Code,"NON")))</f>
        <v/>
      </c>
      <c r="N16" s="141">
        <v>6060</v>
      </c>
      <c r="O16" s="140" t="s">
        <v>19270</v>
      </c>
      <c r="P16" s="96" t="str">
        <f>IFERROR(IF(LEFT(AX16,1)="7","PDB",VLOOKUP(C16,Table5[],13,FALSE)),"")</f>
        <v/>
      </c>
      <c r="Q16" s="239"/>
      <c r="R16" s="96" t="str">
        <f>IFERROR(IF(LEFT(AX16,1)="7",VLOOKUP(LEFT(Q16,5),DATA_EDGE!A:C,3,FALSE),VLOOKUP(Q16,DATA_EDGE!A:C,3,FALSE)),"")</f>
        <v/>
      </c>
      <c r="S16" s="104" t="str">
        <f>IFERROR(IF(LEFT(VLOOKUP(C16,Table5[],7,FALSE),3)="AE3",VLOOKUP(C16,Table_TB_Cost[],3,FALSE),""),"")</f>
        <v/>
      </c>
      <c r="T16" s="207" t="s">
        <v>13326</v>
      </c>
      <c r="U16" s="206" t="str">
        <f>IF(OR('1.Project Details'!$B$26="Capral Mill (AP)",T16="Yes"),IF(AD16="","",IF(AD16&lt;0,"Minfin",IF(AD16&lt;80,"Non-bulk","Bulk"))),"")</f>
        <v/>
      </c>
      <c r="V16" s="63" t="str">
        <f>IFERROR(VLOOKUP(C16,Table5[],11,FALSE),"")</f>
        <v/>
      </c>
      <c r="W16" s="104" t="str">
        <f>IFERROR(IF(X16="Yes",VLOOKUP(C16,Table5[#All],12,FALSE) &amp; IF(OR(Y16&gt;5,Z16&gt;25)," Weight",""),""),"")</f>
        <v/>
      </c>
      <c r="X16" s="104" t="s">
        <v>21026</v>
      </c>
      <c r="Y16" s="19" t="str">
        <f>IFERROR(VLOOKUP(C16,Table5[],4,FALSE),"")</f>
        <v/>
      </c>
      <c r="Z16" s="19" t="str">
        <f t="shared" si="18"/>
        <v/>
      </c>
      <c r="AA16" s="19" t="str">
        <f t="shared" si="19"/>
        <v/>
      </c>
      <c r="AB16" s="19" t="str">
        <f>IFERROR(VLOOKUP(C16,Table5[],5,FALSE),"")</f>
        <v/>
      </c>
      <c r="AC16" s="19" t="str">
        <f t="shared" si="20"/>
        <v/>
      </c>
      <c r="AD16" s="19" t="str">
        <f t="shared" si="21"/>
        <v/>
      </c>
      <c r="AE16" s="19" t="str">
        <f>IFERROR(VLOOKUP(C16,Table5[],6,FALSE),"")</f>
        <v/>
      </c>
      <c r="AF16" s="19" t="str">
        <f t="shared" si="22"/>
        <v/>
      </c>
      <c r="AG16" s="19" t="str">
        <f t="shared" si="23"/>
        <v/>
      </c>
      <c r="AH16" s="142" t="str" cm="1">
        <f t="array" ref="AH16">IFERROR(IF(AV16=3,IF(Y16&lt;0.5,1*Z16*2.5,0),IF(P16="PLS",VLOOKUP(C16,Table_TB_Cost[],11,FALSE)/VLOOKUP(C16,Table_TB_Cost[],3,FALSE)*'2.Quote'!H16,IF(P16="PDB",_xlfn.IFS(tb_calc_type="Margin",(((Z16*'Pricing Matrix'!$F$4)+(H16*'Pricing Matrix'!$F$5))/(1-tb_calc_value)),tb_calc_type="List less Discount",(((Z16*(VLOOKUP(LEFT(VLOOKUP(C16,Table5[],10,FALSE),2),TB_MPG,2,FALSE)))+(H16*'Pricing Matrix'!$F$5*3))*(1-tb_calc_value))),(Z16*'3.Edit Pricing'!$B$33)))),"")</f>
        <v/>
      </c>
      <c r="AI16" s="142">
        <f>IF(AV16=1,Z16*'3.Edit Pricing'!$G$33,IF(AV16=2,Z16*'3.Edit Pricing'!$H$33,IF(AV16=3,Z16*'3.Edit Pricing'!$I$33,0)))</f>
        <v>0</v>
      </c>
      <c r="AJ16" s="142" t="str">
        <f t="shared" si="24"/>
        <v/>
      </c>
      <c r="AK16" s="92" t="str">
        <f t="shared" si="25"/>
        <v/>
      </c>
      <c r="AL16" s="92" t="str">
        <f t="shared" si="26"/>
        <v/>
      </c>
      <c r="AM16" s="92" t="str" cm="1">
        <f t="array" ref="AM16">IFERROR(_xlfn.IFS(P16="PLS",AL16-(VLOOKUP(C16,Table_TB_Cost[],10,FALSE)/VLOOKUP(C16,Table_TB_Cost[],3,FALSE)*G16*H16),P16="PDB",AL16-((Z16*'Pricing Matrix'!$F$4)+(H16*'Pricing Matrix'!$F$5))*G16),"")</f>
        <v/>
      </c>
      <c r="AN16" s="92" t="str">
        <f>IFERROR(IF(OR(P16="PLS",P16="PDB"),0,IF(AV16=3,(AI16*G16)-(AA16*'Pricing Matrix'!$B$5),(AI16*G16)+(AA16*('3.Edit Pricing'!$B$33-'Pricing Matrix'!$B$5)))),"")</f>
        <v/>
      </c>
      <c r="AO16" s="142" t="str">
        <f>IF(Y16="","",IF(AND(NOT('1.Project Details'!$E$33="No"), BF16&gt;0),'3.Edit Pricing'!$B$57,IF('1.Project Details'!$B$24="Mill Finish",0,IF('2.Quote'!$L16="Yes",0,IF(U16="Bulk",FinBulk_Cost_Price,IF(OR(U16="Non-bulk",U16="Minfin"),FinNonBulk_Cost_Price,Fin_Cost_Price))))))</f>
        <v/>
      </c>
      <c r="AP16" s="142" t="str" cm="1">
        <f t="array" ref="AP16">IF(Y16="","",_xlfn.IFS(AND(BF16&gt;0,NOT('1.Project Details'!$E$33="No")),'3.Edit Pricing'!$B$58,'1.Project Details'!$B$24="Mill Finish",0,'1.Project Details'!$B$24="",0,'2.Quote'!$L16="Yes",0,U16="Bulk",FinBulk_Sell_Price,U16="Non-bulk",FinNonBulk_Sell_Price,U16="Minfin",FinNonBulk_Sell_Price,Y16&lt;&gt;"",Fin_Sell_Price))</f>
        <v/>
      </c>
      <c r="AQ16" s="142" t="str">
        <f>IFERROR(IF(Y16="","",IF(T16="Yes","Anodised Perimeter (AP)",'1.Project Details'!$B$33)),"")</f>
        <v/>
      </c>
      <c r="AR16" s="142" t="str">
        <f>IFERROR(IF($AQ16="Anodised Perimeter (AP)",IF(U16="Minfin",40,'2.Quote'!AD16)*AO16,AG16*AO16),"")</f>
        <v/>
      </c>
      <c r="AS16" s="142" t="str">
        <f t="shared" si="27"/>
        <v/>
      </c>
      <c r="AT16" s="142" t="str">
        <f t="shared" si="28"/>
        <v/>
      </c>
      <c r="AU16" s="170" t="str">
        <f>IFERROR(VLOOKUP(C16,DATA!$A:$K,8,FALSE),"")</f>
        <v/>
      </c>
      <c r="AV16" s="124" t="str">
        <f>IFERROR(VLOOKUP(AU16,'5.Edit_PH_IP'!$B:$D,3,FALSE),"")</f>
        <v/>
      </c>
      <c r="AW16" s="124" t="str">
        <f>IFERROR(VLOOKUP(Q16,DATA_EDGE!A:C,3,FALSE),"")</f>
        <v/>
      </c>
      <c r="AX16" s="124" t="str">
        <f t="shared" si="29"/>
        <v/>
      </c>
      <c r="AY16" s="124" t="str">
        <f t="shared" si="14"/>
        <v/>
      </c>
      <c r="AZ16" s="124" t="str">
        <f t="shared" si="15"/>
        <v/>
      </c>
      <c r="BA16" s="255"/>
      <c r="BB16" s="252">
        <f t="shared" si="30"/>
        <v>0</v>
      </c>
      <c r="BC16" s="255"/>
      <c r="BD16" s="252">
        <f t="shared" si="31"/>
        <v>0</v>
      </c>
      <c r="BE16" s="20">
        <f t="shared" si="16"/>
        <v>0</v>
      </c>
      <c r="BF16" s="124">
        <f t="shared" si="17"/>
        <v>0</v>
      </c>
    </row>
    <row r="17" spans="1:58" ht="15" customHeight="1" x14ac:dyDescent="0.25">
      <c r="A17" s="94"/>
      <c r="B17" s="21">
        <v>6</v>
      </c>
      <c r="C17" s="31"/>
      <c r="D17" s="19" t="str">
        <f>IFERROR(IF(OR(P17="PDB",P17="PLS"),"*","") &amp; VLOOKUP(C17,Table5[],2,FALSE),"") &amp; IF(L17="Yes"," **MILL FINISH**",)</f>
        <v/>
      </c>
      <c r="E17" s="124" t="str">
        <f t="shared" si="0"/>
        <v/>
      </c>
      <c r="F17" s="124" t="str">
        <f t="shared" si="1"/>
        <v/>
      </c>
      <c r="G17" s="135"/>
      <c r="H17" s="135"/>
      <c r="I17" s="20" t="str">
        <f t="shared" si="2"/>
        <v/>
      </c>
      <c r="J17" s="22" t="str">
        <f t="shared" si="3"/>
        <v/>
      </c>
      <c r="K17" s="236" t="str">
        <f t="shared" si="4"/>
        <v/>
      </c>
      <c r="L17" s="140" t="s">
        <v>13326</v>
      </c>
      <c r="M17" s="96" t="str">
        <f>IF(C17="","",IF(AND(BF17&gt;0,NOT('1.Project Details'!$E$33="No")),VLOOKUP('1.Project Details'!$E$33,Threshold_Code,2,FALSE),IF(L17="No",SAP_Colour_Code,"NON")))</f>
        <v/>
      </c>
      <c r="N17" s="141">
        <v>6060</v>
      </c>
      <c r="O17" s="140" t="s">
        <v>19270</v>
      </c>
      <c r="P17" s="96" t="str">
        <f>IFERROR(IF(LEFT(AX17,1)="7","PDB",VLOOKUP(C17,Table5[],13,FALSE)),"")</f>
        <v/>
      </c>
      <c r="Q17" s="239"/>
      <c r="R17" s="96" t="str">
        <f>IFERROR(IF(LEFT(AX17,1)="7",VLOOKUP(LEFT(Q17,5),DATA_EDGE!A:C,3,FALSE),VLOOKUP(Q17,DATA_EDGE!A:C,3,FALSE)),"")</f>
        <v/>
      </c>
      <c r="S17" s="104" t="str">
        <f>IFERROR(IF(LEFT(VLOOKUP(C17,Table5[],7,FALSE),3)="AE3",VLOOKUP(C17,Table_TB_Cost[],3,FALSE),""),"")</f>
        <v/>
      </c>
      <c r="T17" s="207" t="s">
        <v>13326</v>
      </c>
      <c r="U17" s="206" t="str">
        <f>IF(OR('1.Project Details'!$B$26="Capral Mill (AP)",T17="Yes"),IF(AD17="","",IF(AD17&lt;0,"Minfin",IF(AD17&lt;80,"Non-bulk","Bulk"))),"")</f>
        <v/>
      </c>
      <c r="V17" s="63" t="str">
        <f>IFERROR(VLOOKUP(C17,Table5[],11,FALSE),"")</f>
        <v/>
      </c>
      <c r="W17" s="104" t="str">
        <f>IFERROR(IF(X17="Yes",VLOOKUP(C17,Table5[#All],12,FALSE) &amp; IF(OR(Y17&gt;5,Z17&gt;25)," Weight",""),""),"")</f>
        <v/>
      </c>
      <c r="X17" s="104" t="s">
        <v>21026</v>
      </c>
      <c r="Y17" s="19" t="str">
        <f>IFERROR(VLOOKUP(C17,Table5[],4,FALSE),"")</f>
        <v/>
      </c>
      <c r="Z17" s="19" t="str">
        <f t="shared" si="18"/>
        <v/>
      </c>
      <c r="AA17" s="19" t="str">
        <f t="shared" si="19"/>
        <v/>
      </c>
      <c r="AB17" s="19" t="str">
        <f>IFERROR(VLOOKUP(C17,Table5[],5,FALSE),"")</f>
        <v/>
      </c>
      <c r="AC17" s="19" t="str">
        <f t="shared" si="20"/>
        <v/>
      </c>
      <c r="AD17" s="19" t="str">
        <f t="shared" si="21"/>
        <v/>
      </c>
      <c r="AE17" s="19" t="str">
        <f>IFERROR(VLOOKUP(C17,Table5[],6,FALSE),"")</f>
        <v/>
      </c>
      <c r="AF17" s="19" t="str">
        <f t="shared" si="22"/>
        <v/>
      </c>
      <c r="AG17" s="19" t="str">
        <f t="shared" si="23"/>
        <v/>
      </c>
      <c r="AH17" s="142" t="str" cm="1">
        <f t="array" ref="AH17">IFERROR(IF(AV17=3,IF(Y17&lt;0.5,1*Z17*2.5,0),IF(P17="PLS",VLOOKUP(C17,Table_TB_Cost[],11,FALSE)/VLOOKUP(C17,Table_TB_Cost[],3,FALSE)*'2.Quote'!H17,IF(P17="PDB",_xlfn.IFS(tb_calc_type="Margin",(((Z17*'Pricing Matrix'!$F$4)+(H17*'Pricing Matrix'!$F$5))/(1-tb_calc_value)),tb_calc_type="List less Discount",(((Z17*(VLOOKUP(LEFT(VLOOKUP(C17,Table5[],10,FALSE),2),TB_MPG,2,FALSE)))+(H17*'Pricing Matrix'!$F$5*3))*(1-tb_calc_value))),(Z17*'3.Edit Pricing'!$B$33)))),"")</f>
        <v/>
      </c>
      <c r="AI17" s="142">
        <f>IF(AV17=1,Z17*'3.Edit Pricing'!$G$33,IF(AV17=2,Z17*'3.Edit Pricing'!$H$33,IF(AV17=3,Z17*'3.Edit Pricing'!$I$33,0)))</f>
        <v>0</v>
      </c>
      <c r="AJ17" s="142" t="str">
        <f t="shared" si="24"/>
        <v/>
      </c>
      <c r="AK17" s="92" t="str">
        <f t="shared" si="25"/>
        <v/>
      </c>
      <c r="AL17" s="92" t="str">
        <f t="shared" si="26"/>
        <v/>
      </c>
      <c r="AM17" s="92" t="str" cm="1">
        <f t="array" ref="AM17">IFERROR(_xlfn.IFS(P17="PLS",AL17-(VLOOKUP(C17,Table_TB_Cost[],10,FALSE)/VLOOKUP(C17,Table_TB_Cost[],3,FALSE)*G17*H17),P17="PDB",AL17-((Z17*'Pricing Matrix'!$F$4)+(H17*'Pricing Matrix'!$F$5))*G17),"")</f>
        <v/>
      </c>
      <c r="AN17" s="92" t="str">
        <f>IFERROR(IF(OR(P17="PLS",P17="PDB"),0,IF(AV17=3,(AI17*G17)-(AA17*'Pricing Matrix'!$B$5),(AI17*G17)+(AA17*('3.Edit Pricing'!$B$33-'Pricing Matrix'!$B$5)))),"")</f>
        <v/>
      </c>
      <c r="AO17" s="142" t="str">
        <f>IF(Y17="","",IF(AND(NOT('1.Project Details'!$E$33="No"), BF17&gt;0),'3.Edit Pricing'!$B$57,IF('1.Project Details'!$B$24="Mill Finish",0,IF('2.Quote'!$L17="Yes",0,IF(U17="Bulk",FinBulk_Cost_Price,IF(OR(U17="Non-bulk",U17="Minfin"),FinNonBulk_Cost_Price,Fin_Cost_Price))))))</f>
        <v/>
      </c>
      <c r="AP17" s="142" t="str" cm="1">
        <f t="array" ref="AP17">IF(Y17="","",_xlfn.IFS(AND(BF17&gt;0,NOT('1.Project Details'!$E$33="No")),'3.Edit Pricing'!$B$58,'1.Project Details'!$B$24="Mill Finish",0,'1.Project Details'!$B$24="",0,'2.Quote'!$L17="Yes",0,U17="Bulk",FinBulk_Sell_Price,U17="Non-bulk",FinNonBulk_Sell_Price,U17="Minfin",FinNonBulk_Sell_Price,Y17&lt;&gt;"",Fin_Sell_Price))</f>
        <v/>
      </c>
      <c r="AQ17" s="142" t="str">
        <f>IFERROR(IF(Y17="","",IF(T17="Yes","Anodised Perimeter (AP)",'1.Project Details'!$B$33)),"")</f>
        <v/>
      </c>
      <c r="AR17" s="142" t="str">
        <f>IFERROR(IF($AQ17="Anodised Perimeter (AP)",IF(U17="Minfin",40,'2.Quote'!AD17)*AO17,AG17*AO17),"")</f>
        <v/>
      </c>
      <c r="AS17" s="142" t="str">
        <f t="shared" si="27"/>
        <v/>
      </c>
      <c r="AT17" s="142" t="str">
        <f t="shared" si="28"/>
        <v/>
      </c>
      <c r="AU17" s="170" t="str">
        <f>IFERROR(VLOOKUP(C17,DATA!$A:$K,8,FALSE),"")</f>
        <v/>
      </c>
      <c r="AV17" s="124" t="str">
        <f>IFERROR(VLOOKUP(AU17,'5.Edit_PH_IP'!$B:$D,3,FALSE),"")</f>
        <v/>
      </c>
      <c r="AW17" s="124" t="str">
        <f>IFERROR(VLOOKUP(Q17,DATA_EDGE!A:C,3,FALSE),"")</f>
        <v/>
      </c>
      <c r="AX17" s="124" t="str">
        <f t="shared" si="29"/>
        <v/>
      </c>
      <c r="AY17" s="124" t="str">
        <f t="shared" si="14"/>
        <v/>
      </c>
      <c r="AZ17" s="124" t="str">
        <f t="shared" si="15"/>
        <v/>
      </c>
      <c r="BA17" s="255"/>
      <c r="BB17" s="252">
        <f t="shared" si="30"/>
        <v>0</v>
      </c>
      <c r="BC17" s="255"/>
      <c r="BD17" s="252">
        <f t="shared" si="31"/>
        <v>0</v>
      </c>
      <c r="BE17" s="20">
        <f t="shared" si="16"/>
        <v>0</v>
      </c>
      <c r="BF17" s="124">
        <f t="shared" si="17"/>
        <v>0</v>
      </c>
    </row>
    <row r="18" spans="1:58" x14ac:dyDescent="0.25">
      <c r="A18" s="94"/>
      <c r="B18" s="18">
        <v>7</v>
      </c>
      <c r="C18" s="31"/>
      <c r="D18" s="19" t="str">
        <f>IFERROR(IF(OR(P18="PDB",P18="PLS"),"*","") &amp; VLOOKUP(C18,Table5[],2,FALSE),"") &amp; IF(L18="Yes"," **MILL FINISH**",)</f>
        <v/>
      </c>
      <c r="E18" s="124" t="str">
        <f t="shared" si="0"/>
        <v/>
      </c>
      <c r="F18" s="124" t="str">
        <f t="shared" si="1"/>
        <v/>
      </c>
      <c r="G18" s="135"/>
      <c r="H18" s="135"/>
      <c r="I18" s="20" t="str">
        <f t="shared" si="2"/>
        <v/>
      </c>
      <c r="J18" s="22" t="str">
        <f t="shared" si="3"/>
        <v/>
      </c>
      <c r="K18" s="236" t="str">
        <f t="shared" si="4"/>
        <v/>
      </c>
      <c r="L18" s="140" t="s">
        <v>13326</v>
      </c>
      <c r="M18" s="96" t="str">
        <f>IF(C18="","",IF(AND(BF18&gt;0,NOT('1.Project Details'!$E$33="No")),VLOOKUP('1.Project Details'!$E$33,Threshold_Code,2,FALSE),IF(L18="No",SAP_Colour_Code,"NON")))</f>
        <v/>
      </c>
      <c r="N18" s="141">
        <v>6060</v>
      </c>
      <c r="O18" s="140" t="s">
        <v>19270</v>
      </c>
      <c r="P18" s="96" t="str">
        <f>IFERROR(IF(LEFT(AX18,1)="7","PDB",VLOOKUP(C18,Table5[],13,FALSE)),"")</f>
        <v/>
      </c>
      <c r="Q18" s="239"/>
      <c r="R18" s="96" t="str">
        <f>IFERROR(IF(LEFT(AX18,1)="7",VLOOKUP(LEFT(Q18,5),DATA_EDGE!A:C,3,FALSE),VLOOKUP(Q18,DATA_EDGE!A:C,3,FALSE)),"")</f>
        <v/>
      </c>
      <c r="S18" s="104" t="str">
        <f>IFERROR(IF(LEFT(VLOOKUP(C18,Table5[],7,FALSE),3)="AE3",VLOOKUP(C18,Table_TB_Cost[],3,FALSE),""),"")</f>
        <v/>
      </c>
      <c r="T18" s="207" t="s">
        <v>13326</v>
      </c>
      <c r="U18" s="206" t="str">
        <f>IF(OR('1.Project Details'!$B$26="Capral Mill (AP)",T18="Yes"),IF(AD18="","",IF(AD18&lt;0,"Minfin",IF(AD18&lt;80,"Non-bulk","Bulk"))),"")</f>
        <v/>
      </c>
      <c r="V18" s="63" t="str">
        <f>IFERROR(VLOOKUP(C18,Table5[],11,FALSE),"")</f>
        <v/>
      </c>
      <c r="W18" s="104" t="str">
        <f>IFERROR(IF(X18="Yes",VLOOKUP(C18,Table5[#All],12,FALSE) &amp; IF(OR(Y18&gt;5,Z18&gt;25)," Weight",""),""),"")</f>
        <v/>
      </c>
      <c r="X18" s="104" t="s">
        <v>21026</v>
      </c>
      <c r="Y18" s="19" t="str">
        <f>IFERROR(VLOOKUP(C18,Table5[],4,FALSE),"")</f>
        <v/>
      </c>
      <c r="Z18" s="19" t="str">
        <f t="shared" si="18"/>
        <v/>
      </c>
      <c r="AA18" s="19" t="str">
        <f t="shared" si="19"/>
        <v/>
      </c>
      <c r="AB18" s="19" t="str">
        <f>IFERROR(VLOOKUP(C18,Table5[],5,FALSE),"")</f>
        <v/>
      </c>
      <c r="AC18" s="19" t="str">
        <f t="shared" si="20"/>
        <v/>
      </c>
      <c r="AD18" s="19" t="str">
        <f t="shared" si="21"/>
        <v/>
      </c>
      <c r="AE18" s="19" t="str">
        <f>IFERROR(VLOOKUP(C18,Table5[],6,FALSE),"")</f>
        <v/>
      </c>
      <c r="AF18" s="19" t="str">
        <f t="shared" si="22"/>
        <v/>
      </c>
      <c r="AG18" s="19" t="str">
        <f t="shared" si="23"/>
        <v/>
      </c>
      <c r="AH18" s="142" t="str" cm="1">
        <f t="array" ref="AH18">IFERROR(IF(AV18=3,IF(Y18&lt;0.5,1*Z18*2.5,0),IF(P18="PLS",VLOOKUP(C18,Table_TB_Cost[],11,FALSE)/VLOOKUP(C18,Table_TB_Cost[],3,FALSE)*'2.Quote'!H18,IF(P18="PDB",_xlfn.IFS(tb_calc_type="Margin",(((Z18*'Pricing Matrix'!$F$4)+(H18*'Pricing Matrix'!$F$5))/(1-tb_calc_value)),tb_calc_type="List less Discount",(((Z18*(VLOOKUP(LEFT(VLOOKUP(C18,Table5[],10,FALSE),2),TB_MPG,2,FALSE)))+(H18*'Pricing Matrix'!$F$5*3))*(1-tb_calc_value))),(Z18*'3.Edit Pricing'!$B$33)))),"")</f>
        <v/>
      </c>
      <c r="AI18" s="142">
        <f>IF(AV18=1,Z18*'3.Edit Pricing'!$G$33,IF(AV18=2,Z18*'3.Edit Pricing'!$H$33,IF(AV18=3,Z18*'3.Edit Pricing'!$I$33,0)))</f>
        <v>0</v>
      </c>
      <c r="AJ18" s="142" t="str">
        <f t="shared" si="24"/>
        <v/>
      </c>
      <c r="AK18" s="92" t="str">
        <f t="shared" si="25"/>
        <v/>
      </c>
      <c r="AL18" s="92" t="str">
        <f t="shared" si="26"/>
        <v/>
      </c>
      <c r="AM18" s="92" t="str" cm="1">
        <f t="array" ref="AM18">IFERROR(_xlfn.IFS(P18="PLS",AL18-(VLOOKUP(C18,Table_TB_Cost[],10,FALSE)/VLOOKUP(C18,Table_TB_Cost[],3,FALSE)*G18*H18),P18="PDB",AL18-((Z18*'Pricing Matrix'!$F$4)+(H18*'Pricing Matrix'!$F$5))*G18),"")</f>
        <v/>
      </c>
      <c r="AN18" s="92" t="str">
        <f>IFERROR(IF(OR(P18="PLS",P18="PDB"),0,IF(AV18=3,(AI18*G18)-(AA18*'Pricing Matrix'!$B$5),(AI18*G18)+(AA18*('3.Edit Pricing'!$B$33-'Pricing Matrix'!$B$5)))),"")</f>
        <v/>
      </c>
      <c r="AO18" s="142" t="str">
        <f>IF(Y18="","",IF(AND(NOT('1.Project Details'!$E$33="No"), BF18&gt;0),'3.Edit Pricing'!$B$57,IF('1.Project Details'!$B$24="Mill Finish",0,IF('2.Quote'!$L18="Yes",0,IF(U18="Bulk",FinBulk_Cost_Price,IF(OR(U18="Non-bulk",U18="Minfin"),FinNonBulk_Cost_Price,Fin_Cost_Price))))))</f>
        <v/>
      </c>
      <c r="AP18" s="142" t="str" cm="1">
        <f t="array" ref="AP18">IF(Y18="","",_xlfn.IFS(AND(BF18&gt;0,NOT('1.Project Details'!$E$33="No")),'3.Edit Pricing'!$B$58,'1.Project Details'!$B$24="Mill Finish",0,'1.Project Details'!$B$24="",0,'2.Quote'!$L18="Yes",0,U18="Bulk",FinBulk_Sell_Price,U18="Non-bulk",FinNonBulk_Sell_Price,U18="Minfin",FinNonBulk_Sell_Price,Y18&lt;&gt;"",Fin_Sell_Price))</f>
        <v/>
      </c>
      <c r="AQ18" s="142" t="str">
        <f>IFERROR(IF(Y18="","",IF(T18="Yes","Anodised Perimeter (AP)",'1.Project Details'!$B$33)),"")</f>
        <v/>
      </c>
      <c r="AR18" s="142" t="str">
        <f>IFERROR(IF($AQ18="Anodised Perimeter (AP)",IF(U18="Minfin",40,'2.Quote'!AD18)*AO18,AG18*AO18),"")</f>
        <v/>
      </c>
      <c r="AS18" s="142" t="str">
        <f t="shared" si="27"/>
        <v/>
      </c>
      <c r="AT18" s="142" t="str">
        <f t="shared" si="28"/>
        <v/>
      </c>
      <c r="AU18" s="170" t="str">
        <f>IFERROR(VLOOKUP(C18,DATA!$A:$K,8,FALSE),"")</f>
        <v/>
      </c>
      <c r="AV18" s="124" t="str">
        <f>IFERROR(VLOOKUP(AU18,'5.Edit_PH_IP'!$B:$D,3,FALSE),"")</f>
        <v/>
      </c>
      <c r="AW18" s="124" t="str">
        <f>IFERROR(VLOOKUP(Q18,DATA_EDGE!A:C,3,FALSE),"")</f>
        <v/>
      </c>
      <c r="AX18" s="124" t="str">
        <f t="shared" si="29"/>
        <v/>
      </c>
      <c r="AY18" s="124" t="str">
        <f t="shared" si="14"/>
        <v/>
      </c>
      <c r="AZ18" s="124" t="str">
        <f t="shared" si="15"/>
        <v/>
      </c>
      <c r="BA18" s="255"/>
      <c r="BB18" s="252">
        <f t="shared" si="30"/>
        <v>0</v>
      </c>
      <c r="BC18" s="255"/>
      <c r="BD18" s="252">
        <f t="shared" si="31"/>
        <v>0</v>
      </c>
      <c r="BE18" s="20">
        <f t="shared" si="16"/>
        <v>0</v>
      </c>
      <c r="BF18" s="124">
        <f t="shared" si="17"/>
        <v>0</v>
      </c>
    </row>
    <row r="19" spans="1:58" x14ac:dyDescent="0.25">
      <c r="A19" s="94"/>
      <c r="B19" s="21">
        <v>8</v>
      </c>
      <c r="C19" s="31"/>
      <c r="D19" s="19" t="str">
        <f>IFERROR(IF(OR(P19="PDB",P19="PLS"),"*","") &amp; VLOOKUP(C19,Table5[],2,FALSE),"") &amp; IF(L19="Yes"," **MILL FINISH**",)</f>
        <v/>
      </c>
      <c r="E19" s="124" t="str">
        <f t="shared" si="0"/>
        <v/>
      </c>
      <c r="F19" s="124" t="str">
        <f t="shared" si="1"/>
        <v/>
      </c>
      <c r="G19" s="135"/>
      <c r="H19" s="135"/>
      <c r="I19" s="20" t="str">
        <f t="shared" si="2"/>
        <v/>
      </c>
      <c r="J19" s="22" t="str">
        <f t="shared" si="3"/>
        <v/>
      </c>
      <c r="K19" s="236" t="str">
        <f t="shared" si="4"/>
        <v/>
      </c>
      <c r="L19" s="140" t="s">
        <v>13326</v>
      </c>
      <c r="M19" s="96" t="str">
        <f>IF(C19="","",IF(AND(BF19&gt;0,NOT('1.Project Details'!$E$33="No")),VLOOKUP('1.Project Details'!$E$33,Threshold_Code,2,FALSE),IF(L19="No",SAP_Colour_Code,"NON")))</f>
        <v/>
      </c>
      <c r="N19" s="141">
        <v>6060</v>
      </c>
      <c r="O19" s="140" t="s">
        <v>19270</v>
      </c>
      <c r="P19" s="96" t="str">
        <f>IFERROR(IF(LEFT(AX19,1)="7","PDB",VLOOKUP(C19,Table5[],13,FALSE)),"")</f>
        <v/>
      </c>
      <c r="Q19" s="239"/>
      <c r="R19" s="96" t="str">
        <f>IFERROR(IF(LEFT(AX19,1)="7",VLOOKUP(LEFT(Q19,5),DATA_EDGE!A:C,3,FALSE),VLOOKUP(Q19,DATA_EDGE!A:C,3,FALSE)),"")</f>
        <v/>
      </c>
      <c r="S19" s="104" t="str">
        <f>IFERROR(IF(LEFT(VLOOKUP(C19,Table5[],7,FALSE),3)="AE3",VLOOKUP(C19,Table_TB_Cost[],3,FALSE),""),"")</f>
        <v/>
      </c>
      <c r="T19" s="207" t="s">
        <v>13326</v>
      </c>
      <c r="U19" s="206" t="str">
        <f>IF(OR('1.Project Details'!$B$26="Capral Mill (AP)",T19="Yes"),IF(AD19="","",IF(AD19&lt;0,"Minfin",IF(AD19&lt;80,"Non-bulk","Bulk"))),"")</f>
        <v/>
      </c>
      <c r="V19" s="63" t="str">
        <f>IFERROR(VLOOKUP(C19,Table5[],11,FALSE),"")</f>
        <v/>
      </c>
      <c r="W19" s="104" t="str">
        <f>IFERROR(IF(X19="Yes",VLOOKUP(C19,Table5[#All],12,FALSE) &amp; IF(OR(Y19&gt;5,Z19&gt;25)," Weight",""),""),"")</f>
        <v/>
      </c>
      <c r="X19" s="104" t="s">
        <v>21026</v>
      </c>
      <c r="Y19" s="19" t="str">
        <f>IFERROR(VLOOKUP(C19,Table5[],4,FALSE),"")</f>
        <v/>
      </c>
      <c r="Z19" s="19" t="str">
        <f t="shared" si="18"/>
        <v/>
      </c>
      <c r="AA19" s="19" t="str">
        <f t="shared" si="19"/>
        <v/>
      </c>
      <c r="AB19" s="19" t="str">
        <f>IFERROR(VLOOKUP(C19,Table5[],5,FALSE),"")</f>
        <v/>
      </c>
      <c r="AC19" s="19" t="str">
        <f t="shared" si="20"/>
        <v/>
      </c>
      <c r="AD19" s="19" t="str">
        <f t="shared" si="21"/>
        <v/>
      </c>
      <c r="AE19" s="19" t="str">
        <f>IFERROR(VLOOKUP(C19,Table5[],6,FALSE),"")</f>
        <v/>
      </c>
      <c r="AF19" s="19" t="str">
        <f t="shared" si="22"/>
        <v/>
      </c>
      <c r="AG19" s="19" t="str">
        <f t="shared" si="23"/>
        <v/>
      </c>
      <c r="AH19" s="142" t="str" cm="1">
        <f t="array" ref="AH19">IFERROR(IF(AV19=3,IF(Y19&lt;0.5,1*Z19*2.5,0),IF(P19="PLS",VLOOKUP(C19,Table_TB_Cost[],11,FALSE)/VLOOKUP(C19,Table_TB_Cost[],3,FALSE)*'2.Quote'!H19,IF(P19="PDB",_xlfn.IFS(tb_calc_type="Margin",(((Z19*'Pricing Matrix'!$F$4)+(H19*'Pricing Matrix'!$F$5))/(1-tb_calc_value)),tb_calc_type="List less Discount",(((Z19*(VLOOKUP(LEFT(VLOOKUP(C19,Table5[],10,FALSE),2),TB_MPG,2,FALSE)))+(H19*'Pricing Matrix'!$F$5*3))*(1-tb_calc_value))),(Z19*'3.Edit Pricing'!$B$33)))),"")</f>
        <v/>
      </c>
      <c r="AI19" s="142">
        <f>IF(AV19=1,Z19*'3.Edit Pricing'!$G$33,IF(AV19=2,Z19*'3.Edit Pricing'!$H$33,IF(AV19=3,Z19*'3.Edit Pricing'!$I$33,0)))</f>
        <v>0</v>
      </c>
      <c r="AJ19" s="142" t="str">
        <f t="shared" si="24"/>
        <v/>
      </c>
      <c r="AK19" s="92" t="str">
        <f t="shared" si="25"/>
        <v/>
      </c>
      <c r="AL19" s="92" t="str">
        <f t="shared" si="26"/>
        <v/>
      </c>
      <c r="AM19" s="92" t="str" cm="1">
        <f t="array" ref="AM19">IFERROR(_xlfn.IFS(P19="PLS",AL19-(VLOOKUP(C19,Table_TB_Cost[],10,FALSE)/VLOOKUP(C19,Table_TB_Cost[],3,FALSE)*G19*H19),P19="PDB",AL19-((Z19*'Pricing Matrix'!$F$4)+(H19*'Pricing Matrix'!$F$5))*G19),"")</f>
        <v/>
      </c>
      <c r="AN19" s="92" t="str">
        <f>IFERROR(IF(OR(P19="PLS",P19="PDB"),0,IF(AV19=3,(AI19*G19)-(AA19*'Pricing Matrix'!$B$5),(AI19*G19)+(AA19*('3.Edit Pricing'!$B$33-'Pricing Matrix'!$B$5)))),"")</f>
        <v/>
      </c>
      <c r="AO19" s="142" t="str">
        <f>IF(Y19="","",IF(AND(NOT('1.Project Details'!$E$33="No"), BF19&gt;0),'3.Edit Pricing'!$B$57,IF('1.Project Details'!$B$24="Mill Finish",0,IF('2.Quote'!$L19="Yes",0,IF(U19="Bulk",FinBulk_Cost_Price,IF(OR(U19="Non-bulk",U19="Minfin"),FinNonBulk_Cost_Price,Fin_Cost_Price))))))</f>
        <v/>
      </c>
      <c r="AP19" s="142" t="str" cm="1">
        <f t="array" ref="AP19">IF(Y19="","",_xlfn.IFS(AND(BF19&gt;0,NOT('1.Project Details'!$E$33="No")),'3.Edit Pricing'!$B$58,'1.Project Details'!$B$24="Mill Finish",0,'1.Project Details'!$B$24="",0,'2.Quote'!$L19="Yes",0,U19="Bulk",FinBulk_Sell_Price,U19="Non-bulk",FinNonBulk_Sell_Price,U19="Minfin",FinNonBulk_Sell_Price,Y19&lt;&gt;"",Fin_Sell_Price))</f>
        <v/>
      </c>
      <c r="AQ19" s="142" t="str">
        <f>IFERROR(IF(Y19="","",IF(T19="Yes","Anodised Perimeter (AP)",'1.Project Details'!$B$33)),"")</f>
        <v/>
      </c>
      <c r="AR19" s="142" t="str">
        <f>IFERROR(IF($AQ19="Anodised Perimeter (AP)",IF(U19="Minfin",40,'2.Quote'!AD19)*AO19,AG19*AO19),"")</f>
        <v/>
      </c>
      <c r="AS19" s="142" t="str">
        <f t="shared" si="27"/>
        <v/>
      </c>
      <c r="AT19" s="142" t="str">
        <f t="shared" si="28"/>
        <v/>
      </c>
      <c r="AU19" s="170" t="str">
        <f>IFERROR(VLOOKUP(C19,DATA!$A:$K,8,FALSE),"")</f>
        <v/>
      </c>
      <c r="AV19" s="124" t="str">
        <f>IFERROR(VLOOKUP(AU19,'5.Edit_PH_IP'!$B:$D,3,FALSE),"")</f>
        <v/>
      </c>
      <c r="AW19" s="124" t="str">
        <f>IFERROR(VLOOKUP(Q19,DATA_EDGE!A:C,3,FALSE),"")</f>
        <v/>
      </c>
      <c r="AX19" s="124" t="str">
        <f t="shared" si="29"/>
        <v/>
      </c>
      <c r="AY19" s="124" t="str">
        <f t="shared" si="14"/>
        <v/>
      </c>
      <c r="AZ19" s="124" t="str">
        <f t="shared" si="15"/>
        <v/>
      </c>
      <c r="BA19" s="255"/>
      <c r="BB19" s="252">
        <f t="shared" si="30"/>
        <v>0</v>
      </c>
      <c r="BC19" s="255"/>
      <c r="BD19" s="252">
        <f t="shared" si="31"/>
        <v>0</v>
      </c>
      <c r="BE19" s="20">
        <f t="shared" si="16"/>
        <v>0</v>
      </c>
      <c r="BF19" s="124">
        <f t="shared" si="17"/>
        <v>0</v>
      </c>
    </row>
    <row r="20" spans="1:58" x14ac:dyDescent="0.25">
      <c r="A20" s="94"/>
      <c r="B20" s="18">
        <v>9</v>
      </c>
      <c r="C20" s="31"/>
      <c r="D20" s="19" t="str">
        <f>IFERROR(IF(OR(P20="PDB",P20="PLS"),"*","") &amp; VLOOKUP(C20,Table5[],2,FALSE),"") &amp; IF(L20="Yes"," **MILL FINISH**",)</f>
        <v/>
      </c>
      <c r="E20" s="124" t="str">
        <f t="shared" si="0"/>
        <v/>
      </c>
      <c r="F20" s="124" t="str">
        <f t="shared" si="1"/>
        <v/>
      </c>
      <c r="G20" s="135"/>
      <c r="H20" s="135"/>
      <c r="I20" s="20" t="str">
        <f t="shared" si="2"/>
        <v/>
      </c>
      <c r="J20" s="22" t="str">
        <f t="shared" si="3"/>
        <v/>
      </c>
      <c r="K20" s="236" t="str">
        <f t="shared" si="4"/>
        <v/>
      </c>
      <c r="L20" s="140" t="s">
        <v>13326</v>
      </c>
      <c r="M20" s="96" t="str">
        <f>IF(C20="","",IF(AND(BF20&gt;0,NOT('1.Project Details'!$E$33="No")),VLOOKUP('1.Project Details'!$E$33,Threshold_Code,2,FALSE),IF(L20="No",SAP_Colour_Code,"NON")))</f>
        <v/>
      </c>
      <c r="N20" s="141">
        <v>6060</v>
      </c>
      <c r="O20" s="140" t="s">
        <v>19270</v>
      </c>
      <c r="P20" s="96" t="str">
        <f>IFERROR(IF(LEFT(AX20,1)="7","PDB",VLOOKUP(C20,Table5[],13,FALSE)),"")</f>
        <v/>
      </c>
      <c r="Q20" s="239"/>
      <c r="R20" s="96" t="str">
        <f>IFERROR(IF(LEFT(AX20,1)="7",VLOOKUP(LEFT(Q20,5),DATA_EDGE!A:C,3,FALSE),VLOOKUP(Q20,DATA_EDGE!A:C,3,FALSE)),"")</f>
        <v/>
      </c>
      <c r="S20" s="104" t="str">
        <f>IFERROR(IF(LEFT(VLOOKUP(C20,Table5[],7,FALSE),3)="AE3",VLOOKUP(C20,Table_TB_Cost[],3,FALSE),""),"")</f>
        <v/>
      </c>
      <c r="T20" s="207" t="s">
        <v>13326</v>
      </c>
      <c r="U20" s="206" t="str">
        <f>IF(OR('1.Project Details'!$B$26="Capral Mill (AP)",T20="Yes"),IF(AD20="","",IF(AD20&lt;0,"Minfin",IF(AD20&lt;80,"Non-bulk","Bulk"))),"")</f>
        <v/>
      </c>
      <c r="V20" s="63" t="str">
        <f>IFERROR(VLOOKUP(C20,Table5[],11,FALSE),"")</f>
        <v/>
      </c>
      <c r="W20" s="104" t="str">
        <f>IFERROR(IF(X20="Yes",VLOOKUP(C20,Table5[#All],12,FALSE) &amp; IF(OR(Y20&gt;5,Z20&gt;25)," Weight",""),""),"")</f>
        <v/>
      </c>
      <c r="X20" s="104" t="s">
        <v>21026</v>
      </c>
      <c r="Y20" s="19" t="str">
        <f>IFERROR(VLOOKUP(C20,Table5[],4,FALSE),"")</f>
        <v/>
      </c>
      <c r="Z20" s="19" t="str">
        <f t="shared" si="18"/>
        <v/>
      </c>
      <c r="AA20" s="19" t="str">
        <f t="shared" si="19"/>
        <v/>
      </c>
      <c r="AB20" s="19" t="str">
        <f>IFERROR(VLOOKUP(C20,Table5[],5,FALSE),"")</f>
        <v/>
      </c>
      <c r="AC20" s="19" t="str">
        <f t="shared" si="20"/>
        <v/>
      </c>
      <c r="AD20" s="19" t="str">
        <f t="shared" si="21"/>
        <v/>
      </c>
      <c r="AE20" s="19" t="str">
        <f>IFERROR(VLOOKUP(C20,Table5[],6,FALSE),"")</f>
        <v/>
      </c>
      <c r="AF20" s="19" t="str">
        <f t="shared" si="22"/>
        <v/>
      </c>
      <c r="AG20" s="19" t="str">
        <f t="shared" si="23"/>
        <v/>
      </c>
      <c r="AH20" s="142" t="str" cm="1">
        <f t="array" ref="AH20">IFERROR(IF(AV20=3,IF(Y20&lt;0.5,1*Z20*2.5,0),IF(P20="PLS",VLOOKUP(C20,Table_TB_Cost[],11,FALSE)/VLOOKUP(C20,Table_TB_Cost[],3,FALSE)*'2.Quote'!H20,IF(P20="PDB",_xlfn.IFS(tb_calc_type="Margin",(((Z20*'Pricing Matrix'!$F$4)+(H20*'Pricing Matrix'!$F$5))/(1-tb_calc_value)),tb_calc_type="List less Discount",(((Z20*(VLOOKUP(LEFT(VLOOKUP(C20,Table5[],10,FALSE),2),TB_MPG,2,FALSE)))+(H20*'Pricing Matrix'!$F$5*3))*(1-tb_calc_value))),(Z20*'3.Edit Pricing'!$B$33)))),"")</f>
        <v/>
      </c>
      <c r="AI20" s="142">
        <f>IF(AV20=1,Z20*'3.Edit Pricing'!$G$33,IF(AV20=2,Z20*'3.Edit Pricing'!$H$33,IF(AV20=3,Z20*'3.Edit Pricing'!$I$33,0)))</f>
        <v>0</v>
      </c>
      <c r="AJ20" s="142" t="str">
        <f t="shared" si="24"/>
        <v/>
      </c>
      <c r="AK20" s="92" t="str">
        <f t="shared" si="25"/>
        <v/>
      </c>
      <c r="AL20" s="92" t="str">
        <f t="shared" si="26"/>
        <v/>
      </c>
      <c r="AM20" s="92" t="str" cm="1">
        <f t="array" ref="AM20">IFERROR(_xlfn.IFS(P20="PLS",AL20-(VLOOKUP(C20,Table_TB_Cost[],10,FALSE)/VLOOKUP(C20,Table_TB_Cost[],3,FALSE)*G20*H20),P20="PDB",AL20-((Z20*'Pricing Matrix'!$F$4)+(H20*'Pricing Matrix'!$F$5))*G20),"")</f>
        <v/>
      </c>
      <c r="AN20" s="92" t="str">
        <f>IFERROR(IF(OR(P20="PLS",P20="PDB"),0,IF(AV20=3,(AI20*G20)-(AA20*'Pricing Matrix'!$B$5),(AI20*G20)+(AA20*('3.Edit Pricing'!$B$33-'Pricing Matrix'!$B$5)))),"")</f>
        <v/>
      </c>
      <c r="AO20" s="142" t="str">
        <f>IF(Y20="","",IF(AND(NOT('1.Project Details'!$E$33="No"), BF20&gt;0),'3.Edit Pricing'!$B$57,IF('1.Project Details'!$B$24="Mill Finish",0,IF('2.Quote'!$L20="Yes",0,IF(U20="Bulk",FinBulk_Cost_Price,IF(OR(U20="Non-bulk",U20="Minfin"),FinNonBulk_Cost_Price,Fin_Cost_Price))))))</f>
        <v/>
      </c>
      <c r="AP20" s="142" t="str" cm="1">
        <f t="array" ref="AP20">IF(Y20="","",_xlfn.IFS(AND(BF20&gt;0,NOT('1.Project Details'!$E$33="No")),'3.Edit Pricing'!$B$58,'1.Project Details'!$B$24="Mill Finish",0,'1.Project Details'!$B$24="",0,'2.Quote'!$L20="Yes",0,U20="Bulk",FinBulk_Sell_Price,U20="Non-bulk",FinNonBulk_Sell_Price,U20="Minfin",FinNonBulk_Sell_Price,Y20&lt;&gt;"",Fin_Sell_Price))</f>
        <v/>
      </c>
      <c r="AQ20" s="142" t="str">
        <f>IFERROR(IF(Y20="","",IF(T20="Yes","Anodised Perimeter (AP)",'1.Project Details'!$B$33)),"")</f>
        <v/>
      </c>
      <c r="AR20" s="142" t="str">
        <f>IFERROR(IF($AQ20="Anodised Perimeter (AP)",IF(U20="Minfin",40,'2.Quote'!AD20)*AO20,AG20*AO20),"")</f>
        <v/>
      </c>
      <c r="AS20" s="142" t="str">
        <f t="shared" si="27"/>
        <v/>
      </c>
      <c r="AT20" s="142" t="str">
        <f t="shared" si="28"/>
        <v/>
      </c>
      <c r="AU20" s="170" t="str">
        <f>IFERROR(VLOOKUP(C20,DATA!$A:$K,8,FALSE),"")</f>
        <v/>
      </c>
      <c r="AV20" s="124" t="str">
        <f>IFERROR(VLOOKUP(AU20,'5.Edit_PH_IP'!$B:$D,3,FALSE),"")</f>
        <v/>
      </c>
      <c r="AW20" s="124" t="str">
        <f>IFERROR(VLOOKUP(Q20,DATA_EDGE!A:C,3,FALSE),"")</f>
        <v/>
      </c>
      <c r="AX20" s="124" t="str">
        <f t="shared" si="29"/>
        <v/>
      </c>
      <c r="AY20" s="124" t="str">
        <f t="shared" si="14"/>
        <v/>
      </c>
      <c r="AZ20" s="124" t="str">
        <f t="shared" si="15"/>
        <v/>
      </c>
      <c r="BA20" s="255"/>
      <c r="BB20" s="252">
        <f t="shared" si="30"/>
        <v>0</v>
      </c>
      <c r="BC20" s="255"/>
      <c r="BD20" s="252">
        <f t="shared" si="31"/>
        <v>0</v>
      </c>
      <c r="BE20" s="20">
        <f t="shared" si="16"/>
        <v>0</v>
      </c>
      <c r="BF20" s="124">
        <f t="shared" si="17"/>
        <v>0</v>
      </c>
    </row>
    <row r="21" spans="1:58" x14ac:dyDescent="0.25">
      <c r="A21" s="94"/>
      <c r="B21" s="21">
        <v>10</v>
      </c>
      <c r="C21" s="31"/>
      <c r="D21" s="19" t="str">
        <f>IFERROR(IF(OR(P21="PDB",P21="PLS"),"*","") &amp; VLOOKUP(C21,Table5[],2,FALSE),"") &amp; IF(L21="Yes"," **MILL FINISH**",)</f>
        <v/>
      </c>
      <c r="E21" s="124" t="str">
        <f t="shared" si="0"/>
        <v/>
      </c>
      <c r="F21" s="124" t="str">
        <f t="shared" si="1"/>
        <v/>
      </c>
      <c r="G21" s="135"/>
      <c r="H21" s="135"/>
      <c r="I21" s="20" t="str">
        <f t="shared" si="2"/>
        <v/>
      </c>
      <c r="J21" s="22" t="str">
        <f t="shared" si="3"/>
        <v/>
      </c>
      <c r="K21" s="236" t="str">
        <f t="shared" si="4"/>
        <v/>
      </c>
      <c r="L21" s="140" t="s">
        <v>13326</v>
      </c>
      <c r="M21" s="96" t="str">
        <f>IF(C21="","",IF(AND(BF21&gt;0,NOT('1.Project Details'!$E$33="No")),VLOOKUP('1.Project Details'!$E$33,Threshold_Code,2,FALSE),IF(L21="No",SAP_Colour_Code,"NON")))</f>
        <v/>
      </c>
      <c r="N21" s="141">
        <v>6060</v>
      </c>
      <c r="O21" s="140" t="s">
        <v>19270</v>
      </c>
      <c r="P21" s="96" t="str">
        <f>IFERROR(IF(LEFT(AX21,1)="7","PDB",VLOOKUP(C21,Table5[],13,FALSE)),"")</f>
        <v/>
      </c>
      <c r="Q21" s="239"/>
      <c r="R21" s="96" t="str">
        <f>IFERROR(IF(LEFT(AX21,1)="7",VLOOKUP(LEFT(Q21,5),DATA_EDGE!A:C,3,FALSE),VLOOKUP(Q21,DATA_EDGE!A:C,3,FALSE)),"")</f>
        <v/>
      </c>
      <c r="S21" s="104" t="str">
        <f>IFERROR(IF(LEFT(VLOOKUP(C21,Table5[],7,FALSE),3)="AE3",VLOOKUP(C21,Table_TB_Cost[],3,FALSE),""),"")</f>
        <v/>
      </c>
      <c r="T21" s="207" t="s">
        <v>13326</v>
      </c>
      <c r="U21" s="206" t="str">
        <f>IF(OR('1.Project Details'!$B$26="Capral Mill (AP)",T21="Yes"),IF(AD21="","",IF(AD21&lt;0,"Minfin",IF(AD21&lt;80,"Non-bulk","Bulk"))),"")</f>
        <v/>
      </c>
      <c r="V21" s="63" t="str">
        <f>IFERROR(VLOOKUP(C21,Table5[],11,FALSE),"")</f>
        <v/>
      </c>
      <c r="W21" s="104" t="str">
        <f>IFERROR(IF(X21="Yes",VLOOKUP(C21,Table5[#All],12,FALSE) &amp; IF(OR(Y21&gt;5,Z21&gt;25)," Weight",""),""),"")</f>
        <v/>
      </c>
      <c r="X21" s="104" t="s">
        <v>21026</v>
      </c>
      <c r="Y21" s="19" t="str">
        <f>IFERROR(VLOOKUP(C21,Table5[],4,FALSE),"")</f>
        <v/>
      </c>
      <c r="Z21" s="19" t="str">
        <f t="shared" si="18"/>
        <v/>
      </c>
      <c r="AA21" s="19" t="str">
        <f t="shared" si="19"/>
        <v/>
      </c>
      <c r="AB21" s="19" t="str">
        <f>IFERROR(VLOOKUP(C21,Table5[],5,FALSE),"")</f>
        <v/>
      </c>
      <c r="AC21" s="19" t="str">
        <f t="shared" si="20"/>
        <v/>
      </c>
      <c r="AD21" s="19" t="str">
        <f t="shared" si="21"/>
        <v/>
      </c>
      <c r="AE21" s="19" t="str">
        <f>IFERROR(VLOOKUP(C21,Table5[],6,FALSE),"")</f>
        <v/>
      </c>
      <c r="AF21" s="19" t="str">
        <f t="shared" si="22"/>
        <v/>
      </c>
      <c r="AG21" s="19" t="str">
        <f t="shared" si="23"/>
        <v/>
      </c>
      <c r="AH21" s="142" t="str" cm="1">
        <f t="array" ref="AH21">IFERROR(IF(AV21=3,IF(Y21&lt;0.5,1*Z21*2.5,0),IF(P21="PLS",VLOOKUP(C21,Table_TB_Cost[],11,FALSE)/VLOOKUP(C21,Table_TB_Cost[],3,FALSE)*'2.Quote'!H21,IF(P21="PDB",_xlfn.IFS(tb_calc_type="Margin",(((Z21*'Pricing Matrix'!$F$4)+(H21*'Pricing Matrix'!$F$5))/(1-tb_calc_value)),tb_calc_type="List less Discount",(((Z21*(VLOOKUP(LEFT(VLOOKUP(C21,Table5[],10,FALSE),2),TB_MPG,2,FALSE)))+(H21*'Pricing Matrix'!$F$5*3))*(1-tb_calc_value))),(Z21*'3.Edit Pricing'!$B$33)))),"")</f>
        <v/>
      </c>
      <c r="AI21" s="142">
        <f>IF(AV21=1,Z21*'3.Edit Pricing'!$G$33,IF(AV21=2,Z21*'3.Edit Pricing'!$H$33,IF(AV21=3,Z21*'3.Edit Pricing'!$I$33,0)))</f>
        <v>0</v>
      </c>
      <c r="AJ21" s="142" t="str">
        <f t="shared" si="24"/>
        <v/>
      </c>
      <c r="AK21" s="92" t="str">
        <f t="shared" si="25"/>
        <v/>
      </c>
      <c r="AL21" s="92" t="str">
        <f t="shared" si="26"/>
        <v/>
      </c>
      <c r="AM21" s="92" t="str" cm="1">
        <f t="array" ref="AM21">IFERROR(_xlfn.IFS(P21="PLS",AL21-(VLOOKUP(C21,Table_TB_Cost[],10,FALSE)/VLOOKUP(C21,Table_TB_Cost[],3,FALSE)*G21*H21),P21="PDB",AL21-((Z21*'Pricing Matrix'!$F$4)+(H21*'Pricing Matrix'!$F$5))*G21),"")</f>
        <v/>
      </c>
      <c r="AN21" s="92" t="str">
        <f>IFERROR(IF(OR(P21="PLS",P21="PDB"),0,IF(AV21=3,(AI21*G21)-(AA21*'Pricing Matrix'!$B$5),(AI21*G21)+(AA21*('3.Edit Pricing'!$B$33-'Pricing Matrix'!$B$5)))),"")</f>
        <v/>
      </c>
      <c r="AO21" s="142" t="str">
        <f>IF(Y21="","",IF(AND(NOT('1.Project Details'!$E$33="No"), BF21&gt;0),'3.Edit Pricing'!$B$57,IF('1.Project Details'!$B$24="Mill Finish",0,IF('2.Quote'!$L21="Yes",0,IF(U21="Bulk",FinBulk_Cost_Price,IF(OR(U21="Non-bulk",U21="Minfin"),FinNonBulk_Cost_Price,Fin_Cost_Price))))))</f>
        <v/>
      </c>
      <c r="AP21" s="142" t="str" cm="1">
        <f t="array" ref="AP21">IF(Y21="","",_xlfn.IFS(AND(BF21&gt;0,NOT('1.Project Details'!$E$33="No")),'3.Edit Pricing'!$B$58,'1.Project Details'!$B$24="Mill Finish",0,'1.Project Details'!$B$24="",0,'2.Quote'!$L21="Yes",0,U21="Bulk",FinBulk_Sell_Price,U21="Non-bulk",FinNonBulk_Sell_Price,U21="Minfin",FinNonBulk_Sell_Price,Y21&lt;&gt;"",Fin_Sell_Price))</f>
        <v/>
      </c>
      <c r="AQ21" s="142" t="str">
        <f>IFERROR(IF(Y21="","",IF(T21="Yes","Anodised Perimeter (AP)",'1.Project Details'!$B$33)),"")</f>
        <v/>
      </c>
      <c r="AR21" s="142" t="str">
        <f>IFERROR(IF($AQ21="Anodised Perimeter (AP)",IF(U21="Minfin",40,'2.Quote'!AD21)*AO21,AG21*AO21),"")</f>
        <v/>
      </c>
      <c r="AS21" s="142" t="str">
        <f t="shared" si="27"/>
        <v/>
      </c>
      <c r="AT21" s="142" t="str">
        <f t="shared" si="28"/>
        <v/>
      </c>
      <c r="AU21" s="170" t="str">
        <f>IFERROR(VLOOKUP(C21,DATA!$A:$K,8,FALSE),"")</f>
        <v/>
      </c>
      <c r="AV21" s="124" t="str">
        <f>IFERROR(VLOOKUP(AU21,'5.Edit_PH_IP'!$B:$D,3,FALSE),"")</f>
        <v/>
      </c>
      <c r="AW21" s="124" t="str">
        <f>IFERROR(VLOOKUP(Q21,DATA_EDGE!A:C,3,FALSE),"")</f>
        <v/>
      </c>
      <c r="AX21" s="124" t="str">
        <f t="shared" si="29"/>
        <v/>
      </c>
      <c r="AY21" s="124" t="str">
        <f t="shared" si="14"/>
        <v/>
      </c>
      <c r="AZ21" s="124" t="str">
        <f t="shared" si="15"/>
        <v/>
      </c>
      <c r="BA21" s="255"/>
      <c r="BB21" s="252">
        <f t="shared" si="30"/>
        <v>0</v>
      </c>
      <c r="BC21" s="255"/>
      <c r="BD21" s="252">
        <f t="shared" si="31"/>
        <v>0</v>
      </c>
      <c r="BE21" s="20">
        <f t="shared" si="16"/>
        <v>0</v>
      </c>
      <c r="BF21" s="124">
        <f t="shared" si="17"/>
        <v>0</v>
      </c>
    </row>
    <row r="22" spans="1:58" x14ac:dyDescent="0.25">
      <c r="A22" s="94"/>
      <c r="B22" s="18">
        <v>11</v>
      </c>
      <c r="C22" s="31"/>
      <c r="D22" s="19" t="str">
        <f>IFERROR(IF(OR(P22="PDB",P22="PLS"),"*","") &amp; VLOOKUP(C22,Table5[],2,FALSE),"") &amp; IF(L22="Yes"," **MILL FINISH**",)</f>
        <v/>
      </c>
      <c r="E22" s="124" t="str">
        <f t="shared" si="0"/>
        <v/>
      </c>
      <c r="F22" s="124" t="str">
        <f t="shared" si="1"/>
        <v/>
      </c>
      <c r="G22" s="135"/>
      <c r="H22" s="135"/>
      <c r="I22" s="20" t="str">
        <f t="shared" si="2"/>
        <v/>
      </c>
      <c r="J22" s="22" t="str">
        <f t="shared" si="3"/>
        <v/>
      </c>
      <c r="K22" s="236" t="str">
        <f t="shared" si="4"/>
        <v/>
      </c>
      <c r="L22" s="140" t="s">
        <v>13326</v>
      </c>
      <c r="M22" s="96" t="str">
        <f>IF(C22="","",IF(AND(BF22&gt;0,NOT('1.Project Details'!$E$33="No")),VLOOKUP('1.Project Details'!$E$33,Threshold_Code,2,FALSE),IF(L22="No",SAP_Colour_Code,"NON")))</f>
        <v/>
      </c>
      <c r="N22" s="141">
        <v>6060</v>
      </c>
      <c r="O22" s="140" t="s">
        <v>19270</v>
      </c>
      <c r="P22" s="96" t="str">
        <f>IFERROR(IF(LEFT(AX22,1)="7","PDB",VLOOKUP(C22,Table5[],13,FALSE)),"")</f>
        <v/>
      </c>
      <c r="Q22" s="239"/>
      <c r="R22" s="96" t="str">
        <f>IFERROR(IF(LEFT(AX22,1)="7",VLOOKUP(LEFT(Q22,5),DATA_EDGE!A:C,3,FALSE),VLOOKUP(Q22,DATA_EDGE!A:C,3,FALSE)),"")</f>
        <v/>
      </c>
      <c r="S22" s="104" t="str">
        <f>IFERROR(IF(LEFT(VLOOKUP(C22,Table5[],7,FALSE),3)="AE3",VLOOKUP(C22,Table_TB_Cost[],3,FALSE),""),"")</f>
        <v/>
      </c>
      <c r="T22" s="207" t="s">
        <v>13326</v>
      </c>
      <c r="U22" s="206" t="str">
        <f>IF(OR('1.Project Details'!$B$26="Capral Mill (AP)",T22="Yes"),IF(AD22="","",IF(AD22&lt;0,"Minfin",IF(AD22&lt;80,"Non-bulk","Bulk"))),"")</f>
        <v/>
      </c>
      <c r="V22" s="63" t="str">
        <f>IFERROR(VLOOKUP(C22,Table5[],11,FALSE),"")</f>
        <v/>
      </c>
      <c r="W22" s="104" t="str">
        <f>IFERROR(IF(X22="Yes",VLOOKUP(C22,Table5[#All],12,FALSE) &amp; IF(OR(Y22&gt;5,Z22&gt;25)," Weight",""),""),"")</f>
        <v/>
      </c>
      <c r="X22" s="104" t="s">
        <v>21026</v>
      </c>
      <c r="Y22" s="19" t="str">
        <f>IFERROR(VLOOKUP(C22,Table5[],4,FALSE),"")</f>
        <v/>
      </c>
      <c r="Z22" s="19" t="str">
        <f t="shared" si="18"/>
        <v/>
      </c>
      <c r="AA22" s="19" t="str">
        <f t="shared" si="19"/>
        <v/>
      </c>
      <c r="AB22" s="19" t="str">
        <f>IFERROR(VLOOKUP(C22,Table5[],5,FALSE),"")</f>
        <v/>
      </c>
      <c r="AC22" s="19" t="str">
        <f t="shared" si="20"/>
        <v/>
      </c>
      <c r="AD22" s="19" t="str">
        <f t="shared" si="21"/>
        <v/>
      </c>
      <c r="AE22" s="19" t="str">
        <f>IFERROR(VLOOKUP(C22,Table5[],6,FALSE),"")</f>
        <v/>
      </c>
      <c r="AF22" s="19" t="str">
        <f t="shared" si="22"/>
        <v/>
      </c>
      <c r="AG22" s="19" t="str">
        <f t="shared" si="23"/>
        <v/>
      </c>
      <c r="AH22" s="142" t="str" cm="1">
        <f t="array" ref="AH22">IFERROR(IF(AV22=3,IF(Y22&lt;0.5,1*Z22*2.5,0),IF(P22="PLS",VLOOKUP(C22,Table_TB_Cost[],11,FALSE)/VLOOKUP(C22,Table_TB_Cost[],3,FALSE)*'2.Quote'!H22,IF(P22="PDB",_xlfn.IFS(tb_calc_type="Margin",(((Z22*'Pricing Matrix'!$F$4)+(H22*'Pricing Matrix'!$F$5))/(1-tb_calc_value)),tb_calc_type="List less Discount",(((Z22*(VLOOKUP(LEFT(VLOOKUP(C22,Table5[],10,FALSE),2),TB_MPG,2,FALSE)))+(H22*'Pricing Matrix'!$F$5*3))*(1-tb_calc_value))),(Z22*'3.Edit Pricing'!$B$33)))),"")</f>
        <v/>
      </c>
      <c r="AI22" s="142">
        <f>IF(AV22=1,Z22*'3.Edit Pricing'!$G$33,IF(AV22=2,Z22*'3.Edit Pricing'!$H$33,IF(AV22=3,Z22*'3.Edit Pricing'!$I$33,0)))</f>
        <v>0</v>
      </c>
      <c r="AJ22" s="142" t="str">
        <f t="shared" si="24"/>
        <v/>
      </c>
      <c r="AK22" s="92" t="str">
        <f t="shared" si="25"/>
        <v/>
      </c>
      <c r="AL22" s="92" t="str">
        <f t="shared" si="26"/>
        <v/>
      </c>
      <c r="AM22" s="92" t="str" cm="1">
        <f t="array" ref="AM22">IFERROR(_xlfn.IFS(P22="PLS",AL22-(VLOOKUP(C22,Table_TB_Cost[],10,FALSE)/VLOOKUP(C22,Table_TB_Cost[],3,FALSE)*G22*H22),P22="PDB",AL22-((Z22*'Pricing Matrix'!$F$4)+(H22*'Pricing Matrix'!$F$5))*G22),"")</f>
        <v/>
      </c>
      <c r="AN22" s="92" t="str">
        <f>IFERROR(IF(OR(P22="PLS",P22="PDB"),0,IF(AV22=3,(AI22*G22)-(AA22*'Pricing Matrix'!$B$5),(AI22*G22)+(AA22*('3.Edit Pricing'!$B$33-'Pricing Matrix'!$B$5)))),"")</f>
        <v/>
      </c>
      <c r="AO22" s="142" t="str">
        <f>IF(Y22="","",IF(AND(NOT('1.Project Details'!$E$33="No"), BF22&gt;0),'3.Edit Pricing'!$B$57,IF('1.Project Details'!$B$24="Mill Finish",0,IF('2.Quote'!$L22="Yes",0,IF(U22="Bulk",FinBulk_Cost_Price,IF(OR(U22="Non-bulk",U22="Minfin"),FinNonBulk_Cost_Price,Fin_Cost_Price))))))</f>
        <v/>
      </c>
      <c r="AP22" s="142" t="str" cm="1">
        <f t="array" ref="AP22">IF(Y22="","",_xlfn.IFS(AND(BF22&gt;0,NOT('1.Project Details'!$E$33="No")),'3.Edit Pricing'!$B$58,'1.Project Details'!$B$24="Mill Finish",0,'1.Project Details'!$B$24="",0,'2.Quote'!$L22="Yes",0,U22="Bulk",FinBulk_Sell_Price,U22="Non-bulk",FinNonBulk_Sell_Price,U22="Minfin",FinNonBulk_Sell_Price,Y22&lt;&gt;"",Fin_Sell_Price))</f>
        <v/>
      </c>
      <c r="AQ22" s="142" t="str">
        <f>IFERROR(IF(Y22="","",IF(T22="Yes","Anodised Perimeter (AP)",'1.Project Details'!$B$33)),"")</f>
        <v/>
      </c>
      <c r="AR22" s="142" t="str">
        <f>IFERROR(IF($AQ22="Anodised Perimeter (AP)",IF(U22="Minfin",40,'2.Quote'!AD22)*AO22,AG22*AO22),"")</f>
        <v/>
      </c>
      <c r="AS22" s="142" t="str">
        <f t="shared" si="27"/>
        <v/>
      </c>
      <c r="AT22" s="142" t="str">
        <f t="shared" si="28"/>
        <v/>
      </c>
      <c r="AU22" s="170" t="str">
        <f>IFERROR(VLOOKUP(C22,DATA!$A:$K,8,FALSE),"")</f>
        <v/>
      </c>
      <c r="AV22" s="124" t="str">
        <f>IFERROR(VLOOKUP(AU22,'5.Edit_PH_IP'!$B:$D,3,FALSE),"")</f>
        <v/>
      </c>
      <c r="AW22" s="124" t="str">
        <f>IFERROR(VLOOKUP(Q22,DATA_EDGE!A:C,3,FALSE),"")</f>
        <v/>
      </c>
      <c r="AX22" s="124" t="str">
        <f t="shared" si="29"/>
        <v/>
      </c>
      <c r="AY22" s="124" t="str">
        <f t="shared" si="14"/>
        <v/>
      </c>
      <c r="AZ22" s="124" t="str">
        <f t="shared" si="15"/>
        <v/>
      </c>
      <c r="BA22" s="255"/>
      <c r="BB22" s="252">
        <f t="shared" si="30"/>
        <v>0</v>
      </c>
      <c r="BC22" s="255"/>
      <c r="BD22" s="252">
        <f t="shared" si="31"/>
        <v>0</v>
      </c>
      <c r="BE22" s="20">
        <f t="shared" si="16"/>
        <v>0</v>
      </c>
      <c r="BF22" s="124">
        <f t="shared" si="17"/>
        <v>0</v>
      </c>
    </row>
    <row r="23" spans="1:58" x14ac:dyDescent="0.25">
      <c r="A23" s="94"/>
      <c r="B23" s="21">
        <v>12</v>
      </c>
      <c r="C23" s="31"/>
      <c r="D23" s="19" t="str">
        <f>IFERROR(IF(OR(P23="PDB",P23="PLS"),"*","") &amp; VLOOKUP(C23,Table5[],2,FALSE),"") &amp; IF(L23="Yes"," **MILL FINISH**",)</f>
        <v/>
      </c>
      <c r="E23" s="124" t="str">
        <f t="shared" si="0"/>
        <v/>
      </c>
      <c r="F23" s="124" t="str">
        <f t="shared" si="1"/>
        <v/>
      </c>
      <c r="G23" s="135"/>
      <c r="H23" s="135"/>
      <c r="I23" s="20" t="str">
        <f t="shared" si="2"/>
        <v/>
      </c>
      <c r="J23" s="22" t="str">
        <f t="shared" si="3"/>
        <v/>
      </c>
      <c r="K23" s="236" t="str">
        <f t="shared" si="4"/>
        <v/>
      </c>
      <c r="L23" s="140" t="s">
        <v>13326</v>
      </c>
      <c r="M23" s="96" t="str">
        <f>IF(C23="","",IF(AND(BF23&gt;0,NOT('1.Project Details'!$E$33="No")),VLOOKUP('1.Project Details'!$E$33,Threshold_Code,2,FALSE),IF(L23="No",SAP_Colour_Code,"NON")))</f>
        <v/>
      </c>
      <c r="N23" s="141">
        <v>6060</v>
      </c>
      <c r="O23" s="140" t="s">
        <v>19270</v>
      </c>
      <c r="P23" s="96" t="str">
        <f>IFERROR(IF(LEFT(AX23,1)="7","PDB",VLOOKUP(C23,Table5[],13,FALSE)),"")</f>
        <v/>
      </c>
      <c r="Q23" s="239"/>
      <c r="R23" s="96" t="str">
        <f>IFERROR(IF(LEFT(AX23,1)="7",VLOOKUP(LEFT(Q23,5),DATA_EDGE!A:C,3,FALSE),VLOOKUP(Q23,DATA_EDGE!A:C,3,FALSE)),"")</f>
        <v/>
      </c>
      <c r="S23" s="104" t="str">
        <f>IFERROR(IF(LEFT(VLOOKUP(C23,Table5[],7,FALSE),3)="AE3",VLOOKUP(C23,Table_TB_Cost[],3,FALSE),""),"")</f>
        <v/>
      </c>
      <c r="T23" s="207" t="s">
        <v>13326</v>
      </c>
      <c r="U23" s="206" t="str">
        <f>IF(OR('1.Project Details'!$B$26="Capral Mill (AP)",T23="Yes"),IF(AD23="","",IF(AD23&lt;0,"Minfin",IF(AD23&lt;80,"Non-bulk","Bulk"))),"")</f>
        <v/>
      </c>
      <c r="V23" s="63" t="str">
        <f>IFERROR(VLOOKUP(C23,Table5[],11,FALSE),"")</f>
        <v/>
      </c>
      <c r="W23" s="104" t="str">
        <f>IFERROR(IF(X23="Yes",VLOOKUP(C23,Table5[#All],12,FALSE) &amp; IF(OR(Y23&gt;5,Z23&gt;25)," Weight",""),""),"")</f>
        <v/>
      </c>
      <c r="X23" s="104" t="s">
        <v>21026</v>
      </c>
      <c r="Y23" s="19" t="str">
        <f>IFERROR(VLOOKUP(C23,Table5[],4,FALSE),"")</f>
        <v/>
      </c>
      <c r="Z23" s="19" t="str">
        <f t="shared" si="18"/>
        <v/>
      </c>
      <c r="AA23" s="19" t="str">
        <f t="shared" si="19"/>
        <v/>
      </c>
      <c r="AB23" s="19" t="str">
        <f>IFERROR(VLOOKUP(C23,Table5[],5,FALSE),"")</f>
        <v/>
      </c>
      <c r="AC23" s="19" t="str">
        <f t="shared" si="20"/>
        <v/>
      </c>
      <c r="AD23" s="19" t="str">
        <f t="shared" si="21"/>
        <v/>
      </c>
      <c r="AE23" s="19" t="str">
        <f>IFERROR(VLOOKUP(C23,Table5[],6,FALSE),"")</f>
        <v/>
      </c>
      <c r="AF23" s="19" t="str">
        <f t="shared" si="22"/>
        <v/>
      </c>
      <c r="AG23" s="19" t="str">
        <f t="shared" si="23"/>
        <v/>
      </c>
      <c r="AH23" s="142" t="str" cm="1">
        <f t="array" ref="AH23">IFERROR(IF(AV23=3,IF(Y23&lt;0.5,1*Z23*2.5,0),IF(P23="PLS",VLOOKUP(C23,Table_TB_Cost[],11,FALSE)/VLOOKUP(C23,Table_TB_Cost[],3,FALSE)*'2.Quote'!H23,IF(P23="PDB",_xlfn.IFS(tb_calc_type="Margin",(((Z23*'Pricing Matrix'!$F$4)+(H23*'Pricing Matrix'!$F$5))/(1-tb_calc_value)),tb_calc_type="List less Discount",(((Z23*(VLOOKUP(LEFT(VLOOKUP(C23,Table5[],10,FALSE),2),TB_MPG,2,FALSE)))+(H23*'Pricing Matrix'!$F$5*3))*(1-tb_calc_value))),(Z23*'3.Edit Pricing'!$B$33)))),"")</f>
        <v/>
      </c>
      <c r="AI23" s="142">
        <f>IF(AV23=1,Z23*'3.Edit Pricing'!$G$33,IF(AV23=2,Z23*'3.Edit Pricing'!$H$33,IF(AV23=3,Z23*'3.Edit Pricing'!$I$33,0)))</f>
        <v>0</v>
      </c>
      <c r="AJ23" s="142" t="str">
        <f t="shared" si="24"/>
        <v/>
      </c>
      <c r="AK23" s="92" t="str">
        <f t="shared" si="25"/>
        <v/>
      </c>
      <c r="AL23" s="92" t="str">
        <f t="shared" si="26"/>
        <v/>
      </c>
      <c r="AM23" s="92" t="str" cm="1">
        <f t="array" ref="AM23">IFERROR(_xlfn.IFS(P23="PLS",AL23-(VLOOKUP(C23,Table_TB_Cost[],10,FALSE)/VLOOKUP(C23,Table_TB_Cost[],3,FALSE)*G23*H23),P23="PDB",AL23-((Z23*'Pricing Matrix'!$F$4)+(H23*'Pricing Matrix'!$F$5))*G23),"")</f>
        <v/>
      </c>
      <c r="AN23" s="92" t="str">
        <f>IFERROR(IF(OR(P23="PLS",P23="PDB"),0,IF(AV23=3,(AI23*G23)-(AA23*'Pricing Matrix'!$B$5),(AI23*G23)+(AA23*('3.Edit Pricing'!$B$33-'Pricing Matrix'!$B$5)))),"")</f>
        <v/>
      </c>
      <c r="AO23" s="142" t="str">
        <f>IF(Y23="","",IF(AND(NOT('1.Project Details'!$E$33="No"), BF23&gt;0),'3.Edit Pricing'!$B$57,IF('1.Project Details'!$B$24="Mill Finish",0,IF('2.Quote'!$L23="Yes",0,IF(U23="Bulk",FinBulk_Cost_Price,IF(OR(U23="Non-bulk",U23="Minfin"),FinNonBulk_Cost_Price,Fin_Cost_Price))))))</f>
        <v/>
      </c>
      <c r="AP23" s="142" t="str" cm="1">
        <f t="array" ref="AP23">IF(Y23="","",_xlfn.IFS(AND(BF23&gt;0,NOT('1.Project Details'!$E$33="No")),'3.Edit Pricing'!$B$58,'1.Project Details'!$B$24="Mill Finish",0,'1.Project Details'!$B$24="",0,'2.Quote'!$L23="Yes",0,U23="Bulk",FinBulk_Sell_Price,U23="Non-bulk",FinNonBulk_Sell_Price,U23="Minfin",FinNonBulk_Sell_Price,Y23&lt;&gt;"",Fin_Sell_Price))</f>
        <v/>
      </c>
      <c r="AQ23" s="142" t="str">
        <f>IFERROR(IF(Y23="","",IF(T23="Yes","Anodised Perimeter (AP)",'1.Project Details'!$B$33)),"")</f>
        <v/>
      </c>
      <c r="AR23" s="142" t="str">
        <f>IFERROR(IF($AQ23="Anodised Perimeter (AP)",IF(U23="Minfin",40,'2.Quote'!AD23)*AO23,AG23*AO23),"")</f>
        <v/>
      </c>
      <c r="AS23" s="142" t="str">
        <f t="shared" si="27"/>
        <v/>
      </c>
      <c r="AT23" s="142" t="str">
        <f t="shared" si="28"/>
        <v/>
      </c>
      <c r="AU23" s="170" t="str">
        <f>IFERROR(VLOOKUP(C23,DATA!$A:$K,8,FALSE),"")</f>
        <v/>
      </c>
      <c r="AV23" s="124" t="str">
        <f>IFERROR(VLOOKUP(AU23,'5.Edit_PH_IP'!$B:$D,3,FALSE),"")</f>
        <v/>
      </c>
      <c r="AW23" s="124" t="str">
        <f>IFERROR(VLOOKUP(Q23,DATA_EDGE!A:C,3,FALSE),"")</f>
        <v/>
      </c>
      <c r="AX23" s="124" t="str">
        <f t="shared" si="29"/>
        <v/>
      </c>
      <c r="AY23" s="124" t="str">
        <f t="shared" si="14"/>
        <v/>
      </c>
      <c r="AZ23" s="124" t="str">
        <f t="shared" si="15"/>
        <v/>
      </c>
      <c r="BA23" s="255"/>
      <c r="BB23" s="252">
        <f t="shared" si="30"/>
        <v>0</v>
      </c>
      <c r="BC23" s="255"/>
      <c r="BD23" s="252">
        <f t="shared" si="31"/>
        <v>0</v>
      </c>
      <c r="BE23" s="20">
        <f t="shared" si="16"/>
        <v>0</v>
      </c>
      <c r="BF23" s="124">
        <f t="shared" si="17"/>
        <v>0</v>
      </c>
    </row>
    <row r="24" spans="1:58" x14ac:dyDescent="0.25">
      <c r="A24" s="94"/>
      <c r="B24" s="18">
        <v>13</v>
      </c>
      <c r="C24" s="31"/>
      <c r="D24" s="19" t="str">
        <f>IFERROR(IF(OR(P24="PDB",P24="PLS"),"*","") &amp; VLOOKUP(C24,Table5[],2,FALSE),"") &amp; IF(L24="Yes"," **MILL FINISH**",)</f>
        <v/>
      </c>
      <c r="E24" s="124" t="str">
        <f t="shared" si="0"/>
        <v/>
      </c>
      <c r="F24" s="124" t="str">
        <f t="shared" si="1"/>
        <v/>
      </c>
      <c r="G24" s="135"/>
      <c r="H24" s="135"/>
      <c r="I24" s="20" t="str">
        <f t="shared" si="2"/>
        <v/>
      </c>
      <c r="J24" s="22" t="str">
        <f t="shared" si="3"/>
        <v/>
      </c>
      <c r="K24" s="236" t="str">
        <f t="shared" si="4"/>
        <v/>
      </c>
      <c r="L24" s="140" t="s">
        <v>13326</v>
      </c>
      <c r="M24" s="96" t="str">
        <f>IF(C24="","",IF(AND(BF24&gt;0,NOT('1.Project Details'!$E$33="No")),VLOOKUP('1.Project Details'!$E$33,Threshold_Code,2,FALSE),IF(L24="No",SAP_Colour_Code,"NON")))</f>
        <v/>
      </c>
      <c r="N24" s="141">
        <v>6060</v>
      </c>
      <c r="O24" s="140" t="s">
        <v>19270</v>
      </c>
      <c r="P24" s="96" t="str">
        <f>IFERROR(IF(LEFT(AX24,1)="7","PDB",VLOOKUP(C24,Table5[],13,FALSE)),"")</f>
        <v/>
      </c>
      <c r="Q24" s="239"/>
      <c r="R24" s="96" t="str">
        <f>IFERROR(IF(LEFT(AX24,1)="7",VLOOKUP(LEFT(Q24,5),DATA_EDGE!A:C,3,FALSE),VLOOKUP(Q24,DATA_EDGE!A:C,3,FALSE)),"")</f>
        <v/>
      </c>
      <c r="S24" s="104" t="str">
        <f>IFERROR(IF(LEFT(VLOOKUP(C24,Table5[],7,FALSE),3)="AE3",VLOOKUP(C24,Table_TB_Cost[],3,FALSE),""),"")</f>
        <v/>
      </c>
      <c r="T24" s="207" t="s">
        <v>13326</v>
      </c>
      <c r="U24" s="206" t="str">
        <f>IF(OR('1.Project Details'!$B$26="Capral Mill (AP)",T24="Yes"),IF(AD24="","",IF(AD24&lt;0,"Minfin",IF(AD24&lt;80,"Non-bulk","Bulk"))),"")</f>
        <v/>
      </c>
      <c r="V24" s="63" t="str">
        <f>IFERROR(VLOOKUP(C24,Table5[],11,FALSE),"")</f>
        <v/>
      </c>
      <c r="W24" s="104" t="str">
        <f>IFERROR(IF(X24="Yes",VLOOKUP(C24,Table5[#All],12,FALSE) &amp; IF(OR(Y24&gt;5,Z24&gt;25)," Weight",""),""),"")</f>
        <v/>
      </c>
      <c r="X24" s="104" t="s">
        <v>21026</v>
      </c>
      <c r="Y24" s="19" t="str">
        <f>IFERROR(VLOOKUP(C24,Table5[],4,FALSE),"")</f>
        <v/>
      </c>
      <c r="Z24" s="19" t="str">
        <f t="shared" si="18"/>
        <v/>
      </c>
      <c r="AA24" s="19" t="str">
        <f t="shared" si="19"/>
        <v/>
      </c>
      <c r="AB24" s="19" t="str">
        <f>IFERROR(VLOOKUP(C24,Table5[],5,FALSE),"")</f>
        <v/>
      </c>
      <c r="AC24" s="19" t="str">
        <f t="shared" si="20"/>
        <v/>
      </c>
      <c r="AD24" s="19" t="str">
        <f t="shared" si="21"/>
        <v/>
      </c>
      <c r="AE24" s="19" t="str">
        <f>IFERROR(VLOOKUP(C24,Table5[],6,FALSE),"")</f>
        <v/>
      </c>
      <c r="AF24" s="19" t="str">
        <f t="shared" si="22"/>
        <v/>
      </c>
      <c r="AG24" s="19" t="str">
        <f t="shared" si="23"/>
        <v/>
      </c>
      <c r="AH24" s="142" t="str" cm="1">
        <f t="array" ref="AH24">IFERROR(IF(AV24=3,IF(Y24&lt;0.5,1*Z24*2.5,0),IF(P24="PLS",VLOOKUP(C24,Table_TB_Cost[],11,FALSE)/VLOOKUP(C24,Table_TB_Cost[],3,FALSE)*'2.Quote'!H24,IF(P24="PDB",_xlfn.IFS(tb_calc_type="Margin",(((Z24*'Pricing Matrix'!$F$4)+(H24*'Pricing Matrix'!$F$5))/(1-tb_calc_value)),tb_calc_type="List less Discount",(((Z24*(VLOOKUP(LEFT(VLOOKUP(C24,Table5[],10,FALSE),2),TB_MPG,2,FALSE)))+(H24*'Pricing Matrix'!$F$5*3))*(1-tb_calc_value))),(Z24*'3.Edit Pricing'!$B$33)))),"")</f>
        <v/>
      </c>
      <c r="AI24" s="142">
        <f>IF(AV24=1,Z24*'3.Edit Pricing'!$G$33,IF(AV24=2,Z24*'3.Edit Pricing'!$H$33,IF(AV24=3,Z24*'3.Edit Pricing'!$I$33,0)))</f>
        <v>0</v>
      </c>
      <c r="AJ24" s="142" t="str">
        <f t="shared" si="24"/>
        <v/>
      </c>
      <c r="AK24" s="92" t="str">
        <f t="shared" si="25"/>
        <v/>
      </c>
      <c r="AL24" s="92" t="str">
        <f t="shared" si="26"/>
        <v/>
      </c>
      <c r="AM24" s="92" t="str" cm="1">
        <f t="array" ref="AM24">IFERROR(_xlfn.IFS(P24="PLS",AL24-(VLOOKUP(C24,Table_TB_Cost[],10,FALSE)/VLOOKUP(C24,Table_TB_Cost[],3,FALSE)*G24*H24),P24="PDB",AL24-((Z24*'Pricing Matrix'!$F$4)+(H24*'Pricing Matrix'!$F$5))*G24),"")</f>
        <v/>
      </c>
      <c r="AN24" s="92" t="str">
        <f>IFERROR(IF(OR(P24="PLS",P24="PDB"),0,IF(AV24=3,(AI24*G24)-(AA24*'Pricing Matrix'!$B$5),(AI24*G24)+(AA24*('3.Edit Pricing'!$B$33-'Pricing Matrix'!$B$5)))),"")</f>
        <v/>
      </c>
      <c r="AO24" s="142" t="str">
        <f>IF(Y24="","",IF(AND(NOT('1.Project Details'!$E$33="No"), BF24&gt;0),'3.Edit Pricing'!$B$57,IF('1.Project Details'!$B$24="Mill Finish",0,IF('2.Quote'!$L24="Yes",0,IF(U24="Bulk",FinBulk_Cost_Price,IF(OR(U24="Non-bulk",U24="Minfin"),FinNonBulk_Cost_Price,Fin_Cost_Price))))))</f>
        <v/>
      </c>
      <c r="AP24" s="142" t="str" cm="1">
        <f t="array" ref="AP24">IF(Y24="","",_xlfn.IFS(AND(BF24&gt;0,NOT('1.Project Details'!$E$33="No")),'3.Edit Pricing'!$B$58,'1.Project Details'!$B$24="Mill Finish",0,'1.Project Details'!$B$24="",0,'2.Quote'!$L24="Yes",0,U24="Bulk",FinBulk_Sell_Price,U24="Non-bulk",FinNonBulk_Sell_Price,U24="Minfin",FinNonBulk_Sell_Price,Y24&lt;&gt;"",Fin_Sell_Price))</f>
        <v/>
      </c>
      <c r="AQ24" s="142" t="str">
        <f>IFERROR(IF(Y24="","",IF(T24="Yes","Anodised Perimeter (AP)",'1.Project Details'!$B$33)),"")</f>
        <v/>
      </c>
      <c r="AR24" s="142" t="str">
        <f>IFERROR(IF($AQ24="Anodised Perimeter (AP)",IF(U24="Minfin",40,'2.Quote'!AD24)*AO24,AG24*AO24),"")</f>
        <v/>
      </c>
      <c r="AS24" s="142" t="str">
        <f t="shared" si="27"/>
        <v/>
      </c>
      <c r="AT24" s="142" t="str">
        <f t="shared" si="28"/>
        <v/>
      </c>
      <c r="AU24" s="170" t="str">
        <f>IFERROR(VLOOKUP(C24,DATA!$A:$K,8,FALSE),"")</f>
        <v/>
      </c>
      <c r="AV24" s="124" t="str">
        <f>IFERROR(VLOOKUP(AU24,'5.Edit_PH_IP'!$B:$D,3,FALSE),"")</f>
        <v/>
      </c>
      <c r="AW24" s="124" t="str">
        <f>IFERROR(VLOOKUP(Q24,DATA_EDGE!A:C,3,FALSE),"")</f>
        <v/>
      </c>
      <c r="AX24" s="124" t="str">
        <f t="shared" si="29"/>
        <v/>
      </c>
      <c r="AY24" s="124" t="str">
        <f t="shared" si="14"/>
        <v/>
      </c>
      <c r="AZ24" s="124" t="str">
        <f t="shared" si="15"/>
        <v/>
      </c>
      <c r="BA24" s="255"/>
      <c r="BB24" s="252">
        <f t="shared" si="30"/>
        <v>0</v>
      </c>
      <c r="BC24" s="255"/>
      <c r="BD24" s="252">
        <f t="shared" si="31"/>
        <v>0</v>
      </c>
      <c r="BE24" s="20">
        <f t="shared" si="16"/>
        <v>0</v>
      </c>
      <c r="BF24" s="124">
        <f t="shared" si="17"/>
        <v>0</v>
      </c>
    </row>
    <row r="25" spans="1:58" x14ac:dyDescent="0.25">
      <c r="A25" s="94"/>
      <c r="B25" s="21">
        <v>14</v>
      </c>
      <c r="C25" s="31"/>
      <c r="D25" s="19" t="str">
        <f>IFERROR(IF(OR(P25="PDB",P25="PLS"),"*","") &amp; VLOOKUP(C25,Table5[],2,FALSE),"") &amp; IF(L25="Yes"," **MILL FINISH**",)</f>
        <v/>
      </c>
      <c r="E25" s="124" t="str">
        <f t="shared" si="0"/>
        <v/>
      </c>
      <c r="F25" s="124" t="str">
        <f t="shared" si="1"/>
        <v/>
      </c>
      <c r="G25" s="135"/>
      <c r="H25" s="135"/>
      <c r="I25" s="20" t="str">
        <f t="shared" si="2"/>
        <v/>
      </c>
      <c r="J25" s="22" t="str">
        <f t="shared" si="3"/>
        <v/>
      </c>
      <c r="K25" s="236" t="str">
        <f t="shared" si="4"/>
        <v/>
      </c>
      <c r="L25" s="140" t="s">
        <v>13326</v>
      </c>
      <c r="M25" s="96" t="str">
        <f>IF(C25="","",IF(AND(BF25&gt;0,NOT('1.Project Details'!$E$33="No")),VLOOKUP('1.Project Details'!$E$33,Threshold_Code,2,FALSE),IF(L25="No",SAP_Colour_Code,"NON")))</f>
        <v/>
      </c>
      <c r="N25" s="141">
        <v>6060</v>
      </c>
      <c r="O25" s="140" t="s">
        <v>19270</v>
      </c>
      <c r="P25" s="96" t="str">
        <f>IFERROR(IF(LEFT(AX25,1)="7","PDB",VLOOKUP(C25,Table5[],13,FALSE)),"")</f>
        <v/>
      </c>
      <c r="Q25" s="239"/>
      <c r="R25" s="96" t="str">
        <f>IFERROR(IF(LEFT(AX25,1)="7",VLOOKUP(LEFT(Q25,5),DATA_EDGE!A:C,3,FALSE),VLOOKUP(Q25,DATA_EDGE!A:C,3,FALSE)),"")</f>
        <v/>
      </c>
      <c r="S25" s="104" t="str">
        <f>IFERROR(IF(LEFT(VLOOKUP(C25,Table5[],7,FALSE),3)="AE3",VLOOKUP(C25,Table_TB_Cost[],3,FALSE),""),"")</f>
        <v/>
      </c>
      <c r="T25" s="207" t="s">
        <v>13326</v>
      </c>
      <c r="U25" s="206" t="str">
        <f>IF(OR('1.Project Details'!$B$26="Capral Mill (AP)",T25="Yes"),IF(AD25="","",IF(AD25&lt;0,"Minfin",IF(AD25&lt;80,"Non-bulk","Bulk"))),"")</f>
        <v/>
      </c>
      <c r="V25" s="63" t="str">
        <f>IFERROR(VLOOKUP(C25,Table5[],11,FALSE),"")</f>
        <v/>
      </c>
      <c r="W25" s="104" t="str">
        <f>IFERROR(IF(X25="Yes",VLOOKUP(C25,Table5[#All],12,FALSE) &amp; IF(OR(Y25&gt;5,Z25&gt;25)," Weight",""),""),"")</f>
        <v/>
      </c>
      <c r="X25" s="104" t="s">
        <v>21026</v>
      </c>
      <c r="Y25" s="19" t="str">
        <f>IFERROR(VLOOKUP(C25,Table5[],4,FALSE),"")</f>
        <v/>
      </c>
      <c r="Z25" s="19" t="str">
        <f t="shared" si="18"/>
        <v/>
      </c>
      <c r="AA25" s="19" t="str">
        <f t="shared" si="19"/>
        <v/>
      </c>
      <c r="AB25" s="19" t="str">
        <f>IFERROR(VLOOKUP(C25,Table5[],5,FALSE),"")</f>
        <v/>
      </c>
      <c r="AC25" s="19" t="str">
        <f t="shared" si="20"/>
        <v/>
      </c>
      <c r="AD25" s="19" t="str">
        <f t="shared" si="21"/>
        <v/>
      </c>
      <c r="AE25" s="19" t="str">
        <f>IFERROR(VLOOKUP(C25,Table5[],6,FALSE),"")</f>
        <v/>
      </c>
      <c r="AF25" s="19" t="str">
        <f t="shared" si="22"/>
        <v/>
      </c>
      <c r="AG25" s="19" t="str">
        <f t="shared" si="23"/>
        <v/>
      </c>
      <c r="AH25" s="142" t="str" cm="1">
        <f t="array" ref="AH25">IFERROR(IF(AV25=3,IF(Y25&lt;0.5,1*Z25*2.5,0),IF(P25="PLS",VLOOKUP(C25,Table_TB_Cost[],11,FALSE)/VLOOKUP(C25,Table_TB_Cost[],3,FALSE)*'2.Quote'!H25,IF(P25="PDB",_xlfn.IFS(tb_calc_type="Margin",(((Z25*'Pricing Matrix'!$F$4)+(H25*'Pricing Matrix'!$F$5))/(1-tb_calc_value)),tb_calc_type="List less Discount",(((Z25*(VLOOKUP(LEFT(VLOOKUP(C25,Table5[],10,FALSE),2),TB_MPG,2,FALSE)))+(H25*'Pricing Matrix'!$F$5*3))*(1-tb_calc_value))),(Z25*'3.Edit Pricing'!$B$33)))),"")</f>
        <v/>
      </c>
      <c r="AI25" s="142">
        <f>IF(AV25=1,Z25*'3.Edit Pricing'!$G$33,IF(AV25=2,Z25*'3.Edit Pricing'!$H$33,IF(AV25=3,Z25*'3.Edit Pricing'!$I$33,0)))</f>
        <v>0</v>
      </c>
      <c r="AJ25" s="142" t="str">
        <f t="shared" si="24"/>
        <v/>
      </c>
      <c r="AK25" s="92" t="str">
        <f t="shared" si="25"/>
        <v/>
      </c>
      <c r="AL25" s="92" t="str">
        <f t="shared" si="26"/>
        <v/>
      </c>
      <c r="AM25" s="92" t="str" cm="1">
        <f t="array" ref="AM25">IFERROR(_xlfn.IFS(P25="PLS",AL25-(VLOOKUP(C25,Table_TB_Cost[],10,FALSE)/VLOOKUP(C25,Table_TB_Cost[],3,FALSE)*G25*H25),P25="PDB",AL25-((Z25*'Pricing Matrix'!$F$4)+(H25*'Pricing Matrix'!$F$5))*G25),"")</f>
        <v/>
      </c>
      <c r="AN25" s="92" t="str">
        <f>IFERROR(IF(OR(P25="PLS",P25="PDB"),0,IF(AV25=3,(AI25*G25)-(AA25*'Pricing Matrix'!$B$5),(AI25*G25)+(AA25*('3.Edit Pricing'!$B$33-'Pricing Matrix'!$B$5)))),"")</f>
        <v/>
      </c>
      <c r="AO25" s="142" t="str">
        <f>IF(Y25="","",IF(AND(NOT('1.Project Details'!$E$33="No"), BF25&gt;0),'3.Edit Pricing'!$B$57,IF('1.Project Details'!$B$24="Mill Finish",0,IF('2.Quote'!$L25="Yes",0,IF(U25="Bulk",FinBulk_Cost_Price,IF(OR(U25="Non-bulk",U25="Minfin"),FinNonBulk_Cost_Price,Fin_Cost_Price))))))</f>
        <v/>
      </c>
      <c r="AP25" s="142" t="str" cm="1">
        <f t="array" ref="AP25">IF(Y25="","",_xlfn.IFS(AND(BF25&gt;0,NOT('1.Project Details'!$E$33="No")),'3.Edit Pricing'!$B$58,'1.Project Details'!$B$24="Mill Finish",0,'1.Project Details'!$B$24="",0,'2.Quote'!$L25="Yes",0,U25="Bulk",FinBulk_Sell_Price,U25="Non-bulk",FinNonBulk_Sell_Price,U25="Minfin",FinNonBulk_Sell_Price,Y25&lt;&gt;"",Fin_Sell_Price))</f>
        <v/>
      </c>
      <c r="AQ25" s="142" t="str">
        <f>IFERROR(IF(Y25="","",IF(T25="Yes","Anodised Perimeter (AP)",'1.Project Details'!$B$33)),"")</f>
        <v/>
      </c>
      <c r="AR25" s="142" t="str">
        <f>IFERROR(IF($AQ25="Anodised Perimeter (AP)",IF(U25="Minfin",40,'2.Quote'!AD25)*AO25,AG25*AO25),"")</f>
        <v/>
      </c>
      <c r="AS25" s="142" t="str">
        <f t="shared" si="27"/>
        <v/>
      </c>
      <c r="AT25" s="142" t="str">
        <f t="shared" si="28"/>
        <v/>
      </c>
      <c r="AU25" s="170" t="str">
        <f>IFERROR(VLOOKUP(C25,DATA!$A:$K,8,FALSE),"")</f>
        <v/>
      </c>
      <c r="AV25" s="124" t="str">
        <f>IFERROR(VLOOKUP(AU25,'5.Edit_PH_IP'!$B:$D,3,FALSE),"")</f>
        <v/>
      </c>
      <c r="AW25" s="124" t="str">
        <f>IFERROR(VLOOKUP(Q25,DATA_EDGE!A:C,3,FALSE),"")</f>
        <v/>
      </c>
      <c r="AX25" s="124" t="str">
        <f t="shared" si="29"/>
        <v/>
      </c>
      <c r="AY25" s="124" t="str">
        <f t="shared" si="14"/>
        <v/>
      </c>
      <c r="AZ25" s="124" t="str">
        <f t="shared" si="15"/>
        <v/>
      </c>
      <c r="BA25" s="255"/>
      <c r="BB25" s="252">
        <f t="shared" si="30"/>
        <v>0</v>
      </c>
      <c r="BC25" s="255"/>
      <c r="BD25" s="252">
        <f t="shared" si="31"/>
        <v>0</v>
      </c>
      <c r="BE25" s="20">
        <f t="shared" si="16"/>
        <v>0</v>
      </c>
      <c r="BF25" s="124">
        <f t="shared" si="17"/>
        <v>0</v>
      </c>
    </row>
    <row r="26" spans="1:58" x14ac:dyDescent="0.25">
      <c r="A26" s="94"/>
      <c r="B26" s="18">
        <v>15</v>
      </c>
      <c r="C26" s="31"/>
      <c r="D26" s="19" t="str">
        <f>IFERROR(IF(OR(P26="PDB",P26="PLS"),"*","") &amp; VLOOKUP(C26,Table5[],2,FALSE),"") &amp; IF(L26="Yes"," **MILL FINISH**",)</f>
        <v/>
      </c>
      <c r="E26" s="124" t="str">
        <f t="shared" si="0"/>
        <v/>
      </c>
      <c r="F26" s="124" t="str">
        <f t="shared" si="1"/>
        <v/>
      </c>
      <c r="G26" s="135"/>
      <c r="H26" s="135"/>
      <c r="I26" s="20" t="str">
        <f t="shared" si="2"/>
        <v/>
      </c>
      <c r="J26" s="22" t="str">
        <f t="shared" si="3"/>
        <v/>
      </c>
      <c r="K26" s="236" t="str">
        <f t="shared" si="4"/>
        <v/>
      </c>
      <c r="L26" s="140" t="s">
        <v>13326</v>
      </c>
      <c r="M26" s="96" t="str">
        <f>IF(C26="","",IF(AND(BF26&gt;0,NOT('1.Project Details'!$E$33="No")),VLOOKUP('1.Project Details'!$E$33,Threshold_Code,2,FALSE),IF(L26="No",SAP_Colour_Code,"NON")))</f>
        <v/>
      </c>
      <c r="N26" s="141">
        <v>6060</v>
      </c>
      <c r="O26" s="140" t="s">
        <v>19270</v>
      </c>
      <c r="P26" s="96" t="str">
        <f>IFERROR(IF(LEFT(AX26,1)="7","PDB",VLOOKUP(C26,Table5[],13,FALSE)),"")</f>
        <v/>
      </c>
      <c r="Q26" s="239"/>
      <c r="R26" s="96" t="str">
        <f>IFERROR(IF(LEFT(AX26,1)="7",VLOOKUP(LEFT(Q26,5),DATA_EDGE!A:C,3,FALSE),VLOOKUP(Q26,DATA_EDGE!A:C,3,FALSE)),"")</f>
        <v/>
      </c>
      <c r="S26" s="104" t="str">
        <f>IFERROR(IF(LEFT(VLOOKUP(C26,Table5[],7,FALSE),3)="AE3",VLOOKUP(C26,Table_TB_Cost[],3,FALSE),""),"")</f>
        <v/>
      </c>
      <c r="T26" s="207" t="s">
        <v>13326</v>
      </c>
      <c r="U26" s="206" t="str">
        <f>IF(OR('1.Project Details'!$B$26="Capral Mill (AP)",T26="Yes"),IF(AD26="","",IF(AD26&lt;0,"Minfin",IF(AD26&lt;80,"Non-bulk","Bulk"))),"")</f>
        <v/>
      </c>
      <c r="V26" s="63" t="str">
        <f>IFERROR(VLOOKUP(C26,Table5[],11,FALSE),"")</f>
        <v/>
      </c>
      <c r="W26" s="104" t="str">
        <f>IFERROR(IF(X26="Yes",VLOOKUP(C26,Table5[#All],12,FALSE) &amp; IF(OR(Y26&gt;5,Z26&gt;25)," Weight",""),""),"")</f>
        <v/>
      </c>
      <c r="X26" s="104" t="s">
        <v>21026</v>
      </c>
      <c r="Y26" s="19" t="str">
        <f>IFERROR(VLOOKUP(C26,Table5[],4,FALSE),"")</f>
        <v/>
      </c>
      <c r="Z26" s="19" t="str">
        <f t="shared" si="18"/>
        <v/>
      </c>
      <c r="AA26" s="19" t="str">
        <f t="shared" si="19"/>
        <v/>
      </c>
      <c r="AB26" s="19" t="str">
        <f>IFERROR(VLOOKUP(C26,Table5[],5,FALSE),"")</f>
        <v/>
      </c>
      <c r="AC26" s="19" t="str">
        <f t="shared" si="20"/>
        <v/>
      </c>
      <c r="AD26" s="19" t="str">
        <f t="shared" si="21"/>
        <v/>
      </c>
      <c r="AE26" s="19" t="str">
        <f>IFERROR(VLOOKUP(C26,Table5[],6,FALSE),"")</f>
        <v/>
      </c>
      <c r="AF26" s="19" t="str">
        <f t="shared" si="22"/>
        <v/>
      </c>
      <c r="AG26" s="19" t="str">
        <f t="shared" si="23"/>
        <v/>
      </c>
      <c r="AH26" s="142" t="str" cm="1">
        <f t="array" ref="AH26">IFERROR(IF(AV26=3,IF(Y26&lt;0.5,1*Z26*2.5,0),IF(P26="PLS",VLOOKUP(C26,Table_TB_Cost[],11,FALSE)/VLOOKUP(C26,Table_TB_Cost[],3,FALSE)*'2.Quote'!H26,IF(P26="PDB",_xlfn.IFS(tb_calc_type="Margin",(((Z26*'Pricing Matrix'!$F$4)+(H26*'Pricing Matrix'!$F$5))/(1-tb_calc_value)),tb_calc_type="List less Discount",(((Z26*(VLOOKUP(LEFT(VLOOKUP(C26,Table5[],10,FALSE),2),TB_MPG,2,FALSE)))+(H26*'Pricing Matrix'!$F$5*3))*(1-tb_calc_value))),(Z26*'3.Edit Pricing'!$B$33)))),"")</f>
        <v/>
      </c>
      <c r="AI26" s="142">
        <f>IF(AV26=1,Z26*'3.Edit Pricing'!$G$33,IF(AV26=2,Z26*'3.Edit Pricing'!$H$33,IF(AV26=3,Z26*'3.Edit Pricing'!$I$33,0)))</f>
        <v>0</v>
      </c>
      <c r="AJ26" s="142" t="str">
        <f t="shared" si="24"/>
        <v/>
      </c>
      <c r="AK26" s="92" t="str">
        <f t="shared" si="25"/>
        <v/>
      </c>
      <c r="AL26" s="92" t="str">
        <f t="shared" si="26"/>
        <v/>
      </c>
      <c r="AM26" s="92" t="str" cm="1">
        <f t="array" ref="AM26">IFERROR(_xlfn.IFS(P26="PLS",AL26-(VLOOKUP(C26,Table_TB_Cost[],10,FALSE)/VLOOKUP(C26,Table_TB_Cost[],3,FALSE)*G26*H26),P26="PDB",AL26-((Z26*'Pricing Matrix'!$F$4)+(H26*'Pricing Matrix'!$F$5))*G26),"")</f>
        <v/>
      </c>
      <c r="AN26" s="92" t="str">
        <f>IFERROR(IF(OR(P26="PLS",P26="PDB"),0,IF(AV26=3,(AI26*G26)-(AA26*'Pricing Matrix'!$B$5),(AI26*G26)+(AA26*('3.Edit Pricing'!$B$33-'Pricing Matrix'!$B$5)))),"")</f>
        <v/>
      </c>
      <c r="AO26" s="142" t="str">
        <f>IF(Y26="","",IF(AND(NOT('1.Project Details'!$E$33="No"), BF26&gt;0),'3.Edit Pricing'!$B$57,IF('1.Project Details'!$B$24="Mill Finish",0,IF('2.Quote'!$L26="Yes",0,IF(U26="Bulk",FinBulk_Cost_Price,IF(OR(U26="Non-bulk",U26="Minfin"),FinNonBulk_Cost_Price,Fin_Cost_Price))))))</f>
        <v/>
      </c>
      <c r="AP26" s="142" t="str" cm="1">
        <f t="array" ref="AP26">IF(Y26="","",_xlfn.IFS(AND(BF26&gt;0,NOT('1.Project Details'!$E$33="No")),'3.Edit Pricing'!$B$58,'1.Project Details'!$B$24="Mill Finish",0,'1.Project Details'!$B$24="",0,'2.Quote'!$L26="Yes",0,U26="Bulk",FinBulk_Sell_Price,U26="Non-bulk",FinNonBulk_Sell_Price,U26="Minfin",FinNonBulk_Sell_Price,Y26&lt;&gt;"",Fin_Sell_Price))</f>
        <v/>
      </c>
      <c r="AQ26" s="142" t="str">
        <f>IFERROR(IF(Y26="","",IF(T26="Yes","Anodised Perimeter (AP)",'1.Project Details'!$B$33)),"")</f>
        <v/>
      </c>
      <c r="AR26" s="142" t="str">
        <f>IFERROR(IF($AQ26="Anodised Perimeter (AP)",IF(U26="Minfin",40,'2.Quote'!AD26)*AO26,AG26*AO26),"")</f>
        <v/>
      </c>
      <c r="AS26" s="142" t="str">
        <f t="shared" si="27"/>
        <v/>
      </c>
      <c r="AT26" s="142" t="str">
        <f t="shared" si="28"/>
        <v/>
      </c>
      <c r="AU26" s="170" t="str">
        <f>IFERROR(VLOOKUP(C26,DATA!$A:$K,8,FALSE),"")</f>
        <v/>
      </c>
      <c r="AV26" s="124" t="str">
        <f>IFERROR(VLOOKUP(AU26,'5.Edit_PH_IP'!$B:$D,3,FALSE),"")</f>
        <v/>
      </c>
      <c r="AW26" s="124" t="str">
        <f>IFERROR(VLOOKUP(Q26,DATA_EDGE!A:C,3,FALSE),"")</f>
        <v/>
      </c>
      <c r="AX26" s="124" t="str">
        <f t="shared" si="29"/>
        <v/>
      </c>
      <c r="AY26" s="124" t="str">
        <f t="shared" si="14"/>
        <v/>
      </c>
      <c r="AZ26" s="124" t="str">
        <f t="shared" si="15"/>
        <v/>
      </c>
      <c r="BA26" s="255"/>
      <c r="BB26" s="252">
        <f t="shared" si="30"/>
        <v>0</v>
      </c>
      <c r="BC26" s="255"/>
      <c r="BD26" s="252">
        <f t="shared" si="31"/>
        <v>0</v>
      </c>
      <c r="BE26" s="20">
        <f t="shared" si="16"/>
        <v>0</v>
      </c>
      <c r="BF26" s="124">
        <f t="shared" si="17"/>
        <v>0</v>
      </c>
    </row>
    <row r="27" spans="1:58" x14ac:dyDescent="0.25">
      <c r="A27" s="94"/>
      <c r="B27" s="21">
        <v>16</v>
      </c>
      <c r="C27" s="31"/>
      <c r="D27" s="19" t="str">
        <f>IFERROR(IF(OR(P27="PDB",P27="PLS"),"*","") &amp; VLOOKUP(C27,Table5[],2,FALSE),"") &amp; IF(L27="Yes"," **MILL FINISH**",)</f>
        <v/>
      </c>
      <c r="E27" s="124" t="str">
        <f t="shared" si="0"/>
        <v/>
      </c>
      <c r="F27" s="124" t="str">
        <f t="shared" si="1"/>
        <v/>
      </c>
      <c r="G27" s="135"/>
      <c r="H27" s="135"/>
      <c r="I27" s="20" t="str">
        <f t="shared" si="2"/>
        <v/>
      </c>
      <c r="J27" s="22" t="str">
        <f t="shared" si="3"/>
        <v/>
      </c>
      <c r="K27" s="236" t="str">
        <f t="shared" si="4"/>
        <v/>
      </c>
      <c r="L27" s="140" t="s">
        <v>13326</v>
      </c>
      <c r="M27" s="96" t="str">
        <f>IF(C27="","",IF(AND(BF27&gt;0,NOT('1.Project Details'!$E$33="No")),VLOOKUP('1.Project Details'!$E$33,Threshold_Code,2,FALSE),IF(L27="No",SAP_Colour_Code,"NON")))</f>
        <v/>
      </c>
      <c r="N27" s="141">
        <v>6060</v>
      </c>
      <c r="O27" s="140" t="s">
        <v>19270</v>
      </c>
      <c r="P27" s="96" t="str">
        <f>IFERROR(IF(LEFT(AX27,1)="7","PDB",VLOOKUP(C27,Table5[],13,FALSE)),"")</f>
        <v/>
      </c>
      <c r="Q27" s="239"/>
      <c r="R27" s="96" t="str">
        <f>IFERROR(IF(LEFT(AX27,1)="7",VLOOKUP(LEFT(Q27,5),DATA_EDGE!A:C,3,FALSE),VLOOKUP(Q27,DATA_EDGE!A:C,3,FALSE)),"")</f>
        <v/>
      </c>
      <c r="S27" s="104" t="str">
        <f>IFERROR(IF(LEFT(VLOOKUP(C27,Table5[],7,FALSE),3)="AE3",VLOOKUP(C27,Table_TB_Cost[],3,FALSE),""),"")</f>
        <v/>
      </c>
      <c r="T27" s="207" t="s">
        <v>13326</v>
      </c>
      <c r="U27" s="206" t="str">
        <f>IF(OR('1.Project Details'!$B$26="Capral Mill (AP)",T27="Yes"),IF(AD27="","",IF(AD27&lt;0,"Minfin",IF(AD27&lt;80,"Non-bulk","Bulk"))),"")</f>
        <v/>
      </c>
      <c r="V27" s="63" t="str">
        <f>IFERROR(VLOOKUP(C27,Table5[],11,FALSE),"")</f>
        <v/>
      </c>
      <c r="W27" s="104" t="str">
        <f>IFERROR(IF(X27="Yes",VLOOKUP(C27,Table5[#All],12,FALSE) &amp; IF(OR(Y27&gt;5,Z27&gt;25)," Weight",""),""),"")</f>
        <v/>
      </c>
      <c r="X27" s="104" t="s">
        <v>21026</v>
      </c>
      <c r="Y27" s="19" t="str">
        <f>IFERROR(VLOOKUP(C27,Table5[],4,FALSE),"")</f>
        <v/>
      </c>
      <c r="Z27" s="19" t="str">
        <f t="shared" si="18"/>
        <v/>
      </c>
      <c r="AA27" s="19" t="str">
        <f t="shared" si="19"/>
        <v/>
      </c>
      <c r="AB27" s="19" t="str">
        <f>IFERROR(VLOOKUP(C27,Table5[],5,FALSE),"")</f>
        <v/>
      </c>
      <c r="AC27" s="19" t="str">
        <f t="shared" si="20"/>
        <v/>
      </c>
      <c r="AD27" s="19" t="str">
        <f t="shared" si="21"/>
        <v/>
      </c>
      <c r="AE27" s="19" t="str">
        <f>IFERROR(VLOOKUP(C27,Table5[],6,FALSE),"")</f>
        <v/>
      </c>
      <c r="AF27" s="19" t="str">
        <f t="shared" si="22"/>
        <v/>
      </c>
      <c r="AG27" s="19" t="str">
        <f t="shared" si="23"/>
        <v/>
      </c>
      <c r="AH27" s="142" t="str" cm="1">
        <f t="array" ref="AH27">IFERROR(IF(AV27=3,IF(Y27&lt;0.5,1*Z27*2.5,0),IF(P27="PLS",VLOOKUP(C27,Table_TB_Cost[],11,FALSE)/VLOOKUP(C27,Table_TB_Cost[],3,FALSE)*'2.Quote'!H27,IF(P27="PDB",_xlfn.IFS(tb_calc_type="Margin",(((Z27*'Pricing Matrix'!$F$4)+(H27*'Pricing Matrix'!$F$5))/(1-tb_calc_value)),tb_calc_type="List less Discount",(((Z27*(VLOOKUP(LEFT(VLOOKUP(C27,Table5[],10,FALSE),2),TB_MPG,2,FALSE)))+(H27*'Pricing Matrix'!$F$5*3))*(1-tb_calc_value))),(Z27*'3.Edit Pricing'!$B$33)))),"")</f>
        <v/>
      </c>
      <c r="AI27" s="142">
        <f>IF(AV27=1,Z27*'3.Edit Pricing'!$G$33,IF(AV27=2,Z27*'3.Edit Pricing'!$H$33,IF(AV27=3,Z27*'3.Edit Pricing'!$I$33,0)))</f>
        <v>0</v>
      </c>
      <c r="AJ27" s="142" t="str">
        <f t="shared" si="24"/>
        <v/>
      </c>
      <c r="AK27" s="92" t="str">
        <f t="shared" si="25"/>
        <v/>
      </c>
      <c r="AL27" s="92" t="str">
        <f t="shared" si="26"/>
        <v/>
      </c>
      <c r="AM27" s="92" t="str" cm="1">
        <f t="array" ref="AM27">IFERROR(_xlfn.IFS(P27="PLS",AL27-(VLOOKUP(C27,Table_TB_Cost[],10,FALSE)/VLOOKUP(C27,Table_TB_Cost[],3,FALSE)*G27*H27),P27="PDB",AL27-((Z27*'Pricing Matrix'!$F$4)+(H27*'Pricing Matrix'!$F$5))*G27),"")</f>
        <v/>
      </c>
      <c r="AN27" s="92" t="str">
        <f>IFERROR(IF(OR(P27="PLS",P27="PDB"),0,IF(AV27=3,(AI27*G27)-(AA27*'Pricing Matrix'!$B$5),(AI27*G27)+(AA27*('3.Edit Pricing'!$B$33-'Pricing Matrix'!$B$5)))),"")</f>
        <v/>
      </c>
      <c r="AO27" s="142" t="str">
        <f>IF(Y27="","",IF(AND(NOT('1.Project Details'!$E$33="No"), BF27&gt;0),'3.Edit Pricing'!$B$57,IF('1.Project Details'!$B$24="Mill Finish",0,IF('2.Quote'!$L27="Yes",0,IF(U27="Bulk",FinBulk_Cost_Price,IF(OR(U27="Non-bulk",U27="Minfin"),FinNonBulk_Cost_Price,Fin_Cost_Price))))))</f>
        <v/>
      </c>
      <c r="AP27" s="142" t="str" cm="1">
        <f t="array" ref="AP27">IF(Y27="","",_xlfn.IFS(AND(BF27&gt;0,NOT('1.Project Details'!$E$33="No")),'3.Edit Pricing'!$B$58,'1.Project Details'!$B$24="Mill Finish",0,'1.Project Details'!$B$24="",0,'2.Quote'!$L27="Yes",0,U27="Bulk",FinBulk_Sell_Price,U27="Non-bulk",FinNonBulk_Sell_Price,U27="Minfin",FinNonBulk_Sell_Price,Y27&lt;&gt;"",Fin_Sell_Price))</f>
        <v/>
      </c>
      <c r="AQ27" s="142" t="str">
        <f>IFERROR(IF(Y27="","",IF(T27="Yes","Anodised Perimeter (AP)",'1.Project Details'!$B$33)),"")</f>
        <v/>
      </c>
      <c r="AR27" s="142" t="str">
        <f>IFERROR(IF($AQ27="Anodised Perimeter (AP)",IF(U27="Minfin",40,'2.Quote'!AD27)*AO27,AG27*AO27),"")</f>
        <v/>
      </c>
      <c r="AS27" s="142" t="str">
        <f t="shared" si="27"/>
        <v/>
      </c>
      <c r="AT27" s="142" t="str">
        <f t="shared" si="28"/>
        <v/>
      </c>
      <c r="AU27" s="170" t="str">
        <f>IFERROR(VLOOKUP(C27,DATA!$A:$K,8,FALSE),"")</f>
        <v/>
      </c>
      <c r="AV27" s="124" t="str">
        <f>IFERROR(VLOOKUP(AU27,'5.Edit_PH_IP'!$B:$D,3,FALSE),"")</f>
        <v/>
      </c>
      <c r="AW27" s="124" t="str">
        <f>IFERROR(VLOOKUP(Q27,DATA_EDGE!A:C,3,FALSE),"")</f>
        <v/>
      </c>
      <c r="AX27" s="124" t="str">
        <f t="shared" si="29"/>
        <v/>
      </c>
      <c r="AY27" s="124" t="str">
        <f t="shared" si="14"/>
        <v/>
      </c>
      <c r="AZ27" s="124" t="str">
        <f t="shared" si="15"/>
        <v/>
      </c>
      <c r="BA27" s="255"/>
      <c r="BB27" s="252">
        <f t="shared" si="30"/>
        <v>0</v>
      </c>
      <c r="BC27" s="255"/>
      <c r="BD27" s="252">
        <f t="shared" si="31"/>
        <v>0</v>
      </c>
      <c r="BE27" s="20">
        <f t="shared" si="16"/>
        <v>0</v>
      </c>
      <c r="BF27" s="124">
        <f t="shared" si="17"/>
        <v>0</v>
      </c>
    </row>
    <row r="28" spans="1:58" x14ac:dyDescent="0.25">
      <c r="A28" s="94"/>
      <c r="B28" s="18">
        <v>17</v>
      </c>
      <c r="C28" s="31"/>
      <c r="D28" s="19" t="str">
        <f>IFERROR(IF(OR(P28="PDB",P28="PLS"),"*","") &amp; VLOOKUP(C28,Table5[],2,FALSE),"") &amp; IF(L28="Yes"," **MILL FINISH**",)</f>
        <v/>
      </c>
      <c r="E28" s="124" t="str">
        <f t="shared" si="0"/>
        <v/>
      </c>
      <c r="F28" s="124" t="str">
        <f t="shared" si="1"/>
        <v/>
      </c>
      <c r="G28" s="135"/>
      <c r="H28" s="135"/>
      <c r="I28" s="20" t="str">
        <f t="shared" si="2"/>
        <v/>
      </c>
      <c r="J28" s="22" t="str">
        <f t="shared" si="3"/>
        <v/>
      </c>
      <c r="K28" s="236" t="str">
        <f t="shared" si="4"/>
        <v/>
      </c>
      <c r="L28" s="140" t="s">
        <v>13326</v>
      </c>
      <c r="M28" s="96" t="str">
        <f>IF(C28="","",IF(AND(BF28&gt;0,NOT('1.Project Details'!$E$33="No")),VLOOKUP('1.Project Details'!$E$33,Threshold_Code,2,FALSE),IF(L28="No",SAP_Colour_Code,"NON")))</f>
        <v/>
      </c>
      <c r="N28" s="141">
        <v>6060</v>
      </c>
      <c r="O28" s="140" t="s">
        <v>19270</v>
      </c>
      <c r="P28" s="96" t="str">
        <f>IFERROR(IF(LEFT(AX28,1)="7","PDB",VLOOKUP(C28,Table5[],13,FALSE)),"")</f>
        <v/>
      </c>
      <c r="Q28" s="239"/>
      <c r="R28" s="96" t="str">
        <f>IFERROR(IF(LEFT(AX28,1)="7",VLOOKUP(LEFT(Q28,5),DATA_EDGE!A:C,3,FALSE),VLOOKUP(Q28,DATA_EDGE!A:C,3,FALSE)),"")</f>
        <v/>
      </c>
      <c r="S28" s="104" t="str">
        <f>IFERROR(IF(LEFT(VLOOKUP(C28,Table5[],7,FALSE),3)="AE3",VLOOKUP(C28,Table_TB_Cost[],3,FALSE),""),"")</f>
        <v/>
      </c>
      <c r="T28" s="207" t="s">
        <v>13326</v>
      </c>
      <c r="U28" s="206" t="str">
        <f>IF(OR('1.Project Details'!$B$26="Capral Mill (AP)",T28="Yes"),IF(AD28="","",IF(AD28&lt;0,"Minfin",IF(AD28&lt;80,"Non-bulk","Bulk"))),"")</f>
        <v/>
      </c>
      <c r="V28" s="63" t="str">
        <f>IFERROR(VLOOKUP(C28,Table5[],11,FALSE),"")</f>
        <v/>
      </c>
      <c r="W28" s="104" t="str">
        <f>IFERROR(IF(X28="Yes",VLOOKUP(C28,Table5[#All],12,FALSE) &amp; IF(OR(Y28&gt;5,Z28&gt;25)," Weight",""),""),"")</f>
        <v/>
      </c>
      <c r="X28" s="104" t="s">
        <v>21026</v>
      </c>
      <c r="Y28" s="19" t="str">
        <f>IFERROR(VLOOKUP(C28,Table5[],4,FALSE),"")</f>
        <v/>
      </c>
      <c r="Z28" s="19" t="str">
        <f t="shared" si="18"/>
        <v/>
      </c>
      <c r="AA28" s="19" t="str">
        <f t="shared" si="19"/>
        <v/>
      </c>
      <c r="AB28" s="19" t="str">
        <f>IFERROR(VLOOKUP(C28,Table5[],5,FALSE),"")</f>
        <v/>
      </c>
      <c r="AC28" s="19" t="str">
        <f t="shared" si="20"/>
        <v/>
      </c>
      <c r="AD28" s="19" t="str">
        <f t="shared" si="21"/>
        <v/>
      </c>
      <c r="AE28" s="19" t="str">
        <f>IFERROR(VLOOKUP(C28,Table5[],6,FALSE),"")</f>
        <v/>
      </c>
      <c r="AF28" s="19" t="str">
        <f t="shared" si="22"/>
        <v/>
      </c>
      <c r="AG28" s="19" t="str">
        <f t="shared" si="23"/>
        <v/>
      </c>
      <c r="AH28" s="142" t="str" cm="1">
        <f t="array" ref="AH28">IFERROR(IF(AV28=3,IF(Y28&lt;0.5,1*Z28*2.5,0),IF(P28="PLS",VLOOKUP(C28,Table_TB_Cost[],11,FALSE)/VLOOKUP(C28,Table_TB_Cost[],3,FALSE)*'2.Quote'!H28,IF(P28="PDB",_xlfn.IFS(tb_calc_type="Margin",(((Z28*'Pricing Matrix'!$F$4)+(H28*'Pricing Matrix'!$F$5))/(1-tb_calc_value)),tb_calc_type="List less Discount",(((Z28*(VLOOKUP(LEFT(VLOOKUP(C28,Table5[],10,FALSE),2),TB_MPG,2,FALSE)))+(H28*'Pricing Matrix'!$F$5*3))*(1-tb_calc_value))),(Z28*'3.Edit Pricing'!$B$33)))),"")</f>
        <v/>
      </c>
      <c r="AI28" s="142">
        <f>IF(AV28=1,Z28*'3.Edit Pricing'!$G$33,IF(AV28=2,Z28*'3.Edit Pricing'!$H$33,IF(AV28=3,Z28*'3.Edit Pricing'!$I$33,0)))</f>
        <v>0</v>
      </c>
      <c r="AJ28" s="142" t="str">
        <f t="shared" si="24"/>
        <v/>
      </c>
      <c r="AK28" s="92" t="str">
        <f t="shared" si="25"/>
        <v/>
      </c>
      <c r="AL28" s="92" t="str">
        <f t="shared" si="26"/>
        <v/>
      </c>
      <c r="AM28" s="92" t="str" cm="1">
        <f t="array" ref="AM28">IFERROR(_xlfn.IFS(P28="PLS",AL28-(VLOOKUP(C28,Table_TB_Cost[],10,FALSE)/VLOOKUP(C28,Table_TB_Cost[],3,FALSE)*G28*H28),P28="PDB",AL28-((Z28*'Pricing Matrix'!$F$4)+(H28*'Pricing Matrix'!$F$5))*G28),"")</f>
        <v/>
      </c>
      <c r="AN28" s="92" t="str">
        <f>IFERROR(IF(OR(P28="PLS",P28="PDB"),0,IF(AV28=3,(AI28*G28)-(AA28*'Pricing Matrix'!$B$5),(AI28*G28)+(AA28*('3.Edit Pricing'!$B$33-'Pricing Matrix'!$B$5)))),"")</f>
        <v/>
      </c>
      <c r="AO28" s="142" t="str">
        <f>IF(Y28="","",IF(AND(NOT('1.Project Details'!$E$33="No"), BF28&gt;0),'3.Edit Pricing'!$B$57,IF('1.Project Details'!$B$24="Mill Finish",0,IF('2.Quote'!$L28="Yes",0,IF(U28="Bulk",FinBulk_Cost_Price,IF(OR(U28="Non-bulk",U28="Minfin"),FinNonBulk_Cost_Price,Fin_Cost_Price))))))</f>
        <v/>
      </c>
      <c r="AP28" s="142" t="str" cm="1">
        <f t="array" ref="AP28">IF(Y28="","",_xlfn.IFS(AND(BF28&gt;0,NOT('1.Project Details'!$E$33="No")),'3.Edit Pricing'!$B$58,'1.Project Details'!$B$24="Mill Finish",0,'1.Project Details'!$B$24="",0,'2.Quote'!$L28="Yes",0,U28="Bulk",FinBulk_Sell_Price,U28="Non-bulk",FinNonBulk_Sell_Price,U28="Minfin",FinNonBulk_Sell_Price,Y28&lt;&gt;"",Fin_Sell_Price))</f>
        <v/>
      </c>
      <c r="AQ28" s="142" t="str">
        <f>IFERROR(IF(Y28="","",IF(T28="Yes","Anodised Perimeter (AP)",'1.Project Details'!$B$33)),"")</f>
        <v/>
      </c>
      <c r="AR28" s="142" t="str">
        <f>IFERROR(IF($AQ28="Anodised Perimeter (AP)",IF(U28="Minfin",40,'2.Quote'!AD28)*AO28,AG28*AO28),"")</f>
        <v/>
      </c>
      <c r="AS28" s="142" t="str">
        <f t="shared" si="27"/>
        <v/>
      </c>
      <c r="AT28" s="142" t="str">
        <f t="shared" si="28"/>
        <v/>
      </c>
      <c r="AU28" s="170" t="str">
        <f>IFERROR(VLOOKUP(C28,DATA!$A:$K,8,FALSE),"")</f>
        <v/>
      </c>
      <c r="AV28" s="124" t="str">
        <f>IFERROR(VLOOKUP(AU28,'5.Edit_PH_IP'!$B:$D,3,FALSE),"")</f>
        <v/>
      </c>
      <c r="AW28" s="124" t="str">
        <f>IFERROR(VLOOKUP(Q28,DATA_EDGE!A:C,3,FALSE),"")</f>
        <v/>
      </c>
      <c r="AX28" s="124" t="str">
        <f t="shared" si="29"/>
        <v/>
      </c>
      <c r="AY28" s="124" t="str">
        <f t="shared" si="14"/>
        <v/>
      </c>
      <c r="AZ28" s="124" t="str">
        <f t="shared" si="15"/>
        <v/>
      </c>
      <c r="BA28" s="255"/>
      <c r="BB28" s="252">
        <f t="shared" si="30"/>
        <v>0</v>
      </c>
      <c r="BC28" s="255"/>
      <c r="BD28" s="252">
        <f t="shared" si="31"/>
        <v>0</v>
      </c>
      <c r="BE28" s="20">
        <f t="shared" si="16"/>
        <v>0</v>
      </c>
      <c r="BF28" s="124">
        <f t="shared" si="17"/>
        <v>0</v>
      </c>
    </row>
    <row r="29" spans="1:58" x14ac:dyDescent="0.25">
      <c r="A29" s="94"/>
      <c r="B29" s="21">
        <v>18</v>
      </c>
      <c r="C29" s="31"/>
      <c r="D29" s="19" t="str">
        <f>IFERROR(IF(OR(P29="PDB",P29="PLS"),"*","") &amp; VLOOKUP(C29,Table5[],2,FALSE),"") &amp; IF(L29="Yes"," **MILL FINISH**",)</f>
        <v/>
      </c>
      <c r="E29" s="124" t="str">
        <f t="shared" si="0"/>
        <v/>
      </c>
      <c r="F29" s="124" t="str">
        <f t="shared" si="1"/>
        <v/>
      </c>
      <c r="G29" s="135"/>
      <c r="H29" s="135"/>
      <c r="I29" s="20" t="str">
        <f t="shared" si="2"/>
        <v/>
      </c>
      <c r="J29" s="22" t="str">
        <f t="shared" si="3"/>
        <v/>
      </c>
      <c r="K29" s="236" t="str">
        <f t="shared" si="4"/>
        <v/>
      </c>
      <c r="L29" s="140" t="s">
        <v>13326</v>
      </c>
      <c r="M29" s="96" t="str">
        <f>IF(C29="","",IF(AND(BF29&gt;0,NOT('1.Project Details'!$E$33="No")),VLOOKUP('1.Project Details'!$E$33,Threshold_Code,2,FALSE),IF(L29="No",SAP_Colour_Code,"NON")))</f>
        <v/>
      </c>
      <c r="N29" s="141">
        <v>6060</v>
      </c>
      <c r="O29" s="140" t="s">
        <v>19270</v>
      </c>
      <c r="P29" s="96" t="str">
        <f>IFERROR(IF(LEFT(AX29,1)="7","PDB",VLOOKUP(C29,Table5[],13,FALSE)),"")</f>
        <v/>
      </c>
      <c r="Q29" s="239"/>
      <c r="R29" s="96" t="str">
        <f>IFERROR(IF(LEFT(AX29,1)="7",VLOOKUP(LEFT(Q29,5),DATA_EDGE!A:C,3,FALSE),VLOOKUP(Q29,DATA_EDGE!A:C,3,FALSE)),"")</f>
        <v/>
      </c>
      <c r="S29" s="104" t="str">
        <f>IFERROR(IF(LEFT(VLOOKUP(C29,Table5[],7,FALSE),3)="AE3",VLOOKUP(C29,Table_TB_Cost[],3,FALSE),""),"")</f>
        <v/>
      </c>
      <c r="T29" s="207" t="s">
        <v>13326</v>
      </c>
      <c r="U29" s="206" t="str">
        <f>IF(OR('1.Project Details'!$B$26="Capral Mill (AP)",T29="Yes"),IF(AD29="","",IF(AD29&lt;0,"Minfin",IF(AD29&lt;80,"Non-bulk","Bulk"))),"")</f>
        <v/>
      </c>
      <c r="V29" s="63" t="str">
        <f>IFERROR(VLOOKUP(C29,Table5[],11,FALSE),"")</f>
        <v/>
      </c>
      <c r="W29" s="104" t="str">
        <f>IFERROR(IF(X29="Yes",VLOOKUP(C29,Table5[#All],12,FALSE) &amp; IF(OR(Y29&gt;5,Z29&gt;25)," Weight",""),""),"")</f>
        <v/>
      </c>
      <c r="X29" s="104" t="s">
        <v>21026</v>
      </c>
      <c r="Y29" s="19" t="str">
        <f>IFERROR(VLOOKUP(C29,Table5[],4,FALSE),"")</f>
        <v/>
      </c>
      <c r="Z29" s="19" t="str">
        <f t="shared" si="18"/>
        <v/>
      </c>
      <c r="AA29" s="19" t="str">
        <f t="shared" si="19"/>
        <v/>
      </c>
      <c r="AB29" s="19" t="str">
        <f>IFERROR(VLOOKUP(C29,Table5[],5,FALSE),"")</f>
        <v/>
      </c>
      <c r="AC29" s="19" t="str">
        <f t="shared" si="20"/>
        <v/>
      </c>
      <c r="AD29" s="19" t="str">
        <f t="shared" si="21"/>
        <v/>
      </c>
      <c r="AE29" s="19" t="str">
        <f>IFERROR(VLOOKUP(C29,Table5[],6,FALSE),"")</f>
        <v/>
      </c>
      <c r="AF29" s="19" t="str">
        <f t="shared" si="22"/>
        <v/>
      </c>
      <c r="AG29" s="19" t="str">
        <f t="shared" si="23"/>
        <v/>
      </c>
      <c r="AH29" s="142" t="str" cm="1">
        <f t="array" ref="AH29">IFERROR(IF(AV29=3,IF(Y29&lt;0.5,1*Z29*2.5,0),IF(P29="PLS",VLOOKUP(C29,Table_TB_Cost[],11,FALSE)/VLOOKUP(C29,Table_TB_Cost[],3,FALSE)*'2.Quote'!H29,IF(P29="PDB",_xlfn.IFS(tb_calc_type="Margin",(((Z29*'Pricing Matrix'!$F$4)+(H29*'Pricing Matrix'!$F$5))/(1-tb_calc_value)),tb_calc_type="List less Discount",(((Z29*(VLOOKUP(LEFT(VLOOKUP(C29,Table5[],10,FALSE),2),TB_MPG,2,FALSE)))+(H29*'Pricing Matrix'!$F$5*3))*(1-tb_calc_value))),(Z29*'3.Edit Pricing'!$B$33)))),"")</f>
        <v/>
      </c>
      <c r="AI29" s="142">
        <f>IF(AV29=1,Z29*'3.Edit Pricing'!$G$33,IF(AV29=2,Z29*'3.Edit Pricing'!$H$33,IF(AV29=3,Z29*'3.Edit Pricing'!$I$33,0)))</f>
        <v>0</v>
      </c>
      <c r="AJ29" s="142" t="str">
        <f t="shared" si="24"/>
        <v/>
      </c>
      <c r="AK29" s="92" t="str">
        <f t="shared" si="25"/>
        <v/>
      </c>
      <c r="AL29" s="92" t="str">
        <f t="shared" si="26"/>
        <v/>
      </c>
      <c r="AM29" s="92" t="str" cm="1">
        <f t="array" ref="AM29">IFERROR(_xlfn.IFS(P29="PLS",AL29-(VLOOKUP(C29,Table_TB_Cost[],10,FALSE)/VLOOKUP(C29,Table_TB_Cost[],3,FALSE)*G29*H29),P29="PDB",AL29-((Z29*'Pricing Matrix'!$F$4)+(H29*'Pricing Matrix'!$F$5))*G29),"")</f>
        <v/>
      </c>
      <c r="AN29" s="92" t="str">
        <f>IFERROR(IF(OR(P29="PLS",P29="PDB"),0,IF(AV29=3,(AI29*G29)-(AA29*'Pricing Matrix'!$B$5),(AI29*G29)+(AA29*('3.Edit Pricing'!$B$33-'Pricing Matrix'!$B$5)))),"")</f>
        <v/>
      </c>
      <c r="AO29" s="142" t="str">
        <f>IF(Y29="","",IF(AND(NOT('1.Project Details'!$E$33="No"), BF29&gt;0),'3.Edit Pricing'!$B$57,IF('1.Project Details'!$B$24="Mill Finish",0,IF('2.Quote'!$L29="Yes",0,IF(U29="Bulk",FinBulk_Cost_Price,IF(OR(U29="Non-bulk",U29="Minfin"),FinNonBulk_Cost_Price,Fin_Cost_Price))))))</f>
        <v/>
      </c>
      <c r="AP29" s="142" t="str" cm="1">
        <f t="array" ref="AP29">IF(Y29="","",_xlfn.IFS(AND(BF29&gt;0,NOT('1.Project Details'!$E$33="No")),'3.Edit Pricing'!$B$58,'1.Project Details'!$B$24="Mill Finish",0,'1.Project Details'!$B$24="",0,'2.Quote'!$L29="Yes",0,U29="Bulk",FinBulk_Sell_Price,U29="Non-bulk",FinNonBulk_Sell_Price,U29="Minfin",FinNonBulk_Sell_Price,Y29&lt;&gt;"",Fin_Sell_Price))</f>
        <v/>
      </c>
      <c r="AQ29" s="142" t="str">
        <f>IFERROR(IF(Y29="","",IF(T29="Yes","Anodised Perimeter (AP)",'1.Project Details'!$B$33)),"")</f>
        <v/>
      </c>
      <c r="AR29" s="142" t="str">
        <f>IFERROR(IF($AQ29="Anodised Perimeter (AP)",IF(U29="Minfin",40,'2.Quote'!AD29)*AO29,AG29*AO29),"")</f>
        <v/>
      </c>
      <c r="AS29" s="142" t="str">
        <f t="shared" si="27"/>
        <v/>
      </c>
      <c r="AT29" s="142" t="str">
        <f t="shared" si="28"/>
        <v/>
      </c>
      <c r="AU29" s="170" t="str">
        <f>IFERROR(VLOOKUP(C29,DATA!$A:$K,8,FALSE),"")</f>
        <v/>
      </c>
      <c r="AV29" s="124" t="str">
        <f>IFERROR(VLOOKUP(AU29,'5.Edit_PH_IP'!$B:$D,3,FALSE),"")</f>
        <v/>
      </c>
      <c r="AW29" s="124" t="str">
        <f>IFERROR(VLOOKUP(Q29,DATA_EDGE!A:C,3,FALSE),"")</f>
        <v/>
      </c>
      <c r="AX29" s="124" t="str">
        <f t="shared" si="29"/>
        <v/>
      </c>
      <c r="AY29" s="124" t="str">
        <f t="shared" si="14"/>
        <v/>
      </c>
      <c r="AZ29" s="124" t="str">
        <f t="shared" si="15"/>
        <v/>
      </c>
      <c r="BA29" s="255"/>
      <c r="BB29" s="252">
        <f t="shared" si="30"/>
        <v>0</v>
      </c>
      <c r="BC29" s="255"/>
      <c r="BD29" s="252">
        <f t="shared" si="31"/>
        <v>0</v>
      </c>
      <c r="BE29" s="20">
        <f t="shared" si="16"/>
        <v>0</v>
      </c>
      <c r="BF29" s="124">
        <f t="shared" si="17"/>
        <v>0</v>
      </c>
    </row>
    <row r="30" spans="1:58" x14ac:dyDescent="0.25">
      <c r="A30" s="94"/>
      <c r="B30" s="18">
        <v>19</v>
      </c>
      <c r="C30" s="31"/>
      <c r="D30" s="19" t="str">
        <f>IFERROR(IF(OR(P30="PDB",P30="PLS"),"*","") &amp; VLOOKUP(C30,Table5[],2,FALSE),"") &amp; IF(L30="Yes"," **MILL FINISH**",)</f>
        <v/>
      </c>
      <c r="E30" s="124" t="str">
        <f t="shared" si="0"/>
        <v/>
      </c>
      <c r="F30" s="124" t="str">
        <f t="shared" si="1"/>
        <v/>
      </c>
      <c r="G30" s="135"/>
      <c r="H30" s="135"/>
      <c r="I30" s="20" t="str">
        <f t="shared" si="2"/>
        <v/>
      </c>
      <c r="J30" s="22" t="str">
        <f t="shared" si="3"/>
        <v/>
      </c>
      <c r="K30" s="236" t="str">
        <f t="shared" si="4"/>
        <v/>
      </c>
      <c r="L30" s="140" t="s">
        <v>13326</v>
      </c>
      <c r="M30" s="96" t="str">
        <f>IF(C30="","",IF(AND(BF30&gt;0,NOT('1.Project Details'!$E$33="No")),VLOOKUP('1.Project Details'!$E$33,Threshold_Code,2,FALSE),IF(L30="No",SAP_Colour_Code,"NON")))</f>
        <v/>
      </c>
      <c r="N30" s="141">
        <v>6060</v>
      </c>
      <c r="O30" s="140" t="s">
        <v>19270</v>
      </c>
      <c r="P30" s="96" t="str">
        <f>IFERROR(IF(LEFT(AX30,1)="7","PDB",VLOOKUP(C30,Table5[],13,FALSE)),"")</f>
        <v/>
      </c>
      <c r="Q30" s="239"/>
      <c r="R30" s="96" t="str">
        <f>IFERROR(IF(LEFT(AX30,1)="7",VLOOKUP(LEFT(Q30,5),DATA_EDGE!A:C,3,FALSE),VLOOKUP(Q30,DATA_EDGE!A:C,3,FALSE)),"")</f>
        <v/>
      </c>
      <c r="S30" s="104" t="str">
        <f>IFERROR(IF(LEFT(VLOOKUP(C30,Table5[],7,FALSE),3)="AE3",VLOOKUP(C30,Table_TB_Cost[],3,FALSE),""),"")</f>
        <v/>
      </c>
      <c r="T30" s="207" t="s">
        <v>13326</v>
      </c>
      <c r="U30" s="206" t="str">
        <f>IF(OR('1.Project Details'!$B$26="Capral Mill (AP)",T30="Yes"),IF(AD30="","",IF(AD30&lt;0,"Minfin",IF(AD30&lt;80,"Non-bulk","Bulk"))),"")</f>
        <v/>
      </c>
      <c r="V30" s="63" t="str">
        <f>IFERROR(VLOOKUP(C30,Table5[],11,FALSE),"")</f>
        <v/>
      </c>
      <c r="W30" s="104" t="str">
        <f>IFERROR(IF(X30="Yes",VLOOKUP(C30,Table5[#All],12,FALSE) &amp; IF(OR(Y30&gt;5,Z30&gt;25)," Weight",""),""),"")</f>
        <v/>
      </c>
      <c r="X30" s="104" t="s">
        <v>21026</v>
      </c>
      <c r="Y30" s="19" t="str">
        <f>IFERROR(VLOOKUP(C30,Table5[],4,FALSE),"")</f>
        <v/>
      </c>
      <c r="Z30" s="19" t="str">
        <f t="shared" si="18"/>
        <v/>
      </c>
      <c r="AA30" s="19" t="str">
        <f t="shared" si="19"/>
        <v/>
      </c>
      <c r="AB30" s="19" t="str">
        <f>IFERROR(VLOOKUP(C30,Table5[],5,FALSE),"")</f>
        <v/>
      </c>
      <c r="AC30" s="19" t="str">
        <f t="shared" si="20"/>
        <v/>
      </c>
      <c r="AD30" s="19" t="str">
        <f t="shared" si="21"/>
        <v/>
      </c>
      <c r="AE30" s="19" t="str">
        <f>IFERROR(VLOOKUP(C30,Table5[],6,FALSE),"")</f>
        <v/>
      </c>
      <c r="AF30" s="19" t="str">
        <f t="shared" si="22"/>
        <v/>
      </c>
      <c r="AG30" s="19" t="str">
        <f t="shared" si="23"/>
        <v/>
      </c>
      <c r="AH30" s="142" t="str" cm="1">
        <f t="array" ref="AH30">IFERROR(IF(AV30=3,IF(Y30&lt;0.5,1*Z30*2.5,0),IF(P30="PLS",VLOOKUP(C30,Table_TB_Cost[],11,FALSE)/VLOOKUP(C30,Table_TB_Cost[],3,FALSE)*'2.Quote'!H30,IF(P30="PDB",_xlfn.IFS(tb_calc_type="Margin",(((Z30*'Pricing Matrix'!$F$4)+(H30*'Pricing Matrix'!$F$5))/(1-tb_calc_value)),tb_calc_type="List less Discount",(((Z30*(VLOOKUP(LEFT(VLOOKUP(C30,Table5[],10,FALSE),2),TB_MPG,2,FALSE)))+(H30*'Pricing Matrix'!$F$5*3))*(1-tb_calc_value))),(Z30*'3.Edit Pricing'!$B$33)))),"")</f>
        <v/>
      </c>
      <c r="AI30" s="142">
        <f>IF(AV30=1,Z30*'3.Edit Pricing'!$G$33,IF(AV30=2,Z30*'3.Edit Pricing'!$H$33,IF(AV30=3,Z30*'3.Edit Pricing'!$I$33,0)))</f>
        <v>0</v>
      </c>
      <c r="AJ30" s="142" t="str">
        <f t="shared" si="24"/>
        <v/>
      </c>
      <c r="AK30" s="92" t="str">
        <f t="shared" si="25"/>
        <v/>
      </c>
      <c r="AL30" s="92" t="str">
        <f t="shared" si="26"/>
        <v/>
      </c>
      <c r="AM30" s="92" t="str" cm="1">
        <f t="array" ref="AM30">IFERROR(_xlfn.IFS(P30="PLS",AL30-(VLOOKUP(C30,Table_TB_Cost[],10,FALSE)/VLOOKUP(C30,Table_TB_Cost[],3,FALSE)*G30*H30),P30="PDB",AL30-((Z30*'Pricing Matrix'!$F$4)+(H30*'Pricing Matrix'!$F$5))*G30),"")</f>
        <v/>
      </c>
      <c r="AN30" s="92" t="str">
        <f>IFERROR(IF(OR(P30="PLS",P30="PDB"),0,IF(AV30=3,(AI30*G30)-(AA30*'Pricing Matrix'!$B$5),(AI30*G30)+(AA30*('3.Edit Pricing'!$B$33-'Pricing Matrix'!$B$5)))),"")</f>
        <v/>
      </c>
      <c r="AO30" s="142" t="str">
        <f>IF(Y30="","",IF(AND(NOT('1.Project Details'!$E$33="No"), BF30&gt;0),'3.Edit Pricing'!$B$57,IF('1.Project Details'!$B$24="Mill Finish",0,IF('2.Quote'!$L30="Yes",0,IF(U30="Bulk",FinBulk_Cost_Price,IF(OR(U30="Non-bulk",U30="Minfin"),FinNonBulk_Cost_Price,Fin_Cost_Price))))))</f>
        <v/>
      </c>
      <c r="AP30" s="142" t="str" cm="1">
        <f t="array" ref="AP30">IF(Y30="","",_xlfn.IFS(AND(BF30&gt;0,NOT('1.Project Details'!$E$33="No")),'3.Edit Pricing'!$B$58,'1.Project Details'!$B$24="Mill Finish",0,'1.Project Details'!$B$24="",0,'2.Quote'!$L30="Yes",0,U30="Bulk",FinBulk_Sell_Price,U30="Non-bulk",FinNonBulk_Sell_Price,U30="Minfin",FinNonBulk_Sell_Price,Y30&lt;&gt;"",Fin_Sell_Price))</f>
        <v/>
      </c>
      <c r="AQ30" s="142" t="str">
        <f>IFERROR(IF(Y30="","",IF(T30="Yes","Anodised Perimeter (AP)",'1.Project Details'!$B$33)),"")</f>
        <v/>
      </c>
      <c r="AR30" s="142" t="str">
        <f>IFERROR(IF($AQ30="Anodised Perimeter (AP)",IF(U30="Minfin",40,'2.Quote'!AD30)*AO30,AG30*AO30),"")</f>
        <v/>
      </c>
      <c r="AS30" s="142" t="str">
        <f t="shared" si="27"/>
        <v/>
      </c>
      <c r="AT30" s="142" t="str">
        <f t="shared" si="28"/>
        <v/>
      </c>
      <c r="AU30" s="170" t="str">
        <f>IFERROR(VLOOKUP(C30,DATA!$A:$K,8,FALSE),"")</f>
        <v/>
      </c>
      <c r="AV30" s="124" t="str">
        <f>IFERROR(VLOOKUP(AU30,'5.Edit_PH_IP'!$B:$D,3,FALSE),"")</f>
        <v/>
      </c>
      <c r="AW30" s="124" t="str">
        <f>IFERROR(VLOOKUP(Q30,DATA_EDGE!A:C,3,FALSE),"")</f>
        <v/>
      </c>
      <c r="AX30" s="124" t="str">
        <f t="shared" si="29"/>
        <v/>
      </c>
      <c r="AY30" s="124" t="str">
        <f t="shared" si="14"/>
        <v/>
      </c>
      <c r="AZ30" s="124" t="str">
        <f t="shared" si="15"/>
        <v/>
      </c>
      <c r="BA30" s="255"/>
      <c r="BB30" s="252">
        <f t="shared" si="30"/>
        <v>0</v>
      </c>
      <c r="BC30" s="255"/>
      <c r="BD30" s="252">
        <f t="shared" si="31"/>
        <v>0</v>
      </c>
      <c r="BE30" s="20">
        <f t="shared" si="16"/>
        <v>0</v>
      </c>
      <c r="BF30" s="124">
        <f t="shared" si="17"/>
        <v>0</v>
      </c>
    </row>
    <row r="31" spans="1:58" x14ac:dyDescent="0.25">
      <c r="A31" s="94"/>
      <c r="B31" s="21">
        <v>20</v>
      </c>
      <c r="C31" s="31"/>
      <c r="D31" s="19" t="str">
        <f>IFERROR(IF(OR(P31="PDB",P31="PLS"),"*","") &amp; VLOOKUP(C31,Table5[],2,FALSE),"") &amp; IF(L31="Yes"," **MILL FINISH**",)</f>
        <v/>
      </c>
      <c r="E31" s="124" t="str">
        <f t="shared" si="0"/>
        <v/>
      </c>
      <c r="F31" s="124" t="str">
        <f t="shared" si="1"/>
        <v/>
      </c>
      <c r="G31" s="135"/>
      <c r="H31" s="135"/>
      <c r="I31" s="20" t="str">
        <f t="shared" si="2"/>
        <v/>
      </c>
      <c r="J31" s="22" t="str">
        <f t="shared" si="3"/>
        <v/>
      </c>
      <c r="K31" s="236" t="str">
        <f t="shared" si="4"/>
        <v/>
      </c>
      <c r="L31" s="140" t="s">
        <v>13326</v>
      </c>
      <c r="M31" s="96" t="str">
        <f>IF(C31="","",IF(AND(BF31&gt;0,NOT('1.Project Details'!$E$33="No")),VLOOKUP('1.Project Details'!$E$33,Threshold_Code,2,FALSE),IF(L31="No",SAP_Colour_Code,"NON")))</f>
        <v/>
      </c>
      <c r="N31" s="141">
        <v>6060</v>
      </c>
      <c r="O31" s="140" t="s">
        <v>19270</v>
      </c>
      <c r="P31" s="96" t="str">
        <f>IFERROR(IF(LEFT(AX31,1)="7","PDB",VLOOKUP(C31,Table5[],13,FALSE)),"")</f>
        <v/>
      </c>
      <c r="Q31" s="239"/>
      <c r="R31" s="96" t="str">
        <f>IFERROR(IF(LEFT(AX31,1)="7",VLOOKUP(LEFT(Q31,5),DATA_EDGE!A:C,3,FALSE),VLOOKUP(Q31,DATA_EDGE!A:C,3,FALSE)),"")</f>
        <v/>
      </c>
      <c r="S31" s="104" t="str">
        <f>IFERROR(IF(LEFT(VLOOKUP(C31,Table5[],7,FALSE),3)="AE3",VLOOKUP(C31,Table_TB_Cost[],3,FALSE),""),"")</f>
        <v/>
      </c>
      <c r="T31" s="207" t="s">
        <v>13326</v>
      </c>
      <c r="U31" s="206" t="str">
        <f>IF(OR('1.Project Details'!$B$26="Capral Mill (AP)",T31="Yes"),IF(AD31="","",IF(AD31&lt;0,"Minfin",IF(AD31&lt;80,"Non-bulk","Bulk"))),"")</f>
        <v/>
      </c>
      <c r="V31" s="63" t="str">
        <f>IFERROR(VLOOKUP(C31,Table5[],11,FALSE),"")</f>
        <v/>
      </c>
      <c r="W31" s="104" t="str">
        <f>IFERROR(IF(X31="Yes",VLOOKUP(C31,Table5[#All],12,FALSE) &amp; IF(OR(Y31&gt;5,Z31&gt;25)," Weight",""),""),"")</f>
        <v/>
      </c>
      <c r="X31" s="104" t="s">
        <v>21026</v>
      </c>
      <c r="Y31" s="19" t="str">
        <f>IFERROR(VLOOKUP(C31,Table5[],4,FALSE),"")</f>
        <v/>
      </c>
      <c r="Z31" s="19" t="str">
        <f t="shared" si="18"/>
        <v/>
      </c>
      <c r="AA31" s="19" t="str">
        <f t="shared" si="19"/>
        <v/>
      </c>
      <c r="AB31" s="19" t="str">
        <f>IFERROR(VLOOKUP(C31,Table5[],5,FALSE),"")</f>
        <v/>
      </c>
      <c r="AC31" s="19" t="str">
        <f t="shared" si="20"/>
        <v/>
      </c>
      <c r="AD31" s="19" t="str">
        <f t="shared" si="21"/>
        <v/>
      </c>
      <c r="AE31" s="19" t="str">
        <f>IFERROR(VLOOKUP(C31,Table5[],6,FALSE),"")</f>
        <v/>
      </c>
      <c r="AF31" s="19" t="str">
        <f t="shared" si="22"/>
        <v/>
      </c>
      <c r="AG31" s="19" t="str">
        <f t="shared" si="23"/>
        <v/>
      </c>
      <c r="AH31" s="142" t="str" cm="1">
        <f t="array" ref="AH31">IFERROR(IF(AV31=3,IF(Y31&lt;0.5,1*Z31*2.5,0),IF(P31="PLS",VLOOKUP(C31,Table_TB_Cost[],11,FALSE)/VLOOKUP(C31,Table_TB_Cost[],3,FALSE)*'2.Quote'!H31,IF(P31="PDB",_xlfn.IFS(tb_calc_type="Margin",(((Z31*'Pricing Matrix'!$F$4)+(H31*'Pricing Matrix'!$F$5))/(1-tb_calc_value)),tb_calc_type="List less Discount",(((Z31*(VLOOKUP(LEFT(VLOOKUP(C31,Table5[],10,FALSE),2),TB_MPG,2,FALSE)))+(H31*'Pricing Matrix'!$F$5*3))*(1-tb_calc_value))),(Z31*'3.Edit Pricing'!$B$33)))),"")</f>
        <v/>
      </c>
      <c r="AI31" s="142">
        <f>IF(AV31=1,Z31*'3.Edit Pricing'!$G$33,IF(AV31=2,Z31*'3.Edit Pricing'!$H$33,IF(AV31=3,Z31*'3.Edit Pricing'!$I$33,0)))</f>
        <v>0</v>
      </c>
      <c r="AJ31" s="142" t="str">
        <f t="shared" si="24"/>
        <v/>
      </c>
      <c r="AK31" s="92" t="str">
        <f t="shared" si="25"/>
        <v/>
      </c>
      <c r="AL31" s="92" t="str">
        <f t="shared" si="26"/>
        <v/>
      </c>
      <c r="AM31" s="92" t="str" cm="1">
        <f t="array" ref="AM31">IFERROR(_xlfn.IFS(P31="PLS",AL31-(VLOOKUP(C31,Table_TB_Cost[],10,FALSE)/VLOOKUP(C31,Table_TB_Cost[],3,FALSE)*G31*H31),P31="PDB",AL31-((Z31*'Pricing Matrix'!$F$4)+(H31*'Pricing Matrix'!$F$5))*G31),"")</f>
        <v/>
      </c>
      <c r="AN31" s="92" t="str">
        <f>IFERROR(IF(OR(P31="PLS",P31="PDB"),0,IF(AV31=3,(AI31*G31)-(AA31*'Pricing Matrix'!$B$5),(AI31*G31)+(AA31*('3.Edit Pricing'!$B$33-'Pricing Matrix'!$B$5)))),"")</f>
        <v/>
      </c>
      <c r="AO31" s="142" t="str">
        <f>IF(Y31="","",IF(AND(NOT('1.Project Details'!$E$33="No"), BF31&gt;0),'3.Edit Pricing'!$B$57,IF('1.Project Details'!$B$24="Mill Finish",0,IF('2.Quote'!$L31="Yes",0,IF(U31="Bulk",FinBulk_Cost_Price,IF(OR(U31="Non-bulk",U31="Minfin"),FinNonBulk_Cost_Price,Fin_Cost_Price))))))</f>
        <v/>
      </c>
      <c r="AP31" s="142" t="str" cm="1">
        <f t="array" ref="AP31">IF(Y31="","",_xlfn.IFS(AND(BF31&gt;0,NOT('1.Project Details'!$E$33="No")),'3.Edit Pricing'!$B$58,'1.Project Details'!$B$24="Mill Finish",0,'1.Project Details'!$B$24="",0,'2.Quote'!$L31="Yes",0,U31="Bulk",FinBulk_Sell_Price,U31="Non-bulk",FinNonBulk_Sell_Price,U31="Minfin",FinNonBulk_Sell_Price,Y31&lt;&gt;"",Fin_Sell_Price))</f>
        <v/>
      </c>
      <c r="AQ31" s="142" t="str">
        <f>IFERROR(IF(Y31="","",IF(T31="Yes","Anodised Perimeter (AP)",'1.Project Details'!$B$33)),"")</f>
        <v/>
      </c>
      <c r="AR31" s="142" t="str">
        <f>IFERROR(IF($AQ31="Anodised Perimeter (AP)",IF(U31="Minfin",40,'2.Quote'!AD31)*AO31,AG31*AO31),"")</f>
        <v/>
      </c>
      <c r="AS31" s="142" t="str">
        <f t="shared" si="27"/>
        <v/>
      </c>
      <c r="AT31" s="142" t="str">
        <f t="shared" si="28"/>
        <v/>
      </c>
      <c r="AU31" s="170" t="str">
        <f>IFERROR(VLOOKUP(C31,DATA!$A:$K,8,FALSE),"")</f>
        <v/>
      </c>
      <c r="AV31" s="124" t="str">
        <f>IFERROR(VLOOKUP(AU31,'5.Edit_PH_IP'!$B:$D,3,FALSE),"")</f>
        <v/>
      </c>
      <c r="AW31" s="124" t="str">
        <f>IFERROR(VLOOKUP(Q31,DATA_EDGE!A:C,3,FALSE),"")</f>
        <v/>
      </c>
      <c r="AX31" s="124" t="str">
        <f t="shared" si="29"/>
        <v/>
      </c>
      <c r="AY31" s="124" t="str">
        <f t="shared" si="14"/>
        <v/>
      </c>
      <c r="AZ31" s="124" t="str">
        <f t="shared" si="15"/>
        <v/>
      </c>
      <c r="BA31" s="255"/>
      <c r="BB31" s="252">
        <f t="shared" si="30"/>
        <v>0</v>
      </c>
      <c r="BC31" s="255"/>
      <c r="BD31" s="252">
        <f t="shared" si="31"/>
        <v>0</v>
      </c>
      <c r="BE31" s="20">
        <f t="shared" si="16"/>
        <v>0</v>
      </c>
      <c r="BF31" s="124">
        <f t="shared" si="17"/>
        <v>0</v>
      </c>
    </row>
    <row r="32" spans="1:58" x14ac:dyDescent="0.25">
      <c r="A32" s="94"/>
      <c r="B32" s="18">
        <v>21</v>
      </c>
      <c r="C32" s="31"/>
      <c r="D32" s="19" t="str">
        <f>IFERROR(IF(OR(P32="PDB",P32="PLS"),"*","") &amp; VLOOKUP(C32,Table5[],2,FALSE),"") &amp; IF(L32="Yes"," **MILL FINISH**",)</f>
        <v/>
      </c>
      <c r="E32" s="124" t="str">
        <f t="shared" si="0"/>
        <v/>
      </c>
      <c r="F32" s="124" t="str">
        <f t="shared" si="1"/>
        <v/>
      </c>
      <c r="G32" s="135"/>
      <c r="H32" s="135"/>
      <c r="I32" s="20" t="str">
        <f t="shared" si="2"/>
        <v/>
      </c>
      <c r="J32" s="22" t="str">
        <f t="shared" si="3"/>
        <v/>
      </c>
      <c r="K32" s="236" t="str">
        <f t="shared" si="4"/>
        <v/>
      </c>
      <c r="L32" s="140" t="s">
        <v>13326</v>
      </c>
      <c r="M32" s="96" t="str">
        <f>IF(C32="","",IF(AND(BF32&gt;0,NOT('1.Project Details'!$E$33="No")),VLOOKUP('1.Project Details'!$E$33,Threshold_Code,2,FALSE),IF(L32="No",SAP_Colour_Code,"NON")))</f>
        <v/>
      </c>
      <c r="N32" s="141">
        <v>6060</v>
      </c>
      <c r="O32" s="140" t="s">
        <v>19270</v>
      </c>
      <c r="P32" s="96" t="str">
        <f>IFERROR(IF(LEFT(AX32,1)="7","PDB",VLOOKUP(C32,Table5[],13,FALSE)),"")</f>
        <v/>
      </c>
      <c r="Q32" s="239"/>
      <c r="R32" s="96" t="str">
        <f>IFERROR(IF(LEFT(AX32,1)="7",VLOOKUP(LEFT(Q32,5),DATA_EDGE!A:C,3,FALSE),VLOOKUP(Q32,DATA_EDGE!A:C,3,FALSE)),"")</f>
        <v/>
      </c>
      <c r="S32" s="104" t="str">
        <f>IFERROR(IF(LEFT(VLOOKUP(C32,Table5[],7,FALSE),3)="AE3",VLOOKUP(C32,Table_TB_Cost[],3,FALSE),""),"")</f>
        <v/>
      </c>
      <c r="T32" s="207" t="s">
        <v>13326</v>
      </c>
      <c r="U32" s="206" t="str">
        <f>IF(OR('1.Project Details'!$B$26="Capral Mill (AP)",T32="Yes"),IF(AD32="","",IF(AD32&lt;0,"Minfin",IF(AD32&lt;80,"Non-bulk","Bulk"))),"")</f>
        <v/>
      </c>
      <c r="V32" s="63" t="str">
        <f>IFERROR(VLOOKUP(C32,Table5[],11,FALSE),"")</f>
        <v/>
      </c>
      <c r="W32" s="104" t="str">
        <f>IFERROR(IF(X32="Yes",VLOOKUP(C32,Table5[#All],12,FALSE) &amp; IF(OR(Y32&gt;5,Z32&gt;25)," Weight",""),""),"")</f>
        <v/>
      </c>
      <c r="X32" s="104" t="s">
        <v>21026</v>
      </c>
      <c r="Y32" s="19" t="str">
        <f>IFERROR(VLOOKUP(C32,Table5[],4,FALSE),"")</f>
        <v/>
      </c>
      <c r="Z32" s="19" t="str">
        <f t="shared" si="18"/>
        <v/>
      </c>
      <c r="AA32" s="19" t="str">
        <f t="shared" si="19"/>
        <v/>
      </c>
      <c r="AB32" s="19" t="str">
        <f>IFERROR(VLOOKUP(C32,Table5[],5,FALSE),"")</f>
        <v/>
      </c>
      <c r="AC32" s="19" t="str">
        <f t="shared" si="20"/>
        <v/>
      </c>
      <c r="AD32" s="19" t="str">
        <f t="shared" si="21"/>
        <v/>
      </c>
      <c r="AE32" s="19" t="str">
        <f>IFERROR(VLOOKUP(C32,Table5[],6,FALSE),"")</f>
        <v/>
      </c>
      <c r="AF32" s="19" t="str">
        <f t="shared" si="22"/>
        <v/>
      </c>
      <c r="AG32" s="19" t="str">
        <f t="shared" si="23"/>
        <v/>
      </c>
      <c r="AH32" s="142" t="str" cm="1">
        <f t="array" ref="AH32">IFERROR(IF(AV32=3,IF(Y32&lt;0.5,1*Z32*2.5,0),IF(P32="PLS",VLOOKUP(C32,Table_TB_Cost[],11,FALSE)/VLOOKUP(C32,Table_TB_Cost[],3,FALSE)*'2.Quote'!H32,IF(P32="PDB",_xlfn.IFS(tb_calc_type="Margin",(((Z32*'Pricing Matrix'!$F$4)+(H32*'Pricing Matrix'!$F$5))/(1-tb_calc_value)),tb_calc_type="List less Discount",(((Z32*(VLOOKUP(LEFT(VLOOKUP(C32,Table5[],10,FALSE),2),TB_MPG,2,FALSE)))+(H32*'Pricing Matrix'!$F$5*3))*(1-tb_calc_value))),(Z32*'3.Edit Pricing'!$B$33)))),"")</f>
        <v/>
      </c>
      <c r="AI32" s="142">
        <f>IF(AV32=1,Z32*'3.Edit Pricing'!$G$33,IF(AV32=2,Z32*'3.Edit Pricing'!$H$33,IF(AV32=3,Z32*'3.Edit Pricing'!$I$33,0)))</f>
        <v>0</v>
      </c>
      <c r="AJ32" s="142" t="str">
        <f t="shared" si="24"/>
        <v/>
      </c>
      <c r="AK32" s="92" t="str">
        <f t="shared" si="25"/>
        <v/>
      </c>
      <c r="AL32" s="92" t="str">
        <f t="shared" si="26"/>
        <v/>
      </c>
      <c r="AM32" s="92" t="str" cm="1">
        <f t="array" ref="AM32">IFERROR(_xlfn.IFS(P32="PLS",AL32-(VLOOKUP(C32,Table_TB_Cost[],10,FALSE)/VLOOKUP(C32,Table_TB_Cost[],3,FALSE)*G32*H32),P32="PDB",AL32-((Z32*'Pricing Matrix'!$F$4)+(H32*'Pricing Matrix'!$F$5))*G32),"")</f>
        <v/>
      </c>
      <c r="AN32" s="92" t="str">
        <f>IFERROR(IF(OR(P32="PLS",P32="PDB"),0,IF(AV32=3,(AI32*G32)-(AA32*'Pricing Matrix'!$B$5),(AI32*G32)+(AA32*('3.Edit Pricing'!$B$33-'Pricing Matrix'!$B$5)))),"")</f>
        <v/>
      </c>
      <c r="AO32" s="142" t="str">
        <f>IF(Y32="","",IF(AND(NOT('1.Project Details'!$E$33="No"), BF32&gt;0),'3.Edit Pricing'!$B$57,IF('1.Project Details'!$B$24="Mill Finish",0,IF('2.Quote'!$L32="Yes",0,IF(U32="Bulk",FinBulk_Cost_Price,IF(OR(U32="Non-bulk",U32="Minfin"),FinNonBulk_Cost_Price,Fin_Cost_Price))))))</f>
        <v/>
      </c>
      <c r="AP32" s="142" t="str" cm="1">
        <f t="array" ref="AP32">IF(Y32="","",_xlfn.IFS(AND(BF32&gt;0,NOT('1.Project Details'!$E$33="No")),'3.Edit Pricing'!$B$58,'1.Project Details'!$B$24="Mill Finish",0,'1.Project Details'!$B$24="",0,'2.Quote'!$L32="Yes",0,U32="Bulk",FinBulk_Sell_Price,U32="Non-bulk",FinNonBulk_Sell_Price,U32="Minfin",FinNonBulk_Sell_Price,Y32&lt;&gt;"",Fin_Sell_Price))</f>
        <v/>
      </c>
      <c r="AQ32" s="142" t="str">
        <f>IFERROR(IF(Y32="","",IF(T32="Yes","Anodised Perimeter (AP)",'1.Project Details'!$B$33)),"")</f>
        <v/>
      </c>
      <c r="AR32" s="142" t="str">
        <f>IFERROR(IF($AQ32="Anodised Perimeter (AP)",IF(U32="Minfin",40,'2.Quote'!AD32)*AO32,AG32*AO32),"")</f>
        <v/>
      </c>
      <c r="AS32" s="142" t="str">
        <f t="shared" si="27"/>
        <v/>
      </c>
      <c r="AT32" s="142" t="str">
        <f t="shared" si="28"/>
        <v/>
      </c>
      <c r="AU32" s="170" t="str">
        <f>IFERROR(VLOOKUP(C32,DATA!$A:$K,8,FALSE),"")</f>
        <v/>
      </c>
      <c r="AV32" s="124" t="str">
        <f>IFERROR(VLOOKUP(AU32,'5.Edit_PH_IP'!$B:$D,3,FALSE),"")</f>
        <v/>
      </c>
      <c r="AW32" s="124" t="str">
        <f>IFERROR(VLOOKUP(Q32,DATA_EDGE!A:C,3,FALSE),"")</f>
        <v/>
      </c>
      <c r="AX32" s="124" t="str">
        <f t="shared" si="29"/>
        <v/>
      </c>
      <c r="AY32" s="124" t="str">
        <f t="shared" si="14"/>
        <v/>
      </c>
      <c r="AZ32" s="124" t="str">
        <f t="shared" si="15"/>
        <v/>
      </c>
      <c r="BA32" s="255"/>
      <c r="BB32" s="252">
        <f t="shared" si="30"/>
        <v>0</v>
      </c>
      <c r="BC32" s="255"/>
      <c r="BD32" s="252">
        <f t="shared" si="31"/>
        <v>0</v>
      </c>
      <c r="BE32" s="20">
        <f t="shared" si="16"/>
        <v>0</v>
      </c>
      <c r="BF32" s="124">
        <f t="shared" si="17"/>
        <v>0</v>
      </c>
    </row>
    <row r="33" spans="1:58" x14ac:dyDescent="0.25">
      <c r="A33" s="94"/>
      <c r="B33" s="21">
        <v>22</v>
      </c>
      <c r="C33" s="31"/>
      <c r="D33" s="19" t="str">
        <f>IFERROR(IF(OR(P33="PDB",P33="PLS"),"*","") &amp; VLOOKUP(C33,Table5[],2,FALSE),"") &amp; IF(L33="Yes"," **MILL FINISH**",)</f>
        <v/>
      </c>
      <c r="E33" s="124" t="str">
        <f t="shared" si="0"/>
        <v/>
      </c>
      <c r="F33" s="124" t="str">
        <f t="shared" si="1"/>
        <v/>
      </c>
      <c r="G33" s="135"/>
      <c r="H33" s="135"/>
      <c r="I33" s="20" t="str">
        <f t="shared" si="2"/>
        <v/>
      </c>
      <c r="J33" s="22" t="str">
        <f t="shared" si="3"/>
        <v/>
      </c>
      <c r="K33" s="236" t="str">
        <f t="shared" si="4"/>
        <v/>
      </c>
      <c r="L33" s="140" t="s">
        <v>13326</v>
      </c>
      <c r="M33" s="96" t="str">
        <f>IF(C33="","",IF(AND(BF33&gt;0,NOT('1.Project Details'!$E$33="No")),VLOOKUP('1.Project Details'!$E$33,Threshold_Code,2,FALSE),IF(L33="No",SAP_Colour_Code,"NON")))</f>
        <v/>
      </c>
      <c r="N33" s="141">
        <v>6060</v>
      </c>
      <c r="O33" s="140" t="s">
        <v>19270</v>
      </c>
      <c r="P33" s="96" t="str">
        <f>IFERROR(IF(LEFT(AX33,1)="7","PDB",VLOOKUP(C33,Table5[],13,FALSE)),"")</f>
        <v/>
      </c>
      <c r="Q33" s="239"/>
      <c r="R33" s="96" t="str">
        <f>IFERROR(IF(LEFT(AX33,1)="7",VLOOKUP(LEFT(Q33,5),DATA_EDGE!A:C,3,FALSE),VLOOKUP(Q33,DATA_EDGE!A:C,3,FALSE)),"")</f>
        <v/>
      </c>
      <c r="S33" s="104" t="str">
        <f>IFERROR(IF(LEFT(VLOOKUP(C33,Table5[],7,FALSE),3)="AE3",VLOOKUP(C33,Table_TB_Cost[],3,FALSE),""),"")</f>
        <v/>
      </c>
      <c r="T33" s="207" t="s">
        <v>13326</v>
      </c>
      <c r="U33" s="206" t="str">
        <f>IF(OR('1.Project Details'!$B$26="Capral Mill (AP)",T33="Yes"),IF(AD33="","",IF(AD33&lt;0,"Minfin",IF(AD33&lt;80,"Non-bulk","Bulk"))),"")</f>
        <v/>
      </c>
      <c r="V33" s="63" t="str">
        <f>IFERROR(VLOOKUP(C33,Table5[],11,FALSE),"")</f>
        <v/>
      </c>
      <c r="W33" s="104" t="str">
        <f>IFERROR(IF(X33="Yes",VLOOKUP(C33,Table5[#All],12,FALSE) &amp; IF(OR(Y33&gt;5,Z33&gt;25)," Weight",""),""),"")</f>
        <v/>
      </c>
      <c r="X33" s="104" t="s">
        <v>21026</v>
      </c>
      <c r="Y33" s="19" t="str">
        <f>IFERROR(VLOOKUP(C33,Table5[],4,FALSE),"")</f>
        <v/>
      </c>
      <c r="Z33" s="19" t="str">
        <f t="shared" si="18"/>
        <v/>
      </c>
      <c r="AA33" s="19" t="str">
        <f t="shared" si="19"/>
        <v/>
      </c>
      <c r="AB33" s="19" t="str">
        <f>IFERROR(VLOOKUP(C33,Table5[],5,FALSE),"")</f>
        <v/>
      </c>
      <c r="AC33" s="19" t="str">
        <f t="shared" si="20"/>
        <v/>
      </c>
      <c r="AD33" s="19" t="str">
        <f t="shared" si="21"/>
        <v/>
      </c>
      <c r="AE33" s="19" t="str">
        <f>IFERROR(VLOOKUP(C33,Table5[],6,FALSE),"")</f>
        <v/>
      </c>
      <c r="AF33" s="19" t="str">
        <f t="shared" si="22"/>
        <v/>
      </c>
      <c r="AG33" s="19" t="str">
        <f t="shared" si="23"/>
        <v/>
      </c>
      <c r="AH33" s="142" t="str" cm="1">
        <f t="array" ref="AH33">IFERROR(IF(AV33=3,IF(Y33&lt;0.5,1*Z33*2.5,0),IF(P33="PLS",VLOOKUP(C33,Table_TB_Cost[],11,FALSE)/VLOOKUP(C33,Table_TB_Cost[],3,FALSE)*'2.Quote'!H33,IF(P33="PDB",_xlfn.IFS(tb_calc_type="Margin",(((Z33*'Pricing Matrix'!$F$4)+(H33*'Pricing Matrix'!$F$5))/(1-tb_calc_value)),tb_calc_type="List less Discount",(((Z33*(VLOOKUP(LEFT(VLOOKUP(C33,Table5[],10,FALSE),2),TB_MPG,2,FALSE)))+(H33*'Pricing Matrix'!$F$5*3))*(1-tb_calc_value))),(Z33*'3.Edit Pricing'!$B$33)))),"")</f>
        <v/>
      </c>
      <c r="AI33" s="142">
        <f>IF(AV33=1,Z33*'3.Edit Pricing'!$G$33,IF(AV33=2,Z33*'3.Edit Pricing'!$H$33,IF(AV33=3,Z33*'3.Edit Pricing'!$I$33,0)))</f>
        <v>0</v>
      </c>
      <c r="AJ33" s="142" t="str">
        <f t="shared" si="24"/>
        <v/>
      </c>
      <c r="AK33" s="92" t="str">
        <f t="shared" si="25"/>
        <v/>
      </c>
      <c r="AL33" s="92" t="str">
        <f t="shared" si="26"/>
        <v/>
      </c>
      <c r="AM33" s="92" t="str" cm="1">
        <f t="array" ref="AM33">IFERROR(_xlfn.IFS(P33="PLS",AL33-(VLOOKUP(C33,Table_TB_Cost[],10,FALSE)/VLOOKUP(C33,Table_TB_Cost[],3,FALSE)*G33*H33),P33="PDB",AL33-((Z33*'Pricing Matrix'!$F$4)+(H33*'Pricing Matrix'!$F$5))*G33),"")</f>
        <v/>
      </c>
      <c r="AN33" s="92" t="str">
        <f>IFERROR(IF(OR(P33="PLS",P33="PDB"),0,IF(AV33=3,(AI33*G33)-(AA33*'Pricing Matrix'!$B$5),(AI33*G33)+(AA33*('3.Edit Pricing'!$B$33-'Pricing Matrix'!$B$5)))),"")</f>
        <v/>
      </c>
      <c r="AO33" s="142" t="str">
        <f>IF(Y33="","",IF(AND(NOT('1.Project Details'!$E$33="No"), BF33&gt;0),'3.Edit Pricing'!$B$57,IF('1.Project Details'!$B$24="Mill Finish",0,IF('2.Quote'!$L33="Yes",0,IF(U33="Bulk",FinBulk_Cost_Price,IF(OR(U33="Non-bulk",U33="Minfin"),FinNonBulk_Cost_Price,Fin_Cost_Price))))))</f>
        <v/>
      </c>
      <c r="AP33" s="142" t="str" cm="1">
        <f t="array" ref="AP33">IF(Y33="","",_xlfn.IFS(AND(BF33&gt;0,NOT('1.Project Details'!$E$33="No")),'3.Edit Pricing'!$B$58,'1.Project Details'!$B$24="Mill Finish",0,'1.Project Details'!$B$24="",0,'2.Quote'!$L33="Yes",0,U33="Bulk",FinBulk_Sell_Price,U33="Non-bulk",FinNonBulk_Sell_Price,U33="Minfin",FinNonBulk_Sell_Price,Y33&lt;&gt;"",Fin_Sell_Price))</f>
        <v/>
      </c>
      <c r="AQ33" s="142" t="str">
        <f>IFERROR(IF(Y33="","",IF(T33="Yes","Anodised Perimeter (AP)",'1.Project Details'!$B$33)),"")</f>
        <v/>
      </c>
      <c r="AR33" s="142" t="str">
        <f>IFERROR(IF($AQ33="Anodised Perimeter (AP)",IF(U33="Minfin",40,'2.Quote'!AD33)*AO33,AG33*AO33),"")</f>
        <v/>
      </c>
      <c r="AS33" s="142" t="str">
        <f t="shared" si="27"/>
        <v/>
      </c>
      <c r="AT33" s="142" t="str">
        <f t="shared" si="28"/>
        <v/>
      </c>
      <c r="AU33" s="170" t="str">
        <f>IFERROR(VLOOKUP(C33,DATA!$A:$K,8,FALSE),"")</f>
        <v/>
      </c>
      <c r="AV33" s="124" t="str">
        <f>IFERROR(VLOOKUP(AU33,'5.Edit_PH_IP'!$B:$D,3,FALSE),"")</f>
        <v/>
      </c>
      <c r="AW33" s="124" t="str">
        <f>IFERROR(VLOOKUP(Q33,DATA_EDGE!A:C,3,FALSE),"")</f>
        <v/>
      </c>
      <c r="AX33" s="124" t="str">
        <f t="shared" si="29"/>
        <v/>
      </c>
      <c r="AY33" s="124" t="str">
        <f t="shared" si="14"/>
        <v/>
      </c>
      <c r="AZ33" s="124" t="str">
        <f t="shared" si="15"/>
        <v/>
      </c>
      <c r="BA33" s="255"/>
      <c r="BB33" s="252">
        <f t="shared" si="30"/>
        <v>0</v>
      </c>
      <c r="BC33" s="255"/>
      <c r="BD33" s="252">
        <f t="shared" si="31"/>
        <v>0</v>
      </c>
      <c r="BE33" s="20">
        <f t="shared" si="16"/>
        <v>0</v>
      </c>
      <c r="BF33" s="124">
        <f t="shared" si="17"/>
        <v>0</v>
      </c>
    </row>
    <row r="34" spans="1:58" x14ac:dyDescent="0.25">
      <c r="A34" s="94"/>
      <c r="B34" s="18">
        <v>23</v>
      </c>
      <c r="C34" s="31"/>
      <c r="D34" s="19" t="str">
        <f>IFERROR(IF(OR(P34="PDB",P34="PLS"),"*","") &amp; VLOOKUP(C34,Table5[],2,FALSE),"") &amp; IF(L34="Yes"," **MILL FINISH**",)</f>
        <v/>
      </c>
      <c r="E34" s="124" t="str">
        <f t="shared" si="0"/>
        <v/>
      </c>
      <c r="F34" s="124" t="str">
        <f t="shared" si="1"/>
        <v/>
      </c>
      <c r="G34" s="135"/>
      <c r="H34" s="135"/>
      <c r="I34" s="20" t="str">
        <f t="shared" si="2"/>
        <v/>
      </c>
      <c r="J34" s="22" t="str">
        <f t="shared" si="3"/>
        <v/>
      </c>
      <c r="K34" s="236" t="str">
        <f t="shared" si="4"/>
        <v/>
      </c>
      <c r="L34" s="140" t="s">
        <v>13326</v>
      </c>
      <c r="M34" s="96" t="str">
        <f>IF(C34="","",IF(AND(BF34&gt;0,NOT('1.Project Details'!$E$33="No")),VLOOKUP('1.Project Details'!$E$33,Threshold_Code,2,FALSE),IF(L34="No",SAP_Colour_Code,"NON")))</f>
        <v/>
      </c>
      <c r="N34" s="141">
        <v>6060</v>
      </c>
      <c r="O34" s="140" t="s">
        <v>19270</v>
      </c>
      <c r="P34" s="96" t="str">
        <f>IFERROR(IF(LEFT(AX34,1)="7","PDB",VLOOKUP(C34,Table5[],13,FALSE)),"")</f>
        <v/>
      </c>
      <c r="Q34" s="239"/>
      <c r="R34" s="96" t="str">
        <f>IFERROR(IF(LEFT(AX34,1)="7",VLOOKUP(LEFT(Q34,5),DATA_EDGE!A:C,3,FALSE),VLOOKUP(Q34,DATA_EDGE!A:C,3,FALSE)),"")</f>
        <v/>
      </c>
      <c r="S34" s="104" t="str">
        <f>IFERROR(IF(LEFT(VLOOKUP(C34,Table5[],7,FALSE),3)="AE3",VLOOKUP(C34,Table_TB_Cost[],3,FALSE),""),"")</f>
        <v/>
      </c>
      <c r="T34" s="207" t="s">
        <v>13326</v>
      </c>
      <c r="U34" s="206" t="str">
        <f>IF(OR('1.Project Details'!$B$26="Capral Mill (AP)",T34="Yes"),IF(AD34="","",IF(AD34&lt;0,"Minfin",IF(AD34&lt;80,"Non-bulk","Bulk"))),"")</f>
        <v/>
      </c>
      <c r="V34" s="63" t="str">
        <f>IFERROR(VLOOKUP(C34,Table5[],11,FALSE),"")</f>
        <v/>
      </c>
      <c r="W34" s="104" t="str">
        <f>IFERROR(IF(X34="Yes",VLOOKUP(C34,Table5[#All],12,FALSE) &amp; IF(OR(Y34&gt;5,Z34&gt;25)," Weight",""),""),"")</f>
        <v/>
      </c>
      <c r="X34" s="104" t="s">
        <v>21026</v>
      </c>
      <c r="Y34" s="19" t="str">
        <f>IFERROR(VLOOKUP(C34,Table5[],4,FALSE),"")</f>
        <v/>
      </c>
      <c r="Z34" s="19" t="str">
        <f t="shared" si="18"/>
        <v/>
      </c>
      <c r="AA34" s="19" t="str">
        <f t="shared" si="19"/>
        <v/>
      </c>
      <c r="AB34" s="19" t="str">
        <f>IFERROR(VLOOKUP(C34,Table5[],5,FALSE),"")</f>
        <v/>
      </c>
      <c r="AC34" s="19" t="str">
        <f t="shared" si="20"/>
        <v/>
      </c>
      <c r="AD34" s="19" t="str">
        <f t="shared" si="21"/>
        <v/>
      </c>
      <c r="AE34" s="19" t="str">
        <f>IFERROR(VLOOKUP(C34,Table5[],6,FALSE),"")</f>
        <v/>
      </c>
      <c r="AF34" s="19" t="str">
        <f t="shared" si="22"/>
        <v/>
      </c>
      <c r="AG34" s="19" t="str">
        <f t="shared" si="23"/>
        <v/>
      </c>
      <c r="AH34" s="142" t="str" cm="1">
        <f t="array" ref="AH34">IFERROR(IF(AV34=3,IF(Y34&lt;0.5,1*Z34*2.5,0),IF(P34="PLS",VLOOKUP(C34,Table_TB_Cost[],11,FALSE)/VLOOKUP(C34,Table_TB_Cost[],3,FALSE)*'2.Quote'!H34,IF(P34="PDB",_xlfn.IFS(tb_calc_type="Margin",(((Z34*'Pricing Matrix'!$F$4)+(H34*'Pricing Matrix'!$F$5))/(1-tb_calc_value)),tb_calc_type="List less Discount",(((Z34*(VLOOKUP(LEFT(VLOOKUP(C34,Table5[],10,FALSE),2),TB_MPG,2,FALSE)))+(H34*'Pricing Matrix'!$F$5*3))*(1-tb_calc_value))),(Z34*'3.Edit Pricing'!$B$33)))),"")</f>
        <v/>
      </c>
      <c r="AI34" s="142">
        <f>IF(AV34=1,Z34*'3.Edit Pricing'!$G$33,IF(AV34=2,Z34*'3.Edit Pricing'!$H$33,IF(AV34=3,Z34*'3.Edit Pricing'!$I$33,0)))</f>
        <v>0</v>
      </c>
      <c r="AJ34" s="142" t="str">
        <f t="shared" si="24"/>
        <v/>
      </c>
      <c r="AK34" s="92" t="str">
        <f t="shared" si="25"/>
        <v/>
      </c>
      <c r="AL34" s="92" t="str">
        <f t="shared" si="26"/>
        <v/>
      </c>
      <c r="AM34" s="92" t="str" cm="1">
        <f t="array" ref="AM34">IFERROR(_xlfn.IFS(P34="PLS",AL34-(VLOOKUP(C34,Table_TB_Cost[],10,FALSE)/VLOOKUP(C34,Table_TB_Cost[],3,FALSE)*G34*H34),P34="PDB",AL34-((Z34*'Pricing Matrix'!$F$4)+(H34*'Pricing Matrix'!$F$5))*G34),"")</f>
        <v/>
      </c>
      <c r="AN34" s="92" t="str">
        <f>IFERROR(IF(OR(P34="PLS",P34="PDB"),0,IF(AV34=3,(AI34*G34)-(AA34*'Pricing Matrix'!$B$5),(AI34*G34)+(AA34*('3.Edit Pricing'!$B$33-'Pricing Matrix'!$B$5)))),"")</f>
        <v/>
      </c>
      <c r="AO34" s="142" t="str">
        <f>IF(Y34="","",IF(AND(NOT('1.Project Details'!$E$33="No"), BF34&gt;0),'3.Edit Pricing'!$B$57,IF('1.Project Details'!$B$24="Mill Finish",0,IF('2.Quote'!$L34="Yes",0,IF(U34="Bulk",FinBulk_Cost_Price,IF(OR(U34="Non-bulk",U34="Minfin"),FinNonBulk_Cost_Price,Fin_Cost_Price))))))</f>
        <v/>
      </c>
      <c r="AP34" s="142" t="str" cm="1">
        <f t="array" ref="AP34">IF(Y34="","",_xlfn.IFS(AND(BF34&gt;0,NOT('1.Project Details'!$E$33="No")),'3.Edit Pricing'!$B$58,'1.Project Details'!$B$24="Mill Finish",0,'1.Project Details'!$B$24="",0,'2.Quote'!$L34="Yes",0,U34="Bulk",FinBulk_Sell_Price,U34="Non-bulk",FinNonBulk_Sell_Price,U34="Minfin",FinNonBulk_Sell_Price,Y34&lt;&gt;"",Fin_Sell_Price))</f>
        <v/>
      </c>
      <c r="AQ34" s="142" t="str">
        <f>IFERROR(IF(Y34="","",IF(T34="Yes","Anodised Perimeter (AP)",'1.Project Details'!$B$33)),"")</f>
        <v/>
      </c>
      <c r="AR34" s="142" t="str">
        <f>IFERROR(IF($AQ34="Anodised Perimeter (AP)",IF(U34="Minfin",40,'2.Quote'!AD34)*AO34,AG34*AO34),"")</f>
        <v/>
      </c>
      <c r="AS34" s="142" t="str">
        <f t="shared" si="27"/>
        <v/>
      </c>
      <c r="AT34" s="142" t="str">
        <f t="shared" si="28"/>
        <v/>
      </c>
      <c r="AU34" s="170" t="str">
        <f>IFERROR(VLOOKUP(C34,DATA!$A:$K,8,FALSE),"")</f>
        <v/>
      </c>
      <c r="AV34" s="124" t="str">
        <f>IFERROR(VLOOKUP(AU34,'5.Edit_PH_IP'!$B:$D,3,FALSE),"")</f>
        <v/>
      </c>
      <c r="AW34" s="124" t="str">
        <f>IFERROR(VLOOKUP(Q34,DATA_EDGE!A:C,3,FALSE),"")</f>
        <v/>
      </c>
      <c r="AX34" s="124" t="str">
        <f t="shared" si="29"/>
        <v/>
      </c>
      <c r="AY34" s="124" t="str">
        <f t="shared" si="14"/>
        <v/>
      </c>
      <c r="AZ34" s="124" t="str">
        <f t="shared" si="15"/>
        <v/>
      </c>
      <c r="BA34" s="255"/>
      <c r="BB34" s="252">
        <f t="shared" si="30"/>
        <v>0</v>
      </c>
      <c r="BC34" s="255"/>
      <c r="BD34" s="252">
        <f t="shared" si="31"/>
        <v>0</v>
      </c>
      <c r="BE34" s="20">
        <f t="shared" si="16"/>
        <v>0</v>
      </c>
      <c r="BF34" s="124">
        <f t="shared" si="17"/>
        <v>0</v>
      </c>
    </row>
    <row r="35" spans="1:58" x14ac:dyDescent="0.25">
      <c r="A35" s="94"/>
      <c r="B35" s="21">
        <v>24</v>
      </c>
      <c r="C35" s="31"/>
      <c r="D35" s="19" t="str">
        <f>IFERROR(IF(OR(P35="PDB",P35="PLS"),"*","") &amp; VLOOKUP(C35,Table5[],2,FALSE),"") &amp; IF(L35="Yes"," **MILL FINISH**",)</f>
        <v/>
      </c>
      <c r="E35" s="124" t="str">
        <f t="shared" si="0"/>
        <v/>
      </c>
      <c r="F35" s="124" t="str">
        <f t="shared" si="1"/>
        <v/>
      </c>
      <c r="G35" s="135"/>
      <c r="H35" s="135"/>
      <c r="I35" s="20" t="str">
        <f t="shared" si="2"/>
        <v/>
      </c>
      <c r="J35" s="22" t="str">
        <f t="shared" si="3"/>
        <v/>
      </c>
      <c r="K35" s="236" t="str">
        <f t="shared" si="4"/>
        <v/>
      </c>
      <c r="L35" s="140" t="s">
        <v>13326</v>
      </c>
      <c r="M35" s="96" t="str">
        <f>IF(C35="","",IF(AND(BF35&gt;0,NOT('1.Project Details'!$E$33="No")),VLOOKUP('1.Project Details'!$E$33,Threshold_Code,2,FALSE),IF(L35="No",SAP_Colour_Code,"NON")))</f>
        <v/>
      </c>
      <c r="N35" s="141">
        <v>6060</v>
      </c>
      <c r="O35" s="140" t="s">
        <v>19270</v>
      </c>
      <c r="P35" s="96" t="str">
        <f>IFERROR(IF(LEFT(AX35,1)="7","PDB",VLOOKUP(C35,Table5[],13,FALSE)),"")</f>
        <v/>
      </c>
      <c r="Q35" s="239"/>
      <c r="R35" s="96" t="str">
        <f>IFERROR(IF(LEFT(AX35,1)="7",VLOOKUP(LEFT(Q35,5),DATA_EDGE!A:C,3,FALSE),VLOOKUP(Q35,DATA_EDGE!A:C,3,FALSE)),"")</f>
        <v/>
      </c>
      <c r="S35" s="104" t="str">
        <f>IFERROR(IF(LEFT(VLOOKUP(C35,Table5[],7,FALSE),3)="AE3",VLOOKUP(C35,Table_TB_Cost[],3,FALSE),""),"")</f>
        <v/>
      </c>
      <c r="T35" s="207" t="s">
        <v>13326</v>
      </c>
      <c r="U35" s="206" t="str">
        <f>IF(OR('1.Project Details'!$B$26="Capral Mill (AP)",T35="Yes"),IF(AD35="","",IF(AD35&lt;0,"Minfin",IF(AD35&lt;80,"Non-bulk","Bulk"))),"")</f>
        <v/>
      </c>
      <c r="V35" s="63" t="str">
        <f>IFERROR(VLOOKUP(C35,Table5[],11,FALSE),"")</f>
        <v/>
      </c>
      <c r="W35" s="104" t="str">
        <f>IFERROR(IF(X35="Yes",VLOOKUP(C35,Table5[#All],12,FALSE) &amp; IF(OR(Y35&gt;5,Z35&gt;25)," Weight",""),""),"")</f>
        <v/>
      </c>
      <c r="X35" s="104" t="s">
        <v>21026</v>
      </c>
      <c r="Y35" s="19" t="str">
        <f>IFERROR(VLOOKUP(C35,Table5[],4,FALSE),"")</f>
        <v/>
      </c>
      <c r="Z35" s="19" t="str">
        <f t="shared" si="18"/>
        <v/>
      </c>
      <c r="AA35" s="19" t="str">
        <f t="shared" si="19"/>
        <v/>
      </c>
      <c r="AB35" s="19" t="str">
        <f>IFERROR(VLOOKUP(C35,Table5[],5,FALSE),"")</f>
        <v/>
      </c>
      <c r="AC35" s="19" t="str">
        <f t="shared" si="20"/>
        <v/>
      </c>
      <c r="AD35" s="19" t="str">
        <f t="shared" si="21"/>
        <v/>
      </c>
      <c r="AE35" s="19" t="str">
        <f>IFERROR(VLOOKUP(C35,Table5[],6,FALSE),"")</f>
        <v/>
      </c>
      <c r="AF35" s="19" t="str">
        <f t="shared" si="22"/>
        <v/>
      </c>
      <c r="AG35" s="19" t="str">
        <f t="shared" si="23"/>
        <v/>
      </c>
      <c r="AH35" s="142" t="str" cm="1">
        <f t="array" ref="AH35">IFERROR(IF(AV35=3,IF(Y35&lt;0.5,1*Z35*2.5,0),IF(P35="PLS",VLOOKUP(C35,Table_TB_Cost[],11,FALSE)/VLOOKUP(C35,Table_TB_Cost[],3,FALSE)*'2.Quote'!H35,IF(P35="PDB",_xlfn.IFS(tb_calc_type="Margin",(((Z35*'Pricing Matrix'!$F$4)+(H35*'Pricing Matrix'!$F$5))/(1-tb_calc_value)),tb_calc_type="List less Discount",(((Z35*(VLOOKUP(LEFT(VLOOKUP(C35,Table5[],10,FALSE),2),TB_MPG,2,FALSE)))+(H35*'Pricing Matrix'!$F$5*3))*(1-tb_calc_value))),(Z35*'3.Edit Pricing'!$B$33)))),"")</f>
        <v/>
      </c>
      <c r="AI35" s="142">
        <f>IF(AV35=1,Z35*'3.Edit Pricing'!$G$33,IF(AV35=2,Z35*'3.Edit Pricing'!$H$33,IF(AV35=3,Z35*'3.Edit Pricing'!$I$33,0)))</f>
        <v>0</v>
      </c>
      <c r="AJ35" s="142" t="str">
        <f t="shared" si="24"/>
        <v/>
      </c>
      <c r="AK35" s="92" t="str">
        <f t="shared" si="25"/>
        <v/>
      </c>
      <c r="AL35" s="92" t="str">
        <f t="shared" si="26"/>
        <v/>
      </c>
      <c r="AM35" s="92" t="str" cm="1">
        <f t="array" ref="AM35">IFERROR(_xlfn.IFS(P35="PLS",AL35-(VLOOKUP(C35,Table_TB_Cost[],10,FALSE)/VLOOKUP(C35,Table_TB_Cost[],3,FALSE)*G35*H35),P35="PDB",AL35-((Z35*'Pricing Matrix'!$F$4)+(H35*'Pricing Matrix'!$F$5))*G35),"")</f>
        <v/>
      </c>
      <c r="AN35" s="92" t="str">
        <f>IFERROR(IF(OR(P35="PLS",P35="PDB"),0,IF(AV35=3,(AI35*G35)-(AA35*'Pricing Matrix'!$B$5),(AI35*G35)+(AA35*('3.Edit Pricing'!$B$33-'Pricing Matrix'!$B$5)))),"")</f>
        <v/>
      </c>
      <c r="AO35" s="142" t="str">
        <f>IF(Y35="","",IF(AND(NOT('1.Project Details'!$E$33="No"), BF35&gt;0),'3.Edit Pricing'!$B$57,IF('1.Project Details'!$B$24="Mill Finish",0,IF('2.Quote'!$L35="Yes",0,IF(U35="Bulk",FinBulk_Cost_Price,IF(OR(U35="Non-bulk",U35="Minfin"),FinNonBulk_Cost_Price,Fin_Cost_Price))))))</f>
        <v/>
      </c>
      <c r="AP35" s="142" t="str" cm="1">
        <f t="array" ref="AP35">IF(Y35="","",_xlfn.IFS(AND(BF35&gt;0,NOT('1.Project Details'!$E$33="No")),'3.Edit Pricing'!$B$58,'1.Project Details'!$B$24="Mill Finish",0,'1.Project Details'!$B$24="",0,'2.Quote'!$L35="Yes",0,U35="Bulk",FinBulk_Sell_Price,U35="Non-bulk",FinNonBulk_Sell_Price,U35="Minfin",FinNonBulk_Sell_Price,Y35&lt;&gt;"",Fin_Sell_Price))</f>
        <v/>
      </c>
      <c r="AQ35" s="142" t="str">
        <f>IFERROR(IF(Y35="","",IF(T35="Yes","Anodised Perimeter (AP)",'1.Project Details'!$B$33)),"")</f>
        <v/>
      </c>
      <c r="AR35" s="142" t="str">
        <f>IFERROR(IF($AQ35="Anodised Perimeter (AP)",IF(U35="Minfin",40,'2.Quote'!AD35)*AO35,AG35*AO35),"")</f>
        <v/>
      </c>
      <c r="AS35" s="142" t="str">
        <f t="shared" si="27"/>
        <v/>
      </c>
      <c r="AT35" s="142" t="str">
        <f t="shared" si="28"/>
        <v/>
      </c>
      <c r="AU35" s="170" t="str">
        <f>IFERROR(VLOOKUP(C35,DATA!$A:$K,8,FALSE),"")</f>
        <v/>
      </c>
      <c r="AV35" s="124" t="str">
        <f>IFERROR(VLOOKUP(AU35,'5.Edit_PH_IP'!$B:$D,3,FALSE),"")</f>
        <v/>
      </c>
      <c r="AW35" s="124" t="str">
        <f>IFERROR(VLOOKUP(Q35,DATA_EDGE!A:C,3,FALSE),"")</f>
        <v/>
      </c>
      <c r="AX35" s="124" t="str">
        <f t="shared" si="29"/>
        <v/>
      </c>
      <c r="AY35" s="124" t="str">
        <f t="shared" si="14"/>
        <v/>
      </c>
      <c r="AZ35" s="124" t="str">
        <f t="shared" si="15"/>
        <v/>
      </c>
      <c r="BA35" s="255"/>
      <c r="BB35" s="252">
        <f t="shared" si="30"/>
        <v>0</v>
      </c>
      <c r="BC35" s="255"/>
      <c r="BD35" s="252">
        <f t="shared" si="31"/>
        <v>0</v>
      </c>
      <c r="BE35" s="20">
        <f t="shared" si="16"/>
        <v>0</v>
      </c>
      <c r="BF35" s="124">
        <f t="shared" si="17"/>
        <v>0</v>
      </c>
    </row>
    <row r="36" spans="1:58" x14ac:dyDescent="0.25">
      <c r="A36" s="94"/>
      <c r="B36" s="18">
        <v>25</v>
      </c>
      <c r="C36" s="31"/>
      <c r="D36" s="19" t="str">
        <f>IFERROR(IF(OR(P36="PDB",P36="PLS"),"*","") &amp; VLOOKUP(C36,Table5[],2,FALSE),"") &amp; IF(L36="Yes"," **MILL FINISH**",)</f>
        <v/>
      </c>
      <c r="E36" s="124" t="str">
        <f t="shared" si="0"/>
        <v/>
      </c>
      <c r="F36" s="124" t="str">
        <f t="shared" si="1"/>
        <v/>
      </c>
      <c r="G36" s="135"/>
      <c r="H36" s="135"/>
      <c r="I36" s="20" t="str">
        <f t="shared" si="2"/>
        <v/>
      </c>
      <c r="J36" s="22" t="str">
        <f t="shared" si="3"/>
        <v/>
      </c>
      <c r="K36" s="236" t="str">
        <f t="shared" si="4"/>
        <v/>
      </c>
      <c r="L36" s="140" t="s">
        <v>13326</v>
      </c>
      <c r="M36" s="96" t="str">
        <f>IF(C36="","",IF(AND(BF36&gt;0,NOT('1.Project Details'!$E$33="No")),VLOOKUP('1.Project Details'!$E$33,Threshold_Code,2,FALSE),IF(L36="No",SAP_Colour_Code,"NON")))</f>
        <v/>
      </c>
      <c r="N36" s="141">
        <v>6060</v>
      </c>
      <c r="O36" s="140" t="s">
        <v>19270</v>
      </c>
      <c r="P36" s="96" t="str">
        <f>IFERROR(IF(LEFT(AX36,1)="7","PDB",VLOOKUP(C36,Table5[],13,FALSE)),"")</f>
        <v/>
      </c>
      <c r="Q36" s="239"/>
      <c r="R36" s="96" t="str">
        <f>IFERROR(IF(LEFT(AX36,1)="7",VLOOKUP(LEFT(Q36,5),DATA_EDGE!A:C,3,FALSE),VLOOKUP(Q36,DATA_EDGE!A:C,3,FALSE)),"")</f>
        <v/>
      </c>
      <c r="S36" s="104" t="str">
        <f>IFERROR(IF(LEFT(VLOOKUP(C36,Table5[],7,FALSE),3)="AE3",VLOOKUP(C36,Table_TB_Cost[],3,FALSE),""),"")</f>
        <v/>
      </c>
      <c r="T36" s="207" t="s">
        <v>13326</v>
      </c>
      <c r="U36" s="206" t="str">
        <f>IF(OR('1.Project Details'!$B$26="Capral Mill (AP)",T36="Yes"),IF(AD36="","",IF(AD36&lt;0,"Minfin",IF(AD36&lt;80,"Non-bulk","Bulk"))),"")</f>
        <v/>
      </c>
      <c r="V36" s="63" t="str">
        <f>IFERROR(VLOOKUP(C36,Table5[],11,FALSE),"")</f>
        <v/>
      </c>
      <c r="W36" s="104" t="str">
        <f>IFERROR(IF(X36="Yes",VLOOKUP(C36,Table5[#All],12,FALSE) &amp; IF(OR(Y36&gt;5,Z36&gt;25)," Weight",""),""),"")</f>
        <v/>
      </c>
      <c r="X36" s="104" t="s">
        <v>21026</v>
      </c>
      <c r="Y36" s="19" t="str">
        <f>IFERROR(VLOOKUP(C36,Table5[],4,FALSE),"")</f>
        <v/>
      </c>
      <c r="Z36" s="19" t="str">
        <f t="shared" si="18"/>
        <v/>
      </c>
      <c r="AA36" s="19" t="str">
        <f t="shared" si="19"/>
        <v/>
      </c>
      <c r="AB36" s="19" t="str">
        <f>IFERROR(VLOOKUP(C36,Table5[],5,FALSE),"")</f>
        <v/>
      </c>
      <c r="AC36" s="19" t="str">
        <f t="shared" si="20"/>
        <v/>
      </c>
      <c r="AD36" s="19" t="str">
        <f t="shared" si="21"/>
        <v/>
      </c>
      <c r="AE36" s="19" t="str">
        <f>IFERROR(VLOOKUP(C36,Table5[],6,FALSE),"")</f>
        <v/>
      </c>
      <c r="AF36" s="19" t="str">
        <f t="shared" si="22"/>
        <v/>
      </c>
      <c r="AG36" s="19" t="str">
        <f t="shared" si="23"/>
        <v/>
      </c>
      <c r="AH36" s="142" t="str" cm="1">
        <f t="array" ref="AH36">IFERROR(IF(AV36=3,IF(Y36&lt;0.5,1*Z36*2.5,0),IF(P36="PLS",VLOOKUP(C36,Table_TB_Cost[],11,FALSE)/VLOOKUP(C36,Table_TB_Cost[],3,FALSE)*'2.Quote'!H36,IF(P36="PDB",_xlfn.IFS(tb_calc_type="Margin",(((Z36*'Pricing Matrix'!$F$4)+(H36*'Pricing Matrix'!$F$5))/(1-tb_calc_value)),tb_calc_type="List less Discount",(((Z36*(VLOOKUP(LEFT(VLOOKUP(C36,Table5[],10,FALSE),2),TB_MPG,2,FALSE)))+(H36*'Pricing Matrix'!$F$5*3))*(1-tb_calc_value))),(Z36*'3.Edit Pricing'!$B$33)))),"")</f>
        <v/>
      </c>
      <c r="AI36" s="142">
        <f>IF(AV36=1,Z36*'3.Edit Pricing'!$G$33,IF(AV36=2,Z36*'3.Edit Pricing'!$H$33,IF(AV36=3,Z36*'3.Edit Pricing'!$I$33,0)))</f>
        <v>0</v>
      </c>
      <c r="AJ36" s="142" t="str">
        <f t="shared" si="24"/>
        <v/>
      </c>
      <c r="AK36" s="92" t="str">
        <f t="shared" si="25"/>
        <v/>
      </c>
      <c r="AL36" s="92" t="str">
        <f t="shared" si="26"/>
        <v/>
      </c>
      <c r="AM36" s="92" t="str" cm="1">
        <f t="array" ref="AM36">IFERROR(_xlfn.IFS(P36="PLS",AL36-(VLOOKUP(C36,Table_TB_Cost[],10,FALSE)/VLOOKUP(C36,Table_TB_Cost[],3,FALSE)*G36*H36),P36="PDB",AL36-((Z36*'Pricing Matrix'!$F$4)+(H36*'Pricing Matrix'!$F$5))*G36),"")</f>
        <v/>
      </c>
      <c r="AN36" s="92" t="str">
        <f>IFERROR(IF(OR(P36="PLS",P36="PDB"),0,IF(AV36=3,(AI36*G36)-(AA36*'Pricing Matrix'!$B$5),(AI36*G36)+(AA36*('3.Edit Pricing'!$B$33-'Pricing Matrix'!$B$5)))),"")</f>
        <v/>
      </c>
      <c r="AO36" s="142" t="str">
        <f>IF(Y36="","",IF(AND(NOT('1.Project Details'!$E$33="No"), BF36&gt;0),'3.Edit Pricing'!$B$57,IF('1.Project Details'!$B$24="Mill Finish",0,IF('2.Quote'!$L36="Yes",0,IF(U36="Bulk",FinBulk_Cost_Price,IF(OR(U36="Non-bulk",U36="Minfin"),FinNonBulk_Cost_Price,Fin_Cost_Price))))))</f>
        <v/>
      </c>
      <c r="AP36" s="142" t="str" cm="1">
        <f t="array" ref="AP36">IF(Y36="","",_xlfn.IFS(AND(BF36&gt;0,NOT('1.Project Details'!$E$33="No")),'3.Edit Pricing'!$B$58,'1.Project Details'!$B$24="Mill Finish",0,'1.Project Details'!$B$24="",0,'2.Quote'!$L36="Yes",0,U36="Bulk",FinBulk_Sell_Price,U36="Non-bulk",FinNonBulk_Sell_Price,U36="Minfin",FinNonBulk_Sell_Price,Y36&lt;&gt;"",Fin_Sell_Price))</f>
        <v/>
      </c>
      <c r="AQ36" s="142" t="str">
        <f>IFERROR(IF(Y36="","",IF(T36="Yes","Anodised Perimeter (AP)",'1.Project Details'!$B$33)),"")</f>
        <v/>
      </c>
      <c r="AR36" s="142" t="str">
        <f>IFERROR(IF($AQ36="Anodised Perimeter (AP)",IF(U36="Minfin",40,'2.Quote'!AD36)*AO36,AG36*AO36),"")</f>
        <v/>
      </c>
      <c r="AS36" s="142" t="str">
        <f t="shared" si="27"/>
        <v/>
      </c>
      <c r="AT36" s="142" t="str">
        <f t="shared" si="28"/>
        <v/>
      </c>
      <c r="AU36" s="170" t="str">
        <f>IFERROR(VLOOKUP(C36,DATA!$A:$K,8,FALSE),"")</f>
        <v/>
      </c>
      <c r="AV36" s="124" t="str">
        <f>IFERROR(VLOOKUP(AU36,'5.Edit_PH_IP'!$B:$D,3,FALSE),"")</f>
        <v/>
      </c>
      <c r="AW36" s="124" t="str">
        <f>IFERROR(VLOOKUP(Q36,DATA_EDGE!A:C,3,FALSE),"")</f>
        <v/>
      </c>
      <c r="AX36" s="124" t="str">
        <f t="shared" si="29"/>
        <v/>
      </c>
      <c r="AY36" s="124" t="str">
        <f t="shared" si="14"/>
        <v/>
      </c>
      <c r="AZ36" s="124" t="str">
        <f t="shared" si="15"/>
        <v/>
      </c>
      <c r="BA36" s="255"/>
      <c r="BB36" s="252">
        <f t="shared" si="30"/>
        <v>0</v>
      </c>
      <c r="BC36" s="255"/>
      <c r="BD36" s="252">
        <f t="shared" si="31"/>
        <v>0</v>
      </c>
      <c r="BE36" s="20">
        <f t="shared" si="16"/>
        <v>0</v>
      </c>
      <c r="BF36" s="124">
        <f t="shared" si="17"/>
        <v>0</v>
      </c>
    </row>
    <row r="37" spans="1:58" x14ac:dyDescent="0.25">
      <c r="A37" s="94"/>
      <c r="B37" s="21">
        <v>26</v>
      </c>
      <c r="C37" s="31"/>
      <c r="D37" s="19" t="str">
        <f>IFERROR(IF(OR(P37="PDB",P37="PLS"),"*","") &amp; VLOOKUP(C37,Table5[],2,FALSE),"") &amp; IF(L37="Yes"," **MILL FINISH**",)</f>
        <v/>
      </c>
      <c r="E37" s="124" t="str">
        <f t="shared" si="0"/>
        <v/>
      </c>
      <c r="F37" s="124" t="str">
        <f t="shared" si="1"/>
        <v/>
      </c>
      <c r="G37" s="135"/>
      <c r="H37" s="135"/>
      <c r="I37" s="20" t="str">
        <f t="shared" si="2"/>
        <v/>
      </c>
      <c r="J37" s="22" t="str">
        <f t="shared" si="3"/>
        <v/>
      </c>
      <c r="K37" s="236" t="str">
        <f t="shared" si="4"/>
        <v/>
      </c>
      <c r="L37" s="140" t="s">
        <v>13326</v>
      </c>
      <c r="M37" s="96" t="str">
        <f>IF(C37="","",IF(AND(BF37&gt;0,NOT('1.Project Details'!$E$33="No")),VLOOKUP('1.Project Details'!$E$33,Threshold_Code,2,FALSE),IF(L37="No",SAP_Colour_Code,"NON")))</f>
        <v/>
      </c>
      <c r="N37" s="141">
        <v>6060</v>
      </c>
      <c r="O37" s="140" t="s">
        <v>19270</v>
      </c>
      <c r="P37" s="96" t="str">
        <f>IFERROR(IF(LEFT(AX37,1)="7","PDB",VLOOKUP(C37,Table5[],13,FALSE)),"")</f>
        <v/>
      </c>
      <c r="Q37" s="239"/>
      <c r="R37" s="96" t="str">
        <f>IFERROR(IF(LEFT(AX37,1)="7",VLOOKUP(LEFT(Q37,5),DATA_EDGE!A:C,3,FALSE),VLOOKUP(Q37,DATA_EDGE!A:C,3,FALSE)),"")</f>
        <v/>
      </c>
      <c r="S37" s="104" t="str">
        <f>IFERROR(IF(LEFT(VLOOKUP(C37,Table5[],7,FALSE),3)="AE3",VLOOKUP(C37,Table_TB_Cost[],3,FALSE),""),"")</f>
        <v/>
      </c>
      <c r="T37" s="207" t="s">
        <v>13326</v>
      </c>
      <c r="U37" s="206" t="str">
        <f>IF(OR('1.Project Details'!$B$26="Capral Mill (AP)",T37="Yes"),IF(AD37="","",IF(AD37&lt;0,"Minfin",IF(AD37&lt;80,"Non-bulk","Bulk"))),"")</f>
        <v/>
      </c>
      <c r="V37" s="63" t="str">
        <f>IFERROR(VLOOKUP(C37,Table5[],11,FALSE),"")</f>
        <v/>
      </c>
      <c r="W37" s="104" t="str">
        <f>IFERROR(IF(X37="Yes",VLOOKUP(C37,Table5[#All],12,FALSE) &amp; IF(OR(Y37&gt;5,Z37&gt;25)," Weight",""),""),"")</f>
        <v/>
      </c>
      <c r="X37" s="104" t="s">
        <v>21026</v>
      </c>
      <c r="Y37" s="19" t="str">
        <f>IFERROR(VLOOKUP(C37,Table5[],4,FALSE),"")</f>
        <v/>
      </c>
      <c r="Z37" s="19" t="str">
        <f t="shared" si="18"/>
        <v/>
      </c>
      <c r="AA37" s="19" t="str">
        <f t="shared" si="19"/>
        <v/>
      </c>
      <c r="AB37" s="19" t="str">
        <f>IFERROR(VLOOKUP(C37,Table5[],5,FALSE),"")</f>
        <v/>
      </c>
      <c r="AC37" s="19" t="str">
        <f t="shared" si="20"/>
        <v/>
      </c>
      <c r="AD37" s="19" t="str">
        <f t="shared" si="21"/>
        <v/>
      </c>
      <c r="AE37" s="19" t="str">
        <f>IFERROR(VLOOKUP(C37,Table5[],6,FALSE),"")</f>
        <v/>
      </c>
      <c r="AF37" s="19" t="str">
        <f t="shared" si="22"/>
        <v/>
      </c>
      <c r="AG37" s="19" t="str">
        <f t="shared" si="23"/>
        <v/>
      </c>
      <c r="AH37" s="142" t="str" cm="1">
        <f t="array" ref="AH37">IFERROR(IF(AV37=3,IF(Y37&lt;0.5,1*Z37*2.5,0),IF(P37="PLS",VLOOKUP(C37,Table_TB_Cost[],11,FALSE)/VLOOKUP(C37,Table_TB_Cost[],3,FALSE)*'2.Quote'!H37,IF(P37="PDB",_xlfn.IFS(tb_calc_type="Margin",(((Z37*'Pricing Matrix'!$F$4)+(H37*'Pricing Matrix'!$F$5))/(1-tb_calc_value)),tb_calc_type="List less Discount",(((Z37*(VLOOKUP(LEFT(VLOOKUP(C37,Table5[],10,FALSE),2),TB_MPG,2,FALSE)))+(H37*'Pricing Matrix'!$F$5*3))*(1-tb_calc_value))),(Z37*'3.Edit Pricing'!$B$33)))),"")</f>
        <v/>
      </c>
      <c r="AI37" s="142">
        <f>IF(AV37=1,Z37*'3.Edit Pricing'!$G$33,IF(AV37=2,Z37*'3.Edit Pricing'!$H$33,IF(AV37=3,Z37*'3.Edit Pricing'!$I$33,0)))</f>
        <v>0</v>
      </c>
      <c r="AJ37" s="142" t="str">
        <f t="shared" si="24"/>
        <v/>
      </c>
      <c r="AK37" s="92" t="str">
        <f t="shared" si="25"/>
        <v/>
      </c>
      <c r="AL37" s="92" t="str">
        <f t="shared" si="26"/>
        <v/>
      </c>
      <c r="AM37" s="92" t="str" cm="1">
        <f t="array" ref="AM37">IFERROR(_xlfn.IFS(P37="PLS",AL37-(VLOOKUP(C37,Table_TB_Cost[],10,FALSE)/VLOOKUP(C37,Table_TB_Cost[],3,FALSE)*G37*H37),P37="PDB",AL37-((Z37*'Pricing Matrix'!$F$4)+(H37*'Pricing Matrix'!$F$5))*G37),"")</f>
        <v/>
      </c>
      <c r="AN37" s="92" t="str">
        <f>IFERROR(IF(OR(P37="PLS",P37="PDB"),0,IF(AV37=3,(AI37*G37)-(AA37*'Pricing Matrix'!$B$5),(AI37*G37)+(AA37*('3.Edit Pricing'!$B$33-'Pricing Matrix'!$B$5)))),"")</f>
        <v/>
      </c>
      <c r="AO37" s="142" t="str">
        <f>IF(Y37="","",IF(AND(NOT('1.Project Details'!$E$33="No"), BF37&gt;0),'3.Edit Pricing'!$B$57,IF('1.Project Details'!$B$24="Mill Finish",0,IF('2.Quote'!$L37="Yes",0,IF(U37="Bulk",FinBulk_Cost_Price,IF(OR(U37="Non-bulk",U37="Minfin"),FinNonBulk_Cost_Price,Fin_Cost_Price))))))</f>
        <v/>
      </c>
      <c r="AP37" s="142" t="str" cm="1">
        <f t="array" ref="AP37">IF(Y37="","",_xlfn.IFS(AND(BF37&gt;0,NOT('1.Project Details'!$E$33="No")),'3.Edit Pricing'!$B$58,'1.Project Details'!$B$24="Mill Finish",0,'1.Project Details'!$B$24="",0,'2.Quote'!$L37="Yes",0,U37="Bulk",FinBulk_Sell_Price,U37="Non-bulk",FinNonBulk_Sell_Price,U37="Minfin",FinNonBulk_Sell_Price,Y37&lt;&gt;"",Fin_Sell_Price))</f>
        <v/>
      </c>
      <c r="AQ37" s="142" t="str">
        <f>IFERROR(IF(Y37="","",IF(T37="Yes","Anodised Perimeter (AP)",'1.Project Details'!$B$33)),"")</f>
        <v/>
      </c>
      <c r="AR37" s="142" t="str">
        <f>IFERROR(IF($AQ37="Anodised Perimeter (AP)",IF(U37="Minfin",40,'2.Quote'!AD37)*AO37,AG37*AO37),"")</f>
        <v/>
      </c>
      <c r="AS37" s="142" t="str">
        <f t="shared" si="27"/>
        <v/>
      </c>
      <c r="AT37" s="142" t="str">
        <f t="shared" si="28"/>
        <v/>
      </c>
      <c r="AU37" s="170" t="str">
        <f>IFERROR(VLOOKUP(C37,DATA!$A:$K,8,FALSE),"")</f>
        <v/>
      </c>
      <c r="AV37" s="124" t="str">
        <f>IFERROR(VLOOKUP(AU37,'5.Edit_PH_IP'!$B:$D,3,FALSE),"")</f>
        <v/>
      </c>
      <c r="AW37" s="124" t="str">
        <f>IFERROR(VLOOKUP(Q37,DATA_EDGE!A:C,3,FALSE),"")</f>
        <v/>
      </c>
      <c r="AX37" s="124" t="str">
        <f t="shared" si="29"/>
        <v/>
      </c>
      <c r="AY37" s="124" t="str">
        <f t="shared" si="14"/>
        <v/>
      </c>
      <c r="AZ37" s="124" t="str">
        <f t="shared" si="15"/>
        <v/>
      </c>
      <c r="BA37" s="255"/>
      <c r="BB37" s="252">
        <f t="shared" si="30"/>
        <v>0</v>
      </c>
      <c r="BC37" s="255"/>
      <c r="BD37" s="252">
        <f t="shared" si="31"/>
        <v>0</v>
      </c>
      <c r="BE37" s="20">
        <f t="shared" si="16"/>
        <v>0</v>
      </c>
      <c r="BF37" s="124">
        <f t="shared" si="17"/>
        <v>0</v>
      </c>
    </row>
    <row r="38" spans="1:58" x14ac:dyDescent="0.25">
      <c r="A38" s="94"/>
      <c r="B38" s="18">
        <v>27</v>
      </c>
      <c r="C38" s="31"/>
      <c r="D38" s="19" t="str">
        <f>IFERROR(IF(OR(P38="PDB",P38="PLS"),"*","") &amp; VLOOKUP(C38,Table5[],2,FALSE),"") &amp; IF(L38="Yes"," **MILL FINISH**",)</f>
        <v/>
      </c>
      <c r="E38" s="124" t="str">
        <f t="shared" si="0"/>
        <v/>
      </c>
      <c r="F38" s="124" t="str">
        <f t="shared" si="1"/>
        <v/>
      </c>
      <c r="G38" s="135"/>
      <c r="H38" s="135"/>
      <c r="I38" s="20" t="str">
        <f t="shared" si="2"/>
        <v/>
      </c>
      <c r="J38" s="22" t="str">
        <f t="shared" si="3"/>
        <v/>
      </c>
      <c r="K38" s="236" t="str">
        <f t="shared" si="4"/>
        <v/>
      </c>
      <c r="L38" s="140" t="s">
        <v>13326</v>
      </c>
      <c r="M38" s="96" t="str">
        <f>IF(C38="","",IF(AND(BF38&gt;0,NOT('1.Project Details'!$E$33="No")),VLOOKUP('1.Project Details'!$E$33,Threshold_Code,2,FALSE),IF(L38="No",SAP_Colour_Code,"NON")))</f>
        <v/>
      </c>
      <c r="N38" s="141">
        <v>6060</v>
      </c>
      <c r="O38" s="140" t="s">
        <v>19270</v>
      </c>
      <c r="P38" s="96" t="str">
        <f>IFERROR(IF(LEFT(AX38,1)="7","PDB",VLOOKUP(C38,Table5[],13,FALSE)),"")</f>
        <v/>
      </c>
      <c r="Q38" s="239"/>
      <c r="R38" s="96" t="str">
        <f>IFERROR(IF(LEFT(AX38,1)="7",VLOOKUP(LEFT(Q38,5),DATA_EDGE!A:C,3,FALSE),VLOOKUP(Q38,DATA_EDGE!A:C,3,FALSE)),"")</f>
        <v/>
      </c>
      <c r="S38" s="104" t="str">
        <f>IFERROR(IF(LEFT(VLOOKUP(C38,Table5[],7,FALSE),3)="AE3",VLOOKUP(C38,Table_TB_Cost[],3,FALSE),""),"")</f>
        <v/>
      </c>
      <c r="T38" s="207" t="s">
        <v>13326</v>
      </c>
      <c r="U38" s="206" t="str">
        <f>IF(OR('1.Project Details'!$B$26="Capral Mill (AP)",T38="Yes"),IF(AD38="","",IF(AD38&lt;0,"Minfin",IF(AD38&lt;80,"Non-bulk","Bulk"))),"")</f>
        <v/>
      </c>
      <c r="V38" s="63" t="str">
        <f>IFERROR(VLOOKUP(C38,Table5[],11,FALSE),"")</f>
        <v/>
      </c>
      <c r="W38" s="104" t="str">
        <f>IFERROR(IF(X38="Yes",VLOOKUP(C38,Table5[#All],12,FALSE) &amp; IF(OR(Y38&gt;5,Z38&gt;25)," Weight",""),""),"")</f>
        <v/>
      </c>
      <c r="X38" s="104" t="s">
        <v>21026</v>
      </c>
      <c r="Y38" s="19" t="str">
        <f>IFERROR(VLOOKUP(C38,Table5[],4,FALSE),"")</f>
        <v/>
      </c>
      <c r="Z38" s="19" t="str">
        <f t="shared" si="18"/>
        <v/>
      </c>
      <c r="AA38" s="19" t="str">
        <f t="shared" si="19"/>
        <v/>
      </c>
      <c r="AB38" s="19" t="str">
        <f>IFERROR(VLOOKUP(C38,Table5[],5,FALSE),"")</f>
        <v/>
      </c>
      <c r="AC38" s="19" t="str">
        <f t="shared" si="20"/>
        <v/>
      </c>
      <c r="AD38" s="19" t="str">
        <f t="shared" si="21"/>
        <v/>
      </c>
      <c r="AE38" s="19" t="str">
        <f>IFERROR(VLOOKUP(C38,Table5[],6,FALSE),"")</f>
        <v/>
      </c>
      <c r="AF38" s="19" t="str">
        <f t="shared" si="22"/>
        <v/>
      </c>
      <c r="AG38" s="19" t="str">
        <f t="shared" si="23"/>
        <v/>
      </c>
      <c r="AH38" s="142" t="str" cm="1">
        <f t="array" ref="AH38">IFERROR(IF(AV38=3,IF(Y38&lt;0.5,1*Z38*2.5,0),IF(P38="PLS",VLOOKUP(C38,Table_TB_Cost[],11,FALSE)/VLOOKUP(C38,Table_TB_Cost[],3,FALSE)*'2.Quote'!H38,IF(P38="PDB",_xlfn.IFS(tb_calc_type="Margin",(((Z38*'Pricing Matrix'!$F$4)+(H38*'Pricing Matrix'!$F$5))/(1-tb_calc_value)),tb_calc_type="List less Discount",(((Z38*(VLOOKUP(LEFT(VLOOKUP(C38,Table5[],10,FALSE),2),TB_MPG,2,FALSE)))+(H38*'Pricing Matrix'!$F$5*3))*(1-tb_calc_value))),(Z38*'3.Edit Pricing'!$B$33)))),"")</f>
        <v/>
      </c>
      <c r="AI38" s="142">
        <f>IF(AV38=1,Z38*'3.Edit Pricing'!$G$33,IF(AV38=2,Z38*'3.Edit Pricing'!$H$33,IF(AV38=3,Z38*'3.Edit Pricing'!$I$33,0)))</f>
        <v>0</v>
      </c>
      <c r="AJ38" s="142" t="str">
        <f t="shared" si="24"/>
        <v/>
      </c>
      <c r="AK38" s="92" t="str">
        <f t="shared" si="25"/>
        <v/>
      </c>
      <c r="AL38" s="92" t="str">
        <f t="shared" si="26"/>
        <v/>
      </c>
      <c r="AM38" s="92" t="str" cm="1">
        <f t="array" ref="AM38">IFERROR(_xlfn.IFS(P38="PLS",AL38-(VLOOKUP(C38,Table_TB_Cost[],10,FALSE)/VLOOKUP(C38,Table_TB_Cost[],3,FALSE)*G38*H38),P38="PDB",AL38-((Z38*'Pricing Matrix'!$F$4)+(H38*'Pricing Matrix'!$F$5))*G38),"")</f>
        <v/>
      </c>
      <c r="AN38" s="92" t="str">
        <f>IFERROR(IF(OR(P38="PLS",P38="PDB"),0,IF(AV38=3,(AI38*G38)-(AA38*'Pricing Matrix'!$B$5),(AI38*G38)+(AA38*('3.Edit Pricing'!$B$33-'Pricing Matrix'!$B$5)))),"")</f>
        <v/>
      </c>
      <c r="AO38" s="142" t="str">
        <f>IF(Y38="","",IF(AND(NOT('1.Project Details'!$E$33="No"), BF38&gt;0),'3.Edit Pricing'!$B$57,IF('1.Project Details'!$B$24="Mill Finish",0,IF('2.Quote'!$L38="Yes",0,IF(U38="Bulk",FinBulk_Cost_Price,IF(OR(U38="Non-bulk",U38="Minfin"),FinNonBulk_Cost_Price,Fin_Cost_Price))))))</f>
        <v/>
      </c>
      <c r="AP38" s="142" t="str" cm="1">
        <f t="array" ref="AP38">IF(Y38="","",_xlfn.IFS(AND(BF38&gt;0,NOT('1.Project Details'!$E$33="No")),'3.Edit Pricing'!$B$58,'1.Project Details'!$B$24="Mill Finish",0,'1.Project Details'!$B$24="",0,'2.Quote'!$L38="Yes",0,U38="Bulk",FinBulk_Sell_Price,U38="Non-bulk",FinNonBulk_Sell_Price,U38="Minfin",FinNonBulk_Sell_Price,Y38&lt;&gt;"",Fin_Sell_Price))</f>
        <v/>
      </c>
      <c r="AQ38" s="142" t="str">
        <f>IFERROR(IF(Y38="","",IF(T38="Yes","Anodised Perimeter (AP)",'1.Project Details'!$B$33)),"")</f>
        <v/>
      </c>
      <c r="AR38" s="142" t="str">
        <f>IFERROR(IF($AQ38="Anodised Perimeter (AP)",IF(U38="Minfin",40,'2.Quote'!AD38)*AO38,AG38*AO38),"")</f>
        <v/>
      </c>
      <c r="AS38" s="142" t="str">
        <f t="shared" si="27"/>
        <v/>
      </c>
      <c r="AT38" s="142" t="str">
        <f t="shared" si="28"/>
        <v/>
      </c>
      <c r="AU38" s="170" t="str">
        <f>IFERROR(VLOOKUP(C38,DATA!$A:$K,8,FALSE),"")</f>
        <v/>
      </c>
      <c r="AV38" s="124" t="str">
        <f>IFERROR(VLOOKUP(AU38,'5.Edit_PH_IP'!$B:$D,3,FALSE),"")</f>
        <v/>
      </c>
      <c r="AW38" s="124" t="str">
        <f>IFERROR(VLOOKUP(Q38,DATA_EDGE!A:C,3,FALSE),"")</f>
        <v/>
      </c>
      <c r="AX38" s="124" t="str">
        <f t="shared" si="29"/>
        <v/>
      </c>
      <c r="AY38" s="124" t="str">
        <f t="shared" si="14"/>
        <v/>
      </c>
      <c r="AZ38" s="124" t="str">
        <f t="shared" si="15"/>
        <v/>
      </c>
      <c r="BA38" s="255"/>
      <c r="BB38" s="252">
        <f t="shared" si="30"/>
        <v>0</v>
      </c>
      <c r="BC38" s="255"/>
      <c r="BD38" s="252">
        <f t="shared" si="31"/>
        <v>0</v>
      </c>
      <c r="BE38" s="20">
        <f t="shared" si="16"/>
        <v>0</v>
      </c>
      <c r="BF38" s="124">
        <f t="shared" si="17"/>
        <v>0</v>
      </c>
    </row>
    <row r="39" spans="1:58" x14ac:dyDescent="0.25">
      <c r="A39" s="94"/>
      <c r="B39" s="21">
        <v>28</v>
      </c>
      <c r="C39" s="31"/>
      <c r="D39" s="19" t="str">
        <f>IFERROR(IF(OR(P39="PDB",P39="PLS"),"*","") &amp; VLOOKUP(C39,Table5[],2,FALSE),"") &amp; IF(L39="Yes"," **MILL FINISH**",)</f>
        <v/>
      </c>
      <c r="E39" s="124" t="str">
        <f t="shared" si="0"/>
        <v/>
      </c>
      <c r="F39" s="124" t="str">
        <f t="shared" si="1"/>
        <v/>
      </c>
      <c r="G39" s="135"/>
      <c r="H39" s="135"/>
      <c r="I39" s="20" t="str">
        <f t="shared" si="2"/>
        <v/>
      </c>
      <c r="J39" s="22" t="str">
        <f t="shared" si="3"/>
        <v/>
      </c>
      <c r="K39" s="236" t="str">
        <f t="shared" si="4"/>
        <v/>
      </c>
      <c r="L39" s="140" t="s">
        <v>13326</v>
      </c>
      <c r="M39" s="96" t="str">
        <f>IF(C39="","",IF(AND(BF39&gt;0,NOT('1.Project Details'!$E$33="No")),VLOOKUP('1.Project Details'!$E$33,Threshold_Code,2,FALSE),IF(L39="No",SAP_Colour_Code,"NON")))</f>
        <v/>
      </c>
      <c r="N39" s="141">
        <v>6060</v>
      </c>
      <c r="O39" s="140" t="s">
        <v>19270</v>
      </c>
      <c r="P39" s="96" t="str">
        <f>IFERROR(IF(LEFT(AX39,1)="7","PDB",VLOOKUP(C39,Table5[],13,FALSE)),"")</f>
        <v/>
      </c>
      <c r="Q39" s="239"/>
      <c r="R39" s="96" t="str">
        <f>IFERROR(IF(LEFT(AX39,1)="7",VLOOKUP(LEFT(Q39,5),DATA_EDGE!A:C,3,FALSE),VLOOKUP(Q39,DATA_EDGE!A:C,3,FALSE)),"")</f>
        <v/>
      </c>
      <c r="S39" s="104" t="str">
        <f>IFERROR(IF(LEFT(VLOOKUP(C39,Table5[],7,FALSE),3)="AE3",VLOOKUP(C39,Table_TB_Cost[],3,FALSE),""),"")</f>
        <v/>
      </c>
      <c r="T39" s="207" t="s">
        <v>13326</v>
      </c>
      <c r="U39" s="206" t="str">
        <f>IF(OR('1.Project Details'!$B$26="Capral Mill (AP)",T39="Yes"),IF(AD39="","",IF(AD39&lt;0,"Minfin",IF(AD39&lt;80,"Non-bulk","Bulk"))),"")</f>
        <v/>
      </c>
      <c r="V39" s="63" t="str">
        <f>IFERROR(VLOOKUP(C39,Table5[],11,FALSE),"")</f>
        <v/>
      </c>
      <c r="W39" s="104" t="str">
        <f>IFERROR(IF(X39="Yes",VLOOKUP(C39,Table5[#All],12,FALSE) &amp; IF(OR(Y39&gt;5,Z39&gt;25)," Weight",""),""),"")</f>
        <v/>
      </c>
      <c r="X39" s="104" t="s">
        <v>21026</v>
      </c>
      <c r="Y39" s="19" t="str">
        <f>IFERROR(VLOOKUP(C39,Table5[],4,FALSE),"")</f>
        <v/>
      </c>
      <c r="Z39" s="19" t="str">
        <f t="shared" si="18"/>
        <v/>
      </c>
      <c r="AA39" s="19" t="str">
        <f t="shared" si="19"/>
        <v/>
      </c>
      <c r="AB39" s="19" t="str">
        <f>IFERROR(VLOOKUP(C39,Table5[],5,FALSE),"")</f>
        <v/>
      </c>
      <c r="AC39" s="19" t="str">
        <f t="shared" si="20"/>
        <v/>
      </c>
      <c r="AD39" s="19" t="str">
        <f t="shared" si="21"/>
        <v/>
      </c>
      <c r="AE39" s="19" t="str">
        <f>IFERROR(VLOOKUP(C39,Table5[],6,FALSE),"")</f>
        <v/>
      </c>
      <c r="AF39" s="19" t="str">
        <f t="shared" si="22"/>
        <v/>
      </c>
      <c r="AG39" s="19" t="str">
        <f t="shared" si="23"/>
        <v/>
      </c>
      <c r="AH39" s="142" t="str" cm="1">
        <f t="array" ref="AH39">IFERROR(IF(AV39=3,IF(Y39&lt;0.5,1*Z39*2.5,0),IF(P39="PLS",VLOOKUP(C39,Table_TB_Cost[],11,FALSE)/VLOOKUP(C39,Table_TB_Cost[],3,FALSE)*'2.Quote'!H39,IF(P39="PDB",_xlfn.IFS(tb_calc_type="Margin",(((Z39*'Pricing Matrix'!$F$4)+(H39*'Pricing Matrix'!$F$5))/(1-tb_calc_value)),tb_calc_type="List less Discount",(((Z39*(VLOOKUP(LEFT(VLOOKUP(C39,Table5[],10,FALSE),2),TB_MPG,2,FALSE)))+(H39*'Pricing Matrix'!$F$5*3))*(1-tb_calc_value))),(Z39*'3.Edit Pricing'!$B$33)))),"")</f>
        <v/>
      </c>
      <c r="AI39" s="142">
        <f>IF(AV39=1,Z39*'3.Edit Pricing'!$G$33,IF(AV39=2,Z39*'3.Edit Pricing'!$H$33,IF(AV39=3,Z39*'3.Edit Pricing'!$I$33,0)))</f>
        <v>0</v>
      </c>
      <c r="AJ39" s="142" t="str">
        <f t="shared" si="24"/>
        <v/>
      </c>
      <c r="AK39" s="92" t="str">
        <f t="shared" si="25"/>
        <v/>
      </c>
      <c r="AL39" s="92" t="str">
        <f t="shared" si="26"/>
        <v/>
      </c>
      <c r="AM39" s="92" t="str" cm="1">
        <f t="array" ref="AM39">IFERROR(_xlfn.IFS(P39="PLS",AL39-(VLOOKUP(C39,Table_TB_Cost[],10,FALSE)/VLOOKUP(C39,Table_TB_Cost[],3,FALSE)*G39*H39),P39="PDB",AL39-((Z39*'Pricing Matrix'!$F$4)+(H39*'Pricing Matrix'!$F$5))*G39),"")</f>
        <v/>
      </c>
      <c r="AN39" s="92" t="str">
        <f>IFERROR(IF(OR(P39="PLS",P39="PDB"),0,IF(AV39=3,(AI39*G39)-(AA39*'Pricing Matrix'!$B$5),(AI39*G39)+(AA39*('3.Edit Pricing'!$B$33-'Pricing Matrix'!$B$5)))),"")</f>
        <v/>
      </c>
      <c r="AO39" s="142" t="str">
        <f>IF(Y39="","",IF(AND(NOT('1.Project Details'!$E$33="No"), BF39&gt;0),'3.Edit Pricing'!$B$57,IF('1.Project Details'!$B$24="Mill Finish",0,IF('2.Quote'!$L39="Yes",0,IF(U39="Bulk",FinBulk_Cost_Price,IF(OR(U39="Non-bulk",U39="Minfin"),FinNonBulk_Cost_Price,Fin_Cost_Price))))))</f>
        <v/>
      </c>
      <c r="AP39" s="142" t="str" cm="1">
        <f t="array" ref="AP39">IF(Y39="","",_xlfn.IFS(AND(BF39&gt;0,NOT('1.Project Details'!$E$33="No")),'3.Edit Pricing'!$B$58,'1.Project Details'!$B$24="Mill Finish",0,'1.Project Details'!$B$24="",0,'2.Quote'!$L39="Yes",0,U39="Bulk",FinBulk_Sell_Price,U39="Non-bulk",FinNonBulk_Sell_Price,U39="Minfin",FinNonBulk_Sell_Price,Y39&lt;&gt;"",Fin_Sell_Price))</f>
        <v/>
      </c>
      <c r="AQ39" s="142" t="str">
        <f>IFERROR(IF(Y39="","",IF(T39="Yes","Anodised Perimeter (AP)",'1.Project Details'!$B$33)),"")</f>
        <v/>
      </c>
      <c r="AR39" s="142" t="str">
        <f>IFERROR(IF($AQ39="Anodised Perimeter (AP)",IF(U39="Minfin",40,'2.Quote'!AD39)*AO39,AG39*AO39),"")</f>
        <v/>
      </c>
      <c r="AS39" s="142" t="str">
        <f t="shared" si="27"/>
        <v/>
      </c>
      <c r="AT39" s="142" t="str">
        <f t="shared" si="28"/>
        <v/>
      </c>
      <c r="AU39" s="170" t="str">
        <f>IFERROR(VLOOKUP(C39,DATA!$A:$K,8,FALSE),"")</f>
        <v/>
      </c>
      <c r="AV39" s="124" t="str">
        <f>IFERROR(VLOOKUP(AU39,'5.Edit_PH_IP'!$B:$D,3,FALSE),"")</f>
        <v/>
      </c>
      <c r="AW39" s="124" t="str">
        <f>IFERROR(VLOOKUP(Q39,DATA_EDGE!A:C,3,FALSE),"")</f>
        <v/>
      </c>
      <c r="AX39" s="124" t="str">
        <f t="shared" si="29"/>
        <v/>
      </c>
      <c r="AY39" s="124" t="str">
        <f t="shared" si="14"/>
        <v/>
      </c>
      <c r="AZ39" s="124" t="str">
        <f t="shared" si="15"/>
        <v/>
      </c>
      <c r="BA39" s="255"/>
      <c r="BB39" s="252">
        <f t="shared" si="30"/>
        <v>0</v>
      </c>
      <c r="BC39" s="255"/>
      <c r="BD39" s="252">
        <f t="shared" si="31"/>
        <v>0</v>
      </c>
      <c r="BE39" s="20">
        <f t="shared" si="16"/>
        <v>0</v>
      </c>
      <c r="BF39" s="124">
        <f t="shared" si="17"/>
        <v>0</v>
      </c>
    </row>
    <row r="40" spans="1:58" x14ac:dyDescent="0.25">
      <c r="A40" s="94"/>
      <c r="B40" s="18">
        <v>29</v>
      </c>
      <c r="C40" s="31"/>
      <c r="D40" s="19" t="str">
        <f>IFERROR(IF(OR(P40="PDB",P40="PLS"),"*","") &amp; VLOOKUP(C40,Table5[],2,FALSE),"") &amp; IF(L40="Yes"," **MILL FINISH**",)</f>
        <v/>
      </c>
      <c r="E40" s="124" t="str">
        <f t="shared" si="0"/>
        <v/>
      </c>
      <c r="F40" s="124" t="str">
        <f t="shared" si="1"/>
        <v/>
      </c>
      <c r="G40" s="135"/>
      <c r="H40" s="135"/>
      <c r="I40" s="20" t="str">
        <f t="shared" si="2"/>
        <v/>
      </c>
      <c r="J40" s="22" t="str">
        <f t="shared" si="3"/>
        <v/>
      </c>
      <c r="K40" s="236" t="str">
        <f t="shared" si="4"/>
        <v/>
      </c>
      <c r="L40" s="140" t="s">
        <v>13326</v>
      </c>
      <c r="M40" s="96" t="str">
        <f>IF(C40="","",IF(AND(BF40&gt;0,NOT('1.Project Details'!$E$33="No")),VLOOKUP('1.Project Details'!$E$33,Threshold_Code,2,FALSE),IF(L40="No",SAP_Colour_Code,"NON")))</f>
        <v/>
      </c>
      <c r="N40" s="141">
        <v>6060</v>
      </c>
      <c r="O40" s="140" t="s">
        <v>19270</v>
      </c>
      <c r="P40" s="96" t="str">
        <f>IFERROR(IF(LEFT(AX40,1)="7","PDB",VLOOKUP(C40,Table5[],13,FALSE)),"")</f>
        <v/>
      </c>
      <c r="Q40" s="239"/>
      <c r="R40" s="96" t="str">
        <f>IFERROR(IF(LEFT(AX40,1)="7",VLOOKUP(LEFT(Q40,5),DATA_EDGE!A:C,3,FALSE),VLOOKUP(Q40,DATA_EDGE!A:C,3,FALSE)),"")</f>
        <v/>
      </c>
      <c r="S40" s="104" t="str">
        <f>IFERROR(IF(LEFT(VLOOKUP(C40,Table5[],7,FALSE),3)="AE3",VLOOKUP(C40,Table_TB_Cost[],3,FALSE),""),"")</f>
        <v/>
      </c>
      <c r="T40" s="207" t="s">
        <v>13326</v>
      </c>
      <c r="U40" s="206" t="str">
        <f>IF(OR('1.Project Details'!$B$26="Capral Mill (AP)",T40="Yes"),IF(AD40="","",IF(AD40&lt;0,"Minfin",IF(AD40&lt;80,"Non-bulk","Bulk"))),"")</f>
        <v/>
      </c>
      <c r="V40" s="63" t="str">
        <f>IFERROR(VLOOKUP(C40,Table5[],11,FALSE),"")</f>
        <v/>
      </c>
      <c r="W40" s="104" t="str">
        <f>IFERROR(IF(X40="Yes",VLOOKUP(C40,Table5[#All],12,FALSE) &amp; IF(OR(Y40&gt;5,Z40&gt;25)," Weight",""),""),"")</f>
        <v/>
      </c>
      <c r="X40" s="104" t="s">
        <v>21026</v>
      </c>
      <c r="Y40" s="19" t="str">
        <f>IFERROR(VLOOKUP(C40,Table5[],4,FALSE),"")</f>
        <v/>
      </c>
      <c r="Z40" s="19" t="str">
        <f t="shared" si="18"/>
        <v/>
      </c>
      <c r="AA40" s="19" t="str">
        <f t="shared" si="19"/>
        <v/>
      </c>
      <c r="AB40" s="19" t="str">
        <f>IFERROR(VLOOKUP(C40,Table5[],5,FALSE),"")</f>
        <v/>
      </c>
      <c r="AC40" s="19" t="str">
        <f t="shared" si="20"/>
        <v/>
      </c>
      <c r="AD40" s="19" t="str">
        <f t="shared" si="21"/>
        <v/>
      </c>
      <c r="AE40" s="19" t="str">
        <f>IFERROR(VLOOKUP(C40,Table5[],6,FALSE),"")</f>
        <v/>
      </c>
      <c r="AF40" s="19" t="str">
        <f t="shared" si="22"/>
        <v/>
      </c>
      <c r="AG40" s="19" t="str">
        <f t="shared" si="23"/>
        <v/>
      </c>
      <c r="AH40" s="142" t="str" cm="1">
        <f t="array" ref="AH40">IFERROR(IF(AV40=3,IF(Y40&lt;0.5,1*Z40*2.5,0),IF(P40="PLS",VLOOKUP(C40,Table_TB_Cost[],11,FALSE)/VLOOKUP(C40,Table_TB_Cost[],3,FALSE)*'2.Quote'!H40,IF(P40="PDB",_xlfn.IFS(tb_calc_type="Margin",(((Z40*'Pricing Matrix'!$F$4)+(H40*'Pricing Matrix'!$F$5))/(1-tb_calc_value)),tb_calc_type="List less Discount",(((Z40*(VLOOKUP(LEFT(VLOOKUP(C40,Table5[],10,FALSE),2),TB_MPG,2,FALSE)))+(H40*'Pricing Matrix'!$F$5*3))*(1-tb_calc_value))),(Z40*'3.Edit Pricing'!$B$33)))),"")</f>
        <v/>
      </c>
      <c r="AI40" s="142">
        <f>IF(AV40=1,Z40*'3.Edit Pricing'!$G$33,IF(AV40=2,Z40*'3.Edit Pricing'!$H$33,IF(AV40=3,Z40*'3.Edit Pricing'!$I$33,0)))</f>
        <v>0</v>
      </c>
      <c r="AJ40" s="142" t="str">
        <f t="shared" si="24"/>
        <v/>
      </c>
      <c r="AK40" s="92" t="str">
        <f t="shared" si="25"/>
        <v/>
      </c>
      <c r="AL40" s="92" t="str">
        <f t="shared" si="26"/>
        <v/>
      </c>
      <c r="AM40" s="92" t="str" cm="1">
        <f t="array" ref="AM40">IFERROR(_xlfn.IFS(P40="PLS",AL40-(VLOOKUP(C40,Table_TB_Cost[],10,FALSE)/VLOOKUP(C40,Table_TB_Cost[],3,FALSE)*G40*H40),P40="PDB",AL40-((Z40*'Pricing Matrix'!$F$4)+(H40*'Pricing Matrix'!$F$5))*G40),"")</f>
        <v/>
      </c>
      <c r="AN40" s="92" t="str">
        <f>IFERROR(IF(OR(P40="PLS",P40="PDB"),0,IF(AV40=3,(AI40*G40)-(AA40*'Pricing Matrix'!$B$5),(AI40*G40)+(AA40*('3.Edit Pricing'!$B$33-'Pricing Matrix'!$B$5)))),"")</f>
        <v/>
      </c>
      <c r="AO40" s="142" t="str">
        <f>IF(Y40="","",IF(AND(NOT('1.Project Details'!$E$33="No"), BF40&gt;0),'3.Edit Pricing'!$B$57,IF('1.Project Details'!$B$24="Mill Finish",0,IF('2.Quote'!$L40="Yes",0,IF(U40="Bulk",FinBulk_Cost_Price,IF(OR(U40="Non-bulk",U40="Minfin"),FinNonBulk_Cost_Price,Fin_Cost_Price))))))</f>
        <v/>
      </c>
      <c r="AP40" s="142" t="str" cm="1">
        <f t="array" ref="AP40">IF(Y40="","",_xlfn.IFS(AND(BF40&gt;0,NOT('1.Project Details'!$E$33="No")),'3.Edit Pricing'!$B$58,'1.Project Details'!$B$24="Mill Finish",0,'1.Project Details'!$B$24="",0,'2.Quote'!$L40="Yes",0,U40="Bulk",FinBulk_Sell_Price,U40="Non-bulk",FinNonBulk_Sell_Price,U40="Minfin",FinNonBulk_Sell_Price,Y40&lt;&gt;"",Fin_Sell_Price))</f>
        <v/>
      </c>
      <c r="AQ40" s="142" t="str">
        <f>IFERROR(IF(Y40="","",IF(T40="Yes","Anodised Perimeter (AP)",'1.Project Details'!$B$33)),"")</f>
        <v/>
      </c>
      <c r="AR40" s="142" t="str">
        <f>IFERROR(IF($AQ40="Anodised Perimeter (AP)",IF(U40="Minfin",40,'2.Quote'!AD40)*AO40,AG40*AO40),"")</f>
        <v/>
      </c>
      <c r="AS40" s="142" t="str">
        <f t="shared" si="27"/>
        <v/>
      </c>
      <c r="AT40" s="142" t="str">
        <f t="shared" si="28"/>
        <v/>
      </c>
      <c r="AU40" s="170" t="str">
        <f>IFERROR(VLOOKUP(C40,DATA!$A:$K,8,FALSE),"")</f>
        <v/>
      </c>
      <c r="AV40" s="124" t="str">
        <f>IFERROR(VLOOKUP(AU40,'5.Edit_PH_IP'!$B:$D,3,FALSE),"")</f>
        <v/>
      </c>
      <c r="AW40" s="124" t="str">
        <f>IFERROR(VLOOKUP(Q40,DATA_EDGE!A:C,3,FALSE),"")</f>
        <v/>
      </c>
      <c r="AX40" s="124" t="str">
        <f t="shared" si="29"/>
        <v/>
      </c>
      <c r="AY40" s="124" t="str">
        <f t="shared" si="14"/>
        <v/>
      </c>
      <c r="AZ40" s="124" t="str">
        <f t="shared" si="15"/>
        <v/>
      </c>
      <c r="BA40" s="255"/>
      <c r="BB40" s="252">
        <f t="shared" si="30"/>
        <v>0</v>
      </c>
      <c r="BC40" s="255"/>
      <c r="BD40" s="252">
        <f t="shared" si="31"/>
        <v>0</v>
      </c>
      <c r="BE40" s="20">
        <f t="shared" si="16"/>
        <v>0</v>
      </c>
      <c r="BF40" s="124">
        <f t="shared" si="17"/>
        <v>0</v>
      </c>
    </row>
    <row r="41" spans="1:58" x14ac:dyDescent="0.25">
      <c r="A41" s="94"/>
      <c r="B41" s="21">
        <v>30</v>
      </c>
      <c r="C41" s="31"/>
      <c r="D41" s="19" t="str">
        <f>IFERROR(IF(OR(P41="PDB",P41="PLS"),"*","") &amp; VLOOKUP(C41,Table5[],2,FALSE),"") &amp; IF(L41="Yes"," **MILL FINISH**",)</f>
        <v/>
      </c>
      <c r="E41" s="124" t="str">
        <f t="shared" si="0"/>
        <v/>
      </c>
      <c r="F41" s="124" t="str">
        <f t="shared" si="1"/>
        <v/>
      </c>
      <c r="G41" s="135"/>
      <c r="H41" s="135"/>
      <c r="I41" s="20" t="str">
        <f t="shared" si="2"/>
        <v/>
      </c>
      <c r="J41" s="22" t="str">
        <f t="shared" si="3"/>
        <v/>
      </c>
      <c r="K41" s="236" t="str">
        <f t="shared" si="4"/>
        <v/>
      </c>
      <c r="L41" s="140" t="s">
        <v>13326</v>
      </c>
      <c r="M41" s="96" t="str">
        <f>IF(C41="","",IF(AND(BF41&gt;0,NOT('1.Project Details'!$E$33="No")),VLOOKUP('1.Project Details'!$E$33,Threshold_Code,2,FALSE),IF(L41="No",SAP_Colour_Code,"NON")))</f>
        <v/>
      </c>
      <c r="N41" s="141">
        <v>6060</v>
      </c>
      <c r="O41" s="140" t="s">
        <v>19270</v>
      </c>
      <c r="P41" s="96" t="str">
        <f>IFERROR(IF(LEFT(AX41,1)="7","PDB",VLOOKUP(C41,Table5[],13,FALSE)),"")</f>
        <v/>
      </c>
      <c r="Q41" s="239"/>
      <c r="R41" s="96" t="str">
        <f>IFERROR(IF(LEFT(AX41,1)="7",VLOOKUP(LEFT(Q41,5),DATA_EDGE!A:C,3,FALSE),VLOOKUP(Q41,DATA_EDGE!A:C,3,FALSE)),"")</f>
        <v/>
      </c>
      <c r="S41" s="104" t="str">
        <f>IFERROR(IF(LEFT(VLOOKUP(C41,Table5[],7,FALSE),3)="AE3",VLOOKUP(C41,Table_TB_Cost[],3,FALSE),""),"")</f>
        <v/>
      </c>
      <c r="T41" s="207" t="s">
        <v>13326</v>
      </c>
      <c r="U41" s="206" t="str">
        <f>IF(OR('1.Project Details'!$B$26="Capral Mill (AP)",T41="Yes"),IF(AD41="","",IF(AD41&lt;0,"Minfin",IF(AD41&lt;80,"Non-bulk","Bulk"))),"")</f>
        <v/>
      </c>
      <c r="V41" s="63" t="str">
        <f>IFERROR(VLOOKUP(C41,Table5[],11,FALSE),"")</f>
        <v/>
      </c>
      <c r="W41" s="104" t="str">
        <f>IFERROR(IF(X41="Yes",VLOOKUP(C41,Table5[#All],12,FALSE) &amp; IF(OR(Y41&gt;5,Z41&gt;25)," Weight",""),""),"")</f>
        <v/>
      </c>
      <c r="X41" s="104" t="s">
        <v>21026</v>
      </c>
      <c r="Y41" s="19" t="str">
        <f>IFERROR(VLOOKUP(C41,Table5[],4,FALSE),"")</f>
        <v/>
      </c>
      <c r="Z41" s="19" t="str">
        <f t="shared" si="18"/>
        <v/>
      </c>
      <c r="AA41" s="19" t="str">
        <f t="shared" si="19"/>
        <v/>
      </c>
      <c r="AB41" s="19" t="str">
        <f>IFERROR(VLOOKUP(C41,Table5[],5,FALSE),"")</f>
        <v/>
      </c>
      <c r="AC41" s="19" t="str">
        <f t="shared" si="20"/>
        <v/>
      </c>
      <c r="AD41" s="19" t="str">
        <f t="shared" si="21"/>
        <v/>
      </c>
      <c r="AE41" s="19" t="str">
        <f>IFERROR(VLOOKUP(C41,Table5[],6,FALSE),"")</f>
        <v/>
      </c>
      <c r="AF41" s="19" t="str">
        <f t="shared" si="22"/>
        <v/>
      </c>
      <c r="AG41" s="19" t="str">
        <f t="shared" si="23"/>
        <v/>
      </c>
      <c r="AH41" s="142" t="str" cm="1">
        <f t="array" ref="AH41">IFERROR(IF(AV41=3,IF(Y41&lt;0.5,1*Z41*2.5,0),IF(P41="PLS",VLOOKUP(C41,Table_TB_Cost[],11,FALSE)/VLOOKUP(C41,Table_TB_Cost[],3,FALSE)*'2.Quote'!H41,IF(P41="PDB",_xlfn.IFS(tb_calc_type="Margin",(((Z41*'Pricing Matrix'!$F$4)+(H41*'Pricing Matrix'!$F$5))/(1-tb_calc_value)),tb_calc_type="List less Discount",(((Z41*(VLOOKUP(LEFT(VLOOKUP(C41,Table5[],10,FALSE),2),TB_MPG,2,FALSE)))+(H41*'Pricing Matrix'!$F$5*3))*(1-tb_calc_value))),(Z41*'3.Edit Pricing'!$B$33)))),"")</f>
        <v/>
      </c>
      <c r="AI41" s="142">
        <f>IF(AV41=1,Z41*'3.Edit Pricing'!$G$33,IF(AV41=2,Z41*'3.Edit Pricing'!$H$33,IF(AV41=3,Z41*'3.Edit Pricing'!$I$33,0)))</f>
        <v>0</v>
      </c>
      <c r="AJ41" s="142" t="str">
        <f t="shared" si="24"/>
        <v/>
      </c>
      <c r="AK41" s="92" t="str">
        <f t="shared" si="25"/>
        <v/>
      </c>
      <c r="AL41" s="92" t="str">
        <f t="shared" si="26"/>
        <v/>
      </c>
      <c r="AM41" s="92" t="str" cm="1">
        <f t="array" ref="AM41">IFERROR(_xlfn.IFS(P41="PLS",AL41-(VLOOKUP(C41,Table_TB_Cost[],10,FALSE)/VLOOKUP(C41,Table_TB_Cost[],3,FALSE)*G41*H41),P41="PDB",AL41-((Z41*'Pricing Matrix'!$F$4)+(H41*'Pricing Matrix'!$F$5))*G41),"")</f>
        <v/>
      </c>
      <c r="AN41" s="92" t="str">
        <f>IFERROR(IF(OR(P41="PLS",P41="PDB"),0,IF(AV41=3,(AI41*G41)-(AA41*'Pricing Matrix'!$B$5),(AI41*G41)+(AA41*('3.Edit Pricing'!$B$33-'Pricing Matrix'!$B$5)))),"")</f>
        <v/>
      </c>
      <c r="AO41" s="142" t="str">
        <f>IF(Y41="","",IF(AND(NOT('1.Project Details'!$E$33="No"), BF41&gt;0),'3.Edit Pricing'!$B$57,IF('1.Project Details'!$B$24="Mill Finish",0,IF('2.Quote'!$L41="Yes",0,IF(U41="Bulk",FinBulk_Cost_Price,IF(OR(U41="Non-bulk",U41="Minfin"),FinNonBulk_Cost_Price,Fin_Cost_Price))))))</f>
        <v/>
      </c>
      <c r="AP41" s="142" t="str" cm="1">
        <f t="array" ref="AP41">IF(Y41="","",_xlfn.IFS(AND(BF41&gt;0,NOT('1.Project Details'!$E$33="No")),'3.Edit Pricing'!$B$58,'1.Project Details'!$B$24="Mill Finish",0,'1.Project Details'!$B$24="",0,'2.Quote'!$L41="Yes",0,U41="Bulk",FinBulk_Sell_Price,U41="Non-bulk",FinNonBulk_Sell_Price,U41="Minfin",FinNonBulk_Sell_Price,Y41&lt;&gt;"",Fin_Sell_Price))</f>
        <v/>
      </c>
      <c r="AQ41" s="142" t="str">
        <f>IFERROR(IF(Y41="","",IF(T41="Yes","Anodised Perimeter (AP)",'1.Project Details'!$B$33)),"")</f>
        <v/>
      </c>
      <c r="AR41" s="142" t="str">
        <f>IFERROR(IF($AQ41="Anodised Perimeter (AP)",IF(U41="Minfin",40,'2.Quote'!AD41)*AO41,AG41*AO41),"")</f>
        <v/>
      </c>
      <c r="AS41" s="142" t="str">
        <f t="shared" si="27"/>
        <v/>
      </c>
      <c r="AT41" s="142" t="str">
        <f t="shared" si="28"/>
        <v/>
      </c>
      <c r="AU41" s="170" t="str">
        <f>IFERROR(VLOOKUP(C41,DATA!$A:$K,8,FALSE),"")</f>
        <v/>
      </c>
      <c r="AV41" s="124" t="str">
        <f>IFERROR(VLOOKUP(AU41,'5.Edit_PH_IP'!$B:$D,3,FALSE),"")</f>
        <v/>
      </c>
      <c r="AW41" s="124" t="str">
        <f>IFERROR(VLOOKUP(Q41,DATA_EDGE!A:C,3,FALSE),"")</f>
        <v/>
      </c>
      <c r="AX41" s="124" t="str">
        <f t="shared" si="29"/>
        <v/>
      </c>
      <c r="AY41" s="124" t="str">
        <f t="shared" si="14"/>
        <v/>
      </c>
      <c r="AZ41" s="124" t="str">
        <f t="shared" si="15"/>
        <v/>
      </c>
      <c r="BA41" s="255"/>
      <c r="BB41" s="252">
        <f t="shared" si="30"/>
        <v>0</v>
      </c>
      <c r="BC41" s="255"/>
      <c r="BD41" s="252">
        <f t="shared" si="31"/>
        <v>0</v>
      </c>
      <c r="BE41" s="20">
        <f t="shared" si="16"/>
        <v>0</v>
      </c>
      <c r="BF41" s="124">
        <f t="shared" si="17"/>
        <v>0</v>
      </c>
    </row>
    <row r="42" spans="1:58" x14ac:dyDescent="0.25">
      <c r="A42" s="94"/>
      <c r="B42" s="18">
        <v>31</v>
      </c>
      <c r="C42" s="31"/>
      <c r="D42" s="19" t="str">
        <f>IFERROR(IF(OR(P42="PDB",P42="PLS"),"*","") &amp; VLOOKUP(C42,Table5[],2,FALSE),"") &amp; IF(L42="Yes"," **MILL FINISH**",)</f>
        <v/>
      </c>
      <c r="E42" s="124" t="str">
        <f t="shared" si="0"/>
        <v/>
      </c>
      <c r="F42" s="124" t="str">
        <f t="shared" si="1"/>
        <v/>
      </c>
      <c r="G42" s="135"/>
      <c r="H42" s="135"/>
      <c r="I42" s="20" t="str">
        <f t="shared" si="2"/>
        <v/>
      </c>
      <c r="J42" s="22" t="str">
        <f t="shared" si="3"/>
        <v/>
      </c>
      <c r="K42" s="236" t="str">
        <f t="shared" si="4"/>
        <v/>
      </c>
      <c r="L42" s="140" t="s">
        <v>13326</v>
      </c>
      <c r="M42" s="96" t="str">
        <f>IF(C42="","",IF(AND(BF42&gt;0,NOT('1.Project Details'!$E$33="No")),VLOOKUP('1.Project Details'!$E$33,Threshold_Code,2,FALSE),IF(L42="No",SAP_Colour_Code,"NON")))</f>
        <v/>
      </c>
      <c r="N42" s="141">
        <v>6060</v>
      </c>
      <c r="O42" s="140" t="s">
        <v>19270</v>
      </c>
      <c r="P42" s="96" t="str">
        <f>IFERROR(IF(LEFT(AX42,1)="7","PDB",VLOOKUP(C42,Table5[],13,FALSE)),"")</f>
        <v/>
      </c>
      <c r="Q42" s="239"/>
      <c r="R42" s="96" t="str">
        <f>IFERROR(IF(LEFT(AX42,1)="7",VLOOKUP(LEFT(Q42,5),DATA_EDGE!A:C,3,FALSE),VLOOKUP(Q42,DATA_EDGE!A:C,3,FALSE)),"")</f>
        <v/>
      </c>
      <c r="S42" s="104" t="str">
        <f>IFERROR(IF(LEFT(VLOOKUP(C42,Table5[],7,FALSE),3)="AE3",VLOOKUP(C42,Table_TB_Cost[],3,FALSE),""),"")</f>
        <v/>
      </c>
      <c r="T42" s="207" t="s">
        <v>13326</v>
      </c>
      <c r="U42" s="206" t="str">
        <f>IF(OR('1.Project Details'!$B$26="Capral Mill (AP)",T42="Yes"),IF(AD42="","",IF(AD42&lt;0,"Minfin",IF(AD42&lt;80,"Non-bulk","Bulk"))),"")</f>
        <v/>
      </c>
      <c r="V42" s="63" t="str">
        <f>IFERROR(VLOOKUP(C42,Table5[],11,FALSE),"")</f>
        <v/>
      </c>
      <c r="W42" s="104" t="str">
        <f>IFERROR(IF(X42="Yes",VLOOKUP(C42,Table5[#All],12,FALSE) &amp; IF(OR(Y42&gt;5,Z42&gt;25)," Weight",""),""),"")</f>
        <v/>
      </c>
      <c r="X42" s="104" t="s">
        <v>21026</v>
      </c>
      <c r="Y42" s="19" t="str">
        <f>IFERROR(VLOOKUP(C42,Table5[],4,FALSE),"")</f>
        <v/>
      </c>
      <c r="Z42" s="19" t="str">
        <f t="shared" si="18"/>
        <v/>
      </c>
      <c r="AA42" s="19" t="str">
        <f t="shared" si="19"/>
        <v/>
      </c>
      <c r="AB42" s="19" t="str">
        <f>IFERROR(VLOOKUP(C42,Table5[],5,FALSE),"")</f>
        <v/>
      </c>
      <c r="AC42" s="19" t="str">
        <f t="shared" si="20"/>
        <v/>
      </c>
      <c r="AD42" s="19" t="str">
        <f t="shared" si="21"/>
        <v/>
      </c>
      <c r="AE42" s="19" t="str">
        <f>IFERROR(VLOOKUP(C42,Table5[],6,FALSE),"")</f>
        <v/>
      </c>
      <c r="AF42" s="19" t="str">
        <f t="shared" si="22"/>
        <v/>
      </c>
      <c r="AG42" s="19" t="str">
        <f t="shared" si="23"/>
        <v/>
      </c>
      <c r="AH42" s="142" t="str" cm="1">
        <f t="array" ref="AH42">IFERROR(IF(AV42=3,IF(Y42&lt;0.5,1*Z42*2.5,0),IF(P42="PLS",VLOOKUP(C42,Table_TB_Cost[],11,FALSE)/VLOOKUP(C42,Table_TB_Cost[],3,FALSE)*'2.Quote'!H42,IF(P42="PDB",_xlfn.IFS(tb_calc_type="Margin",(((Z42*'Pricing Matrix'!$F$4)+(H42*'Pricing Matrix'!$F$5))/(1-tb_calc_value)),tb_calc_type="List less Discount",(((Z42*(VLOOKUP(LEFT(VLOOKUP(C42,Table5[],10,FALSE),2),TB_MPG,2,FALSE)))+(H42*'Pricing Matrix'!$F$5*3))*(1-tb_calc_value))),(Z42*'3.Edit Pricing'!$B$33)))),"")</f>
        <v/>
      </c>
      <c r="AI42" s="142">
        <f>IF(AV42=1,Z42*'3.Edit Pricing'!$G$33,IF(AV42=2,Z42*'3.Edit Pricing'!$H$33,IF(AV42=3,Z42*'3.Edit Pricing'!$I$33,0)))</f>
        <v>0</v>
      </c>
      <c r="AJ42" s="142" t="str">
        <f t="shared" si="24"/>
        <v/>
      </c>
      <c r="AK42" s="92" t="str">
        <f t="shared" si="25"/>
        <v/>
      </c>
      <c r="AL42" s="92" t="str">
        <f t="shared" si="26"/>
        <v/>
      </c>
      <c r="AM42" s="92" t="str" cm="1">
        <f t="array" ref="AM42">IFERROR(_xlfn.IFS(P42="PLS",AL42-(VLOOKUP(C42,Table_TB_Cost[],10,FALSE)/VLOOKUP(C42,Table_TB_Cost[],3,FALSE)*G42*H42),P42="PDB",AL42-((Z42*'Pricing Matrix'!$F$4)+(H42*'Pricing Matrix'!$F$5))*G42),"")</f>
        <v/>
      </c>
      <c r="AN42" s="92" t="str">
        <f>IFERROR(IF(OR(P42="PLS",P42="PDB"),0,IF(AV42=3,(AI42*G42)-(AA42*'Pricing Matrix'!$B$5),(AI42*G42)+(AA42*('3.Edit Pricing'!$B$33-'Pricing Matrix'!$B$5)))),"")</f>
        <v/>
      </c>
      <c r="AO42" s="142" t="str">
        <f>IF(Y42="","",IF(AND(NOT('1.Project Details'!$E$33="No"), BF42&gt;0),'3.Edit Pricing'!$B$57,IF('1.Project Details'!$B$24="Mill Finish",0,IF('2.Quote'!$L42="Yes",0,IF(U42="Bulk",FinBulk_Cost_Price,IF(OR(U42="Non-bulk",U42="Minfin"),FinNonBulk_Cost_Price,Fin_Cost_Price))))))</f>
        <v/>
      </c>
      <c r="AP42" s="142" t="str" cm="1">
        <f t="array" ref="AP42">IF(Y42="","",_xlfn.IFS(AND(BF42&gt;0,NOT('1.Project Details'!$E$33="No")),'3.Edit Pricing'!$B$58,'1.Project Details'!$B$24="Mill Finish",0,'1.Project Details'!$B$24="",0,'2.Quote'!$L42="Yes",0,U42="Bulk",FinBulk_Sell_Price,U42="Non-bulk",FinNonBulk_Sell_Price,U42="Minfin",FinNonBulk_Sell_Price,Y42&lt;&gt;"",Fin_Sell_Price))</f>
        <v/>
      </c>
      <c r="AQ42" s="142" t="str">
        <f>IFERROR(IF(Y42="","",IF(T42="Yes","Anodised Perimeter (AP)",'1.Project Details'!$B$33)),"")</f>
        <v/>
      </c>
      <c r="AR42" s="142" t="str">
        <f>IFERROR(IF($AQ42="Anodised Perimeter (AP)",IF(U42="Minfin",40,'2.Quote'!AD42)*AO42,AG42*AO42),"")</f>
        <v/>
      </c>
      <c r="AS42" s="142" t="str">
        <f t="shared" si="27"/>
        <v/>
      </c>
      <c r="AT42" s="142" t="str">
        <f t="shared" si="28"/>
        <v/>
      </c>
      <c r="AU42" s="170" t="str">
        <f>IFERROR(VLOOKUP(C42,DATA!$A:$K,8,FALSE),"")</f>
        <v/>
      </c>
      <c r="AV42" s="124" t="str">
        <f>IFERROR(VLOOKUP(AU42,'5.Edit_PH_IP'!$B:$D,3,FALSE),"")</f>
        <v/>
      </c>
      <c r="AW42" s="124" t="str">
        <f>IFERROR(VLOOKUP(Q42,DATA_EDGE!A:C,3,FALSE),"")</f>
        <v/>
      </c>
      <c r="AX42" s="124" t="str">
        <f t="shared" si="29"/>
        <v/>
      </c>
      <c r="AY42" s="124" t="str">
        <f t="shared" si="14"/>
        <v/>
      </c>
      <c r="AZ42" s="124" t="str">
        <f t="shared" si="15"/>
        <v/>
      </c>
      <c r="BA42" s="255"/>
      <c r="BB42" s="252">
        <f t="shared" si="30"/>
        <v>0</v>
      </c>
      <c r="BC42" s="255"/>
      <c r="BD42" s="252">
        <f t="shared" si="31"/>
        <v>0</v>
      </c>
      <c r="BE42" s="20">
        <f t="shared" si="16"/>
        <v>0</v>
      </c>
      <c r="BF42" s="124">
        <f t="shared" si="17"/>
        <v>0</v>
      </c>
    </row>
    <row r="43" spans="1:58" x14ac:dyDescent="0.25">
      <c r="A43" s="94"/>
      <c r="B43" s="21">
        <v>32</v>
      </c>
      <c r="C43" s="31"/>
      <c r="D43" s="19" t="str">
        <f>IFERROR(IF(OR(P43="PDB",P43="PLS"),"*","") &amp; VLOOKUP(C43,Table5[],2,FALSE),"") &amp; IF(L43="Yes"," **MILL FINISH**",)</f>
        <v/>
      </c>
      <c r="E43" s="124" t="str">
        <f t="shared" si="0"/>
        <v/>
      </c>
      <c r="F43" s="124" t="str">
        <f t="shared" si="1"/>
        <v/>
      </c>
      <c r="G43" s="135"/>
      <c r="H43" s="135"/>
      <c r="I43" s="20" t="str">
        <f t="shared" si="2"/>
        <v/>
      </c>
      <c r="J43" s="22" t="str">
        <f t="shared" si="3"/>
        <v/>
      </c>
      <c r="K43" s="236" t="str">
        <f t="shared" si="4"/>
        <v/>
      </c>
      <c r="L43" s="140" t="s">
        <v>13326</v>
      </c>
      <c r="M43" s="96" t="str">
        <f>IF(C43="","",IF(AND(BF43&gt;0,NOT('1.Project Details'!$E$33="No")),VLOOKUP('1.Project Details'!$E$33,Threshold_Code,2,FALSE),IF(L43="No",SAP_Colour_Code,"NON")))</f>
        <v/>
      </c>
      <c r="N43" s="141">
        <v>6060</v>
      </c>
      <c r="O43" s="140" t="s">
        <v>19270</v>
      </c>
      <c r="P43" s="96" t="str">
        <f>IFERROR(IF(LEFT(AX43,1)="7","PDB",VLOOKUP(C43,Table5[],13,FALSE)),"")</f>
        <v/>
      </c>
      <c r="Q43" s="239"/>
      <c r="R43" s="96" t="str">
        <f>IFERROR(IF(LEFT(AX43,1)="7",VLOOKUP(LEFT(Q43,5),DATA_EDGE!A:C,3,FALSE),VLOOKUP(Q43,DATA_EDGE!A:C,3,FALSE)),"")</f>
        <v/>
      </c>
      <c r="S43" s="104" t="str">
        <f>IFERROR(IF(LEFT(VLOOKUP(C43,Table5[],7,FALSE),3)="AE3",VLOOKUP(C43,Table_TB_Cost[],3,FALSE),""),"")</f>
        <v/>
      </c>
      <c r="T43" s="207" t="s">
        <v>13326</v>
      </c>
      <c r="U43" s="206" t="str">
        <f>IF(OR('1.Project Details'!$B$26="Capral Mill (AP)",T43="Yes"),IF(AD43="","",IF(AD43&lt;0,"Minfin",IF(AD43&lt;80,"Non-bulk","Bulk"))),"")</f>
        <v/>
      </c>
      <c r="V43" s="63" t="str">
        <f>IFERROR(VLOOKUP(C43,Table5[],11,FALSE),"")</f>
        <v/>
      </c>
      <c r="W43" s="104" t="str">
        <f>IFERROR(IF(X43="Yes",VLOOKUP(C43,Table5[#All],12,FALSE) &amp; IF(OR(Y43&gt;5,Z43&gt;25)," Weight",""),""),"")</f>
        <v/>
      </c>
      <c r="X43" s="104" t="s">
        <v>21026</v>
      </c>
      <c r="Y43" s="19" t="str">
        <f>IFERROR(VLOOKUP(C43,Table5[],4,FALSE),"")</f>
        <v/>
      </c>
      <c r="Z43" s="19" t="str">
        <f t="shared" si="18"/>
        <v/>
      </c>
      <c r="AA43" s="19" t="str">
        <f t="shared" si="19"/>
        <v/>
      </c>
      <c r="AB43" s="19" t="str">
        <f>IFERROR(VLOOKUP(C43,Table5[],5,FALSE),"")</f>
        <v/>
      </c>
      <c r="AC43" s="19" t="str">
        <f t="shared" si="20"/>
        <v/>
      </c>
      <c r="AD43" s="19" t="str">
        <f t="shared" si="21"/>
        <v/>
      </c>
      <c r="AE43" s="19" t="str">
        <f>IFERROR(VLOOKUP(C43,Table5[],6,FALSE),"")</f>
        <v/>
      </c>
      <c r="AF43" s="19" t="str">
        <f t="shared" si="22"/>
        <v/>
      </c>
      <c r="AG43" s="19" t="str">
        <f t="shared" si="23"/>
        <v/>
      </c>
      <c r="AH43" s="142" t="str" cm="1">
        <f t="array" ref="AH43">IFERROR(IF(AV43=3,IF(Y43&lt;0.5,1*Z43*2.5,0),IF(P43="PLS",VLOOKUP(C43,Table_TB_Cost[],11,FALSE)/VLOOKUP(C43,Table_TB_Cost[],3,FALSE)*'2.Quote'!H43,IF(P43="PDB",_xlfn.IFS(tb_calc_type="Margin",(((Z43*'Pricing Matrix'!$F$4)+(H43*'Pricing Matrix'!$F$5))/(1-tb_calc_value)),tb_calc_type="List less Discount",(((Z43*(VLOOKUP(LEFT(VLOOKUP(C43,Table5[],10,FALSE),2),TB_MPG,2,FALSE)))+(H43*'Pricing Matrix'!$F$5*3))*(1-tb_calc_value))),(Z43*'3.Edit Pricing'!$B$33)))),"")</f>
        <v/>
      </c>
      <c r="AI43" s="142">
        <f>IF(AV43=1,Z43*'3.Edit Pricing'!$G$33,IF(AV43=2,Z43*'3.Edit Pricing'!$H$33,IF(AV43=3,Z43*'3.Edit Pricing'!$I$33,0)))</f>
        <v>0</v>
      </c>
      <c r="AJ43" s="142" t="str">
        <f t="shared" si="24"/>
        <v/>
      </c>
      <c r="AK43" s="92" t="str">
        <f t="shared" si="25"/>
        <v/>
      </c>
      <c r="AL43" s="92" t="str">
        <f t="shared" si="26"/>
        <v/>
      </c>
      <c r="AM43" s="92" t="str" cm="1">
        <f t="array" ref="AM43">IFERROR(_xlfn.IFS(P43="PLS",AL43-(VLOOKUP(C43,Table_TB_Cost[],10,FALSE)/VLOOKUP(C43,Table_TB_Cost[],3,FALSE)*G43*H43),P43="PDB",AL43-((Z43*'Pricing Matrix'!$F$4)+(H43*'Pricing Matrix'!$F$5))*G43),"")</f>
        <v/>
      </c>
      <c r="AN43" s="92" t="str">
        <f>IFERROR(IF(OR(P43="PLS",P43="PDB"),0,IF(AV43=3,(AI43*G43)-(AA43*'Pricing Matrix'!$B$5),(AI43*G43)+(AA43*('3.Edit Pricing'!$B$33-'Pricing Matrix'!$B$5)))),"")</f>
        <v/>
      </c>
      <c r="AO43" s="142" t="str">
        <f>IF(Y43="","",IF(AND(NOT('1.Project Details'!$E$33="No"), BF43&gt;0),'3.Edit Pricing'!$B$57,IF('1.Project Details'!$B$24="Mill Finish",0,IF('2.Quote'!$L43="Yes",0,IF(U43="Bulk",FinBulk_Cost_Price,IF(OR(U43="Non-bulk",U43="Minfin"),FinNonBulk_Cost_Price,Fin_Cost_Price))))))</f>
        <v/>
      </c>
      <c r="AP43" s="142" t="str" cm="1">
        <f t="array" ref="AP43">IF(Y43="","",_xlfn.IFS(AND(BF43&gt;0,NOT('1.Project Details'!$E$33="No")),'3.Edit Pricing'!$B$58,'1.Project Details'!$B$24="Mill Finish",0,'1.Project Details'!$B$24="",0,'2.Quote'!$L43="Yes",0,U43="Bulk",FinBulk_Sell_Price,U43="Non-bulk",FinNonBulk_Sell_Price,U43="Minfin",FinNonBulk_Sell_Price,Y43&lt;&gt;"",Fin_Sell_Price))</f>
        <v/>
      </c>
      <c r="AQ43" s="142" t="str">
        <f>IFERROR(IF(Y43="","",IF(T43="Yes","Anodised Perimeter (AP)",'1.Project Details'!$B$33)),"")</f>
        <v/>
      </c>
      <c r="AR43" s="142" t="str">
        <f>IFERROR(IF($AQ43="Anodised Perimeter (AP)",IF(U43="Minfin",40,'2.Quote'!AD43)*AO43,AG43*AO43),"")</f>
        <v/>
      </c>
      <c r="AS43" s="142" t="str">
        <f t="shared" si="27"/>
        <v/>
      </c>
      <c r="AT43" s="142" t="str">
        <f t="shared" si="28"/>
        <v/>
      </c>
      <c r="AU43" s="170" t="str">
        <f>IFERROR(VLOOKUP(C43,DATA!$A:$K,8,FALSE),"")</f>
        <v/>
      </c>
      <c r="AV43" s="124" t="str">
        <f>IFERROR(VLOOKUP(AU43,'5.Edit_PH_IP'!$B:$D,3,FALSE),"")</f>
        <v/>
      </c>
      <c r="AW43" s="124" t="str">
        <f>IFERROR(VLOOKUP(Q43,DATA_EDGE!A:C,3,FALSE),"")</f>
        <v/>
      </c>
      <c r="AX43" s="124" t="str">
        <f t="shared" si="29"/>
        <v/>
      </c>
      <c r="AY43" s="124" t="str">
        <f t="shared" si="14"/>
        <v/>
      </c>
      <c r="AZ43" s="124" t="str">
        <f t="shared" si="15"/>
        <v/>
      </c>
      <c r="BA43" s="255"/>
      <c r="BB43" s="252">
        <f t="shared" si="30"/>
        <v>0</v>
      </c>
      <c r="BC43" s="255"/>
      <c r="BD43" s="252">
        <f t="shared" si="31"/>
        <v>0</v>
      </c>
      <c r="BE43" s="20">
        <f t="shared" si="16"/>
        <v>0</v>
      </c>
      <c r="BF43" s="124">
        <f t="shared" si="17"/>
        <v>0</v>
      </c>
    </row>
    <row r="44" spans="1:58" x14ac:dyDescent="0.25">
      <c r="A44" s="94"/>
      <c r="B44" s="18">
        <v>33</v>
      </c>
      <c r="C44" s="31"/>
      <c r="D44" s="19" t="str">
        <f>IFERROR(IF(OR(P44="PDB",P44="PLS"),"*","") &amp; VLOOKUP(C44,Table5[],2,FALSE),"") &amp; IF(L44="Yes"," **MILL FINISH**",)</f>
        <v/>
      </c>
      <c r="E44" s="124" t="str">
        <f t="shared" si="0"/>
        <v/>
      </c>
      <c r="F44" s="124" t="str">
        <f t="shared" si="1"/>
        <v/>
      </c>
      <c r="G44" s="135"/>
      <c r="H44" s="135"/>
      <c r="I44" s="20" t="str">
        <f t="shared" si="2"/>
        <v/>
      </c>
      <c r="J44" s="22" t="str">
        <f t="shared" si="3"/>
        <v/>
      </c>
      <c r="K44" s="236" t="str">
        <f t="shared" si="4"/>
        <v/>
      </c>
      <c r="L44" s="140" t="s">
        <v>13326</v>
      </c>
      <c r="M44" s="96" t="str">
        <f>IF(C44="","",IF(AND(BF44&gt;0,NOT('1.Project Details'!$E$33="No")),VLOOKUP('1.Project Details'!$E$33,Threshold_Code,2,FALSE),IF(L44="No",SAP_Colour_Code,"NON")))</f>
        <v/>
      </c>
      <c r="N44" s="141">
        <v>6060</v>
      </c>
      <c r="O44" s="140" t="s">
        <v>19270</v>
      </c>
      <c r="P44" s="96" t="str">
        <f>IFERROR(IF(LEFT(AX44,1)="7","PDB",VLOOKUP(C44,Table5[],13,FALSE)),"")</f>
        <v/>
      </c>
      <c r="Q44" s="239"/>
      <c r="R44" s="96" t="str">
        <f>IFERROR(IF(LEFT(AX44,1)="7",VLOOKUP(LEFT(Q44,5),DATA_EDGE!A:C,3,FALSE),VLOOKUP(Q44,DATA_EDGE!A:C,3,FALSE)),"")</f>
        <v/>
      </c>
      <c r="S44" s="104" t="str">
        <f>IFERROR(IF(LEFT(VLOOKUP(C44,Table5[],7,FALSE),3)="AE3",VLOOKUP(C44,Table_TB_Cost[],3,FALSE),""),"")</f>
        <v/>
      </c>
      <c r="T44" s="207" t="s">
        <v>13326</v>
      </c>
      <c r="U44" s="206" t="str">
        <f>IF(OR('1.Project Details'!$B$26="Capral Mill (AP)",T44="Yes"),IF(AD44="","",IF(AD44&lt;0,"Minfin",IF(AD44&lt;80,"Non-bulk","Bulk"))),"")</f>
        <v/>
      </c>
      <c r="V44" s="63" t="str">
        <f>IFERROR(VLOOKUP(C44,Table5[],11,FALSE),"")</f>
        <v/>
      </c>
      <c r="W44" s="104" t="str">
        <f>IFERROR(IF(X44="Yes",VLOOKUP(C44,Table5[#All],12,FALSE) &amp; IF(OR(Y44&gt;5,Z44&gt;25)," Weight",""),""),"")</f>
        <v/>
      </c>
      <c r="X44" s="104" t="s">
        <v>21026</v>
      </c>
      <c r="Y44" s="19" t="str">
        <f>IFERROR(VLOOKUP(C44,Table5[],4,FALSE),"")</f>
        <v/>
      </c>
      <c r="Z44" s="19" t="str">
        <f t="shared" si="18"/>
        <v/>
      </c>
      <c r="AA44" s="19" t="str">
        <f t="shared" si="19"/>
        <v/>
      </c>
      <c r="AB44" s="19" t="str">
        <f>IFERROR(VLOOKUP(C44,Table5[],5,FALSE),"")</f>
        <v/>
      </c>
      <c r="AC44" s="19" t="str">
        <f t="shared" si="20"/>
        <v/>
      </c>
      <c r="AD44" s="19" t="str">
        <f t="shared" si="21"/>
        <v/>
      </c>
      <c r="AE44" s="19" t="str">
        <f>IFERROR(VLOOKUP(C44,Table5[],6,FALSE),"")</f>
        <v/>
      </c>
      <c r="AF44" s="19" t="str">
        <f t="shared" si="22"/>
        <v/>
      </c>
      <c r="AG44" s="19" t="str">
        <f t="shared" si="23"/>
        <v/>
      </c>
      <c r="AH44" s="142" t="str" cm="1">
        <f t="array" ref="AH44">IFERROR(IF(AV44=3,IF(Y44&lt;0.5,1*Z44*2.5,0),IF(P44="PLS",VLOOKUP(C44,Table_TB_Cost[],11,FALSE)/VLOOKUP(C44,Table_TB_Cost[],3,FALSE)*'2.Quote'!H44,IF(P44="PDB",_xlfn.IFS(tb_calc_type="Margin",(((Z44*'Pricing Matrix'!$F$4)+(H44*'Pricing Matrix'!$F$5))/(1-tb_calc_value)),tb_calc_type="List less Discount",(((Z44*(VLOOKUP(LEFT(VLOOKUP(C44,Table5[],10,FALSE),2),TB_MPG,2,FALSE)))+(H44*'Pricing Matrix'!$F$5*3))*(1-tb_calc_value))),(Z44*'3.Edit Pricing'!$B$33)))),"")</f>
        <v/>
      </c>
      <c r="AI44" s="142">
        <f>IF(AV44=1,Z44*'3.Edit Pricing'!$G$33,IF(AV44=2,Z44*'3.Edit Pricing'!$H$33,IF(AV44=3,Z44*'3.Edit Pricing'!$I$33,0)))</f>
        <v>0</v>
      </c>
      <c r="AJ44" s="142" t="str">
        <f t="shared" si="24"/>
        <v/>
      </c>
      <c r="AK44" s="92" t="str">
        <f t="shared" si="25"/>
        <v/>
      </c>
      <c r="AL44" s="92" t="str">
        <f t="shared" si="26"/>
        <v/>
      </c>
      <c r="AM44" s="92" t="str" cm="1">
        <f t="array" ref="AM44">IFERROR(_xlfn.IFS(P44="PLS",AL44-(VLOOKUP(C44,Table_TB_Cost[],10,FALSE)/VLOOKUP(C44,Table_TB_Cost[],3,FALSE)*G44*H44),P44="PDB",AL44-((Z44*'Pricing Matrix'!$F$4)+(H44*'Pricing Matrix'!$F$5))*G44),"")</f>
        <v/>
      </c>
      <c r="AN44" s="92" t="str">
        <f>IFERROR(IF(OR(P44="PLS",P44="PDB"),0,IF(AV44=3,(AI44*G44)-(AA44*'Pricing Matrix'!$B$5),(AI44*G44)+(AA44*('3.Edit Pricing'!$B$33-'Pricing Matrix'!$B$5)))),"")</f>
        <v/>
      </c>
      <c r="AO44" s="142" t="str">
        <f>IF(Y44="","",IF(AND(NOT('1.Project Details'!$E$33="No"), BF44&gt;0),'3.Edit Pricing'!$B$57,IF('1.Project Details'!$B$24="Mill Finish",0,IF('2.Quote'!$L44="Yes",0,IF(U44="Bulk",FinBulk_Cost_Price,IF(OR(U44="Non-bulk",U44="Minfin"),FinNonBulk_Cost_Price,Fin_Cost_Price))))))</f>
        <v/>
      </c>
      <c r="AP44" s="142" t="str" cm="1">
        <f t="array" ref="AP44">IF(Y44="","",_xlfn.IFS(AND(BF44&gt;0,NOT('1.Project Details'!$E$33="No")),'3.Edit Pricing'!$B$58,'1.Project Details'!$B$24="Mill Finish",0,'1.Project Details'!$B$24="",0,'2.Quote'!$L44="Yes",0,U44="Bulk",FinBulk_Sell_Price,U44="Non-bulk",FinNonBulk_Sell_Price,U44="Minfin",FinNonBulk_Sell_Price,Y44&lt;&gt;"",Fin_Sell_Price))</f>
        <v/>
      </c>
      <c r="AQ44" s="142" t="str">
        <f>IFERROR(IF(Y44="","",IF(T44="Yes","Anodised Perimeter (AP)",'1.Project Details'!$B$33)),"")</f>
        <v/>
      </c>
      <c r="AR44" s="142" t="str">
        <f>IFERROR(IF($AQ44="Anodised Perimeter (AP)",IF(U44="Minfin",40,'2.Quote'!AD44)*AO44,AG44*AO44),"")</f>
        <v/>
      </c>
      <c r="AS44" s="142" t="str">
        <f t="shared" si="27"/>
        <v/>
      </c>
      <c r="AT44" s="142" t="str">
        <f t="shared" si="28"/>
        <v/>
      </c>
      <c r="AU44" s="170" t="str">
        <f>IFERROR(VLOOKUP(C44,DATA!$A:$K,8,FALSE),"")</f>
        <v/>
      </c>
      <c r="AV44" s="124" t="str">
        <f>IFERROR(VLOOKUP(AU44,'5.Edit_PH_IP'!$B:$D,3,FALSE),"")</f>
        <v/>
      </c>
      <c r="AW44" s="124" t="str">
        <f>IFERROR(VLOOKUP(Q44,DATA_EDGE!A:C,3,FALSE),"")</f>
        <v/>
      </c>
      <c r="AX44" s="124" t="str">
        <f t="shared" si="29"/>
        <v/>
      </c>
      <c r="AY44" s="124" t="str">
        <f t="shared" si="14"/>
        <v/>
      </c>
      <c r="AZ44" s="124" t="str">
        <f t="shared" si="15"/>
        <v/>
      </c>
      <c r="BA44" s="255"/>
      <c r="BB44" s="252">
        <f t="shared" si="30"/>
        <v>0</v>
      </c>
      <c r="BC44" s="255"/>
      <c r="BD44" s="252">
        <f t="shared" si="31"/>
        <v>0</v>
      </c>
      <c r="BE44" s="20">
        <f t="shared" si="16"/>
        <v>0</v>
      </c>
      <c r="BF44" s="124">
        <f t="shared" si="17"/>
        <v>0</v>
      </c>
    </row>
    <row r="45" spans="1:58" x14ac:dyDescent="0.25">
      <c r="A45" s="94"/>
      <c r="B45" s="21">
        <v>34</v>
      </c>
      <c r="C45" s="31"/>
      <c r="D45" s="19" t="str">
        <f>IFERROR(IF(OR(P45="PDB",P45="PLS"),"*","") &amp; VLOOKUP(C45,Table5[],2,FALSE),"") &amp; IF(L45="Yes"," **MILL FINISH**",)</f>
        <v/>
      </c>
      <c r="E45" s="124" t="str">
        <f t="shared" si="0"/>
        <v/>
      </c>
      <c r="F45" s="124" t="str">
        <f t="shared" si="1"/>
        <v/>
      </c>
      <c r="G45" s="135"/>
      <c r="H45" s="135"/>
      <c r="I45" s="20" t="str">
        <f t="shared" si="2"/>
        <v/>
      </c>
      <c r="J45" s="22" t="str">
        <f t="shared" si="3"/>
        <v/>
      </c>
      <c r="K45" s="236" t="str">
        <f t="shared" si="4"/>
        <v/>
      </c>
      <c r="L45" s="140" t="s">
        <v>13326</v>
      </c>
      <c r="M45" s="96" t="str">
        <f>IF(C45="","",IF(AND(BF45&gt;0,NOT('1.Project Details'!$E$33="No")),VLOOKUP('1.Project Details'!$E$33,Threshold_Code,2,FALSE),IF(L45="No",SAP_Colour_Code,"NON")))</f>
        <v/>
      </c>
      <c r="N45" s="141">
        <v>6060</v>
      </c>
      <c r="O45" s="140" t="s">
        <v>19270</v>
      </c>
      <c r="P45" s="96" t="str">
        <f>IFERROR(IF(LEFT(AX45,1)="7","PDB",VLOOKUP(C45,Table5[],13,FALSE)),"")</f>
        <v/>
      </c>
      <c r="Q45" s="239"/>
      <c r="R45" s="96" t="str">
        <f>IFERROR(IF(LEFT(AX45,1)="7",VLOOKUP(LEFT(Q45,5),DATA_EDGE!A:C,3,FALSE),VLOOKUP(Q45,DATA_EDGE!A:C,3,FALSE)),"")</f>
        <v/>
      </c>
      <c r="S45" s="104" t="str">
        <f>IFERROR(IF(LEFT(VLOOKUP(C45,Table5[],7,FALSE),3)="AE3",VLOOKUP(C45,Table_TB_Cost[],3,FALSE),""),"")</f>
        <v/>
      </c>
      <c r="T45" s="207" t="s">
        <v>13326</v>
      </c>
      <c r="U45" s="206" t="str">
        <f>IF(OR('1.Project Details'!$B$26="Capral Mill (AP)",T45="Yes"),IF(AD45="","",IF(AD45&lt;0,"Minfin",IF(AD45&lt;80,"Non-bulk","Bulk"))),"")</f>
        <v/>
      </c>
      <c r="V45" s="63" t="str">
        <f>IFERROR(VLOOKUP(C45,Table5[],11,FALSE),"")</f>
        <v/>
      </c>
      <c r="W45" s="104" t="str">
        <f>IFERROR(IF(X45="Yes",VLOOKUP(C45,Table5[#All],12,FALSE) &amp; IF(OR(Y45&gt;5,Z45&gt;25)," Weight",""),""),"")</f>
        <v/>
      </c>
      <c r="X45" s="104" t="s">
        <v>21026</v>
      </c>
      <c r="Y45" s="19" t="str">
        <f>IFERROR(VLOOKUP(C45,Table5[],4,FALSE),"")</f>
        <v/>
      </c>
      <c r="Z45" s="19" t="str">
        <f t="shared" si="18"/>
        <v/>
      </c>
      <c r="AA45" s="19" t="str">
        <f t="shared" si="19"/>
        <v/>
      </c>
      <c r="AB45" s="19" t="str">
        <f>IFERROR(VLOOKUP(C45,Table5[],5,FALSE),"")</f>
        <v/>
      </c>
      <c r="AC45" s="19" t="str">
        <f t="shared" si="20"/>
        <v/>
      </c>
      <c r="AD45" s="19" t="str">
        <f t="shared" si="21"/>
        <v/>
      </c>
      <c r="AE45" s="19" t="str">
        <f>IFERROR(VLOOKUP(C45,Table5[],6,FALSE),"")</f>
        <v/>
      </c>
      <c r="AF45" s="19" t="str">
        <f t="shared" si="22"/>
        <v/>
      </c>
      <c r="AG45" s="19" t="str">
        <f t="shared" si="23"/>
        <v/>
      </c>
      <c r="AH45" s="142" t="str" cm="1">
        <f t="array" ref="AH45">IFERROR(IF(AV45=3,IF(Y45&lt;0.5,1*Z45*2.5,0),IF(P45="PLS",VLOOKUP(C45,Table_TB_Cost[],11,FALSE)/VLOOKUP(C45,Table_TB_Cost[],3,FALSE)*'2.Quote'!H45,IF(P45="PDB",_xlfn.IFS(tb_calc_type="Margin",(((Z45*'Pricing Matrix'!$F$4)+(H45*'Pricing Matrix'!$F$5))/(1-tb_calc_value)),tb_calc_type="List less Discount",(((Z45*(VLOOKUP(LEFT(VLOOKUP(C45,Table5[],10,FALSE),2),TB_MPG,2,FALSE)))+(H45*'Pricing Matrix'!$F$5*3))*(1-tb_calc_value))),(Z45*'3.Edit Pricing'!$B$33)))),"")</f>
        <v/>
      </c>
      <c r="AI45" s="142">
        <f>IF(AV45=1,Z45*'3.Edit Pricing'!$G$33,IF(AV45=2,Z45*'3.Edit Pricing'!$H$33,IF(AV45=3,Z45*'3.Edit Pricing'!$I$33,0)))</f>
        <v>0</v>
      </c>
      <c r="AJ45" s="142" t="str">
        <f t="shared" si="24"/>
        <v/>
      </c>
      <c r="AK45" s="92" t="str">
        <f t="shared" si="25"/>
        <v/>
      </c>
      <c r="AL45" s="92" t="str">
        <f t="shared" si="26"/>
        <v/>
      </c>
      <c r="AM45" s="92" t="str" cm="1">
        <f t="array" ref="AM45">IFERROR(_xlfn.IFS(P45="PLS",AL45-(VLOOKUP(C45,Table_TB_Cost[],10,FALSE)/VLOOKUP(C45,Table_TB_Cost[],3,FALSE)*G45*H45),P45="PDB",AL45-((Z45*'Pricing Matrix'!$F$4)+(H45*'Pricing Matrix'!$F$5))*G45),"")</f>
        <v/>
      </c>
      <c r="AN45" s="92" t="str">
        <f>IFERROR(IF(OR(P45="PLS",P45="PDB"),0,IF(AV45=3,(AI45*G45)-(AA45*'Pricing Matrix'!$B$5),(AI45*G45)+(AA45*('3.Edit Pricing'!$B$33-'Pricing Matrix'!$B$5)))),"")</f>
        <v/>
      </c>
      <c r="AO45" s="142" t="str">
        <f>IF(Y45="","",IF(AND(NOT('1.Project Details'!$E$33="No"), BF45&gt;0),'3.Edit Pricing'!$B$57,IF('1.Project Details'!$B$24="Mill Finish",0,IF('2.Quote'!$L45="Yes",0,IF(U45="Bulk",FinBulk_Cost_Price,IF(OR(U45="Non-bulk",U45="Minfin"),FinNonBulk_Cost_Price,Fin_Cost_Price))))))</f>
        <v/>
      </c>
      <c r="AP45" s="142" t="str" cm="1">
        <f t="array" ref="AP45">IF(Y45="","",_xlfn.IFS(AND(BF45&gt;0,NOT('1.Project Details'!$E$33="No")),'3.Edit Pricing'!$B$58,'1.Project Details'!$B$24="Mill Finish",0,'1.Project Details'!$B$24="",0,'2.Quote'!$L45="Yes",0,U45="Bulk",FinBulk_Sell_Price,U45="Non-bulk",FinNonBulk_Sell_Price,U45="Minfin",FinNonBulk_Sell_Price,Y45&lt;&gt;"",Fin_Sell_Price))</f>
        <v/>
      </c>
      <c r="AQ45" s="142" t="str">
        <f>IFERROR(IF(Y45="","",IF(T45="Yes","Anodised Perimeter (AP)",'1.Project Details'!$B$33)),"")</f>
        <v/>
      </c>
      <c r="AR45" s="142" t="str">
        <f>IFERROR(IF($AQ45="Anodised Perimeter (AP)",IF(U45="Minfin",40,'2.Quote'!AD45)*AO45,AG45*AO45),"")</f>
        <v/>
      </c>
      <c r="AS45" s="142" t="str">
        <f t="shared" si="27"/>
        <v/>
      </c>
      <c r="AT45" s="142" t="str">
        <f t="shared" si="28"/>
        <v/>
      </c>
      <c r="AU45" s="170" t="str">
        <f>IFERROR(VLOOKUP(C45,DATA!$A:$K,8,FALSE),"")</f>
        <v/>
      </c>
      <c r="AV45" s="124" t="str">
        <f>IFERROR(VLOOKUP(AU45,'5.Edit_PH_IP'!$B:$D,3,FALSE),"")</f>
        <v/>
      </c>
      <c r="AW45" s="124" t="str">
        <f>IFERROR(VLOOKUP(Q45,DATA_EDGE!A:C,3,FALSE),"")</f>
        <v/>
      </c>
      <c r="AX45" s="124" t="str">
        <f t="shared" si="29"/>
        <v/>
      </c>
      <c r="AY45" s="124" t="str">
        <f t="shared" si="14"/>
        <v/>
      </c>
      <c r="AZ45" s="124" t="str">
        <f t="shared" si="15"/>
        <v/>
      </c>
      <c r="BA45" s="255"/>
      <c r="BB45" s="252">
        <f t="shared" si="30"/>
        <v>0</v>
      </c>
      <c r="BC45" s="255"/>
      <c r="BD45" s="252">
        <f t="shared" si="31"/>
        <v>0</v>
      </c>
      <c r="BE45" s="20">
        <f t="shared" si="16"/>
        <v>0</v>
      </c>
      <c r="BF45" s="124">
        <f t="shared" si="17"/>
        <v>0</v>
      </c>
    </row>
    <row r="46" spans="1:58" x14ac:dyDescent="0.25">
      <c r="A46" s="94"/>
      <c r="B46" s="18">
        <v>35</v>
      </c>
      <c r="C46" s="31"/>
      <c r="D46" s="19" t="str">
        <f>IFERROR(IF(OR(P46="PDB",P46="PLS"),"*","") &amp; VLOOKUP(C46,Table5[],2,FALSE),"") &amp; IF(L46="Yes"," **MILL FINISH**",)</f>
        <v/>
      </c>
      <c r="E46" s="124" t="str">
        <f t="shared" si="0"/>
        <v/>
      </c>
      <c r="F46" s="124" t="str">
        <f t="shared" si="1"/>
        <v/>
      </c>
      <c r="G46" s="135"/>
      <c r="H46" s="135"/>
      <c r="I46" s="20" t="str">
        <f t="shared" si="2"/>
        <v/>
      </c>
      <c r="J46" s="22" t="str">
        <f t="shared" si="3"/>
        <v/>
      </c>
      <c r="K46" s="236" t="str">
        <f t="shared" si="4"/>
        <v/>
      </c>
      <c r="L46" s="140" t="s">
        <v>13326</v>
      </c>
      <c r="M46" s="96" t="str">
        <f>IF(C46="","",IF(AND(BF46&gt;0,NOT('1.Project Details'!$E$33="No")),VLOOKUP('1.Project Details'!$E$33,Threshold_Code,2,FALSE),IF(L46="No",SAP_Colour_Code,"NON")))</f>
        <v/>
      </c>
      <c r="N46" s="141">
        <v>6060</v>
      </c>
      <c r="O46" s="140" t="s">
        <v>19270</v>
      </c>
      <c r="P46" s="96" t="str">
        <f>IFERROR(IF(LEFT(AX46,1)="7","PDB",VLOOKUP(C46,Table5[],13,FALSE)),"")</f>
        <v/>
      </c>
      <c r="Q46" s="239"/>
      <c r="R46" s="96" t="str">
        <f>IFERROR(IF(LEFT(AX46,1)="7",VLOOKUP(LEFT(Q46,5),DATA_EDGE!A:C,3,FALSE),VLOOKUP(Q46,DATA_EDGE!A:C,3,FALSE)),"")</f>
        <v/>
      </c>
      <c r="S46" s="104" t="str">
        <f>IFERROR(IF(LEFT(VLOOKUP(C46,Table5[],7,FALSE),3)="AE3",VLOOKUP(C46,Table_TB_Cost[],3,FALSE),""),"")</f>
        <v/>
      </c>
      <c r="T46" s="207" t="s">
        <v>13326</v>
      </c>
      <c r="U46" s="206" t="str">
        <f>IF(OR('1.Project Details'!$B$26="Capral Mill (AP)",T46="Yes"),IF(AD46="","",IF(AD46&lt;0,"Minfin",IF(AD46&lt;80,"Non-bulk","Bulk"))),"")</f>
        <v/>
      </c>
      <c r="V46" s="63" t="str">
        <f>IFERROR(VLOOKUP(C46,Table5[],11,FALSE),"")</f>
        <v/>
      </c>
      <c r="W46" s="104" t="str">
        <f>IFERROR(IF(X46="Yes",VLOOKUP(C46,Table5[#All],12,FALSE) &amp; IF(OR(Y46&gt;5,Z46&gt;25)," Weight",""),""),"")</f>
        <v/>
      </c>
      <c r="X46" s="104" t="s">
        <v>21026</v>
      </c>
      <c r="Y46" s="19" t="str">
        <f>IFERROR(VLOOKUP(C46,Table5[],4,FALSE),"")</f>
        <v/>
      </c>
      <c r="Z46" s="19" t="str">
        <f t="shared" si="18"/>
        <v/>
      </c>
      <c r="AA46" s="19" t="str">
        <f t="shared" si="19"/>
        <v/>
      </c>
      <c r="AB46" s="19" t="str">
        <f>IFERROR(VLOOKUP(C46,Table5[],5,FALSE),"")</f>
        <v/>
      </c>
      <c r="AC46" s="19" t="str">
        <f t="shared" si="20"/>
        <v/>
      </c>
      <c r="AD46" s="19" t="str">
        <f t="shared" si="21"/>
        <v/>
      </c>
      <c r="AE46" s="19" t="str">
        <f>IFERROR(VLOOKUP(C46,Table5[],6,FALSE),"")</f>
        <v/>
      </c>
      <c r="AF46" s="19" t="str">
        <f t="shared" si="22"/>
        <v/>
      </c>
      <c r="AG46" s="19" t="str">
        <f t="shared" si="23"/>
        <v/>
      </c>
      <c r="AH46" s="142" t="str" cm="1">
        <f t="array" ref="AH46">IFERROR(IF(AV46=3,IF(Y46&lt;0.5,1*Z46*2.5,0),IF(P46="PLS",VLOOKUP(C46,Table_TB_Cost[],11,FALSE)/VLOOKUP(C46,Table_TB_Cost[],3,FALSE)*'2.Quote'!H46,IF(P46="PDB",_xlfn.IFS(tb_calc_type="Margin",(((Z46*'Pricing Matrix'!$F$4)+(H46*'Pricing Matrix'!$F$5))/(1-tb_calc_value)),tb_calc_type="List less Discount",(((Z46*(VLOOKUP(LEFT(VLOOKUP(C46,Table5[],10,FALSE),2),TB_MPG,2,FALSE)))+(H46*'Pricing Matrix'!$F$5*3))*(1-tb_calc_value))),(Z46*'3.Edit Pricing'!$B$33)))),"")</f>
        <v/>
      </c>
      <c r="AI46" s="142">
        <f>IF(AV46=1,Z46*'3.Edit Pricing'!$G$33,IF(AV46=2,Z46*'3.Edit Pricing'!$H$33,IF(AV46=3,Z46*'3.Edit Pricing'!$I$33,0)))</f>
        <v>0</v>
      </c>
      <c r="AJ46" s="142" t="str">
        <f t="shared" si="24"/>
        <v/>
      </c>
      <c r="AK46" s="92" t="str">
        <f t="shared" si="25"/>
        <v/>
      </c>
      <c r="AL46" s="92" t="str">
        <f t="shared" si="26"/>
        <v/>
      </c>
      <c r="AM46" s="92" t="str" cm="1">
        <f t="array" ref="AM46">IFERROR(_xlfn.IFS(P46="PLS",AL46-(VLOOKUP(C46,Table_TB_Cost[],10,FALSE)/VLOOKUP(C46,Table_TB_Cost[],3,FALSE)*G46*H46),P46="PDB",AL46-((Z46*'Pricing Matrix'!$F$4)+(H46*'Pricing Matrix'!$F$5))*G46),"")</f>
        <v/>
      </c>
      <c r="AN46" s="92" t="str">
        <f>IFERROR(IF(OR(P46="PLS",P46="PDB"),0,IF(AV46=3,(AI46*G46)-(AA46*'Pricing Matrix'!$B$5),(AI46*G46)+(AA46*('3.Edit Pricing'!$B$33-'Pricing Matrix'!$B$5)))),"")</f>
        <v/>
      </c>
      <c r="AO46" s="142" t="str">
        <f>IF(Y46="","",IF(AND(NOT('1.Project Details'!$E$33="No"), BF46&gt;0),'3.Edit Pricing'!$B$57,IF('1.Project Details'!$B$24="Mill Finish",0,IF('2.Quote'!$L46="Yes",0,IF(U46="Bulk",FinBulk_Cost_Price,IF(OR(U46="Non-bulk",U46="Minfin"),FinNonBulk_Cost_Price,Fin_Cost_Price))))))</f>
        <v/>
      </c>
      <c r="AP46" s="142" t="str" cm="1">
        <f t="array" ref="AP46">IF(Y46="","",_xlfn.IFS(AND(BF46&gt;0,NOT('1.Project Details'!$E$33="No")),'3.Edit Pricing'!$B$58,'1.Project Details'!$B$24="Mill Finish",0,'1.Project Details'!$B$24="",0,'2.Quote'!$L46="Yes",0,U46="Bulk",FinBulk_Sell_Price,U46="Non-bulk",FinNonBulk_Sell_Price,U46="Minfin",FinNonBulk_Sell_Price,Y46&lt;&gt;"",Fin_Sell_Price))</f>
        <v/>
      </c>
      <c r="AQ46" s="142" t="str">
        <f>IFERROR(IF(Y46="","",IF(T46="Yes","Anodised Perimeter (AP)",'1.Project Details'!$B$33)),"")</f>
        <v/>
      </c>
      <c r="AR46" s="142" t="str">
        <f>IFERROR(IF($AQ46="Anodised Perimeter (AP)",IF(U46="Minfin",40,'2.Quote'!AD46)*AO46,AG46*AO46),"")</f>
        <v/>
      </c>
      <c r="AS46" s="142" t="str">
        <f t="shared" si="27"/>
        <v/>
      </c>
      <c r="AT46" s="142" t="str">
        <f t="shared" si="28"/>
        <v/>
      </c>
      <c r="AU46" s="170" t="str">
        <f>IFERROR(VLOOKUP(C46,DATA!$A:$K,8,FALSE),"")</f>
        <v/>
      </c>
      <c r="AV46" s="124" t="str">
        <f>IFERROR(VLOOKUP(AU46,'5.Edit_PH_IP'!$B:$D,3,FALSE),"")</f>
        <v/>
      </c>
      <c r="AW46" s="124" t="str">
        <f>IFERROR(VLOOKUP(Q46,DATA_EDGE!A:C,3,FALSE),"")</f>
        <v/>
      </c>
      <c r="AX46" s="124" t="str">
        <f t="shared" si="29"/>
        <v/>
      </c>
      <c r="AY46" s="124" t="str">
        <f t="shared" si="14"/>
        <v/>
      </c>
      <c r="AZ46" s="124" t="str">
        <f t="shared" si="15"/>
        <v/>
      </c>
      <c r="BA46" s="255"/>
      <c r="BB46" s="252">
        <f t="shared" si="30"/>
        <v>0</v>
      </c>
      <c r="BC46" s="255"/>
      <c r="BD46" s="252">
        <f t="shared" si="31"/>
        <v>0</v>
      </c>
      <c r="BE46" s="20">
        <f t="shared" si="16"/>
        <v>0</v>
      </c>
      <c r="BF46" s="124">
        <f t="shared" si="17"/>
        <v>0</v>
      </c>
    </row>
    <row r="47" spans="1:58" x14ac:dyDescent="0.25">
      <c r="A47" s="94"/>
      <c r="B47" s="21">
        <v>36</v>
      </c>
      <c r="C47" s="31"/>
      <c r="D47" s="19" t="str">
        <f>IFERROR(IF(OR(P47="PDB",P47="PLS"),"*","") &amp; VLOOKUP(C47,Table5[],2,FALSE),"") &amp; IF(L47="Yes"," **MILL FINISH**",)</f>
        <v/>
      </c>
      <c r="E47" s="124" t="str">
        <f t="shared" si="0"/>
        <v/>
      </c>
      <c r="F47" s="124" t="str">
        <f t="shared" si="1"/>
        <v/>
      </c>
      <c r="G47" s="135"/>
      <c r="H47" s="135"/>
      <c r="I47" s="20" t="str">
        <f t="shared" si="2"/>
        <v/>
      </c>
      <c r="J47" s="22" t="str">
        <f t="shared" si="3"/>
        <v/>
      </c>
      <c r="K47" s="236" t="str">
        <f t="shared" si="4"/>
        <v/>
      </c>
      <c r="L47" s="140" t="s">
        <v>13326</v>
      </c>
      <c r="M47" s="96" t="str">
        <f>IF(C47="","",IF(AND(BF47&gt;0,NOT('1.Project Details'!$E$33="No")),VLOOKUP('1.Project Details'!$E$33,Threshold_Code,2,FALSE),IF(L47="No",SAP_Colour_Code,"NON")))</f>
        <v/>
      </c>
      <c r="N47" s="141">
        <v>6060</v>
      </c>
      <c r="O47" s="140" t="s">
        <v>19270</v>
      </c>
      <c r="P47" s="96" t="str">
        <f>IFERROR(IF(LEFT(AX47,1)="7","PDB",VLOOKUP(C47,Table5[],13,FALSE)),"")</f>
        <v/>
      </c>
      <c r="Q47" s="239"/>
      <c r="R47" s="96" t="str">
        <f>IFERROR(IF(LEFT(AX47,1)="7",VLOOKUP(LEFT(Q47,5),DATA_EDGE!A:C,3,FALSE),VLOOKUP(Q47,DATA_EDGE!A:C,3,FALSE)),"")</f>
        <v/>
      </c>
      <c r="S47" s="104" t="str">
        <f>IFERROR(IF(LEFT(VLOOKUP(C47,Table5[],7,FALSE),3)="AE3",VLOOKUP(C47,Table_TB_Cost[],3,FALSE),""),"")</f>
        <v/>
      </c>
      <c r="T47" s="207" t="s">
        <v>13326</v>
      </c>
      <c r="U47" s="206" t="str">
        <f>IF(OR('1.Project Details'!$B$26="Capral Mill (AP)",T47="Yes"),IF(AD47="","",IF(AD47&lt;0,"Minfin",IF(AD47&lt;80,"Non-bulk","Bulk"))),"")</f>
        <v/>
      </c>
      <c r="V47" s="63" t="str">
        <f>IFERROR(VLOOKUP(C47,Table5[],11,FALSE),"")</f>
        <v/>
      </c>
      <c r="W47" s="104" t="str">
        <f>IFERROR(IF(X47="Yes",VLOOKUP(C47,Table5[#All],12,FALSE) &amp; IF(OR(Y47&gt;5,Z47&gt;25)," Weight",""),""),"")</f>
        <v/>
      </c>
      <c r="X47" s="104" t="s">
        <v>21026</v>
      </c>
      <c r="Y47" s="19" t="str">
        <f>IFERROR(VLOOKUP(C47,Table5[],4,FALSE),"")</f>
        <v/>
      </c>
      <c r="Z47" s="19" t="str">
        <f t="shared" si="18"/>
        <v/>
      </c>
      <c r="AA47" s="19" t="str">
        <f t="shared" si="19"/>
        <v/>
      </c>
      <c r="AB47" s="19" t="str">
        <f>IFERROR(VLOOKUP(C47,Table5[],5,FALSE),"")</f>
        <v/>
      </c>
      <c r="AC47" s="19" t="str">
        <f t="shared" si="20"/>
        <v/>
      </c>
      <c r="AD47" s="19" t="str">
        <f t="shared" si="21"/>
        <v/>
      </c>
      <c r="AE47" s="19" t="str">
        <f>IFERROR(VLOOKUP(C47,Table5[],6,FALSE),"")</f>
        <v/>
      </c>
      <c r="AF47" s="19" t="str">
        <f t="shared" si="22"/>
        <v/>
      </c>
      <c r="AG47" s="19" t="str">
        <f t="shared" si="23"/>
        <v/>
      </c>
      <c r="AH47" s="142" t="str" cm="1">
        <f t="array" ref="AH47">IFERROR(IF(AV47=3,IF(Y47&lt;0.5,1*Z47*2.5,0),IF(P47="PLS",VLOOKUP(C47,Table_TB_Cost[],11,FALSE)/VLOOKUP(C47,Table_TB_Cost[],3,FALSE)*'2.Quote'!H47,IF(P47="PDB",_xlfn.IFS(tb_calc_type="Margin",(((Z47*'Pricing Matrix'!$F$4)+(H47*'Pricing Matrix'!$F$5))/(1-tb_calc_value)),tb_calc_type="List less Discount",(((Z47*(VLOOKUP(LEFT(VLOOKUP(C47,Table5[],10,FALSE),2),TB_MPG,2,FALSE)))+(H47*'Pricing Matrix'!$F$5*3))*(1-tb_calc_value))),(Z47*'3.Edit Pricing'!$B$33)))),"")</f>
        <v/>
      </c>
      <c r="AI47" s="142">
        <f>IF(AV47=1,Z47*'3.Edit Pricing'!$G$33,IF(AV47=2,Z47*'3.Edit Pricing'!$H$33,IF(AV47=3,Z47*'3.Edit Pricing'!$I$33,0)))</f>
        <v>0</v>
      </c>
      <c r="AJ47" s="142" t="str">
        <f t="shared" si="24"/>
        <v/>
      </c>
      <c r="AK47" s="92" t="str">
        <f t="shared" si="25"/>
        <v/>
      </c>
      <c r="AL47" s="92" t="str">
        <f t="shared" si="26"/>
        <v/>
      </c>
      <c r="AM47" s="92" t="str" cm="1">
        <f t="array" ref="AM47">IFERROR(_xlfn.IFS(P47="PLS",AL47-(VLOOKUP(C47,Table_TB_Cost[],10,FALSE)/VLOOKUP(C47,Table_TB_Cost[],3,FALSE)*G47*H47),P47="PDB",AL47-((Z47*'Pricing Matrix'!$F$4)+(H47*'Pricing Matrix'!$F$5))*G47),"")</f>
        <v/>
      </c>
      <c r="AN47" s="92" t="str">
        <f>IFERROR(IF(OR(P47="PLS",P47="PDB"),0,IF(AV47=3,(AI47*G47)-(AA47*'Pricing Matrix'!$B$5),(AI47*G47)+(AA47*('3.Edit Pricing'!$B$33-'Pricing Matrix'!$B$5)))),"")</f>
        <v/>
      </c>
      <c r="AO47" s="142" t="str">
        <f>IF(Y47="","",IF(AND(NOT('1.Project Details'!$E$33="No"), BF47&gt;0),'3.Edit Pricing'!$B$57,IF('1.Project Details'!$B$24="Mill Finish",0,IF('2.Quote'!$L47="Yes",0,IF(U47="Bulk",FinBulk_Cost_Price,IF(OR(U47="Non-bulk",U47="Minfin"),FinNonBulk_Cost_Price,Fin_Cost_Price))))))</f>
        <v/>
      </c>
      <c r="AP47" s="142" t="str" cm="1">
        <f t="array" ref="AP47">IF(Y47="","",_xlfn.IFS(AND(BF47&gt;0,NOT('1.Project Details'!$E$33="No")),'3.Edit Pricing'!$B$58,'1.Project Details'!$B$24="Mill Finish",0,'1.Project Details'!$B$24="",0,'2.Quote'!$L47="Yes",0,U47="Bulk",FinBulk_Sell_Price,U47="Non-bulk",FinNonBulk_Sell_Price,U47="Minfin",FinNonBulk_Sell_Price,Y47&lt;&gt;"",Fin_Sell_Price))</f>
        <v/>
      </c>
      <c r="AQ47" s="142" t="str">
        <f>IFERROR(IF(Y47="","",IF(T47="Yes","Anodised Perimeter (AP)",'1.Project Details'!$B$33)),"")</f>
        <v/>
      </c>
      <c r="AR47" s="142" t="str">
        <f>IFERROR(IF($AQ47="Anodised Perimeter (AP)",IF(U47="Minfin",40,'2.Quote'!AD47)*AO47,AG47*AO47),"")</f>
        <v/>
      </c>
      <c r="AS47" s="142" t="str">
        <f t="shared" si="27"/>
        <v/>
      </c>
      <c r="AT47" s="142" t="str">
        <f t="shared" si="28"/>
        <v/>
      </c>
      <c r="AU47" s="170" t="str">
        <f>IFERROR(VLOOKUP(C47,DATA!$A:$K,8,FALSE),"")</f>
        <v/>
      </c>
      <c r="AV47" s="124" t="str">
        <f>IFERROR(VLOOKUP(AU47,'5.Edit_PH_IP'!$B:$D,3,FALSE),"")</f>
        <v/>
      </c>
      <c r="AW47" s="124" t="str">
        <f>IFERROR(VLOOKUP(Q47,DATA_EDGE!A:C,3,FALSE),"")</f>
        <v/>
      </c>
      <c r="AX47" s="124" t="str">
        <f t="shared" si="29"/>
        <v/>
      </c>
      <c r="AY47" s="124" t="str">
        <f t="shared" si="14"/>
        <v/>
      </c>
      <c r="AZ47" s="124" t="str">
        <f t="shared" si="15"/>
        <v/>
      </c>
      <c r="BA47" s="255"/>
      <c r="BB47" s="252">
        <f t="shared" si="30"/>
        <v>0</v>
      </c>
      <c r="BC47" s="255"/>
      <c r="BD47" s="252">
        <f t="shared" si="31"/>
        <v>0</v>
      </c>
      <c r="BE47" s="20">
        <f t="shared" si="16"/>
        <v>0</v>
      </c>
      <c r="BF47" s="124">
        <f t="shared" si="17"/>
        <v>0</v>
      </c>
    </row>
    <row r="48" spans="1:58" x14ac:dyDescent="0.25">
      <c r="A48" s="94"/>
      <c r="B48" s="18">
        <v>37</v>
      </c>
      <c r="C48" s="31"/>
      <c r="D48" s="19" t="str">
        <f>IFERROR(IF(OR(P48="PDB",P48="PLS"),"*","") &amp; VLOOKUP(C48,Table5[],2,FALSE),"") &amp; IF(L48="Yes"," **MILL FINISH**",)</f>
        <v/>
      </c>
      <c r="E48" s="124" t="str">
        <f t="shared" si="0"/>
        <v/>
      </c>
      <c r="F48" s="124" t="str">
        <f t="shared" si="1"/>
        <v/>
      </c>
      <c r="G48" s="135"/>
      <c r="H48" s="135"/>
      <c r="I48" s="20" t="str">
        <f t="shared" si="2"/>
        <v/>
      </c>
      <c r="J48" s="22" t="str">
        <f t="shared" si="3"/>
        <v/>
      </c>
      <c r="K48" s="236" t="str">
        <f t="shared" si="4"/>
        <v/>
      </c>
      <c r="L48" s="140" t="s">
        <v>13326</v>
      </c>
      <c r="M48" s="96" t="str">
        <f>IF(C48="","",IF(AND(BF48&gt;0,NOT('1.Project Details'!$E$33="No")),VLOOKUP('1.Project Details'!$E$33,Threshold_Code,2,FALSE),IF(L48="No",SAP_Colour_Code,"NON")))</f>
        <v/>
      </c>
      <c r="N48" s="141">
        <v>6060</v>
      </c>
      <c r="O48" s="140" t="s">
        <v>19270</v>
      </c>
      <c r="P48" s="96" t="str">
        <f>IFERROR(IF(LEFT(AX48,1)="7","PDB",VLOOKUP(C48,Table5[],13,FALSE)),"")</f>
        <v/>
      </c>
      <c r="Q48" s="239"/>
      <c r="R48" s="96" t="str">
        <f>IFERROR(IF(LEFT(AX48,1)="7",VLOOKUP(LEFT(Q48,5),DATA_EDGE!A:C,3,FALSE),VLOOKUP(Q48,DATA_EDGE!A:C,3,FALSE)),"")</f>
        <v/>
      </c>
      <c r="S48" s="104" t="str">
        <f>IFERROR(IF(LEFT(VLOOKUP(C48,Table5[],7,FALSE),3)="AE3",VLOOKUP(C48,Table_TB_Cost[],3,FALSE),""),"")</f>
        <v/>
      </c>
      <c r="T48" s="207" t="s">
        <v>13326</v>
      </c>
      <c r="U48" s="206" t="str">
        <f>IF(OR('1.Project Details'!$B$26="Capral Mill (AP)",T48="Yes"),IF(AD48="","",IF(AD48&lt;0,"Minfin",IF(AD48&lt;80,"Non-bulk","Bulk"))),"")</f>
        <v/>
      </c>
      <c r="V48" s="63" t="str">
        <f>IFERROR(VLOOKUP(C48,Table5[],11,FALSE),"")</f>
        <v/>
      </c>
      <c r="W48" s="104" t="str">
        <f>IFERROR(IF(X48="Yes",VLOOKUP(C48,Table5[#All],12,FALSE) &amp; IF(OR(Y48&gt;5,Z48&gt;25)," Weight",""),""),"")</f>
        <v/>
      </c>
      <c r="X48" s="104" t="s">
        <v>21026</v>
      </c>
      <c r="Y48" s="19" t="str">
        <f>IFERROR(VLOOKUP(C48,Table5[],4,FALSE),"")</f>
        <v/>
      </c>
      <c r="Z48" s="19" t="str">
        <f t="shared" si="18"/>
        <v/>
      </c>
      <c r="AA48" s="19" t="str">
        <f t="shared" si="19"/>
        <v/>
      </c>
      <c r="AB48" s="19" t="str">
        <f>IFERROR(VLOOKUP(C48,Table5[],5,FALSE),"")</f>
        <v/>
      </c>
      <c r="AC48" s="19" t="str">
        <f t="shared" si="20"/>
        <v/>
      </c>
      <c r="AD48" s="19" t="str">
        <f t="shared" si="21"/>
        <v/>
      </c>
      <c r="AE48" s="19" t="str">
        <f>IFERROR(VLOOKUP(C48,Table5[],6,FALSE),"")</f>
        <v/>
      </c>
      <c r="AF48" s="19" t="str">
        <f t="shared" si="22"/>
        <v/>
      </c>
      <c r="AG48" s="19" t="str">
        <f t="shared" si="23"/>
        <v/>
      </c>
      <c r="AH48" s="142" t="str" cm="1">
        <f t="array" ref="AH48">IFERROR(IF(AV48=3,IF(Y48&lt;0.5,1*Z48*2.5,0),IF(P48="PLS",VLOOKUP(C48,Table_TB_Cost[],11,FALSE)/VLOOKUP(C48,Table_TB_Cost[],3,FALSE)*'2.Quote'!H48,IF(P48="PDB",_xlfn.IFS(tb_calc_type="Margin",(((Z48*'Pricing Matrix'!$F$4)+(H48*'Pricing Matrix'!$F$5))/(1-tb_calc_value)),tb_calc_type="List less Discount",(((Z48*(VLOOKUP(LEFT(VLOOKUP(C48,Table5[],10,FALSE),2),TB_MPG,2,FALSE)))+(H48*'Pricing Matrix'!$F$5*3))*(1-tb_calc_value))),(Z48*'3.Edit Pricing'!$B$33)))),"")</f>
        <v/>
      </c>
      <c r="AI48" s="142">
        <f>IF(AV48=1,Z48*'3.Edit Pricing'!$G$33,IF(AV48=2,Z48*'3.Edit Pricing'!$H$33,IF(AV48=3,Z48*'3.Edit Pricing'!$I$33,0)))</f>
        <v>0</v>
      </c>
      <c r="AJ48" s="142" t="str">
        <f t="shared" si="24"/>
        <v/>
      </c>
      <c r="AK48" s="92" t="str">
        <f t="shared" si="25"/>
        <v/>
      </c>
      <c r="AL48" s="92" t="str">
        <f t="shared" si="26"/>
        <v/>
      </c>
      <c r="AM48" s="92" t="str" cm="1">
        <f t="array" ref="AM48">IFERROR(_xlfn.IFS(P48="PLS",AL48-(VLOOKUP(C48,Table_TB_Cost[],10,FALSE)/VLOOKUP(C48,Table_TB_Cost[],3,FALSE)*G48*H48),P48="PDB",AL48-((Z48*'Pricing Matrix'!$F$4)+(H48*'Pricing Matrix'!$F$5))*G48),"")</f>
        <v/>
      </c>
      <c r="AN48" s="92" t="str">
        <f>IFERROR(IF(OR(P48="PLS",P48="PDB"),0,IF(AV48=3,(AI48*G48)-(AA48*'Pricing Matrix'!$B$5),(AI48*G48)+(AA48*('3.Edit Pricing'!$B$33-'Pricing Matrix'!$B$5)))),"")</f>
        <v/>
      </c>
      <c r="AO48" s="142" t="str">
        <f>IF(Y48="","",IF(AND(NOT('1.Project Details'!$E$33="No"), BF48&gt;0),'3.Edit Pricing'!$B$57,IF('1.Project Details'!$B$24="Mill Finish",0,IF('2.Quote'!$L48="Yes",0,IF(U48="Bulk",FinBulk_Cost_Price,IF(OR(U48="Non-bulk",U48="Minfin"),FinNonBulk_Cost_Price,Fin_Cost_Price))))))</f>
        <v/>
      </c>
      <c r="AP48" s="142" t="str" cm="1">
        <f t="array" ref="AP48">IF(Y48="","",_xlfn.IFS(AND(BF48&gt;0,NOT('1.Project Details'!$E$33="No")),'3.Edit Pricing'!$B$58,'1.Project Details'!$B$24="Mill Finish",0,'1.Project Details'!$B$24="",0,'2.Quote'!$L48="Yes",0,U48="Bulk",FinBulk_Sell_Price,U48="Non-bulk",FinNonBulk_Sell_Price,U48="Minfin",FinNonBulk_Sell_Price,Y48&lt;&gt;"",Fin_Sell_Price))</f>
        <v/>
      </c>
      <c r="AQ48" s="142" t="str">
        <f>IFERROR(IF(Y48="","",IF(T48="Yes","Anodised Perimeter (AP)",'1.Project Details'!$B$33)),"")</f>
        <v/>
      </c>
      <c r="AR48" s="142" t="str">
        <f>IFERROR(IF($AQ48="Anodised Perimeter (AP)",IF(U48="Minfin",40,'2.Quote'!AD48)*AO48,AG48*AO48),"")</f>
        <v/>
      </c>
      <c r="AS48" s="142" t="str">
        <f t="shared" si="27"/>
        <v/>
      </c>
      <c r="AT48" s="142" t="str">
        <f t="shared" si="28"/>
        <v/>
      </c>
      <c r="AU48" s="170" t="str">
        <f>IFERROR(VLOOKUP(C48,DATA!$A:$K,8,FALSE),"")</f>
        <v/>
      </c>
      <c r="AV48" s="124" t="str">
        <f>IFERROR(VLOOKUP(AU48,'5.Edit_PH_IP'!$B:$D,3,FALSE),"")</f>
        <v/>
      </c>
      <c r="AW48" s="124" t="str">
        <f>IFERROR(VLOOKUP(Q48,DATA_EDGE!A:C,3,FALSE),"")</f>
        <v/>
      </c>
      <c r="AX48" s="124" t="str">
        <f t="shared" si="29"/>
        <v/>
      </c>
      <c r="AY48" s="124" t="str">
        <f t="shared" si="14"/>
        <v/>
      </c>
      <c r="AZ48" s="124" t="str">
        <f t="shared" si="15"/>
        <v/>
      </c>
      <c r="BA48" s="255"/>
      <c r="BB48" s="252">
        <f t="shared" si="30"/>
        <v>0</v>
      </c>
      <c r="BC48" s="255"/>
      <c r="BD48" s="252">
        <f t="shared" si="31"/>
        <v>0</v>
      </c>
      <c r="BE48" s="20">
        <f t="shared" si="16"/>
        <v>0</v>
      </c>
      <c r="BF48" s="124">
        <f t="shared" si="17"/>
        <v>0</v>
      </c>
    </row>
    <row r="49" spans="1:58" x14ac:dyDescent="0.25">
      <c r="A49" s="94"/>
      <c r="B49" s="21">
        <v>38</v>
      </c>
      <c r="C49" s="31"/>
      <c r="D49" s="19" t="str">
        <f>IFERROR(IF(OR(P49="PDB",P49="PLS"),"*","") &amp; VLOOKUP(C49,Table5[],2,FALSE),"") &amp; IF(L49="Yes"," **MILL FINISH**",)</f>
        <v/>
      </c>
      <c r="E49" s="124" t="str">
        <f t="shared" si="0"/>
        <v/>
      </c>
      <c r="F49" s="124" t="str">
        <f t="shared" si="1"/>
        <v/>
      </c>
      <c r="G49" s="135"/>
      <c r="H49" s="135"/>
      <c r="I49" s="20" t="str">
        <f t="shared" si="2"/>
        <v/>
      </c>
      <c r="J49" s="22" t="str">
        <f t="shared" si="3"/>
        <v/>
      </c>
      <c r="K49" s="236" t="str">
        <f t="shared" si="4"/>
        <v/>
      </c>
      <c r="L49" s="140" t="s">
        <v>13326</v>
      </c>
      <c r="M49" s="96" t="str">
        <f>IF(C49="","",IF(AND(BF49&gt;0,NOT('1.Project Details'!$E$33="No")),VLOOKUP('1.Project Details'!$E$33,Threshold_Code,2,FALSE),IF(L49="No",SAP_Colour_Code,"NON")))</f>
        <v/>
      </c>
      <c r="N49" s="141">
        <v>6060</v>
      </c>
      <c r="O49" s="140" t="s">
        <v>19270</v>
      </c>
      <c r="P49" s="96" t="str">
        <f>IFERROR(IF(LEFT(AX49,1)="7","PDB",VLOOKUP(C49,Table5[],13,FALSE)),"")</f>
        <v/>
      </c>
      <c r="Q49" s="239"/>
      <c r="R49" s="96" t="str">
        <f>IFERROR(IF(LEFT(AX49,1)="7",VLOOKUP(LEFT(Q49,5),DATA_EDGE!A:C,3,FALSE),VLOOKUP(Q49,DATA_EDGE!A:C,3,FALSE)),"")</f>
        <v/>
      </c>
      <c r="S49" s="104" t="str">
        <f>IFERROR(IF(LEFT(VLOOKUP(C49,Table5[],7,FALSE),3)="AE3",VLOOKUP(C49,Table_TB_Cost[],3,FALSE),""),"")</f>
        <v/>
      </c>
      <c r="T49" s="207" t="s">
        <v>13326</v>
      </c>
      <c r="U49" s="206" t="str">
        <f>IF(OR('1.Project Details'!$B$26="Capral Mill (AP)",T49="Yes"),IF(AD49="","",IF(AD49&lt;0,"Minfin",IF(AD49&lt;80,"Non-bulk","Bulk"))),"")</f>
        <v/>
      </c>
      <c r="V49" s="63" t="str">
        <f>IFERROR(VLOOKUP(C49,Table5[],11,FALSE),"")</f>
        <v/>
      </c>
      <c r="W49" s="104" t="str">
        <f>IFERROR(IF(X49="Yes",VLOOKUP(C49,Table5[#All],12,FALSE) &amp; IF(OR(Y49&gt;5,Z49&gt;25)," Weight",""),""),"")</f>
        <v/>
      </c>
      <c r="X49" s="104" t="s">
        <v>21026</v>
      </c>
      <c r="Y49" s="19" t="str">
        <f>IFERROR(VLOOKUP(C49,Table5[],4,FALSE),"")</f>
        <v/>
      </c>
      <c r="Z49" s="19" t="str">
        <f t="shared" si="18"/>
        <v/>
      </c>
      <c r="AA49" s="19" t="str">
        <f t="shared" si="19"/>
        <v/>
      </c>
      <c r="AB49" s="19" t="str">
        <f>IFERROR(VLOOKUP(C49,Table5[],5,FALSE),"")</f>
        <v/>
      </c>
      <c r="AC49" s="19" t="str">
        <f t="shared" si="20"/>
        <v/>
      </c>
      <c r="AD49" s="19" t="str">
        <f t="shared" si="21"/>
        <v/>
      </c>
      <c r="AE49" s="19" t="str">
        <f>IFERROR(VLOOKUP(C49,Table5[],6,FALSE),"")</f>
        <v/>
      </c>
      <c r="AF49" s="19" t="str">
        <f t="shared" si="22"/>
        <v/>
      </c>
      <c r="AG49" s="19" t="str">
        <f t="shared" si="23"/>
        <v/>
      </c>
      <c r="AH49" s="142" t="str" cm="1">
        <f t="array" ref="AH49">IFERROR(IF(AV49=3,IF(Y49&lt;0.5,1*Z49*2.5,0),IF(P49="PLS",VLOOKUP(C49,Table_TB_Cost[],11,FALSE)/VLOOKUP(C49,Table_TB_Cost[],3,FALSE)*'2.Quote'!H49,IF(P49="PDB",_xlfn.IFS(tb_calc_type="Margin",(((Z49*'Pricing Matrix'!$F$4)+(H49*'Pricing Matrix'!$F$5))/(1-tb_calc_value)),tb_calc_type="List less Discount",(((Z49*(VLOOKUP(LEFT(VLOOKUP(C49,Table5[],10,FALSE),2),TB_MPG,2,FALSE)))+(H49*'Pricing Matrix'!$F$5*3))*(1-tb_calc_value))),(Z49*'3.Edit Pricing'!$B$33)))),"")</f>
        <v/>
      </c>
      <c r="AI49" s="142">
        <f>IF(AV49=1,Z49*'3.Edit Pricing'!$G$33,IF(AV49=2,Z49*'3.Edit Pricing'!$H$33,IF(AV49=3,Z49*'3.Edit Pricing'!$I$33,0)))</f>
        <v>0</v>
      </c>
      <c r="AJ49" s="142" t="str">
        <f t="shared" si="24"/>
        <v/>
      </c>
      <c r="AK49" s="92" t="str">
        <f t="shared" si="25"/>
        <v/>
      </c>
      <c r="AL49" s="92" t="str">
        <f t="shared" si="26"/>
        <v/>
      </c>
      <c r="AM49" s="92" t="str" cm="1">
        <f t="array" ref="AM49">IFERROR(_xlfn.IFS(P49="PLS",AL49-(VLOOKUP(C49,Table_TB_Cost[],10,FALSE)/VLOOKUP(C49,Table_TB_Cost[],3,FALSE)*G49*H49),P49="PDB",AL49-((Z49*'Pricing Matrix'!$F$4)+(H49*'Pricing Matrix'!$F$5))*G49),"")</f>
        <v/>
      </c>
      <c r="AN49" s="92" t="str">
        <f>IFERROR(IF(OR(P49="PLS",P49="PDB"),0,IF(AV49=3,(AI49*G49)-(AA49*'Pricing Matrix'!$B$5),(AI49*G49)+(AA49*('3.Edit Pricing'!$B$33-'Pricing Matrix'!$B$5)))),"")</f>
        <v/>
      </c>
      <c r="AO49" s="142" t="str">
        <f>IF(Y49="","",IF(AND(NOT('1.Project Details'!$E$33="No"), BF49&gt;0),'3.Edit Pricing'!$B$57,IF('1.Project Details'!$B$24="Mill Finish",0,IF('2.Quote'!$L49="Yes",0,IF(U49="Bulk",FinBulk_Cost_Price,IF(OR(U49="Non-bulk",U49="Minfin"),FinNonBulk_Cost_Price,Fin_Cost_Price))))))</f>
        <v/>
      </c>
      <c r="AP49" s="142" t="str" cm="1">
        <f t="array" ref="AP49">IF(Y49="","",_xlfn.IFS(AND(BF49&gt;0,NOT('1.Project Details'!$E$33="No")),'3.Edit Pricing'!$B$58,'1.Project Details'!$B$24="Mill Finish",0,'1.Project Details'!$B$24="",0,'2.Quote'!$L49="Yes",0,U49="Bulk",FinBulk_Sell_Price,U49="Non-bulk",FinNonBulk_Sell_Price,U49="Minfin",FinNonBulk_Sell_Price,Y49&lt;&gt;"",Fin_Sell_Price))</f>
        <v/>
      </c>
      <c r="AQ49" s="142" t="str">
        <f>IFERROR(IF(Y49="","",IF(T49="Yes","Anodised Perimeter (AP)",'1.Project Details'!$B$33)),"")</f>
        <v/>
      </c>
      <c r="AR49" s="142" t="str">
        <f>IFERROR(IF($AQ49="Anodised Perimeter (AP)",IF(U49="Minfin",40,'2.Quote'!AD49)*AO49,AG49*AO49),"")</f>
        <v/>
      </c>
      <c r="AS49" s="142" t="str">
        <f t="shared" si="27"/>
        <v/>
      </c>
      <c r="AT49" s="142" t="str">
        <f t="shared" si="28"/>
        <v/>
      </c>
      <c r="AU49" s="170" t="str">
        <f>IFERROR(VLOOKUP(C49,DATA!$A:$K,8,FALSE),"")</f>
        <v/>
      </c>
      <c r="AV49" s="124" t="str">
        <f>IFERROR(VLOOKUP(AU49,'5.Edit_PH_IP'!$B:$D,3,FALSE),"")</f>
        <v/>
      </c>
      <c r="AW49" s="124" t="str">
        <f>IFERROR(VLOOKUP(Q49,DATA_EDGE!A:C,3,FALSE),"")</f>
        <v/>
      </c>
      <c r="AX49" s="124" t="str">
        <f t="shared" si="29"/>
        <v/>
      </c>
      <c r="AY49" s="124" t="str">
        <f t="shared" si="14"/>
        <v/>
      </c>
      <c r="AZ49" s="124" t="str">
        <f t="shared" si="15"/>
        <v/>
      </c>
      <c r="BA49" s="255"/>
      <c r="BB49" s="252">
        <f t="shared" si="30"/>
        <v>0</v>
      </c>
      <c r="BC49" s="255"/>
      <c r="BD49" s="252">
        <f t="shared" si="31"/>
        <v>0</v>
      </c>
      <c r="BE49" s="20">
        <f t="shared" si="16"/>
        <v>0</v>
      </c>
      <c r="BF49" s="124">
        <f t="shared" si="17"/>
        <v>0</v>
      </c>
    </row>
    <row r="50" spans="1:58" x14ac:dyDescent="0.25">
      <c r="A50" s="94"/>
      <c r="B50" s="18">
        <v>39</v>
      </c>
      <c r="C50" s="31"/>
      <c r="D50" s="19" t="str">
        <f>IFERROR(IF(OR(P50="PDB",P50="PLS"),"*","") &amp; VLOOKUP(C50,Table5[],2,FALSE),"") &amp; IF(L50="Yes"," **MILL FINISH**",)</f>
        <v/>
      </c>
      <c r="E50" s="124" t="str">
        <f t="shared" si="0"/>
        <v/>
      </c>
      <c r="F50" s="124" t="str">
        <f t="shared" si="1"/>
        <v/>
      </c>
      <c r="G50" s="135"/>
      <c r="H50" s="135"/>
      <c r="I50" s="20" t="str">
        <f t="shared" si="2"/>
        <v/>
      </c>
      <c r="J50" s="22" t="str">
        <f t="shared" si="3"/>
        <v/>
      </c>
      <c r="K50" s="236" t="str">
        <f t="shared" si="4"/>
        <v/>
      </c>
      <c r="L50" s="140" t="s">
        <v>13326</v>
      </c>
      <c r="M50" s="96" t="str">
        <f>IF(C50="","",IF(AND(BF50&gt;0,NOT('1.Project Details'!$E$33="No")),VLOOKUP('1.Project Details'!$E$33,Threshold_Code,2,FALSE),IF(L50="No",SAP_Colour_Code,"NON")))</f>
        <v/>
      </c>
      <c r="N50" s="141">
        <v>6060</v>
      </c>
      <c r="O50" s="140" t="s">
        <v>19270</v>
      </c>
      <c r="P50" s="96" t="str">
        <f>IFERROR(IF(LEFT(AX50,1)="7","PDB",VLOOKUP(C50,Table5[],13,FALSE)),"")</f>
        <v/>
      </c>
      <c r="Q50" s="239"/>
      <c r="R50" s="96" t="str">
        <f>IFERROR(IF(LEFT(AX50,1)="7",VLOOKUP(LEFT(Q50,5),DATA_EDGE!A:C,3,FALSE),VLOOKUP(Q50,DATA_EDGE!A:C,3,FALSE)),"")</f>
        <v/>
      </c>
      <c r="S50" s="104" t="str">
        <f>IFERROR(IF(LEFT(VLOOKUP(C50,Table5[],7,FALSE),3)="AE3",VLOOKUP(C50,Table_TB_Cost[],3,FALSE),""),"")</f>
        <v/>
      </c>
      <c r="T50" s="207" t="s">
        <v>13326</v>
      </c>
      <c r="U50" s="206" t="str">
        <f>IF(OR('1.Project Details'!$B$26="Capral Mill (AP)",T50="Yes"),IF(AD50="","",IF(AD50&lt;0,"Minfin",IF(AD50&lt;80,"Non-bulk","Bulk"))),"")</f>
        <v/>
      </c>
      <c r="V50" s="63" t="str">
        <f>IFERROR(VLOOKUP(C50,Table5[],11,FALSE),"")</f>
        <v/>
      </c>
      <c r="W50" s="104" t="str">
        <f>IFERROR(IF(X50="Yes",VLOOKUP(C50,Table5[#All],12,FALSE) &amp; IF(OR(Y50&gt;5,Z50&gt;25)," Weight",""),""),"")</f>
        <v/>
      </c>
      <c r="X50" s="104" t="s">
        <v>21026</v>
      </c>
      <c r="Y50" s="19" t="str">
        <f>IFERROR(VLOOKUP(C50,Table5[],4,FALSE),"")</f>
        <v/>
      </c>
      <c r="Z50" s="19" t="str">
        <f t="shared" si="18"/>
        <v/>
      </c>
      <c r="AA50" s="19" t="str">
        <f t="shared" si="19"/>
        <v/>
      </c>
      <c r="AB50" s="19" t="str">
        <f>IFERROR(VLOOKUP(C50,Table5[],5,FALSE),"")</f>
        <v/>
      </c>
      <c r="AC50" s="19" t="str">
        <f t="shared" si="20"/>
        <v/>
      </c>
      <c r="AD50" s="19" t="str">
        <f t="shared" si="21"/>
        <v/>
      </c>
      <c r="AE50" s="19" t="str">
        <f>IFERROR(VLOOKUP(C50,Table5[],6,FALSE),"")</f>
        <v/>
      </c>
      <c r="AF50" s="19" t="str">
        <f t="shared" si="22"/>
        <v/>
      </c>
      <c r="AG50" s="19" t="str">
        <f t="shared" si="23"/>
        <v/>
      </c>
      <c r="AH50" s="142" t="str" cm="1">
        <f t="array" ref="AH50">IFERROR(IF(AV50=3,IF(Y50&lt;0.5,1*Z50*2.5,0),IF(P50="PLS",VLOOKUP(C50,Table_TB_Cost[],11,FALSE)/VLOOKUP(C50,Table_TB_Cost[],3,FALSE)*'2.Quote'!H50,IF(P50="PDB",_xlfn.IFS(tb_calc_type="Margin",(((Z50*'Pricing Matrix'!$F$4)+(H50*'Pricing Matrix'!$F$5))/(1-tb_calc_value)),tb_calc_type="List less Discount",(((Z50*(VLOOKUP(LEFT(VLOOKUP(C50,Table5[],10,FALSE),2),TB_MPG,2,FALSE)))+(H50*'Pricing Matrix'!$F$5*3))*(1-tb_calc_value))),(Z50*'3.Edit Pricing'!$B$33)))),"")</f>
        <v/>
      </c>
      <c r="AI50" s="142">
        <f>IF(AV50=1,Z50*'3.Edit Pricing'!$G$33,IF(AV50=2,Z50*'3.Edit Pricing'!$H$33,IF(AV50=3,Z50*'3.Edit Pricing'!$I$33,0)))</f>
        <v>0</v>
      </c>
      <c r="AJ50" s="142" t="str">
        <f t="shared" si="24"/>
        <v/>
      </c>
      <c r="AK50" s="92" t="str">
        <f t="shared" si="25"/>
        <v/>
      </c>
      <c r="AL50" s="92" t="str">
        <f t="shared" si="26"/>
        <v/>
      </c>
      <c r="AM50" s="92" t="str" cm="1">
        <f t="array" ref="AM50">IFERROR(_xlfn.IFS(P50="PLS",AL50-(VLOOKUP(C50,Table_TB_Cost[],10,FALSE)/VLOOKUP(C50,Table_TB_Cost[],3,FALSE)*G50*H50),P50="PDB",AL50-((Z50*'Pricing Matrix'!$F$4)+(H50*'Pricing Matrix'!$F$5))*G50),"")</f>
        <v/>
      </c>
      <c r="AN50" s="92" t="str">
        <f>IFERROR(IF(OR(P50="PLS",P50="PDB"),0,IF(AV50=3,(AI50*G50)-(AA50*'Pricing Matrix'!$B$5),(AI50*G50)+(AA50*('3.Edit Pricing'!$B$33-'Pricing Matrix'!$B$5)))),"")</f>
        <v/>
      </c>
      <c r="AO50" s="142" t="str">
        <f>IF(Y50="","",IF(AND(NOT('1.Project Details'!$E$33="No"), BF50&gt;0),'3.Edit Pricing'!$B$57,IF('1.Project Details'!$B$24="Mill Finish",0,IF('2.Quote'!$L50="Yes",0,IF(U50="Bulk",FinBulk_Cost_Price,IF(OR(U50="Non-bulk",U50="Minfin"),FinNonBulk_Cost_Price,Fin_Cost_Price))))))</f>
        <v/>
      </c>
      <c r="AP50" s="142" t="str" cm="1">
        <f t="array" ref="AP50">IF(Y50="","",_xlfn.IFS(AND(BF50&gt;0,NOT('1.Project Details'!$E$33="No")),'3.Edit Pricing'!$B$58,'1.Project Details'!$B$24="Mill Finish",0,'1.Project Details'!$B$24="",0,'2.Quote'!$L50="Yes",0,U50="Bulk",FinBulk_Sell_Price,U50="Non-bulk",FinNonBulk_Sell_Price,U50="Minfin",FinNonBulk_Sell_Price,Y50&lt;&gt;"",Fin_Sell_Price))</f>
        <v/>
      </c>
      <c r="AQ50" s="142" t="str">
        <f>IFERROR(IF(Y50="","",IF(T50="Yes","Anodised Perimeter (AP)",'1.Project Details'!$B$33)),"")</f>
        <v/>
      </c>
      <c r="AR50" s="142" t="str">
        <f>IFERROR(IF($AQ50="Anodised Perimeter (AP)",IF(U50="Minfin",40,'2.Quote'!AD50)*AO50,AG50*AO50),"")</f>
        <v/>
      </c>
      <c r="AS50" s="142" t="str">
        <f t="shared" si="27"/>
        <v/>
      </c>
      <c r="AT50" s="142" t="str">
        <f t="shared" si="28"/>
        <v/>
      </c>
      <c r="AU50" s="170" t="str">
        <f>IFERROR(VLOOKUP(C50,DATA!$A:$K,8,FALSE),"")</f>
        <v/>
      </c>
      <c r="AV50" s="124" t="str">
        <f>IFERROR(VLOOKUP(AU50,'5.Edit_PH_IP'!$B:$D,3,FALSE),"")</f>
        <v/>
      </c>
      <c r="AW50" s="124" t="str">
        <f>IFERROR(VLOOKUP(Q50,DATA_EDGE!A:C,3,FALSE),"")</f>
        <v/>
      </c>
      <c r="AX50" s="124" t="str">
        <f t="shared" si="29"/>
        <v/>
      </c>
      <c r="AY50" s="124" t="str">
        <f t="shared" si="14"/>
        <v/>
      </c>
      <c r="AZ50" s="124" t="str">
        <f t="shared" si="15"/>
        <v/>
      </c>
      <c r="BA50" s="255"/>
      <c r="BB50" s="252">
        <f t="shared" si="30"/>
        <v>0</v>
      </c>
      <c r="BC50" s="255"/>
      <c r="BD50" s="252">
        <f t="shared" si="31"/>
        <v>0</v>
      </c>
      <c r="BE50" s="20">
        <f t="shared" si="16"/>
        <v>0</v>
      </c>
      <c r="BF50" s="124">
        <f t="shared" si="17"/>
        <v>0</v>
      </c>
    </row>
    <row r="51" spans="1:58" x14ac:dyDescent="0.25">
      <c r="A51" s="94"/>
      <c r="B51" s="21">
        <v>40</v>
      </c>
      <c r="C51" s="31"/>
      <c r="D51" s="19" t="str">
        <f>IFERROR(IF(OR(P51="PDB",P51="PLS"),"*","") &amp; VLOOKUP(C51,Table5[],2,FALSE),"") &amp; IF(L51="Yes"," **MILL FINISH**",)</f>
        <v/>
      </c>
      <c r="E51" s="124" t="str">
        <f t="shared" si="0"/>
        <v/>
      </c>
      <c r="F51" s="124" t="str">
        <f t="shared" si="1"/>
        <v/>
      </c>
      <c r="G51" s="135"/>
      <c r="H51" s="135"/>
      <c r="I51" s="20" t="str">
        <f t="shared" si="2"/>
        <v/>
      </c>
      <c r="J51" s="22" t="str">
        <f t="shared" si="3"/>
        <v/>
      </c>
      <c r="K51" s="236" t="str">
        <f t="shared" si="4"/>
        <v/>
      </c>
      <c r="L51" s="140" t="s">
        <v>13326</v>
      </c>
      <c r="M51" s="96" t="str">
        <f>IF(C51="","",IF(AND(BF51&gt;0,NOT('1.Project Details'!$E$33="No")),VLOOKUP('1.Project Details'!$E$33,Threshold_Code,2,FALSE),IF(L51="No",SAP_Colour_Code,"NON")))</f>
        <v/>
      </c>
      <c r="N51" s="141">
        <v>6060</v>
      </c>
      <c r="O51" s="140" t="s">
        <v>19270</v>
      </c>
      <c r="P51" s="96" t="str">
        <f>IFERROR(IF(LEFT(AX51,1)="7","PDB",VLOOKUP(C51,Table5[],13,FALSE)),"")</f>
        <v/>
      </c>
      <c r="Q51" s="239"/>
      <c r="R51" s="96" t="str">
        <f>IFERROR(IF(LEFT(AX51,1)="7",VLOOKUP(LEFT(Q51,5),DATA_EDGE!A:C,3,FALSE),VLOOKUP(Q51,DATA_EDGE!A:C,3,FALSE)),"")</f>
        <v/>
      </c>
      <c r="S51" s="104" t="str">
        <f>IFERROR(IF(LEFT(VLOOKUP(C51,Table5[],7,FALSE),3)="AE3",VLOOKUP(C51,Table_TB_Cost[],3,FALSE),""),"")</f>
        <v/>
      </c>
      <c r="T51" s="207" t="s">
        <v>13326</v>
      </c>
      <c r="U51" s="206" t="str">
        <f>IF(OR('1.Project Details'!$B$26="Capral Mill (AP)",T51="Yes"),IF(AD51="","",IF(AD51&lt;0,"Minfin",IF(AD51&lt;80,"Non-bulk","Bulk"))),"")</f>
        <v/>
      </c>
      <c r="V51" s="63" t="str">
        <f>IFERROR(VLOOKUP(C51,Table5[],11,FALSE),"")</f>
        <v/>
      </c>
      <c r="W51" s="104" t="str">
        <f>IFERROR(IF(X51="Yes",VLOOKUP(C51,Table5[#All],12,FALSE) &amp; IF(OR(Y51&gt;5,Z51&gt;25)," Weight",""),""),"")</f>
        <v/>
      </c>
      <c r="X51" s="104" t="s">
        <v>21026</v>
      </c>
      <c r="Y51" s="19" t="str">
        <f>IFERROR(VLOOKUP(C51,Table5[],4,FALSE),"")</f>
        <v/>
      </c>
      <c r="Z51" s="19" t="str">
        <f t="shared" si="18"/>
        <v/>
      </c>
      <c r="AA51" s="19" t="str">
        <f t="shared" si="19"/>
        <v/>
      </c>
      <c r="AB51" s="19" t="str">
        <f>IFERROR(VLOOKUP(C51,Table5[],5,FALSE),"")</f>
        <v/>
      </c>
      <c r="AC51" s="19" t="str">
        <f t="shared" si="20"/>
        <v/>
      </c>
      <c r="AD51" s="19" t="str">
        <f t="shared" si="21"/>
        <v/>
      </c>
      <c r="AE51" s="19" t="str">
        <f>IFERROR(VLOOKUP(C51,Table5[],6,FALSE),"")</f>
        <v/>
      </c>
      <c r="AF51" s="19" t="str">
        <f t="shared" si="22"/>
        <v/>
      </c>
      <c r="AG51" s="19" t="str">
        <f t="shared" si="23"/>
        <v/>
      </c>
      <c r="AH51" s="142" t="str" cm="1">
        <f t="array" ref="AH51">IFERROR(IF(AV51=3,IF(Y51&lt;0.5,1*Z51*2.5,0),IF(P51="PLS",VLOOKUP(C51,Table_TB_Cost[],11,FALSE)/VLOOKUP(C51,Table_TB_Cost[],3,FALSE)*'2.Quote'!H51,IF(P51="PDB",_xlfn.IFS(tb_calc_type="Margin",(((Z51*'Pricing Matrix'!$F$4)+(H51*'Pricing Matrix'!$F$5))/(1-tb_calc_value)),tb_calc_type="List less Discount",(((Z51*(VLOOKUP(LEFT(VLOOKUP(C51,Table5[],10,FALSE),2),TB_MPG,2,FALSE)))+(H51*'Pricing Matrix'!$F$5*3))*(1-tb_calc_value))),(Z51*'3.Edit Pricing'!$B$33)))),"")</f>
        <v/>
      </c>
      <c r="AI51" s="142">
        <f>IF(AV51=1,Z51*'3.Edit Pricing'!$G$33,IF(AV51=2,Z51*'3.Edit Pricing'!$H$33,IF(AV51=3,Z51*'3.Edit Pricing'!$I$33,0)))</f>
        <v>0</v>
      </c>
      <c r="AJ51" s="142" t="str">
        <f t="shared" si="24"/>
        <v/>
      </c>
      <c r="AK51" s="92" t="str">
        <f t="shared" si="25"/>
        <v/>
      </c>
      <c r="AL51" s="92" t="str">
        <f t="shared" si="26"/>
        <v/>
      </c>
      <c r="AM51" s="92" t="str" cm="1">
        <f t="array" ref="AM51">IFERROR(_xlfn.IFS(P51="PLS",AL51-(VLOOKUP(C51,Table_TB_Cost[],10,FALSE)/VLOOKUP(C51,Table_TB_Cost[],3,FALSE)*G51*H51),P51="PDB",AL51-((Z51*'Pricing Matrix'!$F$4)+(H51*'Pricing Matrix'!$F$5))*G51),"")</f>
        <v/>
      </c>
      <c r="AN51" s="92" t="str">
        <f>IFERROR(IF(OR(P51="PLS",P51="PDB"),0,IF(AV51=3,(AI51*G51)-(AA51*'Pricing Matrix'!$B$5),(AI51*G51)+(AA51*('3.Edit Pricing'!$B$33-'Pricing Matrix'!$B$5)))),"")</f>
        <v/>
      </c>
      <c r="AO51" s="142" t="str">
        <f>IF(Y51="","",IF(AND(NOT('1.Project Details'!$E$33="No"), BF51&gt;0),'3.Edit Pricing'!$B$57,IF('1.Project Details'!$B$24="Mill Finish",0,IF('2.Quote'!$L51="Yes",0,IF(U51="Bulk",FinBulk_Cost_Price,IF(OR(U51="Non-bulk",U51="Minfin"),FinNonBulk_Cost_Price,Fin_Cost_Price))))))</f>
        <v/>
      </c>
      <c r="AP51" s="142" t="str" cm="1">
        <f t="array" ref="AP51">IF(Y51="","",_xlfn.IFS(AND(BF51&gt;0,NOT('1.Project Details'!$E$33="No")),'3.Edit Pricing'!$B$58,'1.Project Details'!$B$24="Mill Finish",0,'1.Project Details'!$B$24="",0,'2.Quote'!$L51="Yes",0,U51="Bulk",FinBulk_Sell_Price,U51="Non-bulk",FinNonBulk_Sell_Price,U51="Minfin",FinNonBulk_Sell_Price,Y51&lt;&gt;"",Fin_Sell_Price))</f>
        <v/>
      </c>
      <c r="AQ51" s="142" t="str">
        <f>IFERROR(IF(Y51="","",IF(T51="Yes","Anodised Perimeter (AP)",'1.Project Details'!$B$33)),"")</f>
        <v/>
      </c>
      <c r="AR51" s="142" t="str">
        <f>IFERROR(IF($AQ51="Anodised Perimeter (AP)",IF(U51="Minfin",40,'2.Quote'!AD51)*AO51,AG51*AO51),"")</f>
        <v/>
      </c>
      <c r="AS51" s="142" t="str">
        <f t="shared" si="27"/>
        <v/>
      </c>
      <c r="AT51" s="142" t="str">
        <f t="shared" si="28"/>
        <v/>
      </c>
      <c r="AU51" s="170" t="str">
        <f>IFERROR(VLOOKUP(C51,DATA!$A:$K,8,FALSE),"")</f>
        <v/>
      </c>
      <c r="AV51" s="124" t="str">
        <f>IFERROR(VLOOKUP(AU51,'5.Edit_PH_IP'!$B:$D,3,FALSE),"")</f>
        <v/>
      </c>
      <c r="AW51" s="124" t="str">
        <f>IFERROR(VLOOKUP(Q51,DATA_EDGE!A:C,3,FALSE),"")</f>
        <v/>
      </c>
      <c r="AX51" s="124" t="str">
        <f t="shared" si="29"/>
        <v/>
      </c>
      <c r="AY51" s="124" t="str">
        <f t="shared" si="14"/>
        <v/>
      </c>
      <c r="AZ51" s="124" t="str">
        <f t="shared" si="15"/>
        <v/>
      </c>
      <c r="BA51" s="255"/>
      <c r="BB51" s="252">
        <f t="shared" si="30"/>
        <v>0</v>
      </c>
      <c r="BC51" s="255"/>
      <c r="BD51" s="252">
        <f t="shared" si="31"/>
        <v>0</v>
      </c>
      <c r="BE51" s="20">
        <f t="shared" si="16"/>
        <v>0</v>
      </c>
      <c r="BF51" s="124">
        <f t="shared" si="17"/>
        <v>0</v>
      </c>
    </row>
    <row r="52" spans="1:58" ht="15.75" thickBot="1" x14ac:dyDescent="0.3">
      <c r="B52" s="81"/>
      <c r="C52" s="81"/>
      <c r="D52" s="81"/>
      <c r="E52" s="81"/>
      <c r="F52" s="81"/>
      <c r="G52" s="81">
        <f>SUM(G12:G51)</f>
        <v>1</v>
      </c>
      <c r="H52" s="156" t="s">
        <v>11542</v>
      </c>
      <c r="I52" s="82"/>
      <c r="J52" s="83">
        <f>SUM(J12:J51)</f>
        <v>103.35000000000001</v>
      </c>
      <c r="K52" s="78"/>
      <c r="L52" s="86"/>
      <c r="M52" s="86"/>
      <c r="N52" s="86"/>
      <c r="O52" s="86"/>
      <c r="P52" s="97"/>
      <c r="Q52" s="97"/>
      <c r="R52" s="97"/>
      <c r="S52" s="105"/>
      <c r="T52" s="105"/>
      <c r="U52" s="105"/>
      <c r="W52" s="105"/>
      <c r="X52" s="105"/>
      <c r="BE52" s="82"/>
    </row>
    <row r="53" spans="1:58" ht="15.75" thickTop="1" x14ac:dyDescent="0.25">
      <c r="C53" s="125" t="s">
        <v>14450</v>
      </c>
      <c r="G53" s="43" t="b">
        <v>1</v>
      </c>
      <c r="H53" s="3"/>
      <c r="I53" s="13"/>
      <c r="J53" s="14"/>
      <c r="K53" s="14"/>
      <c r="L53" s="87"/>
      <c r="M53" s="87"/>
      <c r="N53" s="87"/>
      <c r="O53" s="87"/>
      <c r="P53" s="98"/>
      <c r="Q53" s="98"/>
      <c r="R53" s="98"/>
      <c r="S53" s="106"/>
      <c r="T53" s="106"/>
      <c r="U53" s="106"/>
      <c r="W53" s="106"/>
      <c r="X53" s="106"/>
      <c r="BE53" s="13"/>
    </row>
    <row r="54" spans="1:58" x14ac:dyDescent="0.25">
      <c r="B54" s="23" t="s">
        <v>26738</v>
      </c>
      <c r="H54" s="3"/>
      <c r="I54" s="13"/>
      <c r="J54" s="14"/>
      <c r="K54" s="14"/>
      <c r="L54" s="87"/>
      <c r="M54" s="87"/>
      <c r="N54" s="87"/>
      <c r="O54" s="87"/>
      <c r="P54" s="98"/>
      <c r="Q54" s="98"/>
      <c r="R54" s="98"/>
      <c r="S54" s="106"/>
      <c r="T54" s="106"/>
      <c r="U54" s="106"/>
      <c r="W54" s="106"/>
      <c r="X54" s="106"/>
      <c r="BE54" s="13"/>
    </row>
    <row r="55" spans="1:58" x14ac:dyDescent="0.25">
      <c r="B55" s="23" t="s">
        <v>13181</v>
      </c>
      <c r="H55" s="3"/>
      <c r="I55" s="13"/>
      <c r="J55" s="51"/>
      <c r="K55" s="14"/>
      <c r="L55" s="87"/>
      <c r="M55" s="87"/>
      <c r="N55" s="87"/>
      <c r="O55" s="87"/>
      <c r="P55" s="98"/>
      <c r="Q55" s="98"/>
      <c r="R55" s="98"/>
      <c r="S55" s="106"/>
      <c r="T55" s="106"/>
      <c r="U55" s="106"/>
      <c r="W55" s="106"/>
      <c r="X55" s="106"/>
      <c r="BE55" s="13"/>
    </row>
    <row r="56" spans="1:58" x14ac:dyDescent="0.25">
      <c r="B56" s="23" t="s">
        <v>13182</v>
      </c>
      <c r="H56" s="3"/>
      <c r="I56" s="84"/>
      <c r="J56" s="51" t="str">
        <f>Version</f>
        <v>v2026.06.01</v>
      </c>
      <c r="K56" s="51"/>
      <c r="L56" s="88"/>
      <c r="M56" s="88"/>
      <c r="N56" s="88"/>
      <c r="O56" s="88"/>
      <c r="P56" s="88"/>
      <c r="Q56" s="88"/>
      <c r="R56" s="88"/>
      <c r="S56" s="107"/>
      <c r="T56" s="107"/>
      <c r="U56" s="107"/>
      <c r="W56" s="107"/>
      <c r="X56" s="107"/>
      <c r="BE56" s="84"/>
    </row>
    <row r="59" spans="1:58" ht="30" customHeight="1" x14ac:dyDescent="0.25"/>
    <row r="60" spans="1:58" x14ac:dyDescent="0.25">
      <c r="B60" s="296" t="s">
        <v>1</v>
      </c>
      <c r="C60" s="297"/>
      <c r="D60" s="298" t="str">
        <f>IF(ISBLANK(customer),"",customer)</f>
        <v/>
      </c>
      <c r="E60" s="299"/>
      <c r="F60" s="299"/>
      <c r="G60" s="300"/>
      <c r="H60" s="16" t="s">
        <v>11540</v>
      </c>
      <c r="I60" s="303" t="str">
        <f>IF(ISBLANK(quote_date),"",quote_date)</f>
        <v/>
      </c>
      <c r="J60" s="304"/>
      <c r="K60" s="139"/>
      <c r="L60" s="117"/>
      <c r="M60" s="117"/>
      <c r="N60" s="117"/>
      <c r="O60" s="117"/>
      <c r="P60" s="117"/>
      <c r="Q60" s="117"/>
      <c r="R60" s="117"/>
    </row>
    <row r="61" spans="1:58" ht="3.95" customHeight="1" x14ac:dyDescent="0.25">
      <c r="B61" s="9"/>
      <c r="C61" s="9"/>
    </row>
    <row r="62" spans="1:58" x14ac:dyDescent="0.25">
      <c r="B62" s="296" t="s">
        <v>0</v>
      </c>
      <c r="C62" s="297"/>
      <c r="D62" s="298" t="str">
        <f>IF(ISBLANK(project),"",project)</f>
        <v/>
      </c>
      <c r="E62" s="299"/>
      <c r="F62" s="299"/>
      <c r="G62" s="300"/>
      <c r="I62" s="302" t="str">
        <f>$I$6</f>
        <v>Quote valid 30 days</v>
      </c>
      <c r="J62" s="302"/>
      <c r="K62" s="77"/>
      <c r="L62" s="85"/>
      <c r="M62" s="85"/>
      <c r="N62" s="85"/>
      <c r="O62" s="85"/>
      <c r="P62" s="85"/>
      <c r="Q62" s="85"/>
      <c r="R62" s="85"/>
      <c r="S62" s="102"/>
      <c r="T62" s="102"/>
      <c r="U62" s="102"/>
      <c r="W62" s="102"/>
      <c r="X62" s="102"/>
    </row>
    <row r="63" spans="1:58" ht="3.95" customHeight="1" x14ac:dyDescent="0.25">
      <c r="B63" s="9"/>
      <c r="C63" s="9"/>
    </row>
    <row r="64" spans="1:58" x14ac:dyDescent="0.25">
      <c r="B64" s="296" t="s">
        <v>38</v>
      </c>
      <c r="C64" s="297"/>
      <c r="D64" s="298">
        <f>IF(ISBLANK(finish),"",finish)</f>
        <v>0</v>
      </c>
      <c r="E64" s="299"/>
      <c r="F64" s="299"/>
      <c r="G64" s="300"/>
      <c r="H64" s="16" t="s">
        <v>3</v>
      </c>
      <c r="I64" s="298" t="str">
        <f>IF(ISBLANK(quoted_by),"",quoted_by)</f>
        <v/>
      </c>
      <c r="J64" s="300"/>
      <c r="K64" s="9"/>
    </row>
    <row r="65" spans="1:58" x14ac:dyDescent="0.25">
      <c r="D65" s="301" t="str">
        <f>IF(ISBLANK('1.Project Details'!B24),"Quoted as Mill Finish",IF('1.Project Details'!B24="Mill Finish","Quoted as Mill Finish","Finish quoted as " &amp; '1.Project Details'!B24 &amp; " - " &amp; '1.Project Details'!B28 &amp; ". All Pricing quoted using " &amp; '3.Edit Pricing'!B39 &amp; "."))</f>
        <v>Quoted as Mill Finish</v>
      </c>
      <c r="E65" s="301"/>
      <c r="F65" s="301"/>
      <c r="G65" s="301"/>
      <c r="H65" s="301"/>
      <c r="I65" s="301"/>
      <c r="J65" s="301"/>
      <c r="K65" s="77"/>
      <c r="L65" s="85"/>
      <c r="M65" s="85"/>
      <c r="N65" s="85"/>
      <c r="O65" s="85"/>
      <c r="P65" s="85"/>
      <c r="Q65" s="85" t="s">
        <v>26735</v>
      </c>
      <c r="R65" s="85" t="s">
        <v>26736</v>
      </c>
      <c r="S65" s="102"/>
      <c r="T65" s="102"/>
      <c r="U65" s="102"/>
      <c r="W65" s="102"/>
      <c r="X65" s="102"/>
    </row>
    <row r="66" spans="1:58" x14ac:dyDescent="0.25">
      <c r="D66" s="302"/>
      <c r="E66" s="302"/>
      <c r="F66" s="302"/>
      <c r="G66" s="302"/>
      <c r="Q66" s="85" t="s">
        <v>26734</v>
      </c>
      <c r="R66" s="85" t="s">
        <v>26737</v>
      </c>
    </row>
    <row r="67" spans="1:58" x14ac:dyDescent="0.25">
      <c r="B67" s="16" t="s">
        <v>11541</v>
      </c>
      <c r="C67" s="16" t="s">
        <v>11525</v>
      </c>
      <c r="D67" s="16" t="s">
        <v>11526</v>
      </c>
      <c r="E67" s="17" t="s">
        <v>19276</v>
      </c>
      <c r="F67" s="17" t="s">
        <v>19277</v>
      </c>
      <c r="G67" s="17" t="s">
        <v>11527</v>
      </c>
      <c r="H67" s="16" t="s">
        <v>11530</v>
      </c>
      <c r="I67" s="17" t="s">
        <v>11528</v>
      </c>
      <c r="J67" s="17" t="s">
        <v>11529</v>
      </c>
      <c r="K67" s="17" t="s">
        <v>29314</v>
      </c>
      <c r="L67" s="17" t="s">
        <v>13325</v>
      </c>
      <c r="M67" s="17" t="s">
        <v>19286</v>
      </c>
      <c r="N67" s="17" t="s">
        <v>19276</v>
      </c>
      <c r="O67" s="17" t="s">
        <v>19277</v>
      </c>
      <c r="P67" s="17" t="s">
        <v>13672</v>
      </c>
      <c r="Q67" s="17" t="s">
        <v>24361</v>
      </c>
      <c r="R67" s="17" t="s">
        <v>26732</v>
      </c>
      <c r="S67" s="103" t="s">
        <v>13677</v>
      </c>
      <c r="T67" s="103" t="s">
        <v>21616</v>
      </c>
      <c r="U67" s="103" t="s">
        <v>21613</v>
      </c>
      <c r="V67" s="116" t="s">
        <v>14233</v>
      </c>
      <c r="W67" s="103" t="s">
        <v>21603</v>
      </c>
      <c r="X67" s="103" t="s">
        <v>21604</v>
      </c>
      <c r="Y67" s="19" t="s">
        <v>11531</v>
      </c>
      <c r="Z67" s="19" t="s">
        <v>11533</v>
      </c>
      <c r="AA67" s="19" t="s">
        <v>11534</v>
      </c>
      <c r="AB67" s="19" t="s">
        <v>11532</v>
      </c>
      <c r="AC67" s="19" t="s">
        <v>11535</v>
      </c>
      <c r="AD67" s="19" t="s">
        <v>11536</v>
      </c>
      <c r="AE67" s="19" t="s">
        <v>11554</v>
      </c>
      <c r="AF67" s="19" t="s">
        <v>11555</v>
      </c>
      <c r="AG67" s="19" t="s">
        <v>11556</v>
      </c>
      <c r="AH67" s="19" t="s">
        <v>19287</v>
      </c>
      <c r="AI67" s="19" t="s">
        <v>20105</v>
      </c>
      <c r="AJ67" s="19" t="s">
        <v>19288</v>
      </c>
      <c r="AK67" s="19" t="s">
        <v>13383</v>
      </c>
      <c r="AL67" s="19" t="s">
        <v>13684</v>
      </c>
      <c r="AM67" s="19" t="s">
        <v>13685</v>
      </c>
      <c r="AN67" s="19" t="s">
        <v>20979</v>
      </c>
      <c r="AO67" s="164" t="s">
        <v>20087</v>
      </c>
      <c r="AP67" s="164" t="s">
        <v>21019</v>
      </c>
      <c r="AQ67" s="164" t="s">
        <v>21021</v>
      </c>
      <c r="AR67" s="164" t="s">
        <v>20088</v>
      </c>
      <c r="AS67" s="19" t="s">
        <v>21018</v>
      </c>
      <c r="AT67" s="19" t="s">
        <v>21020</v>
      </c>
      <c r="AU67" s="124" t="s">
        <v>20117</v>
      </c>
      <c r="AV67" s="124" t="s">
        <v>20106</v>
      </c>
      <c r="AW67" s="124" t="s">
        <v>26733</v>
      </c>
      <c r="AX67" s="124" t="s">
        <v>24362</v>
      </c>
      <c r="AY67" s="124" t="s">
        <v>29307</v>
      </c>
      <c r="AZ67" s="124" t="s">
        <v>29277</v>
      </c>
      <c r="BA67" s="255"/>
      <c r="BB67" s="252" t="s">
        <v>29281</v>
      </c>
      <c r="BC67" s="255" t="s">
        <v>29278</v>
      </c>
      <c r="BD67" s="252"/>
      <c r="BE67" s="17" t="s">
        <v>11528</v>
      </c>
      <c r="BF67" s="124" t="s">
        <v>29300</v>
      </c>
    </row>
    <row r="68" spans="1:58" x14ac:dyDescent="0.25">
      <c r="A68" s="94"/>
      <c r="B68" s="18">
        <v>41</v>
      </c>
      <c r="C68" s="31"/>
      <c r="D68" s="19" t="str">
        <f>IFERROR(IF(OR(P68="PDB",P68="PLS"),"*","") &amp; VLOOKUP(C68,Table5[],2,FALSE),"") &amp; IF(L68="Yes"," **MILL FINISH**",)</f>
        <v/>
      </c>
      <c r="E68" s="124" t="str">
        <f t="shared" ref="E68:E107" si="32">IF(C68="","",N68)</f>
        <v/>
      </c>
      <c r="F68" s="124" t="str">
        <f t="shared" ref="F68:F107" si="33">IF(C68="","",O68)</f>
        <v/>
      </c>
      <c r="G68" s="135"/>
      <c r="H68" s="135"/>
      <c r="I68" s="20" t="str">
        <f t="shared" ref="I68:I107" si="34">IFERROR(AH68+AI68+AS68+K68,"")</f>
        <v/>
      </c>
      <c r="J68" s="22" t="str">
        <f t="shared" ref="J68:J107" si="35">IFERROR(I68*G68,"")</f>
        <v/>
      </c>
      <c r="K68" s="236" t="str">
        <f t="shared" ref="K68:K107" si="36">IFERROR(AZ68+BC68,"")</f>
        <v/>
      </c>
      <c r="L68" s="140" t="s">
        <v>13326</v>
      </c>
      <c r="M68" s="96" t="str">
        <f>IF(C68="","",IF(AND(BF68&gt;0,NOT('1.Project Details'!$E$33="No")),VLOOKUP('1.Project Details'!$E$33,Threshold_Code,2,FALSE),IF(L68="No",SAP_Colour_Code,"NON")))</f>
        <v/>
      </c>
      <c r="N68" s="141">
        <v>6060</v>
      </c>
      <c r="O68" s="140" t="s">
        <v>19270</v>
      </c>
      <c r="P68" s="96" t="str">
        <f>IFERROR(IF(LEFT(AX68,1)="7","PDB",VLOOKUP(C68,Table5[],13,FALSE)),"")</f>
        <v/>
      </c>
      <c r="Q68" s="239"/>
      <c r="R68" s="96" t="str">
        <f>IFERROR(IF(LEFT(AX68,1)="7",VLOOKUP(LEFT(Q68,5),DATA_EDGE!A:C,3,FALSE),VLOOKUP(Q68,DATA_EDGE!A:C,3,FALSE)),"")</f>
        <v/>
      </c>
      <c r="S68" s="104" t="str">
        <f>IFERROR(IF(LEFT(VLOOKUP(C68,Table5[],7,FALSE),3)="AE3",VLOOKUP(C68,Table_TB_Cost[],3,FALSE),""),"")</f>
        <v/>
      </c>
      <c r="T68" s="207" t="s">
        <v>13326</v>
      </c>
      <c r="U68" s="206" t="str">
        <f>IF(OR('1.Project Details'!$B$26="Capral Mill (AP)",T68="Yes"),IF(AD68="","",IF(AD68&lt;0,"Minfin",IF(AD68&lt;80,"Non-bulk","Bulk"))),"")</f>
        <v/>
      </c>
      <c r="V68" s="63" t="str">
        <f>IFERROR(VLOOKUP(C68,Table5[],11,FALSE),"")</f>
        <v/>
      </c>
      <c r="W68" s="104" t="str">
        <f>IFERROR(IF(X68="Yes",VLOOKUP(C68,Table5[#All],12,FALSE) &amp; IF(OR(Y68&gt;5,Z68&gt;25)," Weight",""),""),"")</f>
        <v/>
      </c>
      <c r="X68" s="104" t="s">
        <v>21026</v>
      </c>
      <c r="Y68" s="19" t="str">
        <f>IFERROR(VLOOKUP(C68,Table5[],4,FALSE),"")</f>
        <v/>
      </c>
      <c r="Z68" s="19" t="str">
        <f t="shared" ref="Z68:Z107" si="37">IFERROR(Y68*H68,"")</f>
        <v/>
      </c>
      <c r="AA68" s="19" t="str">
        <f t="shared" ref="AA68:AA107" si="38">IFERROR(Z68*G68,"")</f>
        <v/>
      </c>
      <c r="AB68" s="19" t="str">
        <f>IFERROR(VLOOKUP(C68,Table5[],5,FALSE),"")</f>
        <v/>
      </c>
      <c r="AC68" s="19" t="str">
        <f t="shared" ref="AC68:AC107" si="39">IFERROR(AB68*H68/1000,"")</f>
        <v/>
      </c>
      <c r="AD68" s="19" t="str">
        <f t="shared" ref="AD68:AD107" si="40">IFERROR(AC68*G68,"")</f>
        <v/>
      </c>
      <c r="AE68" s="19" t="str">
        <f>IFERROR(VLOOKUP(C68,Table5[],6,FALSE),"")</f>
        <v/>
      </c>
      <c r="AF68" s="19" t="str">
        <f t="shared" ref="AF68:AF107" si="41">IFERROR(AE68*H68/1000,"")</f>
        <v/>
      </c>
      <c r="AG68" s="19" t="str">
        <f t="shared" ref="AG68:AG107" si="42">IFERROR(AF68*G68,"")</f>
        <v/>
      </c>
      <c r="AH68" s="142" t="str" cm="1">
        <f t="array" ref="AH68">IFERROR(IF(AV68=3,IF(Y68&lt;0.5,1*Z68*2.5,0),IF(P68="PLS",VLOOKUP(C68,Table_TB_Cost[],11,FALSE)/VLOOKUP(C68,Table_TB_Cost[],3,FALSE)*'2.Quote'!H68,IF(P68="PDB",_xlfn.IFS(tb_calc_type="Margin",(((Z68*'Pricing Matrix'!$F$4)+(H68*'Pricing Matrix'!$F$5))/(1-tb_calc_value)),tb_calc_type="List less Discount",(((Z68*(VLOOKUP(LEFT(VLOOKUP(C68,Table5[],10,FALSE),2),TB_MPG,2,FALSE)))+(H68*'Pricing Matrix'!$F$5*3))*(1-tb_calc_value))),(Z68*'3.Edit Pricing'!$B$33)))),"")</f>
        <v/>
      </c>
      <c r="AI68" s="142">
        <f>IF(AV68=1,Z68*'3.Edit Pricing'!$G$33,IF(AV68=2,Z68*'3.Edit Pricing'!$H$33,IF(AV68=3,Z68*'3.Edit Pricing'!$I$33,0)))</f>
        <v>0</v>
      </c>
      <c r="AJ68" s="142" t="str">
        <f t="shared" ref="AJ68:AJ107" si="43">IFERROR((AH68*G68)+(AI68*G68),"")</f>
        <v/>
      </c>
      <c r="AK68" s="92" t="str">
        <f>IFERROR(K68*G68,"")</f>
        <v/>
      </c>
      <c r="AL68" s="92" t="str">
        <f>IFERROR(IF(OR(P68="PLS",P68="PDB"),AJ68,""),"")</f>
        <v/>
      </c>
      <c r="AM68" s="92" t="str" cm="1">
        <f t="array" ref="AM68">IFERROR(_xlfn.IFS(P68="PLS",AL68-(VLOOKUP(C68,Table_TB_Cost[],10,FALSE)/VLOOKUP(C68,Table_TB_Cost[],3,FALSE)*G68*H68),P68="PDB",AL68-((Z68*'Pricing Matrix'!$F$4)+(H68*'Pricing Matrix'!$F$5))*G68),"")</f>
        <v/>
      </c>
      <c r="AN68" s="92" t="str">
        <f>IFERROR(IF(OR(P68="PLS",P68="PDB"),0,IF(AV68=3,(AI68*G68)-(AA68*'Pricing Matrix'!$B$5),(AI68*G68)+(AA68*('3.Edit Pricing'!$B$33-'Pricing Matrix'!$B$5)))),"")</f>
        <v/>
      </c>
      <c r="AO68" s="142" t="str">
        <f>IF(Y68="","",IF(AND(NOT('1.Project Details'!$E$33="No"), BF68&gt;0),'3.Edit Pricing'!$B$57,IF('1.Project Details'!$B$24="Mill Finish",0,IF('2.Quote'!$L68="Yes",0,IF(U68="Bulk",FinBulk_Cost_Price,IF(OR(U68="Non-bulk",U68="Minfin"),FinNonBulk_Cost_Price,Fin_Cost_Price))))))</f>
        <v/>
      </c>
      <c r="AP68" s="142" t="str" cm="1">
        <f t="array" ref="AP68">IF(Y68="","",_xlfn.IFS(AND(BF68&gt;0,NOT('1.Project Details'!$E$33="No")),'3.Edit Pricing'!$B$58,'1.Project Details'!$B$24="Mill Finish",0,'1.Project Details'!$B$24="",0,'2.Quote'!$L68="Yes",0,U68="Bulk",FinBulk_Sell_Price,U68="Non-bulk",FinNonBulk_Sell_Price,U68="Minfin",FinNonBulk_Sell_Price,Y68&lt;&gt;"",Fin_Sell_Price))</f>
        <v/>
      </c>
      <c r="AQ68" s="142" t="str">
        <f>IFERROR(IF(Y68="","",IF(T68="Yes","Anodised Perimeter (AP)",'1.Project Details'!$B$33)),"")</f>
        <v/>
      </c>
      <c r="AR68" s="142" t="str">
        <f>IFERROR(IF($AQ68="Anodised Perimeter (AP)",IF(U68="Minfin",40,'2.Quote'!AD68)*AO68,AG68*AO68),"")</f>
        <v/>
      </c>
      <c r="AS68" s="142" t="str">
        <f t="shared" ref="AS68:AS107" si="44">IFERROR(IF(AQ68="Anodised Perimeter (AP)",AC68*AP68+IF(U68="Minfin",(40-AD68)*AP68/G68,0),AF68*AP68),"")</f>
        <v/>
      </c>
      <c r="AT68" s="142" t="str">
        <f t="shared" ref="AT68:AT107" si="45">IFERROR(AS68*G68,"")</f>
        <v/>
      </c>
      <c r="AU68" s="170" t="str">
        <f>IFERROR(VLOOKUP(C68,DATA!$A:$K,8,FALSE),"")</f>
        <v/>
      </c>
      <c r="AV68" s="124" t="str">
        <f>IFERROR(VLOOKUP(AU68,'5.Edit_PH_IP'!$B:$D,3,FALSE),"")</f>
        <v/>
      </c>
      <c r="AW68" s="124" t="str">
        <f>IFERROR(VLOOKUP(Q68,DATA_EDGE!A:C,3,FALSE),"")</f>
        <v/>
      </c>
      <c r="AX68" s="124" t="str">
        <f>IF(LEFT(AW68,1)="7",VALUE(AW68),AW68)</f>
        <v/>
      </c>
      <c r="AY68" s="124" t="str">
        <f t="shared" ref="AY68:AY107" si="46">IFERROR(IF(V68&gt;0,VLOOKUP(V68,SubSill_Tier_Price,3,FALSE)*H68*G68,0),"")</f>
        <v/>
      </c>
      <c r="AZ68" s="124" t="str">
        <f t="shared" ref="AZ68:AZ107" si="47">IFERROR(IF(V68&gt;0,VLOOKUP(V68,SubSill_Tier_Price,2,FALSE)*H68,0),"")</f>
        <v/>
      </c>
      <c r="BA68" s="255"/>
      <c r="BB68" s="252">
        <f>BA68*G68</f>
        <v>0</v>
      </c>
      <c r="BC68" s="255"/>
      <c r="BD68" s="252">
        <f>BC68*G68</f>
        <v>0</v>
      </c>
      <c r="BE68" s="20">
        <f t="shared" ref="BE68:BE107" si="48">IFERROR(CD68+CE68+CO68+BG68,"")</f>
        <v>0</v>
      </c>
      <c r="BF68" s="124">
        <f t="shared" ref="BF68:BF107" si="49">IF(ISNA(VLOOKUP(C68,THRESHOLDS,1,FALSE)),0,1)</f>
        <v>0</v>
      </c>
    </row>
    <row r="69" spans="1:58" x14ac:dyDescent="0.25">
      <c r="A69" s="94"/>
      <c r="B69" s="21">
        <v>42</v>
      </c>
      <c r="C69" s="31"/>
      <c r="D69" s="19" t="str">
        <f>IFERROR(IF(OR(P69="PDB",P69="PLS"),"*","") &amp; VLOOKUP(C69,Table5[],2,FALSE),"") &amp; IF(L69="Yes"," **MILL FINISH**",)</f>
        <v/>
      </c>
      <c r="E69" s="124" t="str">
        <f t="shared" si="32"/>
        <v/>
      </c>
      <c r="F69" s="124" t="str">
        <f t="shared" si="33"/>
        <v/>
      </c>
      <c r="G69" s="135"/>
      <c r="H69" s="135"/>
      <c r="I69" s="20" t="str">
        <f t="shared" si="34"/>
        <v/>
      </c>
      <c r="J69" s="22" t="str">
        <f t="shared" si="35"/>
        <v/>
      </c>
      <c r="K69" s="236" t="str">
        <f t="shared" si="36"/>
        <v/>
      </c>
      <c r="L69" s="140" t="s">
        <v>13326</v>
      </c>
      <c r="M69" s="96" t="str">
        <f>IF(C69="","",IF(AND(BF69&gt;0,NOT('1.Project Details'!$E$33="No")),VLOOKUP('1.Project Details'!$E$33,Threshold_Code,2,FALSE),IF(L69="No",SAP_Colour_Code,"NON")))</f>
        <v/>
      </c>
      <c r="N69" s="141">
        <v>6060</v>
      </c>
      <c r="O69" s="140" t="s">
        <v>19270</v>
      </c>
      <c r="P69" s="96" t="str">
        <f>IFERROR(IF(LEFT(AX69,1)="7","PDB",VLOOKUP(C69,Table5[],13,FALSE)),"")</f>
        <v/>
      </c>
      <c r="Q69" s="239"/>
      <c r="R69" s="96" t="str">
        <f>IFERROR(IF(LEFT(AX69,1)="7",VLOOKUP(LEFT(Q69,5),DATA_EDGE!A:C,3,FALSE),VLOOKUP(Q69,DATA_EDGE!A:C,3,FALSE)),"")</f>
        <v/>
      </c>
      <c r="S69" s="104" t="str">
        <f>IFERROR(IF(LEFT(VLOOKUP(C69,Table5[],7,FALSE),3)="AE3",VLOOKUP(C69,Table_TB_Cost[],3,FALSE),""),"")</f>
        <v/>
      </c>
      <c r="T69" s="207" t="s">
        <v>13326</v>
      </c>
      <c r="U69" s="206" t="str">
        <f>IF(OR('1.Project Details'!$B$26="Capral Mill (AP)",T69="Yes"),IF(AD69="","",IF(AD69&lt;0,"Minfin",IF(AD69&lt;80,"Non-bulk","Bulk"))),"")</f>
        <v/>
      </c>
      <c r="V69" s="63" t="str">
        <f>IFERROR(VLOOKUP(C69,Table5[],11,FALSE),"")</f>
        <v/>
      </c>
      <c r="W69" s="104" t="str">
        <f>IFERROR(IF(X69="Yes",VLOOKUP(C69,Table5[#All],12,FALSE) &amp; IF(OR(Y69&gt;5,Z69&gt;25)," Weight",""),""),"")</f>
        <v/>
      </c>
      <c r="X69" s="104" t="s">
        <v>21026</v>
      </c>
      <c r="Y69" s="19" t="str">
        <f>IFERROR(VLOOKUP(C69,Table5[],4,FALSE),"")</f>
        <v/>
      </c>
      <c r="Z69" s="19" t="str">
        <f t="shared" si="37"/>
        <v/>
      </c>
      <c r="AA69" s="19" t="str">
        <f t="shared" si="38"/>
        <v/>
      </c>
      <c r="AB69" s="19" t="str">
        <f>IFERROR(VLOOKUP(C69,Table5[],5,FALSE),"")</f>
        <v/>
      </c>
      <c r="AC69" s="19" t="str">
        <f t="shared" si="39"/>
        <v/>
      </c>
      <c r="AD69" s="19" t="str">
        <f t="shared" si="40"/>
        <v/>
      </c>
      <c r="AE69" s="19" t="str">
        <f>IFERROR(VLOOKUP(C69,Table5[],6,FALSE),"")</f>
        <v/>
      </c>
      <c r="AF69" s="19" t="str">
        <f t="shared" si="41"/>
        <v/>
      </c>
      <c r="AG69" s="19" t="str">
        <f t="shared" si="42"/>
        <v/>
      </c>
      <c r="AH69" s="142" t="str" cm="1">
        <f t="array" ref="AH69">IFERROR(IF(AV69=3,IF(Y69&lt;0.5,1*Z69*2.5,0),IF(P69="PLS",VLOOKUP(C69,Table_TB_Cost[],11,FALSE)/VLOOKUP(C69,Table_TB_Cost[],3,FALSE)*'2.Quote'!H69,IF(P69="PDB",_xlfn.IFS(tb_calc_type="Margin",(((Z69*'Pricing Matrix'!$F$4)+(H69*'Pricing Matrix'!$F$5))/(1-tb_calc_value)),tb_calc_type="List less Discount",(((Z69*(VLOOKUP(LEFT(VLOOKUP(C69,Table5[],10,FALSE),2),TB_MPG,2,FALSE)))+(H69*'Pricing Matrix'!$F$5*3))*(1-tb_calc_value))),(Z69*'3.Edit Pricing'!$B$33)))),"")</f>
        <v/>
      </c>
      <c r="AI69" s="142">
        <f>IF(AV69=1,Z69*'3.Edit Pricing'!$G$33,IF(AV69=2,Z69*'3.Edit Pricing'!$H$33,IF(AV69=3,Z69*'3.Edit Pricing'!$I$33,0)))</f>
        <v>0</v>
      </c>
      <c r="AJ69" s="142" t="str">
        <f t="shared" si="43"/>
        <v/>
      </c>
      <c r="AK69" s="92" t="str">
        <f t="shared" ref="AK69:AK107" si="50">IFERROR(K69*G69,"")</f>
        <v/>
      </c>
      <c r="AL69" s="92" t="str">
        <f t="shared" ref="AL69:AL107" si="51">IFERROR(IF(OR(P69="PLS",P69="PDB"),AJ69,""),"")</f>
        <v/>
      </c>
      <c r="AM69" s="92" t="str" cm="1">
        <f t="array" ref="AM69">IFERROR(_xlfn.IFS(P69="PLS",AL69-(VLOOKUP(C69,Table_TB_Cost[],10,FALSE)/VLOOKUP(C69,Table_TB_Cost[],3,FALSE)*G69*H69),P69="PDB",AL69-((Z69*'Pricing Matrix'!$F$4)+(H69*'Pricing Matrix'!$F$5))*G69),"")</f>
        <v/>
      </c>
      <c r="AN69" s="92" t="str">
        <f>IFERROR(IF(OR(P69="PLS",P69="PDB"),0,IF(AV69=3,(AI69*G69)-(AA69*'Pricing Matrix'!$B$5),(AI69*G69)+(AA69*('3.Edit Pricing'!$B$33-'Pricing Matrix'!$B$5)))),"")</f>
        <v/>
      </c>
      <c r="AO69" s="142" t="str">
        <f>IF(Y69="","",IF(AND(NOT('1.Project Details'!$E$33="No"), BF69&gt;0),'3.Edit Pricing'!$B$57,IF('1.Project Details'!$B$24="Mill Finish",0,IF('2.Quote'!$L69="Yes",0,IF(U69="Bulk",FinBulk_Cost_Price,IF(OR(U69="Non-bulk",U69="Minfin"),FinNonBulk_Cost_Price,Fin_Cost_Price))))))</f>
        <v/>
      </c>
      <c r="AP69" s="142" t="str" cm="1">
        <f t="array" ref="AP69">IF(Y69="","",_xlfn.IFS(AND(BF69&gt;0,NOT('1.Project Details'!$E$33="No")),'3.Edit Pricing'!$B$58,'1.Project Details'!$B$24="Mill Finish",0,'1.Project Details'!$B$24="",0,'2.Quote'!$L69="Yes",0,U69="Bulk",FinBulk_Sell_Price,U69="Non-bulk",FinNonBulk_Sell_Price,U69="Minfin",FinNonBulk_Sell_Price,Y69&lt;&gt;"",Fin_Sell_Price))</f>
        <v/>
      </c>
      <c r="AQ69" s="142" t="str">
        <f>IFERROR(IF(Y69="","",IF(T69="Yes","Anodised Perimeter (AP)",'1.Project Details'!$B$33)),"")</f>
        <v/>
      </c>
      <c r="AR69" s="142" t="str">
        <f>IFERROR(IF($AQ69="Anodised Perimeter (AP)",IF(U69="Minfin",40,'2.Quote'!AD69)*AO69,AG69*AO69),"")</f>
        <v/>
      </c>
      <c r="AS69" s="142" t="str">
        <f t="shared" si="44"/>
        <v/>
      </c>
      <c r="AT69" s="142" t="str">
        <f t="shared" si="45"/>
        <v/>
      </c>
      <c r="AU69" s="170" t="str">
        <f>IFERROR(VLOOKUP(C69,DATA!$A:$K,8,FALSE),"")</f>
        <v/>
      </c>
      <c r="AV69" s="124" t="str">
        <f>IFERROR(VLOOKUP(AU69,'5.Edit_PH_IP'!$B:$D,3,FALSE),"")</f>
        <v/>
      </c>
      <c r="AW69" s="124" t="str">
        <f>IFERROR(VLOOKUP(Q69,DATA_EDGE!A:C,3,FALSE),"")</f>
        <v/>
      </c>
      <c r="AX69" s="124" t="str">
        <f t="shared" ref="AX69:AX107" si="52">IF(LEFT(AW69,1)="7",VALUE(AW69),AW69)</f>
        <v/>
      </c>
      <c r="AY69" s="124" t="str">
        <f t="shared" si="46"/>
        <v/>
      </c>
      <c r="AZ69" s="124" t="str">
        <f t="shared" si="47"/>
        <v/>
      </c>
      <c r="BA69" s="255"/>
      <c r="BB69" s="252">
        <f t="shared" ref="BB69:BB107" si="53">BA69*G69</f>
        <v>0</v>
      </c>
      <c r="BC69" s="255"/>
      <c r="BD69" s="252">
        <f t="shared" ref="BD69:BD107" si="54">BC69*G69</f>
        <v>0</v>
      </c>
      <c r="BE69" s="20">
        <f t="shared" si="48"/>
        <v>0</v>
      </c>
      <c r="BF69" s="124">
        <f t="shared" si="49"/>
        <v>0</v>
      </c>
    </row>
    <row r="70" spans="1:58" x14ac:dyDescent="0.25">
      <c r="A70" s="94"/>
      <c r="B70" s="18">
        <v>43</v>
      </c>
      <c r="C70" s="31"/>
      <c r="D70" s="19" t="str">
        <f>IFERROR(IF(OR(P70="PDB",P70="PLS"),"*","") &amp; VLOOKUP(C70,Table5[],2,FALSE),"") &amp; IF(L70="Yes"," **MILL FINISH**",)</f>
        <v/>
      </c>
      <c r="E70" s="124" t="str">
        <f t="shared" si="32"/>
        <v/>
      </c>
      <c r="F70" s="124" t="str">
        <f t="shared" si="33"/>
        <v/>
      </c>
      <c r="G70" s="135"/>
      <c r="H70" s="135"/>
      <c r="I70" s="20" t="str">
        <f t="shared" si="34"/>
        <v/>
      </c>
      <c r="J70" s="22" t="str">
        <f t="shared" si="35"/>
        <v/>
      </c>
      <c r="K70" s="236" t="str">
        <f t="shared" si="36"/>
        <v/>
      </c>
      <c r="L70" s="140" t="s">
        <v>13326</v>
      </c>
      <c r="M70" s="96" t="str">
        <f>IF(C70="","",IF(AND(BF70&gt;0,NOT('1.Project Details'!$E$33="No")),VLOOKUP('1.Project Details'!$E$33,Threshold_Code,2,FALSE),IF(L70="No",SAP_Colour_Code,"NON")))</f>
        <v/>
      </c>
      <c r="N70" s="141">
        <v>6060</v>
      </c>
      <c r="O70" s="140" t="s">
        <v>19270</v>
      </c>
      <c r="P70" s="96" t="str">
        <f>IFERROR(IF(LEFT(AX70,1)="7","PDB",VLOOKUP(C70,Table5[],13,FALSE)),"")</f>
        <v/>
      </c>
      <c r="Q70" s="239"/>
      <c r="R70" s="96" t="str">
        <f>IFERROR(IF(LEFT(AX70,1)="7",VLOOKUP(LEFT(Q70,5),DATA_EDGE!A:C,3,FALSE),VLOOKUP(Q70,DATA_EDGE!A:C,3,FALSE)),"")</f>
        <v/>
      </c>
      <c r="S70" s="104" t="str">
        <f>IFERROR(IF(LEFT(VLOOKUP(C70,Table5[],7,FALSE),3)="AE3",VLOOKUP(C70,Table_TB_Cost[],3,FALSE),""),"")</f>
        <v/>
      </c>
      <c r="T70" s="207" t="s">
        <v>13326</v>
      </c>
      <c r="U70" s="206" t="str">
        <f>IF(OR('1.Project Details'!$B$26="Capral Mill (AP)",T70="Yes"),IF(AD70="","",IF(AD70&lt;0,"Minfin",IF(AD70&lt;80,"Non-bulk","Bulk"))),"")</f>
        <v/>
      </c>
      <c r="V70" s="63" t="str">
        <f>IFERROR(VLOOKUP(C70,Table5[],11,FALSE),"")</f>
        <v/>
      </c>
      <c r="W70" s="104" t="str">
        <f>IFERROR(IF(X70="Yes",VLOOKUP(C70,Table5[#All],12,FALSE) &amp; IF(OR(Y70&gt;5,Z70&gt;25)," Weight",""),""),"")</f>
        <v/>
      </c>
      <c r="X70" s="104" t="s">
        <v>21026</v>
      </c>
      <c r="Y70" s="19" t="str">
        <f>IFERROR(VLOOKUP(C70,Table5[],4,FALSE),"")</f>
        <v/>
      </c>
      <c r="Z70" s="19" t="str">
        <f t="shared" si="37"/>
        <v/>
      </c>
      <c r="AA70" s="19" t="str">
        <f t="shared" si="38"/>
        <v/>
      </c>
      <c r="AB70" s="19" t="str">
        <f>IFERROR(VLOOKUP(C70,Table5[],5,FALSE),"")</f>
        <v/>
      </c>
      <c r="AC70" s="19" t="str">
        <f t="shared" si="39"/>
        <v/>
      </c>
      <c r="AD70" s="19" t="str">
        <f t="shared" si="40"/>
        <v/>
      </c>
      <c r="AE70" s="19" t="str">
        <f>IFERROR(VLOOKUP(C70,Table5[],6,FALSE),"")</f>
        <v/>
      </c>
      <c r="AF70" s="19" t="str">
        <f t="shared" si="41"/>
        <v/>
      </c>
      <c r="AG70" s="19" t="str">
        <f t="shared" si="42"/>
        <v/>
      </c>
      <c r="AH70" s="142" t="str" cm="1">
        <f t="array" ref="AH70">IFERROR(IF(AV70=3,IF(Y70&lt;0.5,1*Z70*2.5,0),IF(P70="PLS",VLOOKUP(C70,Table_TB_Cost[],11,FALSE)/VLOOKUP(C70,Table_TB_Cost[],3,FALSE)*'2.Quote'!H70,IF(P70="PDB",_xlfn.IFS(tb_calc_type="Margin",(((Z70*'Pricing Matrix'!$F$4)+(H70*'Pricing Matrix'!$F$5))/(1-tb_calc_value)),tb_calc_type="List less Discount",(((Z70*(VLOOKUP(LEFT(VLOOKUP(C70,Table5[],10,FALSE),2),TB_MPG,2,FALSE)))+(H70*'Pricing Matrix'!$F$5*3))*(1-tb_calc_value))),(Z70*'3.Edit Pricing'!$B$33)))),"")</f>
        <v/>
      </c>
      <c r="AI70" s="142">
        <f>IF(AV70=1,Z70*'3.Edit Pricing'!$G$33,IF(AV70=2,Z70*'3.Edit Pricing'!$H$33,IF(AV70=3,Z70*'3.Edit Pricing'!$I$33,0)))</f>
        <v>0</v>
      </c>
      <c r="AJ70" s="142" t="str">
        <f t="shared" si="43"/>
        <v/>
      </c>
      <c r="AK70" s="92" t="str">
        <f t="shared" si="50"/>
        <v/>
      </c>
      <c r="AL70" s="92" t="str">
        <f t="shared" si="51"/>
        <v/>
      </c>
      <c r="AM70" s="92" t="str" cm="1">
        <f t="array" ref="AM70">IFERROR(_xlfn.IFS(P70="PLS",AL70-(VLOOKUP(C70,Table_TB_Cost[],10,FALSE)/VLOOKUP(C70,Table_TB_Cost[],3,FALSE)*G70*H70),P70="PDB",AL70-((Z70*'Pricing Matrix'!$F$4)+(H70*'Pricing Matrix'!$F$5))*G70),"")</f>
        <v/>
      </c>
      <c r="AN70" s="92" t="str">
        <f>IFERROR(IF(OR(P70="PLS",P70="PDB"),0,IF(AV70=3,(AI70*G70)-(AA70*'Pricing Matrix'!$B$5),(AI70*G70)+(AA70*('3.Edit Pricing'!$B$33-'Pricing Matrix'!$B$5)))),"")</f>
        <v/>
      </c>
      <c r="AO70" s="142" t="str">
        <f>IF(Y70="","",IF(AND(NOT('1.Project Details'!$E$33="No"), BF70&gt;0),'3.Edit Pricing'!$B$57,IF('1.Project Details'!$B$24="Mill Finish",0,IF('2.Quote'!$L70="Yes",0,IF(U70="Bulk",FinBulk_Cost_Price,IF(OR(U70="Non-bulk",U70="Minfin"),FinNonBulk_Cost_Price,Fin_Cost_Price))))))</f>
        <v/>
      </c>
      <c r="AP70" s="142" t="str" cm="1">
        <f t="array" ref="AP70">IF(Y70="","",_xlfn.IFS(AND(BF70&gt;0,NOT('1.Project Details'!$E$33="No")),'3.Edit Pricing'!$B$58,'1.Project Details'!$B$24="Mill Finish",0,'1.Project Details'!$B$24="",0,'2.Quote'!$L70="Yes",0,U70="Bulk",FinBulk_Sell_Price,U70="Non-bulk",FinNonBulk_Sell_Price,U70="Minfin",FinNonBulk_Sell_Price,Y70&lt;&gt;"",Fin_Sell_Price))</f>
        <v/>
      </c>
      <c r="AQ70" s="142" t="str">
        <f>IFERROR(IF(Y70="","",IF(T70="Yes","Anodised Perimeter (AP)",'1.Project Details'!$B$33)),"")</f>
        <v/>
      </c>
      <c r="AR70" s="142" t="str">
        <f>IFERROR(IF($AQ70="Anodised Perimeter (AP)",IF(U70="Minfin",40,'2.Quote'!AD70)*AO70,AG70*AO70),"")</f>
        <v/>
      </c>
      <c r="AS70" s="142" t="str">
        <f t="shared" si="44"/>
        <v/>
      </c>
      <c r="AT70" s="142" t="str">
        <f t="shared" si="45"/>
        <v/>
      </c>
      <c r="AU70" s="170" t="str">
        <f>IFERROR(VLOOKUP(C70,DATA!$A:$K,8,FALSE),"")</f>
        <v/>
      </c>
      <c r="AV70" s="124" t="str">
        <f>IFERROR(VLOOKUP(AU70,'5.Edit_PH_IP'!$B:$D,3,FALSE),"")</f>
        <v/>
      </c>
      <c r="AW70" s="124" t="str">
        <f>IFERROR(VLOOKUP(Q70,DATA_EDGE!A:C,3,FALSE),"")</f>
        <v/>
      </c>
      <c r="AX70" s="124" t="str">
        <f t="shared" si="52"/>
        <v/>
      </c>
      <c r="AY70" s="124" t="str">
        <f t="shared" si="46"/>
        <v/>
      </c>
      <c r="AZ70" s="124" t="str">
        <f t="shared" si="47"/>
        <v/>
      </c>
      <c r="BA70" s="255"/>
      <c r="BB70" s="252">
        <f t="shared" si="53"/>
        <v>0</v>
      </c>
      <c r="BC70" s="255"/>
      <c r="BD70" s="252">
        <f t="shared" si="54"/>
        <v>0</v>
      </c>
      <c r="BE70" s="20">
        <f t="shared" si="48"/>
        <v>0</v>
      </c>
      <c r="BF70" s="124">
        <f t="shared" si="49"/>
        <v>0</v>
      </c>
    </row>
    <row r="71" spans="1:58" x14ac:dyDescent="0.25">
      <c r="A71" s="94"/>
      <c r="B71" s="21">
        <v>44</v>
      </c>
      <c r="C71" s="31"/>
      <c r="D71" s="19" t="str">
        <f>IFERROR(IF(OR(P71="PDB",P71="PLS"),"*","") &amp; VLOOKUP(C71,Table5[],2,FALSE),"") &amp; IF(L71="Yes"," **MILL FINISH**",)</f>
        <v/>
      </c>
      <c r="E71" s="124" t="str">
        <f t="shared" si="32"/>
        <v/>
      </c>
      <c r="F71" s="124" t="str">
        <f t="shared" si="33"/>
        <v/>
      </c>
      <c r="G71" s="135"/>
      <c r="H71" s="135"/>
      <c r="I71" s="20" t="str">
        <f t="shared" si="34"/>
        <v/>
      </c>
      <c r="J71" s="22" t="str">
        <f t="shared" si="35"/>
        <v/>
      </c>
      <c r="K71" s="236" t="str">
        <f t="shared" si="36"/>
        <v/>
      </c>
      <c r="L71" s="140" t="s">
        <v>13326</v>
      </c>
      <c r="M71" s="96" t="str">
        <f>IF(C71="","",IF(AND(BF71&gt;0,NOT('1.Project Details'!$E$33="No")),VLOOKUP('1.Project Details'!$E$33,Threshold_Code,2,FALSE),IF(L71="No",SAP_Colour_Code,"NON")))</f>
        <v/>
      </c>
      <c r="N71" s="141">
        <v>6060</v>
      </c>
      <c r="O71" s="140" t="s">
        <v>19270</v>
      </c>
      <c r="P71" s="96" t="str">
        <f>IFERROR(IF(LEFT(AX71,1)="7","PDB",VLOOKUP(C71,Table5[],13,FALSE)),"")</f>
        <v/>
      </c>
      <c r="Q71" s="239"/>
      <c r="R71" s="96" t="str">
        <f>IFERROR(IF(LEFT(AX71,1)="7",VLOOKUP(LEFT(Q71,5),DATA_EDGE!A:C,3,FALSE),VLOOKUP(Q71,DATA_EDGE!A:C,3,FALSE)),"")</f>
        <v/>
      </c>
      <c r="S71" s="104" t="str">
        <f>IFERROR(IF(LEFT(VLOOKUP(C71,Table5[],7,FALSE),3)="AE3",VLOOKUP(C71,Table_TB_Cost[],3,FALSE),""),"")</f>
        <v/>
      </c>
      <c r="T71" s="207" t="s">
        <v>13326</v>
      </c>
      <c r="U71" s="206" t="str">
        <f>IF(OR('1.Project Details'!$B$26="Capral Mill (AP)",T71="Yes"),IF(AD71="","",IF(AD71&lt;0,"Minfin",IF(AD71&lt;80,"Non-bulk","Bulk"))),"")</f>
        <v/>
      </c>
      <c r="V71" s="63" t="str">
        <f>IFERROR(VLOOKUP(C71,Table5[],11,FALSE),"")</f>
        <v/>
      </c>
      <c r="W71" s="104" t="str">
        <f>IFERROR(IF(X71="Yes",VLOOKUP(C71,Table5[#All],12,FALSE) &amp; IF(OR(Y71&gt;5,Z71&gt;25)," Weight",""),""),"")</f>
        <v/>
      </c>
      <c r="X71" s="104" t="s">
        <v>21026</v>
      </c>
      <c r="Y71" s="19" t="str">
        <f>IFERROR(VLOOKUP(C71,Table5[],4,FALSE),"")</f>
        <v/>
      </c>
      <c r="Z71" s="19" t="str">
        <f t="shared" si="37"/>
        <v/>
      </c>
      <c r="AA71" s="19" t="str">
        <f t="shared" si="38"/>
        <v/>
      </c>
      <c r="AB71" s="19" t="str">
        <f>IFERROR(VLOOKUP(C71,Table5[],5,FALSE),"")</f>
        <v/>
      </c>
      <c r="AC71" s="19" t="str">
        <f t="shared" si="39"/>
        <v/>
      </c>
      <c r="AD71" s="19" t="str">
        <f t="shared" si="40"/>
        <v/>
      </c>
      <c r="AE71" s="19" t="str">
        <f>IFERROR(VLOOKUP(C71,Table5[],6,FALSE),"")</f>
        <v/>
      </c>
      <c r="AF71" s="19" t="str">
        <f t="shared" si="41"/>
        <v/>
      </c>
      <c r="AG71" s="19" t="str">
        <f t="shared" si="42"/>
        <v/>
      </c>
      <c r="AH71" s="142" t="str" cm="1">
        <f t="array" ref="AH71">IFERROR(IF(AV71=3,IF(Y71&lt;0.5,1*Z71*2.5,0),IF(P71="PLS",VLOOKUP(C71,Table_TB_Cost[],11,FALSE)/VLOOKUP(C71,Table_TB_Cost[],3,FALSE)*'2.Quote'!H71,IF(P71="PDB",_xlfn.IFS(tb_calc_type="Margin",(((Z71*'Pricing Matrix'!$F$4)+(H71*'Pricing Matrix'!$F$5))/(1-tb_calc_value)),tb_calc_type="List less Discount",(((Z71*(VLOOKUP(LEFT(VLOOKUP(C71,Table5[],10,FALSE),2),TB_MPG,2,FALSE)))+(H71*'Pricing Matrix'!$F$5*3))*(1-tb_calc_value))),(Z71*'3.Edit Pricing'!$B$33)))),"")</f>
        <v/>
      </c>
      <c r="AI71" s="142">
        <f>IF(AV71=1,Z71*'3.Edit Pricing'!$G$33,IF(AV71=2,Z71*'3.Edit Pricing'!$H$33,IF(AV71=3,Z71*'3.Edit Pricing'!$I$33,0)))</f>
        <v>0</v>
      </c>
      <c r="AJ71" s="142" t="str">
        <f t="shared" si="43"/>
        <v/>
      </c>
      <c r="AK71" s="92" t="str">
        <f t="shared" si="50"/>
        <v/>
      </c>
      <c r="AL71" s="92" t="str">
        <f t="shared" si="51"/>
        <v/>
      </c>
      <c r="AM71" s="92" t="str" cm="1">
        <f t="array" ref="AM71">IFERROR(_xlfn.IFS(P71="PLS",AL71-(VLOOKUP(C71,Table_TB_Cost[],10,FALSE)/VLOOKUP(C71,Table_TB_Cost[],3,FALSE)*G71*H71),P71="PDB",AL71-((Z71*'Pricing Matrix'!$F$4)+(H71*'Pricing Matrix'!$F$5))*G71),"")</f>
        <v/>
      </c>
      <c r="AN71" s="92" t="str">
        <f>IFERROR(IF(OR(P71="PLS",P71="PDB"),0,IF(AV71=3,(AI71*G71)-(AA71*'Pricing Matrix'!$B$5),(AI71*G71)+(AA71*('3.Edit Pricing'!$B$33-'Pricing Matrix'!$B$5)))),"")</f>
        <v/>
      </c>
      <c r="AO71" s="142" t="str">
        <f>IF(Y71="","",IF(AND(NOT('1.Project Details'!$E$33="No"), BF71&gt;0),'3.Edit Pricing'!$B$57,IF('1.Project Details'!$B$24="Mill Finish",0,IF('2.Quote'!$L71="Yes",0,IF(U71="Bulk",FinBulk_Cost_Price,IF(OR(U71="Non-bulk",U71="Minfin"),FinNonBulk_Cost_Price,Fin_Cost_Price))))))</f>
        <v/>
      </c>
      <c r="AP71" s="142" t="str" cm="1">
        <f t="array" ref="AP71">IF(Y71="","",_xlfn.IFS(AND(BF71&gt;0,NOT('1.Project Details'!$E$33="No")),'3.Edit Pricing'!$B$58,'1.Project Details'!$B$24="Mill Finish",0,'1.Project Details'!$B$24="",0,'2.Quote'!$L71="Yes",0,U71="Bulk",FinBulk_Sell_Price,U71="Non-bulk",FinNonBulk_Sell_Price,U71="Minfin",FinNonBulk_Sell_Price,Y71&lt;&gt;"",Fin_Sell_Price))</f>
        <v/>
      </c>
      <c r="AQ71" s="142" t="str">
        <f>IFERROR(IF(Y71="","",IF(T71="Yes","Anodised Perimeter (AP)",'1.Project Details'!$B$33)),"")</f>
        <v/>
      </c>
      <c r="AR71" s="142" t="str">
        <f>IFERROR(IF($AQ71="Anodised Perimeter (AP)",IF(U71="Minfin",40,'2.Quote'!AD71)*AO71,AG71*AO71),"")</f>
        <v/>
      </c>
      <c r="AS71" s="142" t="str">
        <f t="shared" si="44"/>
        <v/>
      </c>
      <c r="AT71" s="142" t="str">
        <f t="shared" si="45"/>
        <v/>
      </c>
      <c r="AU71" s="170" t="str">
        <f>IFERROR(VLOOKUP(C71,DATA!$A:$K,8,FALSE),"")</f>
        <v/>
      </c>
      <c r="AV71" s="124" t="str">
        <f>IFERROR(VLOOKUP(AU71,'5.Edit_PH_IP'!$B:$D,3,FALSE),"")</f>
        <v/>
      </c>
      <c r="AW71" s="124" t="str">
        <f>IFERROR(VLOOKUP(Q71,DATA_EDGE!A:C,3,FALSE),"")</f>
        <v/>
      </c>
      <c r="AX71" s="124" t="str">
        <f t="shared" si="52"/>
        <v/>
      </c>
      <c r="AY71" s="124" t="str">
        <f t="shared" si="46"/>
        <v/>
      </c>
      <c r="AZ71" s="124" t="str">
        <f t="shared" si="47"/>
        <v/>
      </c>
      <c r="BA71" s="255"/>
      <c r="BB71" s="252">
        <f t="shared" si="53"/>
        <v>0</v>
      </c>
      <c r="BC71" s="255"/>
      <c r="BD71" s="252">
        <f t="shared" si="54"/>
        <v>0</v>
      </c>
      <c r="BE71" s="20">
        <f t="shared" si="48"/>
        <v>0</v>
      </c>
      <c r="BF71" s="124">
        <f t="shared" si="49"/>
        <v>0</v>
      </c>
    </row>
    <row r="72" spans="1:58" x14ac:dyDescent="0.25">
      <c r="A72" s="94"/>
      <c r="B72" s="18">
        <v>45</v>
      </c>
      <c r="C72" s="31"/>
      <c r="D72" s="19" t="str">
        <f>IFERROR(IF(OR(P72="PDB",P72="PLS"),"*","") &amp; VLOOKUP(C72,Table5[],2,FALSE),"") &amp; IF(L72="Yes"," **MILL FINISH**",)</f>
        <v/>
      </c>
      <c r="E72" s="124" t="str">
        <f t="shared" si="32"/>
        <v/>
      </c>
      <c r="F72" s="124" t="str">
        <f t="shared" si="33"/>
        <v/>
      </c>
      <c r="G72" s="135"/>
      <c r="H72" s="135"/>
      <c r="I72" s="20" t="str">
        <f t="shared" si="34"/>
        <v/>
      </c>
      <c r="J72" s="22" t="str">
        <f t="shared" si="35"/>
        <v/>
      </c>
      <c r="K72" s="236" t="str">
        <f t="shared" si="36"/>
        <v/>
      </c>
      <c r="L72" s="140" t="s">
        <v>13326</v>
      </c>
      <c r="M72" s="96" t="str">
        <f>IF(C72="","",IF(AND(BF72&gt;0,NOT('1.Project Details'!$E$33="No")),VLOOKUP('1.Project Details'!$E$33,Threshold_Code,2,FALSE),IF(L72="No",SAP_Colour_Code,"NON")))</f>
        <v/>
      </c>
      <c r="N72" s="141">
        <v>6060</v>
      </c>
      <c r="O72" s="140" t="s">
        <v>19270</v>
      </c>
      <c r="P72" s="96" t="str">
        <f>IFERROR(IF(LEFT(AX72,1)="7","PDB",VLOOKUP(C72,Table5[],13,FALSE)),"")</f>
        <v/>
      </c>
      <c r="Q72" s="239"/>
      <c r="R72" s="96" t="str">
        <f>IFERROR(IF(LEFT(AX72,1)="7",VLOOKUP(LEFT(Q72,5),DATA_EDGE!A:C,3,FALSE),VLOOKUP(Q72,DATA_EDGE!A:C,3,FALSE)),"")</f>
        <v/>
      </c>
      <c r="S72" s="104" t="str">
        <f>IFERROR(IF(LEFT(VLOOKUP(C72,Table5[],7,FALSE),3)="AE3",VLOOKUP(C72,Table_TB_Cost[],3,FALSE),""),"")</f>
        <v/>
      </c>
      <c r="T72" s="207" t="s">
        <v>13326</v>
      </c>
      <c r="U72" s="206" t="str">
        <f>IF(OR('1.Project Details'!$B$26="Capral Mill (AP)",T72="Yes"),IF(AD72="","",IF(AD72&lt;0,"Minfin",IF(AD72&lt;80,"Non-bulk","Bulk"))),"")</f>
        <v/>
      </c>
      <c r="V72" s="63" t="str">
        <f>IFERROR(VLOOKUP(C72,Table5[],11,FALSE),"")</f>
        <v/>
      </c>
      <c r="W72" s="104" t="str">
        <f>IFERROR(IF(X72="Yes",VLOOKUP(C72,Table5[#All],12,FALSE) &amp; IF(OR(Y72&gt;5,Z72&gt;25)," Weight",""),""),"")</f>
        <v/>
      </c>
      <c r="X72" s="104" t="s">
        <v>21026</v>
      </c>
      <c r="Y72" s="19" t="str">
        <f>IFERROR(VLOOKUP(C72,Table5[],4,FALSE),"")</f>
        <v/>
      </c>
      <c r="Z72" s="19" t="str">
        <f t="shared" si="37"/>
        <v/>
      </c>
      <c r="AA72" s="19" t="str">
        <f t="shared" si="38"/>
        <v/>
      </c>
      <c r="AB72" s="19" t="str">
        <f>IFERROR(VLOOKUP(C72,Table5[],5,FALSE),"")</f>
        <v/>
      </c>
      <c r="AC72" s="19" t="str">
        <f t="shared" si="39"/>
        <v/>
      </c>
      <c r="AD72" s="19" t="str">
        <f t="shared" si="40"/>
        <v/>
      </c>
      <c r="AE72" s="19" t="str">
        <f>IFERROR(VLOOKUP(C72,Table5[],6,FALSE),"")</f>
        <v/>
      </c>
      <c r="AF72" s="19" t="str">
        <f t="shared" si="41"/>
        <v/>
      </c>
      <c r="AG72" s="19" t="str">
        <f t="shared" si="42"/>
        <v/>
      </c>
      <c r="AH72" s="142" t="str" cm="1">
        <f t="array" ref="AH72">IFERROR(IF(AV72=3,IF(Y72&lt;0.5,1*Z72*2.5,0),IF(P72="PLS",VLOOKUP(C72,Table_TB_Cost[],11,FALSE)/VLOOKUP(C72,Table_TB_Cost[],3,FALSE)*'2.Quote'!H72,IF(P72="PDB",_xlfn.IFS(tb_calc_type="Margin",(((Z72*'Pricing Matrix'!$F$4)+(H72*'Pricing Matrix'!$F$5))/(1-tb_calc_value)),tb_calc_type="List less Discount",(((Z72*(VLOOKUP(LEFT(VLOOKUP(C72,Table5[],10,FALSE),2),TB_MPG,2,FALSE)))+(H72*'Pricing Matrix'!$F$5*3))*(1-tb_calc_value))),(Z72*'3.Edit Pricing'!$B$33)))),"")</f>
        <v/>
      </c>
      <c r="AI72" s="142">
        <f>IF(AV72=1,Z72*'3.Edit Pricing'!$G$33,IF(AV72=2,Z72*'3.Edit Pricing'!$H$33,IF(AV72=3,Z72*'3.Edit Pricing'!$I$33,0)))</f>
        <v>0</v>
      </c>
      <c r="AJ72" s="142" t="str">
        <f t="shared" si="43"/>
        <v/>
      </c>
      <c r="AK72" s="92" t="str">
        <f t="shared" si="50"/>
        <v/>
      </c>
      <c r="AL72" s="92" t="str">
        <f t="shared" si="51"/>
        <v/>
      </c>
      <c r="AM72" s="92" t="str" cm="1">
        <f t="array" ref="AM72">IFERROR(_xlfn.IFS(P72="PLS",AL72-(VLOOKUP(C72,Table_TB_Cost[],10,FALSE)/VLOOKUP(C72,Table_TB_Cost[],3,FALSE)*G72*H72),P72="PDB",AL72-((Z72*'Pricing Matrix'!$F$4)+(H72*'Pricing Matrix'!$F$5))*G72),"")</f>
        <v/>
      </c>
      <c r="AN72" s="92" t="str">
        <f>IFERROR(IF(OR(P72="PLS",P72="PDB"),0,IF(AV72=3,(AI72*G72)-(AA72*'Pricing Matrix'!$B$5),(AI72*G72)+(AA72*('3.Edit Pricing'!$B$33-'Pricing Matrix'!$B$5)))),"")</f>
        <v/>
      </c>
      <c r="AO72" s="142" t="str">
        <f>IF(Y72="","",IF(AND(NOT('1.Project Details'!$E$33="No"), BF72&gt;0),'3.Edit Pricing'!$B$57,IF('1.Project Details'!$B$24="Mill Finish",0,IF('2.Quote'!$L72="Yes",0,IF(U72="Bulk",FinBulk_Cost_Price,IF(OR(U72="Non-bulk",U72="Minfin"),FinNonBulk_Cost_Price,Fin_Cost_Price))))))</f>
        <v/>
      </c>
      <c r="AP72" s="142" t="str" cm="1">
        <f t="array" ref="AP72">IF(Y72="","",_xlfn.IFS(AND(BF72&gt;0,NOT('1.Project Details'!$E$33="No")),'3.Edit Pricing'!$B$58,'1.Project Details'!$B$24="Mill Finish",0,'1.Project Details'!$B$24="",0,'2.Quote'!$L72="Yes",0,U72="Bulk",FinBulk_Sell_Price,U72="Non-bulk",FinNonBulk_Sell_Price,U72="Minfin",FinNonBulk_Sell_Price,Y72&lt;&gt;"",Fin_Sell_Price))</f>
        <v/>
      </c>
      <c r="AQ72" s="142" t="str">
        <f>IFERROR(IF(Y72="","",IF(T72="Yes","Anodised Perimeter (AP)",'1.Project Details'!$B$33)),"")</f>
        <v/>
      </c>
      <c r="AR72" s="142" t="str">
        <f>IFERROR(IF($AQ72="Anodised Perimeter (AP)",IF(U72="Minfin",40,'2.Quote'!AD72)*AO72,AG72*AO72),"")</f>
        <v/>
      </c>
      <c r="AS72" s="142" t="str">
        <f t="shared" si="44"/>
        <v/>
      </c>
      <c r="AT72" s="142" t="str">
        <f t="shared" si="45"/>
        <v/>
      </c>
      <c r="AU72" s="170" t="str">
        <f>IFERROR(VLOOKUP(C72,DATA!$A:$K,8,FALSE),"")</f>
        <v/>
      </c>
      <c r="AV72" s="124" t="str">
        <f>IFERROR(VLOOKUP(AU72,'5.Edit_PH_IP'!$B:$D,3,FALSE),"")</f>
        <v/>
      </c>
      <c r="AW72" s="124" t="str">
        <f>IFERROR(VLOOKUP(Q72,DATA_EDGE!A:C,3,FALSE),"")</f>
        <v/>
      </c>
      <c r="AX72" s="124" t="str">
        <f t="shared" si="52"/>
        <v/>
      </c>
      <c r="AY72" s="124" t="str">
        <f t="shared" si="46"/>
        <v/>
      </c>
      <c r="AZ72" s="124" t="str">
        <f t="shared" si="47"/>
        <v/>
      </c>
      <c r="BA72" s="255"/>
      <c r="BB72" s="252">
        <f t="shared" si="53"/>
        <v>0</v>
      </c>
      <c r="BC72" s="255"/>
      <c r="BD72" s="252">
        <f t="shared" si="54"/>
        <v>0</v>
      </c>
      <c r="BE72" s="20">
        <f t="shared" si="48"/>
        <v>0</v>
      </c>
      <c r="BF72" s="124">
        <f t="shared" si="49"/>
        <v>0</v>
      </c>
    </row>
    <row r="73" spans="1:58" x14ac:dyDescent="0.25">
      <c r="A73" s="94"/>
      <c r="B73" s="21">
        <v>46</v>
      </c>
      <c r="C73" s="31"/>
      <c r="D73" s="19" t="str">
        <f>IFERROR(IF(OR(P73="PDB",P73="PLS"),"*","") &amp; VLOOKUP(C73,Table5[],2,FALSE),"") &amp; IF(L73="Yes"," **MILL FINISH**",)</f>
        <v/>
      </c>
      <c r="E73" s="124" t="str">
        <f t="shared" si="32"/>
        <v/>
      </c>
      <c r="F73" s="124" t="str">
        <f t="shared" si="33"/>
        <v/>
      </c>
      <c r="G73" s="135"/>
      <c r="H73" s="135"/>
      <c r="I73" s="20" t="str">
        <f t="shared" si="34"/>
        <v/>
      </c>
      <c r="J73" s="22" t="str">
        <f t="shared" si="35"/>
        <v/>
      </c>
      <c r="K73" s="236" t="str">
        <f t="shared" si="36"/>
        <v/>
      </c>
      <c r="L73" s="140" t="s">
        <v>13326</v>
      </c>
      <c r="M73" s="96" t="str">
        <f>IF(C73="","",IF(AND(BF73&gt;0,NOT('1.Project Details'!$E$33="No")),VLOOKUP('1.Project Details'!$E$33,Threshold_Code,2,FALSE),IF(L73="No",SAP_Colour_Code,"NON")))</f>
        <v/>
      </c>
      <c r="N73" s="141">
        <v>6060</v>
      </c>
      <c r="O73" s="140" t="s">
        <v>19270</v>
      </c>
      <c r="P73" s="96" t="str">
        <f>IFERROR(IF(LEFT(AX73,1)="7","PDB",VLOOKUP(C73,Table5[],13,FALSE)),"")</f>
        <v/>
      </c>
      <c r="Q73" s="239"/>
      <c r="R73" s="96" t="str">
        <f>IFERROR(IF(LEFT(AX73,1)="7",VLOOKUP(LEFT(Q73,5),DATA_EDGE!A:C,3,FALSE),VLOOKUP(Q73,DATA_EDGE!A:C,3,FALSE)),"")</f>
        <v/>
      </c>
      <c r="S73" s="104" t="str">
        <f>IFERROR(IF(LEFT(VLOOKUP(C73,Table5[],7,FALSE),3)="AE3",VLOOKUP(C73,Table_TB_Cost[],3,FALSE),""),"")</f>
        <v/>
      </c>
      <c r="T73" s="207" t="s">
        <v>13326</v>
      </c>
      <c r="U73" s="206" t="str">
        <f>IF(OR('1.Project Details'!$B$26="Capral Mill (AP)",T73="Yes"),IF(AD73="","",IF(AD73&lt;0,"Minfin",IF(AD73&lt;80,"Non-bulk","Bulk"))),"")</f>
        <v/>
      </c>
      <c r="V73" s="63" t="str">
        <f>IFERROR(VLOOKUP(C73,Table5[],11,FALSE),"")</f>
        <v/>
      </c>
      <c r="W73" s="104" t="str">
        <f>IFERROR(IF(X73="Yes",VLOOKUP(C73,Table5[#All],12,FALSE) &amp; IF(OR(Y73&gt;5,Z73&gt;25)," Weight",""),""),"")</f>
        <v/>
      </c>
      <c r="X73" s="104" t="s">
        <v>21026</v>
      </c>
      <c r="Y73" s="19" t="str">
        <f>IFERROR(VLOOKUP(C73,Table5[],4,FALSE),"")</f>
        <v/>
      </c>
      <c r="Z73" s="19" t="str">
        <f t="shared" si="37"/>
        <v/>
      </c>
      <c r="AA73" s="19" t="str">
        <f t="shared" si="38"/>
        <v/>
      </c>
      <c r="AB73" s="19" t="str">
        <f>IFERROR(VLOOKUP(C73,Table5[],5,FALSE),"")</f>
        <v/>
      </c>
      <c r="AC73" s="19" t="str">
        <f t="shared" si="39"/>
        <v/>
      </c>
      <c r="AD73" s="19" t="str">
        <f t="shared" si="40"/>
        <v/>
      </c>
      <c r="AE73" s="19" t="str">
        <f>IFERROR(VLOOKUP(C73,Table5[],6,FALSE),"")</f>
        <v/>
      </c>
      <c r="AF73" s="19" t="str">
        <f t="shared" si="41"/>
        <v/>
      </c>
      <c r="AG73" s="19" t="str">
        <f t="shared" si="42"/>
        <v/>
      </c>
      <c r="AH73" s="142" t="str" cm="1">
        <f t="array" ref="AH73">IFERROR(IF(AV73=3,IF(Y73&lt;0.5,1*Z73*2.5,0),IF(P73="PLS",VLOOKUP(C73,Table_TB_Cost[],11,FALSE)/VLOOKUP(C73,Table_TB_Cost[],3,FALSE)*'2.Quote'!H73,IF(P73="PDB",_xlfn.IFS(tb_calc_type="Margin",(((Z73*'Pricing Matrix'!$F$4)+(H73*'Pricing Matrix'!$F$5))/(1-tb_calc_value)),tb_calc_type="List less Discount",(((Z73*(VLOOKUP(LEFT(VLOOKUP(C73,Table5[],10,FALSE),2),TB_MPG,2,FALSE)))+(H73*'Pricing Matrix'!$F$5*3))*(1-tb_calc_value))),(Z73*'3.Edit Pricing'!$B$33)))),"")</f>
        <v/>
      </c>
      <c r="AI73" s="142">
        <f>IF(AV73=1,Z73*'3.Edit Pricing'!$G$33,IF(AV73=2,Z73*'3.Edit Pricing'!$H$33,IF(AV73=3,Z73*'3.Edit Pricing'!$I$33,0)))</f>
        <v>0</v>
      </c>
      <c r="AJ73" s="142" t="str">
        <f t="shared" si="43"/>
        <v/>
      </c>
      <c r="AK73" s="92" t="str">
        <f t="shared" si="50"/>
        <v/>
      </c>
      <c r="AL73" s="92" t="str">
        <f t="shared" si="51"/>
        <v/>
      </c>
      <c r="AM73" s="92" t="str" cm="1">
        <f t="array" ref="AM73">IFERROR(_xlfn.IFS(P73="PLS",AL73-(VLOOKUP(C73,Table_TB_Cost[],10,FALSE)/VLOOKUP(C73,Table_TB_Cost[],3,FALSE)*G73*H73),P73="PDB",AL73-((Z73*'Pricing Matrix'!$F$4)+(H73*'Pricing Matrix'!$F$5))*G73),"")</f>
        <v/>
      </c>
      <c r="AN73" s="92" t="str">
        <f>IFERROR(IF(OR(P73="PLS",P73="PDB"),0,IF(AV73=3,(AI73*G73)-(AA73*'Pricing Matrix'!$B$5),(AI73*G73)+(AA73*('3.Edit Pricing'!$B$33-'Pricing Matrix'!$B$5)))),"")</f>
        <v/>
      </c>
      <c r="AO73" s="142" t="str">
        <f>IF(Y73="","",IF(AND(NOT('1.Project Details'!$E$33="No"), BF73&gt;0),'3.Edit Pricing'!$B$57,IF('1.Project Details'!$B$24="Mill Finish",0,IF('2.Quote'!$L73="Yes",0,IF(U73="Bulk",FinBulk_Cost_Price,IF(OR(U73="Non-bulk",U73="Minfin"),FinNonBulk_Cost_Price,Fin_Cost_Price))))))</f>
        <v/>
      </c>
      <c r="AP73" s="142" t="str" cm="1">
        <f t="array" ref="AP73">IF(Y73="","",_xlfn.IFS(AND(BF73&gt;0,NOT('1.Project Details'!$E$33="No")),'3.Edit Pricing'!$B$58,'1.Project Details'!$B$24="Mill Finish",0,'1.Project Details'!$B$24="",0,'2.Quote'!$L73="Yes",0,U73="Bulk",FinBulk_Sell_Price,U73="Non-bulk",FinNonBulk_Sell_Price,U73="Minfin",FinNonBulk_Sell_Price,Y73&lt;&gt;"",Fin_Sell_Price))</f>
        <v/>
      </c>
      <c r="AQ73" s="142" t="str">
        <f>IFERROR(IF(Y73="","",IF(T73="Yes","Anodised Perimeter (AP)",'1.Project Details'!$B$33)),"")</f>
        <v/>
      </c>
      <c r="AR73" s="142" t="str">
        <f>IFERROR(IF($AQ73="Anodised Perimeter (AP)",IF(U73="Minfin",40,'2.Quote'!AD73)*AO73,AG73*AO73),"")</f>
        <v/>
      </c>
      <c r="AS73" s="142" t="str">
        <f t="shared" si="44"/>
        <v/>
      </c>
      <c r="AT73" s="142" t="str">
        <f t="shared" si="45"/>
        <v/>
      </c>
      <c r="AU73" s="170" t="str">
        <f>IFERROR(VLOOKUP(C73,DATA!$A:$K,8,FALSE),"")</f>
        <v/>
      </c>
      <c r="AV73" s="124" t="str">
        <f>IFERROR(VLOOKUP(AU73,'5.Edit_PH_IP'!$B:$D,3,FALSE),"")</f>
        <v/>
      </c>
      <c r="AW73" s="124" t="str">
        <f>IFERROR(VLOOKUP(Q73,DATA_EDGE!A:C,3,FALSE),"")</f>
        <v/>
      </c>
      <c r="AX73" s="124" t="str">
        <f t="shared" si="52"/>
        <v/>
      </c>
      <c r="AY73" s="124" t="str">
        <f t="shared" si="46"/>
        <v/>
      </c>
      <c r="AZ73" s="124" t="str">
        <f t="shared" si="47"/>
        <v/>
      </c>
      <c r="BA73" s="255"/>
      <c r="BB73" s="252">
        <f t="shared" si="53"/>
        <v>0</v>
      </c>
      <c r="BC73" s="255"/>
      <c r="BD73" s="252">
        <f t="shared" si="54"/>
        <v>0</v>
      </c>
      <c r="BE73" s="20">
        <f t="shared" si="48"/>
        <v>0</v>
      </c>
      <c r="BF73" s="124">
        <f t="shared" si="49"/>
        <v>0</v>
      </c>
    </row>
    <row r="74" spans="1:58" x14ac:dyDescent="0.25">
      <c r="A74" s="94"/>
      <c r="B74" s="18">
        <v>47</v>
      </c>
      <c r="C74" s="31"/>
      <c r="D74" s="19" t="str">
        <f>IFERROR(IF(OR(P74="PDB",P74="PLS"),"*","") &amp; VLOOKUP(C74,Table5[],2,FALSE),"") &amp; IF(L74="Yes"," **MILL FINISH**",)</f>
        <v/>
      </c>
      <c r="E74" s="124" t="str">
        <f t="shared" si="32"/>
        <v/>
      </c>
      <c r="F74" s="124" t="str">
        <f t="shared" si="33"/>
        <v/>
      </c>
      <c r="G74" s="135"/>
      <c r="H74" s="135"/>
      <c r="I74" s="20" t="str">
        <f t="shared" si="34"/>
        <v/>
      </c>
      <c r="J74" s="22" t="str">
        <f t="shared" si="35"/>
        <v/>
      </c>
      <c r="K74" s="236" t="str">
        <f t="shared" si="36"/>
        <v/>
      </c>
      <c r="L74" s="140" t="s">
        <v>13326</v>
      </c>
      <c r="M74" s="96" t="str">
        <f>IF(C74="","",IF(AND(BF74&gt;0,NOT('1.Project Details'!$E$33="No")),VLOOKUP('1.Project Details'!$E$33,Threshold_Code,2,FALSE),IF(L74="No",SAP_Colour_Code,"NON")))</f>
        <v/>
      </c>
      <c r="N74" s="141">
        <v>6060</v>
      </c>
      <c r="O74" s="140" t="s">
        <v>19270</v>
      </c>
      <c r="P74" s="96" t="str">
        <f>IFERROR(IF(LEFT(AX74,1)="7","PDB",VLOOKUP(C74,Table5[],13,FALSE)),"")</f>
        <v/>
      </c>
      <c r="Q74" s="239"/>
      <c r="R74" s="96" t="str">
        <f>IFERROR(IF(LEFT(AX74,1)="7",VLOOKUP(LEFT(Q74,5),DATA_EDGE!A:C,3,FALSE),VLOOKUP(Q74,DATA_EDGE!A:C,3,FALSE)),"")</f>
        <v/>
      </c>
      <c r="S74" s="104" t="str">
        <f>IFERROR(IF(LEFT(VLOOKUP(C74,Table5[],7,FALSE),3)="AE3",VLOOKUP(C74,Table_TB_Cost[],3,FALSE),""),"")</f>
        <v/>
      </c>
      <c r="T74" s="207" t="s">
        <v>13326</v>
      </c>
      <c r="U74" s="206" t="str">
        <f>IF(OR('1.Project Details'!$B$26="Capral Mill (AP)",T74="Yes"),IF(AD74="","",IF(AD74&lt;0,"Minfin",IF(AD74&lt;80,"Non-bulk","Bulk"))),"")</f>
        <v/>
      </c>
      <c r="V74" s="63" t="str">
        <f>IFERROR(VLOOKUP(C74,Table5[],11,FALSE),"")</f>
        <v/>
      </c>
      <c r="W74" s="104" t="str">
        <f>IFERROR(IF(X74="Yes",VLOOKUP(C74,Table5[#All],12,FALSE) &amp; IF(OR(Y74&gt;5,Z74&gt;25)," Weight",""),""),"")</f>
        <v/>
      </c>
      <c r="X74" s="104" t="s">
        <v>21026</v>
      </c>
      <c r="Y74" s="19" t="str">
        <f>IFERROR(VLOOKUP(C74,Table5[],4,FALSE),"")</f>
        <v/>
      </c>
      <c r="Z74" s="19" t="str">
        <f t="shared" si="37"/>
        <v/>
      </c>
      <c r="AA74" s="19" t="str">
        <f t="shared" si="38"/>
        <v/>
      </c>
      <c r="AB74" s="19" t="str">
        <f>IFERROR(VLOOKUP(C74,Table5[],5,FALSE),"")</f>
        <v/>
      </c>
      <c r="AC74" s="19" t="str">
        <f t="shared" si="39"/>
        <v/>
      </c>
      <c r="AD74" s="19" t="str">
        <f t="shared" si="40"/>
        <v/>
      </c>
      <c r="AE74" s="19" t="str">
        <f>IFERROR(VLOOKUP(C74,Table5[],6,FALSE),"")</f>
        <v/>
      </c>
      <c r="AF74" s="19" t="str">
        <f t="shared" si="41"/>
        <v/>
      </c>
      <c r="AG74" s="19" t="str">
        <f t="shared" si="42"/>
        <v/>
      </c>
      <c r="AH74" s="142" t="str" cm="1">
        <f t="array" ref="AH74">IFERROR(IF(AV74=3,IF(Y74&lt;0.5,1*Z74*2.5,0),IF(P74="PLS",VLOOKUP(C74,Table_TB_Cost[],11,FALSE)/VLOOKUP(C74,Table_TB_Cost[],3,FALSE)*'2.Quote'!H74,IF(P74="PDB",_xlfn.IFS(tb_calc_type="Margin",(((Z74*'Pricing Matrix'!$F$4)+(H74*'Pricing Matrix'!$F$5))/(1-tb_calc_value)),tb_calc_type="List less Discount",(((Z74*(VLOOKUP(LEFT(VLOOKUP(C74,Table5[],10,FALSE),2),TB_MPG,2,FALSE)))+(H74*'Pricing Matrix'!$F$5*3))*(1-tb_calc_value))),(Z74*'3.Edit Pricing'!$B$33)))),"")</f>
        <v/>
      </c>
      <c r="AI74" s="142">
        <f>IF(AV74=1,Z74*'3.Edit Pricing'!$G$33,IF(AV74=2,Z74*'3.Edit Pricing'!$H$33,IF(AV74=3,Z74*'3.Edit Pricing'!$I$33,0)))</f>
        <v>0</v>
      </c>
      <c r="AJ74" s="142" t="str">
        <f t="shared" si="43"/>
        <v/>
      </c>
      <c r="AK74" s="92" t="str">
        <f t="shared" si="50"/>
        <v/>
      </c>
      <c r="AL74" s="92" t="str">
        <f t="shared" si="51"/>
        <v/>
      </c>
      <c r="AM74" s="92" t="str" cm="1">
        <f t="array" ref="AM74">IFERROR(_xlfn.IFS(P74="PLS",AL74-(VLOOKUP(C74,Table_TB_Cost[],10,FALSE)/VLOOKUP(C74,Table_TB_Cost[],3,FALSE)*G74*H74),P74="PDB",AL74-((Z74*'Pricing Matrix'!$F$4)+(H74*'Pricing Matrix'!$F$5))*G74),"")</f>
        <v/>
      </c>
      <c r="AN74" s="92" t="str">
        <f>IFERROR(IF(OR(P74="PLS",P74="PDB"),0,IF(AV74=3,(AI74*G74)-(AA74*'Pricing Matrix'!$B$5),(AI74*G74)+(AA74*('3.Edit Pricing'!$B$33-'Pricing Matrix'!$B$5)))),"")</f>
        <v/>
      </c>
      <c r="AO74" s="142" t="str">
        <f>IF(Y74="","",IF(AND(NOT('1.Project Details'!$E$33="No"), BF74&gt;0),'3.Edit Pricing'!$B$57,IF('1.Project Details'!$B$24="Mill Finish",0,IF('2.Quote'!$L74="Yes",0,IF(U74="Bulk",FinBulk_Cost_Price,IF(OR(U74="Non-bulk",U74="Minfin"),FinNonBulk_Cost_Price,Fin_Cost_Price))))))</f>
        <v/>
      </c>
      <c r="AP74" s="142" t="str" cm="1">
        <f t="array" ref="AP74">IF(Y74="","",_xlfn.IFS(AND(BF74&gt;0,NOT('1.Project Details'!$E$33="No")),'3.Edit Pricing'!$B$58,'1.Project Details'!$B$24="Mill Finish",0,'1.Project Details'!$B$24="",0,'2.Quote'!$L74="Yes",0,U74="Bulk",FinBulk_Sell_Price,U74="Non-bulk",FinNonBulk_Sell_Price,U74="Minfin",FinNonBulk_Sell_Price,Y74&lt;&gt;"",Fin_Sell_Price))</f>
        <v/>
      </c>
      <c r="AQ74" s="142" t="str">
        <f>IFERROR(IF(Y74="","",IF(T74="Yes","Anodised Perimeter (AP)",'1.Project Details'!$B$33)),"")</f>
        <v/>
      </c>
      <c r="AR74" s="142" t="str">
        <f>IFERROR(IF($AQ74="Anodised Perimeter (AP)",IF(U74="Minfin",40,'2.Quote'!AD74)*AO74,AG74*AO74),"")</f>
        <v/>
      </c>
      <c r="AS74" s="142" t="str">
        <f t="shared" si="44"/>
        <v/>
      </c>
      <c r="AT74" s="142" t="str">
        <f t="shared" si="45"/>
        <v/>
      </c>
      <c r="AU74" s="170" t="str">
        <f>IFERROR(VLOOKUP(C74,DATA!$A:$K,8,FALSE),"")</f>
        <v/>
      </c>
      <c r="AV74" s="124" t="str">
        <f>IFERROR(VLOOKUP(AU74,'5.Edit_PH_IP'!$B:$D,3,FALSE),"")</f>
        <v/>
      </c>
      <c r="AW74" s="124" t="str">
        <f>IFERROR(VLOOKUP(Q74,DATA_EDGE!A:C,3,FALSE),"")</f>
        <v/>
      </c>
      <c r="AX74" s="124" t="str">
        <f t="shared" si="52"/>
        <v/>
      </c>
      <c r="AY74" s="124" t="str">
        <f t="shared" si="46"/>
        <v/>
      </c>
      <c r="AZ74" s="124" t="str">
        <f t="shared" si="47"/>
        <v/>
      </c>
      <c r="BA74" s="255"/>
      <c r="BB74" s="252">
        <f t="shared" si="53"/>
        <v>0</v>
      </c>
      <c r="BC74" s="255"/>
      <c r="BD74" s="252">
        <f t="shared" si="54"/>
        <v>0</v>
      </c>
      <c r="BE74" s="20">
        <f t="shared" si="48"/>
        <v>0</v>
      </c>
      <c r="BF74" s="124">
        <f t="shared" si="49"/>
        <v>0</v>
      </c>
    </row>
    <row r="75" spans="1:58" x14ac:dyDescent="0.25">
      <c r="A75" s="94"/>
      <c r="B75" s="21">
        <v>48</v>
      </c>
      <c r="C75" s="31"/>
      <c r="D75" s="19" t="str">
        <f>IFERROR(IF(OR(P75="PDB",P75="PLS"),"*","") &amp; VLOOKUP(C75,Table5[],2,FALSE),"") &amp; IF(L75="Yes"," **MILL FINISH**",)</f>
        <v/>
      </c>
      <c r="E75" s="124" t="str">
        <f t="shared" si="32"/>
        <v/>
      </c>
      <c r="F75" s="124" t="str">
        <f t="shared" si="33"/>
        <v/>
      </c>
      <c r="G75" s="135"/>
      <c r="H75" s="135"/>
      <c r="I75" s="20" t="str">
        <f t="shared" si="34"/>
        <v/>
      </c>
      <c r="J75" s="22" t="str">
        <f t="shared" si="35"/>
        <v/>
      </c>
      <c r="K75" s="236" t="str">
        <f t="shared" si="36"/>
        <v/>
      </c>
      <c r="L75" s="140" t="s">
        <v>13326</v>
      </c>
      <c r="M75" s="96" t="str">
        <f>IF(C75="","",IF(AND(BF75&gt;0,NOT('1.Project Details'!$E$33="No")),VLOOKUP('1.Project Details'!$E$33,Threshold_Code,2,FALSE),IF(L75="No",SAP_Colour_Code,"NON")))</f>
        <v/>
      </c>
      <c r="N75" s="141">
        <v>6060</v>
      </c>
      <c r="O75" s="140" t="s">
        <v>19270</v>
      </c>
      <c r="P75" s="96" t="str">
        <f>IFERROR(IF(LEFT(AX75,1)="7","PDB",VLOOKUP(C75,Table5[],13,FALSE)),"")</f>
        <v/>
      </c>
      <c r="Q75" s="239"/>
      <c r="R75" s="96" t="str">
        <f>IFERROR(IF(LEFT(AX75,1)="7",VLOOKUP(LEFT(Q75,5),DATA_EDGE!A:C,3,FALSE),VLOOKUP(Q75,DATA_EDGE!A:C,3,FALSE)),"")</f>
        <v/>
      </c>
      <c r="S75" s="104" t="str">
        <f>IFERROR(IF(LEFT(VLOOKUP(C75,Table5[],7,FALSE),3)="AE3",VLOOKUP(C75,Table_TB_Cost[],3,FALSE),""),"")</f>
        <v/>
      </c>
      <c r="T75" s="207" t="s">
        <v>13326</v>
      </c>
      <c r="U75" s="206" t="str">
        <f>IF(OR('1.Project Details'!$B$26="Capral Mill (AP)",T75="Yes"),IF(AD75="","",IF(AD75&lt;0,"Minfin",IF(AD75&lt;80,"Non-bulk","Bulk"))),"")</f>
        <v/>
      </c>
      <c r="V75" s="63" t="str">
        <f>IFERROR(VLOOKUP(C75,Table5[],11,FALSE),"")</f>
        <v/>
      </c>
      <c r="W75" s="104" t="str">
        <f>IFERROR(IF(X75="Yes",VLOOKUP(C75,Table5[#All],12,FALSE) &amp; IF(OR(Y75&gt;5,Z75&gt;25)," Weight",""),""),"")</f>
        <v/>
      </c>
      <c r="X75" s="104" t="s">
        <v>21026</v>
      </c>
      <c r="Y75" s="19" t="str">
        <f>IFERROR(VLOOKUP(C75,Table5[],4,FALSE),"")</f>
        <v/>
      </c>
      <c r="Z75" s="19" t="str">
        <f t="shared" si="37"/>
        <v/>
      </c>
      <c r="AA75" s="19" t="str">
        <f t="shared" si="38"/>
        <v/>
      </c>
      <c r="AB75" s="19" t="str">
        <f>IFERROR(VLOOKUP(C75,Table5[],5,FALSE),"")</f>
        <v/>
      </c>
      <c r="AC75" s="19" t="str">
        <f t="shared" si="39"/>
        <v/>
      </c>
      <c r="AD75" s="19" t="str">
        <f t="shared" si="40"/>
        <v/>
      </c>
      <c r="AE75" s="19" t="str">
        <f>IFERROR(VLOOKUP(C75,Table5[],6,FALSE),"")</f>
        <v/>
      </c>
      <c r="AF75" s="19" t="str">
        <f t="shared" si="41"/>
        <v/>
      </c>
      <c r="AG75" s="19" t="str">
        <f t="shared" si="42"/>
        <v/>
      </c>
      <c r="AH75" s="142" t="str" cm="1">
        <f t="array" ref="AH75">IFERROR(IF(AV75=3,IF(Y75&lt;0.5,1*Z75*2.5,0),IF(P75="PLS",VLOOKUP(C75,Table_TB_Cost[],11,FALSE)/VLOOKUP(C75,Table_TB_Cost[],3,FALSE)*'2.Quote'!H75,IF(P75="PDB",_xlfn.IFS(tb_calc_type="Margin",(((Z75*'Pricing Matrix'!$F$4)+(H75*'Pricing Matrix'!$F$5))/(1-tb_calc_value)),tb_calc_type="List less Discount",(((Z75*(VLOOKUP(LEFT(VLOOKUP(C75,Table5[],10,FALSE),2),TB_MPG,2,FALSE)))+(H75*'Pricing Matrix'!$F$5*3))*(1-tb_calc_value))),(Z75*'3.Edit Pricing'!$B$33)))),"")</f>
        <v/>
      </c>
      <c r="AI75" s="142">
        <f>IF(AV75=1,Z75*'3.Edit Pricing'!$G$33,IF(AV75=2,Z75*'3.Edit Pricing'!$H$33,IF(AV75=3,Z75*'3.Edit Pricing'!$I$33,0)))</f>
        <v>0</v>
      </c>
      <c r="AJ75" s="142" t="str">
        <f t="shared" si="43"/>
        <v/>
      </c>
      <c r="AK75" s="92" t="str">
        <f t="shared" si="50"/>
        <v/>
      </c>
      <c r="AL75" s="92" t="str">
        <f t="shared" si="51"/>
        <v/>
      </c>
      <c r="AM75" s="92" t="str" cm="1">
        <f t="array" ref="AM75">IFERROR(_xlfn.IFS(P75="PLS",AL75-(VLOOKUP(C75,Table_TB_Cost[],10,FALSE)/VLOOKUP(C75,Table_TB_Cost[],3,FALSE)*G75*H75),P75="PDB",AL75-((Z75*'Pricing Matrix'!$F$4)+(H75*'Pricing Matrix'!$F$5))*G75),"")</f>
        <v/>
      </c>
      <c r="AN75" s="92" t="str">
        <f>IFERROR(IF(OR(P75="PLS",P75="PDB"),0,IF(AV75=3,(AI75*G75)-(AA75*'Pricing Matrix'!$B$5),(AI75*G75)+(AA75*('3.Edit Pricing'!$B$33-'Pricing Matrix'!$B$5)))),"")</f>
        <v/>
      </c>
      <c r="AO75" s="142" t="str">
        <f>IF(Y75="","",IF(AND(NOT('1.Project Details'!$E$33="No"), BF75&gt;0),'3.Edit Pricing'!$B$57,IF('1.Project Details'!$B$24="Mill Finish",0,IF('2.Quote'!$L75="Yes",0,IF(U75="Bulk",FinBulk_Cost_Price,IF(OR(U75="Non-bulk",U75="Minfin"),FinNonBulk_Cost_Price,Fin_Cost_Price))))))</f>
        <v/>
      </c>
      <c r="AP75" s="142" t="str" cm="1">
        <f t="array" ref="AP75">IF(Y75="","",_xlfn.IFS(AND(BF75&gt;0,NOT('1.Project Details'!$E$33="No")),'3.Edit Pricing'!$B$58,'1.Project Details'!$B$24="Mill Finish",0,'1.Project Details'!$B$24="",0,'2.Quote'!$L75="Yes",0,U75="Bulk",FinBulk_Sell_Price,U75="Non-bulk",FinNonBulk_Sell_Price,U75="Minfin",FinNonBulk_Sell_Price,Y75&lt;&gt;"",Fin_Sell_Price))</f>
        <v/>
      </c>
      <c r="AQ75" s="142" t="str">
        <f>IFERROR(IF(Y75="","",IF(T75="Yes","Anodised Perimeter (AP)",'1.Project Details'!$B$33)),"")</f>
        <v/>
      </c>
      <c r="AR75" s="142" t="str">
        <f>IFERROR(IF($AQ75="Anodised Perimeter (AP)",IF(U75="Minfin",40,'2.Quote'!AD75)*AO75,AG75*AO75),"")</f>
        <v/>
      </c>
      <c r="AS75" s="142" t="str">
        <f t="shared" si="44"/>
        <v/>
      </c>
      <c r="AT75" s="142" t="str">
        <f t="shared" si="45"/>
        <v/>
      </c>
      <c r="AU75" s="170" t="str">
        <f>IFERROR(VLOOKUP(C75,DATA!$A:$K,8,FALSE),"")</f>
        <v/>
      </c>
      <c r="AV75" s="124" t="str">
        <f>IFERROR(VLOOKUP(AU75,'5.Edit_PH_IP'!$B:$D,3,FALSE),"")</f>
        <v/>
      </c>
      <c r="AW75" s="124" t="str">
        <f>IFERROR(VLOOKUP(Q75,DATA_EDGE!A:C,3,FALSE),"")</f>
        <v/>
      </c>
      <c r="AX75" s="124" t="str">
        <f t="shared" si="52"/>
        <v/>
      </c>
      <c r="AY75" s="124" t="str">
        <f t="shared" si="46"/>
        <v/>
      </c>
      <c r="AZ75" s="124" t="str">
        <f t="shared" si="47"/>
        <v/>
      </c>
      <c r="BA75" s="255"/>
      <c r="BB75" s="252">
        <f t="shared" si="53"/>
        <v>0</v>
      </c>
      <c r="BC75" s="255"/>
      <c r="BD75" s="252">
        <f t="shared" si="54"/>
        <v>0</v>
      </c>
      <c r="BE75" s="20">
        <f t="shared" si="48"/>
        <v>0</v>
      </c>
      <c r="BF75" s="124">
        <f t="shared" si="49"/>
        <v>0</v>
      </c>
    </row>
    <row r="76" spans="1:58" x14ac:dyDescent="0.25">
      <c r="A76" s="94"/>
      <c r="B76" s="18">
        <v>49</v>
      </c>
      <c r="C76" s="31"/>
      <c r="D76" s="19" t="str">
        <f>IFERROR(IF(OR(P76="PDB",P76="PLS"),"*","") &amp; VLOOKUP(C76,Table5[],2,FALSE),"") &amp; IF(L76="Yes"," **MILL FINISH**",)</f>
        <v/>
      </c>
      <c r="E76" s="124" t="str">
        <f t="shared" si="32"/>
        <v/>
      </c>
      <c r="F76" s="124" t="str">
        <f t="shared" si="33"/>
        <v/>
      </c>
      <c r="G76" s="135"/>
      <c r="H76" s="135"/>
      <c r="I76" s="20" t="str">
        <f t="shared" si="34"/>
        <v/>
      </c>
      <c r="J76" s="22" t="str">
        <f t="shared" si="35"/>
        <v/>
      </c>
      <c r="K76" s="236" t="str">
        <f t="shared" si="36"/>
        <v/>
      </c>
      <c r="L76" s="140" t="s">
        <v>13326</v>
      </c>
      <c r="M76" s="96" t="str">
        <f>IF(C76="","",IF(AND(BF76&gt;0,NOT('1.Project Details'!$E$33="No")),VLOOKUP('1.Project Details'!$E$33,Threshold_Code,2,FALSE),IF(L76="No",SAP_Colour_Code,"NON")))</f>
        <v/>
      </c>
      <c r="N76" s="141">
        <v>6060</v>
      </c>
      <c r="O76" s="140" t="s">
        <v>19270</v>
      </c>
      <c r="P76" s="96" t="str">
        <f>IFERROR(IF(LEFT(AX76,1)="7","PDB",VLOOKUP(C76,Table5[],13,FALSE)),"")</f>
        <v/>
      </c>
      <c r="Q76" s="239"/>
      <c r="R76" s="96" t="str">
        <f>IFERROR(IF(LEFT(AX76,1)="7",VLOOKUP(LEFT(Q76,5),DATA_EDGE!A:C,3,FALSE),VLOOKUP(Q76,DATA_EDGE!A:C,3,FALSE)),"")</f>
        <v/>
      </c>
      <c r="S76" s="104" t="str">
        <f>IFERROR(IF(LEFT(VLOOKUP(C76,Table5[],7,FALSE),3)="AE3",VLOOKUP(C76,Table_TB_Cost[],3,FALSE),""),"")</f>
        <v/>
      </c>
      <c r="T76" s="207" t="s">
        <v>13326</v>
      </c>
      <c r="U76" s="206" t="str">
        <f>IF(OR('1.Project Details'!$B$26="Capral Mill (AP)",T76="Yes"),IF(AD76="","",IF(AD76&lt;0,"Minfin",IF(AD76&lt;80,"Non-bulk","Bulk"))),"")</f>
        <v/>
      </c>
      <c r="V76" s="63" t="str">
        <f>IFERROR(VLOOKUP(C76,Table5[],11,FALSE),"")</f>
        <v/>
      </c>
      <c r="W76" s="104" t="str">
        <f>IFERROR(IF(X76="Yes",VLOOKUP(C76,Table5[#All],12,FALSE) &amp; IF(OR(Y76&gt;5,Z76&gt;25)," Weight",""),""),"")</f>
        <v/>
      </c>
      <c r="X76" s="104" t="s">
        <v>21026</v>
      </c>
      <c r="Y76" s="19" t="str">
        <f>IFERROR(VLOOKUP(C76,Table5[],4,FALSE),"")</f>
        <v/>
      </c>
      <c r="Z76" s="19" t="str">
        <f t="shared" si="37"/>
        <v/>
      </c>
      <c r="AA76" s="19" t="str">
        <f t="shared" si="38"/>
        <v/>
      </c>
      <c r="AB76" s="19" t="str">
        <f>IFERROR(VLOOKUP(C76,Table5[],5,FALSE),"")</f>
        <v/>
      </c>
      <c r="AC76" s="19" t="str">
        <f t="shared" si="39"/>
        <v/>
      </c>
      <c r="AD76" s="19" t="str">
        <f t="shared" si="40"/>
        <v/>
      </c>
      <c r="AE76" s="19" t="str">
        <f>IFERROR(VLOOKUP(C76,Table5[],6,FALSE),"")</f>
        <v/>
      </c>
      <c r="AF76" s="19" t="str">
        <f t="shared" si="41"/>
        <v/>
      </c>
      <c r="AG76" s="19" t="str">
        <f t="shared" si="42"/>
        <v/>
      </c>
      <c r="AH76" s="142" t="str" cm="1">
        <f t="array" ref="AH76">IFERROR(IF(AV76=3,IF(Y76&lt;0.5,1*Z76*2.5,0),IF(P76="PLS",VLOOKUP(C76,Table_TB_Cost[],11,FALSE)/VLOOKUP(C76,Table_TB_Cost[],3,FALSE)*'2.Quote'!H76,IF(P76="PDB",_xlfn.IFS(tb_calc_type="Margin",(((Z76*'Pricing Matrix'!$F$4)+(H76*'Pricing Matrix'!$F$5))/(1-tb_calc_value)),tb_calc_type="List less Discount",(((Z76*(VLOOKUP(LEFT(VLOOKUP(C76,Table5[],10,FALSE),2),TB_MPG,2,FALSE)))+(H76*'Pricing Matrix'!$F$5*3))*(1-tb_calc_value))),(Z76*'3.Edit Pricing'!$B$33)))),"")</f>
        <v/>
      </c>
      <c r="AI76" s="142">
        <f>IF(AV76=1,Z76*'3.Edit Pricing'!$G$33,IF(AV76=2,Z76*'3.Edit Pricing'!$H$33,IF(AV76=3,Z76*'3.Edit Pricing'!$I$33,0)))</f>
        <v>0</v>
      </c>
      <c r="AJ76" s="142" t="str">
        <f t="shared" si="43"/>
        <v/>
      </c>
      <c r="AK76" s="92" t="str">
        <f t="shared" si="50"/>
        <v/>
      </c>
      <c r="AL76" s="92" t="str">
        <f t="shared" si="51"/>
        <v/>
      </c>
      <c r="AM76" s="92" t="str" cm="1">
        <f t="array" ref="AM76">IFERROR(_xlfn.IFS(P76="PLS",AL76-(VLOOKUP(C76,Table_TB_Cost[],10,FALSE)/VLOOKUP(C76,Table_TB_Cost[],3,FALSE)*G76*H76),P76="PDB",AL76-((Z76*'Pricing Matrix'!$F$4)+(H76*'Pricing Matrix'!$F$5))*G76),"")</f>
        <v/>
      </c>
      <c r="AN76" s="92" t="str">
        <f>IFERROR(IF(OR(P76="PLS",P76="PDB"),0,IF(AV76=3,(AI76*G76)-(AA76*'Pricing Matrix'!$B$5),(AI76*G76)+(AA76*('3.Edit Pricing'!$B$33-'Pricing Matrix'!$B$5)))),"")</f>
        <v/>
      </c>
      <c r="AO76" s="142" t="str">
        <f>IF(Y76="","",IF(AND(NOT('1.Project Details'!$E$33="No"), BF76&gt;0),'3.Edit Pricing'!$B$57,IF('1.Project Details'!$B$24="Mill Finish",0,IF('2.Quote'!$L76="Yes",0,IF(U76="Bulk",FinBulk_Cost_Price,IF(OR(U76="Non-bulk",U76="Minfin"),FinNonBulk_Cost_Price,Fin_Cost_Price))))))</f>
        <v/>
      </c>
      <c r="AP76" s="142" t="str" cm="1">
        <f t="array" ref="AP76">IF(Y76="","",_xlfn.IFS(AND(BF76&gt;0,NOT('1.Project Details'!$E$33="No")),'3.Edit Pricing'!$B$58,'1.Project Details'!$B$24="Mill Finish",0,'1.Project Details'!$B$24="",0,'2.Quote'!$L76="Yes",0,U76="Bulk",FinBulk_Sell_Price,U76="Non-bulk",FinNonBulk_Sell_Price,U76="Minfin",FinNonBulk_Sell_Price,Y76&lt;&gt;"",Fin_Sell_Price))</f>
        <v/>
      </c>
      <c r="AQ76" s="142" t="str">
        <f>IFERROR(IF(Y76="","",IF(T76="Yes","Anodised Perimeter (AP)",'1.Project Details'!$B$33)),"")</f>
        <v/>
      </c>
      <c r="AR76" s="142" t="str">
        <f>IFERROR(IF($AQ76="Anodised Perimeter (AP)",IF(U76="Minfin",40,'2.Quote'!AD76)*AO76,AG76*AO76),"")</f>
        <v/>
      </c>
      <c r="AS76" s="142" t="str">
        <f t="shared" si="44"/>
        <v/>
      </c>
      <c r="AT76" s="142" t="str">
        <f t="shared" si="45"/>
        <v/>
      </c>
      <c r="AU76" s="170" t="str">
        <f>IFERROR(VLOOKUP(C76,DATA!$A:$K,8,FALSE),"")</f>
        <v/>
      </c>
      <c r="AV76" s="124" t="str">
        <f>IFERROR(VLOOKUP(AU76,'5.Edit_PH_IP'!$B:$D,3,FALSE),"")</f>
        <v/>
      </c>
      <c r="AW76" s="124" t="str">
        <f>IFERROR(VLOOKUP(Q76,DATA_EDGE!A:C,3,FALSE),"")</f>
        <v/>
      </c>
      <c r="AX76" s="124" t="str">
        <f t="shared" si="52"/>
        <v/>
      </c>
      <c r="AY76" s="124" t="str">
        <f t="shared" si="46"/>
        <v/>
      </c>
      <c r="AZ76" s="124" t="str">
        <f t="shared" si="47"/>
        <v/>
      </c>
      <c r="BA76" s="255"/>
      <c r="BB76" s="252">
        <f t="shared" si="53"/>
        <v>0</v>
      </c>
      <c r="BC76" s="255"/>
      <c r="BD76" s="252">
        <f t="shared" si="54"/>
        <v>0</v>
      </c>
      <c r="BE76" s="20">
        <f t="shared" si="48"/>
        <v>0</v>
      </c>
      <c r="BF76" s="124">
        <f t="shared" si="49"/>
        <v>0</v>
      </c>
    </row>
    <row r="77" spans="1:58" x14ac:dyDescent="0.25">
      <c r="A77" s="94"/>
      <c r="B77" s="21">
        <v>50</v>
      </c>
      <c r="C77" s="31"/>
      <c r="D77" s="19" t="str">
        <f>IFERROR(IF(OR(P77="PDB",P77="PLS"),"*","") &amp; VLOOKUP(C77,Table5[],2,FALSE),"") &amp; IF(L77="Yes"," **MILL FINISH**",)</f>
        <v/>
      </c>
      <c r="E77" s="124" t="str">
        <f t="shared" si="32"/>
        <v/>
      </c>
      <c r="F77" s="124" t="str">
        <f t="shared" si="33"/>
        <v/>
      </c>
      <c r="G77" s="135"/>
      <c r="H77" s="135"/>
      <c r="I77" s="20" t="str">
        <f t="shared" si="34"/>
        <v/>
      </c>
      <c r="J77" s="22" t="str">
        <f t="shared" si="35"/>
        <v/>
      </c>
      <c r="K77" s="236" t="str">
        <f t="shared" si="36"/>
        <v/>
      </c>
      <c r="L77" s="140" t="s">
        <v>13326</v>
      </c>
      <c r="M77" s="96" t="str">
        <f>IF(C77="","",IF(AND(BF77&gt;0,NOT('1.Project Details'!$E$33="No")),VLOOKUP('1.Project Details'!$E$33,Threshold_Code,2,FALSE),IF(L77="No",SAP_Colour_Code,"NON")))</f>
        <v/>
      </c>
      <c r="N77" s="141">
        <v>6060</v>
      </c>
      <c r="O77" s="140" t="s">
        <v>19270</v>
      </c>
      <c r="P77" s="96" t="str">
        <f>IFERROR(IF(LEFT(AX77,1)="7","PDB",VLOOKUP(C77,Table5[],13,FALSE)),"")</f>
        <v/>
      </c>
      <c r="Q77" s="239"/>
      <c r="R77" s="96" t="str">
        <f>IFERROR(IF(LEFT(AX77,1)="7",VLOOKUP(LEFT(Q77,5),DATA_EDGE!A:C,3,FALSE),VLOOKUP(Q77,DATA_EDGE!A:C,3,FALSE)),"")</f>
        <v/>
      </c>
      <c r="S77" s="104" t="str">
        <f>IFERROR(IF(LEFT(VLOOKUP(C77,Table5[],7,FALSE),3)="AE3",VLOOKUP(C77,Table_TB_Cost[],3,FALSE),""),"")</f>
        <v/>
      </c>
      <c r="T77" s="207" t="s">
        <v>13326</v>
      </c>
      <c r="U77" s="206" t="str">
        <f>IF(OR('1.Project Details'!$B$26="Capral Mill (AP)",T77="Yes"),IF(AD77="","",IF(AD77&lt;0,"Minfin",IF(AD77&lt;80,"Non-bulk","Bulk"))),"")</f>
        <v/>
      </c>
      <c r="V77" s="63" t="str">
        <f>IFERROR(VLOOKUP(C77,Table5[],11,FALSE),"")</f>
        <v/>
      </c>
      <c r="W77" s="104" t="str">
        <f>IFERROR(IF(X77="Yes",VLOOKUP(C77,Table5[#All],12,FALSE) &amp; IF(OR(Y77&gt;5,Z77&gt;25)," Weight",""),""),"")</f>
        <v/>
      </c>
      <c r="X77" s="104" t="s">
        <v>21026</v>
      </c>
      <c r="Y77" s="19" t="str">
        <f>IFERROR(VLOOKUP(C77,Table5[],4,FALSE),"")</f>
        <v/>
      </c>
      <c r="Z77" s="19" t="str">
        <f t="shared" si="37"/>
        <v/>
      </c>
      <c r="AA77" s="19" t="str">
        <f t="shared" si="38"/>
        <v/>
      </c>
      <c r="AB77" s="19" t="str">
        <f>IFERROR(VLOOKUP(C77,Table5[],5,FALSE),"")</f>
        <v/>
      </c>
      <c r="AC77" s="19" t="str">
        <f t="shared" si="39"/>
        <v/>
      </c>
      <c r="AD77" s="19" t="str">
        <f t="shared" si="40"/>
        <v/>
      </c>
      <c r="AE77" s="19" t="str">
        <f>IFERROR(VLOOKUP(C77,Table5[],6,FALSE),"")</f>
        <v/>
      </c>
      <c r="AF77" s="19" t="str">
        <f t="shared" si="41"/>
        <v/>
      </c>
      <c r="AG77" s="19" t="str">
        <f t="shared" si="42"/>
        <v/>
      </c>
      <c r="AH77" s="142" t="str" cm="1">
        <f t="array" ref="AH77">IFERROR(IF(AV77=3,IF(Y77&lt;0.5,1*Z77*2.5,0),IF(P77="PLS",VLOOKUP(C77,Table_TB_Cost[],11,FALSE)/VLOOKUP(C77,Table_TB_Cost[],3,FALSE)*'2.Quote'!H77,IF(P77="PDB",_xlfn.IFS(tb_calc_type="Margin",(((Z77*'Pricing Matrix'!$F$4)+(H77*'Pricing Matrix'!$F$5))/(1-tb_calc_value)),tb_calc_type="List less Discount",(((Z77*(VLOOKUP(LEFT(VLOOKUP(C77,Table5[],10,FALSE),2),TB_MPG,2,FALSE)))+(H77*'Pricing Matrix'!$F$5*3))*(1-tb_calc_value))),(Z77*'3.Edit Pricing'!$B$33)))),"")</f>
        <v/>
      </c>
      <c r="AI77" s="142">
        <f>IF(AV77=1,Z77*'3.Edit Pricing'!$G$33,IF(AV77=2,Z77*'3.Edit Pricing'!$H$33,IF(AV77=3,Z77*'3.Edit Pricing'!$I$33,0)))</f>
        <v>0</v>
      </c>
      <c r="AJ77" s="142" t="str">
        <f t="shared" si="43"/>
        <v/>
      </c>
      <c r="AK77" s="92" t="str">
        <f t="shared" si="50"/>
        <v/>
      </c>
      <c r="AL77" s="92" t="str">
        <f t="shared" si="51"/>
        <v/>
      </c>
      <c r="AM77" s="92" t="str" cm="1">
        <f t="array" ref="AM77">IFERROR(_xlfn.IFS(P77="PLS",AL77-(VLOOKUP(C77,Table_TB_Cost[],10,FALSE)/VLOOKUP(C77,Table_TB_Cost[],3,FALSE)*G77*H77),P77="PDB",AL77-((Z77*'Pricing Matrix'!$F$4)+(H77*'Pricing Matrix'!$F$5))*G77),"")</f>
        <v/>
      </c>
      <c r="AN77" s="92" t="str">
        <f>IFERROR(IF(OR(P77="PLS",P77="PDB"),0,IF(AV77=3,(AI77*G77)-(AA77*'Pricing Matrix'!$B$5),(AI77*G77)+(AA77*('3.Edit Pricing'!$B$33-'Pricing Matrix'!$B$5)))),"")</f>
        <v/>
      </c>
      <c r="AO77" s="142" t="str">
        <f>IF(Y77="","",IF(AND(NOT('1.Project Details'!$E$33="No"), BF77&gt;0),'3.Edit Pricing'!$B$57,IF('1.Project Details'!$B$24="Mill Finish",0,IF('2.Quote'!$L77="Yes",0,IF(U77="Bulk",FinBulk_Cost_Price,IF(OR(U77="Non-bulk",U77="Minfin"),FinNonBulk_Cost_Price,Fin_Cost_Price))))))</f>
        <v/>
      </c>
      <c r="AP77" s="142" t="str" cm="1">
        <f t="array" ref="AP77">IF(Y77="","",_xlfn.IFS(AND(BF77&gt;0,NOT('1.Project Details'!$E$33="No")),'3.Edit Pricing'!$B$58,'1.Project Details'!$B$24="Mill Finish",0,'1.Project Details'!$B$24="",0,'2.Quote'!$L77="Yes",0,U77="Bulk",FinBulk_Sell_Price,U77="Non-bulk",FinNonBulk_Sell_Price,U77="Minfin",FinNonBulk_Sell_Price,Y77&lt;&gt;"",Fin_Sell_Price))</f>
        <v/>
      </c>
      <c r="AQ77" s="142" t="str">
        <f>IFERROR(IF(Y77="","",IF(T77="Yes","Anodised Perimeter (AP)",'1.Project Details'!$B$33)),"")</f>
        <v/>
      </c>
      <c r="AR77" s="142" t="str">
        <f>IFERROR(IF($AQ77="Anodised Perimeter (AP)",IF(U77="Minfin",40,'2.Quote'!AD77)*AO77,AG77*AO77),"")</f>
        <v/>
      </c>
      <c r="AS77" s="142" t="str">
        <f t="shared" si="44"/>
        <v/>
      </c>
      <c r="AT77" s="142" t="str">
        <f t="shared" si="45"/>
        <v/>
      </c>
      <c r="AU77" s="170" t="str">
        <f>IFERROR(VLOOKUP(C77,DATA!$A:$K,8,FALSE),"")</f>
        <v/>
      </c>
      <c r="AV77" s="124" t="str">
        <f>IFERROR(VLOOKUP(AU77,'5.Edit_PH_IP'!$B:$D,3,FALSE),"")</f>
        <v/>
      </c>
      <c r="AW77" s="124" t="str">
        <f>IFERROR(VLOOKUP(Q77,DATA_EDGE!A:C,3,FALSE),"")</f>
        <v/>
      </c>
      <c r="AX77" s="124" t="str">
        <f t="shared" si="52"/>
        <v/>
      </c>
      <c r="AY77" s="124" t="str">
        <f t="shared" si="46"/>
        <v/>
      </c>
      <c r="AZ77" s="124" t="str">
        <f t="shared" si="47"/>
        <v/>
      </c>
      <c r="BA77" s="255"/>
      <c r="BB77" s="252">
        <f t="shared" si="53"/>
        <v>0</v>
      </c>
      <c r="BC77" s="255"/>
      <c r="BD77" s="252">
        <f t="shared" si="54"/>
        <v>0</v>
      </c>
      <c r="BE77" s="20">
        <f t="shared" si="48"/>
        <v>0</v>
      </c>
      <c r="BF77" s="124">
        <f t="shared" si="49"/>
        <v>0</v>
      </c>
    </row>
    <row r="78" spans="1:58" x14ac:dyDescent="0.25">
      <c r="A78" s="94"/>
      <c r="B78" s="18">
        <v>51</v>
      </c>
      <c r="C78" s="31"/>
      <c r="D78" s="19" t="str">
        <f>IFERROR(IF(OR(P78="PDB",P78="PLS"),"*","") &amp; VLOOKUP(C78,Table5[],2,FALSE),"") &amp; IF(L78="Yes"," **MILL FINISH**",)</f>
        <v/>
      </c>
      <c r="E78" s="124" t="str">
        <f t="shared" si="32"/>
        <v/>
      </c>
      <c r="F78" s="124" t="str">
        <f t="shared" si="33"/>
        <v/>
      </c>
      <c r="G78" s="135"/>
      <c r="H78" s="135"/>
      <c r="I78" s="20" t="str">
        <f t="shared" si="34"/>
        <v/>
      </c>
      <c r="J78" s="22" t="str">
        <f t="shared" si="35"/>
        <v/>
      </c>
      <c r="K78" s="236" t="str">
        <f t="shared" si="36"/>
        <v/>
      </c>
      <c r="L78" s="140" t="s">
        <v>13326</v>
      </c>
      <c r="M78" s="96" t="str">
        <f>IF(C78="","",IF(AND(BF78&gt;0,NOT('1.Project Details'!$E$33="No")),VLOOKUP('1.Project Details'!$E$33,Threshold_Code,2,FALSE),IF(L78="No",SAP_Colour_Code,"NON")))</f>
        <v/>
      </c>
      <c r="N78" s="141">
        <v>6060</v>
      </c>
      <c r="O78" s="140" t="s">
        <v>19270</v>
      </c>
      <c r="P78" s="96" t="str">
        <f>IFERROR(IF(LEFT(AX78,1)="7","PDB",VLOOKUP(C78,Table5[],13,FALSE)),"")</f>
        <v/>
      </c>
      <c r="Q78" s="239"/>
      <c r="R78" s="96" t="str">
        <f>IFERROR(IF(LEFT(AX78,1)="7",VLOOKUP(LEFT(Q78,5),DATA_EDGE!A:C,3,FALSE),VLOOKUP(Q78,DATA_EDGE!A:C,3,FALSE)),"")</f>
        <v/>
      </c>
      <c r="S78" s="104" t="str">
        <f>IFERROR(IF(LEFT(VLOOKUP(C78,Table5[],7,FALSE),3)="AE3",VLOOKUP(C78,Table_TB_Cost[],3,FALSE),""),"")</f>
        <v/>
      </c>
      <c r="T78" s="207" t="s">
        <v>13326</v>
      </c>
      <c r="U78" s="206" t="str">
        <f>IF(OR('1.Project Details'!$B$26="Capral Mill (AP)",T78="Yes"),IF(AD78="","",IF(AD78&lt;0,"Minfin",IF(AD78&lt;80,"Non-bulk","Bulk"))),"")</f>
        <v/>
      </c>
      <c r="V78" s="63" t="str">
        <f>IFERROR(VLOOKUP(C78,Table5[],11,FALSE),"")</f>
        <v/>
      </c>
      <c r="W78" s="104" t="str">
        <f>IFERROR(IF(X78="Yes",VLOOKUP(C78,Table5[#All],12,FALSE) &amp; IF(OR(Y78&gt;5,Z78&gt;25)," Weight",""),""),"")</f>
        <v/>
      </c>
      <c r="X78" s="104" t="s">
        <v>21026</v>
      </c>
      <c r="Y78" s="19" t="str">
        <f>IFERROR(VLOOKUP(C78,Table5[],4,FALSE),"")</f>
        <v/>
      </c>
      <c r="Z78" s="19" t="str">
        <f t="shared" si="37"/>
        <v/>
      </c>
      <c r="AA78" s="19" t="str">
        <f t="shared" si="38"/>
        <v/>
      </c>
      <c r="AB78" s="19" t="str">
        <f>IFERROR(VLOOKUP(C78,Table5[],5,FALSE),"")</f>
        <v/>
      </c>
      <c r="AC78" s="19" t="str">
        <f t="shared" si="39"/>
        <v/>
      </c>
      <c r="AD78" s="19" t="str">
        <f t="shared" si="40"/>
        <v/>
      </c>
      <c r="AE78" s="19" t="str">
        <f>IFERROR(VLOOKUP(C78,Table5[],6,FALSE),"")</f>
        <v/>
      </c>
      <c r="AF78" s="19" t="str">
        <f t="shared" si="41"/>
        <v/>
      </c>
      <c r="AG78" s="19" t="str">
        <f t="shared" si="42"/>
        <v/>
      </c>
      <c r="AH78" s="142" t="str" cm="1">
        <f t="array" ref="AH78">IFERROR(IF(AV78=3,IF(Y78&lt;0.5,1*Z78*2.5,0),IF(P78="PLS",VLOOKUP(C78,Table_TB_Cost[],11,FALSE)/VLOOKUP(C78,Table_TB_Cost[],3,FALSE)*'2.Quote'!H78,IF(P78="PDB",_xlfn.IFS(tb_calc_type="Margin",(((Z78*'Pricing Matrix'!$F$4)+(H78*'Pricing Matrix'!$F$5))/(1-tb_calc_value)),tb_calc_type="List less Discount",(((Z78*(VLOOKUP(LEFT(VLOOKUP(C78,Table5[],10,FALSE),2),TB_MPG,2,FALSE)))+(H78*'Pricing Matrix'!$F$5*3))*(1-tb_calc_value))),(Z78*'3.Edit Pricing'!$B$33)))),"")</f>
        <v/>
      </c>
      <c r="AI78" s="142">
        <f>IF(AV78=1,Z78*'3.Edit Pricing'!$G$33,IF(AV78=2,Z78*'3.Edit Pricing'!$H$33,IF(AV78=3,Z78*'3.Edit Pricing'!$I$33,0)))</f>
        <v>0</v>
      </c>
      <c r="AJ78" s="142" t="str">
        <f t="shared" si="43"/>
        <v/>
      </c>
      <c r="AK78" s="92" t="str">
        <f t="shared" si="50"/>
        <v/>
      </c>
      <c r="AL78" s="92" t="str">
        <f t="shared" si="51"/>
        <v/>
      </c>
      <c r="AM78" s="92" t="str" cm="1">
        <f t="array" ref="AM78">IFERROR(_xlfn.IFS(P78="PLS",AL78-(VLOOKUP(C78,Table_TB_Cost[],10,FALSE)/VLOOKUP(C78,Table_TB_Cost[],3,FALSE)*G78*H78),P78="PDB",AL78-((Z78*'Pricing Matrix'!$F$4)+(H78*'Pricing Matrix'!$F$5))*G78),"")</f>
        <v/>
      </c>
      <c r="AN78" s="92" t="str">
        <f>IFERROR(IF(OR(P78="PLS",P78="PDB"),0,IF(AV78=3,(AI78*G78)-(AA78*'Pricing Matrix'!$B$5),(AI78*G78)+(AA78*('3.Edit Pricing'!$B$33-'Pricing Matrix'!$B$5)))),"")</f>
        <v/>
      </c>
      <c r="AO78" s="142" t="str">
        <f>IF(Y78="","",IF(AND(NOT('1.Project Details'!$E$33="No"), BF78&gt;0),'3.Edit Pricing'!$B$57,IF('1.Project Details'!$B$24="Mill Finish",0,IF('2.Quote'!$L78="Yes",0,IF(U78="Bulk",FinBulk_Cost_Price,IF(OR(U78="Non-bulk",U78="Minfin"),FinNonBulk_Cost_Price,Fin_Cost_Price))))))</f>
        <v/>
      </c>
      <c r="AP78" s="142" t="str" cm="1">
        <f t="array" ref="AP78">IF(Y78="","",_xlfn.IFS(AND(BF78&gt;0,NOT('1.Project Details'!$E$33="No")),'3.Edit Pricing'!$B$58,'1.Project Details'!$B$24="Mill Finish",0,'1.Project Details'!$B$24="",0,'2.Quote'!$L78="Yes",0,U78="Bulk",FinBulk_Sell_Price,U78="Non-bulk",FinNonBulk_Sell_Price,U78="Minfin",FinNonBulk_Sell_Price,Y78&lt;&gt;"",Fin_Sell_Price))</f>
        <v/>
      </c>
      <c r="AQ78" s="142" t="str">
        <f>IFERROR(IF(Y78="","",IF(T78="Yes","Anodised Perimeter (AP)",'1.Project Details'!$B$33)),"")</f>
        <v/>
      </c>
      <c r="AR78" s="142" t="str">
        <f>IFERROR(IF($AQ78="Anodised Perimeter (AP)",IF(U78="Minfin",40,'2.Quote'!AD78)*AO78,AG78*AO78),"")</f>
        <v/>
      </c>
      <c r="AS78" s="142" t="str">
        <f t="shared" si="44"/>
        <v/>
      </c>
      <c r="AT78" s="142" t="str">
        <f t="shared" si="45"/>
        <v/>
      </c>
      <c r="AU78" s="170" t="str">
        <f>IFERROR(VLOOKUP(C78,DATA!$A:$K,8,FALSE),"")</f>
        <v/>
      </c>
      <c r="AV78" s="124" t="str">
        <f>IFERROR(VLOOKUP(AU78,'5.Edit_PH_IP'!$B:$D,3,FALSE),"")</f>
        <v/>
      </c>
      <c r="AW78" s="124" t="str">
        <f>IFERROR(VLOOKUP(Q78,DATA_EDGE!A:C,3,FALSE),"")</f>
        <v/>
      </c>
      <c r="AX78" s="124" t="str">
        <f t="shared" si="52"/>
        <v/>
      </c>
      <c r="AY78" s="124" t="str">
        <f t="shared" si="46"/>
        <v/>
      </c>
      <c r="AZ78" s="124" t="str">
        <f t="shared" si="47"/>
        <v/>
      </c>
      <c r="BA78" s="255"/>
      <c r="BB78" s="252">
        <f t="shared" si="53"/>
        <v>0</v>
      </c>
      <c r="BC78" s="255"/>
      <c r="BD78" s="252">
        <f t="shared" si="54"/>
        <v>0</v>
      </c>
      <c r="BE78" s="20">
        <f t="shared" si="48"/>
        <v>0</v>
      </c>
      <c r="BF78" s="124">
        <f t="shared" si="49"/>
        <v>0</v>
      </c>
    </row>
    <row r="79" spans="1:58" x14ac:dyDescent="0.25">
      <c r="A79" s="94"/>
      <c r="B79" s="21">
        <v>52</v>
      </c>
      <c r="C79" s="31"/>
      <c r="D79" s="19" t="str">
        <f>IFERROR(IF(OR(P79="PDB",P79="PLS"),"*","") &amp; VLOOKUP(C79,Table5[],2,FALSE),"") &amp; IF(L79="Yes"," **MILL FINISH**",)</f>
        <v/>
      </c>
      <c r="E79" s="124" t="str">
        <f t="shared" si="32"/>
        <v/>
      </c>
      <c r="F79" s="124" t="str">
        <f t="shared" si="33"/>
        <v/>
      </c>
      <c r="G79" s="135"/>
      <c r="H79" s="135"/>
      <c r="I79" s="20" t="str">
        <f t="shared" si="34"/>
        <v/>
      </c>
      <c r="J79" s="22" t="str">
        <f t="shared" si="35"/>
        <v/>
      </c>
      <c r="K79" s="236" t="str">
        <f t="shared" si="36"/>
        <v/>
      </c>
      <c r="L79" s="140" t="s">
        <v>13326</v>
      </c>
      <c r="M79" s="96" t="str">
        <f>IF(C79="","",IF(AND(BF79&gt;0,NOT('1.Project Details'!$E$33="No")),VLOOKUP('1.Project Details'!$E$33,Threshold_Code,2,FALSE),IF(L79="No",SAP_Colour_Code,"NON")))</f>
        <v/>
      </c>
      <c r="N79" s="141">
        <v>6060</v>
      </c>
      <c r="O79" s="140" t="s">
        <v>19270</v>
      </c>
      <c r="P79" s="96" t="str">
        <f>IFERROR(IF(LEFT(AX79,1)="7","PDB",VLOOKUP(C79,Table5[],13,FALSE)),"")</f>
        <v/>
      </c>
      <c r="Q79" s="239"/>
      <c r="R79" s="96" t="str">
        <f>IFERROR(IF(LEFT(AX79,1)="7",VLOOKUP(LEFT(Q79,5),DATA_EDGE!A:C,3,FALSE),VLOOKUP(Q79,DATA_EDGE!A:C,3,FALSE)),"")</f>
        <v/>
      </c>
      <c r="S79" s="104" t="str">
        <f>IFERROR(IF(LEFT(VLOOKUP(C79,Table5[],7,FALSE),3)="AE3",VLOOKUP(C79,Table_TB_Cost[],3,FALSE),""),"")</f>
        <v/>
      </c>
      <c r="T79" s="207" t="s">
        <v>13326</v>
      </c>
      <c r="U79" s="206" t="str">
        <f>IF(OR('1.Project Details'!$B$26="Capral Mill (AP)",T79="Yes"),IF(AD79="","",IF(AD79&lt;0,"Minfin",IF(AD79&lt;80,"Non-bulk","Bulk"))),"")</f>
        <v/>
      </c>
      <c r="V79" s="63" t="str">
        <f>IFERROR(VLOOKUP(C79,Table5[],11,FALSE),"")</f>
        <v/>
      </c>
      <c r="W79" s="104" t="str">
        <f>IFERROR(IF(X79="Yes",VLOOKUP(C79,Table5[#All],12,FALSE) &amp; IF(OR(Y79&gt;5,Z79&gt;25)," Weight",""),""),"")</f>
        <v/>
      </c>
      <c r="X79" s="104" t="s">
        <v>21026</v>
      </c>
      <c r="Y79" s="19" t="str">
        <f>IFERROR(VLOOKUP(C79,Table5[],4,FALSE),"")</f>
        <v/>
      </c>
      <c r="Z79" s="19" t="str">
        <f t="shared" si="37"/>
        <v/>
      </c>
      <c r="AA79" s="19" t="str">
        <f t="shared" si="38"/>
        <v/>
      </c>
      <c r="AB79" s="19" t="str">
        <f>IFERROR(VLOOKUP(C79,Table5[],5,FALSE),"")</f>
        <v/>
      </c>
      <c r="AC79" s="19" t="str">
        <f t="shared" si="39"/>
        <v/>
      </c>
      <c r="AD79" s="19" t="str">
        <f t="shared" si="40"/>
        <v/>
      </c>
      <c r="AE79" s="19" t="str">
        <f>IFERROR(VLOOKUP(C79,Table5[],6,FALSE),"")</f>
        <v/>
      </c>
      <c r="AF79" s="19" t="str">
        <f t="shared" si="41"/>
        <v/>
      </c>
      <c r="AG79" s="19" t="str">
        <f t="shared" si="42"/>
        <v/>
      </c>
      <c r="AH79" s="142" t="str" cm="1">
        <f t="array" ref="AH79">IFERROR(IF(AV79=3,IF(Y79&lt;0.5,1*Z79*2.5,0),IF(P79="PLS",VLOOKUP(C79,Table_TB_Cost[],11,FALSE)/VLOOKUP(C79,Table_TB_Cost[],3,FALSE)*'2.Quote'!H79,IF(P79="PDB",_xlfn.IFS(tb_calc_type="Margin",(((Z79*'Pricing Matrix'!$F$4)+(H79*'Pricing Matrix'!$F$5))/(1-tb_calc_value)),tb_calc_type="List less Discount",(((Z79*(VLOOKUP(LEFT(VLOOKUP(C79,Table5[],10,FALSE),2),TB_MPG,2,FALSE)))+(H79*'Pricing Matrix'!$F$5*3))*(1-tb_calc_value))),(Z79*'3.Edit Pricing'!$B$33)))),"")</f>
        <v/>
      </c>
      <c r="AI79" s="142">
        <f>IF(AV79=1,Z79*'3.Edit Pricing'!$G$33,IF(AV79=2,Z79*'3.Edit Pricing'!$H$33,IF(AV79=3,Z79*'3.Edit Pricing'!$I$33,0)))</f>
        <v>0</v>
      </c>
      <c r="AJ79" s="142" t="str">
        <f t="shared" si="43"/>
        <v/>
      </c>
      <c r="AK79" s="92" t="str">
        <f t="shared" si="50"/>
        <v/>
      </c>
      <c r="AL79" s="92" t="str">
        <f t="shared" si="51"/>
        <v/>
      </c>
      <c r="AM79" s="92" t="str" cm="1">
        <f t="array" ref="AM79">IFERROR(_xlfn.IFS(P79="PLS",AL79-(VLOOKUP(C79,Table_TB_Cost[],10,FALSE)/VLOOKUP(C79,Table_TB_Cost[],3,FALSE)*G79*H79),P79="PDB",AL79-((Z79*'Pricing Matrix'!$F$4)+(H79*'Pricing Matrix'!$F$5))*G79),"")</f>
        <v/>
      </c>
      <c r="AN79" s="92" t="str">
        <f>IFERROR(IF(OR(P79="PLS",P79="PDB"),0,IF(AV79=3,(AI79*G79)-(AA79*'Pricing Matrix'!$B$5),(AI79*G79)+(AA79*('3.Edit Pricing'!$B$33-'Pricing Matrix'!$B$5)))),"")</f>
        <v/>
      </c>
      <c r="AO79" s="142" t="str">
        <f>IF(Y79="","",IF(AND(NOT('1.Project Details'!$E$33="No"), BF79&gt;0),'3.Edit Pricing'!$B$57,IF('1.Project Details'!$B$24="Mill Finish",0,IF('2.Quote'!$L79="Yes",0,IF(U79="Bulk",FinBulk_Cost_Price,IF(OR(U79="Non-bulk",U79="Minfin"),FinNonBulk_Cost_Price,Fin_Cost_Price))))))</f>
        <v/>
      </c>
      <c r="AP79" s="142" t="str" cm="1">
        <f t="array" ref="AP79">IF(Y79="","",_xlfn.IFS(AND(BF79&gt;0,NOT('1.Project Details'!$E$33="No")),'3.Edit Pricing'!$B$58,'1.Project Details'!$B$24="Mill Finish",0,'1.Project Details'!$B$24="",0,'2.Quote'!$L79="Yes",0,U79="Bulk",FinBulk_Sell_Price,U79="Non-bulk",FinNonBulk_Sell_Price,U79="Minfin",FinNonBulk_Sell_Price,Y79&lt;&gt;"",Fin_Sell_Price))</f>
        <v/>
      </c>
      <c r="AQ79" s="142" t="str">
        <f>IFERROR(IF(Y79="","",IF(T79="Yes","Anodised Perimeter (AP)",'1.Project Details'!$B$33)),"")</f>
        <v/>
      </c>
      <c r="AR79" s="142" t="str">
        <f>IFERROR(IF($AQ79="Anodised Perimeter (AP)",IF(U79="Minfin",40,'2.Quote'!AD79)*AO79,AG79*AO79),"")</f>
        <v/>
      </c>
      <c r="AS79" s="142" t="str">
        <f t="shared" si="44"/>
        <v/>
      </c>
      <c r="AT79" s="142" t="str">
        <f t="shared" si="45"/>
        <v/>
      </c>
      <c r="AU79" s="170" t="str">
        <f>IFERROR(VLOOKUP(C79,DATA!$A:$K,8,FALSE),"")</f>
        <v/>
      </c>
      <c r="AV79" s="124" t="str">
        <f>IFERROR(VLOOKUP(AU79,'5.Edit_PH_IP'!$B:$D,3,FALSE),"")</f>
        <v/>
      </c>
      <c r="AW79" s="124" t="str">
        <f>IFERROR(VLOOKUP(Q79,DATA_EDGE!A:C,3,FALSE),"")</f>
        <v/>
      </c>
      <c r="AX79" s="124" t="str">
        <f t="shared" si="52"/>
        <v/>
      </c>
      <c r="AY79" s="124" t="str">
        <f t="shared" si="46"/>
        <v/>
      </c>
      <c r="AZ79" s="124" t="str">
        <f t="shared" si="47"/>
        <v/>
      </c>
      <c r="BA79" s="255"/>
      <c r="BB79" s="252">
        <f t="shared" si="53"/>
        <v>0</v>
      </c>
      <c r="BC79" s="255"/>
      <c r="BD79" s="252">
        <f t="shared" si="54"/>
        <v>0</v>
      </c>
      <c r="BE79" s="20">
        <f t="shared" si="48"/>
        <v>0</v>
      </c>
      <c r="BF79" s="124">
        <f t="shared" si="49"/>
        <v>0</v>
      </c>
    </row>
    <row r="80" spans="1:58" x14ac:dyDescent="0.25">
      <c r="A80" s="94"/>
      <c r="B80" s="18">
        <v>53</v>
      </c>
      <c r="C80" s="31"/>
      <c r="D80" s="19" t="str">
        <f>IFERROR(IF(OR(P80="PDB",P80="PLS"),"*","") &amp; VLOOKUP(C80,Table5[],2,FALSE),"") &amp; IF(L80="Yes"," **MILL FINISH**",)</f>
        <v/>
      </c>
      <c r="E80" s="124" t="str">
        <f t="shared" si="32"/>
        <v/>
      </c>
      <c r="F80" s="124" t="str">
        <f t="shared" si="33"/>
        <v/>
      </c>
      <c r="G80" s="135"/>
      <c r="H80" s="135"/>
      <c r="I80" s="20" t="str">
        <f t="shared" si="34"/>
        <v/>
      </c>
      <c r="J80" s="22" t="str">
        <f t="shared" si="35"/>
        <v/>
      </c>
      <c r="K80" s="236" t="str">
        <f t="shared" si="36"/>
        <v/>
      </c>
      <c r="L80" s="140" t="s">
        <v>13326</v>
      </c>
      <c r="M80" s="96" t="str">
        <f>IF(C80="","",IF(AND(BF80&gt;0,NOT('1.Project Details'!$E$33="No")),VLOOKUP('1.Project Details'!$E$33,Threshold_Code,2,FALSE),IF(L80="No",SAP_Colour_Code,"NON")))</f>
        <v/>
      </c>
      <c r="N80" s="141">
        <v>6060</v>
      </c>
      <c r="O80" s="140" t="s">
        <v>19270</v>
      </c>
      <c r="P80" s="96" t="str">
        <f>IFERROR(IF(LEFT(AX80,1)="7","PDB",VLOOKUP(C80,Table5[],13,FALSE)),"")</f>
        <v/>
      </c>
      <c r="Q80" s="239"/>
      <c r="R80" s="96" t="str">
        <f>IFERROR(IF(LEFT(AX80,1)="7",VLOOKUP(LEFT(Q80,5),DATA_EDGE!A:C,3,FALSE),VLOOKUP(Q80,DATA_EDGE!A:C,3,FALSE)),"")</f>
        <v/>
      </c>
      <c r="S80" s="104" t="str">
        <f>IFERROR(IF(LEFT(VLOOKUP(C80,Table5[],7,FALSE),3)="AE3",VLOOKUP(C80,Table_TB_Cost[],3,FALSE),""),"")</f>
        <v/>
      </c>
      <c r="T80" s="207" t="s">
        <v>13326</v>
      </c>
      <c r="U80" s="206" t="str">
        <f>IF(OR('1.Project Details'!$B$26="Capral Mill (AP)",T80="Yes"),IF(AD80="","",IF(AD80&lt;0,"Minfin",IF(AD80&lt;80,"Non-bulk","Bulk"))),"")</f>
        <v/>
      </c>
      <c r="V80" s="63" t="str">
        <f>IFERROR(VLOOKUP(C80,Table5[],11,FALSE),"")</f>
        <v/>
      </c>
      <c r="W80" s="104" t="str">
        <f>IFERROR(IF(X80="Yes",VLOOKUP(C80,Table5[#All],12,FALSE) &amp; IF(OR(Y80&gt;5,Z80&gt;25)," Weight",""),""),"")</f>
        <v/>
      </c>
      <c r="X80" s="104" t="s">
        <v>21026</v>
      </c>
      <c r="Y80" s="19" t="str">
        <f>IFERROR(VLOOKUP(C80,Table5[],4,FALSE),"")</f>
        <v/>
      </c>
      <c r="Z80" s="19" t="str">
        <f t="shared" si="37"/>
        <v/>
      </c>
      <c r="AA80" s="19" t="str">
        <f t="shared" si="38"/>
        <v/>
      </c>
      <c r="AB80" s="19" t="str">
        <f>IFERROR(VLOOKUP(C80,Table5[],5,FALSE),"")</f>
        <v/>
      </c>
      <c r="AC80" s="19" t="str">
        <f t="shared" si="39"/>
        <v/>
      </c>
      <c r="AD80" s="19" t="str">
        <f t="shared" si="40"/>
        <v/>
      </c>
      <c r="AE80" s="19" t="str">
        <f>IFERROR(VLOOKUP(C80,Table5[],6,FALSE),"")</f>
        <v/>
      </c>
      <c r="AF80" s="19" t="str">
        <f t="shared" si="41"/>
        <v/>
      </c>
      <c r="AG80" s="19" t="str">
        <f t="shared" si="42"/>
        <v/>
      </c>
      <c r="AH80" s="142" t="str" cm="1">
        <f t="array" ref="AH80">IFERROR(IF(AV80=3,IF(Y80&lt;0.5,1*Z80*2.5,0),IF(P80="PLS",VLOOKUP(C80,Table_TB_Cost[],11,FALSE)/VLOOKUP(C80,Table_TB_Cost[],3,FALSE)*'2.Quote'!H80,IF(P80="PDB",_xlfn.IFS(tb_calc_type="Margin",(((Z80*'Pricing Matrix'!$F$4)+(H80*'Pricing Matrix'!$F$5))/(1-tb_calc_value)),tb_calc_type="List less Discount",(((Z80*(VLOOKUP(LEFT(VLOOKUP(C80,Table5[],10,FALSE),2),TB_MPG,2,FALSE)))+(H80*'Pricing Matrix'!$F$5*3))*(1-tb_calc_value))),(Z80*'3.Edit Pricing'!$B$33)))),"")</f>
        <v/>
      </c>
      <c r="AI80" s="142">
        <f>IF(AV80=1,Z80*'3.Edit Pricing'!$G$33,IF(AV80=2,Z80*'3.Edit Pricing'!$H$33,IF(AV80=3,Z80*'3.Edit Pricing'!$I$33,0)))</f>
        <v>0</v>
      </c>
      <c r="AJ80" s="142" t="str">
        <f t="shared" si="43"/>
        <v/>
      </c>
      <c r="AK80" s="92" t="str">
        <f t="shared" si="50"/>
        <v/>
      </c>
      <c r="AL80" s="92" t="str">
        <f t="shared" si="51"/>
        <v/>
      </c>
      <c r="AM80" s="92" t="str" cm="1">
        <f t="array" ref="AM80">IFERROR(_xlfn.IFS(P80="PLS",AL80-(VLOOKUP(C80,Table_TB_Cost[],10,FALSE)/VLOOKUP(C80,Table_TB_Cost[],3,FALSE)*G80*H80),P80="PDB",AL80-((Z80*'Pricing Matrix'!$F$4)+(H80*'Pricing Matrix'!$F$5))*G80),"")</f>
        <v/>
      </c>
      <c r="AN80" s="92" t="str">
        <f>IFERROR(IF(OR(P80="PLS",P80="PDB"),0,IF(AV80=3,(AI80*G80)-(AA80*'Pricing Matrix'!$B$5),(AI80*G80)+(AA80*('3.Edit Pricing'!$B$33-'Pricing Matrix'!$B$5)))),"")</f>
        <v/>
      </c>
      <c r="AO80" s="142" t="str">
        <f>IF(Y80="","",IF(AND(NOT('1.Project Details'!$E$33="No"), BF80&gt;0),'3.Edit Pricing'!$B$57,IF('1.Project Details'!$B$24="Mill Finish",0,IF('2.Quote'!$L80="Yes",0,IF(U80="Bulk",FinBulk_Cost_Price,IF(OR(U80="Non-bulk",U80="Minfin"),FinNonBulk_Cost_Price,Fin_Cost_Price))))))</f>
        <v/>
      </c>
      <c r="AP80" s="142" t="str" cm="1">
        <f t="array" ref="AP80">IF(Y80="","",_xlfn.IFS(AND(BF80&gt;0,NOT('1.Project Details'!$E$33="No")),'3.Edit Pricing'!$B$58,'1.Project Details'!$B$24="Mill Finish",0,'1.Project Details'!$B$24="",0,'2.Quote'!$L80="Yes",0,U80="Bulk",FinBulk_Sell_Price,U80="Non-bulk",FinNonBulk_Sell_Price,U80="Minfin",FinNonBulk_Sell_Price,Y80&lt;&gt;"",Fin_Sell_Price))</f>
        <v/>
      </c>
      <c r="AQ80" s="142" t="str">
        <f>IFERROR(IF(Y80="","",IF(T80="Yes","Anodised Perimeter (AP)",'1.Project Details'!$B$33)),"")</f>
        <v/>
      </c>
      <c r="AR80" s="142" t="str">
        <f>IFERROR(IF($AQ80="Anodised Perimeter (AP)",IF(U80="Minfin",40,'2.Quote'!AD80)*AO80,AG80*AO80),"")</f>
        <v/>
      </c>
      <c r="AS80" s="142" t="str">
        <f t="shared" si="44"/>
        <v/>
      </c>
      <c r="AT80" s="142" t="str">
        <f t="shared" si="45"/>
        <v/>
      </c>
      <c r="AU80" s="170" t="str">
        <f>IFERROR(VLOOKUP(C80,DATA!$A:$K,8,FALSE),"")</f>
        <v/>
      </c>
      <c r="AV80" s="124" t="str">
        <f>IFERROR(VLOOKUP(AU80,'5.Edit_PH_IP'!$B:$D,3,FALSE),"")</f>
        <v/>
      </c>
      <c r="AW80" s="124" t="str">
        <f>IFERROR(VLOOKUP(Q80,DATA_EDGE!A:C,3,FALSE),"")</f>
        <v/>
      </c>
      <c r="AX80" s="124" t="str">
        <f t="shared" si="52"/>
        <v/>
      </c>
      <c r="AY80" s="124" t="str">
        <f t="shared" si="46"/>
        <v/>
      </c>
      <c r="AZ80" s="124" t="str">
        <f t="shared" si="47"/>
        <v/>
      </c>
      <c r="BA80" s="255"/>
      <c r="BB80" s="252">
        <f t="shared" si="53"/>
        <v>0</v>
      </c>
      <c r="BC80" s="255"/>
      <c r="BD80" s="252">
        <f t="shared" si="54"/>
        <v>0</v>
      </c>
      <c r="BE80" s="20">
        <f t="shared" si="48"/>
        <v>0</v>
      </c>
      <c r="BF80" s="124">
        <f t="shared" si="49"/>
        <v>0</v>
      </c>
    </row>
    <row r="81" spans="1:58" x14ac:dyDescent="0.25">
      <c r="A81" s="94"/>
      <c r="B81" s="21">
        <v>54</v>
      </c>
      <c r="C81" s="31"/>
      <c r="D81" s="19" t="str">
        <f>IFERROR(IF(OR(P81="PDB",P81="PLS"),"*","") &amp; VLOOKUP(C81,Table5[],2,FALSE),"") &amp; IF(L81="Yes"," **MILL FINISH**",)</f>
        <v/>
      </c>
      <c r="E81" s="124" t="str">
        <f t="shared" si="32"/>
        <v/>
      </c>
      <c r="F81" s="124" t="str">
        <f t="shared" si="33"/>
        <v/>
      </c>
      <c r="G81" s="135"/>
      <c r="H81" s="135"/>
      <c r="I81" s="20" t="str">
        <f t="shared" si="34"/>
        <v/>
      </c>
      <c r="J81" s="22" t="str">
        <f t="shared" si="35"/>
        <v/>
      </c>
      <c r="K81" s="236" t="str">
        <f t="shared" si="36"/>
        <v/>
      </c>
      <c r="L81" s="140" t="s">
        <v>13326</v>
      </c>
      <c r="M81" s="96" t="str">
        <f>IF(C81="","",IF(AND(BF81&gt;0,NOT('1.Project Details'!$E$33="No")),VLOOKUP('1.Project Details'!$E$33,Threshold_Code,2,FALSE),IF(L81="No",SAP_Colour_Code,"NON")))</f>
        <v/>
      </c>
      <c r="N81" s="141">
        <v>6060</v>
      </c>
      <c r="O81" s="140" t="s">
        <v>19270</v>
      </c>
      <c r="P81" s="96" t="str">
        <f>IFERROR(IF(LEFT(AX81,1)="7","PDB",VLOOKUP(C81,Table5[],13,FALSE)),"")</f>
        <v/>
      </c>
      <c r="Q81" s="239"/>
      <c r="R81" s="96" t="str">
        <f>IFERROR(IF(LEFT(AX81,1)="7",VLOOKUP(LEFT(Q81,5),DATA_EDGE!A:C,3,FALSE),VLOOKUP(Q81,DATA_EDGE!A:C,3,FALSE)),"")</f>
        <v/>
      </c>
      <c r="S81" s="104" t="str">
        <f>IFERROR(IF(LEFT(VLOOKUP(C81,Table5[],7,FALSE),3)="AE3",VLOOKUP(C81,Table_TB_Cost[],3,FALSE),""),"")</f>
        <v/>
      </c>
      <c r="T81" s="207" t="s">
        <v>13326</v>
      </c>
      <c r="U81" s="206" t="str">
        <f>IF(OR('1.Project Details'!$B$26="Capral Mill (AP)",T81="Yes"),IF(AD81="","",IF(AD81&lt;0,"Minfin",IF(AD81&lt;80,"Non-bulk","Bulk"))),"")</f>
        <v/>
      </c>
      <c r="V81" s="63" t="str">
        <f>IFERROR(VLOOKUP(C81,Table5[],11,FALSE),"")</f>
        <v/>
      </c>
      <c r="W81" s="104" t="str">
        <f>IFERROR(IF(X81="Yes",VLOOKUP(C81,Table5[#All],12,FALSE) &amp; IF(OR(Y81&gt;5,Z81&gt;25)," Weight",""),""),"")</f>
        <v/>
      </c>
      <c r="X81" s="104" t="s">
        <v>21026</v>
      </c>
      <c r="Y81" s="19" t="str">
        <f>IFERROR(VLOOKUP(C81,Table5[],4,FALSE),"")</f>
        <v/>
      </c>
      <c r="Z81" s="19" t="str">
        <f t="shared" si="37"/>
        <v/>
      </c>
      <c r="AA81" s="19" t="str">
        <f t="shared" si="38"/>
        <v/>
      </c>
      <c r="AB81" s="19" t="str">
        <f>IFERROR(VLOOKUP(C81,Table5[],5,FALSE),"")</f>
        <v/>
      </c>
      <c r="AC81" s="19" t="str">
        <f t="shared" si="39"/>
        <v/>
      </c>
      <c r="AD81" s="19" t="str">
        <f t="shared" si="40"/>
        <v/>
      </c>
      <c r="AE81" s="19" t="str">
        <f>IFERROR(VLOOKUP(C81,Table5[],6,FALSE),"")</f>
        <v/>
      </c>
      <c r="AF81" s="19" t="str">
        <f t="shared" si="41"/>
        <v/>
      </c>
      <c r="AG81" s="19" t="str">
        <f t="shared" si="42"/>
        <v/>
      </c>
      <c r="AH81" s="142" t="str" cm="1">
        <f t="array" ref="AH81">IFERROR(IF(AV81=3,IF(Y81&lt;0.5,1*Z81*2.5,0),IF(P81="PLS",VLOOKUP(C81,Table_TB_Cost[],11,FALSE)/VLOOKUP(C81,Table_TB_Cost[],3,FALSE)*'2.Quote'!H81,IF(P81="PDB",_xlfn.IFS(tb_calc_type="Margin",(((Z81*'Pricing Matrix'!$F$4)+(H81*'Pricing Matrix'!$F$5))/(1-tb_calc_value)),tb_calc_type="List less Discount",(((Z81*(VLOOKUP(LEFT(VLOOKUP(C81,Table5[],10,FALSE),2),TB_MPG,2,FALSE)))+(H81*'Pricing Matrix'!$F$5*3))*(1-tb_calc_value))),(Z81*'3.Edit Pricing'!$B$33)))),"")</f>
        <v/>
      </c>
      <c r="AI81" s="142">
        <f>IF(AV81=1,Z81*'3.Edit Pricing'!$G$33,IF(AV81=2,Z81*'3.Edit Pricing'!$H$33,IF(AV81=3,Z81*'3.Edit Pricing'!$I$33,0)))</f>
        <v>0</v>
      </c>
      <c r="AJ81" s="142" t="str">
        <f t="shared" si="43"/>
        <v/>
      </c>
      <c r="AK81" s="92" t="str">
        <f t="shared" si="50"/>
        <v/>
      </c>
      <c r="AL81" s="92" t="str">
        <f t="shared" si="51"/>
        <v/>
      </c>
      <c r="AM81" s="92" t="str" cm="1">
        <f t="array" ref="AM81">IFERROR(_xlfn.IFS(P81="PLS",AL81-(VLOOKUP(C81,Table_TB_Cost[],10,FALSE)/VLOOKUP(C81,Table_TB_Cost[],3,FALSE)*G81*H81),P81="PDB",AL81-((Z81*'Pricing Matrix'!$F$4)+(H81*'Pricing Matrix'!$F$5))*G81),"")</f>
        <v/>
      </c>
      <c r="AN81" s="92" t="str">
        <f>IFERROR(IF(OR(P81="PLS",P81="PDB"),0,IF(AV81=3,(AI81*G81)-(AA81*'Pricing Matrix'!$B$5),(AI81*G81)+(AA81*('3.Edit Pricing'!$B$33-'Pricing Matrix'!$B$5)))),"")</f>
        <v/>
      </c>
      <c r="AO81" s="142" t="str">
        <f>IF(Y81="","",IF(AND(NOT('1.Project Details'!$E$33="No"), BF81&gt;0),'3.Edit Pricing'!$B$57,IF('1.Project Details'!$B$24="Mill Finish",0,IF('2.Quote'!$L81="Yes",0,IF(U81="Bulk",FinBulk_Cost_Price,IF(OR(U81="Non-bulk",U81="Minfin"),FinNonBulk_Cost_Price,Fin_Cost_Price))))))</f>
        <v/>
      </c>
      <c r="AP81" s="142" t="str" cm="1">
        <f t="array" ref="AP81">IF(Y81="","",_xlfn.IFS(AND(BF81&gt;0,NOT('1.Project Details'!$E$33="No")),'3.Edit Pricing'!$B$58,'1.Project Details'!$B$24="Mill Finish",0,'1.Project Details'!$B$24="",0,'2.Quote'!$L81="Yes",0,U81="Bulk",FinBulk_Sell_Price,U81="Non-bulk",FinNonBulk_Sell_Price,U81="Minfin",FinNonBulk_Sell_Price,Y81&lt;&gt;"",Fin_Sell_Price))</f>
        <v/>
      </c>
      <c r="AQ81" s="142" t="str">
        <f>IFERROR(IF(Y81="","",IF(T81="Yes","Anodised Perimeter (AP)",'1.Project Details'!$B$33)),"")</f>
        <v/>
      </c>
      <c r="AR81" s="142" t="str">
        <f>IFERROR(IF($AQ81="Anodised Perimeter (AP)",IF(U81="Minfin",40,'2.Quote'!AD81)*AO81,AG81*AO81),"")</f>
        <v/>
      </c>
      <c r="AS81" s="142" t="str">
        <f t="shared" si="44"/>
        <v/>
      </c>
      <c r="AT81" s="142" t="str">
        <f t="shared" si="45"/>
        <v/>
      </c>
      <c r="AU81" s="170" t="str">
        <f>IFERROR(VLOOKUP(C81,DATA!$A:$K,8,FALSE),"")</f>
        <v/>
      </c>
      <c r="AV81" s="124" t="str">
        <f>IFERROR(VLOOKUP(AU81,'5.Edit_PH_IP'!$B:$D,3,FALSE),"")</f>
        <v/>
      </c>
      <c r="AW81" s="124" t="str">
        <f>IFERROR(VLOOKUP(Q81,DATA_EDGE!A:C,3,FALSE),"")</f>
        <v/>
      </c>
      <c r="AX81" s="124" t="str">
        <f t="shared" si="52"/>
        <v/>
      </c>
      <c r="AY81" s="124" t="str">
        <f t="shared" si="46"/>
        <v/>
      </c>
      <c r="AZ81" s="124" t="str">
        <f t="shared" si="47"/>
        <v/>
      </c>
      <c r="BA81" s="255"/>
      <c r="BB81" s="252">
        <f t="shared" si="53"/>
        <v>0</v>
      </c>
      <c r="BC81" s="255"/>
      <c r="BD81" s="252">
        <f t="shared" si="54"/>
        <v>0</v>
      </c>
      <c r="BE81" s="20">
        <f t="shared" si="48"/>
        <v>0</v>
      </c>
      <c r="BF81" s="124">
        <f t="shared" si="49"/>
        <v>0</v>
      </c>
    </row>
    <row r="82" spans="1:58" x14ac:dyDescent="0.25">
      <c r="A82" s="94"/>
      <c r="B82" s="18">
        <v>55</v>
      </c>
      <c r="C82" s="31"/>
      <c r="D82" s="19" t="str">
        <f>IFERROR(IF(OR(P82="PDB",P82="PLS"),"*","") &amp; VLOOKUP(C82,Table5[],2,FALSE),"") &amp; IF(L82="Yes"," **MILL FINISH**",)</f>
        <v/>
      </c>
      <c r="E82" s="124" t="str">
        <f t="shared" si="32"/>
        <v/>
      </c>
      <c r="F82" s="124" t="str">
        <f t="shared" si="33"/>
        <v/>
      </c>
      <c r="G82" s="135"/>
      <c r="H82" s="135"/>
      <c r="I82" s="20" t="str">
        <f t="shared" si="34"/>
        <v/>
      </c>
      <c r="J82" s="22" t="str">
        <f t="shared" si="35"/>
        <v/>
      </c>
      <c r="K82" s="236" t="str">
        <f t="shared" si="36"/>
        <v/>
      </c>
      <c r="L82" s="140" t="s">
        <v>13326</v>
      </c>
      <c r="M82" s="96" t="str">
        <f>IF(C82="","",IF(AND(BF82&gt;0,NOT('1.Project Details'!$E$33="No")),VLOOKUP('1.Project Details'!$E$33,Threshold_Code,2,FALSE),IF(L82="No",SAP_Colour_Code,"NON")))</f>
        <v/>
      </c>
      <c r="N82" s="141">
        <v>6060</v>
      </c>
      <c r="O82" s="140" t="s">
        <v>19270</v>
      </c>
      <c r="P82" s="96" t="str">
        <f>IFERROR(IF(LEFT(AX82,1)="7","PDB",VLOOKUP(C82,Table5[],13,FALSE)),"")</f>
        <v/>
      </c>
      <c r="Q82" s="239"/>
      <c r="R82" s="96" t="str">
        <f>IFERROR(IF(LEFT(AX82,1)="7",VLOOKUP(LEFT(Q82,5),DATA_EDGE!A:C,3,FALSE),VLOOKUP(Q82,DATA_EDGE!A:C,3,FALSE)),"")</f>
        <v/>
      </c>
      <c r="S82" s="104" t="str">
        <f>IFERROR(IF(LEFT(VLOOKUP(C82,Table5[],7,FALSE),3)="AE3",VLOOKUP(C82,Table_TB_Cost[],3,FALSE),""),"")</f>
        <v/>
      </c>
      <c r="T82" s="207" t="s">
        <v>13326</v>
      </c>
      <c r="U82" s="206" t="str">
        <f>IF(OR('1.Project Details'!$B$26="Capral Mill (AP)",T82="Yes"),IF(AD82="","",IF(AD82&lt;0,"Minfin",IF(AD82&lt;80,"Non-bulk","Bulk"))),"")</f>
        <v/>
      </c>
      <c r="V82" s="63" t="str">
        <f>IFERROR(VLOOKUP(C82,Table5[],11,FALSE),"")</f>
        <v/>
      </c>
      <c r="W82" s="104" t="str">
        <f>IFERROR(IF(X82="Yes",VLOOKUP(C82,Table5[#All],12,FALSE) &amp; IF(OR(Y82&gt;5,Z82&gt;25)," Weight",""),""),"")</f>
        <v/>
      </c>
      <c r="X82" s="104" t="s">
        <v>21026</v>
      </c>
      <c r="Y82" s="19" t="str">
        <f>IFERROR(VLOOKUP(C82,Table5[],4,FALSE),"")</f>
        <v/>
      </c>
      <c r="Z82" s="19" t="str">
        <f t="shared" si="37"/>
        <v/>
      </c>
      <c r="AA82" s="19" t="str">
        <f t="shared" si="38"/>
        <v/>
      </c>
      <c r="AB82" s="19" t="str">
        <f>IFERROR(VLOOKUP(C82,Table5[],5,FALSE),"")</f>
        <v/>
      </c>
      <c r="AC82" s="19" t="str">
        <f t="shared" si="39"/>
        <v/>
      </c>
      <c r="AD82" s="19" t="str">
        <f t="shared" si="40"/>
        <v/>
      </c>
      <c r="AE82" s="19" t="str">
        <f>IFERROR(VLOOKUP(C82,Table5[],6,FALSE),"")</f>
        <v/>
      </c>
      <c r="AF82" s="19" t="str">
        <f t="shared" si="41"/>
        <v/>
      </c>
      <c r="AG82" s="19" t="str">
        <f t="shared" si="42"/>
        <v/>
      </c>
      <c r="AH82" s="142" t="str" cm="1">
        <f t="array" ref="AH82">IFERROR(IF(AV82=3,IF(Y82&lt;0.5,1*Z82*2.5,0),IF(P82="PLS",VLOOKUP(C82,Table_TB_Cost[],11,FALSE)/VLOOKUP(C82,Table_TB_Cost[],3,FALSE)*'2.Quote'!H82,IF(P82="PDB",_xlfn.IFS(tb_calc_type="Margin",(((Z82*'Pricing Matrix'!$F$4)+(H82*'Pricing Matrix'!$F$5))/(1-tb_calc_value)),tb_calc_type="List less Discount",(((Z82*(VLOOKUP(LEFT(VLOOKUP(C82,Table5[],10,FALSE),2),TB_MPG,2,FALSE)))+(H82*'Pricing Matrix'!$F$5*3))*(1-tb_calc_value))),(Z82*'3.Edit Pricing'!$B$33)))),"")</f>
        <v/>
      </c>
      <c r="AI82" s="142">
        <f>IF(AV82=1,Z82*'3.Edit Pricing'!$G$33,IF(AV82=2,Z82*'3.Edit Pricing'!$H$33,IF(AV82=3,Z82*'3.Edit Pricing'!$I$33,0)))</f>
        <v>0</v>
      </c>
      <c r="AJ82" s="142" t="str">
        <f t="shared" si="43"/>
        <v/>
      </c>
      <c r="AK82" s="92" t="str">
        <f t="shared" si="50"/>
        <v/>
      </c>
      <c r="AL82" s="92" t="str">
        <f t="shared" si="51"/>
        <v/>
      </c>
      <c r="AM82" s="92" t="str" cm="1">
        <f t="array" ref="AM82">IFERROR(_xlfn.IFS(P82="PLS",AL82-(VLOOKUP(C82,Table_TB_Cost[],10,FALSE)/VLOOKUP(C82,Table_TB_Cost[],3,FALSE)*G82*H82),P82="PDB",AL82-((Z82*'Pricing Matrix'!$F$4)+(H82*'Pricing Matrix'!$F$5))*G82),"")</f>
        <v/>
      </c>
      <c r="AN82" s="92" t="str">
        <f>IFERROR(IF(OR(P82="PLS",P82="PDB"),0,IF(AV82=3,(AI82*G82)-(AA82*'Pricing Matrix'!$B$5),(AI82*G82)+(AA82*('3.Edit Pricing'!$B$33-'Pricing Matrix'!$B$5)))),"")</f>
        <v/>
      </c>
      <c r="AO82" s="142" t="str">
        <f>IF(Y82="","",IF(AND(NOT('1.Project Details'!$E$33="No"), BF82&gt;0),'3.Edit Pricing'!$B$57,IF('1.Project Details'!$B$24="Mill Finish",0,IF('2.Quote'!$L82="Yes",0,IF(U82="Bulk",FinBulk_Cost_Price,IF(OR(U82="Non-bulk",U82="Minfin"),FinNonBulk_Cost_Price,Fin_Cost_Price))))))</f>
        <v/>
      </c>
      <c r="AP82" s="142" t="str" cm="1">
        <f t="array" ref="AP82">IF(Y82="","",_xlfn.IFS(AND(BF82&gt;0,NOT('1.Project Details'!$E$33="No")),'3.Edit Pricing'!$B$58,'1.Project Details'!$B$24="Mill Finish",0,'1.Project Details'!$B$24="",0,'2.Quote'!$L82="Yes",0,U82="Bulk",FinBulk_Sell_Price,U82="Non-bulk",FinNonBulk_Sell_Price,U82="Minfin",FinNonBulk_Sell_Price,Y82&lt;&gt;"",Fin_Sell_Price))</f>
        <v/>
      </c>
      <c r="AQ82" s="142" t="str">
        <f>IFERROR(IF(Y82="","",IF(T82="Yes","Anodised Perimeter (AP)",'1.Project Details'!$B$33)),"")</f>
        <v/>
      </c>
      <c r="AR82" s="142" t="str">
        <f>IFERROR(IF($AQ82="Anodised Perimeter (AP)",IF(U82="Minfin",40,'2.Quote'!AD82)*AO82,AG82*AO82),"")</f>
        <v/>
      </c>
      <c r="AS82" s="142" t="str">
        <f t="shared" si="44"/>
        <v/>
      </c>
      <c r="AT82" s="142" t="str">
        <f t="shared" si="45"/>
        <v/>
      </c>
      <c r="AU82" s="170" t="str">
        <f>IFERROR(VLOOKUP(C82,DATA!$A:$K,8,FALSE),"")</f>
        <v/>
      </c>
      <c r="AV82" s="124" t="str">
        <f>IFERROR(VLOOKUP(AU82,'5.Edit_PH_IP'!$B:$D,3,FALSE),"")</f>
        <v/>
      </c>
      <c r="AW82" s="124" t="str">
        <f>IFERROR(VLOOKUP(Q82,DATA_EDGE!A:C,3,FALSE),"")</f>
        <v/>
      </c>
      <c r="AX82" s="124" t="str">
        <f t="shared" si="52"/>
        <v/>
      </c>
      <c r="AY82" s="124" t="str">
        <f t="shared" si="46"/>
        <v/>
      </c>
      <c r="AZ82" s="124" t="str">
        <f t="shared" si="47"/>
        <v/>
      </c>
      <c r="BA82" s="255"/>
      <c r="BB82" s="252">
        <f t="shared" si="53"/>
        <v>0</v>
      </c>
      <c r="BC82" s="255"/>
      <c r="BD82" s="252">
        <f t="shared" si="54"/>
        <v>0</v>
      </c>
      <c r="BE82" s="20">
        <f t="shared" si="48"/>
        <v>0</v>
      </c>
      <c r="BF82" s="124">
        <f t="shared" si="49"/>
        <v>0</v>
      </c>
    </row>
    <row r="83" spans="1:58" x14ac:dyDescent="0.25">
      <c r="A83" s="94"/>
      <c r="B83" s="21">
        <v>56</v>
      </c>
      <c r="C83" s="31"/>
      <c r="D83" s="19" t="str">
        <f>IFERROR(IF(OR(P83="PDB",P83="PLS"),"*","") &amp; VLOOKUP(C83,Table5[],2,FALSE),"") &amp; IF(L83="Yes"," **MILL FINISH**",)</f>
        <v/>
      </c>
      <c r="E83" s="124" t="str">
        <f t="shared" si="32"/>
        <v/>
      </c>
      <c r="F83" s="124" t="str">
        <f t="shared" si="33"/>
        <v/>
      </c>
      <c r="G83" s="135"/>
      <c r="H83" s="135"/>
      <c r="I83" s="20" t="str">
        <f t="shared" si="34"/>
        <v/>
      </c>
      <c r="J83" s="22" t="str">
        <f t="shared" si="35"/>
        <v/>
      </c>
      <c r="K83" s="236" t="str">
        <f t="shared" si="36"/>
        <v/>
      </c>
      <c r="L83" s="140" t="s">
        <v>13326</v>
      </c>
      <c r="M83" s="96" t="str">
        <f>IF(C83="","",IF(AND(BF83&gt;0,NOT('1.Project Details'!$E$33="No")),VLOOKUP('1.Project Details'!$E$33,Threshold_Code,2,FALSE),IF(L83="No",SAP_Colour_Code,"NON")))</f>
        <v/>
      </c>
      <c r="N83" s="141">
        <v>6060</v>
      </c>
      <c r="O83" s="140" t="s">
        <v>19270</v>
      </c>
      <c r="P83" s="96" t="str">
        <f>IFERROR(IF(LEFT(AX83,1)="7","PDB",VLOOKUP(C83,Table5[],13,FALSE)),"")</f>
        <v/>
      </c>
      <c r="Q83" s="239"/>
      <c r="R83" s="96" t="str">
        <f>IFERROR(IF(LEFT(AX83,1)="7",VLOOKUP(LEFT(Q83,5),DATA_EDGE!A:C,3,FALSE),VLOOKUP(Q83,DATA_EDGE!A:C,3,FALSE)),"")</f>
        <v/>
      </c>
      <c r="S83" s="104" t="str">
        <f>IFERROR(IF(LEFT(VLOOKUP(C83,Table5[],7,FALSE),3)="AE3",VLOOKUP(C83,Table_TB_Cost[],3,FALSE),""),"")</f>
        <v/>
      </c>
      <c r="T83" s="207" t="s">
        <v>13326</v>
      </c>
      <c r="U83" s="206" t="str">
        <f>IF(OR('1.Project Details'!$B$26="Capral Mill (AP)",T83="Yes"),IF(AD83="","",IF(AD83&lt;0,"Minfin",IF(AD83&lt;80,"Non-bulk","Bulk"))),"")</f>
        <v/>
      </c>
      <c r="V83" s="63" t="str">
        <f>IFERROR(VLOOKUP(C83,Table5[],11,FALSE),"")</f>
        <v/>
      </c>
      <c r="W83" s="104" t="str">
        <f>IFERROR(IF(X83="Yes",VLOOKUP(C83,Table5[#All],12,FALSE) &amp; IF(OR(Y83&gt;5,Z83&gt;25)," Weight",""),""),"")</f>
        <v/>
      </c>
      <c r="X83" s="104" t="s">
        <v>21026</v>
      </c>
      <c r="Y83" s="19" t="str">
        <f>IFERROR(VLOOKUP(C83,Table5[],4,FALSE),"")</f>
        <v/>
      </c>
      <c r="Z83" s="19" t="str">
        <f t="shared" si="37"/>
        <v/>
      </c>
      <c r="AA83" s="19" t="str">
        <f t="shared" si="38"/>
        <v/>
      </c>
      <c r="AB83" s="19" t="str">
        <f>IFERROR(VLOOKUP(C83,Table5[],5,FALSE),"")</f>
        <v/>
      </c>
      <c r="AC83" s="19" t="str">
        <f t="shared" si="39"/>
        <v/>
      </c>
      <c r="AD83" s="19" t="str">
        <f t="shared" si="40"/>
        <v/>
      </c>
      <c r="AE83" s="19" t="str">
        <f>IFERROR(VLOOKUP(C83,Table5[],6,FALSE),"")</f>
        <v/>
      </c>
      <c r="AF83" s="19" t="str">
        <f t="shared" si="41"/>
        <v/>
      </c>
      <c r="AG83" s="19" t="str">
        <f t="shared" si="42"/>
        <v/>
      </c>
      <c r="AH83" s="142" t="str" cm="1">
        <f t="array" ref="AH83">IFERROR(IF(AV83=3,IF(Y83&lt;0.5,1*Z83*2.5,0),IF(P83="PLS",VLOOKUP(C83,Table_TB_Cost[],11,FALSE)/VLOOKUP(C83,Table_TB_Cost[],3,FALSE)*'2.Quote'!H83,IF(P83="PDB",_xlfn.IFS(tb_calc_type="Margin",(((Z83*'Pricing Matrix'!$F$4)+(H83*'Pricing Matrix'!$F$5))/(1-tb_calc_value)),tb_calc_type="List less Discount",(((Z83*(VLOOKUP(LEFT(VLOOKUP(C83,Table5[],10,FALSE),2),TB_MPG,2,FALSE)))+(H83*'Pricing Matrix'!$F$5*3))*(1-tb_calc_value))),(Z83*'3.Edit Pricing'!$B$33)))),"")</f>
        <v/>
      </c>
      <c r="AI83" s="142">
        <f>IF(AV83=1,Z83*'3.Edit Pricing'!$G$33,IF(AV83=2,Z83*'3.Edit Pricing'!$H$33,IF(AV83=3,Z83*'3.Edit Pricing'!$I$33,0)))</f>
        <v>0</v>
      </c>
      <c r="AJ83" s="142" t="str">
        <f t="shared" si="43"/>
        <v/>
      </c>
      <c r="AK83" s="92" t="str">
        <f t="shared" si="50"/>
        <v/>
      </c>
      <c r="AL83" s="92" t="str">
        <f t="shared" si="51"/>
        <v/>
      </c>
      <c r="AM83" s="92" t="str" cm="1">
        <f t="array" ref="AM83">IFERROR(_xlfn.IFS(P83="PLS",AL83-(VLOOKUP(C83,Table_TB_Cost[],10,FALSE)/VLOOKUP(C83,Table_TB_Cost[],3,FALSE)*G83*H83),P83="PDB",AL83-((Z83*'Pricing Matrix'!$F$4)+(H83*'Pricing Matrix'!$F$5))*G83),"")</f>
        <v/>
      </c>
      <c r="AN83" s="92" t="str">
        <f>IFERROR(IF(OR(P83="PLS",P83="PDB"),0,IF(AV83=3,(AI83*G83)-(AA83*'Pricing Matrix'!$B$5),(AI83*G83)+(AA83*('3.Edit Pricing'!$B$33-'Pricing Matrix'!$B$5)))),"")</f>
        <v/>
      </c>
      <c r="AO83" s="142" t="str">
        <f>IF(Y83="","",IF(AND(NOT('1.Project Details'!$E$33="No"), BF83&gt;0),'3.Edit Pricing'!$B$57,IF('1.Project Details'!$B$24="Mill Finish",0,IF('2.Quote'!$L83="Yes",0,IF(U83="Bulk",FinBulk_Cost_Price,IF(OR(U83="Non-bulk",U83="Minfin"),FinNonBulk_Cost_Price,Fin_Cost_Price))))))</f>
        <v/>
      </c>
      <c r="AP83" s="142" t="str" cm="1">
        <f t="array" ref="AP83">IF(Y83="","",_xlfn.IFS(AND(BF83&gt;0,NOT('1.Project Details'!$E$33="No")),'3.Edit Pricing'!$B$58,'1.Project Details'!$B$24="Mill Finish",0,'1.Project Details'!$B$24="",0,'2.Quote'!$L83="Yes",0,U83="Bulk",FinBulk_Sell_Price,U83="Non-bulk",FinNonBulk_Sell_Price,U83="Minfin",FinNonBulk_Sell_Price,Y83&lt;&gt;"",Fin_Sell_Price))</f>
        <v/>
      </c>
      <c r="AQ83" s="142" t="str">
        <f>IFERROR(IF(Y83="","",IF(T83="Yes","Anodised Perimeter (AP)",'1.Project Details'!$B$33)),"")</f>
        <v/>
      </c>
      <c r="AR83" s="142" t="str">
        <f>IFERROR(IF($AQ83="Anodised Perimeter (AP)",IF(U83="Minfin",40,'2.Quote'!AD83)*AO83,AG83*AO83),"")</f>
        <v/>
      </c>
      <c r="AS83" s="142" t="str">
        <f t="shared" si="44"/>
        <v/>
      </c>
      <c r="AT83" s="142" t="str">
        <f t="shared" si="45"/>
        <v/>
      </c>
      <c r="AU83" s="170" t="str">
        <f>IFERROR(VLOOKUP(C83,DATA!$A:$K,8,FALSE),"")</f>
        <v/>
      </c>
      <c r="AV83" s="124" t="str">
        <f>IFERROR(VLOOKUP(AU83,'5.Edit_PH_IP'!$B:$D,3,FALSE),"")</f>
        <v/>
      </c>
      <c r="AW83" s="124" t="str">
        <f>IFERROR(VLOOKUP(Q83,DATA_EDGE!A:C,3,FALSE),"")</f>
        <v/>
      </c>
      <c r="AX83" s="124" t="str">
        <f t="shared" si="52"/>
        <v/>
      </c>
      <c r="AY83" s="124" t="str">
        <f t="shared" si="46"/>
        <v/>
      </c>
      <c r="AZ83" s="124" t="str">
        <f t="shared" si="47"/>
        <v/>
      </c>
      <c r="BA83" s="255"/>
      <c r="BB83" s="252">
        <f t="shared" si="53"/>
        <v>0</v>
      </c>
      <c r="BC83" s="255"/>
      <c r="BD83" s="252">
        <f t="shared" si="54"/>
        <v>0</v>
      </c>
      <c r="BE83" s="20">
        <f t="shared" si="48"/>
        <v>0</v>
      </c>
      <c r="BF83" s="124">
        <f t="shared" si="49"/>
        <v>0</v>
      </c>
    </row>
    <row r="84" spans="1:58" x14ac:dyDescent="0.25">
      <c r="A84" s="94"/>
      <c r="B84" s="18">
        <v>57</v>
      </c>
      <c r="C84" s="31"/>
      <c r="D84" s="19" t="str">
        <f>IFERROR(IF(OR(P84="PDB",P84="PLS"),"*","") &amp; VLOOKUP(C84,Table5[],2,FALSE),"") &amp; IF(L84="Yes"," **MILL FINISH**",)</f>
        <v/>
      </c>
      <c r="E84" s="124" t="str">
        <f t="shared" si="32"/>
        <v/>
      </c>
      <c r="F84" s="124" t="str">
        <f t="shared" si="33"/>
        <v/>
      </c>
      <c r="G84" s="135"/>
      <c r="H84" s="135"/>
      <c r="I84" s="20" t="str">
        <f t="shared" si="34"/>
        <v/>
      </c>
      <c r="J84" s="22" t="str">
        <f t="shared" si="35"/>
        <v/>
      </c>
      <c r="K84" s="236" t="str">
        <f t="shared" si="36"/>
        <v/>
      </c>
      <c r="L84" s="140" t="s">
        <v>13326</v>
      </c>
      <c r="M84" s="96" t="str">
        <f>IF(C84="","",IF(AND(BF84&gt;0,NOT('1.Project Details'!$E$33="No")),VLOOKUP('1.Project Details'!$E$33,Threshold_Code,2,FALSE),IF(L84="No",SAP_Colour_Code,"NON")))</f>
        <v/>
      </c>
      <c r="N84" s="141">
        <v>6060</v>
      </c>
      <c r="O84" s="140" t="s">
        <v>19270</v>
      </c>
      <c r="P84" s="96" t="str">
        <f>IFERROR(IF(LEFT(AX84,1)="7","PDB",VLOOKUP(C84,Table5[],13,FALSE)),"")</f>
        <v/>
      </c>
      <c r="Q84" s="239"/>
      <c r="R84" s="96" t="str">
        <f>IFERROR(IF(LEFT(AX84,1)="7",VLOOKUP(LEFT(Q84,5),DATA_EDGE!A:C,3,FALSE),VLOOKUP(Q84,DATA_EDGE!A:C,3,FALSE)),"")</f>
        <v/>
      </c>
      <c r="S84" s="104" t="str">
        <f>IFERROR(IF(LEFT(VLOOKUP(C84,Table5[],7,FALSE),3)="AE3",VLOOKUP(C84,Table_TB_Cost[],3,FALSE),""),"")</f>
        <v/>
      </c>
      <c r="T84" s="207" t="s">
        <v>13326</v>
      </c>
      <c r="U84" s="206" t="str">
        <f>IF(OR('1.Project Details'!$B$26="Capral Mill (AP)",T84="Yes"),IF(AD84="","",IF(AD84&lt;0,"Minfin",IF(AD84&lt;80,"Non-bulk","Bulk"))),"")</f>
        <v/>
      </c>
      <c r="V84" s="63" t="str">
        <f>IFERROR(VLOOKUP(C84,Table5[],11,FALSE),"")</f>
        <v/>
      </c>
      <c r="W84" s="104" t="str">
        <f>IFERROR(IF(X84="Yes",VLOOKUP(C84,Table5[#All],12,FALSE) &amp; IF(OR(Y84&gt;5,Z84&gt;25)," Weight",""),""),"")</f>
        <v/>
      </c>
      <c r="X84" s="104" t="s">
        <v>21026</v>
      </c>
      <c r="Y84" s="19" t="str">
        <f>IFERROR(VLOOKUP(C84,Table5[],4,FALSE),"")</f>
        <v/>
      </c>
      <c r="Z84" s="19" t="str">
        <f t="shared" si="37"/>
        <v/>
      </c>
      <c r="AA84" s="19" t="str">
        <f t="shared" si="38"/>
        <v/>
      </c>
      <c r="AB84" s="19" t="str">
        <f>IFERROR(VLOOKUP(C84,Table5[],5,FALSE),"")</f>
        <v/>
      </c>
      <c r="AC84" s="19" t="str">
        <f t="shared" si="39"/>
        <v/>
      </c>
      <c r="AD84" s="19" t="str">
        <f t="shared" si="40"/>
        <v/>
      </c>
      <c r="AE84" s="19" t="str">
        <f>IFERROR(VLOOKUP(C84,Table5[],6,FALSE),"")</f>
        <v/>
      </c>
      <c r="AF84" s="19" t="str">
        <f t="shared" si="41"/>
        <v/>
      </c>
      <c r="AG84" s="19" t="str">
        <f t="shared" si="42"/>
        <v/>
      </c>
      <c r="AH84" s="142" t="str" cm="1">
        <f t="array" ref="AH84">IFERROR(IF(AV84=3,IF(Y84&lt;0.5,1*Z84*2.5,0),IF(P84="PLS",VLOOKUP(C84,Table_TB_Cost[],11,FALSE)/VLOOKUP(C84,Table_TB_Cost[],3,FALSE)*'2.Quote'!H84,IF(P84="PDB",_xlfn.IFS(tb_calc_type="Margin",(((Z84*'Pricing Matrix'!$F$4)+(H84*'Pricing Matrix'!$F$5))/(1-tb_calc_value)),tb_calc_type="List less Discount",(((Z84*(VLOOKUP(LEFT(VLOOKUP(C84,Table5[],10,FALSE),2),TB_MPG,2,FALSE)))+(H84*'Pricing Matrix'!$F$5*3))*(1-tb_calc_value))),(Z84*'3.Edit Pricing'!$B$33)))),"")</f>
        <v/>
      </c>
      <c r="AI84" s="142">
        <f>IF(AV84=1,Z84*'3.Edit Pricing'!$G$33,IF(AV84=2,Z84*'3.Edit Pricing'!$H$33,IF(AV84=3,Z84*'3.Edit Pricing'!$I$33,0)))</f>
        <v>0</v>
      </c>
      <c r="AJ84" s="142" t="str">
        <f t="shared" si="43"/>
        <v/>
      </c>
      <c r="AK84" s="92" t="str">
        <f t="shared" si="50"/>
        <v/>
      </c>
      <c r="AL84" s="92" t="str">
        <f t="shared" si="51"/>
        <v/>
      </c>
      <c r="AM84" s="92" t="str" cm="1">
        <f t="array" ref="AM84">IFERROR(_xlfn.IFS(P84="PLS",AL84-(VLOOKUP(C84,Table_TB_Cost[],10,FALSE)/VLOOKUP(C84,Table_TB_Cost[],3,FALSE)*G84*H84),P84="PDB",AL84-((Z84*'Pricing Matrix'!$F$4)+(H84*'Pricing Matrix'!$F$5))*G84),"")</f>
        <v/>
      </c>
      <c r="AN84" s="92" t="str">
        <f>IFERROR(IF(OR(P84="PLS",P84="PDB"),0,IF(AV84=3,(AI84*G84)-(AA84*'Pricing Matrix'!$B$5),(AI84*G84)+(AA84*('3.Edit Pricing'!$B$33-'Pricing Matrix'!$B$5)))),"")</f>
        <v/>
      </c>
      <c r="AO84" s="142" t="str">
        <f>IF(Y84="","",IF(AND(NOT('1.Project Details'!$E$33="No"), BF84&gt;0),'3.Edit Pricing'!$B$57,IF('1.Project Details'!$B$24="Mill Finish",0,IF('2.Quote'!$L84="Yes",0,IF(U84="Bulk",FinBulk_Cost_Price,IF(OR(U84="Non-bulk",U84="Minfin"),FinNonBulk_Cost_Price,Fin_Cost_Price))))))</f>
        <v/>
      </c>
      <c r="AP84" s="142" t="str" cm="1">
        <f t="array" ref="AP84">IF(Y84="","",_xlfn.IFS(AND(BF84&gt;0,NOT('1.Project Details'!$E$33="No")),'3.Edit Pricing'!$B$58,'1.Project Details'!$B$24="Mill Finish",0,'1.Project Details'!$B$24="",0,'2.Quote'!$L84="Yes",0,U84="Bulk",FinBulk_Sell_Price,U84="Non-bulk",FinNonBulk_Sell_Price,U84="Minfin",FinNonBulk_Sell_Price,Y84&lt;&gt;"",Fin_Sell_Price))</f>
        <v/>
      </c>
      <c r="AQ84" s="142" t="str">
        <f>IFERROR(IF(Y84="","",IF(T84="Yes","Anodised Perimeter (AP)",'1.Project Details'!$B$33)),"")</f>
        <v/>
      </c>
      <c r="AR84" s="142" t="str">
        <f>IFERROR(IF($AQ84="Anodised Perimeter (AP)",IF(U84="Minfin",40,'2.Quote'!AD84)*AO84,AG84*AO84),"")</f>
        <v/>
      </c>
      <c r="AS84" s="142" t="str">
        <f t="shared" si="44"/>
        <v/>
      </c>
      <c r="AT84" s="142" t="str">
        <f t="shared" si="45"/>
        <v/>
      </c>
      <c r="AU84" s="170" t="str">
        <f>IFERROR(VLOOKUP(C84,DATA!$A:$K,8,FALSE),"")</f>
        <v/>
      </c>
      <c r="AV84" s="124" t="str">
        <f>IFERROR(VLOOKUP(AU84,'5.Edit_PH_IP'!$B:$D,3,FALSE),"")</f>
        <v/>
      </c>
      <c r="AW84" s="124" t="str">
        <f>IFERROR(VLOOKUP(Q84,DATA_EDGE!A:C,3,FALSE),"")</f>
        <v/>
      </c>
      <c r="AX84" s="124" t="str">
        <f t="shared" si="52"/>
        <v/>
      </c>
      <c r="AY84" s="124" t="str">
        <f t="shared" si="46"/>
        <v/>
      </c>
      <c r="AZ84" s="124" t="str">
        <f t="shared" si="47"/>
        <v/>
      </c>
      <c r="BA84" s="255"/>
      <c r="BB84" s="252">
        <f t="shared" si="53"/>
        <v>0</v>
      </c>
      <c r="BC84" s="255"/>
      <c r="BD84" s="252">
        <f t="shared" si="54"/>
        <v>0</v>
      </c>
      <c r="BE84" s="20">
        <f t="shared" si="48"/>
        <v>0</v>
      </c>
      <c r="BF84" s="124">
        <f t="shared" si="49"/>
        <v>0</v>
      </c>
    </row>
    <row r="85" spans="1:58" x14ac:dyDescent="0.25">
      <c r="A85" s="94"/>
      <c r="B85" s="21">
        <v>58</v>
      </c>
      <c r="C85" s="31"/>
      <c r="D85" s="19" t="str">
        <f>IFERROR(IF(OR(P85="PDB",P85="PLS"),"*","") &amp; VLOOKUP(C85,Table5[],2,FALSE),"") &amp; IF(L85="Yes"," **MILL FINISH**",)</f>
        <v/>
      </c>
      <c r="E85" s="124" t="str">
        <f t="shared" si="32"/>
        <v/>
      </c>
      <c r="F85" s="124" t="str">
        <f t="shared" si="33"/>
        <v/>
      </c>
      <c r="G85" s="135"/>
      <c r="H85" s="135"/>
      <c r="I85" s="20" t="str">
        <f t="shared" si="34"/>
        <v/>
      </c>
      <c r="J85" s="22" t="str">
        <f t="shared" si="35"/>
        <v/>
      </c>
      <c r="K85" s="236" t="str">
        <f t="shared" si="36"/>
        <v/>
      </c>
      <c r="L85" s="140" t="s">
        <v>13326</v>
      </c>
      <c r="M85" s="96" t="str">
        <f>IF(C85="","",IF(AND(BF85&gt;0,NOT('1.Project Details'!$E$33="No")),VLOOKUP('1.Project Details'!$E$33,Threshold_Code,2,FALSE),IF(L85="No",SAP_Colour_Code,"NON")))</f>
        <v/>
      </c>
      <c r="N85" s="141">
        <v>6060</v>
      </c>
      <c r="O85" s="140" t="s">
        <v>19270</v>
      </c>
      <c r="P85" s="96" t="str">
        <f>IFERROR(IF(LEFT(AX85,1)="7","PDB",VLOOKUP(C85,Table5[],13,FALSE)),"")</f>
        <v/>
      </c>
      <c r="Q85" s="239"/>
      <c r="R85" s="96" t="str">
        <f>IFERROR(IF(LEFT(AX85,1)="7",VLOOKUP(LEFT(Q85,5),DATA_EDGE!A:C,3,FALSE),VLOOKUP(Q85,DATA_EDGE!A:C,3,FALSE)),"")</f>
        <v/>
      </c>
      <c r="S85" s="104" t="str">
        <f>IFERROR(IF(LEFT(VLOOKUP(C85,Table5[],7,FALSE),3)="AE3",VLOOKUP(C85,Table_TB_Cost[],3,FALSE),""),"")</f>
        <v/>
      </c>
      <c r="T85" s="207" t="s">
        <v>13326</v>
      </c>
      <c r="U85" s="206" t="str">
        <f>IF(OR('1.Project Details'!$B$26="Capral Mill (AP)",T85="Yes"),IF(AD85="","",IF(AD85&lt;0,"Minfin",IF(AD85&lt;80,"Non-bulk","Bulk"))),"")</f>
        <v/>
      </c>
      <c r="V85" s="63" t="str">
        <f>IFERROR(VLOOKUP(C85,Table5[],11,FALSE),"")</f>
        <v/>
      </c>
      <c r="W85" s="104" t="str">
        <f>IFERROR(IF(X85="Yes",VLOOKUP(C85,Table5[#All],12,FALSE) &amp; IF(OR(Y85&gt;5,Z85&gt;25)," Weight",""),""),"")</f>
        <v/>
      </c>
      <c r="X85" s="104" t="s">
        <v>21026</v>
      </c>
      <c r="Y85" s="19" t="str">
        <f>IFERROR(VLOOKUP(C85,Table5[],4,FALSE),"")</f>
        <v/>
      </c>
      <c r="Z85" s="19" t="str">
        <f t="shared" si="37"/>
        <v/>
      </c>
      <c r="AA85" s="19" t="str">
        <f t="shared" si="38"/>
        <v/>
      </c>
      <c r="AB85" s="19" t="str">
        <f>IFERROR(VLOOKUP(C85,Table5[],5,FALSE),"")</f>
        <v/>
      </c>
      <c r="AC85" s="19" t="str">
        <f t="shared" si="39"/>
        <v/>
      </c>
      <c r="AD85" s="19" t="str">
        <f t="shared" si="40"/>
        <v/>
      </c>
      <c r="AE85" s="19" t="str">
        <f>IFERROR(VLOOKUP(C85,Table5[],6,FALSE),"")</f>
        <v/>
      </c>
      <c r="AF85" s="19" t="str">
        <f t="shared" si="41"/>
        <v/>
      </c>
      <c r="AG85" s="19" t="str">
        <f t="shared" si="42"/>
        <v/>
      </c>
      <c r="AH85" s="142" t="str" cm="1">
        <f t="array" ref="AH85">IFERROR(IF(AV85=3,IF(Y85&lt;0.5,1*Z85*2.5,0),IF(P85="PLS",VLOOKUP(C85,Table_TB_Cost[],11,FALSE)/VLOOKUP(C85,Table_TB_Cost[],3,FALSE)*'2.Quote'!H85,IF(P85="PDB",_xlfn.IFS(tb_calc_type="Margin",(((Z85*'Pricing Matrix'!$F$4)+(H85*'Pricing Matrix'!$F$5))/(1-tb_calc_value)),tb_calc_type="List less Discount",(((Z85*(VLOOKUP(LEFT(VLOOKUP(C85,Table5[],10,FALSE),2),TB_MPG,2,FALSE)))+(H85*'Pricing Matrix'!$F$5*3))*(1-tb_calc_value))),(Z85*'3.Edit Pricing'!$B$33)))),"")</f>
        <v/>
      </c>
      <c r="AI85" s="142">
        <f>IF(AV85=1,Z85*'3.Edit Pricing'!$G$33,IF(AV85=2,Z85*'3.Edit Pricing'!$H$33,IF(AV85=3,Z85*'3.Edit Pricing'!$I$33,0)))</f>
        <v>0</v>
      </c>
      <c r="AJ85" s="142" t="str">
        <f t="shared" si="43"/>
        <v/>
      </c>
      <c r="AK85" s="92" t="str">
        <f t="shared" si="50"/>
        <v/>
      </c>
      <c r="AL85" s="92" t="str">
        <f t="shared" si="51"/>
        <v/>
      </c>
      <c r="AM85" s="92" t="str" cm="1">
        <f t="array" ref="AM85">IFERROR(_xlfn.IFS(P85="PLS",AL85-(VLOOKUP(C85,Table_TB_Cost[],10,FALSE)/VLOOKUP(C85,Table_TB_Cost[],3,FALSE)*G85*H85),P85="PDB",AL85-((Z85*'Pricing Matrix'!$F$4)+(H85*'Pricing Matrix'!$F$5))*G85),"")</f>
        <v/>
      </c>
      <c r="AN85" s="92" t="str">
        <f>IFERROR(IF(OR(P85="PLS",P85="PDB"),0,IF(AV85=3,(AI85*G85)-(AA85*'Pricing Matrix'!$B$5),(AI85*G85)+(AA85*('3.Edit Pricing'!$B$33-'Pricing Matrix'!$B$5)))),"")</f>
        <v/>
      </c>
      <c r="AO85" s="142" t="str">
        <f>IF(Y85="","",IF(AND(NOT('1.Project Details'!$E$33="No"), BF85&gt;0),'3.Edit Pricing'!$B$57,IF('1.Project Details'!$B$24="Mill Finish",0,IF('2.Quote'!$L85="Yes",0,IF(U85="Bulk",FinBulk_Cost_Price,IF(OR(U85="Non-bulk",U85="Minfin"),FinNonBulk_Cost_Price,Fin_Cost_Price))))))</f>
        <v/>
      </c>
      <c r="AP85" s="142" t="str" cm="1">
        <f t="array" ref="AP85">IF(Y85="","",_xlfn.IFS(AND(BF85&gt;0,NOT('1.Project Details'!$E$33="No")),'3.Edit Pricing'!$B$58,'1.Project Details'!$B$24="Mill Finish",0,'1.Project Details'!$B$24="",0,'2.Quote'!$L85="Yes",0,U85="Bulk",FinBulk_Sell_Price,U85="Non-bulk",FinNonBulk_Sell_Price,U85="Minfin",FinNonBulk_Sell_Price,Y85&lt;&gt;"",Fin_Sell_Price))</f>
        <v/>
      </c>
      <c r="AQ85" s="142" t="str">
        <f>IFERROR(IF(Y85="","",IF(T85="Yes","Anodised Perimeter (AP)",'1.Project Details'!$B$33)),"")</f>
        <v/>
      </c>
      <c r="AR85" s="142" t="str">
        <f>IFERROR(IF($AQ85="Anodised Perimeter (AP)",IF(U85="Minfin",40,'2.Quote'!AD85)*AO85,AG85*AO85),"")</f>
        <v/>
      </c>
      <c r="AS85" s="142" t="str">
        <f t="shared" si="44"/>
        <v/>
      </c>
      <c r="AT85" s="142" t="str">
        <f t="shared" si="45"/>
        <v/>
      </c>
      <c r="AU85" s="170" t="str">
        <f>IFERROR(VLOOKUP(C85,DATA!$A:$K,8,FALSE),"")</f>
        <v/>
      </c>
      <c r="AV85" s="124" t="str">
        <f>IFERROR(VLOOKUP(AU85,'5.Edit_PH_IP'!$B:$D,3,FALSE),"")</f>
        <v/>
      </c>
      <c r="AW85" s="124" t="str">
        <f>IFERROR(VLOOKUP(Q85,DATA_EDGE!A:C,3,FALSE),"")</f>
        <v/>
      </c>
      <c r="AX85" s="124" t="str">
        <f t="shared" si="52"/>
        <v/>
      </c>
      <c r="AY85" s="124" t="str">
        <f t="shared" si="46"/>
        <v/>
      </c>
      <c r="AZ85" s="124" t="str">
        <f t="shared" si="47"/>
        <v/>
      </c>
      <c r="BA85" s="255"/>
      <c r="BB85" s="252">
        <f t="shared" si="53"/>
        <v>0</v>
      </c>
      <c r="BC85" s="255"/>
      <c r="BD85" s="252">
        <f t="shared" si="54"/>
        <v>0</v>
      </c>
      <c r="BE85" s="20">
        <f t="shared" si="48"/>
        <v>0</v>
      </c>
      <c r="BF85" s="124">
        <f t="shared" si="49"/>
        <v>0</v>
      </c>
    </row>
    <row r="86" spans="1:58" x14ac:dyDescent="0.25">
      <c r="A86" s="94"/>
      <c r="B86" s="18">
        <v>59</v>
      </c>
      <c r="C86" s="31"/>
      <c r="D86" s="19" t="str">
        <f>IFERROR(IF(OR(P86="PDB",P86="PLS"),"*","") &amp; VLOOKUP(C86,Table5[],2,FALSE),"") &amp; IF(L86="Yes"," **MILL FINISH**",)</f>
        <v/>
      </c>
      <c r="E86" s="124" t="str">
        <f t="shared" si="32"/>
        <v/>
      </c>
      <c r="F86" s="124" t="str">
        <f t="shared" si="33"/>
        <v/>
      </c>
      <c r="G86" s="135"/>
      <c r="H86" s="135"/>
      <c r="I86" s="20" t="str">
        <f t="shared" si="34"/>
        <v/>
      </c>
      <c r="J86" s="22" t="str">
        <f t="shared" si="35"/>
        <v/>
      </c>
      <c r="K86" s="236" t="str">
        <f t="shared" si="36"/>
        <v/>
      </c>
      <c r="L86" s="140" t="s">
        <v>13326</v>
      </c>
      <c r="M86" s="96" t="str">
        <f>IF(C86="","",IF(AND(BF86&gt;0,NOT('1.Project Details'!$E$33="No")),VLOOKUP('1.Project Details'!$E$33,Threshold_Code,2,FALSE),IF(L86="No",SAP_Colour_Code,"NON")))</f>
        <v/>
      </c>
      <c r="N86" s="141">
        <v>6060</v>
      </c>
      <c r="O86" s="140" t="s">
        <v>19270</v>
      </c>
      <c r="P86" s="96" t="str">
        <f>IFERROR(IF(LEFT(AX86,1)="7","PDB",VLOOKUP(C86,Table5[],13,FALSE)),"")</f>
        <v/>
      </c>
      <c r="Q86" s="239"/>
      <c r="R86" s="96" t="str">
        <f>IFERROR(IF(LEFT(AX86,1)="7",VLOOKUP(LEFT(Q86,5),DATA_EDGE!A:C,3,FALSE),VLOOKUP(Q86,DATA_EDGE!A:C,3,FALSE)),"")</f>
        <v/>
      </c>
      <c r="S86" s="104" t="str">
        <f>IFERROR(IF(LEFT(VLOOKUP(C86,Table5[],7,FALSE),3)="AE3",VLOOKUP(C86,Table_TB_Cost[],3,FALSE),""),"")</f>
        <v/>
      </c>
      <c r="T86" s="207" t="s">
        <v>13326</v>
      </c>
      <c r="U86" s="206" t="str">
        <f>IF(OR('1.Project Details'!$B$26="Capral Mill (AP)",T86="Yes"),IF(AD86="","",IF(AD86&lt;0,"Minfin",IF(AD86&lt;80,"Non-bulk","Bulk"))),"")</f>
        <v/>
      </c>
      <c r="V86" s="63" t="str">
        <f>IFERROR(VLOOKUP(C86,Table5[],11,FALSE),"")</f>
        <v/>
      </c>
      <c r="W86" s="104" t="str">
        <f>IFERROR(IF(X86="Yes",VLOOKUP(C86,Table5[#All],12,FALSE) &amp; IF(OR(Y86&gt;5,Z86&gt;25)," Weight",""),""),"")</f>
        <v/>
      </c>
      <c r="X86" s="104" t="s">
        <v>21026</v>
      </c>
      <c r="Y86" s="19" t="str">
        <f>IFERROR(VLOOKUP(C86,Table5[],4,FALSE),"")</f>
        <v/>
      </c>
      <c r="Z86" s="19" t="str">
        <f t="shared" si="37"/>
        <v/>
      </c>
      <c r="AA86" s="19" t="str">
        <f t="shared" si="38"/>
        <v/>
      </c>
      <c r="AB86" s="19" t="str">
        <f>IFERROR(VLOOKUP(C86,Table5[],5,FALSE),"")</f>
        <v/>
      </c>
      <c r="AC86" s="19" t="str">
        <f t="shared" si="39"/>
        <v/>
      </c>
      <c r="AD86" s="19" t="str">
        <f t="shared" si="40"/>
        <v/>
      </c>
      <c r="AE86" s="19" t="str">
        <f>IFERROR(VLOOKUP(C86,Table5[],6,FALSE),"")</f>
        <v/>
      </c>
      <c r="AF86" s="19" t="str">
        <f t="shared" si="41"/>
        <v/>
      </c>
      <c r="AG86" s="19" t="str">
        <f t="shared" si="42"/>
        <v/>
      </c>
      <c r="AH86" s="142" t="str" cm="1">
        <f t="array" ref="AH86">IFERROR(IF(AV86=3,IF(Y86&lt;0.5,1*Z86*2.5,0),IF(P86="PLS",VLOOKUP(C86,Table_TB_Cost[],11,FALSE)/VLOOKUP(C86,Table_TB_Cost[],3,FALSE)*'2.Quote'!H86,IF(P86="PDB",_xlfn.IFS(tb_calc_type="Margin",(((Z86*'Pricing Matrix'!$F$4)+(H86*'Pricing Matrix'!$F$5))/(1-tb_calc_value)),tb_calc_type="List less Discount",(((Z86*(VLOOKUP(LEFT(VLOOKUP(C86,Table5[],10,FALSE),2),TB_MPG,2,FALSE)))+(H86*'Pricing Matrix'!$F$5*3))*(1-tb_calc_value))),(Z86*'3.Edit Pricing'!$B$33)))),"")</f>
        <v/>
      </c>
      <c r="AI86" s="142">
        <f>IF(AV86=1,Z86*'3.Edit Pricing'!$G$33,IF(AV86=2,Z86*'3.Edit Pricing'!$H$33,IF(AV86=3,Z86*'3.Edit Pricing'!$I$33,0)))</f>
        <v>0</v>
      </c>
      <c r="AJ86" s="142" t="str">
        <f t="shared" si="43"/>
        <v/>
      </c>
      <c r="AK86" s="92" t="str">
        <f t="shared" si="50"/>
        <v/>
      </c>
      <c r="AL86" s="92" t="str">
        <f t="shared" si="51"/>
        <v/>
      </c>
      <c r="AM86" s="92" t="str" cm="1">
        <f t="array" ref="AM86">IFERROR(_xlfn.IFS(P86="PLS",AL86-(VLOOKUP(C86,Table_TB_Cost[],10,FALSE)/VLOOKUP(C86,Table_TB_Cost[],3,FALSE)*G86*H86),P86="PDB",AL86-((Z86*'Pricing Matrix'!$F$4)+(H86*'Pricing Matrix'!$F$5))*G86),"")</f>
        <v/>
      </c>
      <c r="AN86" s="92" t="str">
        <f>IFERROR(IF(OR(P86="PLS",P86="PDB"),0,IF(AV86=3,(AI86*G86)-(AA86*'Pricing Matrix'!$B$5),(AI86*G86)+(AA86*('3.Edit Pricing'!$B$33-'Pricing Matrix'!$B$5)))),"")</f>
        <v/>
      </c>
      <c r="AO86" s="142" t="str">
        <f>IF(Y86="","",IF(AND(NOT('1.Project Details'!$E$33="No"), BF86&gt;0),'3.Edit Pricing'!$B$57,IF('1.Project Details'!$B$24="Mill Finish",0,IF('2.Quote'!$L86="Yes",0,IF(U86="Bulk",FinBulk_Cost_Price,IF(OR(U86="Non-bulk",U86="Minfin"),FinNonBulk_Cost_Price,Fin_Cost_Price))))))</f>
        <v/>
      </c>
      <c r="AP86" s="142" t="str" cm="1">
        <f t="array" ref="AP86">IF(Y86="","",_xlfn.IFS(AND(BF86&gt;0,NOT('1.Project Details'!$E$33="No")),'3.Edit Pricing'!$B$58,'1.Project Details'!$B$24="Mill Finish",0,'1.Project Details'!$B$24="",0,'2.Quote'!$L86="Yes",0,U86="Bulk",FinBulk_Sell_Price,U86="Non-bulk",FinNonBulk_Sell_Price,U86="Minfin",FinNonBulk_Sell_Price,Y86&lt;&gt;"",Fin_Sell_Price))</f>
        <v/>
      </c>
      <c r="AQ86" s="142" t="str">
        <f>IFERROR(IF(Y86="","",IF(T86="Yes","Anodised Perimeter (AP)",'1.Project Details'!$B$33)),"")</f>
        <v/>
      </c>
      <c r="AR86" s="142" t="str">
        <f>IFERROR(IF($AQ86="Anodised Perimeter (AP)",IF(U86="Minfin",40,'2.Quote'!AD86)*AO86,AG86*AO86),"")</f>
        <v/>
      </c>
      <c r="AS86" s="142" t="str">
        <f t="shared" si="44"/>
        <v/>
      </c>
      <c r="AT86" s="142" t="str">
        <f t="shared" si="45"/>
        <v/>
      </c>
      <c r="AU86" s="170" t="str">
        <f>IFERROR(VLOOKUP(C86,DATA!$A:$K,8,FALSE),"")</f>
        <v/>
      </c>
      <c r="AV86" s="124" t="str">
        <f>IFERROR(VLOOKUP(AU86,'5.Edit_PH_IP'!$B:$D,3,FALSE),"")</f>
        <v/>
      </c>
      <c r="AW86" s="124" t="str">
        <f>IFERROR(VLOOKUP(Q86,DATA_EDGE!A:C,3,FALSE),"")</f>
        <v/>
      </c>
      <c r="AX86" s="124" t="str">
        <f t="shared" si="52"/>
        <v/>
      </c>
      <c r="AY86" s="124" t="str">
        <f t="shared" si="46"/>
        <v/>
      </c>
      <c r="AZ86" s="124" t="str">
        <f t="shared" si="47"/>
        <v/>
      </c>
      <c r="BA86" s="255"/>
      <c r="BB86" s="252">
        <f t="shared" si="53"/>
        <v>0</v>
      </c>
      <c r="BC86" s="255"/>
      <c r="BD86" s="252">
        <f t="shared" si="54"/>
        <v>0</v>
      </c>
      <c r="BE86" s="20">
        <f t="shared" si="48"/>
        <v>0</v>
      </c>
      <c r="BF86" s="124">
        <f t="shared" si="49"/>
        <v>0</v>
      </c>
    </row>
    <row r="87" spans="1:58" x14ac:dyDescent="0.25">
      <c r="A87" s="94"/>
      <c r="B87" s="21">
        <v>60</v>
      </c>
      <c r="C87" s="31"/>
      <c r="D87" s="19" t="str">
        <f>IFERROR(IF(OR(P87="PDB",P87="PLS"),"*","") &amp; VLOOKUP(C87,Table5[],2,FALSE),"") &amp; IF(L87="Yes"," **MILL FINISH**",)</f>
        <v/>
      </c>
      <c r="E87" s="124" t="str">
        <f t="shared" si="32"/>
        <v/>
      </c>
      <c r="F87" s="124" t="str">
        <f t="shared" si="33"/>
        <v/>
      </c>
      <c r="G87" s="135"/>
      <c r="H87" s="135"/>
      <c r="I87" s="20" t="str">
        <f t="shared" si="34"/>
        <v/>
      </c>
      <c r="J87" s="22" t="str">
        <f t="shared" si="35"/>
        <v/>
      </c>
      <c r="K87" s="236" t="str">
        <f t="shared" si="36"/>
        <v/>
      </c>
      <c r="L87" s="140" t="s">
        <v>13326</v>
      </c>
      <c r="M87" s="96" t="str">
        <f>IF(C87="","",IF(AND(BF87&gt;0,NOT('1.Project Details'!$E$33="No")),VLOOKUP('1.Project Details'!$E$33,Threshold_Code,2,FALSE),IF(L87="No",SAP_Colour_Code,"NON")))</f>
        <v/>
      </c>
      <c r="N87" s="141">
        <v>6060</v>
      </c>
      <c r="O87" s="140" t="s">
        <v>19270</v>
      </c>
      <c r="P87" s="96" t="str">
        <f>IFERROR(IF(LEFT(AX87,1)="7","PDB",VLOOKUP(C87,Table5[],13,FALSE)),"")</f>
        <v/>
      </c>
      <c r="Q87" s="239"/>
      <c r="R87" s="96" t="str">
        <f>IFERROR(IF(LEFT(AX87,1)="7",VLOOKUP(LEFT(Q87,5),DATA_EDGE!A:C,3,FALSE),VLOOKUP(Q87,DATA_EDGE!A:C,3,FALSE)),"")</f>
        <v/>
      </c>
      <c r="S87" s="104" t="str">
        <f>IFERROR(IF(LEFT(VLOOKUP(C87,Table5[],7,FALSE),3)="AE3",VLOOKUP(C87,Table_TB_Cost[],3,FALSE),""),"")</f>
        <v/>
      </c>
      <c r="T87" s="207" t="s">
        <v>13326</v>
      </c>
      <c r="U87" s="206" t="str">
        <f>IF(OR('1.Project Details'!$B$26="Capral Mill (AP)",T87="Yes"),IF(AD87="","",IF(AD87&lt;0,"Minfin",IF(AD87&lt;80,"Non-bulk","Bulk"))),"")</f>
        <v/>
      </c>
      <c r="V87" s="63" t="str">
        <f>IFERROR(VLOOKUP(C87,Table5[],11,FALSE),"")</f>
        <v/>
      </c>
      <c r="W87" s="104" t="str">
        <f>IFERROR(IF(X87="Yes",VLOOKUP(C87,Table5[#All],12,FALSE) &amp; IF(OR(Y87&gt;5,Z87&gt;25)," Weight",""),""),"")</f>
        <v/>
      </c>
      <c r="X87" s="104" t="s">
        <v>21026</v>
      </c>
      <c r="Y87" s="19" t="str">
        <f>IFERROR(VLOOKUP(C87,Table5[],4,FALSE),"")</f>
        <v/>
      </c>
      <c r="Z87" s="19" t="str">
        <f t="shared" si="37"/>
        <v/>
      </c>
      <c r="AA87" s="19" t="str">
        <f t="shared" si="38"/>
        <v/>
      </c>
      <c r="AB87" s="19" t="str">
        <f>IFERROR(VLOOKUP(C87,Table5[],5,FALSE),"")</f>
        <v/>
      </c>
      <c r="AC87" s="19" t="str">
        <f t="shared" si="39"/>
        <v/>
      </c>
      <c r="AD87" s="19" t="str">
        <f t="shared" si="40"/>
        <v/>
      </c>
      <c r="AE87" s="19" t="str">
        <f>IFERROR(VLOOKUP(C87,Table5[],6,FALSE),"")</f>
        <v/>
      </c>
      <c r="AF87" s="19" t="str">
        <f t="shared" si="41"/>
        <v/>
      </c>
      <c r="AG87" s="19" t="str">
        <f t="shared" si="42"/>
        <v/>
      </c>
      <c r="AH87" s="142" t="str" cm="1">
        <f t="array" ref="AH87">IFERROR(IF(AV87=3,IF(Y87&lt;0.5,1*Z87*2.5,0),IF(P87="PLS",VLOOKUP(C87,Table_TB_Cost[],11,FALSE)/VLOOKUP(C87,Table_TB_Cost[],3,FALSE)*'2.Quote'!H87,IF(P87="PDB",_xlfn.IFS(tb_calc_type="Margin",(((Z87*'Pricing Matrix'!$F$4)+(H87*'Pricing Matrix'!$F$5))/(1-tb_calc_value)),tb_calc_type="List less Discount",(((Z87*(VLOOKUP(LEFT(VLOOKUP(C87,Table5[],10,FALSE),2),TB_MPG,2,FALSE)))+(H87*'Pricing Matrix'!$F$5*3))*(1-tb_calc_value))),(Z87*'3.Edit Pricing'!$B$33)))),"")</f>
        <v/>
      </c>
      <c r="AI87" s="142">
        <f>IF(AV87=1,Z87*'3.Edit Pricing'!$G$33,IF(AV87=2,Z87*'3.Edit Pricing'!$H$33,IF(AV87=3,Z87*'3.Edit Pricing'!$I$33,0)))</f>
        <v>0</v>
      </c>
      <c r="AJ87" s="142" t="str">
        <f t="shared" si="43"/>
        <v/>
      </c>
      <c r="AK87" s="92" t="str">
        <f t="shared" si="50"/>
        <v/>
      </c>
      <c r="AL87" s="92" t="str">
        <f t="shared" si="51"/>
        <v/>
      </c>
      <c r="AM87" s="92" t="str" cm="1">
        <f t="array" ref="AM87">IFERROR(_xlfn.IFS(P87="PLS",AL87-(VLOOKUP(C87,Table_TB_Cost[],10,FALSE)/VLOOKUP(C87,Table_TB_Cost[],3,FALSE)*G87*H87),P87="PDB",AL87-((Z87*'Pricing Matrix'!$F$4)+(H87*'Pricing Matrix'!$F$5))*G87),"")</f>
        <v/>
      </c>
      <c r="AN87" s="92" t="str">
        <f>IFERROR(IF(OR(P87="PLS",P87="PDB"),0,IF(AV87=3,(AI87*G87)-(AA87*'Pricing Matrix'!$B$5),(AI87*G87)+(AA87*('3.Edit Pricing'!$B$33-'Pricing Matrix'!$B$5)))),"")</f>
        <v/>
      </c>
      <c r="AO87" s="142" t="str">
        <f>IF(Y87="","",IF(AND(NOT('1.Project Details'!$E$33="No"), BF87&gt;0),'3.Edit Pricing'!$B$57,IF('1.Project Details'!$B$24="Mill Finish",0,IF('2.Quote'!$L87="Yes",0,IF(U87="Bulk",FinBulk_Cost_Price,IF(OR(U87="Non-bulk",U87="Minfin"),FinNonBulk_Cost_Price,Fin_Cost_Price))))))</f>
        <v/>
      </c>
      <c r="AP87" s="142" t="str" cm="1">
        <f t="array" ref="AP87">IF(Y87="","",_xlfn.IFS(AND(BF87&gt;0,NOT('1.Project Details'!$E$33="No")),'3.Edit Pricing'!$B$58,'1.Project Details'!$B$24="Mill Finish",0,'1.Project Details'!$B$24="",0,'2.Quote'!$L87="Yes",0,U87="Bulk",FinBulk_Sell_Price,U87="Non-bulk",FinNonBulk_Sell_Price,U87="Minfin",FinNonBulk_Sell_Price,Y87&lt;&gt;"",Fin_Sell_Price))</f>
        <v/>
      </c>
      <c r="AQ87" s="142" t="str">
        <f>IFERROR(IF(Y87="","",IF(T87="Yes","Anodised Perimeter (AP)",'1.Project Details'!$B$33)),"")</f>
        <v/>
      </c>
      <c r="AR87" s="142" t="str">
        <f>IFERROR(IF($AQ87="Anodised Perimeter (AP)",IF(U87="Minfin",40,'2.Quote'!AD87)*AO87,AG87*AO87),"")</f>
        <v/>
      </c>
      <c r="AS87" s="142" t="str">
        <f t="shared" si="44"/>
        <v/>
      </c>
      <c r="AT87" s="142" t="str">
        <f t="shared" si="45"/>
        <v/>
      </c>
      <c r="AU87" s="170" t="str">
        <f>IFERROR(VLOOKUP(C87,DATA!$A:$K,8,FALSE),"")</f>
        <v/>
      </c>
      <c r="AV87" s="124" t="str">
        <f>IFERROR(VLOOKUP(AU87,'5.Edit_PH_IP'!$B:$D,3,FALSE),"")</f>
        <v/>
      </c>
      <c r="AW87" s="124" t="str">
        <f>IFERROR(VLOOKUP(Q87,DATA_EDGE!A:C,3,FALSE),"")</f>
        <v/>
      </c>
      <c r="AX87" s="124" t="str">
        <f t="shared" si="52"/>
        <v/>
      </c>
      <c r="AY87" s="124" t="str">
        <f t="shared" si="46"/>
        <v/>
      </c>
      <c r="AZ87" s="124" t="str">
        <f t="shared" si="47"/>
        <v/>
      </c>
      <c r="BA87" s="255"/>
      <c r="BB87" s="252">
        <f t="shared" si="53"/>
        <v>0</v>
      </c>
      <c r="BC87" s="255"/>
      <c r="BD87" s="252">
        <f t="shared" si="54"/>
        <v>0</v>
      </c>
      <c r="BE87" s="20">
        <f t="shared" si="48"/>
        <v>0</v>
      </c>
      <c r="BF87" s="124">
        <f t="shared" si="49"/>
        <v>0</v>
      </c>
    </row>
    <row r="88" spans="1:58" x14ac:dyDescent="0.25">
      <c r="A88" s="94"/>
      <c r="B88" s="18">
        <v>61</v>
      </c>
      <c r="C88" s="31"/>
      <c r="D88" s="19" t="str">
        <f>IFERROR(IF(OR(P88="PDB",P88="PLS"),"*","") &amp; VLOOKUP(C88,Table5[],2,FALSE),"") &amp; IF(L88="Yes"," **MILL FINISH**",)</f>
        <v/>
      </c>
      <c r="E88" s="124" t="str">
        <f t="shared" si="32"/>
        <v/>
      </c>
      <c r="F88" s="124" t="str">
        <f t="shared" si="33"/>
        <v/>
      </c>
      <c r="G88" s="135"/>
      <c r="H88" s="135"/>
      <c r="I88" s="20" t="str">
        <f t="shared" si="34"/>
        <v/>
      </c>
      <c r="J88" s="22" t="str">
        <f t="shared" si="35"/>
        <v/>
      </c>
      <c r="K88" s="236" t="str">
        <f t="shared" si="36"/>
        <v/>
      </c>
      <c r="L88" s="140" t="s">
        <v>13326</v>
      </c>
      <c r="M88" s="96" t="str">
        <f>IF(C88="","",IF(AND(BF88&gt;0,NOT('1.Project Details'!$E$33="No")),VLOOKUP('1.Project Details'!$E$33,Threshold_Code,2,FALSE),IF(L88="No",SAP_Colour_Code,"NON")))</f>
        <v/>
      </c>
      <c r="N88" s="141">
        <v>6060</v>
      </c>
      <c r="O88" s="140" t="s">
        <v>19270</v>
      </c>
      <c r="P88" s="96" t="str">
        <f>IFERROR(IF(LEFT(AX88,1)="7","PDB",VLOOKUP(C88,Table5[],13,FALSE)),"")</f>
        <v/>
      </c>
      <c r="Q88" s="239"/>
      <c r="R88" s="96" t="str">
        <f>IFERROR(IF(LEFT(AX88,1)="7",VLOOKUP(LEFT(Q88,5),DATA_EDGE!A:C,3,FALSE),VLOOKUP(Q88,DATA_EDGE!A:C,3,FALSE)),"")</f>
        <v/>
      </c>
      <c r="S88" s="104" t="str">
        <f>IFERROR(IF(LEFT(VLOOKUP(C88,Table5[],7,FALSE),3)="AE3",VLOOKUP(C88,Table_TB_Cost[],3,FALSE),""),"")</f>
        <v/>
      </c>
      <c r="T88" s="207" t="s">
        <v>13326</v>
      </c>
      <c r="U88" s="206" t="str">
        <f>IF(OR('1.Project Details'!$B$26="Capral Mill (AP)",T88="Yes"),IF(AD88="","",IF(AD88&lt;0,"Minfin",IF(AD88&lt;80,"Non-bulk","Bulk"))),"")</f>
        <v/>
      </c>
      <c r="V88" s="63" t="str">
        <f>IFERROR(VLOOKUP(C88,Table5[],11,FALSE),"")</f>
        <v/>
      </c>
      <c r="W88" s="104" t="str">
        <f>IFERROR(IF(X88="Yes",VLOOKUP(C88,Table5[#All],12,FALSE) &amp; IF(OR(Y88&gt;5,Z88&gt;25)," Weight",""),""),"")</f>
        <v/>
      </c>
      <c r="X88" s="104" t="s">
        <v>21026</v>
      </c>
      <c r="Y88" s="19" t="str">
        <f>IFERROR(VLOOKUP(C88,Table5[],4,FALSE),"")</f>
        <v/>
      </c>
      <c r="Z88" s="19" t="str">
        <f t="shared" si="37"/>
        <v/>
      </c>
      <c r="AA88" s="19" t="str">
        <f t="shared" si="38"/>
        <v/>
      </c>
      <c r="AB88" s="19" t="str">
        <f>IFERROR(VLOOKUP(C88,Table5[],5,FALSE),"")</f>
        <v/>
      </c>
      <c r="AC88" s="19" t="str">
        <f t="shared" si="39"/>
        <v/>
      </c>
      <c r="AD88" s="19" t="str">
        <f t="shared" si="40"/>
        <v/>
      </c>
      <c r="AE88" s="19" t="str">
        <f>IFERROR(VLOOKUP(C88,Table5[],6,FALSE),"")</f>
        <v/>
      </c>
      <c r="AF88" s="19" t="str">
        <f t="shared" si="41"/>
        <v/>
      </c>
      <c r="AG88" s="19" t="str">
        <f t="shared" si="42"/>
        <v/>
      </c>
      <c r="AH88" s="142" t="str" cm="1">
        <f t="array" ref="AH88">IFERROR(IF(AV88=3,IF(Y88&lt;0.5,1*Z88*2.5,0),IF(P88="PLS",VLOOKUP(C88,Table_TB_Cost[],11,FALSE)/VLOOKUP(C88,Table_TB_Cost[],3,FALSE)*'2.Quote'!H88,IF(P88="PDB",_xlfn.IFS(tb_calc_type="Margin",(((Z88*'Pricing Matrix'!$F$4)+(H88*'Pricing Matrix'!$F$5))/(1-tb_calc_value)),tb_calc_type="List less Discount",(((Z88*(VLOOKUP(LEFT(VLOOKUP(C88,Table5[],10,FALSE),2),TB_MPG,2,FALSE)))+(H88*'Pricing Matrix'!$F$5*3))*(1-tb_calc_value))),(Z88*'3.Edit Pricing'!$B$33)))),"")</f>
        <v/>
      </c>
      <c r="AI88" s="142">
        <f>IF(AV88=1,Z88*'3.Edit Pricing'!$G$33,IF(AV88=2,Z88*'3.Edit Pricing'!$H$33,IF(AV88=3,Z88*'3.Edit Pricing'!$I$33,0)))</f>
        <v>0</v>
      </c>
      <c r="AJ88" s="142" t="str">
        <f t="shared" si="43"/>
        <v/>
      </c>
      <c r="AK88" s="92" t="str">
        <f t="shared" si="50"/>
        <v/>
      </c>
      <c r="AL88" s="92" t="str">
        <f t="shared" si="51"/>
        <v/>
      </c>
      <c r="AM88" s="92" t="str" cm="1">
        <f t="array" ref="AM88">IFERROR(_xlfn.IFS(P88="PLS",AL88-(VLOOKUP(C88,Table_TB_Cost[],10,FALSE)/VLOOKUP(C88,Table_TB_Cost[],3,FALSE)*G88*H88),P88="PDB",AL88-((Z88*'Pricing Matrix'!$F$4)+(H88*'Pricing Matrix'!$F$5))*G88),"")</f>
        <v/>
      </c>
      <c r="AN88" s="92" t="str">
        <f>IFERROR(IF(OR(P88="PLS",P88="PDB"),0,IF(AV88=3,(AI88*G88)-(AA88*'Pricing Matrix'!$B$5),(AI88*G88)+(AA88*('3.Edit Pricing'!$B$33-'Pricing Matrix'!$B$5)))),"")</f>
        <v/>
      </c>
      <c r="AO88" s="142" t="str">
        <f>IF(Y88="","",IF(AND(NOT('1.Project Details'!$E$33="No"), BF88&gt;0),'3.Edit Pricing'!$B$57,IF('1.Project Details'!$B$24="Mill Finish",0,IF('2.Quote'!$L88="Yes",0,IF(U88="Bulk",FinBulk_Cost_Price,IF(OR(U88="Non-bulk",U88="Minfin"),FinNonBulk_Cost_Price,Fin_Cost_Price))))))</f>
        <v/>
      </c>
      <c r="AP88" s="142" t="str" cm="1">
        <f t="array" ref="AP88">IF(Y88="","",_xlfn.IFS(AND(BF88&gt;0,NOT('1.Project Details'!$E$33="No")),'3.Edit Pricing'!$B$58,'1.Project Details'!$B$24="Mill Finish",0,'1.Project Details'!$B$24="",0,'2.Quote'!$L88="Yes",0,U88="Bulk",FinBulk_Sell_Price,U88="Non-bulk",FinNonBulk_Sell_Price,U88="Minfin",FinNonBulk_Sell_Price,Y88&lt;&gt;"",Fin_Sell_Price))</f>
        <v/>
      </c>
      <c r="AQ88" s="142" t="str">
        <f>IFERROR(IF(Y88="","",IF(T88="Yes","Anodised Perimeter (AP)",'1.Project Details'!$B$33)),"")</f>
        <v/>
      </c>
      <c r="AR88" s="142" t="str">
        <f>IFERROR(IF($AQ88="Anodised Perimeter (AP)",IF(U88="Minfin",40,'2.Quote'!AD88)*AO88,AG88*AO88),"")</f>
        <v/>
      </c>
      <c r="AS88" s="142" t="str">
        <f t="shared" si="44"/>
        <v/>
      </c>
      <c r="AT88" s="142" t="str">
        <f t="shared" si="45"/>
        <v/>
      </c>
      <c r="AU88" s="170" t="str">
        <f>IFERROR(VLOOKUP(C88,DATA!$A:$K,8,FALSE),"")</f>
        <v/>
      </c>
      <c r="AV88" s="124" t="str">
        <f>IFERROR(VLOOKUP(AU88,'5.Edit_PH_IP'!$B:$D,3,FALSE),"")</f>
        <v/>
      </c>
      <c r="AW88" s="124" t="str">
        <f>IFERROR(VLOOKUP(Q88,DATA_EDGE!A:C,3,FALSE),"")</f>
        <v/>
      </c>
      <c r="AX88" s="124" t="str">
        <f t="shared" si="52"/>
        <v/>
      </c>
      <c r="AY88" s="124" t="str">
        <f t="shared" si="46"/>
        <v/>
      </c>
      <c r="AZ88" s="124" t="str">
        <f t="shared" si="47"/>
        <v/>
      </c>
      <c r="BA88" s="255"/>
      <c r="BB88" s="252">
        <f t="shared" si="53"/>
        <v>0</v>
      </c>
      <c r="BC88" s="255"/>
      <c r="BD88" s="252">
        <f t="shared" si="54"/>
        <v>0</v>
      </c>
      <c r="BE88" s="20">
        <f t="shared" si="48"/>
        <v>0</v>
      </c>
      <c r="BF88" s="124">
        <f t="shared" si="49"/>
        <v>0</v>
      </c>
    </row>
    <row r="89" spans="1:58" x14ac:dyDescent="0.25">
      <c r="A89" s="94"/>
      <c r="B89" s="21">
        <v>62</v>
      </c>
      <c r="C89" s="31"/>
      <c r="D89" s="19" t="str">
        <f>IFERROR(IF(OR(P89="PDB",P89="PLS"),"*","") &amp; VLOOKUP(C89,Table5[],2,FALSE),"") &amp; IF(L89="Yes"," **MILL FINISH**",)</f>
        <v/>
      </c>
      <c r="E89" s="124" t="str">
        <f t="shared" si="32"/>
        <v/>
      </c>
      <c r="F89" s="124" t="str">
        <f t="shared" si="33"/>
        <v/>
      </c>
      <c r="G89" s="135"/>
      <c r="H89" s="135"/>
      <c r="I89" s="20" t="str">
        <f t="shared" si="34"/>
        <v/>
      </c>
      <c r="J89" s="22" t="str">
        <f t="shared" si="35"/>
        <v/>
      </c>
      <c r="K89" s="236" t="str">
        <f t="shared" si="36"/>
        <v/>
      </c>
      <c r="L89" s="140" t="s">
        <v>13326</v>
      </c>
      <c r="M89" s="96" t="str">
        <f>IF(C89="","",IF(AND(BF89&gt;0,NOT('1.Project Details'!$E$33="No")),VLOOKUP('1.Project Details'!$E$33,Threshold_Code,2,FALSE),IF(L89="No",SAP_Colour_Code,"NON")))</f>
        <v/>
      </c>
      <c r="N89" s="141">
        <v>6060</v>
      </c>
      <c r="O89" s="140" t="s">
        <v>19270</v>
      </c>
      <c r="P89" s="96" t="str">
        <f>IFERROR(IF(LEFT(AX89,1)="7","PDB",VLOOKUP(C89,Table5[],13,FALSE)),"")</f>
        <v/>
      </c>
      <c r="Q89" s="239"/>
      <c r="R89" s="96" t="str">
        <f>IFERROR(IF(LEFT(AX89,1)="7",VLOOKUP(LEFT(Q89,5),DATA_EDGE!A:C,3,FALSE),VLOOKUP(Q89,DATA_EDGE!A:C,3,FALSE)),"")</f>
        <v/>
      </c>
      <c r="S89" s="104" t="str">
        <f>IFERROR(IF(LEFT(VLOOKUP(C89,Table5[],7,FALSE),3)="AE3",VLOOKUP(C89,Table_TB_Cost[],3,FALSE),""),"")</f>
        <v/>
      </c>
      <c r="T89" s="207" t="s">
        <v>13326</v>
      </c>
      <c r="U89" s="206" t="str">
        <f>IF(OR('1.Project Details'!$B$26="Capral Mill (AP)",T89="Yes"),IF(AD89="","",IF(AD89&lt;0,"Minfin",IF(AD89&lt;80,"Non-bulk","Bulk"))),"")</f>
        <v/>
      </c>
      <c r="V89" s="63" t="str">
        <f>IFERROR(VLOOKUP(C89,Table5[],11,FALSE),"")</f>
        <v/>
      </c>
      <c r="W89" s="104" t="str">
        <f>IFERROR(IF(X89="Yes",VLOOKUP(C89,Table5[#All],12,FALSE) &amp; IF(OR(Y89&gt;5,Z89&gt;25)," Weight",""),""),"")</f>
        <v/>
      </c>
      <c r="X89" s="104" t="s">
        <v>21026</v>
      </c>
      <c r="Y89" s="19" t="str">
        <f>IFERROR(VLOOKUP(C89,Table5[],4,FALSE),"")</f>
        <v/>
      </c>
      <c r="Z89" s="19" t="str">
        <f t="shared" si="37"/>
        <v/>
      </c>
      <c r="AA89" s="19" t="str">
        <f t="shared" si="38"/>
        <v/>
      </c>
      <c r="AB89" s="19" t="str">
        <f>IFERROR(VLOOKUP(C89,Table5[],5,FALSE),"")</f>
        <v/>
      </c>
      <c r="AC89" s="19" t="str">
        <f t="shared" si="39"/>
        <v/>
      </c>
      <c r="AD89" s="19" t="str">
        <f t="shared" si="40"/>
        <v/>
      </c>
      <c r="AE89" s="19" t="str">
        <f>IFERROR(VLOOKUP(C89,Table5[],6,FALSE),"")</f>
        <v/>
      </c>
      <c r="AF89" s="19" t="str">
        <f t="shared" si="41"/>
        <v/>
      </c>
      <c r="AG89" s="19" t="str">
        <f t="shared" si="42"/>
        <v/>
      </c>
      <c r="AH89" s="142" t="str" cm="1">
        <f t="array" ref="AH89">IFERROR(IF(AV89=3,IF(Y89&lt;0.5,1*Z89*2.5,0),IF(P89="PLS",VLOOKUP(C89,Table_TB_Cost[],11,FALSE)/VLOOKUP(C89,Table_TB_Cost[],3,FALSE)*'2.Quote'!H89,IF(P89="PDB",_xlfn.IFS(tb_calc_type="Margin",(((Z89*'Pricing Matrix'!$F$4)+(H89*'Pricing Matrix'!$F$5))/(1-tb_calc_value)),tb_calc_type="List less Discount",(((Z89*(VLOOKUP(LEFT(VLOOKUP(C89,Table5[],10,FALSE),2),TB_MPG,2,FALSE)))+(H89*'Pricing Matrix'!$F$5*3))*(1-tb_calc_value))),(Z89*'3.Edit Pricing'!$B$33)))),"")</f>
        <v/>
      </c>
      <c r="AI89" s="142">
        <f>IF(AV89=1,Z89*'3.Edit Pricing'!$G$33,IF(AV89=2,Z89*'3.Edit Pricing'!$H$33,IF(AV89=3,Z89*'3.Edit Pricing'!$I$33,0)))</f>
        <v>0</v>
      </c>
      <c r="AJ89" s="142" t="str">
        <f t="shared" si="43"/>
        <v/>
      </c>
      <c r="AK89" s="92" t="str">
        <f t="shared" si="50"/>
        <v/>
      </c>
      <c r="AL89" s="92" t="str">
        <f t="shared" si="51"/>
        <v/>
      </c>
      <c r="AM89" s="92" t="str" cm="1">
        <f t="array" ref="AM89">IFERROR(_xlfn.IFS(P89="PLS",AL89-(VLOOKUP(C89,Table_TB_Cost[],10,FALSE)/VLOOKUP(C89,Table_TB_Cost[],3,FALSE)*G89*H89),P89="PDB",AL89-((Z89*'Pricing Matrix'!$F$4)+(H89*'Pricing Matrix'!$F$5))*G89),"")</f>
        <v/>
      </c>
      <c r="AN89" s="92" t="str">
        <f>IFERROR(IF(OR(P89="PLS",P89="PDB"),0,IF(AV89=3,(AI89*G89)-(AA89*'Pricing Matrix'!$B$5),(AI89*G89)+(AA89*('3.Edit Pricing'!$B$33-'Pricing Matrix'!$B$5)))),"")</f>
        <v/>
      </c>
      <c r="AO89" s="142" t="str">
        <f>IF(Y89="","",IF(AND(NOT('1.Project Details'!$E$33="No"), BF89&gt;0),'3.Edit Pricing'!$B$57,IF('1.Project Details'!$B$24="Mill Finish",0,IF('2.Quote'!$L89="Yes",0,IF(U89="Bulk",FinBulk_Cost_Price,IF(OR(U89="Non-bulk",U89="Minfin"),FinNonBulk_Cost_Price,Fin_Cost_Price))))))</f>
        <v/>
      </c>
      <c r="AP89" s="142" t="str" cm="1">
        <f t="array" ref="AP89">IF(Y89="","",_xlfn.IFS(AND(BF89&gt;0,NOT('1.Project Details'!$E$33="No")),'3.Edit Pricing'!$B$58,'1.Project Details'!$B$24="Mill Finish",0,'1.Project Details'!$B$24="",0,'2.Quote'!$L89="Yes",0,U89="Bulk",FinBulk_Sell_Price,U89="Non-bulk",FinNonBulk_Sell_Price,U89="Minfin",FinNonBulk_Sell_Price,Y89&lt;&gt;"",Fin_Sell_Price))</f>
        <v/>
      </c>
      <c r="AQ89" s="142" t="str">
        <f>IFERROR(IF(Y89="","",IF(T89="Yes","Anodised Perimeter (AP)",'1.Project Details'!$B$33)),"")</f>
        <v/>
      </c>
      <c r="AR89" s="142" t="str">
        <f>IFERROR(IF($AQ89="Anodised Perimeter (AP)",IF(U89="Minfin",40,'2.Quote'!AD89)*AO89,AG89*AO89),"")</f>
        <v/>
      </c>
      <c r="AS89" s="142" t="str">
        <f t="shared" si="44"/>
        <v/>
      </c>
      <c r="AT89" s="142" t="str">
        <f t="shared" si="45"/>
        <v/>
      </c>
      <c r="AU89" s="170" t="str">
        <f>IFERROR(VLOOKUP(C89,DATA!$A:$K,8,FALSE),"")</f>
        <v/>
      </c>
      <c r="AV89" s="124" t="str">
        <f>IFERROR(VLOOKUP(AU89,'5.Edit_PH_IP'!$B:$D,3,FALSE),"")</f>
        <v/>
      </c>
      <c r="AW89" s="124" t="str">
        <f>IFERROR(VLOOKUP(Q89,DATA_EDGE!A:C,3,FALSE),"")</f>
        <v/>
      </c>
      <c r="AX89" s="124" t="str">
        <f t="shared" si="52"/>
        <v/>
      </c>
      <c r="AY89" s="124" t="str">
        <f t="shared" si="46"/>
        <v/>
      </c>
      <c r="AZ89" s="124" t="str">
        <f t="shared" si="47"/>
        <v/>
      </c>
      <c r="BA89" s="255"/>
      <c r="BB89" s="252">
        <f t="shared" si="53"/>
        <v>0</v>
      </c>
      <c r="BC89" s="255"/>
      <c r="BD89" s="252">
        <f t="shared" si="54"/>
        <v>0</v>
      </c>
      <c r="BE89" s="20">
        <f t="shared" si="48"/>
        <v>0</v>
      </c>
      <c r="BF89" s="124">
        <f t="shared" si="49"/>
        <v>0</v>
      </c>
    </row>
    <row r="90" spans="1:58" x14ac:dyDescent="0.25">
      <c r="A90" s="94"/>
      <c r="B90" s="18">
        <v>63</v>
      </c>
      <c r="C90" s="31"/>
      <c r="D90" s="19" t="str">
        <f>IFERROR(IF(OR(P90="PDB",P90="PLS"),"*","") &amp; VLOOKUP(C90,Table5[],2,FALSE),"") &amp; IF(L90="Yes"," **MILL FINISH**",)</f>
        <v/>
      </c>
      <c r="E90" s="124" t="str">
        <f t="shared" si="32"/>
        <v/>
      </c>
      <c r="F90" s="124" t="str">
        <f t="shared" si="33"/>
        <v/>
      </c>
      <c r="G90" s="135"/>
      <c r="H90" s="135"/>
      <c r="I90" s="20" t="str">
        <f t="shared" si="34"/>
        <v/>
      </c>
      <c r="J90" s="22" t="str">
        <f t="shared" si="35"/>
        <v/>
      </c>
      <c r="K90" s="236" t="str">
        <f t="shared" si="36"/>
        <v/>
      </c>
      <c r="L90" s="140" t="s">
        <v>13326</v>
      </c>
      <c r="M90" s="96" t="str">
        <f>IF(C90="","",IF(AND(BF90&gt;0,NOT('1.Project Details'!$E$33="No")),VLOOKUP('1.Project Details'!$E$33,Threshold_Code,2,FALSE),IF(L90="No",SAP_Colour_Code,"NON")))</f>
        <v/>
      </c>
      <c r="N90" s="141">
        <v>6060</v>
      </c>
      <c r="O90" s="140" t="s">
        <v>19270</v>
      </c>
      <c r="P90" s="96" t="str">
        <f>IFERROR(IF(LEFT(AX90,1)="7","PDB",VLOOKUP(C90,Table5[],13,FALSE)),"")</f>
        <v/>
      </c>
      <c r="Q90" s="239"/>
      <c r="R90" s="96" t="str">
        <f>IFERROR(IF(LEFT(AX90,1)="7",VLOOKUP(LEFT(Q90,5),DATA_EDGE!A:C,3,FALSE),VLOOKUP(Q90,DATA_EDGE!A:C,3,FALSE)),"")</f>
        <v/>
      </c>
      <c r="S90" s="104" t="str">
        <f>IFERROR(IF(LEFT(VLOOKUP(C90,Table5[],7,FALSE),3)="AE3",VLOOKUP(C90,Table_TB_Cost[],3,FALSE),""),"")</f>
        <v/>
      </c>
      <c r="T90" s="207" t="s">
        <v>13326</v>
      </c>
      <c r="U90" s="206" t="str">
        <f>IF(OR('1.Project Details'!$B$26="Capral Mill (AP)",T90="Yes"),IF(AD90="","",IF(AD90&lt;0,"Minfin",IF(AD90&lt;80,"Non-bulk","Bulk"))),"")</f>
        <v/>
      </c>
      <c r="V90" s="63" t="str">
        <f>IFERROR(VLOOKUP(C90,Table5[],11,FALSE),"")</f>
        <v/>
      </c>
      <c r="W90" s="104" t="str">
        <f>IFERROR(IF(X90="Yes",VLOOKUP(C90,Table5[#All],12,FALSE) &amp; IF(OR(Y90&gt;5,Z90&gt;25)," Weight",""),""),"")</f>
        <v/>
      </c>
      <c r="X90" s="104" t="s">
        <v>21026</v>
      </c>
      <c r="Y90" s="19" t="str">
        <f>IFERROR(VLOOKUP(C90,Table5[],4,FALSE),"")</f>
        <v/>
      </c>
      <c r="Z90" s="19" t="str">
        <f t="shared" si="37"/>
        <v/>
      </c>
      <c r="AA90" s="19" t="str">
        <f t="shared" si="38"/>
        <v/>
      </c>
      <c r="AB90" s="19" t="str">
        <f>IFERROR(VLOOKUP(C90,Table5[],5,FALSE),"")</f>
        <v/>
      </c>
      <c r="AC90" s="19" t="str">
        <f t="shared" si="39"/>
        <v/>
      </c>
      <c r="AD90" s="19" t="str">
        <f t="shared" si="40"/>
        <v/>
      </c>
      <c r="AE90" s="19" t="str">
        <f>IFERROR(VLOOKUP(C90,Table5[],6,FALSE),"")</f>
        <v/>
      </c>
      <c r="AF90" s="19" t="str">
        <f t="shared" si="41"/>
        <v/>
      </c>
      <c r="AG90" s="19" t="str">
        <f t="shared" si="42"/>
        <v/>
      </c>
      <c r="AH90" s="142" t="str" cm="1">
        <f t="array" ref="AH90">IFERROR(IF(AV90=3,IF(Y90&lt;0.5,1*Z90*2.5,0),IF(P90="PLS",VLOOKUP(C90,Table_TB_Cost[],11,FALSE)/VLOOKUP(C90,Table_TB_Cost[],3,FALSE)*'2.Quote'!H90,IF(P90="PDB",_xlfn.IFS(tb_calc_type="Margin",(((Z90*'Pricing Matrix'!$F$4)+(H90*'Pricing Matrix'!$F$5))/(1-tb_calc_value)),tb_calc_type="List less Discount",(((Z90*(VLOOKUP(LEFT(VLOOKUP(C90,Table5[],10,FALSE),2),TB_MPG,2,FALSE)))+(H90*'Pricing Matrix'!$F$5*3))*(1-tb_calc_value))),(Z90*'3.Edit Pricing'!$B$33)))),"")</f>
        <v/>
      </c>
      <c r="AI90" s="142">
        <f>IF(AV90=1,Z90*'3.Edit Pricing'!$G$33,IF(AV90=2,Z90*'3.Edit Pricing'!$H$33,IF(AV90=3,Z90*'3.Edit Pricing'!$I$33,0)))</f>
        <v>0</v>
      </c>
      <c r="AJ90" s="142" t="str">
        <f t="shared" si="43"/>
        <v/>
      </c>
      <c r="AK90" s="92" t="str">
        <f t="shared" si="50"/>
        <v/>
      </c>
      <c r="AL90" s="92" t="str">
        <f t="shared" si="51"/>
        <v/>
      </c>
      <c r="AM90" s="92" t="str" cm="1">
        <f t="array" ref="AM90">IFERROR(_xlfn.IFS(P90="PLS",AL90-(VLOOKUP(C90,Table_TB_Cost[],10,FALSE)/VLOOKUP(C90,Table_TB_Cost[],3,FALSE)*G90*H90),P90="PDB",AL90-((Z90*'Pricing Matrix'!$F$4)+(H90*'Pricing Matrix'!$F$5))*G90),"")</f>
        <v/>
      </c>
      <c r="AN90" s="92" t="str">
        <f>IFERROR(IF(OR(P90="PLS",P90="PDB"),0,IF(AV90=3,(AI90*G90)-(AA90*'Pricing Matrix'!$B$5),(AI90*G90)+(AA90*('3.Edit Pricing'!$B$33-'Pricing Matrix'!$B$5)))),"")</f>
        <v/>
      </c>
      <c r="AO90" s="142" t="str">
        <f>IF(Y90="","",IF(AND(NOT('1.Project Details'!$E$33="No"), BF90&gt;0),'3.Edit Pricing'!$B$57,IF('1.Project Details'!$B$24="Mill Finish",0,IF('2.Quote'!$L90="Yes",0,IF(U90="Bulk",FinBulk_Cost_Price,IF(OR(U90="Non-bulk",U90="Minfin"),FinNonBulk_Cost_Price,Fin_Cost_Price))))))</f>
        <v/>
      </c>
      <c r="AP90" s="142" t="str" cm="1">
        <f t="array" ref="AP90">IF(Y90="","",_xlfn.IFS(AND(BF90&gt;0,NOT('1.Project Details'!$E$33="No")),'3.Edit Pricing'!$B$58,'1.Project Details'!$B$24="Mill Finish",0,'1.Project Details'!$B$24="",0,'2.Quote'!$L90="Yes",0,U90="Bulk",FinBulk_Sell_Price,U90="Non-bulk",FinNonBulk_Sell_Price,U90="Minfin",FinNonBulk_Sell_Price,Y90&lt;&gt;"",Fin_Sell_Price))</f>
        <v/>
      </c>
      <c r="AQ90" s="142" t="str">
        <f>IFERROR(IF(Y90="","",IF(T90="Yes","Anodised Perimeter (AP)",'1.Project Details'!$B$33)),"")</f>
        <v/>
      </c>
      <c r="AR90" s="142" t="str">
        <f>IFERROR(IF($AQ90="Anodised Perimeter (AP)",IF(U90="Minfin",40,'2.Quote'!AD90)*AO90,AG90*AO90),"")</f>
        <v/>
      </c>
      <c r="AS90" s="142" t="str">
        <f t="shared" si="44"/>
        <v/>
      </c>
      <c r="AT90" s="142" t="str">
        <f t="shared" si="45"/>
        <v/>
      </c>
      <c r="AU90" s="170" t="str">
        <f>IFERROR(VLOOKUP(C90,DATA!$A:$K,8,FALSE),"")</f>
        <v/>
      </c>
      <c r="AV90" s="124" t="str">
        <f>IFERROR(VLOOKUP(AU90,'5.Edit_PH_IP'!$B:$D,3,FALSE),"")</f>
        <v/>
      </c>
      <c r="AW90" s="124" t="str">
        <f>IFERROR(VLOOKUP(Q90,DATA_EDGE!A:C,3,FALSE),"")</f>
        <v/>
      </c>
      <c r="AX90" s="124" t="str">
        <f t="shared" si="52"/>
        <v/>
      </c>
      <c r="AY90" s="124" t="str">
        <f t="shared" si="46"/>
        <v/>
      </c>
      <c r="AZ90" s="124" t="str">
        <f t="shared" si="47"/>
        <v/>
      </c>
      <c r="BA90" s="255"/>
      <c r="BB90" s="252">
        <f t="shared" si="53"/>
        <v>0</v>
      </c>
      <c r="BC90" s="255"/>
      <c r="BD90" s="252">
        <f t="shared" si="54"/>
        <v>0</v>
      </c>
      <c r="BE90" s="20">
        <f t="shared" si="48"/>
        <v>0</v>
      </c>
      <c r="BF90" s="124">
        <f t="shared" si="49"/>
        <v>0</v>
      </c>
    </row>
    <row r="91" spans="1:58" x14ac:dyDescent="0.25">
      <c r="A91" s="94"/>
      <c r="B91" s="21">
        <v>64</v>
      </c>
      <c r="C91" s="31"/>
      <c r="D91" s="19" t="str">
        <f>IFERROR(IF(OR(P91="PDB",P91="PLS"),"*","") &amp; VLOOKUP(C91,Table5[],2,FALSE),"") &amp; IF(L91="Yes"," **MILL FINISH**",)</f>
        <v/>
      </c>
      <c r="E91" s="124" t="str">
        <f t="shared" si="32"/>
        <v/>
      </c>
      <c r="F91" s="124" t="str">
        <f t="shared" si="33"/>
        <v/>
      </c>
      <c r="G91" s="135"/>
      <c r="H91" s="135"/>
      <c r="I91" s="20" t="str">
        <f t="shared" si="34"/>
        <v/>
      </c>
      <c r="J91" s="22" t="str">
        <f t="shared" si="35"/>
        <v/>
      </c>
      <c r="K91" s="236" t="str">
        <f t="shared" si="36"/>
        <v/>
      </c>
      <c r="L91" s="140" t="s">
        <v>13326</v>
      </c>
      <c r="M91" s="96" t="str">
        <f>IF(C91="","",IF(AND(BF91&gt;0,NOT('1.Project Details'!$E$33="No")),VLOOKUP('1.Project Details'!$E$33,Threshold_Code,2,FALSE),IF(L91="No",SAP_Colour_Code,"NON")))</f>
        <v/>
      </c>
      <c r="N91" s="141">
        <v>6060</v>
      </c>
      <c r="O91" s="140" t="s">
        <v>19270</v>
      </c>
      <c r="P91" s="96" t="str">
        <f>IFERROR(IF(LEFT(AX91,1)="7","PDB",VLOOKUP(C91,Table5[],13,FALSE)),"")</f>
        <v/>
      </c>
      <c r="Q91" s="239"/>
      <c r="R91" s="96" t="str">
        <f>IFERROR(IF(LEFT(AX91,1)="7",VLOOKUP(LEFT(Q91,5),DATA_EDGE!A:C,3,FALSE),VLOOKUP(Q91,DATA_EDGE!A:C,3,FALSE)),"")</f>
        <v/>
      </c>
      <c r="S91" s="104" t="str">
        <f>IFERROR(IF(LEFT(VLOOKUP(C91,Table5[],7,FALSE),3)="AE3",VLOOKUP(C91,Table_TB_Cost[],3,FALSE),""),"")</f>
        <v/>
      </c>
      <c r="T91" s="207" t="s">
        <v>13326</v>
      </c>
      <c r="U91" s="206" t="str">
        <f>IF(OR('1.Project Details'!$B$26="Capral Mill (AP)",T91="Yes"),IF(AD91="","",IF(AD91&lt;0,"Minfin",IF(AD91&lt;80,"Non-bulk","Bulk"))),"")</f>
        <v/>
      </c>
      <c r="V91" s="63" t="str">
        <f>IFERROR(VLOOKUP(C91,Table5[],11,FALSE),"")</f>
        <v/>
      </c>
      <c r="W91" s="104" t="str">
        <f>IFERROR(IF(X91="Yes",VLOOKUP(C91,Table5[#All],12,FALSE) &amp; IF(OR(Y91&gt;5,Z91&gt;25)," Weight",""),""),"")</f>
        <v/>
      </c>
      <c r="X91" s="104" t="s">
        <v>21026</v>
      </c>
      <c r="Y91" s="19" t="str">
        <f>IFERROR(VLOOKUP(C91,Table5[],4,FALSE),"")</f>
        <v/>
      </c>
      <c r="Z91" s="19" t="str">
        <f t="shared" si="37"/>
        <v/>
      </c>
      <c r="AA91" s="19" t="str">
        <f t="shared" si="38"/>
        <v/>
      </c>
      <c r="AB91" s="19" t="str">
        <f>IFERROR(VLOOKUP(C91,Table5[],5,FALSE),"")</f>
        <v/>
      </c>
      <c r="AC91" s="19" t="str">
        <f t="shared" si="39"/>
        <v/>
      </c>
      <c r="AD91" s="19" t="str">
        <f t="shared" si="40"/>
        <v/>
      </c>
      <c r="AE91" s="19" t="str">
        <f>IFERROR(VLOOKUP(C91,Table5[],6,FALSE),"")</f>
        <v/>
      </c>
      <c r="AF91" s="19" t="str">
        <f t="shared" si="41"/>
        <v/>
      </c>
      <c r="AG91" s="19" t="str">
        <f t="shared" si="42"/>
        <v/>
      </c>
      <c r="AH91" s="142" t="str" cm="1">
        <f t="array" ref="AH91">IFERROR(IF(AV91=3,IF(Y91&lt;0.5,1*Z91*2.5,0),IF(P91="PLS",VLOOKUP(C91,Table_TB_Cost[],11,FALSE)/VLOOKUP(C91,Table_TB_Cost[],3,FALSE)*'2.Quote'!H91,IF(P91="PDB",_xlfn.IFS(tb_calc_type="Margin",(((Z91*'Pricing Matrix'!$F$4)+(H91*'Pricing Matrix'!$F$5))/(1-tb_calc_value)),tb_calc_type="List less Discount",(((Z91*(VLOOKUP(LEFT(VLOOKUP(C91,Table5[],10,FALSE),2),TB_MPG,2,FALSE)))+(H91*'Pricing Matrix'!$F$5*3))*(1-tb_calc_value))),(Z91*'3.Edit Pricing'!$B$33)))),"")</f>
        <v/>
      </c>
      <c r="AI91" s="142">
        <f>IF(AV91=1,Z91*'3.Edit Pricing'!$G$33,IF(AV91=2,Z91*'3.Edit Pricing'!$H$33,IF(AV91=3,Z91*'3.Edit Pricing'!$I$33,0)))</f>
        <v>0</v>
      </c>
      <c r="AJ91" s="142" t="str">
        <f t="shared" si="43"/>
        <v/>
      </c>
      <c r="AK91" s="92" t="str">
        <f t="shared" si="50"/>
        <v/>
      </c>
      <c r="AL91" s="92" t="str">
        <f t="shared" si="51"/>
        <v/>
      </c>
      <c r="AM91" s="92" t="str" cm="1">
        <f t="array" ref="AM91">IFERROR(_xlfn.IFS(P91="PLS",AL91-(VLOOKUP(C91,Table_TB_Cost[],10,FALSE)/VLOOKUP(C91,Table_TB_Cost[],3,FALSE)*G91*H91),P91="PDB",AL91-((Z91*'Pricing Matrix'!$F$4)+(H91*'Pricing Matrix'!$F$5))*G91),"")</f>
        <v/>
      </c>
      <c r="AN91" s="92" t="str">
        <f>IFERROR(IF(OR(P91="PLS",P91="PDB"),0,IF(AV91=3,(AI91*G91)-(AA91*'Pricing Matrix'!$B$5),(AI91*G91)+(AA91*('3.Edit Pricing'!$B$33-'Pricing Matrix'!$B$5)))),"")</f>
        <v/>
      </c>
      <c r="AO91" s="142" t="str">
        <f>IF(Y91="","",IF(AND(NOT('1.Project Details'!$E$33="No"), BF91&gt;0),'3.Edit Pricing'!$B$57,IF('1.Project Details'!$B$24="Mill Finish",0,IF('2.Quote'!$L91="Yes",0,IF(U91="Bulk",FinBulk_Cost_Price,IF(OR(U91="Non-bulk",U91="Minfin"),FinNonBulk_Cost_Price,Fin_Cost_Price))))))</f>
        <v/>
      </c>
      <c r="AP91" s="142" t="str" cm="1">
        <f t="array" ref="AP91">IF(Y91="","",_xlfn.IFS(AND(BF91&gt;0,NOT('1.Project Details'!$E$33="No")),'3.Edit Pricing'!$B$58,'1.Project Details'!$B$24="Mill Finish",0,'1.Project Details'!$B$24="",0,'2.Quote'!$L91="Yes",0,U91="Bulk",FinBulk_Sell_Price,U91="Non-bulk",FinNonBulk_Sell_Price,U91="Minfin",FinNonBulk_Sell_Price,Y91&lt;&gt;"",Fin_Sell_Price))</f>
        <v/>
      </c>
      <c r="AQ91" s="142" t="str">
        <f>IFERROR(IF(Y91="","",IF(T91="Yes","Anodised Perimeter (AP)",'1.Project Details'!$B$33)),"")</f>
        <v/>
      </c>
      <c r="AR91" s="142" t="str">
        <f>IFERROR(IF($AQ91="Anodised Perimeter (AP)",IF(U91="Minfin",40,'2.Quote'!AD91)*AO91,AG91*AO91),"")</f>
        <v/>
      </c>
      <c r="AS91" s="142" t="str">
        <f t="shared" si="44"/>
        <v/>
      </c>
      <c r="AT91" s="142" t="str">
        <f t="shared" si="45"/>
        <v/>
      </c>
      <c r="AU91" s="170" t="str">
        <f>IFERROR(VLOOKUP(C91,DATA!$A:$K,8,FALSE),"")</f>
        <v/>
      </c>
      <c r="AV91" s="124" t="str">
        <f>IFERROR(VLOOKUP(AU91,'5.Edit_PH_IP'!$B:$D,3,FALSE),"")</f>
        <v/>
      </c>
      <c r="AW91" s="124" t="str">
        <f>IFERROR(VLOOKUP(Q91,DATA_EDGE!A:C,3,FALSE),"")</f>
        <v/>
      </c>
      <c r="AX91" s="124" t="str">
        <f t="shared" si="52"/>
        <v/>
      </c>
      <c r="AY91" s="124" t="str">
        <f t="shared" si="46"/>
        <v/>
      </c>
      <c r="AZ91" s="124" t="str">
        <f t="shared" si="47"/>
        <v/>
      </c>
      <c r="BA91" s="255"/>
      <c r="BB91" s="252">
        <f t="shared" si="53"/>
        <v>0</v>
      </c>
      <c r="BC91" s="255"/>
      <c r="BD91" s="252">
        <f t="shared" si="54"/>
        <v>0</v>
      </c>
      <c r="BE91" s="20">
        <f t="shared" si="48"/>
        <v>0</v>
      </c>
      <c r="BF91" s="124">
        <f t="shared" si="49"/>
        <v>0</v>
      </c>
    </row>
    <row r="92" spans="1:58" x14ac:dyDescent="0.25">
      <c r="A92" s="94"/>
      <c r="B92" s="18">
        <v>65</v>
      </c>
      <c r="C92" s="31"/>
      <c r="D92" s="19" t="str">
        <f>IFERROR(IF(OR(P92="PDB",P92="PLS"),"*","") &amp; VLOOKUP(C92,Table5[],2,FALSE),"") &amp; IF(L92="Yes"," **MILL FINISH**",)</f>
        <v/>
      </c>
      <c r="E92" s="124" t="str">
        <f t="shared" si="32"/>
        <v/>
      </c>
      <c r="F92" s="124" t="str">
        <f t="shared" si="33"/>
        <v/>
      </c>
      <c r="G92" s="135"/>
      <c r="H92" s="135"/>
      <c r="I92" s="20" t="str">
        <f t="shared" si="34"/>
        <v/>
      </c>
      <c r="J92" s="22" t="str">
        <f t="shared" si="35"/>
        <v/>
      </c>
      <c r="K92" s="236" t="str">
        <f t="shared" si="36"/>
        <v/>
      </c>
      <c r="L92" s="140" t="s">
        <v>13326</v>
      </c>
      <c r="M92" s="96" t="str">
        <f>IF(C92="","",IF(AND(BF92&gt;0,NOT('1.Project Details'!$E$33="No")),VLOOKUP('1.Project Details'!$E$33,Threshold_Code,2,FALSE),IF(L92="No",SAP_Colour_Code,"NON")))</f>
        <v/>
      </c>
      <c r="N92" s="141">
        <v>6060</v>
      </c>
      <c r="O92" s="140" t="s">
        <v>19270</v>
      </c>
      <c r="P92" s="96" t="str">
        <f>IFERROR(IF(LEFT(AX92,1)="7","PDB",VLOOKUP(C92,Table5[],13,FALSE)),"")</f>
        <v/>
      </c>
      <c r="Q92" s="239"/>
      <c r="R92" s="96" t="str">
        <f>IFERROR(IF(LEFT(AX92,1)="7",VLOOKUP(LEFT(Q92,5),DATA_EDGE!A:C,3,FALSE),VLOOKUP(Q92,DATA_EDGE!A:C,3,FALSE)),"")</f>
        <v/>
      </c>
      <c r="S92" s="104" t="str">
        <f>IFERROR(IF(LEFT(VLOOKUP(C92,Table5[],7,FALSE),3)="AE3",VLOOKUP(C92,Table_TB_Cost[],3,FALSE),""),"")</f>
        <v/>
      </c>
      <c r="T92" s="207" t="s">
        <v>13326</v>
      </c>
      <c r="U92" s="206" t="str">
        <f>IF(OR('1.Project Details'!$B$26="Capral Mill (AP)",T92="Yes"),IF(AD92="","",IF(AD92&lt;0,"Minfin",IF(AD92&lt;80,"Non-bulk","Bulk"))),"")</f>
        <v/>
      </c>
      <c r="V92" s="63" t="str">
        <f>IFERROR(VLOOKUP(C92,Table5[],11,FALSE),"")</f>
        <v/>
      </c>
      <c r="W92" s="104" t="str">
        <f>IFERROR(IF(X92="Yes",VLOOKUP(C92,Table5[#All],12,FALSE) &amp; IF(OR(Y92&gt;5,Z92&gt;25)," Weight",""),""),"")</f>
        <v/>
      </c>
      <c r="X92" s="104" t="s">
        <v>21026</v>
      </c>
      <c r="Y92" s="19" t="str">
        <f>IFERROR(VLOOKUP(C92,Table5[],4,FALSE),"")</f>
        <v/>
      </c>
      <c r="Z92" s="19" t="str">
        <f t="shared" si="37"/>
        <v/>
      </c>
      <c r="AA92" s="19" t="str">
        <f t="shared" si="38"/>
        <v/>
      </c>
      <c r="AB92" s="19" t="str">
        <f>IFERROR(VLOOKUP(C92,Table5[],5,FALSE),"")</f>
        <v/>
      </c>
      <c r="AC92" s="19" t="str">
        <f t="shared" si="39"/>
        <v/>
      </c>
      <c r="AD92" s="19" t="str">
        <f t="shared" si="40"/>
        <v/>
      </c>
      <c r="AE92" s="19" t="str">
        <f>IFERROR(VLOOKUP(C92,Table5[],6,FALSE),"")</f>
        <v/>
      </c>
      <c r="AF92" s="19" t="str">
        <f t="shared" si="41"/>
        <v/>
      </c>
      <c r="AG92" s="19" t="str">
        <f t="shared" si="42"/>
        <v/>
      </c>
      <c r="AH92" s="142" t="str" cm="1">
        <f t="array" ref="AH92">IFERROR(IF(AV92=3,IF(Y92&lt;0.5,1*Z92*2.5,0),IF(P92="PLS",VLOOKUP(C92,Table_TB_Cost[],11,FALSE)/VLOOKUP(C92,Table_TB_Cost[],3,FALSE)*'2.Quote'!H92,IF(P92="PDB",_xlfn.IFS(tb_calc_type="Margin",(((Z92*'Pricing Matrix'!$F$4)+(H92*'Pricing Matrix'!$F$5))/(1-tb_calc_value)),tb_calc_type="List less Discount",(((Z92*(VLOOKUP(LEFT(VLOOKUP(C92,Table5[],10,FALSE),2),TB_MPG,2,FALSE)))+(H92*'Pricing Matrix'!$F$5*3))*(1-tb_calc_value))),(Z92*'3.Edit Pricing'!$B$33)))),"")</f>
        <v/>
      </c>
      <c r="AI92" s="142">
        <f>IF(AV92=1,Z92*'3.Edit Pricing'!$G$33,IF(AV92=2,Z92*'3.Edit Pricing'!$H$33,IF(AV92=3,Z92*'3.Edit Pricing'!$I$33,0)))</f>
        <v>0</v>
      </c>
      <c r="AJ92" s="142" t="str">
        <f t="shared" si="43"/>
        <v/>
      </c>
      <c r="AK92" s="92" t="str">
        <f t="shared" si="50"/>
        <v/>
      </c>
      <c r="AL92" s="92" t="str">
        <f t="shared" si="51"/>
        <v/>
      </c>
      <c r="AM92" s="92" t="str" cm="1">
        <f t="array" ref="AM92">IFERROR(_xlfn.IFS(P92="PLS",AL92-(VLOOKUP(C92,Table_TB_Cost[],10,FALSE)/VLOOKUP(C92,Table_TB_Cost[],3,FALSE)*G92*H92),P92="PDB",AL92-((Z92*'Pricing Matrix'!$F$4)+(H92*'Pricing Matrix'!$F$5))*G92),"")</f>
        <v/>
      </c>
      <c r="AN92" s="92" t="str">
        <f>IFERROR(IF(OR(P92="PLS",P92="PDB"),0,IF(AV92=3,(AI92*G92)-(AA92*'Pricing Matrix'!$B$5),(AI92*G92)+(AA92*('3.Edit Pricing'!$B$33-'Pricing Matrix'!$B$5)))),"")</f>
        <v/>
      </c>
      <c r="AO92" s="142" t="str">
        <f>IF(Y92="","",IF(AND(NOT('1.Project Details'!$E$33="No"), BF92&gt;0),'3.Edit Pricing'!$B$57,IF('1.Project Details'!$B$24="Mill Finish",0,IF('2.Quote'!$L92="Yes",0,IF(U92="Bulk",FinBulk_Cost_Price,IF(OR(U92="Non-bulk",U92="Minfin"),FinNonBulk_Cost_Price,Fin_Cost_Price))))))</f>
        <v/>
      </c>
      <c r="AP92" s="142" t="str" cm="1">
        <f t="array" ref="AP92">IF(Y92="","",_xlfn.IFS(AND(BF92&gt;0,NOT('1.Project Details'!$E$33="No")),'3.Edit Pricing'!$B$58,'1.Project Details'!$B$24="Mill Finish",0,'1.Project Details'!$B$24="",0,'2.Quote'!$L92="Yes",0,U92="Bulk",FinBulk_Sell_Price,U92="Non-bulk",FinNonBulk_Sell_Price,U92="Minfin",FinNonBulk_Sell_Price,Y92&lt;&gt;"",Fin_Sell_Price))</f>
        <v/>
      </c>
      <c r="AQ92" s="142" t="str">
        <f>IFERROR(IF(Y92="","",IF(T92="Yes","Anodised Perimeter (AP)",'1.Project Details'!$B$33)),"")</f>
        <v/>
      </c>
      <c r="AR92" s="142" t="str">
        <f>IFERROR(IF($AQ92="Anodised Perimeter (AP)",IF(U92="Minfin",40,'2.Quote'!AD92)*AO92,AG92*AO92),"")</f>
        <v/>
      </c>
      <c r="AS92" s="142" t="str">
        <f t="shared" si="44"/>
        <v/>
      </c>
      <c r="AT92" s="142" t="str">
        <f t="shared" si="45"/>
        <v/>
      </c>
      <c r="AU92" s="170" t="str">
        <f>IFERROR(VLOOKUP(C92,DATA!$A:$K,8,FALSE),"")</f>
        <v/>
      </c>
      <c r="AV92" s="124" t="str">
        <f>IFERROR(VLOOKUP(AU92,'5.Edit_PH_IP'!$B:$D,3,FALSE),"")</f>
        <v/>
      </c>
      <c r="AW92" s="124" t="str">
        <f>IFERROR(VLOOKUP(Q92,DATA_EDGE!A:C,3,FALSE),"")</f>
        <v/>
      </c>
      <c r="AX92" s="124" t="str">
        <f t="shared" si="52"/>
        <v/>
      </c>
      <c r="AY92" s="124" t="str">
        <f t="shared" si="46"/>
        <v/>
      </c>
      <c r="AZ92" s="124" t="str">
        <f t="shared" si="47"/>
        <v/>
      </c>
      <c r="BA92" s="255"/>
      <c r="BB92" s="252">
        <f t="shared" si="53"/>
        <v>0</v>
      </c>
      <c r="BC92" s="255"/>
      <c r="BD92" s="252">
        <f t="shared" si="54"/>
        <v>0</v>
      </c>
      <c r="BE92" s="20">
        <f t="shared" si="48"/>
        <v>0</v>
      </c>
      <c r="BF92" s="124">
        <f t="shared" si="49"/>
        <v>0</v>
      </c>
    </row>
    <row r="93" spans="1:58" x14ac:dyDescent="0.25">
      <c r="A93" s="94"/>
      <c r="B93" s="21">
        <v>66</v>
      </c>
      <c r="C93" s="31"/>
      <c r="D93" s="19" t="str">
        <f>IFERROR(IF(OR(P93="PDB",P93="PLS"),"*","") &amp; VLOOKUP(C93,Table5[],2,FALSE),"") &amp; IF(L93="Yes"," **MILL FINISH**",)</f>
        <v/>
      </c>
      <c r="E93" s="124" t="str">
        <f t="shared" si="32"/>
        <v/>
      </c>
      <c r="F93" s="124" t="str">
        <f t="shared" si="33"/>
        <v/>
      </c>
      <c r="G93" s="135"/>
      <c r="H93" s="135"/>
      <c r="I93" s="20" t="str">
        <f t="shared" si="34"/>
        <v/>
      </c>
      <c r="J93" s="22" t="str">
        <f t="shared" si="35"/>
        <v/>
      </c>
      <c r="K93" s="236" t="str">
        <f t="shared" si="36"/>
        <v/>
      </c>
      <c r="L93" s="140" t="s">
        <v>13326</v>
      </c>
      <c r="M93" s="96" t="str">
        <f>IF(C93="","",IF(AND(BF93&gt;0,NOT('1.Project Details'!$E$33="No")),VLOOKUP('1.Project Details'!$E$33,Threshold_Code,2,FALSE),IF(L93="No",SAP_Colour_Code,"NON")))</f>
        <v/>
      </c>
      <c r="N93" s="141">
        <v>6060</v>
      </c>
      <c r="O93" s="140" t="s">
        <v>19270</v>
      </c>
      <c r="P93" s="96" t="str">
        <f>IFERROR(IF(LEFT(AX93,1)="7","PDB",VLOOKUP(C93,Table5[],13,FALSE)),"")</f>
        <v/>
      </c>
      <c r="Q93" s="239"/>
      <c r="R93" s="96" t="str">
        <f>IFERROR(IF(LEFT(AX93,1)="7",VLOOKUP(LEFT(Q93,5),DATA_EDGE!A:C,3,FALSE),VLOOKUP(Q93,DATA_EDGE!A:C,3,FALSE)),"")</f>
        <v/>
      </c>
      <c r="S93" s="104" t="str">
        <f>IFERROR(IF(LEFT(VLOOKUP(C93,Table5[],7,FALSE),3)="AE3",VLOOKUP(C93,Table_TB_Cost[],3,FALSE),""),"")</f>
        <v/>
      </c>
      <c r="T93" s="207" t="s">
        <v>13326</v>
      </c>
      <c r="U93" s="206" t="str">
        <f>IF(OR('1.Project Details'!$B$26="Capral Mill (AP)",T93="Yes"),IF(AD93="","",IF(AD93&lt;0,"Minfin",IF(AD93&lt;80,"Non-bulk","Bulk"))),"")</f>
        <v/>
      </c>
      <c r="V93" s="63" t="str">
        <f>IFERROR(VLOOKUP(C93,Table5[],11,FALSE),"")</f>
        <v/>
      </c>
      <c r="W93" s="104" t="str">
        <f>IFERROR(IF(X93="Yes",VLOOKUP(C93,Table5[#All],12,FALSE) &amp; IF(OR(Y93&gt;5,Z93&gt;25)," Weight",""),""),"")</f>
        <v/>
      </c>
      <c r="X93" s="104" t="s">
        <v>21026</v>
      </c>
      <c r="Y93" s="19" t="str">
        <f>IFERROR(VLOOKUP(C93,Table5[],4,FALSE),"")</f>
        <v/>
      </c>
      <c r="Z93" s="19" t="str">
        <f t="shared" si="37"/>
        <v/>
      </c>
      <c r="AA93" s="19" t="str">
        <f t="shared" si="38"/>
        <v/>
      </c>
      <c r="AB93" s="19" t="str">
        <f>IFERROR(VLOOKUP(C93,Table5[],5,FALSE),"")</f>
        <v/>
      </c>
      <c r="AC93" s="19" t="str">
        <f t="shared" si="39"/>
        <v/>
      </c>
      <c r="AD93" s="19" t="str">
        <f t="shared" si="40"/>
        <v/>
      </c>
      <c r="AE93" s="19" t="str">
        <f>IFERROR(VLOOKUP(C93,Table5[],6,FALSE),"")</f>
        <v/>
      </c>
      <c r="AF93" s="19" t="str">
        <f t="shared" si="41"/>
        <v/>
      </c>
      <c r="AG93" s="19" t="str">
        <f t="shared" si="42"/>
        <v/>
      </c>
      <c r="AH93" s="142" t="str" cm="1">
        <f t="array" ref="AH93">IFERROR(IF(AV93=3,IF(Y93&lt;0.5,1*Z93*2.5,0),IF(P93="PLS",VLOOKUP(C93,Table_TB_Cost[],11,FALSE)/VLOOKUP(C93,Table_TB_Cost[],3,FALSE)*'2.Quote'!H93,IF(P93="PDB",_xlfn.IFS(tb_calc_type="Margin",(((Z93*'Pricing Matrix'!$F$4)+(H93*'Pricing Matrix'!$F$5))/(1-tb_calc_value)),tb_calc_type="List less Discount",(((Z93*(VLOOKUP(LEFT(VLOOKUP(C93,Table5[],10,FALSE),2),TB_MPG,2,FALSE)))+(H93*'Pricing Matrix'!$F$5*3))*(1-tb_calc_value))),(Z93*'3.Edit Pricing'!$B$33)))),"")</f>
        <v/>
      </c>
      <c r="AI93" s="142">
        <f>IF(AV93=1,Z93*'3.Edit Pricing'!$G$33,IF(AV93=2,Z93*'3.Edit Pricing'!$H$33,IF(AV93=3,Z93*'3.Edit Pricing'!$I$33,0)))</f>
        <v>0</v>
      </c>
      <c r="AJ93" s="142" t="str">
        <f t="shared" si="43"/>
        <v/>
      </c>
      <c r="AK93" s="92" t="str">
        <f t="shared" si="50"/>
        <v/>
      </c>
      <c r="AL93" s="92" t="str">
        <f t="shared" si="51"/>
        <v/>
      </c>
      <c r="AM93" s="92" t="str" cm="1">
        <f t="array" ref="AM93">IFERROR(_xlfn.IFS(P93="PLS",AL93-(VLOOKUP(C93,Table_TB_Cost[],10,FALSE)/VLOOKUP(C93,Table_TB_Cost[],3,FALSE)*G93*H93),P93="PDB",AL93-((Z93*'Pricing Matrix'!$F$4)+(H93*'Pricing Matrix'!$F$5))*G93),"")</f>
        <v/>
      </c>
      <c r="AN93" s="92" t="str">
        <f>IFERROR(IF(OR(P93="PLS",P93="PDB"),0,IF(AV93=3,(AI93*G93)-(AA93*'Pricing Matrix'!$B$5),(AI93*G93)+(AA93*('3.Edit Pricing'!$B$33-'Pricing Matrix'!$B$5)))),"")</f>
        <v/>
      </c>
      <c r="AO93" s="142" t="str">
        <f>IF(Y93="","",IF(AND(NOT('1.Project Details'!$E$33="No"), BF93&gt;0),'3.Edit Pricing'!$B$57,IF('1.Project Details'!$B$24="Mill Finish",0,IF('2.Quote'!$L93="Yes",0,IF(U93="Bulk",FinBulk_Cost_Price,IF(OR(U93="Non-bulk",U93="Minfin"),FinNonBulk_Cost_Price,Fin_Cost_Price))))))</f>
        <v/>
      </c>
      <c r="AP93" s="142" t="str" cm="1">
        <f t="array" ref="AP93">IF(Y93="","",_xlfn.IFS(AND(BF93&gt;0,NOT('1.Project Details'!$E$33="No")),'3.Edit Pricing'!$B$58,'1.Project Details'!$B$24="Mill Finish",0,'1.Project Details'!$B$24="",0,'2.Quote'!$L93="Yes",0,U93="Bulk",FinBulk_Sell_Price,U93="Non-bulk",FinNonBulk_Sell_Price,U93="Minfin",FinNonBulk_Sell_Price,Y93&lt;&gt;"",Fin_Sell_Price))</f>
        <v/>
      </c>
      <c r="AQ93" s="142" t="str">
        <f>IFERROR(IF(Y93="","",IF(T93="Yes","Anodised Perimeter (AP)",'1.Project Details'!$B$33)),"")</f>
        <v/>
      </c>
      <c r="AR93" s="142" t="str">
        <f>IFERROR(IF($AQ93="Anodised Perimeter (AP)",IF(U93="Minfin",40,'2.Quote'!AD93)*AO93,AG93*AO93),"")</f>
        <v/>
      </c>
      <c r="AS93" s="142" t="str">
        <f t="shared" si="44"/>
        <v/>
      </c>
      <c r="AT93" s="142" t="str">
        <f t="shared" si="45"/>
        <v/>
      </c>
      <c r="AU93" s="170" t="str">
        <f>IFERROR(VLOOKUP(C93,DATA!$A:$K,8,FALSE),"")</f>
        <v/>
      </c>
      <c r="AV93" s="124" t="str">
        <f>IFERROR(VLOOKUP(AU93,'5.Edit_PH_IP'!$B:$D,3,FALSE),"")</f>
        <v/>
      </c>
      <c r="AW93" s="124" t="str">
        <f>IFERROR(VLOOKUP(Q93,DATA_EDGE!A:C,3,FALSE),"")</f>
        <v/>
      </c>
      <c r="AX93" s="124" t="str">
        <f t="shared" si="52"/>
        <v/>
      </c>
      <c r="AY93" s="124" t="str">
        <f t="shared" si="46"/>
        <v/>
      </c>
      <c r="AZ93" s="124" t="str">
        <f t="shared" si="47"/>
        <v/>
      </c>
      <c r="BA93" s="255"/>
      <c r="BB93" s="252">
        <f t="shared" si="53"/>
        <v>0</v>
      </c>
      <c r="BC93" s="255"/>
      <c r="BD93" s="252">
        <f t="shared" si="54"/>
        <v>0</v>
      </c>
      <c r="BE93" s="20">
        <f t="shared" si="48"/>
        <v>0</v>
      </c>
      <c r="BF93" s="124">
        <f t="shared" si="49"/>
        <v>0</v>
      </c>
    </row>
    <row r="94" spans="1:58" x14ac:dyDescent="0.25">
      <c r="A94" s="94"/>
      <c r="B94" s="18">
        <v>67</v>
      </c>
      <c r="C94" s="31"/>
      <c r="D94" s="19" t="str">
        <f>IFERROR(IF(OR(P94="PDB",P94="PLS"),"*","") &amp; VLOOKUP(C94,Table5[],2,FALSE),"") &amp; IF(L94="Yes"," **MILL FINISH**",)</f>
        <v/>
      </c>
      <c r="E94" s="124" t="str">
        <f t="shared" si="32"/>
        <v/>
      </c>
      <c r="F94" s="124" t="str">
        <f t="shared" si="33"/>
        <v/>
      </c>
      <c r="G94" s="135"/>
      <c r="H94" s="135"/>
      <c r="I94" s="20" t="str">
        <f t="shared" si="34"/>
        <v/>
      </c>
      <c r="J94" s="22" t="str">
        <f t="shared" si="35"/>
        <v/>
      </c>
      <c r="K94" s="236" t="str">
        <f t="shared" si="36"/>
        <v/>
      </c>
      <c r="L94" s="140" t="s">
        <v>13326</v>
      </c>
      <c r="M94" s="96" t="str">
        <f>IF(C94="","",IF(AND(BF94&gt;0,NOT('1.Project Details'!$E$33="No")),VLOOKUP('1.Project Details'!$E$33,Threshold_Code,2,FALSE),IF(L94="No",SAP_Colour_Code,"NON")))</f>
        <v/>
      </c>
      <c r="N94" s="141">
        <v>6060</v>
      </c>
      <c r="O94" s="140" t="s">
        <v>19270</v>
      </c>
      <c r="P94" s="96" t="str">
        <f>IFERROR(IF(LEFT(AX94,1)="7","PDB",VLOOKUP(C94,Table5[],13,FALSE)),"")</f>
        <v/>
      </c>
      <c r="Q94" s="239"/>
      <c r="R94" s="96" t="str">
        <f>IFERROR(IF(LEFT(AX94,1)="7",VLOOKUP(LEFT(Q94,5),DATA_EDGE!A:C,3,FALSE),VLOOKUP(Q94,DATA_EDGE!A:C,3,FALSE)),"")</f>
        <v/>
      </c>
      <c r="S94" s="104" t="str">
        <f>IFERROR(IF(LEFT(VLOOKUP(C94,Table5[],7,FALSE),3)="AE3",VLOOKUP(C94,Table_TB_Cost[],3,FALSE),""),"")</f>
        <v/>
      </c>
      <c r="T94" s="207" t="s">
        <v>13326</v>
      </c>
      <c r="U94" s="206" t="str">
        <f>IF(OR('1.Project Details'!$B$26="Capral Mill (AP)",T94="Yes"),IF(AD94="","",IF(AD94&lt;0,"Minfin",IF(AD94&lt;80,"Non-bulk","Bulk"))),"")</f>
        <v/>
      </c>
      <c r="V94" s="63" t="str">
        <f>IFERROR(VLOOKUP(C94,Table5[],11,FALSE),"")</f>
        <v/>
      </c>
      <c r="W94" s="104" t="str">
        <f>IFERROR(IF(X94="Yes",VLOOKUP(C94,Table5[#All],12,FALSE) &amp; IF(OR(Y94&gt;5,Z94&gt;25)," Weight",""),""),"")</f>
        <v/>
      </c>
      <c r="X94" s="104" t="s">
        <v>21026</v>
      </c>
      <c r="Y94" s="19" t="str">
        <f>IFERROR(VLOOKUP(C94,Table5[],4,FALSE),"")</f>
        <v/>
      </c>
      <c r="Z94" s="19" t="str">
        <f t="shared" si="37"/>
        <v/>
      </c>
      <c r="AA94" s="19" t="str">
        <f t="shared" si="38"/>
        <v/>
      </c>
      <c r="AB94" s="19" t="str">
        <f>IFERROR(VLOOKUP(C94,Table5[],5,FALSE),"")</f>
        <v/>
      </c>
      <c r="AC94" s="19" t="str">
        <f t="shared" si="39"/>
        <v/>
      </c>
      <c r="AD94" s="19" t="str">
        <f t="shared" si="40"/>
        <v/>
      </c>
      <c r="AE94" s="19" t="str">
        <f>IFERROR(VLOOKUP(C94,Table5[],6,FALSE),"")</f>
        <v/>
      </c>
      <c r="AF94" s="19" t="str">
        <f t="shared" si="41"/>
        <v/>
      </c>
      <c r="AG94" s="19" t="str">
        <f t="shared" si="42"/>
        <v/>
      </c>
      <c r="AH94" s="142" t="str" cm="1">
        <f t="array" ref="AH94">IFERROR(IF(AV94=3,IF(Y94&lt;0.5,1*Z94*2.5,0),IF(P94="PLS",VLOOKUP(C94,Table_TB_Cost[],11,FALSE)/VLOOKUP(C94,Table_TB_Cost[],3,FALSE)*'2.Quote'!H94,IF(P94="PDB",_xlfn.IFS(tb_calc_type="Margin",(((Z94*'Pricing Matrix'!$F$4)+(H94*'Pricing Matrix'!$F$5))/(1-tb_calc_value)),tb_calc_type="List less Discount",(((Z94*(VLOOKUP(LEFT(VLOOKUP(C94,Table5[],10,FALSE),2),TB_MPG,2,FALSE)))+(H94*'Pricing Matrix'!$F$5*3))*(1-tb_calc_value))),(Z94*'3.Edit Pricing'!$B$33)))),"")</f>
        <v/>
      </c>
      <c r="AI94" s="142">
        <f>IF(AV94=1,Z94*'3.Edit Pricing'!$G$33,IF(AV94=2,Z94*'3.Edit Pricing'!$H$33,IF(AV94=3,Z94*'3.Edit Pricing'!$I$33,0)))</f>
        <v>0</v>
      </c>
      <c r="AJ94" s="142" t="str">
        <f t="shared" si="43"/>
        <v/>
      </c>
      <c r="AK94" s="92" t="str">
        <f t="shared" si="50"/>
        <v/>
      </c>
      <c r="AL94" s="92" t="str">
        <f t="shared" si="51"/>
        <v/>
      </c>
      <c r="AM94" s="92" t="str" cm="1">
        <f t="array" ref="AM94">IFERROR(_xlfn.IFS(P94="PLS",AL94-(VLOOKUP(C94,Table_TB_Cost[],10,FALSE)/VLOOKUP(C94,Table_TB_Cost[],3,FALSE)*G94*H94),P94="PDB",AL94-((Z94*'Pricing Matrix'!$F$4)+(H94*'Pricing Matrix'!$F$5))*G94),"")</f>
        <v/>
      </c>
      <c r="AN94" s="92" t="str">
        <f>IFERROR(IF(OR(P94="PLS",P94="PDB"),0,IF(AV94=3,(AI94*G94)-(AA94*'Pricing Matrix'!$B$5),(AI94*G94)+(AA94*('3.Edit Pricing'!$B$33-'Pricing Matrix'!$B$5)))),"")</f>
        <v/>
      </c>
      <c r="AO94" s="142" t="str">
        <f>IF(Y94="","",IF(AND(NOT('1.Project Details'!$E$33="No"), BF94&gt;0),'3.Edit Pricing'!$B$57,IF('1.Project Details'!$B$24="Mill Finish",0,IF('2.Quote'!$L94="Yes",0,IF(U94="Bulk",FinBulk_Cost_Price,IF(OR(U94="Non-bulk",U94="Minfin"),FinNonBulk_Cost_Price,Fin_Cost_Price))))))</f>
        <v/>
      </c>
      <c r="AP94" s="142" t="str" cm="1">
        <f t="array" ref="AP94">IF(Y94="","",_xlfn.IFS(AND(BF94&gt;0,NOT('1.Project Details'!$E$33="No")),'3.Edit Pricing'!$B$58,'1.Project Details'!$B$24="Mill Finish",0,'1.Project Details'!$B$24="",0,'2.Quote'!$L94="Yes",0,U94="Bulk",FinBulk_Sell_Price,U94="Non-bulk",FinNonBulk_Sell_Price,U94="Minfin",FinNonBulk_Sell_Price,Y94&lt;&gt;"",Fin_Sell_Price))</f>
        <v/>
      </c>
      <c r="AQ94" s="142" t="str">
        <f>IFERROR(IF(Y94="","",IF(T94="Yes","Anodised Perimeter (AP)",'1.Project Details'!$B$33)),"")</f>
        <v/>
      </c>
      <c r="AR94" s="142" t="str">
        <f>IFERROR(IF($AQ94="Anodised Perimeter (AP)",IF(U94="Minfin",40,'2.Quote'!AD94)*AO94,AG94*AO94),"")</f>
        <v/>
      </c>
      <c r="AS94" s="142" t="str">
        <f t="shared" si="44"/>
        <v/>
      </c>
      <c r="AT94" s="142" t="str">
        <f t="shared" si="45"/>
        <v/>
      </c>
      <c r="AU94" s="170" t="str">
        <f>IFERROR(VLOOKUP(C94,DATA!$A:$K,8,FALSE),"")</f>
        <v/>
      </c>
      <c r="AV94" s="124" t="str">
        <f>IFERROR(VLOOKUP(AU94,'5.Edit_PH_IP'!$B:$D,3,FALSE),"")</f>
        <v/>
      </c>
      <c r="AW94" s="124" t="str">
        <f>IFERROR(VLOOKUP(Q94,DATA_EDGE!A:C,3,FALSE),"")</f>
        <v/>
      </c>
      <c r="AX94" s="124" t="str">
        <f t="shared" si="52"/>
        <v/>
      </c>
      <c r="AY94" s="124" t="str">
        <f t="shared" si="46"/>
        <v/>
      </c>
      <c r="AZ94" s="124" t="str">
        <f t="shared" si="47"/>
        <v/>
      </c>
      <c r="BA94" s="255"/>
      <c r="BB94" s="252">
        <f t="shared" si="53"/>
        <v>0</v>
      </c>
      <c r="BC94" s="255"/>
      <c r="BD94" s="252">
        <f t="shared" si="54"/>
        <v>0</v>
      </c>
      <c r="BE94" s="20">
        <f t="shared" si="48"/>
        <v>0</v>
      </c>
      <c r="BF94" s="124">
        <f t="shared" si="49"/>
        <v>0</v>
      </c>
    </row>
    <row r="95" spans="1:58" x14ac:dyDescent="0.25">
      <c r="A95" s="94"/>
      <c r="B95" s="21">
        <v>68</v>
      </c>
      <c r="C95" s="31"/>
      <c r="D95" s="19" t="str">
        <f>IFERROR(IF(OR(P95="PDB",P95="PLS"),"*","") &amp; VLOOKUP(C95,Table5[],2,FALSE),"") &amp; IF(L95="Yes"," **MILL FINISH**",)</f>
        <v/>
      </c>
      <c r="E95" s="124" t="str">
        <f t="shared" si="32"/>
        <v/>
      </c>
      <c r="F95" s="124" t="str">
        <f t="shared" si="33"/>
        <v/>
      </c>
      <c r="G95" s="135"/>
      <c r="H95" s="135"/>
      <c r="I95" s="20" t="str">
        <f t="shared" si="34"/>
        <v/>
      </c>
      <c r="J95" s="22" t="str">
        <f t="shared" si="35"/>
        <v/>
      </c>
      <c r="K95" s="236" t="str">
        <f t="shared" si="36"/>
        <v/>
      </c>
      <c r="L95" s="140" t="s">
        <v>13326</v>
      </c>
      <c r="M95" s="96" t="str">
        <f>IF(C95="","",IF(AND(BF95&gt;0,NOT('1.Project Details'!$E$33="No")),VLOOKUP('1.Project Details'!$E$33,Threshold_Code,2,FALSE),IF(L95="No",SAP_Colour_Code,"NON")))</f>
        <v/>
      </c>
      <c r="N95" s="141">
        <v>6060</v>
      </c>
      <c r="O95" s="140" t="s">
        <v>19270</v>
      </c>
      <c r="P95" s="96" t="str">
        <f>IFERROR(IF(LEFT(AX95,1)="7","PDB",VLOOKUP(C95,Table5[],13,FALSE)),"")</f>
        <v/>
      </c>
      <c r="Q95" s="239"/>
      <c r="R95" s="96" t="str">
        <f>IFERROR(IF(LEFT(AX95,1)="7",VLOOKUP(LEFT(Q95,5),DATA_EDGE!A:C,3,FALSE),VLOOKUP(Q95,DATA_EDGE!A:C,3,FALSE)),"")</f>
        <v/>
      </c>
      <c r="S95" s="104" t="str">
        <f>IFERROR(IF(LEFT(VLOOKUP(C95,Table5[],7,FALSE),3)="AE3",VLOOKUP(C95,Table_TB_Cost[],3,FALSE),""),"")</f>
        <v/>
      </c>
      <c r="T95" s="207" t="s">
        <v>13326</v>
      </c>
      <c r="U95" s="206" t="str">
        <f>IF(OR('1.Project Details'!$B$26="Capral Mill (AP)",T95="Yes"),IF(AD95="","",IF(AD95&lt;0,"Minfin",IF(AD95&lt;80,"Non-bulk","Bulk"))),"")</f>
        <v/>
      </c>
      <c r="V95" s="63" t="str">
        <f>IFERROR(VLOOKUP(C95,Table5[],11,FALSE),"")</f>
        <v/>
      </c>
      <c r="W95" s="104" t="str">
        <f>IFERROR(IF(X95="Yes",VLOOKUP(C95,Table5[#All],12,FALSE) &amp; IF(OR(Y95&gt;5,Z95&gt;25)," Weight",""),""),"")</f>
        <v/>
      </c>
      <c r="X95" s="104" t="s">
        <v>21026</v>
      </c>
      <c r="Y95" s="19" t="str">
        <f>IFERROR(VLOOKUP(C95,Table5[],4,FALSE),"")</f>
        <v/>
      </c>
      <c r="Z95" s="19" t="str">
        <f t="shared" si="37"/>
        <v/>
      </c>
      <c r="AA95" s="19" t="str">
        <f t="shared" si="38"/>
        <v/>
      </c>
      <c r="AB95" s="19" t="str">
        <f>IFERROR(VLOOKUP(C95,Table5[],5,FALSE),"")</f>
        <v/>
      </c>
      <c r="AC95" s="19" t="str">
        <f t="shared" si="39"/>
        <v/>
      </c>
      <c r="AD95" s="19" t="str">
        <f t="shared" si="40"/>
        <v/>
      </c>
      <c r="AE95" s="19" t="str">
        <f>IFERROR(VLOOKUP(C95,Table5[],6,FALSE),"")</f>
        <v/>
      </c>
      <c r="AF95" s="19" t="str">
        <f t="shared" si="41"/>
        <v/>
      </c>
      <c r="AG95" s="19" t="str">
        <f t="shared" si="42"/>
        <v/>
      </c>
      <c r="AH95" s="142" t="str" cm="1">
        <f t="array" ref="AH95">IFERROR(IF(AV95=3,IF(Y95&lt;0.5,1*Z95*2.5,0),IF(P95="PLS",VLOOKUP(C95,Table_TB_Cost[],11,FALSE)/VLOOKUP(C95,Table_TB_Cost[],3,FALSE)*'2.Quote'!H95,IF(P95="PDB",_xlfn.IFS(tb_calc_type="Margin",(((Z95*'Pricing Matrix'!$F$4)+(H95*'Pricing Matrix'!$F$5))/(1-tb_calc_value)),tb_calc_type="List less Discount",(((Z95*(VLOOKUP(LEFT(VLOOKUP(C95,Table5[],10,FALSE),2),TB_MPG,2,FALSE)))+(H95*'Pricing Matrix'!$F$5*3))*(1-tb_calc_value))),(Z95*'3.Edit Pricing'!$B$33)))),"")</f>
        <v/>
      </c>
      <c r="AI95" s="142">
        <f>IF(AV95=1,Z95*'3.Edit Pricing'!$G$33,IF(AV95=2,Z95*'3.Edit Pricing'!$H$33,IF(AV95=3,Z95*'3.Edit Pricing'!$I$33,0)))</f>
        <v>0</v>
      </c>
      <c r="AJ95" s="142" t="str">
        <f t="shared" si="43"/>
        <v/>
      </c>
      <c r="AK95" s="92" t="str">
        <f t="shared" si="50"/>
        <v/>
      </c>
      <c r="AL95" s="92" t="str">
        <f t="shared" si="51"/>
        <v/>
      </c>
      <c r="AM95" s="92" t="str" cm="1">
        <f t="array" ref="AM95">IFERROR(_xlfn.IFS(P95="PLS",AL95-(VLOOKUP(C95,Table_TB_Cost[],10,FALSE)/VLOOKUP(C95,Table_TB_Cost[],3,FALSE)*G95*H95),P95="PDB",AL95-((Z95*'Pricing Matrix'!$F$4)+(H95*'Pricing Matrix'!$F$5))*G95),"")</f>
        <v/>
      </c>
      <c r="AN95" s="92" t="str">
        <f>IFERROR(IF(OR(P95="PLS",P95="PDB"),0,IF(AV95=3,(AI95*G95)-(AA95*'Pricing Matrix'!$B$5),(AI95*G95)+(AA95*('3.Edit Pricing'!$B$33-'Pricing Matrix'!$B$5)))),"")</f>
        <v/>
      </c>
      <c r="AO95" s="142" t="str">
        <f>IF(Y95="","",IF(AND(NOT('1.Project Details'!$E$33="No"), BF95&gt;0),'3.Edit Pricing'!$B$57,IF('1.Project Details'!$B$24="Mill Finish",0,IF('2.Quote'!$L95="Yes",0,IF(U95="Bulk",FinBulk_Cost_Price,IF(OR(U95="Non-bulk",U95="Minfin"),FinNonBulk_Cost_Price,Fin_Cost_Price))))))</f>
        <v/>
      </c>
      <c r="AP95" s="142" t="str" cm="1">
        <f t="array" ref="AP95">IF(Y95="","",_xlfn.IFS(AND(BF95&gt;0,NOT('1.Project Details'!$E$33="No")),'3.Edit Pricing'!$B$58,'1.Project Details'!$B$24="Mill Finish",0,'1.Project Details'!$B$24="",0,'2.Quote'!$L95="Yes",0,U95="Bulk",FinBulk_Sell_Price,U95="Non-bulk",FinNonBulk_Sell_Price,U95="Minfin",FinNonBulk_Sell_Price,Y95&lt;&gt;"",Fin_Sell_Price))</f>
        <v/>
      </c>
      <c r="AQ95" s="142" t="str">
        <f>IFERROR(IF(Y95="","",IF(T95="Yes","Anodised Perimeter (AP)",'1.Project Details'!$B$33)),"")</f>
        <v/>
      </c>
      <c r="AR95" s="142" t="str">
        <f>IFERROR(IF($AQ95="Anodised Perimeter (AP)",IF(U95="Minfin",40,'2.Quote'!AD95)*AO95,AG95*AO95),"")</f>
        <v/>
      </c>
      <c r="AS95" s="142" t="str">
        <f t="shared" si="44"/>
        <v/>
      </c>
      <c r="AT95" s="142" t="str">
        <f t="shared" si="45"/>
        <v/>
      </c>
      <c r="AU95" s="170" t="str">
        <f>IFERROR(VLOOKUP(C95,DATA!$A:$K,8,FALSE),"")</f>
        <v/>
      </c>
      <c r="AV95" s="124" t="str">
        <f>IFERROR(VLOOKUP(AU95,'5.Edit_PH_IP'!$B:$D,3,FALSE),"")</f>
        <v/>
      </c>
      <c r="AW95" s="124" t="str">
        <f>IFERROR(VLOOKUP(Q95,DATA_EDGE!A:C,3,FALSE),"")</f>
        <v/>
      </c>
      <c r="AX95" s="124" t="str">
        <f t="shared" si="52"/>
        <v/>
      </c>
      <c r="AY95" s="124" t="str">
        <f t="shared" si="46"/>
        <v/>
      </c>
      <c r="AZ95" s="124" t="str">
        <f t="shared" si="47"/>
        <v/>
      </c>
      <c r="BA95" s="255"/>
      <c r="BB95" s="252">
        <f t="shared" si="53"/>
        <v>0</v>
      </c>
      <c r="BC95" s="255"/>
      <c r="BD95" s="252">
        <f t="shared" si="54"/>
        <v>0</v>
      </c>
      <c r="BE95" s="20">
        <f t="shared" si="48"/>
        <v>0</v>
      </c>
      <c r="BF95" s="124">
        <f t="shared" si="49"/>
        <v>0</v>
      </c>
    </row>
    <row r="96" spans="1:58" x14ac:dyDescent="0.25">
      <c r="A96" s="94"/>
      <c r="B96" s="18">
        <v>69</v>
      </c>
      <c r="C96" s="31"/>
      <c r="D96" s="19" t="str">
        <f>IFERROR(IF(OR(P96="PDB",P96="PLS"),"*","") &amp; VLOOKUP(C96,Table5[],2,FALSE),"") &amp; IF(L96="Yes"," **MILL FINISH**",)</f>
        <v/>
      </c>
      <c r="E96" s="124" t="str">
        <f t="shared" si="32"/>
        <v/>
      </c>
      <c r="F96" s="124" t="str">
        <f t="shared" si="33"/>
        <v/>
      </c>
      <c r="G96" s="135"/>
      <c r="H96" s="135"/>
      <c r="I96" s="20" t="str">
        <f t="shared" si="34"/>
        <v/>
      </c>
      <c r="J96" s="22" t="str">
        <f t="shared" si="35"/>
        <v/>
      </c>
      <c r="K96" s="236" t="str">
        <f t="shared" si="36"/>
        <v/>
      </c>
      <c r="L96" s="140" t="s">
        <v>13326</v>
      </c>
      <c r="M96" s="96" t="str">
        <f>IF(C96="","",IF(AND(BF96&gt;0,NOT('1.Project Details'!$E$33="No")),VLOOKUP('1.Project Details'!$E$33,Threshold_Code,2,FALSE),IF(L96="No",SAP_Colour_Code,"NON")))</f>
        <v/>
      </c>
      <c r="N96" s="141">
        <v>6060</v>
      </c>
      <c r="O96" s="140" t="s">
        <v>19270</v>
      </c>
      <c r="P96" s="96" t="str">
        <f>IFERROR(IF(LEFT(AX96,1)="7","PDB",VLOOKUP(C96,Table5[],13,FALSE)),"")</f>
        <v/>
      </c>
      <c r="Q96" s="239"/>
      <c r="R96" s="96" t="str">
        <f>IFERROR(IF(LEFT(AX96,1)="7",VLOOKUP(LEFT(Q96,5),DATA_EDGE!A:C,3,FALSE),VLOOKUP(Q96,DATA_EDGE!A:C,3,FALSE)),"")</f>
        <v/>
      </c>
      <c r="S96" s="104" t="str">
        <f>IFERROR(IF(LEFT(VLOOKUP(C96,Table5[],7,FALSE),3)="AE3",VLOOKUP(C96,Table_TB_Cost[],3,FALSE),""),"")</f>
        <v/>
      </c>
      <c r="T96" s="207" t="s">
        <v>13326</v>
      </c>
      <c r="U96" s="206" t="str">
        <f>IF(OR('1.Project Details'!$B$26="Capral Mill (AP)",T96="Yes"),IF(AD96="","",IF(AD96&lt;0,"Minfin",IF(AD96&lt;80,"Non-bulk","Bulk"))),"")</f>
        <v/>
      </c>
      <c r="V96" s="63" t="str">
        <f>IFERROR(VLOOKUP(C96,Table5[],11,FALSE),"")</f>
        <v/>
      </c>
      <c r="W96" s="104" t="str">
        <f>IFERROR(IF(X96="Yes",VLOOKUP(C96,Table5[#All],12,FALSE) &amp; IF(OR(Y96&gt;5,Z96&gt;25)," Weight",""),""),"")</f>
        <v/>
      </c>
      <c r="X96" s="104" t="s">
        <v>21026</v>
      </c>
      <c r="Y96" s="19" t="str">
        <f>IFERROR(VLOOKUP(C96,Table5[],4,FALSE),"")</f>
        <v/>
      </c>
      <c r="Z96" s="19" t="str">
        <f t="shared" si="37"/>
        <v/>
      </c>
      <c r="AA96" s="19" t="str">
        <f t="shared" si="38"/>
        <v/>
      </c>
      <c r="AB96" s="19" t="str">
        <f>IFERROR(VLOOKUP(C96,Table5[],5,FALSE),"")</f>
        <v/>
      </c>
      <c r="AC96" s="19" t="str">
        <f t="shared" si="39"/>
        <v/>
      </c>
      <c r="AD96" s="19" t="str">
        <f t="shared" si="40"/>
        <v/>
      </c>
      <c r="AE96" s="19" t="str">
        <f>IFERROR(VLOOKUP(C96,Table5[],6,FALSE),"")</f>
        <v/>
      </c>
      <c r="AF96" s="19" t="str">
        <f t="shared" si="41"/>
        <v/>
      </c>
      <c r="AG96" s="19" t="str">
        <f t="shared" si="42"/>
        <v/>
      </c>
      <c r="AH96" s="142" t="str" cm="1">
        <f t="array" ref="AH96">IFERROR(IF(AV96=3,IF(Y96&lt;0.5,1*Z96*2.5,0),IF(P96="PLS",VLOOKUP(C96,Table_TB_Cost[],11,FALSE)/VLOOKUP(C96,Table_TB_Cost[],3,FALSE)*'2.Quote'!H96,IF(P96="PDB",_xlfn.IFS(tb_calc_type="Margin",(((Z96*'Pricing Matrix'!$F$4)+(H96*'Pricing Matrix'!$F$5))/(1-tb_calc_value)),tb_calc_type="List less Discount",(((Z96*(VLOOKUP(LEFT(VLOOKUP(C96,Table5[],10,FALSE),2),TB_MPG,2,FALSE)))+(H96*'Pricing Matrix'!$F$5*3))*(1-tb_calc_value))),(Z96*'3.Edit Pricing'!$B$33)))),"")</f>
        <v/>
      </c>
      <c r="AI96" s="142">
        <f>IF(AV96=1,Z96*'3.Edit Pricing'!$G$33,IF(AV96=2,Z96*'3.Edit Pricing'!$H$33,IF(AV96=3,Z96*'3.Edit Pricing'!$I$33,0)))</f>
        <v>0</v>
      </c>
      <c r="AJ96" s="142" t="str">
        <f t="shared" si="43"/>
        <v/>
      </c>
      <c r="AK96" s="92" t="str">
        <f t="shared" si="50"/>
        <v/>
      </c>
      <c r="AL96" s="92" t="str">
        <f t="shared" si="51"/>
        <v/>
      </c>
      <c r="AM96" s="92" t="str" cm="1">
        <f t="array" ref="AM96">IFERROR(_xlfn.IFS(P96="PLS",AL96-(VLOOKUP(C96,Table_TB_Cost[],10,FALSE)/VLOOKUP(C96,Table_TB_Cost[],3,FALSE)*G96*H96),P96="PDB",AL96-((Z96*'Pricing Matrix'!$F$4)+(H96*'Pricing Matrix'!$F$5))*G96),"")</f>
        <v/>
      </c>
      <c r="AN96" s="92" t="str">
        <f>IFERROR(IF(OR(P96="PLS",P96="PDB"),0,IF(AV96=3,(AI96*G96)-(AA96*'Pricing Matrix'!$B$5),(AI96*G96)+(AA96*('3.Edit Pricing'!$B$33-'Pricing Matrix'!$B$5)))),"")</f>
        <v/>
      </c>
      <c r="AO96" s="142" t="str">
        <f>IF(Y96="","",IF(AND(NOT('1.Project Details'!$E$33="No"), BF96&gt;0),'3.Edit Pricing'!$B$57,IF('1.Project Details'!$B$24="Mill Finish",0,IF('2.Quote'!$L96="Yes",0,IF(U96="Bulk",FinBulk_Cost_Price,IF(OR(U96="Non-bulk",U96="Minfin"),FinNonBulk_Cost_Price,Fin_Cost_Price))))))</f>
        <v/>
      </c>
      <c r="AP96" s="142" t="str" cm="1">
        <f t="array" ref="AP96">IF(Y96="","",_xlfn.IFS(AND(BF96&gt;0,NOT('1.Project Details'!$E$33="No")),'3.Edit Pricing'!$B$58,'1.Project Details'!$B$24="Mill Finish",0,'1.Project Details'!$B$24="",0,'2.Quote'!$L96="Yes",0,U96="Bulk",FinBulk_Sell_Price,U96="Non-bulk",FinNonBulk_Sell_Price,U96="Minfin",FinNonBulk_Sell_Price,Y96&lt;&gt;"",Fin_Sell_Price))</f>
        <v/>
      </c>
      <c r="AQ96" s="142" t="str">
        <f>IFERROR(IF(Y96="","",IF(T96="Yes","Anodised Perimeter (AP)",'1.Project Details'!$B$33)),"")</f>
        <v/>
      </c>
      <c r="AR96" s="142" t="str">
        <f>IFERROR(IF($AQ96="Anodised Perimeter (AP)",IF(U96="Minfin",40,'2.Quote'!AD96)*AO96,AG96*AO96),"")</f>
        <v/>
      </c>
      <c r="AS96" s="142" t="str">
        <f t="shared" si="44"/>
        <v/>
      </c>
      <c r="AT96" s="142" t="str">
        <f t="shared" si="45"/>
        <v/>
      </c>
      <c r="AU96" s="170" t="str">
        <f>IFERROR(VLOOKUP(C96,DATA!$A:$K,8,FALSE),"")</f>
        <v/>
      </c>
      <c r="AV96" s="124" t="str">
        <f>IFERROR(VLOOKUP(AU96,'5.Edit_PH_IP'!$B:$D,3,FALSE),"")</f>
        <v/>
      </c>
      <c r="AW96" s="124" t="str">
        <f>IFERROR(VLOOKUP(Q96,DATA_EDGE!A:C,3,FALSE),"")</f>
        <v/>
      </c>
      <c r="AX96" s="124" t="str">
        <f t="shared" si="52"/>
        <v/>
      </c>
      <c r="AY96" s="124" t="str">
        <f t="shared" si="46"/>
        <v/>
      </c>
      <c r="AZ96" s="124" t="str">
        <f t="shared" si="47"/>
        <v/>
      </c>
      <c r="BA96" s="255"/>
      <c r="BB96" s="252">
        <f t="shared" si="53"/>
        <v>0</v>
      </c>
      <c r="BC96" s="255"/>
      <c r="BD96" s="252">
        <f t="shared" si="54"/>
        <v>0</v>
      </c>
      <c r="BE96" s="20">
        <f t="shared" si="48"/>
        <v>0</v>
      </c>
      <c r="BF96" s="124">
        <f t="shared" si="49"/>
        <v>0</v>
      </c>
    </row>
    <row r="97" spans="1:58" x14ac:dyDescent="0.25">
      <c r="A97" s="94"/>
      <c r="B97" s="21">
        <v>70</v>
      </c>
      <c r="C97" s="31"/>
      <c r="D97" s="19" t="str">
        <f>IFERROR(IF(OR(P97="PDB",P97="PLS"),"*","") &amp; VLOOKUP(C97,Table5[],2,FALSE),"") &amp; IF(L97="Yes"," **MILL FINISH**",)</f>
        <v/>
      </c>
      <c r="E97" s="124" t="str">
        <f t="shared" si="32"/>
        <v/>
      </c>
      <c r="F97" s="124" t="str">
        <f t="shared" si="33"/>
        <v/>
      </c>
      <c r="G97" s="135"/>
      <c r="H97" s="135"/>
      <c r="I97" s="20" t="str">
        <f t="shared" si="34"/>
        <v/>
      </c>
      <c r="J97" s="22" t="str">
        <f t="shared" si="35"/>
        <v/>
      </c>
      <c r="K97" s="236" t="str">
        <f t="shared" si="36"/>
        <v/>
      </c>
      <c r="L97" s="140" t="s">
        <v>13326</v>
      </c>
      <c r="M97" s="96" t="str">
        <f>IF(C97="","",IF(AND(BF97&gt;0,NOT('1.Project Details'!$E$33="No")),VLOOKUP('1.Project Details'!$E$33,Threshold_Code,2,FALSE),IF(L97="No",SAP_Colour_Code,"NON")))</f>
        <v/>
      </c>
      <c r="N97" s="141">
        <v>6060</v>
      </c>
      <c r="O97" s="140" t="s">
        <v>19270</v>
      </c>
      <c r="P97" s="96" t="str">
        <f>IFERROR(IF(LEFT(AX97,1)="7","PDB",VLOOKUP(C97,Table5[],13,FALSE)),"")</f>
        <v/>
      </c>
      <c r="Q97" s="239"/>
      <c r="R97" s="96" t="str">
        <f>IFERROR(IF(LEFT(AX97,1)="7",VLOOKUP(LEFT(Q97,5),DATA_EDGE!A:C,3,FALSE),VLOOKUP(Q97,DATA_EDGE!A:C,3,FALSE)),"")</f>
        <v/>
      </c>
      <c r="S97" s="104" t="str">
        <f>IFERROR(IF(LEFT(VLOOKUP(C97,Table5[],7,FALSE),3)="AE3",VLOOKUP(C97,Table_TB_Cost[],3,FALSE),""),"")</f>
        <v/>
      </c>
      <c r="T97" s="207" t="s">
        <v>13326</v>
      </c>
      <c r="U97" s="206" t="str">
        <f>IF(OR('1.Project Details'!$B$26="Capral Mill (AP)",T97="Yes"),IF(AD97="","",IF(AD97&lt;0,"Minfin",IF(AD97&lt;80,"Non-bulk","Bulk"))),"")</f>
        <v/>
      </c>
      <c r="V97" s="63" t="str">
        <f>IFERROR(VLOOKUP(C97,Table5[],11,FALSE),"")</f>
        <v/>
      </c>
      <c r="W97" s="104" t="str">
        <f>IFERROR(IF(X97="Yes",VLOOKUP(C97,Table5[#All],12,FALSE) &amp; IF(OR(Y97&gt;5,Z97&gt;25)," Weight",""),""),"")</f>
        <v/>
      </c>
      <c r="X97" s="104" t="s">
        <v>21026</v>
      </c>
      <c r="Y97" s="19" t="str">
        <f>IFERROR(VLOOKUP(C97,Table5[],4,FALSE),"")</f>
        <v/>
      </c>
      <c r="Z97" s="19" t="str">
        <f t="shared" si="37"/>
        <v/>
      </c>
      <c r="AA97" s="19" t="str">
        <f t="shared" si="38"/>
        <v/>
      </c>
      <c r="AB97" s="19" t="str">
        <f>IFERROR(VLOOKUP(C97,Table5[],5,FALSE),"")</f>
        <v/>
      </c>
      <c r="AC97" s="19" t="str">
        <f t="shared" si="39"/>
        <v/>
      </c>
      <c r="AD97" s="19" t="str">
        <f t="shared" si="40"/>
        <v/>
      </c>
      <c r="AE97" s="19" t="str">
        <f>IFERROR(VLOOKUP(C97,Table5[],6,FALSE),"")</f>
        <v/>
      </c>
      <c r="AF97" s="19" t="str">
        <f t="shared" si="41"/>
        <v/>
      </c>
      <c r="AG97" s="19" t="str">
        <f t="shared" si="42"/>
        <v/>
      </c>
      <c r="AH97" s="142" t="str" cm="1">
        <f t="array" ref="AH97">IFERROR(IF(AV97=3,IF(Y97&lt;0.5,1*Z97*2.5,0),IF(P97="PLS",VLOOKUP(C97,Table_TB_Cost[],11,FALSE)/VLOOKUP(C97,Table_TB_Cost[],3,FALSE)*'2.Quote'!H97,IF(P97="PDB",_xlfn.IFS(tb_calc_type="Margin",(((Z97*'Pricing Matrix'!$F$4)+(H97*'Pricing Matrix'!$F$5))/(1-tb_calc_value)),tb_calc_type="List less Discount",(((Z97*(VLOOKUP(LEFT(VLOOKUP(C97,Table5[],10,FALSE),2),TB_MPG,2,FALSE)))+(H97*'Pricing Matrix'!$F$5*3))*(1-tb_calc_value))),(Z97*'3.Edit Pricing'!$B$33)))),"")</f>
        <v/>
      </c>
      <c r="AI97" s="142">
        <f>IF(AV97=1,Z97*'3.Edit Pricing'!$G$33,IF(AV97=2,Z97*'3.Edit Pricing'!$H$33,IF(AV97=3,Z97*'3.Edit Pricing'!$I$33,0)))</f>
        <v>0</v>
      </c>
      <c r="AJ97" s="142" t="str">
        <f t="shared" si="43"/>
        <v/>
      </c>
      <c r="AK97" s="92" t="str">
        <f t="shared" si="50"/>
        <v/>
      </c>
      <c r="AL97" s="92" t="str">
        <f t="shared" si="51"/>
        <v/>
      </c>
      <c r="AM97" s="92" t="str" cm="1">
        <f t="array" ref="AM97">IFERROR(_xlfn.IFS(P97="PLS",AL97-(VLOOKUP(C97,Table_TB_Cost[],10,FALSE)/VLOOKUP(C97,Table_TB_Cost[],3,FALSE)*G97*H97),P97="PDB",AL97-((Z97*'Pricing Matrix'!$F$4)+(H97*'Pricing Matrix'!$F$5))*G97),"")</f>
        <v/>
      </c>
      <c r="AN97" s="92" t="str">
        <f>IFERROR(IF(OR(P97="PLS",P97="PDB"),0,IF(AV97=3,(AI97*G97)-(AA97*'Pricing Matrix'!$B$5),(AI97*G97)+(AA97*('3.Edit Pricing'!$B$33-'Pricing Matrix'!$B$5)))),"")</f>
        <v/>
      </c>
      <c r="AO97" s="142" t="str">
        <f>IF(Y97="","",IF(AND(NOT('1.Project Details'!$E$33="No"), BF97&gt;0),'3.Edit Pricing'!$B$57,IF('1.Project Details'!$B$24="Mill Finish",0,IF('2.Quote'!$L97="Yes",0,IF(U97="Bulk",FinBulk_Cost_Price,IF(OR(U97="Non-bulk",U97="Minfin"),FinNonBulk_Cost_Price,Fin_Cost_Price))))))</f>
        <v/>
      </c>
      <c r="AP97" s="142" t="str" cm="1">
        <f t="array" ref="AP97">IF(Y97="","",_xlfn.IFS(AND(BF97&gt;0,NOT('1.Project Details'!$E$33="No")),'3.Edit Pricing'!$B$58,'1.Project Details'!$B$24="Mill Finish",0,'1.Project Details'!$B$24="",0,'2.Quote'!$L97="Yes",0,U97="Bulk",FinBulk_Sell_Price,U97="Non-bulk",FinNonBulk_Sell_Price,U97="Minfin",FinNonBulk_Sell_Price,Y97&lt;&gt;"",Fin_Sell_Price))</f>
        <v/>
      </c>
      <c r="AQ97" s="142" t="str">
        <f>IFERROR(IF(Y97="","",IF(T97="Yes","Anodised Perimeter (AP)",'1.Project Details'!$B$33)),"")</f>
        <v/>
      </c>
      <c r="AR97" s="142" t="str">
        <f>IFERROR(IF($AQ97="Anodised Perimeter (AP)",IF(U97="Minfin",40,'2.Quote'!AD97)*AO97,AG97*AO97),"")</f>
        <v/>
      </c>
      <c r="AS97" s="142" t="str">
        <f t="shared" si="44"/>
        <v/>
      </c>
      <c r="AT97" s="142" t="str">
        <f t="shared" si="45"/>
        <v/>
      </c>
      <c r="AU97" s="170" t="str">
        <f>IFERROR(VLOOKUP(C97,DATA!$A:$K,8,FALSE),"")</f>
        <v/>
      </c>
      <c r="AV97" s="124" t="str">
        <f>IFERROR(VLOOKUP(AU97,'5.Edit_PH_IP'!$B:$D,3,FALSE),"")</f>
        <v/>
      </c>
      <c r="AW97" s="124" t="str">
        <f>IFERROR(VLOOKUP(Q97,DATA_EDGE!A:C,3,FALSE),"")</f>
        <v/>
      </c>
      <c r="AX97" s="124" t="str">
        <f t="shared" si="52"/>
        <v/>
      </c>
      <c r="AY97" s="124" t="str">
        <f t="shared" si="46"/>
        <v/>
      </c>
      <c r="AZ97" s="124" t="str">
        <f t="shared" si="47"/>
        <v/>
      </c>
      <c r="BA97" s="255"/>
      <c r="BB97" s="252">
        <f t="shared" si="53"/>
        <v>0</v>
      </c>
      <c r="BC97" s="255"/>
      <c r="BD97" s="252">
        <f t="shared" si="54"/>
        <v>0</v>
      </c>
      <c r="BE97" s="20">
        <f t="shared" si="48"/>
        <v>0</v>
      </c>
      <c r="BF97" s="124">
        <f t="shared" si="49"/>
        <v>0</v>
      </c>
    </row>
    <row r="98" spans="1:58" x14ac:dyDescent="0.25">
      <c r="A98" s="94"/>
      <c r="B98" s="18">
        <v>71</v>
      </c>
      <c r="C98" s="31"/>
      <c r="D98" s="19" t="str">
        <f>IFERROR(IF(OR(P98="PDB",P98="PLS"),"*","") &amp; VLOOKUP(C98,Table5[],2,FALSE),"") &amp; IF(L98="Yes"," **MILL FINISH**",)</f>
        <v/>
      </c>
      <c r="E98" s="124" t="str">
        <f t="shared" si="32"/>
        <v/>
      </c>
      <c r="F98" s="124" t="str">
        <f t="shared" si="33"/>
        <v/>
      </c>
      <c r="G98" s="135"/>
      <c r="H98" s="135"/>
      <c r="I98" s="20" t="str">
        <f t="shared" si="34"/>
        <v/>
      </c>
      <c r="J98" s="22" t="str">
        <f t="shared" si="35"/>
        <v/>
      </c>
      <c r="K98" s="236" t="str">
        <f t="shared" si="36"/>
        <v/>
      </c>
      <c r="L98" s="140" t="s">
        <v>13326</v>
      </c>
      <c r="M98" s="96" t="str">
        <f>IF(C98="","",IF(AND(BF98&gt;0,NOT('1.Project Details'!$E$33="No")),VLOOKUP('1.Project Details'!$E$33,Threshold_Code,2,FALSE),IF(L98="No",SAP_Colour_Code,"NON")))</f>
        <v/>
      </c>
      <c r="N98" s="141">
        <v>6060</v>
      </c>
      <c r="O98" s="140" t="s">
        <v>19270</v>
      </c>
      <c r="P98" s="96" t="str">
        <f>IFERROR(IF(LEFT(AX98,1)="7","PDB",VLOOKUP(C98,Table5[],13,FALSE)),"")</f>
        <v/>
      </c>
      <c r="Q98" s="239"/>
      <c r="R98" s="96" t="str">
        <f>IFERROR(IF(LEFT(AX98,1)="7",VLOOKUP(LEFT(Q98,5),DATA_EDGE!A:C,3,FALSE),VLOOKUP(Q98,DATA_EDGE!A:C,3,FALSE)),"")</f>
        <v/>
      </c>
      <c r="S98" s="104" t="str">
        <f>IFERROR(IF(LEFT(VLOOKUP(C98,Table5[],7,FALSE),3)="AE3",VLOOKUP(C98,Table_TB_Cost[],3,FALSE),""),"")</f>
        <v/>
      </c>
      <c r="T98" s="207" t="s">
        <v>13326</v>
      </c>
      <c r="U98" s="206" t="str">
        <f>IF(OR('1.Project Details'!$B$26="Capral Mill (AP)",T98="Yes"),IF(AD98="","",IF(AD98&lt;0,"Minfin",IF(AD98&lt;80,"Non-bulk","Bulk"))),"")</f>
        <v/>
      </c>
      <c r="V98" s="63" t="str">
        <f>IFERROR(VLOOKUP(C98,Table5[],11,FALSE),"")</f>
        <v/>
      </c>
      <c r="W98" s="104" t="str">
        <f>IFERROR(IF(X98="Yes",VLOOKUP(C98,Table5[#All],12,FALSE) &amp; IF(OR(Y98&gt;5,Z98&gt;25)," Weight",""),""),"")</f>
        <v/>
      </c>
      <c r="X98" s="104" t="s">
        <v>21026</v>
      </c>
      <c r="Y98" s="19" t="str">
        <f>IFERROR(VLOOKUP(C98,Table5[],4,FALSE),"")</f>
        <v/>
      </c>
      <c r="Z98" s="19" t="str">
        <f t="shared" si="37"/>
        <v/>
      </c>
      <c r="AA98" s="19" t="str">
        <f t="shared" si="38"/>
        <v/>
      </c>
      <c r="AB98" s="19" t="str">
        <f>IFERROR(VLOOKUP(C98,Table5[],5,FALSE),"")</f>
        <v/>
      </c>
      <c r="AC98" s="19" t="str">
        <f t="shared" si="39"/>
        <v/>
      </c>
      <c r="AD98" s="19" t="str">
        <f t="shared" si="40"/>
        <v/>
      </c>
      <c r="AE98" s="19" t="str">
        <f>IFERROR(VLOOKUP(C98,Table5[],6,FALSE),"")</f>
        <v/>
      </c>
      <c r="AF98" s="19" t="str">
        <f t="shared" si="41"/>
        <v/>
      </c>
      <c r="AG98" s="19" t="str">
        <f t="shared" si="42"/>
        <v/>
      </c>
      <c r="AH98" s="142" t="str" cm="1">
        <f t="array" ref="AH98">IFERROR(IF(AV98=3,IF(Y98&lt;0.5,1*Z98*2.5,0),IF(P98="PLS",VLOOKUP(C98,Table_TB_Cost[],11,FALSE)/VLOOKUP(C98,Table_TB_Cost[],3,FALSE)*'2.Quote'!H98,IF(P98="PDB",_xlfn.IFS(tb_calc_type="Margin",(((Z98*'Pricing Matrix'!$F$4)+(H98*'Pricing Matrix'!$F$5))/(1-tb_calc_value)),tb_calc_type="List less Discount",(((Z98*(VLOOKUP(LEFT(VLOOKUP(C98,Table5[],10,FALSE),2),TB_MPG,2,FALSE)))+(H98*'Pricing Matrix'!$F$5*3))*(1-tb_calc_value))),(Z98*'3.Edit Pricing'!$B$33)))),"")</f>
        <v/>
      </c>
      <c r="AI98" s="142">
        <f>IF(AV98=1,Z98*'3.Edit Pricing'!$G$33,IF(AV98=2,Z98*'3.Edit Pricing'!$H$33,IF(AV98=3,Z98*'3.Edit Pricing'!$I$33,0)))</f>
        <v>0</v>
      </c>
      <c r="AJ98" s="142" t="str">
        <f t="shared" si="43"/>
        <v/>
      </c>
      <c r="AK98" s="92" t="str">
        <f t="shared" si="50"/>
        <v/>
      </c>
      <c r="AL98" s="92" t="str">
        <f t="shared" si="51"/>
        <v/>
      </c>
      <c r="AM98" s="92" t="str" cm="1">
        <f t="array" ref="AM98">IFERROR(_xlfn.IFS(P98="PLS",AL98-(VLOOKUP(C98,Table_TB_Cost[],10,FALSE)/VLOOKUP(C98,Table_TB_Cost[],3,FALSE)*G98*H98),P98="PDB",AL98-((Z98*'Pricing Matrix'!$F$4)+(H98*'Pricing Matrix'!$F$5))*G98),"")</f>
        <v/>
      </c>
      <c r="AN98" s="92" t="str">
        <f>IFERROR(IF(OR(P98="PLS",P98="PDB"),0,IF(AV98=3,(AI98*G98)-(AA98*'Pricing Matrix'!$B$5),(AI98*G98)+(AA98*('3.Edit Pricing'!$B$33-'Pricing Matrix'!$B$5)))),"")</f>
        <v/>
      </c>
      <c r="AO98" s="142" t="str">
        <f>IF(Y98="","",IF(AND(NOT('1.Project Details'!$E$33="No"), BF98&gt;0),'3.Edit Pricing'!$B$57,IF('1.Project Details'!$B$24="Mill Finish",0,IF('2.Quote'!$L98="Yes",0,IF(U98="Bulk",FinBulk_Cost_Price,IF(OR(U98="Non-bulk",U98="Minfin"),FinNonBulk_Cost_Price,Fin_Cost_Price))))))</f>
        <v/>
      </c>
      <c r="AP98" s="142" t="str" cm="1">
        <f t="array" ref="AP98">IF(Y98="","",_xlfn.IFS(AND(BF98&gt;0,NOT('1.Project Details'!$E$33="No")),'3.Edit Pricing'!$B$58,'1.Project Details'!$B$24="Mill Finish",0,'1.Project Details'!$B$24="",0,'2.Quote'!$L98="Yes",0,U98="Bulk",FinBulk_Sell_Price,U98="Non-bulk",FinNonBulk_Sell_Price,U98="Minfin",FinNonBulk_Sell_Price,Y98&lt;&gt;"",Fin_Sell_Price))</f>
        <v/>
      </c>
      <c r="AQ98" s="142" t="str">
        <f>IFERROR(IF(Y98="","",IF(T98="Yes","Anodised Perimeter (AP)",'1.Project Details'!$B$33)),"")</f>
        <v/>
      </c>
      <c r="AR98" s="142" t="str">
        <f>IFERROR(IF($AQ98="Anodised Perimeter (AP)",IF(U98="Minfin",40,'2.Quote'!AD98)*AO98,AG98*AO98),"")</f>
        <v/>
      </c>
      <c r="AS98" s="142" t="str">
        <f t="shared" si="44"/>
        <v/>
      </c>
      <c r="AT98" s="142" t="str">
        <f t="shared" si="45"/>
        <v/>
      </c>
      <c r="AU98" s="170" t="str">
        <f>IFERROR(VLOOKUP(C98,DATA!$A:$K,8,FALSE),"")</f>
        <v/>
      </c>
      <c r="AV98" s="124" t="str">
        <f>IFERROR(VLOOKUP(AU98,'5.Edit_PH_IP'!$B:$D,3,FALSE),"")</f>
        <v/>
      </c>
      <c r="AW98" s="124" t="str">
        <f>IFERROR(VLOOKUP(Q98,DATA_EDGE!A:C,3,FALSE),"")</f>
        <v/>
      </c>
      <c r="AX98" s="124" t="str">
        <f t="shared" si="52"/>
        <v/>
      </c>
      <c r="AY98" s="124" t="str">
        <f t="shared" si="46"/>
        <v/>
      </c>
      <c r="AZ98" s="124" t="str">
        <f t="shared" si="47"/>
        <v/>
      </c>
      <c r="BA98" s="255"/>
      <c r="BB98" s="252">
        <f t="shared" si="53"/>
        <v>0</v>
      </c>
      <c r="BC98" s="255"/>
      <c r="BD98" s="252">
        <f t="shared" si="54"/>
        <v>0</v>
      </c>
      <c r="BE98" s="20">
        <f t="shared" si="48"/>
        <v>0</v>
      </c>
      <c r="BF98" s="124">
        <f t="shared" si="49"/>
        <v>0</v>
      </c>
    </row>
    <row r="99" spans="1:58" x14ac:dyDescent="0.25">
      <c r="A99" s="94"/>
      <c r="B99" s="21">
        <v>72</v>
      </c>
      <c r="C99" s="31"/>
      <c r="D99" s="19" t="str">
        <f>IFERROR(IF(OR(P99="PDB",P99="PLS"),"*","") &amp; VLOOKUP(C99,Table5[],2,FALSE),"") &amp; IF(L99="Yes"," **MILL FINISH**",)</f>
        <v/>
      </c>
      <c r="E99" s="124" t="str">
        <f t="shared" si="32"/>
        <v/>
      </c>
      <c r="F99" s="124" t="str">
        <f t="shared" si="33"/>
        <v/>
      </c>
      <c r="G99" s="135"/>
      <c r="H99" s="135"/>
      <c r="I99" s="20" t="str">
        <f t="shared" si="34"/>
        <v/>
      </c>
      <c r="J99" s="22" t="str">
        <f t="shared" si="35"/>
        <v/>
      </c>
      <c r="K99" s="236" t="str">
        <f t="shared" si="36"/>
        <v/>
      </c>
      <c r="L99" s="140" t="s">
        <v>13326</v>
      </c>
      <c r="M99" s="96" t="str">
        <f>IF(C99="","",IF(AND(BF99&gt;0,NOT('1.Project Details'!$E$33="No")),VLOOKUP('1.Project Details'!$E$33,Threshold_Code,2,FALSE),IF(L99="No",SAP_Colour_Code,"NON")))</f>
        <v/>
      </c>
      <c r="N99" s="141">
        <v>6060</v>
      </c>
      <c r="O99" s="140" t="s">
        <v>19270</v>
      </c>
      <c r="P99" s="96" t="str">
        <f>IFERROR(IF(LEFT(AX99,1)="7","PDB",VLOOKUP(C99,Table5[],13,FALSE)),"")</f>
        <v/>
      </c>
      <c r="Q99" s="239"/>
      <c r="R99" s="96" t="str">
        <f>IFERROR(IF(LEFT(AX99,1)="7",VLOOKUP(LEFT(Q99,5),DATA_EDGE!A:C,3,FALSE),VLOOKUP(Q99,DATA_EDGE!A:C,3,FALSE)),"")</f>
        <v/>
      </c>
      <c r="S99" s="104" t="str">
        <f>IFERROR(IF(LEFT(VLOOKUP(C99,Table5[],7,FALSE),3)="AE3",VLOOKUP(C99,Table_TB_Cost[],3,FALSE),""),"")</f>
        <v/>
      </c>
      <c r="T99" s="207" t="s">
        <v>13326</v>
      </c>
      <c r="U99" s="206" t="str">
        <f>IF(OR('1.Project Details'!$B$26="Capral Mill (AP)",T99="Yes"),IF(AD99="","",IF(AD99&lt;0,"Minfin",IF(AD99&lt;80,"Non-bulk","Bulk"))),"")</f>
        <v/>
      </c>
      <c r="V99" s="63" t="str">
        <f>IFERROR(VLOOKUP(C99,Table5[],11,FALSE),"")</f>
        <v/>
      </c>
      <c r="W99" s="104" t="str">
        <f>IFERROR(IF(X99="Yes",VLOOKUP(C99,Table5[#All],12,FALSE) &amp; IF(OR(Y99&gt;5,Z99&gt;25)," Weight",""),""),"")</f>
        <v/>
      </c>
      <c r="X99" s="104" t="s">
        <v>21026</v>
      </c>
      <c r="Y99" s="19" t="str">
        <f>IFERROR(VLOOKUP(C99,Table5[],4,FALSE),"")</f>
        <v/>
      </c>
      <c r="Z99" s="19" t="str">
        <f t="shared" si="37"/>
        <v/>
      </c>
      <c r="AA99" s="19" t="str">
        <f t="shared" si="38"/>
        <v/>
      </c>
      <c r="AB99" s="19" t="str">
        <f>IFERROR(VLOOKUP(C99,Table5[],5,FALSE),"")</f>
        <v/>
      </c>
      <c r="AC99" s="19" t="str">
        <f t="shared" si="39"/>
        <v/>
      </c>
      <c r="AD99" s="19" t="str">
        <f t="shared" si="40"/>
        <v/>
      </c>
      <c r="AE99" s="19" t="str">
        <f>IFERROR(VLOOKUP(C99,Table5[],6,FALSE),"")</f>
        <v/>
      </c>
      <c r="AF99" s="19" t="str">
        <f t="shared" si="41"/>
        <v/>
      </c>
      <c r="AG99" s="19" t="str">
        <f t="shared" si="42"/>
        <v/>
      </c>
      <c r="AH99" s="142" t="str" cm="1">
        <f t="array" ref="AH99">IFERROR(IF(AV99=3,IF(Y99&lt;0.5,1*Z99*2.5,0),IF(P99="PLS",VLOOKUP(C99,Table_TB_Cost[],11,FALSE)/VLOOKUP(C99,Table_TB_Cost[],3,FALSE)*'2.Quote'!H99,IF(P99="PDB",_xlfn.IFS(tb_calc_type="Margin",(((Z99*'Pricing Matrix'!$F$4)+(H99*'Pricing Matrix'!$F$5))/(1-tb_calc_value)),tb_calc_type="List less Discount",(((Z99*(VLOOKUP(LEFT(VLOOKUP(C99,Table5[],10,FALSE),2),TB_MPG,2,FALSE)))+(H99*'Pricing Matrix'!$F$5*3))*(1-tb_calc_value))),(Z99*'3.Edit Pricing'!$B$33)))),"")</f>
        <v/>
      </c>
      <c r="AI99" s="142">
        <f>IF(AV99=1,Z99*'3.Edit Pricing'!$G$33,IF(AV99=2,Z99*'3.Edit Pricing'!$H$33,IF(AV99=3,Z99*'3.Edit Pricing'!$I$33,0)))</f>
        <v>0</v>
      </c>
      <c r="AJ99" s="142" t="str">
        <f t="shared" si="43"/>
        <v/>
      </c>
      <c r="AK99" s="92" t="str">
        <f t="shared" si="50"/>
        <v/>
      </c>
      <c r="AL99" s="92" t="str">
        <f t="shared" si="51"/>
        <v/>
      </c>
      <c r="AM99" s="92" t="str" cm="1">
        <f t="array" ref="AM99">IFERROR(_xlfn.IFS(P99="PLS",AL99-(VLOOKUP(C99,Table_TB_Cost[],10,FALSE)/VLOOKUP(C99,Table_TB_Cost[],3,FALSE)*G99*H99),P99="PDB",AL99-((Z99*'Pricing Matrix'!$F$4)+(H99*'Pricing Matrix'!$F$5))*G99),"")</f>
        <v/>
      </c>
      <c r="AN99" s="92" t="str">
        <f>IFERROR(IF(OR(P99="PLS",P99="PDB"),0,IF(AV99=3,(AI99*G99)-(AA99*'Pricing Matrix'!$B$5),(AI99*G99)+(AA99*('3.Edit Pricing'!$B$33-'Pricing Matrix'!$B$5)))),"")</f>
        <v/>
      </c>
      <c r="AO99" s="142" t="str">
        <f>IF(Y99="","",IF(AND(NOT('1.Project Details'!$E$33="No"), BF99&gt;0),'3.Edit Pricing'!$B$57,IF('1.Project Details'!$B$24="Mill Finish",0,IF('2.Quote'!$L99="Yes",0,IF(U99="Bulk",FinBulk_Cost_Price,IF(OR(U99="Non-bulk",U99="Minfin"),FinNonBulk_Cost_Price,Fin_Cost_Price))))))</f>
        <v/>
      </c>
      <c r="AP99" s="142" t="str" cm="1">
        <f t="array" ref="AP99">IF(Y99="","",_xlfn.IFS(AND(BF99&gt;0,NOT('1.Project Details'!$E$33="No")),'3.Edit Pricing'!$B$58,'1.Project Details'!$B$24="Mill Finish",0,'1.Project Details'!$B$24="",0,'2.Quote'!$L99="Yes",0,U99="Bulk",FinBulk_Sell_Price,U99="Non-bulk",FinNonBulk_Sell_Price,U99="Minfin",FinNonBulk_Sell_Price,Y99&lt;&gt;"",Fin_Sell_Price))</f>
        <v/>
      </c>
      <c r="AQ99" s="142" t="str">
        <f>IFERROR(IF(Y99="","",IF(T99="Yes","Anodised Perimeter (AP)",'1.Project Details'!$B$33)),"")</f>
        <v/>
      </c>
      <c r="AR99" s="142" t="str">
        <f>IFERROR(IF($AQ99="Anodised Perimeter (AP)",IF(U99="Minfin",40,'2.Quote'!AD99)*AO99,AG99*AO99),"")</f>
        <v/>
      </c>
      <c r="AS99" s="142" t="str">
        <f t="shared" si="44"/>
        <v/>
      </c>
      <c r="AT99" s="142" t="str">
        <f t="shared" si="45"/>
        <v/>
      </c>
      <c r="AU99" s="170" t="str">
        <f>IFERROR(VLOOKUP(C99,DATA!$A:$K,8,FALSE),"")</f>
        <v/>
      </c>
      <c r="AV99" s="124" t="str">
        <f>IFERROR(VLOOKUP(AU99,'5.Edit_PH_IP'!$B:$D,3,FALSE),"")</f>
        <v/>
      </c>
      <c r="AW99" s="124" t="str">
        <f>IFERROR(VLOOKUP(Q99,DATA_EDGE!A:C,3,FALSE),"")</f>
        <v/>
      </c>
      <c r="AX99" s="124" t="str">
        <f t="shared" si="52"/>
        <v/>
      </c>
      <c r="AY99" s="124" t="str">
        <f t="shared" si="46"/>
        <v/>
      </c>
      <c r="AZ99" s="124" t="str">
        <f t="shared" si="47"/>
        <v/>
      </c>
      <c r="BA99" s="255"/>
      <c r="BB99" s="252">
        <f t="shared" si="53"/>
        <v>0</v>
      </c>
      <c r="BC99" s="255"/>
      <c r="BD99" s="252">
        <f t="shared" si="54"/>
        <v>0</v>
      </c>
      <c r="BE99" s="20">
        <f t="shared" si="48"/>
        <v>0</v>
      </c>
      <c r="BF99" s="124">
        <f t="shared" si="49"/>
        <v>0</v>
      </c>
    </row>
    <row r="100" spans="1:58" x14ac:dyDescent="0.25">
      <c r="A100" s="94"/>
      <c r="B100" s="18">
        <v>73</v>
      </c>
      <c r="C100" s="31"/>
      <c r="D100" s="19" t="str">
        <f>IFERROR(IF(OR(P100="PDB",P100="PLS"),"*","") &amp; VLOOKUP(C100,Table5[],2,FALSE),"") &amp; IF(L100="Yes"," **MILL FINISH**",)</f>
        <v/>
      </c>
      <c r="E100" s="124" t="str">
        <f t="shared" si="32"/>
        <v/>
      </c>
      <c r="F100" s="124" t="str">
        <f t="shared" si="33"/>
        <v/>
      </c>
      <c r="G100" s="135"/>
      <c r="H100" s="135"/>
      <c r="I100" s="20" t="str">
        <f t="shared" si="34"/>
        <v/>
      </c>
      <c r="J100" s="22" t="str">
        <f t="shared" si="35"/>
        <v/>
      </c>
      <c r="K100" s="236" t="str">
        <f t="shared" si="36"/>
        <v/>
      </c>
      <c r="L100" s="140" t="s">
        <v>13326</v>
      </c>
      <c r="M100" s="96" t="str">
        <f>IF(C100="","",IF(AND(BF100&gt;0,NOT('1.Project Details'!$E$33="No")),VLOOKUP('1.Project Details'!$E$33,Threshold_Code,2,FALSE),IF(L100="No",SAP_Colour_Code,"NON")))</f>
        <v/>
      </c>
      <c r="N100" s="141">
        <v>6060</v>
      </c>
      <c r="O100" s="140" t="s">
        <v>19270</v>
      </c>
      <c r="P100" s="96" t="str">
        <f>IFERROR(IF(LEFT(AX100,1)="7","PDB",VLOOKUP(C100,Table5[],13,FALSE)),"")</f>
        <v/>
      </c>
      <c r="Q100" s="239"/>
      <c r="R100" s="96" t="str">
        <f>IFERROR(IF(LEFT(AX100,1)="7",VLOOKUP(LEFT(Q100,5),DATA_EDGE!A:C,3,FALSE),VLOOKUP(Q100,DATA_EDGE!A:C,3,FALSE)),"")</f>
        <v/>
      </c>
      <c r="S100" s="104" t="str">
        <f>IFERROR(IF(LEFT(VLOOKUP(C100,Table5[],7,FALSE),3)="AE3",VLOOKUP(C100,Table_TB_Cost[],3,FALSE),""),"")</f>
        <v/>
      </c>
      <c r="T100" s="207" t="s">
        <v>13326</v>
      </c>
      <c r="U100" s="206" t="str">
        <f>IF(OR('1.Project Details'!$B$26="Capral Mill (AP)",T100="Yes"),IF(AD100="","",IF(AD100&lt;0,"Minfin",IF(AD100&lt;80,"Non-bulk","Bulk"))),"")</f>
        <v/>
      </c>
      <c r="V100" s="63" t="str">
        <f>IFERROR(VLOOKUP(C100,Table5[],11,FALSE),"")</f>
        <v/>
      </c>
      <c r="W100" s="104" t="str">
        <f>IFERROR(IF(X100="Yes",VLOOKUP(C100,Table5[#All],12,FALSE) &amp; IF(OR(Y100&gt;5,Z100&gt;25)," Weight",""),""),"")</f>
        <v/>
      </c>
      <c r="X100" s="104" t="s">
        <v>21026</v>
      </c>
      <c r="Y100" s="19" t="str">
        <f>IFERROR(VLOOKUP(C100,Table5[],4,FALSE),"")</f>
        <v/>
      </c>
      <c r="Z100" s="19" t="str">
        <f t="shared" si="37"/>
        <v/>
      </c>
      <c r="AA100" s="19" t="str">
        <f t="shared" si="38"/>
        <v/>
      </c>
      <c r="AB100" s="19" t="str">
        <f>IFERROR(VLOOKUP(C100,Table5[],5,FALSE),"")</f>
        <v/>
      </c>
      <c r="AC100" s="19" t="str">
        <f t="shared" si="39"/>
        <v/>
      </c>
      <c r="AD100" s="19" t="str">
        <f t="shared" si="40"/>
        <v/>
      </c>
      <c r="AE100" s="19" t="str">
        <f>IFERROR(VLOOKUP(C100,Table5[],6,FALSE),"")</f>
        <v/>
      </c>
      <c r="AF100" s="19" t="str">
        <f t="shared" si="41"/>
        <v/>
      </c>
      <c r="AG100" s="19" t="str">
        <f t="shared" si="42"/>
        <v/>
      </c>
      <c r="AH100" s="142" t="str" cm="1">
        <f t="array" ref="AH100">IFERROR(IF(AV100=3,IF(Y100&lt;0.5,1*Z100*2.5,0),IF(P100="PLS",VLOOKUP(C100,Table_TB_Cost[],11,FALSE)/VLOOKUP(C100,Table_TB_Cost[],3,FALSE)*'2.Quote'!H100,IF(P100="PDB",_xlfn.IFS(tb_calc_type="Margin",(((Z100*'Pricing Matrix'!$F$4)+(H100*'Pricing Matrix'!$F$5))/(1-tb_calc_value)),tb_calc_type="List less Discount",(((Z100*(VLOOKUP(LEFT(VLOOKUP(C100,Table5[],10,FALSE),2),TB_MPG,2,FALSE)))+(H100*'Pricing Matrix'!$F$5*3))*(1-tb_calc_value))),(Z100*'3.Edit Pricing'!$B$33)))),"")</f>
        <v/>
      </c>
      <c r="AI100" s="142">
        <f>IF(AV100=1,Z100*'3.Edit Pricing'!$G$33,IF(AV100=2,Z100*'3.Edit Pricing'!$H$33,IF(AV100=3,Z100*'3.Edit Pricing'!$I$33,0)))</f>
        <v>0</v>
      </c>
      <c r="AJ100" s="142" t="str">
        <f t="shared" si="43"/>
        <v/>
      </c>
      <c r="AK100" s="92" t="str">
        <f t="shared" si="50"/>
        <v/>
      </c>
      <c r="AL100" s="92" t="str">
        <f t="shared" si="51"/>
        <v/>
      </c>
      <c r="AM100" s="92" t="str" cm="1">
        <f t="array" ref="AM100">IFERROR(_xlfn.IFS(P100="PLS",AL100-(VLOOKUP(C100,Table_TB_Cost[],10,FALSE)/VLOOKUP(C100,Table_TB_Cost[],3,FALSE)*G100*H100),P100="PDB",AL100-((Z100*'Pricing Matrix'!$F$4)+(H100*'Pricing Matrix'!$F$5))*G100),"")</f>
        <v/>
      </c>
      <c r="AN100" s="92" t="str">
        <f>IFERROR(IF(OR(P100="PLS",P100="PDB"),0,IF(AV100=3,(AI100*G100)-(AA100*'Pricing Matrix'!$B$5),(AI100*G100)+(AA100*('3.Edit Pricing'!$B$33-'Pricing Matrix'!$B$5)))),"")</f>
        <v/>
      </c>
      <c r="AO100" s="142" t="str">
        <f>IF(Y100="","",IF(AND(NOT('1.Project Details'!$E$33="No"), BF100&gt;0),'3.Edit Pricing'!$B$57,IF('1.Project Details'!$B$24="Mill Finish",0,IF('2.Quote'!$L100="Yes",0,IF(U100="Bulk",FinBulk_Cost_Price,IF(OR(U100="Non-bulk",U100="Minfin"),FinNonBulk_Cost_Price,Fin_Cost_Price))))))</f>
        <v/>
      </c>
      <c r="AP100" s="142" t="str" cm="1">
        <f t="array" ref="AP100">IF(Y100="","",_xlfn.IFS(AND(BF100&gt;0,NOT('1.Project Details'!$E$33="No")),'3.Edit Pricing'!$B$58,'1.Project Details'!$B$24="Mill Finish",0,'1.Project Details'!$B$24="",0,'2.Quote'!$L100="Yes",0,U100="Bulk",FinBulk_Sell_Price,U100="Non-bulk",FinNonBulk_Sell_Price,U100="Minfin",FinNonBulk_Sell_Price,Y100&lt;&gt;"",Fin_Sell_Price))</f>
        <v/>
      </c>
      <c r="AQ100" s="142" t="str">
        <f>IFERROR(IF(Y100="","",IF(T100="Yes","Anodised Perimeter (AP)",'1.Project Details'!$B$33)),"")</f>
        <v/>
      </c>
      <c r="AR100" s="142" t="str">
        <f>IFERROR(IF($AQ100="Anodised Perimeter (AP)",IF(U100="Minfin",40,'2.Quote'!AD100)*AO100,AG100*AO100),"")</f>
        <v/>
      </c>
      <c r="AS100" s="142" t="str">
        <f t="shared" si="44"/>
        <v/>
      </c>
      <c r="AT100" s="142" t="str">
        <f t="shared" si="45"/>
        <v/>
      </c>
      <c r="AU100" s="170" t="str">
        <f>IFERROR(VLOOKUP(C100,DATA!$A:$K,8,FALSE),"")</f>
        <v/>
      </c>
      <c r="AV100" s="124" t="str">
        <f>IFERROR(VLOOKUP(AU100,'5.Edit_PH_IP'!$B:$D,3,FALSE),"")</f>
        <v/>
      </c>
      <c r="AW100" s="124" t="str">
        <f>IFERROR(VLOOKUP(Q100,DATA_EDGE!A:C,3,FALSE),"")</f>
        <v/>
      </c>
      <c r="AX100" s="124" t="str">
        <f t="shared" si="52"/>
        <v/>
      </c>
      <c r="AY100" s="124" t="str">
        <f t="shared" si="46"/>
        <v/>
      </c>
      <c r="AZ100" s="124" t="str">
        <f t="shared" si="47"/>
        <v/>
      </c>
      <c r="BA100" s="255"/>
      <c r="BB100" s="252">
        <f t="shared" si="53"/>
        <v>0</v>
      </c>
      <c r="BC100" s="255"/>
      <c r="BD100" s="252">
        <f t="shared" si="54"/>
        <v>0</v>
      </c>
      <c r="BE100" s="20">
        <f t="shared" si="48"/>
        <v>0</v>
      </c>
      <c r="BF100" s="124">
        <f t="shared" si="49"/>
        <v>0</v>
      </c>
    </row>
    <row r="101" spans="1:58" x14ac:dyDescent="0.25">
      <c r="A101" s="94"/>
      <c r="B101" s="21">
        <v>74</v>
      </c>
      <c r="C101" s="31"/>
      <c r="D101" s="19" t="str">
        <f>IFERROR(IF(OR(P101="PDB",P101="PLS"),"*","") &amp; VLOOKUP(C101,Table5[],2,FALSE),"") &amp; IF(L101="Yes"," **MILL FINISH**",)</f>
        <v/>
      </c>
      <c r="E101" s="124" t="str">
        <f t="shared" si="32"/>
        <v/>
      </c>
      <c r="F101" s="124" t="str">
        <f t="shared" si="33"/>
        <v/>
      </c>
      <c r="G101" s="135"/>
      <c r="H101" s="135"/>
      <c r="I101" s="20" t="str">
        <f t="shared" si="34"/>
        <v/>
      </c>
      <c r="J101" s="22" t="str">
        <f t="shared" si="35"/>
        <v/>
      </c>
      <c r="K101" s="236" t="str">
        <f t="shared" si="36"/>
        <v/>
      </c>
      <c r="L101" s="140" t="s">
        <v>13326</v>
      </c>
      <c r="M101" s="96" t="str">
        <f>IF(C101="","",IF(AND(BF101&gt;0,NOT('1.Project Details'!$E$33="No")),VLOOKUP('1.Project Details'!$E$33,Threshold_Code,2,FALSE),IF(L101="No",SAP_Colour_Code,"NON")))</f>
        <v/>
      </c>
      <c r="N101" s="141">
        <v>6060</v>
      </c>
      <c r="O101" s="140" t="s">
        <v>19270</v>
      </c>
      <c r="P101" s="96" t="str">
        <f>IFERROR(IF(LEFT(AX101,1)="7","PDB",VLOOKUP(C101,Table5[],13,FALSE)),"")</f>
        <v/>
      </c>
      <c r="Q101" s="239"/>
      <c r="R101" s="96" t="str">
        <f>IFERROR(IF(LEFT(AX101,1)="7",VLOOKUP(LEFT(Q101,5),DATA_EDGE!A:C,3,FALSE),VLOOKUP(Q101,DATA_EDGE!A:C,3,FALSE)),"")</f>
        <v/>
      </c>
      <c r="S101" s="104" t="str">
        <f>IFERROR(IF(LEFT(VLOOKUP(C101,Table5[],7,FALSE),3)="AE3",VLOOKUP(C101,Table_TB_Cost[],3,FALSE),""),"")</f>
        <v/>
      </c>
      <c r="T101" s="207" t="s">
        <v>13326</v>
      </c>
      <c r="U101" s="206" t="str">
        <f>IF(OR('1.Project Details'!$B$26="Capral Mill (AP)",T101="Yes"),IF(AD101="","",IF(AD101&lt;0,"Minfin",IF(AD101&lt;80,"Non-bulk","Bulk"))),"")</f>
        <v/>
      </c>
      <c r="V101" s="63" t="str">
        <f>IFERROR(VLOOKUP(C101,Table5[],11,FALSE),"")</f>
        <v/>
      </c>
      <c r="W101" s="104" t="str">
        <f>IFERROR(IF(X101="Yes",VLOOKUP(C101,Table5[#All],12,FALSE) &amp; IF(OR(Y101&gt;5,Z101&gt;25)," Weight",""),""),"")</f>
        <v/>
      </c>
      <c r="X101" s="104" t="s">
        <v>21026</v>
      </c>
      <c r="Y101" s="19" t="str">
        <f>IFERROR(VLOOKUP(C101,Table5[],4,FALSE),"")</f>
        <v/>
      </c>
      <c r="Z101" s="19" t="str">
        <f t="shared" si="37"/>
        <v/>
      </c>
      <c r="AA101" s="19" t="str">
        <f t="shared" si="38"/>
        <v/>
      </c>
      <c r="AB101" s="19" t="str">
        <f>IFERROR(VLOOKUP(C101,Table5[],5,FALSE),"")</f>
        <v/>
      </c>
      <c r="AC101" s="19" t="str">
        <f t="shared" si="39"/>
        <v/>
      </c>
      <c r="AD101" s="19" t="str">
        <f t="shared" si="40"/>
        <v/>
      </c>
      <c r="AE101" s="19" t="str">
        <f>IFERROR(VLOOKUP(C101,Table5[],6,FALSE),"")</f>
        <v/>
      </c>
      <c r="AF101" s="19" t="str">
        <f t="shared" si="41"/>
        <v/>
      </c>
      <c r="AG101" s="19" t="str">
        <f t="shared" si="42"/>
        <v/>
      </c>
      <c r="AH101" s="142" t="str" cm="1">
        <f t="array" ref="AH101">IFERROR(IF(AV101=3,IF(Y101&lt;0.5,1*Z101*2.5,0),IF(P101="PLS",VLOOKUP(C101,Table_TB_Cost[],11,FALSE)/VLOOKUP(C101,Table_TB_Cost[],3,FALSE)*'2.Quote'!H101,IF(P101="PDB",_xlfn.IFS(tb_calc_type="Margin",(((Z101*'Pricing Matrix'!$F$4)+(H101*'Pricing Matrix'!$F$5))/(1-tb_calc_value)),tb_calc_type="List less Discount",(((Z101*(VLOOKUP(LEFT(VLOOKUP(C101,Table5[],10,FALSE),2),TB_MPG,2,FALSE)))+(H101*'Pricing Matrix'!$F$5*3))*(1-tb_calc_value))),(Z101*'3.Edit Pricing'!$B$33)))),"")</f>
        <v/>
      </c>
      <c r="AI101" s="142">
        <f>IF(AV101=1,Z101*'3.Edit Pricing'!$G$33,IF(AV101=2,Z101*'3.Edit Pricing'!$H$33,IF(AV101=3,Z101*'3.Edit Pricing'!$I$33,0)))</f>
        <v>0</v>
      </c>
      <c r="AJ101" s="142" t="str">
        <f t="shared" si="43"/>
        <v/>
      </c>
      <c r="AK101" s="92" t="str">
        <f t="shared" si="50"/>
        <v/>
      </c>
      <c r="AL101" s="92" t="str">
        <f t="shared" si="51"/>
        <v/>
      </c>
      <c r="AM101" s="92" t="str" cm="1">
        <f t="array" ref="AM101">IFERROR(_xlfn.IFS(P101="PLS",AL101-(VLOOKUP(C101,Table_TB_Cost[],10,FALSE)/VLOOKUP(C101,Table_TB_Cost[],3,FALSE)*G101*H101),P101="PDB",AL101-((Z101*'Pricing Matrix'!$F$4)+(H101*'Pricing Matrix'!$F$5))*G101),"")</f>
        <v/>
      </c>
      <c r="AN101" s="92" t="str">
        <f>IFERROR(IF(OR(P101="PLS",P101="PDB"),0,IF(AV101=3,(AI101*G101)-(AA101*'Pricing Matrix'!$B$5),(AI101*G101)+(AA101*('3.Edit Pricing'!$B$33-'Pricing Matrix'!$B$5)))),"")</f>
        <v/>
      </c>
      <c r="AO101" s="142" t="str">
        <f>IF(Y101="","",IF(AND(NOT('1.Project Details'!$E$33="No"), BF101&gt;0),'3.Edit Pricing'!$B$57,IF('1.Project Details'!$B$24="Mill Finish",0,IF('2.Quote'!$L101="Yes",0,IF(U101="Bulk",FinBulk_Cost_Price,IF(OR(U101="Non-bulk",U101="Minfin"),FinNonBulk_Cost_Price,Fin_Cost_Price))))))</f>
        <v/>
      </c>
      <c r="AP101" s="142" t="str" cm="1">
        <f t="array" ref="AP101">IF(Y101="","",_xlfn.IFS(AND(BF101&gt;0,NOT('1.Project Details'!$E$33="No")),'3.Edit Pricing'!$B$58,'1.Project Details'!$B$24="Mill Finish",0,'1.Project Details'!$B$24="",0,'2.Quote'!$L101="Yes",0,U101="Bulk",FinBulk_Sell_Price,U101="Non-bulk",FinNonBulk_Sell_Price,U101="Minfin",FinNonBulk_Sell_Price,Y101&lt;&gt;"",Fin_Sell_Price))</f>
        <v/>
      </c>
      <c r="AQ101" s="142" t="str">
        <f>IFERROR(IF(Y101="","",IF(T101="Yes","Anodised Perimeter (AP)",'1.Project Details'!$B$33)),"")</f>
        <v/>
      </c>
      <c r="AR101" s="142" t="str">
        <f>IFERROR(IF($AQ101="Anodised Perimeter (AP)",IF(U101="Minfin",40,'2.Quote'!AD101)*AO101,AG101*AO101),"")</f>
        <v/>
      </c>
      <c r="AS101" s="142" t="str">
        <f t="shared" si="44"/>
        <v/>
      </c>
      <c r="AT101" s="142" t="str">
        <f t="shared" si="45"/>
        <v/>
      </c>
      <c r="AU101" s="170" t="str">
        <f>IFERROR(VLOOKUP(C101,DATA!$A:$K,8,FALSE),"")</f>
        <v/>
      </c>
      <c r="AV101" s="124" t="str">
        <f>IFERROR(VLOOKUP(AU101,'5.Edit_PH_IP'!$B:$D,3,FALSE),"")</f>
        <v/>
      </c>
      <c r="AW101" s="124" t="str">
        <f>IFERROR(VLOOKUP(Q101,DATA_EDGE!A:C,3,FALSE),"")</f>
        <v/>
      </c>
      <c r="AX101" s="124" t="str">
        <f t="shared" si="52"/>
        <v/>
      </c>
      <c r="AY101" s="124" t="str">
        <f t="shared" si="46"/>
        <v/>
      </c>
      <c r="AZ101" s="124" t="str">
        <f t="shared" si="47"/>
        <v/>
      </c>
      <c r="BA101" s="255"/>
      <c r="BB101" s="252">
        <f t="shared" si="53"/>
        <v>0</v>
      </c>
      <c r="BC101" s="255"/>
      <c r="BD101" s="252">
        <f t="shared" si="54"/>
        <v>0</v>
      </c>
      <c r="BE101" s="20">
        <f t="shared" si="48"/>
        <v>0</v>
      </c>
      <c r="BF101" s="124">
        <f t="shared" si="49"/>
        <v>0</v>
      </c>
    </row>
    <row r="102" spans="1:58" x14ac:dyDescent="0.25">
      <c r="A102" s="94"/>
      <c r="B102" s="18">
        <v>75</v>
      </c>
      <c r="C102" s="31"/>
      <c r="D102" s="19" t="str">
        <f>IFERROR(IF(OR(P102="PDB",P102="PLS"),"*","") &amp; VLOOKUP(C102,Table5[],2,FALSE),"") &amp; IF(L102="Yes"," **MILL FINISH**",)</f>
        <v/>
      </c>
      <c r="E102" s="124" t="str">
        <f t="shared" si="32"/>
        <v/>
      </c>
      <c r="F102" s="124" t="str">
        <f t="shared" si="33"/>
        <v/>
      </c>
      <c r="G102" s="135"/>
      <c r="H102" s="135"/>
      <c r="I102" s="20" t="str">
        <f t="shared" si="34"/>
        <v/>
      </c>
      <c r="J102" s="22" t="str">
        <f t="shared" si="35"/>
        <v/>
      </c>
      <c r="K102" s="236" t="str">
        <f t="shared" si="36"/>
        <v/>
      </c>
      <c r="L102" s="140" t="s">
        <v>13326</v>
      </c>
      <c r="M102" s="96" t="str">
        <f>IF(C102="","",IF(AND(BF102&gt;0,NOT('1.Project Details'!$E$33="No")),VLOOKUP('1.Project Details'!$E$33,Threshold_Code,2,FALSE),IF(L102="No",SAP_Colour_Code,"NON")))</f>
        <v/>
      </c>
      <c r="N102" s="141">
        <v>6060</v>
      </c>
      <c r="O102" s="140" t="s">
        <v>19270</v>
      </c>
      <c r="P102" s="96" t="str">
        <f>IFERROR(IF(LEFT(AX102,1)="7","PDB",VLOOKUP(C102,Table5[],13,FALSE)),"")</f>
        <v/>
      </c>
      <c r="Q102" s="239"/>
      <c r="R102" s="96" t="str">
        <f>IFERROR(IF(LEFT(AX102,1)="7",VLOOKUP(LEFT(Q102,5),DATA_EDGE!A:C,3,FALSE),VLOOKUP(Q102,DATA_EDGE!A:C,3,FALSE)),"")</f>
        <v/>
      </c>
      <c r="S102" s="104" t="str">
        <f>IFERROR(IF(LEFT(VLOOKUP(C102,Table5[],7,FALSE),3)="AE3",VLOOKUP(C102,Table_TB_Cost[],3,FALSE),""),"")</f>
        <v/>
      </c>
      <c r="T102" s="207" t="s">
        <v>13326</v>
      </c>
      <c r="U102" s="206" t="str">
        <f>IF(OR('1.Project Details'!$B$26="Capral Mill (AP)",T102="Yes"),IF(AD102="","",IF(AD102&lt;0,"Minfin",IF(AD102&lt;80,"Non-bulk","Bulk"))),"")</f>
        <v/>
      </c>
      <c r="V102" s="63" t="str">
        <f>IFERROR(VLOOKUP(C102,Table5[],11,FALSE),"")</f>
        <v/>
      </c>
      <c r="W102" s="104" t="str">
        <f>IFERROR(IF(X102="Yes",VLOOKUP(C102,Table5[#All],12,FALSE) &amp; IF(OR(Y102&gt;5,Z102&gt;25)," Weight",""),""),"")</f>
        <v/>
      </c>
      <c r="X102" s="104" t="s">
        <v>21026</v>
      </c>
      <c r="Y102" s="19" t="str">
        <f>IFERROR(VLOOKUP(C102,Table5[],4,FALSE),"")</f>
        <v/>
      </c>
      <c r="Z102" s="19" t="str">
        <f t="shared" si="37"/>
        <v/>
      </c>
      <c r="AA102" s="19" t="str">
        <f t="shared" si="38"/>
        <v/>
      </c>
      <c r="AB102" s="19" t="str">
        <f>IFERROR(VLOOKUP(C102,Table5[],5,FALSE),"")</f>
        <v/>
      </c>
      <c r="AC102" s="19" t="str">
        <f t="shared" si="39"/>
        <v/>
      </c>
      <c r="AD102" s="19" t="str">
        <f t="shared" si="40"/>
        <v/>
      </c>
      <c r="AE102" s="19" t="str">
        <f>IFERROR(VLOOKUP(C102,Table5[],6,FALSE),"")</f>
        <v/>
      </c>
      <c r="AF102" s="19" t="str">
        <f t="shared" si="41"/>
        <v/>
      </c>
      <c r="AG102" s="19" t="str">
        <f t="shared" si="42"/>
        <v/>
      </c>
      <c r="AH102" s="142" t="str" cm="1">
        <f t="array" ref="AH102">IFERROR(IF(AV102=3,IF(Y102&lt;0.5,1*Z102*2.5,0),IF(P102="PLS",VLOOKUP(C102,Table_TB_Cost[],11,FALSE)/VLOOKUP(C102,Table_TB_Cost[],3,FALSE)*'2.Quote'!H102,IF(P102="PDB",_xlfn.IFS(tb_calc_type="Margin",(((Z102*'Pricing Matrix'!$F$4)+(H102*'Pricing Matrix'!$F$5))/(1-tb_calc_value)),tb_calc_type="List less Discount",(((Z102*(VLOOKUP(LEFT(VLOOKUP(C102,Table5[],10,FALSE),2),TB_MPG,2,FALSE)))+(H102*'Pricing Matrix'!$F$5*3))*(1-tb_calc_value))),(Z102*'3.Edit Pricing'!$B$33)))),"")</f>
        <v/>
      </c>
      <c r="AI102" s="142">
        <f>IF(AV102=1,Z102*'3.Edit Pricing'!$G$33,IF(AV102=2,Z102*'3.Edit Pricing'!$H$33,IF(AV102=3,Z102*'3.Edit Pricing'!$I$33,0)))</f>
        <v>0</v>
      </c>
      <c r="AJ102" s="142" t="str">
        <f t="shared" si="43"/>
        <v/>
      </c>
      <c r="AK102" s="92" t="str">
        <f t="shared" si="50"/>
        <v/>
      </c>
      <c r="AL102" s="92" t="str">
        <f t="shared" si="51"/>
        <v/>
      </c>
      <c r="AM102" s="92" t="str" cm="1">
        <f t="array" ref="AM102">IFERROR(_xlfn.IFS(P102="PLS",AL102-(VLOOKUP(C102,Table_TB_Cost[],10,FALSE)/VLOOKUP(C102,Table_TB_Cost[],3,FALSE)*G102*H102),P102="PDB",AL102-((Z102*'Pricing Matrix'!$F$4)+(H102*'Pricing Matrix'!$F$5))*G102),"")</f>
        <v/>
      </c>
      <c r="AN102" s="92" t="str">
        <f>IFERROR(IF(OR(P102="PLS",P102="PDB"),0,IF(AV102=3,(AI102*G102)-(AA102*'Pricing Matrix'!$B$5),(AI102*G102)+(AA102*('3.Edit Pricing'!$B$33-'Pricing Matrix'!$B$5)))),"")</f>
        <v/>
      </c>
      <c r="AO102" s="142" t="str">
        <f>IF(Y102="","",IF(AND(NOT('1.Project Details'!$E$33="No"), BF102&gt;0),'3.Edit Pricing'!$B$57,IF('1.Project Details'!$B$24="Mill Finish",0,IF('2.Quote'!$L102="Yes",0,IF(U102="Bulk",FinBulk_Cost_Price,IF(OR(U102="Non-bulk",U102="Minfin"),FinNonBulk_Cost_Price,Fin_Cost_Price))))))</f>
        <v/>
      </c>
      <c r="AP102" s="142" t="str" cm="1">
        <f t="array" ref="AP102">IF(Y102="","",_xlfn.IFS(AND(BF102&gt;0,NOT('1.Project Details'!$E$33="No")),'3.Edit Pricing'!$B$58,'1.Project Details'!$B$24="Mill Finish",0,'1.Project Details'!$B$24="",0,'2.Quote'!$L102="Yes",0,U102="Bulk",FinBulk_Sell_Price,U102="Non-bulk",FinNonBulk_Sell_Price,U102="Minfin",FinNonBulk_Sell_Price,Y102&lt;&gt;"",Fin_Sell_Price))</f>
        <v/>
      </c>
      <c r="AQ102" s="142" t="str">
        <f>IFERROR(IF(Y102="","",IF(T102="Yes","Anodised Perimeter (AP)",'1.Project Details'!$B$33)),"")</f>
        <v/>
      </c>
      <c r="AR102" s="142" t="str">
        <f>IFERROR(IF($AQ102="Anodised Perimeter (AP)",IF(U102="Minfin",40,'2.Quote'!AD102)*AO102,AG102*AO102),"")</f>
        <v/>
      </c>
      <c r="AS102" s="142" t="str">
        <f t="shared" si="44"/>
        <v/>
      </c>
      <c r="AT102" s="142" t="str">
        <f t="shared" si="45"/>
        <v/>
      </c>
      <c r="AU102" s="170" t="str">
        <f>IFERROR(VLOOKUP(C102,DATA!$A:$K,8,FALSE),"")</f>
        <v/>
      </c>
      <c r="AV102" s="124" t="str">
        <f>IFERROR(VLOOKUP(AU102,'5.Edit_PH_IP'!$B:$D,3,FALSE),"")</f>
        <v/>
      </c>
      <c r="AW102" s="124" t="str">
        <f>IFERROR(VLOOKUP(Q102,DATA_EDGE!A:C,3,FALSE),"")</f>
        <v/>
      </c>
      <c r="AX102" s="124" t="str">
        <f t="shared" si="52"/>
        <v/>
      </c>
      <c r="AY102" s="124" t="str">
        <f t="shared" si="46"/>
        <v/>
      </c>
      <c r="AZ102" s="124" t="str">
        <f t="shared" si="47"/>
        <v/>
      </c>
      <c r="BA102" s="255"/>
      <c r="BB102" s="252">
        <f t="shared" si="53"/>
        <v>0</v>
      </c>
      <c r="BC102" s="255"/>
      <c r="BD102" s="252">
        <f t="shared" si="54"/>
        <v>0</v>
      </c>
      <c r="BE102" s="20">
        <f t="shared" si="48"/>
        <v>0</v>
      </c>
      <c r="BF102" s="124">
        <f t="shared" si="49"/>
        <v>0</v>
      </c>
    </row>
    <row r="103" spans="1:58" x14ac:dyDescent="0.25">
      <c r="A103" s="94"/>
      <c r="B103" s="21">
        <v>76</v>
      </c>
      <c r="C103" s="31"/>
      <c r="D103" s="19" t="str">
        <f>IFERROR(IF(OR(P103="PDB",P103="PLS"),"*","") &amp; VLOOKUP(C103,Table5[],2,FALSE),"") &amp; IF(L103="Yes"," **MILL FINISH**",)</f>
        <v/>
      </c>
      <c r="E103" s="124" t="str">
        <f t="shared" si="32"/>
        <v/>
      </c>
      <c r="F103" s="124" t="str">
        <f t="shared" si="33"/>
        <v/>
      </c>
      <c r="G103" s="135"/>
      <c r="H103" s="135"/>
      <c r="I103" s="20" t="str">
        <f t="shared" si="34"/>
        <v/>
      </c>
      <c r="J103" s="22" t="str">
        <f t="shared" si="35"/>
        <v/>
      </c>
      <c r="K103" s="236" t="str">
        <f t="shared" si="36"/>
        <v/>
      </c>
      <c r="L103" s="140" t="s">
        <v>13326</v>
      </c>
      <c r="M103" s="96" t="str">
        <f>IF(C103="","",IF(AND(BF103&gt;0,NOT('1.Project Details'!$E$33="No")),VLOOKUP('1.Project Details'!$E$33,Threshold_Code,2,FALSE),IF(L103="No",SAP_Colour_Code,"NON")))</f>
        <v/>
      </c>
      <c r="N103" s="141">
        <v>6060</v>
      </c>
      <c r="O103" s="140" t="s">
        <v>19270</v>
      </c>
      <c r="P103" s="96" t="str">
        <f>IFERROR(IF(LEFT(AX103,1)="7","PDB",VLOOKUP(C103,Table5[],13,FALSE)),"")</f>
        <v/>
      </c>
      <c r="Q103" s="239"/>
      <c r="R103" s="96" t="str">
        <f>IFERROR(IF(LEFT(AX103,1)="7",VLOOKUP(LEFT(Q103,5),DATA_EDGE!A:C,3,FALSE),VLOOKUP(Q103,DATA_EDGE!A:C,3,FALSE)),"")</f>
        <v/>
      </c>
      <c r="S103" s="104" t="str">
        <f>IFERROR(IF(LEFT(VLOOKUP(C103,Table5[],7,FALSE),3)="AE3",VLOOKUP(C103,Table_TB_Cost[],3,FALSE),""),"")</f>
        <v/>
      </c>
      <c r="T103" s="207" t="s">
        <v>13326</v>
      </c>
      <c r="U103" s="206" t="str">
        <f>IF(OR('1.Project Details'!$B$26="Capral Mill (AP)",T103="Yes"),IF(AD103="","",IF(AD103&lt;0,"Minfin",IF(AD103&lt;80,"Non-bulk","Bulk"))),"")</f>
        <v/>
      </c>
      <c r="V103" s="63" t="str">
        <f>IFERROR(VLOOKUP(C103,Table5[],11,FALSE),"")</f>
        <v/>
      </c>
      <c r="W103" s="104" t="str">
        <f>IFERROR(IF(X103="Yes",VLOOKUP(C103,Table5[#All],12,FALSE) &amp; IF(OR(Y103&gt;5,Z103&gt;25)," Weight",""),""),"")</f>
        <v/>
      </c>
      <c r="X103" s="104" t="s">
        <v>21026</v>
      </c>
      <c r="Y103" s="19" t="str">
        <f>IFERROR(VLOOKUP(C103,Table5[],4,FALSE),"")</f>
        <v/>
      </c>
      <c r="Z103" s="19" t="str">
        <f t="shared" si="37"/>
        <v/>
      </c>
      <c r="AA103" s="19" t="str">
        <f t="shared" si="38"/>
        <v/>
      </c>
      <c r="AB103" s="19" t="str">
        <f>IFERROR(VLOOKUP(C103,Table5[],5,FALSE),"")</f>
        <v/>
      </c>
      <c r="AC103" s="19" t="str">
        <f t="shared" si="39"/>
        <v/>
      </c>
      <c r="AD103" s="19" t="str">
        <f t="shared" si="40"/>
        <v/>
      </c>
      <c r="AE103" s="19" t="str">
        <f>IFERROR(VLOOKUP(C103,Table5[],6,FALSE),"")</f>
        <v/>
      </c>
      <c r="AF103" s="19" t="str">
        <f t="shared" si="41"/>
        <v/>
      </c>
      <c r="AG103" s="19" t="str">
        <f t="shared" si="42"/>
        <v/>
      </c>
      <c r="AH103" s="142" t="str" cm="1">
        <f t="array" ref="AH103">IFERROR(IF(AV103=3,IF(Y103&lt;0.5,1*Z103*2.5,0),IF(P103="PLS",VLOOKUP(C103,Table_TB_Cost[],11,FALSE)/VLOOKUP(C103,Table_TB_Cost[],3,FALSE)*'2.Quote'!H103,IF(P103="PDB",_xlfn.IFS(tb_calc_type="Margin",(((Z103*'Pricing Matrix'!$F$4)+(H103*'Pricing Matrix'!$F$5))/(1-tb_calc_value)),tb_calc_type="List less Discount",(((Z103*(VLOOKUP(LEFT(VLOOKUP(C103,Table5[],10,FALSE),2),TB_MPG,2,FALSE)))+(H103*'Pricing Matrix'!$F$5*3))*(1-tb_calc_value))),(Z103*'3.Edit Pricing'!$B$33)))),"")</f>
        <v/>
      </c>
      <c r="AI103" s="142">
        <f>IF(AV103=1,Z103*'3.Edit Pricing'!$G$33,IF(AV103=2,Z103*'3.Edit Pricing'!$H$33,IF(AV103=3,Z103*'3.Edit Pricing'!$I$33,0)))</f>
        <v>0</v>
      </c>
      <c r="AJ103" s="142" t="str">
        <f t="shared" si="43"/>
        <v/>
      </c>
      <c r="AK103" s="92" t="str">
        <f t="shared" si="50"/>
        <v/>
      </c>
      <c r="AL103" s="92" t="str">
        <f t="shared" si="51"/>
        <v/>
      </c>
      <c r="AM103" s="92" t="str" cm="1">
        <f t="array" ref="AM103">IFERROR(_xlfn.IFS(P103="PLS",AL103-(VLOOKUP(C103,Table_TB_Cost[],10,FALSE)/VLOOKUP(C103,Table_TB_Cost[],3,FALSE)*G103*H103),P103="PDB",AL103-((Z103*'Pricing Matrix'!$F$4)+(H103*'Pricing Matrix'!$F$5))*G103),"")</f>
        <v/>
      </c>
      <c r="AN103" s="92" t="str">
        <f>IFERROR(IF(OR(P103="PLS",P103="PDB"),0,IF(AV103=3,(AI103*G103)-(AA103*'Pricing Matrix'!$B$5),(AI103*G103)+(AA103*('3.Edit Pricing'!$B$33-'Pricing Matrix'!$B$5)))),"")</f>
        <v/>
      </c>
      <c r="AO103" s="142" t="str">
        <f>IF(Y103="","",IF(AND(NOT('1.Project Details'!$E$33="No"), BF103&gt;0),'3.Edit Pricing'!$B$57,IF('1.Project Details'!$B$24="Mill Finish",0,IF('2.Quote'!$L103="Yes",0,IF(U103="Bulk",FinBulk_Cost_Price,IF(OR(U103="Non-bulk",U103="Minfin"),FinNonBulk_Cost_Price,Fin_Cost_Price))))))</f>
        <v/>
      </c>
      <c r="AP103" s="142" t="str" cm="1">
        <f t="array" ref="AP103">IF(Y103="","",_xlfn.IFS(AND(BF103&gt;0,NOT('1.Project Details'!$E$33="No")),'3.Edit Pricing'!$B$58,'1.Project Details'!$B$24="Mill Finish",0,'1.Project Details'!$B$24="",0,'2.Quote'!$L103="Yes",0,U103="Bulk",FinBulk_Sell_Price,U103="Non-bulk",FinNonBulk_Sell_Price,U103="Minfin",FinNonBulk_Sell_Price,Y103&lt;&gt;"",Fin_Sell_Price))</f>
        <v/>
      </c>
      <c r="AQ103" s="142" t="str">
        <f>IFERROR(IF(Y103="","",IF(T103="Yes","Anodised Perimeter (AP)",'1.Project Details'!$B$33)),"")</f>
        <v/>
      </c>
      <c r="AR103" s="142" t="str">
        <f>IFERROR(IF($AQ103="Anodised Perimeter (AP)",IF(U103="Minfin",40,'2.Quote'!AD103)*AO103,AG103*AO103),"")</f>
        <v/>
      </c>
      <c r="AS103" s="142" t="str">
        <f t="shared" si="44"/>
        <v/>
      </c>
      <c r="AT103" s="142" t="str">
        <f t="shared" si="45"/>
        <v/>
      </c>
      <c r="AU103" s="170" t="str">
        <f>IFERROR(VLOOKUP(C103,DATA!$A:$K,8,FALSE),"")</f>
        <v/>
      </c>
      <c r="AV103" s="124" t="str">
        <f>IFERROR(VLOOKUP(AU103,'5.Edit_PH_IP'!$B:$D,3,FALSE),"")</f>
        <v/>
      </c>
      <c r="AW103" s="124" t="str">
        <f>IFERROR(VLOOKUP(Q103,DATA_EDGE!A:C,3,FALSE),"")</f>
        <v/>
      </c>
      <c r="AX103" s="124" t="str">
        <f t="shared" si="52"/>
        <v/>
      </c>
      <c r="AY103" s="124" t="str">
        <f t="shared" si="46"/>
        <v/>
      </c>
      <c r="AZ103" s="124" t="str">
        <f t="shared" si="47"/>
        <v/>
      </c>
      <c r="BA103" s="255"/>
      <c r="BB103" s="252">
        <f t="shared" si="53"/>
        <v>0</v>
      </c>
      <c r="BC103" s="255"/>
      <c r="BD103" s="252">
        <f t="shared" si="54"/>
        <v>0</v>
      </c>
      <c r="BE103" s="20">
        <f t="shared" si="48"/>
        <v>0</v>
      </c>
      <c r="BF103" s="124">
        <f t="shared" si="49"/>
        <v>0</v>
      </c>
    </row>
    <row r="104" spans="1:58" x14ac:dyDescent="0.25">
      <c r="A104" s="94"/>
      <c r="B104" s="18">
        <v>77</v>
      </c>
      <c r="C104" s="31"/>
      <c r="D104" s="19" t="str">
        <f>IFERROR(IF(OR(P104="PDB",P104="PLS"),"*","") &amp; VLOOKUP(C104,Table5[],2,FALSE),"") &amp; IF(L104="Yes"," **MILL FINISH**",)</f>
        <v/>
      </c>
      <c r="E104" s="124" t="str">
        <f t="shared" si="32"/>
        <v/>
      </c>
      <c r="F104" s="124" t="str">
        <f t="shared" si="33"/>
        <v/>
      </c>
      <c r="G104" s="135"/>
      <c r="H104" s="135"/>
      <c r="I104" s="20" t="str">
        <f t="shared" si="34"/>
        <v/>
      </c>
      <c r="J104" s="22" t="str">
        <f t="shared" si="35"/>
        <v/>
      </c>
      <c r="K104" s="236" t="str">
        <f t="shared" si="36"/>
        <v/>
      </c>
      <c r="L104" s="140" t="s">
        <v>13326</v>
      </c>
      <c r="M104" s="96" t="str">
        <f>IF(C104="","",IF(AND(BF104&gt;0,NOT('1.Project Details'!$E$33="No")),VLOOKUP('1.Project Details'!$E$33,Threshold_Code,2,FALSE),IF(L104="No",SAP_Colour_Code,"NON")))</f>
        <v/>
      </c>
      <c r="N104" s="141">
        <v>6060</v>
      </c>
      <c r="O104" s="140" t="s">
        <v>19270</v>
      </c>
      <c r="P104" s="96" t="str">
        <f>IFERROR(IF(LEFT(AX104,1)="7","PDB",VLOOKUP(C104,Table5[],13,FALSE)),"")</f>
        <v/>
      </c>
      <c r="Q104" s="239"/>
      <c r="R104" s="96" t="str">
        <f>IFERROR(IF(LEFT(AX104,1)="7",VLOOKUP(LEFT(Q104,5),DATA_EDGE!A:C,3,FALSE),VLOOKUP(Q104,DATA_EDGE!A:C,3,FALSE)),"")</f>
        <v/>
      </c>
      <c r="S104" s="104" t="str">
        <f>IFERROR(IF(LEFT(VLOOKUP(C104,Table5[],7,FALSE),3)="AE3",VLOOKUP(C104,Table_TB_Cost[],3,FALSE),""),"")</f>
        <v/>
      </c>
      <c r="T104" s="207" t="s">
        <v>13326</v>
      </c>
      <c r="U104" s="206" t="str">
        <f>IF(OR('1.Project Details'!$B$26="Capral Mill (AP)",T104="Yes"),IF(AD104="","",IF(AD104&lt;0,"Minfin",IF(AD104&lt;80,"Non-bulk","Bulk"))),"")</f>
        <v/>
      </c>
      <c r="V104" s="63" t="str">
        <f>IFERROR(VLOOKUP(C104,Table5[],11,FALSE),"")</f>
        <v/>
      </c>
      <c r="W104" s="104" t="str">
        <f>IFERROR(IF(X104="Yes",VLOOKUP(C104,Table5[#All],12,FALSE) &amp; IF(OR(Y104&gt;5,Z104&gt;25)," Weight",""),""),"")</f>
        <v/>
      </c>
      <c r="X104" s="104" t="s">
        <v>21026</v>
      </c>
      <c r="Y104" s="19" t="str">
        <f>IFERROR(VLOOKUP(C104,Table5[],4,FALSE),"")</f>
        <v/>
      </c>
      <c r="Z104" s="19" t="str">
        <f t="shared" si="37"/>
        <v/>
      </c>
      <c r="AA104" s="19" t="str">
        <f t="shared" si="38"/>
        <v/>
      </c>
      <c r="AB104" s="19" t="str">
        <f>IFERROR(VLOOKUP(C104,Table5[],5,FALSE),"")</f>
        <v/>
      </c>
      <c r="AC104" s="19" t="str">
        <f t="shared" si="39"/>
        <v/>
      </c>
      <c r="AD104" s="19" t="str">
        <f t="shared" si="40"/>
        <v/>
      </c>
      <c r="AE104" s="19" t="str">
        <f>IFERROR(VLOOKUP(C104,Table5[],6,FALSE),"")</f>
        <v/>
      </c>
      <c r="AF104" s="19" t="str">
        <f t="shared" si="41"/>
        <v/>
      </c>
      <c r="AG104" s="19" t="str">
        <f t="shared" si="42"/>
        <v/>
      </c>
      <c r="AH104" s="142" t="str" cm="1">
        <f t="array" ref="AH104">IFERROR(IF(AV104=3,IF(Y104&lt;0.5,1*Z104*2.5,0),IF(P104="PLS",VLOOKUP(C104,Table_TB_Cost[],11,FALSE)/VLOOKUP(C104,Table_TB_Cost[],3,FALSE)*'2.Quote'!H104,IF(P104="PDB",_xlfn.IFS(tb_calc_type="Margin",(((Z104*'Pricing Matrix'!$F$4)+(H104*'Pricing Matrix'!$F$5))/(1-tb_calc_value)),tb_calc_type="List less Discount",(((Z104*(VLOOKUP(LEFT(VLOOKUP(C104,Table5[],10,FALSE),2),TB_MPG,2,FALSE)))+(H104*'Pricing Matrix'!$F$5*3))*(1-tb_calc_value))),(Z104*'3.Edit Pricing'!$B$33)))),"")</f>
        <v/>
      </c>
      <c r="AI104" s="142">
        <f>IF(AV104=1,Z104*'3.Edit Pricing'!$G$33,IF(AV104=2,Z104*'3.Edit Pricing'!$H$33,IF(AV104=3,Z104*'3.Edit Pricing'!$I$33,0)))</f>
        <v>0</v>
      </c>
      <c r="AJ104" s="142" t="str">
        <f t="shared" si="43"/>
        <v/>
      </c>
      <c r="AK104" s="92" t="str">
        <f t="shared" si="50"/>
        <v/>
      </c>
      <c r="AL104" s="92" t="str">
        <f t="shared" si="51"/>
        <v/>
      </c>
      <c r="AM104" s="92" t="str" cm="1">
        <f t="array" ref="AM104">IFERROR(_xlfn.IFS(P104="PLS",AL104-(VLOOKUP(C104,Table_TB_Cost[],10,FALSE)/VLOOKUP(C104,Table_TB_Cost[],3,FALSE)*G104*H104),P104="PDB",AL104-((Z104*'Pricing Matrix'!$F$4)+(H104*'Pricing Matrix'!$F$5))*G104),"")</f>
        <v/>
      </c>
      <c r="AN104" s="92" t="str">
        <f>IFERROR(IF(OR(P104="PLS",P104="PDB"),0,IF(AV104=3,(AI104*G104)-(AA104*'Pricing Matrix'!$B$5),(AI104*G104)+(AA104*('3.Edit Pricing'!$B$33-'Pricing Matrix'!$B$5)))),"")</f>
        <v/>
      </c>
      <c r="AO104" s="142" t="str">
        <f>IF(Y104="","",IF(AND(NOT('1.Project Details'!$E$33="No"), BF104&gt;0),'3.Edit Pricing'!$B$57,IF('1.Project Details'!$B$24="Mill Finish",0,IF('2.Quote'!$L104="Yes",0,IF(U104="Bulk",FinBulk_Cost_Price,IF(OR(U104="Non-bulk",U104="Minfin"),FinNonBulk_Cost_Price,Fin_Cost_Price))))))</f>
        <v/>
      </c>
      <c r="AP104" s="142" t="str" cm="1">
        <f t="array" ref="AP104">IF(Y104="","",_xlfn.IFS(AND(BF104&gt;0,NOT('1.Project Details'!$E$33="No")),'3.Edit Pricing'!$B$58,'1.Project Details'!$B$24="Mill Finish",0,'1.Project Details'!$B$24="",0,'2.Quote'!$L104="Yes",0,U104="Bulk",FinBulk_Sell_Price,U104="Non-bulk",FinNonBulk_Sell_Price,U104="Minfin",FinNonBulk_Sell_Price,Y104&lt;&gt;"",Fin_Sell_Price))</f>
        <v/>
      </c>
      <c r="AQ104" s="142" t="str">
        <f>IFERROR(IF(Y104="","",IF(T104="Yes","Anodised Perimeter (AP)",'1.Project Details'!$B$33)),"")</f>
        <v/>
      </c>
      <c r="AR104" s="142" t="str">
        <f>IFERROR(IF($AQ104="Anodised Perimeter (AP)",IF(U104="Minfin",40,'2.Quote'!AD104)*AO104,AG104*AO104),"")</f>
        <v/>
      </c>
      <c r="AS104" s="142" t="str">
        <f t="shared" si="44"/>
        <v/>
      </c>
      <c r="AT104" s="142" t="str">
        <f t="shared" si="45"/>
        <v/>
      </c>
      <c r="AU104" s="170" t="str">
        <f>IFERROR(VLOOKUP(C104,DATA!$A:$K,8,FALSE),"")</f>
        <v/>
      </c>
      <c r="AV104" s="124" t="str">
        <f>IFERROR(VLOOKUP(AU104,'5.Edit_PH_IP'!$B:$D,3,FALSE),"")</f>
        <v/>
      </c>
      <c r="AW104" s="124" t="str">
        <f>IFERROR(VLOOKUP(Q104,DATA_EDGE!A:C,3,FALSE),"")</f>
        <v/>
      </c>
      <c r="AX104" s="124" t="str">
        <f t="shared" si="52"/>
        <v/>
      </c>
      <c r="AY104" s="124" t="str">
        <f t="shared" si="46"/>
        <v/>
      </c>
      <c r="AZ104" s="124" t="str">
        <f t="shared" si="47"/>
        <v/>
      </c>
      <c r="BA104" s="255"/>
      <c r="BB104" s="252">
        <f t="shared" si="53"/>
        <v>0</v>
      </c>
      <c r="BC104" s="255"/>
      <c r="BD104" s="252">
        <f t="shared" si="54"/>
        <v>0</v>
      </c>
      <c r="BE104" s="20">
        <f t="shared" si="48"/>
        <v>0</v>
      </c>
      <c r="BF104" s="124">
        <f t="shared" si="49"/>
        <v>0</v>
      </c>
    </row>
    <row r="105" spans="1:58" x14ac:dyDescent="0.25">
      <c r="A105" s="94"/>
      <c r="B105" s="21">
        <v>78</v>
      </c>
      <c r="C105" s="31"/>
      <c r="D105" s="19" t="str">
        <f>IFERROR(IF(OR(P105="PDB",P105="PLS"),"*","") &amp; VLOOKUP(C105,Table5[],2,FALSE),"") &amp; IF(L105="Yes"," **MILL FINISH**",)</f>
        <v/>
      </c>
      <c r="E105" s="124" t="str">
        <f t="shared" si="32"/>
        <v/>
      </c>
      <c r="F105" s="124" t="str">
        <f t="shared" si="33"/>
        <v/>
      </c>
      <c r="G105" s="135"/>
      <c r="H105" s="135"/>
      <c r="I105" s="20" t="str">
        <f t="shared" si="34"/>
        <v/>
      </c>
      <c r="J105" s="22" t="str">
        <f t="shared" si="35"/>
        <v/>
      </c>
      <c r="K105" s="236" t="str">
        <f t="shared" si="36"/>
        <v/>
      </c>
      <c r="L105" s="140" t="s">
        <v>13326</v>
      </c>
      <c r="M105" s="96" t="str">
        <f>IF(C105="","",IF(AND(BF105&gt;0,NOT('1.Project Details'!$E$33="No")),VLOOKUP('1.Project Details'!$E$33,Threshold_Code,2,FALSE),IF(L105="No",SAP_Colour_Code,"NON")))</f>
        <v/>
      </c>
      <c r="N105" s="141">
        <v>6060</v>
      </c>
      <c r="O105" s="140" t="s">
        <v>19270</v>
      </c>
      <c r="P105" s="96" t="str">
        <f>IFERROR(IF(LEFT(AX105,1)="7","PDB",VLOOKUP(C105,Table5[],13,FALSE)),"")</f>
        <v/>
      </c>
      <c r="Q105" s="239"/>
      <c r="R105" s="96" t="str">
        <f>IFERROR(IF(LEFT(AX105,1)="7",VLOOKUP(LEFT(Q105,5),DATA_EDGE!A:C,3,FALSE),VLOOKUP(Q105,DATA_EDGE!A:C,3,FALSE)),"")</f>
        <v/>
      </c>
      <c r="S105" s="104" t="str">
        <f>IFERROR(IF(LEFT(VLOOKUP(C105,Table5[],7,FALSE),3)="AE3",VLOOKUP(C105,Table_TB_Cost[],3,FALSE),""),"")</f>
        <v/>
      </c>
      <c r="T105" s="207" t="s">
        <v>13326</v>
      </c>
      <c r="U105" s="206" t="str">
        <f>IF(OR('1.Project Details'!$B$26="Capral Mill (AP)",T105="Yes"),IF(AD105="","",IF(AD105&lt;0,"Minfin",IF(AD105&lt;80,"Non-bulk","Bulk"))),"")</f>
        <v/>
      </c>
      <c r="V105" s="63" t="str">
        <f>IFERROR(VLOOKUP(C105,Table5[],11,FALSE),"")</f>
        <v/>
      </c>
      <c r="W105" s="104" t="str">
        <f>IFERROR(IF(X105="Yes",VLOOKUP(C105,Table5[#All],12,FALSE) &amp; IF(OR(Y105&gt;5,Z105&gt;25)," Weight",""),""),"")</f>
        <v/>
      </c>
      <c r="X105" s="104" t="s">
        <v>21026</v>
      </c>
      <c r="Y105" s="19" t="str">
        <f>IFERROR(VLOOKUP(C105,Table5[],4,FALSE),"")</f>
        <v/>
      </c>
      <c r="Z105" s="19" t="str">
        <f t="shared" si="37"/>
        <v/>
      </c>
      <c r="AA105" s="19" t="str">
        <f t="shared" si="38"/>
        <v/>
      </c>
      <c r="AB105" s="19" t="str">
        <f>IFERROR(VLOOKUP(C105,Table5[],5,FALSE),"")</f>
        <v/>
      </c>
      <c r="AC105" s="19" t="str">
        <f t="shared" si="39"/>
        <v/>
      </c>
      <c r="AD105" s="19" t="str">
        <f t="shared" si="40"/>
        <v/>
      </c>
      <c r="AE105" s="19" t="str">
        <f>IFERROR(VLOOKUP(C105,Table5[],6,FALSE),"")</f>
        <v/>
      </c>
      <c r="AF105" s="19" t="str">
        <f t="shared" si="41"/>
        <v/>
      </c>
      <c r="AG105" s="19" t="str">
        <f t="shared" si="42"/>
        <v/>
      </c>
      <c r="AH105" s="142" t="str" cm="1">
        <f t="array" ref="AH105">IFERROR(IF(AV105=3,IF(Y105&lt;0.5,1*Z105*2.5,0),IF(P105="PLS",VLOOKUP(C105,Table_TB_Cost[],11,FALSE)/VLOOKUP(C105,Table_TB_Cost[],3,FALSE)*'2.Quote'!H105,IF(P105="PDB",_xlfn.IFS(tb_calc_type="Margin",(((Z105*'Pricing Matrix'!$F$4)+(H105*'Pricing Matrix'!$F$5))/(1-tb_calc_value)),tb_calc_type="List less Discount",(((Z105*(VLOOKUP(LEFT(VLOOKUP(C105,Table5[],10,FALSE),2),TB_MPG,2,FALSE)))+(H105*'Pricing Matrix'!$F$5*3))*(1-tb_calc_value))),(Z105*'3.Edit Pricing'!$B$33)))),"")</f>
        <v/>
      </c>
      <c r="AI105" s="142">
        <f>IF(AV105=1,Z105*'3.Edit Pricing'!$G$33,IF(AV105=2,Z105*'3.Edit Pricing'!$H$33,IF(AV105=3,Z105*'3.Edit Pricing'!$I$33,0)))</f>
        <v>0</v>
      </c>
      <c r="AJ105" s="142" t="str">
        <f t="shared" si="43"/>
        <v/>
      </c>
      <c r="AK105" s="92" t="str">
        <f t="shared" si="50"/>
        <v/>
      </c>
      <c r="AL105" s="92" t="str">
        <f t="shared" si="51"/>
        <v/>
      </c>
      <c r="AM105" s="92" t="str" cm="1">
        <f t="array" ref="AM105">IFERROR(_xlfn.IFS(P105="PLS",AL105-(VLOOKUP(C105,Table_TB_Cost[],10,FALSE)/VLOOKUP(C105,Table_TB_Cost[],3,FALSE)*G105*H105),P105="PDB",AL105-((Z105*'Pricing Matrix'!$F$4)+(H105*'Pricing Matrix'!$F$5))*G105),"")</f>
        <v/>
      </c>
      <c r="AN105" s="92" t="str">
        <f>IFERROR(IF(OR(P105="PLS",P105="PDB"),0,IF(AV105=3,(AI105*G105)-(AA105*'Pricing Matrix'!$B$5),(AI105*G105)+(AA105*('3.Edit Pricing'!$B$33-'Pricing Matrix'!$B$5)))),"")</f>
        <v/>
      </c>
      <c r="AO105" s="142" t="str">
        <f>IF(Y105="","",IF(AND(NOT('1.Project Details'!$E$33="No"), BF105&gt;0),'3.Edit Pricing'!$B$57,IF('1.Project Details'!$B$24="Mill Finish",0,IF('2.Quote'!$L105="Yes",0,IF(U105="Bulk",FinBulk_Cost_Price,IF(OR(U105="Non-bulk",U105="Minfin"),FinNonBulk_Cost_Price,Fin_Cost_Price))))))</f>
        <v/>
      </c>
      <c r="AP105" s="142" t="str" cm="1">
        <f t="array" ref="AP105">IF(Y105="","",_xlfn.IFS(AND(BF105&gt;0,NOT('1.Project Details'!$E$33="No")),'3.Edit Pricing'!$B$58,'1.Project Details'!$B$24="Mill Finish",0,'1.Project Details'!$B$24="",0,'2.Quote'!$L105="Yes",0,U105="Bulk",FinBulk_Sell_Price,U105="Non-bulk",FinNonBulk_Sell_Price,U105="Minfin",FinNonBulk_Sell_Price,Y105&lt;&gt;"",Fin_Sell_Price))</f>
        <v/>
      </c>
      <c r="AQ105" s="142" t="str">
        <f>IFERROR(IF(Y105="","",IF(T105="Yes","Anodised Perimeter (AP)",'1.Project Details'!$B$33)),"")</f>
        <v/>
      </c>
      <c r="AR105" s="142" t="str">
        <f>IFERROR(IF($AQ105="Anodised Perimeter (AP)",IF(U105="Minfin",40,'2.Quote'!AD105)*AO105,AG105*AO105),"")</f>
        <v/>
      </c>
      <c r="AS105" s="142" t="str">
        <f t="shared" si="44"/>
        <v/>
      </c>
      <c r="AT105" s="142" t="str">
        <f t="shared" si="45"/>
        <v/>
      </c>
      <c r="AU105" s="170" t="str">
        <f>IFERROR(VLOOKUP(C105,DATA!$A:$K,8,FALSE),"")</f>
        <v/>
      </c>
      <c r="AV105" s="124" t="str">
        <f>IFERROR(VLOOKUP(AU105,'5.Edit_PH_IP'!$B:$D,3,FALSE),"")</f>
        <v/>
      </c>
      <c r="AW105" s="124" t="str">
        <f>IFERROR(VLOOKUP(Q105,DATA_EDGE!A:C,3,FALSE),"")</f>
        <v/>
      </c>
      <c r="AX105" s="124" t="str">
        <f t="shared" si="52"/>
        <v/>
      </c>
      <c r="AY105" s="124" t="str">
        <f t="shared" si="46"/>
        <v/>
      </c>
      <c r="AZ105" s="124" t="str">
        <f t="shared" si="47"/>
        <v/>
      </c>
      <c r="BA105" s="255"/>
      <c r="BB105" s="252">
        <f t="shared" si="53"/>
        <v>0</v>
      </c>
      <c r="BC105" s="255"/>
      <c r="BD105" s="252">
        <f t="shared" si="54"/>
        <v>0</v>
      </c>
      <c r="BE105" s="20">
        <f t="shared" si="48"/>
        <v>0</v>
      </c>
      <c r="BF105" s="124">
        <f t="shared" si="49"/>
        <v>0</v>
      </c>
    </row>
    <row r="106" spans="1:58" x14ac:dyDescent="0.25">
      <c r="A106" s="94"/>
      <c r="B106" s="18">
        <v>79</v>
      </c>
      <c r="C106" s="31"/>
      <c r="D106" s="19" t="str">
        <f>IFERROR(IF(OR(P106="PDB",P106="PLS"),"*","") &amp; VLOOKUP(C106,Table5[],2,FALSE),"") &amp; IF(L106="Yes"," **MILL FINISH**",)</f>
        <v/>
      </c>
      <c r="E106" s="124" t="str">
        <f t="shared" si="32"/>
        <v/>
      </c>
      <c r="F106" s="124" t="str">
        <f t="shared" si="33"/>
        <v/>
      </c>
      <c r="G106" s="135"/>
      <c r="H106" s="135"/>
      <c r="I106" s="20" t="str">
        <f t="shared" si="34"/>
        <v/>
      </c>
      <c r="J106" s="22" t="str">
        <f t="shared" si="35"/>
        <v/>
      </c>
      <c r="K106" s="236" t="str">
        <f t="shared" si="36"/>
        <v/>
      </c>
      <c r="L106" s="140" t="s">
        <v>13326</v>
      </c>
      <c r="M106" s="96" t="str">
        <f>IF(C106="","",IF(AND(BF106&gt;0,NOT('1.Project Details'!$E$33="No")),VLOOKUP('1.Project Details'!$E$33,Threshold_Code,2,FALSE),IF(L106="No",SAP_Colour_Code,"NON")))</f>
        <v/>
      </c>
      <c r="N106" s="141">
        <v>6060</v>
      </c>
      <c r="O106" s="140" t="s">
        <v>19270</v>
      </c>
      <c r="P106" s="96" t="str">
        <f>IFERROR(IF(LEFT(AX106,1)="7","PDB",VLOOKUP(C106,Table5[],13,FALSE)),"")</f>
        <v/>
      </c>
      <c r="Q106" s="239"/>
      <c r="R106" s="96" t="str">
        <f>IFERROR(IF(LEFT(AX106,1)="7",VLOOKUP(LEFT(Q106,5),DATA_EDGE!A:C,3,FALSE),VLOOKUP(Q106,DATA_EDGE!A:C,3,FALSE)),"")</f>
        <v/>
      </c>
      <c r="S106" s="104" t="str">
        <f>IFERROR(IF(LEFT(VLOOKUP(C106,Table5[],7,FALSE),3)="AE3",VLOOKUP(C106,Table_TB_Cost[],3,FALSE),""),"")</f>
        <v/>
      </c>
      <c r="T106" s="207" t="s">
        <v>13326</v>
      </c>
      <c r="U106" s="206" t="str">
        <f>IF(OR('1.Project Details'!$B$26="Capral Mill (AP)",T106="Yes"),IF(AD106="","",IF(AD106&lt;0,"Minfin",IF(AD106&lt;80,"Non-bulk","Bulk"))),"")</f>
        <v/>
      </c>
      <c r="V106" s="63" t="str">
        <f>IFERROR(VLOOKUP(C106,Table5[],11,FALSE),"")</f>
        <v/>
      </c>
      <c r="W106" s="104" t="str">
        <f>IFERROR(IF(X106="Yes",VLOOKUP(C106,Table5[#All],12,FALSE) &amp; IF(OR(Y106&gt;5,Z106&gt;25)," Weight",""),""),"")</f>
        <v/>
      </c>
      <c r="X106" s="104" t="s">
        <v>21026</v>
      </c>
      <c r="Y106" s="19" t="str">
        <f>IFERROR(VLOOKUP(C106,Table5[],4,FALSE),"")</f>
        <v/>
      </c>
      <c r="Z106" s="19" t="str">
        <f t="shared" si="37"/>
        <v/>
      </c>
      <c r="AA106" s="19" t="str">
        <f t="shared" si="38"/>
        <v/>
      </c>
      <c r="AB106" s="19" t="str">
        <f>IFERROR(VLOOKUP(C106,Table5[],5,FALSE),"")</f>
        <v/>
      </c>
      <c r="AC106" s="19" t="str">
        <f t="shared" si="39"/>
        <v/>
      </c>
      <c r="AD106" s="19" t="str">
        <f t="shared" si="40"/>
        <v/>
      </c>
      <c r="AE106" s="19" t="str">
        <f>IFERROR(VLOOKUP(C106,Table5[],6,FALSE),"")</f>
        <v/>
      </c>
      <c r="AF106" s="19" t="str">
        <f t="shared" si="41"/>
        <v/>
      </c>
      <c r="AG106" s="19" t="str">
        <f t="shared" si="42"/>
        <v/>
      </c>
      <c r="AH106" s="142" t="str" cm="1">
        <f t="array" ref="AH106">IFERROR(IF(AV106=3,IF(Y106&lt;0.5,1*Z106*2.5,0),IF(P106="PLS",VLOOKUP(C106,Table_TB_Cost[],11,FALSE)/VLOOKUP(C106,Table_TB_Cost[],3,FALSE)*'2.Quote'!H106,IF(P106="PDB",_xlfn.IFS(tb_calc_type="Margin",(((Z106*'Pricing Matrix'!$F$4)+(H106*'Pricing Matrix'!$F$5))/(1-tb_calc_value)),tb_calc_type="List less Discount",(((Z106*(VLOOKUP(LEFT(VLOOKUP(C106,Table5[],10,FALSE),2),TB_MPG,2,FALSE)))+(H106*'Pricing Matrix'!$F$5*3))*(1-tb_calc_value))),(Z106*'3.Edit Pricing'!$B$33)))),"")</f>
        <v/>
      </c>
      <c r="AI106" s="142">
        <f>IF(AV106=1,Z106*'3.Edit Pricing'!$G$33,IF(AV106=2,Z106*'3.Edit Pricing'!$H$33,IF(AV106=3,Z106*'3.Edit Pricing'!$I$33,0)))</f>
        <v>0</v>
      </c>
      <c r="AJ106" s="142" t="str">
        <f t="shared" si="43"/>
        <v/>
      </c>
      <c r="AK106" s="92" t="str">
        <f t="shared" si="50"/>
        <v/>
      </c>
      <c r="AL106" s="92" t="str">
        <f t="shared" si="51"/>
        <v/>
      </c>
      <c r="AM106" s="92" t="str" cm="1">
        <f t="array" ref="AM106">IFERROR(_xlfn.IFS(P106="PLS",AL106-(VLOOKUP(C106,Table_TB_Cost[],10,FALSE)/VLOOKUP(C106,Table_TB_Cost[],3,FALSE)*G106*H106),P106="PDB",AL106-((Z106*'Pricing Matrix'!$F$4)+(H106*'Pricing Matrix'!$F$5))*G106),"")</f>
        <v/>
      </c>
      <c r="AN106" s="92" t="str">
        <f>IFERROR(IF(OR(P106="PLS",P106="PDB"),0,IF(AV106=3,(AI106*G106)-(AA106*'Pricing Matrix'!$B$5),(AI106*G106)+(AA106*('3.Edit Pricing'!$B$33-'Pricing Matrix'!$B$5)))),"")</f>
        <v/>
      </c>
      <c r="AO106" s="142" t="str">
        <f>IF(Y106="","",IF(AND(NOT('1.Project Details'!$E$33="No"), BF106&gt;0),'3.Edit Pricing'!$B$57,IF('1.Project Details'!$B$24="Mill Finish",0,IF('2.Quote'!$L106="Yes",0,IF(U106="Bulk",FinBulk_Cost_Price,IF(OR(U106="Non-bulk",U106="Minfin"),FinNonBulk_Cost_Price,Fin_Cost_Price))))))</f>
        <v/>
      </c>
      <c r="AP106" s="142" t="str" cm="1">
        <f t="array" ref="AP106">IF(Y106="","",_xlfn.IFS(AND(BF106&gt;0,NOT('1.Project Details'!$E$33="No")),'3.Edit Pricing'!$B$58,'1.Project Details'!$B$24="Mill Finish",0,'1.Project Details'!$B$24="",0,'2.Quote'!$L106="Yes",0,U106="Bulk",FinBulk_Sell_Price,U106="Non-bulk",FinNonBulk_Sell_Price,U106="Minfin",FinNonBulk_Sell_Price,Y106&lt;&gt;"",Fin_Sell_Price))</f>
        <v/>
      </c>
      <c r="AQ106" s="142" t="str">
        <f>IFERROR(IF(Y106="","",IF(T106="Yes","Anodised Perimeter (AP)",'1.Project Details'!$B$33)),"")</f>
        <v/>
      </c>
      <c r="AR106" s="142" t="str">
        <f>IFERROR(IF($AQ106="Anodised Perimeter (AP)",IF(U106="Minfin",40,'2.Quote'!AD106)*AO106,AG106*AO106),"")</f>
        <v/>
      </c>
      <c r="AS106" s="142" t="str">
        <f t="shared" si="44"/>
        <v/>
      </c>
      <c r="AT106" s="142" t="str">
        <f t="shared" si="45"/>
        <v/>
      </c>
      <c r="AU106" s="170" t="str">
        <f>IFERROR(VLOOKUP(C106,DATA!$A:$K,8,FALSE),"")</f>
        <v/>
      </c>
      <c r="AV106" s="124" t="str">
        <f>IFERROR(VLOOKUP(AU106,'5.Edit_PH_IP'!$B:$D,3,FALSE),"")</f>
        <v/>
      </c>
      <c r="AW106" s="124" t="str">
        <f>IFERROR(VLOOKUP(Q106,DATA_EDGE!A:C,3,FALSE),"")</f>
        <v/>
      </c>
      <c r="AX106" s="124" t="str">
        <f t="shared" si="52"/>
        <v/>
      </c>
      <c r="AY106" s="124" t="str">
        <f t="shared" si="46"/>
        <v/>
      </c>
      <c r="AZ106" s="124" t="str">
        <f t="shared" si="47"/>
        <v/>
      </c>
      <c r="BA106" s="255"/>
      <c r="BB106" s="252">
        <f t="shared" si="53"/>
        <v>0</v>
      </c>
      <c r="BC106" s="255"/>
      <c r="BD106" s="252">
        <f t="shared" si="54"/>
        <v>0</v>
      </c>
      <c r="BE106" s="20">
        <f t="shared" si="48"/>
        <v>0</v>
      </c>
      <c r="BF106" s="124">
        <f t="shared" si="49"/>
        <v>0</v>
      </c>
    </row>
    <row r="107" spans="1:58" x14ac:dyDescent="0.25">
      <c r="A107" s="94"/>
      <c r="B107" s="21">
        <v>80</v>
      </c>
      <c r="C107" s="31"/>
      <c r="D107" s="19" t="str">
        <f>IFERROR(IF(OR(P107="PDB",P107="PLS"),"*","") &amp; VLOOKUP(C107,Table5[],2,FALSE),"") &amp; IF(L107="Yes"," **MILL FINISH**",)</f>
        <v/>
      </c>
      <c r="E107" s="124" t="str">
        <f t="shared" si="32"/>
        <v/>
      </c>
      <c r="F107" s="124" t="str">
        <f t="shared" si="33"/>
        <v/>
      </c>
      <c r="G107" s="135"/>
      <c r="H107" s="135"/>
      <c r="I107" s="20" t="str">
        <f t="shared" si="34"/>
        <v/>
      </c>
      <c r="J107" s="22" t="str">
        <f t="shared" si="35"/>
        <v/>
      </c>
      <c r="K107" s="236" t="str">
        <f t="shared" si="36"/>
        <v/>
      </c>
      <c r="L107" s="140" t="s">
        <v>13326</v>
      </c>
      <c r="M107" s="96" t="str">
        <f>IF(C107="","",IF(AND(BF107&gt;0,NOT('1.Project Details'!$E$33="No")),VLOOKUP('1.Project Details'!$E$33,Threshold_Code,2,FALSE),IF(L107="No",SAP_Colour_Code,"NON")))</f>
        <v/>
      </c>
      <c r="N107" s="141">
        <v>6060</v>
      </c>
      <c r="O107" s="140" t="s">
        <v>19270</v>
      </c>
      <c r="P107" s="96" t="str">
        <f>IFERROR(IF(LEFT(AX107,1)="7","PDB",VLOOKUP(C107,Table5[],13,FALSE)),"")</f>
        <v/>
      </c>
      <c r="Q107" s="239"/>
      <c r="R107" s="96" t="str">
        <f>IFERROR(IF(LEFT(AX107,1)="7",VLOOKUP(LEFT(Q107,5),DATA_EDGE!A:C,3,FALSE),VLOOKUP(Q107,DATA_EDGE!A:C,3,FALSE)),"")</f>
        <v/>
      </c>
      <c r="S107" s="104" t="str">
        <f>IFERROR(IF(LEFT(VLOOKUP(C107,Table5[],7,FALSE),3)="AE3",VLOOKUP(C107,Table_TB_Cost[],3,FALSE),""),"")</f>
        <v/>
      </c>
      <c r="T107" s="207" t="s">
        <v>13326</v>
      </c>
      <c r="U107" s="206" t="str">
        <f>IF(OR('1.Project Details'!$B$26="Capral Mill (AP)",T107="Yes"),IF(AD107="","",IF(AD107&lt;0,"Minfin",IF(AD107&lt;80,"Non-bulk","Bulk"))),"")</f>
        <v/>
      </c>
      <c r="V107" s="63" t="str">
        <f>IFERROR(VLOOKUP(C107,Table5[],11,FALSE),"")</f>
        <v/>
      </c>
      <c r="W107" s="104" t="str">
        <f>IFERROR(IF(X107="Yes",VLOOKUP(C107,Table5[#All],12,FALSE) &amp; IF(OR(Y107&gt;5,Z107&gt;25)," Weight",""),""),"")</f>
        <v/>
      </c>
      <c r="X107" s="104" t="s">
        <v>21026</v>
      </c>
      <c r="Y107" s="19" t="str">
        <f>IFERROR(VLOOKUP(C107,Table5[],4,FALSE),"")</f>
        <v/>
      </c>
      <c r="Z107" s="19" t="str">
        <f t="shared" si="37"/>
        <v/>
      </c>
      <c r="AA107" s="19" t="str">
        <f t="shared" si="38"/>
        <v/>
      </c>
      <c r="AB107" s="19" t="str">
        <f>IFERROR(VLOOKUP(C107,Table5[],5,FALSE),"")</f>
        <v/>
      </c>
      <c r="AC107" s="19" t="str">
        <f t="shared" si="39"/>
        <v/>
      </c>
      <c r="AD107" s="19" t="str">
        <f t="shared" si="40"/>
        <v/>
      </c>
      <c r="AE107" s="19" t="str">
        <f>IFERROR(VLOOKUP(C107,Table5[],6,FALSE),"")</f>
        <v/>
      </c>
      <c r="AF107" s="19" t="str">
        <f t="shared" si="41"/>
        <v/>
      </c>
      <c r="AG107" s="19" t="str">
        <f t="shared" si="42"/>
        <v/>
      </c>
      <c r="AH107" s="142" t="str" cm="1">
        <f t="array" ref="AH107">IFERROR(IF(AV107=3,IF(Y107&lt;0.5,1*Z107*2.5,0),IF(P107="PLS",VLOOKUP(C107,Table_TB_Cost[],11,FALSE)/VLOOKUP(C107,Table_TB_Cost[],3,FALSE)*'2.Quote'!H107,IF(P107="PDB",_xlfn.IFS(tb_calc_type="Margin",(((Z107*'Pricing Matrix'!$F$4)+(H107*'Pricing Matrix'!$F$5))/(1-tb_calc_value)),tb_calc_type="List less Discount",(((Z107*(VLOOKUP(LEFT(VLOOKUP(C107,Table5[],10,FALSE),2),TB_MPG,2,FALSE)))+(H107*'Pricing Matrix'!$F$5*3))*(1-tb_calc_value))),(Z107*'3.Edit Pricing'!$B$33)))),"")</f>
        <v/>
      </c>
      <c r="AI107" s="142">
        <f>IF(AV107=1,Z107*'3.Edit Pricing'!$G$33,IF(AV107=2,Z107*'3.Edit Pricing'!$H$33,IF(AV107=3,Z107*'3.Edit Pricing'!$I$33,0)))</f>
        <v>0</v>
      </c>
      <c r="AJ107" s="142" t="str">
        <f t="shared" si="43"/>
        <v/>
      </c>
      <c r="AK107" s="92" t="str">
        <f t="shared" si="50"/>
        <v/>
      </c>
      <c r="AL107" s="92" t="str">
        <f t="shared" si="51"/>
        <v/>
      </c>
      <c r="AM107" s="92" t="str" cm="1">
        <f t="array" ref="AM107">IFERROR(_xlfn.IFS(P107="PLS",AL107-(VLOOKUP(C107,Table_TB_Cost[],10,FALSE)/VLOOKUP(C107,Table_TB_Cost[],3,FALSE)*G107*H107),P107="PDB",AL107-((Z107*'Pricing Matrix'!$F$4)+(H107*'Pricing Matrix'!$F$5))*G107),"")</f>
        <v/>
      </c>
      <c r="AN107" s="92" t="str">
        <f>IFERROR(IF(OR(P107="PLS",P107="PDB"),0,IF(AV107=3,(AI107*G107)-(AA107*'Pricing Matrix'!$B$5),(AI107*G107)+(AA107*('3.Edit Pricing'!$B$33-'Pricing Matrix'!$B$5)))),"")</f>
        <v/>
      </c>
      <c r="AO107" s="142" t="str">
        <f>IF(Y107="","",IF(AND(NOT('1.Project Details'!$E$33="No"), BF107&gt;0),'3.Edit Pricing'!$B$57,IF('1.Project Details'!$B$24="Mill Finish",0,IF('2.Quote'!$L107="Yes",0,IF(U107="Bulk",FinBulk_Cost_Price,IF(OR(U107="Non-bulk",U107="Minfin"),FinNonBulk_Cost_Price,Fin_Cost_Price))))))</f>
        <v/>
      </c>
      <c r="AP107" s="142" t="str" cm="1">
        <f t="array" ref="AP107">IF(Y107="","",_xlfn.IFS(AND(BF107&gt;0,NOT('1.Project Details'!$E$33="No")),'3.Edit Pricing'!$B$58,'1.Project Details'!$B$24="Mill Finish",0,'1.Project Details'!$B$24="",0,'2.Quote'!$L107="Yes",0,U107="Bulk",FinBulk_Sell_Price,U107="Non-bulk",FinNonBulk_Sell_Price,U107="Minfin",FinNonBulk_Sell_Price,Y107&lt;&gt;"",Fin_Sell_Price))</f>
        <v/>
      </c>
      <c r="AQ107" s="142" t="str">
        <f>IFERROR(IF(Y107="","",IF(T107="Yes","Anodised Perimeter (AP)",'1.Project Details'!$B$33)),"")</f>
        <v/>
      </c>
      <c r="AR107" s="142" t="str">
        <f>IFERROR(IF($AQ107="Anodised Perimeter (AP)",IF(U107="Minfin",40,'2.Quote'!AD107)*AO107,AG107*AO107),"")</f>
        <v/>
      </c>
      <c r="AS107" s="142" t="str">
        <f t="shared" si="44"/>
        <v/>
      </c>
      <c r="AT107" s="142" t="str">
        <f t="shared" si="45"/>
        <v/>
      </c>
      <c r="AU107" s="170" t="str">
        <f>IFERROR(VLOOKUP(C107,DATA!$A:$K,8,FALSE),"")</f>
        <v/>
      </c>
      <c r="AV107" s="124" t="str">
        <f>IFERROR(VLOOKUP(AU107,'5.Edit_PH_IP'!$B:$D,3,FALSE),"")</f>
        <v/>
      </c>
      <c r="AW107" s="124" t="str">
        <f>IFERROR(VLOOKUP(Q107,DATA_EDGE!A:C,3,FALSE),"")</f>
        <v/>
      </c>
      <c r="AX107" s="124" t="str">
        <f t="shared" si="52"/>
        <v/>
      </c>
      <c r="AY107" s="124" t="str">
        <f t="shared" si="46"/>
        <v/>
      </c>
      <c r="AZ107" s="124" t="str">
        <f t="shared" si="47"/>
        <v/>
      </c>
      <c r="BA107" s="255"/>
      <c r="BB107" s="252">
        <f t="shared" si="53"/>
        <v>0</v>
      </c>
      <c r="BC107" s="255"/>
      <c r="BD107" s="252">
        <f t="shared" si="54"/>
        <v>0</v>
      </c>
      <c r="BE107" s="20">
        <f t="shared" si="48"/>
        <v>0</v>
      </c>
      <c r="BF107" s="124">
        <f t="shared" si="49"/>
        <v>0</v>
      </c>
    </row>
    <row r="108" spans="1:58" ht="15.75" thickBot="1" x14ac:dyDescent="0.3">
      <c r="B108" s="58"/>
      <c r="C108" s="58"/>
      <c r="D108" s="58"/>
      <c r="E108" s="58"/>
      <c r="F108" s="58"/>
      <c r="G108" s="58">
        <f>SUM(G12:G51)+SUM(G68:G107)</f>
        <v>1</v>
      </c>
      <c r="H108" s="59" t="s">
        <v>11542</v>
      </c>
      <c r="I108" s="60"/>
      <c r="J108" s="61">
        <f>SUM(J12:J51)+SUM(J68:J107)</f>
        <v>103.35000000000001</v>
      </c>
      <c r="K108" s="79"/>
      <c r="L108" s="89"/>
      <c r="M108" s="89"/>
      <c r="N108" s="89"/>
      <c r="O108" s="89"/>
      <c r="P108" s="99"/>
      <c r="Q108" s="99"/>
      <c r="R108" s="99"/>
      <c r="S108" s="108"/>
      <c r="T108" s="108"/>
      <c r="U108" s="108"/>
      <c r="W108" s="108"/>
      <c r="X108" s="108"/>
      <c r="BE108" s="60"/>
    </row>
    <row r="109" spans="1:58" ht="15.75" thickTop="1" x14ac:dyDescent="0.25">
      <c r="B109" s="23" t="str">
        <f>$B$54</f>
        <v>Total price quoted excludes GST     |     * = Thermally broken section</v>
      </c>
      <c r="H109" s="3"/>
      <c r="I109" s="13"/>
      <c r="J109" s="14"/>
      <c r="K109" s="14"/>
      <c r="L109" s="87"/>
      <c r="M109" s="87"/>
      <c r="N109" s="87"/>
      <c r="O109" s="87"/>
      <c r="P109" s="98"/>
      <c r="Q109" s="98"/>
      <c r="R109" s="98"/>
      <c r="S109" s="106"/>
      <c r="T109" s="106"/>
      <c r="U109" s="106"/>
      <c r="W109" s="106"/>
      <c r="X109" s="106"/>
      <c r="BE109" s="13"/>
    </row>
    <row r="110" spans="1:58" x14ac:dyDescent="0.25">
      <c r="B110" s="23" t="str">
        <f>$B$55</f>
        <v>This quotation is subject to Capral Limited's standard conditions of sale (unless otherwise agreed in writing) which can</v>
      </c>
      <c r="H110" s="3"/>
      <c r="I110" s="13"/>
      <c r="J110" s="14"/>
      <c r="K110" s="14"/>
      <c r="L110" s="87"/>
      <c r="M110" s="87"/>
      <c r="N110" s="87"/>
      <c r="O110" s="87"/>
      <c r="P110" s="98"/>
      <c r="Q110" s="98"/>
      <c r="R110" s="98"/>
      <c r="S110" s="106"/>
      <c r="T110" s="106"/>
      <c r="U110" s="106"/>
      <c r="W110" s="106"/>
      <c r="X110" s="106"/>
      <c r="BE110" s="13"/>
    </row>
    <row r="111" spans="1:58" x14ac:dyDescent="0.25">
      <c r="B111" s="23" t="str">
        <f>$B$56</f>
        <v>be viewed on our website at www.capral.com.au</v>
      </c>
      <c r="H111" s="3"/>
      <c r="I111" s="84"/>
      <c r="J111" s="51" t="str">
        <f>Version</f>
        <v>v2026.06.01</v>
      </c>
      <c r="K111" s="51"/>
      <c r="L111" s="88"/>
      <c r="M111" s="88"/>
      <c r="N111" s="88"/>
      <c r="O111" s="88"/>
      <c r="P111" s="88"/>
      <c r="Q111" s="88"/>
      <c r="R111" s="88"/>
      <c r="S111" s="107"/>
      <c r="T111" s="107"/>
      <c r="U111" s="107"/>
      <c r="W111" s="107"/>
      <c r="X111" s="107"/>
      <c r="BE111" s="84"/>
    </row>
    <row r="114" spans="1:58" ht="30" customHeight="1" x14ac:dyDescent="0.25"/>
    <row r="115" spans="1:58" x14ac:dyDescent="0.25">
      <c r="B115" s="296" t="s">
        <v>1</v>
      </c>
      <c r="C115" s="297"/>
      <c r="D115" s="298" t="str">
        <f>IF(ISBLANK(customer),"",customer)</f>
        <v/>
      </c>
      <c r="E115" s="299"/>
      <c r="F115" s="299"/>
      <c r="G115" s="300"/>
      <c r="H115" s="16" t="s">
        <v>11540</v>
      </c>
      <c r="I115" s="303" t="str">
        <f>IF(ISBLANK(quote_date),"",quote_date)</f>
        <v/>
      </c>
      <c r="J115" s="304"/>
      <c r="K115" s="139"/>
      <c r="L115" s="117"/>
      <c r="M115" s="117"/>
      <c r="N115" s="117"/>
      <c r="O115" s="117"/>
      <c r="P115" s="117"/>
      <c r="Q115" s="117"/>
      <c r="R115" s="117"/>
    </row>
    <row r="116" spans="1:58" ht="3.95" customHeight="1" x14ac:dyDescent="0.25">
      <c r="B116" s="9"/>
      <c r="C116" s="9"/>
    </row>
    <row r="117" spans="1:58" x14ac:dyDescent="0.25">
      <c r="B117" s="296" t="s">
        <v>0</v>
      </c>
      <c r="C117" s="297"/>
      <c r="D117" s="298" t="str">
        <f>IF(ISBLANK(project),"",project)</f>
        <v/>
      </c>
      <c r="E117" s="299"/>
      <c r="F117" s="299"/>
      <c r="G117" s="300"/>
      <c r="I117" s="302" t="str">
        <f>$I$6</f>
        <v>Quote valid 30 days</v>
      </c>
      <c r="J117" s="302"/>
      <c r="K117" s="77"/>
      <c r="L117" s="85"/>
      <c r="M117" s="85"/>
      <c r="N117" s="85"/>
      <c r="O117" s="85"/>
      <c r="P117" s="85"/>
      <c r="Q117" s="85"/>
      <c r="R117" s="85"/>
      <c r="S117" s="102"/>
      <c r="T117" s="102"/>
      <c r="U117" s="102"/>
      <c r="W117" s="102"/>
      <c r="X117" s="102"/>
    </row>
    <row r="118" spans="1:58" ht="3.95" customHeight="1" x14ac:dyDescent="0.25">
      <c r="B118" s="9"/>
      <c r="C118" s="9"/>
    </row>
    <row r="119" spans="1:58" x14ac:dyDescent="0.25">
      <c r="B119" s="296" t="s">
        <v>38</v>
      </c>
      <c r="C119" s="297"/>
      <c r="D119" s="298">
        <f>IF(ISBLANK(finish),"",finish)</f>
        <v>0</v>
      </c>
      <c r="E119" s="299"/>
      <c r="F119" s="299"/>
      <c r="G119" s="300"/>
      <c r="H119" s="16" t="s">
        <v>3</v>
      </c>
      <c r="I119" s="298" t="str">
        <f>IF(ISBLANK(quoted_by),"",quoted_by)</f>
        <v/>
      </c>
      <c r="J119" s="300"/>
      <c r="K119" s="9"/>
    </row>
    <row r="120" spans="1:58" x14ac:dyDescent="0.25">
      <c r="D120" s="301" t="str">
        <f>IF(ISBLANK('1.Project Details'!B24),"Quoted as Mill Finish",IF('1.Project Details'!B24="Mill Finish","Quoted as Mill Finish","Finish quoted as " &amp; '1.Project Details'!B24 &amp; " - " &amp; '1.Project Details'!B28 &amp; ". All Pricing quoted using " &amp; '3.Edit Pricing'!B39 &amp; "."))</f>
        <v>Quoted as Mill Finish</v>
      </c>
      <c r="E120" s="301"/>
      <c r="F120" s="301"/>
      <c r="G120" s="301"/>
      <c r="H120" s="301"/>
      <c r="I120" s="301"/>
      <c r="J120" s="301"/>
      <c r="K120" s="77"/>
      <c r="L120" s="85"/>
      <c r="M120" s="85"/>
      <c r="N120" s="85"/>
      <c r="O120" s="85"/>
      <c r="P120" s="85"/>
      <c r="Q120" s="85" t="s">
        <v>26735</v>
      </c>
      <c r="R120" s="85" t="s">
        <v>26736</v>
      </c>
      <c r="S120" s="102"/>
      <c r="T120" s="102"/>
      <c r="U120" s="102"/>
      <c r="W120" s="102"/>
      <c r="X120" s="102"/>
    </row>
    <row r="121" spans="1:58" x14ac:dyDescent="0.25">
      <c r="D121" s="302"/>
      <c r="E121" s="302"/>
      <c r="F121" s="302"/>
      <c r="G121" s="302"/>
      <c r="Q121" s="85" t="s">
        <v>26734</v>
      </c>
      <c r="R121" s="85" t="s">
        <v>26737</v>
      </c>
    </row>
    <row r="122" spans="1:58" x14ac:dyDescent="0.25">
      <c r="B122" s="16" t="s">
        <v>11541</v>
      </c>
      <c r="C122" s="16" t="s">
        <v>11525</v>
      </c>
      <c r="D122" s="16" t="s">
        <v>11526</v>
      </c>
      <c r="E122" s="17" t="s">
        <v>19276</v>
      </c>
      <c r="F122" s="17" t="s">
        <v>19277</v>
      </c>
      <c r="G122" s="17" t="s">
        <v>11527</v>
      </c>
      <c r="H122" s="16" t="s">
        <v>11530</v>
      </c>
      <c r="I122" s="17" t="s">
        <v>11528</v>
      </c>
      <c r="J122" s="17" t="s">
        <v>11529</v>
      </c>
      <c r="K122" s="17" t="s">
        <v>29314</v>
      </c>
      <c r="L122" s="17" t="s">
        <v>13325</v>
      </c>
      <c r="M122" s="17" t="s">
        <v>19286</v>
      </c>
      <c r="N122" s="17" t="s">
        <v>19276</v>
      </c>
      <c r="O122" s="17" t="s">
        <v>19277</v>
      </c>
      <c r="P122" s="17" t="s">
        <v>13672</v>
      </c>
      <c r="Q122" s="17" t="s">
        <v>24361</v>
      </c>
      <c r="R122" s="17" t="s">
        <v>26732</v>
      </c>
      <c r="S122" s="103" t="s">
        <v>13677</v>
      </c>
      <c r="T122" s="103" t="s">
        <v>21616</v>
      </c>
      <c r="U122" s="103" t="s">
        <v>21613</v>
      </c>
      <c r="V122" s="116" t="s">
        <v>14233</v>
      </c>
      <c r="W122" s="103" t="s">
        <v>21603</v>
      </c>
      <c r="X122" s="103" t="s">
        <v>21604</v>
      </c>
      <c r="Y122" s="19" t="s">
        <v>11531</v>
      </c>
      <c r="Z122" s="19" t="s">
        <v>11533</v>
      </c>
      <c r="AA122" s="19" t="s">
        <v>11534</v>
      </c>
      <c r="AB122" s="19" t="s">
        <v>11532</v>
      </c>
      <c r="AC122" s="19" t="s">
        <v>11535</v>
      </c>
      <c r="AD122" s="19" t="s">
        <v>11536</v>
      </c>
      <c r="AE122" s="19" t="s">
        <v>11554</v>
      </c>
      <c r="AF122" s="19" t="s">
        <v>11555</v>
      </c>
      <c r="AG122" s="19" t="s">
        <v>11556</v>
      </c>
      <c r="AH122" s="19" t="s">
        <v>19287</v>
      </c>
      <c r="AI122" s="19" t="s">
        <v>20105</v>
      </c>
      <c r="AJ122" s="19" t="s">
        <v>19288</v>
      </c>
      <c r="AK122" s="19" t="s">
        <v>13383</v>
      </c>
      <c r="AL122" s="19" t="s">
        <v>13684</v>
      </c>
      <c r="AM122" s="19" t="s">
        <v>13685</v>
      </c>
      <c r="AN122" s="19" t="s">
        <v>20979</v>
      </c>
      <c r="AO122" s="164" t="s">
        <v>20087</v>
      </c>
      <c r="AP122" s="164" t="s">
        <v>21019</v>
      </c>
      <c r="AQ122" s="164" t="s">
        <v>21021</v>
      </c>
      <c r="AR122" s="164" t="s">
        <v>20088</v>
      </c>
      <c r="AS122" s="19" t="s">
        <v>21018</v>
      </c>
      <c r="AT122" s="19" t="s">
        <v>21020</v>
      </c>
      <c r="AU122" s="124" t="s">
        <v>20117</v>
      </c>
      <c r="AV122" s="124" t="s">
        <v>20106</v>
      </c>
      <c r="AW122" s="124" t="s">
        <v>26733</v>
      </c>
      <c r="AX122" s="124" t="s">
        <v>24362</v>
      </c>
      <c r="AY122" s="124" t="s">
        <v>29307</v>
      </c>
      <c r="AZ122" s="124" t="s">
        <v>29277</v>
      </c>
      <c r="BA122" s="255"/>
      <c r="BB122" s="252" t="s">
        <v>29281</v>
      </c>
      <c r="BC122" s="255" t="s">
        <v>29278</v>
      </c>
      <c r="BD122" s="252"/>
      <c r="BE122" s="17" t="s">
        <v>11528</v>
      </c>
      <c r="BF122" s="124" t="s">
        <v>29300</v>
      </c>
    </row>
    <row r="123" spans="1:58" x14ac:dyDescent="0.25">
      <c r="A123" s="94"/>
      <c r="B123" s="18">
        <v>81</v>
      </c>
      <c r="C123" s="31"/>
      <c r="D123" s="19" t="str">
        <f>IFERROR(IF(OR(P123="PDB",P123="PLS"),"*","") &amp; VLOOKUP(C123,Table5[],2,FALSE),"") &amp; IF(L123="Yes"," **MILL FINISH**",)</f>
        <v/>
      </c>
      <c r="E123" s="124" t="str">
        <f t="shared" ref="E123:E162" si="55">IF(C123="","",N123)</f>
        <v/>
      </c>
      <c r="F123" s="124" t="str">
        <f t="shared" ref="F123:F162" si="56">IF(C123="","",O123)</f>
        <v/>
      </c>
      <c r="G123" s="135"/>
      <c r="H123" s="135"/>
      <c r="I123" s="20" t="str">
        <f t="shared" ref="I123:I162" si="57">IFERROR(AH123+AI123+AS123+K123,"")</f>
        <v/>
      </c>
      <c r="J123" s="22" t="str">
        <f t="shared" ref="J123:J162" si="58">IFERROR(I123*G123,"")</f>
        <v/>
      </c>
      <c r="K123" s="236" t="str">
        <f t="shared" ref="K123:K162" si="59">IFERROR(AZ123+BC123,"")</f>
        <v/>
      </c>
      <c r="L123" s="140" t="s">
        <v>13326</v>
      </c>
      <c r="M123" s="96" t="str">
        <f>IF(C123="","",IF(AND(BF123&gt;0,NOT('1.Project Details'!$E$33="No")),VLOOKUP('1.Project Details'!$E$33,Threshold_Code,2,FALSE),IF(L123="No",SAP_Colour_Code,"NON")))</f>
        <v/>
      </c>
      <c r="N123" s="141">
        <v>6060</v>
      </c>
      <c r="O123" s="140" t="s">
        <v>19270</v>
      </c>
      <c r="P123" s="96" t="str">
        <f>IFERROR(IF(LEFT(AX123,1)="7","PDB",VLOOKUP(C123,Table5[],13,FALSE)),"")</f>
        <v/>
      </c>
      <c r="Q123" s="239"/>
      <c r="R123" s="96" t="str">
        <f>IFERROR(IF(LEFT(AX123,1)="7",VLOOKUP(LEFT(Q123,5),DATA_EDGE!A:C,3,FALSE),VLOOKUP(Q123,DATA_EDGE!A:C,3,FALSE)),"")</f>
        <v/>
      </c>
      <c r="S123" s="104" t="str">
        <f>IFERROR(IF(LEFT(VLOOKUP(C123,Table5[],7,FALSE),3)="AE3",VLOOKUP(C123,Table_TB_Cost[],3,FALSE),""),"")</f>
        <v/>
      </c>
      <c r="T123" s="207" t="s">
        <v>13326</v>
      </c>
      <c r="U123" s="206" t="str">
        <f>IF(OR('1.Project Details'!$B$26="Capral Mill (AP)",T123="Yes"),IF(AD123="","",IF(AD123&lt;0,"Minfin",IF(AD123&lt;80,"Non-bulk","Bulk"))),"")</f>
        <v/>
      </c>
      <c r="V123" s="63" t="str">
        <f>IFERROR(VLOOKUP(C123,Table5[],11,FALSE),"")</f>
        <v/>
      </c>
      <c r="W123" s="104" t="str">
        <f>IFERROR(IF(X123="Yes",VLOOKUP(C123,Table5[#All],12,FALSE) &amp; IF(OR(Y123&gt;5,Z123&gt;25)," Weight",""),""),"")</f>
        <v/>
      </c>
      <c r="X123" s="104" t="s">
        <v>21026</v>
      </c>
      <c r="Y123" s="19" t="str">
        <f>IFERROR(VLOOKUP(C123,Table5[],4,FALSE),"")</f>
        <v/>
      </c>
      <c r="Z123" s="19" t="str">
        <f t="shared" ref="Z123:Z162" si="60">IFERROR(Y123*H123,"")</f>
        <v/>
      </c>
      <c r="AA123" s="19" t="str">
        <f t="shared" ref="AA123:AA162" si="61">IFERROR(Z123*G123,"")</f>
        <v/>
      </c>
      <c r="AB123" s="19" t="str">
        <f>IFERROR(VLOOKUP(C123,Table5[],5,FALSE),"")</f>
        <v/>
      </c>
      <c r="AC123" s="19" t="str">
        <f t="shared" ref="AC123:AC162" si="62">IFERROR(AB123*H123/1000,"")</f>
        <v/>
      </c>
      <c r="AD123" s="19" t="str">
        <f t="shared" ref="AD123:AD162" si="63">IFERROR(AC123*G123,"")</f>
        <v/>
      </c>
      <c r="AE123" s="19" t="str">
        <f>IFERROR(VLOOKUP(C123,Table5[],6,FALSE),"")</f>
        <v/>
      </c>
      <c r="AF123" s="19" t="str">
        <f t="shared" ref="AF123:AF162" si="64">IFERROR(AE123*H123/1000,"")</f>
        <v/>
      </c>
      <c r="AG123" s="19" t="str">
        <f t="shared" ref="AG123:AG162" si="65">IFERROR(AF123*G123,"")</f>
        <v/>
      </c>
      <c r="AH123" s="142" t="str" cm="1">
        <f t="array" ref="AH123">IFERROR(IF(AV123=3,IF(Y123&lt;0.5,1*Z123*2.5,0),IF(P123="PLS",VLOOKUP(C123,Table_TB_Cost[],11,FALSE)/VLOOKUP(C123,Table_TB_Cost[],3,FALSE)*'2.Quote'!H123,IF(P123="PDB",_xlfn.IFS(tb_calc_type="Margin",(((Z123*'Pricing Matrix'!$F$4)+(H123*'Pricing Matrix'!$F$5))/(1-tb_calc_value)),tb_calc_type="List less Discount",(((Z123*(VLOOKUP(LEFT(VLOOKUP(C123,Table5[],10,FALSE),2),TB_MPG,2,FALSE)))+(H123*'Pricing Matrix'!$F$5*3))*(1-tb_calc_value))),(Z123*'3.Edit Pricing'!$B$33)))),"")</f>
        <v/>
      </c>
      <c r="AI123" s="142">
        <f>IF(AV123=1,Z123*'3.Edit Pricing'!$G$33,IF(AV123=2,Z123*'3.Edit Pricing'!$H$33,IF(AV123=3,Z123*'3.Edit Pricing'!$I$33,0)))</f>
        <v>0</v>
      </c>
      <c r="AJ123" s="142" t="str">
        <f t="shared" ref="AJ123:AJ162" si="66">IFERROR((AH123*G123)+(AI123*G123),"")</f>
        <v/>
      </c>
      <c r="AK123" s="92" t="str">
        <f>IFERROR(K123*G123,"")</f>
        <v/>
      </c>
      <c r="AL123" s="92" t="str">
        <f>IFERROR(IF(OR(P123="PLS",P123="PDB"),AJ123,""),"")</f>
        <v/>
      </c>
      <c r="AM123" s="92" t="str" cm="1">
        <f t="array" ref="AM123">IFERROR(_xlfn.IFS(P123="PLS",AL123-(VLOOKUP(C123,Table_TB_Cost[],10,FALSE)/VLOOKUP(C123,Table_TB_Cost[],3,FALSE)*G123*H123),P123="PDB",AL123-((Z123*'Pricing Matrix'!$F$4)+(H123*'Pricing Matrix'!$F$5))*G123),"")</f>
        <v/>
      </c>
      <c r="AN123" s="92" t="str">
        <f>IFERROR(IF(OR(P123="PLS",P123="PDB"),0,IF(AV123=3,(AI123*G123)-(AA123*'Pricing Matrix'!$B$5),(AI123*G123)+(AA123*('3.Edit Pricing'!$B$33-'Pricing Matrix'!$B$5)))),"")</f>
        <v/>
      </c>
      <c r="AO123" s="142" t="str">
        <f>IF(Y123="","",IF(AND(NOT('1.Project Details'!$E$33="No"), BF123&gt;0),'3.Edit Pricing'!$B$57,IF('1.Project Details'!$B$24="Mill Finish",0,IF('2.Quote'!$L123="Yes",0,IF(U123="Bulk",FinBulk_Cost_Price,IF(OR(U123="Non-bulk",U123="Minfin"),FinNonBulk_Cost_Price,Fin_Cost_Price))))))</f>
        <v/>
      </c>
      <c r="AP123" s="142" t="str" cm="1">
        <f t="array" ref="AP123">IF(Y123="","",_xlfn.IFS(AND(BF123&gt;0,NOT('1.Project Details'!$E$33="No")),'3.Edit Pricing'!$B$58,'1.Project Details'!$B$24="Mill Finish",0,'1.Project Details'!$B$24="",0,'2.Quote'!$L123="Yes",0,U123="Bulk",FinBulk_Sell_Price,U123="Non-bulk",FinNonBulk_Sell_Price,U123="Minfin",FinNonBulk_Sell_Price,Y123&lt;&gt;"",Fin_Sell_Price))</f>
        <v/>
      </c>
      <c r="AQ123" s="142" t="str">
        <f>IFERROR(IF(Y123="","",IF(T123="Yes","Anodised Perimeter (AP)",'1.Project Details'!$B$33)),"")</f>
        <v/>
      </c>
      <c r="AR123" s="142" t="str">
        <f>IFERROR(IF($AQ123="Anodised Perimeter (AP)",IF(U123="Minfin",40,'2.Quote'!AD123)*AO123,AG123*AO123),"")</f>
        <v/>
      </c>
      <c r="AS123" s="142" t="str">
        <f t="shared" ref="AS123:AS162" si="67">IFERROR(IF(AQ123="Anodised Perimeter (AP)",AC123*AP123+IF(U123="Minfin",(40-AD123)*AP123/G123,0),AF123*AP123),"")</f>
        <v/>
      </c>
      <c r="AT123" s="142" t="str">
        <f t="shared" ref="AT123:AT162" si="68">IFERROR(AS123*G123,"")</f>
        <v/>
      </c>
      <c r="AU123" s="170" t="str">
        <f>IFERROR(VLOOKUP(C123,DATA!$A:$K,8,FALSE),"")</f>
        <v/>
      </c>
      <c r="AV123" s="124" t="str">
        <f>IFERROR(VLOOKUP(AU123,'5.Edit_PH_IP'!$B:$D,3,FALSE),"")</f>
        <v/>
      </c>
      <c r="AW123" s="124" t="str">
        <f>IFERROR(VLOOKUP(Q123,DATA_EDGE!A:C,3,FALSE),"")</f>
        <v/>
      </c>
      <c r="AX123" s="124" t="str">
        <f>IF(LEFT(AW123,1)="7",VALUE(AW123),AW123)</f>
        <v/>
      </c>
      <c r="AY123" s="124" t="str">
        <f t="shared" ref="AY123:AY162" si="69">IFERROR(IF(V123&gt;0,VLOOKUP(V123,SubSill_Tier_Price,3,FALSE)*H123*G123,0),"")</f>
        <v/>
      </c>
      <c r="AZ123" s="124" t="str">
        <f t="shared" ref="AZ123:AZ162" si="70">IFERROR(IF(V123&gt;0,VLOOKUP(V123,SubSill_Tier_Price,2,FALSE)*H123,0),"")</f>
        <v/>
      </c>
      <c r="BA123" s="255"/>
      <c r="BB123" s="252">
        <f>BA123*G123</f>
        <v>0</v>
      </c>
      <c r="BC123" s="255"/>
      <c r="BD123" s="252">
        <f>BC123*G123</f>
        <v>0</v>
      </c>
      <c r="BE123" s="20">
        <f t="shared" ref="BE123:BE162" si="71">IFERROR(CD123+CE123+CO123+BG123,"")</f>
        <v>0</v>
      </c>
      <c r="BF123" s="124">
        <f t="shared" ref="BF123:BF162" si="72">IF(ISNA(VLOOKUP(C123,THRESHOLDS,1,FALSE)),0,1)</f>
        <v>0</v>
      </c>
    </row>
    <row r="124" spans="1:58" x14ac:dyDescent="0.25">
      <c r="A124" s="94"/>
      <c r="B124" s="21">
        <v>82</v>
      </c>
      <c r="C124" s="31"/>
      <c r="D124" s="19" t="str">
        <f>IFERROR(IF(OR(P124="PDB",P124="PLS"),"*","") &amp; VLOOKUP(C124,Table5[],2,FALSE),"") &amp; IF(L124="Yes"," **MILL FINISH**",)</f>
        <v/>
      </c>
      <c r="E124" s="124" t="str">
        <f t="shared" si="55"/>
        <v/>
      </c>
      <c r="F124" s="124" t="str">
        <f t="shared" si="56"/>
        <v/>
      </c>
      <c r="G124" s="135"/>
      <c r="H124" s="135"/>
      <c r="I124" s="20" t="str">
        <f t="shared" si="57"/>
        <v/>
      </c>
      <c r="J124" s="22" t="str">
        <f t="shared" si="58"/>
        <v/>
      </c>
      <c r="K124" s="236" t="str">
        <f t="shared" si="59"/>
        <v/>
      </c>
      <c r="L124" s="140" t="s">
        <v>13326</v>
      </c>
      <c r="M124" s="96" t="str">
        <f>IF(C124="","",IF(AND(BF124&gt;0,NOT('1.Project Details'!$E$33="No")),VLOOKUP('1.Project Details'!$E$33,Threshold_Code,2,FALSE),IF(L124="No",SAP_Colour_Code,"NON")))</f>
        <v/>
      </c>
      <c r="N124" s="141">
        <v>6060</v>
      </c>
      <c r="O124" s="140" t="s">
        <v>19270</v>
      </c>
      <c r="P124" s="96" t="str">
        <f>IFERROR(IF(LEFT(AX124,1)="7","PDB",VLOOKUP(C124,Table5[],13,FALSE)),"")</f>
        <v/>
      </c>
      <c r="Q124" s="239"/>
      <c r="R124" s="96" t="str">
        <f>IFERROR(IF(LEFT(AX124,1)="7",VLOOKUP(LEFT(Q124,5),DATA_EDGE!A:C,3,FALSE),VLOOKUP(Q124,DATA_EDGE!A:C,3,FALSE)),"")</f>
        <v/>
      </c>
      <c r="S124" s="104" t="str">
        <f>IFERROR(IF(LEFT(VLOOKUP(C124,Table5[],7,FALSE),3)="AE3",VLOOKUP(C124,Table_TB_Cost[],3,FALSE),""),"")</f>
        <v/>
      </c>
      <c r="T124" s="207" t="s">
        <v>13326</v>
      </c>
      <c r="U124" s="206" t="str">
        <f>IF(OR('1.Project Details'!$B$26="Capral Mill (AP)",T124="Yes"),IF(AD124="","",IF(AD124&lt;0,"Minfin",IF(AD124&lt;80,"Non-bulk","Bulk"))),"")</f>
        <v/>
      </c>
      <c r="V124" s="63" t="str">
        <f>IFERROR(VLOOKUP(C124,Table5[],11,FALSE),"")</f>
        <v/>
      </c>
      <c r="W124" s="104" t="str">
        <f>IFERROR(IF(X124="Yes",VLOOKUP(C124,Table5[#All],12,FALSE) &amp; IF(OR(Y124&gt;5,Z124&gt;25)," Weight",""),""),"")</f>
        <v/>
      </c>
      <c r="X124" s="104" t="s">
        <v>21026</v>
      </c>
      <c r="Y124" s="19" t="str">
        <f>IFERROR(VLOOKUP(C124,Table5[],4,FALSE),"")</f>
        <v/>
      </c>
      <c r="Z124" s="19" t="str">
        <f t="shared" si="60"/>
        <v/>
      </c>
      <c r="AA124" s="19" t="str">
        <f t="shared" si="61"/>
        <v/>
      </c>
      <c r="AB124" s="19" t="str">
        <f>IFERROR(VLOOKUP(C124,Table5[],5,FALSE),"")</f>
        <v/>
      </c>
      <c r="AC124" s="19" t="str">
        <f t="shared" si="62"/>
        <v/>
      </c>
      <c r="AD124" s="19" t="str">
        <f t="shared" si="63"/>
        <v/>
      </c>
      <c r="AE124" s="19" t="str">
        <f>IFERROR(VLOOKUP(C124,Table5[],6,FALSE),"")</f>
        <v/>
      </c>
      <c r="AF124" s="19" t="str">
        <f t="shared" si="64"/>
        <v/>
      </c>
      <c r="AG124" s="19" t="str">
        <f t="shared" si="65"/>
        <v/>
      </c>
      <c r="AH124" s="142" t="str" cm="1">
        <f t="array" ref="AH124">IFERROR(IF(AV124=3,IF(Y124&lt;0.5,1*Z124*2.5,0),IF(P124="PLS",VLOOKUP(C124,Table_TB_Cost[],11,FALSE)/VLOOKUP(C124,Table_TB_Cost[],3,FALSE)*'2.Quote'!H124,IF(P124="PDB",_xlfn.IFS(tb_calc_type="Margin",(((Z124*'Pricing Matrix'!$F$4)+(H124*'Pricing Matrix'!$F$5))/(1-tb_calc_value)),tb_calc_type="List less Discount",(((Z124*(VLOOKUP(LEFT(VLOOKUP(C124,Table5[],10,FALSE),2),TB_MPG,2,FALSE)))+(H124*'Pricing Matrix'!$F$5*3))*(1-tb_calc_value))),(Z124*'3.Edit Pricing'!$B$33)))),"")</f>
        <v/>
      </c>
      <c r="AI124" s="142">
        <f>IF(AV124=1,Z124*'3.Edit Pricing'!$G$33,IF(AV124=2,Z124*'3.Edit Pricing'!$H$33,IF(AV124=3,Z124*'3.Edit Pricing'!$I$33,0)))</f>
        <v>0</v>
      </c>
      <c r="AJ124" s="142" t="str">
        <f t="shared" si="66"/>
        <v/>
      </c>
      <c r="AK124" s="92" t="str">
        <f t="shared" ref="AK124:AK162" si="73">IFERROR(K124*G124,"")</f>
        <v/>
      </c>
      <c r="AL124" s="92" t="str">
        <f t="shared" ref="AL124:AL162" si="74">IFERROR(IF(OR(P124="PLS",P124="PDB"),AJ124,""),"")</f>
        <v/>
      </c>
      <c r="AM124" s="92" t="str" cm="1">
        <f t="array" ref="AM124">IFERROR(_xlfn.IFS(P124="PLS",AL124-(VLOOKUP(C124,Table_TB_Cost[],10,FALSE)/VLOOKUP(C124,Table_TB_Cost[],3,FALSE)*G124*H124),P124="PDB",AL124-((Z124*'Pricing Matrix'!$F$4)+(H124*'Pricing Matrix'!$F$5))*G124),"")</f>
        <v/>
      </c>
      <c r="AN124" s="92" t="str">
        <f>IFERROR(IF(OR(P124="PLS",P124="PDB"),0,IF(AV124=3,(AI124*G124)-(AA124*'Pricing Matrix'!$B$5),(AI124*G124)+(AA124*('3.Edit Pricing'!$B$33-'Pricing Matrix'!$B$5)))),"")</f>
        <v/>
      </c>
      <c r="AO124" s="142" t="str">
        <f>IF(Y124="","",IF(AND(NOT('1.Project Details'!$E$33="No"), BF124&gt;0),'3.Edit Pricing'!$B$57,IF('1.Project Details'!$B$24="Mill Finish",0,IF('2.Quote'!$L124="Yes",0,IF(U124="Bulk",FinBulk_Cost_Price,IF(OR(U124="Non-bulk",U124="Minfin"),FinNonBulk_Cost_Price,Fin_Cost_Price))))))</f>
        <v/>
      </c>
      <c r="AP124" s="142" t="str" cm="1">
        <f t="array" ref="AP124">IF(Y124="","",_xlfn.IFS(AND(BF124&gt;0,NOT('1.Project Details'!$E$33="No")),'3.Edit Pricing'!$B$58,'1.Project Details'!$B$24="Mill Finish",0,'1.Project Details'!$B$24="",0,'2.Quote'!$L124="Yes",0,U124="Bulk",FinBulk_Sell_Price,U124="Non-bulk",FinNonBulk_Sell_Price,U124="Minfin",FinNonBulk_Sell_Price,Y124&lt;&gt;"",Fin_Sell_Price))</f>
        <v/>
      </c>
      <c r="AQ124" s="142" t="str">
        <f>IFERROR(IF(Y124="","",IF(T124="Yes","Anodised Perimeter (AP)",'1.Project Details'!$B$33)),"")</f>
        <v/>
      </c>
      <c r="AR124" s="142" t="str">
        <f>IFERROR(IF($AQ124="Anodised Perimeter (AP)",IF(U124="Minfin",40,'2.Quote'!AD124)*AO124,AG124*AO124),"")</f>
        <v/>
      </c>
      <c r="AS124" s="142" t="str">
        <f t="shared" si="67"/>
        <v/>
      </c>
      <c r="AT124" s="142" t="str">
        <f t="shared" si="68"/>
        <v/>
      </c>
      <c r="AU124" s="170" t="str">
        <f>IFERROR(VLOOKUP(C124,DATA!$A:$K,8,FALSE),"")</f>
        <v/>
      </c>
      <c r="AV124" s="124" t="str">
        <f>IFERROR(VLOOKUP(AU124,'5.Edit_PH_IP'!$B:$D,3,FALSE),"")</f>
        <v/>
      </c>
      <c r="AW124" s="124" t="str">
        <f>IFERROR(VLOOKUP(Q124,DATA_EDGE!A:C,3,FALSE),"")</f>
        <v/>
      </c>
      <c r="AX124" s="124" t="str">
        <f t="shared" ref="AX124:AX162" si="75">IF(LEFT(AW124,1)="7",VALUE(AW124),AW124)</f>
        <v/>
      </c>
      <c r="AY124" s="124" t="str">
        <f t="shared" si="69"/>
        <v/>
      </c>
      <c r="AZ124" s="124" t="str">
        <f t="shared" si="70"/>
        <v/>
      </c>
      <c r="BA124" s="255"/>
      <c r="BB124" s="252">
        <f t="shared" ref="BB124:BB162" si="76">BA124*G124</f>
        <v>0</v>
      </c>
      <c r="BC124" s="255"/>
      <c r="BD124" s="252">
        <f t="shared" ref="BD124:BD162" si="77">BC124*G124</f>
        <v>0</v>
      </c>
      <c r="BE124" s="20">
        <f t="shared" si="71"/>
        <v>0</v>
      </c>
      <c r="BF124" s="124">
        <f t="shared" si="72"/>
        <v>0</v>
      </c>
    </row>
    <row r="125" spans="1:58" x14ac:dyDescent="0.25">
      <c r="A125" s="94"/>
      <c r="B125" s="18">
        <v>83</v>
      </c>
      <c r="C125" s="31"/>
      <c r="D125" s="19" t="str">
        <f>IFERROR(IF(OR(P125="PDB",P125="PLS"),"*","") &amp; VLOOKUP(C125,Table5[],2,FALSE),"") &amp; IF(L125="Yes"," **MILL FINISH**",)</f>
        <v/>
      </c>
      <c r="E125" s="124" t="str">
        <f t="shared" si="55"/>
        <v/>
      </c>
      <c r="F125" s="124" t="str">
        <f t="shared" si="56"/>
        <v/>
      </c>
      <c r="G125" s="135"/>
      <c r="H125" s="135"/>
      <c r="I125" s="20" t="str">
        <f t="shared" si="57"/>
        <v/>
      </c>
      <c r="J125" s="22" t="str">
        <f t="shared" si="58"/>
        <v/>
      </c>
      <c r="K125" s="236" t="str">
        <f t="shared" si="59"/>
        <v/>
      </c>
      <c r="L125" s="140" t="s">
        <v>13326</v>
      </c>
      <c r="M125" s="96" t="str">
        <f>IF(C125="","",IF(AND(BF125&gt;0,NOT('1.Project Details'!$E$33="No")),VLOOKUP('1.Project Details'!$E$33,Threshold_Code,2,FALSE),IF(L125="No",SAP_Colour_Code,"NON")))</f>
        <v/>
      </c>
      <c r="N125" s="141">
        <v>6060</v>
      </c>
      <c r="O125" s="140" t="s">
        <v>19270</v>
      </c>
      <c r="P125" s="96" t="str">
        <f>IFERROR(IF(LEFT(AX125,1)="7","PDB",VLOOKUP(C125,Table5[],13,FALSE)),"")</f>
        <v/>
      </c>
      <c r="Q125" s="239"/>
      <c r="R125" s="96" t="str">
        <f>IFERROR(IF(LEFT(AX125,1)="7",VLOOKUP(LEFT(Q125,5),DATA_EDGE!A:C,3,FALSE),VLOOKUP(Q125,DATA_EDGE!A:C,3,FALSE)),"")</f>
        <v/>
      </c>
      <c r="S125" s="104" t="str">
        <f>IFERROR(IF(LEFT(VLOOKUP(C125,Table5[],7,FALSE),3)="AE3",VLOOKUP(C125,Table_TB_Cost[],3,FALSE),""),"")</f>
        <v/>
      </c>
      <c r="T125" s="207" t="s">
        <v>13326</v>
      </c>
      <c r="U125" s="206" t="str">
        <f>IF(OR('1.Project Details'!$B$26="Capral Mill (AP)",T125="Yes"),IF(AD125="","",IF(AD125&lt;0,"Minfin",IF(AD125&lt;80,"Non-bulk","Bulk"))),"")</f>
        <v/>
      </c>
      <c r="V125" s="63" t="str">
        <f>IFERROR(VLOOKUP(C125,Table5[],11,FALSE),"")</f>
        <v/>
      </c>
      <c r="W125" s="104" t="str">
        <f>IFERROR(IF(X125="Yes",VLOOKUP(C125,Table5[#All],12,FALSE) &amp; IF(OR(Y125&gt;5,Z125&gt;25)," Weight",""),""),"")</f>
        <v/>
      </c>
      <c r="X125" s="104" t="s">
        <v>21026</v>
      </c>
      <c r="Y125" s="19" t="str">
        <f>IFERROR(VLOOKUP(C125,Table5[],4,FALSE),"")</f>
        <v/>
      </c>
      <c r="Z125" s="19" t="str">
        <f t="shared" si="60"/>
        <v/>
      </c>
      <c r="AA125" s="19" t="str">
        <f t="shared" si="61"/>
        <v/>
      </c>
      <c r="AB125" s="19" t="str">
        <f>IFERROR(VLOOKUP(C125,Table5[],5,FALSE),"")</f>
        <v/>
      </c>
      <c r="AC125" s="19" t="str">
        <f t="shared" si="62"/>
        <v/>
      </c>
      <c r="AD125" s="19" t="str">
        <f t="shared" si="63"/>
        <v/>
      </c>
      <c r="AE125" s="19" t="str">
        <f>IFERROR(VLOOKUP(C125,Table5[],6,FALSE),"")</f>
        <v/>
      </c>
      <c r="AF125" s="19" t="str">
        <f t="shared" si="64"/>
        <v/>
      </c>
      <c r="AG125" s="19" t="str">
        <f t="shared" si="65"/>
        <v/>
      </c>
      <c r="AH125" s="142" t="str" cm="1">
        <f t="array" ref="AH125">IFERROR(IF(AV125=3,IF(Y125&lt;0.5,1*Z125*2.5,0),IF(P125="PLS",VLOOKUP(C125,Table_TB_Cost[],11,FALSE)/VLOOKUP(C125,Table_TB_Cost[],3,FALSE)*'2.Quote'!H125,IF(P125="PDB",_xlfn.IFS(tb_calc_type="Margin",(((Z125*'Pricing Matrix'!$F$4)+(H125*'Pricing Matrix'!$F$5))/(1-tb_calc_value)),tb_calc_type="List less Discount",(((Z125*(VLOOKUP(LEFT(VLOOKUP(C125,Table5[],10,FALSE),2),TB_MPG,2,FALSE)))+(H125*'Pricing Matrix'!$F$5*3))*(1-tb_calc_value))),(Z125*'3.Edit Pricing'!$B$33)))),"")</f>
        <v/>
      </c>
      <c r="AI125" s="142">
        <f>IF(AV125=1,Z125*'3.Edit Pricing'!$G$33,IF(AV125=2,Z125*'3.Edit Pricing'!$H$33,IF(AV125=3,Z125*'3.Edit Pricing'!$I$33,0)))</f>
        <v>0</v>
      </c>
      <c r="AJ125" s="142" t="str">
        <f t="shared" si="66"/>
        <v/>
      </c>
      <c r="AK125" s="92" t="str">
        <f t="shared" si="73"/>
        <v/>
      </c>
      <c r="AL125" s="92" t="str">
        <f t="shared" si="74"/>
        <v/>
      </c>
      <c r="AM125" s="92" t="str" cm="1">
        <f t="array" ref="AM125">IFERROR(_xlfn.IFS(P125="PLS",AL125-(VLOOKUP(C125,Table_TB_Cost[],10,FALSE)/VLOOKUP(C125,Table_TB_Cost[],3,FALSE)*G125*H125),P125="PDB",AL125-((Z125*'Pricing Matrix'!$F$4)+(H125*'Pricing Matrix'!$F$5))*G125),"")</f>
        <v/>
      </c>
      <c r="AN125" s="92" t="str">
        <f>IFERROR(IF(OR(P125="PLS",P125="PDB"),0,IF(AV125=3,(AI125*G125)-(AA125*'Pricing Matrix'!$B$5),(AI125*G125)+(AA125*('3.Edit Pricing'!$B$33-'Pricing Matrix'!$B$5)))),"")</f>
        <v/>
      </c>
      <c r="AO125" s="142" t="str">
        <f>IF(Y125="","",IF(AND(NOT('1.Project Details'!$E$33="No"), BF125&gt;0),'3.Edit Pricing'!$B$57,IF('1.Project Details'!$B$24="Mill Finish",0,IF('2.Quote'!$L125="Yes",0,IF(U125="Bulk",FinBulk_Cost_Price,IF(OR(U125="Non-bulk",U125="Minfin"),FinNonBulk_Cost_Price,Fin_Cost_Price))))))</f>
        <v/>
      </c>
      <c r="AP125" s="142" t="str" cm="1">
        <f t="array" ref="AP125">IF(Y125="","",_xlfn.IFS(AND(BF125&gt;0,NOT('1.Project Details'!$E$33="No")),'3.Edit Pricing'!$B$58,'1.Project Details'!$B$24="Mill Finish",0,'1.Project Details'!$B$24="",0,'2.Quote'!$L125="Yes",0,U125="Bulk",FinBulk_Sell_Price,U125="Non-bulk",FinNonBulk_Sell_Price,U125="Minfin",FinNonBulk_Sell_Price,Y125&lt;&gt;"",Fin_Sell_Price))</f>
        <v/>
      </c>
      <c r="AQ125" s="142" t="str">
        <f>IFERROR(IF(Y125="","",IF(T125="Yes","Anodised Perimeter (AP)",'1.Project Details'!$B$33)),"")</f>
        <v/>
      </c>
      <c r="AR125" s="142" t="str">
        <f>IFERROR(IF($AQ125="Anodised Perimeter (AP)",IF(U125="Minfin",40,'2.Quote'!AD125)*AO125,AG125*AO125),"")</f>
        <v/>
      </c>
      <c r="AS125" s="142" t="str">
        <f t="shared" si="67"/>
        <v/>
      </c>
      <c r="AT125" s="142" t="str">
        <f t="shared" si="68"/>
        <v/>
      </c>
      <c r="AU125" s="170" t="str">
        <f>IFERROR(VLOOKUP(C125,DATA!$A:$K,8,FALSE),"")</f>
        <v/>
      </c>
      <c r="AV125" s="124" t="str">
        <f>IFERROR(VLOOKUP(AU125,'5.Edit_PH_IP'!$B:$D,3,FALSE),"")</f>
        <v/>
      </c>
      <c r="AW125" s="124" t="str">
        <f>IFERROR(VLOOKUP(Q125,DATA_EDGE!A:C,3,FALSE),"")</f>
        <v/>
      </c>
      <c r="AX125" s="124" t="str">
        <f t="shared" si="75"/>
        <v/>
      </c>
      <c r="AY125" s="124" t="str">
        <f t="shared" si="69"/>
        <v/>
      </c>
      <c r="AZ125" s="124" t="str">
        <f t="shared" si="70"/>
        <v/>
      </c>
      <c r="BA125" s="255"/>
      <c r="BB125" s="252">
        <f t="shared" si="76"/>
        <v>0</v>
      </c>
      <c r="BC125" s="255"/>
      <c r="BD125" s="252">
        <f t="shared" si="77"/>
        <v>0</v>
      </c>
      <c r="BE125" s="20">
        <f t="shared" si="71"/>
        <v>0</v>
      </c>
      <c r="BF125" s="124">
        <f t="shared" si="72"/>
        <v>0</v>
      </c>
    </row>
    <row r="126" spans="1:58" x14ac:dyDescent="0.25">
      <c r="A126" s="94"/>
      <c r="B126" s="18">
        <v>84</v>
      </c>
      <c r="C126" s="31"/>
      <c r="D126" s="19" t="str">
        <f>IFERROR(IF(OR(P126="PDB",P126="PLS"),"*","") &amp; VLOOKUP(C126,Table5[],2,FALSE),"") &amp; IF(L126="Yes"," **MILL FINISH**",)</f>
        <v/>
      </c>
      <c r="E126" s="124" t="str">
        <f t="shared" si="55"/>
        <v/>
      </c>
      <c r="F126" s="124" t="str">
        <f t="shared" si="56"/>
        <v/>
      </c>
      <c r="G126" s="135"/>
      <c r="H126" s="135"/>
      <c r="I126" s="20" t="str">
        <f t="shared" si="57"/>
        <v/>
      </c>
      <c r="J126" s="22" t="str">
        <f t="shared" si="58"/>
        <v/>
      </c>
      <c r="K126" s="236" t="str">
        <f t="shared" si="59"/>
        <v/>
      </c>
      <c r="L126" s="140" t="s">
        <v>13326</v>
      </c>
      <c r="M126" s="96" t="str">
        <f>IF(C126="","",IF(AND(BF126&gt;0,NOT('1.Project Details'!$E$33="No")),VLOOKUP('1.Project Details'!$E$33,Threshold_Code,2,FALSE),IF(L126="No",SAP_Colour_Code,"NON")))</f>
        <v/>
      </c>
      <c r="N126" s="141">
        <v>6060</v>
      </c>
      <c r="O126" s="140" t="s">
        <v>19270</v>
      </c>
      <c r="P126" s="96" t="str">
        <f>IFERROR(IF(LEFT(AX126,1)="7","PDB",VLOOKUP(C126,Table5[],13,FALSE)),"")</f>
        <v/>
      </c>
      <c r="Q126" s="239"/>
      <c r="R126" s="96" t="str">
        <f>IFERROR(IF(LEFT(AX126,1)="7",VLOOKUP(LEFT(Q126,5),DATA_EDGE!A:C,3,FALSE),VLOOKUP(Q126,DATA_EDGE!A:C,3,FALSE)),"")</f>
        <v/>
      </c>
      <c r="S126" s="104" t="str">
        <f>IFERROR(IF(LEFT(VLOOKUP(C126,Table5[],7,FALSE),3)="AE3",VLOOKUP(C126,Table_TB_Cost[],3,FALSE),""),"")</f>
        <v/>
      </c>
      <c r="T126" s="207" t="s">
        <v>13326</v>
      </c>
      <c r="U126" s="206" t="str">
        <f>IF(OR('1.Project Details'!$B$26="Capral Mill (AP)",T126="Yes"),IF(AD126="","",IF(AD126&lt;0,"Minfin",IF(AD126&lt;80,"Non-bulk","Bulk"))),"")</f>
        <v/>
      </c>
      <c r="V126" s="63" t="str">
        <f>IFERROR(VLOOKUP(C126,Table5[],11,FALSE),"")</f>
        <v/>
      </c>
      <c r="W126" s="104" t="str">
        <f>IFERROR(IF(X126="Yes",VLOOKUP(C126,Table5[#All],12,FALSE) &amp; IF(OR(Y126&gt;5,Z126&gt;25)," Weight",""),""),"")</f>
        <v/>
      </c>
      <c r="X126" s="104" t="s">
        <v>21026</v>
      </c>
      <c r="Y126" s="19" t="str">
        <f>IFERROR(VLOOKUP(C126,Table5[],4,FALSE),"")</f>
        <v/>
      </c>
      <c r="Z126" s="19" t="str">
        <f t="shared" si="60"/>
        <v/>
      </c>
      <c r="AA126" s="19" t="str">
        <f t="shared" si="61"/>
        <v/>
      </c>
      <c r="AB126" s="19" t="str">
        <f>IFERROR(VLOOKUP(C126,Table5[],5,FALSE),"")</f>
        <v/>
      </c>
      <c r="AC126" s="19" t="str">
        <f t="shared" si="62"/>
        <v/>
      </c>
      <c r="AD126" s="19" t="str">
        <f t="shared" si="63"/>
        <v/>
      </c>
      <c r="AE126" s="19" t="str">
        <f>IFERROR(VLOOKUP(C126,Table5[],6,FALSE),"")</f>
        <v/>
      </c>
      <c r="AF126" s="19" t="str">
        <f t="shared" si="64"/>
        <v/>
      </c>
      <c r="AG126" s="19" t="str">
        <f t="shared" si="65"/>
        <v/>
      </c>
      <c r="AH126" s="142" t="str" cm="1">
        <f t="array" ref="AH126">IFERROR(IF(AV126=3,IF(Y126&lt;0.5,1*Z126*2.5,0),IF(P126="PLS",VLOOKUP(C126,Table_TB_Cost[],11,FALSE)/VLOOKUP(C126,Table_TB_Cost[],3,FALSE)*'2.Quote'!H126,IF(P126="PDB",_xlfn.IFS(tb_calc_type="Margin",(((Z126*'Pricing Matrix'!$F$4)+(H126*'Pricing Matrix'!$F$5))/(1-tb_calc_value)),tb_calc_type="List less Discount",(((Z126*(VLOOKUP(LEFT(VLOOKUP(C126,Table5[],10,FALSE),2),TB_MPG,2,FALSE)))+(H126*'Pricing Matrix'!$F$5*3))*(1-tb_calc_value))),(Z126*'3.Edit Pricing'!$B$33)))),"")</f>
        <v/>
      </c>
      <c r="AI126" s="142">
        <f>IF(AV126=1,Z126*'3.Edit Pricing'!$G$33,IF(AV126=2,Z126*'3.Edit Pricing'!$H$33,IF(AV126=3,Z126*'3.Edit Pricing'!$I$33,0)))</f>
        <v>0</v>
      </c>
      <c r="AJ126" s="142" t="str">
        <f t="shared" si="66"/>
        <v/>
      </c>
      <c r="AK126" s="92" t="str">
        <f t="shared" si="73"/>
        <v/>
      </c>
      <c r="AL126" s="92" t="str">
        <f t="shared" si="74"/>
        <v/>
      </c>
      <c r="AM126" s="92" t="str" cm="1">
        <f t="array" ref="AM126">IFERROR(_xlfn.IFS(P126="PLS",AL126-(VLOOKUP(C126,Table_TB_Cost[],10,FALSE)/VLOOKUP(C126,Table_TB_Cost[],3,FALSE)*G126*H126),P126="PDB",AL126-((Z126*'Pricing Matrix'!$F$4)+(H126*'Pricing Matrix'!$F$5))*G126),"")</f>
        <v/>
      </c>
      <c r="AN126" s="92" t="str">
        <f>IFERROR(IF(OR(P126="PLS",P126="PDB"),0,IF(AV126=3,(AI126*G126)-(AA126*'Pricing Matrix'!$B$5),(AI126*G126)+(AA126*('3.Edit Pricing'!$B$33-'Pricing Matrix'!$B$5)))),"")</f>
        <v/>
      </c>
      <c r="AO126" s="142" t="str">
        <f>IF(Y126="","",IF(AND(NOT('1.Project Details'!$E$33="No"), BF126&gt;0),'3.Edit Pricing'!$B$57,IF('1.Project Details'!$B$24="Mill Finish",0,IF('2.Quote'!$L126="Yes",0,IF(U126="Bulk",FinBulk_Cost_Price,IF(OR(U126="Non-bulk",U126="Minfin"),FinNonBulk_Cost_Price,Fin_Cost_Price))))))</f>
        <v/>
      </c>
      <c r="AP126" s="142" t="str" cm="1">
        <f t="array" ref="AP126">IF(Y126="","",_xlfn.IFS(AND(BF126&gt;0,NOT('1.Project Details'!$E$33="No")),'3.Edit Pricing'!$B$58,'1.Project Details'!$B$24="Mill Finish",0,'1.Project Details'!$B$24="",0,'2.Quote'!$L126="Yes",0,U126="Bulk",FinBulk_Sell_Price,U126="Non-bulk",FinNonBulk_Sell_Price,U126="Minfin",FinNonBulk_Sell_Price,Y126&lt;&gt;"",Fin_Sell_Price))</f>
        <v/>
      </c>
      <c r="AQ126" s="142" t="str">
        <f>IFERROR(IF(Y126="","",IF(T126="Yes","Anodised Perimeter (AP)",'1.Project Details'!$B$33)),"")</f>
        <v/>
      </c>
      <c r="AR126" s="142" t="str">
        <f>IFERROR(IF($AQ126="Anodised Perimeter (AP)",IF(U126="Minfin",40,'2.Quote'!AD126)*AO126,AG126*AO126),"")</f>
        <v/>
      </c>
      <c r="AS126" s="142" t="str">
        <f t="shared" si="67"/>
        <v/>
      </c>
      <c r="AT126" s="142" t="str">
        <f t="shared" si="68"/>
        <v/>
      </c>
      <c r="AU126" s="170" t="str">
        <f>IFERROR(VLOOKUP(C126,DATA!$A:$K,8,FALSE),"")</f>
        <v/>
      </c>
      <c r="AV126" s="124" t="str">
        <f>IFERROR(VLOOKUP(AU126,'5.Edit_PH_IP'!$B:$D,3,FALSE),"")</f>
        <v/>
      </c>
      <c r="AW126" s="124" t="str">
        <f>IFERROR(VLOOKUP(Q126,DATA_EDGE!A:C,3,FALSE),"")</f>
        <v/>
      </c>
      <c r="AX126" s="124" t="str">
        <f t="shared" si="75"/>
        <v/>
      </c>
      <c r="AY126" s="124" t="str">
        <f t="shared" si="69"/>
        <v/>
      </c>
      <c r="AZ126" s="124" t="str">
        <f t="shared" si="70"/>
        <v/>
      </c>
      <c r="BA126" s="255"/>
      <c r="BB126" s="252">
        <f t="shared" si="76"/>
        <v>0</v>
      </c>
      <c r="BC126" s="255"/>
      <c r="BD126" s="252">
        <f t="shared" si="77"/>
        <v>0</v>
      </c>
      <c r="BE126" s="20">
        <f t="shared" si="71"/>
        <v>0</v>
      </c>
      <c r="BF126" s="124">
        <f t="shared" si="72"/>
        <v>0</v>
      </c>
    </row>
    <row r="127" spans="1:58" x14ac:dyDescent="0.25">
      <c r="A127" s="94"/>
      <c r="B127" s="21">
        <v>85</v>
      </c>
      <c r="C127" s="31"/>
      <c r="D127" s="19" t="str">
        <f>IFERROR(IF(OR(P127="PDB",P127="PLS"),"*","") &amp; VLOOKUP(C127,Table5[],2,FALSE),"") &amp; IF(L127="Yes"," **MILL FINISH**",)</f>
        <v/>
      </c>
      <c r="E127" s="124" t="str">
        <f t="shared" si="55"/>
        <v/>
      </c>
      <c r="F127" s="124" t="str">
        <f t="shared" si="56"/>
        <v/>
      </c>
      <c r="G127" s="135"/>
      <c r="H127" s="135"/>
      <c r="I127" s="20" t="str">
        <f t="shared" si="57"/>
        <v/>
      </c>
      <c r="J127" s="22" t="str">
        <f t="shared" si="58"/>
        <v/>
      </c>
      <c r="K127" s="236" t="str">
        <f t="shared" si="59"/>
        <v/>
      </c>
      <c r="L127" s="140" t="s">
        <v>13326</v>
      </c>
      <c r="M127" s="96" t="str">
        <f>IF(C127="","",IF(AND(BF127&gt;0,NOT('1.Project Details'!$E$33="No")),VLOOKUP('1.Project Details'!$E$33,Threshold_Code,2,FALSE),IF(L127="No",SAP_Colour_Code,"NON")))</f>
        <v/>
      </c>
      <c r="N127" s="141">
        <v>6060</v>
      </c>
      <c r="O127" s="140" t="s">
        <v>19270</v>
      </c>
      <c r="P127" s="96" t="str">
        <f>IFERROR(IF(LEFT(AX127,1)="7","PDB",VLOOKUP(C127,Table5[],13,FALSE)),"")</f>
        <v/>
      </c>
      <c r="Q127" s="239"/>
      <c r="R127" s="96" t="str">
        <f>IFERROR(IF(LEFT(AX127,1)="7",VLOOKUP(LEFT(Q127,5),DATA_EDGE!A:C,3,FALSE),VLOOKUP(Q127,DATA_EDGE!A:C,3,FALSE)),"")</f>
        <v/>
      </c>
      <c r="S127" s="104" t="str">
        <f>IFERROR(IF(LEFT(VLOOKUP(C127,Table5[],7,FALSE),3)="AE3",VLOOKUP(C127,Table_TB_Cost[],3,FALSE),""),"")</f>
        <v/>
      </c>
      <c r="T127" s="207" t="s">
        <v>13326</v>
      </c>
      <c r="U127" s="206" t="str">
        <f>IF(OR('1.Project Details'!$B$26="Capral Mill (AP)",T127="Yes"),IF(AD127="","",IF(AD127&lt;0,"Minfin",IF(AD127&lt;80,"Non-bulk","Bulk"))),"")</f>
        <v/>
      </c>
      <c r="V127" s="63" t="str">
        <f>IFERROR(VLOOKUP(C127,Table5[],11,FALSE),"")</f>
        <v/>
      </c>
      <c r="W127" s="104" t="str">
        <f>IFERROR(IF(X127="Yes",VLOOKUP(C127,Table5[#All],12,FALSE) &amp; IF(OR(Y127&gt;5,Z127&gt;25)," Weight",""),""),"")</f>
        <v/>
      </c>
      <c r="X127" s="104" t="s">
        <v>21026</v>
      </c>
      <c r="Y127" s="19" t="str">
        <f>IFERROR(VLOOKUP(C127,Table5[],4,FALSE),"")</f>
        <v/>
      </c>
      <c r="Z127" s="19" t="str">
        <f t="shared" si="60"/>
        <v/>
      </c>
      <c r="AA127" s="19" t="str">
        <f t="shared" si="61"/>
        <v/>
      </c>
      <c r="AB127" s="19" t="str">
        <f>IFERROR(VLOOKUP(C127,Table5[],5,FALSE),"")</f>
        <v/>
      </c>
      <c r="AC127" s="19" t="str">
        <f t="shared" si="62"/>
        <v/>
      </c>
      <c r="AD127" s="19" t="str">
        <f t="shared" si="63"/>
        <v/>
      </c>
      <c r="AE127" s="19" t="str">
        <f>IFERROR(VLOOKUP(C127,Table5[],6,FALSE),"")</f>
        <v/>
      </c>
      <c r="AF127" s="19" t="str">
        <f t="shared" si="64"/>
        <v/>
      </c>
      <c r="AG127" s="19" t="str">
        <f t="shared" si="65"/>
        <v/>
      </c>
      <c r="AH127" s="142" t="str" cm="1">
        <f t="array" ref="AH127">IFERROR(IF(AV127=3,IF(Y127&lt;0.5,1*Z127*2.5,0),IF(P127="PLS",VLOOKUP(C127,Table_TB_Cost[],11,FALSE)/VLOOKUP(C127,Table_TB_Cost[],3,FALSE)*'2.Quote'!H127,IF(P127="PDB",_xlfn.IFS(tb_calc_type="Margin",(((Z127*'Pricing Matrix'!$F$4)+(H127*'Pricing Matrix'!$F$5))/(1-tb_calc_value)),tb_calc_type="List less Discount",(((Z127*(VLOOKUP(LEFT(VLOOKUP(C127,Table5[],10,FALSE),2),TB_MPG,2,FALSE)))+(H127*'Pricing Matrix'!$F$5*3))*(1-tb_calc_value))),(Z127*'3.Edit Pricing'!$B$33)))),"")</f>
        <v/>
      </c>
      <c r="AI127" s="142">
        <f>IF(AV127=1,Z127*'3.Edit Pricing'!$G$33,IF(AV127=2,Z127*'3.Edit Pricing'!$H$33,IF(AV127=3,Z127*'3.Edit Pricing'!$I$33,0)))</f>
        <v>0</v>
      </c>
      <c r="AJ127" s="142" t="str">
        <f t="shared" si="66"/>
        <v/>
      </c>
      <c r="AK127" s="92" t="str">
        <f t="shared" si="73"/>
        <v/>
      </c>
      <c r="AL127" s="92" t="str">
        <f t="shared" si="74"/>
        <v/>
      </c>
      <c r="AM127" s="92" t="str" cm="1">
        <f t="array" ref="AM127">IFERROR(_xlfn.IFS(P127="PLS",AL127-(VLOOKUP(C127,Table_TB_Cost[],10,FALSE)/VLOOKUP(C127,Table_TB_Cost[],3,FALSE)*G127*H127),P127="PDB",AL127-((Z127*'Pricing Matrix'!$F$4)+(H127*'Pricing Matrix'!$F$5))*G127),"")</f>
        <v/>
      </c>
      <c r="AN127" s="92" t="str">
        <f>IFERROR(IF(OR(P127="PLS",P127="PDB"),0,IF(AV127=3,(AI127*G127)-(AA127*'Pricing Matrix'!$B$5),(AI127*G127)+(AA127*('3.Edit Pricing'!$B$33-'Pricing Matrix'!$B$5)))),"")</f>
        <v/>
      </c>
      <c r="AO127" s="142" t="str">
        <f>IF(Y127="","",IF(AND(NOT('1.Project Details'!$E$33="No"), BF127&gt;0),'3.Edit Pricing'!$B$57,IF('1.Project Details'!$B$24="Mill Finish",0,IF('2.Quote'!$L127="Yes",0,IF(U127="Bulk",FinBulk_Cost_Price,IF(OR(U127="Non-bulk",U127="Minfin"),FinNonBulk_Cost_Price,Fin_Cost_Price))))))</f>
        <v/>
      </c>
      <c r="AP127" s="142" t="str" cm="1">
        <f t="array" ref="AP127">IF(Y127="","",_xlfn.IFS(AND(BF127&gt;0,NOT('1.Project Details'!$E$33="No")),'3.Edit Pricing'!$B$58,'1.Project Details'!$B$24="Mill Finish",0,'1.Project Details'!$B$24="",0,'2.Quote'!$L127="Yes",0,U127="Bulk",FinBulk_Sell_Price,U127="Non-bulk",FinNonBulk_Sell_Price,U127="Minfin",FinNonBulk_Sell_Price,Y127&lt;&gt;"",Fin_Sell_Price))</f>
        <v/>
      </c>
      <c r="AQ127" s="142" t="str">
        <f>IFERROR(IF(Y127="","",IF(T127="Yes","Anodised Perimeter (AP)",'1.Project Details'!$B$33)),"")</f>
        <v/>
      </c>
      <c r="AR127" s="142" t="str">
        <f>IFERROR(IF($AQ127="Anodised Perimeter (AP)",IF(U127="Minfin",40,'2.Quote'!AD127)*AO127,AG127*AO127),"")</f>
        <v/>
      </c>
      <c r="AS127" s="142" t="str">
        <f t="shared" si="67"/>
        <v/>
      </c>
      <c r="AT127" s="142" t="str">
        <f t="shared" si="68"/>
        <v/>
      </c>
      <c r="AU127" s="170" t="str">
        <f>IFERROR(VLOOKUP(C127,DATA!$A:$K,8,FALSE),"")</f>
        <v/>
      </c>
      <c r="AV127" s="124" t="str">
        <f>IFERROR(VLOOKUP(AU127,'5.Edit_PH_IP'!$B:$D,3,FALSE),"")</f>
        <v/>
      </c>
      <c r="AW127" s="124" t="str">
        <f>IFERROR(VLOOKUP(Q127,DATA_EDGE!A:C,3,FALSE),"")</f>
        <v/>
      </c>
      <c r="AX127" s="124" t="str">
        <f t="shared" si="75"/>
        <v/>
      </c>
      <c r="AY127" s="124" t="str">
        <f t="shared" si="69"/>
        <v/>
      </c>
      <c r="AZ127" s="124" t="str">
        <f t="shared" si="70"/>
        <v/>
      </c>
      <c r="BA127" s="255"/>
      <c r="BB127" s="252">
        <f t="shared" si="76"/>
        <v>0</v>
      </c>
      <c r="BC127" s="255"/>
      <c r="BD127" s="252">
        <f t="shared" si="77"/>
        <v>0</v>
      </c>
      <c r="BE127" s="20">
        <f t="shared" si="71"/>
        <v>0</v>
      </c>
      <c r="BF127" s="124">
        <f t="shared" si="72"/>
        <v>0</v>
      </c>
    </row>
    <row r="128" spans="1:58" x14ac:dyDescent="0.25">
      <c r="A128" s="94"/>
      <c r="B128" s="18">
        <v>86</v>
      </c>
      <c r="C128" s="31"/>
      <c r="D128" s="19" t="str">
        <f>IFERROR(IF(OR(P128="PDB",P128="PLS"),"*","") &amp; VLOOKUP(C128,Table5[],2,FALSE),"") &amp; IF(L128="Yes"," **MILL FINISH**",)</f>
        <v/>
      </c>
      <c r="E128" s="124" t="str">
        <f t="shared" si="55"/>
        <v/>
      </c>
      <c r="F128" s="124" t="str">
        <f t="shared" si="56"/>
        <v/>
      </c>
      <c r="G128" s="135"/>
      <c r="H128" s="135"/>
      <c r="I128" s="20" t="str">
        <f t="shared" si="57"/>
        <v/>
      </c>
      <c r="J128" s="22" t="str">
        <f t="shared" si="58"/>
        <v/>
      </c>
      <c r="K128" s="236" t="str">
        <f t="shared" si="59"/>
        <v/>
      </c>
      <c r="L128" s="140" t="s">
        <v>13326</v>
      </c>
      <c r="M128" s="96" t="str">
        <f>IF(C128="","",IF(AND(BF128&gt;0,NOT('1.Project Details'!$E$33="No")),VLOOKUP('1.Project Details'!$E$33,Threshold_Code,2,FALSE),IF(L128="No",SAP_Colour_Code,"NON")))</f>
        <v/>
      </c>
      <c r="N128" s="141">
        <v>6060</v>
      </c>
      <c r="O128" s="140" t="s">
        <v>19270</v>
      </c>
      <c r="P128" s="96" t="str">
        <f>IFERROR(IF(LEFT(AX128,1)="7","PDB",VLOOKUP(C128,Table5[],13,FALSE)),"")</f>
        <v/>
      </c>
      <c r="Q128" s="239"/>
      <c r="R128" s="96" t="str">
        <f>IFERROR(IF(LEFT(AX128,1)="7",VLOOKUP(LEFT(Q128,5),DATA_EDGE!A:C,3,FALSE),VLOOKUP(Q128,DATA_EDGE!A:C,3,FALSE)),"")</f>
        <v/>
      </c>
      <c r="S128" s="104" t="str">
        <f>IFERROR(IF(LEFT(VLOOKUP(C128,Table5[],7,FALSE),3)="AE3",VLOOKUP(C128,Table_TB_Cost[],3,FALSE),""),"")</f>
        <v/>
      </c>
      <c r="T128" s="207" t="s">
        <v>13326</v>
      </c>
      <c r="U128" s="206" t="str">
        <f>IF(OR('1.Project Details'!$B$26="Capral Mill (AP)",T128="Yes"),IF(AD128="","",IF(AD128&lt;0,"Minfin",IF(AD128&lt;80,"Non-bulk","Bulk"))),"")</f>
        <v/>
      </c>
      <c r="V128" s="63" t="str">
        <f>IFERROR(VLOOKUP(C128,Table5[],11,FALSE),"")</f>
        <v/>
      </c>
      <c r="W128" s="104" t="str">
        <f>IFERROR(IF(X128="Yes",VLOOKUP(C128,Table5[#All],12,FALSE) &amp; IF(OR(Y128&gt;5,Z128&gt;25)," Weight",""),""),"")</f>
        <v/>
      </c>
      <c r="X128" s="104" t="s">
        <v>21026</v>
      </c>
      <c r="Y128" s="19" t="str">
        <f>IFERROR(VLOOKUP(C128,Table5[],4,FALSE),"")</f>
        <v/>
      </c>
      <c r="Z128" s="19" t="str">
        <f t="shared" si="60"/>
        <v/>
      </c>
      <c r="AA128" s="19" t="str">
        <f t="shared" si="61"/>
        <v/>
      </c>
      <c r="AB128" s="19" t="str">
        <f>IFERROR(VLOOKUP(C128,Table5[],5,FALSE),"")</f>
        <v/>
      </c>
      <c r="AC128" s="19" t="str">
        <f t="shared" si="62"/>
        <v/>
      </c>
      <c r="AD128" s="19" t="str">
        <f t="shared" si="63"/>
        <v/>
      </c>
      <c r="AE128" s="19" t="str">
        <f>IFERROR(VLOOKUP(C128,Table5[],6,FALSE),"")</f>
        <v/>
      </c>
      <c r="AF128" s="19" t="str">
        <f t="shared" si="64"/>
        <v/>
      </c>
      <c r="AG128" s="19" t="str">
        <f t="shared" si="65"/>
        <v/>
      </c>
      <c r="AH128" s="142" t="str" cm="1">
        <f t="array" ref="AH128">IFERROR(IF(AV128=3,IF(Y128&lt;0.5,1*Z128*2.5,0),IF(P128="PLS",VLOOKUP(C128,Table_TB_Cost[],11,FALSE)/VLOOKUP(C128,Table_TB_Cost[],3,FALSE)*'2.Quote'!H128,IF(P128="PDB",_xlfn.IFS(tb_calc_type="Margin",(((Z128*'Pricing Matrix'!$F$4)+(H128*'Pricing Matrix'!$F$5))/(1-tb_calc_value)),tb_calc_type="List less Discount",(((Z128*(VLOOKUP(LEFT(VLOOKUP(C128,Table5[],10,FALSE),2),TB_MPG,2,FALSE)))+(H128*'Pricing Matrix'!$F$5*3))*(1-tb_calc_value))),(Z128*'3.Edit Pricing'!$B$33)))),"")</f>
        <v/>
      </c>
      <c r="AI128" s="142">
        <f>IF(AV128=1,Z128*'3.Edit Pricing'!$G$33,IF(AV128=2,Z128*'3.Edit Pricing'!$H$33,IF(AV128=3,Z128*'3.Edit Pricing'!$I$33,0)))</f>
        <v>0</v>
      </c>
      <c r="AJ128" s="142" t="str">
        <f t="shared" si="66"/>
        <v/>
      </c>
      <c r="AK128" s="92" t="str">
        <f t="shared" si="73"/>
        <v/>
      </c>
      <c r="AL128" s="92" t="str">
        <f t="shared" si="74"/>
        <v/>
      </c>
      <c r="AM128" s="92" t="str" cm="1">
        <f t="array" ref="AM128">IFERROR(_xlfn.IFS(P128="PLS",AL128-(VLOOKUP(C128,Table_TB_Cost[],10,FALSE)/VLOOKUP(C128,Table_TB_Cost[],3,FALSE)*G128*H128),P128="PDB",AL128-((Z128*'Pricing Matrix'!$F$4)+(H128*'Pricing Matrix'!$F$5))*G128),"")</f>
        <v/>
      </c>
      <c r="AN128" s="92" t="str">
        <f>IFERROR(IF(OR(P128="PLS",P128="PDB"),0,IF(AV128=3,(AI128*G128)-(AA128*'Pricing Matrix'!$B$5),(AI128*G128)+(AA128*('3.Edit Pricing'!$B$33-'Pricing Matrix'!$B$5)))),"")</f>
        <v/>
      </c>
      <c r="AO128" s="142" t="str">
        <f>IF(Y128="","",IF(AND(NOT('1.Project Details'!$E$33="No"), BF128&gt;0),'3.Edit Pricing'!$B$57,IF('1.Project Details'!$B$24="Mill Finish",0,IF('2.Quote'!$L128="Yes",0,IF(U128="Bulk",FinBulk_Cost_Price,IF(OR(U128="Non-bulk",U128="Minfin"),FinNonBulk_Cost_Price,Fin_Cost_Price))))))</f>
        <v/>
      </c>
      <c r="AP128" s="142" t="str" cm="1">
        <f t="array" ref="AP128">IF(Y128="","",_xlfn.IFS(AND(BF128&gt;0,NOT('1.Project Details'!$E$33="No")),'3.Edit Pricing'!$B$58,'1.Project Details'!$B$24="Mill Finish",0,'1.Project Details'!$B$24="",0,'2.Quote'!$L128="Yes",0,U128="Bulk",FinBulk_Sell_Price,U128="Non-bulk",FinNonBulk_Sell_Price,U128="Minfin",FinNonBulk_Sell_Price,Y128&lt;&gt;"",Fin_Sell_Price))</f>
        <v/>
      </c>
      <c r="AQ128" s="142" t="str">
        <f>IFERROR(IF(Y128="","",IF(T128="Yes","Anodised Perimeter (AP)",'1.Project Details'!$B$33)),"")</f>
        <v/>
      </c>
      <c r="AR128" s="142" t="str">
        <f>IFERROR(IF($AQ128="Anodised Perimeter (AP)",IF(U128="Minfin",40,'2.Quote'!AD128)*AO128,AG128*AO128),"")</f>
        <v/>
      </c>
      <c r="AS128" s="142" t="str">
        <f t="shared" si="67"/>
        <v/>
      </c>
      <c r="AT128" s="142" t="str">
        <f t="shared" si="68"/>
        <v/>
      </c>
      <c r="AU128" s="170" t="str">
        <f>IFERROR(VLOOKUP(C128,DATA!$A:$K,8,FALSE),"")</f>
        <v/>
      </c>
      <c r="AV128" s="124" t="str">
        <f>IFERROR(VLOOKUP(AU128,'5.Edit_PH_IP'!$B:$D,3,FALSE),"")</f>
        <v/>
      </c>
      <c r="AW128" s="124" t="str">
        <f>IFERROR(VLOOKUP(Q128,DATA_EDGE!A:C,3,FALSE),"")</f>
        <v/>
      </c>
      <c r="AX128" s="124" t="str">
        <f t="shared" si="75"/>
        <v/>
      </c>
      <c r="AY128" s="124" t="str">
        <f t="shared" si="69"/>
        <v/>
      </c>
      <c r="AZ128" s="124" t="str">
        <f t="shared" si="70"/>
        <v/>
      </c>
      <c r="BA128" s="255"/>
      <c r="BB128" s="252">
        <f t="shared" si="76"/>
        <v>0</v>
      </c>
      <c r="BC128" s="255"/>
      <c r="BD128" s="252">
        <f t="shared" si="77"/>
        <v>0</v>
      </c>
      <c r="BE128" s="20">
        <f t="shared" si="71"/>
        <v>0</v>
      </c>
      <c r="BF128" s="124">
        <f t="shared" si="72"/>
        <v>0</v>
      </c>
    </row>
    <row r="129" spans="1:58" x14ac:dyDescent="0.25">
      <c r="A129" s="94"/>
      <c r="B129" s="18">
        <v>87</v>
      </c>
      <c r="C129" s="31"/>
      <c r="D129" s="19" t="str">
        <f>IFERROR(IF(OR(P129="PDB",P129="PLS"),"*","") &amp; VLOOKUP(C129,Table5[],2,FALSE),"") &amp; IF(L129="Yes"," **MILL FINISH**",)</f>
        <v/>
      </c>
      <c r="E129" s="124" t="str">
        <f t="shared" si="55"/>
        <v/>
      </c>
      <c r="F129" s="124" t="str">
        <f t="shared" si="56"/>
        <v/>
      </c>
      <c r="G129" s="135"/>
      <c r="H129" s="135"/>
      <c r="I129" s="20" t="str">
        <f t="shared" si="57"/>
        <v/>
      </c>
      <c r="J129" s="22" t="str">
        <f t="shared" si="58"/>
        <v/>
      </c>
      <c r="K129" s="236" t="str">
        <f t="shared" si="59"/>
        <v/>
      </c>
      <c r="L129" s="140" t="s">
        <v>13326</v>
      </c>
      <c r="M129" s="96" t="str">
        <f>IF(C129="","",IF(AND(BF129&gt;0,NOT('1.Project Details'!$E$33="No")),VLOOKUP('1.Project Details'!$E$33,Threshold_Code,2,FALSE),IF(L129="No",SAP_Colour_Code,"NON")))</f>
        <v/>
      </c>
      <c r="N129" s="141">
        <v>6060</v>
      </c>
      <c r="O129" s="140" t="s">
        <v>19270</v>
      </c>
      <c r="P129" s="96" t="str">
        <f>IFERROR(IF(LEFT(AX129,1)="7","PDB",VLOOKUP(C129,Table5[],13,FALSE)),"")</f>
        <v/>
      </c>
      <c r="Q129" s="239"/>
      <c r="R129" s="96" t="str">
        <f>IFERROR(IF(LEFT(AX129,1)="7",VLOOKUP(LEFT(Q129,5),DATA_EDGE!A:C,3,FALSE),VLOOKUP(Q129,DATA_EDGE!A:C,3,FALSE)),"")</f>
        <v/>
      </c>
      <c r="S129" s="104" t="str">
        <f>IFERROR(IF(LEFT(VLOOKUP(C129,Table5[],7,FALSE),3)="AE3",VLOOKUP(C129,Table_TB_Cost[],3,FALSE),""),"")</f>
        <v/>
      </c>
      <c r="T129" s="207" t="s">
        <v>13326</v>
      </c>
      <c r="U129" s="206" t="str">
        <f>IF(OR('1.Project Details'!$B$26="Capral Mill (AP)",T129="Yes"),IF(AD129="","",IF(AD129&lt;0,"Minfin",IF(AD129&lt;80,"Non-bulk","Bulk"))),"")</f>
        <v/>
      </c>
      <c r="V129" s="63" t="str">
        <f>IFERROR(VLOOKUP(C129,Table5[],11,FALSE),"")</f>
        <v/>
      </c>
      <c r="W129" s="104" t="str">
        <f>IFERROR(IF(X129="Yes",VLOOKUP(C129,Table5[#All],12,FALSE) &amp; IF(OR(Y129&gt;5,Z129&gt;25)," Weight",""),""),"")</f>
        <v/>
      </c>
      <c r="X129" s="104" t="s">
        <v>21026</v>
      </c>
      <c r="Y129" s="19" t="str">
        <f>IFERROR(VLOOKUP(C129,Table5[],4,FALSE),"")</f>
        <v/>
      </c>
      <c r="Z129" s="19" t="str">
        <f t="shared" si="60"/>
        <v/>
      </c>
      <c r="AA129" s="19" t="str">
        <f t="shared" si="61"/>
        <v/>
      </c>
      <c r="AB129" s="19" t="str">
        <f>IFERROR(VLOOKUP(C129,Table5[],5,FALSE),"")</f>
        <v/>
      </c>
      <c r="AC129" s="19" t="str">
        <f t="shared" si="62"/>
        <v/>
      </c>
      <c r="AD129" s="19" t="str">
        <f t="shared" si="63"/>
        <v/>
      </c>
      <c r="AE129" s="19" t="str">
        <f>IFERROR(VLOOKUP(C129,Table5[],6,FALSE),"")</f>
        <v/>
      </c>
      <c r="AF129" s="19" t="str">
        <f t="shared" si="64"/>
        <v/>
      </c>
      <c r="AG129" s="19" t="str">
        <f t="shared" si="65"/>
        <v/>
      </c>
      <c r="AH129" s="142" t="str" cm="1">
        <f t="array" ref="AH129">IFERROR(IF(AV129=3,IF(Y129&lt;0.5,1*Z129*2.5,0),IF(P129="PLS",VLOOKUP(C129,Table_TB_Cost[],11,FALSE)/VLOOKUP(C129,Table_TB_Cost[],3,FALSE)*'2.Quote'!H129,IF(P129="PDB",_xlfn.IFS(tb_calc_type="Margin",(((Z129*'Pricing Matrix'!$F$4)+(H129*'Pricing Matrix'!$F$5))/(1-tb_calc_value)),tb_calc_type="List less Discount",(((Z129*(VLOOKUP(LEFT(VLOOKUP(C129,Table5[],10,FALSE),2),TB_MPG,2,FALSE)))+(H129*'Pricing Matrix'!$F$5*3))*(1-tb_calc_value))),(Z129*'3.Edit Pricing'!$B$33)))),"")</f>
        <v/>
      </c>
      <c r="AI129" s="142">
        <f>IF(AV129=1,Z129*'3.Edit Pricing'!$G$33,IF(AV129=2,Z129*'3.Edit Pricing'!$H$33,IF(AV129=3,Z129*'3.Edit Pricing'!$I$33,0)))</f>
        <v>0</v>
      </c>
      <c r="AJ129" s="142" t="str">
        <f t="shared" si="66"/>
        <v/>
      </c>
      <c r="AK129" s="92" t="str">
        <f t="shared" si="73"/>
        <v/>
      </c>
      <c r="AL129" s="92" t="str">
        <f t="shared" si="74"/>
        <v/>
      </c>
      <c r="AM129" s="92" t="str" cm="1">
        <f t="array" ref="AM129">IFERROR(_xlfn.IFS(P129="PLS",AL129-(VLOOKUP(C129,Table_TB_Cost[],10,FALSE)/VLOOKUP(C129,Table_TB_Cost[],3,FALSE)*G129*H129),P129="PDB",AL129-((Z129*'Pricing Matrix'!$F$4)+(H129*'Pricing Matrix'!$F$5))*G129),"")</f>
        <v/>
      </c>
      <c r="AN129" s="92" t="str">
        <f>IFERROR(IF(OR(P129="PLS",P129="PDB"),0,IF(AV129=3,(AI129*G129)-(AA129*'Pricing Matrix'!$B$5),(AI129*G129)+(AA129*('3.Edit Pricing'!$B$33-'Pricing Matrix'!$B$5)))),"")</f>
        <v/>
      </c>
      <c r="AO129" s="142" t="str">
        <f>IF(Y129="","",IF(AND(NOT('1.Project Details'!$E$33="No"), BF129&gt;0),'3.Edit Pricing'!$B$57,IF('1.Project Details'!$B$24="Mill Finish",0,IF('2.Quote'!$L129="Yes",0,IF(U129="Bulk",FinBulk_Cost_Price,IF(OR(U129="Non-bulk",U129="Minfin"),FinNonBulk_Cost_Price,Fin_Cost_Price))))))</f>
        <v/>
      </c>
      <c r="AP129" s="142" t="str" cm="1">
        <f t="array" ref="AP129">IF(Y129="","",_xlfn.IFS(AND(BF129&gt;0,NOT('1.Project Details'!$E$33="No")),'3.Edit Pricing'!$B$58,'1.Project Details'!$B$24="Mill Finish",0,'1.Project Details'!$B$24="",0,'2.Quote'!$L129="Yes",0,U129="Bulk",FinBulk_Sell_Price,U129="Non-bulk",FinNonBulk_Sell_Price,U129="Minfin",FinNonBulk_Sell_Price,Y129&lt;&gt;"",Fin_Sell_Price))</f>
        <v/>
      </c>
      <c r="AQ129" s="142" t="str">
        <f>IFERROR(IF(Y129="","",IF(T129="Yes","Anodised Perimeter (AP)",'1.Project Details'!$B$33)),"")</f>
        <v/>
      </c>
      <c r="AR129" s="142" t="str">
        <f>IFERROR(IF($AQ129="Anodised Perimeter (AP)",IF(U129="Minfin",40,'2.Quote'!AD129)*AO129,AG129*AO129),"")</f>
        <v/>
      </c>
      <c r="AS129" s="142" t="str">
        <f t="shared" si="67"/>
        <v/>
      </c>
      <c r="AT129" s="142" t="str">
        <f t="shared" si="68"/>
        <v/>
      </c>
      <c r="AU129" s="170" t="str">
        <f>IFERROR(VLOOKUP(C129,DATA!$A:$K,8,FALSE),"")</f>
        <v/>
      </c>
      <c r="AV129" s="124" t="str">
        <f>IFERROR(VLOOKUP(AU129,'5.Edit_PH_IP'!$B:$D,3,FALSE),"")</f>
        <v/>
      </c>
      <c r="AW129" s="124" t="str">
        <f>IFERROR(VLOOKUP(Q129,DATA_EDGE!A:C,3,FALSE),"")</f>
        <v/>
      </c>
      <c r="AX129" s="124" t="str">
        <f t="shared" si="75"/>
        <v/>
      </c>
      <c r="AY129" s="124" t="str">
        <f t="shared" si="69"/>
        <v/>
      </c>
      <c r="AZ129" s="124" t="str">
        <f t="shared" si="70"/>
        <v/>
      </c>
      <c r="BA129" s="255"/>
      <c r="BB129" s="252">
        <f t="shared" si="76"/>
        <v>0</v>
      </c>
      <c r="BC129" s="255"/>
      <c r="BD129" s="252">
        <f t="shared" si="77"/>
        <v>0</v>
      </c>
      <c r="BE129" s="20">
        <f t="shared" si="71"/>
        <v>0</v>
      </c>
      <c r="BF129" s="124">
        <f t="shared" si="72"/>
        <v>0</v>
      </c>
    </row>
    <row r="130" spans="1:58" x14ac:dyDescent="0.25">
      <c r="A130" s="94"/>
      <c r="B130" s="21">
        <v>88</v>
      </c>
      <c r="C130" s="31"/>
      <c r="D130" s="19" t="str">
        <f>IFERROR(IF(OR(P130="PDB",P130="PLS"),"*","") &amp; VLOOKUP(C130,Table5[],2,FALSE),"") &amp; IF(L130="Yes"," **MILL FINISH**",)</f>
        <v/>
      </c>
      <c r="E130" s="124" t="str">
        <f t="shared" si="55"/>
        <v/>
      </c>
      <c r="F130" s="124" t="str">
        <f t="shared" si="56"/>
        <v/>
      </c>
      <c r="G130" s="135"/>
      <c r="H130" s="135"/>
      <c r="I130" s="20" t="str">
        <f t="shared" si="57"/>
        <v/>
      </c>
      <c r="J130" s="22" t="str">
        <f t="shared" si="58"/>
        <v/>
      </c>
      <c r="K130" s="236" t="str">
        <f t="shared" si="59"/>
        <v/>
      </c>
      <c r="L130" s="140" t="s">
        <v>13326</v>
      </c>
      <c r="M130" s="96" t="str">
        <f>IF(C130="","",IF(AND(BF130&gt;0,NOT('1.Project Details'!$E$33="No")),VLOOKUP('1.Project Details'!$E$33,Threshold_Code,2,FALSE),IF(L130="No",SAP_Colour_Code,"NON")))</f>
        <v/>
      </c>
      <c r="N130" s="141">
        <v>6060</v>
      </c>
      <c r="O130" s="140" t="s">
        <v>19270</v>
      </c>
      <c r="P130" s="96" t="str">
        <f>IFERROR(IF(LEFT(AX130,1)="7","PDB",VLOOKUP(C130,Table5[],13,FALSE)),"")</f>
        <v/>
      </c>
      <c r="Q130" s="239"/>
      <c r="R130" s="96" t="str">
        <f>IFERROR(IF(LEFT(AX130,1)="7",VLOOKUP(LEFT(Q130,5),DATA_EDGE!A:C,3,FALSE),VLOOKUP(Q130,DATA_EDGE!A:C,3,FALSE)),"")</f>
        <v/>
      </c>
      <c r="S130" s="104" t="str">
        <f>IFERROR(IF(LEFT(VLOOKUP(C130,Table5[],7,FALSE),3)="AE3",VLOOKUP(C130,Table_TB_Cost[],3,FALSE),""),"")</f>
        <v/>
      </c>
      <c r="T130" s="207" t="s">
        <v>13326</v>
      </c>
      <c r="U130" s="206" t="str">
        <f>IF(OR('1.Project Details'!$B$26="Capral Mill (AP)",T130="Yes"),IF(AD130="","",IF(AD130&lt;0,"Minfin",IF(AD130&lt;80,"Non-bulk","Bulk"))),"")</f>
        <v/>
      </c>
      <c r="V130" s="63" t="str">
        <f>IFERROR(VLOOKUP(C130,Table5[],11,FALSE),"")</f>
        <v/>
      </c>
      <c r="W130" s="104" t="str">
        <f>IFERROR(IF(X130="Yes",VLOOKUP(C130,Table5[#All],12,FALSE) &amp; IF(OR(Y130&gt;5,Z130&gt;25)," Weight",""),""),"")</f>
        <v/>
      </c>
      <c r="X130" s="104" t="s">
        <v>21026</v>
      </c>
      <c r="Y130" s="19" t="str">
        <f>IFERROR(VLOOKUP(C130,Table5[],4,FALSE),"")</f>
        <v/>
      </c>
      <c r="Z130" s="19" t="str">
        <f t="shared" si="60"/>
        <v/>
      </c>
      <c r="AA130" s="19" t="str">
        <f t="shared" si="61"/>
        <v/>
      </c>
      <c r="AB130" s="19" t="str">
        <f>IFERROR(VLOOKUP(C130,Table5[],5,FALSE),"")</f>
        <v/>
      </c>
      <c r="AC130" s="19" t="str">
        <f t="shared" si="62"/>
        <v/>
      </c>
      <c r="AD130" s="19" t="str">
        <f t="shared" si="63"/>
        <v/>
      </c>
      <c r="AE130" s="19" t="str">
        <f>IFERROR(VLOOKUP(C130,Table5[],6,FALSE),"")</f>
        <v/>
      </c>
      <c r="AF130" s="19" t="str">
        <f t="shared" si="64"/>
        <v/>
      </c>
      <c r="AG130" s="19" t="str">
        <f t="shared" si="65"/>
        <v/>
      </c>
      <c r="AH130" s="142" t="str" cm="1">
        <f t="array" ref="AH130">IFERROR(IF(AV130=3,IF(Y130&lt;0.5,1*Z130*2.5,0),IF(P130="PLS",VLOOKUP(C130,Table_TB_Cost[],11,FALSE)/VLOOKUP(C130,Table_TB_Cost[],3,FALSE)*'2.Quote'!H130,IF(P130="PDB",_xlfn.IFS(tb_calc_type="Margin",(((Z130*'Pricing Matrix'!$F$4)+(H130*'Pricing Matrix'!$F$5))/(1-tb_calc_value)),tb_calc_type="List less Discount",(((Z130*(VLOOKUP(LEFT(VLOOKUP(C130,Table5[],10,FALSE),2),TB_MPG,2,FALSE)))+(H130*'Pricing Matrix'!$F$5*3))*(1-tb_calc_value))),(Z130*'3.Edit Pricing'!$B$33)))),"")</f>
        <v/>
      </c>
      <c r="AI130" s="142">
        <f>IF(AV130=1,Z130*'3.Edit Pricing'!$G$33,IF(AV130=2,Z130*'3.Edit Pricing'!$H$33,IF(AV130=3,Z130*'3.Edit Pricing'!$I$33,0)))</f>
        <v>0</v>
      </c>
      <c r="AJ130" s="142" t="str">
        <f t="shared" si="66"/>
        <v/>
      </c>
      <c r="AK130" s="92" t="str">
        <f t="shared" si="73"/>
        <v/>
      </c>
      <c r="AL130" s="92" t="str">
        <f t="shared" si="74"/>
        <v/>
      </c>
      <c r="AM130" s="92" t="str" cm="1">
        <f t="array" ref="AM130">IFERROR(_xlfn.IFS(P130="PLS",AL130-(VLOOKUP(C130,Table_TB_Cost[],10,FALSE)/VLOOKUP(C130,Table_TB_Cost[],3,FALSE)*G130*H130),P130="PDB",AL130-((Z130*'Pricing Matrix'!$F$4)+(H130*'Pricing Matrix'!$F$5))*G130),"")</f>
        <v/>
      </c>
      <c r="AN130" s="92" t="str">
        <f>IFERROR(IF(OR(P130="PLS",P130="PDB"),0,IF(AV130=3,(AI130*G130)-(AA130*'Pricing Matrix'!$B$5),(AI130*G130)+(AA130*('3.Edit Pricing'!$B$33-'Pricing Matrix'!$B$5)))),"")</f>
        <v/>
      </c>
      <c r="AO130" s="142" t="str">
        <f>IF(Y130="","",IF(AND(NOT('1.Project Details'!$E$33="No"), BF130&gt;0),'3.Edit Pricing'!$B$57,IF('1.Project Details'!$B$24="Mill Finish",0,IF('2.Quote'!$L130="Yes",0,IF(U130="Bulk",FinBulk_Cost_Price,IF(OR(U130="Non-bulk",U130="Minfin"),FinNonBulk_Cost_Price,Fin_Cost_Price))))))</f>
        <v/>
      </c>
      <c r="AP130" s="142" t="str" cm="1">
        <f t="array" ref="AP130">IF(Y130="","",_xlfn.IFS(AND(BF130&gt;0,NOT('1.Project Details'!$E$33="No")),'3.Edit Pricing'!$B$58,'1.Project Details'!$B$24="Mill Finish",0,'1.Project Details'!$B$24="",0,'2.Quote'!$L130="Yes",0,U130="Bulk",FinBulk_Sell_Price,U130="Non-bulk",FinNonBulk_Sell_Price,U130="Minfin",FinNonBulk_Sell_Price,Y130&lt;&gt;"",Fin_Sell_Price))</f>
        <v/>
      </c>
      <c r="AQ130" s="142" t="str">
        <f>IFERROR(IF(Y130="","",IF(T130="Yes","Anodised Perimeter (AP)",'1.Project Details'!$B$33)),"")</f>
        <v/>
      </c>
      <c r="AR130" s="142" t="str">
        <f>IFERROR(IF($AQ130="Anodised Perimeter (AP)",IF(U130="Minfin",40,'2.Quote'!AD130)*AO130,AG130*AO130),"")</f>
        <v/>
      </c>
      <c r="AS130" s="142" t="str">
        <f t="shared" si="67"/>
        <v/>
      </c>
      <c r="AT130" s="142" t="str">
        <f t="shared" si="68"/>
        <v/>
      </c>
      <c r="AU130" s="170" t="str">
        <f>IFERROR(VLOOKUP(C130,DATA!$A:$K,8,FALSE),"")</f>
        <v/>
      </c>
      <c r="AV130" s="124" t="str">
        <f>IFERROR(VLOOKUP(AU130,'5.Edit_PH_IP'!$B:$D,3,FALSE),"")</f>
        <v/>
      </c>
      <c r="AW130" s="124" t="str">
        <f>IFERROR(VLOOKUP(Q130,DATA_EDGE!A:C,3,FALSE),"")</f>
        <v/>
      </c>
      <c r="AX130" s="124" t="str">
        <f t="shared" si="75"/>
        <v/>
      </c>
      <c r="AY130" s="124" t="str">
        <f t="shared" si="69"/>
        <v/>
      </c>
      <c r="AZ130" s="124" t="str">
        <f t="shared" si="70"/>
        <v/>
      </c>
      <c r="BA130" s="255"/>
      <c r="BB130" s="252">
        <f t="shared" si="76"/>
        <v>0</v>
      </c>
      <c r="BC130" s="255"/>
      <c r="BD130" s="252">
        <f t="shared" si="77"/>
        <v>0</v>
      </c>
      <c r="BE130" s="20">
        <f t="shared" si="71"/>
        <v>0</v>
      </c>
      <c r="BF130" s="124">
        <f t="shared" si="72"/>
        <v>0</v>
      </c>
    </row>
    <row r="131" spans="1:58" x14ac:dyDescent="0.25">
      <c r="A131" s="94"/>
      <c r="B131" s="18">
        <v>89</v>
      </c>
      <c r="C131" s="31"/>
      <c r="D131" s="19" t="str">
        <f>IFERROR(IF(OR(P131="PDB",P131="PLS"),"*","") &amp; VLOOKUP(C131,Table5[],2,FALSE),"") &amp; IF(L131="Yes"," **MILL FINISH**",)</f>
        <v/>
      </c>
      <c r="E131" s="124" t="str">
        <f t="shared" si="55"/>
        <v/>
      </c>
      <c r="F131" s="124" t="str">
        <f t="shared" si="56"/>
        <v/>
      </c>
      <c r="G131" s="135"/>
      <c r="H131" s="135"/>
      <c r="I131" s="20" t="str">
        <f t="shared" si="57"/>
        <v/>
      </c>
      <c r="J131" s="22" t="str">
        <f t="shared" si="58"/>
        <v/>
      </c>
      <c r="K131" s="236" t="str">
        <f t="shared" si="59"/>
        <v/>
      </c>
      <c r="L131" s="140" t="s">
        <v>13326</v>
      </c>
      <c r="M131" s="96" t="str">
        <f>IF(C131="","",IF(AND(BF131&gt;0,NOT('1.Project Details'!$E$33="No")),VLOOKUP('1.Project Details'!$E$33,Threshold_Code,2,FALSE),IF(L131="No",SAP_Colour_Code,"NON")))</f>
        <v/>
      </c>
      <c r="N131" s="141">
        <v>6060</v>
      </c>
      <c r="O131" s="140" t="s">
        <v>19270</v>
      </c>
      <c r="P131" s="96" t="str">
        <f>IFERROR(IF(LEFT(AX131,1)="7","PDB",VLOOKUP(C131,Table5[],13,FALSE)),"")</f>
        <v/>
      </c>
      <c r="Q131" s="239"/>
      <c r="R131" s="96" t="str">
        <f>IFERROR(IF(LEFT(AX131,1)="7",VLOOKUP(LEFT(Q131,5),DATA_EDGE!A:C,3,FALSE),VLOOKUP(Q131,DATA_EDGE!A:C,3,FALSE)),"")</f>
        <v/>
      </c>
      <c r="S131" s="104" t="str">
        <f>IFERROR(IF(LEFT(VLOOKUP(C131,Table5[],7,FALSE),3)="AE3",VLOOKUP(C131,Table_TB_Cost[],3,FALSE),""),"")</f>
        <v/>
      </c>
      <c r="T131" s="207" t="s">
        <v>13326</v>
      </c>
      <c r="U131" s="206" t="str">
        <f>IF(OR('1.Project Details'!$B$26="Capral Mill (AP)",T131="Yes"),IF(AD131="","",IF(AD131&lt;0,"Minfin",IF(AD131&lt;80,"Non-bulk","Bulk"))),"")</f>
        <v/>
      </c>
      <c r="V131" s="63" t="str">
        <f>IFERROR(VLOOKUP(C131,Table5[],11,FALSE),"")</f>
        <v/>
      </c>
      <c r="W131" s="104" t="str">
        <f>IFERROR(IF(X131="Yes",VLOOKUP(C131,Table5[#All],12,FALSE) &amp; IF(OR(Y131&gt;5,Z131&gt;25)," Weight",""),""),"")</f>
        <v/>
      </c>
      <c r="X131" s="104" t="s">
        <v>21026</v>
      </c>
      <c r="Y131" s="19" t="str">
        <f>IFERROR(VLOOKUP(C131,Table5[],4,FALSE),"")</f>
        <v/>
      </c>
      <c r="Z131" s="19" t="str">
        <f t="shared" si="60"/>
        <v/>
      </c>
      <c r="AA131" s="19" t="str">
        <f t="shared" si="61"/>
        <v/>
      </c>
      <c r="AB131" s="19" t="str">
        <f>IFERROR(VLOOKUP(C131,Table5[],5,FALSE),"")</f>
        <v/>
      </c>
      <c r="AC131" s="19" t="str">
        <f t="shared" si="62"/>
        <v/>
      </c>
      <c r="AD131" s="19" t="str">
        <f t="shared" si="63"/>
        <v/>
      </c>
      <c r="AE131" s="19" t="str">
        <f>IFERROR(VLOOKUP(C131,Table5[],6,FALSE),"")</f>
        <v/>
      </c>
      <c r="AF131" s="19" t="str">
        <f t="shared" si="64"/>
        <v/>
      </c>
      <c r="AG131" s="19" t="str">
        <f t="shared" si="65"/>
        <v/>
      </c>
      <c r="AH131" s="142" t="str" cm="1">
        <f t="array" ref="AH131">IFERROR(IF(AV131=3,IF(Y131&lt;0.5,1*Z131*2.5,0),IF(P131="PLS",VLOOKUP(C131,Table_TB_Cost[],11,FALSE)/VLOOKUP(C131,Table_TB_Cost[],3,FALSE)*'2.Quote'!H131,IF(P131="PDB",_xlfn.IFS(tb_calc_type="Margin",(((Z131*'Pricing Matrix'!$F$4)+(H131*'Pricing Matrix'!$F$5))/(1-tb_calc_value)),tb_calc_type="List less Discount",(((Z131*(VLOOKUP(LEFT(VLOOKUP(C131,Table5[],10,FALSE),2),TB_MPG,2,FALSE)))+(H131*'Pricing Matrix'!$F$5*3))*(1-tb_calc_value))),(Z131*'3.Edit Pricing'!$B$33)))),"")</f>
        <v/>
      </c>
      <c r="AI131" s="142">
        <f>IF(AV131=1,Z131*'3.Edit Pricing'!$G$33,IF(AV131=2,Z131*'3.Edit Pricing'!$H$33,IF(AV131=3,Z131*'3.Edit Pricing'!$I$33,0)))</f>
        <v>0</v>
      </c>
      <c r="AJ131" s="142" t="str">
        <f t="shared" si="66"/>
        <v/>
      </c>
      <c r="AK131" s="92" t="str">
        <f t="shared" si="73"/>
        <v/>
      </c>
      <c r="AL131" s="92" t="str">
        <f t="shared" si="74"/>
        <v/>
      </c>
      <c r="AM131" s="92" t="str" cm="1">
        <f t="array" ref="AM131">IFERROR(_xlfn.IFS(P131="PLS",AL131-(VLOOKUP(C131,Table_TB_Cost[],10,FALSE)/VLOOKUP(C131,Table_TB_Cost[],3,FALSE)*G131*H131),P131="PDB",AL131-((Z131*'Pricing Matrix'!$F$4)+(H131*'Pricing Matrix'!$F$5))*G131),"")</f>
        <v/>
      </c>
      <c r="AN131" s="92" t="str">
        <f>IFERROR(IF(OR(P131="PLS",P131="PDB"),0,IF(AV131=3,(AI131*G131)-(AA131*'Pricing Matrix'!$B$5),(AI131*G131)+(AA131*('3.Edit Pricing'!$B$33-'Pricing Matrix'!$B$5)))),"")</f>
        <v/>
      </c>
      <c r="AO131" s="142" t="str">
        <f>IF(Y131="","",IF(AND(NOT('1.Project Details'!$E$33="No"), BF131&gt;0),'3.Edit Pricing'!$B$57,IF('1.Project Details'!$B$24="Mill Finish",0,IF('2.Quote'!$L131="Yes",0,IF(U131="Bulk",FinBulk_Cost_Price,IF(OR(U131="Non-bulk",U131="Minfin"),FinNonBulk_Cost_Price,Fin_Cost_Price))))))</f>
        <v/>
      </c>
      <c r="AP131" s="142" t="str" cm="1">
        <f t="array" ref="AP131">IF(Y131="","",_xlfn.IFS(AND(BF131&gt;0,NOT('1.Project Details'!$E$33="No")),'3.Edit Pricing'!$B$58,'1.Project Details'!$B$24="Mill Finish",0,'1.Project Details'!$B$24="",0,'2.Quote'!$L131="Yes",0,U131="Bulk",FinBulk_Sell_Price,U131="Non-bulk",FinNonBulk_Sell_Price,U131="Minfin",FinNonBulk_Sell_Price,Y131&lt;&gt;"",Fin_Sell_Price))</f>
        <v/>
      </c>
      <c r="AQ131" s="142" t="str">
        <f>IFERROR(IF(Y131="","",IF(T131="Yes","Anodised Perimeter (AP)",'1.Project Details'!$B$33)),"")</f>
        <v/>
      </c>
      <c r="AR131" s="142" t="str">
        <f>IFERROR(IF($AQ131="Anodised Perimeter (AP)",IF(U131="Minfin",40,'2.Quote'!AD131)*AO131,AG131*AO131),"")</f>
        <v/>
      </c>
      <c r="AS131" s="142" t="str">
        <f t="shared" si="67"/>
        <v/>
      </c>
      <c r="AT131" s="142" t="str">
        <f t="shared" si="68"/>
        <v/>
      </c>
      <c r="AU131" s="170" t="str">
        <f>IFERROR(VLOOKUP(C131,DATA!$A:$K,8,FALSE),"")</f>
        <v/>
      </c>
      <c r="AV131" s="124" t="str">
        <f>IFERROR(VLOOKUP(AU131,'5.Edit_PH_IP'!$B:$D,3,FALSE),"")</f>
        <v/>
      </c>
      <c r="AW131" s="124" t="str">
        <f>IFERROR(VLOOKUP(Q131,DATA_EDGE!A:C,3,FALSE),"")</f>
        <v/>
      </c>
      <c r="AX131" s="124" t="str">
        <f t="shared" si="75"/>
        <v/>
      </c>
      <c r="AY131" s="124" t="str">
        <f t="shared" si="69"/>
        <v/>
      </c>
      <c r="AZ131" s="124" t="str">
        <f t="shared" si="70"/>
        <v/>
      </c>
      <c r="BA131" s="255"/>
      <c r="BB131" s="252">
        <f t="shared" si="76"/>
        <v>0</v>
      </c>
      <c r="BC131" s="255"/>
      <c r="BD131" s="252">
        <f t="shared" si="77"/>
        <v>0</v>
      </c>
      <c r="BE131" s="20">
        <f t="shared" si="71"/>
        <v>0</v>
      </c>
      <c r="BF131" s="124">
        <f t="shared" si="72"/>
        <v>0</v>
      </c>
    </row>
    <row r="132" spans="1:58" x14ac:dyDescent="0.25">
      <c r="A132" s="94"/>
      <c r="B132" s="18">
        <v>90</v>
      </c>
      <c r="C132" s="31"/>
      <c r="D132" s="19" t="str">
        <f>IFERROR(IF(OR(P132="PDB",P132="PLS"),"*","") &amp; VLOOKUP(C132,Table5[],2,FALSE),"") &amp; IF(L132="Yes"," **MILL FINISH**",)</f>
        <v/>
      </c>
      <c r="E132" s="124" t="str">
        <f t="shared" si="55"/>
        <v/>
      </c>
      <c r="F132" s="124" t="str">
        <f t="shared" si="56"/>
        <v/>
      </c>
      <c r="G132" s="135"/>
      <c r="H132" s="135"/>
      <c r="I132" s="20" t="str">
        <f t="shared" si="57"/>
        <v/>
      </c>
      <c r="J132" s="22" t="str">
        <f t="shared" si="58"/>
        <v/>
      </c>
      <c r="K132" s="236" t="str">
        <f t="shared" si="59"/>
        <v/>
      </c>
      <c r="L132" s="140" t="s">
        <v>13326</v>
      </c>
      <c r="M132" s="96" t="str">
        <f>IF(C132="","",IF(AND(BF132&gt;0,NOT('1.Project Details'!$E$33="No")),VLOOKUP('1.Project Details'!$E$33,Threshold_Code,2,FALSE),IF(L132="No",SAP_Colour_Code,"NON")))</f>
        <v/>
      </c>
      <c r="N132" s="141">
        <v>6060</v>
      </c>
      <c r="O132" s="140" t="s">
        <v>19270</v>
      </c>
      <c r="P132" s="96" t="str">
        <f>IFERROR(IF(LEFT(AX132,1)="7","PDB",VLOOKUP(C132,Table5[],13,FALSE)),"")</f>
        <v/>
      </c>
      <c r="Q132" s="239"/>
      <c r="R132" s="96" t="str">
        <f>IFERROR(IF(LEFT(AX132,1)="7",VLOOKUP(LEFT(Q132,5),DATA_EDGE!A:C,3,FALSE),VLOOKUP(Q132,DATA_EDGE!A:C,3,FALSE)),"")</f>
        <v/>
      </c>
      <c r="S132" s="104" t="str">
        <f>IFERROR(IF(LEFT(VLOOKUP(C132,Table5[],7,FALSE),3)="AE3",VLOOKUP(C132,Table_TB_Cost[],3,FALSE),""),"")</f>
        <v/>
      </c>
      <c r="T132" s="207" t="s">
        <v>13326</v>
      </c>
      <c r="U132" s="206" t="str">
        <f>IF(OR('1.Project Details'!$B$26="Capral Mill (AP)",T132="Yes"),IF(AD132="","",IF(AD132&lt;0,"Minfin",IF(AD132&lt;80,"Non-bulk","Bulk"))),"")</f>
        <v/>
      </c>
      <c r="V132" s="63" t="str">
        <f>IFERROR(VLOOKUP(C132,Table5[],11,FALSE),"")</f>
        <v/>
      </c>
      <c r="W132" s="104" t="str">
        <f>IFERROR(IF(X132="Yes",VLOOKUP(C132,Table5[#All],12,FALSE) &amp; IF(OR(Y132&gt;5,Z132&gt;25)," Weight",""),""),"")</f>
        <v/>
      </c>
      <c r="X132" s="104" t="s">
        <v>21026</v>
      </c>
      <c r="Y132" s="19" t="str">
        <f>IFERROR(VLOOKUP(C132,Table5[],4,FALSE),"")</f>
        <v/>
      </c>
      <c r="Z132" s="19" t="str">
        <f t="shared" si="60"/>
        <v/>
      </c>
      <c r="AA132" s="19" t="str">
        <f t="shared" si="61"/>
        <v/>
      </c>
      <c r="AB132" s="19" t="str">
        <f>IFERROR(VLOOKUP(C132,Table5[],5,FALSE),"")</f>
        <v/>
      </c>
      <c r="AC132" s="19" t="str">
        <f t="shared" si="62"/>
        <v/>
      </c>
      <c r="AD132" s="19" t="str">
        <f t="shared" si="63"/>
        <v/>
      </c>
      <c r="AE132" s="19" t="str">
        <f>IFERROR(VLOOKUP(C132,Table5[],6,FALSE),"")</f>
        <v/>
      </c>
      <c r="AF132" s="19" t="str">
        <f t="shared" si="64"/>
        <v/>
      </c>
      <c r="AG132" s="19" t="str">
        <f t="shared" si="65"/>
        <v/>
      </c>
      <c r="AH132" s="142" t="str" cm="1">
        <f t="array" ref="AH132">IFERROR(IF(AV132=3,IF(Y132&lt;0.5,1*Z132*2.5,0),IF(P132="PLS",VLOOKUP(C132,Table_TB_Cost[],11,FALSE)/VLOOKUP(C132,Table_TB_Cost[],3,FALSE)*'2.Quote'!H132,IF(P132="PDB",_xlfn.IFS(tb_calc_type="Margin",(((Z132*'Pricing Matrix'!$F$4)+(H132*'Pricing Matrix'!$F$5))/(1-tb_calc_value)),tb_calc_type="List less Discount",(((Z132*(VLOOKUP(LEFT(VLOOKUP(C132,Table5[],10,FALSE),2),TB_MPG,2,FALSE)))+(H132*'Pricing Matrix'!$F$5*3))*(1-tb_calc_value))),(Z132*'3.Edit Pricing'!$B$33)))),"")</f>
        <v/>
      </c>
      <c r="AI132" s="142">
        <f>IF(AV132=1,Z132*'3.Edit Pricing'!$G$33,IF(AV132=2,Z132*'3.Edit Pricing'!$H$33,IF(AV132=3,Z132*'3.Edit Pricing'!$I$33,0)))</f>
        <v>0</v>
      </c>
      <c r="AJ132" s="142" t="str">
        <f t="shared" si="66"/>
        <v/>
      </c>
      <c r="AK132" s="92" t="str">
        <f t="shared" si="73"/>
        <v/>
      </c>
      <c r="AL132" s="92" t="str">
        <f t="shared" si="74"/>
        <v/>
      </c>
      <c r="AM132" s="92" t="str" cm="1">
        <f t="array" ref="AM132">IFERROR(_xlfn.IFS(P132="PLS",AL132-(VLOOKUP(C132,Table_TB_Cost[],10,FALSE)/VLOOKUP(C132,Table_TB_Cost[],3,FALSE)*G132*H132),P132="PDB",AL132-((Z132*'Pricing Matrix'!$F$4)+(H132*'Pricing Matrix'!$F$5))*G132),"")</f>
        <v/>
      </c>
      <c r="AN132" s="92" t="str">
        <f>IFERROR(IF(OR(P132="PLS",P132="PDB"),0,IF(AV132=3,(AI132*G132)-(AA132*'Pricing Matrix'!$B$5),(AI132*G132)+(AA132*('3.Edit Pricing'!$B$33-'Pricing Matrix'!$B$5)))),"")</f>
        <v/>
      </c>
      <c r="AO132" s="142" t="str">
        <f>IF(Y132="","",IF(AND(NOT('1.Project Details'!$E$33="No"), BF132&gt;0),'3.Edit Pricing'!$B$57,IF('1.Project Details'!$B$24="Mill Finish",0,IF('2.Quote'!$L132="Yes",0,IF(U132="Bulk",FinBulk_Cost_Price,IF(OR(U132="Non-bulk",U132="Minfin"),FinNonBulk_Cost_Price,Fin_Cost_Price))))))</f>
        <v/>
      </c>
      <c r="AP132" s="142" t="str" cm="1">
        <f t="array" ref="AP132">IF(Y132="","",_xlfn.IFS(AND(BF132&gt;0,NOT('1.Project Details'!$E$33="No")),'3.Edit Pricing'!$B$58,'1.Project Details'!$B$24="Mill Finish",0,'1.Project Details'!$B$24="",0,'2.Quote'!$L132="Yes",0,U132="Bulk",FinBulk_Sell_Price,U132="Non-bulk",FinNonBulk_Sell_Price,U132="Minfin",FinNonBulk_Sell_Price,Y132&lt;&gt;"",Fin_Sell_Price))</f>
        <v/>
      </c>
      <c r="AQ132" s="142" t="str">
        <f>IFERROR(IF(Y132="","",IF(T132="Yes","Anodised Perimeter (AP)",'1.Project Details'!$B$33)),"")</f>
        <v/>
      </c>
      <c r="AR132" s="142" t="str">
        <f>IFERROR(IF($AQ132="Anodised Perimeter (AP)",IF(U132="Minfin",40,'2.Quote'!AD132)*AO132,AG132*AO132),"")</f>
        <v/>
      </c>
      <c r="AS132" s="142" t="str">
        <f t="shared" si="67"/>
        <v/>
      </c>
      <c r="AT132" s="142" t="str">
        <f t="shared" si="68"/>
        <v/>
      </c>
      <c r="AU132" s="170" t="str">
        <f>IFERROR(VLOOKUP(C132,DATA!$A:$K,8,FALSE),"")</f>
        <v/>
      </c>
      <c r="AV132" s="124" t="str">
        <f>IFERROR(VLOOKUP(AU132,'5.Edit_PH_IP'!$B:$D,3,FALSE),"")</f>
        <v/>
      </c>
      <c r="AW132" s="124" t="str">
        <f>IFERROR(VLOOKUP(Q132,DATA_EDGE!A:C,3,FALSE),"")</f>
        <v/>
      </c>
      <c r="AX132" s="124" t="str">
        <f t="shared" si="75"/>
        <v/>
      </c>
      <c r="AY132" s="124" t="str">
        <f t="shared" si="69"/>
        <v/>
      </c>
      <c r="AZ132" s="124" t="str">
        <f t="shared" si="70"/>
        <v/>
      </c>
      <c r="BA132" s="255"/>
      <c r="BB132" s="252">
        <f t="shared" si="76"/>
        <v>0</v>
      </c>
      <c r="BC132" s="255"/>
      <c r="BD132" s="252">
        <f t="shared" si="77"/>
        <v>0</v>
      </c>
      <c r="BE132" s="20">
        <f t="shared" si="71"/>
        <v>0</v>
      </c>
      <c r="BF132" s="124">
        <f t="shared" si="72"/>
        <v>0</v>
      </c>
    </row>
    <row r="133" spans="1:58" x14ac:dyDescent="0.25">
      <c r="A133" s="94"/>
      <c r="B133" s="21">
        <v>91</v>
      </c>
      <c r="C133" s="31"/>
      <c r="D133" s="19" t="str">
        <f>IFERROR(IF(OR(P133="PDB",P133="PLS"),"*","") &amp; VLOOKUP(C133,Table5[],2,FALSE),"") &amp; IF(L133="Yes"," **MILL FINISH**",)</f>
        <v/>
      </c>
      <c r="E133" s="124" t="str">
        <f t="shared" si="55"/>
        <v/>
      </c>
      <c r="F133" s="124" t="str">
        <f t="shared" si="56"/>
        <v/>
      </c>
      <c r="G133" s="135"/>
      <c r="H133" s="135"/>
      <c r="I133" s="20" t="str">
        <f t="shared" si="57"/>
        <v/>
      </c>
      <c r="J133" s="22" t="str">
        <f t="shared" si="58"/>
        <v/>
      </c>
      <c r="K133" s="236" t="str">
        <f t="shared" si="59"/>
        <v/>
      </c>
      <c r="L133" s="140" t="s">
        <v>13326</v>
      </c>
      <c r="M133" s="96" t="str">
        <f>IF(C133="","",IF(AND(BF133&gt;0,NOT('1.Project Details'!$E$33="No")),VLOOKUP('1.Project Details'!$E$33,Threshold_Code,2,FALSE),IF(L133="No",SAP_Colour_Code,"NON")))</f>
        <v/>
      </c>
      <c r="N133" s="141">
        <v>6060</v>
      </c>
      <c r="O133" s="140" t="s">
        <v>19270</v>
      </c>
      <c r="P133" s="96" t="str">
        <f>IFERROR(IF(LEFT(AX133,1)="7","PDB",VLOOKUP(C133,Table5[],13,FALSE)),"")</f>
        <v/>
      </c>
      <c r="Q133" s="239"/>
      <c r="R133" s="96" t="str">
        <f>IFERROR(IF(LEFT(AX133,1)="7",VLOOKUP(LEFT(Q133,5),DATA_EDGE!A:C,3,FALSE),VLOOKUP(Q133,DATA_EDGE!A:C,3,FALSE)),"")</f>
        <v/>
      </c>
      <c r="S133" s="104" t="str">
        <f>IFERROR(IF(LEFT(VLOOKUP(C133,Table5[],7,FALSE),3)="AE3",VLOOKUP(C133,Table_TB_Cost[],3,FALSE),""),"")</f>
        <v/>
      </c>
      <c r="T133" s="207" t="s">
        <v>13326</v>
      </c>
      <c r="U133" s="206" t="str">
        <f>IF(OR('1.Project Details'!$B$26="Capral Mill (AP)",T133="Yes"),IF(AD133="","",IF(AD133&lt;0,"Minfin",IF(AD133&lt;80,"Non-bulk","Bulk"))),"")</f>
        <v/>
      </c>
      <c r="V133" s="63" t="str">
        <f>IFERROR(VLOOKUP(C133,Table5[],11,FALSE),"")</f>
        <v/>
      </c>
      <c r="W133" s="104" t="str">
        <f>IFERROR(IF(X133="Yes",VLOOKUP(C133,Table5[#All],12,FALSE) &amp; IF(OR(Y133&gt;5,Z133&gt;25)," Weight",""),""),"")</f>
        <v/>
      </c>
      <c r="X133" s="104" t="s">
        <v>21026</v>
      </c>
      <c r="Y133" s="19" t="str">
        <f>IFERROR(VLOOKUP(C133,Table5[],4,FALSE),"")</f>
        <v/>
      </c>
      <c r="Z133" s="19" t="str">
        <f t="shared" si="60"/>
        <v/>
      </c>
      <c r="AA133" s="19" t="str">
        <f t="shared" si="61"/>
        <v/>
      </c>
      <c r="AB133" s="19" t="str">
        <f>IFERROR(VLOOKUP(C133,Table5[],5,FALSE),"")</f>
        <v/>
      </c>
      <c r="AC133" s="19" t="str">
        <f t="shared" si="62"/>
        <v/>
      </c>
      <c r="AD133" s="19" t="str">
        <f t="shared" si="63"/>
        <v/>
      </c>
      <c r="AE133" s="19" t="str">
        <f>IFERROR(VLOOKUP(C133,Table5[],6,FALSE),"")</f>
        <v/>
      </c>
      <c r="AF133" s="19" t="str">
        <f t="shared" si="64"/>
        <v/>
      </c>
      <c r="AG133" s="19" t="str">
        <f t="shared" si="65"/>
        <v/>
      </c>
      <c r="AH133" s="142" t="str" cm="1">
        <f t="array" ref="AH133">IFERROR(IF(AV133=3,IF(Y133&lt;0.5,1*Z133*2.5,0),IF(P133="PLS",VLOOKUP(C133,Table_TB_Cost[],11,FALSE)/VLOOKUP(C133,Table_TB_Cost[],3,FALSE)*'2.Quote'!H133,IF(P133="PDB",_xlfn.IFS(tb_calc_type="Margin",(((Z133*'Pricing Matrix'!$F$4)+(H133*'Pricing Matrix'!$F$5))/(1-tb_calc_value)),tb_calc_type="List less Discount",(((Z133*(VLOOKUP(LEFT(VLOOKUP(C133,Table5[],10,FALSE),2),TB_MPG,2,FALSE)))+(H133*'Pricing Matrix'!$F$5*3))*(1-tb_calc_value))),(Z133*'3.Edit Pricing'!$B$33)))),"")</f>
        <v/>
      </c>
      <c r="AI133" s="142">
        <f>IF(AV133=1,Z133*'3.Edit Pricing'!$G$33,IF(AV133=2,Z133*'3.Edit Pricing'!$H$33,IF(AV133=3,Z133*'3.Edit Pricing'!$I$33,0)))</f>
        <v>0</v>
      </c>
      <c r="AJ133" s="142" t="str">
        <f t="shared" si="66"/>
        <v/>
      </c>
      <c r="AK133" s="92" t="str">
        <f t="shared" si="73"/>
        <v/>
      </c>
      <c r="AL133" s="92" t="str">
        <f t="shared" si="74"/>
        <v/>
      </c>
      <c r="AM133" s="92" t="str" cm="1">
        <f t="array" ref="AM133">IFERROR(_xlfn.IFS(P133="PLS",AL133-(VLOOKUP(C133,Table_TB_Cost[],10,FALSE)/VLOOKUP(C133,Table_TB_Cost[],3,FALSE)*G133*H133),P133="PDB",AL133-((Z133*'Pricing Matrix'!$F$4)+(H133*'Pricing Matrix'!$F$5))*G133),"")</f>
        <v/>
      </c>
      <c r="AN133" s="92" t="str">
        <f>IFERROR(IF(OR(P133="PLS",P133="PDB"),0,IF(AV133=3,(AI133*G133)-(AA133*'Pricing Matrix'!$B$5),(AI133*G133)+(AA133*('3.Edit Pricing'!$B$33-'Pricing Matrix'!$B$5)))),"")</f>
        <v/>
      </c>
      <c r="AO133" s="142" t="str">
        <f>IF(Y133="","",IF(AND(NOT('1.Project Details'!$E$33="No"), BF133&gt;0),'3.Edit Pricing'!$B$57,IF('1.Project Details'!$B$24="Mill Finish",0,IF('2.Quote'!$L133="Yes",0,IF(U133="Bulk",FinBulk_Cost_Price,IF(OR(U133="Non-bulk",U133="Minfin"),FinNonBulk_Cost_Price,Fin_Cost_Price))))))</f>
        <v/>
      </c>
      <c r="AP133" s="142" t="str" cm="1">
        <f t="array" ref="AP133">IF(Y133="","",_xlfn.IFS(AND(BF133&gt;0,NOT('1.Project Details'!$E$33="No")),'3.Edit Pricing'!$B$58,'1.Project Details'!$B$24="Mill Finish",0,'1.Project Details'!$B$24="",0,'2.Quote'!$L133="Yes",0,U133="Bulk",FinBulk_Sell_Price,U133="Non-bulk",FinNonBulk_Sell_Price,U133="Minfin",FinNonBulk_Sell_Price,Y133&lt;&gt;"",Fin_Sell_Price))</f>
        <v/>
      </c>
      <c r="AQ133" s="142" t="str">
        <f>IFERROR(IF(Y133="","",IF(T133="Yes","Anodised Perimeter (AP)",'1.Project Details'!$B$33)),"")</f>
        <v/>
      </c>
      <c r="AR133" s="142" t="str">
        <f>IFERROR(IF($AQ133="Anodised Perimeter (AP)",IF(U133="Minfin",40,'2.Quote'!AD133)*AO133,AG133*AO133),"")</f>
        <v/>
      </c>
      <c r="AS133" s="142" t="str">
        <f t="shared" si="67"/>
        <v/>
      </c>
      <c r="AT133" s="142" t="str">
        <f t="shared" si="68"/>
        <v/>
      </c>
      <c r="AU133" s="170" t="str">
        <f>IFERROR(VLOOKUP(C133,DATA!$A:$K,8,FALSE),"")</f>
        <v/>
      </c>
      <c r="AV133" s="124" t="str">
        <f>IFERROR(VLOOKUP(AU133,'5.Edit_PH_IP'!$B:$D,3,FALSE),"")</f>
        <v/>
      </c>
      <c r="AW133" s="124" t="str">
        <f>IFERROR(VLOOKUP(Q133,DATA_EDGE!A:C,3,FALSE),"")</f>
        <v/>
      </c>
      <c r="AX133" s="124" t="str">
        <f t="shared" si="75"/>
        <v/>
      </c>
      <c r="AY133" s="124" t="str">
        <f t="shared" si="69"/>
        <v/>
      </c>
      <c r="AZ133" s="124" t="str">
        <f t="shared" si="70"/>
        <v/>
      </c>
      <c r="BA133" s="255"/>
      <c r="BB133" s="252">
        <f t="shared" si="76"/>
        <v>0</v>
      </c>
      <c r="BC133" s="255"/>
      <c r="BD133" s="252">
        <f t="shared" si="77"/>
        <v>0</v>
      </c>
      <c r="BE133" s="20">
        <f t="shared" si="71"/>
        <v>0</v>
      </c>
      <c r="BF133" s="124">
        <f t="shared" si="72"/>
        <v>0</v>
      </c>
    </row>
    <row r="134" spans="1:58" x14ac:dyDescent="0.25">
      <c r="A134" s="94"/>
      <c r="B134" s="18">
        <v>92</v>
      </c>
      <c r="C134" s="31"/>
      <c r="D134" s="19" t="str">
        <f>IFERROR(IF(OR(P134="PDB",P134="PLS"),"*","") &amp; VLOOKUP(C134,Table5[],2,FALSE),"") &amp; IF(L134="Yes"," **MILL FINISH**",)</f>
        <v/>
      </c>
      <c r="E134" s="124" t="str">
        <f t="shared" si="55"/>
        <v/>
      </c>
      <c r="F134" s="124" t="str">
        <f t="shared" si="56"/>
        <v/>
      </c>
      <c r="G134" s="135"/>
      <c r="H134" s="135"/>
      <c r="I134" s="20" t="str">
        <f t="shared" si="57"/>
        <v/>
      </c>
      <c r="J134" s="22" t="str">
        <f t="shared" si="58"/>
        <v/>
      </c>
      <c r="K134" s="236" t="str">
        <f t="shared" si="59"/>
        <v/>
      </c>
      <c r="L134" s="140" t="s">
        <v>13326</v>
      </c>
      <c r="M134" s="96" t="str">
        <f>IF(C134="","",IF(AND(BF134&gt;0,NOT('1.Project Details'!$E$33="No")),VLOOKUP('1.Project Details'!$E$33,Threshold_Code,2,FALSE),IF(L134="No",SAP_Colour_Code,"NON")))</f>
        <v/>
      </c>
      <c r="N134" s="141">
        <v>6060</v>
      </c>
      <c r="O134" s="140" t="s">
        <v>19270</v>
      </c>
      <c r="P134" s="96" t="str">
        <f>IFERROR(IF(LEFT(AX134,1)="7","PDB",VLOOKUP(C134,Table5[],13,FALSE)),"")</f>
        <v/>
      </c>
      <c r="Q134" s="239"/>
      <c r="R134" s="96" t="str">
        <f>IFERROR(IF(LEFT(AX134,1)="7",VLOOKUP(LEFT(Q134,5),DATA_EDGE!A:C,3,FALSE),VLOOKUP(Q134,DATA_EDGE!A:C,3,FALSE)),"")</f>
        <v/>
      </c>
      <c r="S134" s="104" t="str">
        <f>IFERROR(IF(LEFT(VLOOKUP(C134,Table5[],7,FALSE),3)="AE3",VLOOKUP(C134,Table_TB_Cost[],3,FALSE),""),"")</f>
        <v/>
      </c>
      <c r="T134" s="207" t="s">
        <v>13326</v>
      </c>
      <c r="U134" s="206" t="str">
        <f>IF(OR('1.Project Details'!$B$26="Capral Mill (AP)",T134="Yes"),IF(AD134="","",IF(AD134&lt;0,"Minfin",IF(AD134&lt;80,"Non-bulk","Bulk"))),"")</f>
        <v/>
      </c>
      <c r="V134" s="63" t="str">
        <f>IFERROR(VLOOKUP(C134,Table5[],11,FALSE),"")</f>
        <v/>
      </c>
      <c r="W134" s="104" t="str">
        <f>IFERROR(IF(X134="Yes",VLOOKUP(C134,Table5[#All],12,FALSE) &amp; IF(OR(Y134&gt;5,Z134&gt;25)," Weight",""),""),"")</f>
        <v/>
      </c>
      <c r="X134" s="104" t="s">
        <v>21026</v>
      </c>
      <c r="Y134" s="19" t="str">
        <f>IFERROR(VLOOKUP(C134,Table5[],4,FALSE),"")</f>
        <v/>
      </c>
      <c r="Z134" s="19" t="str">
        <f t="shared" si="60"/>
        <v/>
      </c>
      <c r="AA134" s="19" t="str">
        <f t="shared" si="61"/>
        <v/>
      </c>
      <c r="AB134" s="19" t="str">
        <f>IFERROR(VLOOKUP(C134,Table5[],5,FALSE),"")</f>
        <v/>
      </c>
      <c r="AC134" s="19" t="str">
        <f t="shared" si="62"/>
        <v/>
      </c>
      <c r="AD134" s="19" t="str">
        <f t="shared" si="63"/>
        <v/>
      </c>
      <c r="AE134" s="19" t="str">
        <f>IFERROR(VLOOKUP(C134,Table5[],6,FALSE),"")</f>
        <v/>
      </c>
      <c r="AF134" s="19" t="str">
        <f t="shared" si="64"/>
        <v/>
      </c>
      <c r="AG134" s="19" t="str">
        <f t="shared" si="65"/>
        <v/>
      </c>
      <c r="AH134" s="142" t="str" cm="1">
        <f t="array" ref="AH134">IFERROR(IF(AV134=3,IF(Y134&lt;0.5,1*Z134*2.5,0),IF(P134="PLS",VLOOKUP(C134,Table_TB_Cost[],11,FALSE)/VLOOKUP(C134,Table_TB_Cost[],3,FALSE)*'2.Quote'!H134,IF(P134="PDB",_xlfn.IFS(tb_calc_type="Margin",(((Z134*'Pricing Matrix'!$F$4)+(H134*'Pricing Matrix'!$F$5))/(1-tb_calc_value)),tb_calc_type="List less Discount",(((Z134*(VLOOKUP(LEFT(VLOOKUP(C134,Table5[],10,FALSE),2),TB_MPG,2,FALSE)))+(H134*'Pricing Matrix'!$F$5*3))*(1-tb_calc_value))),(Z134*'3.Edit Pricing'!$B$33)))),"")</f>
        <v/>
      </c>
      <c r="AI134" s="142">
        <f>IF(AV134=1,Z134*'3.Edit Pricing'!$G$33,IF(AV134=2,Z134*'3.Edit Pricing'!$H$33,IF(AV134=3,Z134*'3.Edit Pricing'!$I$33,0)))</f>
        <v>0</v>
      </c>
      <c r="AJ134" s="142" t="str">
        <f t="shared" si="66"/>
        <v/>
      </c>
      <c r="AK134" s="92" t="str">
        <f t="shared" si="73"/>
        <v/>
      </c>
      <c r="AL134" s="92" t="str">
        <f t="shared" si="74"/>
        <v/>
      </c>
      <c r="AM134" s="92" t="str" cm="1">
        <f t="array" ref="AM134">IFERROR(_xlfn.IFS(P134="PLS",AL134-(VLOOKUP(C134,Table_TB_Cost[],10,FALSE)/VLOOKUP(C134,Table_TB_Cost[],3,FALSE)*G134*H134),P134="PDB",AL134-((Z134*'Pricing Matrix'!$F$4)+(H134*'Pricing Matrix'!$F$5))*G134),"")</f>
        <v/>
      </c>
      <c r="AN134" s="92" t="str">
        <f>IFERROR(IF(OR(P134="PLS",P134="PDB"),0,IF(AV134=3,(AI134*G134)-(AA134*'Pricing Matrix'!$B$5),(AI134*G134)+(AA134*('3.Edit Pricing'!$B$33-'Pricing Matrix'!$B$5)))),"")</f>
        <v/>
      </c>
      <c r="AO134" s="142" t="str">
        <f>IF(Y134="","",IF(AND(NOT('1.Project Details'!$E$33="No"), BF134&gt;0),'3.Edit Pricing'!$B$57,IF('1.Project Details'!$B$24="Mill Finish",0,IF('2.Quote'!$L134="Yes",0,IF(U134="Bulk",FinBulk_Cost_Price,IF(OR(U134="Non-bulk",U134="Minfin"),FinNonBulk_Cost_Price,Fin_Cost_Price))))))</f>
        <v/>
      </c>
      <c r="AP134" s="142" t="str" cm="1">
        <f t="array" ref="AP134">IF(Y134="","",_xlfn.IFS(AND(BF134&gt;0,NOT('1.Project Details'!$E$33="No")),'3.Edit Pricing'!$B$58,'1.Project Details'!$B$24="Mill Finish",0,'1.Project Details'!$B$24="",0,'2.Quote'!$L134="Yes",0,U134="Bulk",FinBulk_Sell_Price,U134="Non-bulk",FinNonBulk_Sell_Price,U134="Minfin",FinNonBulk_Sell_Price,Y134&lt;&gt;"",Fin_Sell_Price))</f>
        <v/>
      </c>
      <c r="AQ134" s="142" t="str">
        <f>IFERROR(IF(Y134="","",IF(T134="Yes","Anodised Perimeter (AP)",'1.Project Details'!$B$33)),"")</f>
        <v/>
      </c>
      <c r="AR134" s="142" t="str">
        <f>IFERROR(IF($AQ134="Anodised Perimeter (AP)",IF(U134="Minfin",40,'2.Quote'!AD134)*AO134,AG134*AO134),"")</f>
        <v/>
      </c>
      <c r="AS134" s="142" t="str">
        <f t="shared" si="67"/>
        <v/>
      </c>
      <c r="AT134" s="142" t="str">
        <f t="shared" si="68"/>
        <v/>
      </c>
      <c r="AU134" s="170" t="str">
        <f>IFERROR(VLOOKUP(C134,DATA!$A:$K,8,FALSE),"")</f>
        <v/>
      </c>
      <c r="AV134" s="124" t="str">
        <f>IFERROR(VLOOKUP(AU134,'5.Edit_PH_IP'!$B:$D,3,FALSE),"")</f>
        <v/>
      </c>
      <c r="AW134" s="124" t="str">
        <f>IFERROR(VLOOKUP(Q134,DATA_EDGE!A:C,3,FALSE),"")</f>
        <v/>
      </c>
      <c r="AX134" s="124" t="str">
        <f t="shared" si="75"/>
        <v/>
      </c>
      <c r="AY134" s="124" t="str">
        <f t="shared" si="69"/>
        <v/>
      </c>
      <c r="AZ134" s="124" t="str">
        <f t="shared" si="70"/>
        <v/>
      </c>
      <c r="BA134" s="255"/>
      <c r="BB134" s="252">
        <f t="shared" si="76"/>
        <v>0</v>
      </c>
      <c r="BC134" s="255"/>
      <c r="BD134" s="252">
        <f t="shared" si="77"/>
        <v>0</v>
      </c>
      <c r="BE134" s="20">
        <f t="shared" si="71"/>
        <v>0</v>
      </c>
      <c r="BF134" s="124">
        <f t="shared" si="72"/>
        <v>0</v>
      </c>
    </row>
    <row r="135" spans="1:58" x14ac:dyDescent="0.25">
      <c r="A135" s="94"/>
      <c r="B135" s="18">
        <v>93</v>
      </c>
      <c r="C135" s="31"/>
      <c r="D135" s="19" t="str">
        <f>IFERROR(IF(OR(P135="PDB",P135="PLS"),"*","") &amp; VLOOKUP(C135,Table5[],2,FALSE),"") &amp; IF(L135="Yes"," **MILL FINISH**",)</f>
        <v/>
      </c>
      <c r="E135" s="124" t="str">
        <f t="shared" si="55"/>
        <v/>
      </c>
      <c r="F135" s="124" t="str">
        <f t="shared" si="56"/>
        <v/>
      </c>
      <c r="G135" s="135"/>
      <c r="H135" s="135"/>
      <c r="I135" s="20" t="str">
        <f t="shared" si="57"/>
        <v/>
      </c>
      <c r="J135" s="22" t="str">
        <f t="shared" si="58"/>
        <v/>
      </c>
      <c r="K135" s="236" t="str">
        <f t="shared" si="59"/>
        <v/>
      </c>
      <c r="L135" s="140" t="s">
        <v>13326</v>
      </c>
      <c r="M135" s="96" t="str">
        <f>IF(C135="","",IF(AND(BF135&gt;0,NOT('1.Project Details'!$E$33="No")),VLOOKUP('1.Project Details'!$E$33,Threshold_Code,2,FALSE),IF(L135="No",SAP_Colour_Code,"NON")))</f>
        <v/>
      </c>
      <c r="N135" s="141">
        <v>6060</v>
      </c>
      <c r="O135" s="140" t="s">
        <v>19270</v>
      </c>
      <c r="P135" s="96" t="str">
        <f>IFERROR(IF(LEFT(AX135,1)="7","PDB",VLOOKUP(C135,Table5[],13,FALSE)),"")</f>
        <v/>
      </c>
      <c r="Q135" s="239"/>
      <c r="R135" s="96" t="str">
        <f>IFERROR(IF(LEFT(AX135,1)="7",VLOOKUP(LEFT(Q135,5),DATA_EDGE!A:C,3,FALSE),VLOOKUP(Q135,DATA_EDGE!A:C,3,FALSE)),"")</f>
        <v/>
      </c>
      <c r="S135" s="104" t="str">
        <f>IFERROR(IF(LEFT(VLOOKUP(C135,Table5[],7,FALSE),3)="AE3",VLOOKUP(C135,Table_TB_Cost[],3,FALSE),""),"")</f>
        <v/>
      </c>
      <c r="T135" s="207" t="s">
        <v>13326</v>
      </c>
      <c r="U135" s="206" t="str">
        <f>IF(OR('1.Project Details'!$B$26="Capral Mill (AP)",T135="Yes"),IF(AD135="","",IF(AD135&lt;0,"Minfin",IF(AD135&lt;80,"Non-bulk","Bulk"))),"")</f>
        <v/>
      </c>
      <c r="V135" s="63" t="str">
        <f>IFERROR(VLOOKUP(C135,Table5[],11,FALSE),"")</f>
        <v/>
      </c>
      <c r="W135" s="104" t="str">
        <f>IFERROR(IF(X135="Yes",VLOOKUP(C135,Table5[#All],12,FALSE) &amp; IF(OR(Y135&gt;5,Z135&gt;25)," Weight",""),""),"")</f>
        <v/>
      </c>
      <c r="X135" s="104" t="s">
        <v>21026</v>
      </c>
      <c r="Y135" s="19" t="str">
        <f>IFERROR(VLOOKUP(C135,Table5[],4,FALSE),"")</f>
        <v/>
      </c>
      <c r="Z135" s="19" t="str">
        <f t="shared" si="60"/>
        <v/>
      </c>
      <c r="AA135" s="19" t="str">
        <f t="shared" si="61"/>
        <v/>
      </c>
      <c r="AB135" s="19" t="str">
        <f>IFERROR(VLOOKUP(C135,Table5[],5,FALSE),"")</f>
        <v/>
      </c>
      <c r="AC135" s="19" t="str">
        <f t="shared" si="62"/>
        <v/>
      </c>
      <c r="AD135" s="19" t="str">
        <f t="shared" si="63"/>
        <v/>
      </c>
      <c r="AE135" s="19" t="str">
        <f>IFERROR(VLOOKUP(C135,Table5[],6,FALSE),"")</f>
        <v/>
      </c>
      <c r="AF135" s="19" t="str">
        <f t="shared" si="64"/>
        <v/>
      </c>
      <c r="AG135" s="19" t="str">
        <f t="shared" si="65"/>
        <v/>
      </c>
      <c r="AH135" s="142" t="str" cm="1">
        <f t="array" ref="AH135">IFERROR(IF(AV135=3,IF(Y135&lt;0.5,1*Z135*2.5,0),IF(P135="PLS",VLOOKUP(C135,Table_TB_Cost[],11,FALSE)/VLOOKUP(C135,Table_TB_Cost[],3,FALSE)*'2.Quote'!H135,IF(P135="PDB",_xlfn.IFS(tb_calc_type="Margin",(((Z135*'Pricing Matrix'!$F$4)+(H135*'Pricing Matrix'!$F$5))/(1-tb_calc_value)),tb_calc_type="List less Discount",(((Z135*(VLOOKUP(LEFT(VLOOKUP(C135,Table5[],10,FALSE),2),TB_MPG,2,FALSE)))+(H135*'Pricing Matrix'!$F$5*3))*(1-tb_calc_value))),(Z135*'3.Edit Pricing'!$B$33)))),"")</f>
        <v/>
      </c>
      <c r="AI135" s="142">
        <f>IF(AV135=1,Z135*'3.Edit Pricing'!$G$33,IF(AV135=2,Z135*'3.Edit Pricing'!$H$33,IF(AV135=3,Z135*'3.Edit Pricing'!$I$33,0)))</f>
        <v>0</v>
      </c>
      <c r="AJ135" s="142" t="str">
        <f t="shared" si="66"/>
        <v/>
      </c>
      <c r="AK135" s="92" t="str">
        <f t="shared" si="73"/>
        <v/>
      </c>
      <c r="AL135" s="92" t="str">
        <f t="shared" si="74"/>
        <v/>
      </c>
      <c r="AM135" s="92" t="str" cm="1">
        <f t="array" ref="AM135">IFERROR(_xlfn.IFS(P135="PLS",AL135-(VLOOKUP(C135,Table_TB_Cost[],10,FALSE)/VLOOKUP(C135,Table_TB_Cost[],3,FALSE)*G135*H135),P135="PDB",AL135-((Z135*'Pricing Matrix'!$F$4)+(H135*'Pricing Matrix'!$F$5))*G135),"")</f>
        <v/>
      </c>
      <c r="AN135" s="92" t="str">
        <f>IFERROR(IF(OR(P135="PLS",P135="PDB"),0,IF(AV135=3,(AI135*G135)-(AA135*'Pricing Matrix'!$B$5),(AI135*G135)+(AA135*('3.Edit Pricing'!$B$33-'Pricing Matrix'!$B$5)))),"")</f>
        <v/>
      </c>
      <c r="AO135" s="142" t="str">
        <f>IF(Y135="","",IF(AND(NOT('1.Project Details'!$E$33="No"), BF135&gt;0),'3.Edit Pricing'!$B$57,IF('1.Project Details'!$B$24="Mill Finish",0,IF('2.Quote'!$L135="Yes",0,IF(U135="Bulk",FinBulk_Cost_Price,IF(OR(U135="Non-bulk",U135="Minfin"),FinNonBulk_Cost_Price,Fin_Cost_Price))))))</f>
        <v/>
      </c>
      <c r="AP135" s="142" t="str" cm="1">
        <f t="array" ref="AP135">IF(Y135="","",_xlfn.IFS(AND(BF135&gt;0,NOT('1.Project Details'!$E$33="No")),'3.Edit Pricing'!$B$58,'1.Project Details'!$B$24="Mill Finish",0,'1.Project Details'!$B$24="",0,'2.Quote'!$L135="Yes",0,U135="Bulk",FinBulk_Sell_Price,U135="Non-bulk",FinNonBulk_Sell_Price,U135="Minfin",FinNonBulk_Sell_Price,Y135&lt;&gt;"",Fin_Sell_Price))</f>
        <v/>
      </c>
      <c r="AQ135" s="142" t="str">
        <f>IFERROR(IF(Y135="","",IF(T135="Yes","Anodised Perimeter (AP)",'1.Project Details'!$B$33)),"")</f>
        <v/>
      </c>
      <c r="AR135" s="142" t="str">
        <f>IFERROR(IF($AQ135="Anodised Perimeter (AP)",IF(U135="Minfin",40,'2.Quote'!AD135)*AO135,AG135*AO135),"")</f>
        <v/>
      </c>
      <c r="AS135" s="142" t="str">
        <f t="shared" si="67"/>
        <v/>
      </c>
      <c r="AT135" s="142" t="str">
        <f t="shared" si="68"/>
        <v/>
      </c>
      <c r="AU135" s="170" t="str">
        <f>IFERROR(VLOOKUP(C135,DATA!$A:$K,8,FALSE),"")</f>
        <v/>
      </c>
      <c r="AV135" s="124" t="str">
        <f>IFERROR(VLOOKUP(AU135,'5.Edit_PH_IP'!$B:$D,3,FALSE),"")</f>
        <v/>
      </c>
      <c r="AW135" s="124" t="str">
        <f>IFERROR(VLOOKUP(Q135,DATA_EDGE!A:C,3,FALSE),"")</f>
        <v/>
      </c>
      <c r="AX135" s="124" t="str">
        <f t="shared" si="75"/>
        <v/>
      </c>
      <c r="AY135" s="124" t="str">
        <f t="shared" si="69"/>
        <v/>
      </c>
      <c r="AZ135" s="124" t="str">
        <f t="shared" si="70"/>
        <v/>
      </c>
      <c r="BA135" s="255"/>
      <c r="BB135" s="252">
        <f t="shared" si="76"/>
        <v>0</v>
      </c>
      <c r="BC135" s="255"/>
      <c r="BD135" s="252">
        <f t="shared" si="77"/>
        <v>0</v>
      </c>
      <c r="BE135" s="20">
        <f t="shared" si="71"/>
        <v>0</v>
      </c>
      <c r="BF135" s="124">
        <f t="shared" si="72"/>
        <v>0</v>
      </c>
    </row>
    <row r="136" spans="1:58" x14ac:dyDescent="0.25">
      <c r="A136" s="94"/>
      <c r="B136" s="21">
        <v>94</v>
      </c>
      <c r="C136" s="31"/>
      <c r="D136" s="19" t="str">
        <f>IFERROR(IF(OR(P136="PDB",P136="PLS"),"*","") &amp; VLOOKUP(C136,Table5[],2,FALSE),"") &amp; IF(L136="Yes"," **MILL FINISH**",)</f>
        <v/>
      </c>
      <c r="E136" s="124" t="str">
        <f t="shared" si="55"/>
        <v/>
      </c>
      <c r="F136" s="124" t="str">
        <f t="shared" si="56"/>
        <v/>
      </c>
      <c r="G136" s="135"/>
      <c r="H136" s="135"/>
      <c r="I136" s="20" t="str">
        <f t="shared" si="57"/>
        <v/>
      </c>
      <c r="J136" s="22" t="str">
        <f t="shared" si="58"/>
        <v/>
      </c>
      <c r="K136" s="236" t="str">
        <f t="shared" si="59"/>
        <v/>
      </c>
      <c r="L136" s="140" t="s">
        <v>13326</v>
      </c>
      <c r="M136" s="96" t="str">
        <f>IF(C136="","",IF(AND(BF136&gt;0,NOT('1.Project Details'!$E$33="No")),VLOOKUP('1.Project Details'!$E$33,Threshold_Code,2,FALSE),IF(L136="No",SAP_Colour_Code,"NON")))</f>
        <v/>
      </c>
      <c r="N136" s="141">
        <v>6060</v>
      </c>
      <c r="O136" s="140" t="s">
        <v>19270</v>
      </c>
      <c r="P136" s="96" t="str">
        <f>IFERROR(IF(LEFT(AX136,1)="7","PDB",VLOOKUP(C136,Table5[],13,FALSE)),"")</f>
        <v/>
      </c>
      <c r="Q136" s="239"/>
      <c r="R136" s="96" t="str">
        <f>IFERROR(IF(LEFT(AX136,1)="7",VLOOKUP(LEFT(Q136,5),DATA_EDGE!A:C,3,FALSE),VLOOKUP(Q136,DATA_EDGE!A:C,3,FALSE)),"")</f>
        <v/>
      </c>
      <c r="S136" s="104" t="str">
        <f>IFERROR(IF(LEFT(VLOOKUP(C136,Table5[],7,FALSE),3)="AE3",VLOOKUP(C136,Table_TB_Cost[],3,FALSE),""),"")</f>
        <v/>
      </c>
      <c r="T136" s="207" t="s">
        <v>13326</v>
      </c>
      <c r="U136" s="206" t="str">
        <f>IF(OR('1.Project Details'!$B$26="Capral Mill (AP)",T136="Yes"),IF(AD136="","",IF(AD136&lt;0,"Minfin",IF(AD136&lt;80,"Non-bulk","Bulk"))),"")</f>
        <v/>
      </c>
      <c r="V136" s="63" t="str">
        <f>IFERROR(VLOOKUP(C136,Table5[],11,FALSE),"")</f>
        <v/>
      </c>
      <c r="W136" s="104" t="str">
        <f>IFERROR(IF(X136="Yes",VLOOKUP(C136,Table5[#All],12,FALSE) &amp; IF(OR(Y136&gt;5,Z136&gt;25)," Weight",""),""),"")</f>
        <v/>
      </c>
      <c r="X136" s="104" t="s">
        <v>21026</v>
      </c>
      <c r="Y136" s="19" t="str">
        <f>IFERROR(VLOOKUP(C136,Table5[],4,FALSE),"")</f>
        <v/>
      </c>
      <c r="Z136" s="19" t="str">
        <f t="shared" si="60"/>
        <v/>
      </c>
      <c r="AA136" s="19" t="str">
        <f t="shared" si="61"/>
        <v/>
      </c>
      <c r="AB136" s="19" t="str">
        <f>IFERROR(VLOOKUP(C136,Table5[],5,FALSE),"")</f>
        <v/>
      </c>
      <c r="AC136" s="19" t="str">
        <f t="shared" si="62"/>
        <v/>
      </c>
      <c r="AD136" s="19" t="str">
        <f t="shared" si="63"/>
        <v/>
      </c>
      <c r="AE136" s="19" t="str">
        <f>IFERROR(VLOOKUP(C136,Table5[],6,FALSE),"")</f>
        <v/>
      </c>
      <c r="AF136" s="19" t="str">
        <f t="shared" si="64"/>
        <v/>
      </c>
      <c r="AG136" s="19" t="str">
        <f t="shared" si="65"/>
        <v/>
      </c>
      <c r="AH136" s="142" t="str" cm="1">
        <f t="array" ref="AH136">IFERROR(IF(AV136=3,IF(Y136&lt;0.5,1*Z136*2.5,0),IF(P136="PLS",VLOOKUP(C136,Table_TB_Cost[],11,FALSE)/VLOOKUP(C136,Table_TB_Cost[],3,FALSE)*'2.Quote'!H136,IF(P136="PDB",_xlfn.IFS(tb_calc_type="Margin",(((Z136*'Pricing Matrix'!$F$4)+(H136*'Pricing Matrix'!$F$5))/(1-tb_calc_value)),tb_calc_type="List less Discount",(((Z136*(VLOOKUP(LEFT(VLOOKUP(C136,Table5[],10,FALSE),2),TB_MPG,2,FALSE)))+(H136*'Pricing Matrix'!$F$5*3))*(1-tb_calc_value))),(Z136*'3.Edit Pricing'!$B$33)))),"")</f>
        <v/>
      </c>
      <c r="AI136" s="142">
        <f>IF(AV136=1,Z136*'3.Edit Pricing'!$G$33,IF(AV136=2,Z136*'3.Edit Pricing'!$H$33,IF(AV136=3,Z136*'3.Edit Pricing'!$I$33,0)))</f>
        <v>0</v>
      </c>
      <c r="AJ136" s="142" t="str">
        <f t="shared" si="66"/>
        <v/>
      </c>
      <c r="AK136" s="92" t="str">
        <f t="shared" si="73"/>
        <v/>
      </c>
      <c r="AL136" s="92" t="str">
        <f t="shared" si="74"/>
        <v/>
      </c>
      <c r="AM136" s="92" t="str" cm="1">
        <f t="array" ref="AM136">IFERROR(_xlfn.IFS(P136="PLS",AL136-(VLOOKUP(C136,Table_TB_Cost[],10,FALSE)/VLOOKUP(C136,Table_TB_Cost[],3,FALSE)*G136*H136),P136="PDB",AL136-((Z136*'Pricing Matrix'!$F$4)+(H136*'Pricing Matrix'!$F$5))*G136),"")</f>
        <v/>
      </c>
      <c r="AN136" s="92" t="str">
        <f>IFERROR(IF(OR(P136="PLS",P136="PDB"),0,IF(AV136=3,(AI136*G136)-(AA136*'Pricing Matrix'!$B$5),(AI136*G136)+(AA136*('3.Edit Pricing'!$B$33-'Pricing Matrix'!$B$5)))),"")</f>
        <v/>
      </c>
      <c r="AO136" s="142" t="str">
        <f>IF(Y136="","",IF(AND(NOT('1.Project Details'!$E$33="No"), BF136&gt;0),'3.Edit Pricing'!$B$57,IF('1.Project Details'!$B$24="Mill Finish",0,IF('2.Quote'!$L136="Yes",0,IF(U136="Bulk",FinBulk_Cost_Price,IF(OR(U136="Non-bulk",U136="Minfin"),FinNonBulk_Cost_Price,Fin_Cost_Price))))))</f>
        <v/>
      </c>
      <c r="AP136" s="142" t="str" cm="1">
        <f t="array" ref="AP136">IF(Y136="","",_xlfn.IFS(AND(BF136&gt;0,NOT('1.Project Details'!$E$33="No")),'3.Edit Pricing'!$B$58,'1.Project Details'!$B$24="Mill Finish",0,'1.Project Details'!$B$24="",0,'2.Quote'!$L136="Yes",0,U136="Bulk",FinBulk_Sell_Price,U136="Non-bulk",FinNonBulk_Sell_Price,U136="Minfin",FinNonBulk_Sell_Price,Y136&lt;&gt;"",Fin_Sell_Price))</f>
        <v/>
      </c>
      <c r="AQ136" s="142" t="str">
        <f>IFERROR(IF(Y136="","",IF(T136="Yes","Anodised Perimeter (AP)",'1.Project Details'!$B$33)),"")</f>
        <v/>
      </c>
      <c r="AR136" s="142" t="str">
        <f>IFERROR(IF($AQ136="Anodised Perimeter (AP)",IF(U136="Minfin",40,'2.Quote'!AD136)*AO136,AG136*AO136),"")</f>
        <v/>
      </c>
      <c r="AS136" s="142" t="str">
        <f t="shared" si="67"/>
        <v/>
      </c>
      <c r="AT136" s="142" t="str">
        <f t="shared" si="68"/>
        <v/>
      </c>
      <c r="AU136" s="170" t="str">
        <f>IFERROR(VLOOKUP(C136,DATA!$A:$K,8,FALSE),"")</f>
        <v/>
      </c>
      <c r="AV136" s="124" t="str">
        <f>IFERROR(VLOOKUP(AU136,'5.Edit_PH_IP'!$B:$D,3,FALSE),"")</f>
        <v/>
      </c>
      <c r="AW136" s="124" t="str">
        <f>IFERROR(VLOOKUP(Q136,DATA_EDGE!A:C,3,FALSE),"")</f>
        <v/>
      </c>
      <c r="AX136" s="124" t="str">
        <f t="shared" si="75"/>
        <v/>
      </c>
      <c r="AY136" s="124" t="str">
        <f t="shared" si="69"/>
        <v/>
      </c>
      <c r="AZ136" s="124" t="str">
        <f t="shared" si="70"/>
        <v/>
      </c>
      <c r="BA136" s="255"/>
      <c r="BB136" s="252">
        <f t="shared" si="76"/>
        <v>0</v>
      </c>
      <c r="BC136" s="255"/>
      <c r="BD136" s="252">
        <f t="shared" si="77"/>
        <v>0</v>
      </c>
      <c r="BE136" s="20">
        <f t="shared" si="71"/>
        <v>0</v>
      </c>
      <c r="BF136" s="124">
        <f t="shared" si="72"/>
        <v>0</v>
      </c>
    </row>
    <row r="137" spans="1:58" x14ac:dyDescent="0.25">
      <c r="A137" s="94"/>
      <c r="B137" s="18">
        <v>95</v>
      </c>
      <c r="C137" s="31"/>
      <c r="D137" s="19" t="str">
        <f>IFERROR(IF(OR(P137="PDB",P137="PLS"),"*","") &amp; VLOOKUP(C137,Table5[],2,FALSE),"") &amp; IF(L137="Yes"," **MILL FINISH**",)</f>
        <v/>
      </c>
      <c r="E137" s="124" t="str">
        <f t="shared" si="55"/>
        <v/>
      </c>
      <c r="F137" s="124" t="str">
        <f t="shared" si="56"/>
        <v/>
      </c>
      <c r="G137" s="135"/>
      <c r="H137" s="135"/>
      <c r="I137" s="20" t="str">
        <f t="shared" si="57"/>
        <v/>
      </c>
      <c r="J137" s="22" t="str">
        <f t="shared" si="58"/>
        <v/>
      </c>
      <c r="K137" s="236" t="str">
        <f t="shared" si="59"/>
        <v/>
      </c>
      <c r="L137" s="140" t="s">
        <v>13326</v>
      </c>
      <c r="M137" s="96" t="str">
        <f>IF(C137="","",IF(AND(BF137&gt;0,NOT('1.Project Details'!$E$33="No")),VLOOKUP('1.Project Details'!$E$33,Threshold_Code,2,FALSE),IF(L137="No",SAP_Colour_Code,"NON")))</f>
        <v/>
      </c>
      <c r="N137" s="141">
        <v>6060</v>
      </c>
      <c r="O137" s="140" t="s">
        <v>19270</v>
      </c>
      <c r="P137" s="96" t="str">
        <f>IFERROR(IF(LEFT(AX137,1)="7","PDB",VLOOKUP(C137,Table5[],13,FALSE)),"")</f>
        <v/>
      </c>
      <c r="Q137" s="239"/>
      <c r="R137" s="96" t="str">
        <f>IFERROR(IF(LEFT(AX137,1)="7",VLOOKUP(LEFT(Q137,5),DATA_EDGE!A:C,3,FALSE),VLOOKUP(Q137,DATA_EDGE!A:C,3,FALSE)),"")</f>
        <v/>
      </c>
      <c r="S137" s="104" t="str">
        <f>IFERROR(IF(LEFT(VLOOKUP(C137,Table5[],7,FALSE),3)="AE3",VLOOKUP(C137,Table_TB_Cost[],3,FALSE),""),"")</f>
        <v/>
      </c>
      <c r="T137" s="207" t="s">
        <v>13326</v>
      </c>
      <c r="U137" s="206" t="str">
        <f>IF(OR('1.Project Details'!$B$26="Capral Mill (AP)",T137="Yes"),IF(AD137="","",IF(AD137&lt;0,"Minfin",IF(AD137&lt;80,"Non-bulk","Bulk"))),"")</f>
        <v/>
      </c>
      <c r="V137" s="63" t="str">
        <f>IFERROR(VLOOKUP(C137,Table5[],11,FALSE),"")</f>
        <v/>
      </c>
      <c r="W137" s="104" t="str">
        <f>IFERROR(IF(X137="Yes",VLOOKUP(C137,Table5[#All],12,FALSE) &amp; IF(OR(Y137&gt;5,Z137&gt;25)," Weight",""),""),"")</f>
        <v/>
      </c>
      <c r="X137" s="104" t="s">
        <v>21026</v>
      </c>
      <c r="Y137" s="19" t="str">
        <f>IFERROR(VLOOKUP(C137,Table5[],4,FALSE),"")</f>
        <v/>
      </c>
      <c r="Z137" s="19" t="str">
        <f t="shared" si="60"/>
        <v/>
      </c>
      <c r="AA137" s="19" t="str">
        <f t="shared" si="61"/>
        <v/>
      </c>
      <c r="AB137" s="19" t="str">
        <f>IFERROR(VLOOKUP(C137,Table5[],5,FALSE),"")</f>
        <v/>
      </c>
      <c r="AC137" s="19" t="str">
        <f t="shared" si="62"/>
        <v/>
      </c>
      <c r="AD137" s="19" t="str">
        <f t="shared" si="63"/>
        <v/>
      </c>
      <c r="AE137" s="19" t="str">
        <f>IFERROR(VLOOKUP(C137,Table5[],6,FALSE),"")</f>
        <v/>
      </c>
      <c r="AF137" s="19" t="str">
        <f t="shared" si="64"/>
        <v/>
      </c>
      <c r="AG137" s="19" t="str">
        <f t="shared" si="65"/>
        <v/>
      </c>
      <c r="AH137" s="142" t="str" cm="1">
        <f t="array" ref="AH137">IFERROR(IF(AV137=3,IF(Y137&lt;0.5,1*Z137*2.5,0),IF(P137="PLS",VLOOKUP(C137,Table_TB_Cost[],11,FALSE)/VLOOKUP(C137,Table_TB_Cost[],3,FALSE)*'2.Quote'!H137,IF(P137="PDB",_xlfn.IFS(tb_calc_type="Margin",(((Z137*'Pricing Matrix'!$F$4)+(H137*'Pricing Matrix'!$F$5))/(1-tb_calc_value)),tb_calc_type="List less Discount",(((Z137*(VLOOKUP(LEFT(VLOOKUP(C137,Table5[],10,FALSE),2),TB_MPG,2,FALSE)))+(H137*'Pricing Matrix'!$F$5*3))*(1-tb_calc_value))),(Z137*'3.Edit Pricing'!$B$33)))),"")</f>
        <v/>
      </c>
      <c r="AI137" s="142">
        <f>IF(AV137=1,Z137*'3.Edit Pricing'!$G$33,IF(AV137=2,Z137*'3.Edit Pricing'!$H$33,IF(AV137=3,Z137*'3.Edit Pricing'!$I$33,0)))</f>
        <v>0</v>
      </c>
      <c r="AJ137" s="142" t="str">
        <f t="shared" si="66"/>
        <v/>
      </c>
      <c r="AK137" s="92" t="str">
        <f t="shared" si="73"/>
        <v/>
      </c>
      <c r="AL137" s="92" t="str">
        <f t="shared" si="74"/>
        <v/>
      </c>
      <c r="AM137" s="92" t="str" cm="1">
        <f t="array" ref="AM137">IFERROR(_xlfn.IFS(P137="PLS",AL137-(VLOOKUP(C137,Table_TB_Cost[],10,FALSE)/VLOOKUP(C137,Table_TB_Cost[],3,FALSE)*G137*H137),P137="PDB",AL137-((Z137*'Pricing Matrix'!$F$4)+(H137*'Pricing Matrix'!$F$5))*G137),"")</f>
        <v/>
      </c>
      <c r="AN137" s="92" t="str">
        <f>IFERROR(IF(OR(P137="PLS",P137="PDB"),0,IF(AV137=3,(AI137*G137)-(AA137*'Pricing Matrix'!$B$5),(AI137*G137)+(AA137*('3.Edit Pricing'!$B$33-'Pricing Matrix'!$B$5)))),"")</f>
        <v/>
      </c>
      <c r="AO137" s="142" t="str">
        <f>IF(Y137="","",IF(AND(NOT('1.Project Details'!$E$33="No"), BF137&gt;0),'3.Edit Pricing'!$B$57,IF('1.Project Details'!$B$24="Mill Finish",0,IF('2.Quote'!$L137="Yes",0,IF(U137="Bulk",FinBulk_Cost_Price,IF(OR(U137="Non-bulk",U137="Minfin"),FinNonBulk_Cost_Price,Fin_Cost_Price))))))</f>
        <v/>
      </c>
      <c r="AP137" s="142" t="str" cm="1">
        <f t="array" ref="AP137">IF(Y137="","",_xlfn.IFS(AND(BF137&gt;0,NOT('1.Project Details'!$E$33="No")),'3.Edit Pricing'!$B$58,'1.Project Details'!$B$24="Mill Finish",0,'1.Project Details'!$B$24="",0,'2.Quote'!$L137="Yes",0,U137="Bulk",FinBulk_Sell_Price,U137="Non-bulk",FinNonBulk_Sell_Price,U137="Minfin",FinNonBulk_Sell_Price,Y137&lt;&gt;"",Fin_Sell_Price))</f>
        <v/>
      </c>
      <c r="AQ137" s="142" t="str">
        <f>IFERROR(IF(Y137="","",IF(T137="Yes","Anodised Perimeter (AP)",'1.Project Details'!$B$33)),"")</f>
        <v/>
      </c>
      <c r="AR137" s="142" t="str">
        <f>IFERROR(IF($AQ137="Anodised Perimeter (AP)",IF(U137="Minfin",40,'2.Quote'!AD137)*AO137,AG137*AO137),"")</f>
        <v/>
      </c>
      <c r="AS137" s="142" t="str">
        <f t="shared" si="67"/>
        <v/>
      </c>
      <c r="AT137" s="142" t="str">
        <f t="shared" si="68"/>
        <v/>
      </c>
      <c r="AU137" s="170" t="str">
        <f>IFERROR(VLOOKUP(C137,DATA!$A:$K,8,FALSE),"")</f>
        <v/>
      </c>
      <c r="AV137" s="124" t="str">
        <f>IFERROR(VLOOKUP(AU137,'5.Edit_PH_IP'!$B:$D,3,FALSE),"")</f>
        <v/>
      </c>
      <c r="AW137" s="124" t="str">
        <f>IFERROR(VLOOKUP(Q137,DATA_EDGE!A:C,3,FALSE),"")</f>
        <v/>
      </c>
      <c r="AX137" s="124" t="str">
        <f t="shared" si="75"/>
        <v/>
      </c>
      <c r="AY137" s="124" t="str">
        <f t="shared" si="69"/>
        <v/>
      </c>
      <c r="AZ137" s="124" t="str">
        <f t="shared" si="70"/>
        <v/>
      </c>
      <c r="BA137" s="255"/>
      <c r="BB137" s="252">
        <f t="shared" si="76"/>
        <v>0</v>
      </c>
      <c r="BC137" s="255"/>
      <c r="BD137" s="252">
        <f t="shared" si="77"/>
        <v>0</v>
      </c>
      <c r="BE137" s="20">
        <f t="shared" si="71"/>
        <v>0</v>
      </c>
      <c r="BF137" s="124">
        <f t="shared" si="72"/>
        <v>0</v>
      </c>
    </row>
    <row r="138" spans="1:58" x14ac:dyDescent="0.25">
      <c r="A138" s="94"/>
      <c r="B138" s="18">
        <v>96</v>
      </c>
      <c r="C138" s="31"/>
      <c r="D138" s="19" t="str">
        <f>IFERROR(IF(OR(P138="PDB",P138="PLS"),"*","") &amp; VLOOKUP(C138,Table5[],2,FALSE),"") &amp; IF(L138="Yes"," **MILL FINISH**",)</f>
        <v/>
      </c>
      <c r="E138" s="124" t="str">
        <f t="shared" si="55"/>
        <v/>
      </c>
      <c r="F138" s="124" t="str">
        <f t="shared" si="56"/>
        <v/>
      </c>
      <c r="G138" s="135"/>
      <c r="H138" s="135"/>
      <c r="I138" s="20" t="str">
        <f t="shared" si="57"/>
        <v/>
      </c>
      <c r="J138" s="22" t="str">
        <f t="shared" si="58"/>
        <v/>
      </c>
      <c r="K138" s="236" t="str">
        <f t="shared" si="59"/>
        <v/>
      </c>
      <c r="L138" s="140" t="s">
        <v>13326</v>
      </c>
      <c r="M138" s="96" t="str">
        <f>IF(C138="","",IF(AND(BF138&gt;0,NOT('1.Project Details'!$E$33="No")),VLOOKUP('1.Project Details'!$E$33,Threshold_Code,2,FALSE),IF(L138="No",SAP_Colour_Code,"NON")))</f>
        <v/>
      </c>
      <c r="N138" s="141">
        <v>6060</v>
      </c>
      <c r="O138" s="140" t="s">
        <v>19270</v>
      </c>
      <c r="P138" s="96" t="str">
        <f>IFERROR(IF(LEFT(AX138,1)="7","PDB",VLOOKUP(C138,Table5[],13,FALSE)),"")</f>
        <v/>
      </c>
      <c r="Q138" s="239"/>
      <c r="R138" s="96" t="str">
        <f>IFERROR(IF(LEFT(AX138,1)="7",VLOOKUP(LEFT(Q138,5),DATA_EDGE!A:C,3,FALSE),VLOOKUP(Q138,DATA_EDGE!A:C,3,FALSE)),"")</f>
        <v/>
      </c>
      <c r="S138" s="104" t="str">
        <f>IFERROR(IF(LEFT(VLOOKUP(C138,Table5[],7,FALSE),3)="AE3",VLOOKUP(C138,Table_TB_Cost[],3,FALSE),""),"")</f>
        <v/>
      </c>
      <c r="T138" s="207" t="s">
        <v>13326</v>
      </c>
      <c r="U138" s="206" t="str">
        <f>IF(OR('1.Project Details'!$B$26="Capral Mill (AP)",T138="Yes"),IF(AD138="","",IF(AD138&lt;0,"Minfin",IF(AD138&lt;80,"Non-bulk","Bulk"))),"")</f>
        <v/>
      </c>
      <c r="V138" s="63" t="str">
        <f>IFERROR(VLOOKUP(C138,Table5[],11,FALSE),"")</f>
        <v/>
      </c>
      <c r="W138" s="104" t="str">
        <f>IFERROR(IF(X138="Yes",VLOOKUP(C138,Table5[#All],12,FALSE) &amp; IF(OR(Y138&gt;5,Z138&gt;25)," Weight",""),""),"")</f>
        <v/>
      </c>
      <c r="X138" s="104" t="s">
        <v>21026</v>
      </c>
      <c r="Y138" s="19" t="str">
        <f>IFERROR(VLOOKUP(C138,Table5[],4,FALSE),"")</f>
        <v/>
      </c>
      <c r="Z138" s="19" t="str">
        <f t="shared" si="60"/>
        <v/>
      </c>
      <c r="AA138" s="19" t="str">
        <f t="shared" si="61"/>
        <v/>
      </c>
      <c r="AB138" s="19" t="str">
        <f>IFERROR(VLOOKUP(C138,Table5[],5,FALSE),"")</f>
        <v/>
      </c>
      <c r="AC138" s="19" t="str">
        <f t="shared" si="62"/>
        <v/>
      </c>
      <c r="AD138" s="19" t="str">
        <f t="shared" si="63"/>
        <v/>
      </c>
      <c r="AE138" s="19" t="str">
        <f>IFERROR(VLOOKUP(C138,Table5[],6,FALSE),"")</f>
        <v/>
      </c>
      <c r="AF138" s="19" t="str">
        <f t="shared" si="64"/>
        <v/>
      </c>
      <c r="AG138" s="19" t="str">
        <f t="shared" si="65"/>
        <v/>
      </c>
      <c r="AH138" s="142" t="str" cm="1">
        <f t="array" ref="AH138">IFERROR(IF(AV138=3,IF(Y138&lt;0.5,1*Z138*2.5,0),IF(P138="PLS",VLOOKUP(C138,Table_TB_Cost[],11,FALSE)/VLOOKUP(C138,Table_TB_Cost[],3,FALSE)*'2.Quote'!H138,IF(P138="PDB",_xlfn.IFS(tb_calc_type="Margin",(((Z138*'Pricing Matrix'!$F$4)+(H138*'Pricing Matrix'!$F$5))/(1-tb_calc_value)),tb_calc_type="List less Discount",(((Z138*(VLOOKUP(LEFT(VLOOKUP(C138,Table5[],10,FALSE),2),TB_MPG,2,FALSE)))+(H138*'Pricing Matrix'!$F$5*3))*(1-tb_calc_value))),(Z138*'3.Edit Pricing'!$B$33)))),"")</f>
        <v/>
      </c>
      <c r="AI138" s="142">
        <f>IF(AV138=1,Z138*'3.Edit Pricing'!$G$33,IF(AV138=2,Z138*'3.Edit Pricing'!$H$33,IF(AV138=3,Z138*'3.Edit Pricing'!$I$33,0)))</f>
        <v>0</v>
      </c>
      <c r="AJ138" s="142" t="str">
        <f t="shared" si="66"/>
        <v/>
      </c>
      <c r="AK138" s="92" t="str">
        <f t="shared" si="73"/>
        <v/>
      </c>
      <c r="AL138" s="92" t="str">
        <f t="shared" si="74"/>
        <v/>
      </c>
      <c r="AM138" s="92" t="str" cm="1">
        <f t="array" ref="AM138">IFERROR(_xlfn.IFS(P138="PLS",AL138-(VLOOKUP(C138,Table_TB_Cost[],10,FALSE)/VLOOKUP(C138,Table_TB_Cost[],3,FALSE)*G138*H138),P138="PDB",AL138-((Z138*'Pricing Matrix'!$F$4)+(H138*'Pricing Matrix'!$F$5))*G138),"")</f>
        <v/>
      </c>
      <c r="AN138" s="92" t="str">
        <f>IFERROR(IF(OR(P138="PLS",P138="PDB"),0,IF(AV138=3,(AI138*G138)-(AA138*'Pricing Matrix'!$B$5),(AI138*G138)+(AA138*('3.Edit Pricing'!$B$33-'Pricing Matrix'!$B$5)))),"")</f>
        <v/>
      </c>
      <c r="AO138" s="142" t="str">
        <f>IF(Y138="","",IF(AND(NOT('1.Project Details'!$E$33="No"), BF138&gt;0),'3.Edit Pricing'!$B$57,IF('1.Project Details'!$B$24="Mill Finish",0,IF('2.Quote'!$L138="Yes",0,IF(U138="Bulk",FinBulk_Cost_Price,IF(OR(U138="Non-bulk",U138="Minfin"),FinNonBulk_Cost_Price,Fin_Cost_Price))))))</f>
        <v/>
      </c>
      <c r="AP138" s="142" t="str" cm="1">
        <f t="array" ref="AP138">IF(Y138="","",_xlfn.IFS(AND(BF138&gt;0,NOT('1.Project Details'!$E$33="No")),'3.Edit Pricing'!$B$58,'1.Project Details'!$B$24="Mill Finish",0,'1.Project Details'!$B$24="",0,'2.Quote'!$L138="Yes",0,U138="Bulk",FinBulk_Sell_Price,U138="Non-bulk",FinNonBulk_Sell_Price,U138="Minfin",FinNonBulk_Sell_Price,Y138&lt;&gt;"",Fin_Sell_Price))</f>
        <v/>
      </c>
      <c r="AQ138" s="142" t="str">
        <f>IFERROR(IF(Y138="","",IF(T138="Yes","Anodised Perimeter (AP)",'1.Project Details'!$B$33)),"")</f>
        <v/>
      </c>
      <c r="AR138" s="142" t="str">
        <f>IFERROR(IF($AQ138="Anodised Perimeter (AP)",IF(U138="Minfin",40,'2.Quote'!AD138)*AO138,AG138*AO138),"")</f>
        <v/>
      </c>
      <c r="AS138" s="142" t="str">
        <f t="shared" si="67"/>
        <v/>
      </c>
      <c r="AT138" s="142" t="str">
        <f t="shared" si="68"/>
        <v/>
      </c>
      <c r="AU138" s="170" t="str">
        <f>IFERROR(VLOOKUP(C138,DATA!$A:$K,8,FALSE),"")</f>
        <v/>
      </c>
      <c r="AV138" s="124" t="str">
        <f>IFERROR(VLOOKUP(AU138,'5.Edit_PH_IP'!$B:$D,3,FALSE),"")</f>
        <v/>
      </c>
      <c r="AW138" s="124" t="str">
        <f>IFERROR(VLOOKUP(Q138,DATA_EDGE!A:C,3,FALSE),"")</f>
        <v/>
      </c>
      <c r="AX138" s="124" t="str">
        <f t="shared" si="75"/>
        <v/>
      </c>
      <c r="AY138" s="124" t="str">
        <f t="shared" si="69"/>
        <v/>
      </c>
      <c r="AZ138" s="124" t="str">
        <f t="shared" si="70"/>
        <v/>
      </c>
      <c r="BA138" s="255"/>
      <c r="BB138" s="252">
        <f t="shared" si="76"/>
        <v>0</v>
      </c>
      <c r="BC138" s="255"/>
      <c r="BD138" s="252">
        <f t="shared" si="77"/>
        <v>0</v>
      </c>
      <c r="BE138" s="20">
        <f t="shared" si="71"/>
        <v>0</v>
      </c>
      <c r="BF138" s="124">
        <f t="shared" si="72"/>
        <v>0</v>
      </c>
    </row>
    <row r="139" spans="1:58" x14ac:dyDescent="0.25">
      <c r="A139" s="94"/>
      <c r="B139" s="21">
        <v>97</v>
      </c>
      <c r="C139" s="31"/>
      <c r="D139" s="19" t="str">
        <f>IFERROR(IF(OR(P139="PDB",P139="PLS"),"*","") &amp; VLOOKUP(C139,Table5[],2,FALSE),"") &amp; IF(L139="Yes"," **MILL FINISH**",)</f>
        <v/>
      </c>
      <c r="E139" s="124" t="str">
        <f t="shared" si="55"/>
        <v/>
      </c>
      <c r="F139" s="124" t="str">
        <f t="shared" si="56"/>
        <v/>
      </c>
      <c r="G139" s="135"/>
      <c r="H139" s="135"/>
      <c r="I139" s="20" t="str">
        <f t="shared" si="57"/>
        <v/>
      </c>
      <c r="J139" s="22" t="str">
        <f t="shared" si="58"/>
        <v/>
      </c>
      <c r="K139" s="236" t="str">
        <f t="shared" si="59"/>
        <v/>
      </c>
      <c r="L139" s="140" t="s">
        <v>13326</v>
      </c>
      <c r="M139" s="96" t="str">
        <f>IF(C139="","",IF(AND(BF139&gt;0,NOT('1.Project Details'!$E$33="No")),VLOOKUP('1.Project Details'!$E$33,Threshold_Code,2,FALSE),IF(L139="No",SAP_Colour_Code,"NON")))</f>
        <v/>
      </c>
      <c r="N139" s="141">
        <v>6060</v>
      </c>
      <c r="O139" s="140" t="s">
        <v>19270</v>
      </c>
      <c r="P139" s="96" t="str">
        <f>IFERROR(IF(LEFT(AX139,1)="7","PDB",VLOOKUP(C139,Table5[],13,FALSE)),"")</f>
        <v/>
      </c>
      <c r="Q139" s="239"/>
      <c r="R139" s="96" t="str">
        <f>IFERROR(IF(LEFT(AX139,1)="7",VLOOKUP(LEFT(Q139,5),DATA_EDGE!A:C,3,FALSE),VLOOKUP(Q139,DATA_EDGE!A:C,3,FALSE)),"")</f>
        <v/>
      </c>
      <c r="S139" s="104" t="str">
        <f>IFERROR(IF(LEFT(VLOOKUP(C139,Table5[],7,FALSE),3)="AE3",VLOOKUP(C139,Table_TB_Cost[],3,FALSE),""),"")</f>
        <v/>
      </c>
      <c r="T139" s="207" t="s">
        <v>13326</v>
      </c>
      <c r="U139" s="206" t="str">
        <f>IF(OR('1.Project Details'!$B$26="Capral Mill (AP)",T139="Yes"),IF(AD139="","",IF(AD139&lt;0,"Minfin",IF(AD139&lt;80,"Non-bulk","Bulk"))),"")</f>
        <v/>
      </c>
      <c r="V139" s="63" t="str">
        <f>IFERROR(VLOOKUP(C139,Table5[],11,FALSE),"")</f>
        <v/>
      </c>
      <c r="W139" s="104" t="str">
        <f>IFERROR(IF(X139="Yes",VLOOKUP(C139,Table5[#All],12,FALSE) &amp; IF(OR(Y139&gt;5,Z139&gt;25)," Weight",""),""),"")</f>
        <v/>
      </c>
      <c r="X139" s="104" t="s">
        <v>21026</v>
      </c>
      <c r="Y139" s="19" t="str">
        <f>IFERROR(VLOOKUP(C139,Table5[],4,FALSE),"")</f>
        <v/>
      </c>
      <c r="Z139" s="19" t="str">
        <f t="shared" si="60"/>
        <v/>
      </c>
      <c r="AA139" s="19" t="str">
        <f t="shared" si="61"/>
        <v/>
      </c>
      <c r="AB139" s="19" t="str">
        <f>IFERROR(VLOOKUP(C139,Table5[],5,FALSE),"")</f>
        <v/>
      </c>
      <c r="AC139" s="19" t="str">
        <f t="shared" si="62"/>
        <v/>
      </c>
      <c r="AD139" s="19" t="str">
        <f t="shared" si="63"/>
        <v/>
      </c>
      <c r="AE139" s="19" t="str">
        <f>IFERROR(VLOOKUP(C139,Table5[],6,FALSE),"")</f>
        <v/>
      </c>
      <c r="AF139" s="19" t="str">
        <f t="shared" si="64"/>
        <v/>
      </c>
      <c r="AG139" s="19" t="str">
        <f t="shared" si="65"/>
        <v/>
      </c>
      <c r="AH139" s="142" t="str" cm="1">
        <f t="array" ref="AH139">IFERROR(IF(AV139=3,IF(Y139&lt;0.5,1*Z139*2.5,0),IF(P139="PLS",VLOOKUP(C139,Table_TB_Cost[],11,FALSE)/VLOOKUP(C139,Table_TB_Cost[],3,FALSE)*'2.Quote'!H139,IF(P139="PDB",_xlfn.IFS(tb_calc_type="Margin",(((Z139*'Pricing Matrix'!$F$4)+(H139*'Pricing Matrix'!$F$5))/(1-tb_calc_value)),tb_calc_type="List less Discount",(((Z139*(VLOOKUP(LEFT(VLOOKUP(C139,Table5[],10,FALSE),2),TB_MPG,2,FALSE)))+(H139*'Pricing Matrix'!$F$5*3))*(1-tb_calc_value))),(Z139*'3.Edit Pricing'!$B$33)))),"")</f>
        <v/>
      </c>
      <c r="AI139" s="142">
        <f>IF(AV139=1,Z139*'3.Edit Pricing'!$G$33,IF(AV139=2,Z139*'3.Edit Pricing'!$H$33,IF(AV139=3,Z139*'3.Edit Pricing'!$I$33,0)))</f>
        <v>0</v>
      </c>
      <c r="AJ139" s="142" t="str">
        <f t="shared" si="66"/>
        <v/>
      </c>
      <c r="AK139" s="92" t="str">
        <f t="shared" si="73"/>
        <v/>
      </c>
      <c r="AL139" s="92" t="str">
        <f t="shared" si="74"/>
        <v/>
      </c>
      <c r="AM139" s="92" t="str" cm="1">
        <f t="array" ref="AM139">IFERROR(_xlfn.IFS(P139="PLS",AL139-(VLOOKUP(C139,Table_TB_Cost[],10,FALSE)/VLOOKUP(C139,Table_TB_Cost[],3,FALSE)*G139*H139),P139="PDB",AL139-((Z139*'Pricing Matrix'!$F$4)+(H139*'Pricing Matrix'!$F$5))*G139),"")</f>
        <v/>
      </c>
      <c r="AN139" s="92" t="str">
        <f>IFERROR(IF(OR(P139="PLS",P139="PDB"),0,IF(AV139=3,(AI139*G139)-(AA139*'Pricing Matrix'!$B$5),(AI139*G139)+(AA139*('3.Edit Pricing'!$B$33-'Pricing Matrix'!$B$5)))),"")</f>
        <v/>
      </c>
      <c r="AO139" s="142" t="str">
        <f>IF(Y139="","",IF(AND(NOT('1.Project Details'!$E$33="No"), BF139&gt;0),'3.Edit Pricing'!$B$57,IF('1.Project Details'!$B$24="Mill Finish",0,IF('2.Quote'!$L139="Yes",0,IF(U139="Bulk",FinBulk_Cost_Price,IF(OR(U139="Non-bulk",U139="Minfin"),FinNonBulk_Cost_Price,Fin_Cost_Price))))))</f>
        <v/>
      </c>
      <c r="AP139" s="142" t="str" cm="1">
        <f t="array" ref="AP139">IF(Y139="","",_xlfn.IFS(AND(BF139&gt;0,NOT('1.Project Details'!$E$33="No")),'3.Edit Pricing'!$B$58,'1.Project Details'!$B$24="Mill Finish",0,'1.Project Details'!$B$24="",0,'2.Quote'!$L139="Yes",0,U139="Bulk",FinBulk_Sell_Price,U139="Non-bulk",FinNonBulk_Sell_Price,U139="Minfin",FinNonBulk_Sell_Price,Y139&lt;&gt;"",Fin_Sell_Price))</f>
        <v/>
      </c>
      <c r="AQ139" s="142" t="str">
        <f>IFERROR(IF(Y139="","",IF(T139="Yes","Anodised Perimeter (AP)",'1.Project Details'!$B$33)),"")</f>
        <v/>
      </c>
      <c r="AR139" s="142" t="str">
        <f>IFERROR(IF($AQ139="Anodised Perimeter (AP)",IF(U139="Minfin",40,'2.Quote'!AD139)*AO139,AG139*AO139),"")</f>
        <v/>
      </c>
      <c r="AS139" s="142" t="str">
        <f t="shared" si="67"/>
        <v/>
      </c>
      <c r="AT139" s="142" t="str">
        <f t="shared" si="68"/>
        <v/>
      </c>
      <c r="AU139" s="170" t="str">
        <f>IFERROR(VLOOKUP(C139,DATA!$A:$K,8,FALSE),"")</f>
        <v/>
      </c>
      <c r="AV139" s="124" t="str">
        <f>IFERROR(VLOOKUP(AU139,'5.Edit_PH_IP'!$B:$D,3,FALSE),"")</f>
        <v/>
      </c>
      <c r="AW139" s="124" t="str">
        <f>IFERROR(VLOOKUP(Q139,DATA_EDGE!A:C,3,FALSE),"")</f>
        <v/>
      </c>
      <c r="AX139" s="124" t="str">
        <f t="shared" si="75"/>
        <v/>
      </c>
      <c r="AY139" s="124" t="str">
        <f t="shared" si="69"/>
        <v/>
      </c>
      <c r="AZ139" s="124" t="str">
        <f t="shared" si="70"/>
        <v/>
      </c>
      <c r="BA139" s="255"/>
      <c r="BB139" s="252">
        <f t="shared" si="76"/>
        <v>0</v>
      </c>
      <c r="BC139" s="255"/>
      <c r="BD139" s="252">
        <f t="shared" si="77"/>
        <v>0</v>
      </c>
      <c r="BE139" s="20">
        <f t="shared" si="71"/>
        <v>0</v>
      </c>
      <c r="BF139" s="124">
        <f t="shared" si="72"/>
        <v>0</v>
      </c>
    </row>
    <row r="140" spans="1:58" x14ac:dyDescent="0.25">
      <c r="A140" s="94"/>
      <c r="B140" s="18">
        <v>98</v>
      </c>
      <c r="C140" s="31"/>
      <c r="D140" s="19" t="str">
        <f>IFERROR(IF(OR(P140="PDB",P140="PLS"),"*","") &amp; VLOOKUP(C140,Table5[],2,FALSE),"") &amp; IF(L140="Yes"," **MILL FINISH**",)</f>
        <v/>
      </c>
      <c r="E140" s="124" t="str">
        <f t="shared" si="55"/>
        <v/>
      </c>
      <c r="F140" s="124" t="str">
        <f t="shared" si="56"/>
        <v/>
      </c>
      <c r="G140" s="135"/>
      <c r="H140" s="135"/>
      <c r="I140" s="20" t="str">
        <f t="shared" si="57"/>
        <v/>
      </c>
      <c r="J140" s="22" t="str">
        <f t="shared" si="58"/>
        <v/>
      </c>
      <c r="K140" s="236" t="str">
        <f t="shared" si="59"/>
        <v/>
      </c>
      <c r="L140" s="140" t="s">
        <v>13326</v>
      </c>
      <c r="M140" s="96" t="str">
        <f>IF(C140="","",IF(AND(BF140&gt;0,NOT('1.Project Details'!$E$33="No")),VLOOKUP('1.Project Details'!$E$33,Threshold_Code,2,FALSE),IF(L140="No",SAP_Colour_Code,"NON")))</f>
        <v/>
      </c>
      <c r="N140" s="141">
        <v>6060</v>
      </c>
      <c r="O140" s="140" t="s">
        <v>19270</v>
      </c>
      <c r="P140" s="96" t="str">
        <f>IFERROR(IF(LEFT(AX140,1)="7","PDB",VLOOKUP(C140,Table5[],13,FALSE)),"")</f>
        <v/>
      </c>
      <c r="Q140" s="239"/>
      <c r="R140" s="96" t="str">
        <f>IFERROR(IF(LEFT(AX140,1)="7",VLOOKUP(LEFT(Q140,5),DATA_EDGE!A:C,3,FALSE),VLOOKUP(Q140,DATA_EDGE!A:C,3,FALSE)),"")</f>
        <v/>
      </c>
      <c r="S140" s="104" t="str">
        <f>IFERROR(IF(LEFT(VLOOKUP(C140,Table5[],7,FALSE),3)="AE3",VLOOKUP(C140,Table_TB_Cost[],3,FALSE),""),"")</f>
        <v/>
      </c>
      <c r="T140" s="207" t="s">
        <v>13326</v>
      </c>
      <c r="U140" s="206" t="str">
        <f>IF(OR('1.Project Details'!$B$26="Capral Mill (AP)",T140="Yes"),IF(AD140="","",IF(AD140&lt;0,"Minfin",IF(AD140&lt;80,"Non-bulk","Bulk"))),"")</f>
        <v/>
      </c>
      <c r="V140" s="63" t="str">
        <f>IFERROR(VLOOKUP(C140,Table5[],11,FALSE),"")</f>
        <v/>
      </c>
      <c r="W140" s="104" t="str">
        <f>IFERROR(IF(X140="Yes",VLOOKUP(C140,Table5[#All],12,FALSE) &amp; IF(OR(Y140&gt;5,Z140&gt;25)," Weight",""),""),"")</f>
        <v/>
      </c>
      <c r="X140" s="104" t="s">
        <v>21026</v>
      </c>
      <c r="Y140" s="19" t="str">
        <f>IFERROR(VLOOKUP(C140,Table5[],4,FALSE),"")</f>
        <v/>
      </c>
      <c r="Z140" s="19" t="str">
        <f t="shared" si="60"/>
        <v/>
      </c>
      <c r="AA140" s="19" t="str">
        <f t="shared" si="61"/>
        <v/>
      </c>
      <c r="AB140" s="19" t="str">
        <f>IFERROR(VLOOKUP(C140,Table5[],5,FALSE),"")</f>
        <v/>
      </c>
      <c r="AC140" s="19" t="str">
        <f t="shared" si="62"/>
        <v/>
      </c>
      <c r="AD140" s="19" t="str">
        <f t="shared" si="63"/>
        <v/>
      </c>
      <c r="AE140" s="19" t="str">
        <f>IFERROR(VLOOKUP(C140,Table5[],6,FALSE),"")</f>
        <v/>
      </c>
      <c r="AF140" s="19" t="str">
        <f t="shared" si="64"/>
        <v/>
      </c>
      <c r="AG140" s="19" t="str">
        <f t="shared" si="65"/>
        <v/>
      </c>
      <c r="AH140" s="142" t="str" cm="1">
        <f t="array" ref="AH140">IFERROR(IF(AV140=3,IF(Y140&lt;0.5,1*Z140*2.5,0),IF(P140="PLS",VLOOKUP(C140,Table_TB_Cost[],11,FALSE)/VLOOKUP(C140,Table_TB_Cost[],3,FALSE)*'2.Quote'!H140,IF(P140="PDB",_xlfn.IFS(tb_calc_type="Margin",(((Z140*'Pricing Matrix'!$F$4)+(H140*'Pricing Matrix'!$F$5))/(1-tb_calc_value)),tb_calc_type="List less Discount",(((Z140*(VLOOKUP(LEFT(VLOOKUP(C140,Table5[],10,FALSE),2),TB_MPG,2,FALSE)))+(H140*'Pricing Matrix'!$F$5*3))*(1-tb_calc_value))),(Z140*'3.Edit Pricing'!$B$33)))),"")</f>
        <v/>
      </c>
      <c r="AI140" s="142">
        <f>IF(AV140=1,Z140*'3.Edit Pricing'!$G$33,IF(AV140=2,Z140*'3.Edit Pricing'!$H$33,IF(AV140=3,Z140*'3.Edit Pricing'!$I$33,0)))</f>
        <v>0</v>
      </c>
      <c r="AJ140" s="142" t="str">
        <f t="shared" si="66"/>
        <v/>
      </c>
      <c r="AK140" s="92" t="str">
        <f t="shared" si="73"/>
        <v/>
      </c>
      <c r="AL140" s="92" t="str">
        <f t="shared" si="74"/>
        <v/>
      </c>
      <c r="AM140" s="92" t="str" cm="1">
        <f t="array" ref="AM140">IFERROR(_xlfn.IFS(P140="PLS",AL140-(VLOOKUP(C140,Table_TB_Cost[],10,FALSE)/VLOOKUP(C140,Table_TB_Cost[],3,FALSE)*G140*H140),P140="PDB",AL140-((Z140*'Pricing Matrix'!$F$4)+(H140*'Pricing Matrix'!$F$5))*G140),"")</f>
        <v/>
      </c>
      <c r="AN140" s="92" t="str">
        <f>IFERROR(IF(OR(P140="PLS",P140="PDB"),0,IF(AV140=3,(AI140*G140)-(AA140*'Pricing Matrix'!$B$5),(AI140*G140)+(AA140*('3.Edit Pricing'!$B$33-'Pricing Matrix'!$B$5)))),"")</f>
        <v/>
      </c>
      <c r="AO140" s="142" t="str">
        <f>IF(Y140="","",IF(AND(NOT('1.Project Details'!$E$33="No"), BF140&gt;0),'3.Edit Pricing'!$B$57,IF('1.Project Details'!$B$24="Mill Finish",0,IF('2.Quote'!$L140="Yes",0,IF(U140="Bulk",FinBulk_Cost_Price,IF(OR(U140="Non-bulk",U140="Minfin"),FinNonBulk_Cost_Price,Fin_Cost_Price))))))</f>
        <v/>
      </c>
      <c r="AP140" s="142" t="str" cm="1">
        <f t="array" ref="AP140">IF(Y140="","",_xlfn.IFS(AND(BF140&gt;0,NOT('1.Project Details'!$E$33="No")),'3.Edit Pricing'!$B$58,'1.Project Details'!$B$24="Mill Finish",0,'1.Project Details'!$B$24="",0,'2.Quote'!$L140="Yes",0,U140="Bulk",FinBulk_Sell_Price,U140="Non-bulk",FinNonBulk_Sell_Price,U140="Minfin",FinNonBulk_Sell_Price,Y140&lt;&gt;"",Fin_Sell_Price))</f>
        <v/>
      </c>
      <c r="AQ140" s="142" t="str">
        <f>IFERROR(IF(Y140="","",IF(T140="Yes","Anodised Perimeter (AP)",'1.Project Details'!$B$33)),"")</f>
        <v/>
      </c>
      <c r="AR140" s="142" t="str">
        <f>IFERROR(IF($AQ140="Anodised Perimeter (AP)",IF(U140="Minfin",40,'2.Quote'!AD140)*AO140,AG140*AO140),"")</f>
        <v/>
      </c>
      <c r="AS140" s="142" t="str">
        <f t="shared" si="67"/>
        <v/>
      </c>
      <c r="AT140" s="142" t="str">
        <f t="shared" si="68"/>
        <v/>
      </c>
      <c r="AU140" s="170" t="str">
        <f>IFERROR(VLOOKUP(C140,DATA!$A:$K,8,FALSE),"")</f>
        <v/>
      </c>
      <c r="AV140" s="124" t="str">
        <f>IFERROR(VLOOKUP(AU140,'5.Edit_PH_IP'!$B:$D,3,FALSE),"")</f>
        <v/>
      </c>
      <c r="AW140" s="124" t="str">
        <f>IFERROR(VLOOKUP(Q140,DATA_EDGE!A:C,3,FALSE),"")</f>
        <v/>
      </c>
      <c r="AX140" s="124" t="str">
        <f t="shared" si="75"/>
        <v/>
      </c>
      <c r="AY140" s="124" t="str">
        <f t="shared" si="69"/>
        <v/>
      </c>
      <c r="AZ140" s="124" t="str">
        <f t="shared" si="70"/>
        <v/>
      </c>
      <c r="BA140" s="255"/>
      <c r="BB140" s="252">
        <f t="shared" si="76"/>
        <v>0</v>
      </c>
      <c r="BC140" s="255"/>
      <c r="BD140" s="252">
        <f t="shared" si="77"/>
        <v>0</v>
      </c>
      <c r="BE140" s="20">
        <f t="shared" si="71"/>
        <v>0</v>
      </c>
      <c r="BF140" s="124">
        <f t="shared" si="72"/>
        <v>0</v>
      </c>
    </row>
    <row r="141" spans="1:58" x14ac:dyDescent="0.25">
      <c r="A141" s="94"/>
      <c r="B141" s="18">
        <v>99</v>
      </c>
      <c r="C141" s="31"/>
      <c r="D141" s="19" t="str">
        <f>IFERROR(IF(OR(P141="PDB",P141="PLS"),"*","") &amp; VLOOKUP(C141,Table5[],2,FALSE),"") &amp; IF(L141="Yes"," **MILL FINISH**",)</f>
        <v/>
      </c>
      <c r="E141" s="124" t="str">
        <f t="shared" si="55"/>
        <v/>
      </c>
      <c r="F141" s="124" t="str">
        <f t="shared" si="56"/>
        <v/>
      </c>
      <c r="G141" s="135"/>
      <c r="H141" s="135"/>
      <c r="I141" s="20" t="str">
        <f t="shared" si="57"/>
        <v/>
      </c>
      <c r="J141" s="22" t="str">
        <f t="shared" si="58"/>
        <v/>
      </c>
      <c r="K141" s="236" t="str">
        <f t="shared" si="59"/>
        <v/>
      </c>
      <c r="L141" s="140" t="s">
        <v>13326</v>
      </c>
      <c r="M141" s="96" t="str">
        <f>IF(C141="","",IF(AND(BF141&gt;0,NOT('1.Project Details'!$E$33="No")),VLOOKUP('1.Project Details'!$E$33,Threshold_Code,2,FALSE),IF(L141="No",SAP_Colour_Code,"NON")))</f>
        <v/>
      </c>
      <c r="N141" s="141">
        <v>6060</v>
      </c>
      <c r="O141" s="140" t="s">
        <v>19270</v>
      </c>
      <c r="P141" s="96" t="str">
        <f>IFERROR(IF(LEFT(AX141,1)="7","PDB",VLOOKUP(C141,Table5[],13,FALSE)),"")</f>
        <v/>
      </c>
      <c r="Q141" s="239"/>
      <c r="R141" s="96" t="str">
        <f>IFERROR(IF(LEFT(AX141,1)="7",VLOOKUP(LEFT(Q141,5),DATA_EDGE!A:C,3,FALSE),VLOOKUP(Q141,DATA_EDGE!A:C,3,FALSE)),"")</f>
        <v/>
      </c>
      <c r="S141" s="104" t="str">
        <f>IFERROR(IF(LEFT(VLOOKUP(C141,Table5[],7,FALSE),3)="AE3",VLOOKUP(C141,Table_TB_Cost[],3,FALSE),""),"")</f>
        <v/>
      </c>
      <c r="T141" s="207" t="s">
        <v>13326</v>
      </c>
      <c r="U141" s="206" t="str">
        <f>IF(OR('1.Project Details'!$B$26="Capral Mill (AP)",T141="Yes"),IF(AD141="","",IF(AD141&lt;0,"Minfin",IF(AD141&lt;80,"Non-bulk","Bulk"))),"")</f>
        <v/>
      </c>
      <c r="V141" s="63" t="str">
        <f>IFERROR(VLOOKUP(C141,Table5[],11,FALSE),"")</f>
        <v/>
      </c>
      <c r="W141" s="104" t="str">
        <f>IFERROR(IF(X141="Yes",VLOOKUP(C141,Table5[#All],12,FALSE) &amp; IF(OR(Y141&gt;5,Z141&gt;25)," Weight",""),""),"")</f>
        <v/>
      </c>
      <c r="X141" s="104" t="s">
        <v>21026</v>
      </c>
      <c r="Y141" s="19" t="str">
        <f>IFERROR(VLOOKUP(C141,Table5[],4,FALSE),"")</f>
        <v/>
      </c>
      <c r="Z141" s="19" t="str">
        <f t="shared" si="60"/>
        <v/>
      </c>
      <c r="AA141" s="19" t="str">
        <f t="shared" si="61"/>
        <v/>
      </c>
      <c r="AB141" s="19" t="str">
        <f>IFERROR(VLOOKUP(C141,Table5[],5,FALSE),"")</f>
        <v/>
      </c>
      <c r="AC141" s="19" t="str">
        <f t="shared" si="62"/>
        <v/>
      </c>
      <c r="AD141" s="19" t="str">
        <f t="shared" si="63"/>
        <v/>
      </c>
      <c r="AE141" s="19" t="str">
        <f>IFERROR(VLOOKUP(C141,Table5[],6,FALSE),"")</f>
        <v/>
      </c>
      <c r="AF141" s="19" t="str">
        <f t="shared" si="64"/>
        <v/>
      </c>
      <c r="AG141" s="19" t="str">
        <f t="shared" si="65"/>
        <v/>
      </c>
      <c r="AH141" s="142" t="str" cm="1">
        <f t="array" ref="AH141">IFERROR(IF(AV141=3,IF(Y141&lt;0.5,1*Z141*2.5,0),IF(P141="PLS",VLOOKUP(C141,Table_TB_Cost[],11,FALSE)/VLOOKUP(C141,Table_TB_Cost[],3,FALSE)*'2.Quote'!H141,IF(P141="PDB",_xlfn.IFS(tb_calc_type="Margin",(((Z141*'Pricing Matrix'!$F$4)+(H141*'Pricing Matrix'!$F$5))/(1-tb_calc_value)),tb_calc_type="List less Discount",(((Z141*(VLOOKUP(LEFT(VLOOKUP(C141,Table5[],10,FALSE),2),TB_MPG,2,FALSE)))+(H141*'Pricing Matrix'!$F$5*3))*(1-tb_calc_value))),(Z141*'3.Edit Pricing'!$B$33)))),"")</f>
        <v/>
      </c>
      <c r="AI141" s="142">
        <f>IF(AV141=1,Z141*'3.Edit Pricing'!$G$33,IF(AV141=2,Z141*'3.Edit Pricing'!$H$33,IF(AV141=3,Z141*'3.Edit Pricing'!$I$33,0)))</f>
        <v>0</v>
      </c>
      <c r="AJ141" s="142" t="str">
        <f t="shared" si="66"/>
        <v/>
      </c>
      <c r="AK141" s="92" t="str">
        <f t="shared" si="73"/>
        <v/>
      </c>
      <c r="AL141" s="92" t="str">
        <f t="shared" si="74"/>
        <v/>
      </c>
      <c r="AM141" s="92" t="str" cm="1">
        <f t="array" ref="AM141">IFERROR(_xlfn.IFS(P141="PLS",AL141-(VLOOKUP(C141,Table_TB_Cost[],10,FALSE)/VLOOKUP(C141,Table_TB_Cost[],3,FALSE)*G141*H141),P141="PDB",AL141-((Z141*'Pricing Matrix'!$F$4)+(H141*'Pricing Matrix'!$F$5))*G141),"")</f>
        <v/>
      </c>
      <c r="AN141" s="92" t="str">
        <f>IFERROR(IF(OR(P141="PLS",P141="PDB"),0,IF(AV141=3,(AI141*G141)-(AA141*'Pricing Matrix'!$B$5),(AI141*G141)+(AA141*('3.Edit Pricing'!$B$33-'Pricing Matrix'!$B$5)))),"")</f>
        <v/>
      </c>
      <c r="AO141" s="142" t="str">
        <f>IF(Y141="","",IF(AND(NOT('1.Project Details'!$E$33="No"), BF141&gt;0),'3.Edit Pricing'!$B$57,IF('1.Project Details'!$B$24="Mill Finish",0,IF('2.Quote'!$L141="Yes",0,IF(U141="Bulk",FinBulk_Cost_Price,IF(OR(U141="Non-bulk",U141="Minfin"),FinNonBulk_Cost_Price,Fin_Cost_Price))))))</f>
        <v/>
      </c>
      <c r="AP141" s="142" t="str" cm="1">
        <f t="array" ref="AP141">IF(Y141="","",_xlfn.IFS(AND(BF141&gt;0,NOT('1.Project Details'!$E$33="No")),'3.Edit Pricing'!$B$58,'1.Project Details'!$B$24="Mill Finish",0,'1.Project Details'!$B$24="",0,'2.Quote'!$L141="Yes",0,U141="Bulk",FinBulk_Sell_Price,U141="Non-bulk",FinNonBulk_Sell_Price,U141="Minfin",FinNonBulk_Sell_Price,Y141&lt;&gt;"",Fin_Sell_Price))</f>
        <v/>
      </c>
      <c r="AQ141" s="142" t="str">
        <f>IFERROR(IF(Y141="","",IF(T141="Yes","Anodised Perimeter (AP)",'1.Project Details'!$B$33)),"")</f>
        <v/>
      </c>
      <c r="AR141" s="142" t="str">
        <f>IFERROR(IF($AQ141="Anodised Perimeter (AP)",IF(U141="Minfin",40,'2.Quote'!AD141)*AO141,AG141*AO141),"")</f>
        <v/>
      </c>
      <c r="AS141" s="142" t="str">
        <f t="shared" si="67"/>
        <v/>
      </c>
      <c r="AT141" s="142" t="str">
        <f t="shared" si="68"/>
        <v/>
      </c>
      <c r="AU141" s="170" t="str">
        <f>IFERROR(VLOOKUP(C141,DATA!$A:$K,8,FALSE),"")</f>
        <v/>
      </c>
      <c r="AV141" s="124" t="str">
        <f>IFERROR(VLOOKUP(AU141,'5.Edit_PH_IP'!$B:$D,3,FALSE),"")</f>
        <v/>
      </c>
      <c r="AW141" s="124" t="str">
        <f>IFERROR(VLOOKUP(Q141,DATA_EDGE!A:C,3,FALSE),"")</f>
        <v/>
      </c>
      <c r="AX141" s="124" t="str">
        <f t="shared" si="75"/>
        <v/>
      </c>
      <c r="AY141" s="124" t="str">
        <f t="shared" si="69"/>
        <v/>
      </c>
      <c r="AZ141" s="124" t="str">
        <f t="shared" si="70"/>
        <v/>
      </c>
      <c r="BA141" s="255"/>
      <c r="BB141" s="252">
        <f t="shared" si="76"/>
        <v>0</v>
      </c>
      <c r="BC141" s="255"/>
      <c r="BD141" s="252">
        <f t="shared" si="77"/>
        <v>0</v>
      </c>
      <c r="BE141" s="20">
        <f t="shared" si="71"/>
        <v>0</v>
      </c>
      <c r="BF141" s="124">
        <f t="shared" si="72"/>
        <v>0</v>
      </c>
    </row>
    <row r="142" spans="1:58" x14ac:dyDescent="0.25">
      <c r="A142" s="94"/>
      <c r="B142" s="21">
        <v>100</v>
      </c>
      <c r="C142" s="31"/>
      <c r="D142" s="19" t="str">
        <f>IFERROR(IF(OR(P142="PDB",P142="PLS"),"*","") &amp; VLOOKUP(C142,Table5[],2,FALSE),"") &amp; IF(L142="Yes"," **MILL FINISH**",)</f>
        <v/>
      </c>
      <c r="E142" s="124" t="str">
        <f t="shared" si="55"/>
        <v/>
      </c>
      <c r="F142" s="124" t="str">
        <f t="shared" si="56"/>
        <v/>
      </c>
      <c r="G142" s="135"/>
      <c r="H142" s="135"/>
      <c r="I142" s="20" t="str">
        <f t="shared" si="57"/>
        <v/>
      </c>
      <c r="J142" s="22" t="str">
        <f t="shared" si="58"/>
        <v/>
      </c>
      <c r="K142" s="236" t="str">
        <f t="shared" si="59"/>
        <v/>
      </c>
      <c r="L142" s="140" t="s">
        <v>13326</v>
      </c>
      <c r="M142" s="96" t="str">
        <f>IF(C142="","",IF(AND(BF142&gt;0,NOT('1.Project Details'!$E$33="No")),VLOOKUP('1.Project Details'!$E$33,Threshold_Code,2,FALSE),IF(L142="No",SAP_Colour_Code,"NON")))</f>
        <v/>
      </c>
      <c r="N142" s="141">
        <v>6060</v>
      </c>
      <c r="O142" s="140" t="s">
        <v>19270</v>
      </c>
      <c r="P142" s="96" t="str">
        <f>IFERROR(IF(LEFT(AX142,1)="7","PDB",VLOOKUP(C142,Table5[],13,FALSE)),"")</f>
        <v/>
      </c>
      <c r="Q142" s="239"/>
      <c r="R142" s="96" t="str">
        <f>IFERROR(IF(LEFT(AX142,1)="7",VLOOKUP(LEFT(Q142,5),DATA_EDGE!A:C,3,FALSE),VLOOKUP(Q142,DATA_EDGE!A:C,3,FALSE)),"")</f>
        <v/>
      </c>
      <c r="S142" s="104" t="str">
        <f>IFERROR(IF(LEFT(VLOOKUP(C142,Table5[],7,FALSE),3)="AE3",VLOOKUP(C142,Table_TB_Cost[],3,FALSE),""),"")</f>
        <v/>
      </c>
      <c r="T142" s="207" t="s">
        <v>13326</v>
      </c>
      <c r="U142" s="206" t="str">
        <f>IF(OR('1.Project Details'!$B$26="Capral Mill (AP)",T142="Yes"),IF(AD142="","",IF(AD142&lt;0,"Minfin",IF(AD142&lt;80,"Non-bulk","Bulk"))),"")</f>
        <v/>
      </c>
      <c r="V142" s="63" t="str">
        <f>IFERROR(VLOOKUP(C142,Table5[],11,FALSE),"")</f>
        <v/>
      </c>
      <c r="W142" s="104" t="str">
        <f>IFERROR(IF(X142="Yes",VLOOKUP(C142,Table5[#All],12,FALSE) &amp; IF(OR(Y142&gt;5,Z142&gt;25)," Weight",""),""),"")</f>
        <v/>
      </c>
      <c r="X142" s="104" t="s">
        <v>21026</v>
      </c>
      <c r="Y142" s="19" t="str">
        <f>IFERROR(VLOOKUP(C142,Table5[],4,FALSE),"")</f>
        <v/>
      </c>
      <c r="Z142" s="19" t="str">
        <f t="shared" si="60"/>
        <v/>
      </c>
      <c r="AA142" s="19" t="str">
        <f t="shared" si="61"/>
        <v/>
      </c>
      <c r="AB142" s="19" t="str">
        <f>IFERROR(VLOOKUP(C142,Table5[],5,FALSE),"")</f>
        <v/>
      </c>
      <c r="AC142" s="19" t="str">
        <f t="shared" si="62"/>
        <v/>
      </c>
      <c r="AD142" s="19" t="str">
        <f t="shared" si="63"/>
        <v/>
      </c>
      <c r="AE142" s="19" t="str">
        <f>IFERROR(VLOOKUP(C142,Table5[],6,FALSE),"")</f>
        <v/>
      </c>
      <c r="AF142" s="19" t="str">
        <f t="shared" si="64"/>
        <v/>
      </c>
      <c r="AG142" s="19" t="str">
        <f t="shared" si="65"/>
        <v/>
      </c>
      <c r="AH142" s="142" t="str" cm="1">
        <f t="array" ref="AH142">IFERROR(IF(AV142=3,IF(Y142&lt;0.5,1*Z142*2.5,0),IF(P142="PLS",VLOOKUP(C142,Table_TB_Cost[],11,FALSE)/VLOOKUP(C142,Table_TB_Cost[],3,FALSE)*'2.Quote'!H142,IF(P142="PDB",_xlfn.IFS(tb_calc_type="Margin",(((Z142*'Pricing Matrix'!$F$4)+(H142*'Pricing Matrix'!$F$5))/(1-tb_calc_value)),tb_calc_type="List less Discount",(((Z142*(VLOOKUP(LEFT(VLOOKUP(C142,Table5[],10,FALSE),2),TB_MPG,2,FALSE)))+(H142*'Pricing Matrix'!$F$5*3))*(1-tb_calc_value))),(Z142*'3.Edit Pricing'!$B$33)))),"")</f>
        <v/>
      </c>
      <c r="AI142" s="142">
        <f>IF(AV142=1,Z142*'3.Edit Pricing'!$G$33,IF(AV142=2,Z142*'3.Edit Pricing'!$H$33,IF(AV142=3,Z142*'3.Edit Pricing'!$I$33,0)))</f>
        <v>0</v>
      </c>
      <c r="AJ142" s="142" t="str">
        <f t="shared" si="66"/>
        <v/>
      </c>
      <c r="AK142" s="92" t="str">
        <f t="shared" si="73"/>
        <v/>
      </c>
      <c r="AL142" s="92" t="str">
        <f t="shared" si="74"/>
        <v/>
      </c>
      <c r="AM142" s="92" t="str" cm="1">
        <f t="array" ref="AM142">IFERROR(_xlfn.IFS(P142="PLS",AL142-(VLOOKUP(C142,Table_TB_Cost[],10,FALSE)/VLOOKUP(C142,Table_TB_Cost[],3,FALSE)*G142*H142),P142="PDB",AL142-((Z142*'Pricing Matrix'!$F$4)+(H142*'Pricing Matrix'!$F$5))*G142),"")</f>
        <v/>
      </c>
      <c r="AN142" s="92" t="str">
        <f>IFERROR(IF(OR(P142="PLS",P142="PDB"),0,IF(AV142=3,(AI142*G142)-(AA142*'Pricing Matrix'!$B$5),(AI142*G142)+(AA142*('3.Edit Pricing'!$B$33-'Pricing Matrix'!$B$5)))),"")</f>
        <v/>
      </c>
      <c r="AO142" s="142" t="str">
        <f>IF(Y142="","",IF(AND(NOT('1.Project Details'!$E$33="No"), BF142&gt;0),'3.Edit Pricing'!$B$57,IF('1.Project Details'!$B$24="Mill Finish",0,IF('2.Quote'!$L142="Yes",0,IF(U142="Bulk",FinBulk_Cost_Price,IF(OR(U142="Non-bulk",U142="Minfin"),FinNonBulk_Cost_Price,Fin_Cost_Price))))))</f>
        <v/>
      </c>
      <c r="AP142" s="142" t="str" cm="1">
        <f t="array" ref="AP142">IF(Y142="","",_xlfn.IFS(AND(BF142&gt;0,NOT('1.Project Details'!$E$33="No")),'3.Edit Pricing'!$B$58,'1.Project Details'!$B$24="Mill Finish",0,'1.Project Details'!$B$24="",0,'2.Quote'!$L142="Yes",0,U142="Bulk",FinBulk_Sell_Price,U142="Non-bulk",FinNonBulk_Sell_Price,U142="Minfin",FinNonBulk_Sell_Price,Y142&lt;&gt;"",Fin_Sell_Price))</f>
        <v/>
      </c>
      <c r="AQ142" s="142" t="str">
        <f>IFERROR(IF(Y142="","",IF(T142="Yes","Anodised Perimeter (AP)",'1.Project Details'!$B$33)),"")</f>
        <v/>
      </c>
      <c r="AR142" s="142" t="str">
        <f>IFERROR(IF($AQ142="Anodised Perimeter (AP)",IF(U142="Minfin",40,'2.Quote'!AD142)*AO142,AG142*AO142),"")</f>
        <v/>
      </c>
      <c r="AS142" s="142" t="str">
        <f t="shared" si="67"/>
        <v/>
      </c>
      <c r="AT142" s="142" t="str">
        <f t="shared" si="68"/>
        <v/>
      </c>
      <c r="AU142" s="170" t="str">
        <f>IFERROR(VLOOKUP(C142,DATA!$A:$K,8,FALSE),"")</f>
        <v/>
      </c>
      <c r="AV142" s="124" t="str">
        <f>IFERROR(VLOOKUP(AU142,'5.Edit_PH_IP'!$B:$D,3,FALSE),"")</f>
        <v/>
      </c>
      <c r="AW142" s="124" t="str">
        <f>IFERROR(VLOOKUP(Q142,DATA_EDGE!A:C,3,FALSE),"")</f>
        <v/>
      </c>
      <c r="AX142" s="124" t="str">
        <f t="shared" si="75"/>
        <v/>
      </c>
      <c r="AY142" s="124" t="str">
        <f t="shared" si="69"/>
        <v/>
      </c>
      <c r="AZ142" s="124" t="str">
        <f t="shared" si="70"/>
        <v/>
      </c>
      <c r="BA142" s="255"/>
      <c r="BB142" s="252">
        <f t="shared" si="76"/>
        <v>0</v>
      </c>
      <c r="BC142" s="255"/>
      <c r="BD142" s="252">
        <f t="shared" si="77"/>
        <v>0</v>
      </c>
      <c r="BE142" s="20">
        <f t="shared" si="71"/>
        <v>0</v>
      </c>
      <c r="BF142" s="124">
        <f t="shared" si="72"/>
        <v>0</v>
      </c>
    </row>
    <row r="143" spans="1:58" x14ac:dyDescent="0.25">
      <c r="A143" s="94"/>
      <c r="B143" s="18">
        <v>101</v>
      </c>
      <c r="C143" s="31"/>
      <c r="D143" s="19" t="str">
        <f>IFERROR(IF(OR(P143="PDB",P143="PLS"),"*","") &amp; VLOOKUP(C143,Table5[],2,FALSE),"") &amp; IF(L143="Yes"," **MILL FINISH**",)</f>
        <v/>
      </c>
      <c r="E143" s="124" t="str">
        <f t="shared" si="55"/>
        <v/>
      </c>
      <c r="F143" s="124" t="str">
        <f t="shared" si="56"/>
        <v/>
      </c>
      <c r="G143" s="135"/>
      <c r="H143" s="135"/>
      <c r="I143" s="20" t="str">
        <f t="shared" si="57"/>
        <v/>
      </c>
      <c r="J143" s="22" t="str">
        <f t="shared" si="58"/>
        <v/>
      </c>
      <c r="K143" s="236" t="str">
        <f t="shared" si="59"/>
        <v/>
      </c>
      <c r="L143" s="140" t="s">
        <v>13326</v>
      </c>
      <c r="M143" s="96" t="str">
        <f>IF(C143="","",IF(AND(BF143&gt;0,NOT('1.Project Details'!$E$33="No")),VLOOKUP('1.Project Details'!$E$33,Threshold_Code,2,FALSE),IF(L143="No",SAP_Colour_Code,"NON")))</f>
        <v/>
      </c>
      <c r="N143" s="141">
        <v>6060</v>
      </c>
      <c r="O143" s="140" t="s">
        <v>19270</v>
      </c>
      <c r="P143" s="96" t="str">
        <f>IFERROR(IF(LEFT(AX143,1)="7","PDB",VLOOKUP(C143,Table5[],13,FALSE)),"")</f>
        <v/>
      </c>
      <c r="Q143" s="239"/>
      <c r="R143" s="96" t="str">
        <f>IFERROR(IF(LEFT(AX143,1)="7",VLOOKUP(LEFT(Q143,5),DATA_EDGE!A:C,3,FALSE),VLOOKUP(Q143,DATA_EDGE!A:C,3,FALSE)),"")</f>
        <v/>
      </c>
      <c r="S143" s="104" t="str">
        <f>IFERROR(IF(LEFT(VLOOKUP(C143,Table5[],7,FALSE),3)="AE3",VLOOKUP(C143,Table_TB_Cost[],3,FALSE),""),"")</f>
        <v/>
      </c>
      <c r="T143" s="207" t="s">
        <v>13326</v>
      </c>
      <c r="U143" s="206" t="str">
        <f>IF(OR('1.Project Details'!$B$26="Capral Mill (AP)",T143="Yes"),IF(AD143="","",IF(AD143&lt;0,"Minfin",IF(AD143&lt;80,"Non-bulk","Bulk"))),"")</f>
        <v/>
      </c>
      <c r="V143" s="63" t="str">
        <f>IFERROR(VLOOKUP(C143,Table5[],11,FALSE),"")</f>
        <v/>
      </c>
      <c r="W143" s="104" t="str">
        <f>IFERROR(IF(X143="Yes",VLOOKUP(C143,Table5[#All],12,FALSE) &amp; IF(OR(Y143&gt;5,Z143&gt;25)," Weight",""),""),"")</f>
        <v/>
      </c>
      <c r="X143" s="104" t="s">
        <v>21026</v>
      </c>
      <c r="Y143" s="19" t="str">
        <f>IFERROR(VLOOKUP(C143,Table5[],4,FALSE),"")</f>
        <v/>
      </c>
      <c r="Z143" s="19" t="str">
        <f t="shared" si="60"/>
        <v/>
      </c>
      <c r="AA143" s="19" t="str">
        <f t="shared" si="61"/>
        <v/>
      </c>
      <c r="AB143" s="19" t="str">
        <f>IFERROR(VLOOKUP(C143,Table5[],5,FALSE),"")</f>
        <v/>
      </c>
      <c r="AC143" s="19" t="str">
        <f t="shared" si="62"/>
        <v/>
      </c>
      <c r="AD143" s="19" t="str">
        <f t="shared" si="63"/>
        <v/>
      </c>
      <c r="AE143" s="19" t="str">
        <f>IFERROR(VLOOKUP(C143,Table5[],6,FALSE),"")</f>
        <v/>
      </c>
      <c r="AF143" s="19" t="str">
        <f t="shared" si="64"/>
        <v/>
      </c>
      <c r="AG143" s="19" t="str">
        <f t="shared" si="65"/>
        <v/>
      </c>
      <c r="AH143" s="142" t="str" cm="1">
        <f t="array" ref="AH143">IFERROR(IF(AV143=3,IF(Y143&lt;0.5,1*Z143*2.5,0),IF(P143="PLS",VLOOKUP(C143,Table_TB_Cost[],11,FALSE)/VLOOKUP(C143,Table_TB_Cost[],3,FALSE)*'2.Quote'!H143,IF(P143="PDB",_xlfn.IFS(tb_calc_type="Margin",(((Z143*'Pricing Matrix'!$F$4)+(H143*'Pricing Matrix'!$F$5))/(1-tb_calc_value)),tb_calc_type="List less Discount",(((Z143*(VLOOKUP(LEFT(VLOOKUP(C143,Table5[],10,FALSE),2),TB_MPG,2,FALSE)))+(H143*'Pricing Matrix'!$F$5*3))*(1-tb_calc_value))),(Z143*'3.Edit Pricing'!$B$33)))),"")</f>
        <v/>
      </c>
      <c r="AI143" s="142">
        <f>IF(AV143=1,Z143*'3.Edit Pricing'!$G$33,IF(AV143=2,Z143*'3.Edit Pricing'!$H$33,IF(AV143=3,Z143*'3.Edit Pricing'!$I$33,0)))</f>
        <v>0</v>
      </c>
      <c r="AJ143" s="142" t="str">
        <f t="shared" si="66"/>
        <v/>
      </c>
      <c r="AK143" s="92" t="str">
        <f t="shared" si="73"/>
        <v/>
      </c>
      <c r="AL143" s="92" t="str">
        <f t="shared" si="74"/>
        <v/>
      </c>
      <c r="AM143" s="92" t="str" cm="1">
        <f t="array" ref="AM143">IFERROR(_xlfn.IFS(P143="PLS",AL143-(VLOOKUP(C143,Table_TB_Cost[],10,FALSE)/VLOOKUP(C143,Table_TB_Cost[],3,FALSE)*G143*H143),P143="PDB",AL143-((Z143*'Pricing Matrix'!$F$4)+(H143*'Pricing Matrix'!$F$5))*G143),"")</f>
        <v/>
      </c>
      <c r="AN143" s="92" t="str">
        <f>IFERROR(IF(OR(P143="PLS",P143="PDB"),0,IF(AV143=3,(AI143*G143)-(AA143*'Pricing Matrix'!$B$5),(AI143*G143)+(AA143*('3.Edit Pricing'!$B$33-'Pricing Matrix'!$B$5)))),"")</f>
        <v/>
      </c>
      <c r="AO143" s="142" t="str">
        <f>IF(Y143="","",IF(AND(NOT('1.Project Details'!$E$33="No"), BF143&gt;0),'3.Edit Pricing'!$B$57,IF('1.Project Details'!$B$24="Mill Finish",0,IF('2.Quote'!$L143="Yes",0,IF(U143="Bulk",FinBulk_Cost_Price,IF(OR(U143="Non-bulk",U143="Minfin"),FinNonBulk_Cost_Price,Fin_Cost_Price))))))</f>
        <v/>
      </c>
      <c r="AP143" s="142" t="str" cm="1">
        <f t="array" ref="AP143">IF(Y143="","",_xlfn.IFS(AND(BF143&gt;0,NOT('1.Project Details'!$E$33="No")),'3.Edit Pricing'!$B$58,'1.Project Details'!$B$24="Mill Finish",0,'1.Project Details'!$B$24="",0,'2.Quote'!$L143="Yes",0,U143="Bulk",FinBulk_Sell_Price,U143="Non-bulk",FinNonBulk_Sell_Price,U143="Minfin",FinNonBulk_Sell_Price,Y143&lt;&gt;"",Fin_Sell_Price))</f>
        <v/>
      </c>
      <c r="AQ143" s="142" t="str">
        <f>IFERROR(IF(Y143="","",IF(T143="Yes","Anodised Perimeter (AP)",'1.Project Details'!$B$33)),"")</f>
        <v/>
      </c>
      <c r="AR143" s="142" t="str">
        <f>IFERROR(IF($AQ143="Anodised Perimeter (AP)",IF(U143="Minfin",40,'2.Quote'!AD143)*AO143,AG143*AO143),"")</f>
        <v/>
      </c>
      <c r="AS143" s="142" t="str">
        <f t="shared" si="67"/>
        <v/>
      </c>
      <c r="AT143" s="142" t="str">
        <f t="shared" si="68"/>
        <v/>
      </c>
      <c r="AU143" s="170" t="str">
        <f>IFERROR(VLOOKUP(C143,DATA!$A:$K,8,FALSE),"")</f>
        <v/>
      </c>
      <c r="AV143" s="124" t="str">
        <f>IFERROR(VLOOKUP(AU143,'5.Edit_PH_IP'!$B:$D,3,FALSE),"")</f>
        <v/>
      </c>
      <c r="AW143" s="124" t="str">
        <f>IFERROR(VLOOKUP(Q143,DATA_EDGE!A:C,3,FALSE),"")</f>
        <v/>
      </c>
      <c r="AX143" s="124" t="str">
        <f t="shared" si="75"/>
        <v/>
      </c>
      <c r="AY143" s="124" t="str">
        <f t="shared" si="69"/>
        <v/>
      </c>
      <c r="AZ143" s="124" t="str">
        <f t="shared" si="70"/>
        <v/>
      </c>
      <c r="BA143" s="255"/>
      <c r="BB143" s="252">
        <f t="shared" si="76"/>
        <v>0</v>
      </c>
      <c r="BC143" s="255"/>
      <c r="BD143" s="252">
        <f t="shared" si="77"/>
        <v>0</v>
      </c>
      <c r="BE143" s="20">
        <f t="shared" si="71"/>
        <v>0</v>
      </c>
      <c r="BF143" s="124">
        <f t="shared" si="72"/>
        <v>0</v>
      </c>
    </row>
    <row r="144" spans="1:58" x14ac:dyDescent="0.25">
      <c r="A144" s="94"/>
      <c r="B144" s="18">
        <v>102</v>
      </c>
      <c r="C144" s="31"/>
      <c r="D144" s="19" t="str">
        <f>IFERROR(IF(OR(P144="PDB",P144="PLS"),"*","") &amp; VLOOKUP(C144,Table5[],2,FALSE),"") &amp; IF(L144="Yes"," **MILL FINISH**",)</f>
        <v/>
      </c>
      <c r="E144" s="124" t="str">
        <f t="shared" si="55"/>
        <v/>
      </c>
      <c r="F144" s="124" t="str">
        <f t="shared" si="56"/>
        <v/>
      </c>
      <c r="G144" s="135"/>
      <c r="H144" s="135"/>
      <c r="I144" s="20" t="str">
        <f t="shared" si="57"/>
        <v/>
      </c>
      <c r="J144" s="22" t="str">
        <f t="shared" si="58"/>
        <v/>
      </c>
      <c r="K144" s="236" t="str">
        <f t="shared" si="59"/>
        <v/>
      </c>
      <c r="L144" s="140" t="s">
        <v>13326</v>
      </c>
      <c r="M144" s="96" t="str">
        <f>IF(C144="","",IF(AND(BF144&gt;0,NOT('1.Project Details'!$E$33="No")),VLOOKUP('1.Project Details'!$E$33,Threshold_Code,2,FALSE),IF(L144="No",SAP_Colour_Code,"NON")))</f>
        <v/>
      </c>
      <c r="N144" s="141">
        <v>6060</v>
      </c>
      <c r="O144" s="140" t="s">
        <v>19270</v>
      </c>
      <c r="P144" s="96" t="str">
        <f>IFERROR(IF(LEFT(AX144,1)="7","PDB",VLOOKUP(C144,Table5[],13,FALSE)),"")</f>
        <v/>
      </c>
      <c r="Q144" s="239"/>
      <c r="R144" s="96" t="str">
        <f>IFERROR(IF(LEFT(AX144,1)="7",VLOOKUP(LEFT(Q144,5),DATA_EDGE!A:C,3,FALSE),VLOOKUP(Q144,DATA_EDGE!A:C,3,FALSE)),"")</f>
        <v/>
      </c>
      <c r="S144" s="104" t="str">
        <f>IFERROR(IF(LEFT(VLOOKUP(C144,Table5[],7,FALSE),3)="AE3",VLOOKUP(C144,Table_TB_Cost[],3,FALSE),""),"")</f>
        <v/>
      </c>
      <c r="T144" s="207" t="s">
        <v>13326</v>
      </c>
      <c r="U144" s="206" t="str">
        <f>IF(OR('1.Project Details'!$B$26="Capral Mill (AP)",T144="Yes"),IF(AD144="","",IF(AD144&lt;0,"Minfin",IF(AD144&lt;80,"Non-bulk","Bulk"))),"")</f>
        <v/>
      </c>
      <c r="V144" s="63" t="str">
        <f>IFERROR(VLOOKUP(C144,Table5[],11,FALSE),"")</f>
        <v/>
      </c>
      <c r="W144" s="104" t="str">
        <f>IFERROR(IF(X144="Yes",VLOOKUP(C144,Table5[#All],12,FALSE) &amp; IF(OR(Y144&gt;5,Z144&gt;25)," Weight",""),""),"")</f>
        <v/>
      </c>
      <c r="X144" s="104" t="s">
        <v>21026</v>
      </c>
      <c r="Y144" s="19" t="str">
        <f>IFERROR(VLOOKUP(C144,Table5[],4,FALSE),"")</f>
        <v/>
      </c>
      <c r="Z144" s="19" t="str">
        <f t="shared" si="60"/>
        <v/>
      </c>
      <c r="AA144" s="19" t="str">
        <f t="shared" si="61"/>
        <v/>
      </c>
      <c r="AB144" s="19" t="str">
        <f>IFERROR(VLOOKUP(C144,Table5[],5,FALSE),"")</f>
        <v/>
      </c>
      <c r="AC144" s="19" t="str">
        <f t="shared" si="62"/>
        <v/>
      </c>
      <c r="AD144" s="19" t="str">
        <f t="shared" si="63"/>
        <v/>
      </c>
      <c r="AE144" s="19" t="str">
        <f>IFERROR(VLOOKUP(C144,Table5[],6,FALSE),"")</f>
        <v/>
      </c>
      <c r="AF144" s="19" t="str">
        <f t="shared" si="64"/>
        <v/>
      </c>
      <c r="AG144" s="19" t="str">
        <f t="shared" si="65"/>
        <v/>
      </c>
      <c r="AH144" s="142" t="str" cm="1">
        <f t="array" ref="AH144">IFERROR(IF(AV144=3,IF(Y144&lt;0.5,1*Z144*2.5,0),IF(P144="PLS",VLOOKUP(C144,Table_TB_Cost[],11,FALSE)/VLOOKUP(C144,Table_TB_Cost[],3,FALSE)*'2.Quote'!H144,IF(P144="PDB",_xlfn.IFS(tb_calc_type="Margin",(((Z144*'Pricing Matrix'!$F$4)+(H144*'Pricing Matrix'!$F$5))/(1-tb_calc_value)),tb_calc_type="List less Discount",(((Z144*(VLOOKUP(LEFT(VLOOKUP(C144,Table5[],10,FALSE),2),TB_MPG,2,FALSE)))+(H144*'Pricing Matrix'!$F$5*3))*(1-tb_calc_value))),(Z144*'3.Edit Pricing'!$B$33)))),"")</f>
        <v/>
      </c>
      <c r="AI144" s="142">
        <f>IF(AV144=1,Z144*'3.Edit Pricing'!$G$33,IF(AV144=2,Z144*'3.Edit Pricing'!$H$33,IF(AV144=3,Z144*'3.Edit Pricing'!$I$33,0)))</f>
        <v>0</v>
      </c>
      <c r="AJ144" s="142" t="str">
        <f t="shared" si="66"/>
        <v/>
      </c>
      <c r="AK144" s="92" t="str">
        <f t="shared" si="73"/>
        <v/>
      </c>
      <c r="AL144" s="92" t="str">
        <f t="shared" si="74"/>
        <v/>
      </c>
      <c r="AM144" s="92" t="str" cm="1">
        <f t="array" ref="AM144">IFERROR(_xlfn.IFS(P144="PLS",AL144-(VLOOKUP(C144,Table_TB_Cost[],10,FALSE)/VLOOKUP(C144,Table_TB_Cost[],3,FALSE)*G144*H144),P144="PDB",AL144-((Z144*'Pricing Matrix'!$F$4)+(H144*'Pricing Matrix'!$F$5))*G144),"")</f>
        <v/>
      </c>
      <c r="AN144" s="92" t="str">
        <f>IFERROR(IF(OR(P144="PLS",P144="PDB"),0,IF(AV144=3,(AI144*G144)-(AA144*'Pricing Matrix'!$B$5),(AI144*G144)+(AA144*('3.Edit Pricing'!$B$33-'Pricing Matrix'!$B$5)))),"")</f>
        <v/>
      </c>
      <c r="AO144" s="142" t="str">
        <f>IF(Y144="","",IF(AND(NOT('1.Project Details'!$E$33="No"), BF144&gt;0),'3.Edit Pricing'!$B$57,IF('1.Project Details'!$B$24="Mill Finish",0,IF('2.Quote'!$L144="Yes",0,IF(U144="Bulk",FinBulk_Cost_Price,IF(OR(U144="Non-bulk",U144="Minfin"),FinNonBulk_Cost_Price,Fin_Cost_Price))))))</f>
        <v/>
      </c>
      <c r="AP144" s="142" t="str" cm="1">
        <f t="array" ref="AP144">IF(Y144="","",_xlfn.IFS(AND(BF144&gt;0,NOT('1.Project Details'!$E$33="No")),'3.Edit Pricing'!$B$58,'1.Project Details'!$B$24="Mill Finish",0,'1.Project Details'!$B$24="",0,'2.Quote'!$L144="Yes",0,U144="Bulk",FinBulk_Sell_Price,U144="Non-bulk",FinNonBulk_Sell_Price,U144="Minfin",FinNonBulk_Sell_Price,Y144&lt;&gt;"",Fin_Sell_Price))</f>
        <v/>
      </c>
      <c r="AQ144" s="142" t="str">
        <f>IFERROR(IF(Y144="","",IF(T144="Yes","Anodised Perimeter (AP)",'1.Project Details'!$B$33)),"")</f>
        <v/>
      </c>
      <c r="AR144" s="142" t="str">
        <f>IFERROR(IF($AQ144="Anodised Perimeter (AP)",IF(U144="Minfin",40,'2.Quote'!AD144)*AO144,AG144*AO144),"")</f>
        <v/>
      </c>
      <c r="AS144" s="142" t="str">
        <f t="shared" si="67"/>
        <v/>
      </c>
      <c r="AT144" s="142" t="str">
        <f t="shared" si="68"/>
        <v/>
      </c>
      <c r="AU144" s="170" t="str">
        <f>IFERROR(VLOOKUP(C144,DATA!$A:$K,8,FALSE),"")</f>
        <v/>
      </c>
      <c r="AV144" s="124" t="str">
        <f>IFERROR(VLOOKUP(AU144,'5.Edit_PH_IP'!$B:$D,3,FALSE),"")</f>
        <v/>
      </c>
      <c r="AW144" s="124" t="str">
        <f>IFERROR(VLOOKUP(Q144,DATA_EDGE!A:C,3,FALSE),"")</f>
        <v/>
      </c>
      <c r="AX144" s="124" t="str">
        <f t="shared" si="75"/>
        <v/>
      </c>
      <c r="AY144" s="124" t="str">
        <f t="shared" si="69"/>
        <v/>
      </c>
      <c r="AZ144" s="124" t="str">
        <f t="shared" si="70"/>
        <v/>
      </c>
      <c r="BA144" s="255"/>
      <c r="BB144" s="252">
        <f t="shared" si="76"/>
        <v>0</v>
      </c>
      <c r="BC144" s="255"/>
      <c r="BD144" s="252">
        <f t="shared" si="77"/>
        <v>0</v>
      </c>
      <c r="BE144" s="20">
        <f t="shared" si="71"/>
        <v>0</v>
      </c>
      <c r="BF144" s="124">
        <f t="shared" si="72"/>
        <v>0</v>
      </c>
    </row>
    <row r="145" spans="1:58" x14ac:dyDescent="0.25">
      <c r="A145" s="94"/>
      <c r="B145" s="21">
        <v>103</v>
      </c>
      <c r="C145" s="31"/>
      <c r="D145" s="19" t="str">
        <f>IFERROR(IF(OR(P145="PDB",P145="PLS"),"*","") &amp; VLOOKUP(C145,Table5[],2,FALSE),"") &amp; IF(L145="Yes"," **MILL FINISH**",)</f>
        <v/>
      </c>
      <c r="E145" s="124" t="str">
        <f t="shared" si="55"/>
        <v/>
      </c>
      <c r="F145" s="124" t="str">
        <f t="shared" si="56"/>
        <v/>
      </c>
      <c r="G145" s="135"/>
      <c r="H145" s="135"/>
      <c r="I145" s="20" t="str">
        <f t="shared" si="57"/>
        <v/>
      </c>
      <c r="J145" s="22" t="str">
        <f t="shared" si="58"/>
        <v/>
      </c>
      <c r="K145" s="236" t="str">
        <f t="shared" si="59"/>
        <v/>
      </c>
      <c r="L145" s="140" t="s">
        <v>13326</v>
      </c>
      <c r="M145" s="96" t="str">
        <f>IF(C145="","",IF(AND(BF145&gt;0,NOT('1.Project Details'!$E$33="No")),VLOOKUP('1.Project Details'!$E$33,Threshold_Code,2,FALSE),IF(L145="No",SAP_Colour_Code,"NON")))</f>
        <v/>
      </c>
      <c r="N145" s="141">
        <v>6060</v>
      </c>
      <c r="O145" s="140" t="s">
        <v>19270</v>
      </c>
      <c r="P145" s="96" t="str">
        <f>IFERROR(IF(LEFT(AX145,1)="7","PDB",VLOOKUP(C145,Table5[],13,FALSE)),"")</f>
        <v/>
      </c>
      <c r="Q145" s="239"/>
      <c r="R145" s="96" t="str">
        <f>IFERROR(IF(LEFT(AX145,1)="7",VLOOKUP(LEFT(Q145,5),DATA_EDGE!A:C,3,FALSE),VLOOKUP(Q145,DATA_EDGE!A:C,3,FALSE)),"")</f>
        <v/>
      </c>
      <c r="S145" s="104" t="str">
        <f>IFERROR(IF(LEFT(VLOOKUP(C145,Table5[],7,FALSE),3)="AE3",VLOOKUP(C145,Table_TB_Cost[],3,FALSE),""),"")</f>
        <v/>
      </c>
      <c r="T145" s="207" t="s">
        <v>13326</v>
      </c>
      <c r="U145" s="206" t="str">
        <f>IF(OR('1.Project Details'!$B$26="Capral Mill (AP)",T145="Yes"),IF(AD145="","",IF(AD145&lt;0,"Minfin",IF(AD145&lt;80,"Non-bulk","Bulk"))),"")</f>
        <v/>
      </c>
      <c r="V145" s="63" t="str">
        <f>IFERROR(VLOOKUP(C145,Table5[],11,FALSE),"")</f>
        <v/>
      </c>
      <c r="W145" s="104" t="str">
        <f>IFERROR(IF(X145="Yes",VLOOKUP(C145,Table5[#All],12,FALSE) &amp; IF(OR(Y145&gt;5,Z145&gt;25)," Weight",""),""),"")</f>
        <v/>
      </c>
      <c r="X145" s="104" t="s">
        <v>21026</v>
      </c>
      <c r="Y145" s="19" t="str">
        <f>IFERROR(VLOOKUP(C145,Table5[],4,FALSE),"")</f>
        <v/>
      </c>
      <c r="Z145" s="19" t="str">
        <f t="shared" si="60"/>
        <v/>
      </c>
      <c r="AA145" s="19" t="str">
        <f t="shared" si="61"/>
        <v/>
      </c>
      <c r="AB145" s="19" t="str">
        <f>IFERROR(VLOOKUP(C145,Table5[],5,FALSE),"")</f>
        <v/>
      </c>
      <c r="AC145" s="19" t="str">
        <f t="shared" si="62"/>
        <v/>
      </c>
      <c r="AD145" s="19" t="str">
        <f t="shared" si="63"/>
        <v/>
      </c>
      <c r="AE145" s="19" t="str">
        <f>IFERROR(VLOOKUP(C145,Table5[],6,FALSE),"")</f>
        <v/>
      </c>
      <c r="AF145" s="19" t="str">
        <f t="shared" si="64"/>
        <v/>
      </c>
      <c r="AG145" s="19" t="str">
        <f t="shared" si="65"/>
        <v/>
      </c>
      <c r="AH145" s="142" t="str" cm="1">
        <f t="array" ref="AH145">IFERROR(IF(AV145=3,IF(Y145&lt;0.5,1*Z145*2.5,0),IF(P145="PLS",VLOOKUP(C145,Table_TB_Cost[],11,FALSE)/VLOOKUP(C145,Table_TB_Cost[],3,FALSE)*'2.Quote'!H145,IF(P145="PDB",_xlfn.IFS(tb_calc_type="Margin",(((Z145*'Pricing Matrix'!$F$4)+(H145*'Pricing Matrix'!$F$5))/(1-tb_calc_value)),tb_calc_type="List less Discount",(((Z145*(VLOOKUP(LEFT(VLOOKUP(C145,Table5[],10,FALSE),2),TB_MPG,2,FALSE)))+(H145*'Pricing Matrix'!$F$5*3))*(1-tb_calc_value))),(Z145*'3.Edit Pricing'!$B$33)))),"")</f>
        <v/>
      </c>
      <c r="AI145" s="142">
        <f>IF(AV145=1,Z145*'3.Edit Pricing'!$G$33,IF(AV145=2,Z145*'3.Edit Pricing'!$H$33,IF(AV145=3,Z145*'3.Edit Pricing'!$I$33,0)))</f>
        <v>0</v>
      </c>
      <c r="AJ145" s="142" t="str">
        <f t="shared" si="66"/>
        <v/>
      </c>
      <c r="AK145" s="92" t="str">
        <f t="shared" si="73"/>
        <v/>
      </c>
      <c r="AL145" s="92" t="str">
        <f t="shared" si="74"/>
        <v/>
      </c>
      <c r="AM145" s="92" t="str" cm="1">
        <f t="array" ref="AM145">IFERROR(_xlfn.IFS(P145="PLS",AL145-(VLOOKUP(C145,Table_TB_Cost[],10,FALSE)/VLOOKUP(C145,Table_TB_Cost[],3,FALSE)*G145*H145),P145="PDB",AL145-((Z145*'Pricing Matrix'!$F$4)+(H145*'Pricing Matrix'!$F$5))*G145),"")</f>
        <v/>
      </c>
      <c r="AN145" s="92" t="str">
        <f>IFERROR(IF(OR(P145="PLS",P145="PDB"),0,IF(AV145=3,(AI145*G145)-(AA145*'Pricing Matrix'!$B$5),(AI145*G145)+(AA145*('3.Edit Pricing'!$B$33-'Pricing Matrix'!$B$5)))),"")</f>
        <v/>
      </c>
      <c r="AO145" s="142" t="str">
        <f>IF(Y145="","",IF(AND(NOT('1.Project Details'!$E$33="No"), BF145&gt;0),'3.Edit Pricing'!$B$57,IF('1.Project Details'!$B$24="Mill Finish",0,IF('2.Quote'!$L145="Yes",0,IF(U145="Bulk",FinBulk_Cost_Price,IF(OR(U145="Non-bulk",U145="Minfin"),FinNonBulk_Cost_Price,Fin_Cost_Price))))))</f>
        <v/>
      </c>
      <c r="AP145" s="142" t="str" cm="1">
        <f t="array" ref="AP145">IF(Y145="","",_xlfn.IFS(AND(BF145&gt;0,NOT('1.Project Details'!$E$33="No")),'3.Edit Pricing'!$B$58,'1.Project Details'!$B$24="Mill Finish",0,'1.Project Details'!$B$24="",0,'2.Quote'!$L145="Yes",0,U145="Bulk",FinBulk_Sell_Price,U145="Non-bulk",FinNonBulk_Sell_Price,U145="Minfin",FinNonBulk_Sell_Price,Y145&lt;&gt;"",Fin_Sell_Price))</f>
        <v/>
      </c>
      <c r="AQ145" s="142" t="str">
        <f>IFERROR(IF(Y145="","",IF(T145="Yes","Anodised Perimeter (AP)",'1.Project Details'!$B$33)),"")</f>
        <v/>
      </c>
      <c r="AR145" s="142" t="str">
        <f>IFERROR(IF($AQ145="Anodised Perimeter (AP)",IF(U145="Minfin",40,'2.Quote'!AD145)*AO145,AG145*AO145),"")</f>
        <v/>
      </c>
      <c r="AS145" s="142" t="str">
        <f t="shared" si="67"/>
        <v/>
      </c>
      <c r="AT145" s="142" t="str">
        <f t="shared" si="68"/>
        <v/>
      </c>
      <c r="AU145" s="170" t="str">
        <f>IFERROR(VLOOKUP(C145,DATA!$A:$K,8,FALSE),"")</f>
        <v/>
      </c>
      <c r="AV145" s="124" t="str">
        <f>IFERROR(VLOOKUP(AU145,'5.Edit_PH_IP'!$B:$D,3,FALSE),"")</f>
        <v/>
      </c>
      <c r="AW145" s="124" t="str">
        <f>IFERROR(VLOOKUP(Q145,DATA_EDGE!A:C,3,FALSE),"")</f>
        <v/>
      </c>
      <c r="AX145" s="124" t="str">
        <f t="shared" si="75"/>
        <v/>
      </c>
      <c r="AY145" s="124" t="str">
        <f t="shared" si="69"/>
        <v/>
      </c>
      <c r="AZ145" s="124" t="str">
        <f t="shared" si="70"/>
        <v/>
      </c>
      <c r="BA145" s="255"/>
      <c r="BB145" s="252">
        <f t="shared" si="76"/>
        <v>0</v>
      </c>
      <c r="BC145" s="255"/>
      <c r="BD145" s="252">
        <f t="shared" si="77"/>
        <v>0</v>
      </c>
      <c r="BE145" s="20">
        <f t="shared" si="71"/>
        <v>0</v>
      </c>
      <c r="BF145" s="124">
        <f t="shared" si="72"/>
        <v>0</v>
      </c>
    </row>
    <row r="146" spans="1:58" x14ac:dyDescent="0.25">
      <c r="A146" s="94"/>
      <c r="B146" s="18">
        <v>104</v>
      </c>
      <c r="C146" s="31"/>
      <c r="D146" s="19" t="str">
        <f>IFERROR(IF(OR(P146="PDB",P146="PLS"),"*","") &amp; VLOOKUP(C146,Table5[],2,FALSE),"") &amp; IF(L146="Yes"," **MILL FINISH**",)</f>
        <v/>
      </c>
      <c r="E146" s="124" t="str">
        <f t="shared" si="55"/>
        <v/>
      </c>
      <c r="F146" s="124" t="str">
        <f t="shared" si="56"/>
        <v/>
      </c>
      <c r="G146" s="135"/>
      <c r="H146" s="135"/>
      <c r="I146" s="20" t="str">
        <f t="shared" si="57"/>
        <v/>
      </c>
      <c r="J146" s="22" t="str">
        <f t="shared" si="58"/>
        <v/>
      </c>
      <c r="K146" s="236" t="str">
        <f t="shared" si="59"/>
        <v/>
      </c>
      <c r="L146" s="140" t="s">
        <v>13326</v>
      </c>
      <c r="M146" s="96" t="str">
        <f>IF(C146="","",IF(AND(BF146&gt;0,NOT('1.Project Details'!$E$33="No")),VLOOKUP('1.Project Details'!$E$33,Threshold_Code,2,FALSE),IF(L146="No",SAP_Colour_Code,"NON")))</f>
        <v/>
      </c>
      <c r="N146" s="141">
        <v>6060</v>
      </c>
      <c r="O146" s="140" t="s">
        <v>19270</v>
      </c>
      <c r="P146" s="96" t="str">
        <f>IFERROR(IF(LEFT(AX146,1)="7","PDB",VLOOKUP(C146,Table5[],13,FALSE)),"")</f>
        <v/>
      </c>
      <c r="Q146" s="239"/>
      <c r="R146" s="96" t="str">
        <f>IFERROR(IF(LEFT(AX146,1)="7",VLOOKUP(LEFT(Q146,5),DATA_EDGE!A:C,3,FALSE),VLOOKUP(Q146,DATA_EDGE!A:C,3,FALSE)),"")</f>
        <v/>
      </c>
      <c r="S146" s="104" t="str">
        <f>IFERROR(IF(LEFT(VLOOKUP(C146,Table5[],7,FALSE),3)="AE3",VLOOKUP(C146,Table_TB_Cost[],3,FALSE),""),"")</f>
        <v/>
      </c>
      <c r="T146" s="207" t="s">
        <v>13326</v>
      </c>
      <c r="U146" s="206" t="str">
        <f>IF(OR('1.Project Details'!$B$26="Capral Mill (AP)",T146="Yes"),IF(AD146="","",IF(AD146&lt;0,"Minfin",IF(AD146&lt;80,"Non-bulk","Bulk"))),"")</f>
        <v/>
      </c>
      <c r="V146" s="63" t="str">
        <f>IFERROR(VLOOKUP(C146,Table5[],11,FALSE),"")</f>
        <v/>
      </c>
      <c r="W146" s="104" t="str">
        <f>IFERROR(IF(X146="Yes",VLOOKUP(C146,Table5[#All],12,FALSE) &amp; IF(OR(Y146&gt;5,Z146&gt;25)," Weight",""),""),"")</f>
        <v/>
      </c>
      <c r="X146" s="104" t="s">
        <v>21026</v>
      </c>
      <c r="Y146" s="19" t="str">
        <f>IFERROR(VLOOKUP(C146,Table5[],4,FALSE),"")</f>
        <v/>
      </c>
      <c r="Z146" s="19" t="str">
        <f t="shared" si="60"/>
        <v/>
      </c>
      <c r="AA146" s="19" t="str">
        <f t="shared" si="61"/>
        <v/>
      </c>
      <c r="AB146" s="19" t="str">
        <f>IFERROR(VLOOKUP(C146,Table5[],5,FALSE),"")</f>
        <v/>
      </c>
      <c r="AC146" s="19" t="str">
        <f t="shared" si="62"/>
        <v/>
      </c>
      <c r="AD146" s="19" t="str">
        <f t="shared" si="63"/>
        <v/>
      </c>
      <c r="AE146" s="19" t="str">
        <f>IFERROR(VLOOKUP(C146,Table5[],6,FALSE),"")</f>
        <v/>
      </c>
      <c r="AF146" s="19" t="str">
        <f t="shared" si="64"/>
        <v/>
      </c>
      <c r="AG146" s="19" t="str">
        <f t="shared" si="65"/>
        <v/>
      </c>
      <c r="AH146" s="142" t="str" cm="1">
        <f t="array" ref="AH146">IFERROR(IF(AV146=3,IF(Y146&lt;0.5,1*Z146*2.5,0),IF(P146="PLS",VLOOKUP(C146,Table_TB_Cost[],11,FALSE)/VLOOKUP(C146,Table_TB_Cost[],3,FALSE)*'2.Quote'!H146,IF(P146="PDB",_xlfn.IFS(tb_calc_type="Margin",(((Z146*'Pricing Matrix'!$F$4)+(H146*'Pricing Matrix'!$F$5))/(1-tb_calc_value)),tb_calc_type="List less Discount",(((Z146*(VLOOKUP(LEFT(VLOOKUP(C146,Table5[],10,FALSE),2),TB_MPG,2,FALSE)))+(H146*'Pricing Matrix'!$F$5*3))*(1-tb_calc_value))),(Z146*'3.Edit Pricing'!$B$33)))),"")</f>
        <v/>
      </c>
      <c r="AI146" s="142">
        <f>IF(AV146=1,Z146*'3.Edit Pricing'!$G$33,IF(AV146=2,Z146*'3.Edit Pricing'!$H$33,IF(AV146=3,Z146*'3.Edit Pricing'!$I$33,0)))</f>
        <v>0</v>
      </c>
      <c r="AJ146" s="142" t="str">
        <f t="shared" si="66"/>
        <v/>
      </c>
      <c r="AK146" s="92" t="str">
        <f t="shared" si="73"/>
        <v/>
      </c>
      <c r="AL146" s="92" t="str">
        <f t="shared" si="74"/>
        <v/>
      </c>
      <c r="AM146" s="92" t="str" cm="1">
        <f t="array" ref="AM146">IFERROR(_xlfn.IFS(P146="PLS",AL146-(VLOOKUP(C146,Table_TB_Cost[],10,FALSE)/VLOOKUP(C146,Table_TB_Cost[],3,FALSE)*G146*H146),P146="PDB",AL146-((Z146*'Pricing Matrix'!$F$4)+(H146*'Pricing Matrix'!$F$5))*G146),"")</f>
        <v/>
      </c>
      <c r="AN146" s="92" t="str">
        <f>IFERROR(IF(OR(P146="PLS",P146="PDB"),0,IF(AV146=3,(AI146*G146)-(AA146*'Pricing Matrix'!$B$5),(AI146*G146)+(AA146*('3.Edit Pricing'!$B$33-'Pricing Matrix'!$B$5)))),"")</f>
        <v/>
      </c>
      <c r="AO146" s="142" t="str">
        <f>IF(Y146="","",IF(AND(NOT('1.Project Details'!$E$33="No"), BF146&gt;0),'3.Edit Pricing'!$B$57,IF('1.Project Details'!$B$24="Mill Finish",0,IF('2.Quote'!$L146="Yes",0,IF(U146="Bulk",FinBulk_Cost_Price,IF(OR(U146="Non-bulk",U146="Minfin"),FinNonBulk_Cost_Price,Fin_Cost_Price))))))</f>
        <v/>
      </c>
      <c r="AP146" s="142" t="str" cm="1">
        <f t="array" ref="AP146">IF(Y146="","",_xlfn.IFS(AND(BF146&gt;0,NOT('1.Project Details'!$E$33="No")),'3.Edit Pricing'!$B$58,'1.Project Details'!$B$24="Mill Finish",0,'1.Project Details'!$B$24="",0,'2.Quote'!$L146="Yes",0,U146="Bulk",FinBulk_Sell_Price,U146="Non-bulk",FinNonBulk_Sell_Price,U146="Minfin",FinNonBulk_Sell_Price,Y146&lt;&gt;"",Fin_Sell_Price))</f>
        <v/>
      </c>
      <c r="AQ146" s="142" t="str">
        <f>IFERROR(IF(Y146="","",IF(T146="Yes","Anodised Perimeter (AP)",'1.Project Details'!$B$33)),"")</f>
        <v/>
      </c>
      <c r="AR146" s="142" t="str">
        <f>IFERROR(IF($AQ146="Anodised Perimeter (AP)",IF(U146="Minfin",40,'2.Quote'!AD146)*AO146,AG146*AO146),"")</f>
        <v/>
      </c>
      <c r="AS146" s="142" t="str">
        <f t="shared" si="67"/>
        <v/>
      </c>
      <c r="AT146" s="142" t="str">
        <f t="shared" si="68"/>
        <v/>
      </c>
      <c r="AU146" s="170" t="str">
        <f>IFERROR(VLOOKUP(C146,DATA!$A:$K,8,FALSE),"")</f>
        <v/>
      </c>
      <c r="AV146" s="124" t="str">
        <f>IFERROR(VLOOKUP(AU146,'5.Edit_PH_IP'!$B:$D,3,FALSE),"")</f>
        <v/>
      </c>
      <c r="AW146" s="124" t="str">
        <f>IFERROR(VLOOKUP(Q146,DATA_EDGE!A:C,3,FALSE),"")</f>
        <v/>
      </c>
      <c r="AX146" s="124" t="str">
        <f t="shared" si="75"/>
        <v/>
      </c>
      <c r="AY146" s="124" t="str">
        <f t="shared" si="69"/>
        <v/>
      </c>
      <c r="AZ146" s="124" t="str">
        <f t="shared" si="70"/>
        <v/>
      </c>
      <c r="BA146" s="255"/>
      <c r="BB146" s="252">
        <f t="shared" si="76"/>
        <v>0</v>
      </c>
      <c r="BC146" s="255"/>
      <c r="BD146" s="252">
        <f t="shared" si="77"/>
        <v>0</v>
      </c>
      <c r="BE146" s="20">
        <f t="shared" si="71"/>
        <v>0</v>
      </c>
      <c r="BF146" s="124">
        <f t="shared" si="72"/>
        <v>0</v>
      </c>
    </row>
    <row r="147" spans="1:58" x14ac:dyDescent="0.25">
      <c r="A147" s="94"/>
      <c r="B147" s="18">
        <v>105</v>
      </c>
      <c r="C147" s="31"/>
      <c r="D147" s="19" t="str">
        <f>IFERROR(IF(OR(P147="PDB",P147="PLS"),"*","") &amp; VLOOKUP(C147,Table5[],2,FALSE),"") &amp; IF(L147="Yes"," **MILL FINISH**",)</f>
        <v/>
      </c>
      <c r="E147" s="124" t="str">
        <f t="shared" si="55"/>
        <v/>
      </c>
      <c r="F147" s="124" t="str">
        <f t="shared" si="56"/>
        <v/>
      </c>
      <c r="G147" s="135"/>
      <c r="H147" s="135"/>
      <c r="I147" s="20" t="str">
        <f t="shared" si="57"/>
        <v/>
      </c>
      <c r="J147" s="22" t="str">
        <f t="shared" si="58"/>
        <v/>
      </c>
      <c r="K147" s="236" t="str">
        <f t="shared" si="59"/>
        <v/>
      </c>
      <c r="L147" s="140" t="s">
        <v>13326</v>
      </c>
      <c r="M147" s="96" t="str">
        <f>IF(C147="","",IF(AND(BF147&gt;0,NOT('1.Project Details'!$E$33="No")),VLOOKUP('1.Project Details'!$E$33,Threshold_Code,2,FALSE),IF(L147="No",SAP_Colour_Code,"NON")))</f>
        <v/>
      </c>
      <c r="N147" s="141">
        <v>6060</v>
      </c>
      <c r="O147" s="140" t="s">
        <v>19270</v>
      </c>
      <c r="P147" s="96" t="str">
        <f>IFERROR(IF(LEFT(AX147,1)="7","PDB",VLOOKUP(C147,Table5[],13,FALSE)),"")</f>
        <v/>
      </c>
      <c r="Q147" s="239"/>
      <c r="R147" s="96" t="str">
        <f>IFERROR(IF(LEFT(AX147,1)="7",VLOOKUP(LEFT(Q147,5),DATA_EDGE!A:C,3,FALSE),VLOOKUP(Q147,DATA_EDGE!A:C,3,FALSE)),"")</f>
        <v/>
      </c>
      <c r="S147" s="104" t="str">
        <f>IFERROR(IF(LEFT(VLOOKUP(C147,Table5[],7,FALSE),3)="AE3",VLOOKUP(C147,Table_TB_Cost[],3,FALSE),""),"")</f>
        <v/>
      </c>
      <c r="T147" s="207" t="s">
        <v>13326</v>
      </c>
      <c r="U147" s="206" t="str">
        <f>IF(OR('1.Project Details'!$B$26="Capral Mill (AP)",T147="Yes"),IF(AD147="","",IF(AD147&lt;0,"Minfin",IF(AD147&lt;80,"Non-bulk","Bulk"))),"")</f>
        <v/>
      </c>
      <c r="V147" s="63" t="str">
        <f>IFERROR(VLOOKUP(C147,Table5[],11,FALSE),"")</f>
        <v/>
      </c>
      <c r="W147" s="104" t="str">
        <f>IFERROR(IF(X147="Yes",VLOOKUP(C147,Table5[#All],12,FALSE) &amp; IF(OR(Y147&gt;5,Z147&gt;25)," Weight",""),""),"")</f>
        <v/>
      </c>
      <c r="X147" s="104" t="s">
        <v>21026</v>
      </c>
      <c r="Y147" s="19" t="str">
        <f>IFERROR(VLOOKUP(C147,Table5[],4,FALSE),"")</f>
        <v/>
      </c>
      <c r="Z147" s="19" t="str">
        <f t="shared" si="60"/>
        <v/>
      </c>
      <c r="AA147" s="19" t="str">
        <f t="shared" si="61"/>
        <v/>
      </c>
      <c r="AB147" s="19" t="str">
        <f>IFERROR(VLOOKUP(C147,Table5[],5,FALSE),"")</f>
        <v/>
      </c>
      <c r="AC147" s="19" t="str">
        <f t="shared" si="62"/>
        <v/>
      </c>
      <c r="AD147" s="19" t="str">
        <f t="shared" si="63"/>
        <v/>
      </c>
      <c r="AE147" s="19" t="str">
        <f>IFERROR(VLOOKUP(C147,Table5[],6,FALSE),"")</f>
        <v/>
      </c>
      <c r="AF147" s="19" t="str">
        <f t="shared" si="64"/>
        <v/>
      </c>
      <c r="AG147" s="19" t="str">
        <f t="shared" si="65"/>
        <v/>
      </c>
      <c r="AH147" s="142" t="str" cm="1">
        <f t="array" ref="AH147">IFERROR(IF(AV147=3,IF(Y147&lt;0.5,1*Z147*2.5,0),IF(P147="PLS",VLOOKUP(C147,Table_TB_Cost[],11,FALSE)/VLOOKUP(C147,Table_TB_Cost[],3,FALSE)*'2.Quote'!H147,IF(P147="PDB",_xlfn.IFS(tb_calc_type="Margin",(((Z147*'Pricing Matrix'!$F$4)+(H147*'Pricing Matrix'!$F$5))/(1-tb_calc_value)),tb_calc_type="List less Discount",(((Z147*(VLOOKUP(LEFT(VLOOKUP(C147,Table5[],10,FALSE),2),TB_MPG,2,FALSE)))+(H147*'Pricing Matrix'!$F$5*3))*(1-tb_calc_value))),(Z147*'3.Edit Pricing'!$B$33)))),"")</f>
        <v/>
      </c>
      <c r="AI147" s="142">
        <f>IF(AV147=1,Z147*'3.Edit Pricing'!$G$33,IF(AV147=2,Z147*'3.Edit Pricing'!$H$33,IF(AV147=3,Z147*'3.Edit Pricing'!$I$33,0)))</f>
        <v>0</v>
      </c>
      <c r="AJ147" s="142" t="str">
        <f t="shared" si="66"/>
        <v/>
      </c>
      <c r="AK147" s="92" t="str">
        <f t="shared" si="73"/>
        <v/>
      </c>
      <c r="AL147" s="92" t="str">
        <f t="shared" si="74"/>
        <v/>
      </c>
      <c r="AM147" s="92" t="str" cm="1">
        <f t="array" ref="AM147">IFERROR(_xlfn.IFS(P147="PLS",AL147-(VLOOKUP(C147,Table_TB_Cost[],10,FALSE)/VLOOKUP(C147,Table_TB_Cost[],3,FALSE)*G147*H147),P147="PDB",AL147-((Z147*'Pricing Matrix'!$F$4)+(H147*'Pricing Matrix'!$F$5))*G147),"")</f>
        <v/>
      </c>
      <c r="AN147" s="92" t="str">
        <f>IFERROR(IF(OR(P147="PLS",P147="PDB"),0,IF(AV147=3,(AI147*G147)-(AA147*'Pricing Matrix'!$B$5),(AI147*G147)+(AA147*('3.Edit Pricing'!$B$33-'Pricing Matrix'!$B$5)))),"")</f>
        <v/>
      </c>
      <c r="AO147" s="142" t="str">
        <f>IF(Y147="","",IF(AND(NOT('1.Project Details'!$E$33="No"), BF147&gt;0),'3.Edit Pricing'!$B$57,IF('1.Project Details'!$B$24="Mill Finish",0,IF('2.Quote'!$L147="Yes",0,IF(U147="Bulk",FinBulk_Cost_Price,IF(OR(U147="Non-bulk",U147="Minfin"),FinNonBulk_Cost_Price,Fin_Cost_Price))))))</f>
        <v/>
      </c>
      <c r="AP147" s="142" t="str" cm="1">
        <f t="array" ref="AP147">IF(Y147="","",_xlfn.IFS(AND(BF147&gt;0,NOT('1.Project Details'!$E$33="No")),'3.Edit Pricing'!$B$58,'1.Project Details'!$B$24="Mill Finish",0,'1.Project Details'!$B$24="",0,'2.Quote'!$L147="Yes",0,U147="Bulk",FinBulk_Sell_Price,U147="Non-bulk",FinNonBulk_Sell_Price,U147="Minfin",FinNonBulk_Sell_Price,Y147&lt;&gt;"",Fin_Sell_Price))</f>
        <v/>
      </c>
      <c r="AQ147" s="142" t="str">
        <f>IFERROR(IF(Y147="","",IF(T147="Yes","Anodised Perimeter (AP)",'1.Project Details'!$B$33)),"")</f>
        <v/>
      </c>
      <c r="AR147" s="142" t="str">
        <f>IFERROR(IF($AQ147="Anodised Perimeter (AP)",IF(U147="Minfin",40,'2.Quote'!AD147)*AO147,AG147*AO147),"")</f>
        <v/>
      </c>
      <c r="AS147" s="142" t="str">
        <f t="shared" si="67"/>
        <v/>
      </c>
      <c r="AT147" s="142" t="str">
        <f t="shared" si="68"/>
        <v/>
      </c>
      <c r="AU147" s="170" t="str">
        <f>IFERROR(VLOOKUP(C147,DATA!$A:$K,8,FALSE),"")</f>
        <v/>
      </c>
      <c r="AV147" s="124" t="str">
        <f>IFERROR(VLOOKUP(AU147,'5.Edit_PH_IP'!$B:$D,3,FALSE),"")</f>
        <v/>
      </c>
      <c r="AW147" s="124" t="str">
        <f>IFERROR(VLOOKUP(Q147,DATA_EDGE!A:C,3,FALSE),"")</f>
        <v/>
      </c>
      <c r="AX147" s="124" t="str">
        <f t="shared" si="75"/>
        <v/>
      </c>
      <c r="AY147" s="124" t="str">
        <f t="shared" si="69"/>
        <v/>
      </c>
      <c r="AZ147" s="124" t="str">
        <f t="shared" si="70"/>
        <v/>
      </c>
      <c r="BA147" s="255"/>
      <c r="BB147" s="252">
        <f t="shared" si="76"/>
        <v>0</v>
      </c>
      <c r="BC147" s="255"/>
      <c r="BD147" s="252">
        <f t="shared" si="77"/>
        <v>0</v>
      </c>
      <c r="BE147" s="20">
        <f t="shared" si="71"/>
        <v>0</v>
      </c>
      <c r="BF147" s="124">
        <f t="shared" si="72"/>
        <v>0</v>
      </c>
    </row>
    <row r="148" spans="1:58" x14ac:dyDescent="0.25">
      <c r="A148" s="94"/>
      <c r="B148" s="21">
        <v>106</v>
      </c>
      <c r="C148" s="31"/>
      <c r="D148" s="19" t="str">
        <f>IFERROR(IF(OR(P148="PDB",P148="PLS"),"*","") &amp; VLOOKUP(C148,Table5[],2,FALSE),"") &amp; IF(L148="Yes"," **MILL FINISH**",)</f>
        <v/>
      </c>
      <c r="E148" s="124" t="str">
        <f t="shared" si="55"/>
        <v/>
      </c>
      <c r="F148" s="124" t="str">
        <f t="shared" si="56"/>
        <v/>
      </c>
      <c r="G148" s="135"/>
      <c r="H148" s="135"/>
      <c r="I148" s="20" t="str">
        <f t="shared" si="57"/>
        <v/>
      </c>
      <c r="J148" s="22" t="str">
        <f t="shared" si="58"/>
        <v/>
      </c>
      <c r="K148" s="236" t="str">
        <f t="shared" si="59"/>
        <v/>
      </c>
      <c r="L148" s="140" t="s">
        <v>13326</v>
      </c>
      <c r="M148" s="96" t="str">
        <f>IF(C148="","",IF(AND(BF148&gt;0,NOT('1.Project Details'!$E$33="No")),VLOOKUP('1.Project Details'!$E$33,Threshold_Code,2,FALSE),IF(L148="No",SAP_Colour_Code,"NON")))</f>
        <v/>
      </c>
      <c r="N148" s="141">
        <v>6060</v>
      </c>
      <c r="O148" s="140" t="s">
        <v>19270</v>
      </c>
      <c r="P148" s="96" t="str">
        <f>IFERROR(IF(LEFT(AX148,1)="7","PDB",VLOOKUP(C148,Table5[],13,FALSE)),"")</f>
        <v/>
      </c>
      <c r="Q148" s="239"/>
      <c r="R148" s="96" t="str">
        <f>IFERROR(IF(LEFT(AX148,1)="7",VLOOKUP(LEFT(Q148,5),DATA_EDGE!A:C,3,FALSE),VLOOKUP(Q148,DATA_EDGE!A:C,3,FALSE)),"")</f>
        <v/>
      </c>
      <c r="S148" s="104" t="str">
        <f>IFERROR(IF(LEFT(VLOOKUP(C148,Table5[],7,FALSE),3)="AE3",VLOOKUP(C148,Table_TB_Cost[],3,FALSE),""),"")</f>
        <v/>
      </c>
      <c r="T148" s="207" t="s">
        <v>13326</v>
      </c>
      <c r="U148" s="206" t="str">
        <f>IF(OR('1.Project Details'!$B$26="Capral Mill (AP)",T148="Yes"),IF(AD148="","",IF(AD148&lt;0,"Minfin",IF(AD148&lt;80,"Non-bulk","Bulk"))),"")</f>
        <v/>
      </c>
      <c r="V148" s="63" t="str">
        <f>IFERROR(VLOOKUP(C148,Table5[],11,FALSE),"")</f>
        <v/>
      </c>
      <c r="W148" s="104" t="str">
        <f>IFERROR(IF(X148="Yes",VLOOKUP(C148,Table5[#All],12,FALSE) &amp; IF(OR(Y148&gt;5,Z148&gt;25)," Weight",""),""),"")</f>
        <v/>
      </c>
      <c r="X148" s="104" t="s">
        <v>21026</v>
      </c>
      <c r="Y148" s="19" t="str">
        <f>IFERROR(VLOOKUP(C148,Table5[],4,FALSE),"")</f>
        <v/>
      </c>
      <c r="Z148" s="19" t="str">
        <f t="shared" si="60"/>
        <v/>
      </c>
      <c r="AA148" s="19" t="str">
        <f t="shared" si="61"/>
        <v/>
      </c>
      <c r="AB148" s="19" t="str">
        <f>IFERROR(VLOOKUP(C148,Table5[],5,FALSE),"")</f>
        <v/>
      </c>
      <c r="AC148" s="19" t="str">
        <f t="shared" si="62"/>
        <v/>
      </c>
      <c r="AD148" s="19" t="str">
        <f t="shared" si="63"/>
        <v/>
      </c>
      <c r="AE148" s="19" t="str">
        <f>IFERROR(VLOOKUP(C148,Table5[],6,FALSE),"")</f>
        <v/>
      </c>
      <c r="AF148" s="19" t="str">
        <f t="shared" si="64"/>
        <v/>
      </c>
      <c r="AG148" s="19" t="str">
        <f t="shared" si="65"/>
        <v/>
      </c>
      <c r="AH148" s="142" t="str" cm="1">
        <f t="array" ref="AH148">IFERROR(IF(AV148=3,IF(Y148&lt;0.5,1*Z148*2.5,0),IF(P148="PLS",VLOOKUP(C148,Table_TB_Cost[],11,FALSE)/VLOOKUP(C148,Table_TB_Cost[],3,FALSE)*'2.Quote'!H148,IF(P148="PDB",_xlfn.IFS(tb_calc_type="Margin",(((Z148*'Pricing Matrix'!$F$4)+(H148*'Pricing Matrix'!$F$5))/(1-tb_calc_value)),tb_calc_type="List less Discount",(((Z148*(VLOOKUP(LEFT(VLOOKUP(C148,Table5[],10,FALSE),2),TB_MPG,2,FALSE)))+(H148*'Pricing Matrix'!$F$5*3))*(1-tb_calc_value))),(Z148*'3.Edit Pricing'!$B$33)))),"")</f>
        <v/>
      </c>
      <c r="AI148" s="142">
        <f>IF(AV148=1,Z148*'3.Edit Pricing'!$G$33,IF(AV148=2,Z148*'3.Edit Pricing'!$H$33,IF(AV148=3,Z148*'3.Edit Pricing'!$I$33,0)))</f>
        <v>0</v>
      </c>
      <c r="AJ148" s="142" t="str">
        <f t="shared" si="66"/>
        <v/>
      </c>
      <c r="AK148" s="92" t="str">
        <f t="shared" si="73"/>
        <v/>
      </c>
      <c r="AL148" s="92" t="str">
        <f t="shared" si="74"/>
        <v/>
      </c>
      <c r="AM148" s="92" t="str" cm="1">
        <f t="array" ref="AM148">IFERROR(_xlfn.IFS(P148="PLS",AL148-(VLOOKUP(C148,Table_TB_Cost[],10,FALSE)/VLOOKUP(C148,Table_TB_Cost[],3,FALSE)*G148*H148),P148="PDB",AL148-((Z148*'Pricing Matrix'!$F$4)+(H148*'Pricing Matrix'!$F$5))*G148),"")</f>
        <v/>
      </c>
      <c r="AN148" s="92" t="str">
        <f>IFERROR(IF(OR(P148="PLS",P148="PDB"),0,IF(AV148=3,(AI148*G148)-(AA148*'Pricing Matrix'!$B$5),(AI148*G148)+(AA148*('3.Edit Pricing'!$B$33-'Pricing Matrix'!$B$5)))),"")</f>
        <v/>
      </c>
      <c r="AO148" s="142" t="str">
        <f>IF(Y148="","",IF(AND(NOT('1.Project Details'!$E$33="No"), BF148&gt;0),'3.Edit Pricing'!$B$57,IF('1.Project Details'!$B$24="Mill Finish",0,IF('2.Quote'!$L148="Yes",0,IF(U148="Bulk",FinBulk_Cost_Price,IF(OR(U148="Non-bulk",U148="Minfin"),FinNonBulk_Cost_Price,Fin_Cost_Price))))))</f>
        <v/>
      </c>
      <c r="AP148" s="142" t="str" cm="1">
        <f t="array" ref="AP148">IF(Y148="","",_xlfn.IFS(AND(BF148&gt;0,NOT('1.Project Details'!$E$33="No")),'3.Edit Pricing'!$B$58,'1.Project Details'!$B$24="Mill Finish",0,'1.Project Details'!$B$24="",0,'2.Quote'!$L148="Yes",0,U148="Bulk",FinBulk_Sell_Price,U148="Non-bulk",FinNonBulk_Sell_Price,U148="Minfin",FinNonBulk_Sell_Price,Y148&lt;&gt;"",Fin_Sell_Price))</f>
        <v/>
      </c>
      <c r="AQ148" s="142" t="str">
        <f>IFERROR(IF(Y148="","",IF(T148="Yes","Anodised Perimeter (AP)",'1.Project Details'!$B$33)),"")</f>
        <v/>
      </c>
      <c r="AR148" s="142" t="str">
        <f>IFERROR(IF($AQ148="Anodised Perimeter (AP)",IF(U148="Minfin",40,'2.Quote'!AD148)*AO148,AG148*AO148),"")</f>
        <v/>
      </c>
      <c r="AS148" s="142" t="str">
        <f t="shared" si="67"/>
        <v/>
      </c>
      <c r="AT148" s="142" t="str">
        <f t="shared" si="68"/>
        <v/>
      </c>
      <c r="AU148" s="170" t="str">
        <f>IFERROR(VLOOKUP(C148,DATA!$A:$K,8,FALSE),"")</f>
        <v/>
      </c>
      <c r="AV148" s="124" t="str">
        <f>IFERROR(VLOOKUP(AU148,'5.Edit_PH_IP'!$B:$D,3,FALSE),"")</f>
        <v/>
      </c>
      <c r="AW148" s="124" t="str">
        <f>IFERROR(VLOOKUP(Q148,DATA_EDGE!A:C,3,FALSE),"")</f>
        <v/>
      </c>
      <c r="AX148" s="124" t="str">
        <f t="shared" si="75"/>
        <v/>
      </c>
      <c r="AY148" s="124" t="str">
        <f t="shared" si="69"/>
        <v/>
      </c>
      <c r="AZ148" s="124" t="str">
        <f t="shared" si="70"/>
        <v/>
      </c>
      <c r="BA148" s="255"/>
      <c r="BB148" s="252">
        <f t="shared" si="76"/>
        <v>0</v>
      </c>
      <c r="BC148" s="255"/>
      <c r="BD148" s="252">
        <f t="shared" si="77"/>
        <v>0</v>
      </c>
      <c r="BE148" s="20">
        <f t="shared" si="71"/>
        <v>0</v>
      </c>
      <c r="BF148" s="124">
        <f t="shared" si="72"/>
        <v>0</v>
      </c>
    </row>
    <row r="149" spans="1:58" x14ac:dyDescent="0.25">
      <c r="A149" s="94"/>
      <c r="B149" s="18">
        <v>107</v>
      </c>
      <c r="C149" s="31"/>
      <c r="D149" s="19" t="str">
        <f>IFERROR(IF(OR(P149="PDB",P149="PLS"),"*","") &amp; VLOOKUP(C149,Table5[],2,FALSE),"") &amp; IF(L149="Yes"," **MILL FINISH**",)</f>
        <v/>
      </c>
      <c r="E149" s="124" t="str">
        <f t="shared" si="55"/>
        <v/>
      </c>
      <c r="F149" s="124" t="str">
        <f t="shared" si="56"/>
        <v/>
      </c>
      <c r="G149" s="135"/>
      <c r="H149" s="135"/>
      <c r="I149" s="20" t="str">
        <f t="shared" si="57"/>
        <v/>
      </c>
      <c r="J149" s="22" t="str">
        <f t="shared" si="58"/>
        <v/>
      </c>
      <c r="K149" s="236" t="str">
        <f t="shared" si="59"/>
        <v/>
      </c>
      <c r="L149" s="140" t="s">
        <v>13326</v>
      </c>
      <c r="M149" s="96" t="str">
        <f>IF(C149="","",IF(AND(BF149&gt;0,NOT('1.Project Details'!$E$33="No")),VLOOKUP('1.Project Details'!$E$33,Threshold_Code,2,FALSE),IF(L149="No",SAP_Colour_Code,"NON")))</f>
        <v/>
      </c>
      <c r="N149" s="141">
        <v>6060</v>
      </c>
      <c r="O149" s="140" t="s">
        <v>19270</v>
      </c>
      <c r="P149" s="96" t="str">
        <f>IFERROR(IF(LEFT(AX149,1)="7","PDB",VLOOKUP(C149,Table5[],13,FALSE)),"")</f>
        <v/>
      </c>
      <c r="Q149" s="239"/>
      <c r="R149" s="96" t="str">
        <f>IFERROR(IF(LEFT(AX149,1)="7",VLOOKUP(LEFT(Q149,5),DATA_EDGE!A:C,3,FALSE),VLOOKUP(Q149,DATA_EDGE!A:C,3,FALSE)),"")</f>
        <v/>
      </c>
      <c r="S149" s="104" t="str">
        <f>IFERROR(IF(LEFT(VLOOKUP(C149,Table5[],7,FALSE),3)="AE3",VLOOKUP(C149,Table_TB_Cost[],3,FALSE),""),"")</f>
        <v/>
      </c>
      <c r="T149" s="207" t="s">
        <v>13326</v>
      </c>
      <c r="U149" s="206" t="str">
        <f>IF(OR('1.Project Details'!$B$26="Capral Mill (AP)",T149="Yes"),IF(AD149="","",IF(AD149&lt;0,"Minfin",IF(AD149&lt;80,"Non-bulk","Bulk"))),"")</f>
        <v/>
      </c>
      <c r="V149" s="63" t="str">
        <f>IFERROR(VLOOKUP(C149,Table5[],11,FALSE),"")</f>
        <v/>
      </c>
      <c r="W149" s="104" t="str">
        <f>IFERROR(IF(X149="Yes",VLOOKUP(C149,Table5[#All],12,FALSE) &amp; IF(OR(Y149&gt;5,Z149&gt;25)," Weight",""),""),"")</f>
        <v/>
      </c>
      <c r="X149" s="104" t="s">
        <v>21026</v>
      </c>
      <c r="Y149" s="19" t="str">
        <f>IFERROR(VLOOKUP(C149,Table5[],4,FALSE),"")</f>
        <v/>
      </c>
      <c r="Z149" s="19" t="str">
        <f t="shared" si="60"/>
        <v/>
      </c>
      <c r="AA149" s="19" t="str">
        <f t="shared" si="61"/>
        <v/>
      </c>
      <c r="AB149" s="19" t="str">
        <f>IFERROR(VLOOKUP(C149,Table5[],5,FALSE),"")</f>
        <v/>
      </c>
      <c r="AC149" s="19" t="str">
        <f t="shared" si="62"/>
        <v/>
      </c>
      <c r="AD149" s="19" t="str">
        <f t="shared" si="63"/>
        <v/>
      </c>
      <c r="AE149" s="19" t="str">
        <f>IFERROR(VLOOKUP(C149,Table5[],6,FALSE),"")</f>
        <v/>
      </c>
      <c r="AF149" s="19" t="str">
        <f t="shared" si="64"/>
        <v/>
      </c>
      <c r="AG149" s="19" t="str">
        <f t="shared" si="65"/>
        <v/>
      </c>
      <c r="AH149" s="142" t="str" cm="1">
        <f t="array" ref="AH149">IFERROR(IF(AV149=3,IF(Y149&lt;0.5,1*Z149*2.5,0),IF(P149="PLS",VLOOKUP(C149,Table_TB_Cost[],11,FALSE)/VLOOKUP(C149,Table_TB_Cost[],3,FALSE)*'2.Quote'!H149,IF(P149="PDB",_xlfn.IFS(tb_calc_type="Margin",(((Z149*'Pricing Matrix'!$F$4)+(H149*'Pricing Matrix'!$F$5))/(1-tb_calc_value)),tb_calc_type="List less Discount",(((Z149*(VLOOKUP(LEFT(VLOOKUP(C149,Table5[],10,FALSE),2),TB_MPG,2,FALSE)))+(H149*'Pricing Matrix'!$F$5*3))*(1-tb_calc_value))),(Z149*'3.Edit Pricing'!$B$33)))),"")</f>
        <v/>
      </c>
      <c r="AI149" s="142">
        <f>IF(AV149=1,Z149*'3.Edit Pricing'!$G$33,IF(AV149=2,Z149*'3.Edit Pricing'!$H$33,IF(AV149=3,Z149*'3.Edit Pricing'!$I$33,0)))</f>
        <v>0</v>
      </c>
      <c r="AJ149" s="142" t="str">
        <f t="shared" si="66"/>
        <v/>
      </c>
      <c r="AK149" s="92" t="str">
        <f t="shared" si="73"/>
        <v/>
      </c>
      <c r="AL149" s="92" t="str">
        <f t="shared" si="74"/>
        <v/>
      </c>
      <c r="AM149" s="92" t="str" cm="1">
        <f t="array" ref="AM149">IFERROR(_xlfn.IFS(P149="PLS",AL149-(VLOOKUP(C149,Table_TB_Cost[],10,FALSE)/VLOOKUP(C149,Table_TB_Cost[],3,FALSE)*G149*H149),P149="PDB",AL149-((Z149*'Pricing Matrix'!$F$4)+(H149*'Pricing Matrix'!$F$5))*G149),"")</f>
        <v/>
      </c>
      <c r="AN149" s="92" t="str">
        <f>IFERROR(IF(OR(P149="PLS",P149="PDB"),0,IF(AV149=3,(AI149*G149)-(AA149*'Pricing Matrix'!$B$5),(AI149*G149)+(AA149*('3.Edit Pricing'!$B$33-'Pricing Matrix'!$B$5)))),"")</f>
        <v/>
      </c>
      <c r="AO149" s="142" t="str">
        <f>IF(Y149="","",IF(AND(NOT('1.Project Details'!$E$33="No"), BF149&gt;0),'3.Edit Pricing'!$B$57,IF('1.Project Details'!$B$24="Mill Finish",0,IF('2.Quote'!$L149="Yes",0,IF(U149="Bulk",FinBulk_Cost_Price,IF(OR(U149="Non-bulk",U149="Minfin"),FinNonBulk_Cost_Price,Fin_Cost_Price))))))</f>
        <v/>
      </c>
      <c r="AP149" s="142" t="str" cm="1">
        <f t="array" ref="AP149">IF(Y149="","",_xlfn.IFS(AND(BF149&gt;0,NOT('1.Project Details'!$E$33="No")),'3.Edit Pricing'!$B$58,'1.Project Details'!$B$24="Mill Finish",0,'1.Project Details'!$B$24="",0,'2.Quote'!$L149="Yes",0,U149="Bulk",FinBulk_Sell_Price,U149="Non-bulk",FinNonBulk_Sell_Price,U149="Minfin",FinNonBulk_Sell_Price,Y149&lt;&gt;"",Fin_Sell_Price))</f>
        <v/>
      </c>
      <c r="AQ149" s="142" t="str">
        <f>IFERROR(IF(Y149="","",IF(T149="Yes","Anodised Perimeter (AP)",'1.Project Details'!$B$33)),"")</f>
        <v/>
      </c>
      <c r="AR149" s="142" t="str">
        <f>IFERROR(IF($AQ149="Anodised Perimeter (AP)",IF(U149="Minfin",40,'2.Quote'!AD149)*AO149,AG149*AO149),"")</f>
        <v/>
      </c>
      <c r="AS149" s="142" t="str">
        <f t="shared" si="67"/>
        <v/>
      </c>
      <c r="AT149" s="142" t="str">
        <f t="shared" si="68"/>
        <v/>
      </c>
      <c r="AU149" s="170" t="str">
        <f>IFERROR(VLOOKUP(C149,DATA!$A:$K,8,FALSE),"")</f>
        <v/>
      </c>
      <c r="AV149" s="124" t="str">
        <f>IFERROR(VLOOKUP(AU149,'5.Edit_PH_IP'!$B:$D,3,FALSE),"")</f>
        <v/>
      </c>
      <c r="AW149" s="124" t="str">
        <f>IFERROR(VLOOKUP(Q149,DATA_EDGE!A:C,3,FALSE),"")</f>
        <v/>
      </c>
      <c r="AX149" s="124" t="str">
        <f t="shared" si="75"/>
        <v/>
      </c>
      <c r="AY149" s="124" t="str">
        <f t="shared" si="69"/>
        <v/>
      </c>
      <c r="AZ149" s="124" t="str">
        <f t="shared" si="70"/>
        <v/>
      </c>
      <c r="BA149" s="255"/>
      <c r="BB149" s="252">
        <f t="shared" si="76"/>
        <v>0</v>
      </c>
      <c r="BC149" s="255"/>
      <c r="BD149" s="252">
        <f t="shared" si="77"/>
        <v>0</v>
      </c>
      <c r="BE149" s="20">
        <f t="shared" si="71"/>
        <v>0</v>
      </c>
      <c r="BF149" s="124">
        <f t="shared" si="72"/>
        <v>0</v>
      </c>
    </row>
    <row r="150" spans="1:58" x14ac:dyDescent="0.25">
      <c r="A150" s="94"/>
      <c r="B150" s="18">
        <v>108</v>
      </c>
      <c r="C150" s="31"/>
      <c r="D150" s="19" t="str">
        <f>IFERROR(IF(OR(P150="PDB",P150="PLS"),"*","") &amp; VLOOKUP(C150,Table5[],2,FALSE),"") &amp; IF(L150="Yes"," **MILL FINISH**",)</f>
        <v/>
      </c>
      <c r="E150" s="124" t="str">
        <f t="shared" si="55"/>
        <v/>
      </c>
      <c r="F150" s="124" t="str">
        <f t="shared" si="56"/>
        <v/>
      </c>
      <c r="G150" s="135"/>
      <c r="H150" s="135"/>
      <c r="I150" s="20" t="str">
        <f t="shared" si="57"/>
        <v/>
      </c>
      <c r="J150" s="22" t="str">
        <f t="shared" si="58"/>
        <v/>
      </c>
      <c r="K150" s="236" t="str">
        <f t="shared" si="59"/>
        <v/>
      </c>
      <c r="L150" s="140" t="s">
        <v>13326</v>
      </c>
      <c r="M150" s="96" t="str">
        <f>IF(C150="","",IF(AND(BF150&gt;0,NOT('1.Project Details'!$E$33="No")),VLOOKUP('1.Project Details'!$E$33,Threshold_Code,2,FALSE),IF(L150="No",SAP_Colour_Code,"NON")))</f>
        <v/>
      </c>
      <c r="N150" s="141">
        <v>6060</v>
      </c>
      <c r="O150" s="140" t="s">
        <v>19270</v>
      </c>
      <c r="P150" s="96" t="str">
        <f>IFERROR(IF(LEFT(AX150,1)="7","PDB",VLOOKUP(C150,Table5[],13,FALSE)),"")</f>
        <v/>
      </c>
      <c r="Q150" s="239"/>
      <c r="R150" s="96" t="str">
        <f>IFERROR(IF(LEFT(AX150,1)="7",VLOOKUP(LEFT(Q150,5),DATA_EDGE!A:C,3,FALSE),VLOOKUP(Q150,DATA_EDGE!A:C,3,FALSE)),"")</f>
        <v/>
      </c>
      <c r="S150" s="104" t="str">
        <f>IFERROR(IF(LEFT(VLOOKUP(C150,Table5[],7,FALSE),3)="AE3",VLOOKUP(C150,Table_TB_Cost[],3,FALSE),""),"")</f>
        <v/>
      </c>
      <c r="T150" s="207" t="s">
        <v>13326</v>
      </c>
      <c r="U150" s="206" t="str">
        <f>IF(OR('1.Project Details'!$B$26="Capral Mill (AP)",T150="Yes"),IF(AD150="","",IF(AD150&lt;0,"Minfin",IF(AD150&lt;80,"Non-bulk","Bulk"))),"")</f>
        <v/>
      </c>
      <c r="V150" s="63" t="str">
        <f>IFERROR(VLOOKUP(C150,Table5[],11,FALSE),"")</f>
        <v/>
      </c>
      <c r="W150" s="104" t="str">
        <f>IFERROR(IF(X150="Yes",VLOOKUP(C150,Table5[#All],12,FALSE) &amp; IF(OR(Y150&gt;5,Z150&gt;25)," Weight",""),""),"")</f>
        <v/>
      </c>
      <c r="X150" s="104" t="s">
        <v>21026</v>
      </c>
      <c r="Y150" s="19" t="str">
        <f>IFERROR(VLOOKUP(C150,Table5[],4,FALSE),"")</f>
        <v/>
      </c>
      <c r="Z150" s="19" t="str">
        <f t="shared" si="60"/>
        <v/>
      </c>
      <c r="AA150" s="19" t="str">
        <f t="shared" si="61"/>
        <v/>
      </c>
      <c r="AB150" s="19" t="str">
        <f>IFERROR(VLOOKUP(C150,Table5[],5,FALSE),"")</f>
        <v/>
      </c>
      <c r="AC150" s="19" t="str">
        <f t="shared" si="62"/>
        <v/>
      </c>
      <c r="AD150" s="19" t="str">
        <f t="shared" si="63"/>
        <v/>
      </c>
      <c r="AE150" s="19" t="str">
        <f>IFERROR(VLOOKUP(C150,Table5[],6,FALSE),"")</f>
        <v/>
      </c>
      <c r="AF150" s="19" t="str">
        <f t="shared" si="64"/>
        <v/>
      </c>
      <c r="AG150" s="19" t="str">
        <f t="shared" si="65"/>
        <v/>
      </c>
      <c r="AH150" s="142" t="str" cm="1">
        <f t="array" ref="AH150">IFERROR(IF(AV150=3,IF(Y150&lt;0.5,1*Z150*2.5,0),IF(P150="PLS",VLOOKUP(C150,Table_TB_Cost[],11,FALSE)/VLOOKUP(C150,Table_TB_Cost[],3,FALSE)*'2.Quote'!H150,IF(P150="PDB",_xlfn.IFS(tb_calc_type="Margin",(((Z150*'Pricing Matrix'!$F$4)+(H150*'Pricing Matrix'!$F$5))/(1-tb_calc_value)),tb_calc_type="List less Discount",(((Z150*(VLOOKUP(LEFT(VLOOKUP(C150,Table5[],10,FALSE),2),TB_MPG,2,FALSE)))+(H150*'Pricing Matrix'!$F$5*3))*(1-tb_calc_value))),(Z150*'3.Edit Pricing'!$B$33)))),"")</f>
        <v/>
      </c>
      <c r="AI150" s="142">
        <f>IF(AV150=1,Z150*'3.Edit Pricing'!$G$33,IF(AV150=2,Z150*'3.Edit Pricing'!$H$33,IF(AV150=3,Z150*'3.Edit Pricing'!$I$33,0)))</f>
        <v>0</v>
      </c>
      <c r="AJ150" s="142" t="str">
        <f t="shared" si="66"/>
        <v/>
      </c>
      <c r="AK150" s="92" t="str">
        <f t="shared" si="73"/>
        <v/>
      </c>
      <c r="AL150" s="92" t="str">
        <f t="shared" si="74"/>
        <v/>
      </c>
      <c r="AM150" s="92" t="str" cm="1">
        <f t="array" ref="AM150">IFERROR(_xlfn.IFS(P150="PLS",AL150-(VLOOKUP(C150,Table_TB_Cost[],10,FALSE)/VLOOKUP(C150,Table_TB_Cost[],3,FALSE)*G150*H150),P150="PDB",AL150-((Z150*'Pricing Matrix'!$F$4)+(H150*'Pricing Matrix'!$F$5))*G150),"")</f>
        <v/>
      </c>
      <c r="AN150" s="92" t="str">
        <f>IFERROR(IF(OR(P150="PLS",P150="PDB"),0,IF(AV150=3,(AI150*G150)-(AA150*'Pricing Matrix'!$B$5),(AI150*G150)+(AA150*('3.Edit Pricing'!$B$33-'Pricing Matrix'!$B$5)))),"")</f>
        <v/>
      </c>
      <c r="AO150" s="142" t="str">
        <f>IF(Y150="","",IF(AND(NOT('1.Project Details'!$E$33="No"), BF150&gt;0),'3.Edit Pricing'!$B$57,IF('1.Project Details'!$B$24="Mill Finish",0,IF('2.Quote'!$L150="Yes",0,IF(U150="Bulk",FinBulk_Cost_Price,IF(OR(U150="Non-bulk",U150="Minfin"),FinNonBulk_Cost_Price,Fin_Cost_Price))))))</f>
        <v/>
      </c>
      <c r="AP150" s="142" t="str" cm="1">
        <f t="array" ref="AP150">IF(Y150="","",_xlfn.IFS(AND(BF150&gt;0,NOT('1.Project Details'!$E$33="No")),'3.Edit Pricing'!$B$58,'1.Project Details'!$B$24="Mill Finish",0,'1.Project Details'!$B$24="",0,'2.Quote'!$L150="Yes",0,U150="Bulk",FinBulk_Sell_Price,U150="Non-bulk",FinNonBulk_Sell_Price,U150="Minfin",FinNonBulk_Sell_Price,Y150&lt;&gt;"",Fin_Sell_Price))</f>
        <v/>
      </c>
      <c r="AQ150" s="142" t="str">
        <f>IFERROR(IF(Y150="","",IF(T150="Yes","Anodised Perimeter (AP)",'1.Project Details'!$B$33)),"")</f>
        <v/>
      </c>
      <c r="AR150" s="142" t="str">
        <f>IFERROR(IF($AQ150="Anodised Perimeter (AP)",IF(U150="Minfin",40,'2.Quote'!AD150)*AO150,AG150*AO150),"")</f>
        <v/>
      </c>
      <c r="AS150" s="142" t="str">
        <f t="shared" si="67"/>
        <v/>
      </c>
      <c r="AT150" s="142" t="str">
        <f t="shared" si="68"/>
        <v/>
      </c>
      <c r="AU150" s="170" t="str">
        <f>IFERROR(VLOOKUP(C150,DATA!$A:$K,8,FALSE),"")</f>
        <v/>
      </c>
      <c r="AV150" s="124" t="str">
        <f>IFERROR(VLOOKUP(AU150,'5.Edit_PH_IP'!$B:$D,3,FALSE),"")</f>
        <v/>
      </c>
      <c r="AW150" s="124" t="str">
        <f>IFERROR(VLOOKUP(Q150,DATA_EDGE!A:C,3,FALSE),"")</f>
        <v/>
      </c>
      <c r="AX150" s="124" t="str">
        <f t="shared" si="75"/>
        <v/>
      </c>
      <c r="AY150" s="124" t="str">
        <f t="shared" si="69"/>
        <v/>
      </c>
      <c r="AZ150" s="124" t="str">
        <f t="shared" si="70"/>
        <v/>
      </c>
      <c r="BA150" s="255"/>
      <c r="BB150" s="252">
        <f t="shared" si="76"/>
        <v>0</v>
      </c>
      <c r="BC150" s="255"/>
      <c r="BD150" s="252">
        <f t="shared" si="77"/>
        <v>0</v>
      </c>
      <c r="BE150" s="20">
        <f t="shared" si="71"/>
        <v>0</v>
      </c>
      <c r="BF150" s="124">
        <f t="shared" si="72"/>
        <v>0</v>
      </c>
    </row>
    <row r="151" spans="1:58" x14ac:dyDescent="0.25">
      <c r="A151" s="94"/>
      <c r="B151" s="21">
        <v>109</v>
      </c>
      <c r="C151" s="31"/>
      <c r="D151" s="19" t="str">
        <f>IFERROR(IF(OR(P151="PDB",P151="PLS"),"*","") &amp; VLOOKUP(C151,Table5[],2,FALSE),"") &amp; IF(L151="Yes"," **MILL FINISH**",)</f>
        <v/>
      </c>
      <c r="E151" s="124" t="str">
        <f t="shared" si="55"/>
        <v/>
      </c>
      <c r="F151" s="124" t="str">
        <f t="shared" si="56"/>
        <v/>
      </c>
      <c r="G151" s="135"/>
      <c r="H151" s="135"/>
      <c r="I151" s="20" t="str">
        <f t="shared" si="57"/>
        <v/>
      </c>
      <c r="J151" s="22" t="str">
        <f t="shared" si="58"/>
        <v/>
      </c>
      <c r="K151" s="236" t="str">
        <f t="shared" si="59"/>
        <v/>
      </c>
      <c r="L151" s="140" t="s">
        <v>13326</v>
      </c>
      <c r="M151" s="96" t="str">
        <f>IF(C151="","",IF(AND(BF151&gt;0,NOT('1.Project Details'!$E$33="No")),VLOOKUP('1.Project Details'!$E$33,Threshold_Code,2,FALSE),IF(L151="No",SAP_Colour_Code,"NON")))</f>
        <v/>
      </c>
      <c r="N151" s="141">
        <v>6060</v>
      </c>
      <c r="O151" s="140" t="s">
        <v>19270</v>
      </c>
      <c r="P151" s="96" t="str">
        <f>IFERROR(IF(LEFT(AX151,1)="7","PDB",VLOOKUP(C151,Table5[],13,FALSE)),"")</f>
        <v/>
      </c>
      <c r="Q151" s="239"/>
      <c r="R151" s="96" t="str">
        <f>IFERROR(IF(LEFT(AX151,1)="7",VLOOKUP(LEFT(Q151,5),DATA_EDGE!A:C,3,FALSE),VLOOKUP(Q151,DATA_EDGE!A:C,3,FALSE)),"")</f>
        <v/>
      </c>
      <c r="S151" s="104" t="str">
        <f>IFERROR(IF(LEFT(VLOOKUP(C151,Table5[],7,FALSE),3)="AE3",VLOOKUP(C151,Table_TB_Cost[],3,FALSE),""),"")</f>
        <v/>
      </c>
      <c r="T151" s="207" t="s">
        <v>13326</v>
      </c>
      <c r="U151" s="206" t="str">
        <f>IF(OR('1.Project Details'!$B$26="Capral Mill (AP)",T151="Yes"),IF(AD151="","",IF(AD151&lt;0,"Minfin",IF(AD151&lt;80,"Non-bulk","Bulk"))),"")</f>
        <v/>
      </c>
      <c r="V151" s="63" t="str">
        <f>IFERROR(VLOOKUP(C151,Table5[],11,FALSE),"")</f>
        <v/>
      </c>
      <c r="W151" s="104" t="str">
        <f>IFERROR(IF(X151="Yes",VLOOKUP(C151,Table5[#All],12,FALSE) &amp; IF(OR(Y151&gt;5,Z151&gt;25)," Weight",""),""),"")</f>
        <v/>
      </c>
      <c r="X151" s="104" t="s">
        <v>21026</v>
      </c>
      <c r="Y151" s="19" t="str">
        <f>IFERROR(VLOOKUP(C151,Table5[],4,FALSE),"")</f>
        <v/>
      </c>
      <c r="Z151" s="19" t="str">
        <f t="shared" si="60"/>
        <v/>
      </c>
      <c r="AA151" s="19" t="str">
        <f t="shared" si="61"/>
        <v/>
      </c>
      <c r="AB151" s="19" t="str">
        <f>IFERROR(VLOOKUP(C151,Table5[],5,FALSE),"")</f>
        <v/>
      </c>
      <c r="AC151" s="19" t="str">
        <f t="shared" si="62"/>
        <v/>
      </c>
      <c r="AD151" s="19" t="str">
        <f t="shared" si="63"/>
        <v/>
      </c>
      <c r="AE151" s="19" t="str">
        <f>IFERROR(VLOOKUP(C151,Table5[],6,FALSE),"")</f>
        <v/>
      </c>
      <c r="AF151" s="19" t="str">
        <f t="shared" si="64"/>
        <v/>
      </c>
      <c r="AG151" s="19" t="str">
        <f t="shared" si="65"/>
        <v/>
      </c>
      <c r="AH151" s="142" t="str" cm="1">
        <f t="array" ref="AH151">IFERROR(IF(AV151=3,IF(Y151&lt;0.5,1*Z151*2.5,0),IF(P151="PLS",VLOOKUP(C151,Table_TB_Cost[],11,FALSE)/VLOOKUP(C151,Table_TB_Cost[],3,FALSE)*'2.Quote'!H151,IF(P151="PDB",_xlfn.IFS(tb_calc_type="Margin",(((Z151*'Pricing Matrix'!$F$4)+(H151*'Pricing Matrix'!$F$5))/(1-tb_calc_value)),tb_calc_type="List less Discount",(((Z151*(VLOOKUP(LEFT(VLOOKUP(C151,Table5[],10,FALSE),2),TB_MPG,2,FALSE)))+(H151*'Pricing Matrix'!$F$5*3))*(1-tb_calc_value))),(Z151*'3.Edit Pricing'!$B$33)))),"")</f>
        <v/>
      </c>
      <c r="AI151" s="142">
        <f>IF(AV151=1,Z151*'3.Edit Pricing'!$G$33,IF(AV151=2,Z151*'3.Edit Pricing'!$H$33,IF(AV151=3,Z151*'3.Edit Pricing'!$I$33,0)))</f>
        <v>0</v>
      </c>
      <c r="AJ151" s="142" t="str">
        <f t="shared" si="66"/>
        <v/>
      </c>
      <c r="AK151" s="92" t="str">
        <f t="shared" si="73"/>
        <v/>
      </c>
      <c r="AL151" s="92" t="str">
        <f t="shared" si="74"/>
        <v/>
      </c>
      <c r="AM151" s="92" t="str" cm="1">
        <f t="array" ref="AM151">IFERROR(_xlfn.IFS(P151="PLS",AL151-(VLOOKUP(C151,Table_TB_Cost[],10,FALSE)/VLOOKUP(C151,Table_TB_Cost[],3,FALSE)*G151*H151),P151="PDB",AL151-((Z151*'Pricing Matrix'!$F$4)+(H151*'Pricing Matrix'!$F$5))*G151),"")</f>
        <v/>
      </c>
      <c r="AN151" s="92" t="str">
        <f>IFERROR(IF(OR(P151="PLS",P151="PDB"),0,IF(AV151=3,(AI151*G151)-(AA151*'Pricing Matrix'!$B$5),(AI151*G151)+(AA151*('3.Edit Pricing'!$B$33-'Pricing Matrix'!$B$5)))),"")</f>
        <v/>
      </c>
      <c r="AO151" s="142" t="str">
        <f>IF(Y151="","",IF(AND(NOT('1.Project Details'!$E$33="No"), BF151&gt;0),'3.Edit Pricing'!$B$57,IF('1.Project Details'!$B$24="Mill Finish",0,IF('2.Quote'!$L151="Yes",0,IF(U151="Bulk",FinBulk_Cost_Price,IF(OR(U151="Non-bulk",U151="Minfin"),FinNonBulk_Cost_Price,Fin_Cost_Price))))))</f>
        <v/>
      </c>
      <c r="AP151" s="142" t="str" cm="1">
        <f t="array" ref="AP151">IF(Y151="","",_xlfn.IFS(AND(BF151&gt;0,NOT('1.Project Details'!$E$33="No")),'3.Edit Pricing'!$B$58,'1.Project Details'!$B$24="Mill Finish",0,'1.Project Details'!$B$24="",0,'2.Quote'!$L151="Yes",0,U151="Bulk",FinBulk_Sell_Price,U151="Non-bulk",FinNonBulk_Sell_Price,U151="Minfin",FinNonBulk_Sell_Price,Y151&lt;&gt;"",Fin_Sell_Price))</f>
        <v/>
      </c>
      <c r="AQ151" s="142" t="str">
        <f>IFERROR(IF(Y151="","",IF(T151="Yes","Anodised Perimeter (AP)",'1.Project Details'!$B$33)),"")</f>
        <v/>
      </c>
      <c r="AR151" s="142" t="str">
        <f>IFERROR(IF($AQ151="Anodised Perimeter (AP)",IF(U151="Minfin",40,'2.Quote'!AD151)*AO151,AG151*AO151),"")</f>
        <v/>
      </c>
      <c r="AS151" s="142" t="str">
        <f t="shared" si="67"/>
        <v/>
      </c>
      <c r="AT151" s="142" t="str">
        <f t="shared" si="68"/>
        <v/>
      </c>
      <c r="AU151" s="170" t="str">
        <f>IFERROR(VLOOKUP(C151,DATA!$A:$K,8,FALSE),"")</f>
        <v/>
      </c>
      <c r="AV151" s="124" t="str">
        <f>IFERROR(VLOOKUP(AU151,'5.Edit_PH_IP'!$B:$D,3,FALSE),"")</f>
        <v/>
      </c>
      <c r="AW151" s="124" t="str">
        <f>IFERROR(VLOOKUP(Q151,DATA_EDGE!A:C,3,FALSE),"")</f>
        <v/>
      </c>
      <c r="AX151" s="124" t="str">
        <f t="shared" si="75"/>
        <v/>
      </c>
      <c r="AY151" s="124" t="str">
        <f t="shared" si="69"/>
        <v/>
      </c>
      <c r="AZ151" s="124" t="str">
        <f t="shared" si="70"/>
        <v/>
      </c>
      <c r="BA151" s="255"/>
      <c r="BB151" s="252">
        <f t="shared" si="76"/>
        <v>0</v>
      </c>
      <c r="BC151" s="255"/>
      <c r="BD151" s="252">
        <f t="shared" si="77"/>
        <v>0</v>
      </c>
      <c r="BE151" s="20">
        <f t="shared" si="71"/>
        <v>0</v>
      </c>
      <c r="BF151" s="124">
        <f t="shared" si="72"/>
        <v>0</v>
      </c>
    </row>
    <row r="152" spans="1:58" x14ac:dyDescent="0.25">
      <c r="A152" s="94"/>
      <c r="B152" s="18">
        <v>110</v>
      </c>
      <c r="C152" s="31"/>
      <c r="D152" s="19" t="str">
        <f>IFERROR(IF(OR(P152="PDB",P152="PLS"),"*","") &amp; VLOOKUP(C152,Table5[],2,FALSE),"") &amp; IF(L152="Yes"," **MILL FINISH**",)</f>
        <v/>
      </c>
      <c r="E152" s="124" t="str">
        <f t="shared" si="55"/>
        <v/>
      </c>
      <c r="F152" s="124" t="str">
        <f t="shared" si="56"/>
        <v/>
      </c>
      <c r="G152" s="135"/>
      <c r="H152" s="135"/>
      <c r="I152" s="20" t="str">
        <f t="shared" si="57"/>
        <v/>
      </c>
      <c r="J152" s="22" t="str">
        <f t="shared" si="58"/>
        <v/>
      </c>
      <c r="K152" s="236" t="str">
        <f t="shared" si="59"/>
        <v/>
      </c>
      <c r="L152" s="140" t="s">
        <v>13326</v>
      </c>
      <c r="M152" s="96" t="str">
        <f>IF(C152="","",IF(AND(BF152&gt;0,NOT('1.Project Details'!$E$33="No")),VLOOKUP('1.Project Details'!$E$33,Threshold_Code,2,FALSE),IF(L152="No",SAP_Colour_Code,"NON")))</f>
        <v/>
      </c>
      <c r="N152" s="141">
        <v>6060</v>
      </c>
      <c r="O152" s="140" t="s">
        <v>19270</v>
      </c>
      <c r="P152" s="96" t="str">
        <f>IFERROR(IF(LEFT(AX152,1)="7","PDB",VLOOKUP(C152,Table5[],13,FALSE)),"")</f>
        <v/>
      </c>
      <c r="Q152" s="239"/>
      <c r="R152" s="96" t="str">
        <f>IFERROR(IF(LEFT(AX152,1)="7",VLOOKUP(LEFT(Q152,5),DATA_EDGE!A:C,3,FALSE),VLOOKUP(Q152,DATA_EDGE!A:C,3,FALSE)),"")</f>
        <v/>
      </c>
      <c r="S152" s="104" t="str">
        <f>IFERROR(IF(LEFT(VLOOKUP(C152,Table5[],7,FALSE),3)="AE3",VLOOKUP(C152,Table_TB_Cost[],3,FALSE),""),"")</f>
        <v/>
      </c>
      <c r="T152" s="207" t="s">
        <v>13326</v>
      </c>
      <c r="U152" s="206" t="str">
        <f>IF(OR('1.Project Details'!$B$26="Capral Mill (AP)",T152="Yes"),IF(AD152="","",IF(AD152&lt;0,"Minfin",IF(AD152&lt;80,"Non-bulk","Bulk"))),"")</f>
        <v/>
      </c>
      <c r="V152" s="63" t="str">
        <f>IFERROR(VLOOKUP(C152,Table5[],11,FALSE),"")</f>
        <v/>
      </c>
      <c r="W152" s="104" t="str">
        <f>IFERROR(IF(X152="Yes",VLOOKUP(C152,Table5[#All],12,FALSE) &amp; IF(OR(Y152&gt;5,Z152&gt;25)," Weight",""),""),"")</f>
        <v/>
      </c>
      <c r="X152" s="104" t="s">
        <v>21026</v>
      </c>
      <c r="Y152" s="19" t="str">
        <f>IFERROR(VLOOKUP(C152,Table5[],4,FALSE),"")</f>
        <v/>
      </c>
      <c r="Z152" s="19" t="str">
        <f t="shared" si="60"/>
        <v/>
      </c>
      <c r="AA152" s="19" t="str">
        <f t="shared" si="61"/>
        <v/>
      </c>
      <c r="AB152" s="19" t="str">
        <f>IFERROR(VLOOKUP(C152,Table5[],5,FALSE),"")</f>
        <v/>
      </c>
      <c r="AC152" s="19" t="str">
        <f t="shared" si="62"/>
        <v/>
      </c>
      <c r="AD152" s="19" t="str">
        <f t="shared" si="63"/>
        <v/>
      </c>
      <c r="AE152" s="19" t="str">
        <f>IFERROR(VLOOKUP(C152,Table5[],6,FALSE),"")</f>
        <v/>
      </c>
      <c r="AF152" s="19" t="str">
        <f t="shared" si="64"/>
        <v/>
      </c>
      <c r="AG152" s="19" t="str">
        <f t="shared" si="65"/>
        <v/>
      </c>
      <c r="AH152" s="142" t="str" cm="1">
        <f t="array" ref="AH152">IFERROR(IF(AV152=3,IF(Y152&lt;0.5,1*Z152*2.5,0),IF(P152="PLS",VLOOKUP(C152,Table_TB_Cost[],11,FALSE)/VLOOKUP(C152,Table_TB_Cost[],3,FALSE)*'2.Quote'!H152,IF(P152="PDB",_xlfn.IFS(tb_calc_type="Margin",(((Z152*'Pricing Matrix'!$F$4)+(H152*'Pricing Matrix'!$F$5))/(1-tb_calc_value)),tb_calc_type="List less Discount",(((Z152*(VLOOKUP(LEFT(VLOOKUP(C152,Table5[],10,FALSE),2),TB_MPG,2,FALSE)))+(H152*'Pricing Matrix'!$F$5*3))*(1-tb_calc_value))),(Z152*'3.Edit Pricing'!$B$33)))),"")</f>
        <v/>
      </c>
      <c r="AI152" s="142">
        <f>IF(AV152=1,Z152*'3.Edit Pricing'!$G$33,IF(AV152=2,Z152*'3.Edit Pricing'!$H$33,IF(AV152=3,Z152*'3.Edit Pricing'!$I$33,0)))</f>
        <v>0</v>
      </c>
      <c r="AJ152" s="142" t="str">
        <f t="shared" si="66"/>
        <v/>
      </c>
      <c r="AK152" s="92" t="str">
        <f t="shared" si="73"/>
        <v/>
      </c>
      <c r="AL152" s="92" t="str">
        <f t="shared" si="74"/>
        <v/>
      </c>
      <c r="AM152" s="92" t="str" cm="1">
        <f t="array" ref="AM152">IFERROR(_xlfn.IFS(P152="PLS",AL152-(VLOOKUP(C152,Table_TB_Cost[],10,FALSE)/VLOOKUP(C152,Table_TB_Cost[],3,FALSE)*G152*H152),P152="PDB",AL152-((Z152*'Pricing Matrix'!$F$4)+(H152*'Pricing Matrix'!$F$5))*G152),"")</f>
        <v/>
      </c>
      <c r="AN152" s="92" t="str">
        <f>IFERROR(IF(OR(P152="PLS",P152="PDB"),0,IF(AV152=3,(AI152*G152)-(AA152*'Pricing Matrix'!$B$5),(AI152*G152)+(AA152*('3.Edit Pricing'!$B$33-'Pricing Matrix'!$B$5)))),"")</f>
        <v/>
      </c>
      <c r="AO152" s="142" t="str">
        <f>IF(Y152="","",IF(AND(NOT('1.Project Details'!$E$33="No"), BF152&gt;0),'3.Edit Pricing'!$B$57,IF('1.Project Details'!$B$24="Mill Finish",0,IF('2.Quote'!$L152="Yes",0,IF(U152="Bulk",FinBulk_Cost_Price,IF(OR(U152="Non-bulk",U152="Minfin"),FinNonBulk_Cost_Price,Fin_Cost_Price))))))</f>
        <v/>
      </c>
      <c r="AP152" s="142" t="str" cm="1">
        <f t="array" ref="AP152">IF(Y152="","",_xlfn.IFS(AND(BF152&gt;0,NOT('1.Project Details'!$E$33="No")),'3.Edit Pricing'!$B$58,'1.Project Details'!$B$24="Mill Finish",0,'1.Project Details'!$B$24="",0,'2.Quote'!$L152="Yes",0,U152="Bulk",FinBulk_Sell_Price,U152="Non-bulk",FinNonBulk_Sell_Price,U152="Minfin",FinNonBulk_Sell_Price,Y152&lt;&gt;"",Fin_Sell_Price))</f>
        <v/>
      </c>
      <c r="AQ152" s="142" t="str">
        <f>IFERROR(IF(Y152="","",IF(T152="Yes","Anodised Perimeter (AP)",'1.Project Details'!$B$33)),"")</f>
        <v/>
      </c>
      <c r="AR152" s="142" t="str">
        <f>IFERROR(IF($AQ152="Anodised Perimeter (AP)",IF(U152="Minfin",40,'2.Quote'!AD152)*AO152,AG152*AO152),"")</f>
        <v/>
      </c>
      <c r="AS152" s="142" t="str">
        <f t="shared" si="67"/>
        <v/>
      </c>
      <c r="AT152" s="142" t="str">
        <f t="shared" si="68"/>
        <v/>
      </c>
      <c r="AU152" s="170" t="str">
        <f>IFERROR(VLOOKUP(C152,DATA!$A:$K,8,FALSE),"")</f>
        <v/>
      </c>
      <c r="AV152" s="124" t="str">
        <f>IFERROR(VLOOKUP(AU152,'5.Edit_PH_IP'!$B:$D,3,FALSE),"")</f>
        <v/>
      </c>
      <c r="AW152" s="124" t="str">
        <f>IFERROR(VLOOKUP(Q152,DATA_EDGE!A:C,3,FALSE),"")</f>
        <v/>
      </c>
      <c r="AX152" s="124" t="str">
        <f t="shared" si="75"/>
        <v/>
      </c>
      <c r="AY152" s="124" t="str">
        <f t="shared" si="69"/>
        <v/>
      </c>
      <c r="AZ152" s="124" t="str">
        <f t="shared" si="70"/>
        <v/>
      </c>
      <c r="BA152" s="255"/>
      <c r="BB152" s="252">
        <f t="shared" si="76"/>
        <v>0</v>
      </c>
      <c r="BC152" s="255"/>
      <c r="BD152" s="252">
        <f t="shared" si="77"/>
        <v>0</v>
      </c>
      <c r="BE152" s="20">
        <f t="shared" si="71"/>
        <v>0</v>
      </c>
      <c r="BF152" s="124">
        <f t="shared" si="72"/>
        <v>0</v>
      </c>
    </row>
    <row r="153" spans="1:58" x14ac:dyDescent="0.25">
      <c r="A153" s="94"/>
      <c r="B153" s="18">
        <v>111</v>
      </c>
      <c r="C153" s="31"/>
      <c r="D153" s="19" t="str">
        <f>IFERROR(IF(OR(P153="PDB",P153="PLS"),"*","") &amp; VLOOKUP(C153,Table5[],2,FALSE),"") &amp; IF(L153="Yes"," **MILL FINISH**",)</f>
        <v/>
      </c>
      <c r="E153" s="124" t="str">
        <f t="shared" si="55"/>
        <v/>
      </c>
      <c r="F153" s="124" t="str">
        <f t="shared" si="56"/>
        <v/>
      </c>
      <c r="G153" s="135"/>
      <c r="H153" s="135"/>
      <c r="I153" s="20" t="str">
        <f t="shared" si="57"/>
        <v/>
      </c>
      <c r="J153" s="22" t="str">
        <f t="shared" si="58"/>
        <v/>
      </c>
      <c r="K153" s="236" t="str">
        <f t="shared" si="59"/>
        <v/>
      </c>
      <c r="L153" s="140" t="s">
        <v>13326</v>
      </c>
      <c r="M153" s="96" t="str">
        <f>IF(C153="","",IF(AND(BF153&gt;0,NOT('1.Project Details'!$E$33="No")),VLOOKUP('1.Project Details'!$E$33,Threshold_Code,2,FALSE),IF(L153="No",SAP_Colour_Code,"NON")))</f>
        <v/>
      </c>
      <c r="N153" s="141">
        <v>6060</v>
      </c>
      <c r="O153" s="140" t="s">
        <v>19270</v>
      </c>
      <c r="P153" s="96" t="str">
        <f>IFERROR(IF(LEFT(AX153,1)="7","PDB",VLOOKUP(C153,Table5[],13,FALSE)),"")</f>
        <v/>
      </c>
      <c r="Q153" s="239"/>
      <c r="R153" s="96" t="str">
        <f>IFERROR(IF(LEFT(AX153,1)="7",VLOOKUP(LEFT(Q153,5),DATA_EDGE!A:C,3,FALSE),VLOOKUP(Q153,DATA_EDGE!A:C,3,FALSE)),"")</f>
        <v/>
      </c>
      <c r="S153" s="104" t="str">
        <f>IFERROR(IF(LEFT(VLOOKUP(C153,Table5[],7,FALSE),3)="AE3",VLOOKUP(C153,Table_TB_Cost[],3,FALSE),""),"")</f>
        <v/>
      </c>
      <c r="T153" s="207" t="s">
        <v>13326</v>
      </c>
      <c r="U153" s="206" t="str">
        <f>IF(OR('1.Project Details'!$B$26="Capral Mill (AP)",T153="Yes"),IF(AD153="","",IF(AD153&lt;0,"Minfin",IF(AD153&lt;80,"Non-bulk","Bulk"))),"")</f>
        <v/>
      </c>
      <c r="V153" s="63" t="str">
        <f>IFERROR(VLOOKUP(C153,Table5[],11,FALSE),"")</f>
        <v/>
      </c>
      <c r="W153" s="104" t="str">
        <f>IFERROR(IF(X153="Yes",VLOOKUP(C153,Table5[#All],12,FALSE) &amp; IF(OR(Y153&gt;5,Z153&gt;25)," Weight",""),""),"")</f>
        <v/>
      </c>
      <c r="X153" s="104" t="s">
        <v>21026</v>
      </c>
      <c r="Y153" s="19" t="str">
        <f>IFERROR(VLOOKUP(C153,Table5[],4,FALSE),"")</f>
        <v/>
      </c>
      <c r="Z153" s="19" t="str">
        <f t="shared" si="60"/>
        <v/>
      </c>
      <c r="AA153" s="19" t="str">
        <f t="shared" si="61"/>
        <v/>
      </c>
      <c r="AB153" s="19" t="str">
        <f>IFERROR(VLOOKUP(C153,Table5[],5,FALSE),"")</f>
        <v/>
      </c>
      <c r="AC153" s="19" t="str">
        <f t="shared" si="62"/>
        <v/>
      </c>
      <c r="AD153" s="19" t="str">
        <f t="shared" si="63"/>
        <v/>
      </c>
      <c r="AE153" s="19" t="str">
        <f>IFERROR(VLOOKUP(C153,Table5[],6,FALSE),"")</f>
        <v/>
      </c>
      <c r="AF153" s="19" t="str">
        <f t="shared" si="64"/>
        <v/>
      </c>
      <c r="AG153" s="19" t="str">
        <f t="shared" si="65"/>
        <v/>
      </c>
      <c r="AH153" s="142" t="str" cm="1">
        <f t="array" ref="AH153">IFERROR(IF(AV153=3,IF(Y153&lt;0.5,1*Z153*2.5,0),IF(P153="PLS",VLOOKUP(C153,Table_TB_Cost[],11,FALSE)/VLOOKUP(C153,Table_TB_Cost[],3,FALSE)*'2.Quote'!H153,IF(P153="PDB",_xlfn.IFS(tb_calc_type="Margin",(((Z153*'Pricing Matrix'!$F$4)+(H153*'Pricing Matrix'!$F$5))/(1-tb_calc_value)),tb_calc_type="List less Discount",(((Z153*(VLOOKUP(LEFT(VLOOKUP(C153,Table5[],10,FALSE),2),TB_MPG,2,FALSE)))+(H153*'Pricing Matrix'!$F$5*3))*(1-tb_calc_value))),(Z153*'3.Edit Pricing'!$B$33)))),"")</f>
        <v/>
      </c>
      <c r="AI153" s="142">
        <f>IF(AV153=1,Z153*'3.Edit Pricing'!$G$33,IF(AV153=2,Z153*'3.Edit Pricing'!$H$33,IF(AV153=3,Z153*'3.Edit Pricing'!$I$33,0)))</f>
        <v>0</v>
      </c>
      <c r="AJ153" s="142" t="str">
        <f t="shared" si="66"/>
        <v/>
      </c>
      <c r="AK153" s="92" t="str">
        <f t="shared" si="73"/>
        <v/>
      </c>
      <c r="AL153" s="92" t="str">
        <f t="shared" si="74"/>
        <v/>
      </c>
      <c r="AM153" s="92" t="str" cm="1">
        <f t="array" ref="AM153">IFERROR(_xlfn.IFS(P153="PLS",AL153-(VLOOKUP(C153,Table_TB_Cost[],10,FALSE)/VLOOKUP(C153,Table_TB_Cost[],3,FALSE)*G153*H153),P153="PDB",AL153-((Z153*'Pricing Matrix'!$F$4)+(H153*'Pricing Matrix'!$F$5))*G153),"")</f>
        <v/>
      </c>
      <c r="AN153" s="92" t="str">
        <f>IFERROR(IF(OR(P153="PLS",P153="PDB"),0,IF(AV153=3,(AI153*G153)-(AA153*'Pricing Matrix'!$B$5),(AI153*G153)+(AA153*('3.Edit Pricing'!$B$33-'Pricing Matrix'!$B$5)))),"")</f>
        <v/>
      </c>
      <c r="AO153" s="142" t="str">
        <f>IF(Y153="","",IF(AND(NOT('1.Project Details'!$E$33="No"), BF153&gt;0),'3.Edit Pricing'!$B$57,IF('1.Project Details'!$B$24="Mill Finish",0,IF('2.Quote'!$L153="Yes",0,IF(U153="Bulk",FinBulk_Cost_Price,IF(OR(U153="Non-bulk",U153="Minfin"),FinNonBulk_Cost_Price,Fin_Cost_Price))))))</f>
        <v/>
      </c>
      <c r="AP153" s="142" t="str" cm="1">
        <f t="array" ref="AP153">IF(Y153="","",_xlfn.IFS(AND(BF153&gt;0,NOT('1.Project Details'!$E$33="No")),'3.Edit Pricing'!$B$58,'1.Project Details'!$B$24="Mill Finish",0,'1.Project Details'!$B$24="",0,'2.Quote'!$L153="Yes",0,U153="Bulk",FinBulk_Sell_Price,U153="Non-bulk",FinNonBulk_Sell_Price,U153="Minfin",FinNonBulk_Sell_Price,Y153&lt;&gt;"",Fin_Sell_Price))</f>
        <v/>
      </c>
      <c r="AQ153" s="142" t="str">
        <f>IFERROR(IF(Y153="","",IF(T153="Yes","Anodised Perimeter (AP)",'1.Project Details'!$B$33)),"")</f>
        <v/>
      </c>
      <c r="AR153" s="142" t="str">
        <f>IFERROR(IF($AQ153="Anodised Perimeter (AP)",IF(U153="Minfin",40,'2.Quote'!AD153)*AO153,AG153*AO153),"")</f>
        <v/>
      </c>
      <c r="AS153" s="142" t="str">
        <f t="shared" si="67"/>
        <v/>
      </c>
      <c r="AT153" s="142" t="str">
        <f t="shared" si="68"/>
        <v/>
      </c>
      <c r="AU153" s="170" t="str">
        <f>IFERROR(VLOOKUP(C153,DATA!$A:$K,8,FALSE),"")</f>
        <v/>
      </c>
      <c r="AV153" s="124" t="str">
        <f>IFERROR(VLOOKUP(AU153,'5.Edit_PH_IP'!$B:$D,3,FALSE),"")</f>
        <v/>
      </c>
      <c r="AW153" s="124" t="str">
        <f>IFERROR(VLOOKUP(Q153,DATA_EDGE!A:C,3,FALSE),"")</f>
        <v/>
      </c>
      <c r="AX153" s="124" t="str">
        <f t="shared" si="75"/>
        <v/>
      </c>
      <c r="AY153" s="124" t="str">
        <f t="shared" si="69"/>
        <v/>
      </c>
      <c r="AZ153" s="124" t="str">
        <f t="shared" si="70"/>
        <v/>
      </c>
      <c r="BA153" s="255"/>
      <c r="BB153" s="252">
        <f t="shared" si="76"/>
        <v>0</v>
      </c>
      <c r="BC153" s="255"/>
      <c r="BD153" s="252">
        <f t="shared" si="77"/>
        <v>0</v>
      </c>
      <c r="BE153" s="20">
        <f t="shared" si="71"/>
        <v>0</v>
      </c>
      <c r="BF153" s="124">
        <f t="shared" si="72"/>
        <v>0</v>
      </c>
    </row>
    <row r="154" spans="1:58" x14ac:dyDescent="0.25">
      <c r="A154" s="94"/>
      <c r="B154" s="21">
        <v>112</v>
      </c>
      <c r="C154" s="31"/>
      <c r="D154" s="19" t="str">
        <f>IFERROR(IF(OR(P154="PDB",P154="PLS"),"*","") &amp; VLOOKUP(C154,Table5[],2,FALSE),"") &amp; IF(L154="Yes"," **MILL FINISH**",)</f>
        <v/>
      </c>
      <c r="E154" s="124" t="str">
        <f t="shared" si="55"/>
        <v/>
      </c>
      <c r="F154" s="124" t="str">
        <f t="shared" si="56"/>
        <v/>
      </c>
      <c r="G154" s="135"/>
      <c r="H154" s="135"/>
      <c r="I154" s="20" t="str">
        <f t="shared" si="57"/>
        <v/>
      </c>
      <c r="J154" s="22" t="str">
        <f t="shared" si="58"/>
        <v/>
      </c>
      <c r="K154" s="236" t="str">
        <f t="shared" si="59"/>
        <v/>
      </c>
      <c r="L154" s="140" t="s">
        <v>13326</v>
      </c>
      <c r="M154" s="96" t="str">
        <f>IF(C154="","",IF(AND(BF154&gt;0,NOT('1.Project Details'!$E$33="No")),VLOOKUP('1.Project Details'!$E$33,Threshold_Code,2,FALSE),IF(L154="No",SAP_Colour_Code,"NON")))</f>
        <v/>
      </c>
      <c r="N154" s="141">
        <v>6060</v>
      </c>
      <c r="O154" s="140" t="s">
        <v>19270</v>
      </c>
      <c r="P154" s="96" t="str">
        <f>IFERROR(IF(LEFT(AX154,1)="7","PDB",VLOOKUP(C154,Table5[],13,FALSE)),"")</f>
        <v/>
      </c>
      <c r="Q154" s="239"/>
      <c r="R154" s="96" t="str">
        <f>IFERROR(IF(LEFT(AX154,1)="7",VLOOKUP(LEFT(Q154,5),DATA_EDGE!A:C,3,FALSE),VLOOKUP(Q154,DATA_EDGE!A:C,3,FALSE)),"")</f>
        <v/>
      </c>
      <c r="S154" s="104" t="str">
        <f>IFERROR(IF(LEFT(VLOOKUP(C154,Table5[],7,FALSE),3)="AE3",VLOOKUP(C154,Table_TB_Cost[],3,FALSE),""),"")</f>
        <v/>
      </c>
      <c r="T154" s="207" t="s">
        <v>13326</v>
      </c>
      <c r="U154" s="206" t="str">
        <f>IF(OR('1.Project Details'!$B$26="Capral Mill (AP)",T154="Yes"),IF(AD154="","",IF(AD154&lt;0,"Minfin",IF(AD154&lt;80,"Non-bulk","Bulk"))),"")</f>
        <v/>
      </c>
      <c r="V154" s="63" t="str">
        <f>IFERROR(VLOOKUP(C154,Table5[],11,FALSE),"")</f>
        <v/>
      </c>
      <c r="W154" s="104" t="str">
        <f>IFERROR(IF(X154="Yes",VLOOKUP(C154,Table5[#All],12,FALSE) &amp; IF(OR(Y154&gt;5,Z154&gt;25)," Weight",""),""),"")</f>
        <v/>
      </c>
      <c r="X154" s="104" t="s">
        <v>21026</v>
      </c>
      <c r="Y154" s="19" t="str">
        <f>IFERROR(VLOOKUP(C154,Table5[],4,FALSE),"")</f>
        <v/>
      </c>
      <c r="Z154" s="19" t="str">
        <f t="shared" si="60"/>
        <v/>
      </c>
      <c r="AA154" s="19" t="str">
        <f t="shared" si="61"/>
        <v/>
      </c>
      <c r="AB154" s="19" t="str">
        <f>IFERROR(VLOOKUP(C154,Table5[],5,FALSE),"")</f>
        <v/>
      </c>
      <c r="AC154" s="19" t="str">
        <f t="shared" si="62"/>
        <v/>
      </c>
      <c r="AD154" s="19" t="str">
        <f t="shared" si="63"/>
        <v/>
      </c>
      <c r="AE154" s="19" t="str">
        <f>IFERROR(VLOOKUP(C154,Table5[],6,FALSE),"")</f>
        <v/>
      </c>
      <c r="AF154" s="19" t="str">
        <f t="shared" si="64"/>
        <v/>
      </c>
      <c r="AG154" s="19" t="str">
        <f t="shared" si="65"/>
        <v/>
      </c>
      <c r="AH154" s="142" t="str" cm="1">
        <f t="array" ref="AH154">IFERROR(IF(AV154=3,IF(Y154&lt;0.5,1*Z154*2.5,0),IF(P154="PLS",VLOOKUP(C154,Table_TB_Cost[],11,FALSE)/VLOOKUP(C154,Table_TB_Cost[],3,FALSE)*'2.Quote'!H154,IF(P154="PDB",_xlfn.IFS(tb_calc_type="Margin",(((Z154*'Pricing Matrix'!$F$4)+(H154*'Pricing Matrix'!$F$5))/(1-tb_calc_value)),tb_calc_type="List less Discount",(((Z154*(VLOOKUP(LEFT(VLOOKUP(C154,Table5[],10,FALSE),2),TB_MPG,2,FALSE)))+(H154*'Pricing Matrix'!$F$5*3))*(1-tb_calc_value))),(Z154*'3.Edit Pricing'!$B$33)))),"")</f>
        <v/>
      </c>
      <c r="AI154" s="142">
        <f>IF(AV154=1,Z154*'3.Edit Pricing'!$G$33,IF(AV154=2,Z154*'3.Edit Pricing'!$H$33,IF(AV154=3,Z154*'3.Edit Pricing'!$I$33,0)))</f>
        <v>0</v>
      </c>
      <c r="AJ154" s="142" t="str">
        <f t="shared" si="66"/>
        <v/>
      </c>
      <c r="AK154" s="92" t="str">
        <f t="shared" si="73"/>
        <v/>
      </c>
      <c r="AL154" s="92" t="str">
        <f t="shared" si="74"/>
        <v/>
      </c>
      <c r="AM154" s="92" t="str" cm="1">
        <f t="array" ref="AM154">IFERROR(_xlfn.IFS(P154="PLS",AL154-(VLOOKUP(C154,Table_TB_Cost[],10,FALSE)/VLOOKUP(C154,Table_TB_Cost[],3,FALSE)*G154*H154),P154="PDB",AL154-((Z154*'Pricing Matrix'!$F$4)+(H154*'Pricing Matrix'!$F$5))*G154),"")</f>
        <v/>
      </c>
      <c r="AN154" s="92" t="str">
        <f>IFERROR(IF(OR(P154="PLS",P154="PDB"),0,IF(AV154=3,(AI154*G154)-(AA154*'Pricing Matrix'!$B$5),(AI154*G154)+(AA154*('3.Edit Pricing'!$B$33-'Pricing Matrix'!$B$5)))),"")</f>
        <v/>
      </c>
      <c r="AO154" s="142" t="str">
        <f>IF(Y154="","",IF(AND(NOT('1.Project Details'!$E$33="No"), BF154&gt;0),'3.Edit Pricing'!$B$57,IF('1.Project Details'!$B$24="Mill Finish",0,IF('2.Quote'!$L154="Yes",0,IF(U154="Bulk",FinBulk_Cost_Price,IF(OR(U154="Non-bulk",U154="Minfin"),FinNonBulk_Cost_Price,Fin_Cost_Price))))))</f>
        <v/>
      </c>
      <c r="AP154" s="142" t="str" cm="1">
        <f t="array" ref="AP154">IF(Y154="","",_xlfn.IFS(AND(BF154&gt;0,NOT('1.Project Details'!$E$33="No")),'3.Edit Pricing'!$B$58,'1.Project Details'!$B$24="Mill Finish",0,'1.Project Details'!$B$24="",0,'2.Quote'!$L154="Yes",0,U154="Bulk",FinBulk_Sell_Price,U154="Non-bulk",FinNonBulk_Sell_Price,U154="Minfin",FinNonBulk_Sell_Price,Y154&lt;&gt;"",Fin_Sell_Price))</f>
        <v/>
      </c>
      <c r="AQ154" s="142" t="str">
        <f>IFERROR(IF(Y154="","",IF(T154="Yes","Anodised Perimeter (AP)",'1.Project Details'!$B$33)),"")</f>
        <v/>
      </c>
      <c r="AR154" s="142" t="str">
        <f>IFERROR(IF($AQ154="Anodised Perimeter (AP)",IF(U154="Minfin",40,'2.Quote'!AD154)*AO154,AG154*AO154),"")</f>
        <v/>
      </c>
      <c r="AS154" s="142" t="str">
        <f t="shared" si="67"/>
        <v/>
      </c>
      <c r="AT154" s="142" t="str">
        <f t="shared" si="68"/>
        <v/>
      </c>
      <c r="AU154" s="170" t="str">
        <f>IFERROR(VLOOKUP(C154,DATA!$A:$K,8,FALSE),"")</f>
        <v/>
      </c>
      <c r="AV154" s="124" t="str">
        <f>IFERROR(VLOOKUP(AU154,'5.Edit_PH_IP'!$B:$D,3,FALSE),"")</f>
        <v/>
      </c>
      <c r="AW154" s="124" t="str">
        <f>IFERROR(VLOOKUP(Q154,DATA_EDGE!A:C,3,FALSE),"")</f>
        <v/>
      </c>
      <c r="AX154" s="124" t="str">
        <f t="shared" si="75"/>
        <v/>
      </c>
      <c r="AY154" s="124" t="str">
        <f t="shared" si="69"/>
        <v/>
      </c>
      <c r="AZ154" s="124" t="str">
        <f t="shared" si="70"/>
        <v/>
      </c>
      <c r="BA154" s="255"/>
      <c r="BB154" s="252">
        <f t="shared" si="76"/>
        <v>0</v>
      </c>
      <c r="BC154" s="255"/>
      <c r="BD154" s="252">
        <f t="shared" si="77"/>
        <v>0</v>
      </c>
      <c r="BE154" s="20">
        <f t="shared" si="71"/>
        <v>0</v>
      </c>
      <c r="BF154" s="124">
        <f t="shared" si="72"/>
        <v>0</v>
      </c>
    </row>
    <row r="155" spans="1:58" x14ac:dyDescent="0.25">
      <c r="A155" s="94"/>
      <c r="B155" s="18">
        <v>113</v>
      </c>
      <c r="C155" s="31"/>
      <c r="D155" s="19" t="str">
        <f>IFERROR(IF(OR(P155="PDB",P155="PLS"),"*","") &amp; VLOOKUP(C155,Table5[],2,FALSE),"") &amp; IF(L155="Yes"," **MILL FINISH**",)</f>
        <v/>
      </c>
      <c r="E155" s="124" t="str">
        <f t="shared" si="55"/>
        <v/>
      </c>
      <c r="F155" s="124" t="str">
        <f t="shared" si="56"/>
        <v/>
      </c>
      <c r="G155" s="135"/>
      <c r="H155" s="135"/>
      <c r="I155" s="20" t="str">
        <f t="shared" si="57"/>
        <v/>
      </c>
      <c r="J155" s="22" t="str">
        <f t="shared" si="58"/>
        <v/>
      </c>
      <c r="K155" s="236" t="str">
        <f t="shared" si="59"/>
        <v/>
      </c>
      <c r="L155" s="140" t="s">
        <v>13326</v>
      </c>
      <c r="M155" s="96" t="str">
        <f>IF(C155="","",IF(AND(BF155&gt;0,NOT('1.Project Details'!$E$33="No")),VLOOKUP('1.Project Details'!$E$33,Threshold_Code,2,FALSE),IF(L155="No",SAP_Colour_Code,"NON")))</f>
        <v/>
      </c>
      <c r="N155" s="141">
        <v>6060</v>
      </c>
      <c r="O155" s="140" t="s">
        <v>19270</v>
      </c>
      <c r="P155" s="96" t="str">
        <f>IFERROR(IF(LEFT(AX155,1)="7","PDB",VLOOKUP(C155,Table5[],13,FALSE)),"")</f>
        <v/>
      </c>
      <c r="Q155" s="239"/>
      <c r="R155" s="96" t="str">
        <f>IFERROR(IF(LEFT(AX155,1)="7",VLOOKUP(LEFT(Q155,5),DATA_EDGE!A:C,3,FALSE),VLOOKUP(Q155,DATA_EDGE!A:C,3,FALSE)),"")</f>
        <v/>
      </c>
      <c r="S155" s="104" t="str">
        <f>IFERROR(IF(LEFT(VLOOKUP(C155,Table5[],7,FALSE),3)="AE3",VLOOKUP(C155,Table_TB_Cost[],3,FALSE),""),"")</f>
        <v/>
      </c>
      <c r="T155" s="207" t="s">
        <v>13326</v>
      </c>
      <c r="U155" s="206" t="str">
        <f>IF(OR('1.Project Details'!$B$26="Capral Mill (AP)",T155="Yes"),IF(AD155="","",IF(AD155&lt;0,"Minfin",IF(AD155&lt;80,"Non-bulk","Bulk"))),"")</f>
        <v/>
      </c>
      <c r="V155" s="63" t="str">
        <f>IFERROR(VLOOKUP(C155,Table5[],11,FALSE),"")</f>
        <v/>
      </c>
      <c r="W155" s="104" t="str">
        <f>IFERROR(IF(X155="Yes",VLOOKUP(C155,Table5[#All],12,FALSE) &amp; IF(OR(Y155&gt;5,Z155&gt;25)," Weight",""),""),"")</f>
        <v/>
      </c>
      <c r="X155" s="104" t="s">
        <v>21026</v>
      </c>
      <c r="Y155" s="19" t="str">
        <f>IFERROR(VLOOKUP(C155,Table5[],4,FALSE),"")</f>
        <v/>
      </c>
      <c r="Z155" s="19" t="str">
        <f t="shared" si="60"/>
        <v/>
      </c>
      <c r="AA155" s="19" t="str">
        <f t="shared" si="61"/>
        <v/>
      </c>
      <c r="AB155" s="19" t="str">
        <f>IFERROR(VLOOKUP(C155,Table5[],5,FALSE),"")</f>
        <v/>
      </c>
      <c r="AC155" s="19" t="str">
        <f t="shared" si="62"/>
        <v/>
      </c>
      <c r="AD155" s="19" t="str">
        <f t="shared" si="63"/>
        <v/>
      </c>
      <c r="AE155" s="19" t="str">
        <f>IFERROR(VLOOKUP(C155,Table5[],6,FALSE),"")</f>
        <v/>
      </c>
      <c r="AF155" s="19" t="str">
        <f t="shared" si="64"/>
        <v/>
      </c>
      <c r="AG155" s="19" t="str">
        <f t="shared" si="65"/>
        <v/>
      </c>
      <c r="AH155" s="142" t="str" cm="1">
        <f t="array" ref="AH155">IFERROR(IF(AV155=3,IF(Y155&lt;0.5,1*Z155*2.5,0),IF(P155="PLS",VLOOKUP(C155,Table_TB_Cost[],11,FALSE)/VLOOKUP(C155,Table_TB_Cost[],3,FALSE)*'2.Quote'!H155,IF(P155="PDB",_xlfn.IFS(tb_calc_type="Margin",(((Z155*'Pricing Matrix'!$F$4)+(H155*'Pricing Matrix'!$F$5))/(1-tb_calc_value)),tb_calc_type="List less Discount",(((Z155*(VLOOKUP(LEFT(VLOOKUP(C155,Table5[],10,FALSE),2),TB_MPG,2,FALSE)))+(H155*'Pricing Matrix'!$F$5*3))*(1-tb_calc_value))),(Z155*'3.Edit Pricing'!$B$33)))),"")</f>
        <v/>
      </c>
      <c r="AI155" s="142">
        <f>IF(AV155=1,Z155*'3.Edit Pricing'!$G$33,IF(AV155=2,Z155*'3.Edit Pricing'!$H$33,IF(AV155=3,Z155*'3.Edit Pricing'!$I$33,0)))</f>
        <v>0</v>
      </c>
      <c r="AJ155" s="142" t="str">
        <f t="shared" si="66"/>
        <v/>
      </c>
      <c r="AK155" s="92" t="str">
        <f t="shared" si="73"/>
        <v/>
      </c>
      <c r="AL155" s="92" t="str">
        <f t="shared" si="74"/>
        <v/>
      </c>
      <c r="AM155" s="92" t="str" cm="1">
        <f t="array" ref="AM155">IFERROR(_xlfn.IFS(P155="PLS",AL155-(VLOOKUP(C155,Table_TB_Cost[],10,FALSE)/VLOOKUP(C155,Table_TB_Cost[],3,FALSE)*G155*H155),P155="PDB",AL155-((Z155*'Pricing Matrix'!$F$4)+(H155*'Pricing Matrix'!$F$5))*G155),"")</f>
        <v/>
      </c>
      <c r="AN155" s="92" t="str">
        <f>IFERROR(IF(OR(P155="PLS",P155="PDB"),0,IF(AV155=3,(AI155*G155)-(AA155*'Pricing Matrix'!$B$5),(AI155*G155)+(AA155*('3.Edit Pricing'!$B$33-'Pricing Matrix'!$B$5)))),"")</f>
        <v/>
      </c>
      <c r="AO155" s="142" t="str">
        <f>IF(Y155="","",IF(AND(NOT('1.Project Details'!$E$33="No"), BF155&gt;0),'3.Edit Pricing'!$B$57,IF('1.Project Details'!$B$24="Mill Finish",0,IF('2.Quote'!$L155="Yes",0,IF(U155="Bulk",FinBulk_Cost_Price,IF(OR(U155="Non-bulk",U155="Minfin"),FinNonBulk_Cost_Price,Fin_Cost_Price))))))</f>
        <v/>
      </c>
      <c r="AP155" s="142" t="str" cm="1">
        <f t="array" ref="AP155">IF(Y155="","",_xlfn.IFS(AND(BF155&gt;0,NOT('1.Project Details'!$E$33="No")),'3.Edit Pricing'!$B$58,'1.Project Details'!$B$24="Mill Finish",0,'1.Project Details'!$B$24="",0,'2.Quote'!$L155="Yes",0,U155="Bulk",FinBulk_Sell_Price,U155="Non-bulk",FinNonBulk_Sell_Price,U155="Minfin",FinNonBulk_Sell_Price,Y155&lt;&gt;"",Fin_Sell_Price))</f>
        <v/>
      </c>
      <c r="AQ155" s="142" t="str">
        <f>IFERROR(IF(Y155="","",IF(T155="Yes","Anodised Perimeter (AP)",'1.Project Details'!$B$33)),"")</f>
        <v/>
      </c>
      <c r="AR155" s="142" t="str">
        <f>IFERROR(IF($AQ155="Anodised Perimeter (AP)",IF(U155="Minfin",40,'2.Quote'!AD155)*AO155,AG155*AO155),"")</f>
        <v/>
      </c>
      <c r="AS155" s="142" t="str">
        <f t="shared" si="67"/>
        <v/>
      </c>
      <c r="AT155" s="142" t="str">
        <f t="shared" si="68"/>
        <v/>
      </c>
      <c r="AU155" s="170" t="str">
        <f>IFERROR(VLOOKUP(C155,DATA!$A:$K,8,FALSE),"")</f>
        <v/>
      </c>
      <c r="AV155" s="124" t="str">
        <f>IFERROR(VLOOKUP(AU155,'5.Edit_PH_IP'!$B:$D,3,FALSE),"")</f>
        <v/>
      </c>
      <c r="AW155" s="124" t="str">
        <f>IFERROR(VLOOKUP(Q155,DATA_EDGE!A:C,3,FALSE),"")</f>
        <v/>
      </c>
      <c r="AX155" s="124" t="str">
        <f t="shared" si="75"/>
        <v/>
      </c>
      <c r="AY155" s="124" t="str">
        <f t="shared" si="69"/>
        <v/>
      </c>
      <c r="AZ155" s="124" t="str">
        <f t="shared" si="70"/>
        <v/>
      </c>
      <c r="BA155" s="255"/>
      <c r="BB155" s="252">
        <f t="shared" si="76"/>
        <v>0</v>
      </c>
      <c r="BC155" s="255"/>
      <c r="BD155" s="252">
        <f t="shared" si="77"/>
        <v>0</v>
      </c>
      <c r="BE155" s="20">
        <f t="shared" si="71"/>
        <v>0</v>
      </c>
      <c r="BF155" s="124">
        <f t="shared" si="72"/>
        <v>0</v>
      </c>
    </row>
    <row r="156" spans="1:58" x14ac:dyDescent="0.25">
      <c r="A156" s="94"/>
      <c r="B156" s="18">
        <v>114</v>
      </c>
      <c r="C156" s="31"/>
      <c r="D156" s="19" t="str">
        <f>IFERROR(IF(OR(P156="PDB",P156="PLS"),"*","") &amp; VLOOKUP(C156,Table5[],2,FALSE),"") &amp; IF(L156="Yes"," **MILL FINISH**",)</f>
        <v/>
      </c>
      <c r="E156" s="124" t="str">
        <f t="shared" si="55"/>
        <v/>
      </c>
      <c r="F156" s="124" t="str">
        <f t="shared" si="56"/>
        <v/>
      </c>
      <c r="G156" s="135"/>
      <c r="H156" s="135"/>
      <c r="I156" s="20" t="str">
        <f t="shared" si="57"/>
        <v/>
      </c>
      <c r="J156" s="22" t="str">
        <f t="shared" si="58"/>
        <v/>
      </c>
      <c r="K156" s="236" t="str">
        <f t="shared" si="59"/>
        <v/>
      </c>
      <c r="L156" s="140" t="s">
        <v>13326</v>
      </c>
      <c r="M156" s="96" t="str">
        <f>IF(C156="","",IF(AND(BF156&gt;0,NOT('1.Project Details'!$E$33="No")),VLOOKUP('1.Project Details'!$E$33,Threshold_Code,2,FALSE),IF(L156="No",SAP_Colour_Code,"NON")))</f>
        <v/>
      </c>
      <c r="N156" s="141">
        <v>6060</v>
      </c>
      <c r="O156" s="140" t="s">
        <v>19270</v>
      </c>
      <c r="P156" s="96" t="str">
        <f>IFERROR(IF(LEFT(AX156,1)="7","PDB",VLOOKUP(C156,Table5[],13,FALSE)),"")</f>
        <v/>
      </c>
      <c r="Q156" s="239"/>
      <c r="R156" s="96" t="str">
        <f>IFERROR(IF(LEFT(AX156,1)="7",VLOOKUP(LEFT(Q156,5),DATA_EDGE!A:C,3,FALSE),VLOOKUP(Q156,DATA_EDGE!A:C,3,FALSE)),"")</f>
        <v/>
      </c>
      <c r="S156" s="104" t="str">
        <f>IFERROR(IF(LEFT(VLOOKUP(C156,Table5[],7,FALSE),3)="AE3",VLOOKUP(C156,Table_TB_Cost[],3,FALSE),""),"")</f>
        <v/>
      </c>
      <c r="T156" s="207" t="s">
        <v>13326</v>
      </c>
      <c r="U156" s="206" t="str">
        <f>IF(OR('1.Project Details'!$B$26="Capral Mill (AP)",T156="Yes"),IF(AD156="","",IF(AD156&lt;0,"Minfin",IF(AD156&lt;80,"Non-bulk","Bulk"))),"")</f>
        <v/>
      </c>
      <c r="V156" s="63" t="str">
        <f>IFERROR(VLOOKUP(C156,Table5[],11,FALSE),"")</f>
        <v/>
      </c>
      <c r="W156" s="104" t="str">
        <f>IFERROR(IF(X156="Yes",VLOOKUP(C156,Table5[#All],12,FALSE) &amp; IF(OR(Y156&gt;5,Z156&gt;25)," Weight",""),""),"")</f>
        <v/>
      </c>
      <c r="X156" s="104" t="s">
        <v>21026</v>
      </c>
      <c r="Y156" s="19" t="str">
        <f>IFERROR(VLOOKUP(C156,Table5[],4,FALSE),"")</f>
        <v/>
      </c>
      <c r="Z156" s="19" t="str">
        <f t="shared" si="60"/>
        <v/>
      </c>
      <c r="AA156" s="19" t="str">
        <f t="shared" si="61"/>
        <v/>
      </c>
      <c r="AB156" s="19" t="str">
        <f>IFERROR(VLOOKUP(C156,Table5[],5,FALSE),"")</f>
        <v/>
      </c>
      <c r="AC156" s="19" t="str">
        <f t="shared" si="62"/>
        <v/>
      </c>
      <c r="AD156" s="19" t="str">
        <f t="shared" si="63"/>
        <v/>
      </c>
      <c r="AE156" s="19" t="str">
        <f>IFERROR(VLOOKUP(C156,Table5[],6,FALSE),"")</f>
        <v/>
      </c>
      <c r="AF156" s="19" t="str">
        <f t="shared" si="64"/>
        <v/>
      </c>
      <c r="AG156" s="19" t="str">
        <f t="shared" si="65"/>
        <v/>
      </c>
      <c r="AH156" s="142" t="str" cm="1">
        <f t="array" ref="AH156">IFERROR(IF(AV156=3,IF(Y156&lt;0.5,1*Z156*2.5,0),IF(P156="PLS",VLOOKUP(C156,Table_TB_Cost[],11,FALSE)/VLOOKUP(C156,Table_TB_Cost[],3,FALSE)*'2.Quote'!H156,IF(P156="PDB",_xlfn.IFS(tb_calc_type="Margin",(((Z156*'Pricing Matrix'!$F$4)+(H156*'Pricing Matrix'!$F$5))/(1-tb_calc_value)),tb_calc_type="List less Discount",(((Z156*(VLOOKUP(LEFT(VLOOKUP(C156,Table5[],10,FALSE),2),TB_MPG,2,FALSE)))+(H156*'Pricing Matrix'!$F$5*3))*(1-tb_calc_value))),(Z156*'3.Edit Pricing'!$B$33)))),"")</f>
        <v/>
      </c>
      <c r="AI156" s="142">
        <f>IF(AV156=1,Z156*'3.Edit Pricing'!$G$33,IF(AV156=2,Z156*'3.Edit Pricing'!$H$33,IF(AV156=3,Z156*'3.Edit Pricing'!$I$33,0)))</f>
        <v>0</v>
      </c>
      <c r="AJ156" s="142" t="str">
        <f t="shared" si="66"/>
        <v/>
      </c>
      <c r="AK156" s="92" t="str">
        <f t="shared" si="73"/>
        <v/>
      </c>
      <c r="AL156" s="92" t="str">
        <f t="shared" si="74"/>
        <v/>
      </c>
      <c r="AM156" s="92" t="str" cm="1">
        <f t="array" ref="AM156">IFERROR(_xlfn.IFS(P156="PLS",AL156-(VLOOKUP(C156,Table_TB_Cost[],10,FALSE)/VLOOKUP(C156,Table_TB_Cost[],3,FALSE)*G156*H156),P156="PDB",AL156-((Z156*'Pricing Matrix'!$F$4)+(H156*'Pricing Matrix'!$F$5))*G156),"")</f>
        <v/>
      </c>
      <c r="AN156" s="92" t="str">
        <f>IFERROR(IF(OR(P156="PLS",P156="PDB"),0,IF(AV156=3,(AI156*G156)-(AA156*'Pricing Matrix'!$B$5),(AI156*G156)+(AA156*('3.Edit Pricing'!$B$33-'Pricing Matrix'!$B$5)))),"")</f>
        <v/>
      </c>
      <c r="AO156" s="142" t="str">
        <f>IF(Y156="","",IF(AND(NOT('1.Project Details'!$E$33="No"), BF156&gt;0),'3.Edit Pricing'!$B$57,IF('1.Project Details'!$B$24="Mill Finish",0,IF('2.Quote'!$L156="Yes",0,IF(U156="Bulk",FinBulk_Cost_Price,IF(OR(U156="Non-bulk",U156="Minfin"),FinNonBulk_Cost_Price,Fin_Cost_Price))))))</f>
        <v/>
      </c>
      <c r="AP156" s="142" t="str" cm="1">
        <f t="array" ref="AP156">IF(Y156="","",_xlfn.IFS(AND(BF156&gt;0,NOT('1.Project Details'!$E$33="No")),'3.Edit Pricing'!$B$58,'1.Project Details'!$B$24="Mill Finish",0,'1.Project Details'!$B$24="",0,'2.Quote'!$L156="Yes",0,U156="Bulk",FinBulk_Sell_Price,U156="Non-bulk",FinNonBulk_Sell_Price,U156="Minfin",FinNonBulk_Sell_Price,Y156&lt;&gt;"",Fin_Sell_Price))</f>
        <v/>
      </c>
      <c r="AQ156" s="142" t="str">
        <f>IFERROR(IF(Y156="","",IF(T156="Yes","Anodised Perimeter (AP)",'1.Project Details'!$B$33)),"")</f>
        <v/>
      </c>
      <c r="AR156" s="142" t="str">
        <f>IFERROR(IF($AQ156="Anodised Perimeter (AP)",IF(U156="Minfin",40,'2.Quote'!AD156)*AO156,AG156*AO156),"")</f>
        <v/>
      </c>
      <c r="AS156" s="142" t="str">
        <f t="shared" si="67"/>
        <v/>
      </c>
      <c r="AT156" s="142" t="str">
        <f t="shared" si="68"/>
        <v/>
      </c>
      <c r="AU156" s="170" t="str">
        <f>IFERROR(VLOOKUP(C156,DATA!$A:$K,8,FALSE),"")</f>
        <v/>
      </c>
      <c r="AV156" s="124" t="str">
        <f>IFERROR(VLOOKUP(AU156,'5.Edit_PH_IP'!$B:$D,3,FALSE),"")</f>
        <v/>
      </c>
      <c r="AW156" s="124" t="str">
        <f>IFERROR(VLOOKUP(Q156,DATA_EDGE!A:C,3,FALSE),"")</f>
        <v/>
      </c>
      <c r="AX156" s="124" t="str">
        <f t="shared" si="75"/>
        <v/>
      </c>
      <c r="AY156" s="124" t="str">
        <f t="shared" si="69"/>
        <v/>
      </c>
      <c r="AZ156" s="124" t="str">
        <f t="shared" si="70"/>
        <v/>
      </c>
      <c r="BA156" s="255"/>
      <c r="BB156" s="252">
        <f t="shared" si="76"/>
        <v>0</v>
      </c>
      <c r="BC156" s="255"/>
      <c r="BD156" s="252">
        <f t="shared" si="77"/>
        <v>0</v>
      </c>
      <c r="BE156" s="20">
        <f t="shared" si="71"/>
        <v>0</v>
      </c>
      <c r="BF156" s="124">
        <f t="shared" si="72"/>
        <v>0</v>
      </c>
    </row>
    <row r="157" spans="1:58" x14ac:dyDescent="0.25">
      <c r="A157" s="94"/>
      <c r="B157" s="21">
        <v>115</v>
      </c>
      <c r="C157" s="31"/>
      <c r="D157" s="19" t="str">
        <f>IFERROR(IF(OR(P157="PDB",P157="PLS"),"*","") &amp; VLOOKUP(C157,Table5[],2,FALSE),"") &amp; IF(L157="Yes"," **MILL FINISH**",)</f>
        <v/>
      </c>
      <c r="E157" s="124" t="str">
        <f t="shared" si="55"/>
        <v/>
      </c>
      <c r="F157" s="124" t="str">
        <f t="shared" si="56"/>
        <v/>
      </c>
      <c r="G157" s="135"/>
      <c r="H157" s="135"/>
      <c r="I157" s="20" t="str">
        <f t="shared" si="57"/>
        <v/>
      </c>
      <c r="J157" s="22" t="str">
        <f t="shared" si="58"/>
        <v/>
      </c>
      <c r="K157" s="236" t="str">
        <f t="shared" si="59"/>
        <v/>
      </c>
      <c r="L157" s="140" t="s">
        <v>13326</v>
      </c>
      <c r="M157" s="96" t="str">
        <f>IF(C157="","",IF(AND(BF157&gt;0,NOT('1.Project Details'!$E$33="No")),VLOOKUP('1.Project Details'!$E$33,Threshold_Code,2,FALSE),IF(L157="No",SAP_Colour_Code,"NON")))</f>
        <v/>
      </c>
      <c r="N157" s="141">
        <v>6060</v>
      </c>
      <c r="O157" s="140" t="s">
        <v>19270</v>
      </c>
      <c r="P157" s="96" t="str">
        <f>IFERROR(IF(LEFT(AX157,1)="7","PDB",VLOOKUP(C157,Table5[],13,FALSE)),"")</f>
        <v/>
      </c>
      <c r="Q157" s="239"/>
      <c r="R157" s="96" t="str">
        <f>IFERROR(IF(LEFT(AX157,1)="7",VLOOKUP(LEFT(Q157,5),DATA_EDGE!A:C,3,FALSE),VLOOKUP(Q157,DATA_EDGE!A:C,3,FALSE)),"")</f>
        <v/>
      </c>
      <c r="S157" s="104" t="str">
        <f>IFERROR(IF(LEFT(VLOOKUP(C157,Table5[],7,FALSE),3)="AE3",VLOOKUP(C157,Table_TB_Cost[],3,FALSE),""),"")</f>
        <v/>
      </c>
      <c r="T157" s="207" t="s">
        <v>13326</v>
      </c>
      <c r="U157" s="206" t="str">
        <f>IF(OR('1.Project Details'!$B$26="Capral Mill (AP)",T157="Yes"),IF(AD157="","",IF(AD157&lt;0,"Minfin",IF(AD157&lt;80,"Non-bulk","Bulk"))),"")</f>
        <v/>
      </c>
      <c r="V157" s="63" t="str">
        <f>IFERROR(VLOOKUP(C157,Table5[],11,FALSE),"")</f>
        <v/>
      </c>
      <c r="W157" s="104" t="str">
        <f>IFERROR(IF(X157="Yes",VLOOKUP(C157,Table5[#All],12,FALSE) &amp; IF(OR(Y157&gt;5,Z157&gt;25)," Weight",""),""),"")</f>
        <v/>
      </c>
      <c r="X157" s="104" t="s">
        <v>21026</v>
      </c>
      <c r="Y157" s="19" t="str">
        <f>IFERROR(VLOOKUP(C157,Table5[],4,FALSE),"")</f>
        <v/>
      </c>
      <c r="Z157" s="19" t="str">
        <f t="shared" si="60"/>
        <v/>
      </c>
      <c r="AA157" s="19" t="str">
        <f t="shared" si="61"/>
        <v/>
      </c>
      <c r="AB157" s="19" t="str">
        <f>IFERROR(VLOOKUP(C157,Table5[],5,FALSE),"")</f>
        <v/>
      </c>
      <c r="AC157" s="19" t="str">
        <f t="shared" si="62"/>
        <v/>
      </c>
      <c r="AD157" s="19" t="str">
        <f t="shared" si="63"/>
        <v/>
      </c>
      <c r="AE157" s="19" t="str">
        <f>IFERROR(VLOOKUP(C157,Table5[],6,FALSE),"")</f>
        <v/>
      </c>
      <c r="AF157" s="19" t="str">
        <f t="shared" si="64"/>
        <v/>
      </c>
      <c r="AG157" s="19" t="str">
        <f t="shared" si="65"/>
        <v/>
      </c>
      <c r="AH157" s="142" t="str" cm="1">
        <f t="array" ref="AH157">IFERROR(IF(AV157=3,IF(Y157&lt;0.5,1*Z157*2.5,0),IF(P157="PLS",VLOOKUP(C157,Table_TB_Cost[],11,FALSE)/VLOOKUP(C157,Table_TB_Cost[],3,FALSE)*'2.Quote'!H157,IF(P157="PDB",_xlfn.IFS(tb_calc_type="Margin",(((Z157*'Pricing Matrix'!$F$4)+(H157*'Pricing Matrix'!$F$5))/(1-tb_calc_value)),tb_calc_type="List less Discount",(((Z157*(VLOOKUP(LEFT(VLOOKUP(C157,Table5[],10,FALSE),2),TB_MPG,2,FALSE)))+(H157*'Pricing Matrix'!$F$5*3))*(1-tb_calc_value))),(Z157*'3.Edit Pricing'!$B$33)))),"")</f>
        <v/>
      </c>
      <c r="AI157" s="142">
        <f>IF(AV157=1,Z157*'3.Edit Pricing'!$G$33,IF(AV157=2,Z157*'3.Edit Pricing'!$H$33,IF(AV157=3,Z157*'3.Edit Pricing'!$I$33,0)))</f>
        <v>0</v>
      </c>
      <c r="AJ157" s="142" t="str">
        <f t="shared" si="66"/>
        <v/>
      </c>
      <c r="AK157" s="92" t="str">
        <f t="shared" si="73"/>
        <v/>
      </c>
      <c r="AL157" s="92" t="str">
        <f t="shared" si="74"/>
        <v/>
      </c>
      <c r="AM157" s="92" t="str" cm="1">
        <f t="array" ref="AM157">IFERROR(_xlfn.IFS(P157="PLS",AL157-(VLOOKUP(C157,Table_TB_Cost[],10,FALSE)/VLOOKUP(C157,Table_TB_Cost[],3,FALSE)*G157*H157),P157="PDB",AL157-((Z157*'Pricing Matrix'!$F$4)+(H157*'Pricing Matrix'!$F$5))*G157),"")</f>
        <v/>
      </c>
      <c r="AN157" s="92" t="str">
        <f>IFERROR(IF(OR(P157="PLS",P157="PDB"),0,IF(AV157=3,(AI157*G157)-(AA157*'Pricing Matrix'!$B$5),(AI157*G157)+(AA157*('3.Edit Pricing'!$B$33-'Pricing Matrix'!$B$5)))),"")</f>
        <v/>
      </c>
      <c r="AO157" s="142" t="str">
        <f>IF(Y157="","",IF(AND(NOT('1.Project Details'!$E$33="No"), BF157&gt;0),'3.Edit Pricing'!$B$57,IF('1.Project Details'!$B$24="Mill Finish",0,IF('2.Quote'!$L157="Yes",0,IF(U157="Bulk",FinBulk_Cost_Price,IF(OR(U157="Non-bulk",U157="Minfin"),FinNonBulk_Cost_Price,Fin_Cost_Price))))))</f>
        <v/>
      </c>
      <c r="AP157" s="142" t="str" cm="1">
        <f t="array" ref="AP157">IF(Y157="","",_xlfn.IFS(AND(BF157&gt;0,NOT('1.Project Details'!$E$33="No")),'3.Edit Pricing'!$B$58,'1.Project Details'!$B$24="Mill Finish",0,'1.Project Details'!$B$24="",0,'2.Quote'!$L157="Yes",0,U157="Bulk",FinBulk_Sell_Price,U157="Non-bulk",FinNonBulk_Sell_Price,U157="Minfin",FinNonBulk_Sell_Price,Y157&lt;&gt;"",Fin_Sell_Price))</f>
        <v/>
      </c>
      <c r="AQ157" s="142" t="str">
        <f>IFERROR(IF(Y157="","",IF(T157="Yes","Anodised Perimeter (AP)",'1.Project Details'!$B$33)),"")</f>
        <v/>
      </c>
      <c r="AR157" s="142" t="str">
        <f>IFERROR(IF($AQ157="Anodised Perimeter (AP)",IF(U157="Minfin",40,'2.Quote'!AD157)*AO157,AG157*AO157),"")</f>
        <v/>
      </c>
      <c r="AS157" s="142" t="str">
        <f t="shared" si="67"/>
        <v/>
      </c>
      <c r="AT157" s="142" t="str">
        <f t="shared" si="68"/>
        <v/>
      </c>
      <c r="AU157" s="170" t="str">
        <f>IFERROR(VLOOKUP(C157,DATA!$A:$K,8,FALSE),"")</f>
        <v/>
      </c>
      <c r="AV157" s="124" t="str">
        <f>IFERROR(VLOOKUP(AU157,'5.Edit_PH_IP'!$B:$D,3,FALSE),"")</f>
        <v/>
      </c>
      <c r="AW157" s="124" t="str">
        <f>IFERROR(VLOOKUP(Q157,DATA_EDGE!A:C,3,FALSE),"")</f>
        <v/>
      </c>
      <c r="AX157" s="124" t="str">
        <f t="shared" si="75"/>
        <v/>
      </c>
      <c r="AY157" s="124" t="str">
        <f t="shared" si="69"/>
        <v/>
      </c>
      <c r="AZ157" s="124" t="str">
        <f t="shared" si="70"/>
        <v/>
      </c>
      <c r="BA157" s="255"/>
      <c r="BB157" s="252">
        <f t="shared" si="76"/>
        <v>0</v>
      </c>
      <c r="BC157" s="255"/>
      <c r="BD157" s="252">
        <f t="shared" si="77"/>
        <v>0</v>
      </c>
      <c r="BE157" s="20">
        <f t="shared" si="71"/>
        <v>0</v>
      </c>
      <c r="BF157" s="124">
        <f t="shared" si="72"/>
        <v>0</v>
      </c>
    </row>
    <row r="158" spans="1:58" x14ac:dyDescent="0.25">
      <c r="A158" s="94"/>
      <c r="B158" s="18">
        <v>116</v>
      </c>
      <c r="C158" s="31"/>
      <c r="D158" s="19" t="str">
        <f>IFERROR(IF(OR(P158="PDB",P158="PLS"),"*","") &amp; VLOOKUP(C158,Table5[],2,FALSE),"") &amp; IF(L158="Yes"," **MILL FINISH**",)</f>
        <v/>
      </c>
      <c r="E158" s="124" t="str">
        <f t="shared" si="55"/>
        <v/>
      </c>
      <c r="F158" s="124" t="str">
        <f t="shared" si="56"/>
        <v/>
      </c>
      <c r="G158" s="135"/>
      <c r="H158" s="135"/>
      <c r="I158" s="20" t="str">
        <f t="shared" si="57"/>
        <v/>
      </c>
      <c r="J158" s="22" t="str">
        <f t="shared" si="58"/>
        <v/>
      </c>
      <c r="K158" s="236" t="str">
        <f t="shared" si="59"/>
        <v/>
      </c>
      <c r="L158" s="140" t="s">
        <v>13326</v>
      </c>
      <c r="M158" s="96" t="str">
        <f>IF(C158="","",IF(AND(BF158&gt;0,NOT('1.Project Details'!$E$33="No")),VLOOKUP('1.Project Details'!$E$33,Threshold_Code,2,FALSE),IF(L158="No",SAP_Colour_Code,"NON")))</f>
        <v/>
      </c>
      <c r="N158" s="141">
        <v>6060</v>
      </c>
      <c r="O158" s="140" t="s">
        <v>19270</v>
      </c>
      <c r="P158" s="96" t="str">
        <f>IFERROR(IF(LEFT(AX158,1)="7","PDB",VLOOKUP(C158,Table5[],13,FALSE)),"")</f>
        <v/>
      </c>
      <c r="Q158" s="239"/>
      <c r="R158" s="96" t="str">
        <f>IFERROR(IF(LEFT(AX158,1)="7",VLOOKUP(LEFT(Q158,5),DATA_EDGE!A:C,3,FALSE),VLOOKUP(Q158,DATA_EDGE!A:C,3,FALSE)),"")</f>
        <v/>
      </c>
      <c r="S158" s="104" t="str">
        <f>IFERROR(IF(LEFT(VLOOKUP(C158,Table5[],7,FALSE),3)="AE3",VLOOKUP(C158,Table_TB_Cost[],3,FALSE),""),"")</f>
        <v/>
      </c>
      <c r="T158" s="207" t="s">
        <v>13326</v>
      </c>
      <c r="U158" s="206" t="str">
        <f>IF(OR('1.Project Details'!$B$26="Capral Mill (AP)",T158="Yes"),IF(AD158="","",IF(AD158&lt;0,"Minfin",IF(AD158&lt;80,"Non-bulk","Bulk"))),"")</f>
        <v/>
      </c>
      <c r="V158" s="63" t="str">
        <f>IFERROR(VLOOKUP(C158,Table5[],11,FALSE),"")</f>
        <v/>
      </c>
      <c r="W158" s="104" t="str">
        <f>IFERROR(IF(X158="Yes",VLOOKUP(C158,Table5[#All],12,FALSE) &amp; IF(OR(Y158&gt;5,Z158&gt;25)," Weight",""),""),"")</f>
        <v/>
      </c>
      <c r="X158" s="104" t="s">
        <v>21026</v>
      </c>
      <c r="Y158" s="19" t="str">
        <f>IFERROR(VLOOKUP(C158,Table5[],4,FALSE),"")</f>
        <v/>
      </c>
      <c r="Z158" s="19" t="str">
        <f t="shared" si="60"/>
        <v/>
      </c>
      <c r="AA158" s="19" t="str">
        <f t="shared" si="61"/>
        <v/>
      </c>
      <c r="AB158" s="19" t="str">
        <f>IFERROR(VLOOKUP(C158,Table5[],5,FALSE),"")</f>
        <v/>
      </c>
      <c r="AC158" s="19" t="str">
        <f t="shared" si="62"/>
        <v/>
      </c>
      <c r="AD158" s="19" t="str">
        <f t="shared" si="63"/>
        <v/>
      </c>
      <c r="AE158" s="19" t="str">
        <f>IFERROR(VLOOKUP(C158,Table5[],6,FALSE),"")</f>
        <v/>
      </c>
      <c r="AF158" s="19" t="str">
        <f t="shared" si="64"/>
        <v/>
      </c>
      <c r="AG158" s="19" t="str">
        <f t="shared" si="65"/>
        <v/>
      </c>
      <c r="AH158" s="142" t="str" cm="1">
        <f t="array" ref="AH158">IFERROR(IF(AV158=3,IF(Y158&lt;0.5,1*Z158*2.5,0),IF(P158="PLS",VLOOKUP(C158,Table_TB_Cost[],11,FALSE)/VLOOKUP(C158,Table_TB_Cost[],3,FALSE)*'2.Quote'!H158,IF(P158="PDB",_xlfn.IFS(tb_calc_type="Margin",(((Z158*'Pricing Matrix'!$F$4)+(H158*'Pricing Matrix'!$F$5))/(1-tb_calc_value)),tb_calc_type="List less Discount",(((Z158*(VLOOKUP(LEFT(VLOOKUP(C158,Table5[],10,FALSE),2),TB_MPG,2,FALSE)))+(H158*'Pricing Matrix'!$F$5*3))*(1-tb_calc_value))),(Z158*'3.Edit Pricing'!$B$33)))),"")</f>
        <v/>
      </c>
      <c r="AI158" s="142">
        <f>IF(AV158=1,Z158*'3.Edit Pricing'!$G$33,IF(AV158=2,Z158*'3.Edit Pricing'!$H$33,IF(AV158=3,Z158*'3.Edit Pricing'!$I$33,0)))</f>
        <v>0</v>
      </c>
      <c r="AJ158" s="142" t="str">
        <f t="shared" si="66"/>
        <v/>
      </c>
      <c r="AK158" s="92" t="str">
        <f t="shared" si="73"/>
        <v/>
      </c>
      <c r="AL158" s="92" t="str">
        <f t="shared" si="74"/>
        <v/>
      </c>
      <c r="AM158" s="92" t="str" cm="1">
        <f t="array" ref="AM158">IFERROR(_xlfn.IFS(P158="PLS",AL158-(VLOOKUP(C158,Table_TB_Cost[],10,FALSE)/VLOOKUP(C158,Table_TB_Cost[],3,FALSE)*G158*H158),P158="PDB",AL158-((Z158*'Pricing Matrix'!$F$4)+(H158*'Pricing Matrix'!$F$5))*G158),"")</f>
        <v/>
      </c>
      <c r="AN158" s="92" t="str">
        <f>IFERROR(IF(OR(P158="PLS",P158="PDB"),0,IF(AV158=3,(AI158*G158)-(AA158*'Pricing Matrix'!$B$5),(AI158*G158)+(AA158*('3.Edit Pricing'!$B$33-'Pricing Matrix'!$B$5)))),"")</f>
        <v/>
      </c>
      <c r="AO158" s="142" t="str">
        <f>IF(Y158="","",IF(AND(NOT('1.Project Details'!$E$33="No"), BF158&gt;0),'3.Edit Pricing'!$B$57,IF('1.Project Details'!$B$24="Mill Finish",0,IF('2.Quote'!$L158="Yes",0,IF(U158="Bulk",FinBulk_Cost_Price,IF(OR(U158="Non-bulk",U158="Minfin"),FinNonBulk_Cost_Price,Fin_Cost_Price))))))</f>
        <v/>
      </c>
      <c r="AP158" s="142" t="str" cm="1">
        <f t="array" ref="AP158">IF(Y158="","",_xlfn.IFS(AND(BF158&gt;0,NOT('1.Project Details'!$E$33="No")),'3.Edit Pricing'!$B$58,'1.Project Details'!$B$24="Mill Finish",0,'1.Project Details'!$B$24="",0,'2.Quote'!$L158="Yes",0,U158="Bulk",FinBulk_Sell_Price,U158="Non-bulk",FinNonBulk_Sell_Price,U158="Minfin",FinNonBulk_Sell_Price,Y158&lt;&gt;"",Fin_Sell_Price))</f>
        <v/>
      </c>
      <c r="AQ158" s="142" t="str">
        <f>IFERROR(IF(Y158="","",IF(T158="Yes","Anodised Perimeter (AP)",'1.Project Details'!$B$33)),"")</f>
        <v/>
      </c>
      <c r="AR158" s="142" t="str">
        <f>IFERROR(IF($AQ158="Anodised Perimeter (AP)",IF(U158="Minfin",40,'2.Quote'!AD158)*AO158,AG158*AO158),"")</f>
        <v/>
      </c>
      <c r="AS158" s="142" t="str">
        <f t="shared" si="67"/>
        <v/>
      </c>
      <c r="AT158" s="142" t="str">
        <f t="shared" si="68"/>
        <v/>
      </c>
      <c r="AU158" s="170" t="str">
        <f>IFERROR(VLOOKUP(C158,DATA!$A:$K,8,FALSE),"")</f>
        <v/>
      </c>
      <c r="AV158" s="124" t="str">
        <f>IFERROR(VLOOKUP(AU158,'5.Edit_PH_IP'!$B:$D,3,FALSE),"")</f>
        <v/>
      </c>
      <c r="AW158" s="124" t="str">
        <f>IFERROR(VLOOKUP(Q158,DATA_EDGE!A:C,3,FALSE),"")</f>
        <v/>
      </c>
      <c r="AX158" s="124" t="str">
        <f t="shared" si="75"/>
        <v/>
      </c>
      <c r="AY158" s="124" t="str">
        <f t="shared" si="69"/>
        <v/>
      </c>
      <c r="AZ158" s="124" t="str">
        <f t="shared" si="70"/>
        <v/>
      </c>
      <c r="BA158" s="255"/>
      <c r="BB158" s="252">
        <f t="shared" si="76"/>
        <v>0</v>
      </c>
      <c r="BC158" s="255"/>
      <c r="BD158" s="252">
        <f t="shared" si="77"/>
        <v>0</v>
      </c>
      <c r="BE158" s="20">
        <f t="shared" si="71"/>
        <v>0</v>
      </c>
      <c r="BF158" s="124">
        <f t="shared" si="72"/>
        <v>0</v>
      </c>
    </row>
    <row r="159" spans="1:58" x14ac:dyDescent="0.25">
      <c r="A159" s="94"/>
      <c r="B159" s="18">
        <v>117</v>
      </c>
      <c r="C159" s="31"/>
      <c r="D159" s="19" t="str">
        <f>IFERROR(IF(OR(P159="PDB",P159="PLS"),"*","") &amp; VLOOKUP(C159,Table5[],2,FALSE),"") &amp; IF(L159="Yes"," **MILL FINISH**",)</f>
        <v/>
      </c>
      <c r="E159" s="124" t="str">
        <f t="shared" si="55"/>
        <v/>
      </c>
      <c r="F159" s="124" t="str">
        <f t="shared" si="56"/>
        <v/>
      </c>
      <c r="G159" s="135"/>
      <c r="H159" s="135"/>
      <c r="I159" s="20" t="str">
        <f t="shared" si="57"/>
        <v/>
      </c>
      <c r="J159" s="22" t="str">
        <f t="shared" si="58"/>
        <v/>
      </c>
      <c r="K159" s="236" t="str">
        <f t="shared" si="59"/>
        <v/>
      </c>
      <c r="L159" s="140" t="s">
        <v>13326</v>
      </c>
      <c r="M159" s="96" t="str">
        <f>IF(C159="","",IF(AND(BF159&gt;0,NOT('1.Project Details'!$E$33="No")),VLOOKUP('1.Project Details'!$E$33,Threshold_Code,2,FALSE),IF(L159="No",SAP_Colour_Code,"NON")))</f>
        <v/>
      </c>
      <c r="N159" s="141">
        <v>6060</v>
      </c>
      <c r="O159" s="140" t="s">
        <v>19270</v>
      </c>
      <c r="P159" s="96" t="str">
        <f>IFERROR(IF(LEFT(AX159,1)="7","PDB",VLOOKUP(C159,Table5[],13,FALSE)),"")</f>
        <v/>
      </c>
      <c r="Q159" s="239"/>
      <c r="R159" s="96" t="str">
        <f>IFERROR(IF(LEFT(AX159,1)="7",VLOOKUP(LEFT(Q159,5),DATA_EDGE!A:C,3,FALSE),VLOOKUP(Q159,DATA_EDGE!A:C,3,FALSE)),"")</f>
        <v/>
      </c>
      <c r="S159" s="104" t="str">
        <f>IFERROR(IF(LEFT(VLOOKUP(C159,Table5[],7,FALSE),3)="AE3",VLOOKUP(C159,Table_TB_Cost[],3,FALSE),""),"")</f>
        <v/>
      </c>
      <c r="T159" s="207" t="s">
        <v>13326</v>
      </c>
      <c r="U159" s="206" t="str">
        <f>IF(OR('1.Project Details'!$B$26="Capral Mill (AP)",T159="Yes"),IF(AD159="","",IF(AD159&lt;0,"Minfin",IF(AD159&lt;80,"Non-bulk","Bulk"))),"")</f>
        <v/>
      </c>
      <c r="V159" s="63" t="str">
        <f>IFERROR(VLOOKUP(C159,Table5[],11,FALSE),"")</f>
        <v/>
      </c>
      <c r="W159" s="104" t="str">
        <f>IFERROR(IF(X159="Yes",VLOOKUP(C159,Table5[#All],12,FALSE) &amp; IF(OR(Y159&gt;5,Z159&gt;25)," Weight",""),""),"")</f>
        <v/>
      </c>
      <c r="X159" s="104" t="s">
        <v>21026</v>
      </c>
      <c r="Y159" s="19" t="str">
        <f>IFERROR(VLOOKUP(C159,Table5[],4,FALSE),"")</f>
        <v/>
      </c>
      <c r="Z159" s="19" t="str">
        <f t="shared" si="60"/>
        <v/>
      </c>
      <c r="AA159" s="19" t="str">
        <f t="shared" si="61"/>
        <v/>
      </c>
      <c r="AB159" s="19" t="str">
        <f>IFERROR(VLOOKUP(C159,Table5[],5,FALSE),"")</f>
        <v/>
      </c>
      <c r="AC159" s="19" t="str">
        <f t="shared" si="62"/>
        <v/>
      </c>
      <c r="AD159" s="19" t="str">
        <f t="shared" si="63"/>
        <v/>
      </c>
      <c r="AE159" s="19" t="str">
        <f>IFERROR(VLOOKUP(C159,Table5[],6,FALSE),"")</f>
        <v/>
      </c>
      <c r="AF159" s="19" t="str">
        <f t="shared" si="64"/>
        <v/>
      </c>
      <c r="AG159" s="19" t="str">
        <f t="shared" si="65"/>
        <v/>
      </c>
      <c r="AH159" s="142" t="str" cm="1">
        <f t="array" ref="AH159">IFERROR(IF(AV159=3,IF(Y159&lt;0.5,1*Z159*2.5,0),IF(P159="PLS",VLOOKUP(C159,Table_TB_Cost[],11,FALSE)/VLOOKUP(C159,Table_TB_Cost[],3,FALSE)*'2.Quote'!H159,IF(P159="PDB",_xlfn.IFS(tb_calc_type="Margin",(((Z159*'Pricing Matrix'!$F$4)+(H159*'Pricing Matrix'!$F$5))/(1-tb_calc_value)),tb_calc_type="List less Discount",(((Z159*(VLOOKUP(LEFT(VLOOKUP(C159,Table5[],10,FALSE),2),TB_MPG,2,FALSE)))+(H159*'Pricing Matrix'!$F$5*3))*(1-tb_calc_value))),(Z159*'3.Edit Pricing'!$B$33)))),"")</f>
        <v/>
      </c>
      <c r="AI159" s="142">
        <f>IF(AV159=1,Z159*'3.Edit Pricing'!$G$33,IF(AV159=2,Z159*'3.Edit Pricing'!$H$33,IF(AV159=3,Z159*'3.Edit Pricing'!$I$33,0)))</f>
        <v>0</v>
      </c>
      <c r="AJ159" s="142" t="str">
        <f t="shared" si="66"/>
        <v/>
      </c>
      <c r="AK159" s="92" t="str">
        <f t="shared" si="73"/>
        <v/>
      </c>
      <c r="AL159" s="92" t="str">
        <f t="shared" si="74"/>
        <v/>
      </c>
      <c r="AM159" s="92" t="str" cm="1">
        <f t="array" ref="AM159">IFERROR(_xlfn.IFS(P159="PLS",AL159-(VLOOKUP(C159,Table_TB_Cost[],10,FALSE)/VLOOKUP(C159,Table_TB_Cost[],3,FALSE)*G159*H159),P159="PDB",AL159-((Z159*'Pricing Matrix'!$F$4)+(H159*'Pricing Matrix'!$F$5))*G159),"")</f>
        <v/>
      </c>
      <c r="AN159" s="92" t="str">
        <f>IFERROR(IF(OR(P159="PLS",P159="PDB"),0,IF(AV159=3,(AI159*G159)-(AA159*'Pricing Matrix'!$B$5),(AI159*G159)+(AA159*('3.Edit Pricing'!$B$33-'Pricing Matrix'!$B$5)))),"")</f>
        <v/>
      </c>
      <c r="AO159" s="142" t="str">
        <f>IF(Y159="","",IF(AND(NOT('1.Project Details'!$E$33="No"), BF159&gt;0),'3.Edit Pricing'!$B$57,IF('1.Project Details'!$B$24="Mill Finish",0,IF('2.Quote'!$L159="Yes",0,IF(U159="Bulk",FinBulk_Cost_Price,IF(OR(U159="Non-bulk",U159="Minfin"),FinNonBulk_Cost_Price,Fin_Cost_Price))))))</f>
        <v/>
      </c>
      <c r="AP159" s="142" t="str" cm="1">
        <f t="array" ref="AP159">IF(Y159="","",_xlfn.IFS(AND(BF159&gt;0,NOT('1.Project Details'!$E$33="No")),'3.Edit Pricing'!$B$58,'1.Project Details'!$B$24="Mill Finish",0,'1.Project Details'!$B$24="",0,'2.Quote'!$L159="Yes",0,U159="Bulk",FinBulk_Sell_Price,U159="Non-bulk",FinNonBulk_Sell_Price,U159="Minfin",FinNonBulk_Sell_Price,Y159&lt;&gt;"",Fin_Sell_Price))</f>
        <v/>
      </c>
      <c r="AQ159" s="142" t="str">
        <f>IFERROR(IF(Y159="","",IF(T159="Yes","Anodised Perimeter (AP)",'1.Project Details'!$B$33)),"")</f>
        <v/>
      </c>
      <c r="AR159" s="142" t="str">
        <f>IFERROR(IF($AQ159="Anodised Perimeter (AP)",IF(U159="Minfin",40,'2.Quote'!AD159)*AO159,AG159*AO159),"")</f>
        <v/>
      </c>
      <c r="AS159" s="142" t="str">
        <f t="shared" si="67"/>
        <v/>
      </c>
      <c r="AT159" s="142" t="str">
        <f t="shared" si="68"/>
        <v/>
      </c>
      <c r="AU159" s="170" t="str">
        <f>IFERROR(VLOOKUP(C159,DATA!$A:$K,8,FALSE),"")</f>
        <v/>
      </c>
      <c r="AV159" s="124" t="str">
        <f>IFERROR(VLOOKUP(AU159,'5.Edit_PH_IP'!$B:$D,3,FALSE),"")</f>
        <v/>
      </c>
      <c r="AW159" s="124" t="str">
        <f>IFERROR(VLOOKUP(Q159,DATA_EDGE!A:C,3,FALSE),"")</f>
        <v/>
      </c>
      <c r="AX159" s="124" t="str">
        <f t="shared" si="75"/>
        <v/>
      </c>
      <c r="AY159" s="124" t="str">
        <f t="shared" si="69"/>
        <v/>
      </c>
      <c r="AZ159" s="124" t="str">
        <f t="shared" si="70"/>
        <v/>
      </c>
      <c r="BA159" s="255"/>
      <c r="BB159" s="252">
        <f t="shared" si="76"/>
        <v>0</v>
      </c>
      <c r="BC159" s="255"/>
      <c r="BD159" s="252">
        <f t="shared" si="77"/>
        <v>0</v>
      </c>
      <c r="BE159" s="20">
        <f t="shared" si="71"/>
        <v>0</v>
      </c>
      <c r="BF159" s="124">
        <f t="shared" si="72"/>
        <v>0</v>
      </c>
    </row>
    <row r="160" spans="1:58" x14ac:dyDescent="0.25">
      <c r="A160" s="94"/>
      <c r="B160" s="21">
        <v>118</v>
      </c>
      <c r="C160" s="31"/>
      <c r="D160" s="19" t="str">
        <f>IFERROR(IF(OR(P160="PDB",P160="PLS"),"*","") &amp; VLOOKUP(C160,Table5[],2,FALSE),"") &amp; IF(L160="Yes"," **MILL FINISH**",)</f>
        <v/>
      </c>
      <c r="E160" s="124" t="str">
        <f t="shared" si="55"/>
        <v/>
      </c>
      <c r="F160" s="124" t="str">
        <f t="shared" si="56"/>
        <v/>
      </c>
      <c r="G160" s="135"/>
      <c r="H160" s="135"/>
      <c r="I160" s="20" t="str">
        <f t="shared" si="57"/>
        <v/>
      </c>
      <c r="J160" s="22" t="str">
        <f t="shared" si="58"/>
        <v/>
      </c>
      <c r="K160" s="236" t="str">
        <f t="shared" si="59"/>
        <v/>
      </c>
      <c r="L160" s="140" t="s">
        <v>13326</v>
      </c>
      <c r="M160" s="96" t="str">
        <f>IF(C160="","",IF(AND(BF160&gt;0,NOT('1.Project Details'!$E$33="No")),VLOOKUP('1.Project Details'!$E$33,Threshold_Code,2,FALSE),IF(L160="No",SAP_Colour_Code,"NON")))</f>
        <v/>
      </c>
      <c r="N160" s="141">
        <v>6060</v>
      </c>
      <c r="O160" s="140" t="s">
        <v>19270</v>
      </c>
      <c r="P160" s="96" t="str">
        <f>IFERROR(IF(LEFT(AX160,1)="7","PDB",VLOOKUP(C160,Table5[],13,FALSE)),"")</f>
        <v/>
      </c>
      <c r="Q160" s="239"/>
      <c r="R160" s="96" t="str">
        <f>IFERROR(IF(LEFT(AX160,1)="7",VLOOKUP(LEFT(Q160,5),DATA_EDGE!A:C,3,FALSE),VLOOKUP(Q160,DATA_EDGE!A:C,3,FALSE)),"")</f>
        <v/>
      </c>
      <c r="S160" s="104" t="str">
        <f>IFERROR(IF(LEFT(VLOOKUP(C160,Table5[],7,FALSE),3)="AE3",VLOOKUP(C160,Table_TB_Cost[],3,FALSE),""),"")</f>
        <v/>
      </c>
      <c r="T160" s="207" t="s">
        <v>13326</v>
      </c>
      <c r="U160" s="206" t="str">
        <f>IF(OR('1.Project Details'!$B$26="Capral Mill (AP)",T160="Yes"),IF(AD160="","",IF(AD160&lt;0,"Minfin",IF(AD160&lt;80,"Non-bulk","Bulk"))),"")</f>
        <v/>
      </c>
      <c r="V160" s="63" t="str">
        <f>IFERROR(VLOOKUP(C160,Table5[],11,FALSE),"")</f>
        <v/>
      </c>
      <c r="W160" s="104" t="str">
        <f>IFERROR(IF(X160="Yes",VLOOKUP(C160,Table5[#All],12,FALSE) &amp; IF(OR(Y160&gt;5,Z160&gt;25)," Weight",""),""),"")</f>
        <v/>
      </c>
      <c r="X160" s="104" t="s">
        <v>21026</v>
      </c>
      <c r="Y160" s="19" t="str">
        <f>IFERROR(VLOOKUP(C160,Table5[],4,FALSE),"")</f>
        <v/>
      </c>
      <c r="Z160" s="19" t="str">
        <f t="shared" si="60"/>
        <v/>
      </c>
      <c r="AA160" s="19" t="str">
        <f t="shared" si="61"/>
        <v/>
      </c>
      <c r="AB160" s="19" t="str">
        <f>IFERROR(VLOOKUP(C160,Table5[],5,FALSE),"")</f>
        <v/>
      </c>
      <c r="AC160" s="19" t="str">
        <f t="shared" si="62"/>
        <v/>
      </c>
      <c r="AD160" s="19" t="str">
        <f t="shared" si="63"/>
        <v/>
      </c>
      <c r="AE160" s="19" t="str">
        <f>IFERROR(VLOOKUP(C160,Table5[],6,FALSE),"")</f>
        <v/>
      </c>
      <c r="AF160" s="19" t="str">
        <f t="shared" si="64"/>
        <v/>
      </c>
      <c r="AG160" s="19" t="str">
        <f t="shared" si="65"/>
        <v/>
      </c>
      <c r="AH160" s="142" t="str" cm="1">
        <f t="array" ref="AH160">IFERROR(IF(AV160=3,IF(Y160&lt;0.5,1*Z160*2.5,0),IF(P160="PLS",VLOOKUP(C160,Table_TB_Cost[],11,FALSE)/VLOOKUP(C160,Table_TB_Cost[],3,FALSE)*'2.Quote'!H160,IF(P160="PDB",_xlfn.IFS(tb_calc_type="Margin",(((Z160*'Pricing Matrix'!$F$4)+(H160*'Pricing Matrix'!$F$5))/(1-tb_calc_value)),tb_calc_type="List less Discount",(((Z160*(VLOOKUP(LEFT(VLOOKUP(C160,Table5[],10,FALSE),2),TB_MPG,2,FALSE)))+(H160*'Pricing Matrix'!$F$5*3))*(1-tb_calc_value))),(Z160*'3.Edit Pricing'!$B$33)))),"")</f>
        <v/>
      </c>
      <c r="AI160" s="142">
        <f>IF(AV160=1,Z160*'3.Edit Pricing'!$G$33,IF(AV160=2,Z160*'3.Edit Pricing'!$H$33,IF(AV160=3,Z160*'3.Edit Pricing'!$I$33,0)))</f>
        <v>0</v>
      </c>
      <c r="AJ160" s="142" t="str">
        <f t="shared" si="66"/>
        <v/>
      </c>
      <c r="AK160" s="92" t="str">
        <f t="shared" si="73"/>
        <v/>
      </c>
      <c r="AL160" s="92" t="str">
        <f t="shared" si="74"/>
        <v/>
      </c>
      <c r="AM160" s="92" t="str" cm="1">
        <f t="array" ref="AM160">IFERROR(_xlfn.IFS(P160="PLS",AL160-(VLOOKUP(C160,Table_TB_Cost[],10,FALSE)/VLOOKUP(C160,Table_TB_Cost[],3,FALSE)*G160*H160),P160="PDB",AL160-((Z160*'Pricing Matrix'!$F$4)+(H160*'Pricing Matrix'!$F$5))*G160),"")</f>
        <v/>
      </c>
      <c r="AN160" s="92" t="str">
        <f>IFERROR(IF(OR(P160="PLS",P160="PDB"),0,IF(AV160=3,(AI160*G160)-(AA160*'Pricing Matrix'!$B$5),(AI160*G160)+(AA160*('3.Edit Pricing'!$B$33-'Pricing Matrix'!$B$5)))),"")</f>
        <v/>
      </c>
      <c r="AO160" s="142" t="str">
        <f>IF(Y160="","",IF(AND(NOT('1.Project Details'!$E$33="No"), BF160&gt;0),'3.Edit Pricing'!$B$57,IF('1.Project Details'!$B$24="Mill Finish",0,IF('2.Quote'!$L160="Yes",0,IF(U160="Bulk",FinBulk_Cost_Price,IF(OR(U160="Non-bulk",U160="Minfin"),FinNonBulk_Cost_Price,Fin_Cost_Price))))))</f>
        <v/>
      </c>
      <c r="AP160" s="142" t="str" cm="1">
        <f t="array" ref="AP160">IF(Y160="","",_xlfn.IFS(AND(BF160&gt;0,NOT('1.Project Details'!$E$33="No")),'3.Edit Pricing'!$B$58,'1.Project Details'!$B$24="Mill Finish",0,'1.Project Details'!$B$24="",0,'2.Quote'!$L160="Yes",0,U160="Bulk",FinBulk_Sell_Price,U160="Non-bulk",FinNonBulk_Sell_Price,U160="Minfin",FinNonBulk_Sell_Price,Y160&lt;&gt;"",Fin_Sell_Price))</f>
        <v/>
      </c>
      <c r="AQ160" s="142" t="str">
        <f>IFERROR(IF(Y160="","",IF(T160="Yes","Anodised Perimeter (AP)",'1.Project Details'!$B$33)),"")</f>
        <v/>
      </c>
      <c r="AR160" s="142" t="str">
        <f>IFERROR(IF($AQ160="Anodised Perimeter (AP)",IF(U160="Minfin",40,'2.Quote'!AD160)*AO160,AG160*AO160),"")</f>
        <v/>
      </c>
      <c r="AS160" s="142" t="str">
        <f t="shared" si="67"/>
        <v/>
      </c>
      <c r="AT160" s="142" t="str">
        <f t="shared" si="68"/>
        <v/>
      </c>
      <c r="AU160" s="170" t="str">
        <f>IFERROR(VLOOKUP(C160,DATA!$A:$K,8,FALSE),"")</f>
        <v/>
      </c>
      <c r="AV160" s="124" t="str">
        <f>IFERROR(VLOOKUP(AU160,'5.Edit_PH_IP'!$B:$D,3,FALSE),"")</f>
        <v/>
      </c>
      <c r="AW160" s="124" t="str">
        <f>IFERROR(VLOOKUP(Q160,DATA_EDGE!A:C,3,FALSE),"")</f>
        <v/>
      </c>
      <c r="AX160" s="124" t="str">
        <f t="shared" si="75"/>
        <v/>
      </c>
      <c r="AY160" s="124" t="str">
        <f t="shared" si="69"/>
        <v/>
      </c>
      <c r="AZ160" s="124" t="str">
        <f t="shared" si="70"/>
        <v/>
      </c>
      <c r="BA160" s="255"/>
      <c r="BB160" s="252">
        <f t="shared" si="76"/>
        <v>0</v>
      </c>
      <c r="BC160" s="255"/>
      <c r="BD160" s="252">
        <f t="shared" si="77"/>
        <v>0</v>
      </c>
      <c r="BE160" s="20">
        <f t="shared" si="71"/>
        <v>0</v>
      </c>
      <c r="BF160" s="124">
        <f t="shared" si="72"/>
        <v>0</v>
      </c>
    </row>
    <row r="161" spans="1:58" x14ac:dyDescent="0.25">
      <c r="A161" s="94"/>
      <c r="B161" s="18">
        <v>119</v>
      </c>
      <c r="C161" s="31"/>
      <c r="D161" s="19" t="str">
        <f>IFERROR(IF(OR(P161="PDB",P161="PLS"),"*","") &amp; VLOOKUP(C161,Table5[],2,FALSE),"") &amp; IF(L161="Yes"," **MILL FINISH**",)</f>
        <v/>
      </c>
      <c r="E161" s="124" t="str">
        <f t="shared" si="55"/>
        <v/>
      </c>
      <c r="F161" s="124" t="str">
        <f t="shared" si="56"/>
        <v/>
      </c>
      <c r="G161" s="135"/>
      <c r="H161" s="135"/>
      <c r="I161" s="20" t="str">
        <f t="shared" si="57"/>
        <v/>
      </c>
      <c r="J161" s="22" t="str">
        <f t="shared" si="58"/>
        <v/>
      </c>
      <c r="K161" s="236" t="str">
        <f t="shared" si="59"/>
        <v/>
      </c>
      <c r="L161" s="140" t="s">
        <v>13326</v>
      </c>
      <c r="M161" s="96" t="str">
        <f>IF(C161="","",IF(AND(BF161&gt;0,NOT('1.Project Details'!$E$33="No")),VLOOKUP('1.Project Details'!$E$33,Threshold_Code,2,FALSE),IF(L161="No",SAP_Colour_Code,"NON")))</f>
        <v/>
      </c>
      <c r="N161" s="141">
        <v>6060</v>
      </c>
      <c r="O161" s="140" t="s">
        <v>19270</v>
      </c>
      <c r="P161" s="96" t="str">
        <f>IFERROR(IF(LEFT(AX161,1)="7","PDB",VLOOKUP(C161,Table5[],13,FALSE)),"")</f>
        <v/>
      </c>
      <c r="Q161" s="239"/>
      <c r="R161" s="96" t="str">
        <f>IFERROR(IF(LEFT(AX161,1)="7",VLOOKUP(LEFT(Q161,5),DATA_EDGE!A:C,3,FALSE),VLOOKUP(Q161,DATA_EDGE!A:C,3,FALSE)),"")</f>
        <v/>
      </c>
      <c r="S161" s="104" t="str">
        <f>IFERROR(IF(LEFT(VLOOKUP(C161,Table5[],7,FALSE),3)="AE3",VLOOKUP(C161,Table_TB_Cost[],3,FALSE),""),"")</f>
        <v/>
      </c>
      <c r="T161" s="207" t="s">
        <v>13326</v>
      </c>
      <c r="U161" s="206" t="str">
        <f>IF(OR('1.Project Details'!$B$26="Capral Mill (AP)",T161="Yes"),IF(AD161="","",IF(AD161&lt;0,"Minfin",IF(AD161&lt;80,"Non-bulk","Bulk"))),"")</f>
        <v/>
      </c>
      <c r="V161" s="63" t="str">
        <f>IFERROR(VLOOKUP(C161,Table5[],11,FALSE),"")</f>
        <v/>
      </c>
      <c r="W161" s="104" t="str">
        <f>IFERROR(IF(X161="Yes",VLOOKUP(C161,Table5[#All],12,FALSE) &amp; IF(OR(Y161&gt;5,Z161&gt;25)," Weight",""),""),"")</f>
        <v/>
      </c>
      <c r="X161" s="104" t="s">
        <v>21026</v>
      </c>
      <c r="Y161" s="19" t="str">
        <f>IFERROR(VLOOKUP(C161,Table5[],4,FALSE),"")</f>
        <v/>
      </c>
      <c r="Z161" s="19" t="str">
        <f t="shared" si="60"/>
        <v/>
      </c>
      <c r="AA161" s="19" t="str">
        <f t="shared" si="61"/>
        <v/>
      </c>
      <c r="AB161" s="19" t="str">
        <f>IFERROR(VLOOKUP(C161,Table5[],5,FALSE),"")</f>
        <v/>
      </c>
      <c r="AC161" s="19" t="str">
        <f t="shared" si="62"/>
        <v/>
      </c>
      <c r="AD161" s="19" t="str">
        <f t="shared" si="63"/>
        <v/>
      </c>
      <c r="AE161" s="19" t="str">
        <f>IFERROR(VLOOKUP(C161,Table5[],6,FALSE),"")</f>
        <v/>
      </c>
      <c r="AF161" s="19" t="str">
        <f t="shared" si="64"/>
        <v/>
      </c>
      <c r="AG161" s="19" t="str">
        <f t="shared" si="65"/>
        <v/>
      </c>
      <c r="AH161" s="142" t="str" cm="1">
        <f t="array" ref="AH161">IFERROR(IF(AV161=3,IF(Y161&lt;0.5,1*Z161*2.5,0),IF(P161="PLS",VLOOKUP(C161,Table_TB_Cost[],11,FALSE)/VLOOKUP(C161,Table_TB_Cost[],3,FALSE)*'2.Quote'!H161,IF(P161="PDB",_xlfn.IFS(tb_calc_type="Margin",(((Z161*'Pricing Matrix'!$F$4)+(H161*'Pricing Matrix'!$F$5))/(1-tb_calc_value)),tb_calc_type="List less Discount",(((Z161*(VLOOKUP(LEFT(VLOOKUP(C161,Table5[],10,FALSE),2),TB_MPG,2,FALSE)))+(H161*'Pricing Matrix'!$F$5*3))*(1-tb_calc_value))),(Z161*'3.Edit Pricing'!$B$33)))),"")</f>
        <v/>
      </c>
      <c r="AI161" s="142">
        <f>IF(AV161=1,Z161*'3.Edit Pricing'!$G$33,IF(AV161=2,Z161*'3.Edit Pricing'!$H$33,IF(AV161=3,Z161*'3.Edit Pricing'!$I$33,0)))</f>
        <v>0</v>
      </c>
      <c r="AJ161" s="142" t="str">
        <f t="shared" si="66"/>
        <v/>
      </c>
      <c r="AK161" s="92" t="str">
        <f t="shared" si="73"/>
        <v/>
      </c>
      <c r="AL161" s="92" t="str">
        <f t="shared" si="74"/>
        <v/>
      </c>
      <c r="AM161" s="92" t="str" cm="1">
        <f t="array" ref="AM161">IFERROR(_xlfn.IFS(P161="PLS",AL161-(VLOOKUP(C161,Table_TB_Cost[],10,FALSE)/VLOOKUP(C161,Table_TB_Cost[],3,FALSE)*G161*H161),P161="PDB",AL161-((Z161*'Pricing Matrix'!$F$4)+(H161*'Pricing Matrix'!$F$5))*G161),"")</f>
        <v/>
      </c>
      <c r="AN161" s="92" t="str">
        <f>IFERROR(IF(OR(P161="PLS",P161="PDB"),0,IF(AV161=3,(AI161*G161)-(AA161*'Pricing Matrix'!$B$5),(AI161*G161)+(AA161*('3.Edit Pricing'!$B$33-'Pricing Matrix'!$B$5)))),"")</f>
        <v/>
      </c>
      <c r="AO161" s="142" t="str">
        <f>IF(Y161="","",IF(AND(NOT('1.Project Details'!$E$33="No"), BF161&gt;0),'3.Edit Pricing'!$B$57,IF('1.Project Details'!$B$24="Mill Finish",0,IF('2.Quote'!$L161="Yes",0,IF(U161="Bulk",FinBulk_Cost_Price,IF(OR(U161="Non-bulk",U161="Minfin"),FinNonBulk_Cost_Price,Fin_Cost_Price))))))</f>
        <v/>
      </c>
      <c r="AP161" s="142" t="str" cm="1">
        <f t="array" ref="AP161">IF(Y161="","",_xlfn.IFS(AND(BF161&gt;0,NOT('1.Project Details'!$E$33="No")),'3.Edit Pricing'!$B$58,'1.Project Details'!$B$24="Mill Finish",0,'1.Project Details'!$B$24="",0,'2.Quote'!$L161="Yes",0,U161="Bulk",FinBulk_Sell_Price,U161="Non-bulk",FinNonBulk_Sell_Price,U161="Minfin",FinNonBulk_Sell_Price,Y161&lt;&gt;"",Fin_Sell_Price))</f>
        <v/>
      </c>
      <c r="AQ161" s="142" t="str">
        <f>IFERROR(IF(Y161="","",IF(T161="Yes","Anodised Perimeter (AP)",'1.Project Details'!$B$33)),"")</f>
        <v/>
      </c>
      <c r="AR161" s="142" t="str">
        <f>IFERROR(IF($AQ161="Anodised Perimeter (AP)",IF(U161="Minfin",40,'2.Quote'!AD161)*AO161,AG161*AO161),"")</f>
        <v/>
      </c>
      <c r="AS161" s="142" t="str">
        <f t="shared" si="67"/>
        <v/>
      </c>
      <c r="AT161" s="142" t="str">
        <f t="shared" si="68"/>
        <v/>
      </c>
      <c r="AU161" s="170" t="str">
        <f>IFERROR(VLOOKUP(C161,DATA!$A:$K,8,FALSE),"")</f>
        <v/>
      </c>
      <c r="AV161" s="124" t="str">
        <f>IFERROR(VLOOKUP(AU161,'5.Edit_PH_IP'!$B:$D,3,FALSE),"")</f>
        <v/>
      </c>
      <c r="AW161" s="124" t="str">
        <f>IFERROR(VLOOKUP(Q161,DATA_EDGE!A:C,3,FALSE),"")</f>
        <v/>
      </c>
      <c r="AX161" s="124" t="str">
        <f t="shared" si="75"/>
        <v/>
      </c>
      <c r="AY161" s="124" t="str">
        <f t="shared" si="69"/>
        <v/>
      </c>
      <c r="AZ161" s="124" t="str">
        <f t="shared" si="70"/>
        <v/>
      </c>
      <c r="BA161" s="255"/>
      <c r="BB161" s="252">
        <f t="shared" si="76"/>
        <v>0</v>
      </c>
      <c r="BC161" s="255"/>
      <c r="BD161" s="252">
        <f t="shared" si="77"/>
        <v>0</v>
      </c>
      <c r="BE161" s="20">
        <f t="shared" si="71"/>
        <v>0</v>
      </c>
      <c r="BF161" s="124">
        <f t="shared" si="72"/>
        <v>0</v>
      </c>
    </row>
    <row r="162" spans="1:58" x14ac:dyDescent="0.25">
      <c r="A162" s="94"/>
      <c r="B162" s="18">
        <v>120</v>
      </c>
      <c r="C162" s="31"/>
      <c r="D162" s="19" t="str">
        <f>IFERROR(IF(OR(P162="PDB",P162="PLS"),"*","") &amp; VLOOKUP(C162,Table5[],2,FALSE),"") &amp; IF(L162="Yes"," **MILL FINISH**",)</f>
        <v/>
      </c>
      <c r="E162" s="124" t="str">
        <f t="shared" si="55"/>
        <v/>
      </c>
      <c r="F162" s="124" t="str">
        <f t="shared" si="56"/>
        <v/>
      </c>
      <c r="G162" s="135"/>
      <c r="H162" s="135"/>
      <c r="I162" s="20" t="str">
        <f t="shared" si="57"/>
        <v/>
      </c>
      <c r="J162" s="22" t="str">
        <f t="shared" si="58"/>
        <v/>
      </c>
      <c r="K162" s="236" t="str">
        <f t="shared" si="59"/>
        <v/>
      </c>
      <c r="L162" s="140" t="s">
        <v>13326</v>
      </c>
      <c r="M162" s="96" t="str">
        <f>IF(C162="","",IF(AND(BF162&gt;0,NOT('1.Project Details'!$E$33="No")),VLOOKUP('1.Project Details'!$E$33,Threshold_Code,2,FALSE),IF(L162="No",SAP_Colour_Code,"NON")))</f>
        <v/>
      </c>
      <c r="N162" s="141">
        <v>6060</v>
      </c>
      <c r="O162" s="140" t="s">
        <v>19270</v>
      </c>
      <c r="P162" s="96" t="str">
        <f>IFERROR(IF(LEFT(AX162,1)="7","PDB",VLOOKUP(C162,Table5[],13,FALSE)),"")</f>
        <v/>
      </c>
      <c r="Q162" s="239"/>
      <c r="R162" s="96" t="str">
        <f>IFERROR(IF(LEFT(AX162,1)="7",VLOOKUP(LEFT(Q162,5),DATA_EDGE!A:C,3,FALSE),VLOOKUP(Q162,DATA_EDGE!A:C,3,FALSE)),"")</f>
        <v/>
      </c>
      <c r="S162" s="104" t="str">
        <f>IFERROR(IF(LEFT(VLOOKUP(C162,Table5[],7,FALSE),3)="AE3",VLOOKUP(C162,Table_TB_Cost[],3,FALSE),""),"")</f>
        <v/>
      </c>
      <c r="T162" s="207" t="s">
        <v>13326</v>
      </c>
      <c r="U162" s="206" t="str">
        <f>IF(OR('1.Project Details'!$B$26="Capral Mill (AP)",T162="Yes"),IF(AD162="","",IF(AD162&lt;0,"Minfin",IF(AD162&lt;80,"Non-bulk","Bulk"))),"")</f>
        <v/>
      </c>
      <c r="V162" s="63" t="str">
        <f>IFERROR(VLOOKUP(C162,Table5[],11,FALSE),"")</f>
        <v/>
      </c>
      <c r="W162" s="104" t="str">
        <f>IFERROR(IF(X162="Yes",VLOOKUP(C162,Table5[#All],12,FALSE) &amp; IF(OR(Y162&gt;5,Z162&gt;25)," Weight",""),""),"")</f>
        <v/>
      </c>
      <c r="X162" s="104" t="s">
        <v>21026</v>
      </c>
      <c r="Y162" s="19" t="str">
        <f>IFERROR(VLOOKUP(C162,Table5[],4,FALSE),"")</f>
        <v/>
      </c>
      <c r="Z162" s="19" t="str">
        <f t="shared" si="60"/>
        <v/>
      </c>
      <c r="AA162" s="19" t="str">
        <f t="shared" si="61"/>
        <v/>
      </c>
      <c r="AB162" s="19" t="str">
        <f>IFERROR(VLOOKUP(C162,Table5[],5,FALSE),"")</f>
        <v/>
      </c>
      <c r="AC162" s="19" t="str">
        <f t="shared" si="62"/>
        <v/>
      </c>
      <c r="AD162" s="19" t="str">
        <f t="shared" si="63"/>
        <v/>
      </c>
      <c r="AE162" s="19" t="str">
        <f>IFERROR(VLOOKUP(C162,Table5[],6,FALSE),"")</f>
        <v/>
      </c>
      <c r="AF162" s="19" t="str">
        <f t="shared" si="64"/>
        <v/>
      </c>
      <c r="AG162" s="19" t="str">
        <f t="shared" si="65"/>
        <v/>
      </c>
      <c r="AH162" s="142" t="str" cm="1">
        <f t="array" ref="AH162">IFERROR(IF(AV162=3,IF(Y162&lt;0.5,1*Z162*2.5,0),IF(P162="PLS",VLOOKUP(C162,Table_TB_Cost[],11,FALSE)/VLOOKUP(C162,Table_TB_Cost[],3,FALSE)*'2.Quote'!H162,IF(P162="PDB",_xlfn.IFS(tb_calc_type="Margin",(((Z162*'Pricing Matrix'!$F$4)+(H162*'Pricing Matrix'!$F$5))/(1-tb_calc_value)),tb_calc_type="List less Discount",(((Z162*(VLOOKUP(LEFT(VLOOKUP(C162,Table5[],10,FALSE),2),TB_MPG,2,FALSE)))+(H162*'Pricing Matrix'!$F$5*3))*(1-tb_calc_value))),(Z162*'3.Edit Pricing'!$B$33)))),"")</f>
        <v/>
      </c>
      <c r="AI162" s="142">
        <f>IF(AV162=1,Z162*'3.Edit Pricing'!$G$33,IF(AV162=2,Z162*'3.Edit Pricing'!$H$33,IF(AV162=3,Z162*'3.Edit Pricing'!$I$33,0)))</f>
        <v>0</v>
      </c>
      <c r="AJ162" s="142" t="str">
        <f t="shared" si="66"/>
        <v/>
      </c>
      <c r="AK162" s="92" t="str">
        <f t="shared" si="73"/>
        <v/>
      </c>
      <c r="AL162" s="92" t="str">
        <f t="shared" si="74"/>
        <v/>
      </c>
      <c r="AM162" s="92" t="str" cm="1">
        <f t="array" ref="AM162">IFERROR(_xlfn.IFS(P162="PLS",AL162-(VLOOKUP(C162,Table_TB_Cost[],10,FALSE)/VLOOKUP(C162,Table_TB_Cost[],3,FALSE)*G162*H162),P162="PDB",AL162-((Z162*'Pricing Matrix'!$F$4)+(H162*'Pricing Matrix'!$F$5))*G162),"")</f>
        <v/>
      </c>
      <c r="AN162" s="92" t="str">
        <f>IFERROR(IF(OR(P162="PLS",P162="PDB"),0,IF(AV162=3,(AI162*G162)-(AA162*'Pricing Matrix'!$B$5),(AI162*G162)+(AA162*('3.Edit Pricing'!$B$33-'Pricing Matrix'!$B$5)))),"")</f>
        <v/>
      </c>
      <c r="AO162" s="142" t="str">
        <f>IF(Y162="","",IF(AND(NOT('1.Project Details'!$E$33="No"), BF162&gt;0),'3.Edit Pricing'!$B$57,IF('1.Project Details'!$B$24="Mill Finish",0,IF('2.Quote'!$L162="Yes",0,IF(U162="Bulk",FinBulk_Cost_Price,IF(OR(U162="Non-bulk",U162="Minfin"),FinNonBulk_Cost_Price,Fin_Cost_Price))))))</f>
        <v/>
      </c>
      <c r="AP162" s="142" t="str" cm="1">
        <f t="array" ref="AP162">IF(Y162="","",_xlfn.IFS(AND(BF162&gt;0,NOT('1.Project Details'!$E$33="No")),'3.Edit Pricing'!$B$58,'1.Project Details'!$B$24="Mill Finish",0,'1.Project Details'!$B$24="",0,'2.Quote'!$L162="Yes",0,U162="Bulk",FinBulk_Sell_Price,U162="Non-bulk",FinNonBulk_Sell_Price,U162="Minfin",FinNonBulk_Sell_Price,Y162&lt;&gt;"",Fin_Sell_Price))</f>
        <v/>
      </c>
      <c r="AQ162" s="142" t="str">
        <f>IFERROR(IF(Y162="","",IF(T162="Yes","Anodised Perimeter (AP)",'1.Project Details'!$B$33)),"")</f>
        <v/>
      </c>
      <c r="AR162" s="142" t="str">
        <f>IFERROR(IF($AQ162="Anodised Perimeter (AP)",IF(U162="Minfin",40,'2.Quote'!AD162)*AO162,AG162*AO162),"")</f>
        <v/>
      </c>
      <c r="AS162" s="142" t="str">
        <f t="shared" si="67"/>
        <v/>
      </c>
      <c r="AT162" s="142" t="str">
        <f t="shared" si="68"/>
        <v/>
      </c>
      <c r="AU162" s="170" t="str">
        <f>IFERROR(VLOOKUP(C162,DATA!$A:$K,8,FALSE),"")</f>
        <v/>
      </c>
      <c r="AV162" s="124" t="str">
        <f>IFERROR(VLOOKUP(AU162,'5.Edit_PH_IP'!$B:$D,3,FALSE),"")</f>
        <v/>
      </c>
      <c r="AW162" s="124" t="str">
        <f>IFERROR(VLOOKUP(Q162,DATA_EDGE!A:C,3,FALSE),"")</f>
        <v/>
      </c>
      <c r="AX162" s="124" t="str">
        <f t="shared" si="75"/>
        <v/>
      </c>
      <c r="AY162" s="124" t="str">
        <f t="shared" si="69"/>
        <v/>
      </c>
      <c r="AZ162" s="124" t="str">
        <f t="shared" si="70"/>
        <v/>
      </c>
      <c r="BA162" s="255"/>
      <c r="BB162" s="252">
        <f t="shared" si="76"/>
        <v>0</v>
      </c>
      <c r="BC162" s="255"/>
      <c r="BD162" s="252">
        <f t="shared" si="77"/>
        <v>0</v>
      </c>
      <c r="BE162" s="20">
        <f t="shared" si="71"/>
        <v>0</v>
      </c>
      <c r="BF162" s="124">
        <f t="shared" si="72"/>
        <v>0</v>
      </c>
    </row>
    <row r="163" spans="1:58" ht="15.75" thickBot="1" x14ac:dyDescent="0.3">
      <c r="B163" s="58"/>
      <c r="C163" s="58"/>
      <c r="D163" s="58"/>
      <c r="E163" s="58"/>
      <c r="F163" s="58"/>
      <c r="G163" s="58">
        <f>SUM(G12:G51)+SUM(G68:G107)+SUM(G123:G162)</f>
        <v>1</v>
      </c>
      <c r="H163" s="59" t="s">
        <v>11542</v>
      </c>
      <c r="I163" s="60"/>
      <c r="J163" s="61">
        <f>SUM(J12:J51)+SUM(J68:J107)+SUM(J123:J162)</f>
        <v>103.35000000000001</v>
      </c>
      <c r="K163" s="80"/>
      <c r="L163" s="90"/>
      <c r="M163" s="90"/>
      <c r="N163" s="90"/>
      <c r="O163" s="90"/>
      <c r="P163" s="100"/>
      <c r="Q163" s="100"/>
      <c r="R163" s="100"/>
      <c r="S163" s="109"/>
      <c r="T163" s="109"/>
      <c r="U163" s="109"/>
      <c r="W163" s="109"/>
      <c r="X163" s="109"/>
      <c r="BE163" s="60"/>
    </row>
    <row r="164" spans="1:58" ht="15.75" thickTop="1" x14ac:dyDescent="0.25">
      <c r="B164" s="23" t="str">
        <f>$B$54</f>
        <v>Total price quoted excludes GST     |     * = Thermally broken section</v>
      </c>
      <c r="H164" s="3"/>
      <c r="I164" s="13"/>
      <c r="J164" s="14"/>
      <c r="K164" s="14"/>
      <c r="L164" s="87"/>
      <c r="M164" s="87"/>
      <c r="N164" s="87"/>
      <c r="O164" s="87"/>
      <c r="P164" s="98"/>
      <c r="Q164" s="98"/>
      <c r="R164" s="98"/>
      <c r="S164" s="106"/>
      <c r="T164" s="106"/>
      <c r="U164" s="106"/>
      <c r="W164" s="106"/>
      <c r="X164" s="106"/>
      <c r="BE164" s="13"/>
    </row>
    <row r="165" spans="1:58" x14ac:dyDescent="0.25">
      <c r="B165" s="23" t="str">
        <f>$B$55</f>
        <v>This quotation is subject to Capral Limited's standard conditions of sale (unless otherwise agreed in writing) which can</v>
      </c>
      <c r="H165" s="3"/>
      <c r="I165" s="13"/>
      <c r="J165" s="14"/>
      <c r="K165" s="14"/>
      <c r="L165" s="87"/>
      <c r="M165" s="87"/>
      <c r="N165" s="87"/>
      <c r="O165" s="87"/>
      <c r="P165" s="98"/>
      <c r="Q165" s="98"/>
      <c r="R165" s="98"/>
      <c r="S165" s="106"/>
      <c r="T165" s="106"/>
      <c r="U165" s="106"/>
      <c r="W165" s="106"/>
      <c r="X165" s="106"/>
      <c r="BE165" s="13"/>
    </row>
    <row r="166" spans="1:58" x14ac:dyDescent="0.25">
      <c r="B166" s="23" t="str">
        <f>$B$56</f>
        <v>be viewed on our website at www.capral.com.au</v>
      </c>
      <c r="H166" s="3"/>
      <c r="I166" s="84"/>
      <c r="J166" s="51" t="str">
        <f>Version</f>
        <v>v2026.06.01</v>
      </c>
      <c r="K166" s="51"/>
      <c r="L166" s="88"/>
      <c r="M166" s="88"/>
      <c r="N166" s="88"/>
      <c r="O166" s="88"/>
      <c r="P166" s="88"/>
      <c r="Q166" s="88"/>
      <c r="R166" s="88"/>
      <c r="S166" s="107"/>
      <c r="T166" s="107"/>
      <c r="U166" s="107"/>
      <c r="W166" s="107"/>
      <c r="X166" s="107"/>
      <c r="BE166" s="84"/>
    </row>
    <row r="169" spans="1:58" ht="30" customHeight="1" x14ac:dyDescent="0.25"/>
    <row r="170" spans="1:58" x14ac:dyDescent="0.25">
      <c r="B170" s="296" t="s">
        <v>1</v>
      </c>
      <c r="C170" s="297"/>
      <c r="D170" s="298" t="str">
        <f>IF(ISBLANK(customer),"",customer)</f>
        <v/>
      </c>
      <c r="E170" s="299"/>
      <c r="F170" s="299"/>
      <c r="G170" s="300"/>
      <c r="H170" s="16" t="s">
        <v>11540</v>
      </c>
      <c r="I170" s="303" t="str">
        <f>IF(ISBLANK(quote_date),"",quote_date)</f>
        <v/>
      </c>
      <c r="J170" s="304"/>
      <c r="K170" s="139"/>
      <c r="L170" s="117"/>
      <c r="M170" s="117"/>
      <c r="N170" s="117"/>
      <c r="O170" s="117"/>
      <c r="P170" s="117"/>
      <c r="Q170" s="117"/>
      <c r="R170" s="117"/>
    </row>
    <row r="171" spans="1:58" ht="3.95" customHeight="1" x14ac:dyDescent="0.25">
      <c r="B171" s="9"/>
      <c r="C171" s="9"/>
    </row>
    <row r="172" spans="1:58" x14ac:dyDescent="0.25">
      <c r="B172" s="296" t="s">
        <v>0</v>
      </c>
      <c r="C172" s="297"/>
      <c r="D172" s="298" t="str">
        <f>IF(ISBLANK(project),"",project)</f>
        <v/>
      </c>
      <c r="E172" s="299"/>
      <c r="F172" s="299"/>
      <c r="G172" s="300"/>
      <c r="I172" s="302" t="str">
        <f>$I$6</f>
        <v>Quote valid 30 days</v>
      </c>
      <c r="J172" s="302"/>
      <c r="K172" s="77"/>
      <c r="L172" s="85"/>
      <c r="M172" s="85"/>
      <c r="N172" s="85"/>
      <c r="O172" s="85"/>
      <c r="P172" s="85"/>
      <c r="Q172" s="85"/>
      <c r="R172" s="85"/>
      <c r="S172" s="102"/>
      <c r="T172" s="102"/>
      <c r="U172" s="102"/>
      <c r="W172" s="102"/>
      <c r="X172" s="102"/>
    </row>
    <row r="173" spans="1:58" ht="3.95" customHeight="1" x14ac:dyDescent="0.25">
      <c r="B173" s="9"/>
      <c r="C173" s="9"/>
    </row>
    <row r="174" spans="1:58" x14ac:dyDescent="0.25">
      <c r="B174" s="296" t="s">
        <v>38</v>
      </c>
      <c r="C174" s="297"/>
      <c r="D174" s="298">
        <f>IF(ISBLANK(finish),"",finish)</f>
        <v>0</v>
      </c>
      <c r="E174" s="299"/>
      <c r="F174" s="299"/>
      <c r="G174" s="300"/>
      <c r="H174" s="16" t="s">
        <v>3</v>
      </c>
      <c r="I174" s="298" t="str">
        <f>IF(ISBLANK(quoted_by),"",quoted_by)</f>
        <v/>
      </c>
      <c r="J174" s="300"/>
      <c r="K174" s="9"/>
    </row>
    <row r="175" spans="1:58" x14ac:dyDescent="0.25">
      <c r="D175" s="301" t="str">
        <f>IF(ISBLANK('1.Project Details'!B24),"Quoted as Mill Finish",IF('1.Project Details'!B24="Mill Finish","Quoted as Mill Finish","Finish quoted as " &amp; '1.Project Details'!B24 &amp; " - " &amp; '1.Project Details'!B28 &amp; ". All Pricing quoted using " &amp; '3.Edit Pricing'!B39 &amp; "."))</f>
        <v>Quoted as Mill Finish</v>
      </c>
      <c r="E175" s="301"/>
      <c r="F175" s="301"/>
      <c r="G175" s="301"/>
      <c r="H175" s="301"/>
      <c r="I175" s="301"/>
      <c r="J175" s="301"/>
      <c r="K175" s="77"/>
      <c r="L175" s="85"/>
      <c r="M175" s="85"/>
      <c r="N175" s="85"/>
      <c r="O175" s="85"/>
      <c r="P175" s="85"/>
      <c r="Q175" s="85" t="s">
        <v>26735</v>
      </c>
      <c r="R175" s="85" t="s">
        <v>26736</v>
      </c>
      <c r="S175" s="102"/>
      <c r="T175" s="102"/>
      <c r="U175" s="102"/>
      <c r="W175" s="102"/>
      <c r="X175" s="102"/>
    </row>
    <row r="176" spans="1:58" x14ac:dyDescent="0.25">
      <c r="D176" s="302"/>
      <c r="E176" s="302"/>
      <c r="F176" s="302"/>
      <c r="G176" s="302"/>
      <c r="Q176" s="85" t="s">
        <v>26734</v>
      </c>
      <c r="R176" s="85" t="s">
        <v>26737</v>
      </c>
    </row>
    <row r="177" spans="1:58" x14ac:dyDescent="0.25">
      <c r="B177" s="16" t="s">
        <v>11541</v>
      </c>
      <c r="C177" s="16" t="s">
        <v>11525</v>
      </c>
      <c r="D177" s="16" t="s">
        <v>11526</v>
      </c>
      <c r="E177" s="17" t="s">
        <v>19276</v>
      </c>
      <c r="F177" s="17" t="s">
        <v>19277</v>
      </c>
      <c r="G177" s="17" t="s">
        <v>11527</v>
      </c>
      <c r="H177" s="16" t="s">
        <v>11530</v>
      </c>
      <c r="I177" s="17" t="s">
        <v>11528</v>
      </c>
      <c r="J177" s="17" t="s">
        <v>11529</v>
      </c>
      <c r="K177" s="17" t="s">
        <v>29314</v>
      </c>
      <c r="L177" s="17" t="s">
        <v>13325</v>
      </c>
      <c r="M177" s="17" t="s">
        <v>19286</v>
      </c>
      <c r="N177" s="17" t="s">
        <v>19276</v>
      </c>
      <c r="O177" s="17" t="s">
        <v>19277</v>
      </c>
      <c r="P177" s="17" t="s">
        <v>13672</v>
      </c>
      <c r="Q177" s="17" t="s">
        <v>24361</v>
      </c>
      <c r="R177" s="17" t="s">
        <v>26732</v>
      </c>
      <c r="S177" s="103" t="s">
        <v>13677</v>
      </c>
      <c r="T177" s="103" t="s">
        <v>21616</v>
      </c>
      <c r="U177" s="103" t="s">
        <v>21613</v>
      </c>
      <c r="V177" s="116" t="s">
        <v>14233</v>
      </c>
      <c r="W177" s="103" t="s">
        <v>21603</v>
      </c>
      <c r="X177" s="103" t="s">
        <v>21604</v>
      </c>
      <c r="Y177" s="19" t="s">
        <v>11531</v>
      </c>
      <c r="Z177" s="19" t="s">
        <v>11533</v>
      </c>
      <c r="AA177" s="19" t="s">
        <v>11534</v>
      </c>
      <c r="AB177" s="19" t="s">
        <v>11532</v>
      </c>
      <c r="AC177" s="19" t="s">
        <v>11535</v>
      </c>
      <c r="AD177" s="19" t="s">
        <v>11536</v>
      </c>
      <c r="AE177" s="19" t="s">
        <v>11554</v>
      </c>
      <c r="AF177" s="19" t="s">
        <v>11555</v>
      </c>
      <c r="AG177" s="19" t="s">
        <v>11556</v>
      </c>
      <c r="AH177" s="19" t="s">
        <v>19287</v>
      </c>
      <c r="AI177" s="19" t="s">
        <v>20105</v>
      </c>
      <c r="AJ177" s="19" t="s">
        <v>19288</v>
      </c>
      <c r="AK177" s="19" t="s">
        <v>13383</v>
      </c>
      <c r="AL177" s="19" t="s">
        <v>13684</v>
      </c>
      <c r="AM177" s="19" t="s">
        <v>13685</v>
      </c>
      <c r="AN177" s="19" t="s">
        <v>20979</v>
      </c>
      <c r="AO177" s="164" t="s">
        <v>20087</v>
      </c>
      <c r="AP177" s="164" t="s">
        <v>21019</v>
      </c>
      <c r="AQ177" s="164" t="s">
        <v>21021</v>
      </c>
      <c r="AR177" s="164" t="s">
        <v>20088</v>
      </c>
      <c r="AS177" s="19" t="s">
        <v>21018</v>
      </c>
      <c r="AT177" s="19" t="s">
        <v>21020</v>
      </c>
      <c r="AU177" s="124" t="s">
        <v>20117</v>
      </c>
      <c r="AV177" s="124" t="s">
        <v>20106</v>
      </c>
      <c r="AW177" s="124" t="s">
        <v>26733</v>
      </c>
      <c r="AX177" s="124" t="s">
        <v>24362</v>
      </c>
      <c r="AY177" s="124" t="s">
        <v>29307</v>
      </c>
      <c r="AZ177" s="124" t="s">
        <v>29277</v>
      </c>
      <c r="BA177" s="255"/>
      <c r="BB177" s="252" t="s">
        <v>29281</v>
      </c>
      <c r="BC177" s="255" t="s">
        <v>29278</v>
      </c>
      <c r="BD177" s="252"/>
      <c r="BE177" s="17" t="s">
        <v>11528</v>
      </c>
      <c r="BF177" s="124" t="s">
        <v>29300</v>
      </c>
    </row>
    <row r="178" spans="1:58" x14ac:dyDescent="0.25">
      <c r="A178" s="94"/>
      <c r="B178" s="18">
        <v>121</v>
      </c>
      <c r="C178" s="31"/>
      <c r="D178" s="19" t="str">
        <f>IFERROR(IF(OR(P178="PDB",P178="PLS"),"*","") &amp; VLOOKUP(C178,Table5[],2,FALSE),"") &amp; IF(L178="Yes"," **MILL FINISH**",)</f>
        <v/>
      </c>
      <c r="E178" s="124" t="str">
        <f t="shared" ref="E178:E217" si="78">IF(C178="","",N178)</f>
        <v/>
      </c>
      <c r="F178" s="124" t="str">
        <f t="shared" ref="F178:F217" si="79">IF(C178="","",O178)</f>
        <v/>
      </c>
      <c r="G178" s="135"/>
      <c r="H178" s="135"/>
      <c r="I178" s="20" t="str">
        <f t="shared" ref="I178:I217" si="80">IFERROR(AH178+AI178+AS178+K178,"")</f>
        <v/>
      </c>
      <c r="J178" s="22" t="str">
        <f t="shared" ref="J178:J217" si="81">IFERROR(I178*G178,"")</f>
        <v/>
      </c>
      <c r="K178" s="236" t="str">
        <f t="shared" ref="K178:K217" si="82">IFERROR(AZ178+BC178,"")</f>
        <v/>
      </c>
      <c r="L178" s="140" t="s">
        <v>13326</v>
      </c>
      <c r="M178" s="96" t="str">
        <f>IF(C178="","",IF(AND(BF178&gt;0,NOT('1.Project Details'!$E$33="No")),VLOOKUP('1.Project Details'!$E$33,Threshold_Code,2,FALSE),IF(L178="No",SAP_Colour_Code,"NON")))</f>
        <v/>
      </c>
      <c r="N178" s="141">
        <v>6060</v>
      </c>
      <c r="O178" s="140" t="s">
        <v>19270</v>
      </c>
      <c r="P178" s="96" t="str">
        <f>IFERROR(IF(LEFT(AX178,1)="7","PDB",VLOOKUP(C178,Table5[],13,FALSE)),"")</f>
        <v/>
      </c>
      <c r="Q178" s="239"/>
      <c r="R178" s="96" t="str">
        <f>IFERROR(IF(LEFT(AX178,1)="7",VLOOKUP(LEFT(Q178,5),DATA_EDGE!A:C,3,FALSE),VLOOKUP(Q178,DATA_EDGE!A:C,3,FALSE)),"")</f>
        <v/>
      </c>
      <c r="S178" s="104" t="str">
        <f>IFERROR(IF(LEFT(VLOOKUP(C178,Table5[],7,FALSE),3)="AE3",VLOOKUP(C178,Table_TB_Cost[],3,FALSE),""),"")</f>
        <v/>
      </c>
      <c r="T178" s="207" t="s">
        <v>13326</v>
      </c>
      <c r="U178" s="206" t="str">
        <f>IF(OR('1.Project Details'!$B$26="Capral Mill (AP)",T178="Yes"),IF(AD178="","",IF(AD178&lt;0,"Minfin",IF(AD178&lt;80,"Non-bulk","Bulk"))),"")</f>
        <v/>
      </c>
      <c r="V178" s="63" t="str">
        <f>IFERROR(VLOOKUP(C178,Table5[],11,FALSE),"")</f>
        <v/>
      </c>
      <c r="W178" s="104" t="str">
        <f>IFERROR(IF(X178="Yes",VLOOKUP(C178,Table5[#All],12,FALSE) &amp; IF(OR(Y178&gt;5,Z178&gt;25)," Weight",""),""),"")</f>
        <v/>
      </c>
      <c r="X178" s="104" t="s">
        <v>21026</v>
      </c>
      <c r="Y178" s="19" t="str">
        <f>IFERROR(VLOOKUP(C178,Table5[],4,FALSE),"")</f>
        <v/>
      </c>
      <c r="Z178" s="19" t="str">
        <f t="shared" ref="Z178:Z217" si="83">IFERROR(Y178*H178,"")</f>
        <v/>
      </c>
      <c r="AA178" s="19" t="str">
        <f t="shared" ref="AA178:AA217" si="84">IFERROR(Z178*G178,"")</f>
        <v/>
      </c>
      <c r="AB178" s="19" t="str">
        <f>IFERROR(VLOOKUP(C178,Table5[],5,FALSE),"")</f>
        <v/>
      </c>
      <c r="AC178" s="19" t="str">
        <f t="shared" ref="AC178:AC217" si="85">IFERROR(AB178*H178/1000,"")</f>
        <v/>
      </c>
      <c r="AD178" s="19" t="str">
        <f t="shared" ref="AD178:AD217" si="86">IFERROR(AC178*G178,"")</f>
        <v/>
      </c>
      <c r="AE178" s="19" t="str">
        <f>IFERROR(VLOOKUP(C178,Table5[],6,FALSE),"")</f>
        <v/>
      </c>
      <c r="AF178" s="19" t="str">
        <f t="shared" ref="AF178:AF217" si="87">IFERROR(AE178*H178/1000,"")</f>
        <v/>
      </c>
      <c r="AG178" s="19" t="str">
        <f t="shared" ref="AG178:AG217" si="88">IFERROR(AF178*G178,"")</f>
        <v/>
      </c>
      <c r="AH178" s="142" t="str" cm="1">
        <f t="array" ref="AH178">IFERROR(IF(AV178=3,IF(Y178&lt;0.5,1*Z178*2.5,0),IF(P178="PLS",VLOOKUP(C178,Table_TB_Cost[],11,FALSE)/VLOOKUP(C178,Table_TB_Cost[],3,FALSE)*'2.Quote'!H178,IF(P178="PDB",_xlfn.IFS(tb_calc_type="Margin",(((Z178*'Pricing Matrix'!$F$4)+(H178*'Pricing Matrix'!$F$5))/(1-tb_calc_value)),tb_calc_type="List less Discount",(((Z178*(VLOOKUP(LEFT(VLOOKUP(C178,Table5[],10,FALSE),2),TB_MPG,2,FALSE)))+(H178*'Pricing Matrix'!$F$5*3))*(1-tb_calc_value))),(Z178*'3.Edit Pricing'!$B$33)))),"")</f>
        <v/>
      </c>
      <c r="AI178" s="142">
        <f>IF(AV178=1,Z178*'3.Edit Pricing'!$G$33,IF(AV178=2,Z178*'3.Edit Pricing'!$H$33,IF(AV178=3,Z178*'3.Edit Pricing'!$I$33,0)))</f>
        <v>0</v>
      </c>
      <c r="AJ178" s="142" t="str">
        <f t="shared" ref="AJ178:AJ217" si="89">IFERROR((AH178*G178)+(AI178*G178),"")</f>
        <v/>
      </c>
      <c r="AK178" s="92" t="str">
        <f>IFERROR(K178*G178,"")</f>
        <v/>
      </c>
      <c r="AL178" s="92" t="str">
        <f>IFERROR(IF(OR(P178="PLS",P178="PDB"),AJ178,""),"")</f>
        <v/>
      </c>
      <c r="AM178" s="92" t="str" cm="1">
        <f t="array" ref="AM178">IFERROR(_xlfn.IFS(P178="PLS",AL178-(VLOOKUP(C178,Table_TB_Cost[],10,FALSE)/VLOOKUP(C178,Table_TB_Cost[],3,FALSE)*G178*H178),P178="PDB",AL178-((Z178*'Pricing Matrix'!$F$4)+(H178*'Pricing Matrix'!$F$5))*G178),"")</f>
        <v/>
      </c>
      <c r="AN178" s="92" t="str">
        <f>IFERROR(IF(OR(P178="PLS",P178="PDB"),0,IF(AV178=3,(AI178*G178)-(AA178*'Pricing Matrix'!$B$5),(AI178*G178)+(AA178*('3.Edit Pricing'!$B$33-'Pricing Matrix'!$B$5)))),"")</f>
        <v/>
      </c>
      <c r="AO178" s="142" t="str">
        <f>IF(Y178="","",IF(AND(NOT('1.Project Details'!$E$33="No"), BF178&gt;0),'3.Edit Pricing'!$B$57,IF('1.Project Details'!$B$24="Mill Finish",0,IF('2.Quote'!$L178="Yes",0,IF(U178="Bulk",FinBulk_Cost_Price,IF(OR(U178="Non-bulk",U178="Minfin"),FinNonBulk_Cost_Price,Fin_Cost_Price))))))</f>
        <v/>
      </c>
      <c r="AP178" s="142" t="str" cm="1">
        <f t="array" ref="AP178">IF(Y178="","",_xlfn.IFS(AND(BF178&gt;0,NOT('1.Project Details'!$E$33="No")),'3.Edit Pricing'!$B$58,'1.Project Details'!$B$24="Mill Finish",0,'1.Project Details'!$B$24="",0,'2.Quote'!$L178="Yes",0,U178="Bulk",FinBulk_Sell_Price,U178="Non-bulk",FinNonBulk_Sell_Price,U178="Minfin",FinNonBulk_Sell_Price,Y178&lt;&gt;"",Fin_Sell_Price))</f>
        <v/>
      </c>
      <c r="AQ178" s="142" t="str">
        <f>IFERROR(IF(Y178="","",IF(T178="Yes","Anodised Perimeter (AP)",'1.Project Details'!$B$33)),"")</f>
        <v/>
      </c>
      <c r="AR178" s="142" t="str">
        <f>IFERROR(IF($AQ178="Anodised Perimeter (AP)",IF(U178="Minfin",40,'2.Quote'!AD178)*AO178,AG178*AO178),"")</f>
        <v/>
      </c>
      <c r="AS178" s="142" t="str">
        <f t="shared" ref="AS178:AS217" si="90">IFERROR(IF(AQ178="Anodised Perimeter (AP)",AC178*AP178+IF(U178="Minfin",(40-AD178)*AP178/G178,0),AF178*AP178),"")</f>
        <v/>
      </c>
      <c r="AT178" s="142" t="str">
        <f t="shared" ref="AT178:AT217" si="91">IFERROR(AS178*G178,"")</f>
        <v/>
      </c>
      <c r="AU178" s="170" t="str">
        <f>IFERROR(VLOOKUP(C178,DATA!$A:$K,8,FALSE),"")</f>
        <v/>
      </c>
      <c r="AV178" s="124" t="str">
        <f>IFERROR(VLOOKUP(AU178,'5.Edit_PH_IP'!$B:$D,3,FALSE),"")</f>
        <v/>
      </c>
      <c r="AW178" s="124" t="str">
        <f>IFERROR(VLOOKUP(Q178,DATA_EDGE!A:C,3,FALSE),"")</f>
        <v/>
      </c>
      <c r="AX178" s="124" t="str">
        <f>IF(LEFT(AW178,1)="7",VALUE(AW178),AW178)</f>
        <v/>
      </c>
      <c r="AY178" s="124" t="str">
        <f t="shared" ref="AY178:AY217" si="92">IFERROR(IF(V178&gt;0,VLOOKUP(V178,SubSill_Tier_Price,3,FALSE)*H178*G178,0),"")</f>
        <v/>
      </c>
      <c r="AZ178" s="124" t="str">
        <f t="shared" ref="AZ178:AZ217" si="93">IFERROR(IF(V178&gt;0,VLOOKUP(V178,SubSill_Tier_Price,2,FALSE)*H178,0),"")</f>
        <v/>
      </c>
      <c r="BA178" s="255"/>
      <c r="BB178" s="252">
        <f>BA178*G178</f>
        <v>0</v>
      </c>
      <c r="BC178" s="255"/>
      <c r="BD178" s="252">
        <f>BC178*G178</f>
        <v>0</v>
      </c>
      <c r="BE178" s="20">
        <f t="shared" ref="BE178:BE217" si="94">IFERROR(CD178+CE178+CO178+BG178,"")</f>
        <v>0</v>
      </c>
      <c r="BF178" s="124">
        <f t="shared" ref="BF178:BF217" si="95">IF(ISNA(VLOOKUP(C178,THRESHOLDS,1,FALSE)),0,1)</f>
        <v>0</v>
      </c>
    </row>
    <row r="179" spans="1:58" x14ac:dyDescent="0.25">
      <c r="A179" s="94"/>
      <c r="B179" s="21">
        <v>122</v>
      </c>
      <c r="C179" s="31"/>
      <c r="D179" s="19" t="str">
        <f>IFERROR(IF(OR(P179="PDB",P179="PLS"),"*","") &amp; VLOOKUP(C179,Table5[],2,FALSE),"") &amp; IF(L179="Yes"," **MILL FINISH**",)</f>
        <v/>
      </c>
      <c r="E179" s="124" t="str">
        <f t="shared" si="78"/>
        <v/>
      </c>
      <c r="F179" s="124" t="str">
        <f t="shared" si="79"/>
        <v/>
      </c>
      <c r="G179" s="135"/>
      <c r="H179" s="135"/>
      <c r="I179" s="20" t="str">
        <f t="shared" si="80"/>
        <v/>
      </c>
      <c r="J179" s="22" t="str">
        <f t="shared" si="81"/>
        <v/>
      </c>
      <c r="K179" s="236" t="str">
        <f t="shared" si="82"/>
        <v/>
      </c>
      <c r="L179" s="140" t="s">
        <v>13326</v>
      </c>
      <c r="M179" s="96" t="str">
        <f>IF(C179="","",IF(AND(BF179&gt;0,NOT('1.Project Details'!$E$33="No")),VLOOKUP('1.Project Details'!$E$33,Threshold_Code,2,FALSE),IF(L179="No",SAP_Colour_Code,"NON")))</f>
        <v/>
      </c>
      <c r="N179" s="141">
        <v>6060</v>
      </c>
      <c r="O179" s="140" t="s">
        <v>19270</v>
      </c>
      <c r="P179" s="96" t="str">
        <f>IFERROR(IF(LEFT(AX179,1)="7","PDB",VLOOKUP(C179,Table5[],13,FALSE)),"")</f>
        <v/>
      </c>
      <c r="Q179" s="239"/>
      <c r="R179" s="96" t="str">
        <f>IFERROR(IF(LEFT(AX179,1)="7",VLOOKUP(LEFT(Q179,5),DATA_EDGE!A:C,3,FALSE),VLOOKUP(Q179,DATA_EDGE!A:C,3,FALSE)),"")</f>
        <v/>
      </c>
      <c r="S179" s="104" t="str">
        <f>IFERROR(IF(LEFT(VLOOKUP(C179,Table5[],7,FALSE),3)="AE3",VLOOKUP(C179,Table_TB_Cost[],3,FALSE),""),"")</f>
        <v/>
      </c>
      <c r="T179" s="207" t="s">
        <v>13326</v>
      </c>
      <c r="U179" s="206" t="str">
        <f>IF(OR('1.Project Details'!$B$26="Capral Mill (AP)",T179="Yes"),IF(AD179="","",IF(AD179&lt;0,"Minfin",IF(AD179&lt;80,"Non-bulk","Bulk"))),"")</f>
        <v/>
      </c>
      <c r="V179" s="63" t="str">
        <f>IFERROR(VLOOKUP(C179,Table5[],11,FALSE),"")</f>
        <v/>
      </c>
      <c r="W179" s="104" t="str">
        <f>IFERROR(IF(X179="Yes",VLOOKUP(C179,Table5[#All],12,FALSE) &amp; IF(OR(Y179&gt;5,Z179&gt;25)," Weight",""),""),"")</f>
        <v/>
      </c>
      <c r="X179" s="104" t="s">
        <v>21026</v>
      </c>
      <c r="Y179" s="19" t="str">
        <f>IFERROR(VLOOKUP(C179,Table5[],4,FALSE),"")</f>
        <v/>
      </c>
      <c r="Z179" s="19" t="str">
        <f t="shared" si="83"/>
        <v/>
      </c>
      <c r="AA179" s="19" t="str">
        <f t="shared" si="84"/>
        <v/>
      </c>
      <c r="AB179" s="19" t="str">
        <f>IFERROR(VLOOKUP(C179,Table5[],5,FALSE),"")</f>
        <v/>
      </c>
      <c r="AC179" s="19" t="str">
        <f t="shared" si="85"/>
        <v/>
      </c>
      <c r="AD179" s="19" t="str">
        <f t="shared" si="86"/>
        <v/>
      </c>
      <c r="AE179" s="19" t="str">
        <f>IFERROR(VLOOKUP(C179,Table5[],6,FALSE),"")</f>
        <v/>
      </c>
      <c r="AF179" s="19" t="str">
        <f t="shared" si="87"/>
        <v/>
      </c>
      <c r="AG179" s="19" t="str">
        <f t="shared" si="88"/>
        <v/>
      </c>
      <c r="AH179" s="142" t="str" cm="1">
        <f t="array" ref="AH179">IFERROR(IF(AV179=3,IF(Y179&lt;0.5,1*Z179*2.5,0),IF(P179="PLS",VLOOKUP(C179,Table_TB_Cost[],11,FALSE)/VLOOKUP(C179,Table_TB_Cost[],3,FALSE)*'2.Quote'!H179,IF(P179="PDB",_xlfn.IFS(tb_calc_type="Margin",(((Z179*'Pricing Matrix'!$F$4)+(H179*'Pricing Matrix'!$F$5))/(1-tb_calc_value)),tb_calc_type="List less Discount",(((Z179*(VLOOKUP(LEFT(VLOOKUP(C179,Table5[],10,FALSE),2),TB_MPG,2,FALSE)))+(H179*'Pricing Matrix'!$F$5*3))*(1-tb_calc_value))),(Z179*'3.Edit Pricing'!$B$33)))),"")</f>
        <v/>
      </c>
      <c r="AI179" s="142">
        <f>IF(AV179=1,Z179*'3.Edit Pricing'!$G$33,IF(AV179=2,Z179*'3.Edit Pricing'!$H$33,IF(AV179=3,Z179*'3.Edit Pricing'!$I$33,0)))</f>
        <v>0</v>
      </c>
      <c r="AJ179" s="142" t="str">
        <f t="shared" si="89"/>
        <v/>
      </c>
      <c r="AK179" s="92" t="str">
        <f t="shared" ref="AK179:AK217" si="96">IFERROR(K179*G179,"")</f>
        <v/>
      </c>
      <c r="AL179" s="92" t="str">
        <f t="shared" ref="AL179:AL217" si="97">IFERROR(IF(OR(P179="PLS",P179="PDB"),AJ179,""),"")</f>
        <v/>
      </c>
      <c r="AM179" s="92" t="str" cm="1">
        <f t="array" ref="AM179">IFERROR(_xlfn.IFS(P179="PLS",AL179-(VLOOKUP(C179,Table_TB_Cost[],10,FALSE)/VLOOKUP(C179,Table_TB_Cost[],3,FALSE)*G179*H179),P179="PDB",AL179-((Z179*'Pricing Matrix'!$F$4)+(H179*'Pricing Matrix'!$F$5))*G179),"")</f>
        <v/>
      </c>
      <c r="AN179" s="92" t="str">
        <f>IFERROR(IF(OR(P179="PLS",P179="PDB"),0,IF(AV179=3,(AI179*G179)-(AA179*'Pricing Matrix'!$B$5),(AI179*G179)+(AA179*('3.Edit Pricing'!$B$33-'Pricing Matrix'!$B$5)))),"")</f>
        <v/>
      </c>
      <c r="AO179" s="142" t="str">
        <f>IF(Y179="","",IF(AND(NOT('1.Project Details'!$E$33="No"), BF179&gt;0),'3.Edit Pricing'!$B$57,IF('1.Project Details'!$B$24="Mill Finish",0,IF('2.Quote'!$L179="Yes",0,IF(U179="Bulk",FinBulk_Cost_Price,IF(OR(U179="Non-bulk",U179="Minfin"),FinNonBulk_Cost_Price,Fin_Cost_Price))))))</f>
        <v/>
      </c>
      <c r="AP179" s="142" t="str" cm="1">
        <f t="array" ref="AP179">IF(Y179="","",_xlfn.IFS(AND(BF179&gt;0,NOT('1.Project Details'!$E$33="No")),'3.Edit Pricing'!$B$58,'1.Project Details'!$B$24="Mill Finish",0,'1.Project Details'!$B$24="",0,'2.Quote'!$L179="Yes",0,U179="Bulk",FinBulk_Sell_Price,U179="Non-bulk",FinNonBulk_Sell_Price,U179="Minfin",FinNonBulk_Sell_Price,Y179&lt;&gt;"",Fin_Sell_Price))</f>
        <v/>
      </c>
      <c r="AQ179" s="142" t="str">
        <f>IFERROR(IF(Y179="","",IF(T179="Yes","Anodised Perimeter (AP)",'1.Project Details'!$B$33)),"")</f>
        <v/>
      </c>
      <c r="AR179" s="142" t="str">
        <f>IFERROR(IF($AQ179="Anodised Perimeter (AP)",IF(U179="Minfin",40,'2.Quote'!AD179)*AO179,AG179*AO179),"")</f>
        <v/>
      </c>
      <c r="AS179" s="142" t="str">
        <f t="shared" si="90"/>
        <v/>
      </c>
      <c r="AT179" s="142" t="str">
        <f t="shared" si="91"/>
        <v/>
      </c>
      <c r="AU179" s="170" t="str">
        <f>IFERROR(VLOOKUP(C179,DATA!$A:$K,8,FALSE),"")</f>
        <v/>
      </c>
      <c r="AV179" s="124" t="str">
        <f>IFERROR(VLOOKUP(AU179,'5.Edit_PH_IP'!$B:$D,3,FALSE),"")</f>
        <v/>
      </c>
      <c r="AW179" s="124" t="str">
        <f>IFERROR(VLOOKUP(Q179,DATA_EDGE!A:C,3,FALSE),"")</f>
        <v/>
      </c>
      <c r="AX179" s="124" t="str">
        <f t="shared" ref="AX179:AX217" si="98">IF(LEFT(AW179,1)="7",VALUE(AW179),AW179)</f>
        <v/>
      </c>
      <c r="AY179" s="124" t="str">
        <f t="shared" si="92"/>
        <v/>
      </c>
      <c r="AZ179" s="124" t="str">
        <f t="shared" si="93"/>
        <v/>
      </c>
      <c r="BA179" s="255"/>
      <c r="BB179" s="252">
        <f t="shared" ref="BB179:BB217" si="99">BA179*G179</f>
        <v>0</v>
      </c>
      <c r="BC179" s="255"/>
      <c r="BD179" s="252">
        <f t="shared" ref="BD179:BD217" si="100">BC179*G179</f>
        <v>0</v>
      </c>
      <c r="BE179" s="20">
        <f t="shared" si="94"/>
        <v>0</v>
      </c>
      <c r="BF179" s="124">
        <f t="shared" si="95"/>
        <v>0</v>
      </c>
    </row>
    <row r="180" spans="1:58" x14ac:dyDescent="0.25">
      <c r="A180" s="94"/>
      <c r="B180" s="18">
        <v>123</v>
      </c>
      <c r="C180" s="31"/>
      <c r="D180" s="19" t="str">
        <f>IFERROR(IF(OR(P180="PDB",P180="PLS"),"*","") &amp; VLOOKUP(C180,Table5[],2,FALSE),"") &amp; IF(L180="Yes"," **MILL FINISH**",)</f>
        <v/>
      </c>
      <c r="E180" s="124" t="str">
        <f t="shared" si="78"/>
        <v/>
      </c>
      <c r="F180" s="124" t="str">
        <f t="shared" si="79"/>
        <v/>
      </c>
      <c r="G180" s="135"/>
      <c r="H180" s="135"/>
      <c r="I180" s="20" t="str">
        <f t="shared" si="80"/>
        <v/>
      </c>
      <c r="J180" s="22" t="str">
        <f t="shared" si="81"/>
        <v/>
      </c>
      <c r="K180" s="236" t="str">
        <f t="shared" si="82"/>
        <v/>
      </c>
      <c r="L180" s="140" t="s">
        <v>13326</v>
      </c>
      <c r="M180" s="96" t="str">
        <f>IF(C180="","",IF(AND(BF180&gt;0,NOT('1.Project Details'!$E$33="No")),VLOOKUP('1.Project Details'!$E$33,Threshold_Code,2,FALSE),IF(L180="No",SAP_Colour_Code,"NON")))</f>
        <v/>
      </c>
      <c r="N180" s="141">
        <v>6060</v>
      </c>
      <c r="O180" s="140" t="s">
        <v>19270</v>
      </c>
      <c r="P180" s="96" t="str">
        <f>IFERROR(IF(LEFT(AX180,1)="7","PDB",VLOOKUP(C180,Table5[],13,FALSE)),"")</f>
        <v/>
      </c>
      <c r="Q180" s="239"/>
      <c r="R180" s="96" t="str">
        <f>IFERROR(IF(LEFT(AX180,1)="7",VLOOKUP(LEFT(Q180,5),DATA_EDGE!A:C,3,FALSE),VLOOKUP(Q180,DATA_EDGE!A:C,3,FALSE)),"")</f>
        <v/>
      </c>
      <c r="S180" s="104" t="str">
        <f>IFERROR(IF(LEFT(VLOOKUP(C180,Table5[],7,FALSE),3)="AE3",VLOOKUP(C180,Table_TB_Cost[],3,FALSE),""),"")</f>
        <v/>
      </c>
      <c r="T180" s="207" t="s">
        <v>13326</v>
      </c>
      <c r="U180" s="206" t="str">
        <f>IF(OR('1.Project Details'!$B$26="Capral Mill (AP)",T180="Yes"),IF(AD180="","",IF(AD180&lt;0,"Minfin",IF(AD180&lt;80,"Non-bulk","Bulk"))),"")</f>
        <v/>
      </c>
      <c r="V180" s="63" t="str">
        <f>IFERROR(VLOOKUP(C180,Table5[],11,FALSE),"")</f>
        <v/>
      </c>
      <c r="W180" s="104" t="str">
        <f>IFERROR(IF(X180="Yes",VLOOKUP(C180,Table5[#All],12,FALSE) &amp; IF(OR(Y180&gt;5,Z180&gt;25)," Weight",""),""),"")</f>
        <v/>
      </c>
      <c r="X180" s="104" t="s">
        <v>21026</v>
      </c>
      <c r="Y180" s="19" t="str">
        <f>IFERROR(VLOOKUP(C180,Table5[],4,FALSE),"")</f>
        <v/>
      </c>
      <c r="Z180" s="19" t="str">
        <f t="shared" si="83"/>
        <v/>
      </c>
      <c r="AA180" s="19" t="str">
        <f t="shared" si="84"/>
        <v/>
      </c>
      <c r="AB180" s="19" t="str">
        <f>IFERROR(VLOOKUP(C180,Table5[],5,FALSE),"")</f>
        <v/>
      </c>
      <c r="AC180" s="19" t="str">
        <f t="shared" si="85"/>
        <v/>
      </c>
      <c r="AD180" s="19" t="str">
        <f t="shared" si="86"/>
        <v/>
      </c>
      <c r="AE180" s="19" t="str">
        <f>IFERROR(VLOOKUP(C180,Table5[],6,FALSE),"")</f>
        <v/>
      </c>
      <c r="AF180" s="19" t="str">
        <f t="shared" si="87"/>
        <v/>
      </c>
      <c r="AG180" s="19" t="str">
        <f t="shared" si="88"/>
        <v/>
      </c>
      <c r="AH180" s="142" t="str" cm="1">
        <f t="array" ref="AH180">IFERROR(IF(AV180=3,IF(Y180&lt;0.5,1*Z180*2.5,0),IF(P180="PLS",VLOOKUP(C180,Table_TB_Cost[],11,FALSE)/VLOOKUP(C180,Table_TB_Cost[],3,FALSE)*'2.Quote'!H180,IF(P180="PDB",_xlfn.IFS(tb_calc_type="Margin",(((Z180*'Pricing Matrix'!$F$4)+(H180*'Pricing Matrix'!$F$5))/(1-tb_calc_value)),tb_calc_type="List less Discount",(((Z180*(VLOOKUP(LEFT(VLOOKUP(C180,Table5[],10,FALSE),2),TB_MPG,2,FALSE)))+(H180*'Pricing Matrix'!$F$5*3))*(1-tb_calc_value))),(Z180*'3.Edit Pricing'!$B$33)))),"")</f>
        <v/>
      </c>
      <c r="AI180" s="142">
        <f>IF(AV180=1,Z180*'3.Edit Pricing'!$G$33,IF(AV180=2,Z180*'3.Edit Pricing'!$H$33,IF(AV180=3,Z180*'3.Edit Pricing'!$I$33,0)))</f>
        <v>0</v>
      </c>
      <c r="AJ180" s="142" t="str">
        <f t="shared" si="89"/>
        <v/>
      </c>
      <c r="AK180" s="92" t="str">
        <f t="shared" si="96"/>
        <v/>
      </c>
      <c r="AL180" s="92" t="str">
        <f t="shared" si="97"/>
        <v/>
      </c>
      <c r="AM180" s="92" t="str" cm="1">
        <f t="array" ref="AM180">IFERROR(_xlfn.IFS(P180="PLS",AL180-(VLOOKUP(C180,Table_TB_Cost[],10,FALSE)/VLOOKUP(C180,Table_TB_Cost[],3,FALSE)*G180*H180),P180="PDB",AL180-((Z180*'Pricing Matrix'!$F$4)+(H180*'Pricing Matrix'!$F$5))*G180),"")</f>
        <v/>
      </c>
      <c r="AN180" s="92" t="str">
        <f>IFERROR(IF(OR(P180="PLS",P180="PDB"),0,IF(AV180=3,(AI180*G180)-(AA180*'Pricing Matrix'!$B$5),(AI180*G180)+(AA180*('3.Edit Pricing'!$B$33-'Pricing Matrix'!$B$5)))),"")</f>
        <v/>
      </c>
      <c r="AO180" s="142" t="str">
        <f>IF(Y180="","",IF(AND(NOT('1.Project Details'!$E$33="No"), BF180&gt;0),'3.Edit Pricing'!$B$57,IF('1.Project Details'!$B$24="Mill Finish",0,IF('2.Quote'!$L180="Yes",0,IF(U180="Bulk",FinBulk_Cost_Price,IF(OR(U180="Non-bulk",U180="Minfin"),FinNonBulk_Cost_Price,Fin_Cost_Price))))))</f>
        <v/>
      </c>
      <c r="AP180" s="142" t="str" cm="1">
        <f t="array" ref="AP180">IF(Y180="","",_xlfn.IFS(AND(BF180&gt;0,NOT('1.Project Details'!$E$33="No")),'3.Edit Pricing'!$B$58,'1.Project Details'!$B$24="Mill Finish",0,'1.Project Details'!$B$24="",0,'2.Quote'!$L180="Yes",0,U180="Bulk",FinBulk_Sell_Price,U180="Non-bulk",FinNonBulk_Sell_Price,U180="Minfin",FinNonBulk_Sell_Price,Y180&lt;&gt;"",Fin_Sell_Price))</f>
        <v/>
      </c>
      <c r="AQ180" s="142" t="str">
        <f>IFERROR(IF(Y180="","",IF(T180="Yes","Anodised Perimeter (AP)",'1.Project Details'!$B$33)),"")</f>
        <v/>
      </c>
      <c r="AR180" s="142" t="str">
        <f>IFERROR(IF($AQ180="Anodised Perimeter (AP)",IF(U180="Minfin",40,'2.Quote'!AD180)*AO180,AG180*AO180),"")</f>
        <v/>
      </c>
      <c r="AS180" s="142" t="str">
        <f t="shared" si="90"/>
        <v/>
      </c>
      <c r="AT180" s="142" t="str">
        <f t="shared" si="91"/>
        <v/>
      </c>
      <c r="AU180" s="170" t="str">
        <f>IFERROR(VLOOKUP(C180,DATA!$A:$K,8,FALSE),"")</f>
        <v/>
      </c>
      <c r="AV180" s="124" t="str">
        <f>IFERROR(VLOOKUP(AU180,'5.Edit_PH_IP'!$B:$D,3,FALSE),"")</f>
        <v/>
      </c>
      <c r="AW180" s="124" t="str">
        <f>IFERROR(VLOOKUP(Q180,DATA_EDGE!A:C,3,FALSE),"")</f>
        <v/>
      </c>
      <c r="AX180" s="124" t="str">
        <f t="shared" si="98"/>
        <v/>
      </c>
      <c r="AY180" s="124" t="str">
        <f t="shared" si="92"/>
        <v/>
      </c>
      <c r="AZ180" s="124" t="str">
        <f t="shared" si="93"/>
        <v/>
      </c>
      <c r="BA180" s="255"/>
      <c r="BB180" s="252">
        <f t="shared" si="99"/>
        <v>0</v>
      </c>
      <c r="BC180" s="255"/>
      <c r="BD180" s="252">
        <f t="shared" si="100"/>
        <v>0</v>
      </c>
      <c r="BE180" s="20">
        <f t="shared" si="94"/>
        <v>0</v>
      </c>
      <c r="BF180" s="124">
        <f t="shared" si="95"/>
        <v>0</v>
      </c>
    </row>
    <row r="181" spans="1:58" x14ac:dyDescent="0.25">
      <c r="A181" s="94"/>
      <c r="B181" s="18">
        <v>124</v>
      </c>
      <c r="C181" s="31"/>
      <c r="D181" s="19" t="str">
        <f>IFERROR(IF(OR(P181="PDB",P181="PLS"),"*","") &amp; VLOOKUP(C181,Table5[],2,FALSE),"") &amp; IF(L181="Yes"," **MILL FINISH**",)</f>
        <v/>
      </c>
      <c r="E181" s="124" t="str">
        <f t="shared" si="78"/>
        <v/>
      </c>
      <c r="F181" s="124" t="str">
        <f t="shared" si="79"/>
        <v/>
      </c>
      <c r="G181" s="135"/>
      <c r="H181" s="135"/>
      <c r="I181" s="20" t="str">
        <f t="shared" si="80"/>
        <v/>
      </c>
      <c r="J181" s="22" t="str">
        <f t="shared" si="81"/>
        <v/>
      </c>
      <c r="K181" s="236" t="str">
        <f t="shared" si="82"/>
        <v/>
      </c>
      <c r="L181" s="140" t="s">
        <v>13326</v>
      </c>
      <c r="M181" s="96" t="str">
        <f>IF(C181="","",IF(AND(BF181&gt;0,NOT('1.Project Details'!$E$33="No")),VLOOKUP('1.Project Details'!$E$33,Threshold_Code,2,FALSE),IF(L181="No",SAP_Colour_Code,"NON")))</f>
        <v/>
      </c>
      <c r="N181" s="141">
        <v>6060</v>
      </c>
      <c r="O181" s="140" t="s">
        <v>19270</v>
      </c>
      <c r="P181" s="96" t="str">
        <f>IFERROR(IF(LEFT(AX181,1)="7","PDB",VLOOKUP(C181,Table5[],13,FALSE)),"")</f>
        <v/>
      </c>
      <c r="Q181" s="239"/>
      <c r="R181" s="96" t="str">
        <f>IFERROR(IF(LEFT(AX181,1)="7",VLOOKUP(LEFT(Q181,5),DATA_EDGE!A:C,3,FALSE),VLOOKUP(Q181,DATA_EDGE!A:C,3,FALSE)),"")</f>
        <v/>
      </c>
      <c r="S181" s="104" t="str">
        <f>IFERROR(IF(LEFT(VLOOKUP(C181,Table5[],7,FALSE),3)="AE3",VLOOKUP(C181,Table_TB_Cost[],3,FALSE),""),"")</f>
        <v/>
      </c>
      <c r="T181" s="207" t="s">
        <v>13326</v>
      </c>
      <c r="U181" s="206" t="str">
        <f>IF(OR('1.Project Details'!$B$26="Capral Mill (AP)",T181="Yes"),IF(AD181="","",IF(AD181&lt;0,"Minfin",IF(AD181&lt;80,"Non-bulk","Bulk"))),"")</f>
        <v/>
      </c>
      <c r="V181" s="63" t="str">
        <f>IFERROR(VLOOKUP(C181,Table5[],11,FALSE),"")</f>
        <v/>
      </c>
      <c r="W181" s="104" t="str">
        <f>IFERROR(IF(X181="Yes",VLOOKUP(C181,Table5[#All],12,FALSE) &amp; IF(OR(Y181&gt;5,Z181&gt;25)," Weight",""),""),"")</f>
        <v/>
      </c>
      <c r="X181" s="104" t="s">
        <v>21026</v>
      </c>
      <c r="Y181" s="19" t="str">
        <f>IFERROR(VLOOKUP(C181,Table5[],4,FALSE),"")</f>
        <v/>
      </c>
      <c r="Z181" s="19" t="str">
        <f t="shared" si="83"/>
        <v/>
      </c>
      <c r="AA181" s="19" t="str">
        <f t="shared" si="84"/>
        <v/>
      </c>
      <c r="AB181" s="19" t="str">
        <f>IFERROR(VLOOKUP(C181,Table5[],5,FALSE),"")</f>
        <v/>
      </c>
      <c r="AC181" s="19" t="str">
        <f t="shared" si="85"/>
        <v/>
      </c>
      <c r="AD181" s="19" t="str">
        <f t="shared" si="86"/>
        <v/>
      </c>
      <c r="AE181" s="19" t="str">
        <f>IFERROR(VLOOKUP(C181,Table5[],6,FALSE),"")</f>
        <v/>
      </c>
      <c r="AF181" s="19" t="str">
        <f t="shared" si="87"/>
        <v/>
      </c>
      <c r="AG181" s="19" t="str">
        <f t="shared" si="88"/>
        <v/>
      </c>
      <c r="AH181" s="142" t="str" cm="1">
        <f t="array" ref="AH181">IFERROR(IF(AV181=3,IF(Y181&lt;0.5,1*Z181*2.5,0),IF(P181="PLS",VLOOKUP(C181,Table_TB_Cost[],11,FALSE)/VLOOKUP(C181,Table_TB_Cost[],3,FALSE)*'2.Quote'!H181,IF(P181="PDB",_xlfn.IFS(tb_calc_type="Margin",(((Z181*'Pricing Matrix'!$F$4)+(H181*'Pricing Matrix'!$F$5))/(1-tb_calc_value)),tb_calc_type="List less Discount",(((Z181*(VLOOKUP(LEFT(VLOOKUP(C181,Table5[],10,FALSE),2),TB_MPG,2,FALSE)))+(H181*'Pricing Matrix'!$F$5*3))*(1-tb_calc_value))),(Z181*'3.Edit Pricing'!$B$33)))),"")</f>
        <v/>
      </c>
      <c r="AI181" s="142">
        <f>IF(AV181=1,Z181*'3.Edit Pricing'!$G$33,IF(AV181=2,Z181*'3.Edit Pricing'!$H$33,IF(AV181=3,Z181*'3.Edit Pricing'!$I$33,0)))</f>
        <v>0</v>
      </c>
      <c r="AJ181" s="142" t="str">
        <f t="shared" si="89"/>
        <v/>
      </c>
      <c r="AK181" s="92" t="str">
        <f t="shared" si="96"/>
        <v/>
      </c>
      <c r="AL181" s="92" t="str">
        <f t="shared" si="97"/>
        <v/>
      </c>
      <c r="AM181" s="92" t="str" cm="1">
        <f t="array" ref="AM181">IFERROR(_xlfn.IFS(P181="PLS",AL181-(VLOOKUP(C181,Table_TB_Cost[],10,FALSE)/VLOOKUP(C181,Table_TB_Cost[],3,FALSE)*G181*H181),P181="PDB",AL181-((Z181*'Pricing Matrix'!$F$4)+(H181*'Pricing Matrix'!$F$5))*G181),"")</f>
        <v/>
      </c>
      <c r="AN181" s="92" t="str">
        <f>IFERROR(IF(OR(P181="PLS",P181="PDB"),0,IF(AV181=3,(AI181*G181)-(AA181*'Pricing Matrix'!$B$5),(AI181*G181)+(AA181*('3.Edit Pricing'!$B$33-'Pricing Matrix'!$B$5)))),"")</f>
        <v/>
      </c>
      <c r="AO181" s="142" t="str">
        <f>IF(Y181="","",IF(AND(NOT('1.Project Details'!$E$33="No"), BF181&gt;0),'3.Edit Pricing'!$B$57,IF('1.Project Details'!$B$24="Mill Finish",0,IF('2.Quote'!$L181="Yes",0,IF(U181="Bulk",FinBulk_Cost_Price,IF(OR(U181="Non-bulk",U181="Minfin"),FinNonBulk_Cost_Price,Fin_Cost_Price))))))</f>
        <v/>
      </c>
      <c r="AP181" s="142" t="str" cm="1">
        <f t="array" ref="AP181">IF(Y181="","",_xlfn.IFS(AND(BF181&gt;0,NOT('1.Project Details'!$E$33="No")),'3.Edit Pricing'!$B$58,'1.Project Details'!$B$24="Mill Finish",0,'1.Project Details'!$B$24="",0,'2.Quote'!$L181="Yes",0,U181="Bulk",FinBulk_Sell_Price,U181="Non-bulk",FinNonBulk_Sell_Price,U181="Minfin",FinNonBulk_Sell_Price,Y181&lt;&gt;"",Fin_Sell_Price))</f>
        <v/>
      </c>
      <c r="AQ181" s="142" t="str">
        <f>IFERROR(IF(Y181="","",IF(T181="Yes","Anodised Perimeter (AP)",'1.Project Details'!$B$33)),"")</f>
        <v/>
      </c>
      <c r="AR181" s="142" t="str">
        <f>IFERROR(IF($AQ181="Anodised Perimeter (AP)",IF(U181="Minfin",40,'2.Quote'!AD181)*AO181,AG181*AO181),"")</f>
        <v/>
      </c>
      <c r="AS181" s="142" t="str">
        <f t="shared" si="90"/>
        <v/>
      </c>
      <c r="AT181" s="142" t="str">
        <f t="shared" si="91"/>
        <v/>
      </c>
      <c r="AU181" s="170" t="str">
        <f>IFERROR(VLOOKUP(C181,DATA!$A:$K,8,FALSE),"")</f>
        <v/>
      </c>
      <c r="AV181" s="124" t="str">
        <f>IFERROR(VLOOKUP(AU181,'5.Edit_PH_IP'!$B:$D,3,FALSE),"")</f>
        <v/>
      </c>
      <c r="AW181" s="124" t="str">
        <f>IFERROR(VLOOKUP(Q181,DATA_EDGE!A:C,3,FALSE),"")</f>
        <v/>
      </c>
      <c r="AX181" s="124" t="str">
        <f t="shared" si="98"/>
        <v/>
      </c>
      <c r="AY181" s="124" t="str">
        <f t="shared" si="92"/>
        <v/>
      </c>
      <c r="AZ181" s="124" t="str">
        <f t="shared" si="93"/>
        <v/>
      </c>
      <c r="BA181" s="255"/>
      <c r="BB181" s="252">
        <f t="shared" si="99"/>
        <v>0</v>
      </c>
      <c r="BC181" s="255"/>
      <c r="BD181" s="252">
        <f t="shared" si="100"/>
        <v>0</v>
      </c>
      <c r="BE181" s="20">
        <f t="shared" si="94"/>
        <v>0</v>
      </c>
      <c r="BF181" s="124">
        <f t="shared" si="95"/>
        <v>0</v>
      </c>
    </row>
    <row r="182" spans="1:58" x14ac:dyDescent="0.25">
      <c r="A182" s="94"/>
      <c r="B182" s="21">
        <v>125</v>
      </c>
      <c r="C182" s="31"/>
      <c r="D182" s="19" t="str">
        <f>IFERROR(IF(OR(P182="PDB",P182="PLS"),"*","") &amp; VLOOKUP(C182,Table5[],2,FALSE),"") &amp; IF(L182="Yes"," **MILL FINISH**",)</f>
        <v/>
      </c>
      <c r="E182" s="124" t="str">
        <f t="shared" si="78"/>
        <v/>
      </c>
      <c r="F182" s="124" t="str">
        <f t="shared" si="79"/>
        <v/>
      </c>
      <c r="G182" s="135"/>
      <c r="H182" s="135"/>
      <c r="I182" s="20" t="str">
        <f t="shared" si="80"/>
        <v/>
      </c>
      <c r="J182" s="22" t="str">
        <f t="shared" si="81"/>
        <v/>
      </c>
      <c r="K182" s="236" t="str">
        <f t="shared" si="82"/>
        <v/>
      </c>
      <c r="L182" s="140" t="s">
        <v>13326</v>
      </c>
      <c r="M182" s="96" t="str">
        <f>IF(C182="","",IF(AND(BF182&gt;0,NOT('1.Project Details'!$E$33="No")),VLOOKUP('1.Project Details'!$E$33,Threshold_Code,2,FALSE),IF(L182="No",SAP_Colour_Code,"NON")))</f>
        <v/>
      </c>
      <c r="N182" s="141">
        <v>6060</v>
      </c>
      <c r="O182" s="140" t="s">
        <v>19270</v>
      </c>
      <c r="P182" s="96" t="str">
        <f>IFERROR(IF(LEFT(AX182,1)="7","PDB",VLOOKUP(C182,Table5[],13,FALSE)),"")</f>
        <v/>
      </c>
      <c r="Q182" s="239"/>
      <c r="R182" s="96" t="str">
        <f>IFERROR(IF(LEFT(AX182,1)="7",VLOOKUP(LEFT(Q182,5),DATA_EDGE!A:C,3,FALSE),VLOOKUP(Q182,DATA_EDGE!A:C,3,FALSE)),"")</f>
        <v/>
      </c>
      <c r="S182" s="104" t="str">
        <f>IFERROR(IF(LEFT(VLOOKUP(C182,Table5[],7,FALSE),3)="AE3",VLOOKUP(C182,Table_TB_Cost[],3,FALSE),""),"")</f>
        <v/>
      </c>
      <c r="T182" s="207" t="s">
        <v>13326</v>
      </c>
      <c r="U182" s="206" t="str">
        <f>IF(OR('1.Project Details'!$B$26="Capral Mill (AP)",T182="Yes"),IF(AD182="","",IF(AD182&lt;0,"Minfin",IF(AD182&lt;80,"Non-bulk","Bulk"))),"")</f>
        <v/>
      </c>
      <c r="V182" s="63" t="str">
        <f>IFERROR(VLOOKUP(C182,Table5[],11,FALSE),"")</f>
        <v/>
      </c>
      <c r="W182" s="104" t="str">
        <f>IFERROR(IF(X182="Yes",VLOOKUP(C182,Table5[#All],12,FALSE) &amp; IF(OR(Y182&gt;5,Z182&gt;25)," Weight",""),""),"")</f>
        <v/>
      </c>
      <c r="X182" s="104" t="s">
        <v>21026</v>
      </c>
      <c r="Y182" s="19" t="str">
        <f>IFERROR(VLOOKUP(C182,Table5[],4,FALSE),"")</f>
        <v/>
      </c>
      <c r="Z182" s="19" t="str">
        <f t="shared" si="83"/>
        <v/>
      </c>
      <c r="AA182" s="19" t="str">
        <f t="shared" si="84"/>
        <v/>
      </c>
      <c r="AB182" s="19" t="str">
        <f>IFERROR(VLOOKUP(C182,Table5[],5,FALSE),"")</f>
        <v/>
      </c>
      <c r="AC182" s="19" t="str">
        <f t="shared" si="85"/>
        <v/>
      </c>
      <c r="AD182" s="19" t="str">
        <f t="shared" si="86"/>
        <v/>
      </c>
      <c r="AE182" s="19" t="str">
        <f>IFERROR(VLOOKUP(C182,Table5[],6,FALSE),"")</f>
        <v/>
      </c>
      <c r="AF182" s="19" t="str">
        <f t="shared" si="87"/>
        <v/>
      </c>
      <c r="AG182" s="19" t="str">
        <f t="shared" si="88"/>
        <v/>
      </c>
      <c r="AH182" s="142" t="str" cm="1">
        <f t="array" ref="AH182">IFERROR(IF(AV182=3,IF(Y182&lt;0.5,1*Z182*2.5,0),IF(P182="PLS",VLOOKUP(C182,Table_TB_Cost[],11,FALSE)/VLOOKUP(C182,Table_TB_Cost[],3,FALSE)*'2.Quote'!H182,IF(P182="PDB",_xlfn.IFS(tb_calc_type="Margin",(((Z182*'Pricing Matrix'!$F$4)+(H182*'Pricing Matrix'!$F$5))/(1-tb_calc_value)),tb_calc_type="List less Discount",(((Z182*(VLOOKUP(LEFT(VLOOKUP(C182,Table5[],10,FALSE),2),TB_MPG,2,FALSE)))+(H182*'Pricing Matrix'!$F$5*3))*(1-tb_calc_value))),(Z182*'3.Edit Pricing'!$B$33)))),"")</f>
        <v/>
      </c>
      <c r="AI182" s="142">
        <f>IF(AV182=1,Z182*'3.Edit Pricing'!$G$33,IF(AV182=2,Z182*'3.Edit Pricing'!$H$33,IF(AV182=3,Z182*'3.Edit Pricing'!$I$33,0)))</f>
        <v>0</v>
      </c>
      <c r="AJ182" s="142" t="str">
        <f t="shared" si="89"/>
        <v/>
      </c>
      <c r="AK182" s="92" t="str">
        <f t="shared" si="96"/>
        <v/>
      </c>
      <c r="AL182" s="92" t="str">
        <f t="shared" si="97"/>
        <v/>
      </c>
      <c r="AM182" s="92" t="str" cm="1">
        <f t="array" ref="AM182">IFERROR(_xlfn.IFS(P182="PLS",AL182-(VLOOKUP(C182,Table_TB_Cost[],10,FALSE)/VLOOKUP(C182,Table_TB_Cost[],3,FALSE)*G182*H182),P182="PDB",AL182-((Z182*'Pricing Matrix'!$F$4)+(H182*'Pricing Matrix'!$F$5))*G182),"")</f>
        <v/>
      </c>
      <c r="AN182" s="92" t="str">
        <f>IFERROR(IF(OR(P182="PLS",P182="PDB"),0,IF(AV182=3,(AI182*G182)-(AA182*'Pricing Matrix'!$B$5),(AI182*G182)+(AA182*('3.Edit Pricing'!$B$33-'Pricing Matrix'!$B$5)))),"")</f>
        <v/>
      </c>
      <c r="AO182" s="142" t="str">
        <f>IF(Y182="","",IF(AND(NOT('1.Project Details'!$E$33="No"), BF182&gt;0),'3.Edit Pricing'!$B$57,IF('1.Project Details'!$B$24="Mill Finish",0,IF('2.Quote'!$L182="Yes",0,IF(U182="Bulk",FinBulk_Cost_Price,IF(OR(U182="Non-bulk",U182="Minfin"),FinNonBulk_Cost_Price,Fin_Cost_Price))))))</f>
        <v/>
      </c>
      <c r="AP182" s="142" t="str" cm="1">
        <f t="array" ref="AP182">IF(Y182="","",_xlfn.IFS(AND(BF182&gt;0,NOT('1.Project Details'!$E$33="No")),'3.Edit Pricing'!$B$58,'1.Project Details'!$B$24="Mill Finish",0,'1.Project Details'!$B$24="",0,'2.Quote'!$L182="Yes",0,U182="Bulk",FinBulk_Sell_Price,U182="Non-bulk",FinNonBulk_Sell_Price,U182="Minfin",FinNonBulk_Sell_Price,Y182&lt;&gt;"",Fin_Sell_Price))</f>
        <v/>
      </c>
      <c r="AQ182" s="142" t="str">
        <f>IFERROR(IF(Y182="","",IF(T182="Yes","Anodised Perimeter (AP)",'1.Project Details'!$B$33)),"")</f>
        <v/>
      </c>
      <c r="AR182" s="142" t="str">
        <f>IFERROR(IF($AQ182="Anodised Perimeter (AP)",IF(U182="Minfin",40,'2.Quote'!AD182)*AO182,AG182*AO182),"")</f>
        <v/>
      </c>
      <c r="AS182" s="142" t="str">
        <f t="shared" si="90"/>
        <v/>
      </c>
      <c r="AT182" s="142" t="str">
        <f t="shared" si="91"/>
        <v/>
      </c>
      <c r="AU182" s="170" t="str">
        <f>IFERROR(VLOOKUP(C182,DATA!$A:$K,8,FALSE),"")</f>
        <v/>
      </c>
      <c r="AV182" s="124" t="str">
        <f>IFERROR(VLOOKUP(AU182,'5.Edit_PH_IP'!$B:$D,3,FALSE),"")</f>
        <v/>
      </c>
      <c r="AW182" s="124" t="str">
        <f>IFERROR(VLOOKUP(Q182,DATA_EDGE!A:C,3,FALSE),"")</f>
        <v/>
      </c>
      <c r="AX182" s="124" t="str">
        <f t="shared" si="98"/>
        <v/>
      </c>
      <c r="AY182" s="124" t="str">
        <f t="shared" si="92"/>
        <v/>
      </c>
      <c r="AZ182" s="124" t="str">
        <f t="shared" si="93"/>
        <v/>
      </c>
      <c r="BA182" s="255"/>
      <c r="BB182" s="252">
        <f t="shared" si="99"/>
        <v>0</v>
      </c>
      <c r="BC182" s="255"/>
      <c r="BD182" s="252">
        <f t="shared" si="100"/>
        <v>0</v>
      </c>
      <c r="BE182" s="20">
        <f t="shared" si="94"/>
        <v>0</v>
      </c>
      <c r="BF182" s="124">
        <f t="shared" si="95"/>
        <v>0</v>
      </c>
    </row>
    <row r="183" spans="1:58" x14ac:dyDescent="0.25">
      <c r="A183" s="94"/>
      <c r="B183" s="18">
        <v>126</v>
      </c>
      <c r="C183" s="31"/>
      <c r="D183" s="19" t="str">
        <f>IFERROR(IF(OR(P183="PDB",P183="PLS"),"*","") &amp; VLOOKUP(C183,Table5[],2,FALSE),"") &amp; IF(L183="Yes"," **MILL FINISH**",)</f>
        <v/>
      </c>
      <c r="E183" s="124" t="str">
        <f t="shared" si="78"/>
        <v/>
      </c>
      <c r="F183" s="124" t="str">
        <f t="shared" si="79"/>
        <v/>
      </c>
      <c r="G183" s="135"/>
      <c r="H183" s="135"/>
      <c r="I183" s="20" t="str">
        <f t="shared" si="80"/>
        <v/>
      </c>
      <c r="J183" s="22" t="str">
        <f t="shared" si="81"/>
        <v/>
      </c>
      <c r="K183" s="236" t="str">
        <f t="shared" si="82"/>
        <v/>
      </c>
      <c r="L183" s="140" t="s">
        <v>13326</v>
      </c>
      <c r="M183" s="96" t="str">
        <f>IF(C183="","",IF(AND(BF183&gt;0,NOT('1.Project Details'!$E$33="No")),VLOOKUP('1.Project Details'!$E$33,Threshold_Code,2,FALSE),IF(L183="No",SAP_Colour_Code,"NON")))</f>
        <v/>
      </c>
      <c r="N183" s="141">
        <v>6060</v>
      </c>
      <c r="O183" s="140" t="s">
        <v>19270</v>
      </c>
      <c r="P183" s="96" t="str">
        <f>IFERROR(IF(LEFT(AX183,1)="7","PDB",VLOOKUP(C183,Table5[],13,FALSE)),"")</f>
        <v/>
      </c>
      <c r="Q183" s="239"/>
      <c r="R183" s="96" t="str">
        <f>IFERROR(IF(LEFT(AX183,1)="7",VLOOKUP(LEFT(Q183,5),DATA_EDGE!A:C,3,FALSE),VLOOKUP(Q183,DATA_EDGE!A:C,3,FALSE)),"")</f>
        <v/>
      </c>
      <c r="S183" s="104" t="str">
        <f>IFERROR(IF(LEFT(VLOOKUP(C183,Table5[],7,FALSE),3)="AE3",VLOOKUP(C183,Table_TB_Cost[],3,FALSE),""),"")</f>
        <v/>
      </c>
      <c r="T183" s="207" t="s">
        <v>13326</v>
      </c>
      <c r="U183" s="206" t="str">
        <f>IF(OR('1.Project Details'!$B$26="Capral Mill (AP)",T183="Yes"),IF(AD183="","",IF(AD183&lt;0,"Minfin",IF(AD183&lt;80,"Non-bulk","Bulk"))),"")</f>
        <v/>
      </c>
      <c r="V183" s="63" t="str">
        <f>IFERROR(VLOOKUP(C183,Table5[],11,FALSE),"")</f>
        <v/>
      </c>
      <c r="W183" s="104" t="str">
        <f>IFERROR(IF(X183="Yes",VLOOKUP(C183,Table5[#All],12,FALSE) &amp; IF(OR(Y183&gt;5,Z183&gt;25)," Weight",""),""),"")</f>
        <v/>
      </c>
      <c r="X183" s="104" t="s">
        <v>21026</v>
      </c>
      <c r="Y183" s="19" t="str">
        <f>IFERROR(VLOOKUP(C183,Table5[],4,FALSE),"")</f>
        <v/>
      </c>
      <c r="Z183" s="19" t="str">
        <f t="shared" si="83"/>
        <v/>
      </c>
      <c r="AA183" s="19" t="str">
        <f t="shared" si="84"/>
        <v/>
      </c>
      <c r="AB183" s="19" t="str">
        <f>IFERROR(VLOOKUP(C183,Table5[],5,FALSE),"")</f>
        <v/>
      </c>
      <c r="AC183" s="19" t="str">
        <f t="shared" si="85"/>
        <v/>
      </c>
      <c r="AD183" s="19" t="str">
        <f t="shared" si="86"/>
        <v/>
      </c>
      <c r="AE183" s="19" t="str">
        <f>IFERROR(VLOOKUP(C183,Table5[],6,FALSE),"")</f>
        <v/>
      </c>
      <c r="AF183" s="19" t="str">
        <f t="shared" si="87"/>
        <v/>
      </c>
      <c r="AG183" s="19" t="str">
        <f t="shared" si="88"/>
        <v/>
      </c>
      <c r="AH183" s="142" t="str" cm="1">
        <f t="array" ref="AH183">IFERROR(IF(AV183=3,IF(Y183&lt;0.5,1*Z183*2.5,0),IF(P183="PLS",VLOOKUP(C183,Table_TB_Cost[],11,FALSE)/VLOOKUP(C183,Table_TB_Cost[],3,FALSE)*'2.Quote'!H183,IF(P183="PDB",_xlfn.IFS(tb_calc_type="Margin",(((Z183*'Pricing Matrix'!$F$4)+(H183*'Pricing Matrix'!$F$5))/(1-tb_calc_value)),tb_calc_type="List less Discount",(((Z183*(VLOOKUP(LEFT(VLOOKUP(C183,Table5[],10,FALSE),2),TB_MPG,2,FALSE)))+(H183*'Pricing Matrix'!$F$5*3))*(1-tb_calc_value))),(Z183*'3.Edit Pricing'!$B$33)))),"")</f>
        <v/>
      </c>
      <c r="AI183" s="142">
        <f>IF(AV183=1,Z183*'3.Edit Pricing'!$G$33,IF(AV183=2,Z183*'3.Edit Pricing'!$H$33,IF(AV183=3,Z183*'3.Edit Pricing'!$I$33,0)))</f>
        <v>0</v>
      </c>
      <c r="AJ183" s="142" t="str">
        <f t="shared" si="89"/>
        <v/>
      </c>
      <c r="AK183" s="92" t="str">
        <f t="shared" si="96"/>
        <v/>
      </c>
      <c r="AL183" s="92" t="str">
        <f t="shared" si="97"/>
        <v/>
      </c>
      <c r="AM183" s="92" t="str" cm="1">
        <f t="array" ref="AM183">IFERROR(_xlfn.IFS(P183="PLS",AL183-(VLOOKUP(C183,Table_TB_Cost[],10,FALSE)/VLOOKUP(C183,Table_TB_Cost[],3,FALSE)*G183*H183),P183="PDB",AL183-((Z183*'Pricing Matrix'!$F$4)+(H183*'Pricing Matrix'!$F$5))*G183),"")</f>
        <v/>
      </c>
      <c r="AN183" s="92" t="str">
        <f>IFERROR(IF(OR(P183="PLS",P183="PDB"),0,IF(AV183=3,(AI183*G183)-(AA183*'Pricing Matrix'!$B$5),(AI183*G183)+(AA183*('3.Edit Pricing'!$B$33-'Pricing Matrix'!$B$5)))),"")</f>
        <v/>
      </c>
      <c r="AO183" s="142" t="str">
        <f>IF(Y183="","",IF(AND(NOT('1.Project Details'!$E$33="No"), BF183&gt;0),'3.Edit Pricing'!$B$57,IF('1.Project Details'!$B$24="Mill Finish",0,IF('2.Quote'!$L183="Yes",0,IF(U183="Bulk",FinBulk_Cost_Price,IF(OR(U183="Non-bulk",U183="Minfin"),FinNonBulk_Cost_Price,Fin_Cost_Price))))))</f>
        <v/>
      </c>
      <c r="AP183" s="142" t="str" cm="1">
        <f t="array" ref="AP183">IF(Y183="","",_xlfn.IFS(AND(BF183&gt;0,NOT('1.Project Details'!$E$33="No")),'3.Edit Pricing'!$B$58,'1.Project Details'!$B$24="Mill Finish",0,'1.Project Details'!$B$24="",0,'2.Quote'!$L183="Yes",0,U183="Bulk",FinBulk_Sell_Price,U183="Non-bulk",FinNonBulk_Sell_Price,U183="Minfin",FinNonBulk_Sell_Price,Y183&lt;&gt;"",Fin_Sell_Price))</f>
        <v/>
      </c>
      <c r="AQ183" s="142" t="str">
        <f>IFERROR(IF(Y183="","",IF(T183="Yes","Anodised Perimeter (AP)",'1.Project Details'!$B$33)),"")</f>
        <v/>
      </c>
      <c r="AR183" s="142" t="str">
        <f>IFERROR(IF($AQ183="Anodised Perimeter (AP)",IF(U183="Minfin",40,'2.Quote'!AD183)*AO183,AG183*AO183),"")</f>
        <v/>
      </c>
      <c r="AS183" s="142" t="str">
        <f t="shared" si="90"/>
        <v/>
      </c>
      <c r="AT183" s="142" t="str">
        <f t="shared" si="91"/>
        <v/>
      </c>
      <c r="AU183" s="170" t="str">
        <f>IFERROR(VLOOKUP(C183,DATA!$A:$K,8,FALSE),"")</f>
        <v/>
      </c>
      <c r="AV183" s="124" t="str">
        <f>IFERROR(VLOOKUP(AU183,'5.Edit_PH_IP'!$B:$D,3,FALSE),"")</f>
        <v/>
      </c>
      <c r="AW183" s="124" t="str">
        <f>IFERROR(VLOOKUP(Q183,DATA_EDGE!A:C,3,FALSE),"")</f>
        <v/>
      </c>
      <c r="AX183" s="124" t="str">
        <f t="shared" si="98"/>
        <v/>
      </c>
      <c r="AY183" s="124" t="str">
        <f t="shared" si="92"/>
        <v/>
      </c>
      <c r="AZ183" s="124" t="str">
        <f t="shared" si="93"/>
        <v/>
      </c>
      <c r="BA183" s="255"/>
      <c r="BB183" s="252">
        <f t="shared" si="99"/>
        <v>0</v>
      </c>
      <c r="BC183" s="255"/>
      <c r="BD183" s="252">
        <f t="shared" si="100"/>
        <v>0</v>
      </c>
      <c r="BE183" s="20">
        <f t="shared" si="94"/>
        <v>0</v>
      </c>
      <c r="BF183" s="124">
        <f t="shared" si="95"/>
        <v>0</v>
      </c>
    </row>
    <row r="184" spans="1:58" x14ac:dyDescent="0.25">
      <c r="A184" s="94"/>
      <c r="B184" s="18">
        <v>127</v>
      </c>
      <c r="C184" s="31"/>
      <c r="D184" s="19" t="str">
        <f>IFERROR(IF(OR(P184="PDB",P184="PLS"),"*","") &amp; VLOOKUP(C184,Table5[],2,FALSE),"") &amp; IF(L184="Yes"," **MILL FINISH**",)</f>
        <v/>
      </c>
      <c r="E184" s="124" t="str">
        <f t="shared" si="78"/>
        <v/>
      </c>
      <c r="F184" s="124" t="str">
        <f t="shared" si="79"/>
        <v/>
      </c>
      <c r="G184" s="135"/>
      <c r="H184" s="135"/>
      <c r="I184" s="20" t="str">
        <f t="shared" si="80"/>
        <v/>
      </c>
      <c r="J184" s="22" t="str">
        <f t="shared" si="81"/>
        <v/>
      </c>
      <c r="K184" s="236" t="str">
        <f t="shared" si="82"/>
        <v/>
      </c>
      <c r="L184" s="140" t="s">
        <v>13326</v>
      </c>
      <c r="M184" s="96" t="str">
        <f>IF(C184="","",IF(AND(BF184&gt;0,NOT('1.Project Details'!$E$33="No")),VLOOKUP('1.Project Details'!$E$33,Threshold_Code,2,FALSE),IF(L184="No",SAP_Colour_Code,"NON")))</f>
        <v/>
      </c>
      <c r="N184" s="141">
        <v>6060</v>
      </c>
      <c r="O184" s="140" t="s">
        <v>19270</v>
      </c>
      <c r="P184" s="96" t="str">
        <f>IFERROR(IF(LEFT(AX184,1)="7","PDB",VLOOKUP(C184,Table5[],13,FALSE)),"")</f>
        <v/>
      </c>
      <c r="Q184" s="239"/>
      <c r="R184" s="96" t="str">
        <f>IFERROR(IF(LEFT(AX184,1)="7",VLOOKUP(LEFT(Q184,5),DATA_EDGE!A:C,3,FALSE),VLOOKUP(Q184,DATA_EDGE!A:C,3,FALSE)),"")</f>
        <v/>
      </c>
      <c r="S184" s="104" t="str">
        <f>IFERROR(IF(LEFT(VLOOKUP(C184,Table5[],7,FALSE),3)="AE3",VLOOKUP(C184,Table_TB_Cost[],3,FALSE),""),"")</f>
        <v/>
      </c>
      <c r="T184" s="207" t="s">
        <v>13326</v>
      </c>
      <c r="U184" s="206" t="str">
        <f>IF(OR('1.Project Details'!$B$26="Capral Mill (AP)",T184="Yes"),IF(AD184="","",IF(AD184&lt;0,"Minfin",IF(AD184&lt;80,"Non-bulk","Bulk"))),"")</f>
        <v/>
      </c>
      <c r="V184" s="63" t="str">
        <f>IFERROR(VLOOKUP(C184,Table5[],11,FALSE),"")</f>
        <v/>
      </c>
      <c r="W184" s="104" t="str">
        <f>IFERROR(IF(X184="Yes",VLOOKUP(C184,Table5[#All],12,FALSE) &amp; IF(OR(Y184&gt;5,Z184&gt;25)," Weight",""),""),"")</f>
        <v/>
      </c>
      <c r="X184" s="104" t="s">
        <v>21026</v>
      </c>
      <c r="Y184" s="19" t="str">
        <f>IFERROR(VLOOKUP(C184,Table5[],4,FALSE),"")</f>
        <v/>
      </c>
      <c r="Z184" s="19" t="str">
        <f t="shared" si="83"/>
        <v/>
      </c>
      <c r="AA184" s="19" t="str">
        <f t="shared" si="84"/>
        <v/>
      </c>
      <c r="AB184" s="19" t="str">
        <f>IFERROR(VLOOKUP(C184,Table5[],5,FALSE),"")</f>
        <v/>
      </c>
      <c r="AC184" s="19" t="str">
        <f t="shared" si="85"/>
        <v/>
      </c>
      <c r="AD184" s="19" t="str">
        <f t="shared" si="86"/>
        <v/>
      </c>
      <c r="AE184" s="19" t="str">
        <f>IFERROR(VLOOKUP(C184,Table5[],6,FALSE),"")</f>
        <v/>
      </c>
      <c r="AF184" s="19" t="str">
        <f t="shared" si="87"/>
        <v/>
      </c>
      <c r="AG184" s="19" t="str">
        <f t="shared" si="88"/>
        <v/>
      </c>
      <c r="AH184" s="142" t="str" cm="1">
        <f t="array" ref="AH184">IFERROR(IF(AV184=3,IF(Y184&lt;0.5,1*Z184*2.5,0),IF(P184="PLS",VLOOKUP(C184,Table_TB_Cost[],11,FALSE)/VLOOKUP(C184,Table_TB_Cost[],3,FALSE)*'2.Quote'!H184,IF(P184="PDB",_xlfn.IFS(tb_calc_type="Margin",(((Z184*'Pricing Matrix'!$F$4)+(H184*'Pricing Matrix'!$F$5))/(1-tb_calc_value)),tb_calc_type="List less Discount",(((Z184*(VLOOKUP(LEFT(VLOOKUP(C184,Table5[],10,FALSE),2),TB_MPG,2,FALSE)))+(H184*'Pricing Matrix'!$F$5*3))*(1-tb_calc_value))),(Z184*'3.Edit Pricing'!$B$33)))),"")</f>
        <v/>
      </c>
      <c r="AI184" s="142">
        <f>IF(AV184=1,Z184*'3.Edit Pricing'!$G$33,IF(AV184=2,Z184*'3.Edit Pricing'!$H$33,IF(AV184=3,Z184*'3.Edit Pricing'!$I$33,0)))</f>
        <v>0</v>
      </c>
      <c r="AJ184" s="142" t="str">
        <f t="shared" si="89"/>
        <v/>
      </c>
      <c r="AK184" s="92" t="str">
        <f t="shared" si="96"/>
        <v/>
      </c>
      <c r="AL184" s="92" t="str">
        <f t="shared" si="97"/>
        <v/>
      </c>
      <c r="AM184" s="92" t="str" cm="1">
        <f t="array" ref="AM184">IFERROR(_xlfn.IFS(P184="PLS",AL184-(VLOOKUP(C184,Table_TB_Cost[],10,FALSE)/VLOOKUP(C184,Table_TB_Cost[],3,FALSE)*G184*H184),P184="PDB",AL184-((Z184*'Pricing Matrix'!$F$4)+(H184*'Pricing Matrix'!$F$5))*G184),"")</f>
        <v/>
      </c>
      <c r="AN184" s="92" t="str">
        <f>IFERROR(IF(OR(P184="PLS",P184="PDB"),0,IF(AV184=3,(AI184*G184)-(AA184*'Pricing Matrix'!$B$5),(AI184*G184)+(AA184*('3.Edit Pricing'!$B$33-'Pricing Matrix'!$B$5)))),"")</f>
        <v/>
      </c>
      <c r="AO184" s="142" t="str">
        <f>IF(Y184="","",IF(AND(NOT('1.Project Details'!$E$33="No"), BF184&gt;0),'3.Edit Pricing'!$B$57,IF('1.Project Details'!$B$24="Mill Finish",0,IF('2.Quote'!$L184="Yes",0,IF(U184="Bulk",FinBulk_Cost_Price,IF(OR(U184="Non-bulk",U184="Minfin"),FinNonBulk_Cost_Price,Fin_Cost_Price))))))</f>
        <v/>
      </c>
      <c r="AP184" s="142" t="str" cm="1">
        <f t="array" ref="AP184">IF(Y184="","",_xlfn.IFS(AND(BF184&gt;0,NOT('1.Project Details'!$E$33="No")),'3.Edit Pricing'!$B$58,'1.Project Details'!$B$24="Mill Finish",0,'1.Project Details'!$B$24="",0,'2.Quote'!$L184="Yes",0,U184="Bulk",FinBulk_Sell_Price,U184="Non-bulk",FinNonBulk_Sell_Price,U184="Minfin",FinNonBulk_Sell_Price,Y184&lt;&gt;"",Fin_Sell_Price))</f>
        <v/>
      </c>
      <c r="AQ184" s="142" t="str">
        <f>IFERROR(IF(Y184="","",IF(T184="Yes","Anodised Perimeter (AP)",'1.Project Details'!$B$33)),"")</f>
        <v/>
      </c>
      <c r="AR184" s="142" t="str">
        <f>IFERROR(IF($AQ184="Anodised Perimeter (AP)",IF(U184="Minfin",40,'2.Quote'!AD184)*AO184,AG184*AO184),"")</f>
        <v/>
      </c>
      <c r="AS184" s="142" t="str">
        <f t="shared" si="90"/>
        <v/>
      </c>
      <c r="AT184" s="142" t="str">
        <f t="shared" si="91"/>
        <v/>
      </c>
      <c r="AU184" s="170" t="str">
        <f>IFERROR(VLOOKUP(C184,DATA!$A:$K,8,FALSE),"")</f>
        <v/>
      </c>
      <c r="AV184" s="124" t="str">
        <f>IFERROR(VLOOKUP(AU184,'5.Edit_PH_IP'!$B:$D,3,FALSE),"")</f>
        <v/>
      </c>
      <c r="AW184" s="124" t="str">
        <f>IFERROR(VLOOKUP(Q184,DATA_EDGE!A:C,3,FALSE),"")</f>
        <v/>
      </c>
      <c r="AX184" s="124" t="str">
        <f t="shared" si="98"/>
        <v/>
      </c>
      <c r="AY184" s="124" t="str">
        <f t="shared" si="92"/>
        <v/>
      </c>
      <c r="AZ184" s="124" t="str">
        <f t="shared" si="93"/>
        <v/>
      </c>
      <c r="BA184" s="255"/>
      <c r="BB184" s="252">
        <f t="shared" si="99"/>
        <v>0</v>
      </c>
      <c r="BC184" s="255"/>
      <c r="BD184" s="252">
        <f t="shared" si="100"/>
        <v>0</v>
      </c>
      <c r="BE184" s="20">
        <f t="shared" si="94"/>
        <v>0</v>
      </c>
      <c r="BF184" s="124">
        <f t="shared" si="95"/>
        <v>0</v>
      </c>
    </row>
    <row r="185" spans="1:58" x14ac:dyDescent="0.25">
      <c r="A185" s="94"/>
      <c r="B185" s="21">
        <v>128</v>
      </c>
      <c r="C185" s="31"/>
      <c r="D185" s="19" t="str">
        <f>IFERROR(IF(OR(P185="PDB",P185="PLS"),"*","") &amp; VLOOKUP(C185,Table5[],2,FALSE),"") &amp; IF(L185="Yes"," **MILL FINISH**",)</f>
        <v/>
      </c>
      <c r="E185" s="124" t="str">
        <f t="shared" si="78"/>
        <v/>
      </c>
      <c r="F185" s="124" t="str">
        <f t="shared" si="79"/>
        <v/>
      </c>
      <c r="G185" s="135"/>
      <c r="H185" s="135"/>
      <c r="I185" s="20" t="str">
        <f t="shared" si="80"/>
        <v/>
      </c>
      <c r="J185" s="22" t="str">
        <f t="shared" si="81"/>
        <v/>
      </c>
      <c r="K185" s="236" t="str">
        <f t="shared" si="82"/>
        <v/>
      </c>
      <c r="L185" s="140" t="s">
        <v>13326</v>
      </c>
      <c r="M185" s="96" t="str">
        <f>IF(C185="","",IF(AND(BF185&gt;0,NOT('1.Project Details'!$E$33="No")),VLOOKUP('1.Project Details'!$E$33,Threshold_Code,2,FALSE),IF(L185="No",SAP_Colour_Code,"NON")))</f>
        <v/>
      </c>
      <c r="N185" s="141">
        <v>6060</v>
      </c>
      <c r="O185" s="140" t="s">
        <v>19270</v>
      </c>
      <c r="P185" s="96" t="str">
        <f>IFERROR(IF(LEFT(AX185,1)="7","PDB",VLOOKUP(C185,Table5[],13,FALSE)),"")</f>
        <v/>
      </c>
      <c r="Q185" s="239"/>
      <c r="R185" s="96" t="str">
        <f>IFERROR(IF(LEFT(AX185,1)="7",VLOOKUP(LEFT(Q185,5),DATA_EDGE!A:C,3,FALSE),VLOOKUP(Q185,DATA_EDGE!A:C,3,FALSE)),"")</f>
        <v/>
      </c>
      <c r="S185" s="104" t="str">
        <f>IFERROR(IF(LEFT(VLOOKUP(C185,Table5[],7,FALSE),3)="AE3",VLOOKUP(C185,Table_TB_Cost[],3,FALSE),""),"")</f>
        <v/>
      </c>
      <c r="T185" s="207" t="s">
        <v>13326</v>
      </c>
      <c r="U185" s="206" t="str">
        <f>IF(OR('1.Project Details'!$B$26="Capral Mill (AP)",T185="Yes"),IF(AD185="","",IF(AD185&lt;0,"Minfin",IF(AD185&lt;80,"Non-bulk","Bulk"))),"")</f>
        <v/>
      </c>
      <c r="V185" s="63" t="str">
        <f>IFERROR(VLOOKUP(C185,Table5[],11,FALSE),"")</f>
        <v/>
      </c>
      <c r="W185" s="104" t="str">
        <f>IFERROR(IF(X185="Yes",VLOOKUP(C185,Table5[#All],12,FALSE) &amp; IF(OR(Y185&gt;5,Z185&gt;25)," Weight",""),""),"")</f>
        <v/>
      </c>
      <c r="X185" s="104" t="s">
        <v>21026</v>
      </c>
      <c r="Y185" s="19" t="str">
        <f>IFERROR(VLOOKUP(C185,Table5[],4,FALSE),"")</f>
        <v/>
      </c>
      <c r="Z185" s="19" t="str">
        <f t="shared" si="83"/>
        <v/>
      </c>
      <c r="AA185" s="19" t="str">
        <f t="shared" si="84"/>
        <v/>
      </c>
      <c r="AB185" s="19" t="str">
        <f>IFERROR(VLOOKUP(C185,Table5[],5,FALSE),"")</f>
        <v/>
      </c>
      <c r="AC185" s="19" t="str">
        <f t="shared" si="85"/>
        <v/>
      </c>
      <c r="AD185" s="19" t="str">
        <f t="shared" si="86"/>
        <v/>
      </c>
      <c r="AE185" s="19" t="str">
        <f>IFERROR(VLOOKUP(C185,Table5[],6,FALSE),"")</f>
        <v/>
      </c>
      <c r="AF185" s="19" t="str">
        <f t="shared" si="87"/>
        <v/>
      </c>
      <c r="AG185" s="19" t="str">
        <f t="shared" si="88"/>
        <v/>
      </c>
      <c r="AH185" s="142" t="str" cm="1">
        <f t="array" ref="AH185">IFERROR(IF(AV185=3,IF(Y185&lt;0.5,1*Z185*2.5,0),IF(P185="PLS",VLOOKUP(C185,Table_TB_Cost[],11,FALSE)/VLOOKUP(C185,Table_TB_Cost[],3,FALSE)*'2.Quote'!H185,IF(P185="PDB",_xlfn.IFS(tb_calc_type="Margin",(((Z185*'Pricing Matrix'!$F$4)+(H185*'Pricing Matrix'!$F$5))/(1-tb_calc_value)),tb_calc_type="List less Discount",(((Z185*(VLOOKUP(LEFT(VLOOKUP(C185,Table5[],10,FALSE),2),TB_MPG,2,FALSE)))+(H185*'Pricing Matrix'!$F$5*3))*(1-tb_calc_value))),(Z185*'3.Edit Pricing'!$B$33)))),"")</f>
        <v/>
      </c>
      <c r="AI185" s="142">
        <f>IF(AV185=1,Z185*'3.Edit Pricing'!$G$33,IF(AV185=2,Z185*'3.Edit Pricing'!$H$33,IF(AV185=3,Z185*'3.Edit Pricing'!$I$33,0)))</f>
        <v>0</v>
      </c>
      <c r="AJ185" s="142" t="str">
        <f t="shared" si="89"/>
        <v/>
      </c>
      <c r="AK185" s="92" t="str">
        <f t="shared" si="96"/>
        <v/>
      </c>
      <c r="AL185" s="92" t="str">
        <f t="shared" si="97"/>
        <v/>
      </c>
      <c r="AM185" s="92" t="str" cm="1">
        <f t="array" ref="AM185">IFERROR(_xlfn.IFS(P185="PLS",AL185-(VLOOKUP(C185,Table_TB_Cost[],10,FALSE)/VLOOKUP(C185,Table_TB_Cost[],3,FALSE)*G185*H185),P185="PDB",AL185-((Z185*'Pricing Matrix'!$F$4)+(H185*'Pricing Matrix'!$F$5))*G185),"")</f>
        <v/>
      </c>
      <c r="AN185" s="92" t="str">
        <f>IFERROR(IF(OR(P185="PLS",P185="PDB"),0,IF(AV185=3,(AI185*G185)-(AA185*'Pricing Matrix'!$B$5),(AI185*G185)+(AA185*('3.Edit Pricing'!$B$33-'Pricing Matrix'!$B$5)))),"")</f>
        <v/>
      </c>
      <c r="AO185" s="142" t="str">
        <f>IF(Y185="","",IF(AND(NOT('1.Project Details'!$E$33="No"), BF185&gt;0),'3.Edit Pricing'!$B$57,IF('1.Project Details'!$B$24="Mill Finish",0,IF('2.Quote'!$L185="Yes",0,IF(U185="Bulk",FinBulk_Cost_Price,IF(OR(U185="Non-bulk",U185="Minfin"),FinNonBulk_Cost_Price,Fin_Cost_Price))))))</f>
        <v/>
      </c>
      <c r="AP185" s="142" t="str" cm="1">
        <f t="array" ref="AP185">IF(Y185="","",_xlfn.IFS(AND(BF185&gt;0,NOT('1.Project Details'!$E$33="No")),'3.Edit Pricing'!$B$58,'1.Project Details'!$B$24="Mill Finish",0,'1.Project Details'!$B$24="",0,'2.Quote'!$L185="Yes",0,U185="Bulk",FinBulk_Sell_Price,U185="Non-bulk",FinNonBulk_Sell_Price,U185="Minfin",FinNonBulk_Sell_Price,Y185&lt;&gt;"",Fin_Sell_Price))</f>
        <v/>
      </c>
      <c r="AQ185" s="142" t="str">
        <f>IFERROR(IF(Y185="","",IF(T185="Yes","Anodised Perimeter (AP)",'1.Project Details'!$B$33)),"")</f>
        <v/>
      </c>
      <c r="AR185" s="142" t="str">
        <f>IFERROR(IF($AQ185="Anodised Perimeter (AP)",IF(U185="Minfin",40,'2.Quote'!AD185)*AO185,AG185*AO185),"")</f>
        <v/>
      </c>
      <c r="AS185" s="142" t="str">
        <f t="shared" si="90"/>
        <v/>
      </c>
      <c r="AT185" s="142" t="str">
        <f t="shared" si="91"/>
        <v/>
      </c>
      <c r="AU185" s="170" t="str">
        <f>IFERROR(VLOOKUP(C185,DATA!$A:$K,8,FALSE),"")</f>
        <v/>
      </c>
      <c r="AV185" s="124" t="str">
        <f>IFERROR(VLOOKUP(AU185,'5.Edit_PH_IP'!$B:$D,3,FALSE),"")</f>
        <v/>
      </c>
      <c r="AW185" s="124" t="str">
        <f>IFERROR(VLOOKUP(Q185,DATA_EDGE!A:C,3,FALSE),"")</f>
        <v/>
      </c>
      <c r="AX185" s="124" t="str">
        <f t="shared" si="98"/>
        <v/>
      </c>
      <c r="AY185" s="124" t="str">
        <f t="shared" si="92"/>
        <v/>
      </c>
      <c r="AZ185" s="124" t="str">
        <f t="shared" si="93"/>
        <v/>
      </c>
      <c r="BA185" s="255"/>
      <c r="BB185" s="252">
        <f t="shared" si="99"/>
        <v>0</v>
      </c>
      <c r="BC185" s="255"/>
      <c r="BD185" s="252">
        <f t="shared" si="100"/>
        <v>0</v>
      </c>
      <c r="BE185" s="20">
        <f t="shared" si="94"/>
        <v>0</v>
      </c>
      <c r="BF185" s="124">
        <f t="shared" si="95"/>
        <v>0</v>
      </c>
    </row>
    <row r="186" spans="1:58" x14ac:dyDescent="0.25">
      <c r="A186" s="94"/>
      <c r="B186" s="18">
        <v>129</v>
      </c>
      <c r="C186" s="31"/>
      <c r="D186" s="19" t="str">
        <f>IFERROR(IF(OR(P186="PDB",P186="PLS"),"*","") &amp; VLOOKUP(C186,Table5[],2,FALSE),"") &amp; IF(L186="Yes"," **MILL FINISH**",)</f>
        <v/>
      </c>
      <c r="E186" s="124" t="str">
        <f t="shared" si="78"/>
        <v/>
      </c>
      <c r="F186" s="124" t="str">
        <f t="shared" si="79"/>
        <v/>
      </c>
      <c r="G186" s="135"/>
      <c r="H186" s="135"/>
      <c r="I186" s="20" t="str">
        <f t="shared" si="80"/>
        <v/>
      </c>
      <c r="J186" s="22" t="str">
        <f t="shared" si="81"/>
        <v/>
      </c>
      <c r="K186" s="236" t="str">
        <f t="shared" si="82"/>
        <v/>
      </c>
      <c r="L186" s="140" t="s">
        <v>13326</v>
      </c>
      <c r="M186" s="96" t="str">
        <f>IF(C186="","",IF(AND(BF186&gt;0,NOT('1.Project Details'!$E$33="No")),VLOOKUP('1.Project Details'!$E$33,Threshold_Code,2,FALSE),IF(L186="No",SAP_Colour_Code,"NON")))</f>
        <v/>
      </c>
      <c r="N186" s="141">
        <v>6060</v>
      </c>
      <c r="O186" s="140" t="s">
        <v>19270</v>
      </c>
      <c r="P186" s="96" t="str">
        <f>IFERROR(IF(LEFT(AX186,1)="7","PDB",VLOOKUP(C186,Table5[],13,FALSE)),"")</f>
        <v/>
      </c>
      <c r="Q186" s="239"/>
      <c r="R186" s="96" t="str">
        <f>IFERROR(IF(LEFT(AX186,1)="7",VLOOKUP(LEFT(Q186,5),DATA_EDGE!A:C,3,FALSE),VLOOKUP(Q186,DATA_EDGE!A:C,3,FALSE)),"")</f>
        <v/>
      </c>
      <c r="S186" s="104" t="str">
        <f>IFERROR(IF(LEFT(VLOOKUP(C186,Table5[],7,FALSE),3)="AE3",VLOOKUP(C186,Table_TB_Cost[],3,FALSE),""),"")</f>
        <v/>
      </c>
      <c r="T186" s="207" t="s">
        <v>13326</v>
      </c>
      <c r="U186" s="206" t="str">
        <f>IF(OR('1.Project Details'!$B$26="Capral Mill (AP)",T186="Yes"),IF(AD186="","",IF(AD186&lt;0,"Minfin",IF(AD186&lt;80,"Non-bulk","Bulk"))),"")</f>
        <v/>
      </c>
      <c r="V186" s="63" t="str">
        <f>IFERROR(VLOOKUP(C186,Table5[],11,FALSE),"")</f>
        <v/>
      </c>
      <c r="W186" s="104" t="str">
        <f>IFERROR(IF(X186="Yes",VLOOKUP(C186,Table5[#All],12,FALSE) &amp; IF(OR(Y186&gt;5,Z186&gt;25)," Weight",""),""),"")</f>
        <v/>
      </c>
      <c r="X186" s="104" t="s">
        <v>21026</v>
      </c>
      <c r="Y186" s="19" t="str">
        <f>IFERROR(VLOOKUP(C186,Table5[],4,FALSE),"")</f>
        <v/>
      </c>
      <c r="Z186" s="19" t="str">
        <f t="shared" si="83"/>
        <v/>
      </c>
      <c r="AA186" s="19" t="str">
        <f t="shared" si="84"/>
        <v/>
      </c>
      <c r="AB186" s="19" t="str">
        <f>IFERROR(VLOOKUP(C186,Table5[],5,FALSE),"")</f>
        <v/>
      </c>
      <c r="AC186" s="19" t="str">
        <f t="shared" si="85"/>
        <v/>
      </c>
      <c r="AD186" s="19" t="str">
        <f t="shared" si="86"/>
        <v/>
      </c>
      <c r="AE186" s="19" t="str">
        <f>IFERROR(VLOOKUP(C186,Table5[],6,FALSE),"")</f>
        <v/>
      </c>
      <c r="AF186" s="19" t="str">
        <f t="shared" si="87"/>
        <v/>
      </c>
      <c r="AG186" s="19" t="str">
        <f t="shared" si="88"/>
        <v/>
      </c>
      <c r="AH186" s="142" t="str" cm="1">
        <f t="array" ref="AH186">IFERROR(IF(AV186=3,IF(Y186&lt;0.5,1*Z186*2.5,0),IF(P186="PLS",VLOOKUP(C186,Table_TB_Cost[],11,FALSE)/VLOOKUP(C186,Table_TB_Cost[],3,FALSE)*'2.Quote'!H186,IF(P186="PDB",_xlfn.IFS(tb_calc_type="Margin",(((Z186*'Pricing Matrix'!$F$4)+(H186*'Pricing Matrix'!$F$5))/(1-tb_calc_value)),tb_calc_type="List less Discount",(((Z186*(VLOOKUP(LEFT(VLOOKUP(C186,Table5[],10,FALSE),2),TB_MPG,2,FALSE)))+(H186*'Pricing Matrix'!$F$5*3))*(1-tb_calc_value))),(Z186*'3.Edit Pricing'!$B$33)))),"")</f>
        <v/>
      </c>
      <c r="AI186" s="142">
        <f>IF(AV186=1,Z186*'3.Edit Pricing'!$G$33,IF(AV186=2,Z186*'3.Edit Pricing'!$H$33,IF(AV186=3,Z186*'3.Edit Pricing'!$I$33,0)))</f>
        <v>0</v>
      </c>
      <c r="AJ186" s="142" t="str">
        <f t="shared" si="89"/>
        <v/>
      </c>
      <c r="AK186" s="92" t="str">
        <f t="shared" si="96"/>
        <v/>
      </c>
      <c r="AL186" s="92" t="str">
        <f t="shared" si="97"/>
        <v/>
      </c>
      <c r="AM186" s="92" t="str" cm="1">
        <f t="array" ref="AM186">IFERROR(_xlfn.IFS(P186="PLS",AL186-(VLOOKUP(C186,Table_TB_Cost[],10,FALSE)/VLOOKUP(C186,Table_TB_Cost[],3,FALSE)*G186*H186),P186="PDB",AL186-((Z186*'Pricing Matrix'!$F$4)+(H186*'Pricing Matrix'!$F$5))*G186),"")</f>
        <v/>
      </c>
      <c r="AN186" s="92" t="str">
        <f>IFERROR(IF(OR(P186="PLS",P186="PDB"),0,IF(AV186=3,(AI186*G186)-(AA186*'Pricing Matrix'!$B$5),(AI186*G186)+(AA186*('3.Edit Pricing'!$B$33-'Pricing Matrix'!$B$5)))),"")</f>
        <v/>
      </c>
      <c r="AO186" s="142" t="str">
        <f>IF(Y186="","",IF(AND(NOT('1.Project Details'!$E$33="No"), BF186&gt;0),'3.Edit Pricing'!$B$57,IF('1.Project Details'!$B$24="Mill Finish",0,IF('2.Quote'!$L186="Yes",0,IF(U186="Bulk",FinBulk_Cost_Price,IF(OR(U186="Non-bulk",U186="Minfin"),FinNonBulk_Cost_Price,Fin_Cost_Price))))))</f>
        <v/>
      </c>
      <c r="AP186" s="142" t="str" cm="1">
        <f t="array" ref="AP186">IF(Y186="","",_xlfn.IFS(AND(BF186&gt;0,NOT('1.Project Details'!$E$33="No")),'3.Edit Pricing'!$B$58,'1.Project Details'!$B$24="Mill Finish",0,'1.Project Details'!$B$24="",0,'2.Quote'!$L186="Yes",0,U186="Bulk",FinBulk_Sell_Price,U186="Non-bulk",FinNonBulk_Sell_Price,U186="Minfin",FinNonBulk_Sell_Price,Y186&lt;&gt;"",Fin_Sell_Price))</f>
        <v/>
      </c>
      <c r="AQ186" s="142" t="str">
        <f>IFERROR(IF(Y186="","",IF(T186="Yes","Anodised Perimeter (AP)",'1.Project Details'!$B$33)),"")</f>
        <v/>
      </c>
      <c r="AR186" s="142" t="str">
        <f>IFERROR(IF($AQ186="Anodised Perimeter (AP)",IF(U186="Minfin",40,'2.Quote'!AD186)*AO186,AG186*AO186),"")</f>
        <v/>
      </c>
      <c r="AS186" s="142" t="str">
        <f t="shared" si="90"/>
        <v/>
      </c>
      <c r="AT186" s="142" t="str">
        <f t="shared" si="91"/>
        <v/>
      </c>
      <c r="AU186" s="170" t="str">
        <f>IFERROR(VLOOKUP(C186,DATA!$A:$K,8,FALSE),"")</f>
        <v/>
      </c>
      <c r="AV186" s="124" t="str">
        <f>IFERROR(VLOOKUP(AU186,'5.Edit_PH_IP'!$B:$D,3,FALSE),"")</f>
        <v/>
      </c>
      <c r="AW186" s="124" t="str">
        <f>IFERROR(VLOOKUP(Q186,DATA_EDGE!A:C,3,FALSE),"")</f>
        <v/>
      </c>
      <c r="AX186" s="124" t="str">
        <f t="shared" si="98"/>
        <v/>
      </c>
      <c r="AY186" s="124" t="str">
        <f t="shared" si="92"/>
        <v/>
      </c>
      <c r="AZ186" s="124" t="str">
        <f t="shared" si="93"/>
        <v/>
      </c>
      <c r="BA186" s="255"/>
      <c r="BB186" s="252">
        <f t="shared" si="99"/>
        <v>0</v>
      </c>
      <c r="BC186" s="255"/>
      <c r="BD186" s="252">
        <f t="shared" si="100"/>
        <v>0</v>
      </c>
      <c r="BE186" s="20">
        <f t="shared" si="94"/>
        <v>0</v>
      </c>
      <c r="BF186" s="124">
        <f t="shared" si="95"/>
        <v>0</v>
      </c>
    </row>
    <row r="187" spans="1:58" x14ac:dyDescent="0.25">
      <c r="A187" s="94"/>
      <c r="B187" s="18">
        <v>130</v>
      </c>
      <c r="C187" s="31"/>
      <c r="D187" s="19" t="str">
        <f>IFERROR(IF(OR(P187="PDB",P187="PLS"),"*","") &amp; VLOOKUP(C187,Table5[],2,FALSE),"") &amp; IF(L187="Yes"," **MILL FINISH**",)</f>
        <v/>
      </c>
      <c r="E187" s="124" t="str">
        <f t="shared" si="78"/>
        <v/>
      </c>
      <c r="F187" s="124" t="str">
        <f t="shared" si="79"/>
        <v/>
      </c>
      <c r="G187" s="135"/>
      <c r="H187" s="135"/>
      <c r="I187" s="20" t="str">
        <f t="shared" si="80"/>
        <v/>
      </c>
      <c r="J187" s="22" t="str">
        <f t="shared" si="81"/>
        <v/>
      </c>
      <c r="K187" s="236" t="str">
        <f t="shared" si="82"/>
        <v/>
      </c>
      <c r="L187" s="140" t="s">
        <v>13326</v>
      </c>
      <c r="M187" s="96" t="str">
        <f>IF(C187="","",IF(AND(BF187&gt;0,NOT('1.Project Details'!$E$33="No")),VLOOKUP('1.Project Details'!$E$33,Threshold_Code,2,FALSE),IF(L187="No",SAP_Colour_Code,"NON")))</f>
        <v/>
      </c>
      <c r="N187" s="141">
        <v>6060</v>
      </c>
      <c r="O187" s="140" t="s">
        <v>19270</v>
      </c>
      <c r="P187" s="96" t="str">
        <f>IFERROR(IF(LEFT(AX187,1)="7","PDB",VLOOKUP(C187,Table5[],13,FALSE)),"")</f>
        <v/>
      </c>
      <c r="Q187" s="239"/>
      <c r="R187" s="96" t="str">
        <f>IFERROR(IF(LEFT(AX187,1)="7",VLOOKUP(LEFT(Q187,5),DATA_EDGE!A:C,3,FALSE),VLOOKUP(Q187,DATA_EDGE!A:C,3,FALSE)),"")</f>
        <v/>
      </c>
      <c r="S187" s="104" t="str">
        <f>IFERROR(IF(LEFT(VLOOKUP(C187,Table5[],7,FALSE),3)="AE3",VLOOKUP(C187,Table_TB_Cost[],3,FALSE),""),"")</f>
        <v/>
      </c>
      <c r="T187" s="207" t="s">
        <v>13326</v>
      </c>
      <c r="U187" s="206" t="str">
        <f>IF(OR('1.Project Details'!$B$26="Capral Mill (AP)",T187="Yes"),IF(AD187="","",IF(AD187&lt;0,"Minfin",IF(AD187&lt;80,"Non-bulk","Bulk"))),"")</f>
        <v/>
      </c>
      <c r="V187" s="63" t="str">
        <f>IFERROR(VLOOKUP(C187,Table5[],11,FALSE),"")</f>
        <v/>
      </c>
      <c r="W187" s="104" t="str">
        <f>IFERROR(IF(X187="Yes",VLOOKUP(C187,Table5[#All],12,FALSE) &amp; IF(OR(Y187&gt;5,Z187&gt;25)," Weight",""),""),"")</f>
        <v/>
      </c>
      <c r="X187" s="104" t="s">
        <v>21026</v>
      </c>
      <c r="Y187" s="19" t="str">
        <f>IFERROR(VLOOKUP(C187,Table5[],4,FALSE),"")</f>
        <v/>
      </c>
      <c r="Z187" s="19" t="str">
        <f t="shared" si="83"/>
        <v/>
      </c>
      <c r="AA187" s="19" t="str">
        <f t="shared" si="84"/>
        <v/>
      </c>
      <c r="AB187" s="19" t="str">
        <f>IFERROR(VLOOKUP(C187,Table5[],5,FALSE),"")</f>
        <v/>
      </c>
      <c r="AC187" s="19" t="str">
        <f t="shared" si="85"/>
        <v/>
      </c>
      <c r="AD187" s="19" t="str">
        <f t="shared" si="86"/>
        <v/>
      </c>
      <c r="AE187" s="19" t="str">
        <f>IFERROR(VLOOKUP(C187,Table5[],6,FALSE),"")</f>
        <v/>
      </c>
      <c r="AF187" s="19" t="str">
        <f t="shared" si="87"/>
        <v/>
      </c>
      <c r="AG187" s="19" t="str">
        <f t="shared" si="88"/>
        <v/>
      </c>
      <c r="AH187" s="142" t="str" cm="1">
        <f t="array" ref="AH187">IFERROR(IF(AV187=3,IF(Y187&lt;0.5,1*Z187*2.5,0),IF(P187="PLS",VLOOKUP(C187,Table_TB_Cost[],11,FALSE)/VLOOKUP(C187,Table_TB_Cost[],3,FALSE)*'2.Quote'!H187,IF(P187="PDB",_xlfn.IFS(tb_calc_type="Margin",(((Z187*'Pricing Matrix'!$F$4)+(H187*'Pricing Matrix'!$F$5))/(1-tb_calc_value)),tb_calc_type="List less Discount",(((Z187*(VLOOKUP(LEFT(VLOOKUP(C187,Table5[],10,FALSE),2),TB_MPG,2,FALSE)))+(H187*'Pricing Matrix'!$F$5*3))*(1-tb_calc_value))),(Z187*'3.Edit Pricing'!$B$33)))),"")</f>
        <v/>
      </c>
      <c r="AI187" s="142">
        <f>IF(AV187=1,Z187*'3.Edit Pricing'!$G$33,IF(AV187=2,Z187*'3.Edit Pricing'!$H$33,IF(AV187=3,Z187*'3.Edit Pricing'!$I$33,0)))</f>
        <v>0</v>
      </c>
      <c r="AJ187" s="142" t="str">
        <f t="shared" si="89"/>
        <v/>
      </c>
      <c r="AK187" s="92" t="str">
        <f t="shared" si="96"/>
        <v/>
      </c>
      <c r="AL187" s="92" t="str">
        <f t="shared" si="97"/>
        <v/>
      </c>
      <c r="AM187" s="92" t="str" cm="1">
        <f t="array" ref="AM187">IFERROR(_xlfn.IFS(P187="PLS",AL187-(VLOOKUP(C187,Table_TB_Cost[],10,FALSE)/VLOOKUP(C187,Table_TB_Cost[],3,FALSE)*G187*H187),P187="PDB",AL187-((Z187*'Pricing Matrix'!$F$4)+(H187*'Pricing Matrix'!$F$5))*G187),"")</f>
        <v/>
      </c>
      <c r="AN187" s="92" t="str">
        <f>IFERROR(IF(OR(P187="PLS",P187="PDB"),0,IF(AV187=3,(AI187*G187)-(AA187*'Pricing Matrix'!$B$5),(AI187*G187)+(AA187*('3.Edit Pricing'!$B$33-'Pricing Matrix'!$B$5)))),"")</f>
        <v/>
      </c>
      <c r="AO187" s="142" t="str">
        <f>IF(Y187="","",IF(AND(NOT('1.Project Details'!$E$33="No"), BF187&gt;0),'3.Edit Pricing'!$B$57,IF('1.Project Details'!$B$24="Mill Finish",0,IF('2.Quote'!$L187="Yes",0,IF(U187="Bulk",FinBulk_Cost_Price,IF(OR(U187="Non-bulk",U187="Minfin"),FinNonBulk_Cost_Price,Fin_Cost_Price))))))</f>
        <v/>
      </c>
      <c r="AP187" s="142" t="str" cm="1">
        <f t="array" ref="AP187">IF(Y187="","",_xlfn.IFS(AND(BF187&gt;0,NOT('1.Project Details'!$E$33="No")),'3.Edit Pricing'!$B$58,'1.Project Details'!$B$24="Mill Finish",0,'1.Project Details'!$B$24="",0,'2.Quote'!$L187="Yes",0,U187="Bulk",FinBulk_Sell_Price,U187="Non-bulk",FinNonBulk_Sell_Price,U187="Minfin",FinNonBulk_Sell_Price,Y187&lt;&gt;"",Fin_Sell_Price))</f>
        <v/>
      </c>
      <c r="AQ187" s="142" t="str">
        <f>IFERROR(IF(Y187="","",IF(T187="Yes","Anodised Perimeter (AP)",'1.Project Details'!$B$33)),"")</f>
        <v/>
      </c>
      <c r="AR187" s="142" t="str">
        <f>IFERROR(IF($AQ187="Anodised Perimeter (AP)",IF(U187="Minfin",40,'2.Quote'!AD187)*AO187,AG187*AO187),"")</f>
        <v/>
      </c>
      <c r="AS187" s="142" t="str">
        <f t="shared" si="90"/>
        <v/>
      </c>
      <c r="AT187" s="142" t="str">
        <f t="shared" si="91"/>
        <v/>
      </c>
      <c r="AU187" s="170" t="str">
        <f>IFERROR(VLOOKUP(C187,DATA!$A:$K,8,FALSE),"")</f>
        <v/>
      </c>
      <c r="AV187" s="124" t="str">
        <f>IFERROR(VLOOKUP(AU187,'5.Edit_PH_IP'!$B:$D,3,FALSE),"")</f>
        <v/>
      </c>
      <c r="AW187" s="124" t="str">
        <f>IFERROR(VLOOKUP(Q187,DATA_EDGE!A:C,3,FALSE),"")</f>
        <v/>
      </c>
      <c r="AX187" s="124" t="str">
        <f t="shared" si="98"/>
        <v/>
      </c>
      <c r="AY187" s="124" t="str">
        <f t="shared" si="92"/>
        <v/>
      </c>
      <c r="AZ187" s="124" t="str">
        <f t="shared" si="93"/>
        <v/>
      </c>
      <c r="BA187" s="255"/>
      <c r="BB187" s="252">
        <f t="shared" si="99"/>
        <v>0</v>
      </c>
      <c r="BC187" s="255"/>
      <c r="BD187" s="252">
        <f t="shared" si="100"/>
        <v>0</v>
      </c>
      <c r="BE187" s="20">
        <f t="shared" si="94"/>
        <v>0</v>
      </c>
      <c r="BF187" s="124">
        <f t="shared" si="95"/>
        <v>0</v>
      </c>
    </row>
    <row r="188" spans="1:58" x14ac:dyDescent="0.25">
      <c r="A188" s="94"/>
      <c r="B188" s="21">
        <v>131</v>
      </c>
      <c r="C188" s="31"/>
      <c r="D188" s="19" t="str">
        <f>IFERROR(IF(OR(P188="PDB",P188="PLS"),"*","") &amp; VLOOKUP(C188,Table5[],2,FALSE),"") &amp; IF(L188="Yes"," **MILL FINISH**",)</f>
        <v/>
      </c>
      <c r="E188" s="124" t="str">
        <f t="shared" si="78"/>
        <v/>
      </c>
      <c r="F188" s="124" t="str">
        <f t="shared" si="79"/>
        <v/>
      </c>
      <c r="G188" s="135"/>
      <c r="H188" s="135"/>
      <c r="I188" s="20" t="str">
        <f t="shared" si="80"/>
        <v/>
      </c>
      <c r="J188" s="22" t="str">
        <f t="shared" si="81"/>
        <v/>
      </c>
      <c r="K188" s="236" t="str">
        <f t="shared" si="82"/>
        <v/>
      </c>
      <c r="L188" s="140" t="s">
        <v>13326</v>
      </c>
      <c r="M188" s="96" t="str">
        <f>IF(C188="","",IF(AND(BF188&gt;0,NOT('1.Project Details'!$E$33="No")),VLOOKUP('1.Project Details'!$E$33,Threshold_Code,2,FALSE),IF(L188="No",SAP_Colour_Code,"NON")))</f>
        <v/>
      </c>
      <c r="N188" s="141">
        <v>6060</v>
      </c>
      <c r="O188" s="140" t="s">
        <v>19270</v>
      </c>
      <c r="P188" s="96" t="str">
        <f>IFERROR(IF(LEFT(AX188,1)="7","PDB",VLOOKUP(C188,Table5[],13,FALSE)),"")</f>
        <v/>
      </c>
      <c r="Q188" s="239"/>
      <c r="R188" s="96" t="str">
        <f>IFERROR(IF(LEFT(AX188,1)="7",VLOOKUP(LEFT(Q188,5),DATA_EDGE!A:C,3,FALSE),VLOOKUP(Q188,DATA_EDGE!A:C,3,FALSE)),"")</f>
        <v/>
      </c>
      <c r="S188" s="104" t="str">
        <f>IFERROR(IF(LEFT(VLOOKUP(C188,Table5[],7,FALSE),3)="AE3",VLOOKUP(C188,Table_TB_Cost[],3,FALSE),""),"")</f>
        <v/>
      </c>
      <c r="T188" s="207" t="s">
        <v>13326</v>
      </c>
      <c r="U188" s="206" t="str">
        <f>IF(OR('1.Project Details'!$B$26="Capral Mill (AP)",T188="Yes"),IF(AD188="","",IF(AD188&lt;0,"Minfin",IF(AD188&lt;80,"Non-bulk","Bulk"))),"")</f>
        <v/>
      </c>
      <c r="V188" s="63" t="str">
        <f>IFERROR(VLOOKUP(C188,Table5[],11,FALSE),"")</f>
        <v/>
      </c>
      <c r="W188" s="104" t="str">
        <f>IFERROR(IF(X188="Yes",VLOOKUP(C188,Table5[#All],12,FALSE) &amp; IF(OR(Y188&gt;5,Z188&gt;25)," Weight",""),""),"")</f>
        <v/>
      </c>
      <c r="X188" s="104" t="s">
        <v>21026</v>
      </c>
      <c r="Y188" s="19" t="str">
        <f>IFERROR(VLOOKUP(C188,Table5[],4,FALSE),"")</f>
        <v/>
      </c>
      <c r="Z188" s="19" t="str">
        <f t="shared" si="83"/>
        <v/>
      </c>
      <c r="AA188" s="19" t="str">
        <f t="shared" si="84"/>
        <v/>
      </c>
      <c r="AB188" s="19" t="str">
        <f>IFERROR(VLOOKUP(C188,Table5[],5,FALSE),"")</f>
        <v/>
      </c>
      <c r="AC188" s="19" t="str">
        <f t="shared" si="85"/>
        <v/>
      </c>
      <c r="AD188" s="19" t="str">
        <f t="shared" si="86"/>
        <v/>
      </c>
      <c r="AE188" s="19" t="str">
        <f>IFERROR(VLOOKUP(C188,Table5[],6,FALSE),"")</f>
        <v/>
      </c>
      <c r="AF188" s="19" t="str">
        <f t="shared" si="87"/>
        <v/>
      </c>
      <c r="AG188" s="19" t="str">
        <f t="shared" si="88"/>
        <v/>
      </c>
      <c r="AH188" s="142" t="str" cm="1">
        <f t="array" ref="AH188">IFERROR(IF(AV188=3,IF(Y188&lt;0.5,1*Z188*2.5,0),IF(P188="PLS",VLOOKUP(C188,Table_TB_Cost[],11,FALSE)/VLOOKUP(C188,Table_TB_Cost[],3,FALSE)*'2.Quote'!H188,IF(P188="PDB",_xlfn.IFS(tb_calc_type="Margin",(((Z188*'Pricing Matrix'!$F$4)+(H188*'Pricing Matrix'!$F$5))/(1-tb_calc_value)),tb_calc_type="List less Discount",(((Z188*(VLOOKUP(LEFT(VLOOKUP(C188,Table5[],10,FALSE),2),TB_MPG,2,FALSE)))+(H188*'Pricing Matrix'!$F$5*3))*(1-tb_calc_value))),(Z188*'3.Edit Pricing'!$B$33)))),"")</f>
        <v/>
      </c>
      <c r="AI188" s="142">
        <f>IF(AV188=1,Z188*'3.Edit Pricing'!$G$33,IF(AV188=2,Z188*'3.Edit Pricing'!$H$33,IF(AV188=3,Z188*'3.Edit Pricing'!$I$33,0)))</f>
        <v>0</v>
      </c>
      <c r="AJ188" s="142" t="str">
        <f t="shared" si="89"/>
        <v/>
      </c>
      <c r="AK188" s="92" t="str">
        <f t="shared" si="96"/>
        <v/>
      </c>
      <c r="AL188" s="92" t="str">
        <f t="shared" si="97"/>
        <v/>
      </c>
      <c r="AM188" s="92" t="str" cm="1">
        <f t="array" ref="AM188">IFERROR(_xlfn.IFS(P188="PLS",AL188-(VLOOKUP(C188,Table_TB_Cost[],10,FALSE)/VLOOKUP(C188,Table_TB_Cost[],3,FALSE)*G188*H188),P188="PDB",AL188-((Z188*'Pricing Matrix'!$F$4)+(H188*'Pricing Matrix'!$F$5))*G188),"")</f>
        <v/>
      </c>
      <c r="AN188" s="92" t="str">
        <f>IFERROR(IF(OR(P188="PLS",P188="PDB"),0,IF(AV188=3,(AI188*G188)-(AA188*'Pricing Matrix'!$B$5),(AI188*G188)+(AA188*('3.Edit Pricing'!$B$33-'Pricing Matrix'!$B$5)))),"")</f>
        <v/>
      </c>
      <c r="AO188" s="142" t="str">
        <f>IF(Y188="","",IF(AND(NOT('1.Project Details'!$E$33="No"), BF188&gt;0),'3.Edit Pricing'!$B$57,IF('1.Project Details'!$B$24="Mill Finish",0,IF('2.Quote'!$L188="Yes",0,IF(U188="Bulk",FinBulk_Cost_Price,IF(OR(U188="Non-bulk",U188="Minfin"),FinNonBulk_Cost_Price,Fin_Cost_Price))))))</f>
        <v/>
      </c>
      <c r="AP188" s="142" t="str" cm="1">
        <f t="array" ref="AP188">IF(Y188="","",_xlfn.IFS(AND(BF188&gt;0,NOT('1.Project Details'!$E$33="No")),'3.Edit Pricing'!$B$58,'1.Project Details'!$B$24="Mill Finish",0,'1.Project Details'!$B$24="",0,'2.Quote'!$L188="Yes",0,U188="Bulk",FinBulk_Sell_Price,U188="Non-bulk",FinNonBulk_Sell_Price,U188="Minfin",FinNonBulk_Sell_Price,Y188&lt;&gt;"",Fin_Sell_Price))</f>
        <v/>
      </c>
      <c r="AQ188" s="142" t="str">
        <f>IFERROR(IF(Y188="","",IF(T188="Yes","Anodised Perimeter (AP)",'1.Project Details'!$B$33)),"")</f>
        <v/>
      </c>
      <c r="AR188" s="142" t="str">
        <f>IFERROR(IF($AQ188="Anodised Perimeter (AP)",IF(U188="Minfin",40,'2.Quote'!AD188)*AO188,AG188*AO188),"")</f>
        <v/>
      </c>
      <c r="AS188" s="142" t="str">
        <f t="shared" si="90"/>
        <v/>
      </c>
      <c r="AT188" s="142" t="str">
        <f t="shared" si="91"/>
        <v/>
      </c>
      <c r="AU188" s="170" t="str">
        <f>IFERROR(VLOOKUP(C188,DATA!$A:$K,8,FALSE),"")</f>
        <v/>
      </c>
      <c r="AV188" s="124" t="str">
        <f>IFERROR(VLOOKUP(AU188,'5.Edit_PH_IP'!$B:$D,3,FALSE),"")</f>
        <v/>
      </c>
      <c r="AW188" s="124" t="str">
        <f>IFERROR(VLOOKUP(Q188,DATA_EDGE!A:C,3,FALSE),"")</f>
        <v/>
      </c>
      <c r="AX188" s="124" t="str">
        <f t="shared" si="98"/>
        <v/>
      </c>
      <c r="AY188" s="124" t="str">
        <f t="shared" si="92"/>
        <v/>
      </c>
      <c r="AZ188" s="124" t="str">
        <f t="shared" si="93"/>
        <v/>
      </c>
      <c r="BA188" s="255"/>
      <c r="BB188" s="252">
        <f t="shared" si="99"/>
        <v>0</v>
      </c>
      <c r="BC188" s="255"/>
      <c r="BD188" s="252">
        <f t="shared" si="100"/>
        <v>0</v>
      </c>
      <c r="BE188" s="20">
        <f t="shared" si="94"/>
        <v>0</v>
      </c>
      <c r="BF188" s="124">
        <f t="shared" si="95"/>
        <v>0</v>
      </c>
    </row>
    <row r="189" spans="1:58" x14ac:dyDescent="0.25">
      <c r="A189" s="94"/>
      <c r="B189" s="18">
        <v>132</v>
      </c>
      <c r="C189" s="31"/>
      <c r="D189" s="19" t="str">
        <f>IFERROR(IF(OR(P189="PDB",P189="PLS"),"*","") &amp; VLOOKUP(C189,Table5[],2,FALSE),"") &amp; IF(L189="Yes"," **MILL FINISH**",)</f>
        <v/>
      </c>
      <c r="E189" s="124" t="str">
        <f t="shared" si="78"/>
        <v/>
      </c>
      <c r="F189" s="124" t="str">
        <f t="shared" si="79"/>
        <v/>
      </c>
      <c r="G189" s="135"/>
      <c r="H189" s="135"/>
      <c r="I189" s="20" t="str">
        <f t="shared" si="80"/>
        <v/>
      </c>
      <c r="J189" s="22" t="str">
        <f t="shared" si="81"/>
        <v/>
      </c>
      <c r="K189" s="236" t="str">
        <f t="shared" si="82"/>
        <v/>
      </c>
      <c r="L189" s="140" t="s">
        <v>13326</v>
      </c>
      <c r="M189" s="96" t="str">
        <f>IF(C189="","",IF(AND(BF189&gt;0,NOT('1.Project Details'!$E$33="No")),VLOOKUP('1.Project Details'!$E$33,Threshold_Code,2,FALSE),IF(L189="No",SAP_Colour_Code,"NON")))</f>
        <v/>
      </c>
      <c r="N189" s="141">
        <v>6060</v>
      </c>
      <c r="O189" s="140" t="s">
        <v>19270</v>
      </c>
      <c r="P189" s="96" t="str">
        <f>IFERROR(IF(LEFT(AX189,1)="7","PDB",VLOOKUP(C189,Table5[],13,FALSE)),"")</f>
        <v/>
      </c>
      <c r="Q189" s="239"/>
      <c r="R189" s="96" t="str">
        <f>IFERROR(IF(LEFT(AX189,1)="7",VLOOKUP(LEFT(Q189,5),DATA_EDGE!A:C,3,FALSE),VLOOKUP(Q189,DATA_EDGE!A:C,3,FALSE)),"")</f>
        <v/>
      </c>
      <c r="S189" s="104" t="str">
        <f>IFERROR(IF(LEFT(VLOOKUP(C189,Table5[],7,FALSE),3)="AE3",VLOOKUP(C189,Table_TB_Cost[],3,FALSE),""),"")</f>
        <v/>
      </c>
      <c r="T189" s="207" t="s">
        <v>13326</v>
      </c>
      <c r="U189" s="206" t="str">
        <f>IF(OR('1.Project Details'!$B$26="Capral Mill (AP)",T189="Yes"),IF(AD189="","",IF(AD189&lt;0,"Minfin",IF(AD189&lt;80,"Non-bulk","Bulk"))),"")</f>
        <v/>
      </c>
      <c r="V189" s="63" t="str">
        <f>IFERROR(VLOOKUP(C189,Table5[],11,FALSE),"")</f>
        <v/>
      </c>
      <c r="W189" s="104" t="str">
        <f>IFERROR(IF(X189="Yes",VLOOKUP(C189,Table5[#All],12,FALSE) &amp; IF(OR(Y189&gt;5,Z189&gt;25)," Weight",""),""),"")</f>
        <v/>
      </c>
      <c r="X189" s="104" t="s">
        <v>21026</v>
      </c>
      <c r="Y189" s="19" t="str">
        <f>IFERROR(VLOOKUP(C189,Table5[],4,FALSE),"")</f>
        <v/>
      </c>
      <c r="Z189" s="19" t="str">
        <f t="shared" si="83"/>
        <v/>
      </c>
      <c r="AA189" s="19" t="str">
        <f t="shared" si="84"/>
        <v/>
      </c>
      <c r="AB189" s="19" t="str">
        <f>IFERROR(VLOOKUP(C189,Table5[],5,FALSE),"")</f>
        <v/>
      </c>
      <c r="AC189" s="19" t="str">
        <f t="shared" si="85"/>
        <v/>
      </c>
      <c r="AD189" s="19" t="str">
        <f t="shared" si="86"/>
        <v/>
      </c>
      <c r="AE189" s="19" t="str">
        <f>IFERROR(VLOOKUP(C189,Table5[],6,FALSE),"")</f>
        <v/>
      </c>
      <c r="AF189" s="19" t="str">
        <f t="shared" si="87"/>
        <v/>
      </c>
      <c r="AG189" s="19" t="str">
        <f t="shared" si="88"/>
        <v/>
      </c>
      <c r="AH189" s="142" t="str" cm="1">
        <f t="array" ref="AH189">IFERROR(IF(AV189=3,IF(Y189&lt;0.5,1*Z189*2.5,0),IF(P189="PLS",VLOOKUP(C189,Table_TB_Cost[],11,FALSE)/VLOOKUP(C189,Table_TB_Cost[],3,FALSE)*'2.Quote'!H189,IF(P189="PDB",_xlfn.IFS(tb_calc_type="Margin",(((Z189*'Pricing Matrix'!$F$4)+(H189*'Pricing Matrix'!$F$5))/(1-tb_calc_value)),tb_calc_type="List less Discount",(((Z189*(VLOOKUP(LEFT(VLOOKUP(C189,Table5[],10,FALSE),2),TB_MPG,2,FALSE)))+(H189*'Pricing Matrix'!$F$5*3))*(1-tb_calc_value))),(Z189*'3.Edit Pricing'!$B$33)))),"")</f>
        <v/>
      </c>
      <c r="AI189" s="142">
        <f>IF(AV189=1,Z189*'3.Edit Pricing'!$G$33,IF(AV189=2,Z189*'3.Edit Pricing'!$H$33,IF(AV189=3,Z189*'3.Edit Pricing'!$I$33,0)))</f>
        <v>0</v>
      </c>
      <c r="AJ189" s="142" t="str">
        <f t="shared" si="89"/>
        <v/>
      </c>
      <c r="AK189" s="92" t="str">
        <f t="shared" si="96"/>
        <v/>
      </c>
      <c r="AL189" s="92" t="str">
        <f t="shared" si="97"/>
        <v/>
      </c>
      <c r="AM189" s="92" t="str" cm="1">
        <f t="array" ref="AM189">IFERROR(_xlfn.IFS(P189="PLS",AL189-(VLOOKUP(C189,Table_TB_Cost[],10,FALSE)/VLOOKUP(C189,Table_TB_Cost[],3,FALSE)*G189*H189),P189="PDB",AL189-((Z189*'Pricing Matrix'!$F$4)+(H189*'Pricing Matrix'!$F$5))*G189),"")</f>
        <v/>
      </c>
      <c r="AN189" s="92" t="str">
        <f>IFERROR(IF(OR(P189="PLS",P189="PDB"),0,IF(AV189=3,(AI189*G189)-(AA189*'Pricing Matrix'!$B$5),(AI189*G189)+(AA189*('3.Edit Pricing'!$B$33-'Pricing Matrix'!$B$5)))),"")</f>
        <v/>
      </c>
      <c r="AO189" s="142" t="str">
        <f>IF(Y189="","",IF(AND(NOT('1.Project Details'!$E$33="No"), BF189&gt;0),'3.Edit Pricing'!$B$57,IF('1.Project Details'!$B$24="Mill Finish",0,IF('2.Quote'!$L189="Yes",0,IF(U189="Bulk",FinBulk_Cost_Price,IF(OR(U189="Non-bulk",U189="Minfin"),FinNonBulk_Cost_Price,Fin_Cost_Price))))))</f>
        <v/>
      </c>
      <c r="AP189" s="142" t="str" cm="1">
        <f t="array" ref="AP189">IF(Y189="","",_xlfn.IFS(AND(BF189&gt;0,NOT('1.Project Details'!$E$33="No")),'3.Edit Pricing'!$B$58,'1.Project Details'!$B$24="Mill Finish",0,'1.Project Details'!$B$24="",0,'2.Quote'!$L189="Yes",0,U189="Bulk",FinBulk_Sell_Price,U189="Non-bulk",FinNonBulk_Sell_Price,U189="Minfin",FinNonBulk_Sell_Price,Y189&lt;&gt;"",Fin_Sell_Price))</f>
        <v/>
      </c>
      <c r="AQ189" s="142" t="str">
        <f>IFERROR(IF(Y189="","",IF(T189="Yes","Anodised Perimeter (AP)",'1.Project Details'!$B$33)),"")</f>
        <v/>
      </c>
      <c r="AR189" s="142" t="str">
        <f>IFERROR(IF($AQ189="Anodised Perimeter (AP)",IF(U189="Minfin",40,'2.Quote'!AD189)*AO189,AG189*AO189),"")</f>
        <v/>
      </c>
      <c r="AS189" s="142" t="str">
        <f t="shared" si="90"/>
        <v/>
      </c>
      <c r="AT189" s="142" t="str">
        <f t="shared" si="91"/>
        <v/>
      </c>
      <c r="AU189" s="170" t="str">
        <f>IFERROR(VLOOKUP(C189,DATA!$A:$K,8,FALSE),"")</f>
        <v/>
      </c>
      <c r="AV189" s="124" t="str">
        <f>IFERROR(VLOOKUP(AU189,'5.Edit_PH_IP'!$B:$D,3,FALSE),"")</f>
        <v/>
      </c>
      <c r="AW189" s="124" t="str">
        <f>IFERROR(VLOOKUP(Q189,DATA_EDGE!A:C,3,FALSE),"")</f>
        <v/>
      </c>
      <c r="AX189" s="124" t="str">
        <f t="shared" si="98"/>
        <v/>
      </c>
      <c r="AY189" s="124" t="str">
        <f t="shared" si="92"/>
        <v/>
      </c>
      <c r="AZ189" s="124" t="str">
        <f t="shared" si="93"/>
        <v/>
      </c>
      <c r="BA189" s="255"/>
      <c r="BB189" s="252">
        <f t="shared" si="99"/>
        <v>0</v>
      </c>
      <c r="BC189" s="255"/>
      <c r="BD189" s="252">
        <f t="shared" si="100"/>
        <v>0</v>
      </c>
      <c r="BE189" s="20">
        <f t="shared" si="94"/>
        <v>0</v>
      </c>
      <c r="BF189" s="124">
        <f t="shared" si="95"/>
        <v>0</v>
      </c>
    </row>
    <row r="190" spans="1:58" x14ac:dyDescent="0.25">
      <c r="A190" s="94"/>
      <c r="B190" s="18">
        <v>133</v>
      </c>
      <c r="C190" s="31"/>
      <c r="D190" s="19" t="str">
        <f>IFERROR(IF(OR(P190="PDB",P190="PLS"),"*","") &amp; VLOOKUP(C190,Table5[],2,FALSE),"") &amp; IF(L190="Yes"," **MILL FINISH**",)</f>
        <v/>
      </c>
      <c r="E190" s="124" t="str">
        <f t="shared" si="78"/>
        <v/>
      </c>
      <c r="F190" s="124" t="str">
        <f t="shared" si="79"/>
        <v/>
      </c>
      <c r="G190" s="135"/>
      <c r="H190" s="135"/>
      <c r="I190" s="20" t="str">
        <f t="shared" si="80"/>
        <v/>
      </c>
      <c r="J190" s="22" t="str">
        <f t="shared" si="81"/>
        <v/>
      </c>
      <c r="K190" s="236" t="str">
        <f t="shared" si="82"/>
        <v/>
      </c>
      <c r="L190" s="140" t="s">
        <v>13326</v>
      </c>
      <c r="M190" s="96" t="str">
        <f>IF(C190="","",IF(AND(BF190&gt;0,NOT('1.Project Details'!$E$33="No")),VLOOKUP('1.Project Details'!$E$33,Threshold_Code,2,FALSE),IF(L190="No",SAP_Colour_Code,"NON")))</f>
        <v/>
      </c>
      <c r="N190" s="141">
        <v>6060</v>
      </c>
      <c r="O190" s="140" t="s">
        <v>19270</v>
      </c>
      <c r="P190" s="96" t="str">
        <f>IFERROR(IF(LEFT(AX190,1)="7","PDB",VLOOKUP(C190,Table5[],13,FALSE)),"")</f>
        <v/>
      </c>
      <c r="Q190" s="239"/>
      <c r="R190" s="96" t="str">
        <f>IFERROR(IF(LEFT(AX190,1)="7",VLOOKUP(LEFT(Q190,5),DATA_EDGE!A:C,3,FALSE),VLOOKUP(Q190,DATA_EDGE!A:C,3,FALSE)),"")</f>
        <v/>
      </c>
      <c r="S190" s="104" t="str">
        <f>IFERROR(IF(LEFT(VLOOKUP(C190,Table5[],7,FALSE),3)="AE3",VLOOKUP(C190,Table_TB_Cost[],3,FALSE),""),"")</f>
        <v/>
      </c>
      <c r="T190" s="207" t="s">
        <v>13326</v>
      </c>
      <c r="U190" s="206" t="str">
        <f>IF(OR('1.Project Details'!$B$26="Capral Mill (AP)",T190="Yes"),IF(AD190="","",IF(AD190&lt;0,"Minfin",IF(AD190&lt;80,"Non-bulk","Bulk"))),"")</f>
        <v/>
      </c>
      <c r="V190" s="63" t="str">
        <f>IFERROR(VLOOKUP(C190,Table5[],11,FALSE),"")</f>
        <v/>
      </c>
      <c r="W190" s="104" t="str">
        <f>IFERROR(IF(X190="Yes",VLOOKUP(C190,Table5[#All],12,FALSE) &amp; IF(OR(Y190&gt;5,Z190&gt;25)," Weight",""),""),"")</f>
        <v/>
      </c>
      <c r="X190" s="104" t="s">
        <v>21026</v>
      </c>
      <c r="Y190" s="19" t="str">
        <f>IFERROR(VLOOKUP(C190,Table5[],4,FALSE),"")</f>
        <v/>
      </c>
      <c r="Z190" s="19" t="str">
        <f t="shared" si="83"/>
        <v/>
      </c>
      <c r="AA190" s="19" t="str">
        <f t="shared" si="84"/>
        <v/>
      </c>
      <c r="AB190" s="19" t="str">
        <f>IFERROR(VLOOKUP(C190,Table5[],5,FALSE),"")</f>
        <v/>
      </c>
      <c r="AC190" s="19" t="str">
        <f t="shared" si="85"/>
        <v/>
      </c>
      <c r="AD190" s="19" t="str">
        <f t="shared" si="86"/>
        <v/>
      </c>
      <c r="AE190" s="19" t="str">
        <f>IFERROR(VLOOKUP(C190,Table5[],6,FALSE),"")</f>
        <v/>
      </c>
      <c r="AF190" s="19" t="str">
        <f t="shared" si="87"/>
        <v/>
      </c>
      <c r="AG190" s="19" t="str">
        <f t="shared" si="88"/>
        <v/>
      </c>
      <c r="AH190" s="142" t="str" cm="1">
        <f t="array" ref="AH190">IFERROR(IF(AV190=3,IF(Y190&lt;0.5,1*Z190*2.5,0),IF(P190="PLS",VLOOKUP(C190,Table_TB_Cost[],11,FALSE)/VLOOKUP(C190,Table_TB_Cost[],3,FALSE)*'2.Quote'!H190,IF(P190="PDB",_xlfn.IFS(tb_calc_type="Margin",(((Z190*'Pricing Matrix'!$F$4)+(H190*'Pricing Matrix'!$F$5))/(1-tb_calc_value)),tb_calc_type="List less Discount",(((Z190*(VLOOKUP(LEFT(VLOOKUP(C190,Table5[],10,FALSE),2),TB_MPG,2,FALSE)))+(H190*'Pricing Matrix'!$F$5*3))*(1-tb_calc_value))),(Z190*'3.Edit Pricing'!$B$33)))),"")</f>
        <v/>
      </c>
      <c r="AI190" s="142">
        <f>IF(AV190=1,Z190*'3.Edit Pricing'!$G$33,IF(AV190=2,Z190*'3.Edit Pricing'!$H$33,IF(AV190=3,Z190*'3.Edit Pricing'!$I$33,0)))</f>
        <v>0</v>
      </c>
      <c r="AJ190" s="142" t="str">
        <f t="shared" si="89"/>
        <v/>
      </c>
      <c r="AK190" s="92" t="str">
        <f t="shared" si="96"/>
        <v/>
      </c>
      <c r="AL190" s="92" t="str">
        <f t="shared" si="97"/>
        <v/>
      </c>
      <c r="AM190" s="92" t="str" cm="1">
        <f t="array" ref="AM190">IFERROR(_xlfn.IFS(P190="PLS",AL190-(VLOOKUP(C190,Table_TB_Cost[],10,FALSE)/VLOOKUP(C190,Table_TB_Cost[],3,FALSE)*G190*H190),P190="PDB",AL190-((Z190*'Pricing Matrix'!$F$4)+(H190*'Pricing Matrix'!$F$5))*G190),"")</f>
        <v/>
      </c>
      <c r="AN190" s="92" t="str">
        <f>IFERROR(IF(OR(P190="PLS",P190="PDB"),0,IF(AV190=3,(AI190*G190)-(AA190*'Pricing Matrix'!$B$5),(AI190*G190)+(AA190*('3.Edit Pricing'!$B$33-'Pricing Matrix'!$B$5)))),"")</f>
        <v/>
      </c>
      <c r="AO190" s="142" t="str">
        <f>IF(Y190="","",IF(AND(NOT('1.Project Details'!$E$33="No"), BF190&gt;0),'3.Edit Pricing'!$B$57,IF('1.Project Details'!$B$24="Mill Finish",0,IF('2.Quote'!$L190="Yes",0,IF(U190="Bulk",FinBulk_Cost_Price,IF(OR(U190="Non-bulk",U190="Minfin"),FinNonBulk_Cost_Price,Fin_Cost_Price))))))</f>
        <v/>
      </c>
      <c r="AP190" s="142" t="str" cm="1">
        <f t="array" ref="AP190">IF(Y190="","",_xlfn.IFS(AND(BF190&gt;0,NOT('1.Project Details'!$E$33="No")),'3.Edit Pricing'!$B$58,'1.Project Details'!$B$24="Mill Finish",0,'1.Project Details'!$B$24="",0,'2.Quote'!$L190="Yes",0,U190="Bulk",FinBulk_Sell_Price,U190="Non-bulk",FinNonBulk_Sell_Price,U190="Minfin",FinNonBulk_Sell_Price,Y190&lt;&gt;"",Fin_Sell_Price))</f>
        <v/>
      </c>
      <c r="AQ190" s="142" t="str">
        <f>IFERROR(IF(Y190="","",IF(T190="Yes","Anodised Perimeter (AP)",'1.Project Details'!$B$33)),"")</f>
        <v/>
      </c>
      <c r="AR190" s="142" t="str">
        <f>IFERROR(IF($AQ190="Anodised Perimeter (AP)",IF(U190="Minfin",40,'2.Quote'!AD190)*AO190,AG190*AO190),"")</f>
        <v/>
      </c>
      <c r="AS190" s="142" t="str">
        <f t="shared" si="90"/>
        <v/>
      </c>
      <c r="AT190" s="142" t="str">
        <f t="shared" si="91"/>
        <v/>
      </c>
      <c r="AU190" s="170" t="str">
        <f>IFERROR(VLOOKUP(C190,DATA!$A:$K,8,FALSE),"")</f>
        <v/>
      </c>
      <c r="AV190" s="124" t="str">
        <f>IFERROR(VLOOKUP(AU190,'5.Edit_PH_IP'!$B:$D,3,FALSE),"")</f>
        <v/>
      </c>
      <c r="AW190" s="124" t="str">
        <f>IFERROR(VLOOKUP(Q190,DATA_EDGE!A:C,3,FALSE),"")</f>
        <v/>
      </c>
      <c r="AX190" s="124" t="str">
        <f t="shared" si="98"/>
        <v/>
      </c>
      <c r="AY190" s="124" t="str">
        <f t="shared" si="92"/>
        <v/>
      </c>
      <c r="AZ190" s="124" t="str">
        <f t="shared" si="93"/>
        <v/>
      </c>
      <c r="BA190" s="255"/>
      <c r="BB190" s="252">
        <f t="shared" si="99"/>
        <v>0</v>
      </c>
      <c r="BC190" s="255"/>
      <c r="BD190" s="252">
        <f t="shared" si="100"/>
        <v>0</v>
      </c>
      <c r="BE190" s="20">
        <f t="shared" si="94"/>
        <v>0</v>
      </c>
      <c r="BF190" s="124">
        <f t="shared" si="95"/>
        <v>0</v>
      </c>
    </row>
    <row r="191" spans="1:58" x14ac:dyDescent="0.25">
      <c r="A191" s="94"/>
      <c r="B191" s="21">
        <v>134</v>
      </c>
      <c r="C191" s="31"/>
      <c r="D191" s="19" t="str">
        <f>IFERROR(IF(OR(P191="PDB",P191="PLS"),"*","") &amp; VLOOKUP(C191,Table5[],2,FALSE),"") &amp; IF(L191="Yes"," **MILL FINISH**",)</f>
        <v/>
      </c>
      <c r="E191" s="124" t="str">
        <f t="shared" si="78"/>
        <v/>
      </c>
      <c r="F191" s="124" t="str">
        <f t="shared" si="79"/>
        <v/>
      </c>
      <c r="G191" s="135"/>
      <c r="H191" s="135"/>
      <c r="I191" s="20" t="str">
        <f t="shared" si="80"/>
        <v/>
      </c>
      <c r="J191" s="22" t="str">
        <f t="shared" si="81"/>
        <v/>
      </c>
      <c r="K191" s="236" t="str">
        <f t="shared" si="82"/>
        <v/>
      </c>
      <c r="L191" s="140" t="s">
        <v>13326</v>
      </c>
      <c r="M191" s="96" t="str">
        <f>IF(C191="","",IF(AND(BF191&gt;0,NOT('1.Project Details'!$E$33="No")),VLOOKUP('1.Project Details'!$E$33,Threshold_Code,2,FALSE),IF(L191="No",SAP_Colour_Code,"NON")))</f>
        <v/>
      </c>
      <c r="N191" s="141">
        <v>6060</v>
      </c>
      <c r="O191" s="140" t="s">
        <v>19270</v>
      </c>
      <c r="P191" s="96" t="str">
        <f>IFERROR(IF(LEFT(AX191,1)="7","PDB",VLOOKUP(C191,Table5[],13,FALSE)),"")</f>
        <v/>
      </c>
      <c r="Q191" s="239"/>
      <c r="R191" s="96" t="str">
        <f>IFERROR(IF(LEFT(AX191,1)="7",VLOOKUP(LEFT(Q191,5),DATA_EDGE!A:C,3,FALSE),VLOOKUP(Q191,DATA_EDGE!A:C,3,FALSE)),"")</f>
        <v/>
      </c>
      <c r="S191" s="104" t="str">
        <f>IFERROR(IF(LEFT(VLOOKUP(C191,Table5[],7,FALSE),3)="AE3",VLOOKUP(C191,Table_TB_Cost[],3,FALSE),""),"")</f>
        <v/>
      </c>
      <c r="T191" s="207" t="s">
        <v>13326</v>
      </c>
      <c r="U191" s="206" t="str">
        <f>IF(OR('1.Project Details'!$B$26="Capral Mill (AP)",T191="Yes"),IF(AD191="","",IF(AD191&lt;0,"Minfin",IF(AD191&lt;80,"Non-bulk","Bulk"))),"")</f>
        <v/>
      </c>
      <c r="V191" s="63" t="str">
        <f>IFERROR(VLOOKUP(C191,Table5[],11,FALSE),"")</f>
        <v/>
      </c>
      <c r="W191" s="104" t="str">
        <f>IFERROR(IF(X191="Yes",VLOOKUP(C191,Table5[#All],12,FALSE) &amp; IF(OR(Y191&gt;5,Z191&gt;25)," Weight",""),""),"")</f>
        <v/>
      </c>
      <c r="X191" s="104" t="s">
        <v>21026</v>
      </c>
      <c r="Y191" s="19" t="str">
        <f>IFERROR(VLOOKUP(C191,Table5[],4,FALSE),"")</f>
        <v/>
      </c>
      <c r="Z191" s="19" t="str">
        <f t="shared" si="83"/>
        <v/>
      </c>
      <c r="AA191" s="19" t="str">
        <f t="shared" si="84"/>
        <v/>
      </c>
      <c r="AB191" s="19" t="str">
        <f>IFERROR(VLOOKUP(C191,Table5[],5,FALSE),"")</f>
        <v/>
      </c>
      <c r="AC191" s="19" t="str">
        <f t="shared" si="85"/>
        <v/>
      </c>
      <c r="AD191" s="19" t="str">
        <f t="shared" si="86"/>
        <v/>
      </c>
      <c r="AE191" s="19" t="str">
        <f>IFERROR(VLOOKUP(C191,Table5[],6,FALSE),"")</f>
        <v/>
      </c>
      <c r="AF191" s="19" t="str">
        <f t="shared" si="87"/>
        <v/>
      </c>
      <c r="AG191" s="19" t="str">
        <f t="shared" si="88"/>
        <v/>
      </c>
      <c r="AH191" s="142" t="str" cm="1">
        <f t="array" ref="AH191">IFERROR(IF(AV191=3,IF(Y191&lt;0.5,1*Z191*2.5,0),IF(P191="PLS",VLOOKUP(C191,Table_TB_Cost[],11,FALSE)/VLOOKUP(C191,Table_TB_Cost[],3,FALSE)*'2.Quote'!H191,IF(P191="PDB",_xlfn.IFS(tb_calc_type="Margin",(((Z191*'Pricing Matrix'!$F$4)+(H191*'Pricing Matrix'!$F$5))/(1-tb_calc_value)),tb_calc_type="List less Discount",(((Z191*(VLOOKUP(LEFT(VLOOKUP(C191,Table5[],10,FALSE),2),TB_MPG,2,FALSE)))+(H191*'Pricing Matrix'!$F$5*3))*(1-tb_calc_value))),(Z191*'3.Edit Pricing'!$B$33)))),"")</f>
        <v/>
      </c>
      <c r="AI191" s="142">
        <f>IF(AV191=1,Z191*'3.Edit Pricing'!$G$33,IF(AV191=2,Z191*'3.Edit Pricing'!$H$33,IF(AV191=3,Z191*'3.Edit Pricing'!$I$33,0)))</f>
        <v>0</v>
      </c>
      <c r="AJ191" s="142" t="str">
        <f t="shared" si="89"/>
        <v/>
      </c>
      <c r="AK191" s="92" t="str">
        <f t="shared" si="96"/>
        <v/>
      </c>
      <c r="AL191" s="92" t="str">
        <f t="shared" si="97"/>
        <v/>
      </c>
      <c r="AM191" s="92" t="str" cm="1">
        <f t="array" ref="AM191">IFERROR(_xlfn.IFS(P191="PLS",AL191-(VLOOKUP(C191,Table_TB_Cost[],10,FALSE)/VLOOKUP(C191,Table_TB_Cost[],3,FALSE)*G191*H191),P191="PDB",AL191-((Z191*'Pricing Matrix'!$F$4)+(H191*'Pricing Matrix'!$F$5))*G191),"")</f>
        <v/>
      </c>
      <c r="AN191" s="92" t="str">
        <f>IFERROR(IF(OR(P191="PLS",P191="PDB"),0,IF(AV191=3,(AI191*G191)-(AA191*'Pricing Matrix'!$B$5),(AI191*G191)+(AA191*('3.Edit Pricing'!$B$33-'Pricing Matrix'!$B$5)))),"")</f>
        <v/>
      </c>
      <c r="AO191" s="142" t="str">
        <f>IF(Y191="","",IF(AND(NOT('1.Project Details'!$E$33="No"), BF191&gt;0),'3.Edit Pricing'!$B$57,IF('1.Project Details'!$B$24="Mill Finish",0,IF('2.Quote'!$L191="Yes",0,IF(U191="Bulk",FinBulk_Cost_Price,IF(OR(U191="Non-bulk",U191="Minfin"),FinNonBulk_Cost_Price,Fin_Cost_Price))))))</f>
        <v/>
      </c>
      <c r="AP191" s="142" t="str" cm="1">
        <f t="array" ref="AP191">IF(Y191="","",_xlfn.IFS(AND(BF191&gt;0,NOT('1.Project Details'!$E$33="No")),'3.Edit Pricing'!$B$58,'1.Project Details'!$B$24="Mill Finish",0,'1.Project Details'!$B$24="",0,'2.Quote'!$L191="Yes",0,U191="Bulk",FinBulk_Sell_Price,U191="Non-bulk",FinNonBulk_Sell_Price,U191="Minfin",FinNonBulk_Sell_Price,Y191&lt;&gt;"",Fin_Sell_Price))</f>
        <v/>
      </c>
      <c r="AQ191" s="142" t="str">
        <f>IFERROR(IF(Y191="","",IF(T191="Yes","Anodised Perimeter (AP)",'1.Project Details'!$B$33)),"")</f>
        <v/>
      </c>
      <c r="AR191" s="142" t="str">
        <f>IFERROR(IF($AQ191="Anodised Perimeter (AP)",IF(U191="Minfin",40,'2.Quote'!AD191)*AO191,AG191*AO191),"")</f>
        <v/>
      </c>
      <c r="AS191" s="142" t="str">
        <f t="shared" si="90"/>
        <v/>
      </c>
      <c r="AT191" s="142" t="str">
        <f t="shared" si="91"/>
        <v/>
      </c>
      <c r="AU191" s="170" t="str">
        <f>IFERROR(VLOOKUP(C191,DATA!$A:$K,8,FALSE),"")</f>
        <v/>
      </c>
      <c r="AV191" s="124" t="str">
        <f>IFERROR(VLOOKUP(AU191,'5.Edit_PH_IP'!$B:$D,3,FALSE),"")</f>
        <v/>
      </c>
      <c r="AW191" s="124" t="str">
        <f>IFERROR(VLOOKUP(Q191,DATA_EDGE!A:C,3,FALSE),"")</f>
        <v/>
      </c>
      <c r="AX191" s="124" t="str">
        <f t="shared" si="98"/>
        <v/>
      </c>
      <c r="AY191" s="124" t="str">
        <f t="shared" si="92"/>
        <v/>
      </c>
      <c r="AZ191" s="124" t="str">
        <f t="shared" si="93"/>
        <v/>
      </c>
      <c r="BA191" s="255"/>
      <c r="BB191" s="252">
        <f t="shared" si="99"/>
        <v>0</v>
      </c>
      <c r="BC191" s="255"/>
      <c r="BD191" s="252">
        <f t="shared" si="100"/>
        <v>0</v>
      </c>
      <c r="BE191" s="20">
        <f t="shared" si="94"/>
        <v>0</v>
      </c>
      <c r="BF191" s="124">
        <f t="shared" si="95"/>
        <v>0</v>
      </c>
    </row>
    <row r="192" spans="1:58" x14ac:dyDescent="0.25">
      <c r="A192" s="94"/>
      <c r="B192" s="18">
        <v>135</v>
      </c>
      <c r="C192" s="31"/>
      <c r="D192" s="19" t="str">
        <f>IFERROR(IF(OR(P192="PDB",P192="PLS"),"*","") &amp; VLOOKUP(C192,Table5[],2,FALSE),"") &amp; IF(L192="Yes"," **MILL FINISH**",)</f>
        <v/>
      </c>
      <c r="E192" s="124" t="str">
        <f t="shared" si="78"/>
        <v/>
      </c>
      <c r="F192" s="124" t="str">
        <f t="shared" si="79"/>
        <v/>
      </c>
      <c r="G192" s="135"/>
      <c r="H192" s="135"/>
      <c r="I192" s="20" t="str">
        <f t="shared" si="80"/>
        <v/>
      </c>
      <c r="J192" s="22" t="str">
        <f t="shared" si="81"/>
        <v/>
      </c>
      <c r="K192" s="236" t="str">
        <f t="shared" si="82"/>
        <v/>
      </c>
      <c r="L192" s="140" t="s">
        <v>13326</v>
      </c>
      <c r="M192" s="96" t="str">
        <f>IF(C192="","",IF(AND(BF192&gt;0,NOT('1.Project Details'!$E$33="No")),VLOOKUP('1.Project Details'!$E$33,Threshold_Code,2,FALSE),IF(L192="No",SAP_Colour_Code,"NON")))</f>
        <v/>
      </c>
      <c r="N192" s="141">
        <v>6060</v>
      </c>
      <c r="O192" s="140" t="s">
        <v>19270</v>
      </c>
      <c r="P192" s="96" t="str">
        <f>IFERROR(IF(LEFT(AX192,1)="7","PDB",VLOOKUP(C192,Table5[],13,FALSE)),"")</f>
        <v/>
      </c>
      <c r="Q192" s="239"/>
      <c r="R192" s="96" t="str">
        <f>IFERROR(IF(LEFT(AX192,1)="7",VLOOKUP(LEFT(Q192,5),DATA_EDGE!A:C,3,FALSE),VLOOKUP(Q192,DATA_EDGE!A:C,3,FALSE)),"")</f>
        <v/>
      </c>
      <c r="S192" s="104" t="str">
        <f>IFERROR(IF(LEFT(VLOOKUP(C192,Table5[],7,FALSE),3)="AE3",VLOOKUP(C192,Table_TB_Cost[],3,FALSE),""),"")</f>
        <v/>
      </c>
      <c r="T192" s="207" t="s">
        <v>13326</v>
      </c>
      <c r="U192" s="206" t="str">
        <f>IF(OR('1.Project Details'!$B$26="Capral Mill (AP)",T192="Yes"),IF(AD192="","",IF(AD192&lt;0,"Minfin",IF(AD192&lt;80,"Non-bulk","Bulk"))),"")</f>
        <v/>
      </c>
      <c r="V192" s="63" t="str">
        <f>IFERROR(VLOOKUP(C192,Table5[],11,FALSE),"")</f>
        <v/>
      </c>
      <c r="W192" s="104" t="str">
        <f>IFERROR(IF(X192="Yes",VLOOKUP(C192,Table5[#All],12,FALSE) &amp; IF(OR(Y192&gt;5,Z192&gt;25)," Weight",""),""),"")</f>
        <v/>
      </c>
      <c r="X192" s="104" t="s">
        <v>21026</v>
      </c>
      <c r="Y192" s="19" t="str">
        <f>IFERROR(VLOOKUP(C192,Table5[],4,FALSE),"")</f>
        <v/>
      </c>
      <c r="Z192" s="19" t="str">
        <f t="shared" si="83"/>
        <v/>
      </c>
      <c r="AA192" s="19" t="str">
        <f t="shared" si="84"/>
        <v/>
      </c>
      <c r="AB192" s="19" t="str">
        <f>IFERROR(VLOOKUP(C192,Table5[],5,FALSE),"")</f>
        <v/>
      </c>
      <c r="AC192" s="19" t="str">
        <f t="shared" si="85"/>
        <v/>
      </c>
      <c r="AD192" s="19" t="str">
        <f t="shared" si="86"/>
        <v/>
      </c>
      <c r="AE192" s="19" t="str">
        <f>IFERROR(VLOOKUP(C192,Table5[],6,FALSE),"")</f>
        <v/>
      </c>
      <c r="AF192" s="19" t="str">
        <f t="shared" si="87"/>
        <v/>
      </c>
      <c r="AG192" s="19" t="str">
        <f t="shared" si="88"/>
        <v/>
      </c>
      <c r="AH192" s="142" t="str" cm="1">
        <f t="array" ref="AH192">IFERROR(IF(AV192=3,IF(Y192&lt;0.5,1*Z192*2.5,0),IF(P192="PLS",VLOOKUP(C192,Table_TB_Cost[],11,FALSE)/VLOOKUP(C192,Table_TB_Cost[],3,FALSE)*'2.Quote'!H192,IF(P192="PDB",_xlfn.IFS(tb_calc_type="Margin",(((Z192*'Pricing Matrix'!$F$4)+(H192*'Pricing Matrix'!$F$5))/(1-tb_calc_value)),tb_calc_type="List less Discount",(((Z192*(VLOOKUP(LEFT(VLOOKUP(C192,Table5[],10,FALSE),2),TB_MPG,2,FALSE)))+(H192*'Pricing Matrix'!$F$5*3))*(1-tb_calc_value))),(Z192*'3.Edit Pricing'!$B$33)))),"")</f>
        <v/>
      </c>
      <c r="AI192" s="142">
        <f>IF(AV192=1,Z192*'3.Edit Pricing'!$G$33,IF(AV192=2,Z192*'3.Edit Pricing'!$H$33,IF(AV192=3,Z192*'3.Edit Pricing'!$I$33,0)))</f>
        <v>0</v>
      </c>
      <c r="AJ192" s="142" t="str">
        <f t="shared" si="89"/>
        <v/>
      </c>
      <c r="AK192" s="92" t="str">
        <f t="shared" si="96"/>
        <v/>
      </c>
      <c r="AL192" s="92" t="str">
        <f t="shared" si="97"/>
        <v/>
      </c>
      <c r="AM192" s="92" t="str" cm="1">
        <f t="array" ref="AM192">IFERROR(_xlfn.IFS(P192="PLS",AL192-(VLOOKUP(C192,Table_TB_Cost[],10,FALSE)/VLOOKUP(C192,Table_TB_Cost[],3,FALSE)*G192*H192),P192="PDB",AL192-((Z192*'Pricing Matrix'!$F$4)+(H192*'Pricing Matrix'!$F$5))*G192),"")</f>
        <v/>
      </c>
      <c r="AN192" s="92" t="str">
        <f>IFERROR(IF(OR(P192="PLS",P192="PDB"),0,IF(AV192=3,(AI192*G192)-(AA192*'Pricing Matrix'!$B$5),(AI192*G192)+(AA192*('3.Edit Pricing'!$B$33-'Pricing Matrix'!$B$5)))),"")</f>
        <v/>
      </c>
      <c r="AO192" s="142" t="str">
        <f>IF(Y192="","",IF(AND(NOT('1.Project Details'!$E$33="No"), BF192&gt;0),'3.Edit Pricing'!$B$57,IF('1.Project Details'!$B$24="Mill Finish",0,IF('2.Quote'!$L192="Yes",0,IF(U192="Bulk",FinBulk_Cost_Price,IF(OR(U192="Non-bulk",U192="Minfin"),FinNonBulk_Cost_Price,Fin_Cost_Price))))))</f>
        <v/>
      </c>
      <c r="AP192" s="142" t="str" cm="1">
        <f t="array" ref="AP192">IF(Y192="","",_xlfn.IFS(AND(BF192&gt;0,NOT('1.Project Details'!$E$33="No")),'3.Edit Pricing'!$B$58,'1.Project Details'!$B$24="Mill Finish",0,'1.Project Details'!$B$24="",0,'2.Quote'!$L192="Yes",0,U192="Bulk",FinBulk_Sell_Price,U192="Non-bulk",FinNonBulk_Sell_Price,U192="Minfin",FinNonBulk_Sell_Price,Y192&lt;&gt;"",Fin_Sell_Price))</f>
        <v/>
      </c>
      <c r="AQ192" s="142" t="str">
        <f>IFERROR(IF(Y192="","",IF(T192="Yes","Anodised Perimeter (AP)",'1.Project Details'!$B$33)),"")</f>
        <v/>
      </c>
      <c r="AR192" s="142" t="str">
        <f>IFERROR(IF($AQ192="Anodised Perimeter (AP)",IF(U192="Minfin",40,'2.Quote'!AD192)*AO192,AG192*AO192),"")</f>
        <v/>
      </c>
      <c r="AS192" s="142" t="str">
        <f t="shared" si="90"/>
        <v/>
      </c>
      <c r="AT192" s="142" t="str">
        <f t="shared" si="91"/>
        <v/>
      </c>
      <c r="AU192" s="170" t="str">
        <f>IFERROR(VLOOKUP(C192,DATA!$A:$K,8,FALSE),"")</f>
        <v/>
      </c>
      <c r="AV192" s="124" t="str">
        <f>IFERROR(VLOOKUP(AU192,'5.Edit_PH_IP'!$B:$D,3,FALSE),"")</f>
        <v/>
      </c>
      <c r="AW192" s="124" t="str">
        <f>IFERROR(VLOOKUP(Q192,DATA_EDGE!A:C,3,FALSE),"")</f>
        <v/>
      </c>
      <c r="AX192" s="124" t="str">
        <f t="shared" si="98"/>
        <v/>
      </c>
      <c r="AY192" s="124" t="str">
        <f t="shared" si="92"/>
        <v/>
      </c>
      <c r="AZ192" s="124" t="str">
        <f t="shared" si="93"/>
        <v/>
      </c>
      <c r="BA192" s="255"/>
      <c r="BB192" s="252">
        <f t="shared" si="99"/>
        <v>0</v>
      </c>
      <c r="BC192" s="255"/>
      <c r="BD192" s="252">
        <f t="shared" si="100"/>
        <v>0</v>
      </c>
      <c r="BE192" s="20">
        <f t="shared" si="94"/>
        <v>0</v>
      </c>
      <c r="BF192" s="124">
        <f t="shared" si="95"/>
        <v>0</v>
      </c>
    </row>
    <row r="193" spans="1:58" x14ac:dyDescent="0.25">
      <c r="A193" s="94"/>
      <c r="B193" s="18">
        <v>136</v>
      </c>
      <c r="C193" s="31"/>
      <c r="D193" s="19" t="str">
        <f>IFERROR(IF(OR(P193="PDB",P193="PLS"),"*","") &amp; VLOOKUP(C193,Table5[],2,FALSE),"") &amp; IF(L193="Yes"," **MILL FINISH**",)</f>
        <v/>
      </c>
      <c r="E193" s="124" t="str">
        <f t="shared" si="78"/>
        <v/>
      </c>
      <c r="F193" s="124" t="str">
        <f t="shared" si="79"/>
        <v/>
      </c>
      <c r="G193" s="135"/>
      <c r="H193" s="135"/>
      <c r="I193" s="20" t="str">
        <f t="shared" si="80"/>
        <v/>
      </c>
      <c r="J193" s="22" t="str">
        <f t="shared" si="81"/>
        <v/>
      </c>
      <c r="K193" s="236" t="str">
        <f t="shared" si="82"/>
        <v/>
      </c>
      <c r="L193" s="140" t="s">
        <v>13326</v>
      </c>
      <c r="M193" s="96" t="str">
        <f>IF(C193="","",IF(AND(BF193&gt;0,NOT('1.Project Details'!$E$33="No")),VLOOKUP('1.Project Details'!$E$33,Threshold_Code,2,FALSE),IF(L193="No",SAP_Colour_Code,"NON")))</f>
        <v/>
      </c>
      <c r="N193" s="141">
        <v>6060</v>
      </c>
      <c r="O193" s="140" t="s">
        <v>19270</v>
      </c>
      <c r="P193" s="96" t="str">
        <f>IFERROR(IF(LEFT(AX193,1)="7","PDB",VLOOKUP(C193,Table5[],13,FALSE)),"")</f>
        <v/>
      </c>
      <c r="Q193" s="239"/>
      <c r="R193" s="96" t="str">
        <f>IFERROR(IF(LEFT(AX193,1)="7",VLOOKUP(LEFT(Q193,5),DATA_EDGE!A:C,3,FALSE),VLOOKUP(Q193,DATA_EDGE!A:C,3,FALSE)),"")</f>
        <v/>
      </c>
      <c r="S193" s="104" t="str">
        <f>IFERROR(IF(LEFT(VLOOKUP(C193,Table5[],7,FALSE),3)="AE3",VLOOKUP(C193,Table_TB_Cost[],3,FALSE),""),"")</f>
        <v/>
      </c>
      <c r="T193" s="207" t="s">
        <v>13326</v>
      </c>
      <c r="U193" s="206" t="str">
        <f>IF(OR('1.Project Details'!$B$26="Capral Mill (AP)",T193="Yes"),IF(AD193="","",IF(AD193&lt;0,"Minfin",IF(AD193&lt;80,"Non-bulk","Bulk"))),"")</f>
        <v/>
      </c>
      <c r="V193" s="63" t="str">
        <f>IFERROR(VLOOKUP(C193,Table5[],11,FALSE),"")</f>
        <v/>
      </c>
      <c r="W193" s="104" t="str">
        <f>IFERROR(IF(X193="Yes",VLOOKUP(C193,Table5[#All],12,FALSE) &amp; IF(OR(Y193&gt;5,Z193&gt;25)," Weight",""),""),"")</f>
        <v/>
      </c>
      <c r="X193" s="104" t="s">
        <v>21026</v>
      </c>
      <c r="Y193" s="19" t="str">
        <f>IFERROR(VLOOKUP(C193,Table5[],4,FALSE),"")</f>
        <v/>
      </c>
      <c r="Z193" s="19" t="str">
        <f t="shared" si="83"/>
        <v/>
      </c>
      <c r="AA193" s="19" t="str">
        <f t="shared" si="84"/>
        <v/>
      </c>
      <c r="AB193" s="19" t="str">
        <f>IFERROR(VLOOKUP(C193,Table5[],5,FALSE),"")</f>
        <v/>
      </c>
      <c r="AC193" s="19" t="str">
        <f t="shared" si="85"/>
        <v/>
      </c>
      <c r="AD193" s="19" t="str">
        <f t="shared" si="86"/>
        <v/>
      </c>
      <c r="AE193" s="19" t="str">
        <f>IFERROR(VLOOKUP(C193,Table5[],6,FALSE),"")</f>
        <v/>
      </c>
      <c r="AF193" s="19" t="str">
        <f t="shared" si="87"/>
        <v/>
      </c>
      <c r="AG193" s="19" t="str">
        <f t="shared" si="88"/>
        <v/>
      </c>
      <c r="AH193" s="142" t="str" cm="1">
        <f t="array" ref="AH193">IFERROR(IF(AV193=3,IF(Y193&lt;0.5,1*Z193*2.5,0),IF(P193="PLS",VLOOKUP(C193,Table_TB_Cost[],11,FALSE)/VLOOKUP(C193,Table_TB_Cost[],3,FALSE)*'2.Quote'!H193,IF(P193="PDB",_xlfn.IFS(tb_calc_type="Margin",(((Z193*'Pricing Matrix'!$F$4)+(H193*'Pricing Matrix'!$F$5))/(1-tb_calc_value)),tb_calc_type="List less Discount",(((Z193*(VLOOKUP(LEFT(VLOOKUP(C193,Table5[],10,FALSE),2),TB_MPG,2,FALSE)))+(H193*'Pricing Matrix'!$F$5*3))*(1-tb_calc_value))),(Z193*'3.Edit Pricing'!$B$33)))),"")</f>
        <v/>
      </c>
      <c r="AI193" s="142">
        <f>IF(AV193=1,Z193*'3.Edit Pricing'!$G$33,IF(AV193=2,Z193*'3.Edit Pricing'!$H$33,IF(AV193=3,Z193*'3.Edit Pricing'!$I$33,0)))</f>
        <v>0</v>
      </c>
      <c r="AJ193" s="142" t="str">
        <f t="shared" si="89"/>
        <v/>
      </c>
      <c r="AK193" s="92" t="str">
        <f t="shared" si="96"/>
        <v/>
      </c>
      <c r="AL193" s="92" t="str">
        <f t="shared" si="97"/>
        <v/>
      </c>
      <c r="AM193" s="92" t="str" cm="1">
        <f t="array" ref="AM193">IFERROR(_xlfn.IFS(P193="PLS",AL193-(VLOOKUP(C193,Table_TB_Cost[],10,FALSE)/VLOOKUP(C193,Table_TB_Cost[],3,FALSE)*G193*H193),P193="PDB",AL193-((Z193*'Pricing Matrix'!$F$4)+(H193*'Pricing Matrix'!$F$5))*G193),"")</f>
        <v/>
      </c>
      <c r="AN193" s="92" t="str">
        <f>IFERROR(IF(OR(P193="PLS",P193="PDB"),0,IF(AV193=3,(AI193*G193)-(AA193*'Pricing Matrix'!$B$5),(AI193*G193)+(AA193*('3.Edit Pricing'!$B$33-'Pricing Matrix'!$B$5)))),"")</f>
        <v/>
      </c>
      <c r="AO193" s="142" t="str">
        <f>IF(Y193="","",IF(AND(NOT('1.Project Details'!$E$33="No"), BF193&gt;0),'3.Edit Pricing'!$B$57,IF('1.Project Details'!$B$24="Mill Finish",0,IF('2.Quote'!$L193="Yes",0,IF(U193="Bulk",FinBulk_Cost_Price,IF(OR(U193="Non-bulk",U193="Minfin"),FinNonBulk_Cost_Price,Fin_Cost_Price))))))</f>
        <v/>
      </c>
      <c r="AP193" s="142" t="str" cm="1">
        <f t="array" ref="AP193">IF(Y193="","",_xlfn.IFS(AND(BF193&gt;0,NOT('1.Project Details'!$E$33="No")),'3.Edit Pricing'!$B$58,'1.Project Details'!$B$24="Mill Finish",0,'1.Project Details'!$B$24="",0,'2.Quote'!$L193="Yes",0,U193="Bulk",FinBulk_Sell_Price,U193="Non-bulk",FinNonBulk_Sell_Price,U193="Minfin",FinNonBulk_Sell_Price,Y193&lt;&gt;"",Fin_Sell_Price))</f>
        <v/>
      </c>
      <c r="AQ193" s="142" t="str">
        <f>IFERROR(IF(Y193="","",IF(T193="Yes","Anodised Perimeter (AP)",'1.Project Details'!$B$33)),"")</f>
        <v/>
      </c>
      <c r="AR193" s="142" t="str">
        <f>IFERROR(IF($AQ193="Anodised Perimeter (AP)",IF(U193="Minfin",40,'2.Quote'!AD193)*AO193,AG193*AO193),"")</f>
        <v/>
      </c>
      <c r="AS193" s="142" t="str">
        <f t="shared" si="90"/>
        <v/>
      </c>
      <c r="AT193" s="142" t="str">
        <f t="shared" si="91"/>
        <v/>
      </c>
      <c r="AU193" s="170" t="str">
        <f>IFERROR(VLOOKUP(C193,DATA!$A:$K,8,FALSE),"")</f>
        <v/>
      </c>
      <c r="AV193" s="124" t="str">
        <f>IFERROR(VLOOKUP(AU193,'5.Edit_PH_IP'!$B:$D,3,FALSE),"")</f>
        <v/>
      </c>
      <c r="AW193" s="124" t="str">
        <f>IFERROR(VLOOKUP(Q193,DATA_EDGE!A:C,3,FALSE),"")</f>
        <v/>
      </c>
      <c r="AX193" s="124" t="str">
        <f t="shared" si="98"/>
        <v/>
      </c>
      <c r="AY193" s="124" t="str">
        <f t="shared" si="92"/>
        <v/>
      </c>
      <c r="AZ193" s="124" t="str">
        <f t="shared" si="93"/>
        <v/>
      </c>
      <c r="BA193" s="255"/>
      <c r="BB193" s="252">
        <f t="shared" si="99"/>
        <v>0</v>
      </c>
      <c r="BC193" s="255"/>
      <c r="BD193" s="252">
        <f t="shared" si="100"/>
        <v>0</v>
      </c>
      <c r="BE193" s="20">
        <f t="shared" si="94"/>
        <v>0</v>
      </c>
      <c r="BF193" s="124">
        <f t="shared" si="95"/>
        <v>0</v>
      </c>
    </row>
    <row r="194" spans="1:58" x14ac:dyDescent="0.25">
      <c r="A194" s="94"/>
      <c r="B194" s="21">
        <v>137</v>
      </c>
      <c r="C194" s="31"/>
      <c r="D194" s="19" t="str">
        <f>IFERROR(IF(OR(P194="PDB",P194="PLS"),"*","") &amp; VLOOKUP(C194,Table5[],2,FALSE),"") &amp; IF(L194="Yes"," **MILL FINISH**",)</f>
        <v/>
      </c>
      <c r="E194" s="124" t="str">
        <f t="shared" si="78"/>
        <v/>
      </c>
      <c r="F194" s="124" t="str">
        <f t="shared" si="79"/>
        <v/>
      </c>
      <c r="G194" s="135"/>
      <c r="H194" s="135"/>
      <c r="I194" s="20" t="str">
        <f t="shared" si="80"/>
        <v/>
      </c>
      <c r="J194" s="22" t="str">
        <f t="shared" si="81"/>
        <v/>
      </c>
      <c r="K194" s="236" t="str">
        <f t="shared" si="82"/>
        <v/>
      </c>
      <c r="L194" s="140" t="s">
        <v>13326</v>
      </c>
      <c r="M194" s="96" t="str">
        <f>IF(C194="","",IF(AND(BF194&gt;0,NOT('1.Project Details'!$E$33="No")),VLOOKUP('1.Project Details'!$E$33,Threshold_Code,2,FALSE),IF(L194="No",SAP_Colour_Code,"NON")))</f>
        <v/>
      </c>
      <c r="N194" s="141">
        <v>6060</v>
      </c>
      <c r="O194" s="140" t="s">
        <v>19270</v>
      </c>
      <c r="P194" s="96" t="str">
        <f>IFERROR(IF(LEFT(AX194,1)="7","PDB",VLOOKUP(C194,Table5[],13,FALSE)),"")</f>
        <v/>
      </c>
      <c r="Q194" s="239"/>
      <c r="R194" s="96" t="str">
        <f>IFERROR(IF(LEFT(AX194,1)="7",VLOOKUP(LEFT(Q194,5),DATA_EDGE!A:C,3,FALSE),VLOOKUP(Q194,DATA_EDGE!A:C,3,FALSE)),"")</f>
        <v/>
      </c>
      <c r="S194" s="104" t="str">
        <f>IFERROR(IF(LEFT(VLOOKUP(C194,Table5[],7,FALSE),3)="AE3",VLOOKUP(C194,Table_TB_Cost[],3,FALSE),""),"")</f>
        <v/>
      </c>
      <c r="T194" s="207" t="s">
        <v>13326</v>
      </c>
      <c r="U194" s="206" t="str">
        <f>IF(OR('1.Project Details'!$B$26="Capral Mill (AP)",T194="Yes"),IF(AD194="","",IF(AD194&lt;0,"Minfin",IF(AD194&lt;80,"Non-bulk","Bulk"))),"")</f>
        <v/>
      </c>
      <c r="V194" s="63" t="str">
        <f>IFERROR(VLOOKUP(C194,Table5[],11,FALSE),"")</f>
        <v/>
      </c>
      <c r="W194" s="104" t="str">
        <f>IFERROR(IF(X194="Yes",VLOOKUP(C194,Table5[#All],12,FALSE) &amp; IF(OR(Y194&gt;5,Z194&gt;25)," Weight",""),""),"")</f>
        <v/>
      </c>
      <c r="X194" s="104" t="s">
        <v>21026</v>
      </c>
      <c r="Y194" s="19" t="str">
        <f>IFERROR(VLOOKUP(C194,Table5[],4,FALSE),"")</f>
        <v/>
      </c>
      <c r="Z194" s="19" t="str">
        <f t="shared" si="83"/>
        <v/>
      </c>
      <c r="AA194" s="19" t="str">
        <f t="shared" si="84"/>
        <v/>
      </c>
      <c r="AB194" s="19" t="str">
        <f>IFERROR(VLOOKUP(C194,Table5[],5,FALSE),"")</f>
        <v/>
      </c>
      <c r="AC194" s="19" t="str">
        <f t="shared" si="85"/>
        <v/>
      </c>
      <c r="AD194" s="19" t="str">
        <f t="shared" si="86"/>
        <v/>
      </c>
      <c r="AE194" s="19" t="str">
        <f>IFERROR(VLOOKUP(C194,Table5[],6,FALSE),"")</f>
        <v/>
      </c>
      <c r="AF194" s="19" t="str">
        <f t="shared" si="87"/>
        <v/>
      </c>
      <c r="AG194" s="19" t="str">
        <f t="shared" si="88"/>
        <v/>
      </c>
      <c r="AH194" s="142" t="str" cm="1">
        <f t="array" ref="AH194">IFERROR(IF(AV194=3,IF(Y194&lt;0.5,1*Z194*2.5,0),IF(P194="PLS",VLOOKUP(C194,Table_TB_Cost[],11,FALSE)/VLOOKUP(C194,Table_TB_Cost[],3,FALSE)*'2.Quote'!H194,IF(P194="PDB",_xlfn.IFS(tb_calc_type="Margin",(((Z194*'Pricing Matrix'!$F$4)+(H194*'Pricing Matrix'!$F$5))/(1-tb_calc_value)),tb_calc_type="List less Discount",(((Z194*(VLOOKUP(LEFT(VLOOKUP(C194,Table5[],10,FALSE),2),TB_MPG,2,FALSE)))+(H194*'Pricing Matrix'!$F$5*3))*(1-tb_calc_value))),(Z194*'3.Edit Pricing'!$B$33)))),"")</f>
        <v/>
      </c>
      <c r="AI194" s="142">
        <f>IF(AV194=1,Z194*'3.Edit Pricing'!$G$33,IF(AV194=2,Z194*'3.Edit Pricing'!$H$33,IF(AV194=3,Z194*'3.Edit Pricing'!$I$33,0)))</f>
        <v>0</v>
      </c>
      <c r="AJ194" s="142" t="str">
        <f t="shared" si="89"/>
        <v/>
      </c>
      <c r="AK194" s="92" t="str">
        <f t="shared" si="96"/>
        <v/>
      </c>
      <c r="AL194" s="92" t="str">
        <f t="shared" si="97"/>
        <v/>
      </c>
      <c r="AM194" s="92" t="str" cm="1">
        <f t="array" ref="AM194">IFERROR(_xlfn.IFS(P194="PLS",AL194-(VLOOKUP(C194,Table_TB_Cost[],10,FALSE)/VLOOKUP(C194,Table_TB_Cost[],3,FALSE)*G194*H194),P194="PDB",AL194-((Z194*'Pricing Matrix'!$F$4)+(H194*'Pricing Matrix'!$F$5))*G194),"")</f>
        <v/>
      </c>
      <c r="AN194" s="92" t="str">
        <f>IFERROR(IF(OR(P194="PLS",P194="PDB"),0,IF(AV194=3,(AI194*G194)-(AA194*'Pricing Matrix'!$B$5),(AI194*G194)+(AA194*('3.Edit Pricing'!$B$33-'Pricing Matrix'!$B$5)))),"")</f>
        <v/>
      </c>
      <c r="AO194" s="142" t="str">
        <f>IF(Y194="","",IF(AND(NOT('1.Project Details'!$E$33="No"), BF194&gt;0),'3.Edit Pricing'!$B$57,IF('1.Project Details'!$B$24="Mill Finish",0,IF('2.Quote'!$L194="Yes",0,IF(U194="Bulk",FinBulk_Cost_Price,IF(OR(U194="Non-bulk",U194="Minfin"),FinNonBulk_Cost_Price,Fin_Cost_Price))))))</f>
        <v/>
      </c>
      <c r="AP194" s="142" t="str" cm="1">
        <f t="array" ref="AP194">IF(Y194="","",_xlfn.IFS(AND(BF194&gt;0,NOT('1.Project Details'!$E$33="No")),'3.Edit Pricing'!$B$58,'1.Project Details'!$B$24="Mill Finish",0,'1.Project Details'!$B$24="",0,'2.Quote'!$L194="Yes",0,U194="Bulk",FinBulk_Sell_Price,U194="Non-bulk",FinNonBulk_Sell_Price,U194="Minfin",FinNonBulk_Sell_Price,Y194&lt;&gt;"",Fin_Sell_Price))</f>
        <v/>
      </c>
      <c r="AQ194" s="142" t="str">
        <f>IFERROR(IF(Y194="","",IF(T194="Yes","Anodised Perimeter (AP)",'1.Project Details'!$B$33)),"")</f>
        <v/>
      </c>
      <c r="AR194" s="142" t="str">
        <f>IFERROR(IF($AQ194="Anodised Perimeter (AP)",IF(U194="Minfin",40,'2.Quote'!AD194)*AO194,AG194*AO194),"")</f>
        <v/>
      </c>
      <c r="AS194" s="142" t="str">
        <f t="shared" si="90"/>
        <v/>
      </c>
      <c r="AT194" s="142" t="str">
        <f t="shared" si="91"/>
        <v/>
      </c>
      <c r="AU194" s="170" t="str">
        <f>IFERROR(VLOOKUP(C194,DATA!$A:$K,8,FALSE),"")</f>
        <v/>
      </c>
      <c r="AV194" s="124" t="str">
        <f>IFERROR(VLOOKUP(AU194,'5.Edit_PH_IP'!$B:$D,3,FALSE),"")</f>
        <v/>
      </c>
      <c r="AW194" s="124" t="str">
        <f>IFERROR(VLOOKUP(Q194,DATA_EDGE!A:C,3,FALSE),"")</f>
        <v/>
      </c>
      <c r="AX194" s="124" t="str">
        <f t="shared" si="98"/>
        <v/>
      </c>
      <c r="AY194" s="124" t="str">
        <f t="shared" si="92"/>
        <v/>
      </c>
      <c r="AZ194" s="124" t="str">
        <f t="shared" si="93"/>
        <v/>
      </c>
      <c r="BA194" s="255"/>
      <c r="BB194" s="252">
        <f t="shared" si="99"/>
        <v>0</v>
      </c>
      <c r="BC194" s="255"/>
      <c r="BD194" s="252">
        <f t="shared" si="100"/>
        <v>0</v>
      </c>
      <c r="BE194" s="20">
        <f t="shared" si="94"/>
        <v>0</v>
      </c>
      <c r="BF194" s="124">
        <f t="shared" si="95"/>
        <v>0</v>
      </c>
    </row>
    <row r="195" spans="1:58" x14ac:dyDescent="0.25">
      <c r="A195" s="94"/>
      <c r="B195" s="18">
        <v>138</v>
      </c>
      <c r="C195" s="31"/>
      <c r="D195" s="19" t="str">
        <f>IFERROR(IF(OR(P195="PDB",P195="PLS"),"*","") &amp; VLOOKUP(C195,Table5[],2,FALSE),"") &amp; IF(L195="Yes"," **MILL FINISH**",)</f>
        <v/>
      </c>
      <c r="E195" s="124" t="str">
        <f t="shared" si="78"/>
        <v/>
      </c>
      <c r="F195" s="124" t="str">
        <f t="shared" si="79"/>
        <v/>
      </c>
      <c r="G195" s="135"/>
      <c r="H195" s="135"/>
      <c r="I195" s="20" t="str">
        <f t="shared" si="80"/>
        <v/>
      </c>
      <c r="J195" s="22" t="str">
        <f t="shared" si="81"/>
        <v/>
      </c>
      <c r="K195" s="236" t="str">
        <f t="shared" si="82"/>
        <v/>
      </c>
      <c r="L195" s="140" t="s">
        <v>13326</v>
      </c>
      <c r="M195" s="96" t="str">
        <f>IF(C195="","",IF(AND(BF195&gt;0,NOT('1.Project Details'!$E$33="No")),VLOOKUP('1.Project Details'!$E$33,Threshold_Code,2,FALSE),IF(L195="No",SAP_Colour_Code,"NON")))</f>
        <v/>
      </c>
      <c r="N195" s="141">
        <v>6060</v>
      </c>
      <c r="O195" s="140" t="s">
        <v>19270</v>
      </c>
      <c r="P195" s="96" t="str">
        <f>IFERROR(IF(LEFT(AX195,1)="7","PDB",VLOOKUP(C195,Table5[],13,FALSE)),"")</f>
        <v/>
      </c>
      <c r="Q195" s="239"/>
      <c r="R195" s="96" t="str">
        <f>IFERROR(IF(LEFT(AX195,1)="7",VLOOKUP(LEFT(Q195,5),DATA_EDGE!A:C,3,FALSE),VLOOKUP(Q195,DATA_EDGE!A:C,3,FALSE)),"")</f>
        <v/>
      </c>
      <c r="S195" s="104" t="str">
        <f>IFERROR(IF(LEFT(VLOOKUP(C195,Table5[],7,FALSE),3)="AE3",VLOOKUP(C195,Table_TB_Cost[],3,FALSE),""),"")</f>
        <v/>
      </c>
      <c r="T195" s="207" t="s">
        <v>13326</v>
      </c>
      <c r="U195" s="206" t="str">
        <f>IF(OR('1.Project Details'!$B$26="Capral Mill (AP)",T195="Yes"),IF(AD195="","",IF(AD195&lt;0,"Minfin",IF(AD195&lt;80,"Non-bulk","Bulk"))),"")</f>
        <v/>
      </c>
      <c r="V195" s="63" t="str">
        <f>IFERROR(VLOOKUP(C195,Table5[],11,FALSE),"")</f>
        <v/>
      </c>
      <c r="W195" s="104" t="str">
        <f>IFERROR(IF(X195="Yes",VLOOKUP(C195,Table5[#All],12,FALSE) &amp; IF(OR(Y195&gt;5,Z195&gt;25)," Weight",""),""),"")</f>
        <v/>
      </c>
      <c r="X195" s="104" t="s">
        <v>21026</v>
      </c>
      <c r="Y195" s="19" t="str">
        <f>IFERROR(VLOOKUP(C195,Table5[],4,FALSE),"")</f>
        <v/>
      </c>
      <c r="Z195" s="19" t="str">
        <f t="shared" si="83"/>
        <v/>
      </c>
      <c r="AA195" s="19" t="str">
        <f t="shared" si="84"/>
        <v/>
      </c>
      <c r="AB195" s="19" t="str">
        <f>IFERROR(VLOOKUP(C195,Table5[],5,FALSE),"")</f>
        <v/>
      </c>
      <c r="AC195" s="19" t="str">
        <f t="shared" si="85"/>
        <v/>
      </c>
      <c r="AD195" s="19" t="str">
        <f t="shared" si="86"/>
        <v/>
      </c>
      <c r="AE195" s="19" t="str">
        <f>IFERROR(VLOOKUP(C195,Table5[],6,FALSE),"")</f>
        <v/>
      </c>
      <c r="AF195" s="19" t="str">
        <f t="shared" si="87"/>
        <v/>
      </c>
      <c r="AG195" s="19" t="str">
        <f t="shared" si="88"/>
        <v/>
      </c>
      <c r="AH195" s="142" t="str" cm="1">
        <f t="array" ref="AH195">IFERROR(IF(AV195=3,IF(Y195&lt;0.5,1*Z195*2.5,0),IF(P195="PLS",VLOOKUP(C195,Table_TB_Cost[],11,FALSE)/VLOOKUP(C195,Table_TB_Cost[],3,FALSE)*'2.Quote'!H195,IF(P195="PDB",_xlfn.IFS(tb_calc_type="Margin",(((Z195*'Pricing Matrix'!$F$4)+(H195*'Pricing Matrix'!$F$5))/(1-tb_calc_value)),tb_calc_type="List less Discount",(((Z195*(VLOOKUP(LEFT(VLOOKUP(C195,Table5[],10,FALSE),2),TB_MPG,2,FALSE)))+(H195*'Pricing Matrix'!$F$5*3))*(1-tb_calc_value))),(Z195*'3.Edit Pricing'!$B$33)))),"")</f>
        <v/>
      </c>
      <c r="AI195" s="142">
        <f>IF(AV195=1,Z195*'3.Edit Pricing'!$G$33,IF(AV195=2,Z195*'3.Edit Pricing'!$H$33,IF(AV195=3,Z195*'3.Edit Pricing'!$I$33,0)))</f>
        <v>0</v>
      </c>
      <c r="AJ195" s="142" t="str">
        <f t="shared" si="89"/>
        <v/>
      </c>
      <c r="AK195" s="92" t="str">
        <f t="shared" si="96"/>
        <v/>
      </c>
      <c r="AL195" s="92" t="str">
        <f t="shared" si="97"/>
        <v/>
      </c>
      <c r="AM195" s="92" t="str" cm="1">
        <f t="array" ref="AM195">IFERROR(_xlfn.IFS(P195="PLS",AL195-(VLOOKUP(C195,Table_TB_Cost[],10,FALSE)/VLOOKUP(C195,Table_TB_Cost[],3,FALSE)*G195*H195),P195="PDB",AL195-((Z195*'Pricing Matrix'!$F$4)+(H195*'Pricing Matrix'!$F$5))*G195),"")</f>
        <v/>
      </c>
      <c r="AN195" s="92" t="str">
        <f>IFERROR(IF(OR(P195="PLS",P195="PDB"),0,IF(AV195=3,(AI195*G195)-(AA195*'Pricing Matrix'!$B$5),(AI195*G195)+(AA195*('3.Edit Pricing'!$B$33-'Pricing Matrix'!$B$5)))),"")</f>
        <v/>
      </c>
      <c r="AO195" s="142" t="str">
        <f>IF(Y195="","",IF(AND(NOT('1.Project Details'!$E$33="No"), BF195&gt;0),'3.Edit Pricing'!$B$57,IF('1.Project Details'!$B$24="Mill Finish",0,IF('2.Quote'!$L195="Yes",0,IF(U195="Bulk",FinBulk_Cost_Price,IF(OR(U195="Non-bulk",U195="Minfin"),FinNonBulk_Cost_Price,Fin_Cost_Price))))))</f>
        <v/>
      </c>
      <c r="AP195" s="142" t="str" cm="1">
        <f t="array" ref="AP195">IF(Y195="","",_xlfn.IFS(AND(BF195&gt;0,NOT('1.Project Details'!$E$33="No")),'3.Edit Pricing'!$B$58,'1.Project Details'!$B$24="Mill Finish",0,'1.Project Details'!$B$24="",0,'2.Quote'!$L195="Yes",0,U195="Bulk",FinBulk_Sell_Price,U195="Non-bulk",FinNonBulk_Sell_Price,U195="Minfin",FinNonBulk_Sell_Price,Y195&lt;&gt;"",Fin_Sell_Price))</f>
        <v/>
      </c>
      <c r="AQ195" s="142" t="str">
        <f>IFERROR(IF(Y195="","",IF(T195="Yes","Anodised Perimeter (AP)",'1.Project Details'!$B$33)),"")</f>
        <v/>
      </c>
      <c r="AR195" s="142" t="str">
        <f>IFERROR(IF($AQ195="Anodised Perimeter (AP)",IF(U195="Minfin",40,'2.Quote'!AD195)*AO195,AG195*AO195),"")</f>
        <v/>
      </c>
      <c r="AS195" s="142" t="str">
        <f t="shared" si="90"/>
        <v/>
      </c>
      <c r="AT195" s="142" t="str">
        <f t="shared" si="91"/>
        <v/>
      </c>
      <c r="AU195" s="170" t="str">
        <f>IFERROR(VLOOKUP(C195,DATA!$A:$K,8,FALSE),"")</f>
        <v/>
      </c>
      <c r="AV195" s="124" t="str">
        <f>IFERROR(VLOOKUP(AU195,'5.Edit_PH_IP'!$B:$D,3,FALSE),"")</f>
        <v/>
      </c>
      <c r="AW195" s="124" t="str">
        <f>IFERROR(VLOOKUP(Q195,DATA_EDGE!A:C,3,FALSE),"")</f>
        <v/>
      </c>
      <c r="AX195" s="124" t="str">
        <f t="shared" si="98"/>
        <v/>
      </c>
      <c r="AY195" s="124" t="str">
        <f t="shared" si="92"/>
        <v/>
      </c>
      <c r="AZ195" s="124" t="str">
        <f t="shared" si="93"/>
        <v/>
      </c>
      <c r="BA195" s="255"/>
      <c r="BB195" s="252">
        <f t="shared" si="99"/>
        <v>0</v>
      </c>
      <c r="BC195" s="255"/>
      <c r="BD195" s="252">
        <f t="shared" si="100"/>
        <v>0</v>
      </c>
      <c r="BE195" s="20">
        <f t="shared" si="94"/>
        <v>0</v>
      </c>
      <c r="BF195" s="124">
        <f t="shared" si="95"/>
        <v>0</v>
      </c>
    </row>
    <row r="196" spans="1:58" x14ac:dyDescent="0.25">
      <c r="A196" s="94"/>
      <c r="B196" s="18">
        <v>139</v>
      </c>
      <c r="C196" s="31"/>
      <c r="D196" s="19" t="str">
        <f>IFERROR(IF(OR(P196="PDB",P196="PLS"),"*","") &amp; VLOOKUP(C196,Table5[],2,FALSE),"") &amp; IF(L196="Yes"," **MILL FINISH**",)</f>
        <v/>
      </c>
      <c r="E196" s="124" t="str">
        <f t="shared" si="78"/>
        <v/>
      </c>
      <c r="F196" s="124" t="str">
        <f t="shared" si="79"/>
        <v/>
      </c>
      <c r="G196" s="135"/>
      <c r="H196" s="135"/>
      <c r="I196" s="20" t="str">
        <f t="shared" si="80"/>
        <v/>
      </c>
      <c r="J196" s="22" t="str">
        <f t="shared" si="81"/>
        <v/>
      </c>
      <c r="K196" s="236" t="str">
        <f t="shared" si="82"/>
        <v/>
      </c>
      <c r="L196" s="140" t="s">
        <v>13326</v>
      </c>
      <c r="M196" s="96" t="str">
        <f>IF(C196="","",IF(AND(BF196&gt;0,NOT('1.Project Details'!$E$33="No")),VLOOKUP('1.Project Details'!$E$33,Threshold_Code,2,FALSE),IF(L196="No",SAP_Colour_Code,"NON")))</f>
        <v/>
      </c>
      <c r="N196" s="141">
        <v>6060</v>
      </c>
      <c r="O196" s="140" t="s">
        <v>19270</v>
      </c>
      <c r="P196" s="96" t="str">
        <f>IFERROR(IF(LEFT(AX196,1)="7","PDB",VLOOKUP(C196,Table5[],13,FALSE)),"")</f>
        <v/>
      </c>
      <c r="Q196" s="239"/>
      <c r="R196" s="96" t="str">
        <f>IFERROR(IF(LEFT(AX196,1)="7",VLOOKUP(LEFT(Q196,5),DATA_EDGE!A:C,3,FALSE),VLOOKUP(Q196,DATA_EDGE!A:C,3,FALSE)),"")</f>
        <v/>
      </c>
      <c r="S196" s="104" t="str">
        <f>IFERROR(IF(LEFT(VLOOKUP(C196,Table5[],7,FALSE),3)="AE3",VLOOKUP(C196,Table_TB_Cost[],3,FALSE),""),"")</f>
        <v/>
      </c>
      <c r="T196" s="207" t="s">
        <v>13326</v>
      </c>
      <c r="U196" s="206" t="str">
        <f>IF(OR('1.Project Details'!$B$26="Capral Mill (AP)",T196="Yes"),IF(AD196="","",IF(AD196&lt;0,"Minfin",IF(AD196&lt;80,"Non-bulk","Bulk"))),"")</f>
        <v/>
      </c>
      <c r="V196" s="63" t="str">
        <f>IFERROR(VLOOKUP(C196,Table5[],11,FALSE),"")</f>
        <v/>
      </c>
      <c r="W196" s="104" t="str">
        <f>IFERROR(IF(X196="Yes",VLOOKUP(C196,Table5[#All],12,FALSE) &amp; IF(OR(Y196&gt;5,Z196&gt;25)," Weight",""),""),"")</f>
        <v/>
      </c>
      <c r="X196" s="104" t="s">
        <v>21026</v>
      </c>
      <c r="Y196" s="19" t="str">
        <f>IFERROR(VLOOKUP(C196,Table5[],4,FALSE),"")</f>
        <v/>
      </c>
      <c r="Z196" s="19" t="str">
        <f t="shared" si="83"/>
        <v/>
      </c>
      <c r="AA196" s="19" t="str">
        <f t="shared" si="84"/>
        <v/>
      </c>
      <c r="AB196" s="19" t="str">
        <f>IFERROR(VLOOKUP(C196,Table5[],5,FALSE),"")</f>
        <v/>
      </c>
      <c r="AC196" s="19" t="str">
        <f t="shared" si="85"/>
        <v/>
      </c>
      <c r="AD196" s="19" t="str">
        <f t="shared" si="86"/>
        <v/>
      </c>
      <c r="AE196" s="19" t="str">
        <f>IFERROR(VLOOKUP(C196,Table5[],6,FALSE),"")</f>
        <v/>
      </c>
      <c r="AF196" s="19" t="str">
        <f t="shared" si="87"/>
        <v/>
      </c>
      <c r="AG196" s="19" t="str">
        <f t="shared" si="88"/>
        <v/>
      </c>
      <c r="AH196" s="142" t="str" cm="1">
        <f t="array" ref="AH196">IFERROR(IF(AV196=3,IF(Y196&lt;0.5,1*Z196*2.5,0),IF(P196="PLS",VLOOKUP(C196,Table_TB_Cost[],11,FALSE)/VLOOKUP(C196,Table_TB_Cost[],3,FALSE)*'2.Quote'!H196,IF(P196="PDB",_xlfn.IFS(tb_calc_type="Margin",(((Z196*'Pricing Matrix'!$F$4)+(H196*'Pricing Matrix'!$F$5))/(1-tb_calc_value)),tb_calc_type="List less Discount",(((Z196*(VLOOKUP(LEFT(VLOOKUP(C196,Table5[],10,FALSE),2),TB_MPG,2,FALSE)))+(H196*'Pricing Matrix'!$F$5*3))*(1-tb_calc_value))),(Z196*'3.Edit Pricing'!$B$33)))),"")</f>
        <v/>
      </c>
      <c r="AI196" s="142">
        <f>IF(AV196=1,Z196*'3.Edit Pricing'!$G$33,IF(AV196=2,Z196*'3.Edit Pricing'!$H$33,IF(AV196=3,Z196*'3.Edit Pricing'!$I$33,0)))</f>
        <v>0</v>
      </c>
      <c r="AJ196" s="142" t="str">
        <f t="shared" si="89"/>
        <v/>
      </c>
      <c r="AK196" s="92" t="str">
        <f t="shared" si="96"/>
        <v/>
      </c>
      <c r="AL196" s="92" t="str">
        <f t="shared" si="97"/>
        <v/>
      </c>
      <c r="AM196" s="92" t="str" cm="1">
        <f t="array" ref="AM196">IFERROR(_xlfn.IFS(P196="PLS",AL196-(VLOOKUP(C196,Table_TB_Cost[],10,FALSE)/VLOOKUP(C196,Table_TB_Cost[],3,FALSE)*G196*H196),P196="PDB",AL196-((Z196*'Pricing Matrix'!$F$4)+(H196*'Pricing Matrix'!$F$5))*G196),"")</f>
        <v/>
      </c>
      <c r="AN196" s="92" t="str">
        <f>IFERROR(IF(OR(P196="PLS",P196="PDB"),0,IF(AV196=3,(AI196*G196)-(AA196*'Pricing Matrix'!$B$5),(AI196*G196)+(AA196*('3.Edit Pricing'!$B$33-'Pricing Matrix'!$B$5)))),"")</f>
        <v/>
      </c>
      <c r="AO196" s="142" t="str">
        <f>IF(Y196="","",IF(AND(NOT('1.Project Details'!$E$33="No"), BF196&gt;0),'3.Edit Pricing'!$B$57,IF('1.Project Details'!$B$24="Mill Finish",0,IF('2.Quote'!$L196="Yes",0,IF(U196="Bulk",FinBulk_Cost_Price,IF(OR(U196="Non-bulk",U196="Minfin"),FinNonBulk_Cost_Price,Fin_Cost_Price))))))</f>
        <v/>
      </c>
      <c r="AP196" s="142" t="str" cm="1">
        <f t="array" ref="AP196">IF(Y196="","",_xlfn.IFS(AND(BF196&gt;0,NOT('1.Project Details'!$E$33="No")),'3.Edit Pricing'!$B$58,'1.Project Details'!$B$24="Mill Finish",0,'1.Project Details'!$B$24="",0,'2.Quote'!$L196="Yes",0,U196="Bulk",FinBulk_Sell_Price,U196="Non-bulk",FinNonBulk_Sell_Price,U196="Minfin",FinNonBulk_Sell_Price,Y196&lt;&gt;"",Fin_Sell_Price))</f>
        <v/>
      </c>
      <c r="AQ196" s="142" t="str">
        <f>IFERROR(IF(Y196="","",IF(T196="Yes","Anodised Perimeter (AP)",'1.Project Details'!$B$33)),"")</f>
        <v/>
      </c>
      <c r="AR196" s="142" t="str">
        <f>IFERROR(IF($AQ196="Anodised Perimeter (AP)",IF(U196="Minfin",40,'2.Quote'!AD196)*AO196,AG196*AO196),"")</f>
        <v/>
      </c>
      <c r="AS196" s="142" t="str">
        <f t="shared" si="90"/>
        <v/>
      </c>
      <c r="AT196" s="142" t="str">
        <f t="shared" si="91"/>
        <v/>
      </c>
      <c r="AU196" s="170" t="str">
        <f>IFERROR(VLOOKUP(C196,DATA!$A:$K,8,FALSE),"")</f>
        <v/>
      </c>
      <c r="AV196" s="124" t="str">
        <f>IFERROR(VLOOKUP(AU196,'5.Edit_PH_IP'!$B:$D,3,FALSE),"")</f>
        <v/>
      </c>
      <c r="AW196" s="124" t="str">
        <f>IFERROR(VLOOKUP(Q196,DATA_EDGE!A:C,3,FALSE),"")</f>
        <v/>
      </c>
      <c r="AX196" s="124" t="str">
        <f t="shared" si="98"/>
        <v/>
      </c>
      <c r="AY196" s="124" t="str">
        <f t="shared" si="92"/>
        <v/>
      </c>
      <c r="AZ196" s="124" t="str">
        <f t="shared" si="93"/>
        <v/>
      </c>
      <c r="BA196" s="255"/>
      <c r="BB196" s="252">
        <f t="shared" si="99"/>
        <v>0</v>
      </c>
      <c r="BC196" s="255"/>
      <c r="BD196" s="252">
        <f t="shared" si="100"/>
        <v>0</v>
      </c>
      <c r="BE196" s="20">
        <f t="shared" si="94"/>
        <v>0</v>
      </c>
      <c r="BF196" s="124">
        <f t="shared" si="95"/>
        <v>0</v>
      </c>
    </row>
    <row r="197" spans="1:58" x14ac:dyDescent="0.25">
      <c r="A197" s="94"/>
      <c r="B197" s="21">
        <v>140</v>
      </c>
      <c r="C197" s="31"/>
      <c r="D197" s="19" t="str">
        <f>IFERROR(IF(OR(P197="PDB",P197="PLS"),"*","") &amp; VLOOKUP(C197,Table5[],2,FALSE),"") &amp; IF(L197="Yes"," **MILL FINISH**",)</f>
        <v/>
      </c>
      <c r="E197" s="124" t="str">
        <f t="shared" si="78"/>
        <v/>
      </c>
      <c r="F197" s="124" t="str">
        <f t="shared" si="79"/>
        <v/>
      </c>
      <c r="G197" s="135"/>
      <c r="H197" s="135"/>
      <c r="I197" s="20" t="str">
        <f t="shared" si="80"/>
        <v/>
      </c>
      <c r="J197" s="22" t="str">
        <f t="shared" si="81"/>
        <v/>
      </c>
      <c r="K197" s="236" t="str">
        <f t="shared" si="82"/>
        <v/>
      </c>
      <c r="L197" s="140" t="s">
        <v>13326</v>
      </c>
      <c r="M197" s="96" t="str">
        <f>IF(C197="","",IF(AND(BF197&gt;0,NOT('1.Project Details'!$E$33="No")),VLOOKUP('1.Project Details'!$E$33,Threshold_Code,2,FALSE),IF(L197="No",SAP_Colour_Code,"NON")))</f>
        <v/>
      </c>
      <c r="N197" s="141">
        <v>6060</v>
      </c>
      <c r="O197" s="140" t="s">
        <v>19270</v>
      </c>
      <c r="P197" s="96" t="str">
        <f>IFERROR(IF(LEFT(AX197,1)="7","PDB",VLOOKUP(C197,Table5[],13,FALSE)),"")</f>
        <v/>
      </c>
      <c r="Q197" s="239"/>
      <c r="R197" s="96" t="str">
        <f>IFERROR(IF(LEFT(AX197,1)="7",VLOOKUP(LEFT(Q197,5),DATA_EDGE!A:C,3,FALSE),VLOOKUP(Q197,DATA_EDGE!A:C,3,FALSE)),"")</f>
        <v/>
      </c>
      <c r="S197" s="104" t="str">
        <f>IFERROR(IF(LEFT(VLOOKUP(C197,Table5[],7,FALSE),3)="AE3",VLOOKUP(C197,Table_TB_Cost[],3,FALSE),""),"")</f>
        <v/>
      </c>
      <c r="T197" s="207" t="s">
        <v>13326</v>
      </c>
      <c r="U197" s="206" t="str">
        <f>IF(OR('1.Project Details'!$B$26="Capral Mill (AP)",T197="Yes"),IF(AD197="","",IF(AD197&lt;0,"Minfin",IF(AD197&lt;80,"Non-bulk","Bulk"))),"")</f>
        <v/>
      </c>
      <c r="V197" s="63" t="str">
        <f>IFERROR(VLOOKUP(C197,Table5[],11,FALSE),"")</f>
        <v/>
      </c>
      <c r="W197" s="104" t="str">
        <f>IFERROR(IF(X197="Yes",VLOOKUP(C197,Table5[#All],12,FALSE) &amp; IF(OR(Y197&gt;5,Z197&gt;25)," Weight",""),""),"")</f>
        <v/>
      </c>
      <c r="X197" s="104" t="s">
        <v>21026</v>
      </c>
      <c r="Y197" s="19" t="str">
        <f>IFERROR(VLOOKUP(C197,Table5[],4,FALSE),"")</f>
        <v/>
      </c>
      <c r="Z197" s="19" t="str">
        <f t="shared" si="83"/>
        <v/>
      </c>
      <c r="AA197" s="19" t="str">
        <f t="shared" si="84"/>
        <v/>
      </c>
      <c r="AB197" s="19" t="str">
        <f>IFERROR(VLOOKUP(C197,Table5[],5,FALSE),"")</f>
        <v/>
      </c>
      <c r="AC197" s="19" t="str">
        <f t="shared" si="85"/>
        <v/>
      </c>
      <c r="AD197" s="19" t="str">
        <f t="shared" si="86"/>
        <v/>
      </c>
      <c r="AE197" s="19" t="str">
        <f>IFERROR(VLOOKUP(C197,Table5[],6,FALSE),"")</f>
        <v/>
      </c>
      <c r="AF197" s="19" t="str">
        <f t="shared" si="87"/>
        <v/>
      </c>
      <c r="AG197" s="19" t="str">
        <f t="shared" si="88"/>
        <v/>
      </c>
      <c r="AH197" s="142" t="str" cm="1">
        <f t="array" ref="AH197">IFERROR(IF(AV197=3,IF(Y197&lt;0.5,1*Z197*2.5,0),IF(P197="PLS",VLOOKUP(C197,Table_TB_Cost[],11,FALSE)/VLOOKUP(C197,Table_TB_Cost[],3,FALSE)*'2.Quote'!H197,IF(P197="PDB",_xlfn.IFS(tb_calc_type="Margin",(((Z197*'Pricing Matrix'!$F$4)+(H197*'Pricing Matrix'!$F$5))/(1-tb_calc_value)),tb_calc_type="List less Discount",(((Z197*(VLOOKUP(LEFT(VLOOKUP(C197,Table5[],10,FALSE),2),TB_MPG,2,FALSE)))+(H197*'Pricing Matrix'!$F$5*3))*(1-tb_calc_value))),(Z197*'3.Edit Pricing'!$B$33)))),"")</f>
        <v/>
      </c>
      <c r="AI197" s="142">
        <f>IF(AV197=1,Z197*'3.Edit Pricing'!$G$33,IF(AV197=2,Z197*'3.Edit Pricing'!$H$33,IF(AV197=3,Z197*'3.Edit Pricing'!$I$33,0)))</f>
        <v>0</v>
      </c>
      <c r="AJ197" s="142" t="str">
        <f t="shared" si="89"/>
        <v/>
      </c>
      <c r="AK197" s="92" t="str">
        <f t="shared" si="96"/>
        <v/>
      </c>
      <c r="AL197" s="92" t="str">
        <f t="shared" si="97"/>
        <v/>
      </c>
      <c r="AM197" s="92" t="str" cm="1">
        <f t="array" ref="AM197">IFERROR(_xlfn.IFS(P197="PLS",AL197-(VLOOKUP(C197,Table_TB_Cost[],10,FALSE)/VLOOKUP(C197,Table_TB_Cost[],3,FALSE)*G197*H197),P197="PDB",AL197-((Z197*'Pricing Matrix'!$F$4)+(H197*'Pricing Matrix'!$F$5))*G197),"")</f>
        <v/>
      </c>
      <c r="AN197" s="92" t="str">
        <f>IFERROR(IF(OR(P197="PLS",P197="PDB"),0,IF(AV197=3,(AI197*G197)-(AA197*'Pricing Matrix'!$B$5),(AI197*G197)+(AA197*('3.Edit Pricing'!$B$33-'Pricing Matrix'!$B$5)))),"")</f>
        <v/>
      </c>
      <c r="AO197" s="142" t="str">
        <f>IF(Y197="","",IF(AND(NOT('1.Project Details'!$E$33="No"), BF197&gt;0),'3.Edit Pricing'!$B$57,IF('1.Project Details'!$B$24="Mill Finish",0,IF('2.Quote'!$L197="Yes",0,IF(U197="Bulk",FinBulk_Cost_Price,IF(OR(U197="Non-bulk",U197="Minfin"),FinNonBulk_Cost_Price,Fin_Cost_Price))))))</f>
        <v/>
      </c>
      <c r="AP197" s="142" t="str" cm="1">
        <f t="array" ref="AP197">IF(Y197="","",_xlfn.IFS(AND(BF197&gt;0,NOT('1.Project Details'!$E$33="No")),'3.Edit Pricing'!$B$58,'1.Project Details'!$B$24="Mill Finish",0,'1.Project Details'!$B$24="",0,'2.Quote'!$L197="Yes",0,U197="Bulk",FinBulk_Sell_Price,U197="Non-bulk",FinNonBulk_Sell_Price,U197="Minfin",FinNonBulk_Sell_Price,Y197&lt;&gt;"",Fin_Sell_Price))</f>
        <v/>
      </c>
      <c r="AQ197" s="142" t="str">
        <f>IFERROR(IF(Y197="","",IF(T197="Yes","Anodised Perimeter (AP)",'1.Project Details'!$B$33)),"")</f>
        <v/>
      </c>
      <c r="AR197" s="142" t="str">
        <f>IFERROR(IF($AQ197="Anodised Perimeter (AP)",IF(U197="Minfin",40,'2.Quote'!AD197)*AO197,AG197*AO197),"")</f>
        <v/>
      </c>
      <c r="AS197" s="142" t="str">
        <f t="shared" si="90"/>
        <v/>
      </c>
      <c r="AT197" s="142" t="str">
        <f t="shared" si="91"/>
        <v/>
      </c>
      <c r="AU197" s="170" t="str">
        <f>IFERROR(VLOOKUP(C197,DATA!$A:$K,8,FALSE),"")</f>
        <v/>
      </c>
      <c r="AV197" s="124" t="str">
        <f>IFERROR(VLOOKUP(AU197,'5.Edit_PH_IP'!$B:$D,3,FALSE),"")</f>
        <v/>
      </c>
      <c r="AW197" s="124" t="str">
        <f>IFERROR(VLOOKUP(Q197,DATA_EDGE!A:C,3,FALSE),"")</f>
        <v/>
      </c>
      <c r="AX197" s="124" t="str">
        <f t="shared" si="98"/>
        <v/>
      </c>
      <c r="AY197" s="124" t="str">
        <f t="shared" si="92"/>
        <v/>
      </c>
      <c r="AZ197" s="124" t="str">
        <f t="shared" si="93"/>
        <v/>
      </c>
      <c r="BA197" s="255"/>
      <c r="BB197" s="252">
        <f t="shared" si="99"/>
        <v>0</v>
      </c>
      <c r="BC197" s="255"/>
      <c r="BD197" s="252">
        <f t="shared" si="100"/>
        <v>0</v>
      </c>
      <c r="BE197" s="20">
        <f t="shared" si="94"/>
        <v>0</v>
      </c>
      <c r="BF197" s="124">
        <f t="shared" si="95"/>
        <v>0</v>
      </c>
    </row>
    <row r="198" spans="1:58" x14ac:dyDescent="0.25">
      <c r="A198" s="94"/>
      <c r="B198" s="18">
        <v>141</v>
      </c>
      <c r="C198" s="31"/>
      <c r="D198" s="19" t="str">
        <f>IFERROR(IF(OR(P198="PDB",P198="PLS"),"*","") &amp; VLOOKUP(C198,Table5[],2,FALSE),"") &amp; IF(L198="Yes"," **MILL FINISH**",)</f>
        <v/>
      </c>
      <c r="E198" s="124" t="str">
        <f t="shared" si="78"/>
        <v/>
      </c>
      <c r="F198" s="124" t="str">
        <f t="shared" si="79"/>
        <v/>
      </c>
      <c r="G198" s="135"/>
      <c r="H198" s="135"/>
      <c r="I198" s="20" t="str">
        <f t="shared" si="80"/>
        <v/>
      </c>
      <c r="J198" s="22" t="str">
        <f t="shared" si="81"/>
        <v/>
      </c>
      <c r="K198" s="236" t="str">
        <f t="shared" si="82"/>
        <v/>
      </c>
      <c r="L198" s="140" t="s">
        <v>13326</v>
      </c>
      <c r="M198" s="96" t="str">
        <f>IF(C198="","",IF(AND(BF198&gt;0,NOT('1.Project Details'!$E$33="No")),VLOOKUP('1.Project Details'!$E$33,Threshold_Code,2,FALSE),IF(L198="No",SAP_Colour_Code,"NON")))</f>
        <v/>
      </c>
      <c r="N198" s="141">
        <v>6060</v>
      </c>
      <c r="O198" s="140" t="s">
        <v>19270</v>
      </c>
      <c r="P198" s="96" t="str">
        <f>IFERROR(IF(LEFT(AX198,1)="7","PDB",VLOOKUP(C198,Table5[],13,FALSE)),"")</f>
        <v/>
      </c>
      <c r="Q198" s="239"/>
      <c r="R198" s="96" t="str">
        <f>IFERROR(IF(LEFT(AX198,1)="7",VLOOKUP(LEFT(Q198,5),DATA_EDGE!A:C,3,FALSE),VLOOKUP(Q198,DATA_EDGE!A:C,3,FALSE)),"")</f>
        <v/>
      </c>
      <c r="S198" s="104" t="str">
        <f>IFERROR(IF(LEFT(VLOOKUP(C198,Table5[],7,FALSE),3)="AE3",VLOOKUP(C198,Table_TB_Cost[],3,FALSE),""),"")</f>
        <v/>
      </c>
      <c r="T198" s="207" t="s">
        <v>13326</v>
      </c>
      <c r="U198" s="206" t="str">
        <f>IF(OR('1.Project Details'!$B$26="Capral Mill (AP)",T198="Yes"),IF(AD198="","",IF(AD198&lt;0,"Minfin",IF(AD198&lt;80,"Non-bulk","Bulk"))),"")</f>
        <v/>
      </c>
      <c r="V198" s="63" t="str">
        <f>IFERROR(VLOOKUP(C198,Table5[],11,FALSE),"")</f>
        <v/>
      </c>
      <c r="W198" s="104" t="str">
        <f>IFERROR(IF(X198="Yes",VLOOKUP(C198,Table5[#All],12,FALSE) &amp; IF(OR(Y198&gt;5,Z198&gt;25)," Weight",""),""),"")</f>
        <v/>
      </c>
      <c r="X198" s="104" t="s">
        <v>21026</v>
      </c>
      <c r="Y198" s="19" t="str">
        <f>IFERROR(VLOOKUP(C198,Table5[],4,FALSE),"")</f>
        <v/>
      </c>
      <c r="Z198" s="19" t="str">
        <f t="shared" si="83"/>
        <v/>
      </c>
      <c r="AA198" s="19" t="str">
        <f t="shared" si="84"/>
        <v/>
      </c>
      <c r="AB198" s="19" t="str">
        <f>IFERROR(VLOOKUP(C198,Table5[],5,FALSE),"")</f>
        <v/>
      </c>
      <c r="AC198" s="19" t="str">
        <f t="shared" si="85"/>
        <v/>
      </c>
      <c r="AD198" s="19" t="str">
        <f t="shared" si="86"/>
        <v/>
      </c>
      <c r="AE198" s="19" t="str">
        <f>IFERROR(VLOOKUP(C198,Table5[],6,FALSE),"")</f>
        <v/>
      </c>
      <c r="AF198" s="19" t="str">
        <f t="shared" si="87"/>
        <v/>
      </c>
      <c r="AG198" s="19" t="str">
        <f t="shared" si="88"/>
        <v/>
      </c>
      <c r="AH198" s="142" t="str" cm="1">
        <f t="array" ref="AH198">IFERROR(IF(AV198=3,IF(Y198&lt;0.5,1*Z198*2.5,0),IF(P198="PLS",VLOOKUP(C198,Table_TB_Cost[],11,FALSE)/VLOOKUP(C198,Table_TB_Cost[],3,FALSE)*'2.Quote'!H198,IF(P198="PDB",_xlfn.IFS(tb_calc_type="Margin",(((Z198*'Pricing Matrix'!$F$4)+(H198*'Pricing Matrix'!$F$5))/(1-tb_calc_value)),tb_calc_type="List less Discount",(((Z198*(VLOOKUP(LEFT(VLOOKUP(C198,Table5[],10,FALSE),2),TB_MPG,2,FALSE)))+(H198*'Pricing Matrix'!$F$5*3))*(1-tb_calc_value))),(Z198*'3.Edit Pricing'!$B$33)))),"")</f>
        <v/>
      </c>
      <c r="AI198" s="142">
        <f>IF(AV198=1,Z198*'3.Edit Pricing'!$G$33,IF(AV198=2,Z198*'3.Edit Pricing'!$H$33,IF(AV198=3,Z198*'3.Edit Pricing'!$I$33,0)))</f>
        <v>0</v>
      </c>
      <c r="AJ198" s="142" t="str">
        <f t="shared" si="89"/>
        <v/>
      </c>
      <c r="AK198" s="92" t="str">
        <f t="shared" si="96"/>
        <v/>
      </c>
      <c r="AL198" s="92" t="str">
        <f t="shared" si="97"/>
        <v/>
      </c>
      <c r="AM198" s="92" t="str" cm="1">
        <f t="array" ref="AM198">IFERROR(_xlfn.IFS(P198="PLS",AL198-(VLOOKUP(C198,Table_TB_Cost[],10,FALSE)/VLOOKUP(C198,Table_TB_Cost[],3,FALSE)*G198*H198),P198="PDB",AL198-((Z198*'Pricing Matrix'!$F$4)+(H198*'Pricing Matrix'!$F$5))*G198),"")</f>
        <v/>
      </c>
      <c r="AN198" s="92" t="str">
        <f>IFERROR(IF(OR(P198="PLS",P198="PDB"),0,IF(AV198=3,(AI198*G198)-(AA198*'Pricing Matrix'!$B$5),(AI198*G198)+(AA198*('3.Edit Pricing'!$B$33-'Pricing Matrix'!$B$5)))),"")</f>
        <v/>
      </c>
      <c r="AO198" s="142" t="str">
        <f>IF(Y198="","",IF(AND(NOT('1.Project Details'!$E$33="No"), BF198&gt;0),'3.Edit Pricing'!$B$57,IF('1.Project Details'!$B$24="Mill Finish",0,IF('2.Quote'!$L198="Yes",0,IF(U198="Bulk",FinBulk_Cost_Price,IF(OR(U198="Non-bulk",U198="Minfin"),FinNonBulk_Cost_Price,Fin_Cost_Price))))))</f>
        <v/>
      </c>
      <c r="AP198" s="142" t="str" cm="1">
        <f t="array" ref="AP198">IF(Y198="","",_xlfn.IFS(AND(BF198&gt;0,NOT('1.Project Details'!$E$33="No")),'3.Edit Pricing'!$B$58,'1.Project Details'!$B$24="Mill Finish",0,'1.Project Details'!$B$24="",0,'2.Quote'!$L198="Yes",0,U198="Bulk",FinBulk_Sell_Price,U198="Non-bulk",FinNonBulk_Sell_Price,U198="Minfin",FinNonBulk_Sell_Price,Y198&lt;&gt;"",Fin_Sell_Price))</f>
        <v/>
      </c>
      <c r="AQ198" s="142" t="str">
        <f>IFERROR(IF(Y198="","",IF(T198="Yes","Anodised Perimeter (AP)",'1.Project Details'!$B$33)),"")</f>
        <v/>
      </c>
      <c r="AR198" s="142" t="str">
        <f>IFERROR(IF($AQ198="Anodised Perimeter (AP)",IF(U198="Minfin",40,'2.Quote'!AD198)*AO198,AG198*AO198),"")</f>
        <v/>
      </c>
      <c r="AS198" s="142" t="str">
        <f t="shared" si="90"/>
        <v/>
      </c>
      <c r="AT198" s="142" t="str">
        <f t="shared" si="91"/>
        <v/>
      </c>
      <c r="AU198" s="170" t="str">
        <f>IFERROR(VLOOKUP(C198,DATA!$A:$K,8,FALSE),"")</f>
        <v/>
      </c>
      <c r="AV198" s="124" t="str">
        <f>IFERROR(VLOOKUP(AU198,'5.Edit_PH_IP'!$B:$D,3,FALSE),"")</f>
        <v/>
      </c>
      <c r="AW198" s="124" t="str">
        <f>IFERROR(VLOOKUP(Q198,DATA_EDGE!A:C,3,FALSE),"")</f>
        <v/>
      </c>
      <c r="AX198" s="124" t="str">
        <f t="shared" si="98"/>
        <v/>
      </c>
      <c r="AY198" s="124" t="str">
        <f t="shared" si="92"/>
        <v/>
      </c>
      <c r="AZ198" s="124" t="str">
        <f t="shared" si="93"/>
        <v/>
      </c>
      <c r="BA198" s="255"/>
      <c r="BB198" s="252">
        <f t="shared" si="99"/>
        <v>0</v>
      </c>
      <c r="BC198" s="255"/>
      <c r="BD198" s="252">
        <f t="shared" si="100"/>
        <v>0</v>
      </c>
      <c r="BE198" s="20">
        <f t="shared" si="94"/>
        <v>0</v>
      </c>
      <c r="BF198" s="124">
        <f t="shared" si="95"/>
        <v>0</v>
      </c>
    </row>
    <row r="199" spans="1:58" x14ac:dyDescent="0.25">
      <c r="A199" s="94"/>
      <c r="B199" s="18">
        <v>142</v>
      </c>
      <c r="C199" s="31"/>
      <c r="D199" s="19" t="str">
        <f>IFERROR(IF(OR(P199="PDB",P199="PLS"),"*","") &amp; VLOOKUP(C199,Table5[],2,FALSE),"") &amp; IF(L199="Yes"," **MILL FINISH**",)</f>
        <v/>
      </c>
      <c r="E199" s="124" t="str">
        <f t="shared" si="78"/>
        <v/>
      </c>
      <c r="F199" s="124" t="str">
        <f t="shared" si="79"/>
        <v/>
      </c>
      <c r="G199" s="135"/>
      <c r="H199" s="135"/>
      <c r="I199" s="20" t="str">
        <f t="shared" si="80"/>
        <v/>
      </c>
      <c r="J199" s="22" t="str">
        <f t="shared" si="81"/>
        <v/>
      </c>
      <c r="K199" s="236" t="str">
        <f t="shared" si="82"/>
        <v/>
      </c>
      <c r="L199" s="140" t="s">
        <v>13326</v>
      </c>
      <c r="M199" s="96" t="str">
        <f>IF(C199="","",IF(AND(BF199&gt;0,NOT('1.Project Details'!$E$33="No")),VLOOKUP('1.Project Details'!$E$33,Threshold_Code,2,FALSE),IF(L199="No",SAP_Colour_Code,"NON")))</f>
        <v/>
      </c>
      <c r="N199" s="141">
        <v>6060</v>
      </c>
      <c r="O199" s="140" t="s">
        <v>19270</v>
      </c>
      <c r="P199" s="96" t="str">
        <f>IFERROR(IF(LEFT(AX199,1)="7","PDB",VLOOKUP(C199,Table5[],13,FALSE)),"")</f>
        <v/>
      </c>
      <c r="Q199" s="239"/>
      <c r="R199" s="96" t="str">
        <f>IFERROR(IF(LEFT(AX199,1)="7",VLOOKUP(LEFT(Q199,5),DATA_EDGE!A:C,3,FALSE),VLOOKUP(Q199,DATA_EDGE!A:C,3,FALSE)),"")</f>
        <v/>
      </c>
      <c r="S199" s="104" t="str">
        <f>IFERROR(IF(LEFT(VLOOKUP(C199,Table5[],7,FALSE),3)="AE3",VLOOKUP(C199,Table_TB_Cost[],3,FALSE),""),"")</f>
        <v/>
      </c>
      <c r="T199" s="207" t="s">
        <v>13326</v>
      </c>
      <c r="U199" s="206" t="str">
        <f>IF(OR('1.Project Details'!$B$26="Capral Mill (AP)",T199="Yes"),IF(AD199="","",IF(AD199&lt;0,"Minfin",IF(AD199&lt;80,"Non-bulk","Bulk"))),"")</f>
        <v/>
      </c>
      <c r="V199" s="63" t="str">
        <f>IFERROR(VLOOKUP(C199,Table5[],11,FALSE),"")</f>
        <v/>
      </c>
      <c r="W199" s="104" t="str">
        <f>IFERROR(IF(X199="Yes",VLOOKUP(C199,Table5[#All],12,FALSE) &amp; IF(OR(Y199&gt;5,Z199&gt;25)," Weight",""),""),"")</f>
        <v/>
      </c>
      <c r="X199" s="104" t="s">
        <v>21026</v>
      </c>
      <c r="Y199" s="19" t="str">
        <f>IFERROR(VLOOKUP(C199,Table5[],4,FALSE),"")</f>
        <v/>
      </c>
      <c r="Z199" s="19" t="str">
        <f t="shared" si="83"/>
        <v/>
      </c>
      <c r="AA199" s="19" t="str">
        <f t="shared" si="84"/>
        <v/>
      </c>
      <c r="AB199" s="19" t="str">
        <f>IFERROR(VLOOKUP(C199,Table5[],5,FALSE),"")</f>
        <v/>
      </c>
      <c r="AC199" s="19" t="str">
        <f t="shared" si="85"/>
        <v/>
      </c>
      <c r="AD199" s="19" t="str">
        <f t="shared" si="86"/>
        <v/>
      </c>
      <c r="AE199" s="19" t="str">
        <f>IFERROR(VLOOKUP(C199,Table5[],6,FALSE),"")</f>
        <v/>
      </c>
      <c r="AF199" s="19" t="str">
        <f t="shared" si="87"/>
        <v/>
      </c>
      <c r="AG199" s="19" t="str">
        <f t="shared" si="88"/>
        <v/>
      </c>
      <c r="AH199" s="142" t="str" cm="1">
        <f t="array" ref="AH199">IFERROR(IF(AV199=3,IF(Y199&lt;0.5,1*Z199*2.5,0),IF(P199="PLS",VLOOKUP(C199,Table_TB_Cost[],11,FALSE)/VLOOKUP(C199,Table_TB_Cost[],3,FALSE)*'2.Quote'!H199,IF(P199="PDB",_xlfn.IFS(tb_calc_type="Margin",(((Z199*'Pricing Matrix'!$F$4)+(H199*'Pricing Matrix'!$F$5))/(1-tb_calc_value)),tb_calc_type="List less Discount",(((Z199*(VLOOKUP(LEFT(VLOOKUP(C199,Table5[],10,FALSE),2),TB_MPG,2,FALSE)))+(H199*'Pricing Matrix'!$F$5*3))*(1-tb_calc_value))),(Z199*'3.Edit Pricing'!$B$33)))),"")</f>
        <v/>
      </c>
      <c r="AI199" s="142">
        <f>IF(AV199=1,Z199*'3.Edit Pricing'!$G$33,IF(AV199=2,Z199*'3.Edit Pricing'!$H$33,IF(AV199=3,Z199*'3.Edit Pricing'!$I$33,0)))</f>
        <v>0</v>
      </c>
      <c r="AJ199" s="142" t="str">
        <f t="shared" si="89"/>
        <v/>
      </c>
      <c r="AK199" s="92" t="str">
        <f t="shared" si="96"/>
        <v/>
      </c>
      <c r="AL199" s="92" t="str">
        <f t="shared" si="97"/>
        <v/>
      </c>
      <c r="AM199" s="92" t="str" cm="1">
        <f t="array" ref="AM199">IFERROR(_xlfn.IFS(P199="PLS",AL199-(VLOOKUP(C199,Table_TB_Cost[],10,FALSE)/VLOOKUP(C199,Table_TB_Cost[],3,FALSE)*G199*H199),P199="PDB",AL199-((Z199*'Pricing Matrix'!$F$4)+(H199*'Pricing Matrix'!$F$5))*G199),"")</f>
        <v/>
      </c>
      <c r="AN199" s="92" t="str">
        <f>IFERROR(IF(OR(P199="PLS",P199="PDB"),0,IF(AV199=3,(AI199*G199)-(AA199*'Pricing Matrix'!$B$5),(AI199*G199)+(AA199*('3.Edit Pricing'!$B$33-'Pricing Matrix'!$B$5)))),"")</f>
        <v/>
      </c>
      <c r="AO199" s="142" t="str">
        <f>IF(Y199="","",IF(AND(NOT('1.Project Details'!$E$33="No"), BF199&gt;0),'3.Edit Pricing'!$B$57,IF('1.Project Details'!$B$24="Mill Finish",0,IF('2.Quote'!$L199="Yes",0,IF(U199="Bulk",FinBulk_Cost_Price,IF(OR(U199="Non-bulk",U199="Minfin"),FinNonBulk_Cost_Price,Fin_Cost_Price))))))</f>
        <v/>
      </c>
      <c r="AP199" s="142" t="str" cm="1">
        <f t="array" ref="AP199">IF(Y199="","",_xlfn.IFS(AND(BF199&gt;0,NOT('1.Project Details'!$E$33="No")),'3.Edit Pricing'!$B$58,'1.Project Details'!$B$24="Mill Finish",0,'1.Project Details'!$B$24="",0,'2.Quote'!$L199="Yes",0,U199="Bulk",FinBulk_Sell_Price,U199="Non-bulk",FinNonBulk_Sell_Price,U199="Minfin",FinNonBulk_Sell_Price,Y199&lt;&gt;"",Fin_Sell_Price))</f>
        <v/>
      </c>
      <c r="AQ199" s="142" t="str">
        <f>IFERROR(IF(Y199="","",IF(T199="Yes","Anodised Perimeter (AP)",'1.Project Details'!$B$33)),"")</f>
        <v/>
      </c>
      <c r="AR199" s="142" t="str">
        <f>IFERROR(IF($AQ199="Anodised Perimeter (AP)",IF(U199="Minfin",40,'2.Quote'!AD199)*AO199,AG199*AO199),"")</f>
        <v/>
      </c>
      <c r="AS199" s="142" t="str">
        <f t="shared" si="90"/>
        <v/>
      </c>
      <c r="AT199" s="142" t="str">
        <f t="shared" si="91"/>
        <v/>
      </c>
      <c r="AU199" s="170" t="str">
        <f>IFERROR(VLOOKUP(C199,DATA!$A:$K,8,FALSE),"")</f>
        <v/>
      </c>
      <c r="AV199" s="124" t="str">
        <f>IFERROR(VLOOKUP(AU199,'5.Edit_PH_IP'!$B:$D,3,FALSE),"")</f>
        <v/>
      </c>
      <c r="AW199" s="124" t="str">
        <f>IFERROR(VLOOKUP(Q199,DATA_EDGE!A:C,3,FALSE),"")</f>
        <v/>
      </c>
      <c r="AX199" s="124" t="str">
        <f t="shared" si="98"/>
        <v/>
      </c>
      <c r="AY199" s="124" t="str">
        <f t="shared" si="92"/>
        <v/>
      </c>
      <c r="AZ199" s="124" t="str">
        <f t="shared" si="93"/>
        <v/>
      </c>
      <c r="BA199" s="255"/>
      <c r="BB199" s="252">
        <f t="shared" si="99"/>
        <v>0</v>
      </c>
      <c r="BC199" s="255"/>
      <c r="BD199" s="252">
        <f t="shared" si="100"/>
        <v>0</v>
      </c>
      <c r="BE199" s="20">
        <f t="shared" si="94"/>
        <v>0</v>
      </c>
      <c r="BF199" s="124">
        <f t="shared" si="95"/>
        <v>0</v>
      </c>
    </row>
    <row r="200" spans="1:58" x14ac:dyDescent="0.25">
      <c r="A200" s="94"/>
      <c r="B200" s="21">
        <v>143</v>
      </c>
      <c r="C200" s="31"/>
      <c r="D200" s="19" t="str">
        <f>IFERROR(IF(OR(P200="PDB",P200="PLS"),"*","") &amp; VLOOKUP(C200,Table5[],2,FALSE),"") &amp; IF(L200="Yes"," **MILL FINISH**",)</f>
        <v/>
      </c>
      <c r="E200" s="124" t="str">
        <f t="shared" si="78"/>
        <v/>
      </c>
      <c r="F200" s="124" t="str">
        <f t="shared" si="79"/>
        <v/>
      </c>
      <c r="G200" s="135"/>
      <c r="H200" s="135"/>
      <c r="I200" s="20" t="str">
        <f t="shared" si="80"/>
        <v/>
      </c>
      <c r="J200" s="22" t="str">
        <f t="shared" si="81"/>
        <v/>
      </c>
      <c r="K200" s="236" t="str">
        <f t="shared" si="82"/>
        <v/>
      </c>
      <c r="L200" s="140" t="s">
        <v>13326</v>
      </c>
      <c r="M200" s="96" t="str">
        <f>IF(C200="","",IF(AND(BF200&gt;0,NOT('1.Project Details'!$E$33="No")),VLOOKUP('1.Project Details'!$E$33,Threshold_Code,2,FALSE),IF(L200="No",SAP_Colour_Code,"NON")))</f>
        <v/>
      </c>
      <c r="N200" s="141">
        <v>6060</v>
      </c>
      <c r="O200" s="140" t="s">
        <v>19270</v>
      </c>
      <c r="P200" s="96" t="str">
        <f>IFERROR(IF(LEFT(AX200,1)="7","PDB",VLOOKUP(C200,Table5[],13,FALSE)),"")</f>
        <v/>
      </c>
      <c r="Q200" s="239"/>
      <c r="R200" s="96" t="str">
        <f>IFERROR(IF(LEFT(AX200,1)="7",VLOOKUP(LEFT(Q200,5),DATA_EDGE!A:C,3,FALSE),VLOOKUP(Q200,DATA_EDGE!A:C,3,FALSE)),"")</f>
        <v/>
      </c>
      <c r="S200" s="104" t="str">
        <f>IFERROR(IF(LEFT(VLOOKUP(C200,Table5[],7,FALSE),3)="AE3",VLOOKUP(C200,Table_TB_Cost[],3,FALSE),""),"")</f>
        <v/>
      </c>
      <c r="T200" s="207" t="s">
        <v>13326</v>
      </c>
      <c r="U200" s="206" t="str">
        <f>IF(OR('1.Project Details'!$B$26="Capral Mill (AP)",T200="Yes"),IF(AD200="","",IF(AD200&lt;0,"Minfin",IF(AD200&lt;80,"Non-bulk","Bulk"))),"")</f>
        <v/>
      </c>
      <c r="V200" s="63" t="str">
        <f>IFERROR(VLOOKUP(C200,Table5[],11,FALSE),"")</f>
        <v/>
      </c>
      <c r="W200" s="104" t="str">
        <f>IFERROR(IF(X200="Yes",VLOOKUP(C200,Table5[#All],12,FALSE) &amp; IF(OR(Y200&gt;5,Z200&gt;25)," Weight",""),""),"")</f>
        <v/>
      </c>
      <c r="X200" s="104" t="s">
        <v>21026</v>
      </c>
      <c r="Y200" s="19" t="str">
        <f>IFERROR(VLOOKUP(C200,Table5[],4,FALSE),"")</f>
        <v/>
      </c>
      <c r="Z200" s="19" t="str">
        <f t="shared" si="83"/>
        <v/>
      </c>
      <c r="AA200" s="19" t="str">
        <f t="shared" si="84"/>
        <v/>
      </c>
      <c r="AB200" s="19" t="str">
        <f>IFERROR(VLOOKUP(C200,Table5[],5,FALSE),"")</f>
        <v/>
      </c>
      <c r="AC200" s="19" t="str">
        <f t="shared" si="85"/>
        <v/>
      </c>
      <c r="AD200" s="19" t="str">
        <f t="shared" si="86"/>
        <v/>
      </c>
      <c r="AE200" s="19" t="str">
        <f>IFERROR(VLOOKUP(C200,Table5[],6,FALSE),"")</f>
        <v/>
      </c>
      <c r="AF200" s="19" t="str">
        <f t="shared" si="87"/>
        <v/>
      </c>
      <c r="AG200" s="19" t="str">
        <f t="shared" si="88"/>
        <v/>
      </c>
      <c r="AH200" s="142" t="str" cm="1">
        <f t="array" ref="AH200">IFERROR(IF(AV200=3,IF(Y200&lt;0.5,1*Z200*2.5,0),IF(P200="PLS",VLOOKUP(C200,Table_TB_Cost[],11,FALSE)/VLOOKUP(C200,Table_TB_Cost[],3,FALSE)*'2.Quote'!H200,IF(P200="PDB",_xlfn.IFS(tb_calc_type="Margin",(((Z200*'Pricing Matrix'!$F$4)+(H200*'Pricing Matrix'!$F$5))/(1-tb_calc_value)),tb_calc_type="List less Discount",(((Z200*(VLOOKUP(LEFT(VLOOKUP(C200,Table5[],10,FALSE),2),TB_MPG,2,FALSE)))+(H200*'Pricing Matrix'!$F$5*3))*(1-tb_calc_value))),(Z200*'3.Edit Pricing'!$B$33)))),"")</f>
        <v/>
      </c>
      <c r="AI200" s="142">
        <f>IF(AV200=1,Z200*'3.Edit Pricing'!$G$33,IF(AV200=2,Z200*'3.Edit Pricing'!$H$33,IF(AV200=3,Z200*'3.Edit Pricing'!$I$33,0)))</f>
        <v>0</v>
      </c>
      <c r="AJ200" s="142" t="str">
        <f t="shared" si="89"/>
        <v/>
      </c>
      <c r="AK200" s="92" t="str">
        <f t="shared" si="96"/>
        <v/>
      </c>
      <c r="AL200" s="92" t="str">
        <f t="shared" si="97"/>
        <v/>
      </c>
      <c r="AM200" s="92" t="str" cm="1">
        <f t="array" ref="AM200">IFERROR(_xlfn.IFS(P200="PLS",AL200-(VLOOKUP(C200,Table_TB_Cost[],10,FALSE)/VLOOKUP(C200,Table_TB_Cost[],3,FALSE)*G200*H200),P200="PDB",AL200-((Z200*'Pricing Matrix'!$F$4)+(H200*'Pricing Matrix'!$F$5))*G200),"")</f>
        <v/>
      </c>
      <c r="AN200" s="92" t="str">
        <f>IFERROR(IF(OR(P200="PLS",P200="PDB"),0,IF(AV200=3,(AI200*G200)-(AA200*'Pricing Matrix'!$B$5),(AI200*G200)+(AA200*('3.Edit Pricing'!$B$33-'Pricing Matrix'!$B$5)))),"")</f>
        <v/>
      </c>
      <c r="AO200" s="142" t="str">
        <f>IF(Y200="","",IF(AND(NOT('1.Project Details'!$E$33="No"), BF200&gt;0),'3.Edit Pricing'!$B$57,IF('1.Project Details'!$B$24="Mill Finish",0,IF('2.Quote'!$L200="Yes",0,IF(U200="Bulk",FinBulk_Cost_Price,IF(OR(U200="Non-bulk",U200="Minfin"),FinNonBulk_Cost_Price,Fin_Cost_Price))))))</f>
        <v/>
      </c>
      <c r="AP200" s="142" t="str" cm="1">
        <f t="array" ref="AP200">IF(Y200="","",_xlfn.IFS(AND(BF200&gt;0,NOT('1.Project Details'!$E$33="No")),'3.Edit Pricing'!$B$58,'1.Project Details'!$B$24="Mill Finish",0,'1.Project Details'!$B$24="",0,'2.Quote'!$L200="Yes",0,U200="Bulk",FinBulk_Sell_Price,U200="Non-bulk",FinNonBulk_Sell_Price,U200="Minfin",FinNonBulk_Sell_Price,Y200&lt;&gt;"",Fin_Sell_Price))</f>
        <v/>
      </c>
      <c r="AQ200" s="142" t="str">
        <f>IFERROR(IF(Y200="","",IF(T200="Yes","Anodised Perimeter (AP)",'1.Project Details'!$B$33)),"")</f>
        <v/>
      </c>
      <c r="AR200" s="142" t="str">
        <f>IFERROR(IF($AQ200="Anodised Perimeter (AP)",IF(U200="Minfin",40,'2.Quote'!AD200)*AO200,AG200*AO200),"")</f>
        <v/>
      </c>
      <c r="AS200" s="142" t="str">
        <f t="shared" si="90"/>
        <v/>
      </c>
      <c r="AT200" s="142" t="str">
        <f t="shared" si="91"/>
        <v/>
      </c>
      <c r="AU200" s="170" t="str">
        <f>IFERROR(VLOOKUP(C200,DATA!$A:$K,8,FALSE),"")</f>
        <v/>
      </c>
      <c r="AV200" s="124" t="str">
        <f>IFERROR(VLOOKUP(AU200,'5.Edit_PH_IP'!$B:$D,3,FALSE),"")</f>
        <v/>
      </c>
      <c r="AW200" s="124" t="str">
        <f>IFERROR(VLOOKUP(Q200,DATA_EDGE!A:C,3,FALSE),"")</f>
        <v/>
      </c>
      <c r="AX200" s="124" t="str">
        <f t="shared" si="98"/>
        <v/>
      </c>
      <c r="AY200" s="124" t="str">
        <f t="shared" si="92"/>
        <v/>
      </c>
      <c r="AZ200" s="124" t="str">
        <f t="shared" si="93"/>
        <v/>
      </c>
      <c r="BA200" s="255"/>
      <c r="BB200" s="252">
        <f t="shared" si="99"/>
        <v>0</v>
      </c>
      <c r="BC200" s="255"/>
      <c r="BD200" s="252">
        <f t="shared" si="100"/>
        <v>0</v>
      </c>
      <c r="BE200" s="20">
        <f t="shared" si="94"/>
        <v>0</v>
      </c>
      <c r="BF200" s="124">
        <f t="shared" si="95"/>
        <v>0</v>
      </c>
    </row>
    <row r="201" spans="1:58" x14ac:dyDescent="0.25">
      <c r="A201" s="94"/>
      <c r="B201" s="18">
        <v>144</v>
      </c>
      <c r="C201" s="31"/>
      <c r="D201" s="19" t="str">
        <f>IFERROR(IF(OR(P201="PDB",P201="PLS"),"*","") &amp; VLOOKUP(C201,Table5[],2,FALSE),"") &amp; IF(L201="Yes"," **MILL FINISH**",)</f>
        <v/>
      </c>
      <c r="E201" s="124" t="str">
        <f t="shared" si="78"/>
        <v/>
      </c>
      <c r="F201" s="124" t="str">
        <f t="shared" si="79"/>
        <v/>
      </c>
      <c r="G201" s="135"/>
      <c r="H201" s="135"/>
      <c r="I201" s="20" t="str">
        <f t="shared" si="80"/>
        <v/>
      </c>
      <c r="J201" s="22" t="str">
        <f t="shared" si="81"/>
        <v/>
      </c>
      <c r="K201" s="236" t="str">
        <f t="shared" si="82"/>
        <v/>
      </c>
      <c r="L201" s="140" t="s">
        <v>13326</v>
      </c>
      <c r="M201" s="96" t="str">
        <f>IF(C201="","",IF(AND(BF201&gt;0,NOT('1.Project Details'!$E$33="No")),VLOOKUP('1.Project Details'!$E$33,Threshold_Code,2,FALSE),IF(L201="No",SAP_Colour_Code,"NON")))</f>
        <v/>
      </c>
      <c r="N201" s="141">
        <v>6060</v>
      </c>
      <c r="O201" s="140" t="s">
        <v>19270</v>
      </c>
      <c r="P201" s="96" t="str">
        <f>IFERROR(IF(LEFT(AX201,1)="7","PDB",VLOOKUP(C201,Table5[],13,FALSE)),"")</f>
        <v/>
      </c>
      <c r="Q201" s="239"/>
      <c r="R201" s="96" t="str">
        <f>IFERROR(IF(LEFT(AX201,1)="7",VLOOKUP(LEFT(Q201,5),DATA_EDGE!A:C,3,FALSE),VLOOKUP(Q201,DATA_EDGE!A:C,3,FALSE)),"")</f>
        <v/>
      </c>
      <c r="S201" s="104" t="str">
        <f>IFERROR(IF(LEFT(VLOOKUP(C201,Table5[],7,FALSE),3)="AE3",VLOOKUP(C201,Table_TB_Cost[],3,FALSE),""),"")</f>
        <v/>
      </c>
      <c r="T201" s="207" t="s">
        <v>13326</v>
      </c>
      <c r="U201" s="206" t="str">
        <f>IF(OR('1.Project Details'!$B$26="Capral Mill (AP)",T201="Yes"),IF(AD201="","",IF(AD201&lt;0,"Minfin",IF(AD201&lt;80,"Non-bulk","Bulk"))),"")</f>
        <v/>
      </c>
      <c r="V201" s="63" t="str">
        <f>IFERROR(VLOOKUP(C201,Table5[],11,FALSE),"")</f>
        <v/>
      </c>
      <c r="W201" s="104" t="str">
        <f>IFERROR(IF(X201="Yes",VLOOKUP(C201,Table5[#All],12,FALSE) &amp; IF(OR(Y201&gt;5,Z201&gt;25)," Weight",""),""),"")</f>
        <v/>
      </c>
      <c r="X201" s="104" t="s">
        <v>21026</v>
      </c>
      <c r="Y201" s="19" t="str">
        <f>IFERROR(VLOOKUP(C201,Table5[],4,FALSE),"")</f>
        <v/>
      </c>
      <c r="Z201" s="19" t="str">
        <f t="shared" si="83"/>
        <v/>
      </c>
      <c r="AA201" s="19" t="str">
        <f t="shared" si="84"/>
        <v/>
      </c>
      <c r="AB201" s="19" t="str">
        <f>IFERROR(VLOOKUP(C201,Table5[],5,FALSE),"")</f>
        <v/>
      </c>
      <c r="AC201" s="19" t="str">
        <f t="shared" si="85"/>
        <v/>
      </c>
      <c r="AD201" s="19" t="str">
        <f t="shared" si="86"/>
        <v/>
      </c>
      <c r="AE201" s="19" t="str">
        <f>IFERROR(VLOOKUP(C201,Table5[],6,FALSE),"")</f>
        <v/>
      </c>
      <c r="AF201" s="19" t="str">
        <f t="shared" si="87"/>
        <v/>
      </c>
      <c r="AG201" s="19" t="str">
        <f t="shared" si="88"/>
        <v/>
      </c>
      <c r="AH201" s="142" t="str" cm="1">
        <f t="array" ref="AH201">IFERROR(IF(AV201=3,IF(Y201&lt;0.5,1*Z201*2.5,0),IF(P201="PLS",VLOOKUP(C201,Table_TB_Cost[],11,FALSE)/VLOOKUP(C201,Table_TB_Cost[],3,FALSE)*'2.Quote'!H201,IF(P201="PDB",_xlfn.IFS(tb_calc_type="Margin",(((Z201*'Pricing Matrix'!$F$4)+(H201*'Pricing Matrix'!$F$5))/(1-tb_calc_value)),tb_calc_type="List less Discount",(((Z201*(VLOOKUP(LEFT(VLOOKUP(C201,Table5[],10,FALSE),2),TB_MPG,2,FALSE)))+(H201*'Pricing Matrix'!$F$5*3))*(1-tb_calc_value))),(Z201*'3.Edit Pricing'!$B$33)))),"")</f>
        <v/>
      </c>
      <c r="AI201" s="142">
        <f>IF(AV201=1,Z201*'3.Edit Pricing'!$G$33,IF(AV201=2,Z201*'3.Edit Pricing'!$H$33,IF(AV201=3,Z201*'3.Edit Pricing'!$I$33,0)))</f>
        <v>0</v>
      </c>
      <c r="AJ201" s="142" t="str">
        <f t="shared" si="89"/>
        <v/>
      </c>
      <c r="AK201" s="92" t="str">
        <f t="shared" si="96"/>
        <v/>
      </c>
      <c r="AL201" s="92" t="str">
        <f t="shared" si="97"/>
        <v/>
      </c>
      <c r="AM201" s="92" t="str" cm="1">
        <f t="array" ref="AM201">IFERROR(_xlfn.IFS(P201="PLS",AL201-(VLOOKUP(C201,Table_TB_Cost[],10,FALSE)/VLOOKUP(C201,Table_TB_Cost[],3,FALSE)*G201*H201),P201="PDB",AL201-((Z201*'Pricing Matrix'!$F$4)+(H201*'Pricing Matrix'!$F$5))*G201),"")</f>
        <v/>
      </c>
      <c r="AN201" s="92" t="str">
        <f>IFERROR(IF(OR(P201="PLS",P201="PDB"),0,IF(AV201=3,(AI201*G201)-(AA201*'Pricing Matrix'!$B$5),(AI201*G201)+(AA201*('3.Edit Pricing'!$B$33-'Pricing Matrix'!$B$5)))),"")</f>
        <v/>
      </c>
      <c r="AO201" s="142" t="str">
        <f>IF(Y201="","",IF(AND(NOT('1.Project Details'!$E$33="No"), BF201&gt;0),'3.Edit Pricing'!$B$57,IF('1.Project Details'!$B$24="Mill Finish",0,IF('2.Quote'!$L201="Yes",0,IF(U201="Bulk",FinBulk_Cost_Price,IF(OR(U201="Non-bulk",U201="Minfin"),FinNonBulk_Cost_Price,Fin_Cost_Price))))))</f>
        <v/>
      </c>
      <c r="AP201" s="142" t="str" cm="1">
        <f t="array" ref="AP201">IF(Y201="","",_xlfn.IFS(AND(BF201&gt;0,NOT('1.Project Details'!$E$33="No")),'3.Edit Pricing'!$B$58,'1.Project Details'!$B$24="Mill Finish",0,'1.Project Details'!$B$24="",0,'2.Quote'!$L201="Yes",0,U201="Bulk",FinBulk_Sell_Price,U201="Non-bulk",FinNonBulk_Sell_Price,U201="Minfin",FinNonBulk_Sell_Price,Y201&lt;&gt;"",Fin_Sell_Price))</f>
        <v/>
      </c>
      <c r="AQ201" s="142" t="str">
        <f>IFERROR(IF(Y201="","",IF(T201="Yes","Anodised Perimeter (AP)",'1.Project Details'!$B$33)),"")</f>
        <v/>
      </c>
      <c r="AR201" s="142" t="str">
        <f>IFERROR(IF($AQ201="Anodised Perimeter (AP)",IF(U201="Minfin",40,'2.Quote'!AD201)*AO201,AG201*AO201),"")</f>
        <v/>
      </c>
      <c r="AS201" s="142" t="str">
        <f t="shared" si="90"/>
        <v/>
      </c>
      <c r="AT201" s="142" t="str">
        <f t="shared" si="91"/>
        <v/>
      </c>
      <c r="AU201" s="170" t="str">
        <f>IFERROR(VLOOKUP(C201,DATA!$A:$K,8,FALSE),"")</f>
        <v/>
      </c>
      <c r="AV201" s="124" t="str">
        <f>IFERROR(VLOOKUP(AU201,'5.Edit_PH_IP'!$B:$D,3,FALSE),"")</f>
        <v/>
      </c>
      <c r="AW201" s="124" t="str">
        <f>IFERROR(VLOOKUP(Q201,DATA_EDGE!A:C,3,FALSE),"")</f>
        <v/>
      </c>
      <c r="AX201" s="124" t="str">
        <f t="shared" si="98"/>
        <v/>
      </c>
      <c r="AY201" s="124" t="str">
        <f t="shared" si="92"/>
        <v/>
      </c>
      <c r="AZ201" s="124" t="str">
        <f t="shared" si="93"/>
        <v/>
      </c>
      <c r="BA201" s="255"/>
      <c r="BB201" s="252">
        <f t="shared" si="99"/>
        <v>0</v>
      </c>
      <c r="BC201" s="255"/>
      <c r="BD201" s="252">
        <f t="shared" si="100"/>
        <v>0</v>
      </c>
      <c r="BE201" s="20">
        <f t="shared" si="94"/>
        <v>0</v>
      </c>
      <c r="BF201" s="124">
        <f t="shared" si="95"/>
        <v>0</v>
      </c>
    </row>
    <row r="202" spans="1:58" x14ac:dyDescent="0.25">
      <c r="A202" s="94"/>
      <c r="B202" s="18">
        <v>145</v>
      </c>
      <c r="C202" s="31"/>
      <c r="D202" s="19" t="str">
        <f>IFERROR(IF(OR(P202="PDB",P202="PLS"),"*","") &amp; VLOOKUP(C202,Table5[],2,FALSE),"") &amp; IF(L202="Yes"," **MILL FINISH**",)</f>
        <v/>
      </c>
      <c r="E202" s="124" t="str">
        <f t="shared" si="78"/>
        <v/>
      </c>
      <c r="F202" s="124" t="str">
        <f t="shared" si="79"/>
        <v/>
      </c>
      <c r="G202" s="135"/>
      <c r="H202" s="135"/>
      <c r="I202" s="20" t="str">
        <f t="shared" si="80"/>
        <v/>
      </c>
      <c r="J202" s="22" t="str">
        <f t="shared" si="81"/>
        <v/>
      </c>
      <c r="K202" s="236" t="str">
        <f t="shared" si="82"/>
        <v/>
      </c>
      <c r="L202" s="140" t="s">
        <v>13326</v>
      </c>
      <c r="M202" s="96" t="str">
        <f>IF(C202="","",IF(AND(BF202&gt;0,NOT('1.Project Details'!$E$33="No")),VLOOKUP('1.Project Details'!$E$33,Threshold_Code,2,FALSE),IF(L202="No",SAP_Colour_Code,"NON")))</f>
        <v/>
      </c>
      <c r="N202" s="141">
        <v>6060</v>
      </c>
      <c r="O202" s="140" t="s">
        <v>19270</v>
      </c>
      <c r="P202" s="96" t="str">
        <f>IFERROR(IF(LEFT(AX202,1)="7","PDB",VLOOKUP(C202,Table5[],13,FALSE)),"")</f>
        <v/>
      </c>
      <c r="Q202" s="239"/>
      <c r="R202" s="96" t="str">
        <f>IFERROR(IF(LEFT(AX202,1)="7",VLOOKUP(LEFT(Q202,5),DATA_EDGE!A:C,3,FALSE),VLOOKUP(Q202,DATA_EDGE!A:C,3,FALSE)),"")</f>
        <v/>
      </c>
      <c r="S202" s="104" t="str">
        <f>IFERROR(IF(LEFT(VLOOKUP(C202,Table5[],7,FALSE),3)="AE3",VLOOKUP(C202,Table_TB_Cost[],3,FALSE),""),"")</f>
        <v/>
      </c>
      <c r="T202" s="207" t="s">
        <v>13326</v>
      </c>
      <c r="U202" s="206" t="str">
        <f>IF(OR('1.Project Details'!$B$26="Capral Mill (AP)",T202="Yes"),IF(AD202="","",IF(AD202&lt;0,"Minfin",IF(AD202&lt;80,"Non-bulk","Bulk"))),"")</f>
        <v/>
      </c>
      <c r="V202" s="63" t="str">
        <f>IFERROR(VLOOKUP(C202,Table5[],11,FALSE),"")</f>
        <v/>
      </c>
      <c r="W202" s="104" t="str">
        <f>IFERROR(IF(X202="Yes",VLOOKUP(C202,Table5[#All],12,FALSE) &amp; IF(OR(Y202&gt;5,Z202&gt;25)," Weight",""),""),"")</f>
        <v/>
      </c>
      <c r="X202" s="104" t="s">
        <v>21026</v>
      </c>
      <c r="Y202" s="19" t="str">
        <f>IFERROR(VLOOKUP(C202,Table5[],4,FALSE),"")</f>
        <v/>
      </c>
      <c r="Z202" s="19" t="str">
        <f t="shared" si="83"/>
        <v/>
      </c>
      <c r="AA202" s="19" t="str">
        <f t="shared" si="84"/>
        <v/>
      </c>
      <c r="AB202" s="19" t="str">
        <f>IFERROR(VLOOKUP(C202,Table5[],5,FALSE),"")</f>
        <v/>
      </c>
      <c r="AC202" s="19" t="str">
        <f t="shared" si="85"/>
        <v/>
      </c>
      <c r="AD202" s="19" t="str">
        <f t="shared" si="86"/>
        <v/>
      </c>
      <c r="AE202" s="19" t="str">
        <f>IFERROR(VLOOKUP(C202,Table5[],6,FALSE),"")</f>
        <v/>
      </c>
      <c r="AF202" s="19" t="str">
        <f t="shared" si="87"/>
        <v/>
      </c>
      <c r="AG202" s="19" t="str">
        <f t="shared" si="88"/>
        <v/>
      </c>
      <c r="AH202" s="142" t="str" cm="1">
        <f t="array" ref="AH202">IFERROR(IF(AV202=3,IF(Y202&lt;0.5,1*Z202*2.5,0),IF(P202="PLS",VLOOKUP(C202,Table_TB_Cost[],11,FALSE)/VLOOKUP(C202,Table_TB_Cost[],3,FALSE)*'2.Quote'!H202,IF(P202="PDB",_xlfn.IFS(tb_calc_type="Margin",(((Z202*'Pricing Matrix'!$F$4)+(H202*'Pricing Matrix'!$F$5))/(1-tb_calc_value)),tb_calc_type="List less Discount",(((Z202*(VLOOKUP(LEFT(VLOOKUP(C202,Table5[],10,FALSE),2),TB_MPG,2,FALSE)))+(H202*'Pricing Matrix'!$F$5*3))*(1-tb_calc_value))),(Z202*'3.Edit Pricing'!$B$33)))),"")</f>
        <v/>
      </c>
      <c r="AI202" s="142">
        <f>IF(AV202=1,Z202*'3.Edit Pricing'!$G$33,IF(AV202=2,Z202*'3.Edit Pricing'!$H$33,IF(AV202=3,Z202*'3.Edit Pricing'!$I$33,0)))</f>
        <v>0</v>
      </c>
      <c r="AJ202" s="142" t="str">
        <f t="shared" si="89"/>
        <v/>
      </c>
      <c r="AK202" s="92" t="str">
        <f t="shared" si="96"/>
        <v/>
      </c>
      <c r="AL202" s="92" t="str">
        <f t="shared" si="97"/>
        <v/>
      </c>
      <c r="AM202" s="92" t="str" cm="1">
        <f t="array" ref="AM202">IFERROR(_xlfn.IFS(P202="PLS",AL202-(VLOOKUP(C202,Table_TB_Cost[],10,FALSE)/VLOOKUP(C202,Table_TB_Cost[],3,FALSE)*G202*H202),P202="PDB",AL202-((Z202*'Pricing Matrix'!$F$4)+(H202*'Pricing Matrix'!$F$5))*G202),"")</f>
        <v/>
      </c>
      <c r="AN202" s="92" t="str">
        <f>IFERROR(IF(OR(P202="PLS",P202="PDB"),0,IF(AV202=3,(AI202*G202)-(AA202*'Pricing Matrix'!$B$5),(AI202*G202)+(AA202*('3.Edit Pricing'!$B$33-'Pricing Matrix'!$B$5)))),"")</f>
        <v/>
      </c>
      <c r="AO202" s="142" t="str">
        <f>IF(Y202="","",IF(AND(NOT('1.Project Details'!$E$33="No"), BF202&gt;0),'3.Edit Pricing'!$B$57,IF('1.Project Details'!$B$24="Mill Finish",0,IF('2.Quote'!$L202="Yes",0,IF(U202="Bulk",FinBulk_Cost_Price,IF(OR(U202="Non-bulk",U202="Minfin"),FinNonBulk_Cost_Price,Fin_Cost_Price))))))</f>
        <v/>
      </c>
      <c r="AP202" s="142" t="str" cm="1">
        <f t="array" ref="AP202">IF(Y202="","",_xlfn.IFS(AND(BF202&gt;0,NOT('1.Project Details'!$E$33="No")),'3.Edit Pricing'!$B$58,'1.Project Details'!$B$24="Mill Finish",0,'1.Project Details'!$B$24="",0,'2.Quote'!$L202="Yes",0,U202="Bulk",FinBulk_Sell_Price,U202="Non-bulk",FinNonBulk_Sell_Price,U202="Minfin",FinNonBulk_Sell_Price,Y202&lt;&gt;"",Fin_Sell_Price))</f>
        <v/>
      </c>
      <c r="AQ202" s="142" t="str">
        <f>IFERROR(IF(Y202="","",IF(T202="Yes","Anodised Perimeter (AP)",'1.Project Details'!$B$33)),"")</f>
        <v/>
      </c>
      <c r="AR202" s="142" t="str">
        <f>IFERROR(IF($AQ202="Anodised Perimeter (AP)",IF(U202="Minfin",40,'2.Quote'!AD202)*AO202,AG202*AO202),"")</f>
        <v/>
      </c>
      <c r="AS202" s="142" t="str">
        <f t="shared" si="90"/>
        <v/>
      </c>
      <c r="AT202" s="142" t="str">
        <f t="shared" si="91"/>
        <v/>
      </c>
      <c r="AU202" s="170" t="str">
        <f>IFERROR(VLOOKUP(C202,DATA!$A:$K,8,FALSE),"")</f>
        <v/>
      </c>
      <c r="AV202" s="124" t="str">
        <f>IFERROR(VLOOKUP(AU202,'5.Edit_PH_IP'!$B:$D,3,FALSE),"")</f>
        <v/>
      </c>
      <c r="AW202" s="124" t="str">
        <f>IFERROR(VLOOKUP(Q202,DATA_EDGE!A:C,3,FALSE),"")</f>
        <v/>
      </c>
      <c r="AX202" s="124" t="str">
        <f t="shared" si="98"/>
        <v/>
      </c>
      <c r="AY202" s="124" t="str">
        <f t="shared" si="92"/>
        <v/>
      </c>
      <c r="AZ202" s="124" t="str">
        <f t="shared" si="93"/>
        <v/>
      </c>
      <c r="BA202" s="255"/>
      <c r="BB202" s="252">
        <f t="shared" si="99"/>
        <v>0</v>
      </c>
      <c r="BC202" s="255"/>
      <c r="BD202" s="252">
        <f t="shared" si="100"/>
        <v>0</v>
      </c>
      <c r="BE202" s="20">
        <f t="shared" si="94"/>
        <v>0</v>
      </c>
      <c r="BF202" s="124">
        <f t="shared" si="95"/>
        <v>0</v>
      </c>
    </row>
    <row r="203" spans="1:58" x14ac:dyDescent="0.25">
      <c r="A203" s="94"/>
      <c r="B203" s="21">
        <v>146</v>
      </c>
      <c r="C203" s="31"/>
      <c r="D203" s="19" t="str">
        <f>IFERROR(IF(OR(P203="PDB",P203="PLS"),"*","") &amp; VLOOKUP(C203,Table5[],2,FALSE),"") &amp; IF(L203="Yes"," **MILL FINISH**",)</f>
        <v/>
      </c>
      <c r="E203" s="124" t="str">
        <f t="shared" si="78"/>
        <v/>
      </c>
      <c r="F203" s="124" t="str">
        <f t="shared" si="79"/>
        <v/>
      </c>
      <c r="G203" s="135"/>
      <c r="H203" s="135"/>
      <c r="I203" s="20" t="str">
        <f t="shared" si="80"/>
        <v/>
      </c>
      <c r="J203" s="22" t="str">
        <f t="shared" si="81"/>
        <v/>
      </c>
      <c r="K203" s="236" t="str">
        <f t="shared" si="82"/>
        <v/>
      </c>
      <c r="L203" s="140" t="s">
        <v>13326</v>
      </c>
      <c r="M203" s="96" t="str">
        <f>IF(C203="","",IF(AND(BF203&gt;0,NOT('1.Project Details'!$E$33="No")),VLOOKUP('1.Project Details'!$E$33,Threshold_Code,2,FALSE),IF(L203="No",SAP_Colour_Code,"NON")))</f>
        <v/>
      </c>
      <c r="N203" s="141">
        <v>6060</v>
      </c>
      <c r="O203" s="140" t="s">
        <v>19270</v>
      </c>
      <c r="P203" s="96" t="str">
        <f>IFERROR(IF(LEFT(AX203,1)="7","PDB",VLOOKUP(C203,Table5[],13,FALSE)),"")</f>
        <v/>
      </c>
      <c r="Q203" s="239"/>
      <c r="R203" s="96" t="str">
        <f>IFERROR(IF(LEFT(AX203,1)="7",VLOOKUP(LEFT(Q203,5),DATA_EDGE!A:C,3,FALSE),VLOOKUP(Q203,DATA_EDGE!A:C,3,FALSE)),"")</f>
        <v/>
      </c>
      <c r="S203" s="104" t="str">
        <f>IFERROR(IF(LEFT(VLOOKUP(C203,Table5[],7,FALSE),3)="AE3",VLOOKUP(C203,Table_TB_Cost[],3,FALSE),""),"")</f>
        <v/>
      </c>
      <c r="T203" s="207" t="s">
        <v>13326</v>
      </c>
      <c r="U203" s="206" t="str">
        <f>IF(OR('1.Project Details'!$B$26="Capral Mill (AP)",T203="Yes"),IF(AD203="","",IF(AD203&lt;0,"Minfin",IF(AD203&lt;80,"Non-bulk","Bulk"))),"")</f>
        <v/>
      </c>
      <c r="V203" s="63" t="str">
        <f>IFERROR(VLOOKUP(C203,Table5[],11,FALSE),"")</f>
        <v/>
      </c>
      <c r="W203" s="104" t="str">
        <f>IFERROR(IF(X203="Yes",VLOOKUP(C203,Table5[#All],12,FALSE) &amp; IF(OR(Y203&gt;5,Z203&gt;25)," Weight",""),""),"")</f>
        <v/>
      </c>
      <c r="X203" s="104" t="s">
        <v>21026</v>
      </c>
      <c r="Y203" s="19" t="str">
        <f>IFERROR(VLOOKUP(C203,Table5[],4,FALSE),"")</f>
        <v/>
      </c>
      <c r="Z203" s="19" t="str">
        <f t="shared" si="83"/>
        <v/>
      </c>
      <c r="AA203" s="19" t="str">
        <f t="shared" si="84"/>
        <v/>
      </c>
      <c r="AB203" s="19" t="str">
        <f>IFERROR(VLOOKUP(C203,Table5[],5,FALSE),"")</f>
        <v/>
      </c>
      <c r="AC203" s="19" t="str">
        <f t="shared" si="85"/>
        <v/>
      </c>
      <c r="AD203" s="19" t="str">
        <f t="shared" si="86"/>
        <v/>
      </c>
      <c r="AE203" s="19" t="str">
        <f>IFERROR(VLOOKUP(C203,Table5[],6,FALSE),"")</f>
        <v/>
      </c>
      <c r="AF203" s="19" t="str">
        <f t="shared" si="87"/>
        <v/>
      </c>
      <c r="AG203" s="19" t="str">
        <f t="shared" si="88"/>
        <v/>
      </c>
      <c r="AH203" s="142" t="str" cm="1">
        <f t="array" ref="AH203">IFERROR(IF(AV203=3,IF(Y203&lt;0.5,1*Z203*2.5,0),IF(P203="PLS",VLOOKUP(C203,Table_TB_Cost[],11,FALSE)/VLOOKUP(C203,Table_TB_Cost[],3,FALSE)*'2.Quote'!H203,IF(P203="PDB",_xlfn.IFS(tb_calc_type="Margin",(((Z203*'Pricing Matrix'!$F$4)+(H203*'Pricing Matrix'!$F$5))/(1-tb_calc_value)),tb_calc_type="List less Discount",(((Z203*(VLOOKUP(LEFT(VLOOKUP(C203,Table5[],10,FALSE),2),TB_MPG,2,FALSE)))+(H203*'Pricing Matrix'!$F$5*3))*(1-tb_calc_value))),(Z203*'3.Edit Pricing'!$B$33)))),"")</f>
        <v/>
      </c>
      <c r="AI203" s="142">
        <f>IF(AV203=1,Z203*'3.Edit Pricing'!$G$33,IF(AV203=2,Z203*'3.Edit Pricing'!$H$33,IF(AV203=3,Z203*'3.Edit Pricing'!$I$33,0)))</f>
        <v>0</v>
      </c>
      <c r="AJ203" s="142" t="str">
        <f t="shared" si="89"/>
        <v/>
      </c>
      <c r="AK203" s="92" t="str">
        <f t="shared" si="96"/>
        <v/>
      </c>
      <c r="AL203" s="92" t="str">
        <f t="shared" si="97"/>
        <v/>
      </c>
      <c r="AM203" s="92" t="str" cm="1">
        <f t="array" ref="AM203">IFERROR(_xlfn.IFS(P203="PLS",AL203-(VLOOKUP(C203,Table_TB_Cost[],10,FALSE)/VLOOKUP(C203,Table_TB_Cost[],3,FALSE)*G203*H203),P203="PDB",AL203-((Z203*'Pricing Matrix'!$F$4)+(H203*'Pricing Matrix'!$F$5))*G203),"")</f>
        <v/>
      </c>
      <c r="AN203" s="92" t="str">
        <f>IFERROR(IF(OR(P203="PLS",P203="PDB"),0,IF(AV203=3,(AI203*G203)-(AA203*'Pricing Matrix'!$B$5),(AI203*G203)+(AA203*('3.Edit Pricing'!$B$33-'Pricing Matrix'!$B$5)))),"")</f>
        <v/>
      </c>
      <c r="AO203" s="142" t="str">
        <f>IF(Y203="","",IF(AND(NOT('1.Project Details'!$E$33="No"), BF203&gt;0),'3.Edit Pricing'!$B$57,IF('1.Project Details'!$B$24="Mill Finish",0,IF('2.Quote'!$L203="Yes",0,IF(U203="Bulk",FinBulk_Cost_Price,IF(OR(U203="Non-bulk",U203="Minfin"),FinNonBulk_Cost_Price,Fin_Cost_Price))))))</f>
        <v/>
      </c>
      <c r="AP203" s="142" t="str" cm="1">
        <f t="array" ref="AP203">IF(Y203="","",_xlfn.IFS(AND(BF203&gt;0,NOT('1.Project Details'!$E$33="No")),'3.Edit Pricing'!$B$58,'1.Project Details'!$B$24="Mill Finish",0,'1.Project Details'!$B$24="",0,'2.Quote'!$L203="Yes",0,U203="Bulk",FinBulk_Sell_Price,U203="Non-bulk",FinNonBulk_Sell_Price,U203="Minfin",FinNonBulk_Sell_Price,Y203&lt;&gt;"",Fin_Sell_Price))</f>
        <v/>
      </c>
      <c r="AQ203" s="142" t="str">
        <f>IFERROR(IF(Y203="","",IF(T203="Yes","Anodised Perimeter (AP)",'1.Project Details'!$B$33)),"")</f>
        <v/>
      </c>
      <c r="AR203" s="142" t="str">
        <f>IFERROR(IF($AQ203="Anodised Perimeter (AP)",IF(U203="Minfin",40,'2.Quote'!AD203)*AO203,AG203*AO203),"")</f>
        <v/>
      </c>
      <c r="AS203" s="142" t="str">
        <f t="shared" si="90"/>
        <v/>
      </c>
      <c r="AT203" s="142" t="str">
        <f t="shared" si="91"/>
        <v/>
      </c>
      <c r="AU203" s="170" t="str">
        <f>IFERROR(VLOOKUP(C203,DATA!$A:$K,8,FALSE),"")</f>
        <v/>
      </c>
      <c r="AV203" s="124" t="str">
        <f>IFERROR(VLOOKUP(AU203,'5.Edit_PH_IP'!$B:$D,3,FALSE),"")</f>
        <v/>
      </c>
      <c r="AW203" s="124" t="str">
        <f>IFERROR(VLOOKUP(Q203,DATA_EDGE!A:C,3,FALSE),"")</f>
        <v/>
      </c>
      <c r="AX203" s="124" t="str">
        <f t="shared" si="98"/>
        <v/>
      </c>
      <c r="AY203" s="124" t="str">
        <f t="shared" si="92"/>
        <v/>
      </c>
      <c r="AZ203" s="124" t="str">
        <f t="shared" si="93"/>
        <v/>
      </c>
      <c r="BA203" s="255"/>
      <c r="BB203" s="252">
        <f t="shared" si="99"/>
        <v>0</v>
      </c>
      <c r="BC203" s="255"/>
      <c r="BD203" s="252">
        <f t="shared" si="100"/>
        <v>0</v>
      </c>
      <c r="BE203" s="20">
        <f t="shared" si="94"/>
        <v>0</v>
      </c>
      <c r="BF203" s="124">
        <f t="shared" si="95"/>
        <v>0</v>
      </c>
    </row>
    <row r="204" spans="1:58" x14ac:dyDescent="0.25">
      <c r="A204" s="94"/>
      <c r="B204" s="18">
        <v>147</v>
      </c>
      <c r="C204" s="31"/>
      <c r="D204" s="19" t="str">
        <f>IFERROR(IF(OR(P204="PDB",P204="PLS"),"*","") &amp; VLOOKUP(C204,Table5[],2,FALSE),"") &amp; IF(L204="Yes"," **MILL FINISH**",)</f>
        <v/>
      </c>
      <c r="E204" s="124" t="str">
        <f t="shared" si="78"/>
        <v/>
      </c>
      <c r="F204" s="124" t="str">
        <f t="shared" si="79"/>
        <v/>
      </c>
      <c r="G204" s="135"/>
      <c r="H204" s="135"/>
      <c r="I204" s="20" t="str">
        <f t="shared" si="80"/>
        <v/>
      </c>
      <c r="J204" s="22" t="str">
        <f t="shared" si="81"/>
        <v/>
      </c>
      <c r="K204" s="236" t="str">
        <f t="shared" si="82"/>
        <v/>
      </c>
      <c r="L204" s="140" t="s">
        <v>13326</v>
      </c>
      <c r="M204" s="96" t="str">
        <f>IF(C204="","",IF(AND(BF204&gt;0,NOT('1.Project Details'!$E$33="No")),VLOOKUP('1.Project Details'!$E$33,Threshold_Code,2,FALSE),IF(L204="No",SAP_Colour_Code,"NON")))</f>
        <v/>
      </c>
      <c r="N204" s="141">
        <v>6060</v>
      </c>
      <c r="O204" s="140" t="s">
        <v>19270</v>
      </c>
      <c r="P204" s="96" t="str">
        <f>IFERROR(IF(LEFT(AX204,1)="7","PDB",VLOOKUP(C204,Table5[],13,FALSE)),"")</f>
        <v/>
      </c>
      <c r="Q204" s="239"/>
      <c r="R204" s="96" t="str">
        <f>IFERROR(IF(LEFT(AX204,1)="7",VLOOKUP(LEFT(Q204,5),DATA_EDGE!A:C,3,FALSE),VLOOKUP(Q204,DATA_EDGE!A:C,3,FALSE)),"")</f>
        <v/>
      </c>
      <c r="S204" s="104" t="str">
        <f>IFERROR(IF(LEFT(VLOOKUP(C204,Table5[],7,FALSE),3)="AE3",VLOOKUP(C204,Table_TB_Cost[],3,FALSE),""),"")</f>
        <v/>
      </c>
      <c r="T204" s="207" t="s">
        <v>13326</v>
      </c>
      <c r="U204" s="206" t="str">
        <f>IF(OR('1.Project Details'!$B$26="Capral Mill (AP)",T204="Yes"),IF(AD204="","",IF(AD204&lt;0,"Minfin",IF(AD204&lt;80,"Non-bulk","Bulk"))),"")</f>
        <v/>
      </c>
      <c r="V204" s="63" t="str">
        <f>IFERROR(VLOOKUP(C204,Table5[],11,FALSE),"")</f>
        <v/>
      </c>
      <c r="W204" s="104" t="str">
        <f>IFERROR(IF(X204="Yes",VLOOKUP(C204,Table5[#All],12,FALSE) &amp; IF(OR(Y204&gt;5,Z204&gt;25)," Weight",""),""),"")</f>
        <v/>
      </c>
      <c r="X204" s="104" t="s">
        <v>21026</v>
      </c>
      <c r="Y204" s="19" t="str">
        <f>IFERROR(VLOOKUP(C204,Table5[],4,FALSE),"")</f>
        <v/>
      </c>
      <c r="Z204" s="19" t="str">
        <f t="shared" si="83"/>
        <v/>
      </c>
      <c r="AA204" s="19" t="str">
        <f t="shared" si="84"/>
        <v/>
      </c>
      <c r="AB204" s="19" t="str">
        <f>IFERROR(VLOOKUP(C204,Table5[],5,FALSE),"")</f>
        <v/>
      </c>
      <c r="AC204" s="19" t="str">
        <f t="shared" si="85"/>
        <v/>
      </c>
      <c r="AD204" s="19" t="str">
        <f t="shared" si="86"/>
        <v/>
      </c>
      <c r="AE204" s="19" t="str">
        <f>IFERROR(VLOOKUP(C204,Table5[],6,FALSE),"")</f>
        <v/>
      </c>
      <c r="AF204" s="19" t="str">
        <f t="shared" si="87"/>
        <v/>
      </c>
      <c r="AG204" s="19" t="str">
        <f t="shared" si="88"/>
        <v/>
      </c>
      <c r="AH204" s="142" t="str" cm="1">
        <f t="array" ref="AH204">IFERROR(IF(AV204=3,IF(Y204&lt;0.5,1*Z204*2.5,0),IF(P204="PLS",VLOOKUP(C204,Table_TB_Cost[],11,FALSE)/VLOOKUP(C204,Table_TB_Cost[],3,FALSE)*'2.Quote'!H204,IF(P204="PDB",_xlfn.IFS(tb_calc_type="Margin",(((Z204*'Pricing Matrix'!$F$4)+(H204*'Pricing Matrix'!$F$5))/(1-tb_calc_value)),tb_calc_type="List less Discount",(((Z204*(VLOOKUP(LEFT(VLOOKUP(C204,Table5[],10,FALSE),2),TB_MPG,2,FALSE)))+(H204*'Pricing Matrix'!$F$5*3))*(1-tb_calc_value))),(Z204*'3.Edit Pricing'!$B$33)))),"")</f>
        <v/>
      </c>
      <c r="AI204" s="142">
        <f>IF(AV204=1,Z204*'3.Edit Pricing'!$G$33,IF(AV204=2,Z204*'3.Edit Pricing'!$H$33,IF(AV204=3,Z204*'3.Edit Pricing'!$I$33,0)))</f>
        <v>0</v>
      </c>
      <c r="AJ204" s="142" t="str">
        <f t="shared" si="89"/>
        <v/>
      </c>
      <c r="AK204" s="92" t="str">
        <f t="shared" si="96"/>
        <v/>
      </c>
      <c r="AL204" s="92" t="str">
        <f t="shared" si="97"/>
        <v/>
      </c>
      <c r="AM204" s="92" t="str" cm="1">
        <f t="array" ref="AM204">IFERROR(_xlfn.IFS(P204="PLS",AL204-(VLOOKUP(C204,Table_TB_Cost[],10,FALSE)/VLOOKUP(C204,Table_TB_Cost[],3,FALSE)*G204*H204),P204="PDB",AL204-((Z204*'Pricing Matrix'!$F$4)+(H204*'Pricing Matrix'!$F$5))*G204),"")</f>
        <v/>
      </c>
      <c r="AN204" s="92" t="str">
        <f>IFERROR(IF(OR(P204="PLS",P204="PDB"),0,IF(AV204=3,(AI204*G204)-(AA204*'Pricing Matrix'!$B$5),(AI204*G204)+(AA204*('3.Edit Pricing'!$B$33-'Pricing Matrix'!$B$5)))),"")</f>
        <v/>
      </c>
      <c r="AO204" s="142" t="str">
        <f>IF(Y204="","",IF(AND(NOT('1.Project Details'!$E$33="No"), BF204&gt;0),'3.Edit Pricing'!$B$57,IF('1.Project Details'!$B$24="Mill Finish",0,IF('2.Quote'!$L204="Yes",0,IF(U204="Bulk",FinBulk_Cost_Price,IF(OR(U204="Non-bulk",U204="Minfin"),FinNonBulk_Cost_Price,Fin_Cost_Price))))))</f>
        <v/>
      </c>
      <c r="AP204" s="142" t="str" cm="1">
        <f t="array" ref="AP204">IF(Y204="","",_xlfn.IFS(AND(BF204&gt;0,NOT('1.Project Details'!$E$33="No")),'3.Edit Pricing'!$B$58,'1.Project Details'!$B$24="Mill Finish",0,'1.Project Details'!$B$24="",0,'2.Quote'!$L204="Yes",0,U204="Bulk",FinBulk_Sell_Price,U204="Non-bulk",FinNonBulk_Sell_Price,U204="Minfin",FinNonBulk_Sell_Price,Y204&lt;&gt;"",Fin_Sell_Price))</f>
        <v/>
      </c>
      <c r="AQ204" s="142" t="str">
        <f>IFERROR(IF(Y204="","",IF(T204="Yes","Anodised Perimeter (AP)",'1.Project Details'!$B$33)),"")</f>
        <v/>
      </c>
      <c r="AR204" s="142" t="str">
        <f>IFERROR(IF($AQ204="Anodised Perimeter (AP)",IF(U204="Minfin",40,'2.Quote'!AD204)*AO204,AG204*AO204),"")</f>
        <v/>
      </c>
      <c r="AS204" s="142" t="str">
        <f t="shared" si="90"/>
        <v/>
      </c>
      <c r="AT204" s="142" t="str">
        <f t="shared" si="91"/>
        <v/>
      </c>
      <c r="AU204" s="170" t="str">
        <f>IFERROR(VLOOKUP(C204,DATA!$A:$K,8,FALSE),"")</f>
        <v/>
      </c>
      <c r="AV204" s="124" t="str">
        <f>IFERROR(VLOOKUP(AU204,'5.Edit_PH_IP'!$B:$D,3,FALSE),"")</f>
        <v/>
      </c>
      <c r="AW204" s="124" t="str">
        <f>IFERROR(VLOOKUP(Q204,DATA_EDGE!A:C,3,FALSE),"")</f>
        <v/>
      </c>
      <c r="AX204" s="124" t="str">
        <f t="shared" si="98"/>
        <v/>
      </c>
      <c r="AY204" s="124" t="str">
        <f t="shared" si="92"/>
        <v/>
      </c>
      <c r="AZ204" s="124" t="str">
        <f t="shared" si="93"/>
        <v/>
      </c>
      <c r="BA204" s="255"/>
      <c r="BB204" s="252">
        <f t="shared" si="99"/>
        <v>0</v>
      </c>
      <c r="BC204" s="255"/>
      <c r="BD204" s="252">
        <f t="shared" si="100"/>
        <v>0</v>
      </c>
      <c r="BE204" s="20">
        <f t="shared" si="94"/>
        <v>0</v>
      </c>
      <c r="BF204" s="124">
        <f t="shared" si="95"/>
        <v>0</v>
      </c>
    </row>
    <row r="205" spans="1:58" x14ac:dyDescent="0.25">
      <c r="A205" s="94"/>
      <c r="B205" s="18">
        <v>148</v>
      </c>
      <c r="C205" s="31"/>
      <c r="D205" s="19" t="str">
        <f>IFERROR(IF(OR(P205="PDB",P205="PLS"),"*","") &amp; VLOOKUP(C205,Table5[],2,FALSE),"") &amp; IF(L205="Yes"," **MILL FINISH**",)</f>
        <v/>
      </c>
      <c r="E205" s="124" t="str">
        <f t="shared" si="78"/>
        <v/>
      </c>
      <c r="F205" s="124" t="str">
        <f t="shared" si="79"/>
        <v/>
      </c>
      <c r="G205" s="135"/>
      <c r="H205" s="135"/>
      <c r="I205" s="20" t="str">
        <f t="shared" si="80"/>
        <v/>
      </c>
      <c r="J205" s="22" t="str">
        <f t="shared" si="81"/>
        <v/>
      </c>
      <c r="K205" s="236" t="str">
        <f t="shared" si="82"/>
        <v/>
      </c>
      <c r="L205" s="140" t="s">
        <v>13326</v>
      </c>
      <c r="M205" s="96" t="str">
        <f>IF(C205="","",IF(AND(BF205&gt;0,NOT('1.Project Details'!$E$33="No")),VLOOKUP('1.Project Details'!$E$33,Threshold_Code,2,FALSE),IF(L205="No",SAP_Colour_Code,"NON")))</f>
        <v/>
      </c>
      <c r="N205" s="141">
        <v>6060</v>
      </c>
      <c r="O205" s="140" t="s">
        <v>19270</v>
      </c>
      <c r="P205" s="96" t="str">
        <f>IFERROR(IF(LEFT(AX205,1)="7","PDB",VLOOKUP(C205,Table5[],13,FALSE)),"")</f>
        <v/>
      </c>
      <c r="Q205" s="239"/>
      <c r="R205" s="96" t="str">
        <f>IFERROR(IF(LEFT(AX205,1)="7",VLOOKUP(LEFT(Q205,5),DATA_EDGE!A:C,3,FALSE),VLOOKUP(Q205,DATA_EDGE!A:C,3,FALSE)),"")</f>
        <v/>
      </c>
      <c r="S205" s="104" t="str">
        <f>IFERROR(IF(LEFT(VLOOKUP(C205,Table5[],7,FALSE),3)="AE3",VLOOKUP(C205,Table_TB_Cost[],3,FALSE),""),"")</f>
        <v/>
      </c>
      <c r="T205" s="207" t="s">
        <v>13326</v>
      </c>
      <c r="U205" s="206" t="str">
        <f>IF(OR('1.Project Details'!$B$26="Capral Mill (AP)",T205="Yes"),IF(AD205="","",IF(AD205&lt;0,"Minfin",IF(AD205&lt;80,"Non-bulk","Bulk"))),"")</f>
        <v/>
      </c>
      <c r="V205" s="63" t="str">
        <f>IFERROR(VLOOKUP(C205,Table5[],11,FALSE),"")</f>
        <v/>
      </c>
      <c r="W205" s="104" t="str">
        <f>IFERROR(IF(X205="Yes",VLOOKUP(C205,Table5[#All],12,FALSE) &amp; IF(OR(Y205&gt;5,Z205&gt;25)," Weight",""),""),"")</f>
        <v/>
      </c>
      <c r="X205" s="104" t="s">
        <v>21026</v>
      </c>
      <c r="Y205" s="19" t="str">
        <f>IFERROR(VLOOKUP(C205,Table5[],4,FALSE),"")</f>
        <v/>
      </c>
      <c r="Z205" s="19" t="str">
        <f t="shared" si="83"/>
        <v/>
      </c>
      <c r="AA205" s="19" t="str">
        <f t="shared" si="84"/>
        <v/>
      </c>
      <c r="AB205" s="19" t="str">
        <f>IFERROR(VLOOKUP(C205,Table5[],5,FALSE),"")</f>
        <v/>
      </c>
      <c r="AC205" s="19" t="str">
        <f t="shared" si="85"/>
        <v/>
      </c>
      <c r="AD205" s="19" t="str">
        <f t="shared" si="86"/>
        <v/>
      </c>
      <c r="AE205" s="19" t="str">
        <f>IFERROR(VLOOKUP(C205,Table5[],6,FALSE),"")</f>
        <v/>
      </c>
      <c r="AF205" s="19" t="str">
        <f t="shared" si="87"/>
        <v/>
      </c>
      <c r="AG205" s="19" t="str">
        <f t="shared" si="88"/>
        <v/>
      </c>
      <c r="AH205" s="142" t="str" cm="1">
        <f t="array" ref="AH205">IFERROR(IF(AV205=3,IF(Y205&lt;0.5,1*Z205*2.5,0),IF(P205="PLS",VLOOKUP(C205,Table_TB_Cost[],11,FALSE)/VLOOKUP(C205,Table_TB_Cost[],3,FALSE)*'2.Quote'!H205,IF(P205="PDB",_xlfn.IFS(tb_calc_type="Margin",(((Z205*'Pricing Matrix'!$F$4)+(H205*'Pricing Matrix'!$F$5))/(1-tb_calc_value)),tb_calc_type="List less Discount",(((Z205*(VLOOKUP(LEFT(VLOOKUP(C205,Table5[],10,FALSE),2),TB_MPG,2,FALSE)))+(H205*'Pricing Matrix'!$F$5*3))*(1-tb_calc_value))),(Z205*'3.Edit Pricing'!$B$33)))),"")</f>
        <v/>
      </c>
      <c r="AI205" s="142">
        <f>IF(AV205=1,Z205*'3.Edit Pricing'!$G$33,IF(AV205=2,Z205*'3.Edit Pricing'!$H$33,IF(AV205=3,Z205*'3.Edit Pricing'!$I$33,0)))</f>
        <v>0</v>
      </c>
      <c r="AJ205" s="142" t="str">
        <f t="shared" si="89"/>
        <v/>
      </c>
      <c r="AK205" s="92" t="str">
        <f t="shared" si="96"/>
        <v/>
      </c>
      <c r="AL205" s="92" t="str">
        <f t="shared" si="97"/>
        <v/>
      </c>
      <c r="AM205" s="92" t="str" cm="1">
        <f t="array" ref="AM205">IFERROR(_xlfn.IFS(P205="PLS",AL205-(VLOOKUP(C205,Table_TB_Cost[],10,FALSE)/VLOOKUP(C205,Table_TB_Cost[],3,FALSE)*G205*H205),P205="PDB",AL205-((Z205*'Pricing Matrix'!$F$4)+(H205*'Pricing Matrix'!$F$5))*G205),"")</f>
        <v/>
      </c>
      <c r="AN205" s="92" t="str">
        <f>IFERROR(IF(OR(P205="PLS",P205="PDB"),0,IF(AV205=3,(AI205*G205)-(AA205*'Pricing Matrix'!$B$5),(AI205*G205)+(AA205*('3.Edit Pricing'!$B$33-'Pricing Matrix'!$B$5)))),"")</f>
        <v/>
      </c>
      <c r="AO205" s="142" t="str">
        <f>IF(Y205="","",IF(AND(NOT('1.Project Details'!$E$33="No"), BF205&gt;0),'3.Edit Pricing'!$B$57,IF('1.Project Details'!$B$24="Mill Finish",0,IF('2.Quote'!$L205="Yes",0,IF(U205="Bulk",FinBulk_Cost_Price,IF(OR(U205="Non-bulk",U205="Minfin"),FinNonBulk_Cost_Price,Fin_Cost_Price))))))</f>
        <v/>
      </c>
      <c r="AP205" s="142" t="str" cm="1">
        <f t="array" ref="AP205">IF(Y205="","",_xlfn.IFS(AND(BF205&gt;0,NOT('1.Project Details'!$E$33="No")),'3.Edit Pricing'!$B$58,'1.Project Details'!$B$24="Mill Finish",0,'1.Project Details'!$B$24="",0,'2.Quote'!$L205="Yes",0,U205="Bulk",FinBulk_Sell_Price,U205="Non-bulk",FinNonBulk_Sell_Price,U205="Minfin",FinNonBulk_Sell_Price,Y205&lt;&gt;"",Fin_Sell_Price))</f>
        <v/>
      </c>
      <c r="AQ205" s="142" t="str">
        <f>IFERROR(IF(Y205="","",IF(T205="Yes","Anodised Perimeter (AP)",'1.Project Details'!$B$33)),"")</f>
        <v/>
      </c>
      <c r="AR205" s="142" t="str">
        <f>IFERROR(IF($AQ205="Anodised Perimeter (AP)",IF(U205="Minfin",40,'2.Quote'!AD205)*AO205,AG205*AO205),"")</f>
        <v/>
      </c>
      <c r="AS205" s="142" t="str">
        <f t="shared" si="90"/>
        <v/>
      </c>
      <c r="AT205" s="142" t="str">
        <f t="shared" si="91"/>
        <v/>
      </c>
      <c r="AU205" s="170" t="str">
        <f>IFERROR(VLOOKUP(C205,DATA!$A:$K,8,FALSE),"")</f>
        <v/>
      </c>
      <c r="AV205" s="124" t="str">
        <f>IFERROR(VLOOKUP(AU205,'5.Edit_PH_IP'!$B:$D,3,FALSE),"")</f>
        <v/>
      </c>
      <c r="AW205" s="124" t="str">
        <f>IFERROR(VLOOKUP(Q205,DATA_EDGE!A:C,3,FALSE),"")</f>
        <v/>
      </c>
      <c r="AX205" s="124" t="str">
        <f t="shared" si="98"/>
        <v/>
      </c>
      <c r="AY205" s="124" t="str">
        <f t="shared" si="92"/>
        <v/>
      </c>
      <c r="AZ205" s="124" t="str">
        <f t="shared" si="93"/>
        <v/>
      </c>
      <c r="BA205" s="255"/>
      <c r="BB205" s="252">
        <f t="shared" si="99"/>
        <v>0</v>
      </c>
      <c r="BC205" s="255"/>
      <c r="BD205" s="252">
        <f t="shared" si="100"/>
        <v>0</v>
      </c>
      <c r="BE205" s="20">
        <f t="shared" si="94"/>
        <v>0</v>
      </c>
      <c r="BF205" s="124">
        <f t="shared" si="95"/>
        <v>0</v>
      </c>
    </row>
    <row r="206" spans="1:58" x14ac:dyDescent="0.25">
      <c r="A206" s="94"/>
      <c r="B206" s="21">
        <v>149</v>
      </c>
      <c r="C206" s="31"/>
      <c r="D206" s="19" t="str">
        <f>IFERROR(IF(OR(P206="PDB",P206="PLS"),"*","") &amp; VLOOKUP(C206,Table5[],2,FALSE),"") &amp; IF(L206="Yes"," **MILL FINISH**",)</f>
        <v/>
      </c>
      <c r="E206" s="124" t="str">
        <f t="shared" si="78"/>
        <v/>
      </c>
      <c r="F206" s="124" t="str">
        <f t="shared" si="79"/>
        <v/>
      </c>
      <c r="G206" s="135"/>
      <c r="H206" s="135"/>
      <c r="I206" s="20" t="str">
        <f t="shared" si="80"/>
        <v/>
      </c>
      <c r="J206" s="22" t="str">
        <f t="shared" si="81"/>
        <v/>
      </c>
      <c r="K206" s="236" t="str">
        <f t="shared" si="82"/>
        <v/>
      </c>
      <c r="L206" s="140" t="s">
        <v>13326</v>
      </c>
      <c r="M206" s="96" t="str">
        <f>IF(C206="","",IF(AND(BF206&gt;0,NOT('1.Project Details'!$E$33="No")),VLOOKUP('1.Project Details'!$E$33,Threshold_Code,2,FALSE),IF(L206="No",SAP_Colour_Code,"NON")))</f>
        <v/>
      </c>
      <c r="N206" s="141">
        <v>6060</v>
      </c>
      <c r="O206" s="140" t="s">
        <v>19270</v>
      </c>
      <c r="P206" s="96" t="str">
        <f>IFERROR(IF(LEFT(AX206,1)="7","PDB",VLOOKUP(C206,Table5[],13,FALSE)),"")</f>
        <v/>
      </c>
      <c r="Q206" s="239"/>
      <c r="R206" s="96" t="str">
        <f>IFERROR(IF(LEFT(AX206,1)="7",VLOOKUP(LEFT(Q206,5),DATA_EDGE!A:C,3,FALSE),VLOOKUP(Q206,DATA_EDGE!A:C,3,FALSE)),"")</f>
        <v/>
      </c>
      <c r="S206" s="104" t="str">
        <f>IFERROR(IF(LEFT(VLOOKUP(C206,Table5[],7,FALSE),3)="AE3",VLOOKUP(C206,Table_TB_Cost[],3,FALSE),""),"")</f>
        <v/>
      </c>
      <c r="T206" s="207" t="s">
        <v>13326</v>
      </c>
      <c r="U206" s="206" t="str">
        <f>IF(OR('1.Project Details'!$B$26="Capral Mill (AP)",T206="Yes"),IF(AD206="","",IF(AD206&lt;0,"Minfin",IF(AD206&lt;80,"Non-bulk","Bulk"))),"")</f>
        <v/>
      </c>
      <c r="V206" s="63" t="str">
        <f>IFERROR(VLOOKUP(C206,Table5[],11,FALSE),"")</f>
        <v/>
      </c>
      <c r="W206" s="104" t="str">
        <f>IFERROR(IF(X206="Yes",VLOOKUP(C206,Table5[#All],12,FALSE) &amp; IF(OR(Y206&gt;5,Z206&gt;25)," Weight",""),""),"")</f>
        <v/>
      </c>
      <c r="X206" s="104" t="s">
        <v>21026</v>
      </c>
      <c r="Y206" s="19" t="str">
        <f>IFERROR(VLOOKUP(C206,Table5[],4,FALSE),"")</f>
        <v/>
      </c>
      <c r="Z206" s="19" t="str">
        <f t="shared" si="83"/>
        <v/>
      </c>
      <c r="AA206" s="19" t="str">
        <f t="shared" si="84"/>
        <v/>
      </c>
      <c r="AB206" s="19" t="str">
        <f>IFERROR(VLOOKUP(C206,Table5[],5,FALSE),"")</f>
        <v/>
      </c>
      <c r="AC206" s="19" t="str">
        <f t="shared" si="85"/>
        <v/>
      </c>
      <c r="AD206" s="19" t="str">
        <f t="shared" si="86"/>
        <v/>
      </c>
      <c r="AE206" s="19" t="str">
        <f>IFERROR(VLOOKUP(C206,Table5[],6,FALSE),"")</f>
        <v/>
      </c>
      <c r="AF206" s="19" t="str">
        <f t="shared" si="87"/>
        <v/>
      </c>
      <c r="AG206" s="19" t="str">
        <f t="shared" si="88"/>
        <v/>
      </c>
      <c r="AH206" s="142" t="str" cm="1">
        <f t="array" ref="AH206">IFERROR(IF(AV206=3,IF(Y206&lt;0.5,1*Z206*2.5,0),IF(P206="PLS",VLOOKUP(C206,Table_TB_Cost[],11,FALSE)/VLOOKUP(C206,Table_TB_Cost[],3,FALSE)*'2.Quote'!H206,IF(P206="PDB",_xlfn.IFS(tb_calc_type="Margin",(((Z206*'Pricing Matrix'!$F$4)+(H206*'Pricing Matrix'!$F$5))/(1-tb_calc_value)),tb_calc_type="List less Discount",(((Z206*(VLOOKUP(LEFT(VLOOKUP(C206,Table5[],10,FALSE),2),TB_MPG,2,FALSE)))+(H206*'Pricing Matrix'!$F$5*3))*(1-tb_calc_value))),(Z206*'3.Edit Pricing'!$B$33)))),"")</f>
        <v/>
      </c>
      <c r="AI206" s="142">
        <f>IF(AV206=1,Z206*'3.Edit Pricing'!$G$33,IF(AV206=2,Z206*'3.Edit Pricing'!$H$33,IF(AV206=3,Z206*'3.Edit Pricing'!$I$33,0)))</f>
        <v>0</v>
      </c>
      <c r="AJ206" s="142" t="str">
        <f t="shared" si="89"/>
        <v/>
      </c>
      <c r="AK206" s="92" t="str">
        <f t="shared" si="96"/>
        <v/>
      </c>
      <c r="AL206" s="92" t="str">
        <f t="shared" si="97"/>
        <v/>
      </c>
      <c r="AM206" s="92" t="str" cm="1">
        <f t="array" ref="AM206">IFERROR(_xlfn.IFS(P206="PLS",AL206-(VLOOKUP(C206,Table_TB_Cost[],10,FALSE)/VLOOKUP(C206,Table_TB_Cost[],3,FALSE)*G206*H206),P206="PDB",AL206-((Z206*'Pricing Matrix'!$F$4)+(H206*'Pricing Matrix'!$F$5))*G206),"")</f>
        <v/>
      </c>
      <c r="AN206" s="92" t="str">
        <f>IFERROR(IF(OR(P206="PLS",P206="PDB"),0,IF(AV206=3,(AI206*G206)-(AA206*'Pricing Matrix'!$B$5),(AI206*G206)+(AA206*('3.Edit Pricing'!$B$33-'Pricing Matrix'!$B$5)))),"")</f>
        <v/>
      </c>
      <c r="AO206" s="142" t="str">
        <f>IF(Y206="","",IF(AND(NOT('1.Project Details'!$E$33="No"), BF206&gt;0),'3.Edit Pricing'!$B$57,IF('1.Project Details'!$B$24="Mill Finish",0,IF('2.Quote'!$L206="Yes",0,IF(U206="Bulk",FinBulk_Cost_Price,IF(OR(U206="Non-bulk",U206="Minfin"),FinNonBulk_Cost_Price,Fin_Cost_Price))))))</f>
        <v/>
      </c>
      <c r="AP206" s="142" t="str" cm="1">
        <f t="array" ref="AP206">IF(Y206="","",_xlfn.IFS(AND(BF206&gt;0,NOT('1.Project Details'!$E$33="No")),'3.Edit Pricing'!$B$58,'1.Project Details'!$B$24="Mill Finish",0,'1.Project Details'!$B$24="",0,'2.Quote'!$L206="Yes",0,U206="Bulk",FinBulk_Sell_Price,U206="Non-bulk",FinNonBulk_Sell_Price,U206="Minfin",FinNonBulk_Sell_Price,Y206&lt;&gt;"",Fin_Sell_Price))</f>
        <v/>
      </c>
      <c r="AQ206" s="142" t="str">
        <f>IFERROR(IF(Y206="","",IF(T206="Yes","Anodised Perimeter (AP)",'1.Project Details'!$B$33)),"")</f>
        <v/>
      </c>
      <c r="AR206" s="142" t="str">
        <f>IFERROR(IF($AQ206="Anodised Perimeter (AP)",IF(U206="Minfin",40,'2.Quote'!AD206)*AO206,AG206*AO206),"")</f>
        <v/>
      </c>
      <c r="AS206" s="142" t="str">
        <f t="shared" si="90"/>
        <v/>
      </c>
      <c r="AT206" s="142" t="str">
        <f t="shared" si="91"/>
        <v/>
      </c>
      <c r="AU206" s="170" t="str">
        <f>IFERROR(VLOOKUP(C206,DATA!$A:$K,8,FALSE),"")</f>
        <v/>
      </c>
      <c r="AV206" s="124" t="str">
        <f>IFERROR(VLOOKUP(AU206,'5.Edit_PH_IP'!$B:$D,3,FALSE),"")</f>
        <v/>
      </c>
      <c r="AW206" s="124" t="str">
        <f>IFERROR(VLOOKUP(Q206,DATA_EDGE!A:C,3,FALSE),"")</f>
        <v/>
      </c>
      <c r="AX206" s="124" t="str">
        <f t="shared" si="98"/>
        <v/>
      </c>
      <c r="AY206" s="124" t="str">
        <f t="shared" si="92"/>
        <v/>
      </c>
      <c r="AZ206" s="124" t="str">
        <f t="shared" si="93"/>
        <v/>
      </c>
      <c r="BA206" s="255"/>
      <c r="BB206" s="252">
        <f t="shared" si="99"/>
        <v>0</v>
      </c>
      <c r="BC206" s="255"/>
      <c r="BD206" s="252">
        <f t="shared" si="100"/>
        <v>0</v>
      </c>
      <c r="BE206" s="20">
        <f t="shared" si="94"/>
        <v>0</v>
      </c>
      <c r="BF206" s="124">
        <f t="shared" si="95"/>
        <v>0</v>
      </c>
    </row>
    <row r="207" spans="1:58" x14ac:dyDescent="0.25">
      <c r="A207" s="94"/>
      <c r="B207" s="18">
        <v>150</v>
      </c>
      <c r="C207" s="31"/>
      <c r="D207" s="19" t="str">
        <f>IFERROR(IF(OR(P207="PDB",P207="PLS"),"*","") &amp; VLOOKUP(C207,Table5[],2,FALSE),"") &amp; IF(L207="Yes"," **MILL FINISH**",)</f>
        <v/>
      </c>
      <c r="E207" s="124" t="str">
        <f t="shared" si="78"/>
        <v/>
      </c>
      <c r="F207" s="124" t="str">
        <f t="shared" si="79"/>
        <v/>
      </c>
      <c r="G207" s="135"/>
      <c r="H207" s="135"/>
      <c r="I207" s="20" t="str">
        <f t="shared" si="80"/>
        <v/>
      </c>
      <c r="J207" s="22" t="str">
        <f t="shared" si="81"/>
        <v/>
      </c>
      <c r="K207" s="236" t="str">
        <f t="shared" si="82"/>
        <v/>
      </c>
      <c r="L207" s="140" t="s">
        <v>13326</v>
      </c>
      <c r="M207" s="96" t="str">
        <f>IF(C207="","",IF(AND(BF207&gt;0,NOT('1.Project Details'!$E$33="No")),VLOOKUP('1.Project Details'!$E$33,Threshold_Code,2,FALSE),IF(L207="No",SAP_Colour_Code,"NON")))</f>
        <v/>
      </c>
      <c r="N207" s="141">
        <v>6060</v>
      </c>
      <c r="O207" s="140" t="s">
        <v>19270</v>
      </c>
      <c r="P207" s="96" t="str">
        <f>IFERROR(IF(LEFT(AX207,1)="7","PDB",VLOOKUP(C207,Table5[],13,FALSE)),"")</f>
        <v/>
      </c>
      <c r="Q207" s="239"/>
      <c r="R207" s="96" t="str">
        <f>IFERROR(IF(LEFT(AX207,1)="7",VLOOKUP(LEFT(Q207,5),DATA_EDGE!A:C,3,FALSE),VLOOKUP(Q207,DATA_EDGE!A:C,3,FALSE)),"")</f>
        <v/>
      </c>
      <c r="S207" s="104" t="str">
        <f>IFERROR(IF(LEFT(VLOOKUP(C207,Table5[],7,FALSE),3)="AE3",VLOOKUP(C207,Table_TB_Cost[],3,FALSE),""),"")</f>
        <v/>
      </c>
      <c r="T207" s="207" t="s">
        <v>13326</v>
      </c>
      <c r="U207" s="206" t="str">
        <f>IF(OR('1.Project Details'!$B$26="Capral Mill (AP)",T207="Yes"),IF(AD207="","",IF(AD207&lt;0,"Minfin",IF(AD207&lt;80,"Non-bulk","Bulk"))),"")</f>
        <v/>
      </c>
      <c r="V207" s="63" t="str">
        <f>IFERROR(VLOOKUP(C207,Table5[],11,FALSE),"")</f>
        <v/>
      </c>
      <c r="W207" s="104" t="str">
        <f>IFERROR(IF(X207="Yes",VLOOKUP(C207,Table5[#All],12,FALSE) &amp; IF(OR(Y207&gt;5,Z207&gt;25)," Weight",""),""),"")</f>
        <v/>
      </c>
      <c r="X207" s="104" t="s">
        <v>21026</v>
      </c>
      <c r="Y207" s="19" t="str">
        <f>IFERROR(VLOOKUP(C207,Table5[],4,FALSE),"")</f>
        <v/>
      </c>
      <c r="Z207" s="19" t="str">
        <f t="shared" si="83"/>
        <v/>
      </c>
      <c r="AA207" s="19" t="str">
        <f t="shared" si="84"/>
        <v/>
      </c>
      <c r="AB207" s="19" t="str">
        <f>IFERROR(VLOOKUP(C207,Table5[],5,FALSE),"")</f>
        <v/>
      </c>
      <c r="AC207" s="19" t="str">
        <f t="shared" si="85"/>
        <v/>
      </c>
      <c r="AD207" s="19" t="str">
        <f t="shared" si="86"/>
        <v/>
      </c>
      <c r="AE207" s="19" t="str">
        <f>IFERROR(VLOOKUP(C207,Table5[],6,FALSE),"")</f>
        <v/>
      </c>
      <c r="AF207" s="19" t="str">
        <f t="shared" si="87"/>
        <v/>
      </c>
      <c r="AG207" s="19" t="str">
        <f t="shared" si="88"/>
        <v/>
      </c>
      <c r="AH207" s="142" t="str" cm="1">
        <f t="array" ref="AH207">IFERROR(IF(AV207=3,IF(Y207&lt;0.5,1*Z207*2.5,0),IF(P207="PLS",VLOOKUP(C207,Table_TB_Cost[],11,FALSE)/VLOOKUP(C207,Table_TB_Cost[],3,FALSE)*'2.Quote'!H207,IF(P207="PDB",_xlfn.IFS(tb_calc_type="Margin",(((Z207*'Pricing Matrix'!$F$4)+(H207*'Pricing Matrix'!$F$5))/(1-tb_calc_value)),tb_calc_type="List less Discount",(((Z207*(VLOOKUP(LEFT(VLOOKUP(C207,Table5[],10,FALSE),2),TB_MPG,2,FALSE)))+(H207*'Pricing Matrix'!$F$5*3))*(1-tb_calc_value))),(Z207*'3.Edit Pricing'!$B$33)))),"")</f>
        <v/>
      </c>
      <c r="AI207" s="142">
        <f>IF(AV207=1,Z207*'3.Edit Pricing'!$G$33,IF(AV207=2,Z207*'3.Edit Pricing'!$H$33,IF(AV207=3,Z207*'3.Edit Pricing'!$I$33,0)))</f>
        <v>0</v>
      </c>
      <c r="AJ207" s="142" t="str">
        <f t="shared" si="89"/>
        <v/>
      </c>
      <c r="AK207" s="92" t="str">
        <f t="shared" si="96"/>
        <v/>
      </c>
      <c r="AL207" s="92" t="str">
        <f t="shared" si="97"/>
        <v/>
      </c>
      <c r="AM207" s="92" t="str" cm="1">
        <f t="array" ref="AM207">IFERROR(_xlfn.IFS(P207="PLS",AL207-(VLOOKUP(C207,Table_TB_Cost[],10,FALSE)/VLOOKUP(C207,Table_TB_Cost[],3,FALSE)*G207*H207),P207="PDB",AL207-((Z207*'Pricing Matrix'!$F$4)+(H207*'Pricing Matrix'!$F$5))*G207),"")</f>
        <v/>
      </c>
      <c r="AN207" s="92" t="str">
        <f>IFERROR(IF(OR(P207="PLS",P207="PDB"),0,IF(AV207=3,(AI207*G207)-(AA207*'Pricing Matrix'!$B$5),(AI207*G207)+(AA207*('3.Edit Pricing'!$B$33-'Pricing Matrix'!$B$5)))),"")</f>
        <v/>
      </c>
      <c r="AO207" s="142" t="str">
        <f>IF(Y207="","",IF(AND(NOT('1.Project Details'!$E$33="No"), BF207&gt;0),'3.Edit Pricing'!$B$57,IF('1.Project Details'!$B$24="Mill Finish",0,IF('2.Quote'!$L207="Yes",0,IF(U207="Bulk",FinBulk_Cost_Price,IF(OR(U207="Non-bulk",U207="Minfin"),FinNonBulk_Cost_Price,Fin_Cost_Price))))))</f>
        <v/>
      </c>
      <c r="AP207" s="142" t="str" cm="1">
        <f t="array" ref="AP207">IF(Y207="","",_xlfn.IFS(AND(BF207&gt;0,NOT('1.Project Details'!$E$33="No")),'3.Edit Pricing'!$B$58,'1.Project Details'!$B$24="Mill Finish",0,'1.Project Details'!$B$24="",0,'2.Quote'!$L207="Yes",0,U207="Bulk",FinBulk_Sell_Price,U207="Non-bulk",FinNonBulk_Sell_Price,U207="Minfin",FinNonBulk_Sell_Price,Y207&lt;&gt;"",Fin_Sell_Price))</f>
        <v/>
      </c>
      <c r="AQ207" s="142" t="str">
        <f>IFERROR(IF(Y207="","",IF(T207="Yes","Anodised Perimeter (AP)",'1.Project Details'!$B$33)),"")</f>
        <v/>
      </c>
      <c r="AR207" s="142" t="str">
        <f>IFERROR(IF($AQ207="Anodised Perimeter (AP)",IF(U207="Minfin",40,'2.Quote'!AD207)*AO207,AG207*AO207),"")</f>
        <v/>
      </c>
      <c r="AS207" s="142" t="str">
        <f t="shared" si="90"/>
        <v/>
      </c>
      <c r="AT207" s="142" t="str">
        <f t="shared" si="91"/>
        <v/>
      </c>
      <c r="AU207" s="170" t="str">
        <f>IFERROR(VLOOKUP(C207,DATA!$A:$K,8,FALSE),"")</f>
        <v/>
      </c>
      <c r="AV207" s="124" t="str">
        <f>IFERROR(VLOOKUP(AU207,'5.Edit_PH_IP'!$B:$D,3,FALSE),"")</f>
        <v/>
      </c>
      <c r="AW207" s="124" t="str">
        <f>IFERROR(VLOOKUP(Q207,DATA_EDGE!A:C,3,FALSE),"")</f>
        <v/>
      </c>
      <c r="AX207" s="124" t="str">
        <f t="shared" si="98"/>
        <v/>
      </c>
      <c r="AY207" s="124" t="str">
        <f t="shared" si="92"/>
        <v/>
      </c>
      <c r="AZ207" s="124" t="str">
        <f t="shared" si="93"/>
        <v/>
      </c>
      <c r="BA207" s="255"/>
      <c r="BB207" s="252">
        <f t="shared" si="99"/>
        <v>0</v>
      </c>
      <c r="BC207" s="255"/>
      <c r="BD207" s="252">
        <f t="shared" si="100"/>
        <v>0</v>
      </c>
      <c r="BE207" s="20">
        <f t="shared" si="94"/>
        <v>0</v>
      </c>
      <c r="BF207" s="124">
        <f t="shared" si="95"/>
        <v>0</v>
      </c>
    </row>
    <row r="208" spans="1:58" x14ac:dyDescent="0.25">
      <c r="A208" s="94"/>
      <c r="B208" s="18">
        <v>151</v>
      </c>
      <c r="C208" s="31"/>
      <c r="D208" s="19" t="str">
        <f>IFERROR(IF(OR(P208="PDB",P208="PLS"),"*","") &amp; VLOOKUP(C208,Table5[],2,FALSE),"") &amp; IF(L208="Yes"," **MILL FINISH**",)</f>
        <v/>
      </c>
      <c r="E208" s="124" t="str">
        <f t="shared" si="78"/>
        <v/>
      </c>
      <c r="F208" s="124" t="str">
        <f t="shared" si="79"/>
        <v/>
      </c>
      <c r="G208" s="135"/>
      <c r="H208" s="135"/>
      <c r="I208" s="20" t="str">
        <f t="shared" si="80"/>
        <v/>
      </c>
      <c r="J208" s="22" t="str">
        <f t="shared" si="81"/>
        <v/>
      </c>
      <c r="K208" s="236" t="str">
        <f t="shared" si="82"/>
        <v/>
      </c>
      <c r="L208" s="140" t="s">
        <v>13326</v>
      </c>
      <c r="M208" s="96" t="str">
        <f>IF(C208="","",IF(AND(BF208&gt;0,NOT('1.Project Details'!$E$33="No")),VLOOKUP('1.Project Details'!$E$33,Threshold_Code,2,FALSE),IF(L208="No",SAP_Colour_Code,"NON")))</f>
        <v/>
      </c>
      <c r="N208" s="141">
        <v>6060</v>
      </c>
      <c r="O208" s="140" t="s">
        <v>19270</v>
      </c>
      <c r="P208" s="96" t="str">
        <f>IFERROR(IF(LEFT(AX208,1)="7","PDB",VLOOKUP(C208,Table5[],13,FALSE)),"")</f>
        <v/>
      </c>
      <c r="Q208" s="239"/>
      <c r="R208" s="96" t="str">
        <f>IFERROR(IF(LEFT(AX208,1)="7",VLOOKUP(LEFT(Q208,5),DATA_EDGE!A:C,3,FALSE),VLOOKUP(Q208,DATA_EDGE!A:C,3,FALSE)),"")</f>
        <v/>
      </c>
      <c r="S208" s="104" t="str">
        <f>IFERROR(IF(LEFT(VLOOKUP(C208,Table5[],7,FALSE),3)="AE3",VLOOKUP(C208,Table_TB_Cost[],3,FALSE),""),"")</f>
        <v/>
      </c>
      <c r="T208" s="207" t="s">
        <v>13326</v>
      </c>
      <c r="U208" s="206" t="str">
        <f>IF(OR('1.Project Details'!$B$26="Capral Mill (AP)",T208="Yes"),IF(AD208="","",IF(AD208&lt;0,"Minfin",IF(AD208&lt;80,"Non-bulk","Bulk"))),"")</f>
        <v/>
      </c>
      <c r="V208" s="63" t="str">
        <f>IFERROR(VLOOKUP(C208,Table5[],11,FALSE),"")</f>
        <v/>
      </c>
      <c r="W208" s="104" t="str">
        <f>IFERROR(IF(X208="Yes",VLOOKUP(C208,Table5[#All],12,FALSE) &amp; IF(OR(Y208&gt;5,Z208&gt;25)," Weight",""),""),"")</f>
        <v/>
      </c>
      <c r="X208" s="104" t="s">
        <v>21026</v>
      </c>
      <c r="Y208" s="19" t="str">
        <f>IFERROR(VLOOKUP(C208,Table5[],4,FALSE),"")</f>
        <v/>
      </c>
      <c r="Z208" s="19" t="str">
        <f t="shared" si="83"/>
        <v/>
      </c>
      <c r="AA208" s="19" t="str">
        <f t="shared" si="84"/>
        <v/>
      </c>
      <c r="AB208" s="19" t="str">
        <f>IFERROR(VLOOKUP(C208,Table5[],5,FALSE),"")</f>
        <v/>
      </c>
      <c r="AC208" s="19" t="str">
        <f t="shared" si="85"/>
        <v/>
      </c>
      <c r="AD208" s="19" t="str">
        <f t="shared" si="86"/>
        <v/>
      </c>
      <c r="AE208" s="19" t="str">
        <f>IFERROR(VLOOKUP(C208,Table5[],6,FALSE),"")</f>
        <v/>
      </c>
      <c r="AF208" s="19" t="str">
        <f t="shared" si="87"/>
        <v/>
      </c>
      <c r="AG208" s="19" t="str">
        <f t="shared" si="88"/>
        <v/>
      </c>
      <c r="AH208" s="142" t="str" cm="1">
        <f t="array" ref="AH208">IFERROR(IF(AV208=3,IF(Y208&lt;0.5,1*Z208*2.5,0),IF(P208="PLS",VLOOKUP(C208,Table_TB_Cost[],11,FALSE)/VLOOKUP(C208,Table_TB_Cost[],3,FALSE)*'2.Quote'!H208,IF(P208="PDB",_xlfn.IFS(tb_calc_type="Margin",(((Z208*'Pricing Matrix'!$F$4)+(H208*'Pricing Matrix'!$F$5))/(1-tb_calc_value)),tb_calc_type="List less Discount",(((Z208*(VLOOKUP(LEFT(VLOOKUP(C208,Table5[],10,FALSE),2),TB_MPG,2,FALSE)))+(H208*'Pricing Matrix'!$F$5*3))*(1-tb_calc_value))),(Z208*'3.Edit Pricing'!$B$33)))),"")</f>
        <v/>
      </c>
      <c r="AI208" s="142">
        <f>IF(AV208=1,Z208*'3.Edit Pricing'!$G$33,IF(AV208=2,Z208*'3.Edit Pricing'!$H$33,IF(AV208=3,Z208*'3.Edit Pricing'!$I$33,0)))</f>
        <v>0</v>
      </c>
      <c r="AJ208" s="142" t="str">
        <f t="shared" si="89"/>
        <v/>
      </c>
      <c r="AK208" s="92" t="str">
        <f t="shared" si="96"/>
        <v/>
      </c>
      <c r="AL208" s="92" t="str">
        <f t="shared" si="97"/>
        <v/>
      </c>
      <c r="AM208" s="92" t="str" cm="1">
        <f t="array" ref="AM208">IFERROR(_xlfn.IFS(P208="PLS",AL208-(VLOOKUP(C208,Table_TB_Cost[],10,FALSE)/VLOOKUP(C208,Table_TB_Cost[],3,FALSE)*G208*H208),P208="PDB",AL208-((Z208*'Pricing Matrix'!$F$4)+(H208*'Pricing Matrix'!$F$5))*G208),"")</f>
        <v/>
      </c>
      <c r="AN208" s="92" t="str">
        <f>IFERROR(IF(OR(P208="PLS",P208="PDB"),0,IF(AV208=3,(AI208*G208)-(AA208*'Pricing Matrix'!$B$5),(AI208*G208)+(AA208*('3.Edit Pricing'!$B$33-'Pricing Matrix'!$B$5)))),"")</f>
        <v/>
      </c>
      <c r="AO208" s="142" t="str">
        <f>IF(Y208="","",IF(AND(NOT('1.Project Details'!$E$33="No"), BF208&gt;0),'3.Edit Pricing'!$B$57,IF('1.Project Details'!$B$24="Mill Finish",0,IF('2.Quote'!$L208="Yes",0,IF(U208="Bulk",FinBulk_Cost_Price,IF(OR(U208="Non-bulk",U208="Minfin"),FinNonBulk_Cost_Price,Fin_Cost_Price))))))</f>
        <v/>
      </c>
      <c r="AP208" s="142" t="str" cm="1">
        <f t="array" ref="AP208">IF(Y208="","",_xlfn.IFS(AND(BF208&gt;0,NOT('1.Project Details'!$E$33="No")),'3.Edit Pricing'!$B$58,'1.Project Details'!$B$24="Mill Finish",0,'1.Project Details'!$B$24="",0,'2.Quote'!$L208="Yes",0,U208="Bulk",FinBulk_Sell_Price,U208="Non-bulk",FinNonBulk_Sell_Price,U208="Minfin",FinNonBulk_Sell_Price,Y208&lt;&gt;"",Fin_Sell_Price))</f>
        <v/>
      </c>
      <c r="AQ208" s="142" t="str">
        <f>IFERROR(IF(Y208="","",IF(T208="Yes","Anodised Perimeter (AP)",'1.Project Details'!$B$33)),"")</f>
        <v/>
      </c>
      <c r="AR208" s="142" t="str">
        <f>IFERROR(IF($AQ208="Anodised Perimeter (AP)",IF(U208="Minfin",40,'2.Quote'!AD208)*AO208,AG208*AO208),"")</f>
        <v/>
      </c>
      <c r="AS208" s="142" t="str">
        <f t="shared" si="90"/>
        <v/>
      </c>
      <c r="AT208" s="142" t="str">
        <f t="shared" si="91"/>
        <v/>
      </c>
      <c r="AU208" s="170" t="str">
        <f>IFERROR(VLOOKUP(C208,DATA!$A:$K,8,FALSE),"")</f>
        <v/>
      </c>
      <c r="AV208" s="124" t="str">
        <f>IFERROR(VLOOKUP(AU208,'5.Edit_PH_IP'!$B:$D,3,FALSE),"")</f>
        <v/>
      </c>
      <c r="AW208" s="124" t="str">
        <f>IFERROR(VLOOKUP(Q208,DATA_EDGE!A:C,3,FALSE),"")</f>
        <v/>
      </c>
      <c r="AX208" s="124" t="str">
        <f t="shared" si="98"/>
        <v/>
      </c>
      <c r="AY208" s="124" t="str">
        <f t="shared" si="92"/>
        <v/>
      </c>
      <c r="AZ208" s="124" t="str">
        <f t="shared" si="93"/>
        <v/>
      </c>
      <c r="BA208" s="255"/>
      <c r="BB208" s="252">
        <f t="shared" si="99"/>
        <v>0</v>
      </c>
      <c r="BC208" s="255"/>
      <c r="BD208" s="252">
        <f t="shared" si="100"/>
        <v>0</v>
      </c>
      <c r="BE208" s="20">
        <f t="shared" si="94"/>
        <v>0</v>
      </c>
      <c r="BF208" s="124">
        <f t="shared" si="95"/>
        <v>0</v>
      </c>
    </row>
    <row r="209" spans="1:58" x14ac:dyDescent="0.25">
      <c r="A209" s="94"/>
      <c r="B209" s="21">
        <v>152</v>
      </c>
      <c r="C209" s="31"/>
      <c r="D209" s="19" t="str">
        <f>IFERROR(IF(OR(P209="PDB",P209="PLS"),"*","") &amp; VLOOKUP(C209,Table5[],2,FALSE),"") &amp; IF(L209="Yes"," **MILL FINISH**",)</f>
        <v/>
      </c>
      <c r="E209" s="124" t="str">
        <f t="shared" si="78"/>
        <v/>
      </c>
      <c r="F209" s="124" t="str">
        <f t="shared" si="79"/>
        <v/>
      </c>
      <c r="G209" s="135"/>
      <c r="H209" s="135"/>
      <c r="I209" s="20" t="str">
        <f t="shared" si="80"/>
        <v/>
      </c>
      <c r="J209" s="22" t="str">
        <f t="shared" si="81"/>
        <v/>
      </c>
      <c r="K209" s="236" t="str">
        <f t="shared" si="82"/>
        <v/>
      </c>
      <c r="L209" s="140" t="s">
        <v>13326</v>
      </c>
      <c r="M209" s="96" t="str">
        <f>IF(C209="","",IF(AND(BF209&gt;0,NOT('1.Project Details'!$E$33="No")),VLOOKUP('1.Project Details'!$E$33,Threshold_Code,2,FALSE),IF(L209="No",SAP_Colour_Code,"NON")))</f>
        <v/>
      </c>
      <c r="N209" s="141">
        <v>6060</v>
      </c>
      <c r="O209" s="140" t="s">
        <v>19270</v>
      </c>
      <c r="P209" s="96" t="str">
        <f>IFERROR(IF(LEFT(AX209,1)="7","PDB",VLOOKUP(C209,Table5[],13,FALSE)),"")</f>
        <v/>
      </c>
      <c r="Q209" s="239"/>
      <c r="R209" s="96" t="str">
        <f>IFERROR(IF(LEFT(AX209,1)="7",VLOOKUP(LEFT(Q209,5),DATA_EDGE!A:C,3,FALSE),VLOOKUP(Q209,DATA_EDGE!A:C,3,FALSE)),"")</f>
        <v/>
      </c>
      <c r="S209" s="104" t="str">
        <f>IFERROR(IF(LEFT(VLOOKUP(C209,Table5[],7,FALSE),3)="AE3",VLOOKUP(C209,Table_TB_Cost[],3,FALSE),""),"")</f>
        <v/>
      </c>
      <c r="T209" s="207" t="s">
        <v>13326</v>
      </c>
      <c r="U209" s="206" t="str">
        <f>IF(OR('1.Project Details'!$B$26="Capral Mill (AP)",T209="Yes"),IF(AD209="","",IF(AD209&lt;0,"Minfin",IF(AD209&lt;80,"Non-bulk","Bulk"))),"")</f>
        <v/>
      </c>
      <c r="V209" s="63" t="str">
        <f>IFERROR(VLOOKUP(C209,Table5[],11,FALSE),"")</f>
        <v/>
      </c>
      <c r="W209" s="104" t="str">
        <f>IFERROR(IF(X209="Yes",VLOOKUP(C209,Table5[#All],12,FALSE) &amp; IF(OR(Y209&gt;5,Z209&gt;25)," Weight",""),""),"")</f>
        <v/>
      </c>
      <c r="X209" s="104" t="s">
        <v>21026</v>
      </c>
      <c r="Y209" s="19" t="str">
        <f>IFERROR(VLOOKUP(C209,Table5[],4,FALSE),"")</f>
        <v/>
      </c>
      <c r="Z209" s="19" t="str">
        <f t="shared" si="83"/>
        <v/>
      </c>
      <c r="AA209" s="19" t="str">
        <f t="shared" si="84"/>
        <v/>
      </c>
      <c r="AB209" s="19" t="str">
        <f>IFERROR(VLOOKUP(C209,Table5[],5,FALSE),"")</f>
        <v/>
      </c>
      <c r="AC209" s="19" t="str">
        <f t="shared" si="85"/>
        <v/>
      </c>
      <c r="AD209" s="19" t="str">
        <f t="shared" si="86"/>
        <v/>
      </c>
      <c r="AE209" s="19" t="str">
        <f>IFERROR(VLOOKUP(C209,Table5[],6,FALSE),"")</f>
        <v/>
      </c>
      <c r="AF209" s="19" t="str">
        <f t="shared" si="87"/>
        <v/>
      </c>
      <c r="AG209" s="19" t="str">
        <f t="shared" si="88"/>
        <v/>
      </c>
      <c r="AH209" s="142" t="str" cm="1">
        <f t="array" ref="AH209">IFERROR(IF(AV209=3,IF(Y209&lt;0.5,1*Z209*2.5,0),IF(P209="PLS",VLOOKUP(C209,Table_TB_Cost[],11,FALSE)/VLOOKUP(C209,Table_TB_Cost[],3,FALSE)*'2.Quote'!H209,IF(P209="PDB",_xlfn.IFS(tb_calc_type="Margin",(((Z209*'Pricing Matrix'!$F$4)+(H209*'Pricing Matrix'!$F$5))/(1-tb_calc_value)),tb_calc_type="List less Discount",(((Z209*(VLOOKUP(LEFT(VLOOKUP(C209,Table5[],10,FALSE),2),TB_MPG,2,FALSE)))+(H209*'Pricing Matrix'!$F$5*3))*(1-tb_calc_value))),(Z209*'3.Edit Pricing'!$B$33)))),"")</f>
        <v/>
      </c>
      <c r="AI209" s="142">
        <f>IF(AV209=1,Z209*'3.Edit Pricing'!$G$33,IF(AV209=2,Z209*'3.Edit Pricing'!$H$33,IF(AV209=3,Z209*'3.Edit Pricing'!$I$33,0)))</f>
        <v>0</v>
      </c>
      <c r="AJ209" s="142" t="str">
        <f t="shared" si="89"/>
        <v/>
      </c>
      <c r="AK209" s="92" t="str">
        <f t="shared" si="96"/>
        <v/>
      </c>
      <c r="AL209" s="92" t="str">
        <f t="shared" si="97"/>
        <v/>
      </c>
      <c r="AM209" s="92" t="str" cm="1">
        <f t="array" ref="AM209">IFERROR(_xlfn.IFS(P209="PLS",AL209-(VLOOKUP(C209,Table_TB_Cost[],10,FALSE)/VLOOKUP(C209,Table_TB_Cost[],3,FALSE)*G209*H209),P209="PDB",AL209-((Z209*'Pricing Matrix'!$F$4)+(H209*'Pricing Matrix'!$F$5))*G209),"")</f>
        <v/>
      </c>
      <c r="AN209" s="92" t="str">
        <f>IFERROR(IF(OR(P209="PLS",P209="PDB"),0,IF(AV209=3,(AI209*G209)-(AA209*'Pricing Matrix'!$B$5),(AI209*G209)+(AA209*('3.Edit Pricing'!$B$33-'Pricing Matrix'!$B$5)))),"")</f>
        <v/>
      </c>
      <c r="AO209" s="142" t="str">
        <f>IF(Y209="","",IF(AND(NOT('1.Project Details'!$E$33="No"), BF209&gt;0),'3.Edit Pricing'!$B$57,IF('1.Project Details'!$B$24="Mill Finish",0,IF('2.Quote'!$L209="Yes",0,IF(U209="Bulk",FinBulk_Cost_Price,IF(OR(U209="Non-bulk",U209="Minfin"),FinNonBulk_Cost_Price,Fin_Cost_Price))))))</f>
        <v/>
      </c>
      <c r="AP209" s="142" t="str" cm="1">
        <f t="array" ref="AP209">IF(Y209="","",_xlfn.IFS(AND(BF209&gt;0,NOT('1.Project Details'!$E$33="No")),'3.Edit Pricing'!$B$58,'1.Project Details'!$B$24="Mill Finish",0,'1.Project Details'!$B$24="",0,'2.Quote'!$L209="Yes",0,U209="Bulk",FinBulk_Sell_Price,U209="Non-bulk",FinNonBulk_Sell_Price,U209="Minfin",FinNonBulk_Sell_Price,Y209&lt;&gt;"",Fin_Sell_Price))</f>
        <v/>
      </c>
      <c r="AQ209" s="142" t="str">
        <f>IFERROR(IF(Y209="","",IF(T209="Yes","Anodised Perimeter (AP)",'1.Project Details'!$B$33)),"")</f>
        <v/>
      </c>
      <c r="AR209" s="142" t="str">
        <f>IFERROR(IF($AQ209="Anodised Perimeter (AP)",IF(U209="Minfin",40,'2.Quote'!AD209)*AO209,AG209*AO209),"")</f>
        <v/>
      </c>
      <c r="AS209" s="142" t="str">
        <f t="shared" si="90"/>
        <v/>
      </c>
      <c r="AT209" s="142" t="str">
        <f t="shared" si="91"/>
        <v/>
      </c>
      <c r="AU209" s="170" t="str">
        <f>IFERROR(VLOOKUP(C209,DATA!$A:$K,8,FALSE),"")</f>
        <v/>
      </c>
      <c r="AV209" s="124" t="str">
        <f>IFERROR(VLOOKUP(AU209,'5.Edit_PH_IP'!$B:$D,3,FALSE),"")</f>
        <v/>
      </c>
      <c r="AW209" s="124" t="str">
        <f>IFERROR(VLOOKUP(Q209,DATA_EDGE!A:C,3,FALSE),"")</f>
        <v/>
      </c>
      <c r="AX209" s="124" t="str">
        <f t="shared" si="98"/>
        <v/>
      </c>
      <c r="AY209" s="124" t="str">
        <f t="shared" si="92"/>
        <v/>
      </c>
      <c r="AZ209" s="124" t="str">
        <f t="shared" si="93"/>
        <v/>
      </c>
      <c r="BA209" s="255"/>
      <c r="BB209" s="252">
        <f t="shared" si="99"/>
        <v>0</v>
      </c>
      <c r="BC209" s="255"/>
      <c r="BD209" s="252">
        <f t="shared" si="100"/>
        <v>0</v>
      </c>
      <c r="BE209" s="20">
        <f t="shared" si="94"/>
        <v>0</v>
      </c>
      <c r="BF209" s="124">
        <f t="shared" si="95"/>
        <v>0</v>
      </c>
    </row>
    <row r="210" spans="1:58" x14ac:dyDescent="0.25">
      <c r="A210" s="94"/>
      <c r="B210" s="18">
        <v>153</v>
      </c>
      <c r="C210" s="31"/>
      <c r="D210" s="19" t="str">
        <f>IFERROR(IF(OR(P210="PDB",P210="PLS"),"*","") &amp; VLOOKUP(C210,Table5[],2,FALSE),"") &amp; IF(L210="Yes"," **MILL FINISH**",)</f>
        <v/>
      </c>
      <c r="E210" s="124" t="str">
        <f t="shared" si="78"/>
        <v/>
      </c>
      <c r="F210" s="124" t="str">
        <f t="shared" si="79"/>
        <v/>
      </c>
      <c r="G210" s="135"/>
      <c r="H210" s="135"/>
      <c r="I210" s="20" t="str">
        <f t="shared" si="80"/>
        <v/>
      </c>
      <c r="J210" s="22" t="str">
        <f t="shared" si="81"/>
        <v/>
      </c>
      <c r="K210" s="236" t="str">
        <f t="shared" si="82"/>
        <v/>
      </c>
      <c r="L210" s="140" t="s">
        <v>13326</v>
      </c>
      <c r="M210" s="96" t="str">
        <f>IF(C210="","",IF(AND(BF210&gt;0,NOT('1.Project Details'!$E$33="No")),VLOOKUP('1.Project Details'!$E$33,Threshold_Code,2,FALSE),IF(L210="No",SAP_Colour_Code,"NON")))</f>
        <v/>
      </c>
      <c r="N210" s="141">
        <v>6060</v>
      </c>
      <c r="O210" s="140" t="s">
        <v>19270</v>
      </c>
      <c r="P210" s="96" t="str">
        <f>IFERROR(IF(LEFT(AX210,1)="7","PDB",VLOOKUP(C210,Table5[],13,FALSE)),"")</f>
        <v/>
      </c>
      <c r="Q210" s="239"/>
      <c r="R210" s="96" t="str">
        <f>IFERROR(IF(LEFT(AX210,1)="7",VLOOKUP(LEFT(Q210,5),DATA_EDGE!A:C,3,FALSE),VLOOKUP(Q210,DATA_EDGE!A:C,3,FALSE)),"")</f>
        <v/>
      </c>
      <c r="S210" s="104" t="str">
        <f>IFERROR(IF(LEFT(VLOOKUP(C210,Table5[],7,FALSE),3)="AE3",VLOOKUP(C210,Table_TB_Cost[],3,FALSE),""),"")</f>
        <v/>
      </c>
      <c r="T210" s="207" t="s">
        <v>13326</v>
      </c>
      <c r="U210" s="206" t="str">
        <f>IF(OR('1.Project Details'!$B$26="Capral Mill (AP)",T210="Yes"),IF(AD210="","",IF(AD210&lt;0,"Minfin",IF(AD210&lt;80,"Non-bulk","Bulk"))),"")</f>
        <v/>
      </c>
      <c r="V210" s="63" t="str">
        <f>IFERROR(VLOOKUP(C210,Table5[],11,FALSE),"")</f>
        <v/>
      </c>
      <c r="W210" s="104" t="str">
        <f>IFERROR(IF(X210="Yes",VLOOKUP(C210,Table5[#All],12,FALSE) &amp; IF(OR(Y210&gt;5,Z210&gt;25)," Weight",""),""),"")</f>
        <v/>
      </c>
      <c r="X210" s="104" t="s">
        <v>21026</v>
      </c>
      <c r="Y210" s="19" t="str">
        <f>IFERROR(VLOOKUP(C210,Table5[],4,FALSE),"")</f>
        <v/>
      </c>
      <c r="Z210" s="19" t="str">
        <f t="shared" si="83"/>
        <v/>
      </c>
      <c r="AA210" s="19" t="str">
        <f t="shared" si="84"/>
        <v/>
      </c>
      <c r="AB210" s="19" t="str">
        <f>IFERROR(VLOOKUP(C210,Table5[],5,FALSE),"")</f>
        <v/>
      </c>
      <c r="AC210" s="19" t="str">
        <f t="shared" si="85"/>
        <v/>
      </c>
      <c r="AD210" s="19" t="str">
        <f t="shared" si="86"/>
        <v/>
      </c>
      <c r="AE210" s="19" t="str">
        <f>IFERROR(VLOOKUP(C210,Table5[],6,FALSE),"")</f>
        <v/>
      </c>
      <c r="AF210" s="19" t="str">
        <f t="shared" si="87"/>
        <v/>
      </c>
      <c r="AG210" s="19" t="str">
        <f t="shared" si="88"/>
        <v/>
      </c>
      <c r="AH210" s="142" t="str" cm="1">
        <f t="array" ref="AH210">IFERROR(IF(AV210=3,IF(Y210&lt;0.5,1*Z210*2.5,0),IF(P210="PLS",VLOOKUP(C210,Table_TB_Cost[],11,FALSE)/VLOOKUP(C210,Table_TB_Cost[],3,FALSE)*'2.Quote'!H210,IF(P210="PDB",_xlfn.IFS(tb_calc_type="Margin",(((Z210*'Pricing Matrix'!$F$4)+(H210*'Pricing Matrix'!$F$5))/(1-tb_calc_value)),tb_calc_type="List less Discount",(((Z210*(VLOOKUP(LEFT(VLOOKUP(C210,Table5[],10,FALSE),2),TB_MPG,2,FALSE)))+(H210*'Pricing Matrix'!$F$5*3))*(1-tb_calc_value))),(Z210*'3.Edit Pricing'!$B$33)))),"")</f>
        <v/>
      </c>
      <c r="AI210" s="142">
        <f>IF(AV210=1,Z210*'3.Edit Pricing'!$G$33,IF(AV210=2,Z210*'3.Edit Pricing'!$H$33,IF(AV210=3,Z210*'3.Edit Pricing'!$I$33,0)))</f>
        <v>0</v>
      </c>
      <c r="AJ210" s="142" t="str">
        <f t="shared" si="89"/>
        <v/>
      </c>
      <c r="AK210" s="92" t="str">
        <f t="shared" si="96"/>
        <v/>
      </c>
      <c r="AL210" s="92" t="str">
        <f t="shared" si="97"/>
        <v/>
      </c>
      <c r="AM210" s="92" t="str" cm="1">
        <f t="array" ref="AM210">IFERROR(_xlfn.IFS(P210="PLS",AL210-(VLOOKUP(C210,Table_TB_Cost[],10,FALSE)/VLOOKUP(C210,Table_TB_Cost[],3,FALSE)*G210*H210),P210="PDB",AL210-((Z210*'Pricing Matrix'!$F$4)+(H210*'Pricing Matrix'!$F$5))*G210),"")</f>
        <v/>
      </c>
      <c r="AN210" s="92" t="str">
        <f>IFERROR(IF(OR(P210="PLS",P210="PDB"),0,IF(AV210=3,(AI210*G210)-(AA210*'Pricing Matrix'!$B$5),(AI210*G210)+(AA210*('3.Edit Pricing'!$B$33-'Pricing Matrix'!$B$5)))),"")</f>
        <v/>
      </c>
      <c r="AO210" s="142" t="str">
        <f>IF(Y210="","",IF(AND(NOT('1.Project Details'!$E$33="No"), BF210&gt;0),'3.Edit Pricing'!$B$57,IF('1.Project Details'!$B$24="Mill Finish",0,IF('2.Quote'!$L210="Yes",0,IF(U210="Bulk",FinBulk_Cost_Price,IF(OR(U210="Non-bulk",U210="Minfin"),FinNonBulk_Cost_Price,Fin_Cost_Price))))))</f>
        <v/>
      </c>
      <c r="AP210" s="142" t="str" cm="1">
        <f t="array" ref="AP210">IF(Y210="","",_xlfn.IFS(AND(BF210&gt;0,NOT('1.Project Details'!$E$33="No")),'3.Edit Pricing'!$B$58,'1.Project Details'!$B$24="Mill Finish",0,'1.Project Details'!$B$24="",0,'2.Quote'!$L210="Yes",0,U210="Bulk",FinBulk_Sell_Price,U210="Non-bulk",FinNonBulk_Sell_Price,U210="Minfin",FinNonBulk_Sell_Price,Y210&lt;&gt;"",Fin_Sell_Price))</f>
        <v/>
      </c>
      <c r="AQ210" s="142" t="str">
        <f>IFERROR(IF(Y210="","",IF(T210="Yes","Anodised Perimeter (AP)",'1.Project Details'!$B$33)),"")</f>
        <v/>
      </c>
      <c r="AR210" s="142" t="str">
        <f>IFERROR(IF($AQ210="Anodised Perimeter (AP)",IF(U210="Minfin",40,'2.Quote'!AD210)*AO210,AG210*AO210),"")</f>
        <v/>
      </c>
      <c r="AS210" s="142" t="str">
        <f t="shared" si="90"/>
        <v/>
      </c>
      <c r="AT210" s="142" t="str">
        <f t="shared" si="91"/>
        <v/>
      </c>
      <c r="AU210" s="170" t="str">
        <f>IFERROR(VLOOKUP(C210,DATA!$A:$K,8,FALSE),"")</f>
        <v/>
      </c>
      <c r="AV210" s="124" t="str">
        <f>IFERROR(VLOOKUP(AU210,'5.Edit_PH_IP'!$B:$D,3,FALSE),"")</f>
        <v/>
      </c>
      <c r="AW210" s="124" t="str">
        <f>IFERROR(VLOOKUP(Q210,DATA_EDGE!A:C,3,FALSE),"")</f>
        <v/>
      </c>
      <c r="AX210" s="124" t="str">
        <f t="shared" si="98"/>
        <v/>
      </c>
      <c r="AY210" s="124" t="str">
        <f t="shared" si="92"/>
        <v/>
      </c>
      <c r="AZ210" s="124" t="str">
        <f t="shared" si="93"/>
        <v/>
      </c>
      <c r="BA210" s="255"/>
      <c r="BB210" s="252">
        <f t="shared" si="99"/>
        <v>0</v>
      </c>
      <c r="BC210" s="255"/>
      <c r="BD210" s="252">
        <f t="shared" si="100"/>
        <v>0</v>
      </c>
      <c r="BE210" s="20">
        <f t="shared" si="94"/>
        <v>0</v>
      </c>
      <c r="BF210" s="124">
        <f t="shared" si="95"/>
        <v>0</v>
      </c>
    </row>
    <row r="211" spans="1:58" x14ac:dyDescent="0.25">
      <c r="A211" s="94"/>
      <c r="B211" s="18">
        <v>154</v>
      </c>
      <c r="C211" s="31"/>
      <c r="D211" s="19" t="str">
        <f>IFERROR(IF(OR(P211="PDB",P211="PLS"),"*","") &amp; VLOOKUP(C211,Table5[],2,FALSE),"") &amp; IF(L211="Yes"," **MILL FINISH**",)</f>
        <v/>
      </c>
      <c r="E211" s="124" t="str">
        <f t="shared" si="78"/>
        <v/>
      </c>
      <c r="F211" s="124" t="str">
        <f t="shared" si="79"/>
        <v/>
      </c>
      <c r="G211" s="135"/>
      <c r="H211" s="135"/>
      <c r="I211" s="20" t="str">
        <f t="shared" si="80"/>
        <v/>
      </c>
      <c r="J211" s="22" t="str">
        <f t="shared" si="81"/>
        <v/>
      </c>
      <c r="K211" s="236" t="str">
        <f t="shared" si="82"/>
        <v/>
      </c>
      <c r="L211" s="140" t="s">
        <v>13326</v>
      </c>
      <c r="M211" s="96" t="str">
        <f>IF(C211="","",IF(AND(BF211&gt;0,NOT('1.Project Details'!$E$33="No")),VLOOKUP('1.Project Details'!$E$33,Threshold_Code,2,FALSE),IF(L211="No",SAP_Colour_Code,"NON")))</f>
        <v/>
      </c>
      <c r="N211" s="141">
        <v>6060</v>
      </c>
      <c r="O211" s="140" t="s">
        <v>19270</v>
      </c>
      <c r="P211" s="96" t="str">
        <f>IFERROR(IF(LEFT(AX211,1)="7","PDB",VLOOKUP(C211,Table5[],13,FALSE)),"")</f>
        <v/>
      </c>
      <c r="Q211" s="239"/>
      <c r="R211" s="96" t="str">
        <f>IFERROR(IF(LEFT(AX211,1)="7",VLOOKUP(LEFT(Q211,5),DATA_EDGE!A:C,3,FALSE),VLOOKUP(Q211,DATA_EDGE!A:C,3,FALSE)),"")</f>
        <v/>
      </c>
      <c r="S211" s="104" t="str">
        <f>IFERROR(IF(LEFT(VLOOKUP(C211,Table5[],7,FALSE),3)="AE3",VLOOKUP(C211,Table_TB_Cost[],3,FALSE),""),"")</f>
        <v/>
      </c>
      <c r="T211" s="207" t="s">
        <v>13326</v>
      </c>
      <c r="U211" s="206" t="str">
        <f>IF(OR('1.Project Details'!$B$26="Capral Mill (AP)",T211="Yes"),IF(AD211="","",IF(AD211&lt;0,"Minfin",IF(AD211&lt;80,"Non-bulk","Bulk"))),"")</f>
        <v/>
      </c>
      <c r="V211" s="63" t="str">
        <f>IFERROR(VLOOKUP(C211,Table5[],11,FALSE),"")</f>
        <v/>
      </c>
      <c r="W211" s="104" t="str">
        <f>IFERROR(IF(X211="Yes",VLOOKUP(C211,Table5[#All],12,FALSE) &amp; IF(OR(Y211&gt;5,Z211&gt;25)," Weight",""),""),"")</f>
        <v/>
      </c>
      <c r="X211" s="104" t="s">
        <v>21026</v>
      </c>
      <c r="Y211" s="19" t="str">
        <f>IFERROR(VLOOKUP(C211,Table5[],4,FALSE),"")</f>
        <v/>
      </c>
      <c r="Z211" s="19" t="str">
        <f t="shared" si="83"/>
        <v/>
      </c>
      <c r="AA211" s="19" t="str">
        <f t="shared" si="84"/>
        <v/>
      </c>
      <c r="AB211" s="19" t="str">
        <f>IFERROR(VLOOKUP(C211,Table5[],5,FALSE),"")</f>
        <v/>
      </c>
      <c r="AC211" s="19" t="str">
        <f t="shared" si="85"/>
        <v/>
      </c>
      <c r="AD211" s="19" t="str">
        <f t="shared" si="86"/>
        <v/>
      </c>
      <c r="AE211" s="19" t="str">
        <f>IFERROR(VLOOKUP(C211,Table5[],6,FALSE),"")</f>
        <v/>
      </c>
      <c r="AF211" s="19" t="str">
        <f t="shared" si="87"/>
        <v/>
      </c>
      <c r="AG211" s="19" t="str">
        <f t="shared" si="88"/>
        <v/>
      </c>
      <c r="AH211" s="142" t="str" cm="1">
        <f t="array" ref="AH211">IFERROR(IF(AV211=3,IF(Y211&lt;0.5,1*Z211*2.5,0),IF(P211="PLS",VLOOKUP(C211,Table_TB_Cost[],11,FALSE)/VLOOKUP(C211,Table_TB_Cost[],3,FALSE)*'2.Quote'!H211,IF(P211="PDB",_xlfn.IFS(tb_calc_type="Margin",(((Z211*'Pricing Matrix'!$F$4)+(H211*'Pricing Matrix'!$F$5))/(1-tb_calc_value)),tb_calc_type="List less Discount",(((Z211*(VLOOKUP(LEFT(VLOOKUP(C211,Table5[],10,FALSE),2),TB_MPG,2,FALSE)))+(H211*'Pricing Matrix'!$F$5*3))*(1-tb_calc_value))),(Z211*'3.Edit Pricing'!$B$33)))),"")</f>
        <v/>
      </c>
      <c r="AI211" s="142">
        <f>IF(AV211=1,Z211*'3.Edit Pricing'!$G$33,IF(AV211=2,Z211*'3.Edit Pricing'!$H$33,IF(AV211=3,Z211*'3.Edit Pricing'!$I$33,0)))</f>
        <v>0</v>
      </c>
      <c r="AJ211" s="142" t="str">
        <f t="shared" si="89"/>
        <v/>
      </c>
      <c r="AK211" s="92" t="str">
        <f t="shared" si="96"/>
        <v/>
      </c>
      <c r="AL211" s="92" t="str">
        <f t="shared" si="97"/>
        <v/>
      </c>
      <c r="AM211" s="92" t="str" cm="1">
        <f t="array" ref="AM211">IFERROR(_xlfn.IFS(P211="PLS",AL211-(VLOOKUP(C211,Table_TB_Cost[],10,FALSE)/VLOOKUP(C211,Table_TB_Cost[],3,FALSE)*G211*H211),P211="PDB",AL211-((Z211*'Pricing Matrix'!$F$4)+(H211*'Pricing Matrix'!$F$5))*G211),"")</f>
        <v/>
      </c>
      <c r="AN211" s="92" t="str">
        <f>IFERROR(IF(OR(P211="PLS",P211="PDB"),0,IF(AV211=3,(AI211*G211)-(AA211*'Pricing Matrix'!$B$5),(AI211*G211)+(AA211*('3.Edit Pricing'!$B$33-'Pricing Matrix'!$B$5)))),"")</f>
        <v/>
      </c>
      <c r="AO211" s="142" t="str">
        <f>IF(Y211="","",IF(AND(NOT('1.Project Details'!$E$33="No"), BF211&gt;0),'3.Edit Pricing'!$B$57,IF('1.Project Details'!$B$24="Mill Finish",0,IF('2.Quote'!$L211="Yes",0,IF(U211="Bulk",FinBulk_Cost_Price,IF(OR(U211="Non-bulk",U211="Minfin"),FinNonBulk_Cost_Price,Fin_Cost_Price))))))</f>
        <v/>
      </c>
      <c r="AP211" s="142" t="str" cm="1">
        <f t="array" ref="AP211">IF(Y211="","",_xlfn.IFS(AND(BF211&gt;0,NOT('1.Project Details'!$E$33="No")),'3.Edit Pricing'!$B$58,'1.Project Details'!$B$24="Mill Finish",0,'1.Project Details'!$B$24="",0,'2.Quote'!$L211="Yes",0,U211="Bulk",FinBulk_Sell_Price,U211="Non-bulk",FinNonBulk_Sell_Price,U211="Minfin",FinNonBulk_Sell_Price,Y211&lt;&gt;"",Fin_Sell_Price))</f>
        <v/>
      </c>
      <c r="AQ211" s="142" t="str">
        <f>IFERROR(IF(Y211="","",IF(T211="Yes","Anodised Perimeter (AP)",'1.Project Details'!$B$33)),"")</f>
        <v/>
      </c>
      <c r="AR211" s="142" t="str">
        <f>IFERROR(IF($AQ211="Anodised Perimeter (AP)",IF(U211="Minfin",40,'2.Quote'!AD211)*AO211,AG211*AO211),"")</f>
        <v/>
      </c>
      <c r="AS211" s="142" t="str">
        <f t="shared" si="90"/>
        <v/>
      </c>
      <c r="AT211" s="142" t="str">
        <f t="shared" si="91"/>
        <v/>
      </c>
      <c r="AU211" s="170" t="str">
        <f>IFERROR(VLOOKUP(C211,DATA!$A:$K,8,FALSE),"")</f>
        <v/>
      </c>
      <c r="AV211" s="124" t="str">
        <f>IFERROR(VLOOKUP(AU211,'5.Edit_PH_IP'!$B:$D,3,FALSE),"")</f>
        <v/>
      </c>
      <c r="AW211" s="124" t="str">
        <f>IFERROR(VLOOKUP(Q211,DATA_EDGE!A:C,3,FALSE),"")</f>
        <v/>
      </c>
      <c r="AX211" s="124" t="str">
        <f t="shared" si="98"/>
        <v/>
      </c>
      <c r="AY211" s="124" t="str">
        <f t="shared" si="92"/>
        <v/>
      </c>
      <c r="AZ211" s="124" t="str">
        <f t="shared" si="93"/>
        <v/>
      </c>
      <c r="BA211" s="255"/>
      <c r="BB211" s="252">
        <f t="shared" si="99"/>
        <v>0</v>
      </c>
      <c r="BC211" s="255"/>
      <c r="BD211" s="252">
        <f t="shared" si="100"/>
        <v>0</v>
      </c>
      <c r="BE211" s="20">
        <f t="shared" si="94"/>
        <v>0</v>
      </c>
      <c r="BF211" s="124">
        <f t="shared" si="95"/>
        <v>0</v>
      </c>
    </row>
    <row r="212" spans="1:58" x14ac:dyDescent="0.25">
      <c r="A212" s="94"/>
      <c r="B212" s="21">
        <v>155</v>
      </c>
      <c r="C212" s="31"/>
      <c r="D212" s="19" t="str">
        <f>IFERROR(IF(OR(P212="PDB",P212="PLS"),"*","") &amp; VLOOKUP(C212,Table5[],2,FALSE),"") &amp; IF(L212="Yes"," **MILL FINISH**",)</f>
        <v/>
      </c>
      <c r="E212" s="124" t="str">
        <f t="shared" si="78"/>
        <v/>
      </c>
      <c r="F212" s="124" t="str">
        <f t="shared" si="79"/>
        <v/>
      </c>
      <c r="G212" s="135"/>
      <c r="H212" s="135"/>
      <c r="I212" s="20" t="str">
        <f t="shared" si="80"/>
        <v/>
      </c>
      <c r="J212" s="22" t="str">
        <f t="shared" si="81"/>
        <v/>
      </c>
      <c r="K212" s="236" t="str">
        <f t="shared" si="82"/>
        <v/>
      </c>
      <c r="L212" s="140" t="s">
        <v>13326</v>
      </c>
      <c r="M212" s="96" t="str">
        <f>IF(C212="","",IF(AND(BF212&gt;0,NOT('1.Project Details'!$E$33="No")),VLOOKUP('1.Project Details'!$E$33,Threshold_Code,2,FALSE),IF(L212="No",SAP_Colour_Code,"NON")))</f>
        <v/>
      </c>
      <c r="N212" s="141">
        <v>6060</v>
      </c>
      <c r="O212" s="140" t="s">
        <v>19270</v>
      </c>
      <c r="P212" s="96" t="str">
        <f>IFERROR(IF(LEFT(AX212,1)="7","PDB",VLOOKUP(C212,Table5[],13,FALSE)),"")</f>
        <v/>
      </c>
      <c r="Q212" s="239"/>
      <c r="R212" s="96" t="str">
        <f>IFERROR(IF(LEFT(AX212,1)="7",VLOOKUP(LEFT(Q212,5),DATA_EDGE!A:C,3,FALSE),VLOOKUP(Q212,DATA_EDGE!A:C,3,FALSE)),"")</f>
        <v/>
      </c>
      <c r="S212" s="104" t="str">
        <f>IFERROR(IF(LEFT(VLOOKUP(C212,Table5[],7,FALSE),3)="AE3",VLOOKUP(C212,Table_TB_Cost[],3,FALSE),""),"")</f>
        <v/>
      </c>
      <c r="T212" s="207" t="s">
        <v>13326</v>
      </c>
      <c r="U212" s="206" t="str">
        <f>IF(OR('1.Project Details'!$B$26="Capral Mill (AP)",T212="Yes"),IF(AD212="","",IF(AD212&lt;0,"Minfin",IF(AD212&lt;80,"Non-bulk","Bulk"))),"")</f>
        <v/>
      </c>
      <c r="V212" s="63" t="str">
        <f>IFERROR(VLOOKUP(C212,Table5[],11,FALSE),"")</f>
        <v/>
      </c>
      <c r="W212" s="104" t="str">
        <f>IFERROR(IF(X212="Yes",VLOOKUP(C212,Table5[#All],12,FALSE) &amp; IF(OR(Y212&gt;5,Z212&gt;25)," Weight",""),""),"")</f>
        <v/>
      </c>
      <c r="X212" s="104" t="s">
        <v>21026</v>
      </c>
      <c r="Y212" s="19" t="str">
        <f>IFERROR(VLOOKUP(C212,Table5[],4,FALSE),"")</f>
        <v/>
      </c>
      <c r="Z212" s="19" t="str">
        <f t="shared" si="83"/>
        <v/>
      </c>
      <c r="AA212" s="19" t="str">
        <f t="shared" si="84"/>
        <v/>
      </c>
      <c r="AB212" s="19" t="str">
        <f>IFERROR(VLOOKUP(C212,Table5[],5,FALSE),"")</f>
        <v/>
      </c>
      <c r="AC212" s="19" t="str">
        <f t="shared" si="85"/>
        <v/>
      </c>
      <c r="AD212" s="19" t="str">
        <f t="shared" si="86"/>
        <v/>
      </c>
      <c r="AE212" s="19" t="str">
        <f>IFERROR(VLOOKUP(C212,Table5[],6,FALSE),"")</f>
        <v/>
      </c>
      <c r="AF212" s="19" t="str">
        <f t="shared" si="87"/>
        <v/>
      </c>
      <c r="AG212" s="19" t="str">
        <f t="shared" si="88"/>
        <v/>
      </c>
      <c r="AH212" s="142" t="str" cm="1">
        <f t="array" ref="AH212">IFERROR(IF(AV212=3,IF(Y212&lt;0.5,1*Z212*2.5,0),IF(P212="PLS",VLOOKUP(C212,Table_TB_Cost[],11,FALSE)/VLOOKUP(C212,Table_TB_Cost[],3,FALSE)*'2.Quote'!H212,IF(P212="PDB",_xlfn.IFS(tb_calc_type="Margin",(((Z212*'Pricing Matrix'!$F$4)+(H212*'Pricing Matrix'!$F$5))/(1-tb_calc_value)),tb_calc_type="List less Discount",(((Z212*(VLOOKUP(LEFT(VLOOKUP(C212,Table5[],10,FALSE),2),TB_MPG,2,FALSE)))+(H212*'Pricing Matrix'!$F$5*3))*(1-tb_calc_value))),(Z212*'3.Edit Pricing'!$B$33)))),"")</f>
        <v/>
      </c>
      <c r="AI212" s="142">
        <f>IF(AV212=1,Z212*'3.Edit Pricing'!$G$33,IF(AV212=2,Z212*'3.Edit Pricing'!$H$33,IF(AV212=3,Z212*'3.Edit Pricing'!$I$33,0)))</f>
        <v>0</v>
      </c>
      <c r="AJ212" s="142" t="str">
        <f t="shared" si="89"/>
        <v/>
      </c>
      <c r="AK212" s="92" t="str">
        <f t="shared" si="96"/>
        <v/>
      </c>
      <c r="AL212" s="92" t="str">
        <f t="shared" si="97"/>
        <v/>
      </c>
      <c r="AM212" s="92" t="str" cm="1">
        <f t="array" ref="AM212">IFERROR(_xlfn.IFS(P212="PLS",AL212-(VLOOKUP(C212,Table_TB_Cost[],10,FALSE)/VLOOKUP(C212,Table_TB_Cost[],3,FALSE)*G212*H212),P212="PDB",AL212-((Z212*'Pricing Matrix'!$F$4)+(H212*'Pricing Matrix'!$F$5))*G212),"")</f>
        <v/>
      </c>
      <c r="AN212" s="92" t="str">
        <f>IFERROR(IF(OR(P212="PLS",P212="PDB"),0,IF(AV212=3,(AI212*G212)-(AA212*'Pricing Matrix'!$B$5),(AI212*G212)+(AA212*('3.Edit Pricing'!$B$33-'Pricing Matrix'!$B$5)))),"")</f>
        <v/>
      </c>
      <c r="AO212" s="142" t="str">
        <f>IF(Y212="","",IF(AND(NOT('1.Project Details'!$E$33="No"), BF212&gt;0),'3.Edit Pricing'!$B$57,IF('1.Project Details'!$B$24="Mill Finish",0,IF('2.Quote'!$L212="Yes",0,IF(U212="Bulk",FinBulk_Cost_Price,IF(OR(U212="Non-bulk",U212="Minfin"),FinNonBulk_Cost_Price,Fin_Cost_Price))))))</f>
        <v/>
      </c>
      <c r="AP212" s="142" t="str" cm="1">
        <f t="array" ref="AP212">IF(Y212="","",_xlfn.IFS(AND(BF212&gt;0,NOT('1.Project Details'!$E$33="No")),'3.Edit Pricing'!$B$58,'1.Project Details'!$B$24="Mill Finish",0,'1.Project Details'!$B$24="",0,'2.Quote'!$L212="Yes",0,U212="Bulk",FinBulk_Sell_Price,U212="Non-bulk",FinNonBulk_Sell_Price,U212="Minfin",FinNonBulk_Sell_Price,Y212&lt;&gt;"",Fin_Sell_Price))</f>
        <v/>
      </c>
      <c r="AQ212" s="142" t="str">
        <f>IFERROR(IF(Y212="","",IF(T212="Yes","Anodised Perimeter (AP)",'1.Project Details'!$B$33)),"")</f>
        <v/>
      </c>
      <c r="AR212" s="142" t="str">
        <f>IFERROR(IF($AQ212="Anodised Perimeter (AP)",IF(U212="Minfin",40,'2.Quote'!AD212)*AO212,AG212*AO212),"")</f>
        <v/>
      </c>
      <c r="AS212" s="142" t="str">
        <f t="shared" si="90"/>
        <v/>
      </c>
      <c r="AT212" s="142" t="str">
        <f t="shared" si="91"/>
        <v/>
      </c>
      <c r="AU212" s="170" t="str">
        <f>IFERROR(VLOOKUP(C212,DATA!$A:$K,8,FALSE),"")</f>
        <v/>
      </c>
      <c r="AV212" s="124" t="str">
        <f>IFERROR(VLOOKUP(AU212,'5.Edit_PH_IP'!$B:$D,3,FALSE),"")</f>
        <v/>
      </c>
      <c r="AW212" s="124" t="str">
        <f>IFERROR(VLOOKUP(Q212,DATA_EDGE!A:C,3,FALSE),"")</f>
        <v/>
      </c>
      <c r="AX212" s="124" t="str">
        <f t="shared" si="98"/>
        <v/>
      </c>
      <c r="AY212" s="124" t="str">
        <f t="shared" si="92"/>
        <v/>
      </c>
      <c r="AZ212" s="124" t="str">
        <f t="shared" si="93"/>
        <v/>
      </c>
      <c r="BA212" s="255"/>
      <c r="BB212" s="252">
        <f t="shared" si="99"/>
        <v>0</v>
      </c>
      <c r="BC212" s="255"/>
      <c r="BD212" s="252">
        <f t="shared" si="100"/>
        <v>0</v>
      </c>
      <c r="BE212" s="20">
        <f t="shared" si="94"/>
        <v>0</v>
      </c>
      <c r="BF212" s="124">
        <f t="shared" si="95"/>
        <v>0</v>
      </c>
    </row>
    <row r="213" spans="1:58" x14ac:dyDescent="0.25">
      <c r="A213" s="94"/>
      <c r="B213" s="18">
        <v>156</v>
      </c>
      <c r="C213" s="31"/>
      <c r="D213" s="19" t="str">
        <f>IFERROR(IF(OR(P213="PDB",P213="PLS"),"*","") &amp; VLOOKUP(C213,Table5[],2,FALSE),"") &amp; IF(L213="Yes"," **MILL FINISH**",)</f>
        <v/>
      </c>
      <c r="E213" s="124" t="str">
        <f t="shared" si="78"/>
        <v/>
      </c>
      <c r="F213" s="124" t="str">
        <f t="shared" si="79"/>
        <v/>
      </c>
      <c r="G213" s="135"/>
      <c r="H213" s="135"/>
      <c r="I213" s="20" t="str">
        <f t="shared" si="80"/>
        <v/>
      </c>
      <c r="J213" s="22" t="str">
        <f t="shared" si="81"/>
        <v/>
      </c>
      <c r="K213" s="236" t="str">
        <f t="shared" si="82"/>
        <v/>
      </c>
      <c r="L213" s="140" t="s">
        <v>13326</v>
      </c>
      <c r="M213" s="96" t="str">
        <f>IF(C213="","",IF(AND(BF213&gt;0,NOT('1.Project Details'!$E$33="No")),VLOOKUP('1.Project Details'!$E$33,Threshold_Code,2,FALSE),IF(L213="No",SAP_Colour_Code,"NON")))</f>
        <v/>
      </c>
      <c r="N213" s="141">
        <v>6060</v>
      </c>
      <c r="O213" s="140" t="s">
        <v>19270</v>
      </c>
      <c r="P213" s="96" t="str">
        <f>IFERROR(IF(LEFT(AX213,1)="7","PDB",VLOOKUP(C213,Table5[],13,FALSE)),"")</f>
        <v/>
      </c>
      <c r="Q213" s="239"/>
      <c r="R213" s="96" t="str">
        <f>IFERROR(IF(LEFT(AX213,1)="7",VLOOKUP(LEFT(Q213,5),DATA_EDGE!A:C,3,FALSE),VLOOKUP(Q213,DATA_EDGE!A:C,3,FALSE)),"")</f>
        <v/>
      </c>
      <c r="S213" s="104" t="str">
        <f>IFERROR(IF(LEFT(VLOOKUP(C213,Table5[],7,FALSE),3)="AE3",VLOOKUP(C213,Table_TB_Cost[],3,FALSE),""),"")</f>
        <v/>
      </c>
      <c r="T213" s="207" t="s">
        <v>13326</v>
      </c>
      <c r="U213" s="206" t="str">
        <f>IF(OR('1.Project Details'!$B$26="Capral Mill (AP)",T213="Yes"),IF(AD213="","",IF(AD213&lt;0,"Minfin",IF(AD213&lt;80,"Non-bulk","Bulk"))),"")</f>
        <v/>
      </c>
      <c r="V213" s="63" t="str">
        <f>IFERROR(VLOOKUP(C213,Table5[],11,FALSE),"")</f>
        <v/>
      </c>
      <c r="W213" s="104" t="str">
        <f>IFERROR(IF(X213="Yes",VLOOKUP(C213,Table5[#All],12,FALSE) &amp; IF(OR(Y213&gt;5,Z213&gt;25)," Weight",""),""),"")</f>
        <v/>
      </c>
      <c r="X213" s="104" t="s">
        <v>21026</v>
      </c>
      <c r="Y213" s="19" t="str">
        <f>IFERROR(VLOOKUP(C213,Table5[],4,FALSE),"")</f>
        <v/>
      </c>
      <c r="Z213" s="19" t="str">
        <f t="shared" si="83"/>
        <v/>
      </c>
      <c r="AA213" s="19" t="str">
        <f t="shared" si="84"/>
        <v/>
      </c>
      <c r="AB213" s="19" t="str">
        <f>IFERROR(VLOOKUP(C213,Table5[],5,FALSE),"")</f>
        <v/>
      </c>
      <c r="AC213" s="19" t="str">
        <f t="shared" si="85"/>
        <v/>
      </c>
      <c r="AD213" s="19" t="str">
        <f t="shared" si="86"/>
        <v/>
      </c>
      <c r="AE213" s="19" t="str">
        <f>IFERROR(VLOOKUP(C213,Table5[],6,FALSE),"")</f>
        <v/>
      </c>
      <c r="AF213" s="19" t="str">
        <f t="shared" si="87"/>
        <v/>
      </c>
      <c r="AG213" s="19" t="str">
        <f t="shared" si="88"/>
        <v/>
      </c>
      <c r="AH213" s="142" t="str" cm="1">
        <f t="array" ref="AH213">IFERROR(IF(AV213=3,IF(Y213&lt;0.5,1*Z213*2.5,0),IF(P213="PLS",VLOOKUP(C213,Table_TB_Cost[],11,FALSE)/VLOOKUP(C213,Table_TB_Cost[],3,FALSE)*'2.Quote'!H213,IF(P213="PDB",_xlfn.IFS(tb_calc_type="Margin",(((Z213*'Pricing Matrix'!$F$4)+(H213*'Pricing Matrix'!$F$5))/(1-tb_calc_value)),tb_calc_type="List less Discount",(((Z213*(VLOOKUP(LEFT(VLOOKUP(C213,Table5[],10,FALSE),2),TB_MPG,2,FALSE)))+(H213*'Pricing Matrix'!$F$5*3))*(1-tb_calc_value))),(Z213*'3.Edit Pricing'!$B$33)))),"")</f>
        <v/>
      </c>
      <c r="AI213" s="142">
        <f>IF(AV213=1,Z213*'3.Edit Pricing'!$G$33,IF(AV213=2,Z213*'3.Edit Pricing'!$H$33,IF(AV213=3,Z213*'3.Edit Pricing'!$I$33,0)))</f>
        <v>0</v>
      </c>
      <c r="AJ213" s="142" t="str">
        <f t="shared" si="89"/>
        <v/>
      </c>
      <c r="AK213" s="92" t="str">
        <f t="shared" si="96"/>
        <v/>
      </c>
      <c r="AL213" s="92" t="str">
        <f t="shared" si="97"/>
        <v/>
      </c>
      <c r="AM213" s="92" t="str" cm="1">
        <f t="array" ref="AM213">IFERROR(_xlfn.IFS(P213="PLS",AL213-(VLOOKUP(C213,Table_TB_Cost[],10,FALSE)/VLOOKUP(C213,Table_TB_Cost[],3,FALSE)*G213*H213),P213="PDB",AL213-((Z213*'Pricing Matrix'!$F$4)+(H213*'Pricing Matrix'!$F$5))*G213),"")</f>
        <v/>
      </c>
      <c r="AN213" s="92" t="str">
        <f>IFERROR(IF(OR(P213="PLS",P213="PDB"),0,IF(AV213=3,(AI213*G213)-(AA213*'Pricing Matrix'!$B$5),(AI213*G213)+(AA213*('3.Edit Pricing'!$B$33-'Pricing Matrix'!$B$5)))),"")</f>
        <v/>
      </c>
      <c r="AO213" s="142" t="str">
        <f>IF(Y213="","",IF(AND(NOT('1.Project Details'!$E$33="No"), BF213&gt;0),'3.Edit Pricing'!$B$57,IF('1.Project Details'!$B$24="Mill Finish",0,IF('2.Quote'!$L213="Yes",0,IF(U213="Bulk",FinBulk_Cost_Price,IF(OR(U213="Non-bulk",U213="Minfin"),FinNonBulk_Cost_Price,Fin_Cost_Price))))))</f>
        <v/>
      </c>
      <c r="AP213" s="142" t="str" cm="1">
        <f t="array" ref="AP213">IF(Y213="","",_xlfn.IFS(AND(BF213&gt;0,NOT('1.Project Details'!$E$33="No")),'3.Edit Pricing'!$B$58,'1.Project Details'!$B$24="Mill Finish",0,'1.Project Details'!$B$24="",0,'2.Quote'!$L213="Yes",0,U213="Bulk",FinBulk_Sell_Price,U213="Non-bulk",FinNonBulk_Sell_Price,U213="Minfin",FinNonBulk_Sell_Price,Y213&lt;&gt;"",Fin_Sell_Price))</f>
        <v/>
      </c>
      <c r="AQ213" s="142" t="str">
        <f>IFERROR(IF(Y213="","",IF(T213="Yes","Anodised Perimeter (AP)",'1.Project Details'!$B$33)),"")</f>
        <v/>
      </c>
      <c r="AR213" s="142" t="str">
        <f>IFERROR(IF($AQ213="Anodised Perimeter (AP)",IF(U213="Minfin",40,'2.Quote'!AD213)*AO213,AG213*AO213),"")</f>
        <v/>
      </c>
      <c r="AS213" s="142" t="str">
        <f t="shared" si="90"/>
        <v/>
      </c>
      <c r="AT213" s="142" t="str">
        <f t="shared" si="91"/>
        <v/>
      </c>
      <c r="AU213" s="170" t="str">
        <f>IFERROR(VLOOKUP(C213,DATA!$A:$K,8,FALSE),"")</f>
        <v/>
      </c>
      <c r="AV213" s="124" t="str">
        <f>IFERROR(VLOOKUP(AU213,'5.Edit_PH_IP'!$B:$D,3,FALSE),"")</f>
        <v/>
      </c>
      <c r="AW213" s="124" t="str">
        <f>IFERROR(VLOOKUP(Q213,DATA_EDGE!A:C,3,FALSE),"")</f>
        <v/>
      </c>
      <c r="AX213" s="124" t="str">
        <f t="shared" si="98"/>
        <v/>
      </c>
      <c r="AY213" s="124" t="str">
        <f t="shared" si="92"/>
        <v/>
      </c>
      <c r="AZ213" s="124" t="str">
        <f t="shared" si="93"/>
        <v/>
      </c>
      <c r="BA213" s="255"/>
      <c r="BB213" s="252">
        <f t="shared" si="99"/>
        <v>0</v>
      </c>
      <c r="BC213" s="255"/>
      <c r="BD213" s="252">
        <f t="shared" si="100"/>
        <v>0</v>
      </c>
      <c r="BE213" s="20">
        <f t="shared" si="94"/>
        <v>0</v>
      </c>
      <c r="BF213" s="124">
        <f t="shared" si="95"/>
        <v>0</v>
      </c>
    </row>
    <row r="214" spans="1:58" x14ac:dyDescent="0.25">
      <c r="A214" s="94"/>
      <c r="B214" s="18">
        <v>157</v>
      </c>
      <c r="C214" s="31"/>
      <c r="D214" s="19" t="str">
        <f>IFERROR(IF(OR(P214="PDB",P214="PLS"),"*","") &amp; VLOOKUP(C214,Table5[],2,FALSE),"") &amp; IF(L214="Yes"," **MILL FINISH**",)</f>
        <v/>
      </c>
      <c r="E214" s="124" t="str">
        <f t="shared" si="78"/>
        <v/>
      </c>
      <c r="F214" s="124" t="str">
        <f t="shared" si="79"/>
        <v/>
      </c>
      <c r="G214" s="135"/>
      <c r="H214" s="135"/>
      <c r="I214" s="20" t="str">
        <f t="shared" si="80"/>
        <v/>
      </c>
      <c r="J214" s="22" t="str">
        <f t="shared" si="81"/>
        <v/>
      </c>
      <c r="K214" s="236" t="str">
        <f t="shared" si="82"/>
        <v/>
      </c>
      <c r="L214" s="140" t="s">
        <v>13326</v>
      </c>
      <c r="M214" s="96" t="str">
        <f>IF(C214="","",IF(AND(BF214&gt;0,NOT('1.Project Details'!$E$33="No")),VLOOKUP('1.Project Details'!$E$33,Threshold_Code,2,FALSE),IF(L214="No",SAP_Colour_Code,"NON")))</f>
        <v/>
      </c>
      <c r="N214" s="141">
        <v>6060</v>
      </c>
      <c r="O214" s="140" t="s">
        <v>19270</v>
      </c>
      <c r="P214" s="96" t="str">
        <f>IFERROR(IF(LEFT(AX214,1)="7","PDB",VLOOKUP(C214,Table5[],13,FALSE)),"")</f>
        <v/>
      </c>
      <c r="Q214" s="239"/>
      <c r="R214" s="96" t="str">
        <f>IFERROR(IF(LEFT(AX214,1)="7",VLOOKUP(LEFT(Q214,5),DATA_EDGE!A:C,3,FALSE),VLOOKUP(Q214,DATA_EDGE!A:C,3,FALSE)),"")</f>
        <v/>
      </c>
      <c r="S214" s="104" t="str">
        <f>IFERROR(IF(LEFT(VLOOKUP(C214,Table5[],7,FALSE),3)="AE3",VLOOKUP(C214,Table_TB_Cost[],3,FALSE),""),"")</f>
        <v/>
      </c>
      <c r="T214" s="207" t="s">
        <v>13326</v>
      </c>
      <c r="U214" s="206" t="str">
        <f>IF(OR('1.Project Details'!$B$26="Capral Mill (AP)",T214="Yes"),IF(AD214="","",IF(AD214&lt;0,"Minfin",IF(AD214&lt;80,"Non-bulk","Bulk"))),"")</f>
        <v/>
      </c>
      <c r="V214" s="63" t="str">
        <f>IFERROR(VLOOKUP(C214,Table5[],11,FALSE),"")</f>
        <v/>
      </c>
      <c r="W214" s="104" t="str">
        <f>IFERROR(IF(X214="Yes",VLOOKUP(C214,Table5[#All],12,FALSE) &amp; IF(OR(Y214&gt;5,Z214&gt;25)," Weight",""),""),"")</f>
        <v/>
      </c>
      <c r="X214" s="104" t="s">
        <v>21026</v>
      </c>
      <c r="Y214" s="19" t="str">
        <f>IFERROR(VLOOKUP(C214,Table5[],4,FALSE),"")</f>
        <v/>
      </c>
      <c r="Z214" s="19" t="str">
        <f t="shared" si="83"/>
        <v/>
      </c>
      <c r="AA214" s="19" t="str">
        <f t="shared" si="84"/>
        <v/>
      </c>
      <c r="AB214" s="19" t="str">
        <f>IFERROR(VLOOKUP(C214,Table5[],5,FALSE),"")</f>
        <v/>
      </c>
      <c r="AC214" s="19" t="str">
        <f t="shared" si="85"/>
        <v/>
      </c>
      <c r="AD214" s="19" t="str">
        <f t="shared" si="86"/>
        <v/>
      </c>
      <c r="AE214" s="19" t="str">
        <f>IFERROR(VLOOKUP(C214,Table5[],6,FALSE),"")</f>
        <v/>
      </c>
      <c r="AF214" s="19" t="str">
        <f t="shared" si="87"/>
        <v/>
      </c>
      <c r="AG214" s="19" t="str">
        <f t="shared" si="88"/>
        <v/>
      </c>
      <c r="AH214" s="142" t="str" cm="1">
        <f t="array" ref="AH214">IFERROR(IF(AV214=3,IF(Y214&lt;0.5,1*Z214*2.5,0),IF(P214="PLS",VLOOKUP(C214,Table_TB_Cost[],11,FALSE)/VLOOKUP(C214,Table_TB_Cost[],3,FALSE)*'2.Quote'!H214,IF(P214="PDB",_xlfn.IFS(tb_calc_type="Margin",(((Z214*'Pricing Matrix'!$F$4)+(H214*'Pricing Matrix'!$F$5))/(1-tb_calc_value)),tb_calc_type="List less Discount",(((Z214*(VLOOKUP(LEFT(VLOOKUP(C214,Table5[],10,FALSE),2),TB_MPG,2,FALSE)))+(H214*'Pricing Matrix'!$F$5*3))*(1-tb_calc_value))),(Z214*'3.Edit Pricing'!$B$33)))),"")</f>
        <v/>
      </c>
      <c r="AI214" s="142">
        <f>IF(AV214=1,Z214*'3.Edit Pricing'!$G$33,IF(AV214=2,Z214*'3.Edit Pricing'!$H$33,IF(AV214=3,Z214*'3.Edit Pricing'!$I$33,0)))</f>
        <v>0</v>
      </c>
      <c r="AJ214" s="142" t="str">
        <f t="shared" si="89"/>
        <v/>
      </c>
      <c r="AK214" s="92" t="str">
        <f t="shared" si="96"/>
        <v/>
      </c>
      <c r="AL214" s="92" t="str">
        <f t="shared" si="97"/>
        <v/>
      </c>
      <c r="AM214" s="92" t="str" cm="1">
        <f t="array" ref="AM214">IFERROR(_xlfn.IFS(P214="PLS",AL214-(VLOOKUP(C214,Table_TB_Cost[],10,FALSE)/VLOOKUP(C214,Table_TB_Cost[],3,FALSE)*G214*H214),P214="PDB",AL214-((Z214*'Pricing Matrix'!$F$4)+(H214*'Pricing Matrix'!$F$5))*G214),"")</f>
        <v/>
      </c>
      <c r="AN214" s="92" t="str">
        <f>IFERROR(IF(OR(P214="PLS",P214="PDB"),0,IF(AV214=3,(AI214*G214)-(AA214*'Pricing Matrix'!$B$5),(AI214*G214)+(AA214*('3.Edit Pricing'!$B$33-'Pricing Matrix'!$B$5)))),"")</f>
        <v/>
      </c>
      <c r="AO214" s="142" t="str">
        <f>IF(Y214="","",IF(AND(NOT('1.Project Details'!$E$33="No"), BF214&gt;0),'3.Edit Pricing'!$B$57,IF('1.Project Details'!$B$24="Mill Finish",0,IF('2.Quote'!$L214="Yes",0,IF(U214="Bulk",FinBulk_Cost_Price,IF(OR(U214="Non-bulk",U214="Minfin"),FinNonBulk_Cost_Price,Fin_Cost_Price))))))</f>
        <v/>
      </c>
      <c r="AP214" s="142" t="str" cm="1">
        <f t="array" ref="AP214">IF(Y214="","",_xlfn.IFS(AND(BF214&gt;0,NOT('1.Project Details'!$E$33="No")),'3.Edit Pricing'!$B$58,'1.Project Details'!$B$24="Mill Finish",0,'1.Project Details'!$B$24="",0,'2.Quote'!$L214="Yes",0,U214="Bulk",FinBulk_Sell_Price,U214="Non-bulk",FinNonBulk_Sell_Price,U214="Minfin",FinNonBulk_Sell_Price,Y214&lt;&gt;"",Fin_Sell_Price))</f>
        <v/>
      </c>
      <c r="AQ214" s="142" t="str">
        <f>IFERROR(IF(Y214="","",IF(T214="Yes","Anodised Perimeter (AP)",'1.Project Details'!$B$33)),"")</f>
        <v/>
      </c>
      <c r="AR214" s="142" t="str">
        <f>IFERROR(IF($AQ214="Anodised Perimeter (AP)",IF(U214="Minfin",40,'2.Quote'!AD214)*AO214,AG214*AO214),"")</f>
        <v/>
      </c>
      <c r="AS214" s="142" t="str">
        <f t="shared" si="90"/>
        <v/>
      </c>
      <c r="AT214" s="142" t="str">
        <f t="shared" si="91"/>
        <v/>
      </c>
      <c r="AU214" s="170" t="str">
        <f>IFERROR(VLOOKUP(C214,DATA!$A:$K,8,FALSE),"")</f>
        <v/>
      </c>
      <c r="AV214" s="124" t="str">
        <f>IFERROR(VLOOKUP(AU214,'5.Edit_PH_IP'!$B:$D,3,FALSE),"")</f>
        <v/>
      </c>
      <c r="AW214" s="124" t="str">
        <f>IFERROR(VLOOKUP(Q214,DATA_EDGE!A:C,3,FALSE),"")</f>
        <v/>
      </c>
      <c r="AX214" s="124" t="str">
        <f t="shared" si="98"/>
        <v/>
      </c>
      <c r="AY214" s="124" t="str">
        <f t="shared" si="92"/>
        <v/>
      </c>
      <c r="AZ214" s="124" t="str">
        <f t="shared" si="93"/>
        <v/>
      </c>
      <c r="BA214" s="255"/>
      <c r="BB214" s="252">
        <f t="shared" si="99"/>
        <v>0</v>
      </c>
      <c r="BC214" s="255"/>
      <c r="BD214" s="252">
        <f t="shared" si="100"/>
        <v>0</v>
      </c>
      <c r="BE214" s="20">
        <f t="shared" si="94"/>
        <v>0</v>
      </c>
      <c r="BF214" s="124">
        <f t="shared" si="95"/>
        <v>0</v>
      </c>
    </row>
    <row r="215" spans="1:58" x14ac:dyDescent="0.25">
      <c r="A215" s="94"/>
      <c r="B215" s="21">
        <v>158</v>
      </c>
      <c r="C215" s="31"/>
      <c r="D215" s="19" t="str">
        <f>IFERROR(IF(OR(P215="PDB",P215="PLS"),"*","") &amp; VLOOKUP(C215,Table5[],2,FALSE),"") &amp; IF(L215="Yes"," **MILL FINISH**",)</f>
        <v/>
      </c>
      <c r="E215" s="124" t="str">
        <f t="shared" si="78"/>
        <v/>
      </c>
      <c r="F215" s="124" t="str">
        <f t="shared" si="79"/>
        <v/>
      </c>
      <c r="G215" s="135"/>
      <c r="H215" s="135"/>
      <c r="I215" s="20" t="str">
        <f t="shared" si="80"/>
        <v/>
      </c>
      <c r="J215" s="22" t="str">
        <f t="shared" si="81"/>
        <v/>
      </c>
      <c r="K215" s="236" t="str">
        <f t="shared" si="82"/>
        <v/>
      </c>
      <c r="L215" s="140" t="s">
        <v>13326</v>
      </c>
      <c r="M215" s="96" t="str">
        <f>IF(C215="","",IF(AND(BF215&gt;0,NOT('1.Project Details'!$E$33="No")),VLOOKUP('1.Project Details'!$E$33,Threshold_Code,2,FALSE),IF(L215="No",SAP_Colour_Code,"NON")))</f>
        <v/>
      </c>
      <c r="N215" s="141">
        <v>6060</v>
      </c>
      <c r="O215" s="140" t="s">
        <v>19270</v>
      </c>
      <c r="P215" s="96" t="str">
        <f>IFERROR(IF(LEFT(AX215,1)="7","PDB",VLOOKUP(C215,Table5[],13,FALSE)),"")</f>
        <v/>
      </c>
      <c r="Q215" s="239"/>
      <c r="R215" s="96" t="str">
        <f>IFERROR(IF(LEFT(AX215,1)="7",VLOOKUP(LEFT(Q215,5),DATA_EDGE!A:C,3,FALSE),VLOOKUP(Q215,DATA_EDGE!A:C,3,FALSE)),"")</f>
        <v/>
      </c>
      <c r="S215" s="104" t="str">
        <f>IFERROR(IF(LEFT(VLOOKUP(C215,Table5[],7,FALSE),3)="AE3",VLOOKUP(C215,Table_TB_Cost[],3,FALSE),""),"")</f>
        <v/>
      </c>
      <c r="T215" s="207" t="s">
        <v>13326</v>
      </c>
      <c r="U215" s="206" t="str">
        <f>IF(OR('1.Project Details'!$B$26="Capral Mill (AP)",T215="Yes"),IF(AD215="","",IF(AD215&lt;0,"Minfin",IF(AD215&lt;80,"Non-bulk","Bulk"))),"")</f>
        <v/>
      </c>
      <c r="V215" s="63" t="str">
        <f>IFERROR(VLOOKUP(C215,Table5[],11,FALSE),"")</f>
        <v/>
      </c>
      <c r="W215" s="104" t="str">
        <f>IFERROR(IF(X215="Yes",VLOOKUP(C215,Table5[#All],12,FALSE) &amp; IF(OR(Y215&gt;5,Z215&gt;25)," Weight",""),""),"")</f>
        <v/>
      </c>
      <c r="X215" s="104" t="s">
        <v>21026</v>
      </c>
      <c r="Y215" s="19" t="str">
        <f>IFERROR(VLOOKUP(C215,Table5[],4,FALSE),"")</f>
        <v/>
      </c>
      <c r="Z215" s="19" t="str">
        <f t="shared" si="83"/>
        <v/>
      </c>
      <c r="AA215" s="19" t="str">
        <f t="shared" si="84"/>
        <v/>
      </c>
      <c r="AB215" s="19" t="str">
        <f>IFERROR(VLOOKUP(C215,Table5[],5,FALSE),"")</f>
        <v/>
      </c>
      <c r="AC215" s="19" t="str">
        <f t="shared" si="85"/>
        <v/>
      </c>
      <c r="AD215" s="19" t="str">
        <f t="shared" si="86"/>
        <v/>
      </c>
      <c r="AE215" s="19" t="str">
        <f>IFERROR(VLOOKUP(C215,Table5[],6,FALSE),"")</f>
        <v/>
      </c>
      <c r="AF215" s="19" t="str">
        <f t="shared" si="87"/>
        <v/>
      </c>
      <c r="AG215" s="19" t="str">
        <f t="shared" si="88"/>
        <v/>
      </c>
      <c r="AH215" s="142" t="str" cm="1">
        <f t="array" ref="AH215">IFERROR(IF(AV215=3,IF(Y215&lt;0.5,1*Z215*2.5,0),IF(P215="PLS",VLOOKUP(C215,Table_TB_Cost[],11,FALSE)/VLOOKUP(C215,Table_TB_Cost[],3,FALSE)*'2.Quote'!H215,IF(P215="PDB",_xlfn.IFS(tb_calc_type="Margin",(((Z215*'Pricing Matrix'!$F$4)+(H215*'Pricing Matrix'!$F$5))/(1-tb_calc_value)),tb_calc_type="List less Discount",(((Z215*(VLOOKUP(LEFT(VLOOKUP(C215,Table5[],10,FALSE),2),TB_MPG,2,FALSE)))+(H215*'Pricing Matrix'!$F$5*3))*(1-tb_calc_value))),(Z215*'3.Edit Pricing'!$B$33)))),"")</f>
        <v/>
      </c>
      <c r="AI215" s="142">
        <f>IF(AV215=1,Z215*'3.Edit Pricing'!$G$33,IF(AV215=2,Z215*'3.Edit Pricing'!$H$33,IF(AV215=3,Z215*'3.Edit Pricing'!$I$33,0)))</f>
        <v>0</v>
      </c>
      <c r="AJ215" s="142" t="str">
        <f t="shared" si="89"/>
        <v/>
      </c>
      <c r="AK215" s="92" t="str">
        <f t="shared" si="96"/>
        <v/>
      </c>
      <c r="AL215" s="92" t="str">
        <f t="shared" si="97"/>
        <v/>
      </c>
      <c r="AM215" s="92" t="str" cm="1">
        <f t="array" ref="AM215">IFERROR(_xlfn.IFS(P215="PLS",AL215-(VLOOKUP(C215,Table_TB_Cost[],10,FALSE)/VLOOKUP(C215,Table_TB_Cost[],3,FALSE)*G215*H215),P215="PDB",AL215-((Z215*'Pricing Matrix'!$F$4)+(H215*'Pricing Matrix'!$F$5))*G215),"")</f>
        <v/>
      </c>
      <c r="AN215" s="92" t="str">
        <f>IFERROR(IF(OR(P215="PLS",P215="PDB"),0,IF(AV215=3,(AI215*G215)-(AA215*'Pricing Matrix'!$B$5),(AI215*G215)+(AA215*('3.Edit Pricing'!$B$33-'Pricing Matrix'!$B$5)))),"")</f>
        <v/>
      </c>
      <c r="AO215" s="142" t="str">
        <f>IF(Y215="","",IF(AND(NOT('1.Project Details'!$E$33="No"), BF215&gt;0),'3.Edit Pricing'!$B$57,IF('1.Project Details'!$B$24="Mill Finish",0,IF('2.Quote'!$L215="Yes",0,IF(U215="Bulk",FinBulk_Cost_Price,IF(OR(U215="Non-bulk",U215="Minfin"),FinNonBulk_Cost_Price,Fin_Cost_Price))))))</f>
        <v/>
      </c>
      <c r="AP215" s="142" t="str" cm="1">
        <f t="array" ref="AP215">IF(Y215="","",_xlfn.IFS(AND(BF215&gt;0,NOT('1.Project Details'!$E$33="No")),'3.Edit Pricing'!$B$58,'1.Project Details'!$B$24="Mill Finish",0,'1.Project Details'!$B$24="",0,'2.Quote'!$L215="Yes",0,U215="Bulk",FinBulk_Sell_Price,U215="Non-bulk",FinNonBulk_Sell_Price,U215="Minfin",FinNonBulk_Sell_Price,Y215&lt;&gt;"",Fin_Sell_Price))</f>
        <v/>
      </c>
      <c r="AQ215" s="142" t="str">
        <f>IFERROR(IF(Y215="","",IF(T215="Yes","Anodised Perimeter (AP)",'1.Project Details'!$B$33)),"")</f>
        <v/>
      </c>
      <c r="AR215" s="142" t="str">
        <f>IFERROR(IF($AQ215="Anodised Perimeter (AP)",IF(U215="Minfin",40,'2.Quote'!AD215)*AO215,AG215*AO215),"")</f>
        <v/>
      </c>
      <c r="AS215" s="142" t="str">
        <f t="shared" si="90"/>
        <v/>
      </c>
      <c r="AT215" s="142" t="str">
        <f t="shared" si="91"/>
        <v/>
      </c>
      <c r="AU215" s="170" t="str">
        <f>IFERROR(VLOOKUP(C215,DATA!$A:$K,8,FALSE),"")</f>
        <v/>
      </c>
      <c r="AV215" s="124" t="str">
        <f>IFERROR(VLOOKUP(AU215,'5.Edit_PH_IP'!$B:$D,3,FALSE),"")</f>
        <v/>
      </c>
      <c r="AW215" s="124" t="str">
        <f>IFERROR(VLOOKUP(Q215,DATA_EDGE!A:C,3,FALSE),"")</f>
        <v/>
      </c>
      <c r="AX215" s="124" t="str">
        <f t="shared" si="98"/>
        <v/>
      </c>
      <c r="AY215" s="124" t="str">
        <f t="shared" si="92"/>
        <v/>
      </c>
      <c r="AZ215" s="124" t="str">
        <f t="shared" si="93"/>
        <v/>
      </c>
      <c r="BA215" s="255"/>
      <c r="BB215" s="252">
        <f t="shared" si="99"/>
        <v>0</v>
      </c>
      <c r="BC215" s="255"/>
      <c r="BD215" s="252">
        <f t="shared" si="100"/>
        <v>0</v>
      </c>
      <c r="BE215" s="20">
        <f t="shared" si="94"/>
        <v>0</v>
      </c>
      <c r="BF215" s="124">
        <f t="shared" si="95"/>
        <v>0</v>
      </c>
    </row>
    <row r="216" spans="1:58" x14ac:dyDescent="0.25">
      <c r="A216" s="94"/>
      <c r="B216" s="18">
        <v>159</v>
      </c>
      <c r="C216" s="31"/>
      <c r="D216" s="19" t="str">
        <f>IFERROR(IF(OR(P216="PDB",P216="PLS"),"*","") &amp; VLOOKUP(C216,Table5[],2,FALSE),"") &amp; IF(L216="Yes"," **MILL FINISH**",)</f>
        <v/>
      </c>
      <c r="E216" s="124" t="str">
        <f t="shared" si="78"/>
        <v/>
      </c>
      <c r="F216" s="124" t="str">
        <f t="shared" si="79"/>
        <v/>
      </c>
      <c r="G216" s="135"/>
      <c r="H216" s="135"/>
      <c r="I216" s="20" t="str">
        <f t="shared" si="80"/>
        <v/>
      </c>
      <c r="J216" s="22" t="str">
        <f t="shared" si="81"/>
        <v/>
      </c>
      <c r="K216" s="236" t="str">
        <f t="shared" si="82"/>
        <v/>
      </c>
      <c r="L216" s="140" t="s">
        <v>13326</v>
      </c>
      <c r="M216" s="96" t="str">
        <f>IF(C216="","",IF(AND(BF216&gt;0,NOT('1.Project Details'!$E$33="No")),VLOOKUP('1.Project Details'!$E$33,Threshold_Code,2,FALSE),IF(L216="No",SAP_Colour_Code,"NON")))</f>
        <v/>
      </c>
      <c r="N216" s="141">
        <v>6060</v>
      </c>
      <c r="O216" s="140" t="s">
        <v>19270</v>
      </c>
      <c r="P216" s="96" t="str">
        <f>IFERROR(IF(LEFT(AX216,1)="7","PDB",VLOOKUP(C216,Table5[],13,FALSE)),"")</f>
        <v/>
      </c>
      <c r="Q216" s="239"/>
      <c r="R216" s="96" t="str">
        <f>IFERROR(IF(LEFT(AX216,1)="7",VLOOKUP(LEFT(Q216,5),DATA_EDGE!A:C,3,FALSE),VLOOKUP(Q216,DATA_EDGE!A:C,3,FALSE)),"")</f>
        <v/>
      </c>
      <c r="S216" s="104" t="str">
        <f>IFERROR(IF(LEFT(VLOOKUP(C216,Table5[],7,FALSE),3)="AE3",VLOOKUP(C216,Table_TB_Cost[],3,FALSE),""),"")</f>
        <v/>
      </c>
      <c r="T216" s="207" t="s">
        <v>13326</v>
      </c>
      <c r="U216" s="206" t="str">
        <f>IF(OR('1.Project Details'!$B$26="Capral Mill (AP)",T216="Yes"),IF(AD216="","",IF(AD216&lt;0,"Minfin",IF(AD216&lt;80,"Non-bulk","Bulk"))),"")</f>
        <v/>
      </c>
      <c r="V216" s="63" t="str">
        <f>IFERROR(VLOOKUP(C216,Table5[],11,FALSE),"")</f>
        <v/>
      </c>
      <c r="W216" s="104" t="str">
        <f>IFERROR(IF(X216="Yes",VLOOKUP(C216,Table5[#All],12,FALSE) &amp; IF(OR(Y216&gt;5,Z216&gt;25)," Weight",""),""),"")</f>
        <v/>
      </c>
      <c r="X216" s="104" t="s">
        <v>21026</v>
      </c>
      <c r="Y216" s="19" t="str">
        <f>IFERROR(VLOOKUP(C216,Table5[],4,FALSE),"")</f>
        <v/>
      </c>
      <c r="Z216" s="19" t="str">
        <f t="shared" si="83"/>
        <v/>
      </c>
      <c r="AA216" s="19" t="str">
        <f t="shared" si="84"/>
        <v/>
      </c>
      <c r="AB216" s="19" t="str">
        <f>IFERROR(VLOOKUP(C216,Table5[],5,FALSE),"")</f>
        <v/>
      </c>
      <c r="AC216" s="19" t="str">
        <f t="shared" si="85"/>
        <v/>
      </c>
      <c r="AD216" s="19" t="str">
        <f t="shared" si="86"/>
        <v/>
      </c>
      <c r="AE216" s="19" t="str">
        <f>IFERROR(VLOOKUP(C216,Table5[],6,FALSE),"")</f>
        <v/>
      </c>
      <c r="AF216" s="19" t="str">
        <f t="shared" si="87"/>
        <v/>
      </c>
      <c r="AG216" s="19" t="str">
        <f t="shared" si="88"/>
        <v/>
      </c>
      <c r="AH216" s="142" t="str" cm="1">
        <f t="array" ref="AH216">IFERROR(IF(AV216=3,IF(Y216&lt;0.5,1*Z216*2.5,0),IF(P216="PLS",VLOOKUP(C216,Table_TB_Cost[],11,FALSE)/VLOOKUP(C216,Table_TB_Cost[],3,FALSE)*'2.Quote'!H216,IF(P216="PDB",_xlfn.IFS(tb_calc_type="Margin",(((Z216*'Pricing Matrix'!$F$4)+(H216*'Pricing Matrix'!$F$5))/(1-tb_calc_value)),tb_calc_type="List less Discount",(((Z216*(VLOOKUP(LEFT(VLOOKUP(C216,Table5[],10,FALSE),2),TB_MPG,2,FALSE)))+(H216*'Pricing Matrix'!$F$5*3))*(1-tb_calc_value))),(Z216*'3.Edit Pricing'!$B$33)))),"")</f>
        <v/>
      </c>
      <c r="AI216" s="142">
        <f>IF(AV216=1,Z216*'3.Edit Pricing'!$G$33,IF(AV216=2,Z216*'3.Edit Pricing'!$H$33,IF(AV216=3,Z216*'3.Edit Pricing'!$I$33,0)))</f>
        <v>0</v>
      </c>
      <c r="AJ216" s="142" t="str">
        <f t="shared" si="89"/>
        <v/>
      </c>
      <c r="AK216" s="92" t="str">
        <f t="shared" si="96"/>
        <v/>
      </c>
      <c r="AL216" s="92" t="str">
        <f t="shared" si="97"/>
        <v/>
      </c>
      <c r="AM216" s="92" t="str" cm="1">
        <f t="array" ref="AM216">IFERROR(_xlfn.IFS(P216="PLS",AL216-(VLOOKUP(C216,Table_TB_Cost[],10,FALSE)/VLOOKUP(C216,Table_TB_Cost[],3,FALSE)*G216*H216),P216="PDB",AL216-((Z216*'Pricing Matrix'!$F$4)+(H216*'Pricing Matrix'!$F$5))*G216),"")</f>
        <v/>
      </c>
      <c r="AN216" s="92" t="str">
        <f>IFERROR(IF(OR(P216="PLS",P216="PDB"),0,IF(AV216=3,(AI216*G216)-(AA216*'Pricing Matrix'!$B$5),(AI216*G216)+(AA216*('3.Edit Pricing'!$B$33-'Pricing Matrix'!$B$5)))),"")</f>
        <v/>
      </c>
      <c r="AO216" s="142" t="str">
        <f>IF(Y216="","",IF(AND(NOT('1.Project Details'!$E$33="No"), BF216&gt;0),'3.Edit Pricing'!$B$57,IF('1.Project Details'!$B$24="Mill Finish",0,IF('2.Quote'!$L216="Yes",0,IF(U216="Bulk",FinBulk_Cost_Price,IF(OR(U216="Non-bulk",U216="Minfin"),FinNonBulk_Cost_Price,Fin_Cost_Price))))))</f>
        <v/>
      </c>
      <c r="AP216" s="142" t="str" cm="1">
        <f t="array" ref="AP216">IF(Y216="","",_xlfn.IFS(AND(BF216&gt;0,NOT('1.Project Details'!$E$33="No")),'3.Edit Pricing'!$B$58,'1.Project Details'!$B$24="Mill Finish",0,'1.Project Details'!$B$24="",0,'2.Quote'!$L216="Yes",0,U216="Bulk",FinBulk_Sell_Price,U216="Non-bulk",FinNonBulk_Sell_Price,U216="Minfin",FinNonBulk_Sell_Price,Y216&lt;&gt;"",Fin_Sell_Price))</f>
        <v/>
      </c>
      <c r="AQ216" s="142" t="str">
        <f>IFERROR(IF(Y216="","",IF(T216="Yes","Anodised Perimeter (AP)",'1.Project Details'!$B$33)),"")</f>
        <v/>
      </c>
      <c r="AR216" s="142" t="str">
        <f>IFERROR(IF($AQ216="Anodised Perimeter (AP)",IF(U216="Minfin",40,'2.Quote'!AD216)*AO216,AG216*AO216),"")</f>
        <v/>
      </c>
      <c r="AS216" s="142" t="str">
        <f t="shared" si="90"/>
        <v/>
      </c>
      <c r="AT216" s="142" t="str">
        <f t="shared" si="91"/>
        <v/>
      </c>
      <c r="AU216" s="170" t="str">
        <f>IFERROR(VLOOKUP(C216,DATA!$A:$K,8,FALSE),"")</f>
        <v/>
      </c>
      <c r="AV216" s="124" t="str">
        <f>IFERROR(VLOOKUP(AU216,'5.Edit_PH_IP'!$B:$D,3,FALSE),"")</f>
        <v/>
      </c>
      <c r="AW216" s="124" t="str">
        <f>IFERROR(VLOOKUP(Q216,DATA_EDGE!A:C,3,FALSE),"")</f>
        <v/>
      </c>
      <c r="AX216" s="124" t="str">
        <f t="shared" si="98"/>
        <v/>
      </c>
      <c r="AY216" s="124" t="str">
        <f t="shared" si="92"/>
        <v/>
      </c>
      <c r="AZ216" s="124" t="str">
        <f t="shared" si="93"/>
        <v/>
      </c>
      <c r="BA216" s="255"/>
      <c r="BB216" s="252">
        <f t="shared" si="99"/>
        <v>0</v>
      </c>
      <c r="BC216" s="255"/>
      <c r="BD216" s="252">
        <f t="shared" si="100"/>
        <v>0</v>
      </c>
      <c r="BE216" s="20">
        <f t="shared" si="94"/>
        <v>0</v>
      </c>
      <c r="BF216" s="124">
        <f t="shared" si="95"/>
        <v>0</v>
      </c>
    </row>
    <row r="217" spans="1:58" x14ac:dyDescent="0.25">
      <c r="A217" s="94"/>
      <c r="B217" s="18">
        <v>160</v>
      </c>
      <c r="C217" s="31"/>
      <c r="D217" s="19" t="str">
        <f>IFERROR(IF(OR(P217="PDB",P217="PLS"),"*","") &amp; VLOOKUP(C217,Table5[],2,FALSE),"") &amp; IF(L217="Yes"," **MILL FINISH**",)</f>
        <v/>
      </c>
      <c r="E217" s="124" t="str">
        <f t="shared" si="78"/>
        <v/>
      </c>
      <c r="F217" s="124" t="str">
        <f t="shared" si="79"/>
        <v/>
      </c>
      <c r="G217" s="135"/>
      <c r="H217" s="135"/>
      <c r="I217" s="20" t="str">
        <f t="shared" si="80"/>
        <v/>
      </c>
      <c r="J217" s="22" t="str">
        <f t="shared" si="81"/>
        <v/>
      </c>
      <c r="K217" s="236" t="str">
        <f t="shared" si="82"/>
        <v/>
      </c>
      <c r="L217" s="140" t="s">
        <v>13326</v>
      </c>
      <c r="M217" s="96" t="str">
        <f>IF(C217="","",IF(AND(BF217&gt;0,NOT('1.Project Details'!$E$33="No")),VLOOKUP('1.Project Details'!$E$33,Threshold_Code,2,FALSE),IF(L217="No",SAP_Colour_Code,"NON")))</f>
        <v/>
      </c>
      <c r="N217" s="141">
        <v>6060</v>
      </c>
      <c r="O217" s="140" t="s">
        <v>19270</v>
      </c>
      <c r="P217" s="96" t="str">
        <f>IFERROR(IF(LEFT(AX217,1)="7","PDB",VLOOKUP(C217,Table5[],13,FALSE)),"")</f>
        <v/>
      </c>
      <c r="Q217" s="239"/>
      <c r="R217" s="96" t="str">
        <f>IFERROR(IF(LEFT(AX217,1)="7",VLOOKUP(LEFT(Q217,5),DATA_EDGE!A:C,3,FALSE),VLOOKUP(Q217,DATA_EDGE!A:C,3,FALSE)),"")</f>
        <v/>
      </c>
      <c r="S217" s="104" t="str">
        <f>IFERROR(IF(LEFT(VLOOKUP(C217,Table5[],7,FALSE),3)="AE3",VLOOKUP(C217,Table_TB_Cost[],3,FALSE),""),"")</f>
        <v/>
      </c>
      <c r="T217" s="207" t="s">
        <v>13326</v>
      </c>
      <c r="U217" s="206" t="str">
        <f>IF(OR('1.Project Details'!$B$26="Capral Mill (AP)",T217="Yes"),IF(AD217="","",IF(AD217&lt;0,"Minfin",IF(AD217&lt;80,"Non-bulk","Bulk"))),"")</f>
        <v/>
      </c>
      <c r="V217" s="63" t="str">
        <f>IFERROR(VLOOKUP(C217,Table5[],11,FALSE),"")</f>
        <v/>
      </c>
      <c r="W217" s="104" t="str">
        <f>IFERROR(IF(X217="Yes",VLOOKUP(C217,Table5[#All],12,FALSE) &amp; IF(OR(Y217&gt;5,Z217&gt;25)," Weight",""),""),"")</f>
        <v/>
      </c>
      <c r="X217" s="104" t="s">
        <v>21026</v>
      </c>
      <c r="Y217" s="19" t="str">
        <f>IFERROR(VLOOKUP(C217,Table5[],4,FALSE),"")</f>
        <v/>
      </c>
      <c r="Z217" s="19" t="str">
        <f t="shared" si="83"/>
        <v/>
      </c>
      <c r="AA217" s="19" t="str">
        <f t="shared" si="84"/>
        <v/>
      </c>
      <c r="AB217" s="19" t="str">
        <f>IFERROR(VLOOKUP(C217,Table5[],5,FALSE),"")</f>
        <v/>
      </c>
      <c r="AC217" s="19" t="str">
        <f t="shared" si="85"/>
        <v/>
      </c>
      <c r="AD217" s="19" t="str">
        <f t="shared" si="86"/>
        <v/>
      </c>
      <c r="AE217" s="19" t="str">
        <f>IFERROR(VLOOKUP(C217,Table5[],6,FALSE),"")</f>
        <v/>
      </c>
      <c r="AF217" s="19" t="str">
        <f t="shared" si="87"/>
        <v/>
      </c>
      <c r="AG217" s="19" t="str">
        <f t="shared" si="88"/>
        <v/>
      </c>
      <c r="AH217" s="142" t="str" cm="1">
        <f t="array" ref="AH217">IFERROR(IF(AV217=3,IF(Y217&lt;0.5,1*Z217*2.5,0),IF(P217="PLS",VLOOKUP(C217,Table_TB_Cost[],11,FALSE)/VLOOKUP(C217,Table_TB_Cost[],3,FALSE)*'2.Quote'!H217,IF(P217="PDB",_xlfn.IFS(tb_calc_type="Margin",(((Z217*'Pricing Matrix'!$F$4)+(H217*'Pricing Matrix'!$F$5))/(1-tb_calc_value)),tb_calc_type="List less Discount",(((Z217*(VLOOKUP(LEFT(VLOOKUP(C217,Table5[],10,FALSE),2),TB_MPG,2,FALSE)))+(H217*'Pricing Matrix'!$F$5*3))*(1-tb_calc_value))),(Z217*'3.Edit Pricing'!$B$33)))),"")</f>
        <v/>
      </c>
      <c r="AI217" s="142">
        <f>IF(AV217=1,Z217*'3.Edit Pricing'!$G$33,IF(AV217=2,Z217*'3.Edit Pricing'!$H$33,IF(AV217=3,Z217*'3.Edit Pricing'!$I$33,0)))</f>
        <v>0</v>
      </c>
      <c r="AJ217" s="142" t="str">
        <f t="shared" si="89"/>
        <v/>
      </c>
      <c r="AK217" s="92" t="str">
        <f t="shared" si="96"/>
        <v/>
      </c>
      <c r="AL217" s="92" t="str">
        <f t="shared" si="97"/>
        <v/>
      </c>
      <c r="AM217" s="92" t="str" cm="1">
        <f t="array" ref="AM217">IFERROR(_xlfn.IFS(P217="PLS",AL217-(VLOOKUP(C217,Table_TB_Cost[],10,FALSE)/VLOOKUP(C217,Table_TB_Cost[],3,FALSE)*G217*H217),P217="PDB",AL217-((Z217*'Pricing Matrix'!$F$4)+(H217*'Pricing Matrix'!$F$5))*G217),"")</f>
        <v/>
      </c>
      <c r="AN217" s="92" t="str">
        <f>IFERROR(IF(OR(P217="PLS",P217="PDB"),0,IF(AV217=3,(AI217*G217)-(AA217*'Pricing Matrix'!$B$5),(AI217*G217)+(AA217*('3.Edit Pricing'!$B$33-'Pricing Matrix'!$B$5)))),"")</f>
        <v/>
      </c>
      <c r="AO217" s="142" t="str">
        <f>IF(Y217="","",IF(AND(NOT('1.Project Details'!$E$33="No"), BF217&gt;0),'3.Edit Pricing'!$B$57,IF('1.Project Details'!$B$24="Mill Finish",0,IF('2.Quote'!$L217="Yes",0,IF(U217="Bulk",FinBulk_Cost_Price,IF(OR(U217="Non-bulk",U217="Minfin"),FinNonBulk_Cost_Price,Fin_Cost_Price))))))</f>
        <v/>
      </c>
      <c r="AP217" s="142" t="str" cm="1">
        <f t="array" ref="AP217">IF(Y217="","",_xlfn.IFS(AND(BF217&gt;0,NOT('1.Project Details'!$E$33="No")),'3.Edit Pricing'!$B$58,'1.Project Details'!$B$24="Mill Finish",0,'1.Project Details'!$B$24="",0,'2.Quote'!$L217="Yes",0,U217="Bulk",FinBulk_Sell_Price,U217="Non-bulk",FinNonBulk_Sell_Price,U217="Minfin",FinNonBulk_Sell_Price,Y217&lt;&gt;"",Fin_Sell_Price))</f>
        <v/>
      </c>
      <c r="AQ217" s="142" t="str">
        <f>IFERROR(IF(Y217="","",IF(T217="Yes","Anodised Perimeter (AP)",'1.Project Details'!$B$33)),"")</f>
        <v/>
      </c>
      <c r="AR217" s="142" t="str">
        <f>IFERROR(IF($AQ217="Anodised Perimeter (AP)",IF(U217="Minfin",40,'2.Quote'!AD217)*AO217,AG217*AO217),"")</f>
        <v/>
      </c>
      <c r="AS217" s="142" t="str">
        <f t="shared" si="90"/>
        <v/>
      </c>
      <c r="AT217" s="142" t="str">
        <f t="shared" si="91"/>
        <v/>
      </c>
      <c r="AU217" s="170" t="str">
        <f>IFERROR(VLOOKUP(C217,DATA!$A:$K,8,FALSE),"")</f>
        <v/>
      </c>
      <c r="AV217" s="124" t="str">
        <f>IFERROR(VLOOKUP(AU217,'5.Edit_PH_IP'!$B:$D,3,FALSE),"")</f>
        <v/>
      </c>
      <c r="AW217" s="124" t="str">
        <f>IFERROR(VLOOKUP(Q217,DATA_EDGE!A:C,3,FALSE),"")</f>
        <v/>
      </c>
      <c r="AX217" s="124" t="str">
        <f t="shared" si="98"/>
        <v/>
      </c>
      <c r="AY217" s="124" t="str">
        <f t="shared" si="92"/>
        <v/>
      </c>
      <c r="AZ217" s="124" t="str">
        <f t="shared" si="93"/>
        <v/>
      </c>
      <c r="BA217" s="255"/>
      <c r="BB217" s="252">
        <f t="shared" si="99"/>
        <v>0</v>
      </c>
      <c r="BC217" s="255"/>
      <c r="BD217" s="252">
        <f t="shared" si="100"/>
        <v>0</v>
      </c>
      <c r="BE217" s="20">
        <f t="shared" si="94"/>
        <v>0</v>
      </c>
      <c r="BF217" s="124">
        <f t="shared" si="95"/>
        <v>0</v>
      </c>
    </row>
    <row r="218" spans="1:58" ht="15.75" thickBot="1" x14ac:dyDescent="0.3">
      <c r="B218" s="58"/>
      <c r="C218" s="58"/>
      <c r="D218" s="58"/>
      <c r="E218" s="58"/>
      <c r="F218" s="58"/>
      <c r="G218" s="58">
        <f>SUM(G12:G51)+SUM(G68:G107)+SUM(G123:G162)+SUM(G178:G217)</f>
        <v>1</v>
      </c>
      <c r="H218" s="59" t="s">
        <v>11542</v>
      </c>
      <c r="I218" s="60"/>
      <c r="J218" s="61">
        <f>SUM(J12:J51)+SUM(J68:J107)+SUM(J123:J162)+SUM(J178:J217)</f>
        <v>103.35000000000001</v>
      </c>
      <c r="K218" s="80"/>
      <c r="L218" s="90"/>
      <c r="M218" s="90"/>
      <c r="N218" s="90"/>
      <c r="O218" s="90"/>
      <c r="P218" s="100"/>
      <c r="Q218" s="100"/>
      <c r="R218" s="100"/>
      <c r="S218" s="109"/>
      <c r="T218" s="109"/>
      <c r="U218" s="109"/>
      <c r="W218" s="109"/>
      <c r="X218" s="109"/>
      <c r="AK218" s="15"/>
      <c r="AL218" s="15"/>
      <c r="AM218" s="15"/>
      <c r="AN218" s="15"/>
      <c r="AU218" s="171"/>
      <c r="BE218" s="60"/>
    </row>
    <row r="219" spans="1:58" ht="15.75" thickTop="1" x14ac:dyDescent="0.25">
      <c r="B219" s="23" t="str">
        <f>$B$54</f>
        <v>Total price quoted excludes GST     |     * = Thermally broken section</v>
      </c>
      <c r="H219" s="3"/>
      <c r="I219" s="13"/>
      <c r="J219" s="14"/>
      <c r="K219" s="14"/>
      <c r="L219" s="87"/>
      <c r="M219" s="87"/>
      <c r="N219" s="87"/>
      <c r="O219" s="87"/>
      <c r="P219" s="98"/>
      <c r="Q219" s="98"/>
      <c r="R219" s="98"/>
      <c r="S219" s="106"/>
      <c r="T219" s="106"/>
      <c r="U219" s="106"/>
      <c r="W219" s="106"/>
      <c r="X219" s="106"/>
      <c r="BE219" s="13"/>
    </row>
    <row r="220" spans="1:58" x14ac:dyDescent="0.25">
      <c r="B220" s="23" t="str">
        <f>$B$55</f>
        <v>This quotation is subject to Capral Limited's standard conditions of sale (unless otherwise agreed in writing) which can</v>
      </c>
      <c r="H220" s="3"/>
      <c r="I220" s="13"/>
      <c r="J220" s="14"/>
      <c r="K220" s="14"/>
      <c r="L220" s="87"/>
      <c r="M220" s="87"/>
      <c r="N220" s="87"/>
      <c r="O220" s="87"/>
      <c r="P220" s="98"/>
      <c r="Q220" s="98"/>
      <c r="R220" s="98"/>
      <c r="S220" s="106"/>
      <c r="T220" s="106"/>
      <c r="U220" s="106"/>
      <c r="W220" s="106"/>
      <c r="X220" s="106"/>
      <c r="BE220" s="13"/>
    </row>
    <row r="221" spans="1:58" x14ac:dyDescent="0.25">
      <c r="B221" s="23" t="str">
        <f>$B$56</f>
        <v>be viewed on our website at www.capral.com.au</v>
      </c>
      <c r="H221" s="3"/>
      <c r="I221" s="84"/>
      <c r="J221" s="51" t="str">
        <f>Version</f>
        <v>v2026.06.01</v>
      </c>
      <c r="K221" s="51"/>
      <c r="L221" s="88"/>
      <c r="M221" s="88"/>
      <c r="N221" s="88"/>
      <c r="O221" s="88"/>
      <c r="P221" s="88"/>
      <c r="Q221" s="88"/>
      <c r="R221" s="88"/>
      <c r="S221" s="107"/>
      <c r="T221" s="107"/>
      <c r="U221" s="107"/>
      <c r="W221" s="107"/>
      <c r="X221" s="107"/>
      <c r="BE221" s="84"/>
    </row>
    <row r="224" spans="1:58" ht="30" customHeight="1" x14ac:dyDescent="0.25"/>
    <row r="225" spans="1:58" x14ac:dyDescent="0.25">
      <c r="B225" s="296" t="s">
        <v>1</v>
      </c>
      <c r="C225" s="297"/>
      <c r="D225" s="298" t="str">
        <f>IF(ISBLANK(customer),"",customer)</f>
        <v/>
      </c>
      <c r="E225" s="299"/>
      <c r="F225" s="299"/>
      <c r="G225" s="300"/>
      <c r="H225" s="16" t="s">
        <v>11540</v>
      </c>
      <c r="I225" s="303" t="str">
        <f>IF(ISBLANK(quote_date),"",quote_date)</f>
        <v/>
      </c>
      <c r="J225" s="304"/>
      <c r="K225" s="139"/>
      <c r="L225" s="117"/>
      <c r="M225" s="117"/>
      <c r="N225" s="117"/>
      <c r="O225" s="117"/>
      <c r="P225" s="117"/>
      <c r="Q225" s="117"/>
      <c r="R225" s="117"/>
    </row>
    <row r="226" spans="1:58" ht="3.95" customHeight="1" x14ac:dyDescent="0.25">
      <c r="B226" s="9"/>
      <c r="C226" s="9"/>
    </row>
    <row r="227" spans="1:58" x14ac:dyDescent="0.25">
      <c r="B227" s="296" t="s">
        <v>0</v>
      </c>
      <c r="C227" s="297"/>
      <c r="D227" s="298" t="str">
        <f>IF(ISBLANK(project),"",project)</f>
        <v/>
      </c>
      <c r="E227" s="299"/>
      <c r="F227" s="299"/>
      <c r="G227" s="300"/>
      <c r="I227" s="302" t="str">
        <f>$I$6</f>
        <v>Quote valid 30 days</v>
      </c>
      <c r="J227" s="302"/>
      <c r="K227" s="77"/>
      <c r="L227" s="85"/>
      <c r="M227" s="85"/>
      <c r="N227" s="85"/>
      <c r="O227" s="85"/>
      <c r="P227" s="85"/>
      <c r="Q227" s="85"/>
      <c r="R227" s="85"/>
      <c r="S227" s="102"/>
      <c r="T227" s="102"/>
      <c r="U227" s="102"/>
      <c r="W227" s="102"/>
      <c r="X227" s="102"/>
    </row>
    <row r="228" spans="1:58" ht="3.95" customHeight="1" x14ac:dyDescent="0.25">
      <c r="B228" s="9"/>
      <c r="C228" s="9"/>
    </row>
    <row r="229" spans="1:58" x14ac:dyDescent="0.25">
      <c r="B229" s="296" t="s">
        <v>38</v>
      </c>
      <c r="C229" s="297"/>
      <c r="D229" s="298">
        <f>IF(ISBLANK(finish),"",finish)</f>
        <v>0</v>
      </c>
      <c r="E229" s="299"/>
      <c r="F229" s="299"/>
      <c r="G229" s="300"/>
      <c r="H229" s="16" t="s">
        <v>3</v>
      </c>
      <c r="I229" s="298" t="str">
        <f>IF(ISBLANK(quoted_by),"",quoted_by)</f>
        <v/>
      </c>
      <c r="J229" s="300"/>
      <c r="K229" s="9"/>
    </row>
    <row r="230" spans="1:58" x14ac:dyDescent="0.25">
      <c r="D230" s="301" t="str">
        <f>IF(ISBLANK('1.Project Details'!B80),"Quoted as Mill Finish",IF('1.Project Details'!B80="Mill Finish","Quoted as Mill Finish","Finish quoted as " &amp; '1.Project Details'!B80 &amp; " - " &amp; '1.Project Details'!B82 &amp; ". All Pricing quoted using " &amp; '3.Edit Pricing'!B102 &amp; "."))</f>
        <v>Quoted as Mill Finish</v>
      </c>
      <c r="E230" s="301"/>
      <c r="F230" s="301"/>
      <c r="G230" s="301"/>
      <c r="H230" s="301"/>
      <c r="I230" s="301"/>
      <c r="J230" s="301"/>
      <c r="K230" s="77"/>
      <c r="L230" s="85"/>
      <c r="M230" s="85"/>
      <c r="N230" s="85"/>
      <c r="O230" s="85"/>
      <c r="P230" s="85"/>
      <c r="Q230" s="85" t="s">
        <v>26735</v>
      </c>
      <c r="R230" s="85" t="s">
        <v>26736</v>
      </c>
      <c r="S230" s="102"/>
      <c r="T230" s="102"/>
      <c r="U230" s="102"/>
      <c r="W230" s="102"/>
      <c r="X230" s="102"/>
    </row>
    <row r="231" spans="1:58" x14ac:dyDescent="0.25">
      <c r="D231" s="302"/>
      <c r="E231" s="302"/>
      <c r="F231" s="302"/>
      <c r="G231" s="302"/>
      <c r="Q231" s="85" t="s">
        <v>26734</v>
      </c>
      <c r="R231" s="85" t="s">
        <v>26737</v>
      </c>
    </row>
    <row r="232" spans="1:58" x14ac:dyDescent="0.25">
      <c r="B232" s="16" t="s">
        <v>11541</v>
      </c>
      <c r="C232" s="16" t="s">
        <v>11525</v>
      </c>
      <c r="D232" s="16" t="s">
        <v>11526</v>
      </c>
      <c r="E232" s="17" t="s">
        <v>19276</v>
      </c>
      <c r="F232" s="17" t="s">
        <v>19277</v>
      </c>
      <c r="G232" s="17" t="s">
        <v>11527</v>
      </c>
      <c r="H232" s="16" t="s">
        <v>11530</v>
      </c>
      <c r="I232" s="17" t="s">
        <v>11528</v>
      </c>
      <c r="J232" s="17" t="s">
        <v>11529</v>
      </c>
      <c r="K232" s="17" t="s">
        <v>29314</v>
      </c>
      <c r="L232" s="17" t="s">
        <v>13325</v>
      </c>
      <c r="M232" s="17" t="s">
        <v>19286</v>
      </c>
      <c r="N232" s="17" t="s">
        <v>19276</v>
      </c>
      <c r="O232" s="17" t="s">
        <v>19277</v>
      </c>
      <c r="P232" s="17" t="s">
        <v>13672</v>
      </c>
      <c r="Q232" s="17" t="s">
        <v>24361</v>
      </c>
      <c r="R232" s="17" t="s">
        <v>26732</v>
      </c>
      <c r="S232" s="103" t="s">
        <v>13677</v>
      </c>
      <c r="T232" s="103" t="s">
        <v>21616</v>
      </c>
      <c r="U232" s="103" t="s">
        <v>21613</v>
      </c>
      <c r="V232" s="116" t="s">
        <v>14233</v>
      </c>
      <c r="W232" s="103" t="s">
        <v>21603</v>
      </c>
      <c r="X232" s="103" t="s">
        <v>21604</v>
      </c>
      <c r="Y232" s="19" t="s">
        <v>11531</v>
      </c>
      <c r="Z232" s="19" t="s">
        <v>11533</v>
      </c>
      <c r="AA232" s="19" t="s">
        <v>11534</v>
      </c>
      <c r="AB232" s="19" t="s">
        <v>11532</v>
      </c>
      <c r="AC232" s="19" t="s">
        <v>11535</v>
      </c>
      <c r="AD232" s="19" t="s">
        <v>11536</v>
      </c>
      <c r="AE232" s="19" t="s">
        <v>11554</v>
      </c>
      <c r="AF232" s="19" t="s">
        <v>11555</v>
      </c>
      <c r="AG232" s="19" t="s">
        <v>11556</v>
      </c>
      <c r="AH232" s="19" t="s">
        <v>19287</v>
      </c>
      <c r="AI232" s="19" t="s">
        <v>20105</v>
      </c>
      <c r="AJ232" s="19" t="s">
        <v>19288</v>
      </c>
      <c r="AK232" s="19" t="s">
        <v>13383</v>
      </c>
      <c r="AL232" s="19" t="s">
        <v>13684</v>
      </c>
      <c r="AM232" s="19" t="s">
        <v>13685</v>
      </c>
      <c r="AN232" s="19" t="s">
        <v>20979</v>
      </c>
      <c r="AO232" s="164" t="s">
        <v>20087</v>
      </c>
      <c r="AP232" s="164" t="s">
        <v>21019</v>
      </c>
      <c r="AQ232" s="164" t="s">
        <v>21021</v>
      </c>
      <c r="AR232" s="164" t="s">
        <v>20088</v>
      </c>
      <c r="AS232" s="19" t="s">
        <v>21018</v>
      </c>
      <c r="AT232" s="19" t="s">
        <v>21020</v>
      </c>
      <c r="AU232" s="124" t="s">
        <v>20117</v>
      </c>
      <c r="AV232" s="124" t="s">
        <v>20106</v>
      </c>
      <c r="AW232" s="124" t="s">
        <v>26733</v>
      </c>
      <c r="AX232" s="124" t="s">
        <v>24362</v>
      </c>
      <c r="AY232" s="124" t="s">
        <v>29307</v>
      </c>
      <c r="AZ232" s="124" t="s">
        <v>29277</v>
      </c>
      <c r="BA232" s="255"/>
      <c r="BB232" s="252" t="s">
        <v>29281</v>
      </c>
      <c r="BC232" s="255" t="s">
        <v>29278</v>
      </c>
      <c r="BD232" s="252"/>
      <c r="BE232" s="17" t="s">
        <v>11528</v>
      </c>
      <c r="BF232" s="124" t="s">
        <v>29300</v>
      </c>
    </row>
    <row r="233" spans="1:58" x14ac:dyDescent="0.25">
      <c r="A233" s="94"/>
      <c r="B233" s="18">
        <v>161</v>
      </c>
      <c r="C233" s="31"/>
      <c r="D233" s="19" t="str">
        <f>IFERROR(IF(OR(P233="PDB",P233="PLS"),"*","") &amp; VLOOKUP(C233,Table5[],2,FALSE),"") &amp; IF(L233="Yes"," **MILL FINISH**",)</f>
        <v/>
      </c>
      <c r="E233" s="124" t="str">
        <f t="shared" ref="E233:E272" si="101">IF(C233="","",N233)</f>
        <v/>
      </c>
      <c r="F233" s="124" t="str">
        <f t="shared" ref="F233:F272" si="102">IF(C233="","",O233)</f>
        <v/>
      </c>
      <c r="G233" s="135"/>
      <c r="H233" s="135"/>
      <c r="I233" s="20" t="str">
        <f t="shared" ref="I233:I272" si="103">IFERROR(AH233+AI233+AS233+K233,"")</f>
        <v/>
      </c>
      <c r="J233" s="22" t="str">
        <f t="shared" ref="J233:J272" si="104">IFERROR(I233*G233,"")</f>
        <v/>
      </c>
      <c r="K233" s="236" t="str">
        <f t="shared" ref="K233:K272" si="105">IFERROR(AZ233+BC233,"")</f>
        <v/>
      </c>
      <c r="L233" s="140" t="s">
        <v>13326</v>
      </c>
      <c r="M233" s="96" t="str">
        <f>IF(C233="","",IF(AND(BF233&gt;0,NOT('1.Project Details'!$E$33="No")),VLOOKUP('1.Project Details'!$E$33,Threshold_Code,2,FALSE),IF(L233="No",SAP_Colour_Code,"NON")))</f>
        <v/>
      </c>
      <c r="N233" s="141">
        <v>6060</v>
      </c>
      <c r="O233" s="140" t="s">
        <v>19270</v>
      </c>
      <c r="P233" s="96" t="str">
        <f>IFERROR(IF(LEFT(AX233,1)="7","PDB",VLOOKUP(C233,Table5[],13,FALSE)),"")</f>
        <v/>
      </c>
      <c r="Q233" s="239"/>
      <c r="R233" s="96" t="str">
        <f>IFERROR(IF(LEFT(AX233,1)="7",VLOOKUP(LEFT(Q233,5),DATA_EDGE!A:C,3,FALSE),VLOOKUP(Q233,DATA_EDGE!A:C,3,FALSE)),"")</f>
        <v/>
      </c>
      <c r="S233" s="104" t="str">
        <f>IFERROR(IF(LEFT(VLOOKUP(C233,Table5[],7,FALSE),3)="AE3",VLOOKUP(C233,Table_TB_Cost[],3,FALSE),""),"")</f>
        <v/>
      </c>
      <c r="T233" s="207" t="s">
        <v>13326</v>
      </c>
      <c r="U233" s="206" t="str">
        <f>IF(OR('1.Project Details'!$B$26="Capral Mill (AP)",T233="Yes"),IF(AD233="","",IF(AD233&lt;0,"Minfin",IF(AD233&lt;80,"Non-bulk","Bulk"))),"")</f>
        <v/>
      </c>
      <c r="V233" s="63" t="str">
        <f>IFERROR(VLOOKUP(C233,Table5[],11,FALSE),"")</f>
        <v/>
      </c>
      <c r="W233" s="104" t="str">
        <f>IFERROR(IF(X233="Yes",VLOOKUP(C233,Table5[#All],12,FALSE) &amp; IF(OR(Y233&gt;5,Z233&gt;25)," Weight",""),""),"")</f>
        <v/>
      </c>
      <c r="X233" s="104" t="s">
        <v>21026</v>
      </c>
      <c r="Y233" s="19" t="str">
        <f>IFERROR(VLOOKUP(C233,Table5[],4,FALSE),"")</f>
        <v/>
      </c>
      <c r="Z233" s="19" t="str">
        <f t="shared" ref="Z233:Z272" si="106">IFERROR(Y233*H233,"")</f>
        <v/>
      </c>
      <c r="AA233" s="19" t="str">
        <f t="shared" ref="AA233:AA272" si="107">IFERROR(Z233*G233,"")</f>
        <v/>
      </c>
      <c r="AB233" s="19" t="str">
        <f>IFERROR(VLOOKUP(C233,Table5[],5,FALSE),"")</f>
        <v/>
      </c>
      <c r="AC233" s="19" t="str">
        <f t="shared" ref="AC233:AC272" si="108">IFERROR(AB233*H233/1000,"")</f>
        <v/>
      </c>
      <c r="AD233" s="19" t="str">
        <f t="shared" ref="AD233:AD272" si="109">IFERROR(AC233*G233,"")</f>
        <v/>
      </c>
      <c r="AE233" s="19" t="str">
        <f>IFERROR(VLOOKUP(C233,Table5[],6,FALSE),"")</f>
        <v/>
      </c>
      <c r="AF233" s="19" t="str">
        <f t="shared" ref="AF233:AF272" si="110">IFERROR(AE233*H233/1000,"")</f>
        <v/>
      </c>
      <c r="AG233" s="19" t="str">
        <f t="shared" ref="AG233:AG272" si="111">IFERROR(AF233*G233,"")</f>
        <v/>
      </c>
      <c r="AH233" s="142" t="str" cm="1">
        <f t="array" ref="AH233">IFERROR(IF(AV233=3,IF(Y233&lt;0.5,1*Z233*2.5,0),IF(P233="PLS",VLOOKUP(C233,Table_TB_Cost[],11,FALSE)/VLOOKUP(C233,Table_TB_Cost[],3,FALSE)*'2.Quote'!H233,IF(P233="PDB",_xlfn.IFS(tb_calc_type="Margin",(((Z233*'Pricing Matrix'!$F$4)+(H233*'Pricing Matrix'!$F$5))/(1-tb_calc_value)),tb_calc_type="List less Discount",(((Z233*(VLOOKUP(LEFT(VLOOKUP(C233,Table5[],10,FALSE),2),TB_MPG,2,FALSE)))+(H233*'Pricing Matrix'!$F$5*3))*(1-tb_calc_value))),(Z233*'3.Edit Pricing'!$B$33)))),"")</f>
        <v/>
      </c>
      <c r="AI233" s="142">
        <f>IF(AV233=1,Z233*'3.Edit Pricing'!$G$33,IF(AV233=2,Z233*'3.Edit Pricing'!$H$33,IF(AV233=3,Z233*'3.Edit Pricing'!$I$33,0)))</f>
        <v>0</v>
      </c>
      <c r="AJ233" s="142" t="str">
        <f t="shared" ref="AJ233:AJ272" si="112">IFERROR((AH233*G233)+(AI233*G233),"")</f>
        <v/>
      </c>
      <c r="AK233" s="92" t="str">
        <f>IFERROR(K233*G233,"")</f>
        <v/>
      </c>
      <c r="AL233" s="92" t="str">
        <f>IFERROR(IF(OR(P233="PLS",P233="PDB"),AJ233,""),"")</f>
        <v/>
      </c>
      <c r="AM233" s="92" t="str" cm="1">
        <f t="array" ref="AM233">IFERROR(_xlfn.IFS(P233="PLS",AL233-(VLOOKUP(C233,Table_TB_Cost[],10,FALSE)/VLOOKUP(C233,Table_TB_Cost[],3,FALSE)*G233*H233),P233="PDB",AL233-((Z233*'Pricing Matrix'!$F$4)+(H233*'Pricing Matrix'!$F$5))*G233),"")</f>
        <v/>
      </c>
      <c r="AN233" s="92" t="str">
        <f>IFERROR(IF(OR(P233="PLS",P233="PDB"),0,IF(AV233=3,(AI233*G233)-(AA233*'Pricing Matrix'!$B$5),(AI233*G233)+(AA233*('3.Edit Pricing'!$B$33-'Pricing Matrix'!$B$5)))),"")</f>
        <v/>
      </c>
      <c r="AO233" s="142" t="str">
        <f>IF(Y233="","",IF(AND(NOT('1.Project Details'!$E$33="No"), BF233&gt;0),'3.Edit Pricing'!$B$57,IF('1.Project Details'!$B$24="Mill Finish",0,IF('2.Quote'!$L233="Yes",0,IF(U233="Bulk",FinBulk_Cost_Price,IF(OR(U233="Non-bulk",U233="Minfin"),FinNonBulk_Cost_Price,Fin_Cost_Price))))))</f>
        <v/>
      </c>
      <c r="AP233" s="142" t="str" cm="1">
        <f t="array" ref="AP233">IF(Y233="","",_xlfn.IFS(AND(BF233&gt;0,NOT('1.Project Details'!$E$33="No")),'3.Edit Pricing'!$B$58,'1.Project Details'!$B$24="Mill Finish",0,'1.Project Details'!$B$24="",0,'2.Quote'!$L233="Yes",0,U233="Bulk",FinBulk_Sell_Price,U233="Non-bulk",FinNonBulk_Sell_Price,U233="Minfin",FinNonBulk_Sell_Price,Y233&lt;&gt;"",Fin_Sell_Price))</f>
        <v/>
      </c>
      <c r="AQ233" s="142" t="str">
        <f>IFERROR(IF(Y233="","",IF(T233="Yes","Anodised Perimeter (AP)",'1.Project Details'!$B$33)),"")</f>
        <v/>
      </c>
      <c r="AR233" s="142" t="str">
        <f>IFERROR(IF($AQ233="Anodised Perimeter (AP)",IF(U233="Minfin",40,'2.Quote'!AD233)*AO233,AG233*AO233),"")</f>
        <v/>
      </c>
      <c r="AS233" s="142" t="str">
        <f t="shared" ref="AS233:AS272" si="113">IFERROR(IF(AQ233="Anodised Perimeter (AP)",AC233*AP233+IF(U233="Minfin",(40-AD233)*AP233/G233,0),AF233*AP233),"")</f>
        <v/>
      </c>
      <c r="AT233" s="142" t="str">
        <f t="shared" ref="AT233:AT272" si="114">IFERROR(AS233*G233,"")</f>
        <v/>
      </c>
      <c r="AU233" s="170" t="str">
        <f>IFERROR(VLOOKUP(C233,DATA!$A:$K,8,FALSE),"")</f>
        <v/>
      </c>
      <c r="AV233" s="124" t="str">
        <f>IFERROR(VLOOKUP(AU233,'5.Edit_PH_IP'!$B:$D,3,FALSE),"")</f>
        <v/>
      </c>
      <c r="AW233" s="124" t="str">
        <f>IFERROR(VLOOKUP(Q233,DATA_EDGE!A:C,3,FALSE),"")</f>
        <v/>
      </c>
      <c r="AX233" s="124" t="str">
        <f>IF(LEFT(AW233,1)="7",VALUE(AW233),AW233)</f>
        <v/>
      </c>
      <c r="AY233" s="124" t="str">
        <f t="shared" ref="AY233:AY272" si="115">IFERROR(IF(V233&gt;0,VLOOKUP(V233,SubSill_Tier_Price,3,FALSE)*H233*G233,0),"")</f>
        <v/>
      </c>
      <c r="AZ233" s="124" t="str">
        <f t="shared" ref="AZ233:AZ272" si="116">IFERROR(IF(V233&gt;0,VLOOKUP(V233,SubSill_Tier_Price,2,FALSE)*H233,0),"")</f>
        <v/>
      </c>
      <c r="BA233" s="255"/>
      <c r="BB233" s="252">
        <f>BA233*G233</f>
        <v>0</v>
      </c>
      <c r="BC233" s="255"/>
      <c r="BD233" s="252">
        <f>BC233*G233</f>
        <v>0</v>
      </c>
      <c r="BE233" s="20">
        <f t="shared" ref="BE233:BE272" si="117">IFERROR(CD233+CE233+CO233+BG233,"")</f>
        <v>0</v>
      </c>
      <c r="BF233" s="124">
        <f t="shared" ref="BF233:BF272" si="118">IF(ISNA(VLOOKUP(C233,THRESHOLDS,1,FALSE)),0,1)</f>
        <v>0</v>
      </c>
    </row>
    <row r="234" spans="1:58" x14ac:dyDescent="0.25">
      <c r="A234" s="94"/>
      <c r="B234" s="21">
        <v>162</v>
      </c>
      <c r="C234" s="31"/>
      <c r="D234" s="19" t="str">
        <f>IFERROR(IF(OR(P234="PDB",P234="PLS"),"*","") &amp; VLOOKUP(C234,Table5[],2,FALSE),"") &amp; IF(L234="Yes"," **MILL FINISH**",)</f>
        <v/>
      </c>
      <c r="E234" s="124" t="str">
        <f t="shared" si="101"/>
        <v/>
      </c>
      <c r="F234" s="124" t="str">
        <f t="shared" si="102"/>
        <v/>
      </c>
      <c r="G234" s="135"/>
      <c r="H234" s="135"/>
      <c r="I234" s="20" t="str">
        <f t="shared" si="103"/>
        <v/>
      </c>
      <c r="J234" s="22" t="str">
        <f t="shared" si="104"/>
        <v/>
      </c>
      <c r="K234" s="236" t="str">
        <f t="shared" si="105"/>
        <v/>
      </c>
      <c r="L234" s="140" t="s">
        <v>13326</v>
      </c>
      <c r="M234" s="96" t="str">
        <f>IF(C234="","",IF(AND(BF234&gt;0,NOT('1.Project Details'!$E$33="No")),VLOOKUP('1.Project Details'!$E$33,Threshold_Code,2,FALSE),IF(L234="No",SAP_Colour_Code,"NON")))</f>
        <v/>
      </c>
      <c r="N234" s="141">
        <v>6060</v>
      </c>
      <c r="O234" s="140" t="s">
        <v>19270</v>
      </c>
      <c r="P234" s="96" t="str">
        <f>IFERROR(IF(LEFT(AX234,1)="7","PDB",VLOOKUP(C234,Table5[],13,FALSE)),"")</f>
        <v/>
      </c>
      <c r="Q234" s="239"/>
      <c r="R234" s="96" t="str">
        <f>IFERROR(IF(LEFT(AX234,1)="7",VLOOKUP(LEFT(Q234,5),DATA_EDGE!A:C,3,FALSE),VLOOKUP(Q234,DATA_EDGE!A:C,3,FALSE)),"")</f>
        <v/>
      </c>
      <c r="S234" s="104" t="str">
        <f>IFERROR(IF(LEFT(VLOOKUP(C234,Table5[],7,FALSE),3)="AE3",VLOOKUP(C234,Table_TB_Cost[],3,FALSE),""),"")</f>
        <v/>
      </c>
      <c r="T234" s="207" t="s">
        <v>13326</v>
      </c>
      <c r="U234" s="206" t="str">
        <f>IF(OR('1.Project Details'!$B$26="Capral Mill (AP)",T234="Yes"),IF(AD234="","",IF(AD234&lt;0,"Minfin",IF(AD234&lt;80,"Non-bulk","Bulk"))),"")</f>
        <v/>
      </c>
      <c r="V234" s="63" t="str">
        <f>IFERROR(VLOOKUP(C234,Table5[],11,FALSE),"")</f>
        <v/>
      </c>
      <c r="W234" s="104" t="str">
        <f>IFERROR(IF(X234="Yes",VLOOKUP(C234,Table5[#All],12,FALSE) &amp; IF(OR(Y234&gt;5,Z234&gt;25)," Weight",""),""),"")</f>
        <v/>
      </c>
      <c r="X234" s="104" t="s">
        <v>21026</v>
      </c>
      <c r="Y234" s="19" t="str">
        <f>IFERROR(VLOOKUP(C234,Table5[],4,FALSE),"")</f>
        <v/>
      </c>
      <c r="Z234" s="19" t="str">
        <f t="shared" si="106"/>
        <v/>
      </c>
      <c r="AA234" s="19" t="str">
        <f t="shared" si="107"/>
        <v/>
      </c>
      <c r="AB234" s="19" t="str">
        <f>IFERROR(VLOOKUP(C234,Table5[],5,FALSE),"")</f>
        <v/>
      </c>
      <c r="AC234" s="19" t="str">
        <f t="shared" si="108"/>
        <v/>
      </c>
      <c r="AD234" s="19" t="str">
        <f t="shared" si="109"/>
        <v/>
      </c>
      <c r="AE234" s="19" t="str">
        <f>IFERROR(VLOOKUP(C234,Table5[],6,FALSE),"")</f>
        <v/>
      </c>
      <c r="AF234" s="19" t="str">
        <f t="shared" si="110"/>
        <v/>
      </c>
      <c r="AG234" s="19" t="str">
        <f t="shared" si="111"/>
        <v/>
      </c>
      <c r="AH234" s="142" t="str" cm="1">
        <f t="array" ref="AH234">IFERROR(IF(AV234=3,IF(Y234&lt;0.5,1*Z234*2.5,0),IF(P234="PLS",VLOOKUP(C234,Table_TB_Cost[],11,FALSE)/VLOOKUP(C234,Table_TB_Cost[],3,FALSE)*'2.Quote'!H234,IF(P234="PDB",_xlfn.IFS(tb_calc_type="Margin",(((Z234*'Pricing Matrix'!$F$4)+(H234*'Pricing Matrix'!$F$5))/(1-tb_calc_value)),tb_calc_type="List less Discount",(((Z234*(VLOOKUP(LEFT(VLOOKUP(C234,Table5[],10,FALSE),2),TB_MPG,2,FALSE)))+(H234*'Pricing Matrix'!$F$5*3))*(1-tb_calc_value))),(Z234*'3.Edit Pricing'!$B$33)))),"")</f>
        <v/>
      </c>
      <c r="AI234" s="142">
        <f>IF(AV234=1,Z234*'3.Edit Pricing'!$G$33,IF(AV234=2,Z234*'3.Edit Pricing'!$H$33,IF(AV234=3,Z234*'3.Edit Pricing'!$I$33,0)))</f>
        <v>0</v>
      </c>
      <c r="AJ234" s="142" t="str">
        <f t="shared" si="112"/>
        <v/>
      </c>
      <c r="AK234" s="92" t="str">
        <f t="shared" ref="AK234:AK272" si="119">IFERROR(K234*G234,"")</f>
        <v/>
      </c>
      <c r="AL234" s="92" t="str">
        <f t="shared" ref="AL234:AL272" si="120">IFERROR(IF(OR(P234="PLS",P234="PDB"),AJ234,""),"")</f>
        <v/>
      </c>
      <c r="AM234" s="92" t="str" cm="1">
        <f t="array" ref="AM234">IFERROR(_xlfn.IFS(P234="PLS",AL234-(VLOOKUP(C234,Table_TB_Cost[],10,FALSE)/VLOOKUP(C234,Table_TB_Cost[],3,FALSE)*G234*H234),P234="PDB",AL234-((Z234*'Pricing Matrix'!$F$4)+(H234*'Pricing Matrix'!$F$5))*G234),"")</f>
        <v/>
      </c>
      <c r="AN234" s="92" t="str">
        <f>IFERROR(IF(OR(P234="PLS",P234="PDB"),0,IF(AV234=3,(AI234*G234)-(AA234*'Pricing Matrix'!$B$5),(AI234*G234)+(AA234*('3.Edit Pricing'!$B$33-'Pricing Matrix'!$B$5)))),"")</f>
        <v/>
      </c>
      <c r="AO234" s="142" t="str">
        <f>IF(Y234="","",IF(AND(NOT('1.Project Details'!$E$33="No"), BF234&gt;0),'3.Edit Pricing'!$B$57,IF('1.Project Details'!$B$24="Mill Finish",0,IF('2.Quote'!$L234="Yes",0,IF(U234="Bulk",FinBulk_Cost_Price,IF(OR(U234="Non-bulk",U234="Minfin"),FinNonBulk_Cost_Price,Fin_Cost_Price))))))</f>
        <v/>
      </c>
      <c r="AP234" s="142" t="str" cm="1">
        <f t="array" ref="AP234">IF(Y234="","",_xlfn.IFS(AND(BF234&gt;0,NOT('1.Project Details'!$E$33="No")),'3.Edit Pricing'!$B$58,'1.Project Details'!$B$24="Mill Finish",0,'1.Project Details'!$B$24="",0,'2.Quote'!$L234="Yes",0,U234="Bulk",FinBulk_Sell_Price,U234="Non-bulk",FinNonBulk_Sell_Price,U234="Minfin",FinNonBulk_Sell_Price,Y234&lt;&gt;"",Fin_Sell_Price))</f>
        <v/>
      </c>
      <c r="AQ234" s="142" t="str">
        <f>IFERROR(IF(Y234="","",IF(T234="Yes","Anodised Perimeter (AP)",'1.Project Details'!$B$33)),"")</f>
        <v/>
      </c>
      <c r="AR234" s="142" t="str">
        <f>IFERROR(IF($AQ234="Anodised Perimeter (AP)",IF(U234="Minfin",40,'2.Quote'!AD234)*AO234,AG234*AO234),"")</f>
        <v/>
      </c>
      <c r="AS234" s="142" t="str">
        <f t="shared" si="113"/>
        <v/>
      </c>
      <c r="AT234" s="142" t="str">
        <f t="shared" si="114"/>
        <v/>
      </c>
      <c r="AU234" s="170" t="str">
        <f>IFERROR(VLOOKUP(C234,DATA!$A:$K,8,FALSE),"")</f>
        <v/>
      </c>
      <c r="AV234" s="124" t="str">
        <f>IFERROR(VLOOKUP(AU234,'5.Edit_PH_IP'!$B:$D,3,FALSE),"")</f>
        <v/>
      </c>
      <c r="AW234" s="124" t="str">
        <f>IFERROR(VLOOKUP(Q234,DATA_EDGE!A:C,3,FALSE),"")</f>
        <v/>
      </c>
      <c r="AX234" s="124" t="str">
        <f t="shared" ref="AX234:AX272" si="121">IF(LEFT(AW234,1)="7",VALUE(AW234),AW234)</f>
        <v/>
      </c>
      <c r="AY234" s="124" t="str">
        <f t="shared" si="115"/>
        <v/>
      </c>
      <c r="AZ234" s="124" t="str">
        <f t="shared" si="116"/>
        <v/>
      </c>
      <c r="BA234" s="255"/>
      <c r="BB234" s="252">
        <f t="shared" ref="BB234:BB272" si="122">BA234*G234</f>
        <v>0</v>
      </c>
      <c r="BC234" s="255"/>
      <c r="BD234" s="252">
        <f t="shared" ref="BD234:BD272" si="123">BC234*G234</f>
        <v>0</v>
      </c>
      <c r="BE234" s="20">
        <f t="shared" si="117"/>
        <v>0</v>
      </c>
      <c r="BF234" s="124">
        <f t="shared" si="118"/>
        <v>0</v>
      </c>
    </row>
    <row r="235" spans="1:58" x14ac:dyDescent="0.25">
      <c r="A235" s="94"/>
      <c r="B235" s="18">
        <v>163</v>
      </c>
      <c r="C235" s="31"/>
      <c r="D235" s="19" t="str">
        <f>IFERROR(IF(OR(P235="PDB",P235="PLS"),"*","") &amp; VLOOKUP(C235,Table5[],2,FALSE),"") &amp; IF(L235="Yes"," **MILL FINISH**",)</f>
        <v/>
      </c>
      <c r="E235" s="124" t="str">
        <f t="shared" si="101"/>
        <v/>
      </c>
      <c r="F235" s="124" t="str">
        <f t="shared" si="102"/>
        <v/>
      </c>
      <c r="G235" s="135"/>
      <c r="H235" s="135"/>
      <c r="I235" s="20" t="str">
        <f t="shared" si="103"/>
        <v/>
      </c>
      <c r="J235" s="22" t="str">
        <f t="shared" si="104"/>
        <v/>
      </c>
      <c r="K235" s="236" t="str">
        <f t="shared" si="105"/>
        <v/>
      </c>
      <c r="L235" s="140" t="s">
        <v>13326</v>
      </c>
      <c r="M235" s="96" t="str">
        <f>IF(C235="","",IF(AND(BF235&gt;0,NOT('1.Project Details'!$E$33="No")),VLOOKUP('1.Project Details'!$E$33,Threshold_Code,2,FALSE),IF(L235="No",SAP_Colour_Code,"NON")))</f>
        <v/>
      </c>
      <c r="N235" s="141">
        <v>6060</v>
      </c>
      <c r="O235" s="140" t="s">
        <v>19270</v>
      </c>
      <c r="P235" s="96" t="str">
        <f>IFERROR(IF(LEFT(AX235,1)="7","PDB",VLOOKUP(C235,Table5[],13,FALSE)),"")</f>
        <v/>
      </c>
      <c r="Q235" s="239"/>
      <c r="R235" s="96" t="str">
        <f>IFERROR(IF(LEFT(AX235,1)="7",VLOOKUP(LEFT(Q235,5),DATA_EDGE!A:C,3,FALSE),VLOOKUP(Q235,DATA_EDGE!A:C,3,FALSE)),"")</f>
        <v/>
      </c>
      <c r="S235" s="104" t="str">
        <f>IFERROR(IF(LEFT(VLOOKUP(C235,Table5[],7,FALSE),3)="AE3",VLOOKUP(C235,Table_TB_Cost[],3,FALSE),""),"")</f>
        <v/>
      </c>
      <c r="T235" s="207" t="s">
        <v>13326</v>
      </c>
      <c r="U235" s="206" t="str">
        <f>IF(OR('1.Project Details'!$B$26="Capral Mill (AP)",T235="Yes"),IF(AD235="","",IF(AD235&lt;0,"Minfin",IF(AD235&lt;80,"Non-bulk","Bulk"))),"")</f>
        <v/>
      </c>
      <c r="V235" s="63" t="str">
        <f>IFERROR(VLOOKUP(C235,Table5[],11,FALSE),"")</f>
        <v/>
      </c>
      <c r="W235" s="104" t="str">
        <f>IFERROR(IF(X235="Yes",VLOOKUP(C235,Table5[#All],12,FALSE) &amp; IF(OR(Y235&gt;5,Z235&gt;25)," Weight",""),""),"")</f>
        <v/>
      </c>
      <c r="X235" s="104" t="s">
        <v>21026</v>
      </c>
      <c r="Y235" s="19" t="str">
        <f>IFERROR(VLOOKUP(C235,Table5[],4,FALSE),"")</f>
        <v/>
      </c>
      <c r="Z235" s="19" t="str">
        <f t="shared" si="106"/>
        <v/>
      </c>
      <c r="AA235" s="19" t="str">
        <f t="shared" si="107"/>
        <v/>
      </c>
      <c r="AB235" s="19" t="str">
        <f>IFERROR(VLOOKUP(C235,Table5[],5,FALSE),"")</f>
        <v/>
      </c>
      <c r="AC235" s="19" t="str">
        <f t="shared" si="108"/>
        <v/>
      </c>
      <c r="AD235" s="19" t="str">
        <f t="shared" si="109"/>
        <v/>
      </c>
      <c r="AE235" s="19" t="str">
        <f>IFERROR(VLOOKUP(C235,Table5[],6,FALSE),"")</f>
        <v/>
      </c>
      <c r="AF235" s="19" t="str">
        <f t="shared" si="110"/>
        <v/>
      </c>
      <c r="AG235" s="19" t="str">
        <f t="shared" si="111"/>
        <v/>
      </c>
      <c r="AH235" s="142" t="str" cm="1">
        <f t="array" ref="AH235">IFERROR(IF(AV235=3,IF(Y235&lt;0.5,1*Z235*2.5,0),IF(P235="PLS",VLOOKUP(C235,Table_TB_Cost[],11,FALSE)/VLOOKUP(C235,Table_TB_Cost[],3,FALSE)*'2.Quote'!H235,IF(P235="PDB",_xlfn.IFS(tb_calc_type="Margin",(((Z235*'Pricing Matrix'!$F$4)+(H235*'Pricing Matrix'!$F$5))/(1-tb_calc_value)),tb_calc_type="List less Discount",(((Z235*(VLOOKUP(LEFT(VLOOKUP(C235,Table5[],10,FALSE),2),TB_MPG,2,FALSE)))+(H235*'Pricing Matrix'!$F$5*3))*(1-tb_calc_value))),(Z235*'3.Edit Pricing'!$B$33)))),"")</f>
        <v/>
      </c>
      <c r="AI235" s="142">
        <f>IF(AV235=1,Z235*'3.Edit Pricing'!$G$33,IF(AV235=2,Z235*'3.Edit Pricing'!$H$33,IF(AV235=3,Z235*'3.Edit Pricing'!$I$33,0)))</f>
        <v>0</v>
      </c>
      <c r="AJ235" s="142" t="str">
        <f t="shared" si="112"/>
        <v/>
      </c>
      <c r="AK235" s="92" t="str">
        <f t="shared" si="119"/>
        <v/>
      </c>
      <c r="AL235" s="92" t="str">
        <f t="shared" si="120"/>
        <v/>
      </c>
      <c r="AM235" s="92" t="str" cm="1">
        <f t="array" ref="AM235">IFERROR(_xlfn.IFS(P235="PLS",AL235-(VLOOKUP(C235,Table_TB_Cost[],10,FALSE)/VLOOKUP(C235,Table_TB_Cost[],3,FALSE)*G235*H235),P235="PDB",AL235-((Z235*'Pricing Matrix'!$F$4)+(H235*'Pricing Matrix'!$F$5))*G235),"")</f>
        <v/>
      </c>
      <c r="AN235" s="92" t="str">
        <f>IFERROR(IF(OR(P235="PLS",P235="PDB"),0,IF(AV235=3,(AI235*G235)-(AA235*'Pricing Matrix'!$B$5),(AI235*G235)+(AA235*('3.Edit Pricing'!$B$33-'Pricing Matrix'!$B$5)))),"")</f>
        <v/>
      </c>
      <c r="AO235" s="142" t="str">
        <f>IF(Y235="","",IF(AND(NOT('1.Project Details'!$E$33="No"), BF235&gt;0),'3.Edit Pricing'!$B$57,IF('1.Project Details'!$B$24="Mill Finish",0,IF('2.Quote'!$L235="Yes",0,IF(U235="Bulk",FinBulk_Cost_Price,IF(OR(U235="Non-bulk",U235="Minfin"),FinNonBulk_Cost_Price,Fin_Cost_Price))))))</f>
        <v/>
      </c>
      <c r="AP235" s="142" t="str" cm="1">
        <f t="array" ref="AP235">IF(Y235="","",_xlfn.IFS(AND(BF235&gt;0,NOT('1.Project Details'!$E$33="No")),'3.Edit Pricing'!$B$58,'1.Project Details'!$B$24="Mill Finish",0,'1.Project Details'!$B$24="",0,'2.Quote'!$L235="Yes",0,U235="Bulk",FinBulk_Sell_Price,U235="Non-bulk",FinNonBulk_Sell_Price,U235="Minfin",FinNonBulk_Sell_Price,Y235&lt;&gt;"",Fin_Sell_Price))</f>
        <v/>
      </c>
      <c r="AQ235" s="142" t="str">
        <f>IFERROR(IF(Y235="","",IF(T235="Yes","Anodised Perimeter (AP)",'1.Project Details'!$B$33)),"")</f>
        <v/>
      </c>
      <c r="AR235" s="142" t="str">
        <f>IFERROR(IF($AQ235="Anodised Perimeter (AP)",IF(U235="Minfin",40,'2.Quote'!AD235)*AO235,AG235*AO235),"")</f>
        <v/>
      </c>
      <c r="AS235" s="142" t="str">
        <f t="shared" si="113"/>
        <v/>
      </c>
      <c r="AT235" s="142" t="str">
        <f t="shared" si="114"/>
        <v/>
      </c>
      <c r="AU235" s="170" t="str">
        <f>IFERROR(VLOOKUP(C235,DATA!$A:$K,8,FALSE),"")</f>
        <v/>
      </c>
      <c r="AV235" s="124" t="str">
        <f>IFERROR(VLOOKUP(AU235,'5.Edit_PH_IP'!$B:$D,3,FALSE),"")</f>
        <v/>
      </c>
      <c r="AW235" s="124" t="str">
        <f>IFERROR(VLOOKUP(Q235,DATA_EDGE!A:C,3,FALSE),"")</f>
        <v/>
      </c>
      <c r="AX235" s="124" t="str">
        <f t="shared" si="121"/>
        <v/>
      </c>
      <c r="AY235" s="124" t="str">
        <f t="shared" si="115"/>
        <v/>
      </c>
      <c r="AZ235" s="124" t="str">
        <f t="shared" si="116"/>
        <v/>
      </c>
      <c r="BA235" s="255"/>
      <c r="BB235" s="252">
        <f t="shared" si="122"/>
        <v>0</v>
      </c>
      <c r="BC235" s="255"/>
      <c r="BD235" s="252">
        <f t="shared" si="123"/>
        <v>0</v>
      </c>
      <c r="BE235" s="20">
        <f t="shared" si="117"/>
        <v>0</v>
      </c>
      <c r="BF235" s="124">
        <f t="shared" si="118"/>
        <v>0</v>
      </c>
    </row>
    <row r="236" spans="1:58" x14ac:dyDescent="0.25">
      <c r="A236" s="94"/>
      <c r="B236" s="18">
        <v>164</v>
      </c>
      <c r="C236" s="31"/>
      <c r="D236" s="19" t="str">
        <f>IFERROR(IF(OR(P236="PDB",P236="PLS"),"*","") &amp; VLOOKUP(C236,Table5[],2,FALSE),"") &amp; IF(L236="Yes"," **MILL FINISH**",)</f>
        <v/>
      </c>
      <c r="E236" s="124" t="str">
        <f t="shared" si="101"/>
        <v/>
      </c>
      <c r="F236" s="124" t="str">
        <f t="shared" si="102"/>
        <v/>
      </c>
      <c r="G236" s="135"/>
      <c r="H236" s="135"/>
      <c r="I236" s="20" t="str">
        <f t="shared" si="103"/>
        <v/>
      </c>
      <c r="J236" s="22" t="str">
        <f t="shared" si="104"/>
        <v/>
      </c>
      <c r="K236" s="236" t="str">
        <f t="shared" si="105"/>
        <v/>
      </c>
      <c r="L236" s="140" t="s">
        <v>13326</v>
      </c>
      <c r="M236" s="96" t="str">
        <f>IF(C236="","",IF(AND(BF236&gt;0,NOT('1.Project Details'!$E$33="No")),VLOOKUP('1.Project Details'!$E$33,Threshold_Code,2,FALSE),IF(L236="No",SAP_Colour_Code,"NON")))</f>
        <v/>
      </c>
      <c r="N236" s="141">
        <v>6060</v>
      </c>
      <c r="O236" s="140" t="s">
        <v>19270</v>
      </c>
      <c r="P236" s="96" t="str">
        <f>IFERROR(IF(LEFT(AX236,1)="7","PDB",VLOOKUP(C236,Table5[],13,FALSE)),"")</f>
        <v/>
      </c>
      <c r="Q236" s="239"/>
      <c r="R236" s="96" t="str">
        <f>IFERROR(IF(LEFT(AX236,1)="7",VLOOKUP(LEFT(Q236,5),DATA_EDGE!A:C,3,FALSE),VLOOKUP(Q236,DATA_EDGE!A:C,3,FALSE)),"")</f>
        <v/>
      </c>
      <c r="S236" s="104" t="str">
        <f>IFERROR(IF(LEFT(VLOOKUP(C236,Table5[],7,FALSE),3)="AE3",VLOOKUP(C236,Table_TB_Cost[],3,FALSE),""),"")</f>
        <v/>
      </c>
      <c r="T236" s="207" t="s">
        <v>13326</v>
      </c>
      <c r="U236" s="206" t="str">
        <f>IF(OR('1.Project Details'!$B$26="Capral Mill (AP)",T236="Yes"),IF(AD236="","",IF(AD236&lt;0,"Minfin",IF(AD236&lt;80,"Non-bulk","Bulk"))),"")</f>
        <v/>
      </c>
      <c r="V236" s="63" t="str">
        <f>IFERROR(VLOOKUP(C236,Table5[],11,FALSE),"")</f>
        <v/>
      </c>
      <c r="W236" s="104" t="str">
        <f>IFERROR(IF(X236="Yes",VLOOKUP(C236,Table5[#All],12,FALSE) &amp; IF(OR(Y236&gt;5,Z236&gt;25)," Weight",""),""),"")</f>
        <v/>
      </c>
      <c r="X236" s="104" t="s">
        <v>21026</v>
      </c>
      <c r="Y236" s="19" t="str">
        <f>IFERROR(VLOOKUP(C236,Table5[],4,FALSE),"")</f>
        <v/>
      </c>
      <c r="Z236" s="19" t="str">
        <f t="shared" si="106"/>
        <v/>
      </c>
      <c r="AA236" s="19" t="str">
        <f t="shared" si="107"/>
        <v/>
      </c>
      <c r="AB236" s="19" t="str">
        <f>IFERROR(VLOOKUP(C236,Table5[],5,FALSE),"")</f>
        <v/>
      </c>
      <c r="AC236" s="19" t="str">
        <f t="shared" si="108"/>
        <v/>
      </c>
      <c r="AD236" s="19" t="str">
        <f t="shared" si="109"/>
        <v/>
      </c>
      <c r="AE236" s="19" t="str">
        <f>IFERROR(VLOOKUP(C236,Table5[],6,FALSE),"")</f>
        <v/>
      </c>
      <c r="AF236" s="19" t="str">
        <f t="shared" si="110"/>
        <v/>
      </c>
      <c r="AG236" s="19" t="str">
        <f t="shared" si="111"/>
        <v/>
      </c>
      <c r="AH236" s="142" t="str" cm="1">
        <f t="array" ref="AH236">IFERROR(IF(AV236=3,IF(Y236&lt;0.5,1*Z236*2.5,0),IF(P236="PLS",VLOOKUP(C236,Table_TB_Cost[],11,FALSE)/VLOOKUP(C236,Table_TB_Cost[],3,FALSE)*'2.Quote'!H236,IF(P236="PDB",_xlfn.IFS(tb_calc_type="Margin",(((Z236*'Pricing Matrix'!$F$4)+(H236*'Pricing Matrix'!$F$5))/(1-tb_calc_value)),tb_calc_type="List less Discount",(((Z236*(VLOOKUP(LEFT(VLOOKUP(C236,Table5[],10,FALSE),2),TB_MPG,2,FALSE)))+(H236*'Pricing Matrix'!$F$5*3))*(1-tb_calc_value))),(Z236*'3.Edit Pricing'!$B$33)))),"")</f>
        <v/>
      </c>
      <c r="AI236" s="142">
        <f>IF(AV236=1,Z236*'3.Edit Pricing'!$G$33,IF(AV236=2,Z236*'3.Edit Pricing'!$H$33,IF(AV236=3,Z236*'3.Edit Pricing'!$I$33,0)))</f>
        <v>0</v>
      </c>
      <c r="AJ236" s="142" t="str">
        <f t="shared" si="112"/>
        <v/>
      </c>
      <c r="AK236" s="92" t="str">
        <f t="shared" si="119"/>
        <v/>
      </c>
      <c r="AL236" s="92" t="str">
        <f t="shared" si="120"/>
        <v/>
      </c>
      <c r="AM236" s="92" t="str" cm="1">
        <f t="array" ref="AM236">IFERROR(_xlfn.IFS(P236="PLS",AL236-(VLOOKUP(C236,Table_TB_Cost[],10,FALSE)/VLOOKUP(C236,Table_TB_Cost[],3,FALSE)*G236*H236),P236="PDB",AL236-((Z236*'Pricing Matrix'!$F$4)+(H236*'Pricing Matrix'!$F$5))*G236),"")</f>
        <v/>
      </c>
      <c r="AN236" s="92" t="str">
        <f>IFERROR(IF(OR(P236="PLS",P236="PDB"),0,IF(AV236=3,(AI236*G236)-(AA236*'Pricing Matrix'!$B$5),(AI236*G236)+(AA236*('3.Edit Pricing'!$B$33-'Pricing Matrix'!$B$5)))),"")</f>
        <v/>
      </c>
      <c r="AO236" s="142" t="str">
        <f>IF(Y236="","",IF(AND(NOT('1.Project Details'!$E$33="No"), BF236&gt;0),'3.Edit Pricing'!$B$57,IF('1.Project Details'!$B$24="Mill Finish",0,IF('2.Quote'!$L236="Yes",0,IF(U236="Bulk",FinBulk_Cost_Price,IF(OR(U236="Non-bulk",U236="Minfin"),FinNonBulk_Cost_Price,Fin_Cost_Price))))))</f>
        <v/>
      </c>
      <c r="AP236" s="142" t="str" cm="1">
        <f t="array" ref="AP236">IF(Y236="","",_xlfn.IFS(AND(BF236&gt;0,NOT('1.Project Details'!$E$33="No")),'3.Edit Pricing'!$B$58,'1.Project Details'!$B$24="Mill Finish",0,'1.Project Details'!$B$24="",0,'2.Quote'!$L236="Yes",0,U236="Bulk",FinBulk_Sell_Price,U236="Non-bulk",FinNonBulk_Sell_Price,U236="Minfin",FinNonBulk_Sell_Price,Y236&lt;&gt;"",Fin_Sell_Price))</f>
        <v/>
      </c>
      <c r="AQ236" s="142" t="str">
        <f>IFERROR(IF(Y236="","",IF(T236="Yes","Anodised Perimeter (AP)",'1.Project Details'!$B$33)),"")</f>
        <v/>
      </c>
      <c r="AR236" s="142" t="str">
        <f>IFERROR(IF($AQ236="Anodised Perimeter (AP)",IF(U236="Minfin",40,'2.Quote'!AD236)*AO236,AG236*AO236),"")</f>
        <v/>
      </c>
      <c r="AS236" s="142" t="str">
        <f t="shared" si="113"/>
        <v/>
      </c>
      <c r="AT236" s="142" t="str">
        <f t="shared" si="114"/>
        <v/>
      </c>
      <c r="AU236" s="170" t="str">
        <f>IFERROR(VLOOKUP(C236,DATA!$A:$K,8,FALSE),"")</f>
        <v/>
      </c>
      <c r="AV236" s="124" t="str">
        <f>IFERROR(VLOOKUP(AU236,'5.Edit_PH_IP'!$B:$D,3,FALSE),"")</f>
        <v/>
      </c>
      <c r="AW236" s="124" t="str">
        <f>IFERROR(VLOOKUP(Q236,DATA_EDGE!A:C,3,FALSE),"")</f>
        <v/>
      </c>
      <c r="AX236" s="124" t="str">
        <f t="shared" si="121"/>
        <v/>
      </c>
      <c r="AY236" s="124" t="str">
        <f t="shared" si="115"/>
        <v/>
      </c>
      <c r="AZ236" s="124" t="str">
        <f t="shared" si="116"/>
        <v/>
      </c>
      <c r="BA236" s="255"/>
      <c r="BB236" s="252">
        <f t="shared" si="122"/>
        <v>0</v>
      </c>
      <c r="BC236" s="255"/>
      <c r="BD236" s="252">
        <f t="shared" si="123"/>
        <v>0</v>
      </c>
      <c r="BE236" s="20">
        <f t="shared" si="117"/>
        <v>0</v>
      </c>
      <c r="BF236" s="124">
        <f t="shared" si="118"/>
        <v>0</v>
      </c>
    </row>
    <row r="237" spans="1:58" x14ac:dyDescent="0.25">
      <c r="A237" s="94"/>
      <c r="B237" s="21">
        <v>165</v>
      </c>
      <c r="C237" s="31"/>
      <c r="D237" s="19" t="str">
        <f>IFERROR(IF(OR(P237="PDB",P237="PLS"),"*","") &amp; VLOOKUP(C237,Table5[],2,FALSE),"") &amp; IF(L237="Yes"," **MILL FINISH**",)</f>
        <v/>
      </c>
      <c r="E237" s="124" t="str">
        <f t="shared" si="101"/>
        <v/>
      </c>
      <c r="F237" s="124" t="str">
        <f t="shared" si="102"/>
        <v/>
      </c>
      <c r="G237" s="135"/>
      <c r="H237" s="135"/>
      <c r="I237" s="20" t="str">
        <f t="shared" si="103"/>
        <v/>
      </c>
      <c r="J237" s="22" t="str">
        <f t="shared" si="104"/>
        <v/>
      </c>
      <c r="K237" s="236" t="str">
        <f t="shared" si="105"/>
        <v/>
      </c>
      <c r="L237" s="140" t="s">
        <v>13326</v>
      </c>
      <c r="M237" s="96" t="str">
        <f>IF(C237="","",IF(AND(BF237&gt;0,NOT('1.Project Details'!$E$33="No")),VLOOKUP('1.Project Details'!$E$33,Threshold_Code,2,FALSE),IF(L237="No",SAP_Colour_Code,"NON")))</f>
        <v/>
      </c>
      <c r="N237" s="141">
        <v>6060</v>
      </c>
      <c r="O237" s="140" t="s">
        <v>19270</v>
      </c>
      <c r="P237" s="96" t="str">
        <f>IFERROR(IF(LEFT(AX237,1)="7","PDB",VLOOKUP(C237,Table5[],13,FALSE)),"")</f>
        <v/>
      </c>
      <c r="Q237" s="239"/>
      <c r="R237" s="96" t="str">
        <f>IFERROR(IF(LEFT(AX237,1)="7",VLOOKUP(LEFT(Q237,5),DATA_EDGE!A:C,3,FALSE),VLOOKUP(Q237,DATA_EDGE!A:C,3,FALSE)),"")</f>
        <v/>
      </c>
      <c r="S237" s="104" t="str">
        <f>IFERROR(IF(LEFT(VLOOKUP(C237,Table5[],7,FALSE),3)="AE3",VLOOKUP(C237,Table_TB_Cost[],3,FALSE),""),"")</f>
        <v/>
      </c>
      <c r="T237" s="207" t="s">
        <v>13326</v>
      </c>
      <c r="U237" s="206" t="str">
        <f>IF(OR('1.Project Details'!$B$26="Capral Mill (AP)",T237="Yes"),IF(AD237="","",IF(AD237&lt;0,"Minfin",IF(AD237&lt;80,"Non-bulk","Bulk"))),"")</f>
        <v/>
      </c>
      <c r="V237" s="63" t="str">
        <f>IFERROR(VLOOKUP(C237,Table5[],11,FALSE),"")</f>
        <v/>
      </c>
      <c r="W237" s="104" t="str">
        <f>IFERROR(IF(X237="Yes",VLOOKUP(C237,Table5[#All],12,FALSE) &amp; IF(OR(Y237&gt;5,Z237&gt;25)," Weight",""),""),"")</f>
        <v/>
      </c>
      <c r="X237" s="104" t="s">
        <v>21026</v>
      </c>
      <c r="Y237" s="19" t="str">
        <f>IFERROR(VLOOKUP(C237,Table5[],4,FALSE),"")</f>
        <v/>
      </c>
      <c r="Z237" s="19" t="str">
        <f t="shared" si="106"/>
        <v/>
      </c>
      <c r="AA237" s="19" t="str">
        <f t="shared" si="107"/>
        <v/>
      </c>
      <c r="AB237" s="19" t="str">
        <f>IFERROR(VLOOKUP(C237,Table5[],5,FALSE),"")</f>
        <v/>
      </c>
      <c r="AC237" s="19" t="str">
        <f t="shared" si="108"/>
        <v/>
      </c>
      <c r="AD237" s="19" t="str">
        <f t="shared" si="109"/>
        <v/>
      </c>
      <c r="AE237" s="19" t="str">
        <f>IFERROR(VLOOKUP(C237,Table5[],6,FALSE),"")</f>
        <v/>
      </c>
      <c r="AF237" s="19" t="str">
        <f t="shared" si="110"/>
        <v/>
      </c>
      <c r="AG237" s="19" t="str">
        <f t="shared" si="111"/>
        <v/>
      </c>
      <c r="AH237" s="142" t="str" cm="1">
        <f t="array" ref="AH237">IFERROR(IF(AV237=3,IF(Y237&lt;0.5,1*Z237*2.5,0),IF(P237="PLS",VLOOKUP(C237,Table_TB_Cost[],11,FALSE)/VLOOKUP(C237,Table_TB_Cost[],3,FALSE)*'2.Quote'!H237,IF(P237="PDB",_xlfn.IFS(tb_calc_type="Margin",(((Z237*'Pricing Matrix'!$F$4)+(H237*'Pricing Matrix'!$F$5))/(1-tb_calc_value)),tb_calc_type="List less Discount",(((Z237*(VLOOKUP(LEFT(VLOOKUP(C237,Table5[],10,FALSE),2),TB_MPG,2,FALSE)))+(H237*'Pricing Matrix'!$F$5*3))*(1-tb_calc_value))),(Z237*'3.Edit Pricing'!$B$33)))),"")</f>
        <v/>
      </c>
      <c r="AI237" s="142">
        <f>IF(AV237=1,Z237*'3.Edit Pricing'!$G$33,IF(AV237=2,Z237*'3.Edit Pricing'!$H$33,IF(AV237=3,Z237*'3.Edit Pricing'!$I$33,0)))</f>
        <v>0</v>
      </c>
      <c r="AJ237" s="142" t="str">
        <f t="shared" si="112"/>
        <v/>
      </c>
      <c r="AK237" s="92" t="str">
        <f t="shared" si="119"/>
        <v/>
      </c>
      <c r="AL237" s="92" t="str">
        <f t="shared" si="120"/>
        <v/>
      </c>
      <c r="AM237" s="92" t="str" cm="1">
        <f t="array" ref="AM237">IFERROR(_xlfn.IFS(P237="PLS",AL237-(VLOOKUP(C237,Table_TB_Cost[],10,FALSE)/VLOOKUP(C237,Table_TB_Cost[],3,FALSE)*G237*H237),P237="PDB",AL237-((Z237*'Pricing Matrix'!$F$4)+(H237*'Pricing Matrix'!$F$5))*G237),"")</f>
        <v/>
      </c>
      <c r="AN237" s="92" t="str">
        <f>IFERROR(IF(OR(P237="PLS",P237="PDB"),0,IF(AV237=3,(AI237*G237)-(AA237*'Pricing Matrix'!$B$5),(AI237*G237)+(AA237*('3.Edit Pricing'!$B$33-'Pricing Matrix'!$B$5)))),"")</f>
        <v/>
      </c>
      <c r="AO237" s="142" t="str">
        <f>IF(Y237="","",IF(AND(NOT('1.Project Details'!$E$33="No"), BF237&gt;0),'3.Edit Pricing'!$B$57,IF('1.Project Details'!$B$24="Mill Finish",0,IF('2.Quote'!$L237="Yes",0,IF(U237="Bulk",FinBulk_Cost_Price,IF(OR(U237="Non-bulk",U237="Minfin"),FinNonBulk_Cost_Price,Fin_Cost_Price))))))</f>
        <v/>
      </c>
      <c r="AP237" s="142" t="str" cm="1">
        <f t="array" ref="AP237">IF(Y237="","",_xlfn.IFS(AND(BF237&gt;0,NOT('1.Project Details'!$E$33="No")),'3.Edit Pricing'!$B$58,'1.Project Details'!$B$24="Mill Finish",0,'1.Project Details'!$B$24="",0,'2.Quote'!$L237="Yes",0,U237="Bulk",FinBulk_Sell_Price,U237="Non-bulk",FinNonBulk_Sell_Price,U237="Minfin",FinNonBulk_Sell_Price,Y237&lt;&gt;"",Fin_Sell_Price))</f>
        <v/>
      </c>
      <c r="AQ237" s="142" t="str">
        <f>IFERROR(IF(Y237="","",IF(T237="Yes","Anodised Perimeter (AP)",'1.Project Details'!$B$33)),"")</f>
        <v/>
      </c>
      <c r="AR237" s="142" t="str">
        <f>IFERROR(IF($AQ237="Anodised Perimeter (AP)",IF(U237="Minfin",40,'2.Quote'!AD237)*AO237,AG237*AO237),"")</f>
        <v/>
      </c>
      <c r="AS237" s="142" t="str">
        <f t="shared" si="113"/>
        <v/>
      </c>
      <c r="AT237" s="142" t="str">
        <f t="shared" si="114"/>
        <v/>
      </c>
      <c r="AU237" s="170" t="str">
        <f>IFERROR(VLOOKUP(C237,DATA!$A:$K,8,FALSE),"")</f>
        <v/>
      </c>
      <c r="AV237" s="124" t="str">
        <f>IFERROR(VLOOKUP(AU237,'5.Edit_PH_IP'!$B:$D,3,FALSE),"")</f>
        <v/>
      </c>
      <c r="AW237" s="124" t="str">
        <f>IFERROR(VLOOKUP(Q237,DATA_EDGE!A:C,3,FALSE),"")</f>
        <v/>
      </c>
      <c r="AX237" s="124" t="str">
        <f t="shared" si="121"/>
        <v/>
      </c>
      <c r="AY237" s="124" t="str">
        <f t="shared" si="115"/>
        <v/>
      </c>
      <c r="AZ237" s="124" t="str">
        <f t="shared" si="116"/>
        <v/>
      </c>
      <c r="BA237" s="255"/>
      <c r="BB237" s="252">
        <f t="shared" si="122"/>
        <v>0</v>
      </c>
      <c r="BC237" s="255"/>
      <c r="BD237" s="252">
        <f t="shared" si="123"/>
        <v>0</v>
      </c>
      <c r="BE237" s="20">
        <f t="shared" si="117"/>
        <v>0</v>
      </c>
      <c r="BF237" s="124">
        <f t="shared" si="118"/>
        <v>0</v>
      </c>
    </row>
    <row r="238" spans="1:58" x14ac:dyDescent="0.25">
      <c r="A238" s="94"/>
      <c r="B238" s="18">
        <v>166</v>
      </c>
      <c r="C238" s="31"/>
      <c r="D238" s="19" t="str">
        <f>IFERROR(IF(OR(P238="PDB",P238="PLS"),"*","") &amp; VLOOKUP(C238,Table5[],2,FALSE),"") &amp; IF(L238="Yes"," **MILL FINISH**",)</f>
        <v/>
      </c>
      <c r="E238" s="124" t="str">
        <f t="shared" si="101"/>
        <v/>
      </c>
      <c r="F238" s="124" t="str">
        <f t="shared" si="102"/>
        <v/>
      </c>
      <c r="G238" s="135"/>
      <c r="H238" s="135"/>
      <c r="I238" s="20" t="str">
        <f t="shared" si="103"/>
        <v/>
      </c>
      <c r="J238" s="22" t="str">
        <f t="shared" si="104"/>
        <v/>
      </c>
      <c r="K238" s="236" t="str">
        <f t="shared" si="105"/>
        <v/>
      </c>
      <c r="L238" s="140" t="s">
        <v>13326</v>
      </c>
      <c r="M238" s="96" t="str">
        <f>IF(C238="","",IF(AND(BF238&gt;0,NOT('1.Project Details'!$E$33="No")),VLOOKUP('1.Project Details'!$E$33,Threshold_Code,2,FALSE),IF(L238="No",SAP_Colour_Code,"NON")))</f>
        <v/>
      </c>
      <c r="N238" s="141">
        <v>6060</v>
      </c>
      <c r="O238" s="140" t="s">
        <v>19270</v>
      </c>
      <c r="P238" s="96" t="str">
        <f>IFERROR(IF(LEFT(AX238,1)="7","PDB",VLOOKUP(C238,Table5[],13,FALSE)),"")</f>
        <v/>
      </c>
      <c r="Q238" s="239"/>
      <c r="R238" s="96" t="str">
        <f>IFERROR(IF(LEFT(AX238,1)="7",VLOOKUP(LEFT(Q238,5),DATA_EDGE!A:C,3,FALSE),VLOOKUP(Q238,DATA_EDGE!A:C,3,FALSE)),"")</f>
        <v/>
      </c>
      <c r="S238" s="104" t="str">
        <f>IFERROR(IF(LEFT(VLOOKUP(C238,Table5[],7,FALSE),3)="AE3",VLOOKUP(C238,Table_TB_Cost[],3,FALSE),""),"")</f>
        <v/>
      </c>
      <c r="T238" s="207" t="s">
        <v>13326</v>
      </c>
      <c r="U238" s="206" t="str">
        <f>IF(OR('1.Project Details'!$B$26="Capral Mill (AP)",T238="Yes"),IF(AD238="","",IF(AD238&lt;0,"Minfin",IF(AD238&lt;80,"Non-bulk","Bulk"))),"")</f>
        <v/>
      </c>
      <c r="V238" s="63" t="str">
        <f>IFERROR(VLOOKUP(C238,Table5[],11,FALSE),"")</f>
        <v/>
      </c>
      <c r="W238" s="104" t="str">
        <f>IFERROR(IF(X238="Yes",VLOOKUP(C238,Table5[#All],12,FALSE) &amp; IF(OR(Y238&gt;5,Z238&gt;25)," Weight",""),""),"")</f>
        <v/>
      </c>
      <c r="X238" s="104" t="s">
        <v>21026</v>
      </c>
      <c r="Y238" s="19" t="str">
        <f>IFERROR(VLOOKUP(C238,Table5[],4,FALSE),"")</f>
        <v/>
      </c>
      <c r="Z238" s="19" t="str">
        <f t="shared" si="106"/>
        <v/>
      </c>
      <c r="AA238" s="19" t="str">
        <f t="shared" si="107"/>
        <v/>
      </c>
      <c r="AB238" s="19" t="str">
        <f>IFERROR(VLOOKUP(C238,Table5[],5,FALSE),"")</f>
        <v/>
      </c>
      <c r="AC238" s="19" t="str">
        <f t="shared" si="108"/>
        <v/>
      </c>
      <c r="AD238" s="19" t="str">
        <f t="shared" si="109"/>
        <v/>
      </c>
      <c r="AE238" s="19" t="str">
        <f>IFERROR(VLOOKUP(C238,Table5[],6,FALSE),"")</f>
        <v/>
      </c>
      <c r="AF238" s="19" t="str">
        <f t="shared" si="110"/>
        <v/>
      </c>
      <c r="AG238" s="19" t="str">
        <f t="shared" si="111"/>
        <v/>
      </c>
      <c r="AH238" s="142" t="str" cm="1">
        <f t="array" ref="AH238">IFERROR(IF(AV238=3,IF(Y238&lt;0.5,1*Z238*2.5,0),IF(P238="PLS",VLOOKUP(C238,Table_TB_Cost[],11,FALSE)/VLOOKUP(C238,Table_TB_Cost[],3,FALSE)*'2.Quote'!H238,IF(P238="PDB",_xlfn.IFS(tb_calc_type="Margin",(((Z238*'Pricing Matrix'!$F$4)+(H238*'Pricing Matrix'!$F$5))/(1-tb_calc_value)),tb_calc_type="List less Discount",(((Z238*(VLOOKUP(LEFT(VLOOKUP(C238,Table5[],10,FALSE),2),TB_MPG,2,FALSE)))+(H238*'Pricing Matrix'!$F$5*3))*(1-tb_calc_value))),(Z238*'3.Edit Pricing'!$B$33)))),"")</f>
        <v/>
      </c>
      <c r="AI238" s="142">
        <f>IF(AV238=1,Z238*'3.Edit Pricing'!$G$33,IF(AV238=2,Z238*'3.Edit Pricing'!$H$33,IF(AV238=3,Z238*'3.Edit Pricing'!$I$33,0)))</f>
        <v>0</v>
      </c>
      <c r="AJ238" s="142" t="str">
        <f t="shared" si="112"/>
        <v/>
      </c>
      <c r="AK238" s="92" t="str">
        <f t="shared" si="119"/>
        <v/>
      </c>
      <c r="AL238" s="92" t="str">
        <f t="shared" si="120"/>
        <v/>
      </c>
      <c r="AM238" s="92" t="str" cm="1">
        <f t="array" ref="AM238">IFERROR(_xlfn.IFS(P238="PLS",AL238-(VLOOKUP(C238,Table_TB_Cost[],10,FALSE)/VLOOKUP(C238,Table_TB_Cost[],3,FALSE)*G238*H238),P238="PDB",AL238-((Z238*'Pricing Matrix'!$F$4)+(H238*'Pricing Matrix'!$F$5))*G238),"")</f>
        <v/>
      </c>
      <c r="AN238" s="92" t="str">
        <f>IFERROR(IF(OR(P238="PLS",P238="PDB"),0,IF(AV238=3,(AI238*G238)-(AA238*'Pricing Matrix'!$B$5),(AI238*G238)+(AA238*('3.Edit Pricing'!$B$33-'Pricing Matrix'!$B$5)))),"")</f>
        <v/>
      </c>
      <c r="AO238" s="142" t="str">
        <f>IF(Y238="","",IF(AND(NOT('1.Project Details'!$E$33="No"), BF238&gt;0),'3.Edit Pricing'!$B$57,IF('1.Project Details'!$B$24="Mill Finish",0,IF('2.Quote'!$L238="Yes",0,IF(U238="Bulk",FinBulk_Cost_Price,IF(OR(U238="Non-bulk",U238="Minfin"),FinNonBulk_Cost_Price,Fin_Cost_Price))))))</f>
        <v/>
      </c>
      <c r="AP238" s="142" t="str" cm="1">
        <f t="array" ref="AP238">IF(Y238="","",_xlfn.IFS(AND(BF238&gt;0,NOT('1.Project Details'!$E$33="No")),'3.Edit Pricing'!$B$58,'1.Project Details'!$B$24="Mill Finish",0,'1.Project Details'!$B$24="",0,'2.Quote'!$L238="Yes",0,U238="Bulk",FinBulk_Sell_Price,U238="Non-bulk",FinNonBulk_Sell_Price,U238="Minfin",FinNonBulk_Sell_Price,Y238&lt;&gt;"",Fin_Sell_Price))</f>
        <v/>
      </c>
      <c r="AQ238" s="142" t="str">
        <f>IFERROR(IF(Y238="","",IF(T238="Yes","Anodised Perimeter (AP)",'1.Project Details'!$B$33)),"")</f>
        <v/>
      </c>
      <c r="AR238" s="142" t="str">
        <f>IFERROR(IF($AQ238="Anodised Perimeter (AP)",IF(U238="Minfin",40,'2.Quote'!AD238)*AO238,AG238*AO238),"")</f>
        <v/>
      </c>
      <c r="AS238" s="142" t="str">
        <f t="shared" si="113"/>
        <v/>
      </c>
      <c r="AT238" s="142" t="str">
        <f t="shared" si="114"/>
        <v/>
      </c>
      <c r="AU238" s="170" t="str">
        <f>IFERROR(VLOOKUP(C238,DATA!$A:$K,8,FALSE),"")</f>
        <v/>
      </c>
      <c r="AV238" s="124" t="str">
        <f>IFERROR(VLOOKUP(AU238,'5.Edit_PH_IP'!$B:$D,3,FALSE),"")</f>
        <v/>
      </c>
      <c r="AW238" s="124" t="str">
        <f>IFERROR(VLOOKUP(Q238,DATA_EDGE!A:C,3,FALSE),"")</f>
        <v/>
      </c>
      <c r="AX238" s="124" t="str">
        <f t="shared" si="121"/>
        <v/>
      </c>
      <c r="AY238" s="124" t="str">
        <f t="shared" si="115"/>
        <v/>
      </c>
      <c r="AZ238" s="124" t="str">
        <f t="shared" si="116"/>
        <v/>
      </c>
      <c r="BA238" s="255"/>
      <c r="BB238" s="252">
        <f t="shared" si="122"/>
        <v>0</v>
      </c>
      <c r="BC238" s="255"/>
      <c r="BD238" s="252">
        <f t="shared" si="123"/>
        <v>0</v>
      </c>
      <c r="BE238" s="20">
        <f t="shared" si="117"/>
        <v>0</v>
      </c>
      <c r="BF238" s="124">
        <f t="shared" si="118"/>
        <v>0</v>
      </c>
    </row>
    <row r="239" spans="1:58" x14ac:dyDescent="0.25">
      <c r="A239" s="94"/>
      <c r="B239" s="18">
        <v>167</v>
      </c>
      <c r="C239" s="31"/>
      <c r="D239" s="19" t="str">
        <f>IFERROR(IF(OR(P239="PDB",P239="PLS"),"*","") &amp; VLOOKUP(C239,Table5[],2,FALSE),"") &amp; IF(L239="Yes"," **MILL FINISH**",)</f>
        <v/>
      </c>
      <c r="E239" s="124" t="str">
        <f t="shared" si="101"/>
        <v/>
      </c>
      <c r="F239" s="124" t="str">
        <f t="shared" si="102"/>
        <v/>
      </c>
      <c r="G239" s="135"/>
      <c r="H239" s="135"/>
      <c r="I239" s="20" t="str">
        <f t="shared" si="103"/>
        <v/>
      </c>
      <c r="J239" s="22" t="str">
        <f t="shared" si="104"/>
        <v/>
      </c>
      <c r="K239" s="236" t="str">
        <f t="shared" si="105"/>
        <v/>
      </c>
      <c r="L239" s="140" t="s">
        <v>13326</v>
      </c>
      <c r="M239" s="96" t="str">
        <f>IF(C239="","",IF(AND(BF239&gt;0,NOT('1.Project Details'!$E$33="No")),VLOOKUP('1.Project Details'!$E$33,Threshold_Code,2,FALSE),IF(L239="No",SAP_Colour_Code,"NON")))</f>
        <v/>
      </c>
      <c r="N239" s="141">
        <v>6060</v>
      </c>
      <c r="O239" s="140" t="s">
        <v>19270</v>
      </c>
      <c r="P239" s="96" t="str">
        <f>IFERROR(IF(LEFT(AX239,1)="7","PDB",VLOOKUP(C239,Table5[],13,FALSE)),"")</f>
        <v/>
      </c>
      <c r="Q239" s="239"/>
      <c r="R239" s="96" t="str">
        <f>IFERROR(IF(LEFT(AX239,1)="7",VLOOKUP(LEFT(Q239,5),DATA_EDGE!A:C,3,FALSE),VLOOKUP(Q239,DATA_EDGE!A:C,3,FALSE)),"")</f>
        <v/>
      </c>
      <c r="S239" s="104" t="str">
        <f>IFERROR(IF(LEFT(VLOOKUP(C239,Table5[],7,FALSE),3)="AE3",VLOOKUP(C239,Table_TB_Cost[],3,FALSE),""),"")</f>
        <v/>
      </c>
      <c r="T239" s="207" t="s">
        <v>13326</v>
      </c>
      <c r="U239" s="206" t="str">
        <f>IF(OR('1.Project Details'!$B$26="Capral Mill (AP)",T239="Yes"),IF(AD239="","",IF(AD239&lt;0,"Minfin",IF(AD239&lt;80,"Non-bulk","Bulk"))),"")</f>
        <v/>
      </c>
      <c r="V239" s="63" t="str">
        <f>IFERROR(VLOOKUP(C239,Table5[],11,FALSE),"")</f>
        <v/>
      </c>
      <c r="W239" s="104" t="str">
        <f>IFERROR(IF(X239="Yes",VLOOKUP(C239,Table5[#All],12,FALSE) &amp; IF(OR(Y239&gt;5,Z239&gt;25)," Weight",""),""),"")</f>
        <v/>
      </c>
      <c r="X239" s="104" t="s">
        <v>21026</v>
      </c>
      <c r="Y239" s="19" t="str">
        <f>IFERROR(VLOOKUP(C239,Table5[],4,FALSE),"")</f>
        <v/>
      </c>
      <c r="Z239" s="19" t="str">
        <f t="shared" si="106"/>
        <v/>
      </c>
      <c r="AA239" s="19" t="str">
        <f t="shared" si="107"/>
        <v/>
      </c>
      <c r="AB239" s="19" t="str">
        <f>IFERROR(VLOOKUP(C239,Table5[],5,FALSE),"")</f>
        <v/>
      </c>
      <c r="AC239" s="19" t="str">
        <f t="shared" si="108"/>
        <v/>
      </c>
      <c r="AD239" s="19" t="str">
        <f t="shared" si="109"/>
        <v/>
      </c>
      <c r="AE239" s="19" t="str">
        <f>IFERROR(VLOOKUP(C239,Table5[],6,FALSE),"")</f>
        <v/>
      </c>
      <c r="AF239" s="19" t="str">
        <f t="shared" si="110"/>
        <v/>
      </c>
      <c r="AG239" s="19" t="str">
        <f t="shared" si="111"/>
        <v/>
      </c>
      <c r="AH239" s="142" t="str" cm="1">
        <f t="array" ref="AH239">IFERROR(IF(AV239=3,IF(Y239&lt;0.5,1*Z239*2.5,0),IF(P239="PLS",VLOOKUP(C239,Table_TB_Cost[],11,FALSE)/VLOOKUP(C239,Table_TB_Cost[],3,FALSE)*'2.Quote'!H239,IF(P239="PDB",_xlfn.IFS(tb_calc_type="Margin",(((Z239*'Pricing Matrix'!$F$4)+(H239*'Pricing Matrix'!$F$5))/(1-tb_calc_value)),tb_calc_type="List less Discount",(((Z239*(VLOOKUP(LEFT(VLOOKUP(C239,Table5[],10,FALSE),2),TB_MPG,2,FALSE)))+(H239*'Pricing Matrix'!$F$5*3))*(1-tb_calc_value))),(Z239*'3.Edit Pricing'!$B$33)))),"")</f>
        <v/>
      </c>
      <c r="AI239" s="142">
        <f>IF(AV239=1,Z239*'3.Edit Pricing'!$G$33,IF(AV239=2,Z239*'3.Edit Pricing'!$H$33,IF(AV239=3,Z239*'3.Edit Pricing'!$I$33,0)))</f>
        <v>0</v>
      </c>
      <c r="AJ239" s="142" t="str">
        <f t="shared" si="112"/>
        <v/>
      </c>
      <c r="AK239" s="92" t="str">
        <f t="shared" si="119"/>
        <v/>
      </c>
      <c r="AL239" s="92" t="str">
        <f t="shared" si="120"/>
        <v/>
      </c>
      <c r="AM239" s="92" t="str" cm="1">
        <f t="array" ref="AM239">IFERROR(_xlfn.IFS(P239="PLS",AL239-(VLOOKUP(C239,Table_TB_Cost[],10,FALSE)/VLOOKUP(C239,Table_TB_Cost[],3,FALSE)*G239*H239),P239="PDB",AL239-((Z239*'Pricing Matrix'!$F$4)+(H239*'Pricing Matrix'!$F$5))*G239),"")</f>
        <v/>
      </c>
      <c r="AN239" s="92" t="str">
        <f>IFERROR(IF(OR(P239="PLS",P239="PDB"),0,IF(AV239=3,(AI239*G239)-(AA239*'Pricing Matrix'!$B$5),(AI239*G239)+(AA239*('3.Edit Pricing'!$B$33-'Pricing Matrix'!$B$5)))),"")</f>
        <v/>
      </c>
      <c r="AO239" s="142" t="str">
        <f>IF(Y239="","",IF(AND(NOT('1.Project Details'!$E$33="No"), BF239&gt;0),'3.Edit Pricing'!$B$57,IF('1.Project Details'!$B$24="Mill Finish",0,IF('2.Quote'!$L239="Yes",0,IF(U239="Bulk",FinBulk_Cost_Price,IF(OR(U239="Non-bulk",U239="Minfin"),FinNonBulk_Cost_Price,Fin_Cost_Price))))))</f>
        <v/>
      </c>
      <c r="AP239" s="142" t="str" cm="1">
        <f t="array" ref="AP239">IF(Y239="","",_xlfn.IFS(AND(BF239&gt;0,NOT('1.Project Details'!$E$33="No")),'3.Edit Pricing'!$B$58,'1.Project Details'!$B$24="Mill Finish",0,'1.Project Details'!$B$24="",0,'2.Quote'!$L239="Yes",0,U239="Bulk",FinBulk_Sell_Price,U239="Non-bulk",FinNonBulk_Sell_Price,U239="Minfin",FinNonBulk_Sell_Price,Y239&lt;&gt;"",Fin_Sell_Price))</f>
        <v/>
      </c>
      <c r="AQ239" s="142" t="str">
        <f>IFERROR(IF(Y239="","",IF(T239="Yes","Anodised Perimeter (AP)",'1.Project Details'!$B$33)),"")</f>
        <v/>
      </c>
      <c r="AR239" s="142" t="str">
        <f>IFERROR(IF($AQ239="Anodised Perimeter (AP)",IF(U239="Minfin",40,'2.Quote'!AD239)*AO239,AG239*AO239),"")</f>
        <v/>
      </c>
      <c r="AS239" s="142" t="str">
        <f t="shared" si="113"/>
        <v/>
      </c>
      <c r="AT239" s="142" t="str">
        <f t="shared" si="114"/>
        <v/>
      </c>
      <c r="AU239" s="170" t="str">
        <f>IFERROR(VLOOKUP(C239,DATA!$A:$K,8,FALSE),"")</f>
        <v/>
      </c>
      <c r="AV239" s="124" t="str">
        <f>IFERROR(VLOOKUP(AU239,'5.Edit_PH_IP'!$B:$D,3,FALSE),"")</f>
        <v/>
      </c>
      <c r="AW239" s="124" t="str">
        <f>IFERROR(VLOOKUP(Q239,DATA_EDGE!A:C,3,FALSE),"")</f>
        <v/>
      </c>
      <c r="AX239" s="124" t="str">
        <f t="shared" si="121"/>
        <v/>
      </c>
      <c r="AY239" s="124" t="str">
        <f t="shared" si="115"/>
        <v/>
      </c>
      <c r="AZ239" s="124" t="str">
        <f t="shared" si="116"/>
        <v/>
      </c>
      <c r="BA239" s="255"/>
      <c r="BB239" s="252">
        <f t="shared" si="122"/>
        <v>0</v>
      </c>
      <c r="BC239" s="255"/>
      <c r="BD239" s="252">
        <f t="shared" si="123"/>
        <v>0</v>
      </c>
      <c r="BE239" s="20">
        <f t="shared" si="117"/>
        <v>0</v>
      </c>
      <c r="BF239" s="124">
        <f t="shared" si="118"/>
        <v>0</v>
      </c>
    </row>
    <row r="240" spans="1:58" x14ac:dyDescent="0.25">
      <c r="A240" s="94"/>
      <c r="B240" s="21">
        <v>168</v>
      </c>
      <c r="C240" s="31"/>
      <c r="D240" s="19" t="str">
        <f>IFERROR(IF(OR(P240="PDB",P240="PLS"),"*","") &amp; VLOOKUP(C240,Table5[],2,FALSE),"") &amp; IF(L240="Yes"," **MILL FINISH**",)</f>
        <v/>
      </c>
      <c r="E240" s="124" t="str">
        <f t="shared" si="101"/>
        <v/>
      </c>
      <c r="F240" s="124" t="str">
        <f t="shared" si="102"/>
        <v/>
      </c>
      <c r="G240" s="135"/>
      <c r="H240" s="135"/>
      <c r="I240" s="20" t="str">
        <f t="shared" si="103"/>
        <v/>
      </c>
      <c r="J240" s="22" t="str">
        <f t="shared" si="104"/>
        <v/>
      </c>
      <c r="K240" s="236" t="str">
        <f t="shared" si="105"/>
        <v/>
      </c>
      <c r="L240" s="140" t="s">
        <v>13326</v>
      </c>
      <c r="M240" s="96" t="str">
        <f>IF(C240="","",IF(AND(BF240&gt;0,NOT('1.Project Details'!$E$33="No")),VLOOKUP('1.Project Details'!$E$33,Threshold_Code,2,FALSE),IF(L240="No",SAP_Colour_Code,"NON")))</f>
        <v/>
      </c>
      <c r="N240" s="141">
        <v>6060</v>
      </c>
      <c r="O240" s="140" t="s">
        <v>19270</v>
      </c>
      <c r="P240" s="96" t="str">
        <f>IFERROR(IF(LEFT(AX240,1)="7","PDB",VLOOKUP(C240,Table5[],13,FALSE)),"")</f>
        <v/>
      </c>
      <c r="Q240" s="239"/>
      <c r="R240" s="96" t="str">
        <f>IFERROR(IF(LEFT(AX240,1)="7",VLOOKUP(LEFT(Q240,5),DATA_EDGE!A:C,3,FALSE),VLOOKUP(Q240,DATA_EDGE!A:C,3,FALSE)),"")</f>
        <v/>
      </c>
      <c r="S240" s="104" t="str">
        <f>IFERROR(IF(LEFT(VLOOKUP(C240,Table5[],7,FALSE),3)="AE3",VLOOKUP(C240,Table_TB_Cost[],3,FALSE),""),"")</f>
        <v/>
      </c>
      <c r="T240" s="207" t="s">
        <v>13326</v>
      </c>
      <c r="U240" s="206" t="str">
        <f>IF(OR('1.Project Details'!$B$26="Capral Mill (AP)",T240="Yes"),IF(AD240="","",IF(AD240&lt;0,"Minfin",IF(AD240&lt;80,"Non-bulk","Bulk"))),"")</f>
        <v/>
      </c>
      <c r="V240" s="63" t="str">
        <f>IFERROR(VLOOKUP(C240,Table5[],11,FALSE),"")</f>
        <v/>
      </c>
      <c r="W240" s="104" t="str">
        <f>IFERROR(IF(X240="Yes",VLOOKUP(C240,Table5[#All],12,FALSE) &amp; IF(OR(Y240&gt;5,Z240&gt;25)," Weight",""),""),"")</f>
        <v/>
      </c>
      <c r="X240" s="104" t="s">
        <v>21026</v>
      </c>
      <c r="Y240" s="19" t="str">
        <f>IFERROR(VLOOKUP(C240,Table5[],4,FALSE),"")</f>
        <v/>
      </c>
      <c r="Z240" s="19" t="str">
        <f t="shared" si="106"/>
        <v/>
      </c>
      <c r="AA240" s="19" t="str">
        <f t="shared" si="107"/>
        <v/>
      </c>
      <c r="AB240" s="19" t="str">
        <f>IFERROR(VLOOKUP(C240,Table5[],5,FALSE),"")</f>
        <v/>
      </c>
      <c r="AC240" s="19" t="str">
        <f t="shared" si="108"/>
        <v/>
      </c>
      <c r="AD240" s="19" t="str">
        <f t="shared" si="109"/>
        <v/>
      </c>
      <c r="AE240" s="19" t="str">
        <f>IFERROR(VLOOKUP(C240,Table5[],6,FALSE),"")</f>
        <v/>
      </c>
      <c r="AF240" s="19" t="str">
        <f t="shared" si="110"/>
        <v/>
      </c>
      <c r="AG240" s="19" t="str">
        <f t="shared" si="111"/>
        <v/>
      </c>
      <c r="AH240" s="142" t="str" cm="1">
        <f t="array" ref="AH240">IFERROR(IF(AV240=3,IF(Y240&lt;0.5,1*Z240*2.5,0),IF(P240="PLS",VLOOKUP(C240,Table_TB_Cost[],11,FALSE)/VLOOKUP(C240,Table_TB_Cost[],3,FALSE)*'2.Quote'!H240,IF(P240="PDB",_xlfn.IFS(tb_calc_type="Margin",(((Z240*'Pricing Matrix'!$F$4)+(H240*'Pricing Matrix'!$F$5))/(1-tb_calc_value)),tb_calc_type="List less Discount",(((Z240*(VLOOKUP(LEFT(VLOOKUP(C240,Table5[],10,FALSE),2),TB_MPG,2,FALSE)))+(H240*'Pricing Matrix'!$F$5*3))*(1-tb_calc_value))),(Z240*'3.Edit Pricing'!$B$33)))),"")</f>
        <v/>
      </c>
      <c r="AI240" s="142">
        <f>IF(AV240=1,Z240*'3.Edit Pricing'!$G$33,IF(AV240=2,Z240*'3.Edit Pricing'!$H$33,IF(AV240=3,Z240*'3.Edit Pricing'!$I$33,0)))</f>
        <v>0</v>
      </c>
      <c r="AJ240" s="142" t="str">
        <f t="shared" si="112"/>
        <v/>
      </c>
      <c r="AK240" s="92" t="str">
        <f t="shared" si="119"/>
        <v/>
      </c>
      <c r="AL240" s="92" t="str">
        <f t="shared" si="120"/>
        <v/>
      </c>
      <c r="AM240" s="92" t="str" cm="1">
        <f t="array" ref="AM240">IFERROR(_xlfn.IFS(P240="PLS",AL240-(VLOOKUP(C240,Table_TB_Cost[],10,FALSE)/VLOOKUP(C240,Table_TB_Cost[],3,FALSE)*G240*H240),P240="PDB",AL240-((Z240*'Pricing Matrix'!$F$4)+(H240*'Pricing Matrix'!$F$5))*G240),"")</f>
        <v/>
      </c>
      <c r="AN240" s="92" t="str">
        <f>IFERROR(IF(OR(P240="PLS",P240="PDB"),0,IF(AV240=3,(AI240*G240)-(AA240*'Pricing Matrix'!$B$5),(AI240*G240)+(AA240*('3.Edit Pricing'!$B$33-'Pricing Matrix'!$B$5)))),"")</f>
        <v/>
      </c>
      <c r="AO240" s="142" t="str">
        <f>IF(Y240="","",IF(AND(NOT('1.Project Details'!$E$33="No"), BF240&gt;0),'3.Edit Pricing'!$B$57,IF('1.Project Details'!$B$24="Mill Finish",0,IF('2.Quote'!$L240="Yes",0,IF(U240="Bulk",FinBulk_Cost_Price,IF(OR(U240="Non-bulk",U240="Minfin"),FinNonBulk_Cost_Price,Fin_Cost_Price))))))</f>
        <v/>
      </c>
      <c r="AP240" s="142" t="str" cm="1">
        <f t="array" ref="AP240">IF(Y240="","",_xlfn.IFS(AND(BF240&gt;0,NOT('1.Project Details'!$E$33="No")),'3.Edit Pricing'!$B$58,'1.Project Details'!$B$24="Mill Finish",0,'1.Project Details'!$B$24="",0,'2.Quote'!$L240="Yes",0,U240="Bulk",FinBulk_Sell_Price,U240="Non-bulk",FinNonBulk_Sell_Price,U240="Minfin",FinNonBulk_Sell_Price,Y240&lt;&gt;"",Fin_Sell_Price))</f>
        <v/>
      </c>
      <c r="AQ240" s="142" t="str">
        <f>IFERROR(IF(Y240="","",IF(T240="Yes","Anodised Perimeter (AP)",'1.Project Details'!$B$33)),"")</f>
        <v/>
      </c>
      <c r="AR240" s="142" t="str">
        <f>IFERROR(IF($AQ240="Anodised Perimeter (AP)",IF(U240="Minfin",40,'2.Quote'!AD240)*AO240,AG240*AO240),"")</f>
        <v/>
      </c>
      <c r="AS240" s="142" t="str">
        <f t="shared" si="113"/>
        <v/>
      </c>
      <c r="AT240" s="142" t="str">
        <f t="shared" si="114"/>
        <v/>
      </c>
      <c r="AU240" s="170" t="str">
        <f>IFERROR(VLOOKUP(C240,DATA!$A:$K,8,FALSE),"")</f>
        <v/>
      </c>
      <c r="AV240" s="124" t="str">
        <f>IFERROR(VLOOKUP(AU240,'5.Edit_PH_IP'!$B:$D,3,FALSE),"")</f>
        <v/>
      </c>
      <c r="AW240" s="124" t="str">
        <f>IFERROR(VLOOKUP(Q240,DATA_EDGE!A:C,3,FALSE),"")</f>
        <v/>
      </c>
      <c r="AX240" s="124" t="str">
        <f t="shared" si="121"/>
        <v/>
      </c>
      <c r="AY240" s="124" t="str">
        <f t="shared" si="115"/>
        <v/>
      </c>
      <c r="AZ240" s="124" t="str">
        <f t="shared" si="116"/>
        <v/>
      </c>
      <c r="BA240" s="255"/>
      <c r="BB240" s="252">
        <f t="shared" si="122"/>
        <v>0</v>
      </c>
      <c r="BC240" s="255"/>
      <c r="BD240" s="252">
        <f t="shared" si="123"/>
        <v>0</v>
      </c>
      <c r="BE240" s="20">
        <f t="shared" si="117"/>
        <v>0</v>
      </c>
      <c r="BF240" s="124">
        <f t="shared" si="118"/>
        <v>0</v>
      </c>
    </row>
    <row r="241" spans="1:58" x14ac:dyDescent="0.25">
      <c r="A241" s="94"/>
      <c r="B241" s="18">
        <v>169</v>
      </c>
      <c r="C241" s="31"/>
      <c r="D241" s="19" t="str">
        <f>IFERROR(IF(OR(P241="PDB",P241="PLS"),"*","") &amp; VLOOKUP(C241,Table5[],2,FALSE),"") &amp; IF(L241="Yes"," **MILL FINISH**",)</f>
        <v/>
      </c>
      <c r="E241" s="124" t="str">
        <f t="shared" si="101"/>
        <v/>
      </c>
      <c r="F241" s="124" t="str">
        <f t="shared" si="102"/>
        <v/>
      </c>
      <c r="G241" s="135"/>
      <c r="H241" s="135"/>
      <c r="I241" s="20" t="str">
        <f t="shared" si="103"/>
        <v/>
      </c>
      <c r="J241" s="22" t="str">
        <f t="shared" si="104"/>
        <v/>
      </c>
      <c r="K241" s="236" t="str">
        <f t="shared" si="105"/>
        <v/>
      </c>
      <c r="L241" s="140" t="s">
        <v>13326</v>
      </c>
      <c r="M241" s="96" t="str">
        <f>IF(C241="","",IF(AND(BF241&gt;0,NOT('1.Project Details'!$E$33="No")),VLOOKUP('1.Project Details'!$E$33,Threshold_Code,2,FALSE),IF(L241="No",SAP_Colour_Code,"NON")))</f>
        <v/>
      </c>
      <c r="N241" s="141">
        <v>6060</v>
      </c>
      <c r="O241" s="140" t="s">
        <v>19270</v>
      </c>
      <c r="P241" s="96" t="str">
        <f>IFERROR(IF(LEFT(AX241,1)="7","PDB",VLOOKUP(C241,Table5[],13,FALSE)),"")</f>
        <v/>
      </c>
      <c r="Q241" s="239"/>
      <c r="R241" s="96" t="str">
        <f>IFERROR(IF(LEFT(AX241,1)="7",VLOOKUP(LEFT(Q241,5),DATA_EDGE!A:C,3,FALSE),VLOOKUP(Q241,DATA_EDGE!A:C,3,FALSE)),"")</f>
        <v/>
      </c>
      <c r="S241" s="104" t="str">
        <f>IFERROR(IF(LEFT(VLOOKUP(C241,Table5[],7,FALSE),3)="AE3",VLOOKUP(C241,Table_TB_Cost[],3,FALSE),""),"")</f>
        <v/>
      </c>
      <c r="T241" s="207" t="s">
        <v>13326</v>
      </c>
      <c r="U241" s="206" t="str">
        <f>IF(OR('1.Project Details'!$B$26="Capral Mill (AP)",T241="Yes"),IF(AD241="","",IF(AD241&lt;0,"Minfin",IF(AD241&lt;80,"Non-bulk","Bulk"))),"")</f>
        <v/>
      </c>
      <c r="V241" s="63" t="str">
        <f>IFERROR(VLOOKUP(C241,Table5[],11,FALSE),"")</f>
        <v/>
      </c>
      <c r="W241" s="104" t="str">
        <f>IFERROR(IF(X241="Yes",VLOOKUP(C241,Table5[#All],12,FALSE) &amp; IF(OR(Y241&gt;5,Z241&gt;25)," Weight",""),""),"")</f>
        <v/>
      </c>
      <c r="X241" s="104" t="s">
        <v>21026</v>
      </c>
      <c r="Y241" s="19" t="str">
        <f>IFERROR(VLOOKUP(C241,Table5[],4,FALSE),"")</f>
        <v/>
      </c>
      <c r="Z241" s="19" t="str">
        <f t="shared" si="106"/>
        <v/>
      </c>
      <c r="AA241" s="19" t="str">
        <f t="shared" si="107"/>
        <v/>
      </c>
      <c r="AB241" s="19" t="str">
        <f>IFERROR(VLOOKUP(C241,Table5[],5,FALSE),"")</f>
        <v/>
      </c>
      <c r="AC241" s="19" t="str">
        <f t="shared" si="108"/>
        <v/>
      </c>
      <c r="AD241" s="19" t="str">
        <f t="shared" si="109"/>
        <v/>
      </c>
      <c r="AE241" s="19" t="str">
        <f>IFERROR(VLOOKUP(C241,Table5[],6,FALSE),"")</f>
        <v/>
      </c>
      <c r="AF241" s="19" t="str">
        <f t="shared" si="110"/>
        <v/>
      </c>
      <c r="AG241" s="19" t="str">
        <f t="shared" si="111"/>
        <v/>
      </c>
      <c r="AH241" s="142" t="str" cm="1">
        <f t="array" ref="AH241">IFERROR(IF(AV241=3,IF(Y241&lt;0.5,1*Z241*2.5,0),IF(P241="PLS",VLOOKUP(C241,Table_TB_Cost[],11,FALSE)/VLOOKUP(C241,Table_TB_Cost[],3,FALSE)*'2.Quote'!H241,IF(P241="PDB",_xlfn.IFS(tb_calc_type="Margin",(((Z241*'Pricing Matrix'!$F$4)+(H241*'Pricing Matrix'!$F$5))/(1-tb_calc_value)),tb_calc_type="List less Discount",(((Z241*(VLOOKUP(LEFT(VLOOKUP(C241,Table5[],10,FALSE),2),TB_MPG,2,FALSE)))+(H241*'Pricing Matrix'!$F$5*3))*(1-tb_calc_value))),(Z241*'3.Edit Pricing'!$B$33)))),"")</f>
        <v/>
      </c>
      <c r="AI241" s="142">
        <f>IF(AV241=1,Z241*'3.Edit Pricing'!$G$33,IF(AV241=2,Z241*'3.Edit Pricing'!$H$33,IF(AV241=3,Z241*'3.Edit Pricing'!$I$33,0)))</f>
        <v>0</v>
      </c>
      <c r="AJ241" s="142" t="str">
        <f t="shared" si="112"/>
        <v/>
      </c>
      <c r="AK241" s="92" t="str">
        <f t="shared" si="119"/>
        <v/>
      </c>
      <c r="AL241" s="92" t="str">
        <f t="shared" si="120"/>
        <v/>
      </c>
      <c r="AM241" s="92" t="str" cm="1">
        <f t="array" ref="AM241">IFERROR(_xlfn.IFS(P241="PLS",AL241-(VLOOKUP(C241,Table_TB_Cost[],10,FALSE)/VLOOKUP(C241,Table_TB_Cost[],3,FALSE)*G241*H241),P241="PDB",AL241-((Z241*'Pricing Matrix'!$F$4)+(H241*'Pricing Matrix'!$F$5))*G241),"")</f>
        <v/>
      </c>
      <c r="AN241" s="92" t="str">
        <f>IFERROR(IF(OR(P241="PLS",P241="PDB"),0,IF(AV241=3,(AI241*G241)-(AA241*'Pricing Matrix'!$B$5),(AI241*G241)+(AA241*('3.Edit Pricing'!$B$33-'Pricing Matrix'!$B$5)))),"")</f>
        <v/>
      </c>
      <c r="AO241" s="142" t="str">
        <f>IF(Y241="","",IF(AND(NOT('1.Project Details'!$E$33="No"), BF241&gt;0),'3.Edit Pricing'!$B$57,IF('1.Project Details'!$B$24="Mill Finish",0,IF('2.Quote'!$L241="Yes",0,IF(U241="Bulk",FinBulk_Cost_Price,IF(OR(U241="Non-bulk",U241="Minfin"),FinNonBulk_Cost_Price,Fin_Cost_Price))))))</f>
        <v/>
      </c>
      <c r="AP241" s="142" t="str" cm="1">
        <f t="array" ref="AP241">IF(Y241="","",_xlfn.IFS(AND(BF241&gt;0,NOT('1.Project Details'!$E$33="No")),'3.Edit Pricing'!$B$58,'1.Project Details'!$B$24="Mill Finish",0,'1.Project Details'!$B$24="",0,'2.Quote'!$L241="Yes",0,U241="Bulk",FinBulk_Sell_Price,U241="Non-bulk",FinNonBulk_Sell_Price,U241="Minfin",FinNonBulk_Sell_Price,Y241&lt;&gt;"",Fin_Sell_Price))</f>
        <v/>
      </c>
      <c r="AQ241" s="142" t="str">
        <f>IFERROR(IF(Y241="","",IF(T241="Yes","Anodised Perimeter (AP)",'1.Project Details'!$B$33)),"")</f>
        <v/>
      </c>
      <c r="AR241" s="142" t="str">
        <f>IFERROR(IF($AQ241="Anodised Perimeter (AP)",IF(U241="Minfin",40,'2.Quote'!AD241)*AO241,AG241*AO241),"")</f>
        <v/>
      </c>
      <c r="AS241" s="142" t="str">
        <f t="shared" si="113"/>
        <v/>
      </c>
      <c r="AT241" s="142" t="str">
        <f t="shared" si="114"/>
        <v/>
      </c>
      <c r="AU241" s="170" t="str">
        <f>IFERROR(VLOOKUP(C241,DATA!$A:$K,8,FALSE),"")</f>
        <v/>
      </c>
      <c r="AV241" s="124" t="str">
        <f>IFERROR(VLOOKUP(AU241,'5.Edit_PH_IP'!$B:$D,3,FALSE),"")</f>
        <v/>
      </c>
      <c r="AW241" s="124" t="str">
        <f>IFERROR(VLOOKUP(Q241,DATA_EDGE!A:C,3,FALSE),"")</f>
        <v/>
      </c>
      <c r="AX241" s="124" t="str">
        <f t="shared" si="121"/>
        <v/>
      </c>
      <c r="AY241" s="124" t="str">
        <f t="shared" si="115"/>
        <v/>
      </c>
      <c r="AZ241" s="124" t="str">
        <f t="shared" si="116"/>
        <v/>
      </c>
      <c r="BA241" s="255"/>
      <c r="BB241" s="252">
        <f t="shared" si="122"/>
        <v>0</v>
      </c>
      <c r="BC241" s="255"/>
      <c r="BD241" s="252">
        <f t="shared" si="123"/>
        <v>0</v>
      </c>
      <c r="BE241" s="20">
        <f t="shared" si="117"/>
        <v>0</v>
      </c>
      <c r="BF241" s="124">
        <f t="shared" si="118"/>
        <v>0</v>
      </c>
    </row>
    <row r="242" spans="1:58" x14ac:dyDescent="0.25">
      <c r="A242" s="94"/>
      <c r="B242" s="18">
        <v>170</v>
      </c>
      <c r="C242" s="31"/>
      <c r="D242" s="19" t="str">
        <f>IFERROR(IF(OR(P242="PDB",P242="PLS"),"*","") &amp; VLOOKUP(C242,Table5[],2,FALSE),"") &amp; IF(L242="Yes"," **MILL FINISH**",)</f>
        <v/>
      </c>
      <c r="E242" s="124" t="str">
        <f t="shared" si="101"/>
        <v/>
      </c>
      <c r="F242" s="124" t="str">
        <f t="shared" si="102"/>
        <v/>
      </c>
      <c r="G242" s="135"/>
      <c r="H242" s="135"/>
      <c r="I242" s="20" t="str">
        <f t="shared" si="103"/>
        <v/>
      </c>
      <c r="J242" s="22" t="str">
        <f t="shared" si="104"/>
        <v/>
      </c>
      <c r="K242" s="236" t="str">
        <f t="shared" si="105"/>
        <v/>
      </c>
      <c r="L242" s="140" t="s">
        <v>13326</v>
      </c>
      <c r="M242" s="96" t="str">
        <f>IF(C242="","",IF(AND(BF242&gt;0,NOT('1.Project Details'!$E$33="No")),VLOOKUP('1.Project Details'!$E$33,Threshold_Code,2,FALSE),IF(L242="No",SAP_Colour_Code,"NON")))</f>
        <v/>
      </c>
      <c r="N242" s="141">
        <v>6060</v>
      </c>
      <c r="O242" s="140" t="s">
        <v>19270</v>
      </c>
      <c r="P242" s="96" t="str">
        <f>IFERROR(IF(LEFT(AX242,1)="7","PDB",VLOOKUP(C242,Table5[],13,FALSE)),"")</f>
        <v/>
      </c>
      <c r="Q242" s="239"/>
      <c r="R242" s="96" t="str">
        <f>IFERROR(IF(LEFT(AX242,1)="7",VLOOKUP(LEFT(Q242,5),DATA_EDGE!A:C,3,FALSE),VLOOKUP(Q242,DATA_EDGE!A:C,3,FALSE)),"")</f>
        <v/>
      </c>
      <c r="S242" s="104" t="str">
        <f>IFERROR(IF(LEFT(VLOOKUP(C242,Table5[],7,FALSE),3)="AE3",VLOOKUP(C242,Table_TB_Cost[],3,FALSE),""),"")</f>
        <v/>
      </c>
      <c r="T242" s="207" t="s">
        <v>13326</v>
      </c>
      <c r="U242" s="206" t="str">
        <f>IF(OR('1.Project Details'!$B$26="Capral Mill (AP)",T242="Yes"),IF(AD242="","",IF(AD242&lt;0,"Minfin",IF(AD242&lt;80,"Non-bulk","Bulk"))),"")</f>
        <v/>
      </c>
      <c r="V242" s="63" t="str">
        <f>IFERROR(VLOOKUP(C242,Table5[],11,FALSE),"")</f>
        <v/>
      </c>
      <c r="W242" s="104" t="str">
        <f>IFERROR(IF(X242="Yes",VLOOKUP(C242,Table5[#All],12,FALSE) &amp; IF(OR(Y242&gt;5,Z242&gt;25)," Weight",""),""),"")</f>
        <v/>
      </c>
      <c r="X242" s="104" t="s">
        <v>21026</v>
      </c>
      <c r="Y242" s="19" t="str">
        <f>IFERROR(VLOOKUP(C242,Table5[],4,FALSE),"")</f>
        <v/>
      </c>
      <c r="Z242" s="19" t="str">
        <f t="shared" si="106"/>
        <v/>
      </c>
      <c r="AA242" s="19" t="str">
        <f t="shared" si="107"/>
        <v/>
      </c>
      <c r="AB242" s="19" t="str">
        <f>IFERROR(VLOOKUP(C242,Table5[],5,FALSE),"")</f>
        <v/>
      </c>
      <c r="AC242" s="19" t="str">
        <f t="shared" si="108"/>
        <v/>
      </c>
      <c r="AD242" s="19" t="str">
        <f t="shared" si="109"/>
        <v/>
      </c>
      <c r="AE242" s="19" t="str">
        <f>IFERROR(VLOOKUP(C242,Table5[],6,FALSE),"")</f>
        <v/>
      </c>
      <c r="AF242" s="19" t="str">
        <f t="shared" si="110"/>
        <v/>
      </c>
      <c r="AG242" s="19" t="str">
        <f t="shared" si="111"/>
        <v/>
      </c>
      <c r="AH242" s="142" t="str" cm="1">
        <f t="array" ref="AH242">IFERROR(IF(AV242=3,IF(Y242&lt;0.5,1*Z242*2.5,0),IF(P242="PLS",VLOOKUP(C242,Table_TB_Cost[],11,FALSE)/VLOOKUP(C242,Table_TB_Cost[],3,FALSE)*'2.Quote'!H242,IF(P242="PDB",_xlfn.IFS(tb_calc_type="Margin",(((Z242*'Pricing Matrix'!$F$4)+(H242*'Pricing Matrix'!$F$5))/(1-tb_calc_value)),tb_calc_type="List less Discount",(((Z242*(VLOOKUP(LEFT(VLOOKUP(C242,Table5[],10,FALSE),2),TB_MPG,2,FALSE)))+(H242*'Pricing Matrix'!$F$5*3))*(1-tb_calc_value))),(Z242*'3.Edit Pricing'!$B$33)))),"")</f>
        <v/>
      </c>
      <c r="AI242" s="142">
        <f>IF(AV242=1,Z242*'3.Edit Pricing'!$G$33,IF(AV242=2,Z242*'3.Edit Pricing'!$H$33,IF(AV242=3,Z242*'3.Edit Pricing'!$I$33,0)))</f>
        <v>0</v>
      </c>
      <c r="AJ242" s="142" t="str">
        <f t="shared" si="112"/>
        <v/>
      </c>
      <c r="AK242" s="92" t="str">
        <f t="shared" si="119"/>
        <v/>
      </c>
      <c r="AL242" s="92" t="str">
        <f t="shared" si="120"/>
        <v/>
      </c>
      <c r="AM242" s="92" t="str" cm="1">
        <f t="array" ref="AM242">IFERROR(_xlfn.IFS(P242="PLS",AL242-(VLOOKUP(C242,Table_TB_Cost[],10,FALSE)/VLOOKUP(C242,Table_TB_Cost[],3,FALSE)*G242*H242),P242="PDB",AL242-((Z242*'Pricing Matrix'!$F$4)+(H242*'Pricing Matrix'!$F$5))*G242),"")</f>
        <v/>
      </c>
      <c r="AN242" s="92" t="str">
        <f>IFERROR(IF(OR(P242="PLS",P242="PDB"),0,IF(AV242=3,(AI242*G242)-(AA242*'Pricing Matrix'!$B$5),(AI242*G242)+(AA242*('3.Edit Pricing'!$B$33-'Pricing Matrix'!$B$5)))),"")</f>
        <v/>
      </c>
      <c r="AO242" s="142" t="str">
        <f>IF(Y242="","",IF(AND(NOT('1.Project Details'!$E$33="No"), BF242&gt;0),'3.Edit Pricing'!$B$57,IF('1.Project Details'!$B$24="Mill Finish",0,IF('2.Quote'!$L242="Yes",0,IF(U242="Bulk",FinBulk_Cost_Price,IF(OR(U242="Non-bulk",U242="Minfin"),FinNonBulk_Cost_Price,Fin_Cost_Price))))))</f>
        <v/>
      </c>
      <c r="AP242" s="142" t="str" cm="1">
        <f t="array" ref="AP242">IF(Y242="","",_xlfn.IFS(AND(BF242&gt;0,NOT('1.Project Details'!$E$33="No")),'3.Edit Pricing'!$B$58,'1.Project Details'!$B$24="Mill Finish",0,'1.Project Details'!$B$24="",0,'2.Quote'!$L242="Yes",0,U242="Bulk",FinBulk_Sell_Price,U242="Non-bulk",FinNonBulk_Sell_Price,U242="Minfin",FinNonBulk_Sell_Price,Y242&lt;&gt;"",Fin_Sell_Price))</f>
        <v/>
      </c>
      <c r="AQ242" s="142" t="str">
        <f>IFERROR(IF(Y242="","",IF(T242="Yes","Anodised Perimeter (AP)",'1.Project Details'!$B$33)),"")</f>
        <v/>
      </c>
      <c r="AR242" s="142" t="str">
        <f>IFERROR(IF($AQ242="Anodised Perimeter (AP)",IF(U242="Minfin",40,'2.Quote'!AD242)*AO242,AG242*AO242),"")</f>
        <v/>
      </c>
      <c r="AS242" s="142" t="str">
        <f t="shared" si="113"/>
        <v/>
      </c>
      <c r="AT242" s="142" t="str">
        <f t="shared" si="114"/>
        <v/>
      </c>
      <c r="AU242" s="170" t="str">
        <f>IFERROR(VLOOKUP(C242,DATA!$A:$K,8,FALSE),"")</f>
        <v/>
      </c>
      <c r="AV242" s="124" t="str">
        <f>IFERROR(VLOOKUP(AU242,'5.Edit_PH_IP'!$B:$D,3,FALSE),"")</f>
        <v/>
      </c>
      <c r="AW242" s="124" t="str">
        <f>IFERROR(VLOOKUP(Q242,DATA_EDGE!A:C,3,FALSE),"")</f>
        <v/>
      </c>
      <c r="AX242" s="124" t="str">
        <f t="shared" si="121"/>
        <v/>
      </c>
      <c r="AY242" s="124" t="str">
        <f t="shared" si="115"/>
        <v/>
      </c>
      <c r="AZ242" s="124" t="str">
        <f t="shared" si="116"/>
        <v/>
      </c>
      <c r="BA242" s="255"/>
      <c r="BB242" s="252">
        <f t="shared" si="122"/>
        <v>0</v>
      </c>
      <c r="BC242" s="255"/>
      <c r="BD242" s="252">
        <f t="shared" si="123"/>
        <v>0</v>
      </c>
      <c r="BE242" s="20">
        <f t="shared" si="117"/>
        <v>0</v>
      </c>
      <c r="BF242" s="124">
        <f t="shared" si="118"/>
        <v>0</v>
      </c>
    </row>
    <row r="243" spans="1:58" x14ac:dyDescent="0.25">
      <c r="A243" s="94"/>
      <c r="B243" s="21">
        <v>171</v>
      </c>
      <c r="C243" s="31"/>
      <c r="D243" s="19" t="str">
        <f>IFERROR(IF(OR(P243="PDB",P243="PLS"),"*","") &amp; VLOOKUP(C243,Table5[],2,FALSE),"") &amp; IF(L243="Yes"," **MILL FINISH**",)</f>
        <v/>
      </c>
      <c r="E243" s="124" t="str">
        <f t="shared" si="101"/>
        <v/>
      </c>
      <c r="F243" s="124" t="str">
        <f t="shared" si="102"/>
        <v/>
      </c>
      <c r="G243" s="135"/>
      <c r="H243" s="135"/>
      <c r="I243" s="20" t="str">
        <f t="shared" si="103"/>
        <v/>
      </c>
      <c r="J243" s="22" t="str">
        <f t="shared" si="104"/>
        <v/>
      </c>
      <c r="K243" s="236" t="str">
        <f t="shared" si="105"/>
        <v/>
      </c>
      <c r="L243" s="140" t="s">
        <v>13326</v>
      </c>
      <c r="M243" s="96" t="str">
        <f>IF(C243="","",IF(AND(BF243&gt;0,NOT('1.Project Details'!$E$33="No")),VLOOKUP('1.Project Details'!$E$33,Threshold_Code,2,FALSE),IF(L243="No",SAP_Colour_Code,"NON")))</f>
        <v/>
      </c>
      <c r="N243" s="141">
        <v>6060</v>
      </c>
      <c r="O243" s="140" t="s">
        <v>19270</v>
      </c>
      <c r="P243" s="96" t="str">
        <f>IFERROR(IF(LEFT(AX243,1)="7","PDB",VLOOKUP(C243,Table5[],13,FALSE)),"")</f>
        <v/>
      </c>
      <c r="Q243" s="239"/>
      <c r="R243" s="96" t="str">
        <f>IFERROR(IF(LEFT(AX243,1)="7",VLOOKUP(LEFT(Q243,5),DATA_EDGE!A:C,3,FALSE),VLOOKUP(Q243,DATA_EDGE!A:C,3,FALSE)),"")</f>
        <v/>
      </c>
      <c r="S243" s="104" t="str">
        <f>IFERROR(IF(LEFT(VLOOKUP(C243,Table5[],7,FALSE),3)="AE3",VLOOKUP(C243,Table_TB_Cost[],3,FALSE),""),"")</f>
        <v/>
      </c>
      <c r="T243" s="207" t="s">
        <v>13326</v>
      </c>
      <c r="U243" s="206" t="str">
        <f>IF(OR('1.Project Details'!$B$26="Capral Mill (AP)",T243="Yes"),IF(AD243="","",IF(AD243&lt;0,"Minfin",IF(AD243&lt;80,"Non-bulk","Bulk"))),"")</f>
        <v/>
      </c>
      <c r="V243" s="63" t="str">
        <f>IFERROR(VLOOKUP(C243,Table5[],11,FALSE),"")</f>
        <v/>
      </c>
      <c r="W243" s="104" t="str">
        <f>IFERROR(IF(X243="Yes",VLOOKUP(C243,Table5[#All],12,FALSE) &amp; IF(OR(Y243&gt;5,Z243&gt;25)," Weight",""),""),"")</f>
        <v/>
      </c>
      <c r="X243" s="104" t="s">
        <v>21026</v>
      </c>
      <c r="Y243" s="19" t="str">
        <f>IFERROR(VLOOKUP(C243,Table5[],4,FALSE),"")</f>
        <v/>
      </c>
      <c r="Z243" s="19" t="str">
        <f t="shared" si="106"/>
        <v/>
      </c>
      <c r="AA243" s="19" t="str">
        <f t="shared" si="107"/>
        <v/>
      </c>
      <c r="AB243" s="19" t="str">
        <f>IFERROR(VLOOKUP(C243,Table5[],5,FALSE),"")</f>
        <v/>
      </c>
      <c r="AC243" s="19" t="str">
        <f t="shared" si="108"/>
        <v/>
      </c>
      <c r="AD243" s="19" t="str">
        <f t="shared" si="109"/>
        <v/>
      </c>
      <c r="AE243" s="19" t="str">
        <f>IFERROR(VLOOKUP(C243,Table5[],6,FALSE),"")</f>
        <v/>
      </c>
      <c r="AF243" s="19" t="str">
        <f t="shared" si="110"/>
        <v/>
      </c>
      <c r="AG243" s="19" t="str">
        <f t="shared" si="111"/>
        <v/>
      </c>
      <c r="AH243" s="142" t="str" cm="1">
        <f t="array" ref="AH243">IFERROR(IF(AV243=3,IF(Y243&lt;0.5,1*Z243*2.5,0),IF(P243="PLS",VLOOKUP(C243,Table_TB_Cost[],11,FALSE)/VLOOKUP(C243,Table_TB_Cost[],3,FALSE)*'2.Quote'!H243,IF(P243="PDB",_xlfn.IFS(tb_calc_type="Margin",(((Z243*'Pricing Matrix'!$F$4)+(H243*'Pricing Matrix'!$F$5))/(1-tb_calc_value)),tb_calc_type="List less Discount",(((Z243*(VLOOKUP(LEFT(VLOOKUP(C243,Table5[],10,FALSE),2),TB_MPG,2,FALSE)))+(H243*'Pricing Matrix'!$F$5*3))*(1-tb_calc_value))),(Z243*'3.Edit Pricing'!$B$33)))),"")</f>
        <v/>
      </c>
      <c r="AI243" s="142">
        <f>IF(AV243=1,Z243*'3.Edit Pricing'!$G$33,IF(AV243=2,Z243*'3.Edit Pricing'!$H$33,IF(AV243=3,Z243*'3.Edit Pricing'!$I$33,0)))</f>
        <v>0</v>
      </c>
      <c r="AJ243" s="142" t="str">
        <f t="shared" si="112"/>
        <v/>
      </c>
      <c r="AK243" s="92" t="str">
        <f t="shared" si="119"/>
        <v/>
      </c>
      <c r="AL243" s="92" t="str">
        <f t="shared" si="120"/>
        <v/>
      </c>
      <c r="AM243" s="92" t="str" cm="1">
        <f t="array" ref="AM243">IFERROR(_xlfn.IFS(P243="PLS",AL243-(VLOOKUP(C243,Table_TB_Cost[],10,FALSE)/VLOOKUP(C243,Table_TB_Cost[],3,FALSE)*G243*H243),P243="PDB",AL243-((Z243*'Pricing Matrix'!$F$4)+(H243*'Pricing Matrix'!$F$5))*G243),"")</f>
        <v/>
      </c>
      <c r="AN243" s="92" t="str">
        <f>IFERROR(IF(OR(P243="PLS",P243="PDB"),0,IF(AV243=3,(AI243*G243)-(AA243*'Pricing Matrix'!$B$5),(AI243*G243)+(AA243*('3.Edit Pricing'!$B$33-'Pricing Matrix'!$B$5)))),"")</f>
        <v/>
      </c>
      <c r="AO243" s="142" t="str">
        <f>IF(Y243="","",IF(AND(NOT('1.Project Details'!$E$33="No"), BF243&gt;0),'3.Edit Pricing'!$B$57,IF('1.Project Details'!$B$24="Mill Finish",0,IF('2.Quote'!$L243="Yes",0,IF(U243="Bulk",FinBulk_Cost_Price,IF(OR(U243="Non-bulk",U243="Minfin"),FinNonBulk_Cost_Price,Fin_Cost_Price))))))</f>
        <v/>
      </c>
      <c r="AP243" s="142" t="str" cm="1">
        <f t="array" ref="AP243">IF(Y243="","",_xlfn.IFS(AND(BF243&gt;0,NOT('1.Project Details'!$E$33="No")),'3.Edit Pricing'!$B$58,'1.Project Details'!$B$24="Mill Finish",0,'1.Project Details'!$B$24="",0,'2.Quote'!$L243="Yes",0,U243="Bulk",FinBulk_Sell_Price,U243="Non-bulk",FinNonBulk_Sell_Price,U243="Minfin",FinNonBulk_Sell_Price,Y243&lt;&gt;"",Fin_Sell_Price))</f>
        <v/>
      </c>
      <c r="AQ243" s="142" t="str">
        <f>IFERROR(IF(Y243="","",IF(T243="Yes","Anodised Perimeter (AP)",'1.Project Details'!$B$33)),"")</f>
        <v/>
      </c>
      <c r="AR243" s="142" t="str">
        <f>IFERROR(IF($AQ243="Anodised Perimeter (AP)",IF(U243="Minfin",40,'2.Quote'!AD243)*AO243,AG243*AO243),"")</f>
        <v/>
      </c>
      <c r="AS243" s="142" t="str">
        <f t="shared" si="113"/>
        <v/>
      </c>
      <c r="AT243" s="142" t="str">
        <f t="shared" si="114"/>
        <v/>
      </c>
      <c r="AU243" s="170" t="str">
        <f>IFERROR(VLOOKUP(C243,DATA!$A:$K,8,FALSE),"")</f>
        <v/>
      </c>
      <c r="AV243" s="124" t="str">
        <f>IFERROR(VLOOKUP(AU243,'5.Edit_PH_IP'!$B:$D,3,FALSE),"")</f>
        <v/>
      </c>
      <c r="AW243" s="124" t="str">
        <f>IFERROR(VLOOKUP(Q243,DATA_EDGE!A:C,3,FALSE),"")</f>
        <v/>
      </c>
      <c r="AX243" s="124" t="str">
        <f t="shared" si="121"/>
        <v/>
      </c>
      <c r="AY243" s="124" t="str">
        <f t="shared" si="115"/>
        <v/>
      </c>
      <c r="AZ243" s="124" t="str">
        <f t="shared" si="116"/>
        <v/>
      </c>
      <c r="BA243" s="255"/>
      <c r="BB243" s="252">
        <f t="shared" si="122"/>
        <v>0</v>
      </c>
      <c r="BC243" s="255"/>
      <c r="BD243" s="252">
        <f t="shared" si="123"/>
        <v>0</v>
      </c>
      <c r="BE243" s="20">
        <f t="shared" si="117"/>
        <v>0</v>
      </c>
      <c r="BF243" s="124">
        <f t="shared" si="118"/>
        <v>0</v>
      </c>
    </row>
    <row r="244" spans="1:58" x14ac:dyDescent="0.25">
      <c r="A244" s="94"/>
      <c r="B244" s="18">
        <v>172</v>
      </c>
      <c r="C244" s="31"/>
      <c r="D244" s="19" t="str">
        <f>IFERROR(IF(OR(P244="PDB",P244="PLS"),"*","") &amp; VLOOKUP(C244,Table5[],2,FALSE),"") &amp; IF(L244="Yes"," **MILL FINISH**",)</f>
        <v/>
      </c>
      <c r="E244" s="124" t="str">
        <f t="shared" si="101"/>
        <v/>
      </c>
      <c r="F244" s="124" t="str">
        <f t="shared" si="102"/>
        <v/>
      </c>
      <c r="G244" s="135"/>
      <c r="H244" s="135"/>
      <c r="I244" s="20" t="str">
        <f t="shared" si="103"/>
        <v/>
      </c>
      <c r="J244" s="22" t="str">
        <f t="shared" si="104"/>
        <v/>
      </c>
      <c r="K244" s="236" t="str">
        <f t="shared" si="105"/>
        <v/>
      </c>
      <c r="L244" s="140" t="s">
        <v>13326</v>
      </c>
      <c r="M244" s="96" t="str">
        <f>IF(C244="","",IF(AND(BF244&gt;0,NOT('1.Project Details'!$E$33="No")),VLOOKUP('1.Project Details'!$E$33,Threshold_Code,2,FALSE),IF(L244="No",SAP_Colour_Code,"NON")))</f>
        <v/>
      </c>
      <c r="N244" s="141">
        <v>6060</v>
      </c>
      <c r="O244" s="140" t="s">
        <v>19270</v>
      </c>
      <c r="P244" s="96" t="str">
        <f>IFERROR(IF(LEFT(AX244,1)="7","PDB",VLOOKUP(C244,Table5[],13,FALSE)),"")</f>
        <v/>
      </c>
      <c r="Q244" s="239"/>
      <c r="R244" s="96" t="str">
        <f>IFERROR(IF(LEFT(AX244,1)="7",VLOOKUP(LEFT(Q244,5),DATA_EDGE!A:C,3,FALSE),VLOOKUP(Q244,DATA_EDGE!A:C,3,FALSE)),"")</f>
        <v/>
      </c>
      <c r="S244" s="104" t="str">
        <f>IFERROR(IF(LEFT(VLOOKUP(C244,Table5[],7,FALSE),3)="AE3",VLOOKUP(C244,Table_TB_Cost[],3,FALSE),""),"")</f>
        <v/>
      </c>
      <c r="T244" s="207" t="s">
        <v>13326</v>
      </c>
      <c r="U244" s="206" t="str">
        <f>IF(OR('1.Project Details'!$B$26="Capral Mill (AP)",T244="Yes"),IF(AD244="","",IF(AD244&lt;0,"Minfin",IF(AD244&lt;80,"Non-bulk","Bulk"))),"")</f>
        <v/>
      </c>
      <c r="V244" s="63" t="str">
        <f>IFERROR(VLOOKUP(C244,Table5[],11,FALSE),"")</f>
        <v/>
      </c>
      <c r="W244" s="104" t="str">
        <f>IFERROR(IF(X244="Yes",VLOOKUP(C244,Table5[#All],12,FALSE) &amp; IF(OR(Y244&gt;5,Z244&gt;25)," Weight",""),""),"")</f>
        <v/>
      </c>
      <c r="X244" s="104" t="s">
        <v>21026</v>
      </c>
      <c r="Y244" s="19" t="str">
        <f>IFERROR(VLOOKUP(C244,Table5[],4,FALSE),"")</f>
        <v/>
      </c>
      <c r="Z244" s="19" t="str">
        <f t="shared" si="106"/>
        <v/>
      </c>
      <c r="AA244" s="19" t="str">
        <f t="shared" si="107"/>
        <v/>
      </c>
      <c r="AB244" s="19" t="str">
        <f>IFERROR(VLOOKUP(C244,Table5[],5,FALSE),"")</f>
        <v/>
      </c>
      <c r="AC244" s="19" t="str">
        <f t="shared" si="108"/>
        <v/>
      </c>
      <c r="AD244" s="19" t="str">
        <f t="shared" si="109"/>
        <v/>
      </c>
      <c r="AE244" s="19" t="str">
        <f>IFERROR(VLOOKUP(C244,Table5[],6,FALSE),"")</f>
        <v/>
      </c>
      <c r="AF244" s="19" t="str">
        <f t="shared" si="110"/>
        <v/>
      </c>
      <c r="AG244" s="19" t="str">
        <f t="shared" si="111"/>
        <v/>
      </c>
      <c r="AH244" s="142" t="str" cm="1">
        <f t="array" ref="AH244">IFERROR(IF(AV244=3,IF(Y244&lt;0.5,1*Z244*2.5,0),IF(P244="PLS",VLOOKUP(C244,Table_TB_Cost[],11,FALSE)/VLOOKUP(C244,Table_TB_Cost[],3,FALSE)*'2.Quote'!H244,IF(P244="PDB",_xlfn.IFS(tb_calc_type="Margin",(((Z244*'Pricing Matrix'!$F$4)+(H244*'Pricing Matrix'!$F$5))/(1-tb_calc_value)),tb_calc_type="List less Discount",(((Z244*(VLOOKUP(LEFT(VLOOKUP(C244,Table5[],10,FALSE),2),TB_MPG,2,FALSE)))+(H244*'Pricing Matrix'!$F$5*3))*(1-tb_calc_value))),(Z244*'3.Edit Pricing'!$B$33)))),"")</f>
        <v/>
      </c>
      <c r="AI244" s="142">
        <f>IF(AV244=1,Z244*'3.Edit Pricing'!$G$33,IF(AV244=2,Z244*'3.Edit Pricing'!$H$33,IF(AV244=3,Z244*'3.Edit Pricing'!$I$33,0)))</f>
        <v>0</v>
      </c>
      <c r="AJ244" s="142" t="str">
        <f t="shared" si="112"/>
        <v/>
      </c>
      <c r="AK244" s="92" t="str">
        <f t="shared" si="119"/>
        <v/>
      </c>
      <c r="AL244" s="92" t="str">
        <f t="shared" si="120"/>
        <v/>
      </c>
      <c r="AM244" s="92" t="str" cm="1">
        <f t="array" ref="AM244">IFERROR(_xlfn.IFS(P244="PLS",AL244-(VLOOKUP(C244,Table_TB_Cost[],10,FALSE)/VLOOKUP(C244,Table_TB_Cost[],3,FALSE)*G244*H244),P244="PDB",AL244-((Z244*'Pricing Matrix'!$F$4)+(H244*'Pricing Matrix'!$F$5))*G244),"")</f>
        <v/>
      </c>
      <c r="AN244" s="92" t="str">
        <f>IFERROR(IF(OR(P244="PLS",P244="PDB"),0,IF(AV244=3,(AI244*G244)-(AA244*'Pricing Matrix'!$B$5),(AI244*G244)+(AA244*('3.Edit Pricing'!$B$33-'Pricing Matrix'!$B$5)))),"")</f>
        <v/>
      </c>
      <c r="AO244" s="142" t="str">
        <f>IF(Y244="","",IF(AND(NOT('1.Project Details'!$E$33="No"), BF244&gt;0),'3.Edit Pricing'!$B$57,IF('1.Project Details'!$B$24="Mill Finish",0,IF('2.Quote'!$L244="Yes",0,IF(U244="Bulk",FinBulk_Cost_Price,IF(OR(U244="Non-bulk",U244="Minfin"),FinNonBulk_Cost_Price,Fin_Cost_Price))))))</f>
        <v/>
      </c>
      <c r="AP244" s="142" t="str" cm="1">
        <f t="array" ref="AP244">IF(Y244="","",_xlfn.IFS(AND(BF244&gt;0,NOT('1.Project Details'!$E$33="No")),'3.Edit Pricing'!$B$58,'1.Project Details'!$B$24="Mill Finish",0,'1.Project Details'!$B$24="",0,'2.Quote'!$L244="Yes",0,U244="Bulk",FinBulk_Sell_Price,U244="Non-bulk",FinNonBulk_Sell_Price,U244="Minfin",FinNonBulk_Sell_Price,Y244&lt;&gt;"",Fin_Sell_Price))</f>
        <v/>
      </c>
      <c r="AQ244" s="142" t="str">
        <f>IFERROR(IF(Y244="","",IF(T244="Yes","Anodised Perimeter (AP)",'1.Project Details'!$B$33)),"")</f>
        <v/>
      </c>
      <c r="AR244" s="142" t="str">
        <f>IFERROR(IF($AQ244="Anodised Perimeter (AP)",IF(U244="Minfin",40,'2.Quote'!AD244)*AO244,AG244*AO244),"")</f>
        <v/>
      </c>
      <c r="AS244" s="142" t="str">
        <f t="shared" si="113"/>
        <v/>
      </c>
      <c r="AT244" s="142" t="str">
        <f t="shared" si="114"/>
        <v/>
      </c>
      <c r="AU244" s="170" t="str">
        <f>IFERROR(VLOOKUP(C244,DATA!$A:$K,8,FALSE),"")</f>
        <v/>
      </c>
      <c r="AV244" s="124" t="str">
        <f>IFERROR(VLOOKUP(AU244,'5.Edit_PH_IP'!$B:$D,3,FALSE),"")</f>
        <v/>
      </c>
      <c r="AW244" s="124" t="str">
        <f>IFERROR(VLOOKUP(Q244,DATA_EDGE!A:C,3,FALSE),"")</f>
        <v/>
      </c>
      <c r="AX244" s="124" t="str">
        <f t="shared" si="121"/>
        <v/>
      </c>
      <c r="AY244" s="124" t="str">
        <f t="shared" si="115"/>
        <v/>
      </c>
      <c r="AZ244" s="124" t="str">
        <f t="shared" si="116"/>
        <v/>
      </c>
      <c r="BA244" s="255"/>
      <c r="BB244" s="252">
        <f t="shared" si="122"/>
        <v>0</v>
      </c>
      <c r="BC244" s="255"/>
      <c r="BD244" s="252">
        <f t="shared" si="123"/>
        <v>0</v>
      </c>
      <c r="BE244" s="20">
        <f t="shared" si="117"/>
        <v>0</v>
      </c>
      <c r="BF244" s="124">
        <f t="shared" si="118"/>
        <v>0</v>
      </c>
    </row>
    <row r="245" spans="1:58" x14ac:dyDescent="0.25">
      <c r="A245" s="94"/>
      <c r="B245" s="18">
        <v>173</v>
      </c>
      <c r="C245" s="31"/>
      <c r="D245" s="19" t="str">
        <f>IFERROR(IF(OR(P245="PDB",P245="PLS"),"*","") &amp; VLOOKUP(C245,Table5[],2,FALSE),"") &amp; IF(L245="Yes"," **MILL FINISH**",)</f>
        <v/>
      </c>
      <c r="E245" s="124" t="str">
        <f t="shared" si="101"/>
        <v/>
      </c>
      <c r="F245" s="124" t="str">
        <f t="shared" si="102"/>
        <v/>
      </c>
      <c r="G245" s="135"/>
      <c r="H245" s="135"/>
      <c r="I245" s="20" t="str">
        <f t="shared" si="103"/>
        <v/>
      </c>
      <c r="J245" s="22" t="str">
        <f t="shared" si="104"/>
        <v/>
      </c>
      <c r="K245" s="236" t="str">
        <f t="shared" si="105"/>
        <v/>
      </c>
      <c r="L245" s="140" t="s">
        <v>13326</v>
      </c>
      <c r="M245" s="96" t="str">
        <f>IF(C245="","",IF(AND(BF245&gt;0,NOT('1.Project Details'!$E$33="No")),VLOOKUP('1.Project Details'!$E$33,Threshold_Code,2,FALSE),IF(L245="No",SAP_Colour_Code,"NON")))</f>
        <v/>
      </c>
      <c r="N245" s="141">
        <v>6060</v>
      </c>
      <c r="O245" s="140" t="s">
        <v>19270</v>
      </c>
      <c r="P245" s="96" t="str">
        <f>IFERROR(IF(LEFT(AX245,1)="7","PDB",VLOOKUP(C245,Table5[],13,FALSE)),"")</f>
        <v/>
      </c>
      <c r="Q245" s="239"/>
      <c r="R245" s="96" t="str">
        <f>IFERROR(IF(LEFT(AX245,1)="7",VLOOKUP(LEFT(Q245,5),DATA_EDGE!A:C,3,FALSE),VLOOKUP(Q245,DATA_EDGE!A:C,3,FALSE)),"")</f>
        <v/>
      </c>
      <c r="S245" s="104" t="str">
        <f>IFERROR(IF(LEFT(VLOOKUP(C245,Table5[],7,FALSE),3)="AE3",VLOOKUP(C245,Table_TB_Cost[],3,FALSE),""),"")</f>
        <v/>
      </c>
      <c r="T245" s="207" t="s">
        <v>13326</v>
      </c>
      <c r="U245" s="206" t="str">
        <f>IF(OR('1.Project Details'!$B$26="Capral Mill (AP)",T245="Yes"),IF(AD245="","",IF(AD245&lt;0,"Minfin",IF(AD245&lt;80,"Non-bulk","Bulk"))),"")</f>
        <v/>
      </c>
      <c r="V245" s="63" t="str">
        <f>IFERROR(VLOOKUP(C245,Table5[],11,FALSE),"")</f>
        <v/>
      </c>
      <c r="W245" s="104" t="str">
        <f>IFERROR(IF(X245="Yes",VLOOKUP(C245,Table5[#All],12,FALSE) &amp; IF(OR(Y245&gt;5,Z245&gt;25)," Weight",""),""),"")</f>
        <v/>
      </c>
      <c r="X245" s="104" t="s">
        <v>21026</v>
      </c>
      <c r="Y245" s="19" t="str">
        <f>IFERROR(VLOOKUP(C245,Table5[],4,FALSE),"")</f>
        <v/>
      </c>
      <c r="Z245" s="19" t="str">
        <f t="shared" si="106"/>
        <v/>
      </c>
      <c r="AA245" s="19" t="str">
        <f t="shared" si="107"/>
        <v/>
      </c>
      <c r="AB245" s="19" t="str">
        <f>IFERROR(VLOOKUP(C245,Table5[],5,FALSE),"")</f>
        <v/>
      </c>
      <c r="AC245" s="19" t="str">
        <f t="shared" si="108"/>
        <v/>
      </c>
      <c r="AD245" s="19" t="str">
        <f t="shared" si="109"/>
        <v/>
      </c>
      <c r="AE245" s="19" t="str">
        <f>IFERROR(VLOOKUP(C245,Table5[],6,FALSE),"")</f>
        <v/>
      </c>
      <c r="AF245" s="19" t="str">
        <f t="shared" si="110"/>
        <v/>
      </c>
      <c r="AG245" s="19" t="str">
        <f t="shared" si="111"/>
        <v/>
      </c>
      <c r="AH245" s="142" t="str" cm="1">
        <f t="array" ref="AH245">IFERROR(IF(AV245=3,IF(Y245&lt;0.5,1*Z245*2.5,0),IF(P245="PLS",VLOOKUP(C245,Table_TB_Cost[],11,FALSE)/VLOOKUP(C245,Table_TB_Cost[],3,FALSE)*'2.Quote'!H245,IF(P245="PDB",_xlfn.IFS(tb_calc_type="Margin",(((Z245*'Pricing Matrix'!$F$4)+(H245*'Pricing Matrix'!$F$5))/(1-tb_calc_value)),tb_calc_type="List less Discount",(((Z245*(VLOOKUP(LEFT(VLOOKUP(C245,Table5[],10,FALSE),2),TB_MPG,2,FALSE)))+(H245*'Pricing Matrix'!$F$5*3))*(1-tb_calc_value))),(Z245*'3.Edit Pricing'!$B$33)))),"")</f>
        <v/>
      </c>
      <c r="AI245" s="142">
        <f>IF(AV245=1,Z245*'3.Edit Pricing'!$G$33,IF(AV245=2,Z245*'3.Edit Pricing'!$H$33,IF(AV245=3,Z245*'3.Edit Pricing'!$I$33,0)))</f>
        <v>0</v>
      </c>
      <c r="AJ245" s="142" t="str">
        <f t="shared" si="112"/>
        <v/>
      </c>
      <c r="AK245" s="92" t="str">
        <f t="shared" si="119"/>
        <v/>
      </c>
      <c r="AL245" s="92" t="str">
        <f t="shared" si="120"/>
        <v/>
      </c>
      <c r="AM245" s="92" t="str" cm="1">
        <f t="array" ref="AM245">IFERROR(_xlfn.IFS(P245="PLS",AL245-(VLOOKUP(C245,Table_TB_Cost[],10,FALSE)/VLOOKUP(C245,Table_TB_Cost[],3,FALSE)*G245*H245),P245="PDB",AL245-((Z245*'Pricing Matrix'!$F$4)+(H245*'Pricing Matrix'!$F$5))*G245),"")</f>
        <v/>
      </c>
      <c r="AN245" s="92" t="str">
        <f>IFERROR(IF(OR(P245="PLS",P245="PDB"),0,IF(AV245=3,(AI245*G245)-(AA245*'Pricing Matrix'!$B$5),(AI245*G245)+(AA245*('3.Edit Pricing'!$B$33-'Pricing Matrix'!$B$5)))),"")</f>
        <v/>
      </c>
      <c r="AO245" s="142" t="str">
        <f>IF(Y245="","",IF(AND(NOT('1.Project Details'!$E$33="No"), BF245&gt;0),'3.Edit Pricing'!$B$57,IF('1.Project Details'!$B$24="Mill Finish",0,IF('2.Quote'!$L245="Yes",0,IF(U245="Bulk",FinBulk_Cost_Price,IF(OR(U245="Non-bulk",U245="Minfin"),FinNonBulk_Cost_Price,Fin_Cost_Price))))))</f>
        <v/>
      </c>
      <c r="AP245" s="142" t="str" cm="1">
        <f t="array" ref="AP245">IF(Y245="","",_xlfn.IFS(AND(BF245&gt;0,NOT('1.Project Details'!$E$33="No")),'3.Edit Pricing'!$B$58,'1.Project Details'!$B$24="Mill Finish",0,'1.Project Details'!$B$24="",0,'2.Quote'!$L245="Yes",0,U245="Bulk",FinBulk_Sell_Price,U245="Non-bulk",FinNonBulk_Sell_Price,U245="Minfin",FinNonBulk_Sell_Price,Y245&lt;&gt;"",Fin_Sell_Price))</f>
        <v/>
      </c>
      <c r="AQ245" s="142" t="str">
        <f>IFERROR(IF(Y245="","",IF(T245="Yes","Anodised Perimeter (AP)",'1.Project Details'!$B$33)),"")</f>
        <v/>
      </c>
      <c r="AR245" s="142" t="str">
        <f>IFERROR(IF($AQ245="Anodised Perimeter (AP)",IF(U245="Minfin",40,'2.Quote'!AD245)*AO245,AG245*AO245),"")</f>
        <v/>
      </c>
      <c r="AS245" s="142" t="str">
        <f t="shared" si="113"/>
        <v/>
      </c>
      <c r="AT245" s="142" t="str">
        <f t="shared" si="114"/>
        <v/>
      </c>
      <c r="AU245" s="170" t="str">
        <f>IFERROR(VLOOKUP(C245,DATA!$A:$K,8,FALSE),"")</f>
        <v/>
      </c>
      <c r="AV245" s="124" t="str">
        <f>IFERROR(VLOOKUP(AU245,'5.Edit_PH_IP'!$B:$D,3,FALSE),"")</f>
        <v/>
      </c>
      <c r="AW245" s="124" t="str">
        <f>IFERROR(VLOOKUP(Q245,DATA_EDGE!A:C,3,FALSE),"")</f>
        <v/>
      </c>
      <c r="AX245" s="124" t="str">
        <f t="shared" si="121"/>
        <v/>
      </c>
      <c r="AY245" s="124" t="str">
        <f t="shared" si="115"/>
        <v/>
      </c>
      <c r="AZ245" s="124" t="str">
        <f t="shared" si="116"/>
        <v/>
      </c>
      <c r="BA245" s="255"/>
      <c r="BB245" s="252">
        <f t="shared" si="122"/>
        <v>0</v>
      </c>
      <c r="BC245" s="255"/>
      <c r="BD245" s="252">
        <f t="shared" si="123"/>
        <v>0</v>
      </c>
      <c r="BE245" s="20">
        <f t="shared" si="117"/>
        <v>0</v>
      </c>
      <c r="BF245" s="124">
        <f t="shared" si="118"/>
        <v>0</v>
      </c>
    </row>
    <row r="246" spans="1:58" x14ac:dyDescent="0.25">
      <c r="A246" s="94"/>
      <c r="B246" s="21">
        <v>174</v>
      </c>
      <c r="C246" s="31"/>
      <c r="D246" s="19" t="str">
        <f>IFERROR(IF(OR(P246="PDB",P246="PLS"),"*","") &amp; VLOOKUP(C246,Table5[],2,FALSE),"") &amp; IF(L246="Yes"," **MILL FINISH**",)</f>
        <v/>
      </c>
      <c r="E246" s="124" t="str">
        <f t="shared" si="101"/>
        <v/>
      </c>
      <c r="F246" s="124" t="str">
        <f t="shared" si="102"/>
        <v/>
      </c>
      <c r="G246" s="135"/>
      <c r="H246" s="135"/>
      <c r="I246" s="20" t="str">
        <f t="shared" si="103"/>
        <v/>
      </c>
      <c r="J246" s="22" t="str">
        <f t="shared" si="104"/>
        <v/>
      </c>
      <c r="K246" s="236" t="str">
        <f t="shared" si="105"/>
        <v/>
      </c>
      <c r="L246" s="140" t="s">
        <v>13326</v>
      </c>
      <c r="M246" s="96" t="str">
        <f>IF(C246="","",IF(AND(BF246&gt;0,NOT('1.Project Details'!$E$33="No")),VLOOKUP('1.Project Details'!$E$33,Threshold_Code,2,FALSE),IF(L246="No",SAP_Colour_Code,"NON")))</f>
        <v/>
      </c>
      <c r="N246" s="141">
        <v>6060</v>
      </c>
      <c r="O246" s="140" t="s">
        <v>19270</v>
      </c>
      <c r="P246" s="96" t="str">
        <f>IFERROR(IF(LEFT(AX246,1)="7","PDB",VLOOKUP(C246,Table5[],13,FALSE)),"")</f>
        <v/>
      </c>
      <c r="Q246" s="239"/>
      <c r="R246" s="96" t="str">
        <f>IFERROR(IF(LEFT(AX246,1)="7",VLOOKUP(LEFT(Q246,5),DATA_EDGE!A:C,3,FALSE),VLOOKUP(Q246,DATA_EDGE!A:C,3,FALSE)),"")</f>
        <v/>
      </c>
      <c r="S246" s="104" t="str">
        <f>IFERROR(IF(LEFT(VLOOKUP(C246,Table5[],7,FALSE),3)="AE3",VLOOKUP(C246,Table_TB_Cost[],3,FALSE),""),"")</f>
        <v/>
      </c>
      <c r="T246" s="207" t="s">
        <v>13326</v>
      </c>
      <c r="U246" s="206" t="str">
        <f>IF(OR('1.Project Details'!$B$26="Capral Mill (AP)",T246="Yes"),IF(AD246="","",IF(AD246&lt;0,"Minfin",IF(AD246&lt;80,"Non-bulk","Bulk"))),"")</f>
        <v/>
      </c>
      <c r="V246" s="63" t="str">
        <f>IFERROR(VLOOKUP(C246,Table5[],11,FALSE),"")</f>
        <v/>
      </c>
      <c r="W246" s="104" t="str">
        <f>IFERROR(IF(X246="Yes",VLOOKUP(C246,Table5[#All],12,FALSE) &amp; IF(OR(Y246&gt;5,Z246&gt;25)," Weight",""),""),"")</f>
        <v/>
      </c>
      <c r="X246" s="104" t="s">
        <v>21026</v>
      </c>
      <c r="Y246" s="19" t="str">
        <f>IFERROR(VLOOKUP(C246,Table5[],4,FALSE),"")</f>
        <v/>
      </c>
      <c r="Z246" s="19" t="str">
        <f t="shared" si="106"/>
        <v/>
      </c>
      <c r="AA246" s="19" t="str">
        <f t="shared" si="107"/>
        <v/>
      </c>
      <c r="AB246" s="19" t="str">
        <f>IFERROR(VLOOKUP(C246,Table5[],5,FALSE),"")</f>
        <v/>
      </c>
      <c r="AC246" s="19" t="str">
        <f t="shared" si="108"/>
        <v/>
      </c>
      <c r="AD246" s="19" t="str">
        <f t="shared" si="109"/>
        <v/>
      </c>
      <c r="AE246" s="19" t="str">
        <f>IFERROR(VLOOKUP(C246,Table5[],6,FALSE),"")</f>
        <v/>
      </c>
      <c r="AF246" s="19" t="str">
        <f t="shared" si="110"/>
        <v/>
      </c>
      <c r="AG246" s="19" t="str">
        <f t="shared" si="111"/>
        <v/>
      </c>
      <c r="AH246" s="142" t="str" cm="1">
        <f t="array" ref="AH246">IFERROR(IF(AV246=3,IF(Y246&lt;0.5,1*Z246*2.5,0),IF(P246="PLS",VLOOKUP(C246,Table_TB_Cost[],11,FALSE)/VLOOKUP(C246,Table_TB_Cost[],3,FALSE)*'2.Quote'!H246,IF(P246="PDB",_xlfn.IFS(tb_calc_type="Margin",(((Z246*'Pricing Matrix'!$F$4)+(H246*'Pricing Matrix'!$F$5))/(1-tb_calc_value)),tb_calc_type="List less Discount",(((Z246*(VLOOKUP(LEFT(VLOOKUP(C246,Table5[],10,FALSE),2),TB_MPG,2,FALSE)))+(H246*'Pricing Matrix'!$F$5*3))*(1-tb_calc_value))),(Z246*'3.Edit Pricing'!$B$33)))),"")</f>
        <v/>
      </c>
      <c r="AI246" s="142">
        <f>IF(AV246=1,Z246*'3.Edit Pricing'!$G$33,IF(AV246=2,Z246*'3.Edit Pricing'!$H$33,IF(AV246=3,Z246*'3.Edit Pricing'!$I$33,0)))</f>
        <v>0</v>
      </c>
      <c r="AJ246" s="142" t="str">
        <f t="shared" si="112"/>
        <v/>
      </c>
      <c r="AK246" s="92" t="str">
        <f t="shared" si="119"/>
        <v/>
      </c>
      <c r="AL246" s="92" t="str">
        <f t="shared" si="120"/>
        <v/>
      </c>
      <c r="AM246" s="92" t="str" cm="1">
        <f t="array" ref="AM246">IFERROR(_xlfn.IFS(P246="PLS",AL246-(VLOOKUP(C246,Table_TB_Cost[],10,FALSE)/VLOOKUP(C246,Table_TB_Cost[],3,FALSE)*G246*H246),P246="PDB",AL246-((Z246*'Pricing Matrix'!$F$4)+(H246*'Pricing Matrix'!$F$5))*G246),"")</f>
        <v/>
      </c>
      <c r="AN246" s="92" t="str">
        <f>IFERROR(IF(OR(P246="PLS",P246="PDB"),0,IF(AV246=3,(AI246*G246)-(AA246*'Pricing Matrix'!$B$5),(AI246*G246)+(AA246*('3.Edit Pricing'!$B$33-'Pricing Matrix'!$B$5)))),"")</f>
        <v/>
      </c>
      <c r="AO246" s="142" t="str">
        <f>IF(Y246="","",IF(AND(NOT('1.Project Details'!$E$33="No"), BF246&gt;0),'3.Edit Pricing'!$B$57,IF('1.Project Details'!$B$24="Mill Finish",0,IF('2.Quote'!$L246="Yes",0,IF(U246="Bulk",FinBulk_Cost_Price,IF(OR(U246="Non-bulk",U246="Minfin"),FinNonBulk_Cost_Price,Fin_Cost_Price))))))</f>
        <v/>
      </c>
      <c r="AP246" s="142" t="str" cm="1">
        <f t="array" ref="AP246">IF(Y246="","",_xlfn.IFS(AND(BF246&gt;0,NOT('1.Project Details'!$E$33="No")),'3.Edit Pricing'!$B$58,'1.Project Details'!$B$24="Mill Finish",0,'1.Project Details'!$B$24="",0,'2.Quote'!$L246="Yes",0,U246="Bulk",FinBulk_Sell_Price,U246="Non-bulk",FinNonBulk_Sell_Price,U246="Minfin",FinNonBulk_Sell_Price,Y246&lt;&gt;"",Fin_Sell_Price))</f>
        <v/>
      </c>
      <c r="AQ246" s="142" t="str">
        <f>IFERROR(IF(Y246="","",IF(T246="Yes","Anodised Perimeter (AP)",'1.Project Details'!$B$33)),"")</f>
        <v/>
      </c>
      <c r="AR246" s="142" t="str">
        <f>IFERROR(IF($AQ246="Anodised Perimeter (AP)",IF(U246="Minfin",40,'2.Quote'!AD246)*AO246,AG246*AO246),"")</f>
        <v/>
      </c>
      <c r="AS246" s="142" t="str">
        <f t="shared" si="113"/>
        <v/>
      </c>
      <c r="AT246" s="142" t="str">
        <f t="shared" si="114"/>
        <v/>
      </c>
      <c r="AU246" s="170" t="str">
        <f>IFERROR(VLOOKUP(C246,DATA!$A:$K,8,FALSE),"")</f>
        <v/>
      </c>
      <c r="AV246" s="124" t="str">
        <f>IFERROR(VLOOKUP(AU246,'5.Edit_PH_IP'!$B:$D,3,FALSE),"")</f>
        <v/>
      </c>
      <c r="AW246" s="124" t="str">
        <f>IFERROR(VLOOKUP(Q246,DATA_EDGE!A:C,3,FALSE),"")</f>
        <v/>
      </c>
      <c r="AX246" s="124" t="str">
        <f t="shared" si="121"/>
        <v/>
      </c>
      <c r="AY246" s="124" t="str">
        <f t="shared" si="115"/>
        <v/>
      </c>
      <c r="AZ246" s="124" t="str">
        <f t="shared" si="116"/>
        <v/>
      </c>
      <c r="BA246" s="255"/>
      <c r="BB246" s="252">
        <f t="shared" si="122"/>
        <v>0</v>
      </c>
      <c r="BC246" s="255"/>
      <c r="BD246" s="252">
        <f t="shared" si="123"/>
        <v>0</v>
      </c>
      <c r="BE246" s="20">
        <f t="shared" si="117"/>
        <v>0</v>
      </c>
      <c r="BF246" s="124">
        <f t="shared" si="118"/>
        <v>0</v>
      </c>
    </row>
    <row r="247" spans="1:58" x14ac:dyDescent="0.25">
      <c r="A247" s="94"/>
      <c r="B247" s="18">
        <v>175</v>
      </c>
      <c r="C247" s="31"/>
      <c r="D247" s="19" t="str">
        <f>IFERROR(IF(OR(P247="PDB",P247="PLS"),"*","") &amp; VLOOKUP(C247,Table5[],2,FALSE),"") &amp; IF(L247="Yes"," **MILL FINISH**",)</f>
        <v/>
      </c>
      <c r="E247" s="124" t="str">
        <f t="shared" si="101"/>
        <v/>
      </c>
      <c r="F247" s="124" t="str">
        <f t="shared" si="102"/>
        <v/>
      </c>
      <c r="G247" s="135"/>
      <c r="H247" s="135"/>
      <c r="I247" s="20" t="str">
        <f t="shared" si="103"/>
        <v/>
      </c>
      <c r="J247" s="22" t="str">
        <f t="shared" si="104"/>
        <v/>
      </c>
      <c r="K247" s="236" t="str">
        <f t="shared" si="105"/>
        <v/>
      </c>
      <c r="L247" s="140" t="s">
        <v>13326</v>
      </c>
      <c r="M247" s="96" t="str">
        <f>IF(C247="","",IF(AND(BF247&gt;0,NOT('1.Project Details'!$E$33="No")),VLOOKUP('1.Project Details'!$E$33,Threshold_Code,2,FALSE),IF(L247="No",SAP_Colour_Code,"NON")))</f>
        <v/>
      </c>
      <c r="N247" s="141">
        <v>6060</v>
      </c>
      <c r="O247" s="140" t="s">
        <v>19270</v>
      </c>
      <c r="P247" s="96" t="str">
        <f>IFERROR(IF(LEFT(AX247,1)="7","PDB",VLOOKUP(C247,Table5[],13,FALSE)),"")</f>
        <v/>
      </c>
      <c r="Q247" s="239"/>
      <c r="R247" s="96" t="str">
        <f>IFERROR(IF(LEFT(AX247,1)="7",VLOOKUP(LEFT(Q247,5),DATA_EDGE!A:C,3,FALSE),VLOOKUP(Q247,DATA_EDGE!A:C,3,FALSE)),"")</f>
        <v/>
      </c>
      <c r="S247" s="104" t="str">
        <f>IFERROR(IF(LEFT(VLOOKUP(C247,Table5[],7,FALSE),3)="AE3",VLOOKUP(C247,Table_TB_Cost[],3,FALSE),""),"")</f>
        <v/>
      </c>
      <c r="T247" s="207" t="s">
        <v>13326</v>
      </c>
      <c r="U247" s="206" t="str">
        <f>IF(OR('1.Project Details'!$B$26="Capral Mill (AP)",T247="Yes"),IF(AD247="","",IF(AD247&lt;0,"Minfin",IF(AD247&lt;80,"Non-bulk","Bulk"))),"")</f>
        <v/>
      </c>
      <c r="V247" s="63" t="str">
        <f>IFERROR(VLOOKUP(C247,Table5[],11,FALSE),"")</f>
        <v/>
      </c>
      <c r="W247" s="104" t="str">
        <f>IFERROR(IF(X247="Yes",VLOOKUP(C247,Table5[#All],12,FALSE) &amp; IF(OR(Y247&gt;5,Z247&gt;25)," Weight",""),""),"")</f>
        <v/>
      </c>
      <c r="X247" s="104" t="s">
        <v>21026</v>
      </c>
      <c r="Y247" s="19" t="str">
        <f>IFERROR(VLOOKUP(C247,Table5[],4,FALSE),"")</f>
        <v/>
      </c>
      <c r="Z247" s="19" t="str">
        <f t="shared" si="106"/>
        <v/>
      </c>
      <c r="AA247" s="19" t="str">
        <f t="shared" si="107"/>
        <v/>
      </c>
      <c r="AB247" s="19" t="str">
        <f>IFERROR(VLOOKUP(C247,Table5[],5,FALSE),"")</f>
        <v/>
      </c>
      <c r="AC247" s="19" t="str">
        <f t="shared" si="108"/>
        <v/>
      </c>
      <c r="AD247" s="19" t="str">
        <f t="shared" si="109"/>
        <v/>
      </c>
      <c r="AE247" s="19" t="str">
        <f>IFERROR(VLOOKUP(C247,Table5[],6,FALSE),"")</f>
        <v/>
      </c>
      <c r="AF247" s="19" t="str">
        <f t="shared" si="110"/>
        <v/>
      </c>
      <c r="AG247" s="19" t="str">
        <f t="shared" si="111"/>
        <v/>
      </c>
      <c r="AH247" s="142" t="str" cm="1">
        <f t="array" ref="AH247">IFERROR(IF(AV247=3,IF(Y247&lt;0.5,1*Z247*2.5,0),IF(P247="PLS",VLOOKUP(C247,Table_TB_Cost[],11,FALSE)/VLOOKUP(C247,Table_TB_Cost[],3,FALSE)*'2.Quote'!H247,IF(P247="PDB",_xlfn.IFS(tb_calc_type="Margin",(((Z247*'Pricing Matrix'!$F$4)+(H247*'Pricing Matrix'!$F$5))/(1-tb_calc_value)),tb_calc_type="List less Discount",(((Z247*(VLOOKUP(LEFT(VLOOKUP(C247,Table5[],10,FALSE),2),TB_MPG,2,FALSE)))+(H247*'Pricing Matrix'!$F$5*3))*(1-tb_calc_value))),(Z247*'3.Edit Pricing'!$B$33)))),"")</f>
        <v/>
      </c>
      <c r="AI247" s="142">
        <f>IF(AV247=1,Z247*'3.Edit Pricing'!$G$33,IF(AV247=2,Z247*'3.Edit Pricing'!$H$33,IF(AV247=3,Z247*'3.Edit Pricing'!$I$33,0)))</f>
        <v>0</v>
      </c>
      <c r="AJ247" s="142" t="str">
        <f t="shared" si="112"/>
        <v/>
      </c>
      <c r="AK247" s="92" t="str">
        <f t="shared" si="119"/>
        <v/>
      </c>
      <c r="AL247" s="92" t="str">
        <f t="shared" si="120"/>
        <v/>
      </c>
      <c r="AM247" s="92" t="str" cm="1">
        <f t="array" ref="AM247">IFERROR(_xlfn.IFS(P247="PLS",AL247-(VLOOKUP(C247,Table_TB_Cost[],10,FALSE)/VLOOKUP(C247,Table_TB_Cost[],3,FALSE)*G247*H247),P247="PDB",AL247-((Z247*'Pricing Matrix'!$F$4)+(H247*'Pricing Matrix'!$F$5))*G247),"")</f>
        <v/>
      </c>
      <c r="AN247" s="92" t="str">
        <f>IFERROR(IF(OR(P247="PLS",P247="PDB"),0,IF(AV247=3,(AI247*G247)-(AA247*'Pricing Matrix'!$B$5),(AI247*G247)+(AA247*('3.Edit Pricing'!$B$33-'Pricing Matrix'!$B$5)))),"")</f>
        <v/>
      </c>
      <c r="AO247" s="142" t="str">
        <f>IF(Y247="","",IF(AND(NOT('1.Project Details'!$E$33="No"), BF247&gt;0),'3.Edit Pricing'!$B$57,IF('1.Project Details'!$B$24="Mill Finish",0,IF('2.Quote'!$L247="Yes",0,IF(U247="Bulk",FinBulk_Cost_Price,IF(OR(U247="Non-bulk",U247="Minfin"),FinNonBulk_Cost_Price,Fin_Cost_Price))))))</f>
        <v/>
      </c>
      <c r="AP247" s="142" t="str" cm="1">
        <f t="array" ref="AP247">IF(Y247="","",_xlfn.IFS(AND(BF247&gt;0,NOT('1.Project Details'!$E$33="No")),'3.Edit Pricing'!$B$58,'1.Project Details'!$B$24="Mill Finish",0,'1.Project Details'!$B$24="",0,'2.Quote'!$L247="Yes",0,U247="Bulk",FinBulk_Sell_Price,U247="Non-bulk",FinNonBulk_Sell_Price,U247="Minfin",FinNonBulk_Sell_Price,Y247&lt;&gt;"",Fin_Sell_Price))</f>
        <v/>
      </c>
      <c r="AQ247" s="142" t="str">
        <f>IFERROR(IF(Y247="","",IF(T247="Yes","Anodised Perimeter (AP)",'1.Project Details'!$B$33)),"")</f>
        <v/>
      </c>
      <c r="AR247" s="142" t="str">
        <f>IFERROR(IF($AQ247="Anodised Perimeter (AP)",IF(U247="Minfin",40,'2.Quote'!AD247)*AO247,AG247*AO247),"")</f>
        <v/>
      </c>
      <c r="AS247" s="142" t="str">
        <f t="shared" si="113"/>
        <v/>
      </c>
      <c r="AT247" s="142" t="str">
        <f t="shared" si="114"/>
        <v/>
      </c>
      <c r="AU247" s="170" t="str">
        <f>IFERROR(VLOOKUP(C247,DATA!$A:$K,8,FALSE),"")</f>
        <v/>
      </c>
      <c r="AV247" s="124" t="str">
        <f>IFERROR(VLOOKUP(AU247,'5.Edit_PH_IP'!$B:$D,3,FALSE),"")</f>
        <v/>
      </c>
      <c r="AW247" s="124" t="str">
        <f>IFERROR(VLOOKUP(Q247,DATA_EDGE!A:C,3,FALSE),"")</f>
        <v/>
      </c>
      <c r="AX247" s="124" t="str">
        <f t="shared" si="121"/>
        <v/>
      </c>
      <c r="AY247" s="124" t="str">
        <f t="shared" si="115"/>
        <v/>
      </c>
      <c r="AZ247" s="124" t="str">
        <f t="shared" si="116"/>
        <v/>
      </c>
      <c r="BA247" s="255"/>
      <c r="BB247" s="252">
        <f t="shared" si="122"/>
        <v>0</v>
      </c>
      <c r="BC247" s="255"/>
      <c r="BD247" s="252">
        <f t="shared" si="123"/>
        <v>0</v>
      </c>
      <c r="BE247" s="20">
        <f t="shared" si="117"/>
        <v>0</v>
      </c>
      <c r="BF247" s="124">
        <f t="shared" si="118"/>
        <v>0</v>
      </c>
    </row>
    <row r="248" spans="1:58" x14ac:dyDescent="0.25">
      <c r="A248" s="94"/>
      <c r="B248" s="18">
        <v>176</v>
      </c>
      <c r="C248" s="31"/>
      <c r="D248" s="19" t="str">
        <f>IFERROR(IF(OR(P248="PDB",P248="PLS"),"*","") &amp; VLOOKUP(C248,Table5[],2,FALSE),"") &amp; IF(L248="Yes"," **MILL FINISH**",)</f>
        <v/>
      </c>
      <c r="E248" s="124" t="str">
        <f t="shared" si="101"/>
        <v/>
      </c>
      <c r="F248" s="124" t="str">
        <f t="shared" si="102"/>
        <v/>
      </c>
      <c r="G248" s="135"/>
      <c r="H248" s="135"/>
      <c r="I248" s="20" t="str">
        <f t="shared" si="103"/>
        <v/>
      </c>
      <c r="J248" s="22" t="str">
        <f t="shared" si="104"/>
        <v/>
      </c>
      <c r="K248" s="236" t="str">
        <f t="shared" si="105"/>
        <v/>
      </c>
      <c r="L248" s="140" t="s">
        <v>13326</v>
      </c>
      <c r="M248" s="96" t="str">
        <f>IF(C248="","",IF(AND(BF248&gt;0,NOT('1.Project Details'!$E$33="No")),VLOOKUP('1.Project Details'!$E$33,Threshold_Code,2,FALSE),IF(L248="No",SAP_Colour_Code,"NON")))</f>
        <v/>
      </c>
      <c r="N248" s="141">
        <v>6060</v>
      </c>
      <c r="O248" s="140" t="s">
        <v>19270</v>
      </c>
      <c r="P248" s="96" t="str">
        <f>IFERROR(IF(LEFT(AX248,1)="7","PDB",VLOOKUP(C248,Table5[],13,FALSE)),"")</f>
        <v/>
      </c>
      <c r="Q248" s="239"/>
      <c r="R248" s="96" t="str">
        <f>IFERROR(IF(LEFT(AX248,1)="7",VLOOKUP(LEFT(Q248,5),DATA_EDGE!A:C,3,FALSE),VLOOKUP(Q248,DATA_EDGE!A:C,3,FALSE)),"")</f>
        <v/>
      </c>
      <c r="S248" s="104" t="str">
        <f>IFERROR(IF(LEFT(VLOOKUP(C248,Table5[],7,FALSE),3)="AE3",VLOOKUP(C248,Table_TB_Cost[],3,FALSE),""),"")</f>
        <v/>
      </c>
      <c r="T248" s="207" t="s">
        <v>13326</v>
      </c>
      <c r="U248" s="206" t="str">
        <f>IF(OR('1.Project Details'!$B$26="Capral Mill (AP)",T248="Yes"),IF(AD248="","",IF(AD248&lt;0,"Minfin",IF(AD248&lt;80,"Non-bulk","Bulk"))),"")</f>
        <v/>
      </c>
      <c r="V248" s="63" t="str">
        <f>IFERROR(VLOOKUP(C248,Table5[],11,FALSE),"")</f>
        <v/>
      </c>
      <c r="W248" s="104" t="str">
        <f>IFERROR(IF(X248="Yes",VLOOKUP(C248,Table5[#All],12,FALSE) &amp; IF(OR(Y248&gt;5,Z248&gt;25)," Weight",""),""),"")</f>
        <v/>
      </c>
      <c r="X248" s="104" t="s">
        <v>21026</v>
      </c>
      <c r="Y248" s="19" t="str">
        <f>IFERROR(VLOOKUP(C248,Table5[],4,FALSE),"")</f>
        <v/>
      </c>
      <c r="Z248" s="19" t="str">
        <f t="shared" si="106"/>
        <v/>
      </c>
      <c r="AA248" s="19" t="str">
        <f t="shared" si="107"/>
        <v/>
      </c>
      <c r="AB248" s="19" t="str">
        <f>IFERROR(VLOOKUP(C248,Table5[],5,FALSE),"")</f>
        <v/>
      </c>
      <c r="AC248" s="19" t="str">
        <f t="shared" si="108"/>
        <v/>
      </c>
      <c r="AD248" s="19" t="str">
        <f t="shared" si="109"/>
        <v/>
      </c>
      <c r="AE248" s="19" t="str">
        <f>IFERROR(VLOOKUP(C248,Table5[],6,FALSE),"")</f>
        <v/>
      </c>
      <c r="AF248" s="19" t="str">
        <f t="shared" si="110"/>
        <v/>
      </c>
      <c r="AG248" s="19" t="str">
        <f t="shared" si="111"/>
        <v/>
      </c>
      <c r="AH248" s="142" t="str" cm="1">
        <f t="array" ref="AH248">IFERROR(IF(AV248=3,IF(Y248&lt;0.5,1*Z248*2.5,0),IF(P248="PLS",VLOOKUP(C248,Table_TB_Cost[],11,FALSE)/VLOOKUP(C248,Table_TB_Cost[],3,FALSE)*'2.Quote'!H248,IF(P248="PDB",_xlfn.IFS(tb_calc_type="Margin",(((Z248*'Pricing Matrix'!$F$4)+(H248*'Pricing Matrix'!$F$5))/(1-tb_calc_value)),tb_calc_type="List less Discount",(((Z248*(VLOOKUP(LEFT(VLOOKUP(C248,Table5[],10,FALSE),2),TB_MPG,2,FALSE)))+(H248*'Pricing Matrix'!$F$5*3))*(1-tb_calc_value))),(Z248*'3.Edit Pricing'!$B$33)))),"")</f>
        <v/>
      </c>
      <c r="AI248" s="142">
        <f>IF(AV248=1,Z248*'3.Edit Pricing'!$G$33,IF(AV248=2,Z248*'3.Edit Pricing'!$H$33,IF(AV248=3,Z248*'3.Edit Pricing'!$I$33,0)))</f>
        <v>0</v>
      </c>
      <c r="AJ248" s="142" t="str">
        <f t="shared" si="112"/>
        <v/>
      </c>
      <c r="AK248" s="92" t="str">
        <f t="shared" si="119"/>
        <v/>
      </c>
      <c r="AL248" s="92" t="str">
        <f t="shared" si="120"/>
        <v/>
      </c>
      <c r="AM248" s="92" t="str" cm="1">
        <f t="array" ref="AM248">IFERROR(_xlfn.IFS(P248="PLS",AL248-(VLOOKUP(C248,Table_TB_Cost[],10,FALSE)/VLOOKUP(C248,Table_TB_Cost[],3,FALSE)*G248*H248),P248="PDB",AL248-((Z248*'Pricing Matrix'!$F$4)+(H248*'Pricing Matrix'!$F$5))*G248),"")</f>
        <v/>
      </c>
      <c r="AN248" s="92" t="str">
        <f>IFERROR(IF(OR(P248="PLS",P248="PDB"),0,IF(AV248=3,(AI248*G248)-(AA248*'Pricing Matrix'!$B$5),(AI248*G248)+(AA248*('3.Edit Pricing'!$B$33-'Pricing Matrix'!$B$5)))),"")</f>
        <v/>
      </c>
      <c r="AO248" s="142" t="str">
        <f>IF(Y248="","",IF(AND(NOT('1.Project Details'!$E$33="No"), BF248&gt;0),'3.Edit Pricing'!$B$57,IF('1.Project Details'!$B$24="Mill Finish",0,IF('2.Quote'!$L248="Yes",0,IF(U248="Bulk",FinBulk_Cost_Price,IF(OR(U248="Non-bulk",U248="Minfin"),FinNonBulk_Cost_Price,Fin_Cost_Price))))))</f>
        <v/>
      </c>
      <c r="AP248" s="142" t="str" cm="1">
        <f t="array" ref="AP248">IF(Y248="","",_xlfn.IFS(AND(BF248&gt;0,NOT('1.Project Details'!$E$33="No")),'3.Edit Pricing'!$B$58,'1.Project Details'!$B$24="Mill Finish",0,'1.Project Details'!$B$24="",0,'2.Quote'!$L248="Yes",0,U248="Bulk",FinBulk_Sell_Price,U248="Non-bulk",FinNonBulk_Sell_Price,U248="Minfin",FinNonBulk_Sell_Price,Y248&lt;&gt;"",Fin_Sell_Price))</f>
        <v/>
      </c>
      <c r="AQ248" s="142" t="str">
        <f>IFERROR(IF(Y248="","",IF(T248="Yes","Anodised Perimeter (AP)",'1.Project Details'!$B$33)),"")</f>
        <v/>
      </c>
      <c r="AR248" s="142" t="str">
        <f>IFERROR(IF($AQ248="Anodised Perimeter (AP)",IF(U248="Minfin",40,'2.Quote'!AD248)*AO248,AG248*AO248),"")</f>
        <v/>
      </c>
      <c r="AS248" s="142" t="str">
        <f t="shared" si="113"/>
        <v/>
      </c>
      <c r="AT248" s="142" t="str">
        <f t="shared" si="114"/>
        <v/>
      </c>
      <c r="AU248" s="170" t="str">
        <f>IFERROR(VLOOKUP(C248,DATA!$A:$K,8,FALSE),"")</f>
        <v/>
      </c>
      <c r="AV248" s="124" t="str">
        <f>IFERROR(VLOOKUP(AU248,'5.Edit_PH_IP'!$B:$D,3,FALSE),"")</f>
        <v/>
      </c>
      <c r="AW248" s="124" t="str">
        <f>IFERROR(VLOOKUP(Q248,DATA_EDGE!A:C,3,FALSE),"")</f>
        <v/>
      </c>
      <c r="AX248" s="124" t="str">
        <f t="shared" si="121"/>
        <v/>
      </c>
      <c r="AY248" s="124" t="str">
        <f t="shared" si="115"/>
        <v/>
      </c>
      <c r="AZ248" s="124" t="str">
        <f t="shared" si="116"/>
        <v/>
      </c>
      <c r="BA248" s="255"/>
      <c r="BB248" s="252">
        <f t="shared" si="122"/>
        <v>0</v>
      </c>
      <c r="BC248" s="255"/>
      <c r="BD248" s="252">
        <f t="shared" si="123"/>
        <v>0</v>
      </c>
      <c r="BE248" s="20">
        <f t="shared" si="117"/>
        <v>0</v>
      </c>
      <c r="BF248" s="124">
        <f t="shared" si="118"/>
        <v>0</v>
      </c>
    </row>
    <row r="249" spans="1:58" x14ac:dyDescent="0.25">
      <c r="A249" s="94"/>
      <c r="B249" s="21">
        <v>177</v>
      </c>
      <c r="C249" s="31"/>
      <c r="D249" s="19" t="str">
        <f>IFERROR(IF(OR(P249="PDB",P249="PLS"),"*","") &amp; VLOOKUP(C249,Table5[],2,FALSE),"") &amp; IF(L249="Yes"," **MILL FINISH**",)</f>
        <v/>
      </c>
      <c r="E249" s="124" t="str">
        <f t="shared" si="101"/>
        <v/>
      </c>
      <c r="F249" s="124" t="str">
        <f t="shared" si="102"/>
        <v/>
      </c>
      <c r="G249" s="135"/>
      <c r="H249" s="135"/>
      <c r="I249" s="20" t="str">
        <f t="shared" si="103"/>
        <v/>
      </c>
      <c r="J249" s="22" t="str">
        <f t="shared" si="104"/>
        <v/>
      </c>
      <c r="K249" s="236" t="str">
        <f t="shared" si="105"/>
        <v/>
      </c>
      <c r="L249" s="140" t="s">
        <v>13326</v>
      </c>
      <c r="M249" s="96" t="str">
        <f>IF(C249="","",IF(AND(BF249&gt;0,NOT('1.Project Details'!$E$33="No")),VLOOKUP('1.Project Details'!$E$33,Threshold_Code,2,FALSE),IF(L249="No",SAP_Colour_Code,"NON")))</f>
        <v/>
      </c>
      <c r="N249" s="141">
        <v>6060</v>
      </c>
      <c r="O249" s="140" t="s">
        <v>19270</v>
      </c>
      <c r="P249" s="96" t="str">
        <f>IFERROR(IF(LEFT(AX249,1)="7","PDB",VLOOKUP(C249,Table5[],13,FALSE)),"")</f>
        <v/>
      </c>
      <c r="Q249" s="239"/>
      <c r="R249" s="96" t="str">
        <f>IFERROR(IF(LEFT(AX249,1)="7",VLOOKUP(LEFT(Q249,5),DATA_EDGE!A:C,3,FALSE),VLOOKUP(Q249,DATA_EDGE!A:C,3,FALSE)),"")</f>
        <v/>
      </c>
      <c r="S249" s="104" t="str">
        <f>IFERROR(IF(LEFT(VLOOKUP(C249,Table5[],7,FALSE),3)="AE3",VLOOKUP(C249,Table_TB_Cost[],3,FALSE),""),"")</f>
        <v/>
      </c>
      <c r="T249" s="207" t="s">
        <v>13326</v>
      </c>
      <c r="U249" s="206" t="str">
        <f>IF(OR('1.Project Details'!$B$26="Capral Mill (AP)",T249="Yes"),IF(AD249="","",IF(AD249&lt;0,"Minfin",IF(AD249&lt;80,"Non-bulk","Bulk"))),"")</f>
        <v/>
      </c>
      <c r="V249" s="63" t="str">
        <f>IFERROR(VLOOKUP(C249,Table5[],11,FALSE),"")</f>
        <v/>
      </c>
      <c r="W249" s="104" t="str">
        <f>IFERROR(IF(X249="Yes",VLOOKUP(C249,Table5[#All],12,FALSE) &amp; IF(OR(Y249&gt;5,Z249&gt;25)," Weight",""),""),"")</f>
        <v/>
      </c>
      <c r="X249" s="104" t="s">
        <v>21026</v>
      </c>
      <c r="Y249" s="19" t="str">
        <f>IFERROR(VLOOKUP(C249,Table5[],4,FALSE),"")</f>
        <v/>
      </c>
      <c r="Z249" s="19" t="str">
        <f t="shared" si="106"/>
        <v/>
      </c>
      <c r="AA249" s="19" t="str">
        <f t="shared" si="107"/>
        <v/>
      </c>
      <c r="AB249" s="19" t="str">
        <f>IFERROR(VLOOKUP(C249,Table5[],5,FALSE),"")</f>
        <v/>
      </c>
      <c r="AC249" s="19" t="str">
        <f t="shared" si="108"/>
        <v/>
      </c>
      <c r="AD249" s="19" t="str">
        <f t="shared" si="109"/>
        <v/>
      </c>
      <c r="AE249" s="19" t="str">
        <f>IFERROR(VLOOKUP(C249,Table5[],6,FALSE),"")</f>
        <v/>
      </c>
      <c r="AF249" s="19" t="str">
        <f t="shared" si="110"/>
        <v/>
      </c>
      <c r="AG249" s="19" t="str">
        <f t="shared" si="111"/>
        <v/>
      </c>
      <c r="AH249" s="142" t="str" cm="1">
        <f t="array" ref="AH249">IFERROR(IF(AV249=3,IF(Y249&lt;0.5,1*Z249*2.5,0),IF(P249="PLS",VLOOKUP(C249,Table_TB_Cost[],11,FALSE)/VLOOKUP(C249,Table_TB_Cost[],3,FALSE)*'2.Quote'!H249,IF(P249="PDB",_xlfn.IFS(tb_calc_type="Margin",(((Z249*'Pricing Matrix'!$F$4)+(H249*'Pricing Matrix'!$F$5))/(1-tb_calc_value)),tb_calc_type="List less Discount",(((Z249*(VLOOKUP(LEFT(VLOOKUP(C249,Table5[],10,FALSE),2),TB_MPG,2,FALSE)))+(H249*'Pricing Matrix'!$F$5*3))*(1-tb_calc_value))),(Z249*'3.Edit Pricing'!$B$33)))),"")</f>
        <v/>
      </c>
      <c r="AI249" s="142">
        <f>IF(AV249=1,Z249*'3.Edit Pricing'!$G$33,IF(AV249=2,Z249*'3.Edit Pricing'!$H$33,IF(AV249=3,Z249*'3.Edit Pricing'!$I$33,0)))</f>
        <v>0</v>
      </c>
      <c r="AJ249" s="142" t="str">
        <f t="shared" si="112"/>
        <v/>
      </c>
      <c r="AK249" s="92" t="str">
        <f t="shared" si="119"/>
        <v/>
      </c>
      <c r="AL249" s="92" t="str">
        <f t="shared" si="120"/>
        <v/>
      </c>
      <c r="AM249" s="92" t="str" cm="1">
        <f t="array" ref="AM249">IFERROR(_xlfn.IFS(P249="PLS",AL249-(VLOOKUP(C249,Table_TB_Cost[],10,FALSE)/VLOOKUP(C249,Table_TB_Cost[],3,FALSE)*G249*H249),P249="PDB",AL249-((Z249*'Pricing Matrix'!$F$4)+(H249*'Pricing Matrix'!$F$5))*G249),"")</f>
        <v/>
      </c>
      <c r="AN249" s="92" t="str">
        <f>IFERROR(IF(OR(P249="PLS",P249="PDB"),0,IF(AV249=3,(AI249*G249)-(AA249*'Pricing Matrix'!$B$5),(AI249*G249)+(AA249*('3.Edit Pricing'!$B$33-'Pricing Matrix'!$B$5)))),"")</f>
        <v/>
      </c>
      <c r="AO249" s="142" t="str">
        <f>IF(Y249="","",IF(AND(NOT('1.Project Details'!$E$33="No"), BF249&gt;0),'3.Edit Pricing'!$B$57,IF('1.Project Details'!$B$24="Mill Finish",0,IF('2.Quote'!$L249="Yes",0,IF(U249="Bulk",FinBulk_Cost_Price,IF(OR(U249="Non-bulk",U249="Minfin"),FinNonBulk_Cost_Price,Fin_Cost_Price))))))</f>
        <v/>
      </c>
      <c r="AP249" s="142" t="str" cm="1">
        <f t="array" ref="AP249">IF(Y249="","",_xlfn.IFS(AND(BF249&gt;0,NOT('1.Project Details'!$E$33="No")),'3.Edit Pricing'!$B$58,'1.Project Details'!$B$24="Mill Finish",0,'1.Project Details'!$B$24="",0,'2.Quote'!$L249="Yes",0,U249="Bulk",FinBulk_Sell_Price,U249="Non-bulk",FinNonBulk_Sell_Price,U249="Minfin",FinNonBulk_Sell_Price,Y249&lt;&gt;"",Fin_Sell_Price))</f>
        <v/>
      </c>
      <c r="AQ249" s="142" t="str">
        <f>IFERROR(IF(Y249="","",IF(T249="Yes","Anodised Perimeter (AP)",'1.Project Details'!$B$33)),"")</f>
        <v/>
      </c>
      <c r="AR249" s="142" t="str">
        <f>IFERROR(IF($AQ249="Anodised Perimeter (AP)",IF(U249="Minfin",40,'2.Quote'!AD249)*AO249,AG249*AO249),"")</f>
        <v/>
      </c>
      <c r="AS249" s="142" t="str">
        <f t="shared" si="113"/>
        <v/>
      </c>
      <c r="AT249" s="142" t="str">
        <f t="shared" si="114"/>
        <v/>
      </c>
      <c r="AU249" s="170" t="str">
        <f>IFERROR(VLOOKUP(C249,DATA!$A:$K,8,FALSE),"")</f>
        <v/>
      </c>
      <c r="AV249" s="124" t="str">
        <f>IFERROR(VLOOKUP(AU249,'5.Edit_PH_IP'!$B:$D,3,FALSE),"")</f>
        <v/>
      </c>
      <c r="AW249" s="124" t="str">
        <f>IFERROR(VLOOKUP(Q249,DATA_EDGE!A:C,3,FALSE),"")</f>
        <v/>
      </c>
      <c r="AX249" s="124" t="str">
        <f t="shared" si="121"/>
        <v/>
      </c>
      <c r="AY249" s="124" t="str">
        <f t="shared" si="115"/>
        <v/>
      </c>
      <c r="AZ249" s="124" t="str">
        <f t="shared" si="116"/>
        <v/>
      </c>
      <c r="BA249" s="255"/>
      <c r="BB249" s="252">
        <f t="shared" si="122"/>
        <v>0</v>
      </c>
      <c r="BC249" s="255"/>
      <c r="BD249" s="252">
        <f t="shared" si="123"/>
        <v>0</v>
      </c>
      <c r="BE249" s="20">
        <f t="shared" si="117"/>
        <v>0</v>
      </c>
      <c r="BF249" s="124">
        <f t="shared" si="118"/>
        <v>0</v>
      </c>
    </row>
    <row r="250" spans="1:58" x14ac:dyDescent="0.25">
      <c r="A250" s="94"/>
      <c r="B250" s="18">
        <v>178</v>
      </c>
      <c r="C250" s="31"/>
      <c r="D250" s="19" t="str">
        <f>IFERROR(IF(OR(P250="PDB",P250="PLS"),"*","") &amp; VLOOKUP(C250,Table5[],2,FALSE),"") &amp; IF(L250="Yes"," **MILL FINISH**",)</f>
        <v/>
      </c>
      <c r="E250" s="124" t="str">
        <f t="shared" si="101"/>
        <v/>
      </c>
      <c r="F250" s="124" t="str">
        <f t="shared" si="102"/>
        <v/>
      </c>
      <c r="G250" s="135"/>
      <c r="H250" s="135"/>
      <c r="I250" s="20" t="str">
        <f t="shared" si="103"/>
        <v/>
      </c>
      <c r="J250" s="22" t="str">
        <f t="shared" si="104"/>
        <v/>
      </c>
      <c r="K250" s="236" t="str">
        <f t="shared" si="105"/>
        <v/>
      </c>
      <c r="L250" s="140" t="s">
        <v>13326</v>
      </c>
      <c r="M250" s="96" t="str">
        <f>IF(C250="","",IF(AND(BF250&gt;0,NOT('1.Project Details'!$E$33="No")),VLOOKUP('1.Project Details'!$E$33,Threshold_Code,2,FALSE),IF(L250="No",SAP_Colour_Code,"NON")))</f>
        <v/>
      </c>
      <c r="N250" s="141">
        <v>6060</v>
      </c>
      <c r="O250" s="140" t="s">
        <v>19270</v>
      </c>
      <c r="P250" s="96" t="str">
        <f>IFERROR(IF(LEFT(AX250,1)="7","PDB",VLOOKUP(C250,Table5[],13,FALSE)),"")</f>
        <v/>
      </c>
      <c r="Q250" s="239"/>
      <c r="R250" s="96" t="str">
        <f>IFERROR(IF(LEFT(AX250,1)="7",VLOOKUP(LEFT(Q250,5),DATA_EDGE!A:C,3,FALSE),VLOOKUP(Q250,DATA_EDGE!A:C,3,FALSE)),"")</f>
        <v/>
      </c>
      <c r="S250" s="104" t="str">
        <f>IFERROR(IF(LEFT(VLOOKUP(C250,Table5[],7,FALSE),3)="AE3",VLOOKUP(C250,Table_TB_Cost[],3,FALSE),""),"")</f>
        <v/>
      </c>
      <c r="T250" s="207" t="s">
        <v>13326</v>
      </c>
      <c r="U250" s="206" t="str">
        <f>IF(OR('1.Project Details'!$B$26="Capral Mill (AP)",T250="Yes"),IF(AD250="","",IF(AD250&lt;0,"Minfin",IF(AD250&lt;80,"Non-bulk","Bulk"))),"")</f>
        <v/>
      </c>
      <c r="V250" s="63" t="str">
        <f>IFERROR(VLOOKUP(C250,Table5[],11,FALSE),"")</f>
        <v/>
      </c>
      <c r="W250" s="104" t="str">
        <f>IFERROR(IF(X250="Yes",VLOOKUP(C250,Table5[#All],12,FALSE) &amp; IF(OR(Y250&gt;5,Z250&gt;25)," Weight",""),""),"")</f>
        <v/>
      </c>
      <c r="X250" s="104" t="s">
        <v>21026</v>
      </c>
      <c r="Y250" s="19" t="str">
        <f>IFERROR(VLOOKUP(C250,Table5[],4,FALSE),"")</f>
        <v/>
      </c>
      <c r="Z250" s="19" t="str">
        <f t="shared" si="106"/>
        <v/>
      </c>
      <c r="AA250" s="19" t="str">
        <f t="shared" si="107"/>
        <v/>
      </c>
      <c r="AB250" s="19" t="str">
        <f>IFERROR(VLOOKUP(C250,Table5[],5,FALSE),"")</f>
        <v/>
      </c>
      <c r="AC250" s="19" t="str">
        <f t="shared" si="108"/>
        <v/>
      </c>
      <c r="AD250" s="19" t="str">
        <f t="shared" si="109"/>
        <v/>
      </c>
      <c r="AE250" s="19" t="str">
        <f>IFERROR(VLOOKUP(C250,Table5[],6,FALSE),"")</f>
        <v/>
      </c>
      <c r="AF250" s="19" t="str">
        <f t="shared" si="110"/>
        <v/>
      </c>
      <c r="AG250" s="19" t="str">
        <f t="shared" si="111"/>
        <v/>
      </c>
      <c r="AH250" s="142" t="str" cm="1">
        <f t="array" ref="AH250">IFERROR(IF(AV250=3,IF(Y250&lt;0.5,1*Z250*2.5,0),IF(P250="PLS",VLOOKUP(C250,Table_TB_Cost[],11,FALSE)/VLOOKUP(C250,Table_TB_Cost[],3,FALSE)*'2.Quote'!H250,IF(P250="PDB",_xlfn.IFS(tb_calc_type="Margin",(((Z250*'Pricing Matrix'!$F$4)+(H250*'Pricing Matrix'!$F$5))/(1-tb_calc_value)),tb_calc_type="List less Discount",(((Z250*(VLOOKUP(LEFT(VLOOKUP(C250,Table5[],10,FALSE),2),TB_MPG,2,FALSE)))+(H250*'Pricing Matrix'!$F$5*3))*(1-tb_calc_value))),(Z250*'3.Edit Pricing'!$B$33)))),"")</f>
        <v/>
      </c>
      <c r="AI250" s="142">
        <f>IF(AV250=1,Z250*'3.Edit Pricing'!$G$33,IF(AV250=2,Z250*'3.Edit Pricing'!$H$33,IF(AV250=3,Z250*'3.Edit Pricing'!$I$33,0)))</f>
        <v>0</v>
      </c>
      <c r="AJ250" s="142" t="str">
        <f t="shared" si="112"/>
        <v/>
      </c>
      <c r="AK250" s="92" t="str">
        <f t="shared" si="119"/>
        <v/>
      </c>
      <c r="AL250" s="92" t="str">
        <f t="shared" si="120"/>
        <v/>
      </c>
      <c r="AM250" s="92" t="str" cm="1">
        <f t="array" ref="AM250">IFERROR(_xlfn.IFS(P250="PLS",AL250-(VLOOKUP(C250,Table_TB_Cost[],10,FALSE)/VLOOKUP(C250,Table_TB_Cost[],3,FALSE)*G250*H250),P250="PDB",AL250-((Z250*'Pricing Matrix'!$F$4)+(H250*'Pricing Matrix'!$F$5))*G250),"")</f>
        <v/>
      </c>
      <c r="AN250" s="92" t="str">
        <f>IFERROR(IF(OR(P250="PLS",P250="PDB"),0,IF(AV250=3,(AI250*G250)-(AA250*'Pricing Matrix'!$B$5),(AI250*G250)+(AA250*('3.Edit Pricing'!$B$33-'Pricing Matrix'!$B$5)))),"")</f>
        <v/>
      </c>
      <c r="AO250" s="142" t="str">
        <f>IF(Y250="","",IF(AND(NOT('1.Project Details'!$E$33="No"), BF250&gt;0),'3.Edit Pricing'!$B$57,IF('1.Project Details'!$B$24="Mill Finish",0,IF('2.Quote'!$L250="Yes",0,IF(U250="Bulk",FinBulk_Cost_Price,IF(OR(U250="Non-bulk",U250="Minfin"),FinNonBulk_Cost_Price,Fin_Cost_Price))))))</f>
        <v/>
      </c>
      <c r="AP250" s="142" t="str" cm="1">
        <f t="array" ref="AP250">IF(Y250="","",_xlfn.IFS(AND(BF250&gt;0,NOT('1.Project Details'!$E$33="No")),'3.Edit Pricing'!$B$58,'1.Project Details'!$B$24="Mill Finish",0,'1.Project Details'!$B$24="",0,'2.Quote'!$L250="Yes",0,U250="Bulk",FinBulk_Sell_Price,U250="Non-bulk",FinNonBulk_Sell_Price,U250="Minfin",FinNonBulk_Sell_Price,Y250&lt;&gt;"",Fin_Sell_Price))</f>
        <v/>
      </c>
      <c r="AQ250" s="142" t="str">
        <f>IFERROR(IF(Y250="","",IF(T250="Yes","Anodised Perimeter (AP)",'1.Project Details'!$B$33)),"")</f>
        <v/>
      </c>
      <c r="AR250" s="142" t="str">
        <f>IFERROR(IF($AQ250="Anodised Perimeter (AP)",IF(U250="Minfin",40,'2.Quote'!AD250)*AO250,AG250*AO250),"")</f>
        <v/>
      </c>
      <c r="AS250" s="142" t="str">
        <f t="shared" si="113"/>
        <v/>
      </c>
      <c r="AT250" s="142" t="str">
        <f t="shared" si="114"/>
        <v/>
      </c>
      <c r="AU250" s="170" t="str">
        <f>IFERROR(VLOOKUP(C250,DATA!$A:$K,8,FALSE),"")</f>
        <v/>
      </c>
      <c r="AV250" s="124" t="str">
        <f>IFERROR(VLOOKUP(AU250,'5.Edit_PH_IP'!$B:$D,3,FALSE),"")</f>
        <v/>
      </c>
      <c r="AW250" s="124" t="str">
        <f>IFERROR(VLOOKUP(Q250,DATA_EDGE!A:C,3,FALSE),"")</f>
        <v/>
      </c>
      <c r="AX250" s="124" t="str">
        <f t="shared" si="121"/>
        <v/>
      </c>
      <c r="AY250" s="124" t="str">
        <f t="shared" si="115"/>
        <v/>
      </c>
      <c r="AZ250" s="124" t="str">
        <f t="shared" si="116"/>
        <v/>
      </c>
      <c r="BA250" s="255"/>
      <c r="BB250" s="252">
        <f t="shared" si="122"/>
        <v>0</v>
      </c>
      <c r="BC250" s="255"/>
      <c r="BD250" s="252">
        <f t="shared" si="123"/>
        <v>0</v>
      </c>
      <c r="BE250" s="20">
        <f t="shared" si="117"/>
        <v>0</v>
      </c>
      <c r="BF250" s="124">
        <f t="shared" si="118"/>
        <v>0</v>
      </c>
    </row>
    <row r="251" spans="1:58" x14ac:dyDescent="0.25">
      <c r="A251" s="94"/>
      <c r="B251" s="18">
        <v>179</v>
      </c>
      <c r="C251" s="31"/>
      <c r="D251" s="19" t="str">
        <f>IFERROR(IF(OR(P251="PDB",P251="PLS"),"*","") &amp; VLOOKUP(C251,Table5[],2,FALSE),"") &amp; IF(L251="Yes"," **MILL FINISH**",)</f>
        <v/>
      </c>
      <c r="E251" s="124" t="str">
        <f t="shared" si="101"/>
        <v/>
      </c>
      <c r="F251" s="124" t="str">
        <f t="shared" si="102"/>
        <v/>
      </c>
      <c r="G251" s="135"/>
      <c r="H251" s="135"/>
      <c r="I251" s="20" t="str">
        <f t="shared" si="103"/>
        <v/>
      </c>
      <c r="J251" s="22" t="str">
        <f t="shared" si="104"/>
        <v/>
      </c>
      <c r="K251" s="236" t="str">
        <f t="shared" si="105"/>
        <v/>
      </c>
      <c r="L251" s="140" t="s">
        <v>13326</v>
      </c>
      <c r="M251" s="96" t="str">
        <f>IF(C251="","",IF(AND(BF251&gt;0,NOT('1.Project Details'!$E$33="No")),VLOOKUP('1.Project Details'!$E$33,Threshold_Code,2,FALSE),IF(L251="No",SAP_Colour_Code,"NON")))</f>
        <v/>
      </c>
      <c r="N251" s="141">
        <v>6060</v>
      </c>
      <c r="O251" s="140" t="s">
        <v>19270</v>
      </c>
      <c r="P251" s="96" t="str">
        <f>IFERROR(IF(LEFT(AX251,1)="7","PDB",VLOOKUP(C251,Table5[],13,FALSE)),"")</f>
        <v/>
      </c>
      <c r="Q251" s="239"/>
      <c r="R251" s="96" t="str">
        <f>IFERROR(IF(LEFT(AX251,1)="7",VLOOKUP(LEFT(Q251,5),DATA_EDGE!A:C,3,FALSE),VLOOKUP(Q251,DATA_EDGE!A:C,3,FALSE)),"")</f>
        <v/>
      </c>
      <c r="S251" s="104" t="str">
        <f>IFERROR(IF(LEFT(VLOOKUP(C251,Table5[],7,FALSE),3)="AE3",VLOOKUP(C251,Table_TB_Cost[],3,FALSE),""),"")</f>
        <v/>
      </c>
      <c r="T251" s="207" t="s">
        <v>13326</v>
      </c>
      <c r="U251" s="206" t="str">
        <f>IF(OR('1.Project Details'!$B$26="Capral Mill (AP)",T251="Yes"),IF(AD251="","",IF(AD251&lt;0,"Minfin",IF(AD251&lt;80,"Non-bulk","Bulk"))),"")</f>
        <v/>
      </c>
      <c r="V251" s="63" t="str">
        <f>IFERROR(VLOOKUP(C251,Table5[],11,FALSE),"")</f>
        <v/>
      </c>
      <c r="W251" s="104" t="str">
        <f>IFERROR(IF(X251="Yes",VLOOKUP(C251,Table5[#All],12,FALSE) &amp; IF(OR(Y251&gt;5,Z251&gt;25)," Weight",""),""),"")</f>
        <v/>
      </c>
      <c r="X251" s="104" t="s">
        <v>21026</v>
      </c>
      <c r="Y251" s="19" t="str">
        <f>IFERROR(VLOOKUP(C251,Table5[],4,FALSE),"")</f>
        <v/>
      </c>
      <c r="Z251" s="19" t="str">
        <f t="shared" si="106"/>
        <v/>
      </c>
      <c r="AA251" s="19" t="str">
        <f t="shared" si="107"/>
        <v/>
      </c>
      <c r="AB251" s="19" t="str">
        <f>IFERROR(VLOOKUP(C251,Table5[],5,FALSE),"")</f>
        <v/>
      </c>
      <c r="AC251" s="19" t="str">
        <f t="shared" si="108"/>
        <v/>
      </c>
      <c r="AD251" s="19" t="str">
        <f t="shared" si="109"/>
        <v/>
      </c>
      <c r="AE251" s="19" t="str">
        <f>IFERROR(VLOOKUP(C251,Table5[],6,FALSE),"")</f>
        <v/>
      </c>
      <c r="AF251" s="19" t="str">
        <f t="shared" si="110"/>
        <v/>
      </c>
      <c r="AG251" s="19" t="str">
        <f t="shared" si="111"/>
        <v/>
      </c>
      <c r="AH251" s="142" t="str" cm="1">
        <f t="array" ref="AH251">IFERROR(IF(AV251=3,IF(Y251&lt;0.5,1*Z251*2.5,0),IF(P251="PLS",VLOOKUP(C251,Table_TB_Cost[],11,FALSE)/VLOOKUP(C251,Table_TB_Cost[],3,FALSE)*'2.Quote'!H251,IF(P251="PDB",_xlfn.IFS(tb_calc_type="Margin",(((Z251*'Pricing Matrix'!$F$4)+(H251*'Pricing Matrix'!$F$5))/(1-tb_calc_value)),tb_calc_type="List less Discount",(((Z251*(VLOOKUP(LEFT(VLOOKUP(C251,Table5[],10,FALSE),2),TB_MPG,2,FALSE)))+(H251*'Pricing Matrix'!$F$5*3))*(1-tb_calc_value))),(Z251*'3.Edit Pricing'!$B$33)))),"")</f>
        <v/>
      </c>
      <c r="AI251" s="142">
        <f>IF(AV251=1,Z251*'3.Edit Pricing'!$G$33,IF(AV251=2,Z251*'3.Edit Pricing'!$H$33,IF(AV251=3,Z251*'3.Edit Pricing'!$I$33,0)))</f>
        <v>0</v>
      </c>
      <c r="AJ251" s="142" t="str">
        <f t="shared" si="112"/>
        <v/>
      </c>
      <c r="AK251" s="92" t="str">
        <f t="shared" si="119"/>
        <v/>
      </c>
      <c r="AL251" s="92" t="str">
        <f t="shared" si="120"/>
        <v/>
      </c>
      <c r="AM251" s="92" t="str" cm="1">
        <f t="array" ref="AM251">IFERROR(_xlfn.IFS(P251="PLS",AL251-(VLOOKUP(C251,Table_TB_Cost[],10,FALSE)/VLOOKUP(C251,Table_TB_Cost[],3,FALSE)*G251*H251),P251="PDB",AL251-((Z251*'Pricing Matrix'!$F$4)+(H251*'Pricing Matrix'!$F$5))*G251),"")</f>
        <v/>
      </c>
      <c r="AN251" s="92" t="str">
        <f>IFERROR(IF(OR(P251="PLS",P251="PDB"),0,IF(AV251=3,(AI251*G251)-(AA251*'Pricing Matrix'!$B$5),(AI251*G251)+(AA251*('3.Edit Pricing'!$B$33-'Pricing Matrix'!$B$5)))),"")</f>
        <v/>
      </c>
      <c r="AO251" s="142" t="str">
        <f>IF(Y251="","",IF(AND(NOT('1.Project Details'!$E$33="No"), BF251&gt;0),'3.Edit Pricing'!$B$57,IF('1.Project Details'!$B$24="Mill Finish",0,IF('2.Quote'!$L251="Yes",0,IF(U251="Bulk",FinBulk_Cost_Price,IF(OR(U251="Non-bulk",U251="Minfin"),FinNonBulk_Cost_Price,Fin_Cost_Price))))))</f>
        <v/>
      </c>
      <c r="AP251" s="142" t="str" cm="1">
        <f t="array" ref="AP251">IF(Y251="","",_xlfn.IFS(AND(BF251&gt;0,NOT('1.Project Details'!$E$33="No")),'3.Edit Pricing'!$B$58,'1.Project Details'!$B$24="Mill Finish",0,'1.Project Details'!$B$24="",0,'2.Quote'!$L251="Yes",0,U251="Bulk",FinBulk_Sell_Price,U251="Non-bulk",FinNonBulk_Sell_Price,U251="Minfin",FinNonBulk_Sell_Price,Y251&lt;&gt;"",Fin_Sell_Price))</f>
        <v/>
      </c>
      <c r="AQ251" s="142" t="str">
        <f>IFERROR(IF(Y251="","",IF(T251="Yes","Anodised Perimeter (AP)",'1.Project Details'!$B$33)),"")</f>
        <v/>
      </c>
      <c r="AR251" s="142" t="str">
        <f>IFERROR(IF($AQ251="Anodised Perimeter (AP)",IF(U251="Minfin",40,'2.Quote'!AD251)*AO251,AG251*AO251),"")</f>
        <v/>
      </c>
      <c r="AS251" s="142" t="str">
        <f t="shared" si="113"/>
        <v/>
      </c>
      <c r="AT251" s="142" t="str">
        <f t="shared" si="114"/>
        <v/>
      </c>
      <c r="AU251" s="170" t="str">
        <f>IFERROR(VLOOKUP(C251,DATA!$A:$K,8,FALSE),"")</f>
        <v/>
      </c>
      <c r="AV251" s="124" t="str">
        <f>IFERROR(VLOOKUP(AU251,'5.Edit_PH_IP'!$B:$D,3,FALSE),"")</f>
        <v/>
      </c>
      <c r="AW251" s="124" t="str">
        <f>IFERROR(VLOOKUP(Q251,DATA_EDGE!A:C,3,FALSE),"")</f>
        <v/>
      </c>
      <c r="AX251" s="124" t="str">
        <f t="shared" si="121"/>
        <v/>
      </c>
      <c r="AY251" s="124" t="str">
        <f t="shared" si="115"/>
        <v/>
      </c>
      <c r="AZ251" s="124" t="str">
        <f t="shared" si="116"/>
        <v/>
      </c>
      <c r="BA251" s="255"/>
      <c r="BB251" s="252">
        <f t="shared" si="122"/>
        <v>0</v>
      </c>
      <c r="BC251" s="255"/>
      <c r="BD251" s="252">
        <f t="shared" si="123"/>
        <v>0</v>
      </c>
      <c r="BE251" s="20">
        <f t="shared" si="117"/>
        <v>0</v>
      </c>
      <c r="BF251" s="124">
        <f t="shared" si="118"/>
        <v>0</v>
      </c>
    </row>
    <row r="252" spans="1:58" x14ac:dyDescent="0.25">
      <c r="A252" s="94"/>
      <c r="B252" s="21">
        <v>180</v>
      </c>
      <c r="C252" s="31"/>
      <c r="D252" s="19" t="str">
        <f>IFERROR(IF(OR(P252="PDB",P252="PLS"),"*","") &amp; VLOOKUP(C252,Table5[],2,FALSE),"") &amp; IF(L252="Yes"," **MILL FINISH**",)</f>
        <v/>
      </c>
      <c r="E252" s="124" t="str">
        <f t="shared" si="101"/>
        <v/>
      </c>
      <c r="F252" s="124" t="str">
        <f t="shared" si="102"/>
        <v/>
      </c>
      <c r="G252" s="135"/>
      <c r="H252" s="135"/>
      <c r="I252" s="20" t="str">
        <f t="shared" si="103"/>
        <v/>
      </c>
      <c r="J252" s="22" t="str">
        <f t="shared" si="104"/>
        <v/>
      </c>
      <c r="K252" s="236" t="str">
        <f t="shared" si="105"/>
        <v/>
      </c>
      <c r="L252" s="140" t="s">
        <v>13326</v>
      </c>
      <c r="M252" s="96" t="str">
        <f>IF(C252="","",IF(AND(BF252&gt;0,NOT('1.Project Details'!$E$33="No")),VLOOKUP('1.Project Details'!$E$33,Threshold_Code,2,FALSE),IF(L252="No",SAP_Colour_Code,"NON")))</f>
        <v/>
      </c>
      <c r="N252" s="141">
        <v>6060</v>
      </c>
      <c r="O252" s="140" t="s">
        <v>19270</v>
      </c>
      <c r="P252" s="96" t="str">
        <f>IFERROR(IF(LEFT(AX252,1)="7","PDB",VLOOKUP(C252,Table5[],13,FALSE)),"")</f>
        <v/>
      </c>
      <c r="Q252" s="239"/>
      <c r="R252" s="96" t="str">
        <f>IFERROR(IF(LEFT(AX252,1)="7",VLOOKUP(LEFT(Q252,5),DATA_EDGE!A:C,3,FALSE),VLOOKUP(Q252,DATA_EDGE!A:C,3,FALSE)),"")</f>
        <v/>
      </c>
      <c r="S252" s="104" t="str">
        <f>IFERROR(IF(LEFT(VLOOKUP(C252,Table5[],7,FALSE),3)="AE3",VLOOKUP(C252,Table_TB_Cost[],3,FALSE),""),"")</f>
        <v/>
      </c>
      <c r="T252" s="207" t="s">
        <v>13326</v>
      </c>
      <c r="U252" s="206" t="str">
        <f>IF(OR('1.Project Details'!$B$26="Capral Mill (AP)",T252="Yes"),IF(AD252="","",IF(AD252&lt;0,"Minfin",IF(AD252&lt;80,"Non-bulk","Bulk"))),"")</f>
        <v/>
      </c>
      <c r="V252" s="63" t="str">
        <f>IFERROR(VLOOKUP(C252,Table5[],11,FALSE),"")</f>
        <v/>
      </c>
      <c r="W252" s="104" t="str">
        <f>IFERROR(IF(X252="Yes",VLOOKUP(C252,Table5[#All],12,FALSE) &amp; IF(OR(Y252&gt;5,Z252&gt;25)," Weight",""),""),"")</f>
        <v/>
      </c>
      <c r="X252" s="104" t="s">
        <v>21026</v>
      </c>
      <c r="Y252" s="19" t="str">
        <f>IFERROR(VLOOKUP(C252,Table5[],4,FALSE),"")</f>
        <v/>
      </c>
      <c r="Z252" s="19" t="str">
        <f t="shared" si="106"/>
        <v/>
      </c>
      <c r="AA252" s="19" t="str">
        <f t="shared" si="107"/>
        <v/>
      </c>
      <c r="AB252" s="19" t="str">
        <f>IFERROR(VLOOKUP(C252,Table5[],5,FALSE),"")</f>
        <v/>
      </c>
      <c r="AC252" s="19" t="str">
        <f t="shared" si="108"/>
        <v/>
      </c>
      <c r="AD252" s="19" t="str">
        <f t="shared" si="109"/>
        <v/>
      </c>
      <c r="AE252" s="19" t="str">
        <f>IFERROR(VLOOKUP(C252,Table5[],6,FALSE),"")</f>
        <v/>
      </c>
      <c r="AF252" s="19" t="str">
        <f t="shared" si="110"/>
        <v/>
      </c>
      <c r="AG252" s="19" t="str">
        <f t="shared" si="111"/>
        <v/>
      </c>
      <c r="AH252" s="142" t="str" cm="1">
        <f t="array" ref="AH252">IFERROR(IF(AV252=3,IF(Y252&lt;0.5,1*Z252*2.5,0),IF(P252="PLS",VLOOKUP(C252,Table_TB_Cost[],11,FALSE)/VLOOKUP(C252,Table_TB_Cost[],3,FALSE)*'2.Quote'!H252,IF(P252="PDB",_xlfn.IFS(tb_calc_type="Margin",(((Z252*'Pricing Matrix'!$F$4)+(H252*'Pricing Matrix'!$F$5))/(1-tb_calc_value)),tb_calc_type="List less Discount",(((Z252*(VLOOKUP(LEFT(VLOOKUP(C252,Table5[],10,FALSE),2),TB_MPG,2,FALSE)))+(H252*'Pricing Matrix'!$F$5*3))*(1-tb_calc_value))),(Z252*'3.Edit Pricing'!$B$33)))),"")</f>
        <v/>
      </c>
      <c r="AI252" s="142">
        <f>IF(AV252=1,Z252*'3.Edit Pricing'!$G$33,IF(AV252=2,Z252*'3.Edit Pricing'!$H$33,IF(AV252=3,Z252*'3.Edit Pricing'!$I$33,0)))</f>
        <v>0</v>
      </c>
      <c r="AJ252" s="142" t="str">
        <f t="shared" si="112"/>
        <v/>
      </c>
      <c r="AK252" s="92" t="str">
        <f t="shared" si="119"/>
        <v/>
      </c>
      <c r="AL252" s="92" t="str">
        <f t="shared" si="120"/>
        <v/>
      </c>
      <c r="AM252" s="92" t="str" cm="1">
        <f t="array" ref="AM252">IFERROR(_xlfn.IFS(P252="PLS",AL252-(VLOOKUP(C252,Table_TB_Cost[],10,FALSE)/VLOOKUP(C252,Table_TB_Cost[],3,FALSE)*G252*H252),P252="PDB",AL252-((Z252*'Pricing Matrix'!$F$4)+(H252*'Pricing Matrix'!$F$5))*G252),"")</f>
        <v/>
      </c>
      <c r="AN252" s="92" t="str">
        <f>IFERROR(IF(OR(P252="PLS",P252="PDB"),0,IF(AV252=3,(AI252*G252)-(AA252*'Pricing Matrix'!$B$5),(AI252*G252)+(AA252*('3.Edit Pricing'!$B$33-'Pricing Matrix'!$B$5)))),"")</f>
        <v/>
      </c>
      <c r="AO252" s="142" t="str">
        <f>IF(Y252="","",IF(AND(NOT('1.Project Details'!$E$33="No"), BF252&gt;0),'3.Edit Pricing'!$B$57,IF('1.Project Details'!$B$24="Mill Finish",0,IF('2.Quote'!$L252="Yes",0,IF(U252="Bulk",FinBulk_Cost_Price,IF(OR(U252="Non-bulk",U252="Minfin"),FinNonBulk_Cost_Price,Fin_Cost_Price))))))</f>
        <v/>
      </c>
      <c r="AP252" s="142" t="str" cm="1">
        <f t="array" ref="AP252">IF(Y252="","",_xlfn.IFS(AND(BF252&gt;0,NOT('1.Project Details'!$E$33="No")),'3.Edit Pricing'!$B$58,'1.Project Details'!$B$24="Mill Finish",0,'1.Project Details'!$B$24="",0,'2.Quote'!$L252="Yes",0,U252="Bulk",FinBulk_Sell_Price,U252="Non-bulk",FinNonBulk_Sell_Price,U252="Minfin",FinNonBulk_Sell_Price,Y252&lt;&gt;"",Fin_Sell_Price))</f>
        <v/>
      </c>
      <c r="AQ252" s="142" t="str">
        <f>IFERROR(IF(Y252="","",IF(T252="Yes","Anodised Perimeter (AP)",'1.Project Details'!$B$33)),"")</f>
        <v/>
      </c>
      <c r="AR252" s="142" t="str">
        <f>IFERROR(IF($AQ252="Anodised Perimeter (AP)",IF(U252="Minfin",40,'2.Quote'!AD252)*AO252,AG252*AO252),"")</f>
        <v/>
      </c>
      <c r="AS252" s="142" t="str">
        <f t="shared" si="113"/>
        <v/>
      </c>
      <c r="AT252" s="142" t="str">
        <f t="shared" si="114"/>
        <v/>
      </c>
      <c r="AU252" s="170" t="str">
        <f>IFERROR(VLOOKUP(C252,DATA!$A:$K,8,FALSE),"")</f>
        <v/>
      </c>
      <c r="AV252" s="124" t="str">
        <f>IFERROR(VLOOKUP(AU252,'5.Edit_PH_IP'!$B:$D,3,FALSE),"")</f>
        <v/>
      </c>
      <c r="AW252" s="124" t="str">
        <f>IFERROR(VLOOKUP(Q252,DATA_EDGE!A:C,3,FALSE),"")</f>
        <v/>
      </c>
      <c r="AX252" s="124" t="str">
        <f t="shared" si="121"/>
        <v/>
      </c>
      <c r="AY252" s="124" t="str">
        <f t="shared" si="115"/>
        <v/>
      </c>
      <c r="AZ252" s="124" t="str">
        <f t="shared" si="116"/>
        <v/>
      </c>
      <c r="BA252" s="255"/>
      <c r="BB252" s="252">
        <f t="shared" si="122"/>
        <v>0</v>
      </c>
      <c r="BC252" s="255"/>
      <c r="BD252" s="252">
        <f t="shared" si="123"/>
        <v>0</v>
      </c>
      <c r="BE252" s="20">
        <f t="shared" si="117"/>
        <v>0</v>
      </c>
      <c r="BF252" s="124">
        <f t="shared" si="118"/>
        <v>0</v>
      </c>
    </row>
    <row r="253" spans="1:58" x14ac:dyDescent="0.25">
      <c r="A253" s="94"/>
      <c r="B253" s="18">
        <v>181</v>
      </c>
      <c r="C253" s="31"/>
      <c r="D253" s="19" t="str">
        <f>IFERROR(IF(OR(P253="PDB",P253="PLS"),"*","") &amp; VLOOKUP(C253,Table5[],2,FALSE),"") &amp; IF(L253="Yes"," **MILL FINISH**",)</f>
        <v/>
      </c>
      <c r="E253" s="124" t="str">
        <f t="shared" si="101"/>
        <v/>
      </c>
      <c r="F253" s="124" t="str">
        <f t="shared" si="102"/>
        <v/>
      </c>
      <c r="G253" s="135"/>
      <c r="H253" s="135"/>
      <c r="I253" s="20" t="str">
        <f t="shared" si="103"/>
        <v/>
      </c>
      <c r="J253" s="22" t="str">
        <f t="shared" si="104"/>
        <v/>
      </c>
      <c r="K253" s="236" t="str">
        <f t="shared" si="105"/>
        <v/>
      </c>
      <c r="L253" s="140" t="s">
        <v>13326</v>
      </c>
      <c r="M253" s="96" t="str">
        <f>IF(C253="","",IF(AND(BF253&gt;0,NOT('1.Project Details'!$E$33="No")),VLOOKUP('1.Project Details'!$E$33,Threshold_Code,2,FALSE),IF(L253="No",SAP_Colour_Code,"NON")))</f>
        <v/>
      </c>
      <c r="N253" s="141">
        <v>6060</v>
      </c>
      <c r="O253" s="140" t="s">
        <v>19270</v>
      </c>
      <c r="P253" s="96" t="str">
        <f>IFERROR(IF(LEFT(AX253,1)="7","PDB",VLOOKUP(C253,Table5[],13,FALSE)),"")</f>
        <v/>
      </c>
      <c r="Q253" s="239"/>
      <c r="R253" s="96" t="str">
        <f>IFERROR(IF(LEFT(AX253,1)="7",VLOOKUP(LEFT(Q253,5),DATA_EDGE!A:C,3,FALSE),VLOOKUP(Q253,DATA_EDGE!A:C,3,FALSE)),"")</f>
        <v/>
      </c>
      <c r="S253" s="104" t="str">
        <f>IFERROR(IF(LEFT(VLOOKUP(C253,Table5[],7,FALSE),3)="AE3",VLOOKUP(C253,Table_TB_Cost[],3,FALSE),""),"")</f>
        <v/>
      </c>
      <c r="T253" s="207" t="s">
        <v>13326</v>
      </c>
      <c r="U253" s="206" t="str">
        <f>IF(OR('1.Project Details'!$B$26="Capral Mill (AP)",T253="Yes"),IF(AD253="","",IF(AD253&lt;0,"Minfin",IF(AD253&lt;80,"Non-bulk","Bulk"))),"")</f>
        <v/>
      </c>
      <c r="V253" s="63" t="str">
        <f>IFERROR(VLOOKUP(C253,Table5[],11,FALSE),"")</f>
        <v/>
      </c>
      <c r="W253" s="104" t="str">
        <f>IFERROR(IF(X253="Yes",VLOOKUP(C253,Table5[#All],12,FALSE) &amp; IF(OR(Y253&gt;5,Z253&gt;25)," Weight",""),""),"")</f>
        <v/>
      </c>
      <c r="X253" s="104" t="s">
        <v>21026</v>
      </c>
      <c r="Y253" s="19" t="str">
        <f>IFERROR(VLOOKUP(C253,Table5[],4,FALSE),"")</f>
        <v/>
      </c>
      <c r="Z253" s="19" t="str">
        <f t="shared" si="106"/>
        <v/>
      </c>
      <c r="AA253" s="19" t="str">
        <f t="shared" si="107"/>
        <v/>
      </c>
      <c r="AB253" s="19" t="str">
        <f>IFERROR(VLOOKUP(C253,Table5[],5,FALSE),"")</f>
        <v/>
      </c>
      <c r="AC253" s="19" t="str">
        <f t="shared" si="108"/>
        <v/>
      </c>
      <c r="AD253" s="19" t="str">
        <f t="shared" si="109"/>
        <v/>
      </c>
      <c r="AE253" s="19" t="str">
        <f>IFERROR(VLOOKUP(C253,Table5[],6,FALSE),"")</f>
        <v/>
      </c>
      <c r="AF253" s="19" t="str">
        <f t="shared" si="110"/>
        <v/>
      </c>
      <c r="AG253" s="19" t="str">
        <f t="shared" si="111"/>
        <v/>
      </c>
      <c r="AH253" s="142" t="str" cm="1">
        <f t="array" ref="AH253">IFERROR(IF(AV253=3,IF(Y253&lt;0.5,1*Z253*2.5,0),IF(P253="PLS",VLOOKUP(C253,Table_TB_Cost[],11,FALSE)/VLOOKUP(C253,Table_TB_Cost[],3,FALSE)*'2.Quote'!H253,IF(P253="PDB",_xlfn.IFS(tb_calc_type="Margin",(((Z253*'Pricing Matrix'!$F$4)+(H253*'Pricing Matrix'!$F$5))/(1-tb_calc_value)),tb_calc_type="List less Discount",(((Z253*(VLOOKUP(LEFT(VLOOKUP(C253,Table5[],10,FALSE),2),TB_MPG,2,FALSE)))+(H253*'Pricing Matrix'!$F$5*3))*(1-tb_calc_value))),(Z253*'3.Edit Pricing'!$B$33)))),"")</f>
        <v/>
      </c>
      <c r="AI253" s="142">
        <f>IF(AV253=1,Z253*'3.Edit Pricing'!$G$33,IF(AV253=2,Z253*'3.Edit Pricing'!$H$33,IF(AV253=3,Z253*'3.Edit Pricing'!$I$33,0)))</f>
        <v>0</v>
      </c>
      <c r="AJ253" s="142" t="str">
        <f t="shared" si="112"/>
        <v/>
      </c>
      <c r="AK253" s="92" t="str">
        <f t="shared" si="119"/>
        <v/>
      </c>
      <c r="AL253" s="92" t="str">
        <f t="shared" si="120"/>
        <v/>
      </c>
      <c r="AM253" s="92" t="str" cm="1">
        <f t="array" ref="AM253">IFERROR(_xlfn.IFS(P253="PLS",AL253-(VLOOKUP(C253,Table_TB_Cost[],10,FALSE)/VLOOKUP(C253,Table_TB_Cost[],3,FALSE)*G253*H253),P253="PDB",AL253-((Z253*'Pricing Matrix'!$F$4)+(H253*'Pricing Matrix'!$F$5))*G253),"")</f>
        <v/>
      </c>
      <c r="AN253" s="92" t="str">
        <f>IFERROR(IF(OR(P253="PLS",P253="PDB"),0,IF(AV253=3,(AI253*G253)-(AA253*'Pricing Matrix'!$B$5),(AI253*G253)+(AA253*('3.Edit Pricing'!$B$33-'Pricing Matrix'!$B$5)))),"")</f>
        <v/>
      </c>
      <c r="AO253" s="142" t="str">
        <f>IF(Y253="","",IF(AND(NOT('1.Project Details'!$E$33="No"), BF253&gt;0),'3.Edit Pricing'!$B$57,IF('1.Project Details'!$B$24="Mill Finish",0,IF('2.Quote'!$L253="Yes",0,IF(U253="Bulk",FinBulk_Cost_Price,IF(OR(U253="Non-bulk",U253="Minfin"),FinNonBulk_Cost_Price,Fin_Cost_Price))))))</f>
        <v/>
      </c>
      <c r="AP253" s="142" t="str" cm="1">
        <f t="array" ref="AP253">IF(Y253="","",_xlfn.IFS(AND(BF253&gt;0,NOT('1.Project Details'!$E$33="No")),'3.Edit Pricing'!$B$58,'1.Project Details'!$B$24="Mill Finish",0,'1.Project Details'!$B$24="",0,'2.Quote'!$L253="Yes",0,U253="Bulk",FinBulk_Sell_Price,U253="Non-bulk",FinNonBulk_Sell_Price,U253="Minfin",FinNonBulk_Sell_Price,Y253&lt;&gt;"",Fin_Sell_Price))</f>
        <v/>
      </c>
      <c r="AQ253" s="142" t="str">
        <f>IFERROR(IF(Y253="","",IF(T253="Yes","Anodised Perimeter (AP)",'1.Project Details'!$B$33)),"")</f>
        <v/>
      </c>
      <c r="AR253" s="142" t="str">
        <f>IFERROR(IF($AQ253="Anodised Perimeter (AP)",IF(U253="Minfin",40,'2.Quote'!AD253)*AO253,AG253*AO253),"")</f>
        <v/>
      </c>
      <c r="AS253" s="142" t="str">
        <f t="shared" si="113"/>
        <v/>
      </c>
      <c r="AT253" s="142" t="str">
        <f t="shared" si="114"/>
        <v/>
      </c>
      <c r="AU253" s="170" t="str">
        <f>IFERROR(VLOOKUP(C253,DATA!$A:$K,8,FALSE),"")</f>
        <v/>
      </c>
      <c r="AV253" s="124" t="str">
        <f>IFERROR(VLOOKUP(AU253,'5.Edit_PH_IP'!$B:$D,3,FALSE),"")</f>
        <v/>
      </c>
      <c r="AW253" s="124" t="str">
        <f>IFERROR(VLOOKUP(Q253,DATA_EDGE!A:C,3,FALSE),"")</f>
        <v/>
      </c>
      <c r="AX253" s="124" t="str">
        <f t="shared" si="121"/>
        <v/>
      </c>
      <c r="AY253" s="124" t="str">
        <f t="shared" si="115"/>
        <v/>
      </c>
      <c r="AZ253" s="124" t="str">
        <f t="shared" si="116"/>
        <v/>
      </c>
      <c r="BA253" s="255"/>
      <c r="BB253" s="252">
        <f t="shared" si="122"/>
        <v>0</v>
      </c>
      <c r="BC253" s="255"/>
      <c r="BD253" s="252">
        <f t="shared" si="123"/>
        <v>0</v>
      </c>
      <c r="BE253" s="20">
        <f t="shared" si="117"/>
        <v>0</v>
      </c>
      <c r="BF253" s="124">
        <f t="shared" si="118"/>
        <v>0</v>
      </c>
    </row>
    <row r="254" spans="1:58" x14ac:dyDescent="0.25">
      <c r="A254" s="94"/>
      <c r="B254" s="18">
        <v>182</v>
      </c>
      <c r="C254" s="31"/>
      <c r="D254" s="19" t="str">
        <f>IFERROR(IF(OR(P254="PDB",P254="PLS"),"*","") &amp; VLOOKUP(C254,Table5[],2,FALSE),"") &amp; IF(L254="Yes"," **MILL FINISH**",)</f>
        <v/>
      </c>
      <c r="E254" s="124" t="str">
        <f t="shared" si="101"/>
        <v/>
      </c>
      <c r="F254" s="124" t="str">
        <f t="shared" si="102"/>
        <v/>
      </c>
      <c r="G254" s="135"/>
      <c r="H254" s="135"/>
      <c r="I254" s="20" t="str">
        <f t="shared" si="103"/>
        <v/>
      </c>
      <c r="J254" s="22" t="str">
        <f t="shared" si="104"/>
        <v/>
      </c>
      <c r="K254" s="236" t="str">
        <f t="shared" si="105"/>
        <v/>
      </c>
      <c r="L254" s="140" t="s">
        <v>13326</v>
      </c>
      <c r="M254" s="96" t="str">
        <f>IF(C254="","",IF(AND(BF254&gt;0,NOT('1.Project Details'!$E$33="No")),VLOOKUP('1.Project Details'!$E$33,Threshold_Code,2,FALSE),IF(L254="No",SAP_Colour_Code,"NON")))</f>
        <v/>
      </c>
      <c r="N254" s="141">
        <v>6060</v>
      </c>
      <c r="O254" s="140" t="s">
        <v>19270</v>
      </c>
      <c r="P254" s="96" t="str">
        <f>IFERROR(IF(LEFT(AX254,1)="7","PDB",VLOOKUP(C254,Table5[],13,FALSE)),"")</f>
        <v/>
      </c>
      <c r="Q254" s="239"/>
      <c r="R254" s="96" t="str">
        <f>IFERROR(IF(LEFT(AX254,1)="7",VLOOKUP(LEFT(Q254,5),DATA_EDGE!A:C,3,FALSE),VLOOKUP(Q254,DATA_EDGE!A:C,3,FALSE)),"")</f>
        <v/>
      </c>
      <c r="S254" s="104" t="str">
        <f>IFERROR(IF(LEFT(VLOOKUP(C254,Table5[],7,FALSE),3)="AE3",VLOOKUP(C254,Table_TB_Cost[],3,FALSE),""),"")</f>
        <v/>
      </c>
      <c r="T254" s="207" t="s">
        <v>13326</v>
      </c>
      <c r="U254" s="206" t="str">
        <f>IF(OR('1.Project Details'!$B$26="Capral Mill (AP)",T254="Yes"),IF(AD254="","",IF(AD254&lt;0,"Minfin",IF(AD254&lt;80,"Non-bulk","Bulk"))),"")</f>
        <v/>
      </c>
      <c r="V254" s="63" t="str">
        <f>IFERROR(VLOOKUP(C254,Table5[],11,FALSE),"")</f>
        <v/>
      </c>
      <c r="W254" s="104" t="str">
        <f>IFERROR(IF(X254="Yes",VLOOKUP(C254,Table5[#All],12,FALSE) &amp; IF(OR(Y254&gt;5,Z254&gt;25)," Weight",""),""),"")</f>
        <v/>
      </c>
      <c r="X254" s="104" t="s">
        <v>21026</v>
      </c>
      <c r="Y254" s="19" t="str">
        <f>IFERROR(VLOOKUP(C254,Table5[],4,FALSE),"")</f>
        <v/>
      </c>
      <c r="Z254" s="19" t="str">
        <f t="shared" si="106"/>
        <v/>
      </c>
      <c r="AA254" s="19" t="str">
        <f t="shared" si="107"/>
        <v/>
      </c>
      <c r="AB254" s="19" t="str">
        <f>IFERROR(VLOOKUP(C254,Table5[],5,FALSE),"")</f>
        <v/>
      </c>
      <c r="AC254" s="19" t="str">
        <f t="shared" si="108"/>
        <v/>
      </c>
      <c r="AD254" s="19" t="str">
        <f t="shared" si="109"/>
        <v/>
      </c>
      <c r="AE254" s="19" t="str">
        <f>IFERROR(VLOOKUP(C254,Table5[],6,FALSE),"")</f>
        <v/>
      </c>
      <c r="AF254" s="19" t="str">
        <f t="shared" si="110"/>
        <v/>
      </c>
      <c r="AG254" s="19" t="str">
        <f t="shared" si="111"/>
        <v/>
      </c>
      <c r="AH254" s="142" t="str" cm="1">
        <f t="array" ref="AH254">IFERROR(IF(AV254=3,IF(Y254&lt;0.5,1*Z254*2.5,0),IF(P254="PLS",VLOOKUP(C254,Table_TB_Cost[],11,FALSE)/VLOOKUP(C254,Table_TB_Cost[],3,FALSE)*'2.Quote'!H254,IF(P254="PDB",_xlfn.IFS(tb_calc_type="Margin",(((Z254*'Pricing Matrix'!$F$4)+(H254*'Pricing Matrix'!$F$5))/(1-tb_calc_value)),tb_calc_type="List less Discount",(((Z254*(VLOOKUP(LEFT(VLOOKUP(C254,Table5[],10,FALSE),2),TB_MPG,2,FALSE)))+(H254*'Pricing Matrix'!$F$5*3))*(1-tb_calc_value))),(Z254*'3.Edit Pricing'!$B$33)))),"")</f>
        <v/>
      </c>
      <c r="AI254" s="142">
        <f>IF(AV254=1,Z254*'3.Edit Pricing'!$G$33,IF(AV254=2,Z254*'3.Edit Pricing'!$H$33,IF(AV254=3,Z254*'3.Edit Pricing'!$I$33,0)))</f>
        <v>0</v>
      </c>
      <c r="AJ254" s="142" t="str">
        <f t="shared" si="112"/>
        <v/>
      </c>
      <c r="AK254" s="92" t="str">
        <f t="shared" si="119"/>
        <v/>
      </c>
      <c r="AL254" s="92" t="str">
        <f t="shared" si="120"/>
        <v/>
      </c>
      <c r="AM254" s="92" t="str" cm="1">
        <f t="array" ref="AM254">IFERROR(_xlfn.IFS(P254="PLS",AL254-(VLOOKUP(C254,Table_TB_Cost[],10,FALSE)/VLOOKUP(C254,Table_TB_Cost[],3,FALSE)*G254*H254),P254="PDB",AL254-((Z254*'Pricing Matrix'!$F$4)+(H254*'Pricing Matrix'!$F$5))*G254),"")</f>
        <v/>
      </c>
      <c r="AN254" s="92" t="str">
        <f>IFERROR(IF(OR(P254="PLS",P254="PDB"),0,IF(AV254=3,(AI254*G254)-(AA254*'Pricing Matrix'!$B$5),(AI254*G254)+(AA254*('3.Edit Pricing'!$B$33-'Pricing Matrix'!$B$5)))),"")</f>
        <v/>
      </c>
      <c r="AO254" s="142" t="str">
        <f>IF(Y254="","",IF(AND(NOT('1.Project Details'!$E$33="No"), BF254&gt;0),'3.Edit Pricing'!$B$57,IF('1.Project Details'!$B$24="Mill Finish",0,IF('2.Quote'!$L254="Yes",0,IF(U254="Bulk",FinBulk_Cost_Price,IF(OR(U254="Non-bulk",U254="Minfin"),FinNonBulk_Cost_Price,Fin_Cost_Price))))))</f>
        <v/>
      </c>
      <c r="AP254" s="142" t="str" cm="1">
        <f t="array" ref="AP254">IF(Y254="","",_xlfn.IFS(AND(BF254&gt;0,NOT('1.Project Details'!$E$33="No")),'3.Edit Pricing'!$B$58,'1.Project Details'!$B$24="Mill Finish",0,'1.Project Details'!$B$24="",0,'2.Quote'!$L254="Yes",0,U254="Bulk",FinBulk_Sell_Price,U254="Non-bulk",FinNonBulk_Sell_Price,U254="Minfin",FinNonBulk_Sell_Price,Y254&lt;&gt;"",Fin_Sell_Price))</f>
        <v/>
      </c>
      <c r="AQ254" s="142" t="str">
        <f>IFERROR(IF(Y254="","",IF(T254="Yes","Anodised Perimeter (AP)",'1.Project Details'!$B$33)),"")</f>
        <v/>
      </c>
      <c r="AR254" s="142" t="str">
        <f>IFERROR(IF($AQ254="Anodised Perimeter (AP)",IF(U254="Minfin",40,'2.Quote'!AD254)*AO254,AG254*AO254),"")</f>
        <v/>
      </c>
      <c r="AS254" s="142" t="str">
        <f t="shared" si="113"/>
        <v/>
      </c>
      <c r="AT254" s="142" t="str">
        <f t="shared" si="114"/>
        <v/>
      </c>
      <c r="AU254" s="170" t="str">
        <f>IFERROR(VLOOKUP(C254,DATA!$A:$K,8,FALSE),"")</f>
        <v/>
      </c>
      <c r="AV254" s="124" t="str">
        <f>IFERROR(VLOOKUP(AU254,'5.Edit_PH_IP'!$B:$D,3,FALSE),"")</f>
        <v/>
      </c>
      <c r="AW254" s="124" t="str">
        <f>IFERROR(VLOOKUP(Q254,DATA_EDGE!A:C,3,FALSE),"")</f>
        <v/>
      </c>
      <c r="AX254" s="124" t="str">
        <f t="shared" si="121"/>
        <v/>
      </c>
      <c r="AY254" s="124" t="str">
        <f t="shared" si="115"/>
        <v/>
      </c>
      <c r="AZ254" s="124" t="str">
        <f t="shared" si="116"/>
        <v/>
      </c>
      <c r="BA254" s="255"/>
      <c r="BB254" s="252">
        <f t="shared" si="122"/>
        <v>0</v>
      </c>
      <c r="BC254" s="255"/>
      <c r="BD254" s="252">
        <f t="shared" si="123"/>
        <v>0</v>
      </c>
      <c r="BE254" s="20">
        <f t="shared" si="117"/>
        <v>0</v>
      </c>
      <c r="BF254" s="124">
        <f t="shared" si="118"/>
        <v>0</v>
      </c>
    </row>
    <row r="255" spans="1:58" x14ac:dyDescent="0.25">
      <c r="A255" s="94"/>
      <c r="B255" s="21">
        <v>183</v>
      </c>
      <c r="C255" s="31"/>
      <c r="D255" s="19" t="str">
        <f>IFERROR(IF(OR(P255="PDB",P255="PLS"),"*","") &amp; VLOOKUP(C255,Table5[],2,FALSE),"") &amp; IF(L255="Yes"," **MILL FINISH**",)</f>
        <v/>
      </c>
      <c r="E255" s="124" t="str">
        <f t="shared" si="101"/>
        <v/>
      </c>
      <c r="F255" s="124" t="str">
        <f t="shared" si="102"/>
        <v/>
      </c>
      <c r="G255" s="135"/>
      <c r="H255" s="135"/>
      <c r="I255" s="20" t="str">
        <f t="shared" si="103"/>
        <v/>
      </c>
      <c r="J255" s="22" t="str">
        <f t="shared" si="104"/>
        <v/>
      </c>
      <c r="K255" s="236" t="str">
        <f t="shared" si="105"/>
        <v/>
      </c>
      <c r="L255" s="140" t="s">
        <v>13326</v>
      </c>
      <c r="M255" s="96" t="str">
        <f>IF(C255="","",IF(AND(BF255&gt;0,NOT('1.Project Details'!$E$33="No")),VLOOKUP('1.Project Details'!$E$33,Threshold_Code,2,FALSE),IF(L255="No",SAP_Colour_Code,"NON")))</f>
        <v/>
      </c>
      <c r="N255" s="141">
        <v>6060</v>
      </c>
      <c r="O255" s="140" t="s">
        <v>19270</v>
      </c>
      <c r="P255" s="96" t="str">
        <f>IFERROR(IF(LEFT(AX255,1)="7","PDB",VLOOKUP(C255,Table5[],13,FALSE)),"")</f>
        <v/>
      </c>
      <c r="Q255" s="239"/>
      <c r="R255" s="96" t="str">
        <f>IFERROR(IF(LEFT(AX255,1)="7",VLOOKUP(LEFT(Q255,5),DATA_EDGE!A:C,3,FALSE),VLOOKUP(Q255,DATA_EDGE!A:C,3,FALSE)),"")</f>
        <v/>
      </c>
      <c r="S255" s="104" t="str">
        <f>IFERROR(IF(LEFT(VLOOKUP(C255,Table5[],7,FALSE),3)="AE3",VLOOKUP(C255,Table_TB_Cost[],3,FALSE),""),"")</f>
        <v/>
      </c>
      <c r="T255" s="207" t="s">
        <v>13326</v>
      </c>
      <c r="U255" s="206" t="str">
        <f>IF(OR('1.Project Details'!$B$26="Capral Mill (AP)",T255="Yes"),IF(AD255="","",IF(AD255&lt;0,"Minfin",IF(AD255&lt;80,"Non-bulk","Bulk"))),"")</f>
        <v/>
      </c>
      <c r="V255" s="63" t="str">
        <f>IFERROR(VLOOKUP(C255,Table5[],11,FALSE),"")</f>
        <v/>
      </c>
      <c r="W255" s="104" t="str">
        <f>IFERROR(IF(X255="Yes",VLOOKUP(C255,Table5[#All],12,FALSE) &amp; IF(OR(Y255&gt;5,Z255&gt;25)," Weight",""),""),"")</f>
        <v/>
      </c>
      <c r="X255" s="104" t="s">
        <v>21026</v>
      </c>
      <c r="Y255" s="19" t="str">
        <f>IFERROR(VLOOKUP(C255,Table5[],4,FALSE),"")</f>
        <v/>
      </c>
      <c r="Z255" s="19" t="str">
        <f t="shared" si="106"/>
        <v/>
      </c>
      <c r="AA255" s="19" t="str">
        <f t="shared" si="107"/>
        <v/>
      </c>
      <c r="AB255" s="19" t="str">
        <f>IFERROR(VLOOKUP(C255,Table5[],5,FALSE),"")</f>
        <v/>
      </c>
      <c r="AC255" s="19" t="str">
        <f t="shared" si="108"/>
        <v/>
      </c>
      <c r="AD255" s="19" t="str">
        <f t="shared" si="109"/>
        <v/>
      </c>
      <c r="AE255" s="19" t="str">
        <f>IFERROR(VLOOKUP(C255,Table5[],6,FALSE),"")</f>
        <v/>
      </c>
      <c r="AF255" s="19" t="str">
        <f t="shared" si="110"/>
        <v/>
      </c>
      <c r="AG255" s="19" t="str">
        <f t="shared" si="111"/>
        <v/>
      </c>
      <c r="AH255" s="142" t="str" cm="1">
        <f t="array" ref="AH255">IFERROR(IF(AV255=3,IF(Y255&lt;0.5,1*Z255*2.5,0),IF(P255="PLS",VLOOKUP(C255,Table_TB_Cost[],11,FALSE)/VLOOKUP(C255,Table_TB_Cost[],3,FALSE)*'2.Quote'!H255,IF(P255="PDB",_xlfn.IFS(tb_calc_type="Margin",(((Z255*'Pricing Matrix'!$F$4)+(H255*'Pricing Matrix'!$F$5))/(1-tb_calc_value)),tb_calc_type="List less Discount",(((Z255*(VLOOKUP(LEFT(VLOOKUP(C255,Table5[],10,FALSE),2),TB_MPG,2,FALSE)))+(H255*'Pricing Matrix'!$F$5*3))*(1-tb_calc_value))),(Z255*'3.Edit Pricing'!$B$33)))),"")</f>
        <v/>
      </c>
      <c r="AI255" s="142">
        <f>IF(AV255=1,Z255*'3.Edit Pricing'!$G$33,IF(AV255=2,Z255*'3.Edit Pricing'!$H$33,IF(AV255=3,Z255*'3.Edit Pricing'!$I$33,0)))</f>
        <v>0</v>
      </c>
      <c r="AJ255" s="142" t="str">
        <f t="shared" si="112"/>
        <v/>
      </c>
      <c r="AK255" s="92" t="str">
        <f t="shared" si="119"/>
        <v/>
      </c>
      <c r="AL255" s="92" t="str">
        <f t="shared" si="120"/>
        <v/>
      </c>
      <c r="AM255" s="92" t="str" cm="1">
        <f t="array" ref="AM255">IFERROR(_xlfn.IFS(P255="PLS",AL255-(VLOOKUP(C255,Table_TB_Cost[],10,FALSE)/VLOOKUP(C255,Table_TB_Cost[],3,FALSE)*G255*H255),P255="PDB",AL255-((Z255*'Pricing Matrix'!$F$4)+(H255*'Pricing Matrix'!$F$5))*G255),"")</f>
        <v/>
      </c>
      <c r="AN255" s="92" t="str">
        <f>IFERROR(IF(OR(P255="PLS",P255="PDB"),0,IF(AV255=3,(AI255*G255)-(AA255*'Pricing Matrix'!$B$5),(AI255*G255)+(AA255*('3.Edit Pricing'!$B$33-'Pricing Matrix'!$B$5)))),"")</f>
        <v/>
      </c>
      <c r="AO255" s="142" t="str">
        <f>IF(Y255="","",IF(AND(NOT('1.Project Details'!$E$33="No"), BF255&gt;0),'3.Edit Pricing'!$B$57,IF('1.Project Details'!$B$24="Mill Finish",0,IF('2.Quote'!$L255="Yes",0,IF(U255="Bulk",FinBulk_Cost_Price,IF(OR(U255="Non-bulk",U255="Minfin"),FinNonBulk_Cost_Price,Fin_Cost_Price))))))</f>
        <v/>
      </c>
      <c r="AP255" s="142" t="str" cm="1">
        <f t="array" ref="AP255">IF(Y255="","",_xlfn.IFS(AND(BF255&gt;0,NOT('1.Project Details'!$E$33="No")),'3.Edit Pricing'!$B$58,'1.Project Details'!$B$24="Mill Finish",0,'1.Project Details'!$B$24="",0,'2.Quote'!$L255="Yes",0,U255="Bulk",FinBulk_Sell_Price,U255="Non-bulk",FinNonBulk_Sell_Price,U255="Minfin",FinNonBulk_Sell_Price,Y255&lt;&gt;"",Fin_Sell_Price))</f>
        <v/>
      </c>
      <c r="AQ255" s="142" t="str">
        <f>IFERROR(IF(Y255="","",IF(T255="Yes","Anodised Perimeter (AP)",'1.Project Details'!$B$33)),"")</f>
        <v/>
      </c>
      <c r="AR255" s="142" t="str">
        <f>IFERROR(IF($AQ255="Anodised Perimeter (AP)",IF(U255="Minfin",40,'2.Quote'!AD255)*AO255,AG255*AO255),"")</f>
        <v/>
      </c>
      <c r="AS255" s="142" t="str">
        <f t="shared" si="113"/>
        <v/>
      </c>
      <c r="AT255" s="142" t="str">
        <f t="shared" si="114"/>
        <v/>
      </c>
      <c r="AU255" s="170" t="str">
        <f>IFERROR(VLOOKUP(C255,DATA!$A:$K,8,FALSE),"")</f>
        <v/>
      </c>
      <c r="AV255" s="124" t="str">
        <f>IFERROR(VLOOKUP(AU255,'5.Edit_PH_IP'!$B:$D,3,FALSE),"")</f>
        <v/>
      </c>
      <c r="AW255" s="124" t="str">
        <f>IFERROR(VLOOKUP(Q255,DATA_EDGE!A:C,3,FALSE),"")</f>
        <v/>
      </c>
      <c r="AX255" s="124" t="str">
        <f t="shared" si="121"/>
        <v/>
      </c>
      <c r="AY255" s="124" t="str">
        <f t="shared" si="115"/>
        <v/>
      </c>
      <c r="AZ255" s="124" t="str">
        <f t="shared" si="116"/>
        <v/>
      </c>
      <c r="BA255" s="255"/>
      <c r="BB255" s="252">
        <f t="shared" si="122"/>
        <v>0</v>
      </c>
      <c r="BC255" s="255"/>
      <c r="BD255" s="252">
        <f t="shared" si="123"/>
        <v>0</v>
      </c>
      <c r="BE255" s="20">
        <f t="shared" si="117"/>
        <v>0</v>
      </c>
      <c r="BF255" s="124">
        <f t="shared" si="118"/>
        <v>0</v>
      </c>
    </row>
    <row r="256" spans="1:58" x14ac:dyDescent="0.25">
      <c r="A256" s="94"/>
      <c r="B256" s="18">
        <v>184</v>
      </c>
      <c r="C256" s="31"/>
      <c r="D256" s="19" t="str">
        <f>IFERROR(IF(OR(P256="PDB",P256="PLS"),"*","") &amp; VLOOKUP(C256,Table5[],2,FALSE),"") &amp; IF(L256="Yes"," **MILL FINISH**",)</f>
        <v/>
      </c>
      <c r="E256" s="124" t="str">
        <f t="shared" si="101"/>
        <v/>
      </c>
      <c r="F256" s="124" t="str">
        <f t="shared" si="102"/>
        <v/>
      </c>
      <c r="G256" s="135"/>
      <c r="H256" s="135"/>
      <c r="I256" s="20" t="str">
        <f t="shared" si="103"/>
        <v/>
      </c>
      <c r="J256" s="22" t="str">
        <f t="shared" si="104"/>
        <v/>
      </c>
      <c r="K256" s="236" t="str">
        <f t="shared" si="105"/>
        <v/>
      </c>
      <c r="L256" s="140" t="s">
        <v>13326</v>
      </c>
      <c r="M256" s="96" t="str">
        <f>IF(C256="","",IF(AND(BF256&gt;0,NOT('1.Project Details'!$E$33="No")),VLOOKUP('1.Project Details'!$E$33,Threshold_Code,2,FALSE),IF(L256="No",SAP_Colour_Code,"NON")))</f>
        <v/>
      </c>
      <c r="N256" s="141">
        <v>6060</v>
      </c>
      <c r="O256" s="140" t="s">
        <v>19270</v>
      </c>
      <c r="P256" s="96" t="str">
        <f>IFERROR(IF(LEFT(AX256,1)="7","PDB",VLOOKUP(C256,Table5[],13,FALSE)),"")</f>
        <v/>
      </c>
      <c r="Q256" s="239"/>
      <c r="R256" s="96" t="str">
        <f>IFERROR(IF(LEFT(AX256,1)="7",VLOOKUP(LEFT(Q256,5),DATA_EDGE!A:C,3,FALSE),VLOOKUP(Q256,DATA_EDGE!A:C,3,FALSE)),"")</f>
        <v/>
      </c>
      <c r="S256" s="104" t="str">
        <f>IFERROR(IF(LEFT(VLOOKUP(C256,Table5[],7,FALSE),3)="AE3",VLOOKUP(C256,Table_TB_Cost[],3,FALSE),""),"")</f>
        <v/>
      </c>
      <c r="T256" s="207" t="s">
        <v>13326</v>
      </c>
      <c r="U256" s="206" t="str">
        <f>IF(OR('1.Project Details'!$B$26="Capral Mill (AP)",T256="Yes"),IF(AD256="","",IF(AD256&lt;0,"Minfin",IF(AD256&lt;80,"Non-bulk","Bulk"))),"")</f>
        <v/>
      </c>
      <c r="V256" s="63" t="str">
        <f>IFERROR(VLOOKUP(C256,Table5[],11,FALSE),"")</f>
        <v/>
      </c>
      <c r="W256" s="104" t="str">
        <f>IFERROR(IF(X256="Yes",VLOOKUP(C256,Table5[#All],12,FALSE) &amp; IF(OR(Y256&gt;5,Z256&gt;25)," Weight",""),""),"")</f>
        <v/>
      </c>
      <c r="X256" s="104" t="s">
        <v>21026</v>
      </c>
      <c r="Y256" s="19" t="str">
        <f>IFERROR(VLOOKUP(C256,Table5[],4,FALSE),"")</f>
        <v/>
      </c>
      <c r="Z256" s="19" t="str">
        <f t="shared" si="106"/>
        <v/>
      </c>
      <c r="AA256" s="19" t="str">
        <f t="shared" si="107"/>
        <v/>
      </c>
      <c r="AB256" s="19" t="str">
        <f>IFERROR(VLOOKUP(C256,Table5[],5,FALSE),"")</f>
        <v/>
      </c>
      <c r="AC256" s="19" t="str">
        <f t="shared" si="108"/>
        <v/>
      </c>
      <c r="AD256" s="19" t="str">
        <f t="shared" si="109"/>
        <v/>
      </c>
      <c r="AE256" s="19" t="str">
        <f>IFERROR(VLOOKUP(C256,Table5[],6,FALSE),"")</f>
        <v/>
      </c>
      <c r="AF256" s="19" t="str">
        <f t="shared" si="110"/>
        <v/>
      </c>
      <c r="AG256" s="19" t="str">
        <f t="shared" si="111"/>
        <v/>
      </c>
      <c r="AH256" s="142" t="str" cm="1">
        <f t="array" ref="AH256">IFERROR(IF(AV256=3,IF(Y256&lt;0.5,1*Z256*2.5,0),IF(P256="PLS",VLOOKUP(C256,Table_TB_Cost[],11,FALSE)/VLOOKUP(C256,Table_TB_Cost[],3,FALSE)*'2.Quote'!H256,IF(P256="PDB",_xlfn.IFS(tb_calc_type="Margin",(((Z256*'Pricing Matrix'!$F$4)+(H256*'Pricing Matrix'!$F$5))/(1-tb_calc_value)),tb_calc_type="List less Discount",(((Z256*(VLOOKUP(LEFT(VLOOKUP(C256,Table5[],10,FALSE),2),TB_MPG,2,FALSE)))+(H256*'Pricing Matrix'!$F$5*3))*(1-tb_calc_value))),(Z256*'3.Edit Pricing'!$B$33)))),"")</f>
        <v/>
      </c>
      <c r="AI256" s="142">
        <f>IF(AV256=1,Z256*'3.Edit Pricing'!$G$33,IF(AV256=2,Z256*'3.Edit Pricing'!$H$33,IF(AV256=3,Z256*'3.Edit Pricing'!$I$33,0)))</f>
        <v>0</v>
      </c>
      <c r="AJ256" s="142" t="str">
        <f t="shared" si="112"/>
        <v/>
      </c>
      <c r="AK256" s="92" t="str">
        <f t="shared" si="119"/>
        <v/>
      </c>
      <c r="AL256" s="92" t="str">
        <f t="shared" si="120"/>
        <v/>
      </c>
      <c r="AM256" s="92" t="str" cm="1">
        <f t="array" ref="AM256">IFERROR(_xlfn.IFS(P256="PLS",AL256-(VLOOKUP(C256,Table_TB_Cost[],10,FALSE)/VLOOKUP(C256,Table_TB_Cost[],3,FALSE)*G256*H256),P256="PDB",AL256-((Z256*'Pricing Matrix'!$F$4)+(H256*'Pricing Matrix'!$F$5))*G256),"")</f>
        <v/>
      </c>
      <c r="AN256" s="92" t="str">
        <f>IFERROR(IF(OR(P256="PLS",P256="PDB"),0,IF(AV256=3,(AI256*G256)-(AA256*'Pricing Matrix'!$B$5),(AI256*G256)+(AA256*('3.Edit Pricing'!$B$33-'Pricing Matrix'!$B$5)))),"")</f>
        <v/>
      </c>
      <c r="AO256" s="142" t="str">
        <f>IF(Y256="","",IF(AND(NOT('1.Project Details'!$E$33="No"), BF256&gt;0),'3.Edit Pricing'!$B$57,IF('1.Project Details'!$B$24="Mill Finish",0,IF('2.Quote'!$L256="Yes",0,IF(U256="Bulk",FinBulk_Cost_Price,IF(OR(U256="Non-bulk",U256="Minfin"),FinNonBulk_Cost_Price,Fin_Cost_Price))))))</f>
        <v/>
      </c>
      <c r="AP256" s="142" t="str" cm="1">
        <f t="array" ref="AP256">IF(Y256="","",_xlfn.IFS(AND(BF256&gt;0,NOT('1.Project Details'!$E$33="No")),'3.Edit Pricing'!$B$58,'1.Project Details'!$B$24="Mill Finish",0,'1.Project Details'!$B$24="",0,'2.Quote'!$L256="Yes",0,U256="Bulk",FinBulk_Sell_Price,U256="Non-bulk",FinNonBulk_Sell_Price,U256="Minfin",FinNonBulk_Sell_Price,Y256&lt;&gt;"",Fin_Sell_Price))</f>
        <v/>
      </c>
      <c r="AQ256" s="142" t="str">
        <f>IFERROR(IF(Y256="","",IF(T256="Yes","Anodised Perimeter (AP)",'1.Project Details'!$B$33)),"")</f>
        <v/>
      </c>
      <c r="AR256" s="142" t="str">
        <f>IFERROR(IF($AQ256="Anodised Perimeter (AP)",IF(U256="Minfin",40,'2.Quote'!AD256)*AO256,AG256*AO256),"")</f>
        <v/>
      </c>
      <c r="AS256" s="142" t="str">
        <f t="shared" si="113"/>
        <v/>
      </c>
      <c r="AT256" s="142" t="str">
        <f t="shared" si="114"/>
        <v/>
      </c>
      <c r="AU256" s="170" t="str">
        <f>IFERROR(VLOOKUP(C256,DATA!$A:$K,8,FALSE),"")</f>
        <v/>
      </c>
      <c r="AV256" s="124" t="str">
        <f>IFERROR(VLOOKUP(AU256,'5.Edit_PH_IP'!$B:$D,3,FALSE),"")</f>
        <v/>
      </c>
      <c r="AW256" s="124" t="str">
        <f>IFERROR(VLOOKUP(Q256,DATA_EDGE!A:C,3,FALSE),"")</f>
        <v/>
      </c>
      <c r="AX256" s="124" t="str">
        <f t="shared" si="121"/>
        <v/>
      </c>
      <c r="AY256" s="124" t="str">
        <f t="shared" si="115"/>
        <v/>
      </c>
      <c r="AZ256" s="124" t="str">
        <f t="shared" si="116"/>
        <v/>
      </c>
      <c r="BA256" s="255"/>
      <c r="BB256" s="252">
        <f t="shared" si="122"/>
        <v>0</v>
      </c>
      <c r="BC256" s="255"/>
      <c r="BD256" s="252">
        <f t="shared" si="123"/>
        <v>0</v>
      </c>
      <c r="BE256" s="20">
        <f t="shared" si="117"/>
        <v>0</v>
      </c>
      <c r="BF256" s="124">
        <f t="shared" si="118"/>
        <v>0</v>
      </c>
    </row>
    <row r="257" spans="1:58" x14ac:dyDescent="0.25">
      <c r="A257" s="94"/>
      <c r="B257" s="18">
        <v>185</v>
      </c>
      <c r="C257" s="31"/>
      <c r="D257" s="19" t="str">
        <f>IFERROR(IF(OR(P257="PDB",P257="PLS"),"*","") &amp; VLOOKUP(C257,Table5[],2,FALSE),"") &amp; IF(L257="Yes"," **MILL FINISH**",)</f>
        <v/>
      </c>
      <c r="E257" s="124" t="str">
        <f t="shared" si="101"/>
        <v/>
      </c>
      <c r="F257" s="124" t="str">
        <f t="shared" si="102"/>
        <v/>
      </c>
      <c r="G257" s="135"/>
      <c r="H257" s="135"/>
      <c r="I257" s="20" t="str">
        <f t="shared" si="103"/>
        <v/>
      </c>
      <c r="J257" s="22" t="str">
        <f t="shared" si="104"/>
        <v/>
      </c>
      <c r="K257" s="236" t="str">
        <f t="shared" si="105"/>
        <v/>
      </c>
      <c r="L257" s="140" t="s">
        <v>13326</v>
      </c>
      <c r="M257" s="96" t="str">
        <f>IF(C257="","",IF(AND(BF257&gt;0,NOT('1.Project Details'!$E$33="No")),VLOOKUP('1.Project Details'!$E$33,Threshold_Code,2,FALSE),IF(L257="No",SAP_Colour_Code,"NON")))</f>
        <v/>
      </c>
      <c r="N257" s="141">
        <v>6060</v>
      </c>
      <c r="O257" s="140" t="s">
        <v>19270</v>
      </c>
      <c r="P257" s="96" t="str">
        <f>IFERROR(IF(LEFT(AX257,1)="7","PDB",VLOOKUP(C257,Table5[],13,FALSE)),"")</f>
        <v/>
      </c>
      <c r="Q257" s="239"/>
      <c r="R257" s="96" t="str">
        <f>IFERROR(IF(LEFT(AX257,1)="7",VLOOKUP(LEFT(Q257,5),DATA_EDGE!A:C,3,FALSE),VLOOKUP(Q257,DATA_EDGE!A:C,3,FALSE)),"")</f>
        <v/>
      </c>
      <c r="S257" s="104" t="str">
        <f>IFERROR(IF(LEFT(VLOOKUP(C257,Table5[],7,FALSE),3)="AE3",VLOOKUP(C257,Table_TB_Cost[],3,FALSE),""),"")</f>
        <v/>
      </c>
      <c r="T257" s="207" t="s">
        <v>13326</v>
      </c>
      <c r="U257" s="206" t="str">
        <f>IF(OR('1.Project Details'!$B$26="Capral Mill (AP)",T257="Yes"),IF(AD257="","",IF(AD257&lt;0,"Minfin",IF(AD257&lt;80,"Non-bulk","Bulk"))),"")</f>
        <v/>
      </c>
      <c r="V257" s="63" t="str">
        <f>IFERROR(VLOOKUP(C257,Table5[],11,FALSE),"")</f>
        <v/>
      </c>
      <c r="W257" s="104" t="str">
        <f>IFERROR(IF(X257="Yes",VLOOKUP(C257,Table5[#All],12,FALSE) &amp; IF(OR(Y257&gt;5,Z257&gt;25)," Weight",""),""),"")</f>
        <v/>
      </c>
      <c r="X257" s="104" t="s">
        <v>21026</v>
      </c>
      <c r="Y257" s="19" t="str">
        <f>IFERROR(VLOOKUP(C257,Table5[],4,FALSE),"")</f>
        <v/>
      </c>
      <c r="Z257" s="19" t="str">
        <f t="shared" si="106"/>
        <v/>
      </c>
      <c r="AA257" s="19" t="str">
        <f t="shared" si="107"/>
        <v/>
      </c>
      <c r="AB257" s="19" t="str">
        <f>IFERROR(VLOOKUP(C257,Table5[],5,FALSE),"")</f>
        <v/>
      </c>
      <c r="AC257" s="19" t="str">
        <f t="shared" si="108"/>
        <v/>
      </c>
      <c r="AD257" s="19" t="str">
        <f t="shared" si="109"/>
        <v/>
      </c>
      <c r="AE257" s="19" t="str">
        <f>IFERROR(VLOOKUP(C257,Table5[],6,FALSE),"")</f>
        <v/>
      </c>
      <c r="AF257" s="19" t="str">
        <f t="shared" si="110"/>
        <v/>
      </c>
      <c r="AG257" s="19" t="str">
        <f t="shared" si="111"/>
        <v/>
      </c>
      <c r="AH257" s="142" t="str" cm="1">
        <f t="array" ref="AH257">IFERROR(IF(AV257=3,IF(Y257&lt;0.5,1*Z257*2.5,0),IF(P257="PLS",VLOOKUP(C257,Table_TB_Cost[],11,FALSE)/VLOOKUP(C257,Table_TB_Cost[],3,FALSE)*'2.Quote'!H257,IF(P257="PDB",_xlfn.IFS(tb_calc_type="Margin",(((Z257*'Pricing Matrix'!$F$4)+(H257*'Pricing Matrix'!$F$5))/(1-tb_calc_value)),tb_calc_type="List less Discount",(((Z257*(VLOOKUP(LEFT(VLOOKUP(C257,Table5[],10,FALSE),2),TB_MPG,2,FALSE)))+(H257*'Pricing Matrix'!$F$5*3))*(1-tb_calc_value))),(Z257*'3.Edit Pricing'!$B$33)))),"")</f>
        <v/>
      </c>
      <c r="AI257" s="142">
        <f>IF(AV257=1,Z257*'3.Edit Pricing'!$G$33,IF(AV257=2,Z257*'3.Edit Pricing'!$H$33,IF(AV257=3,Z257*'3.Edit Pricing'!$I$33,0)))</f>
        <v>0</v>
      </c>
      <c r="AJ257" s="142" t="str">
        <f t="shared" si="112"/>
        <v/>
      </c>
      <c r="AK257" s="92" t="str">
        <f t="shared" si="119"/>
        <v/>
      </c>
      <c r="AL257" s="92" t="str">
        <f t="shared" si="120"/>
        <v/>
      </c>
      <c r="AM257" s="92" t="str" cm="1">
        <f t="array" ref="AM257">IFERROR(_xlfn.IFS(P257="PLS",AL257-(VLOOKUP(C257,Table_TB_Cost[],10,FALSE)/VLOOKUP(C257,Table_TB_Cost[],3,FALSE)*G257*H257),P257="PDB",AL257-((Z257*'Pricing Matrix'!$F$4)+(H257*'Pricing Matrix'!$F$5))*G257),"")</f>
        <v/>
      </c>
      <c r="AN257" s="92" t="str">
        <f>IFERROR(IF(OR(P257="PLS",P257="PDB"),0,IF(AV257=3,(AI257*G257)-(AA257*'Pricing Matrix'!$B$5),(AI257*G257)+(AA257*('3.Edit Pricing'!$B$33-'Pricing Matrix'!$B$5)))),"")</f>
        <v/>
      </c>
      <c r="AO257" s="142" t="str">
        <f>IF(Y257="","",IF(AND(NOT('1.Project Details'!$E$33="No"), BF257&gt;0),'3.Edit Pricing'!$B$57,IF('1.Project Details'!$B$24="Mill Finish",0,IF('2.Quote'!$L257="Yes",0,IF(U257="Bulk",FinBulk_Cost_Price,IF(OR(U257="Non-bulk",U257="Minfin"),FinNonBulk_Cost_Price,Fin_Cost_Price))))))</f>
        <v/>
      </c>
      <c r="AP257" s="142" t="str" cm="1">
        <f t="array" ref="AP257">IF(Y257="","",_xlfn.IFS(AND(BF257&gt;0,NOT('1.Project Details'!$E$33="No")),'3.Edit Pricing'!$B$58,'1.Project Details'!$B$24="Mill Finish",0,'1.Project Details'!$B$24="",0,'2.Quote'!$L257="Yes",0,U257="Bulk",FinBulk_Sell_Price,U257="Non-bulk",FinNonBulk_Sell_Price,U257="Minfin",FinNonBulk_Sell_Price,Y257&lt;&gt;"",Fin_Sell_Price))</f>
        <v/>
      </c>
      <c r="AQ257" s="142" t="str">
        <f>IFERROR(IF(Y257="","",IF(T257="Yes","Anodised Perimeter (AP)",'1.Project Details'!$B$33)),"")</f>
        <v/>
      </c>
      <c r="AR257" s="142" t="str">
        <f>IFERROR(IF($AQ257="Anodised Perimeter (AP)",IF(U257="Minfin",40,'2.Quote'!AD257)*AO257,AG257*AO257),"")</f>
        <v/>
      </c>
      <c r="AS257" s="142" t="str">
        <f t="shared" si="113"/>
        <v/>
      </c>
      <c r="AT257" s="142" t="str">
        <f t="shared" si="114"/>
        <v/>
      </c>
      <c r="AU257" s="170" t="str">
        <f>IFERROR(VLOOKUP(C257,DATA!$A:$K,8,FALSE),"")</f>
        <v/>
      </c>
      <c r="AV257" s="124" t="str">
        <f>IFERROR(VLOOKUP(AU257,'5.Edit_PH_IP'!$B:$D,3,FALSE),"")</f>
        <v/>
      </c>
      <c r="AW257" s="124" t="str">
        <f>IFERROR(VLOOKUP(Q257,DATA_EDGE!A:C,3,FALSE),"")</f>
        <v/>
      </c>
      <c r="AX257" s="124" t="str">
        <f t="shared" si="121"/>
        <v/>
      </c>
      <c r="AY257" s="124" t="str">
        <f t="shared" si="115"/>
        <v/>
      </c>
      <c r="AZ257" s="124" t="str">
        <f t="shared" si="116"/>
        <v/>
      </c>
      <c r="BA257" s="255"/>
      <c r="BB257" s="252">
        <f t="shared" si="122"/>
        <v>0</v>
      </c>
      <c r="BC257" s="255"/>
      <c r="BD257" s="252">
        <f t="shared" si="123"/>
        <v>0</v>
      </c>
      <c r="BE257" s="20">
        <f t="shared" si="117"/>
        <v>0</v>
      </c>
      <c r="BF257" s="124">
        <f t="shared" si="118"/>
        <v>0</v>
      </c>
    </row>
    <row r="258" spans="1:58" x14ac:dyDescent="0.25">
      <c r="A258" s="94"/>
      <c r="B258" s="21">
        <v>186</v>
      </c>
      <c r="C258" s="31"/>
      <c r="D258" s="19" t="str">
        <f>IFERROR(IF(OR(P258="PDB",P258="PLS"),"*","") &amp; VLOOKUP(C258,Table5[],2,FALSE),"") &amp; IF(L258="Yes"," **MILL FINISH**",)</f>
        <v/>
      </c>
      <c r="E258" s="124" t="str">
        <f t="shared" si="101"/>
        <v/>
      </c>
      <c r="F258" s="124" t="str">
        <f t="shared" si="102"/>
        <v/>
      </c>
      <c r="G258" s="135"/>
      <c r="H258" s="135"/>
      <c r="I258" s="20" t="str">
        <f t="shared" si="103"/>
        <v/>
      </c>
      <c r="J258" s="22" t="str">
        <f t="shared" si="104"/>
        <v/>
      </c>
      <c r="K258" s="236" t="str">
        <f t="shared" si="105"/>
        <v/>
      </c>
      <c r="L258" s="140" t="s">
        <v>13326</v>
      </c>
      <c r="M258" s="96" t="str">
        <f>IF(C258="","",IF(AND(BF258&gt;0,NOT('1.Project Details'!$E$33="No")),VLOOKUP('1.Project Details'!$E$33,Threshold_Code,2,FALSE),IF(L258="No",SAP_Colour_Code,"NON")))</f>
        <v/>
      </c>
      <c r="N258" s="141">
        <v>6060</v>
      </c>
      <c r="O258" s="140" t="s">
        <v>19270</v>
      </c>
      <c r="P258" s="96" t="str">
        <f>IFERROR(IF(LEFT(AX258,1)="7","PDB",VLOOKUP(C258,Table5[],13,FALSE)),"")</f>
        <v/>
      </c>
      <c r="Q258" s="239"/>
      <c r="R258" s="96" t="str">
        <f>IFERROR(IF(LEFT(AX258,1)="7",VLOOKUP(LEFT(Q258,5),DATA_EDGE!A:C,3,FALSE),VLOOKUP(Q258,DATA_EDGE!A:C,3,FALSE)),"")</f>
        <v/>
      </c>
      <c r="S258" s="104" t="str">
        <f>IFERROR(IF(LEFT(VLOOKUP(C258,Table5[],7,FALSE),3)="AE3",VLOOKUP(C258,Table_TB_Cost[],3,FALSE),""),"")</f>
        <v/>
      </c>
      <c r="T258" s="207" t="s">
        <v>13326</v>
      </c>
      <c r="U258" s="206" t="str">
        <f>IF(OR('1.Project Details'!$B$26="Capral Mill (AP)",T258="Yes"),IF(AD258="","",IF(AD258&lt;0,"Minfin",IF(AD258&lt;80,"Non-bulk","Bulk"))),"")</f>
        <v/>
      </c>
      <c r="V258" s="63" t="str">
        <f>IFERROR(VLOOKUP(C258,Table5[],11,FALSE),"")</f>
        <v/>
      </c>
      <c r="W258" s="104" t="str">
        <f>IFERROR(IF(X258="Yes",VLOOKUP(C258,Table5[#All],12,FALSE) &amp; IF(OR(Y258&gt;5,Z258&gt;25)," Weight",""),""),"")</f>
        <v/>
      </c>
      <c r="X258" s="104" t="s">
        <v>21026</v>
      </c>
      <c r="Y258" s="19" t="str">
        <f>IFERROR(VLOOKUP(C258,Table5[],4,FALSE),"")</f>
        <v/>
      </c>
      <c r="Z258" s="19" t="str">
        <f t="shared" si="106"/>
        <v/>
      </c>
      <c r="AA258" s="19" t="str">
        <f t="shared" si="107"/>
        <v/>
      </c>
      <c r="AB258" s="19" t="str">
        <f>IFERROR(VLOOKUP(C258,Table5[],5,FALSE),"")</f>
        <v/>
      </c>
      <c r="AC258" s="19" t="str">
        <f t="shared" si="108"/>
        <v/>
      </c>
      <c r="AD258" s="19" t="str">
        <f t="shared" si="109"/>
        <v/>
      </c>
      <c r="AE258" s="19" t="str">
        <f>IFERROR(VLOOKUP(C258,Table5[],6,FALSE),"")</f>
        <v/>
      </c>
      <c r="AF258" s="19" t="str">
        <f t="shared" si="110"/>
        <v/>
      </c>
      <c r="AG258" s="19" t="str">
        <f t="shared" si="111"/>
        <v/>
      </c>
      <c r="AH258" s="142" t="str" cm="1">
        <f t="array" ref="AH258">IFERROR(IF(AV258=3,IF(Y258&lt;0.5,1*Z258*2.5,0),IF(P258="PLS",VLOOKUP(C258,Table_TB_Cost[],11,FALSE)/VLOOKUP(C258,Table_TB_Cost[],3,FALSE)*'2.Quote'!H258,IF(P258="PDB",_xlfn.IFS(tb_calc_type="Margin",(((Z258*'Pricing Matrix'!$F$4)+(H258*'Pricing Matrix'!$F$5))/(1-tb_calc_value)),tb_calc_type="List less Discount",(((Z258*(VLOOKUP(LEFT(VLOOKUP(C258,Table5[],10,FALSE),2),TB_MPG,2,FALSE)))+(H258*'Pricing Matrix'!$F$5*3))*(1-tb_calc_value))),(Z258*'3.Edit Pricing'!$B$33)))),"")</f>
        <v/>
      </c>
      <c r="AI258" s="142">
        <f>IF(AV258=1,Z258*'3.Edit Pricing'!$G$33,IF(AV258=2,Z258*'3.Edit Pricing'!$H$33,IF(AV258=3,Z258*'3.Edit Pricing'!$I$33,0)))</f>
        <v>0</v>
      </c>
      <c r="AJ258" s="142" t="str">
        <f t="shared" si="112"/>
        <v/>
      </c>
      <c r="AK258" s="92" t="str">
        <f t="shared" si="119"/>
        <v/>
      </c>
      <c r="AL258" s="92" t="str">
        <f t="shared" si="120"/>
        <v/>
      </c>
      <c r="AM258" s="92" t="str" cm="1">
        <f t="array" ref="AM258">IFERROR(_xlfn.IFS(P258="PLS",AL258-(VLOOKUP(C258,Table_TB_Cost[],10,FALSE)/VLOOKUP(C258,Table_TB_Cost[],3,FALSE)*G258*H258),P258="PDB",AL258-((Z258*'Pricing Matrix'!$F$4)+(H258*'Pricing Matrix'!$F$5))*G258),"")</f>
        <v/>
      </c>
      <c r="AN258" s="92" t="str">
        <f>IFERROR(IF(OR(P258="PLS",P258="PDB"),0,IF(AV258=3,(AI258*G258)-(AA258*'Pricing Matrix'!$B$5),(AI258*G258)+(AA258*('3.Edit Pricing'!$B$33-'Pricing Matrix'!$B$5)))),"")</f>
        <v/>
      </c>
      <c r="AO258" s="142" t="str">
        <f>IF(Y258="","",IF(AND(NOT('1.Project Details'!$E$33="No"), BF258&gt;0),'3.Edit Pricing'!$B$57,IF('1.Project Details'!$B$24="Mill Finish",0,IF('2.Quote'!$L258="Yes",0,IF(U258="Bulk",FinBulk_Cost_Price,IF(OR(U258="Non-bulk",U258="Minfin"),FinNonBulk_Cost_Price,Fin_Cost_Price))))))</f>
        <v/>
      </c>
      <c r="AP258" s="142" t="str" cm="1">
        <f t="array" ref="AP258">IF(Y258="","",_xlfn.IFS(AND(BF258&gt;0,NOT('1.Project Details'!$E$33="No")),'3.Edit Pricing'!$B$58,'1.Project Details'!$B$24="Mill Finish",0,'1.Project Details'!$B$24="",0,'2.Quote'!$L258="Yes",0,U258="Bulk",FinBulk_Sell_Price,U258="Non-bulk",FinNonBulk_Sell_Price,U258="Minfin",FinNonBulk_Sell_Price,Y258&lt;&gt;"",Fin_Sell_Price))</f>
        <v/>
      </c>
      <c r="AQ258" s="142" t="str">
        <f>IFERROR(IF(Y258="","",IF(T258="Yes","Anodised Perimeter (AP)",'1.Project Details'!$B$33)),"")</f>
        <v/>
      </c>
      <c r="AR258" s="142" t="str">
        <f>IFERROR(IF($AQ258="Anodised Perimeter (AP)",IF(U258="Minfin",40,'2.Quote'!AD258)*AO258,AG258*AO258),"")</f>
        <v/>
      </c>
      <c r="AS258" s="142" t="str">
        <f t="shared" si="113"/>
        <v/>
      </c>
      <c r="AT258" s="142" t="str">
        <f t="shared" si="114"/>
        <v/>
      </c>
      <c r="AU258" s="170" t="str">
        <f>IFERROR(VLOOKUP(C258,DATA!$A:$K,8,FALSE),"")</f>
        <v/>
      </c>
      <c r="AV258" s="124" t="str">
        <f>IFERROR(VLOOKUP(AU258,'5.Edit_PH_IP'!$B:$D,3,FALSE),"")</f>
        <v/>
      </c>
      <c r="AW258" s="124" t="str">
        <f>IFERROR(VLOOKUP(Q258,DATA_EDGE!A:C,3,FALSE),"")</f>
        <v/>
      </c>
      <c r="AX258" s="124" t="str">
        <f t="shared" si="121"/>
        <v/>
      </c>
      <c r="AY258" s="124" t="str">
        <f t="shared" si="115"/>
        <v/>
      </c>
      <c r="AZ258" s="124" t="str">
        <f t="shared" si="116"/>
        <v/>
      </c>
      <c r="BA258" s="255"/>
      <c r="BB258" s="252">
        <f t="shared" si="122"/>
        <v>0</v>
      </c>
      <c r="BC258" s="255"/>
      <c r="BD258" s="252">
        <f t="shared" si="123"/>
        <v>0</v>
      </c>
      <c r="BE258" s="20">
        <f t="shared" si="117"/>
        <v>0</v>
      </c>
      <c r="BF258" s="124">
        <f t="shared" si="118"/>
        <v>0</v>
      </c>
    </row>
    <row r="259" spans="1:58" x14ac:dyDescent="0.25">
      <c r="A259" s="94"/>
      <c r="B259" s="18">
        <v>187</v>
      </c>
      <c r="C259" s="31"/>
      <c r="D259" s="19" t="str">
        <f>IFERROR(IF(OR(P259="PDB",P259="PLS"),"*","") &amp; VLOOKUP(C259,Table5[],2,FALSE),"") &amp; IF(L259="Yes"," **MILL FINISH**",)</f>
        <v/>
      </c>
      <c r="E259" s="124" t="str">
        <f t="shared" si="101"/>
        <v/>
      </c>
      <c r="F259" s="124" t="str">
        <f t="shared" si="102"/>
        <v/>
      </c>
      <c r="G259" s="135"/>
      <c r="H259" s="135"/>
      <c r="I259" s="20" t="str">
        <f t="shared" si="103"/>
        <v/>
      </c>
      <c r="J259" s="22" t="str">
        <f t="shared" si="104"/>
        <v/>
      </c>
      <c r="K259" s="236" t="str">
        <f t="shared" si="105"/>
        <v/>
      </c>
      <c r="L259" s="140" t="s">
        <v>13326</v>
      </c>
      <c r="M259" s="96" t="str">
        <f>IF(C259="","",IF(AND(BF259&gt;0,NOT('1.Project Details'!$E$33="No")),VLOOKUP('1.Project Details'!$E$33,Threshold_Code,2,FALSE),IF(L259="No",SAP_Colour_Code,"NON")))</f>
        <v/>
      </c>
      <c r="N259" s="141">
        <v>6060</v>
      </c>
      <c r="O259" s="140" t="s">
        <v>19270</v>
      </c>
      <c r="P259" s="96" t="str">
        <f>IFERROR(IF(LEFT(AX259,1)="7","PDB",VLOOKUP(C259,Table5[],13,FALSE)),"")</f>
        <v/>
      </c>
      <c r="Q259" s="239"/>
      <c r="R259" s="96" t="str">
        <f>IFERROR(IF(LEFT(AX259,1)="7",VLOOKUP(LEFT(Q259,5),DATA_EDGE!A:C,3,FALSE),VLOOKUP(Q259,DATA_EDGE!A:C,3,FALSE)),"")</f>
        <v/>
      </c>
      <c r="S259" s="104" t="str">
        <f>IFERROR(IF(LEFT(VLOOKUP(C259,Table5[],7,FALSE),3)="AE3",VLOOKUP(C259,Table_TB_Cost[],3,FALSE),""),"")</f>
        <v/>
      </c>
      <c r="T259" s="207" t="s">
        <v>13326</v>
      </c>
      <c r="U259" s="206" t="str">
        <f>IF(OR('1.Project Details'!$B$26="Capral Mill (AP)",T259="Yes"),IF(AD259="","",IF(AD259&lt;0,"Minfin",IF(AD259&lt;80,"Non-bulk","Bulk"))),"")</f>
        <v/>
      </c>
      <c r="V259" s="63" t="str">
        <f>IFERROR(VLOOKUP(C259,Table5[],11,FALSE),"")</f>
        <v/>
      </c>
      <c r="W259" s="104" t="str">
        <f>IFERROR(IF(X259="Yes",VLOOKUP(C259,Table5[#All],12,FALSE) &amp; IF(OR(Y259&gt;5,Z259&gt;25)," Weight",""),""),"")</f>
        <v/>
      </c>
      <c r="X259" s="104" t="s">
        <v>21026</v>
      </c>
      <c r="Y259" s="19" t="str">
        <f>IFERROR(VLOOKUP(C259,Table5[],4,FALSE),"")</f>
        <v/>
      </c>
      <c r="Z259" s="19" t="str">
        <f t="shared" si="106"/>
        <v/>
      </c>
      <c r="AA259" s="19" t="str">
        <f t="shared" si="107"/>
        <v/>
      </c>
      <c r="AB259" s="19" t="str">
        <f>IFERROR(VLOOKUP(C259,Table5[],5,FALSE),"")</f>
        <v/>
      </c>
      <c r="AC259" s="19" t="str">
        <f t="shared" si="108"/>
        <v/>
      </c>
      <c r="AD259" s="19" t="str">
        <f t="shared" si="109"/>
        <v/>
      </c>
      <c r="AE259" s="19" t="str">
        <f>IFERROR(VLOOKUP(C259,Table5[],6,FALSE),"")</f>
        <v/>
      </c>
      <c r="AF259" s="19" t="str">
        <f t="shared" si="110"/>
        <v/>
      </c>
      <c r="AG259" s="19" t="str">
        <f t="shared" si="111"/>
        <v/>
      </c>
      <c r="AH259" s="142" t="str" cm="1">
        <f t="array" ref="AH259">IFERROR(IF(AV259=3,IF(Y259&lt;0.5,1*Z259*2.5,0),IF(P259="PLS",VLOOKUP(C259,Table_TB_Cost[],11,FALSE)/VLOOKUP(C259,Table_TB_Cost[],3,FALSE)*'2.Quote'!H259,IF(P259="PDB",_xlfn.IFS(tb_calc_type="Margin",(((Z259*'Pricing Matrix'!$F$4)+(H259*'Pricing Matrix'!$F$5))/(1-tb_calc_value)),tb_calc_type="List less Discount",(((Z259*(VLOOKUP(LEFT(VLOOKUP(C259,Table5[],10,FALSE),2),TB_MPG,2,FALSE)))+(H259*'Pricing Matrix'!$F$5*3))*(1-tb_calc_value))),(Z259*'3.Edit Pricing'!$B$33)))),"")</f>
        <v/>
      </c>
      <c r="AI259" s="142">
        <f>IF(AV259=1,Z259*'3.Edit Pricing'!$G$33,IF(AV259=2,Z259*'3.Edit Pricing'!$H$33,IF(AV259=3,Z259*'3.Edit Pricing'!$I$33,0)))</f>
        <v>0</v>
      </c>
      <c r="AJ259" s="142" t="str">
        <f t="shared" si="112"/>
        <v/>
      </c>
      <c r="AK259" s="92" t="str">
        <f t="shared" si="119"/>
        <v/>
      </c>
      <c r="AL259" s="92" t="str">
        <f t="shared" si="120"/>
        <v/>
      </c>
      <c r="AM259" s="92" t="str" cm="1">
        <f t="array" ref="AM259">IFERROR(_xlfn.IFS(P259="PLS",AL259-(VLOOKUP(C259,Table_TB_Cost[],10,FALSE)/VLOOKUP(C259,Table_TB_Cost[],3,FALSE)*G259*H259),P259="PDB",AL259-((Z259*'Pricing Matrix'!$F$4)+(H259*'Pricing Matrix'!$F$5))*G259),"")</f>
        <v/>
      </c>
      <c r="AN259" s="92" t="str">
        <f>IFERROR(IF(OR(P259="PLS",P259="PDB"),0,IF(AV259=3,(AI259*G259)-(AA259*'Pricing Matrix'!$B$5),(AI259*G259)+(AA259*('3.Edit Pricing'!$B$33-'Pricing Matrix'!$B$5)))),"")</f>
        <v/>
      </c>
      <c r="AO259" s="142" t="str">
        <f>IF(Y259="","",IF(AND(NOT('1.Project Details'!$E$33="No"), BF259&gt;0),'3.Edit Pricing'!$B$57,IF('1.Project Details'!$B$24="Mill Finish",0,IF('2.Quote'!$L259="Yes",0,IF(U259="Bulk",FinBulk_Cost_Price,IF(OR(U259="Non-bulk",U259="Minfin"),FinNonBulk_Cost_Price,Fin_Cost_Price))))))</f>
        <v/>
      </c>
      <c r="AP259" s="142" t="str" cm="1">
        <f t="array" ref="AP259">IF(Y259="","",_xlfn.IFS(AND(BF259&gt;0,NOT('1.Project Details'!$E$33="No")),'3.Edit Pricing'!$B$58,'1.Project Details'!$B$24="Mill Finish",0,'1.Project Details'!$B$24="",0,'2.Quote'!$L259="Yes",0,U259="Bulk",FinBulk_Sell_Price,U259="Non-bulk",FinNonBulk_Sell_Price,U259="Minfin",FinNonBulk_Sell_Price,Y259&lt;&gt;"",Fin_Sell_Price))</f>
        <v/>
      </c>
      <c r="AQ259" s="142" t="str">
        <f>IFERROR(IF(Y259="","",IF(T259="Yes","Anodised Perimeter (AP)",'1.Project Details'!$B$33)),"")</f>
        <v/>
      </c>
      <c r="AR259" s="142" t="str">
        <f>IFERROR(IF($AQ259="Anodised Perimeter (AP)",IF(U259="Minfin",40,'2.Quote'!AD259)*AO259,AG259*AO259),"")</f>
        <v/>
      </c>
      <c r="AS259" s="142" t="str">
        <f t="shared" si="113"/>
        <v/>
      </c>
      <c r="AT259" s="142" t="str">
        <f t="shared" si="114"/>
        <v/>
      </c>
      <c r="AU259" s="170" t="str">
        <f>IFERROR(VLOOKUP(C259,DATA!$A:$K,8,FALSE),"")</f>
        <v/>
      </c>
      <c r="AV259" s="124" t="str">
        <f>IFERROR(VLOOKUP(AU259,'5.Edit_PH_IP'!$B:$D,3,FALSE),"")</f>
        <v/>
      </c>
      <c r="AW259" s="124" t="str">
        <f>IFERROR(VLOOKUP(Q259,DATA_EDGE!A:C,3,FALSE),"")</f>
        <v/>
      </c>
      <c r="AX259" s="124" t="str">
        <f t="shared" si="121"/>
        <v/>
      </c>
      <c r="AY259" s="124" t="str">
        <f t="shared" si="115"/>
        <v/>
      </c>
      <c r="AZ259" s="124" t="str">
        <f t="shared" si="116"/>
        <v/>
      </c>
      <c r="BA259" s="255"/>
      <c r="BB259" s="252">
        <f t="shared" si="122"/>
        <v>0</v>
      </c>
      <c r="BC259" s="255"/>
      <c r="BD259" s="252">
        <f t="shared" si="123"/>
        <v>0</v>
      </c>
      <c r="BE259" s="20">
        <f t="shared" si="117"/>
        <v>0</v>
      </c>
      <c r="BF259" s="124">
        <f t="shared" si="118"/>
        <v>0</v>
      </c>
    </row>
    <row r="260" spans="1:58" x14ac:dyDescent="0.25">
      <c r="A260" s="94"/>
      <c r="B260" s="18">
        <v>188</v>
      </c>
      <c r="C260" s="31"/>
      <c r="D260" s="19" t="str">
        <f>IFERROR(IF(OR(P260="PDB",P260="PLS"),"*","") &amp; VLOOKUP(C260,Table5[],2,FALSE),"") &amp; IF(L260="Yes"," **MILL FINISH**",)</f>
        <v/>
      </c>
      <c r="E260" s="124" t="str">
        <f t="shared" si="101"/>
        <v/>
      </c>
      <c r="F260" s="124" t="str">
        <f t="shared" si="102"/>
        <v/>
      </c>
      <c r="G260" s="135"/>
      <c r="H260" s="135"/>
      <c r="I260" s="20" t="str">
        <f t="shared" si="103"/>
        <v/>
      </c>
      <c r="J260" s="22" t="str">
        <f t="shared" si="104"/>
        <v/>
      </c>
      <c r="K260" s="236" t="str">
        <f t="shared" si="105"/>
        <v/>
      </c>
      <c r="L260" s="140" t="s">
        <v>13326</v>
      </c>
      <c r="M260" s="96" t="str">
        <f>IF(C260="","",IF(AND(BF260&gt;0,NOT('1.Project Details'!$E$33="No")),VLOOKUP('1.Project Details'!$E$33,Threshold_Code,2,FALSE),IF(L260="No",SAP_Colour_Code,"NON")))</f>
        <v/>
      </c>
      <c r="N260" s="141">
        <v>6060</v>
      </c>
      <c r="O260" s="140" t="s">
        <v>19270</v>
      </c>
      <c r="P260" s="96" t="str">
        <f>IFERROR(IF(LEFT(AX260,1)="7","PDB",VLOOKUP(C260,Table5[],13,FALSE)),"")</f>
        <v/>
      </c>
      <c r="Q260" s="239"/>
      <c r="R260" s="96" t="str">
        <f>IFERROR(IF(LEFT(AX260,1)="7",VLOOKUP(LEFT(Q260,5),DATA_EDGE!A:C,3,FALSE),VLOOKUP(Q260,DATA_EDGE!A:C,3,FALSE)),"")</f>
        <v/>
      </c>
      <c r="S260" s="104" t="str">
        <f>IFERROR(IF(LEFT(VLOOKUP(C260,Table5[],7,FALSE),3)="AE3",VLOOKUP(C260,Table_TB_Cost[],3,FALSE),""),"")</f>
        <v/>
      </c>
      <c r="T260" s="207" t="s">
        <v>13326</v>
      </c>
      <c r="U260" s="206" t="str">
        <f>IF(OR('1.Project Details'!$B$26="Capral Mill (AP)",T260="Yes"),IF(AD260="","",IF(AD260&lt;0,"Minfin",IF(AD260&lt;80,"Non-bulk","Bulk"))),"")</f>
        <v/>
      </c>
      <c r="V260" s="63" t="str">
        <f>IFERROR(VLOOKUP(C260,Table5[],11,FALSE),"")</f>
        <v/>
      </c>
      <c r="W260" s="104" t="str">
        <f>IFERROR(IF(X260="Yes",VLOOKUP(C260,Table5[#All],12,FALSE) &amp; IF(OR(Y260&gt;5,Z260&gt;25)," Weight",""),""),"")</f>
        <v/>
      </c>
      <c r="X260" s="104" t="s">
        <v>21026</v>
      </c>
      <c r="Y260" s="19" t="str">
        <f>IFERROR(VLOOKUP(C260,Table5[],4,FALSE),"")</f>
        <v/>
      </c>
      <c r="Z260" s="19" t="str">
        <f t="shared" si="106"/>
        <v/>
      </c>
      <c r="AA260" s="19" t="str">
        <f t="shared" si="107"/>
        <v/>
      </c>
      <c r="AB260" s="19" t="str">
        <f>IFERROR(VLOOKUP(C260,Table5[],5,FALSE),"")</f>
        <v/>
      </c>
      <c r="AC260" s="19" t="str">
        <f t="shared" si="108"/>
        <v/>
      </c>
      <c r="AD260" s="19" t="str">
        <f t="shared" si="109"/>
        <v/>
      </c>
      <c r="AE260" s="19" t="str">
        <f>IFERROR(VLOOKUP(C260,Table5[],6,FALSE),"")</f>
        <v/>
      </c>
      <c r="AF260" s="19" t="str">
        <f t="shared" si="110"/>
        <v/>
      </c>
      <c r="AG260" s="19" t="str">
        <f t="shared" si="111"/>
        <v/>
      </c>
      <c r="AH260" s="142" t="str" cm="1">
        <f t="array" ref="AH260">IFERROR(IF(AV260=3,IF(Y260&lt;0.5,1*Z260*2.5,0),IF(P260="PLS",VLOOKUP(C260,Table_TB_Cost[],11,FALSE)/VLOOKUP(C260,Table_TB_Cost[],3,FALSE)*'2.Quote'!H260,IF(P260="PDB",_xlfn.IFS(tb_calc_type="Margin",(((Z260*'Pricing Matrix'!$F$4)+(H260*'Pricing Matrix'!$F$5))/(1-tb_calc_value)),tb_calc_type="List less Discount",(((Z260*(VLOOKUP(LEFT(VLOOKUP(C260,Table5[],10,FALSE),2),TB_MPG,2,FALSE)))+(H260*'Pricing Matrix'!$F$5*3))*(1-tb_calc_value))),(Z260*'3.Edit Pricing'!$B$33)))),"")</f>
        <v/>
      </c>
      <c r="AI260" s="142">
        <f>IF(AV260=1,Z260*'3.Edit Pricing'!$G$33,IF(AV260=2,Z260*'3.Edit Pricing'!$H$33,IF(AV260=3,Z260*'3.Edit Pricing'!$I$33,0)))</f>
        <v>0</v>
      </c>
      <c r="AJ260" s="142" t="str">
        <f t="shared" si="112"/>
        <v/>
      </c>
      <c r="AK260" s="92" t="str">
        <f t="shared" si="119"/>
        <v/>
      </c>
      <c r="AL260" s="92" t="str">
        <f t="shared" si="120"/>
        <v/>
      </c>
      <c r="AM260" s="92" t="str" cm="1">
        <f t="array" ref="AM260">IFERROR(_xlfn.IFS(P260="PLS",AL260-(VLOOKUP(C260,Table_TB_Cost[],10,FALSE)/VLOOKUP(C260,Table_TB_Cost[],3,FALSE)*G260*H260),P260="PDB",AL260-((Z260*'Pricing Matrix'!$F$4)+(H260*'Pricing Matrix'!$F$5))*G260),"")</f>
        <v/>
      </c>
      <c r="AN260" s="92" t="str">
        <f>IFERROR(IF(OR(P260="PLS",P260="PDB"),0,IF(AV260=3,(AI260*G260)-(AA260*'Pricing Matrix'!$B$5),(AI260*G260)+(AA260*('3.Edit Pricing'!$B$33-'Pricing Matrix'!$B$5)))),"")</f>
        <v/>
      </c>
      <c r="AO260" s="142" t="str">
        <f>IF(Y260="","",IF(AND(NOT('1.Project Details'!$E$33="No"), BF260&gt;0),'3.Edit Pricing'!$B$57,IF('1.Project Details'!$B$24="Mill Finish",0,IF('2.Quote'!$L260="Yes",0,IF(U260="Bulk",FinBulk_Cost_Price,IF(OR(U260="Non-bulk",U260="Minfin"),FinNonBulk_Cost_Price,Fin_Cost_Price))))))</f>
        <v/>
      </c>
      <c r="AP260" s="142" t="str" cm="1">
        <f t="array" ref="AP260">IF(Y260="","",_xlfn.IFS(AND(BF260&gt;0,NOT('1.Project Details'!$E$33="No")),'3.Edit Pricing'!$B$58,'1.Project Details'!$B$24="Mill Finish",0,'1.Project Details'!$B$24="",0,'2.Quote'!$L260="Yes",0,U260="Bulk",FinBulk_Sell_Price,U260="Non-bulk",FinNonBulk_Sell_Price,U260="Minfin",FinNonBulk_Sell_Price,Y260&lt;&gt;"",Fin_Sell_Price))</f>
        <v/>
      </c>
      <c r="AQ260" s="142" t="str">
        <f>IFERROR(IF(Y260="","",IF(T260="Yes","Anodised Perimeter (AP)",'1.Project Details'!$B$33)),"")</f>
        <v/>
      </c>
      <c r="AR260" s="142" t="str">
        <f>IFERROR(IF($AQ260="Anodised Perimeter (AP)",IF(U260="Minfin",40,'2.Quote'!AD260)*AO260,AG260*AO260),"")</f>
        <v/>
      </c>
      <c r="AS260" s="142" t="str">
        <f t="shared" si="113"/>
        <v/>
      </c>
      <c r="AT260" s="142" t="str">
        <f t="shared" si="114"/>
        <v/>
      </c>
      <c r="AU260" s="170" t="str">
        <f>IFERROR(VLOOKUP(C260,DATA!$A:$K,8,FALSE),"")</f>
        <v/>
      </c>
      <c r="AV260" s="124" t="str">
        <f>IFERROR(VLOOKUP(AU260,'5.Edit_PH_IP'!$B:$D,3,FALSE),"")</f>
        <v/>
      </c>
      <c r="AW260" s="124" t="str">
        <f>IFERROR(VLOOKUP(Q260,DATA_EDGE!A:C,3,FALSE),"")</f>
        <v/>
      </c>
      <c r="AX260" s="124" t="str">
        <f t="shared" si="121"/>
        <v/>
      </c>
      <c r="AY260" s="124" t="str">
        <f t="shared" si="115"/>
        <v/>
      </c>
      <c r="AZ260" s="124" t="str">
        <f t="shared" si="116"/>
        <v/>
      </c>
      <c r="BA260" s="255"/>
      <c r="BB260" s="252">
        <f t="shared" si="122"/>
        <v>0</v>
      </c>
      <c r="BC260" s="255"/>
      <c r="BD260" s="252">
        <f t="shared" si="123"/>
        <v>0</v>
      </c>
      <c r="BE260" s="20">
        <f t="shared" si="117"/>
        <v>0</v>
      </c>
      <c r="BF260" s="124">
        <f t="shared" si="118"/>
        <v>0</v>
      </c>
    </row>
    <row r="261" spans="1:58" x14ac:dyDescent="0.25">
      <c r="A261" s="94"/>
      <c r="B261" s="21">
        <v>189</v>
      </c>
      <c r="C261" s="31"/>
      <c r="D261" s="19" t="str">
        <f>IFERROR(IF(OR(P261="PDB",P261="PLS"),"*","") &amp; VLOOKUP(C261,Table5[],2,FALSE),"") &amp; IF(L261="Yes"," **MILL FINISH**",)</f>
        <v/>
      </c>
      <c r="E261" s="124" t="str">
        <f t="shared" si="101"/>
        <v/>
      </c>
      <c r="F261" s="124" t="str">
        <f t="shared" si="102"/>
        <v/>
      </c>
      <c r="G261" s="135"/>
      <c r="H261" s="135"/>
      <c r="I261" s="20" t="str">
        <f t="shared" si="103"/>
        <v/>
      </c>
      <c r="J261" s="22" t="str">
        <f t="shared" si="104"/>
        <v/>
      </c>
      <c r="K261" s="236" t="str">
        <f t="shared" si="105"/>
        <v/>
      </c>
      <c r="L261" s="140" t="s">
        <v>13326</v>
      </c>
      <c r="M261" s="96" t="str">
        <f>IF(C261="","",IF(AND(BF261&gt;0,NOT('1.Project Details'!$E$33="No")),VLOOKUP('1.Project Details'!$E$33,Threshold_Code,2,FALSE),IF(L261="No",SAP_Colour_Code,"NON")))</f>
        <v/>
      </c>
      <c r="N261" s="141">
        <v>6060</v>
      </c>
      <c r="O261" s="140" t="s">
        <v>19270</v>
      </c>
      <c r="P261" s="96" t="str">
        <f>IFERROR(IF(LEFT(AX261,1)="7","PDB",VLOOKUP(C261,Table5[],13,FALSE)),"")</f>
        <v/>
      </c>
      <c r="Q261" s="239"/>
      <c r="R261" s="96" t="str">
        <f>IFERROR(IF(LEFT(AX261,1)="7",VLOOKUP(LEFT(Q261,5),DATA_EDGE!A:C,3,FALSE),VLOOKUP(Q261,DATA_EDGE!A:C,3,FALSE)),"")</f>
        <v/>
      </c>
      <c r="S261" s="104" t="str">
        <f>IFERROR(IF(LEFT(VLOOKUP(C261,Table5[],7,FALSE),3)="AE3",VLOOKUP(C261,Table_TB_Cost[],3,FALSE),""),"")</f>
        <v/>
      </c>
      <c r="T261" s="207" t="s">
        <v>13326</v>
      </c>
      <c r="U261" s="206" t="str">
        <f>IF(OR('1.Project Details'!$B$26="Capral Mill (AP)",T261="Yes"),IF(AD261="","",IF(AD261&lt;0,"Minfin",IF(AD261&lt;80,"Non-bulk","Bulk"))),"")</f>
        <v/>
      </c>
      <c r="V261" s="63" t="str">
        <f>IFERROR(VLOOKUP(C261,Table5[],11,FALSE),"")</f>
        <v/>
      </c>
      <c r="W261" s="104" t="str">
        <f>IFERROR(IF(X261="Yes",VLOOKUP(C261,Table5[#All],12,FALSE) &amp; IF(OR(Y261&gt;5,Z261&gt;25)," Weight",""),""),"")</f>
        <v/>
      </c>
      <c r="X261" s="104" t="s">
        <v>21026</v>
      </c>
      <c r="Y261" s="19" t="str">
        <f>IFERROR(VLOOKUP(C261,Table5[],4,FALSE),"")</f>
        <v/>
      </c>
      <c r="Z261" s="19" t="str">
        <f t="shared" si="106"/>
        <v/>
      </c>
      <c r="AA261" s="19" t="str">
        <f t="shared" si="107"/>
        <v/>
      </c>
      <c r="AB261" s="19" t="str">
        <f>IFERROR(VLOOKUP(C261,Table5[],5,FALSE),"")</f>
        <v/>
      </c>
      <c r="AC261" s="19" t="str">
        <f t="shared" si="108"/>
        <v/>
      </c>
      <c r="AD261" s="19" t="str">
        <f t="shared" si="109"/>
        <v/>
      </c>
      <c r="AE261" s="19" t="str">
        <f>IFERROR(VLOOKUP(C261,Table5[],6,FALSE),"")</f>
        <v/>
      </c>
      <c r="AF261" s="19" t="str">
        <f t="shared" si="110"/>
        <v/>
      </c>
      <c r="AG261" s="19" t="str">
        <f t="shared" si="111"/>
        <v/>
      </c>
      <c r="AH261" s="142" t="str" cm="1">
        <f t="array" ref="AH261">IFERROR(IF(AV261=3,IF(Y261&lt;0.5,1*Z261*2.5,0),IF(P261="PLS",VLOOKUP(C261,Table_TB_Cost[],11,FALSE)/VLOOKUP(C261,Table_TB_Cost[],3,FALSE)*'2.Quote'!H261,IF(P261="PDB",_xlfn.IFS(tb_calc_type="Margin",(((Z261*'Pricing Matrix'!$F$4)+(H261*'Pricing Matrix'!$F$5))/(1-tb_calc_value)),tb_calc_type="List less Discount",(((Z261*(VLOOKUP(LEFT(VLOOKUP(C261,Table5[],10,FALSE),2),TB_MPG,2,FALSE)))+(H261*'Pricing Matrix'!$F$5*3))*(1-tb_calc_value))),(Z261*'3.Edit Pricing'!$B$33)))),"")</f>
        <v/>
      </c>
      <c r="AI261" s="142">
        <f>IF(AV261=1,Z261*'3.Edit Pricing'!$G$33,IF(AV261=2,Z261*'3.Edit Pricing'!$H$33,IF(AV261=3,Z261*'3.Edit Pricing'!$I$33,0)))</f>
        <v>0</v>
      </c>
      <c r="AJ261" s="142" t="str">
        <f t="shared" si="112"/>
        <v/>
      </c>
      <c r="AK261" s="92" t="str">
        <f t="shared" si="119"/>
        <v/>
      </c>
      <c r="AL261" s="92" t="str">
        <f t="shared" si="120"/>
        <v/>
      </c>
      <c r="AM261" s="92" t="str" cm="1">
        <f t="array" ref="AM261">IFERROR(_xlfn.IFS(P261="PLS",AL261-(VLOOKUP(C261,Table_TB_Cost[],10,FALSE)/VLOOKUP(C261,Table_TB_Cost[],3,FALSE)*G261*H261),P261="PDB",AL261-((Z261*'Pricing Matrix'!$F$4)+(H261*'Pricing Matrix'!$F$5))*G261),"")</f>
        <v/>
      </c>
      <c r="AN261" s="92" t="str">
        <f>IFERROR(IF(OR(P261="PLS",P261="PDB"),0,IF(AV261=3,(AI261*G261)-(AA261*'Pricing Matrix'!$B$5),(AI261*G261)+(AA261*('3.Edit Pricing'!$B$33-'Pricing Matrix'!$B$5)))),"")</f>
        <v/>
      </c>
      <c r="AO261" s="142" t="str">
        <f>IF(Y261="","",IF(AND(NOT('1.Project Details'!$E$33="No"), BF261&gt;0),'3.Edit Pricing'!$B$57,IF('1.Project Details'!$B$24="Mill Finish",0,IF('2.Quote'!$L261="Yes",0,IF(U261="Bulk",FinBulk_Cost_Price,IF(OR(U261="Non-bulk",U261="Minfin"),FinNonBulk_Cost_Price,Fin_Cost_Price))))))</f>
        <v/>
      </c>
      <c r="AP261" s="142" t="str" cm="1">
        <f t="array" ref="AP261">IF(Y261="","",_xlfn.IFS(AND(BF261&gt;0,NOT('1.Project Details'!$E$33="No")),'3.Edit Pricing'!$B$58,'1.Project Details'!$B$24="Mill Finish",0,'1.Project Details'!$B$24="",0,'2.Quote'!$L261="Yes",0,U261="Bulk",FinBulk_Sell_Price,U261="Non-bulk",FinNonBulk_Sell_Price,U261="Minfin",FinNonBulk_Sell_Price,Y261&lt;&gt;"",Fin_Sell_Price))</f>
        <v/>
      </c>
      <c r="AQ261" s="142" t="str">
        <f>IFERROR(IF(Y261="","",IF(T261="Yes","Anodised Perimeter (AP)",'1.Project Details'!$B$33)),"")</f>
        <v/>
      </c>
      <c r="AR261" s="142" t="str">
        <f>IFERROR(IF($AQ261="Anodised Perimeter (AP)",IF(U261="Minfin",40,'2.Quote'!AD261)*AO261,AG261*AO261),"")</f>
        <v/>
      </c>
      <c r="AS261" s="142" t="str">
        <f t="shared" si="113"/>
        <v/>
      </c>
      <c r="AT261" s="142" t="str">
        <f t="shared" si="114"/>
        <v/>
      </c>
      <c r="AU261" s="170" t="str">
        <f>IFERROR(VLOOKUP(C261,DATA!$A:$K,8,FALSE),"")</f>
        <v/>
      </c>
      <c r="AV261" s="124" t="str">
        <f>IFERROR(VLOOKUP(AU261,'5.Edit_PH_IP'!$B:$D,3,FALSE),"")</f>
        <v/>
      </c>
      <c r="AW261" s="124" t="str">
        <f>IFERROR(VLOOKUP(Q261,DATA_EDGE!A:C,3,FALSE),"")</f>
        <v/>
      </c>
      <c r="AX261" s="124" t="str">
        <f t="shared" si="121"/>
        <v/>
      </c>
      <c r="AY261" s="124" t="str">
        <f t="shared" si="115"/>
        <v/>
      </c>
      <c r="AZ261" s="124" t="str">
        <f t="shared" si="116"/>
        <v/>
      </c>
      <c r="BA261" s="255"/>
      <c r="BB261" s="252">
        <f t="shared" si="122"/>
        <v>0</v>
      </c>
      <c r="BC261" s="255"/>
      <c r="BD261" s="252">
        <f t="shared" si="123"/>
        <v>0</v>
      </c>
      <c r="BE261" s="20">
        <f t="shared" si="117"/>
        <v>0</v>
      </c>
      <c r="BF261" s="124">
        <f t="shared" si="118"/>
        <v>0</v>
      </c>
    </row>
    <row r="262" spans="1:58" x14ac:dyDescent="0.25">
      <c r="A262" s="94"/>
      <c r="B262" s="18">
        <v>190</v>
      </c>
      <c r="C262" s="31"/>
      <c r="D262" s="19" t="str">
        <f>IFERROR(IF(OR(P262="PDB",P262="PLS"),"*","") &amp; VLOOKUP(C262,Table5[],2,FALSE),"") &amp; IF(L262="Yes"," **MILL FINISH**",)</f>
        <v/>
      </c>
      <c r="E262" s="124" t="str">
        <f t="shared" si="101"/>
        <v/>
      </c>
      <c r="F262" s="124" t="str">
        <f t="shared" si="102"/>
        <v/>
      </c>
      <c r="G262" s="135"/>
      <c r="H262" s="135"/>
      <c r="I262" s="20" t="str">
        <f t="shared" si="103"/>
        <v/>
      </c>
      <c r="J262" s="22" t="str">
        <f t="shared" si="104"/>
        <v/>
      </c>
      <c r="K262" s="236" t="str">
        <f t="shared" si="105"/>
        <v/>
      </c>
      <c r="L262" s="140" t="s">
        <v>13326</v>
      </c>
      <c r="M262" s="96" t="str">
        <f>IF(C262="","",IF(AND(BF262&gt;0,NOT('1.Project Details'!$E$33="No")),VLOOKUP('1.Project Details'!$E$33,Threshold_Code,2,FALSE),IF(L262="No",SAP_Colour_Code,"NON")))</f>
        <v/>
      </c>
      <c r="N262" s="141">
        <v>6060</v>
      </c>
      <c r="O262" s="140" t="s">
        <v>19270</v>
      </c>
      <c r="P262" s="96" t="str">
        <f>IFERROR(IF(LEFT(AX262,1)="7","PDB",VLOOKUP(C262,Table5[],13,FALSE)),"")</f>
        <v/>
      </c>
      <c r="Q262" s="239"/>
      <c r="R262" s="96" t="str">
        <f>IFERROR(IF(LEFT(AX262,1)="7",VLOOKUP(LEFT(Q262,5),DATA_EDGE!A:C,3,FALSE),VLOOKUP(Q262,DATA_EDGE!A:C,3,FALSE)),"")</f>
        <v/>
      </c>
      <c r="S262" s="104" t="str">
        <f>IFERROR(IF(LEFT(VLOOKUP(C262,Table5[],7,FALSE),3)="AE3",VLOOKUP(C262,Table_TB_Cost[],3,FALSE),""),"")</f>
        <v/>
      </c>
      <c r="T262" s="207" t="s">
        <v>13326</v>
      </c>
      <c r="U262" s="206" t="str">
        <f>IF(OR('1.Project Details'!$B$26="Capral Mill (AP)",T262="Yes"),IF(AD262="","",IF(AD262&lt;0,"Minfin",IF(AD262&lt;80,"Non-bulk","Bulk"))),"")</f>
        <v/>
      </c>
      <c r="V262" s="63" t="str">
        <f>IFERROR(VLOOKUP(C262,Table5[],11,FALSE),"")</f>
        <v/>
      </c>
      <c r="W262" s="104" t="str">
        <f>IFERROR(IF(X262="Yes",VLOOKUP(C262,Table5[#All],12,FALSE) &amp; IF(OR(Y262&gt;5,Z262&gt;25)," Weight",""),""),"")</f>
        <v/>
      </c>
      <c r="X262" s="104" t="s">
        <v>21026</v>
      </c>
      <c r="Y262" s="19" t="str">
        <f>IFERROR(VLOOKUP(C262,Table5[],4,FALSE),"")</f>
        <v/>
      </c>
      <c r="Z262" s="19" t="str">
        <f t="shared" si="106"/>
        <v/>
      </c>
      <c r="AA262" s="19" t="str">
        <f t="shared" si="107"/>
        <v/>
      </c>
      <c r="AB262" s="19" t="str">
        <f>IFERROR(VLOOKUP(C262,Table5[],5,FALSE),"")</f>
        <v/>
      </c>
      <c r="AC262" s="19" t="str">
        <f t="shared" si="108"/>
        <v/>
      </c>
      <c r="AD262" s="19" t="str">
        <f t="shared" si="109"/>
        <v/>
      </c>
      <c r="AE262" s="19" t="str">
        <f>IFERROR(VLOOKUP(C262,Table5[],6,FALSE),"")</f>
        <v/>
      </c>
      <c r="AF262" s="19" t="str">
        <f t="shared" si="110"/>
        <v/>
      </c>
      <c r="AG262" s="19" t="str">
        <f t="shared" si="111"/>
        <v/>
      </c>
      <c r="AH262" s="142" t="str" cm="1">
        <f t="array" ref="AH262">IFERROR(IF(AV262=3,IF(Y262&lt;0.5,1*Z262*2.5,0),IF(P262="PLS",VLOOKUP(C262,Table_TB_Cost[],11,FALSE)/VLOOKUP(C262,Table_TB_Cost[],3,FALSE)*'2.Quote'!H262,IF(P262="PDB",_xlfn.IFS(tb_calc_type="Margin",(((Z262*'Pricing Matrix'!$F$4)+(H262*'Pricing Matrix'!$F$5))/(1-tb_calc_value)),tb_calc_type="List less Discount",(((Z262*(VLOOKUP(LEFT(VLOOKUP(C262,Table5[],10,FALSE),2),TB_MPG,2,FALSE)))+(H262*'Pricing Matrix'!$F$5*3))*(1-tb_calc_value))),(Z262*'3.Edit Pricing'!$B$33)))),"")</f>
        <v/>
      </c>
      <c r="AI262" s="142">
        <f>IF(AV262=1,Z262*'3.Edit Pricing'!$G$33,IF(AV262=2,Z262*'3.Edit Pricing'!$H$33,IF(AV262=3,Z262*'3.Edit Pricing'!$I$33,0)))</f>
        <v>0</v>
      </c>
      <c r="AJ262" s="142" t="str">
        <f t="shared" si="112"/>
        <v/>
      </c>
      <c r="AK262" s="92" t="str">
        <f t="shared" si="119"/>
        <v/>
      </c>
      <c r="AL262" s="92" t="str">
        <f t="shared" si="120"/>
        <v/>
      </c>
      <c r="AM262" s="92" t="str" cm="1">
        <f t="array" ref="AM262">IFERROR(_xlfn.IFS(P262="PLS",AL262-(VLOOKUP(C262,Table_TB_Cost[],10,FALSE)/VLOOKUP(C262,Table_TB_Cost[],3,FALSE)*G262*H262),P262="PDB",AL262-((Z262*'Pricing Matrix'!$F$4)+(H262*'Pricing Matrix'!$F$5))*G262),"")</f>
        <v/>
      </c>
      <c r="AN262" s="92" t="str">
        <f>IFERROR(IF(OR(P262="PLS",P262="PDB"),0,IF(AV262=3,(AI262*G262)-(AA262*'Pricing Matrix'!$B$5),(AI262*G262)+(AA262*('3.Edit Pricing'!$B$33-'Pricing Matrix'!$B$5)))),"")</f>
        <v/>
      </c>
      <c r="AO262" s="142" t="str">
        <f>IF(Y262="","",IF(AND(NOT('1.Project Details'!$E$33="No"), BF262&gt;0),'3.Edit Pricing'!$B$57,IF('1.Project Details'!$B$24="Mill Finish",0,IF('2.Quote'!$L262="Yes",0,IF(U262="Bulk",FinBulk_Cost_Price,IF(OR(U262="Non-bulk",U262="Minfin"),FinNonBulk_Cost_Price,Fin_Cost_Price))))))</f>
        <v/>
      </c>
      <c r="AP262" s="142" t="str" cm="1">
        <f t="array" ref="AP262">IF(Y262="","",_xlfn.IFS(AND(BF262&gt;0,NOT('1.Project Details'!$E$33="No")),'3.Edit Pricing'!$B$58,'1.Project Details'!$B$24="Mill Finish",0,'1.Project Details'!$B$24="",0,'2.Quote'!$L262="Yes",0,U262="Bulk",FinBulk_Sell_Price,U262="Non-bulk",FinNonBulk_Sell_Price,U262="Minfin",FinNonBulk_Sell_Price,Y262&lt;&gt;"",Fin_Sell_Price))</f>
        <v/>
      </c>
      <c r="AQ262" s="142" t="str">
        <f>IFERROR(IF(Y262="","",IF(T262="Yes","Anodised Perimeter (AP)",'1.Project Details'!$B$33)),"")</f>
        <v/>
      </c>
      <c r="AR262" s="142" t="str">
        <f>IFERROR(IF($AQ262="Anodised Perimeter (AP)",IF(U262="Minfin",40,'2.Quote'!AD262)*AO262,AG262*AO262),"")</f>
        <v/>
      </c>
      <c r="AS262" s="142" t="str">
        <f t="shared" si="113"/>
        <v/>
      </c>
      <c r="AT262" s="142" t="str">
        <f t="shared" si="114"/>
        <v/>
      </c>
      <c r="AU262" s="170" t="str">
        <f>IFERROR(VLOOKUP(C262,DATA!$A:$K,8,FALSE),"")</f>
        <v/>
      </c>
      <c r="AV262" s="124" t="str">
        <f>IFERROR(VLOOKUP(AU262,'5.Edit_PH_IP'!$B:$D,3,FALSE),"")</f>
        <v/>
      </c>
      <c r="AW262" s="124" t="str">
        <f>IFERROR(VLOOKUP(Q262,DATA_EDGE!A:C,3,FALSE),"")</f>
        <v/>
      </c>
      <c r="AX262" s="124" t="str">
        <f t="shared" si="121"/>
        <v/>
      </c>
      <c r="AY262" s="124" t="str">
        <f t="shared" si="115"/>
        <v/>
      </c>
      <c r="AZ262" s="124" t="str">
        <f t="shared" si="116"/>
        <v/>
      </c>
      <c r="BA262" s="255"/>
      <c r="BB262" s="252">
        <f t="shared" si="122"/>
        <v>0</v>
      </c>
      <c r="BC262" s="255"/>
      <c r="BD262" s="252">
        <f t="shared" si="123"/>
        <v>0</v>
      </c>
      <c r="BE262" s="20">
        <f t="shared" si="117"/>
        <v>0</v>
      </c>
      <c r="BF262" s="124">
        <f t="shared" si="118"/>
        <v>0</v>
      </c>
    </row>
    <row r="263" spans="1:58" x14ac:dyDescent="0.25">
      <c r="A263" s="94"/>
      <c r="B263" s="18">
        <v>191</v>
      </c>
      <c r="C263" s="31"/>
      <c r="D263" s="19" t="str">
        <f>IFERROR(IF(OR(P263="PDB",P263="PLS"),"*","") &amp; VLOOKUP(C263,Table5[],2,FALSE),"") &amp; IF(L263="Yes"," **MILL FINISH**",)</f>
        <v/>
      </c>
      <c r="E263" s="124" t="str">
        <f t="shared" si="101"/>
        <v/>
      </c>
      <c r="F263" s="124" t="str">
        <f t="shared" si="102"/>
        <v/>
      </c>
      <c r="G263" s="135"/>
      <c r="H263" s="135"/>
      <c r="I263" s="20" t="str">
        <f t="shared" si="103"/>
        <v/>
      </c>
      <c r="J263" s="22" t="str">
        <f t="shared" si="104"/>
        <v/>
      </c>
      <c r="K263" s="236" t="str">
        <f t="shared" si="105"/>
        <v/>
      </c>
      <c r="L263" s="140" t="s">
        <v>13326</v>
      </c>
      <c r="M263" s="96" t="str">
        <f>IF(C263="","",IF(AND(BF263&gt;0,NOT('1.Project Details'!$E$33="No")),VLOOKUP('1.Project Details'!$E$33,Threshold_Code,2,FALSE),IF(L263="No",SAP_Colour_Code,"NON")))</f>
        <v/>
      </c>
      <c r="N263" s="141">
        <v>6060</v>
      </c>
      <c r="O263" s="140" t="s">
        <v>19270</v>
      </c>
      <c r="P263" s="96" t="str">
        <f>IFERROR(IF(LEFT(AX263,1)="7","PDB",VLOOKUP(C263,Table5[],13,FALSE)),"")</f>
        <v/>
      </c>
      <c r="Q263" s="239"/>
      <c r="R263" s="96" t="str">
        <f>IFERROR(IF(LEFT(AX263,1)="7",VLOOKUP(LEFT(Q263,5),DATA_EDGE!A:C,3,FALSE),VLOOKUP(Q263,DATA_EDGE!A:C,3,FALSE)),"")</f>
        <v/>
      </c>
      <c r="S263" s="104" t="str">
        <f>IFERROR(IF(LEFT(VLOOKUP(C263,Table5[],7,FALSE),3)="AE3",VLOOKUP(C263,Table_TB_Cost[],3,FALSE),""),"")</f>
        <v/>
      </c>
      <c r="T263" s="207" t="s">
        <v>13326</v>
      </c>
      <c r="U263" s="206" t="str">
        <f>IF(OR('1.Project Details'!$B$26="Capral Mill (AP)",T263="Yes"),IF(AD263="","",IF(AD263&lt;0,"Minfin",IF(AD263&lt;80,"Non-bulk","Bulk"))),"")</f>
        <v/>
      </c>
      <c r="V263" s="63" t="str">
        <f>IFERROR(VLOOKUP(C263,Table5[],11,FALSE),"")</f>
        <v/>
      </c>
      <c r="W263" s="104" t="str">
        <f>IFERROR(IF(X263="Yes",VLOOKUP(C263,Table5[#All],12,FALSE) &amp; IF(OR(Y263&gt;5,Z263&gt;25)," Weight",""),""),"")</f>
        <v/>
      </c>
      <c r="X263" s="104" t="s">
        <v>21026</v>
      </c>
      <c r="Y263" s="19" t="str">
        <f>IFERROR(VLOOKUP(C263,Table5[],4,FALSE),"")</f>
        <v/>
      </c>
      <c r="Z263" s="19" t="str">
        <f t="shared" si="106"/>
        <v/>
      </c>
      <c r="AA263" s="19" t="str">
        <f t="shared" si="107"/>
        <v/>
      </c>
      <c r="AB263" s="19" t="str">
        <f>IFERROR(VLOOKUP(C263,Table5[],5,FALSE),"")</f>
        <v/>
      </c>
      <c r="AC263" s="19" t="str">
        <f t="shared" si="108"/>
        <v/>
      </c>
      <c r="AD263" s="19" t="str">
        <f t="shared" si="109"/>
        <v/>
      </c>
      <c r="AE263" s="19" t="str">
        <f>IFERROR(VLOOKUP(C263,Table5[],6,FALSE),"")</f>
        <v/>
      </c>
      <c r="AF263" s="19" t="str">
        <f t="shared" si="110"/>
        <v/>
      </c>
      <c r="AG263" s="19" t="str">
        <f t="shared" si="111"/>
        <v/>
      </c>
      <c r="AH263" s="142" t="str" cm="1">
        <f t="array" ref="AH263">IFERROR(IF(AV263=3,IF(Y263&lt;0.5,1*Z263*2.5,0),IF(P263="PLS",VLOOKUP(C263,Table_TB_Cost[],11,FALSE)/VLOOKUP(C263,Table_TB_Cost[],3,FALSE)*'2.Quote'!H263,IF(P263="PDB",_xlfn.IFS(tb_calc_type="Margin",(((Z263*'Pricing Matrix'!$F$4)+(H263*'Pricing Matrix'!$F$5))/(1-tb_calc_value)),tb_calc_type="List less Discount",(((Z263*(VLOOKUP(LEFT(VLOOKUP(C263,Table5[],10,FALSE),2),TB_MPG,2,FALSE)))+(H263*'Pricing Matrix'!$F$5*3))*(1-tb_calc_value))),(Z263*'3.Edit Pricing'!$B$33)))),"")</f>
        <v/>
      </c>
      <c r="AI263" s="142">
        <f>IF(AV263=1,Z263*'3.Edit Pricing'!$G$33,IF(AV263=2,Z263*'3.Edit Pricing'!$H$33,IF(AV263=3,Z263*'3.Edit Pricing'!$I$33,0)))</f>
        <v>0</v>
      </c>
      <c r="AJ263" s="142" t="str">
        <f t="shared" si="112"/>
        <v/>
      </c>
      <c r="AK263" s="92" t="str">
        <f t="shared" si="119"/>
        <v/>
      </c>
      <c r="AL263" s="92" t="str">
        <f t="shared" si="120"/>
        <v/>
      </c>
      <c r="AM263" s="92" t="str" cm="1">
        <f t="array" ref="AM263">IFERROR(_xlfn.IFS(P263="PLS",AL263-(VLOOKUP(C263,Table_TB_Cost[],10,FALSE)/VLOOKUP(C263,Table_TB_Cost[],3,FALSE)*G263*H263),P263="PDB",AL263-((Z263*'Pricing Matrix'!$F$4)+(H263*'Pricing Matrix'!$F$5))*G263),"")</f>
        <v/>
      </c>
      <c r="AN263" s="92" t="str">
        <f>IFERROR(IF(OR(P263="PLS",P263="PDB"),0,IF(AV263=3,(AI263*G263)-(AA263*'Pricing Matrix'!$B$5),(AI263*G263)+(AA263*('3.Edit Pricing'!$B$33-'Pricing Matrix'!$B$5)))),"")</f>
        <v/>
      </c>
      <c r="AO263" s="142" t="str">
        <f>IF(Y263="","",IF(AND(NOT('1.Project Details'!$E$33="No"), BF263&gt;0),'3.Edit Pricing'!$B$57,IF('1.Project Details'!$B$24="Mill Finish",0,IF('2.Quote'!$L263="Yes",0,IF(U263="Bulk",FinBulk_Cost_Price,IF(OR(U263="Non-bulk",U263="Minfin"),FinNonBulk_Cost_Price,Fin_Cost_Price))))))</f>
        <v/>
      </c>
      <c r="AP263" s="142" t="str" cm="1">
        <f t="array" ref="AP263">IF(Y263="","",_xlfn.IFS(AND(BF263&gt;0,NOT('1.Project Details'!$E$33="No")),'3.Edit Pricing'!$B$58,'1.Project Details'!$B$24="Mill Finish",0,'1.Project Details'!$B$24="",0,'2.Quote'!$L263="Yes",0,U263="Bulk",FinBulk_Sell_Price,U263="Non-bulk",FinNonBulk_Sell_Price,U263="Minfin",FinNonBulk_Sell_Price,Y263&lt;&gt;"",Fin_Sell_Price))</f>
        <v/>
      </c>
      <c r="AQ263" s="142" t="str">
        <f>IFERROR(IF(Y263="","",IF(T263="Yes","Anodised Perimeter (AP)",'1.Project Details'!$B$33)),"")</f>
        <v/>
      </c>
      <c r="AR263" s="142" t="str">
        <f>IFERROR(IF($AQ263="Anodised Perimeter (AP)",IF(U263="Minfin",40,'2.Quote'!AD263)*AO263,AG263*AO263),"")</f>
        <v/>
      </c>
      <c r="AS263" s="142" t="str">
        <f t="shared" si="113"/>
        <v/>
      </c>
      <c r="AT263" s="142" t="str">
        <f t="shared" si="114"/>
        <v/>
      </c>
      <c r="AU263" s="170" t="str">
        <f>IFERROR(VLOOKUP(C263,DATA!$A:$K,8,FALSE),"")</f>
        <v/>
      </c>
      <c r="AV263" s="124" t="str">
        <f>IFERROR(VLOOKUP(AU263,'5.Edit_PH_IP'!$B:$D,3,FALSE),"")</f>
        <v/>
      </c>
      <c r="AW263" s="124" t="str">
        <f>IFERROR(VLOOKUP(Q263,DATA_EDGE!A:C,3,FALSE),"")</f>
        <v/>
      </c>
      <c r="AX263" s="124" t="str">
        <f t="shared" si="121"/>
        <v/>
      </c>
      <c r="AY263" s="124" t="str">
        <f t="shared" si="115"/>
        <v/>
      </c>
      <c r="AZ263" s="124" t="str">
        <f t="shared" si="116"/>
        <v/>
      </c>
      <c r="BA263" s="255"/>
      <c r="BB263" s="252">
        <f t="shared" si="122"/>
        <v>0</v>
      </c>
      <c r="BC263" s="255"/>
      <c r="BD263" s="252">
        <f t="shared" si="123"/>
        <v>0</v>
      </c>
      <c r="BE263" s="20">
        <f t="shared" si="117"/>
        <v>0</v>
      </c>
      <c r="BF263" s="124">
        <f t="shared" si="118"/>
        <v>0</v>
      </c>
    </row>
    <row r="264" spans="1:58" x14ac:dyDescent="0.25">
      <c r="A264" s="94"/>
      <c r="B264" s="21">
        <v>192</v>
      </c>
      <c r="C264" s="31"/>
      <c r="D264" s="19" t="str">
        <f>IFERROR(IF(OR(P264="PDB",P264="PLS"),"*","") &amp; VLOOKUP(C264,Table5[],2,FALSE),"") &amp; IF(L264="Yes"," **MILL FINISH**",)</f>
        <v/>
      </c>
      <c r="E264" s="124" t="str">
        <f t="shared" si="101"/>
        <v/>
      </c>
      <c r="F264" s="124" t="str">
        <f t="shared" si="102"/>
        <v/>
      </c>
      <c r="G264" s="135"/>
      <c r="H264" s="135"/>
      <c r="I264" s="20" t="str">
        <f t="shared" si="103"/>
        <v/>
      </c>
      <c r="J264" s="22" t="str">
        <f t="shared" si="104"/>
        <v/>
      </c>
      <c r="K264" s="236" t="str">
        <f t="shared" si="105"/>
        <v/>
      </c>
      <c r="L264" s="140" t="s">
        <v>13326</v>
      </c>
      <c r="M264" s="96" t="str">
        <f>IF(C264="","",IF(AND(BF264&gt;0,NOT('1.Project Details'!$E$33="No")),VLOOKUP('1.Project Details'!$E$33,Threshold_Code,2,FALSE),IF(L264="No",SAP_Colour_Code,"NON")))</f>
        <v/>
      </c>
      <c r="N264" s="141">
        <v>6060</v>
      </c>
      <c r="O264" s="140" t="s">
        <v>19270</v>
      </c>
      <c r="P264" s="96" t="str">
        <f>IFERROR(IF(LEFT(AX264,1)="7","PDB",VLOOKUP(C264,Table5[],13,FALSE)),"")</f>
        <v/>
      </c>
      <c r="Q264" s="239"/>
      <c r="R264" s="96" t="str">
        <f>IFERROR(IF(LEFT(AX264,1)="7",VLOOKUP(LEFT(Q264,5),DATA_EDGE!A:C,3,FALSE),VLOOKUP(Q264,DATA_EDGE!A:C,3,FALSE)),"")</f>
        <v/>
      </c>
      <c r="S264" s="104" t="str">
        <f>IFERROR(IF(LEFT(VLOOKUP(C264,Table5[],7,FALSE),3)="AE3",VLOOKUP(C264,Table_TB_Cost[],3,FALSE),""),"")</f>
        <v/>
      </c>
      <c r="T264" s="207" t="s">
        <v>13326</v>
      </c>
      <c r="U264" s="206" t="str">
        <f>IF(OR('1.Project Details'!$B$26="Capral Mill (AP)",T264="Yes"),IF(AD264="","",IF(AD264&lt;0,"Minfin",IF(AD264&lt;80,"Non-bulk","Bulk"))),"")</f>
        <v/>
      </c>
      <c r="V264" s="63" t="str">
        <f>IFERROR(VLOOKUP(C264,Table5[],11,FALSE),"")</f>
        <v/>
      </c>
      <c r="W264" s="104" t="str">
        <f>IFERROR(IF(X264="Yes",VLOOKUP(C264,Table5[#All],12,FALSE) &amp; IF(OR(Y264&gt;5,Z264&gt;25)," Weight",""),""),"")</f>
        <v/>
      </c>
      <c r="X264" s="104" t="s">
        <v>21026</v>
      </c>
      <c r="Y264" s="19" t="str">
        <f>IFERROR(VLOOKUP(C264,Table5[],4,FALSE),"")</f>
        <v/>
      </c>
      <c r="Z264" s="19" t="str">
        <f t="shared" si="106"/>
        <v/>
      </c>
      <c r="AA264" s="19" t="str">
        <f t="shared" si="107"/>
        <v/>
      </c>
      <c r="AB264" s="19" t="str">
        <f>IFERROR(VLOOKUP(C264,Table5[],5,FALSE),"")</f>
        <v/>
      </c>
      <c r="AC264" s="19" t="str">
        <f t="shared" si="108"/>
        <v/>
      </c>
      <c r="AD264" s="19" t="str">
        <f t="shared" si="109"/>
        <v/>
      </c>
      <c r="AE264" s="19" t="str">
        <f>IFERROR(VLOOKUP(C264,Table5[],6,FALSE),"")</f>
        <v/>
      </c>
      <c r="AF264" s="19" t="str">
        <f t="shared" si="110"/>
        <v/>
      </c>
      <c r="AG264" s="19" t="str">
        <f t="shared" si="111"/>
        <v/>
      </c>
      <c r="AH264" s="142" t="str" cm="1">
        <f t="array" ref="AH264">IFERROR(IF(AV264=3,IF(Y264&lt;0.5,1*Z264*2.5,0),IF(P264="PLS",VLOOKUP(C264,Table_TB_Cost[],11,FALSE)/VLOOKUP(C264,Table_TB_Cost[],3,FALSE)*'2.Quote'!H264,IF(P264="PDB",_xlfn.IFS(tb_calc_type="Margin",(((Z264*'Pricing Matrix'!$F$4)+(H264*'Pricing Matrix'!$F$5))/(1-tb_calc_value)),tb_calc_type="List less Discount",(((Z264*(VLOOKUP(LEFT(VLOOKUP(C264,Table5[],10,FALSE),2),TB_MPG,2,FALSE)))+(H264*'Pricing Matrix'!$F$5*3))*(1-tb_calc_value))),(Z264*'3.Edit Pricing'!$B$33)))),"")</f>
        <v/>
      </c>
      <c r="AI264" s="142">
        <f>IF(AV264=1,Z264*'3.Edit Pricing'!$G$33,IF(AV264=2,Z264*'3.Edit Pricing'!$H$33,IF(AV264=3,Z264*'3.Edit Pricing'!$I$33,0)))</f>
        <v>0</v>
      </c>
      <c r="AJ264" s="142" t="str">
        <f t="shared" si="112"/>
        <v/>
      </c>
      <c r="AK264" s="92" t="str">
        <f t="shared" si="119"/>
        <v/>
      </c>
      <c r="AL264" s="92" t="str">
        <f t="shared" si="120"/>
        <v/>
      </c>
      <c r="AM264" s="92" t="str" cm="1">
        <f t="array" ref="AM264">IFERROR(_xlfn.IFS(P264="PLS",AL264-(VLOOKUP(C264,Table_TB_Cost[],10,FALSE)/VLOOKUP(C264,Table_TB_Cost[],3,FALSE)*G264*H264),P264="PDB",AL264-((Z264*'Pricing Matrix'!$F$4)+(H264*'Pricing Matrix'!$F$5))*G264),"")</f>
        <v/>
      </c>
      <c r="AN264" s="92" t="str">
        <f>IFERROR(IF(OR(P264="PLS",P264="PDB"),0,IF(AV264=3,(AI264*G264)-(AA264*'Pricing Matrix'!$B$5),(AI264*G264)+(AA264*('3.Edit Pricing'!$B$33-'Pricing Matrix'!$B$5)))),"")</f>
        <v/>
      </c>
      <c r="AO264" s="142" t="str">
        <f>IF(Y264="","",IF(AND(NOT('1.Project Details'!$E$33="No"), BF264&gt;0),'3.Edit Pricing'!$B$57,IF('1.Project Details'!$B$24="Mill Finish",0,IF('2.Quote'!$L264="Yes",0,IF(U264="Bulk",FinBulk_Cost_Price,IF(OR(U264="Non-bulk",U264="Minfin"),FinNonBulk_Cost_Price,Fin_Cost_Price))))))</f>
        <v/>
      </c>
      <c r="AP264" s="142" t="str" cm="1">
        <f t="array" ref="AP264">IF(Y264="","",_xlfn.IFS(AND(BF264&gt;0,NOT('1.Project Details'!$E$33="No")),'3.Edit Pricing'!$B$58,'1.Project Details'!$B$24="Mill Finish",0,'1.Project Details'!$B$24="",0,'2.Quote'!$L264="Yes",0,U264="Bulk",FinBulk_Sell_Price,U264="Non-bulk",FinNonBulk_Sell_Price,U264="Minfin",FinNonBulk_Sell_Price,Y264&lt;&gt;"",Fin_Sell_Price))</f>
        <v/>
      </c>
      <c r="AQ264" s="142" t="str">
        <f>IFERROR(IF(Y264="","",IF(T264="Yes","Anodised Perimeter (AP)",'1.Project Details'!$B$33)),"")</f>
        <v/>
      </c>
      <c r="AR264" s="142" t="str">
        <f>IFERROR(IF($AQ264="Anodised Perimeter (AP)",IF(U264="Minfin",40,'2.Quote'!AD264)*AO264,AG264*AO264),"")</f>
        <v/>
      </c>
      <c r="AS264" s="142" t="str">
        <f t="shared" si="113"/>
        <v/>
      </c>
      <c r="AT264" s="142" t="str">
        <f t="shared" si="114"/>
        <v/>
      </c>
      <c r="AU264" s="170" t="str">
        <f>IFERROR(VLOOKUP(C264,DATA!$A:$K,8,FALSE),"")</f>
        <v/>
      </c>
      <c r="AV264" s="124" t="str">
        <f>IFERROR(VLOOKUP(AU264,'5.Edit_PH_IP'!$B:$D,3,FALSE),"")</f>
        <v/>
      </c>
      <c r="AW264" s="124" t="str">
        <f>IFERROR(VLOOKUP(Q264,DATA_EDGE!A:C,3,FALSE),"")</f>
        <v/>
      </c>
      <c r="AX264" s="124" t="str">
        <f t="shared" si="121"/>
        <v/>
      </c>
      <c r="AY264" s="124" t="str">
        <f t="shared" si="115"/>
        <v/>
      </c>
      <c r="AZ264" s="124" t="str">
        <f t="shared" si="116"/>
        <v/>
      </c>
      <c r="BA264" s="255"/>
      <c r="BB264" s="252">
        <f t="shared" si="122"/>
        <v>0</v>
      </c>
      <c r="BC264" s="255"/>
      <c r="BD264" s="252">
        <f t="shared" si="123"/>
        <v>0</v>
      </c>
      <c r="BE264" s="20">
        <f t="shared" si="117"/>
        <v>0</v>
      </c>
      <c r="BF264" s="124">
        <f t="shared" si="118"/>
        <v>0</v>
      </c>
    </row>
    <row r="265" spans="1:58" x14ac:dyDescent="0.25">
      <c r="A265" s="94"/>
      <c r="B265" s="18">
        <v>193</v>
      </c>
      <c r="C265" s="31"/>
      <c r="D265" s="19" t="str">
        <f>IFERROR(IF(OR(P265="PDB",P265="PLS"),"*","") &amp; VLOOKUP(C265,Table5[],2,FALSE),"") &amp; IF(L265="Yes"," **MILL FINISH**",)</f>
        <v/>
      </c>
      <c r="E265" s="124" t="str">
        <f t="shared" si="101"/>
        <v/>
      </c>
      <c r="F265" s="124" t="str">
        <f t="shared" si="102"/>
        <v/>
      </c>
      <c r="G265" s="135"/>
      <c r="H265" s="135"/>
      <c r="I265" s="20" t="str">
        <f t="shared" si="103"/>
        <v/>
      </c>
      <c r="J265" s="22" t="str">
        <f t="shared" si="104"/>
        <v/>
      </c>
      <c r="K265" s="236" t="str">
        <f t="shared" si="105"/>
        <v/>
      </c>
      <c r="L265" s="140" t="s">
        <v>13326</v>
      </c>
      <c r="M265" s="96" t="str">
        <f>IF(C265="","",IF(AND(BF265&gt;0,NOT('1.Project Details'!$E$33="No")),VLOOKUP('1.Project Details'!$E$33,Threshold_Code,2,FALSE),IF(L265="No",SAP_Colour_Code,"NON")))</f>
        <v/>
      </c>
      <c r="N265" s="141">
        <v>6060</v>
      </c>
      <c r="O265" s="140" t="s">
        <v>19270</v>
      </c>
      <c r="P265" s="96" t="str">
        <f>IFERROR(IF(LEFT(AX265,1)="7","PDB",VLOOKUP(C265,Table5[],13,FALSE)),"")</f>
        <v/>
      </c>
      <c r="Q265" s="239"/>
      <c r="R265" s="96" t="str">
        <f>IFERROR(IF(LEFT(AX265,1)="7",VLOOKUP(LEFT(Q265,5),DATA_EDGE!A:C,3,FALSE),VLOOKUP(Q265,DATA_EDGE!A:C,3,FALSE)),"")</f>
        <v/>
      </c>
      <c r="S265" s="104" t="str">
        <f>IFERROR(IF(LEFT(VLOOKUP(C265,Table5[],7,FALSE),3)="AE3",VLOOKUP(C265,Table_TB_Cost[],3,FALSE),""),"")</f>
        <v/>
      </c>
      <c r="T265" s="207" t="s">
        <v>13326</v>
      </c>
      <c r="U265" s="206" t="str">
        <f>IF(OR('1.Project Details'!$B$26="Capral Mill (AP)",T265="Yes"),IF(AD265="","",IF(AD265&lt;0,"Minfin",IF(AD265&lt;80,"Non-bulk","Bulk"))),"")</f>
        <v/>
      </c>
      <c r="V265" s="63" t="str">
        <f>IFERROR(VLOOKUP(C265,Table5[],11,FALSE),"")</f>
        <v/>
      </c>
      <c r="W265" s="104" t="str">
        <f>IFERROR(IF(X265="Yes",VLOOKUP(C265,Table5[#All],12,FALSE) &amp; IF(OR(Y265&gt;5,Z265&gt;25)," Weight",""),""),"")</f>
        <v/>
      </c>
      <c r="X265" s="104" t="s">
        <v>21026</v>
      </c>
      <c r="Y265" s="19" t="str">
        <f>IFERROR(VLOOKUP(C265,Table5[],4,FALSE),"")</f>
        <v/>
      </c>
      <c r="Z265" s="19" t="str">
        <f t="shared" si="106"/>
        <v/>
      </c>
      <c r="AA265" s="19" t="str">
        <f t="shared" si="107"/>
        <v/>
      </c>
      <c r="AB265" s="19" t="str">
        <f>IFERROR(VLOOKUP(C265,Table5[],5,FALSE),"")</f>
        <v/>
      </c>
      <c r="AC265" s="19" t="str">
        <f t="shared" si="108"/>
        <v/>
      </c>
      <c r="AD265" s="19" t="str">
        <f t="shared" si="109"/>
        <v/>
      </c>
      <c r="AE265" s="19" t="str">
        <f>IFERROR(VLOOKUP(C265,Table5[],6,FALSE),"")</f>
        <v/>
      </c>
      <c r="AF265" s="19" t="str">
        <f t="shared" si="110"/>
        <v/>
      </c>
      <c r="AG265" s="19" t="str">
        <f t="shared" si="111"/>
        <v/>
      </c>
      <c r="AH265" s="142" t="str" cm="1">
        <f t="array" ref="AH265">IFERROR(IF(AV265=3,IF(Y265&lt;0.5,1*Z265*2.5,0),IF(P265="PLS",VLOOKUP(C265,Table_TB_Cost[],11,FALSE)/VLOOKUP(C265,Table_TB_Cost[],3,FALSE)*'2.Quote'!H265,IF(P265="PDB",_xlfn.IFS(tb_calc_type="Margin",(((Z265*'Pricing Matrix'!$F$4)+(H265*'Pricing Matrix'!$F$5))/(1-tb_calc_value)),tb_calc_type="List less Discount",(((Z265*(VLOOKUP(LEFT(VLOOKUP(C265,Table5[],10,FALSE),2),TB_MPG,2,FALSE)))+(H265*'Pricing Matrix'!$F$5*3))*(1-tb_calc_value))),(Z265*'3.Edit Pricing'!$B$33)))),"")</f>
        <v/>
      </c>
      <c r="AI265" s="142">
        <f>IF(AV265=1,Z265*'3.Edit Pricing'!$G$33,IF(AV265=2,Z265*'3.Edit Pricing'!$H$33,IF(AV265=3,Z265*'3.Edit Pricing'!$I$33,0)))</f>
        <v>0</v>
      </c>
      <c r="AJ265" s="142" t="str">
        <f t="shared" si="112"/>
        <v/>
      </c>
      <c r="AK265" s="92" t="str">
        <f t="shared" si="119"/>
        <v/>
      </c>
      <c r="AL265" s="92" t="str">
        <f t="shared" si="120"/>
        <v/>
      </c>
      <c r="AM265" s="92" t="str" cm="1">
        <f t="array" ref="AM265">IFERROR(_xlfn.IFS(P265="PLS",AL265-(VLOOKUP(C265,Table_TB_Cost[],10,FALSE)/VLOOKUP(C265,Table_TB_Cost[],3,FALSE)*G265*H265),P265="PDB",AL265-((Z265*'Pricing Matrix'!$F$4)+(H265*'Pricing Matrix'!$F$5))*G265),"")</f>
        <v/>
      </c>
      <c r="AN265" s="92" t="str">
        <f>IFERROR(IF(OR(P265="PLS",P265="PDB"),0,IF(AV265=3,(AI265*G265)-(AA265*'Pricing Matrix'!$B$5),(AI265*G265)+(AA265*('3.Edit Pricing'!$B$33-'Pricing Matrix'!$B$5)))),"")</f>
        <v/>
      </c>
      <c r="AO265" s="142" t="str">
        <f>IF(Y265="","",IF(AND(NOT('1.Project Details'!$E$33="No"), BF265&gt;0),'3.Edit Pricing'!$B$57,IF('1.Project Details'!$B$24="Mill Finish",0,IF('2.Quote'!$L265="Yes",0,IF(U265="Bulk",FinBulk_Cost_Price,IF(OR(U265="Non-bulk",U265="Minfin"),FinNonBulk_Cost_Price,Fin_Cost_Price))))))</f>
        <v/>
      </c>
      <c r="AP265" s="142" t="str" cm="1">
        <f t="array" ref="AP265">IF(Y265="","",_xlfn.IFS(AND(BF265&gt;0,NOT('1.Project Details'!$E$33="No")),'3.Edit Pricing'!$B$58,'1.Project Details'!$B$24="Mill Finish",0,'1.Project Details'!$B$24="",0,'2.Quote'!$L265="Yes",0,U265="Bulk",FinBulk_Sell_Price,U265="Non-bulk",FinNonBulk_Sell_Price,U265="Minfin",FinNonBulk_Sell_Price,Y265&lt;&gt;"",Fin_Sell_Price))</f>
        <v/>
      </c>
      <c r="AQ265" s="142" t="str">
        <f>IFERROR(IF(Y265="","",IF(T265="Yes","Anodised Perimeter (AP)",'1.Project Details'!$B$33)),"")</f>
        <v/>
      </c>
      <c r="AR265" s="142" t="str">
        <f>IFERROR(IF($AQ265="Anodised Perimeter (AP)",IF(U265="Minfin",40,'2.Quote'!AD265)*AO265,AG265*AO265),"")</f>
        <v/>
      </c>
      <c r="AS265" s="142" t="str">
        <f t="shared" si="113"/>
        <v/>
      </c>
      <c r="AT265" s="142" t="str">
        <f t="shared" si="114"/>
        <v/>
      </c>
      <c r="AU265" s="170" t="str">
        <f>IFERROR(VLOOKUP(C265,DATA!$A:$K,8,FALSE),"")</f>
        <v/>
      </c>
      <c r="AV265" s="124" t="str">
        <f>IFERROR(VLOOKUP(AU265,'5.Edit_PH_IP'!$B:$D,3,FALSE),"")</f>
        <v/>
      </c>
      <c r="AW265" s="124" t="str">
        <f>IFERROR(VLOOKUP(Q265,DATA_EDGE!A:C,3,FALSE),"")</f>
        <v/>
      </c>
      <c r="AX265" s="124" t="str">
        <f t="shared" si="121"/>
        <v/>
      </c>
      <c r="AY265" s="124" t="str">
        <f t="shared" si="115"/>
        <v/>
      </c>
      <c r="AZ265" s="124" t="str">
        <f t="shared" si="116"/>
        <v/>
      </c>
      <c r="BA265" s="255"/>
      <c r="BB265" s="252">
        <f t="shared" si="122"/>
        <v>0</v>
      </c>
      <c r="BC265" s="255"/>
      <c r="BD265" s="252">
        <f t="shared" si="123"/>
        <v>0</v>
      </c>
      <c r="BE265" s="20">
        <f t="shared" si="117"/>
        <v>0</v>
      </c>
      <c r="BF265" s="124">
        <f t="shared" si="118"/>
        <v>0</v>
      </c>
    </row>
    <row r="266" spans="1:58" x14ac:dyDescent="0.25">
      <c r="A266" s="94"/>
      <c r="B266" s="18">
        <v>194</v>
      </c>
      <c r="C266" s="31"/>
      <c r="D266" s="19" t="str">
        <f>IFERROR(IF(OR(P266="PDB",P266="PLS"),"*","") &amp; VLOOKUP(C266,Table5[],2,FALSE),"") &amp; IF(L266="Yes"," **MILL FINISH**",)</f>
        <v/>
      </c>
      <c r="E266" s="124" t="str">
        <f t="shared" si="101"/>
        <v/>
      </c>
      <c r="F266" s="124" t="str">
        <f t="shared" si="102"/>
        <v/>
      </c>
      <c r="G266" s="135"/>
      <c r="H266" s="135"/>
      <c r="I266" s="20" t="str">
        <f t="shared" si="103"/>
        <v/>
      </c>
      <c r="J266" s="22" t="str">
        <f t="shared" si="104"/>
        <v/>
      </c>
      <c r="K266" s="236" t="str">
        <f t="shared" si="105"/>
        <v/>
      </c>
      <c r="L266" s="140" t="s">
        <v>13326</v>
      </c>
      <c r="M266" s="96" t="str">
        <f>IF(C266="","",IF(AND(BF266&gt;0,NOT('1.Project Details'!$E$33="No")),VLOOKUP('1.Project Details'!$E$33,Threshold_Code,2,FALSE),IF(L266="No",SAP_Colour_Code,"NON")))</f>
        <v/>
      </c>
      <c r="N266" s="141">
        <v>6060</v>
      </c>
      <c r="O266" s="140" t="s">
        <v>19270</v>
      </c>
      <c r="P266" s="96" t="str">
        <f>IFERROR(IF(LEFT(AX266,1)="7","PDB",VLOOKUP(C266,Table5[],13,FALSE)),"")</f>
        <v/>
      </c>
      <c r="Q266" s="239"/>
      <c r="R266" s="96" t="str">
        <f>IFERROR(IF(LEFT(AX266,1)="7",VLOOKUP(LEFT(Q266,5),DATA_EDGE!A:C,3,FALSE),VLOOKUP(Q266,DATA_EDGE!A:C,3,FALSE)),"")</f>
        <v/>
      </c>
      <c r="S266" s="104" t="str">
        <f>IFERROR(IF(LEFT(VLOOKUP(C266,Table5[],7,FALSE),3)="AE3",VLOOKUP(C266,Table_TB_Cost[],3,FALSE),""),"")</f>
        <v/>
      </c>
      <c r="T266" s="207" t="s">
        <v>13326</v>
      </c>
      <c r="U266" s="206" t="str">
        <f>IF(OR('1.Project Details'!$B$26="Capral Mill (AP)",T266="Yes"),IF(AD266="","",IF(AD266&lt;0,"Minfin",IF(AD266&lt;80,"Non-bulk","Bulk"))),"")</f>
        <v/>
      </c>
      <c r="V266" s="63" t="str">
        <f>IFERROR(VLOOKUP(C266,Table5[],11,FALSE),"")</f>
        <v/>
      </c>
      <c r="W266" s="104" t="str">
        <f>IFERROR(IF(X266="Yes",VLOOKUP(C266,Table5[#All],12,FALSE) &amp; IF(OR(Y266&gt;5,Z266&gt;25)," Weight",""),""),"")</f>
        <v/>
      </c>
      <c r="X266" s="104" t="s">
        <v>21026</v>
      </c>
      <c r="Y266" s="19" t="str">
        <f>IFERROR(VLOOKUP(C266,Table5[],4,FALSE),"")</f>
        <v/>
      </c>
      <c r="Z266" s="19" t="str">
        <f t="shared" si="106"/>
        <v/>
      </c>
      <c r="AA266" s="19" t="str">
        <f t="shared" si="107"/>
        <v/>
      </c>
      <c r="AB266" s="19" t="str">
        <f>IFERROR(VLOOKUP(C266,Table5[],5,FALSE),"")</f>
        <v/>
      </c>
      <c r="AC266" s="19" t="str">
        <f t="shared" si="108"/>
        <v/>
      </c>
      <c r="AD266" s="19" t="str">
        <f t="shared" si="109"/>
        <v/>
      </c>
      <c r="AE266" s="19" t="str">
        <f>IFERROR(VLOOKUP(C266,Table5[],6,FALSE),"")</f>
        <v/>
      </c>
      <c r="AF266" s="19" t="str">
        <f t="shared" si="110"/>
        <v/>
      </c>
      <c r="AG266" s="19" t="str">
        <f t="shared" si="111"/>
        <v/>
      </c>
      <c r="AH266" s="142" t="str" cm="1">
        <f t="array" ref="AH266">IFERROR(IF(AV266=3,IF(Y266&lt;0.5,1*Z266*2.5,0),IF(P266="PLS",VLOOKUP(C266,Table_TB_Cost[],11,FALSE)/VLOOKUP(C266,Table_TB_Cost[],3,FALSE)*'2.Quote'!H266,IF(P266="PDB",_xlfn.IFS(tb_calc_type="Margin",(((Z266*'Pricing Matrix'!$F$4)+(H266*'Pricing Matrix'!$F$5))/(1-tb_calc_value)),tb_calc_type="List less Discount",(((Z266*(VLOOKUP(LEFT(VLOOKUP(C266,Table5[],10,FALSE),2),TB_MPG,2,FALSE)))+(H266*'Pricing Matrix'!$F$5*3))*(1-tb_calc_value))),(Z266*'3.Edit Pricing'!$B$33)))),"")</f>
        <v/>
      </c>
      <c r="AI266" s="142">
        <f>IF(AV266=1,Z266*'3.Edit Pricing'!$G$33,IF(AV266=2,Z266*'3.Edit Pricing'!$H$33,IF(AV266=3,Z266*'3.Edit Pricing'!$I$33,0)))</f>
        <v>0</v>
      </c>
      <c r="AJ266" s="142" t="str">
        <f t="shared" si="112"/>
        <v/>
      </c>
      <c r="AK266" s="92" t="str">
        <f t="shared" si="119"/>
        <v/>
      </c>
      <c r="AL266" s="92" t="str">
        <f t="shared" si="120"/>
        <v/>
      </c>
      <c r="AM266" s="92" t="str" cm="1">
        <f t="array" ref="AM266">IFERROR(_xlfn.IFS(P266="PLS",AL266-(VLOOKUP(C266,Table_TB_Cost[],10,FALSE)/VLOOKUP(C266,Table_TB_Cost[],3,FALSE)*G266*H266),P266="PDB",AL266-((Z266*'Pricing Matrix'!$F$4)+(H266*'Pricing Matrix'!$F$5))*G266),"")</f>
        <v/>
      </c>
      <c r="AN266" s="92" t="str">
        <f>IFERROR(IF(OR(P266="PLS",P266="PDB"),0,IF(AV266=3,(AI266*G266)-(AA266*'Pricing Matrix'!$B$5),(AI266*G266)+(AA266*('3.Edit Pricing'!$B$33-'Pricing Matrix'!$B$5)))),"")</f>
        <v/>
      </c>
      <c r="AO266" s="142" t="str">
        <f>IF(Y266="","",IF(AND(NOT('1.Project Details'!$E$33="No"), BF266&gt;0),'3.Edit Pricing'!$B$57,IF('1.Project Details'!$B$24="Mill Finish",0,IF('2.Quote'!$L266="Yes",0,IF(U266="Bulk",FinBulk_Cost_Price,IF(OR(U266="Non-bulk",U266="Minfin"),FinNonBulk_Cost_Price,Fin_Cost_Price))))))</f>
        <v/>
      </c>
      <c r="AP266" s="142" t="str" cm="1">
        <f t="array" ref="AP266">IF(Y266="","",_xlfn.IFS(AND(BF266&gt;0,NOT('1.Project Details'!$E$33="No")),'3.Edit Pricing'!$B$58,'1.Project Details'!$B$24="Mill Finish",0,'1.Project Details'!$B$24="",0,'2.Quote'!$L266="Yes",0,U266="Bulk",FinBulk_Sell_Price,U266="Non-bulk",FinNonBulk_Sell_Price,U266="Minfin",FinNonBulk_Sell_Price,Y266&lt;&gt;"",Fin_Sell_Price))</f>
        <v/>
      </c>
      <c r="AQ266" s="142" t="str">
        <f>IFERROR(IF(Y266="","",IF(T266="Yes","Anodised Perimeter (AP)",'1.Project Details'!$B$33)),"")</f>
        <v/>
      </c>
      <c r="AR266" s="142" t="str">
        <f>IFERROR(IF($AQ266="Anodised Perimeter (AP)",IF(U266="Minfin",40,'2.Quote'!AD266)*AO266,AG266*AO266),"")</f>
        <v/>
      </c>
      <c r="AS266" s="142" t="str">
        <f t="shared" si="113"/>
        <v/>
      </c>
      <c r="AT266" s="142" t="str">
        <f t="shared" si="114"/>
        <v/>
      </c>
      <c r="AU266" s="170" t="str">
        <f>IFERROR(VLOOKUP(C266,DATA!$A:$K,8,FALSE),"")</f>
        <v/>
      </c>
      <c r="AV266" s="124" t="str">
        <f>IFERROR(VLOOKUP(AU266,'5.Edit_PH_IP'!$B:$D,3,FALSE),"")</f>
        <v/>
      </c>
      <c r="AW266" s="124" t="str">
        <f>IFERROR(VLOOKUP(Q266,DATA_EDGE!A:C,3,FALSE),"")</f>
        <v/>
      </c>
      <c r="AX266" s="124" t="str">
        <f t="shared" si="121"/>
        <v/>
      </c>
      <c r="AY266" s="124" t="str">
        <f t="shared" si="115"/>
        <v/>
      </c>
      <c r="AZ266" s="124" t="str">
        <f t="shared" si="116"/>
        <v/>
      </c>
      <c r="BA266" s="255"/>
      <c r="BB266" s="252">
        <f t="shared" si="122"/>
        <v>0</v>
      </c>
      <c r="BC266" s="255"/>
      <c r="BD266" s="252">
        <f t="shared" si="123"/>
        <v>0</v>
      </c>
      <c r="BE266" s="20">
        <f t="shared" si="117"/>
        <v>0</v>
      </c>
      <c r="BF266" s="124">
        <f t="shared" si="118"/>
        <v>0</v>
      </c>
    </row>
    <row r="267" spans="1:58" x14ac:dyDescent="0.25">
      <c r="A267" s="94"/>
      <c r="B267" s="21">
        <v>195</v>
      </c>
      <c r="C267" s="31"/>
      <c r="D267" s="19" t="str">
        <f>IFERROR(IF(OR(P267="PDB",P267="PLS"),"*","") &amp; VLOOKUP(C267,Table5[],2,FALSE),"") &amp; IF(L267="Yes"," **MILL FINISH**",)</f>
        <v/>
      </c>
      <c r="E267" s="124" t="str">
        <f t="shared" si="101"/>
        <v/>
      </c>
      <c r="F267" s="124" t="str">
        <f t="shared" si="102"/>
        <v/>
      </c>
      <c r="G267" s="135"/>
      <c r="H267" s="135"/>
      <c r="I267" s="20" t="str">
        <f t="shared" si="103"/>
        <v/>
      </c>
      <c r="J267" s="22" t="str">
        <f t="shared" si="104"/>
        <v/>
      </c>
      <c r="K267" s="236" t="str">
        <f t="shared" si="105"/>
        <v/>
      </c>
      <c r="L267" s="140" t="s">
        <v>13326</v>
      </c>
      <c r="M267" s="96" t="str">
        <f>IF(C267="","",IF(AND(BF267&gt;0,NOT('1.Project Details'!$E$33="No")),VLOOKUP('1.Project Details'!$E$33,Threshold_Code,2,FALSE),IF(L267="No",SAP_Colour_Code,"NON")))</f>
        <v/>
      </c>
      <c r="N267" s="141">
        <v>6060</v>
      </c>
      <c r="O267" s="140" t="s">
        <v>19270</v>
      </c>
      <c r="P267" s="96" t="str">
        <f>IFERROR(IF(LEFT(AX267,1)="7","PDB",VLOOKUP(C267,Table5[],13,FALSE)),"")</f>
        <v/>
      </c>
      <c r="Q267" s="239"/>
      <c r="R267" s="96" t="str">
        <f>IFERROR(IF(LEFT(AX267,1)="7",VLOOKUP(LEFT(Q267,5),DATA_EDGE!A:C,3,FALSE),VLOOKUP(Q267,DATA_EDGE!A:C,3,FALSE)),"")</f>
        <v/>
      </c>
      <c r="S267" s="104" t="str">
        <f>IFERROR(IF(LEFT(VLOOKUP(C267,Table5[],7,FALSE),3)="AE3",VLOOKUP(C267,Table_TB_Cost[],3,FALSE),""),"")</f>
        <v/>
      </c>
      <c r="T267" s="207" t="s">
        <v>13326</v>
      </c>
      <c r="U267" s="206" t="str">
        <f>IF(OR('1.Project Details'!$B$26="Capral Mill (AP)",T267="Yes"),IF(AD267="","",IF(AD267&lt;0,"Minfin",IF(AD267&lt;80,"Non-bulk","Bulk"))),"")</f>
        <v/>
      </c>
      <c r="V267" s="63" t="str">
        <f>IFERROR(VLOOKUP(C267,Table5[],11,FALSE),"")</f>
        <v/>
      </c>
      <c r="W267" s="104" t="str">
        <f>IFERROR(IF(X267="Yes",VLOOKUP(C267,Table5[#All],12,FALSE) &amp; IF(OR(Y267&gt;5,Z267&gt;25)," Weight",""),""),"")</f>
        <v/>
      </c>
      <c r="X267" s="104" t="s">
        <v>21026</v>
      </c>
      <c r="Y267" s="19" t="str">
        <f>IFERROR(VLOOKUP(C267,Table5[],4,FALSE),"")</f>
        <v/>
      </c>
      <c r="Z267" s="19" t="str">
        <f t="shared" si="106"/>
        <v/>
      </c>
      <c r="AA267" s="19" t="str">
        <f t="shared" si="107"/>
        <v/>
      </c>
      <c r="AB267" s="19" t="str">
        <f>IFERROR(VLOOKUP(C267,Table5[],5,FALSE),"")</f>
        <v/>
      </c>
      <c r="AC267" s="19" t="str">
        <f t="shared" si="108"/>
        <v/>
      </c>
      <c r="AD267" s="19" t="str">
        <f t="shared" si="109"/>
        <v/>
      </c>
      <c r="AE267" s="19" t="str">
        <f>IFERROR(VLOOKUP(C267,Table5[],6,FALSE),"")</f>
        <v/>
      </c>
      <c r="AF267" s="19" t="str">
        <f t="shared" si="110"/>
        <v/>
      </c>
      <c r="AG267" s="19" t="str">
        <f t="shared" si="111"/>
        <v/>
      </c>
      <c r="AH267" s="142" t="str" cm="1">
        <f t="array" ref="AH267">IFERROR(IF(AV267=3,IF(Y267&lt;0.5,1*Z267*2.5,0),IF(P267="PLS",VLOOKUP(C267,Table_TB_Cost[],11,FALSE)/VLOOKUP(C267,Table_TB_Cost[],3,FALSE)*'2.Quote'!H267,IF(P267="PDB",_xlfn.IFS(tb_calc_type="Margin",(((Z267*'Pricing Matrix'!$F$4)+(H267*'Pricing Matrix'!$F$5))/(1-tb_calc_value)),tb_calc_type="List less Discount",(((Z267*(VLOOKUP(LEFT(VLOOKUP(C267,Table5[],10,FALSE),2),TB_MPG,2,FALSE)))+(H267*'Pricing Matrix'!$F$5*3))*(1-tb_calc_value))),(Z267*'3.Edit Pricing'!$B$33)))),"")</f>
        <v/>
      </c>
      <c r="AI267" s="142">
        <f>IF(AV267=1,Z267*'3.Edit Pricing'!$G$33,IF(AV267=2,Z267*'3.Edit Pricing'!$H$33,IF(AV267=3,Z267*'3.Edit Pricing'!$I$33,0)))</f>
        <v>0</v>
      </c>
      <c r="AJ267" s="142" t="str">
        <f t="shared" si="112"/>
        <v/>
      </c>
      <c r="AK267" s="92" t="str">
        <f t="shared" si="119"/>
        <v/>
      </c>
      <c r="AL267" s="92" t="str">
        <f t="shared" si="120"/>
        <v/>
      </c>
      <c r="AM267" s="92" t="str" cm="1">
        <f t="array" ref="AM267">IFERROR(_xlfn.IFS(P267="PLS",AL267-(VLOOKUP(C267,Table_TB_Cost[],10,FALSE)/VLOOKUP(C267,Table_TB_Cost[],3,FALSE)*G267*H267),P267="PDB",AL267-((Z267*'Pricing Matrix'!$F$4)+(H267*'Pricing Matrix'!$F$5))*G267),"")</f>
        <v/>
      </c>
      <c r="AN267" s="92" t="str">
        <f>IFERROR(IF(OR(P267="PLS",P267="PDB"),0,IF(AV267=3,(AI267*G267)-(AA267*'Pricing Matrix'!$B$5),(AI267*G267)+(AA267*('3.Edit Pricing'!$B$33-'Pricing Matrix'!$B$5)))),"")</f>
        <v/>
      </c>
      <c r="AO267" s="142" t="str">
        <f>IF(Y267="","",IF(AND(NOT('1.Project Details'!$E$33="No"), BF267&gt;0),'3.Edit Pricing'!$B$57,IF('1.Project Details'!$B$24="Mill Finish",0,IF('2.Quote'!$L267="Yes",0,IF(U267="Bulk",FinBulk_Cost_Price,IF(OR(U267="Non-bulk",U267="Minfin"),FinNonBulk_Cost_Price,Fin_Cost_Price))))))</f>
        <v/>
      </c>
      <c r="AP267" s="142" t="str" cm="1">
        <f t="array" ref="AP267">IF(Y267="","",_xlfn.IFS(AND(BF267&gt;0,NOT('1.Project Details'!$E$33="No")),'3.Edit Pricing'!$B$58,'1.Project Details'!$B$24="Mill Finish",0,'1.Project Details'!$B$24="",0,'2.Quote'!$L267="Yes",0,U267="Bulk",FinBulk_Sell_Price,U267="Non-bulk",FinNonBulk_Sell_Price,U267="Minfin",FinNonBulk_Sell_Price,Y267&lt;&gt;"",Fin_Sell_Price))</f>
        <v/>
      </c>
      <c r="AQ267" s="142" t="str">
        <f>IFERROR(IF(Y267="","",IF(T267="Yes","Anodised Perimeter (AP)",'1.Project Details'!$B$33)),"")</f>
        <v/>
      </c>
      <c r="AR267" s="142" t="str">
        <f>IFERROR(IF($AQ267="Anodised Perimeter (AP)",IF(U267="Minfin",40,'2.Quote'!AD267)*AO267,AG267*AO267),"")</f>
        <v/>
      </c>
      <c r="AS267" s="142" t="str">
        <f t="shared" si="113"/>
        <v/>
      </c>
      <c r="AT267" s="142" t="str">
        <f t="shared" si="114"/>
        <v/>
      </c>
      <c r="AU267" s="170" t="str">
        <f>IFERROR(VLOOKUP(C267,DATA!$A:$K,8,FALSE),"")</f>
        <v/>
      </c>
      <c r="AV267" s="124" t="str">
        <f>IFERROR(VLOOKUP(AU267,'5.Edit_PH_IP'!$B:$D,3,FALSE),"")</f>
        <v/>
      </c>
      <c r="AW267" s="124" t="str">
        <f>IFERROR(VLOOKUP(Q267,DATA_EDGE!A:C,3,FALSE),"")</f>
        <v/>
      </c>
      <c r="AX267" s="124" t="str">
        <f t="shared" si="121"/>
        <v/>
      </c>
      <c r="AY267" s="124" t="str">
        <f t="shared" si="115"/>
        <v/>
      </c>
      <c r="AZ267" s="124" t="str">
        <f t="shared" si="116"/>
        <v/>
      </c>
      <c r="BA267" s="255"/>
      <c r="BB267" s="252">
        <f t="shared" si="122"/>
        <v>0</v>
      </c>
      <c r="BC267" s="255"/>
      <c r="BD267" s="252">
        <f t="shared" si="123"/>
        <v>0</v>
      </c>
      <c r="BE267" s="20">
        <f t="shared" si="117"/>
        <v>0</v>
      </c>
      <c r="BF267" s="124">
        <f t="shared" si="118"/>
        <v>0</v>
      </c>
    </row>
    <row r="268" spans="1:58" x14ac:dyDescent="0.25">
      <c r="A268" s="94"/>
      <c r="B268" s="18">
        <v>196</v>
      </c>
      <c r="C268" s="31"/>
      <c r="D268" s="19" t="str">
        <f>IFERROR(IF(OR(P268="PDB",P268="PLS"),"*","") &amp; VLOOKUP(C268,Table5[],2,FALSE),"") &amp; IF(L268="Yes"," **MILL FINISH**",)</f>
        <v/>
      </c>
      <c r="E268" s="124" t="str">
        <f t="shared" si="101"/>
        <v/>
      </c>
      <c r="F268" s="124" t="str">
        <f t="shared" si="102"/>
        <v/>
      </c>
      <c r="G268" s="135"/>
      <c r="H268" s="135"/>
      <c r="I268" s="20" t="str">
        <f t="shared" si="103"/>
        <v/>
      </c>
      <c r="J268" s="22" t="str">
        <f t="shared" si="104"/>
        <v/>
      </c>
      <c r="K268" s="236" t="str">
        <f t="shared" si="105"/>
        <v/>
      </c>
      <c r="L268" s="140" t="s">
        <v>13326</v>
      </c>
      <c r="M268" s="96" t="str">
        <f>IF(C268="","",IF(AND(BF268&gt;0,NOT('1.Project Details'!$E$33="No")),VLOOKUP('1.Project Details'!$E$33,Threshold_Code,2,FALSE),IF(L268="No",SAP_Colour_Code,"NON")))</f>
        <v/>
      </c>
      <c r="N268" s="141">
        <v>6060</v>
      </c>
      <c r="O268" s="140" t="s">
        <v>19270</v>
      </c>
      <c r="P268" s="96" t="str">
        <f>IFERROR(IF(LEFT(AX268,1)="7","PDB",VLOOKUP(C268,Table5[],13,FALSE)),"")</f>
        <v/>
      </c>
      <c r="Q268" s="239"/>
      <c r="R268" s="96" t="str">
        <f>IFERROR(IF(LEFT(AX268,1)="7",VLOOKUP(LEFT(Q268,5),DATA_EDGE!A:C,3,FALSE),VLOOKUP(Q268,DATA_EDGE!A:C,3,FALSE)),"")</f>
        <v/>
      </c>
      <c r="S268" s="104" t="str">
        <f>IFERROR(IF(LEFT(VLOOKUP(C268,Table5[],7,FALSE),3)="AE3",VLOOKUP(C268,Table_TB_Cost[],3,FALSE),""),"")</f>
        <v/>
      </c>
      <c r="T268" s="207" t="s">
        <v>13326</v>
      </c>
      <c r="U268" s="206" t="str">
        <f>IF(OR('1.Project Details'!$B$26="Capral Mill (AP)",T268="Yes"),IF(AD268="","",IF(AD268&lt;0,"Minfin",IF(AD268&lt;80,"Non-bulk","Bulk"))),"")</f>
        <v/>
      </c>
      <c r="V268" s="63" t="str">
        <f>IFERROR(VLOOKUP(C268,Table5[],11,FALSE),"")</f>
        <v/>
      </c>
      <c r="W268" s="104" t="str">
        <f>IFERROR(IF(X268="Yes",VLOOKUP(C268,Table5[#All],12,FALSE) &amp; IF(OR(Y268&gt;5,Z268&gt;25)," Weight",""),""),"")</f>
        <v/>
      </c>
      <c r="X268" s="104" t="s">
        <v>21026</v>
      </c>
      <c r="Y268" s="19" t="str">
        <f>IFERROR(VLOOKUP(C268,Table5[],4,FALSE),"")</f>
        <v/>
      </c>
      <c r="Z268" s="19" t="str">
        <f t="shared" si="106"/>
        <v/>
      </c>
      <c r="AA268" s="19" t="str">
        <f t="shared" si="107"/>
        <v/>
      </c>
      <c r="AB268" s="19" t="str">
        <f>IFERROR(VLOOKUP(C268,Table5[],5,FALSE),"")</f>
        <v/>
      </c>
      <c r="AC268" s="19" t="str">
        <f t="shared" si="108"/>
        <v/>
      </c>
      <c r="AD268" s="19" t="str">
        <f t="shared" si="109"/>
        <v/>
      </c>
      <c r="AE268" s="19" t="str">
        <f>IFERROR(VLOOKUP(C268,Table5[],6,FALSE),"")</f>
        <v/>
      </c>
      <c r="AF268" s="19" t="str">
        <f t="shared" si="110"/>
        <v/>
      </c>
      <c r="AG268" s="19" t="str">
        <f t="shared" si="111"/>
        <v/>
      </c>
      <c r="AH268" s="142" t="str" cm="1">
        <f t="array" ref="AH268">IFERROR(IF(AV268=3,IF(Y268&lt;0.5,1*Z268*2.5,0),IF(P268="PLS",VLOOKUP(C268,Table_TB_Cost[],11,FALSE)/VLOOKUP(C268,Table_TB_Cost[],3,FALSE)*'2.Quote'!H268,IF(P268="PDB",_xlfn.IFS(tb_calc_type="Margin",(((Z268*'Pricing Matrix'!$F$4)+(H268*'Pricing Matrix'!$F$5))/(1-tb_calc_value)),tb_calc_type="List less Discount",(((Z268*(VLOOKUP(LEFT(VLOOKUP(C268,Table5[],10,FALSE),2),TB_MPG,2,FALSE)))+(H268*'Pricing Matrix'!$F$5*3))*(1-tb_calc_value))),(Z268*'3.Edit Pricing'!$B$33)))),"")</f>
        <v/>
      </c>
      <c r="AI268" s="142">
        <f>IF(AV268=1,Z268*'3.Edit Pricing'!$G$33,IF(AV268=2,Z268*'3.Edit Pricing'!$H$33,IF(AV268=3,Z268*'3.Edit Pricing'!$I$33,0)))</f>
        <v>0</v>
      </c>
      <c r="AJ268" s="142" t="str">
        <f t="shared" si="112"/>
        <v/>
      </c>
      <c r="AK268" s="92" t="str">
        <f t="shared" si="119"/>
        <v/>
      </c>
      <c r="AL268" s="92" t="str">
        <f t="shared" si="120"/>
        <v/>
      </c>
      <c r="AM268" s="92" t="str" cm="1">
        <f t="array" ref="AM268">IFERROR(_xlfn.IFS(P268="PLS",AL268-(VLOOKUP(C268,Table_TB_Cost[],10,FALSE)/VLOOKUP(C268,Table_TB_Cost[],3,FALSE)*G268*H268),P268="PDB",AL268-((Z268*'Pricing Matrix'!$F$4)+(H268*'Pricing Matrix'!$F$5))*G268),"")</f>
        <v/>
      </c>
      <c r="AN268" s="92" t="str">
        <f>IFERROR(IF(OR(P268="PLS",P268="PDB"),0,IF(AV268=3,(AI268*G268)-(AA268*'Pricing Matrix'!$B$5),(AI268*G268)+(AA268*('3.Edit Pricing'!$B$33-'Pricing Matrix'!$B$5)))),"")</f>
        <v/>
      </c>
      <c r="AO268" s="142" t="str">
        <f>IF(Y268="","",IF(AND(NOT('1.Project Details'!$E$33="No"), BF268&gt;0),'3.Edit Pricing'!$B$57,IF('1.Project Details'!$B$24="Mill Finish",0,IF('2.Quote'!$L268="Yes",0,IF(U268="Bulk",FinBulk_Cost_Price,IF(OR(U268="Non-bulk",U268="Minfin"),FinNonBulk_Cost_Price,Fin_Cost_Price))))))</f>
        <v/>
      </c>
      <c r="AP268" s="142" t="str" cm="1">
        <f t="array" ref="AP268">IF(Y268="","",_xlfn.IFS(AND(BF268&gt;0,NOT('1.Project Details'!$E$33="No")),'3.Edit Pricing'!$B$58,'1.Project Details'!$B$24="Mill Finish",0,'1.Project Details'!$B$24="",0,'2.Quote'!$L268="Yes",0,U268="Bulk",FinBulk_Sell_Price,U268="Non-bulk",FinNonBulk_Sell_Price,U268="Minfin",FinNonBulk_Sell_Price,Y268&lt;&gt;"",Fin_Sell_Price))</f>
        <v/>
      </c>
      <c r="AQ268" s="142" t="str">
        <f>IFERROR(IF(Y268="","",IF(T268="Yes","Anodised Perimeter (AP)",'1.Project Details'!$B$33)),"")</f>
        <v/>
      </c>
      <c r="AR268" s="142" t="str">
        <f>IFERROR(IF($AQ268="Anodised Perimeter (AP)",IF(U268="Minfin",40,'2.Quote'!AD268)*AO268,AG268*AO268),"")</f>
        <v/>
      </c>
      <c r="AS268" s="142" t="str">
        <f t="shared" si="113"/>
        <v/>
      </c>
      <c r="AT268" s="142" t="str">
        <f t="shared" si="114"/>
        <v/>
      </c>
      <c r="AU268" s="170" t="str">
        <f>IFERROR(VLOOKUP(C268,DATA!$A:$K,8,FALSE),"")</f>
        <v/>
      </c>
      <c r="AV268" s="124" t="str">
        <f>IFERROR(VLOOKUP(AU268,'5.Edit_PH_IP'!$B:$D,3,FALSE),"")</f>
        <v/>
      </c>
      <c r="AW268" s="124" t="str">
        <f>IFERROR(VLOOKUP(Q268,DATA_EDGE!A:C,3,FALSE),"")</f>
        <v/>
      </c>
      <c r="AX268" s="124" t="str">
        <f t="shared" si="121"/>
        <v/>
      </c>
      <c r="AY268" s="124" t="str">
        <f t="shared" si="115"/>
        <v/>
      </c>
      <c r="AZ268" s="124" t="str">
        <f t="shared" si="116"/>
        <v/>
      </c>
      <c r="BA268" s="255"/>
      <c r="BB268" s="252">
        <f t="shared" si="122"/>
        <v>0</v>
      </c>
      <c r="BC268" s="255"/>
      <c r="BD268" s="252">
        <f t="shared" si="123"/>
        <v>0</v>
      </c>
      <c r="BE268" s="20">
        <f t="shared" si="117"/>
        <v>0</v>
      </c>
      <c r="BF268" s="124">
        <f t="shared" si="118"/>
        <v>0</v>
      </c>
    </row>
    <row r="269" spans="1:58" x14ac:dyDescent="0.25">
      <c r="A269" s="94"/>
      <c r="B269" s="18">
        <v>197</v>
      </c>
      <c r="C269" s="31"/>
      <c r="D269" s="19" t="str">
        <f>IFERROR(IF(OR(P269="PDB",P269="PLS"),"*","") &amp; VLOOKUP(C269,Table5[],2,FALSE),"") &amp; IF(L269="Yes"," **MILL FINISH**",)</f>
        <v/>
      </c>
      <c r="E269" s="124" t="str">
        <f t="shared" si="101"/>
        <v/>
      </c>
      <c r="F269" s="124" t="str">
        <f t="shared" si="102"/>
        <v/>
      </c>
      <c r="G269" s="135"/>
      <c r="H269" s="135"/>
      <c r="I269" s="20" t="str">
        <f t="shared" si="103"/>
        <v/>
      </c>
      <c r="J269" s="22" t="str">
        <f t="shared" si="104"/>
        <v/>
      </c>
      <c r="K269" s="236" t="str">
        <f t="shared" si="105"/>
        <v/>
      </c>
      <c r="L269" s="140" t="s">
        <v>13326</v>
      </c>
      <c r="M269" s="96" t="str">
        <f>IF(C269="","",IF(AND(BF269&gt;0,NOT('1.Project Details'!$E$33="No")),VLOOKUP('1.Project Details'!$E$33,Threshold_Code,2,FALSE),IF(L269="No",SAP_Colour_Code,"NON")))</f>
        <v/>
      </c>
      <c r="N269" s="141">
        <v>6060</v>
      </c>
      <c r="O269" s="140" t="s">
        <v>19270</v>
      </c>
      <c r="P269" s="96" t="str">
        <f>IFERROR(IF(LEFT(AX269,1)="7","PDB",VLOOKUP(C269,Table5[],13,FALSE)),"")</f>
        <v/>
      </c>
      <c r="Q269" s="239"/>
      <c r="R269" s="96" t="str">
        <f>IFERROR(IF(LEFT(AX269,1)="7",VLOOKUP(LEFT(Q269,5),DATA_EDGE!A:C,3,FALSE),VLOOKUP(Q269,DATA_EDGE!A:C,3,FALSE)),"")</f>
        <v/>
      </c>
      <c r="S269" s="104" t="str">
        <f>IFERROR(IF(LEFT(VLOOKUP(C269,Table5[],7,FALSE),3)="AE3",VLOOKUP(C269,Table_TB_Cost[],3,FALSE),""),"")</f>
        <v/>
      </c>
      <c r="T269" s="207" t="s">
        <v>13326</v>
      </c>
      <c r="U269" s="206" t="str">
        <f>IF(OR('1.Project Details'!$B$26="Capral Mill (AP)",T269="Yes"),IF(AD269="","",IF(AD269&lt;0,"Minfin",IF(AD269&lt;80,"Non-bulk","Bulk"))),"")</f>
        <v/>
      </c>
      <c r="V269" s="63" t="str">
        <f>IFERROR(VLOOKUP(C269,Table5[],11,FALSE),"")</f>
        <v/>
      </c>
      <c r="W269" s="104" t="str">
        <f>IFERROR(IF(X269="Yes",VLOOKUP(C269,Table5[#All],12,FALSE) &amp; IF(OR(Y269&gt;5,Z269&gt;25)," Weight",""),""),"")</f>
        <v/>
      </c>
      <c r="X269" s="104" t="s">
        <v>21026</v>
      </c>
      <c r="Y269" s="19" t="str">
        <f>IFERROR(VLOOKUP(C269,Table5[],4,FALSE),"")</f>
        <v/>
      </c>
      <c r="Z269" s="19" t="str">
        <f t="shared" si="106"/>
        <v/>
      </c>
      <c r="AA269" s="19" t="str">
        <f t="shared" si="107"/>
        <v/>
      </c>
      <c r="AB269" s="19" t="str">
        <f>IFERROR(VLOOKUP(C269,Table5[],5,FALSE),"")</f>
        <v/>
      </c>
      <c r="AC269" s="19" t="str">
        <f t="shared" si="108"/>
        <v/>
      </c>
      <c r="AD269" s="19" t="str">
        <f t="shared" si="109"/>
        <v/>
      </c>
      <c r="AE269" s="19" t="str">
        <f>IFERROR(VLOOKUP(C269,Table5[],6,FALSE),"")</f>
        <v/>
      </c>
      <c r="AF269" s="19" t="str">
        <f t="shared" si="110"/>
        <v/>
      </c>
      <c r="AG269" s="19" t="str">
        <f t="shared" si="111"/>
        <v/>
      </c>
      <c r="AH269" s="142" t="str" cm="1">
        <f t="array" ref="AH269">IFERROR(IF(AV269=3,IF(Y269&lt;0.5,1*Z269*2.5,0),IF(P269="PLS",VLOOKUP(C269,Table_TB_Cost[],11,FALSE)/VLOOKUP(C269,Table_TB_Cost[],3,FALSE)*'2.Quote'!H269,IF(P269="PDB",_xlfn.IFS(tb_calc_type="Margin",(((Z269*'Pricing Matrix'!$F$4)+(H269*'Pricing Matrix'!$F$5))/(1-tb_calc_value)),tb_calc_type="List less Discount",(((Z269*(VLOOKUP(LEFT(VLOOKUP(C269,Table5[],10,FALSE),2),TB_MPG,2,FALSE)))+(H269*'Pricing Matrix'!$F$5*3))*(1-tb_calc_value))),(Z269*'3.Edit Pricing'!$B$33)))),"")</f>
        <v/>
      </c>
      <c r="AI269" s="142">
        <f>IF(AV269=1,Z269*'3.Edit Pricing'!$G$33,IF(AV269=2,Z269*'3.Edit Pricing'!$H$33,IF(AV269=3,Z269*'3.Edit Pricing'!$I$33,0)))</f>
        <v>0</v>
      </c>
      <c r="AJ269" s="142" t="str">
        <f t="shared" si="112"/>
        <v/>
      </c>
      <c r="AK269" s="92" t="str">
        <f t="shared" si="119"/>
        <v/>
      </c>
      <c r="AL269" s="92" t="str">
        <f t="shared" si="120"/>
        <v/>
      </c>
      <c r="AM269" s="92" t="str" cm="1">
        <f t="array" ref="AM269">IFERROR(_xlfn.IFS(P269="PLS",AL269-(VLOOKUP(C269,Table_TB_Cost[],10,FALSE)/VLOOKUP(C269,Table_TB_Cost[],3,FALSE)*G269*H269),P269="PDB",AL269-((Z269*'Pricing Matrix'!$F$4)+(H269*'Pricing Matrix'!$F$5))*G269),"")</f>
        <v/>
      </c>
      <c r="AN269" s="92" t="str">
        <f>IFERROR(IF(OR(P269="PLS",P269="PDB"),0,IF(AV269=3,(AI269*G269)-(AA269*'Pricing Matrix'!$B$5),(AI269*G269)+(AA269*('3.Edit Pricing'!$B$33-'Pricing Matrix'!$B$5)))),"")</f>
        <v/>
      </c>
      <c r="AO269" s="142" t="str">
        <f>IF(Y269="","",IF(AND(NOT('1.Project Details'!$E$33="No"), BF269&gt;0),'3.Edit Pricing'!$B$57,IF('1.Project Details'!$B$24="Mill Finish",0,IF('2.Quote'!$L269="Yes",0,IF(U269="Bulk",FinBulk_Cost_Price,IF(OR(U269="Non-bulk",U269="Minfin"),FinNonBulk_Cost_Price,Fin_Cost_Price))))))</f>
        <v/>
      </c>
      <c r="AP269" s="142" t="str" cm="1">
        <f t="array" ref="AP269">IF(Y269="","",_xlfn.IFS(AND(BF269&gt;0,NOT('1.Project Details'!$E$33="No")),'3.Edit Pricing'!$B$58,'1.Project Details'!$B$24="Mill Finish",0,'1.Project Details'!$B$24="",0,'2.Quote'!$L269="Yes",0,U269="Bulk",FinBulk_Sell_Price,U269="Non-bulk",FinNonBulk_Sell_Price,U269="Minfin",FinNonBulk_Sell_Price,Y269&lt;&gt;"",Fin_Sell_Price))</f>
        <v/>
      </c>
      <c r="AQ269" s="142" t="str">
        <f>IFERROR(IF(Y269="","",IF(T269="Yes","Anodised Perimeter (AP)",'1.Project Details'!$B$33)),"")</f>
        <v/>
      </c>
      <c r="AR269" s="142" t="str">
        <f>IFERROR(IF($AQ269="Anodised Perimeter (AP)",IF(U269="Minfin",40,'2.Quote'!AD269)*AO269,AG269*AO269),"")</f>
        <v/>
      </c>
      <c r="AS269" s="142" t="str">
        <f t="shared" si="113"/>
        <v/>
      </c>
      <c r="AT269" s="142" t="str">
        <f t="shared" si="114"/>
        <v/>
      </c>
      <c r="AU269" s="170" t="str">
        <f>IFERROR(VLOOKUP(C269,DATA!$A:$K,8,FALSE),"")</f>
        <v/>
      </c>
      <c r="AV269" s="124" t="str">
        <f>IFERROR(VLOOKUP(AU269,'5.Edit_PH_IP'!$B:$D,3,FALSE),"")</f>
        <v/>
      </c>
      <c r="AW269" s="124" t="str">
        <f>IFERROR(VLOOKUP(Q269,DATA_EDGE!A:C,3,FALSE),"")</f>
        <v/>
      </c>
      <c r="AX269" s="124" t="str">
        <f t="shared" si="121"/>
        <v/>
      </c>
      <c r="AY269" s="124" t="str">
        <f t="shared" si="115"/>
        <v/>
      </c>
      <c r="AZ269" s="124" t="str">
        <f t="shared" si="116"/>
        <v/>
      </c>
      <c r="BA269" s="255"/>
      <c r="BB269" s="252">
        <f t="shared" si="122"/>
        <v>0</v>
      </c>
      <c r="BC269" s="255"/>
      <c r="BD269" s="252">
        <f t="shared" si="123"/>
        <v>0</v>
      </c>
      <c r="BE269" s="20">
        <f t="shared" si="117"/>
        <v>0</v>
      </c>
      <c r="BF269" s="124">
        <f t="shared" si="118"/>
        <v>0</v>
      </c>
    </row>
    <row r="270" spans="1:58" x14ac:dyDescent="0.25">
      <c r="A270" s="94"/>
      <c r="B270" s="21">
        <v>198</v>
      </c>
      <c r="C270" s="31"/>
      <c r="D270" s="19" t="str">
        <f>IFERROR(IF(OR(P270="PDB",P270="PLS"),"*","") &amp; VLOOKUP(C270,Table5[],2,FALSE),"") &amp; IF(L270="Yes"," **MILL FINISH**",)</f>
        <v/>
      </c>
      <c r="E270" s="124" t="str">
        <f t="shared" si="101"/>
        <v/>
      </c>
      <c r="F270" s="124" t="str">
        <f t="shared" si="102"/>
        <v/>
      </c>
      <c r="G270" s="135"/>
      <c r="H270" s="135"/>
      <c r="I270" s="20" t="str">
        <f t="shared" si="103"/>
        <v/>
      </c>
      <c r="J270" s="22" t="str">
        <f t="shared" si="104"/>
        <v/>
      </c>
      <c r="K270" s="236" t="str">
        <f t="shared" si="105"/>
        <v/>
      </c>
      <c r="L270" s="140" t="s">
        <v>13326</v>
      </c>
      <c r="M270" s="96" t="str">
        <f>IF(C270="","",IF(AND(BF270&gt;0,NOT('1.Project Details'!$E$33="No")),VLOOKUP('1.Project Details'!$E$33,Threshold_Code,2,FALSE),IF(L270="No",SAP_Colour_Code,"NON")))</f>
        <v/>
      </c>
      <c r="N270" s="141">
        <v>6060</v>
      </c>
      <c r="O270" s="140" t="s">
        <v>19270</v>
      </c>
      <c r="P270" s="96" t="str">
        <f>IFERROR(IF(LEFT(AX270,1)="7","PDB",VLOOKUP(C270,Table5[],13,FALSE)),"")</f>
        <v/>
      </c>
      <c r="Q270" s="239"/>
      <c r="R270" s="96" t="str">
        <f>IFERROR(IF(LEFT(AX270,1)="7",VLOOKUP(LEFT(Q270,5),DATA_EDGE!A:C,3,FALSE),VLOOKUP(Q270,DATA_EDGE!A:C,3,FALSE)),"")</f>
        <v/>
      </c>
      <c r="S270" s="104" t="str">
        <f>IFERROR(IF(LEFT(VLOOKUP(C270,Table5[],7,FALSE),3)="AE3",VLOOKUP(C270,Table_TB_Cost[],3,FALSE),""),"")</f>
        <v/>
      </c>
      <c r="T270" s="207" t="s">
        <v>13326</v>
      </c>
      <c r="U270" s="206" t="str">
        <f>IF(OR('1.Project Details'!$B$26="Capral Mill (AP)",T270="Yes"),IF(AD270="","",IF(AD270&lt;0,"Minfin",IF(AD270&lt;80,"Non-bulk","Bulk"))),"")</f>
        <v/>
      </c>
      <c r="V270" s="63" t="str">
        <f>IFERROR(VLOOKUP(C270,Table5[],11,FALSE),"")</f>
        <v/>
      </c>
      <c r="W270" s="104" t="str">
        <f>IFERROR(IF(X270="Yes",VLOOKUP(C270,Table5[#All],12,FALSE) &amp; IF(OR(Y270&gt;5,Z270&gt;25)," Weight",""),""),"")</f>
        <v/>
      </c>
      <c r="X270" s="104" t="s">
        <v>21026</v>
      </c>
      <c r="Y270" s="19" t="str">
        <f>IFERROR(VLOOKUP(C270,Table5[],4,FALSE),"")</f>
        <v/>
      </c>
      <c r="Z270" s="19" t="str">
        <f t="shared" si="106"/>
        <v/>
      </c>
      <c r="AA270" s="19" t="str">
        <f t="shared" si="107"/>
        <v/>
      </c>
      <c r="AB270" s="19" t="str">
        <f>IFERROR(VLOOKUP(C270,Table5[],5,FALSE),"")</f>
        <v/>
      </c>
      <c r="AC270" s="19" t="str">
        <f t="shared" si="108"/>
        <v/>
      </c>
      <c r="AD270" s="19" t="str">
        <f t="shared" si="109"/>
        <v/>
      </c>
      <c r="AE270" s="19" t="str">
        <f>IFERROR(VLOOKUP(C270,Table5[],6,FALSE),"")</f>
        <v/>
      </c>
      <c r="AF270" s="19" t="str">
        <f t="shared" si="110"/>
        <v/>
      </c>
      <c r="AG270" s="19" t="str">
        <f t="shared" si="111"/>
        <v/>
      </c>
      <c r="AH270" s="142" t="str" cm="1">
        <f t="array" ref="AH270">IFERROR(IF(AV270=3,IF(Y270&lt;0.5,1*Z270*2.5,0),IF(P270="PLS",VLOOKUP(C270,Table_TB_Cost[],11,FALSE)/VLOOKUP(C270,Table_TB_Cost[],3,FALSE)*'2.Quote'!H270,IF(P270="PDB",_xlfn.IFS(tb_calc_type="Margin",(((Z270*'Pricing Matrix'!$F$4)+(H270*'Pricing Matrix'!$F$5))/(1-tb_calc_value)),tb_calc_type="List less Discount",(((Z270*(VLOOKUP(LEFT(VLOOKUP(C270,Table5[],10,FALSE),2),TB_MPG,2,FALSE)))+(H270*'Pricing Matrix'!$F$5*3))*(1-tb_calc_value))),(Z270*'3.Edit Pricing'!$B$33)))),"")</f>
        <v/>
      </c>
      <c r="AI270" s="142">
        <f>IF(AV270=1,Z270*'3.Edit Pricing'!$G$33,IF(AV270=2,Z270*'3.Edit Pricing'!$H$33,IF(AV270=3,Z270*'3.Edit Pricing'!$I$33,0)))</f>
        <v>0</v>
      </c>
      <c r="AJ270" s="142" t="str">
        <f t="shared" si="112"/>
        <v/>
      </c>
      <c r="AK270" s="92" t="str">
        <f t="shared" si="119"/>
        <v/>
      </c>
      <c r="AL270" s="92" t="str">
        <f t="shared" si="120"/>
        <v/>
      </c>
      <c r="AM270" s="92" t="str" cm="1">
        <f t="array" ref="AM270">IFERROR(_xlfn.IFS(P270="PLS",AL270-(VLOOKUP(C270,Table_TB_Cost[],10,FALSE)/VLOOKUP(C270,Table_TB_Cost[],3,FALSE)*G270*H270),P270="PDB",AL270-((Z270*'Pricing Matrix'!$F$4)+(H270*'Pricing Matrix'!$F$5))*G270),"")</f>
        <v/>
      </c>
      <c r="AN270" s="92" t="str">
        <f>IFERROR(IF(OR(P270="PLS",P270="PDB"),0,IF(AV270=3,(AI270*G270)-(AA270*'Pricing Matrix'!$B$5),(AI270*G270)+(AA270*('3.Edit Pricing'!$B$33-'Pricing Matrix'!$B$5)))),"")</f>
        <v/>
      </c>
      <c r="AO270" s="142" t="str">
        <f>IF(Y270="","",IF(AND(NOT('1.Project Details'!$E$33="No"), BF270&gt;0),'3.Edit Pricing'!$B$57,IF('1.Project Details'!$B$24="Mill Finish",0,IF('2.Quote'!$L270="Yes",0,IF(U270="Bulk",FinBulk_Cost_Price,IF(OR(U270="Non-bulk",U270="Minfin"),FinNonBulk_Cost_Price,Fin_Cost_Price))))))</f>
        <v/>
      </c>
      <c r="AP270" s="142" t="str" cm="1">
        <f t="array" ref="AP270">IF(Y270="","",_xlfn.IFS(AND(BF270&gt;0,NOT('1.Project Details'!$E$33="No")),'3.Edit Pricing'!$B$58,'1.Project Details'!$B$24="Mill Finish",0,'1.Project Details'!$B$24="",0,'2.Quote'!$L270="Yes",0,U270="Bulk",FinBulk_Sell_Price,U270="Non-bulk",FinNonBulk_Sell_Price,U270="Minfin",FinNonBulk_Sell_Price,Y270&lt;&gt;"",Fin_Sell_Price))</f>
        <v/>
      </c>
      <c r="AQ270" s="142" t="str">
        <f>IFERROR(IF(Y270="","",IF(T270="Yes","Anodised Perimeter (AP)",'1.Project Details'!$B$33)),"")</f>
        <v/>
      </c>
      <c r="AR270" s="142" t="str">
        <f>IFERROR(IF($AQ270="Anodised Perimeter (AP)",IF(U270="Minfin",40,'2.Quote'!AD270)*AO270,AG270*AO270),"")</f>
        <v/>
      </c>
      <c r="AS270" s="142" t="str">
        <f t="shared" si="113"/>
        <v/>
      </c>
      <c r="AT270" s="142" t="str">
        <f t="shared" si="114"/>
        <v/>
      </c>
      <c r="AU270" s="170" t="str">
        <f>IFERROR(VLOOKUP(C270,DATA!$A:$K,8,FALSE),"")</f>
        <v/>
      </c>
      <c r="AV270" s="124" t="str">
        <f>IFERROR(VLOOKUP(AU270,'5.Edit_PH_IP'!$B:$D,3,FALSE),"")</f>
        <v/>
      </c>
      <c r="AW270" s="124" t="str">
        <f>IFERROR(VLOOKUP(Q270,DATA_EDGE!A:C,3,FALSE),"")</f>
        <v/>
      </c>
      <c r="AX270" s="124" t="str">
        <f t="shared" si="121"/>
        <v/>
      </c>
      <c r="AY270" s="124" t="str">
        <f t="shared" si="115"/>
        <v/>
      </c>
      <c r="AZ270" s="124" t="str">
        <f t="shared" si="116"/>
        <v/>
      </c>
      <c r="BA270" s="255"/>
      <c r="BB270" s="252">
        <f t="shared" si="122"/>
        <v>0</v>
      </c>
      <c r="BC270" s="255"/>
      <c r="BD270" s="252">
        <f t="shared" si="123"/>
        <v>0</v>
      </c>
      <c r="BE270" s="20">
        <f t="shared" si="117"/>
        <v>0</v>
      </c>
      <c r="BF270" s="124">
        <f t="shared" si="118"/>
        <v>0</v>
      </c>
    </row>
    <row r="271" spans="1:58" x14ac:dyDescent="0.25">
      <c r="A271" s="94"/>
      <c r="B271" s="18">
        <v>199</v>
      </c>
      <c r="C271" s="31"/>
      <c r="D271" s="19" t="str">
        <f>IFERROR(IF(OR(P271="PDB",P271="PLS"),"*","") &amp; VLOOKUP(C271,Table5[],2,FALSE),"") &amp; IF(L271="Yes"," **MILL FINISH**",)</f>
        <v/>
      </c>
      <c r="E271" s="124" t="str">
        <f t="shared" si="101"/>
        <v/>
      </c>
      <c r="F271" s="124" t="str">
        <f t="shared" si="102"/>
        <v/>
      </c>
      <c r="G271" s="135"/>
      <c r="H271" s="135"/>
      <c r="I271" s="20" t="str">
        <f t="shared" si="103"/>
        <v/>
      </c>
      <c r="J271" s="22" t="str">
        <f t="shared" si="104"/>
        <v/>
      </c>
      <c r="K271" s="236" t="str">
        <f t="shared" si="105"/>
        <v/>
      </c>
      <c r="L271" s="140" t="s">
        <v>13326</v>
      </c>
      <c r="M271" s="96" t="str">
        <f>IF(C271="","",IF(AND(BF271&gt;0,NOT('1.Project Details'!$E$33="No")),VLOOKUP('1.Project Details'!$E$33,Threshold_Code,2,FALSE),IF(L271="No",SAP_Colour_Code,"NON")))</f>
        <v/>
      </c>
      <c r="N271" s="141">
        <v>6060</v>
      </c>
      <c r="O271" s="140" t="s">
        <v>19270</v>
      </c>
      <c r="P271" s="96" t="str">
        <f>IFERROR(IF(LEFT(AX271,1)="7","PDB",VLOOKUP(C271,Table5[],13,FALSE)),"")</f>
        <v/>
      </c>
      <c r="Q271" s="239"/>
      <c r="R271" s="96" t="str">
        <f>IFERROR(IF(LEFT(AX271,1)="7",VLOOKUP(LEFT(Q271,5),DATA_EDGE!A:C,3,FALSE),VLOOKUP(Q271,DATA_EDGE!A:C,3,FALSE)),"")</f>
        <v/>
      </c>
      <c r="S271" s="104" t="str">
        <f>IFERROR(IF(LEFT(VLOOKUP(C271,Table5[],7,FALSE),3)="AE3",VLOOKUP(C271,Table_TB_Cost[],3,FALSE),""),"")</f>
        <v/>
      </c>
      <c r="T271" s="207" t="s">
        <v>13326</v>
      </c>
      <c r="U271" s="206" t="str">
        <f>IF(OR('1.Project Details'!$B$26="Capral Mill (AP)",T271="Yes"),IF(AD271="","",IF(AD271&lt;0,"Minfin",IF(AD271&lt;80,"Non-bulk","Bulk"))),"")</f>
        <v/>
      </c>
      <c r="V271" s="63" t="str">
        <f>IFERROR(VLOOKUP(C271,Table5[],11,FALSE),"")</f>
        <v/>
      </c>
      <c r="W271" s="104" t="str">
        <f>IFERROR(IF(X271="Yes",VLOOKUP(C271,Table5[#All],12,FALSE) &amp; IF(OR(Y271&gt;5,Z271&gt;25)," Weight",""),""),"")</f>
        <v/>
      </c>
      <c r="X271" s="104" t="s">
        <v>21026</v>
      </c>
      <c r="Y271" s="19" t="str">
        <f>IFERROR(VLOOKUP(C271,Table5[],4,FALSE),"")</f>
        <v/>
      </c>
      <c r="Z271" s="19" t="str">
        <f t="shared" si="106"/>
        <v/>
      </c>
      <c r="AA271" s="19" t="str">
        <f t="shared" si="107"/>
        <v/>
      </c>
      <c r="AB271" s="19" t="str">
        <f>IFERROR(VLOOKUP(C271,Table5[],5,FALSE),"")</f>
        <v/>
      </c>
      <c r="AC271" s="19" t="str">
        <f t="shared" si="108"/>
        <v/>
      </c>
      <c r="AD271" s="19" t="str">
        <f t="shared" si="109"/>
        <v/>
      </c>
      <c r="AE271" s="19" t="str">
        <f>IFERROR(VLOOKUP(C271,Table5[],6,FALSE),"")</f>
        <v/>
      </c>
      <c r="AF271" s="19" t="str">
        <f t="shared" si="110"/>
        <v/>
      </c>
      <c r="AG271" s="19" t="str">
        <f t="shared" si="111"/>
        <v/>
      </c>
      <c r="AH271" s="142" t="str" cm="1">
        <f t="array" ref="AH271">IFERROR(IF(AV271=3,IF(Y271&lt;0.5,1*Z271*2.5,0),IF(P271="PLS",VLOOKUP(C271,Table_TB_Cost[],11,FALSE)/VLOOKUP(C271,Table_TB_Cost[],3,FALSE)*'2.Quote'!H271,IF(P271="PDB",_xlfn.IFS(tb_calc_type="Margin",(((Z271*'Pricing Matrix'!$F$4)+(H271*'Pricing Matrix'!$F$5))/(1-tb_calc_value)),tb_calc_type="List less Discount",(((Z271*(VLOOKUP(LEFT(VLOOKUP(C271,Table5[],10,FALSE),2),TB_MPG,2,FALSE)))+(H271*'Pricing Matrix'!$F$5*3))*(1-tb_calc_value))),(Z271*'3.Edit Pricing'!$B$33)))),"")</f>
        <v/>
      </c>
      <c r="AI271" s="142">
        <f>IF(AV271=1,Z271*'3.Edit Pricing'!$G$33,IF(AV271=2,Z271*'3.Edit Pricing'!$H$33,IF(AV271=3,Z271*'3.Edit Pricing'!$I$33,0)))</f>
        <v>0</v>
      </c>
      <c r="AJ271" s="142" t="str">
        <f t="shared" si="112"/>
        <v/>
      </c>
      <c r="AK271" s="92" t="str">
        <f t="shared" si="119"/>
        <v/>
      </c>
      <c r="AL271" s="92" t="str">
        <f t="shared" si="120"/>
        <v/>
      </c>
      <c r="AM271" s="92" t="str" cm="1">
        <f t="array" ref="AM271">IFERROR(_xlfn.IFS(P271="PLS",AL271-(VLOOKUP(C271,Table_TB_Cost[],10,FALSE)/VLOOKUP(C271,Table_TB_Cost[],3,FALSE)*G271*H271),P271="PDB",AL271-((Z271*'Pricing Matrix'!$F$4)+(H271*'Pricing Matrix'!$F$5))*G271),"")</f>
        <v/>
      </c>
      <c r="AN271" s="92" t="str">
        <f>IFERROR(IF(OR(P271="PLS",P271="PDB"),0,IF(AV271=3,(AI271*G271)-(AA271*'Pricing Matrix'!$B$5),(AI271*G271)+(AA271*('3.Edit Pricing'!$B$33-'Pricing Matrix'!$B$5)))),"")</f>
        <v/>
      </c>
      <c r="AO271" s="142" t="str">
        <f>IF(Y271="","",IF(AND(NOT('1.Project Details'!$E$33="No"), BF271&gt;0),'3.Edit Pricing'!$B$57,IF('1.Project Details'!$B$24="Mill Finish",0,IF('2.Quote'!$L271="Yes",0,IF(U271="Bulk",FinBulk_Cost_Price,IF(OR(U271="Non-bulk",U271="Minfin"),FinNonBulk_Cost_Price,Fin_Cost_Price))))))</f>
        <v/>
      </c>
      <c r="AP271" s="142" t="str" cm="1">
        <f t="array" ref="AP271">IF(Y271="","",_xlfn.IFS(AND(BF271&gt;0,NOT('1.Project Details'!$E$33="No")),'3.Edit Pricing'!$B$58,'1.Project Details'!$B$24="Mill Finish",0,'1.Project Details'!$B$24="",0,'2.Quote'!$L271="Yes",0,U271="Bulk",FinBulk_Sell_Price,U271="Non-bulk",FinNonBulk_Sell_Price,U271="Minfin",FinNonBulk_Sell_Price,Y271&lt;&gt;"",Fin_Sell_Price))</f>
        <v/>
      </c>
      <c r="AQ271" s="142" t="str">
        <f>IFERROR(IF(Y271="","",IF(T271="Yes","Anodised Perimeter (AP)",'1.Project Details'!$B$33)),"")</f>
        <v/>
      </c>
      <c r="AR271" s="142" t="str">
        <f>IFERROR(IF($AQ271="Anodised Perimeter (AP)",IF(U271="Minfin",40,'2.Quote'!AD271)*AO271,AG271*AO271),"")</f>
        <v/>
      </c>
      <c r="AS271" s="142" t="str">
        <f t="shared" si="113"/>
        <v/>
      </c>
      <c r="AT271" s="142" t="str">
        <f t="shared" si="114"/>
        <v/>
      </c>
      <c r="AU271" s="170" t="str">
        <f>IFERROR(VLOOKUP(C271,DATA!$A:$K,8,FALSE),"")</f>
        <v/>
      </c>
      <c r="AV271" s="124" t="str">
        <f>IFERROR(VLOOKUP(AU271,'5.Edit_PH_IP'!$B:$D,3,FALSE),"")</f>
        <v/>
      </c>
      <c r="AW271" s="124" t="str">
        <f>IFERROR(VLOOKUP(Q271,DATA_EDGE!A:C,3,FALSE),"")</f>
        <v/>
      </c>
      <c r="AX271" s="124" t="str">
        <f t="shared" si="121"/>
        <v/>
      </c>
      <c r="AY271" s="124" t="str">
        <f t="shared" si="115"/>
        <v/>
      </c>
      <c r="AZ271" s="124" t="str">
        <f t="shared" si="116"/>
        <v/>
      </c>
      <c r="BA271" s="255"/>
      <c r="BB271" s="252">
        <f t="shared" si="122"/>
        <v>0</v>
      </c>
      <c r="BC271" s="255"/>
      <c r="BD271" s="252">
        <f t="shared" si="123"/>
        <v>0</v>
      </c>
      <c r="BE271" s="20">
        <f t="shared" si="117"/>
        <v>0</v>
      </c>
      <c r="BF271" s="124">
        <f t="shared" si="118"/>
        <v>0</v>
      </c>
    </row>
    <row r="272" spans="1:58" x14ac:dyDescent="0.25">
      <c r="A272" s="94"/>
      <c r="B272" s="18">
        <v>200</v>
      </c>
      <c r="C272" s="31"/>
      <c r="D272" s="19" t="str">
        <f>IFERROR(IF(OR(P272="PDB",P272="PLS"),"*","") &amp; VLOOKUP(C272,Table5[],2,FALSE),"") &amp; IF(L272="Yes"," **MILL FINISH**",)</f>
        <v/>
      </c>
      <c r="E272" s="124" t="str">
        <f t="shared" si="101"/>
        <v/>
      </c>
      <c r="F272" s="124" t="str">
        <f t="shared" si="102"/>
        <v/>
      </c>
      <c r="G272" s="135"/>
      <c r="H272" s="135"/>
      <c r="I272" s="20" t="str">
        <f t="shared" si="103"/>
        <v/>
      </c>
      <c r="J272" s="22" t="str">
        <f t="shared" si="104"/>
        <v/>
      </c>
      <c r="K272" s="236" t="str">
        <f t="shared" si="105"/>
        <v/>
      </c>
      <c r="L272" s="140" t="s">
        <v>13326</v>
      </c>
      <c r="M272" s="96" t="str">
        <f>IF(C272="","",IF(AND(BF272&gt;0,NOT('1.Project Details'!$E$33="No")),VLOOKUP('1.Project Details'!$E$33,Threshold_Code,2,FALSE),IF(L272="No",SAP_Colour_Code,"NON")))</f>
        <v/>
      </c>
      <c r="N272" s="141">
        <v>6060</v>
      </c>
      <c r="O272" s="140" t="s">
        <v>19270</v>
      </c>
      <c r="P272" s="96" t="str">
        <f>IFERROR(IF(LEFT(AX272,1)="7","PDB",VLOOKUP(C272,Table5[],13,FALSE)),"")</f>
        <v/>
      </c>
      <c r="Q272" s="239"/>
      <c r="R272" s="96" t="str">
        <f>IFERROR(IF(LEFT(AX272,1)="7",VLOOKUP(LEFT(Q272,5),DATA_EDGE!A:C,3,FALSE),VLOOKUP(Q272,DATA_EDGE!A:C,3,FALSE)),"")</f>
        <v/>
      </c>
      <c r="S272" s="104" t="str">
        <f>IFERROR(IF(LEFT(VLOOKUP(C272,Table5[],7,FALSE),3)="AE3",VLOOKUP(C272,Table_TB_Cost[],3,FALSE),""),"")</f>
        <v/>
      </c>
      <c r="T272" s="207" t="s">
        <v>13326</v>
      </c>
      <c r="U272" s="206" t="str">
        <f>IF(OR('1.Project Details'!$B$26="Capral Mill (AP)",T272="Yes"),IF(AD272="","",IF(AD272&lt;0,"Minfin",IF(AD272&lt;80,"Non-bulk","Bulk"))),"")</f>
        <v/>
      </c>
      <c r="V272" s="63" t="str">
        <f>IFERROR(VLOOKUP(C272,Table5[],11,FALSE),"")</f>
        <v/>
      </c>
      <c r="W272" s="104" t="str">
        <f>IFERROR(IF(X272="Yes",VLOOKUP(C272,Table5[#All],12,FALSE) &amp; IF(OR(Y272&gt;5,Z272&gt;25)," Weight",""),""),"")</f>
        <v/>
      </c>
      <c r="X272" s="104" t="s">
        <v>21026</v>
      </c>
      <c r="Y272" s="19" t="str">
        <f>IFERROR(VLOOKUP(C272,Table5[],4,FALSE),"")</f>
        <v/>
      </c>
      <c r="Z272" s="19" t="str">
        <f t="shared" si="106"/>
        <v/>
      </c>
      <c r="AA272" s="19" t="str">
        <f t="shared" si="107"/>
        <v/>
      </c>
      <c r="AB272" s="19" t="str">
        <f>IFERROR(VLOOKUP(C272,Table5[],5,FALSE),"")</f>
        <v/>
      </c>
      <c r="AC272" s="19" t="str">
        <f t="shared" si="108"/>
        <v/>
      </c>
      <c r="AD272" s="19" t="str">
        <f t="shared" si="109"/>
        <v/>
      </c>
      <c r="AE272" s="19" t="str">
        <f>IFERROR(VLOOKUP(C272,Table5[],6,FALSE),"")</f>
        <v/>
      </c>
      <c r="AF272" s="19" t="str">
        <f t="shared" si="110"/>
        <v/>
      </c>
      <c r="AG272" s="19" t="str">
        <f t="shared" si="111"/>
        <v/>
      </c>
      <c r="AH272" s="142" t="str" cm="1">
        <f t="array" ref="AH272">IFERROR(IF(AV272=3,IF(Y272&lt;0.5,1*Z272*2.5,0),IF(P272="PLS",VLOOKUP(C272,Table_TB_Cost[],11,FALSE)/VLOOKUP(C272,Table_TB_Cost[],3,FALSE)*'2.Quote'!H272,IF(P272="PDB",_xlfn.IFS(tb_calc_type="Margin",(((Z272*'Pricing Matrix'!$F$4)+(H272*'Pricing Matrix'!$F$5))/(1-tb_calc_value)),tb_calc_type="List less Discount",(((Z272*(VLOOKUP(LEFT(VLOOKUP(C272,Table5[],10,FALSE),2),TB_MPG,2,FALSE)))+(H272*'Pricing Matrix'!$F$5*3))*(1-tb_calc_value))),(Z272*'3.Edit Pricing'!$B$33)))),"")</f>
        <v/>
      </c>
      <c r="AI272" s="142">
        <f>IF(AV272=1,Z272*'3.Edit Pricing'!$G$33,IF(AV272=2,Z272*'3.Edit Pricing'!$H$33,IF(AV272=3,Z272*'3.Edit Pricing'!$I$33,0)))</f>
        <v>0</v>
      </c>
      <c r="AJ272" s="142" t="str">
        <f t="shared" si="112"/>
        <v/>
      </c>
      <c r="AK272" s="92" t="str">
        <f t="shared" si="119"/>
        <v/>
      </c>
      <c r="AL272" s="92" t="str">
        <f t="shared" si="120"/>
        <v/>
      </c>
      <c r="AM272" s="92" t="str" cm="1">
        <f t="array" ref="AM272">IFERROR(_xlfn.IFS(P272="PLS",AL272-(VLOOKUP(C272,Table_TB_Cost[],10,FALSE)/VLOOKUP(C272,Table_TB_Cost[],3,FALSE)*G272*H272),P272="PDB",AL272-((Z272*'Pricing Matrix'!$F$4)+(H272*'Pricing Matrix'!$F$5))*G272),"")</f>
        <v/>
      </c>
      <c r="AN272" s="92" t="str">
        <f>IFERROR(IF(OR(P272="PLS",P272="PDB"),0,IF(AV272=3,(AI272*G272)-(AA272*'Pricing Matrix'!$B$5),(AI272*G272)+(AA272*('3.Edit Pricing'!$B$33-'Pricing Matrix'!$B$5)))),"")</f>
        <v/>
      </c>
      <c r="AO272" s="142" t="str">
        <f>IF(Y272="","",IF(AND(NOT('1.Project Details'!$E$33="No"), BF272&gt;0),'3.Edit Pricing'!$B$57,IF('1.Project Details'!$B$24="Mill Finish",0,IF('2.Quote'!$L272="Yes",0,IF(U272="Bulk",FinBulk_Cost_Price,IF(OR(U272="Non-bulk",U272="Minfin"),FinNonBulk_Cost_Price,Fin_Cost_Price))))))</f>
        <v/>
      </c>
      <c r="AP272" s="142" t="str" cm="1">
        <f t="array" ref="AP272">IF(Y272="","",_xlfn.IFS(AND(BF272&gt;0,NOT('1.Project Details'!$E$33="No")),'3.Edit Pricing'!$B$58,'1.Project Details'!$B$24="Mill Finish",0,'1.Project Details'!$B$24="",0,'2.Quote'!$L272="Yes",0,U272="Bulk",FinBulk_Sell_Price,U272="Non-bulk",FinNonBulk_Sell_Price,U272="Minfin",FinNonBulk_Sell_Price,Y272&lt;&gt;"",Fin_Sell_Price))</f>
        <v/>
      </c>
      <c r="AQ272" s="142" t="str">
        <f>IFERROR(IF(Y272="","",IF(T272="Yes","Anodised Perimeter (AP)",'1.Project Details'!$B$33)),"")</f>
        <v/>
      </c>
      <c r="AR272" s="142" t="str">
        <f>IFERROR(IF($AQ272="Anodised Perimeter (AP)",IF(U272="Minfin",40,'2.Quote'!AD272)*AO272,AG272*AO272),"")</f>
        <v/>
      </c>
      <c r="AS272" s="142" t="str">
        <f t="shared" si="113"/>
        <v/>
      </c>
      <c r="AT272" s="142" t="str">
        <f t="shared" si="114"/>
        <v/>
      </c>
      <c r="AU272" s="170" t="str">
        <f>IFERROR(VLOOKUP(C272,DATA!$A:$K,8,FALSE),"")</f>
        <v/>
      </c>
      <c r="AV272" s="124" t="str">
        <f>IFERROR(VLOOKUP(AU272,'5.Edit_PH_IP'!$B:$D,3,FALSE),"")</f>
        <v/>
      </c>
      <c r="AW272" s="124" t="str">
        <f>IFERROR(VLOOKUP(Q272,DATA_EDGE!A:C,3,FALSE),"")</f>
        <v/>
      </c>
      <c r="AX272" s="124" t="str">
        <f t="shared" si="121"/>
        <v/>
      </c>
      <c r="AY272" s="124" t="str">
        <f t="shared" si="115"/>
        <v/>
      </c>
      <c r="AZ272" s="124" t="str">
        <f t="shared" si="116"/>
        <v/>
      </c>
      <c r="BA272" s="255"/>
      <c r="BB272" s="252">
        <f t="shared" si="122"/>
        <v>0</v>
      </c>
      <c r="BC272" s="255"/>
      <c r="BD272" s="252">
        <f t="shared" si="123"/>
        <v>0</v>
      </c>
      <c r="BE272" s="20">
        <f t="shared" si="117"/>
        <v>0</v>
      </c>
      <c r="BF272" s="124">
        <f t="shared" si="118"/>
        <v>0</v>
      </c>
    </row>
    <row r="273" spans="1:58" ht="15.75" thickBot="1" x14ac:dyDescent="0.3">
      <c r="B273" s="58"/>
      <c r="C273" s="58"/>
      <c r="D273" s="58"/>
      <c r="E273" s="58"/>
      <c r="F273" s="58"/>
      <c r="G273" s="58">
        <f>SUM(G12:G51)+SUM(G68:G107)+SUM(G123:G162)+SUM(G178:G217)+SUM(G233:G272)</f>
        <v>1</v>
      </c>
      <c r="H273" s="59" t="s">
        <v>11542</v>
      </c>
      <c r="I273" s="60"/>
      <c r="J273" s="61">
        <f>SUM(J12:J51)+SUM(J68:J107)+SUM(J123:J162)+SUM(J178:J217)+SUM(J233:J272)</f>
        <v>103.35000000000001</v>
      </c>
      <c r="K273" s="80"/>
      <c r="L273" s="90"/>
      <c r="M273" s="90"/>
      <c r="N273" s="90"/>
      <c r="O273" s="90"/>
      <c r="P273" s="100"/>
      <c r="Q273" s="100"/>
      <c r="R273" s="100"/>
      <c r="S273" s="109"/>
      <c r="T273" s="109"/>
      <c r="U273" s="109"/>
      <c r="W273" s="109"/>
      <c r="X273" s="109"/>
      <c r="AK273" s="15"/>
      <c r="AL273" s="15"/>
      <c r="AM273" s="15"/>
      <c r="AN273" s="15"/>
      <c r="AU273" s="171"/>
      <c r="BE273" s="60"/>
    </row>
    <row r="274" spans="1:58" ht="15.75" thickTop="1" x14ac:dyDescent="0.25">
      <c r="B274" s="23" t="str">
        <f>$B$54</f>
        <v>Total price quoted excludes GST     |     * = Thermally broken section</v>
      </c>
      <c r="H274" s="3"/>
      <c r="I274" s="13"/>
      <c r="J274" s="14"/>
      <c r="K274" s="14"/>
      <c r="L274" s="87"/>
      <c r="M274" s="87"/>
      <c r="N274" s="87"/>
      <c r="O274" s="87"/>
      <c r="P274" s="98"/>
      <c r="Q274" s="98"/>
      <c r="R274" s="98"/>
      <c r="S274" s="106"/>
      <c r="T274" s="106"/>
      <c r="U274" s="106"/>
      <c r="W274" s="106"/>
      <c r="X274" s="106"/>
      <c r="BE274" s="13"/>
    </row>
    <row r="275" spans="1:58" x14ac:dyDescent="0.25">
      <c r="B275" s="23" t="str">
        <f>$B$55</f>
        <v>This quotation is subject to Capral Limited's standard conditions of sale (unless otherwise agreed in writing) which can</v>
      </c>
      <c r="H275" s="3"/>
      <c r="I275" s="13"/>
      <c r="J275" s="14"/>
      <c r="K275" s="14"/>
      <c r="L275" s="87"/>
      <c r="M275" s="87"/>
      <c r="N275" s="87"/>
      <c r="O275" s="87"/>
      <c r="P275" s="98"/>
      <c r="Q275" s="98"/>
      <c r="R275" s="98"/>
      <c r="S275" s="106"/>
      <c r="T275" s="106"/>
      <c r="U275" s="106"/>
      <c r="W275" s="106"/>
      <c r="X275" s="106"/>
      <c r="BE275" s="13"/>
    </row>
    <row r="276" spans="1:58" x14ac:dyDescent="0.25">
      <c r="B276" s="23" t="str">
        <f>$B$56</f>
        <v>be viewed on our website at www.capral.com.au</v>
      </c>
      <c r="H276" s="3"/>
      <c r="I276" s="84"/>
      <c r="J276" s="51" t="str">
        <f>Version</f>
        <v>v2026.06.01</v>
      </c>
      <c r="K276" s="51"/>
      <c r="L276" s="88"/>
      <c r="M276" s="88"/>
      <c r="N276" s="88"/>
      <c r="O276" s="88"/>
      <c r="P276" s="88"/>
      <c r="Q276" s="88"/>
      <c r="R276" s="88"/>
      <c r="S276" s="107"/>
      <c r="T276" s="107"/>
      <c r="U276" s="107"/>
      <c r="W276" s="107"/>
      <c r="X276" s="107"/>
      <c r="BE276" s="84"/>
    </row>
    <row r="279" spans="1:58" ht="30" customHeight="1" x14ac:dyDescent="0.25"/>
    <row r="280" spans="1:58" x14ac:dyDescent="0.25">
      <c r="B280" s="296" t="s">
        <v>1</v>
      </c>
      <c r="C280" s="297"/>
      <c r="D280" s="298" t="str">
        <f>IF(ISBLANK(customer),"",customer)</f>
        <v/>
      </c>
      <c r="E280" s="299"/>
      <c r="F280" s="299"/>
      <c r="G280" s="300"/>
      <c r="H280" s="16" t="s">
        <v>11540</v>
      </c>
      <c r="I280" s="303" t="str">
        <f>IF(ISBLANK(quote_date),"",quote_date)</f>
        <v/>
      </c>
      <c r="J280" s="304"/>
      <c r="K280" s="139"/>
      <c r="L280" s="117"/>
      <c r="M280" s="117"/>
      <c r="N280" s="117"/>
      <c r="O280" s="117"/>
      <c r="P280" s="117"/>
      <c r="Q280" s="117"/>
      <c r="R280" s="117"/>
    </row>
    <row r="281" spans="1:58" ht="3.95" customHeight="1" x14ac:dyDescent="0.25">
      <c r="B281" s="9"/>
      <c r="C281" s="9"/>
    </row>
    <row r="282" spans="1:58" x14ac:dyDescent="0.25">
      <c r="B282" s="296" t="s">
        <v>0</v>
      </c>
      <c r="C282" s="297"/>
      <c r="D282" s="298" t="str">
        <f>IF(ISBLANK(project),"",project)</f>
        <v/>
      </c>
      <c r="E282" s="299"/>
      <c r="F282" s="299"/>
      <c r="G282" s="300"/>
      <c r="I282" s="302" t="str">
        <f>$I$6</f>
        <v>Quote valid 30 days</v>
      </c>
      <c r="J282" s="302"/>
      <c r="K282" s="77"/>
      <c r="L282" s="85"/>
      <c r="M282" s="85"/>
      <c r="N282" s="85"/>
      <c r="O282" s="85"/>
      <c r="P282" s="85"/>
      <c r="Q282" s="85"/>
      <c r="R282" s="85"/>
      <c r="S282" s="102"/>
      <c r="T282" s="102"/>
      <c r="U282" s="102"/>
      <c r="W282" s="102"/>
      <c r="X282" s="102"/>
    </row>
    <row r="283" spans="1:58" ht="3.95" customHeight="1" x14ac:dyDescent="0.25">
      <c r="B283" s="9"/>
      <c r="C283" s="9"/>
    </row>
    <row r="284" spans="1:58" x14ac:dyDescent="0.25">
      <c r="B284" s="296" t="s">
        <v>38</v>
      </c>
      <c r="C284" s="297"/>
      <c r="D284" s="298">
        <f>IF(ISBLANK(finish),"",finish)</f>
        <v>0</v>
      </c>
      <c r="E284" s="299"/>
      <c r="F284" s="299"/>
      <c r="G284" s="300"/>
      <c r="H284" s="16" t="s">
        <v>3</v>
      </c>
      <c r="I284" s="298" t="str">
        <f>IF(ISBLANK(quoted_by),"",quoted_by)</f>
        <v/>
      </c>
      <c r="J284" s="300"/>
      <c r="K284" s="9"/>
    </row>
    <row r="285" spans="1:58" x14ac:dyDescent="0.25">
      <c r="D285" s="301" t="str">
        <f>IF(ISBLANK('1.Project Details'!B135),"Quoted as Mill Finish",IF('1.Project Details'!B135="Mill Finish","Quoted as Mill Finish","Finish quoted as " &amp; '1.Project Details'!B135 &amp; " - " &amp; '1.Project Details'!B137 &amp; ". All Pricing quoted using " &amp; '3.Edit Pricing'!B157 &amp; "."))</f>
        <v>Quoted as Mill Finish</v>
      </c>
      <c r="E285" s="301"/>
      <c r="F285" s="301"/>
      <c r="G285" s="301"/>
      <c r="H285" s="301"/>
      <c r="I285" s="301"/>
      <c r="J285" s="301"/>
      <c r="K285" s="77"/>
      <c r="L285" s="85"/>
      <c r="M285" s="85"/>
      <c r="N285" s="85"/>
      <c r="O285" s="85"/>
      <c r="P285" s="85"/>
      <c r="Q285" s="85" t="s">
        <v>26735</v>
      </c>
      <c r="R285" s="85" t="s">
        <v>26736</v>
      </c>
      <c r="S285" s="102"/>
      <c r="T285" s="102"/>
      <c r="U285" s="102"/>
      <c r="W285" s="102"/>
      <c r="X285" s="102"/>
    </row>
    <row r="286" spans="1:58" x14ac:dyDescent="0.25">
      <c r="D286" s="302"/>
      <c r="E286" s="302"/>
      <c r="F286" s="302"/>
      <c r="G286" s="302"/>
      <c r="Q286" s="85" t="s">
        <v>26734</v>
      </c>
      <c r="R286" s="85" t="s">
        <v>26737</v>
      </c>
    </row>
    <row r="287" spans="1:58" x14ac:dyDescent="0.25">
      <c r="B287" s="16" t="s">
        <v>11541</v>
      </c>
      <c r="C287" s="16" t="s">
        <v>11525</v>
      </c>
      <c r="D287" s="16" t="s">
        <v>11526</v>
      </c>
      <c r="E287" s="17" t="s">
        <v>19276</v>
      </c>
      <c r="F287" s="17" t="s">
        <v>19277</v>
      </c>
      <c r="G287" s="17" t="s">
        <v>11527</v>
      </c>
      <c r="H287" s="16" t="s">
        <v>11530</v>
      </c>
      <c r="I287" s="17" t="s">
        <v>11528</v>
      </c>
      <c r="J287" s="17" t="s">
        <v>11529</v>
      </c>
      <c r="K287" s="17" t="s">
        <v>29314</v>
      </c>
      <c r="L287" s="17" t="s">
        <v>13325</v>
      </c>
      <c r="M287" s="17" t="s">
        <v>19286</v>
      </c>
      <c r="N287" s="17" t="s">
        <v>19276</v>
      </c>
      <c r="O287" s="17" t="s">
        <v>19277</v>
      </c>
      <c r="P287" s="17" t="s">
        <v>13672</v>
      </c>
      <c r="Q287" s="17" t="s">
        <v>24361</v>
      </c>
      <c r="R287" s="17" t="s">
        <v>26732</v>
      </c>
      <c r="S287" s="103" t="s">
        <v>13677</v>
      </c>
      <c r="T287" s="103" t="s">
        <v>21616</v>
      </c>
      <c r="U287" s="103" t="s">
        <v>21613</v>
      </c>
      <c r="V287" s="116" t="s">
        <v>14233</v>
      </c>
      <c r="W287" s="103" t="s">
        <v>21603</v>
      </c>
      <c r="X287" s="103" t="s">
        <v>21604</v>
      </c>
      <c r="Y287" s="19" t="s">
        <v>11531</v>
      </c>
      <c r="Z287" s="19" t="s">
        <v>11533</v>
      </c>
      <c r="AA287" s="19" t="s">
        <v>11534</v>
      </c>
      <c r="AB287" s="19" t="s">
        <v>11532</v>
      </c>
      <c r="AC287" s="19" t="s">
        <v>11535</v>
      </c>
      <c r="AD287" s="19" t="s">
        <v>11536</v>
      </c>
      <c r="AE287" s="19" t="s">
        <v>11554</v>
      </c>
      <c r="AF287" s="19" t="s">
        <v>11555</v>
      </c>
      <c r="AG287" s="19" t="s">
        <v>11556</v>
      </c>
      <c r="AH287" s="19" t="s">
        <v>19287</v>
      </c>
      <c r="AI287" s="19" t="s">
        <v>20105</v>
      </c>
      <c r="AJ287" s="19" t="s">
        <v>19288</v>
      </c>
      <c r="AK287" s="19" t="s">
        <v>13383</v>
      </c>
      <c r="AL287" s="19" t="s">
        <v>13684</v>
      </c>
      <c r="AM287" s="19" t="s">
        <v>13685</v>
      </c>
      <c r="AN287" s="19" t="s">
        <v>20979</v>
      </c>
      <c r="AO287" s="164" t="s">
        <v>20087</v>
      </c>
      <c r="AP287" s="164" t="s">
        <v>21019</v>
      </c>
      <c r="AQ287" s="164" t="s">
        <v>21021</v>
      </c>
      <c r="AR287" s="164" t="s">
        <v>20088</v>
      </c>
      <c r="AS287" s="19" t="s">
        <v>21018</v>
      </c>
      <c r="AT287" s="19" t="s">
        <v>21020</v>
      </c>
      <c r="AU287" s="124" t="s">
        <v>20117</v>
      </c>
      <c r="AV287" s="124" t="s">
        <v>20106</v>
      </c>
      <c r="AW287" s="124" t="s">
        <v>26733</v>
      </c>
      <c r="AX287" s="124" t="s">
        <v>24362</v>
      </c>
      <c r="AY287" s="124" t="s">
        <v>29307</v>
      </c>
      <c r="AZ287" s="124" t="s">
        <v>29277</v>
      </c>
      <c r="BA287" s="255"/>
      <c r="BB287" s="252" t="s">
        <v>29281</v>
      </c>
      <c r="BC287" s="255" t="s">
        <v>29278</v>
      </c>
      <c r="BD287" s="252"/>
      <c r="BE287" s="17" t="s">
        <v>11528</v>
      </c>
      <c r="BF287" s="124" t="s">
        <v>29300</v>
      </c>
    </row>
    <row r="288" spans="1:58" x14ac:dyDescent="0.25">
      <c r="A288" s="94"/>
      <c r="B288" s="18">
        <v>201</v>
      </c>
      <c r="C288" s="31"/>
      <c r="D288" s="19" t="str">
        <f>IFERROR(IF(OR(P288="PDB",P288="PLS"),"*","") &amp; VLOOKUP(C288,Table5[],2,FALSE),"") &amp; IF(L288="Yes"," **MILL FINISH**",)</f>
        <v/>
      </c>
      <c r="E288" s="124" t="str">
        <f t="shared" ref="E288:E327" si="124">IF(C288="","",N288)</f>
        <v/>
      </c>
      <c r="F288" s="124" t="str">
        <f t="shared" ref="F288:F327" si="125">IF(C288="","",O288)</f>
        <v/>
      </c>
      <c r="G288" s="135"/>
      <c r="H288" s="135"/>
      <c r="I288" s="20" t="str">
        <f t="shared" ref="I288:I327" si="126">IFERROR(AH288+AI288+AS288+K288,"")</f>
        <v/>
      </c>
      <c r="J288" s="22" t="str">
        <f t="shared" ref="J288:J327" si="127">IFERROR(I288*G288,"")</f>
        <v/>
      </c>
      <c r="K288" s="236" t="str">
        <f t="shared" ref="K288:K327" si="128">IFERROR(AZ288+BC288,"")</f>
        <v/>
      </c>
      <c r="L288" s="140" t="s">
        <v>13326</v>
      </c>
      <c r="M288" s="96" t="str">
        <f>IF(C288="","",IF(AND(BF288&gt;0,NOT('1.Project Details'!$E$33="No")),VLOOKUP('1.Project Details'!$E$33,Threshold_Code,2,FALSE),IF(L288="No",SAP_Colour_Code,"NON")))</f>
        <v/>
      </c>
      <c r="N288" s="141">
        <v>6060</v>
      </c>
      <c r="O288" s="140" t="s">
        <v>19270</v>
      </c>
      <c r="P288" s="96" t="str">
        <f>IFERROR(IF(LEFT(AX288,1)="7","PDB",VLOOKUP(C288,Table5[],13,FALSE)),"")</f>
        <v/>
      </c>
      <c r="Q288" s="239"/>
      <c r="R288" s="96" t="str">
        <f>IFERROR(IF(LEFT(AX288,1)="7",VLOOKUP(LEFT(Q288,5),DATA_EDGE!A:C,3,FALSE),VLOOKUP(Q288,DATA_EDGE!A:C,3,FALSE)),"")</f>
        <v/>
      </c>
      <c r="S288" s="104" t="str">
        <f>IFERROR(IF(LEFT(VLOOKUP(C288,Table5[],7,FALSE),3)="AE3",VLOOKUP(C288,Table_TB_Cost[],3,FALSE),""),"")</f>
        <v/>
      </c>
      <c r="T288" s="207" t="s">
        <v>13326</v>
      </c>
      <c r="U288" s="206" t="str">
        <f>IF(OR('1.Project Details'!$B$26="Capral Mill (AP)",T288="Yes"),IF(AD288="","",IF(AD288&lt;0,"Minfin",IF(AD288&lt;80,"Non-bulk","Bulk"))),"")</f>
        <v/>
      </c>
      <c r="V288" s="63" t="str">
        <f>IFERROR(VLOOKUP(C288,Table5[],11,FALSE),"")</f>
        <v/>
      </c>
      <c r="W288" s="104" t="str">
        <f>IFERROR(IF(X288="Yes",VLOOKUP(C288,Table5[#All],12,FALSE) &amp; IF(OR(Y288&gt;5,Z288&gt;25)," Weight",""),""),"")</f>
        <v/>
      </c>
      <c r="X288" s="104" t="s">
        <v>21026</v>
      </c>
      <c r="Y288" s="19" t="str">
        <f>IFERROR(VLOOKUP(C288,Table5[],4,FALSE),"")</f>
        <v/>
      </c>
      <c r="Z288" s="19" t="str">
        <f t="shared" ref="Z288:Z327" si="129">IFERROR(Y288*H288,"")</f>
        <v/>
      </c>
      <c r="AA288" s="19" t="str">
        <f t="shared" ref="AA288:AA327" si="130">IFERROR(Z288*G288,"")</f>
        <v/>
      </c>
      <c r="AB288" s="19" t="str">
        <f>IFERROR(VLOOKUP(C288,Table5[],5,FALSE),"")</f>
        <v/>
      </c>
      <c r="AC288" s="19" t="str">
        <f t="shared" ref="AC288:AC327" si="131">IFERROR(AB288*H288/1000,"")</f>
        <v/>
      </c>
      <c r="AD288" s="19" t="str">
        <f t="shared" ref="AD288:AD327" si="132">IFERROR(AC288*G288,"")</f>
        <v/>
      </c>
      <c r="AE288" s="19" t="str">
        <f>IFERROR(VLOOKUP(C288,Table5[],6,FALSE),"")</f>
        <v/>
      </c>
      <c r="AF288" s="19" t="str">
        <f t="shared" ref="AF288:AF327" si="133">IFERROR(AE288*H288/1000,"")</f>
        <v/>
      </c>
      <c r="AG288" s="19" t="str">
        <f t="shared" ref="AG288:AG327" si="134">IFERROR(AF288*G288,"")</f>
        <v/>
      </c>
      <c r="AH288" s="142" t="str" cm="1">
        <f t="array" ref="AH288">IFERROR(IF(AV288=3,IF(Y288&lt;0.5,1*Z288*2.5,0),IF(P288="PLS",VLOOKUP(C288,Table_TB_Cost[],11,FALSE)/VLOOKUP(C288,Table_TB_Cost[],3,FALSE)*'2.Quote'!H288,IF(P288="PDB",_xlfn.IFS(tb_calc_type="Margin",(((Z288*'Pricing Matrix'!$F$4)+(H288*'Pricing Matrix'!$F$5))/(1-tb_calc_value)),tb_calc_type="List less Discount",(((Z288*(VLOOKUP(LEFT(VLOOKUP(C288,Table5[],10,FALSE),2),TB_MPG,2,FALSE)))+(H288*'Pricing Matrix'!$F$5*3))*(1-tb_calc_value))),(Z288*'3.Edit Pricing'!$B$33)))),"")</f>
        <v/>
      </c>
      <c r="AI288" s="142">
        <f>IF(AV288=1,Z288*'3.Edit Pricing'!$G$33,IF(AV288=2,Z288*'3.Edit Pricing'!$H$33,IF(AV288=3,Z288*'3.Edit Pricing'!$I$33,0)))</f>
        <v>0</v>
      </c>
      <c r="AJ288" s="142" t="str">
        <f t="shared" ref="AJ288:AJ327" si="135">IFERROR((AH288*G288)+(AI288*G288),"")</f>
        <v/>
      </c>
      <c r="AK288" s="92" t="str">
        <f>IFERROR(K288*G288,"")</f>
        <v/>
      </c>
      <c r="AL288" s="92" t="str">
        <f>IFERROR(IF(OR(P288="PLS",P288="PDB"),AJ288,""),"")</f>
        <v/>
      </c>
      <c r="AM288" s="92" t="str" cm="1">
        <f t="array" ref="AM288">IFERROR(_xlfn.IFS(P288="PLS",AL288-(VLOOKUP(C288,Table_TB_Cost[],10,FALSE)/VLOOKUP(C288,Table_TB_Cost[],3,FALSE)*G288*H288),P288="PDB",AL288-((Z288*'Pricing Matrix'!$F$4)+(H288*'Pricing Matrix'!$F$5))*G288),"")</f>
        <v/>
      </c>
      <c r="AN288" s="92" t="str">
        <f>IFERROR(IF(OR(P288="PLS",P288="PDB"),0,IF(AV288=3,(AI288*G288)-(AA288*'Pricing Matrix'!$B$5),(AI288*G288)+(AA288*('3.Edit Pricing'!$B$33-'Pricing Matrix'!$B$5)))),"")</f>
        <v/>
      </c>
      <c r="AO288" s="142" t="str">
        <f>IF(Y288="","",IF(AND(NOT('1.Project Details'!$E$33="No"), BF288&gt;0),'3.Edit Pricing'!$B$57,IF('1.Project Details'!$B$24="Mill Finish",0,IF('2.Quote'!$L288="Yes",0,IF(U288="Bulk",FinBulk_Cost_Price,IF(OR(U288="Non-bulk",U288="Minfin"),FinNonBulk_Cost_Price,Fin_Cost_Price))))))</f>
        <v/>
      </c>
      <c r="AP288" s="142" t="str" cm="1">
        <f t="array" ref="AP288">IF(Y288="","",_xlfn.IFS(AND(BF288&gt;0,NOT('1.Project Details'!$E$33="No")),'3.Edit Pricing'!$B$58,'1.Project Details'!$B$24="Mill Finish",0,'1.Project Details'!$B$24="",0,'2.Quote'!$L288="Yes",0,U288="Bulk",FinBulk_Sell_Price,U288="Non-bulk",FinNonBulk_Sell_Price,U288="Minfin",FinNonBulk_Sell_Price,Y288&lt;&gt;"",Fin_Sell_Price))</f>
        <v/>
      </c>
      <c r="AQ288" s="142" t="str">
        <f>IFERROR(IF(Y288="","",IF(T288="Yes","Anodised Perimeter (AP)",'1.Project Details'!$B$33)),"")</f>
        <v/>
      </c>
      <c r="AR288" s="142" t="str">
        <f>IFERROR(IF($AQ288="Anodised Perimeter (AP)",IF(U288="Minfin",40,'2.Quote'!AD288)*AO288,AG288*AO288),"")</f>
        <v/>
      </c>
      <c r="AS288" s="142" t="str">
        <f t="shared" ref="AS288:AS327" si="136">IFERROR(IF(AQ288="Anodised Perimeter (AP)",AC288*AP288+IF(U288="Minfin",(40-AD288)*AP288/G288,0),AF288*AP288),"")</f>
        <v/>
      </c>
      <c r="AT288" s="142" t="str">
        <f t="shared" ref="AT288:AT327" si="137">IFERROR(AS288*G288,"")</f>
        <v/>
      </c>
      <c r="AU288" s="170" t="str">
        <f>IFERROR(VLOOKUP(C288,DATA!$A:$K,8,FALSE),"")</f>
        <v/>
      </c>
      <c r="AV288" s="124" t="str">
        <f>IFERROR(VLOOKUP(AU288,'5.Edit_PH_IP'!$B:$D,3,FALSE),"")</f>
        <v/>
      </c>
      <c r="AW288" s="124" t="str">
        <f>IFERROR(VLOOKUP(Q288,DATA_EDGE!A:C,3,FALSE),"")</f>
        <v/>
      </c>
      <c r="AX288" s="124" t="str">
        <f>IF(LEFT(AW288,1)="7",VALUE(AW288),AW288)</f>
        <v/>
      </c>
      <c r="AY288" s="124" t="str">
        <f t="shared" ref="AY288:AY327" si="138">IFERROR(IF(V288&gt;0,VLOOKUP(V288,SubSill_Tier_Price,3,FALSE)*H288*G288,0),"")</f>
        <v/>
      </c>
      <c r="AZ288" s="124" t="str">
        <f t="shared" ref="AZ288:AZ327" si="139">IFERROR(IF(V288&gt;0,VLOOKUP(V288,SubSill_Tier_Price,2,FALSE)*H288,0),"")</f>
        <v/>
      </c>
      <c r="BA288" s="255"/>
      <c r="BB288" s="252">
        <f>BA288*G288</f>
        <v>0</v>
      </c>
      <c r="BC288" s="255"/>
      <c r="BD288" s="252">
        <f>BC288*G288</f>
        <v>0</v>
      </c>
      <c r="BE288" s="20">
        <f t="shared" ref="BE288:BE327" si="140">IFERROR(CD288+CE288+CO288+BG288,"")</f>
        <v>0</v>
      </c>
      <c r="BF288" s="124">
        <f t="shared" ref="BF288:BF327" si="141">IF(ISNA(VLOOKUP(C288,THRESHOLDS,1,FALSE)),0,1)</f>
        <v>0</v>
      </c>
    </row>
    <row r="289" spans="1:58" x14ac:dyDescent="0.25">
      <c r="A289" s="94"/>
      <c r="B289" s="21">
        <v>202</v>
      </c>
      <c r="C289" s="31"/>
      <c r="D289" s="19" t="str">
        <f>IFERROR(IF(OR(P289="PDB",P289="PLS"),"*","") &amp; VLOOKUP(C289,Table5[],2,FALSE),"") &amp; IF(L289="Yes"," **MILL FINISH**",)</f>
        <v/>
      </c>
      <c r="E289" s="124" t="str">
        <f t="shared" si="124"/>
        <v/>
      </c>
      <c r="F289" s="124" t="str">
        <f t="shared" si="125"/>
        <v/>
      </c>
      <c r="G289" s="135"/>
      <c r="H289" s="135"/>
      <c r="I289" s="20" t="str">
        <f t="shared" si="126"/>
        <v/>
      </c>
      <c r="J289" s="22" t="str">
        <f t="shared" si="127"/>
        <v/>
      </c>
      <c r="K289" s="236" t="str">
        <f t="shared" si="128"/>
        <v/>
      </c>
      <c r="L289" s="140" t="s">
        <v>13326</v>
      </c>
      <c r="M289" s="96" t="str">
        <f>IF(C289="","",IF(AND(BF289&gt;0,NOT('1.Project Details'!$E$33="No")),VLOOKUP('1.Project Details'!$E$33,Threshold_Code,2,FALSE),IF(L289="No",SAP_Colour_Code,"NON")))</f>
        <v/>
      </c>
      <c r="N289" s="141">
        <v>6060</v>
      </c>
      <c r="O289" s="140" t="s">
        <v>19270</v>
      </c>
      <c r="P289" s="96" t="str">
        <f>IFERROR(IF(LEFT(AX289,1)="7","PDB",VLOOKUP(C289,Table5[],13,FALSE)),"")</f>
        <v/>
      </c>
      <c r="Q289" s="239"/>
      <c r="R289" s="96" t="str">
        <f>IFERROR(IF(LEFT(AX289,1)="7",VLOOKUP(LEFT(Q289,5),DATA_EDGE!A:C,3,FALSE),VLOOKUP(Q289,DATA_EDGE!A:C,3,FALSE)),"")</f>
        <v/>
      </c>
      <c r="S289" s="104" t="str">
        <f>IFERROR(IF(LEFT(VLOOKUP(C289,Table5[],7,FALSE),3)="AE3",VLOOKUP(C289,Table_TB_Cost[],3,FALSE),""),"")</f>
        <v/>
      </c>
      <c r="T289" s="207" t="s">
        <v>13326</v>
      </c>
      <c r="U289" s="206" t="str">
        <f>IF(OR('1.Project Details'!$B$26="Capral Mill (AP)",T289="Yes"),IF(AD289="","",IF(AD289&lt;0,"Minfin",IF(AD289&lt;80,"Non-bulk","Bulk"))),"")</f>
        <v/>
      </c>
      <c r="V289" s="63" t="str">
        <f>IFERROR(VLOOKUP(C289,Table5[],11,FALSE),"")</f>
        <v/>
      </c>
      <c r="W289" s="104" t="str">
        <f>IFERROR(IF(X289="Yes",VLOOKUP(C289,Table5[#All],12,FALSE) &amp; IF(OR(Y289&gt;5,Z289&gt;25)," Weight",""),""),"")</f>
        <v/>
      </c>
      <c r="X289" s="104" t="s">
        <v>21026</v>
      </c>
      <c r="Y289" s="19" t="str">
        <f>IFERROR(VLOOKUP(C289,Table5[],4,FALSE),"")</f>
        <v/>
      </c>
      <c r="Z289" s="19" t="str">
        <f t="shared" si="129"/>
        <v/>
      </c>
      <c r="AA289" s="19" t="str">
        <f t="shared" si="130"/>
        <v/>
      </c>
      <c r="AB289" s="19" t="str">
        <f>IFERROR(VLOOKUP(C289,Table5[],5,FALSE),"")</f>
        <v/>
      </c>
      <c r="AC289" s="19" t="str">
        <f t="shared" si="131"/>
        <v/>
      </c>
      <c r="AD289" s="19" t="str">
        <f t="shared" si="132"/>
        <v/>
      </c>
      <c r="AE289" s="19" t="str">
        <f>IFERROR(VLOOKUP(C289,Table5[],6,FALSE),"")</f>
        <v/>
      </c>
      <c r="AF289" s="19" t="str">
        <f t="shared" si="133"/>
        <v/>
      </c>
      <c r="AG289" s="19" t="str">
        <f t="shared" si="134"/>
        <v/>
      </c>
      <c r="AH289" s="142" t="str" cm="1">
        <f t="array" ref="AH289">IFERROR(IF(AV289=3,IF(Y289&lt;0.5,1*Z289*2.5,0),IF(P289="PLS",VLOOKUP(C289,Table_TB_Cost[],11,FALSE)/VLOOKUP(C289,Table_TB_Cost[],3,FALSE)*'2.Quote'!H289,IF(P289="PDB",_xlfn.IFS(tb_calc_type="Margin",(((Z289*'Pricing Matrix'!$F$4)+(H289*'Pricing Matrix'!$F$5))/(1-tb_calc_value)),tb_calc_type="List less Discount",(((Z289*(VLOOKUP(LEFT(VLOOKUP(C289,Table5[],10,FALSE),2),TB_MPG,2,FALSE)))+(H289*'Pricing Matrix'!$F$5*3))*(1-tb_calc_value))),(Z289*'3.Edit Pricing'!$B$33)))),"")</f>
        <v/>
      </c>
      <c r="AI289" s="142">
        <f>IF(AV289=1,Z289*'3.Edit Pricing'!$G$33,IF(AV289=2,Z289*'3.Edit Pricing'!$H$33,IF(AV289=3,Z289*'3.Edit Pricing'!$I$33,0)))</f>
        <v>0</v>
      </c>
      <c r="AJ289" s="142" t="str">
        <f t="shared" si="135"/>
        <v/>
      </c>
      <c r="AK289" s="92" t="str">
        <f t="shared" ref="AK289:AK327" si="142">IFERROR(K289*G289,"")</f>
        <v/>
      </c>
      <c r="AL289" s="92" t="str">
        <f t="shared" ref="AL289:AL327" si="143">IFERROR(IF(OR(P289="PLS",P289="PDB"),AJ289,""),"")</f>
        <v/>
      </c>
      <c r="AM289" s="92" t="str" cm="1">
        <f t="array" ref="AM289">IFERROR(_xlfn.IFS(P289="PLS",AL289-(VLOOKUP(C289,Table_TB_Cost[],10,FALSE)/VLOOKUP(C289,Table_TB_Cost[],3,FALSE)*G289*H289),P289="PDB",AL289-((Z289*'Pricing Matrix'!$F$4)+(H289*'Pricing Matrix'!$F$5))*G289),"")</f>
        <v/>
      </c>
      <c r="AN289" s="92" t="str">
        <f>IFERROR(IF(OR(P289="PLS",P289="PDB"),0,IF(AV289=3,(AI289*G289)-(AA289*'Pricing Matrix'!$B$5),(AI289*G289)+(AA289*('3.Edit Pricing'!$B$33-'Pricing Matrix'!$B$5)))),"")</f>
        <v/>
      </c>
      <c r="AO289" s="142" t="str">
        <f>IF(Y289="","",IF(AND(NOT('1.Project Details'!$E$33="No"), BF289&gt;0),'3.Edit Pricing'!$B$57,IF('1.Project Details'!$B$24="Mill Finish",0,IF('2.Quote'!$L289="Yes",0,IF(U289="Bulk",FinBulk_Cost_Price,IF(OR(U289="Non-bulk",U289="Minfin"),FinNonBulk_Cost_Price,Fin_Cost_Price))))))</f>
        <v/>
      </c>
      <c r="AP289" s="142" t="str" cm="1">
        <f t="array" ref="AP289">IF(Y289="","",_xlfn.IFS(AND(BF289&gt;0,NOT('1.Project Details'!$E$33="No")),'3.Edit Pricing'!$B$58,'1.Project Details'!$B$24="Mill Finish",0,'1.Project Details'!$B$24="",0,'2.Quote'!$L289="Yes",0,U289="Bulk",FinBulk_Sell_Price,U289="Non-bulk",FinNonBulk_Sell_Price,U289="Minfin",FinNonBulk_Sell_Price,Y289&lt;&gt;"",Fin_Sell_Price))</f>
        <v/>
      </c>
      <c r="AQ289" s="142" t="str">
        <f>IFERROR(IF(Y289="","",IF(T289="Yes","Anodised Perimeter (AP)",'1.Project Details'!$B$33)),"")</f>
        <v/>
      </c>
      <c r="AR289" s="142" t="str">
        <f>IFERROR(IF($AQ289="Anodised Perimeter (AP)",IF(U289="Minfin",40,'2.Quote'!AD289)*AO289,AG289*AO289),"")</f>
        <v/>
      </c>
      <c r="AS289" s="142" t="str">
        <f t="shared" si="136"/>
        <v/>
      </c>
      <c r="AT289" s="142" t="str">
        <f t="shared" si="137"/>
        <v/>
      </c>
      <c r="AU289" s="170" t="str">
        <f>IFERROR(VLOOKUP(C289,DATA!$A:$K,8,FALSE),"")</f>
        <v/>
      </c>
      <c r="AV289" s="124" t="str">
        <f>IFERROR(VLOOKUP(AU289,'5.Edit_PH_IP'!$B:$D,3,FALSE),"")</f>
        <v/>
      </c>
      <c r="AW289" s="124" t="str">
        <f>IFERROR(VLOOKUP(Q289,DATA_EDGE!A:C,3,FALSE),"")</f>
        <v/>
      </c>
      <c r="AX289" s="124" t="str">
        <f t="shared" ref="AX289:AX327" si="144">IF(LEFT(AW289,1)="7",VALUE(AW289),AW289)</f>
        <v/>
      </c>
      <c r="AY289" s="124" t="str">
        <f t="shared" si="138"/>
        <v/>
      </c>
      <c r="AZ289" s="124" t="str">
        <f t="shared" si="139"/>
        <v/>
      </c>
      <c r="BA289" s="255"/>
      <c r="BB289" s="252">
        <f t="shared" ref="BB289:BB327" si="145">BA289*G289</f>
        <v>0</v>
      </c>
      <c r="BC289" s="255"/>
      <c r="BD289" s="252">
        <f t="shared" ref="BD289:BD327" si="146">BC289*G289</f>
        <v>0</v>
      </c>
      <c r="BE289" s="20">
        <f t="shared" si="140"/>
        <v>0</v>
      </c>
      <c r="BF289" s="124">
        <f t="shared" si="141"/>
        <v>0</v>
      </c>
    </row>
    <row r="290" spans="1:58" x14ac:dyDescent="0.25">
      <c r="A290" s="94"/>
      <c r="B290" s="18">
        <v>203</v>
      </c>
      <c r="C290" s="31"/>
      <c r="D290" s="19" t="str">
        <f>IFERROR(IF(OR(P290="PDB",P290="PLS"),"*","") &amp; VLOOKUP(C290,Table5[],2,FALSE),"") &amp; IF(L290="Yes"," **MILL FINISH**",)</f>
        <v/>
      </c>
      <c r="E290" s="124" t="str">
        <f t="shared" si="124"/>
        <v/>
      </c>
      <c r="F290" s="124" t="str">
        <f t="shared" si="125"/>
        <v/>
      </c>
      <c r="G290" s="135"/>
      <c r="H290" s="135"/>
      <c r="I290" s="20" t="str">
        <f t="shared" si="126"/>
        <v/>
      </c>
      <c r="J290" s="22" t="str">
        <f t="shared" si="127"/>
        <v/>
      </c>
      <c r="K290" s="236" t="str">
        <f t="shared" si="128"/>
        <v/>
      </c>
      <c r="L290" s="140" t="s">
        <v>13326</v>
      </c>
      <c r="M290" s="96" t="str">
        <f>IF(C290="","",IF(AND(BF290&gt;0,NOT('1.Project Details'!$E$33="No")),VLOOKUP('1.Project Details'!$E$33,Threshold_Code,2,FALSE),IF(L290="No",SAP_Colour_Code,"NON")))</f>
        <v/>
      </c>
      <c r="N290" s="141">
        <v>6060</v>
      </c>
      <c r="O290" s="140" t="s">
        <v>19270</v>
      </c>
      <c r="P290" s="96" t="str">
        <f>IFERROR(IF(LEFT(AX290,1)="7","PDB",VLOOKUP(C290,Table5[],13,FALSE)),"")</f>
        <v/>
      </c>
      <c r="Q290" s="239"/>
      <c r="R290" s="96" t="str">
        <f>IFERROR(IF(LEFT(AX290,1)="7",VLOOKUP(LEFT(Q290,5),DATA_EDGE!A:C,3,FALSE),VLOOKUP(Q290,DATA_EDGE!A:C,3,FALSE)),"")</f>
        <v/>
      </c>
      <c r="S290" s="104" t="str">
        <f>IFERROR(IF(LEFT(VLOOKUP(C290,Table5[],7,FALSE),3)="AE3",VLOOKUP(C290,Table_TB_Cost[],3,FALSE),""),"")</f>
        <v/>
      </c>
      <c r="T290" s="207" t="s">
        <v>13326</v>
      </c>
      <c r="U290" s="206" t="str">
        <f>IF(OR('1.Project Details'!$B$26="Capral Mill (AP)",T290="Yes"),IF(AD290="","",IF(AD290&lt;0,"Minfin",IF(AD290&lt;80,"Non-bulk","Bulk"))),"")</f>
        <v/>
      </c>
      <c r="V290" s="63" t="str">
        <f>IFERROR(VLOOKUP(C290,Table5[],11,FALSE),"")</f>
        <v/>
      </c>
      <c r="W290" s="104" t="str">
        <f>IFERROR(IF(X290="Yes",VLOOKUP(C290,Table5[#All],12,FALSE) &amp; IF(OR(Y290&gt;5,Z290&gt;25)," Weight",""),""),"")</f>
        <v/>
      </c>
      <c r="X290" s="104" t="s">
        <v>21026</v>
      </c>
      <c r="Y290" s="19" t="str">
        <f>IFERROR(VLOOKUP(C290,Table5[],4,FALSE),"")</f>
        <v/>
      </c>
      <c r="Z290" s="19" t="str">
        <f t="shared" si="129"/>
        <v/>
      </c>
      <c r="AA290" s="19" t="str">
        <f t="shared" si="130"/>
        <v/>
      </c>
      <c r="AB290" s="19" t="str">
        <f>IFERROR(VLOOKUP(C290,Table5[],5,FALSE),"")</f>
        <v/>
      </c>
      <c r="AC290" s="19" t="str">
        <f t="shared" si="131"/>
        <v/>
      </c>
      <c r="AD290" s="19" t="str">
        <f t="shared" si="132"/>
        <v/>
      </c>
      <c r="AE290" s="19" t="str">
        <f>IFERROR(VLOOKUP(C290,Table5[],6,FALSE),"")</f>
        <v/>
      </c>
      <c r="AF290" s="19" t="str">
        <f t="shared" si="133"/>
        <v/>
      </c>
      <c r="AG290" s="19" t="str">
        <f t="shared" si="134"/>
        <v/>
      </c>
      <c r="AH290" s="142" t="str" cm="1">
        <f t="array" ref="AH290">IFERROR(IF(AV290=3,IF(Y290&lt;0.5,1*Z290*2.5,0),IF(P290="PLS",VLOOKUP(C290,Table_TB_Cost[],11,FALSE)/VLOOKUP(C290,Table_TB_Cost[],3,FALSE)*'2.Quote'!H290,IF(P290="PDB",_xlfn.IFS(tb_calc_type="Margin",(((Z290*'Pricing Matrix'!$F$4)+(H290*'Pricing Matrix'!$F$5))/(1-tb_calc_value)),tb_calc_type="List less Discount",(((Z290*(VLOOKUP(LEFT(VLOOKUP(C290,Table5[],10,FALSE),2),TB_MPG,2,FALSE)))+(H290*'Pricing Matrix'!$F$5*3))*(1-tb_calc_value))),(Z290*'3.Edit Pricing'!$B$33)))),"")</f>
        <v/>
      </c>
      <c r="AI290" s="142">
        <f>IF(AV290=1,Z290*'3.Edit Pricing'!$G$33,IF(AV290=2,Z290*'3.Edit Pricing'!$H$33,IF(AV290=3,Z290*'3.Edit Pricing'!$I$33,0)))</f>
        <v>0</v>
      </c>
      <c r="AJ290" s="142" t="str">
        <f t="shared" si="135"/>
        <v/>
      </c>
      <c r="AK290" s="92" t="str">
        <f t="shared" si="142"/>
        <v/>
      </c>
      <c r="AL290" s="92" t="str">
        <f t="shared" si="143"/>
        <v/>
      </c>
      <c r="AM290" s="92" t="str" cm="1">
        <f t="array" ref="AM290">IFERROR(_xlfn.IFS(P290="PLS",AL290-(VLOOKUP(C290,Table_TB_Cost[],10,FALSE)/VLOOKUP(C290,Table_TB_Cost[],3,FALSE)*G290*H290),P290="PDB",AL290-((Z290*'Pricing Matrix'!$F$4)+(H290*'Pricing Matrix'!$F$5))*G290),"")</f>
        <v/>
      </c>
      <c r="AN290" s="92" t="str">
        <f>IFERROR(IF(OR(P290="PLS",P290="PDB"),0,IF(AV290=3,(AI290*G290)-(AA290*'Pricing Matrix'!$B$5),(AI290*G290)+(AA290*('3.Edit Pricing'!$B$33-'Pricing Matrix'!$B$5)))),"")</f>
        <v/>
      </c>
      <c r="AO290" s="142" t="str">
        <f>IF(Y290="","",IF(AND(NOT('1.Project Details'!$E$33="No"), BF290&gt;0),'3.Edit Pricing'!$B$57,IF('1.Project Details'!$B$24="Mill Finish",0,IF('2.Quote'!$L290="Yes",0,IF(U290="Bulk",FinBulk_Cost_Price,IF(OR(U290="Non-bulk",U290="Minfin"),FinNonBulk_Cost_Price,Fin_Cost_Price))))))</f>
        <v/>
      </c>
      <c r="AP290" s="142" t="str" cm="1">
        <f t="array" ref="AP290">IF(Y290="","",_xlfn.IFS(AND(BF290&gt;0,NOT('1.Project Details'!$E$33="No")),'3.Edit Pricing'!$B$58,'1.Project Details'!$B$24="Mill Finish",0,'1.Project Details'!$B$24="",0,'2.Quote'!$L290="Yes",0,U290="Bulk",FinBulk_Sell_Price,U290="Non-bulk",FinNonBulk_Sell_Price,U290="Minfin",FinNonBulk_Sell_Price,Y290&lt;&gt;"",Fin_Sell_Price))</f>
        <v/>
      </c>
      <c r="AQ290" s="142" t="str">
        <f>IFERROR(IF(Y290="","",IF(T290="Yes","Anodised Perimeter (AP)",'1.Project Details'!$B$33)),"")</f>
        <v/>
      </c>
      <c r="AR290" s="142" t="str">
        <f>IFERROR(IF($AQ290="Anodised Perimeter (AP)",IF(U290="Minfin",40,'2.Quote'!AD290)*AO290,AG290*AO290),"")</f>
        <v/>
      </c>
      <c r="AS290" s="142" t="str">
        <f t="shared" si="136"/>
        <v/>
      </c>
      <c r="AT290" s="142" t="str">
        <f t="shared" si="137"/>
        <v/>
      </c>
      <c r="AU290" s="170" t="str">
        <f>IFERROR(VLOOKUP(C290,DATA!$A:$K,8,FALSE),"")</f>
        <v/>
      </c>
      <c r="AV290" s="124" t="str">
        <f>IFERROR(VLOOKUP(AU290,'5.Edit_PH_IP'!$B:$D,3,FALSE),"")</f>
        <v/>
      </c>
      <c r="AW290" s="124" t="str">
        <f>IFERROR(VLOOKUP(Q290,DATA_EDGE!A:C,3,FALSE),"")</f>
        <v/>
      </c>
      <c r="AX290" s="124" t="str">
        <f t="shared" si="144"/>
        <v/>
      </c>
      <c r="AY290" s="124" t="str">
        <f t="shared" si="138"/>
        <v/>
      </c>
      <c r="AZ290" s="124" t="str">
        <f t="shared" si="139"/>
        <v/>
      </c>
      <c r="BA290" s="255"/>
      <c r="BB290" s="252">
        <f t="shared" si="145"/>
        <v>0</v>
      </c>
      <c r="BC290" s="255"/>
      <c r="BD290" s="252">
        <f t="shared" si="146"/>
        <v>0</v>
      </c>
      <c r="BE290" s="20">
        <f t="shared" si="140"/>
        <v>0</v>
      </c>
      <c r="BF290" s="124">
        <f t="shared" si="141"/>
        <v>0</v>
      </c>
    </row>
    <row r="291" spans="1:58" x14ac:dyDescent="0.25">
      <c r="A291" s="94"/>
      <c r="B291" s="18">
        <v>204</v>
      </c>
      <c r="C291" s="31"/>
      <c r="D291" s="19" t="str">
        <f>IFERROR(IF(OR(P291="PDB",P291="PLS"),"*","") &amp; VLOOKUP(C291,Table5[],2,FALSE),"") &amp; IF(L291="Yes"," **MILL FINISH**",)</f>
        <v/>
      </c>
      <c r="E291" s="124" t="str">
        <f t="shared" si="124"/>
        <v/>
      </c>
      <c r="F291" s="124" t="str">
        <f t="shared" si="125"/>
        <v/>
      </c>
      <c r="G291" s="135"/>
      <c r="H291" s="135"/>
      <c r="I291" s="20" t="str">
        <f t="shared" si="126"/>
        <v/>
      </c>
      <c r="J291" s="22" t="str">
        <f t="shared" si="127"/>
        <v/>
      </c>
      <c r="K291" s="236" t="str">
        <f t="shared" si="128"/>
        <v/>
      </c>
      <c r="L291" s="140" t="s">
        <v>13326</v>
      </c>
      <c r="M291" s="96" t="str">
        <f>IF(C291="","",IF(AND(BF291&gt;0,NOT('1.Project Details'!$E$33="No")),VLOOKUP('1.Project Details'!$E$33,Threshold_Code,2,FALSE),IF(L291="No",SAP_Colour_Code,"NON")))</f>
        <v/>
      </c>
      <c r="N291" s="141">
        <v>6060</v>
      </c>
      <c r="O291" s="140" t="s">
        <v>19270</v>
      </c>
      <c r="P291" s="96" t="str">
        <f>IFERROR(IF(LEFT(AX291,1)="7","PDB",VLOOKUP(C291,Table5[],13,FALSE)),"")</f>
        <v/>
      </c>
      <c r="Q291" s="239"/>
      <c r="R291" s="96" t="str">
        <f>IFERROR(IF(LEFT(AX291,1)="7",VLOOKUP(LEFT(Q291,5),DATA_EDGE!A:C,3,FALSE),VLOOKUP(Q291,DATA_EDGE!A:C,3,FALSE)),"")</f>
        <v/>
      </c>
      <c r="S291" s="104" t="str">
        <f>IFERROR(IF(LEFT(VLOOKUP(C291,Table5[],7,FALSE),3)="AE3",VLOOKUP(C291,Table_TB_Cost[],3,FALSE),""),"")</f>
        <v/>
      </c>
      <c r="T291" s="207" t="s">
        <v>13326</v>
      </c>
      <c r="U291" s="206" t="str">
        <f>IF(OR('1.Project Details'!$B$26="Capral Mill (AP)",T291="Yes"),IF(AD291="","",IF(AD291&lt;0,"Minfin",IF(AD291&lt;80,"Non-bulk","Bulk"))),"")</f>
        <v/>
      </c>
      <c r="V291" s="63" t="str">
        <f>IFERROR(VLOOKUP(C291,Table5[],11,FALSE),"")</f>
        <v/>
      </c>
      <c r="W291" s="104" t="str">
        <f>IFERROR(IF(X291="Yes",VLOOKUP(C291,Table5[#All],12,FALSE) &amp; IF(OR(Y291&gt;5,Z291&gt;25)," Weight",""),""),"")</f>
        <v/>
      </c>
      <c r="X291" s="104" t="s">
        <v>21026</v>
      </c>
      <c r="Y291" s="19" t="str">
        <f>IFERROR(VLOOKUP(C291,Table5[],4,FALSE),"")</f>
        <v/>
      </c>
      <c r="Z291" s="19" t="str">
        <f t="shared" si="129"/>
        <v/>
      </c>
      <c r="AA291" s="19" t="str">
        <f t="shared" si="130"/>
        <v/>
      </c>
      <c r="AB291" s="19" t="str">
        <f>IFERROR(VLOOKUP(C291,Table5[],5,FALSE),"")</f>
        <v/>
      </c>
      <c r="AC291" s="19" t="str">
        <f t="shared" si="131"/>
        <v/>
      </c>
      <c r="AD291" s="19" t="str">
        <f t="shared" si="132"/>
        <v/>
      </c>
      <c r="AE291" s="19" t="str">
        <f>IFERROR(VLOOKUP(C291,Table5[],6,FALSE),"")</f>
        <v/>
      </c>
      <c r="AF291" s="19" t="str">
        <f t="shared" si="133"/>
        <v/>
      </c>
      <c r="AG291" s="19" t="str">
        <f t="shared" si="134"/>
        <v/>
      </c>
      <c r="AH291" s="142" t="str" cm="1">
        <f t="array" ref="AH291">IFERROR(IF(AV291=3,IF(Y291&lt;0.5,1*Z291*2.5,0),IF(P291="PLS",VLOOKUP(C291,Table_TB_Cost[],11,FALSE)/VLOOKUP(C291,Table_TB_Cost[],3,FALSE)*'2.Quote'!H291,IF(P291="PDB",_xlfn.IFS(tb_calc_type="Margin",(((Z291*'Pricing Matrix'!$F$4)+(H291*'Pricing Matrix'!$F$5))/(1-tb_calc_value)),tb_calc_type="List less Discount",(((Z291*(VLOOKUP(LEFT(VLOOKUP(C291,Table5[],10,FALSE),2),TB_MPG,2,FALSE)))+(H291*'Pricing Matrix'!$F$5*3))*(1-tb_calc_value))),(Z291*'3.Edit Pricing'!$B$33)))),"")</f>
        <v/>
      </c>
      <c r="AI291" s="142">
        <f>IF(AV291=1,Z291*'3.Edit Pricing'!$G$33,IF(AV291=2,Z291*'3.Edit Pricing'!$H$33,IF(AV291=3,Z291*'3.Edit Pricing'!$I$33,0)))</f>
        <v>0</v>
      </c>
      <c r="AJ291" s="142" t="str">
        <f t="shared" si="135"/>
        <v/>
      </c>
      <c r="AK291" s="92" t="str">
        <f t="shared" si="142"/>
        <v/>
      </c>
      <c r="AL291" s="92" t="str">
        <f t="shared" si="143"/>
        <v/>
      </c>
      <c r="AM291" s="92" t="str" cm="1">
        <f t="array" ref="AM291">IFERROR(_xlfn.IFS(P291="PLS",AL291-(VLOOKUP(C291,Table_TB_Cost[],10,FALSE)/VLOOKUP(C291,Table_TB_Cost[],3,FALSE)*G291*H291),P291="PDB",AL291-((Z291*'Pricing Matrix'!$F$4)+(H291*'Pricing Matrix'!$F$5))*G291),"")</f>
        <v/>
      </c>
      <c r="AN291" s="92" t="str">
        <f>IFERROR(IF(OR(P291="PLS",P291="PDB"),0,IF(AV291=3,(AI291*G291)-(AA291*'Pricing Matrix'!$B$5),(AI291*G291)+(AA291*('3.Edit Pricing'!$B$33-'Pricing Matrix'!$B$5)))),"")</f>
        <v/>
      </c>
      <c r="AO291" s="142" t="str">
        <f>IF(Y291="","",IF(AND(NOT('1.Project Details'!$E$33="No"), BF291&gt;0),'3.Edit Pricing'!$B$57,IF('1.Project Details'!$B$24="Mill Finish",0,IF('2.Quote'!$L291="Yes",0,IF(U291="Bulk",FinBulk_Cost_Price,IF(OR(U291="Non-bulk",U291="Minfin"),FinNonBulk_Cost_Price,Fin_Cost_Price))))))</f>
        <v/>
      </c>
      <c r="AP291" s="142" t="str" cm="1">
        <f t="array" ref="AP291">IF(Y291="","",_xlfn.IFS(AND(BF291&gt;0,NOT('1.Project Details'!$E$33="No")),'3.Edit Pricing'!$B$58,'1.Project Details'!$B$24="Mill Finish",0,'1.Project Details'!$B$24="",0,'2.Quote'!$L291="Yes",0,U291="Bulk",FinBulk_Sell_Price,U291="Non-bulk",FinNonBulk_Sell_Price,U291="Minfin",FinNonBulk_Sell_Price,Y291&lt;&gt;"",Fin_Sell_Price))</f>
        <v/>
      </c>
      <c r="AQ291" s="142" t="str">
        <f>IFERROR(IF(Y291="","",IF(T291="Yes","Anodised Perimeter (AP)",'1.Project Details'!$B$33)),"")</f>
        <v/>
      </c>
      <c r="AR291" s="142" t="str">
        <f>IFERROR(IF($AQ291="Anodised Perimeter (AP)",IF(U291="Minfin",40,'2.Quote'!AD291)*AO291,AG291*AO291),"")</f>
        <v/>
      </c>
      <c r="AS291" s="142" t="str">
        <f t="shared" si="136"/>
        <v/>
      </c>
      <c r="AT291" s="142" t="str">
        <f t="shared" si="137"/>
        <v/>
      </c>
      <c r="AU291" s="170" t="str">
        <f>IFERROR(VLOOKUP(C291,DATA!$A:$K,8,FALSE),"")</f>
        <v/>
      </c>
      <c r="AV291" s="124" t="str">
        <f>IFERROR(VLOOKUP(AU291,'5.Edit_PH_IP'!$B:$D,3,FALSE),"")</f>
        <v/>
      </c>
      <c r="AW291" s="124" t="str">
        <f>IFERROR(VLOOKUP(Q291,DATA_EDGE!A:C,3,FALSE),"")</f>
        <v/>
      </c>
      <c r="AX291" s="124" t="str">
        <f t="shared" si="144"/>
        <v/>
      </c>
      <c r="AY291" s="124" t="str">
        <f t="shared" si="138"/>
        <v/>
      </c>
      <c r="AZ291" s="124" t="str">
        <f t="shared" si="139"/>
        <v/>
      </c>
      <c r="BA291" s="255"/>
      <c r="BB291" s="252">
        <f t="shared" si="145"/>
        <v>0</v>
      </c>
      <c r="BC291" s="255"/>
      <c r="BD291" s="252">
        <f t="shared" si="146"/>
        <v>0</v>
      </c>
      <c r="BE291" s="20">
        <f t="shared" si="140"/>
        <v>0</v>
      </c>
      <c r="BF291" s="124">
        <f t="shared" si="141"/>
        <v>0</v>
      </c>
    </row>
    <row r="292" spans="1:58" x14ac:dyDescent="0.25">
      <c r="A292" s="94"/>
      <c r="B292" s="21">
        <v>205</v>
      </c>
      <c r="C292" s="31"/>
      <c r="D292" s="19" t="str">
        <f>IFERROR(IF(OR(P292="PDB",P292="PLS"),"*","") &amp; VLOOKUP(C292,Table5[],2,FALSE),"") &amp; IF(L292="Yes"," **MILL FINISH**",)</f>
        <v/>
      </c>
      <c r="E292" s="124" t="str">
        <f t="shared" si="124"/>
        <v/>
      </c>
      <c r="F292" s="124" t="str">
        <f t="shared" si="125"/>
        <v/>
      </c>
      <c r="G292" s="135"/>
      <c r="H292" s="135"/>
      <c r="I292" s="20" t="str">
        <f t="shared" si="126"/>
        <v/>
      </c>
      <c r="J292" s="22" t="str">
        <f t="shared" si="127"/>
        <v/>
      </c>
      <c r="K292" s="236" t="str">
        <f t="shared" si="128"/>
        <v/>
      </c>
      <c r="L292" s="140" t="s">
        <v>13326</v>
      </c>
      <c r="M292" s="96" t="str">
        <f>IF(C292="","",IF(AND(BF292&gt;0,NOT('1.Project Details'!$E$33="No")),VLOOKUP('1.Project Details'!$E$33,Threshold_Code,2,FALSE),IF(L292="No",SAP_Colour_Code,"NON")))</f>
        <v/>
      </c>
      <c r="N292" s="141">
        <v>6060</v>
      </c>
      <c r="O292" s="140" t="s">
        <v>19270</v>
      </c>
      <c r="P292" s="96" t="str">
        <f>IFERROR(IF(LEFT(AX292,1)="7","PDB",VLOOKUP(C292,Table5[],13,FALSE)),"")</f>
        <v/>
      </c>
      <c r="Q292" s="239"/>
      <c r="R292" s="96" t="str">
        <f>IFERROR(IF(LEFT(AX292,1)="7",VLOOKUP(LEFT(Q292,5),DATA_EDGE!A:C,3,FALSE),VLOOKUP(Q292,DATA_EDGE!A:C,3,FALSE)),"")</f>
        <v/>
      </c>
      <c r="S292" s="104" t="str">
        <f>IFERROR(IF(LEFT(VLOOKUP(C292,Table5[],7,FALSE),3)="AE3",VLOOKUP(C292,Table_TB_Cost[],3,FALSE),""),"")</f>
        <v/>
      </c>
      <c r="T292" s="207" t="s">
        <v>13326</v>
      </c>
      <c r="U292" s="206" t="str">
        <f>IF(OR('1.Project Details'!$B$26="Capral Mill (AP)",T292="Yes"),IF(AD292="","",IF(AD292&lt;0,"Minfin",IF(AD292&lt;80,"Non-bulk","Bulk"))),"")</f>
        <v/>
      </c>
      <c r="V292" s="63" t="str">
        <f>IFERROR(VLOOKUP(C292,Table5[],11,FALSE),"")</f>
        <v/>
      </c>
      <c r="W292" s="104" t="str">
        <f>IFERROR(IF(X292="Yes",VLOOKUP(C292,Table5[#All],12,FALSE) &amp; IF(OR(Y292&gt;5,Z292&gt;25)," Weight",""),""),"")</f>
        <v/>
      </c>
      <c r="X292" s="104" t="s">
        <v>21026</v>
      </c>
      <c r="Y292" s="19" t="str">
        <f>IFERROR(VLOOKUP(C292,Table5[],4,FALSE),"")</f>
        <v/>
      </c>
      <c r="Z292" s="19" t="str">
        <f t="shared" si="129"/>
        <v/>
      </c>
      <c r="AA292" s="19" t="str">
        <f t="shared" si="130"/>
        <v/>
      </c>
      <c r="AB292" s="19" t="str">
        <f>IFERROR(VLOOKUP(C292,Table5[],5,FALSE),"")</f>
        <v/>
      </c>
      <c r="AC292" s="19" t="str">
        <f t="shared" si="131"/>
        <v/>
      </c>
      <c r="AD292" s="19" t="str">
        <f t="shared" si="132"/>
        <v/>
      </c>
      <c r="AE292" s="19" t="str">
        <f>IFERROR(VLOOKUP(C292,Table5[],6,FALSE),"")</f>
        <v/>
      </c>
      <c r="AF292" s="19" t="str">
        <f t="shared" si="133"/>
        <v/>
      </c>
      <c r="AG292" s="19" t="str">
        <f t="shared" si="134"/>
        <v/>
      </c>
      <c r="AH292" s="142" t="str" cm="1">
        <f t="array" ref="AH292">IFERROR(IF(AV292=3,IF(Y292&lt;0.5,1*Z292*2.5,0),IF(P292="PLS",VLOOKUP(C292,Table_TB_Cost[],11,FALSE)/VLOOKUP(C292,Table_TB_Cost[],3,FALSE)*'2.Quote'!H292,IF(P292="PDB",_xlfn.IFS(tb_calc_type="Margin",(((Z292*'Pricing Matrix'!$F$4)+(H292*'Pricing Matrix'!$F$5))/(1-tb_calc_value)),tb_calc_type="List less Discount",(((Z292*(VLOOKUP(LEFT(VLOOKUP(C292,Table5[],10,FALSE),2),TB_MPG,2,FALSE)))+(H292*'Pricing Matrix'!$F$5*3))*(1-tb_calc_value))),(Z292*'3.Edit Pricing'!$B$33)))),"")</f>
        <v/>
      </c>
      <c r="AI292" s="142">
        <f>IF(AV292=1,Z292*'3.Edit Pricing'!$G$33,IF(AV292=2,Z292*'3.Edit Pricing'!$H$33,IF(AV292=3,Z292*'3.Edit Pricing'!$I$33,0)))</f>
        <v>0</v>
      </c>
      <c r="AJ292" s="142" t="str">
        <f t="shared" si="135"/>
        <v/>
      </c>
      <c r="AK292" s="92" t="str">
        <f t="shared" si="142"/>
        <v/>
      </c>
      <c r="AL292" s="92" t="str">
        <f t="shared" si="143"/>
        <v/>
      </c>
      <c r="AM292" s="92" t="str" cm="1">
        <f t="array" ref="AM292">IFERROR(_xlfn.IFS(P292="PLS",AL292-(VLOOKUP(C292,Table_TB_Cost[],10,FALSE)/VLOOKUP(C292,Table_TB_Cost[],3,FALSE)*G292*H292),P292="PDB",AL292-((Z292*'Pricing Matrix'!$F$4)+(H292*'Pricing Matrix'!$F$5))*G292),"")</f>
        <v/>
      </c>
      <c r="AN292" s="92" t="str">
        <f>IFERROR(IF(OR(P292="PLS",P292="PDB"),0,IF(AV292=3,(AI292*G292)-(AA292*'Pricing Matrix'!$B$5),(AI292*G292)+(AA292*('3.Edit Pricing'!$B$33-'Pricing Matrix'!$B$5)))),"")</f>
        <v/>
      </c>
      <c r="AO292" s="142" t="str">
        <f>IF(Y292="","",IF(AND(NOT('1.Project Details'!$E$33="No"), BF292&gt;0),'3.Edit Pricing'!$B$57,IF('1.Project Details'!$B$24="Mill Finish",0,IF('2.Quote'!$L292="Yes",0,IF(U292="Bulk",FinBulk_Cost_Price,IF(OR(U292="Non-bulk",U292="Minfin"),FinNonBulk_Cost_Price,Fin_Cost_Price))))))</f>
        <v/>
      </c>
      <c r="AP292" s="142" t="str" cm="1">
        <f t="array" ref="AP292">IF(Y292="","",_xlfn.IFS(AND(BF292&gt;0,NOT('1.Project Details'!$E$33="No")),'3.Edit Pricing'!$B$58,'1.Project Details'!$B$24="Mill Finish",0,'1.Project Details'!$B$24="",0,'2.Quote'!$L292="Yes",0,U292="Bulk",FinBulk_Sell_Price,U292="Non-bulk",FinNonBulk_Sell_Price,U292="Minfin",FinNonBulk_Sell_Price,Y292&lt;&gt;"",Fin_Sell_Price))</f>
        <v/>
      </c>
      <c r="AQ292" s="142" t="str">
        <f>IFERROR(IF(Y292="","",IF(T292="Yes","Anodised Perimeter (AP)",'1.Project Details'!$B$33)),"")</f>
        <v/>
      </c>
      <c r="AR292" s="142" t="str">
        <f>IFERROR(IF($AQ292="Anodised Perimeter (AP)",IF(U292="Minfin",40,'2.Quote'!AD292)*AO292,AG292*AO292),"")</f>
        <v/>
      </c>
      <c r="AS292" s="142" t="str">
        <f t="shared" si="136"/>
        <v/>
      </c>
      <c r="AT292" s="142" t="str">
        <f t="shared" si="137"/>
        <v/>
      </c>
      <c r="AU292" s="170" t="str">
        <f>IFERROR(VLOOKUP(C292,DATA!$A:$K,8,FALSE),"")</f>
        <v/>
      </c>
      <c r="AV292" s="124" t="str">
        <f>IFERROR(VLOOKUP(AU292,'5.Edit_PH_IP'!$B:$D,3,FALSE),"")</f>
        <v/>
      </c>
      <c r="AW292" s="124" t="str">
        <f>IFERROR(VLOOKUP(Q292,DATA_EDGE!A:C,3,FALSE),"")</f>
        <v/>
      </c>
      <c r="AX292" s="124" t="str">
        <f t="shared" si="144"/>
        <v/>
      </c>
      <c r="AY292" s="124" t="str">
        <f t="shared" si="138"/>
        <v/>
      </c>
      <c r="AZ292" s="124" t="str">
        <f t="shared" si="139"/>
        <v/>
      </c>
      <c r="BA292" s="255"/>
      <c r="BB292" s="252">
        <f t="shared" si="145"/>
        <v>0</v>
      </c>
      <c r="BC292" s="255"/>
      <c r="BD292" s="252">
        <f t="shared" si="146"/>
        <v>0</v>
      </c>
      <c r="BE292" s="20">
        <f t="shared" si="140"/>
        <v>0</v>
      </c>
      <c r="BF292" s="124">
        <f t="shared" si="141"/>
        <v>0</v>
      </c>
    </row>
    <row r="293" spans="1:58" x14ac:dyDescent="0.25">
      <c r="A293" s="94"/>
      <c r="B293" s="18">
        <v>206</v>
      </c>
      <c r="C293" s="31"/>
      <c r="D293" s="19" t="str">
        <f>IFERROR(IF(OR(P293="PDB",P293="PLS"),"*","") &amp; VLOOKUP(C293,Table5[],2,FALSE),"") &amp; IF(L293="Yes"," **MILL FINISH**",)</f>
        <v/>
      </c>
      <c r="E293" s="124" t="str">
        <f t="shared" si="124"/>
        <v/>
      </c>
      <c r="F293" s="124" t="str">
        <f t="shared" si="125"/>
        <v/>
      </c>
      <c r="G293" s="135"/>
      <c r="H293" s="135"/>
      <c r="I293" s="20" t="str">
        <f t="shared" si="126"/>
        <v/>
      </c>
      <c r="J293" s="22" t="str">
        <f t="shared" si="127"/>
        <v/>
      </c>
      <c r="K293" s="236" t="str">
        <f t="shared" si="128"/>
        <v/>
      </c>
      <c r="L293" s="140" t="s">
        <v>13326</v>
      </c>
      <c r="M293" s="96" t="str">
        <f>IF(C293="","",IF(AND(BF293&gt;0,NOT('1.Project Details'!$E$33="No")),VLOOKUP('1.Project Details'!$E$33,Threshold_Code,2,FALSE),IF(L293="No",SAP_Colour_Code,"NON")))</f>
        <v/>
      </c>
      <c r="N293" s="141">
        <v>6060</v>
      </c>
      <c r="O293" s="140" t="s">
        <v>19270</v>
      </c>
      <c r="P293" s="96" t="str">
        <f>IFERROR(IF(LEFT(AX293,1)="7","PDB",VLOOKUP(C293,Table5[],13,FALSE)),"")</f>
        <v/>
      </c>
      <c r="Q293" s="239"/>
      <c r="R293" s="96" t="str">
        <f>IFERROR(IF(LEFT(AX293,1)="7",VLOOKUP(LEFT(Q293,5),DATA_EDGE!A:C,3,FALSE),VLOOKUP(Q293,DATA_EDGE!A:C,3,FALSE)),"")</f>
        <v/>
      </c>
      <c r="S293" s="104" t="str">
        <f>IFERROR(IF(LEFT(VLOOKUP(C293,Table5[],7,FALSE),3)="AE3",VLOOKUP(C293,Table_TB_Cost[],3,FALSE),""),"")</f>
        <v/>
      </c>
      <c r="T293" s="207" t="s">
        <v>13326</v>
      </c>
      <c r="U293" s="206" t="str">
        <f>IF(OR('1.Project Details'!$B$26="Capral Mill (AP)",T293="Yes"),IF(AD293="","",IF(AD293&lt;0,"Minfin",IF(AD293&lt;80,"Non-bulk","Bulk"))),"")</f>
        <v/>
      </c>
      <c r="V293" s="63" t="str">
        <f>IFERROR(VLOOKUP(C293,Table5[],11,FALSE),"")</f>
        <v/>
      </c>
      <c r="W293" s="104" t="str">
        <f>IFERROR(IF(X293="Yes",VLOOKUP(C293,Table5[#All],12,FALSE) &amp; IF(OR(Y293&gt;5,Z293&gt;25)," Weight",""),""),"")</f>
        <v/>
      </c>
      <c r="X293" s="104" t="s">
        <v>21026</v>
      </c>
      <c r="Y293" s="19" t="str">
        <f>IFERROR(VLOOKUP(C293,Table5[],4,FALSE),"")</f>
        <v/>
      </c>
      <c r="Z293" s="19" t="str">
        <f t="shared" si="129"/>
        <v/>
      </c>
      <c r="AA293" s="19" t="str">
        <f t="shared" si="130"/>
        <v/>
      </c>
      <c r="AB293" s="19" t="str">
        <f>IFERROR(VLOOKUP(C293,Table5[],5,FALSE),"")</f>
        <v/>
      </c>
      <c r="AC293" s="19" t="str">
        <f t="shared" si="131"/>
        <v/>
      </c>
      <c r="AD293" s="19" t="str">
        <f t="shared" si="132"/>
        <v/>
      </c>
      <c r="AE293" s="19" t="str">
        <f>IFERROR(VLOOKUP(C293,Table5[],6,FALSE),"")</f>
        <v/>
      </c>
      <c r="AF293" s="19" t="str">
        <f t="shared" si="133"/>
        <v/>
      </c>
      <c r="AG293" s="19" t="str">
        <f t="shared" si="134"/>
        <v/>
      </c>
      <c r="AH293" s="142" t="str" cm="1">
        <f t="array" ref="AH293">IFERROR(IF(AV293=3,IF(Y293&lt;0.5,1*Z293*2.5,0),IF(P293="PLS",VLOOKUP(C293,Table_TB_Cost[],11,FALSE)/VLOOKUP(C293,Table_TB_Cost[],3,FALSE)*'2.Quote'!H293,IF(P293="PDB",_xlfn.IFS(tb_calc_type="Margin",(((Z293*'Pricing Matrix'!$F$4)+(H293*'Pricing Matrix'!$F$5))/(1-tb_calc_value)),tb_calc_type="List less Discount",(((Z293*(VLOOKUP(LEFT(VLOOKUP(C293,Table5[],10,FALSE),2),TB_MPG,2,FALSE)))+(H293*'Pricing Matrix'!$F$5*3))*(1-tb_calc_value))),(Z293*'3.Edit Pricing'!$B$33)))),"")</f>
        <v/>
      </c>
      <c r="AI293" s="142">
        <f>IF(AV293=1,Z293*'3.Edit Pricing'!$G$33,IF(AV293=2,Z293*'3.Edit Pricing'!$H$33,IF(AV293=3,Z293*'3.Edit Pricing'!$I$33,0)))</f>
        <v>0</v>
      </c>
      <c r="AJ293" s="142" t="str">
        <f t="shared" si="135"/>
        <v/>
      </c>
      <c r="AK293" s="92" t="str">
        <f t="shared" si="142"/>
        <v/>
      </c>
      <c r="AL293" s="92" t="str">
        <f t="shared" si="143"/>
        <v/>
      </c>
      <c r="AM293" s="92" t="str" cm="1">
        <f t="array" ref="AM293">IFERROR(_xlfn.IFS(P293="PLS",AL293-(VLOOKUP(C293,Table_TB_Cost[],10,FALSE)/VLOOKUP(C293,Table_TB_Cost[],3,FALSE)*G293*H293),P293="PDB",AL293-((Z293*'Pricing Matrix'!$F$4)+(H293*'Pricing Matrix'!$F$5))*G293),"")</f>
        <v/>
      </c>
      <c r="AN293" s="92" t="str">
        <f>IFERROR(IF(OR(P293="PLS",P293="PDB"),0,IF(AV293=3,(AI293*G293)-(AA293*'Pricing Matrix'!$B$5),(AI293*G293)+(AA293*('3.Edit Pricing'!$B$33-'Pricing Matrix'!$B$5)))),"")</f>
        <v/>
      </c>
      <c r="AO293" s="142" t="str">
        <f>IF(Y293="","",IF(AND(NOT('1.Project Details'!$E$33="No"), BF293&gt;0),'3.Edit Pricing'!$B$57,IF('1.Project Details'!$B$24="Mill Finish",0,IF('2.Quote'!$L293="Yes",0,IF(U293="Bulk",FinBulk_Cost_Price,IF(OR(U293="Non-bulk",U293="Minfin"),FinNonBulk_Cost_Price,Fin_Cost_Price))))))</f>
        <v/>
      </c>
      <c r="AP293" s="142" t="str" cm="1">
        <f t="array" ref="AP293">IF(Y293="","",_xlfn.IFS(AND(BF293&gt;0,NOT('1.Project Details'!$E$33="No")),'3.Edit Pricing'!$B$58,'1.Project Details'!$B$24="Mill Finish",0,'1.Project Details'!$B$24="",0,'2.Quote'!$L293="Yes",0,U293="Bulk",FinBulk_Sell_Price,U293="Non-bulk",FinNonBulk_Sell_Price,U293="Minfin",FinNonBulk_Sell_Price,Y293&lt;&gt;"",Fin_Sell_Price))</f>
        <v/>
      </c>
      <c r="AQ293" s="142" t="str">
        <f>IFERROR(IF(Y293="","",IF(T293="Yes","Anodised Perimeter (AP)",'1.Project Details'!$B$33)),"")</f>
        <v/>
      </c>
      <c r="AR293" s="142" t="str">
        <f>IFERROR(IF($AQ293="Anodised Perimeter (AP)",IF(U293="Minfin",40,'2.Quote'!AD293)*AO293,AG293*AO293),"")</f>
        <v/>
      </c>
      <c r="AS293" s="142" t="str">
        <f t="shared" si="136"/>
        <v/>
      </c>
      <c r="AT293" s="142" t="str">
        <f t="shared" si="137"/>
        <v/>
      </c>
      <c r="AU293" s="170" t="str">
        <f>IFERROR(VLOOKUP(C293,DATA!$A:$K,8,FALSE),"")</f>
        <v/>
      </c>
      <c r="AV293" s="124" t="str">
        <f>IFERROR(VLOOKUP(AU293,'5.Edit_PH_IP'!$B:$D,3,FALSE),"")</f>
        <v/>
      </c>
      <c r="AW293" s="124" t="str">
        <f>IFERROR(VLOOKUP(Q293,DATA_EDGE!A:C,3,FALSE),"")</f>
        <v/>
      </c>
      <c r="AX293" s="124" t="str">
        <f t="shared" si="144"/>
        <v/>
      </c>
      <c r="AY293" s="124" t="str">
        <f t="shared" si="138"/>
        <v/>
      </c>
      <c r="AZ293" s="124" t="str">
        <f t="shared" si="139"/>
        <v/>
      </c>
      <c r="BA293" s="255"/>
      <c r="BB293" s="252">
        <f t="shared" si="145"/>
        <v>0</v>
      </c>
      <c r="BC293" s="255"/>
      <c r="BD293" s="252">
        <f t="shared" si="146"/>
        <v>0</v>
      </c>
      <c r="BE293" s="20">
        <f t="shared" si="140"/>
        <v>0</v>
      </c>
      <c r="BF293" s="124">
        <f t="shared" si="141"/>
        <v>0</v>
      </c>
    </row>
    <row r="294" spans="1:58" x14ac:dyDescent="0.25">
      <c r="A294" s="94"/>
      <c r="B294" s="18">
        <v>207</v>
      </c>
      <c r="C294" s="31"/>
      <c r="D294" s="19" t="str">
        <f>IFERROR(IF(OR(P294="PDB",P294="PLS"),"*","") &amp; VLOOKUP(C294,Table5[],2,FALSE),"") &amp; IF(L294="Yes"," **MILL FINISH**",)</f>
        <v/>
      </c>
      <c r="E294" s="124" t="str">
        <f t="shared" si="124"/>
        <v/>
      </c>
      <c r="F294" s="124" t="str">
        <f t="shared" si="125"/>
        <v/>
      </c>
      <c r="G294" s="135"/>
      <c r="H294" s="135"/>
      <c r="I294" s="20" t="str">
        <f t="shared" si="126"/>
        <v/>
      </c>
      <c r="J294" s="22" t="str">
        <f t="shared" si="127"/>
        <v/>
      </c>
      <c r="K294" s="236" t="str">
        <f t="shared" si="128"/>
        <v/>
      </c>
      <c r="L294" s="140" t="s">
        <v>13326</v>
      </c>
      <c r="M294" s="96" t="str">
        <f>IF(C294="","",IF(AND(BF294&gt;0,NOT('1.Project Details'!$E$33="No")),VLOOKUP('1.Project Details'!$E$33,Threshold_Code,2,FALSE),IF(L294="No",SAP_Colour_Code,"NON")))</f>
        <v/>
      </c>
      <c r="N294" s="141">
        <v>6060</v>
      </c>
      <c r="O294" s="140" t="s">
        <v>19270</v>
      </c>
      <c r="P294" s="96" t="str">
        <f>IFERROR(IF(LEFT(AX294,1)="7","PDB",VLOOKUP(C294,Table5[],13,FALSE)),"")</f>
        <v/>
      </c>
      <c r="Q294" s="239"/>
      <c r="R294" s="96" t="str">
        <f>IFERROR(IF(LEFT(AX294,1)="7",VLOOKUP(LEFT(Q294,5),DATA_EDGE!A:C,3,FALSE),VLOOKUP(Q294,DATA_EDGE!A:C,3,FALSE)),"")</f>
        <v/>
      </c>
      <c r="S294" s="104" t="str">
        <f>IFERROR(IF(LEFT(VLOOKUP(C294,Table5[],7,FALSE),3)="AE3",VLOOKUP(C294,Table_TB_Cost[],3,FALSE),""),"")</f>
        <v/>
      </c>
      <c r="T294" s="207" t="s">
        <v>13326</v>
      </c>
      <c r="U294" s="206" t="str">
        <f>IF(OR('1.Project Details'!$B$26="Capral Mill (AP)",T294="Yes"),IF(AD294="","",IF(AD294&lt;0,"Minfin",IF(AD294&lt;80,"Non-bulk","Bulk"))),"")</f>
        <v/>
      </c>
      <c r="V294" s="63" t="str">
        <f>IFERROR(VLOOKUP(C294,Table5[],11,FALSE),"")</f>
        <v/>
      </c>
      <c r="W294" s="104" t="str">
        <f>IFERROR(IF(X294="Yes",VLOOKUP(C294,Table5[#All],12,FALSE) &amp; IF(OR(Y294&gt;5,Z294&gt;25)," Weight",""),""),"")</f>
        <v/>
      </c>
      <c r="X294" s="104" t="s">
        <v>21026</v>
      </c>
      <c r="Y294" s="19" t="str">
        <f>IFERROR(VLOOKUP(C294,Table5[],4,FALSE),"")</f>
        <v/>
      </c>
      <c r="Z294" s="19" t="str">
        <f t="shared" si="129"/>
        <v/>
      </c>
      <c r="AA294" s="19" t="str">
        <f t="shared" si="130"/>
        <v/>
      </c>
      <c r="AB294" s="19" t="str">
        <f>IFERROR(VLOOKUP(C294,Table5[],5,FALSE),"")</f>
        <v/>
      </c>
      <c r="AC294" s="19" t="str">
        <f t="shared" si="131"/>
        <v/>
      </c>
      <c r="AD294" s="19" t="str">
        <f t="shared" si="132"/>
        <v/>
      </c>
      <c r="AE294" s="19" t="str">
        <f>IFERROR(VLOOKUP(C294,Table5[],6,FALSE),"")</f>
        <v/>
      </c>
      <c r="AF294" s="19" t="str">
        <f t="shared" si="133"/>
        <v/>
      </c>
      <c r="AG294" s="19" t="str">
        <f t="shared" si="134"/>
        <v/>
      </c>
      <c r="AH294" s="142" t="str" cm="1">
        <f t="array" ref="AH294">IFERROR(IF(AV294=3,IF(Y294&lt;0.5,1*Z294*2.5,0),IF(P294="PLS",VLOOKUP(C294,Table_TB_Cost[],11,FALSE)/VLOOKUP(C294,Table_TB_Cost[],3,FALSE)*'2.Quote'!H294,IF(P294="PDB",_xlfn.IFS(tb_calc_type="Margin",(((Z294*'Pricing Matrix'!$F$4)+(H294*'Pricing Matrix'!$F$5))/(1-tb_calc_value)),tb_calc_type="List less Discount",(((Z294*(VLOOKUP(LEFT(VLOOKUP(C294,Table5[],10,FALSE),2),TB_MPG,2,FALSE)))+(H294*'Pricing Matrix'!$F$5*3))*(1-tb_calc_value))),(Z294*'3.Edit Pricing'!$B$33)))),"")</f>
        <v/>
      </c>
      <c r="AI294" s="142">
        <f>IF(AV294=1,Z294*'3.Edit Pricing'!$G$33,IF(AV294=2,Z294*'3.Edit Pricing'!$H$33,IF(AV294=3,Z294*'3.Edit Pricing'!$I$33,0)))</f>
        <v>0</v>
      </c>
      <c r="AJ294" s="142" t="str">
        <f t="shared" si="135"/>
        <v/>
      </c>
      <c r="AK294" s="92" t="str">
        <f t="shared" si="142"/>
        <v/>
      </c>
      <c r="AL294" s="92" t="str">
        <f t="shared" si="143"/>
        <v/>
      </c>
      <c r="AM294" s="92" t="str" cm="1">
        <f t="array" ref="AM294">IFERROR(_xlfn.IFS(P294="PLS",AL294-(VLOOKUP(C294,Table_TB_Cost[],10,FALSE)/VLOOKUP(C294,Table_TB_Cost[],3,FALSE)*G294*H294),P294="PDB",AL294-((Z294*'Pricing Matrix'!$F$4)+(H294*'Pricing Matrix'!$F$5))*G294),"")</f>
        <v/>
      </c>
      <c r="AN294" s="92" t="str">
        <f>IFERROR(IF(OR(P294="PLS",P294="PDB"),0,IF(AV294=3,(AI294*G294)-(AA294*'Pricing Matrix'!$B$5),(AI294*G294)+(AA294*('3.Edit Pricing'!$B$33-'Pricing Matrix'!$B$5)))),"")</f>
        <v/>
      </c>
      <c r="AO294" s="142" t="str">
        <f>IF(Y294="","",IF(AND(NOT('1.Project Details'!$E$33="No"), BF294&gt;0),'3.Edit Pricing'!$B$57,IF('1.Project Details'!$B$24="Mill Finish",0,IF('2.Quote'!$L294="Yes",0,IF(U294="Bulk",FinBulk_Cost_Price,IF(OR(U294="Non-bulk",U294="Minfin"),FinNonBulk_Cost_Price,Fin_Cost_Price))))))</f>
        <v/>
      </c>
      <c r="AP294" s="142" t="str" cm="1">
        <f t="array" ref="AP294">IF(Y294="","",_xlfn.IFS(AND(BF294&gt;0,NOT('1.Project Details'!$E$33="No")),'3.Edit Pricing'!$B$58,'1.Project Details'!$B$24="Mill Finish",0,'1.Project Details'!$B$24="",0,'2.Quote'!$L294="Yes",0,U294="Bulk",FinBulk_Sell_Price,U294="Non-bulk",FinNonBulk_Sell_Price,U294="Minfin",FinNonBulk_Sell_Price,Y294&lt;&gt;"",Fin_Sell_Price))</f>
        <v/>
      </c>
      <c r="AQ294" s="142" t="str">
        <f>IFERROR(IF(Y294="","",IF(T294="Yes","Anodised Perimeter (AP)",'1.Project Details'!$B$33)),"")</f>
        <v/>
      </c>
      <c r="AR294" s="142" t="str">
        <f>IFERROR(IF($AQ294="Anodised Perimeter (AP)",IF(U294="Minfin",40,'2.Quote'!AD294)*AO294,AG294*AO294),"")</f>
        <v/>
      </c>
      <c r="AS294" s="142" t="str">
        <f t="shared" si="136"/>
        <v/>
      </c>
      <c r="AT294" s="142" t="str">
        <f t="shared" si="137"/>
        <v/>
      </c>
      <c r="AU294" s="170" t="str">
        <f>IFERROR(VLOOKUP(C294,DATA!$A:$K,8,FALSE),"")</f>
        <v/>
      </c>
      <c r="AV294" s="124" t="str">
        <f>IFERROR(VLOOKUP(AU294,'5.Edit_PH_IP'!$B:$D,3,FALSE),"")</f>
        <v/>
      </c>
      <c r="AW294" s="124" t="str">
        <f>IFERROR(VLOOKUP(Q294,DATA_EDGE!A:C,3,FALSE),"")</f>
        <v/>
      </c>
      <c r="AX294" s="124" t="str">
        <f t="shared" si="144"/>
        <v/>
      </c>
      <c r="AY294" s="124" t="str">
        <f t="shared" si="138"/>
        <v/>
      </c>
      <c r="AZ294" s="124" t="str">
        <f t="shared" si="139"/>
        <v/>
      </c>
      <c r="BA294" s="255"/>
      <c r="BB294" s="252">
        <f t="shared" si="145"/>
        <v>0</v>
      </c>
      <c r="BC294" s="255"/>
      <c r="BD294" s="252">
        <f t="shared" si="146"/>
        <v>0</v>
      </c>
      <c r="BE294" s="20">
        <f t="shared" si="140"/>
        <v>0</v>
      </c>
      <c r="BF294" s="124">
        <f t="shared" si="141"/>
        <v>0</v>
      </c>
    </row>
    <row r="295" spans="1:58" x14ac:dyDescent="0.25">
      <c r="A295" s="94"/>
      <c r="B295" s="21">
        <v>208</v>
      </c>
      <c r="C295" s="31"/>
      <c r="D295" s="19" t="str">
        <f>IFERROR(IF(OR(P295="PDB",P295="PLS"),"*","") &amp; VLOOKUP(C295,Table5[],2,FALSE),"") &amp; IF(L295="Yes"," **MILL FINISH**",)</f>
        <v/>
      </c>
      <c r="E295" s="124" t="str">
        <f t="shared" si="124"/>
        <v/>
      </c>
      <c r="F295" s="124" t="str">
        <f t="shared" si="125"/>
        <v/>
      </c>
      <c r="G295" s="135"/>
      <c r="H295" s="135"/>
      <c r="I295" s="20" t="str">
        <f t="shared" si="126"/>
        <v/>
      </c>
      <c r="J295" s="22" t="str">
        <f t="shared" si="127"/>
        <v/>
      </c>
      <c r="K295" s="236" t="str">
        <f t="shared" si="128"/>
        <v/>
      </c>
      <c r="L295" s="140" t="s">
        <v>13326</v>
      </c>
      <c r="M295" s="96" t="str">
        <f>IF(C295="","",IF(AND(BF295&gt;0,NOT('1.Project Details'!$E$33="No")),VLOOKUP('1.Project Details'!$E$33,Threshold_Code,2,FALSE),IF(L295="No",SAP_Colour_Code,"NON")))</f>
        <v/>
      </c>
      <c r="N295" s="141">
        <v>6060</v>
      </c>
      <c r="O295" s="140" t="s">
        <v>19270</v>
      </c>
      <c r="P295" s="96" t="str">
        <f>IFERROR(IF(LEFT(AX295,1)="7","PDB",VLOOKUP(C295,Table5[],13,FALSE)),"")</f>
        <v/>
      </c>
      <c r="Q295" s="239"/>
      <c r="R295" s="96" t="str">
        <f>IFERROR(IF(LEFT(AX295,1)="7",VLOOKUP(LEFT(Q295,5),DATA_EDGE!A:C,3,FALSE),VLOOKUP(Q295,DATA_EDGE!A:C,3,FALSE)),"")</f>
        <v/>
      </c>
      <c r="S295" s="104" t="str">
        <f>IFERROR(IF(LEFT(VLOOKUP(C295,Table5[],7,FALSE),3)="AE3",VLOOKUP(C295,Table_TB_Cost[],3,FALSE),""),"")</f>
        <v/>
      </c>
      <c r="T295" s="207" t="s">
        <v>13326</v>
      </c>
      <c r="U295" s="206" t="str">
        <f>IF(OR('1.Project Details'!$B$26="Capral Mill (AP)",T295="Yes"),IF(AD295="","",IF(AD295&lt;0,"Minfin",IF(AD295&lt;80,"Non-bulk","Bulk"))),"")</f>
        <v/>
      </c>
      <c r="V295" s="63" t="str">
        <f>IFERROR(VLOOKUP(C295,Table5[],11,FALSE),"")</f>
        <v/>
      </c>
      <c r="W295" s="104" t="str">
        <f>IFERROR(IF(X295="Yes",VLOOKUP(C295,Table5[#All],12,FALSE) &amp; IF(OR(Y295&gt;5,Z295&gt;25)," Weight",""),""),"")</f>
        <v/>
      </c>
      <c r="X295" s="104" t="s">
        <v>21026</v>
      </c>
      <c r="Y295" s="19" t="str">
        <f>IFERROR(VLOOKUP(C295,Table5[],4,FALSE),"")</f>
        <v/>
      </c>
      <c r="Z295" s="19" t="str">
        <f t="shared" si="129"/>
        <v/>
      </c>
      <c r="AA295" s="19" t="str">
        <f t="shared" si="130"/>
        <v/>
      </c>
      <c r="AB295" s="19" t="str">
        <f>IFERROR(VLOOKUP(C295,Table5[],5,FALSE),"")</f>
        <v/>
      </c>
      <c r="AC295" s="19" t="str">
        <f t="shared" si="131"/>
        <v/>
      </c>
      <c r="AD295" s="19" t="str">
        <f t="shared" si="132"/>
        <v/>
      </c>
      <c r="AE295" s="19" t="str">
        <f>IFERROR(VLOOKUP(C295,Table5[],6,FALSE),"")</f>
        <v/>
      </c>
      <c r="AF295" s="19" t="str">
        <f t="shared" si="133"/>
        <v/>
      </c>
      <c r="AG295" s="19" t="str">
        <f t="shared" si="134"/>
        <v/>
      </c>
      <c r="AH295" s="142" t="str" cm="1">
        <f t="array" ref="AH295">IFERROR(IF(AV295=3,IF(Y295&lt;0.5,1*Z295*2.5,0),IF(P295="PLS",VLOOKUP(C295,Table_TB_Cost[],11,FALSE)/VLOOKUP(C295,Table_TB_Cost[],3,FALSE)*'2.Quote'!H295,IF(P295="PDB",_xlfn.IFS(tb_calc_type="Margin",(((Z295*'Pricing Matrix'!$F$4)+(H295*'Pricing Matrix'!$F$5))/(1-tb_calc_value)),tb_calc_type="List less Discount",(((Z295*(VLOOKUP(LEFT(VLOOKUP(C295,Table5[],10,FALSE),2),TB_MPG,2,FALSE)))+(H295*'Pricing Matrix'!$F$5*3))*(1-tb_calc_value))),(Z295*'3.Edit Pricing'!$B$33)))),"")</f>
        <v/>
      </c>
      <c r="AI295" s="142">
        <f>IF(AV295=1,Z295*'3.Edit Pricing'!$G$33,IF(AV295=2,Z295*'3.Edit Pricing'!$H$33,IF(AV295=3,Z295*'3.Edit Pricing'!$I$33,0)))</f>
        <v>0</v>
      </c>
      <c r="AJ295" s="142" t="str">
        <f t="shared" si="135"/>
        <v/>
      </c>
      <c r="AK295" s="92" t="str">
        <f t="shared" si="142"/>
        <v/>
      </c>
      <c r="AL295" s="92" t="str">
        <f t="shared" si="143"/>
        <v/>
      </c>
      <c r="AM295" s="92" t="str" cm="1">
        <f t="array" ref="AM295">IFERROR(_xlfn.IFS(P295="PLS",AL295-(VLOOKUP(C295,Table_TB_Cost[],10,FALSE)/VLOOKUP(C295,Table_TB_Cost[],3,FALSE)*G295*H295),P295="PDB",AL295-((Z295*'Pricing Matrix'!$F$4)+(H295*'Pricing Matrix'!$F$5))*G295),"")</f>
        <v/>
      </c>
      <c r="AN295" s="92" t="str">
        <f>IFERROR(IF(OR(P295="PLS",P295="PDB"),0,IF(AV295=3,(AI295*G295)-(AA295*'Pricing Matrix'!$B$5),(AI295*G295)+(AA295*('3.Edit Pricing'!$B$33-'Pricing Matrix'!$B$5)))),"")</f>
        <v/>
      </c>
      <c r="AO295" s="142" t="str">
        <f>IF(Y295="","",IF(AND(NOT('1.Project Details'!$E$33="No"), BF295&gt;0),'3.Edit Pricing'!$B$57,IF('1.Project Details'!$B$24="Mill Finish",0,IF('2.Quote'!$L295="Yes",0,IF(U295="Bulk",FinBulk_Cost_Price,IF(OR(U295="Non-bulk",U295="Minfin"),FinNonBulk_Cost_Price,Fin_Cost_Price))))))</f>
        <v/>
      </c>
      <c r="AP295" s="142" t="str" cm="1">
        <f t="array" ref="AP295">IF(Y295="","",_xlfn.IFS(AND(BF295&gt;0,NOT('1.Project Details'!$E$33="No")),'3.Edit Pricing'!$B$58,'1.Project Details'!$B$24="Mill Finish",0,'1.Project Details'!$B$24="",0,'2.Quote'!$L295="Yes",0,U295="Bulk",FinBulk_Sell_Price,U295="Non-bulk",FinNonBulk_Sell_Price,U295="Minfin",FinNonBulk_Sell_Price,Y295&lt;&gt;"",Fin_Sell_Price))</f>
        <v/>
      </c>
      <c r="AQ295" s="142" t="str">
        <f>IFERROR(IF(Y295="","",IF(T295="Yes","Anodised Perimeter (AP)",'1.Project Details'!$B$33)),"")</f>
        <v/>
      </c>
      <c r="AR295" s="142" t="str">
        <f>IFERROR(IF($AQ295="Anodised Perimeter (AP)",IF(U295="Minfin",40,'2.Quote'!AD295)*AO295,AG295*AO295),"")</f>
        <v/>
      </c>
      <c r="AS295" s="142" t="str">
        <f t="shared" si="136"/>
        <v/>
      </c>
      <c r="AT295" s="142" t="str">
        <f t="shared" si="137"/>
        <v/>
      </c>
      <c r="AU295" s="170" t="str">
        <f>IFERROR(VLOOKUP(C295,DATA!$A:$K,8,FALSE),"")</f>
        <v/>
      </c>
      <c r="AV295" s="124" t="str">
        <f>IFERROR(VLOOKUP(AU295,'5.Edit_PH_IP'!$B:$D,3,FALSE),"")</f>
        <v/>
      </c>
      <c r="AW295" s="124" t="str">
        <f>IFERROR(VLOOKUP(Q295,DATA_EDGE!A:C,3,FALSE),"")</f>
        <v/>
      </c>
      <c r="AX295" s="124" t="str">
        <f t="shared" si="144"/>
        <v/>
      </c>
      <c r="AY295" s="124" t="str">
        <f t="shared" si="138"/>
        <v/>
      </c>
      <c r="AZ295" s="124" t="str">
        <f t="shared" si="139"/>
        <v/>
      </c>
      <c r="BA295" s="255"/>
      <c r="BB295" s="252">
        <f t="shared" si="145"/>
        <v>0</v>
      </c>
      <c r="BC295" s="255"/>
      <c r="BD295" s="252">
        <f t="shared" si="146"/>
        <v>0</v>
      </c>
      <c r="BE295" s="20">
        <f t="shared" si="140"/>
        <v>0</v>
      </c>
      <c r="BF295" s="124">
        <f t="shared" si="141"/>
        <v>0</v>
      </c>
    </row>
    <row r="296" spans="1:58" x14ac:dyDescent="0.25">
      <c r="A296" s="94"/>
      <c r="B296" s="18">
        <v>209</v>
      </c>
      <c r="C296" s="31"/>
      <c r="D296" s="19" t="str">
        <f>IFERROR(IF(OR(P296="PDB",P296="PLS"),"*","") &amp; VLOOKUP(C296,Table5[],2,FALSE),"") &amp; IF(L296="Yes"," **MILL FINISH**",)</f>
        <v/>
      </c>
      <c r="E296" s="124" t="str">
        <f t="shared" si="124"/>
        <v/>
      </c>
      <c r="F296" s="124" t="str">
        <f t="shared" si="125"/>
        <v/>
      </c>
      <c r="G296" s="135"/>
      <c r="H296" s="135"/>
      <c r="I296" s="20" t="str">
        <f t="shared" si="126"/>
        <v/>
      </c>
      <c r="J296" s="22" t="str">
        <f t="shared" si="127"/>
        <v/>
      </c>
      <c r="K296" s="236" t="str">
        <f t="shared" si="128"/>
        <v/>
      </c>
      <c r="L296" s="140" t="s">
        <v>13326</v>
      </c>
      <c r="M296" s="96" t="str">
        <f>IF(C296="","",IF(AND(BF296&gt;0,NOT('1.Project Details'!$E$33="No")),VLOOKUP('1.Project Details'!$E$33,Threshold_Code,2,FALSE),IF(L296="No",SAP_Colour_Code,"NON")))</f>
        <v/>
      </c>
      <c r="N296" s="141">
        <v>6060</v>
      </c>
      <c r="O296" s="140" t="s">
        <v>19270</v>
      </c>
      <c r="P296" s="96" t="str">
        <f>IFERROR(IF(LEFT(AX296,1)="7","PDB",VLOOKUP(C296,Table5[],13,FALSE)),"")</f>
        <v/>
      </c>
      <c r="Q296" s="239"/>
      <c r="R296" s="96" t="str">
        <f>IFERROR(IF(LEFT(AX296,1)="7",VLOOKUP(LEFT(Q296,5),DATA_EDGE!A:C,3,FALSE),VLOOKUP(Q296,DATA_EDGE!A:C,3,FALSE)),"")</f>
        <v/>
      </c>
      <c r="S296" s="104" t="str">
        <f>IFERROR(IF(LEFT(VLOOKUP(C296,Table5[],7,FALSE),3)="AE3",VLOOKUP(C296,Table_TB_Cost[],3,FALSE),""),"")</f>
        <v/>
      </c>
      <c r="T296" s="207" t="s">
        <v>13326</v>
      </c>
      <c r="U296" s="206" t="str">
        <f>IF(OR('1.Project Details'!$B$26="Capral Mill (AP)",T296="Yes"),IF(AD296="","",IF(AD296&lt;0,"Minfin",IF(AD296&lt;80,"Non-bulk","Bulk"))),"")</f>
        <v/>
      </c>
      <c r="V296" s="63" t="str">
        <f>IFERROR(VLOOKUP(C296,Table5[],11,FALSE),"")</f>
        <v/>
      </c>
      <c r="W296" s="104" t="str">
        <f>IFERROR(IF(X296="Yes",VLOOKUP(C296,Table5[#All],12,FALSE) &amp; IF(OR(Y296&gt;5,Z296&gt;25)," Weight",""),""),"")</f>
        <v/>
      </c>
      <c r="X296" s="104" t="s">
        <v>21026</v>
      </c>
      <c r="Y296" s="19" t="str">
        <f>IFERROR(VLOOKUP(C296,Table5[],4,FALSE),"")</f>
        <v/>
      </c>
      <c r="Z296" s="19" t="str">
        <f t="shared" si="129"/>
        <v/>
      </c>
      <c r="AA296" s="19" t="str">
        <f t="shared" si="130"/>
        <v/>
      </c>
      <c r="AB296" s="19" t="str">
        <f>IFERROR(VLOOKUP(C296,Table5[],5,FALSE),"")</f>
        <v/>
      </c>
      <c r="AC296" s="19" t="str">
        <f t="shared" si="131"/>
        <v/>
      </c>
      <c r="AD296" s="19" t="str">
        <f t="shared" si="132"/>
        <v/>
      </c>
      <c r="AE296" s="19" t="str">
        <f>IFERROR(VLOOKUP(C296,Table5[],6,FALSE),"")</f>
        <v/>
      </c>
      <c r="AF296" s="19" t="str">
        <f t="shared" si="133"/>
        <v/>
      </c>
      <c r="AG296" s="19" t="str">
        <f t="shared" si="134"/>
        <v/>
      </c>
      <c r="AH296" s="142" t="str" cm="1">
        <f t="array" ref="AH296">IFERROR(IF(AV296=3,IF(Y296&lt;0.5,1*Z296*2.5,0),IF(P296="PLS",VLOOKUP(C296,Table_TB_Cost[],11,FALSE)/VLOOKUP(C296,Table_TB_Cost[],3,FALSE)*'2.Quote'!H296,IF(P296="PDB",_xlfn.IFS(tb_calc_type="Margin",(((Z296*'Pricing Matrix'!$F$4)+(H296*'Pricing Matrix'!$F$5))/(1-tb_calc_value)),tb_calc_type="List less Discount",(((Z296*(VLOOKUP(LEFT(VLOOKUP(C296,Table5[],10,FALSE),2),TB_MPG,2,FALSE)))+(H296*'Pricing Matrix'!$F$5*3))*(1-tb_calc_value))),(Z296*'3.Edit Pricing'!$B$33)))),"")</f>
        <v/>
      </c>
      <c r="AI296" s="142">
        <f>IF(AV296=1,Z296*'3.Edit Pricing'!$G$33,IF(AV296=2,Z296*'3.Edit Pricing'!$H$33,IF(AV296=3,Z296*'3.Edit Pricing'!$I$33,0)))</f>
        <v>0</v>
      </c>
      <c r="AJ296" s="142" t="str">
        <f t="shared" si="135"/>
        <v/>
      </c>
      <c r="AK296" s="92" t="str">
        <f t="shared" si="142"/>
        <v/>
      </c>
      <c r="AL296" s="92" t="str">
        <f t="shared" si="143"/>
        <v/>
      </c>
      <c r="AM296" s="92" t="str" cm="1">
        <f t="array" ref="AM296">IFERROR(_xlfn.IFS(P296="PLS",AL296-(VLOOKUP(C296,Table_TB_Cost[],10,FALSE)/VLOOKUP(C296,Table_TB_Cost[],3,FALSE)*G296*H296),P296="PDB",AL296-((Z296*'Pricing Matrix'!$F$4)+(H296*'Pricing Matrix'!$F$5))*G296),"")</f>
        <v/>
      </c>
      <c r="AN296" s="92" t="str">
        <f>IFERROR(IF(OR(P296="PLS",P296="PDB"),0,IF(AV296=3,(AI296*G296)-(AA296*'Pricing Matrix'!$B$5),(AI296*G296)+(AA296*('3.Edit Pricing'!$B$33-'Pricing Matrix'!$B$5)))),"")</f>
        <v/>
      </c>
      <c r="AO296" s="142" t="str">
        <f>IF(Y296="","",IF(AND(NOT('1.Project Details'!$E$33="No"), BF296&gt;0),'3.Edit Pricing'!$B$57,IF('1.Project Details'!$B$24="Mill Finish",0,IF('2.Quote'!$L296="Yes",0,IF(U296="Bulk",FinBulk_Cost_Price,IF(OR(U296="Non-bulk",U296="Minfin"),FinNonBulk_Cost_Price,Fin_Cost_Price))))))</f>
        <v/>
      </c>
      <c r="AP296" s="142" t="str" cm="1">
        <f t="array" ref="AP296">IF(Y296="","",_xlfn.IFS(AND(BF296&gt;0,NOT('1.Project Details'!$E$33="No")),'3.Edit Pricing'!$B$58,'1.Project Details'!$B$24="Mill Finish",0,'1.Project Details'!$B$24="",0,'2.Quote'!$L296="Yes",0,U296="Bulk",FinBulk_Sell_Price,U296="Non-bulk",FinNonBulk_Sell_Price,U296="Minfin",FinNonBulk_Sell_Price,Y296&lt;&gt;"",Fin_Sell_Price))</f>
        <v/>
      </c>
      <c r="AQ296" s="142" t="str">
        <f>IFERROR(IF(Y296="","",IF(T296="Yes","Anodised Perimeter (AP)",'1.Project Details'!$B$33)),"")</f>
        <v/>
      </c>
      <c r="AR296" s="142" t="str">
        <f>IFERROR(IF($AQ296="Anodised Perimeter (AP)",IF(U296="Minfin",40,'2.Quote'!AD296)*AO296,AG296*AO296),"")</f>
        <v/>
      </c>
      <c r="AS296" s="142" t="str">
        <f t="shared" si="136"/>
        <v/>
      </c>
      <c r="AT296" s="142" t="str">
        <f t="shared" si="137"/>
        <v/>
      </c>
      <c r="AU296" s="170" t="str">
        <f>IFERROR(VLOOKUP(C296,DATA!$A:$K,8,FALSE),"")</f>
        <v/>
      </c>
      <c r="AV296" s="124" t="str">
        <f>IFERROR(VLOOKUP(AU296,'5.Edit_PH_IP'!$B:$D,3,FALSE),"")</f>
        <v/>
      </c>
      <c r="AW296" s="124" t="str">
        <f>IFERROR(VLOOKUP(Q296,DATA_EDGE!A:C,3,FALSE),"")</f>
        <v/>
      </c>
      <c r="AX296" s="124" t="str">
        <f t="shared" si="144"/>
        <v/>
      </c>
      <c r="AY296" s="124" t="str">
        <f t="shared" si="138"/>
        <v/>
      </c>
      <c r="AZ296" s="124" t="str">
        <f t="shared" si="139"/>
        <v/>
      </c>
      <c r="BA296" s="255"/>
      <c r="BB296" s="252">
        <f t="shared" si="145"/>
        <v>0</v>
      </c>
      <c r="BC296" s="255"/>
      <c r="BD296" s="252">
        <f t="shared" si="146"/>
        <v>0</v>
      </c>
      <c r="BE296" s="20">
        <f t="shared" si="140"/>
        <v>0</v>
      </c>
      <c r="BF296" s="124">
        <f t="shared" si="141"/>
        <v>0</v>
      </c>
    </row>
    <row r="297" spans="1:58" x14ac:dyDescent="0.25">
      <c r="A297" s="94"/>
      <c r="B297" s="18">
        <v>210</v>
      </c>
      <c r="C297" s="31"/>
      <c r="D297" s="19" t="str">
        <f>IFERROR(IF(OR(P297="PDB",P297="PLS"),"*","") &amp; VLOOKUP(C297,Table5[],2,FALSE),"") &amp; IF(L297="Yes"," **MILL FINISH**",)</f>
        <v/>
      </c>
      <c r="E297" s="124" t="str">
        <f t="shared" si="124"/>
        <v/>
      </c>
      <c r="F297" s="124" t="str">
        <f t="shared" si="125"/>
        <v/>
      </c>
      <c r="G297" s="135"/>
      <c r="H297" s="135"/>
      <c r="I297" s="20" t="str">
        <f t="shared" si="126"/>
        <v/>
      </c>
      <c r="J297" s="22" t="str">
        <f t="shared" si="127"/>
        <v/>
      </c>
      <c r="K297" s="236" t="str">
        <f t="shared" si="128"/>
        <v/>
      </c>
      <c r="L297" s="140" t="s">
        <v>13326</v>
      </c>
      <c r="M297" s="96" t="str">
        <f>IF(C297="","",IF(AND(BF297&gt;0,NOT('1.Project Details'!$E$33="No")),VLOOKUP('1.Project Details'!$E$33,Threshold_Code,2,FALSE),IF(L297="No",SAP_Colour_Code,"NON")))</f>
        <v/>
      </c>
      <c r="N297" s="141">
        <v>6060</v>
      </c>
      <c r="O297" s="140" t="s">
        <v>19270</v>
      </c>
      <c r="P297" s="96" t="str">
        <f>IFERROR(IF(LEFT(AX297,1)="7","PDB",VLOOKUP(C297,Table5[],13,FALSE)),"")</f>
        <v/>
      </c>
      <c r="Q297" s="239"/>
      <c r="R297" s="96" t="str">
        <f>IFERROR(IF(LEFT(AX297,1)="7",VLOOKUP(LEFT(Q297,5),DATA_EDGE!A:C,3,FALSE),VLOOKUP(Q297,DATA_EDGE!A:C,3,FALSE)),"")</f>
        <v/>
      </c>
      <c r="S297" s="104" t="str">
        <f>IFERROR(IF(LEFT(VLOOKUP(C297,Table5[],7,FALSE),3)="AE3",VLOOKUP(C297,Table_TB_Cost[],3,FALSE),""),"")</f>
        <v/>
      </c>
      <c r="T297" s="207" t="s">
        <v>13326</v>
      </c>
      <c r="U297" s="206" t="str">
        <f>IF(OR('1.Project Details'!$B$26="Capral Mill (AP)",T297="Yes"),IF(AD297="","",IF(AD297&lt;0,"Minfin",IF(AD297&lt;80,"Non-bulk","Bulk"))),"")</f>
        <v/>
      </c>
      <c r="V297" s="63" t="str">
        <f>IFERROR(VLOOKUP(C297,Table5[],11,FALSE),"")</f>
        <v/>
      </c>
      <c r="W297" s="104" t="str">
        <f>IFERROR(IF(X297="Yes",VLOOKUP(C297,Table5[#All],12,FALSE) &amp; IF(OR(Y297&gt;5,Z297&gt;25)," Weight",""),""),"")</f>
        <v/>
      </c>
      <c r="X297" s="104" t="s">
        <v>21026</v>
      </c>
      <c r="Y297" s="19" t="str">
        <f>IFERROR(VLOOKUP(C297,Table5[],4,FALSE),"")</f>
        <v/>
      </c>
      <c r="Z297" s="19" t="str">
        <f t="shared" si="129"/>
        <v/>
      </c>
      <c r="AA297" s="19" t="str">
        <f t="shared" si="130"/>
        <v/>
      </c>
      <c r="AB297" s="19" t="str">
        <f>IFERROR(VLOOKUP(C297,Table5[],5,FALSE),"")</f>
        <v/>
      </c>
      <c r="AC297" s="19" t="str">
        <f t="shared" si="131"/>
        <v/>
      </c>
      <c r="AD297" s="19" t="str">
        <f t="shared" si="132"/>
        <v/>
      </c>
      <c r="AE297" s="19" t="str">
        <f>IFERROR(VLOOKUP(C297,Table5[],6,FALSE),"")</f>
        <v/>
      </c>
      <c r="AF297" s="19" t="str">
        <f t="shared" si="133"/>
        <v/>
      </c>
      <c r="AG297" s="19" t="str">
        <f t="shared" si="134"/>
        <v/>
      </c>
      <c r="AH297" s="142" t="str" cm="1">
        <f t="array" ref="AH297">IFERROR(IF(AV297=3,IF(Y297&lt;0.5,1*Z297*2.5,0),IF(P297="PLS",VLOOKUP(C297,Table_TB_Cost[],11,FALSE)/VLOOKUP(C297,Table_TB_Cost[],3,FALSE)*'2.Quote'!H297,IF(P297="PDB",_xlfn.IFS(tb_calc_type="Margin",(((Z297*'Pricing Matrix'!$F$4)+(H297*'Pricing Matrix'!$F$5))/(1-tb_calc_value)),tb_calc_type="List less Discount",(((Z297*(VLOOKUP(LEFT(VLOOKUP(C297,Table5[],10,FALSE),2),TB_MPG,2,FALSE)))+(H297*'Pricing Matrix'!$F$5*3))*(1-tb_calc_value))),(Z297*'3.Edit Pricing'!$B$33)))),"")</f>
        <v/>
      </c>
      <c r="AI297" s="142">
        <f>IF(AV297=1,Z297*'3.Edit Pricing'!$G$33,IF(AV297=2,Z297*'3.Edit Pricing'!$H$33,IF(AV297=3,Z297*'3.Edit Pricing'!$I$33,0)))</f>
        <v>0</v>
      </c>
      <c r="AJ297" s="142" t="str">
        <f t="shared" si="135"/>
        <v/>
      </c>
      <c r="AK297" s="92" t="str">
        <f t="shared" si="142"/>
        <v/>
      </c>
      <c r="AL297" s="92" t="str">
        <f t="shared" si="143"/>
        <v/>
      </c>
      <c r="AM297" s="92" t="str" cm="1">
        <f t="array" ref="AM297">IFERROR(_xlfn.IFS(P297="PLS",AL297-(VLOOKUP(C297,Table_TB_Cost[],10,FALSE)/VLOOKUP(C297,Table_TB_Cost[],3,FALSE)*G297*H297),P297="PDB",AL297-((Z297*'Pricing Matrix'!$F$4)+(H297*'Pricing Matrix'!$F$5))*G297),"")</f>
        <v/>
      </c>
      <c r="AN297" s="92" t="str">
        <f>IFERROR(IF(OR(P297="PLS",P297="PDB"),0,IF(AV297=3,(AI297*G297)-(AA297*'Pricing Matrix'!$B$5),(AI297*G297)+(AA297*('3.Edit Pricing'!$B$33-'Pricing Matrix'!$B$5)))),"")</f>
        <v/>
      </c>
      <c r="AO297" s="142" t="str">
        <f>IF(Y297="","",IF(AND(NOT('1.Project Details'!$E$33="No"), BF297&gt;0),'3.Edit Pricing'!$B$57,IF('1.Project Details'!$B$24="Mill Finish",0,IF('2.Quote'!$L297="Yes",0,IF(U297="Bulk",FinBulk_Cost_Price,IF(OR(U297="Non-bulk",U297="Minfin"),FinNonBulk_Cost_Price,Fin_Cost_Price))))))</f>
        <v/>
      </c>
      <c r="AP297" s="142" t="str" cm="1">
        <f t="array" ref="AP297">IF(Y297="","",_xlfn.IFS(AND(BF297&gt;0,NOT('1.Project Details'!$E$33="No")),'3.Edit Pricing'!$B$58,'1.Project Details'!$B$24="Mill Finish",0,'1.Project Details'!$B$24="",0,'2.Quote'!$L297="Yes",0,U297="Bulk",FinBulk_Sell_Price,U297="Non-bulk",FinNonBulk_Sell_Price,U297="Minfin",FinNonBulk_Sell_Price,Y297&lt;&gt;"",Fin_Sell_Price))</f>
        <v/>
      </c>
      <c r="AQ297" s="142" t="str">
        <f>IFERROR(IF(Y297="","",IF(T297="Yes","Anodised Perimeter (AP)",'1.Project Details'!$B$33)),"")</f>
        <v/>
      </c>
      <c r="AR297" s="142" t="str">
        <f>IFERROR(IF($AQ297="Anodised Perimeter (AP)",IF(U297="Minfin",40,'2.Quote'!AD297)*AO297,AG297*AO297),"")</f>
        <v/>
      </c>
      <c r="AS297" s="142" t="str">
        <f t="shared" si="136"/>
        <v/>
      </c>
      <c r="AT297" s="142" t="str">
        <f t="shared" si="137"/>
        <v/>
      </c>
      <c r="AU297" s="170" t="str">
        <f>IFERROR(VLOOKUP(C297,DATA!$A:$K,8,FALSE),"")</f>
        <v/>
      </c>
      <c r="AV297" s="124" t="str">
        <f>IFERROR(VLOOKUP(AU297,'5.Edit_PH_IP'!$B:$D,3,FALSE),"")</f>
        <v/>
      </c>
      <c r="AW297" s="124" t="str">
        <f>IFERROR(VLOOKUP(Q297,DATA_EDGE!A:C,3,FALSE),"")</f>
        <v/>
      </c>
      <c r="AX297" s="124" t="str">
        <f t="shared" si="144"/>
        <v/>
      </c>
      <c r="AY297" s="124" t="str">
        <f t="shared" si="138"/>
        <v/>
      </c>
      <c r="AZ297" s="124" t="str">
        <f t="shared" si="139"/>
        <v/>
      </c>
      <c r="BA297" s="255"/>
      <c r="BB297" s="252">
        <f t="shared" si="145"/>
        <v>0</v>
      </c>
      <c r="BC297" s="255"/>
      <c r="BD297" s="252">
        <f t="shared" si="146"/>
        <v>0</v>
      </c>
      <c r="BE297" s="20">
        <f t="shared" si="140"/>
        <v>0</v>
      </c>
      <c r="BF297" s="124">
        <f t="shared" si="141"/>
        <v>0</v>
      </c>
    </row>
    <row r="298" spans="1:58" x14ac:dyDescent="0.25">
      <c r="A298" s="94"/>
      <c r="B298" s="21">
        <v>211</v>
      </c>
      <c r="C298" s="31"/>
      <c r="D298" s="19" t="str">
        <f>IFERROR(IF(OR(P298="PDB",P298="PLS"),"*","") &amp; VLOOKUP(C298,Table5[],2,FALSE),"") &amp; IF(L298="Yes"," **MILL FINISH**",)</f>
        <v/>
      </c>
      <c r="E298" s="124" t="str">
        <f t="shared" si="124"/>
        <v/>
      </c>
      <c r="F298" s="124" t="str">
        <f t="shared" si="125"/>
        <v/>
      </c>
      <c r="G298" s="135"/>
      <c r="H298" s="135"/>
      <c r="I298" s="20" t="str">
        <f t="shared" si="126"/>
        <v/>
      </c>
      <c r="J298" s="22" t="str">
        <f t="shared" si="127"/>
        <v/>
      </c>
      <c r="K298" s="236" t="str">
        <f t="shared" si="128"/>
        <v/>
      </c>
      <c r="L298" s="140" t="s">
        <v>13326</v>
      </c>
      <c r="M298" s="96" t="str">
        <f>IF(C298="","",IF(AND(BF298&gt;0,NOT('1.Project Details'!$E$33="No")),VLOOKUP('1.Project Details'!$E$33,Threshold_Code,2,FALSE),IF(L298="No",SAP_Colour_Code,"NON")))</f>
        <v/>
      </c>
      <c r="N298" s="141">
        <v>6060</v>
      </c>
      <c r="O298" s="140" t="s">
        <v>19270</v>
      </c>
      <c r="P298" s="96" t="str">
        <f>IFERROR(IF(LEFT(AX298,1)="7","PDB",VLOOKUP(C298,Table5[],13,FALSE)),"")</f>
        <v/>
      </c>
      <c r="Q298" s="239"/>
      <c r="R298" s="96" t="str">
        <f>IFERROR(IF(LEFT(AX298,1)="7",VLOOKUP(LEFT(Q298,5),DATA_EDGE!A:C,3,FALSE),VLOOKUP(Q298,DATA_EDGE!A:C,3,FALSE)),"")</f>
        <v/>
      </c>
      <c r="S298" s="104" t="str">
        <f>IFERROR(IF(LEFT(VLOOKUP(C298,Table5[],7,FALSE),3)="AE3",VLOOKUP(C298,Table_TB_Cost[],3,FALSE),""),"")</f>
        <v/>
      </c>
      <c r="T298" s="207" t="s">
        <v>13326</v>
      </c>
      <c r="U298" s="206" t="str">
        <f>IF(OR('1.Project Details'!$B$26="Capral Mill (AP)",T298="Yes"),IF(AD298="","",IF(AD298&lt;0,"Minfin",IF(AD298&lt;80,"Non-bulk","Bulk"))),"")</f>
        <v/>
      </c>
      <c r="V298" s="63" t="str">
        <f>IFERROR(VLOOKUP(C298,Table5[],11,FALSE),"")</f>
        <v/>
      </c>
      <c r="W298" s="104" t="str">
        <f>IFERROR(IF(X298="Yes",VLOOKUP(C298,Table5[#All],12,FALSE) &amp; IF(OR(Y298&gt;5,Z298&gt;25)," Weight",""),""),"")</f>
        <v/>
      </c>
      <c r="X298" s="104" t="s">
        <v>21026</v>
      </c>
      <c r="Y298" s="19" t="str">
        <f>IFERROR(VLOOKUP(C298,Table5[],4,FALSE),"")</f>
        <v/>
      </c>
      <c r="Z298" s="19" t="str">
        <f t="shared" si="129"/>
        <v/>
      </c>
      <c r="AA298" s="19" t="str">
        <f t="shared" si="130"/>
        <v/>
      </c>
      <c r="AB298" s="19" t="str">
        <f>IFERROR(VLOOKUP(C298,Table5[],5,FALSE),"")</f>
        <v/>
      </c>
      <c r="AC298" s="19" t="str">
        <f t="shared" si="131"/>
        <v/>
      </c>
      <c r="AD298" s="19" t="str">
        <f t="shared" si="132"/>
        <v/>
      </c>
      <c r="AE298" s="19" t="str">
        <f>IFERROR(VLOOKUP(C298,Table5[],6,FALSE),"")</f>
        <v/>
      </c>
      <c r="AF298" s="19" t="str">
        <f t="shared" si="133"/>
        <v/>
      </c>
      <c r="AG298" s="19" t="str">
        <f t="shared" si="134"/>
        <v/>
      </c>
      <c r="AH298" s="142" t="str" cm="1">
        <f t="array" ref="AH298">IFERROR(IF(AV298=3,IF(Y298&lt;0.5,1*Z298*2.5,0),IF(P298="PLS",VLOOKUP(C298,Table_TB_Cost[],11,FALSE)/VLOOKUP(C298,Table_TB_Cost[],3,FALSE)*'2.Quote'!H298,IF(P298="PDB",_xlfn.IFS(tb_calc_type="Margin",(((Z298*'Pricing Matrix'!$F$4)+(H298*'Pricing Matrix'!$F$5))/(1-tb_calc_value)),tb_calc_type="List less Discount",(((Z298*(VLOOKUP(LEFT(VLOOKUP(C298,Table5[],10,FALSE),2),TB_MPG,2,FALSE)))+(H298*'Pricing Matrix'!$F$5*3))*(1-tb_calc_value))),(Z298*'3.Edit Pricing'!$B$33)))),"")</f>
        <v/>
      </c>
      <c r="AI298" s="142">
        <f>IF(AV298=1,Z298*'3.Edit Pricing'!$G$33,IF(AV298=2,Z298*'3.Edit Pricing'!$H$33,IF(AV298=3,Z298*'3.Edit Pricing'!$I$33,0)))</f>
        <v>0</v>
      </c>
      <c r="AJ298" s="142" t="str">
        <f t="shared" si="135"/>
        <v/>
      </c>
      <c r="AK298" s="92" t="str">
        <f t="shared" si="142"/>
        <v/>
      </c>
      <c r="AL298" s="92" t="str">
        <f t="shared" si="143"/>
        <v/>
      </c>
      <c r="AM298" s="92" t="str" cm="1">
        <f t="array" ref="AM298">IFERROR(_xlfn.IFS(P298="PLS",AL298-(VLOOKUP(C298,Table_TB_Cost[],10,FALSE)/VLOOKUP(C298,Table_TB_Cost[],3,FALSE)*G298*H298),P298="PDB",AL298-((Z298*'Pricing Matrix'!$F$4)+(H298*'Pricing Matrix'!$F$5))*G298),"")</f>
        <v/>
      </c>
      <c r="AN298" s="92" t="str">
        <f>IFERROR(IF(OR(P298="PLS",P298="PDB"),0,IF(AV298=3,(AI298*G298)-(AA298*'Pricing Matrix'!$B$5),(AI298*G298)+(AA298*('3.Edit Pricing'!$B$33-'Pricing Matrix'!$B$5)))),"")</f>
        <v/>
      </c>
      <c r="AO298" s="142" t="str">
        <f>IF(Y298="","",IF(AND(NOT('1.Project Details'!$E$33="No"), BF298&gt;0),'3.Edit Pricing'!$B$57,IF('1.Project Details'!$B$24="Mill Finish",0,IF('2.Quote'!$L298="Yes",0,IF(U298="Bulk",FinBulk_Cost_Price,IF(OR(U298="Non-bulk",U298="Minfin"),FinNonBulk_Cost_Price,Fin_Cost_Price))))))</f>
        <v/>
      </c>
      <c r="AP298" s="142" t="str" cm="1">
        <f t="array" ref="AP298">IF(Y298="","",_xlfn.IFS(AND(BF298&gt;0,NOT('1.Project Details'!$E$33="No")),'3.Edit Pricing'!$B$58,'1.Project Details'!$B$24="Mill Finish",0,'1.Project Details'!$B$24="",0,'2.Quote'!$L298="Yes",0,U298="Bulk",FinBulk_Sell_Price,U298="Non-bulk",FinNonBulk_Sell_Price,U298="Minfin",FinNonBulk_Sell_Price,Y298&lt;&gt;"",Fin_Sell_Price))</f>
        <v/>
      </c>
      <c r="AQ298" s="142" t="str">
        <f>IFERROR(IF(Y298="","",IF(T298="Yes","Anodised Perimeter (AP)",'1.Project Details'!$B$33)),"")</f>
        <v/>
      </c>
      <c r="AR298" s="142" t="str">
        <f>IFERROR(IF($AQ298="Anodised Perimeter (AP)",IF(U298="Minfin",40,'2.Quote'!AD298)*AO298,AG298*AO298),"")</f>
        <v/>
      </c>
      <c r="AS298" s="142" t="str">
        <f t="shared" si="136"/>
        <v/>
      </c>
      <c r="AT298" s="142" t="str">
        <f t="shared" si="137"/>
        <v/>
      </c>
      <c r="AU298" s="170" t="str">
        <f>IFERROR(VLOOKUP(C298,DATA!$A:$K,8,FALSE),"")</f>
        <v/>
      </c>
      <c r="AV298" s="124" t="str">
        <f>IFERROR(VLOOKUP(AU298,'5.Edit_PH_IP'!$B:$D,3,FALSE),"")</f>
        <v/>
      </c>
      <c r="AW298" s="124" t="str">
        <f>IFERROR(VLOOKUP(Q298,DATA_EDGE!A:C,3,FALSE),"")</f>
        <v/>
      </c>
      <c r="AX298" s="124" t="str">
        <f t="shared" si="144"/>
        <v/>
      </c>
      <c r="AY298" s="124" t="str">
        <f t="shared" si="138"/>
        <v/>
      </c>
      <c r="AZ298" s="124" t="str">
        <f t="shared" si="139"/>
        <v/>
      </c>
      <c r="BA298" s="255"/>
      <c r="BB298" s="252">
        <f t="shared" si="145"/>
        <v>0</v>
      </c>
      <c r="BC298" s="255"/>
      <c r="BD298" s="252">
        <f t="shared" si="146"/>
        <v>0</v>
      </c>
      <c r="BE298" s="20">
        <f t="shared" si="140"/>
        <v>0</v>
      </c>
      <c r="BF298" s="124">
        <f t="shared" si="141"/>
        <v>0</v>
      </c>
    </row>
    <row r="299" spans="1:58" x14ac:dyDescent="0.25">
      <c r="A299" s="94"/>
      <c r="B299" s="18">
        <v>212</v>
      </c>
      <c r="C299" s="31"/>
      <c r="D299" s="19" t="str">
        <f>IFERROR(IF(OR(P299="PDB",P299="PLS"),"*","") &amp; VLOOKUP(C299,Table5[],2,FALSE),"") &amp; IF(L299="Yes"," **MILL FINISH**",)</f>
        <v/>
      </c>
      <c r="E299" s="124" t="str">
        <f t="shared" si="124"/>
        <v/>
      </c>
      <c r="F299" s="124" t="str">
        <f t="shared" si="125"/>
        <v/>
      </c>
      <c r="G299" s="135"/>
      <c r="H299" s="135"/>
      <c r="I299" s="20" t="str">
        <f t="shared" si="126"/>
        <v/>
      </c>
      <c r="J299" s="22" t="str">
        <f t="shared" si="127"/>
        <v/>
      </c>
      <c r="K299" s="236" t="str">
        <f t="shared" si="128"/>
        <v/>
      </c>
      <c r="L299" s="140" t="s">
        <v>13326</v>
      </c>
      <c r="M299" s="96" t="str">
        <f>IF(C299="","",IF(AND(BF299&gt;0,NOT('1.Project Details'!$E$33="No")),VLOOKUP('1.Project Details'!$E$33,Threshold_Code,2,FALSE),IF(L299="No",SAP_Colour_Code,"NON")))</f>
        <v/>
      </c>
      <c r="N299" s="141">
        <v>6060</v>
      </c>
      <c r="O299" s="140" t="s">
        <v>19270</v>
      </c>
      <c r="P299" s="96" t="str">
        <f>IFERROR(IF(LEFT(AX299,1)="7","PDB",VLOOKUP(C299,Table5[],13,FALSE)),"")</f>
        <v/>
      </c>
      <c r="Q299" s="239"/>
      <c r="R299" s="96" t="str">
        <f>IFERROR(IF(LEFT(AX299,1)="7",VLOOKUP(LEFT(Q299,5),DATA_EDGE!A:C,3,FALSE),VLOOKUP(Q299,DATA_EDGE!A:C,3,FALSE)),"")</f>
        <v/>
      </c>
      <c r="S299" s="104" t="str">
        <f>IFERROR(IF(LEFT(VLOOKUP(C299,Table5[],7,FALSE),3)="AE3",VLOOKUP(C299,Table_TB_Cost[],3,FALSE),""),"")</f>
        <v/>
      </c>
      <c r="T299" s="207" t="s">
        <v>13326</v>
      </c>
      <c r="U299" s="206" t="str">
        <f>IF(OR('1.Project Details'!$B$26="Capral Mill (AP)",T299="Yes"),IF(AD299="","",IF(AD299&lt;0,"Minfin",IF(AD299&lt;80,"Non-bulk","Bulk"))),"")</f>
        <v/>
      </c>
      <c r="V299" s="63" t="str">
        <f>IFERROR(VLOOKUP(C299,Table5[],11,FALSE),"")</f>
        <v/>
      </c>
      <c r="W299" s="104" t="str">
        <f>IFERROR(IF(X299="Yes",VLOOKUP(C299,Table5[#All],12,FALSE) &amp; IF(OR(Y299&gt;5,Z299&gt;25)," Weight",""),""),"")</f>
        <v/>
      </c>
      <c r="X299" s="104" t="s">
        <v>21026</v>
      </c>
      <c r="Y299" s="19" t="str">
        <f>IFERROR(VLOOKUP(C299,Table5[],4,FALSE),"")</f>
        <v/>
      </c>
      <c r="Z299" s="19" t="str">
        <f t="shared" si="129"/>
        <v/>
      </c>
      <c r="AA299" s="19" t="str">
        <f t="shared" si="130"/>
        <v/>
      </c>
      <c r="AB299" s="19" t="str">
        <f>IFERROR(VLOOKUP(C299,Table5[],5,FALSE),"")</f>
        <v/>
      </c>
      <c r="AC299" s="19" t="str">
        <f t="shared" si="131"/>
        <v/>
      </c>
      <c r="AD299" s="19" t="str">
        <f t="shared" si="132"/>
        <v/>
      </c>
      <c r="AE299" s="19" t="str">
        <f>IFERROR(VLOOKUP(C299,Table5[],6,FALSE),"")</f>
        <v/>
      </c>
      <c r="AF299" s="19" t="str">
        <f t="shared" si="133"/>
        <v/>
      </c>
      <c r="AG299" s="19" t="str">
        <f t="shared" si="134"/>
        <v/>
      </c>
      <c r="AH299" s="142" t="str" cm="1">
        <f t="array" ref="AH299">IFERROR(IF(AV299=3,IF(Y299&lt;0.5,1*Z299*2.5,0),IF(P299="PLS",VLOOKUP(C299,Table_TB_Cost[],11,FALSE)/VLOOKUP(C299,Table_TB_Cost[],3,FALSE)*'2.Quote'!H299,IF(P299="PDB",_xlfn.IFS(tb_calc_type="Margin",(((Z299*'Pricing Matrix'!$F$4)+(H299*'Pricing Matrix'!$F$5))/(1-tb_calc_value)),tb_calc_type="List less Discount",(((Z299*(VLOOKUP(LEFT(VLOOKUP(C299,Table5[],10,FALSE),2),TB_MPG,2,FALSE)))+(H299*'Pricing Matrix'!$F$5*3))*(1-tb_calc_value))),(Z299*'3.Edit Pricing'!$B$33)))),"")</f>
        <v/>
      </c>
      <c r="AI299" s="142">
        <f>IF(AV299=1,Z299*'3.Edit Pricing'!$G$33,IF(AV299=2,Z299*'3.Edit Pricing'!$H$33,IF(AV299=3,Z299*'3.Edit Pricing'!$I$33,0)))</f>
        <v>0</v>
      </c>
      <c r="AJ299" s="142" t="str">
        <f t="shared" si="135"/>
        <v/>
      </c>
      <c r="AK299" s="92" t="str">
        <f t="shared" si="142"/>
        <v/>
      </c>
      <c r="AL299" s="92" t="str">
        <f t="shared" si="143"/>
        <v/>
      </c>
      <c r="AM299" s="92" t="str" cm="1">
        <f t="array" ref="AM299">IFERROR(_xlfn.IFS(P299="PLS",AL299-(VLOOKUP(C299,Table_TB_Cost[],10,FALSE)/VLOOKUP(C299,Table_TB_Cost[],3,FALSE)*G299*H299),P299="PDB",AL299-((Z299*'Pricing Matrix'!$F$4)+(H299*'Pricing Matrix'!$F$5))*G299),"")</f>
        <v/>
      </c>
      <c r="AN299" s="92" t="str">
        <f>IFERROR(IF(OR(P299="PLS",P299="PDB"),0,IF(AV299=3,(AI299*G299)-(AA299*'Pricing Matrix'!$B$5),(AI299*G299)+(AA299*('3.Edit Pricing'!$B$33-'Pricing Matrix'!$B$5)))),"")</f>
        <v/>
      </c>
      <c r="AO299" s="142" t="str">
        <f>IF(Y299="","",IF(AND(NOT('1.Project Details'!$E$33="No"), BF299&gt;0),'3.Edit Pricing'!$B$57,IF('1.Project Details'!$B$24="Mill Finish",0,IF('2.Quote'!$L299="Yes",0,IF(U299="Bulk",FinBulk_Cost_Price,IF(OR(U299="Non-bulk",U299="Minfin"),FinNonBulk_Cost_Price,Fin_Cost_Price))))))</f>
        <v/>
      </c>
      <c r="AP299" s="142" t="str" cm="1">
        <f t="array" ref="AP299">IF(Y299="","",_xlfn.IFS(AND(BF299&gt;0,NOT('1.Project Details'!$E$33="No")),'3.Edit Pricing'!$B$58,'1.Project Details'!$B$24="Mill Finish",0,'1.Project Details'!$B$24="",0,'2.Quote'!$L299="Yes",0,U299="Bulk",FinBulk_Sell_Price,U299="Non-bulk",FinNonBulk_Sell_Price,U299="Minfin",FinNonBulk_Sell_Price,Y299&lt;&gt;"",Fin_Sell_Price))</f>
        <v/>
      </c>
      <c r="AQ299" s="142" t="str">
        <f>IFERROR(IF(Y299="","",IF(T299="Yes","Anodised Perimeter (AP)",'1.Project Details'!$B$33)),"")</f>
        <v/>
      </c>
      <c r="AR299" s="142" t="str">
        <f>IFERROR(IF($AQ299="Anodised Perimeter (AP)",IF(U299="Minfin",40,'2.Quote'!AD299)*AO299,AG299*AO299),"")</f>
        <v/>
      </c>
      <c r="AS299" s="142" t="str">
        <f t="shared" si="136"/>
        <v/>
      </c>
      <c r="AT299" s="142" t="str">
        <f t="shared" si="137"/>
        <v/>
      </c>
      <c r="AU299" s="170" t="str">
        <f>IFERROR(VLOOKUP(C299,DATA!$A:$K,8,FALSE),"")</f>
        <v/>
      </c>
      <c r="AV299" s="124" t="str">
        <f>IFERROR(VLOOKUP(AU299,'5.Edit_PH_IP'!$B:$D,3,FALSE),"")</f>
        <v/>
      </c>
      <c r="AW299" s="124" t="str">
        <f>IFERROR(VLOOKUP(Q299,DATA_EDGE!A:C,3,FALSE),"")</f>
        <v/>
      </c>
      <c r="AX299" s="124" t="str">
        <f t="shared" si="144"/>
        <v/>
      </c>
      <c r="AY299" s="124" t="str">
        <f t="shared" si="138"/>
        <v/>
      </c>
      <c r="AZ299" s="124" t="str">
        <f t="shared" si="139"/>
        <v/>
      </c>
      <c r="BA299" s="255"/>
      <c r="BB299" s="252">
        <f t="shared" si="145"/>
        <v>0</v>
      </c>
      <c r="BC299" s="255"/>
      <c r="BD299" s="252">
        <f t="shared" si="146"/>
        <v>0</v>
      </c>
      <c r="BE299" s="20">
        <f t="shared" si="140"/>
        <v>0</v>
      </c>
      <c r="BF299" s="124">
        <f t="shared" si="141"/>
        <v>0</v>
      </c>
    </row>
    <row r="300" spans="1:58" x14ac:dyDescent="0.25">
      <c r="A300" s="94"/>
      <c r="B300" s="18">
        <v>213</v>
      </c>
      <c r="C300" s="31"/>
      <c r="D300" s="19" t="str">
        <f>IFERROR(IF(OR(P300="PDB",P300="PLS"),"*","") &amp; VLOOKUP(C300,Table5[],2,FALSE),"") &amp; IF(L300="Yes"," **MILL FINISH**",)</f>
        <v/>
      </c>
      <c r="E300" s="124" t="str">
        <f t="shared" si="124"/>
        <v/>
      </c>
      <c r="F300" s="124" t="str">
        <f t="shared" si="125"/>
        <v/>
      </c>
      <c r="G300" s="135"/>
      <c r="H300" s="135"/>
      <c r="I300" s="20" t="str">
        <f t="shared" si="126"/>
        <v/>
      </c>
      <c r="J300" s="22" t="str">
        <f t="shared" si="127"/>
        <v/>
      </c>
      <c r="K300" s="236" t="str">
        <f t="shared" si="128"/>
        <v/>
      </c>
      <c r="L300" s="140" t="s">
        <v>13326</v>
      </c>
      <c r="M300" s="96" t="str">
        <f>IF(C300="","",IF(AND(BF300&gt;0,NOT('1.Project Details'!$E$33="No")),VLOOKUP('1.Project Details'!$E$33,Threshold_Code,2,FALSE),IF(L300="No",SAP_Colour_Code,"NON")))</f>
        <v/>
      </c>
      <c r="N300" s="141">
        <v>6060</v>
      </c>
      <c r="O300" s="140" t="s">
        <v>19270</v>
      </c>
      <c r="P300" s="96" t="str">
        <f>IFERROR(IF(LEFT(AX300,1)="7","PDB",VLOOKUP(C300,Table5[],13,FALSE)),"")</f>
        <v/>
      </c>
      <c r="Q300" s="239"/>
      <c r="R300" s="96" t="str">
        <f>IFERROR(IF(LEFT(AX300,1)="7",VLOOKUP(LEFT(Q300,5),DATA_EDGE!A:C,3,FALSE),VLOOKUP(Q300,DATA_EDGE!A:C,3,FALSE)),"")</f>
        <v/>
      </c>
      <c r="S300" s="104" t="str">
        <f>IFERROR(IF(LEFT(VLOOKUP(C300,Table5[],7,FALSE),3)="AE3",VLOOKUP(C300,Table_TB_Cost[],3,FALSE),""),"")</f>
        <v/>
      </c>
      <c r="T300" s="207" t="s">
        <v>13326</v>
      </c>
      <c r="U300" s="206" t="str">
        <f>IF(OR('1.Project Details'!$B$26="Capral Mill (AP)",T300="Yes"),IF(AD300="","",IF(AD300&lt;0,"Minfin",IF(AD300&lt;80,"Non-bulk","Bulk"))),"")</f>
        <v/>
      </c>
      <c r="V300" s="63" t="str">
        <f>IFERROR(VLOOKUP(C300,Table5[],11,FALSE),"")</f>
        <v/>
      </c>
      <c r="W300" s="104" t="str">
        <f>IFERROR(IF(X300="Yes",VLOOKUP(C300,Table5[#All],12,FALSE) &amp; IF(OR(Y300&gt;5,Z300&gt;25)," Weight",""),""),"")</f>
        <v/>
      </c>
      <c r="X300" s="104" t="s">
        <v>21026</v>
      </c>
      <c r="Y300" s="19" t="str">
        <f>IFERROR(VLOOKUP(C300,Table5[],4,FALSE),"")</f>
        <v/>
      </c>
      <c r="Z300" s="19" t="str">
        <f t="shared" si="129"/>
        <v/>
      </c>
      <c r="AA300" s="19" t="str">
        <f t="shared" si="130"/>
        <v/>
      </c>
      <c r="AB300" s="19" t="str">
        <f>IFERROR(VLOOKUP(C300,Table5[],5,FALSE),"")</f>
        <v/>
      </c>
      <c r="AC300" s="19" t="str">
        <f t="shared" si="131"/>
        <v/>
      </c>
      <c r="AD300" s="19" t="str">
        <f t="shared" si="132"/>
        <v/>
      </c>
      <c r="AE300" s="19" t="str">
        <f>IFERROR(VLOOKUP(C300,Table5[],6,FALSE),"")</f>
        <v/>
      </c>
      <c r="AF300" s="19" t="str">
        <f t="shared" si="133"/>
        <v/>
      </c>
      <c r="AG300" s="19" t="str">
        <f t="shared" si="134"/>
        <v/>
      </c>
      <c r="AH300" s="142" t="str" cm="1">
        <f t="array" ref="AH300">IFERROR(IF(AV300=3,IF(Y300&lt;0.5,1*Z300*2.5,0),IF(P300="PLS",VLOOKUP(C300,Table_TB_Cost[],11,FALSE)/VLOOKUP(C300,Table_TB_Cost[],3,FALSE)*'2.Quote'!H300,IF(P300="PDB",_xlfn.IFS(tb_calc_type="Margin",(((Z300*'Pricing Matrix'!$F$4)+(H300*'Pricing Matrix'!$F$5))/(1-tb_calc_value)),tb_calc_type="List less Discount",(((Z300*(VLOOKUP(LEFT(VLOOKUP(C300,Table5[],10,FALSE),2),TB_MPG,2,FALSE)))+(H300*'Pricing Matrix'!$F$5*3))*(1-tb_calc_value))),(Z300*'3.Edit Pricing'!$B$33)))),"")</f>
        <v/>
      </c>
      <c r="AI300" s="142">
        <f>IF(AV300=1,Z300*'3.Edit Pricing'!$G$33,IF(AV300=2,Z300*'3.Edit Pricing'!$H$33,IF(AV300=3,Z300*'3.Edit Pricing'!$I$33,0)))</f>
        <v>0</v>
      </c>
      <c r="AJ300" s="142" t="str">
        <f t="shared" si="135"/>
        <v/>
      </c>
      <c r="AK300" s="92" t="str">
        <f t="shared" si="142"/>
        <v/>
      </c>
      <c r="AL300" s="92" t="str">
        <f t="shared" si="143"/>
        <v/>
      </c>
      <c r="AM300" s="92" t="str" cm="1">
        <f t="array" ref="AM300">IFERROR(_xlfn.IFS(P300="PLS",AL300-(VLOOKUP(C300,Table_TB_Cost[],10,FALSE)/VLOOKUP(C300,Table_TB_Cost[],3,FALSE)*G300*H300),P300="PDB",AL300-((Z300*'Pricing Matrix'!$F$4)+(H300*'Pricing Matrix'!$F$5))*G300),"")</f>
        <v/>
      </c>
      <c r="AN300" s="92" t="str">
        <f>IFERROR(IF(OR(P300="PLS",P300="PDB"),0,IF(AV300=3,(AI300*G300)-(AA300*'Pricing Matrix'!$B$5),(AI300*G300)+(AA300*('3.Edit Pricing'!$B$33-'Pricing Matrix'!$B$5)))),"")</f>
        <v/>
      </c>
      <c r="AO300" s="142" t="str">
        <f>IF(Y300="","",IF(AND(NOT('1.Project Details'!$E$33="No"), BF300&gt;0),'3.Edit Pricing'!$B$57,IF('1.Project Details'!$B$24="Mill Finish",0,IF('2.Quote'!$L300="Yes",0,IF(U300="Bulk",FinBulk_Cost_Price,IF(OR(U300="Non-bulk",U300="Minfin"),FinNonBulk_Cost_Price,Fin_Cost_Price))))))</f>
        <v/>
      </c>
      <c r="AP300" s="142" t="str" cm="1">
        <f t="array" ref="AP300">IF(Y300="","",_xlfn.IFS(AND(BF300&gt;0,NOT('1.Project Details'!$E$33="No")),'3.Edit Pricing'!$B$58,'1.Project Details'!$B$24="Mill Finish",0,'1.Project Details'!$B$24="",0,'2.Quote'!$L300="Yes",0,U300="Bulk",FinBulk_Sell_Price,U300="Non-bulk",FinNonBulk_Sell_Price,U300="Minfin",FinNonBulk_Sell_Price,Y300&lt;&gt;"",Fin_Sell_Price))</f>
        <v/>
      </c>
      <c r="AQ300" s="142" t="str">
        <f>IFERROR(IF(Y300="","",IF(T300="Yes","Anodised Perimeter (AP)",'1.Project Details'!$B$33)),"")</f>
        <v/>
      </c>
      <c r="AR300" s="142" t="str">
        <f>IFERROR(IF($AQ300="Anodised Perimeter (AP)",IF(U300="Minfin",40,'2.Quote'!AD300)*AO300,AG300*AO300),"")</f>
        <v/>
      </c>
      <c r="AS300" s="142" t="str">
        <f t="shared" si="136"/>
        <v/>
      </c>
      <c r="AT300" s="142" t="str">
        <f t="shared" si="137"/>
        <v/>
      </c>
      <c r="AU300" s="170" t="str">
        <f>IFERROR(VLOOKUP(C300,DATA!$A:$K,8,FALSE),"")</f>
        <v/>
      </c>
      <c r="AV300" s="124" t="str">
        <f>IFERROR(VLOOKUP(AU300,'5.Edit_PH_IP'!$B:$D,3,FALSE),"")</f>
        <v/>
      </c>
      <c r="AW300" s="124" t="str">
        <f>IFERROR(VLOOKUP(Q300,DATA_EDGE!A:C,3,FALSE),"")</f>
        <v/>
      </c>
      <c r="AX300" s="124" t="str">
        <f t="shared" si="144"/>
        <v/>
      </c>
      <c r="AY300" s="124" t="str">
        <f t="shared" si="138"/>
        <v/>
      </c>
      <c r="AZ300" s="124" t="str">
        <f t="shared" si="139"/>
        <v/>
      </c>
      <c r="BA300" s="255"/>
      <c r="BB300" s="252">
        <f t="shared" si="145"/>
        <v>0</v>
      </c>
      <c r="BC300" s="255"/>
      <c r="BD300" s="252">
        <f t="shared" si="146"/>
        <v>0</v>
      </c>
      <c r="BE300" s="20">
        <f t="shared" si="140"/>
        <v>0</v>
      </c>
      <c r="BF300" s="124">
        <f t="shared" si="141"/>
        <v>0</v>
      </c>
    </row>
    <row r="301" spans="1:58" x14ac:dyDescent="0.25">
      <c r="A301" s="94"/>
      <c r="B301" s="21">
        <v>214</v>
      </c>
      <c r="C301" s="31"/>
      <c r="D301" s="19" t="str">
        <f>IFERROR(IF(OR(P301="PDB",P301="PLS"),"*","") &amp; VLOOKUP(C301,Table5[],2,FALSE),"") &amp; IF(L301="Yes"," **MILL FINISH**",)</f>
        <v/>
      </c>
      <c r="E301" s="124" t="str">
        <f t="shared" si="124"/>
        <v/>
      </c>
      <c r="F301" s="124" t="str">
        <f t="shared" si="125"/>
        <v/>
      </c>
      <c r="G301" s="135"/>
      <c r="H301" s="135"/>
      <c r="I301" s="20" t="str">
        <f t="shared" si="126"/>
        <v/>
      </c>
      <c r="J301" s="22" t="str">
        <f t="shared" si="127"/>
        <v/>
      </c>
      <c r="K301" s="236" t="str">
        <f t="shared" si="128"/>
        <v/>
      </c>
      <c r="L301" s="140" t="s">
        <v>13326</v>
      </c>
      <c r="M301" s="96" t="str">
        <f>IF(C301="","",IF(AND(BF301&gt;0,NOT('1.Project Details'!$E$33="No")),VLOOKUP('1.Project Details'!$E$33,Threshold_Code,2,FALSE),IF(L301="No",SAP_Colour_Code,"NON")))</f>
        <v/>
      </c>
      <c r="N301" s="141">
        <v>6060</v>
      </c>
      <c r="O301" s="140" t="s">
        <v>19270</v>
      </c>
      <c r="P301" s="96" t="str">
        <f>IFERROR(IF(LEFT(AX301,1)="7","PDB",VLOOKUP(C301,Table5[],13,FALSE)),"")</f>
        <v/>
      </c>
      <c r="Q301" s="239"/>
      <c r="R301" s="96" t="str">
        <f>IFERROR(IF(LEFT(AX301,1)="7",VLOOKUP(LEFT(Q301,5),DATA_EDGE!A:C,3,FALSE),VLOOKUP(Q301,DATA_EDGE!A:C,3,FALSE)),"")</f>
        <v/>
      </c>
      <c r="S301" s="104" t="str">
        <f>IFERROR(IF(LEFT(VLOOKUP(C301,Table5[],7,FALSE),3)="AE3",VLOOKUP(C301,Table_TB_Cost[],3,FALSE),""),"")</f>
        <v/>
      </c>
      <c r="T301" s="207" t="s">
        <v>13326</v>
      </c>
      <c r="U301" s="206" t="str">
        <f>IF(OR('1.Project Details'!$B$26="Capral Mill (AP)",T301="Yes"),IF(AD301="","",IF(AD301&lt;0,"Minfin",IF(AD301&lt;80,"Non-bulk","Bulk"))),"")</f>
        <v/>
      </c>
      <c r="V301" s="63" t="str">
        <f>IFERROR(VLOOKUP(C301,Table5[],11,FALSE),"")</f>
        <v/>
      </c>
      <c r="W301" s="104" t="str">
        <f>IFERROR(IF(X301="Yes",VLOOKUP(C301,Table5[#All],12,FALSE) &amp; IF(OR(Y301&gt;5,Z301&gt;25)," Weight",""),""),"")</f>
        <v/>
      </c>
      <c r="X301" s="104" t="s">
        <v>21026</v>
      </c>
      <c r="Y301" s="19" t="str">
        <f>IFERROR(VLOOKUP(C301,Table5[],4,FALSE),"")</f>
        <v/>
      </c>
      <c r="Z301" s="19" t="str">
        <f t="shared" si="129"/>
        <v/>
      </c>
      <c r="AA301" s="19" t="str">
        <f t="shared" si="130"/>
        <v/>
      </c>
      <c r="AB301" s="19" t="str">
        <f>IFERROR(VLOOKUP(C301,Table5[],5,FALSE),"")</f>
        <v/>
      </c>
      <c r="AC301" s="19" t="str">
        <f t="shared" si="131"/>
        <v/>
      </c>
      <c r="AD301" s="19" t="str">
        <f t="shared" si="132"/>
        <v/>
      </c>
      <c r="AE301" s="19" t="str">
        <f>IFERROR(VLOOKUP(C301,Table5[],6,FALSE),"")</f>
        <v/>
      </c>
      <c r="AF301" s="19" t="str">
        <f t="shared" si="133"/>
        <v/>
      </c>
      <c r="AG301" s="19" t="str">
        <f t="shared" si="134"/>
        <v/>
      </c>
      <c r="AH301" s="142" t="str" cm="1">
        <f t="array" ref="AH301">IFERROR(IF(AV301=3,IF(Y301&lt;0.5,1*Z301*2.5,0),IF(P301="PLS",VLOOKUP(C301,Table_TB_Cost[],11,FALSE)/VLOOKUP(C301,Table_TB_Cost[],3,FALSE)*'2.Quote'!H301,IF(P301="PDB",_xlfn.IFS(tb_calc_type="Margin",(((Z301*'Pricing Matrix'!$F$4)+(H301*'Pricing Matrix'!$F$5))/(1-tb_calc_value)),tb_calc_type="List less Discount",(((Z301*(VLOOKUP(LEFT(VLOOKUP(C301,Table5[],10,FALSE),2),TB_MPG,2,FALSE)))+(H301*'Pricing Matrix'!$F$5*3))*(1-tb_calc_value))),(Z301*'3.Edit Pricing'!$B$33)))),"")</f>
        <v/>
      </c>
      <c r="AI301" s="142">
        <f>IF(AV301=1,Z301*'3.Edit Pricing'!$G$33,IF(AV301=2,Z301*'3.Edit Pricing'!$H$33,IF(AV301=3,Z301*'3.Edit Pricing'!$I$33,0)))</f>
        <v>0</v>
      </c>
      <c r="AJ301" s="142" t="str">
        <f t="shared" si="135"/>
        <v/>
      </c>
      <c r="AK301" s="92" t="str">
        <f t="shared" si="142"/>
        <v/>
      </c>
      <c r="AL301" s="92" t="str">
        <f t="shared" si="143"/>
        <v/>
      </c>
      <c r="AM301" s="92" t="str" cm="1">
        <f t="array" ref="AM301">IFERROR(_xlfn.IFS(P301="PLS",AL301-(VLOOKUP(C301,Table_TB_Cost[],10,FALSE)/VLOOKUP(C301,Table_TB_Cost[],3,FALSE)*G301*H301),P301="PDB",AL301-((Z301*'Pricing Matrix'!$F$4)+(H301*'Pricing Matrix'!$F$5))*G301),"")</f>
        <v/>
      </c>
      <c r="AN301" s="92" t="str">
        <f>IFERROR(IF(OR(P301="PLS",P301="PDB"),0,IF(AV301=3,(AI301*G301)-(AA301*'Pricing Matrix'!$B$5),(AI301*G301)+(AA301*('3.Edit Pricing'!$B$33-'Pricing Matrix'!$B$5)))),"")</f>
        <v/>
      </c>
      <c r="AO301" s="142" t="str">
        <f>IF(Y301="","",IF(AND(NOT('1.Project Details'!$E$33="No"), BF301&gt;0),'3.Edit Pricing'!$B$57,IF('1.Project Details'!$B$24="Mill Finish",0,IF('2.Quote'!$L301="Yes",0,IF(U301="Bulk",FinBulk_Cost_Price,IF(OR(U301="Non-bulk",U301="Minfin"),FinNonBulk_Cost_Price,Fin_Cost_Price))))))</f>
        <v/>
      </c>
      <c r="AP301" s="142" t="str" cm="1">
        <f t="array" ref="AP301">IF(Y301="","",_xlfn.IFS(AND(BF301&gt;0,NOT('1.Project Details'!$E$33="No")),'3.Edit Pricing'!$B$58,'1.Project Details'!$B$24="Mill Finish",0,'1.Project Details'!$B$24="",0,'2.Quote'!$L301="Yes",0,U301="Bulk",FinBulk_Sell_Price,U301="Non-bulk",FinNonBulk_Sell_Price,U301="Minfin",FinNonBulk_Sell_Price,Y301&lt;&gt;"",Fin_Sell_Price))</f>
        <v/>
      </c>
      <c r="AQ301" s="142" t="str">
        <f>IFERROR(IF(Y301="","",IF(T301="Yes","Anodised Perimeter (AP)",'1.Project Details'!$B$33)),"")</f>
        <v/>
      </c>
      <c r="AR301" s="142" t="str">
        <f>IFERROR(IF($AQ301="Anodised Perimeter (AP)",IF(U301="Minfin",40,'2.Quote'!AD301)*AO301,AG301*AO301),"")</f>
        <v/>
      </c>
      <c r="AS301" s="142" t="str">
        <f t="shared" si="136"/>
        <v/>
      </c>
      <c r="AT301" s="142" t="str">
        <f t="shared" si="137"/>
        <v/>
      </c>
      <c r="AU301" s="170" t="str">
        <f>IFERROR(VLOOKUP(C301,DATA!$A:$K,8,FALSE),"")</f>
        <v/>
      </c>
      <c r="AV301" s="124" t="str">
        <f>IFERROR(VLOOKUP(AU301,'5.Edit_PH_IP'!$B:$D,3,FALSE),"")</f>
        <v/>
      </c>
      <c r="AW301" s="124" t="str">
        <f>IFERROR(VLOOKUP(Q301,DATA_EDGE!A:C,3,FALSE),"")</f>
        <v/>
      </c>
      <c r="AX301" s="124" t="str">
        <f t="shared" si="144"/>
        <v/>
      </c>
      <c r="AY301" s="124" t="str">
        <f t="shared" si="138"/>
        <v/>
      </c>
      <c r="AZ301" s="124" t="str">
        <f t="shared" si="139"/>
        <v/>
      </c>
      <c r="BA301" s="255"/>
      <c r="BB301" s="252">
        <f t="shared" si="145"/>
        <v>0</v>
      </c>
      <c r="BC301" s="255"/>
      <c r="BD301" s="252">
        <f t="shared" si="146"/>
        <v>0</v>
      </c>
      <c r="BE301" s="20">
        <f t="shared" si="140"/>
        <v>0</v>
      </c>
      <c r="BF301" s="124">
        <f t="shared" si="141"/>
        <v>0</v>
      </c>
    </row>
    <row r="302" spans="1:58" x14ac:dyDescent="0.25">
      <c r="A302" s="94"/>
      <c r="B302" s="18">
        <v>215</v>
      </c>
      <c r="C302" s="31"/>
      <c r="D302" s="19" t="str">
        <f>IFERROR(IF(OR(P302="PDB",P302="PLS"),"*","") &amp; VLOOKUP(C302,Table5[],2,FALSE),"") &amp; IF(L302="Yes"," **MILL FINISH**",)</f>
        <v/>
      </c>
      <c r="E302" s="124" t="str">
        <f t="shared" si="124"/>
        <v/>
      </c>
      <c r="F302" s="124" t="str">
        <f t="shared" si="125"/>
        <v/>
      </c>
      <c r="G302" s="135"/>
      <c r="H302" s="135"/>
      <c r="I302" s="20" t="str">
        <f t="shared" si="126"/>
        <v/>
      </c>
      <c r="J302" s="22" t="str">
        <f t="shared" si="127"/>
        <v/>
      </c>
      <c r="K302" s="236" t="str">
        <f t="shared" si="128"/>
        <v/>
      </c>
      <c r="L302" s="140" t="s">
        <v>13326</v>
      </c>
      <c r="M302" s="96" t="str">
        <f>IF(C302="","",IF(AND(BF302&gt;0,NOT('1.Project Details'!$E$33="No")),VLOOKUP('1.Project Details'!$E$33,Threshold_Code,2,FALSE),IF(L302="No",SAP_Colour_Code,"NON")))</f>
        <v/>
      </c>
      <c r="N302" s="141">
        <v>6060</v>
      </c>
      <c r="O302" s="140" t="s">
        <v>19270</v>
      </c>
      <c r="P302" s="96" t="str">
        <f>IFERROR(IF(LEFT(AX302,1)="7","PDB",VLOOKUP(C302,Table5[],13,FALSE)),"")</f>
        <v/>
      </c>
      <c r="Q302" s="239"/>
      <c r="R302" s="96" t="str">
        <f>IFERROR(IF(LEFT(AX302,1)="7",VLOOKUP(LEFT(Q302,5),DATA_EDGE!A:C,3,FALSE),VLOOKUP(Q302,DATA_EDGE!A:C,3,FALSE)),"")</f>
        <v/>
      </c>
      <c r="S302" s="104" t="str">
        <f>IFERROR(IF(LEFT(VLOOKUP(C302,Table5[],7,FALSE),3)="AE3",VLOOKUP(C302,Table_TB_Cost[],3,FALSE),""),"")</f>
        <v/>
      </c>
      <c r="T302" s="207" t="s">
        <v>13326</v>
      </c>
      <c r="U302" s="206" t="str">
        <f>IF(OR('1.Project Details'!$B$26="Capral Mill (AP)",T302="Yes"),IF(AD302="","",IF(AD302&lt;0,"Minfin",IF(AD302&lt;80,"Non-bulk","Bulk"))),"")</f>
        <v/>
      </c>
      <c r="V302" s="63" t="str">
        <f>IFERROR(VLOOKUP(C302,Table5[],11,FALSE),"")</f>
        <v/>
      </c>
      <c r="W302" s="104" t="str">
        <f>IFERROR(IF(X302="Yes",VLOOKUP(C302,Table5[#All],12,FALSE) &amp; IF(OR(Y302&gt;5,Z302&gt;25)," Weight",""),""),"")</f>
        <v/>
      </c>
      <c r="X302" s="104" t="s">
        <v>21026</v>
      </c>
      <c r="Y302" s="19" t="str">
        <f>IFERROR(VLOOKUP(C302,Table5[],4,FALSE),"")</f>
        <v/>
      </c>
      <c r="Z302" s="19" t="str">
        <f t="shared" si="129"/>
        <v/>
      </c>
      <c r="AA302" s="19" t="str">
        <f t="shared" si="130"/>
        <v/>
      </c>
      <c r="AB302" s="19" t="str">
        <f>IFERROR(VLOOKUP(C302,Table5[],5,FALSE),"")</f>
        <v/>
      </c>
      <c r="AC302" s="19" t="str">
        <f t="shared" si="131"/>
        <v/>
      </c>
      <c r="AD302" s="19" t="str">
        <f t="shared" si="132"/>
        <v/>
      </c>
      <c r="AE302" s="19" t="str">
        <f>IFERROR(VLOOKUP(C302,Table5[],6,FALSE),"")</f>
        <v/>
      </c>
      <c r="AF302" s="19" t="str">
        <f t="shared" si="133"/>
        <v/>
      </c>
      <c r="AG302" s="19" t="str">
        <f t="shared" si="134"/>
        <v/>
      </c>
      <c r="AH302" s="142" t="str" cm="1">
        <f t="array" ref="AH302">IFERROR(IF(AV302=3,IF(Y302&lt;0.5,1*Z302*2.5,0),IF(P302="PLS",VLOOKUP(C302,Table_TB_Cost[],11,FALSE)/VLOOKUP(C302,Table_TB_Cost[],3,FALSE)*'2.Quote'!H302,IF(P302="PDB",_xlfn.IFS(tb_calc_type="Margin",(((Z302*'Pricing Matrix'!$F$4)+(H302*'Pricing Matrix'!$F$5))/(1-tb_calc_value)),tb_calc_type="List less Discount",(((Z302*(VLOOKUP(LEFT(VLOOKUP(C302,Table5[],10,FALSE),2),TB_MPG,2,FALSE)))+(H302*'Pricing Matrix'!$F$5*3))*(1-tb_calc_value))),(Z302*'3.Edit Pricing'!$B$33)))),"")</f>
        <v/>
      </c>
      <c r="AI302" s="142">
        <f>IF(AV302=1,Z302*'3.Edit Pricing'!$G$33,IF(AV302=2,Z302*'3.Edit Pricing'!$H$33,IF(AV302=3,Z302*'3.Edit Pricing'!$I$33,0)))</f>
        <v>0</v>
      </c>
      <c r="AJ302" s="142" t="str">
        <f t="shared" si="135"/>
        <v/>
      </c>
      <c r="AK302" s="92" t="str">
        <f t="shared" si="142"/>
        <v/>
      </c>
      <c r="AL302" s="92" t="str">
        <f t="shared" si="143"/>
        <v/>
      </c>
      <c r="AM302" s="92" t="str" cm="1">
        <f t="array" ref="AM302">IFERROR(_xlfn.IFS(P302="PLS",AL302-(VLOOKUP(C302,Table_TB_Cost[],10,FALSE)/VLOOKUP(C302,Table_TB_Cost[],3,FALSE)*G302*H302),P302="PDB",AL302-((Z302*'Pricing Matrix'!$F$4)+(H302*'Pricing Matrix'!$F$5))*G302),"")</f>
        <v/>
      </c>
      <c r="AN302" s="92" t="str">
        <f>IFERROR(IF(OR(P302="PLS",P302="PDB"),0,IF(AV302=3,(AI302*G302)-(AA302*'Pricing Matrix'!$B$5),(AI302*G302)+(AA302*('3.Edit Pricing'!$B$33-'Pricing Matrix'!$B$5)))),"")</f>
        <v/>
      </c>
      <c r="AO302" s="142" t="str">
        <f>IF(Y302="","",IF(AND(NOT('1.Project Details'!$E$33="No"), BF302&gt;0),'3.Edit Pricing'!$B$57,IF('1.Project Details'!$B$24="Mill Finish",0,IF('2.Quote'!$L302="Yes",0,IF(U302="Bulk",FinBulk_Cost_Price,IF(OR(U302="Non-bulk",U302="Minfin"),FinNonBulk_Cost_Price,Fin_Cost_Price))))))</f>
        <v/>
      </c>
      <c r="AP302" s="142" t="str" cm="1">
        <f t="array" ref="AP302">IF(Y302="","",_xlfn.IFS(AND(BF302&gt;0,NOT('1.Project Details'!$E$33="No")),'3.Edit Pricing'!$B$58,'1.Project Details'!$B$24="Mill Finish",0,'1.Project Details'!$B$24="",0,'2.Quote'!$L302="Yes",0,U302="Bulk",FinBulk_Sell_Price,U302="Non-bulk",FinNonBulk_Sell_Price,U302="Minfin",FinNonBulk_Sell_Price,Y302&lt;&gt;"",Fin_Sell_Price))</f>
        <v/>
      </c>
      <c r="AQ302" s="142" t="str">
        <f>IFERROR(IF(Y302="","",IF(T302="Yes","Anodised Perimeter (AP)",'1.Project Details'!$B$33)),"")</f>
        <v/>
      </c>
      <c r="AR302" s="142" t="str">
        <f>IFERROR(IF($AQ302="Anodised Perimeter (AP)",IF(U302="Minfin",40,'2.Quote'!AD302)*AO302,AG302*AO302),"")</f>
        <v/>
      </c>
      <c r="AS302" s="142" t="str">
        <f t="shared" si="136"/>
        <v/>
      </c>
      <c r="AT302" s="142" t="str">
        <f t="shared" si="137"/>
        <v/>
      </c>
      <c r="AU302" s="170" t="str">
        <f>IFERROR(VLOOKUP(C302,DATA!$A:$K,8,FALSE),"")</f>
        <v/>
      </c>
      <c r="AV302" s="124" t="str">
        <f>IFERROR(VLOOKUP(AU302,'5.Edit_PH_IP'!$B:$D,3,FALSE),"")</f>
        <v/>
      </c>
      <c r="AW302" s="124" t="str">
        <f>IFERROR(VLOOKUP(Q302,DATA_EDGE!A:C,3,FALSE),"")</f>
        <v/>
      </c>
      <c r="AX302" s="124" t="str">
        <f t="shared" si="144"/>
        <v/>
      </c>
      <c r="AY302" s="124" t="str">
        <f t="shared" si="138"/>
        <v/>
      </c>
      <c r="AZ302" s="124" t="str">
        <f t="shared" si="139"/>
        <v/>
      </c>
      <c r="BA302" s="255"/>
      <c r="BB302" s="252">
        <f t="shared" si="145"/>
        <v>0</v>
      </c>
      <c r="BC302" s="255"/>
      <c r="BD302" s="252">
        <f t="shared" si="146"/>
        <v>0</v>
      </c>
      <c r="BE302" s="20">
        <f t="shared" si="140"/>
        <v>0</v>
      </c>
      <c r="BF302" s="124">
        <f t="shared" si="141"/>
        <v>0</v>
      </c>
    </row>
    <row r="303" spans="1:58" x14ac:dyDescent="0.25">
      <c r="A303" s="94"/>
      <c r="B303" s="18">
        <v>216</v>
      </c>
      <c r="C303" s="31"/>
      <c r="D303" s="19" t="str">
        <f>IFERROR(IF(OR(P303="PDB",P303="PLS"),"*","") &amp; VLOOKUP(C303,Table5[],2,FALSE),"") &amp; IF(L303="Yes"," **MILL FINISH**",)</f>
        <v/>
      </c>
      <c r="E303" s="124" t="str">
        <f t="shared" si="124"/>
        <v/>
      </c>
      <c r="F303" s="124" t="str">
        <f t="shared" si="125"/>
        <v/>
      </c>
      <c r="G303" s="135"/>
      <c r="H303" s="135"/>
      <c r="I303" s="20" t="str">
        <f t="shared" si="126"/>
        <v/>
      </c>
      <c r="J303" s="22" t="str">
        <f t="shared" si="127"/>
        <v/>
      </c>
      <c r="K303" s="236" t="str">
        <f t="shared" si="128"/>
        <v/>
      </c>
      <c r="L303" s="140" t="s">
        <v>13326</v>
      </c>
      <c r="M303" s="96" t="str">
        <f>IF(C303="","",IF(AND(BF303&gt;0,NOT('1.Project Details'!$E$33="No")),VLOOKUP('1.Project Details'!$E$33,Threshold_Code,2,FALSE),IF(L303="No",SAP_Colour_Code,"NON")))</f>
        <v/>
      </c>
      <c r="N303" s="141">
        <v>6060</v>
      </c>
      <c r="O303" s="140" t="s">
        <v>19270</v>
      </c>
      <c r="P303" s="96" t="str">
        <f>IFERROR(IF(LEFT(AX303,1)="7","PDB",VLOOKUP(C303,Table5[],13,FALSE)),"")</f>
        <v/>
      </c>
      <c r="Q303" s="239"/>
      <c r="R303" s="96" t="str">
        <f>IFERROR(IF(LEFT(AX303,1)="7",VLOOKUP(LEFT(Q303,5),DATA_EDGE!A:C,3,FALSE),VLOOKUP(Q303,DATA_EDGE!A:C,3,FALSE)),"")</f>
        <v/>
      </c>
      <c r="S303" s="104" t="str">
        <f>IFERROR(IF(LEFT(VLOOKUP(C303,Table5[],7,FALSE),3)="AE3",VLOOKUP(C303,Table_TB_Cost[],3,FALSE),""),"")</f>
        <v/>
      </c>
      <c r="T303" s="207" t="s">
        <v>13326</v>
      </c>
      <c r="U303" s="206" t="str">
        <f>IF(OR('1.Project Details'!$B$26="Capral Mill (AP)",T303="Yes"),IF(AD303="","",IF(AD303&lt;0,"Minfin",IF(AD303&lt;80,"Non-bulk","Bulk"))),"")</f>
        <v/>
      </c>
      <c r="V303" s="63" t="str">
        <f>IFERROR(VLOOKUP(C303,Table5[],11,FALSE),"")</f>
        <v/>
      </c>
      <c r="W303" s="104" t="str">
        <f>IFERROR(IF(X303="Yes",VLOOKUP(C303,Table5[#All],12,FALSE) &amp; IF(OR(Y303&gt;5,Z303&gt;25)," Weight",""),""),"")</f>
        <v/>
      </c>
      <c r="X303" s="104" t="s">
        <v>21026</v>
      </c>
      <c r="Y303" s="19" t="str">
        <f>IFERROR(VLOOKUP(C303,Table5[],4,FALSE),"")</f>
        <v/>
      </c>
      <c r="Z303" s="19" t="str">
        <f t="shared" si="129"/>
        <v/>
      </c>
      <c r="AA303" s="19" t="str">
        <f t="shared" si="130"/>
        <v/>
      </c>
      <c r="AB303" s="19" t="str">
        <f>IFERROR(VLOOKUP(C303,Table5[],5,FALSE),"")</f>
        <v/>
      </c>
      <c r="AC303" s="19" t="str">
        <f t="shared" si="131"/>
        <v/>
      </c>
      <c r="AD303" s="19" t="str">
        <f t="shared" si="132"/>
        <v/>
      </c>
      <c r="AE303" s="19" t="str">
        <f>IFERROR(VLOOKUP(C303,Table5[],6,FALSE),"")</f>
        <v/>
      </c>
      <c r="AF303" s="19" t="str">
        <f t="shared" si="133"/>
        <v/>
      </c>
      <c r="AG303" s="19" t="str">
        <f t="shared" si="134"/>
        <v/>
      </c>
      <c r="AH303" s="142" t="str" cm="1">
        <f t="array" ref="AH303">IFERROR(IF(AV303=3,IF(Y303&lt;0.5,1*Z303*2.5,0),IF(P303="PLS",VLOOKUP(C303,Table_TB_Cost[],11,FALSE)/VLOOKUP(C303,Table_TB_Cost[],3,FALSE)*'2.Quote'!H303,IF(P303="PDB",_xlfn.IFS(tb_calc_type="Margin",(((Z303*'Pricing Matrix'!$F$4)+(H303*'Pricing Matrix'!$F$5))/(1-tb_calc_value)),tb_calc_type="List less Discount",(((Z303*(VLOOKUP(LEFT(VLOOKUP(C303,Table5[],10,FALSE),2),TB_MPG,2,FALSE)))+(H303*'Pricing Matrix'!$F$5*3))*(1-tb_calc_value))),(Z303*'3.Edit Pricing'!$B$33)))),"")</f>
        <v/>
      </c>
      <c r="AI303" s="142">
        <f>IF(AV303=1,Z303*'3.Edit Pricing'!$G$33,IF(AV303=2,Z303*'3.Edit Pricing'!$H$33,IF(AV303=3,Z303*'3.Edit Pricing'!$I$33,0)))</f>
        <v>0</v>
      </c>
      <c r="AJ303" s="142" t="str">
        <f t="shared" si="135"/>
        <v/>
      </c>
      <c r="AK303" s="92" t="str">
        <f t="shared" si="142"/>
        <v/>
      </c>
      <c r="AL303" s="92" t="str">
        <f t="shared" si="143"/>
        <v/>
      </c>
      <c r="AM303" s="92" t="str" cm="1">
        <f t="array" ref="AM303">IFERROR(_xlfn.IFS(P303="PLS",AL303-(VLOOKUP(C303,Table_TB_Cost[],10,FALSE)/VLOOKUP(C303,Table_TB_Cost[],3,FALSE)*G303*H303),P303="PDB",AL303-((Z303*'Pricing Matrix'!$F$4)+(H303*'Pricing Matrix'!$F$5))*G303),"")</f>
        <v/>
      </c>
      <c r="AN303" s="92" t="str">
        <f>IFERROR(IF(OR(P303="PLS",P303="PDB"),0,IF(AV303=3,(AI303*G303)-(AA303*'Pricing Matrix'!$B$5),(AI303*G303)+(AA303*('3.Edit Pricing'!$B$33-'Pricing Matrix'!$B$5)))),"")</f>
        <v/>
      </c>
      <c r="AO303" s="142" t="str">
        <f>IF(Y303="","",IF(AND(NOT('1.Project Details'!$E$33="No"), BF303&gt;0),'3.Edit Pricing'!$B$57,IF('1.Project Details'!$B$24="Mill Finish",0,IF('2.Quote'!$L303="Yes",0,IF(U303="Bulk",FinBulk_Cost_Price,IF(OR(U303="Non-bulk",U303="Minfin"),FinNonBulk_Cost_Price,Fin_Cost_Price))))))</f>
        <v/>
      </c>
      <c r="AP303" s="142" t="str" cm="1">
        <f t="array" ref="AP303">IF(Y303="","",_xlfn.IFS(AND(BF303&gt;0,NOT('1.Project Details'!$E$33="No")),'3.Edit Pricing'!$B$58,'1.Project Details'!$B$24="Mill Finish",0,'1.Project Details'!$B$24="",0,'2.Quote'!$L303="Yes",0,U303="Bulk",FinBulk_Sell_Price,U303="Non-bulk",FinNonBulk_Sell_Price,U303="Minfin",FinNonBulk_Sell_Price,Y303&lt;&gt;"",Fin_Sell_Price))</f>
        <v/>
      </c>
      <c r="AQ303" s="142" t="str">
        <f>IFERROR(IF(Y303="","",IF(T303="Yes","Anodised Perimeter (AP)",'1.Project Details'!$B$33)),"")</f>
        <v/>
      </c>
      <c r="AR303" s="142" t="str">
        <f>IFERROR(IF($AQ303="Anodised Perimeter (AP)",IF(U303="Minfin",40,'2.Quote'!AD303)*AO303,AG303*AO303),"")</f>
        <v/>
      </c>
      <c r="AS303" s="142" t="str">
        <f t="shared" si="136"/>
        <v/>
      </c>
      <c r="AT303" s="142" t="str">
        <f t="shared" si="137"/>
        <v/>
      </c>
      <c r="AU303" s="170" t="str">
        <f>IFERROR(VLOOKUP(C303,DATA!$A:$K,8,FALSE),"")</f>
        <v/>
      </c>
      <c r="AV303" s="124" t="str">
        <f>IFERROR(VLOOKUP(AU303,'5.Edit_PH_IP'!$B:$D,3,FALSE),"")</f>
        <v/>
      </c>
      <c r="AW303" s="124" t="str">
        <f>IFERROR(VLOOKUP(Q303,DATA_EDGE!A:C,3,FALSE),"")</f>
        <v/>
      </c>
      <c r="AX303" s="124" t="str">
        <f t="shared" si="144"/>
        <v/>
      </c>
      <c r="AY303" s="124" t="str">
        <f t="shared" si="138"/>
        <v/>
      </c>
      <c r="AZ303" s="124" t="str">
        <f t="shared" si="139"/>
        <v/>
      </c>
      <c r="BA303" s="255"/>
      <c r="BB303" s="252">
        <f t="shared" si="145"/>
        <v>0</v>
      </c>
      <c r="BC303" s="255"/>
      <c r="BD303" s="252">
        <f t="shared" si="146"/>
        <v>0</v>
      </c>
      <c r="BE303" s="20">
        <f t="shared" si="140"/>
        <v>0</v>
      </c>
      <c r="BF303" s="124">
        <f t="shared" si="141"/>
        <v>0</v>
      </c>
    </row>
    <row r="304" spans="1:58" x14ac:dyDescent="0.25">
      <c r="A304" s="94"/>
      <c r="B304" s="21">
        <v>217</v>
      </c>
      <c r="C304" s="31"/>
      <c r="D304" s="19" t="str">
        <f>IFERROR(IF(OR(P304="PDB",P304="PLS"),"*","") &amp; VLOOKUP(C304,Table5[],2,FALSE),"") &amp; IF(L304="Yes"," **MILL FINISH**",)</f>
        <v/>
      </c>
      <c r="E304" s="124" t="str">
        <f t="shared" si="124"/>
        <v/>
      </c>
      <c r="F304" s="124" t="str">
        <f t="shared" si="125"/>
        <v/>
      </c>
      <c r="G304" s="135"/>
      <c r="H304" s="135"/>
      <c r="I304" s="20" t="str">
        <f t="shared" si="126"/>
        <v/>
      </c>
      <c r="J304" s="22" t="str">
        <f t="shared" si="127"/>
        <v/>
      </c>
      <c r="K304" s="236" t="str">
        <f t="shared" si="128"/>
        <v/>
      </c>
      <c r="L304" s="140" t="s">
        <v>13326</v>
      </c>
      <c r="M304" s="96" t="str">
        <f>IF(C304="","",IF(AND(BF304&gt;0,NOT('1.Project Details'!$E$33="No")),VLOOKUP('1.Project Details'!$E$33,Threshold_Code,2,FALSE),IF(L304="No",SAP_Colour_Code,"NON")))</f>
        <v/>
      </c>
      <c r="N304" s="141">
        <v>6060</v>
      </c>
      <c r="O304" s="140" t="s">
        <v>19270</v>
      </c>
      <c r="P304" s="96" t="str">
        <f>IFERROR(IF(LEFT(AX304,1)="7","PDB",VLOOKUP(C304,Table5[],13,FALSE)),"")</f>
        <v/>
      </c>
      <c r="Q304" s="239"/>
      <c r="R304" s="96" t="str">
        <f>IFERROR(IF(LEFT(AX304,1)="7",VLOOKUP(LEFT(Q304,5),DATA_EDGE!A:C,3,FALSE),VLOOKUP(Q304,DATA_EDGE!A:C,3,FALSE)),"")</f>
        <v/>
      </c>
      <c r="S304" s="104" t="str">
        <f>IFERROR(IF(LEFT(VLOOKUP(C304,Table5[],7,FALSE),3)="AE3",VLOOKUP(C304,Table_TB_Cost[],3,FALSE),""),"")</f>
        <v/>
      </c>
      <c r="T304" s="207" t="s">
        <v>13326</v>
      </c>
      <c r="U304" s="206" t="str">
        <f>IF(OR('1.Project Details'!$B$26="Capral Mill (AP)",T304="Yes"),IF(AD304="","",IF(AD304&lt;0,"Minfin",IF(AD304&lt;80,"Non-bulk","Bulk"))),"")</f>
        <v/>
      </c>
      <c r="V304" s="63" t="str">
        <f>IFERROR(VLOOKUP(C304,Table5[],11,FALSE),"")</f>
        <v/>
      </c>
      <c r="W304" s="104" t="str">
        <f>IFERROR(IF(X304="Yes",VLOOKUP(C304,Table5[#All],12,FALSE) &amp; IF(OR(Y304&gt;5,Z304&gt;25)," Weight",""),""),"")</f>
        <v/>
      </c>
      <c r="X304" s="104" t="s">
        <v>21026</v>
      </c>
      <c r="Y304" s="19" t="str">
        <f>IFERROR(VLOOKUP(C304,Table5[],4,FALSE),"")</f>
        <v/>
      </c>
      <c r="Z304" s="19" t="str">
        <f t="shared" si="129"/>
        <v/>
      </c>
      <c r="AA304" s="19" t="str">
        <f t="shared" si="130"/>
        <v/>
      </c>
      <c r="AB304" s="19" t="str">
        <f>IFERROR(VLOOKUP(C304,Table5[],5,FALSE),"")</f>
        <v/>
      </c>
      <c r="AC304" s="19" t="str">
        <f t="shared" si="131"/>
        <v/>
      </c>
      <c r="AD304" s="19" t="str">
        <f t="shared" si="132"/>
        <v/>
      </c>
      <c r="AE304" s="19" t="str">
        <f>IFERROR(VLOOKUP(C304,Table5[],6,FALSE),"")</f>
        <v/>
      </c>
      <c r="AF304" s="19" t="str">
        <f t="shared" si="133"/>
        <v/>
      </c>
      <c r="AG304" s="19" t="str">
        <f t="shared" si="134"/>
        <v/>
      </c>
      <c r="AH304" s="142" t="str" cm="1">
        <f t="array" ref="AH304">IFERROR(IF(AV304=3,IF(Y304&lt;0.5,1*Z304*2.5,0),IF(P304="PLS",VLOOKUP(C304,Table_TB_Cost[],11,FALSE)/VLOOKUP(C304,Table_TB_Cost[],3,FALSE)*'2.Quote'!H304,IF(P304="PDB",_xlfn.IFS(tb_calc_type="Margin",(((Z304*'Pricing Matrix'!$F$4)+(H304*'Pricing Matrix'!$F$5))/(1-tb_calc_value)),tb_calc_type="List less Discount",(((Z304*(VLOOKUP(LEFT(VLOOKUP(C304,Table5[],10,FALSE),2),TB_MPG,2,FALSE)))+(H304*'Pricing Matrix'!$F$5*3))*(1-tb_calc_value))),(Z304*'3.Edit Pricing'!$B$33)))),"")</f>
        <v/>
      </c>
      <c r="AI304" s="142">
        <f>IF(AV304=1,Z304*'3.Edit Pricing'!$G$33,IF(AV304=2,Z304*'3.Edit Pricing'!$H$33,IF(AV304=3,Z304*'3.Edit Pricing'!$I$33,0)))</f>
        <v>0</v>
      </c>
      <c r="AJ304" s="142" t="str">
        <f t="shared" si="135"/>
        <v/>
      </c>
      <c r="AK304" s="92" t="str">
        <f t="shared" si="142"/>
        <v/>
      </c>
      <c r="AL304" s="92" t="str">
        <f t="shared" si="143"/>
        <v/>
      </c>
      <c r="AM304" s="92" t="str" cm="1">
        <f t="array" ref="AM304">IFERROR(_xlfn.IFS(P304="PLS",AL304-(VLOOKUP(C304,Table_TB_Cost[],10,FALSE)/VLOOKUP(C304,Table_TB_Cost[],3,FALSE)*G304*H304),P304="PDB",AL304-((Z304*'Pricing Matrix'!$F$4)+(H304*'Pricing Matrix'!$F$5))*G304),"")</f>
        <v/>
      </c>
      <c r="AN304" s="92" t="str">
        <f>IFERROR(IF(OR(P304="PLS",P304="PDB"),0,IF(AV304=3,(AI304*G304)-(AA304*'Pricing Matrix'!$B$5),(AI304*G304)+(AA304*('3.Edit Pricing'!$B$33-'Pricing Matrix'!$B$5)))),"")</f>
        <v/>
      </c>
      <c r="AO304" s="142" t="str">
        <f>IF(Y304="","",IF(AND(NOT('1.Project Details'!$E$33="No"), BF304&gt;0),'3.Edit Pricing'!$B$57,IF('1.Project Details'!$B$24="Mill Finish",0,IF('2.Quote'!$L304="Yes",0,IF(U304="Bulk",FinBulk_Cost_Price,IF(OR(U304="Non-bulk",U304="Minfin"),FinNonBulk_Cost_Price,Fin_Cost_Price))))))</f>
        <v/>
      </c>
      <c r="AP304" s="142" t="str" cm="1">
        <f t="array" ref="AP304">IF(Y304="","",_xlfn.IFS(AND(BF304&gt;0,NOT('1.Project Details'!$E$33="No")),'3.Edit Pricing'!$B$58,'1.Project Details'!$B$24="Mill Finish",0,'1.Project Details'!$B$24="",0,'2.Quote'!$L304="Yes",0,U304="Bulk",FinBulk_Sell_Price,U304="Non-bulk",FinNonBulk_Sell_Price,U304="Minfin",FinNonBulk_Sell_Price,Y304&lt;&gt;"",Fin_Sell_Price))</f>
        <v/>
      </c>
      <c r="AQ304" s="142" t="str">
        <f>IFERROR(IF(Y304="","",IF(T304="Yes","Anodised Perimeter (AP)",'1.Project Details'!$B$33)),"")</f>
        <v/>
      </c>
      <c r="AR304" s="142" t="str">
        <f>IFERROR(IF($AQ304="Anodised Perimeter (AP)",IF(U304="Minfin",40,'2.Quote'!AD304)*AO304,AG304*AO304),"")</f>
        <v/>
      </c>
      <c r="AS304" s="142" t="str">
        <f t="shared" si="136"/>
        <v/>
      </c>
      <c r="AT304" s="142" t="str">
        <f t="shared" si="137"/>
        <v/>
      </c>
      <c r="AU304" s="170" t="str">
        <f>IFERROR(VLOOKUP(C304,DATA!$A:$K,8,FALSE),"")</f>
        <v/>
      </c>
      <c r="AV304" s="124" t="str">
        <f>IFERROR(VLOOKUP(AU304,'5.Edit_PH_IP'!$B:$D,3,FALSE),"")</f>
        <v/>
      </c>
      <c r="AW304" s="124" t="str">
        <f>IFERROR(VLOOKUP(Q304,DATA_EDGE!A:C,3,FALSE),"")</f>
        <v/>
      </c>
      <c r="AX304" s="124" t="str">
        <f t="shared" si="144"/>
        <v/>
      </c>
      <c r="AY304" s="124" t="str">
        <f t="shared" si="138"/>
        <v/>
      </c>
      <c r="AZ304" s="124" t="str">
        <f t="shared" si="139"/>
        <v/>
      </c>
      <c r="BA304" s="255"/>
      <c r="BB304" s="252">
        <f t="shared" si="145"/>
        <v>0</v>
      </c>
      <c r="BC304" s="255"/>
      <c r="BD304" s="252">
        <f t="shared" si="146"/>
        <v>0</v>
      </c>
      <c r="BE304" s="20">
        <f t="shared" si="140"/>
        <v>0</v>
      </c>
      <c r="BF304" s="124">
        <f t="shared" si="141"/>
        <v>0</v>
      </c>
    </row>
    <row r="305" spans="1:58" x14ac:dyDescent="0.25">
      <c r="A305" s="94"/>
      <c r="B305" s="18">
        <v>218</v>
      </c>
      <c r="C305" s="31"/>
      <c r="D305" s="19" t="str">
        <f>IFERROR(IF(OR(P305="PDB",P305="PLS"),"*","") &amp; VLOOKUP(C305,Table5[],2,FALSE),"") &amp; IF(L305="Yes"," **MILL FINISH**",)</f>
        <v/>
      </c>
      <c r="E305" s="124" t="str">
        <f t="shared" si="124"/>
        <v/>
      </c>
      <c r="F305" s="124" t="str">
        <f t="shared" si="125"/>
        <v/>
      </c>
      <c r="G305" s="135"/>
      <c r="H305" s="135"/>
      <c r="I305" s="20" t="str">
        <f t="shared" si="126"/>
        <v/>
      </c>
      <c r="J305" s="22" t="str">
        <f t="shared" si="127"/>
        <v/>
      </c>
      <c r="K305" s="236" t="str">
        <f t="shared" si="128"/>
        <v/>
      </c>
      <c r="L305" s="140" t="s">
        <v>13326</v>
      </c>
      <c r="M305" s="96" t="str">
        <f>IF(C305="","",IF(AND(BF305&gt;0,NOT('1.Project Details'!$E$33="No")),VLOOKUP('1.Project Details'!$E$33,Threshold_Code,2,FALSE),IF(L305="No",SAP_Colour_Code,"NON")))</f>
        <v/>
      </c>
      <c r="N305" s="141">
        <v>6060</v>
      </c>
      <c r="O305" s="140" t="s">
        <v>19270</v>
      </c>
      <c r="P305" s="96" t="str">
        <f>IFERROR(IF(LEFT(AX305,1)="7","PDB",VLOOKUP(C305,Table5[],13,FALSE)),"")</f>
        <v/>
      </c>
      <c r="Q305" s="239"/>
      <c r="R305" s="96" t="str">
        <f>IFERROR(IF(LEFT(AX305,1)="7",VLOOKUP(LEFT(Q305,5),DATA_EDGE!A:C,3,FALSE),VLOOKUP(Q305,DATA_EDGE!A:C,3,FALSE)),"")</f>
        <v/>
      </c>
      <c r="S305" s="104" t="str">
        <f>IFERROR(IF(LEFT(VLOOKUP(C305,Table5[],7,FALSE),3)="AE3",VLOOKUP(C305,Table_TB_Cost[],3,FALSE),""),"")</f>
        <v/>
      </c>
      <c r="T305" s="207" t="s">
        <v>13326</v>
      </c>
      <c r="U305" s="206" t="str">
        <f>IF(OR('1.Project Details'!$B$26="Capral Mill (AP)",T305="Yes"),IF(AD305="","",IF(AD305&lt;0,"Minfin",IF(AD305&lt;80,"Non-bulk","Bulk"))),"")</f>
        <v/>
      </c>
      <c r="V305" s="63" t="str">
        <f>IFERROR(VLOOKUP(C305,Table5[],11,FALSE),"")</f>
        <v/>
      </c>
      <c r="W305" s="104" t="str">
        <f>IFERROR(IF(X305="Yes",VLOOKUP(C305,Table5[#All],12,FALSE) &amp; IF(OR(Y305&gt;5,Z305&gt;25)," Weight",""),""),"")</f>
        <v/>
      </c>
      <c r="X305" s="104" t="s">
        <v>21026</v>
      </c>
      <c r="Y305" s="19" t="str">
        <f>IFERROR(VLOOKUP(C305,Table5[],4,FALSE),"")</f>
        <v/>
      </c>
      <c r="Z305" s="19" t="str">
        <f t="shared" si="129"/>
        <v/>
      </c>
      <c r="AA305" s="19" t="str">
        <f t="shared" si="130"/>
        <v/>
      </c>
      <c r="AB305" s="19" t="str">
        <f>IFERROR(VLOOKUP(C305,Table5[],5,FALSE),"")</f>
        <v/>
      </c>
      <c r="AC305" s="19" t="str">
        <f t="shared" si="131"/>
        <v/>
      </c>
      <c r="AD305" s="19" t="str">
        <f t="shared" si="132"/>
        <v/>
      </c>
      <c r="AE305" s="19" t="str">
        <f>IFERROR(VLOOKUP(C305,Table5[],6,FALSE),"")</f>
        <v/>
      </c>
      <c r="AF305" s="19" t="str">
        <f t="shared" si="133"/>
        <v/>
      </c>
      <c r="AG305" s="19" t="str">
        <f t="shared" si="134"/>
        <v/>
      </c>
      <c r="AH305" s="142" t="str" cm="1">
        <f t="array" ref="AH305">IFERROR(IF(AV305=3,IF(Y305&lt;0.5,1*Z305*2.5,0),IF(P305="PLS",VLOOKUP(C305,Table_TB_Cost[],11,FALSE)/VLOOKUP(C305,Table_TB_Cost[],3,FALSE)*'2.Quote'!H305,IF(P305="PDB",_xlfn.IFS(tb_calc_type="Margin",(((Z305*'Pricing Matrix'!$F$4)+(H305*'Pricing Matrix'!$F$5))/(1-tb_calc_value)),tb_calc_type="List less Discount",(((Z305*(VLOOKUP(LEFT(VLOOKUP(C305,Table5[],10,FALSE),2),TB_MPG,2,FALSE)))+(H305*'Pricing Matrix'!$F$5*3))*(1-tb_calc_value))),(Z305*'3.Edit Pricing'!$B$33)))),"")</f>
        <v/>
      </c>
      <c r="AI305" s="142">
        <f>IF(AV305=1,Z305*'3.Edit Pricing'!$G$33,IF(AV305=2,Z305*'3.Edit Pricing'!$H$33,IF(AV305=3,Z305*'3.Edit Pricing'!$I$33,0)))</f>
        <v>0</v>
      </c>
      <c r="AJ305" s="142" t="str">
        <f t="shared" si="135"/>
        <v/>
      </c>
      <c r="AK305" s="92" t="str">
        <f t="shared" si="142"/>
        <v/>
      </c>
      <c r="AL305" s="92" t="str">
        <f t="shared" si="143"/>
        <v/>
      </c>
      <c r="AM305" s="92" t="str" cm="1">
        <f t="array" ref="AM305">IFERROR(_xlfn.IFS(P305="PLS",AL305-(VLOOKUP(C305,Table_TB_Cost[],10,FALSE)/VLOOKUP(C305,Table_TB_Cost[],3,FALSE)*G305*H305),P305="PDB",AL305-((Z305*'Pricing Matrix'!$F$4)+(H305*'Pricing Matrix'!$F$5))*G305),"")</f>
        <v/>
      </c>
      <c r="AN305" s="92" t="str">
        <f>IFERROR(IF(OR(P305="PLS",P305="PDB"),0,IF(AV305=3,(AI305*G305)-(AA305*'Pricing Matrix'!$B$5),(AI305*G305)+(AA305*('3.Edit Pricing'!$B$33-'Pricing Matrix'!$B$5)))),"")</f>
        <v/>
      </c>
      <c r="AO305" s="142" t="str">
        <f>IF(Y305="","",IF(AND(NOT('1.Project Details'!$E$33="No"), BF305&gt;0),'3.Edit Pricing'!$B$57,IF('1.Project Details'!$B$24="Mill Finish",0,IF('2.Quote'!$L305="Yes",0,IF(U305="Bulk",FinBulk_Cost_Price,IF(OR(U305="Non-bulk",U305="Minfin"),FinNonBulk_Cost_Price,Fin_Cost_Price))))))</f>
        <v/>
      </c>
      <c r="AP305" s="142" t="str" cm="1">
        <f t="array" ref="AP305">IF(Y305="","",_xlfn.IFS(AND(BF305&gt;0,NOT('1.Project Details'!$E$33="No")),'3.Edit Pricing'!$B$58,'1.Project Details'!$B$24="Mill Finish",0,'1.Project Details'!$B$24="",0,'2.Quote'!$L305="Yes",0,U305="Bulk",FinBulk_Sell_Price,U305="Non-bulk",FinNonBulk_Sell_Price,U305="Minfin",FinNonBulk_Sell_Price,Y305&lt;&gt;"",Fin_Sell_Price))</f>
        <v/>
      </c>
      <c r="AQ305" s="142" t="str">
        <f>IFERROR(IF(Y305="","",IF(T305="Yes","Anodised Perimeter (AP)",'1.Project Details'!$B$33)),"")</f>
        <v/>
      </c>
      <c r="AR305" s="142" t="str">
        <f>IFERROR(IF($AQ305="Anodised Perimeter (AP)",IF(U305="Minfin",40,'2.Quote'!AD305)*AO305,AG305*AO305),"")</f>
        <v/>
      </c>
      <c r="AS305" s="142" t="str">
        <f t="shared" si="136"/>
        <v/>
      </c>
      <c r="AT305" s="142" t="str">
        <f t="shared" si="137"/>
        <v/>
      </c>
      <c r="AU305" s="170" t="str">
        <f>IFERROR(VLOOKUP(C305,DATA!$A:$K,8,FALSE),"")</f>
        <v/>
      </c>
      <c r="AV305" s="124" t="str">
        <f>IFERROR(VLOOKUP(AU305,'5.Edit_PH_IP'!$B:$D,3,FALSE),"")</f>
        <v/>
      </c>
      <c r="AW305" s="124" t="str">
        <f>IFERROR(VLOOKUP(Q305,DATA_EDGE!A:C,3,FALSE),"")</f>
        <v/>
      </c>
      <c r="AX305" s="124" t="str">
        <f t="shared" si="144"/>
        <v/>
      </c>
      <c r="AY305" s="124" t="str">
        <f t="shared" si="138"/>
        <v/>
      </c>
      <c r="AZ305" s="124" t="str">
        <f t="shared" si="139"/>
        <v/>
      </c>
      <c r="BA305" s="255"/>
      <c r="BB305" s="252">
        <f t="shared" si="145"/>
        <v>0</v>
      </c>
      <c r="BC305" s="255"/>
      <c r="BD305" s="252">
        <f t="shared" si="146"/>
        <v>0</v>
      </c>
      <c r="BE305" s="20">
        <f t="shared" si="140"/>
        <v>0</v>
      </c>
      <c r="BF305" s="124">
        <f t="shared" si="141"/>
        <v>0</v>
      </c>
    </row>
    <row r="306" spans="1:58" x14ac:dyDescent="0.25">
      <c r="A306" s="94"/>
      <c r="B306" s="18">
        <v>219</v>
      </c>
      <c r="C306" s="31"/>
      <c r="D306" s="19" t="str">
        <f>IFERROR(IF(OR(P306="PDB",P306="PLS"),"*","") &amp; VLOOKUP(C306,Table5[],2,FALSE),"") &amp; IF(L306="Yes"," **MILL FINISH**",)</f>
        <v/>
      </c>
      <c r="E306" s="124" t="str">
        <f t="shared" si="124"/>
        <v/>
      </c>
      <c r="F306" s="124" t="str">
        <f t="shared" si="125"/>
        <v/>
      </c>
      <c r="G306" s="135"/>
      <c r="H306" s="135"/>
      <c r="I306" s="20" t="str">
        <f t="shared" si="126"/>
        <v/>
      </c>
      <c r="J306" s="22" t="str">
        <f t="shared" si="127"/>
        <v/>
      </c>
      <c r="K306" s="236" t="str">
        <f t="shared" si="128"/>
        <v/>
      </c>
      <c r="L306" s="140" t="s">
        <v>13326</v>
      </c>
      <c r="M306" s="96" t="str">
        <f>IF(C306="","",IF(AND(BF306&gt;0,NOT('1.Project Details'!$E$33="No")),VLOOKUP('1.Project Details'!$E$33,Threshold_Code,2,FALSE),IF(L306="No",SAP_Colour_Code,"NON")))</f>
        <v/>
      </c>
      <c r="N306" s="141">
        <v>6060</v>
      </c>
      <c r="O306" s="140" t="s">
        <v>19270</v>
      </c>
      <c r="P306" s="96" t="str">
        <f>IFERROR(IF(LEFT(AX306,1)="7","PDB",VLOOKUP(C306,Table5[],13,FALSE)),"")</f>
        <v/>
      </c>
      <c r="Q306" s="239"/>
      <c r="R306" s="96" t="str">
        <f>IFERROR(IF(LEFT(AX306,1)="7",VLOOKUP(LEFT(Q306,5),DATA_EDGE!A:C,3,FALSE),VLOOKUP(Q306,DATA_EDGE!A:C,3,FALSE)),"")</f>
        <v/>
      </c>
      <c r="S306" s="104" t="str">
        <f>IFERROR(IF(LEFT(VLOOKUP(C306,Table5[],7,FALSE),3)="AE3",VLOOKUP(C306,Table_TB_Cost[],3,FALSE),""),"")</f>
        <v/>
      </c>
      <c r="T306" s="207" t="s">
        <v>13326</v>
      </c>
      <c r="U306" s="206" t="str">
        <f>IF(OR('1.Project Details'!$B$26="Capral Mill (AP)",T306="Yes"),IF(AD306="","",IF(AD306&lt;0,"Minfin",IF(AD306&lt;80,"Non-bulk","Bulk"))),"")</f>
        <v/>
      </c>
      <c r="V306" s="63" t="str">
        <f>IFERROR(VLOOKUP(C306,Table5[],11,FALSE),"")</f>
        <v/>
      </c>
      <c r="W306" s="104" t="str">
        <f>IFERROR(IF(X306="Yes",VLOOKUP(C306,Table5[#All],12,FALSE) &amp; IF(OR(Y306&gt;5,Z306&gt;25)," Weight",""),""),"")</f>
        <v/>
      </c>
      <c r="X306" s="104" t="s">
        <v>21026</v>
      </c>
      <c r="Y306" s="19" t="str">
        <f>IFERROR(VLOOKUP(C306,Table5[],4,FALSE),"")</f>
        <v/>
      </c>
      <c r="Z306" s="19" t="str">
        <f t="shared" si="129"/>
        <v/>
      </c>
      <c r="AA306" s="19" t="str">
        <f t="shared" si="130"/>
        <v/>
      </c>
      <c r="AB306" s="19" t="str">
        <f>IFERROR(VLOOKUP(C306,Table5[],5,FALSE),"")</f>
        <v/>
      </c>
      <c r="AC306" s="19" t="str">
        <f t="shared" si="131"/>
        <v/>
      </c>
      <c r="AD306" s="19" t="str">
        <f t="shared" si="132"/>
        <v/>
      </c>
      <c r="AE306" s="19" t="str">
        <f>IFERROR(VLOOKUP(C306,Table5[],6,FALSE),"")</f>
        <v/>
      </c>
      <c r="AF306" s="19" t="str">
        <f t="shared" si="133"/>
        <v/>
      </c>
      <c r="AG306" s="19" t="str">
        <f t="shared" si="134"/>
        <v/>
      </c>
      <c r="AH306" s="142" t="str" cm="1">
        <f t="array" ref="AH306">IFERROR(IF(AV306=3,IF(Y306&lt;0.5,1*Z306*2.5,0),IF(P306="PLS",VLOOKUP(C306,Table_TB_Cost[],11,FALSE)/VLOOKUP(C306,Table_TB_Cost[],3,FALSE)*'2.Quote'!H306,IF(P306="PDB",_xlfn.IFS(tb_calc_type="Margin",(((Z306*'Pricing Matrix'!$F$4)+(H306*'Pricing Matrix'!$F$5))/(1-tb_calc_value)),tb_calc_type="List less Discount",(((Z306*(VLOOKUP(LEFT(VLOOKUP(C306,Table5[],10,FALSE),2),TB_MPG,2,FALSE)))+(H306*'Pricing Matrix'!$F$5*3))*(1-tb_calc_value))),(Z306*'3.Edit Pricing'!$B$33)))),"")</f>
        <v/>
      </c>
      <c r="AI306" s="142">
        <f>IF(AV306=1,Z306*'3.Edit Pricing'!$G$33,IF(AV306=2,Z306*'3.Edit Pricing'!$H$33,IF(AV306=3,Z306*'3.Edit Pricing'!$I$33,0)))</f>
        <v>0</v>
      </c>
      <c r="AJ306" s="142" t="str">
        <f t="shared" si="135"/>
        <v/>
      </c>
      <c r="AK306" s="92" t="str">
        <f t="shared" si="142"/>
        <v/>
      </c>
      <c r="AL306" s="92" t="str">
        <f t="shared" si="143"/>
        <v/>
      </c>
      <c r="AM306" s="92" t="str" cm="1">
        <f t="array" ref="AM306">IFERROR(_xlfn.IFS(P306="PLS",AL306-(VLOOKUP(C306,Table_TB_Cost[],10,FALSE)/VLOOKUP(C306,Table_TB_Cost[],3,FALSE)*G306*H306),P306="PDB",AL306-((Z306*'Pricing Matrix'!$F$4)+(H306*'Pricing Matrix'!$F$5))*G306),"")</f>
        <v/>
      </c>
      <c r="AN306" s="92" t="str">
        <f>IFERROR(IF(OR(P306="PLS",P306="PDB"),0,IF(AV306=3,(AI306*G306)-(AA306*'Pricing Matrix'!$B$5),(AI306*G306)+(AA306*('3.Edit Pricing'!$B$33-'Pricing Matrix'!$B$5)))),"")</f>
        <v/>
      </c>
      <c r="AO306" s="142" t="str">
        <f>IF(Y306="","",IF(AND(NOT('1.Project Details'!$E$33="No"), BF306&gt;0),'3.Edit Pricing'!$B$57,IF('1.Project Details'!$B$24="Mill Finish",0,IF('2.Quote'!$L306="Yes",0,IF(U306="Bulk",FinBulk_Cost_Price,IF(OR(U306="Non-bulk",U306="Minfin"),FinNonBulk_Cost_Price,Fin_Cost_Price))))))</f>
        <v/>
      </c>
      <c r="AP306" s="142" t="str" cm="1">
        <f t="array" ref="AP306">IF(Y306="","",_xlfn.IFS(AND(BF306&gt;0,NOT('1.Project Details'!$E$33="No")),'3.Edit Pricing'!$B$58,'1.Project Details'!$B$24="Mill Finish",0,'1.Project Details'!$B$24="",0,'2.Quote'!$L306="Yes",0,U306="Bulk",FinBulk_Sell_Price,U306="Non-bulk",FinNonBulk_Sell_Price,U306="Minfin",FinNonBulk_Sell_Price,Y306&lt;&gt;"",Fin_Sell_Price))</f>
        <v/>
      </c>
      <c r="AQ306" s="142" t="str">
        <f>IFERROR(IF(Y306="","",IF(T306="Yes","Anodised Perimeter (AP)",'1.Project Details'!$B$33)),"")</f>
        <v/>
      </c>
      <c r="AR306" s="142" t="str">
        <f>IFERROR(IF($AQ306="Anodised Perimeter (AP)",IF(U306="Minfin",40,'2.Quote'!AD306)*AO306,AG306*AO306),"")</f>
        <v/>
      </c>
      <c r="AS306" s="142" t="str">
        <f t="shared" si="136"/>
        <v/>
      </c>
      <c r="AT306" s="142" t="str">
        <f t="shared" si="137"/>
        <v/>
      </c>
      <c r="AU306" s="170" t="str">
        <f>IFERROR(VLOOKUP(C306,DATA!$A:$K,8,FALSE),"")</f>
        <v/>
      </c>
      <c r="AV306" s="124" t="str">
        <f>IFERROR(VLOOKUP(AU306,'5.Edit_PH_IP'!$B:$D,3,FALSE),"")</f>
        <v/>
      </c>
      <c r="AW306" s="124" t="str">
        <f>IFERROR(VLOOKUP(Q306,DATA_EDGE!A:C,3,FALSE),"")</f>
        <v/>
      </c>
      <c r="AX306" s="124" t="str">
        <f t="shared" si="144"/>
        <v/>
      </c>
      <c r="AY306" s="124" t="str">
        <f t="shared" si="138"/>
        <v/>
      </c>
      <c r="AZ306" s="124" t="str">
        <f t="shared" si="139"/>
        <v/>
      </c>
      <c r="BA306" s="255"/>
      <c r="BB306" s="252">
        <f t="shared" si="145"/>
        <v>0</v>
      </c>
      <c r="BC306" s="255"/>
      <c r="BD306" s="252">
        <f t="shared" si="146"/>
        <v>0</v>
      </c>
      <c r="BE306" s="20">
        <f t="shared" si="140"/>
        <v>0</v>
      </c>
      <c r="BF306" s="124">
        <f t="shared" si="141"/>
        <v>0</v>
      </c>
    </row>
    <row r="307" spans="1:58" x14ac:dyDescent="0.25">
      <c r="A307" s="94"/>
      <c r="B307" s="21">
        <v>220</v>
      </c>
      <c r="C307" s="31"/>
      <c r="D307" s="19" t="str">
        <f>IFERROR(IF(OR(P307="PDB",P307="PLS"),"*","") &amp; VLOOKUP(C307,Table5[],2,FALSE),"") &amp; IF(L307="Yes"," **MILL FINISH**",)</f>
        <v/>
      </c>
      <c r="E307" s="124" t="str">
        <f t="shared" si="124"/>
        <v/>
      </c>
      <c r="F307" s="124" t="str">
        <f t="shared" si="125"/>
        <v/>
      </c>
      <c r="G307" s="135"/>
      <c r="H307" s="135"/>
      <c r="I307" s="20" t="str">
        <f t="shared" si="126"/>
        <v/>
      </c>
      <c r="J307" s="22" t="str">
        <f t="shared" si="127"/>
        <v/>
      </c>
      <c r="K307" s="236" t="str">
        <f t="shared" si="128"/>
        <v/>
      </c>
      <c r="L307" s="140" t="s">
        <v>13326</v>
      </c>
      <c r="M307" s="96" t="str">
        <f>IF(C307="","",IF(AND(BF307&gt;0,NOT('1.Project Details'!$E$33="No")),VLOOKUP('1.Project Details'!$E$33,Threshold_Code,2,FALSE),IF(L307="No",SAP_Colour_Code,"NON")))</f>
        <v/>
      </c>
      <c r="N307" s="141">
        <v>6060</v>
      </c>
      <c r="O307" s="140" t="s">
        <v>19270</v>
      </c>
      <c r="P307" s="96" t="str">
        <f>IFERROR(IF(LEFT(AX307,1)="7","PDB",VLOOKUP(C307,Table5[],13,FALSE)),"")</f>
        <v/>
      </c>
      <c r="Q307" s="239"/>
      <c r="R307" s="96" t="str">
        <f>IFERROR(IF(LEFT(AX307,1)="7",VLOOKUP(LEFT(Q307,5),DATA_EDGE!A:C,3,FALSE),VLOOKUP(Q307,DATA_EDGE!A:C,3,FALSE)),"")</f>
        <v/>
      </c>
      <c r="S307" s="104" t="str">
        <f>IFERROR(IF(LEFT(VLOOKUP(C307,Table5[],7,FALSE),3)="AE3",VLOOKUP(C307,Table_TB_Cost[],3,FALSE),""),"")</f>
        <v/>
      </c>
      <c r="T307" s="207" t="s">
        <v>13326</v>
      </c>
      <c r="U307" s="206" t="str">
        <f>IF(OR('1.Project Details'!$B$26="Capral Mill (AP)",T307="Yes"),IF(AD307="","",IF(AD307&lt;0,"Minfin",IF(AD307&lt;80,"Non-bulk","Bulk"))),"")</f>
        <v/>
      </c>
      <c r="V307" s="63" t="str">
        <f>IFERROR(VLOOKUP(C307,Table5[],11,FALSE),"")</f>
        <v/>
      </c>
      <c r="W307" s="104" t="str">
        <f>IFERROR(IF(X307="Yes",VLOOKUP(C307,Table5[#All],12,FALSE) &amp; IF(OR(Y307&gt;5,Z307&gt;25)," Weight",""),""),"")</f>
        <v/>
      </c>
      <c r="X307" s="104" t="s">
        <v>21026</v>
      </c>
      <c r="Y307" s="19" t="str">
        <f>IFERROR(VLOOKUP(C307,Table5[],4,FALSE),"")</f>
        <v/>
      </c>
      <c r="Z307" s="19" t="str">
        <f t="shared" si="129"/>
        <v/>
      </c>
      <c r="AA307" s="19" t="str">
        <f t="shared" si="130"/>
        <v/>
      </c>
      <c r="AB307" s="19" t="str">
        <f>IFERROR(VLOOKUP(C307,Table5[],5,FALSE),"")</f>
        <v/>
      </c>
      <c r="AC307" s="19" t="str">
        <f t="shared" si="131"/>
        <v/>
      </c>
      <c r="AD307" s="19" t="str">
        <f t="shared" si="132"/>
        <v/>
      </c>
      <c r="AE307" s="19" t="str">
        <f>IFERROR(VLOOKUP(C307,Table5[],6,FALSE),"")</f>
        <v/>
      </c>
      <c r="AF307" s="19" t="str">
        <f t="shared" si="133"/>
        <v/>
      </c>
      <c r="AG307" s="19" t="str">
        <f t="shared" si="134"/>
        <v/>
      </c>
      <c r="AH307" s="142" t="str" cm="1">
        <f t="array" ref="AH307">IFERROR(IF(AV307=3,IF(Y307&lt;0.5,1*Z307*2.5,0),IF(P307="PLS",VLOOKUP(C307,Table_TB_Cost[],11,FALSE)/VLOOKUP(C307,Table_TB_Cost[],3,FALSE)*'2.Quote'!H307,IF(P307="PDB",_xlfn.IFS(tb_calc_type="Margin",(((Z307*'Pricing Matrix'!$F$4)+(H307*'Pricing Matrix'!$F$5))/(1-tb_calc_value)),tb_calc_type="List less Discount",(((Z307*(VLOOKUP(LEFT(VLOOKUP(C307,Table5[],10,FALSE),2),TB_MPG,2,FALSE)))+(H307*'Pricing Matrix'!$F$5*3))*(1-tb_calc_value))),(Z307*'3.Edit Pricing'!$B$33)))),"")</f>
        <v/>
      </c>
      <c r="AI307" s="142">
        <f>IF(AV307=1,Z307*'3.Edit Pricing'!$G$33,IF(AV307=2,Z307*'3.Edit Pricing'!$H$33,IF(AV307=3,Z307*'3.Edit Pricing'!$I$33,0)))</f>
        <v>0</v>
      </c>
      <c r="AJ307" s="142" t="str">
        <f t="shared" si="135"/>
        <v/>
      </c>
      <c r="AK307" s="92" t="str">
        <f t="shared" si="142"/>
        <v/>
      </c>
      <c r="AL307" s="92" t="str">
        <f t="shared" si="143"/>
        <v/>
      </c>
      <c r="AM307" s="92" t="str" cm="1">
        <f t="array" ref="AM307">IFERROR(_xlfn.IFS(P307="PLS",AL307-(VLOOKUP(C307,Table_TB_Cost[],10,FALSE)/VLOOKUP(C307,Table_TB_Cost[],3,FALSE)*G307*H307),P307="PDB",AL307-((Z307*'Pricing Matrix'!$F$4)+(H307*'Pricing Matrix'!$F$5))*G307),"")</f>
        <v/>
      </c>
      <c r="AN307" s="92" t="str">
        <f>IFERROR(IF(OR(P307="PLS",P307="PDB"),0,IF(AV307=3,(AI307*G307)-(AA307*'Pricing Matrix'!$B$5),(AI307*G307)+(AA307*('3.Edit Pricing'!$B$33-'Pricing Matrix'!$B$5)))),"")</f>
        <v/>
      </c>
      <c r="AO307" s="142" t="str">
        <f>IF(Y307="","",IF(AND(NOT('1.Project Details'!$E$33="No"), BF307&gt;0),'3.Edit Pricing'!$B$57,IF('1.Project Details'!$B$24="Mill Finish",0,IF('2.Quote'!$L307="Yes",0,IF(U307="Bulk",FinBulk_Cost_Price,IF(OR(U307="Non-bulk",U307="Minfin"),FinNonBulk_Cost_Price,Fin_Cost_Price))))))</f>
        <v/>
      </c>
      <c r="AP307" s="142" t="str" cm="1">
        <f t="array" ref="AP307">IF(Y307="","",_xlfn.IFS(AND(BF307&gt;0,NOT('1.Project Details'!$E$33="No")),'3.Edit Pricing'!$B$58,'1.Project Details'!$B$24="Mill Finish",0,'1.Project Details'!$B$24="",0,'2.Quote'!$L307="Yes",0,U307="Bulk",FinBulk_Sell_Price,U307="Non-bulk",FinNonBulk_Sell_Price,U307="Minfin",FinNonBulk_Sell_Price,Y307&lt;&gt;"",Fin_Sell_Price))</f>
        <v/>
      </c>
      <c r="AQ307" s="142" t="str">
        <f>IFERROR(IF(Y307="","",IF(T307="Yes","Anodised Perimeter (AP)",'1.Project Details'!$B$33)),"")</f>
        <v/>
      </c>
      <c r="AR307" s="142" t="str">
        <f>IFERROR(IF($AQ307="Anodised Perimeter (AP)",IF(U307="Minfin",40,'2.Quote'!AD307)*AO307,AG307*AO307),"")</f>
        <v/>
      </c>
      <c r="AS307" s="142" t="str">
        <f t="shared" si="136"/>
        <v/>
      </c>
      <c r="AT307" s="142" t="str">
        <f t="shared" si="137"/>
        <v/>
      </c>
      <c r="AU307" s="170" t="str">
        <f>IFERROR(VLOOKUP(C307,DATA!$A:$K,8,FALSE),"")</f>
        <v/>
      </c>
      <c r="AV307" s="124" t="str">
        <f>IFERROR(VLOOKUP(AU307,'5.Edit_PH_IP'!$B:$D,3,FALSE),"")</f>
        <v/>
      </c>
      <c r="AW307" s="124" t="str">
        <f>IFERROR(VLOOKUP(Q307,DATA_EDGE!A:C,3,FALSE),"")</f>
        <v/>
      </c>
      <c r="AX307" s="124" t="str">
        <f t="shared" si="144"/>
        <v/>
      </c>
      <c r="AY307" s="124" t="str">
        <f t="shared" si="138"/>
        <v/>
      </c>
      <c r="AZ307" s="124" t="str">
        <f t="shared" si="139"/>
        <v/>
      </c>
      <c r="BA307" s="255"/>
      <c r="BB307" s="252">
        <f t="shared" si="145"/>
        <v>0</v>
      </c>
      <c r="BC307" s="255"/>
      <c r="BD307" s="252">
        <f t="shared" si="146"/>
        <v>0</v>
      </c>
      <c r="BE307" s="20">
        <f t="shared" si="140"/>
        <v>0</v>
      </c>
      <c r="BF307" s="124">
        <f t="shared" si="141"/>
        <v>0</v>
      </c>
    </row>
    <row r="308" spans="1:58" x14ac:dyDescent="0.25">
      <c r="A308" s="94"/>
      <c r="B308" s="18">
        <v>221</v>
      </c>
      <c r="C308" s="31"/>
      <c r="D308" s="19" t="str">
        <f>IFERROR(IF(OR(P308="PDB",P308="PLS"),"*","") &amp; VLOOKUP(C308,Table5[],2,FALSE),"") &amp; IF(L308="Yes"," **MILL FINISH**",)</f>
        <v/>
      </c>
      <c r="E308" s="124" t="str">
        <f t="shared" si="124"/>
        <v/>
      </c>
      <c r="F308" s="124" t="str">
        <f t="shared" si="125"/>
        <v/>
      </c>
      <c r="G308" s="135"/>
      <c r="H308" s="135"/>
      <c r="I308" s="20" t="str">
        <f t="shared" si="126"/>
        <v/>
      </c>
      <c r="J308" s="22" t="str">
        <f t="shared" si="127"/>
        <v/>
      </c>
      <c r="K308" s="236" t="str">
        <f t="shared" si="128"/>
        <v/>
      </c>
      <c r="L308" s="140" t="s">
        <v>13326</v>
      </c>
      <c r="M308" s="96" t="str">
        <f>IF(C308="","",IF(AND(BF308&gt;0,NOT('1.Project Details'!$E$33="No")),VLOOKUP('1.Project Details'!$E$33,Threshold_Code,2,FALSE),IF(L308="No",SAP_Colour_Code,"NON")))</f>
        <v/>
      </c>
      <c r="N308" s="141">
        <v>6060</v>
      </c>
      <c r="O308" s="140" t="s">
        <v>19270</v>
      </c>
      <c r="P308" s="96" t="str">
        <f>IFERROR(IF(LEFT(AX308,1)="7","PDB",VLOOKUP(C308,Table5[],13,FALSE)),"")</f>
        <v/>
      </c>
      <c r="Q308" s="239"/>
      <c r="R308" s="96" t="str">
        <f>IFERROR(IF(LEFT(AX308,1)="7",VLOOKUP(LEFT(Q308,5),DATA_EDGE!A:C,3,FALSE),VLOOKUP(Q308,DATA_EDGE!A:C,3,FALSE)),"")</f>
        <v/>
      </c>
      <c r="S308" s="104" t="str">
        <f>IFERROR(IF(LEFT(VLOOKUP(C308,Table5[],7,FALSE),3)="AE3",VLOOKUP(C308,Table_TB_Cost[],3,FALSE),""),"")</f>
        <v/>
      </c>
      <c r="T308" s="207" t="s">
        <v>13326</v>
      </c>
      <c r="U308" s="206" t="str">
        <f>IF(OR('1.Project Details'!$B$26="Capral Mill (AP)",T308="Yes"),IF(AD308="","",IF(AD308&lt;0,"Minfin",IF(AD308&lt;80,"Non-bulk","Bulk"))),"")</f>
        <v/>
      </c>
      <c r="V308" s="63" t="str">
        <f>IFERROR(VLOOKUP(C308,Table5[],11,FALSE),"")</f>
        <v/>
      </c>
      <c r="W308" s="104" t="str">
        <f>IFERROR(IF(X308="Yes",VLOOKUP(C308,Table5[#All],12,FALSE) &amp; IF(OR(Y308&gt;5,Z308&gt;25)," Weight",""),""),"")</f>
        <v/>
      </c>
      <c r="X308" s="104" t="s">
        <v>21026</v>
      </c>
      <c r="Y308" s="19" t="str">
        <f>IFERROR(VLOOKUP(C308,Table5[],4,FALSE),"")</f>
        <v/>
      </c>
      <c r="Z308" s="19" t="str">
        <f t="shared" si="129"/>
        <v/>
      </c>
      <c r="AA308" s="19" t="str">
        <f t="shared" si="130"/>
        <v/>
      </c>
      <c r="AB308" s="19" t="str">
        <f>IFERROR(VLOOKUP(C308,Table5[],5,FALSE),"")</f>
        <v/>
      </c>
      <c r="AC308" s="19" t="str">
        <f t="shared" si="131"/>
        <v/>
      </c>
      <c r="AD308" s="19" t="str">
        <f t="shared" si="132"/>
        <v/>
      </c>
      <c r="AE308" s="19" t="str">
        <f>IFERROR(VLOOKUP(C308,Table5[],6,FALSE),"")</f>
        <v/>
      </c>
      <c r="AF308" s="19" t="str">
        <f t="shared" si="133"/>
        <v/>
      </c>
      <c r="AG308" s="19" t="str">
        <f t="shared" si="134"/>
        <v/>
      </c>
      <c r="AH308" s="142" t="str" cm="1">
        <f t="array" ref="AH308">IFERROR(IF(AV308=3,IF(Y308&lt;0.5,1*Z308*2.5,0),IF(P308="PLS",VLOOKUP(C308,Table_TB_Cost[],11,FALSE)/VLOOKUP(C308,Table_TB_Cost[],3,FALSE)*'2.Quote'!H308,IF(P308="PDB",_xlfn.IFS(tb_calc_type="Margin",(((Z308*'Pricing Matrix'!$F$4)+(H308*'Pricing Matrix'!$F$5))/(1-tb_calc_value)),tb_calc_type="List less Discount",(((Z308*(VLOOKUP(LEFT(VLOOKUP(C308,Table5[],10,FALSE),2),TB_MPG,2,FALSE)))+(H308*'Pricing Matrix'!$F$5*3))*(1-tb_calc_value))),(Z308*'3.Edit Pricing'!$B$33)))),"")</f>
        <v/>
      </c>
      <c r="AI308" s="142">
        <f>IF(AV308=1,Z308*'3.Edit Pricing'!$G$33,IF(AV308=2,Z308*'3.Edit Pricing'!$H$33,IF(AV308=3,Z308*'3.Edit Pricing'!$I$33,0)))</f>
        <v>0</v>
      </c>
      <c r="AJ308" s="142" t="str">
        <f t="shared" si="135"/>
        <v/>
      </c>
      <c r="AK308" s="92" t="str">
        <f t="shared" si="142"/>
        <v/>
      </c>
      <c r="AL308" s="92" t="str">
        <f t="shared" si="143"/>
        <v/>
      </c>
      <c r="AM308" s="92" t="str" cm="1">
        <f t="array" ref="AM308">IFERROR(_xlfn.IFS(P308="PLS",AL308-(VLOOKUP(C308,Table_TB_Cost[],10,FALSE)/VLOOKUP(C308,Table_TB_Cost[],3,FALSE)*G308*H308),P308="PDB",AL308-((Z308*'Pricing Matrix'!$F$4)+(H308*'Pricing Matrix'!$F$5))*G308),"")</f>
        <v/>
      </c>
      <c r="AN308" s="92" t="str">
        <f>IFERROR(IF(OR(P308="PLS",P308="PDB"),0,IF(AV308=3,(AI308*G308)-(AA308*'Pricing Matrix'!$B$5),(AI308*G308)+(AA308*('3.Edit Pricing'!$B$33-'Pricing Matrix'!$B$5)))),"")</f>
        <v/>
      </c>
      <c r="AO308" s="142" t="str">
        <f>IF(Y308="","",IF(AND(NOT('1.Project Details'!$E$33="No"), BF308&gt;0),'3.Edit Pricing'!$B$57,IF('1.Project Details'!$B$24="Mill Finish",0,IF('2.Quote'!$L308="Yes",0,IF(U308="Bulk",FinBulk_Cost_Price,IF(OR(U308="Non-bulk",U308="Minfin"),FinNonBulk_Cost_Price,Fin_Cost_Price))))))</f>
        <v/>
      </c>
      <c r="AP308" s="142" t="str" cm="1">
        <f t="array" ref="AP308">IF(Y308="","",_xlfn.IFS(AND(BF308&gt;0,NOT('1.Project Details'!$E$33="No")),'3.Edit Pricing'!$B$58,'1.Project Details'!$B$24="Mill Finish",0,'1.Project Details'!$B$24="",0,'2.Quote'!$L308="Yes",0,U308="Bulk",FinBulk_Sell_Price,U308="Non-bulk",FinNonBulk_Sell_Price,U308="Minfin",FinNonBulk_Sell_Price,Y308&lt;&gt;"",Fin_Sell_Price))</f>
        <v/>
      </c>
      <c r="AQ308" s="142" t="str">
        <f>IFERROR(IF(Y308="","",IF(T308="Yes","Anodised Perimeter (AP)",'1.Project Details'!$B$33)),"")</f>
        <v/>
      </c>
      <c r="AR308" s="142" t="str">
        <f>IFERROR(IF($AQ308="Anodised Perimeter (AP)",IF(U308="Minfin",40,'2.Quote'!AD308)*AO308,AG308*AO308),"")</f>
        <v/>
      </c>
      <c r="AS308" s="142" t="str">
        <f t="shared" si="136"/>
        <v/>
      </c>
      <c r="AT308" s="142" t="str">
        <f t="shared" si="137"/>
        <v/>
      </c>
      <c r="AU308" s="170" t="str">
        <f>IFERROR(VLOOKUP(C308,DATA!$A:$K,8,FALSE),"")</f>
        <v/>
      </c>
      <c r="AV308" s="124" t="str">
        <f>IFERROR(VLOOKUP(AU308,'5.Edit_PH_IP'!$B:$D,3,FALSE),"")</f>
        <v/>
      </c>
      <c r="AW308" s="124" t="str">
        <f>IFERROR(VLOOKUP(Q308,DATA_EDGE!A:C,3,FALSE),"")</f>
        <v/>
      </c>
      <c r="AX308" s="124" t="str">
        <f t="shared" si="144"/>
        <v/>
      </c>
      <c r="AY308" s="124" t="str">
        <f t="shared" si="138"/>
        <v/>
      </c>
      <c r="AZ308" s="124" t="str">
        <f t="shared" si="139"/>
        <v/>
      </c>
      <c r="BA308" s="255"/>
      <c r="BB308" s="252">
        <f t="shared" si="145"/>
        <v>0</v>
      </c>
      <c r="BC308" s="255"/>
      <c r="BD308" s="252">
        <f t="shared" si="146"/>
        <v>0</v>
      </c>
      <c r="BE308" s="20">
        <f t="shared" si="140"/>
        <v>0</v>
      </c>
      <c r="BF308" s="124">
        <f t="shared" si="141"/>
        <v>0</v>
      </c>
    </row>
    <row r="309" spans="1:58" x14ac:dyDescent="0.25">
      <c r="A309" s="94"/>
      <c r="B309" s="18">
        <v>222</v>
      </c>
      <c r="C309" s="31"/>
      <c r="D309" s="19" t="str">
        <f>IFERROR(IF(OR(P309="PDB",P309="PLS"),"*","") &amp; VLOOKUP(C309,Table5[],2,FALSE),"") &amp; IF(L309="Yes"," **MILL FINISH**",)</f>
        <v/>
      </c>
      <c r="E309" s="124" t="str">
        <f t="shared" si="124"/>
        <v/>
      </c>
      <c r="F309" s="124" t="str">
        <f t="shared" si="125"/>
        <v/>
      </c>
      <c r="G309" s="135"/>
      <c r="H309" s="135"/>
      <c r="I309" s="20" t="str">
        <f t="shared" si="126"/>
        <v/>
      </c>
      <c r="J309" s="22" t="str">
        <f t="shared" si="127"/>
        <v/>
      </c>
      <c r="K309" s="236" t="str">
        <f t="shared" si="128"/>
        <v/>
      </c>
      <c r="L309" s="140" t="s">
        <v>13326</v>
      </c>
      <c r="M309" s="96" t="str">
        <f>IF(C309="","",IF(AND(BF309&gt;0,NOT('1.Project Details'!$E$33="No")),VLOOKUP('1.Project Details'!$E$33,Threshold_Code,2,FALSE),IF(L309="No",SAP_Colour_Code,"NON")))</f>
        <v/>
      </c>
      <c r="N309" s="141">
        <v>6060</v>
      </c>
      <c r="O309" s="140" t="s">
        <v>19270</v>
      </c>
      <c r="P309" s="96" t="str">
        <f>IFERROR(IF(LEFT(AX309,1)="7","PDB",VLOOKUP(C309,Table5[],13,FALSE)),"")</f>
        <v/>
      </c>
      <c r="Q309" s="239"/>
      <c r="R309" s="96" t="str">
        <f>IFERROR(IF(LEFT(AX309,1)="7",VLOOKUP(LEFT(Q309,5),DATA_EDGE!A:C,3,FALSE),VLOOKUP(Q309,DATA_EDGE!A:C,3,FALSE)),"")</f>
        <v/>
      </c>
      <c r="S309" s="104" t="str">
        <f>IFERROR(IF(LEFT(VLOOKUP(C309,Table5[],7,FALSE),3)="AE3",VLOOKUP(C309,Table_TB_Cost[],3,FALSE),""),"")</f>
        <v/>
      </c>
      <c r="T309" s="207" t="s">
        <v>13326</v>
      </c>
      <c r="U309" s="206" t="str">
        <f>IF(OR('1.Project Details'!$B$26="Capral Mill (AP)",T309="Yes"),IF(AD309="","",IF(AD309&lt;0,"Minfin",IF(AD309&lt;80,"Non-bulk","Bulk"))),"")</f>
        <v/>
      </c>
      <c r="V309" s="63" t="str">
        <f>IFERROR(VLOOKUP(C309,Table5[],11,FALSE),"")</f>
        <v/>
      </c>
      <c r="W309" s="104" t="str">
        <f>IFERROR(IF(X309="Yes",VLOOKUP(C309,Table5[#All],12,FALSE) &amp; IF(OR(Y309&gt;5,Z309&gt;25)," Weight",""),""),"")</f>
        <v/>
      </c>
      <c r="X309" s="104" t="s">
        <v>21026</v>
      </c>
      <c r="Y309" s="19" t="str">
        <f>IFERROR(VLOOKUP(C309,Table5[],4,FALSE),"")</f>
        <v/>
      </c>
      <c r="Z309" s="19" t="str">
        <f t="shared" si="129"/>
        <v/>
      </c>
      <c r="AA309" s="19" t="str">
        <f t="shared" si="130"/>
        <v/>
      </c>
      <c r="AB309" s="19" t="str">
        <f>IFERROR(VLOOKUP(C309,Table5[],5,FALSE),"")</f>
        <v/>
      </c>
      <c r="AC309" s="19" t="str">
        <f t="shared" si="131"/>
        <v/>
      </c>
      <c r="AD309" s="19" t="str">
        <f t="shared" si="132"/>
        <v/>
      </c>
      <c r="AE309" s="19" t="str">
        <f>IFERROR(VLOOKUP(C309,Table5[],6,FALSE),"")</f>
        <v/>
      </c>
      <c r="AF309" s="19" t="str">
        <f t="shared" si="133"/>
        <v/>
      </c>
      <c r="AG309" s="19" t="str">
        <f t="shared" si="134"/>
        <v/>
      </c>
      <c r="AH309" s="142" t="str" cm="1">
        <f t="array" ref="AH309">IFERROR(IF(AV309=3,IF(Y309&lt;0.5,1*Z309*2.5,0),IF(P309="PLS",VLOOKUP(C309,Table_TB_Cost[],11,FALSE)/VLOOKUP(C309,Table_TB_Cost[],3,FALSE)*'2.Quote'!H309,IF(P309="PDB",_xlfn.IFS(tb_calc_type="Margin",(((Z309*'Pricing Matrix'!$F$4)+(H309*'Pricing Matrix'!$F$5))/(1-tb_calc_value)),tb_calc_type="List less Discount",(((Z309*(VLOOKUP(LEFT(VLOOKUP(C309,Table5[],10,FALSE),2),TB_MPG,2,FALSE)))+(H309*'Pricing Matrix'!$F$5*3))*(1-tb_calc_value))),(Z309*'3.Edit Pricing'!$B$33)))),"")</f>
        <v/>
      </c>
      <c r="AI309" s="142">
        <f>IF(AV309=1,Z309*'3.Edit Pricing'!$G$33,IF(AV309=2,Z309*'3.Edit Pricing'!$H$33,IF(AV309=3,Z309*'3.Edit Pricing'!$I$33,0)))</f>
        <v>0</v>
      </c>
      <c r="AJ309" s="142" t="str">
        <f t="shared" si="135"/>
        <v/>
      </c>
      <c r="AK309" s="92" t="str">
        <f t="shared" si="142"/>
        <v/>
      </c>
      <c r="AL309" s="92" t="str">
        <f t="shared" si="143"/>
        <v/>
      </c>
      <c r="AM309" s="92" t="str" cm="1">
        <f t="array" ref="AM309">IFERROR(_xlfn.IFS(P309="PLS",AL309-(VLOOKUP(C309,Table_TB_Cost[],10,FALSE)/VLOOKUP(C309,Table_TB_Cost[],3,FALSE)*G309*H309),P309="PDB",AL309-((Z309*'Pricing Matrix'!$F$4)+(H309*'Pricing Matrix'!$F$5))*G309),"")</f>
        <v/>
      </c>
      <c r="AN309" s="92" t="str">
        <f>IFERROR(IF(OR(P309="PLS",P309="PDB"),0,IF(AV309=3,(AI309*G309)-(AA309*'Pricing Matrix'!$B$5),(AI309*G309)+(AA309*('3.Edit Pricing'!$B$33-'Pricing Matrix'!$B$5)))),"")</f>
        <v/>
      </c>
      <c r="AO309" s="142" t="str">
        <f>IF(Y309="","",IF(AND(NOT('1.Project Details'!$E$33="No"), BF309&gt;0),'3.Edit Pricing'!$B$57,IF('1.Project Details'!$B$24="Mill Finish",0,IF('2.Quote'!$L309="Yes",0,IF(U309="Bulk",FinBulk_Cost_Price,IF(OR(U309="Non-bulk",U309="Minfin"),FinNonBulk_Cost_Price,Fin_Cost_Price))))))</f>
        <v/>
      </c>
      <c r="AP309" s="142" t="str" cm="1">
        <f t="array" ref="AP309">IF(Y309="","",_xlfn.IFS(AND(BF309&gt;0,NOT('1.Project Details'!$E$33="No")),'3.Edit Pricing'!$B$58,'1.Project Details'!$B$24="Mill Finish",0,'1.Project Details'!$B$24="",0,'2.Quote'!$L309="Yes",0,U309="Bulk",FinBulk_Sell_Price,U309="Non-bulk",FinNonBulk_Sell_Price,U309="Minfin",FinNonBulk_Sell_Price,Y309&lt;&gt;"",Fin_Sell_Price))</f>
        <v/>
      </c>
      <c r="AQ309" s="142" t="str">
        <f>IFERROR(IF(Y309="","",IF(T309="Yes","Anodised Perimeter (AP)",'1.Project Details'!$B$33)),"")</f>
        <v/>
      </c>
      <c r="AR309" s="142" t="str">
        <f>IFERROR(IF($AQ309="Anodised Perimeter (AP)",IF(U309="Minfin",40,'2.Quote'!AD309)*AO309,AG309*AO309),"")</f>
        <v/>
      </c>
      <c r="AS309" s="142" t="str">
        <f t="shared" si="136"/>
        <v/>
      </c>
      <c r="AT309" s="142" t="str">
        <f t="shared" si="137"/>
        <v/>
      </c>
      <c r="AU309" s="170" t="str">
        <f>IFERROR(VLOOKUP(C309,DATA!$A:$K,8,FALSE),"")</f>
        <v/>
      </c>
      <c r="AV309" s="124" t="str">
        <f>IFERROR(VLOOKUP(AU309,'5.Edit_PH_IP'!$B:$D,3,FALSE),"")</f>
        <v/>
      </c>
      <c r="AW309" s="124" t="str">
        <f>IFERROR(VLOOKUP(Q309,DATA_EDGE!A:C,3,FALSE),"")</f>
        <v/>
      </c>
      <c r="AX309" s="124" t="str">
        <f t="shared" si="144"/>
        <v/>
      </c>
      <c r="AY309" s="124" t="str">
        <f t="shared" si="138"/>
        <v/>
      </c>
      <c r="AZ309" s="124" t="str">
        <f t="shared" si="139"/>
        <v/>
      </c>
      <c r="BA309" s="255"/>
      <c r="BB309" s="252">
        <f t="shared" si="145"/>
        <v>0</v>
      </c>
      <c r="BC309" s="255"/>
      <c r="BD309" s="252">
        <f t="shared" si="146"/>
        <v>0</v>
      </c>
      <c r="BE309" s="20">
        <f t="shared" si="140"/>
        <v>0</v>
      </c>
      <c r="BF309" s="124">
        <f t="shared" si="141"/>
        <v>0</v>
      </c>
    </row>
    <row r="310" spans="1:58" x14ac:dyDescent="0.25">
      <c r="A310" s="94"/>
      <c r="B310" s="21">
        <v>223</v>
      </c>
      <c r="C310" s="31"/>
      <c r="D310" s="19" t="str">
        <f>IFERROR(IF(OR(P310="PDB",P310="PLS"),"*","") &amp; VLOOKUP(C310,Table5[],2,FALSE),"") &amp; IF(L310="Yes"," **MILL FINISH**",)</f>
        <v/>
      </c>
      <c r="E310" s="124" t="str">
        <f t="shared" si="124"/>
        <v/>
      </c>
      <c r="F310" s="124" t="str">
        <f t="shared" si="125"/>
        <v/>
      </c>
      <c r="G310" s="135"/>
      <c r="H310" s="135"/>
      <c r="I310" s="20" t="str">
        <f t="shared" si="126"/>
        <v/>
      </c>
      <c r="J310" s="22" t="str">
        <f t="shared" si="127"/>
        <v/>
      </c>
      <c r="K310" s="236" t="str">
        <f t="shared" si="128"/>
        <v/>
      </c>
      <c r="L310" s="140" t="s">
        <v>13326</v>
      </c>
      <c r="M310" s="96" t="str">
        <f>IF(C310="","",IF(AND(BF310&gt;0,NOT('1.Project Details'!$E$33="No")),VLOOKUP('1.Project Details'!$E$33,Threshold_Code,2,FALSE),IF(L310="No",SAP_Colour_Code,"NON")))</f>
        <v/>
      </c>
      <c r="N310" s="141">
        <v>6060</v>
      </c>
      <c r="O310" s="140" t="s">
        <v>19270</v>
      </c>
      <c r="P310" s="96" t="str">
        <f>IFERROR(IF(LEFT(AX310,1)="7","PDB",VLOOKUP(C310,Table5[],13,FALSE)),"")</f>
        <v/>
      </c>
      <c r="Q310" s="239"/>
      <c r="R310" s="96" t="str">
        <f>IFERROR(IF(LEFT(AX310,1)="7",VLOOKUP(LEFT(Q310,5),DATA_EDGE!A:C,3,FALSE),VLOOKUP(Q310,DATA_EDGE!A:C,3,FALSE)),"")</f>
        <v/>
      </c>
      <c r="S310" s="104" t="str">
        <f>IFERROR(IF(LEFT(VLOOKUP(C310,Table5[],7,FALSE),3)="AE3",VLOOKUP(C310,Table_TB_Cost[],3,FALSE),""),"")</f>
        <v/>
      </c>
      <c r="T310" s="207" t="s">
        <v>13326</v>
      </c>
      <c r="U310" s="206" t="str">
        <f>IF(OR('1.Project Details'!$B$26="Capral Mill (AP)",T310="Yes"),IF(AD310="","",IF(AD310&lt;0,"Minfin",IF(AD310&lt;80,"Non-bulk","Bulk"))),"")</f>
        <v/>
      </c>
      <c r="V310" s="63" t="str">
        <f>IFERROR(VLOOKUP(C310,Table5[],11,FALSE),"")</f>
        <v/>
      </c>
      <c r="W310" s="104" t="str">
        <f>IFERROR(IF(X310="Yes",VLOOKUP(C310,Table5[#All],12,FALSE) &amp; IF(OR(Y310&gt;5,Z310&gt;25)," Weight",""),""),"")</f>
        <v/>
      </c>
      <c r="X310" s="104" t="s">
        <v>21026</v>
      </c>
      <c r="Y310" s="19" t="str">
        <f>IFERROR(VLOOKUP(C310,Table5[],4,FALSE),"")</f>
        <v/>
      </c>
      <c r="Z310" s="19" t="str">
        <f t="shared" si="129"/>
        <v/>
      </c>
      <c r="AA310" s="19" t="str">
        <f t="shared" si="130"/>
        <v/>
      </c>
      <c r="AB310" s="19" t="str">
        <f>IFERROR(VLOOKUP(C310,Table5[],5,FALSE),"")</f>
        <v/>
      </c>
      <c r="AC310" s="19" t="str">
        <f t="shared" si="131"/>
        <v/>
      </c>
      <c r="AD310" s="19" t="str">
        <f t="shared" si="132"/>
        <v/>
      </c>
      <c r="AE310" s="19" t="str">
        <f>IFERROR(VLOOKUP(C310,Table5[],6,FALSE),"")</f>
        <v/>
      </c>
      <c r="AF310" s="19" t="str">
        <f t="shared" si="133"/>
        <v/>
      </c>
      <c r="AG310" s="19" t="str">
        <f t="shared" si="134"/>
        <v/>
      </c>
      <c r="AH310" s="142" t="str" cm="1">
        <f t="array" ref="AH310">IFERROR(IF(AV310=3,IF(Y310&lt;0.5,1*Z310*2.5,0),IF(P310="PLS",VLOOKUP(C310,Table_TB_Cost[],11,FALSE)/VLOOKUP(C310,Table_TB_Cost[],3,FALSE)*'2.Quote'!H310,IF(P310="PDB",_xlfn.IFS(tb_calc_type="Margin",(((Z310*'Pricing Matrix'!$F$4)+(H310*'Pricing Matrix'!$F$5))/(1-tb_calc_value)),tb_calc_type="List less Discount",(((Z310*(VLOOKUP(LEFT(VLOOKUP(C310,Table5[],10,FALSE),2),TB_MPG,2,FALSE)))+(H310*'Pricing Matrix'!$F$5*3))*(1-tb_calc_value))),(Z310*'3.Edit Pricing'!$B$33)))),"")</f>
        <v/>
      </c>
      <c r="AI310" s="142">
        <f>IF(AV310=1,Z310*'3.Edit Pricing'!$G$33,IF(AV310=2,Z310*'3.Edit Pricing'!$H$33,IF(AV310=3,Z310*'3.Edit Pricing'!$I$33,0)))</f>
        <v>0</v>
      </c>
      <c r="AJ310" s="142" t="str">
        <f t="shared" si="135"/>
        <v/>
      </c>
      <c r="AK310" s="92" t="str">
        <f t="shared" si="142"/>
        <v/>
      </c>
      <c r="AL310" s="92" t="str">
        <f t="shared" si="143"/>
        <v/>
      </c>
      <c r="AM310" s="92" t="str" cm="1">
        <f t="array" ref="AM310">IFERROR(_xlfn.IFS(P310="PLS",AL310-(VLOOKUP(C310,Table_TB_Cost[],10,FALSE)/VLOOKUP(C310,Table_TB_Cost[],3,FALSE)*G310*H310),P310="PDB",AL310-((Z310*'Pricing Matrix'!$F$4)+(H310*'Pricing Matrix'!$F$5))*G310),"")</f>
        <v/>
      </c>
      <c r="AN310" s="92" t="str">
        <f>IFERROR(IF(OR(P310="PLS",P310="PDB"),0,IF(AV310=3,(AI310*G310)-(AA310*'Pricing Matrix'!$B$5),(AI310*G310)+(AA310*('3.Edit Pricing'!$B$33-'Pricing Matrix'!$B$5)))),"")</f>
        <v/>
      </c>
      <c r="AO310" s="142" t="str">
        <f>IF(Y310="","",IF(AND(NOT('1.Project Details'!$E$33="No"), BF310&gt;0),'3.Edit Pricing'!$B$57,IF('1.Project Details'!$B$24="Mill Finish",0,IF('2.Quote'!$L310="Yes",0,IF(U310="Bulk",FinBulk_Cost_Price,IF(OR(U310="Non-bulk",U310="Minfin"),FinNonBulk_Cost_Price,Fin_Cost_Price))))))</f>
        <v/>
      </c>
      <c r="AP310" s="142" t="str" cm="1">
        <f t="array" ref="AP310">IF(Y310="","",_xlfn.IFS(AND(BF310&gt;0,NOT('1.Project Details'!$E$33="No")),'3.Edit Pricing'!$B$58,'1.Project Details'!$B$24="Mill Finish",0,'1.Project Details'!$B$24="",0,'2.Quote'!$L310="Yes",0,U310="Bulk",FinBulk_Sell_Price,U310="Non-bulk",FinNonBulk_Sell_Price,U310="Minfin",FinNonBulk_Sell_Price,Y310&lt;&gt;"",Fin_Sell_Price))</f>
        <v/>
      </c>
      <c r="AQ310" s="142" t="str">
        <f>IFERROR(IF(Y310="","",IF(T310="Yes","Anodised Perimeter (AP)",'1.Project Details'!$B$33)),"")</f>
        <v/>
      </c>
      <c r="AR310" s="142" t="str">
        <f>IFERROR(IF($AQ310="Anodised Perimeter (AP)",IF(U310="Minfin",40,'2.Quote'!AD310)*AO310,AG310*AO310),"")</f>
        <v/>
      </c>
      <c r="AS310" s="142" t="str">
        <f t="shared" si="136"/>
        <v/>
      </c>
      <c r="AT310" s="142" t="str">
        <f t="shared" si="137"/>
        <v/>
      </c>
      <c r="AU310" s="170" t="str">
        <f>IFERROR(VLOOKUP(C310,DATA!$A:$K,8,FALSE),"")</f>
        <v/>
      </c>
      <c r="AV310" s="124" t="str">
        <f>IFERROR(VLOOKUP(AU310,'5.Edit_PH_IP'!$B:$D,3,FALSE),"")</f>
        <v/>
      </c>
      <c r="AW310" s="124" t="str">
        <f>IFERROR(VLOOKUP(Q310,DATA_EDGE!A:C,3,FALSE),"")</f>
        <v/>
      </c>
      <c r="AX310" s="124" t="str">
        <f t="shared" si="144"/>
        <v/>
      </c>
      <c r="AY310" s="124" t="str">
        <f t="shared" si="138"/>
        <v/>
      </c>
      <c r="AZ310" s="124" t="str">
        <f t="shared" si="139"/>
        <v/>
      </c>
      <c r="BA310" s="255"/>
      <c r="BB310" s="252">
        <f t="shared" si="145"/>
        <v>0</v>
      </c>
      <c r="BC310" s="255"/>
      <c r="BD310" s="252">
        <f t="shared" si="146"/>
        <v>0</v>
      </c>
      <c r="BE310" s="20">
        <f t="shared" si="140"/>
        <v>0</v>
      </c>
      <c r="BF310" s="124">
        <f t="shared" si="141"/>
        <v>0</v>
      </c>
    </row>
    <row r="311" spans="1:58" x14ac:dyDescent="0.25">
      <c r="A311" s="94"/>
      <c r="B311" s="18">
        <v>224</v>
      </c>
      <c r="C311" s="31"/>
      <c r="D311" s="19" t="str">
        <f>IFERROR(IF(OR(P311="PDB",P311="PLS"),"*","") &amp; VLOOKUP(C311,Table5[],2,FALSE),"") &amp; IF(L311="Yes"," **MILL FINISH**",)</f>
        <v/>
      </c>
      <c r="E311" s="124" t="str">
        <f t="shared" si="124"/>
        <v/>
      </c>
      <c r="F311" s="124" t="str">
        <f t="shared" si="125"/>
        <v/>
      </c>
      <c r="G311" s="135"/>
      <c r="H311" s="135"/>
      <c r="I311" s="20" t="str">
        <f t="shared" si="126"/>
        <v/>
      </c>
      <c r="J311" s="22" t="str">
        <f t="shared" si="127"/>
        <v/>
      </c>
      <c r="K311" s="236" t="str">
        <f t="shared" si="128"/>
        <v/>
      </c>
      <c r="L311" s="140" t="s">
        <v>13326</v>
      </c>
      <c r="M311" s="96" t="str">
        <f>IF(C311="","",IF(AND(BF311&gt;0,NOT('1.Project Details'!$E$33="No")),VLOOKUP('1.Project Details'!$E$33,Threshold_Code,2,FALSE),IF(L311="No",SAP_Colour_Code,"NON")))</f>
        <v/>
      </c>
      <c r="N311" s="141">
        <v>6060</v>
      </c>
      <c r="O311" s="140" t="s">
        <v>19270</v>
      </c>
      <c r="P311" s="96" t="str">
        <f>IFERROR(IF(LEFT(AX311,1)="7","PDB",VLOOKUP(C311,Table5[],13,FALSE)),"")</f>
        <v/>
      </c>
      <c r="Q311" s="239"/>
      <c r="R311" s="96" t="str">
        <f>IFERROR(IF(LEFT(AX311,1)="7",VLOOKUP(LEFT(Q311,5),DATA_EDGE!A:C,3,FALSE),VLOOKUP(Q311,DATA_EDGE!A:C,3,FALSE)),"")</f>
        <v/>
      </c>
      <c r="S311" s="104" t="str">
        <f>IFERROR(IF(LEFT(VLOOKUP(C311,Table5[],7,FALSE),3)="AE3",VLOOKUP(C311,Table_TB_Cost[],3,FALSE),""),"")</f>
        <v/>
      </c>
      <c r="T311" s="207" t="s">
        <v>13326</v>
      </c>
      <c r="U311" s="206" t="str">
        <f>IF(OR('1.Project Details'!$B$26="Capral Mill (AP)",T311="Yes"),IF(AD311="","",IF(AD311&lt;0,"Minfin",IF(AD311&lt;80,"Non-bulk","Bulk"))),"")</f>
        <v/>
      </c>
      <c r="V311" s="63" t="str">
        <f>IFERROR(VLOOKUP(C311,Table5[],11,FALSE),"")</f>
        <v/>
      </c>
      <c r="W311" s="104" t="str">
        <f>IFERROR(IF(X311="Yes",VLOOKUP(C311,Table5[#All],12,FALSE) &amp; IF(OR(Y311&gt;5,Z311&gt;25)," Weight",""),""),"")</f>
        <v/>
      </c>
      <c r="X311" s="104" t="s">
        <v>21026</v>
      </c>
      <c r="Y311" s="19" t="str">
        <f>IFERROR(VLOOKUP(C311,Table5[],4,FALSE),"")</f>
        <v/>
      </c>
      <c r="Z311" s="19" t="str">
        <f t="shared" si="129"/>
        <v/>
      </c>
      <c r="AA311" s="19" t="str">
        <f t="shared" si="130"/>
        <v/>
      </c>
      <c r="AB311" s="19" t="str">
        <f>IFERROR(VLOOKUP(C311,Table5[],5,FALSE),"")</f>
        <v/>
      </c>
      <c r="AC311" s="19" t="str">
        <f t="shared" si="131"/>
        <v/>
      </c>
      <c r="AD311" s="19" t="str">
        <f t="shared" si="132"/>
        <v/>
      </c>
      <c r="AE311" s="19" t="str">
        <f>IFERROR(VLOOKUP(C311,Table5[],6,FALSE),"")</f>
        <v/>
      </c>
      <c r="AF311" s="19" t="str">
        <f t="shared" si="133"/>
        <v/>
      </c>
      <c r="AG311" s="19" t="str">
        <f t="shared" si="134"/>
        <v/>
      </c>
      <c r="AH311" s="142" t="str" cm="1">
        <f t="array" ref="AH311">IFERROR(IF(AV311=3,IF(Y311&lt;0.5,1*Z311*2.5,0),IF(P311="PLS",VLOOKUP(C311,Table_TB_Cost[],11,FALSE)/VLOOKUP(C311,Table_TB_Cost[],3,FALSE)*'2.Quote'!H311,IF(P311="PDB",_xlfn.IFS(tb_calc_type="Margin",(((Z311*'Pricing Matrix'!$F$4)+(H311*'Pricing Matrix'!$F$5))/(1-tb_calc_value)),tb_calc_type="List less Discount",(((Z311*(VLOOKUP(LEFT(VLOOKUP(C311,Table5[],10,FALSE),2),TB_MPG,2,FALSE)))+(H311*'Pricing Matrix'!$F$5*3))*(1-tb_calc_value))),(Z311*'3.Edit Pricing'!$B$33)))),"")</f>
        <v/>
      </c>
      <c r="AI311" s="142">
        <f>IF(AV311=1,Z311*'3.Edit Pricing'!$G$33,IF(AV311=2,Z311*'3.Edit Pricing'!$H$33,IF(AV311=3,Z311*'3.Edit Pricing'!$I$33,0)))</f>
        <v>0</v>
      </c>
      <c r="AJ311" s="142" t="str">
        <f t="shared" si="135"/>
        <v/>
      </c>
      <c r="AK311" s="92" t="str">
        <f t="shared" si="142"/>
        <v/>
      </c>
      <c r="AL311" s="92" t="str">
        <f t="shared" si="143"/>
        <v/>
      </c>
      <c r="AM311" s="92" t="str" cm="1">
        <f t="array" ref="AM311">IFERROR(_xlfn.IFS(P311="PLS",AL311-(VLOOKUP(C311,Table_TB_Cost[],10,FALSE)/VLOOKUP(C311,Table_TB_Cost[],3,FALSE)*G311*H311),P311="PDB",AL311-((Z311*'Pricing Matrix'!$F$4)+(H311*'Pricing Matrix'!$F$5))*G311),"")</f>
        <v/>
      </c>
      <c r="AN311" s="92" t="str">
        <f>IFERROR(IF(OR(P311="PLS",P311="PDB"),0,IF(AV311=3,(AI311*G311)-(AA311*'Pricing Matrix'!$B$5),(AI311*G311)+(AA311*('3.Edit Pricing'!$B$33-'Pricing Matrix'!$B$5)))),"")</f>
        <v/>
      </c>
      <c r="AO311" s="142" t="str">
        <f>IF(Y311="","",IF(AND(NOT('1.Project Details'!$E$33="No"), BF311&gt;0),'3.Edit Pricing'!$B$57,IF('1.Project Details'!$B$24="Mill Finish",0,IF('2.Quote'!$L311="Yes",0,IF(U311="Bulk",FinBulk_Cost_Price,IF(OR(U311="Non-bulk",U311="Minfin"),FinNonBulk_Cost_Price,Fin_Cost_Price))))))</f>
        <v/>
      </c>
      <c r="AP311" s="142" t="str" cm="1">
        <f t="array" ref="AP311">IF(Y311="","",_xlfn.IFS(AND(BF311&gt;0,NOT('1.Project Details'!$E$33="No")),'3.Edit Pricing'!$B$58,'1.Project Details'!$B$24="Mill Finish",0,'1.Project Details'!$B$24="",0,'2.Quote'!$L311="Yes",0,U311="Bulk",FinBulk_Sell_Price,U311="Non-bulk",FinNonBulk_Sell_Price,U311="Minfin",FinNonBulk_Sell_Price,Y311&lt;&gt;"",Fin_Sell_Price))</f>
        <v/>
      </c>
      <c r="AQ311" s="142" t="str">
        <f>IFERROR(IF(Y311="","",IF(T311="Yes","Anodised Perimeter (AP)",'1.Project Details'!$B$33)),"")</f>
        <v/>
      </c>
      <c r="AR311" s="142" t="str">
        <f>IFERROR(IF($AQ311="Anodised Perimeter (AP)",IF(U311="Minfin",40,'2.Quote'!AD311)*AO311,AG311*AO311),"")</f>
        <v/>
      </c>
      <c r="AS311" s="142" t="str">
        <f t="shared" si="136"/>
        <v/>
      </c>
      <c r="AT311" s="142" t="str">
        <f t="shared" si="137"/>
        <v/>
      </c>
      <c r="AU311" s="170" t="str">
        <f>IFERROR(VLOOKUP(C311,DATA!$A:$K,8,FALSE),"")</f>
        <v/>
      </c>
      <c r="AV311" s="124" t="str">
        <f>IFERROR(VLOOKUP(AU311,'5.Edit_PH_IP'!$B:$D,3,FALSE),"")</f>
        <v/>
      </c>
      <c r="AW311" s="124" t="str">
        <f>IFERROR(VLOOKUP(Q311,DATA_EDGE!A:C,3,FALSE),"")</f>
        <v/>
      </c>
      <c r="AX311" s="124" t="str">
        <f t="shared" si="144"/>
        <v/>
      </c>
      <c r="AY311" s="124" t="str">
        <f t="shared" si="138"/>
        <v/>
      </c>
      <c r="AZ311" s="124" t="str">
        <f t="shared" si="139"/>
        <v/>
      </c>
      <c r="BA311" s="255"/>
      <c r="BB311" s="252">
        <f t="shared" si="145"/>
        <v>0</v>
      </c>
      <c r="BC311" s="255"/>
      <c r="BD311" s="252">
        <f t="shared" si="146"/>
        <v>0</v>
      </c>
      <c r="BE311" s="20">
        <f t="shared" si="140"/>
        <v>0</v>
      </c>
      <c r="BF311" s="124">
        <f t="shared" si="141"/>
        <v>0</v>
      </c>
    </row>
    <row r="312" spans="1:58" x14ac:dyDescent="0.25">
      <c r="A312" s="94"/>
      <c r="B312" s="18">
        <v>225</v>
      </c>
      <c r="C312" s="31"/>
      <c r="D312" s="19" t="str">
        <f>IFERROR(IF(OR(P312="PDB",P312="PLS"),"*","") &amp; VLOOKUP(C312,Table5[],2,FALSE),"") &amp; IF(L312="Yes"," **MILL FINISH**",)</f>
        <v/>
      </c>
      <c r="E312" s="124" t="str">
        <f t="shared" si="124"/>
        <v/>
      </c>
      <c r="F312" s="124" t="str">
        <f t="shared" si="125"/>
        <v/>
      </c>
      <c r="G312" s="135"/>
      <c r="H312" s="135"/>
      <c r="I312" s="20" t="str">
        <f t="shared" si="126"/>
        <v/>
      </c>
      <c r="J312" s="22" t="str">
        <f t="shared" si="127"/>
        <v/>
      </c>
      <c r="K312" s="236" t="str">
        <f t="shared" si="128"/>
        <v/>
      </c>
      <c r="L312" s="140" t="s">
        <v>13326</v>
      </c>
      <c r="M312" s="96" t="str">
        <f>IF(C312="","",IF(AND(BF312&gt;0,NOT('1.Project Details'!$E$33="No")),VLOOKUP('1.Project Details'!$E$33,Threshold_Code,2,FALSE),IF(L312="No",SAP_Colour_Code,"NON")))</f>
        <v/>
      </c>
      <c r="N312" s="141">
        <v>6060</v>
      </c>
      <c r="O312" s="140" t="s">
        <v>19270</v>
      </c>
      <c r="P312" s="96" t="str">
        <f>IFERROR(IF(LEFT(AX312,1)="7","PDB",VLOOKUP(C312,Table5[],13,FALSE)),"")</f>
        <v/>
      </c>
      <c r="Q312" s="239"/>
      <c r="R312" s="96" t="str">
        <f>IFERROR(IF(LEFT(AX312,1)="7",VLOOKUP(LEFT(Q312,5),DATA_EDGE!A:C,3,FALSE),VLOOKUP(Q312,DATA_EDGE!A:C,3,FALSE)),"")</f>
        <v/>
      </c>
      <c r="S312" s="104" t="str">
        <f>IFERROR(IF(LEFT(VLOOKUP(C312,Table5[],7,FALSE),3)="AE3",VLOOKUP(C312,Table_TB_Cost[],3,FALSE),""),"")</f>
        <v/>
      </c>
      <c r="T312" s="207" t="s">
        <v>13326</v>
      </c>
      <c r="U312" s="206" t="str">
        <f>IF(OR('1.Project Details'!$B$26="Capral Mill (AP)",T312="Yes"),IF(AD312="","",IF(AD312&lt;0,"Minfin",IF(AD312&lt;80,"Non-bulk","Bulk"))),"")</f>
        <v/>
      </c>
      <c r="V312" s="63" t="str">
        <f>IFERROR(VLOOKUP(C312,Table5[],11,FALSE),"")</f>
        <v/>
      </c>
      <c r="W312" s="104" t="str">
        <f>IFERROR(IF(X312="Yes",VLOOKUP(C312,Table5[#All],12,FALSE) &amp; IF(OR(Y312&gt;5,Z312&gt;25)," Weight",""),""),"")</f>
        <v/>
      </c>
      <c r="X312" s="104" t="s">
        <v>21026</v>
      </c>
      <c r="Y312" s="19" t="str">
        <f>IFERROR(VLOOKUP(C312,Table5[],4,FALSE),"")</f>
        <v/>
      </c>
      <c r="Z312" s="19" t="str">
        <f t="shared" si="129"/>
        <v/>
      </c>
      <c r="AA312" s="19" t="str">
        <f t="shared" si="130"/>
        <v/>
      </c>
      <c r="AB312" s="19" t="str">
        <f>IFERROR(VLOOKUP(C312,Table5[],5,FALSE),"")</f>
        <v/>
      </c>
      <c r="AC312" s="19" t="str">
        <f t="shared" si="131"/>
        <v/>
      </c>
      <c r="AD312" s="19" t="str">
        <f t="shared" si="132"/>
        <v/>
      </c>
      <c r="AE312" s="19" t="str">
        <f>IFERROR(VLOOKUP(C312,Table5[],6,FALSE),"")</f>
        <v/>
      </c>
      <c r="AF312" s="19" t="str">
        <f t="shared" si="133"/>
        <v/>
      </c>
      <c r="AG312" s="19" t="str">
        <f t="shared" si="134"/>
        <v/>
      </c>
      <c r="AH312" s="142" t="str" cm="1">
        <f t="array" ref="AH312">IFERROR(IF(AV312=3,IF(Y312&lt;0.5,1*Z312*2.5,0),IF(P312="PLS",VLOOKUP(C312,Table_TB_Cost[],11,FALSE)/VLOOKUP(C312,Table_TB_Cost[],3,FALSE)*'2.Quote'!H312,IF(P312="PDB",_xlfn.IFS(tb_calc_type="Margin",(((Z312*'Pricing Matrix'!$F$4)+(H312*'Pricing Matrix'!$F$5))/(1-tb_calc_value)),tb_calc_type="List less Discount",(((Z312*(VLOOKUP(LEFT(VLOOKUP(C312,Table5[],10,FALSE),2),TB_MPG,2,FALSE)))+(H312*'Pricing Matrix'!$F$5*3))*(1-tb_calc_value))),(Z312*'3.Edit Pricing'!$B$33)))),"")</f>
        <v/>
      </c>
      <c r="AI312" s="142">
        <f>IF(AV312=1,Z312*'3.Edit Pricing'!$G$33,IF(AV312=2,Z312*'3.Edit Pricing'!$H$33,IF(AV312=3,Z312*'3.Edit Pricing'!$I$33,0)))</f>
        <v>0</v>
      </c>
      <c r="AJ312" s="142" t="str">
        <f t="shared" si="135"/>
        <v/>
      </c>
      <c r="AK312" s="92" t="str">
        <f t="shared" si="142"/>
        <v/>
      </c>
      <c r="AL312" s="92" t="str">
        <f t="shared" si="143"/>
        <v/>
      </c>
      <c r="AM312" s="92" t="str" cm="1">
        <f t="array" ref="AM312">IFERROR(_xlfn.IFS(P312="PLS",AL312-(VLOOKUP(C312,Table_TB_Cost[],10,FALSE)/VLOOKUP(C312,Table_TB_Cost[],3,FALSE)*G312*H312),P312="PDB",AL312-((Z312*'Pricing Matrix'!$F$4)+(H312*'Pricing Matrix'!$F$5))*G312),"")</f>
        <v/>
      </c>
      <c r="AN312" s="92" t="str">
        <f>IFERROR(IF(OR(P312="PLS",P312="PDB"),0,IF(AV312=3,(AI312*G312)-(AA312*'Pricing Matrix'!$B$5),(AI312*G312)+(AA312*('3.Edit Pricing'!$B$33-'Pricing Matrix'!$B$5)))),"")</f>
        <v/>
      </c>
      <c r="AO312" s="142" t="str">
        <f>IF(Y312="","",IF(AND(NOT('1.Project Details'!$E$33="No"), BF312&gt;0),'3.Edit Pricing'!$B$57,IF('1.Project Details'!$B$24="Mill Finish",0,IF('2.Quote'!$L312="Yes",0,IF(U312="Bulk",FinBulk_Cost_Price,IF(OR(U312="Non-bulk",U312="Minfin"),FinNonBulk_Cost_Price,Fin_Cost_Price))))))</f>
        <v/>
      </c>
      <c r="AP312" s="142" t="str" cm="1">
        <f t="array" ref="AP312">IF(Y312="","",_xlfn.IFS(AND(BF312&gt;0,NOT('1.Project Details'!$E$33="No")),'3.Edit Pricing'!$B$58,'1.Project Details'!$B$24="Mill Finish",0,'1.Project Details'!$B$24="",0,'2.Quote'!$L312="Yes",0,U312="Bulk",FinBulk_Sell_Price,U312="Non-bulk",FinNonBulk_Sell_Price,U312="Minfin",FinNonBulk_Sell_Price,Y312&lt;&gt;"",Fin_Sell_Price))</f>
        <v/>
      </c>
      <c r="AQ312" s="142" t="str">
        <f>IFERROR(IF(Y312="","",IF(T312="Yes","Anodised Perimeter (AP)",'1.Project Details'!$B$33)),"")</f>
        <v/>
      </c>
      <c r="AR312" s="142" t="str">
        <f>IFERROR(IF($AQ312="Anodised Perimeter (AP)",IF(U312="Minfin",40,'2.Quote'!AD312)*AO312,AG312*AO312),"")</f>
        <v/>
      </c>
      <c r="AS312" s="142" t="str">
        <f t="shared" si="136"/>
        <v/>
      </c>
      <c r="AT312" s="142" t="str">
        <f t="shared" si="137"/>
        <v/>
      </c>
      <c r="AU312" s="170" t="str">
        <f>IFERROR(VLOOKUP(C312,DATA!$A:$K,8,FALSE),"")</f>
        <v/>
      </c>
      <c r="AV312" s="124" t="str">
        <f>IFERROR(VLOOKUP(AU312,'5.Edit_PH_IP'!$B:$D,3,FALSE),"")</f>
        <v/>
      </c>
      <c r="AW312" s="124" t="str">
        <f>IFERROR(VLOOKUP(Q312,DATA_EDGE!A:C,3,FALSE),"")</f>
        <v/>
      </c>
      <c r="AX312" s="124" t="str">
        <f t="shared" si="144"/>
        <v/>
      </c>
      <c r="AY312" s="124" t="str">
        <f t="shared" si="138"/>
        <v/>
      </c>
      <c r="AZ312" s="124" t="str">
        <f t="shared" si="139"/>
        <v/>
      </c>
      <c r="BA312" s="255"/>
      <c r="BB312" s="252">
        <f t="shared" si="145"/>
        <v>0</v>
      </c>
      <c r="BC312" s="255"/>
      <c r="BD312" s="252">
        <f t="shared" si="146"/>
        <v>0</v>
      </c>
      <c r="BE312" s="20">
        <f t="shared" si="140"/>
        <v>0</v>
      </c>
      <c r="BF312" s="124">
        <f t="shared" si="141"/>
        <v>0</v>
      </c>
    </row>
    <row r="313" spans="1:58" x14ac:dyDescent="0.25">
      <c r="A313" s="94"/>
      <c r="B313" s="21">
        <v>226</v>
      </c>
      <c r="C313" s="31"/>
      <c r="D313" s="19" t="str">
        <f>IFERROR(IF(OR(P313="PDB",P313="PLS"),"*","") &amp; VLOOKUP(C313,Table5[],2,FALSE),"") &amp; IF(L313="Yes"," **MILL FINISH**",)</f>
        <v/>
      </c>
      <c r="E313" s="124" t="str">
        <f t="shared" si="124"/>
        <v/>
      </c>
      <c r="F313" s="124" t="str">
        <f t="shared" si="125"/>
        <v/>
      </c>
      <c r="G313" s="135"/>
      <c r="H313" s="135"/>
      <c r="I313" s="20" t="str">
        <f t="shared" si="126"/>
        <v/>
      </c>
      <c r="J313" s="22" t="str">
        <f t="shared" si="127"/>
        <v/>
      </c>
      <c r="K313" s="236" t="str">
        <f t="shared" si="128"/>
        <v/>
      </c>
      <c r="L313" s="140" t="s">
        <v>13326</v>
      </c>
      <c r="M313" s="96" t="str">
        <f>IF(C313="","",IF(AND(BF313&gt;0,NOT('1.Project Details'!$E$33="No")),VLOOKUP('1.Project Details'!$E$33,Threshold_Code,2,FALSE),IF(L313="No",SAP_Colour_Code,"NON")))</f>
        <v/>
      </c>
      <c r="N313" s="141">
        <v>6060</v>
      </c>
      <c r="O313" s="140" t="s">
        <v>19270</v>
      </c>
      <c r="P313" s="96" t="str">
        <f>IFERROR(IF(LEFT(AX313,1)="7","PDB",VLOOKUP(C313,Table5[],13,FALSE)),"")</f>
        <v/>
      </c>
      <c r="Q313" s="239"/>
      <c r="R313" s="96" t="str">
        <f>IFERROR(IF(LEFT(AX313,1)="7",VLOOKUP(LEFT(Q313,5),DATA_EDGE!A:C,3,FALSE),VLOOKUP(Q313,DATA_EDGE!A:C,3,FALSE)),"")</f>
        <v/>
      </c>
      <c r="S313" s="104" t="str">
        <f>IFERROR(IF(LEFT(VLOOKUP(C313,Table5[],7,FALSE),3)="AE3",VLOOKUP(C313,Table_TB_Cost[],3,FALSE),""),"")</f>
        <v/>
      </c>
      <c r="T313" s="207" t="s">
        <v>13326</v>
      </c>
      <c r="U313" s="206" t="str">
        <f>IF(OR('1.Project Details'!$B$26="Capral Mill (AP)",T313="Yes"),IF(AD313="","",IF(AD313&lt;0,"Minfin",IF(AD313&lt;80,"Non-bulk","Bulk"))),"")</f>
        <v/>
      </c>
      <c r="V313" s="63" t="str">
        <f>IFERROR(VLOOKUP(C313,Table5[],11,FALSE),"")</f>
        <v/>
      </c>
      <c r="W313" s="104" t="str">
        <f>IFERROR(IF(X313="Yes",VLOOKUP(C313,Table5[#All],12,FALSE) &amp; IF(OR(Y313&gt;5,Z313&gt;25)," Weight",""),""),"")</f>
        <v/>
      </c>
      <c r="X313" s="104" t="s">
        <v>21026</v>
      </c>
      <c r="Y313" s="19" t="str">
        <f>IFERROR(VLOOKUP(C313,Table5[],4,FALSE),"")</f>
        <v/>
      </c>
      <c r="Z313" s="19" t="str">
        <f t="shared" si="129"/>
        <v/>
      </c>
      <c r="AA313" s="19" t="str">
        <f t="shared" si="130"/>
        <v/>
      </c>
      <c r="AB313" s="19" t="str">
        <f>IFERROR(VLOOKUP(C313,Table5[],5,FALSE),"")</f>
        <v/>
      </c>
      <c r="AC313" s="19" t="str">
        <f t="shared" si="131"/>
        <v/>
      </c>
      <c r="AD313" s="19" t="str">
        <f t="shared" si="132"/>
        <v/>
      </c>
      <c r="AE313" s="19" t="str">
        <f>IFERROR(VLOOKUP(C313,Table5[],6,FALSE),"")</f>
        <v/>
      </c>
      <c r="AF313" s="19" t="str">
        <f t="shared" si="133"/>
        <v/>
      </c>
      <c r="AG313" s="19" t="str">
        <f t="shared" si="134"/>
        <v/>
      </c>
      <c r="AH313" s="142" t="str" cm="1">
        <f t="array" ref="AH313">IFERROR(IF(AV313=3,IF(Y313&lt;0.5,1*Z313*2.5,0),IF(P313="PLS",VLOOKUP(C313,Table_TB_Cost[],11,FALSE)/VLOOKUP(C313,Table_TB_Cost[],3,FALSE)*'2.Quote'!H313,IF(P313="PDB",_xlfn.IFS(tb_calc_type="Margin",(((Z313*'Pricing Matrix'!$F$4)+(H313*'Pricing Matrix'!$F$5))/(1-tb_calc_value)),tb_calc_type="List less Discount",(((Z313*(VLOOKUP(LEFT(VLOOKUP(C313,Table5[],10,FALSE),2),TB_MPG,2,FALSE)))+(H313*'Pricing Matrix'!$F$5*3))*(1-tb_calc_value))),(Z313*'3.Edit Pricing'!$B$33)))),"")</f>
        <v/>
      </c>
      <c r="AI313" s="142">
        <f>IF(AV313=1,Z313*'3.Edit Pricing'!$G$33,IF(AV313=2,Z313*'3.Edit Pricing'!$H$33,IF(AV313=3,Z313*'3.Edit Pricing'!$I$33,0)))</f>
        <v>0</v>
      </c>
      <c r="AJ313" s="142" t="str">
        <f t="shared" si="135"/>
        <v/>
      </c>
      <c r="AK313" s="92" t="str">
        <f t="shared" si="142"/>
        <v/>
      </c>
      <c r="AL313" s="92" t="str">
        <f t="shared" si="143"/>
        <v/>
      </c>
      <c r="AM313" s="92" t="str" cm="1">
        <f t="array" ref="AM313">IFERROR(_xlfn.IFS(P313="PLS",AL313-(VLOOKUP(C313,Table_TB_Cost[],10,FALSE)/VLOOKUP(C313,Table_TB_Cost[],3,FALSE)*G313*H313),P313="PDB",AL313-((Z313*'Pricing Matrix'!$F$4)+(H313*'Pricing Matrix'!$F$5))*G313),"")</f>
        <v/>
      </c>
      <c r="AN313" s="92" t="str">
        <f>IFERROR(IF(OR(P313="PLS",P313="PDB"),0,IF(AV313=3,(AI313*G313)-(AA313*'Pricing Matrix'!$B$5),(AI313*G313)+(AA313*('3.Edit Pricing'!$B$33-'Pricing Matrix'!$B$5)))),"")</f>
        <v/>
      </c>
      <c r="AO313" s="142" t="str">
        <f>IF(Y313="","",IF(AND(NOT('1.Project Details'!$E$33="No"), BF313&gt;0),'3.Edit Pricing'!$B$57,IF('1.Project Details'!$B$24="Mill Finish",0,IF('2.Quote'!$L313="Yes",0,IF(U313="Bulk",FinBulk_Cost_Price,IF(OR(U313="Non-bulk",U313="Minfin"),FinNonBulk_Cost_Price,Fin_Cost_Price))))))</f>
        <v/>
      </c>
      <c r="AP313" s="142" t="str" cm="1">
        <f t="array" ref="AP313">IF(Y313="","",_xlfn.IFS(AND(BF313&gt;0,NOT('1.Project Details'!$E$33="No")),'3.Edit Pricing'!$B$58,'1.Project Details'!$B$24="Mill Finish",0,'1.Project Details'!$B$24="",0,'2.Quote'!$L313="Yes",0,U313="Bulk",FinBulk_Sell_Price,U313="Non-bulk",FinNonBulk_Sell_Price,U313="Minfin",FinNonBulk_Sell_Price,Y313&lt;&gt;"",Fin_Sell_Price))</f>
        <v/>
      </c>
      <c r="AQ313" s="142" t="str">
        <f>IFERROR(IF(Y313="","",IF(T313="Yes","Anodised Perimeter (AP)",'1.Project Details'!$B$33)),"")</f>
        <v/>
      </c>
      <c r="AR313" s="142" t="str">
        <f>IFERROR(IF($AQ313="Anodised Perimeter (AP)",IF(U313="Minfin",40,'2.Quote'!AD313)*AO313,AG313*AO313),"")</f>
        <v/>
      </c>
      <c r="AS313" s="142" t="str">
        <f t="shared" si="136"/>
        <v/>
      </c>
      <c r="AT313" s="142" t="str">
        <f t="shared" si="137"/>
        <v/>
      </c>
      <c r="AU313" s="170" t="str">
        <f>IFERROR(VLOOKUP(C313,DATA!$A:$K,8,FALSE),"")</f>
        <v/>
      </c>
      <c r="AV313" s="124" t="str">
        <f>IFERROR(VLOOKUP(AU313,'5.Edit_PH_IP'!$B:$D,3,FALSE),"")</f>
        <v/>
      </c>
      <c r="AW313" s="124" t="str">
        <f>IFERROR(VLOOKUP(Q313,DATA_EDGE!A:C,3,FALSE),"")</f>
        <v/>
      </c>
      <c r="AX313" s="124" t="str">
        <f t="shared" si="144"/>
        <v/>
      </c>
      <c r="AY313" s="124" t="str">
        <f t="shared" si="138"/>
        <v/>
      </c>
      <c r="AZ313" s="124" t="str">
        <f t="shared" si="139"/>
        <v/>
      </c>
      <c r="BA313" s="255"/>
      <c r="BB313" s="252">
        <f t="shared" si="145"/>
        <v>0</v>
      </c>
      <c r="BC313" s="255"/>
      <c r="BD313" s="252">
        <f t="shared" si="146"/>
        <v>0</v>
      </c>
      <c r="BE313" s="20">
        <f t="shared" si="140"/>
        <v>0</v>
      </c>
      <c r="BF313" s="124">
        <f t="shared" si="141"/>
        <v>0</v>
      </c>
    </row>
    <row r="314" spans="1:58" x14ac:dyDescent="0.25">
      <c r="A314" s="94"/>
      <c r="B314" s="18">
        <v>227</v>
      </c>
      <c r="C314" s="31"/>
      <c r="D314" s="19" t="str">
        <f>IFERROR(IF(OR(P314="PDB",P314="PLS"),"*","") &amp; VLOOKUP(C314,Table5[],2,FALSE),"") &amp; IF(L314="Yes"," **MILL FINISH**",)</f>
        <v/>
      </c>
      <c r="E314" s="124" t="str">
        <f t="shared" si="124"/>
        <v/>
      </c>
      <c r="F314" s="124" t="str">
        <f t="shared" si="125"/>
        <v/>
      </c>
      <c r="G314" s="135"/>
      <c r="H314" s="135"/>
      <c r="I314" s="20" t="str">
        <f t="shared" si="126"/>
        <v/>
      </c>
      <c r="J314" s="22" t="str">
        <f t="shared" si="127"/>
        <v/>
      </c>
      <c r="K314" s="236" t="str">
        <f t="shared" si="128"/>
        <v/>
      </c>
      <c r="L314" s="140" t="s">
        <v>13326</v>
      </c>
      <c r="M314" s="96" t="str">
        <f>IF(C314="","",IF(AND(BF314&gt;0,NOT('1.Project Details'!$E$33="No")),VLOOKUP('1.Project Details'!$E$33,Threshold_Code,2,FALSE),IF(L314="No",SAP_Colour_Code,"NON")))</f>
        <v/>
      </c>
      <c r="N314" s="141">
        <v>6060</v>
      </c>
      <c r="O314" s="140" t="s">
        <v>19270</v>
      </c>
      <c r="P314" s="96" t="str">
        <f>IFERROR(IF(LEFT(AX314,1)="7","PDB",VLOOKUP(C314,Table5[],13,FALSE)),"")</f>
        <v/>
      </c>
      <c r="Q314" s="239"/>
      <c r="R314" s="96" t="str">
        <f>IFERROR(IF(LEFT(AX314,1)="7",VLOOKUP(LEFT(Q314,5),DATA_EDGE!A:C,3,FALSE),VLOOKUP(Q314,DATA_EDGE!A:C,3,FALSE)),"")</f>
        <v/>
      </c>
      <c r="S314" s="104" t="str">
        <f>IFERROR(IF(LEFT(VLOOKUP(C314,Table5[],7,FALSE),3)="AE3",VLOOKUP(C314,Table_TB_Cost[],3,FALSE),""),"")</f>
        <v/>
      </c>
      <c r="T314" s="207" t="s">
        <v>13326</v>
      </c>
      <c r="U314" s="206" t="str">
        <f>IF(OR('1.Project Details'!$B$26="Capral Mill (AP)",T314="Yes"),IF(AD314="","",IF(AD314&lt;0,"Minfin",IF(AD314&lt;80,"Non-bulk","Bulk"))),"")</f>
        <v/>
      </c>
      <c r="V314" s="63" t="str">
        <f>IFERROR(VLOOKUP(C314,Table5[],11,FALSE),"")</f>
        <v/>
      </c>
      <c r="W314" s="104" t="str">
        <f>IFERROR(IF(X314="Yes",VLOOKUP(C314,Table5[#All],12,FALSE) &amp; IF(OR(Y314&gt;5,Z314&gt;25)," Weight",""),""),"")</f>
        <v/>
      </c>
      <c r="X314" s="104" t="s">
        <v>21026</v>
      </c>
      <c r="Y314" s="19" t="str">
        <f>IFERROR(VLOOKUP(C314,Table5[],4,FALSE),"")</f>
        <v/>
      </c>
      <c r="Z314" s="19" t="str">
        <f t="shared" si="129"/>
        <v/>
      </c>
      <c r="AA314" s="19" t="str">
        <f t="shared" si="130"/>
        <v/>
      </c>
      <c r="AB314" s="19" t="str">
        <f>IFERROR(VLOOKUP(C314,Table5[],5,FALSE),"")</f>
        <v/>
      </c>
      <c r="AC314" s="19" t="str">
        <f t="shared" si="131"/>
        <v/>
      </c>
      <c r="AD314" s="19" t="str">
        <f t="shared" si="132"/>
        <v/>
      </c>
      <c r="AE314" s="19" t="str">
        <f>IFERROR(VLOOKUP(C314,Table5[],6,FALSE),"")</f>
        <v/>
      </c>
      <c r="AF314" s="19" t="str">
        <f t="shared" si="133"/>
        <v/>
      </c>
      <c r="AG314" s="19" t="str">
        <f t="shared" si="134"/>
        <v/>
      </c>
      <c r="AH314" s="142" t="str" cm="1">
        <f t="array" ref="AH314">IFERROR(IF(AV314=3,IF(Y314&lt;0.5,1*Z314*2.5,0),IF(P314="PLS",VLOOKUP(C314,Table_TB_Cost[],11,FALSE)/VLOOKUP(C314,Table_TB_Cost[],3,FALSE)*'2.Quote'!H314,IF(P314="PDB",_xlfn.IFS(tb_calc_type="Margin",(((Z314*'Pricing Matrix'!$F$4)+(H314*'Pricing Matrix'!$F$5))/(1-tb_calc_value)),tb_calc_type="List less Discount",(((Z314*(VLOOKUP(LEFT(VLOOKUP(C314,Table5[],10,FALSE),2),TB_MPG,2,FALSE)))+(H314*'Pricing Matrix'!$F$5*3))*(1-tb_calc_value))),(Z314*'3.Edit Pricing'!$B$33)))),"")</f>
        <v/>
      </c>
      <c r="AI314" s="142">
        <f>IF(AV314=1,Z314*'3.Edit Pricing'!$G$33,IF(AV314=2,Z314*'3.Edit Pricing'!$H$33,IF(AV314=3,Z314*'3.Edit Pricing'!$I$33,0)))</f>
        <v>0</v>
      </c>
      <c r="AJ314" s="142" t="str">
        <f t="shared" si="135"/>
        <v/>
      </c>
      <c r="AK314" s="92" t="str">
        <f t="shared" si="142"/>
        <v/>
      </c>
      <c r="AL314" s="92" t="str">
        <f t="shared" si="143"/>
        <v/>
      </c>
      <c r="AM314" s="92" t="str" cm="1">
        <f t="array" ref="AM314">IFERROR(_xlfn.IFS(P314="PLS",AL314-(VLOOKUP(C314,Table_TB_Cost[],10,FALSE)/VLOOKUP(C314,Table_TB_Cost[],3,FALSE)*G314*H314),P314="PDB",AL314-((Z314*'Pricing Matrix'!$F$4)+(H314*'Pricing Matrix'!$F$5))*G314),"")</f>
        <v/>
      </c>
      <c r="AN314" s="92" t="str">
        <f>IFERROR(IF(OR(P314="PLS",P314="PDB"),0,IF(AV314=3,(AI314*G314)-(AA314*'Pricing Matrix'!$B$5),(AI314*G314)+(AA314*('3.Edit Pricing'!$B$33-'Pricing Matrix'!$B$5)))),"")</f>
        <v/>
      </c>
      <c r="AO314" s="142" t="str">
        <f>IF(Y314="","",IF(AND(NOT('1.Project Details'!$E$33="No"), BF314&gt;0),'3.Edit Pricing'!$B$57,IF('1.Project Details'!$B$24="Mill Finish",0,IF('2.Quote'!$L314="Yes",0,IF(U314="Bulk",FinBulk_Cost_Price,IF(OR(U314="Non-bulk",U314="Minfin"),FinNonBulk_Cost_Price,Fin_Cost_Price))))))</f>
        <v/>
      </c>
      <c r="AP314" s="142" t="str" cm="1">
        <f t="array" ref="AP314">IF(Y314="","",_xlfn.IFS(AND(BF314&gt;0,NOT('1.Project Details'!$E$33="No")),'3.Edit Pricing'!$B$58,'1.Project Details'!$B$24="Mill Finish",0,'1.Project Details'!$B$24="",0,'2.Quote'!$L314="Yes",0,U314="Bulk",FinBulk_Sell_Price,U314="Non-bulk",FinNonBulk_Sell_Price,U314="Minfin",FinNonBulk_Sell_Price,Y314&lt;&gt;"",Fin_Sell_Price))</f>
        <v/>
      </c>
      <c r="AQ314" s="142" t="str">
        <f>IFERROR(IF(Y314="","",IF(T314="Yes","Anodised Perimeter (AP)",'1.Project Details'!$B$33)),"")</f>
        <v/>
      </c>
      <c r="AR314" s="142" t="str">
        <f>IFERROR(IF($AQ314="Anodised Perimeter (AP)",IF(U314="Minfin",40,'2.Quote'!AD314)*AO314,AG314*AO314),"")</f>
        <v/>
      </c>
      <c r="AS314" s="142" t="str">
        <f t="shared" si="136"/>
        <v/>
      </c>
      <c r="AT314" s="142" t="str">
        <f t="shared" si="137"/>
        <v/>
      </c>
      <c r="AU314" s="170" t="str">
        <f>IFERROR(VLOOKUP(C314,DATA!$A:$K,8,FALSE),"")</f>
        <v/>
      </c>
      <c r="AV314" s="124" t="str">
        <f>IFERROR(VLOOKUP(AU314,'5.Edit_PH_IP'!$B:$D,3,FALSE),"")</f>
        <v/>
      </c>
      <c r="AW314" s="124" t="str">
        <f>IFERROR(VLOOKUP(Q314,DATA_EDGE!A:C,3,FALSE),"")</f>
        <v/>
      </c>
      <c r="AX314" s="124" t="str">
        <f t="shared" si="144"/>
        <v/>
      </c>
      <c r="AY314" s="124" t="str">
        <f t="shared" si="138"/>
        <v/>
      </c>
      <c r="AZ314" s="124" t="str">
        <f t="shared" si="139"/>
        <v/>
      </c>
      <c r="BA314" s="255"/>
      <c r="BB314" s="252">
        <f t="shared" si="145"/>
        <v>0</v>
      </c>
      <c r="BC314" s="255"/>
      <c r="BD314" s="252">
        <f t="shared" si="146"/>
        <v>0</v>
      </c>
      <c r="BE314" s="20">
        <f t="shared" si="140"/>
        <v>0</v>
      </c>
      <c r="BF314" s="124">
        <f t="shared" si="141"/>
        <v>0</v>
      </c>
    </row>
    <row r="315" spans="1:58" x14ac:dyDescent="0.25">
      <c r="A315" s="94"/>
      <c r="B315" s="18">
        <v>228</v>
      </c>
      <c r="C315" s="31"/>
      <c r="D315" s="19" t="str">
        <f>IFERROR(IF(OR(P315="PDB",P315="PLS"),"*","") &amp; VLOOKUP(C315,Table5[],2,FALSE),"") &amp; IF(L315="Yes"," **MILL FINISH**",)</f>
        <v/>
      </c>
      <c r="E315" s="124" t="str">
        <f t="shared" si="124"/>
        <v/>
      </c>
      <c r="F315" s="124" t="str">
        <f t="shared" si="125"/>
        <v/>
      </c>
      <c r="G315" s="135"/>
      <c r="H315" s="135"/>
      <c r="I315" s="20" t="str">
        <f t="shared" si="126"/>
        <v/>
      </c>
      <c r="J315" s="22" t="str">
        <f t="shared" si="127"/>
        <v/>
      </c>
      <c r="K315" s="236" t="str">
        <f t="shared" si="128"/>
        <v/>
      </c>
      <c r="L315" s="140" t="s">
        <v>13326</v>
      </c>
      <c r="M315" s="96" t="str">
        <f>IF(C315="","",IF(AND(BF315&gt;0,NOT('1.Project Details'!$E$33="No")),VLOOKUP('1.Project Details'!$E$33,Threshold_Code,2,FALSE),IF(L315="No",SAP_Colour_Code,"NON")))</f>
        <v/>
      </c>
      <c r="N315" s="141">
        <v>6060</v>
      </c>
      <c r="O315" s="140" t="s">
        <v>19270</v>
      </c>
      <c r="P315" s="96" t="str">
        <f>IFERROR(IF(LEFT(AX315,1)="7","PDB",VLOOKUP(C315,Table5[],13,FALSE)),"")</f>
        <v/>
      </c>
      <c r="Q315" s="239"/>
      <c r="R315" s="96" t="str">
        <f>IFERROR(IF(LEFT(AX315,1)="7",VLOOKUP(LEFT(Q315,5),DATA_EDGE!A:C,3,FALSE),VLOOKUP(Q315,DATA_EDGE!A:C,3,FALSE)),"")</f>
        <v/>
      </c>
      <c r="S315" s="104" t="str">
        <f>IFERROR(IF(LEFT(VLOOKUP(C315,Table5[],7,FALSE),3)="AE3",VLOOKUP(C315,Table_TB_Cost[],3,FALSE),""),"")</f>
        <v/>
      </c>
      <c r="T315" s="207" t="s">
        <v>13326</v>
      </c>
      <c r="U315" s="206" t="str">
        <f>IF(OR('1.Project Details'!$B$26="Capral Mill (AP)",T315="Yes"),IF(AD315="","",IF(AD315&lt;0,"Minfin",IF(AD315&lt;80,"Non-bulk","Bulk"))),"")</f>
        <v/>
      </c>
      <c r="V315" s="63" t="str">
        <f>IFERROR(VLOOKUP(C315,Table5[],11,FALSE),"")</f>
        <v/>
      </c>
      <c r="W315" s="104" t="str">
        <f>IFERROR(IF(X315="Yes",VLOOKUP(C315,Table5[#All],12,FALSE) &amp; IF(OR(Y315&gt;5,Z315&gt;25)," Weight",""),""),"")</f>
        <v/>
      </c>
      <c r="X315" s="104" t="s">
        <v>21026</v>
      </c>
      <c r="Y315" s="19" t="str">
        <f>IFERROR(VLOOKUP(C315,Table5[],4,FALSE),"")</f>
        <v/>
      </c>
      <c r="Z315" s="19" t="str">
        <f t="shared" si="129"/>
        <v/>
      </c>
      <c r="AA315" s="19" t="str">
        <f t="shared" si="130"/>
        <v/>
      </c>
      <c r="AB315" s="19" t="str">
        <f>IFERROR(VLOOKUP(C315,Table5[],5,FALSE),"")</f>
        <v/>
      </c>
      <c r="AC315" s="19" t="str">
        <f t="shared" si="131"/>
        <v/>
      </c>
      <c r="AD315" s="19" t="str">
        <f t="shared" si="132"/>
        <v/>
      </c>
      <c r="AE315" s="19" t="str">
        <f>IFERROR(VLOOKUP(C315,Table5[],6,FALSE),"")</f>
        <v/>
      </c>
      <c r="AF315" s="19" t="str">
        <f t="shared" si="133"/>
        <v/>
      </c>
      <c r="AG315" s="19" t="str">
        <f t="shared" si="134"/>
        <v/>
      </c>
      <c r="AH315" s="142" t="str" cm="1">
        <f t="array" ref="AH315">IFERROR(IF(AV315=3,IF(Y315&lt;0.5,1*Z315*2.5,0),IF(P315="PLS",VLOOKUP(C315,Table_TB_Cost[],11,FALSE)/VLOOKUP(C315,Table_TB_Cost[],3,FALSE)*'2.Quote'!H315,IF(P315="PDB",_xlfn.IFS(tb_calc_type="Margin",(((Z315*'Pricing Matrix'!$F$4)+(H315*'Pricing Matrix'!$F$5))/(1-tb_calc_value)),tb_calc_type="List less Discount",(((Z315*(VLOOKUP(LEFT(VLOOKUP(C315,Table5[],10,FALSE),2),TB_MPG,2,FALSE)))+(H315*'Pricing Matrix'!$F$5*3))*(1-tb_calc_value))),(Z315*'3.Edit Pricing'!$B$33)))),"")</f>
        <v/>
      </c>
      <c r="AI315" s="142">
        <f>IF(AV315=1,Z315*'3.Edit Pricing'!$G$33,IF(AV315=2,Z315*'3.Edit Pricing'!$H$33,IF(AV315=3,Z315*'3.Edit Pricing'!$I$33,0)))</f>
        <v>0</v>
      </c>
      <c r="AJ315" s="142" t="str">
        <f t="shared" si="135"/>
        <v/>
      </c>
      <c r="AK315" s="92" t="str">
        <f t="shared" si="142"/>
        <v/>
      </c>
      <c r="AL315" s="92" t="str">
        <f t="shared" si="143"/>
        <v/>
      </c>
      <c r="AM315" s="92" t="str" cm="1">
        <f t="array" ref="AM315">IFERROR(_xlfn.IFS(P315="PLS",AL315-(VLOOKUP(C315,Table_TB_Cost[],10,FALSE)/VLOOKUP(C315,Table_TB_Cost[],3,FALSE)*G315*H315),P315="PDB",AL315-((Z315*'Pricing Matrix'!$F$4)+(H315*'Pricing Matrix'!$F$5))*G315),"")</f>
        <v/>
      </c>
      <c r="AN315" s="92" t="str">
        <f>IFERROR(IF(OR(P315="PLS",P315="PDB"),0,IF(AV315=3,(AI315*G315)-(AA315*'Pricing Matrix'!$B$5),(AI315*G315)+(AA315*('3.Edit Pricing'!$B$33-'Pricing Matrix'!$B$5)))),"")</f>
        <v/>
      </c>
      <c r="AO315" s="142" t="str">
        <f>IF(Y315="","",IF(AND(NOT('1.Project Details'!$E$33="No"), BF315&gt;0),'3.Edit Pricing'!$B$57,IF('1.Project Details'!$B$24="Mill Finish",0,IF('2.Quote'!$L315="Yes",0,IF(U315="Bulk",FinBulk_Cost_Price,IF(OR(U315="Non-bulk",U315="Minfin"),FinNonBulk_Cost_Price,Fin_Cost_Price))))))</f>
        <v/>
      </c>
      <c r="AP315" s="142" t="str" cm="1">
        <f t="array" ref="AP315">IF(Y315="","",_xlfn.IFS(AND(BF315&gt;0,NOT('1.Project Details'!$E$33="No")),'3.Edit Pricing'!$B$58,'1.Project Details'!$B$24="Mill Finish",0,'1.Project Details'!$B$24="",0,'2.Quote'!$L315="Yes",0,U315="Bulk",FinBulk_Sell_Price,U315="Non-bulk",FinNonBulk_Sell_Price,U315="Minfin",FinNonBulk_Sell_Price,Y315&lt;&gt;"",Fin_Sell_Price))</f>
        <v/>
      </c>
      <c r="AQ315" s="142" t="str">
        <f>IFERROR(IF(Y315="","",IF(T315="Yes","Anodised Perimeter (AP)",'1.Project Details'!$B$33)),"")</f>
        <v/>
      </c>
      <c r="AR315" s="142" t="str">
        <f>IFERROR(IF($AQ315="Anodised Perimeter (AP)",IF(U315="Minfin",40,'2.Quote'!AD315)*AO315,AG315*AO315),"")</f>
        <v/>
      </c>
      <c r="AS315" s="142" t="str">
        <f t="shared" si="136"/>
        <v/>
      </c>
      <c r="AT315" s="142" t="str">
        <f t="shared" si="137"/>
        <v/>
      </c>
      <c r="AU315" s="170" t="str">
        <f>IFERROR(VLOOKUP(C315,DATA!$A:$K,8,FALSE),"")</f>
        <v/>
      </c>
      <c r="AV315" s="124" t="str">
        <f>IFERROR(VLOOKUP(AU315,'5.Edit_PH_IP'!$B:$D,3,FALSE),"")</f>
        <v/>
      </c>
      <c r="AW315" s="124" t="str">
        <f>IFERROR(VLOOKUP(Q315,DATA_EDGE!A:C,3,FALSE),"")</f>
        <v/>
      </c>
      <c r="AX315" s="124" t="str">
        <f t="shared" si="144"/>
        <v/>
      </c>
      <c r="AY315" s="124" t="str">
        <f t="shared" si="138"/>
        <v/>
      </c>
      <c r="AZ315" s="124" t="str">
        <f t="shared" si="139"/>
        <v/>
      </c>
      <c r="BA315" s="255"/>
      <c r="BB315" s="252">
        <f t="shared" si="145"/>
        <v>0</v>
      </c>
      <c r="BC315" s="255"/>
      <c r="BD315" s="252">
        <f t="shared" si="146"/>
        <v>0</v>
      </c>
      <c r="BE315" s="20">
        <f t="shared" si="140"/>
        <v>0</v>
      </c>
      <c r="BF315" s="124">
        <f t="shared" si="141"/>
        <v>0</v>
      </c>
    </row>
    <row r="316" spans="1:58" x14ac:dyDescent="0.25">
      <c r="A316" s="94"/>
      <c r="B316" s="21">
        <v>229</v>
      </c>
      <c r="C316" s="31"/>
      <c r="D316" s="19" t="str">
        <f>IFERROR(IF(OR(P316="PDB",P316="PLS"),"*","") &amp; VLOOKUP(C316,Table5[],2,FALSE),"") &amp; IF(L316="Yes"," **MILL FINISH**",)</f>
        <v/>
      </c>
      <c r="E316" s="124" t="str">
        <f t="shared" si="124"/>
        <v/>
      </c>
      <c r="F316" s="124" t="str">
        <f t="shared" si="125"/>
        <v/>
      </c>
      <c r="G316" s="135"/>
      <c r="H316" s="135"/>
      <c r="I316" s="20" t="str">
        <f t="shared" si="126"/>
        <v/>
      </c>
      <c r="J316" s="22" t="str">
        <f t="shared" si="127"/>
        <v/>
      </c>
      <c r="K316" s="236" t="str">
        <f t="shared" si="128"/>
        <v/>
      </c>
      <c r="L316" s="140" t="s">
        <v>13326</v>
      </c>
      <c r="M316" s="96" t="str">
        <f>IF(C316="","",IF(AND(BF316&gt;0,NOT('1.Project Details'!$E$33="No")),VLOOKUP('1.Project Details'!$E$33,Threshold_Code,2,FALSE),IF(L316="No",SAP_Colour_Code,"NON")))</f>
        <v/>
      </c>
      <c r="N316" s="141">
        <v>6060</v>
      </c>
      <c r="O316" s="140" t="s">
        <v>19270</v>
      </c>
      <c r="P316" s="96" t="str">
        <f>IFERROR(IF(LEFT(AX316,1)="7","PDB",VLOOKUP(C316,Table5[],13,FALSE)),"")</f>
        <v/>
      </c>
      <c r="Q316" s="239"/>
      <c r="R316" s="96" t="str">
        <f>IFERROR(IF(LEFT(AX316,1)="7",VLOOKUP(LEFT(Q316,5),DATA_EDGE!A:C,3,FALSE),VLOOKUP(Q316,DATA_EDGE!A:C,3,FALSE)),"")</f>
        <v/>
      </c>
      <c r="S316" s="104" t="str">
        <f>IFERROR(IF(LEFT(VLOOKUP(C316,Table5[],7,FALSE),3)="AE3",VLOOKUP(C316,Table_TB_Cost[],3,FALSE),""),"")</f>
        <v/>
      </c>
      <c r="T316" s="207" t="s">
        <v>13326</v>
      </c>
      <c r="U316" s="206" t="str">
        <f>IF(OR('1.Project Details'!$B$26="Capral Mill (AP)",T316="Yes"),IF(AD316="","",IF(AD316&lt;0,"Minfin",IF(AD316&lt;80,"Non-bulk","Bulk"))),"")</f>
        <v/>
      </c>
      <c r="V316" s="63" t="str">
        <f>IFERROR(VLOOKUP(C316,Table5[],11,FALSE),"")</f>
        <v/>
      </c>
      <c r="W316" s="104" t="str">
        <f>IFERROR(IF(X316="Yes",VLOOKUP(C316,Table5[#All],12,FALSE) &amp; IF(OR(Y316&gt;5,Z316&gt;25)," Weight",""),""),"")</f>
        <v/>
      </c>
      <c r="X316" s="104" t="s">
        <v>21026</v>
      </c>
      <c r="Y316" s="19" t="str">
        <f>IFERROR(VLOOKUP(C316,Table5[],4,FALSE),"")</f>
        <v/>
      </c>
      <c r="Z316" s="19" t="str">
        <f t="shared" si="129"/>
        <v/>
      </c>
      <c r="AA316" s="19" t="str">
        <f t="shared" si="130"/>
        <v/>
      </c>
      <c r="AB316" s="19" t="str">
        <f>IFERROR(VLOOKUP(C316,Table5[],5,FALSE),"")</f>
        <v/>
      </c>
      <c r="AC316" s="19" t="str">
        <f t="shared" si="131"/>
        <v/>
      </c>
      <c r="AD316" s="19" t="str">
        <f t="shared" si="132"/>
        <v/>
      </c>
      <c r="AE316" s="19" t="str">
        <f>IFERROR(VLOOKUP(C316,Table5[],6,FALSE),"")</f>
        <v/>
      </c>
      <c r="AF316" s="19" t="str">
        <f t="shared" si="133"/>
        <v/>
      </c>
      <c r="AG316" s="19" t="str">
        <f t="shared" si="134"/>
        <v/>
      </c>
      <c r="AH316" s="142" t="str" cm="1">
        <f t="array" ref="AH316">IFERROR(IF(AV316=3,IF(Y316&lt;0.5,1*Z316*2.5,0),IF(P316="PLS",VLOOKUP(C316,Table_TB_Cost[],11,FALSE)/VLOOKUP(C316,Table_TB_Cost[],3,FALSE)*'2.Quote'!H316,IF(P316="PDB",_xlfn.IFS(tb_calc_type="Margin",(((Z316*'Pricing Matrix'!$F$4)+(H316*'Pricing Matrix'!$F$5))/(1-tb_calc_value)),tb_calc_type="List less Discount",(((Z316*(VLOOKUP(LEFT(VLOOKUP(C316,Table5[],10,FALSE),2),TB_MPG,2,FALSE)))+(H316*'Pricing Matrix'!$F$5*3))*(1-tb_calc_value))),(Z316*'3.Edit Pricing'!$B$33)))),"")</f>
        <v/>
      </c>
      <c r="AI316" s="142">
        <f>IF(AV316=1,Z316*'3.Edit Pricing'!$G$33,IF(AV316=2,Z316*'3.Edit Pricing'!$H$33,IF(AV316=3,Z316*'3.Edit Pricing'!$I$33,0)))</f>
        <v>0</v>
      </c>
      <c r="AJ316" s="142" t="str">
        <f t="shared" si="135"/>
        <v/>
      </c>
      <c r="AK316" s="92" t="str">
        <f t="shared" si="142"/>
        <v/>
      </c>
      <c r="AL316" s="92" t="str">
        <f t="shared" si="143"/>
        <v/>
      </c>
      <c r="AM316" s="92" t="str" cm="1">
        <f t="array" ref="AM316">IFERROR(_xlfn.IFS(P316="PLS",AL316-(VLOOKUP(C316,Table_TB_Cost[],10,FALSE)/VLOOKUP(C316,Table_TB_Cost[],3,FALSE)*G316*H316),P316="PDB",AL316-((Z316*'Pricing Matrix'!$F$4)+(H316*'Pricing Matrix'!$F$5))*G316),"")</f>
        <v/>
      </c>
      <c r="AN316" s="92" t="str">
        <f>IFERROR(IF(OR(P316="PLS",P316="PDB"),0,IF(AV316=3,(AI316*G316)-(AA316*'Pricing Matrix'!$B$5),(AI316*G316)+(AA316*('3.Edit Pricing'!$B$33-'Pricing Matrix'!$B$5)))),"")</f>
        <v/>
      </c>
      <c r="AO316" s="142" t="str">
        <f>IF(Y316="","",IF(AND(NOT('1.Project Details'!$E$33="No"), BF316&gt;0),'3.Edit Pricing'!$B$57,IF('1.Project Details'!$B$24="Mill Finish",0,IF('2.Quote'!$L316="Yes",0,IF(U316="Bulk",FinBulk_Cost_Price,IF(OR(U316="Non-bulk",U316="Minfin"),FinNonBulk_Cost_Price,Fin_Cost_Price))))))</f>
        <v/>
      </c>
      <c r="AP316" s="142" t="str" cm="1">
        <f t="array" ref="AP316">IF(Y316="","",_xlfn.IFS(AND(BF316&gt;0,NOT('1.Project Details'!$E$33="No")),'3.Edit Pricing'!$B$58,'1.Project Details'!$B$24="Mill Finish",0,'1.Project Details'!$B$24="",0,'2.Quote'!$L316="Yes",0,U316="Bulk",FinBulk_Sell_Price,U316="Non-bulk",FinNonBulk_Sell_Price,U316="Minfin",FinNonBulk_Sell_Price,Y316&lt;&gt;"",Fin_Sell_Price))</f>
        <v/>
      </c>
      <c r="AQ316" s="142" t="str">
        <f>IFERROR(IF(Y316="","",IF(T316="Yes","Anodised Perimeter (AP)",'1.Project Details'!$B$33)),"")</f>
        <v/>
      </c>
      <c r="AR316" s="142" t="str">
        <f>IFERROR(IF($AQ316="Anodised Perimeter (AP)",IF(U316="Minfin",40,'2.Quote'!AD316)*AO316,AG316*AO316),"")</f>
        <v/>
      </c>
      <c r="AS316" s="142" t="str">
        <f t="shared" si="136"/>
        <v/>
      </c>
      <c r="AT316" s="142" t="str">
        <f t="shared" si="137"/>
        <v/>
      </c>
      <c r="AU316" s="170" t="str">
        <f>IFERROR(VLOOKUP(C316,DATA!$A:$K,8,FALSE),"")</f>
        <v/>
      </c>
      <c r="AV316" s="124" t="str">
        <f>IFERROR(VLOOKUP(AU316,'5.Edit_PH_IP'!$B:$D,3,FALSE),"")</f>
        <v/>
      </c>
      <c r="AW316" s="124" t="str">
        <f>IFERROR(VLOOKUP(Q316,DATA_EDGE!A:C,3,FALSE),"")</f>
        <v/>
      </c>
      <c r="AX316" s="124" t="str">
        <f t="shared" si="144"/>
        <v/>
      </c>
      <c r="AY316" s="124" t="str">
        <f t="shared" si="138"/>
        <v/>
      </c>
      <c r="AZ316" s="124" t="str">
        <f t="shared" si="139"/>
        <v/>
      </c>
      <c r="BA316" s="255"/>
      <c r="BB316" s="252">
        <f t="shared" si="145"/>
        <v>0</v>
      </c>
      <c r="BC316" s="255"/>
      <c r="BD316" s="252">
        <f t="shared" si="146"/>
        <v>0</v>
      </c>
      <c r="BE316" s="20">
        <f t="shared" si="140"/>
        <v>0</v>
      </c>
      <c r="BF316" s="124">
        <f t="shared" si="141"/>
        <v>0</v>
      </c>
    </row>
    <row r="317" spans="1:58" x14ac:dyDescent="0.25">
      <c r="A317" s="94"/>
      <c r="B317" s="18">
        <v>230</v>
      </c>
      <c r="C317" s="31"/>
      <c r="D317" s="19" t="str">
        <f>IFERROR(IF(OR(P317="PDB",P317="PLS"),"*","") &amp; VLOOKUP(C317,Table5[],2,FALSE),"") &amp; IF(L317="Yes"," **MILL FINISH**",)</f>
        <v/>
      </c>
      <c r="E317" s="124" t="str">
        <f t="shared" si="124"/>
        <v/>
      </c>
      <c r="F317" s="124" t="str">
        <f t="shared" si="125"/>
        <v/>
      </c>
      <c r="G317" s="135"/>
      <c r="H317" s="135"/>
      <c r="I317" s="20" t="str">
        <f t="shared" si="126"/>
        <v/>
      </c>
      <c r="J317" s="22" t="str">
        <f t="shared" si="127"/>
        <v/>
      </c>
      <c r="K317" s="236" t="str">
        <f t="shared" si="128"/>
        <v/>
      </c>
      <c r="L317" s="140" t="s">
        <v>13326</v>
      </c>
      <c r="M317" s="96" t="str">
        <f>IF(C317="","",IF(AND(BF317&gt;0,NOT('1.Project Details'!$E$33="No")),VLOOKUP('1.Project Details'!$E$33,Threshold_Code,2,FALSE),IF(L317="No",SAP_Colour_Code,"NON")))</f>
        <v/>
      </c>
      <c r="N317" s="141">
        <v>6060</v>
      </c>
      <c r="O317" s="140" t="s">
        <v>19270</v>
      </c>
      <c r="P317" s="96" t="str">
        <f>IFERROR(IF(LEFT(AX317,1)="7","PDB",VLOOKUP(C317,Table5[],13,FALSE)),"")</f>
        <v/>
      </c>
      <c r="Q317" s="239"/>
      <c r="R317" s="96" t="str">
        <f>IFERROR(IF(LEFT(AX317,1)="7",VLOOKUP(LEFT(Q317,5),DATA_EDGE!A:C,3,FALSE),VLOOKUP(Q317,DATA_EDGE!A:C,3,FALSE)),"")</f>
        <v/>
      </c>
      <c r="S317" s="104" t="str">
        <f>IFERROR(IF(LEFT(VLOOKUP(C317,Table5[],7,FALSE),3)="AE3",VLOOKUP(C317,Table_TB_Cost[],3,FALSE),""),"")</f>
        <v/>
      </c>
      <c r="T317" s="207" t="s">
        <v>13326</v>
      </c>
      <c r="U317" s="206" t="str">
        <f>IF(OR('1.Project Details'!$B$26="Capral Mill (AP)",T317="Yes"),IF(AD317="","",IF(AD317&lt;0,"Minfin",IF(AD317&lt;80,"Non-bulk","Bulk"))),"")</f>
        <v/>
      </c>
      <c r="V317" s="63" t="str">
        <f>IFERROR(VLOOKUP(C317,Table5[],11,FALSE),"")</f>
        <v/>
      </c>
      <c r="W317" s="104" t="str">
        <f>IFERROR(IF(X317="Yes",VLOOKUP(C317,Table5[#All],12,FALSE) &amp; IF(OR(Y317&gt;5,Z317&gt;25)," Weight",""),""),"")</f>
        <v/>
      </c>
      <c r="X317" s="104" t="s">
        <v>21026</v>
      </c>
      <c r="Y317" s="19" t="str">
        <f>IFERROR(VLOOKUP(C317,Table5[],4,FALSE),"")</f>
        <v/>
      </c>
      <c r="Z317" s="19" t="str">
        <f t="shared" si="129"/>
        <v/>
      </c>
      <c r="AA317" s="19" t="str">
        <f t="shared" si="130"/>
        <v/>
      </c>
      <c r="AB317" s="19" t="str">
        <f>IFERROR(VLOOKUP(C317,Table5[],5,FALSE),"")</f>
        <v/>
      </c>
      <c r="AC317" s="19" t="str">
        <f t="shared" si="131"/>
        <v/>
      </c>
      <c r="AD317" s="19" t="str">
        <f t="shared" si="132"/>
        <v/>
      </c>
      <c r="AE317" s="19" t="str">
        <f>IFERROR(VLOOKUP(C317,Table5[],6,FALSE),"")</f>
        <v/>
      </c>
      <c r="AF317" s="19" t="str">
        <f t="shared" si="133"/>
        <v/>
      </c>
      <c r="AG317" s="19" t="str">
        <f t="shared" si="134"/>
        <v/>
      </c>
      <c r="AH317" s="142" t="str" cm="1">
        <f t="array" ref="AH317">IFERROR(IF(AV317=3,IF(Y317&lt;0.5,1*Z317*2.5,0),IF(P317="PLS",VLOOKUP(C317,Table_TB_Cost[],11,FALSE)/VLOOKUP(C317,Table_TB_Cost[],3,FALSE)*'2.Quote'!H317,IF(P317="PDB",_xlfn.IFS(tb_calc_type="Margin",(((Z317*'Pricing Matrix'!$F$4)+(H317*'Pricing Matrix'!$F$5))/(1-tb_calc_value)),tb_calc_type="List less Discount",(((Z317*(VLOOKUP(LEFT(VLOOKUP(C317,Table5[],10,FALSE),2),TB_MPG,2,FALSE)))+(H317*'Pricing Matrix'!$F$5*3))*(1-tb_calc_value))),(Z317*'3.Edit Pricing'!$B$33)))),"")</f>
        <v/>
      </c>
      <c r="AI317" s="142">
        <f>IF(AV317=1,Z317*'3.Edit Pricing'!$G$33,IF(AV317=2,Z317*'3.Edit Pricing'!$H$33,IF(AV317=3,Z317*'3.Edit Pricing'!$I$33,0)))</f>
        <v>0</v>
      </c>
      <c r="AJ317" s="142" t="str">
        <f t="shared" si="135"/>
        <v/>
      </c>
      <c r="AK317" s="92" t="str">
        <f t="shared" si="142"/>
        <v/>
      </c>
      <c r="AL317" s="92" t="str">
        <f t="shared" si="143"/>
        <v/>
      </c>
      <c r="AM317" s="92" t="str" cm="1">
        <f t="array" ref="AM317">IFERROR(_xlfn.IFS(P317="PLS",AL317-(VLOOKUP(C317,Table_TB_Cost[],10,FALSE)/VLOOKUP(C317,Table_TB_Cost[],3,FALSE)*G317*H317),P317="PDB",AL317-((Z317*'Pricing Matrix'!$F$4)+(H317*'Pricing Matrix'!$F$5))*G317),"")</f>
        <v/>
      </c>
      <c r="AN317" s="92" t="str">
        <f>IFERROR(IF(OR(P317="PLS",P317="PDB"),0,IF(AV317=3,(AI317*G317)-(AA317*'Pricing Matrix'!$B$5),(AI317*G317)+(AA317*('3.Edit Pricing'!$B$33-'Pricing Matrix'!$B$5)))),"")</f>
        <v/>
      </c>
      <c r="AO317" s="142" t="str">
        <f>IF(Y317="","",IF(AND(NOT('1.Project Details'!$E$33="No"), BF317&gt;0),'3.Edit Pricing'!$B$57,IF('1.Project Details'!$B$24="Mill Finish",0,IF('2.Quote'!$L317="Yes",0,IF(U317="Bulk",FinBulk_Cost_Price,IF(OR(U317="Non-bulk",U317="Minfin"),FinNonBulk_Cost_Price,Fin_Cost_Price))))))</f>
        <v/>
      </c>
      <c r="AP317" s="142" t="str" cm="1">
        <f t="array" ref="AP317">IF(Y317="","",_xlfn.IFS(AND(BF317&gt;0,NOT('1.Project Details'!$E$33="No")),'3.Edit Pricing'!$B$58,'1.Project Details'!$B$24="Mill Finish",0,'1.Project Details'!$B$24="",0,'2.Quote'!$L317="Yes",0,U317="Bulk",FinBulk_Sell_Price,U317="Non-bulk",FinNonBulk_Sell_Price,U317="Minfin",FinNonBulk_Sell_Price,Y317&lt;&gt;"",Fin_Sell_Price))</f>
        <v/>
      </c>
      <c r="AQ317" s="142" t="str">
        <f>IFERROR(IF(Y317="","",IF(T317="Yes","Anodised Perimeter (AP)",'1.Project Details'!$B$33)),"")</f>
        <v/>
      </c>
      <c r="AR317" s="142" t="str">
        <f>IFERROR(IF($AQ317="Anodised Perimeter (AP)",IF(U317="Minfin",40,'2.Quote'!AD317)*AO317,AG317*AO317),"")</f>
        <v/>
      </c>
      <c r="AS317" s="142" t="str">
        <f t="shared" si="136"/>
        <v/>
      </c>
      <c r="AT317" s="142" t="str">
        <f t="shared" si="137"/>
        <v/>
      </c>
      <c r="AU317" s="170" t="str">
        <f>IFERROR(VLOOKUP(C317,DATA!$A:$K,8,FALSE),"")</f>
        <v/>
      </c>
      <c r="AV317" s="124" t="str">
        <f>IFERROR(VLOOKUP(AU317,'5.Edit_PH_IP'!$B:$D,3,FALSE),"")</f>
        <v/>
      </c>
      <c r="AW317" s="124" t="str">
        <f>IFERROR(VLOOKUP(Q317,DATA_EDGE!A:C,3,FALSE),"")</f>
        <v/>
      </c>
      <c r="AX317" s="124" t="str">
        <f t="shared" si="144"/>
        <v/>
      </c>
      <c r="AY317" s="124" t="str">
        <f t="shared" si="138"/>
        <v/>
      </c>
      <c r="AZ317" s="124" t="str">
        <f t="shared" si="139"/>
        <v/>
      </c>
      <c r="BA317" s="255"/>
      <c r="BB317" s="252">
        <f t="shared" si="145"/>
        <v>0</v>
      </c>
      <c r="BC317" s="255"/>
      <c r="BD317" s="252">
        <f t="shared" si="146"/>
        <v>0</v>
      </c>
      <c r="BE317" s="20">
        <f t="shared" si="140"/>
        <v>0</v>
      </c>
      <c r="BF317" s="124">
        <f t="shared" si="141"/>
        <v>0</v>
      </c>
    </row>
    <row r="318" spans="1:58" x14ac:dyDescent="0.25">
      <c r="A318" s="94"/>
      <c r="B318" s="18">
        <v>231</v>
      </c>
      <c r="C318" s="31"/>
      <c r="D318" s="19" t="str">
        <f>IFERROR(IF(OR(P318="PDB",P318="PLS"),"*","") &amp; VLOOKUP(C318,Table5[],2,FALSE),"") &amp; IF(L318="Yes"," **MILL FINISH**",)</f>
        <v/>
      </c>
      <c r="E318" s="124" t="str">
        <f t="shared" si="124"/>
        <v/>
      </c>
      <c r="F318" s="124" t="str">
        <f t="shared" si="125"/>
        <v/>
      </c>
      <c r="G318" s="135"/>
      <c r="H318" s="135"/>
      <c r="I318" s="20" t="str">
        <f t="shared" si="126"/>
        <v/>
      </c>
      <c r="J318" s="22" t="str">
        <f t="shared" si="127"/>
        <v/>
      </c>
      <c r="K318" s="236" t="str">
        <f t="shared" si="128"/>
        <v/>
      </c>
      <c r="L318" s="140" t="s">
        <v>13326</v>
      </c>
      <c r="M318" s="96" t="str">
        <f>IF(C318="","",IF(AND(BF318&gt;0,NOT('1.Project Details'!$E$33="No")),VLOOKUP('1.Project Details'!$E$33,Threshold_Code,2,FALSE),IF(L318="No",SAP_Colour_Code,"NON")))</f>
        <v/>
      </c>
      <c r="N318" s="141">
        <v>6060</v>
      </c>
      <c r="O318" s="140" t="s">
        <v>19270</v>
      </c>
      <c r="P318" s="96" t="str">
        <f>IFERROR(IF(LEFT(AX318,1)="7","PDB",VLOOKUP(C318,Table5[],13,FALSE)),"")</f>
        <v/>
      </c>
      <c r="Q318" s="239"/>
      <c r="R318" s="96" t="str">
        <f>IFERROR(IF(LEFT(AX318,1)="7",VLOOKUP(LEFT(Q318,5),DATA_EDGE!A:C,3,FALSE),VLOOKUP(Q318,DATA_EDGE!A:C,3,FALSE)),"")</f>
        <v/>
      </c>
      <c r="S318" s="104" t="str">
        <f>IFERROR(IF(LEFT(VLOOKUP(C318,Table5[],7,FALSE),3)="AE3",VLOOKUP(C318,Table_TB_Cost[],3,FALSE),""),"")</f>
        <v/>
      </c>
      <c r="T318" s="207" t="s">
        <v>13326</v>
      </c>
      <c r="U318" s="206" t="str">
        <f>IF(OR('1.Project Details'!$B$26="Capral Mill (AP)",T318="Yes"),IF(AD318="","",IF(AD318&lt;0,"Minfin",IF(AD318&lt;80,"Non-bulk","Bulk"))),"")</f>
        <v/>
      </c>
      <c r="V318" s="63" t="str">
        <f>IFERROR(VLOOKUP(C318,Table5[],11,FALSE),"")</f>
        <v/>
      </c>
      <c r="W318" s="104" t="str">
        <f>IFERROR(IF(X318="Yes",VLOOKUP(C318,Table5[#All],12,FALSE) &amp; IF(OR(Y318&gt;5,Z318&gt;25)," Weight",""),""),"")</f>
        <v/>
      </c>
      <c r="X318" s="104" t="s">
        <v>21026</v>
      </c>
      <c r="Y318" s="19" t="str">
        <f>IFERROR(VLOOKUP(C318,Table5[],4,FALSE),"")</f>
        <v/>
      </c>
      <c r="Z318" s="19" t="str">
        <f t="shared" si="129"/>
        <v/>
      </c>
      <c r="AA318" s="19" t="str">
        <f t="shared" si="130"/>
        <v/>
      </c>
      <c r="AB318" s="19" t="str">
        <f>IFERROR(VLOOKUP(C318,Table5[],5,FALSE),"")</f>
        <v/>
      </c>
      <c r="AC318" s="19" t="str">
        <f t="shared" si="131"/>
        <v/>
      </c>
      <c r="AD318" s="19" t="str">
        <f t="shared" si="132"/>
        <v/>
      </c>
      <c r="AE318" s="19" t="str">
        <f>IFERROR(VLOOKUP(C318,Table5[],6,FALSE),"")</f>
        <v/>
      </c>
      <c r="AF318" s="19" t="str">
        <f t="shared" si="133"/>
        <v/>
      </c>
      <c r="AG318" s="19" t="str">
        <f t="shared" si="134"/>
        <v/>
      </c>
      <c r="AH318" s="142" t="str" cm="1">
        <f t="array" ref="AH318">IFERROR(IF(AV318=3,IF(Y318&lt;0.5,1*Z318*2.5,0),IF(P318="PLS",VLOOKUP(C318,Table_TB_Cost[],11,FALSE)/VLOOKUP(C318,Table_TB_Cost[],3,FALSE)*'2.Quote'!H318,IF(P318="PDB",_xlfn.IFS(tb_calc_type="Margin",(((Z318*'Pricing Matrix'!$F$4)+(H318*'Pricing Matrix'!$F$5))/(1-tb_calc_value)),tb_calc_type="List less Discount",(((Z318*(VLOOKUP(LEFT(VLOOKUP(C318,Table5[],10,FALSE),2),TB_MPG,2,FALSE)))+(H318*'Pricing Matrix'!$F$5*3))*(1-tb_calc_value))),(Z318*'3.Edit Pricing'!$B$33)))),"")</f>
        <v/>
      </c>
      <c r="AI318" s="142">
        <f>IF(AV318=1,Z318*'3.Edit Pricing'!$G$33,IF(AV318=2,Z318*'3.Edit Pricing'!$H$33,IF(AV318=3,Z318*'3.Edit Pricing'!$I$33,0)))</f>
        <v>0</v>
      </c>
      <c r="AJ318" s="142" t="str">
        <f t="shared" si="135"/>
        <v/>
      </c>
      <c r="AK318" s="92" t="str">
        <f t="shared" si="142"/>
        <v/>
      </c>
      <c r="AL318" s="92" t="str">
        <f t="shared" si="143"/>
        <v/>
      </c>
      <c r="AM318" s="92" t="str" cm="1">
        <f t="array" ref="AM318">IFERROR(_xlfn.IFS(P318="PLS",AL318-(VLOOKUP(C318,Table_TB_Cost[],10,FALSE)/VLOOKUP(C318,Table_TB_Cost[],3,FALSE)*G318*H318),P318="PDB",AL318-((Z318*'Pricing Matrix'!$F$4)+(H318*'Pricing Matrix'!$F$5))*G318),"")</f>
        <v/>
      </c>
      <c r="AN318" s="92" t="str">
        <f>IFERROR(IF(OR(P318="PLS",P318="PDB"),0,IF(AV318=3,(AI318*G318)-(AA318*'Pricing Matrix'!$B$5),(AI318*G318)+(AA318*('3.Edit Pricing'!$B$33-'Pricing Matrix'!$B$5)))),"")</f>
        <v/>
      </c>
      <c r="AO318" s="142" t="str">
        <f>IF(Y318="","",IF(AND(NOT('1.Project Details'!$E$33="No"), BF318&gt;0),'3.Edit Pricing'!$B$57,IF('1.Project Details'!$B$24="Mill Finish",0,IF('2.Quote'!$L318="Yes",0,IF(U318="Bulk",FinBulk_Cost_Price,IF(OR(U318="Non-bulk",U318="Minfin"),FinNonBulk_Cost_Price,Fin_Cost_Price))))))</f>
        <v/>
      </c>
      <c r="AP318" s="142" t="str" cm="1">
        <f t="array" ref="AP318">IF(Y318="","",_xlfn.IFS(AND(BF318&gt;0,NOT('1.Project Details'!$E$33="No")),'3.Edit Pricing'!$B$58,'1.Project Details'!$B$24="Mill Finish",0,'1.Project Details'!$B$24="",0,'2.Quote'!$L318="Yes",0,U318="Bulk",FinBulk_Sell_Price,U318="Non-bulk",FinNonBulk_Sell_Price,U318="Minfin",FinNonBulk_Sell_Price,Y318&lt;&gt;"",Fin_Sell_Price))</f>
        <v/>
      </c>
      <c r="AQ318" s="142" t="str">
        <f>IFERROR(IF(Y318="","",IF(T318="Yes","Anodised Perimeter (AP)",'1.Project Details'!$B$33)),"")</f>
        <v/>
      </c>
      <c r="AR318" s="142" t="str">
        <f>IFERROR(IF($AQ318="Anodised Perimeter (AP)",IF(U318="Minfin",40,'2.Quote'!AD318)*AO318,AG318*AO318),"")</f>
        <v/>
      </c>
      <c r="AS318" s="142" t="str">
        <f t="shared" si="136"/>
        <v/>
      </c>
      <c r="AT318" s="142" t="str">
        <f t="shared" si="137"/>
        <v/>
      </c>
      <c r="AU318" s="170" t="str">
        <f>IFERROR(VLOOKUP(C318,DATA!$A:$K,8,FALSE),"")</f>
        <v/>
      </c>
      <c r="AV318" s="124" t="str">
        <f>IFERROR(VLOOKUP(AU318,'5.Edit_PH_IP'!$B:$D,3,FALSE),"")</f>
        <v/>
      </c>
      <c r="AW318" s="124" t="str">
        <f>IFERROR(VLOOKUP(Q318,DATA_EDGE!A:C,3,FALSE),"")</f>
        <v/>
      </c>
      <c r="AX318" s="124" t="str">
        <f t="shared" si="144"/>
        <v/>
      </c>
      <c r="AY318" s="124" t="str">
        <f t="shared" si="138"/>
        <v/>
      </c>
      <c r="AZ318" s="124" t="str">
        <f t="shared" si="139"/>
        <v/>
      </c>
      <c r="BA318" s="255"/>
      <c r="BB318" s="252">
        <f t="shared" si="145"/>
        <v>0</v>
      </c>
      <c r="BC318" s="255"/>
      <c r="BD318" s="252">
        <f t="shared" si="146"/>
        <v>0</v>
      </c>
      <c r="BE318" s="20">
        <f t="shared" si="140"/>
        <v>0</v>
      </c>
      <c r="BF318" s="124">
        <f t="shared" si="141"/>
        <v>0</v>
      </c>
    </row>
    <row r="319" spans="1:58" x14ac:dyDescent="0.25">
      <c r="A319" s="94"/>
      <c r="B319" s="21">
        <v>232</v>
      </c>
      <c r="C319" s="31"/>
      <c r="D319" s="19" t="str">
        <f>IFERROR(IF(OR(P319="PDB",P319="PLS"),"*","") &amp; VLOOKUP(C319,Table5[],2,FALSE),"") &amp; IF(L319="Yes"," **MILL FINISH**",)</f>
        <v/>
      </c>
      <c r="E319" s="124" t="str">
        <f t="shared" si="124"/>
        <v/>
      </c>
      <c r="F319" s="124" t="str">
        <f t="shared" si="125"/>
        <v/>
      </c>
      <c r="G319" s="135"/>
      <c r="H319" s="135"/>
      <c r="I319" s="20" t="str">
        <f t="shared" si="126"/>
        <v/>
      </c>
      <c r="J319" s="22" t="str">
        <f t="shared" si="127"/>
        <v/>
      </c>
      <c r="K319" s="236" t="str">
        <f t="shared" si="128"/>
        <v/>
      </c>
      <c r="L319" s="140" t="s">
        <v>13326</v>
      </c>
      <c r="M319" s="96" t="str">
        <f>IF(C319="","",IF(AND(BF319&gt;0,NOT('1.Project Details'!$E$33="No")),VLOOKUP('1.Project Details'!$E$33,Threshold_Code,2,FALSE),IF(L319="No",SAP_Colour_Code,"NON")))</f>
        <v/>
      </c>
      <c r="N319" s="141">
        <v>6060</v>
      </c>
      <c r="O319" s="140" t="s">
        <v>19270</v>
      </c>
      <c r="P319" s="96" t="str">
        <f>IFERROR(IF(LEFT(AX319,1)="7","PDB",VLOOKUP(C319,Table5[],13,FALSE)),"")</f>
        <v/>
      </c>
      <c r="Q319" s="239"/>
      <c r="R319" s="96" t="str">
        <f>IFERROR(IF(LEFT(AX319,1)="7",VLOOKUP(LEFT(Q319,5),DATA_EDGE!A:C,3,FALSE),VLOOKUP(Q319,DATA_EDGE!A:C,3,FALSE)),"")</f>
        <v/>
      </c>
      <c r="S319" s="104" t="str">
        <f>IFERROR(IF(LEFT(VLOOKUP(C319,Table5[],7,FALSE),3)="AE3",VLOOKUP(C319,Table_TB_Cost[],3,FALSE),""),"")</f>
        <v/>
      </c>
      <c r="T319" s="207" t="s">
        <v>13326</v>
      </c>
      <c r="U319" s="206" t="str">
        <f>IF(OR('1.Project Details'!$B$26="Capral Mill (AP)",T319="Yes"),IF(AD319="","",IF(AD319&lt;0,"Minfin",IF(AD319&lt;80,"Non-bulk","Bulk"))),"")</f>
        <v/>
      </c>
      <c r="V319" s="63" t="str">
        <f>IFERROR(VLOOKUP(C319,Table5[],11,FALSE),"")</f>
        <v/>
      </c>
      <c r="W319" s="104" t="str">
        <f>IFERROR(IF(X319="Yes",VLOOKUP(C319,Table5[#All],12,FALSE) &amp; IF(OR(Y319&gt;5,Z319&gt;25)," Weight",""),""),"")</f>
        <v/>
      </c>
      <c r="X319" s="104" t="s">
        <v>21026</v>
      </c>
      <c r="Y319" s="19" t="str">
        <f>IFERROR(VLOOKUP(C319,Table5[],4,FALSE),"")</f>
        <v/>
      </c>
      <c r="Z319" s="19" t="str">
        <f t="shared" si="129"/>
        <v/>
      </c>
      <c r="AA319" s="19" t="str">
        <f t="shared" si="130"/>
        <v/>
      </c>
      <c r="AB319" s="19" t="str">
        <f>IFERROR(VLOOKUP(C319,Table5[],5,FALSE),"")</f>
        <v/>
      </c>
      <c r="AC319" s="19" t="str">
        <f t="shared" si="131"/>
        <v/>
      </c>
      <c r="AD319" s="19" t="str">
        <f t="shared" si="132"/>
        <v/>
      </c>
      <c r="AE319" s="19" t="str">
        <f>IFERROR(VLOOKUP(C319,Table5[],6,FALSE),"")</f>
        <v/>
      </c>
      <c r="AF319" s="19" t="str">
        <f t="shared" si="133"/>
        <v/>
      </c>
      <c r="AG319" s="19" t="str">
        <f t="shared" si="134"/>
        <v/>
      </c>
      <c r="AH319" s="142" t="str" cm="1">
        <f t="array" ref="AH319">IFERROR(IF(AV319=3,IF(Y319&lt;0.5,1*Z319*2.5,0),IF(P319="PLS",VLOOKUP(C319,Table_TB_Cost[],11,FALSE)/VLOOKUP(C319,Table_TB_Cost[],3,FALSE)*'2.Quote'!H319,IF(P319="PDB",_xlfn.IFS(tb_calc_type="Margin",(((Z319*'Pricing Matrix'!$F$4)+(H319*'Pricing Matrix'!$F$5))/(1-tb_calc_value)),tb_calc_type="List less Discount",(((Z319*(VLOOKUP(LEFT(VLOOKUP(C319,Table5[],10,FALSE),2),TB_MPG,2,FALSE)))+(H319*'Pricing Matrix'!$F$5*3))*(1-tb_calc_value))),(Z319*'3.Edit Pricing'!$B$33)))),"")</f>
        <v/>
      </c>
      <c r="AI319" s="142">
        <f>IF(AV319=1,Z319*'3.Edit Pricing'!$G$33,IF(AV319=2,Z319*'3.Edit Pricing'!$H$33,IF(AV319=3,Z319*'3.Edit Pricing'!$I$33,0)))</f>
        <v>0</v>
      </c>
      <c r="AJ319" s="142" t="str">
        <f t="shared" si="135"/>
        <v/>
      </c>
      <c r="AK319" s="92" t="str">
        <f t="shared" si="142"/>
        <v/>
      </c>
      <c r="AL319" s="92" t="str">
        <f t="shared" si="143"/>
        <v/>
      </c>
      <c r="AM319" s="92" t="str" cm="1">
        <f t="array" ref="AM319">IFERROR(_xlfn.IFS(P319="PLS",AL319-(VLOOKUP(C319,Table_TB_Cost[],10,FALSE)/VLOOKUP(C319,Table_TB_Cost[],3,FALSE)*G319*H319),P319="PDB",AL319-((Z319*'Pricing Matrix'!$F$4)+(H319*'Pricing Matrix'!$F$5))*G319),"")</f>
        <v/>
      </c>
      <c r="AN319" s="92" t="str">
        <f>IFERROR(IF(OR(P319="PLS",P319="PDB"),0,IF(AV319=3,(AI319*G319)-(AA319*'Pricing Matrix'!$B$5),(AI319*G319)+(AA319*('3.Edit Pricing'!$B$33-'Pricing Matrix'!$B$5)))),"")</f>
        <v/>
      </c>
      <c r="AO319" s="142" t="str">
        <f>IF(Y319="","",IF(AND(NOT('1.Project Details'!$E$33="No"), BF319&gt;0),'3.Edit Pricing'!$B$57,IF('1.Project Details'!$B$24="Mill Finish",0,IF('2.Quote'!$L319="Yes",0,IF(U319="Bulk",FinBulk_Cost_Price,IF(OR(U319="Non-bulk",U319="Minfin"),FinNonBulk_Cost_Price,Fin_Cost_Price))))))</f>
        <v/>
      </c>
      <c r="AP319" s="142" t="str" cm="1">
        <f t="array" ref="AP319">IF(Y319="","",_xlfn.IFS(AND(BF319&gt;0,NOT('1.Project Details'!$E$33="No")),'3.Edit Pricing'!$B$58,'1.Project Details'!$B$24="Mill Finish",0,'1.Project Details'!$B$24="",0,'2.Quote'!$L319="Yes",0,U319="Bulk",FinBulk_Sell_Price,U319="Non-bulk",FinNonBulk_Sell_Price,U319="Minfin",FinNonBulk_Sell_Price,Y319&lt;&gt;"",Fin_Sell_Price))</f>
        <v/>
      </c>
      <c r="AQ319" s="142" t="str">
        <f>IFERROR(IF(Y319="","",IF(T319="Yes","Anodised Perimeter (AP)",'1.Project Details'!$B$33)),"")</f>
        <v/>
      </c>
      <c r="AR319" s="142" t="str">
        <f>IFERROR(IF($AQ319="Anodised Perimeter (AP)",IF(U319="Minfin",40,'2.Quote'!AD319)*AO319,AG319*AO319),"")</f>
        <v/>
      </c>
      <c r="AS319" s="142" t="str">
        <f t="shared" si="136"/>
        <v/>
      </c>
      <c r="AT319" s="142" t="str">
        <f t="shared" si="137"/>
        <v/>
      </c>
      <c r="AU319" s="170" t="str">
        <f>IFERROR(VLOOKUP(C319,DATA!$A:$K,8,FALSE),"")</f>
        <v/>
      </c>
      <c r="AV319" s="124" t="str">
        <f>IFERROR(VLOOKUP(AU319,'5.Edit_PH_IP'!$B:$D,3,FALSE),"")</f>
        <v/>
      </c>
      <c r="AW319" s="124" t="str">
        <f>IFERROR(VLOOKUP(Q319,DATA_EDGE!A:C,3,FALSE),"")</f>
        <v/>
      </c>
      <c r="AX319" s="124" t="str">
        <f t="shared" si="144"/>
        <v/>
      </c>
      <c r="AY319" s="124" t="str">
        <f t="shared" si="138"/>
        <v/>
      </c>
      <c r="AZ319" s="124" t="str">
        <f t="shared" si="139"/>
        <v/>
      </c>
      <c r="BA319" s="255"/>
      <c r="BB319" s="252">
        <f t="shared" si="145"/>
        <v>0</v>
      </c>
      <c r="BC319" s="255"/>
      <c r="BD319" s="252">
        <f t="shared" si="146"/>
        <v>0</v>
      </c>
      <c r="BE319" s="20">
        <f t="shared" si="140"/>
        <v>0</v>
      </c>
      <c r="BF319" s="124">
        <f t="shared" si="141"/>
        <v>0</v>
      </c>
    </row>
    <row r="320" spans="1:58" x14ac:dyDescent="0.25">
      <c r="A320" s="94"/>
      <c r="B320" s="18">
        <v>233</v>
      </c>
      <c r="C320" s="31"/>
      <c r="D320" s="19" t="str">
        <f>IFERROR(IF(OR(P320="PDB",P320="PLS"),"*","") &amp; VLOOKUP(C320,Table5[],2,FALSE),"") &amp; IF(L320="Yes"," **MILL FINISH**",)</f>
        <v/>
      </c>
      <c r="E320" s="124" t="str">
        <f t="shared" si="124"/>
        <v/>
      </c>
      <c r="F320" s="124" t="str">
        <f t="shared" si="125"/>
        <v/>
      </c>
      <c r="G320" s="135"/>
      <c r="H320" s="135"/>
      <c r="I320" s="20" t="str">
        <f t="shared" si="126"/>
        <v/>
      </c>
      <c r="J320" s="22" t="str">
        <f t="shared" si="127"/>
        <v/>
      </c>
      <c r="K320" s="236" t="str">
        <f t="shared" si="128"/>
        <v/>
      </c>
      <c r="L320" s="140" t="s">
        <v>13326</v>
      </c>
      <c r="M320" s="96" t="str">
        <f>IF(C320="","",IF(AND(BF320&gt;0,NOT('1.Project Details'!$E$33="No")),VLOOKUP('1.Project Details'!$E$33,Threshold_Code,2,FALSE),IF(L320="No",SAP_Colour_Code,"NON")))</f>
        <v/>
      </c>
      <c r="N320" s="141">
        <v>6060</v>
      </c>
      <c r="O320" s="140" t="s">
        <v>19270</v>
      </c>
      <c r="P320" s="96" t="str">
        <f>IFERROR(IF(LEFT(AX320,1)="7","PDB",VLOOKUP(C320,Table5[],13,FALSE)),"")</f>
        <v/>
      </c>
      <c r="Q320" s="239"/>
      <c r="R320" s="96" t="str">
        <f>IFERROR(IF(LEFT(AX320,1)="7",VLOOKUP(LEFT(Q320,5),DATA_EDGE!A:C,3,FALSE),VLOOKUP(Q320,DATA_EDGE!A:C,3,FALSE)),"")</f>
        <v/>
      </c>
      <c r="S320" s="104" t="str">
        <f>IFERROR(IF(LEFT(VLOOKUP(C320,Table5[],7,FALSE),3)="AE3",VLOOKUP(C320,Table_TB_Cost[],3,FALSE),""),"")</f>
        <v/>
      </c>
      <c r="T320" s="207" t="s">
        <v>13326</v>
      </c>
      <c r="U320" s="206" t="str">
        <f>IF(OR('1.Project Details'!$B$26="Capral Mill (AP)",T320="Yes"),IF(AD320="","",IF(AD320&lt;0,"Minfin",IF(AD320&lt;80,"Non-bulk","Bulk"))),"")</f>
        <v/>
      </c>
      <c r="V320" s="63" t="str">
        <f>IFERROR(VLOOKUP(C320,Table5[],11,FALSE),"")</f>
        <v/>
      </c>
      <c r="W320" s="104" t="str">
        <f>IFERROR(IF(X320="Yes",VLOOKUP(C320,Table5[#All],12,FALSE) &amp; IF(OR(Y320&gt;5,Z320&gt;25)," Weight",""),""),"")</f>
        <v/>
      </c>
      <c r="X320" s="104" t="s">
        <v>21026</v>
      </c>
      <c r="Y320" s="19" t="str">
        <f>IFERROR(VLOOKUP(C320,Table5[],4,FALSE),"")</f>
        <v/>
      </c>
      <c r="Z320" s="19" t="str">
        <f t="shared" si="129"/>
        <v/>
      </c>
      <c r="AA320" s="19" t="str">
        <f t="shared" si="130"/>
        <v/>
      </c>
      <c r="AB320" s="19" t="str">
        <f>IFERROR(VLOOKUP(C320,Table5[],5,FALSE),"")</f>
        <v/>
      </c>
      <c r="AC320" s="19" t="str">
        <f t="shared" si="131"/>
        <v/>
      </c>
      <c r="AD320" s="19" t="str">
        <f t="shared" si="132"/>
        <v/>
      </c>
      <c r="AE320" s="19" t="str">
        <f>IFERROR(VLOOKUP(C320,Table5[],6,FALSE),"")</f>
        <v/>
      </c>
      <c r="AF320" s="19" t="str">
        <f t="shared" si="133"/>
        <v/>
      </c>
      <c r="AG320" s="19" t="str">
        <f t="shared" si="134"/>
        <v/>
      </c>
      <c r="AH320" s="142" t="str" cm="1">
        <f t="array" ref="AH320">IFERROR(IF(AV320=3,IF(Y320&lt;0.5,1*Z320*2.5,0),IF(P320="PLS",VLOOKUP(C320,Table_TB_Cost[],11,FALSE)/VLOOKUP(C320,Table_TB_Cost[],3,FALSE)*'2.Quote'!H320,IF(P320="PDB",_xlfn.IFS(tb_calc_type="Margin",(((Z320*'Pricing Matrix'!$F$4)+(H320*'Pricing Matrix'!$F$5))/(1-tb_calc_value)),tb_calc_type="List less Discount",(((Z320*(VLOOKUP(LEFT(VLOOKUP(C320,Table5[],10,FALSE),2),TB_MPG,2,FALSE)))+(H320*'Pricing Matrix'!$F$5*3))*(1-tb_calc_value))),(Z320*'3.Edit Pricing'!$B$33)))),"")</f>
        <v/>
      </c>
      <c r="AI320" s="142">
        <f>IF(AV320=1,Z320*'3.Edit Pricing'!$G$33,IF(AV320=2,Z320*'3.Edit Pricing'!$H$33,IF(AV320=3,Z320*'3.Edit Pricing'!$I$33,0)))</f>
        <v>0</v>
      </c>
      <c r="AJ320" s="142" t="str">
        <f t="shared" si="135"/>
        <v/>
      </c>
      <c r="AK320" s="92" t="str">
        <f t="shared" si="142"/>
        <v/>
      </c>
      <c r="AL320" s="92" t="str">
        <f t="shared" si="143"/>
        <v/>
      </c>
      <c r="AM320" s="92" t="str" cm="1">
        <f t="array" ref="AM320">IFERROR(_xlfn.IFS(P320="PLS",AL320-(VLOOKUP(C320,Table_TB_Cost[],10,FALSE)/VLOOKUP(C320,Table_TB_Cost[],3,FALSE)*G320*H320),P320="PDB",AL320-((Z320*'Pricing Matrix'!$F$4)+(H320*'Pricing Matrix'!$F$5))*G320),"")</f>
        <v/>
      </c>
      <c r="AN320" s="92" t="str">
        <f>IFERROR(IF(OR(P320="PLS",P320="PDB"),0,IF(AV320=3,(AI320*G320)-(AA320*'Pricing Matrix'!$B$5),(AI320*G320)+(AA320*('3.Edit Pricing'!$B$33-'Pricing Matrix'!$B$5)))),"")</f>
        <v/>
      </c>
      <c r="AO320" s="142" t="str">
        <f>IF(Y320="","",IF(AND(NOT('1.Project Details'!$E$33="No"), BF320&gt;0),'3.Edit Pricing'!$B$57,IF('1.Project Details'!$B$24="Mill Finish",0,IF('2.Quote'!$L320="Yes",0,IF(U320="Bulk",FinBulk_Cost_Price,IF(OR(U320="Non-bulk",U320="Minfin"),FinNonBulk_Cost_Price,Fin_Cost_Price))))))</f>
        <v/>
      </c>
      <c r="AP320" s="142" t="str" cm="1">
        <f t="array" ref="AP320">IF(Y320="","",_xlfn.IFS(AND(BF320&gt;0,NOT('1.Project Details'!$E$33="No")),'3.Edit Pricing'!$B$58,'1.Project Details'!$B$24="Mill Finish",0,'1.Project Details'!$B$24="",0,'2.Quote'!$L320="Yes",0,U320="Bulk",FinBulk_Sell_Price,U320="Non-bulk",FinNonBulk_Sell_Price,U320="Minfin",FinNonBulk_Sell_Price,Y320&lt;&gt;"",Fin_Sell_Price))</f>
        <v/>
      </c>
      <c r="AQ320" s="142" t="str">
        <f>IFERROR(IF(Y320="","",IF(T320="Yes","Anodised Perimeter (AP)",'1.Project Details'!$B$33)),"")</f>
        <v/>
      </c>
      <c r="AR320" s="142" t="str">
        <f>IFERROR(IF($AQ320="Anodised Perimeter (AP)",IF(U320="Minfin",40,'2.Quote'!AD320)*AO320,AG320*AO320),"")</f>
        <v/>
      </c>
      <c r="AS320" s="142" t="str">
        <f t="shared" si="136"/>
        <v/>
      </c>
      <c r="AT320" s="142" t="str">
        <f t="shared" si="137"/>
        <v/>
      </c>
      <c r="AU320" s="170" t="str">
        <f>IFERROR(VLOOKUP(C320,DATA!$A:$K,8,FALSE),"")</f>
        <v/>
      </c>
      <c r="AV320" s="124" t="str">
        <f>IFERROR(VLOOKUP(AU320,'5.Edit_PH_IP'!$B:$D,3,FALSE),"")</f>
        <v/>
      </c>
      <c r="AW320" s="124" t="str">
        <f>IFERROR(VLOOKUP(Q320,DATA_EDGE!A:C,3,FALSE),"")</f>
        <v/>
      </c>
      <c r="AX320" s="124" t="str">
        <f t="shared" si="144"/>
        <v/>
      </c>
      <c r="AY320" s="124" t="str">
        <f t="shared" si="138"/>
        <v/>
      </c>
      <c r="AZ320" s="124" t="str">
        <f t="shared" si="139"/>
        <v/>
      </c>
      <c r="BA320" s="255"/>
      <c r="BB320" s="252">
        <f t="shared" si="145"/>
        <v>0</v>
      </c>
      <c r="BC320" s="255"/>
      <c r="BD320" s="252">
        <f t="shared" si="146"/>
        <v>0</v>
      </c>
      <c r="BE320" s="20">
        <f t="shared" si="140"/>
        <v>0</v>
      </c>
      <c r="BF320" s="124">
        <f t="shared" si="141"/>
        <v>0</v>
      </c>
    </row>
    <row r="321" spans="1:58" x14ac:dyDescent="0.25">
      <c r="A321" s="94"/>
      <c r="B321" s="18">
        <v>234</v>
      </c>
      <c r="C321" s="31"/>
      <c r="D321" s="19" t="str">
        <f>IFERROR(IF(OR(P321="PDB",P321="PLS"),"*","") &amp; VLOOKUP(C321,Table5[],2,FALSE),"") &amp; IF(L321="Yes"," **MILL FINISH**",)</f>
        <v/>
      </c>
      <c r="E321" s="124" t="str">
        <f t="shared" si="124"/>
        <v/>
      </c>
      <c r="F321" s="124" t="str">
        <f t="shared" si="125"/>
        <v/>
      </c>
      <c r="G321" s="135"/>
      <c r="H321" s="135"/>
      <c r="I321" s="20" t="str">
        <f t="shared" si="126"/>
        <v/>
      </c>
      <c r="J321" s="22" t="str">
        <f t="shared" si="127"/>
        <v/>
      </c>
      <c r="K321" s="236" t="str">
        <f t="shared" si="128"/>
        <v/>
      </c>
      <c r="L321" s="140" t="s">
        <v>13326</v>
      </c>
      <c r="M321" s="96" t="str">
        <f>IF(C321="","",IF(AND(BF321&gt;0,NOT('1.Project Details'!$E$33="No")),VLOOKUP('1.Project Details'!$E$33,Threshold_Code,2,FALSE),IF(L321="No",SAP_Colour_Code,"NON")))</f>
        <v/>
      </c>
      <c r="N321" s="141">
        <v>6060</v>
      </c>
      <c r="O321" s="140" t="s">
        <v>19270</v>
      </c>
      <c r="P321" s="96" t="str">
        <f>IFERROR(IF(LEFT(AX321,1)="7","PDB",VLOOKUP(C321,Table5[],13,FALSE)),"")</f>
        <v/>
      </c>
      <c r="Q321" s="239"/>
      <c r="R321" s="96" t="str">
        <f>IFERROR(IF(LEFT(AX321,1)="7",VLOOKUP(LEFT(Q321,5),DATA_EDGE!A:C,3,FALSE),VLOOKUP(Q321,DATA_EDGE!A:C,3,FALSE)),"")</f>
        <v/>
      </c>
      <c r="S321" s="104" t="str">
        <f>IFERROR(IF(LEFT(VLOOKUP(C321,Table5[],7,FALSE),3)="AE3",VLOOKUP(C321,Table_TB_Cost[],3,FALSE),""),"")</f>
        <v/>
      </c>
      <c r="T321" s="207" t="s">
        <v>13326</v>
      </c>
      <c r="U321" s="206" t="str">
        <f>IF(OR('1.Project Details'!$B$26="Capral Mill (AP)",T321="Yes"),IF(AD321="","",IF(AD321&lt;0,"Minfin",IF(AD321&lt;80,"Non-bulk","Bulk"))),"")</f>
        <v/>
      </c>
      <c r="V321" s="63" t="str">
        <f>IFERROR(VLOOKUP(C321,Table5[],11,FALSE),"")</f>
        <v/>
      </c>
      <c r="W321" s="104" t="str">
        <f>IFERROR(IF(X321="Yes",VLOOKUP(C321,Table5[#All],12,FALSE) &amp; IF(OR(Y321&gt;5,Z321&gt;25)," Weight",""),""),"")</f>
        <v/>
      </c>
      <c r="X321" s="104" t="s">
        <v>21026</v>
      </c>
      <c r="Y321" s="19" t="str">
        <f>IFERROR(VLOOKUP(C321,Table5[],4,FALSE),"")</f>
        <v/>
      </c>
      <c r="Z321" s="19" t="str">
        <f t="shared" si="129"/>
        <v/>
      </c>
      <c r="AA321" s="19" t="str">
        <f t="shared" si="130"/>
        <v/>
      </c>
      <c r="AB321" s="19" t="str">
        <f>IFERROR(VLOOKUP(C321,Table5[],5,FALSE),"")</f>
        <v/>
      </c>
      <c r="AC321" s="19" t="str">
        <f t="shared" si="131"/>
        <v/>
      </c>
      <c r="AD321" s="19" t="str">
        <f t="shared" si="132"/>
        <v/>
      </c>
      <c r="AE321" s="19" t="str">
        <f>IFERROR(VLOOKUP(C321,Table5[],6,FALSE),"")</f>
        <v/>
      </c>
      <c r="AF321" s="19" t="str">
        <f t="shared" si="133"/>
        <v/>
      </c>
      <c r="AG321" s="19" t="str">
        <f t="shared" si="134"/>
        <v/>
      </c>
      <c r="AH321" s="142" t="str" cm="1">
        <f t="array" ref="AH321">IFERROR(IF(AV321=3,IF(Y321&lt;0.5,1*Z321*2.5,0),IF(P321="PLS",VLOOKUP(C321,Table_TB_Cost[],11,FALSE)/VLOOKUP(C321,Table_TB_Cost[],3,FALSE)*'2.Quote'!H321,IF(P321="PDB",_xlfn.IFS(tb_calc_type="Margin",(((Z321*'Pricing Matrix'!$F$4)+(H321*'Pricing Matrix'!$F$5))/(1-tb_calc_value)),tb_calc_type="List less Discount",(((Z321*(VLOOKUP(LEFT(VLOOKUP(C321,Table5[],10,FALSE),2),TB_MPG,2,FALSE)))+(H321*'Pricing Matrix'!$F$5*3))*(1-tb_calc_value))),(Z321*'3.Edit Pricing'!$B$33)))),"")</f>
        <v/>
      </c>
      <c r="AI321" s="142">
        <f>IF(AV321=1,Z321*'3.Edit Pricing'!$G$33,IF(AV321=2,Z321*'3.Edit Pricing'!$H$33,IF(AV321=3,Z321*'3.Edit Pricing'!$I$33,0)))</f>
        <v>0</v>
      </c>
      <c r="AJ321" s="142" t="str">
        <f t="shared" si="135"/>
        <v/>
      </c>
      <c r="AK321" s="92" t="str">
        <f t="shared" si="142"/>
        <v/>
      </c>
      <c r="AL321" s="92" t="str">
        <f t="shared" si="143"/>
        <v/>
      </c>
      <c r="AM321" s="92" t="str" cm="1">
        <f t="array" ref="AM321">IFERROR(_xlfn.IFS(P321="PLS",AL321-(VLOOKUP(C321,Table_TB_Cost[],10,FALSE)/VLOOKUP(C321,Table_TB_Cost[],3,FALSE)*G321*H321),P321="PDB",AL321-((Z321*'Pricing Matrix'!$F$4)+(H321*'Pricing Matrix'!$F$5))*G321),"")</f>
        <v/>
      </c>
      <c r="AN321" s="92" t="str">
        <f>IFERROR(IF(OR(P321="PLS",P321="PDB"),0,IF(AV321=3,(AI321*G321)-(AA321*'Pricing Matrix'!$B$5),(AI321*G321)+(AA321*('3.Edit Pricing'!$B$33-'Pricing Matrix'!$B$5)))),"")</f>
        <v/>
      </c>
      <c r="AO321" s="142" t="str">
        <f>IF(Y321="","",IF(AND(NOT('1.Project Details'!$E$33="No"), BF321&gt;0),'3.Edit Pricing'!$B$57,IF('1.Project Details'!$B$24="Mill Finish",0,IF('2.Quote'!$L321="Yes",0,IF(U321="Bulk",FinBulk_Cost_Price,IF(OR(U321="Non-bulk",U321="Minfin"),FinNonBulk_Cost_Price,Fin_Cost_Price))))))</f>
        <v/>
      </c>
      <c r="AP321" s="142" t="str" cm="1">
        <f t="array" ref="AP321">IF(Y321="","",_xlfn.IFS(AND(BF321&gt;0,NOT('1.Project Details'!$E$33="No")),'3.Edit Pricing'!$B$58,'1.Project Details'!$B$24="Mill Finish",0,'1.Project Details'!$B$24="",0,'2.Quote'!$L321="Yes",0,U321="Bulk",FinBulk_Sell_Price,U321="Non-bulk",FinNonBulk_Sell_Price,U321="Minfin",FinNonBulk_Sell_Price,Y321&lt;&gt;"",Fin_Sell_Price))</f>
        <v/>
      </c>
      <c r="AQ321" s="142" t="str">
        <f>IFERROR(IF(Y321="","",IF(T321="Yes","Anodised Perimeter (AP)",'1.Project Details'!$B$33)),"")</f>
        <v/>
      </c>
      <c r="AR321" s="142" t="str">
        <f>IFERROR(IF($AQ321="Anodised Perimeter (AP)",IF(U321="Minfin",40,'2.Quote'!AD321)*AO321,AG321*AO321),"")</f>
        <v/>
      </c>
      <c r="AS321" s="142" t="str">
        <f t="shared" si="136"/>
        <v/>
      </c>
      <c r="AT321" s="142" t="str">
        <f t="shared" si="137"/>
        <v/>
      </c>
      <c r="AU321" s="170" t="str">
        <f>IFERROR(VLOOKUP(C321,DATA!$A:$K,8,FALSE),"")</f>
        <v/>
      </c>
      <c r="AV321" s="124" t="str">
        <f>IFERROR(VLOOKUP(AU321,'5.Edit_PH_IP'!$B:$D,3,FALSE),"")</f>
        <v/>
      </c>
      <c r="AW321" s="124" t="str">
        <f>IFERROR(VLOOKUP(Q321,DATA_EDGE!A:C,3,FALSE),"")</f>
        <v/>
      </c>
      <c r="AX321" s="124" t="str">
        <f t="shared" si="144"/>
        <v/>
      </c>
      <c r="AY321" s="124" t="str">
        <f t="shared" si="138"/>
        <v/>
      </c>
      <c r="AZ321" s="124" t="str">
        <f t="shared" si="139"/>
        <v/>
      </c>
      <c r="BA321" s="255"/>
      <c r="BB321" s="252">
        <f t="shared" si="145"/>
        <v>0</v>
      </c>
      <c r="BC321" s="255"/>
      <c r="BD321" s="252">
        <f t="shared" si="146"/>
        <v>0</v>
      </c>
      <c r="BE321" s="20">
        <f t="shared" si="140"/>
        <v>0</v>
      </c>
      <c r="BF321" s="124">
        <f t="shared" si="141"/>
        <v>0</v>
      </c>
    </row>
    <row r="322" spans="1:58" x14ac:dyDescent="0.25">
      <c r="A322" s="94"/>
      <c r="B322" s="21">
        <v>235</v>
      </c>
      <c r="C322" s="31"/>
      <c r="D322" s="19" t="str">
        <f>IFERROR(IF(OR(P322="PDB",P322="PLS"),"*","") &amp; VLOOKUP(C322,Table5[],2,FALSE),"") &amp; IF(L322="Yes"," **MILL FINISH**",)</f>
        <v/>
      </c>
      <c r="E322" s="124" t="str">
        <f t="shared" si="124"/>
        <v/>
      </c>
      <c r="F322" s="124" t="str">
        <f t="shared" si="125"/>
        <v/>
      </c>
      <c r="G322" s="135"/>
      <c r="H322" s="135"/>
      <c r="I322" s="20" t="str">
        <f t="shared" si="126"/>
        <v/>
      </c>
      <c r="J322" s="22" t="str">
        <f t="shared" si="127"/>
        <v/>
      </c>
      <c r="K322" s="236" t="str">
        <f t="shared" si="128"/>
        <v/>
      </c>
      <c r="L322" s="140" t="s">
        <v>13326</v>
      </c>
      <c r="M322" s="96" t="str">
        <f>IF(C322="","",IF(AND(BF322&gt;0,NOT('1.Project Details'!$E$33="No")),VLOOKUP('1.Project Details'!$E$33,Threshold_Code,2,FALSE),IF(L322="No",SAP_Colour_Code,"NON")))</f>
        <v/>
      </c>
      <c r="N322" s="141">
        <v>6060</v>
      </c>
      <c r="O322" s="140" t="s">
        <v>19270</v>
      </c>
      <c r="P322" s="96" t="str">
        <f>IFERROR(IF(LEFT(AX322,1)="7","PDB",VLOOKUP(C322,Table5[],13,FALSE)),"")</f>
        <v/>
      </c>
      <c r="Q322" s="239"/>
      <c r="R322" s="96" t="str">
        <f>IFERROR(IF(LEFT(AX322,1)="7",VLOOKUP(LEFT(Q322,5),DATA_EDGE!A:C,3,FALSE),VLOOKUP(Q322,DATA_EDGE!A:C,3,FALSE)),"")</f>
        <v/>
      </c>
      <c r="S322" s="104" t="str">
        <f>IFERROR(IF(LEFT(VLOOKUP(C322,Table5[],7,FALSE),3)="AE3",VLOOKUP(C322,Table_TB_Cost[],3,FALSE),""),"")</f>
        <v/>
      </c>
      <c r="T322" s="207" t="s">
        <v>13326</v>
      </c>
      <c r="U322" s="206" t="str">
        <f>IF(OR('1.Project Details'!$B$26="Capral Mill (AP)",T322="Yes"),IF(AD322="","",IF(AD322&lt;0,"Minfin",IF(AD322&lt;80,"Non-bulk","Bulk"))),"")</f>
        <v/>
      </c>
      <c r="V322" s="63" t="str">
        <f>IFERROR(VLOOKUP(C322,Table5[],11,FALSE),"")</f>
        <v/>
      </c>
      <c r="W322" s="104" t="str">
        <f>IFERROR(IF(X322="Yes",VLOOKUP(C322,Table5[#All],12,FALSE) &amp; IF(OR(Y322&gt;5,Z322&gt;25)," Weight",""),""),"")</f>
        <v/>
      </c>
      <c r="X322" s="104" t="s">
        <v>21026</v>
      </c>
      <c r="Y322" s="19" t="str">
        <f>IFERROR(VLOOKUP(C322,Table5[],4,FALSE),"")</f>
        <v/>
      </c>
      <c r="Z322" s="19" t="str">
        <f t="shared" si="129"/>
        <v/>
      </c>
      <c r="AA322" s="19" t="str">
        <f t="shared" si="130"/>
        <v/>
      </c>
      <c r="AB322" s="19" t="str">
        <f>IFERROR(VLOOKUP(C322,Table5[],5,FALSE),"")</f>
        <v/>
      </c>
      <c r="AC322" s="19" t="str">
        <f t="shared" si="131"/>
        <v/>
      </c>
      <c r="AD322" s="19" t="str">
        <f t="shared" si="132"/>
        <v/>
      </c>
      <c r="AE322" s="19" t="str">
        <f>IFERROR(VLOOKUP(C322,Table5[],6,FALSE),"")</f>
        <v/>
      </c>
      <c r="AF322" s="19" t="str">
        <f t="shared" si="133"/>
        <v/>
      </c>
      <c r="AG322" s="19" t="str">
        <f t="shared" si="134"/>
        <v/>
      </c>
      <c r="AH322" s="142" t="str" cm="1">
        <f t="array" ref="AH322">IFERROR(IF(AV322=3,IF(Y322&lt;0.5,1*Z322*2.5,0),IF(P322="PLS",VLOOKUP(C322,Table_TB_Cost[],11,FALSE)/VLOOKUP(C322,Table_TB_Cost[],3,FALSE)*'2.Quote'!H322,IF(P322="PDB",_xlfn.IFS(tb_calc_type="Margin",(((Z322*'Pricing Matrix'!$F$4)+(H322*'Pricing Matrix'!$F$5))/(1-tb_calc_value)),tb_calc_type="List less Discount",(((Z322*(VLOOKUP(LEFT(VLOOKUP(C322,Table5[],10,FALSE),2),TB_MPG,2,FALSE)))+(H322*'Pricing Matrix'!$F$5*3))*(1-tb_calc_value))),(Z322*'3.Edit Pricing'!$B$33)))),"")</f>
        <v/>
      </c>
      <c r="AI322" s="142">
        <f>IF(AV322=1,Z322*'3.Edit Pricing'!$G$33,IF(AV322=2,Z322*'3.Edit Pricing'!$H$33,IF(AV322=3,Z322*'3.Edit Pricing'!$I$33,0)))</f>
        <v>0</v>
      </c>
      <c r="AJ322" s="142" t="str">
        <f t="shared" si="135"/>
        <v/>
      </c>
      <c r="AK322" s="92" t="str">
        <f t="shared" si="142"/>
        <v/>
      </c>
      <c r="AL322" s="92" t="str">
        <f t="shared" si="143"/>
        <v/>
      </c>
      <c r="AM322" s="92" t="str" cm="1">
        <f t="array" ref="AM322">IFERROR(_xlfn.IFS(P322="PLS",AL322-(VLOOKUP(C322,Table_TB_Cost[],10,FALSE)/VLOOKUP(C322,Table_TB_Cost[],3,FALSE)*G322*H322),P322="PDB",AL322-((Z322*'Pricing Matrix'!$F$4)+(H322*'Pricing Matrix'!$F$5))*G322),"")</f>
        <v/>
      </c>
      <c r="AN322" s="92" t="str">
        <f>IFERROR(IF(OR(P322="PLS",P322="PDB"),0,IF(AV322=3,(AI322*G322)-(AA322*'Pricing Matrix'!$B$5),(AI322*G322)+(AA322*('3.Edit Pricing'!$B$33-'Pricing Matrix'!$B$5)))),"")</f>
        <v/>
      </c>
      <c r="AO322" s="142" t="str">
        <f>IF(Y322="","",IF(AND(NOT('1.Project Details'!$E$33="No"), BF322&gt;0),'3.Edit Pricing'!$B$57,IF('1.Project Details'!$B$24="Mill Finish",0,IF('2.Quote'!$L322="Yes",0,IF(U322="Bulk",FinBulk_Cost_Price,IF(OR(U322="Non-bulk",U322="Minfin"),FinNonBulk_Cost_Price,Fin_Cost_Price))))))</f>
        <v/>
      </c>
      <c r="AP322" s="142" t="str" cm="1">
        <f t="array" ref="AP322">IF(Y322="","",_xlfn.IFS(AND(BF322&gt;0,NOT('1.Project Details'!$E$33="No")),'3.Edit Pricing'!$B$58,'1.Project Details'!$B$24="Mill Finish",0,'1.Project Details'!$B$24="",0,'2.Quote'!$L322="Yes",0,U322="Bulk",FinBulk_Sell_Price,U322="Non-bulk",FinNonBulk_Sell_Price,U322="Minfin",FinNonBulk_Sell_Price,Y322&lt;&gt;"",Fin_Sell_Price))</f>
        <v/>
      </c>
      <c r="AQ322" s="142" t="str">
        <f>IFERROR(IF(Y322="","",IF(T322="Yes","Anodised Perimeter (AP)",'1.Project Details'!$B$33)),"")</f>
        <v/>
      </c>
      <c r="AR322" s="142" t="str">
        <f>IFERROR(IF($AQ322="Anodised Perimeter (AP)",IF(U322="Minfin",40,'2.Quote'!AD322)*AO322,AG322*AO322),"")</f>
        <v/>
      </c>
      <c r="AS322" s="142" t="str">
        <f t="shared" si="136"/>
        <v/>
      </c>
      <c r="AT322" s="142" t="str">
        <f t="shared" si="137"/>
        <v/>
      </c>
      <c r="AU322" s="170" t="str">
        <f>IFERROR(VLOOKUP(C322,DATA!$A:$K,8,FALSE),"")</f>
        <v/>
      </c>
      <c r="AV322" s="124" t="str">
        <f>IFERROR(VLOOKUP(AU322,'5.Edit_PH_IP'!$B:$D,3,FALSE),"")</f>
        <v/>
      </c>
      <c r="AW322" s="124" t="str">
        <f>IFERROR(VLOOKUP(Q322,DATA_EDGE!A:C,3,FALSE),"")</f>
        <v/>
      </c>
      <c r="AX322" s="124" t="str">
        <f t="shared" si="144"/>
        <v/>
      </c>
      <c r="AY322" s="124" t="str">
        <f t="shared" si="138"/>
        <v/>
      </c>
      <c r="AZ322" s="124" t="str">
        <f t="shared" si="139"/>
        <v/>
      </c>
      <c r="BA322" s="255"/>
      <c r="BB322" s="252">
        <f t="shared" si="145"/>
        <v>0</v>
      </c>
      <c r="BC322" s="255"/>
      <c r="BD322" s="252">
        <f t="shared" si="146"/>
        <v>0</v>
      </c>
      <c r="BE322" s="20">
        <f t="shared" si="140"/>
        <v>0</v>
      </c>
      <c r="BF322" s="124">
        <f t="shared" si="141"/>
        <v>0</v>
      </c>
    </row>
    <row r="323" spans="1:58" x14ac:dyDescent="0.25">
      <c r="A323" s="94"/>
      <c r="B323" s="18">
        <v>236</v>
      </c>
      <c r="C323" s="31"/>
      <c r="D323" s="19" t="str">
        <f>IFERROR(IF(OR(P323="PDB",P323="PLS"),"*","") &amp; VLOOKUP(C323,Table5[],2,FALSE),"") &amp; IF(L323="Yes"," **MILL FINISH**",)</f>
        <v/>
      </c>
      <c r="E323" s="124" t="str">
        <f t="shared" si="124"/>
        <v/>
      </c>
      <c r="F323" s="124" t="str">
        <f t="shared" si="125"/>
        <v/>
      </c>
      <c r="G323" s="135"/>
      <c r="H323" s="135"/>
      <c r="I323" s="20" t="str">
        <f t="shared" si="126"/>
        <v/>
      </c>
      <c r="J323" s="22" t="str">
        <f t="shared" si="127"/>
        <v/>
      </c>
      <c r="K323" s="236" t="str">
        <f t="shared" si="128"/>
        <v/>
      </c>
      <c r="L323" s="140" t="s">
        <v>13326</v>
      </c>
      <c r="M323" s="96" t="str">
        <f>IF(C323="","",IF(AND(BF323&gt;0,NOT('1.Project Details'!$E$33="No")),VLOOKUP('1.Project Details'!$E$33,Threshold_Code,2,FALSE),IF(L323="No",SAP_Colour_Code,"NON")))</f>
        <v/>
      </c>
      <c r="N323" s="141">
        <v>6060</v>
      </c>
      <c r="O323" s="140" t="s">
        <v>19270</v>
      </c>
      <c r="P323" s="96" t="str">
        <f>IFERROR(IF(LEFT(AX323,1)="7","PDB",VLOOKUP(C323,Table5[],13,FALSE)),"")</f>
        <v/>
      </c>
      <c r="Q323" s="239"/>
      <c r="R323" s="96" t="str">
        <f>IFERROR(IF(LEFT(AX323,1)="7",VLOOKUP(LEFT(Q323,5),DATA_EDGE!A:C,3,FALSE),VLOOKUP(Q323,DATA_EDGE!A:C,3,FALSE)),"")</f>
        <v/>
      </c>
      <c r="S323" s="104" t="str">
        <f>IFERROR(IF(LEFT(VLOOKUP(C323,Table5[],7,FALSE),3)="AE3",VLOOKUP(C323,Table_TB_Cost[],3,FALSE),""),"")</f>
        <v/>
      </c>
      <c r="T323" s="207" t="s">
        <v>13326</v>
      </c>
      <c r="U323" s="206" t="str">
        <f>IF(OR('1.Project Details'!$B$26="Capral Mill (AP)",T323="Yes"),IF(AD323="","",IF(AD323&lt;0,"Minfin",IF(AD323&lt;80,"Non-bulk","Bulk"))),"")</f>
        <v/>
      </c>
      <c r="V323" s="63" t="str">
        <f>IFERROR(VLOOKUP(C323,Table5[],11,FALSE),"")</f>
        <v/>
      </c>
      <c r="W323" s="104" t="str">
        <f>IFERROR(IF(X323="Yes",VLOOKUP(C323,Table5[#All],12,FALSE) &amp; IF(OR(Y323&gt;5,Z323&gt;25)," Weight",""),""),"")</f>
        <v/>
      </c>
      <c r="X323" s="104" t="s">
        <v>21026</v>
      </c>
      <c r="Y323" s="19" t="str">
        <f>IFERROR(VLOOKUP(C323,Table5[],4,FALSE),"")</f>
        <v/>
      </c>
      <c r="Z323" s="19" t="str">
        <f t="shared" si="129"/>
        <v/>
      </c>
      <c r="AA323" s="19" t="str">
        <f t="shared" si="130"/>
        <v/>
      </c>
      <c r="AB323" s="19" t="str">
        <f>IFERROR(VLOOKUP(C323,Table5[],5,FALSE),"")</f>
        <v/>
      </c>
      <c r="AC323" s="19" t="str">
        <f t="shared" si="131"/>
        <v/>
      </c>
      <c r="AD323" s="19" t="str">
        <f t="shared" si="132"/>
        <v/>
      </c>
      <c r="AE323" s="19" t="str">
        <f>IFERROR(VLOOKUP(C323,Table5[],6,FALSE),"")</f>
        <v/>
      </c>
      <c r="AF323" s="19" t="str">
        <f t="shared" si="133"/>
        <v/>
      </c>
      <c r="AG323" s="19" t="str">
        <f t="shared" si="134"/>
        <v/>
      </c>
      <c r="AH323" s="142" t="str" cm="1">
        <f t="array" ref="AH323">IFERROR(IF(AV323=3,IF(Y323&lt;0.5,1*Z323*2.5,0),IF(P323="PLS",VLOOKUP(C323,Table_TB_Cost[],11,FALSE)/VLOOKUP(C323,Table_TB_Cost[],3,FALSE)*'2.Quote'!H323,IF(P323="PDB",_xlfn.IFS(tb_calc_type="Margin",(((Z323*'Pricing Matrix'!$F$4)+(H323*'Pricing Matrix'!$F$5))/(1-tb_calc_value)),tb_calc_type="List less Discount",(((Z323*(VLOOKUP(LEFT(VLOOKUP(C323,Table5[],10,FALSE),2),TB_MPG,2,FALSE)))+(H323*'Pricing Matrix'!$F$5*3))*(1-tb_calc_value))),(Z323*'3.Edit Pricing'!$B$33)))),"")</f>
        <v/>
      </c>
      <c r="AI323" s="142">
        <f>IF(AV323=1,Z323*'3.Edit Pricing'!$G$33,IF(AV323=2,Z323*'3.Edit Pricing'!$H$33,IF(AV323=3,Z323*'3.Edit Pricing'!$I$33,0)))</f>
        <v>0</v>
      </c>
      <c r="AJ323" s="142" t="str">
        <f t="shared" si="135"/>
        <v/>
      </c>
      <c r="AK323" s="92" t="str">
        <f t="shared" si="142"/>
        <v/>
      </c>
      <c r="AL323" s="92" t="str">
        <f t="shared" si="143"/>
        <v/>
      </c>
      <c r="AM323" s="92" t="str" cm="1">
        <f t="array" ref="AM323">IFERROR(_xlfn.IFS(P323="PLS",AL323-(VLOOKUP(C323,Table_TB_Cost[],10,FALSE)/VLOOKUP(C323,Table_TB_Cost[],3,FALSE)*G323*H323),P323="PDB",AL323-((Z323*'Pricing Matrix'!$F$4)+(H323*'Pricing Matrix'!$F$5))*G323),"")</f>
        <v/>
      </c>
      <c r="AN323" s="92" t="str">
        <f>IFERROR(IF(OR(P323="PLS",P323="PDB"),0,IF(AV323=3,(AI323*G323)-(AA323*'Pricing Matrix'!$B$5),(AI323*G323)+(AA323*('3.Edit Pricing'!$B$33-'Pricing Matrix'!$B$5)))),"")</f>
        <v/>
      </c>
      <c r="AO323" s="142" t="str">
        <f>IF(Y323="","",IF(AND(NOT('1.Project Details'!$E$33="No"), BF323&gt;0),'3.Edit Pricing'!$B$57,IF('1.Project Details'!$B$24="Mill Finish",0,IF('2.Quote'!$L323="Yes",0,IF(U323="Bulk",FinBulk_Cost_Price,IF(OR(U323="Non-bulk",U323="Minfin"),FinNonBulk_Cost_Price,Fin_Cost_Price))))))</f>
        <v/>
      </c>
      <c r="AP323" s="142" t="str" cm="1">
        <f t="array" ref="AP323">IF(Y323="","",_xlfn.IFS(AND(BF323&gt;0,NOT('1.Project Details'!$E$33="No")),'3.Edit Pricing'!$B$58,'1.Project Details'!$B$24="Mill Finish",0,'1.Project Details'!$B$24="",0,'2.Quote'!$L323="Yes",0,U323="Bulk",FinBulk_Sell_Price,U323="Non-bulk",FinNonBulk_Sell_Price,U323="Minfin",FinNonBulk_Sell_Price,Y323&lt;&gt;"",Fin_Sell_Price))</f>
        <v/>
      </c>
      <c r="AQ323" s="142" t="str">
        <f>IFERROR(IF(Y323="","",IF(T323="Yes","Anodised Perimeter (AP)",'1.Project Details'!$B$33)),"")</f>
        <v/>
      </c>
      <c r="AR323" s="142" t="str">
        <f>IFERROR(IF($AQ323="Anodised Perimeter (AP)",IF(U323="Minfin",40,'2.Quote'!AD323)*AO323,AG323*AO323),"")</f>
        <v/>
      </c>
      <c r="AS323" s="142" t="str">
        <f t="shared" si="136"/>
        <v/>
      </c>
      <c r="AT323" s="142" t="str">
        <f t="shared" si="137"/>
        <v/>
      </c>
      <c r="AU323" s="170" t="str">
        <f>IFERROR(VLOOKUP(C323,DATA!$A:$K,8,FALSE),"")</f>
        <v/>
      </c>
      <c r="AV323" s="124" t="str">
        <f>IFERROR(VLOOKUP(AU323,'5.Edit_PH_IP'!$B:$D,3,FALSE),"")</f>
        <v/>
      </c>
      <c r="AW323" s="124" t="str">
        <f>IFERROR(VLOOKUP(Q323,DATA_EDGE!A:C,3,FALSE),"")</f>
        <v/>
      </c>
      <c r="AX323" s="124" t="str">
        <f t="shared" si="144"/>
        <v/>
      </c>
      <c r="AY323" s="124" t="str">
        <f t="shared" si="138"/>
        <v/>
      </c>
      <c r="AZ323" s="124" t="str">
        <f t="shared" si="139"/>
        <v/>
      </c>
      <c r="BA323" s="255"/>
      <c r="BB323" s="252">
        <f t="shared" si="145"/>
        <v>0</v>
      </c>
      <c r="BC323" s="255"/>
      <c r="BD323" s="252">
        <f t="shared" si="146"/>
        <v>0</v>
      </c>
      <c r="BE323" s="20">
        <f t="shared" si="140"/>
        <v>0</v>
      </c>
      <c r="BF323" s="124">
        <f t="shared" si="141"/>
        <v>0</v>
      </c>
    </row>
    <row r="324" spans="1:58" x14ac:dyDescent="0.25">
      <c r="A324" s="94"/>
      <c r="B324" s="18">
        <v>237</v>
      </c>
      <c r="C324" s="31"/>
      <c r="D324" s="19" t="str">
        <f>IFERROR(IF(OR(P324="PDB",P324="PLS"),"*","") &amp; VLOOKUP(C324,Table5[],2,FALSE),"") &amp; IF(L324="Yes"," **MILL FINISH**",)</f>
        <v/>
      </c>
      <c r="E324" s="124" t="str">
        <f t="shared" si="124"/>
        <v/>
      </c>
      <c r="F324" s="124" t="str">
        <f t="shared" si="125"/>
        <v/>
      </c>
      <c r="G324" s="135"/>
      <c r="H324" s="135"/>
      <c r="I324" s="20" t="str">
        <f t="shared" si="126"/>
        <v/>
      </c>
      <c r="J324" s="22" t="str">
        <f t="shared" si="127"/>
        <v/>
      </c>
      <c r="K324" s="236" t="str">
        <f t="shared" si="128"/>
        <v/>
      </c>
      <c r="L324" s="140" t="s">
        <v>13326</v>
      </c>
      <c r="M324" s="96" t="str">
        <f>IF(C324="","",IF(AND(BF324&gt;0,NOT('1.Project Details'!$E$33="No")),VLOOKUP('1.Project Details'!$E$33,Threshold_Code,2,FALSE),IF(L324="No",SAP_Colour_Code,"NON")))</f>
        <v/>
      </c>
      <c r="N324" s="141">
        <v>6060</v>
      </c>
      <c r="O324" s="140" t="s">
        <v>19270</v>
      </c>
      <c r="P324" s="96" t="str">
        <f>IFERROR(IF(LEFT(AX324,1)="7","PDB",VLOOKUP(C324,Table5[],13,FALSE)),"")</f>
        <v/>
      </c>
      <c r="Q324" s="239"/>
      <c r="R324" s="96" t="str">
        <f>IFERROR(IF(LEFT(AX324,1)="7",VLOOKUP(LEFT(Q324,5),DATA_EDGE!A:C,3,FALSE),VLOOKUP(Q324,DATA_EDGE!A:C,3,FALSE)),"")</f>
        <v/>
      </c>
      <c r="S324" s="104" t="str">
        <f>IFERROR(IF(LEFT(VLOOKUP(C324,Table5[],7,FALSE),3)="AE3",VLOOKUP(C324,Table_TB_Cost[],3,FALSE),""),"")</f>
        <v/>
      </c>
      <c r="T324" s="207" t="s">
        <v>13326</v>
      </c>
      <c r="U324" s="206" t="str">
        <f>IF(OR('1.Project Details'!$B$26="Capral Mill (AP)",T324="Yes"),IF(AD324="","",IF(AD324&lt;0,"Minfin",IF(AD324&lt;80,"Non-bulk","Bulk"))),"")</f>
        <v/>
      </c>
      <c r="V324" s="63" t="str">
        <f>IFERROR(VLOOKUP(C324,Table5[],11,FALSE),"")</f>
        <v/>
      </c>
      <c r="W324" s="104" t="str">
        <f>IFERROR(IF(X324="Yes",VLOOKUP(C324,Table5[#All],12,FALSE) &amp; IF(OR(Y324&gt;5,Z324&gt;25)," Weight",""),""),"")</f>
        <v/>
      </c>
      <c r="X324" s="104" t="s">
        <v>21026</v>
      </c>
      <c r="Y324" s="19" t="str">
        <f>IFERROR(VLOOKUP(C324,Table5[],4,FALSE),"")</f>
        <v/>
      </c>
      <c r="Z324" s="19" t="str">
        <f t="shared" si="129"/>
        <v/>
      </c>
      <c r="AA324" s="19" t="str">
        <f t="shared" si="130"/>
        <v/>
      </c>
      <c r="AB324" s="19" t="str">
        <f>IFERROR(VLOOKUP(C324,Table5[],5,FALSE),"")</f>
        <v/>
      </c>
      <c r="AC324" s="19" t="str">
        <f t="shared" si="131"/>
        <v/>
      </c>
      <c r="AD324" s="19" t="str">
        <f t="shared" si="132"/>
        <v/>
      </c>
      <c r="AE324" s="19" t="str">
        <f>IFERROR(VLOOKUP(C324,Table5[],6,FALSE),"")</f>
        <v/>
      </c>
      <c r="AF324" s="19" t="str">
        <f t="shared" si="133"/>
        <v/>
      </c>
      <c r="AG324" s="19" t="str">
        <f t="shared" si="134"/>
        <v/>
      </c>
      <c r="AH324" s="142" t="str" cm="1">
        <f t="array" ref="AH324">IFERROR(IF(AV324=3,IF(Y324&lt;0.5,1*Z324*2.5,0),IF(P324="PLS",VLOOKUP(C324,Table_TB_Cost[],11,FALSE)/VLOOKUP(C324,Table_TB_Cost[],3,FALSE)*'2.Quote'!H324,IF(P324="PDB",_xlfn.IFS(tb_calc_type="Margin",(((Z324*'Pricing Matrix'!$F$4)+(H324*'Pricing Matrix'!$F$5))/(1-tb_calc_value)),tb_calc_type="List less Discount",(((Z324*(VLOOKUP(LEFT(VLOOKUP(C324,Table5[],10,FALSE),2),TB_MPG,2,FALSE)))+(H324*'Pricing Matrix'!$F$5*3))*(1-tb_calc_value))),(Z324*'3.Edit Pricing'!$B$33)))),"")</f>
        <v/>
      </c>
      <c r="AI324" s="142">
        <f>IF(AV324=1,Z324*'3.Edit Pricing'!$G$33,IF(AV324=2,Z324*'3.Edit Pricing'!$H$33,IF(AV324=3,Z324*'3.Edit Pricing'!$I$33,0)))</f>
        <v>0</v>
      </c>
      <c r="AJ324" s="142" t="str">
        <f t="shared" si="135"/>
        <v/>
      </c>
      <c r="AK324" s="92" t="str">
        <f t="shared" si="142"/>
        <v/>
      </c>
      <c r="AL324" s="92" t="str">
        <f t="shared" si="143"/>
        <v/>
      </c>
      <c r="AM324" s="92" t="str" cm="1">
        <f t="array" ref="AM324">IFERROR(_xlfn.IFS(P324="PLS",AL324-(VLOOKUP(C324,Table_TB_Cost[],10,FALSE)/VLOOKUP(C324,Table_TB_Cost[],3,FALSE)*G324*H324),P324="PDB",AL324-((Z324*'Pricing Matrix'!$F$4)+(H324*'Pricing Matrix'!$F$5))*G324),"")</f>
        <v/>
      </c>
      <c r="AN324" s="92" t="str">
        <f>IFERROR(IF(OR(P324="PLS",P324="PDB"),0,IF(AV324=3,(AI324*G324)-(AA324*'Pricing Matrix'!$B$5),(AI324*G324)+(AA324*('3.Edit Pricing'!$B$33-'Pricing Matrix'!$B$5)))),"")</f>
        <v/>
      </c>
      <c r="AO324" s="142" t="str">
        <f>IF(Y324="","",IF(AND(NOT('1.Project Details'!$E$33="No"), BF324&gt;0),'3.Edit Pricing'!$B$57,IF('1.Project Details'!$B$24="Mill Finish",0,IF('2.Quote'!$L324="Yes",0,IF(U324="Bulk",FinBulk_Cost_Price,IF(OR(U324="Non-bulk",U324="Minfin"),FinNonBulk_Cost_Price,Fin_Cost_Price))))))</f>
        <v/>
      </c>
      <c r="AP324" s="142" t="str" cm="1">
        <f t="array" ref="AP324">IF(Y324="","",_xlfn.IFS(AND(BF324&gt;0,NOT('1.Project Details'!$E$33="No")),'3.Edit Pricing'!$B$58,'1.Project Details'!$B$24="Mill Finish",0,'1.Project Details'!$B$24="",0,'2.Quote'!$L324="Yes",0,U324="Bulk",FinBulk_Sell_Price,U324="Non-bulk",FinNonBulk_Sell_Price,U324="Minfin",FinNonBulk_Sell_Price,Y324&lt;&gt;"",Fin_Sell_Price))</f>
        <v/>
      </c>
      <c r="AQ324" s="142" t="str">
        <f>IFERROR(IF(Y324="","",IF(T324="Yes","Anodised Perimeter (AP)",'1.Project Details'!$B$33)),"")</f>
        <v/>
      </c>
      <c r="AR324" s="142" t="str">
        <f>IFERROR(IF($AQ324="Anodised Perimeter (AP)",IF(U324="Minfin",40,'2.Quote'!AD324)*AO324,AG324*AO324),"")</f>
        <v/>
      </c>
      <c r="AS324" s="142" t="str">
        <f t="shared" si="136"/>
        <v/>
      </c>
      <c r="AT324" s="142" t="str">
        <f t="shared" si="137"/>
        <v/>
      </c>
      <c r="AU324" s="170" t="str">
        <f>IFERROR(VLOOKUP(C324,DATA!$A:$K,8,FALSE),"")</f>
        <v/>
      </c>
      <c r="AV324" s="124" t="str">
        <f>IFERROR(VLOOKUP(AU324,'5.Edit_PH_IP'!$B:$D,3,FALSE),"")</f>
        <v/>
      </c>
      <c r="AW324" s="124" t="str">
        <f>IFERROR(VLOOKUP(Q324,DATA_EDGE!A:C,3,FALSE),"")</f>
        <v/>
      </c>
      <c r="AX324" s="124" t="str">
        <f t="shared" si="144"/>
        <v/>
      </c>
      <c r="AY324" s="124" t="str">
        <f t="shared" si="138"/>
        <v/>
      </c>
      <c r="AZ324" s="124" t="str">
        <f t="shared" si="139"/>
        <v/>
      </c>
      <c r="BA324" s="255"/>
      <c r="BB324" s="252">
        <f t="shared" si="145"/>
        <v>0</v>
      </c>
      <c r="BC324" s="255"/>
      <c r="BD324" s="252">
        <f t="shared" si="146"/>
        <v>0</v>
      </c>
      <c r="BE324" s="20">
        <f t="shared" si="140"/>
        <v>0</v>
      </c>
      <c r="BF324" s="124">
        <f t="shared" si="141"/>
        <v>0</v>
      </c>
    </row>
    <row r="325" spans="1:58" x14ac:dyDescent="0.25">
      <c r="A325" s="94"/>
      <c r="B325" s="21">
        <v>238</v>
      </c>
      <c r="C325" s="31"/>
      <c r="D325" s="19" t="str">
        <f>IFERROR(IF(OR(P325="PDB",P325="PLS"),"*","") &amp; VLOOKUP(C325,Table5[],2,FALSE),"") &amp; IF(L325="Yes"," **MILL FINISH**",)</f>
        <v/>
      </c>
      <c r="E325" s="124" t="str">
        <f t="shared" si="124"/>
        <v/>
      </c>
      <c r="F325" s="124" t="str">
        <f t="shared" si="125"/>
        <v/>
      </c>
      <c r="G325" s="135"/>
      <c r="H325" s="135"/>
      <c r="I325" s="20" t="str">
        <f t="shared" si="126"/>
        <v/>
      </c>
      <c r="J325" s="22" t="str">
        <f t="shared" si="127"/>
        <v/>
      </c>
      <c r="K325" s="236" t="str">
        <f t="shared" si="128"/>
        <v/>
      </c>
      <c r="L325" s="140" t="s">
        <v>13326</v>
      </c>
      <c r="M325" s="96" t="str">
        <f>IF(C325="","",IF(AND(BF325&gt;0,NOT('1.Project Details'!$E$33="No")),VLOOKUP('1.Project Details'!$E$33,Threshold_Code,2,FALSE),IF(L325="No",SAP_Colour_Code,"NON")))</f>
        <v/>
      </c>
      <c r="N325" s="141">
        <v>6060</v>
      </c>
      <c r="O325" s="140" t="s">
        <v>19270</v>
      </c>
      <c r="P325" s="96" t="str">
        <f>IFERROR(IF(LEFT(AX325,1)="7","PDB",VLOOKUP(C325,Table5[],13,FALSE)),"")</f>
        <v/>
      </c>
      <c r="Q325" s="239"/>
      <c r="R325" s="96" t="str">
        <f>IFERROR(IF(LEFT(AX325,1)="7",VLOOKUP(LEFT(Q325,5),DATA_EDGE!A:C,3,FALSE),VLOOKUP(Q325,DATA_EDGE!A:C,3,FALSE)),"")</f>
        <v/>
      </c>
      <c r="S325" s="104" t="str">
        <f>IFERROR(IF(LEFT(VLOOKUP(C325,Table5[],7,FALSE),3)="AE3",VLOOKUP(C325,Table_TB_Cost[],3,FALSE),""),"")</f>
        <v/>
      </c>
      <c r="T325" s="207" t="s">
        <v>13326</v>
      </c>
      <c r="U325" s="206" t="str">
        <f>IF(OR('1.Project Details'!$B$26="Capral Mill (AP)",T325="Yes"),IF(AD325="","",IF(AD325&lt;0,"Minfin",IF(AD325&lt;80,"Non-bulk","Bulk"))),"")</f>
        <v/>
      </c>
      <c r="V325" s="63" t="str">
        <f>IFERROR(VLOOKUP(C325,Table5[],11,FALSE),"")</f>
        <v/>
      </c>
      <c r="W325" s="104" t="str">
        <f>IFERROR(IF(X325="Yes",VLOOKUP(C325,Table5[#All],12,FALSE) &amp; IF(OR(Y325&gt;5,Z325&gt;25)," Weight",""),""),"")</f>
        <v/>
      </c>
      <c r="X325" s="104" t="s">
        <v>21026</v>
      </c>
      <c r="Y325" s="19" t="str">
        <f>IFERROR(VLOOKUP(C325,Table5[],4,FALSE),"")</f>
        <v/>
      </c>
      <c r="Z325" s="19" t="str">
        <f t="shared" si="129"/>
        <v/>
      </c>
      <c r="AA325" s="19" t="str">
        <f t="shared" si="130"/>
        <v/>
      </c>
      <c r="AB325" s="19" t="str">
        <f>IFERROR(VLOOKUP(C325,Table5[],5,FALSE),"")</f>
        <v/>
      </c>
      <c r="AC325" s="19" t="str">
        <f t="shared" si="131"/>
        <v/>
      </c>
      <c r="AD325" s="19" t="str">
        <f t="shared" si="132"/>
        <v/>
      </c>
      <c r="AE325" s="19" t="str">
        <f>IFERROR(VLOOKUP(C325,Table5[],6,FALSE),"")</f>
        <v/>
      </c>
      <c r="AF325" s="19" t="str">
        <f t="shared" si="133"/>
        <v/>
      </c>
      <c r="AG325" s="19" t="str">
        <f t="shared" si="134"/>
        <v/>
      </c>
      <c r="AH325" s="142" t="str" cm="1">
        <f t="array" ref="AH325">IFERROR(IF(AV325=3,IF(Y325&lt;0.5,1*Z325*2.5,0),IF(P325="PLS",VLOOKUP(C325,Table_TB_Cost[],11,FALSE)/VLOOKUP(C325,Table_TB_Cost[],3,FALSE)*'2.Quote'!H325,IF(P325="PDB",_xlfn.IFS(tb_calc_type="Margin",(((Z325*'Pricing Matrix'!$F$4)+(H325*'Pricing Matrix'!$F$5))/(1-tb_calc_value)),tb_calc_type="List less Discount",(((Z325*(VLOOKUP(LEFT(VLOOKUP(C325,Table5[],10,FALSE),2),TB_MPG,2,FALSE)))+(H325*'Pricing Matrix'!$F$5*3))*(1-tb_calc_value))),(Z325*'3.Edit Pricing'!$B$33)))),"")</f>
        <v/>
      </c>
      <c r="AI325" s="142">
        <f>IF(AV325=1,Z325*'3.Edit Pricing'!$G$33,IF(AV325=2,Z325*'3.Edit Pricing'!$H$33,IF(AV325=3,Z325*'3.Edit Pricing'!$I$33,0)))</f>
        <v>0</v>
      </c>
      <c r="AJ325" s="142" t="str">
        <f t="shared" si="135"/>
        <v/>
      </c>
      <c r="AK325" s="92" t="str">
        <f t="shared" si="142"/>
        <v/>
      </c>
      <c r="AL325" s="92" t="str">
        <f t="shared" si="143"/>
        <v/>
      </c>
      <c r="AM325" s="92" t="str" cm="1">
        <f t="array" ref="AM325">IFERROR(_xlfn.IFS(P325="PLS",AL325-(VLOOKUP(C325,Table_TB_Cost[],10,FALSE)/VLOOKUP(C325,Table_TB_Cost[],3,FALSE)*G325*H325),P325="PDB",AL325-((Z325*'Pricing Matrix'!$F$4)+(H325*'Pricing Matrix'!$F$5))*G325),"")</f>
        <v/>
      </c>
      <c r="AN325" s="92" t="str">
        <f>IFERROR(IF(OR(P325="PLS",P325="PDB"),0,IF(AV325=3,(AI325*G325)-(AA325*'Pricing Matrix'!$B$5),(AI325*G325)+(AA325*('3.Edit Pricing'!$B$33-'Pricing Matrix'!$B$5)))),"")</f>
        <v/>
      </c>
      <c r="AO325" s="142" t="str">
        <f>IF(Y325="","",IF(AND(NOT('1.Project Details'!$E$33="No"), BF325&gt;0),'3.Edit Pricing'!$B$57,IF('1.Project Details'!$B$24="Mill Finish",0,IF('2.Quote'!$L325="Yes",0,IF(U325="Bulk",FinBulk_Cost_Price,IF(OR(U325="Non-bulk",U325="Minfin"),FinNonBulk_Cost_Price,Fin_Cost_Price))))))</f>
        <v/>
      </c>
      <c r="AP325" s="142" t="str" cm="1">
        <f t="array" ref="AP325">IF(Y325="","",_xlfn.IFS(AND(BF325&gt;0,NOT('1.Project Details'!$E$33="No")),'3.Edit Pricing'!$B$58,'1.Project Details'!$B$24="Mill Finish",0,'1.Project Details'!$B$24="",0,'2.Quote'!$L325="Yes",0,U325="Bulk",FinBulk_Sell_Price,U325="Non-bulk",FinNonBulk_Sell_Price,U325="Minfin",FinNonBulk_Sell_Price,Y325&lt;&gt;"",Fin_Sell_Price))</f>
        <v/>
      </c>
      <c r="AQ325" s="142" t="str">
        <f>IFERROR(IF(Y325="","",IF(T325="Yes","Anodised Perimeter (AP)",'1.Project Details'!$B$33)),"")</f>
        <v/>
      </c>
      <c r="AR325" s="142" t="str">
        <f>IFERROR(IF($AQ325="Anodised Perimeter (AP)",IF(U325="Minfin",40,'2.Quote'!AD325)*AO325,AG325*AO325),"")</f>
        <v/>
      </c>
      <c r="AS325" s="142" t="str">
        <f t="shared" si="136"/>
        <v/>
      </c>
      <c r="AT325" s="142" t="str">
        <f t="shared" si="137"/>
        <v/>
      </c>
      <c r="AU325" s="170" t="str">
        <f>IFERROR(VLOOKUP(C325,DATA!$A:$K,8,FALSE),"")</f>
        <v/>
      </c>
      <c r="AV325" s="124" t="str">
        <f>IFERROR(VLOOKUP(AU325,'5.Edit_PH_IP'!$B:$D,3,FALSE),"")</f>
        <v/>
      </c>
      <c r="AW325" s="124" t="str">
        <f>IFERROR(VLOOKUP(Q325,DATA_EDGE!A:C,3,FALSE),"")</f>
        <v/>
      </c>
      <c r="AX325" s="124" t="str">
        <f t="shared" si="144"/>
        <v/>
      </c>
      <c r="AY325" s="124" t="str">
        <f t="shared" si="138"/>
        <v/>
      </c>
      <c r="AZ325" s="124" t="str">
        <f t="shared" si="139"/>
        <v/>
      </c>
      <c r="BA325" s="255"/>
      <c r="BB325" s="252">
        <f t="shared" si="145"/>
        <v>0</v>
      </c>
      <c r="BC325" s="255"/>
      <c r="BD325" s="252">
        <f t="shared" si="146"/>
        <v>0</v>
      </c>
      <c r="BE325" s="20">
        <f t="shared" si="140"/>
        <v>0</v>
      </c>
      <c r="BF325" s="124">
        <f t="shared" si="141"/>
        <v>0</v>
      </c>
    </row>
    <row r="326" spans="1:58" x14ac:dyDescent="0.25">
      <c r="A326" s="94"/>
      <c r="B326" s="18">
        <v>239</v>
      </c>
      <c r="C326" s="31"/>
      <c r="D326" s="19" t="str">
        <f>IFERROR(IF(OR(P326="PDB",P326="PLS"),"*","") &amp; VLOOKUP(C326,Table5[],2,FALSE),"") &amp; IF(L326="Yes"," **MILL FINISH**",)</f>
        <v/>
      </c>
      <c r="E326" s="124" t="str">
        <f t="shared" si="124"/>
        <v/>
      </c>
      <c r="F326" s="124" t="str">
        <f t="shared" si="125"/>
        <v/>
      </c>
      <c r="G326" s="135"/>
      <c r="H326" s="135"/>
      <c r="I326" s="20" t="str">
        <f t="shared" si="126"/>
        <v/>
      </c>
      <c r="J326" s="22" t="str">
        <f t="shared" si="127"/>
        <v/>
      </c>
      <c r="K326" s="236" t="str">
        <f t="shared" si="128"/>
        <v/>
      </c>
      <c r="L326" s="140" t="s">
        <v>13326</v>
      </c>
      <c r="M326" s="96" t="str">
        <f>IF(C326="","",IF(AND(BF326&gt;0,NOT('1.Project Details'!$E$33="No")),VLOOKUP('1.Project Details'!$E$33,Threshold_Code,2,FALSE),IF(L326="No",SAP_Colour_Code,"NON")))</f>
        <v/>
      </c>
      <c r="N326" s="141">
        <v>6060</v>
      </c>
      <c r="O326" s="140" t="s">
        <v>19270</v>
      </c>
      <c r="P326" s="96" t="str">
        <f>IFERROR(IF(LEFT(AX326,1)="7","PDB",VLOOKUP(C326,Table5[],13,FALSE)),"")</f>
        <v/>
      </c>
      <c r="Q326" s="239"/>
      <c r="R326" s="96" t="str">
        <f>IFERROR(IF(LEFT(AX326,1)="7",VLOOKUP(LEFT(Q326,5),DATA_EDGE!A:C,3,FALSE),VLOOKUP(Q326,DATA_EDGE!A:C,3,FALSE)),"")</f>
        <v/>
      </c>
      <c r="S326" s="104" t="str">
        <f>IFERROR(IF(LEFT(VLOOKUP(C326,Table5[],7,FALSE),3)="AE3",VLOOKUP(C326,Table_TB_Cost[],3,FALSE),""),"")</f>
        <v/>
      </c>
      <c r="T326" s="207" t="s">
        <v>13326</v>
      </c>
      <c r="U326" s="206" t="str">
        <f>IF(OR('1.Project Details'!$B$26="Capral Mill (AP)",T326="Yes"),IF(AD326="","",IF(AD326&lt;0,"Minfin",IF(AD326&lt;80,"Non-bulk","Bulk"))),"")</f>
        <v/>
      </c>
      <c r="V326" s="63" t="str">
        <f>IFERROR(VLOOKUP(C326,Table5[],11,FALSE),"")</f>
        <v/>
      </c>
      <c r="W326" s="104" t="str">
        <f>IFERROR(IF(X326="Yes",VLOOKUP(C326,Table5[#All],12,FALSE) &amp; IF(OR(Y326&gt;5,Z326&gt;25)," Weight",""),""),"")</f>
        <v/>
      </c>
      <c r="X326" s="104" t="s">
        <v>21026</v>
      </c>
      <c r="Y326" s="19" t="str">
        <f>IFERROR(VLOOKUP(C326,Table5[],4,FALSE),"")</f>
        <v/>
      </c>
      <c r="Z326" s="19" t="str">
        <f t="shared" si="129"/>
        <v/>
      </c>
      <c r="AA326" s="19" t="str">
        <f t="shared" si="130"/>
        <v/>
      </c>
      <c r="AB326" s="19" t="str">
        <f>IFERROR(VLOOKUP(C326,Table5[],5,FALSE),"")</f>
        <v/>
      </c>
      <c r="AC326" s="19" t="str">
        <f t="shared" si="131"/>
        <v/>
      </c>
      <c r="AD326" s="19" t="str">
        <f t="shared" si="132"/>
        <v/>
      </c>
      <c r="AE326" s="19" t="str">
        <f>IFERROR(VLOOKUP(C326,Table5[],6,FALSE),"")</f>
        <v/>
      </c>
      <c r="AF326" s="19" t="str">
        <f t="shared" si="133"/>
        <v/>
      </c>
      <c r="AG326" s="19" t="str">
        <f t="shared" si="134"/>
        <v/>
      </c>
      <c r="AH326" s="142" t="str" cm="1">
        <f t="array" ref="AH326">IFERROR(IF(AV326=3,IF(Y326&lt;0.5,1*Z326*2.5,0),IF(P326="PLS",VLOOKUP(C326,Table_TB_Cost[],11,FALSE)/VLOOKUP(C326,Table_TB_Cost[],3,FALSE)*'2.Quote'!H326,IF(P326="PDB",_xlfn.IFS(tb_calc_type="Margin",(((Z326*'Pricing Matrix'!$F$4)+(H326*'Pricing Matrix'!$F$5))/(1-tb_calc_value)),tb_calc_type="List less Discount",(((Z326*(VLOOKUP(LEFT(VLOOKUP(C326,Table5[],10,FALSE),2),TB_MPG,2,FALSE)))+(H326*'Pricing Matrix'!$F$5*3))*(1-tb_calc_value))),(Z326*'3.Edit Pricing'!$B$33)))),"")</f>
        <v/>
      </c>
      <c r="AI326" s="142">
        <f>IF(AV326=1,Z326*'3.Edit Pricing'!$G$33,IF(AV326=2,Z326*'3.Edit Pricing'!$H$33,IF(AV326=3,Z326*'3.Edit Pricing'!$I$33,0)))</f>
        <v>0</v>
      </c>
      <c r="AJ326" s="142" t="str">
        <f t="shared" si="135"/>
        <v/>
      </c>
      <c r="AK326" s="92" t="str">
        <f t="shared" si="142"/>
        <v/>
      </c>
      <c r="AL326" s="92" t="str">
        <f t="shared" si="143"/>
        <v/>
      </c>
      <c r="AM326" s="92" t="str" cm="1">
        <f t="array" ref="AM326">IFERROR(_xlfn.IFS(P326="PLS",AL326-(VLOOKUP(C326,Table_TB_Cost[],10,FALSE)/VLOOKUP(C326,Table_TB_Cost[],3,FALSE)*G326*H326),P326="PDB",AL326-((Z326*'Pricing Matrix'!$F$4)+(H326*'Pricing Matrix'!$F$5))*G326),"")</f>
        <v/>
      </c>
      <c r="AN326" s="92" t="str">
        <f>IFERROR(IF(OR(P326="PLS",P326="PDB"),0,IF(AV326=3,(AI326*G326)-(AA326*'Pricing Matrix'!$B$5),(AI326*G326)+(AA326*('3.Edit Pricing'!$B$33-'Pricing Matrix'!$B$5)))),"")</f>
        <v/>
      </c>
      <c r="AO326" s="142" t="str">
        <f>IF(Y326="","",IF(AND(NOT('1.Project Details'!$E$33="No"), BF326&gt;0),'3.Edit Pricing'!$B$57,IF('1.Project Details'!$B$24="Mill Finish",0,IF('2.Quote'!$L326="Yes",0,IF(U326="Bulk",FinBulk_Cost_Price,IF(OR(U326="Non-bulk",U326="Minfin"),FinNonBulk_Cost_Price,Fin_Cost_Price))))))</f>
        <v/>
      </c>
      <c r="AP326" s="142" t="str" cm="1">
        <f t="array" ref="AP326">IF(Y326="","",_xlfn.IFS(AND(BF326&gt;0,NOT('1.Project Details'!$E$33="No")),'3.Edit Pricing'!$B$58,'1.Project Details'!$B$24="Mill Finish",0,'1.Project Details'!$B$24="",0,'2.Quote'!$L326="Yes",0,U326="Bulk",FinBulk_Sell_Price,U326="Non-bulk",FinNonBulk_Sell_Price,U326="Minfin",FinNonBulk_Sell_Price,Y326&lt;&gt;"",Fin_Sell_Price))</f>
        <v/>
      </c>
      <c r="AQ326" s="142" t="str">
        <f>IFERROR(IF(Y326="","",IF(T326="Yes","Anodised Perimeter (AP)",'1.Project Details'!$B$33)),"")</f>
        <v/>
      </c>
      <c r="AR326" s="142" t="str">
        <f>IFERROR(IF($AQ326="Anodised Perimeter (AP)",IF(U326="Minfin",40,'2.Quote'!AD326)*AO326,AG326*AO326),"")</f>
        <v/>
      </c>
      <c r="AS326" s="142" t="str">
        <f t="shared" si="136"/>
        <v/>
      </c>
      <c r="AT326" s="142" t="str">
        <f t="shared" si="137"/>
        <v/>
      </c>
      <c r="AU326" s="170" t="str">
        <f>IFERROR(VLOOKUP(C326,DATA!$A:$K,8,FALSE),"")</f>
        <v/>
      </c>
      <c r="AV326" s="124" t="str">
        <f>IFERROR(VLOOKUP(AU326,'5.Edit_PH_IP'!$B:$D,3,FALSE),"")</f>
        <v/>
      </c>
      <c r="AW326" s="124" t="str">
        <f>IFERROR(VLOOKUP(Q326,DATA_EDGE!A:C,3,FALSE),"")</f>
        <v/>
      </c>
      <c r="AX326" s="124" t="str">
        <f t="shared" si="144"/>
        <v/>
      </c>
      <c r="AY326" s="124" t="str">
        <f t="shared" si="138"/>
        <v/>
      </c>
      <c r="AZ326" s="124" t="str">
        <f t="shared" si="139"/>
        <v/>
      </c>
      <c r="BA326" s="255"/>
      <c r="BB326" s="252">
        <f t="shared" si="145"/>
        <v>0</v>
      </c>
      <c r="BC326" s="255"/>
      <c r="BD326" s="252">
        <f t="shared" si="146"/>
        <v>0</v>
      </c>
      <c r="BE326" s="20">
        <f t="shared" si="140"/>
        <v>0</v>
      </c>
      <c r="BF326" s="124">
        <f t="shared" si="141"/>
        <v>0</v>
      </c>
    </row>
    <row r="327" spans="1:58" x14ac:dyDescent="0.25">
      <c r="A327" s="94"/>
      <c r="B327" s="18">
        <v>240</v>
      </c>
      <c r="C327" s="31"/>
      <c r="D327" s="19" t="str">
        <f>IFERROR(IF(OR(P327="PDB",P327="PLS"),"*","") &amp; VLOOKUP(C327,Table5[],2,FALSE),"") &amp; IF(L327="Yes"," **MILL FINISH**",)</f>
        <v/>
      </c>
      <c r="E327" s="124" t="str">
        <f t="shared" si="124"/>
        <v/>
      </c>
      <c r="F327" s="124" t="str">
        <f t="shared" si="125"/>
        <v/>
      </c>
      <c r="G327" s="135"/>
      <c r="H327" s="135"/>
      <c r="I327" s="20" t="str">
        <f t="shared" si="126"/>
        <v/>
      </c>
      <c r="J327" s="22" t="str">
        <f t="shared" si="127"/>
        <v/>
      </c>
      <c r="K327" s="236" t="str">
        <f t="shared" si="128"/>
        <v/>
      </c>
      <c r="L327" s="140" t="s">
        <v>13326</v>
      </c>
      <c r="M327" s="96" t="str">
        <f>IF(C327="","",IF(AND(BF327&gt;0,NOT('1.Project Details'!$E$33="No")),VLOOKUP('1.Project Details'!$E$33,Threshold_Code,2,FALSE),IF(L327="No",SAP_Colour_Code,"NON")))</f>
        <v/>
      </c>
      <c r="N327" s="141">
        <v>6060</v>
      </c>
      <c r="O327" s="140" t="s">
        <v>19270</v>
      </c>
      <c r="P327" s="96" t="str">
        <f>IFERROR(IF(LEFT(AX327,1)="7","PDB",VLOOKUP(C327,Table5[],13,FALSE)),"")</f>
        <v/>
      </c>
      <c r="Q327" s="239"/>
      <c r="R327" s="96" t="str">
        <f>IFERROR(IF(LEFT(AX327,1)="7",VLOOKUP(LEFT(Q327,5),DATA_EDGE!A:C,3,FALSE),VLOOKUP(Q327,DATA_EDGE!A:C,3,FALSE)),"")</f>
        <v/>
      </c>
      <c r="S327" s="104" t="str">
        <f>IFERROR(IF(LEFT(VLOOKUP(C327,Table5[],7,FALSE),3)="AE3",VLOOKUP(C327,Table_TB_Cost[],3,FALSE),""),"")</f>
        <v/>
      </c>
      <c r="T327" s="207" t="s">
        <v>13326</v>
      </c>
      <c r="U327" s="206" t="str">
        <f>IF(OR('1.Project Details'!$B$26="Capral Mill (AP)",T327="Yes"),IF(AD327="","",IF(AD327&lt;0,"Minfin",IF(AD327&lt;80,"Non-bulk","Bulk"))),"")</f>
        <v/>
      </c>
      <c r="V327" s="63" t="str">
        <f>IFERROR(VLOOKUP(C327,Table5[],11,FALSE),"")</f>
        <v/>
      </c>
      <c r="W327" s="104" t="str">
        <f>IFERROR(IF(X327="Yes",VLOOKUP(C327,Table5[#All],12,FALSE) &amp; IF(OR(Y327&gt;5,Z327&gt;25)," Weight",""),""),"")</f>
        <v/>
      </c>
      <c r="X327" s="104" t="s">
        <v>21026</v>
      </c>
      <c r="Y327" s="19" t="str">
        <f>IFERROR(VLOOKUP(C327,Table5[],4,FALSE),"")</f>
        <v/>
      </c>
      <c r="Z327" s="19" t="str">
        <f t="shared" si="129"/>
        <v/>
      </c>
      <c r="AA327" s="19" t="str">
        <f t="shared" si="130"/>
        <v/>
      </c>
      <c r="AB327" s="19" t="str">
        <f>IFERROR(VLOOKUP(C327,Table5[],5,FALSE),"")</f>
        <v/>
      </c>
      <c r="AC327" s="19" t="str">
        <f t="shared" si="131"/>
        <v/>
      </c>
      <c r="AD327" s="19" t="str">
        <f t="shared" si="132"/>
        <v/>
      </c>
      <c r="AE327" s="19" t="str">
        <f>IFERROR(VLOOKUP(C327,Table5[],6,FALSE),"")</f>
        <v/>
      </c>
      <c r="AF327" s="19" t="str">
        <f t="shared" si="133"/>
        <v/>
      </c>
      <c r="AG327" s="19" t="str">
        <f t="shared" si="134"/>
        <v/>
      </c>
      <c r="AH327" s="142" t="str" cm="1">
        <f t="array" ref="AH327">IFERROR(IF(AV327=3,IF(Y327&lt;0.5,1*Z327*2.5,0),IF(P327="PLS",VLOOKUP(C327,Table_TB_Cost[],11,FALSE)/VLOOKUP(C327,Table_TB_Cost[],3,FALSE)*'2.Quote'!H327,IF(P327="PDB",_xlfn.IFS(tb_calc_type="Margin",(((Z327*'Pricing Matrix'!$F$4)+(H327*'Pricing Matrix'!$F$5))/(1-tb_calc_value)),tb_calc_type="List less Discount",(((Z327*(VLOOKUP(LEFT(VLOOKUP(C327,Table5[],10,FALSE),2),TB_MPG,2,FALSE)))+(H327*'Pricing Matrix'!$F$5*3))*(1-tb_calc_value))),(Z327*'3.Edit Pricing'!$B$33)))),"")</f>
        <v/>
      </c>
      <c r="AI327" s="142">
        <f>IF(AV327=1,Z327*'3.Edit Pricing'!$G$33,IF(AV327=2,Z327*'3.Edit Pricing'!$H$33,IF(AV327=3,Z327*'3.Edit Pricing'!$I$33,0)))</f>
        <v>0</v>
      </c>
      <c r="AJ327" s="142" t="str">
        <f t="shared" si="135"/>
        <v/>
      </c>
      <c r="AK327" s="92" t="str">
        <f t="shared" si="142"/>
        <v/>
      </c>
      <c r="AL327" s="92" t="str">
        <f t="shared" si="143"/>
        <v/>
      </c>
      <c r="AM327" s="92" t="str" cm="1">
        <f t="array" ref="AM327">IFERROR(_xlfn.IFS(P327="PLS",AL327-(VLOOKUP(C327,Table_TB_Cost[],10,FALSE)/VLOOKUP(C327,Table_TB_Cost[],3,FALSE)*G327*H327),P327="PDB",AL327-((Z327*'Pricing Matrix'!$F$4)+(H327*'Pricing Matrix'!$F$5))*G327),"")</f>
        <v/>
      </c>
      <c r="AN327" s="92" t="str">
        <f>IFERROR(IF(OR(P327="PLS",P327="PDB"),0,IF(AV327=3,(AI327*G327)-(AA327*'Pricing Matrix'!$B$5),(AI327*G327)+(AA327*('3.Edit Pricing'!$B$33-'Pricing Matrix'!$B$5)))),"")</f>
        <v/>
      </c>
      <c r="AO327" s="142" t="str">
        <f>IF(Y327="","",IF(AND(NOT('1.Project Details'!$E$33="No"), BF327&gt;0),'3.Edit Pricing'!$B$57,IF('1.Project Details'!$B$24="Mill Finish",0,IF('2.Quote'!$L327="Yes",0,IF(U327="Bulk",FinBulk_Cost_Price,IF(OR(U327="Non-bulk",U327="Minfin"),FinNonBulk_Cost_Price,Fin_Cost_Price))))))</f>
        <v/>
      </c>
      <c r="AP327" s="142" t="str" cm="1">
        <f t="array" ref="AP327">IF(Y327="","",_xlfn.IFS(AND(BF327&gt;0,NOT('1.Project Details'!$E$33="No")),'3.Edit Pricing'!$B$58,'1.Project Details'!$B$24="Mill Finish",0,'1.Project Details'!$B$24="",0,'2.Quote'!$L327="Yes",0,U327="Bulk",FinBulk_Sell_Price,U327="Non-bulk",FinNonBulk_Sell_Price,U327="Minfin",FinNonBulk_Sell_Price,Y327&lt;&gt;"",Fin_Sell_Price))</f>
        <v/>
      </c>
      <c r="AQ327" s="142" t="str">
        <f>IFERROR(IF(Y327="","",IF(T327="Yes","Anodised Perimeter (AP)",'1.Project Details'!$B$33)),"")</f>
        <v/>
      </c>
      <c r="AR327" s="142" t="str">
        <f>IFERROR(IF($AQ327="Anodised Perimeter (AP)",IF(U327="Minfin",40,'2.Quote'!AD327)*AO327,AG327*AO327),"")</f>
        <v/>
      </c>
      <c r="AS327" s="142" t="str">
        <f t="shared" si="136"/>
        <v/>
      </c>
      <c r="AT327" s="142" t="str">
        <f t="shared" si="137"/>
        <v/>
      </c>
      <c r="AU327" s="170" t="str">
        <f>IFERROR(VLOOKUP(C327,DATA!$A:$K,8,FALSE),"")</f>
        <v/>
      </c>
      <c r="AV327" s="124" t="str">
        <f>IFERROR(VLOOKUP(AU327,'5.Edit_PH_IP'!$B:$D,3,FALSE),"")</f>
        <v/>
      </c>
      <c r="AW327" s="124" t="str">
        <f>IFERROR(VLOOKUP(Q327,DATA_EDGE!A:C,3,FALSE),"")</f>
        <v/>
      </c>
      <c r="AX327" s="124" t="str">
        <f t="shared" si="144"/>
        <v/>
      </c>
      <c r="AY327" s="124" t="str">
        <f t="shared" si="138"/>
        <v/>
      </c>
      <c r="AZ327" s="124" t="str">
        <f t="shared" si="139"/>
        <v/>
      </c>
      <c r="BA327" s="255"/>
      <c r="BB327" s="252">
        <f t="shared" si="145"/>
        <v>0</v>
      </c>
      <c r="BC327" s="255"/>
      <c r="BD327" s="252">
        <f t="shared" si="146"/>
        <v>0</v>
      </c>
      <c r="BE327" s="20">
        <f t="shared" si="140"/>
        <v>0</v>
      </c>
      <c r="BF327" s="124">
        <f t="shared" si="141"/>
        <v>0</v>
      </c>
    </row>
    <row r="328" spans="1:58" ht="15.75" thickBot="1" x14ac:dyDescent="0.3">
      <c r="B328" s="58"/>
      <c r="C328" s="58"/>
      <c r="D328" s="58"/>
      <c r="E328" s="58"/>
      <c r="F328" s="58"/>
      <c r="G328" s="58">
        <f>SUM(G12:G51)+SUM(G68:G107)+SUM(G123:G162)+SUM(G178:G217)+SUM(G233:G272)+SUM(G288:G327)</f>
        <v>1</v>
      </c>
      <c r="H328" s="59" t="s">
        <v>11542</v>
      </c>
      <c r="I328" s="60"/>
      <c r="J328" s="61">
        <f>SUM(J12:J51)+SUM(J68:J107)+SUM(J123:J162)+SUM(J178:J217)+SUM(J233:J272)+SUM(J288:J327)</f>
        <v>103.35000000000001</v>
      </c>
      <c r="K328" s="80"/>
      <c r="L328" s="90"/>
      <c r="M328" s="90"/>
      <c r="N328" s="90"/>
      <c r="O328" s="90"/>
      <c r="P328" s="100"/>
      <c r="Q328" s="100"/>
      <c r="R328" s="100"/>
      <c r="S328" s="109"/>
      <c r="T328" s="109"/>
      <c r="U328" s="109"/>
      <c r="W328" s="109"/>
      <c r="X328" s="109"/>
      <c r="AJ328" s="15">
        <f>SUMIF(P12:P327,"No",AJ12:AJ327)</f>
        <v>103.35000000000001</v>
      </c>
      <c r="AK328" s="15">
        <f>SUM(AK12:AK327)</f>
        <v>0</v>
      </c>
      <c r="AL328" s="15">
        <f>SUM(AL12:AL327)</f>
        <v>0</v>
      </c>
      <c r="AM328" s="15">
        <f>SUM(AM12:AM327)</f>
        <v>0</v>
      </c>
      <c r="AN328" s="15">
        <f>SUMIF(P12:P327,"No",AN12:AN327)</f>
        <v>13.125449999999997</v>
      </c>
      <c r="AR328" s="15">
        <f>SUM(AR12:AR327)</f>
        <v>0</v>
      </c>
      <c r="AT328" s="15">
        <f>SUM(AT12:AT327)</f>
        <v>0</v>
      </c>
      <c r="AU328" s="171"/>
      <c r="AY328" s="15">
        <f>SUM(AY12:AY327)</f>
        <v>0</v>
      </c>
      <c r="BB328" s="2">
        <f>SUM(BB12:BB327)</f>
        <v>0</v>
      </c>
      <c r="BE328" s="60"/>
    </row>
    <row r="329" spans="1:58" ht="15.75" thickTop="1" x14ac:dyDescent="0.25">
      <c r="B329" s="23" t="str">
        <f>$B$54</f>
        <v>Total price quoted excludes GST     |     * = Thermally broken section</v>
      </c>
      <c r="H329" s="3"/>
      <c r="I329" s="13"/>
      <c r="J329" s="14"/>
      <c r="K329" s="14"/>
      <c r="L329" s="87"/>
      <c r="M329" s="87"/>
      <c r="N329" s="87"/>
      <c r="O329" s="87"/>
      <c r="P329" s="98"/>
      <c r="Q329" s="98"/>
      <c r="R329" s="98"/>
      <c r="S329" s="106"/>
      <c r="T329" s="106"/>
      <c r="U329" s="106"/>
      <c r="W329" s="106"/>
      <c r="X329" s="106"/>
      <c r="AK329" t="s">
        <v>29287</v>
      </c>
      <c r="AY329" t="s">
        <v>29285</v>
      </c>
      <c r="BB329" s="2" t="s">
        <v>29286</v>
      </c>
      <c r="BE329" s="13"/>
    </row>
    <row r="330" spans="1:58" x14ac:dyDescent="0.25">
      <c r="B330" s="23" t="str">
        <f>$B$55</f>
        <v>This quotation is subject to Capral Limited's standard conditions of sale (unless otherwise agreed in writing) which can</v>
      </c>
      <c r="H330" s="3"/>
      <c r="I330" s="13"/>
      <c r="J330" s="14"/>
      <c r="K330" s="14"/>
      <c r="L330" s="87"/>
      <c r="M330" s="87"/>
      <c r="N330" s="87"/>
      <c r="O330" s="87"/>
      <c r="P330" s="98"/>
      <c r="Q330" s="98"/>
      <c r="R330" s="98"/>
      <c r="S330" s="106"/>
      <c r="T330" s="106"/>
      <c r="U330" s="106"/>
      <c r="W330" s="106"/>
      <c r="X330" s="106"/>
      <c r="BE330" s="13"/>
    </row>
    <row r="331" spans="1:58" x14ac:dyDescent="0.25">
      <c r="B331" s="23" t="str">
        <f>$B$56</f>
        <v>be viewed on our website at www.capral.com.au</v>
      </c>
      <c r="H331" s="3"/>
      <c r="I331" s="84"/>
      <c r="J331" s="51" t="str">
        <f>Version</f>
        <v>v2026.06.01</v>
      </c>
      <c r="K331" s="51"/>
      <c r="L331" s="88"/>
      <c r="M331" s="88"/>
      <c r="N331" s="88"/>
      <c r="O331" s="88"/>
      <c r="P331" s="88"/>
      <c r="Q331" s="88"/>
      <c r="R331" s="88"/>
      <c r="S331" s="107"/>
      <c r="T331" s="107"/>
      <c r="U331" s="107"/>
      <c r="W331" s="107"/>
      <c r="X331" s="107"/>
      <c r="BE331" s="84"/>
    </row>
  </sheetData>
  <sheetProtection algorithmName="SHA-512" hashValue="m0+F2ksgcEcBawUnAlpF0gKP/5SDr8XXEdtR4p+4o2DP0X3OXwK27w1G/y7ve2TKsQtiPT0hV0LH4RgGiCobxA==" saltValue="9mQVExV1Z/UG7e0AxCTmJA==" spinCount="100000" sheet="1" objects="1" scenarios="1"/>
  <mergeCells count="68">
    <mergeCell ref="AO10:AT10"/>
    <mergeCell ref="AH10:AN10"/>
    <mergeCell ref="D10:G10"/>
    <mergeCell ref="B4:C4"/>
    <mergeCell ref="B6:C6"/>
    <mergeCell ref="B8:C8"/>
    <mergeCell ref="D9:J9"/>
    <mergeCell ref="I4:J4"/>
    <mergeCell ref="I6:J6"/>
    <mergeCell ref="I8:J8"/>
    <mergeCell ref="D8:G8"/>
    <mergeCell ref="D4:G4"/>
    <mergeCell ref="D6:G6"/>
    <mergeCell ref="B60:C60"/>
    <mergeCell ref="D60:G60"/>
    <mergeCell ref="I60:J60"/>
    <mergeCell ref="B62:C62"/>
    <mergeCell ref="D62:G62"/>
    <mergeCell ref="I62:J62"/>
    <mergeCell ref="B64:C64"/>
    <mergeCell ref="D64:G64"/>
    <mergeCell ref="I64:J64"/>
    <mergeCell ref="D65:J65"/>
    <mergeCell ref="D66:G66"/>
    <mergeCell ref="B115:C115"/>
    <mergeCell ref="D115:G115"/>
    <mergeCell ref="I115:J115"/>
    <mergeCell ref="B117:C117"/>
    <mergeCell ref="D117:G117"/>
    <mergeCell ref="I117:J117"/>
    <mergeCell ref="B119:C119"/>
    <mergeCell ref="D119:G119"/>
    <mergeCell ref="I119:J119"/>
    <mergeCell ref="D120:J120"/>
    <mergeCell ref="D121:G121"/>
    <mergeCell ref="B170:C170"/>
    <mergeCell ref="D170:G170"/>
    <mergeCell ref="I170:J170"/>
    <mergeCell ref="B172:C172"/>
    <mergeCell ref="D172:G172"/>
    <mergeCell ref="I172:J172"/>
    <mergeCell ref="B174:C174"/>
    <mergeCell ref="D174:G174"/>
    <mergeCell ref="I174:J174"/>
    <mergeCell ref="D175:J175"/>
    <mergeCell ref="D176:G176"/>
    <mergeCell ref="B225:C225"/>
    <mergeCell ref="D225:G225"/>
    <mergeCell ref="I225:J225"/>
    <mergeCell ref="B227:C227"/>
    <mergeCell ref="D227:G227"/>
    <mergeCell ref="I227:J227"/>
    <mergeCell ref="B229:C229"/>
    <mergeCell ref="D229:G229"/>
    <mergeCell ref="I229:J229"/>
    <mergeCell ref="D230:J230"/>
    <mergeCell ref="D231:G231"/>
    <mergeCell ref="B280:C280"/>
    <mergeCell ref="D280:G280"/>
    <mergeCell ref="I280:J280"/>
    <mergeCell ref="B282:C282"/>
    <mergeCell ref="D282:G282"/>
    <mergeCell ref="I282:J282"/>
    <mergeCell ref="B284:C284"/>
    <mergeCell ref="D284:G284"/>
    <mergeCell ref="I284:J284"/>
    <mergeCell ref="D285:J285"/>
    <mergeCell ref="D286:G286"/>
  </mergeCells>
  <conditionalFormatting sqref="C68:C107 C123:C162 C178:C217 C233:C272 C288:C327 C12:C51">
    <cfRule type="duplicateValues" dxfId="20" priority="26"/>
  </conditionalFormatting>
  <conditionalFormatting sqref="H12:H51 H68:H107 H123:H162 H178:H217 H233:H272 H288:H327">
    <cfRule type="expression" dxfId="19" priority="1">
      <formula>IF($S12&lt;&gt;"",IF($H12 &lt;&gt;$S12,1,0),0)</formula>
    </cfRule>
  </conditionalFormatting>
  <conditionalFormatting sqref="L12:U51">
    <cfRule type="cellIs" dxfId="18" priority="12" operator="equal">
      <formula>"Yes"</formula>
    </cfRule>
  </conditionalFormatting>
  <conditionalFormatting sqref="L68:U107">
    <cfRule type="cellIs" dxfId="17" priority="10" operator="equal">
      <formula>"Yes"</formula>
    </cfRule>
  </conditionalFormatting>
  <conditionalFormatting sqref="L123:U162">
    <cfRule type="cellIs" dxfId="16" priority="8" operator="equal">
      <formula>"Yes"</formula>
    </cfRule>
  </conditionalFormatting>
  <conditionalFormatting sqref="L178:U217">
    <cfRule type="cellIs" dxfId="15" priority="6" operator="equal">
      <formula>"Yes"</formula>
    </cfRule>
  </conditionalFormatting>
  <conditionalFormatting sqref="L233:U272">
    <cfRule type="cellIs" dxfId="14" priority="4" operator="equal">
      <formula>"Yes"</formula>
    </cfRule>
  </conditionalFormatting>
  <conditionalFormatting sqref="L288:U327">
    <cfRule type="cellIs" dxfId="13" priority="2" operator="equal">
      <formula>"Yes"</formula>
    </cfRule>
  </conditionalFormatting>
  <conditionalFormatting sqref="W12:W51">
    <cfRule type="cellIs" dxfId="12" priority="78" operator="equal">
      <formula>"Yes"</formula>
    </cfRule>
  </conditionalFormatting>
  <conditionalFormatting sqref="W68:W107">
    <cfRule type="cellIs" dxfId="11" priority="31" operator="equal">
      <formula>"Yes"</formula>
    </cfRule>
  </conditionalFormatting>
  <conditionalFormatting sqref="W123:W162">
    <cfRule type="cellIs" dxfId="10" priority="30" operator="equal">
      <formula>"Yes"</formula>
    </cfRule>
  </conditionalFormatting>
  <conditionalFormatting sqref="W178:W217">
    <cfRule type="cellIs" dxfId="9" priority="29" operator="equal">
      <formula>"Yes"</formula>
    </cfRule>
  </conditionalFormatting>
  <conditionalFormatting sqref="W233:W272">
    <cfRule type="cellIs" dxfId="8" priority="28" operator="equal">
      <formula>"Yes"</formula>
    </cfRule>
  </conditionalFormatting>
  <conditionalFormatting sqref="W288:W327">
    <cfRule type="cellIs" dxfId="7" priority="27" operator="equal">
      <formula>"Yes"</formula>
    </cfRule>
  </conditionalFormatting>
  <conditionalFormatting sqref="X12:X51">
    <cfRule type="cellIs" dxfId="6" priority="77" operator="equal">
      <formula>"No"</formula>
    </cfRule>
  </conditionalFormatting>
  <conditionalFormatting sqref="X68:X107">
    <cfRule type="cellIs" dxfId="5" priority="75" operator="equal">
      <formula>"No"</formula>
    </cfRule>
  </conditionalFormatting>
  <conditionalFormatting sqref="X123:X162">
    <cfRule type="cellIs" dxfId="4" priority="73" operator="equal">
      <formula>"No"</formula>
    </cfRule>
  </conditionalFormatting>
  <conditionalFormatting sqref="X178:X217">
    <cfRule type="cellIs" dxfId="3" priority="71" operator="equal">
      <formula>"No"</formula>
    </cfRule>
  </conditionalFormatting>
  <conditionalFormatting sqref="X233:X272">
    <cfRule type="cellIs" dxfId="2" priority="69" operator="equal">
      <formula>"No"</formula>
    </cfRule>
  </conditionalFormatting>
  <conditionalFormatting sqref="X288:X327">
    <cfRule type="cellIs" dxfId="1" priority="67" operator="equal">
      <formula>"No"</formula>
    </cfRule>
  </conditionalFormatting>
  <dataValidations xWindow="1475" yWindow="309" count="10">
    <dataValidation type="list" showInputMessage="1" showErrorMessage="1" errorTitle="Incorrect Section" error="This is not a correct section name. Type in a valid section or select from the drop-down list._x000a__x000a_If you believe the section should be available, please contact either Andrew Maslin or Brendon Orth." sqref="C123:C162 C178:C217 C233:C272 C288:C327 C68:C107 C12:C51" xr:uid="{00000000-0002-0000-0600-000000000000}">
      <formula1>section</formula1>
    </dataValidation>
    <dataValidation type="whole" errorStyle="warning" allowBlank="1" showInputMessage="1" showErrorMessage="1" errorTitle="Please check Quantity" error="The Quantity you have entered appears to be incorrect. Please check and confirm the quantity before proceeding." sqref="G123:G162 G178:G217 G233:G272 G288:G327 G68:G107 G34:G51" xr:uid="{00000000-0002-0000-0600-000001000000}">
      <formula1>1</formula1>
      <formula2>1000</formula2>
    </dataValidation>
    <dataValidation showInputMessage="1" showErrorMessage="1" errorTitle="Incorrect Section" error="This is not a correct section name. Type in a valid section or select from the drop-down list._x000a__x000a_If you believe the section should be available, please contact either Andrew Maslin or Brendon Orth." sqref="C108:C111 C163:C166 C218:C221 C273:C276 C328:C331 C52:C56" xr:uid="{00000000-0002-0000-0600-000002000000}"/>
    <dataValidation type="list" allowBlank="1" showInputMessage="1" showErrorMessage="1" sqref="L123:L162 L178:L217 L233:L272 L288:L327 L12:L51 L68:L107" xr:uid="{00000000-0002-0000-0600-000003000000}">
      <formula1>"Yes,No"</formula1>
    </dataValidation>
    <dataValidation allowBlank="1" showErrorMessage="1" errorTitle="Validate Stop" sqref="V178:V217 V123:V162 V68:V107 V12:V51 V233:V272 V288:V327" xr:uid="{00000000-0002-0000-0600-000004000000}"/>
    <dataValidation type="list" allowBlank="1" showInputMessage="1" showErrorMessage="1" promptTitle="Alloy and Temper Costs" prompt="Any applicable upcharges for alternative alloys and tempers are not calculated in this tool. Please ensure these costs are considered when setting pricing. _x000a_Standard costs are based on 6060 T5." sqref="N12:N51 N68:N107 N123:N162 N178:N217 N233:N272 N288:N327" xr:uid="{00000000-0002-0000-0600-000005000000}">
      <formula1>Alloys</formula1>
    </dataValidation>
    <dataValidation type="list" allowBlank="1" showInputMessage="1" showErrorMessage="1" promptTitle="Alloy and Temper Costs" prompt="Any applicable upcharges for alternative alloys and tempers are not calculated in this tool. Please ensure these costs are considered when setting pricing. Standard costs are based on 6060 T5." sqref="O12:O51 O68:O107 O123:O162 O178:O217 O233:O272 O288:O327" xr:uid="{00000000-0002-0000-0600-000006000000}">
      <formula1>Tempers</formula1>
    </dataValidation>
    <dataValidation type="list" allowBlank="1" showInputMessage="1" showErrorMessage="1" sqref="X288:X327 X68:X107 X123:X162 X178:X217 X233:X272 X12:X51" xr:uid="{F695A604-16E5-4C63-86BF-BFBB89355FDB}">
      <formula1>Yes_No</formula1>
    </dataValidation>
    <dataValidation type="decimal" errorStyle="warning" allowBlank="1" showErrorMessage="1" errorTitle="Size Limitation" error="Please review section length. If &lt;4m or &gt;7m please discuss suitability with mill and/or finisher." sqref="H288:H327 H68:H107 H123:H162 H178:H217 H233:H272 H12:H51" xr:uid="{6DEF085E-2C76-4F3B-A105-18033674EE15}">
      <formula1>4</formula1>
      <formula2>7</formula2>
    </dataValidation>
    <dataValidation allowBlank="1" showInputMessage="1" showErrorMessage="1" prompt="If &quot;Capral Mill (AP)&quot; is selected finisher, this will show what finish rates will be applied on this line, which is volume dependant._x000a_Bulk - if line &gt;80m2_x000a_Non-bulk - if line &gt;0m2 &lt;80m2_x000a_" sqref="U12:U51 U68:U107 U123:U162 U178:U217 U233:U272 U288:U327" xr:uid="{6CD1BCB0-7706-4899-B4A7-DDCF45AEAF6C}"/>
  </dataValidations>
  <pageMargins left="0.27559055118110237" right="0.23622047244094491" top="0.39370078740157483" bottom="0.43307086614173229" header="0.15748031496062992" footer="0.19685039370078741"/>
  <pageSetup paperSize="9" scale="90" fitToWidth="0" fitToHeight="0" orientation="portrait" r:id="rId1"/>
  <headerFooter>
    <oddHeader>&amp;R&amp;D - &amp;T</oddHeader>
    <oddFooter>&amp;L&amp;8Capral Ltd Confidential&amp;C&amp;8ABN: 78 004 213 692&amp;R&amp;8Page &amp;P of &amp;N</oddFooter>
  </headerFooter>
  <rowBreaks count="5" manualBreakCount="5">
    <brk id="56" max="9" man="1"/>
    <brk id="111" max="9" man="1"/>
    <brk id="166" max="9" man="1"/>
    <brk id="221" max="9" man="1"/>
    <brk id="276" max="7" man="1"/>
  </rowBreaks>
  <drawing r:id="rId2"/>
  <legacyDrawing r:id="rId3"/>
  <mc:AlternateContent xmlns:mc="http://schemas.openxmlformats.org/markup-compatibility/2006">
    <mc:Choice Requires="x14">
      <controls>
        <mc:AlternateContent xmlns:mc="http://schemas.openxmlformats.org/markup-compatibility/2006">
          <mc:Choice Requires="x14">
            <control shapeId="1031" r:id="rId4" name="Option Button 7">
              <controlPr defaultSize="0" autoFill="0" autoLine="0" autoPict="0" macro="[0]!OptionButton7_Click">
                <anchor moveWithCells="1">
                  <from>
                    <xdr:col>2</xdr:col>
                    <xdr:colOff>762000</xdr:colOff>
                    <xdr:row>52</xdr:row>
                    <xdr:rowOff>0</xdr:rowOff>
                  </from>
                  <to>
                    <xdr:col>3</xdr:col>
                    <xdr:colOff>723900</xdr:colOff>
                    <xdr:row>53</xdr:row>
                    <xdr:rowOff>19050</xdr:rowOff>
                  </to>
                </anchor>
              </controlPr>
            </control>
          </mc:Choice>
        </mc:AlternateContent>
        <mc:AlternateContent xmlns:mc="http://schemas.openxmlformats.org/markup-compatibility/2006">
          <mc:Choice Requires="x14">
            <control shapeId="1032" r:id="rId5" name="Option Button 8">
              <controlPr defaultSize="0" autoFill="0" autoLine="0" autoPict="0" macro="[0]!OptionButton8_Click">
                <anchor moveWithCells="1">
                  <from>
                    <xdr:col>3</xdr:col>
                    <xdr:colOff>657225</xdr:colOff>
                    <xdr:row>52</xdr:row>
                    <xdr:rowOff>0</xdr:rowOff>
                  </from>
                  <to>
                    <xdr:col>3</xdr:col>
                    <xdr:colOff>1381125</xdr:colOff>
                    <xdr:row>53</xdr:row>
                    <xdr:rowOff>19050</xdr:rowOff>
                  </to>
                </anchor>
              </controlPr>
            </control>
          </mc:Choice>
        </mc:AlternateContent>
        <mc:AlternateContent xmlns:mc="http://schemas.openxmlformats.org/markup-compatibility/2006">
          <mc:Choice Requires="x14">
            <control shapeId="1036" r:id="rId6" name="Button 12">
              <controlPr defaultSize="0" print="0" autoFill="0" autoPict="0" macro="[0]!Button12_Click_PrintWorksheet">
                <anchor moveWithCells="1" sizeWithCells="1">
                  <from>
                    <xdr:col>10</xdr:col>
                    <xdr:colOff>161925</xdr:colOff>
                    <xdr:row>0</xdr:row>
                    <xdr:rowOff>19050</xdr:rowOff>
                  </from>
                  <to>
                    <xdr:col>10</xdr:col>
                    <xdr:colOff>1409700</xdr:colOff>
                    <xdr:row>1</xdr:row>
                    <xdr:rowOff>66675</xdr:rowOff>
                  </to>
                </anchor>
              </controlPr>
            </control>
          </mc:Choice>
        </mc:AlternateContent>
        <mc:AlternateContent xmlns:mc="http://schemas.openxmlformats.org/markup-compatibility/2006">
          <mc:Choice Requires="x14">
            <control shapeId="1037" r:id="rId7" name="Button 13">
              <controlPr defaultSize="0" print="0" autoFill="0" autoPict="0" macro="[0]!Button12_Click_PrintProject">
                <anchor moveWithCells="1" sizeWithCells="1">
                  <from>
                    <xdr:col>10</xdr:col>
                    <xdr:colOff>1504950</xdr:colOff>
                    <xdr:row>0</xdr:row>
                    <xdr:rowOff>19050</xdr:rowOff>
                  </from>
                  <to>
                    <xdr:col>11</xdr:col>
                    <xdr:colOff>1066800</xdr:colOff>
                    <xdr:row>1</xdr:row>
                    <xdr:rowOff>66675</xdr:rowOff>
                  </to>
                </anchor>
              </controlPr>
            </control>
          </mc:Choice>
        </mc:AlternateContent>
        <mc:AlternateContent xmlns:mc="http://schemas.openxmlformats.org/markup-compatibility/2006">
          <mc:Choice Requires="x14">
            <control shapeId="1038" r:id="rId8" name="Button 14">
              <controlPr defaultSize="0" print="0" autoFill="0" autoPict="0" macro="[0]!Button14_Click_SaveQuote">
                <anchor moveWithCells="1" sizeWithCells="1">
                  <from>
                    <xdr:col>10</xdr:col>
                    <xdr:colOff>161925</xdr:colOff>
                    <xdr:row>1</xdr:row>
                    <xdr:rowOff>114300</xdr:rowOff>
                  </from>
                  <to>
                    <xdr:col>10</xdr:col>
                    <xdr:colOff>1409700</xdr:colOff>
                    <xdr:row>2</xdr:row>
                    <xdr:rowOff>161925</xdr:rowOff>
                  </to>
                </anchor>
              </controlPr>
            </control>
          </mc:Choice>
        </mc:AlternateContent>
        <mc:AlternateContent xmlns:mc="http://schemas.openxmlformats.org/markup-compatibility/2006">
          <mc:Choice Requires="x14">
            <control shapeId="1039" r:id="rId9" name="Option Button 15">
              <controlPr defaultSize="0" autoFill="0" autoLine="0" autoPict="0" macro="[0]!OptionButton9_Click">
                <anchor moveWithCells="1">
                  <from>
                    <xdr:col>3</xdr:col>
                    <xdr:colOff>1390650</xdr:colOff>
                    <xdr:row>52</xdr:row>
                    <xdr:rowOff>0</xdr:rowOff>
                  </from>
                  <to>
                    <xdr:col>3</xdr:col>
                    <xdr:colOff>2114550</xdr:colOff>
                    <xdr:row>53</xdr:row>
                    <xdr:rowOff>19050</xdr:rowOff>
                  </to>
                </anchor>
              </controlPr>
            </control>
          </mc:Choice>
        </mc:AlternateContent>
        <mc:AlternateContent xmlns:mc="http://schemas.openxmlformats.org/markup-compatibility/2006">
          <mc:Choice Requires="x14">
            <control shapeId="1042" r:id="rId10" name="Button 18">
              <controlPr defaultSize="0" print="0" autoFill="0" autoPict="0" macro="[0]!Print_QuoteLetter">
                <anchor moveWithCells="1" sizeWithCells="1">
                  <from>
                    <xdr:col>14</xdr:col>
                    <xdr:colOff>609600</xdr:colOff>
                    <xdr:row>0</xdr:row>
                    <xdr:rowOff>19050</xdr:rowOff>
                  </from>
                  <to>
                    <xdr:col>16</xdr:col>
                    <xdr:colOff>0</xdr:colOff>
                    <xdr:row>1</xdr:row>
                    <xdr:rowOff>57150</xdr:rowOff>
                  </to>
                </anchor>
              </controlPr>
            </control>
          </mc:Choice>
        </mc:AlternateContent>
        <mc:AlternateContent xmlns:mc="http://schemas.openxmlformats.org/markup-compatibility/2006">
          <mc:Choice Requires="x14">
            <control shapeId="1045" r:id="rId11" name="Option Button 21">
              <controlPr defaultSize="0" autoFill="0" autoLine="0" autoPict="0" macro="[0]!OptionButton21_Click">
                <anchor moveWithCells="1">
                  <from>
                    <xdr:col>3</xdr:col>
                    <xdr:colOff>2105025</xdr:colOff>
                    <xdr:row>52</xdr:row>
                    <xdr:rowOff>0</xdr:rowOff>
                  </from>
                  <to>
                    <xdr:col>4</xdr:col>
                    <xdr:colOff>419100</xdr:colOff>
                    <xdr:row>53</xdr:row>
                    <xdr:rowOff>19050</xdr:rowOff>
                  </to>
                </anchor>
              </controlPr>
            </control>
          </mc:Choice>
        </mc:AlternateContent>
        <mc:AlternateContent xmlns:mc="http://schemas.openxmlformats.org/markup-compatibility/2006">
          <mc:Choice Requires="x14">
            <control shapeId="1051" r:id="rId12" name="Button 27">
              <controlPr defaultSize="0" print="0" autoFill="0" autoPict="0" macro="[0]!Button99_Click_EditSundryItems">
                <anchor moveWithCells="1" sizeWithCells="1">
                  <from>
                    <xdr:col>10</xdr:col>
                    <xdr:colOff>133350</xdr:colOff>
                    <xdr:row>8</xdr:row>
                    <xdr:rowOff>57150</xdr:rowOff>
                  </from>
                  <to>
                    <xdr:col>10</xdr:col>
                    <xdr:colOff>1381125</xdr:colOff>
                    <xdr:row>9</xdr:row>
                    <xdr:rowOff>104775</xdr:rowOff>
                  </to>
                </anchor>
              </controlPr>
            </control>
          </mc:Choice>
        </mc:AlternateContent>
        <mc:AlternateContent xmlns:mc="http://schemas.openxmlformats.org/markup-compatibility/2006">
          <mc:Choice Requires="x14">
            <control shapeId="1055" r:id="rId13" name="Option Button 31">
              <controlPr defaultSize="0" autoFill="0" autoLine="0" autoPict="0" macro="[0]!OptionButton31_Click">
                <anchor moveWithCells="1">
                  <from>
                    <xdr:col>4</xdr:col>
                    <xdr:colOff>457200</xdr:colOff>
                    <xdr:row>52</xdr:row>
                    <xdr:rowOff>0</xdr:rowOff>
                  </from>
                  <to>
                    <xdr:col>6</xdr:col>
                    <xdr:colOff>152400</xdr:colOff>
                    <xdr:row>53</xdr:row>
                    <xdr:rowOff>19050</xdr:rowOff>
                  </to>
                </anchor>
              </controlPr>
            </control>
          </mc:Choice>
        </mc:AlternateContent>
        <mc:AlternateContent xmlns:mc="http://schemas.openxmlformats.org/markup-compatibility/2006">
          <mc:Choice Requires="x14">
            <control shapeId="1056" r:id="rId14" name="Option Button 32">
              <controlPr defaultSize="0" autoFill="0" autoLine="0" autoPict="0" macro="[0]!OptionButton32_Click">
                <anchor moveWithCells="1">
                  <from>
                    <xdr:col>6</xdr:col>
                    <xdr:colOff>171450</xdr:colOff>
                    <xdr:row>52</xdr:row>
                    <xdr:rowOff>0</xdr:rowOff>
                  </from>
                  <to>
                    <xdr:col>7</xdr:col>
                    <xdr:colOff>447675</xdr:colOff>
                    <xdr:row>53</xdr:row>
                    <xdr:rowOff>19050</xdr:rowOff>
                  </to>
                </anchor>
              </controlPr>
            </control>
          </mc:Choice>
        </mc:AlternateContent>
        <mc:AlternateContent xmlns:mc="http://schemas.openxmlformats.org/markup-compatibility/2006">
          <mc:Choice Requires="x14">
            <control shapeId="1058" r:id="rId15" name="Button 34">
              <controlPr defaultSize="0" print="0" autoFill="0" autoPict="0" macro="[0]!Print_QuoteLetter_QuoteNoP">
                <anchor moveWithCells="1" sizeWithCells="1">
                  <from>
                    <xdr:col>10</xdr:col>
                    <xdr:colOff>1514475</xdr:colOff>
                    <xdr:row>1</xdr:row>
                    <xdr:rowOff>114300</xdr:rowOff>
                  </from>
                  <to>
                    <xdr:col>12</xdr:col>
                    <xdr:colOff>0</xdr:colOff>
                    <xdr:row>3</xdr:row>
                    <xdr:rowOff>142875</xdr:rowOff>
                  </to>
                </anchor>
              </controlPr>
            </control>
          </mc:Choice>
        </mc:AlternateContent>
        <mc:AlternateContent xmlns:mc="http://schemas.openxmlformats.org/markup-compatibility/2006">
          <mc:Choice Requires="x14">
            <control shapeId="2" r:id="rId16" name="Button 71">
              <controlPr defaultSize="0" print="0" autoFill="0" autoPict="0" macro="[0]!PDF_QuoteLetter_Quote">
                <anchor moveWithCells="1" sizeWithCells="1">
                  <from>
                    <xdr:col>10</xdr:col>
                    <xdr:colOff>1514475</xdr:colOff>
                    <xdr:row>4</xdr:row>
                    <xdr:rowOff>38100</xdr:rowOff>
                  </from>
                  <to>
                    <xdr:col>11</xdr:col>
                    <xdr:colOff>1076325</xdr:colOff>
                    <xdr:row>8</xdr:row>
                    <xdr:rowOff>161925</xdr:rowOff>
                  </to>
                </anchor>
              </controlPr>
            </control>
          </mc:Choice>
        </mc:AlternateContent>
        <mc:AlternateContent xmlns:mc="http://schemas.openxmlformats.org/markup-compatibility/2006">
          <mc:Choice Requires="x14">
            <control shapeId="16" r:id="rId17" name="Button 73">
              <controlPr defaultSize="0" print="0" autoFill="0" autoPict="0" macro="[0]!ResetPriceFormulas">
                <anchor moveWithCells="1" sizeWithCells="1">
                  <from>
                    <xdr:col>10</xdr:col>
                    <xdr:colOff>114300</xdr:colOff>
                    <xdr:row>5</xdr:row>
                    <xdr:rowOff>66675</xdr:rowOff>
                  </from>
                  <to>
                    <xdr:col>10</xdr:col>
                    <xdr:colOff>1390650</xdr:colOff>
                    <xdr:row>7</xdr:row>
                    <xdr:rowOff>123825</xdr:rowOff>
                  </to>
                </anchor>
              </controlPr>
            </control>
          </mc:Choice>
        </mc:AlternateContent>
        <mc:AlternateContent xmlns:mc="http://schemas.openxmlformats.org/markup-compatibility/2006">
          <mc:Choice Requires="x14">
            <control shapeId="17" r:id="rId18" name="Button 75">
              <controlPr defaultSize="0" print="0" autoFill="0" autoPict="0" macro="[0]!CopyInSAP">
                <anchor moveWithCells="1">
                  <from>
                    <xdr:col>12</xdr:col>
                    <xdr:colOff>95250</xdr:colOff>
                    <xdr:row>2</xdr:row>
                    <xdr:rowOff>361950</xdr:rowOff>
                  </from>
                  <to>
                    <xdr:col>13</xdr:col>
                    <xdr:colOff>238125</xdr:colOff>
                    <xdr:row>5</xdr:row>
                    <xdr:rowOff>85725</xdr:rowOff>
                  </to>
                </anchor>
              </controlPr>
            </control>
          </mc:Choice>
        </mc:AlternateContent>
        <mc:AlternateContent xmlns:mc="http://schemas.openxmlformats.org/markup-compatibility/2006">
          <mc:Choice Requires="x14">
            <control shapeId="18" r:id="rId19" name="Button 76">
              <controlPr defaultSize="0" print="0" autoFill="0" autoPict="0" macro="[0]!cmd_Length_Fix_Click">
                <anchor moveWithCells="1">
                  <from>
                    <xdr:col>12</xdr:col>
                    <xdr:colOff>85725</xdr:colOff>
                    <xdr:row>6</xdr:row>
                    <xdr:rowOff>9525</xdr:rowOff>
                  </from>
                  <to>
                    <xdr:col>13</xdr:col>
                    <xdr:colOff>228600</xdr:colOff>
                    <xdr:row>8</xdr:row>
                    <xdr:rowOff>123825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xWindow="1475" yWindow="309" count="1">
        <x14:dataValidation type="list" allowBlank="1" showInputMessage="1" showErrorMessage="1" prompt="Only to be used if section will be powdercoated directly off a Capral mill as opposed to pick and paint out of stock. This will be volume dependant._x000a_Please ensure pricing has been set correctly on worksheet '3. Edit Pricing'." xr:uid="{F2BF239F-D3A4-476B-AE68-1ADB95E1C1D9}">
          <x14:formula1>
            <xm:f>IF('1.Project Details'!$B$24="Powder",Yes_No,No)</xm:f>
          </x14:formula1>
          <xm:sqref>T233:T272 T12:T51 T68:T107 T123:T162 T178:T217 T288:T327</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758B5-9C84-42FE-A576-661201BFFC15}">
  <sheetPr codeName="Sheet15"/>
  <dimension ref="A3:AS375"/>
  <sheetViews>
    <sheetView view="pageBreakPreview" topLeftCell="A6" zoomScaleNormal="85" zoomScaleSheetLayoutView="100" workbookViewId="0">
      <selection activeCell="C12" sqref="C12"/>
    </sheetView>
  </sheetViews>
  <sheetFormatPr defaultRowHeight="15" x14ac:dyDescent="0.25"/>
  <cols>
    <col min="1" max="1" width="2" customWidth="1"/>
    <col min="2" max="2" width="4.42578125" customWidth="1"/>
    <col min="3" max="3" width="9.28515625" customWidth="1"/>
    <col min="4" max="4" width="36.28515625" customWidth="1"/>
    <col min="5" max="6" width="7.7109375" customWidth="1"/>
    <col min="7" max="7" width="6.7109375" customWidth="1"/>
    <col min="8" max="8" width="9.85546875" customWidth="1"/>
    <col min="9" max="9" width="12" customWidth="1"/>
    <col min="10" max="10" width="12.7109375" customWidth="1"/>
    <col min="11" max="11" width="23.140625" customWidth="1"/>
    <col min="12" max="13" width="16.140625" style="63" customWidth="1"/>
    <col min="14" max="14" width="10.85546875" style="63" customWidth="1"/>
    <col min="15" max="15" width="11.28515625" style="63" customWidth="1"/>
    <col min="16" max="16" width="16.140625" style="63" customWidth="1"/>
    <col min="17" max="17" width="19" style="101" customWidth="1"/>
    <col min="18" max="18" width="16.42578125" style="101" bestFit="1" customWidth="1"/>
    <col min="19" max="19" width="15.5703125" style="101" bestFit="1" customWidth="1"/>
    <col min="20" max="20" width="4" style="63" customWidth="1"/>
    <col min="21" max="21" width="12.28515625" style="101" customWidth="1"/>
    <col min="22" max="22" width="18.5703125" style="101" bestFit="1" customWidth="1"/>
    <col min="23" max="23" width="13.7109375" customWidth="1"/>
    <col min="24" max="24" width="10" customWidth="1"/>
    <col min="32" max="32" width="11" customWidth="1"/>
    <col min="34" max="34" width="12.28515625" customWidth="1"/>
    <col min="35" max="35" width="17.5703125" bestFit="1" customWidth="1"/>
    <col min="36" max="36" width="26.140625" customWidth="1"/>
    <col min="37" max="38" width="14.7109375" customWidth="1"/>
    <col min="39" max="39" width="14.140625" style="2" bestFit="1" customWidth="1"/>
    <col min="40" max="40" width="13.7109375" style="2" bestFit="1" customWidth="1"/>
    <col min="41" max="41" width="25.140625" style="2" bestFit="1" customWidth="1"/>
    <col min="42" max="42" width="14.28515625" style="2" customWidth="1"/>
    <col min="43" max="43" width="13" customWidth="1"/>
    <col min="44" max="44" width="15.140625" customWidth="1"/>
    <col min="45" max="45" width="25" style="63" customWidth="1"/>
  </cols>
  <sheetData>
    <row r="3" spans="1:45" ht="30" customHeight="1" x14ac:dyDescent="0.25">
      <c r="L3"/>
      <c r="M3"/>
      <c r="N3"/>
      <c r="O3"/>
      <c r="P3"/>
      <c r="Q3"/>
      <c r="R3"/>
      <c r="S3"/>
      <c r="T3"/>
      <c r="U3"/>
      <c r="V3"/>
      <c r="AM3"/>
      <c r="AN3"/>
      <c r="AO3"/>
      <c r="AP3"/>
      <c r="AS3"/>
    </row>
    <row r="4" spans="1:45" x14ac:dyDescent="0.25">
      <c r="B4" s="296" t="s">
        <v>1</v>
      </c>
      <c r="C4" s="297"/>
      <c r="D4" s="298" t="str">
        <f>IF(ISBLANK(customer),"",customer)</f>
        <v/>
      </c>
      <c r="E4" s="299"/>
      <c r="F4" s="299"/>
      <c r="G4" s="299"/>
      <c r="H4" s="181" t="s">
        <v>11540</v>
      </c>
      <c r="I4" s="303" t="str">
        <f>IF(ISBLANK(quote_date),"",quote_date)</f>
        <v/>
      </c>
      <c r="J4" s="304"/>
      <c r="K4" s="139"/>
      <c r="L4"/>
      <c r="M4"/>
      <c r="N4"/>
      <c r="O4"/>
      <c r="P4"/>
      <c r="Q4"/>
      <c r="R4"/>
      <c r="S4"/>
      <c r="T4"/>
      <c r="U4"/>
      <c r="V4"/>
      <c r="AM4"/>
      <c r="AN4"/>
      <c r="AO4"/>
      <c r="AP4"/>
      <c r="AS4"/>
    </row>
    <row r="5" spans="1:45" ht="3.95" customHeight="1" x14ac:dyDescent="0.25">
      <c r="B5" s="9"/>
      <c r="C5" s="9"/>
      <c r="L5"/>
      <c r="M5"/>
      <c r="N5"/>
      <c r="O5"/>
      <c r="P5"/>
      <c r="Q5"/>
      <c r="R5"/>
      <c r="S5"/>
      <c r="T5"/>
      <c r="U5"/>
      <c r="V5"/>
      <c r="AM5"/>
      <c r="AN5"/>
      <c r="AO5"/>
      <c r="AP5"/>
      <c r="AS5"/>
    </row>
    <row r="6" spans="1:45" x14ac:dyDescent="0.25">
      <c r="B6" s="296" t="s">
        <v>0</v>
      </c>
      <c r="C6" s="297"/>
      <c r="D6" s="298" t="str">
        <f>IF(ISBLANK(project),"",project)</f>
        <v/>
      </c>
      <c r="E6" s="299"/>
      <c r="F6" s="299"/>
      <c r="G6" s="300"/>
      <c r="I6" s="302" t="str">
        <f>"Quote valid " &amp; '1.Project Details'!E6</f>
        <v>Quote valid 30 days</v>
      </c>
      <c r="J6" s="302"/>
      <c r="K6" s="77"/>
      <c r="L6"/>
      <c r="M6"/>
      <c r="N6"/>
      <c r="O6"/>
      <c r="P6"/>
      <c r="Q6"/>
      <c r="R6"/>
      <c r="S6"/>
      <c r="T6"/>
      <c r="U6"/>
      <c r="V6"/>
      <c r="AM6"/>
      <c r="AN6"/>
      <c r="AO6"/>
      <c r="AP6"/>
      <c r="AS6"/>
    </row>
    <row r="7" spans="1:45" ht="3.95" customHeight="1" x14ac:dyDescent="0.25">
      <c r="B7" s="9"/>
      <c r="C7" s="9"/>
      <c r="L7"/>
      <c r="M7"/>
      <c r="N7"/>
      <c r="O7"/>
      <c r="P7"/>
      <c r="Q7"/>
      <c r="R7"/>
      <c r="S7"/>
      <c r="T7"/>
      <c r="U7"/>
      <c r="V7"/>
      <c r="AM7"/>
      <c r="AN7"/>
      <c r="AO7"/>
      <c r="AP7"/>
      <c r="AS7"/>
    </row>
    <row r="8" spans="1:45" x14ac:dyDescent="0.25">
      <c r="B8" s="296" t="s">
        <v>38</v>
      </c>
      <c r="C8" s="297"/>
      <c r="D8" s="298" t="s">
        <v>45</v>
      </c>
      <c r="E8" s="299"/>
      <c r="F8" s="299"/>
      <c r="G8" s="299"/>
      <c r="H8" s="181" t="s">
        <v>3</v>
      </c>
      <c r="I8" s="298" t="str">
        <f>IF(ISBLANK(quoted_by),"",quoted_by)</f>
        <v/>
      </c>
      <c r="J8" s="300"/>
      <c r="K8" s="9"/>
      <c r="L8"/>
      <c r="M8"/>
      <c r="N8"/>
      <c r="O8"/>
      <c r="P8"/>
      <c r="Q8"/>
      <c r="R8"/>
      <c r="S8"/>
      <c r="T8"/>
      <c r="U8"/>
      <c r="V8"/>
      <c r="AM8"/>
      <c r="AN8"/>
      <c r="AO8"/>
      <c r="AP8"/>
      <c r="AS8"/>
    </row>
    <row r="9" spans="1:45" x14ac:dyDescent="0.25">
      <c r="D9" s="301"/>
      <c r="E9" s="301"/>
      <c r="F9" s="301"/>
      <c r="G9" s="301"/>
      <c r="H9" s="301"/>
      <c r="I9" s="301"/>
      <c r="J9" s="301"/>
      <c r="K9" s="77"/>
      <c r="L9"/>
      <c r="M9"/>
      <c r="N9"/>
      <c r="O9"/>
      <c r="P9"/>
      <c r="Q9"/>
      <c r="R9"/>
      <c r="S9"/>
      <c r="T9"/>
      <c r="U9"/>
      <c r="V9"/>
      <c r="AM9"/>
      <c r="AN9"/>
      <c r="AO9"/>
      <c r="AP9"/>
      <c r="AS9"/>
    </row>
    <row r="10" spans="1:45" x14ac:dyDescent="0.25">
      <c r="D10" s="302"/>
      <c r="E10" s="302"/>
      <c r="F10" s="302"/>
      <c r="G10" s="302"/>
      <c r="L10"/>
      <c r="M10"/>
      <c r="N10"/>
      <c r="O10"/>
      <c r="P10"/>
      <c r="Q10"/>
      <c r="R10"/>
      <c r="S10"/>
      <c r="T10"/>
      <c r="U10"/>
      <c r="V10"/>
      <c r="AM10"/>
      <c r="AN10"/>
      <c r="AO10"/>
      <c r="AP10"/>
      <c r="AS10"/>
    </row>
    <row r="11" spans="1:45" x14ac:dyDescent="0.25">
      <c r="B11" s="16" t="s">
        <v>11541</v>
      </c>
      <c r="C11" s="16" t="s">
        <v>11525</v>
      </c>
      <c r="D11" s="16" t="s">
        <v>11526</v>
      </c>
      <c r="E11" s="17" t="s">
        <v>19276</v>
      </c>
      <c r="F11" s="17" t="s">
        <v>19277</v>
      </c>
      <c r="G11" s="17" t="s">
        <v>11527</v>
      </c>
      <c r="H11" s="16" t="s">
        <v>11530</v>
      </c>
      <c r="I11" s="17" t="s">
        <v>11528</v>
      </c>
      <c r="J11" s="17" t="s">
        <v>11529</v>
      </c>
      <c r="K11" s="17" t="s">
        <v>13382</v>
      </c>
      <c r="L11"/>
      <c r="M11"/>
      <c r="N11"/>
      <c r="O11"/>
      <c r="P11"/>
      <c r="Q11"/>
      <c r="R11"/>
      <c r="S11"/>
      <c r="T11"/>
      <c r="U11"/>
      <c r="V11"/>
      <c r="AM11"/>
      <c r="AN11"/>
      <c r="AO11"/>
      <c r="AP11"/>
      <c r="AS11"/>
    </row>
    <row r="12" spans="1:45" x14ac:dyDescent="0.25">
      <c r="A12" s="94"/>
      <c r="B12" s="18">
        <v>1</v>
      </c>
      <c r="C12" s="19" t="str">
        <f>IF(ISBLANK('2.Quote'!C12),"",'2.Quote'!C12)</f>
        <v>EP14894</v>
      </c>
      <c r="D12" s="19" t="str">
        <f>IF(ISBLANK('2.Quote'!D12),"",'2.Quote'!D12)</f>
        <v>225 - DG Radius Stile</v>
      </c>
      <c r="E12" s="124">
        <f>IF(ISBLANK('2.Quote'!E12),"",'2.Quote'!E12)</f>
        <v>6060</v>
      </c>
      <c r="F12" s="124" t="str">
        <f>IF(ISBLANK('2.Quote'!F12),"",'2.Quote'!F12)</f>
        <v>T5</v>
      </c>
      <c r="G12" s="124">
        <f>IF(ISBLANK('2.Quote'!G12),"",'2.Quote'!G12)</f>
        <v>1</v>
      </c>
      <c r="H12" s="124">
        <f>IF(ISBLANK('2.Quote'!H12),"",'2.Quote'!H12)</f>
        <v>6.5</v>
      </c>
      <c r="I12" s="20">
        <f>IFERROR('2.Quote'!AH12+'2.Quote'!AI12+'2.Quote'!K12,"")</f>
        <v>103.35000000000001</v>
      </c>
      <c r="J12" s="22">
        <f>IFERROR(I12*G12,"")</f>
        <v>103.35000000000001</v>
      </c>
      <c r="K12" s="236">
        <f>IF(ISBLANK('2.Quote'!K12),"",'2.Quote'!K12)</f>
        <v>0</v>
      </c>
      <c r="L12"/>
      <c r="M12"/>
      <c r="N12"/>
      <c r="O12"/>
      <c r="P12"/>
      <c r="Q12"/>
      <c r="R12"/>
      <c r="S12"/>
      <c r="T12"/>
      <c r="U12"/>
      <c r="V12"/>
      <c r="AM12"/>
      <c r="AN12"/>
      <c r="AO12"/>
      <c r="AP12"/>
      <c r="AS12"/>
    </row>
    <row r="13" spans="1:45" x14ac:dyDescent="0.25">
      <c r="A13" s="94"/>
      <c r="B13" s="21">
        <v>2</v>
      </c>
      <c r="C13" s="19" t="str">
        <f>IF(ISBLANK('2.Quote'!C13),"",'2.Quote'!C13)</f>
        <v/>
      </c>
      <c r="D13" s="19" t="str">
        <f>IF(ISBLANK('2.Quote'!D13),"",'2.Quote'!D13)</f>
        <v/>
      </c>
      <c r="E13" s="124" t="str">
        <f>IF(ISBLANK('2.Quote'!E13),"",'2.Quote'!E13)</f>
        <v/>
      </c>
      <c r="F13" s="124" t="str">
        <f>IF(ISBLANK('2.Quote'!F13),"",'2.Quote'!F13)</f>
        <v/>
      </c>
      <c r="G13" s="124" t="str">
        <f>IF(ISBLANK('2.Quote'!G13),"",'2.Quote'!G13)</f>
        <v/>
      </c>
      <c r="H13" s="124" t="str">
        <f>IF(ISBLANK('2.Quote'!H13),"",'2.Quote'!H13)</f>
        <v/>
      </c>
      <c r="I13" s="20" t="str">
        <f>IFERROR('2.Quote'!AH13+'2.Quote'!AI13+'2.Quote'!K13,"")</f>
        <v/>
      </c>
      <c r="J13" s="22" t="str">
        <f t="shared" ref="J13:J51" si="0">IFERROR(I13*G13,"")</f>
        <v/>
      </c>
      <c r="K13" s="236" t="str">
        <f>IF(ISBLANK('2.Quote'!K13),"",'2.Quote'!K13)</f>
        <v/>
      </c>
      <c r="L13"/>
      <c r="M13"/>
      <c r="N13"/>
      <c r="O13"/>
      <c r="P13"/>
      <c r="Q13"/>
      <c r="R13"/>
      <c r="S13"/>
      <c r="T13"/>
      <c r="U13"/>
      <c r="V13"/>
      <c r="AM13"/>
      <c r="AN13"/>
      <c r="AO13"/>
      <c r="AP13"/>
      <c r="AS13"/>
    </row>
    <row r="14" spans="1:45" ht="15" customHeight="1" x14ac:dyDescent="0.25">
      <c r="A14" s="94"/>
      <c r="B14" s="18">
        <v>3</v>
      </c>
      <c r="C14" s="19" t="str">
        <f>IF(ISBLANK('2.Quote'!C14),"",'2.Quote'!C14)</f>
        <v/>
      </c>
      <c r="D14" s="19" t="str">
        <f>IF(ISBLANK('2.Quote'!D14),"",'2.Quote'!D14)</f>
        <v/>
      </c>
      <c r="E14" s="124" t="str">
        <f>IF(ISBLANK('2.Quote'!E14),"",'2.Quote'!E14)</f>
        <v/>
      </c>
      <c r="F14" s="124" t="str">
        <f>IF(ISBLANK('2.Quote'!F14),"",'2.Quote'!F14)</f>
        <v/>
      </c>
      <c r="G14" s="124" t="str">
        <f>IF(ISBLANK('2.Quote'!G14),"",'2.Quote'!G14)</f>
        <v/>
      </c>
      <c r="H14" s="124" t="str">
        <f>IF(ISBLANK('2.Quote'!H14),"",'2.Quote'!H14)</f>
        <v/>
      </c>
      <c r="I14" s="20" t="str">
        <f>IFERROR('2.Quote'!AH14+'2.Quote'!AI14+'2.Quote'!K14,"")</f>
        <v/>
      </c>
      <c r="J14" s="22" t="str">
        <f t="shared" si="0"/>
        <v/>
      </c>
      <c r="K14" s="236" t="str">
        <f>IF(ISBLANK('2.Quote'!K14),"",'2.Quote'!K14)</f>
        <v/>
      </c>
      <c r="L14"/>
      <c r="M14"/>
      <c r="N14"/>
      <c r="O14"/>
      <c r="P14"/>
      <c r="Q14"/>
      <c r="R14"/>
      <c r="S14"/>
      <c r="T14"/>
      <c r="U14"/>
      <c r="V14"/>
      <c r="AM14"/>
      <c r="AN14"/>
      <c r="AO14"/>
      <c r="AP14"/>
      <c r="AS14"/>
    </row>
    <row r="15" spans="1:45" x14ac:dyDescent="0.25">
      <c r="A15" s="94"/>
      <c r="B15" s="21">
        <v>4</v>
      </c>
      <c r="C15" s="19" t="str">
        <f>IF(ISBLANK('2.Quote'!C15),"",'2.Quote'!C15)</f>
        <v/>
      </c>
      <c r="D15" s="19" t="str">
        <f>IF(ISBLANK('2.Quote'!D15),"",'2.Quote'!D15)</f>
        <v/>
      </c>
      <c r="E15" s="124" t="str">
        <f>IF(ISBLANK('2.Quote'!E15),"",'2.Quote'!E15)</f>
        <v/>
      </c>
      <c r="F15" s="124" t="str">
        <f>IF(ISBLANK('2.Quote'!F15),"",'2.Quote'!F15)</f>
        <v/>
      </c>
      <c r="G15" s="124" t="str">
        <f>IF(ISBLANK('2.Quote'!G15),"",'2.Quote'!G15)</f>
        <v/>
      </c>
      <c r="H15" s="124" t="str">
        <f>IF(ISBLANK('2.Quote'!H15),"",'2.Quote'!H15)</f>
        <v/>
      </c>
      <c r="I15" s="20" t="str">
        <f>IFERROR('2.Quote'!AH15+'2.Quote'!AI15+'2.Quote'!K15,"")</f>
        <v/>
      </c>
      <c r="J15" s="22" t="str">
        <f t="shared" si="0"/>
        <v/>
      </c>
      <c r="K15" s="236" t="str">
        <f>IF(ISBLANK('2.Quote'!K15),"",'2.Quote'!K15)</f>
        <v/>
      </c>
      <c r="L15"/>
      <c r="M15"/>
      <c r="N15"/>
      <c r="O15"/>
      <c r="P15"/>
      <c r="Q15"/>
      <c r="R15"/>
      <c r="S15"/>
      <c r="T15"/>
      <c r="U15"/>
      <c r="V15"/>
      <c r="AM15"/>
      <c r="AN15"/>
      <c r="AO15"/>
      <c r="AP15"/>
      <c r="AS15"/>
    </row>
    <row r="16" spans="1:45" x14ac:dyDescent="0.25">
      <c r="A16" s="94"/>
      <c r="B16" s="18">
        <v>5</v>
      </c>
      <c r="C16" s="19" t="str">
        <f>IF(ISBLANK('2.Quote'!C16),"",'2.Quote'!C16)</f>
        <v/>
      </c>
      <c r="D16" s="19" t="str">
        <f>IF(ISBLANK('2.Quote'!D16),"",'2.Quote'!D16)</f>
        <v/>
      </c>
      <c r="E16" s="124" t="str">
        <f>IF(ISBLANK('2.Quote'!E16),"",'2.Quote'!E16)</f>
        <v/>
      </c>
      <c r="F16" s="124" t="str">
        <f>IF(ISBLANK('2.Quote'!F16),"",'2.Quote'!F16)</f>
        <v/>
      </c>
      <c r="G16" s="124" t="str">
        <f>IF(ISBLANK('2.Quote'!G16),"",'2.Quote'!G16)</f>
        <v/>
      </c>
      <c r="H16" s="124" t="str">
        <f>IF(ISBLANK('2.Quote'!H16),"",'2.Quote'!H16)</f>
        <v/>
      </c>
      <c r="I16" s="20" t="str">
        <f>IFERROR('2.Quote'!AH16+'2.Quote'!AI16+'2.Quote'!K16,"")</f>
        <v/>
      </c>
      <c r="J16" s="22" t="str">
        <f t="shared" si="0"/>
        <v/>
      </c>
      <c r="K16" s="236" t="str">
        <f>IF(ISBLANK('2.Quote'!K16),"",'2.Quote'!K16)</f>
        <v/>
      </c>
      <c r="L16"/>
      <c r="M16"/>
      <c r="N16"/>
      <c r="O16"/>
      <c r="P16"/>
      <c r="Q16"/>
      <c r="R16"/>
      <c r="S16"/>
      <c r="T16"/>
      <c r="U16"/>
      <c r="V16"/>
      <c r="AM16"/>
      <c r="AN16"/>
      <c r="AO16"/>
      <c r="AP16"/>
      <c r="AS16"/>
    </row>
    <row r="17" spans="1:45" ht="15" customHeight="1" x14ac:dyDescent="0.25">
      <c r="A17" s="94"/>
      <c r="B17" s="21">
        <v>6</v>
      </c>
      <c r="C17" s="19" t="str">
        <f>IF(ISBLANK('2.Quote'!C17),"",'2.Quote'!C17)</f>
        <v/>
      </c>
      <c r="D17" s="19" t="str">
        <f>IF(ISBLANK('2.Quote'!D17),"",'2.Quote'!D17)</f>
        <v/>
      </c>
      <c r="E17" s="124" t="str">
        <f>IF(ISBLANK('2.Quote'!E17),"",'2.Quote'!E17)</f>
        <v/>
      </c>
      <c r="F17" s="124" t="str">
        <f>IF(ISBLANK('2.Quote'!F17),"",'2.Quote'!F17)</f>
        <v/>
      </c>
      <c r="G17" s="124" t="str">
        <f>IF(ISBLANK('2.Quote'!G17),"",'2.Quote'!G17)</f>
        <v/>
      </c>
      <c r="H17" s="124" t="str">
        <f>IF(ISBLANK('2.Quote'!H17),"",'2.Quote'!H17)</f>
        <v/>
      </c>
      <c r="I17" s="20" t="str">
        <f>IFERROR('2.Quote'!AH17+'2.Quote'!AI17+'2.Quote'!K17,"")</f>
        <v/>
      </c>
      <c r="J17" s="22" t="str">
        <f t="shared" si="0"/>
        <v/>
      </c>
      <c r="K17" s="236" t="str">
        <f>IF(ISBLANK('2.Quote'!K17),"",'2.Quote'!K17)</f>
        <v/>
      </c>
      <c r="L17"/>
      <c r="M17"/>
      <c r="N17"/>
      <c r="O17"/>
      <c r="P17"/>
      <c r="Q17"/>
      <c r="R17"/>
      <c r="S17"/>
      <c r="T17"/>
      <c r="U17"/>
      <c r="V17"/>
      <c r="AM17"/>
      <c r="AN17"/>
      <c r="AO17"/>
      <c r="AP17"/>
      <c r="AS17"/>
    </row>
    <row r="18" spans="1:45" x14ac:dyDescent="0.25">
      <c r="A18" s="94"/>
      <c r="B18" s="18">
        <v>7</v>
      </c>
      <c r="C18" s="19" t="str">
        <f>IF(ISBLANK('2.Quote'!C18),"",'2.Quote'!C18)</f>
        <v/>
      </c>
      <c r="D18" s="19" t="str">
        <f>IF(ISBLANK('2.Quote'!D18),"",'2.Quote'!D18)</f>
        <v/>
      </c>
      <c r="E18" s="124" t="str">
        <f>IF(ISBLANK('2.Quote'!E18),"",'2.Quote'!E18)</f>
        <v/>
      </c>
      <c r="F18" s="124" t="str">
        <f>IF(ISBLANK('2.Quote'!F18),"",'2.Quote'!F18)</f>
        <v/>
      </c>
      <c r="G18" s="124" t="str">
        <f>IF(ISBLANK('2.Quote'!G18),"",'2.Quote'!G18)</f>
        <v/>
      </c>
      <c r="H18" s="124" t="str">
        <f>IF(ISBLANK('2.Quote'!H18),"",'2.Quote'!H18)</f>
        <v/>
      </c>
      <c r="I18" s="20" t="str">
        <f>IFERROR('2.Quote'!AH18+'2.Quote'!AI18+'2.Quote'!K18,"")</f>
        <v/>
      </c>
      <c r="J18" s="22" t="str">
        <f t="shared" si="0"/>
        <v/>
      </c>
      <c r="K18" s="236" t="str">
        <f>IF(ISBLANK('2.Quote'!K18),"",'2.Quote'!K18)</f>
        <v/>
      </c>
      <c r="L18"/>
      <c r="M18"/>
      <c r="N18"/>
      <c r="O18"/>
      <c r="P18"/>
      <c r="Q18"/>
      <c r="R18"/>
      <c r="S18"/>
      <c r="T18"/>
      <c r="U18"/>
      <c r="V18"/>
      <c r="AM18"/>
      <c r="AN18"/>
      <c r="AO18"/>
      <c r="AP18"/>
      <c r="AS18"/>
    </row>
    <row r="19" spans="1:45" x14ac:dyDescent="0.25">
      <c r="A19" s="94"/>
      <c r="B19" s="21">
        <v>8</v>
      </c>
      <c r="C19" s="19" t="str">
        <f>IF(ISBLANK('2.Quote'!C19),"",'2.Quote'!C19)</f>
        <v/>
      </c>
      <c r="D19" s="19" t="str">
        <f>IF(ISBLANK('2.Quote'!D19),"",'2.Quote'!D19)</f>
        <v/>
      </c>
      <c r="E19" s="124" t="str">
        <f>IF(ISBLANK('2.Quote'!E19),"",'2.Quote'!E19)</f>
        <v/>
      </c>
      <c r="F19" s="124" t="str">
        <f>IF(ISBLANK('2.Quote'!F19),"",'2.Quote'!F19)</f>
        <v/>
      </c>
      <c r="G19" s="124" t="str">
        <f>IF(ISBLANK('2.Quote'!G19),"",'2.Quote'!G19)</f>
        <v/>
      </c>
      <c r="H19" s="124" t="str">
        <f>IF(ISBLANK('2.Quote'!H19),"",'2.Quote'!H19)</f>
        <v/>
      </c>
      <c r="I19" s="20" t="str">
        <f>IFERROR('2.Quote'!AH19+'2.Quote'!AI19+'2.Quote'!K19,"")</f>
        <v/>
      </c>
      <c r="J19" s="22" t="str">
        <f t="shared" si="0"/>
        <v/>
      </c>
      <c r="K19" s="236" t="str">
        <f>IF(ISBLANK('2.Quote'!K19),"",'2.Quote'!K19)</f>
        <v/>
      </c>
      <c r="L19"/>
      <c r="M19"/>
      <c r="N19"/>
      <c r="O19"/>
      <c r="P19"/>
      <c r="Q19"/>
      <c r="R19"/>
      <c r="S19"/>
      <c r="T19"/>
      <c r="U19"/>
      <c r="V19"/>
      <c r="AM19"/>
      <c r="AN19"/>
      <c r="AO19"/>
      <c r="AP19"/>
      <c r="AS19"/>
    </row>
    <row r="20" spans="1:45" x14ac:dyDescent="0.25">
      <c r="A20" s="94"/>
      <c r="B20" s="18">
        <v>9</v>
      </c>
      <c r="C20" s="19" t="str">
        <f>IF(ISBLANK('2.Quote'!C20),"",'2.Quote'!C20)</f>
        <v/>
      </c>
      <c r="D20" s="19" t="str">
        <f>IF(ISBLANK('2.Quote'!D20),"",'2.Quote'!D20)</f>
        <v/>
      </c>
      <c r="E20" s="124" t="str">
        <f>IF(ISBLANK('2.Quote'!E20),"",'2.Quote'!E20)</f>
        <v/>
      </c>
      <c r="F20" s="124" t="str">
        <f>IF(ISBLANK('2.Quote'!F20),"",'2.Quote'!F20)</f>
        <v/>
      </c>
      <c r="G20" s="124" t="str">
        <f>IF(ISBLANK('2.Quote'!G20),"",'2.Quote'!G20)</f>
        <v/>
      </c>
      <c r="H20" s="124" t="str">
        <f>IF(ISBLANK('2.Quote'!H20),"",'2.Quote'!H20)</f>
        <v/>
      </c>
      <c r="I20" s="20" t="str">
        <f>IFERROR('2.Quote'!AH20+'2.Quote'!AI20+'2.Quote'!K20,"")</f>
        <v/>
      </c>
      <c r="J20" s="22" t="str">
        <f t="shared" si="0"/>
        <v/>
      </c>
      <c r="K20" s="236" t="str">
        <f>IF(ISBLANK('2.Quote'!K20),"",'2.Quote'!K20)</f>
        <v/>
      </c>
      <c r="L20"/>
      <c r="M20"/>
      <c r="N20"/>
      <c r="O20"/>
      <c r="P20"/>
      <c r="Q20"/>
      <c r="R20"/>
      <c r="S20"/>
      <c r="T20"/>
      <c r="U20"/>
      <c r="V20"/>
      <c r="AM20"/>
      <c r="AN20"/>
      <c r="AO20"/>
      <c r="AP20"/>
      <c r="AS20"/>
    </row>
    <row r="21" spans="1:45" x14ac:dyDescent="0.25">
      <c r="A21" s="94"/>
      <c r="B21" s="21">
        <v>10</v>
      </c>
      <c r="C21" s="19" t="str">
        <f>IF(ISBLANK('2.Quote'!C21),"",'2.Quote'!C21)</f>
        <v/>
      </c>
      <c r="D21" s="19" t="str">
        <f>IF(ISBLANK('2.Quote'!D21),"",'2.Quote'!D21)</f>
        <v/>
      </c>
      <c r="E21" s="124" t="str">
        <f>IF(ISBLANK('2.Quote'!E21),"",'2.Quote'!E21)</f>
        <v/>
      </c>
      <c r="F21" s="124" t="str">
        <f>IF(ISBLANK('2.Quote'!F21),"",'2.Quote'!F21)</f>
        <v/>
      </c>
      <c r="G21" s="124" t="str">
        <f>IF(ISBLANK('2.Quote'!G21),"",'2.Quote'!G21)</f>
        <v/>
      </c>
      <c r="H21" s="124" t="str">
        <f>IF(ISBLANK('2.Quote'!H21),"",'2.Quote'!H21)</f>
        <v/>
      </c>
      <c r="I21" s="20" t="str">
        <f>IFERROR('2.Quote'!AH21+'2.Quote'!AI21+'2.Quote'!K21,"")</f>
        <v/>
      </c>
      <c r="J21" s="22" t="str">
        <f t="shared" si="0"/>
        <v/>
      </c>
      <c r="K21" s="236" t="str">
        <f>IF(ISBLANK('2.Quote'!K21),"",'2.Quote'!K21)</f>
        <v/>
      </c>
      <c r="L21"/>
      <c r="M21"/>
      <c r="N21"/>
      <c r="O21"/>
      <c r="P21"/>
      <c r="Q21"/>
      <c r="R21"/>
      <c r="S21"/>
      <c r="T21"/>
      <c r="U21"/>
      <c r="V21"/>
      <c r="AM21"/>
      <c r="AN21"/>
      <c r="AO21"/>
      <c r="AP21"/>
      <c r="AS21"/>
    </row>
    <row r="22" spans="1:45" x14ac:dyDescent="0.25">
      <c r="A22" s="94"/>
      <c r="B22" s="18">
        <v>11</v>
      </c>
      <c r="C22" s="19" t="str">
        <f>IF(ISBLANK('2.Quote'!C22),"",'2.Quote'!C22)</f>
        <v/>
      </c>
      <c r="D22" s="19" t="str">
        <f>IF(ISBLANK('2.Quote'!D22),"",'2.Quote'!D22)</f>
        <v/>
      </c>
      <c r="E22" s="124" t="str">
        <f>IF(ISBLANK('2.Quote'!E22),"",'2.Quote'!E22)</f>
        <v/>
      </c>
      <c r="F22" s="124" t="str">
        <f>IF(ISBLANK('2.Quote'!F22),"",'2.Quote'!F22)</f>
        <v/>
      </c>
      <c r="G22" s="124" t="str">
        <f>IF(ISBLANK('2.Quote'!G22),"",'2.Quote'!G22)</f>
        <v/>
      </c>
      <c r="H22" s="124" t="str">
        <f>IF(ISBLANK('2.Quote'!H22),"",'2.Quote'!H22)</f>
        <v/>
      </c>
      <c r="I22" s="20" t="str">
        <f>IFERROR('2.Quote'!AH22+'2.Quote'!AI22+'2.Quote'!K22,"")</f>
        <v/>
      </c>
      <c r="J22" s="22" t="str">
        <f t="shared" si="0"/>
        <v/>
      </c>
      <c r="K22" s="236" t="str">
        <f>IF(ISBLANK('2.Quote'!K22),"",'2.Quote'!K22)</f>
        <v/>
      </c>
      <c r="L22"/>
      <c r="M22"/>
      <c r="N22"/>
      <c r="O22"/>
      <c r="P22"/>
      <c r="Q22"/>
      <c r="R22"/>
      <c r="S22"/>
      <c r="T22"/>
      <c r="U22"/>
      <c r="V22"/>
      <c r="AM22"/>
      <c r="AN22"/>
      <c r="AO22"/>
      <c r="AP22"/>
      <c r="AS22"/>
    </row>
    <row r="23" spans="1:45" x14ac:dyDescent="0.25">
      <c r="A23" s="94"/>
      <c r="B23" s="21">
        <v>12</v>
      </c>
      <c r="C23" s="19" t="str">
        <f>IF(ISBLANK('2.Quote'!C23),"",'2.Quote'!C23)</f>
        <v/>
      </c>
      <c r="D23" s="19" t="str">
        <f>IF(ISBLANK('2.Quote'!D23),"",'2.Quote'!D23)</f>
        <v/>
      </c>
      <c r="E23" s="124" t="str">
        <f>IF(ISBLANK('2.Quote'!E23),"",'2.Quote'!E23)</f>
        <v/>
      </c>
      <c r="F23" s="124" t="str">
        <f>IF(ISBLANK('2.Quote'!F23),"",'2.Quote'!F23)</f>
        <v/>
      </c>
      <c r="G23" s="124" t="str">
        <f>IF(ISBLANK('2.Quote'!G23),"",'2.Quote'!G23)</f>
        <v/>
      </c>
      <c r="H23" s="124" t="str">
        <f>IF(ISBLANK('2.Quote'!H23),"",'2.Quote'!H23)</f>
        <v/>
      </c>
      <c r="I23" s="20" t="str">
        <f>IFERROR('2.Quote'!AH23+'2.Quote'!AI23+'2.Quote'!K23,"")</f>
        <v/>
      </c>
      <c r="J23" s="22" t="str">
        <f t="shared" si="0"/>
        <v/>
      </c>
      <c r="K23" s="236" t="str">
        <f>IF(ISBLANK('2.Quote'!K23),"",'2.Quote'!K23)</f>
        <v/>
      </c>
      <c r="L23"/>
      <c r="M23"/>
      <c r="N23"/>
      <c r="O23"/>
      <c r="P23"/>
      <c r="Q23"/>
      <c r="R23"/>
      <c r="S23"/>
      <c r="T23"/>
      <c r="U23"/>
      <c r="V23"/>
      <c r="AM23"/>
      <c r="AN23"/>
      <c r="AO23"/>
      <c r="AP23"/>
      <c r="AS23"/>
    </row>
    <row r="24" spans="1:45" x14ac:dyDescent="0.25">
      <c r="A24" s="94"/>
      <c r="B24" s="18">
        <v>13</v>
      </c>
      <c r="C24" s="19" t="str">
        <f>IF(ISBLANK('2.Quote'!C24),"",'2.Quote'!C24)</f>
        <v/>
      </c>
      <c r="D24" s="19" t="str">
        <f>IF(ISBLANK('2.Quote'!D24),"",'2.Quote'!D24)</f>
        <v/>
      </c>
      <c r="E24" s="124" t="str">
        <f>IF(ISBLANK('2.Quote'!E24),"",'2.Quote'!E24)</f>
        <v/>
      </c>
      <c r="F24" s="124" t="str">
        <f>IF(ISBLANK('2.Quote'!F24),"",'2.Quote'!F24)</f>
        <v/>
      </c>
      <c r="G24" s="124" t="str">
        <f>IF(ISBLANK('2.Quote'!G24),"",'2.Quote'!G24)</f>
        <v/>
      </c>
      <c r="H24" s="124" t="str">
        <f>IF(ISBLANK('2.Quote'!H24),"",'2.Quote'!H24)</f>
        <v/>
      </c>
      <c r="I24" s="20" t="str">
        <f>IFERROR('2.Quote'!AH24+'2.Quote'!AI24+'2.Quote'!K24,"")</f>
        <v/>
      </c>
      <c r="J24" s="22" t="str">
        <f t="shared" si="0"/>
        <v/>
      </c>
      <c r="K24" s="236" t="str">
        <f>IF(ISBLANK('2.Quote'!K24),"",'2.Quote'!K24)</f>
        <v/>
      </c>
      <c r="L24"/>
      <c r="M24"/>
      <c r="N24"/>
      <c r="O24"/>
      <c r="P24"/>
      <c r="Q24"/>
      <c r="R24"/>
      <c r="S24"/>
      <c r="T24"/>
      <c r="U24"/>
      <c r="V24"/>
      <c r="AM24"/>
      <c r="AN24"/>
      <c r="AO24"/>
      <c r="AP24"/>
      <c r="AS24"/>
    </row>
    <row r="25" spans="1:45" x14ac:dyDescent="0.25">
      <c r="A25" s="94"/>
      <c r="B25" s="21">
        <v>14</v>
      </c>
      <c r="C25" s="19" t="str">
        <f>IF(ISBLANK('2.Quote'!C25),"",'2.Quote'!C25)</f>
        <v/>
      </c>
      <c r="D25" s="19" t="str">
        <f>IF(ISBLANK('2.Quote'!D25),"",'2.Quote'!D25)</f>
        <v/>
      </c>
      <c r="E25" s="124" t="str">
        <f>IF(ISBLANK('2.Quote'!E25),"",'2.Quote'!E25)</f>
        <v/>
      </c>
      <c r="F25" s="124" t="str">
        <f>IF(ISBLANK('2.Quote'!F25),"",'2.Quote'!F25)</f>
        <v/>
      </c>
      <c r="G25" s="124" t="str">
        <f>IF(ISBLANK('2.Quote'!G25),"",'2.Quote'!G25)</f>
        <v/>
      </c>
      <c r="H25" s="124" t="str">
        <f>IF(ISBLANK('2.Quote'!H25),"",'2.Quote'!H25)</f>
        <v/>
      </c>
      <c r="I25" s="20" t="str">
        <f>IFERROR('2.Quote'!AH25+'2.Quote'!AI25+'2.Quote'!K25,"")</f>
        <v/>
      </c>
      <c r="J25" s="22" t="str">
        <f t="shared" si="0"/>
        <v/>
      </c>
      <c r="K25" s="236" t="str">
        <f>IF(ISBLANK('2.Quote'!K25),"",'2.Quote'!K25)</f>
        <v/>
      </c>
      <c r="L25"/>
      <c r="M25"/>
      <c r="N25"/>
      <c r="O25"/>
      <c r="P25"/>
      <c r="Q25"/>
      <c r="R25"/>
      <c r="S25"/>
      <c r="T25"/>
      <c r="U25"/>
      <c r="V25"/>
      <c r="AM25"/>
      <c r="AN25"/>
      <c r="AO25"/>
      <c r="AP25"/>
      <c r="AS25"/>
    </row>
    <row r="26" spans="1:45" x14ac:dyDescent="0.25">
      <c r="A26" s="94"/>
      <c r="B26" s="18">
        <v>15</v>
      </c>
      <c r="C26" s="19" t="str">
        <f>IF(ISBLANK('2.Quote'!C26),"",'2.Quote'!C26)</f>
        <v/>
      </c>
      <c r="D26" s="19" t="str">
        <f>IF(ISBLANK('2.Quote'!D26),"",'2.Quote'!D26)</f>
        <v/>
      </c>
      <c r="E26" s="124" t="str">
        <f>IF(ISBLANK('2.Quote'!E26),"",'2.Quote'!E26)</f>
        <v/>
      </c>
      <c r="F26" s="124" t="str">
        <f>IF(ISBLANK('2.Quote'!F26),"",'2.Quote'!F26)</f>
        <v/>
      </c>
      <c r="G26" s="124" t="str">
        <f>IF(ISBLANK('2.Quote'!G26),"",'2.Quote'!G26)</f>
        <v/>
      </c>
      <c r="H26" s="124" t="str">
        <f>IF(ISBLANK('2.Quote'!H26),"",'2.Quote'!H26)</f>
        <v/>
      </c>
      <c r="I26" s="20" t="str">
        <f>IFERROR('2.Quote'!AH26+'2.Quote'!AI26+'2.Quote'!K26,"")</f>
        <v/>
      </c>
      <c r="J26" s="22" t="str">
        <f t="shared" si="0"/>
        <v/>
      </c>
      <c r="K26" s="236" t="str">
        <f>IF(ISBLANK('2.Quote'!K26),"",'2.Quote'!K26)</f>
        <v/>
      </c>
      <c r="L26"/>
      <c r="M26"/>
      <c r="N26"/>
      <c r="O26"/>
      <c r="P26"/>
      <c r="Q26"/>
      <c r="R26"/>
      <c r="S26"/>
      <c r="T26"/>
      <c r="U26"/>
      <c r="V26"/>
      <c r="AM26"/>
      <c r="AN26"/>
      <c r="AO26"/>
      <c r="AP26"/>
      <c r="AS26"/>
    </row>
    <row r="27" spans="1:45" x14ac:dyDescent="0.25">
      <c r="A27" s="94"/>
      <c r="B27" s="21">
        <v>16</v>
      </c>
      <c r="C27" s="19" t="str">
        <f>IF(ISBLANK('2.Quote'!C27),"",'2.Quote'!C27)</f>
        <v/>
      </c>
      <c r="D27" s="19" t="str">
        <f>IF(ISBLANK('2.Quote'!D27),"",'2.Quote'!D27)</f>
        <v/>
      </c>
      <c r="E27" s="124" t="str">
        <f>IF(ISBLANK('2.Quote'!E27),"",'2.Quote'!E27)</f>
        <v/>
      </c>
      <c r="F27" s="124" t="str">
        <f>IF(ISBLANK('2.Quote'!F27),"",'2.Quote'!F27)</f>
        <v/>
      </c>
      <c r="G27" s="124" t="str">
        <f>IF(ISBLANK('2.Quote'!G27),"",'2.Quote'!G27)</f>
        <v/>
      </c>
      <c r="H27" s="124" t="str">
        <f>IF(ISBLANK('2.Quote'!H27),"",'2.Quote'!H27)</f>
        <v/>
      </c>
      <c r="I27" s="20" t="str">
        <f>IFERROR('2.Quote'!AH27+'2.Quote'!AI27+'2.Quote'!K27,"")</f>
        <v/>
      </c>
      <c r="J27" s="22" t="str">
        <f t="shared" si="0"/>
        <v/>
      </c>
      <c r="K27" s="236" t="str">
        <f>IF(ISBLANK('2.Quote'!K27),"",'2.Quote'!K27)</f>
        <v/>
      </c>
      <c r="L27"/>
      <c r="M27"/>
      <c r="N27"/>
      <c r="O27"/>
      <c r="P27"/>
      <c r="Q27"/>
      <c r="R27"/>
      <c r="S27"/>
      <c r="T27"/>
      <c r="U27"/>
      <c r="V27"/>
      <c r="AM27"/>
      <c r="AN27"/>
      <c r="AO27"/>
      <c r="AP27"/>
      <c r="AS27"/>
    </row>
    <row r="28" spans="1:45" x14ac:dyDescent="0.25">
      <c r="A28" s="94"/>
      <c r="B28" s="18">
        <v>17</v>
      </c>
      <c r="C28" s="19" t="str">
        <f>IF(ISBLANK('2.Quote'!C28),"",'2.Quote'!C28)</f>
        <v/>
      </c>
      <c r="D28" s="19" t="str">
        <f>IF(ISBLANK('2.Quote'!D28),"",'2.Quote'!D28)</f>
        <v/>
      </c>
      <c r="E28" s="124" t="str">
        <f>IF(ISBLANK('2.Quote'!E28),"",'2.Quote'!E28)</f>
        <v/>
      </c>
      <c r="F28" s="124" t="str">
        <f>IF(ISBLANK('2.Quote'!F28),"",'2.Quote'!F28)</f>
        <v/>
      </c>
      <c r="G28" s="124" t="str">
        <f>IF(ISBLANK('2.Quote'!G28),"",'2.Quote'!G28)</f>
        <v/>
      </c>
      <c r="H28" s="124" t="str">
        <f>IF(ISBLANK('2.Quote'!H28),"",'2.Quote'!H28)</f>
        <v/>
      </c>
      <c r="I28" s="20" t="str">
        <f>IFERROR('2.Quote'!AH28+'2.Quote'!AI28+'2.Quote'!K28,"")</f>
        <v/>
      </c>
      <c r="J28" s="22" t="str">
        <f t="shared" si="0"/>
        <v/>
      </c>
      <c r="K28" s="236" t="str">
        <f>IF(ISBLANK('2.Quote'!K28),"",'2.Quote'!K28)</f>
        <v/>
      </c>
      <c r="L28"/>
      <c r="M28"/>
      <c r="N28"/>
      <c r="O28"/>
      <c r="P28"/>
      <c r="Q28"/>
      <c r="R28"/>
      <c r="S28"/>
      <c r="T28"/>
      <c r="U28"/>
      <c r="V28"/>
      <c r="AM28"/>
      <c r="AN28"/>
      <c r="AO28"/>
      <c r="AP28"/>
      <c r="AS28"/>
    </row>
    <row r="29" spans="1:45" x14ac:dyDescent="0.25">
      <c r="A29" s="94"/>
      <c r="B29" s="21">
        <v>18</v>
      </c>
      <c r="C29" s="19" t="str">
        <f>IF(ISBLANK('2.Quote'!C29),"",'2.Quote'!C29)</f>
        <v/>
      </c>
      <c r="D29" s="19" t="str">
        <f>IF(ISBLANK('2.Quote'!D29),"",'2.Quote'!D29)</f>
        <v/>
      </c>
      <c r="E29" s="124" t="str">
        <f>IF(ISBLANK('2.Quote'!E29),"",'2.Quote'!E29)</f>
        <v/>
      </c>
      <c r="F29" s="124" t="str">
        <f>IF(ISBLANK('2.Quote'!F29),"",'2.Quote'!F29)</f>
        <v/>
      </c>
      <c r="G29" s="124" t="str">
        <f>IF(ISBLANK('2.Quote'!G29),"",'2.Quote'!G29)</f>
        <v/>
      </c>
      <c r="H29" s="124" t="str">
        <f>IF(ISBLANK('2.Quote'!H29),"",'2.Quote'!H29)</f>
        <v/>
      </c>
      <c r="I29" s="20" t="str">
        <f>IFERROR('2.Quote'!AH29+'2.Quote'!AI29+'2.Quote'!K29,"")</f>
        <v/>
      </c>
      <c r="J29" s="22" t="str">
        <f t="shared" si="0"/>
        <v/>
      </c>
      <c r="K29" s="236" t="str">
        <f>IF(ISBLANK('2.Quote'!K29),"",'2.Quote'!K29)</f>
        <v/>
      </c>
      <c r="L29"/>
      <c r="M29"/>
      <c r="N29"/>
      <c r="O29"/>
      <c r="P29"/>
      <c r="Q29"/>
      <c r="R29"/>
      <c r="S29"/>
      <c r="T29"/>
      <c r="U29"/>
      <c r="V29"/>
      <c r="AM29"/>
      <c r="AN29"/>
      <c r="AO29"/>
      <c r="AP29"/>
      <c r="AS29"/>
    </row>
    <row r="30" spans="1:45" x14ac:dyDescent="0.25">
      <c r="A30" s="94"/>
      <c r="B30" s="18">
        <v>19</v>
      </c>
      <c r="C30" s="19" t="str">
        <f>IF(ISBLANK('2.Quote'!C30),"",'2.Quote'!C30)</f>
        <v/>
      </c>
      <c r="D30" s="19" t="str">
        <f>IF(ISBLANK('2.Quote'!D30),"",'2.Quote'!D30)</f>
        <v/>
      </c>
      <c r="E30" s="124" t="str">
        <f>IF(ISBLANK('2.Quote'!E30),"",'2.Quote'!E30)</f>
        <v/>
      </c>
      <c r="F30" s="124" t="str">
        <f>IF(ISBLANK('2.Quote'!F30),"",'2.Quote'!F30)</f>
        <v/>
      </c>
      <c r="G30" s="124" t="str">
        <f>IF(ISBLANK('2.Quote'!G30),"",'2.Quote'!G30)</f>
        <v/>
      </c>
      <c r="H30" s="124" t="str">
        <f>IF(ISBLANK('2.Quote'!H30),"",'2.Quote'!H30)</f>
        <v/>
      </c>
      <c r="I30" s="20" t="str">
        <f>IFERROR('2.Quote'!AH30+'2.Quote'!AI30+'2.Quote'!K30,"")</f>
        <v/>
      </c>
      <c r="J30" s="22" t="str">
        <f t="shared" si="0"/>
        <v/>
      </c>
      <c r="K30" s="236" t="str">
        <f>IF(ISBLANK('2.Quote'!K30),"",'2.Quote'!K30)</f>
        <v/>
      </c>
      <c r="L30"/>
      <c r="M30"/>
      <c r="N30"/>
      <c r="O30"/>
      <c r="P30"/>
      <c r="Q30"/>
      <c r="R30"/>
      <c r="S30"/>
      <c r="T30"/>
      <c r="U30"/>
      <c r="V30"/>
      <c r="AM30"/>
      <c r="AN30"/>
      <c r="AO30"/>
      <c r="AP30"/>
      <c r="AS30"/>
    </row>
    <row r="31" spans="1:45" x14ac:dyDescent="0.25">
      <c r="A31" s="94"/>
      <c r="B31" s="21">
        <v>20</v>
      </c>
      <c r="C31" s="19" t="str">
        <f>IF(ISBLANK('2.Quote'!C31),"",'2.Quote'!C31)</f>
        <v/>
      </c>
      <c r="D31" s="19" t="str">
        <f>IF(ISBLANK('2.Quote'!D31),"",'2.Quote'!D31)</f>
        <v/>
      </c>
      <c r="E31" s="124" t="str">
        <f>IF(ISBLANK('2.Quote'!E31),"",'2.Quote'!E31)</f>
        <v/>
      </c>
      <c r="F31" s="124" t="str">
        <f>IF(ISBLANK('2.Quote'!F31),"",'2.Quote'!F31)</f>
        <v/>
      </c>
      <c r="G31" s="124" t="str">
        <f>IF(ISBLANK('2.Quote'!G31),"",'2.Quote'!G31)</f>
        <v/>
      </c>
      <c r="H31" s="124" t="str">
        <f>IF(ISBLANK('2.Quote'!H31),"",'2.Quote'!H31)</f>
        <v/>
      </c>
      <c r="I31" s="20" t="str">
        <f>IFERROR('2.Quote'!AH31+'2.Quote'!AI31+'2.Quote'!K31,"")</f>
        <v/>
      </c>
      <c r="J31" s="22" t="str">
        <f t="shared" si="0"/>
        <v/>
      </c>
      <c r="K31" s="236" t="str">
        <f>IF(ISBLANK('2.Quote'!K31),"",'2.Quote'!K31)</f>
        <v/>
      </c>
      <c r="L31"/>
      <c r="M31"/>
      <c r="N31"/>
      <c r="O31"/>
      <c r="P31"/>
      <c r="Q31"/>
      <c r="R31"/>
      <c r="S31"/>
      <c r="T31"/>
      <c r="U31"/>
      <c r="V31"/>
      <c r="AM31"/>
      <c r="AN31"/>
      <c r="AO31"/>
      <c r="AP31"/>
      <c r="AS31"/>
    </row>
    <row r="32" spans="1:45" x14ac:dyDescent="0.25">
      <c r="A32" s="94"/>
      <c r="B32" s="18">
        <v>21</v>
      </c>
      <c r="C32" s="19" t="str">
        <f>IF(ISBLANK('2.Quote'!C32),"",'2.Quote'!C32)</f>
        <v/>
      </c>
      <c r="D32" s="19" t="str">
        <f>IF(ISBLANK('2.Quote'!D32),"",'2.Quote'!D32)</f>
        <v/>
      </c>
      <c r="E32" s="124" t="str">
        <f>IF(ISBLANK('2.Quote'!E32),"",'2.Quote'!E32)</f>
        <v/>
      </c>
      <c r="F32" s="124" t="str">
        <f>IF(ISBLANK('2.Quote'!F32),"",'2.Quote'!F32)</f>
        <v/>
      </c>
      <c r="G32" s="124" t="str">
        <f>IF(ISBLANK('2.Quote'!G32),"",'2.Quote'!G32)</f>
        <v/>
      </c>
      <c r="H32" s="124" t="str">
        <f>IF(ISBLANK('2.Quote'!H32),"",'2.Quote'!H32)</f>
        <v/>
      </c>
      <c r="I32" s="20" t="str">
        <f>IFERROR('2.Quote'!AH32+'2.Quote'!AI32+'2.Quote'!K32,"")</f>
        <v/>
      </c>
      <c r="J32" s="22" t="str">
        <f t="shared" si="0"/>
        <v/>
      </c>
      <c r="K32" s="236" t="str">
        <f>IF(ISBLANK('2.Quote'!K32),"",'2.Quote'!K32)</f>
        <v/>
      </c>
      <c r="L32"/>
      <c r="M32"/>
      <c r="N32"/>
      <c r="O32"/>
      <c r="P32"/>
      <c r="Q32"/>
      <c r="R32"/>
      <c r="S32"/>
      <c r="T32"/>
      <c r="U32"/>
      <c r="V32"/>
      <c r="AM32"/>
      <c r="AN32"/>
      <c r="AO32"/>
      <c r="AP32"/>
      <c r="AS32"/>
    </row>
    <row r="33" spans="1:45" x14ac:dyDescent="0.25">
      <c r="A33" s="94"/>
      <c r="B33" s="21">
        <v>22</v>
      </c>
      <c r="C33" s="19" t="str">
        <f>IF(ISBLANK('2.Quote'!C33),"",'2.Quote'!C33)</f>
        <v/>
      </c>
      <c r="D33" s="19" t="str">
        <f>IF(ISBLANK('2.Quote'!D33),"",'2.Quote'!D33)</f>
        <v/>
      </c>
      <c r="E33" s="124" t="str">
        <f>IF(ISBLANK('2.Quote'!E33),"",'2.Quote'!E33)</f>
        <v/>
      </c>
      <c r="F33" s="124" t="str">
        <f>IF(ISBLANK('2.Quote'!F33),"",'2.Quote'!F33)</f>
        <v/>
      </c>
      <c r="G33" s="124" t="str">
        <f>IF(ISBLANK('2.Quote'!G33),"",'2.Quote'!G33)</f>
        <v/>
      </c>
      <c r="H33" s="124" t="str">
        <f>IF(ISBLANK('2.Quote'!H33),"",'2.Quote'!H33)</f>
        <v/>
      </c>
      <c r="I33" s="20" t="str">
        <f>IFERROR('2.Quote'!AH33+'2.Quote'!AI33+'2.Quote'!K33,"")</f>
        <v/>
      </c>
      <c r="J33" s="22" t="str">
        <f t="shared" si="0"/>
        <v/>
      </c>
      <c r="K33" s="236" t="str">
        <f>IF(ISBLANK('2.Quote'!K33),"",'2.Quote'!K33)</f>
        <v/>
      </c>
      <c r="L33"/>
      <c r="M33"/>
      <c r="N33"/>
      <c r="O33"/>
      <c r="P33"/>
      <c r="Q33"/>
      <c r="R33"/>
      <c r="S33"/>
      <c r="T33"/>
      <c r="U33"/>
      <c r="V33"/>
      <c r="AM33"/>
      <c r="AN33"/>
      <c r="AO33"/>
      <c r="AP33"/>
      <c r="AS33"/>
    </row>
    <row r="34" spans="1:45" x14ac:dyDescent="0.25">
      <c r="A34" s="94"/>
      <c r="B34" s="18">
        <v>23</v>
      </c>
      <c r="C34" s="19" t="str">
        <f>IF(ISBLANK('2.Quote'!C34),"",'2.Quote'!C34)</f>
        <v/>
      </c>
      <c r="D34" s="19" t="str">
        <f>IF(ISBLANK('2.Quote'!D34),"",'2.Quote'!D34)</f>
        <v/>
      </c>
      <c r="E34" s="124" t="str">
        <f>IF(ISBLANK('2.Quote'!E34),"",'2.Quote'!E34)</f>
        <v/>
      </c>
      <c r="F34" s="124" t="str">
        <f>IF(ISBLANK('2.Quote'!F34),"",'2.Quote'!F34)</f>
        <v/>
      </c>
      <c r="G34" s="124" t="str">
        <f>IF(ISBLANK('2.Quote'!G34),"",'2.Quote'!G34)</f>
        <v/>
      </c>
      <c r="H34" s="124" t="str">
        <f>IF(ISBLANK('2.Quote'!H34),"",'2.Quote'!H34)</f>
        <v/>
      </c>
      <c r="I34" s="20" t="str">
        <f>IFERROR('2.Quote'!AH34+'2.Quote'!AI34+'2.Quote'!K34,"")</f>
        <v/>
      </c>
      <c r="J34" s="22" t="str">
        <f t="shared" si="0"/>
        <v/>
      </c>
      <c r="K34" s="236" t="str">
        <f>IF(ISBLANK('2.Quote'!K34),"",'2.Quote'!K34)</f>
        <v/>
      </c>
      <c r="L34"/>
      <c r="M34"/>
      <c r="N34"/>
      <c r="O34"/>
      <c r="P34"/>
      <c r="Q34"/>
      <c r="R34"/>
      <c r="S34"/>
      <c r="T34"/>
      <c r="U34"/>
      <c r="V34"/>
      <c r="AM34"/>
      <c r="AN34"/>
      <c r="AO34"/>
      <c r="AP34"/>
      <c r="AS34"/>
    </row>
    <row r="35" spans="1:45" x14ac:dyDescent="0.25">
      <c r="A35" s="94"/>
      <c r="B35" s="21">
        <v>24</v>
      </c>
      <c r="C35" s="19" t="str">
        <f>IF(ISBLANK('2.Quote'!C35),"",'2.Quote'!C35)</f>
        <v/>
      </c>
      <c r="D35" s="19" t="str">
        <f>IF(ISBLANK('2.Quote'!D35),"",'2.Quote'!D35)</f>
        <v/>
      </c>
      <c r="E35" s="124" t="str">
        <f>IF(ISBLANK('2.Quote'!E35),"",'2.Quote'!E35)</f>
        <v/>
      </c>
      <c r="F35" s="124" t="str">
        <f>IF(ISBLANK('2.Quote'!F35),"",'2.Quote'!F35)</f>
        <v/>
      </c>
      <c r="G35" s="124" t="str">
        <f>IF(ISBLANK('2.Quote'!G35),"",'2.Quote'!G35)</f>
        <v/>
      </c>
      <c r="H35" s="124" t="str">
        <f>IF(ISBLANK('2.Quote'!H35),"",'2.Quote'!H35)</f>
        <v/>
      </c>
      <c r="I35" s="20" t="str">
        <f>IFERROR('2.Quote'!AH35+'2.Quote'!AI35+'2.Quote'!K35,"")</f>
        <v/>
      </c>
      <c r="J35" s="22" t="str">
        <f t="shared" si="0"/>
        <v/>
      </c>
      <c r="K35" s="236" t="str">
        <f>IF(ISBLANK('2.Quote'!K35),"",'2.Quote'!K35)</f>
        <v/>
      </c>
      <c r="L35"/>
      <c r="M35"/>
      <c r="N35"/>
      <c r="O35"/>
      <c r="P35"/>
      <c r="Q35"/>
      <c r="R35"/>
      <c r="S35"/>
      <c r="T35"/>
      <c r="U35"/>
      <c r="V35"/>
      <c r="AM35"/>
      <c r="AN35"/>
      <c r="AO35"/>
      <c r="AP35"/>
      <c r="AS35"/>
    </row>
    <row r="36" spans="1:45" x14ac:dyDescent="0.25">
      <c r="A36" s="94"/>
      <c r="B36" s="18">
        <v>25</v>
      </c>
      <c r="C36" s="19" t="str">
        <f>IF(ISBLANK('2.Quote'!C36),"",'2.Quote'!C36)</f>
        <v/>
      </c>
      <c r="D36" s="19" t="str">
        <f>IF(ISBLANK('2.Quote'!D36),"",'2.Quote'!D36)</f>
        <v/>
      </c>
      <c r="E36" s="124" t="str">
        <f>IF(ISBLANK('2.Quote'!E36),"",'2.Quote'!E36)</f>
        <v/>
      </c>
      <c r="F36" s="124" t="str">
        <f>IF(ISBLANK('2.Quote'!F36),"",'2.Quote'!F36)</f>
        <v/>
      </c>
      <c r="G36" s="124" t="str">
        <f>IF(ISBLANK('2.Quote'!G36),"",'2.Quote'!G36)</f>
        <v/>
      </c>
      <c r="H36" s="124" t="str">
        <f>IF(ISBLANK('2.Quote'!H36),"",'2.Quote'!H36)</f>
        <v/>
      </c>
      <c r="I36" s="20" t="str">
        <f>IFERROR('2.Quote'!AH36+'2.Quote'!AI36+'2.Quote'!K36,"")</f>
        <v/>
      </c>
      <c r="J36" s="22" t="str">
        <f t="shared" si="0"/>
        <v/>
      </c>
      <c r="K36" s="236" t="str">
        <f>IF(ISBLANK('2.Quote'!K36),"",'2.Quote'!K36)</f>
        <v/>
      </c>
      <c r="L36"/>
      <c r="M36"/>
      <c r="N36"/>
      <c r="O36"/>
      <c r="P36"/>
      <c r="Q36"/>
      <c r="R36"/>
      <c r="S36"/>
      <c r="T36"/>
      <c r="U36"/>
      <c r="V36"/>
      <c r="AM36"/>
      <c r="AN36"/>
      <c r="AO36"/>
      <c r="AP36"/>
      <c r="AS36"/>
    </row>
    <row r="37" spans="1:45" x14ac:dyDescent="0.25">
      <c r="A37" s="94"/>
      <c r="B37" s="21">
        <v>26</v>
      </c>
      <c r="C37" s="19" t="str">
        <f>IF(ISBLANK('2.Quote'!C37),"",'2.Quote'!C37)</f>
        <v/>
      </c>
      <c r="D37" s="19" t="str">
        <f>IF(ISBLANK('2.Quote'!D37),"",'2.Quote'!D37)</f>
        <v/>
      </c>
      <c r="E37" s="124" t="str">
        <f>IF(ISBLANK('2.Quote'!E37),"",'2.Quote'!E37)</f>
        <v/>
      </c>
      <c r="F37" s="124" t="str">
        <f>IF(ISBLANK('2.Quote'!F37),"",'2.Quote'!F37)</f>
        <v/>
      </c>
      <c r="G37" s="124" t="str">
        <f>IF(ISBLANK('2.Quote'!G37),"",'2.Quote'!G37)</f>
        <v/>
      </c>
      <c r="H37" s="124" t="str">
        <f>IF(ISBLANK('2.Quote'!H37),"",'2.Quote'!H37)</f>
        <v/>
      </c>
      <c r="I37" s="20" t="str">
        <f>IFERROR('2.Quote'!AH37+'2.Quote'!AI37+'2.Quote'!K37,"")</f>
        <v/>
      </c>
      <c r="J37" s="22" t="str">
        <f t="shared" si="0"/>
        <v/>
      </c>
      <c r="K37" s="236" t="str">
        <f>IF(ISBLANK('2.Quote'!K37),"",'2.Quote'!K37)</f>
        <v/>
      </c>
      <c r="L37"/>
      <c r="M37"/>
      <c r="N37"/>
      <c r="O37"/>
      <c r="P37"/>
      <c r="Q37"/>
      <c r="R37"/>
      <c r="S37"/>
      <c r="T37"/>
      <c r="U37"/>
      <c r="V37"/>
      <c r="AM37"/>
      <c r="AN37"/>
      <c r="AO37"/>
      <c r="AP37"/>
      <c r="AS37"/>
    </row>
    <row r="38" spans="1:45" x14ac:dyDescent="0.25">
      <c r="A38" s="94"/>
      <c r="B38" s="18">
        <v>27</v>
      </c>
      <c r="C38" s="19" t="str">
        <f>IF(ISBLANK('2.Quote'!C38),"",'2.Quote'!C38)</f>
        <v/>
      </c>
      <c r="D38" s="19" t="str">
        <f>IF(ISBLANK('2.Quote'!D38),"",'2.Quote'!D38)</f>
        <v/>
      </c>
      <c r="E38" s="124" t="str">
        <f>IF(ISBLANK('2.Quote'!E38),"",'2.Quote'!E38)</f>
        <v/>
      </c>
      <c r="F38" s="124" t="str">
        <f>IF(ISBLANK('2.Quote'!F38),"",'2.Quote'!F38)</f>
        <v/>
      </c>
      <c r="G38" s="124" t="str">
        <f>IF(ISBLANK('2.Quote'!G38),"",'2.Quote'!G38)</f>
        <v/>
      </c>
      <c r="H38" s="124" t="str">
        <f>IF(ISBLANK('2.Quote'!H38),"",'2.Quote'!H38)</f>
        <v/>
      </c>
      <c r="I38" s="20" t="str">
        <f>IFERROR('2.Quote'!AH38+'2.Quote'!AI38+'2.Quote'!K38,"")</f>
        <v/>
      </c>
      <c r="J38" s="22" t="str">
        <f t="shared" si="0"/>
        <v/>
      </c>
      <c r="K38" s="236" t="str">
        <f>IF(ISBLANK('2.Quote'!K38),"",'2.Quote'!K38)</f>
        <v/>
      </c>
      <c r="L38"/>
      <c r="M38"/>
      <c r="N38"/>
      <c r="O38"/>
      <c r="P38"/>
      <c r="Q38"/>
      <c r="R38"/>
      <c r="S38"/>
      <c r="T38"/>
      <c r="U38"/>
      <c r="V38"/>
      <c r="AM38"/>
      <c r="AN38"/>
      <c r="AO38"/>
      <c r="AP38"/>
      <c r="AS38"/>
    </row>
    <row r="39" spans="1:45" x14ac:dyDescent="0.25">
      <c r="A39" s="94"/>
      <c r="B39" s="21">
        <v>28</v>
      </c>
      <c r="C39" s="19" t="str">
        <f>IF(ISBLANK('2.Quote'!C39),"",'2.Quote'!C39)</f>
        <v/>
      </c>
      <c r="D39" s="19" t="str">
        <f>IF(ISBLANK('2.Quote'!D39),"",'2.Quote'!D39)</f>
        <v/>
      </c>
      <c r="E39" s="124" t="str">
        <f>IF(ISBLANK('2.Quote'!E39),"",'2.Quote'!E39)</f>
        <v/>
      </c>
      <c r="F39" s="124" t="str">
        <f>IF(ISBLANK('2.Quote'!F39),"",'2.Quote'!F39)</f>
        <v/>
      </c>
      <c r="G39" s="124" t="str">
        <f>IF(ISBLANK('2.Quote'!G39),"",'2.Quote'!G39)</f>
        <v/>
      </c>
      <c r="H39" s="124" t="str">
        <f>IF(ISBLANK('2.Quote'!H39),"",'2.Quote'!H39)</f>
        <v/>
      </c>
      <c r="I39" s="20" t="str">
        <f>IFERROR('2.Quote'!AH39+'2.Quote'!AI39+'2.Quote'!K39,"")</f>
        <v/>
      </c>
      <c r="J39" s="22" t="str">
        <f t="shared" si="0"/>
        <v/>
      </c>
      <c r="K39" s="236" t="str">
        <f>IF(ISBLANK('2.Quote'!K39),"",'2.Quote'!K39)</f>
        <v/>
      </c>
      <c r="L39"/>
      <c r="M39"/>
      <c r="N39"/>
      <c r="O39"/>
      <c r="P39"/>
      <c r="Q39"/>
      <c r="R39"/>
      <c r="S39"/>
      <c r="T39"/>
      <c r="U39"/>
      <c r="V39"/>
      <c r="AM39"/>
      <c r="AN39"/>
      <c r="AO39"/>
      <c r="AP39"/>
      <c r="AS39"/>
    </row>
    <row r="40" spans="1:45" x14ac:dyDescent="0.25">
      <c r="A40" s="94"/>
      <c r="B40" s="18">
        <v>29</v>
      </c>
      <c r="C40" s="19" t="str">
        <f>IF(ISBLANK('2.Quote'!C40),"",'2.Quote'!C40)</f>
        <v/>
      </c>
      <c r="D40" s="19" t="str">
        <f>IF(ISBLANK('2.Quote'!D40),"",'2.Quote'!D40)</f>
        <v/>
      </c>
      <c r="E40" s="124" t="str">
        <f>IF(ISBLANK('2.Quote'!E40),"",'2.Quote'!E40)</f>
        <v/>
      </c>
      <c r="F40" s="124" t="str">
        <f>IF(ISBLANK('2.Quote'!F40),"",'2.Quote'!F40)</f>
        <v/>
      </c>
      <c r="G40" s="124" t="str">
        <f>IF(ISBLANK('2.Quote'!G40),"",'2.Quote'!G40)</f>
        <v/>
      </c>
      <c r="H40" s="124" t="str">
        <f>IF(ISBLANK('2.Quote'!H40),"",'2.Quote'!H40)</f>
        <v/>
      </c>
      <c r="I40" s="20" t="str">
        <f>IFERROR('2.Quote'!AH40+'2.Quote'!AI40+'2.Quote'!K40,"")</f>
        <v/>
      </c>
      <c r="J40" s="22" t="str">
        <f t="shared" si="0"/>
        <v/>
      </c>
      <c r="K40" s="236" t="str">
        <f>IF(ISBLANK('2.Quote'!K40),"",'2.Quote'!K40)</f>
        <v/>
      </c>
      <c r="L40"/>
      <c r="M40"/>
      <c r="N40"/>
      <c r="O40"/>
      <c r="P40"/>
      <c r="Q40"/>
      <c r="R40"/>
      <c r="S40"/>
      <c r="T40"/>
      <c r="U40"/>
      <c r="V40"/>
      <c r="AM40"/>
      <c r="AN40"/>
      <c r="AO40"/>
      <c r="AP40"/>
      <c r="AS40"/>
    </row>
    <row r="41" spans="1:45" x14ac:dyDescent="0.25">
      <c r="A41" s="94"/>
      <c r="B41" s="21">
        <v>30</v>
      </c>
      <c r="C41" s="19" t="str">
        <f>IF(ISBLANK('2.Quote'!C41),"",'2.Quote'!C41)</f>
        <v/>
      </c>
      <c r="D41" s="19" t="str">
        <f>IF(ISBLANK('2.Quote'!D41),"",'2.Quote'!D41)</f>
        <v/>
      </c>
      <c r="E41" s="124" t="str">
        <f>IF(ISBLANK('2.Quote'!E41),"",'2.Quote'!E41)</f>
        <v/>
      </c>
      <c r="F41" s="124" t="str">
        <f>IF(ISBLANK('2.Quote'!F41),"",'2.Quote'!F41)</f>
        <v/>
      </c>
      <c r="G41" s="124" t="str">
        <f>IF(ISBLANK('2.Quote'!G41),"",'2.Quote'!G41)</f>
        <v/>
      </c>
      <c r="H41" s="124" t="str">
        <f>IF(ISBLANK('2.Quote'!H41),"",'2.Quote'!H41)</f>
        <v/>
      </c>
      <c r="I41" s="20" t="str">
        <f>IFERROR('2.Quote'!AH41+'2.Quote'!AI41+'2.Quote'!K41,"")</f>
        <v/>
      </c>
      <c r="J41" s="22" t="str">
        <f t="shared" si="0"/>
        <v/>
      </c>
      <c r="K41" s="236" t="str">
        <f>IF(ISBLANK('2.Quote'!K41),"",'2.Quote'!K41)</f>
        <v/>
      </c>
      <c r="L41"/>
      <c r="M41"/>
      <c r="N41"/>
      <c r="O41"/>
      <c r="P41"/>
      <c r="Q41"/>
      <c r="R41"/>
      <c r="S41"/>
      <c r="T41"/>
      <c r="U41"/>
      <c r="V41"/>
      <c r="AM41"/>
      <c r="AN41"/>
      <c r="AO41"/>
      <c r="AP41"/>
      <c r="AS41"/>
    </row>
    <row r="42" spans="1:45" x14ac:dyDescent="0.25">
      <c r="A42" s="94"/>
      <c r="B42" s="18">
        <v>31</v>
      </c>
      <c r="C42" s="19" t="str">
        <f>IF(ISBLANK('2.Quote'!C42),"",'2.Quote'!C42)</f>
        <v/>
      </c>
      <c r="D42" s="19" t="str">
        <f>IF(ISBLANK('2.Quote'!D42),"",'2.Quote'!D42)</f>
        <v/>
      </c>
      <c r="E42" s="124" t="str">
        <f>IF(ISBLANK('2.Quote'!E42),"",'2.Quote'!E42)</f>
        <v/>
      </c>
      <c r="F42" s="124" t="str">
        <f>IF(ISBLANK('2.Quote'!F42),"",'2.Quote'!F42)</f>
        <v/>
      </c>
      <c r="G42" s="124" t="str">
        <f>IF(ISBLANK('2.Quote'!G42),"",'2.Quote'!G42)</f>
        <v/>
      </c>
      <c r="H42" s="124" t="str">
        <f>IF(ISBLANK('2.Quote'!H42),"",'2.Quote'!H42)</f>
        <v/>
      </c>
      <c r="I42" s="20" t="str">
        <f>IFERROR('2.Quote'!AH42+'2.Quote'!AI42+'2.Quote'!K42,"")</f>
        <v/>
      </c>
      <c r="J42" s="22" t="str">
        <f t="shared" si="0"/>
        <v/>
      </c>
      <c r="K42" s="236" t="str">
        <f>IF(ISBLANK('2.Quote'!K42),"",'2.Quote'!K42)</f>
        <v/>
      </c>
      <c r="L42"/>
      <c r="M42"/>
      <c r="N42"/>
      <c r="O42"/>
      <c r="P42"/>
      <c r="Q42"/>
      <c r="R42"/>
      <c r="S42"/>
      <c r="T42"/>
      <c r="U42"/>
      <c r="V42"/>
      <c r="AM42"/>
      <c r="AN42"/>
      <c r="AO42"/>
      <c r="AP42"/>
      <c r="AS42"/>
    </row>
    <row r="43" spans="1:45" x14ac:dyDescent="0.25">
      <c r="A43" s="94"/>
      <c r="B43" s="21">
        <v>32</v>
      </c>
      <c r="C43" s="19" t="str">
        <f>IF(ISBLANK('2.Quote'!C43),"",'2.Quote'!C43)</f>
        <v/>
      </c>
      <c r="D43" s="19" t="str">
        <f>IF(ISBLANK('2.Quote'!D43),"",'2.Quote'!D43)</f>
        <v/>
      </c>
      <c r="E43" s="124" t="str">
        <f>IF(ISBLANK('2.Quote'!E43),"",'2.Quote'!E43)</f>
        <v/>
      </c>
      <c r="F43" s="124" t="str">
        <f>IF(ISBLANK('2.Quote'!F43),"",'2.Quote'!F43)</f>
        <v/>
      </c>
      <c r="G43" s="124" t="str">
        <f>IF(ISBLANK('2.Quote'!G43),"",'2.Quote'!G43)</f>
        <v/>
      </c>
      <c r="H43" s="124" t="str">
        <f>IF(ISBLANK('2.Quote'!H43),"",'2.Quote'!H43)</f>
        <v/>
      </c>
      <c r="I43" s="20" t="str">
        <f>IFERROR('2.Quote'!AH43+'2.Quote'!AI43+'2.Quote'!K43,"")</f>
        <v/>
      </c>
      <c r="J43" s="22" t="str">
        <f t="shared" si="0"/>
        <v/>
      </c>
      <c r="K43" s="236" t="str">
        <f>IF(ISBLANK('2.Quote'!K43),"",'2.Quote'!K43)</f>
        <v/>
      </c>
      <c r="L43"/>
      <c r="M43"/>
      <c r="N43"/>
      <c r="O43"/>
      <c r="P43"/>
      <c r="Q43"/>
      <c r="R43"/>
      <c r="S43"/>
      <c r="T43"/>
      <c r="U43"/>
      <c r="V43"/>
      <c r="AM43"/>
      <c r="AN43"/>
      <c r="AO43"/>
      <c r="AP43"/>
      <c r="AS43"/>
    </row>
    <row r="44" spans="1:45" x14ac:dyDescent="0.25">
      <c r="A44" s="94"/>
      <c r="B44" s="18">
        <v>33</v>
      </c>
      <c r="C44" s="19" t="str">
        <f>IF(ISBLANK('2.Quote'!C44),"",'2.Quote'!C44)</f>
        <v/>
      </c>
      <c r="D44" s="19" t="str">
        <f>IF(ISBLANK('2.Quote'!D44),"",'2.Quote'!D44)</f>
        <v/>
      </c>
      <c r="E44" s="124" t="str">
        <f>IF(ISBLANK('2.Quote'!E44),"",'2.Quote'!E44)</f>
        <v/>
      </c>
      <c r="F44" s="124" t="str">
        <f>IF(ISBLANK('2.Quote'!F44),"",'2.Quote'!F44)</f>
        <v/>
      </c>
      <c r="G44" s="124" t="str">
        <f>IF(ISBLANK('2.Quote'!G44),"",'2.Quote'!G44)</f>
        <v/>
      </c>
      <c r="H44" s="124" t="str">
        <f>IF(ISBLANK('2.Quote'!H44),"",'2.Quote'!H44)</f>
        <v/>
      </c>
      <c r="I44" s="20" t="str">
        <f>IFERROR('2.Quote'!AH44+'2.Quote'!AI44+'2.Quote'!K44,"")</f>
        <v/>
      </c>
      <c r="J44" s="22" t="str">
        <f t="shared" si="0"/>
        <v/>
      </c>
      <c r="K44" s="236" t="str">
        <f>IF(ISBLANK('2.Quote'!K44),"",'2.Quote'!K44)</f>
        <v/>
      </c>
      <c r="L44"/>
      <c r="M44"/>
      <c r="N44"/>
      <c r="O44"/>
      <c r="P44"/>
      <c r="Q44"/>
      <c r="R44"/>
      <c r="S44"/>
      <c r="T44"/>
      <c r="U44"/>
      <c r="V44"/>
      <c r="AM44"/>
      <c r="AN44"/>
      <c r="AO44"/>
      <c r="AP44"/>
      <c r="AS44"/>
    </row>
    <row r="45" spans="1:45" x14ac:dyDescent="0.25">
      <c r="A45" s="94"/>
      <c r="B45" s="21">
        <v>34</v>
      </c>
      <c r="C45" s="19" t="str">
        <f>IF(ISBLANK('2.Quote'!C45),"",'2.Quote'!C45)</f>
        <v/>
      </c>
      <c r="D45" s="19" t="str">
        <f>IF(ISBLANK('2.Quote'!D45),"",'2.Quote'!D45)</f>
        <v/>
      </c>
      <c r="E45" s="124" t="str">
        <f>IF(ISBLANK('2.Quote'!E45),"",'2.Quote'!E45)</f>
        <v/>
      </c>
      <c r="F45" s="124" t="str">
        <f>IF(ISBLANK('2.Quote'!F45),"",'2.Quote'!F45)</f>
        <v/>
      </c>
      <c r="G45" s="124" t="str">
        <f>IF(ISBLANK('2.Quote'!G45),"",'2.Quote'!G45)</f>
        <v/>
      </c>
      <c r="H45" s="124" t="str">
        <f>IF(ISBLANK('2.Quote'!H45),"",'2.Quote'!H45)</f>
        <v/>
      </c>
      <c r="I45" s="20" t="str">
        <f>IFERROR('2.Quote'!AH45+'2.Quote'!AI45+'2.Quote'!K45,"")</f>
        <v/>
      </c>
      <c r="J45" s="22" t="str">
        <f t="shared" si="0"/>
        <v/>
      </c>
      <c r="K45" s="236" t="str">
        <f>IF(ISBLANK('2.Quote'!K45),"",'2.Quote'!K45)</f>
        <v/>
      </c>
      <c r="L45"/>
      <c r="M45"/>
      <c r="N45"/>
      <c r="O45"/>
      <c r="P45"/>
      <c r="Q45"/>
      <c r="R45"/>
      <c r="S45"/>
      <c r="T45"/>
      <c r="U45"/>
      <c r="V45"/>
      <c r="AM45"/>
      <c r="AN45"/>
      <c r="AO45"/>
      <c r="AP45"/>
      <c r="AS45"/>
    </row>
    <row r="46" spans="1:45" x14ac:dyDescent="0.25">
      <c r="A46" s="94"/>
      <c r="B46" s="18">
        <v>35</v>
      </c>
      <c r="C46" s="19" t="str">
        <f>IF(ISBLANK('2.Quote'!C46),"",'2.Quote'!C46)</f>
        <v/>
      </c>
      <c r="D46" s="19" t="str">
        <f>IF(ISBLANK('2.Quote'!D46),"",'2.Quote'!D46)</f>
        <v/>
      </c>
      <c r="E46" s="124" t="str">
        <f>IF(ISBLANK('2.Quote'!E46),"",'2.Quote'!E46)</f>
        <v/>
      </c>
      <c r="F46" s="124" t="str">
        <f>IF(ISBLANK('2.Quote'!F46),"",'2.Quote'!F46)</f>
        <v/>
      </c>
      <c r="G46" s="124" t="str">
        <f>IF(ISBLANK('2.Quote'!G46),"",'2.Quote'!G46)</f>
        <v/>
      </c>
      <c r="H46" s="124" t="str">
        <f>IF(ISBLANK('2.Quote'!H46),"",'2.Quote'!H46)</f>
        <v/>
      </c>
      <c r="I46" s="20" t="str">
        <f>IFERROR('2.Quote'!AH46+'2.Quote'!AI46+'2.Quote'!K46,"")</f>
        <v/>
      </c>
      <c r="J46" s="22" t="str">
        <f t="shared" si="0"/>
        <v/>
      </c>
      <c r="K46" s="236" t="str">
        <f>IF(ISBLANK('2.Quote'!K46),"",'2.Quote'!K46)</f>
        <v/>
      </c>
      <c r="L46"/>
      <c r="M46"/>
      <c r="N46"/>
      <c r="O46"/>
      <c r="P46"/>
      <c r="Q46"/>
      <c r="R46"/>
      <c r="S46"/>
      <c r="T46"/>
      <c r="U46"/>
      <c r="V46"/>
      <c r="AM46"/>
      <c r="AN46"/>
      <c r="AO46"/>
      <c r="AP46"/>
      <c r="AS46"/>
    </row>
    <row r="47" spans="1:45" x14ac:dyDescent="0.25">
      <c r="A47" s="94"/>
      <c r="B47" s="21">
        <v>36</v>
      </c>
      <c r="C47" s="19" t="str">
        <f>IF(ISBLANK('2.Quote'!C47),"",'2.Quote'!C47)</f>
        <v/>
      </c>
      <c r="D47" s="19" t="str">
        <f>IF(ISBLANK('2.Quote'!D47),"",'2.Quote'!D47)</f>
        <v/>
      </c>
      <c r="E47" s="124" t="str">
        <f>IF(ISBLANK('2.Quote'!E47),"",'2.Quote'!E47)</f>
        <v/>
      </c>
      <c r="F47" s="124" t="str">
        <f>IF(ISBLANK('2.Quote'!F47),"",'2.Quote'!F47)</f>
        <v/>
      </c>
      <c r="G47" s="124" t="str">
        <f>IF(ISBLANK('2.Quote'!G47),"",'2.Quote'!G47)</f>
        <v/>
      </c>
      <c r="H47" s="124" t="str">
        <f>IF(ISBLANK('2.Quote'!H47),"",'2.Quote'!H47)</f>
        <v/>
      </c>
      <c r="I47" s="20" t="str">
        <f>IFERROR('2.Quote'!AH47+'2.Quote'!AI47+'2.Quote'!K47,"")</f>
        <v/>
      </c>
      <c r="J47" s="22" t="str">
        <f t="shared" si="0"/>
        <v/>
      </c>
      <c r="K47" s="236" t="str">
        <f>IF(ISBLANK('2.Quote'!K47),"",'2.Quote'!K47)</f>
        <v/>
      </c>
      <c r="L47"/>
      <c r="M47"/>
      <c r="N47"/>
      <c r="O47"/>
      <c r="P47"/>
      <c r="Q47"/>
      <c r="R47"/>
      <c r="S47"/>
      <c r="T47"/>
      <c r="U47"/>
      <c r="V47"/>
      <c r="AM47"/>
      <c r="AN47"/>
      <c r="AO47"/>
      <c r="AP47"/>
      <c r="AS47"/>
    </row>
    <row r="48" spans="1:45" x14ac:dyDescent="0.25">
      <c r="A48" s="94"/>
      <c r="B48" s="18">
        <v>37</v>
      </c>
      <c r="C48" s="19" t="str">
        <f>IF(ISBLANK('2.Quote'!C48),"",'2.Quote'!C48)</f>
        <v/>
      </c>
      <c r="D48" s="19" t="str">
        <f>IF(ISBLANK('2.Quote'!D48),"",'2.Quote'!D48)</f>
        <v/>
      </c>
      <c r="E48" s="124" t="str">
        <f>IF(ISBLANK('2.Quote'!E48),"",'2.Quote'!E48)</f>
        <v/>
      </c>
      <c r="F48" s="124" t="str">
        <f>IF(ISBLANK('2.Quote'!F48),"",'2.Quote'!F48)</f>
        <v/>
      </c>
      <c r="G48" s="124" t="str">
        <f>IF(ISBLANK('2.Quote'!G48),"",'2.Quote'!G48)</f>
        <v/>
      </c>
      <c r="H48" s="124" t="str">
        <f>IF(ISBLANK('2.Quote'!H48),"",'2.Quote'!H48)</f>
        <v/>
      </c>
      <c r="I48" s="20" t="str">
        <f>IFERROR('2.Quote'!AH48+'2.Quote'!AI48+'2.Quote'!K48,"")</f>
        <v/>
      </c>
      <c r="J48" s="22" t="str">
        <f t="shared" si="0"/>
        <v/>
      </c>
      <c r="K48" s="236" t="str">
        <f>IF(ISBLANK('2.Quote'!K48),"",'2.Quote'!K48)</f>
        <v/>
      </c>
      <c r="L48"/>
      <c r="M48"/>
      <c r="N48"/>
      <c r="O48"/>
      <c r="P48"/>
      <c r="Q48"/>
      <c r="R48"/>
      <c r="S48"/>
      <c r="T48"/>
      <c r="U48"/>
      <c r="V48"/>
      <c r="AM48"/>
      <c r="AN48"/>
      <c r="AO48"/>
      <c r="AP48"/>
      <c r="AS48"/>
    </row>
    <row r="49" spans="1:45" x14ac:dyDescent="0.25">
      <c r="A49" s="94"/>
      <c r="B49" s="21">
        <v>38</v>
      </c>
      <c r="C49" s="19" t="str">
        <f>IF(ISBLANK('2.Quote'!C49),"",'2.Quote'!C49)</f>
        <v/>
      </c>
      <c r="D49" s="19" t="str">
        <f>IF(ISBLANK('2.Quote'!D49),"",'2.Quote'!D49)</f>
        <v/>
      </c>
      <c r="E49" s="124" t="str">
        <f>IF(ISBLANK('2.Quote'!E49),"",'2.Quote'!E49)</f>
        <v/>
      </c>
      <c r="F49" s="124" t="str">
        <f>IF(ISBLANK('2.Quote'!F49),"",'2.Quote'!F49)</f>
        <v/>
      </c>
      <c r="G49" s="124" t="str">
        <f>IF(ISBLANK('2.Quote'!G49),"",'2.Quote'!G49)</f>
        <v/>
      </c>
      <c r="H49" s="124" t="str">
        <f>IF(ISBLANK('2.Quote'!H49),"",'2.Quote'!H49)</f>
        <v/>
      </c>
      <c r="I49" s="20" t="str">
        <f>IFERROR('2.Quote'!AH49+'2.Quote'!AI49+'2.Quote'!K49,"")</f>
        <v/>
      </c>
      <c r="J49" s="22" t="str">
        <f t="shared" si="0"/>
        <v/>
      </c>
      <c r="K49" s="236" t="str">
        <f>IF(ISBLANK('2.Quote'!K49),"",'2.Quote'!K49)</f>
        <v/>
      </c>
      <c r="L49"/>
      <c r="M49"/>
      <c r="N49"/>
      <c r="O49"/>
      <c r="P49"/>
      <c r="Q49"/>
      <c r="R49"/>
      <c r="S49"/>
      <c r="T49"/>
      <c r="U49"/>
      <c r="V49"/>
      <c r="AM49"/>
      <c r="AN49"/>
      <c r="AO49"/>
      <c r="AP49"/>
      <c r="AS49"/>
    </row>
    <row r="50" spans="1:45" x14ac:dyDescent="0.25">
      <c r="A50" s="94"/>
      <c r="B50" s="18">
        <v>39</v>
      </c>
      <c r="C50" s="19" t="str">
        <f>IF(ISBLANK('2.Quote'!C50),"",'2.Quote'!C50)</f>
        <v/>
      </c>
      <c r="D50" s="19" t="str">
        <f>IF(ISBLANK('2.Quote'!D50),"",'2.Quote'!D50)</f>
        <v/>
      </c>
      <c r="E50" s="124" t="str">
        <f>IF(ISBLANK('2.Quote'!E50),"",'2.Quote'!E50)</f>
        <v/>
      </c>
      <c r="F50" s="124" t="str">
        <f>IF(ISBLANK('2.Quote'!F50),"",'2.Quote'!F50)</f>
        <v/>
      </c>
      <c r="G50" s="124" t="str">
        <f>IF(ISBLANK('2.Quote'!G50),"",'2.Quote'!G50)</f>
        <v/>
      </c>
      <c r="H50" s="124" t="str">
        <f>IF(ISBLANK('2.Quote'!H50),"",'2.Quote'!H50)</f>
        <v/>
      </c>
      <c r="I50" s="20" t="str">
        <f>IFERROR('2.Quote'!AH50+'2.Quote'!AI50+'2.Quote'!K50,"")</f>
        <v/>
      </c>
      <c r="J50" s="22" t="str">
        <f t="shared" si="0"/>
        <v/>
      </c>
      <c r="K50" s="236" t="str">
        <f>IF(ISBLANK('2.Quote'!K50),"",'2.Quote'!K50)</f>
        <v/>
      </c>
      <c r="L50"/>
      <c r="M50"/>
      <c r="N50"/>
      <c r="O50"/>
      <c r="P50"/>
      <c r="Q50"/>
      <c r="R50"/>
      <c r="S50"/>
      <c r="T50"/>
      <c r="U50"/>
      <c r="V50"/>
      <c r="AM50"/>
      <c r="AN50"/>
      <c r="AO50"/>
      <c r="AP50"/>
      <c r="AS50"/>
    </row>
    <row r="51" spans="1:45" x14ac:dyDescent="0.25">
      <c r="A51" s="94"/>
      <c r="B51" s="21">
        <v>40</v>
      </c>
      <c r="C51" s="19" t="str">
        <f>IF(ISBLANK('2.Quote'!C51),"",'2.Quote'!C51)</f>
        <v/>
      </c>
      <c r="D51" s="19" t="str">
        <f>IF(ISBLANK('2.Quote'!D51),"",'2.Quote'!D51)</f>
        <v/>
      </c>
      <c r="E51" s="124" t="str">
        <f>IF(ISBLANK('2.Quote'!E51),"",'2.Quote'!E51)</f>
        <v/>
      </c>
      <c r="F51" s="124" t="str">
        <f>IF(ISBLANK('2.Quote'!F51),"",'2.Quote'!F51)</f>
        <v/>
      </c>
      <c r="G51" s="124" t="str">
        <f>IF(ISBLANK('2.Quote'!G51),"",'2.Quote'!G51)</f>
        <v/>
      </c>
      <c r="H51" s="124" t="str">
        <f>IF(ISBLANK('2.Quote'!H51),"",'2.Quote'!H51)</f>
        <v/>
      </c>
      <c r="I51" s="20" t="str">
        <f>IFERROR('2.Quote'!AH51+'2.Quote'!AI51+'2.Quote'!K51,"")</f>
        <v/>
      </c>
      <c r="J51" s="22" t="str">
        <f t="shared" si="0"/>
        <v/>
      </c>
      <c r="K51" s="236" t="str">
        <f>IF(ISBLANK('2.Quote'!K51),"",'2.Quote'!K51)</f>
        <v/>
      </c>
      <c r="L51"/>
      <c r="M51"/>
      <c r="N51"/>
      <c r="O51"/>
      <c r="P51"/>
      <c r="Q51"/>
      <c r="R51"/>
      <c r="S51"/>
      <c r="T51"/>
      <c r="U51"/>
      <c r="V51"/>
      <c r="AM51"/>
      <c r="AN51"/>
      <c r="AO51"/>
      <c r="AP51"/>
      <c r="AS51"/>
    </row>
    <row r="52" spans="1:45" ht="15.75" thickBot="1" x14ac:dyDescent="0.3">
      <c r="B52" s="81"/>
      <c r="C52" s="81"/>
      <c r="D52" s="81"/>
      <c r="E52" s="81"/>
      <c r="F52" s="81"/>
      <c r="G52" s="81">
        <f>SUM(G12:G51)</f>
        <v>1</v>
      </c>
      <c r="H52" s="156" t="s">
        <v>11542</v>
      </c>
      <c r="I52" s="82"/>
      <c r="J52" s="83">
        <f>total_value_MF</f>
        <v>103.35000000000001</v>
      </c>
      <c r="K52" s="78"/>
      <c r="L52"/>
      <c r="M52"/>
      <c r="N52"/>
      <c r="O52"/>
      <c r="P52"/>
      <c r="Q52"/>
      <c r="R52"/>
      <c r="S52"/>
      <c r="T52"/>
      <c r="U52"/>
      <c r="V52"/>
      <c r="AM52"/>
      <c r="AN52"/>
      <c r="AO52"/>
      <c r="AP52"/>
      <c r="AS52"/>
    </row>
    <row r="53" spans="1:45" ht="15.75" thickTop="1" x14ac:dyDescent="0.25">
      <c r="C53" s="125" t="s">
        <v>14450</v>
      </c>
      <c r="G53" s="43" t="b">
        <v>1</v>
      </c>
      <c r="H53" s="3"/>
      <c r="I53" s="13"/>
      <c r="J53" s="14"/>
      <c r="K53" s="14"/>
      <c r="L53"/>
      <c r="M53"/>
      <c r="N53"/>
      <c r="O53"/>
      <c r="P53"/>
      <c r="Q53"/>
      <c r="R53"/>
      <c r="S53"/>
      <c r="T53"/>
      <c r="U53"/>
      <c r="V53"/>
      <c r="AM53"/>
      <c r="AN53"/>
      <c r="AO53"/>
      <c r="AP53"/>
      <c r="AS53"/>
    </row>
    <row r="54" spans="1:45" x14ac:dyDescent="0.25">
      <c r="B54" s="23" t="s">
        <v>11543</v>
      </c>
      <c r="H54" s="3"/>
      <c r="I54" s="13"/>
      <c r="J54" s="14"/>
      <c r="K54" s="14"/>
      <c r="L54"/>
      <c r="M54"/>
      <c r="N54"/>
      <c r="O54"/>
      <c r="P54"/>
      <c r="Q54"/>
      <c r="R54"/>
      <c r="S54"/>
      <c r="T54"/>
      <c r="U54"/>
      <c r="V54"/>
      <c r="AM54"/>
      <c r="AN54"/>
      <c r="AO54"/>
      <c r="AP54"/>
      <c r="AS54"/>
    </row>
    <row r="55" spans="1:45" x14ac:dyDescent="0.25">
      <c r="B55" s="23" t="s">
        <v>13181</v>
      </c>
      <c r="H55" s="3"/>
      <c r="I55" s="13"/>
      <c r="J55" s="51"/>
      <c r="K55" s="14"/>
      <c r="L55"/>
      <c r="M55"/>
      <c r="N55"/>
      <c r="O55"/>
      <c r="P55"/>
      <c r="Q55"/>
      <c r="R55"/>
      <c r="S55"/>
      <c r="T55"/>
      <c r="U55"/>
      <c r="V55"/>
      <c r="AM55"/>
      <c r="AN55"/>
      <c r="AO55"/>
      <c r="AP55"/>
      <c r="AS55"/>
    </row>
    <row r="56" spans="1:45" x14ac:dyDescent="0.25">
      <c r="B56" s="23" t="s">
        <v>13182</v>
      </c>
      <c r="H56" s="3"/>
      <c r="I56" s="84"/>
      <c r="J56" s="51" t="str">
        <f>"v" &amp; CONCATENATE('Pricing Matrix'!D3,'Pricing Matrix'!D4,'Pricing Matrix'!D5)</f>
        <v>v0106.2026.</v>
      </c>
      <c r="K56" s="51"/>
      <c r="L56"/>
      <c r="M56"/>
      <c r="N56"/>
      <c r="O56"/>
      <c r="P56"/>
      <c r="Q56"/>
      <c r="R56"/>
      <c r="S56"/>
      <c r="T56"/>
      <c r="U56"/>
      <c r="V56"/>
      <c r="AM56"/>
      <c r="AN56"/>
      <c r="AO56"/>
      <c r="AP56"/>
      <c r="AS56"/>
    </row>
    <row r="57" spans="1:45" x14ac:dyDescent="0.25">
      <c r="L57"/>
      <c r="M57"/>
      <c r="N57"/>
      <c r="O57"/>
      <c r="P57"/>
      <c r="Q57"/>
      <c r="R57"/>
      <c r="S57"/>
      <c r="T57"/>
      <c r="U57"/>
      <c r="V57"/>
      <c r="AM57"/>
      <c r="AN57"/>
      <c r="AO57"/>
      <c r="AP57"/>
      <c r="AS57"/>
    </row>
    <row r="58" spans="1:45" x14ac:dyDescent="0.25">
      <c r="L58"/>
      <c r="M58"/>
      <c r="N58"/>
      <c r="O58"/>
      <c r="P58"/>
      <c r="Q58"/>
      <c r="R58"/>
      <c r="S58"/>
      <c r="T58"/>
      <c r="U58"/>
      <c r="V58"/>
      <c r="AM58"/>
      <c r="AN58"/>
      <c r="AO58"/>
      <c r="AP58"/>
      <c r="AS58"/>
    </row>
    <row r="59" spans="1:45" ht="30" customHeight="1" x14ac:dyDescent="0.25">
      <c r="L59"/>
      <c r="M59"/>
      <c r="N59"/>
      <c r="O59"/>
      <c r="P59"/>
      <c r="Q59"/>
      <c r="R59"/>
      <c r="S59"/>
      <c r="T59"/>
      <c r="U59"/>
      <c r="V59"/>
      <c r="AM59"/>
      <c r="AN59"/>
      <c r="AO59"/>
      <c r="AP59"/>
      <c r="AS59"/>
    </row>
    <row r="60" spans="1:45" x14ac:dyDescent="0.25">
      <c r="B60" s="296" t="s">
        <v>1</v>
      </c>
      <c r="C60" s="297"/>
      <c r="D60" s="298" t="str">
        <f>IF(ISBLANK(customer),"",customer)</f>
        <v/>
      </c>
      <c r="E60" s="299"/>
      <c r="F60" s="299"/>
      <c r="G60" s="300"/>
      <c r="H60" s="16" t="s">
        <v>11540</v>
      </c>
      <c r="I60" s="303" t="str">
        <f>IF(ISBLANK(quote_date),"",quote_date)</f>
        <v/>
      </c>
      <c r="J60" s="304"/>
      <c r="K60" s="139"/>
      <c r="L60"/>
      <c r="M60"/>
      <c r="N60"/>
      <c r="O60"/>
      <c r="P60"/>
      <c r="Q60"/>
      <c r="R60"/>
      <c r="S60"/>
      <c r="T60"/>
      <c r="U60"/>
      <c r="V60"/>
      <c r="AM60"/>
      <c r="AN60"/>
      <c r="AO60"/>
      <c r="AP60"/>
      <c r="AS60"/>
    </row>
    <row r="61" spans="1:45" ht="3.95" customHeight="1" x14ac:dyDescent="0.25">
      <c r="B61" s="9"/>
      <c r="C61" s="9"/>
      <c r="L61"/>
      <c r="M61"/>
      <c r="N61"/>
      <c r="O61"/>
      <c r="P61"/>
      <c r="Q61"/>
      <c r="R61"/>
      <c r="S61"/>
      <c r="T61"/>
      <c r="U61"/>
      <c r="V61"/>
      <c r="AM61"/>
      <c r="AN61"/>
      <c r="AO61"/>
      <c r="AP61"/>
      <c r="AS61"/>
    </row>
    <row r="62" spans="1:45" x14ac:dyDescent="0.25">
      <c r="B62" s="296" t="s">
        <v>0</v>
      </c>
      <c r="C62" s="297"/>
      <c r="D62" s="298" t="str">
        <f>IF(ISBLANK(project),"",project)</f>
        <v/>
      </c>
      <c r="E62" s="299"/>
      <c r="F62" s="299"/>
      <c r="G62" s="300"/>
      <c r="I62" s="302" t="str">
        <f>$I$6</f>
        <v>Quote valid 30 days</v>
      </c>
      <c r="J62" s="302"/>
      <c r="K62" s="77"/>
      <c r="L62"/>
      <c r="M62"/>
      <c r="N62"/>
      <c r="O62"/>
      <c r="P62"/>
      <c r="Q62"/>
      <c r="R62"/>
      <c r="S62"/>
      <c r="T62"/>
      <c r="U62"/>
      <c r="V62"/>
      <c r="AM62"/>
      <c r="AN62"/>
      <c r="AO62"/>
      <c r="AP62"/>
      <c r="AS62"/>
    </row>
    <row r="63" spans="1:45" ht="3.95" customHeight="1" x14ac:dyDescent="0.25">
      <c r="B63" s="9"/>
      <c r="C63" s="9"/>
      <c r="L63"/>
      <c r="M63"/>
      <c r="N63"/>
      <c r="O63"/>
      <c r="P63"/>
      <c r="Q63"/>
      <c r="R63"/>
      <c r="S63"/>
      <c r="T63"/>
      <c r="U63"/>
      <c r="V63"/>
      <c r="AM63"/>
      <c r="AN63"/>
      <c r="AO63"/>
      <c r="AP63"/>
      <c r="AS63"/>
    </row>
    <row r="64" spans="1:45" x14ac:dyDescent="0.25">
      <c r="B64" s="296" t="s">
        <v>38</v>
      </c>
      <c r="C64" s="297"/>
      <c r="D64" s="298" t="str">
        <f>$D$8</f>
        <v>Mill Finish</v>
      </c>
      <c r="E64" s="299"/>
      <c r="F64" s="299"/>
      <c r="G64" s="300"/>
      <c r="H64" s="16" t="s">
        <v>3</v>
      </c>
      <c r="I64" s="298" t="str">
        <f>IF(ISBLANK(quoted_by),"",quoted_by)</f>
        <v/>
      </c>
      <c r="J64" s="300"/>
      <c r="K64" s="9"/>
      <c r="L64"/>
      <c r="M64"/>
      <c r="N64"/>
      <c r="O64"/>
      <c r="P64"/>
      <c r="Q64"/>
      <c r="R64"/>
      <c r="S64"/>
      <c r="T64"/>
      <c r="U64"/>
      <c r="V64"/>
      <c r="AM64"/>
      <c r="AN64"/>
      <c r="AO64"/>
      <c r="AP64"/>
      <c r="AS64"/>
    </row>
    <row r="65" spans="1:45" x14ac:dyDescent="0.25">
      <c r="D65" s="301"/>
      <c r="E65" s="301"/>
      <c r="F65" s="301"/>
      <c r="G65" s="301"/>
      <c r="H65" s="301"/>
      <c r="I65" s="301"/>
      <c r="J65" s="301"/>
      <c r="K65" s="77"/>
      <c r="L65"/>
      <c r="M65"/>
      <c r="N65"/>
      <c r="O65"/>
      <c r="P65"/>
      <c r="Q65"/>
      <c r="R65"/>
      <c r="S65"/>
      <c r="T65"/>
      <c r="U65"/>
      <c r="V65"/>
      <c r="AM65"/>
      <c r="AN65"/>
      <c r="AO65"/>
      <c r="AP65"/>
      <c r="AS65"/>
    </row>
    <row r="66" spans="1:45" x14ac:dyDescent="0.25">
      <c r="D66" s="302"/>
      <c r="E66" s="302"/>
      <c r="F66" s="302"/>
      <c r="G66" s="302"/>
      <c r="L66"/>
      <c r="M66"/>
      <c r="N66"/>
      <c r="O66"/>
      <c r="P66"/>
      <c r="Q66"/>
      <c r="R66"/>
      <c r="S66"/>
      <c r="T66"/>
      <c r="U66"/>
      <c r="V66"/>
      <c r="AM66"/>
      <c r="AN66"/>
      <c r="AO66"/>
      <c r="AP66"/>
      <c r="AS66"/>
    </row>
    <row r="67" spans="1:45" x14ac:dyDescent="0.25">
      <c r="B67" s="16" t="s">
        <v>11541</v>
      </c>
      <c r="C67" s="16" t="s">
        <v>11525</v>
      </c>
      <c r="D67" s="16" t="s">
        <v>11526</v>
      </c>
      <c r="E67" s="17" t="s">
        <v>19276</v>
      </c>
      <c r="F67" s="17" t="s">
        <v>19277</v>
      </c>
      <c r="G67" s="17" t="s">
        <v>11527</v>
      </c>
      <c r="H67" s="16" t="s">
        <v>11530</v>
      </c>
      <c r="I67" s="17" t="s">
        <v>11528</v>
      </c>
      <c r="J67" s="17" t="s">
        <v>11529</v>
      </c>
      <c r="K67" s="17" t="s">
        <v>13382</v>
      </c>
      <c r="L67"/>
      <c r="M67"/>
      <c r="N67"/>
      <c r="O67"/>
      <c r="P67"/>
      <c r="Q67"/>
      <c r="R67"/>
      <c r="S67"/>
      <c r="T67"/>
      <c r="U67"/>
      <c r="V67"/>
      <c r="AM67"/>
      <c r="AN67"/>
      <c r="AO67"/>
      <c r="AP67"/>
      <c r="AS67"/>
    </row>
    <row r="68" spans="1:45" x14ac:dyDescent="0.25">
      <c r="A68" s="94"/>
      <c r="B68" s="18">
        <v>41</v>
      </c>
      <c r="C68" s="19" t="str">
        <f>IF(ISBLANK('2.Quote'!C68),"",'2.Quote'!C68)</f>
        <v/>
      </c>
      <c r="D68" s="19" t="str">
        <f>IF(ISBLANK('2.Quote'!D68),"",'2.Quote'!D68)</f>
        <v/>
      </c>
      <c r="E68" s="124" t="str">
        <f>IF(ISBLANK('2.Quote'!E68),"",'2.Quote'!E68)</f>
        <v/>
      </c>
      <c r="F68" s="124" t="str">
        <f>IF(ISBLANK('2.Quote'!F68),"",'2.Quote'!F68)</f>
        <v/>
      </c>
      <c r="G68" s="124" t="str">
        <f>IF(ISBLANK('2.Quote'!G68),"",'2.Quote'!G68)</f>
        <v/>
      </c>
      <c r="H68" s="124" t="str">
        <f>IF(ISBLANK('2.Quote'!H68),"",'2.Quote'!H68)</f>
        <v/>
      </c>
      <c r="I68" s="20" t="str">
        <f>IFERROR('2.Quote'!AH68+'2.Quote'!AI68+'2.Quote'!K68,"")</f>
        <v/>
      </c>
      <c r="J68" s="22" t="str">
        <f t="shared" ref="J68:J107" si="1">IFERROR(I68*G68,"")</f>
        <v/>
      </c>
      <c r="K68" s="236" t="str">
        <f>IF(ISBLANK('2.Quote'!K68),"",'2.Quote'!K68)</f>
        <v/>
      </c>
      <c r="L68"/>
      <c r="M68"/>
      <c r="N68"/>
      <c r="O68"/>
      <c r="P68"/>
      <c r="Q68"/>
      <c r="R68"/>
      <c r="S68"/>
      <c r="T68"/>
      <c r="U68"/>
      <c r="V68"/>
      <c r="AM68"/>
      <c r="AN68"/>
      <c r="AO68"/>
      <c r="AP68"/>
      <c r="AS68"/>
    </row>
    <row r="69" spans="1:45" x14ac:dyDescent="0.25">
      <c r="A69" s="94"/>
      <c r="B69" s="21">
        <v>42</v>
      </c>
      <c r="C69" s="19" t="str">
        <f>IF(ISBLANK('2.Quote'!C69),"",'2.Quote'!C69)</f>
        <v/>
      </c>
      <c r="D69" s="19" t="str">
        <f>IF(ISBLANK('2.Quote'!D69),"",'2.Quote'!D69)</f>
        <v/>
      </c>
      <c r="E69" s="124" t="str">
        <f>IF(ISBLANK('2.Quote'!E69),"",'2.Quote'!E69)</f>
        <v/>
      </c>
      <c r="F69" s="124" t="str">
        <f>IF(ISBLANK('2.Quote'!F69),"",'2.Quote'!F69)</f>
        <v/>
      </c>
      <c r="G69" s="124" t="str">
        <f>IF(ISBLANK('2.Quote'!G69),"",'2.Quote'!G69)</f>
        <v/>
      </c>
      <c r="H69" s="124" t="str">
        <f>IF(ISBLANK('2.Quote'!H69),"",'2.Quote'!H69)</f>
        <v/>
      </c>
      <c r="I69" s="20" t="str">
        <f>IFERROR('2.Quote'!AH69+'2.Quote'!AI69+'2.Quote'!K69,"")</f>
        <v/>
      </c>
      <c r="J69" s="22" t="str">
        <f t="shared" si="1"/>
        <v/>
      </c>
      <c r="K69" s="236" t="str">
        <f>IF(ISBLANK('2.Quote'!K69),"",'2.Quote'!K69)</f>
        <v/>
      </c>
      <c r="L69"/>
      <c r="M69"/>
      <c r="N69"/>
      <c r="O69"/>
      <c r="P69"/>
      <c r="Q69"/>
      <c r="R69"/>
      <c r="S69"/>
      <c r="T69"/>
      <c r="U69"/>
      <c r="V69"/>
      <c r="AM69"/>
      <c r="AN69"/>
      <c r="AO69"/>
      <c r="AP69"/>
      <c r="AS69"/>
    </row>
    <row r="70" spans="1:45" x14ac:dyDescent="0.25">
      <c r="A70" s="94"/>
      <c r="B70" s="18">
        <v>43</v>
      </c>
      <c r="C70" s="19" t="str">
        <f>IF(ISBLANK('2.Quote'!C70),"",'2.Quote'!C70)</f>
        <v/>
      </c>
      <c r="D70" s="19" t="str">
        <f>IF(ISBLANK('2.Quote'!D70),"",'2.Quote'!D70)</f>
        <v/>
      </c>
      <c r="E70" s="124" t="str">
        <f>IF(ISBLANK('2.Quote'!E70),"",'2.Quote'!E70)</f>
        <v/>
      </c>
      <c r="F70" s="124" t="str">
        <f>IF(ISBLANK('2.Quote'!F70),"",'2.Quote'!F70)</f>
        <v/>
      </c>
      <c r="G70" s="124" t="str">
        <f>IF(ISBLANK('2.Quote'!G70),"",'2.Quote'!G70)</f>
        <v/>
      </c>
      <c r="H70" s="124" t="str">
        <f>IF(ISBLANK('2.Quote'!H70),"",'2.Quote'!H70)</f>
        <v/>
      </c>
      <c r="I70" s="20" t="str">
        <f>IFERROR('2.Quote'!AH70+'2.Quote'!AI70+'2.Quote'!K70,"")</f>
        <v/>
      </c>
      <c r="J70" s="22" t="str">
        <f t="shared" si="1"/>
        <v/>
      </c>
      <c r="K70" s="236" t="str">
        <f>IF(ISBLANK('2.Quote'!K70),"",'2.Quote'!K70)</f>
        <v/>
      </c>
      <c r="L70"/>
      <c r="M70"/>
      <c r="N70"/>
      <c r="O70"/>
      <c r="P70"/>
      <c r="Q70"/>
      <c r="R70"/>
      <c r="S70"/>
      <c r="T70"/>
      <c r="U70"/>
      <c r="V70"/>
      <c r="AM70"/>
      <c r="AN70"/>
      <c r="AO70"/>
      <c r="AP70"/>
      <c r="AS70"/>
    </row>
    <row r="71" spans="1:45" x14ac:dyDescent="0.25">
      <c r="A71" s="94"/>
      <c r="B71" s="21">
        <v>44</v>
      </c>
      <c r="C71" s="19" t="str">
        <f>IF(ISBLANK('2.Quote'!C71),"",'2.Quote'!C71)</f>
        <v/>
      </c>
      <c r="D71" s="19" t="str">
        <f>IF(ISBLANK('2.Quote'!D71),"",'2.Quote'!D71)</f>
        <v/>
      </c>
      <c r="E71" s="124" t="str">
        <f>IF(ISBLANK('2.Quote'!E71),"",'2.Quote'!E71)</f>
        <v/>
      </c>
      <c r="F71" s="124" t="str">
        <f>IF(ISBLANK('2.Quote'!F71),"",'2.Quote'!F71)</f>
        <v/>
      </c>
      <c r="G71" s="124" t="str">
        <f>IF(ISBLANK('2.Quote'!G71),"",'2.Quote'!G71)</f>
        <v/>
      </c>
      <c r="H71" s="124" t="str">
        <f>IF(ISBLANK('2.Quote'!H71),"",'2.Quote'!H71)</f>
        <v/>
      </c>
      <c r="I71" s="20" t="str">
        <f>IFERROR('2.Quote'!AH71+'2.Quote'!AI71+'2.Quote'!K71,"")</f>
        <v/>
      </c>
      <c r="J71" s="22" t="str">
        <f t="shared" si="1"/>
        <v/>
      </c>
      <c r="K71" s="236" t="str">
        <f>IF(ISBLANK('2.Quote'!K71),"",'2.Quote'!K71)</f>
        <v/>
      </c>
      <c r="L71"/>
      <c r="M71"/>
      <c r="N71"/>
      <c r="O71"/>
      <c r="P71"/>
      <c r="Q71"/>
      <c r="R71"/>
      <c r="S71"/>
      <c r="T71"/>
      <c r="U71"/>
      <c r="V71"/>
      <c r="AM71"/>
      <c r="AN71"/>
      <c r="AO71"/>
      <c r="AP71"/>
      <c r="AS71"/>
    </row>
    <row r="72" spans="1:45" x14ac:dyDescent="0.25">
      <c r="A72" s="94"/>
      <c r="B72" s="18">
        <v>45</v>
      </c>
      <c r="C72" s="19" t="str">
        <f>IF(ISBLANK('2.Quote'!C72),"",'2.Quote'!C72)</f>
        <v/>
      </c>
      <c r="D72" s="19" t="str">
        <f>IF(ISBLANK('2.Quote'!D72),"",'2.Quote'!D72)</f>
        <v/>
      </c>
      <c r="E72" s="124" t="str">
        <f>IF(ISBLANK('2.Quote'!E72),"",'2.Quote'!E72)</f>
        <v/>
      </c>
      <c r="F72" s="124" t="str">
        <f>IF(ISBLANK('2.Quote'!F72),"",'2.Quote'!F72)</f>
        <v/>
      </c>
      <c r="G72" s="124" t="str">
        <f>IF(ISBLANK('2.Quote'!G72),"",'2.Quote'!G72)</f>
        <v/>
      </c>
      <c r="H72" s="124" t="str">
        <f>IF(ISBLANK('2.Quote'!H72),"",'2.Quote'!H72)</f>
        <v/>
      </c>
      <c r="I72" s="20" t="str">
        <f>IFERROR('2.Quote'!AH72+'2.Quote'!AI72+'2.Quote'!K72,"")</f>
        <v/>
      </c>
      <c r="J72" s="22" t="str">
        <f t="shared" si="1"/>
        <v/>
      </c>
      <c r="K72" s="236" t="str">
        <f>IF(ISBLANK('2.Quote'!K72),"",'2.Quote'!K72)</f>
        <v/>
      </c>
      <c r="L72"/>
      <c r="M72"/>
      <c r="N72"/>
      <c r="O72"/>
      <c r="P72"/>
      <c r="Q72"/>
      <c r="R72"/>
      <c r="S72"/>
      <c r="T72"/>
      <c r="U72"/>
      <c r="V72"/>
      <c r="AM72"/>
      <c r="AN72"/>
      <c r="AO72"/>
      <c r="AP72"/>
      <c r="AS72"/>
    </row>
    <row r="73" spans="1:45" x14ac:dyDescent="0.25">
      <c r="A73" s="94"/>
      <c r="B73" s="21">
        <v>46</v>
      </c>
      <c r="C73" s="19" t="str">
        <f>IF(ISBLANK('2.Quote'!C73),"",'2.Quote'!C73)</f>
        <v/>
      </c>
      <c r="D73" s="19" t="str">
        <f>IF(ISBLANK('2.Quote'!D73),"",'2.Quote'!D73)</f>
        <v/>
      </c>
      <c r="E73" s="124" t="str">
        <f>IF(ISBLANK('2.Quote'!E73),"",'2.Quote'!E73)</f>
        <v/>
      </c>
      <c r="F73" s="124" t="str">
        <f>IF(ISBLANK('2.Quote'!F73),"",'2.Quote'!F73)</f>
        <v/>
      </c>
      <c r="G73" s="124" t="str">
        <f>IF(ISBLANK('2.Quote'!G73),"",'2.Quote'!G73)</f>
        <v/>
      </c>
      <c r="H73" s="124" t="str">
        <f>IF(ISBLANK('2.Quote'!H73),"",'2.Quote'!H73)</f>
        <v/>
      </c>
      <c r="I73" s="20" t="str">
        <f>IFERROR('2.Quote'!AH73+'2.Quote'!AI73+'2.Quote'!K73,"")</f>
        <v/>
      </c>
      <c r="J73" s="22" t="str">
        <f t="shared" si="1"/>
        <v/>
      </c>
      <c r="K73" s="236" t="str">
        <f>IF(ISBLANK('2.Quote'!K73),"",'2.Quote'!K73)</f>
        <v/>
      </c>
      <c r="L73"/>
      <c r="M73"/>
      <c r="N73"/>
      <c r="O73"/>
      <c r="P73"/>
      <c r="Q73"/>
      <c r="R73"/>
      <c r="S73"/>
      <c r="T73"/>
      <c r="U73"/>
      <c r="V73"/>
      <c r="AM73"/>
      <c r="AN73"/>
      <c r="AO73"/>
      <c r="AP73"/>
      <c r="AS73"/>
    </row>
    <row r="74" spans="1:45" x14ac:dyDescent="0.25">
      <c r="A74" s="94"/>
      <c r="B74" s="18">
        <v>47</v>
      </c>
      <c r="C74" s="19" t="str">
        <f>IF(ISBLANK('2.Quote'!C74),"",'2.Quote'!C74)</f>
        <v/>
      </c>
      <c r="D74" s="19" t="str">
        <f>IF(ISBLANK('2.Quote'!D74),"",'2.Quote'!D74)</f>
        <v/>
      </c>
      <c r="E74" s="124" t="str">
        <f>IF(ISBLANK('2.Quote'!E74),"",'2.Quote'!E74)</f>
        <v/>
      </c>
      <c r="F74" s="124" t="str">
        <f>IF(ISBLANK('2.Quote'!F74),"",'2.Quote'!F74)</f>
        <v/>
      </c>
      <c r="G74" s="124" t="str">
        <f>IF(ISBLANK('2.Quote'!G74),"",'2.Quote'!G74)</f>
        <v/>
      </c>
      <c r="H74" s="124" t="str">
        <f>IF(ISBLANK('2.Quote'!H74),"",'2.Quote'!H74)</f>
        <v/>
      </c>
      <c r="I74" s="20" t="str">
        <f>IFERROR('2.Quote'!AH74+'2.Quote'!AI74+'2.Quote'!K74,"")</f>
        <v/>
      </c>
      <c r="J74" s="22" t="str">
        <f t="shared" si="1"/>
        <v/>
      </c>
      <c r="K74" s="236" t="str">
        <f>IF(ISBLANK('2.Quote'!K74),"",'2.Quote'!K74)</f>
        <v/>
      </c>
      <c r="L74"/>
      <c r="M74"/>
      <c r="N74"/>
      <c r="O74"/>
      <c r="P74"/>
      <c r="Q74"/>
      <c r="R74"/>
      <c r="S74"/>
      <c r="T74"/>
      <c r="U74"/>
      <c r="V74"/>
      <c r="AM74"/>
      <c r="AN74"/>
      <c r="AO74"/>
      <c r="AP74"/>
      <c r="AS74"/>
    </row>
    <row r="75" spans="1:45" x14ac:dyDescent="0.25">
      <c r="A75" s="94"/>
      <c r="B75" s="21">
        <v>48</v>
      </c>
      <c r="C75" s="19" t="str">
        <f>IF(ISBLANK('2.Quote'!C75),"",'2.Quote'!C75)</f>
        <v/>
      </c>
      <c r="D75" s="19" t="str">
        <f>IF(ISBLANK('2.Quote'!D75),"",'2.Quote'!D75)</f>
        <v/>
      </c>
      <c r="E75" s="124" t="str">
        <f>IF(ISBLANK('2.Quote'!E75),"",'2.Quote'!E75)</f>
        <v/>
      </c>
      <c r="F75" s="124" t="str">
        <f>IF(ISBLANK('2.Quote'!F75),"",'2.Quote'!F75)</f>
        <v/>
      </c>
      <c r="G75" s="124" t="str">
        <f>IF(ISBLANK('2.Quote'!G75),"",'2.Quote'!G75)</f>
        <v/>
      </c>
      <c r="H75" s="124" t="str">
        <f>IF(ISBLANK('2.Quote'!H75),"",'2.Quote'!H75)</f>
        <v/>
      </c>
      <c r="I75" s="20" t="str">
        <f>IFERROR('2.Quote'!AH75+'2.Quote'!AI75+'2.Quote'!K75,"")</f>
        <v/>
      </c>
      <c r="J75" s="22" t="str">
        <f t="shared" si="1"/>
        <v/>
      </c>
      <c r="K75" s="236" t="str">
        <f>IF(ISBLANK('2.Quote'!K75),"",'2.Quote'!K75)</f>
        <v/>
      </c>
      <c r="L75"/>
      <c r="M75"/>
      <c r="N75"/>
      <c r="O75"/>
      <c r="P75"/>
      <c r="Q75"/>
      <c r="R75"/>
      <c r="S75"/>
      <c r="T75"/>
      <c r="U75"/>
      <c r="V75"/>
      <c r="AM75"/>
      <c r="AN75"/>
      <c r="AO75"/>
      <c r="AP75"/>
      <c r="AS75"/>
    </row>
    <row r="76" spans="1:45" x14ac:dyDescent="0.25">
      <c r="A76" s="94"/>
      <c r="B76" s="18">
        <v>49</v>
      </c>
      <c r="C76" s="19" t="str">
        <f>IF(ISBLANK('2.Quote'!C76),"",'2.Quote'!C76)</f>
        <v/>
      </c>
      <c r="D76" s="19" t="str">
        <f>IF(ISBLANK('2.Quote'!D76),"",'2.Quote'!D76)</f>
        <v/>
      </c>
      <c r="E76" s="124" t="str">
        <f>IF(ISBLANK('2.Quote'!E76),"",'2.Quote'!E76)</f>
        <v/>
      </c>
      <c r="F76" s="124" t="str">
        <f>IF(ISBLANK('2.Quote'!F76),"",'2.Quote'!F76)</f>
        <v/>
      </c>
      <c r="G76" s="124" t="str">
        <f>IF(ISBLANK('2.Quote'!G76),"",'2.Quote'!G76)</f>
        <v/>
      </c>
      <c r="H76" s="124" t="str">
        <f>IF(ISBLANK('2.Quote'!H76),"",'2.Quote'!H76)</f>
        <v/>
      </c>
      <c r="I76" s="20" t="str">
        <f>IFERROR('2.Quote'!AH76+'2.Quote'!AI76+'2.Quote'!K76,"")</f>
        <v/>
      </c>
      <c r="J76" s="22" t="str">
        <f t="shared" si="1"/>
        <v/>
      </c>
      <c r="K76" s="236" t="str">
        <f>IF(ISBLANK('2.Quote'!K76),"",'2.Quote'!K76)</f>
        <v/>
      </c>
      <c r="L76"/>
      <c r="M76"/>
      <c r="N76"/>
      <c r="O76"/>
      <c r="P76"/>
      <c r="Q76"/>
      <c r="R76"/>
      <c r="S76"/>
      <c r="T76"/>
      <c r="U76"/>
      <c r="V76"/>
      <c r="AM76"/>
      <c r="AN76"/>
      <c r="AO76"/>
      <c r="AP76"/>
      <c r="AS76"/>
    </row>
    <row r="77" spans="1:45" x14ac:dyDescent="0.25">
      <c r="A77" s="94"/>
      <c r="B77" s="21">
        <v>50</v>
      </c>
      <c r="C77" s="19" t="str">
        <f>IF(ISBLANK('2.Quote'!C77),"",'2.Quote'!C77)</f>
        <v/>
      </c>
      <c r="D77" s="19" t="str">
        <f>IF(ISBLANK('2.Quote'!D77),"",'2.Quote'!D77)</f>
        <v/>
      </c>
      <c r="E77" s="124" t="str">
        <f>IF(ISBLANK('2.Quote'!E77),"",'2.Quote'!E77)</f>
        <v/>
      </c>
      <c r="F77" s="124" t="str">
        <f>IF(ISBLANK('2.Quote'!F77),"",'2.Quote'!F77)</f>
        <v/>
      </c>
      <c r="G77" s="124" t="str">
        <f>IF(ISBLANK('2.Quote'!G77),"",'2.Quote'!G77)</f>
        <v/>
      </c>
      <c r="H77" s="124" t="str">
        <f>IF(ISBLANK('2.Quote'!H77),"",'2.Quote'!H77)</f>
        <v/>
      </c>
      <c r="I77" s="20" t="str">
        <f>IFERROR('2.Quote'!AH77+'2.Quote'!AI77+'2.Quote'!K77,"")</f>
        <v/>
      </c>
      <c r="J77" s="22" t="str">
        <f t="shared" si="1"/>
        <v/>
      </c>
      <c r="K77" s="236" t="str">
        <f>IF(ISBLANK('2.Quote'!K77),"",'2.Quote'!K77)</f>
        <v/>
      </c>
      <c r="L77"/>
      <c r="M77"/>
      <c r="N77"/>
      <c r="O77"/>
      <c r="P77"/>
      <c r="Q77"/>
      <c r="R77"/>
      <c r="S77"/>
      <c r="T77"/>
      <c r="U77"/>
      <c r="V77"/>
      <c r="AM77"/>
      <c r="AN77"/>
      <c r="AO77"/>
      <c r="AP77"/>
      <c r="AS77"/>
    </row>
    <row r="78" spans="1:45" x14ac:dyDescent="0.25">
      <c r="A78" s="94"/>
      <c r="B78" s="18">
        <v>51</v>
      </c>
      <c r="C78" s="19" t="str">
        <f>IF(ISBLANK('2.Quote'!C78),"",'2.Quote'!C78)</f>
        <v/>
      </c>
      <c r="D78" s="19" t="str">
        <f>IF(ISBLANK('2.Quote'!D78),"",'2.Quote'!D78)</f>
        <v/>
      </c>
      <c r="E78" s="124" t="str">
        <f>IF(ISBLANK('2.Quote'!E78),"",'2.Quote'!E78)</f>
        <v/>
      </c>
      <c r="F78" s="124" t="str">
        <f>IF(ISBLANK('2.Quote'!F78),"",'2.Quote'!F78)</f>
        <v/>
      </c>
      <c r="G78" s="124" t="str">
        <f>IF(ISBLANK('2.Quote'!G78),"",'2.Quote'!G78)</f>
        <v/>
      </c>
      <c r="H78" s="124" t="str">
        <f>IF(ISBLANK('2.Quote'!H78),"",'2.Quote'!H78)</f>
        <v/>
      </c>
      <c r="I78" s="20" t="str">
        <f>IFERROR('2.Quote'!AH78+'2.Quote'!AI78+'2.Quote'!K78,"")</f>
        <v/>
      </c>
      <c r="J78" s="22" t="str">
        <f t="shared" si="1"/>
        <v/>
      </c>
      <c r="K78" s="236" t="str">
        <f>IF(ISBLANK('2.Quote'!K78),"",'2.Quote'!K78)</f>
        <v/>
      </c>
      <c r="L78"/>
      <c r="M78"/>
      <c r="N78"/>
      <c r="O78"/>
      <c r="P78"/>
      <c r="Q78"/>
      <c r="R78"/>
      <c r="S78"/>
      <c r="T78"/>
      <c r="U78"/>
      <c r="V78"/>
      <c r="AM78"/>
      <c r="AN78"/>
      <c r="AO78"/>
      <c r="AP78"/>
      <c r="AS78"/>
    </row>
    <row r="79" spans="1:45" x14ac:dyDescent="0.25">
      <c r="A79" s="94"/>
      <c r="B79" s="21">
        <v>52</v>
      </c>
      <c r="C79" s="19" t="str">
        <f>IF(ISBLANK('2.Quote'!C79),"",'2.Quote'!C79)</f>
        <v/>
      </c>
      <c r="D79" s="19" t="str">
        <f>IF(ISBLANK('2.Quote'!D79),"",'2.Quote'!D79)</f>
        <v/>
      </c>
      <c r="E79" s="124" t="str">
        <f>IF(ISBLANK('2.Quote'!E79),"",'2.Quote'!E79)</f>
        <v/>
      </c>
      <c r="F79" s="124" t="str">
        <f>IF(ISBLANK('2.Quote'!F79),"",'2.Quote'!F79)</f>
        <v/>
      </c>
      <c r="G79" s="124" t="str">
        <f>IF(ISBLANK('2.Quote'!G79),"",'2.Quote'!G79)</f>
        <v/>
      </c>
      <c r="H79" s="124" t="str">
        <f>IF(ISBLANK('2.Quote'!H79),"",'2.Quote'!H79)</f>
        <v/>
      </c>
      <c r="I79" s="20" t="str">
        <f>IFERROR('2.Quote'!AH79+'2.Quote'!AI79+'2.Quote'!K79,"")</f>
        <v/>
      </c>
      <c r="J79" s="22" t="str">
        <f t="shared" si="1"/>
        <v/>
      </c>
      <c r="K79" s="236" t="str">
        <f>IF(ISBLANK('2.Quote'!K79),"",'2.Quote'!K79)</f>
        <v/>
      </c>
      <c r="L79"/>
      <c r="M79"/>
      <c r="N79"/>
      <c r="O79"/>
      <c r="P79"/>
      <c r="Q79"/>
      <c r="R79"/>
      <c r="S79"/>
      <c r="T79"/>
      <c r="U79"/>
      <c r="V79"/>
      <c r="AM79"/>
      <c r="AN79"/>
      <c r="AO79"/>
      <c r="AP79"/>
      <c r="AS79"/>
    </row>
    <row r="80" spans="1:45" x14ac:dyDescent="0.25">
      <c r="A80" s="94"/>
      <c r="B80" s="18">
        <v>53</v>
      </c>
      <c r="C80" s="19" t="str">
        <f>IF(ISBLANK('2.Quote'!C80),"",'2.Quote'!C80)</f>
        <v/>
      </c>
      <c r="D80" s="19" t="str">
        <f>IF(ISBLANK('2.Quote'!D80),"",'2.Quote'!D80)</f>
        <v/>
      </c>
      <c r="E80" s="124" t="str">
        <f>IF(ISBLANK('2.Quote'!E80),"",'2.Quote'!E80)</f>
        <v/>
      </c>
      <c r="F80" s="124" t="str">
        <f>IF(ISBLANK('2.Quote'!F80),"",'2.Quote'!F80)</f>
        <v/>
      </c>
      <c r="G80" s="124" t="str">
        <f>IF(ISBLANK('2.Quote'!G80),"",'2.Quote'!G80)</f>
        <v/>
      </c>
      <c r="H80" s="124" t="str">
        <f>IF(ISBLANK('2.Quote'!H80),"",'2.Quote'!H80)</f>
        <v/>
      </c>
      <c r="I80" s="20" t="str">
        <f>IFERROR('2.Quote'!AH80+'2.Quote'!AI80+'2.Quote'!K80,"")</f>
        <v/>
      </c>
      <c r="J80" s="22" t="str">
        <f t="shared" si="1"/>
        <v/>
      </c>
      <c r="K80" s="236" t="str">
        <f>IF(ISBLANK('2.Quote'!K80),"",'2.Quote'!K80)</f>
        <v/>
      </c>
      <c r="L80"/>
      <c r="M80"/>
      <c r="N80"/>
      <c r="O80"/>
      <c r="P80"/>
      <c r="Q80"/>
      <c r="R80"/>
      <c r="S80"/>
      <c r="T80"/>
      <c r="U80"/>
      <c r="V80"/>
      <c r="AM80"/>
      <c r="AN80"/>
      <c r="AO80"/>
      <c r="AP80"/>
      <c r="AS80"/>
    </row>
    <row r="81" spans="1:45" x14ac:dyDescent="0.25">
      <c r="A81" s="94"/>
      <c r="B81" s="21">
        <v>54</v>
      </c>
      <c r="C81" s="19" t="str">
        <f>IF(ISBLANK('2.Quote'!C81),"",'2.Quote'!C81)</f>
        <v/>
      </c>
      <c r="D81" s="19" t="str">
        <f>IF(ISBLANK('2.Quote'!D81),"",'2.Quote'!D81)</f>
        <v/>
      </c>
      <c r="E81" s="124" t="str">
        <f>IF(ISBLANK('2.Quote'!E81),"",'2.Quote'!E81)</f>
        <v/>
      </c>
      <c r="F81" s="124" t="str">
        <f>IF(ISBLANK('2.Quote'!F81),"",'2.Quote'!F81)</f>
        <v/>
      </c>
      <c r="G81" s="124" t="str">
        <f>IF(ISBLANK('2.Quote'!G81),"",'2.Quote'!G81)</f>
        <v/>
      </c>
      <c r="H81" s="124" t="str">
        <f>IF(ISBLANK('2.Quote'!H81),"",'2.Quote'!H81)</f>
        <v/>
      </c>
      <c r="I81" s="20" t="str">
        <f>IFERROR('2.Quote'!AH81+'2.Quote'!AI81+'2.Quote'!K81,"")</f>
        <v/>
      </c>
      <c r="J81" s="22" t="str">
        <f t="shared" si="1"/>
        <v/>
      </c>
      <c r="K81" s="236" t="str">
        <f>IF(ISBLANK('2.Quote'!K81),"",'2.Quote'!K81)</f>
        <v/>
      </c>
      <c r="L81"/>
      <c r="M81"/>
      <c r="N81"/>
      <c r="O81"/>
      <c r="P81"/>
      <c r="Q81"/>
      <c r="R81"/>
      <c r="S81"/>
      <c r="T81"/>
      <c r="U81"/>
      <c r="V81"/>
      <c r="AM81"/>
      <c r="AN81"/>
      <c r="AO81"/>
      <c r="AP81"/>
      <c r="AS81"/>
    </row>
    <row r="82" spans="1:45" x14ac:dyDescent="0.25">
      <c r="A82" s="94"/>
      <c r="B82" s="18">
        <v>55</v>
      </c>
      <c r="C82" s="19" t="str">
        <f>IF(ISBLANK('2.Quote'!C82),"",'2.Quote'!C82)</f>
        <v/>
      </c>
      <c r="D82" s="19" t="str">
        <f>IF(ISBLANK('2.Quote'!D82),"",'2.Quote'!D82)</f>
        <v/>
      </c>
      <c r="E82" s="124" t="str">
        <f>IF(ISBLANK('2.Quote'!E82),"",'2.Quote'!E82)</f>
        <v/>
      </c>
      <c r="F82" s="124" t="str">
        <f>IF(ISBLANK('2.Quote'!F82),"",'2.Quote'!F82)</f>
        <v/>
      </c>
      <c r="G82" s="124" t="str">
        <f>IF(ISBLANK('2.Quote'!G82),"",'2.Quote'!G82)</f>
        <v/>
      </c>
      <c r="H82" s="124" t="str">
        <f>IF(ISBLANK('2.Quote'!H82),"",'2.Quote'!H82)</f>
        <v/>
      </c>
      <c r="I82" s="20" t="str">
        <f>IFERROR('2.Quote'!AH82+'2.Quote'!AI82+'2.Quote'!K82,"")</f>
        <v/>
      </c>
      <c r="J82" s="22" t="str">
        <f t="shared" si="1"/>
        <v/>
      </c>
      <c r="K82" s="236" t="str">
        <f>IF(ISBLANK('2.Quote'!K82),"",'2.Quote'!K82)</f>
        <v/>
      </c>
      <c r="L82"/>
      <c r="M82"/>
      <c r="N82"/>
      <c r="O82"/>
      <c r="P82"/>
      <c r="Q82"/>
      <c r="R82"/>
      <c r="S82"/>
      <c r="T82"/>
      <c r="U82"/>
      <c r="V82"/>
      <c r="AM82"/>
      <c r="AN82"/>
      <c r="AO82"/>
      <c r="AP82"/>
      <c r="AS82"/>
    </row>
    <row r="83" spans="1:45" x14ac:dyDescent="0.25">
      <c r="A83" s="94"/>
      <c r="B83" s="21">
        <v>56</v>
      </c>
      <c r="C83" s="19" t="str">
        <f>IF(ISBLANK('2.Quote'!C83),"",'2.Quote'!C83)</f>
        <v/>
      </c>
      <c r="D83" s="19" t="str">
        <f>IF(ISBLANK('2.Quote'!D83),"",'2.Quote'!D83)</f>
        <v/>
      </c>
      <c r="E83" s="124" t="str">
        <f>IF(ISBLANK('2.Quote'!E83),"",'2.Quote'!E83)</f>
        <v/>
      </c>
      <c r="F83" s="124" t="str">
        <f>IF(ISBLANK('2.Quote'!F83),"",'2.Quote'!F83)</f>
        <v/>
      </c>
      <c r="G83" s="124" t="str">
        <f>IF(ISBLANK('2.Quote'!G83),"",'2.Quote'!G83)</f>
        <v/>
      </c>
      <c r="H83" s="124" t="str">
        <f>IF(ISBLANK('2.Quote'!H83),"",'2.Quote'!H83)</f>
        <v/>
      </c>
      <c r="I83" s="20" t="str">
        <f>IFERROR('2.Quote'!AH83+'2.Quote'!AI83+'2.Quote'!K83,"")</f>
        <v/>
      </c>
      <c r="J83" s="22" t="str">
        <f t="shared" si="1"/>
        <v/>
      </c>
      <c r="K83" s="236" t="str">
        <f>IF(ISBLANK('2.Quote'!K83),"",'2.Quote'!K83)</f>
        <v/>
      </c>
      <c r="L83"/>
      <c r="M83"/>
      <c r="N83"/>
      <c r="O83"/>
      <c r="P83"/>
      <c r="Q83"/>
      <c r="R83"/>
      <c r="S83"/>
      <c r="T83"/>
      <c r="U83"/>
      <c r="V83"/>
      <c r="AM83"/>
      <c r="AN83"/>
      <c r="AO83"/>
      <c r="AP83"/>
      <c r="AS83"/>
    </row>
    <row r="84" spans="1:45" x14ac:dyDescent="0.25">
      <c r="A84" s="94"/>
      <c r="B84" s="18">
        <v>57</v>
      </c>
      <c r="C84" s="19" t="str">
        <f>IF(ISBLANK('2.Quote'!C84),"",'2.Quote'!C84)</f>
        <v/>
      </c>
      <c r="D84" s="19" t="str">
        <f>IF(ISBLANK('2.Quote'!D84),"",'2.Quote'!D84)</f>
        <v/>
      </c>
      <c r="E84" s="124" t="str">
        <f>IF(ISBLANK('2.Quote'!E84),"",'2.Quote'!E84)</f>
        <v/>
      </c>
      <c r="F84" s="124" t="str">
        <f>IF(ISBLANK('2.Quote'!F84),"",'2.Quote'!F84)</f>
        <v/>
      </c>
      <c r="G84" s="124" t="str">
        <f>IF(ISBLANK('2.Quote'!G84),"",'2.Quote'!G84)</f>
        <v/>
      </c>
      <c r="H84" s="124" t="str">
        <f>IF(ISBLANK('2.Quote'!H84),"",'2.Quote'!H84)</f>
        <v/>
      </c>
      <c r="I84" s="20" t="str">
        <f>IFERROR('2.Quote'!AH84+'2.Quote'!AI84+'2.Quote'!K84,"")</f>
        <v/>
      </c>
      <c r="J84" s="22" t="str">
        <f t="shared" si="1"/>
        <v/>
      </c>
      <c r="K84" s="236" t="str">
        <f>IF(ISBLANK('2.Quote'!K84),"",'2.Quote'!K84)</f>
        <v/>
      </c>
      <c r="L84"/>
      <c r="M84"/>
      <c r="N84"/>
      <c r="O84"/>
      <c r="P84"/>
      <c r="Q84"/>
      <c r="R84"/>
      <c r="S84"/>
      <c r="T84"/>
      <c r="U84"/>
      <c r="V84"/>
      <c r="AM84"/>
      <c r="AN84"/>
      <c r="AO84"/>
      <c r="AP84"/>
      <c r="AS84"/>
    </row>
    <row r="85" spans="1:45" x14ac:dyDescent="0.25">
      <c r="A85" s="94"/>
      <c r="B85" s="21">
        <v>58</v>
      </c>
      <c r="C85" s="19" t="str">
        <f>IF(ISBLANK('2.Quote'!C85),"",'2.Quote'!C85)</f>
        <v/>
      </c>
      <c r="D85" s="19" t="str">
        <f>IF(ISBLANK('2.Quote'!D85),"",'2.Quote'!D85)</f>
        <v/>
      </c>
      <c r="E85" s="124" t="str">
        <f>IF(ISBLANK('2.Quote'!E85),"",'2.Quote'!E85)</f>
        <v/>
      </c>
      <c r="F85" s="124" t="str">
        <f>IF(ISBLANK('2.Quote'!F85),"",'2.Quote'!F85)</f>
        <v/>
      </c>
      <c r="G85" s="124" t="str">
        <f>IF(ISBLANK('2.Quote'!G85),"",'2.Quote'!G85)</f>
        <v/>
      </c>
      <c r="H85" s="124" t="str">
        <f>IF(ISBLANK('2.Quote'!H85),"",'2.Quote'!H85)</f>
        <v/>
      </c>
      <c r="I85" s="20" t="str">
        <f>IFERROR('2.Quote'!AH85+'2.Quote'!AI85+'2.Quote'!K85,"")</f>
        <v/>
      </c>
      <c r="J85" s="22" t="str">
        <f t="shared" si="1"/>
        <v/>
      </c>
      <c r="K85" s="236" t="str">
        <f>IF(ISBLANK('2.Quote'!K85),"",'2.Quote'!K85)</f>
        <v/>
      </c>
      <c r="L85"/>
      <c r="M85"/>
      <c r="N85"/>
      <c r="O85"/>
      <c r="P85"/>
      <c r="Q85"/>
      <c r="R85"/>
      <c r="S85"/>
      <c r="T85"/>
      <c r="U85"/>
      <c r="V85"/>
      <c r="AM85"/>
      <c r="AN85"/>
      <c r="AO85"/>
      <c r="AP85"/>
      <c r="AS85"/>
    </row>
    <row r="86" spans="1:45" x14ac:dyDescent="0.25">
      <c r="A86" s="94"/>
      <c r="B86" s="18">
        <v>59</v>
      </c>
      <c r="C86" s="19" t="str">
        <f>IF(ISBLANK('2.Quote'!C86),"",'2.Quote'!C86)</f>
        <v/>
      </c>
      <c r="D86" s="19" t="str">
        <f>IF(ISBLANK('2.Quote'!D86),"",'2.Quote'!D86)</f>
        <v/>
      </c>
      <c r="E86" s="124" t="str">
        <f>IF(ISBLANK('2.Quote'!E86),"",'2.Quote'!E86)</f>
        <v/>
      </c>
      <c r="F86" s="124" t="str">
        <f>IF(ISBLANK('2.Quote'!F86),"",'2.Quote'!F86)</f>
        <v/>
      </c>
      <c r="G86" s="124" t="str">
        <f>IF(ISBLANK('2.Quote'!G86),"",'2.Quote'!G86)</f>
        <v/>
      </c>
      <c r="H86" s="124" t="str">
        <f>IF(ISBLANK('2.Quote'!H86),"",'2.Quote'!H86)</f>
        <v/>
      </c>
      <c r="I86" s="20" t="str">
        <f>IFERROR('2.Quote'!AH86+'2.Quote'!AI86+'2.Quote'!K86,"")</f>
        <v/>
      </c>
      <c r="J86" s="22" t="str">
        <f t="shared" si="1"/>
        <v/>
      </c>
      <c r="K86" s="236" t="str">
        <f>IF(ISBLANK('2.Quote'!K86),"",'2.Quote'!K86)</f>
        <v/>
      </c>
      <c r="L86"/>
      <c r="M86"/>
      <c r="N86"/>
      <c r="O86"/>
      <c r="P86"/>
      <c r="Q86"/>
      <c r="R86"/>
      <c r="S86"/>
      <c r="T86"/>
      <c r="U86"/>
      <c r="V86"/>
      <c r="AM86"/>
      <c r="AN86"/>
      <c r="AO86"/>
      <c r="AP86"/>
      <c r="AS86"/>
    </row>
    <row r="87" spans="1:45" x14ac:dyDescent="0.25">
      <c r="A87" s="94"/>
      <c r="B87" s="21">
        <v>60</v>
      </c>
      <c r="C87" s="19" t="str">
        <f>IF(ISBLANK('2.Quote'!C87),"",'2.Quote'!C87)</f>
        <v/>
      </c>
      <c r="D87" s="19" t="str">
        <f>IF(ISBLANK('2.Quote'!D87),"",'2.Quote'!D87)</f>
        <v/>
      </c>
      <c r="E87" s="124" t="str">
        <f>IF(ISBLANK('2.Quote'!E87),"",'2.Quote'!E87)</f>
        <v/>
      </c>
      <c r="F87" s="124" t="str">
        <f>IF(ISBLANK('2.Quote'!F87),"",'2.Quote'!F87)</f>
        <v/>
      </c>
      <c r="G87" s="124" t="str">
        <f>IF(ISBLANK('2.Quote'!G87),"",'2.Quote'!G87)</f>
        <v/>
      </c>
      <c r="H87" s="124" t="str">
        <f>IF(ISBLANK('2.Quote'!H87),"",'2.Quote'!H87)</f>
        <v/>
      </c>
      <c r="I87" s="20" t="str">
        <f>IFERROR('2.Quote'!AH87+'2.Quote'!AI87+'2.Quote'!K87,"")</f>
        <v/>
      </c>
      <c r="J87" s="22" t="str">
        <f t="shared" si="1"/>
        <v/>
      </c>
      <c r="K87" s="236" t="str">
        <f>IF(ISBLANK('2.Quote'!K87),"",'2.Quote'!K87)</f>
        <v/>
      </c>
      <c r="L87"/>
      <c r="M87"/>
      <c r="N87"/>
      <c r="O87"/>
      <c r="P87"/>
      <c r="Q87"/>
      <c r="R87"/>
      <c r="S87"/>
      <c r="T87"/>
      <c r="U87"/>
      <c r="V87"/>
      <c r="AM87"/>
      <c r="AN87"/>
      <c r="AO87"/>
      <c r="AP87"/>
      <c r="AS87"/>
    </row>
    <row r="88" spans="1:45" x14ac:dyDescent="0.25">
      <c r="A88" s="94"/>
      <c r="B88" s="18">
        <v>61</v>
      </c>
      <c r="C88" s="19" t="str">
        <f>IF(ISBLANK('2.Quote'!C88),"",'2.Quote'!C88)</f>
        <v/>
      </c>
      <c r="D88" s="19" t="str">
        <f>IF(ISBLANK('2.Quote'!D88),"",'2.Quote'!D88)</f>
        <v/>
      </c>
      <c r="E88" s="124" t="str">
        <f>IF(ISBLANK('2.Quote'!E88),"",'2.Quote'!E88)</f>
        <v/>
      </c>
      <c r="F88" s="124" t="str">
        <f>IF(ISBLANK('2.Quote'!F88),"",'2.Quote'!F88)</f>
        <v/>
      </c>
      <c r="G88" s="124" t="str">
        <f>IF(ISBLANK('2.Quote'!G88),"",'2.Quote'!G88)</f>
        <v/>
      </c>
      <c r="H88" s="124" t="str">
        <f>IF(ISBLANK('2.Quote'!H88),"",'2.Quote'!H88)</f>
        <v/>
      </c>
      <c r="I88" s="20" t="str">
        <f>IFERROR('2.Quote'!AH88+'2.Quote'!AI88+'2.Quote'!K88,"")</f>
        <v/>
      </c>
      <c r="J88" s="22" t="str">
        <f t="shared" si="1"/>
        <v/>
      </c>
      <c r="K88" s="236" t="str">
        <f>IF(ISBLANK('2.Quote'!K88),"",'2.Quote'!K88)</f>
        <v/>
      </c>
      <c r="L88"/>
      <c r="M88"/>
      <c r="N88"/>
      <c r="O88"/>
      <c r="P88"/>
      <c r="Q88"/>
      <c r="R88"/>
      <c r="S88"/>
      <c r="T88"/>
      <c r="U88"/>
      <c r="V88"/>
      <c r="AM88"/>
      <c r="AN88"/>
      <c r="AO88"/>
      <c r="AP88"/>
      <c r="AS88"/>
    </row>
    <row r="89" spans="1:45" x14ac:dyDescent="0.25">
      <c r="A89" s="94"/>
      <c r="B89" s="21">
        <v>62</v>
      </c>
      <c r="C89" s="19" t="str">
        <f>IF(ISBLANK('2.Quote'!C89),"",'2.Quote'!C89)</f>
        <v/>
      </c>
      <c r="D89" s="19" t="str">
        <f>IF(ISBLANK('2.Quote'!D89),"",'2.Quote'!D89)</f>
        <v/>
      </c>
      <c r="E89" s="124" t="str">
        <f>IF(ISBLANK('2.Quote'!E89),"",'2.Quote'!E89)</f>
        <v/>
      </c>
      <c r="F89" s="124" t="str">
        <f>IF(ISBLANK('2.Quote'!F89),"",'2.Quote'!F89)</f>
        <v/>
      </c>
      <c r="G89" s="124" t="str">
        <f>IF(ISBLANK('2.Quote'!G89),"",'2.Quote'!G89)</f>
        <v/>
      </c>
      <c r="H89" s="124" t="str">
        <f>IF(ISBLANK('2.Quote'!H89),"",'2.Quote'!H89)</f>
        <v/>
      </c>
      <c r="I89" s="20" t="str">
        <f>IFERROR('2.Quote'!AH89+'2.Quote'!AI89+'2.Quote'!K89,"")</f>
        <v/>
      </c>
      <c r="J89" s="22" t="str">
        <f t="shared" si="1"/>
        <v/>
      </c>
      <c r="K89" s="236" t="str">
        <f>IF(ISBLANK('2.Quote'!K89),"",'2.Quote'!K89)</f>
        <v/>
      </c>
      <c r="L89"/>
      <c r="M89"/>
      <c r="N89"/>
      <c r="O89"/>
      <c r="P89"/>
      <c r="Q89"/>
      <c r="R89"/>
      <c r="S89"/>
      <c r="T89"/>
      <c r="U89"/>
      <c r="V89"/>
      <c r="AM89"/>
      <c r="AN89"/>
      <c r="AO89"/>
      <c r="AP89"/>
      <c r="AS89"/>
    </row>
    <row r="90" spans="1:45" x14ac:dyDescent="0.25">
      <c r="A90" s="94"/>
      <c r="B90" s="18">
        <v>63</v>
      </c>
      <c r="C90" s="19" t="str">
        <f>IF(ISBLANK('2.Quote'!C90),"",'2.Quote'!C90)</f>
        <v/>
      </c>
      <c r="D90" s="19" t="str">
        <f>IF(ISBLANK('2.Quote'!D90),"",'2.Quote'!D90)</f>
        <v/>
      </c>
      <c r="E90" s="124" t="str">
        <f>IF(ISBLANK('2.Quote'!E90),"",'2.Quote'!E90)</f>
        <v/>
      </c>
      <c r="F90" s="124" t="str">
        <f>IF(ISBLANK('2.Quote'!F90),"",'2.Quote'!F90)</f>
        <v/>
      </c>
      <c r="G90" s="124" t="str">
        <f>IF(ISBLANK('2.Quote'!G90),"",'2.Quote'!G90)</f>
        <v/>
      </c>
      <c r="H90" s="124" t="str">
        <f>IF(ISBLANK('2.Quote'!H90),"",'2.Quote'!H90)</f>
        <v/>
      </c>
      <c r="I90" s="20" t="str">
        <f>IFERROR('2.Quote'!AH90+'2.Quote'!AI90+'2.Quote'!K90,"")</f>
        <v/>
      </c>
      <c r="J90" s="22" t="str">
        <f t="shared" si="1"/>
        <v/>
      </c>
      <c r="K90" s="236" t="str">
        <f>IF(ISBLANK('2.Quote'!K90),"",'2.Quote'!K90)</f>
        <v/>
      </c>
      <c r="L90"/>
      <c r="M90"/>
      <c r="N90"/>
      <c r="O90"/>
      <c r="P90"/>
      <c r="Q90"/>
      <c r="R90"/>
      <c r="S90"/>
      <c r="T90"/>
      <c r="U90"/>
      <c r="V90"/>
      <c r="AM90"/>
      <c r="AN90"/>
      <c r="AO90"/>
      <c r="AP90"/>
      <c r="AS90"/>
    </row>
    <row r="91" spans="1:45" x14ac:dyDescent="0.25">
      <c r="A91" s="94"/>
      <c r="B91" s="21">
        <v>64</v>
      </c>
      <c r="C91" s="19" t="str">
        <f>IF(ISBLANK('2.Quote'!C91),"",'2.Quote'!C91)</f>
        <v/>
      </c>
      <c r="D91" s="19" t="str">
        <f>IF(ISBLANK('2.Quote'!D91),"",'2.Quote'!D91)</f>
        <v/>
      </c>
      <c r="E91" s="124" t="str">
        <f>IF(ISBLANK('2.Quote'!E91),"",'2.Quote'!E91)</f>
        <v/>
      </c>
      <c r="F91" s="124" t="str">
        <f>IF(ISBLANK('2.Quote'!F91),"",'2.Quote'!F91)</f>
        <v/>
      </c>
      <c r="G91" s="124" t="str">
        <f>IF(ISBLANK('2.Quote'!G91),"",'2.Quote'!G91)</f>
        <v/>
      </c>
      <c r="H91" s="124" t="str">
        <f>IF(ISBLANK('2.Quote'!H91),"",'2.Quote'!H91)</f>
        <v/>
      </c>
      <c r="I91" s="20" t="str">
        <f>IFERROR('2.Quote'!AH91+'2.Quote'!AI91+'2.Quote'!K91,"")</f>
        <v/>
      </c>
      <c r="J91" s="22" t="str">
        <f t="shared" si="1"/>
        <v/>
      </c>
      <c r="K91" s="236" t="str">
        <f>IF(ISBLANK('2.Quote'!K91),"",'2.Quote'!K91)</f>
        <v/>
      </c>
      <c r="L91"/>
      <c r="M91"/>
      <c r="N91"/>
      <c r="O91"/>
      <c r="P91"/>
      <c r="Q91"/>
      <c r="R91"/>
      <c r="S91"/>
      <c r="T91"/>
      <c r="U91"/>
      <c r="V91"/>
      <c r="AM91"/>
      <c r="AN91"/>
      <c r="AO91"/>
      <c r="AP91"/>
      <c r="AS91"/>
    </row>
    <row r="92" spans="1:45" x14ac:dyDescent="0.25">
      <c r="A92" s="94"/>
      <c r="B92" s="18">
        <v>65</v>
      </c>
      <c r="C92" s="19" t="str">
        <f>IF(ISBLANK('2.Quote'!C92),"",'2.Quote'!C92)</f>
        <v/>
      </c>
      <c r="D92" s="19" t="str">
        <f>IF(ISBLANK('2.Quote'!D92),"",'2.Quote'!D92)</f>
        <v/>
      </c>
      <c r="E92" s="124" t="str">
        <f>IF(ISBLANK('2.Quote'!E92),"",'2.Quote'!E92)</f>
        <v/>
      </c>
      <c r="F92" s="124" t="str">
        <f>IF(ISBLANK('2.Quote'!F92),"",'2.Quote'!F92)</f>
        <v/>
      </c>
      <c r="G92" s="124" t="str">
        <f>IF(ISBLANK('2.Quote'!G92),"",'2.Quote'!G92)</f>
        <v/>
      </c>
      <c r="H92" s="124" t="str">
        <f>IF(ISBLANK('2.Quote'!H92),"",'2.Quote'!H92)</f>
        <v/>
      </c>
      <c r="I92" s="20" t="str">
        <f>IFERROR('2.Quote'!AH92+'2.Quote'!AI92+'2.Quote'!K92,"")</f>
        <v/>
      </c>
      <c r="J92" s="22" t="str">
        <f t="shared" si="1"/>
        <v/>
      </c>
      <c r="K92" s="236" t="str">
        <f>IF(ISBLANK('2.Quote'!K92),"",'2.Quote'!K92)</f>
        <v/>
      </c>
      <c r="L92"/>
      <c r="M92"/>
      <c r="N92"/>
      <c r="O92"/>
      <c r="P92"/>
      <c r="Q92"/>
      <c r="R92"/>
      <c r="S92"/>
      <c r="T92"/>
      <c r="U92"/>
      <c r="V92"/>
      <c r="AM92"/>
      <c r="AN92"/>
      <c r="AO92"/>
      <c r="AP92"/>
      <c r="AS92"/>
    </row>
    <row r="93" spans="1:45" x14ac:dyDescent="0.25">
      <c r="A93" s="94"/>
      <c r="B93" s="21">
        <v>66</v>
      </c>
      <c r="C93" s="19" t="str">
        <f>IF(ISBLANK('2.Quote'!C93),"",'2.Quote'!C93)</f>
        <v/>
      </c>
      <c r="D93" s="19" t="str">
        <f>IF(ISBLANK('2.Quote'!D93),"",'2.Quote'!D93)</f>
        <v/>
      </c>
      <c r="E93" s="124" t="str">
        <f>IF(ISBLANK('2.Quote'!E93),"",'2.Quote'!E93)</f>
        <v/>
      </c>
      <c r="F93" s="124" t="str">
        <f>IF(ISBLANK('2.Quote'!F93),"",'2.Quote'!F93)</f>
        <v/>
      </c>
      <c r="G93" s="124" t="str">
        <f>IF(ISBLANK('2.Quote'!G93),"",'2.Quote'!G93)</f>
        <v/>
      </c>
      <c r="H93" s="124" t="str">
        <f>IF(ISBLANK('2.Quote'!H93),"",'2.Quote'!H93)</f>
        <v/>
      </c>
      <c r="I93" s="20" t="str">
        <f>IFERROR('2.Quote'!AH93+'2.Quote'!AI93+'2.Quote'!K93,"")</f>
        <v/>
      </c>
      <c r="J93" s="22" t="str">
        <f t="shared" si="1"/>
        <v/>
      </c>
      <c r="K93" s="236" t="str">
        <f>IF(ISBLANK('2.Quote'!K93),"",'2.Quote'!K93)</f>
        <v/>
      </c>
      <c r="L93"/>
      <c r="M93"/>
      <c r="N93"/>
      <c r="O93"/>
      <c r="P93"/>
      <c r="Q93"/>
      <c r="R93"/>
      <c r="S93"/>
      <c r="T93"/>
      <c r="U93"/>
      <c r="V93"/>
      <c r="AM93"/>
      <c r="AN93"/>
      <c r="AO93"/>
      <c r="AP93"/>
      <c r="AS93"/>
    </row>
    <row r="94" spans="1:45" x14ac:dyDescent="0.25">
      <c r="A94" s="94"/>
      <c r="B94" s="18">
        <v>67</v>
      </c>
      <c r="C94" s="19" t="str">
        <f>IF(ISBLANK('2.Quote'!C94),"",'2.Quote'!C94)</f>
        <v/>
      </c>
      <c r="D94" s="19" t="str">
        <f>IF(ISBLANK('2.Quote'!D94),"",'2.Quote'!D94)</f>
        <v/>
      </c>
      <c r="E94" s="124" t="str">
        <f>IF(ISBLANK('2.Quote'!E94),"",'2.Quote'!E94)</f>
        <v/>
      </c>
      <c r="F94" s="124" t="str">
        <f>IF(ISBLANK('2.Quote'!F94),"",'2.Quote'!F94)</f>
        <v/>
      </c>
      <c r="G94" s="124" t="str">
        <f>IF(ISBLANK('2.Quote'!G94),"",'2.Quote'!G94)</f>
        <v/>
      </c>
      <c r="H94" s="124" t="str">
        <f>IF(ISBLANK('2.Quote'!H94),"",'2.Quote'!H94)</f>
        <v/>
      </c>
      <c r="I94" s="20" t="str">
        <f>IFERROR('2.Quote'!AH94+'2.Quote'!AI94+'2.Quote'!K94,"")</f>
        <v/>
      </c>
      <c r="J94" s="22" t="str">
        <f t="shared" si="1"/>
        <v/>
      </c>
      <c r="K94" s="236" t="str">
        <f>IF(ISBLANK('2.Quote'!K94),"",'2.Quote'!K94)</f>
        <v/>
      </c>
      <c r="L94"/>
      <c r="M94"/>
      <c r="N94"/>
      <c r="O94"/>
      <c r="P94"/>
      <c r="Q94"/>
      <c r="R94"/>
      <c r="S94"/>
      <c r="T94"/>
      <c r="U94"/>
      <c r="V94"/>
      <c r="AM94"/>
      <c r="AN94"/>
      <c r="AO94"/>
      <c r="AP94"/>
      <c r="AS94"/>
    </row>
    <row r="95" spans="1:45" x14ac:dyDescent="0.25">
      <c r="A95" s="94"/>
      <c r="B95" s="21">
        <v>68</v>
      </c>
      <c r="C95" s="19" t="str">
        <f>IF(ISBLANK('2.Quote'!C95),"",'2.Quote'!C95)</f>
        <v/>
      </c>
      <c r="D95" s="19" t="str">
        <f>IF(ISBLANK('2.Quote'!D95),"",'2.Quote'!D95)</f>
        <v/>
      </c>
      <c r="E95" s="124" t="str">
        <f>IF(ISBLANK('2.Quote'!E95),"",'2.Quote'!E95)</f>
        <v/>
      </c>
      <c r="F95" s="124" t="str">
        <f>IF(ISBLANK('2.Quote'!F95),"",'2.Quote'!F95)</f>
        <v/>
      </c>
      <c r="G95" s="124" t="str">
        <f>IF(ISBLANK('2.Quote'!G95),"",'2.Quote'!G95)</f>
        <v/>
      </c>
      <c r="H95" s="124" t="str">
        <f>IF(ISBLANK('2.Quote'!H95),"",'2.Quote'!H95)</f>
        <v/>
      </c>
      <c r="I95" s="20" t="str">
        <f>IFERROR('2.Quote'!AH95+'2.Quote'!AI95+'2.Quote'!K95,"")</f>
        <v/>
      </c>
      <c r="J95" s="22" t="str">
        <f t="shared" si="1"/>
        <v/>
      </c>
      <c r="K95" s="236" t="str">
        <f>IF(ISBLANK('2.Quote'!K95),"",'2.Quote'!K95)</f>
        <v/>
      </c>
      <c r="L95"/>
      <c r="M95"/>
      <c r="N95"/>
      <c r="O95"/>
      <c r="P95"/>
      <c r="Q95"/>
      <c r="R95"/>
      <c r="S95"/>
      <c r="T95"/>
      <c r="U95"/>
      <c r="V95"/>
      <c r="AM95"/>
      <c r="AN95"/>
      <c r="AO95"/>
      <c r="AP95"/>
      <c r="AS95"/>
    </row>
    <row r="96" spans="1:45" x14ac:dyDescent="0.25">
      <c r="A96" s="94"/>
      <c r="B96" s="18">
        <v>69</v>
      </c>
      <c r="C96" s="19" t="str">
        <f>IF(ISBLANK('2.Quote'!C96),"",'2.Quote'!C96)</f>
        <v/>
      </c>
      <c r="D96" s="19" t="str">
        <f>IF(ISBLANK('2.Quote'!D96),"",'2.Quote'!D96)</f>
        <v/>
      </c>
      <c r="E96" s="124" t="str">
        <f>IF(ISBLANK('2.Quote'!E96),"",'2.Quote'!E96)</f>
        <v/>
      </c>
      <c r="F96" s="124" t="str">
        <f>IF(ISBLANK('2.Quote'!F96),"",'2.Quote'!F96)</f>
        <v/>
      </c>
      <c r="G96" s="124" t="str">
        <f>IF(ISBLANK('2.Quote'!G96),"",'2.Quote'!G96)</f>
        <v/>
      </c>
      <c r="H96" s="124" t="str">
        <f>IF(ISBLANK('2.Quote'!H96),"",'2.Quote'!H96)</f>
        <v/>
      </c>
      <c r="I96" s="20" t="str">
        <f>IFERROR('2.Quote'!AH96+'2.Quote'!AI96+'2.Quote'!K96,"")</f>
        <v/>
      </c>
      <c r="J96" s="22" t="str">
        <f t="shared" si="1"/>
        <v/>
      </c>
      <c r="K96" s="236" t="str">
        <f>IF(ISBLANK('2.Quote'!K96),"",'2.Quote'!K96)</f>
        <v/>
      </c>
      <c r="L96"/>
      <c r="M96"/>
      <c r="N96"/>
      <c r="O96"/>
      <c r="P96"/>
      <c r="Q96"/>
      <c r="R96"/>
      <c r="S96"/>
      <c r="T96"/>
      <c r="U96"/>
      <c r="V96"/>
      <c r="AM96"/>
      <c r="AN96"/>
      <c r="AO96"/>
      <c r="AP96"/>
      <c r="AS96"/>
    </row>
    <row r="97" spans="1:45" x14ac:dyDescent="0.25">
      <c r="A97" s="94"/>
      <c r="B97" s="21">
        <v>70</v>
      </c>
      <c r="C97" s="19" t="str">
        <f>IF(ISBLANK('2.Quote'!C97),"",'2.Quote'!C97)</f>
        <v/>
      </c>
      <c r="D97" s="19" t="str">
        <f>IF(ISBLANK('2.Quote'!D97),"",'2.Quote'!D97)</f>
        <v/>
      </c>
      <c r="E97" s="124" t="str">
        <f>IF(ISBLANK('2.Quote'!E97),"",'2.Quote'!E97)</f>
        <v/>
      </c>
      <c r="F97" s="124" t="str">
        <f>IF(ISBLANK('2.Quote'!F97),"",'2.Quote'!F97)</f>
        <v/>
      </c>
      <c r="G97" s="124" t="str">
        <f>IF(ISBLANK('2.Quote'!G97),"",'2.Quote'!G97)</f>
        <v/>
      </c>
      <c r="H97" s="124" t="str">
        <f>IF(ISBLANK('2.Quote'!H97),"",'2.Quote'!H97)</f>
        <v/>
      </c>
      <c r="I97" s="20" t="str">
        <f>IFERROR('2.Quote'!AH97+'2.Quote'!AI97+'2.Quote'!K97,"")</f>
        <v/>
      </c>
      <c r="J97" s="22" t="str">
        <f t="shared" si="1"/>
        <v/>
      </c>
      <c r="K97" s="236" t="str">
        <f>IF(ISBLANK('2.Quote'!K97),"",'2.Quote'!K97)</f>
        <v/>
      </c>
      <c r="L97"/>
      <c r="M97"/>
      <c r="N97"/>
      <c r="O97"/>
      <c r="P97"/>
      <c r="Q97"/>
      <c r="R97"/>
      <c r="S97"/>
      <c r="T97"/>
      <c r="U97"/>
      <c r="V97"/>
      <c r="AM97"/>
      <c r="AN97"/>
      <c r="AO97"/>
      <c r="AP97"/>
      <c r="AS97"/>
    </row>
    <row r="98" spans="1:45" x14ac:dyDescent="0.25">
      <c r="A98" s="94"/>
      <c r="B98" s="18">
        <v>71</v>
      </c>
      <c r="C98" s="19" t="str">
        <f>IF(ISBLANK('2.Quote'!C98),"",'2.Quote'!C98)</f>
        <v/>
      </c>
      <c r="D98" s="19" t="str">
        <f>IF(ISBLANK('2.Quote'!D98),"",'2.Quote'!D98)</f>
        <v/>
      </c>
      <c r="E98" s="124" t="str">
        <f>IF(ISBLANK('2.Quote'!E98),"",'2.Quote'!E98)</f>
        <v/>
      </c>
      <c r="F98" s="124" t="str">
        <f>IF(ISBLANK('2.Quote'!F98),"",'2.Quote'!F98)</f>
        <v/>
      </c>
      <c r="G98" s="124" t="str">
        <f>IF(ISBLANK('2.Quote'!G98),"",'2.Quote'!G98)</f>
        <v/>
      </c>
      <c r="H98" s="124" t="str">
        <f>IF(ISBLANK('2.Quote'!H98),"",'2.Quote'!H98)</f>
        <v/>
      </c>
      <c r="I98" s="20" t="str">
        <f>IFERROR('2.Quote'!AH98+'2.Quote'!AI98+'2.Quote'!K98,"")</f>
        <v/>
      </c>
      <c r="J98" s="22" t="str">
        <f t="shared" si="1"/>
        <v/>
      </c>
      <c r="K98" s="236" t="str">
        <f>IF(ISBLANK('2.Quote'!K98),"",'2.Quote'!K98)</f>
        <v/>
      </c>
      <c r="L98"/>
      <c r="M98"/>
      <c r="N98"/>
      <c r="O98"/>
      <c r="P98"/>
      <c r="Q98"/>
      <c r="R98"/>
      <c r="S98"/>
      <c r="T98"/>
      <c r="U98"/>
      <c r="V98"/>
      <c r="AM98"/>
      <c r="AN98"/>
      <c r="AO98"/>
      <c r="AP98"/>
      <c r="AS98"/>
    </row>
    <row r="99" spans="1:45" x14ac:dyDescent="0.25">
      <c r="A99" s="94"/>
      <c r="B99" s="21">
        <v>72</v>
      </c>
      <c r="C99" s="19" t="str">
        <f>IF(ISBLANK('2.Quote'!C99),"",'2.Quote'!C99)</f>
        <v/>
      </c>
      <c r="D99" s="19" t="str">
        <f>IF(ISBLANK('2.Quote'!D99),"",'2.Quote'!D99)</f>
        <v/>
      </c>
      <c r="E99" s="124" t="str">
        <f>IF(ISBLANK('2.Quote'!E99),"",'2.Quote'!E99)</f>
        <v/>
      </c>
      <c r="F99" s="124" t="str">
        <f>IF(ISBLANK('2.Quote'!F99),"",'2.Quote'!F99)</f>
        <v/>
      </c>
      <c r="G99" s="124" t="str">
        <f>IF(ISBLANK('2.Quote'!G99),"",'2.Quote'!G99)</f>
        <v/>
      </c>
      <c r="H99" s="124" t="str">
        <f>IF(ISBLANK('2.Quote'!H99),"",'2.Quote'!H99)</f>
        <v/>
      </c>
      <c r="I99" s="20" t="str">
        <f>IFERROR('2.Quote'!AH99+'2.Quote'!AI99+'2.Quote'!K99,"")</f>
        <v/>
      </c>
      <c r="J99" s="22" t="str">
        <f t="shared" si="1"/>
        <v/>
      </c>
      <c r="K99" s="236" t="str">
        <f>IF(ISBLANK('2.Quote'!K99),"",'2.Quote'!K99)</f>
        <v/>
      </c>
      <c r="L99"/>
      <c r="M99"/>
      <c r="N99"/>
      <c r="O99"/>
      <c r="P99"/>
      <c r="Q99"/>
      <c r="R99"/>
      <c r="S99"/>
      <c r="T99"/>
      <c r="U99"/>
      <c r="V99"/>
      <c r="AM99"/>
      <c r="AN99"/>
      <c r="AO99"/>
      <c r="AP99"/>
      <c r="AS99"/>
    </row>
    <row r="100" spans="1:45" x14ac:dyDescent="0.25">
      <c r="A100" s="94"/>
      <c r="B100" s="18">
        <v>73</v>
      </c>
      <c r="C100" s="19" t="str">
        <f>IF(ISBLANK('2.Quote'!C100),"",'2.Quote'!C100)</f>
        <v/>
      </c>
      <c r="D100" s="19" t="str">
        <f>IF(ISBLANK('2.Quote'!D100),"",'2.Quote'!D100)</f>
        <v/>
      </c>
      <c r="E100" s="124" t="str">
        <f>IF(ISBLANK('2.Quote'!E100),"",'2.Quote'!E100)</f>
        <v/>
      </c>
      <c r="F100" s="124" t="str">
        <f>IF(ISBLANK('2.Quote'!F100),"",'2.Quote'!F100)</f>
        <v/>
      </c>
      <c r="G100" s="124" t="str">
        <f>IF(ISBLANK('2.Quote'!G100),"",'2.Quote'!G100)</f>
        <v/>
      </c>
      <c r="H100" s="124" t="str">
        <f>IF(ISBLANK('2.Quote'!H100),"",'2.Quote'!H100)</f>
        <v/>
      </c>
      <c r="I100" s="20" t="str">
        <f>IFERROR('2.Quote'!AH100+'2.Quote'!AI100+'2.Quote'!K100,"")</f>
        <v/>
      </c>
      <c r="J100" s="22" t="str">
        <f t="shared" si="1"/>
        <v/>
      </c>
      <c r="K100" s="236" t="str">
        <f>IF(ISBLANK('2.Quote'!K100),"",'2.Quote'!K100)</f>
        <v/>
      </c>
      <c r="L100"/>
      <c r="M100"/>
      <c r="N100"/>
      <c r="O100"/>
      <c r="P100"/>
      <c r="Q100"/>
      <c r="R100"/>
      <c r="S100"/>
      <c r="T100"/>
      <c r="U100"/>
      <c r="V100"/>
      <c r="AM100"/>
      <c r="AN100"/>
      <c r="AO100"/>
      <c r="AP100"/>
      <c r="AS100"/>
    </row>
    <row r="101" spans="1:45" x14ac:dyDescent="0.25">
      <c r="A101" s="94"/>
      <c r="B101" s="21">
        <v>74</v>
      </c>
      <c r="C101" s="19" t="str">
        <f>IF(ISBLANK('2.Quote'!C101),"",'2.Quote'!C101)</f>
        <v/>
      </c>
      <c r="D101" s="19" t="str">
        <f>IF(ISBLANK('2.Quote'!D101),"",'2.Quote'!D101)</f>
        <v/>
      </c>
      <c r="E101" s="124" t="str">
        <f>IF(ISBLANK('2.Quote'!E101),"",'2.Quote'!E101)</f>
        <v/>
      </c>
      <c r="F101" s="124" t="str">
        <f>IF(ISBLANK('2.Quote'!F101),"",'2.Quote'!F101)</f>
        <v/>
      </c>
      <c r="G101" s="124" t="str">
        <f>IF(ISBLANK('2.Quote'!G101),"",'2.Quote'!G101)</f>
        <v/>
      </c>
      <c r="H101" s="124" t="str">
        <f>IF(ISBLANK('2.Quote'!H101),"",'2.Quote'!H101)</f>
        <v/>
      </c>
      <c r="I101" s="20" t="str">
        <f>IFERROR('2.Quote'!AH101+'2.Quote'!AI101+'2.Quote'!K101,"")</f>
        <v/>
      </c>
      <c r="J101" s="22" t="str">
        <f t="shared" si="1"/>
        <v/>
      </c>
      <c r="K101" s="236" t="str">
        <f>IF(ISBLANK('2.Quote'!K101),"",'2.Quote'!K101)</f>
        <v/>
      </c>
      <c r="L101"/>
      <c r="M101"/>
      <c r="N101"/>
      <c r="O101"/>
      <c r="P101"/>
      <c r="Q101"/>
      <c r="R101"/>
      <c r="S101"/>
      <c r="T101"/>
      <c r="U101"/>
      <c r="V101"/>
      <c r="AM101"/>
      <c r="AN101"/>
      <c r="AO101"/>
      <c r="AP101"/>
      <c r="AS101"/>
    </row>
    <row r="102" spans="1:45" x14ac:dyDescent="0.25">
      <c r="A102" s="94"/>
      <c r="B102" s="18">
        <v>75</v>
      </c>
      <c r="C102" s="19" t="str">
        <f>IF(ISBLANK('2.Quote'!C102),"",'2.Quote'!C102)</f>
        <v/>
      </c>
      <c r="D102" s="19" t="str">
        <f>IF(ISBLANK('2.Quote'!D102),"",'2.Quote'!D102)</f>
        <v/>
      </c>
      <c r="E102" s="124" t="str">
        <f>IF(ISBLANK('2.Quote'!E102),"",'2.Quote'!E102)</f>
        <v/>
      </c>
      <c r="F102" s="124" t="str">
        <f>IF(ISBLANK('2.Quote'!F102),"",'2.Quote'!F102)</f>
        <v/>
      </c>
      <c r="G102" s="124" t="str">
        <f>IF(ISBLANK('2.Quote'!G102),"",'2.Quote'!G102)</f>
        <v/>
      </c>
      <c r="H102" s="124" t="str">
        <f>IF(ISBLANK('2.Quote'!H102),"",'2.Quote'!H102)</f>
        <v/>
      </c>
      <c r="I102" s="20" t="str">
        <f>IFERROR('2.Quote'!AH102+'2.Quote'!AI102+'2.Quote'!K102,"")</f>
        <v/>
      </c>
      <c r="J102" s="22" t="str">
        <f t="shared" si="1"/>
        <v/>
      </c>
      <c r="K102" s="236" t="str">
        <f>IF(ISBLANK('2.Quote'!K102),"",'2.Quote'!K102)</f>
        <v/>
      </c>
      <c r="L102"/>
      <c r="M102"/>
      <c r="N102"/>
      <c r="O102"/>
      <c r="P102"/>
      <c r="Q102"/>
      <c r="R102"/>
      <c r="S102"/>
      <c r="T102"/>
      <c r="U102"/>
      <c r="V102"/>
      <c r="AM102"/>
      <c r="AN102"/>
      <c r="AO102"/>
      <c r="AP102"/>
      <c r="AS102"/>
    </row>
    <row r="103" spans="1:45" x14ac:dyDescent="0.25">
      <c r="A103" s="94"/>
      <c r="B103" s="21">
        <v>76</v>
      </c>
      <c r="C103" s="19" t="str">
        <f>IF(ISBLANK('2.Quote'!C103),"",'2.Quote'!C103)</f>
        <v/>
      </c>
      <c r="D103" s="19" t="str">
        <f>IF(ISBLANK('2.Quote'!D103),"",'2.Quote'!D103)</f>
        <v/>
      </c>
      <c r="E103" s="124" t="str">
        <f>IF(ISBLANK('2.Quote'!E103),"",'2.Quote'!E103)</f>
        <v/>
      </c>
      <c r="F103" s="124" t="str">
        <f>IF(ISBLANK('2.Quote'!F103),"",'2.Quote'!F103)</f>
        <v/>
      </c>
      <c r="G103" s="124" t="str">
        <f>IF(ISBLANK('2.Quote'!G103),"",'2.Quote'!G103)</f>
        <v/>
      </c>
      <c r="H103" s="124" t="str">
        <f>IF(ISBLANK('2.Quote'!H103),"",'2.Quote'!H103)</f>
        <v/>
      </c>
      <c r="I103" s="20" t="str">
        <f>IFERROR('2.Quote'!AH103+'2.Quote'!AI103+'2.Quote'!K103,"")</f>
        <v/>
      </c>
      <c r="J103" s="22" t="str">
        <f t="shared" si="1"/>
        <v/>
      </c>
      <c r="K103" s="236" t="str">
        <f>IF(ISBLANK('2.Quote'!K103),"",'2.Quote'!K103)</f>
        <v/>
      </c>
      <c r="L103"/>
      <c r="M103"/>
      <c r="N103"/>
      <c r="O103"/>
      <c r="P103"/>
      <c r="Q103"/>
      <c r="R103"/>
      <c r="S103"/>
      <c r="T103"/>
      <c r="U103"/>
      <c r="V103"/>
      <c r="AM103"/>
      <c r="AN103"/>
      <c r="AO103"/>
      <c r="AP103"/>
      <c r="AS103"/>
    </row>
    <row r="104" spans="1:45" x14ac:dyDescent="0.25">
      <c r="A104" s="94"/>
      <c r="B104" s="18">
        <v>77</v>
      </c>
      <c r="C104" s="19" t="str">
        <f>IF(ISBLANK('2.Quote'!C104),"",'2.Quote'!C104)</f>
        <v/>
      </c>
      <c r="D104" s="19" t="str">
        <f>IF(ISBLANK('2.Quote'!D104),"",'2.Quote'!D104)</f>
        <v/>
      </c>
      <c r="E104" s="124" t="str">
        <f>IF(ISBLANK('2.Quote'!E104),"",'2.Quote'!E104)</f>
        <v/>
      </c>
      <c r="F104" s="124" t="str">
        <f>IF(ISBLANK('2.Quote'!F104),"",'2.Quote'!F104)</f>
        <v/>
      </c>
      <c r="G104" s="124" t="str">
        <f>IF(ISBLANK('2.Quote'!G104),"",'2.Quote'!G104)</f>
        <v/>
      </c>
      <c r="H104" s="124" t="str">
        <f>IF(ISBLANK('2.Quote'!H104),"",'2.Quote'!H104)</f>
        <v/>
      </c>
      <c r="I104" s="20" t="str">
        <f>IFERROR('2.Quote'!AH104+'2.Quote'!AI104+'2.Quote'!K104,"")</f>
        <v/>
      </c>
      <c r="J104" s="22" t="str">
        <f t="shared" si="1"/>
        <v/>
      </c>
      <c r="K104" s="236" t="str">
        <f>IF(ISBLANK('2.Quote'!K104),"",'2.Quote'!K104)</f>
        <v/>
      </c>
      <c r="L104"/>
      <c r="M104"/>
      <c r="N104"/>
      <c r="O104"/>
      <c r="P104"/>
      <c r="Q104"/>
      <c r="R104"/>
      <c r="S104"/>
      <c r="T104"/>
      <c r="U104"/>
      <c r="V104"/>
      <c r="AM104"/>
      <c r="AN104"/>
      <c r="AO104"/>
      <c r="AP104"/>
      <c r="AS104"/>
    </row>
    <row r="105" spans="1:45" x14ac:dyDescent="0.25">
      <c r="A105" s="94"/>
      <c r="B105" s="21">
        <v>78</v>
      </c>
      <c r="C105" s="19" t="str">
        <f>IF(ISBLANK('2.Quote'!C105),"",'2.Quote'!C105)</f>
        <v/>
      </c>
      <c r="D105" s="19" t="str">
        <f>IF(ISBLANK('2.Quote'!D105),"",'2.Quote'!D105)</f>
        <v/>
      </c>
      <c r="E105" s="124" t="str">
        <f>IF(ISBLANK('2.Quote'!E105),"",'2.Quote'!E105)</f>
        <v/>
      </c>
      <c r="F105" s="124" t="str">
        <f>IF(ISBLANK('2.Quote'!F105),"",'2.Quote'!F105)</f>
        <v/>
      </c>
      <c r="G105" s="124" t="str">
        <f>IF(ISBLANK('2.Quote'!G105),"",'2.Quote'!G105)</f>
        <v/>
      </c>
      <c r="H105" s="124" t="str">
        <f>IF(ISBLANK('2.Quote'!H105),"",'2.Quote'!H105)</f>
        <v/>
      </c>
      <c r="I105" s="20" t="str">
        <f>IFERROR('2.Quote'!AH105+'2.Quote'!AI105+'2.Quote'!K105,"")</f>
        <v/>
      </c>
      <c r="J105" s="22" t="str">
        <f t="shared" si="1"/>
        <v/>
      </c>
      <c r="K105" s="236" t="str">
        <f>IF(ISBLANK('2.Quote'!K105),"",'2.Quote'!K105)</f>
        <v/>
      </c>
      <c r="L105"/>
      <c r="M105"/>
      <c r="N105"/>
      <c r="O105"/>
      <c r="P105"/>
      <c r="Q105"/>
      <c r="R105"/>
      <c r="S105"/>
      <c r="T105"/>
      <c r="U105"/>
      <c r="V105"/>
      <c r="AM105"/>
      <c r="AN105"/>
      <c r="AO105"/>
      <c r="AP105"/>
      <c r="AS105"/>
    </row>
    <row r="106" spans="1:45" x14ac:dyDescent="0.25">
      <c r="A106" s="94"/>
      <c r="B106" s="18">
        <v>79</v>
      </c>
      <c r="C106" s="19" t="str">
        <f>IF(ISBLANK('2.Quote'!C106),"",'2.Quote'!C106)</f>
        <v/>
      </c>
      <c r="D106" s="19" t="str">
        <f>IF(ISBLANK('2.Quote'!D106),"",'2.Quote'!D106)</f>
        <v/>
      </c>
      <c r="E106" s="124" t="str">
        <f>IF(ISBLANK('2.Quote'!E106),"",'2.Quote'!E106)</f>
        <v/>
      </c>
      <c r="F106" s="124" t="str">
        <f>IF(ISBLANK('2.Quote'!F106),"",'2.Quote'!F106)</f>
        <v/>
      </c>
      <c r="G106" s="124" t="str">
        <f>IF(ISBLANK('2.Quote'!G106),"",'2.Quote'!G106)</f>
        <v/>
      </c>
      <c r="H106" s="124" t="str">
        <f>IF(ISBLANK('2.Quote'!H106),"",'2.Quote'!H106)</f>
        <v/>
      </c>
      <c r="I106" s="20" t="str">
        <f>IFERROR('2.Quote'!AH106+'2.Quote'!AI106+'2.Quote'!K106,"")</f>
        <v/>
      </c>
      <c r="J106" s="22" t="str">
        <f t="shared" si="1"/>
        <v/>
      </c>
      <c r="K106" s="236" t="str">
        <f>IF(ISBLANK('2.Quote'!K106),"",'2.Quote'!K106)</f>
        <v/>
      </c>
      <c r="L106"/>
      <c r="M106"/>
      <c r="N106"/>
      <c r="O106"/>
      <c r="P106"/>
      <c r="Q106"/>
      <c r="R106"/>
      <c r="S106"/>
      <c r="T106"/>
      <c r="U106"/>
      <c r="V106"/>
      <c r="AM106"/>
      <c r="AN106"/>
      <c r="AO106"/>
      <c r="AP106"/>
      <c r="AS106"/>
    </row>
    <row r="107" spans="1:45" x14ac:dyDescent="0.25">
      <c r="A107" s="94"/>
      <c r="B107" s="21">
        <v>80</v>
      </c>
      <c r="C107" s="19" t="str">
        <f>IF(ISBLANK('2.Quote'!C107),"",'2.Quote'!C107)</f>
        <v/>
      </c>
      <c r="D107" s="19" t="str">
        <f>IF(ISBLANK('2.Quote'!D107),"",'2.Quote'!D107)</f>
        <v/>
      </c>
      <c r="E107" s="124" t="str">
        <f>IF(ISBLANK('2.Quote'!E107),"",'2.Quote'!E107)</f>
        <v/>
      </c>
      <c r="F107" s="124" t="str">
        <f>IF(ISBLANK('2.Quote'!F107),"",'2.Quote'!F107)</f>
        <v/>
      </c>
      <c r="G107" s="124" t="str">
        <f>IF(ISBLANK('2.Quote'!G107),"",'2.Quote'!G107)</f>
        <v/>
      </c>
      <c r="H107" s="124" t="str">
        <f>IF(ISBLANK('2.Quote'!H107),"",'2.Quote'!H107)</f>
        <v/>
      </c>
      <c r="I107" s="20" t="str">
        <f>IFERROR('2.Quote'!AH107+'2.Quote'!AI107+'2.Quote'!K107,"")</f>
        <v/>
      </c>
      <c r="J107" s="22" t="str">
        <f t="shared" si="1"/>
        <v/>
      </c>
      <c r="K107" s="236" t="str">
        <f>IF(ISBLANK('2.Quote'!K107),"",'2.Quote'!K107)</f>
        <v/>
      </c>
      <c r="L107"/>
      <c r="M107"/>
      <c r="N107"/>
      <c r="O107"/>
      <c r="P107"/>
      <c r="Q107"/>
      <c r="R107"/>
      <c r="S107"/>
      <c r="T107"/>
      <c r="U107"/>
      <c r="V107"/>
      <c r="AM107"/>
      <c r="AN107"/>
      <c r="AO107"/>
      <c r="AP107"/>
      <c r="AS107"/>
    </row>
    <row r="108" spans="1:45" ht="15.75" thickBot="1" x14ac:dyDescent="0.3">
      <c r="B108" s="58"/>
      <c r="C108" s="58"/>
      <c r="D108" s="58"/>
      <c r="E108" s="58"/>
      <c r="F108" s="58"/>
      <c r="G108" s="58">
        <f>SUM(G12:G51)+SUM(G68:G107)</f>
        <v>1</v>
      </c>
      <c r="H108" s="59" t="s">
        <v>11542</v>
      </c>
      <c r="I108" s="60"/>
      <c r="J108" s="61">
        <f>total_value_MF</f>
        <v>103.35000000000001</v>
      </c>
      <c r="K108" s="79"/>
      <c r="L108"/>
      <c r="M108"/>
      <c r="N108"/>
      <c r="O108"/>
      <c r="P108"/>
      <c r="Q108"/>
      <c r="R108"/>
      <c r="S108"/>
      <c r="T108"/>
      <c r="U108"/>
      <c r="V108"/>
      <c r="AM108"/>
      <c r="AN108"/>
      <c r="AO108"/>
      <c r="AP108"/>
      <c r="AS108"/>
    </row>
    <row r="109" spans="1:45" ht="15.75" thickTop="1" x14ac:dyDescent="0.25">
      <c r="B109" s="23" t="str">
        <f>$B$54</f>
        <v>Total price quoted excludes GST</v>
      </c>
      <c r="H109" s="3"/>
      <c r="I109" s="13"/>
      <c r="J109" s="14"/>
      <c r="K109" s="14"/>
      <c r="L109"/>
      <c r="M109"/>
      <c r="N109"/>
      <c r="O109"/>
      <c r="P109"/>
      <c r="Q109"/>
      <c r="R109"/>
      <c r="S109"/>
      <c r="T109"/>
      <c r="U109"/>
      <c r="V109"/>
      <c r="AM109"/>
      <c r="AN109"/>
      <c r="AO109"/>
      <c r="AP109"/>
      <c r="AS109"/>
    </row>
    <row r="110" spans="1:45" x14ac:dyDescent="0.25">
      <c r="B110" s="23" t="str">
        <f>$B$55</f>
        <v>This quotation is subject to Capral Limited's standard conditions of sale (unless otherwise agreed in writing) which can</v>
      </c>
      <c r="H110" s="3"/>
      <c r="I110" s="13"/>
      <c r="J110" s="14"/>
      <c r="K110" s="14"/>
      <c r="L110"/>
      <c r="M110"/>
      <c r="N110"/>
      <c r="O110"/>
      <c r="P110"/>
      <c r="Q110"/>
      <c r="R110"/>
      <c r="S110"/>
      <c r="T110"/>
      <c r="U110"/>
      <c r="V110"/>
      <c r="AM110"/>
      <c r="AN110"/>
      <c r="AO110"/>
      <c r="AP110"/>
      <c r="AS110"/>
    </row>
    <row r="111" spans="1:45" x14ac:dyDescent="0.25">
      <c r="B111" s="23" t="str">
        <f>$B$56</f>
        <v>be viewed on our website at www.capral.com.au</v>
      </c>
      <c r="H111" s="3"/>
      <c r="I111" s="84"/>
      <c r="J111" s="51" t="str">
        <f>"v" &amp; CONCATENATE('Pricing Matrix'!$D$3,'Pricing Matrix'!$D$4,'Pricing Matrix'!$D$5)</f>
        <v>v0106.2026.</v>
      </c>
      <c r="K111" s="51"/>
      <c r="L111"/>
      <c r="M111"/>
      <c r="N111"/>
      <c r="O111"/>
      <c r="P111"/>
      <c r="Q111"/>
      <c r="R111"/>
      <c r="S111"/>
      <c r="T111"/>
      <c r="U111"/>
      <c r="V111"/>
      <c r="AM111"/>
      <c r="AN111"/>
      <c r="AO111"/>
      <c r="AP111"/>
      <c r="AS111"/>
    </row>
    <row r="112" spans="1:45" x14ac:dyDescent="0.25">
      <c r="L112"/>
      <c r="M112"/>
      <c r="N112"/>
      <c r="O112"/>
      <c r="P112"/>
      <c r="Q112"/>
      <c r="R112"/>
      <c r="S112"/>
      <c r="T112"/>
      <c r="U112"/>
      <c r="V112"/>
      <c r="AM112"/>
      <c r="AN112"/>
      <c r="AO112"/>
      <c r="AP112"/>
      <c r="AS112"/>
    </row>
    <row r="113" spans="1:45" x14ac:dyDescent="0.25">
      <c r="L113"/>
      <c r="M113"/>
      <c r="N113"/>
      <c r="O113"/>
      <c r="P113"/>
      <c r="Q113"/>
      <c r="R113"/>
      <c r="S113"/>
      <c r="T113"/>
      <c r="U113"/>
      <c r="V113"/>
      <c r="AM113"/>
      <c r="AN113"/>
      <c r="AO113"/>
      <c r="AP113"/>
      <c r="AS113"/>
    </row>
    <row r="114" spans="1:45" ht="30" customHeight="1" x14ac:dyDescent="0.25">
      <c r="L114"/>
      <c r="M114"/>
      <c r="N114"/>
      <c r="O114"/>
      <c r="P114"/>
      <c r="Q114"/>
      <c r="R114"/>
      <c r="S114"/>
      <c r="T114"/>
      <c r="U114"/>
      <c r="V114"/>
      <c r="AM114"/>
      <c r="AN114"/>
      <c r="AO114"/>
      <c r="AP114"/>
      <c r="AS114"/>
    </row>
    <row r="115" spans="1:45" x14ac:dyDescent="0.25">
      <c r="B115" s="296" t="s">
        <v>1</v>
      </c>
      <c r="C115" s="297"/>
      <c r="D115" s="298" t="str">
        <f>IF(ISBLANK(customer),"",customer)</f>
        <v/>
      </c>
      <c r="E115" s="299"/>
      <c r="F115" s="299"/>
      <c r="G115" s="300"/>
      <c r="H115" s="16" t="s">
        <v>11540</v>
      </c>
      <c r="I115" s="303" t="str">
        <f>IF(ISBLANK(quote_date),"",quote_date)</f>
        <v/>
      </c>
      <c r="J115" s="304"/>
      <c r="K115" s="139"/>
      <c r="L115"/>
      <c r="M115"/>
      <c r="N115"/>
      <c r="O115"/>
      <c r="P115"/>
      <c r="Q115"/>
      <c r="R115"/>
      <c r="S115"/>
      <c r="T115"/>
      <c r="U115"/>
      <c r="V115"/>
      <c r="AM115"/>
      <c r="AN115"/>
      <c r="AO115"/>
      <c r="AP115"/>
      <c r="AS115"/>
    </row>
    <row r="116" spans="1:45" ht="3.95" customHeight="1" x14ac:dyDescent="0.25">
      <c r="B116" s="9"/>
      <c r="C116" s="9"/>
      <c r="L116"/>
      <c r="M116"/>
      <c r="N116"/>
      <c r="O116"/>
      <c r="P116"/>
      <c r="Q116"/>
      <c r="R116"/>
      <c r="S116"/>
      <c r="T116"/>
      <c r="U116"/>
      <c r="V116"/>
      <c r="AM116"/>
      <c r="AN116"/>
      <c r="AO116"/>
      <c r="AP116"/>
      <c r="AS116"/>
    </row>
    <row r="117" spans="1:45" x14ac:dyDescent="0.25">
      <c r="B117" s="296" t="s">
        <v>0</v>
      </c>
      <c r="C117" s="297"/>
      <c r="D117" s="298" t="str">
        <f>IF(ISBLANK(project),"",project)</f>
        <v/>
      </c>
      <c r="E117" s="299"/>
      <c r="F117" s="299"/>
      <c r="G117" s="300"/>
      <c r="I117" s="302" t="str">
        <f>$I$6</f>
        <v>Quote valid 30 days</v>
      </c>
      <c r="J117" s="302"/>
      <c r="K117" s="77"/>
      <c r="L117"/>
      <c r="M117"/>
      <c r="N117"/>
      <c r="O117"/>
      <c r="P117"/>
      <c r="Q117"/>
      <c r="R117"/>
      <c r="S117"/>
      <c r="T117"/>
      <c r="U117"/>
      <c r="V117"/>
      <c r="AM117"/>
      <c r="AN117"/>
      <c r="AO117"/>
      <c r="AP117"/>
      <c r="AS117"/>
    </row>
    <row r="118" spans="1:45" ht="3.95" customHeight="1" x14ac:dyDescent="0.25">
      <c r="B118" s="9"/>
      <c r="C118" s="9"/>
      <c r="L118"/>
      <c r="M118"/>
      <c r="N118"/>
      <c r="O118"/>
      <c r="P118"/>
      <c r="Q118"/>
      <c r="R118"/>
      <c r="S118"/>
      <c r="T118"/>
      <c r="U118"/>
      <c r="V118"/>
      <c r="AM118"/>
      <c r="AN118"/>
      <c r="AO118"/>
      <c r="AP118"/>
      <c r="AS118"/>
    </row>
    <row r="119" spans="1:45" x14ac:dyDescent="0.25">
      <c r="B119" s="296" t="s">
        <v>38</v>
      </c>
      <c r="C119" s="297"/>
      <c r="D119" s="298" t="str">
        <f>$D$8</f>
        <v>Mill Finish</v>
      </c>
      <c r="E119" s="299"/>
      <c r="F119" s="299"/>
      <c r="G119" s="300"/>
      <c r="H119" s="16" t="s">
        <v>3</v>
      </c>
      <c r="I119" s="298" t="str">
        <f>IF(ISBLANK(quoted_by),"",quoted_by)</f>
        <v/>
      </c>
      <c r="J119" s="300"/>
      <c r="K119" s="9"/>
      <c r="L119"/>
      <c r="M119"/>
      <c r="N119"/>
      <c r="O119"/>
      <c r="P119"/>
      <c r="Q119"/>
      <c r="R119"/>
      <c r="S119"/>
      <c r="T119"/>
      <c r="U119"/>
      <c r="V119"/>
      <c r="AM119"/>
      <c r="AN119"/>
      <c r="AO119"/>
      <c r="AP119"/>
      <c r="AS119"/>
    </row>
    <row r="120" spans="1:45" x14ac:dyDescent="0.25">
      <c r="D120" s="301"/>
      <c r="E120" s="301"/>
      <c r="F120" s="301"/>
      <c r="G120" s="301"/>
      <c r="H120" s="301"/>
      <c r="I120" s="301"/>
      <c r="J120" s="301"/>
      <c r="K120" s="77"/>
      <c r="L120"/>
      <c r="M120"/>
      <c r="N120"/>
      <c r="O120"/>
      <c r="P120"/>
      <c r="Q120"/>
      <c r="R120"/>
      <c r="S120"/>
      <c r="T120"/>
      <c r="U120"/>
      <c r="V120"/>
      <c r="AM120"/>
      <c r="AN120"/>
      <c r="AO120"/>
      <c r="AP120"/>
      <c r="AS120"/>
    </row>
    <row r="121" spans="1:45" x14ac:dyDescent="0.25">
      <c r="D121" s="302"/>
      <c r="E121" s="302"/>
      <c r="F121" s="302"/>
      <c r="G121" s="302"/>
      <c r="L121"/>
      <c r="M121"/>
      <c r="N121"/>
      <c r="O121"/>
      <c r="P121"/>
      <c r="Q121"/>
      <c r="R121"/>
      <c r="S121"/>
      <c r="T121"/>
      <c r="U121"/>
      <c r="V121"/>
      <c r="AM121"/>
      <c r="AN121"/>
      <c r="AO121"/>
      <c r="AP121"/>
      <c r="AS121"/>
    </row>
    <row r="122" spans="1:45" x14ac:dyDescent="0.25">
      <c r="B122" s="16" t="s">
        <v>11541</v>
      </c>
      <c r="C122" s="16" t="s">
        <v>11525</v>
      </c>
      <c r="D122" s="16" t="s">
        <v>11526</v>
      </c>
      <c r="E122" s="17" t="s">
        <v>19276</v>
      </c>
      <c r="F122" s="17" t="s">
        <v>19277</v>
      </c>
      <c r="G122" s="17" t="s">
        <v>11527</v>
      </c>
      <c r="H122" s="16" t="s">
        <v>11530</v>
      </c>
      <c r="I122" s="17" t="s">
        <v>11528</v>
      </c>
      <c r="J122" s="17" t="s">
        <v>11529</v>
      </c>
      <c r="K122" s="17" t="s">
        <v>13382</v>
      </c>
      <c r="L122"/>
      <c r="M122"/>
      <c r="N122"/>
      <c r="O122"/>
      <c r="P122"/>
      <c r="Q122"/>
      <c r="R122"/>
      <c r="S122"/>
      <c r="T122"/>
      <c r="U122"/>
      <c r="V122"/>
      <c r="AM122"/>
      <c r="AN122"/>
      <c r="AO122"/>
      <c r="AP122"/>
      <c r="AS122"/>
    </row>
    <row r="123" spans="1:45" x14ac:dyDescent="0.25">
      <c r="A123" s="94"/>
      <c r="B123" s="18">
        <v>81</v>
      </c>
      <c r="C123" s="19" t="str">
        <f>IF(ISBLANK('2.Quote'!C123),"",'2.Quote'!C123)</f>
        <v/>
      </c>
      <c r="D123" s="19" t="str">
        <f>IF(ISBLANK('2.Quote'!D123),"",'2.Quote'!D123)</f>
        <v/>
      </c>
      <c r="E123" s="124" t="str">
        <f>IF(ISBLANK('2.Quote'!E123),"",'2.Quote'!E123)</f>
        <v/>
      </c>
      <c r="F123" s="124" t="str">
        <f>IF(ISBLANK('2.Quote'!F123),"",'2.Quote'!F123)</f>
        <v/>
      </c>
      <c r="G123" s="124" t="str">
        <f>IF(ISBLANK('2.Quote'!G123),"",'2.Quote'!G123)</f>
        <v/>
      </c>
      <c r="H123" s="124" t="str">
        <f>IF(ISBLANK('2.Quote'!H123),"",'2.Quote'!H123)</f>
        <v/>
      </c>
      <c r="I123" s="20" t="str">
        <f>IFERROR('2.Quote'!AH123+'2.Quote'!AI123+'2.Quote'!K123,"")</f>
        <v/>
      </c>
      <c r="J123" s="22" t="str">
        <f t="shared" ref="J123:J162" si="2">IFERROR(I123*G123,"")</f>
        <v/>
      </c>
      <c r="K123" s="236" t="str">
        <f>IF(ISBLANK('2.Quote'!K123),"",'2.Quote'!K123)</f>
        <v/>
      </c>
      <c r="L123"/>
      <c r="M123"/>
      <c r="N123"/>
      <c r="O123"/>
      <c r="P123"/>
      <c r="Q123"/>
      <c r="R123"/>
      <c r="S123"/>
      <c r="T123"/>
      <c r="U123"/>
      <c r="V123"/>
      <c r="AM123"/>
      <c r="AN123"/>
      <c r="AO123"/>
      <c r="AP123"/>
      <c r="AS123"/>
    </row>
    <row r="124" spans="1:45" x14ac:dyDescent="0.25">
      <c r="A124" s="94"/>
      <c r="B124" s="21">
        <v>82</v>
      </c>
      <c r="C124" s="19" t="str">
        <f>IF(ISBLANK('2.Quote'!C124),"",'2.Quote'!C124)</f>
        <v/>
      </c>
      <c r="D124" s="19" t="str">
        <f>IF(ISBLANK('2.Quote'!D124),"",'2.Quote'!D124)</f>
        <v/>
      </c>
      <c r="E124" s="124" t="str">
        <f>IF(ISBLANK('2.Quote'!E124),"",'2.Quote'!E124)</f>
        <v/>
      </c>
      <c r="F124" s="124" t="str">
        <f>IF(ISBLANK('2.Quote'!F124),"",'2.Quote'!F124)</f>
        <v/>
      </c>
      <c r="G124" s="124" t="str">
        <f>IF(ISBLANK('2.Quote'!G124),"",'2.Quote'!G124)</f>
        <v/>
      </c>
      <c r="H124" s="124" t="str">
        <f>IF(ISBLANK('2.Quote'!H124),"",'2.Quote'!H124)</f>
        <v/>
      </c>
      <c r="I124" s="20" t="str">
        <f>IFERROR('2.Quote'!AH124+'2.Quote'!AI124+'2.Quote'!K124,"")</f>
        <v/>
      </c>
      <c r="J124" s="22" t="str">
        <f t="shared" si="2"/>
        <v/>
      </c>
      <c r="K124" s="236" t="str">
        <f>IF(ISBLANK('2.Quote'!K124),"",'2.Quote'!K124)</f>
        <v/>
      </c>
      <c r="L124"/>
      <c r="M124"/>
      <c r="N124"/>
      <c r="O124"/>
      <c r="P124"/>
      <c r="Q124"/>
      <c r="R124"/>
      <c r="S124"/>
      <c r="T124"/>
      <c r="U124"/>
      <c r="V124"/>
      <c r="AM124"/>
      <c r="AN124"/>
      <c r="AO124"/>
      <c r="AP124"/>
      <c r="AS124"/>
    </row>
    <row r="125" spans="1:45" x14ac:dyDescent="0.25">
      <c r="A125" s="94"/>
      <c r="B125" s="18">
        <v>83</v>
      </c>
      <c r="C125" s="19" t="str">
        <f>IF(ISBLANK('2.Quote'!C125),"",'2.Quote'!C125)</f>
        <v/>
      </c>
      <c r="D125" s="19" t="str">
        <f>IF(ISBLANK('2.Quote'!D125),"",'2.Quote'!D125)</f>
        <v/>
      </c>
      <c r="E125" s="124" t="str">
        <f>IF(ISBLANK('2.Quote'!E125),"",'2.Quote'!E125)</f>
        <v/>
      </c>
      <c r="F125" s="124" t="str">
        <f>IF(ISBLANK('2.Quote'!F125),"",'2.Quote'!F125)</f>
        <v/>
      </c>
      <c r="G125" s="124" t="str">
        <f>IF(ISBLANK('2.Quote'!G125),"",'2.Quote'!G125)</f>
        <v/>
      </c>
      <c r="H125" s="124" t="str">
        <f>IF(ISBLANK('2.Quote'!H125),"",'2.Quote'!H125)</f>
        <v/>
      </c>
      <c r="I125" s="20" t="str">
        <f>IFERROR('2.Quote'!AH125+'2.Quote'!AI125+'2.Quote'!K125,"")</f>
        <v/>
      </c>
      <c r="J125" s="22" t="str">
        <f t="shared" si="2"/>
        <v/>
      </c>
      <c r="K125" s="236" t="str">
        <f>IF(ISBLANK('2.Quote'!K125),"",'2.Quote'!K125)</f>
        <v/>
      </c>
      <c r="L125"/>
      <c r="M125"/>
      <c r="N125"/>
      <c r="O125"/>
      <c r="P125"/>
      <c r="Q125"/>
      <c r="R125"/>
      <c r="S125"/>
      <c r="T125"/>
      <c r="U125"/>
      <c r="V125"/>
      <c r="AM125"/>
      <c r="AN125"/>
      <c r="AO125"/>
      <c r="AP125"/>
      <c r="AS125"/>
    </row>
    <row r="126" spans="1:45" x14ac:dyDescent="0.25">
      <c r="A126" s="94"/>
      <c r="B126" s="18">
        <v>84</v>
      </c>
      <c r="C126" s="19" t="str">
        <f>IF(ISBLANK('2.Quote'!C126),"",'2.Quote'!C126)</f>
        <v/>
      </c>
      <c r="D126" s="19" t="str">
        <f>IF(ISBLANK('2.Quote'!D126),"",'2.Quote'!D126)</f>
        <v/>
      </c>
      <c r="E126" s="124" t="str">
        <f>IF(ISBLANK('2.Quote'!E126),"",'2.Quote'!E126)</f>
        <v/>
      </c>
      <c r="F126" s="124" t="str">
        <f>IF(ISBLANK('2.Quote'!F126),"",'2.Quote'!F126)</f>
        <v/>
      </c>
      <c r="G126" s="124" t="str">
        <f>IF(ISBLANK('2.Quote'!G126),"",'2.Quote'!G126)</f>
        <v/>
      </c>
      <c r="H126" s="124" t="str">
        <f>IF(ISBLANK('2.Quote'!H126),"",'2.Quote'!H126)</f>
        <v/>
      </c>
      <c r="I126" s="20" t="str">
        <f>IFERROR('2.Quote'!AH126+'2.Quote'!AI126+'2.Quote'!K126,"")</f>
        <v/>
      </c>
      <c r="J126" s="22" t="str">
        <f t="shared" si="2"/>
        <v/>
      </c>
      <c r="K126" s="236" t="str">
        <f>IF(ISBLANK('2.Quote'!K126),"",'2.Quote'!K126)</f>
        <v/>
      </c>
      <c r="L126"/>
      <c r="M126"/>
      <c r="N126"/>
      <c r="O126"/>
      <c r="P126"/>
      <c r="Q126"/>
      <c r="R126"/>
      <c r="S126"/>
      <c r="T126"/>
      <c r="U126"/>
      <c r="V126"/>
      <c r="AM126"/>
      <c r="AN126"/>
      <c r="AO126"/>
      <c r="AP126"/>
      <c r="AS126"/>
    </row>
    <row r="127" spans="1:45" x14ac:dyDescent="0.25">
      <c r="A127" s="94"/>
      <c r="B127" s="21">
        <v>85</v>
      </c>
      <c r="C127" s="19" t="str">
        <f>IF(ISBLANK('2.Quote'!C127),"",'2.Quote'!C127)</f>
        <v/>
      </c>
      <c r="D127" s="19" t="str">
        <f>IF(ISBLANK('2.Quote'!D127),"",'2.Quote'!D127)</f>
        <v/>
      </c>
      <c r="E127" s="124" t="str">
        <f>IF(ISBLANK('2.Quote'!E127),"",'2.Quote'!E127)</f>
        <v/>
      </c>
      <c r="F127" s="124" t="str">
        <f>IF(ISBLANK('2.Quote'!F127),"",'2.Quote'!F127)</f>
        <v/>
      </c>
      <c r="G127" s="124" t="str">
        <f>IF(ISBLANK('2.Quote'!G127),"",'2.Quote'!G127)</f>
        <v/>
      </c>
      <c r="H127" s="124" t="str">
        <f>IF(ISBLANK('2.Quote'!H127),"",'2.Quote'!H127)</f>
        <v/>
      </c>
      <c r="I127" s="20" t="str">
        <f>IFERROR('2.Quote'!AH127+'2.Quote'!AI127+'2.Quote'!K127,"")</f>
        <v/>
      </c>
      <c r="J127" s="22" t="str">
        <f t="shared" si="2"/>
        <v/>
      </c>
      <c r="K127" s="236" t="str">
        <f>IF(ISBLANK('2.Quote'!K127),"",'2.Quote'!K127)</f>
        <v/>
      </c>
      <c r="L127"/>
      <c r="M127"/>
      <c r="N127"/>
      <c r="O127"/>
      <c r="P127"/>
      <c r="Q127"/>
      <c r="R127"/>
      <c r="S127"/>
      <c r="T127"/>
      <c r="U127"/>
      <c r="V127"/>
      <c r="AM127"/>
      <c r="AN127"/>
      <c r="AO127"/>
      <c r="AP127"/>
      <c r="AS127"/>
    </row>
    <row r="128" spans="1:45" x14ac:dyDescent="0.25">
      <c r="A128" s="94"/>
      <c r="B128" s="18">
        <v>86</v>
      </c>
      <c r="C128" s="19" t="str">
        <f>IF(ISBLANK('2.Quote'!C128),"",'2.Quote'!C128)</f>
        <v/>
      </c>
      <c r="D128" s="19" t="str">
        <f>IF(ISBLANK('2.Quote'!D128),"",'2.Quote'!D128)</f>
        <v/>
      </c>
      <c r="E128" s="124" t="str">
        <f>IF(ISBLANK('2.Quote'!E128),"",'2.Quote'!E128)</f>
        <v/>
      </c>
      <c r="F128" s="124" t="str">
        <f>IF(ISBLANK('2.Quote'!F128),"",'2.Quote'!F128)</f>
        <v/>
      </c>
      <c r="G128" s="124" t="str">
        <f>IF(ISBLANK('2.Quote'!G128),"",'2.Quote'!G128)</f>
        <v/>
      </c>
      <c r="H128" s="124" t="str">
        <f>IF(ISBLANK('2.Quote'!H128),"",'2.Quote'!H128)</f>
        <v/>
      </c>
      <c r="I128" s="20" t="str">
        <f>IFERROR('2.Quote'!AH128+'2.Quote'!AI128+'2.Quote'!K128,"")</f>
        <v/>
      </c>
      <c r="J128" s="22" t="str">
        <f t="shared" si="2"/>
        <v/>
      </c>
      <c r="K128" s="236" t="str">
        <f>IF(ISBLANK('2.Quote'!K128),"",'2.Quote'!K128)</f>
        <v/>
      </c>
      <c r="L128"/>
      <c r="M128"/>
      <c r="N128"/>
      <c r="O128"/>
      <c r="P128"/>
      <c r="Q128"/>
      <c r="R128"/>
      <c r="S128"/>
      <c r="T128"/>
      <c r="U128"/>
      <c r="V128"/>
      <c r="AM128"/>
      <c r="AN128"/>
      <c r="AO128"/>
      <c r="AP128"/>
      <c r="AS128"/>
    </row>
    <row r="129" spans="1:45" x14ac:dyDescent="0.25">
      <c r="A129" s="94"/>
      <c r="B129" s="18">
        <v>87</v>
      </c>
      <c r="C129" s="19" t="str">
        <f>IF(ISBLANK('2.Quote'!C129),"",'2.Quote'!C129)</f>
        <v/>
      </c>
      <c r="D129" s="19" t="str">
        <f>IF(ISBLANK('2.Quote'!D129),"",'2.Quote'!D129)</f>
        <v/>
      </c>
      <c r="E129" s="124" t="str">
        <f>IF(ISBLANK('2.Quote'!E129),"",'2.Quote'!E129)</f>
        <v/>
      </c>
      <c r="F129" s="124" t="str">
        <f>IF(ISBLANK('2.Quote'!F129),"",'2.Quote'!F129)</f>
        <v/>
      </c>
      <c r="G129" s="124" t="str">
        <f>IF(ISBLANK('2.Quote'!G129),"",'2.Quote'!G129)</f>
        <v/>
      </c>
      <c r="H129" s="124" t="str">
        <f>IF(ISBLANK('2.Quote'!H129),"",'2.Quote'!H129)</f>
        <v/>
      </c>
      <c r="I129" s="20" t="str">
        <f>IFERROR('2.Quote'!AH129+'2.Quote'!AI129+'2.Quote'!K129,"")</f>
        <v/>
      </c>
      <c r="J129" s="22" t="str">
        <f t="shared" si="2"/>
        <v/>
      </c>
      <c r="K129" s="236" t="str">
        <f>IF(ISBLANK('2.Quote'!K129),"",'2.Quote'!K129)</f>
        <v/>
      </c>
      <c r="L129"/>
      <c r="M129"/>
      <c r="N129"/>
      <c r="O129"/>
      <c r="P129"/>
      <c r="Q129"/>
      <c r="R129"/>
      <c r="S129"/>
      <c r="T129"/>
      <c r="U129"/>
      <c r="V129"/>
      <c r="AM129"/>
      <c r="AN129"/>
      <c r="AO129"/>
      <c r="AP129"/>
      <c r="AS129"/>
    </row>
    <row r="130" spans="1:45" x14ac:dyDescent="0.25">
      <c r="A130" s="94"/>
      <c r="B130" s="21">
        <v>88</v>
      </c>
      <c r="C130" s="19" t="str">
        <f>IF(ISBLANK('2.Quote'!C130),"",'2.Quote'!C130)</f>
        <v/>
      </c>
      <c r="D130" s="19" t="str">
        <f>IF(ISBLANK('2.Quote'!D130),"",'2.Quote'!D130)</f>
        <v/>
      </c>
      <c r="E130" s="124" t="str">
        <f>IF(ISBLANK('2.Quote'!E130),"",'2.Quote'!E130)</f>
        <v/>
      </c>
      <c r="F130" s="124" t="str">
        <f>IF(ISBLANK('2.Quote'!F130),"",'2.Quote'!F130)</f>
        <v/>
      </c>
      <c r="G130" s="124" t="str">
        <f>IF(ISBLANK('2.Quote'!G130),"",'2.Quote'!G130)</f>
        <v/>
      </c>
      <c r="H130" s="124" t="str">
        <f>IF(ISBLANK('2.Quote'!H130),"",'2.Quote'!H130)</f>
        <v/>
      </c>
      <c r="I130" s="20" t="str">
        <f>IFERROR('2.Quote'!AH130+'2.Quote'!AI130+'2.Quote'!K130,"")</f>
        <v/>
      </c>
      <c r="J130" s="22" t="str">
        <f t="shared" si="2"/>
        <v/>
      </c>
      <c r="K130" s="236" t="str">
        <f>IF(ISBLANK('2.Quote'!K130),"",'2.Quote'!K130)</f>
        <v/>
      </c>
      <c r="L130"/>
      <c r="M130"/>
      <c r="N130"/>
      <c r="O130"/>
      <c r="P130"/>
      <c r="Q130"/>
      <c r="R130"/>
      <c r="S130"/>
      <c r="T130"/>
      <c r="U130"/>
      <c r="V130"/>
      <c r="AM130"/>
      <c r="AN130"/>
      <c r="AO130"/>
      <c r="AP130"/>
      <c r="AS130"/>
    </row>
    <row r="131" spans="1:45" x14ac:dyDescent="0.25">
      <c r="A131" s="94"/>
      <c r="B131" s="18">
        <v>89</v>
      </c>
      <c r="C131" s="19" t="str">
        <f>IF(ISBLANK('2.Quote'!C131),"",'2.Quote'!C131)</f>
        <v/>
      </c>
      <c r="D131" s="19" t="str">
        <f>IF(ISBLANK('2.Quote'!D131),"",'2.Quote'!D131)</f>
        <v/>
      </c>
      <c r="E131" s="124" t="str">
        <f>IF(ISBLANK('2.Quote'!E131),"",'2.Quote'!E131)</f>
        <v/>
      </c>
      <c r="F131" s="124" t="str">
        <f>IF(ISBLANK('2.Quote'!F131),"",'2.Quote'!F131)</f>
        <v/>
      </c>
      <c r="G131" s="124" t="str">
        <f>IF(ISBLANK('2.Quote'!G131),"",'2.Quote'!G131)</f>
        <v/>
      </c>
      <c r="H131" s="124" t="str">
        <f>IF(ISBLANK('2.Quote'!H131),"",'2.Quote'!H131)</f>
        <v/>
      </c>
      <c r="I131" s="20" t="str">
        <f>IFERROR('2.Quote'!AH131+'2.Quote'!AI131+'2.Quote'!K131,"")</f>
        <v/>
      </c>
      <c r="J131" s="22" t="str">
        <f t="shared" si="2"/>
        <v/>
      </c>
      <c r="K131" s="236" t="str">
        <f>IF(ISBLANK('2.Quote'!K131),"",'2.Quote'!K131)</f>
        <v/>
      </c>
      <c r="L131"/>
      <c r="M131"/>
      <c r="N131"/>
      <c r="O131"/>
      <c r="P131"/>
      <c r="Q131"/>
      <c r="R131"/>
      <c r="S131"/>
      <c r="T131"/>
      <c r="U131"/>
      <c r="V131"/>
      <c r="AM131"/>
      <c r="AN131"/>
      <c r="AO131"/>
      <c r="AP131"/>
      <c r="AS131"/>
    </row>
    <row r="132" spans="1:45" x14ac:dyDescent="0.25">
      <c r="A132" s="94"/>
      <c r="B132" s="18">
        <v>90</v>
      </c>
      <c r="C132" s="19" t="str">
        <f>IF(ISBLANK('2.Quote'!C132),"",'2.Quote'!C132)</f>
        <v/>
      </c>
      <c r="D132" s="19" t="str">
        <f>IF(ISBLANK('2.Quote'!D132),"",'2.Quote'!D132)</f>
        <v/>
      </c>
      <c r="E132" s="124" t="str">
        <f>IF(ISBLANK('2.Quote'!E132),"",'2.Quote'!E132)</f>
        <v/>
      </c>
      <c r="F132" s="124" t="str">
        <f>IF(ISBLANK('2.Quote'!F132),"",'2.Quote'!F132)</f>
        <v/>
      </c>
      <c r="G132" s="124" t="str">
        <f>IF(ISBLANK('2.Quote'!G132),"",'2.Quote'!G132)</f>
        <v/>
      </c>
      <c r="H132" s="124" t="str">
        <f>IF(ISBLANK('2.Quote'!H132),"",'2.Quote'!H132)</f>
        <v/>
      </c>
      <c r="I132" s="20" t="str">
        <f>IFERROR('2.Quote'!AH132+'2.Quote'!AI132+'2.Quote'!K132,"")</f>
        <v/>
      </c>
      <c r="J132" s="22" t="str">
        <f t="shared" si="2"/>
        <v/>
      </c>
      <c r="K132" s="236" t="str">
        <f>IF(ISBLANK('2.Quote'!K132),"",'2.Quote'!K132)</f>
        <v/>
      </c>
      <c r="L132"/>
      <c r="M132"/>
      <c r="N132"/>
      <c r="O132"/>
      <c r="P132"/>
      <c r="Q132"/>
      <c r="R132"/>
      <c r="S132"/>
      <c r="T132"/>
      <c r="U132"/>
      <c r="V132"/>
      <c r="AM132"/>
      <c r="AN132"/>
      <c r="AO132"/>
      <c r="AP132"/>
      <c r="AS132"/>
    </row>
    <row r="133" spans="1:45" x14ac:dyDescent="0.25">
      <c r="A133" s="94"/>
      <c r="B133" s="21">
        <v>91</v>
      </c>
      <c r="C133" s="19" t="str">
        <f>IF(ISBLANK('2.Quote'!C133),"",'2.Quote'!C133)</f>
        <v/>
      </c>
      <c r="D133" s="19" t="str">
        <f>IF(ISBLANK('2.Quote'!D133),"",'2.Quote'!D133)</f>
        <v/>
      </c>
      <c r="E133" s="124" t="str">
        <f>IF(ISBLANK('2.Quote'!E133),"",'2.Quote'!E133)</f>
        <v/>
      </c>
      <c r="F133" s="124" t="str">
        <f>IF(ISBLANK('2.Quote'!F133),"",'2.Quote'!F133)</f>
        <v/>
      </c>
      <c r="G133" s="124" t="str">
        <f>IF(ISBLANK('2.Quote'!G133),"",'2.Quote'!G133)</f>
        <v/>
      </c>
      <c r="H133" s="124" t="str">
        <f>IF(ISBLANK('2.Quote'!H133),"",'2.Quote'!H133)</f>
        <v/>
      </c>
      <c r="I133" s="20" t="str">
        <f>IFERROR('2.Quote'!AH133+'2.Quote'!AI133+'2.Quote'!K133,"")</f>
        <v/>
      </c>
      <c r="J133" s="22" t="str">
        <f t="shared" si="2"/>
        <v/>
      </c>
      <c r="K133" s="236" t="str">
        <f>IF(ISBLANK('2.Quote'!K133),"",'2.Quote'!K133)</f>
        <v/>
      </c>
      <c r="L133"/>
      <c r="M133"/>
      <c r="N133"/>
      <c r="O133"/>
      <c r="P133"/>
      <c r="Q133"/>
      <c r="R133"/>
      <c r="S133"/>
      <c r="T133"/>
      <c r="U133"/>
      <c r="V133"/>
      <c r="AM133"/>
      <c r="AN133"/>
      <c r="AO133"/>
      <c r="AP133"/>
      <c r="AS133"/>
    </row>
    <row r="134" spans="1:45" x14ac:dyDescent="0.25">
      <c r="A134" s="94"/>
      <c r="B134" s="18">
        <v>92</v>
      </c>
      <c r="C134" s="19" t="str">
        <f>IF(ISBLANK('2.Quote'!C134),"",'2.Quote'!C134)</f>
        <v/>
      </c>
      <c r="D134" s="19" t="str">
        <f>IF(ISBLANK('2.Quote'!D134),"",'2.Quote'!D134)</f>
        <v/>
      </c>
      <c r="E134" s="124" t="str">
        <f>IF(ISBLANK('2.Quote'!E134),"",'2.Quote'!E134)</f>
        <v/>
      </c>
      <c r="F134" s="124" t="str">
        <f>IF(ISBLANK('2.Quote'!F134),"",'2.Quote'!F134)</f>
        <v/>
      </c>
      <c r="G134" s="124" t="str">
        <f>IF(ISBLANK('2.Quote'!G134),"",'2.Quote'!G134)</f>
        <v/>
      </c>
      <c r="H134" s="124" t="str">
        <f>IF(ISBLANK('2.Quote'!H134),"",'2.Quote'!H134)</f>
        <v/>
      </c>
      <c r="I134" s="20" t="str">
        <f>IFERROR('2.Quote'!AH134+'2.Quote'!AI134+'2.Quote'!K134,"")</f>
        <v/>
      </c>
      <c r="J134" s="22" t="str">
        <f t="shared" si="2"/>
        <v/>
      </c>
      <c r="K134" s="236" t="str">
        <f>IF(ISBLANK('2.Quote'!K134),"",'2.Quote'!K134)</f>
        <v/>
      </c>
      <c r="L134"/>
      <c r="M134"/>
      <c r="N134"/>
      <c r="O134"/>
      <c r="P134"/>
      <c r="Q134"/>
      <c r="R134"/>
      <c r="S134"/>
      <c r="T134"/>
      <c r="U134"/>
      <c r="V134"/>
      <c r="AM134"/>
      <c r="AN134"/>
      <c r="AO134"/>
      <c r="AP134"/>
      <c r="AS134"/>
    </row>
    <row r="135" spans="1:45" x14ac:dyDescent="0.25">
      <c r="A135" s="94"/>
      <c r="B135" s="18">
        <v>93</v>
      </c>
      <c r="C135" s="19" t="str">
        <f>IF(ISBLANK('2.Quote'!C135),"",'2.Quote'!C135)</f>
        <v/>
      </c>
      <c r="D135" s="19" t="str">
        <f>IF(ISBLANK('2.Quote'!D135),"",'2.Quote'!D135)</f>
        <v/>
      </c>
      <c r="E135" s="124" t="str">
        <f>IF(ISBLANK('2.Quote'!E135),"",'2.Quote'!E135)</f>
        <v/>
      </c>
      <c r="F135" s="124" t="str">
        <f>IF(ISBLANK('2.Quote'!F135),"",'2.Quote'!F135)</f>
        <v/>
      </c>
      <c r="G135" s="124" t="str">
        <f>IF(ISBLANK('2.Quote'!G135),"",'2.Quote'!G135)</f>
        <v/>
      </c>
      <c r="H135" s="124" t="str">
        <f>IF(ISBLANK('2.Quote'!H135),"",'2.Quote'!H135)</f>
        <v/>
      </c>
      <c r="I135" s="20" t="str">
        <f>IFERROR('2.Quote'!AH135+'2.Quote'!AI135+'2.Quote'!K135,"")</f>
        <v/>
      </c>
      <c r="J135" s="22" t="str">
        <f t="shared" si="2"/>
        <v/>
      </c>
      <c r="K135" s="236" t="str">
        <f>IF(ISBLANK('2.Quote'!K135),"",'2.Quote'!K135)</f>
        <v/>
      </c>
      <c r="L135"/>
      <c r="M135"/>
      <c r="N135"/>
      <c r="O135"/>
      <c r="P135"/>
      <c r="Q135"/>
      <c r="R135"/>
      <c r="S135"/>
      <c r="T135"/>
      <c r="U135"/>
      <c r="V135"/>
      <c r="AM135"/>
      <c r="AN135"/>
      <c r="AO135"/>
      <c r="AP135"/>
      <c r="AS135"/>
    </row>
    <row r="136" spans="1:45" x14ac:dyDescent="0.25">
      <c r="A136" s="94"/>
      <c r="B136" s="21">
        <v>94</v>
      </c>
      <c r="C136" s="19" t="str">
        <f>IF(ISBLANK('2.Quote'!C136),"",'2.Quote'!C136)</f>
        <v/>
      </c>
      <c r="D136" s="19" t="str">
        <f>IF(ISBLANK('2.Quote'!D136),"",'2.Quote'!D136)</f>
        <v/>
      </c>
      <c r="E136" s="124" t="str">
        <f>IF(ISBLANK('2.Quote'!E136),"",'2.Quote'!E136)</f>
        <v/>
      </c>
      <c r="F136" s="124" t="str">
        <f>IF(ISBLANK('2.Quote'!F136),"",'2.Quote'!F136)</f>
        <v/>
      </c>
      <c r="G136" s="124" t="str">
        <f>IF(ISBLANK('2.Quote'!G136),"",'2.Quote'!G136)</f>
        <v/>
      </c>
      <c r="H136" s="124" t="str">
        <f>IF(ISBLANK('2.Quote'!H136),"",'2.Quote'!H136)</f>
        <v/>
      </c>
      <c r="I136" s="20" t="str">
        <f>IFERROR('2.Quote'!AH136+'2.Quote'!AI136+'2.Quote'!K136,"")</f>
        <v/>
      </c>
      <c r="J136" s="22" t="str">
        <f t="shared" si="2"/>
        <v/>
      </c>
      <c r="K136" s="236" t="str">
        <f>IF(ISBLANK('2.Quote'!K136),"",'2.Quote'!K136)</f>
        <v/>
      </c>
      <c r="L136"/>
      <c r="M136"/>
      <c r="N136"/>
      <c r="O136"/>
      <c r="P136"/>
      <c r="Q136"/>
      <c r="R136"/>
      <c r="S136"/>
      <c r="T136"/>
      <c r="U136"/>
      <c r="V136"/>
      <c r="AM136"/>
      <c r="AN136"/>
      <c r="AO136"/>
      <c r="AP136"/>
      <c r="AS136"/>
    </row>
    <row r="137" spans="1:45" x14ac:dyDescent="0.25">
      <c r="A137" s="94"/>
      <c r="B137" s="18">
        <v>95</v>
      </c>
      <c r="C137" s="19" t="str">
        <f>IF(ISBLANK('2.Quote'!C137),"",'2.Quote'!C137)</f>
        <v/>
      </c>
      <c r="D137" s="19" t="str">
        <f>IF(ISBLANK('2.Quote'!D137),"",'2.Quote'!D137)</f>
        <v/>
      </c>
      <c r="E137" s="124" t="str">
        <f>IF(ISBLANK('2.Quote'!E137),"",'2.Quote'!E137)</f>
        <v/>
      </c>
      <c r="F137" s="124" t="str">
        <f>IF(ISBLANK('2.Quote'!F137),"",'2.Quote'!F137)</f>
        <v/>
      </c>
      <c r="G137" s="124" t="str">
        <f>IF(ISBLANK('2.Quote'!G137),"",'2.Quote'!G137)</f>
        <v/>
      </c>
      <c r="H137" s="124" t="str">
        <f>IF(ISBLANK('2.Quote'!H137),"",'2.Quote'!H137)</f>
        <v/>
      </c>
      <c r="I137" s="20" t="str">
        <f>IFERROR('2.Quote'!AH137+'2.Quote'!AI137+'2.Quote'!K137,"")</f>
        <v/>
      </c>
      <c r="J137" s="22" t="str">
        <f t="shared" si="2"/>
        <v/>
      </c>
      <c r="K137" s="236" t="str">
        <f>IF(ISBLANK('2.Quote'!K137),"",'2.Quote'!K137)</f>
        <v/>
      </c>
      <c r="L137"/>
      <c r="M137"/>
      <c r="N137"/>
      <c r="O137"/>
      <c r="P137"/>
      <c r="Q137"/>
      <c r="R137"/>
      <c r="S137"/>
      <c r="T137"/>
      <c r="U137"/>
      <c r="V137"/>
      <c r="AM137"/>
      <c r="AN137"/>
      <c r="AO137"/>
      <c r="AP137"/>
      <c r="AS137"/>
    </row>
    <row r="138" spans="1:45" x14ac:dyDescent="0.25">
      <c r="A138" s="94"/>
      <c r="B138" s="18">
        <v>96</v>
      </c>
      <c r="C138" s="19" t="str">
        <f>IF(ISBLANK('2.Quote'!C138),"",'2.Quote'!C138)</f>
        <v/>
      </c>
      <c r="D138" s="19" t="str">
        <f>IF(ISBLANK('2.Quote'!D138),"",'2.Quote'!D138)</f>
        <v/>
      </c>
      <c r="E138" s="124" t="str">
        <f>IF(ISBLANK('2.Quote'!E138),"",'2.Quote'!E138)</f>
        <v/>
      </c>
      <c r="F138" s="124" t="str">
        <f>IF(ISBLANK('2.Quote'!F138),"",'2.Quote'!F138)</f>
        <v/>
      </c>
      <c r="G138" s="124" t="str">
        <f>IF(ISBLANK('2.Quote'!G138),"",'2.Quote'!G138)</f>
        <v/>
      </c>
      <c r="H138" s="124" t="str">
        <f>IF(ISBLANK('2.Quote'!H138),"",'2.Quote'!H138)</f>
        <v/>
      </c>
      <c r="I138" s="20" t="str">
        <f>IFERROR('2.Quote'!AH138+'2.Quote'!AI138+'2.Quote'!K138,"")</f>
        <v/>
      </c>
      <c r="J138" s="22" t="str">
        <f t="shared" si="2"/>
        <v/>
      </c>
      <c r="K138" s="236" t="str">
        <f>IF(ISBLANK('2.Quote'!K138),"",'2.Quote'!K138)</f>
        <v/>
      </c>
      <c r="L138"/>
      <c r="M138"/>
      <c r="N138"/>
      <c r="O138"/>
      <c r="P138"/>
      <c r="Q138"/>
      <c r="R138"/>
      <c r="S138"/>
      <c r="T138"/>
      <c r="U138"/>
      <c r="V138"/>
      <c r="AM138"/>
      <c r="AN138"/>
      <c r="AO138"/>
      <c r="AP138"/>
      <c r="AS138"/>
    </row>
    <row r="139" spans="1:45" x14ac:dyDescent="0.25">
      <c r="A139" s="94"/>
      <c r="B139" s="21">
        <v>97</v>
      </c>
      <c r="C139" s="19" t="str">
        <f>IF(ISBLANK('2.Quote'!C139),"",'2.Quote'!C139)</f>
        <v/>
      </c>
      <c r="D139" s="19" t="str">
        <f>IF(ISBLANK('2.Quote'!D139),"",'2.Quote'!D139)</f>
        <v/>
      </c>
      <c r="E139" s="124" t="str">
        <f>IF(ISBLANK('2.Quote'!E139),"",'2.Quote'!E139)</f>
        <v/>
      </c>
      <c r="F139" s="124" t="str">
        <f>IF(ISBLANK('2.Quote'!F139),"",'2.Quote'!F139)</f>
        <v/>
      </c>
      <c r="G139" s="124" t="str">
        <f>IF(ISBLANK('2.Quote'!G139),"",'2.Quote'!G139)</f>
        <v/>
      </c>
      <c r="H139" s="124" t="str">
        <f>IF(ISBLANK('2.Quote'!H139),"",'2.Quote'!H139)</f>
        <v/>
      </c>
      <c r="I139" s="20" t="str">
        <f>IFERROR('2.Quote'!AH139+'2.Quote'!AI139+'2.Quote'!K139,"")</f>
        <v/>
      </c>
      <c r="J139" s="22" t="str">
        <f t="shared" si="2"/>
        <v/>
      </c>
      <c r="K139" s="236" t="str">
        <f>IF(ISBLANK('2.Quote'!K139),"",'2.Quote'!K139)</f>
        <v/>
      </c>
      <c r="L139"/>
      <c r="M139"/>
      <c r="N139"/>
      <c r="O139"/>
      <c r="P139"/>
      <c r="Q139"/>
      <c r="R139"/>
      <c r="S139"/>
      <c r="T139"/>
      <c r="U139"/>
      <c r="V139"/>
      <c r="AM139"/>
      <c r="AN139"/>
      <c r="AO139"/>
      <c r="AP139"/>
      <c r="AS139"/>
    </row>
    <row r="140" spans="1:45" x14ac:dyDescent="0.25">
      <c r="A140" s="94"/>
      <c r="B140" s="18">
        <v>98</v>
      </c>
      <c r="C140" s="19" t="str">
        <f>IF(ISBLANK('2.Quote'!C140),"",'2.Quote'!C140)</f>
        <v/>
      </c>
      <c r="D140" s="19" t="str">
        <f>IF(ISBLANK('2.Quote'!D140),"",'2.Quote'!D140)</f>
        <v/>
      </c>
      <c r="E140" s="124" t="str">
        <f>IF(ISBLANK('2.Quote'!E140),"",'2.Quote'!E140)</f>
        <v/>
      </c>
      <c r="F140" s="124" t="str">
        <f>IF(ISBLANK('2.Quote'!F140),"",'2.Quote'!F140)</f>
        <v/>
      </c>
      <c r="G140" s="124" t="str">
        <f>IF(ISBLANK('2.Quote'!G140),"",'2.Quote'!G140)</f>
        <v/>
      </c>
      <c r="H140" s="124" t="str">
        <f>IF(ISBLANK('2.Quote'!H140),"",'2.Quote'!H140)</f>
        <v/>
      </c>
      <c r="I140" s="20" t="str">
        <f>IFERROR('2.Quote'!AH140+'2.Quote'!AI140+'2.Quote'!K140,"")</f>
        <v/>
      </c>
      <c r="J140" s="22" t="str">
        <f t="shared" si="2"/>
        <v/>
      </c>
      <c r="K140" s="236" t="str">
        <f>IF(ISBLANK('2.Quote'!K140),"",'2.Quote'!K140)</f>
        <v/>
      </c>
      <c r="L140"/>
      <c r="M140"/>
      <c r="N140"/>
      <c r="O140"/>
      <c r="P140"/>
      <c r="Q140"/>
      <c r="R140"/>
      <c r="S140"/>
      <c r="T140"/>
      <c r="U140"/>
      <c r="V140"/>
      <c r="AM140"/>
      <c r="AN140"/>
      <c r="AO140"/>
      <c r="AP140"/>
      <c r="AS140"/>
    </row>
    <row r="141" spans="1:45" x14ac:dyDescent="0.25">
      <c r="A141" s="94"/>
      <c r="B141" s="18">
        <v>99</v>
      </c>
      <c r="C141" s="19" t="str">
        <f>IF(ISBLANK('2.Quote'!C141),"",'2.Quote'!C141)</f>
        <v/>
      </c>
      <c r="D141" s="19" t="str">
        <f>IF(ISBLANK('2.Quote'!D141),"",'2.Quote'!D141)</f>
        <v/>
      </c>
      <c r="E141" s="124" t="str">
        <f>IF(ISBLANK('2.Quote'!E141),"",'2.Quote'!E141)</f>
        <v/>
      </c>
      <c r="F141" s="124" t="str">
        <f>IF(ISBLANK('2.Quote'!F141),"",'2.Quote'!F141)</f>
        <v/>
      </c>
      <c r="G141" s="124" t="str">
        <f>IF(ISBLANK('2.Quote'!G141),"",'2.Quote'!G141)</f>
        <v/>
      </c>
      <c r="H141" s="124" t="str">
        <f>IF(ISBLANK('2.Quote'!H141),"",'2.Quote'!H141)</f>
        <v/>
      </c>
      <c r="I141" s="20" t="str">
        <f>IFERROR('2.Quote'!AH141+'2.Quote'!AI141+'2.Quote'!K141,"")</f>
        <v/>
      </c>
      <c r="J141" s="22" t="str">
        <f t="shared" si="2"/>
        <v/>
      </c>
      <c r="K141" s="236" t="str">
        <f>IF(ISBLANK('2.Quote'!K141),"",'2.Quote'!K141)</f>
        <v/>
      </c>
      <c r="L141"/>
      <c r="M141"/>
      <c r="N141"/>
      <c r="O141"/>
      <c r="P141"/>
      <c r="Q141"/>
      <c r="R141"/>
      <c r="S141"/>
      <c r="T141"/>
      <c r="U141"/>
      <c r="V141"/>
      <c r="AM141"/>
      <c r="AN141"/>
      <c r="AO141"/>
      <c r="AP141"/>
      <c r="AS141"/>
    </row>
    <row r="142" spans="1:45" x14ac:dyDescent="0.25">
      <c r="A142" s="94"/>
      <c r="B142" s="21">
        <v>100</v>
      </c>
      <c r="C142" s="19" t="str">
        <f>IF(ISBLANK('2.Quote'!C142),"",'2.Quote'!C142)</f>
        <v/>
      </c>
      <c r="D142" s="19" t="str">
        <f>IF(ISBLANK('2.Quote'!D142),"",'2.Quote'!D142)</f>
        <v/>
      </c>
      <c r="E142" s="124" t="str">
        <f>IF(ISBLANK('2.Quote'!E142),"",'2.Quote'!E142)</f>
        <v/>
      </c>
      <c r="F142" s="124" t="str">
        <f>IF(ISBLANK('2.Quote'!F142),"",'2.Quote'!F142)</f>
        <v/>
      </c>
      <c r="G142" s="124" t="str">
        <f>IF(ISBLANK('2.Quote'!G142),"",'2.Quote'!G142)</f>
        <v/>
      </c>
      <c r="H142" s="124" t="str">
        <f>IF(ISBLANK('2.Quote'!H142),"",'2.Quote'!H142)</f>
        <v/>
      </c>
      <c r="I142" s="20" t="str">
        <f>IFERROR('2.Quote'!AH142+'2.Quote'!AI142+'2.Quote'!K142,"")</f>
        <v/>
      </c>
      <c r="J142" s="22" t="str">
        <f t="shared" si="2"/>
        <v/>
      </c>
      <c r="K142" s="236" t="str">
        <f>IF(ISBLANK('2.Quote'!K142),"",'2.Quote'!K142)</f>
        <v/>
      </c>
      <c r="L142"/>
      <c r="M142"/>
      <c r="N142"/>
      <c r="O142"/>
      <c r="P142"/>
      <c r="Q142"/>
      <c r="R142"/>
      <c r="S142"/>
      <c r="T142"/>
      <c r="U142"/>
      <c r="V142"/>
      <c r="AM142"/>
      <c r="AN142"/>
      <c r="AO142"/>
      <c r="AP142"/>
      <c r="AS142"/>
    </row>
    <row r="143" spans="1:45" x14ac:dyDescent="0.25">
      <c r="A143" s="94"/>
      <c r="B143" s="18">
        <v>101</v>
      </c>
      <c r="C143" s="19" t="str">
        <f>IF(ISBLANK('2.Quote'!C143),"",'2.Quote'!C143)</f>
        <v/>
      </c>
      <c r="D143" s="19" t="str">
        <f>IF(ISBLANK('2.Quote'!D143),"",'2.Quote'!D143)</f>
        <v/>
      </c>
      <c r="E143" s="124" t="str">
        <f>IF(ISBLANK('2.Quote'!E143),"",'2.Quote'!E143)</f>
        <v/>
      </c>
      <c r="F143" s="124" t="str">
        <f>IF(ISBLANK('2.Quote'!F143),"",'2.Quote'!F143)</f>
        <v/>
      </c>
      <c r="G143" s="124" t="str">
        <f>IF(ISBLANK('2.Quote'!G143),"",'2.Quote'!G143)</f>
        <v/>
      </c>
      <c r="H143" s="124" t="str">
        <f>IF(ISBLANK('2.Quote'!H143),"",'2.Quote'!H143)</f>
        <v/>
      </c>
      <c r="I143" s="20" t="str">
        <f>IFERROR('2.Quote'!AH143+'2.Quote'!AI143+'2.Quote'!K143,"")</f>
        <v/>
      </c>
      <c r="J143" s="22" t="str">
        <f t="shared" si="2"/>
        <v/>
      </c>
      <c r="K143" s="236" t="str">
        <f>IF(ISBLANK('2.Quote'!K143),"",'2.Quote'!K143)</f>
        <v/>
      </c>
      <c r="L143"/>
      <c r="M143"/>
      <c r="N143"/>
      <c r="O143"/>
      <c r="P143"/>
      <c r="Q143"/>
      <c r="R143"/>
      <c r="S143"/>
      <c r="T143"/>
      <c r="U143"/>
      <c r="V143"/>
      <c r="AM143"/>
      <c r="AN143"/>
      <c r="AO143"/>
      <c r="AP143"/>
      <c r="AS143"/>
    </row>
    <row r="144" spans="1:45" x14ac:dyDescent="0.25">
      <c r="A144" s="94"/>
      <c r="B144" s="18">
        <v>102</v>
      </c>
      <c r="C144" s="19" t="str">
        <f>IF(ISBLANK('2.Quote'!C144),"",'2.Quote'!C144)</f>
        <v/>
      </c>
      <c r="D144" s="19" t="str">
        <f>IF(ISBLANK('2.Quote'!D144),"",'2.Quote'!D144)</f>
        <v/>
      </c>
      <c r="E144" s="124" t="str">
        <f>IF(ISBLANK('2.Quote'!E144),"",'2.Quote'!E144)</f>
        <v/>
      </c>
      <c r="F144" s="124" t="str">
        <f>IF(ISBLANK('2.Quote'!F144),"",'2.Quote'!F144)</f>
        <v/>
      </c>
      <c r="G144" s="124" t="str">
        <f>IF(ISBLANK('2.Quote'!G144),"",'2.Quote'!G144)</f>
        <v/>
      </c>
      <c r="H144" s="124" t="str">
        <f>IF(ISBLANK('2.Quote'!H144),"",'2.Quote'!H144)</f>
        <v/>
      </c>
      <c r="I144" s="20" t="str">
        <f>IFERROR('2.Quote'!AH144+'2.Quote'!AI144+'2.Quote'!K144,"")</f>
        <v/>
      </c>
      <c r="J144" s="22" t="str">
        <f t="shared" si="2"/>
        <v/>
      </c>
      <c r="K144" s="236" t="str">
        <f>IF(ISBLANK('2.Quote'!K144),"",'2.Quote'!K144)</f>
        <v/>
      </c>
      <c r="L144"/>
      <c r="M144"/>
      <c r="N144"/>
      <c r="O144"/>
      <c r="P144"/>
      <c r="Q144"/>
      <c r="R144"/>
      <c r="S144"/>
      <c r="T144"/>
      <c r="U144"/>
      <c r="V144"/>
      <c r="AM144"/>
      <c r="AN144"/>
      <c r="AO144"/>
      <c r="AP144"/>
      <c r="AS144"/>
    </row>
    <row r="145" spans="1:45" x14ac:dyDescent="0.25">
      <c r="A145" s="94"/>
      <c r="B145" s="21">
        <v>103</v>
      </c>
      <c r="C145" s="19" t="str">
        <f>IF(ISBLANK('2.Quote'!C145),"",'2.Quote'!C145)</f>
        <v/>
      </c>
      <c r="D145" s="19" t="str">
        <f>IF(ISBLANK('2.Quote'!D145),"",'2.Quote'!D145)</f>
        <v/>
      </c>
      <c r="E145" s="124" t="str">
        <f>IF(ISBLANK('2.Quote'!E145),"",'2.Quote'!E145)</f>
        <v/>
      </c>
      <c r="F145" s="124" t="str">
        <f>IF(ISBLANK('2.Quote'!F145),"",'2.Quote'!F145)</f>
        <v/>
      </c>
      <c r="G145" s="124" t="str">
        <f>IF(ISBLANK('2.Quote'!G145),"",'2.Quote'!G145)</f>
        <v/>
      </c>
      <c r="H145" s="124" t="str">
        <f>IF(ISBLANK('2.Quote'!H145),"",'2.Quote'!H145)</f>
        <v/>
      </c>
      <c r="I145" s="20" t="str">
        <f>IFERROR('2.Quote'!AH145+'2.Quote'!AI145+'2.Quote'!K145,"")</f>
        <v/>
      </c>
      <c r="J145" s="22" t="str">
        <f t="shared" si="2"/>
        <v/>
      </c>
      <c r="K145" s="236" t="str">
        <f>IF(ISBLANK('2.Quote'!K145),"",'2.Quote'!K145)</f>
        <v/>
      </c>
      <c r="L145"/>
      <c r="M145"/>
      <c r="N145"/>
      <c r="O145"/>
      <c r="P145"/>
      <c r="Q145"/>
      <c r="R145"/>
      <c r="S145"/>
      <c r="T145"/>
      <c r="U145"/>
      <c r="V145"/>
      <c r="AM145"/>
      <c r="AN145"/>
      <c r="AO145"/>
      <c r="AP145"/>
      <c r="AS145"/>
    </row>
    <row r="146" spans="1:45" x14ac:dyDescent="0.25">
      <c r="A146" s="94"/>
      <c r="B146" s="18">
        <v>104</v>
      </c>
      <c r="C146" s="19" t="str">
        <f>IF(ISBLANK('2.Quote'!C146),"",'2.Quote'!C146)</f>
        <v/>
      </c>
      <c r="D146" s="19" t="str">
        <f>IF(ISBLANK('2.Quote'!D146),"",'2.Quote'!D146)</f>
        <v/>
      </c>
      <c r="E146" s="124" t="str">
        <f>IF(ISBLANK('2.Quote'!E146),"",'2.Quote'!E146)</f>
        <v/>
      </c>
      <c r="F146" s="124" t="str">
        <f>IF(ISBLANK('2.Quote'!F146),"",'2.Quote'!F146)</f>
        <v/>
      </c>
      <c r="G146" s="124" t="str">
        <f>IF(ISBLANK('2.Quote'!G146),"",'2.Quote'!G146)</f>
        <v/>
      </c>
      <c r="H146" s="124" t="str">
        <f>IF(ISBLANK('2.Quote'!H146),"",'2.Quote'!H146)</f>
        <v/>
      </c>
      <c r="I146" s="20" t="str">
        <f>IFERROR('2.Quote'!AH146+'2.Quote'!AI146+'2.Quote'!K146,"")</f>
        <v/>
      </c>
      <c r="J146" s="22" t="str">
        <f t="shared" si="2"/>
        <v/>
      </c>
      <c r="K146" s="236" t="str">
        <f>IF(ISBLANK('2.Quote'!K146),"",'2.Quote'!K146)</f>
        <v/>
      </c>
      <c r="L146"/>
      <c r="M146"/>
      <c r="N146"/>
      <c r="O146"/>
      <c r="P146"/>
      <c r="Q146"/>
      <c r="R146"/>
      <c r="S146"/>
      <c r="T146"/>
      <c r="U146"/>
      <c r="V146"/>
      <c r="AM146"/>
      <c r="AN146"/>
      <c r="AO146"/>
      <c r="AP146"/>
      <c r="AS146"/>
    </row>
    <row r="147" spans="1:45" x14ac:dyDescent="0.25">
      <c r="A147" s="94"/>
      <c r="B147" s="18">
        <v>105</v>
      </c>
      <c r="C147" s="19" t="str">
        <f>IF(ISBLANK('2.Quote'!C147),"",'2.Quote'!C147)</f>
        <v/>
      </c>
      <c r="D147" s="19" t="str">
        <f>IF(ISBLANK('2.Quote'!D147),"",'2.Quote'!D147)</f>
        <v/>
      </c>
      <c r="E147" s="124" t="str">
        <f>IF(ISBLANK('2.Quote'!E147),"",'2.Quote'!E147)</f>
        <v/>
      </c>
      <c r="F147" s="124" t="str">
        <f>IF(ISBLANK('2.Quote'!F147),"",'2.Quote'!F147)</f>
        <v/>
      </c>
      <c r="G147" s="124" t="str">
        <f>IF(ISBLANK('2.Quote'!G147),"",'2.Quote'!G147)</f>
        <v/>
      </c>
      <c r="H147" s="124" t="str">
        <f>IF(ISBLANK('2.Quote'!H147),"",'2.Quote'!H147)</f>
        <v/>
      </c>
      <c r="I147" s="20" t="str">
        <f>IFERROR('2.Quote'!AH147+'2.Quote'!AI147+'2.Quote'!K147,"")</f>
        <v/>
      </c>
      <c r="J147" s="22" t="str">
        <f t="shared" si="2"/>
        <v/>
      </c>
      <c r="K147" s="236" t="str">
        <f>IF(ISBLANK('2.Quote'!K147),"",'2.Quote'!K147)</f>
        <v/>
      </c>
      <c r="L147"/>
      <c r="M147"/>
      <c r="N147"/>
      <c r="O147"/>
      <c r="P147"/>
      <c r="Q147"/>
      <c r="R147"/>
      <c r="S147"/>
      <c r="T147"/>
      <c r="U147"/>
      <c r="V147"/>
      <c r="AM147"/>
      <c r="AN147"/>
      <c r="AO147"/>
      <c r="AP147"/>
      <c r="AS147"/>
    </row>
    <row r="148" spans="1:45" x14ac:dyDescent="0.25">
      <c r="A148" s="94"/>
      <c r="B148" s="21">
        <v>106</v>
      </c>
      <c r="C148" s="19" t="str">
        <f>IF(ISBLANK('2.Quote'!C148),"",'2.Quote'!C148)</f>
        <v/>
      </c>
      <c r="D148" s="19" t="str">
        <f>IF(ISBLANK('2.Quote'!D148),"",'2.Quote'!D148)</f>
        <v/>
      </c>
      <c r="E148" s="124" t="str">
        <f>IF(ISBLANK('2.Quote'!E148),"",'2.Quote'!E148)</f>
        <v/>
      </c>
      <c r="F148" s="124" t="str">
        <f>IF(ISBLANK('2.Quote'!F148),"",'2.Quote'!F148)</f>
        <v/>
      </c>
      <c r="G148" s="124" t="str">
        <f>IF(ISBLANK('2.Quote'!G148),"",'2.Quote'!G148)</f>
        <v/>
      </c>
      <c r="H148" s="124" t="str">
        <f>IF(ISBLANK('2.Quote'!H148),"",'2.Quote'!H148)</f>
        <v/>
      </c>
      <c r="I148" s="20" t="str">
        <f>IFERROR('2.Quote'!AH148+'2.Quote'!AI148+'2.Quote'!K148,"")</f>
        <v/>
      </c>
      <c r="J148" s="22" t="str">
        <f t="shared" si="2"/>
        <v/>
      </c>
      <c r="K148" s="236" t="str">
        <f>IF(ISBLANK('2.Quote'!K148),"",'2.Quote'!K148)</f>
        <v/>
      </c>
      <c r="L148"/>
      <c r="M148"/>
      <c r="N148"/>
      <c r="O148"/>
      <c r="P148"/>
      <c r="Q148"/>
      <c r="R148"/>
      <c r="S148"/>
      <c r="T148"/>
      <c r="U148"/>
      <c r="V148"/>
      <c r="AM148"/>
      <c r="AN148"/>
      <c r="AO148"/>
      <c r="AP148"/>
      <c r="AS148"/>
    </row>
    <row r="149" spans="1:45" x14ac:dyDescent="0.25">
      <c r="A149" s="94"/>
      <c r="B149" s="18">
        <v>107</v>
      </c>
      <c r="C149" s="19" t="str">
        <f>IF(ISBLANK('2.Quote'!C149),"",'2.Quote'!C149)</f>
        <v/>
      </c>
      <c r="D149" s="19" t="str">
        <f>IF(ISBLANK('2.Quote'!D149),"",'2.Quote'!D149)</f>
        <v/>
      </c>
      <c r="E149" s="124" t="str">
        <f>IF(ISBLANK('2.Quote'!E149),"",'2.Quote'!E149)</f>
        <v/>
      </c>
      <c r="F149" s="124" t="str">
        <f>IF(ISBLANK('2.Quote'!F149),"",'2.Quote'!F149)</f>
        <v/>
      </c>
      <c r="G149" s="124" t="str">
        <f>IF(ISBLANK('2.Quote'!G149),"",'2.Quote'!G149)</f>
        <v/>
      </c>
      <c r="H149" s="124" t="str">
        <f>IF(ISBLANK('2.Quote'!H149),"",'2.Quote'!H149)</f>
        <v/>
      </c>
      <c r="I149" s="20" t="str">
        <f>IFERROR('2.Quote'!AH149+'2.Quote'!AI149+'2.Quote'!K149,"")</f>
        <v/>
      </c>
      <c r="J149" s="22" t="str">
        <f t="shared" si="2"/>
        <v/>
      </c>
      <c r="K149" s="236" t="str">
        <f>IF(ISBLANK('2.Quote'!K149),"",'2.Quote'!K149)</f>
        <v/>
      </c>
      <c r="L149"/>
      <c r="M149"/>
      <c r="N149"/>
      <c r="O149"/>
      <c r="P149"/>
      <c r="Q149"/>
      <c r="R149"/>
      <c r="S149"/>
      <c r="T149"/>
      <c r="U149"/>
      <c r="V149"/>
      <c r="AM149"/>
      <c r="AN149"/>
      <c r="AO149"/>
      <c r="AP149"/>
      <c r="AS149"/>
    </row>
    <row r="150" spans="1:45" x14ac:dyDescent="0.25">
      <c r="A150" s="94"/>
      <c r="B150" s="18">
        <v>108</v>
      </c>
      <c r="C150" s="19" t="str">
        <f>IF(ISBLANK('2.Quote'!C150),"",'2.Quote'!C150)</f>
        <v/>
      </c>
      <c r="D150" s="19" t="str">
        <f>IF(ISBLANK('2.Quote'!D150),"",'2.Quote'!D150)</f>
        <v/>
      </c>
      <c r="E150" s="124" t="str">
        <f>IF(ISBLANK('2.Quote'!E150),"",'2.Quote'!E150)</f>
        <v/>
      </c>
      <c r="F150" s="124" t="str">
        <f>IF(ISBLANK('2.Quote'!F150),"",'2.Quote'!F150)</f>
        <v/>
      </c>
      <c r="G150" s="124" t="str">
        <f>IF(ISBLANK('2.Quote'!G150),"",'2.Quote'!G150)</f>
        <v/>
      </c>
      <c r="H150" s="124" t="str">
        <f>IF(ISBLANK('2.Quote'!H150),"",'2.Quote'!H150)</f>
        <v/>
      </c>
      <c r="I150" s="20" t="str">
        <f>IFERROR('2.Quote'!AH150+'2.Quote'!AI150+'2.Quote'!K150,"")</f>
        <v/>
      </c>
      <c r="J150" s="22" t="str">
        <f t="shared" si="2"/>
        <v/>
      </c>
      <c r="K150" s="236" t="str">
        <f>IF(ISBLANK('2.Quote'!K150),"",'2.Quote'!K150)</f>
        <v/>
      </c>
      <c r="L150"/>
      <c r="M150"/>
      <c r="N150"/>
      <c r="O150"/>
      <c r="P150"/>
      <c r="Q150"/>
      <c r="R150"/>
      <c r="S150"/>
      <c r="T150"/>
      <c r="U150"/>
      <c r="V150"/>
      <c r="AM150"/>
      <c r="AN150"/>
      <c r="AO150"/>
      <c r="AP150"/>
      <c r="AS150"/>
    </row>
    <row r="151" spans="1:45" x14ac:dyDescent="0.25">
      <c r="A151" s="94"/>
      <c r="B151" s="21">
        <v>109</v>
      </c>
      <c r="C151" s="19" t="str">
        <f>IF(ISBLANK('2.Quote'!C151),"",'2.Quote'!C151)</f>
        <v/>
      </c>
      <c r="D151" s="19" t="str">
        <f>IF(ISBLANK('2.Quote'!D151),"",'2.Quote'!D151)</f>
        <v/>
      </c>
      <c r="E151" s="124" t="str">
        <f>IF(ISBLANK('2.Quote'!E151),"",'2.Quote'!E151)</f>
        <v/>
      </c>
      <c r="F151" s="124" t="str">
        <f>IF(ISBLANK('2.Quote'!F151),"",'2.Quote'!F151)</f>
        <v/>
      </c>
      <c r="G151" s="124" t="str">
        <f>IF(ISBLANK('2.Quote'!G151),"",'2.Quote'!G151)</f>
        <v/>
      </c>
      <c r="H151" s="124" t="str">
        <f>IF(ISBLANK('2.Quote'!H151),"",'2.Quote'!H151)</f>
        <v/>
      </c>
      <c r="I151" s="20" t="str">
        <f>IFERROR('2.Quote'!AH151+'2.Quote'!AI151+'2.Quote'!K151,"")</f>
        <v/>
      </c>
      <c r="J151" s="22" t="str">
        <f t="shared" si="2"/>
        <v/>
      </c>
      <c r="K151" s="236" t="str">
        <f>IF(ISBLANK('2.Quote'!K151),"",'2.Quote'!K151)</f>
        <v/>
      </c>
      <c r="L151"/>
      <c r="M151"/>
      <c r="N151"/>
      <c r="O151"/>
      <c r="P151"/>
      <c r="Q151"/>
      <c r="R151"/>
      <c r="S151"/>
      <c r="T151"/>
      <c r="U151"/>
      <c r="V151"/>
      <c r="AM151"/>
      <c r="AN151"/>
      <c r="AO151"/>
      <c r="AP151"/>
      <c r="AS151"/>
    </row>
    <row r="152" spans="1:45" x14ac:dyDescent="0.25">
      <c r="A152" s="94"/>
      <c r="B152" s="18">
        <v>110</v>
      </c>
      <c r="C152" s="19" t="str">
        <f>IF(ISBLANK('2.Quote'!C152),"",'2.Quote'!C152)</f>
        <v/>
      </c>
      <c r="D152" s="19" t="str">
        <f>IF(ISBLANK('2.Quote'!D152),"",'2.Quote'!D152)</f>
        <v/>
      </c>
      <c r="E152" s="124" t="str">
        <f>IF(ISBLANK('2.Quote'!E152),"",'2.Quote'!E152)</f>
        <v/>
      </c>
      <c r="F152" s="124" t="str">
        <f>IF(ISBLANK('2.Quote'!F152),"",'2.Quote'!F152)</f>
        <v/>
      </c>
      <c r="G152" s="124" t="str">
        <f>IF(ISBLANK('2.Quote'!G152),"",'2.Quote'!G152)</f>
        <v/>
      </c>
      <c r="H152" s="124" t="str">
        <f>IF(ISBLANK('2.Quote'!H152),"",'2.Quote'!H152)</f>
        <v/>
      </c>
      <c r="I152" s="20" t="str">
        <f>IFERROR('2.Quote'!AH152+'2.Quote'!AI152+'2.Quote'!K152,"")</f>
        <v/>
      </c>
      <c r="J152" s="22" t="str">
        <f t="shared" si="2"/>
        <v/>
      </c>
      <c r="K152" s="236" t="str">
        <f>IF(ISBLANK('2.Quote'!K152),"",'2.Quote'!K152)</f>
        <v/>
      </c>
      <c r="L152"/>
      <c r="M152"/>
      <c r="N152"/>
      <c r="O152"/>
      <c r="P152"/>
      <c r="Q152"/>
      <c r="R152"/>
      <c r="S152"/>
      <c r="T152"/>
      <c r="U152"/>
      <c r="V152"/>
      <c r="AM152"/>
      <c r="AN152"/>
      <c r="AO152"/>
      <c r="AP152"/>
      <c r="AS152"/>
    </row>
    <row r="153" spans="1:45" x14ac:dyDescent="0.25">
      <c r="A153" s="94"/>
      <c r="B153" s="18">
        <v>111</v>
      </c>
      <c r="C153" s="19" t="str">
        <f>IF(ISBLANK('2.Quote'!C153),"",'2.Quote'!C153)</f>
        <v/>
      </c>
      <c r="D153" s="19" t="str">
        <f>IF(ISBLANK('2.Quote'!D153),"",'2.Quote'!D153)</f>
        <v/>
      </c>
      <c r="E153" s="124" t="str">
        <f>IF(ISBLANK('2.Quote'!E153),"",'2.Quote'!E153)</f>
        <v/>
      </c>
      <c r="F153" s="124" t="str">
        <f>IF(ISBLANK('2.Quote'!F153),"",'2.Quote'!F153)</f>
        <v/>
      </c>
      <c r="G153" s="124" t="str">
        <f>IF(ISBLANK('2.Quote'!G153),"",'2.Quote'!G153)</f>
        <v/>
      </c>
      <c r="H153" s="124" t="str">
        <f>IF(ISBLANK('2.Quote'!H153),"",'2.Quote'!H153)</f>
        <v/>
      </c>
      <c r="I153" s="20" t="str">
        <f>IFERROR('2.Quote'!AH153+'2.Quote'!AI153+'2.Quote'!K153,"")</f>
        <v/>
      </c>
      <c r="J153" s="22" t="str">
        <f t="shared" si="2"/>
        <v/>
      </c>
      <c r="K153" s="236" t="str">
        <f>IF(ISBLANK('2.Quote'!K153),"",'2.Quote'!K153)</f>
        <v/>
      </c>
      <c r="L153"/>
      <c r="M153"/>
      <c r="N153"/>
      <c r="O153"/>
      <c r="P153"/>
      <c r="Q153"/>
      <c r="R153"/>
      <c r="S153"/>
      <c r="T153"/>
      <c r="U153"/>
      <c r="V153"/>
      <c r="AM153"/>
      <c r="AN153"/>
      <c r="AO153"/>
      <c r="AP153"/>
      <c r="AS153"/>
    </row>
    <row r="154" spans="1:45" x14ac:dyDescent="0.25">
      <c r="A154" s="94"/>
      <c r="B154" s="21">
        <v>112</v>
      </c>
      <c r="C154" s="19" t="str">
        <f>IF(ISBLANK('2.Quote'!C154),"",'2.Quote'!C154)</f>
        <v/>
      </c>
      <c r="D154" s="19" t="str">
        <f>IF(ISBLANK('2.Quote'!D154),"",'2.Quote'!D154)</f>
        <v/>
      </c>
      <c r="E154" s="124" t="str">
        <f>IF(ISBLANK('2.Quote'!E154),"",'2.Quote'!E154)</f>
        <v/>
      </c>
      <c r="F154" s="124" t="str">
        <f>IF(ISBLANK('2.Quote'!F154),"",'2.Quote'!F154)</f>
        <v/>
      </c>
      <c r="G154" s="124" t="str">
        <f>IF(ISBLANK('2.Quote'!G154),"",'2.Quote'!G154)</f>
        <v/>
      </c>
      <c r="H154" s="124" t="str">
        <f>IF(ISBLANK('2.Quote'!H154),"",'2.Quote'!H154)</f>
        <v/>
      </c>
      <c r="I154" s="20" t="str">
        <f>IFERROR('2.Quote'!AH154+'2.Quote'!AI154+'2.Quote'!K154,"")</f>
        <v/>
      </c>
      <c r="J154" s="22" t="str">
        <f t="shared" si="2"/>
        <v/>
      </c>
      <c r="K154" s="236" t="str">
        <f>IF(ISBLANK('2.Quote'!K154),"",'2.Quote'!K154)</f>
        <v/>
      </c>
      <c r="L154"/>
      <c r="M154"/>
      <c r="N154"/>
      <c r="O154"/>
      <c r="P154"/>
      <c r="Q154"/>
      <c r="R154"/>
      <c r="S154"/>
      <c r="T154"/>
      <c r="U154"/>
      <c r="V154"/>
      <c r="AM154"/>
      <c r="AN154"/>
      <c r="AO154"/>
      <c r="AP154"/>
      <c r="AS154"/>
    </row>
    <row r="155" spans="1:45" x14ac:dyDescent="0.25">
      <c r="A155" s="94"/>
      <c r="B155" s="18">
        <v>113</v>
      </c>
      <c r="C155" s="19" t="str">
        <f>IF(ISBLANK('2.Quote'!C155),"",'2.Quote'!C155)</f>
        <v/>
      </c>
      <c r="D155" s="19" t="str">
        <f>IF(ISBLANK('2.Quote'!D155),"",'2.Quote'!D155)</f>
        <v/>
      </c>
      <c r="E155" s="124" t="str">
        <f>IF(ISBLANK('2.Quote'!E155),"",'2.Quote'!E155)</f>
        <v/>
      </c>
      <c r="F155" s="124" t="str">
        <f>IF(ISBLANK('2.Quote'!F155),"",'2.Quote'!F155)</f>
        <v/>
      </c>
      <c r="G155" s="124" t="str">
        <f>IF(ISBLANK('2.Quote'!G155),"",'2.Quote'!G155)</f>
        <v/>
      </c>
      <c r="H155" s="124" t="str">
        <f>IF(ISBLANK('2.Quote'!H155),"",'2.Quote'!H155)</f>
        <v/>
      </c>
      <c r="I155" s="20" t="str">
        <f>IFERROR('2.Quote'!AH155+'2.Quote'!AI155+'2.Quote'!K155,"")</f>
        <v/>
      </c>
      <c r="J155" s="22" t="str">
        <f t="shared" si="2"/>
        <v/>
      </c>
      <c r="K155" s="236" t="str">
        <f>IF(ISBLANK('2.Quote'!K155),"",'2.Quote'!K155)</f>
        <v/>
      </c>
      <c r="L155"/>
      <c r="M155"/>
      <c r="N155"/>
      <c r="O155"/>
      <c r="P155"/>
      <c r="Q155"/>
      <c r="R155"/>
      <c r="S155"/>
      <c r="T155"/>
      <c r="U155"/>
      <c r="V155"/>
      <c r="AM155"/>
      <c r="AN155"/>
      <c r="AO155"/>
      <c r="AP155"/>
      <c r="AS155"/>
    </row>
    <row r="156" spans="1:45" x14ac:dyDescent="0.25">
      <c r="A156" s="94"/>
      <c r="B156" s="18">
        <v>114</v>
      </c>
      <c r="C156" s="19" t="str">
        <f>IF(ISBLANK('2.Quote'!C156),"",'2.Quote'!C156)</f>
        <v/>
      </c>
      <c r="D156" s="19" t="str">
        <f>IF(ISBLANK('2.Quote'!D156),"",'2.Quote'!D156)</f>
        <v/>
      </c>
      <c r="E156" s="124" t="str">
        <f>IF(ISBLANK('2.Quote'!E156),"",'2.Quote'!E156)</f>
        <v/>
      </c>
      <c r="F156" s="124" t="str">
        <f>IF(ISBLANK('2.Quote'!F156),"",'2.Quote'!F156)</f>
        <v/>
      </c>
      <c r="G156" s="124" t="str">
        <f>IF(ISBLANK('2.Quote'!G156),"",'2.Quote'!G156)</f>
        <v/>
      </c>
      <c r="H156" s="124" t="str">
        <f>IF(ISBLANK('2.Quote'!H156),"",'2.Quote'!H156)</f>
        <v/>
      </c>
      <c r="I156" s="20" t="str">
        <f>IFERROR('2.Quote'!AH156+'2.Quote'!AI156+'2.Quote'!K156,"")</f>
        <v/>
      </c>
      <c r="J156" s="22" t="str">
        <f t="shared" si="2"/>
        <v/>
      </c>
      <c r="K156" s="236" t="str">
        <f>IF(ISBLANK('2.Quote'!K156),"",'2.Quote'!K156)</f>
        <v/>
      </c>
      <c r="L156"/>
      <c r="M156"/>
      <c r="N156"/>
      <c r="O156"/>
      <c r="P156"/>
      <c r="Q156"/>
      <c r="R156"/>
      <c r="S156"/>
      <c r="T156"/>
      <c r="U156"/>
      <c r="V156"/>
      <c r="AM156"/>
      <c r="AN156"/>
      <c r="AO156"/>
      <c r="AP156"/>
      <c r="AS156"/>
    </row>
    <row r="157" spans="1:45" x14ac:dyDescent="0.25">
      <c r="A157" s="94"/>
      <c r="B157" s="21">
        <v>115</v>
      </c>
      <c r="C157" s="19" t="str">
        <f>IF(ISBLANK('2.Quote'!C157),"",'2.Quote'!C157)</f>
        <v/>
      </c>
      <c r="D157" s="19" t="str">
        <f>IF(ISBLANK('2.Quote'!D157),"",'2.Quote'!D157)</f>
        <v/>
      </c>
      <c r="E157" s="124" t="str">
        <f>IF(ISBLANK('2.Quote'!E157),"",'2.Quote'!E157)</f>
        <v/>
      </c>
      <c r="F157" s="124" t="str">
        <f>IF(ISBLANK('2.Quote'!F157),"",'2.Quote'!F157)</f>
        <v/>
      </c>
      <c r="G157" s="124" t="str">
        <f>IF(ISBLANK('2.Quote'!G157),"",'2.Quote'!G157)</f>
        <v/>
      </c>
      <c r="H157" s="124" t="str">
        <f>IF(ISBLANK('2.Quote'!H157),"",'2.Quote'!H157)</f>
        <v/>
      </c>
      <c r="I157" s="20" t="str">
        <f>IFERROR('2.Quote'!AH157+'2.Quote'!AI157+'2.Quote'!K157,"")</f>
        <v/>
      </c>
      <c r="J157" s="22" t="str">
        <f t="shared" si="2"/>
        <v/>
      </c>
      <c r="K157" s="236" t="str">
        <f>IF(ISBLANK('2.Quote'!K157),"",'2.Quote'!K157)</f>
        <v/>
      </c>
      <c r="L157"/>
      <c r="M157"/>
      <c r="N157"/>
      <c r="O157"/>
      <c r="P157"/>
      <c r="Q157"/>
      <c r="R157"/>
      <c r="S157"/>
      <c r="T157"/>
      <c r="U157"/>
      <c r="V157"/>
      <c r="AM157"/>
      <c r="AN157"/>
      <c r="AO157"/>
      <c r="AP157"/>
      <c r="AS157"/>
    </row>
    <row r="158" spans="1:45" x14ac:dyDescent="0.25">
      <c r="A158" s="94"/>
      <c r="B158" s="18">
        <v>116</v>
      </c>
      <c r="C158" s="19" t="str">
        <f>IF(ISBLANK('2.Quote'!C158),"",'2.Quote'!C158)</f>
        <v/>
      </c>
      <c r="D158" s="19" t="str">
        <f>IF(ISBLANK('2.Quote'!D158),"",'2.Quote'!D158)</f>
        <v/>
      </c>
      <c r="E158" s="124" t="str">
        <f>IF(ISBLANK('2.Quote'!E158),"",'2.Quote'!E158)</f>
        <v/>
      </c>
      <c r="F158" s="124" t="str">
        <f>IF(ISBLANK('2.Quote'!F158),"",'2.Quote'!F158)</f>
        <v/>
      </c>
      <c r="G158" s="124" t="str">
        <f>IF(ISBLANK('2.Quote'!G158),"",'2.Quote'!G158)</f>
        <v/>
      </c>
      <c r="H158" s="124" t="str">
        <f>IF(ISBLANK('2.Quote'!H158),"",'2.Quote'!H158)</f>
        <v/>
      </c>
      <c r="I158" s="20" t="str">
        <f>IFERROR('2.Quote'!AH158+'2.Quote'!AI158+'2.Quote'!K158,"")</f>
        <v/>
      </c>
      <c r="J158" s="22" t="str">
        <f t="shared" si="2"/>
        <v/>
      </c>
      <c r="K158" s="236" t="str">
        <f>IF(ISBLANK('2.Quote'!K158),"",'2.Quote'!K158)</f>
        <v/>
      </c>
      <c r="L158"/>
      <c r="M158"/>
      <c r="N158"/>
      <c r="O158"/>
      <c r="P158"/>
      <c r="Q158"/>
      <c r="R158"/>
      <c r="S158"/>
      <c r="T158"/>
      <c r="U158"/>
      <c r="V158"/>
      <c r="AM158"/>
      <c r="AN158"/>
      <c r="AO158"/>
      <c r="AP158"/>
      <c r="AS158"/>
    </row>
    <row r="159" spans="1:45" x14ac:dyDescent="0.25">
      <c r="A159" s="94"/>
      <c r="B159" s="18">
        <v>117</v>
      </c>
      <c r="C159" s="19" t="str">
        <f>IF(ISBLANK('2.Quote'!C159),"",'2.Quote'!C159)</f>
        <v/>
      </c>
      <c r="D159" s="19" t="str">
        <f>IF(ISBLANK('2.Quote'!D159),"",'2.Quote'!D159)</f>
        <v/>
      </c>
      <c r="E159" s="124" t="str">
        <f>IF(ISBLANK('2.Quote'!E159),"",'2.Quote'!E159)</f>
        <v/>
      </c>
      <c r="F159" s="124" t="str">
        <f>IF(ISBLANK('2.Quote'!F159),"",'2.Quote'!F159)</f>
        <v/>
      </c>
      <c r="G159" s="124" t="str">
        <f>IF(ISBLANK('2.Quote'!G159),"",'2.Quote'!G159)</f>
        <v/>
      </c>
      <c r="H159" s="124" t="str">
        <f>IF(ISBLANK('2.Quote'!H159),"",'2.Quote'!H159)</f>
        <v/>
      </c>
      <c r="I159" s="20" t="str">
        <f>IFERROR('2.Quote'!AH159+'2.Quote'!AI159+'2.Quote'!K159,"")</f>
        <v/>
      </c>
      <c r="J159" s="22" t="str">
        <f t="shared" si="2"/>
        <v/>
      </c>
      <c r="K159" s="236" t="str">
        <f>IF(ISBLANK('2.Quote'!K159),"",'2.Quote'!K159)</f>
        <v/>
      </c>
      <c r="L159"/>
      <c r="M159"/>
      <c r="N159"/>
      <c r="O159"/>
      <c r="P159"/>
      <c r="Q159"/>
      <c r="R159"/>
      <c r="S159"/>
      <c r="T159"/>
      <c r="U159"/>
      <c r="V159"/>
      <c r="AM159"/>
      <c r="AN159"/>
      <c r="AO159"/>
      <c r="AP159"/>
      <c r="AS159"/>
    </row>
    <row r="160" spans="1:45" x14ac:dyDescent="0.25">
      <c r="A160" s="94"/>
      <c r="B160" s="21">
        <v>118</v>
      </c>
      <c r="C160" s="19" t="str">
        <f>IF(ISBLANK('2.Quote'!C160),"",'2.Quote'!C160)</f>
        <v/>
      </c>
      <c r="D160" s="19" t="str">
        <f>IF(ISBLANK('2.Quote'!D160),"",'2.Quote'!D160)</f>
        <v/>
      </c>
      <c r="E160" s="124" t="str">
        <f>IF(ISBLANK('2.Quote'!E160),"",'2.Quote'!E160)</f>
        <v/>
      </c>
      <c r="F160" s="124" t="str">
        <f>IF(ISBLANK('2.Quote'!F160),"",'2.Quote'!F160)</f>
        <v/>
      </c>
      <c r="G160" s="124" t="str">
        <f>IF(ISBLANK('2.Quote'!G160),"",'2.Quote'!G160)</f>
        <v/>
      </c>
      <c r="H160" s="124" t="str">
        <f>IF(ISBLANK('2.Quote'!H160),"",'2.Quote'!H160)</f>
        <v/>
      </c>
      <c r="I160" s="20" t="str">
        <f>IFERROR('2.Quote'!AH160+'2.Quote'!AI160+'2.Quote'!K160,"")</f>
        <v/>
      </c>
      <c r="J160" s="22" t="str">
        <f t="shared" si="2"/>
        <v/>
      </c>
      <c r="K160" s="236" t="str">
        <f>IF(ISBLANK('2.Quote'!K160),"",'2.Quote'!K160)</f>
        <v/>
      </c>
      <c r="L160"/>
      <c r="M160"/>
      <c r="N160"/>
      <c r="O160"/>
      <c r="P160"/>
      <c r="Q160"/>
      <c r="R160"/>
      <c r="S160"/>
      <c r="T160"/>
      <c r="U160"/>
      <c r="V160"/>
      <c r="AM160"/>
      <c r="AN160"/>
      <c r="AO160"/>
      <c r="AP160"/>
      <c r="AS160"/>
    </row>
    <row r="161" spans="1:45" x14ac:dyDescent="0.25">
      <c r="A161" s="94"/>
      <c r="B161" s="18">
        <v>119</v>
      </c>
      <c r="C161" s="19" t="str">
        <f>IF(ISBLANK('2.Quote'!C161),"",'2.Quote'!C161)</f>
        <v/>
      </c>
      <c r="D161" s="19" t="str">
        <f>IF(ISBLANK('2.Quote'!D161),"",'2.Quote'!D161)</f>
        <v/>
      </c>
      <c r="E161" s="124" t="str">
        <f>IF(ISBLANK('2.Quote'!E161),"",'2.Quote'!E161)</f>
        <v/>
      </c>
      <c r="F161" s="124" t="str">
        <f>IF(ISBLANK('2.Quote'!F161),"",'2.Quote'!F161)</f>
        <v/>
      </c>
      <c r="G161" s="124" t="str">
        <f>IF(ISBLANK('2.Quote'!G161),"",'2.Quote'!G161)</f>
        <v/>
      </c>
      <c r="H161" s="124" t="str">
        <f>IF(ISBLANK('2.Quote'!H161),"",'2.Quote'!H161)</f>
        <v/>
      </c>
      <c r="I161" s="20" t="str">
        <f>IFERROR('2.Quote'!AH161+'2.Quote'!AI161+'2.Quote'!K161,"")</f>
        <v/>
      </c>
      <c r="J161" s="22" t="str">
        <f t="shared" si="2"/>
        <v/>
      </c>
      <c r="K161" s="236" t="str">
        <f>IF(ISBLANK('2.Quote'!K161),"",'2.Quote'!K161)</f>
        <v/>
      </c>
      <c r="L161"/>
      <c r="M161"/>
      <c r="N161"/>
      <c r="O161"/>
      <c r="P161"/>
      <c r="Q161"/>
      <c r="R161"/>
      <c r="S161"/>
      <c r="T161"/>
      <c r="U161"/>
      <c r="V161"/>
      <c r="AM161"/>
      <c r="AN161"/>
      <c r="AO161"/>
      <c r="AP161"/>
      <c r="AS161"/>
    </row>
    <row r="162" spans="1:45" x14ac:dyDescent="0.25">
      <c r="A162" s="94"/>
      <c r="B162" s="18">
        <v>120</v>
      </c>
      <c r="C162" s="19" t="str">
        <f>IF(ISBLANK('2.Quote'!C162),"",'2.Quote'!C162)</f>
        <v/>
      </c>
      <c r="D162" s="19" t="str">
        <f>IF(ISBLANK('2.Quote'!D162),"",'2.Quote'!D162)</f>
        <v/>
      </c>
      <c r="E162" s="124" t="str">
        <f>IF(ISBLANK('2.Quote'!E162),"",'2.Quote'!E162)</f>
        <v/>
      </c>
      <c r="F162" s="124" t="str">
        <f>IF(ISBLANK('2.Quote'!F162),"",'2.Quote'!F162)</f>
        <v/>
      </c>
      <c r="G162" s="124" t="str">
        <f>IF(ISBLANK('2.Quote'!G162),"",'2.Quote'!G162)</f>
        <v/>
      </c>
      <c r="H162" s="124" t="str">
        <f>IF(ISBLANK('2.Quote'!H162),"",'2.Quote'!H162)</f>
        <v/>
      </c>
      <c r="I162" s="20" t="str">
        <f>IFERROR('2.Quote'!AH162+'2.Quote'!AI162+'2.Quote'!K162,"")</f>
        <v/>
      </c>
      <c r="J162" s="22" t="str">
        <f t="shared" si="2"/>
        <v/>
      </c>
      <c r="K162" s="236" t="str">
        <f>IF(ISBLANK('2.Quote'!K162),"",'2.Quote'!K162)</f>
        <v/>
      </c>
      <c r="L162"/>
      <c r="M162"/>
      <c r="N162"/>
      <c r="O162"/>
      <c r="P162"/>
      <c r="Q162"/>
      <c r="R162"/>
      <c r="S162"/>
      <c r="T162"/>
      <c r="U162"/>
      <c r="V162"/>
      <c r="AM162"/>
      <c r="AN162"/>
      <c r="AO162"/>
      <c r="AP162"/>
      <c r="AS162"/>
    </row>
    <row r="163" spans="1:45" ht="15.75" thickBot="1" x14ac:dyDescent="0.3">
      <c r="B163" s="58"/>
      <c r="C163" s="58"/>
      <c r="D163" s="58"/>
      <c r="E163" s="58"/>
      <c r="F163" s="58"/>
      <c r="G163" s="58">
        <f>SUM(G12:G51)+SUM(G68:G107)+SUM(G123:G162)</f>
        <v>1</v>
      </c>
      <c r="H163" s="59" t="s">
        <v>11542</v>
      </c>
      <c r="I163" s="60"/>
      <c r="J163" s="61">
        <f>total_value_MF</f>
        <v>103.35000000000001</v>
      </c>
      <c r="K163" s="80"/>
      <c r="L163"/>
      <c r="M163"/>
      <c r="N163"/>
      <c r="O163"/>
      <c r="P163"/>
      <c r="Q163"/>
      <c r="R163"/>
      <c r="S163"/>
      <c r="T163"/>
      <c r="U163"/>
      <c r="V163"/>
      <c r="AM163"/>
      <c r="AN163"/>
      <c r="AO163"/>
      <c r="AP163"/>
      <c r="AS163"/>
    </row>
    <row r="164" spans="1:45" ht="15.75" thickTop="1" x14ac:dyDescent="0.25">
      <c r="B164" s="23" t="str">
        <f>$B$54</f>
        <v>Total price quoted excludes GST</v>
      </c>
      <c r="H164" s="3"/>
      <c r="I164" s="13"/>
      <c r="J164" s="14"/>
      <c r="K164" s="14"/>
      <c r="L164"/>
      <c r="M164"/>
      <c r="N164"/>
      <c r="O164"/>
      <c r="P164"/>
      <c r="Q164"/>
      <c r="R164"/>
      <c r="S164"/>
      <c r="T164"/>
      <c r="U164"/>
      <c r="V164"/>
      <c r="AM164"/>
      <c r="AN164"/>
      <c r="AO164"/>
      <c r="AP164"/>
      <c r="AS164"/>
    </row>
    <row r="165" spans="1:45" x14ac:dyDescent="0.25">
      <c r="B165" s="23" t="str">
        <f>$B$55</f>
        <v>This quotation is subject to Capral Limited's standard conditions of sale (unless otherwise agreed in writing) which can</v>
      </c>
      <c r="H165" s="3"/>
      <c r="I165" s="13"/>
      <c r="J165" s="14"/>
      <c r="K165" s="14"/>
      <c r="L165"/>
      <c r="M165"/>
      <c r="N165"/>
      <c r="O165"/>
      <c r="P165"/>
      <c r="Q165"/>
      <c r="R165"/>
      <c r="S165"/>
      <c r="T165"/>
      <c r="U165"/>
      <c r="V165"/>
      <c r="AM165"/>
      <c r="AN165"/>
      <c r="AO165"/>
      <c r="AP165"/>
      <c r="AS165"/>
    </row>
    <row r="166" spans="1:45" x14ac:dyDescent="0.25">
      <c r="B166" s="23" t="str">
        <f>$B$56</f>
        <v>be viewed on our website at www.capral.com.au</v>
      </c>
      <c r="H166" s="3"/>
      <c r="I166" s="84"/>
      <c r="J166" s="51" t="str">
        <f>"v" &amp; CONCATENATE('Pricing Matrix'!$D$3,'Pricing Matrix'!$D$4,'Pricing Matrix'!$D$5)</f>
        <v>v0106.2026.</v>
      </c>
      <c r="K166" s="51"/>
      <c r="L166"/>
      <c r="M166"/>
      <c r="N166"/>
      <c r="O166"/>
      <c r="P166"/>
      <c r="Q166"/>
      <c r="R166"/>
      <c r="S166"/>
      <c r="T166"/>
      <c r="U166"/>
      <c r="V166"/>
      <c r="AM166"/>
      <c r="AN166"/>
      <c r="AO166"/>
      <c r="AP166"/>
      <c r="AS166"/>
    </row>
    <row r="167" spans="1:45" x14ac:dyDescent="0.25">
      <c r="L167"/>
      <c r="M167"/>
      <c r="N167"/>
      <c r="O167"/>
      <c r="P167"/>
      <c r="Q167"/>
      <c r="R167"/>
      <c r="S167"/>
      <c r="T167"/>
      <c r="U167"/>
      <c r="V167"/>
      <c r="AM167"/>
      <c r="AN167"/>
      <c r="AO167"/>
      <c r="AP167"/>
      <c r="AS167"/>
    </row>
    <row r="168" spans="1:45" x14ac:dyDescent="0.25">
      <c r="L168"/>
      <c r="M168"/>
      <c r="N168"/>
      <c r="O168"/>
      <c r="P168"/>
      <c r="Q168"/>
      <c r="R168"/>
      <c r="S168"/>
      <c r="T168"/>
      <c r="U168"/>
      <c r="V168"/>
      <c r="AM168"/>
      <c r="AN168"/>
      <c r="AO168"/>
      <c r="AP168"/>
      <c r="AS168"/>
    </row>
    <row r="169" spans="1:45" ht="30" customHeight="1" x14ac:dyDescent="0.25">
      <c r="L169"/>
      <c r="M169"/>
      <c r="N169"/>
      <c r="O169"/>
      <c r="P169"/>
      <c r="Q169"/>
      <c r="R169"/>
      <c r="S169"/>
      <c r="T169"/>
      <c r="U169"/>
      <c r="V169"/>
      <c r="AM169"/>
      <c r="AN169"/>
      <c r="AO169"/>
      <c r="AP169"/>
      <c r="AS169"/>
    </row>
    <row r="170" spans="1:45" x14ac:dyDescent="0.25">
      <c r="B170" s="296" t="s">
        <v>1</v>
      </c>
      <c r="C170" s="297"/>
      <c r="D170" s="298" t="str">
        <f>IF(ISBLANK(customer),"",customer)</f>
        <v/>
      </c>
      <c r="E170" s="299"/>
      <c r="F170" s="299"/>
      <c r="G170" s="300"/>
      <c r="H170" s="16" t="s">
        <v>11540</v>
      </c>
      <c r="I170" s="303" t="str">
        <f>IF(ISBLANK(quote_date),"",quote_date)</f>
        <v/>
      </c>
      <c r="J170" s="304"/>
      <c r="K170" s="139"/>
      <c r="L170"/>
      <c r="M170"/>
      <c r="N170"/>
      <c r="O170"/>
      <c r="P170"/>
      <c r="Q170"/>
      <c r="R170"/>
      <c r="S170"/>
      <c r="T170"/>
      <c r="U170"/>
      <c r="V170"/>
      <c r="AM170"/>
      <c r="AN170"/>
      <c r="AO170"/>
      <c r="AP170"/>
      <c r="AS170"/>
    </row>
    <row r="171" spans="1:45" ht="3.95" customHeight="1" x14ac:dyDescent="0.25">
      <c r="B171" s="9"/>
      <c r="C171" s="9"/>
      <c r="L171"/>
      <c r="M171"/>
      <c r="N171"/>
      <c r="O171"/>
      <c r="P171"/>
      <c r="Q171"/>
      <c r="R171"/>
      <c r="S171"/>
      <c r="T171"/>
      <c r="U171"/>
      <c r="V171"/>
      <c r="AM171"/>
      <c r="AN171"/>
      <c r="AO171"/>
      <c r="AP171"/>
      <c r="AS171"/>
    </row>
    <row r="172" spans="1:45" x14ac:dyDescent="0.25">
      <c r="B172" s="296" t="s">
        <v>0</v>
      </c>
      <c r="C172" s="297"/>
      <c r="D172" s="298" t="str">
        <f>IF(ISBLANK(project),"",project)</f>
        <v/>
      </c>
      <c r="E172" s="299"/>
      <c r="F172" s="299"/>
      <c r="G172" s="300"/>
      <c r="I172" s="302" t="str">
        <f>$I$6</f>
        <v>Quote valid 30 days</v>
      </c>
      <c r="J172" s="302"/>
      <c r="K172" s="77"/>
      <c r="L172"/>
      <c r="M172"/>
      <c r="N172"/>
      <c r="O172"/>
      <c r="P172"/>
      <c r="Q172"/>
      <c r="R172"/>
      <c r="S172"/>
      <c r="T172"/>
      <c r="U172"/>
      <c r="V172"/>
      <c r="AM172"/>
      <c r="AN172"/>
      <c r="AO172"/>
      <c r="AP172"/>
      <c r="AS172"/>
    </row>
    <row r="173" spans="1:45" ht="3.95" customHeight="1" x14ac:dyDescent="0.25">
      <c r="B173" s="9"/>
      <c r="C173" s="9"/>
      <c r="L173"/>
      <c r="M173"/>
      <c r="N173"/>
      <c r="O173"/>
      <c r="P173"/>
      <c r="Q173"/>
      <c r="R173"/>
      <c r="S173"/>
      <c r="T173"/>
      <c r="U173"/>
      <c r="V173"/>
      <c r="AM173"/>
      <c r="AN173"/>
      <c r="AO173"/>
      <c r="AP173"/>
      <c r="AS173"/>
    </row>
    <row r="174" spans="1:45" x14ac:dyDescent="0.25">
      <c r="B174" s="296" t="s">
        <v>38</v>
      </c>
      <c r="C174" s="297"/>
      <c r="D174" s="298" t="str">
        <f>$D$8</f>
        <v>Mill Finish</v>
      </c>
      <c r="E174" s="299"/>
      <c r="F174" s="299"/>
      <c r="G174" s="300"/>
      <c r="H174" s="16" t="s">
        <v>3</v>
      </c>
      <c r="I174" s="298" t="str">
        <f>IF(ISBLANK(quoted_by),"",quoted_by)</f>
        <v/>
      </c>
      <c r="J174" s="300"/>
      <c r="K174" s="9"/>
      <c r="L174"/>
      <c r="M174"/>
      <c r="N174"/>
      <c r="O174"/>
      <c r="P174"/>
      <c r="Q174"/>
      <c r="R174"/>
      <c r="S174"/>
      <c r="T174"/>
      <c r="U174"/>
      <c r="V174"/>
      <c r="AM174"/>
      <c r="AN174"/>
      <c r="AO174"/>
      <c r="AP174"/>
      <c r="AS174"/>
    </row>
    <row r="175" spans="1:45" x14ac:dyDescent="0.25">
      <c r="D175" s="301"/>
      <c r="E175" s="301"/>
      <c r="F175" s="301"/>
      <c r="G175" s="301"/>
      <c r="H175" s="301"/>
      <c r="I175" s="301"/>
      <c r="J175" s="301"/>
      <c r="K175" s="77"/>
      <c r="L175"/>
      <c r="M175"/>
      <c r="N175"/>
      <c r="O175"/>
      <c r="P175"/>
      <c r="Q175"/>
      <c r="R175"/>
      <c r="S175"/>
      <c r="T175"/>
      <c r="U175"/>
      <c r="V175"/>
      <c r="AM175"/>
      <c r="AN175"/>
      <c r="AO175"/>
      <c r="AP175"/>
      <c r="AS175"/>
    </row>
    <row r="176" spans="1:45" x14ac:dyDescent="0.25">
      <c r="D176" s="302"/>
      <c r="E176" s="302"/>
      <c r="F176" s="302"/>
      <c r="G176" s="302"/>
      <c r="L176"/>
      <c r="M176"/>
      <c r="N176"/>
      <c r="O176"/>
      <c r="P176"/>
      <c r="Q176"/>
      <c r="R176"/>
      <c r="S176"/>
      <c r="T176"/>
      <c r="U176"/>
      <c r="V176"/>
      <c r="AM176"/>
      <c r="AN176"/>
      <c r="AO176"/>
      <c r="AP176"/>
      <c r="AS176"/>
    </row>
    <row r="177" spans="1:45" x14ac:dyDescent="0.25">
      <c r="B177" s="16" t="s">
        <v>11541</v>
      </c>
      <c r="C177" s="16" t="s">
        <v>11525</v>
      </c>
      <c r="D177" s="16" t="s">
        <v>11526</v>
      </c>
      <c r="E177" s="17" t="s">
        <v>19276</v>
      </c>
      <c r="F177" s="17" t="s">
        <v>19277</v>
      </c>
      <c r="G177" s="17" t="s">
        <v>11527</v>
      </c>
      <c r="H177" s="16" t="s">
        <v>11530</v>
      </c>
      <c r="I177" s="17" t="s">
        <v>11528</v>
      </c>
      <c r="J177" s="17" t="s">
        <v>11529</v>
      </c>
      <c r="K177" s="17" t="s">
        <v>13382</v>
      </c>
      <c r="L177"/>
      <c r="M177"/>
      <c r="N177"/>
      <c r="O177"/>
      <c r="P177"/>
      <c r="Q177"/>
      <c r="R177"/>
      <c r="S177"/>
      <c r="T177"/>
      <c r="U177"/>
      <c r="V177"/>
      <c r="AM177"/>
      <c r="AN177"/>
      <c r="AO177"/>
      <c r="AP177"/>
      <c r="AS177"/>
    </row>
    <row r="178" spans="1:45" x14ac:dyDescent="0.25">
      <c r="A178" s="94"/>
      <c r="B178" s="18">
        <v>121</v>
      </c>
      <c r="C178" s="19" t="str">
        <f>IF(ISBLANK('2.Quote'!C178),"",'2.Quote'!C178)</f>
        <v/>
      </c>
      <c r="D178" s="19" t="str">
        <f>IF(ISBLANK('2.Quote'!D178),"",'2.Quote'!D178)</f>
        <v/>
      </c>
      <c r="E178" s="124" t="str">
        <f>IF(ISBLANK('2.Quote'!E178),"",'2.Quote'!E178)</f>
        <v/>
      </c>
      <c r="F178" s="124" t="str">
        <f>IF(ISBLANK('2.Quote'!F178),"",'2.Quote'!F178)</f>
        <v/>
      </c>
      <c r="G178" s="124" t="str">
        <f>IF(ISBLANK('2.Quote'!G178),"",'2.Quote'!G178)</f>
        <v/>
      </c>
      <c r="H178" s="124" t="str">
        <f>IF(ISBLANK('2.Quote'!H178),"",'2.Quote'!H178)</f>
        <v/>
      </c>
      <c r="I178" s="20" t="str">
        <f>IFERROR('2.Quote'!AH178+'2.Quote'!AI178+'2.Quote'!K178,"")</f>
        <v/>
      </c>
      <c r="J178" s="22" t="str">
        <f t="shared" ref="J178:J217" si="3">IFERROR(I178*G178,"")</f>
        <v/>
      </c>
      <c r="K178" s="236" t="str">
        <f>IF(ISBLANK('2.Quote'!K178),"",'2.Quote'!K178)</f>
        <v/>
      </c>
      <c r="L178"/>
      <c r="M178"/>
      <c r="N178"/>
      <c r="O178"/>
      <c r="P178"/>
      <c r="Q178"/>
      <c r="R178"/>
      <c r="S178"/>
      <c r="T178"/>
      <c r="U178"/>
      <c r="V178"/>
      <c r="AM178"/>
      <c r="AN178"/>
      <c r="AO178"/>
      <c r="AP178"/>
      <c r="AS178"/>
    </row>
    <row r="179" spans="1:45" x14ac:dyDescent="0.25">
      <c r="A179" s="94"/>
      <c r="B179" s="21">
        <v>122</v>
      </c>
      <c r="C179" s="19" t="str">
        <f>IF(ISBLANK('2.Quote'!C179),"",'2.Quote'!C179)</f>
        <v/>
      </c>
      <c r="D179" s="19" t="str">
        <f>IF(ISBLANK('2.Quote'!D179),"",'2.Quote'!D179)</f>
        <v/>
      </c>
      <c r="E179" s="124" t="str">
        <f>IF(ISBLANK('2.Quote'!E179),"",'2.Quote'!E179)</f>
        <v/>
      </c>
      <c r="F179" s="124" t="str">
        <f>IF(ISBLANK('2.Quote'!F179),"",'2.Quote'!F179)</f>
        <v/>
      </c>
      <c r="G179" s="124" t="str">
        <f>IF(ISBLANK('2.Quote'!G179),"",'2.Quote'!G179)</f>
        <v/>
      </c>
      <c r="H179" s="124" t="str">
        <f>IF(ISBLANK('2.Quote'!H179),"",'2.Quote'!H179)</f>
        <v/>
      </c>
      <c r="I179" s="20" t="str">
        <f>IFERROR('2.Quote'!AH179+'2.Quote'!AI179+'2.Quote'!K179,"")</f>
        <v/>
      </c>
      <c r="J179" s="22" t="str">
        <f t="shared" si="3"/>
        <v/>
      </c>
      <c r="K179" s="236" t="str">
        <f>IF(ISBLANK('2.Quote'!K179),"",'2.Quote'!K179)</f>
        <v/>
      </c>
      <c r="L179"/>
      <c r="M179"/>
      <c r="N179"/>
      <c r="O179"/>
      <c r="P179"/>
      <c r="Q179"/>
      <c r="R179"/>
      <c r="S179"/>
      <c r="T179"/>
      <c r="U179"/>
      <c r="V179"/>
      <c r="AM179"/>
      <c r="AN179"/>
      <c r="AO179"/>
      <c r="AP179"/>
      <c r="AS179"/>
    </row>
    <row r="180" spans="1:45" x14ac:dyDescent="0.25">
      <c r="A180" s="94"/>
      <c r="B180" s="18">
        <v>123</v>
      </c>
      <c r="C180" s="19" t="str">
        <f>IF(ISBLANK('2.Quote'!C180),"",'2.Quote'!C180)</f>
        <v/>
      </c>
      <c r="D180" s="19" t="str">
        <f>IF(ISBLANK('2.Quote'!D180),"",'2.Quote'!D180)</f>
        <v/>
      </c>
      <c r="E180" s="124" t="str">
        <f>IF(ISBLANK('2.Quote'!E180),"",'2.Quote'!E180)</f>
        <v/>
      </c>
      <c r="F180" s="124" t="str">
        <f>IF(ISBLANK('2.Quote'!F180),"",'2.Quote'!F180)</f>
        <v/>
      </c>
      <c r="G180" s="124" t="str">
        <f>IF(ISBLANK('2.Quote'!G180),"",'2.Quote'!G180)</f>
        <v/>
      </c>
      <c r="H180" s="124" t="str">
        <f>IF(ISBLANK('2.Quote'!H180),"",'2.Quote'!H180)</f>
        <v/>
      </c>
      <c r="I180" s="20" t="str">
        <f>IFERROR('2.Quote'!AH180+'2.Quote'!AI180+'2.Quote'!K180,"")</f>
        <v/>
      </c>
      <c r="J180" s="22" t="str">
        <f t="shared" si="3"/>
        <v/>
      </c>
      <c r="K180" s="236" t="str">
        <f>IF(ISBLANK('2.Quote'!K180),"",'2.Quote'!K180)</f>
        <v/>
      </c>
      <c r="L180"/>
      <c r="M180"/>
      <c r="N180"/>
      <c r="O180"/>
      <c r="P180"/>
      <c r="Q180"/>
      <c r="R180"/>
      <c r="S180"/>
      <c r="T180"/>
      <c r="U180"/>
      <c r="V180"/>
      <c r="AM180"/>
      <c r="AN180"/>
      <c r="AO180"/>
      <c r="AP180"/>
      <c r="AS180"/>
    </row>
    <row r="181" spans="1:45" x14ac:dyDescent="0.25">
      <c r="A181" s="94"/>
      <c r="B181" s="18">
        <v>124</v>
      </c>
      <c r="C181" s="19" t="str">
        <f>IF(ISBLANK('2.Quote'!C181),"",'2.Quote'!C181)</f>
        <v/>
      </c>
      <c r="D181" s="19" t="str">
        <f>IF(ISBLANK('2.Quote'!D181),"",'2.Quote'!D181)</f>
        <v/>
      </c>
      <c r="E181" s="124" t="str">
        <f>IF(ISBLANK('2.Quote'!E181),"",'2.Quote'!E181)</f>
        <v/>
      </c>
      <c r="F181" s="124" t="str">
        <f>IF(ISBLANK('2.Quote'!F181),"",'2.Quote'!F181)</f>
        <v/>
      </c>
      <c r="G181" s="124" t="str">
        <f>IF(ISBLANK('2.Quote'!G181),"",'2.Quote'!G181)</f>
        <v/>
      </c>
      <c r="H181" s="124" t="str">
        <f>IF(ISBLANK('2.Quote'!H181),"",'2.Quote'!H181)</f>
        <v/>
      </c>
      <c r="I181" s="20" t="str">
        <f>IFERROR('2.Quote'!AH181+'2.Quote'!AI181+'2.Quote'!K181,"")</f>
        <v/>
      </c>
      <c r="J181" s="22" t="str">
        <f t="shared" si="3"/>
        <v/>
      </c>
      <c r="K181" s="236" t="str">
        <f>IF(ISBLANK('2.Quote'!K181),"",'2.Quote'!K181)</f>
        <v/>
      </c>
      <c r="L181"/>
      <c r="M181"/>
      <c r="N181"/>
      <c r="O181"/>
      <c r="P181"/>
      <c r="Q181"/>
      <c r="R181"/>
      <c r="S181"/>
      <c r="T181"/>
      <c r="U181"/>
      <c r="V181"/>
      <c r="AM181"/>
      <c r="AN181"/>
      <c r="AO181"/>
      <c r="AP181"/>
      <c r="AS181"/>
    </row>
    <row r="182" spans="1:45" x14ac:dyDescent="0.25">
      <c r="A182" s="94"/>
      <c r="B182" s="21">
        <v>125</v>
      </c>
      <c r="C182" s="19" t="str">
        <f>IF(ISBLANK('2.Quote'!C182),"",'2.Quote'!C182)</f>
        <v/>
      </c>
      <c r="D182" s="19" t="str">
        <f>IF(ISBLANK('2.Quote'!D182),"",'2.Quote'!D182)</f>
        <v/>
      </c>
      <c r="E182" s="124" t="str">
        <f>IF(ISBLANK('2.Quote'!E182),"",'2.Quote'!E182)</f>
        <v/>
      </c>
      <c r="F182" s="124" t="str">
        <f>IF(ISBLANK('2.Quote'!F182),"",'2.Quote'!F182)</f>
        <v/>
      </c>
      <c r="G182" s="124" t="str">
        <f>IF(ISBLANK('2.Quote'!G182),"",'2.Quote'!G182)</f>
        <v/>
      </c>
      <c r="H182" s="124" t="str">
        <f>IF(ISBLANK('2.Quote'!H182),"",'2.Quote'!H182)</f>
        <v/>
      </c>
      <c r="I182" s="20" t="str">
        <f>IFERROR('2.Quote'!AH182+'2.Quote'!AI182+'2.Quote'!K182,"")</f>
        <v/>
      </c>
      <c r="J182" s="22" t="str">
        <f t="shared" si="3"/>
        <v/>
      </c>
      <c r="K182" s="236" t="str">
        <f>IF(ISBLANK('2.Quote'!K182),"",'2.Quote'!K182)</f>
        <v/>
      </c>
      <c r="L182"/>
      <c r="M182"/>
      <c r="N182"/>
      <c r="O182"/>
      <c r="P182"/>
      <c r="Q182"/>
      <c r="R182"/>
      <c r="S182"/>
      <c r="T182"/>
      <c r="U182"/>
      <c r="V182"/>
      <c r="AM182"/>
      <c r="AN182"/>
      <c r="AO182"/>
      <c r="AP182"/>
      <c r="AS182"/>
    </row>
    <row r="183" spans="1:45" x14ac:dyDescent="0.25">
      <c r="A183" s="94"/>
      <c r="B183" s="18">
        <v>126</v>
      </c>
      <c r="C183" s="19" t="str">
        <f>IF(ISBLANK('2.Quote'!C183),"",'2.Quote'!C183)</f>
        <v/>
      </c>
      <c r="D183" s="19" t="str">
        <f>IF(ISBLANK('2.Quote'!D183),"",'2.Quote'!D183)</f>
        <v/>
      </c>
      <c r="E183" s="124" t="str">
        <f>IF(ISBLANK('2.Quote'!E183),"",'2.Quote'!E183)</f>
        <v/>
      </c>
      <c r="F183" s="124" t="str">
        <f>IF(ISBLANK('2.Quote'!F183),"",'2.Quote'!F183)</f>
        <v/>
      </c>
      <c r="G183" s="124" t="str">
        <f>IF(ISBLANK('2.Quote'!G183),"",'2.Quote'!G183)</f>
        <v/>
      </c>
      <c r="H183" s="124" t="str">
        <f>IF(ISBLANK('2.Quote'!H183),"",'2.Quote'!H183)</f>
        <v/>
      </c>
      <c r="I183" s="20" t="str">
        <f>IFERROR('2.Quote'!AH183+'2.Quote'!AI183+'2.Quote'!K183,"")</f>
        <v/>
      </c>
      <c r="J183" s="22" t="str">
        <f t="shared" si="3"/>
        <v/>
      </c>
      <c r="K183" s="236" t="str">
        <f>IF(ISBLANK('2.Quote'!K183),"",'2.Quote'!K183)</f>
        <v/>
      </c>
      <c r="L183"/>
      <c r="M183"/>
      <c r="N183"/>
      <c r="O183"/>
      <c r="P183"/>
      <c r="Q183"/>
      <c r="R183"/>
      <c r="S183"/>
      <c r="T183"/>
      <c r="U183"/>
      <c r="V183"/>
      <c r="AM183"/>
      <c r="AN183"/>
      <c r="AO183"/>
      <c r="AP183"/>
      <c r="AS183"/>
    </row>
    <row r="184" spans="1:45" x14ac:dyDescent="0.25">
      <c r="A184" s="94"/>
      <c r="B184" s="18">
        <v>127</v>
      </c>
      <c r="C184" s="19" t="str">
        <f>IF(ISBLANK('2.Quote'!C184),"",'2.Quote'!C184)</f>
        <v/>
      </c>
      <c r="D184" s="19" t="str">
        <f>IF(ISBLANK('2.Quote'!D184),"",'2.Quote'!D184)</f>
        <v/>
      </c>
      <c r="E184" s="124" t="str">
        <f>IF(ISBLANK('2.Quote'!E184),"",'2.Quote'!E184)</f>
        <v/>
      </c>
      <c r="F184" s="124" t="str">
        <f>IF(ISBLANK('2.Quote'!F184),"",'2.Quote'!F184)</f>
        <v/>
      </c>
      <c r="G184" s="124" t="str">
        <f>IF(ISBLANK('2.Quote'!G184),"",'2.Quote'!G184)</f>
        <v/>
      </c>
      <c r="H184" s="124" t="str">
        <f>IF(ISBLANK('2.Quote'!H184),"",'2.Quote'!H184)</f>
        <v/>
      </c>
      <c r="I184" s="20" t="str">
        <f>IFERROR('2.Quote'!AH184+'2.Quote'!AI184+'2.Quote'!K184,"")</f>
        <v/>
      </c>
      <c r="J184" s="22" t="str">
        <f t="shared" si="3"/>
        <v/>
      </c>
      <c r="K184" s="236" t="str">
        <f>IF(ISBLANK('2.Quote'!K184),"",'2.Quote'!K184)</f>
        <v/>
      </c>
      <c r="L184"/>
      <c r="M184"/>
      <c r="N184"/>
      <c r="O184"/>
      <c r="P184"/>
      <c r="Q184"/>
      <c r="R184"/>
      <c r="S184"/>
      <c r="T184"/>
      <c r="U184"/>
      <c r="V184"/>
      <c r="AM184"/>
      <c r="AN184"/>
      <c r="AO184"/>
      <c r="AP184"/>
      <c r="AS184"/>
    </row>
    <row r="185" spans="1:45" x14ac:dyDescent="0.25">
      <c r="A185" s="94"/>
      <c r="B185" s="21">
        <v>128</v>
      </c>
      <c r="C185" s="19" t="str">
        <f>IF(ISBLANK('2.Quote'!C185),"",'2.Quote'!C185)</f>
        <v/>
      </c>
      <c r="D185" s="19" t="str">
        <f>IF(ISBLANK('2.Quote'!D185),"",'2.Quote'!D185)</f>
        <v/>
      </c>
      <c r="E185" s="124" t="str">
        <f>IF(ISBLANK('2.Quote'!E185),"",'2.Quote'!E185)</f>
        <v/>
      </c>
      <c r="F185" s="124" t="str">
        <f>IF(ISBLANK('2.Quote'!F185),"",'2.Quote'!F185)</f>
        <v/>
      </c>
      <c r="G185" s="124" t="str">
        <f>IF(ISBLANK('2.Quote'!G185),"",'2.Quote'!G185)</f>
        <v/>
      </c>
      <c r="H185" s="124" t="str">
        <f>IF(ISBLANK('2.Quote'!H185),"",'2.Quote'!H185)</f>
        <v/>
      </c>
      <c r="I185" s="20" t="str">
        <f>IFERROR('2.Quote'!AH185+'2.Quote'!AI185+'2.Quote'!K185,"")</f>
        <v/>
      </c>
      <c r="J185" s="22" t="str">
        <f t="shared" si="3"/>
        <v/>
      </c>
      <c r="K185" s="236" t="str">
        <f>IF(ISBLANK('2.Quote'!K185),"",'2.Quote'!K185)</f>
        <v/>
      </c>
      <c r="L185"/>
      <c r="M185"/>
      <c r="N185"/>
      <c r="O185"/>
      <c r="P185"/>
      <c r="Q185"/>
      <c r="R185"/>
      <c r="S185"/>
      <c r="T185"/>
      <c r="U185"/>
      <c r="V185"/>
      <c r="AM185"/>
      <c r="AN185"/>
      <c r="AO185"/>
      <c r="AP185"/>
      <c r="AS185"/>
    </row>
    <row r="186" spans="1:45" x14ac:dyDescent="0.25">
      <c r="A186" s="94"/>
      <c r="B186" s="18">
        <v>129</v>
      </c>
      <c r="C186" s="19" t="str">
        <f>IF(ISBLANK('2.Quote'!C186),"",'2.Quote'!C186)</f>
        <v/>
      </c>
      <c r="D186" s="19" t="str">
        <f>IF(ISBLANK('2.Quote'!D186),"",'2.Quote'!D186)</f>
        <v/>
      </c>
      <c r="E186" s="124" t="str">
        <f>IF(ISBLANK('2.Quote'!E186),"",'2.Quote'!E186)</f>
        <v/>
      </c>
      <c r="F186" s="124" t="str">
        <f>IF(ISBLANK('2.Quote'!F186),"",'2.Quote'!F186)</f>
        <v/>
      </c>
      <c r="G186" s="124" t="str">
        <f>IF(ISBLANK('2.Quote'!G186),"",'2.Quote'!G186)</f>
        <v/>
      </c>
      <c r="H186" s="124" t="str">
        <f>IF(ISBLANK('2.Quote'!H186),"",'2.Quote'!H186)</f>
        <v/>
      </c>
      <c r="I186" s="20" t="str">
        <f>IFERROR('2.Quote'!AH186+'2.Quote'!AI186+'2.Quote'!K186,"")</f>
        <v/>
      </c>
      <c r="J186" s="22" t="str">
        <f t="shared" si="3"/>
        <v/>
      </c>
      <c r="K186" s="236" t="str">
        <f>IF(ISBLANK('2.Quote'!K186),"",'2.Quote'!K186)</f>
        <v/>
      </c>
      <c r="L186"/>
      <c r="M186"/>
      <c r="N186"/>
      <c r="O186"/>
      <c r="P186"/>
      <c r="Q186"/>
      <c r="R186"/>
      <c r="S186"/>
      <c r="T186"/>
      <c r="U186"/>
      <c r="V186"/>
      <c r="AM186"/>
      <c r="AN186"/>
      <c r="AO186"/>
      <c r="AP186"/>
      <c r="AS186"/>
    </row>
    <row r="187" spans="1:45" x14ac:dyDescent="0.25">
      <c r="A187" s="94"/>
      <c r="B187" s="18">
        <v>130</v>
      </c>
      <c r="C187" s="19" t="str">
        <f>IF(ISBLANK('2.Quote'!C187),"",'2.Quote'!C187)</f>
        <v/>
      </c>
      <c r="D187" s="19" t="str">
        <f>IF(ISBLANK('2.Quote'!D187),"",'2.Quote'!D187)</f>
        <v/>
      </c>
      <c r="E187" s="124" t="str">
        <f>IF(ISBLANK('2.Quote'!E187),"",'2.Quote'!E187)</f>
        <v/>
      </c>
      <c r="F187" s="124" t="str">
        <f>IF(ISBLANK('2.Quote'!F187),"",'2.Quote'!F187)</f>
        <v/>
      </c>
      <c r="G187" s="124" t="str">
        <f>IF(ISBLANK('2.Quote'!G187),"",'2.Quote'!G187)</f>
        <v/>
      </c>
      <c r="H187" s="124" t="str">
        <f>IF(ISBLANK('2.Quote'!H187),"",'2.Quote'!H187)</f>
        <v/>
      </c>
      <c r="I187" s="20" t="str">
        <f>IFERROR('2.Quote'!AH187+'2.Quote'!AI187+'2.Quote'!K187,"")</f>
        <v/>
      </c>
      <c r="J187" s="22" t="str">
        <f t="shared" si="3"/>
        <v/>
      </c>
      <c r="K187" s="236" t="str">
        <f>IF(ISBLANK('2.Quote'!K187),"",'2.Quote'!K187)</f>
        <v/>
      </c>
      <c r="L187"/>
      <c r="M187"/>
      <c r="N187"/>
      <c r="O187"/>
      <c r="P187"/>
      <c r="Q187"/>
      <c r="R187"/>
      <c r="S187"/>
      <c r="T187"/>
      <c r="U187"/>
      <c r="V187"/>
      <c r="AM187"/>
      <c r="AN187"/>
      <c r="AO187"/>
      <c r="AP187"/>
      <c r="AS187"/>
    </row>
    <row r="188" spans="1:45" x14ac:dyDescent="0.25">
      <c r="A188" s="94"/>
      <c r="B188" s="21">
        <v>131</v>
      </c>
      <c r="C188" s="19" t="str">
        <f>IF(ISBLANK('2.Quote'!C188),"",'2.Quote'!C188)</f>
        <v/>
      </c>
      <c r="D188" s="19" t="str">
        <f>IF(ISBLANK('2.Quote'!D188),"",'2.Quote'!D188)</f>
        <v/>
      </c>
      <c r="E188" s="124" t="str">
        <f>IF(ISBLANK('2.Quote'!E188),"",'2.Quote'!E188)</f>
        <v/>
      </c>
      <c r="F188" s="124" t="str">
        <f>IF(ISBLANK('2.Quote'!F188),"",'2.Quote'!F188)</f>
        <v/>
      </c>
      <c r="G188" s="124" t="str">
        <f>IF(ISBLANK('2.Quote'!G188),"",'2.Quote'!G188)</f>
        <v/>
      </c>
      <c r="H188" s="124" t="str">
        <f>IF(ISBLANK('2.Quote'!H188),"",'2.Quote'!H188)</f>
        <v/>
      </c>
      <c r="I188" s="20" t="str">
        <f>IFERROR('2.Quote'!AH188+'2.Quote'!AI188+'2.Quote'!K188,"")</f>
        <v/>
      </c>
      <c r="J188" s="22" t="str">
        <f t="shared" si="3"/>
        <v/>
      </c>
      <c r="K188" s="236" t="str">
        <f>IF(ISBLANK('2.Quote'!K188),"",'2.Quote'!K188)</f>
        <v/>
      </c>
      <c r="L188"/>
      <c r="M188"/>
      <c r="N188"/>
      <c r="O188"/>
      <c r="P188"/>
      <c r="Q188"/>
      <c r="R188"/>
      <c r="S188"/>
      <c r="T188"/>
      <c r="U188"/>
      <c r="V188"/>
      <c r="AM188"/>
      <c r="AN188"/>
      <c r="AO188"/>
      <c r="AP188"/>
      <c r="AS188"/>
    </row>
    <row r="189" spans="1:45" x14ac:dyDescent="0.25">
      <c r="A189" s="94"/>
      <c r="B189" s="18">
        <v>132</v>
      </c>
      <c r="C189" s="19" t="str">
        <f>IF(ISBLANK('2.Quote'!C189),"",'2.Quote'!C189)</f>
        <v/>
      </c>
      <c r="D189" s="19" t="str">
        <f>IF(ISBLANK('2.Quote'!D189),"",'2.Quote'!D189)</f>
        <v/>
      </c>
      <c r="E189" s="124" t="str">
        <f>IF(ISBLANK('2.Quote'!E189),"",'2.Quote'!E189)</f>
        <v/>
      </c>
      <c r="F189" s="124" t="str">
        <f>IF(ISBLANK('2.Quote'!F189),"",'2.Quote'!F189)</f>
        <v/>
      </c>
      <c r="G189" s="124" t="str">
        <f>IF(ISBLANK('2.Quote'!G189),"",'2.Quote'!G189)</f>
        <v/>
      </c>
      <c r="H189" s="124" t="str">
        <f>IF(ISBLANK('2.Quote'!H189),"",'2.Quote'!H189)</f>
        <v/>
      </c>
      <c r="I189" s="20" t="str">
        <f>IFERROR('2.Quote'!AH189+'2.Quote'!AI189+'2.Quote'!K189,"")</f>
        <v/>
      </c>
      <c r="J189" s="22" t="str">
        <f t="shared" si="3"/>
        <v/>
      </c>
      <c r="K189" s="236" t="str">
        <f>IF(ISBLANK('2.Quote'!K189),"",'2.Quote'!K189)</f>
        <v/>
      </c>
      <c r="L189"/>
      <c r="M189"/>
      <c r="N189"/>
      <c r="O189"/>
      <c r="P189"/>
      <c r="Q189"/>
      <c r="R189"/>
      <c r="S189"/>
      <c r="T189"/>
      <c r="U189"/>
      <c r="V189"/>
      <c r="AM189"/>
      <c r="AN189"/>
      <c r="AO189"/>
      <c r="AP189"/>
      <c r="AS189"/>
    </row>
    <row r="190" spans="1:45" x14ac:dyDescent="0.25">
      <c r="A190" s="94"/>
      <c r="B190" s="18">
        <v>133</v>
      </c>
      <c r="C190" s="19" t="str">
        <f>IF(ISBLANK('2.Quote'!C190),"",'2.Quote'!C190)</f>
        <v/>
      </c>
      <c r="D190" s="19" t="str">
        <f>IF(ISBLANK('2.Quote'!D190),"",'2.Quote'!D190)</f>
        <v/>
      </c>
      <c r="E190" s="124" t="str">
        <f>IF(ISBLANK('2.Quote'!E190),"",'2.Quote'!E190)</f>
        <v/>
      </c>
      <c r="F190" s="124" t="str">
        <f>IF(ISBLANK('2.Quote'!F190),"",'2.Quote'!F190)</f>
        <v/>
      </c>
      <c r="G190" s="124" t="str">
        <f>IF(ISBLANK('2.Quote'!G190),"",'2.Quote'!G190)</f>
        <v/>
      </c>
      <c r="H190" s="124" t="str">
        <f>IF(ISBLANK('2.Quote'!H190),"",'2.Quote'!H190)</f>
        <v/>
      </c>
      <c r="I190" s="20" t="str">
        <f>IFERROR('2.Quote'!AH190+'2.Quote'!AI190+'2.Quote'!K190,"")</f>
        <v/>
      </c>
      <c r="J190" s="22" t="str">
        <f t="shared" si="3"/>
        <v/>
      </c>
      <c r="K190" s="236" t="str">
        <f>IF(ISBLANK('2.Quote'!K190),"",'2.Quote'!K190)</f>
        <v/>
      </c>
      <c r="L190"/>
      <c r="M190"/>
      <c r="N190"/>
      <c r="O190"/>
      <c r="P190"/>
      <c r="Q190"/>
      <c r="R190"/>
      <c r="S190"/>
      <c r="T190"/>
      <c r="U190"/>
      <c r="V190"/>
      <c r="AM190"/>
      <c r="AN190"/>
      <c r="AO190"/>
      <c r="AP190"/>
      <c r="AS190"/>
    </row>
    <row r="191" spans="1:45" x14ac:dyDescent="0.25">
      <c r="A191" s="94"/>
      <c r="B191" s="21">
        <v>134</v>
      </c>
      <c r="C191" s="19" t="str">
        <f>IF(ISBLANK('2.Quote'!C191),"",'2.Quote'!C191)</f>
        <v/>
      </c>
      <c r="D191" s="19" t="str">
        <f>IF(ISBLANK('2.Quote'!D191),"",'2.Quote'!D191)</f>
        <v/>
      </c>
      <c r="E191" s="124" t="str">
        <f>IF(ISBLANK('2.Quote'!E191),"",'2.Quote'!E191)</f>
        <v/>
      </c>
      <c r="F191" s="124" t="str">
        <f>IF(ISBLANK('2.Quote'!F191),"",'2.Quote'!F191)</f>
        <v/>
      </c>
      <c r="G191" s="124" t="str">
        <f>IF(ISBLANK('2.Quote'!G191),"",'2.Quote'!G191)</f>
        <v/>
      </c>
      <c r="H191" s="124" t="str">
        <f>IF(ISBLANK('2.Quote'!H191),"",'2.Quote'!H191)</f>
        <v/>
      </c>
      <c r="I191" s="20" t="str">
        <f>IFERROR('2.Quote'!AH191+'2.Quote'!AI191+'2.Quote'!K191,"")</f>
        <v/>
      </c>
      <c r="J191" s="22" t="str">
        <f t="shared" si="3"/>
        <v/>
      </c>
      <c r="K191" s="236" t="str">
        <f>IF(ISBLANK('2.Quote'!K191),"",'2.Quote'!K191)</f>
        <v/>
      </c>
      <c r="L191"/>
      <c r="M191"/>
      <c r="N191"/>
      <c r="O191"/>
      <c r="P191"/>
      <c r="Q191"/>
      <c r="R191"/>
      <c r="S191"/>
      <c r="T191"/>
      <c r="U191"/>
      <c r="V191"/>
      <c r="AM191"/>
      <c r="AN191"/>
      <c r="AO191"/>
      <c r="AP191"/>
      <c r="AS191"/>
    </row>
    <row r="192" spans="1:45" x14ac:dyDescent="0.25">
      <c r="A192" s="94"/>
      <c r="B192" s="18">
        <v>135</v>
      </c>
      <c r="C192" s="19" t="str">
        <f>IF(ISBLANK('2.Quote'!C192),"",'2.Quote'!C192)</f>
        <v/>
      </c>
      <c r="D192" s="19" t="str">
        <f>IF(ISBLANK('2.Quote'!D192),"",'2.Quote'!D192)</f>
        <v/>
      </c>
      <c r="E192" s="124" t="str">
        <f>IF(ISBLANK('2.Quote'!E192),"",'2.Quote'!E192)</f>
        <v/>
      </c>
      <c r="F192" s="124" t="str">
        <f>IF(ISBLANK('2.Quote'!F192),"",'2.Quote'!F192)</f>
        <v/>
      </c>
      <c r="G192" s="124" t="str">
        <f>IF(ISBLANK('2.Quote'!G192),"",'2.Quote'!G192)</f>
        <v/>
      </c>
      <c r="H192" s="124" t="str">
        <f>IF(ISBLANK('2.Quote'!H192),"",'2.Quote'!H192)</f>
        <v/>
      </c>
      <c r="I192" s="20" t="str">
        <f>IFERROR('2.Quote'!AH192+'2.Quote'!AI192+'2.Quote'!K192,"")</f>
        <v/>
      </c>
      <c r="J192" s="22" t="str">
        <f t="shared" si="3"/>
        <v/>
      </c>
      <c r="K192" s="236" t="str">
        <f>IF(ISBLANK('2.Quote'!K192),"",'2.Quote'!K192)</f>
        <v/>
      </c>
      <c r="L192"/>
      <c r="M192"/>
      <c r="N192"/>
      <c r="O192"/>
      <c r="P192"/>
      <c r="Q192"/>
      <c r="R192"/>
      <c r="S192"/>
      <c r="T192"/>
      <c r="U192"/>
      <c r="V192"/>
      <c r="AM192"/>
      <c r="AN192"/>
      <c r="AO192"/>
      <c r="AP192"/>
      <c r="AS192"/>
    </row>
    <row r="193" spans="1:45" x14ac:dyDescent="0.25">
      <c r="A193" s="94"/>
      <c r="B193" s="18">
        <v>136</v>
      </c>
      <c r="C193" s="19" t="str">
        <f>IF(ISBLANK('2.Quote'!C193),"",'2.Quote'!C193)</f>
        <v/>
      </c>
      <c r="D193" s="19" t="str">
        <f>IF(ISBLANK('2.Quote'!D193),"",'2.Quote'!D193)</f>
        <v/>
      </c>
      <c r="E193" s="124" t="str">
        <f>IF(ISBLANK('2.Quote'!E193),"",'2.Quote'!E193)</f>
        <v/>
      </c>
      <c r="F193" s="124" t="str">
        <f>IF(ISBLANK('2.Quote'!F193),"",'2.Quote'!F193)</f>
        <v/>
      </c>
      <c r="G193" s="124" t="str">
        <f>IF(ISBLANK('2.Quote'!G193),"",'2.Quote'!G193)</f>
        <v/>
      </c>
      <c r="H193" s="124" t="str">
        <f>IF(ISBLANK('2.Quote'!H193),"",'2.Quote'!H193)</f>
        <v/>
      </c>
      <c r="I193" s="20" t="str">
        <f>IFERROR('2.Quote'!AH193+'2.Quote'!AI193+'2.Quote'!K193,"")</f>
        <v/>
      </c>
      <c r="J193" s="22" t="str">
        <f t="shared" si="3"/>
        <v/>
      </c>
      <c r="K193" s="236" t="str">
        <f>IF(ISBLANK('2.Quote'!K193),"",'2.Quote'!K193)</f>
        <v/>
      </c>
      <c r="L193"/>
      <c r="M193"/>
      <c r="N193"/>
      <c r="O193"/>
      <c r="P193"/>
      <c r="Q193"/>
      <c r="R193"/>
      <c r="S193"/>
      <c r="T193"/>
      <c r="U193"/>
      <c r="V193"/>
      <c r="AM193"/>
      <c r="AN193"/>
      <c r="AO193"/>
      <c r="AP193"/>
      <c r="AS193"/>
    </row>
    <row r="194" spans="1:45" x14ac:dyDescent="0.25">
      <c r="A194" s="94"/>
      <c r="B194" s="21">
        <v>137</v>
      </c>
      <c r="C194" s="19" t="str">
        <f>IF(ISBLANK('2.Quote'!C194),"",'2.Quote'!C194)</f>
        <v/>
      </c>
      <c r="D194" s="19" t="str">
        <f>IF(ISBLANK('2.Quote'!D194),"",'2.Quote'!D194)</f>
        <v/>
      </c>
      <c r="E194" s="124" t="str">
        <f>IF(ISBLANK('2.Quote'!E194),"",'2.Quote'!E194)</f>
        <v/>
      </c>
      <c r="F194" s="124" t="str">
        <f>IF(ISBLANK('2.Quote'!F194),"",'2.Quote'!F194)</f>
        <v/>
      </c>
      <c r="G194" s="124" t="str">
        <f>IF(ISBLANK('2.Quote'!G194),"",'2.Quote'!G194)</f>
        <v/>
      </c>
      <c r="H194" s="124" t="str">
        <f>IF(ISBLANK('2.Quote'!H194),"",'2.Quote'!H194)</f>
        <v/>
      </c>
      <c r="I194" s="20" t="str">
        <f>IFERROR('2.Quote'!AH194+'2.Quote'!AI194+'2.Quote'!K194,"")</f>
        <v/>
      </c>
      <c r="J194" s="22" t="str">
        <f t="shared" si="3"/>
        <v/>
      </c>
      <c r="K194" s="236" t="str">
        <f>IF(ISBLANK('2.Quote'!K194),"",'2.Quote'!K194)</f>
        <v/>
      </c>
      <c r="L194"/>
      <c r="M194"/>
      <c r="N194"/>
      <c r="O194"/>
      <c r="P194"/>
      <c r="Q194"/>
      <c r="R194"/>
      <c r="S194"/>
      <c r="T194"/>
      <c r="U194"/>
      <c r="V194"/>
      <c r="AM194"/>
      <c r="AN194"/>
      <c r="AO194"/>
      <c r="AP194"/>
      <c r="AS194"/>
    </row>
    <row r="195" spans="1:45" x14ac:dyDescent="0.25">
      <c r="A195" s="94"/>
      <c r="B195" s="18">
        <v>138</v>
      </c>
      <c r="C195" s="19" t="str">
        <f>IF(ISBLANK('2.Quote'!C195),"",'2.Quote'!C195)</f>
        <v/>
      </c>
      <c r="D195" s="19" t="str">
        <f>IF(ISBLANK('2.Quote'!D195),"",'2.Quote'!D195)</f>
        <v/>
      </c>
      <c r="E195" s="124" t="str">
        <f>IF(ISBLANK('2.Quote'!E195),"",'2.Quote'!E195)</f>
        <v/>
      </c>
      <c r="F195" s="124" t="str">
        <f>IF(ISBLANK('2.Quote'!F195),"",'2.Quote'!F195)</f>
        <v/>
      </c>
      <c r="G195" s="124" t="str">
        <f>IF(ISBLANK('2.Quote'!G195),"",'2.Quote'!G195)</f>
        <v/>
      </c>
      <c r="H195" s="124" t="str">
        <f>IF(ISBLANK('2.Quote'!H195),"",'2.Quote'!H195)</f>
        <v/>
      </c>
      <c r="I195" s="20" t="str">
        <f>IFERROR('2.Quote'!AH195+'2.Quote'!AI195+'2.Quote'!K195,"")</f>
        <v/>
      </c>
      <c r="J195" s="22" t="str">
        <f t="shared" si="3"/>
        <v/>
      </c>
      <c r="K195" s="236" t="str">
        <f>IF(ISBLANK('2.Quote'!K195),"",'2.Quote'!K195)</f>
        <v/>
      </c>
      <c r="L195"/>
      <c r="M195"/>
      <c r="N195"/>
      <c r="O195"/>
      <c r="P195"/>
      <c r="Q195"/>
      <c r="R195"/>
      <c r="S195"/>
      <c r="T195"/>
      <c r="U195"/>
      <c r="V195"/>
      <c r="AM195"/>
      <c r="AN195"/>
      <c r="AO195"/>
      <c r="AP195"/>
      <c r="AS195"/>
    </row>
    <row r="196" spans="1:45" x14ac:dyDescent="0.25">
      <c r="A196" s="94"/>
      <c r="B196" s="18">
        <v>139</v>
      </c>
      <c r="C196" s="19" t="str">
        <f>IF(ISBLANK('2.Quote'!C196),"",'2.Quote'!C196)</f>
        <v/>
      </c>
      <c r="D196" s="19" t="str">
        <f>IF(ISBLANK('2.Quote'!D196),"",'2.Quote'!D196)</f>
        <v/>
      </c>
      <c r="E196" s="124" t="str">
        <f>IF(ISBLANK('2.Quote'!E196),"",'2.Quote'!E196)</f>
        <v/>
      </c>
      <c r="F196" s="124" t="str">
        <f>IF(ISBLANK('2.Quote'!F196),"",'2.Quote'!F196)</f>
        <v/>
      </c>
      <c r="G196" s="124" t="str">
        <f>IF(ISBLANK('2.Quote'!G196),"",'2.Quote'!G196)</f>
        <v/>
      </c>
      <c r="H196" s="124" t="str">
        <f>IF(ISBLANK('2.Quote'!H196),"",'2.Quote'!H196)</f>
        <v/>
      </c>
      <c r="I196" s="20" t="str">
        <f>IFERROR('2.Quote'!AH196+'2.Quote'!AI196+'2.Quote'!K196,"")</f>
        <v/>
      </c>
      <c r="J196" s="22" t="str">
        <f t="shared" si="3"/>
        <v/>
      </c>
      <c r="K196" s="236" t="str">
        <f>IF(ISBLANK('2.Quote'!K196),"",'2.Quote'!K196)</f>
        <v/>
      </c>
      <c r="L196"/>
      <c r="M196"/>
      <c r="N196"/>
      <c r="O196"/>
      <c r="P196"/>
      <c r="Q196"/>
      <c r="R196"/>
      <c r="S196"/>
      <c r="T196"/>
      <c r="U196"/>
      <c r="V196"/>
      <c r="AM196"/>
      <c r="AN196"/>
      <c r="AO196"/>
      <c r="AP196"/>
      <c r="AS196"/>
    </row>
    <row r="197" spans="1:45" x14ac:dyDescent="0.25">
      <c r="A197" s="94"/>
      <c r="B197" s="21">
        <v>140</v>
      </c>
      <c r="C197" s="19" t="str">
        <f>IF(ISBLANK('2.Quote'!C197),"",'2.Quote'!C197)</f>
        <v/>
      </c>
      <c r="D197" s="19" t="str">
        <f>IF(ISBLANK('2.Quote'!D197),"",'2.Quote'!D197)</f>
        <v/>
      </c>
      <c r="E197" s="124" t="str">
        <f>IF(ISBLANK('2.Quote'!E197),"",'2.Quote'!E197)</f>
        <v/>
      </c>
      <c r="F197" s="124" t="str">
        <f>IF(ISBLANK('2.Quote'!F197),"",'2.Quote'!F197)</f>
        <v/>
      </c>
      <c r="G197" s="124" t="str">
        <f>IF(ISBLANK('2.Quote'!G197),"",'2.Quote'!G197)</f>
        <v/>
      </c>
      <c r="H197" s="124" t="str">
        <f>IF(ISBLANK('2.Quote'!H197),"",'2.Quote'!H197)</f>
        <v/>
      </c>
      <c r="I197" s="20" t="str">
        <f>IFERROR('2.Quote'!AH197+'2.Quote'!AI197+'2.Quote'!K197,"")</f>
        <v/>
      </c>
      <c r="J197" s="22" t="str">
        <f t="shared" si="3"/>
        <v/>
      </c>
      <c r="K197" s="236" t="str">
        <f>IF(ISBLANK('2.Quote'!K197),"",'2.Quote'!K197)</f>
        <v/>
      </c>
      <c r="L197"/>
      <c r="M197"/>
      <c r="N197"/>
      <c r="O197"/>
      <c r="P197"/>
      <c r="Q197"/>
      <c r="R197"/>
      <c r="S197"/>
      <c r="T197"/>
      <c r="U197"/>
      <c r="V197"/>
      <c r="AM197"/>
      <c r="AN197"/>
      <c r="AO197"/>
      <c r="AP197"/>
      <c r="AS197"/>
    </row>
    <row r="198" spans="1:45" x14ac:dyDescent="0.25">
      <c r="A198" s="94"/>
      <c r="B198" s="18">
        <v>141</v>
      </c>
      <c r="C198" s="19" t="str">
        <f>IF(ISBLANK('2.Quote'!C198),"",'2.Quote'!C198)</f>
        <v/>
      </c>
      <c r="D198" s="19" t="str">
        <f>IF(ISBLANK('2.Quote'!D198),"",'2.Quote'!D198)</f>
        <v/>
      </c>
      <c r="E198" s="124" t="str">
        <f>IF(ISBLANK('2.Quote'!E198),"",'2.Quote'!E198)</f>
        <v/>
      </c>
      <c r="F198" s="124" t="str">
        <f>IF(ISBLANK('2.Quote'!F198),"",'2.Quote'!F198)</f>
        <v/>
      </c>
      <c r="G198" s="124" t="str">
        <f>IF(ISBLANK('2.Quote'!G198),"",'2.Quote'!G198)</f>
        <v/>
      </c>
      <c r="H198" s="124" t="str">
        <f>IF(ISBLANK('2.Quote'!H198),"",'2.Quote'!H198)</f>
        <v/>
      </c>
      <c r="I198" s="20" t="str">
        <f>IFERROR('2.Quote'!AH198+'2.Quote'!AI198+'2.Quote'!K198,"")</f>
        <v/>
      </c>
      <c r="J198" s="22" t="str">
        <f t="shared" si="3"/>
        <v/>
      </c>
      <c r="K198" s="236" t="str">
        <f>IF(ISBLANK('2.Quote'!K198),"",'2.Quote'!K198)</f>
        <v/>
      </c>
      <c r="L198"/>
      <c r="M198"/>
      <c r="N198"/>
      <c r="O198"/>
      <c r="P198"/>
      <c r="Q198"/>
      <c r="R198"/>
      <c r="S198"/>
      <c r="T198"/>
      <c r="U198"/>
      <c r="V198"/>
      <c r="AM198"/>
      <c r="AN198"/>
      <c r="AO198"/>
      <c r="AP198"/>
      <c r="AS198"/>
    </row>
    <row r="199" spans="1:45" x14ac:dyDescent="0.25">
      <c r="A199" s="94"/>
      <c r="B199" s="18">
        <v>142</v>
      </c>
      <c r="C199" s="19" t="str">
        <f>IF(ISBLANK('2.Quote'!C199),"",'2.Quote'!C199)</f>
        <v/>
      </c>
      <c r="D199" s="19" t="str">
        <f>IF(ISBLANK('2.Quote'!D199),"",'2.Quote'!D199)</f>
        <v/>
      </c>
      <c r="E199" s="124" t="str">
        <f>IF(ISBLANK('2.Quote'!E199),"",'2.Quote'!E199)</f>
        <v/>
      </c>
      <c r="F199" s="124" t="str">
        <f>IF(ISBLANK('2.Quote'!F199),"",'2.Quote'!F199)</f>
        <v/>
      </c>
      <c r="G199" s="124" t="str">
        <f>IF(ISBLANK('2.Quote'!G199),"",'2.Quote'!G199)</f>
        <v/>
      </c>
      <c r="H199" s="124" t="str">
        <f>IF(ISBLANK('2.Quote'!H199),"",'2.Quote'!H199)</f>
        <v/>
      </c>
      <c r="I199" s="20" t="str">
        <f>IFERROR('2.Quote'!AH199+'2.Quote'!AI199+'2.Quote'!K199,"")</f>
        <v/>
      </c>
      <c r="J199" s="22" t="str">
        <f t="shared" si="3"/>
        <v/>
      </c>
      <c r="K199" s="236" t="str">
        <f>IF(ISBLANK('2.Quote'!K199),"",'2.Quote'!K199)</f>
        <v/>
      </c>
      <c r="L199"/>
      <c r="M199"/>
      <c r="N199"/>
      <c r="O199"/>
      <c r="P199"/>
      <c r="Q199"/>
      <c r="R199"/>
      <c r="S199"/>
      <c r="T199"/>
      <c r="U199"/>
      <c r="V199"/>
      <c r="AM199"/>
      <c r="AN199"/>
      <c r="AO199"/>
      <c r="AP199"/>
      <c r="AS199"/>
    </row>
    <row r="200" spans="1:45" x14ac:dyDescent="0.25">
      <c r="A200" s="94"/>
      <c r="B200" s="21">
        <v>143</v>
      </c>
      <c r="C200" s="19" t="str">
        <f>IF(ISBLANK('2.Quote'!C200),"",'2.Quote'!C200)</f>
        <v/>
      </c>
      <c r="D200" s="19" t="str">
        <f>IF(ISBLANK('2.Quote'!D200),"",'2.Quote'!D200)</f>
        <v/>
      </c>
      <c r="E200" s="124" t="str">
        <f>IF(ISBLANK('2.Quote'!E200),"",'2.Quote'!E200)</f>
        <v/>
      </c>
      <c r="F200" s="124" t="str">
        <f>IF(ISBLANK('2.Quote'!F200),"",'2.Quote'!F200)</f>
        <v/>
      </c>
      <c r="G200" s="124" t="str">
        <f>IF(ISBLANK('2.Quote'!G200),"",'2.Quote'!G200)</f>
        <v/>
      </c>
      <c r="H200" s="124" t="str">
        <f>IF(ISBLANK('2.Quote'!H200),"",'2.Quote'!H200)</f>
        <v/>
      </c>
      <c r="I200" s="20" t="str">
        <f>IFERROR('2.Quote'!AH200+'2.Quote'!AI200+'2.Quote'!K200,"")</f>
        <v/>
      </c>
      <c r="J200" s="22" t="str">
        <f t="shared" si="3"/>
        <v/>
      </c>
      <c r="K200" s="236" t="str">
        <f>IF(ISBLANK('2.Quote'!K200),"",'2.Quote'!K200)</f>
        <v/>
      </c>
      <c r="L200"/>
      <c r="M200"/>
      <c r="N200"/>
      <c r="O200"/>
      <c r="P200"/>
      <c r="Q200"/>
      <c r="R200"/>
      <c r="S200"/>
      <c r="T200"/>
      <c r="U200"/>
      <c r="V200"/>
      <c r="AM200"/>
      <c r="AN200"/>
      <c r="AO200"/>
      <c r="AP200"/>
      <c r="AS200"/>
    </row>
    <row r="201" spans="1:45" x14ac:dyDescent="0.25">
      <c r="A201" s="94"/>
      <c r="B201" s="18">
        <v>144</v>
      </c>
      <c r="C201" s="19" t="str">
        <f>IF(ISBLANK('2.Quote'!C201),"",'2.Quote'!C201)</f>
        <v/>
      </c>
      <c r="D201" s="19" t="str">
        <f>IF(ISBLANK('2.Quote'!D201),"",'2.Quote'!D201)</f>
        <v/>
      </c>
      <c r="E201" s="124" t="str">
        <f>IF(ISBLANK('2.Quote'!E201),"",'2.Quote'!E201)</f>
        <v/>
      </c>
      <c r="F201" s="124" t="str">
        <f>IF(ISBLANK('2.Quote'!F201),"",'2.Quote'!F201)</f>
        <v/>
      </c>
      <c r="G201" s="124" t="str">
        <f>IF(ISBLANK('2.Quote'!G201),"",'2.Quote'!G201)</f>
        <v/>
      </c>
      <c r="H201" s="124" t="str">
        <f>IF(ISBLANK('2.Quote'!H201),"",'2.Quote'!H201)</f>
        <v/>
      </c>
      <c r="I201" s="20" t="str">
        <f>IFERROR('2.Quote'!AH201+'2.Quote'!AI201+'2.Quote'!K201,"")</f>
        <v/>
      </c>
      <c r="J201" s="22" t="str">
        <f t="shared" si="3"/>
        <v/>
      </c>
      <c r="K201" s="236" t="str">
        <f>IF(ISBLANK('2.Quote'!K201),"",'2.Quote'!K201)</f>
        <v/>
      </c>
      <c r="L201"/>
      <c r="M201"/>
      <c r="N201"/>
      <c r="O201"/>
      <c r="P201"/>
      <c r="Q201"/>
      <c r="R201"/>
      <c r="S201"/>
      <c r="T201"/>
      <c r="U201"/>
      <c r="V201"/>
      <c r="AM201"/>
      <c r="AN201"/>
      <c r="AO201"/>
      <c r="AP201"/>
      <c r="AS201"/>
    </row>
    <row r="202" spans="1:45" x14ac:dyDescent="0.25">
      <c r="A202" s="94"/>
      <c r="B202" s="18">
        <v>145</v>
      </c>
      <c r="C202" s="19" t="str">
        <f>IF(ISBLANK('2.Quote'!C202),"",'2.Quote'!C202)</f>
        <v/>
      </c>
      <c r="D202" s="19" t="str">
        <f>IF(ISBLANK('2.Quote'!D202),"",'2.Quote'!D202)</f>
        <v/>
      </c>
      <c r="E202" s="124" t="str">
        <f>IF(ISBLANK('2.Quote'!E202),"",'2.Quote'!E202)</f>
        <v/>
      </c>
      <c r="F202" s="124" t="str">
        <f>IF(ISBLANK('2.Quote'!F202),"",'2.Quote'!F202)</f>
        <v/>
      </c>
      <c r="G202" s="124" t="str">
        <f>IF(ISBLANK('2.Quote'!G202),"",'2.Quote'!G202)</f>
        <v/>
      </c>
      <c r="H202" s="124" t="str">
        <f>IF(ISBLANK('2.Quote'!H202),"",'2.Quote'!H202)</f>
        <v/>
      </c>
      <c r="I202" s="20" t="str">
        <f>IFERROR('2.Quote'!AH202+'2.Quote'!AI202+'2.Quote'!K202,"")</f>
        <v/>
      </c>
      <c r="J202" s="22" t="str">
        <f t="shared" si="3"/>
        <v/>
      </c>
      <c r="K202" s="236" t="str">
        <f>IF(ISBLANK('2.Quote'!K202),"",'2.Quote'!K202)</f>
        <v/>
      </c>
      <c r="L202"/>
      <c r="M202"/>
      <c r="N202"/>
      <c r="O202"/>
      <c r="P202"/>
      <c r="Q202"/>
      <c r="R202"/>
      <c r="S202"/>
      <c r="T202"/>
      <c r="U202"/>
      <c r="V202"/>
      <c r="AM202"/>
      <c r="AN202"/>
      <c r="AO202"/>
      <c r="AP202"/>
      <c r="AS202"/>
    </row>
    <row r="203" spans="1:45" x14ac:dyDescent="0.25">
      <c r="A203" s="94"/>
      <c r="B203" s="21">
        <v>146</v>
      </c>
      <c r="C203" s="19" t="str">
        <f>IF(ISBLANK('2.Quote'!C203),"",'2.Quote'!C203)</f>
        <v/>
      </c>
      <c r="D203" s="19" t="str">
        <f>IF(ISBLANK('2.Quote'!D203),"",'2.Quote'!D203)</f>
        <v/>
      </c>
      <c r="E203" s="124" t="str">
        <f>IF(ISBLANK('2.Quote'!E203),"",'2.Quote'!E203)</f>
        <v/>
      </c>
      <c r="F203" s="124" t="str">
        <f>IF(ISBLANK('2.Quote'!F203),"",'2.Quote'!F203)</f>
        <v/>
      </c>
      <c r="G203" s="124" t="str">
        <f>IF(ISBLANK('2.Quote'!G203),"",'2.Quote'!G203)</f>
        <v/>
      </c>
      <c r="H203" s="124" t="str">
        <f>IF(ISBLANK('2.Quote'!H203),"",'2.Quote'!H203)</f>
        <v/>
      </c>
      <c r="I203" s="20" t="str">
        <f>IFERROR('2.Quote'!AH203+'2.Quote'!AI203+'2.Quote'!K203,"")</f>
        <v/>
      </c>
      <c r="J203" s="22" t="str">
        <f t="shared" si="3"/>
        <v/>
      </c>
      <c r="K203" s="236" t="str">
        <f>IF(ISBLANK('2.Quote'!K203),"",'2.Quote'!K203)</f>
        <v/>
      </c>
      <c r="L203"/>
      <c r="M203"/>
      <c r="N203"/>
      <c r="O203"/>
      <c r="P203"/>
      <c r="Q203"/>
      <c r="R203"/>
      <c r="S203"/>
      <c r="T203"/>
      <c r="U203"/>
      <c r="V203"/>
      <c r="AM203"/>
      <c r="AN203"/>
      <c r="AO203"/>
      <c r="AP203"/>
      <c r="AS203"/>
    </row>
    <row r="204" spans="1:45" x14ac:dyDescent="0.25">
      <c r="A204" s="94"/>
      <c r="B204" s="18">
        <v>147</v>
      </c>
      <c r="C204" s="19" t="str">
        <f>IF(ISBLANK('2.Quote'!C204),"",'2.Quote'!C204)</f>
        <v/>
      </c>
      <c r="D204" s="19" t="str">
        <f>IF(ISBLANK('2.Quote'!D204),"",'2.Quote'!D204)</f>
        <v/>
      </c>
      <c r="E204" s="124" t="str">
        <f>IF(ISBLANK('2.Quote'!E204),"",'2.Quote'!E204)</f>
        <v/>
      </c>
      <c r="F204" s="124" t="str">
        <f>IF(ISBLANK('2.Quote'!F204),"",'2.Quote'!F204)</f>
        <v/>
      </c>
      <c r="G204" s="124" t="str">
        <f>IF(ISBLANK('2.Quote'!G204),"",'2.Quote'!G204)</f>
        <v/>
      </c>
      <c r="H204" s="124" t="str">
        <f>IF(ISBLANK('2.Quote'!H204),"",'2.Quote'!H204)</f>
        <v/>
      </c>
      <c r="I204" s="20" t="str">
        <f>IFERROR('2.Quote'!AH204+'2.Quote'!AI204+'2.Quote'!K204,"")</f>
        <v/>
      </c>
      <c r="J204" s="22" t="str">
        <f t="shared" si="3"/>
        <v/>
      </c>
      <c r="K204" s="236" t="str">
        <f>IF(ISBLANK('2.Quote'!K204),"",'2.Quote'!K204)</f>
        <v/>
      </c>
      <c r="L204"/>
      <c r="M204"/>
      <c r="N204"/>
      <c r="O204"/>
      <c r="P204"/>
      <c r="Q204"/>
      <c r="R204"/>
      <c r="S204"/>
      <c r="T204"/>
      <c r="U204"/>
      <c r="V204"/>
      <c r="AM204"/>
      <c r="AN204"/>
      <c r="AO204"/>
      <c r="AP204"/>
      <c r="AS204"/>
    </row>
    <row r="205" spans="1:45" x14ac:dyDescent="0.25">
      <c r="A205" s="94"/>
      <c r="B205" s="18">
        <v>148</v>
      </c>
      <c r="C205" s="19" t="str">
        <f>IF(ISBLANK('2.Quote'!C205),"",'2.Quote'!C205)</f>
        <v/>
      </c>
      <c r="D205" s="19" t="str">
        <f>IF(ISBLANK('2.Quote'!D205),"",'2.Quote'!D205)</f>
        <v/>
      </c>
      <c r="E205" s="124" t="str">
        <f>IF(ISBLANK('2.Quote'!E205),"",'2.Quote'!E205)</f>
        <v/>
      </c>
      <c r="F205" s="124" t="str">
        <f>IF(ISBLANK('2.Quote'!F205),"",'2.Quote'!F205)</f>
        <v/>
      </c>
      <c r="G205" s="124" t="str">
        <f>IF(ISBLANK('2.Quote'!G205),"",'2.Quote'!G205)</f>
        <v/>
      </c>
      <c r="H205" s="124" t="str">
        <f>IF(ISBLANK('2.Quote'!H205),"",'2.Quote'!H205)</f>
        <v/>
      </c>
      <c r="I205" s="20" t="str">
        <f>IFERROR('2.Quote'!AH205+'2.Quote'!AI205+'2.Quote'!K205,"")</f>
        <v/>
      </c>
      <c r="J205" s="22" t="str">
        <f t="shared" si="3"/>
        <v/>
      </c>
      <c r="K205" s="236" t="str">
        <f>IF(ISBLANK('2.Quote'!K205),"",'2.Quote'!K205)</f>
        <v/>
      </c>
      <c r="L205"/>
      <c r="M205"/>
      <c r="N205"/>
      <c r="O205"/>
      <c r="P205"/>
      <c r="Q205"/>
      <c r="R205"/>
      <c r="S205"/>
      <c r="T205"/>
      <c r="U205"/>
      <c r="V205"/>
      <c r="AM205"/>
      <c r="AN205"/>
      <c r="AO205"/>
      <c r="AP205"/>
      <c r="AS205"/>
    </row>
    <row r="206" spans="1:45" x14ac:dyDescent="0.25">
      <c r="A206" s="94"/>
      <c r="B206" s="21">
        <v>149</v>
      </c>
      <c r="C206" s="19" t="str">
        <f>IF(ISBLANK('2.Quote'!C206),"",'2.Quote'!C206)</f>
        <v/>
      </c>
      <c r="D206" s="19" t="str">
        <f>IF(ISBLANK('2.Quote'!D206),"",'2.Quote'!D206)</f>
        <v/>
      </c>
      <c r="E206" s="124" t="str">
        <f>IF(ISBLANK('2.Quote'!E206),"",'2.Quote'!E206)</f>
        <v/>
      </c>
      <c r="F206" s="124" t="str">
        <f>IF(ISBLANK('2.Quote'!F206),"",'2.Quote'!F206)</f>
        <v/>
      </c>
      <c r="G206" s="124" t="str">
        <f>IF(ISBLANK('2.Quote'!G206),"",'2.Quote'!G206)</f>
        <v/>
      </c>
      <c r="H206" s="124" t="str">
        <f>IF(ISBLANK('2.Quote'!H206),"",'2.Quote'!H206)</f>
        <v/>
      </c>
      <c r="I206" s="20" t="str">
        <f>IFERROR('2.Quote'!AH206+'2.Quote'!AI206+'2.Quote'!K206,"")</f>
        <v/>
      </c>
      <c r="J206" s="22" t="str">
        <f t="shared" si="3"/>
        <v/>
      </c>
      <c r="K206" s="236" t="str">
        <f>IF(ISBLANK('2.Quote'!K206),"",'2.Quote'!K206)</f>
        <v/>
      </c>
      <c r="L206"/>
      <c r="M206"/>
      <c r="N206"/>
      <c r="O206"/>
      <c r="P206"/>
      <c r="Q206"/>
      <c r="R206"/>
      <c r="S206"/>
      <c r="T206"/>
      <c r="U206"/>
      <c r="V206"/>
      <c r="AM206"/>
      <c r="AN206"/>
      <c r="AO206"/>
      <c r="AP206"/>
      <c r="AS206"/>
    </row>
    <row r="207" spans="1:45" x14ac:dyDescent="0.25">
      <c r="A207" s="94"/>
      <c r="B207" s="18">
        <v>150</v>
      </c>
      <c r="C207" s="19" t="str">
        <f>IF(ISBLANK('2.Quote'!C207),"",'2.Quote'!C207)</f>
        <v/>
      </c>
      <c r="D207" s="19" t="str">
        <f>IF(ISBLANK('2.Quote'!D207),"",'2.Quote'!D207)</f>
        <v/>
      </c>
      <c r="E207" s="124" t="str">
        <f>IF(ISBLANK('2.Quote'!E207),"",'2.Quote'!E207)</f>
        <v/>
      </c>
      <c r="F207" s="124" t="str">
        <f>IF(ISBLANK('2.Quote'!F207),"",'2.Quote'!F207)</f>
        <v/>
      </c>
      <c r="G207" s="124" t="str">
        <f>IF(ISBLANK('2.Quote'!G207),"",'2.Quote'!G207)</f>
        <v/>
      </c>
      <c r="H207" s="124" t="str">
        <f>IF(ISBLANK('2.Quote'!H207),"",'2.Quote'!H207)</f>
        <v/>
      </c>
      <c r="I207" s="20" t="str">
        <f>IFERROR('2.Quote'!AH207+'2.Quote'!AI207+'2.Quote'!K207,"")</f>
        <v/>
      </c>
      <c r="J207" s="22" t="str">
        <f t="shared" si="3"/>
        <v/>
      </c>
      <c r="K207" s="236" t="str">
        <f>IF(ISBLANK('2.Quote'!K207),"",'2.Quote'!K207)</f>
        <v/>
      </c>
      <c r="L207"/>
      <c r="M207"/>
      <c r="N207"/>
      <c r="O207"/>
      <c r="P207"/>
      <c r="Q207"/>
      <c r="R207"/>
      <c r="S207"/>
      <c r="T207"/>
      <c r="U207"/>
      <c r="V207"/>
      <c r="AM207"/>
      <c r="AN207"/>
      <c r="AO207"/>
      <c r="AP207"/>
      <c r="AS207"/>
    </row>
    <row r="208" spans="1:45" x14ac:dyDescent="0.25">
      <c r="A208" s="94"/>
      <c r="B208" s="18">
        <v>151</v>
      </c>
      <c r="C208" s="19" t="str">
        <f>IF(ISBLANK('2.Quote'!C208),"",'2.Quote'!C208)</f>
        <v/>
      </c>
      <c r="D208" s="19" t="str">
        <f>IF(ISBLANK('2.Quote'!D208),"",'2.Quote'!D208)</f>
        <v/>
      </c>
      <c r="E208" s="124" t="str">
        <f>IF(ISBLANK('2.Quote'!E208),"",'2.Quote'!E208)</f>
        <v/>
      </c>
      <c r="F208" s="124" t="str">
        <f>IF(ISBLANK('2.Quote'!F208),"",'2.Quote'!F208)</f>
        <v/>
      </c>
      <c r="G208" s="124" t="str">
        <f>IF(ISBLANK('2.Quote'!G208),"",'2.Quote'!G208)</f>
        <v/>
      </c>
      <c r="H208" s="124" t="str">
        <f>IF(ISBLANK('2.Quote'!H208),"",'2.Quote'!H208)</f>
        <v/>
      </c>
      <c r="I208" s="20" t="str">
        <f>IFERROR('2.Quote'!AH208+'2.Quote'!AI208+'2.Quote'!K208,"")</f>
        <v/>
      </c>
      <c r="J208" s="22" t="str">
        <f t="shared" si="3"/>
        <v/>
      </c>
      <c r="K208" s="236" t="str">
        <f>IF(ISBLANK('2.Quote'!K208),"",'2.Quote'!K208)</f>
        <v/>
      </c>
      <c r="L208"/>
      <c r="M208"/>
      <c r="N208"/>
      <c r="O208"/>
      <c r="P208"/>
      <c r="Q208"/>
      <c r="R208"/>
      <c r="S208"/>
      <c r="T208"/>
      <c r="U208"/>
      <c r="V208"/>
      <c r="AM208"/>
      <c r="AN208"/>
      <c r="AO208"/>
      <c r="AP208"/>
      <c r="AS208"/>
    </row>
    <row r="209" spans="1:45" x14ac:dyDescent="0.25">
      <c r="A209" s="94"/>
      <c r="B209" s="21">
        <v>152</v>
      </c>
      <c r="C209" s="19" t="str">
        <f>IF(ISBLANK('2.Quote'!C209),"",'2.Quote'!C209)</f>
        <v/>
      </c>
      <c r="D209" s="19" t="str">
        <f>IF(ISBLANK('2.Quote'!D209),"",'2.Quote'!D209)</f>
        <v/>
      </c>
      <c r="E209" s="124" t="str">
        <f>IF(ISBLANK('2.Quote'!E209),"",'2.Quote'!E209)</f>
        <v/>
      </c>
      <c r="F209" s="124" t="str">
        <f>IF(ISBLANK('2.Quote'!F209),"",'2.Quote'!F209)</f>
        <v/>
      </c>
      <c r="G209" s="124" t="str">
        <f>IF(ISBLANK('2.Quote'!G209),"",'2.Quote'!G209)</f>
        <v/>
      </c>
      <c r="H209" s="124" t="str">
        <f>IF(ISBLANK('2.Quote'!H209),"",'2.Quote'!H209)</f>
        <v/>
      </c>
      <c r="I209" s="20" t="str">
        <f>IFERROR('2.Quote'!AH209+'2.Quote'!AI209+'2.Quote'!K209,"")</f>
        <v/>
      </c>
      <c r="J209" s="22" t="str">
        <f t="shared" si="3"/>
        <v/>
      </c>
      <c r="K209" s="236" t="str">
        <f>IF(ISBLANK('2.Quote'!K209),"",'2.Quote'!K209)</f>
        <v/>
      </c>
      <c r="L209"/>
      <c r="M209"/>
      <c r="N209"/>
      <c r="O209"/>
      <c r="P209"/>
      <c r="Q209"/>
      <c r="R209"/>
      <c r="S209"/>
      <c r="T209"/>
      <c r="U209"/>
      <c r="V209"/>
      <c r="AM209"/>
      <c r="AN209"/>
      <c r="AO209"/>
      <c r="AP209"/>
      <c r="AS209"/>
    </row>
    <row r="210" spans="1:45" x14ac:dyDescent="0.25">
      <c r="A210" s="94"/>
      <c r="B210" s="18">
        <v>153</v>
      </c>
      <c r="C210" s="19" t="str">
        <f>IF(ISBLANK('2.Quote'!C210),"",'2.Quote'!C210)</f>
        <v/>
      </c>
      <c r="D210" s="19" t="str">
        <f>IF(ISBLANK('2.Quote'!D210),"",'2.Quote'!D210)</f>
        <v/>
      </c>
      <c r="E210" s="124" t="str">
        <f>IF(ISBLANK('2.Quote'!E210),"",'2.Quote'!E210)</f>
        <v/>
      </c>
      <c r="F210" s="124" t="str">
        <f>IF(ISBLANK('2.Quote'!F210),"",'2.Quote'!F210)</f>
        <v/>
      </c>
      <c r="G210" s="124" t="str">
        <f>IF(ISBLANK('2.Quote'!G210),"",'2.Quote'!G210)</f>
        <v/>
      </c>
      <c r="H210" s="124" t="str">
        <f>IF(ISBLANK('2.Quote'!H210),"",'2.Quote'!H210)</f>
        <v/>
      </c>
      <c r="I210" s="20" t="str">
        <f>IFERROR('2.Quote'!AH210+'2.Quote'!AI210+'2.Quote'!K210,"")</f>
        <v/>
      </c>
      <c r="J210" s="22" t="str">
        <f t="shared" si="3"/>
        <v/>
      </c>
      <c r="K210" s="236" t="str">
        <f>IF(ISBLANK('2.Quote'!K210),"",'2.Quote'!K210)</f>
        <v/>
      </c>
      <c r="L210"/>
      <c r="M210"/>
      <c r="N210"/>
      <c r="O210"/>
      <c r="P210"/>
      <c r="Q210"/>
      <c r="R210"/>
      <c r="S210"/>
      <c r="T210"/>
      <c r="U210"/>
      <c r="V210"/>
      <c r="AM210"/>
      <c r="AN210"/>
      <c r="AO210"/>
      <c r="AP210"/>
      <c r="AS210"/>
    </row>
    <row r="211" spans="1:45" x14ac:dyDescent="0.25">
      <c r="A211" s="94"/>
      <c r="B211" s="18">
        <v>154</v>
      </c>
      <c r="C211" s="19" t="str">
        <f>IF(ISBLANK('2.Quote'!C211),"",'2.Quote'!C211)</f>
        <v/>
      </c>
      <c r="D211" s="19" t="str">
        <f>IF(ISBLANK('2.Quote'!D211),"",'2.Quote'!D211)</f>
        <v/>
      </c>
      <c r="E211" s="124" t="str">
        <f>IF(ISBLANK('2.Quote'!E211),"",'2.Quote'!E211)</f>
        <v/>
      </c>
      <c r="F211" s="124" t="str">
        <f>IF(ISBLANK('2.Quote'!F211),"",'2.Quote'!F211)</f>
        <v/>
      </c>
      <c r="G211" s="124" t="str">
        <f>IF(ISBLANK('2.Quote'!G211),"",'2.Quote'!G211)</f>
        <v/>
      </c>
      <c r="H211" s="124" t="str">
        <f>IF(ISBLANK('2.Quote'!H211),"",'2.Quote'!H211)</f>
        <v/>
      </c>
      <c r="I211" s="20" t="str">
        <f>IFERROR('2.Quote'!AH211+'2.Quote'!AI211+'2.Quote'!K211,"")</f>
        <v/>
      </c>
      <c r="J211" s="22" t="str">
        <f t="shared" si="3"/>
        <v/>
      </c>
      <c r="K211" s="236" t="str">
        <f>IF(ISBLANK('2.Quote'!K211),"",'2.Quote'!K211)</f>
        <v/>
      </c>
      <c r="L211"/>
      <c r="M211"/>
      <c r="N211"/>
      <c r="O211"/>
      <c r="P211"/>
      <c r="Q211"/>
      <c r="R211"/>
      <c r="S211"/>
      <c r="T211"/>
      <c r="U211"/>
      <c r="V211"/>
      <c r="AM211"/>
      <c r="AN211"/>
      <c r="AO211"/>
      <c r="AP211"/>
      <c r="AS211"/>
    </row>
    <row r="212" spans="1:45" x14ac:dyDescent="0.25">
      <c r="A212" s="94"/>
      <c r="B212" s="21">
        <v>155</v>
      </c>
      <c r="C212" s="19" t="str">
        <f>IF(ISBLANK('2.Quote'!C212),"",'2.Quote'!C212)</f>
        <v/>
      </c>
      <c r="D212" s="19" t="str">
        <f>IF(ISBLANK('2.Quote'!D212),"",'2.Quote'!D212)</f>
        <v/>
      </c>
      <c r="E212" s="124" t="str">
        <f>IF(ISBLANK('2.Quote'!E212),"",'2.Quote'!E212)</f>
        <v/>
      </c>
      <c r="F212" s="124" t="str">
        <f>IF(ISBLANK('2.Quote'!F212),"",'2.Quote'!F212)</f>
        <v/>
      </c>
      <c r="G212" s="124" t="str">
        <f>IF(ISBLANK('2.Quote'!G212),"",'2.Quote'!G212)</f>
        <v/>
      </c>
      <c r="H212" s="124" t="str">
        <f>IF(ISBLANK('2.Quote'!H212),"",'2.Quote'!H212)</f>
        <v/>
      </c>
      <c r="I212" s="20" t="str">
        <f>IFERROR('2.Quote'!AH212+'2.Quote'!AI212+'2.Quote'!K212,"")</f>
        <v/>
      </c>
      <c r="J212" s="22" t="str">
        <f t="shared" si="3"/>
        <v/>
      </c>
      <c r="K212" s="236" t="str">
        <f>IF(ISBLANK('2.Quote'!K212),"",'2.Quote'!K212)</f>
        <v/>
      </c>
      <c r="L212"/>
      <c r="M212"/>
      <c r="N212"/>
      <c r="O212"/>
      <c r="P212"/>
      <c r="Q212"/>
      <c r="R212"/>
      <c r="S212"/>
      <c r="T212"/>
      <c r="U212"/>
      <c r="V212"/>
      <c r="AM212"/>
      <c r="AN212"/>
      <c r="AO212"/>
      <c r="AP212"/>
      <c r="AS212"/>
    </row>
    <row r="213" spans="1:45" x14ac:dyDescent="0.25">
      <c r="A213" s="94"/>
      <c r="B213" s="18">
        <v>156</v>
      </c>
      <c r="C213" s="19" t="str">
        <f>IF(ISBLANK('2.Quote'!C213),"",'2.Quote'!C213)</f>
        <v/>
      </c>
      <c r="D213" s="19" t="str">
        <f>IF(ISBLANK('2.Quote'!D213),"",'2.Quote'!D213)</f>
        <v/>
      </c>
      <c r="E213" s="124" t="str">
        <f>IF(ISBLANK('2.Quote'!E213),"",'2.Quote'!E213)</f>
        <v/>
      </c>
      <c r="F213" s="124" t="str">
        <f>IF(ISBLANK('2.Quote'!F213),"",'2.Quote'!F213)</f>
        <v/>
      </c>
      <c r="G213" s="124" t="str">
        <f>IF(ISBLANK('2.Quote'!G213),"",'2.Quote'!G213)</f>
        <v/>
      </c>
      <c r="H213" s="124" t="str">
        <f>IF(ISBLANK('2.Quote'!H213),"",'2.Quote'!H213)</f>
        <v/>
      </c>
      <c r="I213" s="20" t="str">
        <f>IFERROR('2.Quote'!AH213+'2.Quote'!AI213+'2.Quote'!K213,"")</f>
        <v/>
      </c>
      <c r="J213" s="22" t="str">
        <f t="shared" si="3"/>
        <v/>
      </c>
      <c r="K213" s="236" t="str">
        <f>IF(ISBLANK('2.Quote'!K213),"",'2.Quote'!K213)</f>
        <v/>
      </c>
      <c r="L213"/>
      <c r="M213"/>
      <c r="N213"/>
      <c r="O213"/>
      <c r="P213"/>
      <c r="Q213"/>
      <c r="R213"/>
      <c r="S213"/>
      <c r="T213"/>
      <c r="U213"/>
      <c r="V213"/>
      <c r="AM213"/>
      <c r="AN213"/>
      <c r="AO213"/>
      <c r="AP213"/>
      <c r="AS213"/>
    </row>
    <row r="214" spans="1:45" x14ac:dyDescent="0.25">
      <c r="A214" s="94"/>
      <c r="B214" s="18">
        <v>157</v>
      </c>
      <c r="C214" s="19" t="str">
        <f>IF(ISBLANK('2.Quote'!C214),"",'2.Quote'!C214)</f>
        <v/>
      </c>
      <c r="D214" s="19" t="str">
        <f>IF(ISBLANK('2.Quote'!D214),"",'2.Quote'!D214)</f>
        <v/>
      </c>
      <c r="E214" s="124" t="str">
        <f>IF(ISBLANK('2.Quote'!E214),"",'2.Quote'!E214)</f>
        <v/>
      </c>
      <c r="F214" s="124" t="str">
        <f>IF(ISBLANK('2.Quote'!F214),"",'2.Quote'!F214)</f>
        <v/>
      </c>
      <c r="G214" s="124" t="str">
        <f>IF(ISBLANK('2.Quote'!G214),"",'2.Quote'!G214)</f>
        <v/>
      </c>
      <c r="H214" s="124" t="str">
        <f>IF(ISBLANK('2.Quote'!H214),"",'2.Quote'!H214)</f>
        <v/>
      </c>
      <c r="I214" s="20" t="str">
        <f>IFERROR('2.Quote'!AH214+'2.Quote'!AI214+'2.Quote'!K214,"")</f>
        <v/>
      </c>
      <c r="J214" s="22" t="str">
        <f t="shared" si="3"/>
        <v/>
      </c>
      <c r="K214" s="236" t="str">
        <f>IF(ISBLANK('2.Quote'!K214),"",'2.Quote'!K214)</f>
        <v/>
      </c>
      <c r="L214"/>
      <c r="M214"/>
      <c r="N214"/>
      <c r="O214"/>
      <c r="P214"/>
      <c r="Q214"/>
      <c r="R214"/>
      <c r="S214"/>
      <c r="T214"/>
      <c r="U214"/>
      <c r="V214"/>
      <c r="AM214"/>
      <c r="AN214"/>
      <c r="AO214"/>
      <c r="AP214"/>
      <c r="AS214"/>
    </row>
    <row r="215" spans="1:45" x14ac:dyDescent="0.25">
      <c r="A215" s="94"/>
      <c r="B215" s="21">
        <v>158</v>
      </c>
      <c r="C215" s="19" t="str">
        <f>IF(ISBLANK('2.Quote'!C215),"",'2.Quote'!C215)</f>
        <v/>
      </c>
      <c r="D215" s="19" t="str">
        <f>IF(ISBLANK('2.Quote'!D215),"",'2.Quote'!D215)</f>
        <v/>
      </c>
      <c r="E215" s="124" t="str">
        <f>IF(ISBLANK('2.Quote'!E215),"",'2.Quote'!E215)</f>
        <v/>
      </c>
      <c r="F215" s="124" t="str">
        <f>IF(ISBLANK('2.Quote'!F215),"",'2.Quote'!F215)</f>
        <v/>
      </c>
      <c r="G215" s="124" t="str">
        <f>IF(ISBLANK('2.Quote'!G215),"",'2.Quote'!G215)</f>
        <v/>
      </c>
      <c r="H215" s="124" t="str">
        <f>IF(ISBLANK('2.Quote'!H215),"",'2.Quote'!H215)</f>
        <v/>
      </c>
      <c r="I215" s="20" t="str">
        <f>IFERROR('2.Quote'!AH215+'2.Quote'!AI215+'2.Quote'!K215,"")</f>
        <v/>
      </c>
      <c r="J215" s="22" t="str">
        <f t="shared" si="3"/>
        <v/>
      </c>
      <c r="K215" s="236" t="str">
        <f>IF(ISBLANK('2.Quote'!K215),"",'2.Quote'!K215)</f>
        <v/>
      </c>
      <c r="L215"/>
      <c r="M215"/>
      <c r="N215"/>
      <c r="O215"/>
      <c r="P215"/>
      <c r="Q215"/>
      <c r="R215"/>
      <c r="S215"/>
      <c r="T215"/>
      <c r="U215"/>
      <c r="V215"/>
      <c r="AM215"/>
      <c r="AN215"/>
      <c r="AO215"/>
      <c r="AP215"/>
      <c r="AS215"/>
    </row>
    <row r="216" spans="1:45" x14ac:dyDescent="0.25">
      <c r="A216" s="94"/>
      <c r="B216" s="18">
        <v>159</v>
      </c>
      <c r="C216" s="19" t="str">
        <f>IF(ISBLANK('2.Quote'!C216),"",'2.Quote'!C216)</f>
        <v/>
      </c>
      <c r="D216" s="19" t="str">
        <f>IF(ISBLANK('2.Quote'!D216),"",'2.Quote'!D216)</f>
        <v/>
      </c>
      <c r="E216" s="124" t="str">
        <f>IF(ISBLANK('2.Quote'!E216),"",'2.Quote'!E216)</f>
        <v/>
      </c>
      <c r="F216" s="124" t="str">
        <f>IF(ISBLANK('2.Quote'!F216),"",'2.Quote'!F216)</f>
        <v/>
      </c>
      <c r="G216" s="124" t="str">
        <f>IF(ISBLANK('2.Quote'!G216),"",'2.Quote'!G216)</f>
        <v/>
      </c>
      <c r="H216" s="124" t="str">
        <f>IF(ISBLANK('2.Quote'!H216),"",'2.Quote'!H216)</f>
        <v/>
      </c>
      <c r="I216" s="20" t="str">
        <f>IFERROR('2.Quote'!AH216+'2.Quote'!AI216+'2.Quote'!K216,"")</f>
        <v/>
      </c>
      <c r="J216" s="22" t="str">
        <f t="shared" si="3"/>
        <v/>
      </c>
      <c r="K216" s="236" t="str">
        <f>IF(ISBLANK('2.Quote'!K216),"",'2.Quote'!K216)</f>
        <v/>
      </c>
      <c r="L216"/>
      <c r="M216"/>
      <c r="N216"/>
      <c r="O216"/>
      <c r="P216"/>
      <c r="Q216"/>
      <c r="R216"/>
      <c r="S216"/>
      <c r="T216"/>
      <c r="U216"/>
      <c r="V216"/>
      <c r="AM216"/>
      <c r="AN216"/>
      <c r="AO216"/>
      <c r="AP216"/>
      <c r="AS216"/>
    </row>
    <row r="217" spans="1:45" x14ac:dyDescent="0.25">
      <c r="A217" s="94"/>
      <c r="B217" s="18">
        <v>160</v>
      </c>
      <c r="C217" s="19" t="str">
        <f>IF(ISBLANK('2.Quote'!C217),"",'2.Quote'!C217)</f>
        <v/>
      </c>
      <c r="D217" s="19" t="str">
        <f>IF(ISBLANK('2.Quote'!D217),"",'2.Quote'!D217)</f>
        <v/>
      </c>
      <c r="E217" s="124" t="str">
        <f>IF(ISBLANK('2.Quote'!E217),"",'2.Quote'!E217)</f>
        <v/>
      </c>
      <c r="F217" s="124" t="str">
        <f>IF(ISBLANK('2.Quote'!F217),"",'2.Quote'!F217)</f>
        <v/>
      </c>
      <c r="G217" s="124" t="str">
        <f>IF(ISBLANK('2.Quote'!G217),"",'2.Quote'!G217)</f>
        <v/>
      </c>
      <c r="H217" s="124" t="str">
        <f>IF(ISBLANK('2.Quote'!H217),"",'2.Quote'!H217)</f>
        <v/>
      </c>
      <c r="I217" s="20" t="str">
        <f>IFERROR('2.Quote'!AH217+'2.Quote'!AI217+'2.Quote'!K217,"")</f>
        <v/>
      </c>
      <c r="J217" s="22" t="str">
        <f t="shared" si="3"/>
        <v/>
      </c>
      <c r="K217" s="236" t="str">
        <f>IF(ISBLANK('2.Quote'!K217),"",'2.Quote'!K217)</f>
        <v/>
      </c>
      <c r="L217"/>
      <c r="M217"/>
      <c r="N217"/>
      <c r="O217"/>
      <c r="P217"/>
      <c r="Q217"/>
      <c r="R217"/>
      <c r="S217"/>
      <c r="T217"/>
      <c r="U217"/>
      <c r="V217"/>
      <c r="AM217"/>
      <c r="AN217"/>
      <c r="AO217"/>
      <c r="AP217"/>
      <c r="AS217"/>
    </row>
    <row r="218" spans="1:45" ht="15.75" thickBot="1" x14ac:dyDescent="0.3">
      <c r="B218" s="58"/>
      <c r="C218" s="58"/>
      <c r="D218" s="58"/>
      <c r="E218" s="58"/>
      <c r="F218" s="58"/>
      <c r="G218" s="58">
        <f>SUM(G12:G51)+SUM(G68:G107)+SUM(G123:G162)+SUM(G178:G217)</f>
        <v>1</v>
      </c>
      <c r="H218" s="59" t="s">
        <v>11542</v>
      </c>
      <c r="I218" s="60"/>
      <c r="J218" s="61">
        <f>total_value_MF</f>
        <v>103.35000000000001</v>
      </c>
      <c r="K218" s="80"/>
      <c r="L218"/>
      <c r="M218"/>
      <c r="N218"/>
      <c r="O218"/>
      <c r="P218"/>
      <c r="Q218"/>
      <c r="R218"/>
      <c r="S218"/>
      <c r="T218"/>
      <c r="U218"/>
      <c r="V218"/>
      <c r="AM218"/>
      <c r="AN218"/>
      <c r="AO218"/>
      <c r="AP218"/>
      <c r="AS218"/>
    </row>
    <row r="219" spans="1:45" ht="15.75" thickTop="1" x14ac:dyDescent="0.25">
      <c r="B219" s="23" t="str">
        <f>$B$54</f>
        <v>Total price quoted excludes GST</v>
      </c>
      <c r="H219" s="3"/>
      <c r="I219" s="13"/>
      <c r="J219" s="14"/>
      <c r="K219" s="14"/>
      <c r="L219"/>
      <c r="M219"/>
      <c r="N219"/>
      <c r="O219"/>
      <c r="P219"/>
      <c r="Q219"/>
      <c r="R219"/>
      <c r="S219"/>
      <c r="T219"/>
      <c r="U219"/>
      <c r="V219"/>
      <c r="AM219"/>
      <c r="AN219"/>
      <c r="AO219"/>
      <c r="AP219"/>
      <c r="AS219"/>
    </row>
    <row r="220" spans="1:45" x14ac:dyDescent="0.25">
      <c r="B220" s="23" t="str">
        <f>$B$55</f>
        <v>This quotation is subject to Capral Limited's standard conditions of sale (unless otherwise agreed in writing) which can</v>
      </c>
      <c r="H220" s="3"/>
      <c r="I220" s="13"/>
      <c r="J220" s="14"/>
      <c r="K220" s="14"/>
      <c r="L220"/>
      <c r="M220"/>
      <c r="N220"/>
      <c r="O220"/>
      <c r="P220"/>
      <c r="Q220"/>
      <c r="R220"/>
      <c r="S220"/>
      <c r="T220"/>
      <c r="U220"/>
      <c r="V220"/>
      <c r="AM220"/>
      <c r="AN220"/>
      <c r="AO220"/>
      <c r="AP220"/>
      <c r="AS220"/>
    </row>
    <row r="221" spans="1:45" x14ac:dyDescent="0.25">
      <c r="B221" s="23" t="str">
        <f>$B$56</f>
        <v>be viewed on our website at www.capral.com.au</v>
      </c>
      <c r="H221" s="3"/>
      <c r="I221" s="84"/>
      <c r="J221" s="51" t="str">
        <f>"v" &amp; CONCATENATE('Pricing Matrix'!$D$3,'Pricing Matrix'!$D$4,'Pricing Matrix'!$D$5)</f>
        <v>v0106.2026.</v>
      </c>
      <c r="K221" s="51"/>
      <c r="L221"/>
      <c r="M221"/>
      <c r="N221"/>
      <c r="O221"/>
      <c r="P221"/>
      <c r="Q221"/>
      <c r="R221"/>
      <c r="S221"/>
      <c r="T221"/>
      <c r="U221"/>
      <c r="V221"/>
      <c r="AM221"/>
      <c r="AN221"/>
      <c r="AO221"/>
      <c r="AP221"/>
      <c r="AS221"/>
    </row>
    <row r="222" spans="1:45" x14ac:dyDescent="0.25">
      <c r="L222"/>
      <c r="M222"/>
      <c r="N222"/>
      <c r="O222"/>
      <c r="P222"/>
      <c r="Q222"/>
      <c r="R222"/>
      <c r="S222"/>
      <c r="T222"/>
      <c r="U222"/>
      <c r="V222"/>
      <c r="AM222"/>
      <c r="AN222"/>
      <c r="AO222"/>
      <c r="AP222"/>
      <c r="AS222"/>
    </row>
    <row r="223" spans="1:45" x14ac:dyDescent="0.25">
      <c r="L223"/>
      <c r="M223"/>
      <c r="N223"/>
      <c r="O223"/>
      <c r="P223"/>
      <c r="Q223"/>
      <c r="R223"/>
      <c r="S223"/>
      <c r="T223"/>
      <c r="U223"/>
      <c r="V223"/>
      <c r="AM223"/>
      <c r="AN223"/>
      <c r="AO223"/>
      <c r="AP223"/>
      <c r="AS223"/>
    </row>
    <row r="224" spans="1:45" ht="30" customHeight="1" x14ac:dyDescent="0.25">
      <c r="L224"/>
      <c r="M224"/>
      <c r="N224"/>
      <c r="O224"/>
      <c r="P224"/>
      <c r="Q224"/>
      <c r="R224"/>
      <c r="S224"/>
      <c r="T224"/>
      <c r="U224"/>
      <c r="V224"/>
      <c r="AM224"/>
      <c r="AN224"/>
      <c r="AO224"/>
      <c r="AP224"/>
      <c r="AS224"/>
    </row>
    <row r="225" spans="1:45" x14ac:dyDescent="0.25">
      <c r="B225" s="296" t="s">
        <v>1</v>
      </c>
      <c r="C225" s="297"/>
      <c r="D225" s="298" t="str">
        <f>IF(ISBLANK(customer),"",customer)</f>
        <v/>
      </c>
      <c r="E225" s="299"/>
      <c r="F225" s="299"/>
      <c r="G225" s="300"/>
      <c r="H225" s="16" t="s">
        <v>11540</v>
      </c>
      <c r="I225" s="303" t="str">
        <f>IF(ISBLANK(quote_date),"",quote_date)</f>
        <v/>
      </c>
      <c r="J225" s="304"/>
      <c r="K225" s="139"/>
      <c r="L225"/>
      <c r="M225"/>
      <c r="N225"/>
      <c r="O225"/>
      <c r="P225"/>
      <c r="Q225"/>
      <c r="R225"/>
      <c r="S225"/>
      <c r="T225"/>
      <c r="U225"/>
      <c r="V225"/>
      <c r="AM225"/>
      <c r="AN225"/>
      <c r="AO225"/>
      <c r="AP225"/>
      <c r="AS225"/>
    </row>
    <row r="226" spans="1:45" ht="3.95" customHeight="1" x14ac:dyDescent="0.25">
      <c r="B226" s="9"/>
      <c r="C226" s="9"/>
      <c r="L226"/>
      <c r="M226"/>
      <c r="N226"/>
      <c r="O226"/>
      <c r="P226"/>
      <c r="Q226"/>
      <c r="R226"/>
      <c r="S226"/>
      <c r="T226"/>
      <c r="U226"/>
      <c r="V226"/>
      <c r="AM226"/>
      <c r="AN226"/>
      <c r="AO226"/>
      <c r="AP226"/>
      <c r="AS226"/>
    </row>
    <row r="227" spans="1:45" x14ac:dyDescent="0.25">
      <c r="B227" s="296" t="s">
        <v>0</v>
      </c>
      <c r="C227" s="297"/>
      <c r="D227" s="298" t="str">
        <f>IF(ISBLANK(project),"",project)</f>
        <v/>
      </c>
      <c r="E227" s="299"/>
      <c r="F227" s="299"/>
      <c r="G227" s="300"/>
      <c r="I227" s="302" t="str">
        <f>$I$6</f>
        <v>Quote valid 30 days</v>
      </c>
      <c r="J227" s="302"/>
      <c r="K227" s="77"/>
      <c r="L227"/>
      <c r="M227"/>
      <c r="N227"/>
      <c r="O227"/>
      <c r="P227"/>
      <c r="Q227"/>
      <c r="R227"/>
      <c r="S227"/>
      <c r="T227"/>
      <c r="U227"/>
      <c r="V227"/>
      <c r="AM227"/>
      <c r="AN227"/>
      <c r="AO227"/>
      <c r="AP227"/>
      <c r="AS227"/>
    </row>
    <row r="228" spans="1:45" ht="3.95" customHeight="1" x14ac:dyDescent="0.25">
      <c r="B228" s="9"/>
      <c r="C228" s="9"/>
      <c r="L228"/>
      <c r="M228"/>
      <c r="N228"/>
      <c r="O228"/>
      <c r="P228"/>
      <c r="Q228"/>
      <c r="R228"/>
      <c r="S228"/>
      <c r="T228"/>
      <c r="U228"/>
      <c r="V228"/>
      <c r="AM228"/>
      <c r="AN228"/>
      <c r="AO228"/>
      <c r="AP228"/>
      <c r="AS228"/>
    </row>
    <row r="229" spans="1:45" x14ac:dyDescent="0.25">
      <c r="B229" s="296" t="s">
        <v>38</v>
      </c>
      <c r="C229" s="297"/>
      <c r="D229" s="298" t="str">
        <f>$D$8</f>
        <v>Mill Finish</v>
      </c>
      <c r="E229" s="299"/>
      <c r="F229" s="299"/>
      <c r="G229" s="300"/>
      <c r="H229" s="16" t="s">
        <v>3</v>
      </c>
      <c r="I229" s="298" t="str">
        <f>IF(ISBLANK(quoted_by),"",quoted_by)</f>
        <v/>
      </c>
      <c r="J229" s="300"/>
      <c r="K229" s="9"/>
      <c r="L229"/>
      <c r="M229"/>
      <c r="N229"/>
      <c r="O229"/>
      <c r="P229"/>
      <c r="Q229"/>
      <c r="R229"/>
      <c r="S229"/>
      <c r="T229"/>
      <c r="U229"/>
      <c r="V229"/>
      <c r="AM229"/>
      <c r="AN229"/>
      <c r="AO229"/>
      <c r="AP229"/>
      <c r="AS229"/>
    </row>
    <row r="230" spans="1:45" x14ac:dyDescent="0.25">
      <c r="D230" s="301"/>
      <c r="E230" s="301"/>
      <c r="F230" s="301"/>
      <c r="G230" s="301"/>
      <c r="H230" s="301"/>
      <c r="I230" s="301"/>
      <c r="J230" s="301"/>
      <c r="K230" s="77"/>
      <c r="L230"/>
      <c r="M230"/>
      <c r="N230"/>
      <c r="O230"/>
      <c r="P230"/>
      <c r="Q230"/>
      <c r="R230"/>
      <c r="S230"/>
      <c r="T230"/>
      <c r="U230"/>
      <c r="V230"/>
      <c r="AM230"/>
      <c r="AN230"/>
      <c r="AO230"/>
      <c r="AP230"/>
      <c r="AS230"/>
    </row>
    <row r="231" spans="1:45" x14ac:dyDescent="0.25">
      <c r="D231" s="302"/>
      <c r="E231" s="302"/>
      <c r="F231" s="302"/>
      <c r="G231" s="302"/>
      <c r="L231"/>
      <c r="M231"/>
      <c r="N231"/>
      <c r="O231"/>
      <c r="P231"/>
      <c r="Q231"/>
      <c r="R231"/>
      <c r="S231"/>
      <c r="T231"/>
      <c r="U231"/>
      <c r="V231"/>
      <c r="AM231"/>
      <c r="AN231"/>
      <c r="AO231"/>
      <c r="AP231"/>
      <c r="AS231"/>
    </row>
    <row r="232" spans="1:45" x14ac:dyDescent="0.25">
      <c r="B232" s="16" t="s">
        <v>11541</v>
      </c>
      <c r="C232" s="16" t="s">
        <v>11525</v>
      </c>
      <c r="D232" s="16" t="s">
        <v>11526</v>
      </c>
      <c r="E232" s="17" t="s">
        <v>19276</v>
      </c>
      <c r="F232" s="17" t="s">
        <v>19277</v>
      </c>
      <c r="G232" s="17" t="s">
        <v>11527</v>
      </c>
      <c r="H232" s="16" t="s">
        <v>11530</v>
      </c>
      <c r="I232" s="17" t="s">
        <v>11528</v>
      </c>
      <c r="J232" s="17" t="s">
        <v>11529</v>
      </c>
      <c r="K232" s="17" t="s">
        <v>13382</v>
      </c>
      <c r="L232"/>
      <c r="M232"/>
      <c r="N232"/>
      <c r="O232"/>
      <c r="P232"/>
      <c r="Q232"/>
      <c r="R232"/>
      <c r="S232"/>
      <c r="T232"/>
      <c r="U232"/>
      <c r="V232"/>
      <c r="AM232"/>
      <c r="AN232"/>
      <c r="AO232"/>
      <c r="AP232"/>
      <c r="AS232"/>
    </row>
    <row r="233" spans="1:45" x14ac:dyDescent="0.25">
      <c r="A233" s="94"/>
      <c r="B233" s="18">
        <v>161</v>
      </c>
      <c r="C233" s="19" t="str">
        <f>IF(ISBLANK('2.Quote'!C233),"",'2.Quote'!C233)</f>
        <v/>
      </c>
      <c r="D233" s="19" t="str">
        <f>IF(ISBLANK('2.Quote'!D233),"",'2.Quote'!D233)</f>
        <v/>
      </c>
      <c r="E233" s="124" t="str">
        <f>IF(ISBLANK('2.Quote'!E233),"",'2.Quote'!E233)</f>
        <v/>
      </c>
      <c r="F233" s="124" t="str">
        <f>IF(ISBLANK('2.Quote'!F233),"",'2.Quote'!F233)</f>
        <v/>
      </c>
      <c r="G233" s="124" t="str">
        <f>IF(ISBLANK('2.Quote'!G233),"",'2.Quote'!G233)</f>
        <v/>
      </c>
      <c r="H233" s="124" t="str">
        <f>IF(ISBLANK('2.Quote'!H233),"",'2.Quote'!H233)</f>
        <v/>
      </c>
      <c r="I233" s="20" t="str">
        <f>IFERROR('2.Quote'!AH233+'2.Quote'!AI233+'2.Quote'!K233,"")</f>
        <v/>
      </c>
      <c r="J233" s="22" t="str">
        <f t="shared" ref="J233:J272" si="4">IFERROR(I233*G233,"")</f>
        <v/>
      </c>
      <c r="K233" s="236" t="str">
        <f>IF(ISBLANK('2.Quote'!K233),"",'2.Quote'!K233)</f>
        <v/>
      </c>
      <c r="L233"/>
      <c r="M233"/>
      <c r="N233"/>
      <c r="O233"/>
      <c r="P233"/>
      <c r="Q233"/>
      <c r="R233"/>
      <c r="S233"/>
      <c r="T233"/>
      <c r="U233"/>
      <c r="V233"/>
      <c r="AM233"/>
      <c r="AN233"/>
      <c r="AO233"/>
      <c r="AP233"/>
      <c r="AS233"/>
    </row>
    <row r="234" spans="1:45" x14ac:dyDescent="0.25">
      <c r="A234" s="94"/>
      <c r="B234" s="21">
        <v>162</v>
      </c>
      <c r="C234" s="19" t="str">
        <f>IF(ISBLANK('2.Quote'!C234),"",'2.Quote'!C234)</f>
        <v/>
      </c>
      <c r="D234" s="19" t="str">
        <f>IF(ISBLANK('2.Quote'!D234),"",'2.Quote'!D234)</f>
        <v/>
      </c>
      <c r="E234" s="124" t="str">
        <f>IF(ISBLANK('2.Quote'!E234),"",'2.Quote'!E234)</f>
        <v/>
      </c>
      <c r="F234" s="124" t="str">
        <f>IF(ISBLANK('2.Quote'!F234),"",'2.Quote'!F234)</f>
        <v/>
      </c>
      <c r="G234" s="124" t="str">
        <f>IF(ISBLANK('2.Quote'!G234),"",'2.Quote'!G234)</f>
        <v/>
      </c>
      <c r="H234" s="124" t="str">
        <f>IF(ISBLANK('2.Quote'!H234),"",'2.Quote'!H234)</f>
        <v/>
      </c>
      <c r="I234" s="20" t="str">
        <f>IFERROR('2.Quote'!AH234+'2.Quote'!AI234+'2.Quote'!K234,"")</f>
        <v/>
      </c>
      <c r="J234" s="22" t="str">
        <f t="shared" si="4"/>
        <v/>
      </c>
      <c r="K234" s="236" t="str">
        <f>IF(ISBLANK('2.Quote'!K234),"",'2.Quote'!K234)</f>
        <v/>
      </c>
      <c r="L234"/>
      <c r="M234"/>
      <c r="N234"/>
      <c r="O234"/>
      <c r="P234"/>
      <c r="Q234"/>
      <c r="R234"/>
      <c r="S234"/>
      <c r="T234"/>
      <c r="U234"/>
      <c r="V234"/>
      <c r="AM234"/>
      <c r="AN234"/>
      <c r="AO234"/>
      <c r="AP234"/>
      <c r="AS234"/>
    </row>
    <row r="235" spans="1:45" x14ac:dyDescent="0.25">
      <c r="A235" s="94"/>
      <c r="B235" s="18">
        <v>163</v>
      </c>
      <c r="C235" s="19" t="str">
        <f>IF(ISBLANK('2.Quote'!C235),"",'2.Quote'!C235)</f>
        <v/>
      </c>
      <c r="D235" s="19" t="str">
        <f>IF(ISBLANK('2.Quote'!D235),"",'2.Quote'!D235)</f>
        <v/>
      </c>
      <c r="E235" s="124" t="str">
        <f>IF(ISBLANK('2.Quote'!E235),"",'2.Quote'!E235)</f>
        <v/>
      </c>
      <c r="F235" s="124" t="str">
        <f>IF(ISBLANK('2.Quote'!F235),"",'2.Quote'!F235)</f>
        <v/>
      </c>
      <c r="G235" s="124" t="str">
        <f>IF(ISBLANK('2.Quote'!G235),"",'2.Quote'!G235)</f>
        <v/>
      </c>
      <c r="H235" s="124" t="str">
        <f>IF(ISBLANK('2.Quote'!H235),"",'2.Quote'!H235)</f>
        <v/>
      </c>
      <c r="I235" s="20" t="str">
        <f>IFERROR('2.Quote'!AH235+'2.Quote'!AI235+'2.Quote'!K235,"")</f>
        <v/>
      </c>
      <c r="J235" s="22" t="str">
        <f t="shared" si="4"/>
        <v/>
      </c>
      <c r="K235" s="236" t="str">
        <f>IF(ISBLANK('2.Quote'!K235),"",'2.Quote'!K235)</f>
        <v/>
      </c>
      <c r="L235"/>
      <c r="M235"/>
      <c r="N235"/>
      <c r="O235"/>
      <c r="P235"/>
      <c r="Q235"/>
      <c r="R235"/>
      <c r="S235"/>
      <c r="T235"/>
      <c r="U235"/>
      <c r="V235"/>
      <c r="AM235"/>
      <c r="AN235"/>
      <c r="AO235"/>
      <c r="AP235"/>
      <c r="AS235"/>
    </row>
    <row r="236" spans="1:45" x14ac:dyDescent="0.25">
      <c r="A236" s="94"/>
      <c r="B236" s="18">
        <v>164</v>
      </c>
      <c r="C236" s="19" t="str">
        <f>IF(ISBLANK('2.Quote'!C236),"",'2.Quote'!C236)</f>
        <v/>
      </c>
      <c r="D236" s="19" t="str">
        <f>IF(ISBLANK('2.Quote'!D236),"",'2.Quote'!D236)</f>
        <v/>
      </c>
      <c r="E236" s="124" t="str">
        <f>IF(ISBLANK('2.Quote'!E236),"",'2.Quote'!E236)</f>
        <v/>
      </c>
      <c r="F236" s="124" t="str">
        <f>IF(ISBLANK('2.Quote'!F236),"",'2.Quote'!F236)</f>
        <v/>
      </c>
      <c r="G236" s="124" t="str">
        <f>IF(ISBLANK('2.Quote'!G236),"",'2.Quote'!G236)</f>
        <v/>
      </c>
      <c r="H236" s="124" t="str">
        <f>IF(ISBLANK('2.Quote'!H236),"",'2.Quote'!H236)</f>
        <v/>
      </c>
      <c r="I236" s="20" t="str">
        <f>IFERROR('2.Quote'!AH236+'2.Quote'!AI236+'2.Quote'!K236,"")</f>
        <v/>
      </c>
      <c r="J236" s="22" t="str">
        <f t="shared" si="4"/>
        <v/>
      </c>
      <c r="K236" s="236" t="str">
        <f>IF(ISBLANK('2.Quote'!K236),"",'2.Quote'!K236)</f>
        <v/>
      </c>
      <c r="L236"/>
      <c r="M236"/>
      <c r="N236"/>
      <c r="O236"/>
      <c r="P236"/>
      <c r="Q236"/>
      <c r="R236"/>
      <c r="S236"/>
      <c r="T236"/>
      <c r="U236"/>
      <c r="V236"/>
      <c r="AM236"/>
      <c r="AN236"/>
      <c r="AO236"/>
      <c r="AP236"/>
      <c r="AS236"/>
    </row>
    <row r="237" spans="1:45" x14ac:dyDescent="0.25">
      <c r="A237" s="94"/>
      <c r="B237" s="21">
        <v>165</v>
      </c>
      <c r="C237" s="19" t="str">
        <f>IF(ISBLANK('2.Quote'!C237),"",'2.Quote'!C237)</f>
        <v/>
      </c>
      <c r="D237" s="19" t="str">
        <f>IF(ISBLANK('2.Quote'!D237),"",'2.Quote'!D237)</f>
        <v/>
      </c>
      <c r="E237" s="124" t="str">
        <f>IF(ISBLANK('2.Quote'!E237),"",'2.Quote'!E237)</f>
        <v/>
      </c>
      <c r="F237" s="124" t="str">
        <f>IF(ISBLANK('2.Quote'!F237),"",'2.Quote'!F237)</f>
        <v/>
      </c>
      <c r="G237" s="124" t="str">
        <f>IF(ISBLANK('2.Quote'!G237),"",'2.Quote'!G237)</f>
        <v/>
      </c>
      <c r="H237" s="124" t="str">
        <f>IF(ISBLANK('2.Quote'!H237),"",'2.Quote'!H237)</f>
        <v/>
      </c>
      <c r="I237" s="20" t="str">
        <f>IFERROR('2.Quote'!AH237+'2.Quote'!AI237+'2.Quote'!K237,"")</f>
        <v/>
      </c>
      <c r="J237" s="22" t="str">
        <f t="shared" si="4"/>
        <v/>
      </c>
      <c r="K237" s="236" t="str">
        <f>IF(ISBLANK('2.Quote'!K237),"",'2.Quote'!K237)</f>
        <v/>
      </c>
      <c r="L237"/>
      <c r="M237"/>
      <c r="N237"/>
      <c r="O237"/>
      <c r="P237"/>
      <c r="Q237"/>
      <c r="R237"/>
      <c r="S237"/>
      <c r="T237"/>
      <c r="U237"/>
      <c r="V237"/>
      <c r="AM237"/>
      <c r="AN237"/>
      <c r="AO237"/>
      <c r="AP237"/>
      <c r="AS237"/>
    </row>
    <row r="238" spans="1:45" x14ac:dyDescent="0.25">
      <c r="A238" s="94"/>
      <c r="B238" s="18">
        <v>166</v>
      </c>
      <c r="C238" s="19" t="str">
        <f>IF(ISBLANK('2.Quote'!C238),"",'2.Quote'!C238)</f>
        <v/>
      </c>
      <c r="D238" s="19" t="str">
        <f>IF(ISBLANK('2.Quote'!D238),"",'2.Quote'!D238)</f>
        <v/>
      </c>
      <c r="E238" s="124" t="str">
        <f>IF(ISBLANK('2.Quote'!E238),"",'2.Quote'!E238)</f>
        <v/>
      </c>
      <c r="F238" s="124" t="str">
        <f>IF(ISBLANK('2.Quote'!F238),"",'2.Quote'!F238)</f>
        <v/>
      </c>
      <c r="G238" s="124" t="str">
        <f>IF(ISBLANK('2.Quote'!G238),"",'2.Quote'!G238)</f>
        <v/>
      </c>
      <c r="H238" s="124" t="str">
        <f>IF(ISBLANK('2.Quote'!H238),"",'2.Quote'!H238)</f>
        <v/>
      </c>
      <c r="I238" s="20" t="str">
        <f>IFERROR('2.Quote'!AH238+'2.Quote'!AI238+'2.Quote'!K238,"")</f>
        <v/>
      </c>
      <c r="J238" s="22" t="str">
        <f t="shared" si="4"/>
        <v/>
      </c>
      <c r="K238" s="236" t="str">
        <f>IF(ISBLANK('2.Quote'!K238),"",'2.Quote'!K238)</f>
        <v/>
      </c>
      <c r="L238"/>
      <c r="M238"/>
      <c r="N238"/>
      <c r="O238"/>
      <c r="P238"/>
      <c r="Q238"/>
      <c r="R238"/>
      <c r="S238"/>
      <c r="T238"/>
      <c r="U238"/>
      <c r="V238"/>
      <c r="AM238"/>
      <c r="AN238"/>
      <c r="AO238"/>
      <c r="AP238"/>
      <c r="AS238"/>
    </row>
    <row r="239" spans="1:45" x14ac:dyDescent="0.25">
      <c r="A239" s="94"/>
      <c r="B239" s="18">
        <v>167</v>
      </c>
      <c r="C239" s="19" t="str">
        <f>IF(ISBLANK('2.Quote'!C239),"",'2.Quote'!C239)</f>
        <v/>
      </c>
      <c r="D239" s="19" t="str">
        <f>IF(ISBLANK('2.Quote'!D239),"",'2.Quote'!D239)</f>
        <v/>
      </c>
      <c r="E239" s="124" t="str">
        <f>IF(ISBLANK('2.Quote'!E239),"",'2.Quote'!E239)</f>
        <v/>
      </c>
      <c r="F239" s="124" t="str">
        <f>IF(ISBLANK('2.Quote'!F239),"",'2.Quote'!F239)</f>
        <v/>
      </c>
      <c r="G239" s="124" t="str">
        <f>IF(ISBLANK('2.Quote'!G239),"",'2.Quote'!G239)</f>
        <v/>
      </c>
      <c r="H239" s="124" t="str">
        <f>IF(ISBLANK('2.Quote'!H239),"",'2.Quote'!H239)</f>
        <v/>
      </c>
      <c r="I239" s="20" t="str">
        <f>IFERROR('2.Quote'!AH239+'2.Quote'!AI239+'2.Quote'!K239,"")</f>
        <v/>
      </c>
      <c r="J239" s="22" t="str">
        <f t="shared" si="4"/>
        <v/>
      </c>
      <c r="K239" s="236" t="str">
        <f>IF(ISBLANK('2.Quote'!K239),"",'2.Quote'!K239)</f>
        <v/>
      </c>
      <c r="L239"/>
      <c r="M239"/>
      <c r="N239"/>
      <c r="O239"/>
      <c r="P239"/>
      <c r="Q239"/>
      <c r="R239"/>
      <c r="S239"/>
      <c r="T239"/>
      <c r="U239"/>
      <c r="V239"/>
      <c r="AM239"/>
      <c r="AN239"/>
      <c r="AO239"/>
      <c r="AP239"/>
      <c r="AS239"/>
    </row>
    <row r="240" spans="1:45" x14ac:dyDescent="0.25">
      <c r="A240" s="94"/>
      <c r="B240" s="21">
        <v>168</v>
      </c>
      <c r="C240" s="19" t="str">
        <f>IF(ISBLANK('2.Quote'!C240),"",'2.Quote'!C240)</f>
        <v/>
      </c>
      <c r="D240" s="19" t="str">
        <f>IF(ISBLANK('2.Quote'!D240),"",'2.Quote'!D240)</f>
        <v/>
      </c>
      <c r="E240" s="124" t="str">
        <f>IF(ISBLANK('2.Quote'!E240),"",'2.Quote'!E240)</f>
        <v/>
      </c>
      <c r="F240" s="124" t="str">
        <f>IF(ISBLANK('2.Quote'!F240),"",'2.Quote'!F240)</f>
        <v/>
      </c>
      <c r="G240" s="124" t="str">
        <f>IF(ISBLANK('2.Quote'!G240),"",'2.Quote'!G240)</f>
        <v/>
      </c>
      <c r="H240" s="124" t="str">
        <f>IF(ISBLANK('2.Quote'!H240),"",'2.Quote'!H240)</f>
        <v/>
      </c>
      <c r="I240" s="20" t="str">
        <f>IFERROR('2.Quote'!AH240+'2.Quote'!AI240+'2.Quote'!K240,"")</f>
        <v/>
      </c>
      <c r="J240" s="22" t="str">
        <f t="shared" si="4"/>
        <v/>
      </c>
      <c r="K240" s="236" t="str">
        <f>IF(ISBLANK('2.Quote'!K240),"",'2.Quote'!K240)</f>
        <v/>
      </c>
      <c r="L240"/>
      <c r="M240"/>
      <c r="N240"/>
      <c r="O240"/>
      <c r="P240"/>
      <c r="Q240"/>
      <c r="R240"/>
      <c r="S240"/>
      <c r="T240"/>
      <c r="U240"/>
      <c r="V240"/>
      <c r="AM240"/>
      <c r="AN240"/>
      <c r="AO240"/>
      <c r="AP240"/>
      <c r="AS240"/>
    </row>
    <row r="241" spans="1:45" x14ac:dyDescent="0.25">
      <c r="A241" s="94"/>
      <c r="B241" s="18">
        <v>169</v>
      </c>
      <c r="C241" s="19" t="str">
        <f>IF(ISBLANK('2.Quote'!C241),"",'2.Quote'!C241)</f>
        <v/>
      </c>
      <c r="D241" s="19" t="str">
        <f>IF(ISBLANK('2.Quote'!D241),"",'2.Quote'!D241)</f>
        <v/>
      </c>
      <c r="E241" s="124" t="str">
        <f>IF(ISBLANK('2.Quote'!E241),"",'2.Quote'!E241)</f>
        <v/>
      </c>
      <c r="F241" s="124" t="str">
        <f>IF(ISBLANK('2.Quote'!F241),"",'2.Quote'!F241)</f>
        <v/>
      </c>
      <c r="G241" s="124" t="str">
        <f>IF(ISBLANK('2.Quote'!G241),"",'2.Quote'!G241)</f>
        <v/>
      </c>
      <c r="H241" s="124" t="str">
        <f>IF(ISBLANK('2.Quote'!H241),"",'2.Quote'!H241)</f>
        <v/>
      </c>
      <c r="I241" s="20" t="str">
        <f>IFERROR('2.Quote'!AH241+'2.Quote'!AI241+'2.Quote'!K241,"")</f>
        <v/>
      </c>
      <c r="J241" s="22" t="str">
        <f t="shared" si="4"/>
        <v/>
      </c>
      <c r="K241" s="236" t="str">
        <f>IF(ISBLANK('2.Quote'!K241),"",'2.Quote'!K241)</f>
        <v/>
      </c>
      <c r="L241"/>
      <c r="M241"/>
      <c r="N241"/>
      <c r="O241"/>
      <c r="P241"/>
      <c r="Q241"/>
      <c r="R241"/>
      <c r="S241"/>
      <c r="T241"/>
      <c r="U241"/>
      <c r="V241"/>
      <c r="AM241"/>
      <c r="AN241"/>
      <c r="AO241"/>
      <c r="AP241"/>
      <c r="AS241"/>
    </row>
    <row r="242" spans="1:45" x14ac:dyDescent="0.25">
      <c r="A242" s="94"/>
      <c r="B242" s="18">
        <v>170</v>
      </c>
      <c r="C242" s="19" t="str">
        <f>IF(ISBLANK('2.Quote'!C242),"",'2.Quote'!C242)</f>
        <v/>
      </c>
      <c r="D242" s="19" t="str">
        <f>IF(ISBLANK('2.Quote'!D242),"",'2.Quote'!D242)</f>
        <v/>
      </c>
      <c r="E242" s="124" t="str">
        <f>IF(ISBLANK('2.Quote'!E242),"",'2.Quote'!E242)</f>
        <v/>
      </c>
      <c r="F242" s="124" t="str">
        <f>IF(ISBLANK('2.Quote'!F242),"",'2.Quote'!F242)</f>
        <v/>
      </c>
      <c r="G242" s="124" t="str">
        <f>IF(ISBLANK('2.Quote'!G242),"",'2.Quote'!G242)</f>
        <v/>
      </c>
      <c r="H242" s="124" t="str">
        <f>IF(ISBLANK('2.Quote'!H242),"",'2.Quote'!H242)</f>
        <v/>
      </c>
      <c r="I242" s="20" t="str">
        <f>IFERROR('2.Quote'!AH242+'2.Quote'!AI242+'2.Quote'!K242,"")</f>
        <v/>
      </c>
      <c r="J242" s="22" t="str">
        <f t="shared" si="4"/>
        <v/>
      </c>
      <c r="K242" s="236" t="str">
        <f>IF(ISBLANK('2.Quote'!K242),"",'2.Quote'!K242)</f>
        <v/>
      </c>
      <c r="L242"/>
      <c r="M242"/>
      <c r="N242"/>
      <c r="O242"/>
      <c r="P242"/>
      <c r="Q242"/>
      <c r="R242"/>
      <c r="S242"/>
      <c r="T242"/>
      <c r="U242"/>
      <c r="V242"/>
      <c r="AM242"/>
      <c r="AN242"/>
      <c r="AO242"/>
      <c r="AP242"/>
      <c r="AS242"/>
    </row>
    <row r="243" spans="1:45" x14ac:dyDescent="0.25">
      <c r="A243" s="94"/>
      <c r="B243" s="21">
        <v>171</v>
      </c>
      <c r="C243" s="19" t="str">
        <f>IF(ISBLANK('2.Quote'!C243),"",'2.Quote'!C243)</f>
        <v/>
      </c>
      <c r="D243" s="19" t="str">
        <f>IF(ISBLANK('2.Quote'!D243),"",'2.Quote'!D243)</f>
        <v/>
      </c>
      <c r="E243" s="124" t="str">
        <f>IF(ISBLANK('2.Quote'!E243),"",'2.Quote'!E243)</f>
        <v/>
      </c>
      <c r="F243" s="124" t="str">
        <f>IF(ISBLANK('2.Quote'!F243),"",'2.Quote'!F243)</f>
        <v/>
      </c>
      <c r="G243" s="124" t="str">
        <f>IF(ISBLANK('2.Quote'!G243),"",'2.Quote'!G243)</f>
        <v/>
      </c>
      <c r="H243" s="124" t="str">
        <f>IF(ISBLANK('2.Quote'!H243),"",'2.Quote'!H243)</f>
        <v/>
      </c>
      <c r="I243" s="20" t="str">
        <f>IFERROR('2.Quote'!AH243+'2.Quote'!AI243+'2.Quote'!K243,"")</f>
        <v/>
      </c>
      <c r="J243" s="22" t="str">
        <f t="shared" si="4"/>
        <v/>
      </c>
      <c r="K243" s="236" t="str">
        <f>IF(ISBLANK('2.Quote'!K243),"",'2.Quote'!K243)</f>
        <v/>
      </c>
      <c r="L243"/>
      <c r="M243"/>
      <c r="N243"/>
      <c r="O243"/>
      <c r="P243"/>
      <c r="Q243"/>
      <c r="R243"/>
      <c r="S243"/>
      <c r="T243"/>
      <c r="U243"/>
      <c r="V243"/>
      <c r="AM243"/>
      <c r="AN243"/>
      <c r="AO243"/>
      <c r="AP243"/>
      <c r="AS243"/>
    </row>
    <row r="244" spans="1:45" x14ac:dyDescent="0.25">
      <c r="A244" s="94"/>
      <c r="B244" s="18">
        <v>172</v>
      </c>
      <c r="C244" s="19" t="str">
        <f>IF(ISBLANK('2.Quote'!C244),"",'2.Quote'!C244)</f>
        <v/>
      </c>
      <c r="D244" s="19" t="str">
        <f>IF(ISBLANK('2.Quote'!D244),"",'2.Quote'!D244)</f>
        <v/>
      </c>
      <c r="E244" s="124" t="str">
        <f>IF(ISBLANK('2.Quote'!E244),"",'2.Quote'!E244)</f>
        <v/>
      </c>
      <c r="F244" s="124" t="str">
        <f>IF(ISBLANK('2.Quote'!F244),"",'2.Quote'!F244)</f>
        <v/>
      </c>
      <c r="G244" s="124" t="str">
        <f>IF(ISBLANK('2.Quote'!G244),"",'2.Quote'!G244)</f>
        <v/>
      </c>
      <c r="H244" s="124" t="str">
        <f>IF(ISBLANK('2.Quote'!H244),"",'2.Quote'!H244)</f>
        <v/>
      </c>
      <c r="I244" s="20" t="str">
        <f>IFERROR('2.Quote'!AH244+'2.Quote'!AI244+'2.Quote'!K244,"")</f>
        <v/>
      </c>
      <c r="J244" s="22" t="str">
        <f t="shared" si="4"/>
        <v/>
      </c>
      <c r="K244" s="236" t="str">
        <f>IF(ISBLANK('2.Quote'!K244),"",'2.Quote'!K244)</f>
        <v/>
      </c>
      <c r="L244"/>
      <c r="M244"/>
      <c r="N244"/>
      <c r="O244"/>
      <c r="P244"/>
      <c r="Q244"/>
      <c r="R244"/>
      <c r="S244"/>
      <c r="T244"/>
      <c r="U244"/>
      <c r="V244"/>
      <c r="AM244"/>
      <c r="AN244"/>
      <c r="AO244"/>
      <c r="AP244"/>
      <c r="AS244"/>
    </row>
    <row r="245" spans="1:45" x14ac:dyDescent="0.25">
      <c r="A245" s="94"/>
      <c r="B245" s="18">
        <v>173</v>
      </c>
      <c r="C245" s="19" t="str">
        <f>IF(ISBLANK('2.Quote'!C245),"",'2.Quote'!C245)</f>
        <v/>
      </c>
      <c r="D245" s="19" t="str">
        <f>IF(ISBLANK('2.Quote'!D245),"",'2.Quote'!D245)</f>
        <v/>
      </c>
      <c r="E245" s="124" t="str">
        <f>IF(ISBLANK('2.Quote'!E245),"",'2.Quote'!E245)</f>
        <v/>
      </c>
      <c r="F245" s="124" t="str">
        <f>IF(ISBLANK('2.Quote'!F245),"",'2.Quote'!F245)</f>
        <v/>
      </c>
      <c r="G245" s="124" t="str">
        <f>IF(ISBLANK('2.Quote'!G245),"",'2.Quote'!G245)</f>
        <v/>
      </c>
      <c r="H245" s="124" t="str">
        <f>IF(ISBLANK('2.Quote'!H245),"",'2.Quote'!H245)</f>
        <v/>
      </c>
      <c r="I245" s="20" t="str">
        <f>IFERROR('2.Quote'!AH245+'2.Quote'!AI245+'2.Quote'!K245,"")</f>
        <v/>
      </c>
      <c r="J245" s="22" t="str">
        <f t="shared" si="4"/>
        <v/>
      </c>
      <c r="K245" s="236" t="str">
        <f>IF(ISBLANK('2.Quote'!K245),"",'2.Quote'!K245)</f>
        <v/>
      </c>
      <c r="L245"/>
      <c r="M245"/>
      <c r="N245"/>
      <c r="O245"/>
      <c r="P245"/>
      <c r="Q245"/>
      <c r="R245"/>
      <c r="S245"/>
      <c r="T245"/>
      <c r="U245"/>
      <c r="V245"/>
      <c r="AM245"/>
      <c r="AN245"/>
      <c r="AO245"/>
      <c r="AP245"/>
      <c r="AS245"/>
    </row>
    <row r="246" spans="1:45" x14ac:dyDescent="0.25">
      <c r="A246" s="94"/>
      <c r="B246" s="21">
        <v>174</v>
      </c>
      <c r="C246" s="19" t="str">
        <f>IF(ISBLANK('2.Quote'!C246),"",'2.Quote'!C246)</f>
        <v/>
      </c>
      <c r="D246" s="19" t="str">
        <f>IF(ISBLANK('2.Quote'!D246),"",'2.Quote'!D246)</f>
        <v/>
      </c>
      <c r="E246" s="124" t="str">
        <f>IF(ISBLANK('2.Quote'!E246),"",'2.Quote'!E246)</f>
        <v/>
      </c>
      <c r="F246" s="124" t="str">
        <f>IF(ISBLANK('2.Quote'!F246),"",'2.Quote'!F246)</f>
        <v/>
      </c>
      <c r="G246" s="124" t="str">
        <f>IF(ISBLANK('2.Quote'!G246),"",'2.Quote'!G246)</f>
        <v/>
      </c>
      <c r="H246" s="124" t="str">
        <f>IF(ISBLANK('2.Quote'!H246),"",'2.Quote'!H246)</f>
        <v/>
      </c>
      <c r="I246" s="20" t="str">
        <f>IFERROR('2.Quote'!AH246+'2.Quote'!AI246+'2.Quote'!K246,"")</f>
        <v/>
      </c>
      <c r="J246" s="22" t="str">
        <f t="shared" si="4"/>
        <v/>
      </c>
      <c r="K246" s="236" t="str">
        <f>IF(ISBLANK('2.Quote'!K246),"",'2.Quote'!K246)</f>
        <v/>
      </c>
      <c r="L246"/>
      <c r="M246"/>
      <c r="N246"/>
      <c r="O246"/>
      <c r="P246"/>
      <c r="Q246"/>
      <c r="R246"/>
      <c r="S246"/>
      <c r="T246"/>
      <c r="U246"/>
      <c r="V246"/>
      <c r="AM246"/>
      <c r="AN246"/>
      <c r="AO246"/>
      <c r="AP246"/>
      <c r="AS246"/>
    </row>
    <row r="247" spans="1:45" x14ac:dyDescent="0.25">
      <c r="A247" s="94"/>
      <c r="B247" s="18">
        <v>175</v>
      </c>
      <c r="C247" s="19" t="str">
        <f>IF(ISBLANK('2.Quote'!C247),"",'2.Quote'!C247)</f>
        <v/>
      </c>
      <c r="D247" s="19" t="str">
        <f>IF(ISBLANK('2.Quote'!D247),"",'2.Quote'!D247)</f>
        <v/>
      </c>
      <c r="E247" s="124" t="str">
        <f>IF(ISBLANK('2.Quote'!E247),"",'2.Quote'!E247)</f>
        <v/>
      </c>
      <c r="F247" s="124" t="str">
        <f>IF(ISBLANK('2.Quote'!F247),"",'2.Quote'!F247)</f>
        <v/>
      </c>
      <c r="G247" s="124" t="str">
        <f>IF(ISBLANK('2.Quote'!G247),"",'2.Quote'!G247)</f>
        <v/>
      </c>
      <c r="H247" s="124" t="str">
        <f>IF(ISBLANK('2.Quote'!H247),"",'2.Quote'!H247)</f>
        <v/>
      </c>
      <c r="I247" s="20" t="str">
        <f>IFERROR('2.Quote'!AH247+'2.Quote'!AI247+'2.Quote'!K247,"")</f>
        <v/>
      </c>
      <c r="J247" s="22" t="str">
        <f t="shared" si="4"/>
        <v/>
      </c>
      <c r="K247" s="236" t="str">
        <f>IF(ISBLANK('2.Quote'!K247),"",'2.Quote'!K247)</f>
        <v/>
      </c>
      <c r="L247"/>
      <c r="M247"/>
      <c r="N247"/>
      <c r="O247"/>
      <c r="P247"/>
      <c r="Q247"/>
      <c r="R247"/>
      <c r="S247"/>
      <c r="T247"/>
      <c r="U247"/>
      <c r="V247"/>
      <c r="AM247"/>
      <c r="AN247"/>
      <c r="AO247"/>
      <c r="AP247"/>
      <c r="AS247"/>
    </row>
    <row r="248" spans="1:45" x14ac:dyDescent="0.25">
      <c r="A248" s="94"/>
      <c r="B248" s="18">
        <v>176</v>
      </c>
      <c r="C248" s="19" t="str">
        <f>IF(ISBLANK('2.Quote'!C248),"",'2.Quote'!C248)</f>
        <v/>
      </c>
      <c r="D248" s="19" t="str">
        <f>IF(ISBLANK('2.Quote'!D248),"",'2.Quote'!D248)</f>
        <v/>
      </c>
      <c r="E248" s="124" t="str">
        <f>IF(ISBLANK('2.Quote'!E248),"",'2.Quote'!E248)</f>
        <v/>
      </c>
      <c r="F248" s="124" t="str">
        <f>IF(ISBLANK('2.Quote'!F248),"",'2.Quote'!F248)</f>
        <v/>
      </c>
      <c r="G248" s="124" t="str">
        <f>IF(ISBLANK('2.Quote'!G248),"",'2.Quote'!G248)</f>
        <v/>
      </c>
      <c r="H248" s="124" t="str">
        <f>IF(ISBLANK('2.Quote'!H248),"",'2.Quote'!H248)</f>
        <v/>
      </c>
      <c r="I248" s="20" t="str">
        <f>IFERROR('2.Quote'!AH248+'2.Quote'!AI248+'2.Quote'!K248,"")</f>
        <v/>
      </c>
      <c r="J248" s="22" t="str">
        <f t="shared" si="4"/>
        <v/>
      </c>
      <c r="K248" s="236" t="str">
        <f>IF(ISBLANK('2.Quote'!K248),"",'2.Quote'!K248)</f>
        <v/>
      </c>
      <c r="L248"/>
      <c r="M248"/>
      <c r="N248"/>
      <c r="O248"/>
      <c r="P248"/>
      <c r="Q248"/>
      <c r="R248"/>
      <c r="S248"/>
      <c r="T248"/>
      <c r="U248"/>
      <c r="V248"/>
      <c r="AM248"/>
      <c r="AN248"/>
      <c r="AO248"/>
      <c r="AP248"/>
      <c r="AS248"/>
    </row>
    <row r="249" spans="1:45" x14ac:dyDescent="0.25">
      <c r="A249" s="94"/>
      <c r="B249" s="21">
        <v>177</v>
      </c>
      <c r="C249" s="19" t="str">
        <f>IF(ISBLANK('2.Quote'!C249),"",'2.Quote'!C249)</f>
        <v/>
      </c>
      <c r="D249" s="19" t="str">
        <f>IF(ISBLANK('2.Quote'!D249),"",'2.Quote'!D249)</f>
        <v/>
      </c>
      <c r="E249" s="124" t="str">
        <f>IF(ISBLANK('2.Quote'!E249),"",'2.Quote'!E249)</f>
        <v/>
      </c>
      <c r="F249" s="124" t="str">
        <f>IF(ISBLANK('2.Quote'!F249),"",'2.Quote'!F249)</f>
        <v/>
      </c>
      <c r="G249" s="124" t="str">
        <f>IF(ISBLANK('2.Quote'!G249),"",'2.Quote'!G249)</f>
        <v/>
      </c>
      <c r="H249" s="124" t="str">
        <f>IF(ISBLANK('2.Quote'!H249),"",'2.Quote'!H249)</f>
        <v/>
      </c>
      <c r="I249" s="20" t="str">
        <f>IFERROR('2.Quote'!AH249+'2.Quote'!AI249+'2.Quote'!K249,"")</f>
        <v/>
      </c>
      <c r="J249" s="22" t="str">
        <f t="shared" si="4"/>
        <v/>
      </c>
      <c r="K249" s="236" t="str">
        <f>IF(ISBLANK('2.Quote'!K249),"",'2.Quote'!K249)</f>
        <v/>
      </c>
      <c r="L249"/>
      <c r="M249"/>
      <c r="N249"/>
      <c r="O249"/>
      <c r="P249"/>
      <c r="Q249"/>
      <c r="R249"/>
      <c r="S249"/>
      <c r="T249"/>
      <c r="U249"/>
      <c r="V249"/>
      <c r="AM249"/>
      <c r="AN249"/>
      <c r="AO249"/>
      <c r="AP249"/>
      <c r="AS249"/>
    </row>
    <row r="250" spans="1:45" x14ac:dyDescent="0.25">
      <c r="A250" s="94"/>
      <c r="B250" s="18">
        <v>178</v>
      </c>
      <c r="C250" s="19" t="str">
        <f>IF(ISBLANK('2.Quote'!C250),"",'2.Quote'!C250)</f>
        <v/>
      </c>
      <c r="D250" s="19" t="str">
        <f>IF(ISBLANK('2.Quote'!D250),"",'2.Quote'!D250)</f>
        <v/>
      </c>
      <c r="E250" s="124" t="str">
        <f>IF(ISBLANK('2.Quote'!E250),"",'2.Quote'!E250)</f>
        <v/>
      </c>
      <c r="F250" s="124" t="str">
        <f>IF(ISBLANK('2.Quote'!F250),"",'2.Quote'!F250)</f>
        <v/>
      </c>
      <c r="G250" s="124" t="str">
        <f>IF(ISBLANK('2.Quote'!G250),"",'2.Quote'!G250)</f>
        <v/>
      </c>
      <c r="H250" s="124" t="str">
        <f>IF(ISBLANK('2.Quote'!H250),"",'2.Quote'!H250)</f>
        <v/>
      </c>
      <c r="I250" s="20" t="str">
        <f>IFERROR('2.Quote'!AH250+'2.Quote'!AI250+'2.Quote'!K250,"")</f>
        <v/>
      </c>
      <c r="J250" s="22" t="str">
        <f t="shared" si="4"/>
        <v/>
      </c>
      <c r="K250" s="236" t="str">
        <f>IF(ISBLANK('2.Quote'!K250),"",'2.Quote'!K250)</f>
        <v/>
      </c>
      <c r="L250"/>
      <c r="M250"/>
      <c r="N250"/>
      <c r="O250"/>
      <c r="P250"/>
      <c r="Q250"/>
      <c r="R250"/>
      <c r="S250"/>
      <c r="T250"/>
      <c r="U250"/>
      <c r="V250"/>
      <c r="AM250"/>
      <c r="AN250"/>
      <c r="AO250"/>
      <c r="AP250"/>
      <c r="AS250"/>
    </row>
    <row r="251" spans="1:45" x14ac:dyDescent="0.25">
      <c r="A251" s="94"/>
      <c r="B251" s="18">
        <v>179</v>
      </c>
      <c r="C251" s="19" t="str">
        <f>IF(ISBLANK('2.Quote'!C251),"",'2.Quote'!C251)</f>
        <v/>
      </c>
      <c r="D251" s="19" t="str">
        <f>IF(ISBLANK('2.Quote'!D251),"",'2.Quote'!D251)</f>
        <v/>
      </c>
      <c r="E251" s="124" t="str">
        <f>IF(ISBLANK('2.Quote'!E251),"",'2.Quote'!E251)</f>
        <v/>
      </c>
      <c r="F251" s="124" t="str">
        <f>IF(ISBLANK('2.Quote'!F251),"",'2.Quote'!F251)</f>
        <v/>
      </c>
      <c r="G251" s="124" t="str">
        <f>IF(ISBLANK('2.Quote'!G251),"",'2.Quote'!G251)</f>
        <v/>
      </c>
      <c r="H251" s="124" t="str">
        <f>IF(ISBLANK('2.Quote'!H251),"",'2.Quote'!H251)</f>
        <v/>
      </c>
      <c r="I251" s="20" t="str">
        <f>IFERROR('2.Quote'!AH251+'2.Quote'!AI251+'2.Quote'!K251,"")</f>
        <v/>
      </c>
      <c r="J251" s="22" t="str">
        <f t="shared" si="4"/>
        <v/>
      </c>
      <c r="K251" s="236" t="str">
        <f>IF(ISBLANK('2.Quote'!K251),"",'2.Quote'!K251)</f>
        <v/>
      </c>
      <c r="L251"/>
      <c r="M251"/>
      <c r="N251"/>
      <c r="O251"/>
      <c r="P251"/>
      <c r="Q251"/>
      <c r="R251"/>
      <c r="S251"/>
      <c r="T251"/>
      <c r="U251"/>
      <c r="V251"/>
      <c r="AM251"/>
      <c r="AN251"/>
      <c r="AO251"/>
      <c r="AP251"/>
      <c r="AS251"/>
    </row>
    <row r="252" spans="1:45" x14ac:dyDescent="0.25">
      <c r="A252" s="94"/>
      <c r="B252" s="21">
        <v>180</v>
      </c>
      <c r="C252" s="19" t="str">
        <f>IF(ISBLANK('2.Quote'!C252),"",'2.Quote'!C252)</f>
        <v/>
      </c>
      <c r="D252" s="19" t="str">
        <f>IF(ISBLANK('2.Quote'!D252),"",'2.Quote'!D252)</f>
        <v/>
      </c>
      <c r="E252" s="124" t="str">
        <f>IF(ISBLANK('2.Quote'!E252),"",'2.Quote'!E252)</f>
        <v/>
      </c>
      <c r="F252" s="124" t="str">
        <f>IF(ISBLANK('2.Quote'!F252),"",'2.Quote'!F252)</f>
        <v/>
      </c>
      <c r="G252" s="124" t="str">
        <f>IF(ISBLANK('2.Quote'!G252),"",'2.Quote'!G252)</f>
        <v/>
      </c>
      <c r="H252" s="124" t="str">
        <f>IF(ISBLANK('2.Quote'!H252),"",'2.Quote'!H252)</f>
        <v/>
      </c>
      <c r="I252" s="20" t="str">
        <f>IFERROR('2.Quote'!AH252+'2.Quote'!AI252+'2.Quote'!K252,"")</f>
        <v/>
      </c>
      <c r="J252" s="22" t="str">
        <f t="shared" si="4"/>
        <v/>
      </c>
      <c r="K252" s="236" t="str">
        <f>IF(ISBLANK('2.Quote'!K252),"",'2.Quote'!K252)</f>
        <v/>
      </c>
      <c r="L252"/>
      <c r="M252"/>
      <c r="N252"/>
      <c r="O252"/>
      <c r="P252"/>
      <c r="Q252"/>
      <c r="R252"/>
      <c r="S252"/>
      <c r="T252"/>
      <c r="U252"/>
      <c r="V252"/>
      <c r="AM252"/>
      <c r="AN252"/>
      <c r="AO252"/>
      <c r="AP252"/>
      <c r="AS252"/>
    </row>
    <row r="253" spans="1:45" x14ac:dyDescent="0.25">
      <c r="A253" s="94"/>
      <c r="B253" s="18">
        <v>181</v>
      </c>
      <c r="C253" s="19" t="str">
        <f>IF(ISBLANK('2.Quote'!C253),"",'2.Quote'!C253)</f>
        <v/>
      </c>
      <c r="D253" s="19" t="str">
        <f>IF(ISBLANK('2.Quote'!D253),"",'2.Quote'!D253)</f>
        <v/>
      </c>
      <c r="E253" s="124" t="str">
        <f>IF(ISBLANK('2.Quote'!E253),"",'2.Quote'!E253)</f>
        <v/>
      </c>
      <c r="F253" s="124" t="str">
        <f>IF(ISBLANK('2.Quote'!F253),"",'2.Quote'!F253)</f>
        <v/>
      </c>
      <c r="G253" s="124" t="str">
        <f>IF(ISBLANK('2.Quote'!G253),"",'2.Quote'!G253)</f>
        <v/>
      </c>
      <c r="H253" s="124" t="str">
        <f>IF(ISBLANK('2.Quote'!H253),"",'2.Quote'!H253)</f>
        <v/>
      </c>
      <c r="I253" s="20" t="str">
        <f>IFERROR('2.Quote'!AH253+'2.Quote'!AI253+'2.Quote'!K253,"")</f>
        <v/>
      </c>
      <c r="J253" s="22" t="str">
        <f t="shared" si="4"/>
        <v/>
      </c>
      <c r="K253" s="236" t="str">
        <f>IF(ISBLANK('2.Quote'!K253),"",'2.Quote'!K253)</f>
        <v/>
      </c>
      <c r="L253"/>
      <c r="M253"/>
      <c r="N253"/>
      <c r="O253"/>
      <c r="P253"/>
      <c r="Q253"/>
      <c r="R253"/>
      <c r="S253"/>
      <c r="T253"/>
      <c r="U253"/>
      <c r="V253"/>
      <c r="AM253"/>
      <c r="AN253"/>
      <c r="AO253"/>
      <c r="AP253"/>
      <c r="AS253"/>
    </row>
    <row r="254" spans="1:45" x14ac:dyDescent="0.25">
      <c r="A254" s="94"/>
      <c r="B254" s="18">
        <v>182</v>
      </c>
      <c r="C254" s="19" t="str">
        <f>IF(ISBLANK('2.Quote'!C254),"",'2.Quote'!C254)</f>
        <v/>
      </c>
      <c r="D254" s="19" t="str">
        <f>IF(ISBLANK('2.Quote'!D254),"",'2.Quote'!D254)</f>
        <v/>
      </c>
      <c r="E254" s="124" t="str">
        <f>IF(ISBLANK('2.Quote'!E254),"",'2.Quote'!E254)</f>
        <v/>
      </c>
      <c r="F254" s="124" t="str">
        <f>IF(ISBLANK('2.Quote'!F254),"",'2.Quote'!F254)</f>
        <v/>
      </c>
      <c r="G254" s="124" t="str">
        <f>IF(ISBLANK('2.Quote'!G254),"",'2.Quote'!G254)</f>
        <v/>
      </c>
      <c r="H254" s="124" t="str">
        <f>IF(ISBLANK('2.Quote'!H254),"",'2.Quote'!H254)</f>
        <v/>
      </c>
      <c r="I254" s="20" t="str">
        <f>IFERROR('2.Quote'!AH254+'2.Quote'!AI254+'2.Quote'!K254,"")</f>
        <v/>
      </c>
      <c r="J254" s="22" t="str">
        <f t="shared" si="4"/>
        <v/>
      </c>
      <c r="K254" s="236" t="str">
        <f>IF(ISBLANK('2.Quote'!K254),"",'2.Quote'!K254)</f>
        <v/>
      </c>
      <c r="L254"/>
      <c r="M254"/>
      <c r="N254"/>
      <c r="O254"/>
      <c r="P254"/>
      <c r="Q254"/>
      <c r="R254"/>
      <c r="S254"/>
      <c r="T254"/>
      <c r="U254"/>
      <c r="V254"/>
      <c r="AM254"/>
      <c r="AN254"/>
      <c r="AO254"/>
      <c r="AP254"/>
      <c r="AS254"/>
    </row>
    <row r="255" spans="1:45" x14ac:dyDescent="0.25">
      <c r="A255" s="94"/>
      <c r="B255" s="21">
        <v>183</v>
      </c>
      <c r="C255" s="19" t="str">
        <f>IF(ISBLANK('2.Quote'!C255),"",'2.Quote'!C255)</f>
        <v/>
      </c>
      <c r="D255" s="19" t="str">
        <f>IF(ISBLANK('2.Quote'!D255),"",'2.Quote'!D255)</f>
        <v/>
      </c>
      <c r="E255" s="124" t="str">
        <f>IF(ISBLANK('2.Quote'!E255),"",'2.Quote'!E255)</f>
        <v/>
      </c>
      <c r="F255" s="124" t="str">
        <f>IF(ISBLANK('2.Quote'!F255),"",'2.Quote'!F255)</f>
        <v/>
      </c>
      <c r="G255" s="124" t="str">
        <f>IF(ISBLANK('2.Quote'!G255),"",'2.Quote'!G255)</f>
        <v/>
      </c>
      <c r="H255" s="124" t="str">
        <f>IF(ISBLANK('2.Quote'!H255),"",'2.Quote'!H255)</f>
        <v/>
      </c>
      <c r="I255" s="20" t="str">
        <f>IFERROR('2.Quote'!AH255+'2.Quote'!AI255+'2.Quote'!K255,"")</f>
        <v/>
      </c>
      <c r="J255" s="22" t="str">
        <f t="shared" si="4"/>
        <v/>
      </c>
      <c r="K255" s="236" t="str">
        <f>IF(ISBLANK('2.Quote'!K255),"",'2.Quote'!K255)</f>
        <v/>
      </c>
      <c r="L255"/>
      <c r="M255"/>
      <c r="N255"/>
      <c r="O255"/>
      <c r="P255"/>
      <c r="Q255"/>
      <c r="R255"/>
      <c r="S255"/>
      <c r="T255"/>
      <c r="U255"/>
      <c r="V255"/>
      <c r="AM255"/>
      <c r="AN255"/>
      <c r="AO255"/>
      <c r="AP255"/>
      <c r="AS255"/>
    </row>
    <row r="256" spans="1:45" x14ac:dyDescent="0.25">
      <c r="A256" s="94"/>
      <c r="B256" s="18">
        <v>184</v>
      </c>
      <c r="C256" s="19" t="str">
        <f>IF(ISBLANK('2.Quote'!C256),"",'2.Quote'!C256)</f>
        <v/>
      </c>
      <c r="D256" s="19" t="str">
        <f>IF(ISBLANK('2.Quote'!D256),"",'2.Quote'!D256)</f>
        <v/>
      </c>
      <c r="E256" s="124" t="str">
        <f>IF(ISBLANK('2.Quote'!E256),"",'2.Quote'!E256)</f>
        <v/>
      </c>
      <c r="F256" s="124" t="str">
        <f>IF(ISBLANK('2.Quote'!F256),"",'2.Quote'!F256)</f>
        <v/>
      </c>
      <c r="G256" s="124" t="str">
        <f>IF(ISBLANK('2.Quote'!G256),"",'2.Quote'!G256)</f>
        <v/>
      </c>
      <c r="H256" s="124" t="str">
        <f>IF(ISBLANK('2.Quote'!H256),"",'2.Quote'!H256)</f>
        <v/>
      </c>
      <c r="I256" s="20" t="str">
        <f>IFERROR('2.Quote'!AH256+'2.Quote'!AI256+'2.Quote'!K256,"")</f>
        <v/>
      </c>
      <c r="J256" s="22" t="str">
        <f t="shared" si="4"/>
        <v/>
      </c>
      <c r="K256" s="236" t="str">
        <f>IF(ISBLANK('2.Quote'!K256),"",'2.Quote'!K256)</f>
        <v/>
      </c>
      <c r="L256"/>
      <c r="M256"/>
      <c r="N256"/>
      <c r="O256"/>
      <c r="P256"/>
      <c r="Q256"/>
      <c r="R256"/>
      <c r="S256"/>
      <c r="T256"/>
      <c r="U256"/>
      <c r="V256"/>
      <c r="AM256"/>
      <c r="AN256"/>
      <c r="AO256"/>
      <c r="AP256"/>
      <c r="AS256"/>
    </row>
    <row r="257" spans="1:45" x14ac:dyDescent="0.25">
      <c r="A257" s="94"/>
      <c r="B257" s="18">
        <v>185</v>
      </c>
      <c r="C257" s="19" t="str">
        <f>IF(ISBLANK('2.Quote'!C257),"",'2.Quote'!C257)</f>
        <v/>
      </c>
      <c r="D257" s="19" t="str">
        <f>IF(ISBLANK('2.Quote'!D257),"",'2.Quote'!D257)</f>
        <v/>
      </c>
      <c r="E257" s="124" t="str">
        <f>IF(ISBLANK('2.Quote'!E257),"",'2.Quote'!E257)</f>
        <v/>
      </c>
      <c r="F257" s="124" t="str">
        <f>IF(ISBLANK('2.Quote'!F257),"",'2.Quote'!F257)</f>
        <v/>
      </c>
      <c r="G257" s="124" t="str">
        <f>IF(ISBLANK('2.Quote'!G257),"",'2.Quote'!G257)</f>
        <v/>
      </c>
      <c r="H257" s="124" t="str">
        <f>IF(ISBLANK('2.Quote'!H257),"",'2.Quote'!H257)</f>
        <v/>
      </c>
      <c r="I257" s="20" t="str">
        <f>IFERROR('2.Quote'!AH257+'2.Quote'!AI257+'2.Quote'!K257,"")</f>
        <v/>
      </c>
      <c r="J257" s="22" t="str">
        <f t="shared" si="4"/>
        <v/>
      </c>
      <c r="K257" s="236" t="str">
        <f>IF(ISBLANK('2.Quote'!K257),"",'2.Quote'!K257)</f>
        <v/>
      </c>
      <c r="L257"/>
      <c r="M257"/>
      <c r="N257"/>
      <c r="O257"/>
      <c r="P257"/>
      <c r="Q257"/>
      <c r="R257"/>
      <c r="S257"/>
      <c r="T257"/>
      <c r="U257"/>
      <c r="V257"/>
      <c r="AM257"/>
      <c r="AN257"/>
      <c r="AO257"/>
      <c r="AP257"/>
      <c r="AS257"/>
    </row>
    <row r="258" spans="1:45" x14ac:dyDescent="0.25">
      <c r="A258" s="94"/>
      <c r="B258" s="21">
        <v>186</v>
      </c>
      <c r="C258" s="19" t="str">
        <f>IF(ISBLANK('2.Quote'!C258),"",'2.Quote'!C258)</f>
        <v/>
      </c>
      <c r="D258" s="19" t="str">
        <f>IF(ISBLANK('2.Quote'!D258),"",'2.Quote'!D258)</f>
        <v/>
      </c>
      <c r="E258" s="124" t="str">
        <f>IF(ISBLANK('2.Quote'!E258),"",'2.Quote'!E258)</f>
        <v/>
      </c>
      <c r="F258" s="124" t="str">
        <f>IF(ISBLANK('2.Quote'!F258),"",'2.Quote'!F258)</f>
        <v/>
      </c>
      <c r="G258" s="124" t="str">
        <f>IF(ISBLANK('2.Quote'!G258),"",'2.Quote'!G258)</f>
        <v/>
      </c>
      <c r="H258" s="124" t="str">
        <f>IF(ISBLANK('2.Quote'!H258),"",'2.Quote'!H258)</f>
        <v/>
      </c>
      <c r="I258" s="20" t="str">
        <f>IFERROR('2.Quote'!AH258+'2.Quote'!AI258+'2.Quote'!K258,"")</f>
        <v/>
      </c>
      <c r="J258" s="22" t="str">
        <f t="shared" si="4"/>
        <v/>
      </c>
      <c r="K258" s="236" t="str">
        <f>IF(ISBLANK('2.Quote'!K258),"",'2.Quote'!K258)</f>
        <v/>
      </c>
      <c r="L258"/>
      <c r="M258"/>
      <c r="N258"/>
      <c r="O258"/>
      <c r="P258"/>
      <c r="Q258"/>
      <c r="R258"/>
      <c r="S258"/>
      <c r="T258"/>
      <c r="U258"/>
      <c r="V258"/>
      <c r="AM258"/>
      <c r="AN258"/>
      <c r="AO258"/>
      <c r="AP258"/>
      <c r="AS258"/>
    </row>
    <row r="259" spans="1:45" x14ac:dyDescent="0.25">
      <c r="A259" s="94"/>
      <c r="B259" s="18">
        <v>187</v>
      </c>
      <c r="C259" s="19" t="str">
        <f>IF(ISBLANK('2.Quote'!C259),"",'2.Quote'!C259)</f>
        <v/>
      </c>
      <c r="D259" s="19" t="str">
        <f>IF(ISBLANK('2.Quote'!D259),"",'2.Quote'!D259)</f>
        <v/>
      </c>
      <c r="E259" s="124" t="str">
        <f>IF(ISBLANK('2.Quote'!E259),"",'2.Quote'!E259)</f>
        <v/>
      </c>
      <c r="F259" s="124" t="str">
        <f>IF(ISBLANK('2.Quote'!F259),"",'2.Quote'!F259)</f>
        <v/>
      </c>
      <c r="G259" s="124" t="str">
        <f>IF(ISBLANK('2.Quote'!G259),"",'2.Quote'!G259)</f>
        <v/>
      </c>
      <c r="H259" s="124" t="str">
        <f>IF(ISBLANK('2.Quote'!H259),"",'2.Quote'!H259)</f>
        <v/>
      </c>
      <c r="I259" s="20" t="str">
        <f>IFERROR('2.Quote'!AH259+'2.Quote'!AI259+'2.Quote'!K259,"")</f>
        <v/>
      </c>
      <c r="J259" s="22" t="str">
        <f t="shared" si="4"/>
        <v/>
      </c>
      <c r="K259" s="236" t="str">
        <f>IF(ISBLANK('2.Quote'!K259),"",'2.Quote'!K259)</f>
        <v/>
      </c>
      <c r="L259"/>
      <c r="M259"/>
      <c r="N259"/>
      <c r="O259"/>
      <c r="P259"/>
      <c r="Q259"/>
      <c r="R259"/>
      <c r="S259"/>
      <c r="T259"/>
      <c r="U259"/>
      <c r="V259"/>
      <c r="AM259"/>
      <c r="AN259"/>
      <c r="AO259"/>
      <c r="AP259"/>
      <c r="AS259"/>
    </row>
    <row r="260" spans="1:45" x14ac:dyDescent="0.25">
      <c r="A260" s="94"/>
      <c r="B260" s="18">
        <v>188</v>
      </c>
      <c r="C260" s="19" t="str">
        <f>IF(ISBLANK('2.Quote'!C260),"",'2.Quote'!C260)</f>
        <v/>
      </c>
      <c r="D260" s="19" t="str">
        <f>IF(ISBLANK('2.Quote'!D260),"",'2.Quote'!D260)</f>
        <v/>
      </c>
      <c r="E260" s="124" t="str">
        <f>IF(ISBLANK('2.Quote'!E260),"",'2.Quote'!E260)</f>
        <v/>
      </c>
      <c r="F260" s="124" t="str">
        <f>IF(ISBLANK('2.Quote'!F260),"",'2.Quote'!F260)</f>
        <v/>
      </c>
      <c r="G260" s="124" t="str">
        <f>IF(ISBLANK('2.Quote'!G260),"",'2.Quote'!G260)</f>
        <v/>
      </c>
      <c r="H260" s="124" t="str">
        <f>IF(ISBLANK('2.Quote'!H260),"",'2.Quote'!H260)</f>
        <v/>
      </c>
      <c r="I260" s="20" t="str">
        <f>IFERROR('2.Quote'!AH260+'2.Quote'!AI260+'2.Quote'!K260,"")</f>
        <v/>
      </c>
      <c r="J260" s="22" t="str">
        <f t="shared" si="4"/>
        <v/>
      </c>
      <c r="K260" s="236" t="str">
        <f>IF(ISBLANK('2.Quote'!K260),"",'2.Quote'!K260)</f>
        <v/>
      </c>
      <c r="L260"/>
      <c r="M260"/>
      <c r="N260"/>
      <c r="O260"/>
      <c r="P260"/>
      <c r="Q260"/>
      <c r="R260"/>
      <c r="S260"/>
      <c r="T260"/>
      <c r="U260"/>
      <c r="V260"/>
      <c r="AM260"/>
      <c r="AN260"/>
      <c r="AO260"/>
      <c r="AP260"/>
      <c r="AS260"/>
    </row>
    <row r="261" spans="1:45" x14ac:dyDescent="0.25">
      <c r="A261" s="94"/>
      <c r="B261" s="21">
        <v>189</v>
      </c>
      <c r="C261" s="19" t="str">
        <f>IF(ISBLANK('2.Quote'!C261),"",'2.Quote'!C261)</f>
        <v/>
      </c>
      <c r="D261" s="19" t="str">
        <f>IF(ISBLANK('2.Quote'!D261),"",'2.Quote'!D261)</f>
        <v/>
      </c>
      <c r="E261" s="124" t="str">
        <f>IF(ISBLANK('2.Quote'!E261),"",'2.Quote'!E261)</f>
        <v/>
      </c>
      <c r="F261" s="124" t="str">
        <f>IF(ISBLANK('2.Quote'!F261),"",'2.Quote'!F261)</f>
        <v/>
      </c>
      <c r="G261" s="124" t="str">
        <f>IF(ISBLANK('2.Quote'!G261),"",'2.Quote'!G261)</f>
        <v/>
      </c>
      <c r="H261" s="124" t="str">
        <f>IF(ISBLANK('2.Quote'!H261),"",'2.Quote'!H261)</f>
        <v/>
      </c>
      <c r="I261" s="20" t="str">
        <f>IFERROR('2.Quote'!AH261+'2.Quote'!AI261+'2.Quote'!K261,"")</f>
        <v/>
      </c>
      <c r="J261" s="22" t="str">
        <f t="shared" si="4"/>
        <v/>
      </c>
      <c r="K261" s="236" t="str">
        <f>IF(ISBLANK('2.Quote'!K261),"",'2.Quote'!K261)</f>
        <v/>
      </c>
      <c r="L261"/>
      <c r="M261"/>
      <c r="N261"/>
      <c r="O261"/>
      <c r="P261"/>
      <c r="Q261"/>
      <c r="R261"/>
      <c r="S261"/>
      <c r="T261"/>
      <c r="U261"/>
      <c r="V261"/>
      <c r="AM261"/>
      <c r="AN261"/>
      <c r="AO261"/>
      <c r="AP261"/>
      <c r="AS261"/>
    </row>
    <row r="262" spans="1:45" x14ac:dyDescent="0.25">
      <c r="A262" s="94"/>
      <c r="B262" s="18">
        <v>190</v>
      </c>
      <c r="C262" s="19" t="str">
        <f>IF(ISBLANK('2.Quote'!C262),"",'2.Quote'!C262)</f>
        <v/>
      </c>
      <c r="D262" s="19" t="str">
        <f>IF(ISBLANK('2.Quote'!D262),"",'2.Quote'!D262)</f>
        <v/>
      </c>
      <c r="E262" s="124" t="str">
        <f>IF(ISBLANK('2.Quote'!E262),"",'2.Quote'!E262)</f>
        <v/>
      </c>
      <c r="F262" s="124" t="str">
        <f>IF(ISBLANK('2.Quote'!F262),"",'2.Quote'!F262)</f>
        <v/>
      </c>
      <c r="G262" s="124" t="str">
        <f>IF(ISBLANK('2.Quote'!G262),"",'2.Quote'!G262)</f>
        <v/>
      </c>
      <c r="H262" s="124" t="str">
        <f>IF(ISBLANK('2.Quote'!H262),"",'2.Quote'!H262)</f>
        <v/>
      </c>
      <c r="I262" s="20" t="str">
        <f>IFERROR('2.Quote'!AH262+'2.Quote'!AI262+'2.Quote'!K262,"")</f>
        <v/>
      </c>
      <c r="J262" s="22" t="str">
        <f t="shared" si="4"/>
        <v/>
      </c>
      <c r="K262" s="236" t="str">
        <f>IF(ISBLANK('2.Quote'!K262),"",'2.Quote'!K262)</f>
        <v/>
      </c>
      <c r="L262"/>
      <c r="M262"/>
      <c r="N262"/>
      <c r="O262"/>
      <c r="P262"/>
      <c r="Q262"/>
      <c r="R262"/>
      <c r="S262"/>
      <c r="T262"/>
      <c r="U262"/>
      <c r="V262"/>
      <c r="AM262"/>
      <c r="AN262"/>
      <c r="AO262"/>
      <c r="AP262"/>
      <c r="AS262"/>
    </row>
    <row r="263" spans="1:45" x14ac:dyDescent="0.25">
      <c r="A263" s="94"/>
      <c r="B263" s="18">
        <v>191</v>
      </c>
      <c r="C263" s="19" t="str">
        <f>IF(ISBLANK('2.Quote'!C263),"",'2.Quote'!C263)</f>
        <v/>
      </c>
      <c r="D263" s="19" t="str">
        <f>IF(ISBLANK('2.Quote'!D263),"",'2.Quote'!D263)</f>
        <v/>
      </c>
      <c r="E263" s="124" t="str">
        <f>IF(ISBLANK('2.Quote'!E263),"",'2.Quote'!E263)</f>
        <v/>
      </c>
      <c r="F263" s="124" t="str">
        <f>IF(ISBLANK('2.Quote'!F263),"",'2.Quote'!F263)</f>
        <v/>
      </c>
      <c r="G263" s="124" t="str">
        <f>IF(ISBLANK('2.Quote'!G263),"",'2.Quote'!G263)</f>
        <v/>
      </c>
      <c r="H263" s="124" t="str">
        <f>IF(ISBLANK('2.Quote'!H263),"",'2.Quote'!H263)</f>
        <v/>
      </c>
      <c r="I263" s="20" t="str">
        <f>IFERROR('2.Quote'!AH263+'2.Quote'!AI263+'2.Quote'!K263,"")</f>
        <v/>
      </c>
      <c r="J263" s="22" t="str">
        <f t="shared" si="4"/>
        <v/>
      </c>
      <c r="K263" s="236" t="str">
        <f>IF(ISBLANK('2.Quote'!K263),"",'2.Quote'!K263)</f>
        <v/>
      </c>
      <c r="L263"/>
      <c r="M263"/>
      <c r="N263"/>
      <c r="O263"/>
      <c r="P263"/>
      <c r="Q263"/>
      <c r="R263"/>
      <c r="S263"/>
      <c r="T263"/>
      <c r="U263"/>
      <c r="V263"/>
      <c r="AM263"/>
      <c r="AN263"/>
      <c r="AO263"/>
      <c r="AP263"/>
      <c r="AS263"/>
    </row>
    <row r="264" spans="1:45" x14ac:dyDescent="0.25">
      <c r="A264" s="94"/>
      <c r="B264" s="21">
        <v>192</v>
      </c>
      <c r="C264" s="19" t="str">
        <f>IF(ISBLANK('2.Quote'!C264),"",'2.Quote'!C264)</f>
        <v/>
      </c>
      <c r="D264" s="19" t="str">
        <f>IF(ISBLANK('2.Quote'!D264),"",'2.Quote'!D264)</f>
        <v/>
      </c>
      <c r="E264" s="124" t="str">
        <f>IF(ISBLANK('2.Quote'!E264),"",'2.Quote'!E264)</f>
        <v/>
      </c>
      <c r="F264" s="124" t="str">
        <f>IF(ISBLANK('2.Quote'!F264),"",'2.Quote'!F264)</f>
        <v/>
      </c>
      <c r="G264" s="124" t="str">
        <f>IF(ISBLANK('2.Quote'!G264),"",'2.Quote'!G264)</f>
        <v/>
      </c>
      <c r="H264" s="124" t="str">
        <f>IF(ISBLANK('2.Quote'!H264),"",'2.Quote'!H264)</f>
        <v/>
      </c>
      <c r="I264" s="20" t="str">
        <f>IFERROR('2.Quote'!AH264+'2.Quote'!AI264+'2.Quote'!K264,"")</f>
        <v/>
      </c>
      <c r="J264" s="22" t="str">
        <f t="shared" si="4"/>
        <v/>
      </c>
      <c r="K264" s="236" t="str">
        <f>IF(ISBLANK('2.Quote'!K264),"",'2.Quote'!K264)</f>
        <v/>
      </c>
      <c r="L264"/>
      <c r="M264"/>
      <c r="N264"/>
      <c r="O264"/>
      <c r="P264"/>
      <c r="Q264"/>
      <c r="R264"/>
      <c r="S264"/>
      <c r="T264"/>
      <c r="U264"/>
      <c r="V264"/>
      <c r="AM264"/>
      <c r="AN264"/>
      <c r="AO264"/>
      <c r="AP264"/>
      <c r="AS264"/>
    </row>
    <row r="265" spans="1:45" x14ac:dyDescent="0.25">
      <c r="A265" s="94"/>
      <c r="B265" s="18">
        <v>193</v>
      </c>
      <c r="C265" s="19" t="str">
        <f>IF(ISBLANK('2.Quote'!C265),"",'2.Quote'!C265)</f>
        <v/>
      </c>
      <c r="D265" s="19" t="str">
        <f>IF(ISBLANK('2.Quote'!D265),"",'2.Quote'!D265)</f>
        <v/>
      </c>
      <c r="E265" s="124" t="str">
        <f>IF(ISBLANK('2.Quote'!E265),"",'2.Quote'!E265)</f>
        <v/>
      </c>
      <c r="F265" s="124" t="str">
        <f>IF(ISBLANK('2.Quote'!F265),"",'2.Quote'!F265)</f>
        <v/>
      </c>
      <c r="G265" s="124" t="str">
        <f>IF(ISBLANK('2.Quote'!G265),"",'2.Quote'!G265)</f>
        <v/>
      </c>
      <c r="H265" s="124" t="str">
        <f>IF(ISBLANK('2.Quote'!H265),"",'2.Quote'!H265)</f>
        <v/>
      </c>
      <c r="I265" s="20" t="str">
        <f>IFERROR('2.Quote'!AH265+'2.Quote'!AI265+'2.Quote'!K265,"")</f>
        <v/>
      </c>
      <c r="J265" s="22" t="str">
        <f t="shared" si="4"/>
        <v/>
      </c>
      <c r="K265" s="236" t="str">
        <f>IF(ISBLANK('2.Quote'!K265),"",'2.Quote'!K265)</f>
        <v/>
      </c>
      <c r="L265"/>
      <c r="M265"/>
      <c r="N265"/>
      <c r="O265"/>
      <c r="P265"/>
      <c r="Q265"/>
      <c r="R265"/>
      <c r="S265"/>
      <c r="T265"/>
      <c r="U265"/>
      <c r="V265"/>
      <c r="AM265"/>
      <c r="AN265"/>
      <c r="AO265"/>
      <c r="AP265"/>
      <c r="AS265"/>
    </row>
    <row r="266" spans="1:45" x14ac:dyDescent="0.25">
      <c r="A266" s="94"/>
      <c r="B266" s="18">
        <v>194</v>
      </c>
      <c r="C266" s="19" t="str">
        <f>IF(ISBLANK('2.Quote'!C266),"",'2.Quote'!C266)</f>
        <v/>
      </c>
      <c r="D266" s="19" t="str">
        <f>IF(ISBLANK('2.Quote'!D266),"",'2.Quote'!D266)</f>
        <v/>
      </c>
      <c r="E266" s="124" t="str">
        <f>IF(ISBLANK('2.Quote'!E266),"",'2.Quote'!E266)</f>
        <v/>
      </c>
      <c r="F266" s="124" t="str">
        <f>IF(ISBLANK('2.Quote'!F266),"",'2.Quote'!F266)</f>
        <v/>
      </c>
      <c r="G266" s="124" t="str">
        <f>IF(ISBLANK('2.Quote'!G266),"",'2.Quote'!G266)</f>
        <v/>
      </c>
      <c r="H266" s="124" t="str">
        <f>IF(ISBLANK('2.Quote'!H266),"",'2.Quote'!H266)</f>
        <v/>
      </c>
      <c r="I266" s="20" t="str">
        <f>IFERROR('2.Quote'!AH266+'2.Quote'!AI266+'2.Quote'!K266,"")</f>
        <v/>
      </c>
      <c r="J266" s="22" t="str">
        <f t="shared" si="4"/>
        <v/>
      </c>
      <c r="K266" s="236" t="str">
        <f>IF(ISBLANK('2.Quote'!K266),"",'2.Quote'!K266)</f>
        <v/>
      </c>
      <c r="L266"/>
      <c r="M266"/>
      <c r="N266"/>
      <c r="O266"/>
      <c r="P266"/>
      <c r="Q266"/>
      <c r="R266"/>
      <c r="S266"/>
      <c r="T266"/>
      <c r="U266"/>
      <c r="V266"/>
      <c r="AM266"/>
      <c r="AN266"/>
      <c r="AO266"/>
      <c r="AP266"/>
      <c r="AS266"/>
    </row>
    <row r="267" spans="1:45" x14ac:dyDescent="0.25">
      <c r="A267" s="94"/>
      <c r="B267" s="21">
        <v>195</v>
      </c>
      <c r="C267" s="19" t="str">
        <f>IF(ISBLANK('2.Quote'!C267),"",'2.Quote'!C267)</f>
        <v/>
      </c>
      <c r="D267" s="19" t="str">
        <f>IF(ISBLANK('2.Quote'!D267),"",'2.Quote'!D267)</f>
        <v/>
      </c>
      <c r="E267" s="124" t="str">
        <f>IF(ISBLANK('2.Quote'!E267),"",'2.Quote'!E267)</f>
        <v/>
      </c>
      <c r="F267" s="124" t="str">
        <f>IF(ISBLANK('2.Quote'!F267),"",'2.Quote'!F267)</f>
        <v/>
      </c>
      <c r="G267" s="124" t="str">
        <f>IF(ISBLANK('2.Quote'!G267),"",'2.Quote'!G267)</f>
        <v/>
      </c>
      <c r="H267" s="124" t="str">
        <f>IF(ISBLANK('2.Quote'!H267),"",'2.Quote'!H267)</f>
        <v/>
      </c>
      <c r="I267" s="20" t="str">
        <f>IFERROR('2.Quote'!AH267+'2.Quote'!AI267+'2.Quote'!K267,"")</f>
        <v/>
      </c>
      <c r="J267" s="22" t="str">
        <f t="shared" si="4"/>
        <v/>
      </c>
      <c r="K267" s="236" t="str">
        <f>IF(ISBLANK('2.Quote'!K267),"",'2.Quote'!K267)</f>
        <v/>
      </c>
      <c r="L267"/>
      <c r="M267"/>
      <c r="N267"/>
      <c r="O267"/>
      <c r="P267"/>
      <c r="Q267"/>
      <c r="R267"/>
      <c r="S267"/>
      <c r="T267"/>
      <c r="U267"/>
      <c r="V267"/>
      <c r="AM267"/>
      <c r="AN267"/>
      <c r="AO267"/>
      <c r="AP267"/>
      <c r="AS267"/>
    </row>
    <row r="268" spans="1:45" x14ac:dyDescent="0.25">
      <c r="A268" s="94"/>
      <c r="B268" s="18">
        <v>196</v>
      </c>
      <c r="C268" s="19" t="str">
        <f>IF(ISBLANK('2.Quote'!C268),"",'2.Quote'!C268)</f>
        <v/>
      </c>
      <c r="D268" s="19" t="str">
        <f>IF(ISBLANK('2.Quote'!D268),"",'2.Quote'!D268)</f>
        <v/>
      </c>
      <c r="E268" s="124" t="str">
        <f>IF(ISBLANK('2.Quote'!E268),"",'2.Quote'!E268)</f>
        <v/>
      </c>
      <c r="F268" s="124" t="str">
        <f>IF(ISBLANK('2.Quote'!F268),"",'2.Quote'!F268)</f>
        <v/>
      </c>
      <c r="G268" s="124" t="str">
        <f>IF(ISBLANK('2.Quote'!G268),"",'2.Quote'!G268)</f>
        <v/>
      </c>
      <c r="H268" s="124" t="str">
        <f>IF(ISBLANK('2.Quote'!H268),"",'2.Quote'!H268)</f>
        <v/>
      </c>
      <c r="I268" s="20" t="str">
        <f>IFERROR('2.Quote'!AH268+'2.Quote'!AI268+'2.Quote'!K268,"")</f>
        <v/>
      </c>
      <c r="J268" s="22" t="str">
        <f t="shared" si="4"/>
        <v/>
      </c>
      <c r="K268" s="236" t="str">
        <f>IF(ISBLANK('2.Quote'!K268),"",'2.Quote'!K268)</f>
        <v/>
      </c>
      <c r="L268"/>
      <c r="M268"/>
      <c r="N268"/>
      <c r="O268"/>
      <c r="P268"/>
      <c r="Q268"/>
      <c r="R268"/>
      <c r="S268"/>
      <c r="T268"/>
      <c r="U268"/>
      <c r="V268"/>
      <c r="AM268"/>
      <c r="AN268"/>
      <c r="AO268"/>
      <c r="AP268"/>
      <c r="AS268"/>
    </row>
    <row r="269" spans="1:45" x14ac:dyDescent="0.25">
      <c r="A269" s="94"/>
      <c r="B269" s="18">
        <v>197</v>
      </c>
      <c r="C269" s="19" t="str">
        <f>IF(ISBLANK('2.Quote'!C269),"",'2.Quote'!C269)</f>
        <v/>
      </c>
      <c r="D269" s="19" t="str">
        <f>IF(ISBLANK('2.Quote'!D269),"",'2.Quote'!D269)</f>
        <v/>
      </c>
      <c r="E269" s="124" t="str">
        <f>IF(ISBLANK('2.Quote'!E269),"",'2.Quote'!E269)</f>
        <v/>
      </c>
      <c r="F269" s="124" t="str">
        <f>IF(ISBLANK('2.Quote'!F269),"",'2.Quote'!F269)</f>
        <v/>
      </c>
      <c r="G269" s="124" t="str">
        <f>IF(ISBLANK('2.Quote'!G269),"",'2.Quote'!G269)</f>
        <v/>
      </c>
      <c r="H269" s="124" t="str">
        <f>IF(ISBLANK('2.Quote'!H269),"",'2.Quote'!H269)</f>
        <v/>
      </c>
      <c r="I269" s="20" t="str">
        <f>IFERROR('2.Quote'!AH269+'2.Quote'!AI269+'2.Quote'!K269,"")</f>
        <v/>
      </c>
      <c r="J269" s="22" t="str">
        <f t="shared" si="4"/>
        <v/>
      </c>
      <c r="K269" s="236" t="str">
        <f>IF(ISBLANK('2.Quote'!K269),"",'2.Quote'!K269)</f>
        <v/>
      </c>
      <c r="L269"/>
      <c r="M269"/>
      <c r="N269"/>
      <c r="O269"/>
      <c r="P269"/>
      <c r="Q269"/>
      <c r="R269"/>
      <c r="S269"/>
      <c r="T269"/>
      <c r="U269"/>
      <c r="V269"/>
      <c r="AM269"/>
      <c r="AN269"/>
      <c r="AO269"/>
      <c r="AP269"/>
      <c r="AS269"/>
    </row>
    <row r="270" spans="1:45" x14ac:dyDescent="0.25">
      <c r="A270" s="94"/>
      <c r="B270" s="21">
        <v>198</v>
      </c>
      <c r="C270" s="19" t="str">
        <f>IF(ISBLANK('2.Quote'!C270),"",'2.Quote'!C270)</f>
        <v/>
      </c>
      <c r="D270" s="19" t="str">
        <f>IF(ISBLANK('2.Quote'!D270),"",'2.Quote'!D270)</f>
        <v/>
      </c>
      <c r="E270" s="124" t="str">
        <f>IF(ISBLANK('2.Quote'!E270),"",'2.Quote'!E270)</f>
        <v/>
      </c>
      <c r="F270" s="124" t="str">
        <f>IF(ISBLANK('2.Quote'!F270),"",'2.Quote'!F270)</f>
        <v/>
      </c>
      <c r="G270" s="124" t="str">
        <f>IF(ISBLANK('2.Quote'!G270),"",'2.Quote'!G270)</f>
        <v/>
      </c>
      <c r="H270" s="124" t="str">
        <f>IF(ISBLANK('2.Quote'!H270),"",'2.Quote'!H270)</f>
        <v/>
      </c>
      <c r="I270" s="20" t="str">
        <f>IFERROR('2.Quote'!AH270+'2.Quote'!AI270+'2.Quote'!K270,"")</f>
        <v/>
      </c>
      <c r="J270" s="22" t="str">
        <f t="shared" si="4"/>
        <v/>
      </c>
      <c r="K270" s="236" t="str">
        <f>IF(ISBLANK('2.Quote'!K270),"",'2.Quote'!K270)</f>
        <v/>
      </c>
      <c r="L270"/>
      <c r="M270"/>
      <c r="N270"/>
      <c r="O270"/>
      <c r="P270"/>
      <c r="Q270"/>
      <c r="R270"/>
      <c r="S270"/>
      <c r="T270"/>
      <c r="U270"/>
      <c r="V270"/>
      <c r="AM270"/>
      <c r="AN270"/>
      <c r="AO270"/>
      <c r="AP270"/>
      <c r="AS270"/>
    </row>
    <row r="271" spans="1:45" x14ac:dyDescent="0.25">
      <c r="A271" s="94"/>
      <c r="B271" s="18">
        <v>199</v>
      </c>
      <c r="C271" s="19" t="str">
        <f>IF(ISBLANK('2.Quote'!C271),"",'2.Quote'!C271)</f>
        <v/>
      </c>
      <c r="D271" s="19" t="str">
        <f>IF(ISBLANK('2.Quote'!D271),"",'2.Quote'!D271)</f>
        <v/>
      </c>
      <c r="E271" s="124" t="str">
        <f>IF(ISBLANK('2.Quote'!E271),"",'2.Quote'!E271)</f>
        <v/>
      </c>
      <c r="F271" s="124" t="str">
        <f>IF(ISBLANK('2.Quote'!F271),"",'2.Quote'!F271)</f>
        <v/>
      </c>
      <c r="G271" s="124" t="str">
        <f>IF(ISBLANK('2.Quote'!G271),"",'2.Quote'!G271)</f>
        <v/>
      </c>
      <c r="H271" s="124" t="str">
        <f>IF(ISBLANK('2.Quote'!H271),"",'2.Quote'!H271)</f>
        <v/>
      </c>
      <c r="I271" s="20" t="str">
        <f>IFERROR('2.Quote'!AH271+'2.Quote'!AI271+'2.Quote'!K271,"")</f>
        <v/>
      </c>
      <c r="J271" s="22" t="str">
        <f t="shared" si="4"/>
        <v/>
      </c>
      <c r="K271" s="236" t="str">
        <f>IF(ISBLANK('2.Quote'!K271),"",'2.Quote'!K271)</f>
        <v/>
      </c>
      <c r="L271"/>
      <c r="M271"/>
      <c r="N271"/>
      <c r="O271"/>
      <c r="P271"/>
      <c r="Q271"/>
      <c r="R271"/>
      <c r="S271"/>
      <c r="T271"/>
      <c r="U271"/>
      <c r="V271"/>
      <c r="AM271"/>
      <c r="AN271"/>
      <c r="AO271"/>
      <c r="AP271"/>
      <c r="AS271"/>
    </row>
    <row r="272" spans="1:45" x14ac:dyDescent="0.25">
      <c r="A272" s="94"/>
      <c r="B272" s="18">
        <v>200</v>
      </c>
      <c r="C272" s="19" t="str">
        <f>IF(ISBLANK('2.Quote'!C272),"",'2.Quote'!C272)</f>
        <v/>
      </c>
      <c r="D272" s="19" t="str">
        <f>IF(ISBLANK('2.Quote'!D272),"",'2.Quote'!D272)</f>
        <v/>
      </c>
      <c r="E272" s="124" t="str">
        <f>IF(ISBLANK('2.Quote'!E272),"",'2.Quote'!E272)</f>
        <v/>
      </c>
      <c r="F272" s="124" t="str">
        <f>IF(ISBLANK('2.Quote'!F272),"",'2.Quote'!F272)</f>
        <v/>
      </c>
      <c r="G272" s="124" t="str">
        <f>IF(ISBLANK('2.Quote'!G272),"",'2.Quote'!G272)</f>
        <v/>
      </c>
      <c r="H272" s="124" t="str">
        <f>IF(ISBLANK('2.Quote'!H272),"",'2.Quote'!H272)</f>
        <v/>
      </c>
      <c r="I272" s="20" t="str">
        <f>IFERROR('2.Quote'!AH272+'2.Quote'!AI272+'2.Quote'!K272,"")</f>
        <v/>
      </c>
      <c r="J272" s="22" t="str">
        <f t="shared" si="4"/>
        <v/>
      </c>
      <c r="K272" s="236" t="str">
        <f>IF(ISBLANK('2.Quote'!K272),"",'2.Quote'!K272)</f>
        <v/>
      </c>
      <c r="L272"/>
      <c r="M272"/>
      <c r="N272"/>
      <c r="O272"/>
      <c r="P272"/>
      <c r="Q272"/>
      <c r="R272"/>
      <c r="S272"/>
      <c r="T272"/>
      <c r="U272"/>
      <c r="V272"/>
      <c r="AM272"/>
      <c r="AN272"/>
      <c r="AO272"/>
      <c r="AP272"/>
      <c r="AS272"/>
    </row>
    <row r="273" spans="1:45" ht="15.75" thickBot="1" x14ac:dyDescent="0.3">
      <c r="B273" s="58"/>
      <c r="C273" s="58"/>
      <c r="D273" s="58"/>
      <c r="E273" s="58"/>
      <c r="F273" s="58"/>
      <c r="G273" s="58">
        <f>SUM(G12:G51)+SUM(G68:G107)+SUM(G123:G162)+SUM(G178:G217)+SUM(G233:G272)</f>
        <v>1</v>
      </c>
      <c r="H273" s="59" t="s">
        <v>11542</v>
      </c>
      <c r="I273" s="60"/>
      <c r="J273" s="61">
        <f>total_value_MF</f>
        <v>103.35000000000001</v>
      </c>
      <c r="K273" s="80"/>
      <c r="L273"/>
      <c r="M273"/>
      <c r="N273"/>
      <c r="O273"/>
      <c r="P273"/>
      <c r="Q273"/>
      <c r="R273"/>
      <c r="S273"/>
      <c r="T273"/>
      <c r="U273"/>
      <c r="V273"/>
      <c r="AM273"/>
      <c r="AN273"/>
      <c r="AO273"/>
      <c r="AP273"/>
      <c r="AS273"/>
    </row>
    <row r="274" spans="1:45" ht="15.75" thickTop="1" x14ac:dyDescent="0.25">
      <c r="B274" s="23" t="str">
        <f>$B$54</f>
        <v>Total price quoted excludes GST</v>
      </c>
      <c r="H274" s="3"/>
      <c r="I274" s="13"/>
      <c r="J274" s="14"/>
      <c r="K274" s="14"/>
      <c r="L274"/>
      <c r="M274"/>
      <c r="N274"/>
      <c r="O274"/>
      <c r="P274"/>
      <c r="Q274"/>
      <c r="R274"/>
      <c r="S274"/>
      <c r="T274"/>
      <c r="U274"/>
      <c r="V274"/>
      <c r="AM274"/>
      <c r="AN274"/>
      <c r="AO274"/>
      <c r="AP274"/>
      <c r="AS274"/>
    </row>
    <row r="275" spans="1:45" x14ac:dyDescent="0.25">
      <c r="B275" s="23" t="str">
        <f>$B$55</f>
        <v>This quotation is subject to Capral Limited's standard conditions of sale (unless otherwise agreed in writing) which can</v>
      </c>
      <c r="H275" s="3"/>
      <c r="I275" s="13"/>
      <c r="J275" s="14"/>
      <c r="K275" s="14"/>
      <c r="L275"/>
      <c r="M275"/>
      <c r="N275"/>
      <c r="O275"/>
      <c r="P275"/>
      <c r="Q275"/>
      <c r="R275"/>
      <c r="S275"/>
      <c r="T275"/>
      <c r="U275"/>
      <c r="V275"/>
      <c r="AM275"/>
      <c r="AN275"/>
      <c r="AO275"/>
      <c r="AP275"/>
      <c r="AS275"/>
    </row>
    <row r="276" spans="1:45" x14ac:dyDescent="0.25">
      <c r="B276" s="23" t="str">
        <f>$B$56</f>
        <v>be viewed on our website at www.capral.com.au</v>
      </c>
      <c r="H276" s="3"/>
      <c r="I276" s="84"/>
      <c r="J276" s="51" t="str">
        <f>"v" &amp; CONCATENATE('Pricing Matrix'!$D$3,'Pricing Matrix'!$D$4,'Pricing Matrix'!$D$5)</f>
        <v>v0106.2026.</v>
      </c>
      <c r="K276" s="51"/>
      <c r="L276"/>
      <c r="M276"/>
      <c r="N276"/>
      <c r="O276"/>
      <c r="P276"/>
      <c r="Q276"/>
      <c r="R276"/>
      <c r="S276"/>
      <c r="T276"/>
      <c r="U276"/>
      <c r="V276"/>
      <c r="AM276"/>
      <c r="AN276"/>
      <c r="AO276"/>
      <c r="AP276"/>
      <c r="AS276"/>
    </row>
    <row r="277" spans="1:45" x14ac:dyDescent="0.25">
      <c r="L277"/>
      <c r="M277"/>
      <c r="N277"/>
      <c r="O277"/>
      <c r="P277"/>
      <c r="Q277"/>
      <c r="R277"/>
      <c r="S277"/>
      <c r="T277"/>
      <c r="U277"/>
      <c r="V277"/>
      <c r="AM277"/>
      <c r="AN277"/>
      <c r="AO277"/>
      <c r="AP277"/>
      <c r="AS277"/>
    </row>
    <row r="278" spans="1:45" x14ac:dyDescent="0.25">
      <c r="L278"/>
      <c r="M278"/>
      <c r="N278"/>
      <c r="O278"/>
      <c r="P278"/>
      <c r="Q278"/>
      <c r="R278"/>
      <c r="S278"/>
      <c r="T278"/>
      <c r="U278"/>
      <c r="V278"/>
      <c r="AM278"/>
      <c r="AN278"/>
      <c r="AO278"/>
      <c r="AP278"/>
      <c r="AS278"/>
    </row>
    <row r="279" spans="1:45" ht="30" customHeight="1" x14ac:dyDescent="0.25">
      <c r="L279"/>
      <c r="M279"/>
      <c r="N279"/>
      <c r="O279"/>
      <c r="P279"/>
      <c r="Q279"/>
      <c r="R279"/>
      <c r="S279"/>
      <c r="T279"/>
      <c r="U279"/>
      <c r="V279"/>
      <c r="AM279"/>
      <c r="AN279"/>
      <c r="AO279"/>
      <c r="AP279"/>
      <c r="AS279"/>
    </row>
    <row r="280" spans="1:45" x14ac:dyDescent="0.25">
      <c r="B280" s="296" t="s">
        <v>1</v>
      </c>
      <c r="C280" s="297"/>
      <c r="D280" s="298" t="str">
        <f>IF(ISBLANK(customer),"",customer)</f>
        <v/>
      </c>
      <c r="E280" s="299"/>
      <c r="F280" s="299"/>
      <c r="G280" s="300"/>
      <c r="H280" s="16" t="s">
        <v>11540</v>
      </c>
      <c r="I280" s="303" t="str">
        <f>IF(ISBLANK(quote_date),"",quote_date)</f>
        <v/>
      </c>
      <c r="J280" s="304"/>
      <c r="K280" s="139"/>
      <c r="L280"/>
      <c r="M280"/>
      <c r="N280"/>
      <c r="O280"/>
      <c r="P280"/>
      <c r="Q280"/>
      <c r="R280"/>
      <c r="S280"/>
      <c r="T280"/>
      <c r="U280"/>
      <c r="V280"/>
      <c r="AM280"/>
      <c r="AN280"/>
      <c r="AO280"/>
      <c r="AP280"/>
      <c r="AS280"/>
    </row>
    <row r="281" spans="1:45" ht="3.95" customHeight="1" x14ac:dyDescent="0.25">
      <c r="B281" s="9"/>
      <c r="C281" s="9"/>
      <c r="L281"/>
      <c r="M281"/>
      <c r="N281"/>
      <c r="O281"/>
      <c r="P281"/>
      <c r="Q281"/>
      <c r="R281"/>
      <c r="S281"/>
      <c r="T281"/>
      <c r="U281"/>
      <c r="V281"/>
      <c r="AM281"/>
      <c r="AN281"/>
      <c r="AO281"/>
      <c r="AP281"/>
      <c r="AS281"/>
    </row>
    <row r="282" spans="1:45" x14ac:dyDescent="0.25">
      <c r="B282" s="296" t="s">
        <v>0</v>
      </c>
      <c r="C282" s="297"/>
      <c r="D282" s="298" t="str">
        <f>IF(ISBLANK(project),"",project)</f>
        <v/>
      </c>
      <c r="E282" s="299"/>
      <c r="F282" s="299"/>
      <c r="G282" s="300"/>
      <c r="I282" s="302" t="str">
        <f>$I$6</f>
        <v>Quote valid 30 days</v>
      </c>
      <c r="J282" s="302"/>
      <c r="K282" s="77"/>
      <c r="L282"/>
      <c r="M282"/>
      <c r="N282"/>
      <c r="O282"/>
      <c r="P282"/>
      <c r="Q282"/>
      <c r="R282"/>
      <c r="S282"/>
      <c r="T282"/>
      <c r="U282"/>
      <c r="V282"/>
      <c r="AM282"/>
      <c r="AN282"/>
      <c r="AO282"/>
      <c r="AP282"/>
      <c r="AS282"/>
    </row>
    <row r="283" spans="1:45" ht="3.95" customHeight="1" x14ac:dyDescent="0.25">
      <c r="B283" s="9"/>
      <c r="C283" s="9"/>
      <c r="L283"/>
      <c r="M283"/>
      <c r="N283"/>
      <c r="O283"/>
      <c r="P283"/>
      <c r="Q283"/>
      <c r="R283"/>
      <c r="S283"/>
      <c r="T283"/>
      <c r="U283"/>
      <c r="V283"/>
      <c r="AM283"/>
      <c r="AN283"/>
      <c r="AO283"/>
      <c r="AP283"/>
      <c r="AS283"/>
    </row>
    <row r="284" spans="1:45" x14ac:dyDescent="0.25">
      <c r="B284" s="296" t="s">
        <v>38</v>
      </c>
      <c r="C284" s="297"/>
      <c r="D284" s="298" t="str">
        <f>$D$8</f>
        <v>Mill Finish</v>
      </c>
      <c r="E284" s="299"/>
      <c r="F284" s="299"/>
      <c r="G284" s="300"/>
      <c r="H284" s="16" t="s">
        <v>3</v>
      </c>
      <c r="I284" s="298" t="str">
        <f>IF(ISBLANK(quoted_by),"",quoted_by)</f>
        <v/>
      </c>
      <c r="J284" s="300"/>
      <c r="K284" s="9"/>
      <c r="L284"/>
      <c r="M284"/>
      <c r="N284"/>
      <c r="O284"/>
      <c r="P284"/>
      <c r="Q284"/>
      <c r="R284"/>
      <c r="S284"/>
      <c r="T284"/>
      <c r="U284"/>
      <c r="V284"/>
      <c r="AM284"/>
      <c r="AN284"/>
      <c r="AO284"/>
      <c r="AP284"/>
      <c r="AS284"/>
    </row>
    <row r="285" spans="1:45" x14ac:dyDescent="0.25">
      <c r="D285" s="301"/>
      <c r="E285" s="301"/>
      <c r="F285" s="301"/>
      <c r="G285" s="301"/>
      <c r="H285" s="301"/>
      <c r="I285" s="301"/>
      <c r="J285" s="301"/>
      <c r="K285" s="77"/>
      <c r="L285"/>
      <c r="M285"/>
      <c r="N285"/>
      <c r="O285"/>
      <c r="P285"/>
      <c r="Q285"/>
      <c r="R285"/>
      <c r="S285"/>
      <c r="T285"/>
      <c r="U285"/>
      <c r="V285"/>
      <c r="AM285"/>
      <c r="AN285"/>
      <c r="AO285"/>
      <c r="AP285"/>
      <c r="AS285"/>
    </row>
    <row r="286" spans="1:45" x14ac:dyDescent="0.25">
      <c r="D286" s="302"/>
      <c r="E286" s="302"/>
      <c r="F286" s="302"/>
      <c r="G286" s="302"/>
      <c r="L286"/>
      <c r="M286"/>
      <c r="N286"/>
      <c r="O286"/>
      <c r="P286"/>
      <c r="Q286"/>
      <c r="R286"/>
      <c r="S286"/>
      <c r="T286"/>
      <c r="U286"/>
      <c r="V286"/>
      <c r="AM286"/>
      <c r="AN286"/>
      <c r="AO286"/>
      <c r="AP286"/>
      <c r="AS286"/>
    </row>
    <row r="287" spans="1:45" x14ac:dyDescent="0.25">
      <c r="B287" s="16" t="s">
        <v>11541</v>
      </c>
      <c r="C287" s="16" t="s">
        <v>11525</v>
      </c>
      <c r="D287" s="16" t="s">
        <v>11526</v>
      </c>
      <c r="E287" s="17" t="s">
        <v>19276</v>
      </c>
      <c r="F287" s="17" t="s">
        <v>19277</v>
      </c>
      <c r="G287" s="17" t="s">
        <v>11527</v>
      </c>
      <c r="H287" s="16" t="s">
        <v>11530</v>
      </c>
      <c r="I287" s="17" t="s">
        <v>11528</v>
      </c>
      <c r="J287" s="17" t="s">
        <v>11529</v>
      </c>
      <c r="K287" s="17" t="s">
        <v>13382</v>
      </c>
      <c r="L287"/>
      <c r="M287"/>
      <c r="N287"/>
      <c r="O287"/>
      <c r="P287"/>
      <c r="Q287"/>
      <c r="R287"/>
      <c r="S287"/>
      <c r="T287"/>
      <c r="U287"/>
      <c r="V287"/>
      <c r="AM287"/>
      <c r="AN287"/>
      <c r="AO287"/>
      <c r="AP287"/>
      <c r="AS287"/>
    </row>
    <row r="288" spans="1:45" x14ac:dyDescent="0.25">
      <c r="A288" s="94"/>
      <c r="B288" s="18">
        <v>201</v>
      </c>
      <c r="C288" s="19" t="str">
        <f>IF(ISBLANK('2.Quote'!C288),"",'2.Quote'!C288)</f>
        <v/>
      </c>
      <c r="D288" s="19" t="str">
        <f>IF(ISBLANK('2.Quote'!D288),"",'2.Quote'!D288)</f>
        <v/>
      </c>
      <c r="E288" s="124" t="str">
        <f>IF(ISBLANK('2.Quote'!E288),"",'2.Quote'!E288)</f>
        <v/>
      </c>
      <c r="F288" s="124" t="str">
        <f>IF(ISBLANK('2.Quote'!F288),"",'2.Quote'!F288)</f>
        <v/>
      </c>
      <c r="G288" s="124" t="str">
        <f>IF(ISBLANK('2.Quote'!G288),"",'2.Quote'!G288)</f>
        <v/>
      </c>
      <c r="H288" s="124" t="str">
        <f>IF(ISBLANK('2.Quote'!H288),"",'2.Quote'!H288)</f>
        <v/>
      </c>
      <c r="I288" s="20" t="str">
        <f>IFERROR('2.Quote'!AH288+'2.Quote'!AI288+'2.Quote'!K288,"")</f>
        <v/>
      </c>
      <c r="J288" s="22" t="str">
        <f t="shared" ref="J288:J327" si="5">IFERROR(I288*G288,"")</f>
        <v/>
      </c>
      <c r="K288" s="236" t="str">
        <f>IF(ISBLANK('2.Quote'!K288),"",'2.Quote'!K288)</f>
        <v/>
      </c>
      <c r="L288"/>
      <c r="M288"/>
      <c r="N288"/>
      <c r="O288"/>
      <c r="P288"/>
      <c r="Q288"/>
      <c r="R288"/>
      <c r="S288"/>
      <c r="T288"/>
      <c r="U288"/>
      <c r="V288"/>
      <c r="AM288"/>
      <c r="AN288"/>
      <c r="AO288"/>
      <c r="AP288"/>
      <c r="AS288"/>
    </row>
    <row r="289" spans="1:45" x14ac:dyDescent="0.25">
      <c r="A289" s="94"/>
      <c r="B289" s="21">
        <v>202</v>
      </c>
      <c r="C289" s="19" t="str">
        <f>IF(ISBLANK('2.Quote'!C289),"",'2.Quote'!C289)</f>
        <v/>
      </c>
      <c r="D289" s="19" t="str">
        <f>IF(ISBLANK('2.Quote'!D289),"",'2.Quote'!D289)</f>
        <v/>
      </c>
      <c r="E289" s="124" t="str">
        <f>IF(ISBLANK('2.Quote'!E289),"",'2.Quote'!E289)</f>
        <v/>
      </c>
      <c r="F289" s="124" t="str">
        <f>IF(ISBLANK('2.Quote'!F289),"",'2.Quote'!F289)</f>
        <v/>
      </c>
      <c r="G289" s="124" t="str">
        <f>IF(ISBLANK('2.Quote'!G289),"",'2.Quote'!G289)</f>
        <v/>
      </c>
      <c r="H289" s="124" t="str">
        <f>IF(ISBLANK('2.Quote'!H289),"",'2.Quote'!H289)</f>
        <v/>
      </c>
      <c r="I289" s="20" t="str">
        <f>IFERROR('2.Quote'!AH289+'2.Quote'!AI289+'2.Quote'!K289,"")</f>
        <v/>
      </c>
      <c r="J289" s="22" t="str">
        <f t="shared" si="5"/>
        <v/>
      </c>
      <c r="K289" s="236" t="str">
        <f>IF(ISBLANK('2.Quote'!K289),"",'2.Quote'!K289)</f>
        <v/>
      </c>
      <c r="L289"/>
      <c r="M289"/>
      <c r="N289"/>
      <c r="O289"/>
      <c r="P289"/>
      <c r="Q289"/>
      <c r="R289"/>
      <c r="S289"/>
      <c r="T289"/>
      <c r="U289"/>
      <c r="V289"/>
      <c r="AM289"/>
      <c r="AN289"/>
      <c r="AO289"/>
      <c r="AP289"/>
      <c r="AS289"/>
    </row>
    <row r="290" spans="1:45" x14ac:dyDescent="0.25">
      <c r="A290" s="94"/>
      <c r="B290" s="18">
        <v>203</v>
      </c>
      <c r="C290" s="19" t="str">
        <f>IF(ISBLANK('2.Quote'!C290),"",'2.Quote'!C290)</f>
        <v/>
      </c>
      <c r="D290" s="19" t="str">
        <f>IF(ISBLANK('2.Quote'!D290),"",'2.Quote'!D290)</f>
        <v/>
      </c>
      <c r="E290" s="124" t="str">
        <f>IF(ISBLANK('2.Quote'!E290),"",'2.Quote'!E290)</f>
        <v/>
      </c>
      <c r="F290" s="124" t="str">
        <f>IF(ISBLANK('2.Quote'!F290),"",'2.Quote'!F290)</f>
        <v/>
      </c>
      <c r="G290" s="124" t="str">
        <f>IF(ISBLANK('2.Quote'!G290),"",'2.Quote'!G290)</f>
        <v/>
      </c>
      <c r="H290" s="124" t="str">
        <f>IF(ISBLANK('2.Quote'!H290),"",'2.Quote'!H290)</f>
        <v/>
      </c>
      <c r="I290" s="20" t="str">
        <f>IFERROR('2.Quote'!AH290+'2.Quote'!AI290+'2.Quote'!K290,"")</f>
        <v/>
      </c>
      <c r="J290" s="22" t="str">
        <f t="shared" si="5"/>
        <v/>
      </c>
      <c r="K290" s="236" t="str">
        <f>IF(ISBLANK('2.Quote'!K290),"",'2.Quote'!K290)</f>
        <v/>
      </c>
      <c r="L290"/>
      <c r="M290"/>
      <c r="N290"/>
      <c r="O290"/>
      <c r="P290"/>
      <c r="Q290"/>
      <c r="R290"/>
      <c r="S290"/>
      <c r="T290"/>
      <c r="U290"/>
      <c r="V290"/>
      <c r="AM290"/>
      <c r="AN290"/>
      <c r="AO290"/>
      <c r="AP290"/>
      <c r="AS290"/>
    </row>
    <row r="291" spans="1:45" x14ac:dyDescent="0.25">
      <c r="A291" s="94"/>
      <c r="B291" s="18">
        <v>204</v>
      </c>
      <c r="C291" s="19" t="str">
        <f>IF(ISBLANK('2.Quote'!C291),"",'2.Quote'!C291)</f>
        <v/>
      </c>
      <c r="D291" s="19" t="str">
        <f>IF(ISBLANK('2.Quote'!D291),"",'2.Quote'!D291)</f>
        <v/>
      </c>
      <c r="E291" s="124" t="str">
        <f>IF(ISBLANK('2.Quote'!E291),"",'2.Quote'!E291)</f>
        <v/>
      </c>
      <c r="F291" s="124" t="str">
        <f>IF(ISBLANK('2.Quote'!F291),"",'2.Quote'!F291)</f>
        <v/>
      </c>
      <c r="G291" s="124" t="str">
        <f>IF(ISBLANK('2.Quote'!G291),"",'2.Quote'!G291)</f>
        <v/>
      </c>
      <c r="H291" s="124" t="str">
        <f>IF(ISBLANK('2.Quote'!H291),"",'2.Quote'!H291)</f>
        <v/>
      </c>
      <c r="I291" s="20" t="str">
        <f>IFERROR('2.Quote'!AH291+'2.Quote'!AI291+'2.Quote'!K291,"")</f>
        <v/>
      </c>
      <c r="J291" s="22" t="str">
        <f t="shared" si="5"/>
        <v/>
      </c>
      <c r="K291" s="236" t="str">
        <f>IF(ISBLANK('2.Quote'!K291),"",'2.Quote'!K291)</f>
        <v/>
      </c>
      <c r="L291"/>
      <c r="M291"/>
      <c r="N291"/>
      <c r="O291"/>
      <c r="P291"/>
      <c r="Q291"/>
      <c r="R291"/>
      <c r="S291"/>
      <c r="T291"/>
      <c r="U291"/>
      <c r="V291"/>
      <c r="AM291"/>
      <c r="AN291"/>
      <c r="AO291"/>
      <c r="AP291"/>
      <c r="AS291"/>
    </row>
    <row r="292" spans="1:45" x14ac:dyDescent="0.25">
      <c r="A292" s="94"/>
      <c r="B292" s="21">
        <v>205</v>
      </c>
      <c r="C292" s="19" t="str">
        <f>IF(ISBLANK('2.Quote'!C292),"",'2.Quote'!C292)</f>
        <v/>
      </c>
      <c r="D292" s="19" t="str">
        <f>IF(ISBLANK('2.Quote'!D292),"",'2.Quote'!D292)</f>
        <v/>
      </c>
      <c r="E292" s="124" t="str">
        <f>IF(ISBLANK('2.Quote'!E292),"",'2.Quote'!E292)</f>
        <v/>
      </c>
      <c r="F292" s="124" t="str">
        <f>IF(ISBLANK('2.Quote'!F292),"",'2.Quote'!F292)</f>
        <v/>
      </c>
      <c r="G292" s="124" t="str">
        <f>IF(ISBLANK('2.Quote'!G292),"",'2.Quote'!G292)</f>
        <v/>
      </c>
      <c r="H292" s="124" t="str">
        <f>IF(ISBLANK('2.Quote'!H292),"",'2.Quote'!H292)</f>
        <v/>
      </c>
      <c r="I292" s="20" t="str">
        <f>IFERROR('2.Quote'!AH292+'2.Quote'!AI292+'2.Quote'!K292,"")</f>
        <v/>
      </c>
      <c r="J292" s="22" t="str">
        <f t="shared" si="5"/>
        <v/>
      </c>
      <c r="K292" s="236" t="str">
        <f>IF(ISBLANK('2.Quote'!K292),"",'2.Quote'!K292)</f>
        <v/>
      </c>
      <c r="L292"/>
      <c r="M292"/>
      <c r="N292"/>
      <c r="O292"/>
      <c r="P292"/>
      <c r="Q292"/>
      <c r="R292"/>
      <c r="S292"/>
      <c r="T292"/>
      <c r="U292"/>
      <c r="V292"/>
      <c r="AM292"/>
      <c r="AN292"/>
      <c r="AO292"/>
      <c r="AP292"/>
      <c r="AS292"/>
    </row>
    <row r="293" spans="1:45" x14ac:dyDescent="0.25">
      <c r="A293" s="94"/>
      <c r="B293" s="18">
        <v>206</v>
      </c>
      <c r="C293" s="19" t="str">
        <f>IF(ISBLANK('2.Quote'!C293),"",'2.Quote'!C293)</f>
        <v/>
      </c>
      <c r="D293" s="19" t="str">
        <f>IF(ISBLANK('2.Quote'!D293),"",'2.Quote'!D293)</f>
        <v/>
      </c>
      <c r="E293" s="124" t="str">
        <f>IF(ISBLANK('2.Quote'!E293),"",'2.Quote'!E293)</f>
        <v/>
      </c>
      <c r="F293" s="124" t="str">
        <f>IF(ISBLANK('2.Quote'!F293),"",'2.Quote'!F293)</f>
        <v/>
      </c>
      <c r="G293" s="124" t="str">
        <f>IF(ISBLANK('2.Quote'!G293),"",'2.Quote'!G293)</f>
        <v/>
      </c>
      <c r="H293" s="124" t="str">
        <f>IF(ISBLANK('2.Quote'!H293),"",'2.Quote'!H293)</f>
        <v/>
      </c>
      <c r="I293" s="20" t="str">
        <f>IFERROR('2.Quote'!AH293+'2.Quote'!AI293+'2.Quote'!K293,"")</f>
        <v/>
      </c>
      <c r="J293" s="22" t="str">
        <f t="shared" si="5"/>
        <v/>
      </c>
      <c r="K293" s="236" t="str">
        <f>IF(ISBLANK('2.Quote'!K293),"",'2.Quote'!K293)</f>
        <v/>
      </c>
      <c r="L293"/>
      <c r="M293"/>
      <c r="N293"/>
      <c r="O293"/>
      <c r="P293"/>
      <c r="Q293"/>
      <c r="R293"/>
      <c r="S293"/>
      <c r="T293"/>
      <c r="U293"/>
      <c r="V293"/>
      <c r="AM293"/>
      <c r="AN293"/>
      <c r="AO293"/>
      <c r="AP293"/>
      <c r="AS293"/>
    </row>
    <row r="294" spans="1:45" x14ac:dyDescent="0.25">
      <c r="A294" s="94"/>
      <c r="B294" s="18">
        <v>207</v>
      </c>
      <c r="C294" s="19" t="str">
        <f>IF(ISBLANK('2.Quote'!C294),"",'2.Quote'!C294)</f>
        <v/>
      </c>
      <c r="D294" s="19" t="str">
        <f>IF(ISBLANK('2.Quote'!D294),"",'2.Quote'!D294)</f>
        <v/>
      </c>
      <c r="E294" s="124" t="str">
        <f>IF(ISBLANK('2.Quote'!E294),"",'2.Quote'!E294)</f>
        <v/>
      </c>
      <c r="F294" s="124" t="str">
        <f>IF(ISBLANK('2.Quote'!F294),"",'2.Quote'!F294)</f>
        <v/>
      </c>
      <c r="G294" s="124" t="str">
        <f>IF(ISBLANK('2.Quote'!G294),"",'2.Quote'!G294)</f>
        <v/>
      </c>
      <c r="H294" s="124" t="str">
        <f>IF(ISBLANK('2.Quote'!H294),"",'2.Quote'!H294)</f>
        <v/>
      </c>
      <c r="I294" s="20" t="str">
        <f>IFERROR('2.Quote'!AH294+'2.Quote'!AI294+'2.Quote'!K294,"")</f>
        <v/>
      </c>
      <c r="J294" s="22" t="str">
        <f t="shared" si="5"/>
        <v/>
      </c>
      <c r="K294" s="236" t="str">
        <f>IF(ISBLANK('2.Quote'!K294),"",'2.Quote'!K294)</f>
        <v/>
      </c>
      <c r="L294"/>
      <c r="M294"/>
      <c r="N294"/>
      <c r="O294"/>
      <c r="P294"/>
      <c r="Q294"/>
      <c r="R294"/>
      <c r="S294"/>
      <c r="T294"/>
      <c r="U294"/>
      <c r="V294"/>
      <c r="AM294"/>
      <c r="AN294"/>
      <c r="AO294"/>
      <c r="AP294"/>
      <c r="AS294"/>
    </row>
    <row r="295" spans="1:45" x14ac:dyDescent="0.25">
      <c r="A295" s="94"/>
      <c r="B295" s="21">
        <v>208</v>
      </c>
      <c r="C295" s="19" t="str">
        <f>IF(ISBLANK('2.Quote'!C295),"",'2.Quote'!C295)</f>
        <v/>
      </c>
      <c r="D295" s="19" t="str">
        <f>IF(ISBLANK('2.Quote'!D295),"",'2.Quote'!D295)</f>
        <v/>
      </c>
      <c r="E295" s="124" t="str">
        <f>IF(ISBLANK('2.Quote'!E295),"",'2.Quote'!E295)</f>
        <v/>
      </c>
      <c r="F295" s="124" t="str">
        <f>IF(ISBLANK('2.Quote'!F295),"",'2.Quote'!F295)</f>
        <v/>
      </c>
      <c r="G295" s="124" t="str">
        <f>IF(ISBLANK('2.Quote'!G295),"",'2.Quote'!G295)</f>
        <v/>
      </c>
      <c r="H295" s="124" t="str">
        <f>IF(ISBLANK('2.Quote'!H295),"",'2.Quote'!H295)</f>
        <v/>
      </c>
      <c r="I295" s="20" t="str">
        <f>IFERROR('2.Quote'!AH295+'2.Quote'!AI295+'2.Quote'!K295,"")</f>
        <v/>
      </c>
      <c r="J295" s="22" t="str">
        <f t="shared" si="5"/>
        <v/>
      </c>
      <c r="K295" s="236" t="str">
        <f>IF(ISBLANK('2.Quote'!K295),"",'2.Quote'!K295)</f>
        <v/>
      </c>
      <c r="L295"/>
      <c r="M295"/>
      <c r="N295"/>
      <c r="O295"/>
      <c r="P295"/>
      <c r="Q295"/>
      <c r="R295"/>
      <c r="S295"/>
      <c r="T295"/>
      <c r="U295"/>
      <c r="V295"/>
      <c r="AM295"/>
      <c r="AN295"/>
      <c r="AO295"/>
      <c r="AP295"/>
      <c r="AS295"/>
    </row>
    <row r="296" spans="1:45" x14ac:dyDescent="0.25">
      <c r="A296" s="94"/>
      <c r="B296" s="18">
        <v>209</v>
      </c>
      <c r="C296" s="19" t="str">
        <f>IF(ISBLANK('2.Quote'!C296),"",'2.Quote'!C296)</f>
        <v/>
      </c>
      <c r="D296" s="19" t="str">
        <f>IF(ISBLANK('2.Quote'!D296),"",'2.Quote'!D296)</f>
        <v/>
      </c>
      <c r="E296" s="124" t="str">
        <f>IF(ISBLANK('2.Quote'!E296),"",'2.Quote'!E296)</f>
        <v/>
      </c>
      <c r="F296" s="124" t="str">
        <f>IF(ISBLANK('2.Quote'!F296),"",'2.Quote'!F296)</f>
        <v/>
      </c>
      <c r="G296" s="124" t="str">
        <f>IF(ISBLANK('2.Quote'!G296),"",'2.Quote'!G296)</f>
        <v/>
      </c>
      <c r="H296" s="124" t="str">
        <f>IF(ISBLANK('2.Quote'!H296),"",'2.Quote'!H296)</f>
        <v/>
      </c>
      <c r="I296" s="20" t="str">
        <f>IFERROR('2.Quote'!AH296+'2.Quote'!AI296+'2.Quote'!K296,"")</f>
        <v/>
      </c>
      <c r="J296" s="22" t="str">
        <f t="shared" si="5"/>
        <v/>
      </c>
      <c r="K296" s="236" t="str">
        <f>IF(ISBLANK('2.Quote'!K296),"",'2.Quote'!K296)</f>
        <v/>
      </c>
      <c r="L296"/>
      <c r="M296"/>
      <c r="N296"/>
      <c r="O296"/>
      <c r="P296"/>
      <c r="Q296"/>
      <c r="R296"/>
      <c r="S296"/>
      <c r="T296"/>
      <c r="U296"/>
      <c r="V296"/>
      <c r="AM296"/>
      <c r="AN296"/>
      <c r="AO296"/>
      <c r="AP296"/>
      <c r="AS296"/>
    </row>
    <row r="297" spans="1:45" x14ac:dyDescent="0.25">
      <c r="A297" s="94"/>
      <c r="B297" s="18">
        <v>210</v>
      </c>
      <c r="C297" s="19" t="str">
        <f>IF(ISBLANK('2.Quote'!C297),"",'2.Quote'!C297)</f>
        <v/>
      </c>
      <c r="D297" s="19" t="str">
        <f>IF(ISBLANK('2.Quote'!D297),"",'2.Quote'!D297)</f>
        <v/>
      </c>
      <c r="E297" s="124" t="str">
        <f>IF(ISBLANK('2.Quote'!E297),"",'2.Quote'!E297)</f>
        <v/>
      </c>
      <c r="F297" s="124" t="str">
        <f>IF(ISBLANK('2.Quote'!F297),"",'2.Quote'!F297)</f>
        <v/>
      </c>
      <c r="G297" s="124" t="str">
        <f>IF(ISBLANK('2.Quote'!G297),"",'2.Quote'!G297)</f>
        <v/>
      </c>
      <c r="H297" s="124" t="str">
        <f>IF(ISBLANK('2.Quote'!H297),"",'2.Quote'!H297)</f>
        <v/>
      </c>
      <c r="I297" s="20" t="str">
        <f>IFERROR('2.Quote'!AH297+'2.Quote'!AI297+'2.Quote'!K297,"")</f>
        <v/>
      </c>
      <c r="J297" s="22" t="str">
        <f t="shared" si="5"/>
        <v/>
      </c>
      <c r="K297" s="236" t="str">
        <f>IF(ISBLANK('2.Quote'!K297),"",'2.Quote'!K297)</f>
        <v/>
      </c>
      <c r="L297"/>
      <c r="M297"/>
      <c r="N297"/>
      <c r="O297"/>
      <c r="P297"/>
      <c r="Q297"/>
      <c r="R297"/>
      <c r="S297"/>
      <c r="T297"/>
      <c r="U297"/>
      <c r="V297"/>
      <c r="AM297"/>
      <c r="AN297"/>
      <c r="AO297"/>
      <c r="AP297"/>
      <c r="AS297"/>
    </row>
    <row r="298" spans="1:45" x14ac:dyDescent="0.25">
      <c r="A298" s="94"/>
      <c r="B298" s="21">
        <v>211</v>
      </c>
      <c r="C298" s="19" t="str">
        <f>IF(ISBLANK('2.Quote'!C298),"",'2.Quote'!C298)</f>
        <v/>
      </c>
      <c r="D298" s="19" t="str">
        <f>IF(ISBLANK('2.Quote'!D298),"",'2.Quote'!D298)</f>
        <v/>
      </c>
      <c r="E298" s="124" t="str">
        <f>IF(ISBLANK('2.Quote'!E298),"",'2.Quote'!E298)</f>
        <v/>
      </c>
      <c r="F298" s="124" t="str">
        <f>IF(ISBLANK('2.Quote'!F298),"",'2.Quote'!F298)</f>
        <v/>
      </c>
      <c r="G298" s="124" t="str">
        <f>IF(ISBLANK('2.Quote'!G298),"",'2.Quote'!G298)</f>
        <v/>
      </c>
      <c r="H298" s="124" t="str">
        <f>IF(ISBLANK('2.Quote'!H298),"",'2.Quote'!H298)</f>
        <v/>
      </c>
      <c r="I298" s="20" t="str">
        <f>IFERROR('2.Quote'!AH298+'2.Quote'!AI298+'2.Quote'!K298,"")</f>
        <v/>
      </c>
      <c r="J298" s="22" t="str">
        <f t="shared" si="5"/>
        <v/>
      </c>
      <c r="K298" s="236" t="str">
        <f>IF(ISBLANK('2.Quote'!K298),"",'2.Quote'!K298)</f>
        <v/>
      </c>
      <c r="L298"/>
      <c r="M298"/>
      <c r="N298"/>
      <c r="O298"/>
      <c r="P298"/>
      <c r="Q298"/>
      <c r="R298"/>
      <c r="S298"/>
      <c r="T298"/>
      <c r="U298"/>
      <c r="V298"/>
      <c r="AM298"/>
      <c r="AN298"/>
      <c r="AO298"/>
      <c r="AP298"/>
      <c r="AS298"/>
    </row>
    <row r="299" spans="1:45" x14ac:dyDescent="0.25">
      <c r="A299" s="94"/>
      <c r="B299" s="18">
        <v>212</v>
      </c>
      <c r="C299" s="19" t="str">
        <f>IF(ISBLANK('2.Quote'!C299),"",'2.Quote'!C299)</f>
        <v/>
      </c>
      <c r="D299" s="19" t="str">
        <f>IF(ISBLANK('2.Quote'!D299),"",'2.Quote'!D299)</f>
        <v/>
      </c>
      <c r="E299" s="124" t="str">
        <f>IF(ISBLANK('2.Quote'!E299),"",'2.Quote'!E299)</f>
        <v/>
      </c>
      <c r="F299" s="124" t="str">
        <f>IF(ISBLANK('2.Quote'!F299),"",'2.Quote'!F299)</f>
        <v/>
      </c>
      <c r="G299" s="124" t="str">
        <f>IF(ISBLANK('2.Quote'!G299),"",'2.Quote'!G299)</f>
        <v/>
      </c>
      <c r="H299" s="124" t="str">
        <f>IF(ISBLANK('2.Quote'!H299),"",'2.Quote'!H299)</f>
        <v/>
      </c>
      <c r="I299" s="20" t="str">
        <f>IFERROR('2.Quote'!AH299+'2.Quote'!AI299+'2.Quote'!K299,"")</f>
        <v/>
      </c>
      <c r="J299" s="22" t="str">
        <f t="shared" si="5"/>
        <v/>
      </c>
      <c r="K299" s="236" t="str">
        <f>IF(ISBLANK('2.Quote'!K299),"",'2.Quote'!K299)</f>
        <v/>
      </c>
      <c r="L299"/>
      <c r="M299"/>
      <c r="N299"/>
      <c r="O299"/>
      <c r="P299"/>
      <c r="Q299"/>
      <c r="R299"/>
      <c r="S299"/>
      <c r="T299"/>
      <c r="U299"/>
      <c r="V299"/>
      <c r="AM299"/>
      <c r="AN299"/>
      <c r="AO299"/>
      <c r="AP299"/>
      <c r="AS299"/>
    </row>
    <row r="300" spans="1:45" x14ac:dyDescent="0.25">
      <c r="A300" s="94"/>
      <c r="B300" s="18">
        <v>213</v>
      </c>
      <c r="C300" s="19" t="str">
        <f>IF(ISBLANK('2.Quote'!C300),"",'2.Quote'!C300)</f>
        <v/>
      </c>
      <c r="D300" s="19" t="str">
        <f>IF(ISBLANK('2.Quote'!D300),"",'2.Quote'!D300)</f>
        <v/>
      </c>
      <c r="E300" s="124" t="str">
        <f>IF(ISBLANK('2.Quote'!E300),"",'2.Quote'!E300)</f>
        <v/>
      </c>
      <c r="F300" s="124" t="str">
        <f>IF(ISBLANK('2.Quote'!F300),"",'2.Quote'!F300)</f>
        <v/>
      </c>
      <c r="G300" s="124" t="str">
        <f>IF(ISBLANK('2.Quote'!G300),"",'2.Quote'!G300)</f>
        <v/>
      </c>
      <c r="H300" s="124" t="str">
        <f>IF(ISBLANK('2.Quote'!H300),"",'2.Quote'!H300)</f>
        <v/>
      </c>
      <c r="I300" s="20" t="str">
        <f>IFERROR('2.Quote'!AH300+'2.Quote'!AI300+'2.Quote'!K300,"")</f>
        <v/>
      </c>
      <c r="J300" s="22" t="str">
        <f t="shared" si="5"/>
        <v/>
      </c>
      <c r="K300" s="236" t="str">
        <f>IF(ISBLANK('2.Quote'!K300),"",'2.Quote'!K300)</f>
        <v/>
      </c>
      <c r="L300"/>
      <c r="M300"/>
      <c r="N300"/>
      <c r="O300"/>
      <c r="P300"/>
      <c r="Q300"/>
      <c r="R300"/>
      <c r="S300"/>
      <c r="T300"/>
      <c r="U300"/>
      <c r="V300"/>
      <c r="AM300"/>
      <c r="AN300"/>
      <c r="AO300"/>
      <c r="AP300"/>
      <c r="AS300"/>
    </row>
    <row r="301" spans="1:45" x14ac:dyDescent="0.25">
      <c r="A301" s="94"/>
      <c r="B301" s="21">
        <v>214</v>
      </c>
      <c r="C301" s="19" t="str">
        <f>IF(ISBLANK('2.Quote'!C301),"",'2.Quote'!C301)</f>
        <v/>
      </c>
      <c r="D301" s="19" t="str">
        <f>IF(ISBLANK('2.Quote'!D301),"",'2.Quote'!D301)</f>
        <v/>
      </c>
      <c r="E301" s="124" t="str">
        <f>IF(ISBLANK('2.Quote'!E301),"",'2.Quote'!E301)</f>
        <v/>
      </c>
      <c r="F301" s="124" t="str">
        <f>IF(ISBLANK('2.Quote'!F301),"",'2.Quote'!F301)</f>
        <v/>
      </c>
      <c r="G301" s="124" t="str">
        <f>IF(ISBLANK('2.Quote'!G301),"",'2.Quote'!G301)</f>
        <v/>
      </c>
      <c r="H301" s="124" t="str">
        <f>IF(ISBLANK('2.Quote'!H301),"",'2.Quote'!H301)</f>
        <v/>
      </c>
      <c r="I301" s="20" t="str">
        <f>IFERROR('2.Quote'!AH301+'2.Quote'!AI301+'2.Quote'!K301,"")</f>
        <v/>
      </c>
      <c r="J301" s="22" t="str">
        <f t="shared" si="5"/>
        <v/>
      </c>
      <c r="K301" s="236" t="str">
        <f>IF(ISBLANK('2.Quote'!K301),"",'2.Quote'!K301)</f>
        <v/>
      </c>
      <c r="L301"/>
      <c r="M301"/>
      <c r="N301"/>
      <c r="O301"/>
      <c r="P301"/>
      <c r="Q301"/>
      <c r="R301"/>
      <c r="S301"/>
      <c r="T301"/>
      <c r="U301"/>
      <c r="V301"/>
      <c r="AM301"/>
      <c r="AN301"/>
      <c r="AO301"/>
      <c r="AP301"/>
      <c r="AS301"/>
    </row>
    <row r="302" spans="1:45" x14ac:dyDescent="0.25">
      <c r="A302" s="94"/>
      <c r="B302" s="18">
        <v>215</v>
      </c>
      <c r="C302" s="19" t="str">
        <f>IF(ISBLANK('2.Quote'!C302),"",'2.Quote'!C302)</f>
        <v/>
      </c>
      <c r="D302" s="19" t="str">
        <f>IF(ISBLANK('2.Quote'!D302),"",'2.Quote'!D302)</f>
        <v/>
      </c>
      <c r="E302" s="124" t="str">
        <f>IF(ISBLANK('2.Quote'!E302),"",'2.Quote'!E302)</f>
        <v/>
      </c>
      <c r="F302" s="124" t="str">
        <f>IF(ISBLANK('2.Quote'!F302),"",'2.Quote'!F302)</f>
        <v/>
      </c>
      <c r="G302" s="124" t="str">
        <f>IF(ISBLANK('2.Quote'!G302),"",'2.Quote'!G302)</f>
        <v/>
      </c>
      <c r="H302" s="124" t="str">
        <f>IF(ISBLANK('2.Quote'!H302),"",'2.Quote'!H302)</f>
        <v/>
      </c>
      <c r="I302" s="20" t="str">
        <f>IFERROR('2.Quote'!AH302+'2.Quote'!AI302+'2.Quote'!K302,"")</f>
        <v/>
      </c>
      <c r="J302" s="22" t="str">
        <f t="shared" si="5"/>
        <v/>
      </c>
      <c r="K302" s="236" t="str">
        <f>IF(ISBLANK('2.Quote'!K302),"",'2.Quote'!K302)</f>
        <v/>
      </c>
      <c r="L302"/>
      <c r="M302"/>
      <c r="N302"/>
      <c r="O302"/>
      <c r="P302"/>
      <c r="Q302"/>
      <c r="R302"/>
      <c r="S302"/>
      <c r="T302"/>
      <c r="U302"/>
      <c r="V302"/>
      <c r="AM302"/>
      <c r="AN302"/>
      <c r="AO302"/>
      <c r="AP302"/>
      <c r="AS302"/>
    </row>
    <row r="303" spans="1:45" x14ac:dyDescent="0.25">
      <c r="A303" s="94"/>
      <c r="B303" s="18">
        <v>216</v>
      </c>
      <c r="C303" s="19" t="str">
        <f>IF(ISBLANK('2.Quote'!C303),"",'2.Quote'!C303)</f>
        <v/>
      </c>
      <c r="D303" s="19" t="str">
        <f>IF(ISBLANK('2.Quote'!D303),"",'2.Quote'!D303)</f>
        <v/>
      </c>
      <c r="E303" s="124" t="str">
        <f>IF(ISBLANK('2.Quote'!E303),"",'2.Quote'!E303)</f>
        <v/>
      </c>
      <c r="F303" s="124" t="str">
        <f>IF(ISBLANK('2.Quote'!F303),"",'2.Quote'!F303)</f>
        <v/>
      </c>
      <c r="G303" s="124" t="str">
        <f>IF(ISBLANK('2.Quote'!G303),"",'2.Quote'!G303)</f>
        <v/>
      </c>
      <c r="H303" s="124" t="str">
        <f>IF(ISBLANK('2.Quote'!H303),"",'2.Quote'!H303)</f>
        <v/>
      </c>
      <c r="I303" s="20" t="str">
        <f>IFERROR('2.Quote'!AH303+'2.Quote'!AI303+'2.Quote'!K303,"")</f>
        <v/>
      </c>
      <c r="J303" s="22" t="str">
        <f t="shared" si="5"/>
        <v/>
      </c>
      <c r="K303" s="236" t="str">
        <f>IF(ISBLANK('2.Quote'!K303),"",'2.Quote'!K303)</f>
        <v/>
      </c>
      <c r="L303"/>
      <c r="M303"/>
      <c r="N303"/>
      <c r="O303"/>
      <c r="P303"/>
      <c r="Q303"/>
      <c r="R303"/>
      <c r="S303"/>
      <c r="T303"/>
      <c r="U303"/>
      <c r="V303"/>
      <c r="AM303"/>
      <c r="AN303"/>
      <c r="AO303"/>
      <c r="AP303"/>
      <c r="AS303"/>
    </row>
    <row r="304" spans="1:45" x14ac:dyDescent="0.25">
      <c r="A304" s="94"/>
      <c r="B304" s="21">
        <v>217</v>
      </c>
      <c r="C304" s="19" t="str">
        <f>IF(ISBLANK('2.Quote'!C304),"",'2.Quote'!C304)</f>
        <v/>
      </c>
      <c r="D304" s="19" t="str">
        <f>IF(ISBLANK('2.Quote'!D304),"",'2.Quote'!D304)</f>
        <v/>
      </c>
      <c r="E304" s="124" t="str">
        <f>IF(ISBLANK('2.Quote'!E304),"",'2.Quote'!E304)</f>
        <v/>
      </c>
      <c r="F304" s="124" t="str">
        <f>IF(ISBLANK('2.Quote'!F304),"",'2.Quote'!F304)</f>
        <v/>
      </c>
      <c r="G304" s="124" t="str">
        <f>IF(ISBLANK('2.Quote'!G304),"",'2.Quote'!G304)</f>
        <v/>
      </c>
      <c r="H304" s="124" t="str">
        <f>IF(ISBLANK('2.Quote'!H304),"",'2.Quote'!H304)</f>
        <v/>
      </c>
      <c r="I304" s="20" t="str">
        <f>IFERROR('2.Quote'!AH304+'2.Quote'!AI304+'2.Quote'!K304,"")</f>
        <v/>
      </c>
      <c r="J304" s="22" t="str">
        <f t="shared" si="5"/>
        <v/>
      </c>
      <c r="K304" s="236" t="str">
        <f>IF(ISBLANK('2.Quote'!K304),"",'2.Quote'!K304)</f>
        <v/>
      </c>
      <c r="L304"/>
      <c r="M304"/>
      <c r="N304"/>
      <c r="O304"/>
      <c r="P304"/>
      <c r="Q304"/>
      <c r="R304"/>
      <c r="S304"/>
      <c r="T304"/>
      <c r="U304"/>
      <c r="V304"/>
      <c r="AM304"/>
      <c r="AN304"/>
      <c r="AO304"/>
      <c r="AP304"/>
      <c r="AS304"/>
    </row>
    <row r="305" spans="1:45" x14ac:dyDescent="0.25">
      <c r="A305" s="94"/>
      <c r="B305" s="18">
        <v>218</v>
      </c>
      <c r="C305" s="19" t="str">
        <f>IF(ISBLANK('2.Quote'!C305),"",'2.Quote'!C305)</f>
        <v/>
      </c>
      <c r="D305" s="19" t="str">
        <f>IF(ISBLANK('2.Quote'!D305),"",'2.Quote'!D305)</f>
        <v/>
      </c>
      <c r="E305" s="124" t="str">
        <f>IF(ISBLANK('2.Quote'!E305),"",'2.Quote'!E305)</f>
        <v/>
      </c>
      <c r="F305" s="124" t="str">
        <f>IF(ISBLANK('2.Quote'!F305),"",'2.Quote'!F305)</f>
        <v/>
      </c>
      <c r="G305" s="124" t="str">
        <f>IF(ISBLANK('2.Quote'!G305),"",'2.Quote'!G305)</f>
        <v/>
      </c>
      <c r="H305" s="124" t="str">
        <f>IF(ISBLANK('2.Quote'!H305),"",'2.Quote'!H305)</f>
        <v/>
      </c>
      <c r="I305" s="20" t="str">
        <f>IFERROR('2.Quote'!AH305+'2.Quote'!AI305+'2.Quote'!K305,"")</f>
        <v/>
      </c>
      <c r="J305" s="22" t="str">
        <f t="shared" si="5"/>
        <v/>
      </c>
      <c r="K305" s="236" t="str">
        <f>IF(ISBLANK('2.Quote'!K305),"",'2.Quote'!K305)</f>
        <v/>
      </c>
      <c r="L305"/>
      <c r="M305"/>
      <c r="N305"/>
      <c r="O305"/>
      <c r="P305"/>
      <c r="Q305"/>
      <c r="R305"/>
      <c r="S305"/>
      <c r="T305"/>
      <c r="U305"/>
      <c r="V305"/>
      <c r="AM305"/>
      <c r="AN305"/>
      <c r="AO305"/>
      <c r="AP305"/>
      <c r="AS305"/>
    </row>
    <row r="306" spans="1:45" x14ac:dyDescent="0.25">
      <c r="A306" s="94"/>
      <c r="B306" s="18">
        <v>219</v>
      </c>
      <c r="C306" s="19" t="str">
        <f>IF(ISBLANK('2.Quote'!C306),"",'2.Quote'!C306)</f>
        <v/>
      </c>
      <c r="D306" s="19" t="str">
        <f>IF(ISBLANK('2.Quote'!D306),"",'2.Quote'!D306)</f>
        <v/>
      </c>
      <c r="E306" s="124" t="str">
        <f>IF(ISBLANK('2.Quote'!E306),"",'2.Quote'!E306)</f>
        <v/>
      </c>
      <c r="F306" s="124" t="str">
        <f>IF(ISBLANK('2.Quote'!F306),"",'2.Quote'!F306)</f>
        <v/>
      </c>
      <c r="G306" s="124" t="str">
        <f>IF(ISBLANK('2.Quote'!G306),"",'2.Quote'!G306)</f>
        <v/>
      </c>
      <c r="H306" s="124" t="str">
        <f>IF(ISBLANK('2.Quote'!H306),"",'2.Quote'!H306)</f>
        <v/>
      </c>
      <c r="I306" s="20" t="str">
        <f>IFERROR('2.Quote'!AH306+'2.Quote'!AI306+'2.Quote'!K306,"")</f>
        <v/>
      </c>
      <c r="J306" s="22" t="str">
        <f t="shared" si="5"/>
        <v/>
      </c>
      <c r="K306" s="236" t="str">
        <f>IF(ISBLANK('2.Quote'!K306),"",'2.Quote'!K306)</f>
        <v/>
      </c>
      <c r="L306"/>
      <c r="M306"/>
      <c r="N306"/>
      <c r="O306"/>
      <c r="P306"/>
      <c r="Q306"/>
      <c r="R306"/>
      <c r="S306"/>
      <c r="T306"/>
      <c r="U306"/>
      <c r="V306"/>
      <c r="AM306"/>
      <c r="AN306"/>
      <c r="AO306"/>
      <c r="AP306"/>
      <c r="AS306"/>
    </row>
    <row r="307" spans="1:45" x14ac:dyDescent="0.25">
      <c r="A307" s="94"/>
      <c r="B307" s="21">
        <v>220</v>
      </c>
      <c r="C307" s="19" t="str">
        <f>IF(ISBLANK('2.Quote'!C307),"",'2.Quote'!C307)</f>
        <v/>
      </c>
      <c r="D307" s="19" t="str">
        <f>IF(ISBLANK('2.Quote'!D307),"",'2.Quote'!D307)</f>
        <v/>
      </c>
      <c r="E307" s="124" t="str">
        <f>IF(ISBLANK('2.Quote'!E307),"",'2.Quote'!E307)</f>
        <v/>
      </c>
      <c r="F307" s="124" t="str">
        <f>IF(ISBLANK('2.Quote'!F307),"",'2.Quote'!F307)</f>
        <v/>
      </c>
      <c r="G307" s="124" t="str">
        <f>IF(ISBLANK('2.Quote'!G307),"",'2.Quote'!G307)</f>
        <v/>
      </c>
      <c r="H307" s="124" t="str">
        <f>IF(ISBLANK('2.Quote'!H307),"",'2.Quote'!H307)</f>
        <v/>
      </c>
      <c r="I307" s="20" t="str">
        <f>IFERROR('2.Quote'!AH307+'2.Quote'!AI307+'2.Quote'!K307,"")</f>
        <v/>
      </c>
      <c r="J307" s="22" t="str">
        <f t="shared" si="5"/>
        <v/>
      </c>
      <c r="K307" s="236" t="str">
        <f>IF(ISBLANK('2.Quote'!K307),"",'2.Quote'!K307)</f>
        <v/>
      </c>
      <c r="L307"/>
      <c r="M307"/>
      <c r="N307"/>
      <c r="O307"/>
      <c r="P307"/>
      <c r="Q307"/>
      <c r="R307"/>
      <c r="S307"/>
      <c r="T307"/>
      <c r="U307"/>
      <c r="V307"/>
      <c r="AM307"/>
      <c r="AN307"/>
      <c r="AO307"/>
      <c r="AP307"/>
      <c r="AS307"/>
    </row>
    <row r="308" spans="1:45" x14ac:dyDescent="0.25">
      <c r="A308" s="94"/>
      <c r="B308" s="18">
        <v>221</v>
      </c>
      <c r="C308" s="19" t="str">
        <f>IF(ISBLANK('2.Quote'!C308),"",'2.Quote'!C308)</f>
        <v/>
      </c>
      <c r="D308" s="19" t="str">
        <f>IF(ISBLANK('2.Quote'!D308),"",'2.Quote'!D308)</f>
        <v/>
      </c>
      <c r="E308" s="124" t="str">
        <f>IF(ISBLANK('2.Quote'!E308),"",'2.Quote'!E308)</f>
        <v/>
      </c>
      <c r="F308" s="124" t="str">
        <f>IF(ISBLANK('2.Quote'!F308),"",'2.Quote'!F308)</f>
        <v/>
      </c>
      <c r="G308" s="124" t="str">
        <f>IF(ISBLANK('2.Quote'!G308),"",'2.Quote'!G308)</f>
        <v/>
      </c>
      <c r="H308" s="124" t="str">
        <f>IF(ISBLANK('2.Quote'!H308),"",'2.Quote'!H308)</f>
        <v/>
      </c>
      <c r="I308" s="20" t="str">
        <f>IFERROR('2.Quote'!AH308+'2.Quote'!AI308+'2.Quote'!K308,"")</f>
        <v/>
      </c>
      <c r="J308" s="22" t="str">
        <f t="shared" si="5"/>
        <v/>
      </c>
      <c r="K308" s="236" t="str">
        <f>IF(ISBLANK('2.Quote'!K308),"",'2.Quote'!K308)</f>
        <v/>
      </c>
      <c r="L308"/>
      <c r="M308"/>
      <c r="N308"/>
      <c r="O308"/>
      <c r="P308"/>
      <c r="Q308"/>
      <c r="R308"/>
      <c r="S308"/>
      <c r="T308"/>
      <c r="U308"/>
      <c r="V308"/>
      <c r="AM308"/>
      <c r="AN308"/>
      <c r="AO308"/>
      <c r="AP308"/>
      <c r="AS308"/>
    </row>
    <row r="309" spans="1:45" x14ac:dyDescent="0.25">
      <c r="A309" s="94"/>
      <c r="B309" s="18">
        <v>222</v>
      </c>
      <c r="C309" s="19" t="str">
        <f>IF(ISBLANK('2.Quote'!C309),"",'2.Quote'!C309)</f>
        <v/>
      </c>
      <c r="D309" s="19" t="str">
        <f>IF(ISBLANK('2.Quote'!D309),"",'2.Quote'!D309)</f>
        <v/>
      </c>
      <c r="E309" s="124" t="str">
        <f>IF(ISBLANK('2.Quote'!E309),"",'2.Quote'!E309)</f>
        <v/>
      </c>
      <c r="F309" s="124" t="str">
        <f>IF(ISBLANK('2.Quote'!F309),"",'2.Quote'!F309)</f>
        <v/>
      </c>
      <c r="G309" s="124" t="str">
        <f>IF(ISBLANK('2.Quote'!G309),"",'2.Quote'!G309)</f>
        <v/>
      </c>
      <c r="H309" s="124" t="str">
        <f>IF(ISBLANK('2.Quote'!H309),"",'2.Quote'!H309)</f>
        <v/>
      </c>
      <c r="I309" s="20" t="str">
        <f>IFERROR('2.Quote'!AH309+'2.Quote'!AI309+'2.Quote'!K309,"")</f>
        <v/>
      </c>
      <c r="J309" s="22" t="str">
        <f t="shared" si="5"/>
        <v/>
      </c>
      <c r="K309" s="236" t="str">
        <f>IF(ISBLANK('2.Quote'!K309),"",'2.Quote'!K309)</f>
        <v/>
      </c>
      <c r="L309"/>
      <c r="M309"/>
      <c r="N309"/>
      <c r="O309"/>
      <c r="P309"/>
      <c r="Q309"/>
      <c r="R309"/>
      <c r="S309"/>
      <c r="T309"/>
      <c r="U309"/>
      <c r="V309"/>
      <c r="AM309"/>
      <c r="AN309"/>
      <c r="AO309"/>
      <c r="AP309"/>
      <c r="AS309"/>
    </row>
    <row r="310" spans="1:45" x14ac:dyDescent="0.25">
      <c r="A310" s="94"/>
      <c r="B310" s="21">
        <v>223</v>
      </c>
      <c r="C310" s="19" t="str">
        <f>IF(ISBLANK('2.Quote'!C310),"",'2.Quote'!C310)</f>
        <v/>
      </c>
      <c r="D310" s="19" t="str">
        <f>IF(ISBLANK('2.Quote'!D310),"",'2.Quote'!D310)</f>
        <v/>
      </c>
      <c r="E310" s="124" t="str">
        <f>IF(ISBLANK('2.Quote'!E310),"",'2.Quote'!E310)</f>
        <v/>
      </c>
      <c r="F310" s="124" t="str">
        <f>IF(ISBLANK('2.Quote'!F310),"",'2.Quote'!F310)</f>
        <v/>
      </c>
      <c r="G310" s="124" t="str">
        <f>IF(ISBLANK('2.Quote'!G310),"",'2.Quote'!G310)</f>
        <v/>
      </c>
      <c r="H310" s="124" t="str">
        <f>IF(ISBLANK('2.Quote'!H310),"",'2.Quote'!H310)</f>
        <v/>
      </c>
      <c r="I310" s="20" t="str">
        <f>IFERROR('2.Quote'!AH310+'2.Quote'!AI310+'2.Quote'!K310,"")</f>
        <v/>
      </c>
      <c r="J310" s="22" t="str">
        <f t="shared" si="5"/>
        <v/>
      </c>
      <c r="K310" s="236" t="str">
        <f>IF(ISBLANK('2.Quote'!K310),"",'2.Quote'!K310)</f>
        <v/>
      </c>
      <c r="L310"/>
      <c r="M310"/>
      <c r="N310"/>
      <c r="O310"/>
      <c r="P310"/>
      <c r="Q310"/>
      <c r="R310"/>
      <c r="S310"/>
      <c r="T310"/>
      <c r="U310"/>
      <c r="V310"/>
      <c r="AM310"/>
      <c r="AN310"/>
      <c r="AO310"/>
      <c r="AP310"/>
      <c r="AS310"/>
    </row>
    <row r="311" spans="1:45" x14ac:dyDescent="0.25">
      <c r="A311" s="94"/>
      <c r="B311" s="18">
        <v>224</v>
      </c>
      <c r="C311" s="19" t="str">
        <f>IF(ISBLANK('2.Quote'!C311),"",'2.Quote'!C311)</f>
        <v/>
      </c>
      <c r="D311" s="19" t="str">
        <f>IF(ISBLANK('2.Quote'!D311),"",'2.Quote'!D311)</f>
        <v/>
      </c>
      <c r="E311" s="124" t="str">
        <f>IF(ISBLANK('2.Quote'!E311),"",'2.Quote'!E311)</f>
        <v/>
      </c>
      <c r="F311" s="124" t="str">
        <f>IF(ISBLANK('2.Quote'!F311),"",'2.Quote'!F311)</f>
        <v/>
      </c>
      <c r="G311" s="124" t="str">
        <f>IF(ISBLANK('2.Quote'!G311),"",'2.Quote'!G311)</f>
        <v/>
      </c>
      <c r="H311" s="124" t="str">
        <f>IF(ISBLANK('2.Quote'!H311),"",'2.Quote'!H311)</f>
        <v/>
      </c>
      <c r="I311" s="20" t="str">
        <f>IFERROR('2.Quote'!AH311+'2.Quote'!AI311+'2.Quote'!K311,"")</f>
        <v/>
      </c>
      <c r="J311" s="22" t="str">
        <f t="shared" si="5"/>
        <v/>
      </c>
      <c r="K311" s="236" t="str">
        <f>IF(ISBLANK('2.Quote'!K311),"",'2.Quote'!K311)</f>
        <v/>
      </c>
      <c r="L311"/>
      <c r="M311"/>
      <c r="N311"/>
      <c r="O311"/>
      <c r="P311"/>
      <c r="Q311"/>
      <c r="R311"/>
      <c r="S311"/>
      <c r="T311"/>
      <c r="U311"/>
      <c r="V311"/>
      <c r="AM311"/>
      <c r="AN311"/>
      <c r="AO311"/>
      <c r="AP311"/>
      <c r="AS311"/>
    </row>
    <row r="312" spans="1:45" x14ac:dyDescent="0.25">
      <c r="A312" s="94"/>
      <c r="B312" s="18">
        <v>225</v>
      </c>
      <c r="C312" s="19" t="str">
        <f>IF(ISBLANK('2.Quote'!C312),"",'2.Quote'!C312)</f>
        <v/>
      </c>
      <c r="D312" s="19" t="str">
        <f>IF(ISBLANK('2.Quote'!D312),"",'2.Quote'!D312)</f>
        <v/>
      </c>
      <c r="E312" s="124" t="str">
        <f>IF(ISBLANK('2.Quote'!E312),"",'2.Quote'!E312)</f>
        <v/>
      </c>
      <c r="F312" s="124" t="str">
        <f>IF(ISBLANK('2.Quote'!F312),"",'2.Quote'!F312)</f>
        <v/>
      </c>
      <c r="G312" s="124" t="str">
        <f>IF(ISBLANK('2.Quote'!G312),"",'2.Quote'!G312)</f>
        <v/>
      </c>
      <c r="H312" s="124" t="str">
        <f>IF(ISBLANK('2.Quote'!H312),"",'2.Quote'!H312)</f>
        <v/>
      </c>
      <c r="I312" s="20" t="str">
        <f>IFERROR('2.Quote'!AH312+'2.Quote'!AI312+'2.Quote'!K312,"")</f>
        <v/>
      </c>
      <c r="J312" s="22" t="str">
        <f t="shared" si="5"/>
        <v/>
      </c>
      <c r="K312" s="236" t="str">
        <f>IF(ISBLANK('2.Quote'!K312),"",'2.Quote'!K312)</f>
        <v/>
      </c>
      <c r="L312"/>
      <c r="M312"/>
      <c r="N312"/>
      <c r="O312"/>
      <c r="P312"/>
      <c r="Q312"/>
      <c r="R312"/>
      <c r="S312"/>
      <c r="T312"/>
      <c r="U312"/>
      <c r="V312"/>
      <c r="AM312"/>
      <c r="AN312"/>
      <c r="AO312"/>
      <c r="AP312"/>
      <c r="AS312"/>
    </row>
    <row r="313" spans="1:45" x14ac:dyDescent="0.25">
      <c r="A313" s="94"/>
      <c r="B313" s="21">
        <v>226</v>
      </c>
      <c r="C313" s="19" t="str">
        <f>IF(ISBLANK('2.Quote'!C313),"",'2.Quote'!C313)</f>
        <v/>
      </c>
      <c r="D313" s="19" t="str">
        <f>IF(ISBLANK('2.Quote'!D313),"",'2.Quote'!D313)</f>
        <v/>
      </c>
      <c r="E313" s="124" t="str">
        <f>IF(ISBLANK('2.Quote'!E313),"",'2.Quote'!E313)</f>
        <v/>
      </c>
      <c r="F313" s="124" t="str">
        <f>IF(ISBLANK('2.Quote'!F313),"",'2.Quote'!F313)</f>
        <v/>
      </c>
      <c r="G313" s="124" t="str">
        <f>IF(ISBLANK('2.Quote'!G313),"",'2.Quote'!G313)</f>
        <v/>
      </c>
      <c r="H313" s="124" t="str">
        <f>IF(ISBLANK('2.Quote'!H313),"",'2.Quote'!H313)</f>
        <v/>
      </c>
      <c r="I313" s="20" t="str">
        <f>IFERROR('2.Quote'!AH313+'2.Quote'!AI313+'2.Quote'!K313,"")</f>
        <v/>
      </c>
      <c r="J313" s="22" t="str">
        <f t="shared" si="5"/>
        <v/>
      </c>
      <c r="K313" s="236" t="str">
        <f>IF(ISBLANK('2.Quote'!K313),"",'2.Quote'!K313)</f>
        <v/>
      </c>
      <c r="L313"/>
      <c r="M313"/>
      <c r="N313"/>
      <c r="O313"/>
      <c r="P313"/>
      <c r="Q313"/>
      <c r="R313"/>
      <c r="S313"/>
      <c r="T313"/>
      <c r="U313"/>
      <c r="V313"/>
      <c r="AM313"/>
      <c r="AN313"/>
      <c r="AO313"/>
      <c r="AP313"/>
      <c r="AS313"/>
    </row>
    <row r="314" spans="1:45" x14ac:dyDescent="0.25">
      <c r="A314" s="94"/>
      <c r="B314" s="18">
        <v>227</v>
      </c>
      <c r="C314" s="19" t="str">
        <f>IF(ISBLANK('2.Quote'!C314),"",'2.Quote'!C314)</f>
        <v/>
      </c>
      <c r="D314" s="19" t="str">
        <f>IF(ISBLANK('2.Quote'!D314),"",'2.Quote'!D314)</f>
        <v/>
      </c>
      <c r="E314" s="124" t="str">
        <f>IF(ISBLANK('2.Quote'!E314),"",'2.Quote'!E314)</f>
        <v/>
      </c>
      <c r="F314" s="124" t="str">
        <f>IF(ISBLANK('2.Quote'!F314),"",'2.Quote'!F314)</f>
        <v/>
      </c>
      <c r="G314" s="124" t="str">
        <f>IF(ISBLANK('2.Quote'!G314),"",'2.Quote'!G314)</f>
        <v/>
      </c>
      <c r="H314" s="124" t="str">
        <f>IF(ISBLANK('2.Quote'!H314),"",'2.Quote'!H314)</f>
        <v/>
      </c>
      <c r="I314" s="20" t="str">
        <f>IFERROR('2.Quote'!AH314+'2.Quote'!AI314+'2.Quote'!K314,"")</f>
        <v/>
      </c>
      <c r="J314" s="22" t="str">
        <f t="shared" si="5"/>
        <v/>
      </c>
      <c r="K314" s="236" t="str">
        <f>IF(ISBLANK('2.Quote'!K314),"",'2.Quote'!K314)</f>
        <v/>
      </c>
      <c r="L314"/>
      <c r="M314"/>
      <c r="N314"/>
      <c r="O314"/>
      <c r="P314"/>
      <c r="Q314"/>
      <c r="R314"/>
      <c r="S314"/>
      <c r="T314"/>
      <c r="U314"/>
      <c r="V314"/>
      <c r="AM314"/>
      <c r="AN314"/>
      <c r="AO314"/>
      <c r="AP314"/>
      <c r="AS314"/>
    </row>
    <row r="315" spans="1:45" x14ac:dyDescent="0.25">
      <c r="A315" s="94"/>
      <c r="B315" s="18">
        <v>228</v>
      </c>
      <c r="C315" s="19" t="str">
        <f>IF(ISBLANK('2.Quote'!C315),"",'2.Quote'!C315)</f>
        <v/>
      </c>
      <c r="D315" s="19" t="str">
        <f>IF(ISBLANK('2.Quote'!D315),"",'2.Quote'!D315)</f>
        <v/>
      </c>
      <c r="E315" s="124" t="str">
        <f>IF(ISBLANK('2.Quote'!E315),"",'2.Quote'!E315)</f>
        <v/>
      </c>
      <c r="F315" s="124" t="str">
        <f>IF(ISBLANK('2.Quote'!F315),"",'2.Quote'!F315)</f>
        <v/>
      </c>
      <c r="G315" s="124" t="str">
        <f>IF(ISBLANK('2.Quote'!G315),"",'2.Quote'!G315)</f>
        <v/>
      </c>
      <c r="H315" s="124" t="str">
        <f>IF(ISBLANK('2.Quote'!H315),"",'2.Quote'!H315)</f>
        <v/>
      </c>
      <c r="I315" s="20" t="str">
        <f>IFERROR('2.Quote'!AH315+'2.Quote'!AI315+'2.Quote'!K315,"")</f>
        <v/>
      </c>
      <c r="J315" s="22" t="str">
        <f t="shared" si="5"/>
        <v/>
      </c>
      <c r="K315" s="236" t="str">
        <f>IF(ISBLANK('2.Quote'!K315),"",'2.Quote'!K315)</f>
        <v/>
      </c>
      <c r="L315"/>
      <c r="M315"/>
      <c r="N315"/>
      <c r="O315"/>
      <c r="P315"/>
      <c r="Q315"/>
      <c r="R315"/>
      <c r="S315"/>
      <c r="T315"/>
      <c r="U315"/>
      <c r="V315"/>
      <c r="AM315"/>
      <c r="AN315"/>
      <c r="AO315"/>
      <c r="AP315"/>
      <c r="AS315"/>
    </row>
    <row r="316" spans="1:45" x14ac:dyDescent="0.25">
      <c r="A316" s="94"/>
      <c r="B316" s="21">
        <v>229</v>
      </c>
      <c r="C316" s="19" t="str">
        <f>IF(ISBLANK('2.Quote'!C316),"",'2.Quote'!C316)</f>
        <v/>
      </c>
      <c r="D316" s="19" t="str">
        <f>IF(ISBLANK('2.Quote'!D316),"",'2.Quote'!D316)</f>
        <v/>
      </c>
      <c r="E316" s="124" t="str">
        <f>IF(ISBLANK('2.Quote'!E316),"",'2.Quote'!E316)</f>
        <v/>
      </c>
      <c r="F316" s="124" t="str">
        <f>IF(ISBLANK('2.Quote'!F316),"",'2.Quote'!F316)</f>
        <v/>
      </c>
      <c r="G316" s="124" t="str">
        <f>IF(ISBLANK('2.Quote'!G316),"",'2.Quote'!G316)</f>
        <v/>
      </c>
      <c r="H316" s="124" t="str">
        <f>IF(ISBLANK('2.Quote'!H316),"",'2.Quote'!H316)</f>
        <v/>
      </c>
      <c r="I316" s="20" t="str">
        <f>IFERROR('2.Quote'!AH316+'2.Quote'!AI316+'2.Quote'!K316,"")</f>
        <v/>
      </c>
      <c r="J316" s="22" t="str">
        <f t="shared" si="5"/>
        <v/>
      </c>
      <c r="K316" s="236" t="str">
        <f>IF(ISBLANK('2.Quote'!K316),"",'2.Quote'!K316)</f>
        <v/>
      </c>
      <c r="L316"/>
      <c r="M316"/>
      <c r="N316"/>
      <c r="O316"/>
      <c r="P316"/>
      <c r="Q316"/>
      <c r="R316"/>
      <c r="S316"/>
      <c r="T316"/>
      <c r="U316"/>
      <c r="V316"/>
      <c r="AM316"/>
      <c r="AN316"/>
      <c r="AO316"/>
      <c r="AP316"/>
      <c r="AS316"/>
    </row>
    <row r="317" spans="1:45" x14ac:dyDescent="0.25">
      <c r="A317" s="94"/>
      <c r="B317" s="18">
        <v>230</v>
      </c>
      <c r="C317" s="19" t="str">
        <f>IF(ISBLANK('2.Quote'!C317),"",'2.Quote'!C317)</f>
        <v/>
      </c>
      <c r="D317" s="19" t="str">
        <f>IF(ISBLANK('2.Quote'!D317),"",'2.Quote'!D317)</f>
        <v/>
      </c>
      <c r="E317" s="124" t="str">
        <f>IF(ISBLANK('2.Quote'!E317),"",'2.Quote'!E317)</f>
        <v/>
      </c>
      <c r="F317" s="124" t="str">
        <f>IF(ISBLANK('2.Quote'!F317),"",'2.Quote'!F317)</f>
        <v/>
      </c>
      <c r="G317" s="124" t="str">
        <f>IF(ISBLANK('2.Quote'!G317),"",'2.Quote'!G317)</f>
        <v/>
      </c>
      <c r="H317" s="124" t="str">
        <f>IF(ISBLANK('2.Quote'!H317),"",'2.Quote'!H317)</f>
        <v/>
      </c>
      <c r="I317" s="20" t="str">
        <f>IFERROR('2.Quote'!AH317+'2.Quote'!AI317+'2.Quote'!K317,"")</f>
        <v/>
      </c>
      <c r="J317" s="22" t="str">
        <f t="shared" si="5"/>
        <v/>
      </c>
      <c r="K317" s="236" t="str">
        <f>IF(ISBLANK('2.Quote'!K317),"",'2.Quote'!K317)</f>
        <v/>
      </c>
      <c r="L317"/>
      <c r="M317"/>
      <c r="N317"/>
      <c r="O317"/>
      <c r="P317"/>
      <c r="Q317"/>
      <c r="R317"/>
      <c r="S317"/>
      <c r="T317"/>
      <c r="U317"/>
      <c r="V317"/>
      <c r="AM317"/>
      <c r="AN317"/>
      <c r="AO317"/>
      <c r="AP317"/>
      <c r="AS317"/>
    </row>
    <row r="318" spans="1:45" x14ac:dyDescent="0.25">
      <c r="A318" s="94"/>
      <c r="B318" s="18">
        <v>231</v>
      </c>
      <c r="C318" s="19" t="str">
        <f>IF(ISBLANK('2.Quote'!C318),"",'2.Quote'!C318)</f>
        <v/>
      </c>
      <c r="D318" s="19" t="str">
        <f>IF(ISBLANK('2.Quote'!D318),"",'2.Quote'!D318)</f>
        <v/>
      </c>
      <c r="E318" s="124" t="str">
        <f>IF(ISBLANK('2.Quote'!E318),"",'2.Quote'!E318)</f>
        <v/>
      </c>
      <c r="F318" s="124" t="str">
        <f>IF(ISBLANK('2.Quote'!F318),"",'2.Quote'!F318)</f>
        <v/>
      </c>
      <c r="G318" s="124" t="str">
        <f>IF(ISBLANK('2.Quote'!G318),"",'2.Quote'!G318)</f>
        <v/>
      </c>
      <c r="H318" s="124" t="str">
        <f>IF(ISBLANK('2.Quote'!H318),"",'2.Quote'!H318)</f>
        <v/>
      </c>
      <c r="I318" s="20" t="str">
        <f>IFERROR('2.Quote'!AH318+'2.Quote'!AI318+'2.Quote'!K318,"")</f>
        <v/>
      </c>
      <c r="J318" s="22" t="str">
        <f t="shared" si="5"/>
        <v/>
      </c>
      <c r="K318" s="236" t="str">
        <f>IF(ISBLANK('2.Quote'!K318),"",'2.Quote'!K318)</f>
        <v/>
      </c>
      <c r="L318"/>
      <c r="M318"/>
      <c r="N318"/>
      <c r="O318"/>
      <c r="P318"/>
      <c r="Q318"/>
      <c r="R318"/>
      <c r="S318"/>
      <c r="T318"/>
      <c r="U318"/>
      <c r="V318"/>
      <c r="AM318"/>
      <c r="AN318"/>
      <c r="AO318"/>
      <c r="AP318"/>
      <c r="AS318"/>
    </row>
    <row r="319" spans="1:45" x14ac:dyDescent="0.25">
      <c r="A319" s="94"/>
      <c r="B319" s="21">
        <v>232</v>
      </c>
      <c r="C319" s="19" t="str">
        <f>IF(ISBLANK('2.Quote'!C319),"",'2.Quote'!C319)</f>
        <v/>
      </c>
      <c r="D319" s="19" t="str">
        <f>IF(ISBLANK('2.Quote'!D319),"",'2.Quote'!D319)</f>
        <v/>
      </c>
      <c r="E319" s="124" t="str">
        <f>IF(ISBLANK('2.Quote'!E319),"",'2.Quote'!E319)</f>
        <v/>
      </c>
      <c r="F319" s="124" t="str">
        <f>IF(ISBLANK('2.Quote'!F319),"",'2.Quote'!F319)</f>
        <v/>
      </c>
      <c r="G319" s="124" t="str">
        <f>IF(ISBLANK('2.Quote'!G319),"",'2.Quote'!G319)</f>
        <v/>
      </c>
      <c r="H319" s="124" t="str">
        <f>IF(ISBLANK('2.Quote'!H319),"",'2.Quote'!H319)</f>
        <v/>
      </c>
      <c r="I319" s="20" t="str">
        <f>IFERROR('2.Quote'!AH319+'2.Quote'!AI319+'2.Quote'!K319,"")</f>
        <v/>
      </c>
      <c r="J319" s="22" t="str">
        <f t="shared" si="5"/>
        <v/>
      </c>
      <c r="K319" s="236" t="str">
        <f>IF(ISBLANK('2.Quote'!K319),"",'2.Quote'!K319)</f>
        <v/>
      </c>
      <c r="L319"/>
      <c r="M319"/>
      <c r="N319"/>
      <c r="O319"/>
      <c r="P319"/>
      <c r="Q319"/>
      <c r="R319"/>
      <c r="S319"/>
      <c r="T319"/>
      <c r="U319"/>
      <c r="V319"/>
      <c r="AM319"/>
      <c r="AN319"/>
      <c r="AO319"/>
      <c r="AP319"/>
      <c r="AS319"/>
    </row>
    <row r="320" spans="1:45" x14ac:dyDescent="0.25">
      <c r="A320" s="94"/>
      <c r="B320" s="18">
        <v>233</v>
      </c>
      <c r="C320" s="19" t="str">
        <f>IF(ISBLANK('2.Quote'!C320),"",'2.Quote'!C320)</f>
        <v/>
      </c>
      <c r="D320" s="19" t="str">
        <f>IF(ISBLANK('2.Quote'!D320),"",'2.Quote'!D320)</f>
        <v/>
      </c>
      <c r="E320" s="124" t="str">
        <f>IF(ISBLANK('2.Quote'!E320),"",'2.Quote'!E320)</f>
        <v/>
      </c>
      <c r="F320" s="124" t="str">
        <f>IF(ISBLANK('2.Quote'!F320),"",'2.Quote'!F320)</f>
        <v/>
      </c>
      <c r="G320" s="124" t="str">
        <f>IF(ISBLANK('2.Quote'!G320),"",'2.Quote'!G320)</f>
        <v/>
      </c>
      <c r="H320" s="124" t="str">
        <f>IF(ISBLANK('2.Quote'!H320),"",'2.Quote'!H320)</f>
        <v/>
      </c>
      <c r="I320" s="20" t="str">
        <f>IFERROR('2.Quote'!AH320+'2.Quote'!AI320+'2.Quote'!K320,"")</f>
        <v/>
      </c>
      <c r="J320" s="22" t="str">
        <f t="shared" si="5"/>
        <v/>
      </c>
      <c r="K320" s="236" t="str">
        <f>IF(ISBLANK('2.Quote'!K320),"",'2.Quote'!K320)</f>
        <v/>
      </c>
      <c r="L320"/>
      <c r="M320"/>
      <c r="N320"/>
      <c r="O320"/>
      <c r="P320"/>
      <c r="Q320"/>
      <c r="R320"/>
      <c r="S320"/>
      <c r="T320"/>
      <c r="U320"/>
      <c r="V320"/>
      <c r="AM320"/>
      <c r="AN320"/>
      <c r="AO320"/>
      <c r="AP320"/>
      <c r="AS320"/>
    </row>
    <row r="321" spans="1:45" x14ac:dyDescent="0.25">
      <c r="A321" s="94"/>
      <c r="B321" s="18">
        <v>234</v>
      </c>
      <c r="C321" s="19" t="str">
        <f>IF(ISBLANK('2.Quote'!C321),"",'2.Quote'!C321)</f>
        <v/>
      </c>
      <c r="D321" s="19" t="str">
        <f>IF(ISBLANK('2.Quote'!D321),"",'2.Quote'!D321)</f>
        <v/>
      </c>
      <c r="E321" s="124" t="str">
        <f>IF(ISBLANK('2.Quote'!E321),"",'2.Quote'!E321)</f>
        <v/>
      </c>
      <c r="F321" s="124" t="str">
        <f>IF(ISBLANK('2.Quote'!F321),"",'2.Quote'!F321)</f>
        <v/>
      </c>
      <c r="G321" s="124" t="str">
        <f>IF(ISBLANK('2.Quote'!G321),"",'2.Quote'!G321)</f>
        <v/>
      </c>
      <c r="H321" s="124" t="str">
        <f>IF(ISBLANK('2.Quote'!H321),"",'2.Quote'!H321)</f>
        <v/>
      </c>
      <c r="I321" s="20" t="str">
        <f>IFERROR('2.Quote'!AH321+'2.Quote'!AI321+'2.Quote'!K321,"")</f>
        <v/>
      </c>
      <c r="J321" s="22" t="str">
        <f t="shared" si="5"/>
        <v/>
      </c>
      <c r="K321" s="236" t="str">
        <f>IF(ISBLANK('2.Quote'!K321),"",'2.Quote'!K321)</f>
        <v/>
      </c>
      <c r="L321"/>
      <c r="M321"/>
      <c r="N321"/>
      <c r="O321"/>
      <c r="P321"/>
      <c r="Q321"/>
      <c r="R321"/>
      <c r="S321"/>
      <c r="T321"/>
      <c r="U321"/>
      <c r="V321"/>
      <c r="AM321"/>
      <c r="AN321"/>
      <c r="AO321"/>
      <c r="AP321"/>
      <c r="AS321"/>
    </row>
    <row r="322" spans="1:45" x14ac:dyDescent="0.25">
      <c r="A322" s="94"/>
      <c r="B322" s="21">
        <v>235</v>
      </c>
      <c r="C322" s="19" t="str">
        <f>IF(ISBLANK('2.Quote'!C322),"",'2.Quote'!C322)</f>
        <v/>
      </c>
      <c r="D322" s="19" t="str">
        <f>IF(ISBLANK('2.Quote'!D322),"",'2.Quote'!D322)</f>
        <v/>
      </c>
      <c r="E322" s="124" t="str">
        <f>IF(ISBLANK('2.Quote'!E322),"",'2.Quote'!E322)</f>
        <v/>
      </c>
      <c r="F322" s="124" t="str">
        <f>IF(ISBLANK('2.Quote'!F322),"",'2.Quote'!F322)</f>
        <v/>
      </c>
      <c r="G322" s="124" t="str">
        <f>IF(ISBLANK('2.Quote'!G322),"",'2.Quote'!G322)</f>
        <v/>
      </c>
      <c r="H322" s="124" t="str">
        <f>IF(ISBLANK('2.Quote'!H322),"",'2.Quote'!H322)</f>
        <v/>
      </c>
      <c r="I322" s="20" t="str">
        <f>IFERROR('2.Quote'!AH322+'2.Quote'!AI322+'2.Quote'!K322,"")</f>
        <v/>
      </c>
      <c r="J322" s="22" t="str">
        <f t="shared" si="5"/>
        <v/>
      </c>
      <c r="K322" s="236" t="str">
        <f>IF(ISBLANK('2.Quote'!K322),"",'2.Quote'!K322)</f>
        <v/>
      </c>
      <c r="L322"/>
      <c r="M322"/>
      <c r="N322"/>
      <c r="O322"/>
      <c r="P322"/>
      <c r="Q322"/>
      <c r="R322"/>
      <c r="S322"/>
      <c r="T322"/>
      <c r="U322"/>
      <c r="V322"/>
      <c r="AM322"/>
      <c r="AN322"/>
      <c r="AO322"/>
      <c r="AP322"/>
      <c r="AS322"/>
    </row>
    <row r="323" spans="1:45" x14ac:dyDescent="0.25">
      <c r="A323" s="94"/>
      <c r="B323" s="18">
        <v>236</v>
      </c>
      <c r="C323" s="19" t="str">
        <f>IF(ISBLANK('2.Quote'!C323),"",'2.Quote'!C323)</f>
        <v/>
      </c>
      <c r="D323" s="19" t="str">
        <f>IF(ISBLANK('2.Quote'!D323),"",'2.Quote'!D323)</f>
        <v/>
      </c>
      <c r="E323" s="124" t="str">
        <f>IF(ISBLANK('2.Quote'!E323),"",'2.Quote'!E323)</f>
        <v/>
      </c>
      <c r="F323" s="124" t="str">
        <f>IF(ISBLANK('2.Quote'!F323),"",'2.Quote'!F323)</f>
        <v/>
      </c>
      <c r="G323" s="124" t="str">
        <f>IF(ISBLANK('2.Quote'!G323),"",'2.Quote'!G323)</f>
        <v/>
      </c>
      <c r="H323" s="124" t="str">
        <f>IF(ISBLANK('2.Quote'!H323),"",'2.Quote'!H323)</f>
        <v/>
      </c>
      <c r="I323" s="20" t="str">
        <f>IFERROR('2.Quote'!AH323+'2.Quote'!AI323+'2.Quote'!K323,"")</f>
        <v/>
      </c>
      <c r="J323" s="22" t="str">
        <f t="shared" si="5"/>
        <v/>
      </c>
      <c r="K323" s="236" t="str">
        <f>IF(ISBLANK('2.Quote'!K323),"",'2.Quote'!K323)</f>
        <v/>
      </c>
      <c r="L323"/>
      <c r="M323"/>
      <c r="N323"/>
      <c r="O323"/>
      <c r="P323"/>
      <c r="Q323"/>
      <c r="R323"/>
      <c r="S323"/>
      <c r="T323"/>
      <c r="U323"/>
      <c r="V323"/>
      <c r="AM323"/>
      <c r="AN323"/>
      <c r="AO323"/>
      <c r="AP323"/>
      <c r="AS323"/>
    </row>
    <row r="324" spans="1:45" x14ac:dyDescent="0.25">
      <c r="A324" s="94"/>
      <c r="B324" s="18">
        <v>237</v>
      </c>
      <c r="C324" s="19" t="str">
        <f>IF(ISBLANK('2.Quote'!C324),"",'2.Quote'!C324)</f>
        <v/>
      </c>
      <c r="D324" s="19" t="str">
        <f>IF(ISBLANK('2.Quote'!D324),"",'2.Quote'!D324)</f>
        <v/>
      </c>
      <c r="E324" s="124" t="str">
        <f>IF(ISBLANK('2.Quote'!E324),"",'2.Quote'!E324)</f>
        <v/>
      </c>
      <c r="F324" s="124" t="str">
        <f>IF(ISBLANK('2.Quote'!F324),"",'2.Quote'!F324)</f>
        <v/>
      </c>
      <c r="G324" s="124" t="str">
        <f>IF(ISBLANK('2.Quote'!G324),"",'2.Quote'!G324)</f>
        <v/>
      </c>
      <c r="H324" s="124" t="str">
        <f>IF(ISBLANK('2.Quote'!H324),"",'2.Quote'!H324)</f>
        <v/>
      </c>
      <c r="I324" s="20" t="str">
        <f>IFERROR('2.Quote'!AH324+'2.Quote'!AI324+'2.Quote'!K324,"")</f>
        <v/>
      </c>
      <c r="J324" s="22" t="str">
        <f t="shared" si="5"/>
        <v/>
      </c>
      <c r="K324" s="236" t="str">
        <f>IF(ISBLANK('2.Quote'!K324),"",'2.Quote'!K324)</f>
        <v/>
      </c>
      <c r="L324"/>
      <c r="M324"/>
      <c r="N324"/>
      <c r="O324"/>
      <c r="P324"/>
      <c r="Q324"/>
      <c r="R324"/>
      <c r="S324"/>
      <c r="T324"/>
      <c r="U324"/>
      <c r="V324"/>
      <c r="AM324"/>
      <c r="AN324"/>
      <c r="AO324"/>
      <c r="AP324"/>
      <c r="AS324"/>
    </row>
    <row r="325" spans="1:45" x14ac:dyDescent="0.25">
      <c r="A325" s="94"/>
      <c r="B325" s="21">
        <v>238</v>
      </c>
      <c r="C325" s="19" t="str">
        <f>IF(ISBLANK('2.Quote'!C325),"",'2.Quote'!C325)</f>
        <v/>
      </c>
      <c r="D325" s="19" t="str">
        <f>IF(ISBLANK('2.Quote'!D325),"",'2.Quote'!D325)</f>
        <v/>
      </c>
      <c r="E325" s="124" t="str">
        <f>IF(ISBLANK('2.Quote'!E325),"",'2.Quote'!E325)</f>
        <v/>
      </c>
      <c r="F325" s="124" t="str">
        <f>IF(ISBLANK('2.Quote'!F325),"",'2.Quote'!F325)</f>
        <v/>
      </c>
      <c r="G325" s="124" t="str">
        <f>IF(ISBLANK('2.Quote'!G325),"",'2.Quote'!G325)</f>
        <v/>
      </c>
      <c r="H325" s="124" t="str">
        <f>IF(ISBLANK('2.Quote'!H325),"",'2.Quote'!H325)</f>
        <v/>
      </c>
      <c r="I325" s="20" t="str">
        <f>IFERROR('2.Quote'!AH325+'2.Quote'!AI325+'2.Quote'!K325,"")</f>
        <v/>
      </c>
      <c r="J325" s="22" t="str">
        <f t="shared" si="5"/>
        <v/>
      </c>
      <c r="K325" s="236" t="str">
        <f>IF(ISBLANK('2.Quote'!K325),"",'2.Quote'!K325)</f>
        <v/>
      </c>
      <c r="L325"/>
      <c r="M325"/>
      <c r="N325"/>
      <c r="O325"/>
      <c r="P325"/>
      <c r="Q325"/>
      <c r="R325"/>
      <c r="S325"/>
      <c r="T325"/>
      <c r="U325"/>
      <c r="V325"/>
      <c r="AM325"/>
      <c r="AN325"/>
      <c r="AO325"/>
      <c r="AP325"/>
      <c r="AS325"/>
    </row>
    <row r="326" spans="1:45" x14ac:dyDescent="0.25">
      <c r="A326" s="94"/>
      <c r="B326" s="18">
        <v>239</v>
      </c>
      <c r="C326" s="19" t="str">
        <f>IF(ISBLANK('2.Quote'!C326),"",'2.Quote'!C326)</f>
        <v/>
      </c>
      <c r="D326" s="19" t="str">
        <f>IF(ISBLANK('2.Quote'!D326),"",'2.Quote'!D326)</f>
        <v/>
      </c>
      <c r="E326" s="124" t="str">
        <f>IF(ISBLANK('2.Quote'!E326),"",'2.Quote'!E326)</f>
        <v/>
      </c>
      <c r="F326" s="124" t="str">
        <f>IF(ISBLANK('2.Quote'!F326),"",'2.Quote'!F326)</f>
        <v/>
      </c>
      <c r="G326" s="124" t="str">
        <f>IF(ISBLANK('2.Quote'!G326),"",'2.Quote'!G326)</f>
        <v/>
      </c>
      <c r="H326" s="124" t="str">
        <f>IF(ISBLANK('2.Quote'!H326),"",'2.Quote'!H326)</f>
        <v/>
      </c>
      <c r="I326" s="20" t="str">
        <f>IFERROR('2.Quote'!AH326+'2.Quote'!AI326+'2.Quote'!K326,"")</f>
        <v/>
      </c>
      <c r="J326" s="22" t="str">
        <f t="shared" si="5"/>
        <v/>
      </c>
      <c r="K326" s="236" t="str">
        <f>IF(ISBLANK('2.Quote'!K326),"",'2.Quote'!K326)</f>
        <v/>
      </c>
      <c r="L326"/>
      <c r="M326"/>
      <c r="N326"/>
      <c r="O326"/>
      <c r="P326"/>
      <c r="Q326"/>
      <c r="R326"/>
      <c r="S326"/>
      <c r="T326"/>
      <c r="U326"/>
      <c r="V326"/>
      <c r="AM326"/>
      <c r="AN326"/>
      <c r="AO326"/>
      <c r="AP326"/>
      <c r="AS326"/>
    </row>
    <row r="327" spans="1:45" x14ac:dyDescent="0.25">
      <c r="A327" s="94"/>
      <c r="B327" s="18">
        <v>240</v>
      </c>
      <c r="C327" s="19" t="str">
        <f>IF(ISBLANK('2.Quote'!C327),"",'2.Quote'!C327)</f>
        <v/>
      </c>
      <c r="D327" s="19" t="str">
        <f>IF(ISBLANK('2.Quote'!D327),"",'2.Quote'!D327)</f>
        <v/>
      </c>
      <c r="E327" s="124" t="str">
        <f>IF(ISBLANK('2.Quote'!E327),"",'2.Quote'!E327)</f>
        <v/>
      </c>
      <c r="F327" s="124" t="str">
        <f>IF(ISBLANK('2.Quote'!F327),"",'2.Quote'!F327)</f>
        <v/>
      </c>
      <c r="G327" s="124" t="str">
        <f>IF(ISBLANK('2.Quote'!G327),"",'2.Quote'!G327)</f>
        <v/>
      </c>
      <c r="H327" s="124" t="str">
        <f>IF(ISBLANK('2.Quote'!H327),"",'2.Quote'!H327)</f>
        <v/>
      </c>
      <c r="I327" s="20" t="str">
        <f>IFERROR('2.Quote'!AH327+'2.Quote'!AI327+'2.Quote'!K327,"")</f>
        <v/>
      </c>
      <c r="J327" s="22" t="str">
        <f t="shared" si="5"/>
        <v/>
      </c>
      <c r="K327" s="236" t="str">
        <f>IF(ISBLANK('2.Quote'!K327),"",'2.Quote'!K327)</f>
        <v/>
      </c>
      <c r="L327"/>
      <c r="M327"/>
      <c r="N327"/>
      <c r="O327"/>
      <c r="P327"/>
      <c r="Q327"/>
      <c r="R327"/>
      <c r="S327"/>
      <c r="T327"/>
      <c r="U327"/>
      <c r="V327"/>
      <c r="AM327"/>
      <c r="AN327"/>
      <c r="AO327"/>
      <c r="AP327"/>
      <c r="AS327"/>
    </row>
    <row r="328" spans="1:45" ht="15.75" thickBot="1" x14ac:dyDescent="0.3">
      <c r="B328" s="58"/>
      <c r="C328" s="58"/>
      <c r="D328" s="58"/>
      <c r="E328" s="58"/>
      <c r="F328" s="58"/>
      <c r="G328" s="58">
        <f>SUM(G12:G51)+SUM(G68:G107)+SUM(G123:G162)+SUM(G178:G217)+SUM(G233:G272)+SUM(G288:G327)</f>
        <v>1</v>
      </c>
      <c r="H328" s="59" t="s">
        <v>11542</v>
      </c>
      <c r="I328" s="60"/>
      <c r="J328" s="61">
        <f>SUM(J12:J51)+SUM(J68:J107)+SUM(J123:J162)+SUM(J178:J217)+SUM(J233:J272)+SUM(J288:J327)</f>
        <v>103.35000000000001</v>
      </c>
      <c r="K328" s="80"/>
      <c r="L328"/>
      <c r="M328"/>
      <c r="N328"/>
      <c r="O328"/>
      <c r="P328"/>
      <c r="Q328"/>
      <c r="R328"/>
      <c r="S328"/>
      <c r="T328"/>
      <c r="U328"/>
      <c r="V328"/>
      <c r="AM328"/>
      <c r="AN328"/>
      <c r="AO328"/>
      <c r="AP328"/>
      <c r="AS328"/>
    </row>
    <row r="329" spans="1:45" ht="15.75" thickTop="1" x14ac:dyDescent="0.25">
      <c r="B329" s="23" t="str">
        <f>$B$54</f>
        <v>Total price quoted excludes GST</v>
      </c>
      <c r="H329" s="3"/>
      <c r="I329" s="13"/>
      <c r="J329" s="14"/>
      <c r="K329" s="14"/>
      <c r="L329"/>
      <c r="M329"/>
      <c r="N329"/>
      <c r="O329"/>
      <c r="P329"/>
      <c r="Q329"/>
      <c r="R329"/>
      <c r="S329"/>
      <c r="T329"/>
      <c r="U329"/>
      <c r="V329"/>
      <c r="AM329"/>
      <c r="AN329"/>
      <c r="AO329"/>
      <c r="AP329"/>
      <c r="AS329"/>
    </row>
    <row r="330" spans="1:45" x14ac:dyDescent="0.25">
      <c r="B330" s="23" t="str">
        <f>$B$55</f>
        <v>This quotation is subject to Capral Limited's standard conditions of sale (unless otherwise agreed in writing) which can</v>
      </c>
      <c r="H330" s="3"/>
      <c r="I330" s="13"/>
      <c r="J330" s="14"/>
      <c r="K330" s="14"/>
      <c r="L330"/>
      <c r="M330"/>
      <c r="N330"/>
      <c r="O330"/>
      <c r="P330"/>
      <c r="Q330"/>
      <c r="R330"/>
      <c r="S330"/>
      <c r="T330"/>
      <c r="U330"/>
      <c r="V330"/>
      <c r="AM330"/>
      <c r="AN330"/>
      <c r="AO330"/>
      <c r="AP330"/>
      <c r="AS330"/>
    </row>
    <row r="331" spans="1:45" x14ac:dyDescent="0.25">
      <c r="B331" s="23" t="str">
        <f>$B$56</f>
        <v>be viewed on our website at www.capral.com.au</v>
      </c>
      <c r="H331" s="3"/>
      <c r="I331" s="84"/>
      <c r="J331" s="51" t="str">
        <f>"v" &amp; CONCATENATE('Pricing Matrix'!$D$3,'Pricing Matrix'!$D$4,'Pricing Matrix'!$D$5)</f>
        <v>v0106.2026.</v>
      </c>
      <c r="K331" s="51"/>
      <c r="L331"/>
      <c r="M331"/>
      <c r="N331"/>
      <c r="O331"/>
      <c r="P331"/>
      <c r="Q331"/>
      <c r="R331"/>
      <c r="S331"/>
      <c r="T331"/>
      <c r="U331"/>
      <c r="V331"/>
      <c r="AM331"/>
      <c r="AN331"/>
      <c r="AO331"/>
      <c r="AP331"/>
      <c r="AS331"/>
    </row>
    <row r="332" spans="1:45" x14ac:dyDescent="0.25">
      <c r="L332"/>
      <c r="M332"/>
      <c r="N332"/>
      <c r="O332"/>
      <c r="P332"/>
      <c r="Q332"/>
      <c r="R332"/>
      <c r="S332"/>
      <c r="T332"/>
      <c r="U332"/>
      <c r="V332"/>
      <c r="AM332"/>
      <c r="AN332"/>
      <c r="AO332"/>
      <c r="AP332"/>
      <c r="AS332"/>
    </row>
    <row r="333" spans="1:45" x14ac:dyDescent="0.25">
      <c r="L333"/>
      <c r="M333"/>
      <c r="N333"/>
      <c r="O333"/>
      <c r="P333"/>
      <c r="Q333"/>
      <c r="R333"/>
      <c r="S333"/>
      <c r="T333"/>
      <c r="U333"/>
      <c r="V333"/>
      <c r="AM333"/>
      <c r="AN333"/>
      <c r="AO333"/>
      <c r="AP333"/>
      <c r="AS333"/>
    </row>
    <row r="334" spans="1:45" x14ac:dyDescent="0.25">
      <c r="L334"/>
      <c r="M334"/>
      <c r="N334"/>
      <c r="O334"/>
      <c r="P334"/>
      <c r="Q334"/>
      <c r="R334"/>
      <c r="S334"/>
      <c r="T334"/>
      <c r="U334"/>
      <c r="V334"/>
      <c r="AM334"/>
      <c r="AN334"/>
      <c r="AO334"/>
      <c r="AP334"/>
      <c r="AS334"/>
    </row>
    <row r="335" spans="1:45" x14ac:dyDescent="0.25">
      <c r="L335"/>
      <c r="M335"/>
      <c r="N335"/>
      <c r="O335"/>
      <c r="P335"/>
      <c r="Q335"/>
      <c r="R335"/>
      <c r="S335"/>
      <c r="T335"/>
      <c r="U335"/>
      <c r="V335"/>
      <c r="AM335"/>
      <c r="AN335"/>
      <c r="AO335"/>
      <c r="AP335"/>
      <c r="AS335"/>
    </row>
    <row r="336" spans="1:45" x14ac:dyDescent="0.25">
      <c r="L336"/>
      <c r="M336"/>
      <c r="N336"/>
      <c r="O336"/>
      <c r="P336"/>
      <c r="Q336"/>
      <c r="R336"/>
      <c r="S336"/>
      <c r="T336"/>
      <c r="U336"/>
      <c r="V336"/>
      <c r="AM336"/>
      <c r="AN336"/>
      <c r="AO336"/>
      <c r="AP336"/>
      <c r="AS336"/>
    </row>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sheetData>
  <sheetProtection algorithmName="SHA-512" hashValue="s9KN/1LFWjPvKH2E/vWuf+xX4p+y0ylqozJGsW4AuDb/ICHG0hFUHnWbnLHfpR86w9WpfqU1xFwkRe6B0nnNDQ==" saltValue="LkNA7e2hEPwSj4nrFqJluQ==" spinCount="100000" sheet="1" objects="1" scenarios="1"/>
  <mergeCells count="66">
    <mergeCell ref="B284:C284"/>
    <mergeCell ref="D284:G284"/>
    <mergeCell ref="I284:J284"/>
    <mergeCell ref="D285:J285"/>
    <mergeCell ref="D286:G286"/>
    <mergeCell ref="B282:C282"/>
    <mergeCell ref="D282:G282"/>
    <mergeCell ref="I282:J282"/>
    <mergeCell ref="B227:C227"/>
    <mergeCell ref="D227:G227"/>
    <mergeCell ref="I227:J227"/>
    <mergeCell ref="B229:C229"/>
    <mergeCell ref="D229:G229"/>
    <mergeCell ref="I229:J229"/>
    <mergeCell ref="D230:J230"/>
    <mergeCell ref="D231:G231"/>
    <mergeCell ref="B280:C280"/>
    <mergeCell ref="D280:G280"/>
    <mergeCell ref="I280:J280"/>
    <mergeCell ref="B225:C225"/>
    <mergeCell ref="D225:G225"/>
    <mergeCell ref="I225:J225"/>
    <mergeCell ref="D120:J120"/>
    <mergeCell ref="D121:G121"/>
    <mergeCell ref="B170:C170"/>
    <mergeCell ref="D170:G170"/>
    <mergeCell ref="I170:J170"/>
    <mergeCell ref="B172:C172"/>
    <mergeCell ref="D172:G172"/>
    <mergeCell ref="I172:J172"/>
    <mergeCell ref="B174:C174"/>
    <mergeCell ref="D174:G174"/>
    <mergeCell ref="I174:J174"/>
    <mergeCell ref="D175:J175"/>
    <mergeCell ref="D176:G176"/>
    <mergeCell ref="B117:C117"/>
    <mergeCell ref="D117:G117"/>
    <mergeCell ref="I117:J117"/>
    <mergeCell ref="B119:C119"/>
    <mergeCell ref="D119:G119"/>
    <mergeCell ref="I119:J119"/>
    <mergeCell ref="B115:C115"/>
    <mergeCell ref="D115:G115"/>
    <mergeCell ref="I115:J115"/>
    <mergeCell ref="B60:C60"/>
    <mergeCell ref="D60:G60"/>
    <mergeCell ref="I60:J60"/>
    <mergeCell ref="B62:C62"/>
    <mergeCell ref="D62:G62"/>
    <mergeCell ref="I62:J62"/>
    <mergeCell ref="B64:C64"/>
    <mergeCell ref="D64:G64"/>
    <mergeCell ref="I64:J64"/>
    <mergeCell ref="D65:J65"/>
    <mergeCell ref="D66:G66"/>
    <mergeCell ref="B8:C8"/>
    <mergeCell ref="D8:G8"/>
    <mergeCell ref="I8:J8"/>
    <mergeCell ref="D9:J9"/>
    <mergeCell ref="D10:G10"/>
    <mergeCell ref="B4:C4"/>
    <mergeCell ref="D4:G4"/>
    <mergeCell ref="I4:J4"/>
    <mergeCell ref="B6:C6"/>
    <mergeCell ref="D6:G6"/>
    <mergeCell ref="I6:J6"/>
  </mergeCells>
  <dataValidations count="1">
    <dataValidation showInputMessage="1" showErrorMessage="1" errorTitle="Incorrect Section" error="This is not a correct section name. Type in a valid section or select from the drop-down list._x000a__x000a_If you believe the section should be available, please contact either Andrew Maslin or Brendon Orth." sqref="C108:C111 C163:C166 C218:C221 C273:C276 C328:C331 C52:C56" xr:uid="{974270F5-7906-45C6-A906-784BE552D6C3}"/>
  </dataValidations>
  <pageMargins left="0.27559055118110237" right="0.23622047244094491" top="0.39370078740157483" bottom="0.43307086614173229" header="0.15748031496062992" footer="0.19685039370078741"/>
  <pageSetup paperSize="9" scale="90" fitToWidth="0" fitToHeight="0" orientation="portrait" r:id="rId1"/>
  <headerFooter>
    <oddHeader>&amp;R&amp;D - &amp;T</oddHeader>
    <oddFooter>&amp;L&amp;8Capral Ltd Confidential&amp;C&amp;8ABN: 78 004 213 692&amp;R&amp;8Page &amp;P of &amp;N</oddFooter>
  </headerFooter>
  <rowBreaks count="5" manualBreakCount="5">
    <brk id="56" max="9" man="1"/>
    <brk id="111" max="9" man="1"/>
    <brk id="166" max="9" man="1"/>
    <brk id="221" max="9" man="1"/>
    <brk id="276" max="7" man="1"/>
  </rowBreaks>
  <drawing r:id="rId2"/>
  <legacyDrawing r:id="rId3"/>
  <mc:AlternateContent xmlns:mc="http://schemas.openxmlformats.org/markup-compatibility/2006">
    <mc:Choice Requires="x14">
      <controls>
        <mc:AlternateContent xmlns:mc="http://schemas.openxmlformats.org/markup-compatibility/2006">
          <mc:Choice Requires="x14">
            <control shapeId="29697" r:id="rId4" name="Option Button 1">
              <controlPr defaultSize="0" autoFill="0" autoLine="0" autoPict="0" macro="[0]!OptionButton7_Click">
                <anchor moveWithCells="1">
                  <from>
                    <xdr:col>2</xdr:col>
                    <xdr:colOff>762000</xdr:colOff>
                    <xdr:row>52</xdr:row>
                    <xdr:rowOff>0</xdr:rowOff>
                  </from>
                  <to>
                    <xdr:col>3</xdr:col>
                    <xdr:colOff>723900</xdr:colOff>
                    <xdr:row>53</xdr:row>
                    <xdr:rowOff>19050</xdr:rowOff>
                  </to>
                </anchor>
              </controlPr>
            </control>
          </mc:Choice>
        </mc:AlternateContent>
        <mc:AlternateContent xmlns:mc="http://schemas.openxmlformats.org/markup-compatibility/2006">
          <mc:Choice Requires="x14">
            <control shapeId="29698" r:id="rId5" name="Option Button 2">
              <controlPr defaultSize="0" autoFill="0" autoLine="0" autoPict="0" macro="[0]!OptionButton8_Click">
                <anchor moveWithCells="1">
                  <from>
                    <xdr:col>3</xdr:col>
                    <xdr:colOff>657225</xdr:colOff>
                    <xdr:row>52</xdr:row>
                    <xdr:rowOff>0</xdr:rowOff>
                  </from>
                  <to>
                    <xdr:col>3</xdr:col>
                    <xdr:colOff>1381125</xdr:colOff>
                    <xdr:row>53</xdr:row>
                    <xdr:rowOff>19050</xdr:rowOff>
                  </to>
                </anchor>
              </controlPr>
            </control>
          </mc:Choice>
        </mc:AlternateContent>
        <mc:AlternateContent xmlns:mc="http://schemas.openxmlformats.org/markup-compatibility/2006">
          <mc:Choice Requires="x14">
            <control shapeId="29699" r:id="rId6" name="Button 3">
              <controlPr defaultSize="0" print="0" autoFill="0" autoPict="0" macro="[0]!Button12_Click_PrintWorksheet">
                <anchor moveWithCells="1" sizeWithCells="1">
                  <from>
                    <xdr:col>10</xdr:col>
                    <xdr:colOff>161925</xdr:colOff>
                    <xdr:row>0</xdr:row>
                    <xdr:rowOff>19050</xdr:rowOff>
                  </from>
                  <to>
                    <xdr:col>10</xdr:col>
                    <xdr:colOff>1409700</xdr:colOff>
                    <xdr:row>1</xdr:row>
                    <xdr:rowOff>66675</xdr:rowOff>
                  </to>
                </anchor>
              </controlPr>
            </control>
          </mc:Choice>
        </mc:AlternateContent>
        <mc:AlternateContent xmlns:mc="http://schemas.openxmlformats.org/markup-compatibility/2006">
          <mc:Choice Requires="x14">
            <control shapeId="29700" r:id="rId7" name="Button 4">
              <controlPr defaultSize="0" print="0" autoFill="0" autoPict="0" macro="[0]!Button12_Click_PrintProject">
                <anchor moveWithCells="1" sizeWithCells="1">
                  <from>
                    <xdr:col>10</xdr:col>
                    <xdr:colOff>1504950</xdr:colOff>
                    <xdr:row>0</xdr:row>
                    <xdr:rowOff>19050</xdr:rowOff>
                  </from>
                  <to>
                    <xdr:col>11</xdr:col>
                    <xdr:colOff>1066800</xdr:colOff>
                    <xdr:row>1</xdr:row>
                    <xdr:rowOff>66675</xdr:rowOff>
                  </to>
                </anchor>
              </controlPr>
            </control>
          </mc:Choice>
        </mc:AlternateContent>
        <mc:AlternateContent xmlns:mc="http://schemas.openxmlformats.org/markup-compatibility/2006">
          <mc:Choice Requires="x14">
            <control shapeId="29702" r:id="rId8" name="Option Button 6">
              <controlPr defaultSize="0" autoFill="0" autoLine="0" autoPict="0" macro="[0]!OptionButton9_Click">
                <anchor moveWithCells="1">
                  <from>
                    <xdr:col>3</xdr:col>
                    <xdr:colOff>1390650</xdr:colOff>
                    <xdr:row>52</xdr:row>
                    <xdr:rowOff>0</xdr:rowOff>
                  </from>
                  <to>
                    <xdr:col>3</xdr:col>
                    <xdr:colOff>2114550</xdr:colOff>
                    <xdr:row>53</xdr:row>
                    <xdr:rowOff>19050</xdr:rowOff>
                  </to>
                </anchor>
              </controlPr>
            </control>
          </mc:Choice>
        </mc:AlternateContent>
        <mc:AlternateContent xmlns:mc="http://schemas.openxmlformats.org/markup-compatibility/2006">
          <mc:Choice Requires="x14">
            <control shapeId="29704" r:id="rId9" name="Option Button 8">
              <controlPr defaultSize="0" autoFill="0" autoLine="0" autoPict="0" macro="[0]!OptionButton21_Click">
                <anchor moveWithCells="1">
                  <from>
                    <xdr:col>3</xdr:col>
                    <xdr:colOff>2105025</xdr:colOff>
                    <xdr:row>52</xdr:row>
                    <xdr:rowOff>0</xdr:rowOff>
                  </from>
                  <to>
                    <xdr:col>4</xdr:col>
                    <xdr:colOff>419100</xdr:colOff>
                    <xdr:row>53</xdr:row>
                    <xdr:rowOff>19050</xdr:rowOff>
                  </to>
                </anchor>
              </controlPr>
            </control>
          </mc:Choice>
        </mc:AlternateContent>
        <mc:AlternateContent xmlns:mc="http://schemas.openxmlformats.org/markup-compatibility/2006">
          <mc:Choice Requires="x14">
            <control shapeId="29706" r:id="rId10" name="Option Button 10">
              <controlPr defaultSize="0" autoFill="0" autoLine="0" autoPict="0" macro="[0]!OptionButton31_Click">
                <anchor moveWithCells="1">
                  <from>
                    <xdr:col>4</xdr:col>
                    <xdr:colOff>457200</xdr:colOff>
                    <xdr:row>52</xdr:row>
                    <xdr:rowOff>0</xdr:rowOff>
                  </from>
                  <to>
                    <xdr:col>6</xdr:col>
                    <xdr:colOff>152400</xdr:colOff>
                    <xdr:row>53</xdr:row>
                    <xdr:rowOff>19050</xdr:rowOff>
                  </to>
                </anchor>
              </controlPr>
            </control>
          </mc:Choice>
        </mc:AlternateContent>
        <mc:AlternateContent xmlns:mc="http://schemas.openxmlformats.org/markup-compatibility/2006">
          <mc:Choice Requires="x14">
            <control shapeId="29707" r:id="rId11" name="Option Button 11">
              <controlPr defaultSize="0" autoFill="0" autoLine="0" autoPict="0" macro="[0]!OptionButton32_Click">
                <anchor moveWithCells="1">
                  <from>
                    <xdr:col>6</xdr:col>
                    <xdr:colOff>171450</xdr:colOff>
                    <xdr:row>52</xdr:row>
                    <xdr:rowOff>0</xdr:rowOff>
                  </from>
                  <to>
                    <xdr:col>7</xdr:col>
                    <xdr:colOff>447675</xdr:colOff>
                    <xdr:row>53</xdr:row>
                    <xdr:rowOff>19050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L68"/>
  <sheetViews>
    <sheetView zoomScale="85" zoomScaleNormal="85" zoomScaleSheetLayoutView="85" workbookViewId="0">
      <selection activeCell="B10" sqref="B10:E14"/>
    </sheetView>
  </sheetViews>
  <sheetFormatPr defaultRowHeight="15" x14ac:dyDescent="0.25"/>
  <cols>
    <col min="1" max="1" width="31.5703125" customWidth="1"/>
    <col min="2" max="2" width="26.7109375" customWidth="1"/>
    <col min="3" max="5" width="13.28515625" customWidth="1"/>
    <col min="6" max="6" width="1.140625" customWidth="1"/>
    <col min="7" max="7" width="20" customWidth="1"/>
    <col min="8" max="8" width="18" customWidth="1"/>
    <col min="9" max="9" width="25.42578125" customWidth="1"/>
    <col min="11" max="11" width="14.140625" customWidth="1"/>
    <col min="12" max="12" width="15.7109375" customWidth="1"/>
    <col min="13" max="13" width="16.140625" customWidth="1"/>
    <col min="14" max="14" width="17.42578125" customWidth="1"/>
  </cols>
  <sheetData>
    <row r="1" spans="1:9" s="29" customFormat="1" ht="19.5" x14ac:dyDescent="0.3">
      <c r="A1" s="34" t="s">
        <v>66</v>
      </c>
      <c r="B1" s="34"/>
      <c r="C1" s="34"/>
      <c r="D1" s="34"/>
      <c r="E1" s="34"/>
      <c r="F1" s="34"/>
      <c r="G1" s="34"/>
      <c r="H1" s="34"/>
      <c r="I1" s="34"/>
    </row>
    <row r="2" spans="1:9" s="29" customFormat="1" ht="19.5" x14ac:dyDescent="0.3">
      <c r="A2" s="35" t="s">
        <v>11550</v>
      </c>
      <c r="B2" s="35"/>
      <c r="C2" s="34"/>
      <c r="D2" s="34"/>
      <c r="E2" s="34"/>
      <c r="F2" s="34"/>
      <c r="G2" s="34"/>
      <c r="H2" s="34"/>
      <c r="I2" s="34"/>
    </row>
    <row r="3" spans="1:9" x14ac:dyDescent="0.25">
      <c r="A3" s="25"/>
      <c r="B3" s="25"/>
      <c r="C3" s="25"/>
      <c r="D3" s="25"/>
      <c r="E3" s="25"/>
      <c r="F3" s="25"/>
      <c r="G3" s="25"/>
      <c r="H3" s="25"/>
      <c r="I3" s="25"/>
    </row>
    <row r="4" spans="1:9" x14ac:dyDescent="0.25">
      <c r="A4" s="36" t="s">
        <v>3</v>
      </c>
      <c r="B4" s="310" t="str">
        <f>IF(ISBLANK(quoted_by),"",quoted_by)</f>
        <v/>
      </c>
      <c r="C4" s="310"/>
      <c r="D4" s="36" t="s">
        <v>67</v>
      </c>
      <c r="E4" s="37" t="str">
        <f>IF(ISBLANK(quote_date),"",quote_date)</f>
        <v/>
      </c>
      <c r="F4" s="25"/>
      <c r="G4" s="25"/>
      <c r="H4" s="25"/>
      <c r="I4" s="25"/>
    </row>
    <row r="5" spans="1:9" ht="3.75" customHeight="1" x14ac:dyDescent="0.25">
      <c r="A5" s="25"/>
      <c r="B5" s="27"/>
      <c r="C5" s="27"/>
      <c r="D5" s="26"/>
      <c r="E5" s="26"/>
      <c r="F5" s="25"/>
      <c r="G5" s="25"/>
      <c r="H5" s="25"/>
      <c r="I5" s="25"/>
    </row>
    <row r="6" spans="1:9" x14ac:dyDescent="0.25">
      <c r="A6" s="36" t="s">
        <v>0</v>
      </c>
      <c r="B6" s="311" t="str">
        <f>IF(ISBLANK(project),"",project)</f>
        <v/>
      </c>
      <c r="C6" s="311"/>
      <c r="D6" s="311"/>
      <c r="E6" s="311"/>
      <c r="F6" s="25"/>
      <c r="G6" s="25"/>
      <c r="H6" s="25"/>
      <c r="I6" s="25"/>
    </row>
    <row r="7" spans="1:9" ht="3.75" customHeight="1" x14ac:dyDescent="0.25">
      <c r="A7" s="25"/>
      <c r="B7" s="28"/>
      <c r="C7" s="28"/>
      <c r="D7" s="28"/>
      <c r="E7" s="28"/>
      <c r="F7" s="25"/>
      <c r="G7" s="25"/>
      <c r="H7" s="25"/>
      <c r="I7" s="25"/>
    </row>
    <row r="8" spans="1:9" x14ac:dyDescent="0.25">
      <c r="A8" s="36" t="s">
        <v>1</v>
      </c>
      <c r="B8" s="310" t="str">
        <f>IF(ISBLANK(customer),"",customer)</f>
        <v/>
      </c>
      <c r="C8" s="310"/>
      <c r="D8" s="310"/>
      <c r="E8" s="310"/>
      <c r="F8" s="25"/>
      <c r="G8" s="25"/>
      <c r="H8" s="25"/>
      <c r="I8" s="25"/>
    </row>
    <row r="9" spans="1:9" x14ac:dyDescent="0.25">
      <c r="A9" s="25"/>
      <c r="B9" s="25"/>
      <c r="C9" s="25"/>
      <c r="D9" s="25"/>
      <c r="E9" s="25"/>
      <c r="F9" s="25"/>
      <c r="G9" s="25"/>
      <c r="H9" s="25"/>
      <c r="I9" s="25"/>
    </row>
    <row r="10" spans="1:9" x14ac:dyDescent="0.25">
      <c r="A10" s="38" t="s">
        <v>11551</v>
      </c>
      <c r="B10" s="307"/>
      <c r="C10" s="307"/>
      <c r="D10" s="307"/>
      <c r="E10" s="307"/>
      <c r="F10" s="25"/>
      <c r="G10" s="25"/>
      <c r="H10" s="25"/>
      <c r="I10" s="25"/>
    </row>
    <row r="11" spans="1:9" x14ac:dyDescent="0.25">
      <c r="A11" s="25"/>
      <c r="B11" s="308"/>
      <c r="C11" s="308"/>
      <c r="D11" s="308"/>
      <c r="E11" s="308"/>
      <c r="F11" s="25"/>
      <c r="G11" s="25"/>
      <c r="H11" s="25"/>
      <c r="I11" s="25"/>
    </row>
    <row r="12" spans="1:9" x14ac:dyDescent="0.25">
      <c r="A12" s="25"/>
      <c r="B12" s="308"/>
      <c r="C12" s="308"/>
      <c r="D12" s="308"/>
      <c r="E12" s="308"/>
      <c r="F12" s="25"/>
      <c r="G12" s="25"/>
      <c r="H12" s="25"/>
      <c r="I12" s="25"/>
    </row>
    <row r="13" spans="1:9" x14ac:dyDescent="0.25">
      <c r="A13" s="25"/>
      <c r="B13" s="308"/>
      <c r="C13" s="308"/>
      <c r="D13" s="308"/>
      <c r="E13" s="308"/>
      <c r="F13" s="25"/>
      <c r="G13" s="25"/>
      <c r="H13" s="25"/>
      <c r="I13" s="25"/>
    </row>
    <row r="14" spans="1:9" x14ac:dyDescent="0.25">
      <c r="A14" s="25"/>
      <c r="B14" s="309"/>
      <c r="C14" s="309"/>
      <c r="D14" s="309"/>
      <c r="E14" s="309"/>
      <c r="F14" s="25"/>
      <c r="G14" s="25"/>
      <c r="H14" s="25"/>
      <c r="I14" s="25"/>
    </row>
    <row r="15" spans="1:9" x14ac:dyDescent="0.25">
      <c r="A15" s="25"/>
      <c r="B15" s="25"/>
      <c r="C15" s="25"/>
      <c r="D15" s="25"/>
      <c r="E15" s="25"/>
      <c r="F15" s="25"/>
      <c r="G15" s="25"/>
      <c r="H15" s="25"/>
      <c r="I15" s="25"/>
    </row>
    <row r="16" spans="1:9" x14ac:dyDescent="0.25">
      <c r="A16" s="36" t="s">
        <v>43</v>
      </c>
      <c r="B16" s="41" t="str">
        <f>IF(ISBLANK('1.Project Details'!B24),"",'1.Project Details'!B24)</f>
        <v>Mill Finish</v>
      </c>
      <c r="C16" s="200">
        <f>IF(B16="Powder",1,0)</f>
        <v>0</v>
      </c>
      <c r="D16" s="25"/>
      <c r="E16" s="25"/>
      <c r="F16" s="25"/>
      <c r="G16" s="25"/>
      <c r="H16" s="25"/>
      <c r="I16" s="25"/>
    </row>
    <row r="17" spans="1:9" ht="3.75" customHeight="1" x14ac:dyDescent="0.25">
      <c r="A17" s="25"/>
      <c r="B17" s="25"/>
      <c r="C17" s="25"/>
      <c r="D17" s="25"/>
      <c r="E17" s="25"/>
      <c r="F17" s="25"/>
      <c r="G17" s="25"/>
      <c r="H17" s="25"/>
      <c r="I17" s="25"/>
    </row>
    <row r="18" spans="1:9" ht="15" customHeight="1" x14ac:dyDescent="0.25">
      <c r="A18" s="36" t="s">
        <v>44</v>
      </c>
      <c r="B18" s="41" t="str">
        <f>IF(ISBLANK('1.Project Details'!B28),"",'1.Project Details'!B28)</f>
        <v/>
      </c>
      <c r="C18" s="25"/>
      <c r="D18" s="25"/>
      <c r="E18" s="25"/>
      <c r="F18" s="25"/>
      <c r="G18" s="25"/>
      <c r="H18" s="25"/>
      <c r="I18" s="25"/>
    </row>
    <row r="19" spans="1:9" ht="3.75" customHeight="1" x14ac:dyDescent="0.25">
      <c r="A19" s="25"/>
      <c r="B19" s="25"/>
      <c r="C19" s="25"/>
      <c r="D19" s="25"/>
      <c r="E19" s="25"/>
      <c r="F19" s="25"/>
      <c r="G19" s="25"/>
      <c r="H19" s="25"/>
      <c r="I19" s="25"/>
    </row>
    <row r="20" spans="1:9" x14ac:dyDescent="0.25">
      <c r="A20" s="36" t="s">
        <v>57</v>
      </c>
      <c r="B20" s="310">
        <f>IF(ISBLANK(finish),"",finish)</f>
        <v>0</v>
      </c>
      <c r="C20" s="310"/>
      <c r="D20" s="310"/>
      <c r="E20" s="25"/>
      <c r="F20" s="25"/>
      <c r="G20" s="25"/>
      <c r="H20" s="25"/>
      <c r="I20" s="25"/>
    </row>
    <row r="21" spans="1:9" ht="3.75" customHeight="1" x14ac:dyDescent="0.25">
      <c r="A21" s="25"/>
      <c r="B21" s="28"/>
      <c r="C21" s="28"/>
      <c r="D21" s="28"/>
      <c r="E21" s="25"/>
      <c r="F21" s="25"/>
      <c r="G21" s="25"/>
      <c r="H21" s="25"/>
      <c r="I21" s="25"/>
    </row>
    <row r="22" spans="1:9" x14ac:dyDescent="0.25">
      <c r="A22" s="36" t="s">
        <v>20082</v>
      </c>
      <c r="B22" s="41">
        <f>IF(ISBLANK('1.Project Details'!B35),"",'1.Project Details'!B35)</f>
        <v>0</v>
      </c>
      <c r="C22" s="200">
        <f>IFERROR(VLOOKUP(B22,Validation!$X$2:$AA$7,4,FALSE),0)</f>
        <v>0</v>
      </c>
      <c r="D22" s="25"/>
      <c r="E22" s="25"/>
      <c r="F22" s="25"/>
      <c r="G22" s="25"/>
      <c r="H22" s="25"/>
      <c r="I22" s="25"/>
    </row>
    <row r="23" spans="1:9" ht="3.75" customHeight="1" x14ac:dyDescent="0.25">
      <c r="A23" s="25"/>
      <c r="B23" s="25"/>
      <c r="C23" s="200"/>
      <c r="D23" s="25"/>
      <c r="E23" s="25"/>
      <c r="F23" s="25"/>
      <c r="G23" s="25"/>
      <c r="H23" s="25"/>
      <c r="I23" s="25"/>
    </row>
    <row r="24" spans="1:9" x14ac:dyDescent="0.25">
      <c r="A24" s="36" t="s">
        <v>56</v>
      </c>
      <c r="B24" s="41" t="str">
        <f>IF(ISBLANK('1.Project Details'!B26),"",'1.Project Details'!B26)</f>
        <v/>
      </c>
      <c r="C24" s="200">
        <f>IFERROR(VLOOKUP(B24,Validation!$R$2:$S$11,2,FALSE),0)</f>
        <v>0</v>
      </c>
      <c r="D24" s="25"/>
      <c r="E24" s="25"/>
      <c r="F24" s="25"/>
      <c r="G24" s="25"/>
      <c r="H24" s="25"/>
      <c r="I24" s="25"/>
    </row>
    <row r="25" spans="1:9" x14ac:dyDescent="0.25">
      <c r="A25" s="25"/>
      <c r="B25" s="25"/>
      <c r="C25" s="200">
        <f>IFERROR(SUM(C22:C24),"")</f>
        <v>0</v>
      </c>
      <c r="D25" s="243">
        <v>0</v>
      </c>
      <c r="E25" s="25"/>
      <c r="F25" s="25"/>
      <c r="G25" s="25"/>
      <c r="H25" s="25"/>
      <c r="I25" s="25"/>
    </row>
    <row r="26" spans="1:9" x14ac:dyDescent="0.25">
      <c r="A26" s="25"/>
      <c r="B26" s="25"/>
      <c r="C26" s="25"/>
      <c r="D26" s="25"/>
      <c r="E26" s="25"/>
      <c r="F26" s="25"/>
      <c r="G26" s="25"/>
      <c r="H26" s="25"/>
      <c r="I26" s="25"/>
    </row>
    <row r="27" spans="1:9" x14ac:dyDescent="0.25">
      <c r="A27" s="36" t="s">
        <v>11537</v>
      </c>
      <c r="B27" s="160">
        <f>'2.Quote'!Z4</f>
        <v>10.335000000000001</v>
      </c>
      <c r="C27" s="30"/>
      <c r="D27" s="25"/>
      <c r="E27" s="44" t="s">
        <v>11566</v>
      </c>
      <c r="F27" s="25"/>
      <c r="G27" s="25"/>
      <c r="H27" s="25"/>
      <c r="I27" s="25"/>
    </row>
    <row r="28" spans="1:9" x14ac:dyDescent="0.25">
      <c r="A28" s="36" t="s">
        <v>11539</v>
      </c>
      <c r="B28" s="160">
        <f>IF(B39="Paint Perimeter (PP)",'2.Quote'!Z8,'2.Quote'!Z6)</f>
        <v>2.4115000000000002</v>
      </c>
      <c r="C28" s="30" t="str">
        <f>B39</f>
        <v>Anodised Perimeter (AP)</v>
      </c>
      <c r="D28" s="25"/>
      <c r="E28" s="44">
        <f>'2.Quote'!Z8</f>
        <v>1.6054999999999999</v>
      </c>
      <c r="F28" s="25"/>
      <c r="G28" s="25"/>
      <c r="H28" s="25"/>
      <c r="I28" s="25"/>
    </row>
    <row r="29" spans="1:9" x14ac:dyDescent="0.25">
      <c r="A29" s="36" t="s">
        <v>52</v>
      </c>
      <c r="B29" s="161">
        <f>'2.Quote'!Z9</f>
        <v>1</v>
      </c>
      <c r="C29" s="25"/>
      <c r="D29" s="25"/>
      <c r="E29" s="25"/>
      <c r="F29" s="25"/>
      <c r="G29" s="25"/>
      <c r="H29" s="25"/>
      <c r="I29" s="25"/>
    </row>
    <row r="30" spans="1:9" x14ac:dyDescent="0.25">
      <c r="A30" s="25"/>
      <c r="B30" s="25"/>
      <c r="C30" s="25"/>
      <c r="D30" s="25"/>
      <c r="E30" s="25"/>
      <c r="F30" s="25"/>
      <c r="G30" s="25"/>
      <c r="H30" s="25"/>
      <c r="I30" s="25"/>
    </row>
    <row r="31" spans="1:9" x14ac:dyDescent="0.25">
      <c r="A31" s="36" t="s">
        <v>11565</v>
      </c>
      <c r="B31" s="55"/>
      <c r="C31" s="25"/>
      <c r="D31" s="25"/>
      <c r="E31" s="25"/>
      <c r="F31" s="25"/>
      <c r="G31" s="25"/>
      <c r="H31" s="25"/>
      <c r="I31" s="25"/>
    </row>
    <row r="32" spans="1:9" x14ac:dyDescent="0.25">
      <c r="A32" s="25"/>
      <c r="B32" s="36" t="s">
        <v>53</v>
      </c>
      <c r="C32" s="36" t="s">
        <v>64</v>
      </c>
      <c r="D32" s="36" t="s">
        <v>33</v>
      </c>
      <c r="E32" s="36" t="s">
        <v>34</v>
      </c>
      <c r="F32" s="25"/>
      <c r="G32" s="167" t="s">
        <v>20103</v>
      </c>
      <c r="H32" s="167" t="s">
        <v>20104</v>
      </c>
      <c r="I32" s="167" t="s">
        <v>29327</v>
      </c>
    </row>
    <row r="33" spans="1:12" x14ac:dyDescent="0.25">
      <c r="A33" s="40" t="s">
        <v>19607</v>
      </c>
      <c r="B33" s="42">
        <v>10</v>
      </c>
      <c r="C33" s="162">
        <f>IFERROR(VLOOKUP(B27,Table_Metal_BP[],3),"")</f>
        <v>12.23</v>
      </c>
      <c r="D33" s="162">
        <f>IFERROR(VLOOKUP(B27,Table_Metal_BP[],4),"")</f>
        <v>11.88</v>
      </c>
      <c r="E33" s="162">
        <f>IFERROR(VLOOKUP(B27,Table_Metal_BP[],5),"")</f>
        <v>12.73</v>
      </c>
      <c r="F33" s="25"/>
      <c r="G33" s="42">
        <v>1</v>
      </c>
      <c r="H33" s="42">
        <v>2</v>
      </c>
      <c r="I33" s="42">
        <f>VLOOKUP("U3",Table_Costs[#All],2,FALSE)</f>
        <v>25.85</v>
      </c>
      <c r="J33" s="262">
        <v>1</v>
      </c>
      <c r="K33" s="262">
        <v>2</v>
      </c>
      <c r="L33" s="262">
        <f>VLOOKUP("U3",Table_Costs[#All],2,FALSE)</f>
        <v>25.85</v>
      </c>
    </row>
    <row r="34" spans="1:12" x14ac:dyDescent="0.25">
      <c r="A34" s="36" t="s">
        <v>40</v>
      </c>
      <c r="B34" s="163">
        <f>IFERROR((B33-'Pricing Matrix'!$B$5)/B33,0)</f>
        <v>0.12699999999999995</v>
      </c>
      <c r="C34" s="163">
        <f>IFERROR((C33-'Pricing Matrix'!$B$5)/C33,"")</f>
        <v>0.28618152085036797</v>
      </c>
      <c r="D34" s="163">
        <f>IFERROR((D33-'Pricing Matrix'!$B$5)/D33,"")</f>
        <v>0.26515151515151514</v>
      </c>
      <c r="E34" s="163">
        <f>IFERROR((E33-'Pricing Matrix'!$B$5)/E33,"")</f>
        <v>0.31421838177533384</v>
      </c>
      <c r="F34" s="25"/>
      <c r="G34" s="163">
        <f>IFERROR((G33+B33-'Pricing Matrix'!$B$5)/(G33+B33),0)</f>
        <v>0.20636363636363633</v>
      </c>
      <c r="H34" s="163">
        <f>IFERROR((H33+B33-'Pricing Matrix'!$B$5)/(H33+B33),0)</f>
        <v>0.27249999999999996</v>
      </c>
      <c r="I34" s="163">
        <f>IFERROR((I33-'Pricing Matrix'!$B$5)/(I33),0)</f>
        <v>0.66228239845261117</v>
      </c>
    </row>
    <row r="35" spans="1:12" x14ac:dyDescent="0.25">
      <c r="A35" s="25"/>
      <c r="B35" s="25"/>
      <c r="C35" s="25"/>
      <c r="D35" s="25"/>
      <c r="E35" s="25"/>
      <c r="F35" s="25"/>
      <c r="G35" s="25"/>
      <c r="H35" s="25"/>
      <c r="I35" s="25"/>
    </row>
    <row r="36" spans="1:12" x14ac:dyDescent="0.25">
      <c r="A36" s="40" t="s">
        <v>13669</v>
      </c>
      <c r="B36" s="42" t="s">
        <v>65</v>
      </c>
      <c r="C36" s="36" t="s">
        <v>64</v>
      </c>
      <c r="D36" s="36" t="s">
        <v>33</v>
      </c>
      <c r="E36" s="36" t="s">
        <v>34</v>
      </c>
      <c r="F36" s="25"/>
      <c r="G36" s="25"/>
      <c r="H36" s="25"/>
      <c r="I36" s="25"/>
    </row>
    <row r="37" spans="1:12" x14ac:dyDescent="0.25">
      <c r="A37" s="40" t="str">
        <f>IF(B36="List less discount","Enter Discount %","Enter Margin %")</f>
        <v>Enter Margin %</v>
      </c>
      <c r="B37" s="112">
        <v>0.5</v>
      </c>
      <c r="C37" s="163" t="str">
        <f>IFERROR(VLOOKUP($B$27,Table_TB_BP[],IF(tb_calc_type="Margin",2,5)),"")</f>
        <v/>
      </c>
      <c r="D37" s="163" t="str">
        <f>IFERROR(VLOOKUP($B$27,Table_TB_BP[],IF(tb_calc_type="Margin",3,6)),"")</f>
        <v/>
      </c>
      <c r="E37" s="163" t="str">
        <f>IFERROR(VLOOKUP($B$27,Table_TB_BP[],IF(tb_calc_type="Margin",4,7)),"")</f>
        <v/>
      </c>
      <c r="F37" s="25"/>
      <c r="G37" s="25"/>
      <c r="H37" s="25"/>
      <c r="I37" s="25"/>
    </row>
    <row r="38" spans="1:12" x14ac:dyDescent="0.25">
      <c r="A38" s="25"/>
      <c r="B38" s="25"/>
      <c r="C38" s="25"/>
      <c r="D38" s="25"/>
      <c r="E38" s="25"/>
      <c r="F38" s="25"/>
      <c r="G38" s="25"/>
      <c r="H38" s="25"/>
      <c r="I38" s="25"/>
    </row>
    <row r="39" spans="1:12" s="25" customFormat="1" x14ac:dyDescent="0.25">
      <c r="A39" s="36" t="s">
        <v>11558</v>
      </c>
      <c r="B39" s="41" t="str">
        <f>'1.Project Details'!$B$33</f>
        <v>Anodised Perimeter (AP)</v>
      </c>
      <c r="C39" s="44"/>
      <c r="E39" s="44" t="str">
        <f>'1.Project Details'!B33</f>
        <v>Anodised Perimeter (AP)</v>
      </c>
    </row>
    <row r="40" spans="1:12" x14ac:dyDescent="0.25">
      <c r="A40" s="201" t="s">
        <v>21762</v>
      </c>
      <c r="B40" s="25"/>
      <c r="C40" s="25"/>
      <c r="D40" s="25"/>
      <c r="E40" s="25"/>
      <c r="F40" s="25"/>
      <c r="G40" s="25"/>
      <c r="H40" s="25"/>
      <c r="I40" s="25"/>
    </row>
    <row r="41" spans="1:12" x14ac:dyDescent="0.25">
      <c r="A41" s="25"/>
      <c r="B41" s="36" t="s">
        <v>11553</v>
      </c>
      <c r="C41" s="36" t="s">
        <v>64</v>
      </c>
      <c r="D41" s="36" t="s">
        <v>33</v>
      </c>
      <c r="E41" s="36" t="s">
        <v>34</v>
      </c>
      <c r="F41" s="25"/>
      <c r="G41" s="25"/>
      <c r="H41" s="25"/>
      <c r="I41" s="25"/>
    </row>
    <row r="42" spans="1:12" hidden="1" x14ac:dyDescent="0.25">
      <c r="A42" s="40" t="s">
        <v>21001</v>
      </c>
      <c r="B42" s="42">
        <v>99</v>
      </c>
      <c r="C42" s="39"/>
      <c r="D42" s="39"/>
      <c r="E42" s="39"/>
      <c r="F42" s="25"/>
      <c r="G42" s="25" t="str">
        <f>IFERROR(IF('Pricing Matrix'!$C$44="AP","Anodised Perimeter",IF('Pricing Matrix'!$C$44="PP","Paint Perimeter","undefined")),"")</f>
        <v/>
      </c>
      <c r="H42" s="25"/>
      <c r="I42" s="25"/>
    </row>
    <row r="43" spans="1:12" x14ac:dyDescent="0.25">
      <c r="A43" s="36" t="s">
        <v>21000</v>
      </c>
      <c r="B43" s="162">
        <f>IFERROR('Pricing Matrix'!$E$44,0)</f>
        <v>0</v>
      </c>
      <c r="C43" s="195"/>
      <c r="D43" s="196"/>
      <c r="E43" s="196"/>
      <c r="F43" s="25"/>
      <c r="G43" s="25" t="str">
        <f>IFERROR(IF('Pricing Matrix'!$C$44="AP","Anodised Perimeter",IF('Pricing Matrix'!$C$44="PP","Paint Perimeter","undefined")),"")</f>
        <v/>
      </c>
      <c r="H43" s="25"/>
      <c r="I43" s="25"/>
    </row>
    <row r="44" spans="1:12" x14ac:dyDescent="0.25">
      <c r="A44" s="40" t="s">
        <v>20086</v>
      </c>
      <c r="B44" s="42">
        <v>99</v>
      </c>
      <c r="C44" s="162" t="str">
        <f>IFERROR('Pricing Matrix'!G44,"")</f>
        <v/>
      </c>
      <c r="D44" s="162" t="str">
        <f>IFERROR('Pricing Matrix'!H44,"")</f>
        <v/>
      </c>
      <c r="E44" s="162" t="str">
        <f>IFERROR('Pricing Matrix'!I44,"")</f>
        <v/>
      </c>
      <c r="F44" s="25"/>
      <c r="G44" s="25" t="str">
        <f>IFERROR(IF('Pricing Matrix'!$C$44="AP","Anodised Perimeter",IF('Pricing Matrix'!$C$44="PP","Paint Perimeter","undefined")),"")</f>
        <v/>
      </c>
      <c r="H44" s="25"/>
      <c r="I44" s="25"/>
    </row>
    <row r="45" spans="1:12" x14ac:dyDescent="0.25">
      <c r="A45" s="36" t="s">
        <v>40</v>
      </c>
      <c r="B45" s="163">
        <f>IFERROR(IF(C25=0,(B44-B43)/B44,(B44-B42)/B44),0)</f>
        <v>1</v>
      </c>
      <c r="C45" s="163" t="str">
        <f>IFERROR('Pricing Matrix'!G45,"")</f>
        <v/>
      </c>
      <c r="D45" s="163" t="str">
        <f>IFERROR('Pricing Matrix'!H45,"")</f>
        <v/>
      </c>
      <c r="E45" s="163" t="str">
        <f>IFERROR('Pricing Matrix'!I45,"")</f>
        <v/>
      </c>
      <c r="F45" s="25"/>
      <c r="G45" s="168"/>
      <c r="H45" s="25"/>
      <c r="I45" s="25"/>
    </row>
    <row r="46" spans="1:12" x14ac:dyDescent="0.25">
      <c r="A46" s="25"/>
      <c r="B46" s="168"/>
      <c r="C46" s="25"/>
      <c r="D46" s="25"/>
      <c r="E46" s="25"/>
      <c r="F46" s="25"/>
      <c r="G46" s="25"/>
      <c r="H46" s="25"/>
      <c r="I46" s="25"/>
    </row>
    <row r="47" spans="1:12" hidden="1" x14ac:dyDescent="0.25">
      <c r="A47" s="201" t="s">
        <v>21617</v>
      </c>
      <c r="B47" s="168"/>
      <c r="C47" s="25"/>
      <c r="D47" s="25"/>
      <c r="E47" s="25"/>
      <c r="F47" s="25"/>
      <c r="G47" s="25"/>
      <c r="H47" s="25"/>
      <c r="I47" s="25"/>
    </row>
    <row r="48" spans="1:12" hidden="1" x14ac:dyDescent="0.25">
      <c r="A48" s="40" t="s">
        <v>21623</v>
      </c>
      <c r="B48" s="42">
        <v>99</v>
      </c>
      <c r="C48" s="202"/>
      <c r="D48" s="203"/>
      <c r="E48" s="203"/>
      <c r="F48" s="25"/>
      <c r="G48" s="25" t="s">
        <v>21619</v>
      </c>
      <c r="H48" s="25"/>
      <c r="I48" s="25"/>
    </row>
    <row r="49" spans="1:9" hidden="1" x14ac:dyDescent="0.25">
      <c r="A49" s="36" t="s">
        <v>21618</v>
      </c>
      <c r="B49" s="162">
        <f>IFERROR('Pricing Matrix'!$E$46,0)</f>
        <v>0</v>
      </c>
      <c r="C49" s="197"/>
      <c r="D49" s="198"/>
      <c r="E49" s="198"/>
      <c r="F49" s="25"/>
      <c r="G49" s="25" t="s">
        <v>21619</v>
      </c>
      <c r="H49" s="25"/>
      <c r="I49" s="25"/>
    </row>
    <row r="50" spans="1:9" hidden="1" x14ac:dyDescent="0.25">
      <c r="A50" s="40" t="s">
        <v>21621</v>
      </c>
      <c r="B50" s="42">
        <v>99</v>
      </c>
      <c r="C50" s="162" t="str">
        <f>IFERROR('Pricing Matrix'!G46,"")</f>
        <v/>
      </c>
      <c r="D50" s="162" t="str">
        <f>IFERROR('Pricing Matrix'!H46,"")</f>
        <v/>
      </c>
      <c r="E50" s="162" t="str">
        <f>IFERROR('Pricing Matrix'!I46,"")</f>
        <v/>
      </c>
      <c r="F50" s="25"/>
      <c r="G50" s="25" t="s">
        <v>21619</v>
      </c>
      <c r="H50" s="25"/>
      <c r="I50" s="25"/>
    </row>
    <row r="51" spans="1:9" ht="15.75" hidden="1" thickBot="1" x14ac:dyDescent="0.3">
      <c r="A51" s="209" t="s">
        <v>40</v>
      </c>
      <c r="B51" s="210">
        <f>IFERROR(IF($C$25=4,(B50-B49)/B50,IF($D$25=1,(B50-B49)/B50,(B50-B48)/B50)),0)</f>
        <v>0</v>
      </c>
      <c r="C51" s="210" t="str">
        <f>IFERROR('Pricing Matrix'!G48,"")</f>
        <v/>
      </c>
      <c r="D51" s="210" t="str">
        <f>IFERROR('Pricing Matrix'!H48,"")</f>
        <v/>
      </c>
      <c r="E51" s="210" t="str">
        <f>IFERROR('Pricing Matrix'!I48,"")</f>
        <v/>
      </c>
      <c r="F51" s="25"/>
      <c r="G51" s="25"/>
      <c r="H51" s="25"/>
      <c r="I51" s="25"/>
    </row>
    <row r="52" spans="1:9" hidden="1" x14ac:dyDescent="0.25">
      <c r="A52" s="40" t="s">
        <v>27156</v>
      </c>
      <c r="B52" s="42">
        <v>99</v>
      </c>
      <c r="C52" s="241"/>
      <c r="D52" s="242"/>
      <c r="E52" s="242"/>
      <c r="F52" s="25"/>
      <c r="G52" s="25"/>
      <c r="H52" s="25"/>
      <c r="I52" s="25"/>
    </row>
    <row r="53" spans="1:9" hidden="1" x14ac:dyDescent="0.25">
      <c r="A53" s="208" t="s">
        <v>21620</v>
      </c>
      <c r="B53" s="162">
        <f>IFERROR('Pricing Matrix'!$E$47,0)</f>
        <v>0</v>
      </c>
      <c r="C53" s="197"/>
      <c r="D53" s="198"/>
      <c r="E53" s="198"/>
      <c r="F53" s="25"/>
      <c r="G53" s="25" t="s">
        <v>21619</v>
      </c>
      <c r="H53" s="25"/>
      <c r="I53" s="25"/>
    </row>
    <row r="54" spans="1:9" hidden="1" x14ac:dyDescent="0.25">
      <c r="A54" s="40" t="s">
        <v>21622</v>
      </c>
      <c r="B54" s="42">
        <v>99</v>
      </c>
      <c r="C54" s="162" t="str">
        <f>IFERROR('Pricing Matrix'!G47,"")</f>
        <v/>
      </c>
      <c r="D54" s="162" t="str">
        <f>IFERROR('Pricing Matrix'!H47,"")</f>
        <v/>
      </c>
      <c r="E54" s="162" t="str">
        <f>IFERROR('Pricing Matrix'!I47,"")</f>
        <v/>
      </c>
      <c r="F54" s="25"/>
      <c r="G54" s="25" t="s">
        <v>21619</v>
      </c>
      <c r="H54" s="25"/>
      <c r="I54" s="25"/>
    </row>
    <row r="55" spans="1:9" hidden="1" x14ac:dyDescent="0.25">
      <c r="A55" s="36" t="s">
        <v>40</v>
      </c>
      <c r="B55" s="163">
        <f>IFERROR(IF($C$25=4,(B54-B53)/B54,(B54-B52)/B54),0)</f>
        <v>0</v>
      </c>
      <c r="C55" s="163" t="str">
        <f>IFERROR('Pricing Matrix'!G48,"")</f>
        <v/>
      </c>
      <c r="D55" s="163" t="str">
        <f>IFERROR('Pricing Matrix'!H48,"")</f>
        <v/>
      </c>
      <c r="E55" s="163" t="str">
        <f>IFERROR('Pricing Matrix'!I48,"")</f>
        <v/>
      </c>
      <c r="F55" s="25"/>
      <c r="G55" s="25"/>
      <c r="H55" s="25"/>
      <c r="I55" s="25"/>
    </row>
    <row r="56" spans="1:9" x14ac:dyDescent="0.25">
      <c r="A56" s="201" t="s">
        <v>29301</v>
      </c>
      <c r="B56" s="201" t="str">
        <f>Threshold_Choice</f>
        <v>20um Clear</v>
      </c>
      <c r="C56" s="25"/>
      <c r="D56" s="251"/>
      <c r="E56" s="25"/>
      <c r="F56" s="25"/>
      <c r="G56" s="25"/>
      <c r="H56" s="25"/>
      <c r="I56" s="25"/>
    </row>
    <row r="57" spans="1:9" x14ac:dyDescent="0.25">
      <c r="A57" s="36" t="s">
        <v>21000</v>
      </c>
      <c r="B57" s="162">
        <f>IFERROR('Pricing Matrix'!$E$49,0)</f>
        <v>10.65</v>
      </c>
      <c r="C57" s="25"/>
      <c r="D57" s="25"/>
      <c r="E57" s="25"/>
      <c r="F57" s="25"/>
      <c r="G57" s="25"/>
      <c r="H57" s="25"/>
      <c r="I57" s="25"/>
    </row>
    <row r="58" spans="1:9" x14ac:dyDescent="0.25">
      <c r="A58" s="36" t="s">
        <v>20086</v>
      </c>
      <c r="B58" s="42">
        <v>99</v>
      </c>
      <c r="C58" s="25"/>
      <c r="D58" s="25"/>
      <c r="E58" s="25"/>
      <c r="F58" s="25"/>
      <c r="G58" s="25"/>
      <c r="H58" s="25"/>
      <c r="I58" s="25"/>
    </row>
    <row r="59" spans="1:9" x14ac:dyDescent="0.25">
      <c r="A59" s="36" t="s">
        <v>40</v>
      </c>
      <c r="B59" s="163">
        <f>(B58-B57)/B58</f>
        <v>0.89242424242424234</v>
      </c>
      <c r="C59" s="25"/>
      <c r="D59" s="25"/>
      <c r="E59" s="25"/>
      <c r="F59" s="25"/>
      <c r="G59" s="25"/>
      <c r="H59" s="25"/>
      <c r="I59" s="25"/>
    </row>
    <row r="60" spans="1:9" x14ac:dyDescent="0.25">
      <c r="A60" s="25"/>
      <c r="B60" s="25"/>
      <c r="C60" s="25"/>
      <c r="D60" s="25"/>
      <c r="E60" s="25"/>
      <c r="F60" s="25"/>
      <c r="G60" s="25"/>
      <c r="H60" s="25"/>
      <c r="I60" s="25"/>
    </row>
    <row r="61" spans="1:9" x14ac:dyDescent="0.25">
      <c r="A61" s="48" t="s">
        <v>11564</v>
      </c>
      <c r="B61" s="49" t="s">
        <v>11562</v>
      </c>
      <c r="C61" s="49" t="s">
        <v>11563</v>
      </c>
      <c r="D61" s="49" t="s">
        <v>40</v>
      </c>
      <c r="E61" s="25"/>
      <c r="F61" s="25"/>
      <c r="G61" s="25"/>
      <c r="H61" s="25"/>
      <c r="I61" s="25"/>
    </row>
    <row r="62" spans="1:9" x14ac:dyDescent="0.25">
      <c r="A62" s="48" t="s">
        <v>45</v>
      </c>
      <c r="B62" s="50">
        <f>'2.Quote'!AJ328</f>
        <v>103.35000000000001</v>
      </c>
      <c r="C62" s="50">
        <f>'2.Quote'!AN328</f>
        <v>13.125449999999997</v>
      </c>
      <c r="D62" s="53">
        <f>IFERROR(IF(B34="n/a",0,Table_Margins[[#This Row],[Margin $]]/Table_Margins[[#This Row],[Total Value]]),0)</f>
        <v>0.12699999999999997</v>
      </c>
      <c r="E62" s="25" t="s">
        <v>21035</v>
      </c>
      <c r="F62" s="45"/>
      <c r="G62" s="169"/>
      <c r="H62" s="25"/>
      <c r="I62" s="25"/>
    </row>
    <row r="63" spans="1:9" x14ac:dyDescent="0.25">
      <c r="A63" s="48" t="s">
        <v>13686</v>
      </c>
      <c r="B63" s="50">
        <f>'2.Quote'!AL328</f>
        <v>0</v>
      </c>
      <c r="C63" s="113">
        <f>'2.Quote'!AM328</f>
        <v>0</v>
      </c>
      <c r="D63" s="53">
        <f>IFERROR(Table_Margins[[#This Row],[Margin $]]/Table_Margins[[#This Row],[Total Value]],0)</f>
        <v>0</v>
      </c>
      <c r="E63" s="25"/>
      <c r="F63" s="45"/>
      <c r="G63" s="169"/>
      <c r="H63" s="25"/>
      <c r="I63" s="25"/>
    </row>
    <row r="64" spans="1:9" x14ac:dyDescent="0.25">
      <c r="A64" s="48" t="s">
        <v>29315</v>
      </c>
      <c r="B64" s="50">
        <f>'2.Quote'!AK328</f>
        <v>0</v>
      </c>
      <c r="C64" s="250">
        <f>Sundry_Sell_Total-Sundry_Cost_Total-Slot_Cost_Total</f>
        <v>0</v>
      </c>
      <c r="D64" s="53">
        <f>IFERROR(Table_Margins[[#This Row],[Margin $]]/Table_Margins[[#This Row],[Total Value]],0)</f>
        <v>0</v>
      </c>
      <c r="E64" s="25" t="s">
        <v>29288</v>
      </c>
      <c r="F64" s="45"/>
      <c r="G64" s="169"/>
      <c r="H64" s="25"/>
      <c r="I64" s="25"/>
    </row>
    <row r="65" spans="1:9" x14ac:dyDescent="0.25">
      <c r="A65" s="48" t="s">
        <v>11560</v>
      </c>
      <c r="B65" s="50">
        <f>'2.Quote'!AT328</f>
        <v>0</v>
      </c>
      <c r="C65" s="50">
        <f>'2.Quote'!AT328-'2.Quote'!AR328</f>
        <v>0</v>
      </c>
      <c r="D65" s="53">
        <f>IFERROR(Table_Margins[[#This Row],[Margin $]]/Table_Margins[[#This Row],[Total Value]],0)</f>
        <v>0</v>
      </c>
      <c r="E65" s="25"/>
      <c r="F65" s="25"/>
      <c r="G65" s="169"/>
      <c r="H65" s="25"/>
      <c r="I65" s="25"/>
    </row>
    <row r="66" spans="1:9" ht="15.75" thickBot="1" x14ac:dyDescent="0.3">
      <c r="A66" s="46" t="s">
        <v>11561</v>
      </c>
      <c r="B66" s="47">
        <f>'2.Quote'!J328</f>
        <v>103.35000000000001</v>
      </c>
      <c r="C66" s="47">
        <f>IFERROR(SUM(C62:C65),0)</f>
        <v>13.125449999999997</v>
      </c>
      <c r="D66" s="54">
        <f>IFERROR(Table_Margins[[#This Row],[Margin $]]/Table_Margins[[#This Row],[Total Value]],0)</f>
        <v>0.12699999999999997</v>
      </c>
      <c r="E66" s="25"/>
      <c r="F66" s="25"/>
      <c r="G66" s="169"/>
      <c r="H66" s="25"/>
      <c r="I66" s="25"/>
    </row>
    <row r="67" spans="1:9" ht="15.75" thickTop="1" x14ac:dyDescent="0.25">
      <c r="A67" s="25"/>
      <c r="B67" s="25"/>
      <c r="C67" s="25"/>
      <c r="D67" s="25"/>
      <c r="E67" s="25"/>
      <c r="F67" s="25"/>
      <c r="G67" s="25"/>
      <c r="H67" s="52" t="str">
        <f>Version</f>
        <v>v2026.06.01</v>
      </c>
      <c r="I67" s="52"/>
    </row>
    <row r="68" spans="1:9" x14ac:dyDescent="0.25">
      <c r="A68" s="25"/>
      <c r="B68" s="25"/>
      <c r="C68" s="25"/>
      <c r="D68" s="25"/>
      <c r="E68" s="25"/>
    </row>
  </sheetData>
  <sheetProtection algorithmName="SHA-512" hashValue="WUQEUAP5wNStKsTJ01nzPftBG0qnE0G7QeEU+IptJ0ZTz5V0Lheydgo7mO842gfLmyjWAqTNeWuRAQWHfAzX3Q==" saltValue="KV1EAUep2CGzfDdaOVTn1A==" spinCount="100000" sheet="1" objects="1" scenarios="1" formatRows="0"/>
  <mergeCells count="5">
    <mergeCell ref="B10:E14"/>
    <mergeCell ref="B20:D20"/>
    <mergeCell ref="B4:C4"/>
    <mergeCell ref="B6:E6"/>
    <mergeCell ref="B8:E8"/>
  </mergeCells>
  <conditionalFormatting sqref="B27 B33">
    <cfRule type="expression" dxfId="0" priority="20">
      <formula>IF($B$27&lt;2000,1)</formula>
    </cfRule>
  </conditionalFormatting>
  <dataValidations count="7">
    <dataValidation type="decimal" errorStyle="warning" allowBlank="1" showErrorMessage="1" errorTitle="Price out of limits" error="To set prices outside of the Min and Max values, please ensure you have received approval from your State Manager" promptTitle="Finish Group" prompt="If Finish Group is 'Group POA' (powder or anodised), enter the cost in the cell above." sqref="B44 B50 B54 B58" xr:uid="{00000000-0002-0000-0700-000000000000}">
      <formula1>D44</formula1>
      <formula2>E44</formula2>
    </dataValidation>
    <dataValidation type="decimal" errorStyle="warning" allowBlank="1" showErrorMessage="1" errorTitle="Price out of limits" error="To set prices outside of the Min and Max values, please ensure you have received approval from your State Manager" promptTitle="Mill Finish Rate" prompt="If this cell is red, the project has not reached the minimum 2 Tonne threshold for project pricing._x000a_" sqref="B33" xr:uid="{00000000-0002-0000-0700-000001000000}">
      <formula1>D33</formula1>
      <formula2>E33</formula2>
    </dataValidation>
    <dataValidation allowBlank="1" showInputMessage="1" showErrorMessage="1" promptTitle="Total Project Size" prompt="If this cell is red, the project has not reached the minimum 2 Tonne threshold for project pricing." sqref="B27" xr:uid="{00000000-0002-0000-0700-000002000000}"/>
    <dataValidation allowBlank="1" showInputMessage="1" showErrorMessage="1" promptTitle="Total Project Size" prompt="If this cell is red, the project has not reached the minimum 300m2 threshold for project pricing." sqref="B28" xr:uid="{00000000-0002-0000-0700-000003000000}"/>
    <dataValidation type="decimal" errorStyle="warning" allowBlank="1" showInputMessage="1" showErrorMessage="1" errorTitle="Price out of limits" error="To set prices outside of the Min and Max values, please ensure you have received approval from your State Manager" sqref="B37" xr:uid="{00000000-0002-0000-0700-000004000000}">
      <formula1>D37</formula1>
      <formula2>E37</formula2>
    </dataValidation>
    <dataValidation type="custom" allowBlank="1" showInputMessage="1" showErrorMessage="1" errorTitle="Anodised Perimeter Pricing Only" sqref="C28" xr:uid="{00000000-0002-0000-0700-000005000000}">
      <formula1>"IF(C36=""AAF"",""Anodised Perimeter (AP)"",1,0)"</formula1>
    </dataValidation>
    <dataValidation type="list" allowBlank="1" showInputMessage="1" showErrorMessage="1" sqref="B36" xr:uid="{00000000-0002-0000-0700-000006000000}">
      <formula1>tb_pricing</formula1>
    </dataValidation>
  </dataValidations>
  <pageMargins left="0.47244094488188981" right="0.39370078740157483" top="0.74803149606299213" bottom="0.74803149606299213" header="0.31496062992125984" footer="0.31496062992125984"/>
  <pageSetup paperSize="9" scale="68" orientation="portrait" r:id="rId1"/>
  <headerFooter>
    <oddHeader>&amp;L&amp;F&amp;R&amp;D - &amp;T</oddHeader>
    <oddFooter>&amp;L&amp;8Capral Ltd Confidential&amp;C&amp;8ACN: 78 004 213 692&amp;R&amp;8Page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099" r:id="rId4" name="Button 3">
              <controlPr defaultSize="0" print="0" autoFill="0" autoPict="0" macro="[0]!Edit_IP">
                <anchor moveWithCells="1" sizeWithCells="1">
                  <from>
                    <xdr:col>6</xdr:col>
                    <xdr:colOff>628650</xdr:colOff>
                    <xdr:row>29</xdr:row>
                    <xdr:rowOff>66675</xdr:rowOff>
                  </from>
                  <to>
                    <xdr:col>7</xdr:col>
                    <xdr:colOff>704850</xdr:colOff>
                    <xdr:row>30</xdr:row>
                    <xdr:rowOff>114300</xdr:rowOff>
                  </to>
                </anchor>
              </controlPr>
            </control>
          </mc:Choice>
        </mc:AlternateContent>
        <mc:AlternateContent xmlns:mc="http://schemas.openxmlformats.org/markup-compatibility/2006">
          <mc:Choice Requires="x14">
            <control shapeId="4101" r:id="rId5" name="Button 5">
              <controlPr defaultSize="0" print="0" autoFill="0" autoPict="0" macro="[0]!Show_Hide_Bulk.Show_Hide_Bulk">
                <anchor moveWithCells="1" sizeWithCells="1">
                  <from>
                    <xdr:col>6</xdr:col>
                    <xdr:colOff>628650</xdr:colOff>
                    <xdr:row>37</xdr:row>
                    <xdr:rowOff>66675</xdr:rowOff>
                  </from>
                  <to>
                    <xdr:col>7</xdr:col>
                    <xdr:colOff>771525</xdr:colOff>
                    <xdr:row>38</xdr:row>
                    <xdr:rowOff>123825</xdr:rowOff>
                  </to>
                </anchor>
              </controlPr>
            </control>
          </mc:Choice>
        </mc:AlternateContent>
        <mc:AlternateContent xmlns:mc="http://schemas.openxmlformats.org/markup-compatibility/2006">
          <mc:Choice Requires="x14">
            <control shapeId="4102" r:id="rId6" name="Button 6">
              <controlPr defaultSize="0" print="0" autoFill="0" autoPict="0" macro="[0]!IP_Reset.IP_Reset">
                <anchor moveWithCells="1">
                  <from>
                    <xdr:col>8</xdr:col>
                    <xdr:colOff>104775</xdr:colOff>
                    <xdr:row>29</xdr:row>
                    <xdr:rowOff>47625</xdr:rowOff>
                  </from>
                  <to>
                    <xdr:col>8</xdr:col>
                    <xdr:colOff>1181100</xdr:colOff>
                    <xdr:row>30</xdr:row>
                    <xdr:rowOff>114300</xdr:rowOff>
                  </to>
                </anchor>
              </controlPr>
            </control>
          </mc:Choice>
        </mc:AlternateContent>
      </controls>
    </mc:Choice>
  </mc:AlternateContent>
  <tableParts count="1">
    <tablePart r:id="rId7"/>
  </tableParts>
  <extLst>
    <ext xmlns:x14="http://schemas.microsoft.com/office/spreadsheetml/2009/9/main" uri="{CCE6A557-97BC-4b89-ADB6-D9C93CAAB3DF}">
      <x14:dataValidations xmlns:xm="http://schemas.microsoft.com/office/excel/2006/main" count="2">
        <x14:dataValidation type="whole" errorStyle="warning" operator="greaterThanOrEqual" allowBlank="1" showInputMessage="1" showErrorMessage="1" errorTitle="Non-discountable Product" error="The Panoramic door is a non-discountable product. If you want to adjust pricing for this product, please ensure you have discussed and received approval from the Market Manager BEFORE issuing to customer." promptTitle="Non-discountable Product" prompt="The Panoramic door is a non-discountable product. If you want to adjust pricing for this product, please ensure you have discussed and received approval from the Market Manager BEFORE issuing to customer." xr:uid="{D38E5374-B301-4535-91A6-789437BB6D1E}">
          <x14:formula1>
            <xm:f>'Pricing Matrix'!K25</xm:f>
          </x14:formula1>
          <xm:sqref>L33</xm:sqref>
        </x14:dataValidation>
        <x14:dataValidation type="whole" errorStyle="warning" operator="greaterThanOrEqual" allowBlank="1" showInputMessage="1" showErrorMessage="1" errorTitle="Non-discountable product" error="The Panoramic door is a non-discountable product. If you want to adjust pricing for this product, please ensure you have discussed and received approval from the Market Manager BEFORE issuing to customer." promptTitle="Non-discountable product" prompt="The Panoramic door is a non-discountable product. If you want to adjust pricing for this product, please ensure you have discussed and received approval from the Market Manager BEFORE issuing to customer." xr:uid="{1EA14E20-91E0-4B42-8715-47107F836EDA}">
          <x14:formula1>
            <xm:f>'Pricing Matrix'!K25</xm:f>
          </x14:formula1>
          <xm:sqref>I33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FFAF-D649-40C8-9C14-7A0CA8F3B47F}">
  <sheetPr codeName="Sheet13"/>
  <dimension ref="A1:F101"/>
  <sheetViews>
    <sheetView topLeftCell="A4" workbookViewId="0">
      <selection activeCell="D6" sqref="D6"/>
    </sheetView>
  </sheetViews>
  <sheetFormatPr defaultRowHeight="15" x14ac:dyDescent="0.25"/>
  <cols>
    <col min="1" max="1" width="21.5703125" customWidth="1"/>
    <col min="2" max="2" width="47.28515625" customWidth="1"/>
    <col min="3" max="3" width="18.140625" customWidth="1"/>
    <col min="4" max="4" width="15" customWidth="1"/>
  </cols>
  <sheetData>
    <row r="1" spans="1:6" ht="19.5" x14ac:dyDescent="0.3">
      <c r="A1" s="29" t="s">
        <v>26409</v>
      </c>
      <c r="B1" s="29"/>
      <c r="C1" s="29"/>
      <c r="D1" s="29"/>
      <c r="E1" s="29"/>
      <c r="F1" s="29"/>
    </row>
    <row r="2" spans="1:6" ht="19.5" x14ac:dyDescent="0.3">
      <c r="A2" s="32"/>
      <c r="B2" s="32"/>
      <c r="C2" s="32"/>
      <c r="D2" s="29"/>
      <c r="E2" s="29"/>
      <c r="F2" s="29"/>
    </row>
    <row r="4" spans="1:6" x14ac:dyDescent="0.25">
      <c r="A4" s="151" t="s">
        <v>26410</v>
      </c>
      <c r="D4" s="151" t="s">
        <v>26412</v>
      </c>
    </row>
    <row r="5" spans="1:6" x14ac:dyDescent="0.25">
      <c r="A5" s="16" t="s">
        <v>24361</v>
      </c>
      <c r="B5" s="16" t="s">
        <v>11526</v>
      </c>
      <c r="C5" s="16" t="s">
        <v>26415</v>
      </c>
      <c r="D5" s="16" t="s">
        <v>24362</v>
      </c>
    </row>
    <row r="6" spans="1:6" x14ac:dyDescent="0.25">
      <c r="A6" s="229" t="s">
        <v>24383</v>
      </c>
      <c r="B6" t="str">
        <f>IFERROR(VLOOKUP(A6,DATA_EDGE!A:B,2,FALSE),"")</f>
        <v>C051 Beaded 65mm Rail</v>
      </c>
      <c r="C6" s="230" t="str">
        <f>IFERROR(VLOOKUP(A6,DATA_EDGE!A:C,3,FALSE),"")</f>
        <v>EP23017</v>
      </c>
      <c r="D6" s="230" t="str">
        <f t="shared" ref="D6:D19" si="0">IF(LEFT(C6,1)="7",VALUE(C6),C6)</f>
        <v>EP23017</v>
      </c>
    </row>
    <row r="7" spans="1:6" x14ac:dyDescent="0.25">
      <c r="A7" s="229" t="s">
        <v>24384</v>
      </c>
      <c r="B7" t="str">
        <f>IFERROR(VLOOKUP(A7,DATA_EDGE!A:B,2,FALSE),"")</f>
        <v>C052 Beaded 89mm Rail</v>
      </c>
      <c r="C7" s="230" t="str">
        <f>IFERROR(VLOOKUP(A7,DATA_EDGE!A:C,3,FALSE),"")</f>
        <v>EP23018</v>
      </c>
      <c r="D7" s="230" t="str">
        <f t="shared" si="0"/>
        <v>EP23018</v>
      </c>
    </row>
    <row r="8" spans="1:6" x14ac:dyDescent="0.25">
      <c r="A8" s="229" t="s">
        <v>24388</v>
      </c>
      <c r="B8" t="str">
        <f>IFERROR(VLOOKUP(A8,DATA_EDGE!A:B,2,FALSE),"")</f>
        <v>C056 Beaded Wide Plain Stile</v>
      </c>
      <c r="C8" s="230" t="str">
        <f>IFERROR(VLOOKUP(A8,DATA_EDGE!A:C,3,FALSE),"")</f>
        <v>EP23022</v>
      </c>
      <c r="D8" s="230" t="str">
        <f t="shared" si="0"/>
        <v>EP23022</v>
      </c>
    </row>
    <row r="9" spans="1:6" x14ac:dyDescent="0.25">
      <c r="A9" s="229" t="s">
        <v>24389</v>
      </c>
      <c r="B9" t="str">
        <f>IFERROR(VLOOKUP(A9,DATA_EDGE!A:B,2,FALSE),"")</f>
        <v>C057 Beaded Wide Pivot Stile</v>
      </c>
      <c r="C9" s="230" t="str">
        <f>IFERROR(VLOOKUP(A9,DATA_EDGE!A:C,3,FALSE),"")</f>
        <v>EP23023</v>
      </c>
      <c r="D9" s="230" t="str">
        <f t="shared" si="0"/>
        <v>EP23023</v>
      </c>
    </row>
    <row r="10" spans="1:6" x14ac:dyDescent="0.25">
      <c r="A10" s="229" t="s">
        <v>24391</v>
      </c>
      <c r="B10" t="str">
        <f>IFERROR(VLOOKUP(A10,DATA_EDGE!A:B,2,FALSE),"")</f>
        <v>C061 Double Glazed Bead</v>
      </c>
      <c r="C10" s="230" t="str">
        <f>IFERROR(VLOOKUP(A10,DATA_EDGE!A:C,3,FALSE),"")</f>
        <v>EP23025</v>
      </c>
      <c r="D10" s="230" t="str">
        <f t="shared" si="0"/>
        <v>EP23025</v>
      </c>
    </row>
    <row r="11" spans="1:6" x14ac:dyDescent="0.25">
      <c r="A11" s="229" t="s">
        <v>25167</v>
      </c>
      <c r="B11" t="str">
        <f>IFERROR(VLOOKUP(A11,DATA_EDGE!A:B,2,FALSE),"")</f>
        <v>C9209U U-MAX 100 X 44 CDG FRAME</v>
      </c>
      <c r="C11" s="230" t="str">
        <f>IFERROR(VLOOKUP(A11,DATA_EDGE!A:C,3,FALSE),"")</f>
        <v>735742</v>
      </c>
      <c r="D11" s="230">
        <f>IF(LEFT(C11,1)="7",VALUE(C11),C11)</f>
        <v>735742</v>
      </c>
    </row>
    <row r="12" spans="1:6" x14ac:dyDescent="0.25">
      <c r="A12" s="229" t="s">
        <v>25167</v>
      </c>
      <c r="B12" t="str">
        <f>IFERROR(VLOOKUP(A12,DATA_EDGE!A:B,2,FALSE),"")</f>
        <v>C9209U U-MAX 100 X 44 CDG FRAME</v>
      </c>
      <c r="C12" s="230" t="str">
        <f>IFERROR(VLOOKUP(A12,DATA_EDGE!A:C,3,FALSE),"")</f>
        <v>735742</v>
      </c>
      <c r="D12" s="230">
        <f t="shared" si="0"/>
        <v>735742</v>
      </c>
    </row>
    <row r="13" spans="1:6" x14ac:dyDescent="0.25">
      <c r="A13" s="229" t="s">
        <v>25193</v>
      </c>
      <c r="B13" t="str">
        <f>IFERROR(VLOOKUP(A13,DATA_EDGE!A:B,2,FALSE),"")</f>
        <v>C9229U U-MAX 100 THRESHOLD O/OUT</v>
      </c>
      <c r="C13" s="230" t="str">
        <f>IFERROR(VLOOKUP(A13,DATA_EDGE!A:C,3,FALSE),"")</f>
        <v>735755</v>
      </c>
      <c r="D13" s="230">
        <f t="shared" si="0"/>
        <v>735755</v>
      </c>
    </row>
    <row r="14" spans="1:6" x14ac:dyDescent="0.25">
      <c r="A14" s="229" t="s">
        <v>25195</v>
      </c>
      <c r="B14" t="str">
        <f>IFERROR(VLOOKUP(A14,DATA_EDGE!A:B,2,FALSE),"")</f>
        <v>C9230U U-MAX 100 THRESHOLD OPEN IN</v>
      </c>
      <c r="C14" s="230" t="str">
        <f>IFERROR(VLOOKUP(A14,DATA_EDGE!A:C,3,FALSE),"")</f>
        <v>735756</v>
      </c>
      <c r="D14" s="230">
        <f t="shared" si="0"/>
        <v>735756</v>
      </c>
    </row>
    <row r="15" spans="1:6" x14ac:dyDescent="0.25">
      <c r="A15" s="229" t="s">
        <v>25197</v>
      </c>
      <c r="B15" t="str">
        <f>IFERROR(VLOOKUP(A15,DATA_EDGE!A:B,2,FALSE),"")</f>
        <v>C9231U U-MAX 50MM DOOR STOP</v>
      </c>
      <c r="C15" s="230" t="str">
        <f>IFERROR(VLOOKUP(A15,DATA_EDGE!A:C,3,FALSE),"")</f>
        <v>735757</v>
      </c>
      <c r="D15" s="230">
        <f t="shared" si="0"/>
        <v>735757</v>
      </c>
    </row>
    <row r="16" spans="1:6" x14ac:dyDescent="0.25">
      <c r="A16" s="229" t="s">
        <v>25199</v>
      </c>
      <c r="B16" t="str">
        <f>IFERROR(VLOOKUP(A16,DATA_EDGE!A:B,2,FALSE),"")</f>
        <v>C9233U U-MAX 100 X 50 SUB HEAD</v>
      </c>
      <c r="C16" s="230" t="str">
        <f>IFERROR(VLOOKUP(A16,DATA_EDGE!A:C,3,FALSE),"")</f>
        <v>735758</v>
      </c>
      <c r="D16" s="230">
        <f t="shared" si="0"/>
        <v>735758</v>
      </c>
    </row>
    <row r="17" spans="1:4" x14ac:dyDescent="0.25">
      <c r="A17" s="229" t="s">
        <v>25203</v>
      </c>
      <c r="B17" t="str">
        <f>IFERROR(VLOOKUP(A17,DATA_EDGE!A:B,2,FALSE),"")</f>
        <v>C9236U U-MAX 100 SUBSILL</v>
      </c>
      <c r="C17" s="230" t="str">
        <f>IFERROR(VLOOKUP(A17,DATA_EDGE!A:C,3,FALSE),"")</f>
        <v>735760</v>
      </c>
      <c r="D17" s="230">
        <f t="shared" si="0"/>
        <v>735760</v>
      </c>
    </row>
    <row r="18" spans="1:4" x14ac:dyDescent="0.25">
      <c r="A18" s="229" t="s">
        <v>24650</v>
      </c>
      <c r="B18" t="str">
        <f>IFERROR(VLOOKUP(A18,DATA_EDGE!A:B,2,FALSE),"")</f>
        <v>C9246 Tuck in Bead</v>
      </c>
      <c r="C18" s="230" t="str">
        <f>IFERROR(VLOOKUP(A18,DATA_EDGE!A:C,3,FALSE),"")</f>
        <v>EP23284</v>
      </c>
      <c r="D18" s="230" t="str">
        <f t="shared" si="0"/>
        <v>EP23284</v>
      </c>
    </row>
    <row r="19" spans="1:4" x14ac:dyDescent="0.25">
      <c r="A19" s="229" t="s">
        <v>25479</v>
      </c>
      <c r="B19" t="str">
        <f>IFERROR(VLOOKUP(A19,DATA_EDGE!A:B,2,FALSE),"")</f>
        <v>C9445U U-MAX 96MM TOP RAIL</v>
      </c>
      <c r="C19" s="230" t="str">
        <f>IFERROR(VLOOKUP(A19,DATA_EDGE!A:C,3,FALSE),"")</f>
        <v>ETB2311</v>
      </c>
      <c r="D19" s="230" t="str">
        <f t="shared" si="0"/>
        <v>ETB2311</v>
      </c>
    </row>
    <row r="20" spans="1:4" x14ac:dyDescent="0.25">
      <c r="A20" s="229" t="s">
        <v>25491</v>
      </c>
      <c r="B20" t="str">
        <f>IFERROR(VLOOKUP(A20,DATA_EDGE!A:B,2,FALSE),"")</f>
        <v>C9446U U-MAX 120MM BOTTOM RAIL</v>
      </c>
      <c r="C20" s="230" t="str">
        <f>IFERROR(VLOOKUP(A20,DATA_EDGE!A:C,3,FALSE),"")</f>
        <v>ETB2317</v>
      </c>
      <c r="D20" s="230" t="str">
        <f t="shared" ref="D20:D83" si="1">IF(LEFT(C20,1)="7",VALUE(C20),C20)</f>
        <v>ETB2317</v>
      </c>
    </row>
    <row r="21" spans="1:4" x14ac:dyDescent="0.25">
      <c r="A21" s="229" t="s">
        <v>25475</v>
      </c>
      <c r="B21" t="str">
        <f>IFERROR(VLOOKUP(A21,DATA_EDGE!A:B,2,FALSE),"")</f>
        <v>C9454U U-MAX WIDE PLAIN STILE</v>
      </c>
      <c r="C21" s="230" t="str">
        <f>IFERROR(VLOOKUP(A21,DATA_EDGE!A:C,3,FALSE),"")</f>
        <v>ETB2309</v>
      </c>
      <c r="D21" s="230" t="str">
        <f t="shared" si="1"/>
        <v>ETB2309</v>
      </c>
    </row>
    <row r="22" spans="1:4" x14ac:dyDescent="0.25">
      <c r="A22" s="229" t="s">
        <v>25483</v>
      </c>
      <c r="B22" t="str">
        <f>IFERROR(VLOOKUP(A22,DATA_EDGE!A:B,2,FALSE),"")</f>
        <v>C9456U U-MAX WIDE LOCK STILE</v>
      </c>
      <c r="C22" s="230" t="str">
        <f>IFERROR(VLOOKUP(A22,DATA_EDGE!A:C,3,FALSE),"")</f>
        <v>ETB2313</v>
      </c>
      <c r="D22" s="230" t="str">
        <f t="shared" si="1"/>
        <v>ETB2313</v>
      </c>
    </row>
    <row r="23" spans="1:4" x14ac:dyDescent="0.25">
      <c r="A23" s="229" t="s">
        <v>25157</v>
      </c>
      <c r="B23" t="str">
        <f>IFERROR(VLOOKUP(A23,DATA_EDGE!A:B,2,FALSE),"")</f>
        <v>C9204U U-MAX 100 FLAT FILLER</v>
      </c>
      <c r="C23" s="230" t="str">
        <f>IFERROR(VLOOKUP(A23,DATA_EDGE!A:C,3,FALSE),"")</f>
        <v>735737</v>
      </c>
      <c r="D23" s="230">
        <f t="shared" si="1"/>
        <v>735737</v>
      </c>
    </row>
    <row r="24" spans="1:4" x14ac:dyDescent="0.25">
      <c r="A24" s="229" t="s">
        <v>24627</v>
      </c>
      <c r="B24" t="str">
        <f>IFERROR(VLOOKUP(A24,DATA_EDGE!A:B,2,FALSE),"")</f>
        <v>C9219 Max 34mm Spandrel Adaptor</v>
      </c>
      <c r="C24" s="230" t="str">
        <f>IFERROR(VLOOKUP(A24,DATA_EDGE!A:C,3,FALSE),"")</f>
        <v>EP23261</v>
      </c>
      <c r="D24" s="230" t="str">
        <f t="shared" si="1"/>
        <v>EP23261</v>
      </c>
    </row>
    <row r="25" spans="1:4" x14ac:dyDescent="0.25">
      <c r="A25" s="229"/>
      <c r="B25" t="str">
        <f>IFERROR(VLOOKUP(A25,DATA_EDGE!A:B,2,FALSE),"")</f>
        <v/>
      </c>
      <c r="C25" s="230" t="str">
        <f>IFERROR(VLOOKUP(A25,DATA_EDGE!A:C,3,FALSE),"")</f>
        <v/>
      </c>
      <c r="D25" s="230" t="str">
        <f t="shared" si="1"/>
        <v/>
      </c>
    </row>
    <row r="26" spans="1:4" x14ac:dyDescent="0.25">
      <c r="A26" s="229"/>
      <c r="B26" t="str">
        <f>IFERROR(VLOOKUP(A26,DATA_EDGE!A:B,2,FALSE),"")</f>
        <v/>
      </c>
      <c r="C26" s="230" t="str">
        <f>IFERROR(VLOOKUP(A26,DATA_EDGE!A:C,3,FALSE),"")</f>
        <v/>
      </c>
      <c r="D26" s="230" t="str">
        <f t="shared" si="1"/>
        <v/>
      </c>
    </row>
    <row r="27" spans="1:4" x14ac:dyDescent="0.25">
      <c r="A27" s="229"/>
      <c r="B27" t="str">
        <f>IFERROR(VLOOKUP(A27,DATA_EDGE!A:B,2,FALSE),"")</f>
        <v/>
      </c>
      <c r="C27" s="230" t="str">
        <f>IFERROR(VLOOKUP(A27,DATA_EDGE!A:C,3,FALSE),"")</f>
        <v/>
      </c>
      <c r="D27" s="230" t="str">
        <f t="shared" si="1"/>
        <v/>
      </c>
    </row>
    <row r="28" spans="1:4" x14ac:dyDescent="0.25">
      <c r="A28" s="229"/>
      <c r="B28" t="str">
        <f>IFERROR(VLOOKUP(A28,DATA_EDGE!A:B,2,FALSE),"")</f>
        <v/>
      </c>
      <c r="C28" s="230" t="str">
        <f>IFERROR(VLOOKUP(A28,DATA_EDGE!A:C,3,FALSE),"")</f>
        <v/>
      </c>
      <c r="D28" s="230" t="str">
        <f t="shared" si="1"/>
        <v/>
      </c>
    </row>
    <row r="29" spans="1:4" x14ac:dyDescent="0.25">
      <c r="A29" s="229"/>
      <c r="B29" t="str">
        <f>IFERROR(VLOOKUP(A29,DATA_EDGE!A:B,2,FALSE),"")</f>
        <v/>
      </c>
      <c r="C29" s="230" t="str">
        <f>IFERROR(VLOOKUP(A29,DATA_EDGE!A:C,3,FALSE),"")</f>
        <v/>
      </c>
      <c r="D29" s="230" t="str">
        <f t="shared" si="1"/>
        <v/>
      </c>
    </row>
    <row r="30" spans="1:4" x14ac:dyDescent="0.25">
      <c r="A30" s="229"/>
      <c r="B30" t="str">
        <f>IFERROR(VLOOKUP(A30,DATA_EDGE!A:B,2,FALSE),"")</f>
        <v/>
      </c>
      <c r="C30" s="230" t="str">
        <f>IFERROR(VLOOKUP(A30,DATA_EDGE!A:C,3,FALSE),"")</f>
        <v/>
      </c>
      <c r="D30" s="230" t="str">
        <f t="shared" si="1"/>
        <v/>
      </c>
    </row>
    <row r="31" spans="1:4" x14ac:dyDescent="0.25">
      <c r="A31" s="229"/>
      <c r="B31" t="str">
        <f>IFERROR(VLOOKUP(A31,DATA_EDGE!A:B,2,FALSE),"")</f>
        <v/>
      </c>
      <c r="C31" s="230" t="str">
        <f>IFERROR(VLOOKUP(A31,DATA_EDGE!A:C,3,FALSE),"")</f>
        <v/>
      </c>
      <c r="D31" s="230" t="str">
        <f t="shared" si="1"/>
        <v/>
      </c>
    </row>
    <row r="32" spans="1:4" x14ac:dyDescent="0.25">
      <c r="A32" s="229"/>
      <c r="B32" t="str">
        <f>IFERROR(VLOOKUP(A32,DATA_EDGE!A:B,2,FALSE),"")</f>
        <v/>
      </c>
      <c r="C32" s="230" t="str">
        <f>IFERROR(VLOOKUP(A32,DATA_EDGE!A:C,3,FALSE),"")</f>
        <v/>
      </c>
      <c r="D32" s="230" t="str">
        <f t="shared" si="1"/>
        <v/>
      </c>
    </row>
    <row r="33" spans="1:4" x14ac:dyDescent="0.25">
      <c r="A33" s="229"/>
      <c r="B33" t="str">
        <f>IFERROR(VLOOKUP(A33,DATA_EDGE!A:B,2,FALSE),"")</f>
        <v/>
      </c>
      <c r="C33" s="230" t="str">
        <f>IFERROR(VLOOKUP(A33,DATA_EDGE!A:C,3,FALSE),"")</f>
        <v/>
      </c>
      <c r="D33" s="230" t="str">
        <f t="shared" si="1"/>
        <v/>
      </c>
    </row>
    <row r="34" spans="1:4" x14ac:dyDescent="0.25">
      <c r="A34" s="229"/>
      <c r="B34" t="str">
        <f>IFERROR(VLOOKUP(A34,DATA_EDGE!A:B,2,FALSE),"")</f>
        <v/>
      </c>
      <c r="C34" s="230" t="str">
        <f>IFERROR(VLOOKUP(A34,DATA_EDGE!A:C,3,FALSE),"")</f>
        <v/>
      </c>
      <c r="D34" s="230" t="str">
        <f t="shared" si="1"/>
        <v/>
      </c>
    </row>
    <row r="35" spans="1:4" x14ac:dyDescent="0.25">
      <c r="A35" s="229"/>
      <c r="B35" t="str">
        <f>IFERROR(VLOOKUP(A35,DATA_EDGE!A:B,2,FALSE),"")</f>
        <v/>
      </c>
      <c r="C35" s="230" t="str">
        <f>IFERROR(VLOOKUP(A35,DATA_EDGE!A:C,3,FALSE),"")</f>
        <v/>
      </c>
      <c r="D35" s="230" t="str">
        <f t="shared" si="1"/>
        <v/>
      </c>
    </row>
    <row r="36" spans="1:4" x14ac:dyDescent="0.25">
      <c r="A36" s="229"/>
      <c r="B36" t="str">
        <f>IFERROR(VLOOKUP(A36,DATA_EDGE!A:B,2,FALSE),"")</f>
        <v/>
      </c>
      <c r="C36" s="230" t="str">
        <f>IFERROR(VLOOKUP(A36,DATA_EDGE!A:C,3,FALSE),"")</f>
        <v/>
      </c>
      <c r="D36" s="230" t="str">
        <f t="shared" si="1"/>
        <v/>
      </c>
    </row>
    <row r="37" spans="1:4" x14ac:dyDescent="0.25">
      <c r="A37" s="229"/>
      <c r="B37" t="str">
        <f>IFERROR(VLOOKUP(A37,DATA_EDGE!A:B,2,FALSE),"")</f>
        <v/>
      </c>
      <c r="C37" s="230" t="str">
        <f>IFERROR(VLOOKUP(A37,DATA_EDGE!A:C,3,FALSE),"")</f>
        <v/>
      </c>
      <c r="D37" s="230" t="str">
        <f t="shared" si="1"/>
        <v/>
      </c>
    </row>
    <row r="38" spans="1:4" x14ac:dyDescent="0.25">
      <c r="A38" s="229"/>
      <c r="B38" t="str">
        <f>IFERROR(VLOOKUP(A38,DATA_EDGE!A:B,2,FALSE),"")</f>
        <v/>
      </c>
      <c r="C38" s="230" t="str">
        <f>IFERROR(VLOOKUP(A38,DATA_EDGE!A:C,3,FALSE),"")</f>
        <v/>
      </c>
      <c r="D38" s="230" t="str">
        <f t="shared" si="1"/>
        <v/>
      </c>
    </row>
    <row r="39" spans="1:4" x14ac:dyDescent="0.25">
      <c r="A39" s="229"/>
      <c r="B39" t="str">
        <f>IFERROR(VLOOKUP(A39,DATA_EDGE!A:B,2,FALSE),"")</f>
        <v/>
      </c>
      <c r="C39" s="230" t="str">
        <f>IFERROR(VLOOKUP(A39,DATA_EDGE!A:C,3,FALSE),"")</f>
        <v/>
      </c>
      <c r="D39" s="230" t="str">
        <f t="shared" si="1"/>
        <v/>
      </c>
    </row>
    <row r="40" spans="1:4" x14ac:dyDescent="0.25">
      <c r="A40" s="229"/>
      <c r="B40" t="str">
        <f>IFERROR(VLOOKUP(A40,DATA_EDGE!A:B,2,FALSE),"")</f>
        <v/>
      </c>
      <c r="C40" s="230" t="str">
        <f>IFERROR(VLOOKUP(A40,DATA_EDGE!A:C,3,FALSE),"")</f>
        <v/>
      </c>
      <c r="D40" s="230" t="str">
        <f t="shared" si="1"/>
        <v/>
      </c>
    </row>
    <row r="41" spans="1:4" x14ac:dyDescent="0.25">
      <c r="A41" s="229"/>
      <c r="B41" t="str">
        <f>IFERROR(VLOOKUP(A41,DATA_EDGE!A:B,2,FALSE),"")</f>
        <v/>
      </c>
      <c r="C41" s="230" t="str">
        <f>IFERROR(VLOOKUP(A41,DATA_EDGE!A:C,3,FALSE),"")</f>
        <v/>
      </c>
      <c r="D41" s="230" t="str">
        <f t="shared" si="1"/>
        <v/>
      </c>
    </row>
    <row r="42" spans="1:4" x14ac:dyDescent="0.25">
      <c r="A42" s="229"/>
      <c r="B42" t="str">
        <f>IFERROR(VLOOKUP(A42,DATA_EDGE!A:B,2,FALSE),"")</f>
        <v/>
      </c>
      <c r="C42" s="230" t="str">
        <f>IFERROR(VLOOKUP(A42,DATA_EDGE!A:C,3,FALSE),"")</f>
        <v/>
      </c>
      <c r="D42" s="230" t="str">
        <f t="shared" si="1"/>
        <v/>
      </c>
    </row>
    <row r="43" spans="1:4" x14ac:dyDescent="0.25">
      <c r="A43" s="229"/>
      <c r="B43" t="str">
        <f>IFERROR(VLOOKUP(A43,DATA_EDGE!A:B,2,FALSE),"")</f>
        <v/>
      </c>
      <c r="C43" s="230" t="str">
        <f>IFERROR(VLOOKUP(A43,DATA_EDGE!A:C,3,FALSE),"")</f>
        <v/>
      </c>
      <c r="D43" s="230" t="str">
        <f t="shared" si="1"/>
        <v/>
      </c>
    </row>
    <row r="44" spans="1:4" x14ac:dyDescent="0.25">
      <c r="A44" s="229"/>
      <c r="B44" t="str">
        <f>IFERROR(VLOOKUP(A44,DATA_EDGE!A:B,2,FALSE),"")</f>
        <v/>
      </c>
      <c r="C44" s="230" t="str">
        <f>IFERROR(VLOOKUP(A44,DATA_EDGE!A:C,3,FALSE),"")</f>
        <v/>
      </c>
      <c r="D44" s="230" t="str">
        <f t="shared" si="1"/>
        <v/>
      </c>
    </row>
    <row r="45" spans="1:4" x14ac:dyDescent="0.25">
      <c r="A45" s="229"/>
      <c r="B45" t="str">
        <f>IFERROR(VLOOKUP(A45,DATA_EDGE!A:B,2,FALSE),"")</f>
        <v/>
      </c>
      <c r="C45" s="230" t="str">
        <f>IFERROR(VLOOKUP(A45,DATA_EDGE!A:C,3,FALSE),"")</f>
        <v/>
      </c>
      <c r="D45" s="230" t="str">
        <f t="shared" si="1"/>
        <v/>
      </c>
    </row>
    <row r="46" spans="1:4" x14ac:dyDescent="0.25">
      <c r="A46" s="229"/>
      <c r="B46" t="str">
        <f>IFERROR(VLOOKUP(A46,DATA_EDGE!A:B,2,FALSE),"")</f>
        <v/>
      </c>
      <c r="C46" s="230" t="str">
        <f>IFERROR(VLOOKUP(A46,DATA_EDGE!A:C,3,FALSE),"")</f>
        <v/>
      </c>
      <c r="D46" s="230" t="str">
        <f t="shared" si="1"/>
        <v/>
      </c>
    </row>
    <row r="47" spans="1:4" x14ac:dyDescent="0.25">
      <c r="A47" s="229"/>
      <c r="B47" t="str">
        <f>IFERROR(VLOOKUP(A47,DATA_EDGE!A:B,2,FALSE),"")</f>
        <v/>
      </c>
      <c r="C47" s="230" t="str">
        <f>IFERROR(VLOOKUP(A47,DATA_EDGE!A:C,3,FALSE),"")</f>
        <v/>
      </c>
      <c r="D47" s="230" t="str">
        <f t="shared" si="1"/>
        <v/>
      </c>
    </row>
    <row r="48" spans="1:4" x14ac:dyDescent="0.25">
      <c r="A48" s="229"/>
      <c r="B48" t="str">
        <f>IFERROR(VLOOKUP(A48,DATA_EDGE!A:B,2,FALSE),"")</f>
        <v/>
      </c>
      <c r="C48" s="230" t="str">
        <f>IFERROR(VLOOKUP(A48,DATA_EDGE!A:C,3,FALSE),"")</f>
        <v/>
      </c>
      <c r="D48" s="230" t="str">
        <f t="shared" si="1"/>
        <v/>
      </c>
    </row>
    <row r="49" spans="1:4" x14ac:dyDescent="0.25">
      <c r="A49" s="229"/>
      <c r="B49" t="str">
        <f>IFERROR(VLOOKUP(A49,DATA_EDGE!A:B,2,FALSE),"")</f>
        <v/>
      </c>
      <c r="C49" s="230" t="str">
        <f>IFERROR(VLOOKUP(A49,DATA_EDGE!A:C,3,FALSE),"")</f>
        <v/>
      </c>
      <c r="D49" s="230" t="str">
        <f t="shared" si="1"/>
        <v/>
      </c>
    </row>
    <row r="50" spans="1:4" x14ac:dyDescent="0.25">
      <c r="A50" s="229"/>
      <c r="B50" t="str">
        <f>IFERROR(VLOOKUP(A50,DATA_EDGE!A:B,2,FALSE),"")</f>
        <v/>
      </c>
      <c r="C50" s="230" t="str">
        <f>IFERROR(VLOOKUP(A50,DATA_EDGE!A:C,3,FALSE),"")</f>
        <v/>
      </c>
      <c r="D50" s="230" t="str">
        <f t="shared" si="1"/>
        <v/>
      </c>
    </row>
    <row r="51" spans="1:4" x14ac:dyDescent="0.25">
      <c r="A51" s="229"/>
      <c r="B51" t="str">
        <f>IFERROR(VLOOKUP(A51,DATA_EDGE!A:B,2,FALSE),"")</f>
        <v/>
      </c>
      <c r="C51" s="230" t="str">
        <f>IFERROR(VLOOKUP(A51,DATA_EDGE!A:C,3,FALSE),"")</f>
        <v/>
      </c>
      <c r="D51" s="230" t="str">
        <f t="shared" si="1"/>
        <v/>
      </c>
    </row>
    <row r="52" spans="1:4" x14ac:dyDescent="0.25">
      <c r="A52" s="229"/>
      <c r="B52" t="str">
        <f>IFERROR(VLOOKUP(A52,DATA_EDGE!A:B,2,FALSE),"")</f>
        <v/>
      </c>
      <c r="C52" s="230" t="str">
        <f>IFERROR(VLOOKUP(A52,DATA_EDGE!A:C,3,FALSE),"")</f>
        <v/>
      </c>
      <c r="D52" s="230" t="str">
        <f t="shared" si="1"/>
        <v/>
      </c>
    </row>
    <row r="53" spans="1:4" x14ac:dyDescent="0.25">
      <c r="A53" s="229"/>
      <c r="B53" t="str">
        <f>IFERROR(VLOOKUP(A53,DATA_EDGE!A:B,2,FALSE),"")</f>
        <v/>
      </c>
      <c r="C53" s="230" t="str">
        <f>IFERROR(VLOOKUP(A53,DATA_EDGE!A:C,3,FALSE),"")</f>
        <v/>
      </c>
      <c r="D53" s="230" t="str">
        <f t="shared" si="1"/>
        <v/>
      </c>
    </row>
    <row r="54" spans="1:4" x14ac:dyDescent="0.25">
      <c r="A54" s="229"/>
      <c r="B54" t="str">
        <f>IFERROR(VLOOKUP(A54,DATA_EDGE!A:B,2,FALSE),"")</f>
        <v/>
      </c>
      <c r="C54" s="230" t="str">
        <f>IFERROR(VLOOKUP(A54,DATA_EDGE!A:C,3,FALSE),"")</f>
        <v/>
      </c>
      <c r="D54" s="230" t="str">
        <f t="shared" si="1"/>
        <v/>
      </c>
    </row>
    <row r="55" spans="1:4" x14ac:dyDescent="0.25">
      <c r="A55" s="229"/>
      <c r="B55" t="str">
        <f>IFERROR(VLOOKUP(A55,DATA_EDGE!A:B,2,FALSE),"")</f>
        <v/>
      </c>
      <c r="C55" s="230" t="str">
        <f>IFERROR(VLOOKUP(A55,DATA_EDGE!A:C,3,FALSE),"")</f>
        <v/>
      </c>
      <c r="D55" s="230" t="str">
        <f t="shared" si="1"/>
        <v/>
      </c>
    </row>
    <row r="56" spans="1:4" x14ac:dyDescent="0.25">
      <c r="A56" s="229"/>
      <c r="B56" t="str">
        <f>IFERROR(VLOOKUP(A56,DATA_EDGE!A:B,2,FALSE),"")</f>
        <v/>
      </c>
      <c r="C56" s="230" t="str">
        <f>IFERROR(VLOOKUP(A56,DATA_EDGE!A:C,3,FALSE),"")</f>
        <v/>
      </c>
      <c r="D56" s="230" t="str">
        <f t="shared" si="1"/>
        <v/>
      </c>
    </row>
    <row r="57" spans="1:4" x14ac:dyDescent="0.25">
      <c r="A57" s="229"/>
      <c r="B57" t="str">
        <f>IFERROR(VLOOKUP(A57,DATA_EDGE!A:B,2,FALSE),"")</f>
        <v/>
      </c>
      <c r="C57" s="230" t="str">
        <f>IFERROR(VLOOKUP(A57,DATA_EDGE!A:C,3,FALSE),"")</f>
        <v/>
      </c>
      <c r="D57" s="230" t="str">
        <f t="shared" si="1"/>
        <v/>
      </c>
    </row>
    <row r="58" spans="1:4" x14ac:dyDescent="0.25">
      <c r="A58" s="229"/>
      <c r="B58" t="str">
        <f>IFERROR(VLOOKUP(A58,DATA_EDGE!A:B,2,FALSE),"")</f>
        <v/>
      </c>
      <c r="C58" s="230" t="str">
        <f>IFERROR(VLOOKUP(A58,DATA_EDGE!A:C,3,FALSE),"")</f>
        <v/>
      </c>
      <c r="D58" s="230" t="str">
        <f t="shared" si="1"/>
        <v/>
      </c>
    </row>
    <row r="59" spans="1:4" x14ac:dyDescent="0.25">
      <c r="A59" s="229"/>
      <c r="B59" t="str">
        <f>IFERROR(VLOOKUP(A59,DATA_EDGE!A:B,2,FALSE),"")</f>
        <v/>
      </c>
      <c r="C59" s="230" t="str">
        <f>IFERROR(VLOOKUP(A59,DATA_EDGE!A:C,3,FALSE),"")</f>
        <v/>
      </c>
      <c r="D59" s="230" t="str">
        <f t="shared" si="1"/>
        <v/>
      </c>
    </row>
    <row r="60" spans="1:4" x14ac:dyDescent="0.25">
      <c r="A60" s="229"/>
      <c r="B60" t="str">
        <f>IFERROR(VLOOKUP(A60,DATA_EDGE!A:B,2,FALSE),"")</f>
        <v/>
      </c>
      <c r="C60" s="230" t="str">
        <f>IFERROR(VLOOKUP(A60,DATA_EDGE!A:C,3,FALSE),"")</f>
        <v/>
      </c>
      <c r="D60" s="230" t="str">
        <f t="shared" si="1"/>
        <v/>
      </c>
    </row>
    <row r="61" spans="1:4" x14ac:dyDescent="0.25">
      <c r="A61" s="229"/>
      <c r="B61" t="str">
        <f>IFERROR(VLOOKUP(A61,DATA_EDGE!A:B,2,FALSE),"")</f>
        <v/>
      </c>
      <c r="C61" s="230" t="str">
        <f>IFERROR(VLOOKUP(A61,DATA_EDGE!A:C,3,FALSE),"")</f>
        <v/>
      </c>
      <c r="D61" s="230" t="str">
        <f t="shared" si="1"/>
        <v/>
      </c>
    </row>
    <row r="62" spans="1:4" x14ac:dyDescent="0.25">
      <c r="A62" s="229"/>
      <c r="B62" t="str">
        <f>IFERROR(VLOOKUP(A62,DATA_EDGE!A:B,2,FALSE),"")</f>
        <v/>
      </c>
      <c r="C62" s="230" t="str">
        <f>IFERROR(VLOOKUP(A62,DATA_EDGE!A:C,3,FALSE),"")</f>
        <v/>
      </c>
      <c r="D62" s="230" t="str">
        <f t="shared" si="1"/>
        <v/>
      </c>
    </row>
    <row r="63" spans="1:4" x14ac:dyDescent="0.25">
      <c r="A63" s="229"/>
      <c r="B63" t="str">
        <f>IFERROR(VLOOKUP(A63,DATA_EDGE!A:B,2,FALSE),"")</f>
        <v/>
      </c>
      <c r="C63" s="230" t="str">
        <f>IFERROR(VLOOKUP(A63,DATA_EDGE!A:C,3,FALSE),"")</f>
        <v/>
      </c>
      <c r="D63" s="230" t="str">
        <f t="shared" si="1"/>
        <v/>
      </c>
    </row>
    <row r="64" spans="1:4" x14ac:dyDescent="0.25">
      <c r="A64" s="229"/>
      <c r="B64" t="str">
        <f>IFERROR(VLOOKUP(A64,DATA_EDGE!A:B,2,FALSE),"")</f>
        <v/>
      </c>
      <c r="C64" s="230" t="str">
        <f>IFERROR(VLOOKUP(A64,DATA_EDGE!A:C,3,FALSE),"")</f>
        <v/>
      </c>
      <c r="D64" s="230" t="str">
        <f t="shared" si="1"/>
        <v/>
      </c>
    </row>
    <row r="65" spans="1:4" x14ac:dyDescent="0.25">
      <c r="A65" s="229"/>
      <c r="B65" t="str">
        <f>IFERROR(VLOOKUP(A65,DATA_EDGE!A:B,2,FALSE),"")</f>
        <v/>
      </c>
      <c r="C65" s="230" t="str">
        <f>IFERROR(VLOOKUP(A65,DATA_EDGE!A:C,3,FALSE),"")</f>
        <v/>
      </c>
      <c r="D65" s="230" t="str">
        <f t="shared" si="1"/>
        <v/>
      </c>
    </row>
    <row r="66" spans="1:4" x14ac:dyDescent="0.25">
      <c r="A66" s="229"/>
      <c r="B66" t="str">
        <f>IFERROR(VLOOKUP(A66,DATA_EDGE!A:B,2,FALSE),"")</f>
        <v/>
      </c>
      <c r="C66" s="230" t="str">
        <f>IFERROR(VLOOKUP(A66,DATA_EDGE!A:C,3,FALSE),"")</f>
        <v/>
      </c>
      <c r="D66" s="230" t="str">
        <f t="shared" si="1"/>
        <v/>
      </c>
    </row>
    <row r="67" spans="1:4" x14ac:dyDescent="0.25">
      <c r="A67" s="229"/>
      <c r="B67" t="str">
        <f>IFERROR(VLOOKUP(A67,DATA_EDGE!A:B,2,FALSE),"")</f>
        <v/>
      </c>
      <c r="C67" s="230" t="str">
        <f>IFERROR(VLOOKUP(A67,DATA_EDGE!A:C,3,FALSE),"")</f>
        <v/>
      </c>
      <c r="D67" s="230" t="str">
        <f t="shared" si="1"/>
        <v/>
      </c>
    </row>
    <row r="68" spans="1:4" x14ac:dyDescent="0.25">
      <c r="A68" s="229"/>
      <c r="B68" t="str">
        <f>IFERROR(VLOOKUP(A68,DATA_EDGE!A:B,2,FALSE),"")</f>
        <v/>
      </c>
      <c r="C68" s="230" t="str">
        <f>IFERROR(VLOOKUP(A68,DATA_EDGE!A:C,3,FALSE),"")</f>
        <v/>
      </c>
      <c r="D68" s="230" t="str">
        <f t="shared" si="1"/>
        <v/>
      </c>
    </row>
    <row r="69" spans="1:4" x14ac:dyDescent="0.25">
      <c r="A69" s="229"/>
      <c r="B69" t="str">
        <f>IFERROR(VLOOKUP(A69,DATA_EDGE!A:B,2,FALSE),"")</f>
        <v/>
      </c>
      <c r="C69" s="230" t="str">
        <f>IFERROR(VLOOKUP(A69,DATA_EDGE!A:C,3,FALSE),"")</f>
        <v/>
      </c>
      <c r="D69" s="230" t="str">
        <f t="shared" si="1"/>
        <v/>
      </c>
    </row>
    <row r="70" spans="1:4" x14ac:dyDescent="0.25">
      <c r="A70" s="229"/>
      <c r="B70" t="str">
        <f>IFERROR(VLOOKUP(A70,DATA_EDGE!A:B,2,FALSE),"")</f>
        <v/>
      </c>
      <c r="C70" s="230" t="str">
        <f>IFERROR(VLOOKUP(A70,DATA_EDGE!A:C,3,FALSE),"")</f>
        <v/>
      </c>
      <c r="D70" s="230" t="str">
        <f t="shared" si="1"/>
        <v/>
      </c>
    </row>
    <row r="71" spans="1:4" x14ac:dyDescent="0.25">
      <c r="A71" s="229"/>
      <c r="B71" t="str">
        <f>IFERROR(VLOOKUP(A71,DATA_EDGE!A:B,2,FALSE),"")</f>
        <v/>
      </c>
      <c r="C71" s="230" t="str">
        <f>IFERROR(VLOOKUP(A71,DATA_EDGE!A:C,3,FALSE),"")</f>
        <v/>
      </c>
      <c r="D71" s="230" t="str">
        <f t="shared" si="1"/>
        <v/>
      </c>
    </row>
    <row r="72" spans="1:4" x14ac:dyDescent="0.25">
      <c r="A72" s="229"/>
      <c r="B72" t="str">
        <f>IFERROR(VLOOKUP(A72,DATA_EDGE!A:B,2,FALSE),"")</f>
        <v/>
      </c>
      <c r="C72" s="230" t="str">
        <f>IFERROR(VLOOKUP(A72,DATA_EDGE!A:C,3,FALSE),"")</f>
        <v/>
      </c>
      <c r="D72" s="230" t="str">
        <f t="shared" si="1"/>
        <v/>
      </c>
    </row>
    <row r="73" spans="1:4" x14ac:dyDescent="0.25">
      <c r="A73" s="229"/>
      <c r="B73" t="str">
        <f>IFERROR(VLOOKUP(A73,DATA_EDGE!A:B,2,FALSE),"")</f>
        <v/>
      </c>
      <c r="C73" s="230" t="str">
        <f>IFERROR(VLOOKUP(A73,DATA_EDGE!A:C,3,FALSE),"")</f>
        <v/>
      </c>
      <c r="D73" s="230" t="str">
        <f t="shared" si="1"/>
        <v/>
      </c>
    </row>
    <row r="74" spans="1:4" x14ac:dyDescent="0.25">
      <c r="A74" s="229"/>
      <c r="B74" t="str">
        <f>IFERROR(VLOOKUP(A74,DATA_EDGE!A:B,2,FALSE),"")</f>
        <v/>
      </c>
      <c r="C74" s="230" t="str">
        <f>IFERROR(VLOOKUP(A74,DATA_EDGE!A:C,3,FALSE),"")</f>
        <v/>
      </c>
      <c r="D74" s="230" t="str">
        <f t="shared" si="1"/>
        <v/>
      </c>
    </row>
    <row r="75" spans="1:4" x14ac:dyDescent="0.25">
      <c r="A75" s="229"/>
      <c r="B75" t="str">
        <f>IFERROR(VLOOKUP(A75,DATA_EDGE!A:B,2,FALSE),"")</f>
        <v/>
      </c>
      <c r="C75" s="230" t="str">
        <f>IFERROR(VLOOKUP(A75,DATA_EDGE!A:C,3,FALSE),"")</f>
        <v/>
      </c>
      <c r="D75" s="230" t="str">
        <f t="shared" si="1"/>
        <v/>
      </c>
    </row>
    <row r="76" spans="1:4" x14ac:dyDescent="0.25">
      <c r="A76" s="229"/>
      <c r="B76" t="str">
        <f>IFERROR(VLOOKUP(A76,DATA_EDGE!A:B,2,FALSE),"")</f>
        <v/>
      </c>
      <c r="C76" s="230" t="str">
        <f>IFERROR(VLOOKUP(A76,DATA_EDGE!A:C,3,FALSE),"")</f>
        <v/>
      </c>
      <c r="D76" s="230" t="str">
        <f t="shared" si="1"/>
        <v/>
      </c>
    </row>
    <row r="77" spans="1:4" x14ac:dyDescent="0.25">
      <c r="A77" s="229"/>
      <c r="B77" t="str">
        <f>IFERROR(VLOOKUP(A77,DATA_EDGE!A:B,2,FALSE),"")</f>
        <v/>
      </c>
      <c r="C77" s="230" t="str">
        <f>IFERROR(VLOOKUP(A77,DATA_EDGE!A:C,3,FALSE),"")</f>
        <v/>
      </c>
      <c r="D77" s="230" t="str">
        <f t="shared" si="1"/>
        <v/>
      </c>
    </row>
    <row r="78" spans="1:4" x14ac:dyDescent="0.25">
      <c r="A78" s="229"/>
      <c r="B78" t="str">
        <f>IFERROR(VLOOKUP(A78,DATA_EDGE!A:B,2,FALSE),"")</f>
        <v/>
      </c>
      <c r="C78" s="230" t="str">
        <f>IFERROR(VLOOKUP(A78,DATA_EDGE!A:C,3,FALSE),"")</f>
        <v/>
      </c>
      <c r="D78" s="230" t="str">
        <f t="shared" si="1"/>
        <v/>
      </c>
    </row>
    <row r="79" spans="1:4" x14ac:dyDescent="0.25">
      <c r="A79" s="229"/>
      <c r="B79" t="str">
        <f>IFERROR(VLOOKUP(A79,DATA_EDGE!A:B,2,FALSE),"")</f>
        <v/>
      </c>
      <c r="C79" s="230" t="str">
        <f>IFERROR(VLOOKUP(A79,DATA_EDGE!A:C,3,FALSE),"")</f>
        <v/>
      </c>
      <c r="D79" s="230" t="str">
        <f t="shared" si="1"/>
        <v/>
      </c>
    </row>
    <row r="80" spans="1:4" x14ac:dyDescent="0.25">
      <c r="A80" s="229"/>
      <c r="B80" t="str">
        <f>IFERROR(VLOOKUP(A80,DATA_EDGE!A:B,2,FALSE),"")</f>
        <v/>
      </c>
      <c r="C80" s="230" t="str">
        <f>IFERROR(VLOOKUP(A80,DATA_EDGE!A:C,3,FALSE),"")</f>
        <v/>
      </c>
      <c r="D80" s="230" t="str">
        <f t="shared" si="1"/>
        <v/>
      </c>
    </row>
    <row r="81" spans="1:4" x14ac:dyDescent="0.25">
      <c r="A81" s="229"/>
      <c r="B81" t="str">
        <f>IFERROR(VLOOKUP(A81,DATA_EDGE!A:B,2,FALSE),"")</f>
        <v/>
      </c>
      <c r="C81" s="230" t="str">
        <f>IFERROR(VLOOKUP(A81,DATA_EDGE!A:C,3,FALSE),"")</f>
        <v/>
      </c>
      <c r="D81" s="230" t="str">
        <f t="shared" si="1"/>
        <v/>
      </c>
    </row>
    <row r="82" spans="1:4" x14ac:dyDescent="0.25">
      <c r="A82" s="229"/>
      <c r="B82" t="str">
        <f>IFERROR(VLOOKUP(A82,DATA_EDGE!A:B,2,FALSE),"")</f>
        <v/>
      </c>
      <c r="C82" s="230" t="str">
        <f>IFERROR(VLOOKUP(A82,DATA_EDGE!A:C,3,FALSE),"")</f>
        <v/>
      </c>
      <c r="D82" s="230" t="str">
        <f t="shared" si="1"/>
        <v/>
      </c>
    </row>
    <row r="83" spans="1:4" x14ac:dyDescent="0.25">
      <c r="A83" s="229"/>
      <c r="B83" t="str">
        <f>IFERROR(VLOOKUP(A83,DATA_EDGE!A:B,2,FALSE),"")</f>
        <v/>
      </c>
      <c r="C83" s="230" t="str">
        <f>IFERROR(VLOOKUP(A83,DATA_EDGE!A:C,3,FALSE),"")</f>
        <v/>
      </c>
      <c r="D83" s="230" t="str">
        <f t="shared" si="1"/>
        <v/>
      </c>
    </row>
    <row r="84" spans="1:4" x14ac:dyDescent="0.25">
      <c r="A84" s="229"/>
      <c r="B84" t="str">
        <f>IFERROR(VLOOKUP(A84,DATA_EDGE!A:B,2,FALSE),"")</f>
        <v/>
      </c>
      <c r="C84" s="230" t="str">
        <f>IFERROR(VLOOKUP(A84,DATA_EDGE!A:C,3,FALSE),"")</f>
        <v/>
      </c>
      <c r="D84" s="230" t="str">
        <f t="shared" ref="D84:D101" si="2">IF(LEFT(C84,1)="7",VALUE(C84),C84)</f>
        <v/>
      </c>
    </row>
    <row r="85" spans="1:4" x14ac:dyDescent="0.25">
      <c r="A85" s="229"/>
      <c r="B85" t="str">
        <f>IFERROR(VLOOKUP(A85,DATA_EDGE!A:B,2,FALSE),"")</f>
        <v/>
      </c>
      <c r="C85" s="230" t="str">
        <f>IFERROR(VLOOKUP(A85,DATA_EDGE!A:C,3,FALSE),"")</f>
        <v/>
      </c>
      <c r="D85" s="230" t="str">
        <f t="shared" si="2"/>
        <v/>
      </c>
    </row>
    <row r="86" spans="1:4" x14ac:dyDescent="0.25">
      <c r="A86" s="229"/>
      <c r="B86" t="str">
        <f>IFERROR(VLOOKUP(A86,DATA_EDGE!A:B,2,FALSE),"")</f>
        <v/>
      </c>
      <c r="C86" s="230" t="str">
        <f>IFERROR(VLOOKUP(A86,DATA_EDGE!A:C,3,FALSE),"")</f>
        <v/>
      </c>
      <c r="D86" s="230" t="str">
        <f t="shared" si="2"/>
        <v/>
      </c>
    </row>
    <row r="87" spans="1:4" x14ac:dyDescent="0.25">
      <c r="A87" s="229"/>
      <c r="B87" t="str">
        <f>IFERROR(VLOOKUP(A87,DATA_EDGE!A:B,2,FALSE),"")</f>
        <v/>
      </c>
      <c r="C87" s="230" t="str">
        <f>IFERROR(VLOOKUP(A87,DATA_EDGE!A:C,3,FALSE),"")</f>
        <v/>
      </c>
      <c r="D87" s="230" t="str">
        <f t="shared" si="2"/>
        <v/>
      </c>
    </row>
    <row r="88" spans="1:4" x14ac:dyDescent="0.25">
      <c r="A88" s="229"/>
      <c r="B88" t="str">
        <f>IFERROR(VLOOKUP(A88,DATA_EDGE!A:B,2,FALSE),"")</f>
        <v/>
      </c>
      <c r="C88" s="230" t="str">
        <f>IFERROR(VLOOKUP(A88,DATA_EDGE!A:C,3,FALSE),"")</f>
        <v/>
      </c>
      <c r="D88" s="230" t="str">
        <f t="shared" si="2"/>
        <v/>
      </c>
    </row>
    <row r="89" spans="1:4" x14ac:dyDescent="0.25">
      <c r="A89" s="229"/>
      <c r="B89" t="str">
        <f>IFERROR(VLOOKUP(A89,DATA_EDGE!A:B,2,FALSE),"")</f>
        <v/>
      </c>
      <c r="C89" s="230" t="str">
        <f>IFERROR(VLOOKUP(A89,DATA_EDGE!A:C,3,FALSE),"")</f>
        <v/>
      </c>
      <c r="D89" s="230" t="str">
        <f t="shared" si="2"/>
        <v/>
      </c>
    </row>
    <row r="90" spans="1:4" x14ac:dyDescent="0.25">
      <c r="A90" s="229"/>
      <c r="B90" t="str">
        <f>IFERROR(VLOOKUP(A90,DATA_EDGE!A:B,2,FALSE),"")</f>
        <v/>
      </c>
      <c r="C90" s="230" t="str">
        <f>IFERROR(VLOOKUP(A90,DATA_EDGE!A:C,3,FALSE),"")</f>
        <v/>
      </c>
      <c r="D90" s="230" t="str">
        <f t="shared" si="2"/>
        <v/>
      </c>
    </row>
    <row r="91" spans="1:4" x14ac:dyDescent="0.25">
      <c r="A91" s="229"/>
      <c r="B91" t="str">
        <f>IFERROR(VLOOKUP(A91,DATA_EDGE!A:B,2,FALSE),"")</f>
        <v/>
      </c>
      <c r="C91" s="230" t="str">
        <f>IFERROR(VLOOKUP(A91,DATA_EDGE!A:C,3,FALSE),"")</f>
        <v/>
      </c>
      <c r="D91" s="230" t="str">
        <f t="shared" si="2"/>
        <v/>
      </c>
    </row>
    <row r="92" spans="1:4" x14ac:dyDescent="0.25">
      <c r="A92" s="229"/>
      <c r="B92" t="str">
        <f>IFERROR(VLOOKUP(A92,DATA_EDGE!A:B,2,FALSE),"")</f>
        <v/>
      </c>
      <c r="C92" s="230" t="str">
        <f>IFERROR(VLOOKUP(A92,DATA_EDGE!A:C,3,FALSE),"")</f>
        <v/>
      </c>
      <c r="D92" s="230" t="str">
        <f t="shared" si="2"/>
        <v/>
      </c>
    </row>
    <row r="93" spans="1:4" x14ac:dyDescent="0.25">
      <c r="A93" s="229"/>
      <c r="B93" t="str">
        <f>IFERROR(VLOOKUP(A93,DATA_EDGE!A:B,2,FALSE),"")</f>
        <v/>
      </c>
      <c r="C93" s="230" t="str">
        <f>IFERROR(VLOOKUP(A93,DATA_EDGE!A:C,3,FALSE),"")</f>
        <v/>
      </c>
      <c r="D93" s="230" t="str">
        <f t="shared" si="2"/>
        <v/>
      </c>
    </row>
    <row r="94" spans="1:4" x14ac:dyDescent="0.25">
      <c r="A94" s="229"/>
      <c r="B94" t="str">
        <f>IFERROR(VLOOKUP(A94,DATA_EDGE!A:B,2,FALSE),"")</f>
        <v/>
      </c>
      <c r="C94" s="230" t="str">
        <f>IFERROR(VLOOKUP(A94,DATA_EDGE!A:C,3,FALSE),"")</f>
        <v/>
      </c>
      <c r="D94" s="230" t="str">
        <f t="shared" si="2"/>
        <v/>
      </c>
    </row>
    <row r="95" spans="1:4" x14ac:dyDescent="0.25">
      <c r="A95" s="229"/>
      <c r="B95" t="str">
        <f>IFERROR(VLOOKUP(A95,DATA_EDGE!A:B,2,FALSE),"")</f>
        <v/>
      </c>
      <c r="C95" s="230" t="str">
        <f>IFERROR(VLOOKUP(A95,DATA_EDGE!A:C,3,FALSE),"")</f>
        <v/>
      </c>
      <c r="D95" s="230" t="str">
        <f t="shared" si="2"/>
        <v/>
      </c>
    </row>
    <row r="96" spans="1:4" x14ac:dyDescent="0.25">
      <c r="A96" s="229"/>
      <c r="B96" t="str">
        <f>IFERROR(VLOOKUP(A96,DATA_EDGE!A:B,2,FALSE),"")</f>
        <v/>
      </c>
      <c r="C96" s="230" t="str">
        <f>IFERROR(VLOOKUP(A96,DATA_EDGE!A:C,3,FALSE),"")</f>
        <v/>
      </c>
      <c r="D96" s="230" t="str">
        <f t="shared" si="2"/>
        <v/>
      </c>
    </row>
    <row r="97" spans="1:4" x14ac:dyDescent="0.25">
      <c r="A97" s="229"/>
      <c r="B97" t="str">
        <f>IFERROR(VLOOKUP(A97,DATA_EDGE!A:B,2,FALSE),"")</f>
        <v/>
      </c>
      <c r="C97" s="230" t="str">
        <f>IFERROR(VLOOKUP(A97,DATA_EDGE!A:C,3,FALSE),"")</f>
        <v/>
      </c>
      <c r="D97" s="230" t="str">
        <f t="shared" si="2"/>
        <v/>
      </c>
    </row>
    <row r="98" spans="1:4" x14ac:dyDescent="0.25">
      <c r="A98" s="229"/>
      <c r="B98" t="str">
        <f>IFERROR(VLOOKUP(A98,DATA_EDGE!A:B,2,FALSE),"")</f>
        <v/>
      </c>
      <c r="C98" s="230" t="str">
        <f>IFERROR(VLOOKUP(A98,DATA_EDGE!A:C,3,FALSE),"")</f>
        <v/>
      </c>
      <c r="D98" s="230" t="str">
        <f t="shared" si="2"/>
        <v/>
      </c>
    </row>
    <row r="99" spans="1:4" x14ac:dyDescent="0.25">
      <c r="A99" s="229"/>
      <c r="B99" t="str">
        <f>IFERROR(VLOOKUP(A99,DATA_EDGE!A:B,2,FALSE),"")</f>
        <v/>
      </c>
      <c r="C99" s="230" t="str">
        <f>IFERROR(VLOOKUP(A99,DATA_EDGE!A:C,3,FALSE),"")</f>
        <v/>
      </c>
      <c r="D99" s="230" t="str">
        <f t="shared" si="2"/>
        <v/>
      </c>
    </row>
    <row r="100" spans="1:4" x14ac:dyDescent="0.25">
      <c r="A100" s="229"/>
      <c r="B100" t="str">
        <f>IFERROR(VLOOKUP(A100,DATA_EDGE!A:B,2,FALSE),"")</f>
        <v/>
      </c>
      <c r="C100" s="230" t="str">
        <f>IFERROR(VLOOKUP(A100,DATA_EDGE!A:C,3,FALSE),"")</f>
        <v/>
      </c>
      <c r="D100" s="230" t="str">
        <f t="shared" si="2"/>
        <v/>
      </c>
    </row>
    <row r="101" spans="1:4" x14ac:dyDescent="0.25">
      <c r="A101" s="229"/>
      <c r="B101" t="str">
        <f>IFERROR(VLOOKUP(A101,DATA_EDGE!A:B,2,FALSE),"")</f>
        <v/>
      </c>
      <c r="C101" s="230" t="str">
        <f>IFERROR(VLOOKUP(A101,DATA_EDGE!A:C,3,FALSE),"")</f>
        <v/>
      </c>
      <c r="D101" s="230" t="str">
        <f t="shared" si="2"/>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B1:K52"/>
  <sheetViews>
    <sheetView view="pageBreakPreview" zoomScaleNormal="100" zoomScaleSheetLayoutView="100" workbookViewId="0">
      <selection activeCell="B26" sqref="B26:I26"/>
    </sheetView>
  </sheetViews>
  <sheetFormatPr defaultRowHeight="15" x14ac:dyDescent="0.25"/>
  <cols>
    <col min="1" max="1" width="1.7109375" customWidth="1"/>
    <col min="2" max="2" width="13.28515625" customWidth="1"/>
    <col min="3" max="3" width="15.7109375" customWidth="1"/>
    <col min="4" max="4" width="6.42578125" customWidth="1"/>
    <col min="5" max="5" width="6.85546875" customWidth="1"/>
    <col min="6" max="6" width="14.140625" customWidth="1"/>
    <col min="7" max="7" width="9.85546875" bestFit="1" customWidth="1"/>
    <col min="8" max="8" width="14.7109375" customWidth="1"/>
    <col min="9" max="9" width="12.7109375" customWidth="1"/>
    <col min="11" max="11" width="80" customWidth="1"/>
  </cols>
  <sheetData>
    <row r="1" spans="2:9" s="68" customFormat="1" ht="12.75" customHeight="1" x14ac:dyDescent="0.25">
      <c r="G1" s="72"/>
      <c r="H1" s="267" t="s">
        <v>12368</v>
      </c>
      <c r="I1" s="267"/>
    </row>
    <row r="2" spans="2:9" s="68" customFormat="1" ht="12.75" x14ac:dyDescent="0.25">
      <c r="G2" s="72"/>
      <c r="H2" s="267"/>
      <c r="I2" s="267"/>
    </row>
    <row r="3" spans="2:9" s="68" customFormat="1" ht="12.75" x14ac:dyDescent="0.25"/>
    <row r="4" spans="2:9" s="68" customFormat="1" ht="12.75" x14ac:dyDescent="0.25">
      <c r="H4" s="69" t="s">
        <v>21557</v>
      </c>
    </row>
    <row r="5" spans="2:9" s="68" customFormat="1" ht="12.75" x14ac:dyDescent="0.25">
      <c r="H5" s="68" t="e">
        <f>VLOOKUP('1.Project Details'!$B$4,Validation!$B$26:$E$33,2,FALSE)</f>
        <v>#N/A</v>
      </c>
    </row>
    <row r="6" spans="2:9" s="68" customFormat="1" ht="12.75" x14ac:dyDescent="0.25">
      <c r="H6" s="68" t="e">
        <f>VLOOKUP('1.Project Details'!$B$4,Validation!$B$26:$E$33,3,FALSE)</f>
        <v>#N/A</v>
      </c>
    </row>
    <row r="7" spans="2:9" s="68" customFormat="1" ht="12.75" x14ac:dyDescent="0.25">
      <c r="H7" s="68" t="e">
        <f>IF(ISBLANK(VLOOKUP('1.Project Details'!$B$4,Validation!$B$26:$F$33,4,FALSE)),"",VLOOKUP('1.Project Details'!$B$4,Validation!$B$26:$F$33,4,FALSE))</f>
        <v>#N/A</v>
      </c>
    </row>
    <row r="8" spans="2:9" s="68" customFormat="1" ht="12.75" x14ac:dyDescent="0.25">
      <c r="H8" s="68" t="e">
        <f>IF(ISBLANK(VLOOKUP('1.Project Details'!$B$4,Validation!$B$26:$F$33,5,FALSE)),"",VLOOKUP('1.Project Details'!$B$4,Validation!$B$26:$F$33,5,FALSE))</f>
        <v>#N/A</v>
      </c>
    </row>
    <row r="9" spans="2:9" s="68" customFormat="1" ht="12.75" x14ac:dyDescent="0.25">
      <c r="H9" s="68" t="s">
        <v>12367</v>
      </c>
    </row>
    <row r="10" spans="2:9" s="66" customFormat="1" ht="16.5" x14ac:dyDescent="0.3">
      <c r="B10" s="66" t="s">
        <v>12390</v>
      </c>
      <c r="C10" s="73" t="str">
        <f>IF(ISBLANK(customer),"",customer)</f>
        <v/>
      </c>
      <c r="H10" s="70" t="s">
        <v>12364</v>
      </c>
    </row>
    <row r="11" spans="2:9" s="66" customFormat="1" ht="16.5" x14ac:dyDescent="0.3"/>
    <row r="12" spans="2:9" s="66" customFormat="1" ht="16.5" x14ac:dyDescent="0.3">
      <c r="B12" s="66" t="s">
        <v>12372</v>
      </c>
      <c r="C12" s="73" t="str">
        <f>IF(ISBLANK(attention),"To whom it may concern",attention)</f>
        <v>To whom it may concern</v>
      </c>
      <c r="G12" s="66" t="s">
        <v>12378</v>
      </c>
      <c r="H12" s="74" t="str">
        <f>IF(ISBLANK(quote_date),"",quote_date)</f>
        <v/>
      </c>
    </row>
    <row r="13" spans="2:9" s="66" customFormat="1" ht="16.5" x14ac:dyDescent="0.3"/>
    <row r="14" spans="2:9" s="66" customFormat="1" ht="16.5" x14ac:dyDescent="0.3">
      <c r="B14" s="66" t="s">
        <v>12370</v>
      </c>
      <c r="C14" s="73" t="str">
        <f>IF(ISBLANK(project),"",project)</f>
        <v/>
      </c>
    </row>
    <row r="15" spans="2:9" s="66" customFormat="1" ht="16.5" x14ac:dyDescent="0.3"/>
    <row r="16" spans="2:9" s="66" customFormat="1" ht="16.5" x14ac:dyDescent="0.3">
      <c r="B16" s="266" t="s">
        <v>13470</v>
      </c>
      <c r="C16" s="266"/>
      <c r="D16" s="266"/>
      <c r="E16" s="266"/>
      <c r="F16" s="266"/>
      <c r="G16" s="266"/>
      <c r="H16" s="266"/>
      <c r="I16" s="266"/>
    </row>
    <row r="17" spans="2:11" s="66" customFormat="1" ht="16.5" x14ac:dyDescent="0.3">
      <c r="B17" s="266"/>
      <c r="C17" s="266"/>
      <c r="D17" s="266"/>
      <c r="E17" s="266"/>
      <c r="F17" s="266"/>
      <c r="G17" s="266"/>
      <c r="H17" s="266"/>
      <c r="I17" s="266"/>
    </row>
    <row r="18" spans="2:11" s="66" customFormat="1" ht="16.5" x14ac:dyDescent="0.3">
      <c r="B18" s="266"/>
      <c r="C18" s="266"/>
      <c r="D18" s="266"/>
      <c r="E18" s="266"/>
      <c r="F18" s="266"/>
      <c r="G18" s="266"/>
      <c r="H18" s="266"/>
      <c r="I18" s="266"/>
    </row>
    <row r="19" spans="2:11" s="66" customFormat="1" ht="16.5" x14ac:dyDescent="0.3">
      <c r="B19" s="266"/>
      <c r="C19" s="266"/>
      <c r="D19" s="266"/>
      <c r="E19" s="266"/>
      <c r="F19" s="266"/>
      <c r="G19" s="266"/>
      <c r="H19" s="266"/>
      <c r="I19" s="266"/>
      <c r="K19" s="95"/>
    </row>
    <row r="20" spans="2:11" s="66" customFormat="1" ht="16.5" x14ac:dyDescent="0.3">
      <c r="B20" s="71" t="s">
        <v>12371</v>
      </c>
      <c r="C20" s="73">
        <f>IF(ISBLANK(finish),"",finish)</f>
        <v>0</v>
      </c>
    </row>
    <row r="21" spans="2:11" s="66" customFormat="1" ht="16.5" x14ac:dyDescent="0.3"/>
    <row r="22" spans="2:11" s="66" customFormat="1" ht="16.5" x14ac:dyDescent="0.3">
      <c r="B22" s="71" t="s">
        <v>12373</v>
      </c>
      <c r="C22" s="75">
        <f>IF(ISBLANK(total_value),"",total_value)</f>
        <v>103.35000000000001</v>
      </c>
    </row>
    <row r="23" spans="2:11" s="66" customFormat="1" ht="16.5" x14ac:dyDescent="0.3"/>
    <row r="24" spans="2:11" s="66" customFormat="1" ht="16.5" x14ac:dyDescent="0.3">
      <c r="B24" s="71" t="s">
        <v>12374</v>
      </c>
      <c r="C24" s="76">
        <f>Delivery</f>
        <v>97</v>
      </c>
    </row>
    <row r="25" spans="2:11" s="66" customFormat="1" ht="16.5" x14ac:dyDescent="0.3">
      <c r="B25" s="71"/>
      <c r="C25" s="76"/>
    </row>
    <row r="26" spans="2:11" s="66" customFormat="1" ht="16.5" customHeight="1" x14ac:dyDescent="0.3">
      <c r="B26" s="277"/>
      <c r="C26" s="277"/>
      <c r="D26" s="277"/>
      <c r="E26" s="277"/>
      <c r="F26" s="277"/>
      <c r="G26" s="277"/>
      <c r="H26" s="277"/>
      <c r="I26" s="277"/>
    </row>
    <row r="27" spans="2:11" s="66" customFormat="1" ht="16.5" x14ac:dyDescent="0.3">
      <c r="B27" s="66" t="s">
        <v>12375</v>
      </c>
    </row>
    <row r="28" spans="2:11" s="66" customFormat="1" ht="16.5" x14ac:dyDescent="0.3">
      <c r="B28" s="66" t="str">
        <f>"Quote valid for " &amp; '1.Project Details'!E6</f>
        <v>Quote valid for 30 days</v>
      </c>
    </row>
    <row r="29" spans="2:11" s="66" customFormat="1" ht="16.5" x14ac:dyDescent="0.3"/>
    <row r="30" spans="2:11" s="66" customFormat="1" ht="16.5" customHeight="1" x14ac:dyDescent="0.3">
      <c r="B30" s="278" t="str">
        <f>"On acceptance of the above quotation please forward your purchase order " &amp; IF('1.Project Details'!$B$4="WA","by emailing projectswa@capral.com.au.","by fax to 1300 133 975.")</f>
        <v>On acceptance of the above quotation please forward your purchase order by fax to 1300 133 975.</v>
      </c>
      <c r="C30" s="278"/>
      <c r="D30" s="278"/>
      <c r="E30" s="278"/>
      <c r="F30" s="278"/>
      <c r="G30" s="278"/>
      <c r="H30" s="278"/>
      <c r="I30" s="278"/>
    </row>
    <row r="31" spans="2:11" s="66" customFormat="1" ht="16.5" x14ac:dyDescent="0.3">
      <c r="B31" s="278" t="str">
        <f>"If you require a warranty certificate please forward a warranty request form prior to us submitting a firm quotation. " &amp; IF('1.Project Details'!$B$4="WA","","All warranty powder coating attracts a minimum $250.00 charge.") &amp; "
This quotation is subject to Capral Limited's standard conditions of sale (unless otherwise agreed in writing) which can be viewed on our website at www.capral.com.au.
If you require further information please contact your Account Manager."</f>
        <v>If you require a warranty certificate please forward a warranty request form prior to us submitting a firm quotation. All warranty powder coating attracts a minimum $250.00 charge.
This quotation is subject to Capral Limited's standard conditions of sale (unless otherwise agreed in writing) which can be viewed on our website at www.capral.com.au.
If you require further information please contact your Account Manager.</v>
      </c>
      <c r="C31" s="278"/>
      <c r="D31" s="278"/>
      <c r="E31" s="278"/>
      <c r="F31" s="278"/>
      <c r="G31" s="278"/>
      <c r="H31" s="278"/>
      <c r="I31" s="278"/>
    </row>
    <row r="32" spans="2:11" s="66" customFormat="1" ht="16.5" x14ac:dyDescent="0.3">
      <c r="B32" s="278"/>
      <c r="C32" s="278"/>
      <c r="D32" s="278"/>
      <c r="E32" s="278"/>
      <c r="F32" s="278"/>
      <c r="G32" s="278"/>
      <c r="H32" s="278"/>
      <c r="I32" s="278"/>
    </row>
    <row r="33" spans="2:9" s="66" customFormat="1" ht="16.5" x14ac:dyDescent="0.3">
      <c r="B33" s="278"/>
      <c r="C33" s="278"/>
      <c r="D33" s="278"/>
      <c r="E33" s="278"/>
      <c r="F33" s="278"/>
      <c r="G33" s="278"/>
      <c r="H33" s="278"/>
      <c r="I33" s="278"/>
    </row>
    <row r="34" spans="2:9" s="66" customFormat="1" ht="36" customHeight="1" x14ac:dyDescent="0.3">
      <c r="B34" s="278"/>
      <c r="C34" s="278"/>
      <c r="D34" s="278"/>
      <c r="E34" s="278"/>
      <c r="F34" s="278"/>
      <c r="G34" s="278"/>
      <c r="H34" s="278"/>
      <c r="I34" s="278"/>
    </row>
    <row r="35" spans="2:9" s="66" customFormat="1" ht="16.5" x14ac:dyDescent="0.3"/>
    <row r="36" spans="2:9" s="66" customFormat="1" ht="16.5" x14ac:dyDescent="0.3">
      <c r="B36" s="66" t="s">
        <v>12376</v>
      </c>
    </row>
    <row r="37" spans="2:9" s="66" customFormat="1" ht="16.5" x14ac:dyDescent="0.3"/>
    <row r="38" spans="2:9" s="66" customFormat="1" ht="16.5" x14ac:dyDescent="0.3">
      <c r="B38" s="66" t="s">
        <v>12377</v>
      </c>
    </row>
    <row r="39" spans="2:9" s="66" customFormat="1" ht="27" customHeight="1" x14ac:dyDescent="0.3"/>
    <row r="40" spans="2:9" s="66" customFormat="1" ht="16.5" x14ac:dyDescent="0.3">
      <c r="B40" s="73" t="str">
        <f>IF(ISBLANK(quoted_by),"",quoted_by)</f>
        <v/>
      </c>
    </row>
    <row r="41" spans="2:9" s="66" customFormat="1" ht="16.5" x14ac:dyDescent="0.3"/>
    <row r="42" spans="2:9" s="66" customFormat="1" ht="16.5" x14ac:dyDescent="0.3">
      <c r="B42" s="268"/>
      <c r="C42" s="269"/>
      <c r="D42" s="269"/>
      <c r="E42" s="269"/>
      <c r="F42" s="269"/>
      <c r="G42" s="269"/>
      <c r="H42" s="269"/>
      <c r="I42" s="270"/>
    </row>
    <row r="43" spans="2:9" s="66" customFormat="1" ht="16.5" x14ac:dyDescent="0.3">
      <c r="B43" s="271"/>
      <c r="C43" s="272"/>
      <c r="D43" s="272"/>
      <c r="E43" s="272"/>
      <c r="F43" s="272"/>
      <c r="G43" s="272"/>
      <c r="H43" s="272"/>
      <c r="I43" s="273"/>
    </row>
    <row r="44" spans="2:9" s="66" customFormat="1" ht="16.5" x14ac:dyDescent="0.3">
      <c r="B44" s="271"/>
      <c r="C44" s="272"/>
      <c r="D44" s="272"/>
      <c r="E44" s="272"/>
      <c r="F44" s="272"/>
      <c r="G44" s="272"/>
      <c r="H44" s="272"/>
      <c r="I44" s="273"/>
    </row>
    <row r="45" spans="2:9" s="66" customFormat="1" ht="16.5" x14ac:dyDescent="0.3">
      <c r="B45" s="274"/>
      <c r="C45" s="275"/>
      <c r="D45" s="275"/>
      <c r="E45" s="275"/>
      <c r="F45" s="275"/>
      <c r="G45" s="275"/>
      <c r="H45" s="275"/>
      <c r="I45" s="276"/>
    </row>
    <row r="46" spans="2:9" s="66" customFormat="1" ht="16.5" x14ac:dyDescent="0.3"/>
    <row r="47" spans="2:9" s="66" customFormat="1" ht="16.5" x14ac:dyDescent="0.3">
      <c r="B47" s="67" t="s">
        <v>12379</v>
      </c>
    </row>
    <row r="48" spans="2:9" s="66" customFormat="1" ht="16.5" x14ac:dyDescent="0.3">
      <c r="I48" s="67" t="str">
        <f>Version</f>
        <v>v2026.06.01</v>
      </c>
    </row>
    <row r="49" s="66" customFormat="1" ht="16.5" x14ac:dyDescent="0.3"/>
    <row r="50" s="66" customFormat="1" ht="16.5" x14ac:dyDescent="0.3"/>
    <row r="51" s="66" customFormat="1" ht="16.5" x14ac:dyDescent="0.3"/>
    <row r="52" s="66" customFormat="1" ht="16.5" x14ac:dyDescent="0.3"/>
  </sheetData>
  <sheetProtection algorithmName="SHA-512" hashValue="QrxkTwXG0CBNAZYI+CMWPeobf7PwjsVBeYB3H0GraXKf2pRvv1b9anuhvgQ+RQvbfIA67EFvxoHyMDez167hdg==" saltValue="J6gQNucSwCsT/Iq9aahVRw==" spinCount="100000" sheet="1" objects="1" scenarios="1"/>
  <mergeCells count="6">
    <mergeCell ref="B16:I19"/>
    <mergeCell ref="H1:I2"/>
    <mergeCell ref="B42:I45"/>
    <mergeCell ref="B26:I26"/>
    <mergeCell ref="B30:I30"/>
    <mergeCell ref="B31:I34"/>
  </mergeCells>
  <hyperlinks>
    <hyperlink ref="H10" r:id="rId1" display="www.capral.com.au " xr:uid="{00000000-0004-0000-0800-000000000000}"/>
  </hyperlinks>
  <pageMargins left="0.7" right="0.7" top="0.75" bottom="0.6" header="0.3" footer="0.3"/>
  <pageSetup paperSize="9" scale="8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B3:H331"/>
  <sheetViews>
    <sheetView view="pageBreakPreview" topLeftCell="A3" zoomScale="85" zoomScaleNormal="100" zoomScaleSheetLayoutView="85" workbookViewId="0"/>
  </sheetViews>
  <sheetFormatPr defaultRowHeight="15" x14ac:dyDescent="0.25"/>
  <cols>
    <col min="1" max="1" width="2" customWidth="1"/>
    <col min="2" max="2" width="4.7109375" customWidth="1"/>
    <col min="3" max="3" width="10.7109375" customWidth="1"/>
    <col min="4" max="4" width="41.7109375" customWidth="1"/>
    <col min="5" max="5" width="9.28515625" style="63" customWidth="1"/>
    <col min="6" max="6" width="11.140625" style="63" bestFit="1" customWidth="1"/>
    <col min="7" max="7" width="11.7109375" customWidth="1"/>
    <col min="8" max="8" width="14.5703125" customWidth="1"/>
  </cols>
  <sheetData>
    <row r="3" spans="2:8" ht="30" customHeight="1" x14ac:dyDescent="0.25"/>
    <row r="4" spans="2:8" x14ac:dyDescent="0.25">
      <c r="B4" s="296" t="s">
        <v>1</v>
      </c>
      <c r="C4" s="297"/>
      <c r="D4" s="298" t="str">
        <f>IF(ISBLANK(customer),"",customer)</f>
        <v/>
      </c>
      <c r="E4" s="299"/>
      <c r="F4" s="182" t="s">
        <v>11540</v>
      </c>
      <c r="G4" s="303" t="str">
        <f>IF(ISBLANK(quote_date),"",quote_date)</f>
        <v/>
      </c>
      <c r="H4" s="304"/>
    </row>
    <row r="5" spans="2:8" ht="3.95" customHeight="1" x14ac:dyDescent="0.25">
      <c r="B5" s="9"/>
      <c r="C5" s="9"/>
    </row>
    <row r="6" spans="2:8" x14ac:dyDescent="0.25">
      <c r="B6" s="296" t="s">
        <v>0</v>
      </c>
      <c r="C6" s="297"/>
      <c r="D6" s="298" t="str">
        <f>IF(ISBLANK(project),"",project)</f>
        <v/>
      </c>
      <c r="E6" s="300"/>
      <c r="G6" s="121" t="str">
        <f>"Quote valid " &amp; '1.Project Details'!E6</f>
        <v>Quote valid 30 days</v>
      </c>
      <c r="H6" s="121"/>
    </row>
    <row r="7" spans="2:8" ht="3.95" customHeight="1" x14ac:dyDescent="0.25">
      <c r="B7" s="9"/>
      <c r="C7" s="9"/>
    </row>
    <row r="8" spans="2:8" x14ac:dyDescent="0.25">
      <c r="B8" s="296" t="s">
        <v>38</v>
      </c>
      <c r="C8" s="297"/>
      <c r="D8" s="298">
        <f>IF(ISBLANK(finish),"",finish)</f>
        <v>0</v>
      </c>
      <c r="E8" s="299"/>
      <c r="F8" s="182" t="s">
        <v>3</v>
      </c>
      <c r="G8" s="298" t="str">
        <f>IF(ISBLANK(quoted_by),"",quoted_by)</f>
        <v/>
      </c>
      <c r="H8" s="300"/>
    </row>
    <row r="9" spans="2:8" x14ac:dyDescent="0.25">
      <c r="D9" s="301" t="str">
        <f>'2.Quote'!D9:J9</f>
        <v>Quoted as Mill Finish</v>
      </c>
      <c r="E9" s="301"/>
      <c r="F9" s="301"/>
      <c r="G9" s="301"/>
      <c r="H9" s="301"/>
    </row>
    <row r="10" spans="2:8" x14ac:dyDescent="0.25">
      <c r="D10" s="120"/>
      <c r="E10" s="85"/>
      <c r="F10" s="85"/>
    </row>
    <row r="11" spans="2:8" x14ac:dyDescent="0.25">
      <c r="B11" s="16" t="s">
        <v>11541</v>
      </c>
      <c r="C11" s="16" t="s">
        <v>11525</v>
      </c>
      <c r="D11" s="16" t="s">
        <v>11526</v>
      </c>
      <c r="E11" s="17" t="s">
        <v>19276</v>
      </c>
      <c r="F11" s="17" t="s">
        <v>19277</v>
      </c>
      <c r="G11" s="17" t="s">
        <v>11530</v>
      </c>
      <c r="H11" s="17" t="s">
        <v>11527</v>
      </c>
    </row>
    <row r="12" spans="2:8" x14ac:dyDescent="0.25">
      <c r="B12" s="18">
        <v>1</v>
      </c>
      <c r="C12" s="19" t="str">
        <f>IF(ISBLANK('2.Quote'!C12),"",'2.Quote'!C12)</f>
        <v>EP14894</v>
      </c>
      <c r="D12" s="19" t="str">
        <f>IF(ISBLANK('2.Quote'!D12),"",'2.Quote'!D12)</f>
        <v>225 - DG Radius Stile</v>
      </c>
      <c r="E12" s="124">
        <f>IF(ISBLANK('2.Quote'!E12),"",'2.Quote'!E12)</f>
        <v>6060</v>
      </c>
      <c r="F12" s="124" t="str">
        <f>IF(ISBLANK('2.Quote'!F12),"",'2.Quote'!F12)</f>
        <v>T5</v>
      </c>
      <c r="G12" s="124">
        <f>IF(ISBLANK('2.Quote'!H12),"",'2.Quote'!H12)</f>
        <v>6.5</v>
      </c>
      <c r="H12" s="124">
        <f>IF(ISBLANK('2.Quote'!G12),"",'2.Quote'!G12)</f>
        <v>1</v>
      </c>
    </row>
    <row r="13" spans="2:8" x14ac:dyDescent="0.25">
      <c r="B13" s="21">
        <v>2</v>
      </c>
      <c r="C13" s="19" t="str">
        <f>IF(ISBLANK('2.Quote'!C13),"",'2.Quote'!C13)</f>
        <v/>
      </c>
      <c r="D13" s="19" t="str">
        <f>IF(ISBLANK('2.Quote'!D13),"",'2.Quote'!D13)</f>
        <v/>
      </c>
      <c r="E13" s="124" t="str">
        <f>IF(ISBLANK('2.Quote'!E13),"",'2.Quote'!E13)</f>
        <v/>
      </c>
      <c r="F13" s="124" t="str">
        <f>IF(ISBLANK('2.Quote'!F13),"",'2.Quote'!F13)</f>
        <v/>
      </c>
      <c r="G13" s="124" t="str">
        <f>IF(ISBLANK('2.Quote'!H13),"",'2.Quote'!H13)</f>
        <v/>
      </c>
      <c r="H13" s="124" t="str">
        <f>IF(ISBLANK('2.Quote'!G13),"",'2.Quote'!G13)</f>
        <v/>
      </c>
    </row>
    <row r="14" spans="2:8" ht="15" customHeight="1" x14ac:dyDescent="0.25">
      <c r="B14" s="18">
        <v>3</v>
      </c>
      <c r="C14" s="19" t="str">
        <f>IF(ISBLANK('2.Quote'!C14),"",'2.Quote'!C14)</f>
        <v/>
      </c>
      <c r="D14" s="19" t="str">
        <f>IF(ISBLANK('2.Quote'!D14),"",'2.Quote'!D14)</f>
        <v/>
      </c>
      <c r="E14" s="124" t="str">
        <f>IF(ISBLANK('2.Quote'!E14),"",'2.Quote'!E14)</f>
        <v/>
      </c>
      <c r="F14" s="124" t="str">
        <f>IF(ISBLANK('2.Quote'!F14),"",'2.Quote'!F14)</f>
        <v/>
      </c>
      <c r="G14" s="124" t="str">
        <f>IF(ISBLANK('2.Quote'!H14),"",'2.Quote'!H14)</f>
        <v/>
      </c>
      <c r="H14" s="124" t="str">
        <f>IF(ISBLANK('2.Quote'!G14),"",'2.Quote'!G14)</f>
        <v/>
      </c>
    </row>
    <row r="15" spans="2:8" x14ac:dyDescent="0.25">
      <c r="B15" s="21">
        <v>4</v>
      </c>
      <c r="C15" s="19" t="str">
        <f>IF(ISBLANK('2.Quote'!C15),"",'2.Quote'!C15)</f>
        <v/>
      </c>
      <c r="D15" s="19" t="str">
        <f>IF(ISBLANK('2.Quote'!D15),"",'2.Quote'!D15)</f>
        <v/>
      </c>
      <c r="E15" s="124" t="str">
        <f>IF(ISBLANK('2.Quote'!E15),"",'2.Quote'!E15)</f>
        <v/>
      </c>
      <c r="F15" s="124" t="str">
        <f>IF(ISBLANK('2.Quote'!F15),"",'2.Quote'!F15)</f>
        <v/>
      </c>
      <c r="G15" s="124" t="str">
        <f>IF(ISBLANK('2.Quote'!H15),"",'2.Quote'!H15)</f>
        <v/>
      </c>
      <c r="H15" s="124" t="str">
        <f>IF(ISBLANK('2.Quote'!G15),"",'2.Quote'!G15)</f>
        <v/>
      </c>
    </row>
    <row r="16" spans="2:8" x14ac:dyDescent="0.25">
      <c r="B16" s="18">
        <v>5</v>
      </c>
      <c r="C16" s="19" t="str">
        <f>IF(ISBLANK('2.Quote'!C16),"",'2.Quote'!C16)</f>
        <v/>
      </c>
      <c r="D16" s="19" t="str">
        <f>IF(ISBLANK('2.Quote'!D16),"",'2.Quote'!D16)</f>
        <v/>
      </c>
      <c r="E16" s="124" t="str">
        <f>IF(ISBLANK('2.Quote'!E16),"",'2.Quote'!E16)</f>
        <v/>
      </c>
      <c r="F16" s="124" t="str">
        <f>IF(ISBLANK('2.Quote'!F16),"",'2.Quote'!F16)</f>
        <v/>
      </c>
      <c r="G16" s="124" t="str">
        <f>IF(ISBLANK('2.Quote'!H16),"",'2.Quote'!H16)</f>
        <v/>
      </c>
      <c r="H16" s="124" t="str">
        <f>IF(ISBLANK('2.Quote'!G16),"",'2.Quote'!G16)</f>
        <v/>
      </c>
    </row>
    <row r="17" spans="2:8" ht="15" customHeight="1" x14ac:dyDescent="0.25">
      <c r="B17" s="21">
        <v>6</v>
      </c>
      <c r="C17" s="19" t="str">
        <f>IF(ISBLANK('2.Quote'!C17),"",'2.Quote'!C17)</f>
        <v/>
      </c>
      <c r="D17" s="19" t="str">
        <f>IF(ISBLANK('2.Quote'!D17),"",'2.Quote'!D17)</f>
        <v/>
      </c>
      <c r="E17" s="124" t="str">
        <f>IF(ISBLANK('2.Quote'!E17),"",'2.Quote'!E17)</f>
        <v/>
      </c>
      <c r="F17" s="124" t="str">
        <f>IF(ISBLANK('2.Quote'!F17),"",'2.Quote'!F17)</f>
        <v/>
      </c>
      <c r="G17" s="124" t="str">
        <f>IF(ISBLANK('2.Quote'!H17),"",'2.Quote'!H17)</f>
        <v/>
      </c>
      <c r="H17" s="124" t="str">
        <f>IF(ISBLANK('2.Quote'!G17),"",'2.Quote'!G17)</f>
        <v/>
      </c>
    </row>
    <row r="18" spans="2:8" x14ac:dyDescent="0.25">
      <c r="B18" s="18">
        <v>7</v>
      </c>
      <c r="C18" s="19" t="str">
        <f>IF(ISBLANK('2.Quote'!C18),"",'2.Quote'!C18)</f>
        <v/>
      </c>
      <c r="D18" s="19" t="str">
        <f>IF(ISBLANK('2.Quote'!D18),"",'2.Quote'!D18)</f>
        <v/>
      </c>
      <c r="E18" s="124" t="str">
        <f>IF(ISBLANK('2.Quote'!E18),"",'2.Quote'!E18)</f>
        <v/>
      </c>
      <c r="F18" s="124" t="str">
        <f>IF(ISBLANK('2.Quote'!F18),"",'2.Quote'!F18)</f>
        <v/>
      </c>
      <c r="G18" s="124" t="str">
        <f>IF(ISBLANK('2.Quote'!H18),"",'2.Quote'!H18)</f>
        <v/>
      </c>
      <c r="H18" s="124" t="str">
        <f>IF(ISBLANK('2.Quote'!G18),"",'2.Quote'!G18)</f>
        <v/>
      </c>
    </row>
    <row r="19" spans="2:8" x14ac:dyDescent="0.25">
      <c r="B19" s="21">
        <v>8</v>
      </c>
      <c r="C19" s="19" t="str">
        <f>IF(ISBLANK('2.Quote'!C19),"",'2.Quote'!C19)</f>
        <v/>
      </c>
      <c r="D19" s="19" t="str">
        <f>IF(ISBLANK('2.Quote'!D19),"",'2.Quote'!D19)</f>
        <v/>
      </c>
      <c r="E19" s="124" t="str">
        <f>IF(ISBLANK('2.Quote'!E19),"",'2.Quote'!E19)</f>
        <v/>
      </c>
      <c r="F19" s="124" t="str">
        <f>IF(ISBLANK('2.Quote'!F19),"",'2.Quote'!F19)</f>
        <v/>
      </c>
      <c r="G19" s="124" t="str">
        <f>IF(ISBLANK('2.Quote'!H19),"",'2.Quote'!H19)</f>
        <v/>
      </c>
      <c r="H19" s="124" t="str">
        <f>IF(ISBLANK('2.Quote'!G19),"",'2.Quote'!G19)</f>
        <v/>
      </c>
    </row>
    <row r="20" spans="2:8" x14ac:dyDescent="0.25">
      <c r="B20" s="18">
        <v>9</v>
      </c>
      <c r="C20" s="19" t="str">
        <f>IF(ISBLANK('2.Quote'!C20),"",'2.Quote'!C20)</f>
        <v/>
      </c>
      <c r="D20" s="19" t="str">
        <f>IF(ISBLANK('2.Quote'!D20),"",'2.Quote'!D20)</f>
        <v/>
      </c>
      <c r="E20" s="124" t="str">
        <f>IF(ISBLANK('2.Quote'!E20),"",'2.Quote'!E20)</f>
        <v/>
      </c>
      <c r="F20" s="124" t="str">
        <f>IF(ISBLANK('2.Quote'!F20),"",'2.Quote'!F20)</f>
        <v/>
      </c>
      <c r="G20" s="124" t="str">
        <f>IF(ISBLANK('2.Quote'!H20),"",'2.Quote'!H20)</f>
        <v/>
      </c>
      <c r="H20" s="124" t="str">
        <f>IF(ISBLANK('2.Quote'!G20),"",'2.Quote'!G20)</f>
        <v/>
      </c>
    </row>
    <row r="21" spans="2:8" x14ac:dyDescent="0.25">
      <c r="B21" s="21">
        <v>10</v>
      </c>
      <c r="C21" s="19" t="str">
        <f>IF(ISBLANK('2.Quote'!C21),"",'2.Quote'!C21)</f>
        <v/>
      </c>
      <c r="D21" s="19" t="str">
        <f>IF(ISBLANK('2.Quote'!D21),"",'2.Quote'!D21)</f>
        <v/>
      </c>
      <c r="E21" s="124" t="str">
        <f>IF(ISBLANK('2.Quote'!E21),"",'2.Quote'!E21)</f>
        <v/>
      </c>
      <c r="F21" s="124" t="str">
        <f>IF(ISBLANK('2.Quote'!F21),"",'2.Quote'!F21)</f>
        <v/>
      </c>
      <c r="G21" s="124" t="str">
        <f>IF(ISBLANK('2.Quote'!H21),"",'2.Quote'!H21)</f>
        <v/>
      </c>
      <c r="H21" s="124" t="str">
        <f>IF(ISBLANK('2.Quote'!G21),"",'2.Quote'!G21)</f>
        <v/>
      </c>
    </row>
    <row r="22" spans="2:8" x14ac:dyDescent="0.25">
      <c r="B22" s="18">
        <v>11</v>
      </c>
      <c r="C22" s="19" t="str">
        <f>IF(ISBLANK('2.Quote'!C22),"",'2.Quote'!C22)</f>
        <v/>
      </c>
      <c r="D22" s="19" t="str">
        <f>IF(ISBLANK('2.Quote'!D22),"",'2.Quote'!D22)</f>
        <v/>
      </c>
      <c r="E22" s="124" t="str">
        <f>IF(ISBLANK('2.Quote'!E22),"",'2.Quote'!E22)</f>
        <v/>
      </c>
      <c r="F22" s="124" t="str">
        <f>IF(ISBLANK('2.Quote'!F22),"",'2.Quote'!F22)</f>
        <v/>
      </c>
      <c r="G22" s="124" t="str">
        <f>IF(ISBLANK('2.Quote'!H22),"",'2.Quote'!H22)</f>
        <v/>
      </c>
      <c r="H22" s="124" t="str">
        <f>IF(ISBLANK('2.Quote'!G22),"",'2.Quote'!G22)</f>
        <v/>
      </c>
    </row>
    <row r="23" spans="2:8" x14ac:dyDescent="0.25">
      <c r="B23" s="21">
        <v>12</v>
      </c>
      <c r="C23" s="19" t="str">
        <f>IF(ISBLANK('2.Quote'!C23),"",'2.Quote'!C23)</f>
        <v/>
      </c>
      <c r="D23" s="19" t="str">
        <f>IF(ISBLANK('2.Quote'!D23),"",'2.Quote'!D23)</f>
        <v/>
      </c>
      <c r="E23" s="124" t="str">
        <f>IF(ISBLANK('2.Quote'!E23),"",'2.Quote'!E23)</f>
        <v/>
      </c>
      <c r="F23" s="124" t="str">
        <f>IF(ISBLANK('2.Quote'!F23),"",'2.Quote'!F23)</f>
        <v/>
      </c>
      <c r="G23" s="124" t="str">
        <f>IF(ISBLANK('2.Quote'!H23),"",'2.Quote'!H23)</f>
        <v/>
      </c>
      <c r="H23" s="124" t="str">
        <f>IF(ISBLANK('2.Quote'!G23),"",'2.Quote'!G23)</f>
        <v/>
      </c>
    </row>
    <row r="24" spans="2:8" x14ac:dyDescent="0.25">
      <c r="B24" s="18">
        <v>13</v>
      </c>
      <c r="C24" s="19" t="str">
        <f>IF(ISBLANK('2.Quote'!C24),"",'2.Quote'!C24)</f>
        <v/>
      </c>
      <c r="D24" s="19" t="str">
        <f>IF(ISBLANK('2.Quote'!D24),"",'2.Quote'!D24)</f>
        <v/>
      </c>
      <c r="E24" s="124" t="str">
        <f>IF(ISBLANK('2.Quote'!E24),"",'2.Quote'!E24)</f>
        <v/>
      </c>
      <c r="F24" s="124" t="str">
        <f>IF(ISBLANK('2.Quote'!F24),"",'2.Quote'!F24)</f>
        <v/>
      </c>
      <c r="G24" s="124" t="str">
        <f>IF(ISBLANK('2.Quote'!H24),"",'2.Quote'!H24)</f>
        <v/>
      </c>
      <c r="H24" s="124" t="str">
        <f>IF(ISBLANK('2.Quote'!G24),"",'2.Quote'!G24)</f>
        <v/>
      </c>
    </row>
    <row r="25" spans="2:8" x14ac:dyDescent="0.25">
      <c r="B25" s="21">
        <v>14</v>
      </c>
      <c r="C25" s="19" t="str">
        <f>IF(ISBLANK('2.Quote'!C25),"",'2.Quote'!C25)</f>
        <v/>
      </c>
      <c r="D25" s="19" t="str">
        <f>IF(ISBLANK('2.Quote'!D25),"",'2.Quote'!D25)</f>
        <v/>
      </c>
      <c r="E25" s="124" t="str">
        <f>IF(ISBLANK('2.Quote'!E25),"",'2.Quote'!E25)</f>
        <v/>
      </c>
      <c r="F25" s="124" t="str">
        <f>IF(ISBLANK('2.Quote'!F25),"",'2.Quote'!F25)</f>
        <v/>
      </c>
      <c r="G25" s="124" t="str">
        <f>IF(ISBLANK('2.Quote'!H25),"",'2.Quote'!H25)</f>
        <v/>
      </c>
      <c r="H25" s="124" t="str">
        <f>IF(ISBLANK('2.Quote'!G25),"",'2.Quote'!G25)</f>
        <v/>
      </c>
    </row>
    <row r="26" spans="2:8" x14ac:dyDescent="0.25">
      <c r="B26" s="18">
        <v>15</v>
      </c>
      <c r="C26" s="19" t="str">
        <f>IF(ISBLANK('2.Quote'!C26),"",'2.Quote'!C26)</f>
        <v/>
      </c>
      <c r="D26" s="19" t="str">
        <f>IF(ISBLANK('2.Quote'!D26),"",'2.Quote'!D26)</f>
        <v/>
      </c>
      <c r="E26" s="124" t="str">
        <f>IF(ISBLANK('2.Quote'!E26),"",'2.Quote'!E26)</f>
        <v/>
      </c>
      <c r="F26" s="124" t="str">
        <f>IF(ISBLANK('2.Quote'!F26),"",'2.Quote'!F26)</f>
        <v/>
      </c>
      <c r="G26" s="124" t="str">
        <f>IF(ISBLANK('2.Quote'!H26),"",'2.Quote'!H26)</f>
        <v/>
      </c>
      <c r="H26" s="124" t="str">
        <f>IF(ISBLANK('2.Quote'!G26),"",'2.Quote'!G26)</f>
        <v/>
      </c>
    </row>
    <row r="27" spans="2:8" x14ac:dyDescent="0.25">
      <c r="B27" s="21">
        <v>16</v>
      </c>
      <c r="C27" s="19" t="str">
        <f>IF(ISBLANK('2.Quote'!C27),"",'2.Quote'!C27)</f>
        <v/>
      </c>
      <c r="D27" s="19" t="str">
        <f>IF(ISBLANK('2.Quote'!D27),"",'2.Quote'!D27)</f>
        <v/>
      </c>
      <c r="E27" s="124" t="str">
        <f>IF(ISBLANK('2.Quote'!E27),"",'2.Quote'!E27)</f>
        <v/>
      </c>
      <c r="F27" s="124" t="str">
        <f>IF(ISBLANK('2.Quote'!F27),"",'2.Quote'!F27)</f>
        <v/>
      </c>
      <c r="G27" s="124" t="str">
        <f>IF(ISBLANK('2.Quote'!H27),"",'2.Quote'!H27)</f>
        <v/>
      </c>
      <c r="H27" s="124" t="str">
        <f>IF(ISBLANK('2.Quote'!G27),"",'2.Quote'!G27)</f>
        <v/>
      </c>
    </row>
    <row r="28" spans="2:8" x14ac:dyDescent="0.25">
      <c r="B28" s="18">
        <v>17</v>
      </c>
      <c r="C28" s="19" t="str">
        <f>IF(ISBLANK('2.Quote'!C28),"",'2.Quote'!C28)</f>
        <v/>
      </c>
      <c r="D28" s="19" t="str">
        <f>IF(ISBLANK('2.Quote'!D28),"",'2.Quote'!D28)</f>
        <v/>
      </c>
      <c r="E28" s="124" t="str">
        <f>IF(ISBLANK('2.Quote'!E28),"",'2.Quote'!E28)</f>
        <v/>
      </c>
      <c r="F28" s="124" t="str">
        <f>IF(ISBLANK('2.Quote'!F28),"",'2.Quote'!F28)</f>
        <v/>
      </c>
      <c r="G28" s="124" t="str">
        <f>IF(ISBLANK('2.Quote'!H28),"",'2.Quote'!H28)</f>
        <v/>
      </c>
      <c r="H28" s="124" t="str">
        <f>IF(ISBLANK('2.Quote'!G28),"",'2.Quote'!G28)</f>
        <v/>
      </c>
    </row>
    <row r="29" spans="2:8" x14ac:dyDescent="0.25">
      <c r="B29" s="21">
        <v>18</v>
      </c>
      <c r="C29" s="19" t="str">
        <f>IF(ISBLANK('2.Quote'!C29),"",'2.Quote'!C29)</f>
        <v/>
      </c>
      <c r="D29" s="19" t="str">
        <f>IF(ISBLANK('2.Quote'!D29),"",'2.Quote'!D29)</f>
        <v/>
      </c>
      <c r="E29" s="124" t="str">
        <f>IF(ISBLANK('2.Quote'!E29),"",'2.Quote'!E29)</f>
        <v/>
      </c>
      <c r="F29" s="124" t="str">
        <f>IF(ISBLANK('2.Quote'!F29),"",'2.Quote'!F29)</f>
        <v/>
      </c>
      <c r="G29" s="124" t="str">
        <f>IF(ISBLANK('2.Quote'!H29),"",'2.Quote'!H29)</f>
        <v/>
      </c>
      <c r="H29" s="124" t="str">
        <f>IF(ISBLANK('2.Quote'!G29),"",'2.Quote'!G29)</f>
        <v/>
      </c>
    </row>
    <row r="30" spans="2:8" x14ac:dyDescent="0.25">
      <c r="B30" s="18">
        <v>19</v>
      </c>
      <c r="C30" s="19" t="str">
        <f>IF(ISBLANK('2.Quote'!C30),"",'2.Quote'!C30)</f>
        <v/>
      </c>
      <c r="D30" s="19" t="str">
        <f>IF(ISBLANK('2.Quote'!D30),"",'2.Quote'!D30)</f>
        <v/>
      </c>
      <c r="E30" s="124" t="str">
        <f>IF(ISBLANK('2.Quote'!E30),"",'2.Quote'!E30)</f>
        <v/>
      </c>
      <c r="F30" s="124" t="str">
        <f>IF(ISBLANK('2.Quote'!F30),"",'2.Quote'!F30)</f>
        <v/>
      </c>
      <c r="G30" s="124" t="str">
        <f>IF(ISBLANK('2.Quote'!H30),"",'2.Quote'!H30)</f>
        <v/>
      </c>
      <c r="H30" s="124" t="str">
        <f>IF(ISBLANK('2.Quote'!G30),"",'2.Quote'!G30)</f>
        <v/>
      </c>
    </row>
    <row r="31" spans="2:8" x14ac:dyDescent="0.25">
      <c r="B31" s="21">
        <v>20</v>
      </c>
      <c r="C31" s="19" t="str">
        <f>IF(ISBLANK('2.Quote'!C31),"",'2.Quote'!C31)</f>
        <v/>
      </c>
      <c r="D31" s="19" t="str">
        <f>IF(ISBLANK('2.Quote'!D31),"",'2.Quote'!D31)</f>
        <v/>
      </c>
      <c r="E31" s="124" t="str">
        <f>IF(ISBLANK('2.Quote'!E31),"",'2.Quote'!E31)</f>
        <v/>
      </c>
      <c r="F31" s="124" t="str">
        <f>IF(ISBLANK('2.Quote'!F31),"",'2.Quote'!F31)</f>
        <v/>
      </c>
      <c r="G31" s="124" t="str">
        <f>IF(ISBLANK('2.Quote'!H31),"",'2.Quote'!H31)</f>
        <v/>
      </c>
      <c r="H31" s="124" t="str">
        <f>IF(ISBLANK('2.Quote'!G31),"",'2.Quote'!G31)</f>
        <v/>
      </c>
    </row>
    <row r="32" spans="2:8" x14ac:dyDescent="0.25">
      <c r="B32" s="18">
        <v>21</v>
      </c>
      <c r="C32" s="19" t="str">
        <f>IF(ISBLANK('2.Quote'!C32),"",'2.Quote'!C32)</f>
        <v/>
      </c>
      <c r="D32" s="19" t="str">
        <f>IF(ISBLANK('2.Quote'!D32),"",'2.Quote'!D32)</f>
        <v/>
      </c>
      <c r="E32" s="124" t="str">
        <f>IF(ISBLANK('2.Quote'!E32),"",'2.Quote'!E32)</f>
        <v/>
      </c>
      <c r="F32" s="124" t="str">
        <f>IF(ISBLANK('2.Quote'!F32),"",'2.Quote'!F32)</f>
        <v/>
      </c>
      <c r="G32" s="124" t="str">
        <f>IF(ISBLANK('2.Quote'!H32),"",'2.Quote'!H32)</f>
        <v/>
      </c>
      <c r="H32" s="124" t="str">
        <f>IF(ISBLANK('2.Quote'!G32),"",'2.Quote'!G32)</f>
        <v/>
      </c>
    </row>
    <row r="33" spans="2:8" x14ac:dyDescent="0.25">
      <c r="B33" s="21">
        <v>22</v>
      </c>
      <c r="C33" s="19" t="str">
        <f>IF(ISBLANK('2.Quote'!C33),"",'2.Quote'!C33)</f>
        <v/>
      </c>
      <c r="D33" s="19" t="str">
        <f>IF(ISBLANK('2.Quote'!D33),"",'2.Quote'!D33)</f>
        <v/>
      </c>
      <c r="E33" s="124" t="str">
        <f>IF(ISBLANK('2.Quote'!E33),"",'2.Quote'!E33)</f>
        <v/>
      </c>
      <c r="F33" s="124" t="str">
        <f>IF(ISBLANK('2.Quote'!F33),"",'2.Quote'!F33)</f>
        <v/>
      </c>
      <c r="G33" s="124" t="str">
        <f>IF(ISBLANK('2.Quote'!H33),"",'2.Quote'!H33)</f>
        <v/>
      </c>
      <c r="H33" s="124" t="str">
        <f>IF(ISBLANK('2.Quote'!G33),"",'2.Quote'!G33)</f>
        <v/>
      </c>
    </row>
    <row r="34" spans="2:8" x14ac:dyDescent="0.25">
      <c r="B34" s="18">
        <v>23</v>
      </c>
      <c r="C34" s="19" t="str">
        <f>IF(ISBLANK('2.Quote'!C34),"",'2.Quote'!C34)</f>
        <v/>
      </c>
      <c r="D34" s="19" t="str">
        <f>IF(ISBLANK('2.Quote'!D34),"",'2.Quote'!D34)</f>
        <v/>
      </c>
      <c r="E34" s="124" t="str">
        <f>IF(ISBLANK('2.Quote'!E34),"",'2.Quote'!E34)</f>
        <v/>
      </c>
      <c r="F34" s="124" t="str">
        <f>IF(ISBLANK('2.Quote'!F34),"",'2.Quote'!F34)</f>
        <v/>
      </c>
      <c r="G34" s="124" t="str">
        <f>IF(ISBLANK('2.Quote'!H34),"",'2.Quote'!H34)</f>
        <v/>
      </c>
      <c r="H34" s="124" t="str">
        <f>IF(ISBLANK('2.Quote'!G34),"",'2.Quote'!G34)</f>
        <v/>
      </c>
    </row>
    <row r="35" spans="2:8" x14ac:dyDescent="0.25">
      <c r="B35" s="21">
        <v>24</v>
      </c>
      <c r="C35" s="19" t="str">
        <f>IF(ISBLANK('2.Quote'!C35),"",'2.Quote'!C35)</f>
        <v/>
      </c>
      <c r="D35" s="19" t="str">
        <f>IF(ISBLANK('2.Quote'!D35),"",'2.Quote'!D35)</f>
        <v/>
      </c>
      <c r="E35" s="124" t="str">
        <f>IF(ISBLANK('2.Quote'!E35),"",'2.Quote'!E35)</f>
        <v/>
      </c>
      <c r="F35" s="124" t="str">
        <f>IF(ISBLANK('2.Quote'!F35),"",'2.Quote'!F35)</f>
        <v/>
      </c>
      <c r="G35" s="124" t="str">
        <f>IF(ISBLANK('2.Quote'!H35),"",'2.Quote'!H35)</f>
        <v/>
      </c>
      <c r="H35" s="124" t="str">
        <f>IF(ISBLANK('2.Quote'!G35),"",'2.Quote'!G35)</f>
        <v/>
      </c>
    </row>
    <row r="36" spans="2:8" x14ac:dyDescent="0.25">
      <c r="B36" s="18">
        <v>25</v>
      </c>
      <c r="C36" s="19" t="str">
        <f>IF(ISBLANK('2.Quote'!C36),"",'2.Quote'!C36)</f>
        <v/>
      </c>
      <c r="D36" s="19" t="str">
        <f>IF(ISBLANK('2.Quote'!D36),"",'2.Quote'!D36)</f>
        <v/>
      </c>
      <c r="E36" s="124" t="str">
        <f>IF(ISBLANK('2.Quote'!E36),"",'2.Quote'!E36)</f>
        <v/>
      </c>
      <c r="F36" s="124" t="str">
        <f>IF(ISBLANK('2.Quote'!F36),"",'2.Quote'!F36)</f>
        <v/>
      </c>
      <c r="G36" s="124" t="str">
        <f>IF(ISBLANK('2.Quote'!H36),"",'2.Quote'!H36)</f>
        <v/>
      </c>
      <c r="H36" s="124" t="str">
        <f>IF(ISBLANK('2.Quote'!G36),"",'2.Quote'!G36)</f>
        <v/>
      </c>
    </row>
    <row r="37" spans="2:8" x14ac:dyDescent="0.25">
      <c r="B37" s="21">
        <v>26</v>
      </c>
      <c r="C37" s="19" t="str">
        <f>IF(ISBLANK('2.Quote'!C37),"",'2.Quote'!C37)</f>
        <v/>
      </c>
      <c r="D37" s="19" t="str">
        <f>IF(ISBLANK('2.Quote'!D37),"",'2.Quote'!D37)</f>
        <v/>
      </c>
      <c r="E37" s="124" t="str">
        <f>IF(ISBLANK('2.Quote'!E37),"",'2.Quote'!E37)</f>
        <v/>
      </c>
      <c r="F37" s="124" t="str">
        <f>IF(ISBLANK('2.Quote'!F37),"",'2.Quote'!F37)</f>
        <v/>
      </c>
      <c r="G37" s="124" t="str">
        <f>IF(ISBLANK('2.Quote'!H37),"",'2.Quote'!H37)</f>
        <v/>
      </c>
      <c r="H37" s="124" t="str">
        <f>IF(ISBLANK('2.Quote'!G37),"",'2.Quote'!G37)</f>
        <v/>
      </c>
    </row>
    <row r="38" spans="2:8" x14ac:dyDescent="0.25">
      <c r="B38" s="18">
        <v>27</v>
      </c>
      <c r="C38" s="19" t="str">
        <f>IF(ISBLANK('2.Quote'!C38),"",'2.Quote'!C38)</f>
        <v/>
      </c>
      <c r="D38" s="19" t="str">
        <f>IF(ISBLANK('2.Quote'!D38),"",'2.Quote'!D38)</f>
        <v/>
      </c>
      <c r="E38" s="124" t="str">
        <f>IF(ISBLANK('2.Quote'!E38),"",'2.Quote'!E38)</f>
        <v/>
      </c>
      <c r="F38" s="124" t="str">
        <f>IF(ISBLANK('2.Quote'!F38),"",'2.Quote'!F38)</f>
        <v/>
      </c>
      <c r="G38" s="124" t="str">
        <f>IF(ISBLANK('2.Quote'!H38),"",'2.Quote'!H38)</f>
        <v/>
      </c>
      <c r="H38" s="124" t="str">
        <f>IF(ISBLANK('2.Quote'!G38),"",'2.Quote'!G38)</f>
        <v/>
      </c>
    </row>
    <row r="39" spans="2:8" x14ac:dyDescent="0.25">
      <c r="B39" s="21">
        <v>28</v>
      </c>
      <c r="C39" s="19" t="str">
        <f>IF(ISBLANK('2.Quote'!C39),"",'2.Quote'!C39)</f>
        <v/>
      </c>
      <c r="D39" s="19" t="str">
        <f>IF(ISBLANK('2.Quote'!D39),"",'2.Quote'!D39)</f>
        <v/>
      </c>
      <c r="E39" s="124" t="str">
        <f>IF(ISBLANK('2.Quote'!E39),"",'2.Quote'!E39)</f>
        <v/>
      </c>
      <c r="F39" s="124" t="str">
        <f>IF(ISBLANK('2.Quote'!F39),"",'2.Quote'!F39)</f>
        <v/>
      </c>
      <c r="G39" s="124" t="str">
        <f>IF(ISBLANK('2.Quote'!H39),"",'2.Quote'!H39)</f>
        <v/>
      </c>
      <c r="H39" s="124" t="str">
        <f>IF(ISBLANK('2.Quote'!G39),"",'2.Quote'!G39)</f>
        <v/>
      </c>
    </row>
    <row r="40" spans="2:8" x14ac:dyDescent="0.25">
      <c r="B40" s="18">
        <v>29</v>
      </c>
      <c r="C40" s="19" t="str">
        <f>IF(ISBLANK('2.Quote'!C40),"",'2.Quote'!C40)</f>
        <v/>
      </c>
      <c r="D40" s="19" t="str">
        <f>IF(ISBLANK('2.Quote'!D40),"",'2.Quote'!D40)</f>
        <v/>
      </c>
      <c r="E40" s="124" t="str">
        <f>IF(ISBLANK('2.Quote'!E40),"",'2.Quote'!E40)</f>
        <v/>
      </c>
      <c r="F40" s="124" t="str">
        <f>IF(ISBLANK('2.Quote'!F40),"",'2.Quote'!F40)</f>
        <v/>
      </c>
      <c r="G40" s="124" t="str">
        <f>IF(ISBLANK('2.Quote'!H40),"",'2.Quote'!H40)</f>
        <v/>
      </c>
      <c r="H40" s="124" t="str">
        <f>IF(ISBLANK('2.Quote'!G40),"",'2.Quote'!G40)</f>
        <v/>
      </c>
    </row>
    <row r="41" spans="2:8" x14ac:dyDescent="0.25">
      <c r="B41" s="21">
        <v>30</v>
      </c>
      <c r="C41" s="19" t="str">
        <f>IF(ISBLANK('2.Quote'!C41),"",'2.Quote'!C41)</f>
        <v/>
      </c>
      <c r="D41" s="19" t="str">
        <f>IF(ISBLANK('2.Quote'!D41),"",'2.Quote'!D41)</f>
        <v/>
      </c>
      <c r="E41" s="124" t="str">
        <f>IF(ISBLANK('2.Quote'!E41),"",'2.Quote'!E41)</f>
        <v/>
      </c>
      <c r="F41" s="124" t="str">
        <f>IF(ISBLANK('2.Quote'!F41),"",'2.Quote'!F41)</f>
        <v/>
      </c>
      <c r="G41" s="124" t="str">
        <f>IF(ISBLANK('2.Quote'!H41),"",'2.Quote'!H41)</f>
        <v/>
      </c>
      <c r="H41" s="124" t="str">
        <f>IF(ISBLANK('2.Quote'!G41),"",'2.Quote'!G41)</f>
        <v/>
      </c>
    </row>
    <row r="42" spans="2:8" x14ac:dyDescent="0.25">
      <c r="B42" s="18">
        <v>31</v>
      </c>
      <c r="C42" s="19" t="str">
        <f>IF(ISBLANK('2.Quote'!C42),"",'2.Quote'!C42)</f>
        <v/>
      </c>
      <c r="D42" s="19" t="str">
        <f>IF(ISBLANK('2.Quote'!D42),"",'2.Quote'!D42)</f>
        <v/>
      </c>
      <c r="E42" s="124" t="str">
        <f>IF(ISBLANK('2.Quote'!E42),"",'2.Quote'!E42)</f>
        <v/>
      </c>
      <c r="F42" s="124" t="str">
        <f>IF(ISBLANK('2.Quote'!F42),"",'2.Quote'!F42)</f>
        <v/>
      </c>
      <c r="G42" s="124" t="str">
        <f>IF(ISBLANK('2.Quote'!H42),"",'2.Quote'!H42)</f>
        <v/>
      </c>
      <c r="H42" s="124" t="str">
        <f>IF(ISBLANK('2.Quote'!G42),"",'2.Quote'!G42)</f>
        <v/>
      </c>
    </row>
    <row r="43" spans="2:8" x14ac:dyDescent="0.25">
      <c r="B43" s="21">
        <v>32</v>
      </c>
      <c r="C43" s="19" t="str">
        <f>IF(ISBLANK('2.Quote'!C43),"",'2.Quote'!C43)</f>
        <v/>
      </c>
      <c r="D43" s="19" t="str">
        <f>IF(ISBLANK('2.Quote'!D43),"",'2.Quote'!D43)</f>
        <v/>
      </c>
      <c r="E43" s="124" t="str">
        <f>IF(ISBLANK('2.Quote'!E43),"",'2.Quote'!E43)</f>
        <v/>
      </c>
      <c r="F43" s="124" t="str">
        <f>IF(ISBLANK('2.Quote'!F43),"",'2.Quote'!F43)</f>
        <v/>
      </c>
      <c r="G43" s="124" t="str">
        <f>IF(ISBLANK('2.Quote'!H43),"",'2.Quote'!H43)</f>
        <v/>
      </c>
      <c r="H43" s="124" t="str">
        <f>IF(ISBLANK('2.Quote'!G43),"",'2.Quote'!G43)</f>
        <v/>
      </c>
    </row>
    <row r="44" spans="2:8" x14ac:dyDescent="0.25">
      <c r="B44" s="18">
        <v>33</v>
      </c>
      <c r="C44" s="19" t="str">
        <f>IF(ISBLANK('2.Quote'!C44),"",'2.Quote'!C44)</f>
        <v/>
      </c>
      <c r="D44" s="19" t="str">
        <f>IF(ISBLANK('2.Quote'!D44),"",'2.Quote'!D44)</f>
        <v/>
      </c>
      <c r="E44" s="124" t="str">
        <f>IF(ISBLANK('2.Quote'!E44),"",'2.Quote'!E44)</f>
        <v/>
      </c>
      <c r="F44" s="124" t="str">
        <f>IF(ISBLANK('2.Quote'!F44),"",'2.Quote'!F44)</f>
        <v/>
      </c>
      <c r="G44" s="124" t="str">
        <f>IF(ISBLANK('2.Quote'!H44),"",'2.Quote'!H44)</f>
        <v/>
      </c>
      <c r="H44" s="124" t="str">
        <f>IF(ISBLANK('2.Quote'!G44),"",'2.Quote'!G44)</f>
        <v/>
      </c>
    </row>
    <row r="45" spans="2:8" x14ac:dyDescent="0.25">
      <c r="B45" s="21">
        <v>34</v>
      </c>
      <c r="C45" s="19" t="str">
        <f>IF(ISBLANK('2.Quote'!C45),"",'2.Quote'!C45)</f>
        <v/>
      </c>
      <c r="D45" s="19" t="str">
        <f>IF(ISBLANK('2.Quote'!D45),"",'2.Quote'!D45)</f>
        <v/>
      </c>
      <c r="E45" s="124" t="str">
        <f>IF(ISBLANK('2.Quote'!E45),"",'2.Quote'!E45)</f>
        <v/>
      </c>
      <c r="F45" s="124" t="str">
        <f>IF(ISBLANK('2.Quote'!F45),"",'2.Quote'!F45)</f>
        <v/>
      </c>
      <c r="G45" s="124" t="str">
        <f>IF(ISBLANK('2.Quote'!H45),"",'2.Quote'!H45)</f>
        <v/>
      </c>
      <c r="H45" s="124" t="str">
        <f>IF(ISBLANK('2.Quote'!G45),"",'2.Quote'!G45)</f>
        <v/>
      </c>
    </row>
    <row r="46" spans="2:8" x14ac:dyDescent="0.25">
      <c r="B46" s="18">
        <v>35</v>
      </c>
      <c r="C46" s="19" t="str">
        <f>IF(ISBLANK('2.Quote'!C46),"",'2.Quote'!C46)</f>
        <v/>
      </c>
      <c r="D46" s="19" t="str">
        <f>IF(ISBLANK('2.Quote'!D46),"",'2.Quote'!D46)</f>
        <v/>
      </c>
      <c r="E46" s="124" t="str">
        <f>IF(ISBLANK('2.Quote'!E46),"",'2.Quote'!E46)</f>
        <v/>
      </c>
      <c r="F46" s="124" t="str">
        <f>IF(ISBLANK('2.Quote'!F46),"",'2.Quote'!F46)</f>
        <v/>
      </c>
      <c r="G46" s="124" t="str">
        <f>IF(ISBLANK('2.Quote'!H46),"",'2.Quote'!H46)</f>
        <v/>
      </c>
      <c r="H46" s="124" t="str">
        <f>IF(ISBLANK('2.Quote'!G46),"",'2.Quote'!G46)</f>
        <v/>
      </c>
    </row>
    <row r="47" spans="2:8" x14ac:dyDescent="0.25">
      <c r="B47" s="21">
        <v>36</v>
      </c>
      <c r="C47" s="19" t="str">
        <f>IF(ISBLANK('2.Quote'!C47),"",'2.Quote'!C47)</f>
        <v/>
      </c>
      <c r="D47" s="19" t="str">
        <f>IF(ISBLANK('2.Quote'!D47),"",'2.Quote'!D47)</f>
        <v/>
      </c>
      <c r="E47" s="124" t="str">
        <f>IF(ISBLANK('2.Quote'!E47),"",'2.Quote'!E47)</f>
        <v/>
      </c>
      <c r="F47" s="124" t="str">
        <f>IF(ISBLANK('2.Quote'!F47),"",'2.Quote'!F47)</f>
        <v/>
      </c>
      <c r="G47" s="124" t="str">
        <f>IF(ISBLANK('2.Quote'!H47),"",'2.Quote'!H47)</f>
        <v/>
      </c>
      <c r="H47" s="124" t="str">
        <f>IF(ISBLANK('2.Quote'!G47),"",'2.Quote'!G47)</f>
        <v/>
      </c>
    </row>
    <row r="48" spans="2:8" x14ac:dyDescent="0.25">
      <c r="B48" s="18">
        <v>37</v>
      </c>
      <c r="C48" s="19" t="str">
        <f>IF(ISBLANK('2.Quote'!C48),"",'2.Quote'!C48)</f>
        <v/>
      </c>
      <c r="D48" s="19" t="str">
        <f>IF(ISBLANK('2.Quote'!D48),"",'2.Quote'!D48)</f>
        <v/>
      </c>
      <c r="E48" s="124" t="str">
        <f>IF(ISBLANK('2.Quote'!E48),"",'2.Quote'!E48)</f>
        <v/>
      </c>
      <c r="F48" s="124" t="str">
        <f>IF(ISBLANK('2.Quote'!F48),"",'2.Quote'!F48)</f>
        <v/>
      </c>
      <c r="G48" s="124" t="str">
        <f>IF(ISBLANK('2.Quote'!H48),"",'2.Quote'!H48)</f>
        <v/>
      </c>
      <c r="H48" s="124" t="str">
        <f>IF(ISBLANK('2.Quote'!G48),"",'2.Quote'!G48)</f>
        <v/>
      </c>
    </row>
    <row r="49" spans="2:8" x14ac:dyDescent="0.25">
      <c r="B49" s="21">
        <v>38</v>
      </c>
      <c r="C49" s="19" t="str">
        <f>IF(ISBLANK('2.Quote'!C49),"",'2.Quote'!C49)</f>
        <v/>
      </c>
      <c r="D49" s="19" t="str">
        <f>IF(ISBLANK('2.Quote'!D49),"",'2.Quote'!D49)</f>
        <v/>
      </c>
      <c r="E49" s="124" t="str">
        <f>IF(ISBLANK('2.Quote'!E49),"",'2.Quote'!E49)</f>
        <v/>
      </c>
      <c r="F49" s="124" t="str">
        <f>IF(ISBLANK('2.Quote'!F49),"",'2.Quote'!F49)</f>
        <v/>
      </c>
      <c r="G49" s="124" t="str">
        <f>IF(ISBLANK('2.Quote'!H49),"",'2.Quote'!H49)</f>
        <v/>
      </c>
      <c r="H49" s="124" t="str">
        <f>IF(ISBLANK('2.Quote'!G49),"",'2.Quote'!G49)</f>
        <v/>
      </c>
    </row>
    <row r="50" spans="2:8" x14ac:dyDescent="0.25">
      <c r="B50" s="18">
        <v>39</v>
      </c>
      <c r="C50" s="19" t="str">
        <f>IF(ISBLANK('2.Quote'!C50),"",'2.Quote'!C50)</f>
        <v/>
      </c>
      <c r="D50" s="19" t="str">
        <f>IF(ISBLANK('2.Quote'!D50),"",'2.Quote'!D50)</f>
        <v/>
      </c>
      <c r="E50" s="124" t="str">
        <f>IF(ISBLANK('2.Quote'!E50),"",'2.Quote'!E50)</f>
        <v/>
      </c>
      <c r="F50" s="124" t="str">
        <f>IF(ISBLANK('2.Quote'!F50),"",'2.Quote'!F50)</f>
        <v/>
      </c>
      <c r="G50" s="124" t="str">
        <f>IF(ISBLANK('2.Quote'!H50),"",'2.Quote'!H50)</f>
        <v/>
      </c>
      <c r="H50" s="124" t="str">
        <f>IF(ISBLANK('2.Quote'!G50),"",'2.Quote'!G50)</f>
        <v/>
      </c>
    </row>
    <row r="51" spans="2:8" x14ac:dyDescent="0.25">
      <c r="B51" s="21">
        <v>40</v>
      </c>
      <c r="C51" s="19" t="str">
        <f>IF(ISBLANK('2.Quote'!C51),"",'2.Quote'!C51)</f>
        <v/>
      </c>
      <c r="D51" s="19" t="str">
        <f>IF(ISBLANK('2.Quote'!D51),"",'2.Quote'!D51)</f>
        <v/>
      </c>
      <c r="E51" s="124" t="str">
        <f>IF(ISBLANK('2.Quote'!E51),"",'2.Quote'!E51)</f>
        <v/>
      </c>
      <c r="F51" s="124" t="str">
        <f>IF(ISBLANK('2.Quote'!F51),"",'2.Quote'!F51)</f>
        <v/>
      </c>
      <c r="G51" s="124" t="str">
        <f>IF(ISBLANK('2.Quote'!H51),"",'2.Quote'!H51)</f>
        <v/>
      </c>
      <c r="H51" s="124" t="str">
        <f>IF(ISBLANK('2.Quote'!G51),"",'2.Quote'!G51)</f>
        <v/>
      </c>
    </row>
    <row r="52" spans="2:8" ht="15.75" thickBot="1" x14ac:dyDescent="0.3">
      <c r="B52" s="81"/>
      <c r="C52" s="81"/>
      <c r="D52" s="122">
        <f>'2.Quote'!G52</f>
        <v>1</v>
      </c>
      <c r="E52" s="137"/>
      <c r="F52" s="137"/>
      <c r="G52" s="82" t="s">
        <v>11542</v>
      </c>
      <c r="H52" s="83">
        <f>'2.Quote'!J52</f>
        <v>103.35000000000001</v>
      </c>
    </row>
    <row r="53" spans="2:8" ht="15.75" thickTop="1" x14ac:dyDescent="0.25">
      <c r="G53" s="13"/>
      <c r="H53" s="14"/>
    </row>
    <row r="54" spans="2:8" x14ac:dyDescent="0.25">
      <c r="B54" s="23" t="s">
        <v>11543</v>
      </c>
      <c r="G54" s="13"/>
      <c r="H54" s="14"/>
    </row>
    <row r="55" spans="2:8" x14ac:dyDescent="0.25">
      <c r="B55" s="23" t="s">
        <v>13181</v>
      </c>
      <c r="G55" s="13"/>
      <c r="H55" s="51"/>
    </row>
    <row r="56" spans="2:8" x14ac:dyDescent="0.25">
      <c r="B56" s="23" t="s">
        <v>13182</v>
      </c>
      <c r="G56" s="84"/>
      <c r="H56" s="51" t="str">
        <f>Version</f>
        <v>v2026.06.01</v>
      </c>
    </row>
    <row r="59" spans="2:8" ht="30" customHeight="1" x14ac:dyDescent="0.25"/>
    <row r="60" spans="2:8" x14ac:dyDescent="0.25">
      <c r="B60" s="296" t="s">
        <v>1</v>
      </c>
      <c r="C60" s="297"/>
      <c r="D60" s="298" t="str">
        <f>IF(ISBLANK(customer),"",customer)</f>
        <v/>
      </c>
      <c r="E60" s="299"/>
      <c r="F60" s="182" t="s">
        <v>11540</v>
      </c>
      <c r="G60" s="303" t="str">
        <f>IF(ISBLANK(quote_date),"",quote_date)</f>
        <v/>
      </c>
      <c r="H60" s="304"/>
    </row>
    <row r="61" spans="2:8" ht="3.95" customHeight="1" x14ac:dyDescent="0.25">
      <c r="B61" s="9"/>
      <c r="C61" s="9"/>
    </row>
    <row r="62" spans="2:8" x14ac:dyDescent="0.25">
      <c r="B62" s="296" t="s">
        <v>0</v>
      </c>
      <c r="C62" s="297"/>
      <c r="D62" s="298" t="str">
        <f>IF(ISBLANK(project),"",project)</f>
        <v/>
      </c>
      <c r="E62" s="300"/>
      <c r="G62" s="121" t="str">
        <f>$G$6</f>
        <v>Quote valid 30 days</v>
      </c>
      <c r="H62" s="121"/>
    </row>
    <row r="63" spans="2:8" ht="3.95" customHeight="1" x14ac:dyDescent="0.25">
      <c r="B63" s="9"/>
      <c r="C63" s="9"/>
    </row>
    <row r="64" spans="2:8" x14ac:dyDescent="0.25">
      <c r="B64" s="296" t="s">
        <v>38</v>
      </c>
      <c r="C64" s="297"/>
      <c r="D64" s="298">
        <f>IF(ISBLANK(finish),"",finish)</f>
        <v>0</v>
      </c>
      <c r="E64" s="299"/>
      <c r="F64" s="182" t="s">
        <v>3</v>
      </c>
      <c r="G64" s="298" t="str">
        <f>IF(ISBLANK(quoted_by),"",quoted_by)</f>
        <v/>
      </c>
      <c r="H64" s="300"/>
    </row>
    <row r="65" spans="2:8" x14ac:dyDescent="0.25">
      <c r="D65" s="301" t="str">
        <f>'2.Quote'!D65:J65</f>
        <v>Quoted as Mill Finish</v>
      </c>
      <c r="E65" s="301"/>
      <c r="F65" s="301"/>
      <c r="G65" s="301"/>
      <c r="H65" s="301"/>
    </row>
    <row r="66" spans="2:8" x14ac:dyDescent="0.25">
      <c r="D66" s="120"/>
      <c r="E66" s="85"/>
      <c r="F66" s="85"/>
    </row>
    <row r="67" spans="2:8" x14ac:dyDescent="0.25">
      <c r="B67" s="16" t="s">
        <v>11541</v>
      </c>
      <c r="C67" s="16" t="s">
        <v>11525</v>
      </c>
      <c r="D67" s="16" t="s">
        <v>11526</v>
      </c>
      <c r="E67" s="17" t="s">
        <v>19276</v>
      </c>
      <c r="F67" s="17" t="s">
        <v>19277</v>
      </c>
      <c r="G67" s="17" t="s">
        <v>11530</v>
      </c>
      <c r="H67" s="17" t="s">
        <v>11527</v>
      </c>
    </row>
    <row r="68" spans="2:8" x14ac:dyDescent="0.25">
      <c r="B68" s="18">
        <v>41</v>
      </c>
      <c r="C68" s="19" t="str">
        <f>IF(ISBLANK('2.Quote'!C68),"",'2.Quote'!C68)</f>
        <v/>
      </c>
      <c r="D68" s="19" t="str">
        <f>IF(ISBLANK('2.Quote'!D68),"",'2.Quote'!D68)</f>
        <v/>
      </c>
      <c r="E68" s="124" t="str">
        <f>IF(ISBLANK('2.Quote'!E68),"",'2.Quote'!E68)</f>
        <v/>
      </c>
      <c r="F68" s="124" t="str">
        <f>IF(ISBLANK('2.Quote'!F68),"",'2.Quote'!F68)</f>
        <v/>
      </c>
      <c r="G68" s="124" t="str">
        <f>IF(ISBLANK('2.Quote'!H68),"",'2.Quote'!H68)</f>
        <v/>
      </c>
      <c r="H68" s="124" t="str">
        <f>IF(ISBLANK('2.Quote'!G68),"",'2.Quote'!G68)</f>
        <v/>
      </c>
    </row>
    <row r="69" spans="2:8" x14ac:dyDescent="0.25">
      <c r="B69" s="21">
        <v>42</v>
      </c>
      <c r="C69" s="19" t="str">
        <f>IF(ISBLANK('2.Quote'!C69),"",'2.Quote'!C69)</f>
        <v/>
      </c>
      <c r="D69" s="19" t="str">
        <f>IF(ISBLANK('2.Quote'!D69),"",'2.Quote'!D69)</f>
        <v/>
      </c>
      <c r="E69" s="124" t="str">
        <f>IF(ISBLANK('2.Quote'!E69),"",'2.Quote'!E69)</f>
        <v/>
      </c>
      <c r="F69" s="124" t="str">
        <f>IF(ISBLANK('2.Quote'!F69),"",'2.Quote'!F69)</f>
        <v/>
      </c>
      <c r="G69" s="124" t="str">
        <f>IF(ISBLANK('2.Quote'!H69),"",'2.Quote'!H69)</f>
        <v/>
      </c>
      <c r="H69" s="124" t="str">
        <f>IF(ISBLANK('2.Quote'!G69),"",'2.Quote'!G69)</f>
        <v/>
      </c>
    </row>
    <row r="70" spans="2:8" x14ac:dyDescent="0.25">
      <c r="B70" s="18">
        <v>43</v>
      </c>
      <c r="C70" s="19" t="str">
        <f>IF(ISBLANK('2.Quote'!C70),"",'2.Quote'!C70)</f>
        <v/>
      </c>
      <c r="D70" s="19" t="str">
        <f>IF(ISBLANK('2.Quote'!D70),"",'2.Quote'!D70)</f>
        <v/>
      </c>
      <c r="E70" s="124" t="str">
        <f>IF(ISBLANK('2.Quote'!E70),"",'2.Quote'!E70)</f>
        <v/>
      </c>
      <c r="F70" s="124" t="str">
        <f>IF(ISBLANK('2.Quote'!F70),"",'2.Quote'!F70)</f>
        <v/>
      </c>
      <c r="G70" s="124" t="str">
        <f>IF(ISBLANK('2.Quote'!H70),"",'2.Quote'!H70)</f>
        <v/>
      </c>
      <c r="H70" s="124" t="str">
        <f>IF(ISBLANK('2.Quote'!G70),"",'2.Quote'!G70)</f>
        <v/>
      </c>
    </row>
    <row r="71" spans="2:8" x14ac:dyDescent="0.25">
      <c r="B71" s="21">
        <v>44</v>
      </c>
      <c r="C71" s="19" t="str">
        <f>IF(ISBLANK('2.Quote'!C71),"",'2.Quote'!C71)</f>
        <v/>
      </c>
      <c r="D71" s="19" t="str">
        <f>IF(ISBLANK('2.Quote'!D71),"",'2.Quote'!D71)</f>
        <v/>
      </c>
      <c r="E71" s="124" t="str">
        <f>IF(ISBLANK('2.Quote'!E71),"",'2.Quote'!E71)</f>
        <v/>
      </c>
      <c r="F71" s="124" t="str">
        <f>IF(ISBLANK('2.Quote'!F71),"",'2.Quote'!F71)</f>
        <v/>
      </c>
      <c r="G71" s="124" t="str">
        <f>IF(ISBLANK('2.Quote'!H71),"",'2.Quote'!H71)</f>
        <v/>
      </c>
      <c r="H71" s="124" t="str">
        <f>IF(ISBLANK('2.Quote'!G71),"",'2.Quote'!G71)</f>
        <v/>
      </c>
    </row>
    <row r="72" spans="2:8" x14ac:dyDescent="0.25">
      <c r="B72" s="18">
        <v>45</v>
      </c>
      <c r="C72" s="19" t="str">
        <f>IF(ISBLANK('2.Quote'!C72),"",'2.Quote'!C72)</f>
        <v/>
      </c>
      <c r="D72" s="19" t="str">
        <f>IF(ISBLANK('2.Quote'!D72),"",'2.Quote'!D72)</f>
        <v/>
      </c>
      <c r="E72" s="124" t="str">
        <f>IF(ISBLANK('2.Quote'!E72),"",'2.Quote'!E72)</f>
        <v/>
      </c>
      <c r="F72" s="124" t="str">
        <f>IF(ISBLANK('2.Quote'!F72),"",'2.Quote'!F72)</f>
        <v/>
      </c>
      <c r="G72" s="124" t="str">
        <f>IF(ISBLANK('2.Quote'!H72),"",'2.Quote'!H72)</f>
        <v/>
      </c>
      <c r="H72" s="124" t="str">
        <f>IF(ISBLANK('2.Quote'!G72),"",'2.Quote'!G72)</f>
        <v/>
      </c>
    </row>
    <row r="73" spans="2:8" x14ac:dyDescent="0.25">
      <c r="B73" s="21">
        <v>46</v>
      </c>
      <c r="C73" s="19" t="str">
        <f>IF(ISBLANK('2.Quote'!C73),"",'2.Quote'!C73)</f>
        <v/>
      </c>
      <c r="D73" s="19" t="str">
        <f>IF(ISBLANK('2.Quote'!D73),"",'2.Quote'!D73)</f>
        <v/>
      </c>
      <c r="E73" s="124" t="str">
        <f>IF(ISBLANK('2.Quote'!E73),"",'2.Quote'!E73)</f>
        <v/>
      </c>
      <c r="F73" s="124" t="str">
        <f>IF(ISBLANK('2.Quote'!F73),"",'2.Quote'!F73)</f>
        <v/>
      </c>
      <c r="G73" s="124" t="str">
        <f>IF(ISBLANK('2.Quote'!H73),"",'2.Quote'!H73)</f>
        <v/>
      </c>
      <c r="H73" s="124" t="str">
        <f>IF(ISBLANK('2.Quote'!G73),"",'2.Quote'!G73)</f>
        <v/>
      </c>
    </row>
    <row r="74" spans="2:8" x14ac:dyDescent="0.25">
      <c r="B74" s="18">
        <v>47</v>
      </c>
      <c r="C74" s="19" t="str">
        <f>IF(ISBLANK('2.Quote'!C74),"",'2.Quote'!C74)</f>
        <v/>
      </c>
      <c r="D74" s="19" t="str">
        <f>IF(ISBLANK('2.Quote'!D74),"",'2.Quote'!D74)</f>
        <v/>
      </c>
      <c r="E74" s="124" t="str">
        <f>IF(ISBLANK('2.Quote'!E74),"",'2.Quote'!E74)</f>
        <v/>
      </c>
      <c r="F74" s="124" t="str">
        <f>IF(ISBLANK('2.Quote'!F74),"",'2.Quote'!F74)</f>
        <v/>
      </c>
      <c r="G74" s="124" t="str">
        <f>IF(ISBLANK('2.Quote'!H74),"",'2.Quote'!H74)</f>
        <v/>
      </c>
      <c r="H74" s="124" t="str">
        <f>IF(ISBLANK('2.Quote'!G74),"",'2.Quote'!G74)</f>
        <v/>
      </c>
    </row>
    <row r="75" spans="2:8" x14ac:dyDescent="0.25">
      <c r="B75" s="21">
        <v>48</v>
      </c>
      <c r="C75" s="19" t="str">
        <f>IF(ISBLANK('2.Quote'!C75),"",'2.Quote'!C75)</f>
        <v/>
      </c>
      <c r="D75" s="19" t="str">
        <f>IF(ISBLANK('2.Quote'!D75),"",'2.Quote'!D75)</f>
        <v/>
      </c>
      <c r="E75" s="124" t="str">
        <f>IF(ISBLANK('2.Quote'!E75),"",'2.Quote'!E75)</f>
        <v/>
      </c>
      <c r="F75" s="124" t="str">
        <f>IF(ISBLANK('2.Quote'!F75),"",'2.Quote'!F75)</f>
        <v/>
      </c>
      <c r="G75" s="124" t="str">
        <f>IF(ISBLANK('2.Quote'!H75),"",'2.Quote'!H75)</f>
        <v/>
      </c>
      <c r="H75" s="124" t="str">
        <f>IF(ISBLANK('2.Quote'!G75),"",'2.Quote'!G75)</f>
        <v/>
      </c>
    </row>
    <row r="76" spans="2:8" x14ac:dyDescent="0.25">
      <c r="B76" s="18">
        <v>49</v>
      </c>
      <c r="C76" s="19" t="str">
        <f>IF(ISBLANK('2.Quote'!C76),"",'2.Quote'!C76)</f>
        <v/>
      </c>
      <c r="D76" s="19" t="str">
        <f>IF(ISBLANK('2.Quote'!D76),"",'2.Quote'!D76)</f>
        <v/>
      </c>
      <c r="E76" s="124" t="str">
        <f>IF(ISBLANK('2.Quote'!E76),"",'2.Quote'!E76)</f>
        <v/>
      </c>
      <c r="F76" s="124" t="str">
        <f>IF(ISBLANK('2.Quote'!F76),"",'2.Quote'!F76)</f>
        <v/>
      </c>
      <c r="G76" s="124" t="str">
        <f>IF(ISBLANK('2.Quote'!H76),"",'2.Quote'!H76)</f>
        <v/>
      </c>
      <c r="H76" s="124" t="str">
        <f>IF(ISBLANK('2.Quote'!G76),"",'2.Quote'!G76)</f>
        <v/>
      </c>
    </row>
    <row r="77" spans="2:8" x14ac:dyDescent="0.25">
      <c r="B77" s="21">
        <v>50</v>
      </c>
      <c r="C77" s="19" t="str">
        <f>IF(ISBLANK('2.Quote'!C77),"",'2.Quote'!C77)</f>
        <v/>
      </c>
      <c r="D77" s="19" t="str">
        <f>IF(ISBLANK('2.Quote'!D77),"",'2.Quote'!D77)</f>
        <v/>
      </c>
      <c r="E77" s="124" t="str">
        <f>IF(ISBLANK('2.Quote'!E77),"",'2.Quote'!E77)</f>
        <v/>
      </c>
      <c r="F77" s="124" t="str">
        <f>IF(ISBLANK('2.Quote'!F77),"",'2.Quote'!F77)</f>
        <v/>
      </c>
      <c r="G77" s="124" t="str">
        <f>IF(ISBLANK('2.Quote'!H77),"",'2.Quote'!H77)</f>
        <v/>
      </c>
      <c r="H77" s="124" t="str">
        <f>IF(ISBLANK('2.Quote'!G77),"",'2.Quote'!G77)</f>
        <v/>
      </c>
    </row>
    <row r="78" spans="2:8" x14ac:dyDescent="0.25">
      <c r="B78" s="18">
        <v>51</v>
      </c>
      <c r="C78" s="19" t="str">
        <f>IF(ISBLANK('2.Quote'!C78),"",'2.Quote'!C78)</f>
        <v/>
      </c>
      <c r="D78" s="19" t="str">
        <f>IF(ISBLANK('2.Quote'!D78),"",'2.Quote'!D78)</f>
        <v/>
      </c>
      <c r="E78" s="124" t="str">
        <f>IF(ISBLANK('2.Quote'!E78),"",'2.Quote'!E78)</f>
        <v/>
      </c>
      <c r="F78" s="124" t="str">
        <f>IF(ISBLANK('2.Quote'!F78),"",'2.Quote'!F78)</f>
        <v/>
      </c>
      <c r="G78" s="124" t="str">
        <f>IF(ISBLANK('2.Quote'!H78),"",'2.Quote'!H78)</f>
        <v/>
      </c>
      <c r="H78" s="124" t="str">
        <f>IF(ISBLANK('2.Quote'!G78),"",'2.Quote'!G78)</f>
        <v/>
      </c>
    </row>
    <row r="79" spans="2:8" x14ac:dyDescent="0.25">
      <c r="B79" s="21">
        <v>52</v>
      </c>
      <c r="C79" s="19" t="str">
        <f>IF(ISBLANK('2.Quote'!C79),"",'2.Quote'!C79)</f>
        <v/>
      </c>
      <c r="D79" s="19" t="str">
        <f>IF(ISBLANK('2.Quote'!D79),"",'2.Quote'!D79)</f>
        <v/>
      </c>
      <c r="E79" s="124" t="str">
        <f>IF(ISBLANK('2.Quote'!E79),"",'2.Quote'!E79)</f>
        <v/>
      </c>
      <c r="F79" s="124" t="str">
        <f>IF(ISBLANK('2.Quote'!F79),"",'2.Quote'!F79)</f>
        <v/>
      </c>
      <c r="G79" s="124" t="str">
        <f>IF(ISBLANK('2.Quote'!H79),"",'2.Quote'!H79)</f>
        <v/>
      </c>
      <c r="H79" s="124" t="str">
        <f>IF(ISBLANK('2.Quote'!G79),"",'2.Quote'!G79)</f>
        <v/>
      </c>
    </row>
    <row r="80" spans="2:8" x14ac:dyDescent="0.25">
      <c r="B80" s="18">
        <v>53</v>
      </c>
      <c r="C80" s="19" t="str">
        <f>IF(ISBLANK('2.Quote'!C80),"",'2.Quote'!C80)</f>
        <v/>
      </c>
      <c r="D80" s="19" t="str">
        <f>IF(ISBLANK('2.Quote'!D80),"",'2.Quote'!D80)</f>
        <v/>
      </c>
      <c r="E80" s="124" t="str">
        <f>IF(ISBLANK('2.Quote'!E80),"",'2.Quote'!E80)</f>
        <v/>
      </c>
      <c r="F80" s="124" t="str">
        <f>IF(ISBLANK('2.Quote'!F80),"",'2.Quote'!F80)</f>
        <v/>
      </c>
      <c r="G80" s="124" t="str">
        <f>IF(ISBLANK('2.Quote'!H80),"",'2.Quote'!H80)</f>
        <v/>
      </c>
      <c r="H80" s="124" t="str">
        <f>IF(ISBLANK('2.Quote'!G80),"",'2.Quote'!G80)</f>
        <v/>
      </c>
    </row>
    <row r="81" spans="2:8" x14ac:dyDescent="0.25">
      <c r="B81" s="21">
        <v>54</v>
      </c>
      <c r="C81" s="19" t="str">
        <f>IF(ISBLANK('2.Quote'!C81),"",'2.Quote'!C81)</f>
        <v/>
      </c>
      <c r="D81" s="19" t="str">
        <f>IF(ISBLANK('2.Quote'!D81),"",'2.Quote'!D81)</f>
        <v/>
      </c>
      <c r="E81" s="124" t="str">
        <f>IF(ISBLANK('2.Quote'!E81),"",'2.Quote'!E81)</f>
        <v/>
      </c>
      <c r="F81" s="124" t="str">
        <f>IF(ISBLANK('2.Quote'!F81),"",'2.Quote'!F81)</f>
        <v/>
      </c>
      <c r="G81" s="124" t="str">
        <f>IF(ISBLANK('2.Quote'!H81),"",'2.Quote'!H81)</f>
        <v/>
      </c>
      <c r="H81" s="124" t="str">
        <f>IF(ISBLANK('2.Quote'!G81),"",'2.Quote'!G81)</f>
        <v/>
      </c>
    </row>
    <row r="82" spans="2:8" x14ac:dyDescent="0.25">
      <c r="B82" s="18">
        <v>55</v>
      </c>
      <c r="C82" s="19" t="str">
        <f>IF(ISBLANK('2.Quote'!C82),"",'2.Quote'!C82)</f>
        <v/>
      </c>
      <c r="D82" s="19" t="str">
        <f>IF(ISBLANK('2.Quote'!D82),"",'2.Quote'!D82)</f>
        <v/>
      </c>
      <c r="E82" s="124" t="str">
        <f>IF(ISBLANK('2.Quote'!E82),"",'2.Quote'!E82)</f>
        <v/>
      </c>
      <c r="F82" s="124" t="str">
        <f>IF(ISBLANK('2.Quote'!F82),"",'2.Quote'!F82)</f>
        <v/>
      </c>
      <c r="G82" s="124" t="str">
        <f>IF(ISBLANK('2.Quote'!H82),"",'2.Quote'!H82)</f>
        <v/>
      </c>
      <c r="H82" s="124" t="str">
        <f>IF(ISBLANK('2.Quote'!G82),"",'2.Quote'!G82)</f>
        <v/>
      </c>
    </row>
    <row r="83" spans="2:8" x14ac:dyDescent="0.25">
      <c r="B83" s="21">
        <v>56</v>
      </c>
      <c r="C83" s="19" t="str">
        <f>IF(ISBLANK('2.Quote'!C83),"",'2.Quote'!C83)</f>
        <v/>
      </c>
      <c r="D83" s="19" t="str">
        <f>IF(ISBLANK('2.Quote'!D83),"",'2.Quote'!D83)</f>
        <v/>
      </c>
      <c r="E83" s="124" t="str">
        <f>IF(ISBLANK('2.Quote'!E83),"",'2.Quote'!E83)</f>
        <v/>
      </c>
      <c r="F83" s="124" t="str">
        <f>IF(ISBLANK('2.Quote'!F83),"",'2.Quote'!F83)</f>
        <v/>
      </c>
      <c r="G83" s="124" t="str">
        <f>IF(ISBLANK('2.Quote'!H83),"",'2.Quote'!H83)</f>
        <v/>
      </c>
      <c r="H83" s="124" t="str">
        <f>IF(ISBLANK('2.Quote'!G83),"",'2.Quote'!G83)</f>
        <v/>
      </c>
    </row>
    <row r="84" spans="2:8" x14ac:dyDescent="0.25">
      <c r="B84" s="18">
        <v>57</v>
      </c>
      <c r="C84" s="19" t="str">
        <f>IF(ISBLANK('2.Quote'!C84),"",'2.Quote'!C84)</f>
        <v/>
      </c>
      <c r="D84" s="19" t="str">
        <f>IF(ISBLANK('2.Quote'!D84),"",'2.Quote'!D84)</f>
        <v/>
      </c>
      <c r="E84" s="124" t="str">
        <f>IF(ISBLANK('2.Quote'!E84),"",'2.Quote'!E84)</f>
        <v/>
      </c>
      <c r="F84" s="124" t="str">
        <f>IF(ISBLANK('2.Quote'!F84),"",'2.Quote'!F84)</f>
        <v/>
      </c>
      <c r="G84" s="124" t="str">
        <f>IF(ISBLANK('2.Quote'!H84),"",'2.Quote'!H84)</f>
        <v/>
      </c>
      <c r="H84" s="124" t="str">
        <f>IF(ISBLANK('2.Quote'!G84),"",'2.Quote'!G84)</f>
        <v/>
      </c>
    </row>
    <row r="85" spans="2:8" x14ac:dyDescent="0.25">
      <c r="B85" s="21">
        <v>58</v>
      </c>
      <c r="C85" s="19" t="str">
        <f>IF(ISBLANK('2.Quote'!C85),"",'2.Quote'!C85)</f>
        <v/>
      </c>
      <c r="D85" s="19" t="str">
        <f>IF(ISBLANK('2.Quote'!D85),"",'2.Quote'!D85)</f>
        <v/>
      </c>
      <c r="E85" s="124" t="str">
        <f>IF(ISBLANK('2.Quote'!E85),"",'2.Quote'!E85)</f>
        <v/>
      </c>
      <c r="F85" s="124" t="str">
        <f>IF(ISBLANK('2.Quote'!F85),"",'2.Quote'!F85)</f>
        <v/>
      </c>
      <c r="G85" s="124" t="str">
        <f>IF(ISBLANK('2.Quote'!H85),"",'2.Quote'!H85)</f>
        <v/>
      </c>
      <c r="H85" s="124" t="str">
        <f>IF(ISBLANK('2.Quote'!G85),"",'2.Quote'!G85)</f>
        <v/>
      </c>
    </row>
    <row r="86" spans="2:8" x14ac:dyDescent="0.25">
      <c r="B86" s="18">
        <v>59</v>
      </c>
      <c r="C86" s="19" t="str">
        <f>IF(ISBLANK('2.Quote'!C86),"",'2.Quote'!C86)</f>
        <v/>
      </c>
      <c r="D86" s="19" t="str">
        <f>IF(ISBLANK('2.Quote'!D86),"",'2.Quote'!D86)</f>
        <v/>
      </c>
      <c r="E86" s="124" t="str">
        <f>IF(ISBLANK('2.Quote'!E86),"",'2.Quote'!E86)</f>
        <v/>
      </c>
      <c r="F86" s="124" t="str">
        <f>IF(ISBLANK('2.Quote'!F86),"",'2.Quote'!F86)</f>
        <v/>
      </c>
      <c r="G86" s="124" t="str">
        <f>IF(ISBLANK('2.Quote'!H86),"",'2.Quote'!H86)</f>
        <v/>
      </c>
      <c r="H86" s="124" t="str">
        <f>IF(ISBLANK('2.Quote'!G86),"",'2.Quote'!G86)</f>
        <v/>
      </c>
    </row>
    <row r="87" spans="2:8" x14ac:dyDescent="0.25">
      <c r="B87" s="21">
        <v>60</v>
      </c>
      <c r="C87" s="19" t="str">
        <f>IF(ISBLANK('2.Quote'!C87),"",'2.Quote'!C87)</f>
        <v/>
      </c>
      <c r="D87" s="19" t="str">
        <f>IF(ISBLANK('2.Quote'!D87),"",'2.Quote'!D87)</f>
        <v/>
      </c>
      <c r="E87" s="124" t="str">
        <f>IF(ISBLANK('2.Quote'!E87),"",'2.Quote'!E87)</f>
        <v/>
      </c>
      <c r="F87" s="124" t="str">
        <f>IF(ISBLANK('2.Quote'!F87),"",'2.Quote'!F87)</f>
        <v/>
      </c>
      <c r="G87" s="124" t="str">
        <f>IF(ISBLANK('2.Quote'!H87),"",'2.Quote'!H87)</f>
        <v/>
      </c>
      <c r="H87" s="124" t="str">
        <f>IF(ISBLANK('2.Quote'!G87),"",'2.Quote'!G87)</f>
        <v/>
      </c>
    </row>
    <row r="88" spans="2:8" x14ac:dyDescent="0.25">
      <c r="B88" s="18">
        <v>61</v>
      </c>
      <c r="C88" s="19" t="str">
        <f>IF(ISBLANK('2.Quote'!C88),"",'2.Quote'!C88)</f>
        <v/>
      </c>
      <c r="D88" s="19" t="str">
        <f>IF(ISBLANK('2.Quote'!D88),"",'2.Quote'!D88)</f>
        <v/>
      </c>
      <c r="E88" s="124" t="str">
        <f>IF(ISBLANK('2.Quote'!E88),"",'2.Quote'!E88)</f>
        <v/>
      </c>
      <c r="F88" s="124" t="str">
        <f>IF(ISBLANK('2.Quote'!F88),"",'2.Quote'!F88)</f>
        <v/>
      </c>
      <c r="G88" s="124" t="str">
        <f>IF(ISBLANK('2.Quote'!H88),"",'2.Quote'!H88)</f>
        <v/>
      </c>
      <c r="H88" s="124" t="str">
        <f>IF(ISBLANK('2.Quote'!G88),"",'2.Quote'!G88)</f>
        <v/>
      </c>
    </row>
    <row r="89" spans="2:8" x14ac:dyDescent="0.25">
      <c r="B89" s="21">
        <v>62</v>
      </c>
      <c r="C89" s="19" t="str">
        <f>IF(ISBLANK('2.Quote'!C89),"",'2.Quote'!C89)</f>
        <v/>
      </c>
      <c r="D89" s="19" t="str">
        <f>IF(ISBLANK('2.Quote'!D89),"",'2.Quote'!D89)</f>
        <v/>
      </c>
      <c r="E89" s="124" t="str">
        <f>IF(ISBLANK('2.Quote'!E89),"",'2.Quote'!E89)</f>
        <v/>
      </c>
      <c r="F89" s="124" t="str">
        <f>IF(ISBLANK('2.Quote'!F89),"",'2.Quote'!F89)</f>
        <v/>
      </c>
      <c r="G89" s="124" t="str">
        <f>IF(ISBLANK('2.Quote'!H89),"",'2.Quote'!H89)</f>
        <v/>
      </c>
      <c r="H89" s="124" t="str">
        <f>IF(ISBLANK('2.Quote'!G89),"",'2.Quote'!G89)</f>
        <v/>
      </c>
    </row>
    <row r="90" spans="2:8" x14ac:dyDescent="0.25">
      <c r="B90" s="18">
        <v>63</v>
      </c>
      <c r="C90" s="19" t="str">
        <f>IF(ISBLANK('2.Quote'!C90),"",'2.Quote'!C90)</f>
        <v/>
      </c>
      <c r="D90" s="19" t="str">
        <f>IF(ISBLANK('2.Quote'!D90),"",'2.Quote'!D90)</f>
        <v/>
      </c>
      <c r="E90" s="124" t="str">
        <f>IF(ISBLANK('2.Quote'!E90),"",'2.Quote'!E90)</f>
        <v/>
      </c>
      <c r="F90" s="124" t="str">
        <f>IF(ISBLANK('2.Quote'!F90),"",'2.Quote'!F90)</f>
        <v/>
      </c>
      <c r="G90" s="124" t="str">
        <f>IF(ISBLANK('2.Quote'!H90),"",'2.Quote'!H90)</f>
        <v/>
      </c>
      <c r="H90" s="124" t="str">
        <f>IF(ISBLANK('2.Quote'!G90),"",'2.Quote'!G90)</f>
        <v/>
      </c>
    </row>
    <row r="91" spans="2:8" x14ac:dyDescent="0.25">
      <c r="B91" s="21">
        <v>64</v>
      </c>
      <c r="C91" s="19" t="str">
        <f>IF(ISBLANK('2.Quote'!C91),"",'2.Quote'!C91)</f>
        <v/>
      </c>
      <c r="D91" s="19" t="str">
        <f>IF(ISBLANK('2.Quote'!D91),"",'2.Quote'!D91)</f>
        <v/>
      </c>
      <c r="E91" s="124" t="str">
        <f>IF(ISBLANK('2.Quote'!E91),"",'2.Quote'!E91)</f>
        <v/>
      </c>
      <c r="F91" s="124" t="str">
        <f>IF(ISBLANK('2.Quote'!F91),"",'2.Quote'!F91)</f>
        <v/>
      </c>
      <c r="G91" s="124" t="str">
        <f>IF(ISBLANK('2.Quote'!H91),"",'2.Quote'!H91)</f>
        <v/>
      </c>
      <c r="H91" s="124" t="str">
        <f>IF(ISBLANK('2.Quote'!G91),"",'2.Quote'!G91)</f>
        <v/>
      </c>
    </row>
    <row r="92" spans="2:8" x14ac:dyDescent="0.25">
      <c r="B92" s="18">
        <v>65</v>
      </c>
      <c r="C92" s="19" t="str">
        <f>IF(ISBLANK('2.Quote'!C92),"",'2.Quote'!C92)</f>
        <v/>
      </c>
      <c r="D92" s="19" t="str">
        <f>IF(ISBLANK('2.Quote'!D92),"",'2.Quote'!D92)</f>
        <v/>
      </c>
      <c r="E92" s="124" t="str">
        <f>IF(ISBLANK('2.Quote'!E92),"",'2.Quote'!E92)</f>
        <v/>
      </c>
      <c r="F92" s="124" t="str">
        <f>IF(ISBLANK('2.Quote'!F92),"",'2.Quote'!F92)</f>
        <v/>
      </c>
      <c r="G92" s="124" t="str">
        <f>IF(ISBLANK('2.Quote'!H92),"",'2.Quote'!H92)</f>
        <v/>
      </c>
      <c r="H92" s="124" t="str">
        <f>IF(ISBLANK('2.Quote'!G92),"",'2.Quote'!G92)</f>
        <v/>
      </c>
    </row>
    <row r="93" spans="2:8" x14ac:dyDescent="0.25">
      <c r="B93" s="21">
        <v>66</v>
      </c>
      <c r="C93" s="19" t="str">
        <f>IF(ISBLANK('2.Quote'!C93),"",'2.Quote'!C93)</f>
        <v/>
      </c>
      <c r="D93" s="19" t="str">
        <f>IF(ISBLANK('2.Quote'!D93),"",'2.Quote'!D93)</f>
        <v/>
      </c>
      <c r="E93" s="124" t="str">
        <f>IF(ISBLANK('2.Quote'!E93),"",'2.Quote'!E93)</f>
        <v/>
      </c>
      <c r="F93" s="124" t="str">
        <f>IF(ISBLANK('2.Quote'!F93),"",'2.Quote'!F93)</f>
        <v/>
      </c>
      <c r="G93" s="124" t="str">
        <f>IF(ISBLANK('2.Quote'!H93),"",'2.Quote'!H93)</f>
        <v/>
      </c>
      <c r="H93" s="124" t="str">
        <f>IF(ISBLANK('2.Quote'!G93),"",'2.Quote'!G93)</f>
        <v/>
      </c>
    </row>
    <row r="94" spans="2:8" x14ac:dyDescent="0.25">
      <c r="B94" s="18">
        <v>67</v>
      </c>
      <c r="C94" s="19" t="str">
        <f>IF(ISBLANK('2.Quote'!C94),"",'2.Quote'!C94)</f>
        <v/>
      </c>
      <c r="D94" s="19" t="str">
        <f>IF(ISBLANK('2.Quote'!D94),"",'2.Quote'!D94)</f>
        <v/>
      </c>
      <c r="E94" s="124" t="str">
        <f>IF(ISBLANK('2.Quote'!E94),"",'2.Quote'!E94)</f>
        <v/>
      </c>
      <c r="F94" s="124" t="str">
        <f>IF(ISBLANK('2.Quote'!F94),"",'2.Quote'!F94)</f>
        <v/>
      </c>
      <c r="G94" s="124" t="str">
        <f>IF(ISBLANK('2.Quote'!H94),"",'2.Quote'!H94)</f>
        <v/>
      </c>
      <c r="H94" s="124" t="str">
        <f>IF(ISBLANK('2.Quote'!G94),"",'2.Quote'!G94)</f>
        <v/>
      </c>
    </row>
    <row r="95" spans="2:8" x14ac:dyDescent="0.25">
      <c r="B95" s="21">
        <v>68</v>
      </c>
      <c r="C95" s="19" t="str">
        <f>IF(ISBLANK('2.Quote'!C95),"",'2.Quote'!C95)</f>
        <v/>
      </c>
      <c r="D95" s="19" t="str">
        <f>IF(ISBLANK('2.Quote'!D95),"",'2.Quote'!D95)</f>
        <v/>
      </c>
      <c r="E95" s="124" t="str">
        <f>IF(ISBLANK('2.Quote'!E95),"",'2.Quote'!E95)</f>
        <v/>
      </c>
      <c r="F95" s="124" t="str">
        <f>IF(ISBLANK('2.Quote'!F95),"",'2.Quote'!F95)</f>
        <v/>
      </c>
      <c r="G95" s="124" t="str">
        <f>IF(ISBLANK('2.Quote'!H95),"",'2.Quote'!H95)</f>
        <v/>
      </c>
      <c r="H95" s="124" t="str">
        <f>IF(ISBLANK('2.Quote'!G95),"",'2.Quote'!G95)</f>
        <v/>
      </c>
    </row>
    <row r="96" spans="2:8" x14ac:dyDescent="0.25">
      <c r="B96" s="18">
        <v>69</v>
      </c>
      <c r="C96" s="19" t="str">
        <f>IF(ISBLANK('2.Quote'!C96),"",'2.Quote'!C96)</f>
        <v/>
      </c>
      <c r="D96" s="19" t="str">
        <f>IF(ISBLANK('2.Quote'!D96),"",'2.Quote'!D96)</f>
        <v/>
      </c>
      <c r="E96" s="124" t="str">
        <f>IF(ISBLANK('2.Quote'!E96),"",'2.Quote'!E96)</f>
        <v/>
      </c>
      <c r="F96" s="124" t="str">
        <f>IF(ISBLANK('2.Quote'!F96),"",'2.Quote'!F96)</f>
        <v/>
      </c>
      <c r="G96" s="124" t="str">
        <f>IF(ISBLANK('2.Quote'!H96),"",'2.Quote'!H96)</f>
        <v/>
      </c>
      <c r="H96" s="124" t="str">
        <f>IF(ISBLANK('2.Quote'!G96),"",'2.Quote'!G96)</f>
        <v/>
      </c>
    </row>
    <row r="97" spans="2:8" x14ac:dyDescent="0.25">
      <c r="B97" s="21">
        <v>70</v>
      </c>
      <c r="C97" s="19" t="str">
        <f>IF(ISBLANK('2.Quote'!C97),"",'2.Quote'!C97)</f>
        <v/>
      </c>
      <c r="D97" s="19" t="str">
        <f>IF(ISBLANK('2.Quote'!D97),"",'2.Quote'!D97)</f>
        <v/>
      </c>
      <c r="E97" s="124" t="str">
        <f>IF(ISBLANK('2.Quote'!E97),"",'2.Quote'!E97)</f>
        <v/>
      </c>
      <c r="F97" s="124" t="str">
        <f>IF(ISBLANK('2.Quote'!F97),"",'2.Quote'!F97)</f>
        <v/>
      </c>
      <c r="G97" s="124" t="str">
        <f>IF(ISBLANK('2.Quote'!H97),"",'2.Quote'!H97)</f>
        <v/>
      </c>
      <c r="H97" s="124" t="str">
        <f>IF(ISBLANK('2.Quote'!G97),"",'2.Quote'!G97)</f>
        <v/>
      </c>
    </row>
    <row r="98" spans="2:8" x14ac:dyDescent="0.25">
      <c r="B98" s="18">
        <v>71</v>
      </c>
      <c r="C98" s="19" t="str">
        <f>IF(ISBLANK('2.Quote'!C98),"",'2.Quote'!C98)</f>
        <v/>
      </c>
      <c r="D98" s="19" t="str">
        <f>IF(ISBLANK('2.Quote'!D98),"",'2.Quote'!D98)</f>
        <v/>
      </c>
      <c r="E98" s="124" t="str">
        <f>IF(ISBLANK('2.Quote'!E98),"",'2.Quote'!E98)</f>
        <v/>
      </c>
      <c r="F98" s="124" t="str">
        <f>IF(ISBLANK('2.Quote'!F98),"",'2.Quote'!F98)</f>
        <v/>
      </c>
      <c r="G98" s="124" t="str">
        <f>IF(ISBLANK('2.Quote'!H98),"",'2.Quote'!H98)</f>
        <v/>
      </c>
      <c r="H98" s="124" t="str">
        <f>IF(ISBLANK('2.Quote'!G98),"",'2.Quote'!G98)</f>
        <v/>
      </c>
    </row>
    <row r="99" spans="2:8" x14ac:dyDescent="0.25">
      <c r="B99" s="21">
        <v>72</v>
      </c>
      <c r="C99" s="19" t="str">
        <f>IF(ISBLANK('2.Quote'!C99),"",'2.Quote'!C99)</f>
        <v/>
      </c>
      <c r="D99" s="19" t="str">
        <f>IF(ISBLANK('2.Quote'!D99),"",'2.Quote'!D99)</f>
        <v/>
      </c>
      <c r="E99" s="124" t="str">
        <f>IF(ISBLANK('2.Quote'!E99),"",'2.Quote'!E99)</f>
        <v/>
      </c>
      <c r="F99" s="124" t="str">
        <f>IF(ISBLANK('2.Quote'!F99),"",'2.Quote'!F99)</f>
        <v/>
      </c>
      <c r="G99" s="124" t="str">
        <f>IF(ISBLANK('2.Quote'!H99),"",'2.Quote'!H99)</f>
        <v/>
      </c>
      <c r="H99" s="124" t="str">
        <f>IF(ISBLANK('2.Quote'!G99),"",'2.Quote'!G99)</f>
        <v/>
      </c>
    </row>
    <row r="100" spans="2:8" x14ac:dyDescent="0.25">
      <c r="B100" s="18">
        <v>73</v>
      </c>
      <c r="C100" s="19" t="str">
        <f>IF(ISBLANK('2.Quote'!C100),"",'2.Quote'!C100)</f>
        <v/>
      </c>
      <c r="D100" s="19" t="str">
        <f>IF(ISBLANK('2.Quote'!D100),"",'2.Quote'!D100)</f>
        <v/>
      </c>
      <c r="E100" s="124" t="str">
        <f>IF(ISBLANK('2.Quote'!E100),"",'2.Quote'!E100)</f>
        <v/>
      </c>
      <c r="F100" s="124" t="str">
        <f>IF(ISBLANK('2.Quote'!F100),"",'2.Quote'!F100)</f>
        <v/>
      </c>
      <c r="G100" s="124" t="str">
        <f>IF(ISBLANK('2.Quote'!H100),"",'2.Quote'!H100)</f>
        <v/>
      </c>
      <c r="H100" s="124" t="str">
        <f>IF(ISBLANK('2.Quote'!G100),"",'2.Quote'!G100)</f>
        <v/>
      </c>
    </row>
    <row r="101" spans="2:8" x14ac:dyDescent="0.25">
      <c r="B101" s="21">
        <v>74</v>
      </c>
      <c r="C101" s="19" t="str">
        <f>IF(ISBLANK('2.Quote'!C101),"",'2.Quote'!C101)</f>
        <v/>
      </c>
      <c r="D101" s="19" t="str">
        <f>IF(ISBLANK('2.Quote'!D101),"",'2.Quote'!D101)</f>
        <v/>
      </c>
      <c r="E101" s="124" t="str">
        <f>IF(ISBLANK('2.Quote'!E101),"",'2.Quote'!E101)</f>
        <v/>
      </c>
      <c r="F101" s="124" t="str">
        <f>IF(ISBLANK('2.Quote'!F101),"",'2.Quote'!F101)</f>
        <v/>
      </c>
      <c r="G101" s="124" t="str">
        <f>IF(ISBLANK('2.Quote'!H101),"",'2.Quote'!H101)</f>
        <v/>
      </c>
      <c r="H101" s="124" t="str">
        <f>IF(ISBLANK('2.Quote'!G101),"",'2.Quote'!G101)</f>
        <v/>
      </c>
    </row>
    <row r="102" spans="2:8" x14ac:dyDescent="0.25">
      <c r="B102" s="18">
        <v>75</v>
      </c>
      <c r="C102" s="19" t="str">
        <f>IF(ISBLANK('2.Quote'!C102),"",'2.Quote'!C102)</f>
        <v/>
      </c>
      <c r="D102" s="19" t="str">
        <f>IF(ISBLANK('2.Quote'!D102),"",'2.Quote'!D102)</f>
        <v/>
      </c>
      <c r="E102" s="124" t="str">
        <f>IF(ISBLANK('2.Quote'!E102),"",'2.Quote'!E102)</f>
        <v/>
      </c>
      <c r="F102" s="124" t="str">
        <f>IF(ISBLANK('2.Quote'!F102),"",'2.Quote'!F102)</f>
        <v/>
      </c>
      <c r="G102" s="124" t="str">
        <f>IF(ISBLANK('2.Quote'!H102),"",'2.Quote'!H102)</f>
        <v/>
      </c>
      <c r="H102" s="124" t="str">
        <f>IF(ISBLANK('2.Quote'!G102),"",'2.Quote'!G102)</f>
        <v/>
      </c>
    </row>
    <row r="103" spans="2:8" x14ac:dyDescent="0.25">
      <c r="B103" s="21">
        <v>76</v>
      </c>
      <c r="C103" s="19" t="str">
        <f>IF(ISBLANK('2.Quote'!C103),"",'2.Quote'!C103)</f>
        <v/>
      </c>
      <c r="D103" s="19" t="str">
        <f>IF(ISBLANK('2.Quote'!D103),"",'2.Quote'!D103)</f>
        <v/>
      </c>
      <c r="E103" s="124" t="str">
        <f>IF(ISBLANK('2.Quote'!E103),"",'2.Quote'!E103)</f>
        <v/>
      </c>
      <c r="F103" s="124" t="str">
        <f>IF(ISBLANK('2.Quote'!F103),"",'2.Quote'!F103)</f>
        <v/>
      </c>
      <c r="G103" s="124" t="str">
        <f>IF(ISBLANK('2.Quote'!H103),"",'2.Quote'!H103)</f>
        <v/>
      </c>
      <c r="H103" s="124" t="str">
        <f>IF(ISBLANK('2.Quote'!G103),"",'2.Quote'!G103)</f>
        <v/>
      </c>
    </row>
    <row r="104" spans="2:8" x14ac:dyDescent="0.25">
      <c r="B104" s="18">
        <v>77</v>
      </c>
      <c r="C104" s="19" t="str">
        <f>IF(ISBLANK('2.Quote'!C104),"",'2.Quote'!C104)</f>
        <v/>
      </c>
      <c r="D104" s="19" t="str">
        <f>IF(ISBLANK('2.Quote'!D104),"",'2.Quote'!D104)</f>
        <v/>
      </c>
      <c r="E104" s="124" t="str">
        <f>IF(ISBLANK('2.Quote'!E104),"",'2.Quote'!E104)</f>
        <v/>
      </c>
      <c r="F104" s="124" t="str">
        <f>IF(ISBLANK('2.Quote'!F104),"",'2.Quote'!F104)</f>
        <v/>
      </c>
      <c r="G104" s="124" t="str">
        <f>IF(ISBLANK('2.Quote'!H104),"",'2.Quote'!H104)</f>
        <v/>
      </c>
      <c r="H104" s="124" t="str">
        <f>IF(ISBLANK('2.Quote'!G104),"",'2.Quote'!G104)</f>
        <v/>
      </c>
    </row>
    <row r="105" spans="2:8" x14ac:dyDescent="0.25">
      <c r="B105" s="21">
        <v>78</v>
      </c>
      <c r="C105" s="19" t="str">
        <f>IF(ISBLANK('2.Quote'!C105),"",'2.Quote'!C105)</f>
        <v/>
      </c>
      <c r="D105" s="19" t="str">
        <f>IF(ISBLANK('2.Quote'!D105),"",'2.Quote'!D105)</f>
        <v/>
      </c>
      <c r="E105" s="124" t="str">
        <f>IF(ISBLANK('2.Quote'!E105),"",'2.Quote'!E105)</f>
        <v/>
      </c>
      <c r="F105" s="124" t="str">
        <f>IF(ISBLANK('2.Quote'!F105),"",'2.Quote'!F105)</f>
        <v/>
      </c>
      <c r="G105" s="124" t="str">
        <f>IF(ISBLANK('2.Quote'!H105),"",'2.Quote'!H105)</f>
        <v/>
      </c>
      <c r="H105" s="124" t="str">
        <f>IF(ISBLANK('2.Quote'!G105),"",'2.Quote'!G105)</f>
        <v/>
      </c>
    </row>
    <row r="106" spans="2:8" x14ac:dyDescent="0.25">
      <c r="B106" s="18">
        <v>79</v>
      </c>
      <c r="C106" s="19" t="str">
        <f>IF(ISBLANK('2.Quote'!C106),"",'2.Quote'!C106)</f>
        <v/>
      </c>
      <c r="D106" s="19" t="str">
        <f>IF(ISBLANK('2.Quote'!D106),"",'2.Quote'!D106)</f>
        <v/>
      </c>
      <c r="E106" s="124" t="str">
        <f>IF(ISBLANK('2.Quote'!E106),"",'2.Quote'!E106)</f>
        <v/>
      </c>
      <c r="F106" s="124" t="str">
        <f>IF(ISBLANK('2.Quote'!F106),"",'2.Quote'!F106)</f>
        <v/>
      </c>
      <c r="G106" s="124" t="str">
        <f>IF(ISBLANK('2.Quote'!H106),"",'2.Quote'!H106)</f>
        <v/>
      </c>
      <c r="H106" s="124" t="str">
        <f>IF(ISBLANK('2.Quote'!G106),"",'2.Quote'!G106)</f>
        <v/>
      </c>
    </row>
    <row r="107" spans="2:8" x14ac:dyDescent="0.25">
      <c r="B107" s="21">
        <v>80</v>
      </c>
      <c r="C107" s="19" t="str">
        <f>IF(ISBLANK('2.Quote'!C107),"",'2.Quote'!C107)</f>
        <v/>
      </c>
      <c r="D107" s="19" t="str">
        <f>IF(ISBLANK('2.Quote'!D107),"",'2.Quote'!D107)</f>
        <v/>
      </c>
      <c r="E107" s="124" t="str">
        <f>IF(ISBLANK('2.Quote'!E107),"",'2.Quote'!E107)</f>
        <v/>
      </c>
      <c r="F107" s="124" t="str">
        <f>IF(ISBLANK('2.Quote'!F107),"",'2.Quote'!F107)</f>
        <v/>
      </c>
      <c r="G107" s="124" t="str">
        <f>IF(ISBLANK('2.Quote'!H107),"",'2.Quote'!H107)</f>
        <v/>
      </c>
      <c r="H107" s="124" t="str">
        <f>IF(ISBLANK('2.Quote'!G107),"",'2.Quote'!G107)</f>
        <v/>
      </c>
    </row>
    <row r="108" spans="2:8" ht="15.75" thickBot="1" x14ac:dyDescent="0.3">
      <c r="B108" s="58"/>
      <c r="C108" s="58"/>
      <c r="D108" s="123">
        <f>'2.Quote'!G108</f>
        <v>1</v>
      </c>
      <c r="E108" s="136"/>
      <c r="F108" s="136"/>
      <c r="G108" s="118" t="s">
        <v>11542</v>
      </c>
      <c r="H108" s="119">
        <f>'2.Quote'!J108</f>
        <v>103.35000000000001</v>
      </c>
    </row>
    <row r="109" spans="2:8" ht="15.75" thickTop="1" x14ac:dyDescent="0.25">
      <c r="B109" s="23" t="str">
        <f>$B$54</f>
        <v>Total price quoted excludes GST</v>
      </c>
      <c r="G109" s="13"/>
      <c r="H109" s="14"/>
    </row>
    <row r="110" spans="2:8" x14ac:dyDescent="0.25">
      <c r="B110" s="23" t="str">
        <f>$B$55</f>
        <v>This quotation is subject to Capral Limited's standard conditions of sale (unless otherwise agreed in writing) which can</v>
      </c>
      <c r="G110" s="13"/>
      <c r="H110" s="14"/>
    </row>
    <row r="111" spans="2:8" x14ac:dyDescent="0.25">
      <c r="B111" s="23" t="str">
        <f>$B$56</f>
        <v>be viewed on our website at www.capral.com.au</v>
      </c>
      <c r="G111" s="84"/>
      <c r="H111" s="51" t="str">
        <f>Version</f>
        <v>v2026.06.01</v>
      </c>
    </row>
    <row r="114" spans="2:8" ht="30" customHeight="1" x14ac:dyDescent="0.25"/>
    <row r="115" spans="2:8" x14ac:dyDescent="0.25">
      <c r="B115" s="296" t="s">
        <v>1</v>
      </c>
      <c r="C115" s="297"/>
      <c r="D115" s="298" t="str">
        <f>IF(ISBLANK(customer),"",customer)</f>
        <v/>
      </c>
      <c r="E115" s="299"/>
      <c r="F115" s="182" t="s">
        <v>11540</v>
      </c>
      <c r="G115" s="303" t="str">
        <f>IF(ISBLANK(quote_date),"",quote_date)</f>
        <v/>
      </c>
      <c r="H115" s="304"/>
    </row>
    <row r="116" spans="2:8" ht="3.95" customHeight="1" x14ac:dyDescent="0.25">
      <c r="B116" s="9"/>
      <c r="C116" s="9"/>
    </row>
    <row r="117" spans="2:8" x14ac:dyDescent="0.25">
      <c r="B117" s="296" t="s">
        <v>0</v>
      </c>
      <c r="C117" s="297"/>
      <c r="D117" s="298" t="str">
        <f>IF(ISBLANK(project),"",project)</f>
        <v/>
      </c>
      <c r="E117" s="300"/>
      <c r="G117" s="121" t="str">
        <f>$G$6</f>
        <v>Quote valid 30 days</v>
      </c>
      <c r="H117" s="121"/>
    </row>
    <row r="118" spans="2:8" ht="3.95" customHeight="1" x14ac:dyDescent="0.25">
      <c r="B118" s="9"/>
      <c r="C118" s="9"/>
    </row>
    <row r="119" spans="2:8" x14ac:dyDescent="0.25">
      <c r="B119" s="296" t="s">
        <v>38</v>
      </c>
      <c r="C119" s="297"/>
      <c r="D119" s="298">
        <f>IF(ISBLANK(finish),"",finish)</f>
        <v>0</v>
      </c>
      <c r="E119" s="299"/>
      <c r="F119" s="182" t="s">
        <v>3</v>
      </c>
      <c r="G119" s="298" t="str">
        <f>IF(ISBLANK(quoted_by),"",quoted_by)</f>
        <v/>
      </c>
      <c r="H119" s="300"/>
    </row>
    <row r="120" spans="2:8" x14ac:dyDescent="0.25">
      <c r="D120" s="301" t="str">
        <f>'2.Quote'!D120:J120</f>
        <v>Quoted as Mill Finish</v>
      </c>
      <c r="E120" s="301"/>
      <c r="F120" s="301"/>
      <c r="G120" s="301"/>
      <c r="H120" s="301"/>
    </row>
    <row r="121" spans="2:8" x14ac:dyDescent="0.25">
      <c r="D121" s="120"/>
      <c r="E121" s="85"/>
      <c r="F121" s="85"/>
    </row>
    <row r="122" spans="2:8" x14ac:dyDescent="0.25">
      <c r="B122" s="16" t="s">
        <v>11541</v>
      </c>
      <c r="C122" s="16" t="s">
        <v>11525</v>
      </c>
      <c r="D122" s="16" t="s">
        <v>11526</v>
      </c>
      <c r="E122" s="17" t="s">
        <v>19276</v>
      </c>
      <c r="F122" s="17" t="s">
        <v>19277</v>
      </c>
      <c r="G122" s="17" t="s">
        <v>11530</v>
      </c>
      <c r="H122" s="17" t="s">
        <v>11527</v>
      </c>
    </row>
    <row r="123" spans="2:8" x14ac:dyDescent="0.25">
      <c r="B123" s="18">
        <v>81</v>
      </c>
      <c r="C123" s="19" t="str">
        <f>IF(ISBLANK('2.Quote'!C123),"",'2.Quote'!C123)</f>
        <v/>
      </c>
      <c r="D123" s="19" t="str">
        <f>IF(ISBLANK('2.Quote'!D123),"",'2.Quote'!D123)</f>
        <v/>
      </c>
      <c r="E123" s="124" t="str">
        <f>IF(ISBLANK('2.Quote'!E123),"",'2.Quote'!E123)</f>
        <v/>
      </c>
      <c r="F123" s="124" t="str">
        <f>IF(ISBLANK('2.Quote'!F123),"",'2.Quote'!F123)</f>
        <v/>
      </c>
      <c r="G123" s="124" t="str">
        <f>IF(ISBLANK('2.Quote'!H123),"",'2.Quote'!H123)</f>
        <v/>
      </c>
      <c r="H123" s="124" t="str">
        <f>IF(ISBLANK('2.Quote'!G123),"",'2.Quote'!G123)</f>
        <v/>
      </c>
    </row>
    <row r="124" spans="2:8" x14ac:dyDescent="0.25">
      <c r="B124" s="21">
        <v>82</v>
      </c>
      <c r="C124" s="19" t="str">
        <f>IF(ISBLANK('2.Quote'!C124),"",'2.Quote'!C124)</f>
        <v/>
      </c>
      <c r="D124" s="19" t="str">
        <f>IF(ISBLANK('2.Quote'!D124),"",'2.Quote'!D124)</f>
        <v/>
      </c>
      <c r="E124" s="124" t="str">
        <f>IF(ISBLANK('2.Quote'!E124),"",'2.Quote'!E124)</f>
        <v/>
      </c>
      <c r="F124" s="124" t="str">
        <f>IF(ISBLANK('2.Quote'!F124),"",'2.Quote'!F124)</f>
        <v/>
      </c>
      <c r="G124" s="124" t="str">
        <f>IF(ISBLANK('2.Quote'!H124),"",'2.Quote'!H124)</f>
        <v/>
      </c>
      <c r="H124" s="124" t="str">
        <f>IF(ISBLANK('2.Quote'!G124),"",'2.Quote'!G124)</f>
        <v/>
      </c>
    </row>
    <row r="125" spans="2:8" x14ac:dyDescent="0.25">
      <c r="B125" s="18">
        <v>83</v>
      </c>
      <c r="C125" s="19" t="str">
        <f>IF(ISBLANK('2.Quote'!C125),"",'2.Quote'!C125)</f>
        <v/>
      </c>
      <c r="D125" s="19" t="str">
        <f>IF(ISBLANK('2.Quote'!D125),"",'2.Quote'!D125)</f>
        <v/>
      </c>
      <c r="E125" s="124" t="str">
        <f>IF(ISBLANK('2.Quote'!E125),"",'2.Quote'!E125)</f>
        <v/>
      </c>
      <c r="F125" s="124" t="str">
        <f>IF(ISBLANK('2.Quote'!F125),"",'2.Quote'!F125)</f>
        <v/>
      </c>
      <c r="G125" s="124" t="str">
        <f>IF(ISBLANK('2.Quote'!H125),"",'2.Quote'!H125)</f>
        <v/>
      </c>
      <c r="H125" s="124" t="str">
        <f>IF(ISBLANK('2.Quote'!G125),"",'2.Quote'!G125)</f>
        <v/>
      </c>
    </row>
    <row r="126" spans="2:8" x14ac:dyDescent="0.25">
      <c r="B126" s="18">
        <v>84</v>
      </c>
      <c r="C126" s="19" t="str">
        <f>IF(ISBLANK('2.Quote'!C126),"",'2.Quote'!C126)</f>
        <v/>
      </c>
      <c r="D126" s="19" t="str">
        <f>IF(ISBLANK('2.Quote'!D126),"",'2.Quote'!D126)</f>
        <v/>
      </c>
      <c r="E126" s="124" t="str">
        <f>IF(ISBLANK('2.Quote'!E126),"",'2.Quote'!E126)</f>
        <v/>
      </c>
      <c r="F126" s="124" t="str">
        <f>IF(ISBLANK('2.Quote'!F126),"",'2.Quote'!F126)</f>
        <v/>
      </c>
      <c r="G126" s="124" t="str">
        <f>IF(ISBLANK('2.Quote'!H126),"",'2.Quote'!H126)</f>
        <v/>
      </c>
      <c r="H126" s="124" t="str">
        <f>IF(ISBLANK('2.Quote'!G126),"",'2.Quote'!G126)</f>
        <v/>
      </c>
    </row>
    <row r="127" spans="2:8" x14ac:dyDescent="0.25">
      <c r="B127" s="21">
        <v>85</v>
      </c>
      <c r="C127" s="19" t="str">
        <f>IF(ISBLANK('2.Quote'!C127),"",'2.Quote'!C127)</f>
        <v/>
      </c>
      <c r="D127" s="19" t="str">
        <f>IF(ISBLANK('2.Quote'!D127),"",'2.Quote'!D127)</f>
        <v/>
      </c>
      <c r="E127" s="124" t="str">
        <f>IF(ISBLANK('2.Quote'!E127),"",'2.Quote'!E127)</f>
        <v/>
      </c>
      <c r="F127" s="124" t="str">
        <f>IF(ISBLANK('2.Quote'!F127),"",'2.Quote'!F127)</f>
        <v/>
      </c>
      <c r="G127" s="124" t="str">
        <f>IF(ISBLANK('2.Quote'!H127),"",'2.Quote'!H127)</f>
        <v/>
      </c>
      <c r="H127" s="124" t="str">
        <f>IF(ISBLANK('2.Quote'!G127),"",'2.Quote'!G127)</f>
        <v/>
      </c>
    </row>
    <row r="128" spans="2:8" x14ac:dyDescent="0.25">
      <c r="B128" s="18">
        <v>86</v>
      </c>
      <c r="C128" s="19" t="str">
        <f>IF(ISBLANK('2.Quote'!C128),"",'2.Quote'!C128)</f>
        <v/>
      </c>
      <c r="D128" s="19" t="str">
        <f>IF(ISBLANK('2.Quote'!D128),"",'2.Quote'!D128)</f>
        <v/>
      </c>
      <c r="E128" s="124" t="str">
        <f>IF(ISBLANK('2.Quote'!E128),"",'2.Quote'!E128)</f>
        <v/>
      </c>
      <c r="F128" s="124" t="str">
        <f>IF(ISBLANK('2.Quote'!F128),"",'2.Quote'!F128)</f>
        <v/>
      </c>
      <c r="G128" s="124" t="str">
        <f>IF(ISBLANK('2.Quote'!H128),"",'2.Quote'!H128)</f>
        <v/>
      </c>
      <c r="H128" s="124" t="str">
        <f>IF(ISBLANK('2.Quote'!G128),"",'2.Quote'!G128)</f>
        <v/>
      </c>
    </row>
    <row r="129" spans="2:8" x14ac:dyDescent="0.25">
      <c r="B129" s="18">
        <v>87</v>
      </c>
      <c r="C129" s="19" t="str">
        <f>IF(ISBLANK('2.Quote'!C129),"",'2.Quote'!C129)</f>
        <v/>
      </c>
      <c r="D129" s="19" t="str">
        <f>IF(ISBLANK('2.Quote'!D129),"",'2.Quote'!D129)</f>
        <v/>
      </c>
      <c r="E129" s="124" t="str">
        <f>IF(ISBLANK('2.Quote'!E129),"",'2.Quote'!E129)</f>
        <v/>
      </c>
      <c r="F129" s="124" t="str">
        <f>IF(ISBLANK('2.Quote'!F129),"",'2.Quote'!F129)</f>
        <v/>
      </c>
      <c r="G129" s="124" t="str">
        <f>IF(ISBLANK('2.Quote'!H129),"",'2.Quote'!H129)</f>
        <v/>
      </c>
      <c r="H129" s="124" t="str">
        <f>IF(ISBLANK('2.Quote'!G129),"",'2.Quote'!G129)</f>
        <v/>
      </c>
    </row>
    <row r="130" spans="2:8" x14ac:dyDescent="0.25">
      <c r="B130" s="21">
        <v>88</v>
      </c>
      <c r="C130" s="19" t="str">
        <f>IF(ISBLANK('2.Quote'!C130),"",'2.Quote'!C130)</f>
        <v/>
      </c>
      <c r="D130" s="19" t="str">
        <f>IF(ISBLANK('2.Quote'!D130),"",'2.Quote'!D130)</f>
        <v/>
      </c>
      <c r="E130" s="124" t="str">
        <f>IF(ISBLANK('2.Quote'!E130),"",'2.Quote'!E130)</f>
        <v/>
      </c>
      <c r="F130" s="124" t="str">
        <f>IF(ISBLANK('2.Quote'!F130),"",'2.Quote'!F130)</f>
        <v/>
      </c>
      <c r="G130" s="124" t="str">
        <f>IF(ISBLANK('2.Quote'!H130),"",'2.Quote'!H130)</f>
        <v/>
      </c>
      <c r="H130" s="124" t="str">
        <f>IF(ISBLANK('2.Quote'!G130),"",'2.Quote'!G130)</f>
        <v/>
      </c>
    </row>
    <row r="131" spans="2:8" x14ac:dyDescent="0.25">
      <c r="B131" s="18">
        <v>89</v>
      </c>
      <c r="C131" s="19" t="str">
        <f>IF(ISBLANK('2.Quote'!C131),"",'2.Quote'!C131)</f>
        <v/>
      </c>
      <c r="D131" s="19" t="str">
        <f>IF(ISBLANK('2.Quote'!D131),"",'2.Quote'!D131)</f>
        <v/>
      </c>
      <c r="E131" s="124" t="str">
        <f>IF(ISBLANK('2.Quote'!E131),"",'2.Quote'!E131)</f>
        <v/>
      </c>
      <c r="F131" s="124" t="str">
        <f>IF(ISBLANK('2.Quote'!F131),"",'2.Quote'!F131)</f>
        <v/>
      </c>
      <c r="G131" s="124" t="str">
        <f>IF(ISBLANK('2.Quote'!H131),"",'2.Quote'!H131)</f>
        <v/>
      </c>
      <c r="H131" s="124" t="str">
        <f>IF(ISBLANK('2.Quote'!G131),"",'2.Quote'!G131)</f>
        <v/>
      </c>
    </row>
    <row r="132" spans="2:8" x14ac:dyDescent="0.25">
      <c r="B132" s="18">
        <v>90</v>
      </c>
      <c r="C132" s="19" t="str">
        <f>IF(ISBLANK('2.Quote'!C132),"",'2.Quote'!C132)</f>
        <v/>
      </c>
      <c r="D132" s="19" t="str">
        <f>IF(ISBLANK('2.Quote'!D132),"",'2.Quote'!D132)</f>
        <v/>
      </c>
      <c r="E132" s="124" t="str">
        <f>IF(ISBLANK('2.Quote'!E132),"",'2.Quote'!E132)</f>
        <v/>
      </c>
      <c r="F132" s="124" t="str">
        <f>IF(ISBLANK('2.Quote'!F132),"",'2.Quote'!F132)</f>
        <v/>
      </c>
      <c r="G132" s="124" t="str">
        <f>IF(ISBLANK('2.Quote'!H132),"",'2.Quote'!H132)</f>
        <v/>
      </c>
      <c r="H132" s="124" t="str">
        <f>IF(ISBLANK('2.Quote'!G132),"",'2.Quote'!G132)</f>
        <v/>
      </c>
    </row>
    <row r="133" spans="2:8" x14ac:dyDescent="0.25">
      <c r="B133" s="21">
        <v>91</v>
      </c>
      <c r="C133" s="19" t="str">
        <f>IF(ISBLANK('2.Quote'!C133),"",'2.Quote'!C133)</f>
        <v/>
      </c>
      <c r="D133" s="19" t="str">
        <f>IF(ISBLANK('2.Quote'!D133),"",'2.Quote'!D133)</f>
        <v/>
      </c>
      <c r="E133" s="124" t="str">
        <f>IF(ISBLANK('2.Quote'!E133),"",'2.Quote'!E133)</f>
        <v/>
      </c>
      <c r="F133" s="124" t="str">
        <f>IF(ISBLANK('2.Quote'!F133),"",'2.Quote'!F133)</f>
        <v/>
      </c>
      <c r="G133" s="124" t="str">
        <f>IF(ISBLANK('2.Quote'!H133),"",'2.Quote'!H133)</f>
        <v/>
      </c>
      <c r="H133" s="124" t="str">
        <f>IF(ISBLANK('2.Quote'!G133),"",'2.Quote'!G133)</f>
        <v/>
      </c>
    </row>
    <row r="134" spans="2:8" x14ac:dyDescent="0.25">
      <c r="B134" s="18">
        <v>92</v>
      </c>
      <c r="C134" s="19" t="str">
        <f>IF(ISBLANK('2.Quote'!C134),"",'2.Quote'!C134)</f>
        <v/>
      </c>
      <c r="D134" s="19" t="str">
        <f>IF(ISBLANK('2.Quote'!D134),"",'2.Quote'!D134)</f>
        <v/>
      </c>
      <c r="E134" s="124" t="str">
        <f>IF(ISBLANK('2.Quote'!E134),"",'2.Quote'!E134)</f>
        <v/>
      </c>
      <c r="F134" s="124" t="str">
        <f>IF(ISBLANK('2.Quote'!F134),"",'2.Quote'!F134)</f>
        <v/>
      </c>
      <c r="G134" s="124" t="str">
        <f>IF(ISBLANK('2.Quote'!H134),"",'2.Quote'!H134)</f>
        <v/>
      </c>
      <c r="H134" s="124" t="str">
        <f>IF(ISBLANK('2.Quote'!G134),"",'2.Quote'!G134)</f>
        <v/>
      </c>
    </row>
    <row r="135" spans="2:8" x14ac:dyDescent="0.25">
      <c r="B135" s="18">
        <v>93</v>
      </c>
      <c r="C135" s="19" t="str">
        <f>IF(ISBLANK('2.Quote'!C135),"",'2.Quote'!C135)</f>
        <v/>
      </c>
      <c r="D135" s="19" t="str">
        <f>IF(ISBLANK('2.Quote'!D135),"",'2.Quote'!D135)</f>
        <v/>
      </c>
      <c r="E135" s="124" t="str">
        <f>IF(ISBLANK('2.Quote'!E135),"",'2.Quote'!E135)</f>
        <v/>
      </c>
      <c r="F135" s="124" t="str">
        <f>IF(ISBLANK('2.Quote'!F135),"",'2.Quote'!F135)</f>
        <v/>
      </c>
      <c r="G135" s="124" t="str">
        <f>IF(ISBLANK('2.Quote'!H135),"",'2.Quote'!H135)</f>
        <v/>
      </c>
      <c r="H135" s="124" t="str">
        <f>IF(ISBLANK('2.Quote'!G135),"",'2.Quote'!G135)</f>
        <v/>
      </c>
    </row>
    <row r="136" spans="2:8" x14ac:dyDescent="0.25">
      <c r="B136" s="21">
        <v>94</v>
      </c>
      <c r="C136" s="19" t="str">
        <f>IF(ISBLANK('2.Quote'!C136),"",'2.Quote'!C136)</f>
        <v/>
      </c>
      <c r="D136" s="19" t="str">
        <f>IF(ISBLANK('2.Quote'!D136),"",'2.Quote'!D136)</f>
        <v/>
      </c>
      <c r="E136" s="124" t="str">
        <f>IF(ISBLANK('2.Quote'!E136),"",'2.Quote'!E136)</f>
        <v/>
      </c>
      <c r="F136" s="124" t="str">
        <f>IF(ISBLANK('2.Quote'!F136),"",'2.Quote'!F136)</f>
        <v/>
      </c>
      <c r="G136" s="124" t="str">
        <f>IF(ISBLANK('2.Quote'!H136),"",'2.Quote'!H136)</f>
        <v/>
      </c>
      <c r="H136" s="124" t="str">
        <f>IF(ISBLANK('2.Quote'!G136),"",'2.Quote'!G136)</f>
        <v/>
      </c>
    </row>
    <row r="137" spans="2:8" x14ac:dyDescent="0.25">
      <c r="B137" s="18">
        <v>95</v>
      </c>
      <c r="C137" s="19" t="str">
        <f>IF(ISBLANK('2.Quote'!C137),"",'2.Quote'!C137)</f>
        <v/>
      </c>
      <c r="D137" s="19" t="str">
        <f>IF(ISBLANK('2.Quote'!D137),"",'2.Quote'!D137)</f>
        <v/>
      </c>
      <c r="E137" s="124" t="str">
        <f>IF(ISBLANK('2.Quote'!E137),"",'2.Quote'!E137)</f>
        <v/>
      </c>
      <c r="F137" s="124" t="str">
        <f>IF(ISBLANK('2.Quote'!F137),"",'2.Quote'!F137)</f>
        <v/>
      </c>
      <c r="G137" s="124" t="str">
        <f>IF(ISBLANK('2.Quote'!H137),"",'2.Quote'!H137)</f>
        <v/>
      </c>
      <c r="H137" s="124" t="str">
        <f>IF(ISBLANK('2.Quote'!G137),"",'2.Quote'!G137)</f>
        <v/>
      </c>
    </row>
    <row r="138" spans="2:8" x14ac:dyDescent="0.25">
      <c r="B138" s="18">
        <v>96</v>
      </c>
      <c r="C138" s="19" t="str">
        <f>IF(ISBLANK('2.Quote'!C138),"",'2.Quote'!C138)</f>
        <v/>
      </c>
      <c r="D138" s="19" t="str">
        <f>IF(ISBLANK('2.Quote'!D138),"",'2.Quote'!D138)</f>
        <v/>
      </c>
      <c r="E138" s="124" t="str">
        <f>IF(ISBLANK('2.Quote'!E138),"",'2.Quote'!E138)</f>
        <v/>
      </c>
      <c r="F138" s="124" t="str">
        <f>IF(ISBLANK('2.Quote'!F138),"",'2.Quote'!F138)</f>
        <v/>
      </c>
      <c r="G138" s="124" t="str">
        <f>IF(ISBLANK('2.Quote'!H138),"",'2.Quote'!H138)</f>
        <v/>
      </c>
      <c r="H138" s="124" t="str">
        <f>IF(ISBLANK('2.Quote'!G138),"",'2.Quote'!G138)</f>
        <v/>
      </c>
    </row>
    <row r="139" spans="2:8" x14ac:dyDescent="0.25">
      <c r="B139" s="21">
        <v>97</v>
      </c>
      <c r="C139" s="19" t="str">
        <f>IF(ISBLANK('2.Quote'!C139),"",'2.Quote'!C139)</f>
        <v/>
      </c>
      <c r="D139" s="19" t="str">
        <f>IF(ISBLANK('2.Quote'!D139),"",'2.Quote'!D139)</f>
        <v/>
      </c>
      <c r="E139" s="124" t="str">
        <f>IF(ISBLANK('2.Quote'!E139),"",'2.Quote'!E139)</f>
        <v/>
      </c>
      <c r="F139" s="124" t="str">
        <f>IF(ISBLANK('2.Quote'!F139),"",'2.Quote'!F139)</f>
        <v/>
      </c>
      <c r="G139" s="124" t="str">
        <f>IF(ISBLANK('2.Quote'!H139),"",'2.Quote'!H139)</f>
        <v/>
      </c>
      <c r="H139" s="124" t="str">
        <f>IF(ISBLANK('2.Quote'!G139),"",'2.Quote'!G139)</f>
        <v/>
      </c>
    </row>
    <row r="140" spans="2:8" x14ac:dyDescent="0.25">
      <c r="B140" s="18">
        <v>98</v>
      </c>
      <c r="C140" s="19" t="str">
        <f>IF(ISBLANK('2.Quote'!C140),"",'2.Quote'!C140)</f>
        <v/>
      </c>
      <c r="D140" s="19" t="str">
        <f>IF(ISBLANK('2.Quote'!D140),"",'2.Quote'!D140)</f>
        <v/>
      </c>
      <c r="E140" s="124" t="str">
        <f>IF(ISBLANK('2.Quote'!E140),"",'2.Quote'!E140)</f>
        <v/>
      </c>
      <c r="F140" s="124" t="str">
        <f>IF(ISBLANK('2.Quote'!F140),"",'2.Quote'!F140)</f>
        <v/>
      </c>
      <c r="G140" s="124" t="str">
        <f>IF(ISBLANK('2.Quote'!H140),"",'2.Quote'!H140)</f>
        <v/>
      </c>
      <c r="H140" s="124" t="str">
        <f>IF(ISBLANK('2.Quote'!G140),"",'2.Quote'!G140)</f>
        <v/>
      </c>
    </row>
    <row r="141" spans="2:8" x14ac:dyDescent="0.25">
      <c r="B141" s="18">
        <v>99</v>
      </c>
      <c r="C141" s="19" t="str">
        <f>IF(ISBLANK('2.Quote'!C141),"",'2.Quote'!C141)</f>
        <v/>
      </c>
      <c r="D141" s="19" t="str">
        <f>IF(ISBLANK('2.Quote'!D141),"",'2.Quote'!D141)</f>
        <v/>
      </c>
      <c r="E141" s="124" t="str">
        <f>IF(ISBLANK('2.Quote'!E141),"",'2.Quote'!E141)</f>
        <v/>
      </c>
      <c r="F141" s="124" t="str">
        <f>IF(ISBLANK('2.Quote'!F141),"",'2.Quote'!F141)</f>
        <v/>
      </c>
      <c r="G141" s="124" t="str">
        <f>IF(ISBLANK('2.Quote'!H141),"",'2.Quote'!H141)</f>
        <v/>
      </c>
      <c r="H141" s="124" t="str">
        <f>IF(ISBLANK('2.Quote'!G141),"",'2.Quote'!G141)</f>
        <v/>
      </c>
    </row>
    <row r="142" spans="2:8" x14ac:dyDescent="0.25">
      <c r="B142" s="21">
        <v>100</v>
      </c>
      <c r="C142" s="19" t="str">
        <f>IF(ISBLANK('2.Quote'!C142),"",'2.Quote'!C142)</f>
        <v/>
      </c>
      <c r="D142" s="19" t="str">
        <f>IF(ISBLANK('2.Quote'!D142),"",'2.Quote'!D142)</f>
        <v/>
      </c>
      <c r="E142" s="124" t="str">
        <f>IF(ISBLANK('2.Quote'!E142),"",'2.Quote'!E142)</f>
        <v/>
      </c>
      <c r="F142" s="124" t="str">
        <f>IF(ISBLANK('2.Quote'!F142),"",'2.Quote'!F142)</f>
        <v/>
      </c>
      <c r="G142" s="124" t="str">
        <f>IF(ISBLANK('2.Quote'!H142),"",'2.Quote'!H142)</f>
        <v/>
      </c>
      <c r="H142" s="124" t="str">
        <f>IF(ISBLANK('2.Quote'!G142),"",'2.Quote'!G142)</f>
        <v/>
      </c>
    </row>
    <row r="143" spans="2:8" x14ac:dyDescent="0.25">
      <c r="B143" s="18">
        <v>101</v>
      </c>
      <c r="C143" s="19" t="str">
        <f>IF(ISBLANK('2.Quote'!C143),"",'2.Quote'!C143)</f>
        <v/>
      </c>
      <c r="D143" s="19" t="str">
        <f>IF(ISBLANK('2.Quote'!D143),"",'2.Quote'!D143)</f>
        <v/>
      </c>
      <c r="E143" s="124" t="str">
        <f>IF(ISBLANK('2.Quote'!E143),"",'2.Quote'!E143)</f>
        <v/>
      </c>
      <c r="F143" s="124" t="str">
        <f>IF(ISBLANK('2.Quote'!F143),"",'2.Quote'!F143)</f>
        <v/>
      </c>
      <c r="G143" s="124" t="str">
        <f>IF(ISBLANK('2.Quote'!H143),"",'2.Quote'!H143)</f>
        <v/>
      </c>
      <c r="H143" s="124" t="str">
        <f>IF(ISBLANK('2.Quote'!G143),"",'2.Quote'!G143)</f>
        <v/>
      </c>
    </row>
    <row r="144" spans="2:8" x14ac:dyDescent="0.25">
      <c r="B144" s="18">
        <v>102</v>
      </c>
      <c r="C144" s="19" t="str">
        <f>IF(ISBLANK('2.Quote'!C144),"",'2.Quote'!C144)</f>
        <v/>
      </c>
      <c r="D144" s="19" t="str">
        <f>IF(ISBLANK('2.Quote'!D144),"",'2.Quote'!D144)</f>
        <v/>
      </c>
      <c r="E144" s="124" t="str">
        <f>IF(ISBLANK('2.Quote'!E144),"",'2.Quote'!E144)</f>
        <v/>
      </c>
      <c r="F144" s="124" t="str">
        <f>IF(ISBLANK('2.Quote'!F144),"",'2.Quote'!F144)</f>
        <v/>
      </c>
      <c r="G144" s="124" t="str">
        <f>IF(ISBLANK('2.Quote'!H144),"",'2.Quote'!H144)</f>
        <v/>
      </c>
      <c r="H144" s="124" t="str">
        <f>IF(ISBLANK('2.Quote'!G144),"",'2.Quote'!G144)</f>
        <v/>
      </c>
    </row>
    <row r="145" spans="2:8" x14ac:dyDescent="0.25">
      <c r="B145" s="21">
        <v>103</v>
      </c>
      <c r="C145" s="19" t="str">
        <f>IF(ISBLANK('2.Quote'!C145),"",'2.Quote'!C145)</f>
        <v/>
      </c>
      <c r="D145" s="19" t="str">
        <f>IF(ISBLANK('2.Quote'!D145),"",'2.Quote'!D145)</f>
        <v/>
      </c>
      <c r="E145" s="124" t="str">
        <f>IF(ISBLANK('2.Quote'!E145),"",'2.Quote'!E145)</f>
        <v/>
      </c>
      <c r="F145" s="124" t="str">
        <f>IF(ISBLANK('2.Quote'!F145),"",'2.Quote'!F145)</f>
        <v/>
      </c>
      <c r="G145" s="124" t="str">
        <f>IF(ISBLANK('2.Quote'!H145),"",'2.Quote'!H145)</f>
        <v/>
      </c>
      <c r="H145" s="124" t="str">
        <f>IF(ISBLANK('2.Quote'!G145),"",'2.Quote'!G145)</f>
        <v/>
      </c>
    </row>
    <row r="146" spans="2:8" x14ac:dyDescent="0.25">
      <c r="B146" s="18">
        <v>104</v>
      </c>
      <c r="C146" s="19" t="str">
        <f>IF(ISBLANK('2.Quote'!C146),"",'2.Quote'!C146)</f>
        <v/>
      </c>
      <c r="D146" s="19" t="str">
        <f>IF(ISBLANK('2.Quote'!D146),"",'2.Quote'!D146)</f>
        <v/>
      </c>
      <c r="E146" s="124" t="str">
        <f>IF(ISBLANK('2.Quote'!E146),"",'2.Quote'!E146)</f>
        <v/>
      </c>
      <c r="F146" s="124" t="str">
        <f>IF(ISBLANK('2.Quote'!F146),"",'2.Quote'!F146)</f>
        <v/>
      </c>
      <c r="G146" s="124" t="str">
        <f>IF(ISBLANK('2.Quote'!H146),"",'2.Quote'!H146)</f>
        <v/>
      </c>
      <c r="H146" s="124" t="str">
        <f>IF(ISBLANK('2.Quote'!G146),"",'2.Quote'!G146)</f>
        <v/>
      </c>
    </row>
    <row r="147" spans="2:8" x14ac:dyDescent="0.25">
      <c r="B147" s="18">
        <v>105</v>
      </c>
      <c r="C147" s="19" t="str">
        <f>IF(ISBLANK('2.Quote'!C147),"",'2.Quote'!C147)</f>
        <v/>
      </c>
      <c r="D147" s="19" t="str">
        <f>IF(ISBLANK('2.Quote'!D147),"",'2.Quote'!D147)</f>
        <v/>
      </c>
      <c r="E147" s="124" t="str">
        <f>IF(ISBLANK('2.Quote'!E147),"",'2.Quote'!E147)</f>
        <v/>
      </c>
      <c r="F147" s="124" t="str">
        <f>IF(ISBLANK('2.Quote'!F147),"",'2.Quote'!F147)</f>
        <v/>
      </c>
      <c r="G147" s="124" t="str">
        <f>IF(ISBLANK('2.Quote'!H147),"",'2.Quote'!H147)</f>
        <v/>
      </c>
      <c r="H147" s="124" t="str">
        <f>IF(ISBLANK('2.Quote'!G147),"",'2.Quote'!G147)</f>
        <v/>
      </c>
    </row>
    <row r="148" spans="2:8" x14ac:dyDescent="0.25">
      <c r="B148" s="21">
        <v>106</v>
      </c>
      <c r="C148" s="19" t="str">
        <f>IF(ISBLANK('2.Quote'!C148),"",'2.Quote'!C148)</f>
        <v/>
      </c>
      <c r="D148" s="19" t="str">
        <f>IF(ISBLANK('2.Quote'!D148),"",'2.Quote'!D148)</f>
        <v/>
      </c>
      <c r="E148" s="124" t="str">
        <f>IF(ISBLANK('2.Quote'!E148),"",'2.Quote'!E148)</f>
        <v/>
      </c>
      <c r="F148" s="124" t="str">
        <f>IF(ISBLANK('2.Quote'!F148),"",'2.Quote'!F148)</f>
        <v/>
      </c>
      <c r="G148" s="124" t="str">
        <f>IF(ISBLANK('2.Quote'!H148),"",'2.Quote'!H148)</f>
        <v/>
      </c>
      <c r="H148" s="124" t="str">
        <f>IF(ISBLANK('2.Quote'!G148),"",'2.Quote'!G148)</f>
        <v/>
      </c>
    </row>
    <row r="149" spans="2:8" x14ac:dyDescent="0.25">
      <c r="B149" s="18">
        <v>107</v>
      </c>
      <c r="C149" s="19" t="str">
        <f>IF(ISBLANK('2.Quote'!C149),"",'2.Quote'!C149)</f>
        <v/>
      </c>
      <c r="D149" s="19" t="str">
        <f>IF(ISBLANK('2.Quote'!D149),"",'2.Quote'!D149)</f>
        <v/>
      </c>
      <c r="E149" s="124" t="str">
        <f>IF(ISBLANK('2.Quote'!E149),"",'2.Quote'!E149)</f>
        <v/>
      </c>
      <c r="F149" s="124" t="str">
        <f>IF(ISBLANK('2.Quote'!F149),"",'2.Quote'!F149)</f>
        <v/>
      </c>
      <c r="G149" s="124" t="str">
        <f>IF(ISBLANK('2.Quote'!H149),"",'2.Quote'!H149)</f>
        <v/>
      </c>
      <c r="H149" s="124" t="str">
        <f>IF(ISBLANK('2.Quote'!G149),"",'2.Quote'!G149)</f>
        <v/>
      </c>
    </row>
    <row r="150" spans="2:8" x14ac:dyDescent="0.25">
      <c r="B150" s="18">
        <v>108</v>
      </c>
      <c r="C150" s="19" t="str">
        <f>IF(ISBLANK('2.Quote'!C150),"",'2.Quote'!C150)</f>
        <v/>
      </c>
      <c r="D150" s="19" t="str">
        <f>IF(ISBLANK('2.Quote'!D150),"",'2.Quote'!D150)</f>
        <v/>
      </c>
      <c r="E150" s="124" t="str">
        <f>IF(ISBLANK('2.Quote'!E150),"",'2.Quote'!E150)</f>
        <v/>
      </c>
      <c r="F150" s="124" t="str">
        <f>IF(ISBLANK('2.Quote'!F150),"",'2.Quote'!F150)</f>
        <v/>
      </c>
      <c r="G150" s="124" t="str">
        <f>IF(ISBLANK('2.Quote'!H150),"",'2.Quote'!H150)</f>
        <v/>
      </c>
      <c r="H150" s="124" t="str">
        <f>IF(ISBLANK('2.Quote'!G150),"",'2.Quote'!G150)</f>
        <v/>
      </c>
    </row>
    <row r="151" spans="2:8" x14ac:dyDescent="0.25">
      <c r="B151" s="21">
        <v>109</v>
      </c>
      <c r="C151" s="19" t="str">
        <f>IF(ISBLANK('2.Quote'!C151),"",'2.Quote'!C151)</f>
        <v/>
      </c>
      <c r="D151" s="19" t="str">
        <f>IF(ISBLANK('2.Quote'!D151),"",'2.Quote'!D151)</f>
        <v/>
      </c>
      <c r="E151" s="124" t="str">
        <f>IF(ISBLANK('2.Quote'!E151),"",'2.Quote'!E151)</f>
        <v/>
      </c>
      <c r="F151" s="124" t="str">
        <f>IF(ISBLANK('2.Quote'!F151),"",'2.Quote'!F151)</f>
        <v/>
      </c>
      <c r="G151" s="124" t="str">
        <f>IF(ISBLANK('2.Quote'!H151),"",'2.Quote'!H151)</f>
        <v/>
      </c>
      <c r="H151" s="124" t="str">
        <f>IF(ISBLANK('2.Quote'!G151),"",'2.Quote'!G151)</f>
        <v/>
      </c>
    </row>
    <row r="152" spans="2:8" x14ac:dyDescent="0.25">
      <c r="B152" s="18">
        <v>110</v>
      </c>
      <c r="C152" s="19" t="str">
        <f>IF(ISBLANK('2.Quote'!C152),"",'2.Quote'!C152)</f>
        <v/>
      </c>
      <c r="D152" s="19" t="str">
        <f>IF(ISBLANK('2.Quote'!D152),"",'2.Quote'!D152)</f>
        <v/>
      </c>
      <c r="E152" s="124" t="str">
        <f>IF(ISBLANK('2.Quote'!E152),"",'2.Quote'!E152)</f>
        <v/>
      </c>
      <c r="F152" s="124" t="str">
        <f>IF(ISBLANK('2.Quote'!F152),"",'2.Quote'!F152)</f>
        <v/>
      </c>
      <c r="G152" s="124" t="str">
        <f>IF(ISBLANK('2.Quote'!H152),"",'2.Quote'!H152)</f>
        <v/>
      </c>
      <c r="H152" s="124" t="str">
        <f>IF(ISBLANK('2.Quote'!G152),"",'2.Quote'!G152)</f>
        <v/>
      </c>
    </row>
    <row r="153" spans="2:8" x14ac:dyDescent="0.25">
      <c r="B153" s="18">
        <v>111</v>
      </c>
      <c r="C153" s="19" t="str">
        <f>IF(ISBLANK('2.Quote'!C153),"",'2.Quote'!C153)</f>
        <v/>
      </c>
      <c r="D153" s="19" t="str">
        <f>IF(ISBLANK('2.Quote'!D153),"",'2.Quote'!D153)</f>
        <v/>
      </c>
      <c r="E153" s="124" t="str">
        <f>IF(ISBLANK('2.Quote'!E153),"",'2.Quote'!E153)</f>
        <v/>
      </c>
      <c r="F153" s="124" t="str">
        <f>IF(ISBLANK('2.Quote'!F153),"",'2.Quote'!F153)</f>
        <v/>
      </c>
      <c r="G153" s="124" t="str">
        <f>IF(ISBLANK('2.Quote'!H153),"",'2.Quote'!H153)</f>
        <v/>
      </c>
      <c r="H153" s="124" t="str">
        <f>IF(ISBLANK('2.Quote'!G153),"",'2.Quote'!G153)</f>
        <v/>
      </c>
    </row>
    <row r="154" spans="2:8" x14ac:dyDescent="0.25">
      <c r="B154" s="21">
        <v>112</v>
      </c>
      <c r="C154" s="19" t="str">
        <f>IF(ISBLANK('2.Quote'!C154),"",'2.Quote'!C154)</f>
        <v/>
      </c>
      <c r="D154" s="19" t="str">
        <f>IF(ISBLANK('2.Quote'!D154),"",'2.Quote'!D154)</f>
        <v/>
      </c>
      <c r="E154" s="124" t="str">
        <f>IF(ISBLANK('2.Quote'!E154),"",'2.Quote'!E154)</f>
        <v/>
      </c>
      <c r="F154" s="124" t="str">
        <f>IF(ISBLANK('2.Quote'!F154),"",'2.Quote'!F154)</f>
        <v/>
      </c>
      <c r="G154" s="124" t="str">
        <f>IF(ISBLANK('2.Quote'!H154),"",'2.Quote'!H154)</f>
        <v/>
      </c>
      <c r="H154" s="124" t="str">
        <f>IF(ISBLANK('2.Quote'!G154),"",'2.Quote'!G154)</f>
        <v/>
      </c>
    </row>
    <row r="155" spans="2:8" x14ac:dyDescent="0.25">
      <c r="B155" s="18">
        <v>113</v>
      </c>
      <c r="C155" s="19" t="str">
        <f>IF(ISBLANK('2.Quote'!C155),"",'2.Quote'!C155)</f>
        <v/>
      </c>
      <c r="D155" s="19" t="str">
        <f>IF(ISBLANK('2.Quote'!D155),"",'2.Quote'!D155)</f>
        <v/>
      </c>
      <c r="E155" s="124" t="str">
        <f>IF(ISBLANK('2.Quote'!E155),"",'2.Quote'!E155)</f>
        <v/>
      </c>
      <c r="F155" s="124" t="str">
        <f>IF(ISBLANK('2.Quote'!F155),"",'2.Quote'!F155)</f>
        <v/>
      </c>
      <c r="G155" s="124" t="str">
        <f>IF(ISBLANK('2.Quote'!H155),"",'2.Quote'!H155)</f>
        <v/>
      </c>
      <c r="H155" s="124" t="str">
        <f>IF(ISBLANK('2.Quote'!G155),"",'2.Quote'!G155)</f>
        <v/>
      </c>
    </row>
    <row r="156" spans="2:8" x14ac:dyDescent="0.25">
      <c r="B156" s="18">
        <v>114</v>
      </c>
      <c r="C156" s="19" t="str">
        <f>IF(ISBLANK('2.Quote'!C156),"",'2.Quote'!C156)</f>
        <v/>
      </c>
      <c r="D156" s="19" t="str">
        <f>IF(ISBLANK('2.Quote'!D156),"",'2.Quote'!D156)</f>
        <v/>
      </c>
      <c r="E156" s="124" t="str">
        <f>IF(ISBLANK('2.Quote'!E156),"",'2.Quote'!E156)</f>
        <v/>
      </c>
      <c r="F156" s="124" t="str">
        <f>IF(ISBLANK('2.Quote'!F156),"",'2.Quote'!F156)</f>
        <v/>
      </c>
      <c r="G156" s="124" t="str">
        <f>IF(ISBLANK('2.Quote'!H156),"",'2.Quote'!H156)</f>
        <v/>
      </c>
      <c r="H156" s="124" t="str">
        <f>IF(ISBLANK('2.Quote'!G156),"",'2.Quote'!G156)</f>
        <v/>
      </c>
    </row>
    <row r="157" spans="2:8" x14ac:dyDescent="0.25">
      <c r="B157" s="21">
        <v>115</v>
      </c>
      <c r="C157" s="19" t="str">
        <f>IF(ISBLANK('2.Quote'!C157),"",'2.Quote'!C157)</f>
        <v/>
      </c>
      <c r="D157" s="19" t="str">
        <f>IF(ISBLANK('2.Quote'!D157),"",'2.Quote'!D157)</f>
        <v/>
      </c>
      <c r="E157" s="124" t="str">
        <f>IF(ISBLANK('2.Quote'!E157),"",'2.Quote'!E157)</f>
        <v/>
      </c>
      <c r="F157" s="124" t="str">
        <f>IF(ISBLANK('2.Quote'!F157),"",'2.Quote'!F157)</f>
        <v/>
      </c>
      <c r="G157" s="124" t="str">
        <f>IF(ISBLANK('2.Quote'!H157),"",'2.Quote'!H157)</f>
        <v/>
      </c>
      <c r="H157" s="124" t="str">
        <f>IF(ISBLANK('2.Quote'!G157),"",'2.Quote'!G157)</f>
        <v/>
      </c>
    </row>
    <row r="158" spans="2:8" x14ac:dyDescent="0.25">
      <c r="B158" s="18">
        <v>116</v>
      </c>
      <c r="C158" s="19" t="str">
        <f>IF(ISBLANK('2.Quote'!C158),"",'2.Quote'!C158)</f>
        <v/>
      </c>
      <c r="D158" s="19" t="str">
        <f>IF(ISBLANK('2.Quote'!D158),"",'2.Quote'!D158)</f>
        <v/>
      </c>
      <c r="E158" s="124" t="str">
        <f>IF(ISBLANK('2.Quote'!E158),"",'2.Quote'!E158)</f>
        <v/>
      </c>
      <c r="F158" s="124" t="str">
        <f>IF(ISBLANK('2.Quote'!F158),"",'2.Quote'!F158)</f>
        <v/>
      </c>
      <c r="G158" s="124" t="str">
        <f>IF(ISBLANK('2.Quote'!H158),"",'2.Quote'!H158)</f>
        <v/>
      </c>
      <c r="H158" s="124" t="str">
        <f>IF(ISBLANK('2.Quote'!G158),"",'2.Quote'!G158)</f>
        <v/>
      </c>
    </row>
    <row r="159" spans="2:8" x14ac:dyDescent="0.25">
      <c r="B159" s="18">
        <v>117</v>
      </c>
      <c r="C159" s="19" t="str">
        <f>IF(ISBLANK('2.Quote'!C159),"",'2.Quote'!C159)</f>
        <v/>
      </c>
      <c r="D159" s="19" t="str">
        <f>IF(ISBLANK('2.Quote'!D159),"",'2.Quote'!D159)</f>
        <v/>
      </c>
      <c r="E159" s="124" t="str">
        <f>IF(ISBLANK('2.Quote'!E159),"",'2.Quote'!E159)</f>
        <v/>
      </c>
      <c r="F159" s="124" t="str">
        <f>IF(ISBLANK('2.Quote'!F159),"",'2.Quote'!F159)</f>
        <v/>
      </c>
      <c r="G159" s="124" t="str">
        <f>IF(ISBLANK('2.Quote'!H159),"",'2.Quote'!H159)</f>
        <v/>
      </c>
      <c r="H159" s="124" t="str">
        <f>IF(ISBLANK('2.Quote'!G159),"",'2.Quote'!G159)</f>
        <v/>
      </c>
    </row>
    <row r="160" spans="2:8" x14ac:dyDescent="0.25">
      <c r="B160" s="21">
        <v>118</v>
      </c>
      <c r="C160" s="19" t="str">
        <f>IF(ISBLANK('2.Quote'!C160),"",'2.Quote'!C160)</f>
        <v/>
      </c>
      <c r="D160" s="19" t="str">
        <f>IF(ISBLANK('2.Quote'!D160),"",'2.Quote'!D160)</f>
        <v/>
      </c>
      <c r="E160" s="124" t="str">
        <f>IF(ISBLANK('2.Quote'!E160),"",'2.Quote'!E160)</f>
        <v/>
      </c>
      <c r="F160" s="124" t="str">
        <f>IF(ISBLANK('2.Quote'!F160),"",'2.Quote'!F160)</f>
        <v/>
      </c>
      <c r="G160" s="124" t="str">
        <f>IF(ISBLANK('2.Quote'!H160),"",'2.Quote'!H160)</f>
        <v/>
      </c>
      <c r="H160" s="124" t="str">
        <f>IF(ISBLANK('2.Quote'!G160),"",'2.Quote'!G160)</f>
        <v/>
      </c>
    </row>
    <row r="161" spans="2:8" x14ac:dyDescent="0.25">
      <c r="B161" s="18">
        <v>119</v>
      </c>
      <c r="C161" s="19" t="str">
        <f>IF(ISBLANK('2.Quote'!C161),"",'2.Quote'!C161)</f>
        <v/>
      </c>
      <c r="D161" s="19" t="str">
        <f>IF(ISBLANK('2.Quote'!D161),"",'2.Quote'!D161)</f>
        <v/>
      </c>
      <c r="E161" s="124" t="str">
        <f>IF(ISBLANK('2.Quote'!E161),"",'2.Quote'!E161)</f>
        <v/>
      </c>
      <c r="F161" s="124" t="str">
        <f>IF(ISBLANK('2.Quote'!F161),"",'2.Quote'!F161)</f>
        <v/>
      </c>
      <c r="G161" s="124" t="str">
        <f>IF(ISBLANK('2.Quote'!H161),"",'2.Quote'!H161)</f>
        <v/>
      </c>
      <c r="H161" s="124" t="str">
        <f>IF(ISBLANK('2.Quote'!G161),"",'2.Quote'!G161)</f>
        <v/>
      </c>
    </row>
    <row r="162" spans="2:8" x14ac:dyDescent="0.25">
      <c r="B162" s="18">
        <v>120</v>
      </c>
      <c r="C162" s="19" t="str">
        <f>IF(ISBLANK('2.Quote'!C162),"",'2.Quote'!C162)</f>
        <v/>
      </c>
      <c r="D162" s="19" t="str">
        <f>IF(ISBLANK('2.Quote'!D162),"",'2.Quote'!D162)</f>
        <v/>
      </c>
      <c r="E162" s="124" t="str">
        <f>IF(ISBLANK('2.Quote'!E162),"",'2.Quote'!E162)</f>
        <v/>
      </c>
      <c r="F162" s="124" t="str">
        <f>IF(ISBLANK('2.Quote'!F162),"",'2.Quote'!F162)</f>
        <v/>
      </c>
      <c r="G162" s="124" t="str">
        <f>IF(ISBLANK('2.Quote'!H162),"",'2.Quote'!H162)</f>
        <v/>
      </c>
      <c r="H162" s="124" t="str">
        <f>IF(ISBLANK('2.Quote'!G162),"",'2.Quote'!G162)</f>
        <v/>
      </c>
    </row>
    <row r="163" spans="2:8" ht="15.75" thickBot="1" x14ac:dyDescent="0.3">
      <c r="B163" s="58"/>
      <c r="C163" s="58"/>
      <c r="D163" s="123">
        <f>'2.Quote'!G163</f>
        <v>1</v>
      </c>
      <c r="E163" s="136"/>
      <c r="F163" s="136"/>
      <c r="G163" s="118" t="s">
        <v>11542</v>
      </c>
      <c r="H163" s="119">
        <f>'2.Quote'!J163</f>
        <v>103.35000000000001</v>
      </c>
    </row>
    <row r="164" spans="2:8" ht="15.75" thickTop="1" x14ac:dyDescent="0.25">
      <c r="B164" s="23" t="str">
        <f>$B$54</f>
        <v>Total price quoted excludes GST</v>
      </c>
      <c r="G164" s="13"/>
      <c r="H164" s="14"/>
    </row>
    <row r="165" spans="2:8" x14ac:dyDescent="0.25">
      <c r="B165" s="23" t="str">
        <f>$B$55</f>
        <v>This quotation is subject to Capral Limited's standard conditions of sale (unless otherwise agreed in writing) which can</v>
      </c>
      <c r="G165" s="13"/>
      <c r="H165" s="14"/>
    </row>
    <row r="166" spans="2:8" x14ac:dyDescent="0.25">
      <c r="B166" s="23" t="str">
        <f>$B$56</f>
        <v>be viewed on our website at www.capral.com.au</v>
      </c>
      <c r="G166" s="84"/>
      <c r="H166" s="51" t="str">
        <f>Version</f>
        <v>v2026.06.01</v>
      </c>
    </row>
    <row r="169" spans="2:8" ht="30" customHeight="1" x14ac:dyDescent="0.25"/>
    <row r="170" spans="2:8" x14ac:dyDescent="0.25">
      <c r="B170" s="296" t="s">
        <v>1</v>
      </c>
      <c r="C170" s="297"/>
      <c r="D170" s="298" t="str">
        <f>IF(ISBLANK(customer),"",customer)</f>
        <v/>
      </c>
      <c r="E170" s="299"/>
      <c r="F170" s="182" t="s">
        <v>11540</v>
      </c>
      <c r="G170" s="303" t="str">
        <f>IF(ISBLANK(quote_date),"",quote_date)</f>
        <v/>
      </c>
      <c r="H170" s="304"/>
    </row>
    <row r="171" spans="2:8" ht="3.95" customHeight="1" x14ac:dyDescent="0.25">
      <c r="B171" s="9"/>
      <c r="C171" s="9"/>
    </row>
    <row r="172" spans="2:8" x14ac:dyDescent="0.25">
      <c r="B172" s="296" t="s">
        <v>0</v>
      </c>
      <c r="C172" s="297"/>
      <c r="D172" s="298" t="str">
        <f>IF(ISBLANK(project),"",project)</f>
        <v/>
      </c>
      <c r="E172" s="300"/>
      <c r="G172" s="121" t="str">
        <f>$G$6</f>
        <v>Quote valid 30 days</v>
      </c>
      <c r="H172" s="121"/>
    </row>
    <row r="173" spans="2:8" ht="3.95" customHeight="1" x14ac:dyDescent="0.25">
      <c r="B173" s="9"/>
      <c r="C173" s="9"/>
    </row>
    <row r="174" spans="2:8" x14ac:dyDescent="0.25">
      <c r="B174" s="296" t="s">
        <v>38</v>
      </c>
      <c r="C174" s="297"/>
      <c r="D174" s="298">
        <f>IF(ISBLANK(finish),"",finish)</f>
        <v>0</v>
      </c>
      <c r="E174" s="299"/>
      <c r="F174" s="182" t="s">
        <v>3</v>
      </c>
      <c r="G174" s="298" t="str">
        <f>IF(ISBLANK(quoted_by),"",quoted_by)</f>
        <v/>
      </c>
      <c r="H174" s="300"/>
    </row>
    <row r="175" spans="2:8" x14ac:dyDescent="0.25">
      <c r="D175" s="301" t="str">
        <f>'2.Quote'!D175:J175</f>
        <v>Quoted as Mill Finish</v>
      </c>
      <c r="E175" s="301"/>
      <c r="F175" s="301"/>
      <c r="G175" s="301"/>
      <c r="H175" s="301"/>
    </row>
    <row r="176" spans="2:8" x14ac:dyDescent="0.25">
      <c r="D176" s="120"/>
      <c r="E176" s="85"/>
      <c r="F176" s="85"/>
    </row>
    <row r="177" spans="2:8" x14ac:dyDescent="0.25">
      <c r="B177" s="16" t="s">
        <v>11541</v>
      </c>
      <c r="C177" s="16" t="s">
        <v>11525</v>
      </c>
      <c r="D177" s="16" t="s">
        <v>11526</v>
      </c>
      <c r="E177" s="17" t="s">
        <v>19276</v>
      </c>
      <c r="F177" s="17" t="s">
        <v>19277</v>
      </c>
      <c r="G177" s="17" t="s">
        <v>11530</v>
      </c>
      <c r="H177" s="17" t="s">
        <v>11527</v>
      </c>
    </row>
    <row r="178" spans="2:8" x14ac:dyDescent="0.25">
      <c r="B178" s="18">
        <v>121</v>
      </c>
      <c r="C178" s="19" t="str">
        <f>IF(ISBLANK('2.Quote'!C178),"",'2.Quote'!C178)</f>
        <v/>
      </c>
      <c r="D178" s="19" t="str">
        <f>IF(ISBLANK('2.Quote'!D178),"",'2.Quote'!D178)</f>
        <v/>
      </c>
      <c r="E178" s="124" t="str">
        <f>IF(ISBLANK('2.Quote'!E178),"",'2.Quote'!E178)</f>
        <v/>
      </c>
      <c r="F178" s="124" t="str">
        <f>IF(ISBLANK('2.Quote'!F178),"",'2.Quote'!F178)</f>
        <v/>
      </c>
      <c r="G178" s="124" t="str">
        <f>IF(ISBLANK('2.Quote'!H178),"",'2.Quote'!H178)</f>
        <v/>
      </c>
      <c r="H178" s="124" t="str">
        <f>IF(ISBLANK('2.Quote'!G178),"",'2.Quote'!G178)</f>
        <v/>
      </c>
    </row>
    <row r="179" spans="2:8" x14ac:dyDescent="0.25">
      <c r="B179" s="21">
        <v>122</v>
      </c>
      <c r="C179" s="19" t="str">
        <f>IF(ISBLANK('2.Quote'!C179),"",'2.Quote'!C179)</f>
        <v/>
      </c>
      <c r="D179" s="19" t="str">
        <f>IF(ISBLANK('2.Quote'!D179),"",'2.Quote'!D179)</f>
        <v/>
      </c>
      <c r="E179" s="124" t="str">
        <f>IF(ISBLANK('2.Quote'!E179),"",'2.Quote'!E179)</f>
        <v/>
      </c>
      <c r="F179" s="124" t="str">
        <f>IF(ISBLANK('2.Quote'!F179),"",'2.Quote'!F179)</f>
        <v/>
      </c>
      <c r="G179" s="124" t="str">
        <f>IF(ISBLANK('2.Quote'!H179),"",'2.Quote'!H179)</f>
        <v/>
      </c>
      <c r="H179" s="124" t="str">
        <f>IF(ISBLANK('2.Quote'!G179),"",'2.Quote'!G179)</f>
        <v/>
      </c>
    </row>
    <row r="180" spans="2:8" x14ac:dyDescent="0.25">
      <c r="B180" s="18">
        <v>123</v>
      </c>
      <c r="C180" s="19" t="str">
        <f>IF(ISBLANK('2.Quote'!C180),"",'2.Quote'!C180)</f>
        <v/>
      </c>
      <c r="D180" s="19" t="str">
        <f>IF(ISBLANK('2.Quote'!D180),"",'2.Quote'!D180)</f>
        <v/>
      </c>
      <c r="E180" s="124" t="str">
        <f>IF(ISBLANK('2.Quote'!E180),"",'2.Quote'!E180)</f>
        <v/>
      </c>
      <c r="F180" s="124" t="str">
        <f>IF(ISBLANK('2.Quote'!F180),"",'2.Quote'!F180)</f>
        <v/>
      </c>
      <c r="G180" s="124" t="str">
        <f>IF(ISBLANK('2.Quote'!H180),"",'2.Quote'!H180)</f>
        <v/>
      </c>
      <c r="H180" s="124" t="str">
        <f>IF(ISBLANK('2.Quote'!G180),"",'2.Quote'!G180)</f>
        <v/>
      </c>
    </row>
    <row r="181" spans="2:8" x14ac:dyDescent="0.25">
      <c r="B181" s="18">
        <v>124</v>
      </c>
      <c r="C181" s="19" t="str">
        <f>IF(ISBLANK('2.Quote'!C181),"",'2.Quote'!C181)</f>
        <v/>
      </c>
      <c r="D181" s="19" t="str">
        <f>IF(ISBLANK('2.Quote'!D181),"",'2.Quote'!D181)</f>
        <v/>
      </c>
      <c r="E181" s="124" t="str">
        <f>IF(ISBLANK('2.Quote'!E181),"",'2.Quote'!E181)</f>
        <v/>
      </c>
      <c r="F181" s="124" t="str">
        <f>IF(ISBLANK('2.Quote'!F181),"",'2.Quote'!F181)</f>
        <v/>
      </c>
      <c r="G181" s="124" t="str">
        <f>IF(ISBLANK('2.Quote'!H181),"",'2.Quote'!H181)</f>
        <v/>
      </c>
      <c r="H181" s="124" t="str">
        <f>IF(ISBLANK('2.Quote'!G181),"",'2.Quote'!G181)</f>
        <v/>
      </c>
    </row>
    <row r="182" spans="2:8" x14ac:dyDescent="0.25">
      <c r="B182" s="21">
        <v>125</v>
      </c>
      <c r="C182" s="19" t="str">
        <f>IF(ISBLANK('2.Quote'!C182),"",'2.Quote'!C182)</f>
        <v/>
      </c>
      <c r="D182" s="19" t="str">
        <f>IF(ISBLANK('2.Quote'!D182),"",'2.Quote'!D182)</f>
        <v/>
      </c>
      <c r="E182" s="124" t="str">
        <f>IF(ISBLANK('2.Quote'!E182),"",'2.Quote'!E182)</f>
        <v/>
      </c>
      <c r="F182" s="124" t="str">
        <f>IF(ISBLANK('2.Quote'!F182),"",'2.Quote'!F182)</f>
        <v/>
      </c>
      <c r="G182" s="124" t="str">
        <f>IF(ISBLANK('2.Quote'!H182),"",'2.Quote'!H182)</f>
        <v/>
      </c>
      <c r="H182" s="124" t="str">
        <f>IF(ISBLANK('2.Quote'!G182),"",'2.Quote'!G182)</f>
        <v/>
      </c>
    </row>
    <row r="183" spans="2:8" x14ac:dyDescent="0.25">
      <c r="B183" s="18">
        <v>126</v>
      </c>
      <c r="C183" s="19" t="str">
        <f>IF(ISBLANK('2.Quote'!C183),"",'2.Quote'!C183)</f>
        <v/>
      </c>
      <c r="D183" s="19" t="str">
        <f>IF(ISBLANK('2.Quote'!D183),"",'2.Quote'!D183)</f>
        <v/>
      </c>
      <c r="E183" s="124" t="str">
        <f>IF(ISBLANK('2.Quote'!E183),"",'2.Quote'!E183)</f>
        <v/>
      </c>
      <c r="F183" s="124" t="str">
        <f>IF(ISBLANK('2.Quote'!F183),"",'2.Quote'!F183)</f>
        <v/>
      </c>
      <c r="G183" s="124" t="str">
        <f>IF(ISBLANK('2.Quote'!H183),"",'2.Quote'!H183)</f>
        <v/>
      </c>
      <c r="H183" s="124" t="str">
        <f>IF(ISBLANK('2.Quote'!G183),"",'2.Quote'!G183)</f>
        <v/>
      </c>
    </row>
    <row r="184" spans="2:8" x14ac:dyDescent="0.25">
      <c r="B184" s="18">
        <v>127</v>
      </c>
      <c r="C184" s="19" t="str">
        <f>IF(ISBLANK('2.Quote'!C184),"",'2.Quote'!C184)</f>
        <v/>
      </c>
      <c r="D184" s="19" t="str">
        <f>IF(ISBLANK('2.Quote'!D184),"",'2.Quote'!D184)</f>
        <v/>
      </c>
      <c r="E184" s="124" t="str">
        <f>IF(ISBLANK('2.Quote'!E184),"",'2.Quote'!E184)</f>
        <v/>
      </c>
      <c r="F184" s="124" t="str">
        <f>IF(ISBLANK('2.Quote'!F184),"",'2.Quote'!F184)</f>
        <v/>
      </c>
      <c r="G184" s="124" t="str">
        <f>IF(ISBLANK('2.Quote'!H184),"",'2.Quote'!H184)</f>
        <v/>
      </c>
      <c r="H184" s="124" t="str">
        <f>IF(ISBLANK('2.Quote'!G184),"",'2.Quote'!G184)</f>
        <v/>
      </c>
    </row>
    <row r="185" spans="2:8" x14ac:dyDescent="0.25">
      <c r="B185" s="21">
        <v>128</v>
      </c>
      <c r="C185" s="19" t="str">
        <f>IF(ISBLANK('2.Quote'!C185),"",'2.Quote'!C185)</f>
        <v/>
      </c>
      <c r="D185" s="19" t="str">
        <f>IF(ISBLANK('2.Quote'!D185),"",'2.Quote'!D185)</f>
        <v/>
      </c>
      <c r="E185" s="124" t="str">
        <f>IF(ISBLANK('2.Quote'!E185),"",'2.Quote'!E185)</f>
        <v/>
      </c>
      <c r="F185" s="124" t="str">
        <f>IF(ISBLANK('2.Quote'!F185),"",'2.Quote'!F185)</f>
        <v/>
      </c>
      <c r="G185" s="124" t="str">
        <f>IF(ISBLANK('2.Quote'!H185),"",'2.Quote'!H185)</f>
        <v/>
      </c>
      <c r="H185" s="124" t="str">
        <f>IF(ISBLANK('2.Quote'!G185),"",'2.Quote'!G185)</f>
        <v/>
      </c>
    </row>
    <row r="186" spans="2:8" x14ac:dyDescent="0.25">
      <c r="B186" s="18">
        <v>129</v>
      </c>
      <c r="C186" s="19" t="str">
        <f>IF(ISBLANK('2.Quote'!C186),"",'2.Quote'!C186)</f>
        <v/>
      </c>
      <c r="D186" s="19" t="str">
        <f>IF(ISBLANK('2.Quote'!D186),"",'2.Quote'!D186)</f>
        <v/>
      </c>
      <c r="E186" s="124" t="str">
        <f>IF(ISBLANK('2.Quote'!E186),"",'2.Quote'!E186)</f>
        <v/>
      </c>
      <c r="F186" s="124" t="str">
        <f>IF(ISBLANK('2.Quote'!F186),"",'2.Quote'!F186)</f>
        <v/>
      </c>
      <c r="G186" s="124" t="str">
        <f>IF(ISBLANK('2.Quote'!H186),"",'2.Quote'!H186)</f>
        <v/>
      </c>
      <c r="H186" s="124" t="str">
        <f>IF(ISBLANK('2.Quote'!G186),"",'2.Quote'!G186)</f>
        <v/>
      </c>
    </row>
    <row r="187" spans="2:8" x14ac:dyDescent="0.25">
      <c r="B187" s="18">
        <v>130</v>
      </c>
      <c r="C187" s="19" t="str">
        <f>IF(ISBLANK('2.Quote'!C187),"",'2.Quote'!C187)</f>
        <v/>
      </c>
      <c r="D187" s="19" t="str">
        <f>IF(ISBLANK('2.Quote'!D187),"",'2.Quote'!D187)</f>
        <v/>
      </c>
      <c r="E187" s="124" t="str">
        <f>IF(ISBLANK('2.Quote'!E187),"",'2.Quote'!E187)</f>
        <v/>
      </c>
      <c r="F187" s="124" t="str">
        <f>IF(ISBLANK('2.Quote'!F187),"",'2.Quote'!F187)</f>
        <v/>
      </c>
      <c r="G187" s="124" t="str">
        <f>IF(ISBLANK('2.Quote'!H187),"",'2.Quote'!H187)</f>
        <v/>
      </c>
      <c r="H187" s="124" t="str">
        <f>IF(ISBLANK('2.Quote'!G187),"",'2.Quote'!G187)</f>
        <v/>
      </c>
    </row>
    <row r="188" spans="2:8" x14ac:dyDescent="0.25">
      <c r="B188" s="21">
        <v>131</v>
      </c>
      <c r="C188" s="19" t="str">
        <f>IF(ISBLANK('2.Quote'!C188),"",'2.Quote'!C188)</f>
        <v/>
      </c>
      <c r="D188" s="19" t="str">
        <f>IF(ISBLANK('2.Quote'!D188),"",'2.Quote'!D188)</f>
        <v/>
      </c>
      <c r="E188" s="124" t="str">
        <f>IF(ISBLANK('2.Quote'!E188),"",'2.Quote'!E188)</f>
        <v/>
      </c>
      <c r="F188" s="124" t="str">
        <f>IF(ISBLANK('2.Quote'!F188),"",'2.Quote'!F188)</f>
        <v/>
      </c>
      <c r="G188" s="124" t="str">
        <f>IF(ISBLANK('2.Quote'!H188),"",'2.Quote'!H188)</f>
        <v/>
      </c>
      <c r="H188" s="124" t="str">
        <f>IF(ISBLANK('2.Quote'!G188),"",'2.Quote'!G188)</f>
        <v/>
      </c>
    </row>
    <row r="189" spans="2:8" x14ac:dyDescent="0.25">
      <c r="B189" s="18">
        <v>132</v>
      </c>
      <c r="C189" s="19" t="str">
        <f>IF(ISBLANK('2.Quote'!C189),"",'2.Quote'!C189)</f>
        <v/>
      </c>
      <c r="D189" s="19" t="str">
        <f>IF(ISBLANK('2.Quote'!D189),"",'2.Quote'!D189)</f>
        <v/>
      </c>
      <c r="E189" s="124" t="str">
        <f>IF(ISBLANK('2.Quote'!E189),"",'2.Quote'!E189)</f>
        <v/>
      </c>
      <c r="F189" s="124" t="str">
        <f>IF(ISBLANK('2.Quote'!F189),"",'2.Quote'!F189)</f>
        <v/>
      </c>
      <c r="G189" s="124" t="str">
        <f>IF(ISBLANK('2.Quote'!H189),"",'2.Quote'!H189)</f>
        <v/>
      </c>
      <c r="H189" s="124" t="str">
        <f>IF(ISBLANK('2.Quote'!G189),"",'2.Quote'!G189)</f>
        <v/>
      </c>
    </row>
    <row r="190" spans="2:8" x14ac:dyDescent="0.25">
      <c r="B190" s="18">
        <v>133</v>
      </c>
      <c r="C190" s="19" t="str">
        <f>IF(ISBLANK('2.Quote'!C190),"",'2.Quote'!C190)</f>
        <v/>
      </c>
      <c r="D190" s="19" t="str">
        <f>IF(ISBLANK('2.Quote'!D190),"",'2.Quote'!D190)</f>
        <v/>
      </c>
      <c r="E190" s="124" t="str">
        <f>IF(ISBLANK('2.Quote'!E190),"",'2.Quote'!E190)</f>
        <v/>
      </c>
      <c r="F190" s="124" t="str">
        <f>IF(ISBLANK('2.Quote'!F190),"",'2.Quote'!F190)</f>
        <v/>
      </c>
      <c r="G190" s="124" t="str">
        <f>IF(ISBLANK('2.Quote'!H190),"",'2.Quote'!H190)</f>
        <v/>
      </c>
      <c r="H190" s="124" t="str">
        <f>IF(ISBLANK('2.Quote'!G190),"",'2.Quote'!G190)</f>
        <v/>
      </c>
    </row>
    <row r="191" spans="2:8" x14ac:dyDescent="0.25">
      <c r="B191" s="21">
        <v>134</v>
      </c>
      <c r="C191" s="19" t="str">
        <f>IF(ISBLANK('2.Quote'!C191),"",'2.Quote'!C191)</f>
        <v/>
      </c>
      <c r="D191" s="19" t="str">
        <f>IF(ISBLANK('2.Quote'!D191),"",'2.Quote'!D191)</f>
        <v/>
      </c>
      <c r="E191" s="124" t="str">
        <f>IF(ISBLANK('2.Quote'!E191),"",'2.Quote'!E191)</f>
        <v/>
      </c>
      <c r="F191" s="124" t="str">
        <f>IF(ISBLANK('2.Quote'!F191),"",'2.Quote'!F191)</f>
        <v/>
      </c>
      <c r="G191" s="124" t="str">
        <f>IF(ISBLANK('2.Quote'!H191),"",'2.Quote'!H191)</f>
        <v/>
      </c>
      <c r="H191" s="124" t="str">
        <f>IF(ISBLANK('2.Quote'!G191),"",'2.Quote'!G191)</f>
        <v/>
      </c>
    </row>
    <row r="192" spans="2:8" x14ac:dyDescent="0.25">
      <c r="B192" s="18">
        <v>135</v>
      </c>
      <c r="C192" s="19" t="str">
        <f>IF(ISBLANK('2.Quote'!C192),"",'2.Quote'!C192)</f>
        <v/>
      </c>
      <c r="D192" s="19" t="str">
        <f>IF(ISBLANK('2.Quote'!D192),"",'2.Quote'!D192)</f>
        <v/>
      </c>
      <c r="E192" s="124" t="str">
        <f>IF(ISBLANK('2.Quote'!E192),"",'2.Quote'!E192)</f>
        <v/>
      </c>
      <c r="F192" s="124" t="str">
        <f>IF(ISBLANK('2.Quote'!F192),"",'2.Quote'!F192)</f>
        <v/>
      </c>
      <c r="G192" s="124" t="str">
        <f>IF(ISBLANK('2.Quote'!H192),"",'2.Quote'!H192)</f>
        <v/>
      </c>
      <c r="H192" s="124" t="str">
        <f>IF(ISBLANK('2.Quote'!G192),"",'2.Quote'!G192)</f>
        <v/>
      </c>
    </row>
    <row r="193" spans="2:8" x14ac:dyDescent="0.25">
      <c r="B193" s="18">
        <v>136</v>
      </c>
      <c r="C193" s="19" t="str">
        <f>IF(ISBLANK('2.Quote'!C193),"",'2.Quote'!C193)</f>
        <v/>
      </c>
      <c r="D193" s="19" t="str">
        <f>IF(ISBLANK('2.Quote'!D193),"",'2.Quote'!D193)</f>
        <v/>
      </c>
      <c r="E193" s="124" t="str">
        <f>IF(ISBLANK('2.Quote'!E193),"",'2.Quote'!E193)</f>
        <v/>
      </c>
      <c r="F193" s="124" t="str">
        <f>IF(ISBLANK('2.Quote'!F193),"",'2.Quote'!F193)</f>
        <v/>
      </c>
      <c r="G193" s="124" t="str">
        <f>IF(ISBLANK('2.Quote'!H193),"",'2.Quote'!H193)</f>
        <v/>
      </c>
      <c r="H193" s="124" t="str">
        <f>IF(ISBLANK('2.Quote'!G193),"",'2.Quote'!G193)</f>
        <v/>
      </c>
    </row>
    <row r="194" spans="2:8" x14ac:dyDescent="0.25">
      <c r="B194" s="21">
        <v>137</v>
      </c>
      <c r="C194" s="19" t="str">
        <f>IF(ISBLANK('2.Quote'!C194),"",'2.Quote'!C194)</f>
        <v/>
      </c>
      <c r="D194" s="19" t="str">
        <f>IF(ISBLANK('2.Quote'!D194),"",'2.Quote'!D194)</f>
        <v/>
      </c>
      <c r="E194" s="124" t="str">
        <f>IF(ISBLANK('2.Quote'!E194),"",'2.Quote'!E194)</f>
        <v/>
      </c>
      <c r="F194" s="124" t="str">
        <f>IF(ISBLANK('2.Quote'!F194),"",'2.Quote'!F194)</f>
        <v/>
      </c>
      <c r="G194" s="124" t="str">
        <f>IF(ISBLANK('2.Quote'!H194),"",'2.Quote'!H194)</f>
        <v/>
      </c>
      <c r="H194" s="124" t="str">
        <f>IF(ISBLANK('2.Quote'!G194),"",'2.Quote'!G194)</f>
        <v/>
      </c>
    </row>
    <row r="195" spans="2:8" x14ac:dyDescent="0.25">
      <c r="B195" s="18">
        <v>138</v>
      </c>
      <c r="C195" s="19" t="str">
        <f>IF(ISBLANK('2.Quote'!C195),"",'2.Quote'!C195)</f>
        <v/>
      </c>
      <c r="D195" s="19" t="str">
        <f>IF(ISBLANK('2.Quote'!D195),"",'2.Quote'!D195)</f>
        <v/>
      </c>
      <c r="E195" s="124" t="str">
        <f>IF(ISBLANK('2.Quote'!E195),"",'2.Quote'!E195)</f>
        <v/>
      </c>
      <c r="F195" s="124" t="str">
        <f>IF(ISBLANK('2.Quote'!F195),"",'2.Quote'!F195)</f>
        <v/>
      </c>
      <c r="G195" s="124" t="str">
        <f>IF(ISBLANK('2.Quote'!H195),"",'2.Quote'!H195)</f>
        <v/>
      </c>
      <c r="H195" s="124" t="str">
        <f>IF(ISBLANK('2.Quote'!G195),"",'2.Quote'!G195)</f>
        <v/>
      </c>
    </row>
    <row r="196" spans="2:8" x14ac:dyDescent="0.25">
      <c r="B196" s="18">
        <v>139</v>
      </c>
      <c r="C196" s="19" t="str">
        <f>IF(ISBLANK('2.Quote'!C196),"",'2.Quote'!C196)</f>
        <v/>
      </c>
      <c r="D196" s="19" t="str">
        <f>IF(ISBLANK('2.Quote'!D196),"",'2.Quote'!D196)</f>
        <v/>
      </c>
      <c r="E196" s="124" t="str">
        <f>IF(ISBLANK('2.Quote'!E196),"",'2.Quote'!E196)</f>
        <v/>
      </c>
      <c r="F196" s="124" t="str">
        <f>IF(ISBLANK('2.Quote'!F196),"",'2.Quote'!F196)</f>
        <v/>
      </c>
      <c r="G196" s="124" t="str">
        <f>IF(ISBLANK('2.Quote'!H196),"",'2.Quote'!H196)</f>
        <v/>
      </c>
      <c r="H196" s="124" t="str">
        <f>IF(ISBLANK('2.Quote'!G196),"",'2.Quote'!G196)</f>
        <v/>
      </c>
    </row>
    <row r="197" spans="2:8" x14ac:dyDescent="0.25">
      <c r="B197" s="21">
        <v>140</v>
      </c>
      <c r="C197" s="19" t="str">
        <f>IF(ISBLANK('2.Quote'!C197),"",'2.Quote'!C197)</f>
        <v/>
      </c>
      <c r="D197" s="19" t="str">
        <f>IF(ISBLANK('2.Quote'!D197),"",'2.Quote'!D197)</f>
        <v/>
      </c>
      <c r="E197" s="124" t="str">
        <f>IF(ISBLANK('2.Quote'!E197),"",'2.Quote'!E197)</f>
        <v/>
      </c>
      <c r="F197" s="124" t="str">
        <f>IF(ISBLANK('2.Quote'!F197),"",'2.Quote'!F197)</f>
        <v/>
      </c>
      <c r="G197" s="124" t="str">
        <f>IF(ISBLANK('2.Quote'!H197),"",'2.Quote'!H197)</f>
        <v/>
      </c>
      <c r="H197" s="124" t="str">
        <f>IF(ISBLANK('2.Quote'!G197),"",'2.Quote'!G197)</f>
        <v/>
      </c>
    </row>
    <row r="198" spans="2:8" x14ac:dyDescent="0.25">
      <c r="B198" s="18">
        <v>141</v>
      </c>
      <c r="C198" s="19" t="str">
        <f>IF(ISBLANK('2.Quote'!C198),"",'2.Quote'!C198)</f>
        <v/>
      </c>
      <c r="D198" s="19" t="str">
        <f>IF(ISBLANK('2.Quote'!D198),"",'2.Quote'!D198)</f>
        <v/>
      </c>
      <c r="E198" s="124" t="str">
        <f>IF(ISBLANK('2.Quote'!E198),"",'2.Quote'!E198)</f>
        <v/>
      </c>
      <c r="F198" s="124" t="str">
        <f>IF(ISBLANK('2.Quote'!F198),"",'2.Quote'!F198)</f>
        <v/>
      </c>
      <c r="G198" s="124" t="str">
        <f>IF(ISBLANK('2.Quote'!H198),"",'2.Quote'!H198)</f>
        <v/>
      </c>
      <c r="H198" s="124" t="str">
        <f>IF(ISBLANK('2.Quote'!G198),"",'2.Quote'!G198)</f>
        <v/>
      </c>
    </row>
    <row r="199" spans="2:8" x14ac:dyDescent="0.25">
      <c r="B199" s="18">
        <v>142</v>
      </c>
      <c r="C199" s="19" t="str">
        <f>IF(ISBLANK('2.Quote'!C199),"",'2.Quote'!C199)</f>
        <v/>
      </c>
      <c r="D199" s="19" t="str">
        <f>IF(ISBLANK('2.Quote'!D199),"",'2.Quote'!D199)</f>
        <v/>
      </c>
      <c r="E199" s="124" t="str">
        <f>IF(ISBLANK('2.Quote'!E199),"",'2.Quote'!E199)</f>
        <v/>
      </c>
      <c r="F199" s="124" t="str">
        <f>IF(ISBLANK('2.Quote'!F199),"",'2.Quote'!F199)</f>
        <v/>
      </c>
      <c r="G199" s="124" t="str">
        <f>IF(ISBLANK('2.Quote'!H199),"",'2.Quote'!H199)</f>
        <v/>
      </c>
      <c r="H199" s="124" t="str">
        <f>IF(ISBLANK('2.Quote'!G199),"",'2.Quote'!G199)</f>
        <v/>
      </c>
    </row>
    <row r="200" spans="2:8" x14ac:dyDescent="0.25">
      <c r="B200" s="21">
        <v>143</v>
      </c>
      <c r="C200" s="19" t="str">
        <f>IF(ISBLANK('2.Quote'!C200),"",'2.Quote'!C200)</f>
        <v/>
      </c>
      <c r="D200" s="19" t="str">
        <f>IF(ISBLANK('2.Quote'!D200),"",'2.Quote'!D200)</f>
        <v/>
      </c>
      <c r="E200" s="124" t="str">
        <f>IF(ISBLANK('2.Quote'!E200),"",'2.Quote'!E200)</f>
        <v/>
      </c>
      <c r="F200" s="124" t="str">
        <f>IF(ISBLANK('2.Quote'!F200),"",'2.Quote'!F200)</f>
        <v/>
      </c>
      <c r="G200" s="124" t="str">
        <f>IF(ISBLANK('2.Quote'!H200),"",'2.Quote'!H200)</f>
        <v/>
      </c>
      <c r="H200" s="124" t="str">
        <f>IF(ISBLANK('2.Quote'!G200),"",'2.Quote'!G200)</f>
        <v/>
      </c>
    </row>
    <row r="201" spans="2:8" x14ac:dyDescent="0.25">
      <c r="B201" s="18">
        <v>144</v>
      </c>
      <c r="C201" s="19" t="str">
        <f>IF(ISBLANK('2.Quote'!C201),"",'2.Quote'!C201)</f>
        <v/>
      </c>
      <c r="D201" s="19" t="str">
        <f>IF(ISBLANK('2.Quote'!D201),"",'2.Quote'!D201)</f>
        <v/>
      </c>
      <c r="E201" s="124" t="str">
        <f>IF(ISBLANK('2.Quote'!E201),"",'2.Quote'!E201)</f>
        <v/>
      </c>
      <c r="F201" s="124" t="str">
        <f>IF(ISBLANK('2.Quote'!F201),"",'2.Quote'!F201)</f>
        <v/>
      </c>
      <c r="G201" s="124" t="str">
        <f>IF(ISBLANK('2.Quote'!H201),"",'2.Quote'!H201)</f>
        <v/>
      </c>
      <c r="H201" s="124" t="str">
        <f>IF(ISBLANK('2.Quote'!G201),"",'2.Quote'!G201)</f>
        <v/>
      </c>
    </row>
    <row r="202" spans="2:8" x14ac:dyDescent="0.25">
      <c r="B202" s="18">
        <v>145</v>
      </c>
      <c r="C202" s="19" t="str">
        <f>IF(ISBLANK('2.Quote'!C202),"",'2.Quote'!C202)</f>
        <v/>
      </c>
      <c r="D202" s="19" t="str">
        <f>IF(ISBLANK('2.Quote'!D202),"",'2.Quote'!D202)</f>
        <v/>
      </c>
      <c r="E202" s="124" t="str">
        <f>IF(ISBLANK('2.Quote'!E202),"",'2.Quote'!E202)</f>
        <v/>
      </c>
      <c r="F202" s="124" t="str">
        <f>IF(ISBLANK('2.Quote'!F202),"",'2.Quote'!F202)</f>
        <v/>
      </c>
      <c r="G202" s="124" t="str">
        <f>IF(ISBLANK('2.Quote'!H202),"",'2.Quote'!H202)</f>
        <v/>
      </c>
      <c r="H202" s="124" t="str">
        <f>IF(ISBLANK('2.Quote'!G202),"",'2.Quote'!G202)</f>
        <v/>
      </c>
    </row>
    <row r="203" spans="2:8" x14ac:dyDescent="0.25">
      <c r="B203" s="21">
        <v>146</v>
      </c>
      <c r="C203" s="19" t="str">
        <f>IF(ISBLANK('2.Quote'!C203),"",'2.Quote'!C203)</f>
        <v/>
      </c>
      <c r="D203" s="19" t="str">
        <f>IF(ISBLANK('2.Quote'!D203),"",'2.Quote'!D203)</f>
        <v/>
      </c>
      <c r="E203" s="124" t="str">
        <f>IF(ISBLANK('2.Quote'!E203),"",'2.Quote'!E203)</f>
        <v/>
      </c>
      <c r="F203" s="124" t="str">
        <f>IF(ISBLANK('2.Quote'!F203),"",'2.Quote'!F203)</f>
        <v/>
      </c>
      <c r="G203" s="124" t="str">
        <f>IF(ISBLANK('2.Quote'!H203),"",'2.Quote'!H203)</f>
        <v/>
      </c>
      <c r="H203" s="124" t="str">
        <f>IF(ISBLANK('2.Quote'!G203),"",'2.Quote'!G203)</f>
        <v/>
      </c>
    </row>
    <row r="204" spans="2:8" x14ac:dyDescent="0.25">
      <c r="B204" s="18">
        <v>147</v>
      </c>
      <c r="C204" s="19" t="str">
        <f>IF(ISBLANK('2.Quote'!C204),"",'2.Quote'!C204)</f>
        <v/>
      </c>
      <c r="D204" s="19" t="str">
        <f>IF(ISBLANK('2.Quote'!D204),"",'2.Quote'!D204)</f>
        <v/>
      </c>
      <c r="E204" s="124" t="str">
        <f>IF(ISBLANK('2.Quote'!E204),"",'2.Quote'!E204)</f>
        <v/>
      </c>
      <c r="F204" s="124" t="str">
        <f>IF(ISBLANK('2.Quote'!F204),"",'2.Quote'!F204)</f>
        <v/>
      </c>
      <c r="G204" s="124" t="str">
        <f>IF(ISBLANK('2.Quote'!H204),"",'2.Quote'!H204)</f>
        <v/>
      </c>
      <c r="H204" s="124" t="str">
        <f>IF(ISBLANK('2.Quote'!G204),"",'2.Quote'!G204)</f>
        <v/>
      </c>
    </row>
    <row r="205" spans="2:8" x14ac:dyDescent="0.25">
      <c r="B205" s="18">
        <v>148</v>
      </c>
      <c r="C205" s="19" t="str">
        <f>IF(ISBLANK('2.Quote'!C205),"",'2.Quote'!C205)</f>
        <v/>
      </c>
      <c r="D205" s="19" t="str">
        <f>IF(ISBLANK('2.Quote'!D205),"",'2.Quote'!D205)</f>
        <v/>
      </c>
      <c r="E205" s="124" t="str">
        <f>IF(ISBLANK('2.Quote'!E205),"",'2.Quote'!E205)</f>
        <v/>
      </c>
      <c r="F205" s="124" t="str">
        <f>IF(ISBLANK('2.Quote'!F205),"",'2.Quote'!F205)</f>
        <v/>
      </c>
      <c r="G205" s="124" t="str">
        <f>IF(ISBLANK('2.Quote'!H205),"",'2.Quote'!H205)</f>
        <v/>
      </c>
      <c r="H205" s="124" t="str">
        <f>IF(ISBLANK('2.Quote'!G205),"",'2.Quote'!G205)</f>
        <v/>
      </c>
    </row>
    <row r="206" spans="2:8" x14ac:dyDescent="0.25">
      <c r="B206" s="21">
        <v>149</v>
      </c>
      <c r="C206" s="19" t="str">
        <f>IF(ISBLANK('2.Quote'!C206),"",'2.Quote'!C206)</f>
        <v/>
      </c>
      <c r="D206" s="19" t="str">
        <f>IF(ISBLANK('2.Quote'!D206),"",'2.Quote'!D206)</f>
        <v/>
      </c>
      <c r="E206" s="124" t="str">
        <f>IF(ISBLANK('2.Quote'!E206),"",'2.Quote'!E206)</f>
        <v/>
      </c>
      <c r="F206" s="124" t="str">
        <f>IF(ISBLANK('2.Quote'!F206),"",'2.Quote'!F206)</f>
        <v/>
      </c>
      <c r="G206" s="124" t="str">
        <f>IF(ISBLANK('2.Quote'!H206),"",'2.Quote'!H206)</f>
        <v/>
      </c>
      <c r="H206" s="124" t="str">
        <f>IF(ISBLANK('2.Quote'!G206),"",'2.Quote'!G206)</f>
        <v/>
      </c>
    </row>
    <row r="207" spans="2:8" x14ac:dyDescent="0.25">
      <c r="B207" s="18">
        <v>150</v>
      </c>
      <c r="C207" s="19" t="str">
        <f>IF(ISBLANK('2.Quote'!C207),"",'2.Quote'!C207)</f>
        <v/>
      </c>
      <c r="D207" s="19" t="str">
        <f>IF(ISBLANK('2.Quote'!D207),"",'2.Quote'!D207)</f>
        <v/>
      </c>
      <c r="E207" s="124" t="str">
        <f>IF(ISBLANK('2.Quote'!E207),"",'2.Quote'!E207)</f>
        <v/>
      </c>
      <c r="F207" s="124" t="str">
        <f>IF(ISBLANK('2.Quote'!F207),"",'2.Quote'!F207)</f>
        <v/>
      </c>
      <c r="G207" s="124" t="str">
        <f>IF(ISBLANK('2.Quote'!H207),"",'2.Quote'!H207)</f>
        <v/>
      </c>
      <c r="H207" s="124" t="str">
        <f>IF(ISBLANK('2.Quote'!G207),"",'2.Quote'!G207)</f>
        <v/>
      </c>
    </row>
    <row r="208" spans="2:8" x14ac:dyDescent="0.25">
      <c r="B208" s="18">
        <v>151</v>
      </c>
      <c r="C208" s="19" t="str">
        <f>IF(ISBLANK('2.Quote'!C208),"",'2.Quote'!C208)</f>
        <v/>
      </c>
      <c r="D208" s="19" t="str">
        <f>IF(ISBLANK('2.Quote'!D208),"",'2.Quote'!D208)</f>
        <v/>
      </c>
      <c r="E208" s="124" t="str">
        <f>IF(ISBLANK('2.Quote'!E208),"",'2.Quote'!E208)</f>
        <v/>
      </c>
      <c r="F208" s="124" t="str">
        <f>IF(ISBLANK('2.Quote'!F208),"",'2.Quote'!F208)</f>
        <v/>
      </c>
      <c r="G208" s="124" t="str">
        <f>IF(ISBLANK('2.Quote'!H208),"",'2.Quote'!H208)</f>
        <v/>
      </c>
      <c r="H208" s="124" t="str">
        <f>IF(ISBLANK('2.Quote'!G208),"",'2.Quote'!G208)</f>
        <v/>
      </c>
    </row>
    <row r="209" spans="2:8" x14ac:dyDescent="0.25">
      <c r="B209" s="21">
        <v>152</v>
      </c>
      <c r="C209" s="19" t="str">
        <f>IF(ISBLANK('2.Quote'!C209),"",'2.Quote'!C209)</f>
        <v/>
      </c>
      <c r="D209" s="19" t="str">
        <f>IF(ISBLANK('2.Quote'!D209),"",'2.Quote'!D209)</f>
        <v/>
      </c>
      <c r="E209" s="124" t="str">
        <f>IF(ISBLANK('2.Quote'!E209),"",'2.Quote'!E209)</f>
        <v/>
      </c>
      <c r="F209" s="124" t="str">
        <f>IF(ISBLANK('2.Quote'!F209),"",'2.Quote'!F209)</f>
        <v/>
      </c>
      <c r="G209" s="124" t="str">
        <f>IF(ISBLANK('2.Quote'!H209),"",'2.Quote'!H209)</f>
        <v/>
      </c>
      <c r="H209" s="124" t="str">
        <f>IF(ISBLANK('2.Quote'!G209),"",'2.Quote'!G209)</f>
        <v/>
      </c>
    </row>
    <row r="210" spans="2:8" x14ac:dyDescent="0.25">
      <c r="B210" s="18">
        <v>153</v>
      </c>
      <c r="C210" s="19" t="str">
        <f>IF(ISBLANK('2.Quote'!C210),"",'2.Quote'!C210)</f>
        <v/>
      </c>
      <c r="D210" s="19" t="str">
        <f>IF(ISBLANK('2.Quote'!D210),"",'2.Quote'!D210)</f>
        <v/>
      </c>
      <c r="E210" s="124" t="str">
        <f>IF(ISBLANK('2.Quote'!E210),"",'2.Quote'!E210)</f>
        <v/>
      </c>
      <c r="F210" s="124" t="str">
        <f>IF(ISBLANK('2.Quote'!F210),"",'2.Quote'!F210)</f>
        <v/>
      </c>
      <c r="G210" s="124" t="str">
        <f>IF(ISBLANK('2.Quote'!H210),"",'2.Quote'!H210)</f>
        <v/>
      </c>
      <c r="H210" s="124" t="str">
        <f>IF(ISBLANK('2.Quote'!G210),"",'2.Quote'!G210)</f>
        <v/>
      </c>
    </row>
    <row r="211" spans="2:8" x14ac:dyDescent="0.25">
      <c r="B211" s="18">
        <v>154</v>
      </c>
      <c r="C211" s="19" t="str">
        <f>IF(ISBLANK('2.Quote'!C211),"",'2.Quote'!C211)</f>
        <v/>
      </c>
      <c r="D211" s="19" t="str">
        <f>IF(ISBLANK('2.Quote'!D211),"",'2.Quote'!D211)</f>
        <v/>
      </c>
      <c r="E211" s="124" t="str">
        <f>IF(ISBLANK('2.Quote'!E211),"",'2.Quote'!E211)</f>
        <v/>
      </c>
      <c r="F211" s="124" t="str">
        <f>IF(ISBLANK('2.Quote'!F211),"",'2.Quote'!F211)</f>
        <v/>
      </c>
      <c r="G211" s="124" t="str">
        <f>IF(ISBLANK('2.Quote'!H211),"",'2.Quote'!H211)</f>
        <v/>
      </c>
      <c r="H211" s="124" t="str">
        <f>IF(ISBLANK('2.Quote'!G211),"",'2.Quote'!G211)</f>
        <v/>
      </c>
    </row>
    <row r="212" spans="2:8" x14ac:dyDescent="0.25">
      <c r="B212" s="21">
        <v>155</v>
      </c>
      <c r="C212" s="19" t="str">
        <f>IF(ISBLANK('2.Quote'!C212),"",'2.Quote'!C212)</f>
        <v/>
      </c>
      <c r="D212" s="19" t="str">
        <f>IF(ISBLANK('2.Quote'!D212),"",'2.Quote'!D212)</f>
        <v/>
      </c>
      <c r="E212" s="124" t="str">
        <f>IF(ISBLANK('2.Quote'!E212),"",'2.Quote'!E212)</f>
        <v/>
      </c>
      <c r="F212" s="124" t="str">
        <f>IF(ISBLANK('2.Quote'!F212),"",'2.Quote'!F212)</f>
        <v/>
      </c>
      <c r="G212" s="124" t="str">
        <f>IF(ISBLANK('2.Quote'!H212),"",'2.Quote'!H212)</f>
        <v/>
      </c>
      <c r="H212" s="124" t="str">
        <f>IF(ISBLANK('2.Quote'!G212),"",'2.Quote'!G212)</f>
        <v/>
      </c>
    </row>
    <row r="213" spans="2:8" x14ac:dyDescent="0.25">
      <c r="B213" s="18">
        <v>156</v>
      </c>
      <c r="C213" s="19" t="str">
        <f>IF(ISBLANK('2.Quote'!C213),"",'2.Quote'!C213)</f>
        <v/>
      </c>
      <c r="D213" s="19" t="str">
        <f>IF(ISBLANK('2.Quote'!D213),"",'2.Quote'!D213)</f>
        <v/>
      </c>
      <c r="E213" s="124" t="str">
        <f>IF(ISBLANK('2.Quote'!E213),"",'2.Quote'!E213)</f>
        <v/>
      </c>
      <c r="F213" s="124" t="str">
        <f>IF(ISBLANK('2.Quote'!F213),"",'2.Quote'!F213)</f>
        <v/>
      </c>
      <c r="G213" s="124" t="str">
        <f>IF(ISBLANK('2.Quote'!H213),"",'2.Quote'!H213)</f>
        <v/>
      </c>
      <c r="H213" s="124" t="str">
        <f>IF(ISBLANK('2.Quote'!G213),"",'2.Quote'!G213)</f>
        <v/>
      </c>
    </row>
    <row r="214" spans="2:8" x14ac:dyDescent="0.25">
      <c r="B214" s="18">
        <v>157</v>
      </c>
      <c r="C214" s="19" t="str">
        <f>IF(ISBLANK('2.Quote'!C214),"",'2.Quote'!C214)</f>
        <v/>
      </c>
      <c r="D214" s="19" t="str">
        <f>IF(ISBLANK('2.Quote'!D214),"",'2.Quote'!D214)</f>
        <v/>
      </c>
      <c r="E214" s="124" t="str">
        <f>IF(ISBLANK('2.Quote'!E214),"",'2.Quote'!E214)</f>
        <v/>
      </c>
      <c r="F214" s="124" t="str">
        <f>IF(ISBLANK('2.Quote'!F214),"",'2.Quote'!F214)</f>
        <v/>
      </c>
      <c r="G214" s="124" t="str">
        <f>IF(ISBLANK('2.Quote'!H214),"",'2.Quote'!H214)</f>
        <v/>
      </c>
      <c r="H214" s="124" t="str">
        <f>IF(ISBLANK('2.Quote'!G214),"",'2.Quote'!G214)</f>
        <v/>
      </c>
    </row>
    <row r="215" spans="2:8" x14ac:dyDescent="0.25">
      <c r="B215" s="21">
        <v>158</v>
      </c>
      <c r="C215" s="19" t="str">
        <f>IF(ISBLANK('2.Quote'!C215),"",'2.Quote'!C215)</f>
        <v/>
      </c>
      <c r="D215" s="19" t="str">
        <f>IF(ISBLANK('2.Quote'!D215),"",'2.Quote'!D215)</f>
        <v/>
      </c>
      <c r="E215" s="124" t="str">
        <f>IF(ISBLANK('2.Quote'!E215),"",'2.Quote'!E215)</f>
        <v/>
      </c>
      <c r="F215" s="124" t="str">
        <f>IF(ISBLANK('2.Quote'!F215),"",'2.Quote'!F215)</f>
        <v/>
      </c>
      <c r="G215" s="124" t="str">
        <f>IF(ISBLANK('2.Quote'!H215),"",'2.Quote'!H215)</f>
        <v/>
      </c>
      <c r="H215" s="124" t="str">
        <f>IF(ISBLANK('2.Quote'!G215),"",'2.Quote'!G215)</f>
        <v/>
      </c>
    </row>
    <row r="216" spans="2:8" x14ac:dyDescent="0.25">
      <c r="B216" s="18">
        <v>159</v>
      </c>
      <c r="C216" s="19" t="str">
        <f>IF(ISBLANK('2.Quote'!C216),"",'2.Quote'!C216)</f>
        <v/>
      </c>
      <c r="D216" s="19" t="str">
        <f>IF(ISBLANK('2.Quote'!D216),"",'2.Quote'!D216)</f>
        <v/>
      </c>
      <c r="E216" s="124" t="str">
        <f>IF(ISBLANK('2.Quote'!E216),"",'2.Quote'!E216)</f>
        <v/>
      </c>
      <c r="F216" s="124" t="str">
        <f>IF(ISBLANK('2.Quote'!F216),"",'2.Quote'!F216)</f>
        <v/>
      </c>
      <c r="G216" s="124" t="str">
        <f>IF(ISBLANK('2.Quote'!H216),"",'2.Quote'!H216)</f>
        <v/>
      </c>
      <c r="H216" s="124" t="str">
        <f>IF(ISBLANK('2.Quote'!G216),"",'2.Quote'!G216)</f>
        <v/>
      </c>
    </row>
    <row r="217" spans="2:8" x14ac:dyDescent="0.25">
      <c r="B217" s="18">
        <v>160</v>
      </c>
      <c r="C217" s="19" t="str">
        <f>IF(ISBLANK('2.Quote'!C217),"",'2.Quote'!C217)</f>
        <v/>
      </c>
      <c r="D217" s="19" t="str">
        <f>IF(ISBLANK('2.Quote'!D217),"",'2.Quote'!D217)</f>
        <v/>
      </c>
      <c r="E217" s="124" t="str">
        <f>IF(ISBLANK('2.Quote'!E217),"",'2.Quote'!E217)</f>
        <v/>
      </c>
      <c r="F217" s="124" t="str">
        <f>IF(ISBLANK('2.Quote'!F217),"",'2.Quote'!F217)</f>
        <v/>
      </c>
      <c r="G217" s="124" t="str">
        <f>IF(ISBLANK('2.Quote'!H217),"",'2.Quote'!H217)</f>
        <v/>
      </c>
      <c r="H217" s="124" t="str">
        <f>IF(ISBLANK('2.Quote'!G217),"",'2.Quote'!G217)</f>
        <v/>
      </c>
    </row>
    <row r="218" spans="2:8" ht="15.75" thickBot="1" x14ac:dyDescent="0.3">
      <c r="B218" s="58"/>
      <c r="C218" s="58"/>
      <c r="D218" s="123">
        <f>'2.Quote'!G218</f>
        <v>1</v>
      </c>
      <c r="E218" s="136"/>
      <c r="F218" s="136"/>
      <c r="G218" s="118" t="s">
        <v>11542</v>
      </c>
      <c r="H218" s="119">
        <f>total_value</f>
        <v>103.35000000000001</v>
      </c>
    </row>
    <row r="219" spans="2:8" ht="15.75" thickTop="1" x14ac:dyDescent="0.25">
      <c r="B219" s="23" t="str">
        <f>$B$54</f>
        <v>Total price quoted excludes GST</v>
      </c>
      <c r="G219" s="13"/>
      <c r="H219" s="14"/>
    </row>
    <row r="220" spans="2:8" x14ac:dyDescent="0.25">
      <c r="B220" s="23" t="str">
        <f>$B$55</f>
        <v>This quotation is subject to Capral Limited's standard conditions of sale (unless otherwise agreed in writing) which can</v>
      </c>
      <c r="G220" s="13"/>
      <c r="H220" s="14"/>
    </row>
    <row r="221" spans="2:8" x14ac:dyDescent="0.25">
      <c r="B221" s="23" t="str">
        <f>$B$56</f>
        <v>be viewed on our website at www.capral.com.au</v>
      </c>
      <c r="G221" s="84"/>
      <c r="H221" s="51" t="str">
        <f>Version</f>
        <v>v2026.06.01</v>
      </c>
    </row>
    <row r="224" spans="2:8" ht="30" customHeight="1" x14ac:dyDescent="0.25"/>
    <row r="225" spans="2:8" x14ac:dyDescent="0.25">
      <c r="B225" s="296" t="s">
        <v>1</v>
      </c>
      <c r="C225" s="297"/>
      <c r="D225" s="298" t="str">
        <f>IF(ISBLANK(customer),"",customer)</f>
        <v/>
      </c>
      <c r="E225" s="299"/>
      <c r="F225" s="182" t="s">
        <v>11540</v>
      </c>
      <c r="G225" s="303" t="str">
        <f>IF(ISBLANK(quote_date),"",quote_date)</f>
        <v/>
      </c>
      <c r="H225" s="304"/>
    </row>
    <row r="226" spans="2:8" ht="3.95" customHeight="1" x14ac:dyDescent="0.25">
      <c r="B226" s="9"/>
      <c r="C226" s="9"/>
    </row>
    <row r="227" spans="2:8" x14ac:dyDescent="0.25">
      <c r="B227" s="296" t="s">
        <v>0</v>
      </c>
      <c r="C227" s="297"/>
      <c r="D227" s="298" t="str">
        <f>IF(ISBLANK(project),"",project)</f>
        <v/>
      </c>
      <c r="E227" s="300"/>
      <c r="G227" s="121" t="str">
        <f>$G$6</f>
        <v>Quote valid 30 days</v>
      </c>
      <c r="H227" s="121"/>
    </row>
    <row r="228" spans="2:8" ht="3.95" customHeight="1" x14ac:dyDescent="0.25">
      <c r="B228" s="9"/>
      <c r="C228" s="9"/>
    </row>
    <row r="229" spans="2:8" x14ac:dyDescent="0.25">
      <c r="B229" s="296" t="s">
        <v>38</v>
      </c>
      <c r="C229" s="297"/>
      <c r="D229" s="298">
        <f>IF(ISBLANK(finish),"",finish)</f>
        <v>0</v>
      </c>
      <c r="E229" s="299"/>
      <c r="F229" s="182" t="s">
        <v>3</v>
      </c>
      <c r="G229" s="298" t="str">
        <f>IF(ISBLANK(quoted_by),"",quoted_by)</f>
        <v/>
      </c>
      <c r="H229" s="300"/>
    </row>
    <row r="230" spans="2:8" x14ac:dyDescent="0.25">
      <c r="D230" s="301" t="str">
        <f>'2.Quote'!D230:J230</f>
        <v>Quoted as Mill Finish</v>
      </c>
      <c r="E230" s="301"/>
      <c r="F230" s="301"/>
      <c r="G230" s="301"/>
      <c r="H230" s="301"/>
    </row>
    <row r="231" spans="2:8" x14ac:dyDescent="0.25">
      <c r="D231" s="120"/>
      <c r="E231" s="85"/>
      <c r="F231" s="85"/>
    </row>
    <row r="232" spans="2:8" x14ac:dyDescent="0.25">
      <c r="B232" s="16" t="s">
        <v>11541</v>
      </c>
      <c r="C232" s="16" t="s">
        <v>11525</v>
      </c>
      <c r="D232" s="16" t="s">
        <v>11526</v>
      </c>
      <c r="E232" s="17" t="s">
        <v>19276</v>
      </c>
      <c r="F232" s="17" t="s">
        <v>19277</v>
      </c>
      <c r="G232" s="17" t="s">
        <v>11530</v>
      </c>
      <c r="H232" s="17" t="s">
        <v>11527</v>
      </c>
    </row>
    <row r="233" spans="2:8" x14ac:dyDescent="0.25">
      <c r="B233" s="18">
        <v>161</v>
      </c>
      <c r="C233" s="19" t="str">
        <f>IF(ISBLANK('2.Quote'!C233),"",'2.Quote'!C233)</f>
        <v/>
      </c>
      <c r="D233" s="19" t="str">
        <f>IF(ISBLANK('2.Quote'!D233),"",'2.Quote'!D233)</f>
        <v/>
      </c>
      <c r="E233" s="124" t="str">
        <f>IF(ISBLANK('2.Quote'!E233),"",'2.Quote'!E233)</f>
        <v/>
      </c>
      <c r="F233" s="124" t="str">
        <f>IF(ISBLANK('2.Quote'!F233),"",'2.Quote'!F233)</f>
        <v/>
      </c>
      <c r="G233" s="124" t="str">
        <f>IF(ISBLANK('2.Quote'!H233),"",'2.Quote'!H233)</f>
        <v/>
      </c>
      <c r="H233" s="124" t="str">
        <f>IF(ISBLANK('2.Quote'!G233),"",'2.Quote'!G233)</f>
        <v/>
      </c>
    </row>
    <row r="234" spans="2:8" x14ac:dyDescent="0.25">
      <c r="B234" s="21">
        <v>162</v>
      </c>
      <c r="C234" s="19" t="str">
        <f>IF(ISBLANK('2.Quote'!C234),"",'2.Quote'!C234)</f>
        <v/>
      </c>
      <c r="D234" s="19" t="str">
        <f>IF(ISBLANK('2.Quote'!D234),"",'2.Quote'!D234)</f>
        <v/>
      </c>
      <c r="E234" s="124" t="str">
        <f>IF(ISBLANK('2.Quote'!E234),"",'2.Quote'!E234)</f>
        <v/>
      </c>
      <c r="F234" s="124" t="str">
        <f>IF(ISBLANK('2.Quote'!F234),"",'2.Quote'!F234)</f>
        <v/>
      </c>
      <c r="G234" s="124" t="str">
        <f>IF(ISBLANK('2.Quote'!H234),"",'2.Quote'!H234)</f>
        <v/>
      </c>
      <c r="H234" s="124" t="str">
        <f>IF(ISBLANK('2.Quote'!G234),"",'2.Quote'!G234)</f>
        <v/>
      </c>
    </row>
    <row r="235" spans="2:8" x14ac:dyDescent="0.25">
      <c r="B235" s="18">
        <v>163</v>
      </c>
      <c r="C235" s="19" t="str">
        <f>IF(ISBLANK('2.Quote'!C235),"",'2.Quote'!C235)</f>
        <v/>
      </c>
      <c r="D235" s="19" t="str">
        <f>IF(ISBLANK('2.Quote'!D235),"",'2.Quote'!D235)</f>
        <v/>
      </c>
      <c r="E235" s="124" t="str">
        <f>IF(ISBLANK('2.Quote'!E235),"",'2.Quote'!E235)</f>
        <v/>
      </c>
      <c r="F235" s="124" t="str">
        <f>IF(ISBLANK('2.Quote'!F235),"",'2.Quote'!F235)</f>
        <v/>
      </c>
      <c r="G235" s="124" t="str">
        <f>IF(ISBLANK('2.Quote'!H235),"",'2.Quote'!H235)</f>
        <v/>
      </c>
      <c r="H235" s="124" t="str">
        <f>IF(ISBLANK('2.Quote'!G235),"",'2.Quote'!G235)</f>
        <v/>
      </c>
    </row>
    <row r="236" spans="2:8" x14ac:dyDescent="0.25">
      <c r="B236" s="18">
        <v>164</v>
      </c>
      <c r="C236" s="19" t="str">
        <f>IF(ISBLANK('2.Quote'!C236),"",'2.Quote'!C236)</f>
        <v/>
      </c>
      <c r="D236" s="19" t="str">
        <f>IF(ISBLANK('2.Quote'!D236),"",'2.Quote'!D236)</f>
        <v/>
      </c>
      <c r="E236" s="124" t="str">
        <f>IF(ISBLANK('2.Quote'!E236),"",'2.Quote'!E236)</f>
        <v/>
      </c>
      <c r="F236" s="124" t="str">
        <f>IF(ISBLANK('2.Quote'!F236),"",'2.Quote'!F236)</f>
        <v/>
      </c>
      <c r="G236" s="124" t="str">
        <f>IF(ISBLANK('2.Quote'!H236),"",'2.Quote'!H236)</f>
        <v/>
      </c>
      <c r="H236" s="124" t="str">
        <f>IF(ISBLANK('2.Quote'!G236),"",'2.Quote'!G236)</f>
        <v/>
      </c>
    </row>
    <row r="237" spans="2:8" x14ac:dyDescent="0.25">
      <c r="B237" s="21">
        <v>165</v>
      </c>
      <c r="C237" s="19" t="str">
        <f>IF(ISBLANK('2.Quote'!C237),"",'2.Quote'!C237)</f>
        <v/>
      </c>
      <c r="D237" s="19" t="str">
        <f>IF(ISBLANK('2.Quote'!D237),"",'2.Quote'!D237)</f>
        <v/>
      </c>
      <c r="E237" s="124" t="str">
        <f>IF(ISBLANK('2.Quote'!E237),"",'2.Quote'!E237)</f>
        <v/>
      </c>
      <c r="F237" s="124" t="str">
        <f>IF(ISBLANK('2.Quote'!F237),"",'2.Quote'!F237)</f>
        <v/>
      </c>
      <c r="G237" s="124" t="str">
        <f>IF(ISBLANK('2.Quote'!H237),"",'2.Quote'!H237)</f>
        <v/>
      </c>
      <c r="H237" s="124" t="str">
        <f>IF(ISBLANK('2.Quote'!G237),"",'2.Quote'!G237)</f>
        <v/>
      </c>
    </row>
    <row r="238" spans="2:8" x14ac:dyDescent="0.25">
      <c r="B238" s="18">
        <v>166</v>
      </c>
      <c r="C238" s="19" t="str">
        <f>IF(ISBLANK('2.Quote'!C238),"",'2.Quote'!C238)</f>
        <v/>
      </c>
      <c r="D238" s="19" t="str">
        <f>IF(ISBLANK('2.Quote'!D238),"",'2.Quote'!D238)</f>
        <v/>
      </c>
      <c r="E238" s="124" t="str">
        <f>IF(ISBLANK('2.Quote'!E238),"",'2.Quote'!E238)</f>
        <v/>
      </c>
      <c r="F238" s="124" t="str">
        <f>IF(ISBLANK('2.Quote'!F238),"",'2.Quote'!F238)</f>
        <v/>
      </c>
      <c r="G238" s="124" t="str">
        <f>IF(ISBLANK('2.Quote'!H238),"",'2.Quote'!H238)</f>
        <v/>
      </c>
      <c r="H238" s="124" t="str">
        <f>IF(ISBLANK('2.Quote'!G238),"",'2.Quote'!G238)</f>
        <v/>
      </c>
    </row>
    <row r="239" spans="2:8" x14ac:dyDescent="0.25">
      <c r="B239" s="18">
        <v>167</v>
      </c>
      <c r="C239" s="19" t="str">
        <f>IF(ISBLANK('2.Quote'!C239),"",'2.Quote'!C239)</f>
        <v/>
      </c>
      <c r="D239" s="19" t="str">
        <f>IF(ISBLANK('2.Quote'!D239),"",'2.Quote'!D239)</f>
        <v/>
      </c>
      <c r="E239" s="124" t="str">
        <f>IF(ISBLANK('2.Quote'!E239),"",'2.Quote'!E239)</f>
        <v/>
      </c>
      <c r="F239" s="124" t="str">
        <f>IF(ISBLANK('2.Quote'!F239),"",'2.Quote'!F239)</f>
        <v/>
      </c>
      <c r="G239" s="124" t="str">
        <f>IF(ISBLANK('2.Quote'!H239),"",'2.Quote'!H239)</f>
        <v/>
      </c>
      <c r="H239" s="124" t="str">
        <f>IF(ISBLANK('2.Quote'!G239),"",'2.Quote'!G239)</f>
        <v/>
      </c>
    </row>
    <row r="240" spans="2:8" x14ac:dyDescent="0.25">
      <c r="B240" s="21">
        <v>168</v>
      </c>
      <c r="C240" s="19" t="str">
        <f>IF(ISBLANK('2.Quote'!C240),"",'2.Quote'!C240)</f>
        <v/>
      </c>
      <c r="D240" s="19" t="str">
        <f>IF(ISBLANK('2.Quote'!D240),"",'2.Quote'!D240)</f>
        <v/>
      </c>
      <c r="E240" s="124" t="str">
        <f>IF(ISBLANK('2.Quote'!E240),"",'2.Quote'!E240)</f>
        <v/>
      </c>
      <c r="F240" s="124" t="str">
        <f>IF(ISBLANK('2.Quote'!F240),"",'2.Quote'!F240)</f>
        <v/>
      </c>
      <c r="G240" s="124" t="str">
        <f>IF(ISBLANK('2.Quote'!H240),"",'2.Quote'!H240)</f>
        <v/>
      </c>
      <c r="H240" s="124" t="str">
        <f>IF(ISBLANK('2.Quote'!G240),"",'2.Quote'!G240)</f>
        <v/>
      </c>
    </row>
    <row r="241" spans="2:8" x14ac:dyDescent="0.25">
      <c r="B241" s="18">
        <v>169</v>
      </c>
      <c r="C241" s="19" t="str">
        <f>IF(ISBLANK('2.Quote'!C241),"",'2.Quote'!C241)</f>
        <v/>
      </c>
      <c r="D241" s="19" t="str">
        <f>IF(ISBLANK('2.Quote'!D241),"",'2.Quote'!D241)</f>
        <v/>
      </c>
      <c r="E241" s="124" t="str">
        <f>IF(ISBLANK('2.Quote'!E241),"",'2.Quote'!E241)</f>
        <v/>
      </c>
      <c r="F241" s="124" t="str">
        <f>IF(ISBLANK('2.Quote'!F241),"",'2.Quote'!F241)</f>
        <v/>
      </c>
      <c r="G241" s="124" t="str">
        <f>IF(ISBLANK('2.Quote'!H241),"",'2.Quote'!H241)</f>
        <v/>
      </c>
      <c r="H241" s="124" t="str">
        <f>IF(ISBLANK('2.Quote'!G241),"",'2.Quote'!G241)</f>
        <v/>
      </c>
    </row>
    <row r="242" spans="2:8" x14ac:dyDescent="0.25">
      <c r="B242" s="18">
        <v>170</v>
      </c>
      <c r="C242" s="19" t="str">
        <f>IF(ISBLANK('2.Quote'!C242),"",'2.Quote'!C242)</f>
        <v/>
      </c>
      <c r="D242" s="19" t="str">
        <f>IF(ISBLANK('2.Quote'!D242),"",'2.Quote'!D242)</f>
        <v/>
      </c>
      <c r="E242" s="124" t="str">
        <f>IF(ISBLANK('2.Quote'!E242),"",'2.Quote'!E242)</f>
        <v/>
      </c>
      <c r="F242" s="124" t="str">
        <f>IF(ISBLANK('2.Quote'!F242),"",'2.Quote'!F242)</f>
        <v/>
      </c>
      <c r="G242" s="124" t="str">
        <f>IF(ISBLANK('2.Quote'!H242),"",'2.Quote'!H242)</f>
        <v/>
      </c>
      <c r="H242" s="124" t="str">
        <f>IF(ISBLANK('2.Quote'!G242),"",'2.Quote'!G242)</f>
        <v/>
      </c>
    </row>
    <row r="243" spans="2:8" x14ac:dyDescent="0.25">
      <c r="B243" s="21">
        <v>171</v>
      </c>
      <c r="C243" s="19" t="str">
        <f>IF(ISBLANK('2.Quote'!C243),"",'2.Quote'!C243)</f>
        <v/>
      </c>
      <c r="D243" s="19" t="str">
        <f>IF(ISBLANK('2.Quote'!D243),"",'2.Quote'!D243)</f>
        <v/>
      </c>
      <c r="E243" s="124" t="str">
        <f>IF(ISBLANK('2.Quote'!E243),"",'2.Quote'!E243)</f>
        <v/>
      </c>
      <c r="F243" s="124" t="str">
        <f>IF(ISBLANK('2.Quote'!F243),"",'2.Quote'!F243)</f>
        <v/>
      </c>
      <c r="G243" s="124" t="str">
        <f>IF(ISBLANK('2.Quote'!H243),"",'2.Quote'!H243)</f>
        <v/>
      </c>
      <c r="H243" s="124" t="str">
        <f>IF(ISBLANK('2.Quote'!G243),"",'2.Quote'!G243)</f>
        <v/>
      </c>
    </row>
    <row r="244" spans="2:8" x14ac:dyDescent="0.25">
      <c r="B244" s="18">
        <v>172</v>
      </c>
      <c r="C244" s="19" t="str">
        <f>IF(ISBLANK('2.Quote'!C244),"",'2.Quote'!C244)</f>
        <v/>
      </c>
      <c r="D244" s="19" t="str">
        <f>IF(ISBLANK('2.Quote'!D244),"",'2.Quote'!D244)</f>
        <v/>
      </c>
      <c r="E244" s="124" t="str">
        <f>IF(ISBLANK('2.Quote'!E244),"",'2.Quote'!E244)</f>
        <v/>
      </c>
      <c r="F244" s="124" t="str">
        <f>IF(ISBLANK('2.Quote'!F244),"",'2.Quote'!F244)</f>
        <v/>
      </c>
      <c r="G244" s="124" t="str">
        <f>IF(ISBLANK('2.Quote'!H244),"",'2.Quote'!H244)</f>
        <v/>
      </c>
      <c r="H244" s="124" t="str">
        <f>IF(ISBLANK('2.Quote'!G244),"",'2.Quote'!G244)</f>
        <v/>
      </c>
    </row>
    <row r="245" spans="2:8" x14ac:dyDescent="0.25">
      <c r="B245" s="18">
        <v>173</v>
      </c>
      <c r="C245" s="19" t="str">
        <f>IF(ISBLANK('2.Quote'!C245),"",'2.Quote'!C245)</f>
        <v/>
      </c>
      <c r="D245" s="19" t="str">
        <f>IF(ISBLANK('2.Quote'!D245),"",'2.Quote'!D245)</f>
        <v/>
      </c>
      <c r="E245" s="124" t="str">
        <f>IF(ISBLANK('2.Quote'!E245),"",'2.Quote'!E245)</f>
        <v/>
      </c>
      <c r="F245" s="124" t="str">
        <f>IF(ISBLANK('2.Quote'!F245),"",'2.Quote'!F245)</f>
        <v/>
      </c>
      <c r="G245" s="124" t="str">
        <f>IF(ISBLANK('2.Quote'!H245),"",'2.Quote'!H245)</f>
        <v/>
      </c>
      <c r="H245" s="124" t="str">
        <f>IF(ISBLANK('2.Quote'!G245),"",'2.Quote'!G245)</f>
        <v/>
      </c>
    </row>
    <row r="246" spans="2:8" x14ac:dyDescent="0.25">
      <c r="B246" s="21">
        <v>174</v>
      </c>
      <c r="C246" s="19" t="str">
        <f>IF(ISBLANK('2.Quote'!C246),"",'2.Quote'!C246)</f>
        <v/>
      </c>
      <c r="D246" s="19" t="str">
        <f>IF(ISBLANK('2.Quote'!D246),"",'2.Quote'!D246)</f>
        <v/>
      </c>
      <c r="E246" s="124" t="str">
        <f>IF(ISBLANK('2.Quote'!E246),"",'2.Quote'!E246)</f>
        <v/>
      </c>
      <c r="F246" s="124" t="str">
        <f>IF(ISBLANK('2.Quote'!F246),"",'2.Quote'!F246)</f>
        <v/>
      </c>
      <c r="G246" s="124" t="str">
        <f>IF(ISBLANK('2.Quote'!H246),"",'2.Quote'!H246)</f>
        <v/>
      </c>
      <c r="H246" s="124" t="str">
        <f>IF(ISBLANK('2.Quote'!G246),"",'2.Quote'!G246)</f>
        <v/>
      </c>
    </row>
    <row r="247" spans="2:8" x14ac:dyDescent="0.25">
      <c r="B247" s="18">
        <v>175</v>
      </c>
      <c r="C247" s="19" t="str">
        <f>IF(ISBLANK('2.Quote'!C247),"",'2.Quote'!C247)</f>
        <v/>
      </c>
      <c r="D247" s="19" t="str">
        <f>IF(ISBLANK('2.Quote'!D247),"",'2.Quote'!D247)</f>
        <v/>
      </c>
      <c r="E247" s="124" t="str">
        <f>IF(ISBLANK('2.Quote'!E247),"",'2.Quote'!E247)</f>
        <v/>
      </c>
      <c r="F247" s="124" t="str">
        <f>IF(ISBLANK('2.Quote'!F247),"",'2.Quote'!F247)</f>
        <v/>
      </c>
      <c r="G247" s="124" t="str">
        <f>IF(ISBLANK('2.Quote'!H247),"",'2.Quote'!H247)</f>
        <v/>
      </c>
      <c r="H247" s="124" t="str">
        <f>IF(ISBLANK('2.Quote'!G247),"",'2.Quote'!G247)</f>
        <v/>
      </c>
    </row>
    <row r="248" spans="2:8" x14ac:dyDescent="0.25">
      <c r="B248" s="18">
        <v>176</v>
      </c>
      <c r="C248" s="19" t="str">
        <f>IF(ISBLANK('2.Quote'!C248),"",'2.Quote'!C248)</f>
        <v/>
      </c>
      <c r="D248" s="19" t="str">
        <f>IF(ISBLANK('2.Quote'!D248),"",'2.Quote'!D248)</f>
        <v/>
      </c>
      <c r="E248" s="124" t="str">
        <f>IF(ISBLANK('2.Quote'!E248),"",'2.Quote'!E248)</f>
        <v/>
      </c>
      <c r="F248" s="124" t="str">
        <f>IF(ISBLANK('2.Quote'!F248),"",'2.Quote'!F248)</f>
        <v/>
      </c>
      <c r="G248" s="124" t="str">
        <f>IF(ISBLANK('2.Quote'!H248),"",'2.Quote'!H248)</f>
        <v/>
      </c>
      <c r="H248" s="124" t="str">
        <f>IF(ISBLANK('2.Quote'!G248),"",'2.Quote'!G248)</f>
        <v/>
      </c>
    </row>
    <row r="249" spans="2:8" x14ac:dyDescent="0.25">
      <c r="B249" s="21">
        <v>177</v>
      </c>
      <c r="C249" s="19" t="str">
        <f>IF(ISBLANK('2.Quote'!C249),"",'2.Quote'!C249)</f>
        <v/>
      </c>
      <c r="D249" s="19" t="str">
        <f>IF(ISBLANK('2.Quote'!D249),"",'2.Quote'!D249)</f>
        <v/>
      </c>
      <c r="E249" s="124" t="str">
        <f>IF(ISBLANK('2.Quote'!E249),"",'2.Quote'!E249)</f>
        <v/>
      </c>
      <c r="F249" s="124" t="str">
        <f>IF(ISBLANK('2.Quote'!F249),"",'2.Quote'!F249)</f>
        <v/>
      </c>
      <c r="G249" s="124" t="str">
        <f>IF(ISBLANK('2.Quote'!H249),"",'2.Quote'!H249)</f>
        <v/>
      </c>
      <c r="H249" s="124" t="str">
        <f>IF(ISBLANK('2.Quote'!G249),"",'2.Quote'!G249)</f>
        <v/>
      </c>
    </row>
    <row r="250" spans="2:8" x14ac:dyDescent="0.25">
      <c r="B250" s="18">
        <v>178</v>
      </c>
      <c r="C250" s="19" t="str">
        <f>IF(ISBLANK('2.Quote'!C250),"",'2.Quote'!C250)</f>
        <v/>
      </c>
      <c r="D250" s="19" t="str">
        <f>IF(ISBLANK('2.Quote'!D250),"",'2.Quote'!D250)</f>
        <v/>
      </c>
      <c r="E250" s="124" t="str">
        <f>IF(ISBLANK('2.Quote'!E250),"",'2.Quote'!E250)</f>
        <v/>
      </c>
      <c r="F250" s="124" t="str">
        <f>IF(ISBLANK('2.Quote'!F250),"",'2.Quote'!F250)</f>
        <v/>
      </c>
      <c r="G250" s="124" t="str">
        <f>IF(ISBLANK('2.Quote'!H250),"",'2.Quote'!H250)</f>
        <v/>
      </c>
      <c r="H250" s="124" t="str">
        <f>IF(ISBLANK('2.Quote'!G250),"",'2.Quote'!G250)</f>
        <v/>
      </c>
    </row>
    <row r="251" spans="2:8" x14ac:dyDescent="0.25">
      <c r="B251" s="18">
        <v>179</v>
      </c>
      <c r="C251" s="19" t="str">
        <f>IF(ISBLANK('2.Quote'!C251),"",'2.Quote'!C251)</f>
        <v/>
      </c>
      <c r="D251" s="19" t="str">
        <f>IF(ISBLANK('2.Quote'!D251),"",'2.Quote'!D251)</f>
        <v/>
      </c>
      <c r="E251" s="124" t="str">
        <f>IF(ISBLANK('2.Quote'!E251),"",'2.Quote'!E251)</f>
        <v/>
      </c>
      <c r="F251" s="124" t="str">
        <f>IF(ISBLANK('2.Quote'!F251),"",'2.Quote'!F251)</f>
        <v/>
      </c>
      <c r="G251" s="124" t="str">
        <f>IF(ISBLANK('2.Quote'!H251),"",'2.Quote'!H251)</f>
        <v/>
      </c>
      <c r="H251" s="124" t="str">
        <f>IF(ISBLANK('2.Quote'!G251),"",'2.Quote'!G251)</f>
        <v/>
      </c>
    </row>
    <row r="252" spans="2:8" x14ac:dyDescent="0.25">
      <c r="B252" s="21">
        <v>180</v>
      </c>
      <c r="C252" s="19" t="str">
        <f>IF(ISBLANK('2.Quote'!C252),"",'2.Quote'!C252)</f>
        <v/>
      </c>
      <c r="D252" s="19" t="str">
        <f>IF(ISBLANK('2.Quote'!D252),"",'2.Quote'!D252)</f>
        <v/>
      </c>
      <c r="E252" s="124" t="str">
        <f>IF(ISBLANK('2.Quote'!E252),"",'2.Quote'!E252)</f>
        <v/>
      </c>
      <c r="F252" s="124" t="str">
        <f>IF(ISBLANK('2.Quote'!F252),"",'2.Quote'!F252)</f>
        <v/>
      </c>
      <c r="G252" s="124" t="str">
        <f>IF(ISBLANK('2.Quote'!H252),"",'2.Quote'!H252)</f>
        <v/>
      </c>
      <c r="H252" s="124" t="str">
        <f>IF(ISBLANK('2.Quote'!G252),"",'2.Quote'!G252)</f>
        <v/>
      </c>
    </row>
    <row r="253" spans="2:8" x14ac:dyDescent="0.25">
      <c r="B253" s="18">
        <v>181</v>
      </c>
      <c r="C253" s="19" t="str">
        <f>IF(ISBLANK('2.Quote'!C253),"",'2.Quote'!C253)</f>
        <v/>
      </c>
      <c r="D253" s="19" t="str">
        <f>IF(ISBLANK('2.Quote'!D253),"",'2.Quote'!D253)</f>
        <v/>
      </c>
      <c r="E253" s="124" t="str">
        <f>IF(ISBLANK('2.Quote'!E253),"",'2.Quote'!E253)</f>
        <v/>
      </c>
      <c r="F253" s="124" t="str">
        <f>IF(ISBLANK('2.Quote'!F253),"",'2.Quote'!F253)</f>
        <v/>
      </c>
      <c r="G253" s="124" t="str">
        <f>IF(ISBLANK('2.Quote'!H253),"",'2.Quote'!H253)</f>
        <v/>
      </c>
      <c r="H253" s="124" t="str">
        <f>IF(ISBLANK('2.Quote'!G253),"",'2.Quote'!G253)</f>
        <v/>
      </c>
    </row>
    <row r="254" spans="2:8" x14ac:dyDescent="0.25">
      <c r="B254" s="18">
        <v>182</v>
      </c>
      <c r="C254" s="19" t="str">
        <f>IF(ISBLANK('2.Quote'!C254),"",'2.Quote'!C254)</f>
        <v/>
      </c>
      <c r="D254" s="19" t="str">
        <f>IF(ISBLANK('2.Quote'!D254),"",'2.Quote'!D254)</f>
        <v/>
      </c>
      <c r="E254" s="124" t="str">
        <f>IF(ISBLANK('2.Quote'!E254),"",'2.Quote'!E254)</f>
        <v/>
      </c>
      <c r="F254" s="124" t="str">
        <f>IF(ISBLANK('2.Quote'!F254),"",'2.Quote'!F254)</f>
        <v/>
      </c>
      <c r="G254" s="124" t="str">
        <f>IF(ISBLANK('2.Quote'!H254),"",'2.Quote'!H254)</f>
        <v/>
      </c>
      <c r="H254" s="124" t="str">
        <f>IF(ISBLANK('2.Quote'!G254),"",'2.Quote'!G254)</f>
        <v/>
      </c>
    </row>
    <row r="255" spans="2:8" x14ac:dyDescent="0.25">
      <c r="B255" s="21">
        <v>183</v>
      </c>
      <c r="C255" s="19" t="str">
        <f>IF(ISBLANK('2.Quote'!C255),"",'2.Quote'!C255)</f>
        <v/>
      </c>
      <c r="D255" s="19" t="str">
        <f>IF(ISBLANK('2.Quote'!D255),"",'2.Quote'!D255)</f>
        <v/>
      </c>
      <c r="E255" s="124" t="str">
        <f>IF(ISBLANK('2.Quote'!E255),"",'2.Quote'!E255)</f>
        <v/>
      </c>
      <c r="F255" s="124" t="str">
        <f>IF(ISBLANK('2.Quote'!F255),"",'2.Quote'!F255)</f>
        <v/>
      </c>
      <c r="G255" s="124" t="str">
        <f>IF(ISBLANK('2.Quote'!H255),"",'2.Quote'!H255)</f>
        <v/>
      </c>
      <c r="H255" s="124" t="str">
        <f>IF(ISBLANK('2.Quote'!G255),"",'2.Quote'!G255)</f>
        <v/>
      </c>
    </row>
    <row r="256" spans="2:8" x14ac:dyDescent="0.25">
      <c r="B256" s="18">
        <v>184</v>
      </c>
      <c r="C256" s="19" t="str">
        <f>IF(ISBLANK('2.Quote'!C256),"",'2.Quote'!C256)</f>
        <v/>
      </c>
      <c r="D256" s="19" t="str">
        <f>IF(ISBLANK('2.Quote'!D256),"",'2.Quote'!D256)</f>
        <v/>
      </c>
      <c r="E256" s="124" t="str">
        <f>IF(ISBLANK('2.Quote'!E256),"",'2.Quote'!E256)</f>
        <v/>
      </c>
      <c r="F256" s="124" t="str">
        <f>IF(ISBLANK('2.Quote'!F256),"",'2.Quote'!F256)</f>
        <v/>
      </c>
      <c r="G256" s="124" t="str">
        <f>IF(ISBLANK('2.Quote'!H256),"",'2.Quote'!H256)</f>
        <v/>
      </c>
      <c r="H256" s="124" t="str">
        <f>IF(ISBLANK('2.Quote'!G256),"",'2.Quote'!G256)</f>
        <v/>
      </c>
    </row>
    <row r="257" spans="2:8" x14ac:dyDescent="0.25">
      <c r="B257" s="18">
        <v>185</v>
      </c>
      <c r="C257" s="19" t="str">
        <f>IF(ISBLANK('2.Quote'!C257),"",'2.Quote'!C257)</f>
        <v/>
      </c>
      <c r="D257" s="19" t="str">
        <f>IF(ISBLANK('2.Quote'!D257),"",'2.Quote'!D257)</f>
        <v/>
      </c>
      <c r="E257" s="124" t="str">
        <f>IF(ISBLANK('2.Quote'!E257),"",'2.Quote'!E257)</f>
        <v/>
      </c>
      <c r="F257" s="124" t="str">
        <f>IF(ISBLANK('2.Quote'!F257),"",'2.Quote'!F257)</f>
        <v/>
      </c>
      <c r="G257" s="124" t="str">
        <f>IF(ISBLANK('2.Quote'!H257),"",'2.Quote'!H257)</f>
        <v/>
      </c>
      <c r="H257" s="124" t="str">
        <f>IF(ISBLANK('2.Quote'!G257),"",'2.Quote'!G257)</f>
        <v/>
      </c>
    </row>
    <row r="258" spans="2:8" x14ac:dyDescent="0.25">
      <c r="B258" s="21">
        <v>186</v>
      </c>
      <c r="C258" s="19" t="str">
        <f>IF(ISBLANK('2.Quote'!C258),"",'2.Quote'!C258)</f>
        <v/>
      </c>
      <c r="D258" s="19" t="str">
        <f>IF(ISBLANK('2.Quote'!D258),"",'2.Quote'!D258)</f>
        <v/>
      </c>
      <c r="E258" s="124" t="str">
        <f>IF(ISBLANK('2.Quote'!E258),"",'2.Quote'!E258)</f>
        <v/>
      </c>
      <c r="F258" s="124" t="str">
        <f>IF(ISBLANK('2.Quote'!F258),"",'2.Quote'!F258)</f>
        <v/>
      </c>
      <c r="G258" s="124" t="str">
        <f>IF(ISBLANK('2.Quote'!H258),"",'2.Quote'!H258)</f>
        <v/>
      </c>
      <c r="H258" s="124" t="str">
        <f>IF(ISBLANK('2.Quote'!G258),"",'2.Quote'!G258)</f>
        <v/>
      </c>
    </row>
    <row r="259" spans="2:8" x14ac:dyDescent="0.25">
      <c r="B259" s="18">
        <v>187</v>
      </c>
      <c r="C259" s="19" t="str">
        <f>IF(ISBLANK('2.Quote'!C259),"",'2.Quote'!C259)</f>
        <v/>
      </c>
      <c r="D259" s="19" t="str">
        <f>IF(ISBLANK('2.Quote'!D259),"",'2.Quote'!D259)</f>
        <v/>
      </c>
      <c r="E259" s="124" t="str">
        <f>IF(ISBLANK('2.Quote'!E259),"",'2.Quote'!E259)</f>
        <v/>
      </c>
      <c r="F259" s="124" t="str">
        <f>IF(ISBLANK('2.Quote'!F259),"",'2.Quote'!F259)</f>
        <v/>
      </c>
      <c r="G259" s="124" t="str">
        <f>IF(ISBLANK('2.Quote'!H259),"",'2.Quote'!H259)</f>
        <v/>
      </c>
      <c r="H259" s="124" t="str">
        <f>IF(ISBLANK('2.Quote'!G259),"",'2.Quote'!G259)</f>
        <v/>
      </c>
    </row>
    <row r="260" spans="2:8" x14ac:dyDescent="0.25">
      <c r="B260" s="18">
        <v>188</v>
      </c>
      <c r="C260" s="19" t="str">
        <f>IF(ISBLANK('2.Quote'!C260),"",'2.Quote'!C260)</f>
        <v/>
      </c>
      <c r="D260" s="19" t="str">
        <f>IF(ISBLANK('2.Quote'!D260),"",'2.Quote'!D260)</f>
        <v/>
      </c>
      <c r="E260" s="124" t="str">
        <f>IF(ISBLANK('2.Quote'!E260),"",'2.Quote'!E260)</f>
        <v/>
      </c>
      <c r="F260" s="124" t="str">
        <f>IF(ISBLANK('2.Quote'!F260),"",'2.Quote'!F260)</f>
        <v/>
      </c>
      <c r="G260" s="124" t="str">
        <f>IF(ISBLANK('2.Quote'!H260),"",'2.Quote'!H260)</f>
        <v/>
      </c>
      <c r="H260" s="124" t="str">
        <f>IF(ISBLANK('2.Quote'!G260),"",'2.Quote'!G260)</f>
        <v/>
      </c>
    </row>
    <row r="261" spans="2:8" x14ac:dyDescent="0.25">
      <c r="B261" s="21">
        <v>189</v>
      </c>
      <c r="C261" s="19" t="str">
        <f>IF(ISBLANK('2.Quote'!C261),"",'2.Quote'!C261)</f>
        <v/>
      </c>
      <c r="D261" s="19" t="str">
        <f>IF(ISBLANK('2.Quote'!D261),"",'2.Quote'!D261)</f>
        <v/>
      </c>
      <c r="E261" s="124" t="str">
        <f>IF(ISBLANK('2.Quote'!E261),"",'2.Quote'!E261)</f>
        <v/>
      </c>
      <c r="F261" s="124" t="str">
        <f>IF(ISBLANK('2.Quote'!F261),"",'2.Quote'!F261)</f>
        <v/>
      </c>
      <c r="G261" s="124" t="str">
        <f>IF(ISBLANK('2.Quote'!H261),"",'2.Quote'!H261)</f>
        <v/>
      </c>
      <c r="H261" s="124" t="str">
        <f>IF(ISBLANK('2.Quote'!G261),"",'2.Quote'!G261)</f>
        <v/>
      </c>
    </row>
    <row r="262" spans="2:8" x14ac:dyDescent="0.25">
      <c r="B262" s="18">
        <v>190</v>
      </c>
      <c r="C262" s="19" t="str">
        <f>IF(ISBLANK('2.Quote'!C262),"",'2.Quote'!C262)</f>
        <v/>
      </c>
      <c r="D262" s="19" t="str">
        <f>IF(ISBLANK('2.Quote'!D262),"",'2.Quote'!D262)</f>
        <v/>
      </c>
      <c r="E262" s="124" t="str">
        <f>IF(ISBLANK('2.Quote'!E262),"",'2.Quote'!E262)</f>
        <v/>
      </c>
      <c r="F262" s="124" t="str">
        <f>IF(ISBLANK('2.Quote'!F262),"",'2.Quote'!F262)</f>
        <v/>
      </c>
      <c r="G262" s="124" t="str">
        <f>IF(ISBLANK('2.Quote'!H262),"",'2.Quote'!H262)</f>
        <v/>
      </c>
      <c r="H262" s="124" t="str">
        <f>IF(ISBLANK('2.Quote'!G262),"",'2.Quote'!G262)</f>
        <v/>
      </c>
    </row>
    <row r="263" spans="2:8" x14ac:dyDescent="0.25">
      <c r="B263" s="18">
        <v>191</v>
      </c>
      <c r="C263" s="19" t="str">
        <f>IF(ISBLANK('2.Quote'!C263),"",'2.Quote'!C263)</f>
        <v/>
      </c>
      <c r="D263" s="19" t="str">
        <f>IF(ISBLANK('2.Quote'!D263),"",'2.Quote'!D263)</f>
        <v/>
      </c>
      <c r="E263" s="124" t="str">
        <f>IF(ISBLANK('2.Quote'!E263),"",'2.Quote'!E263)</f>
        <v/>
      </c>
      <c r="F263" s="124" t="str">
        <f>IF(ISBLANK('2.Quote'!F263),"",'2.Quote'!F263)</f>
        <v/>
      </c>
      <c r="G263" s="124" t="str">
        <f>IF(ISBLANK('2.Quote'!H263),"",'2.Quote'!H263)</f>
        <v/>
      </c>
      <c r="H263" s="124" t="str">
        <f>IF(ISBLANK('2.Quote'!G263),"",'2.Quote'!G263)</f>
        <v/>
      </c>
    </row>
    <row r="264" spans="2:8" x14ac:dyDescent="0.25">
      <c r="B264" s="21">
        <v>192</v>
      </c>
      <c r="C264" s="19" t="str">
        <f>IF(ISBLANK('2.Quote'!C264),"",'2.Quote'!C264)</f>
        <v/>
      </c>
      <c r="D264" s="19" t="str">
        <f>IF(ISBLANK('2.Quote'!D264),"",'2.Quote'!D264)</f>
        <v/>
      </c>
      <c r="E264" s="124" t="str">
        <f>IF(ISBLANK('2.Quote'!E264),"",'2.Quote'!E264)</f>
        <v/>
      </c>
      <c r="F264" s="124" t="str">
        <f>IF(ISBLANK('2.Quote'!F264),"",'2.Quote'!F264)</f>
        <v/>
      </c>
      <c r="G264" s="124" t="str">
        <f>IF(ISBLANK('2.Quote'!H264),"",'2.Quote'!H264)</f>
        <v/>
      </c>
      <c r="H264" s="124" t="str">
        <f>IF(ISBLANK('2.Quote'!G264),"",'2.Quote'!G264)</f>
        <v/>
      </c>
    </row>
    <row r="265" spans="2:8" x14ac:dyDescent="0.25">
      <c r="B265" s="18">
        <v>193</v>
      </c>
      <c r="C265" s="19" t="str">
        <f>IF(ISBLANK('2.Quote'!C265),"",'2.Quote'!C265)</f>
        <v/>
      </c>
      <c r="D265" s="19" t="str">
        <f>IF(ISBLANK('2.Quote'!D265),"",'2.Quote'!D265)</f>
        <v/>
      </c>
      <c r="E265" s="124" t="str">
        <f>IF(ISBLANK('2.Quote'!E265),"",'2.Quote'!E265)</f>
        <v/>
      </c>
      <c r="F265" s="124" t="str">
        <f>IF(ISBLANK('2.Quote'!F265),"",'2.Quote'!F265)</f>
        <v/>
      </c>
      <c r="G265" s="124" t="str">
        <f>IF(ISBLANK('2.Quote'!H265),"",'2.Quote'!H265)</f>
        <v/>
      </c>
      <c r="H265" s="124" t="str">
        <f>IF(ISBLANK('2.Quote'!G265),"",'2.Quote'!G265)</f>
        <v/>
      </c>
    </row>
    <row r="266" spans="2:8" x14ac:dyDescent="0.25">
      <c r="B266" s="18">
        <v>194</v>
      </c>
      <c r="C266" s="19" t="str">
        <f>IF(ISBLANK('2.Quote'!C266),"",'2.Quote'!C266)</f>
        <v/>
      </c>
      <c r="D266" s="19" t="str">
        <f>IF(ISBLANK('2.Quote'!D266),"",'2.Quote'!D266)</f>
        <v/>
      </c>
      <c r="E266" s="124" t="str">
        <f>IF(ISBLANK('2.Quote'!E266),"",'2.Quote'!E266)</f>
        <v/>
      </c>
      <c r="F266" s="124" t="str">
        <f>IF(ISBLANK('2.Quote'!F266),"",'2.Quote'!F266)</f>
        <v/>
      </c>
      <c r="G266" s="124" t="str">
        <f>IF(ISBLANK('2.Quote'!H266),"",'2.Quote'!H266)</f>
        <v/>
      </c>
      <c r="H266" s="124" t="str">
        <f>IF(ISBLANK('2.Quote'!G266),"",'2.Quote'!G266)</f>
        <v/>
      </c>
    </row>
    <row r="267" spans="2:8" x14ac:dyDescent="0.25">
      <c r="B267" s="21">
        <v>195</v>
      </c>
      <c r="C267" s="19" t="str">
        <f>IF(ISBLANK('2.Quote'!C267),"",'2.Quote'!C267)</f>
        <v/>
      </c>
      <c r="D267" s="19" t="str">
        <f>IF(ISBLANK('2.Quote'!D267),"",'2.Quote'!D267)</f>
        <v/>
      </c>
      <c r="E267" s="124" t="str">
        <f>IF(ISBLANK('2.Quote'!E267),"",'2.Quote'!E267)</f>
        <v/>
      </c>
      <c r="F267" s="124" t="str">
        <f>IF(ISBLANK('2.Quote'!F267),"",'2.Quote'!F267)</f>
        <v/>
      </c>
      <c r="G267" s="124" t="str">
        <f>IF(ISBLANK('2.Quote'!H267),"",'2.Quote'!H267)</f>
        <v/>
      </c>
      <c r="H267" s="124" t="str">
        <f>IF(ISBLANK('2.Quote'!G267),"",'2.Quote'!G267)</f>
        <v/>
      </c>
    </row>
    <row r="268" spans="2:8" x14ac:dyDescent="0.25">
      <c r="B268" s="18">
        <v>196</v>
      </c>
      <c r="C268" s="19" t="str">
        <f>IF(ISBLANK('2.Quote'!C268),"",'2.Quote'!C268)</f>
        <v/>
      </c>
      <c r="D268" s="19" t="str">
        <f>IF(ISBLANK('2.Quote'!D268),"",'2.Quote'!D268)</f>
        <v/>
      </c>
      <c r="E268" s="124" t="str">
        <f>IF(ISBLANK('2.Quote'!E268),"",'2.Quote'!E268)</f>
        <v/>
      </c>
      <c r="F268" s="124" t="str">
        <f>IF(ISBLANK('2.Quote'!F268),"",'2.Quote'!F268)</f>
        <v/>
      </c>
      <c r="G268" s="124" t="str">
        <f>IF(ISBLANK('2.Quote'!H268),"",'2.Quote'!H268)</f>
        <v/>
      </c>
      <c r="H268" s="124" t="str">
        <f>IF(ISBLANK('2.Quote'!G268),"",'2.Quote'!G268)</f>
        <v/>
      </c>
    </row>
    <row r="269" spans="2:8" x14ac:dyDescent="0.25">
      <c r="B269" s="18">
        <v>197</v>
      </c>
      <c r="C269" s="19" t="str">
        <f>IF(ISBLANK('2.Quote'!C269),"",'2.Quote'!C269)</f>
        <v/>
      </c>
      <c r="D269" s="19" t="str">
        <f>IF(ISBLANK('2.Quote'!D269),"",'2.Quote'!D269)</f>
        <v/>
      </c>
      <c r="E269" s="124" t="str">
        <f>IF(ISBLANK('2.Quote'!E269),"",'2.Quote'!E269)</f>
        <v/>
      </c>
      <c r="F269" s="124" t="str">
        <f>IF(ISBLANK('2.Quote'!F269),"",'2.Quote'!F269)</f>
        <v/>
      </c>
      <c r="G269" s="124" t="str">
        <f>IF(ISBLANK('2.Quote'!H269),"",'2.Quote'!H269)</f>
        <v/>
      </c>
      <c r="H269" s="124" t="str">
        <f>IF(ISBLANK('2.Quote'!G269),"",'2.Quote'!G269)</f>
        <v/>
      </c>
    </row>
    <row r="270" spans="2:8" x14ac:dyDescent="0.25">
      <c r="B270" s="21">
        <v>198</v>
      </c>
      <c r="C270" s="19" t="str">
        <f>IF(ISBLANK('2.Quote'!C270),"",'2.Quote'!C270)</f>
        <v/>
      </c>
      <c r="D270" s="19" t="str">
        <f>IF(ISBLANK('2.Quote'!D270),"",'2.Quote'!D270)</f>
        <v/>
      </c>
      <c r="E270" s="124" t="str">
        <f>IF(ISBLANK('2.Quote'!E270),"",'2.Quote'!E270)</f>
        <v/>
      </c>
      <c r="F270" s="124" t="str">
        <f>IF(ISBLANK('2.Quote'!F270),"",'2.Quote'!F270)</f>
        <v/>
      </c>
      <c r="G270" s="124" t="str">
        <f>IF(ISBLANK('2.Quote'!H270),"",'2.Quote'!H270)</f>
        <v/>
      </c>
      <c r="H270" s="124" t="str">
        <f>IF(ISBLANK('2.Quote'!G270),"",'2.Quote'!G270)</f>
        <v/>
      </c>
    </row>
    <row r="271" spans="2:8" x14ac:dyDescent="0.25">
      <c r="B271" s="18">
        <v>199</v>
      </c>
      <c r="C271" s="19" t="str">
        <f>IF(ISBLANK('2.Quote'!C271),"",'2.Quote'!C271)</f>
        <v/>
      </c>
      <c r="D271" s="19" t="str">
        <f>IF(ISBLANK('2.Quote'!D271),"",'2.Quote'!D271)</f>
        <v/>
      </c>
      <c r="E271" s="124" t="str">
        <f>IF(ISBLANK('2.Quote'!E271),"",'2.Quote'!E271)</f>
        <v/>
      </c>
      <c r="F271" s="124" t="str">
        <f>IF(ISBLANK('2.Quote'!F271),"",'2.Quote'!F271)</f>
        <v/>
      </c>
      <c r="G271" s="124" t="str">
        <f>IF(ISBLANK('2.Quote'!H271),"",'2.Quote'!H271)</f>
        <v/>
      </c>
      <c r="H271" s="124" t="str">
        <f>IF(ISBLANK('2.Quote'!G271),"",'2.Quote'!G271)</f>
        <v/>
      </c>
    </row>
    <row r="272" spans="2:8" x14ac:dyDescent="0.25">
      <c r="B272" s="18">
        <v>200</v>
      </c>
      <c r="C272" s="19" t="str">
        <f>IF(ISBLANK('2.Quote'!C272),"",'2.Quote'!C272)</f>
        <v/>
      </c>
      <c r="D272" s="19" t="str">
        <f>IF(ISBLANK('2.Quote'!D272),"",'2.Quote'!D272)</f>
        <v/>
      </c>
      <c r="E272" s="124" t="str">
        <f>IF(ISBLANK('2.Quote'!E272),"",'2.Quote'!E272)</f>
        <v/>
      </c>
      <c r="F272" s="124" t="str">
        <f>IF(ISBLANK('2.Quote'!F272),"",'2.Quote'!F272)</f>
        <v/>
      </c>
      <c r="G272" s="124" t="str">
        <f>IF(ISBLANK('2.Quote'!H272),"",'2.Quote'!H272)</f>
        <v/>
      </c>
      <c r="H272" s="124" t="str">
        <f>IF(ISBLANK('2.Quote'!G272),"",'2.Quote'!G272)</f>
        <v/>
      </c>
    </row>
    <row r="273" spans="2:8" ht="15.75" thickBot="1" x14ac:dyDescent="0.3">
      <c r="B273" s="58"/>
      <c r="C273" s="58"/>
      <c r="D273" s="123">
        <f>'2.Quote'!G273</f>
        <v>1</v>
      </c>
      <c r="E273" s="136"/>
      <c r="F273" s="136"/>
      <c r="G273" s="118" t="s">
        <v>11542</v>
      </c>
      <c r="H273" s="119">
        <f>total_value</f>
        <v>103.35000000000001</v>
      </c>
    </row>
    <row r="274" spans="2:8" ht="15.75" thickTop="1" x14ac:dyDescent="0.25">
      <c r="B274" s="23" t="str">
        <f>$B$54</f>
        <v>Total price quoted excludes GST</v>
      </c>
      <c r="G274" s="13"/>
      <c r="H274" s="14"/>
    </row>
    <row r="275" spans="2:8" x14ac:dyDescent="0.25">
      <c r="B275" s="23" t="str">
        <f>$B$55</f>
        <v>This quotation is subject to Capral Limited's standard conditions of sale (unless otherwise agreed in writing) which can</v>
      </c>
      <c r="G275" s="13"/>
      <c r="H275" s="14"/>
    </row>
    <row r="276" spans="2:8" x14ac:dyDescent="0.25">
      <c r="B276" s="23" t="str">
        <f>$B$56</f>
        <v>be viewed on our website at www.capral.com.au</v>
      </c>
      <c r="G276" s="84"/>
      <c r="H276" s="51" t="str">
        <f>Version</f>
        <v>v2026.06.01</v>
      </c>
    </row>
    <row r="279" spans="2:8" ht="30" customHeight="1" x14ac:dyDescent="0.25"/>
    <row r="280" spans="2:8" x14ac:dyDescent="0.25">
      <c r="B280" s="296" t="s">
        <v>1</v>
      </c>
      <c r="C280" s="297"/>
      <c r="D280" s="298" t="str">
        <f>IF(ISBLANK(customer),"",customer)</f>
        <v/>
      </c>
      <c r="E280" s="299"/>
      <c r="F280" s="182" t="s">
        <v>11540</v>
      </c>
      <c r="G280" s="303" t="str">
        <f>IF(ISBLANK(quote_date),"",quote_date)</f>
        <v/>
      </c>
      <c r="H280" s="304"/>
    </row>
    <row r="281" spans="2:8" ht="3.95" customHeight="1" x14ac:dyDescent="0.25">
      <c r="B281" s="9"/>
      <c r="C281" s="9"/>
    </row>
    <row r="282" spans="2:8" x14ac:dyDescent="0.25">
      <c r="B282" s="296" t="s">
        <v>0</v>
      </c>
      <c r="C282" s="297"/>
      <c r="D282" s="298" t="str">
        <f>IF(ISBLANK(project),"",project)</f>
        <v/>
      </c>
      <c r="E282" s="300"/>
      <c r="G282" s="121" t="str">
        <f>$G$6</f>
        <v>Quote valid 30 days</v>
      </c>
      <c r="H282" s="121"/>
    </row>
    <row r="283" spans="2:8" ht="3.95" customHeight="1" x14ac:dyDescent="0.25">
      <c r="B283" s="9"/>
      <c r="C283" s="9"/>
    </row>
    <row r="284" spans="2:8" x14ac:dyDescent="0.25">
      <c r="B284" s="296" t="s">
        <v>38</v>
      </c>
      <c r="C284" s="297"/>
      <c r="D284" s="298">
        <f>IF(ISBLANK(finish),"",finish)</f>
        <v>0</v>
      </c>
      <c r="E284" s="299"/>
      <c r="F284" s="182" t="s">
        <v>3</v>
      </c>
      <c r="G284" s="298" t="str">
        <f>IF(ISBLANK(quoted_by),"",quoted_by)</f>
        <v/>
      </c>
      <c r="H284" s="300"/>
    </row>
    <row r="285" spans="2:8" x14ac:dyDescent="0.25">
      <c r="D285" s="301" t="str">
        <f>'2.Quote'!D285:J285</f>
        <v>Quoted as Mill Finish</v>
      </c>
      <c r="E285" s="301"/>
      <c r="F285" s="301"/>
      <c r="G285" s="301"/>
      <c r="H285" s="301"/>
    </row>
    <row r="286" spans="2:8" x14ac:dyDescent="0.25">
      <c r="D286" s="120"/>
      <c r="E286" s="85"/>
      <c r="F286" s="85"/>
    </row>
    <row r="287" spans="2:8" x14ac:dyDescent="0.25">
      <c r="B287" s="16" t="s">
        <v>11541</v>
      </c>
      <c r="C287" s="16" t="s">
        <v>11525</v>
      </c>
      <c r="D287" s="16" t="s">
        <v>11526</v>
      </c>
      <c r="E287" s="17" t="s">
        <v>19276</v>
      </c>
      <c r="F287" s="17" t="s">
        <v>19277</v>
      </c>
      <c r="G287" s="17" t="s">
        <v>11530</v>
      </c>
      <c r="H287" s="17" t="s">
        <v>11527</v>
      </c>
    </row>
    <row r="288" spans="2:8" x14ac:dyDescent="0.25">
      <c r="B288" s="18">
        <v>201</v>
      </c>
      <c r="C288" s="19" t="str">
        <f>IF(ISBLANK('2.Quote'!C288),"",'2.Quote'!C288)</f>
        <v/>
      </c>
      <c r="D288" s="19" t="str">
        <f>IF(ISBLANK('2.Quote'!D288),"",'2.Quote'!D288)</f>
        <v/>
      </c>
      <c r="E288" s="124" t="str">
        <f>IF(ISBLANK('2.Quote'!E288),"",'2.Quote'!E288)</f>
        <v/>
      </c>
      <c r="F288" s="124" t="str">
        <f>IF(ISBLANK('2.Quote'!F288),"",'2.Quote'!F288)</f>
        <v/>
      </c>
      <c r="G288" s="124" t="str">
        <f>IF(ISBLANK('2.Quote'!H288),"",'2.Quote'!H288)</f>
        <v/>
      </c>
      <c r="H288" s="124" t="str">
        <f>IF(ISBLANK('2.Quote'!G288),"",'2.Quote'!G288)</f>
        <v/>
      </c>
    </row>
    <row r="289" spans="2:8" x14ac:dyDescent="0.25">
      <c r="B289" s="21">
        <v>202</v>
      </c>
      <c r="C289" s="19" t="str">
        <f>IF(ISBLANK('2.Quote'!C289),"",'2.Quote'!C289)</f>
        <v/>
      </c>
      <c r="D289" s="19" t="str">
        <f>IF(ISBLANK('2.Quote'!D289),"",'2.Quote'!D289)</f>
        <v/>
      </c>
      <c r="E289" s="124" t="str">
        <f>IF(ISBLANK('2.Quote'!E289),"",'2.Quote'!E289)</f>
        <v/>
      </c>
      <c r="F289" s="124" t="str">
        <f>IF(ISBLANK('2.Quote'!F289),"",'2.Quote'!F289)</f>
        <v/>
      </c>
      <c r="G289" s="124" t="str">
        <f>IF(ISBLANK('2.Quote'!H289),"",'2.Quote'!H289)</f>
        <v/>
      </c>
      <c r="H289" s="124" t="str">
        <f>IF(ISBLANK('2.Quote'!G289),"",'2.Quote'!G289)</f>
        <v/>
      </c>
    </row>
    <row r="290" spans="2:8" x14ac:dyDescent="0.25">
      <c r="B290" s="18">
        <v>203</v>
      </c>
      <c r="C290" s="19" t="str">
        <f>IF(ISBLANK('2.Quote'!C290),"",'2.Quote'!C290)</f>
        <v/>
      </c>
      <c r="D290" s="19" t="str">
        <f>IF(ISBLANK('2.Quote'!D290),"",'2.Quote'!D290)</f>
        <v/>
      </c>
      <c r="E290" s="124" t="str">
        <f>IF(ISBLANK('2.Quote'!E290),"",'2.Quote'!E290)</f>
        <v/>
      </c>
      <c r="F290" s="124" t="str">
        <f>IF(ISBLANK('2.Quote'!F290),"",'2.Quote'!F290)</f>
        <v/>
      </c>
      <c r="G290" s="124" t="str">
        <f>IF(ISBLANK('2.Quote'!H290),"",'2.Quote'!H290)</f>
        <v/>
      </c>
      <c r="H290" s="124" t="str">
        <f>IF(ISBLANK('2.Quote'!G290),"",'2.Quote'!G290)</f>
        <v/>
      </c>
    </row>
    <row r="291" spans="2:8" x14ac:dyDescent="0.25">
      <c r="B291" s="18">
        <v>204</v>
      </c>
      <c r="C291" s="19" t="str">
        <f>IF(ISBLANK('2.Quote'!C291),"",'2.Quote'!C291)</f>
        <v/>
      </c>
      <c r="D291" s="19" t="str">
        <f>IF(ISBLANK('2.Quote'!D291),"",'2.Quote'!D291)</f>
        <v/>
      </c>
      <c r="E291" s="124" t="str">
        <f>IF(ISBLANK('2.Quote'!E291),"",'2.Quote'!E291)</f>
        <v/>
      </c>
      <c r="F291" s="124" t="str">
        <f>IF(ISBLANK('2.Quote'!F291),"",'2.Quote'!F291)</f>
        <v/>
      </c>
      <c r="G291" s="124" t="str">
        <f>IF(ISBLANK('2.Quote'!H291),"",'2.Quote'!H291)</f>
        <v/>
      </c>
      <c r="H291" s="124" t="str">
        <f>IF(ISBLANK('2.Quote'!G291),"",'2.Quote'!G291)</f>
        <v/>
      </c>
    </row>
    <row r="292" spans="2:8" x14ac:dyDescent="0.25">
      <c r="B292" s="21">
        <v>205</v>
      </c>
      <c r="C292" s="19" t="str">
        <f>IF(ISBLANK('2.Quote'!C292),"",'2.Quote'!C292)</f>
        <v/>
      </c>
      <c r="D292" s="19" t="str">
        <f>IF(ISBLANK('2.Quote'!D292),"",'2.Quote'!D292)</f>
        <v/>
      </c>
      <c r="E292" s="124" t="str">
        <f>IF(ISBLANK('2.Quote'!E292),"",'2.Quote'!E292)</f>
        <v/>
      </c>
      <c r="F292" s="124" t="str">
        <f>IF(ISBLANK('2.Quote'!F292),"",'2.Quote'!F292)</f>
        <v/>
      </c>
      <c r="G292" s="124" t="str">
        <f>IF(ISBLANK('2.Quote'!H292),"",'2.Quote'!H292)</f>
        <v/>
      </c>
      <c r="H292" s="124" t="str">
        <f>IF(ISBLANK('2.Quote'!G292),"",'2.Quote'!G292)</f>
        <v/>
      </c>
    </row>
    <row r="293" spans="2:8" x14ac:dyDescent="0.25">
      <c r="B293" s="18">
        <v>206</v>
      </c>
      <c r="C293" s="19" t="str">
        <f>IF(ISBLANK('2.Quote'!C293),"",'2.Quote'!C293)</f>
        <v/>
      </c>
      <c r="D293" s="19" t="str">
        <f>IF(ISBLANK('2.Quote'!D293),"",'2.Quote'!D293)</f>
        <v/>
      </c>
      <c r="E293" s="124" t="str">
        <f>IF(ISBLANK('2.Quote'!E293),"",'2.Quote'!E293)</f>
        <v/>
      </c>
      <c r="F293" s="124" t="str">
        <f>IF(ISBLANK('2.Quote'!F293),"",'2.Quote'!F293)</f>
        <v/>
      </c>
      <c r="G293" s="124" t="str">
        <f>IF(ISBLANK('2.Quote'!H293),"",'2.Quote'!H293)</f>
        <v/>
      </c>
      <c r="H293" s="124" t="str">
        <f>IF(ISBLANK('2.Quote'!G293),"",'2.Quote'!G293)</f>
        <v/>
      </c>
    </row>
    <row r="294" spans="2:8" x14ac:dyDescent="0.25">
      <c r="B294" s="18">
        <v>207</v>
      </c>
      <c r="C294" s="19" t="str">
        <f>IF(ISBLANK('2.Quote'!C294),"",'2.Quote'!C294)</f>
        <v/>
      </c>
      <c r="D294" s="19" t="str">
        <f>IF(ISBLANK('2.Quote'!D294),"",'2.Quote'!D294)</f>
        <v/>
      </c>
      <c r="E294" s="124" t="str">
        <f>IF(ISBLANK('2.Quote'!E294),"",'2.Quote'!E294)</f>
        <v/>
      </c>
      <c r="F294" s="124" t="str">
        <f>IF(ISBLANK('2.Quote'!F294),"",'2.Quote'!F294)</f>
        <v/>
      </c>
      <c r="G294" s="124" t="str">
        <f>IF(ISBLANK('2.Quote'!H294),"",'2.Quote'!H294)</f>
        <v/>
      </c>
      <c r="H294" s="124" t="str">
        <f>IF(ISBLANK('2.Quote'!G294),"",'2.Quote'!G294)</f>
        <v/>
      </c>
    </row>
    <row r="295" spans="2:8" x14ac:dyDescent="0.25">
      <c r="B295" s="21">
        <v>208</v>
      </c>
      <c r="C295" s="19" t="str">
        <f>IF(ISBLANK('2.Quote'!C295),"",'2.Quote'!C295)</f>
        <v/>
      </c>
      <c r="D295" s="19" t="str">
        <f>IF(ISBLANK('2.Quote'!D295),"",'2.Quote'!D295)</f>
        <v/>
      </c>
      <c r="E295" s="124" t="str">
        <f>IF(ISBLANK('2.Quote'!E295),"",'2.Quote'!E295)</f>
        <v/>
      </c>
      <c r="F295" s="124" t="str">
        <f>IF(ISBLANK('2.Quote'!F295),"",'2.Quote'!F295)</f>
        <v/>
      </c>
      <c r="G295" s="124" t="str">
        <f>IF(ISBLANK('2.Quote'!H295),"",'2.Quote'!H295)</f>
        <v/>
      </c>
      <c r="H295" s="124" t="str">
        <f>IF(ISBLANK('2.Quote'!G295),"",'2.Quote'!G295)</f>
        <v/>
      </c>
    </row>
    <row r="296" spans="2:8" x14ac:dyDescent="0.25">
      <c r="B296" s="18">
        <v>209</v>
      </c>
      <c r="C296" s="19" t="str">
        <f>IF(ISBLANK('2.Quote'!C296),"",'2.Quote'!C296)</f>
        <v/>
      </c>
      <c r="D296" s="19" t="str">
        <f>IF(ISBLANK('2.Quote'!D296),"",'2.Quote'!D296)</f>
        <v/>
      </c>
      <c r="E296" s="124" t="str">
        <f>IF(ISBLANK('2.Quote'!E296),"",'2.Quote'!E296)</f>
        <v/>
      </c>
      <c r="F296" s="124" t="str">
        <f>IF(ISBLANK('2.Quote'!F296),"",'2.Quote'!F296)</f>
        <v/>
      </c>
      <c r="G296" s="124" t="str">
        <f>IF(ISBLANK('2.Quote'!H296),"",'2.Quote'!H296)</f>
        <v/>
      </c>
      <c r="H296" s="124" t="str">
        <f>IF(ISBLANK('2.Quote'!G296),"",'2.Quote'!G296)</f>
        <v/>
      </c>
    </row>
    <row r="297" spans="2:8" x14ac:dyDescent="0.25">
      <c r="B297" s="18">
        <v>210</v>
      </c>
      <c r="C297" s="19" t="str">
        <f>IF(ISBLANK('2.Quote'!C297),"",'2.Quote'!C297)</f>
        <v/>
      </c>
      <c r="D297" s="19" t="str">
        <f>IF(ISBLANK('2.Quote'!D297),"",'2.Quote'!D297)</f>
        <v/>
      </c>
      <c r="E297" s="124" t="str">
        <f>IF(ISBLANK('2.Quote'!E297),"",'2.Quote'!E297)</f>
        <v/>
      </c>
      <c r="F297" s="124" t="str">
        <f>IF(ISBLANK('2.Quote'!F297),"",'2.Quote'!F297)</f>
        <v/>
      </c>
      <c r="G297" s="124" t="str">
        <f>IF(ISBLANK('2.Quote'!H297),"",'2.Quote'!H297)</f>
        <v/>
      </c>
      <c r="H297" s="124" t="str">
        <f>IF(ISBLANK('2.Quote'!G297),"",'2.Quote'!G297)</f>
        <v/>
      </c>
    </row>
    <row r="298" spans="2:8" x14ac:dyDescent="0.25">
      <c r="B298" s="21">
        <v>211</v>
      </c>
      <c r="C298" s="19" t="str">
        <f>IF(ISBLANK('2.Quote'!C298),"",'2.Quote'!C298)</f>
        <v/>
      </c>
      <c r="D298" s="19" t="str">
        <f>IF(ISBLANK('2.Quote'!D298),"",'2.Quote'!D298)</f>
        <v/>
      </c>
      <c r="E298" s="124" t="str">
        <f>IF(ISBLANK('2.Quote'!E298),"",'2.Quote'!E298)</f>
        <v/>
      </c>
      <c r="F298" s="124" t="str">
        <f>IF(ISBLANK('2.Quote'!F298),"",'2.Quote'!F298)</f>
        <v/>
      </c>
      <c r="G298" s="124" t="str">
        <f>IF(ISBLANK('2.Quote'!H298),"",'2.Quote'!H298)</f>
        <v/>
      </c>
      <c r="H298" s="124" t="str">
        <f>IF(ISBLANK('2.Quote'!G298),"",'2.Quote'!G298)</f>
        <v/>
      </c>
    </row>
    <row r="299" spans="2:8" x14ac:dyDescent="0.25">
      <c r="B299" s="18">
        <v>212</v>
      </c>
      <c r="C299" s="19" t="str">
        <f>IF(ISBLANK('2.Quote'!C299),"",'2.Quote'!C299)</f>
        <v/>
      </c>
      <c r="D299" s="19" t="str">
        <f>IF(ISBLANK('2.Quote'!D299),"",'2.Quote'!D299)</f>
        <v/>
      </c>
      <c r="E299" s="124" t="str">
        <f>IF(ISBLANK('2.Quote'!E299),"",'2.Quote'!E299)</f>
        <v/>
      </c>
      <c r="F299" s="124" t="str">
        <f>IF(ISBLANK('2.Quote'!F299),"",'2.Quote'!F299)</f>
        <v/>
      </c>
      <c r="G299" s="124" t="str">
        <f>IF(ISBLANK('2.Quote'!H299),"",'2.Quote'!H299)</f>
        <v/>
      </c>
      <c r="H299" s="124" t="str">
        <f>IF(ISBLANK('2.Quote'!G299),"",'2.Quote'!G299)</f>
        <v/>
      </c>
    </row>
    <row r="300" spans="2:8" x14ac:dyDescent="0.25">
      <c r="B300" s="18">
        <v>213</v>
      </c>
      <c r="C300" s="19" t="str">
        <f>IF(ISBLANK('2.Quote'!C300),"",'2.Quote'!C300)</f>
        <v/>
      </c>
      <c r="D300" s="19" t="str">
        <f>IF(ISBLANK('2.Quote'!D300),"",'2.Quote'!D300)</f>
        <v/>
      </c>
      <c r="E300" s="124" t="str">
        <f>IF(ISBLANK('2.Quote'!E300),"",'2.Quote'!E300)</f>
        <v/>
      </c>
      <c r="F300" s="124" t="str">
        <f>IF(ISBLANK('2.Quote'!F300),"",'2.Quote'!F300)</f>
        <v/>
      </c>
      <c r="G300" s="124" t="str">
        <f>IF(ISBLANK('2.Quote'!H300),"",'2.Quote'!H300)</f>
        <v/>
      </c>
      <c r="H300" s="124" t="str">
        <f>IF(ISBLANK('2.Quote'!G300),"",'2.Quote'!G300)</f>
        <v/>
      </c>
    </row>
    <row r="301" spans="2:8" x14ac:dyDescent="0.25">
      <c r="B301" s="21">
        <v>214</v>
      </c>
      <c r="C301" s="19" t="str">
        <f>IF(ISBLANK('2.Quote'!C301),"",'2.Quote'!C301)</f>
        <v/>
      </c>
      <c r="D301" s="19" t="str">
        <f>IF(ISBLANK('2.Quote'!D301),"",'2.Quote'!D301)</f>
        <v/>
      </c>
      <c r="E301" s="124" t="str">
        <f>IF(ISBLANK('2.Quote'!E301),"",'2.Quote'!E301)</f>
        <v/>
      </c>
      <c r="F301" s="124" t="str">
        <f>IF(ISBLANK('2.Quote'!F301),"",'2.Quote'!F301)</f>
        <v/>
      </c>
      <c r="G301" s="124" t="str">
        <f>IF(ISBLANK('2.Quote'!H301),"",'2.Quote'!H301)</f>
        <v/>
      </c>
      <c r="H301" s="124" t="str">
        <f>IF(ISBLANK('2.Quote'!G301),"",'2.Quote'!G301)</f>
        <v/>
      </c>
    </row>
    <row r="302" spans="2:8" x14ac:dyDescent="0.25">
      <c r="B302" s="18">
        <v>215</v>
      </c>
      <c r="C302" s="19" t="str">
        <f>IF(ISBLANK('2.Quote'!C302),"",'2.Quote'!C302)</f>
        <v/>
      </c>
      <c r="D302" s="19" t="str">
        <f>IF(ISBLANK('2.Quote'!D302),"",'2.Quote'!D302)</f>
        <v/>
      </c>
      <c r="E302" s="124" t="str">
        <f>IF(ISBLANK('2.Quote'!E302),"",'2.Quote'!E302)</f>
        <v/>
      </c>
      <c r="F302" s="124" t="str">
        <f>IF(ISBLANK('2.Quote'!F302),"",'2.Quote'!F302)</f>
        <v/>
      </c>
      <c r="G302" s="124" t="str">
        <f>IF(ISBLANK('2.Quote'!H302),"",'2.Quote'!H302)</f>
        <v/>
      </c>
      <c r="H302" s="124" t="str">
        <f>IF(ISBLANK('2.Quote'!G302),"",'2.Quote'!G302)</f>
        <v/>
      </c>
    </row>
    <row r="303" spans="2:8" x14ac:dyDescent="0.25">
      <c r="B303" s="18">
        <v>216</v>
      </c>
      <c r="C303" s="19" t="str">
        <f>IF(ISBLANK('2.Quote'!C303),"",'2.Quote'!C303)</f>
        <v/>
      </c>
      <c r="D303" s="19" t="str">
        <f>IF(ISBLANK('2.Quote'!D303),"",'2.Quote'!D303)</f>
        <v/>
      </c>
      <c r="E303" s="124" t="str">
        <f>IF(ISBLANK('2.Quote'!E303),"",'2.Quote'!E303)</f>
        <v/>
      </c>
      <c r="F303" s="124" t="str">
        <f>IF(ISBLANK('2.Quote'!F303),"",'2.Quote'!F303)</f>
        <v/>
      </c>
      <c r="G303" s="124" t="str">
        <f>IF(ISBLANK('2.Quote'!H303),"",'2.Quote'!H303)</f>
        <v/>
      </c>
      <c r="H303" s="124" t="str">
        <f>IF(ISBLANK('2.Quote'!G303),"",'2.Quote'!G303)</f>
        <v/>
      </c>
    </row>
    <row r="304" spans="2:8" x14ac:dyDescent="0.25">
      <c r="B304" s="21">
        <v>217</v>
      </c>
      <c r="C304" s="19" t="str">
        <f>IF(ISBLANK('2.Quote'!C304),"",'2.Quote'!C304)</f>
        <v/>
      </c>
      <c r="D304" s="19" t="str">
        <f>IF(ISBLANK('2.Quote'!D304),"",'2.Quote'!D304)</f>
        <v/>
      </c>
      <c r="E304" s="124" t="str">
        <f>IF(ISBLANK('2.Quote'!E304),"",'2.Quote'!E304)</f>
        <v/>
      </c>
      <c r="F304" s="124" t="str">
        <f>IF(ISBLANK('2.Quote'!F304),"",'2.Quote'!F304)</f>
        <v/>
      </c>
      <c r="G304" s="124" t="str">
        <f>IF(ISBLANK('2.Quote'!H304),"",'2.Quote'!H304)</f>
        <v/>
      </c>
      <c r="H304" s="124" t="str">
        <f>IF(ISBLANK('2.Quote'!G304),"",'2.Quote'!G304)</f>
        <v/>
      </c>
    </row>
    <row r="305" spans="2:8" x14ac:dyDescent="0.25">
      <c r="B305" s="18">
        <v>218</v>
      </c>
      <c r="C305" s="19" t="str">
        <f>IF(ISBLANK('2.Quote'!C305),"",'2.Quote'!C305)</f>
        <v/>
      </c>
      <c r="D305" s="19" t="str">
        <f>IF(ISBLANK('2.Quote'!D305),"",'2.Quote'!D305)</f>
        <v/>
      </c>
      <c r="E305" s="124" t="str">
        <f>IF(ISBLANK('2.Quote'!E305),"",'2.Quote'!E305)</f>
        <v/>
      </c>
      <c r="F305" s="124" t="str">
        <f>IF(ISBLANK('2.Quote'!F305),"",'2.Quote'!F305)</f>
        <v/>
      </c>
      <c r="G305" s="124" t="str">
        <f>IF(ISBLANK('2.Quote'!H305),"",'2.Quote'!H305)</f>
        <v/>
      </c>
      <c r="H305" s="124" t="str">
        <f>IF(ISBLANK('2.Quote'!G305),"",'2.Quote'!G305)</f>
        <v/>
      </c>
    </row>
    <row r="306" spans="2:8" x14ac:dyDescent="0.25">
      <c r="B306" s="18">
        <v>219</v>
      </c>
      <c r="C306" s="19" t="str">
        <f>IF(ISBLANK('2.Quote'!C306),"",'2.Quote'!C306)</f>
        <v/>
      </c>
      <c r="D306" s="19" t="str">
        <f>IF(ISBLANK('2.Quote'!D306),"",'2.Quote'!D306)</f>
        <v/>
      </c>
      <c r="E306" s="124" t="str">
        <f>IF(ISBLANK('2.Quote'!E306),"",'2.Quote'!E306)</f>
        <v/>
      </c>
      <c r="F306" s="124" t="str">
        <f>IF(ISBLANK('2.Quote'!F306),"",'2.Quote'!F306)</f>
        <v/>
      </c>
      <c r="G306" s="124" t="str">
        <f>IF(ISBLANK('2.Quote'!H306),"",'2.Quote'!H306)</f>
        <v/>
      </c>
      <c r="H306" s="124" t="str">
        <f>IF(ISBLANK('2.Quote'!G306),"",'2.Quote'!G306)</f>
        <v/>
      </c>
    </row>
    <row r="307" spans="2:8" x14ac:dyDescent="0.25">
      <c r="B307" s="21">
        <v>220</v>
      </c>
      <c r="C307" s="19" t="str">
        <f>IF(ISBLANK('2.Quote'!C307),"",'2.Quote'!C307)</f>
        <v/>
      </c>
      <c r="D307" s="19" t="str">
        <f>IF(ISBLANK('2.Quote'!D307),"",'2.Quote'!D307)</f>
        <v/>
      </c>
      <c r="E307" s="124" t="str">
        <f>IF(ISBLANK('2.Quote'!E307),"",'2.Quote'!E307)</f>
        <v/>
      </c>
      <c r="F307" s="124" t="str">
        <f>IF(ISBLANK('2.Quote'!F307),"",'2.Quote'!F307)</f>
        <v/>
      </c>
      <c r="G307" s="124" t="str">
        <f>IF(ISBLANK('2.Quote'!H307),"",'2.Quote'!H307)</f>
        <v/>
      </c>
      <c r="H307" s="124" t="str">
        <f>IF(ISBLANK('2.Quote'!G307),"",'2.Quote'!G307)</f>
        <v/>
      </c>
    </row>
    <row r="308" spans="2:8" x14ac:dyDescent="0.25">
      <c r="B308" s="18">
        <v>221</v>
      </c>
      <c r="C308" s="19" t="str">
        <f>IF(ISBLANK('2.Quote'!C308),"",'2.Quote'!C308)</f>
        <v/>
      </c>
      <c r="D308" s="19" t="str">
        <f>IF(ISBLANK('2.Quote'!D308),"",'2.Quote'!D308)</f>
        <v/>
      </c>
      <c r="E308" s="124" t="str">
        <f>IF(ISBLANK('2.Quote'!E308),"",'2.Quote'!E308)</f>
        <v/>
      </c>
      <c r="F308" s="124" t="str">
        <f>IF(ISBLANK('2.Quote'!F308),"",'2.Quote'!F308)</f>
        <v/>
      </c>
      <c r="G308" s="124" t="str">
        <f>IF(ISBLANK('2.Quote'!H308),"",'2.Quote'!H308)</f>
        <v/>
      </c>
      <c r="H308" s="124" t="str">
        <f>IF(ISBLANK('2.Quote'!G308),"",'2.Quote'!G308)</f>
        <v/>
      </c>
    </row>
    <row r="309" spans="2:8" x14ac:dyDescent="0.25">
      <c r="B309" s="18">
        <v>222</v>
      </c>
      <c r="C309" s="19" t="str">
        <f>IF(ISBLANK('2.Quote'!C309),"",'2.Quote'!C309)</f>
        <v/>
      </c>
      <c r="D309" s="19" t="str">
        <f>IF(ISBLANK('2.Quote'!D309),"",'2.Quote'!D309)</f>
        <v/>
      </c>
      <c r="E309" s="124" t="str">
        <f>IF(ISBLANK('2.Quote'!E309),"",'2.Quote'!E309)</f>
        <v/>
      </c>
      <c r="F309" s="124" t="str">
        <f>IF(ISBLANK('2.Quote'!F309),"",'2.Quote'!F309)</f>
        <v/>
      </c>
      <c r="G309" s="124" t="str">
        <f>IF(ISBLANK('2.Quote'!H309),"",'2.Quote'!H309)</f>
        <v/>
      </c>
      <c r="H309" s="124" t="str">
        <f>IF(ISBLANK('2.Quote'!G309),"",'2.Quote'!G309)</f>
        <v/>
      </c>
    </row>
    <row r="310" spans="2:8" x14ac:dyDescent="0.25">
      <c r="B310" s="21">
        <v>223</v>
      </c>
      <c r="C310" s="19" t="str">
        <f>IF(ISBLANK('2.Quote'!C310),"",'2.Quote'!C310)</f>
        <v/>
      </c>
      <c r="D310" s="19" t="str">
        <f>IF(ISBLANK('2.Quote'!D310),"",'2.Quote'!D310)</f>
        <v/>
      </c>
      <c r="E310" s="124" t="str">
        <f>IF(ISBLANK('2.Quote'!E310),"",'2.Quote'!E310)</f>
        <v/>
      </c>
      <c r="F310" s="124" t="str">
        <f>IF(ISBLANK('2.Quote'!F310),"",'2.Quote'!F310)</f>
        <v/>
      </c>
      <c r="G310" s="124" t="str">
        <f>IF(ISBLANK('2.Quote'!H310),"",'2.Quote'!H310)</f>
        <v/>
      </c>
      <c r="H310" s="124" t="str">
        <f>IF(ISBLANK('2.Quote'!G310),"",'2.Quote'!G310)</f>
        <v/>
      </c>
    </row>
    <row r="311" spans="2:8" x14ac:dyDescent="0.25">
      <c r="B311" s="18">
        <v>224</v>
      </c>
      <c r="C311" s="19" t="str">
        <f>IF(ISBLANK('2.Quote'!C311),"",'2.Quote'!C311)</f>
        <v/>
      </c>
      <c r="D311" s="19" t="str">
        <f>IF(ISBLANK('2.Quote'!D311),"",'2.Quote'!D311)</f>
        <v/>
      </c>
      <c r="E311" s="124" t="str">
        <f>IF(ISBLANK('2.Quote'!E311),"",'2.Quote'!E311)</f>
        <v/>
      </c>
      <c r="F311" s="124" t="str">
        <f>IF(ISBLANK('2.Quote'!F311),"",'2.Quote'!F311)</f>
        <v/>
      </c>
      <c r="G311" s="124" t="str">
        <f>IF(ISBLANK('2.Quote'!H311),"",'2.Quote'!H311)</f>
        <v/>
      </c>
      <c r="H311" s="124" t="str">
        <f>IF(ISBLANK('2.Quote'!G311),"",'2.Quote'!G311)</f>
        <v/>
      </c>
    </row>
    <row r="312" spans="2:8" x14ac:dyDescent="0.25">
      <c r="B312" s="18">
        <v>225</v>
      </c>
      <c r="C312" s="19" t="str">
        <f>IF(ISBLANK('2.Quote'!C312),"",'2.Quote'!C312)</f>
        <v/>
      </c>
      <c r="D312" s="19" t="str">
        <f>IF(ISBLANK('2.Quote'!D312),"",'2.Quote'!D312)</f>
        <v/>
      </c>
      <c r="E312" s="124" t="str">
        <f>IF(ISBLANK('2.Quote'!E312),"",'2.Quote'!E312)</f>
        <v/>
      </c>
      <c r="F312" s="124" t="str">
        <f>IF(ISBLANK('2.Quote'!F312),"",'2.Quote'!F312)</f>
        <v/>
      </c>
      <c r="G312" s="124" t="str">
        <f>IF(ISBLANK('2.Quote'!H312),"",'2.Quote'!H312)</f>
        <v/>
      </c>
      <c r="H312" s="124" t="str">
        <f>IF(ISBLANK('2.Quote'!G312),"",'2.Quote'!G312)</f>
        <v/>
      </c>
    </row>
    <row r="313" spans="2:8" x14ac:dyDescent="0.25">
      <c r="B313" s="21">
        <v>226</v>
      </c>
      <c r="C313" s="19" t="str">
        <f>IF(ISBLANK('2.Quote'!C313),"",'2.Quote'!C313)</f>
        <v/>
      </c>
      <c r="D313" s="19" t="str">
        <f>IF(ISBLANK('2.Quote'!D313),"",'2.Quote'!D313)</f>
        <v/>
      </c>
      <c r="E313" s="124" t="str">
        <f>IF(ISBLANK('2.Quote'!E313),"",'2.Quote'!E313)</f>
        <v/>
      </c>
      <c r="F313" s="124" t="str">
        <f>IF(ISBLANK('2.Quote'!F313),"",'2.Quote'!F313)</f>
        <v/>
      </c>
      <c r="G313" s="124" t="str">
        <f>IF(ISBLANK('2.Quote'!H313),"",'2.Quote'!H313)</f>
        <v/>
      </c>
      <c r="H313" s="124" t="str">
        <f>IF(ISBLANK('2.Quote'!G313),"",'2.Quote'!G313)</f>
        <v/>
      </c>
    </row>
    <row r="314" spans="2:8" x14ac:dyDescent="0.25">
      <c r="B314" s="18">
        <v>227</v>
      </c>
      <c r="C314" s="19" t="str">
        <f>IF(ISBLANK('2.Quote'!C314),"",'2.Quote'!C314)</f>
        <v/>
      </c>
      <c r="D314" s="19" t="str">
        <f>IF(ISBLANK('2.Quote'!D314),"",'2.Quote'!D314)</f>
        <v/>
      </c>
      <c r="E314" s="124" t="str">
        <f>IF(ISBLANK('2.Quote'!E314),"",'2.Quote'!E314)</f>
        <v/>
      </c>
      <c r="F314" s="124" t="str">
        <f>IF(ISBLANK('2.Quote'!F314),"",'2.Quote'!F314)</f>
        <v/>
      </c>
      <c r="G314" s="124" t="str">
        <f>IF(ISBLANK('2.Quote'!H314),"",'2.Quote'!H314)</f>
        <v/>
      </c>
      <c r="H314" s="124" t="str">
        <f>IF(ISBLANK('2.Quote'!G314),"",'2.Quote'!G314)</f>
        <v/>
      </c>
    </row>
    <row r="315" spans="2:8" x14ac:dyDescent="0.25">
      <c r="B315" s="18">
        <v>228</v>
      </c>
      <c r="C315" s="19" t="str">
        <f>IF(ISBLANK('2.Quote'!C315),"",'2.Quote'!C315)</f>
        <v/>
      </c>
      <c r="D315" s="19" t="str">
        <f>IF(ISBLANK('2.Quote'!D315),"",'2.Quote'!D315)</f>
        <v/>
      </c>
      <c r="E315" s="124" t="str">
        <f>IF(ISBLANK('2.Quote'!E315),"",'2.Quote'!E315)</f>
        <v/>
      </c>
      <c r="F315" s="124" t="str">
        <f>IF(ISBLANK('2.Quote'!F315),"",'2.Quote'!F315)</f>
        <v/>
      </c>
      <c r="G315" s="124" t="str">
        <f>IF(ISBLANK('2.Quote'!H315),"",'2.Quote'!H315)</f>
        <v/>
      </c>
      <c r="H315" s="124" t="str">
        <f>IF(ISBLANK('2.Quote'!G315),"",'2.Quote'!G315)</f>
        <v/>
      </c>
    </row>
    <row r="316" spans="2:8" x14ac:dyDescent="0.25">
      <c r="B316" s="21">
        <v>229</v>
      </c>
      <c r="C316" s="19" t="str">
        <f>IF(ISBLANK('2.Quote'!C316),"",'2.Quote'!C316)</f>
        <v/>
      </c>
      <c r="D316" s="19" t="str">
        <f>IF(ISBLANK('2.Quote'!D316),"",'2.Quote'!D316)</f>
        <v/>
      </c>
      <c r="E316" s="124" t="str">
        <f>IF(ISBLANK('2.Quote'!E316),"",'2.Quote'!E316)</f>
        <v/>
      </c>
      <c r="F316" s="124" t="str">
        <f>IF(ISBLANK('2.Quote'!F316),"",'2.Quote'!F316)</f>
        <v/>
      </c>
      <c r="G316" s="124" t="str">
        <f>IF(ISBLANK('2.Quote'!H316),"",'2.Quote'!H316)</f>
        <v/>
      </c>
      <c r="H316" s="124" t="str">
        <f>IF(ISBLANK('2.Quote'!G316),"",'2.Quote'!G316)</f>
        <v/>
      </c>
    </row>
    <row r="317" spans="2:8" x14ac:dyDescent="0.25">
      <c r="B317" s="18">
        <v>230</v>
      </c>
      <c r="C317" s="19" t="str">
        <f>IF(ISBLANK('2.Quote'!C317),"",'2.Quote'!C317)</f>
        <v/>
      </c>
      <c r="D317" s="19" t="str">
        <f>IF(ISBLANK('2.Quote'!D317),"",'2.Quote'!D317)</f>
        <v/>
      </c>
      <c r="E317" s="124" t="str">
        <f>IF(ISBLANK('2.Quote'!E317),"",'2.Quote'!E317)</f>
        <v/>
      </c>
      <c r="F317" s="124" t="str">
        <f>IF(ISBLANK('2.Quote'!F317),"",'2.Quote'!F317)</f>
        <v/>
      </c>
      <c r="G317" s="124" t="str">
        <f>IF(ISBLANK('2.Quote'!H317),"",'2.Quote'!H317)</f>
        <v/>
      </c>
      <c r="H317" s="124" t="str">
        <f>IF(ISBLANK('2.Quote'!G317),"",'2.Quote'!G317)</f>
        <v/>
      </c>
    </row>
    <row r="318" spans="2:8" x14ac:dyDescent="0.25">
      <c r="B318" s="18">
        <v>231</v>
      </c>
      <c r="C318" s="19" t="str">
        <f>IF(ISBLANK('2.Quote'!C318),"",'2.Quote'!C318)</f>
        <v/>
      </c>
      <c r="D318" s="19" t="str">
        <f>IF(ISBLANK('2.Quote'!D318),"",'2.Quote'!D318)</f>
        <v/>
      </c>
      <c r="E318" s="124" t="str">
        <f>IF(ISBLANK('2.Quote'!E318),"",'2.Quote'!E318)</f>
        <v/>
      </c>
      <c r="F318" s="124" t="str">
        <f>IF(ISBLANK('2.Quote'!F318),"",'2.Quote'!F318)</f>
        <v/>
      </c>
      <c r="G318" s="124" t="str">
        <f>IF(ISBLANK('2.Quote'!H318),"",'2.Quote'!H318)</f>
        <v/>
      </c>
      <c r="H318" s="124" t="str">
        <f>IF(ISBLANK('2.Quote'!G318),"",'2.Quote'!G318)</f>
        <v/>
      </c>
    </row>
    <row r="319" spans="2:8" x14ac:dyDescent="0.25">
      <c r="B319" s="21">
        <v>232</v>
      </c>
      <c r="C319" s="19" t="str">
        <f>IF(ISBLANK('2.Quote'!C319),"",'2.Quote'!C319)</f>
        <v/>
      </c>
      <c r="D319" s="19" t="str">
        <f>IF(ISBLANK('2.Quote'!D319),"",'2.Quote'!D319)</f>
        <v/>
      </c>
      <c r="E319" s="124" t="str">
        <f>IF(ISBLANK('2.Quote'!E319),"",'2.Quote'!E319)</f>
        <v/>
      </c>
      <c r="F319" s="124" t="str">
        <f>IF(ISBLANK('2.Quote'!F319),"",'2.Quote'!F319)</f>
        <v/>
      </c>
      <c r="G319" s="124" t="str">
        <f>IF(ISBLANK('2.Quote'!H319),"",'2.Quote'!H319)</f>
        <v/>
      </c>
      <c r="H319" s="124" t="str">
        <f>IF(ISBLANK('2.Quote'!G319),"",'2.Quote'!G319)</f>
        <v/>
      </c>
    </row>
    <row r="320" spans="2:8" x14ac:dyDescent="0.25">
      <c r="B320" s="18">
        <v>233</v>
      </c>
      <c r="C320" s="19" t="str">
        <f>IF(ISBLANK('2.Quote'!C320),"",'2.Quote'!C320)</f>
        <v/>
      </c>
      <c r="D320" s="19" t="str">
        <f>IF(ISBLANK('2.Quote'!D320),"",'2.Quote'!D320)</f>
        <v/>
      </c>
      <c r="E320" s="124" t="str">
        <f>IF(ISBLANK('2.Quote'!E320),"",'2.Quote'!E320)</f>
        <v/>
      </c>
      <c r="F320" s="124" t="str">
        <f>IF(ISBLANK('2.Quote'!F320),"",'2.Quote'!F320)</f>
        <v/>
      </c>
      <c r="G320" s="124" t="str">
        <f>IF(ISBLANK('2.Quote'!H320),"",'2.Quote'!H320)</f>
        <v/>
      </c>
      <c r="H320" s="124" t="str">
        <f>IF(ISBLANK('2.Quote'!G320),"",'2.Quote'!G320)</f>
        <v/>
      </c>
    </row>
    <row r="321" spans="2:8" x14ac:dyDescent="0.25">
      <c r="B321" s="18">
        <v>234</v>
      </c>
      <c r="C321" s="19" t="str">
        <f>IF(ISBLANK('2.Quote'!C321),"",'2.Quote'!C321)</f>
        <v/>
      </c>
      <c r="D321" s="19" t="str">
        <f>IF(ISBLANK('2.Quote'!D321),"",'2.Quote'!D321)</f>
        <v/>
      </c>
      <c r="E321" s="124" t="str">
        <f>IF(ISBLANK('2.Quote'!E321),"",'2.Quote'!E321)</f>
        <v/>
      </c>
      <c r="F321" s="124" t="str">
        <f>IF(ISBLANK('2.Quote'!F321),"",'2.Quote'!F321)</f>
        <v/>
      </c>
      <c r="G321" s="124" t="str">
        <f>IF(ISBLANK('2.Quote'!H321),"",'2.Quote'!H321)</f>
        <v/>
      </c>
      <c r="H321" s="124" t="str">
        <f>IF(ISBLANK('2.Quote'!G321),"",'2.Quote'!G321)</f>
        <v/>
      </c>
    </row>
    <row r="322" spans="2:8" x14ac:dyDescent="0.25">
      <c r="B322" s="21">
        <v>235</v>
      </c>
      <c r="C322" s="19" t="str">
        <f>IF(ISBLANK('2.Quote'!C322),"",'2.Quote'!C322)</f>
        <v/>
      </c>
      <c r="D322" s="19" t="str">
        <f>IF(ISBLANK('2.Quote'!D322),"",'2.Quote'!D322)</f>
        <v/>
      </c>
      <c r="E322" s="124" t="str">
        <f>IF(ISBLANK('2.Quote'!E322),"",'2.Quote'!E322)</f>
        <v/>
      </c>
      <c r="F322" s="124" t="str">
        <f>IF(ISBLANK('2.Quote'!F322),"",'2.Quote'!F322)</f>
        <v/>
      </c>
      <c r="G322" s="124" t="str">
        <f>IF(ISBLANK('2.Quote'!H322),"",'2.Quote'!H322)</f>
        <v/>
      </c>
      <c r="H322" s="124" t="str">
        <f>IF(ISBLANK('2.Quote'!G322),"",'2.Quote'!G322)</f>
        <v/>
      </c>
    </row>
    <row r="323" spans="2:8" x14ac:dyDescent="0.25">
      <c r="B323" s="18">
        <v>236</v>
      </c>
      <c r="C323" s="19" t="str">
        <f>IF(ISBLANK('2.Quote'!C323),"",'2.Quote'!C323)</f>
        <v/>
      </c>
      <c r="D323" s="19" t="str">
        <f>IF(ISBLANK('2.Quote'!D323),"",'2.Quote'!D323)</f>
        <v/>
      </c>
      <c r="E323" s="124" t="str">
        <f>IF(ISBLANK('2.Quote'!E323),"",'2.Quote'!E323)</f>
        <v/>
      </c>
      <c r="F323" s="124" t="str">
        <f>IF(ISBLANK('2.Quote'!F323),"",'2.Quote'!F323)</f>
        <v/>
      </c>
      <c r="G323" s="124" t="str">
        <f>IF(ISBLANK('2.Quote'!H323),"",'2.Quote'!H323)</f>
        <v/>
      </c>
      <c r="H323" s="124" t="str">
        <f>IF(ISBLANK('2.Quote'!G323),"",'2.Quote'!G323)</f>
        <v/>
      </c>
    </row>
    <row r="324" spans="2:8" x14ac:dyDescent="0.25">
      <c r="B324" s="18">
        <v>237</v>
      </c>
      <c r="C324" s="19" t="str">
        <f>IF(ISBLANK('2.Quote'!C324),"",'2.Quote'!C324)</f>
        <v/>
      </c>
      <c r="D324" s="19" t="str">
        <f>IF(ISBLANK('2.Quote'!D324),"",'2.Quote'!D324)</f>
        <v/>
      </c>
      <c r="E324" s="124" t="str">
        <f>IF(ISBLANK('2.Quote'!E324),"",'2.Quote'!E324)</f>
        <v/>
      </c>
      <c r="F324" s="124" t="str">
        <f>IF(ISBLANK('2.Quote'!F324),"",'2.Quote'!F324)</f>
        <v/>
      </c>
      <c r="G324" s="124" t="str">
        <f>IF(ISBLANK('2.Quote'!H324),"",'2.Quote'!H324)</f>
        <v/>
      </c>
      <c r="H324" s="124" t="str">
        <f>IF(ISBLANK('2.Quote'!G324),"",'2.Quote'!G324)</f>
        <v/>
      </c>
    </row>
    <row r="325" spans="2:8" x14ac:dyDescent="0.25">
      <c r="B325" s="21">
        <v>238</v>
      </c>
      <c r="C325" s="19" t="str">
        <f>IF(ISBLANK('2.Quote'!C325),"",'2.Quote'!C325)</f>
        <v/>
      </c>
      <c r="D325" s="19" t="str">
        <f>IF(ISBLANK('2.Quote'!D325),"",'2.Quote'!D325)</f>
        <v/>
      </c>
      <c r="E325" s="124" t="str">
        <f>IF(ISBLANK('2.Quote'!E325),"",'2.Quote'!E325)</f>
        <v/>
      </c>
      <c r="F325" s="124" t="str">
        <f>IF(ISBLANK('2.Quote'!F325),"",'2.Quote'!F325)</f>
        <v/>
      </c>
      <c r="G325" s="124" t="str">
        <f>IF(ISBLANK('2.Quote'!H325),"",'2.Quote'!H325)</f>
        <v/>
      </c>
      <c r="H325" s="124" t="str">
        <f>IF(ISBLANK('2.Quote'!G325),"",'2.Quote'!G325)</f>
        <v/>
      </c>
    </row>
    <row r="326" spans="2:8" x14ac:dyDescent="0.25">
      <c r="B326" s="18">
        <v>239</v>
      </c>
      <c r="C326" s="19" t="str">
        <f>IF(ISBLANK('2.Quote'!C326),"",'2.Quote'!C326)</f>
        <v/>
      </c>
      <c r="D326" s="19" t="str">
        <f>IF(ISBLANK('2.Quote'!D326),"",'2.Quote'!D326)</f>
        <v/>
      </c>
      <c r="E326" s="124" t="str">
        <f>IF(ISBLANK('2.Quote'!E326),"",'2.Quote'!E326)</f>
        <v/>
      </c>
      <c r="F326" s="124" t="str">
        <f>IF(ISBLANK('2.Quote'!F326),"",'2.Quote'!F326)</f>
        <v/>
      </c>
      <c r="G326" s="124" t="str">
        <f>IF(ISBLANK('2.Quote'!H326),"",'2.Quote'!H326)</f>
        <v/>
      </c>
      <c r="H326" s="124" t="str">
        <f>IF(ISBLANK('2.Quote'!G326),"",'2.Quote'!G326)</f>
        <v/>
      </c>
    </row>
    <row r="327" spans="2:8" x14ac:dyDescent="0.25">
      <c r="B327" s="18">
        <v>240</v>
      </c>
      <c r="C327" s="19" t="str">
        <f>IF(ISBLANK('2.Quote'!C327),"",'2.Quote'!C327)</f>
        <v/>
      </c>
      <c r="D327" s="19" t="str">
        <f>IF(ISBLANK('2.Quote'!D327),"",'2.Quote'!D327)</f>
        <v/>
      </c>
      <c r="E327" s="124" t="str">
        <f>IF(ISBLANK('2.Quote'!E327),"",'2.Quote'!E327)</f>
        <v/>
      </c>
      <c r="F327" s="124" t="str">
        <f>IF(ISBLANK('2.Quote'!F327),"",'2.Quote'!F327)</f>
        <v/>
      </c>
      <c r="G327" s="124" t="str">
        <f>IF(ISBLANK('2.Quote'!H327),"",'2.Quote'!H327)</f>
        <v/>
      </c>
      <c r="H327" s="124" t="str">
        <f>IF(ISBLANK('2.Quote'!G327),"",'2.Quote'!G327)</f>
        <v/>
      </c>
    </row>
    <row r="328" spans="2:8" ht="15.75" thickBot="1" x14ac:dyDescent="0.3">
      <c r="B328" s="58"/>
      <c r="C328" s="58"/>
      <c r="D328" s="123">
        <f>'2.Quote'!G328</f>
        <v>1</v>
      </c>
      <c r="E328" s="136"/>
      <c r="F328" s="136"/>
      <c r="G328" s="118" t="s">
        <v>11542</v>
      </c>
      <c r="H328" s="119">
        <f>total_value</f>
        <v>103.35000000000001</v>
      </c>
    </row>
    <row r="329" spans="2:8" ht="15.75" thickTop="1" x14ac:dyDescent="0.25">
      <c r="B329" s="23" t="str">
        <f>$B$54</f>
        <v>Total price quoted excludes GST</v>
      </c>
      <c r="G329" s="13"/>
      <c r="H329" s="14"/>
    </row>
    <row r="330" spans="2:8" x14ac:dyDescent="0.25">
      <c r="B330" s="23" t="str">
        <f>$B$55</f>
        <v>This quotation is subject to Capral Limited's standard conditions of sale (unless otherwise agreed in writing) which can</v>
      </c>
      <c r="G330" s="13"/>
      <c r="H330" s="14"/>
    </row>
    <row r="331" spans="2:8" x14ac:dyDescent="0.25">
      <c r="B331" s="23" t="str">
        <f>$B$56</f>
        <v>be viewed on our website at www.capral.com.au</v>
      </c>
      <c r="G331" s="84"/>
      <c r="H331" s="51" t="str">
        <f>Version</f>
        <v>v2026.06.01</v>
      </c>
    </row>
  </sheetData>
  <sheetProtection algorithmName="SHA-512" hashValue="dfSWzDObT+eU5ykFBXyzTKe5+48wTULTtjs1rQP21NNuH99ecH3i+rLTs/d6HGds2qEgji/scGZN8P6fR4KUeQ==" saltValue="6FfyEzqCxDWeK5iTmqD9Aw==" spinCount="100000" sheet="1" objects="1" scenarios="1"/>
  <mergeCells count="54">
    <mergeCell ref="D282:E282"/>
    <mergeCell ref="D175:H175"/>
    <mergeCell ref="B172:C172"/>
    <mergeCell ref="B174:C174"/>
    <mergeCell ref="G174:H174"/>
    <mergeCell ref="D172:E172"/>
    <mergeCell ref="D174:E174"/>
    <mergeCell ref="B282:C282"/>
    <mergeCell ref="B119:C119"/>
    <mergeCell ref="D120:H120"/>
    <mergeCell ref="B170:C170"/>
    <mergeCell ref="G119:H119"/>
    <mergeCell ref="G170:H170"/>
    <mergeCell ref="D119:E119"/>
    <mergeCell ref="D170:E170"/>
    <mergeCell ref="D65:H65"/>
    <mergeCell ref="B115:C115"/>
    <mergeCell ref="B117:C117"/>
    <mergeCell ref="B62:C62"/>
    <mergeCell ref="B64:C64"/>
    <mergeCell ref="G64:H64"/>
    <mergeCell ref="G115:H115"/>
    <mergeCell ref="D62:E62"/>
    <mergeCell ref="D64:E64"/>
    <mergeCell ref="D115:E115"/>
    <mergeCell ref="D117:E117"/>
    <mergeCell ref="B8:C8"/>
    <mergeCell ref="D9:H9"/>
    <mergeCell ref="B60:C60"/>
    <mergeCell ref="B4:C4"/>
    <mergeCell ref="B6:C6"/>
    <mergeCell ref="G4:H4"/>
    <mergeCell ref="G8:H8"/>
    <mergeCell ref="G60:H60"/>
    <mergeCell ref="D4:E4"/>
    <mergeCell ref="D6:E6"/>
    <mergeCell ref="D8:E8"/>
    <mergeCell ref="D60:E60"/>
    <mergeCell ref="B284:C284"/>
    <mergeCell ref="D285:H285"/>
    <mergeCell ref="B225:C225"/>
    <mergeCell ref="B227:C227"/>
    <mergeCell ref="B229:C229"/>
    <mergeCell ref="D230:H230"/>
    <mergeCell ref="B280:C280"/>
    <mergeCell ref="G225:H225"/>
    <mergeCell ref="G229:H229"/>
    <mergeCell ref="G280:H280"/>
    <mergeCell ref="G284:H284"/>
    <mergeCell ref="D284:E284"/>
    <mergeCell ref="D225:E225"/>
    <mergeCell ref="D227:E227"/>
    <mergeCell ref="D229:E229"/>
    <mergeCell ref="D280:E280"/>
  </mergeCells>
  <dataValidations count="1">
    <dataValidation showInputMessage="1" showErrorMessage="1" errorTitle="Incorrect Section" error="This is not a correct section name. Type in a valid section or select from the drop-down list._x000a__x000a_If you believe the section should be available, please contact either Andrew Maslin or Brendon Orth." sqref="C178:C221 C68:C111 C12:C56 C123:C166 D288:H327 D12:H51 D123:H162 D178:H217 C233:C276 D233:H272 C288:C331 D68:H107" xr:uid="{00000000-0002-0000-0900-000000000000}"/>
  </dataValidations>
  <pageMargins left="0.27559055118110237" right="0.23622047244094491" top="0.39370078740157483" bottom="0.43307086614173229" header="0.15748031496062992" footer="0.19685039370078741"/>
  <pageSetup paperSize="9" scale="93" fitToHeight="2" orientation="portrait" r:id="rId1"/>
  <headerFooter>
    <oddHeader>&amp;R&amp;D - &amp;T</oddHeader>
    <oddFooter>&amp;L&amp;8Capral Ltd Confidential&amp;C&amp;8ABN: 78 004 213 692&amp;R&amp;8Page &amp;P of &amp;N</oddFooter>
  </headerFooter>
  <rowBreaks count="5" manualBreakCount="5">
    <brk id="56" max="7" man="1"/>
    <brk id="111" max="7" man="1"/>
    <brk id="166" max="7" man="1"/>
    <brk id="221" max="7" man="1"/>
    <brk id="276" max="7"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70AA4-9846-4583-8CBE-402B740A43CB}">
  <sheetPr codeName="Sheet16"/>
  <dimension ref="B1:K52"/>
  <sheetViews>
    <sheetView view="pageBreakPreview" zoomScaleNormal="100" zoomScaleSheetLayoutView="100" workbookViewId="0">
      <selection activeCell="B26" sqref="B26:I26"/>
    </sheetView>
  </sheetViews>
  <sheetFormatPr defaultRowHeight="15" x14ac:dyDescent="0.25"/>
  <cols>
    <col min="1" max="1" width="1.7109375" customWidth="1"/>
    <col min="2" max="2" width="13.28515625" customWidth="1"/>
    <col min="3" max="3" width="15.7109375" customWidth="1"/>
    <col min="4" max="4" width="6.42578125" customWidth="1"/>
    <col min="5" max="5" width="6.85546875" customWidth="1"/>
    <col min="6" max="6" width="14.140625" customWidth="1"/>
    <col min="7" max="7" width="9.85546875" bestFit="1" customWidth="1"/>
    <col min="8" max="8" width="14.7109375" customWidth="1"/>
    <col min="9" max="9" width="12.7109375" customWidth="1"/>
    <col min="11" max="11" width="80" customWidth="1"/>
  </cols>
  <sheetData>
    <row r="1" spans="2:9" s="68" customFormat="1" ht="12.75" customHeight="1" x14ac:dyDescent="0.25">
      <c r="G1" s="72"/>
      <c r="H1" s="267" t="s">
        <v>12368</v>
      </c>
      <c r="I1" s="267"/>
    </row>
    <row r="2" spans="2:9" s="68" customFormat="1" ht="12.75" x14ac:dyDescent="0.25">
      <c r="G2" s="72"/>
      <c r="H2" s="267"/>
      <c r="I2" s="267"/>
    </row>
    <row r="3" spans="2:9" s="68" customFormat="1" ht="12.75" x14ac:dyDescent="0.25"/>
    <row r="4" spans="2:9" s="68" customFormat="1" ht="12.75" x14ac:dyDescent="0.25">
      <c r="H4" s="69" t="s">
        <v>21557</v>
      </c>
    </row>
    <row r="5" spans="2:9" s="68" customFormat="1" ht="12.75" x14ac:dyDescent="0.25">
      <c r="H5" s="68" t="e">
        <f>VLOOKUP('1.Project Details'!$B$4,Validation!$B$26:$E$33,2,FALSE)</f>
        <v>#N/A</v>
      </c>
    </row>
    <row r="6" spans="2:9" s="68" customFormat="1" ht="12.75" x14ac:dyDescent="0.25">
      <c r="H6" s="68" t="e">
        <f>VLOOKUP('1.Project Details'!$B$4,Validation!$B$26:$E$33,3,FALSE)</f>
        <v>#N/A</v>
      </c>
    </row>
    <row r="7" spans="2:9" s="68" customFormat="1" ht="12.75" x14ac:dyDescent="0.25">
      <c r="H7" s="68" t="e">
        <f>IF(ISBLANK(VLOOKUP('1.Project Details'!$B$4,Validation!$B$26:$F$33,4,FALSE)),"",VLOOKUP('1.Project Details'!$B$4,Validation!$B$26:$F$33,4,FALSE))</f>
        <v>#N/A</v>
      </c>
    </row>
    <row r="8" spans="2:9" s="68" customFormat="1" ht="12.75" x14ac:dyDescent="0.25">
      <c r="H8" s="68" t="e">
        <f>IF(ISBLANK(VLOOKUP('1.Project Details'!$B$4,Validation!$B$26:$F$33,5,FALSE)),"",VLOOKUP('1.Project Details'!$B$4,Validation!$B$26:$F$33,5,FALSE))</f>
        <v>#N/A</v>
      </c>
    </row>
    <row r="9" spans="2:9" s="68" customFormat="1" ht="12.75" x14ac:dyDescent="0.25">
      <c r="H9" s="68" t="s">
        <v>12367</v>
      </c>
    </row>
    <row r="10" spans="2:9" s="66" customFormat="1" ht="16.5" x14ac:dyDescent="0.3">
      <c r="B10" s="66" t="s">
        <v>12390</v>
      </c>
      <c r="C10" s="73" t="str">
        <f>IF(ISBLANK(customer),"",customer)</f>
        <v/>
      </c>
      <c r="H10" s="70" t="s">
        <v>12364</v>
      </c>
    </row>
    <row r="11" spans="2:9" s="66" customFormat="1" ht="16.5" x14ac:dyDescent="0.3"/>
    <row r="12" spans="2:9" s="66" customFormat="1" ht="16.5" x14ac:dyDescent="0.3">
      <c r="B12" s="66" t="s">
        <v>12372</v>
      </c>
      <c r="C12" s="73" t="str">
        <f>IF(ISBLANK(attention),"To whom it may concern",attention)</f>
        <v>To whom it may concern</v>
      </c>
      <c r="G12" s="66" t="s">
        <v>12378</v>
      </c>
      <c r="H12" s="74" t="str">
        <f>IF(ISBLANK(quote_date),"",quote_date)</f>
        <v/>
      </c>
    </row>
    <row r="13" spans="2:9" s="66" customFormat="1" ht="16.5" x14ac:dyDescent="0.3"/>
    <row r="14" spans="2:9" s="66" customFormat="1" ht="16.5" x14ac:dyDescent="0.3">
      <c r="B14" s="66" t="s">
        <v>12370</v>
      </c>
      <c r="C14" s="73" t="str">
        <f>IF(ISBLANK(project),"",project)</f>
        <v/>
      </c>
    </row>
    <row r="15" spans="2:9" s="66" customFormat="1" ht="16.5" x14ac:dyDescent="0.3"/>
    <row r="16" spans="2:9" s="66" customFormat="1" ht="16.5" x14ac:dyDescent="0.3">
      <c r="B16" s="266" t="s">
        <v>13470</v>
      </c>
      <c r="C16" s="266"/>
      <c r="D16" s="266"/>
      <c r="E16" s="266"/>
      <c r="F16" s="266"/>
      <c r="G16" s="266"/>
      <c r="H16" s="266"/>
      <c r="I16" s="266"/>
    </row>
    <row r="17" spans="2:11" s="66" customFormat="1" ht="16.5" x14ac:dyDescent="0.3">
      <c r="B17" s="266"/>
      <c r="C17" s="266"/>
      <c r="D17" s="266"/>
      <c r="E17" s="266"/>
      <c r="F17" s="266"/>
      <c r="G17" s="266"/>
      <c r="H17" s="266"/>
      <c r="I17" s="266"/>
    </row>
    <row r="18" spans="2:11" s="66" customFormat="1" ht="16.5" x14ac:dyDescent="0.3">
      <c r="B18" s="266"/>
      <c r="C18" s="266"/>
      <c r="D18" s="266"/>
      <c r="E18" s="266"/>
      <c r="F18" s="266"/>
      <c r="G18" s="266"/>
      <c r="H18" s="266"/>
      <c r="I18" s="266"/>
    </row>
    <row r="19" spans="2:11" s="66" customFormat="1" ht="16.5" x14ac:dyDescent="0.3">
      <c r="B19" s="266"/>
      <c r="C19" s="266"/>
      <c r="D19" s="266"/>
      <c r="E19" s="266"/>
      <c r="F19" s="266"/>
      <c r="G19" s="266"/>
      <c r="H19" s="266"/>
      <c r="I19" s="266"/>
      <c r="K19" s="95"/>
    </row>
    <row r="20" spans="2:11" s="66" customFormat="1" ht="16.5" x14ac:dyDescent="0.3">
      <c r="B20" s="71" t="s">
        <v>12371</v>
      </c>
      <c r="C20" s="73" t="str">
        <f>'2b.Quote MF ALT'!D8</f>
        <v>Mill Finish</v>
      </c>
    </row>
    <row r="21" spans="2:11" s="66" customFormat="1" ht="16.5" x14ac:dyDescent="0.3"/>
    <row r="22" spans="2:11" s="66" customFormat="1" ht="16.5" x14ac:dyDescent="0.3">
      <c r="B22" s="71" t="s">
        <v>12373</v>
      </c>
      <c r="C22" s="75" cm="1">
        <f t="array" ref="C22">total_value_MF</f>
        <v>103.35000000000001</v>
      </c>
    </row>
    <row r="23" spans="2:11" s="66" customFormat="1" ht="16.5" x14ac:dyDescent="0.3"/>
    <row r="24" spans="2:11" s="66" customFormat="1" ht="16.5" x14ac:dyDescent="0.3">
      <c r="B24" s="71" t="s">
        <v>12374</v>
      </c>
      <c r="C24" s="76">
        <f>Delivery</f>
        <v>97</v>
      </c>
    </row>
    <row r="25" spans="2:11" s="66" customFormat="1" ht="16.5" x14ac:dyDescent="0.3">
      <c r="B25" s="71"/>
      <c r="C25" s="76"/>
    </row>
    <row r="26" spans="2:11" s="66" customFormat="1" ht="16.5" customHeight="1" x14ac:dyDescent="0.3">
      <c r="B26" s="277"/>
      <c r="C26" s="277"/>
      <c r="D26" s="277"/>
      <c r="E26" s="277"/>
      <c r="F26" s="277"/>
      <c r="G26" s="277"/>
      <c r="H26" s="277"/>
      <c r="I26" s="277"/>
    </row>
    <row r="27" spans="2:11" s="66" customFormat="1" ht="16.5" x14ac:dyDescent="0.3">
      <c r="B27" s="66" t="s">
        <v>12375</v>
      </c>
    </row>
    <row r="28" spans="2:11" s="66" customFormat="1" ht="16.5" x14ac:dyDescent="0.3">
      <c r="B28" s="66" t="str">
        <f>"Quote valid for " &amp; '1.Project Details'!E6</f>
        <v>Quote valid for 30 days</v>
      </c>
    </row>
    <row r="29" spans="2:11" s="66" customFormat="1" ht="16.5" x14ac:dyDescent="0.3"/>
    <row r="30" spans="2:11" s="66" customFormat="1" ht="16.5" customHeight="1" x14ac:dyDescent="0.3">
      <c r="B30" s="278" t="str">
        <f>"On acceptance of the above quotation please forward your purchase order " &amp; IF('1.Project Details'!$B$4="WA","by emailing projectswa@capral.com.au.","by fax to 1300 133 975.")</f>
        <v>On acceptance of the above quotation please forward your purchase order by fax to 1300 133 975.</v>
      </c>
      <c r="C30" s="278"/>
      <c r="D30" s="278"/>
      <c r="E30" s="278"/>
      <c r="F30" s="278"/>
      <c r="G30" s="278"/>
      <c r="H30" s="278"/>
      <c r="I30" s="278"/>
    </row>
    <row r="31" spans="2:11" s="66" customFormat="1" ht="16.5" x14ac:dyDescent="0.3">
      <c r="B31" s="278" t="str">
        <f>"If you require a warranty certificate please forward a warranty request form prior to us submitting a firm quotation. " &amp; IF('1.Project Details'!$B$4="WA","","All warranty powder coating attracts a minimum $250.00 charge.") &amp; "
This quotation is subject to Capral Limited's standard conditions of sale (unless otherwise agreed in writing) which can be viewed on our website at www.capral.com.au.
If you require further information please contact your Account Manager."</f>
        <v>If you require a warranty certificate please forward a warranty request form prior to us submitting a firm quotation. All warranty powder coating attracts a minimum $250.00 charge.
This quotation is subject to Capral Limited's standard conditions of sale (unless otherwise agreed in writing) which can be viewed on our website at www.capral.com.au.
If you require further information please contact your Account Manager.</v>
      </c>
      <c r="C31" s="278"/>
      <c r="D31" s="278"/>
      <c r="E31" s="278"/>
      <c r="F31" s="278"/>
      <c r="G31" s="278"/>
      <c r="H31" s="278"/>
      <c r="I31" s="278"/>
    </row>
    <row r="32" spans="2:11" s="66" customFormat="1" ht="16.5" x14ac:dyDescent="0.3">
      <c r="B32" s="278"/>
      <c r="C32" s="278"/>
      <c r="D32" s="278"/>
      <c r="E32" s="278"/>
      <c r="F32" s="278"/>
      <c r="G32" s="278"/>
      <c r="H32" s="278"/>
      <c r="I32" s="278"/>
    </row>
    <row r="33" spans="2:9" s="66" customFormat="1" ht="16.5" x14ac:dyDescent="0.3">
      <c r="B33" s="278"/>
      <c r="C33" s="278"/>
      <c r="D33" s="278"/>
      <c r="E33" s="278"/>
      <c r="F33" s="278"/>
      <c r="G33" s="278"/>
      <c r="H33" s="278"/>
      <c r="I33" s="278"/>
    </row>
    <row r="34" spans="2:9" s="66" customFormat="1" ht="36" customHeight="1" x14ac:dyDescent="0.3">
      <c r="B34" s="278"/>
      <c r="C34" s="278"/>
      <c r="D34" s="278"/>
      <c r="E34" s="278"/>
      <c r="F34" s="278"/>
      <c r="G34" s="278"/>
      <c r="H34" s="278"/>
      <c r="I34" s="278"/>
    </row>
    <row r="35" spans="2:9" s="66" customFormat="1" ht="16.5" x14ac:dyDescent="0.3"/>
    <row r="36" spans="2:9" s="66" customFormat="1" ht="16.5" x14ac:dyDescent="0.3">
      <c r="B36" s="66" t="s">
        <v>12376</v>
      </c>
    </row>
    <row r="37" spans="2:9" s="66" customFormat="1" ht="16.5" x14ac:dyDescent="0.3"/>
    <row r="38" spans="2:9" s="66" customFormat="1" ht="16.5" x14ac:dyDescent="0.3">
      <c r="B38" s="66" t="s">
        <v>12377</v>
      </c>
    </row>
    <row r="39" spans="2:9" s="66" customFormat="1" ht="27" customHeight="1" x14ac:dyDescent="0.3"/>
    <row r="40" spans="2:9" s="66" customFormat="1" ht="16.5" x14ac:dyDescent="0.3">
      <c r="B40" s="73" t="str">
        <f>IF(ISBLANK(quoted_by),"",quoted_by)</f>
        <v/>
      </c>
    </row>
    <row r="41" spans="2:9" s="66" customFormat="1" ht="16.5" x14ac:dyDescent="0.3"/>
    <row r="42" spans="2:9" s="66" customFormat="1" ht="16.5" x14ac:dyDescent="0.3">
      <c r="B42" s="268"/>
      <c r="C42" s="269"/>
      <c r="D42" s="269"/>
      <c r="E42" s="269"/>
      <c r="F42" s="269"/>
      <c r="G42" s="269"/>
      <c r="H42" s="269"/>
      <c r="I42" s="270"/>
    </row>
    <row r="43" spans="2:9" s="66" customFormat="1" ht="16.5" x14ac:dyDescent="0.3">
      <c r="B43" s="271"/>
      <c r="C43" s="272"/>
      <c r="D43" s="272"/>
      <c r="E43" s="272"/>
      <c r="F43" s="272"/>
      <c r="G43" s="272"/>
      <c r="H43" s="272"/>
      <c r="I43" s="273"/>
    </row>
    <row r="44" spans="2:9" s="66" customFormat="1" ht="16.5" x14ac:dyDescent="0.3">
      <c r="B44" s="271"/>
      <c r="C44" s="272"/>
      <c r="D44" s="272"/>
      <c r="E44" s="272"/>
      <c r="F44" s="272"/>
      <c r="G44" s="272"/>
      <c r="H44" s="272"/>
      <c r="I44" s="273"/>
    </row>
    <row r="45" spans="2:9" s="66" customFormat="1" ht="16.5" x14ac:dyDescent="0.3">
      <c r="B45" s="274"/>
      <c r="C45" s="275"/>
      <c r="D45" s="275"/>
      <c r="E45" s="275"/>
      <c r="F45" s="275"/>
      <c r="G45" s="275"/>
      <c r="H45" s="275"/>
      <c r="I45" s="276"/>
    </row>
    <row r="46" spans="2:9" s="66" customFormat="1" ht="16.5" x14ac:dyDescent="0.3"/>
    <row r="47" spans="2:9" s="66" customFormat="1" ht="16.5" x14ac:dyDescent="0.3">
      <c r="B47" s="67" t="s">
        <v>12379</v>
      </c>
    </row>
    <row r="48" spans="2:9" s="66" customFormat="1" ht="16.5" x14ac:dyDescent="0.3"/>
    <row r="49" s="66" customFormat="1" ht="16.5" x14ac:dyDescent="0.3"/>
    <row r="50" s="66" customFormat="1" ht="16.5" x14ac:dyDescent="0.3"/>
    <row r="51" s="66" customFormat="1" ht="16.5" x14ac:dyDescent="0.3"/>
    <row r="52" s="66" customFormat="1" ht="16.5" x14ac:dyDescent="0.3"/>
  </sheetData>
  <mergeCells count="6">
    <mergeCell ref="B42:I45"/>
    <mergeCell ref="H1:I2"/>
    <mergeCell ref="B16:I19"/>
    <mergeCell ref="B26:I26"/>
    <mergeCell ref="B30:I30"/>
    <mergeCell ref="B31:I34"/>
  </mergeCells>
  <hyperlinks>
    <hyperlink ref="H10" r:id="rId1" display="www.capral.com.au " xr:uid="{EBC04516-7BEB-4227-BE67-8CA202C11563}"/>
  </hyperlinks>
  <pageMargins left="0.7" right="0.7" top="0.75" bottom="0.6" header="0.3" footer="0.3"/>
  <pageSetup paperSize="9" scale="89" orientation="portrait" horizontalDpi="200" verticalDpi="200" r:id="rId2"/>
  <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2:O293"/>
  <sheetViews>
    <sheetView topLeftCell="B1" workbookViewId="0">
      <selection activeCell="C5" sqref="C5"/>
    </sheetView>
  </sheetViews>
  <sheetFormatPr defaultRowHeight="15" x14ac:dyDescent="0.25"/>
  <cols>
    <col min="1" max="1" width="29" bestFit="1" customWidth="1"/>
    <col min="2" max="2" width="22.5703125" customWidth="1"/>
    <col min="3" max="3" width="38.5703125" bestFit="1" customWidth="1"/>
    <col min="4" max="4" width="11" style="63" customWidth="1"/>
    <col min="7" max="7" width="43.28515625" bestFit="1" customWidth="1"/>
    <col min="8" max="9" width="9.140625" customWidth="1"/>
    <col min="10" max="10" width="8" customWidth="1"/>
    <col min="12" max="12" width="29" bestFit="1" customWidth="1"/>
    <col min="14" max="14" width="29.42578125" bestFit="1" customWidth="1"/>
  </cols>
  <sheetData>
    <row r="2" spans="1:15" x14ac:dyDescent="0.25">
      <c r="A2" s="174" t="s">
        <v>20956</v>
      </c>
      <c r="B2" s="174" t="s">
        <v>20117</v>
      </c>
      <c r="C2" s="174" t="s">
        <v>20955</v>
      </c>
      <c r="D2" s="175" t="s">
        <v>20107</v>
      </c>
      <c r="F2" s="91" t="s">
        <v>20696</v>
      </c>
      <c r="G2" s="91"/>
      <c r="J2" s="174" t="s">
        <v>20683</v>
      </c>
      <c r="K2" s="174" t="s">
        <v>20697</v>
      </c>
      <c r="L2" s="174" t="s">
        <v>20695</v>
      </c>
    </row>
    <row r="3" spans="1:15" x14ac:dyDescent="0.25">
      <c r="A3" t="str">
        <f t="shared" ref="A3:A66" si="0">VLOOKUP(MID(B3,6,5),$K$3:$L$45,2,FALSE)</f>
        <v>AGS - Commercial</v>
      </c>
      <c r="B3" t="s">
        <v>20119</v>
      </c>
      <c r="C3" t="s">
        <v>21054</v>
      </c>
      <c r="D3" s="176">
        <v>0</v>
      </c>
      <c r="G3" s="172" t="s">
        <v>20115</v>
      </c>
      <c r="J3" t="s">
        <v>21701</v>
      </c>
      <c r="K3" t="str">
        <f>TEXT(J3,"#####")</f>
        <v>21100</v>
      </c>
      <c r="L3" t="s">
        <v>20684</v>
      </c>
    </row>
    <row r="4" spans="1:15" x14ac:dyDescent="0.25">
      <c r="A4" t="str">
        <f t="shared" si="0"/>
        <v>AGS - Commercial</v>
      </c>
      <c r="B4" t="s">
        <v>20120</v>
      </c>
      <c r="C4" t="s">
        <v>21055</v>
      </c>
      <c r="D4" s="176">
        <v>0</v>
      </c>
      <c r="G4" s="9">
        <v>1</v>
      </c>
      <c r="J4" t="s">
        <v>21702</v>
      </c>
      <c r="K4" t="str">
        <f t="shared" ref="K4:K45" si="1">TEXT(J4,"#####")</f>
        <v>21200</v>
      </c>
      <c r="L4" t="s">
        <v>20685</v>
      </c>
    </row>
    <row r="5" spans="1:15" x14ac:dyDescent="0.25">
      <c r="A5" t="str">
        <f t="shared" si="0"/>
        <v>Edge Curtain W Suite</v>
      </c>
      <c r="B5" t="s">
        <v>23097</v>
      </c>
      <c r="C5" t="s">
        <v>23098</v>
      </c>
      <c r="D5" s="176">
        <v>1</v>
      </c>
      <c r="G5" s="173" t="s">
        <v>20407</v>
      </c>
      <c r="J5" t="s">
        <v>21703</v>
      </c>
      <c r="K5" t="str">
        <f t="shared" si="1"/>
        <v>21201</v>
      </c>
      <c r="L5" t="s">
        <v>21742</v>
      </c>
      <c r="M5" t="str">
        <f>LEFT(O5,5)</f>
        <v>21100</v>
      </c>
      <c r="N5" t="str">
        <f>MID(O5,7,50)</f>
        <v>Auto</v>
      </c>
      <c r="O5" t="s">
        <v>21660</v>
      </c>
    </row>
    <row r="6" spans="1:15" x14ac:dyDescent="0.25">
      <c r="A6" t="str">
        <f t="shared" si="0"/>
        <v>Industrial</v>
      </c>
      <c r="B6" t="s">
        <v>21056</v>
      </c>
      <c r="C6" t="s">
        <v>21057</v>
      </c>
      <c r="D6" s="176">
        <v>0</v>
      </c>
      <c r="G6" s="173" t="s">
        <v>20375</v>
      </c>
      <c r="J6" t="s">
        <v>21704</v>
      </c>
      <c r="K6" t="str">
        <f t="shared" si="1"/>
        <v>21202</v>
      </c>
      <c r="L6" t="s">
        <v>21743</v>
      </c>
      <c r="M6" t="str">
        <f t="shared" ref="M6:M46" si="2">LEFT(O6,5)</f>
        <v>21200</v>
      </c>
      <c r="N6" t="str">
        <f t="shared" ref="N6:N46" si="3">MID(O6,7,50)</f>
        <v>AGS - Commercial</v>
      </c>
      <c r="O6" t="s">
        <v>21661</v>
      </c>
    </row>
    <row r="7" spans="1:15" x14ac:dyDescent="0.25">
      <c r="A7" t="str">
        <f t="shared" si="0"/>
        <v>Industrial</v>
      </c>
      <c r="B7" t="s">
        <v>20121</v>
      </c>
      <c r="C7" t="s">
        <v>20122</v>
      </c>
      <c r="D7" s="176">
        <v>0</v>
      </c>
      <c r="G7" s="173" t="s">
        <v>20574</v>
      </c>
      <c r="J7" t="s">
        <v>21705</v>
      </c>
      <c r="K7" t="str">
        <f t="shared" si="1"/>
        <v>21205</v>
      </c>
      <c r="L7" t="s">
        <v>20698</v>
      </c>
      <c r="M7" t="str">
        <f t="shared" si="2"/>
        <v>21201</v>
      </c>
      <c r="N7" t="str">
        <f t="shared" si="3"/>
        <v>Fixed Louvre Suites</v>
      </c>
      <c r="O7" t="s">
        <v>21662</v>
      </c>
    </row>
    <row r="8" spans="1:15" x14ac:dyDescent="0.25">
      <c r="A8" t="str">
        <f t="shared" si="0"/>
        <v>Industrial</v>
      </c>
      <c r="B8" t="s">
        <v>20123</v>
      </c>
      <c r="C8" t="s">
        <v>21058</v>
      </c>
      <c r="D8" s="176">
        <v>0</v>
      </c>
      <c r="G8" s="173" t="s">
        <v>20233</v>
      </c>
      <c r="J8" t="s">
        <v>21706</v>
      </c>
      <c r="K8" t="str">
        <f t="shared" si="1"/>
        <v>21210</v>
      </c>
      <c r="L8" t="s">
        <v>21744</v>
      </c>
      <c r="M8" t="str">
        <f t="shared" si="2"/>
        <v>21202</v>
      </c>
      <c r="N8" t="str">
        <f t="shared" si="3"/>
        <v>Artisan Windows &amp; Doors</v>
      </c>
      <c r="O8" t="s">
        <v>21663</v>
      </c>
    </row>
    <row r="9" spans="1:15" x14ac:dyDescent="0.25">
      <c r="A9" t="str">
        <f t="shared" si="0"/>
        <v>Industrial</v>
      </c>
      <c r="B9" t="s">
        <v>20124</v>
      </c>
      <c r="C9" t="s">
        <v>21059</v>
      </c>
      <c r="D9" s="176">
        <v>0</v>
      </c>
      <c r="G9" s="173" t="s">
        <v>20270</v>
      </c>
      <c r="J9">
        <v>21215</v>
      </c>
      <c r="K9" t="str">
        <f t="shared" si="1"/>
        <v>21215</v>
      </c>
      <c r="L9" t="s">
        <v>29325</v>
      </c>
      <c r="M9" t="str">
        <f t="shared" si="2"/>
        <v>21205</v>
      </c>
      <c r="N9" t="str">
        <f t="shared" si="3"/>
        <v>Commercial Kits</v>
      </c>
      <c r="O9" t="s">
        <v>21664</v>
      </c>
    </row>
    <row r="10" spans="1:15" x14ac:dyDescent="0.25">
      <c r="A10" t="str">
        <f t="shared" si="0"/>
        <v>Industrial</v>
      </c>
      <c r="B10" t="s">
        <v>20125</v>
      </c>
      <c r="C10" t="s">
        <v>20126</v>
      </c>
      <c r="D10" s="176">
        <v>0</v>
      </c>
      <c r="G10" s="173" t="s">
        <v>20272</v>
      </c>
      <c r="J10">
        <v>21224</v>
      </c>
      <c r="K10" t="str">
        <f t="shared" si="1"/>
        <v>21224</v>
      </c>
      <c r="L10" t="s">
        <v>29927</v>
      </c>
      <c r="M10" t="str">
        <f t="shared" si="2"/>
        <v>21210</v>
      </c>
      <c r="N10" t="str">
        <f t="shared" si="3"/>
        <v>Futureline</v>
      </c>
      <c r="O10" t="s">
        <v>21665</v>
      </c>
    </row>
    <row r="11" spans="1:15" x14ac:dyDescent="0.25">
      <c r="A11" t="str">
        <f t="shared" si="0"/>
        <v>Industrial</v>
      </c>
      <c r="B11" t="s">
        <v>20127</v>
      </c>
      <c r="C11" t="s">
        <v>21060</v>
      </c>
      <c r="D11" s="176">
        <v>0</v>
      </c>
      <c r="G11" s="173" t="s">
        <v>20268</v>
      </c>
      <c r="J11" t="s">
        <v>21707</v>
      </c>
      <c r="K11" t="str">
        <f t="shared" si="1"/>
        <v>21230</v>
      </c>
      <c r="L11" t="s">
        <v>20686</v>
      </c>
      <c r="M11">
        <v>21215</v>
      </c>
      <c r="N11" t="s">
        <v>29325</v>
      </c>
      <c r="O11" t="s">
        <v>29326</v>
      </c>
    </row>
    <row r="12" spans="1:15" x14ac:dyDescent="0.25">
      <c r="A12" t="str">
        <f t="shared" si="0"/>
        <v>Industrial</v>
      </c>
      <c r="B12" t="s">
        <v>20128</v>
      </c>
      <c r="C12" t="s">
        <v>20129</v>
      </c>
      <c r="D12" s="176">
        <v>0</v>
      </c>
      <c r="G12" s="173" t="s">
        <v>20264</v>
      </c>
      <c r="J12" t="s">
        <v>21708</v>
      </c>
      <c r="K12" t="str">
        <f t="shared" si="1"/>
        <v>21250</v>
      </c>
      <c r="L12" t="s">
        <v>20687</v>
      </c>
      <c r="M12" t="str">
        <f t="shared" si="2"/>
        <v>21230</v>
      </c>
      <c r="N12" t="str">
        <f t="shared" si="3"/>
        <v>Schuco Systems</v>
      </c>
      <c r="O12" t="s">
        <v>21666</v>
      </c>
    </row>
    <row r="13" spans="1:15" x14ac:dyDescent="0.25">
      <c r="A13" t="str">
        <f t="shared" si="0"/>
        <v>Industrial</v>
      </c>
      <c r="B13" t="s">
        <v>20130</v>
      </c>
      <c r="C13" t="s">
        <v>20131</v>
      </c>
      <c r="D13" s="176">
        <v>0</v>
      </c>
      <c r="G13" s="173" t="s">
        <v>21161</v>
      </c>
      <c r="J13" t="s">
        <v>21709</v>
      </c>
      <c r="K13" t="str">
        <f t="shared" si="1"/>
        <v>21260</v>
      </c>
      <c r="L13" t="s">
        <v>20688</v>
      </c>
      <c r="M13" t="str">
        <f t="shared" si="2"/>
        <v>21250</v>
      </c>
      <c r="N13" t="str">
        <f t="shared" si="3"/>
        <v>Architectural Residential</v>
      </c>
      <c r="O13" t="s">
        <v>21667</v>
      </c>
    </row>
    <row r="14" spans="1:15" x14ac:dyDescent="0.25">
      <c r="A14" t="str">
        <f t="shared" si="0"/>
        <v>Industrial</v>
      </c>
      <c r="B14" t="s">
        <v>21061</v>
      </c>
      <c r="C14" t="s">
        <v>21062</v>
      </c>
      <c r="D14" s="176">
        <v>0</v>
      </c>
      <c r="G14" s="173" t="s">
        <v>21224</v>
      </c>
      <c r="J14" t="s">
        <v>21710</v>
      </c>
      <c r="K14" t="str">
        <f t="shared" si="1"/>
        <v>21300</v>
      </c>
      <c r="L14" t="s">
        <v>22</v>
      </c>
      <c r="M14" t="str">
        <f t="shared" si="2"/>
        <v>21260</v>
      </c>
      <c r="N14" t="str">
        <f t="shared" si="3"/>
        <v>Architectural Residential Kits</v>
      </c>
      <c r="O14" t="s">
        <v>21668</v>
      </c>
    </row>
    <row r="15" spans="1:15" x14ac:dyDescent="0.25">
      <c r="A15" t="str">
        <f t="shared" si="0"/>
        <v>Transport Sections</v>
      </c>
      <c r="B15" t="s">
        <v>21063</v>
      </c>
      <c r="C15" t="s">
        <v>21064</v>
      </c>
      <c r="D15" s="176">
        <v>0</v>
      </c>
      <c r="G15" s="173" t="s">
        <v>21266</v>
      </c>
      <c r="J15" t="s">
        <v>21711</v>
      </c>
      <c r="K15" t="str">
        <f t="shared" si="1"/>
        <v>21301</v>
      </c>
      <c r="L15" t="s">
        <v>20689</v>
      </c>
      <c r="M15" t="str">
        <f t="shared" si="2"/>
        <v>21300</v>
      </c>
      <c r="N15" t="str">
        <f t="shared" si="3"/>
        <v>Industrial</v>
      </c>
      <c r="O15" t="s">
        <v>21669</v>
      </c>
    </row>
    <row r="16" spans="1:15" x14ac:dyDescent="0.25">
      <c r="A16" t="str">
        <f t="shared" si="0"/>
        <v>Industrial</v>
      </c>
      <c r="B16" t="s">
        <v>20134</v>
      </c>
      <c r="C16" t="s">
        <v>20135</v>
      </c>
      <c r="D16" s="176">
        <v>0</v>
      </c>
      <c r="G16" s="173" t="s">
        <v>21480</v>
      </c>
      <c r="J16" t="s">
        <v>21712</v>
      </c>
      <c r="K16" t="str">
        <f t="shared" si="1"/>
        <v>21302</v>
      </c>
      <c r="L16" t="s">
        <v>21745</v>
      </c>
      <c r="M16" t="str">
        <f t="shared" si="2"/>
        <v>21301</v>
      </c>
      <c r="N16" t="str">
        <f t="shared" si="3"/>
        <v>Industrial Large Press</v>
      </c>
      <c r="O16" t="s">
        <v>21670</v>
      </c>
    </row>
    <row r="17" spans="1:15" x14ac:dyDescent="0.25">
      <c r="A17" t="str">
        <f t="shared" si="0"/>
        <v>AGS - Commercial</v>
      </c>
      <c r="B17" t="s">
        <v>20136</v>
      </c>
      <c r="C17" t="s">
        <v>21065</v>
      </c>
      <c r="D17" s="176">
        <v>0</v>
      </c>
      <c r="G17" s="173" t="s">
        <v>23098</v>
      </c>
      <c r="J17" t="s">
        <v>21713</v>
      </c>
      <c r="K17" t="str">
        <f t="shared" si="1"/>
        <v>21303</v>
      </c>
      <c r="L17" t="s">
        <v>21090</v>
      </c>
      <c r="M17" t="str">
        <f t="shared" si="2"/>
        <v>21302</v>
      </c>
      <c r="N17" t="str">
        <f t="shared" si="3"/>
        <v>Industrial Louvres</v>
      </c>
      <c r="O17" t="s">
        <v>21671</v>
      </c>
    </row>
    <row r="18" spans="1:15" x14ac:dyDescent="0.25">
      <c r="A18" t="str">
        <f t="shared" si="0"/>
        <v>AGS - Commercial</v>
      </c>
      <c r="B18" t="s">
        <v>20137</v>
      </c>
      <c r="C18" t="s">
        <v>21066</v>
      </c>
      <c r="D18" s="176">
        <v>0</v>
      </c>
      <c r="G18" s="9">
        <v>2</v>
      </c>
      <c r="J18" t="s">
        <v>21714</v>
      </c>
      <c r="K18" t="str">
        <f t="shared" si="1"/>
        <v>21304</v>
      </c>
      <c r="L18" t="s">
        <v>21746</v>
      </c>
      <c r="M18" t="str">
        <f t="shared" si="2"/>
        <v>21303</v>
      </c>
      <c r="N18" t="str">
        <f t="shared" si="3"/>
        <v>Ladders Scaff. Plank</v>
      </c>
      <c r="O18" t="s">
        <v>21672</v>
      </c>
    </row>
    <row r="19" spans="1:15" x14ac:dyDescent="0.25">
      <c r="A19" t="str">
        <f t="shared" si="0"/>
        <v>AGS - Commercial</v>
      </c>
      <c r="B19" t="s">
        <v>20138</v>
      </c>
      <c r="C19" t="s">
        <v>21067</v>
      </c>
      <c r="D19" s="176">
        <v>0</v>
      </c>
      <c r="G19" s="173" t="s">
        <v>20377</v>
      </c>
      <c r="J19" t="s">
        <v>21715</v>
      </c>
      <c r="K19" t="str">
        <f t="shared" si="1"/>
        <v>21305</v>
      </c>
      <c r="L19" t="s">
        <v>21082</v>
      </c>
      <c r="M19" t="str">
        <f t="shared" si="2"/>
        <v>21304</v>
      </c>
      <c r="N19" t="str">
        <f t="shared" si="3"/>
        <v>Machine Rod</v>
      </c>
      <c r="O19" t="s">
        <v>21673</v>
      </c>
    </row>
    <row r="20" spans="1:15" x14ac:dyDescent="0.25">
      <c r="A20" t="str">
        <f t="shared" si="0"/>
        <v>AGS - Commercial</v>
      </c>
      <c r="B20" t="s">
        <v>20139</v>
      </c>
      <c r="C20" t="s">
        <v>20140</v>
      </c>
      <c r="D20" s="176">
        <v>0</v>
      </c>
      <c r="G20" s="173" t="s">
        <v>20321</v>
      </c>
      <c r="J20" t="s">
        <v>21716</v>
      </c>
      <c r="K20" t="str">
        <f t="shared" si="1"/>
        <v>21306</v>
      </c>
      <c r="L20" t="s">
        <v>20345</v>
      </c>
      <c r="M20" t="str">
        <f t="shared" si="2"/>
        <v>21305</v>
      </c>
      <c r="N20" t="str">
        <f t="shared" si="3"/>
        <v>Marine Sections</v>
      </c>
      <c r="O20" t="s">
        <v>21674</v>
      </c>
    </row>
    <row r="21" spans="1:15" x14ac:dyDescent="0.25">
      <c r="A21" t="str">
        <f t="shared" si="0"/>
        <v>Industrial Large Press</v>
      </c>
      <c r="B21" t="s">
        <v>20141</v>
      </c>
      <c r="C21" t="s">
        <v>20142</v>
      </c>
      <c r="D21" s="176">
        <v>0</v>
      </c>
      <c r="G21" s="173" t="s">
        <v>20258</v>
      </c>
      <c r="J21" t="s">
        <v>21717</v>
      </c>
      <c r="K21" t="str">
        <f t="shared" si="1"/>
        <v>21307</v>
      </c>
      <c r="L21" t="s">
        <v>21104</v>
      </c>
      <c r="M21" t="str">
        <f t="shared" si="2"/>
        <v>21306</v>
      </c>
      <c r="N21" t="str">
        <f t="shared" si="3"/>
        <v>Qubelok Extrusion</v>
      </c>
      <c r="O21" t="s">
        <v>21675</v>
      </c>
    </row>
    <row r="22" spans="1:15" x14ac:dyDescent="0.25">
      <c r="A22" t="str">
        <f t="shared" si="0"/>
        <v>Industrial</v>
      </c>
      <c r="B22" t="s">
        <v>21068</v>
      </c>
      <c r="C22" t="s">
        <v>21069</v>
      </c>
      <c r="D22" s="176">
        <v>0</v>
      </c>
      <c r="G22" s="173" t="s">
        <v>21195</v>
      </c>
      <c r="J22" t="s">
        <v>21718</v>
      </c>
      <c r="K22" t="str">
        <f t="shared" si="1"/>
        <v>21308</v>
      </c>
      <c r="L22" t="s">
        <v>21123</v>
      </c>
      <c r="M22" t="str">
        <f t="shared" si="2"/>
        <v>21307</v>
      </c>
      <c r="N22" t="str">
        <f t="shared" si="3"/>
        <v>Seating Products</v>
      </c>
      <c r="O22" t="s">
        <v>21676</v>
      </c>
    </row>
    <row r="23" spans="1:15" x14ac:dyDescent="0.25">
      <c r="A23" t="str">
        <f t="shared" si="0"/>
        <v>Screening D&amp;W Frames</v>
      </c>
      <c r="B23" t="s">
        <v>20143</v>
      </c>
      <c r="C23" t="s">
        <v>20144</v>
      </c>
      <c r="D23" s="176">
        <v>0</v>
      </c>
      <c r="G23" s="173" t="s">
        <v>21204</v>
      </c>
      <c r="J23" t="s">
        <v>21719</v>
      </c>
      <c r="K23" t="str">
        <f t="shared" si="1"/>
        <v>21309</v>
      </c>
      <c r="L23" t="s">
        <v>21064</v>
      </c>
      <c r="M23" t="str">
        <f t="shared" si="2"/>
        <v>21308</v>
      </c>
      <c r="N23" t="str">
        <f t="shared" si="3"/>
        <v>Sign Extrusions</v>
      </c>
      <c r="O23" t="s">
        <v>21677</v>
      </c>
    </row>
    <row r="24" spans="1:15" x14ac:dyDescent="0.25">
      <c r="A24" t="str">
        <f t="shared" si="0"/>
        <v>Industrial</v>
      </c>
      <c r="B24" t="s">
        <v>20145</v>
      </c>
      <c r="C24" t="s">
        <v>21070</v>
      </c>
      <c r="D24" s="176">
        <v>0</v>
      </c>
      <c r="G24" s="173" t="s">
        <v>21208</v>
      </c>
      <c r="J24" t="s">
        <v>21720</v>
      </c>
      <c r="K24" t="str">
        <f t="shared" si="1"/>
        <v>21310</v>
      </c>
      <c r="L24" t="s">
        <v>21747</v>
      </c>
      <c r="M24" t="str">
        <f t="shared" si="2"/>
        <v>21309</v>
      </c>
      <c r="N24" t="str">
        <f t="shared" si="3"/>
        <v>Transport Sections</v>
      </c>
      <c r="O24" t="s">
        <v>21678</v>
      </c>
    </row>
    <row r="25" spans="1:15" x14ac:dyDescent="0.25">
      <c r="A25" t="str">
        <f t="shared" si="0"/>
        <v>Fixed Louvre Suites</v>
      </c>
      <c r="B25" t="s">
        <v>21071</v>
      </c>
      <c r="C25" t="s">
        <v>21072</v>
      </c>
      <c r="D25" s="176">
        <v>0</v>
      </c>
      <c r="G25" s="173" t="s">
        <v>21297</v>
      </c>
      <c r="J25" t="s">
        <v>21721</v>
      </c>
      <c r="K25" t="str">
        <f t="shared" si="1"/>
        <v>21311</v>
      </c>
      <c r="L25" t="s">
        <v>21254</v>
      </c>
      <c r="M25" t="str">
        <f t="shared" si="2"/>
        <v>21310</v>
      </c>
      <c r="N25" t="str">
        <f t="shared" si="3"/>
        <v>Misc. Extrusion</v>
      </c>
      <c r="O25" t="s">
        <v>21679</v>
      </c>
    </row>
    <row r="26" spans="1:15" x14ac:dyDescent="0.25">
      <c r="A26" t="str">
        <f t="shared" si="0"/>
        <v>AGS - Commercial</v>
      </c>
      <c r="B26" t="s">
        <v>20148</v>
      </c>
      <c r="C26" t="s">
        <v>21073</v>
      </c>
      <c r="D26" s="176">
        <v>0</v>
      </c>
      <c r="G26" s="173" t="s">
        <v>21318</v>
      </c>
      <c r="J26" t="s">
        <v>21722</v>
      </c>
      <c r="K26" t="str">
        <f t="shared" si="1"/>
        <v>21312</v>
      </c>
      <c r="L26" t="s">
        <v>21495</v>
      </c>
      <c r="M26" t="str">
        <f t="shared" si="2"/>
        <v>21311</v>
      </c>
      <c r="N26" t="str">
        <f t="shared" si="3"/>
        <v>Bridge Ped'n Rail</v>
      </c>
      <c r="O26" t="s">
        <v>21680</v>
      </c>
    </row>
    <row r="27" spans="1:15" x14ac:dyDescent="0.25">
      <c r="A27" t="str">
        <f t="shared" si="0"/>
        <v>Industrial</v>
      </c>
      <c r="B27" t="s">
        <v>21074</v>
      </c>
      <c r="C27" t="s">
        <v>21075</v>
      </c>
      <c r="D27" s="176">
        <v>0</v>
      </c>
      <c r="G27" s="9">
        <v>3</v>
      </c>
      <c r="J27" t="s">
        <v>21723</v>
      </c>
      <c r="K27" t="str">
        <f t="shared" si="1"/>
        <v>21350</v>
      </c>
      <c r="L27" t="s">
        <v>20206</v>
      </c>
      <c r="M27" t="str">
        <f t="shared" si="2"/>
        <v>21312</v>
      </c>
      <c r="N27" t="str">
        <f t="shared" si="3"/>
        <v>Tube - Drawn</v>
      </c>
      <c r="O27" t="s">
        <v>21681</v>
      </c>
    </row>
    <row r="28" spans="1:15" x14ac:dyDescent="0.25">
      <c r="A28" t="str">
        <f t="shared" si="0"/>
        <v>Industrial Large Press</v>
      </c>
      <c r="B28" t="s">
        <v>20149</v>
      </c>
      <c r="C28" t="s">
        <v>20150</v>
      </c>
      <c r="D28" s="176">
        <v>0</v>
      </c>
      <c r="G28" s="173" t="s">
        <v>28652</v>
      </c>
      <c r="J28" t="s">
        <v>21724</v>
      </c>
      <c r="K28" t="str">
        <f t="shared" si="1"/>
        <v>21500</v>
      </c>
      <c r="L28" t="s">
        <v>21748</v>
      </c>
      <c r="M28" t="str">
        <f t="shared" si="2"/>
        <v>21350</v>
      </c>
      <c r="N28" t="str">
        <f t="shared" si="3"/>
        <v>Juralco Extrusions</v>
      </c>
      <c r="O28" t="s">
        <v>21682</v>
      </c>
    </row>
    <row r="29" spans="1:15" x14ac:dyDescent="0.25">
      <c r="A29" t="str">
        <f t="shared" si="0"/>
        <v>Industrial Large Press</v>
      </c>
      <c r="B29" t="s">
        <v>20153</v>
      </c>
      <c r="C29" t="s">
        <v>20154</v>
      </c>
      <c r="D29" s="176">
        <v>0</v>
      </c>
      <c r="G29" s="9" t="s">
        <v>20116</v>
      </c>
      <c r="J29" t="s">
        <v>21725</v>
      </c>
      <c r="K29" t="str">
        <f t="shared" si="1"/>
        <v>21501</v>
      </c>
      <c r="L29" t="s">
        <v>21749</v>
      </c>
      <c r="M29" t="str">
        <f t="shared" si="2"/>
        <v>21500</v>
      </c>
      <c r="N29" t="str">
        <f t="shared" si="3"/>
        <v>Screening D&amp;W Frames</v>
      </c>
      <c r="O29" t="s">
        <v>21683</v>
      </c>
    </row>
    <row r="30" spans="1:15" x14ac:dyDescent="0.25">
      <c r="A30" t="str">
        <f t="shared" si="0"/>
        <v>Industrial</v>
      </c>
      <c r="B30" t="s">
        <v>20132</v>
      </c>
      <c r="C30" t="s">
        <v>20133</v>
      </c>
      <c r="D30" s="176">
        <v>0</v>
      </c>
      <c r="J30" t="s">
        <v>21726</v>
      </c>
      <c r="K30" t="str">
        <f t="shared" si="1"/>
        <v>21502</v>
      </c>
      <c r="L30" t="s">
        <v>20690</v>
      </c>
      <c r="M30" t="str">
        <f t="shared" si="2"/>
        <v>21501</v>
      </c>
      <c r="N30" t="str">
        <f t="shared" si="3"/>
        <v>Screening SupaScreen</v>
      </c>
      <c r="O30" t="s">
        <v>21684</v>
      </c>
    </row>
    <row r="31" spans="1:15" x14ac:dyDescent="0.25">
      <c r="A31" t="str">
        <f t="shared" si="0"/>
        <v>Screening Fly Frame</v>
      </c>
      <c r="B31" t="s">
        <v>21077</v>
      </c>
      <c r="C31" t="s">
        <v>21078</v>
      </c>
      <c r="D31" s="176">
        <v>0</v>
      </c>
      <c r="J31" t="s">
        <v>21727</v>
      </c>
      <c r="K31" t="str">
        <f t="shared" si="1"/>
        <v>21503</v>
      </c>
      <c r="L31" t="s">
        <v>21750</v>
      </c>
      <c r="M31" t="str">
        <f t="shared" si="2"/>
        <v>21502</v>
      </c>
      <c r="N31" t="str">
        <f t="shared" si="3"/>
        <v>Security Grille</v>
      </c>
      <c r="O31" t="s">
        <v>21685</v>
      </c>
    </row>
    <row r="32" spans="1:15" x14ac:dyDescent="0.25">
      <c r="A32" t="str">
        <f t="shared" si="0"/>
        <v>Marine Sections</v>
      </c>
      <c r="B32" t="s">
        <v>21079</v>
      </c>
      <c r="C32" t="s">
        <v>21080</v>
      </c>
      <c r="D32" s="176">
        <v>0</v>
      </c>
      <c r="J32" t="s">
        <v>21728</v>
      </c>
      <c r="K32" t="str">
        <f t="shared" si="1"/>
        <v>21504</v>
      </c>
      <c r="L32" t="s">
        <v>21096</v>
      </c>
      <c r="M32" t="str">
        <f t="shared" si="2"/>
        <v>21503</v>
      </c>
      <c r="N32" t="str">
        <f t="shared" si="3"/>
        <v>Screening IntrudaGuard</v>
      </c>
      <c r="O32" t="s">
        <v>21686</v>
      </c>
    </row>
    <row r="33" spans="1:15" x14ac:dyDescent="0.25">
      <c r="A33" t="str">
        <f t="shared" si="0"/>
        <v>Screening D&amp;W Frames</v>
      </c>
      <c r="B33" t="s">
        <v>20157</v>
      </c>
      <c r="C33" t="s">
        <v>20158</v>
      </c>
      <c r="D33" s="176">
        <v>0</v>
      </c>
      <c r="J33" t="s">
        <v>21729</v>
      </c>
      <c r="K33" t="str">
        <f t="shared" si="1"/>
        <v>21505</v>
      </c>
      <c r="L33" t="s">
        <v>21751</v>
      </c>
      <c r="M33" t="str">
        <f t="shared" si="2"/>
        <v>21504</v>
      </c>
      <c r="N33" t="str">
        <f t="shared" si="3"/>
        <v>Screen Cnr Stake Extrusions</v>
      </c>
      <c r="O33" t="s">
        <v>21687</v>
      </c>
    </row>
    <row r="34" spans="1:15" x14ac:dyDescent="0.25">
      <c r="A34" t="str">
        <f t="shared" si="0"/>
        <v>Marine Sections</v>
      </c>
      <c r="B34" t="s">
        <v>21081</v>
      </c>
      <c r="C34" t="s">
        <v>21082</v>
      </c>
      <c r="D34" s="176">
        <v>0</v>
      </c>
      <c r="J34" t="s">
        <v>21730</v>
      </c>
      <c r="K34" t="str">
        <f t="shared" si="1"/>
        <v>21506</v>
      </c>
      <c r="L34" t="s">
        <v>21752</v>
      </c>
      <c r="M34" t="str">
        <f t="shared" si="2"/>
        <v>21505</v>
      </c>
      <c r="N34" t="str">
        <f t="shared" si="3"/>
        <v>Screening Extruded Accessories</v>
      </c>
      <c r="O34" t="s">
        <v>21688</v>
      </c>
    </row>
    <row r="35" spans="1:15" x14ac:dyDescent="0.25">
      <c r="A35" t="str">
        <f t="shared" si="0"/>
        <v>AGS - Commercial</v>
      </c>
      <c r="B35" t="s">
        <v>20159</v>
      </c>
      <c r="C35" t="s">
        <v>20160</v>
      </c>
      <c r="D35" s="176">
        <v>0</v>
      </c>
      <c r="J35" t="s">
        <v>21731</v>
      </c>
      <c r="K35" t="str">
        <f t="shared" si="1"/>
        <v>21507</v>
      </c>
      <c r="L35" t="s">
        <v>21753</v>
      </c>
      <c r="M35" t="str">
        <f t="shared" si="2"/>
        <v>21506</v>
      </c>
      <c r="N35" t="str">
        <f t="shared" si="3"/>
        <v>Screening Window Exit Screen</v>
      </c>
      <c r="O35" t="s">
        <v>21689</v>
      </c>
    </row>
    <row r="36" spans="1:15" x14ac:dyDescent="0.25">
      <c r="A36" t="str">
        <f t="shared" si="0"/>
        <v>AGS - Commercial</v>
      </c>
      <c r="B36" t="s">
        <v>20161</v>
      </c>
      <c r="C36" t="s">
        <v>21083</v>
      </c>
      <c r="D36" s="176">
        <v>0</v>
      </c>
      <c r="J36" t="s">
        <v>21732</v>
      </c>
      <c r="K36" t="str">
        <f t="shared" si="1"/>
        <v>21560</v>
      </c>
      <c r="L36" t="s">
        <v>20691</v>
      </c>
      <c r="M36" t="str">
        <f t="shared" si="2"/>
        <v>21507</v>
      </c>
      <c r="N36" t="str">
        <f t="shared" si="3"/>
        <v>Screening Fly Frame</v>
      </c>
      <c r="O36" t="s">
        <v>21690</v>
      </c>
    </row>
    <row r="37" spans="1:15" x14ac:dyDescent="0.25">
      <c r="A37" t="str">
        <f t="shared" si="0"/>
        <v>Screening Extruded Accessories</v>
      </c>
      <c r="B37" t="s">
        <v>20162</v>
      </c>
      <c r="C37" t="s">
        <v>20163</v>
      </c>
      <c r="D37" s="176">
        <v>0</v>
      </c>
      <c r="J37" t="s">
        <v>21733</v>
      </c>
      <c r="K37" t="str">
        <f t="shared" si="1"/>
        <v>21600</v>
      </c>
      <c r="L37" t="s">
        <v>21754</v>
      </c>
      <c r="M37" t="str">
        <f t="shared" si="2"/>
        <v>21560</v>
      </c>
      <c r="N37" t="str">
        <f t="shared" si="3"/>
        <v>Mesh Kits</v>
      </c>
      <c r="O37" t="s">
        <v>21691</v>
      </c>
    </row>
    <row r="38" spans="1:15" x14ac:dyDescent="0.25">
      <c r="A38" t="str">
        <f t="shared" si="0"/>
        <v>AGS - Commercial</v>
      </c>
      <c r="B38" t="s">
        <v>20164</v>
      </c>
      <c r="C38" t="s">
        <v>21085</v>
      </c>
      <c r="D38" s="176">
        <v>0</v>
      </c>
      <c r="J38" t="s">
        <v>21734</v>
      </c>
      <c r="K38" t="str">
        <f t="shared" si="1"/>
        <v>21605</v>
      </c>
      <c r="L38" t="s">
        <v>21755</v>
      </c>
      <c r="M38" t="str">
        <f t="shared" si="2"/>
        <v>21600</v>
      </c>
      <c r="N38" t="str">
        <f t="shared" si="3"/>
        <v>Home Improvement Wardrobe</v>
      </c>
      <c r="O38" t="s">
        <v>21692</v>
      </c>
    </row>
    <row r="39" spans="1:15" x14ac:dyDescent="0.25">
      <c r="A39" t="str">
        <f t="shared" si="0"/>
        <v>AGS - Commercial</v>
      </c>
      <c r="B39" t="s">
        <v>20165</v>
      </c>
      <c r="C39" t="s">
        <v>21086</v>
      </c>
      <c r="D39" s="176">
        <v>0</v>
      </c>
      <c r="J39" t="s">
        <v>21735</v>
      </c>
      <c r="K39" t="str">
        <f t="shared" si="1"/>
        <v>21610</v>
      </c>
      <c r="L39" t="s">
        <v>21756</v>
      </c>
      <c r="M39" t="str">
        <f t="shared" si="2"/>
        <v>21605</v>
      </c>
      <c r="N39" t="str">
        <f t="shared" si="3"/>
        <v>Home Improvement Shower</v>
      </c>
      <c r="O39" t="s">
        <v>21693</v>
      </c>
    </row>
    <row r="40" spans="1:15" x14ac:dyDescent="0.25">
      <c r="A40" t="str">
        <f t="shared" si="0"/>
        <v>AGS - Commercial</v>
      </c>
      <c r="B40" t="s">
        <v>20246</v>
      </c>
      <c r="C40" t="s">
        <v>20247</v>
      </c>
      <c r="D40" s="176">
        <v>0</v>
      </c>
      <c r="J40" t="s">
        <v>21736</v>
      </c>
      <c r="K40" t="str">
        <f t="shared" si="1"/>
        <v>21611</v>
      </c>
      <c r="L40" t="s">
        <v>20692</v>
      </c>
      <c r="M40" t="str">
        <f t="shared" si="2"/>
        <v>21610</v>
      </c>
      <c r="N40" t="str">
        <f t="shared" si="3"/>
        <v>Home Improvement Balustrade</v>
      </c>
      <c r="O40" t="s">
        <v>21694</v>
      </c>
    </row>
    <row r="41" spans="1:15" x14ac:dyDescent="0.25">
      <c r="A41" t="str">
        <f t="shared" si="0"/>
        <v>AGS - Commercial</v>
      </c>
      <c r="B41" t="s">
        <v>20166</v>
      </c>
      <c r="C41" t="s">
        <v>21087</v>
      </c>
      <c r="D41" s="176">
        <v>0</v>
      </c>
      <c r="J41" t="s">
        <v>21737</v>
      </c>
      <c r="K41" t="str">
        <f t="shared" si="1"/>
        <v>21615</v>
      </c>
      <c r="L41" t="s">
        <v>21757</v>
      </c>
      <c r="M41" t="str">
        <f t="shared" si="2"/>
        <v>21611</v>
      </c>
      <c r="N41" t="str">
        <f t="shared" si="3"/>
        <v>Home Improvement Extrusions</v>
      </c>
      <c r="O41" t="s">
        <v>21695</v>
      </c>
    </row>
    <row r="42" spans="1:15" x14ac:dyDescent="0.25">
      <c r="A42" t="str">
        <f t="shared" si="0"/>
        <v>AGS - Commercial</v>
      </c>
      <c r="B42" t="s">
        <v>20146</v>
      </c>
      <c r="C42" t="s">
        <v>20147</v>
      </c>
      <c r="D42" s="176">
        <v>0</v>
      </c>
      <c r="J42" t="s">
        <v>21738</v>
      </c>
      <c r="K42" t="str">
        <f t="shared" si="1"/>
        <v>21660</v>
      </c>
      <c r="L42" t="s">
        <v>20693</v>
      </c>
      <c r="M42" t="str">
        <f t="shared" si="2"/>
        <v>21615</v>
      </c>
      <c r="N42" t="str">
        <f t="shared" si="3"/>
        <v>Home Improvement Fencing</v>
      </c>
      <c r="O42" t="s">
        <v>21696</v>
      </c>
    </row>
    <row r="43" spans="1:15" x14ac:dyDescent="0.25">
      <c r="A43" t="str">
        <f t="shared" si="0"/>
        <v>Industrial</v>
      </c>
      <c r="B43" t="s">
        <v>20167</v>
      </c>
      <c r="C43" t="s">
        <v>20168</v>
      </c>
      <c r="D43" s="176">
        <v>0</v>
      </c>
      <c r="J43" t="s">
        <v>21739</v>
      </c>
      <c r="K43" t="str">
        <f t="shared" si="1"/>
        <v>21700</v>
      </c>
      <c r="L43" t="s">
        <v>20694</v>
      </c>
      <c r="M43" t="str">
        <f t="shared" si="2"/>
        <v>21660</v>
      </c>
      <c r="N43" t="str">
        <f t="shared" si="3"/>
        <v>Home Imp Kits</v>
      </c>
      <c r="O43" t="s">
        <v>21697</v>
      </c>
    </row>
    <row r="44" spans="1:15" x14ac:dyDescent="0.25">
      <c r="A44" t="str">
        <f t="shared" si="0"/>
        <v>AGS - Commercial</v>
      </c>
      <c r="B44" t="s">
        <v>20169</v>
      </c>
      <c r="C44" t="s">
        <v>20170</v>
      </c>
      <c r="D44" s="176">
        <v>0</v>
      </c>
      <c r="J44" t="s">
        <v>21740</v>
      </c>
      <c r="K44" t="str">
        <f t="shared" si="1"/>
        <v>21800</v>
      </c>
      <c r="L44" t="s">
        <v>21758</v>
      </c>
      <c r="M44" t="str">
        <f t="shared" si="2"/>
        <v>21700</v>
      </c>
      <c r="N44" t="str">
        <f t="shared" si="3"/>
        <v>Arch Customer Exclusives</v>
      </c>
      <c r="O44" t="s">
        <v>21698</v>
      </c>
    </row>
    <row r="45" spans="1:15" x14ac:dyDescent="0.25">
      <c r="A45" t="str">
        <f t="shared" si="0"/>
        <v>Architectural Residential</v>
      </c>
      <c r="B45" t="s">
        <v>20171</v>
      </c>
      <c r="C45" t="s">
        <v>21088</v>
      </c>
      <c r="D45" s="176">
        <v>0</v>
      </c>
      <c r="J45" t="s">
        <v>21741</v>
      </c>
      <c r="K45" t="str">
        <f t="shared" si="1"/>
        <v>21801</v>
      </c>
      <c r="L45" t="s">
        <v>21759</v>
      </c>
      <c r="M45" t="str">
        <f t="shared" si="2"/>
        <v>21800</v>
      </c>
      <c r="N45" t="str">
        <f t="shared" si="3"/>
        <v>Industrial Cust Exclusives</v>
      </c>
      <c r="O45" t="s">
        <v>21699</v>
      </c>
    </row>
    <row r="46" spans="1:15" x14ac:dyDescent="0.25">
      <c r="A46" t="str">
        <f t="shared" si="0"/>
        <v>Ladders Scaff. Plank</v>
      </c>
      <c r="B46" t="s">
        <v>21089</v>
      </c>
      <c r="C46" t="s">
        <v>21090</v>
      </c>
      <c r="D46" s="176">
        <v>0</v>
      </c>
      <c r="M46" t="str">
        <f t="shared" si="2"/>
        <v>21801</v>
      </c>
      <c r="N46" t="str">
        <f t="shared" si="3"/>
        <v>Large Press Custr Excusives</v>
      </c>
      <c r="O46" t="s">
        <v>21700</v>
      </c>
    </row>
    <row r="47" spans="1:15" x14ac:dyDescent="0.25">
      <c r="A47" t="str">
        <f t="shared" si="0"/>
        <v>AGS - Commercial</v>
      </c>
      <c r="B47" t="s">
        <v>20172</v>
      </c>
      <c r="C47" t="s">
        <v>20173</v>
      </c>
      <c r="D47" s="176">
        <v>0</v>
      </c>
    </row>
    <row r="48" spans="1:15" x14ac:dyDescent="0.25">
      <c r="A48" t="str">
        <f t="shared" si="0"/>
        <v>AGS - Commercial</v>
      </c>
      <c r="B48" t="s">
        <v>20174</v>
      </c>
      <c r="C48" t="s">
        <v>21091</v>
      </c>
      <c r="D48" s="176">
        <v>0</v>
      </c>
    </row>
    <row r="49" spans="1:4" x14ac:dyDescent="0.25">
      <c r="A49" t="str">
        <f t="shared" si="0"/>
        <v>AGS - Commercial</v>
      </c>
      <c r="B49" t="s">
        <v>21092</v>
      </c>
      <c r="C49" t="s">
        <v>21093</v>
      </c>
      <c r="D49" s="176">
        <v>0</v>
      </c>
    </row>
    <row r="50" spans="1:4" x14ac:dyDescent="0.25">
      <c r="A50" t="str">
        <f t="shared" si="0"/>
        <v>AGS - Commercial</v>
      </c>
      <c r="B50" t="s">
        <v>20175</v>
      </c>
      <c r="C50" t="s">
        <v>20176</v>
      </c>
      <c r="D50" s="176">
        <v>0</v>
      </c>
    </row>
    <row r="51" spans="1:4" x14ac:dyDescent="0.25">
      <c r="A51" t="str">
        <f t="shared" si="0"/>
        <v>Architectural Residential</v>
      </c>
      <c r="B51" t="s">
        <v>20177</v>
      </c>
      <c r="C51" t="s">
        <v>20178</v>
      </c>
      <c r="D51" s="176">
        <v>0</v>
      </c>
    </row>
    <row r="52" spans="1:4" x14ac:dyDescent="0.25">
      <c r="A52" t="str">
        <f t="shared" si="0"/>
        <v>AGS - Commercial</v>
      </c>
      <c r="B52" t="s">
        <v>20179</v>
      </c>
      <c r="C52" t="s">
        <v>20180</v>
      </c>
      <c r="D52" s="176">
        <v>0</v>
      </c>
    </row>
    <row r="53" spans="1:4" x14ac:dyDescent="0.25">
      <c r="A53" t="str">
        <f t="shared" si="0"/>
        <v>Screening D&amp;W Frames</v>
      </c>
      <c r="B53" t="s">
        <v>20181</v>
      </c>
      <c r="C53" t="s">
        <v>13279</v>
      </c>
      <c r="D53" s="176">
        <v>0</v>
      </c>
    </row>
    <row r="54" spans="1:4" x14ac:dyDescent="0.25">
      <c r="A54" t="str">
        <f t="shared" si="0"/>
        <v>Industrial Cust Exclusives</v>
      </c>
      <c r="B54" t="s">
        <v>20182</v>
      </c>
      <c r="C54" t="s">
        <v>20183</v>
      </c>
      <c r="D54" s="176">
        <v>0</v>
      </c>
    </row>
    <row r="55" spans="1:4" x14ac:dyDescent="0.25">
      <c r="A55" t="str">
        <f t="shared" si="0"/>
        <v>Industrial</v>
      </c>
      <c r="B55" t="s">
        <v>21094</v>
      </c>
      <c r="C55" t="s">
        <v>21095</v>
      </c>
      <c r="D55" s="176">
        <v>0</v>
      </c>
    </row>
    <row r="56" spans="1:4" x14ac:dyDescent="0.25">
      <c r="A56" t="str">
        <f t="shared" si="0"/>
        <v>Screen Cnr Stake Extrusions</v>
      </c>
      <c r="B56" t="s">
        <v>20193</v>
      </c>
      <c r="C56" t="s">
        <v>21096</v>
      </c>
      <c r="D56" s="176">
        <v>0</v>
      </c>
    </row>
    <row r="57" spans="1:4" x14ac:dyDescent="0.25">
      <c r="A57" t="str">
        <f t="shared" si="0"/>
        <v>Screening Extruded Accessories</v>
      </c>
      <c r="B57" t="s">
        <v>20256</v>
      </c>
      <c r="C57" t="s">
        <v>21097</v>
      </c>
      <c r="D57" s="176">
        <v>0</v>
      </c>
    </row>
    <row r="58" spans="1:4" x14ac:dyDescent="0.25">
      <c r="A58" t="str">
        <f t="shared" si="0"/>
        <v>Screening D&amp;W Frames</v>
      </c>
      <c r="B58" t="s">
        <v>21098</v>
      </c>
      <c r="C58" t="s">
        <v>21099</v>
      </c>
      <c r="D58" s="176">
        <v>0</v>
      </c>
    </row>
    <row r="59" spans="1:4" x14ac:dyDescent="0.25">
      <c r="A59" t="str">
        <f t="shared" si="0"/>
        <v>Industrial Cust Exclusives</v>
      </c>
      <c r="B59" t="s">
        <v>20186</v>
      </c>
      <c r="C59" t="s">
        <v>20187</v>
      </c>
      <c r="D59" s="176">
        <v>0</v>
      </c>
    </row>
    <row r="60" spans="1:4" x14ac:dyDescent="0.25">
      <c r="A60" t="str">
        <f t="shared" si="0"/>
        <v>Screening Extruded Accessories</v>
      </c>
      <c r="B60" t="s">
        <v>20184</v>
      </c>
      <c r="C60" t="s">
        <v>21100</v>
      </c>
      <c r="D60" s="176">
        <v>0</v>
      </c>
    </row>
    <row r="61" spans="1:4" x14ac:dyDescent="0.25">
      <c r="A61" t="str">
        <f t="shared" si="0"/>
        <v>Screening D&amp;W Frames</v>
      </c>
      <c r="B61" t="s">
        <v>21102</v>
      </c>
      <c r="C61" t="s">
        <v>20188</v>
      </c>
      <c r="D61" s="176">
        <v>0</v>
      </c>
    </row>
    <row r="62" spans="1:4" x14ac:dyDescent="0.25">
      <c r="A62" t="str">
        <f t="shared" si="0"/>
        <v>Seating Products</v>
      </c>
      <c r="B62" t="s">
        <v>21103</v>
      </c>
      <c r="C62" t="s">
        <v>21104</v>
      </c>
      <c r="D62" s="176">
        <v>0</v>
      </c>
    </row>
    <row r="63" spans="1:4" x14ac:dyDescent="0.25">
      <c r="A63" t="str">
        <f t="shared" si="0"/>
        <v>Screening Extruded Accessories</v>
      </c>
      <c r="B63" t="s">
        <v>20185</v>
      </c>
      <c r="C63" t="s">
        <v>21109</v>
      </c>
      <c r="D63" s="176">
        <v>0</v>
      </c>
    </row>
    <row r="64" spans="1:4" x14ac:dyDescent="0.25">
      <c r="A64" t="str">
        <f t="shared" si="0"/>
        <v>Screening D&amp;W Frames</v>
      </c>
      <c r="B64" t="s">
        <v>20189</v>
      </c>
      <c r="C64" t="s">
        <v>20190</v>
      </c>
      <c r="D64" s="176">
        <v>0</v>
      </c>
    </row>
    <row r="65" spans="1:4" x14ac:dyDescent="0.25">
      <c r="A65" t="str">
        <f t="shared" si="0"/>
        <v>Screening D&amp;W Frames</v>
      </c>
      <c r="B65" t="s">
        <v>20191</v>
      </c>
      <c r="C65" t="s">
        <v>20192</v>
      </c>
      <c r="D65" s="176">
        <v>0</v>
      </c>
    </row>
    <row r="66" spans="1:4" x14ac:dyDescent="0.25">
      <c r="A66" t="str">
        <f t="shared" si="0"/>
        <v>AGS - Commercial</v>
      </c>
      <c r="B66" t="s">
        <v>20194</v>
      </c>
      <c r="C66" t="s">
        <v>21110</v>
      </c>
      <c r="D66" s="176">
        <v>0</v>
      </c>
    </row>
    <row r="67" spans="1:4" x14ac:dyDescent="0.25">
      <c r="A67" t="str">
        <f t="shared" ref="A67:A130" si="4">VLOOKUP(MID(B67,6,5),$K$3:$L$45,2,FALSE)</f>
        <v>Screening D&amp;W Frames</v>
      </c>
      <c r="B67" t="s">
        <v>20195</v>
      </c>
      <c r="C67" t="s">
        <v>20196</v>
      </c>
      <c r="D67" s="176">
        <v>0</v>
      </c>
    </row>
    <row r="68" spans="1:4" x14ac:dyDescent="0.25">
      <c r="A68" t="str">
        <f t="shared" si="4"/>
        <v>AGS - Commercial</v>
      </c>
      <c r="B68" t="s">
        <v>20197</v>
      </c>
      <c r="C68" t="s">
        <v>20198</v>
      </c>
      <c r="D68" s="176">
        <v>0</v>
      </c>
    </row>
    <row r="69" spans="1:4" x14ac:dyDescent="0.25">
      <c r="A69" t="str">
        <f t="shared" si="4"/>
        <v>AGS - Commercial</v>
      </c>
      <c r="B69" t="s">
        <v>21112</v>
      </c>
      <c r="C69" t="s">
        <v>21113</v>
      </c>
      <c r="D69" s="176">
        <v>0</v>
      </c>
    </row>
    <row r="70" spans="1:4" x14ac:dyDescent="0.25">
      <c r="A70" t="str">
        <f t="shared" si="4"/>
        <v>AGS - Commercial</v>
      </c>
      <c r="B70" t="s">
        <v>20199</v>
      </c>
      <c r="C70" t="s">
        <v>20200</v>
      </c>
      <c r="D70" s="176">
        <v>0</v>
      </c>
    </row>
    <row r="71" spans="1:4" x14ac:dyDescent="0.25">
      <c r="A71" t="str">
        <f t="shared" si="4"/>
        <v>Screening D&amp;W Frames</v>
      </c>
      <c r="B71" t="s">
        <v>20201</v>
      </c>
      <c r="C71" t="s">
        <v>20202</v>
      </c>
      <c r="D71" s="176">
        <v>0</v>
      </c>
    </row>
    <row r="72" spans="1:4" x14ac:dyDescent="0.25">
      <c r="A72" t="str">
        <f t="shared" si="4"/>
        <v>Fixed Louvre Suites</v>
      </c>
      <c r="B72" t="s">
        <v>21115</v>
      </c>
      <c r="C72" t="s">
        <v>21116</v>
      </c>
      <c r="D72" s="176">
        <v>0</v>
      </c>
    </row>
    <row r="73" spans="1:4" x14ac:dyDescent="0.25">
      <c r="A73" t="str">
        <f t="shared" si="4"/>
        <v>AGS - Commercial</v>
      </c>
      <c r="B73" t="s">
        <v>20203</v>
      </c>
      <c r="C73" t="s">
        <v>20204</v>
      </c>
      <c r="D73" s="176">
        <v>0</v>
      </c>
    </row>
    <row r="74" spans="1:4" x14ac:dyDescent="0.25">
      <c r="A74" t="str">
        <f t="shared" si="4"/>
        <v>Juralco Extrusions</v>
      </c>
      <c r="B74" t="s">
        <v>20205</v>
      </c>
      <c r="C74" t="s">
        <v>20206</v>
      </c>
      <c r="D74" s="176">
        <v>0</v>
      </c>
    </row>
    <row r="75" spans="1:4" x14ac:dyDescent="0.25">
      <c r="A75" t="str">
        <f t="shared" si="4"/>
        <v>Industrial</v>
      </c>
      <c r="B75" t="s">
        <v>20472</v>
      </c>
      <c r="C75" t="s">
        <v>21117</v>
      </c>
      <c r="D75" s="176">
        <v>0</v>
      </c>
    </row>
    <row r="76" spans="1:4" x14ac:dyDescent="0.25">
      <c r="A76" t="str">
        <f t="shared" si="4"/>
        <v>Large Press Custr Excusives</v>
      </c>
      <c r="B76" t="s">
        <v>20207</v>
      </c>
      <c r="C76" t="s">
        <v>20208</v>
      </c>
      <c r="D76" s="176">
        <v>0</v>
      </c>
    </row>
    <row r="77" spans="1:4" x14ac:dyDescent="0.25">
      <c r="A77" t="str">
        <f t="shared" si="4"/>
        <v>Industrial</v>
      </c>
      <c r="B77" t="s">
        <v>21118</v>
      </c>
      <c r="C77" t="s">
        <v>21119</v>
      </c>
      <c r="D77" s="176">
        <v>0</v>
      </c>
    </row>
    <row r="78" spans="1:4" x14ac:dyDescent="0.25">
      <c r="A78" t="str">
        <f t="shared" si="4"/>
        <v>AGS - Commercial</v>
      </c>
      <c r="B78" t="s">
        <v>21120</v>
      </c>
      <c r="C78" t="s">
        <v>21121</v>
      </c>
      <c r="D78" s="176">
        <v>0</v>
      </c>
    </row>
    <row r="79" spans="1:4" x14ac:dyDescent="0.25">
      <c r="A79" t="str">
        <f t="shared" si="4"/>
        <v>Sign Extrusions</v>
      </c>
      <c r="B79" t="s">
        <v>21122</v>
      </c>
      <c r="C79" t="s">
        <v>21123</v>
      </c>
      <c r="D79" s="176">
        <v>0</v>
      </c>
    </row>
    <row r="80" spans="1:4" x14ac:dyDescent="0.25">
      <c r="A80" t="str">
        <f t="shared" si="4"/>
        <v>AGS - Commercial</v>
      </c>
      <c r="B80" t="s">
        <v>21125</v>
      </c>
      <c r="C80" t="s">
        <v>21126</v>
      </c>
      <c r="D80" s="176">
        <v>0</v>
      </c>
    </row>
    <row r="81" spans="1:4" x14ac:dyDescent="0.25">
      <c r="A81" t="str">
        <f t="shared" si="4"/>
        <v>Home Improvement Wardrobe</v>
      </c>
      <c r="B81" t="s">
        <v>20211</v>
      </c>
      <c r="C81" t="s">
        <v>21127</v>
      </c>
      <c r="D81" s="176">
        <v>0</v>
      </c>
    </row>
    <row r="82" spans="1:4" x14ac:dyDescent="0.25">
      <c r="A82" t="str">
        <f t="shared" si="4"/>
        <v>AGS - Commercial</v>
      </c>
      <c r="B82" t="s">
        <v>20212</v>
      </c>
      <c r="C82" t="s">
        <v>20213</v>
      </c>
      <c r="D82" s="176">
        <v>0</v>
      </c>
    </row>
    <row r="83" spans="1:4" x14ac:dyDescent="0.25">
      <c r="A83" t="str">
        <f t="shared" si="4"/>
        <v>AGS - Commercial</v>
      </c>
      <c r="B83" t="s">
        <v>21128</v>
      </c>
      <c r="C83" t="s">
        <v>21129</v>
      </c>
      <c r="D83" s="176">
        <v>0</v>
      </c>
    </row>
    <row r="84" spans="1:4" x14ac:dyDescent="0.25">
      <c r="A84" t="str">
        <f t="shared" si="4"/>
        <v>AGS - Commercial</v>
      </c>
      <c r="B84" t="s">
        <v>21130</v>
      </c>
      <c r="C84" t="s">
        <v>21131</v>
      </c>
      <c r="D84" s="176">
        <v>0</v>
      </c>
    </row>
    <row r="85" spans="1:4" x14ac:dyDescent="0.25">
      <c r="A85" t="str">
        <f t="shared" si="4"/>
        <v>AGS - Commercial</v>
      </c>
      <c r="B85" t="s">
        <v>20216</v>
      </c>
      <c r="C85" t="s">
        <v>20111</v>
      </c>
      <c r="D85" s="176">
        <v>0</v>
      </c>
    </row>
    <row r="86" spans="1:4" x14ac:dyDescent="0.25">
      <c r="A86" t="str">
        <f t="shared" si="4"/>
        <v>AGS - Commercial</v>
      </c>
      <c r="B86" t="s">
        <v>20217</v>
      </c>
      <c r="C86" t="s">
        <v>20218</v>
      </c>
      <c r="D86" s="176">
        <v>0</v>
      </c>
    </row>
    <row r="87" spans="1:4" x14ac:dyDescent="0.25">
      <c r="A87" t="str">
        <f t="shared" si="4"/>
        <v>AGS - Commercial</v>
      </c>
      <c r="B87" t="s">
        <v>20219</v>
      </c>
      <c r="C87" t="s">
        <v>21132</v>
      </c>
      <c r="D87" s="176">
        <v>0</v>
      </c>
    </row>
    <row r="88" spans="1:4" x14ac:dyDescent="0.25">
      <c r="A88" t="str">
        <f t="shared" si="4"/>
        <v>Home Improvement Wardrobe</v>
      </c>
      <c r="B88" t="s">
        <v>20220</v>
      </c>
      <c r="C88" t="s">
        <v>21133</v>
      </c>
      <c r="D88" s="176">
        <v>0</v>
      </c>
    </row>
    <row r="89" spans="1:4" x14ac:dyDescent="0.25">
      <c r="A89" t="str">
        <f t="shared" si="4"/>
        <v>Screening D&amp;W Frames</v>
      </c>
      <c r="B89" t="s">
        <v>20221</v>
      </c>
      <c r="C89" t="s">
        <v>20222</v>
      </c>
      <c r="D89" s="176">
        <v>0</v>
      </c>
    </row>
    <row r="90" spans="1:4" x14ac:dyDescent="0.25">
      <c r="A90" t="str">
        <f t="shared" si="4"/>
        <v>Industrial</v>
      </c>
      <c r="B90" t="s">
        <v>20223</v>
      </c>
      <c r="C90" t="s">
        <v>21134</v>
      </c>
      <c r="D90" s="176">
        <v>0</v>
      </c>
    </row>
    <row r="91" spans="1:4" x14ac:dyDescent="0.25">
      <c r="A91" t="str">
        <f t="shared" si="4"/>
        <v>Home Improvement Wardrobe</v>
      </c>
      <c r="B91" t="s">
        <v>20224</v>
      </c>
      <c r="C91" t="s">
        <v>21136</v>
      </c>
      <c r="D91" s="176">
        <v>0</v>
      </c>
    </row>
    <row r="92" spans="1:4" x14ac:dyDescent="0.25">
      <c r="A92" t="str">
        <f t="shared" si="4"/>
        <v>Home Improvement Wardrobe</v>
      </c>
      <c r="B92" t="s">
        <v>20225</v>
      </c>
      <c r="C92" t="s">
        <v>20226</v>
      </c>
      <c r="D92" s="176">
        <v>0</v>
      </c>
    </row>
    <row r="93" spans="1:4" x14ac:dyDescent="0.25">
      <c r="A93" t="str">
        <f t="shared" si="4"/>
        <v>Home Improvement Wardrobe</v>
      </c>
      <c r="B93" t="s">
        <v>20227</v>
      </c>
      <c r="C93" t="s">
        <v>20228</v>
      </c>
      <c r="D93" s="176">
        <v>0</v>
      </c>
    </row>
    <row r="94" spans="1:4" x14ac:dyDescent="0.25">
      <c r="A94" t="str">
        <f t="shared" si="4"/>
        <v>Home Improvement Shower</v>
      </c>
      <c r="B94" t="s">
        <v>21137</v>
      </c>
      <c r="C94" t="s">
        <v>21138</v>
      </c>
      <c r="D94" s="176">
        <v>0</v>
      </c>
    </row>
    <row r="95" spans="1:4" x14ac:dyDescent="0.25">
      <c r="A95" t="str">
        <f t="shared" si="4"/>
        <v>Home Improvement Wardrobe</v>
      </c>
      <c r="B95" t="s">
        <v>20229</v>
      </c>
      <c r="C95" t="s">
        <v>20230</v>
      </c>
      <c r="D95" s="176">
        <v>0</v>
      </c>
    </row>
    <row r="96" spans="1:4" x14ac:dyDescent="0.25">
      <c r="A96" t="str">
        <f t="shared" si="4"/>
        <v>Screening Extruded Accessories</v>
      </c>
      <c r="B96" t="s">
        <v>21141</v>
      </c>
      <c r="C96" t="s">
        <v>21142</v>
      </c>
      <c r="D96" s="176">
        <v>0</v>
      </c>
    </row>
    <row r="97" spans="1:4" x14ac:dyDescent="0.25">
      <c r="A97" t="str">
        <f t="shared" si="4"/>
        <v>Screening Extruded Accessories</v>
      </c>
      <c r="B97" t="s">
        <v>20231</v>
      </c>
      <c r="C97" t="s">
        <v>21143</v>
      </c>
      <c r="D97" s="176">
        <v>0</v>
      </c>
    </row>
    <row r="98" spans="1:4" x14ac:dyDescent="0.25">
      <c r="A98" t="str">
        <f t="shared" si="4"/>
        <v>Architectural Residential</v>
      </c>
      <c r="B98" t="s">
        <v>21146</v>
      </c>
      <c r="C98" t="s">
        <v>20233</v>
      </c>
      <c r="D98" s="176">
        <v>1</v>
      </c>
    </row>
    <row r="99" spans="1:4" x14ac:dyDescent="0.25">
      <c r="A99" t="str">
        <f t="shared" si="4"/>
        <v>Screening D&amp;W Frames</v>
      </c>
      <c r="B99" t="s">
        <v>20234</v>
      </c>
      <c r="C99" t="s">
        <v>20235</v>
      </c>
      <c r="D99" s="176">
        <v>0</v>
      </c>
    </row>
    <row r="100" spans="1:4" x14ac:dyDescent="0.25">
      <c r="A100" t="str">
        <f t="shared" si="4"/>
        <v>AGS - Commercial</v>
      </c>
      <c r="B100" t="s">
        <v>20236</v>
      </c>
      <c r="C100" t="s">
        <v>20237</v>
      </c>
      <c r="D100" s="176">
        <v>0</v>
      </c>
    </row>
    <row r="101" spans="1:4" x14ac:dyDescent="0.25">
      <c r="A101" t="str">
        <f t="shared" si="4"/>
        <v>Home Improvement Fencing</v>
      </c>
      <c r="B101" t="s">
        <v>21148</v>
      </c>
      <c r="C101" t="s">
        <v>21149</v>
      </c>
      <c r="D101" s="176">
        <v>0</v>
      </c>
    </row>
    <row r="102" spans="1:4" x14ac:dyDescent="0.25">
      <c r="A102" t="str">
        <f t="shared" si="4"/>
        <v>Industrial Large Press</v>
      </c>
      <c r="B102" t="s">
        <v>20151</v>
      </c>
      <c r="C102" t="s">
        <v>20152</v>
      </c>
      <c r="D102" s="176">
        <v>0</v>
      </c>
    </row>
    <row r="103" spans="1:4" x14ac:dyDescent="0.25">
      <c r="A103" t="str">
        <f t="shared" si="4"/>
        <v>Industrial Large Press</v>
      </c>
      <c r="B103" t="s">
        <v>20155</v>
      </c>
      <c r="C103" t="s">
        <v>20156</v>
      </c>
      <c r="D103" s="176">
        <v>0</v>
      </c>
    </row>
    <row r="104" spans="1:4" x14ac:dyDescent="0.25">
      <c r="A104" t="str">
        <f t="shared" si="4"/>
        <v>Architectural Residential</v>
      </c>
      <c r="B104" t="s">
        <v>20240</v>
      </c>
      <c r="C104" t="s">
        <v>20114</v>
      </c>
      <c r="D104" s="176">
        <v>0</v>
      </c>
    </row>
    <row r="105" spans="1:4" x14ac:dyDescent="0.25">
      <c r="A105" t="str">
        <f t="shared" si="4"/>
        <v>Architectural Residential</v>
      </c>
      <c r="B105" t="s">
        <v>20241</v>
      </c>
      <c r="C105" t="s">
        <v>20242</v>
      </c>
      <c r="D105" s="176">
        <v>0</v>
      </c>
    </row>
    <row r="106" spans="1:4" x14ac:dyDescent="0.25">
      <c r="A106" t="str">
        <f t="shared" si="4"/>
        <v>Architectural Residential</v>
      </c>
      <c r="B106" t="s">
        <v>20243</v>
      </c>
      <c r="C106" t="s">
        <v>20244</v>
      </c>
      <c r="D106" s="176">
        <v>0</v>
      </c>
    </row>
    <row r="107" spans="1:4" x14ac:dyDescent="0.25">
      <c r="A107" t="str">
        <f t="shared" si="4"/>
        <v>Fixed Louvre Suites</v>
      </c>
      <c r="B107" t="s">
        <v>21151</v>
      </c>
      <c r="C107" t="s">
        <v>21152</v>
      </c>
      <c r="D107" s="176">
        <v>0</v>
      </c>
    </row>
    <row r="108" spans="1:4" x14ac:dyDescent="0.25">
      <c r="A108" t="str">
        <f t="shared" si="4"/>
        <v>Screening D&amp;W Frames</v>
      </c>
      <c r="B108" t="s">
        <v>20248</v>
      </c>
      <c r="C108" t="s">
        <v>21153</v>
      </c>
      <c r="D108" s="176">
        <v>0</v>
      </c>
    </row>
    <row r="109" spans="1:4" x14ac:dyDescent="0.25">
      <c r="A109" t="e">
        <f t="shared" si="4"/>
        <v>#N/A</v>
      </c>
      <c r="B109" t="s">
        <v>20249</v>
      </c>
      <c r="C109" t="s">
        <v>21154</v>
      </c>
      <c r="D109" s="176">
        <v>0</v>
      </c>
    </row>
    <row r="110" spans="1:4" x14ac:dyDescent="0.25">
      <c r="A110" t="str">
        <f t="shared" si="4"/>
        <v>Screening D&amp;W Frames</v>
      </c>
      <c r="B110" t="s">
        <v>20250</v>
      </c>
      <c r="C110" t="s">
        <v>21155</v>
      </c>
      <c r="D110" s="176">
        <v>0</v>
      </c>
    </row>
    <row r="111" spans="1:4" x14ac:dyDescent="0.25">
      <c r="A111" t="str">
        <f t="shared" si="4"/>
        <v>Home Improvement Wardrobe</v>
      </c>
      <c r="B111" t="s">
        <v>20251</v>
      </c>
      <c r="C111" t="s">
        <v>20252</v>
      </c>
      <c r="D111" s="176">
        <v>0</v>
      </c>
    </row>
    <row r="112" spans="1:4" x14ac:dyDescent="0.25">
      <c r="A112" t="str">
        <f t="shared" si="4"/>
        <v>Screening D&amp;W Frames</v>
      </c>
      <c r="B112" t="s">
        <v>20253</v>
      </c>
      <c r="C112" t="s">
        <v>20254</v>
      </c>
      <c r="D112" s="176">
        <v>0</v>
      </c>
    </row>
    <row r="113" spans="1:4" x14ac:dyDescent="0.25">
      <c r="A113" t="str">
        <f t="shared" si="4"/>
        <v>Architectural Residential</v>
      </c>
      <c r="B113" t="s">
        <v>20255</v>
      </c>
      <c r="C113" t="s">
        <v>21156</v>
      </c>
      <c r="D113" s="176">
        <v>0</v>
      </c>
    </row>
    <row r="114" spans="1:4" x14ac:dyDescent="0.25">
      <c r="A114" t="str">
        <f t="shared" si="4"/>
        <v>Architectural Residential</v>
      </c>
      <c r="B114" t="s">
        <v>20257</v>
      </c>
      <c r="C114" t="s">
        <v>20258</v>
      </c>
      <c r="D114" s="176">
        <v>2</v>
      </c>
    </row>
    <row r="115" spans="1:4" x14ac:dyDescent="0.25">
      <c r="A115" t="str">
        <f t="shared" si="4"/>
        <v>Home Improvement Wardrobe</v>
      </c>
      <c r="B115" t="s">
        <v>20259</v>
      </c>
      <c r="C115" t="s">
        <v>20260</v>
      </c>
      <c r="D115" s="176">
        <v>0</v>
      </c>
    </row>
    <row r="116" spans="1:4" x14ac:dyDescent="0.25">
      <c r="A116" t="e">
        <f t="shared" si="4"/>
        <v>#N/A</v>
      </c>
      <c r="B116" t="s">
        <v>20261</v>
      </c>
      <c r="C116" t="s">
        <v>20262</v>
      </c>
      <c r="D116" s="176">
        <v>0</v>
      </c>
    </row>
    <row r="117" spans="1:4" x14ac:dyDescent="0.25">
      <c r="A117" t="str">
        <f t="shared" si="4"/>
        <v>AGS - Commercial</v>
      </c>
      <c r="B117" t="s">
        <v>20263</v>
      </c>
      <c r="C117" t="s">
        <v>20264</v>
      </c>
      <c r="D117" s="176">
        <v>1</v>
      </c>
    </row>
    <row r="118" spans="1:4" x14ac:dyDescent="0.25">
      <c r="A118" t="str">
        <f t="shared" si="4"/>
        <v>AGS - Commercial</v>
      </c>
      <c r="B118" t="s">
        <v>20265</v>
      </c>
      <c r="C118" t="s">
        <v>20266</v>
      </c>
      <c r="D118" s="176">
        <v>0</v>
      </c>
    </row>
    <row r="119" spans="1:4" x14ac:dyDescent="0.25">
      <c r="A119" t="str">
        <f t="shared" si="4"/>
        <v>AGS - Commercial</v>
      </c>
      <c r="B119" t="s">
        <v>20267</v>
      </c>
      <c r="C119" t="s">
        <v>21157</v>
      </c>
      <c r="D119" s="176">
        <v>0</v>
      </c>
    </row>
    <row r="120" spans="1:4" x14ac:dyDescent="0.25">
      <c r="A120" t="str">
        <f t="shared" si="4"/>
        <v>AGS - Commercial</v>
      </c>
      <c r="B120" t="s">
        <v>20232</v>
      </c>
      <c r="C120" t="s">
        <v>20233</v>
      </c>
      <c r="D120" s="176">
        <v>1</v>
      </c>
    </row>
    <row r="121" spans="1:4" x14ac:dyDescent="0.25">
      <c r="A121" t="str">
        <f t="shared" si="4"/>
        <v>AGS - Commercial</v>
      </c>
      <c r="B121" t="s">
        <v>20245</v>
      </c>
      <c r="C121" t="s">
        <v>21158</v>
      </c>
      <c r="D121" s="176">
        <v>0</v>
      </c>
    </row>
    <row r="122" spans="1:4" x14ac:dyDescent="0.25">
      <c r="A122" t="str">
        <f t="shared" si="4"/>
        <v>Architectural Residential</v>
      </c>
      <c r="B122" t="s">
        <v>21159</v>
      </c>
      <c r="C122" t="s">
        <v>20268</v>
      </c>
      <c r="D122" s="176">
        <v>1</v>
      </c>
    </row>
    <row r="123" spans="1:4" x14ac:dyDescent="0.25">
      <c r="A123" t="str">
        <f t="shared" si="4"/>
        <v>Architectural Residential</v>
      </c>
      <c r="B123" t="s">
        <v>21160</v>
      </c>
      <c r="C123" t="s">
        <v>21161</v>
      </c>
      <c r="D123" s="176">
        <v>1</v>
      </c>
    </row>
    <row r="124" spans="1:4" x14ac:dyDescent="0.25">
      <c r="A124" t="str">
        <f t="shared" si="4"/>
        <v>Architectural Residential</v>
      </c>
      <c r="B124" t="s">
        <v>21162</v>
      </c>
      <c r="C124" t="s">
        <v>20272</v>
      </c>
      <c r="D124" s="176">
        <v>1</v>
      </c>
    </row>
    <row r="125" spans="1:4" x14ac:dyDescent="0.25">
      <c r="A125" t="str">
        <f t="shared" si="4"/>
        <v>AGS - Commercial</v>
      </c>
      <c r="B125" t="s">
        <v>21163</v>
      </c>
      <c r="C125" t="s">
        <v>21164</v>
      </c>
      <c r="D125" s="176">
        <v>0</v>
      </c>
    </row>
    <row r="126" spans="1:4" x14ac:dyDescent="0.25">
      <c r="A126" t="str">
        <f t="shared" si="4"/>
        <v>AGS - Commercial</v>
      </c>
      <c r="B126" t="s">
        <v>20273</v>
      </c>
      <c r="C126" t="s">
        <v>21165</v>
      </c>
      <c r="D126" s="176">
        <v>0</v>
      </c>
    </row>
    <row r="127" spans="1:4" x14ac:dyDescent="0.25">
      <c r="A127" t="str">
        <f t="shared" si="4"/>
        <v>AGS - Commercial</v>
      </c>
      <c r="B127" t="s">
        <v>20274</v>
      </c>
      <c r="C127" t="s">
        <v>20275</v>
      </c>
      <c r="D127" s="176">
        <v>0</v>
      </c>
    </row>
    <row r="128" spans="1:4" x14ac:dyDescent="0.25">
      <c r="A128" t="str">
        <f t="shared" si="4"/>
        <v>Industrial Large Press</v>
      </c>
      <c r="B128" t="s">
        <v>20276</v>
      </c>
      <c r="C128" t="s">
        <v>20277</v>
      </c>
      <c r="D128" s="176">
        <v>0</v>
      </c>
    </row>
    <row r="129" spans="1:4" x14ac:dyDescent="0.25">
      <c r="A129" t="str">
        <f t="shared" si="4"/>
        <v>Fixed Louvre Suites</v>
      </c>
      <c r="B129" t="s">
        <v>21167</v>
      </c>
      <c r="C129" t="s">
        <v>21168</v>
      </c>
      <c r="D129" s="176">
        <v>0</v>
      </c>
    </row>
    <row r="130" spans="1:4" x14ac:dyDescent="0.25">
      <c r="A130" t="str">
        <f t="shared" si="4"/>
        <v>Architectural Residential</v>
      </c>
      <c r="B130" t="s">
        <v>20278</v>
      </c>
      <c r="C130" t="s">
        <v>21169</v>
      </c>
      <c r="D130" s="176">
        <v>0</v>
      </c>
    </row>
    <row r="131" spans="1:4" x14ac:dyDescent="0.25">
      <c r="A131" t="str">
        <f t="shared" ref="A131:A194" si="5">VLOOKUP(MID(B131,6,5),$K$3:$L$45,2,FALSE)</f>
        <v>Industrial Louvres</v>
      </c>
      <c r="B131" t="s">
        <v>21171</v>
      </c>
      <c r="C131" t="s">
        <v>21172</v>
      </c>
      <c r="D131" s="176">
        <v>0</v>
      </c>
    </row>
    <row r="132" spans="1:4" x14ac:dyDescent="0.25">
      <c r="A132" t="str">
        <f t="shared" si="5"/>
        <v>Home Improvement Wardrobe</v>
      </c>
      <c r="B132" t="s">
        <v>20279</v>
      </c>
      <c r="C132" t="s">
        <v>20280</v>
      </c>
      <c r="D132" s="176">
        <v>0</v>
      </c>
    </row>
    <row r="133" spans="1:4" x14ac:dyDescent="0.25">
      <c r="A133" t="str">
        <f t="shared" si="5"/>
        <v>Industrial Large Press</v>
      </c>
      <c r="B133" t="s">
        <v>20285</v>
      </c>
      <c r="C133" t="s">
        <v>20286</v>
      </c>
      <c r="D133" s="176">
        <v>0</v>
      </c>
    </row>
    <row r="134" spans="1:4" x14ac:dyDescent="0.25">
      <c r="A134" t="str">
        <f t="shared" si="5"/>
        <v>Arch Customer Exclusives</v>
      </c>
      <c r="B134" t="s">
        <v>20214</v>
      </c>
      <c r="C134" t="s">
        <v>20215</v>
      </c>
      <c r="D134" s="176">
        <v>0</v>
      </c>
    </row>
    <row r="135" spans="1:4" x14ac:dyDescent="0.25">
      <c r="A135" t="str">
        <f t="shared" si="5"/>
        <v>AGS - Commercial</v>
      </c>
      <c r="B135" t="s">
        <v>20287</v>
      </c>
      <c r="C135" t="s">
        <v>21180</v>
      </c>
      <c r="D135" s="176">
        <v>0</v>
      </c>
    </row>
    <row r="136" spans="1:4" x14ac:dyDescent="0.25">
      <c r="A136" t="str">
        <f t="shared" si="5"/>
        <v>AGS - Commercial</v>
      </c>
      <c r="B136" t="s">
        <v>20288</v>
      </c>
      <c r="C136" t="s">
        <v>20289</v>
      </c>
      <c r="D136" s="176">
        <v>0</v>
      </c>
    </row>
    <row r="137" spans="1:4" x14ac:dyDescent="0.25">
      <c r="A137" t="str">
        <f t="shared" si="5"/>
        <v>Industrial Large Press</v>
      </c>
      <c r="B137" t="s">
        <v>20290</v>
      </c>
      <c r="C137" t="s">
        <v>20291</v>
      </c>
      <c r="D137" s="176">
        <v>0</v>
      </c>
    </row>
    <row r="138" spans="1:4" x14ac:dyDescent="0.25">
      <c r="A138" t="str">
        <f t="shared" si="5"/>
        <v>Architectural Residential</v>
      </c>
      <c r="B138" t="s">
        <v>20292</v>
      </c>
      <c r="C138" t="s">
        <v>15680</v>
      </c>
      <c r="D138" s="176">
        <v>0</v>
      </c>
    </row>
    <row r="139" spans="1:4" x14ac:dyDescent="0.25">
      <c r="A139" t="str">
        <f t="shared" si="5"/>
        <v>Architectural Residential</v>
      </c>
      <c r="B139" t="s">
        <v>20293</v>
      </c>
      <c r="C139" t="s">
        <v>20294</v>
      </c>
      <c r="D139" s="176">
        <v>0</v>
      </c>
    </row>
    <row r="140" spans="1:4" x14ac:dyDescent="0.25">
      <c r="A140" t="str">
        <f t="shared" si="5"/>
        <v>Architectural Residential</v>
      </c>
      <c r="B140" t="s">
        <v>20295</v>
      </c>
      <c r="C140" t="s">
        <v>21184</v>
      </c>
      <c r="D140" s="176">
        <v>0</v>
      </c>
    </row>
    <row r="141" spans="1:4" x14ac:dyDescent="0.25">
      <c r="A141" t="str">
        <f t="shared" si="5"/>
        <v>Architectural Residential</v>
      </c>
      <c r="B141" t="s">
        <v>20296</v>
      </c>
      <c r="C141" t="s">
        <v>21185</v>
      </c>
      <c r="D141" s="176">
        <v>0</v>
      </c>
    </row>
    <row r="142" spans="1:4" x14ac:dyDescent="0.25">
      <c r="A142" t="str">
        <f t="shared" si="5"/>
        <v>Architectural Residential</v>
      </c>
      <c r="B142" t="s">
        <v>20297</v>
      </c>
      <c r="C142" t="s">
        <v>21187</v>
      </c>
      <c r="D142" s="176">
        <v>0</v>
      </c>
    </row>
    <row r="143" spans="1:4" x14ac:dyDescent="0.25">
      <c r="A143" t="str">
        <f t="shared" si="5"/>
        <v>Architectural Residential</v>
      </c>
      <c r="B143" t="s">
        <v>20298</v>
      </c>
      <c r="C143" t="s">
        <v>20299</v>
      </c>
      <c r="D143" s="176">
        <v>0</v>
      </c>
    </row>
    <row r="144" spans="1:4" x14ac:dyDescent="0.25">
      <c r="A144" t="str">
        <f t="shared" si="5"/>
        <v>Architectural Residential</v>
      </c>
      <c r="B144" t="s">
        <v>20300</v>
      </c>
      <c r="C144" t="s">
        <v>21190</v>
      </c>
      <c r="D144" s="176">
        <v>0</v>
      </c>
    </row>
    <row r="145" spans="1:4" x14ac:dyDescent="0.25">
      <c r="A145" t="str">
        <f t="shared" si="5"/>
        <v>Home Improvement Shower</v>
      </c>
      <c r="B145" t="s">
        <v>21192</v>
      </c>
      <c r="C145" t="s">
        <v>21193</v>
      </c>
      <c r="D145" s="176">
        <v>0</v>
      </c>
    </row>
    <row r="146" spans="1:4" x14ac:dyDescent="0.25">
      <c r="A146" t="str">
        <f t="shared" si="5"/>
        <v>Architectural Residential</v>
      </c>
      <c r="B146" t="s">
        <v>20303</v>
      </c>
      <c r="C146" t="s">
        <v>20304</v>
      </c>
      <c r="D146" s="176">
        <v>0</v>
      </c>
    </row>
    <row r="147" spans="1:4" x14ac:dyDescent="0.25">
      <c r="A147" t="str">
        <f t="shared" si="5"/>
        <v>Architectural Residential</v>
      </c>
      <c r="B147" t="s">
        <v>20305</v>
      </c>
      <c r="C147" t="s">
        <v>21194</v>
      </c>
      <c r="D147" s="176">
        <v>0</v>
      </c>
    </row>
    <row r="148" spans="1:4" x14ac:dyDescent="0.25">
      <c r="A148" t="str">
        <f t="shared" si="5"/>
        <v>Home Improvement Wardrobe</v>
      </c>
      <c r="B148" t="s">
        <v>20301</v>
      </c>
      <c r="C148" t="s">
        <v>20302</v>
      </c>
      <c r="D148" s="176">
        <v>0</v>
      </c>
    </row>
    <row r="149" spans="1:4" x14ac:dyDescent="0.25">
      <c r="A149" t="str">
        <f t="shared" si="5"/>
        <v>Home Improvement Wardrobe</v>
      </c>
      <c r="B149" t="s">
        <v>20306</v>
      </c>
      <c r="C149" t="s">
        <v>20307</v>
      </c>
      <c r="D149" s="176">
        <v>0</v>
      </c>
    </row>
    <row r="150" spans="1:4" x14ac:dyDescent="0.25">
      <c r="A150" t="str">
        <f t="shared" si="5"/>
        <v>Architectural Residential</v>
      </c>
      <c r="B150" t="s">
        <v>20308</v>
      </c>
      <c r="C150" t="s">
        <v>21195</v>
      </c>
      <c r="D150" s="176">
        <v>2</v>
      </c>
    </row>
    <row r="151" spans="1:4" x14ac:dyDescent="0.25">
      <c r="A151" t="str">
        <f t="shared" si="5"/>
        <v>Home Improvement Wardrobe</v>
      </c>
      <c r="B151" t="s">
        <v>20309</v>
      </c>
      <c r="C151" t="s">
        <v>20310</v>
      </c>
      <c r="D151" s="176">
        <v>0</v>
      </c>
    </row>
    <row r="152" spans="1:4" x14ac:dyDescent="0.25">
      <c r="A152" t="str">
        <f t="shared" si="5"/>
        <v>Home Improvement Wardrobe</v>
      </c>
      <c r="B152" t="s">
        <v>20311</v>
      </c>
      <c r="C152" t="s">
        <v>20312</v>
      </c>
      <c r="D152" s="176">
        <v>0</v>
      </c>
    </row>
    <row r="153" spans="1:4" x14ac:dyDescent="0.25">
      <c r="A153" t="str">
        <f t="shared" si="5"/>
        <v>Architectural Residential</v>
      </c>
      <c r="B153" t="s">
        <v>20281</v>
      </c>
      <c r="C153" t="s">
        <v>20282</v>
      </c>
      <c r="D153" s="176">
        <v>0</v>
      </c>
    </row>
    <row r="154" spans="1:4" x14ac:dyDescent="0.25">
      <c r="A154" t="str">
        <f t="shared" si="5"/>
        <v>Screening SupaScreen</v>
      </c>
      <c r="B154" t="s">
        <v>20314</v>
      </c>
      <c r="C154" t="s">
        <v>21197</v>
      </c>
      <c r="D154" s="176">
        <v>0</v>
      </c>
    </row>
    <row r="155" spans="1:4" x14ac:dyDescent="0.25">
      <c r="A155" t="str">
        <f t="shared" si="5"/>
        <v>Screening SupaScreen</v>
      </c>
      <c r="B155" t="s">
        <v>20313</v>
      </c>
      <c r="C155" t="s">
        <v>21199</v>
      </c>
      <c r="D155" s="176">
        <v>0</v>
      </c>
    </row>
    <row r="156" spans="1:4" x14ac:dyDescent="0.25">
      <c r="A156" t="str">
        <f t="shared" si="5"/>
        <v>Architectural Residential</v>
      </c>
      <c r="B156" t="s">
        <v>20315</v>
      </c>
      <c r="C156" t="s">
        <v>21200</v>
      </c>
      <c r="D156" s="176">
        <v>0</v>
      </c>
    </row>
    <row r="157" spans="1:4" x14ac:dyDescent="0.25">
      <c r="A157" t="str">
        <f t="shared" si="5"/>
        <v>Home Improvement Wardrobe</v>
      </c>
      <c r="B157" t="s">
        <v>20316</v>
      </c>
      <c r="C157" t="s">
        <v>20317</v>
      </c>
      <c r="D157" s="176">
        <v>0</v>
      </c>
    </row>
    <row r="158" spans="1:4" x14ac:dyDescent="0.25">
      <c r="A158" t="str">
        <f t="shared" si="5"/>
        <v>Architectural Residential</v>
      </c>
      <c r="B158" t="s">
        <v>20320</v>
      </c>
      <c r="C158" t="s">
        <v>20321</v>
      </c>
      <c r="D158" s="176">
        <v>2</v>
      </c>
    </row>
    <row r="159" spans="1:4" x14ac:dyDescent="0.25">
      <c r="A159" t="str">
        <f t="shared" si="5"/>
        <v>Architectural Residential</v>
      </c>
      <c r="B159" t="s">
        <v>20322</v>
      </c>
      <c r="C159" t="s">
        <v>20323</v>
      </c>
      <c r="D159" s="176">
        <v>0</v>
      </c>
    </row>
    <row r="160" spans="1:4" x14ac:dyDescent="0.25">
      <c r="A160" t="str">
        <f t="shared" si="5"/>
        <v>Home Improvement Wardrobe</v>
      </c>
      <c r="B160" t="s">
        <v>20324</v>
      </c>
      <c r="C160" t="s">
        <v>20325</v>
      </c>
      <c r="D160" s="176">
        <v>0</v>
      </c>
    </row>
    <row r="161" spans="1:4" x14ac:dyDescent="0.25">
      <c r="A161" t="str">
        <f t="shared" si="5"/>
        <v>Architectural Residential</v>
      </c>
      <c r="B161" t="s">
        <v>20326</v>
      </c>
      <c r="C161" t="s">
        <v>21203</v>
      </c>
      <c r="D161" s="176">
        <v>0</v>
      </c>
    </row>
    <row r="162" spans="1:4" x14ac:dyDescent="0.25">
      <c r="A162" t="str">
        <f t="shared" si="5"/>
        <v>Home Improvement Wardrobe</v>
      </c>
      <c r="B162" t="s">
        <v>20327</v>
      </c>
      <c r="C162" t="s">
        <v>20328</v>
      </c>
      <c r="D162" s="176">
        <v>0</v>
      </c>
    </row>
    <row r="163" spans="1:4" x14ac:dyDescent="0.25">
      <c r="A163" t="str">
        <f t="shared" si="5"/>
        <v>Home Improvement Wardrobe</v>
      </c>
      <c r="B163" t="s">
        <v>20329</v>
      </c>
      <c r="C163" t="s">
        <v>20330</v>
      </c>
      <c r="D163" s="176">
        <v>0</v>
      </c>
    </row>
    <row r="164" spans="1:4" x14ac:dyDescent="0.25">
      <c r="A164" t="str">
        <f t="shared" si="5"/>
        <v>Architectural Residential Kits</v>
      </c>
      <c r="B164" t="s">
        <v>20331</v>
      </c>
      <c r="C164" t="s">
        <v>20332</v>
      </c>
      <c r="D164" s="176">
        <v>0</v>
      </c>
    </row>
    <row r="165" spans="1:4" x14ac:dyDescent="0.25">
      <c r="A165" t="str">
        <f t="shared" si="5"/>
        <v>Architectural Residential</v>
      </c>
      <c r="B165" t="s">
        <v>20333</v>
      </c>
      <c r="C165" t="s">
        <v>21204</v>
      </c>
      <c r="D165" s="176">
        <v>2</v>
      </c>
    </row>
    <row r="166" spans="1:4" x14ac:dyDescent="0.25">
      <c r="A166" t="str">
        <f t="shared" si="5"/>
        <v>Architectural Residential</v>
      </c>
      <c r="B166" t="s">
        <v>20334</v>
      </c>
      <c r="C166" t="s">
        <v>21208</v>
      </c>
      <c r="D166" s="176">
        <v>2</v>
      </c>
    </row>
    <row r="167" spans="1:4" x14ac:dyDescent="0.25">
      <c r="A167" t="str">
        <f t="shared" si="5"/>
        <v>Screening Window Exit Screen</v>
      </c>
      <c r="B167" t="s">
        <v>20335</v>
      </c>
      <c r="C167" t="s">
        <v>21210</v>
      </c>
      <c r="D167" s="176">
        <v>0</v>
      </c>
    </row>
    <row r="168" spans="1:4" x14ac:dyDescent="0.25">
      <c r="A168" t="str">
        <f t="shared" si="5"/>
        <v>Screening D&amp;W Frames</v>
      </c>
      <c r="B168" t="s">
        <v>20336</v>
      </c>
      <c r="C168" t="s">
        <v>20337</v>
      </c>
      <c r="D168" s="176">
        <v>0</v>
      </c>
    </row>
    <row r="169" spans="1:4" x14ac:dyDescent="0.25">
      <c r="A169" t="str">
        <f t="shared" si="5"/>
        <v>Architectural Residential</v>
      </c>
      <c r="B169" t="s">
        <v>20338</v>
      </c>
      <c r="C169" t="s">
        <v>20339</v>
      </c>
      <c r="D169" s="176">
        <v>0</v>
      </c>
    </row>
    <row r="170" spans="1:4" x14ac:dyDescent="0.25">
      <c r="A170" t="str">
        <f t="shared" si="5"/>
        <v>Artisan Windows &amp; Doors</v>
      </c>
      <c r="B170" t="s">
        <v>21223</v>
      </c>
      <c r="C170" t="s">
        <v>21224</v>
      </c>
      <c r="D170" s="176">
        <v>1</v>
      </c>
    </row>
    <row r="171" spans="1:4" x14ac:dyDescent="0.25">
      <c r="A171" t="str">
        <f t="shared" si="5"/>
        <v>Architectural Residential</v>
      </c>
      <c r="B171" t="s">
        <v>20340</v>
      </c>
      <c r="C171" t="s">
        <v>20341</v>
      </c>
      <c r="D171" s="176">
        <v>0</v>
      </c>
    </row>
    <row r="172" spans="1:4" x14ac:dyDescent="0.25">
      <c r="A172" t="str">
        <f t="shared" si="5"/>
        <v>Architectural Residential</v>
      </c>
      <c r="B172" t="s">
        <v>20342</v>
      </c>
      <c r="C172" t="s">
        <v>20343</v>
      </c>
      <c r="D172" s="176">
        <v>0</v>
      </c>
    </row>
    <row r="173" spans="1:4" x14ac:dyDescent="0.25">
      <c r="A173" t="str">
        <f t="shared" si="5"/>
        <v>Fixed Louvre Suites</v>
      </c>
      <c r="B173" t="s">
        <v>21233</v>
      </c>
      <c r="C173" t="s">
        <v>21234</v>
      </c>
      <c r="D173" s="176">
        <v>0</v>
      </c>
    </row>
    <row r="174" spans="1:4" x14ac:dyDescent="0.25">
      <c r="A174" t="str">
        <f t="shared" si="5"/>
        <v>Qubelok Extrusion</v>
      </c>
      <c r="B174" t="s">
        <v>21235</v>
      </c>
      <c r="C174" t="s">
        <v>20345</v>
      </c>
      <c r="D174" s="176">
        <v>0</v>
      </c>
    </row>
    <row r="175" spans="1:4" x14ac:dyDescent="0.25">
      <c r="A175" t="str">
        <f t="shared" si="5"/>
        <v>AGS - Commercial</v>
      </c>
      <c r="B175" t="s">
        <v>21236</v>
      </c>
      <c r="C175" t="s">
        <v>21237</v>
      </c>
      <c r="D175" s="176">
        <v>0</v>
      </c>
    </row>
    <row r="176" spans="1:4" x14ac:dyDescent="0.25">
      <c r="A176" t="str">
        <f t="shared" si="5"/>
        <v>AGS - Commercial</v>
      </c>
      <c r="B176" t="s">
        <v>20347</v>
      </c>
      <c r="C176" t="s">
        <v>21238</v>
      </c>
      <c r="D176" s="176">
        <v>0</v>
      </c>
    </row>
    <row r="177" spans="1:4" x14ac:dyDescent="0.25">
      <c r="A177" t="str">
        <f t="shared" si="5"/>
        <v>AGS - Commercial</v>
      </c>
      <c r="B177" t="s">
        <v>20348</v>
      </c>
      <c r="C177" t="s">
        <v>20349</v>
      </c>
      <c r="D177" s="176">
        <v>0</v>
      </c>
    </row>
    <row r="178" spans="1:4" x14ac:dyDescent="0.25">
      <c r="A178" t="str">
        <f t="shared" si="5"/>
        <v>Screening D&amp;W Frames</v>
      </c>
      <c r="B178" t="s">
        <v>20350</v>
      </c>
      <c r="C178" t="s">
        <v>20351</v>
      </c>
      <c r="D178" s="176">
        <v>0</v>
      </c>
    </row>
    <row r="179" spans="1:4" x14ac:dyDescent="0.25">
      <c r="A179" t="str">
        <f t="shared" si="5"/>
        <v>AGS - Commercial</v>
      </c>
      <c r="B179" t="s">
        <v>21248</v>
      </c>
      <c r="C179" t="s">
        <v>21249</v>
      </c>
      <c r="D179" s="176">
        <v>0</v>
      </c>
    </row>
    <row r="180" spans="1:4" x14ac:dyDescent="0.25">
      <c r="A180" t="str">
        <f t="shared" si="5"/>
        <v>AGS - Commercial</v>
      </c>
      <c r="B180" t="s">
        <v>20354</v>
      </c>
      <c r="C180" t="s">
        <v>21250</v>
      </c>
      <c r="D180" s="176">
        <v>0</v>
      </c>
    </row>
    <row r="181" spans="1:4" x14ac:dyDescent="0.25">
      <c r="A181" t="str">
        <f t="shared" si="5"/>
        <v>Industrial Large Press</v>
      </c>
      <c r="B181" t="s">
        <v>20352</v>
      </c>
      <c r="C181" t="s">
        <v>20353</v>
      </c>
      <c r="D181" s="176">
        <v>0</v>
      </c>
    </row>
    <row r="182" spans="1:4" x14ac:dyDescent="0.25">
      <c r="A182" t="str">
        <f t="shared" si="5"/>
        <v>AGS - Commercial</v>
      </c>
      <c r="B182" t="s">
        <v>20355</v>
      </c>
      <c r="C182" t="s">
        <v>20356</v>
      </c>
      <c r="D182" s="176">
        <v>0</v>
      </c>
    </row>
    <row r="183" spans="1:4" x14ac:dyDescent="0.25">
      <c r="A183" t="str">
        <f t="shared" si="5"/>
        <v>Architectural Residential</v>
      </c>
      <c r="B183" t="s">
        <v>21251</v>
      </c>
      <c r="C183" t="s">
        <v>20264</v>
      </c>
      <c r="D183" s="176">
        <v>1</v>
      </c>
    </row>
    <row r="184" spans="1:4" x14ac:dyDescent="0.25">
      <c r="A184" t="str">
        <f t="shared" si="5"/>
        <v>Bridge Ped'n Rail</v>
      </c>
      <c r="B184" t="s">
        <v>21253</v>
      </c>
      <c r="C184" t="s">
        <v>21254</v>
      </c>
      <c r="D184" s="176">
        <v>0</v>
      </c>
    </row>
    <row r="185" spans="1:4" x14ac:dyDescent="0.25">
      <c r="A185" t="str">
        <f t="shared" si="5"/>
        <v>AGS - Commercial</v>
      </c>
      <c r="B185" t="s">
        <v>20269</v>
      </c>
      <c r="C185" t="s">
        <v>20270</v>
      </c>
      <c r="D185" s="176">
        <v>1</v>
      </c>
    </row>
    <row r="186" spans="1:4" x14ac:dyDescent="0.25">
      <c r="A186" t="str">
        <f t="shared" si="5"/>
        <v>AGS - Commercial</v>
      </c>
      <c r="B186" t="s">
        <v>20357</v>
      </c>
      <c r="C186" t="s">
        <v>21255</v>
      </c>
      <c r="D186" s="176">
        <v>0</v>
      </c>
    </row>
    <row r="187" spans="1:4" x14ac:dyDescent="0.25">
      <c r="A187" t="str">
        <f t="shared" si="5"/>
        <v>AGS - Commercial</v>
      </c>
      <c r="B187" t="s">
        <v>20271</v>
      </c>
      <c r="C187" t="s">
        <v>20272</v>
      </c>
      <c r="D187" s="176">
        <v>1</v>
      </c>
    </row>
    <row r="188" spans="1:4" x14ac:dyDescent="0.25">
      <c r="A188" t="str">
        <f t="shared" si="5"/>
        <v>AGS - Commercial</v>
      </c>
      <c r="B188" t="s">
        <v>20358</v>
      </c>
      <c r="C188" t="s">
        <v>20359</v>
      </c>
      <c r="D188" s="176">
        <v>0</v>
      </c>
    </row>
    <row r="189" spans="1:4" x14ac:dyDescent="0.25">
      <c r="A189" t="str">
        <f t="shared" si="5"/>
        <v>Home Improvement Wardrobe</v>
      </c>
      <c r="B189" t="s">
        <v>20344</v>
      </c>
      <c r="C189" t="s">
        <v>20345</v>
      </c>
      <c r="D189" s="176">
        <v>0</v>
      </c>
    </row>
    <row r="190" spans="1:4" x14ac:dyDescent="0.25">
      <c r="A190" t="str">
        <f t="shared" si="5"/>
        <v>AGS - Commercial</v>
      </c>
      <c r="B190" t="s">
        <v>21262</v>
      </c>
      <c r="C190" t="s">
        <v>21263</v>
      </c>
      <c r="D190" s="176">
        <v>0</v>
      </c>
    </row>
    <row r="191" spans="1:4" x14ac:dyDescent="0.25">
      <c r="A191" t="str">
        <f t="shared" si="5"/>
        <v>AGS - Commercial</v>
      </c>
      <c r="B191" t="s">
        <v>20346</v>
      </c>
      <c r="C191" t="s">
        <v>21264</v>
      </c>
      <c r="D191" s="176">
        <v>0</v>
      </c>
    </row>
    <row r="192" spans="1:4" x14ac:dyDescent="0.25">
      <c r="A192" t="str">
        <f t="shared" si="5"/>
        <v>Security Grille</v>
      </c>
      <c r="B192" t="s">
        <v>20360</v>
      </c>
      <c r="C192" t="s">
        <v>20361</v>
      </c>
      <c r="D192" s="176">
        <v>0</v>
      </c>
    </row>
    <row r="193" spans="1:4" x14ac:dyDescent="0.25">
      <c r="A193" t="str">
        <f t="shared" si="5"/>
        <v>Security Grille</v>
      </c>
      <c r="B193" t="s">
        <v>20362</v>
      </c>
      <c r="C193" t="s">
        <v>20363</v>
      </c>
      <c r="D193" s="176">
        <v>0</v>
      </c>
    </row>
    <row r="194" spans="1:4" x14ac:dyDescent="0.25">
      <c r="A194" t="str">
        <f t="shared" si="5"/>
        <v>Artisan Windows &amp; Doors</v>
      </c>
      <c r="B194" t="s">
        <v>21265</v>
      </c>
      <c r="C194" t="s">
        <v>21266</v>
      </c>
      <c r="D194" s="176">
        <v>1</v>
      </c>
    </row>
    <row r="195" spans="1:4" x14ac:dyDescent="0.25">
      <c r="A195" t="str">
        <f t="shared" ref="A195:A258" si="6">VLOOKUP(MID(B195,6,5),$K$3:$L$45,2,FALSE)</f>
        <v>AGS - Commercial</v>
      </c>
      <c r="B195" t="s">
        <v>21269</v>
      </c>
      <c r="C195" t="s">
        <v>21270</v>
      </c>
      <c r="D195" s="176">
        <v>0</v>
      </c>
    </row>
    <row r="196" spans="1:4" x14ac:dyDescent="0.25">
      <c r="A196" t="str">
        <f t="shared" si="6"/>
        <v>Architectural Residential</v>
      </c>
      <c r="B196" t="s">
        <v>21271</v>
      </c>
      <c r="C196" t="s">
        <v>21272</v>
      </c>
      <c r="D196" s="176">
        <v>0</v>
      </c>
    </row>
    <row r="197" spans="1:4" x14ac:dyDescent="0.25">
      <c r="A197" t="str">
        <f t="shared" si="6"/>
        <v>Industrial</v>
      </c>
      <c r="B197" t="s">
        <v>21273</v>
      </c>
      <c r="C197" t="s">
        <v>21274</v>
      </c>
      <c r="D197" s="176">
        <v>0</v>
      </c>
    </row>
    <row r="198" spans="1:4" x14ac:dyDescent="0.25">
      <c r="A198" t="str">
        <f t="shared" si="6"/>
        <v>Architectural Residential</v>
      </c>
      <c r="B198" t="s">
        <v>20367</v>
      </c>
      <c r="C198" t="s">
        <v>21275</v>
      </c>
      <c r="D198" s="176">
        <v>0</v>
      </c>
    </row>
    <row r="199" spans="1:4" x14ac:dyDescent="0.25">
      <c r="A199" t="str">
        <f t="shared" si="6"/>
        <v>AGS - Commercial</v>
      </c>
      <c r="B199" t="s">
        <v>20368</v>
      </c>
      <c r="C199" t="s">
        <v>21276</v>
      </c>
      <c r="D199" s="176">
        <v>0</v>
      </c>
    </row>
    <row r="200" spans="1:4" x14ac:dyDescent="0.25">
      <c r="A200" t="str">
        <f t="shared" si="6"/>
        <v>AGS - Commercial</v>
      </c>
      <c r="B200" t="s">
        <v>20369</v>
      </c>
      <c r="C200" t="s">
        <v>21277</v>
      </c>
      <c r="D200" s="176">
        <v>0</v>
      </c>
    </row>
    <row r="201" spans="1:4" x14ac:dyDescent="0.25">
      <c r="A201" t="str">
        <f t="shared" si="6"/>
        <v>AGS - Commercial</v>
      </c>
      <c r="B201" t="s">
        <v>21279</v>
      </c>
      <c r="C201" t="s">
        <v>21280</v>
      </c>
      <c r="D201" s="176">
        <v>0</v>
      </c>
    </row>
    <row r="202" spans="1:4" x14ac:dyDescent="0.25">
      <c r="A202" t="str">
        <f t="shared" si="6"/>
        <v>Industrial</v>
      </c>
      <c r="B202" t="s">
        <v>21282</v>
      </c>
      <c r="C202" t="s">
        <v>20473</v>
      </c>
      <c r="D202" s="176">
        <v>0</v>
      </c>
    </row>
    <row r="203" spans="1:4" x14ac:dyDescent="0.25">
      <c r="A203" t="str">
        <f t="shared" si="6"/>
        <v>Home Improvement Wardrobe</v>
      </c>
      <c r="B203" t="s">
        <v>20370</v>
      </c>
      <c r="C203" t="s">
        <v>21283</v>
      </c>
      <c r="D203" s="176">
        <v>0</v>
      </c>
    </row>
    <row r="204" spans="1:4" x14ac:dyDescent="0.25">
      <c r="A204" t="str">
        <f t="shared" si="6"/>
        <v>Artisan Windows &amp; Doors</v>
      </c>
      <c r="B204" t="s">
        <v>21284</v>
      </c>
      <c r="C204" t="s">
        <v>20372</v>
      </c>
      <c r="D204" s="176">
        <v>0</v>
      </c>
    </row>
    <row r="205" spans="1:4" x14ac:dyDescent="0.25">
      <c r="A205" t="str">
        <f t="shared" si="6"/>
        <v>AGS - Commercial</v>
      </c>
      <c r="B205" t="s">
        <v>20373</v>
      </c>
      <c r="C205" t="s">
        <v>21285</v>
      </c>
      <c r="D205" s="176">
        <v>0</v>
      </c>
    </row>
    <row r="206" spans="1:4" x14ac:dyDescent="0.25">
      <c r="A206" t="str">
        <f t="shared" si="6"/>
        <v>AGS - Commercial</v>
      </c>
      <c r="B206" t="s">
        <v>21287</v>
      </c>
      <c r="C206" t="s">
        <v>21288</v>
      </c>
      <c r="D206" s="176">
        <v>0</v>
      </c>
    </row>
    <row r="207" spans="1:4" x14ac:dyDescent="0.25">
      <c r="A207" t="str">
        <f t="shared" si="6"/>
        <v>AGS - Commercial</v>
      </c>
      <c r="B207" t="s">
        <v>20374</v>
      </c>
      <c r="C207" t="s">
        <v>20375</v>
      </c>
      <c r="D207" s="176">
        <v>1</v>
      </c>
    </row>
    <row r="208" spans="1:4" x14ac:dyDescent="0.25">
      <c r="A208" t="str">
        <f t="shared" si="6"/>
        <v>AGS - Commercial</v>
      </c>
      <c r="B208" t="s">
        <v>21290</v>
      </c>
      <c r="C208" t="s">
        <v>21291</v>
      </c>
      <c r="D208" s="176">
        <v>0</v>
      </c>
    </row>
    <row r="209" spans="1:4" x14ac:dyDescent="0.25">
      <c r="A209" t="str">
        <f t="shared" si="6"/>
        <v>Architectural Residential</v>
      </c>
      <c r="B209" t="s">
        <v>21292</v>
      </c>
      <c r="C209" t="s">
        <v>21293</v>
      </c>
      <c r="D209" s="176">
        <v>0</v>
      </c>
    </row>
    <row r="210" spans="1:4" x14ac:dyDescent="0.25">
      <c r="A210" t="str">
        <f t="shared" si="6"/>
        <v>Architectural Residential</v>
      </c>
      <c r="B210" t="s">
        <v>21294</v>
      </c>
      <c r="C210" t="s">
        <v>21295</v>
      </c>
      <c r="D210" s="176">
        <v>0</v>
      </c>
    </row>
    <row r="211" spans="1:4" x14ac:dyDescent="0.25">
      <c r="A211" t="str">
        <f t="shared" si="6"/>
        <v>Architectural Residential</v>
      </c>
      <c r="B211" t="s">
        <v>21296</v>
      </c>
      <c r="C211" t="s">
        <v>21297</v>
      </c>
      <c r="D211" s="176">
        <v>2</v>
      </c>
    </row>
    <row r="212" spans="1:4" x14ac:dyDescent="0.25">
      <c r="A212" t="str">
        <f t="shared" si="6"/>
        <v>Architectural Residential</v>
      </c>
      <c r="B212" t="s">
        <v>20376</v>
      </c>
      <c r="C212" t="s">
        <v>20377</v>
      </c>
      <c r="D212" s="176">
        <v>2</v>
      </c>
    </row>
    <row r="213" spans="1:4" x14ac:dyDescent="0.25">
      <c r="A213" t="str">
        <f t="shared" si="6"/>
        <v>Schuco Systems</v>
      </c>
      <c r="B213" t="s">
        <v>20378</v>
      </c>
      <c r="C213" t="s">
        <v>20379</v>
      </c>
      <c r="D213" s="176">
        <v>0</v>
      </c>
    </row>
    <row r="214" spans="1:4" x14ac:dyDescent="0.25">
      <c r="A214" t="str">
        <f t="shared" si="6"/>
        <v>Schuco Systems</v>
      </c>
      <c r="B214" t="s">
        <v>20380</v>
      </c>
      <c r="C214" t="s">
        <v>20381</v>
      </c>
      <c r="D214" s="176">
        <v>0</v>
      </c>
    </row>
    <row r="215" spans="1:4" x14ac:dyDescent="0.25">
      <c r="A215" t="str">
        <f t="shared" si="6"/>
        <v>Schuco Systems</v>
      </c>
      <c r="B215" t="s">
        <v>20384</v>
      </c>
      <c r="C215" t="s">
        <v>20385</v>
      </c>
      <c r="D215" s="176">
        <v>0</v>
      </c>
    </row>
    <row r="216" spans="1:4" x14ac:dyDescent="0.25">
      <c r="A216" t="str">
        <f t="shared" si="6"/>
        <v>Schuco Systems</v>
      </c>
      <c r="B216" t="s">
        <v>20382</v>
      </c>
      <c r="C216" t="s">
        <v>20383</v>
      </c>
      <c r="D216" s="176">
        <v>0</v>
      </c>
    </row>
    <row r="217" spans="1:4" x14ac:dyDescent="0.25">
      <c r="A217" t="str">
        <f t="shared" si="6"/>
        <v>Schuco Systems</v>
      </c>
      <c r="B217" t="s">
        <v>20595</v>
      </c>
      <c r="C217" t="s">
        <v>20596</v>
      </c>
      <c r="D217" s="176">
        <v>0</v>
      </c>
    </row>
    <row r="218" spans="1:4" x14ac:dyDescent="0.25">
      <c r="A218" t="str">
        <f t="shared" si="6"/>
        <v>AGS - Commercial</v>
      </c>
      <c r="B218" t="s">
        <v>21298</v>
      </c>
      <c r="C218" t="s">
        <v>21299</v>
      </c>
      <c r="D218" s="176">
        <v>0</v>
      </c>
    </row>
    <row r="219" spans="1:4" x14ac:dyDescent="0.25">
      <c r="A219" t="str">
        <f t="shared" si="6"/>
        <v>Schuco Systems</v>
      </c>
      <c r="B219" t="s">
        <v>20386</v>
      </c>
      <c r="C219" t="s">
        <v>20387</v>
      </c>
      <c r="D219" s="176">
        <v>0</v>
      </c>
    </row>
    <row r="220" spans="1:4" x14ac:dyDescent="0.25">
      <c r="A220" t="str">
        <f t="shared" si="6"/>
        <v>Arch Customer Exclusives</v>
      </c>
      <c r="B220" t="s">
        <v>20388</v>
      </c>
      <c r="C220" t="s">
        <v>20389</v>
      </c>
      <c r="D220" s="176">
        <v>0</v>
      </c>
    </row>
    <row r="221" spans="1:4" x14ac:dyDescent="0.25">
      <c r="A221" t="str">
        <f t="shared" si="6"/>
        <v>Futureline</v>
      </c>
      <c r="B221" t="s">
        <v>20671</v>
      </c>
      <c r="C221" t="s">
        <v>21300</v>
      </c>
      <c r="D221" s="176">
        <v>0</v>
      </c>
    </row>
    <row r="222" spans="1:4" x14ac:dyDescent="0.25">
      <c r="A222" t="str">
        <f t="shared" si="6"/>
        <v>AGS - Commercial</v>
      </c>
      <c r="B222" t="s">
        <v>21302</v>
      </c>
      <c r="C222" t="s">
        <v>21303</v>
      </c>
      <c r="D222" s="176">
        <v>0</v>
      </c>
    </row>
    <row r="223" spans="1:4" x14ac:dyDescent="0.25">
      <c r="A223" t="str">
        <f t="shared" si="6"/>
        <v>Screening IntrudaGuard</v>
      </c>
      <c r="B223" t="s">
        <v>20392</v>
      </c>
      <c r="C223" t="s">
        <v>21305</v>
      </c>
      <c r="D223" s="176">
        <v>0</v>
      </c>
    </row>
    <row r="224" spans="1:4" x14ac:dyDescent="0.25">
      <c r="A224" t="str">
        <f t="shared" si="6"/>
        <v>Screening IntrudaGuard</v>
      </c>
      <c r="B224" t="s">
        <v>20393</v>
      </c>
      <c r="C224" t="s">
        <v>21308</v>
      </c>
      <c r="D224" s="176">
        <v>0</v>
      </c>
    </row>
    <row r="225" spans="1:4" x14ac:dyDescent="0.25">
      <c r="A225" t="str">
        <f t="shared" si="6"/>
        <v>Screening IntrudaGuard</v>
      </c>
      <c r="B225" t="s">
        <v>20394</v>
      </c>
      <c r="C225" t="s">
        <v>21312</v>
      </c>
      <c r="D225" s="176">
        <v>0</v>
      </c>
    </row>
    <row r="226" spans="1:4" x14ac:dyDescent="0.25">
      <c r="A226" t="str">
        <f t="shared" si="6"/>
        <v>Schuco Systems</v>
      </c>
      <c r="B226" t="s">
        <v>20397</v>
      </c>
      <c r="C226" t="s">
        <v>20398</v>
      </c>
      <c r="D226" s="176">
        <v>0</v>
      </c>
    </row>
    <row r="227" spans="1:4" x14ac:dyDescent="0.25">
      <c r="A227" t="str">
        <f t="shared" si="6"/>
        <v>Home Improvement Fencing</v>
      </c>
      <c r="B227" t="s">
        <v>21314</v>
      </c>
      <c r="C227" t="s">
        <v>21315</v>
      </c>
      <c r="D227" s="176">
        <v>0</v>
      </c>
    </row>
    <row r="228" spans="1:4" x14ac:dyDescent="0.25">
      <c r="A228" t="str">
        <f t="shared" si="6"/>
        <v>Architectural Residential</v>
      </c>
      <c r="B228" t="s">
        <v>21317</v>
      </c>
      <c r="C228" t="s">
        <v>21318</v>
      </c>
      <c r="D228" s="176">
        <v>2</v>
      </c>
    </row>
    <row r="229" spans="1:4" x14ac:dyDescent="0.25">
      <c r="A229" t="str">
        <f t="shared" si="6"/>
        <v>Schuco Systems</v>
      </c>
      <c r="B229" t="s">
        <v>20399</v>
      </c>
      <c r="C229" t="s">
        <v>20400</v>
      </c>
      <c r="D229" s="176">
        <v>0</v>
      </c>
    </row>
    <row r="230" spans="1:4" x14ac:dyDescent="0.25">
      <c r="A230" t="str">
        <f t="shared" si="6"/>
        <v>AGS - Commercial</v>
      </c>
      <c r="B230" t="s">
        <v>21323</v>
      </c>
      <c r="C230" t="s">
        <v>21324</v>
      </c>
      <c r="D230" s="176">
        <v>0</v>
      </c>
    </row>
    <row r="231" spans="1:4" x14ac:dyDescent="0.25">
      <c r="A231" t="str">
        <f t="shared" si="6"/>
        <v>Architectural Residential</v>
      </c>
      <c r="B231" t="s">
        <v>21326</v>
      </c>
      <c r="C231" t="s">
        <v>21327</v>
      </c>
      <c r="D231" s="176">
        <v>0</v>
      </c>
    </row>
    <row r="232" spans="1:4" x14ac:dyDescent="0.25">
      <c r="A232" t="str">
        <f t="shared" si="6"/>
        <v>Schuco Systems</v>
      </c>
      <c r="B232" t="s">
        <v>20403</v>
      </c>
      <c r="C232" t="s">
        <v>20404</v>
      </c>
      <c r="D232" s="176">
        <v>0</v>
      </c>
    </row>
    <row r="233" spans="1:4" x14ac:dyDescent="0.25">
      <c r="A233" t="str">
        <f t="shared" si="6"/>
        <v>Screening SupaScreen</v>
      </c>
      <c r="B233" t="s">
        <v>20405</v>
      </c>
      <c r="C233" t="s">
        <v>21330</v>
      </c>
      <c r="D233" s="176">
        <v>0</v>
      </c>
    </row>
    <row r="234" spans="1:4" x14ac:dyDescent="0.25">
      <c r="A234" t="str">
        <f t="shared" si="6"/>
        <v>AGS - Commercial</v>
      </c>
      <c r="B234" t="s">
        <v>20406</v>
      </c>
      <c r="C234" t="s">
        <v>20407</v>
      </c>
      <c r="D234" s="176">
        <v>1</v>
      </c>
    </row>
    <row r="235" spans="1:4" x14ac:dyDescent="0.25">
      <c r="A235" t="str">
        <f t="shared" si="6"/>
        <v>Fixed Louvre Suites</v>
      </c>
      <c r="B235" t="s">
        <v>21343</v>
      </c>
      <c r="C235" t="s">
        <v>21344</v>
      </c>
      <c r="D235" s="176">
        <v>0</v>
      </c>
    </row>
    <row r="236" spans="1:4" x14ac:dyDescent="0.25">
      <c r="A236" t="str">
        <f t="shared" si="6"/>
        <v>Futureline</v>
      </c>
      <c r="B236" t="s">
        <v>20390</v>
      </c>
      <c r="C236" t="s">
        <v>20391</v>
      </c>
      <c r="D236" s="176">
        <v>0</v>
      </c>
    </row>
    <row r="237" spans="1:4" x14ac:dyDescent="0.25">
      <c r="A237" t="str">
        <f t="shared" si="6"/>
        <v>Futureline</v>
      </c>
      <c r="B237" t="s">
        <v>20674</v>
      </c>
      <c r="C237" t="s">
        <v>21347</v>
      </c>
      <c r="D237" s="176">
        <v>0</v>
      </c>
    </row>
    <row r="238" spans="1:4" x14ac:dyDescent="0.25">
      <c r="A238" t="str">
        <f t="shared" si="6"/>
        <v>Security Grille</v>
      </c>
      <c r="B238" t="s">
        <v>20408</v>
      </c>
      <c r="C238" t="s">
        <v>20409</v>
      </c>
      <c r="D238" s="176">
        <v>0</v>
      </c>
    </row>
    <row r="239" spans="1:4" x14ac:dyDescent="0.25">
      <c r="A239" t="str">
        <f t="shared" si="6"/>
        <v>Industrial</v>
      </c>
      <c r="B239" t="s">
        <v>21355</v>
      </c>
      <c r="C239" t="s">
        <v>21356</v>
      </c>
      <c r="D239" s="176">
        <v>0</v>
      </c>
    </row>
    <row r="240" spans="1:4" x14ac:dyDescent="0.25">
      <c r="A240" t="str">
        <f t="shared" si="6"/>
        <v>Futureline</v>
      </c>
      <c r="B240" t="s">
        <v>20673</v>
      </c>
      <c r="C240" t="s">
        <v>21357</v>
      </c>
      <c r="D240" s="176">
        <v>0</v>
      </c>
    </row>
    <row r="241" spans="1:4" x14ac:dyDescent="0.25">
      <c r="A241" t="str">
        <f t="shared" si="6"/>
        <v>Schuco Systems</v>
      </c>
      <c r="B241" t="s">
        <v>20599</v>
      </c>
      <c r="C241" t="s">
        <v>20600</v>
      </c>
      <c r="D241" s="176">
        <v>0</v>
      </c>
    </row>
    <row r="242" spans="1:4" x14ac:dyDescent="0.25">
      <c r="A242" t="str">
        <f t="shared" si="6"/>
        <v>AGS - Commercial</v>
      </c>
      <c r="B242" t="s">
        <v>20401</v>
      </c>
      <c r="C242" t="s">
        <v>20402</v>
      </c>
      <c r="D242" s="176">
        <v>0</v>
      </c>
    </row>
    <row r="243" spans="1:4" x14ac:dyDescent="0.25">
      <c r="A243" t="str">
        <f t="shared" si="6"/>
        <v>Security Grille</v>
      </c>
      <c r="B243" t="s">
        <v>20564</v>
      </c>
      <c r="C243" t="s">
        <v>20565</v>
      </c>
      <c r="D243" s="176">
        <v>0</v>
      </c>
    </row>
    <row r="244" spans="1:4" x14ac:dyDescent="0.25">
      <c r="A244" t="str">
        <f t="shared" si="6"/>
        <v>AGS - Commercial</v>
      </c>
      <c r="B244" t="s">
        <v>20566</v>
      </c>
      <c r="C244" t="s">
        <v>4252</v>
      </c>
      <c r="D244" s="176">
        <v>0</v>
      </c>
    </row>
    <row r="245" spans="1:4" x14ac:dyDescent="0.25">
      <c r="A245" t="str">
        <f t="shared" si="6"/>
        <v>AGS - Commercial</v>
      </c>
      <c r="B245" t="s">
        <v>20567</v>
      </c>
      <c r="C245" t="s">
        <v>20568</v>
      </c>
      <c r="D245" s="176">
        <v>0</v>
      </c>
    </row>
    <row r="246" spans="1:4" x14ac:dyDescent="0.25">
      <c r="A246" t="str">
        <f t="shared" si="6"/>
        <v>AGS - Commercial</v>
      </c>
      <c r="B246" t="s">
        <v>20371</v>
      </c>
      <c r="C246" t="s">
        <v>20372</v>
      </c>
      <c r="D246" s="176">
        <v>0</v>
      </c>
    </row>
    <row r="247" spans="1:4" x14ac:dyDescent="0.25">
      <c r="A247" t="str">
        <f t="shared" si="6"/>
        <v>Artisan Windows &amp; Doors</v>
      </c>
      <c r="B247" t="s">
        <v>21479</v>
      </c>
      <c r="C247" t="s">
        <v>21480</v>
      </c>
      <c r="D247" s="176">
        <v>1</v>
      </c>
    </row>
    <row r="248" spans="1:4" x14ac:dyDescent="0.25">
      <c r="A248" t="str">
        <f t="shared" si="6"/>
        <v>AGS - Commercial</v>
      </c>
      <c r="B248" t="s">
        <v>20571</v>
      </c>
      <c r="C248" t="s">
        <v>20572</v>
      </c>
      <c r="D248" s="176">
        <v>0</v>
      </c>
    </row>
    <row r="249" spans="1:4" x14ac:dyDescent="0.25">
      <c r="A249" t="str">
        <f t="shared" si="6"/>
        <v>Tube - Drawn</v>
      </c>
      <c r="B249" t="s">
        <v>21494</v>
      </c>
      <c r="C249" t="s">
        <v>21495</v>
      </c>
      <c r="D249" s="176">
        <v>0</v>
      </c>
    </row>
    <row r="250" spans="1:4" x14ac:dyDescent="0.25">
      <c r="A250" t="str">
        <f t="shared" si="6"/>
        <v>Architectural Residential</v>
      </c>
      <c r="B250" t="s">
        <v>21501</v>
      </c>
      <c r="C250" t="s">
        <v>21502</v>
      </c>
      <c r="D250" s="176">
        <v>0</v>
      </c>
    </row>
    <row r="251" spans="1:4" x14ac:dyDescent="0.25">
      <c r="A251" t="str">
        <f t="shared" si="6"/>
        <v>Architectural Residential</v>
      </c>
      <c r="B251" t="s">
        <v>21503</v>
      </c>
      <c r="C251" t="s">
        <v>21504</v>
      </c>
      <c r="D251" s="176">
        <v>0</v>
      </c>
    </row>
    <row r="252" spans="1:4" x14ac:dyDescent="0.25">
      <c r="A252" t="str">
        <f t="shared" si="6"/>
        <v>Architectural Residential</v>
      </c>
      <c r="B252" t="s">
        <v>20364</v>
      </c>
      <c r="C252" t="s">
        <v>21505</v>
      </c>
      <c r="D252" s="176">
        <v>0</v>
      </c>
    </row>
    <row r="253" spans="1:4" x14ac:dyDescent="0.25">
      <c r="A253" t="str">
        <f t="shared" si="6"/>
        <v>Artisan Windows &amp; Doors</v>
      </c>
      <c r="B253" t="s">
        <v>21506</v>
      </c>
      <c r="C253" t="s">
        <v>20574</v>
      </c>
      <c r="D253" s="176">
        <v>1</v>
      </c>
    </row>
    <row r="254" spans="1:4" x14ac:dyDescent="0.25">
      <c r="A254" t="str">
        <f t="shared" si="6"/>
        <v>AGS - Commercial</v>
      </c>
      <c r="B254" t="s">
        <v>20575</v>
      </c>
      <c r="C254" t="s">
        <v>20576</v>
      </c>
      <c r="D254" s="176">
        <v>0</v>
      </c>
    </row>
    <row r="255" spans="1:4" x14ac:dyDescent="0.25">
      <c r="A255" t="str">
        <f t="shared" si="6"/>
        <v>AGS - Commercial</v>
      </c>
      <c r="B255" t="s">
        <v>20573</v>
      </c>
      <c r="C255" t="s">
        <v>20574</v>
      </c>
      <c r="D255" s="176">
        <v>0</v>
      </c>
    </row>
    <row r="256" spans="1:4" x14ac:dyDescent="0.25">
      <c r="A256" t="str">
        <f t="shared" si="6"/>
        <v>Architectural Residential</v>
      </c>
      <c r="B256" t="s">
        <v>21507</v>
      </c>
      <c r="C256" t="s">
        <v>21508</v>
      </c>
      <c r="D256" s="176">
        <v>0</v>
      </c>
    </row>
    <row r="257" spans="1:4" x14ac:dyDescent="0.25">
      <c r="A257" t="str">
        <f t="shared" si="6"/>
        <v>AGS - Commercial</v>
      </c>
      <c r="B257" t="s">
        <v>20569</v>
      </c>
      <c r="C257" t="s">
        <v>20570</v>
      </c>
      <c r="D257" s="176">
        <v>0</v>
      </c>
    </row>
    <row r="258" spans="1:4" x14ac:dyDescent="0.25">
      <c r="A258" t="str">
        <f t="shared" si="6"/>
        <v>AGS - Commercial</v>
      </c>
      <c r="B258" t="s">
        <v>20577</v>
      </c>
      <c r="C258" t="s">
        <v>20108</v>
      </c>
      <c r="D258" s="176">
        <v>0</v>
      </c>
    </row>
    <row r="259" spans="1:4" x14ac:dyDescent="0.25">
      <c r="A259" t="str">
        <f t="shared" ref="A259:A292" si="7">VLOOKUP(MID(B259,6,5),$K$3:$L$45,2,FALSE)</f>
        <v>Architectural Residential</v>
      </c>
      <c r="B259" t="s">
        <v>21510</v>
      </c>
      <c r="C259" t="s">
        <v>21511</v>
      </c>
      <c r="D259" s="176">
        <v>0</v>
      </c>
    </row>
    <row r="260" spans="1:4" x14ac:dyDescent="0.25">
      <c r="A260" t="str">
        <f t="shared" si="7"/>
        <v>AGS - Commercial</v>
      </c>
      <c r="B260" t="s">
        <v>21513</v>
      </c>
      <c r="C260" t="s">
        <v>21514</v>
      </c>
      <c r="D260" s="176">
        <v>0</v>
      </c>
    </row>
    <row r="261" spans="1:4" x14ac:dyDescent="0.25">
      <c r="A261" t="str">
        <f t="shared" si="7"/>
        <v>Screening Fly Frame</v>
      </c>
      <c r="B261" t="s">
        <v>21515</v>
      </c>
      <c r="C261" t="s">
        <v>21516</v>
      </c>
      <c r="D261" s="176">
        <v>0</v>
      </c>
    </row>
    <row r="262" spans="1:4" x14ac:dyDescent="0.25">
      <c r="A262" t="str">
        <f t="shared" si="7"/>
        <v>AGS - Commercial</v>
      </c>
      <c r="B262" t="s">
        <v>20580</v>
      </c>
      <c r="C262" t="s">
        <v>20112</v>
      </c>
      <c r="D262" s="176">
        <v>0</v>
      </c>
    </row>
    <row r="263" spans="1:4" x14ac:dyDescent="0.25">
      <c r="A263" t="str">
        <f t="shared" si="7"/>
        <v>Schuco Systems</v>
      </c>
      <c r="B263" t="s">
        <v>20581</v>
      </c>
      <c r="C263" t="s">
        <v>20582</v>
      </c>
      <c r="D263" s="176">
        <v>0</v>
      </c>
    </row>
    <row r="264" spans="1:4" x14ac:dyDescent="0.25">
      <c r="A264" t="str">
        <f t="shared" si="7"/>
        <v>Schuco Systems</v>
      </c>
      <c r="B264" t="s">
        <v>20583</v>
      </c>
      <c r="C264" t="s">
        <v>20584</v>
      </c>
      <c r="D264" s="176">
        <v>0</v>
      </c>
    </row>
    <row r="265" spans="1:4" x14ac:dyDescent="0.25">
      <c r="A265" t="str">
        <f t="shared" si="7"/>
        <v>Schuco Systems</v>
      </c>
      <c r="B265" t="s">
        <v>20585</v>
      </c>
      <c r="C265" t="s">
        <v>20586</v>
      </c>
      <c r="D265" s="176">
        <v>0</v>
      </c>
    </row>
    <row r="266" spans="1:4" x14ac:dyDescent="0.25">
      <c r="A266" t="str">
        <f t="shared" si="7"/>
        <v>Schuco Systems</v>
      </c>
      <c r="B266" t="s">
        <v>20587</v>
      </c>
      <c r="C266" t="s">
        <v>20588</v>
      </c>
      <c r="D266" s="176">
        <v>0</v>
      </c>
    </row>
    <row r="267" spans="1:4" x14ac:dyDescent="0.25">
      <c r="A267" t="str">
        <f t="shared" si="7"/>
        <v>Schuco Systems</v>
      </c>
      <c r="B267" t="s">
        <v>20589</v>
      </c>
      <c r="C267" t="s">
        <v>20590</v>
      </c>
      <c r="D267" s="176">
        <v>0</v>
      </c>
    </row>
    <row r="268" spans="1:4" x14ac:dyDescent="0.25">
      <c r="A268" t="str">
        <f t="shared" si="7"/>
        <v>Schuco Systems</v>
      </c>
      <c r="B268" t="s">
        <v>20591</v>
      </c>
      <c r="C268" t="s">
        <v>20592</v>
      </c>
      <c r="D268" s="176">
        <v>0</v>
      </c>
    </row>
    <row r="269" spans="1:4" x14ac:dyDescent="0.25">
      <c r="A269" t="str">
        <f t="shared" si="7"/>
        <v>Schuco Systems</v>
      </c>
      <c r="B269" t="s">
        <v>20593</v>
      </c>
      <c r="C269" t="s">
        <v>20594</v>
      </c>
      <c r="D269" s="176">
        <v>0</v>
      </c>
    </row>
    <row r="270" spans="1:4" x14ac:dyDescent="0.25">
      <c r="A270" t="str">
        <f t="shared" si="7"/>
        <v>Schuco Systems</v>
      </c>
      <c r="B270" t="s">
        <v>20597</v>
      </c>
      <c r="C270" t="s">
        <v>20598</v>
      </c>
      <c r="D270" s="176">
        <v>0</v>
      </c>
    </row>
    <row r="271" spans="1:4" x14ac:dyDescent="0.25">
      <c r="A271" t="str">
        <f t="shared" si="7"/>
        <v>Schuco Systems</v>
      </c>
      <c r="B271" t="s">
        <v>20619</v>
      </c>
      <c r="C271" t="s">
        <v>20620</v>
      </c>
      <c r="D271" s="176">
        <v>0</v>
      </c>
    </row>
    <row r="272" spans="1:4" x14ac:dyDescent="0.25">
      <c r="A272" t="str">
        <f t="shared" si="7"/>
        <v>Schuco Systems</v>
      </c>
      <c r="B272" t="s">
        <v>20621</v>
      </c>
      <c r="C272" t="s">
        <v>20622</v>
      </c>
      <c r="D272" s="176">
        <v>0</v>
      </c>
    </row>
    <row r="273" spans="1:4" x14ac:dyDescent="0.25">
      <c r="A273" t="str">
        <f t="shared" si="7"/>
        <v>Schuco Systems</v>
      </c>
      <c r="B273" t="s">
        <v>20623</v>
      </c>
      <c r="C273" t="s">
        <v>20624</v>
      </c>
      <c r="D273" s="176">
        <v>0</v>
      </c>
    </row>
    <row r="274" spans="1:4" x14ac:dyDescent="0.25">
      <c r="A274" t="str">
        <f t="shared" si="7"/>
        <v>Schuco Systems</v>
      </c>
      <c r="B274" t="s">
        <v>20625</v>
      </c>
      <c r="C274" t="s">
        <v>20626</v>
      </c>
      <c r="D274" s="176">
        <v>0</v>
      </c>
    </row>
    <row r="275" spans="1:4" x14ac:dyDescent="0.25">
      <c r="A275" t="str">
        <f t="shared" si="7"/>
        <v>Screening D&amp;W Frames</v>
      </c>
      <c r="B275" t="s">
        <v>20318</v>
      </c>
      <c r="C275" t="s">
        <v>20319</v>
      </c>
      <c r="D275" s="176">
        <v>0</v>
      </c>
    </row>
    <row r="276" spans="1:4" x14ac:dyDescent="0.25">
      <c r="A276" t="str">
        <f t="shared" si="7"/>
        <v>Home Improvement Wardrobe</v>
      </c>
      <c r="B276" t="s">
        <v>20669</v>
      </c>
      <c r="C276" t="s">
        <v>20670</v>
      </c>
      <c r="D276" s="176">
        <v>0</v>
      </c>
    </row>
    <row r="277" spans="1:4" x14ac:dyDescent="0.25">
      <c r="A277" t="str">
        <f t="shared" si="7"/>
        <v>Futureline</v>
      </c>
      <c r="B277" t="s">
        <v>21538</v>
      </c>
      <c r="C277" t="s">
        <v>21539</v>
      </c>
      <c r="D277" s="176">
        <v>0</v>
      </c>
    </row>
    <row r="278" spans="1:4" x14ac:dyDescent="0.25">
      <c r="A278" t="str">
        <f t="shared" si="7"/>
        <v>Futureline</v>
      </c>
      <c r="B278" t="s">
        <v>21541</v>
      </c>
      <c r="C278" t="s">
        <v>21542</v>
      </c>
      <c r="D278" s="176">
        <v>0</v>
      </c>
    </row>
    <row r="279" spans="1:4" x14ac:dyDescent="0.25">
      <c r="A279" t="str">
        <f t="shared" si="7"/>
        <v>Futureline</v>
      </c>
      <c r="B279" t="s">
        <v>20672</v>
      </c>
      <c r="C279" t="s">
        <v>21543</v>
      </c>
      <c r="D279" s="176">
        <v>0</v>
      </c>
    </row>
    <row r="280" spans="1:4" x14ac:dyDescent="0.25">
      <c r="A280" t="str">
        <f t="shared" si="7"/>
        <v>Futureline</v>
      </c>
      <c r="B280" t="s">
        <v>21545</v>
      </c>
      <c r="C280" t="s">
        <v>21546</v>
      </c>
      <c r="D280" s="176">
        <v>0</v>
      </c>
    </row>
    <row r="281" spans="1:4" x14ac:dyDescent="0.25">
      <c r="A281" t="str">
        <f t="shared" si="7"/>
        <v>AGS - Commercial</v>
      </c>
      <c r="B281" t="s">
        <v>20675</v>
      </c>
      <c r="C281" t="s">
        <v>20109</v>
      </c>
      <c r="D281" s="176">
        <v>0</v>
      </c>
    </row>
    <row r="282" spans="1:4" x14ac:dyDescent="0.25">
      <c r="A282" t="str">
        <f t="shared" si="7"/>
        <v>AGS - Commercial</v>
      </c>
      <c r="B282" t="s">
        <v>20676</v>
      </c>
      <c r="C282" t="s">
        <v>20110</v>
      </c>
      <c r="D282" s="176">
        <v>0</v>
      </c>
    </row>
    <row r="283" spans="1:4" x14ac:dyDescent="0.25">
      <c r="A283" t="str">
        <f t="shared" si="7"/>
        <v>Home Improvement Wardrobe</v>
      </c>
      <c r="B283" t="s">
        <v>20578</v>
      </c>
      <c r="C283" t="s">
        <v>20579</v>
      </c>
      <c r="D283" s="176">
        <v>0</v>
      </c>
    </row>
    <row r="284" spans="1:4" x14ac:dyDescent="0.25">
      <c r="A284" t="str">
        <f t="shared" si="7"/>
        <v>Industrial Large Press</v>
      </c>
      <c r="B284" t="s">
        <v>20209</v>
      </c>
      <c r="C284" t="s">
        <v>20210</v>
      </c>
      <c r="D284" s="176">
        <v>0</v>
      </c>
    </row>
    <row r="285" spans="1:4" x14ac:dyDescent="0.25">
      <c r="A285" t="str">
        <f t="shared" si="7"/>
        <v>Industrial Large Press</v>
      </c>
      <c r="B285" t="s">
        <v>20238</v>
      </c>
      <c r="C285" t="s">
        <v>20239</v>
      </c>
      <c r="D285" s="176">
        <v>0</v>
      </c>
    </row>
    <row r="286" spans="1:4" x14ac:dyDescent="0.25">
      <c r="A286" t="str">
        <f t="shared" si="7"/>
        <v>Large Press Custr Excusives</v>
      </c>
      <c r="B286" t="s">
        <v>20677</v>
      </c>
      <c r="C286" t="s">
        <v>20678</v>
      </c>
      <c r="D286" s="176">
        <v>0</v>
      </c>
    </row>
    <row r="287" spans="1:4" x14ac:dyDescent="0.25">
      <c r="A287" t="str">
        <f t="shared" si="7"/>
        <v>Screening D&amp;W Frames</v>
      </c>
      <c r="B287" t="s">
        <v>20283</v>
      </c>
      <c r="C287" t="s">
        <v>20284</v>
      </c>
      <c r="D287" s="176">
        <v>0</v>
      </c>
    </row>
    <row r="288" spans="1:4" x14ac:dyDescent="0.25">
      <c r="A288" t="str">
        <f t="shared" si="7"/>
        <v>Machine Rod</v>
      </c>
      <c r="B288" t="s">
        <v>21555</v>
      </c>
      <c r="C288" t="s">
        <v>21556</v>
      </c>
      <c r="D288" s="176">
        <v>0</v>
      </c>
    </row>
    <row r="289" spans="1:4" x14ac:dyDescent="0.25">
      <c r="A289" t="str">
        <f t="shared" si="7"/>
        <v>Industrial Large Press</v>
      </c>
      <c r="B289" t="s">
        <v>20679</v>
      </c>
      <c r="C289" t="s">
        <v>20680</v>
      </c>
      <c r="D289" s="176">
        <v>0</v>
      </c>
    </row>
    <row r="290" spans="1:4" x14ac:dyDescent="0.25">
      <c r="A290" t="str">
        <f t="shared" si="7"/>
        <v>Industrial Large Press</v>
      </c>
      <c r="B290" t="s">
        <v>20681</v>
      </c>
      <c r="C290" t="s">
        <v>20682</v>
      </c>
      <c r="D290" s="176">
        <v>0</v>
      </c>
    </row>
    <row r="291" spans="1:4" x14ac:dyDescent="0.25">
      <c r="A291" t="str">
        <f t="shared" si="7"/>
        <v>Industrial</v>
      </c>
      <c r="B291" t="s">
        <v>20365</v>
      </c>
      <c r="C291" t="s">
        <v>20366</v>
      </c>
      <c r="D291" s="176">
        <v>0</v>
      </c>
    </row>
    <row r="292" spans="1:4" x14ac:dyDescent="0.25">
      <c r="A292" t="str">
        <f t="shared" si="7"/>
        <v>Panorama Door</v>
      </c>
      <c r="B292" s="258" t="s">
        <v>28651</v>
      </c>
      <c r="C292" t="s">
        <v>28652</v>
      </c>
      <c r="D292" s="176">
        <v>3</v>
      </c>
    </row>
    <row r="293" spans="1:4" x14ac:dyDescent="0.25">
      <c r="B293" s="177"/>
    </row>
  </sheetData>
  <sortState xmlns:xlrd2="http://schemas.microsoft.com/office/spreadsheetml/2017/richdata2" ref="N3:O235">
    <sortCondition ref="N2:N234"/>
  </sortState>
  <dataValidations count="2">
    <dataValidation type="list" allowBlank="1" showInputMessage="1" showErrorMessage="1" sqref="D293:D397 D3:D291" xr:uid="{00000000-0002-0000-0A00-000000000000}">
      <formula1>"0,1,2,3"</formula1>
    </dataValidation>
    <dataValidation type="list" allowBlank="1" showInputMessage="1" showErrorMessage="1" sqref="D292" xr:uid="{BCEE5DAD-2C07-4D1B-9E87-88E4429C0644}">
      <formula1>"3"</formula1>
    </dataValidation>
  </dataValidations>
  <pageMargins left="0.7" right="0.7" top="0.75" bottom="0.75" header="0.3" footer="0.3"/>
  <pageSetup paperSize="9" orientation="portrait"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BD0C3-8BB6-49AF-8522-389064EC3922}">
  <sheetPr codeName="Sheet17"/>
  <dimension ref="A1:L23"/>
  <sheetViews>
    <sheetView workbookViewId="0">
      <selection sqref="A1:L1000"/>
    </sheetView>
  </sheetViews>
  <sheetFormatPr defaultRowHeight="15" x14ac:dyDescent="0.25"/>
  <cols>
    <col min="1" max="1" width="24.42578125" customWidth="1"/>
    <col min="2" max="2" width="14.28515625" bestFit="1" customWidth="1"/>
    <col min="3" max="3" width="41.5703125" bestFit="1" customWidth="1"/>
    <col min="7" max="7" width="16.7109375" customWidth="1"/>
    <col min="11" max="11" width="22.42578125" customWidth="1"/>
    <col min="12" max="12" width="10.140625" bestFit="1" customWidth="1"/>
  </cols>
  <sheetData>
    <row r="1" spans="1:12" x14ac:dyDescent="0.25">
      <c r="A1" t="s">
        <v>29360</v>
      </c>
      <c r="B1" t="s">
        <v>29361</v>
      </c>
      <c r="G1" t="s">
        <v>29388</v>
      </c>
    </row>
    <row r="2" spans="1:12" x14ac:dyDescent="0.25">
      <c r="A2" t="s">
        <v>29362</v>
      </c>
      <c r="B2">
        <v>333333</v>
      </c>
    </row>
    <row r="3" spans="1:12" x14ac:dyDescent="0.25">
      <c r="A3" t="s">
        <v>29363</v>
      </c>
    </row>
    <row r="4" spans="1:12" x14ac:dyDescent="0.25">
      <c r="A4" t="s">
        <v>29364</v>
      </c>
    </row>
    <row r="5" spans="1:12" x14ac:dyDescent="0.25">
      <c r="A5" t="s">
        <v>29365</v>
      </c>
      <c r="B5" t="s">
        <v>29366</v>
      </c>
    </row>
    <row r="6" spans="1:12" x14ac:dyDescent="0.25">
      <c r="A6" t="s">
        <v>29367</v>
      </c>
      <c r="B6" t="s">
        <v>29368</v>
      </c>
    </row>
    <row r="7" spans="1:12" x14ac:dyDescent="0.25">
      <c r="A7" t="s">
        <v>29369</v>
      </c>
      <c r="B7" t="s">
        <v>29370</v>
      </c>
    </row>
    <row r="8" spans="1:12" x14ac:dyDescent="0.25">
      <c r="A8" t="s">
        <v>29371</v>
      </c>
      <c r="B8">
        <v>4304</v>
      </c>
    </row>
    <row r="10" spans="1:12" x14ac:dyDescent="0.25">
      <c r="A10" t="s">
        <v>20075</v>
      </c>
      <c r="B10" t="s">
        <v>29372</v>
      </c>
      <c r="C10" t="s">
        <v>11526</v>
      </c>
      <c r="D10" t="s">
        <v>11527</v>
      </c>
      <c r="E10" t="s">
        <v>13675</v>
      </c>
      <c r="F10" t="s">
        <v>29373</v>
      </c>
      <c r="G10" t="s">
        <v>29374</v>
      </c>
      <c r="H10" t="s">
        <v>29375</v>
      </c>
      <c r="I10" t="s">
        <v>29376</v>
      </c>
      <c r="K10" t="s">
        <v>29374</v>
      </c>
    </row>
    <row r="11" spans="1:12" x14ac:dyDescent="0.25">
      <c r="A11" t="s">
        <v>29377</v>
      </c>
      <c r="B11" t="s">
        <v>3133</v>
      </c>
      <c r="C11" t="s">
        <v>29378</v>
      </c>
      <c r="D11">
        <v>1</v>
      </c>
      <c r="E11">
        <v>6.5</v>
      </c>
      <c r="F11" t="s">
        <v>20782</v>
      </c>
      <c r="G11" t="s">
        <v>29379</v>
      </c>
      <c r="H11" t="s">
        <v>29380</v>
      </c>
      <c r="I11">
        <v>110.8</v>
      </c>
      <c r="K11" t="s">
        <v>29379</v>
      </c>
      <c r="L11" t="s">
        <v>29385</v>
      </c>
    </row>
    <row r="12" spans="1:12" x14ac:dyDescent="0.25">
      <c r="A12" t="s">
        <v>29377</v>
      </c>
      <c r="B12" t="s">
        <v>3145</v>
      </c>
      <c r="C12" t="s">
        <v>29381</v>
      </c>
      <c r="D12">
        <v>1</v>
      </c>
      <c r="E12">
        <v>6.5</v>
      </c>
      <c r="F12" t="s">
        <v>20782</v>
      </c>
      <c r="G12" t="s">
        <v>29379</v>
      </c>
      <c r="H12" t="s">
        <v>29380</v>
      </c>
      <c r="I12">
        <v>93.3</v>
      </c>
      <c r="K12" t="s">
        <v>45</v>
      </c>
    </row>
    <row r="13" spans="1:12" x14ac:dyDescent="0.25">
      <c r="A13" t="s">
        <v>29377</v>
      </c>
      <c r="B13" t="s">
        <v>3162</v>
      </c>
      <c r="C13" t="s">
        <v>29382</v>
      </c>
      <c r="D13">
        <v>1</v>
      </c>
      <c r="E13">
        <v>6.5</v>
      </c>
      <c r="F13" t="s">
        <v>20782</v>
      </c>
      <c r="G13" t="s">
        <v>29379</v>
      </c>
      <c r="H13" t="s">
        <v>29380</v>
      </c>
      <c r="I13">
        <v>31.97</v>
      </c>
      <c r="K13" t="s">
        <v>29385</v>
      </c>
    </row>
    <row r="14" spans="1:12" x14ac:dyDescent="0.25">
      <c r="A14" t="s">
        <v>29377</v>
      </c>
      <c r="B14" t="s">
        <v>3133</v>
      </c>
      <c r="C14" t="s">
        <v>29378</v>
      </c>
      <c r="D14">
        <v>1</v>
      </c>
      <c r="E14">
        <v>6.5</v>
      </c>
      <c r="F14" t="s">
        <v>29383</v>
      </c>
      <c r="G14" t="s">
        <v>45</v>
      </c>
      <c r="H14" t="s">
        <v>29380</v>
      </c>
      <c r="I14">
        <v>85.42</v>
      </c>
    </row>
    <row r="15" spans="1:12" x14ac:dyDescent="0.25">
      <c r="A15" t="s">
        <v>29377</v>
      </c>
      <c r="B15" t="s">
        <v>3145</v>
      </c>
      <c r="C15" t="s">
        <v>29381</v>
      </c>
      <c r="D15">
        <v>1</v>
      </c>
      <c r="E15">
        <v>6.5</v>
      </c>
      <c r="F15" t="s">
        <v>29383</v>
      </c>
      <c r="G15" t="s">
        <v>45</v>
      </c>
      <c r="H15" t="s">
        <v>29380</v>
      </c>
      <c r="I15">
        <v>72.22</v>
      </c>
    </row>
    <row r="16" spans="1:12" x14ac:dyDescent="0.25">
      <c r="A16" t="s">
        <v>29377</v>
      </c>
      <c r="B16" t="s">
        <v>3162</v>
      </c>
      <c r="C16" t="s">
        <v>29382</v>
      </c>
      <c r="D16">
        <v>1</v>
      </c>
      <c r="E16">
        <v>6.5</v>
      </c>
      <c r="F16" t="s">
        <v>29383</v>
      </c>
      <c r="G16" t="s">
        <v>45</v>
      </c>
      <c r="H16" t="s">
        <v>29380</v>
      </c>
      <c r="I16">
        <v>22.92</v>
      </c>
    </row>
    <row r="17" spans="1:9" x14ac:dyDescent="0.25">
      <c r="A17" t="s">
        <v>29377</v>
      </c>
      <c r="B17" t="s">
        <v>3133</v>
      </c>
      <c r="C17" t="s">
        <v>29378</v>
      </c>
      <c r="D17">
        <v>1</v>
      </c>
      <c r="E17">
        <v>6.5</v>
      </c>
      <c r="F17" t="s">
        <v>29384</v>
      </c>
      <c r="G17" t="s">
        <v>29385</v>
      </c>
      <c r="H17" t="s">
        <v>29380</v>
      </c>
      <c r="I17">
        <v>98.1</v>
      </c>
    </row>
    <row r="18" spans="1:9" x14ac:dyDescent="0.25">
      <c r="A18" t="s">
        <v>29377</v>
      </c>
      <c r="B18" t="s">
        <v>3145</v>
      </c>
      <c r="C18" t="s">
        <v>29381</v>
      </c>
      <c r="D18">
        <v>1</v>
      </c>
      <c r="E18">
        <v>6.5</v>
      </c>
      <c r="F18" t="s">
        <v>29384</v>
      </c>
      <c r="G18" t="s">
        <v>29385</v>
      </c>
      <c r="H18" t="s">
        <v>29380</v>
      </c>
      <c r="I18">
        <v>137.22</v>
      </c>
    </row>
    <row r="19" spans="1:9" x14ac:dyDescent="0.25">
      <c r="A19" t="s">
        <v>29377</v>
      </c>
      <c r="B19" t="s">
        <v>3162</v>
      </c>
      <c r="C19" t="s">
        <v>29382</v>
      </c>
      <c r="D19">
        <v>1</v>
      </c>
      <c r="E19">
        <v>6.5</v>
      </c>
      <c r="F19" t="s">
        <v>29384</v>
      </c>
      <c r="G19" t="s">
        <v>29385</v>
      </c>
      <c r="H19" t="s">
        <v>29380</v>
      </c>
      <c r="I19">
        <v>87.92</v>
      </c>
    </row>
    <row r="20" spans="1:9" x14ac:dyDescent="0.25">
      <c r="A20" t="s">
        <v>29377</v>
      </c>
      <c r="B20" t="s">
        <v>3133</v>
      </c>
      <c r="C20" t="s">
        <v>29378</v>
      </c>
      <c r="D20">
        <v>1</v>
      </c>
      <c r="E20">
        <v>6.5</v>
      </c>
      <c r="F20" t="s">
        <v>29386</v>
      </c>
      <c r="G20" t="s">
        <v>29385</v>
      </c>
      <c r="H20" t="s">
        <v>29380</v>
      </c>
      <c r="I20">
        <v>90.49</v>
      </c>
    </row>
    <row r="21" spans="1:9" x14ac:dyDescent="0.25">
      <c r="A21" t="s">
        <v>29377</v>
      </c>
      <c r="B21" t="s">
        <v>3145</v>
      </c>
      <c r="C21" t="s">
        <v>29381</v>
      </c>
      <c r="D21">
        <v>1</v>
      </c>
      <c r="E21">
        <v>6.5</v>
      </c>
      <c r="F21" t="s">
        <v>29386</v>
      </c>
      <c r="G21" t="s">
        <v>29385</v>
      </c>
      <c r="H21" t="s">
        <v>29380</v>
      </c>
      <c r="I21">
        <v>84.7</v>
      </c>
    </row>
    <row r="22" spans="1:9" x14ac:dyDescent="0.25">
      <c r="A22" t="s">
        <v>29377</v>
      </c>
      <c r="B22" t="s">
        <v>3162</v>
      </c>
      <c r="C22" t="s">
        <v>29382</v>
      </c>
      <c r="D22">
        <v>1</v>
      </c>
      <c r="E22">
        <v>6.5</v>
      </c>
      <c r="F22" t="s">
        <v>29386</v>
      </c>
      <c r="G22" t="s">
        <v>29385</v>
      </c>
      <c r="H22" t="s">
        <v>29380</v>
      </c>
      <c r="I22">
        <v>28.28</v>
      </c>
    </row>
    <row r="23" spans="1:9" x14ac:dyDescent="0.25">
      <c r="H23" t="s">
        <v>29387</v>
      </c>
      <c r="I23">
        <v>943.34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M250"/>
  <sheetViews>
    <sheetView workbookViewId="0"/>
  </sheetViews>
  <sheetFormatPr defaultRowHeight="15" x14ac:dyDescent="0.25"/>
  <cols>
    <col min="1" max="1" width="16.140625" customWidth="1"/>
    <col min="2" max="2" width="12.28515625" customWidth="1"/>
    <col min="3" max="3" width="19.140625" bestFit="1" customWidth="1"/>
    <col min="6" max="6" width="12.85546875" customWidth="1"/>
    <col min="9" max="9" width="20" bestFit="1" customWidth="1"/>
    <col min="17" max="17" width="15.42578125" customWidth="1"/>
  </cols>
  <sheetData>
    <row r="1" spans="1:13" x14ac:dyDescent="0.25">
      <c r="A1" t="s">
        <v>20054</v>
      </c>
      <c r="B1" t="s">
        <v>20055</v>
      </c>
      <c r="C1" t="s">
        <v>20056</v>
      </c>
      <c r="D1" t="s">
        <v>20057</v>
      </c>
      <c r="E1" t="s">
        <v>20058</v>
      </c>
      <c r="F1" t="s">
        <v>39</v>
      </c>
      <c r="G1" t="s">
        <v>13675</v>
      </c>
      <c r="H1" t="s">
        <v>20059</v>
      </c>
      <c r="I1" t="s">
        <v>38</v>
      </c>
      <c r="M1" t="s">
        <v>20060</v>
      </c>
    </row>
    <row r="2" spans="1:13" x14ac:dyDescent="0.25">
      <c r="F2" s="152"/>
      <c r="H2" s="152">
        <v>0</v>
      </c>
      <c r="M2" t="s">
        <v>20090</v>
      </c>
    </row>
    <row r="3" spans="1:13" x14ac:dyDescent="0.25">
      <c r="F3" s="152"/>
      <c r="H3" s="152">
        <v>0</v>
      </c>
    </row>
    <row r="4" spans="1:13" x14ac:dyDescent="0.25">
      <c r="F4" s="152"/>
      <c r="H4" s="152">
        <v>0</v>
      </c>
      <c r="M4" t="s">
        <v>20091</v>
      </c>
    </row>
    <row r="5" spans="1:13" x14ac:dyDescent="0.25">
      <c r="A5" t="str">
        <f t="shared" ref="A5:A66" si="0">IF(B5&gt;0,IF($M$2&gt;0,$M$2,""),"")</f>
        <v/>
      </c>
      <c r="C5" t="s">
        <v>17222</v>
      </c>
      <c r="E5" t="str">
        <f t="shared" ref="E5:E66" si="1">IF(B5&gt;0,"M","")</f>
        <v/>
      </c>
      <c r="F5" s="152" t="s">
        <v>17222</v>
      </c>
      <c r="H5" s="152" t="s">
        <v>17222</v>
      </c>
      <c r="M5" t="s">
        <v>20092</v>
      </c>
    </row>
    <row r="6" spans="1:13" x14ac:dyDescent="0.25">
      <c r="A6" t="str">
        <f t="shared" si="0"/>
        <v/>
      </c>
      <c r="C6" t="s">
        <v>17222</v>
      </c>
      <c r="E6" t="str">
        <f t="shared" si="1"/>
        <v/>
      </c>
      <c r="F6" s="152" t="s">
        <v>17222</v>
      </c>
      <c r="H6" s="152" t="s">
        <v>17222</v>
      </c>
      <c r="M6" t="s">
        <v>20093</v>
      </c>
    </row>
    <row r="7" spans="1:13" x14ac:dyDescent="0.25">
      <c r="A7" t="str">
        <f t="shared" si="0"/>
        <v/>
      </c>
      <c r="C7" t="s">
        <v>17222</v>
      </c>
      <c r="E7" t="str">
        <f t="shared" si="1"/>
        <v/>
      </c>
      <c r="F7" s="152" t="s">
        <v>17222</v>
      </c>
      <c r="H7" s="152" t="s">
        <v>17222</v>
      </c>
    </row>
    <row r="8" spans="1:13" x14ac:dyDescent="0.25">
      <c r="A8" t="str">
        <f t="shared" si="0"/>
        <v/>
      </c>
      <c r="C8" t="s">
        <v>17222</v>
      </c>
      <c r="E8" t="str">
        <f t="shared" si="1"/>
        <v/>
      </c>
      <c r="F8" s="152" t="s">
        <v>17222</v>
      </c>
      <c r="H8" s="152" t="s">
        <v>17222</v>
      </c>
    </row>
    <row r="9" spans="1:13" x14ac:dyDescent="0.25">
      <c r="A9" t="str">
        <f t="shared" si="0"/>
        <v/>
      </c>
      <c r="C9" t="s">
        <v>17222</v>
      </c>
      <c r="E9" t="str">
        <f t="shared" si="1"/>
        <v/>
      </c>
      <c r="F9" s="152" t="s">
        <v>17222</v>
      </c>
      <c r="H9" s="152" t="s">
        <v>17222</v>
      </c>
    </row>
    <row r="10" spans="1:13" x14ac:dyDescent="0.25">
      <c r="A10" t="str">
        <f t="shared" si="0"/>
        <v/>
      </c>
      <c r="C10" t="s">
        <v>17222</v>
      </c>
      <c r="E10" t="str">
        <f t="shared" si="1"/>
        <v/>
      </c>
      <c r="F10" s="152" t="s">
        <v>17222</v>
      </c>
      <c r="H10" s="152" t="s">
        <v>17222</v>
      </c>
    </row>
    <row r="11" spans="1:13" x14ac:dyDescent="0.25">
      <c r="A11" t="str">
        <f t="shared" si="0"/>
        <v/>
      </c>
      <c r="C11" t="s">
        <v>17222</v>
      </c>
      <c r="E11" t="str">
        <f t="shared" si="1"/>
        <v/>
      </c>
      <c r="F11" s="152" t="s">
        <v>17222</v>
      </c>
      <c r="H11" s="152" t="s">
        <v>17222</v>
      </c>
    </row>
    <row r="12" spans="1:13" x14ac:dyDescent="0.25">
      <c r="A12" t="str">
        <f t="shared" si="0"/>
        <v/>
      </c>
      <c r="C12" t="s">
        <v>17222</v>
      </c>
      <c r="E12" t="str">
        <f t="shared" si="1"/>
        <v/>
      </c>
      <c r="F12" s="152" t="s">
        <v>17222</v>
      </c>
      <c r="H12" s="152" t="s">
        <v>17222</v>
      </c>
    </row>
    <row r="13" spans="1:13" x14ac:dyDescent="0.25">
      <c r="A13" t="str">
        <f t="shared" si="0"/>
        <v/>
      </c>
      <c r="C13" t="s">
        <v>17222</v>
      </c>
      <c r="E13" t="str">
        <f t="shared" si="1"/>
        <v/>
      </c>
      <c r="F13" s="152" t="s">
        <v>17222</v>
      </c>
      <c r="H13" s="152" t="s">
        <v>17222</v>
      </c>
    </row>
    <row r="14" spans="1:13" x14ac:dyDescent="0.25">
      <c r="A14" t="str">
        <f t="shared" si="0"/>
        <v/>
      </c>
      <c r="C14" t="s">
        <v>17222</v>
      </c>
      <c r="E14" t="str">
        <f t="shared" si="1"/>
        <v/>
      </c>
      <c r="F14" s="152" t="s">
        <v>17222</v>
      </c>
      <c r="H14" s="152" t="s">
        <v>17222</v>
      </c>
    </row>
    <row r="15" spans="1:13" x14ac:dyDescent="0.25">
      <c r="A15" t="str">
        <f t="shared" si="0"/>
        <v/>
      </c>
      <c r="C15" t="s">
        <v>17222</v>
      </c>
      <c r="E15" t="str">
        <f t="shared" si="1"/>
        <v/>
      </c>
      <c r="F15" s="152" t="s">
        <v>17222</v>
      </c>
      <c r="H15" s="152" t="s">
        <v>17222</v>
      </c>
    </row>
    <row r="16" spans="1:13" x14ac:dyDescent="0.25">
      <c r="A16" t="str">
        <f t="shared" si="0"/>
        <v/>
      </c>
      <c r="C16" t="s">
        <v>17222</v>
      </c>
      <c r="E16" t="str">
        <f t="shared" si="1"/>
        <v/>
      </c>
      <c r="F16" s="152" t="s">
        <v>17222</v>
      </c>
      <c r="H16" s="152" t="s">
        <v>17222</v>
      </c>
    </row>
    <row r="17" spans="1:8" x14ac:dyDescent="0.25">
      <c r="A17" t="str">
        <f t="shared" si="0"/>
        <v/>
      </c>
      <c r="C17" t="s">
        <v>17222</v>
      </c>
      <c r="E17" t="str">
        <f t="shared" si="1"/>
        <v/>
      </c>
      <c r="F17" s="152" t="s">
        <v>17222</v>
      </c>
      <c r="H17" s="152" t="s">
        <v>17222</v>
      </c>
    </row>
    <row r="18" spans="1:8" x14ac:dyDescent="0.25">
      <c r="A18" t="str">
        <f t="shared" si="0"/>
        <v/>
      </c>
      <c r="C18" t="s">
        <v>17222</v>
      </c>
      <c r="E18" t="str">
        <f t="shared" si="1"/>
        <v/>
      </c>
      <c r="F18" s="152" t="s">
        <v>17222</v>
      </c>
      <c r="H18" s="152" t="s">
        <v>17222</v>
      </c>
    </row>
    <row r="19" spans="1:8" x14ac:dyDescent="0.25">
      <c r="A19" t="str">
        <f t="shared" si="0"/>
        <v/>
      </c>
      <c r="C19" t="s">
        <v>17222</v>
      </c>
      <c r="E19" t="str">
        <f t="shared" si="1"/>
        <v/>
      </c>
      <c r="F19" s="152" t="s">
        <v>17222</v>
      </c>
      <c r="H19" s="152" t="s">
        <v>17222</v>
      </c>
    </row>
    <row r="20" spans="1:8" x14ac:dyDescent="0.25">
      <c r="A20" t="str">
        <f t="shared" si="0"/>
        <v/>
      </c>
      <c r="C20" t="s">
        <v>17222</v>
      </c>
      <c r="E20" t="str">
        <f t="shared" si="1"/>
        <v/>
      </c>
      <c r="F20" s="152" t="s">
        <v>17222</v>
      </c>
      <c r="H20" s="152" t="s">
        <v>17222</v>
      </c>
    </row>
    <row r="21" spans="1:8" x14ac:dyDescent="0.25">
      <c r="A21" t="str">
        <f t="shared" si="0"/>
        <v/>
      </c>
      <c r="C21" t="s">
        <v>17222</v>
      </c>
      <c r="E21" t="str">
        <f t="shared" si="1"/>
        <v/>
      </c>
      <c r="F21" s="152" t="s">
        <v>17222</v>
      </c>
      <c r="H21" s="152" t="s">
        <v>17222</v>
      </c>
    </row>
    <row r="22" spans="1:8" x14ac:dyDescent="0.25">
      <c r="A22" t="str">
        <f t="shared" si="0"/>
        <v/>
      </c>
      <c r="C22" t="s">
        <v>17222</v>
      </c>
      <c r="E22" t="str">
        <f t="shared" si="1"/>
        <v/>
      </c>
      <c r="F22" s="152" t="s">
        <v>17222</v>
      </c>
      <c r="H22" s="152" t="s">
        <v>17222</v>
      </c>
    </row>
    <row r="23" spans="1:8" x14ac:dyDescent="0.25">
      <c r="A23" t="str">
        <f t="shared" si="0"/>
        <v/>
      </c>
      <c r="C23" t="s">
        <v>17222</v>
      </c>
      <c r="E23" t="str">
        <f t="shared" si="1"/>
        <v/>
      </c>
      <c r="F23" s="152" t="s">
        <v>17222</v>
      </c>
      <c r="H23" s="152" t="s">
        <v>17222</v>
      </c>
    </row>
    <row r="24" spans="1:8" x14ac:dyDescent="0.25">
      <c r="A24" t="str">
        <f t="shared" si="0"/>
        <v/>
      </c>
      <c r="C24" t="s">
        <v>17222</v>
      </c>
      <c r="E24" t="str">
        <f t="shared" si="1"/>
        <v/>
      </c>
      <c r="F24" s="152" t="s">
        <v>17222</v>
      </c>
      <c r="H24" s="152" t="s">
        <v>17222</v>
      </c>
    </row>
    <row r="25" spans="1:8" x14ac:dyDescent="0.25">
      <c r="A25" t="str">
        <f t="shared" si="0"/>
        <v/>
      </c>
      <c r="C25" t="s">
        <v>17222</v>
      </c>
      <c r="E25" t="str">
        <f t="shared" si="1"/>
        <v/>
      </c>
      <c r="F25" s="152" t="s">
        <v>17222</v>
      </c>
      <c r="H25" s="152" t="s">
        <v>17222</v>
      </c>
    </row>
    <row r="26" spans="1:8" x14ac:dyDescent="0.25">
      <c r="A26" t="str">
        <f t="shared" si="0"/>
        <v/>
      </c>
      <c r="C26" t="s">
        <v>17222</v>
      </c>
      <c r="E26" t="str">
        <f t="shared" si="1"/>
        <v/>
      </c>
      <c r="F26" s="152" t="s">
        <v>17222</v>
      </c>
      <c r="H26" s="152" t="s">
        <v>17222</v>
      </c>
    </row>
    <row r="27" spans="1:8" x14ac:dyDescent="0.25">
      <c r="A27" t="str">
        <f t="shared" si="0"/>
        <v/>
      </c>
      <c r="C27" t="s">
        <v>17222</v>
      </c>
      <c r="E27" t="str">
        <f t="shared" si="1"/>
        <v/>
      </c>
      <c r="F27" s="152" t="s">
        <v>17222</v>
      </c>
      <c r="H27" s="152" t="s">
        <v>17222</v>
      </c>
    </row>
    <row r="28" spans="1:8" x14ac:dyDescent="0.25">
      <c r="A28" t="str">
        <f t="shared" si="0"/>
        <v/>
      </c>
      <c r="C28" t="s">
        <v>17222</v>
      </c>
      <c r="E28" t="str">
        <f t="shared" si="1"/>
        <v/>
      </c>
      <c r="F28" s="152" t="s">
        <v>17222</v>
      </c>
      <c r="H28" s="152" t="s">
        <v>17222</v>
      </c>
    </row>
    <row r="29" spans="1:8" x14ac:dyDescent="0.25">
      <c r="A29" t="str">
        <f t="shared" si="0"/>
        <v/>
      </c>
      <c r="C29" t="s">
        <v>17222</v>
      </c>
      <c r="E29" t="str">
        <f t="shared" si="1"/>
        <v/>
      </c>
      <c r="F29" s="152" t="s">
        <v>17222</v>
      </c>
      <c r="H29" s="152" t="s">
        <v>17222</v>
      </c>
    </row>
    <row r="30" spans="1:8" x14ac:dyDescent="0.25">
      <c r="A30" t="str">
        <f t="shared" si="0"/>
        <v/>
      </c>
      <c r="C30" t="s">
        <v>17222</v>
      </c>
      <c r="E30" t="str">
        <f t="shared" si="1"/>
        <v/>
      </c>
      <c r="F30" s="152" t="s">
        <v>17222</v>
      </c>
      <c r="H30" s="152" t="s">
        <v>17222</v>
      </c>
    </row>
    <row r="31" spans="1:8" x14ac:dyDescent="0.25">
      <c r="A31" t="str">
        <f t="shared" si="0"/>
        <v/>
      </c>
      <c r="C31" t="s">
        <v>17222</v>
      </c>
      <c r="E31" t="str">
        <f t="shared" si="1"/>
        <v/>
      </c>
      <c r="F31" s="152" t="s">
        <v>17222</v>
      </c>
      <c r="H31" s="152" t="s">
        <v>17222</v>
      </c>
    </row>
    <row r="32" spans="1:8" x14ac:dyDescent="0.25">
      <c r="A32" t="str">
        <f t="shared" si="0"/>
        <v/>
      </c>
      <c r="C32" t="s">
        <v>17222</v>
      </c>
      <c r="E32" t="str">
        <f t="shared" si="1"/>
        <v/>
      </c>
      <c r="F32" s="152" t="s">
        <v>17222</v>
      </c>
      <c r="H32" s="152" t="s">
        <v>17222</v>
      </c>
    </row>
    <row r="33" spans="1:8" x14ac:dyDescent="0.25">
      <c r="A33" t="str">
        <f t="shared" si="0"/>
        <v/>
      </c>
      <c r="C33" t="s">
        <v>17222</v>
      </c>
      <c r="E33" t="str">
        <f t="shared" si="1"/>
        <v/>
      </c>
      <c r="F33" s="152" t="s">
        <v>17222</v>
      </c>
      <c r="H33" s="152" t="s">
        <v>17222</v>
      </c>
    </row>
    <row r="34" spans="1:8" x14ac:dyDescent="0.25">
      <c r="A34" t="str">
        <f t="shared" si="0"/>
        <v/>
      </c>
      <c r="C34" t="s">
        <v>17222</v>
      </c>
      <c r="E34" t="str">
        <f t="shared" si="1"/>
        <v/>
      </c>
      <c r="F34" s="152" t="s">
        <v>17222</v>
      </c>
      <c r="H34" s="152" t="s">
        <v>17222</v>
      </c>
    </row>
    <row r="35" spans="1:8" x14ac:dyDescent="0.25">
      <c r="A35" t="str">
        <f t="shared" si="0"/>
        <v/>
      </c>
      <c r="C35" t="s">
        <v>17222</v>
      </c>
      <c r="E35" t="str">
        <f t="shared" si="1"/>
        <v/>
      </c>
      <c r="F35" s="152" t="s">
        <v>17222</v>
      </c>
      <c r="H35" s="152" t="s">
        <v>17222</v>
      </c>
    </row>
    <row r="36" spans="1:8" x14ac:dyDescent="0.25">
      <c r="A36" t="str">
        <f t="shared" si="0"/>
        <v/>
      </c>
      <c r="C36" t="s">
        <v>17222</v>
      </c>
      <c r="E36" t="str">
        <f t="shared" si="1"/>
        <v/>
      </c>
      <c r="F36" s="152" t="s">
        <v>17222</v>
      </c>
      <c r="H36" s="152" t="s">
        <v>17222</v>
      </c>
    </row>
    <row r="37" spans="1:8" x14ac:dyDescent="0.25">
      <c r="A37" t="str">
        <f t="shared" si="0"/>
        <v/>
      </c>
      <c r="C37" t="s">
        <v>17222</v>
      </c>
      <c r="E37" t="str">
        <f t="shared" si="1"/>
        <v/>
      </c>
      <c r="F37" s="152" t="s">
        <v>17222</v>
      </c>
      <c r="H37" s="152" t="s">
        <v>17222</v>
      </c>
    </row>
    <row r="38" spans="1:8" x14ac:dyDescent="0.25">
      <c r="A38" t="str">
        <f t="shared" si="0"/>
        <v/>
      </c>
      <c r="C38" t="s">
        <v>17222</v>
      </c>
      <c r="E38" t="str">
        <f t="shared" si="1"/>
        <v/>
      </c>
      <c r="F38" s="152" t="s">
        <v>17222</v>
      </c>
      <c r="H38" s="152" t="s">
        <v>17222</v>
      </c>
    </row>
    <row r="39" spans="1:8" x14ac:dyDescent="0.25">
      <c r="A39" t="str">
        <f t="shared" si="0"/>
        <v/>
      </c>
      <c r="C39" t="s">
        <v>17222</v>
      </c>
      <c r="E39" t="str">
        <f t="shared" si="1"/>
        <v/>
      </c>
      <c r="F39" s="152" t="s">
        <v>17222</v>
      </c>
      <c r="H39" s="152" t="s">
        <v>17222</v>
      </c>
    </row>
    <row r="40" spans="1:8" x14ac:dyDescent="0.25">
      <c r="A40" t="str">
        <f t="shared" si="0"/>
        <v/>
      </c>
      <c r="C40" t="s">
        <v>17222</v>
      </c>
      <c r="E40" t="str">
        <f t="shared" si="1"/>
        <v/>
      </c>
      <c r="F40" s="152" t="s">
        <v>17222</v>
      </c>
      <c r="H40" s="152" t="s">
        <v>17222</v>
      </c>
    </row>
    <row r="41" spans="1:8" x14ac:dyDescent="0.25">
      <c r="A41" t="str">
        <f t="shared" si="0"/>
        <v/>
      </c>
      <c r="C41" t="s">
        <v>17222</v>
      </c>
      <c r="E41" t="str">
        <f t="shared" si="1"/>
        <v/>
      </c>
      <c r="F41" s="152" t="s">
        <v>17222</v>
      </c>
      <c r="H41" s="152" t="s">
        <v>17222</v>
      </c>
    </row>
    <row r="42" spans="1:8" x14ac:dyDescent="0.25">
      <c r="A42" t="str">
        <f t="shared" si="0"/>
        <v/>
      </c>
      <c r="C42" t="s">
        <v>17222</v>
      </c>
      <c r="E42" t="str">
        <f t="shared" si="1"/>
        <v/>
      </c>
      <c r="F42" s="152" t="s">
        <v>17222</v>
      </c>
      <c r="H42" s="152" t="s">
        <v>17222</v>
      </c>
    </row>
    <row r="43" spans="1:8" x14ac:dyDescent="0.25">
      <c r="A43" t="str">
        <f t="shared" si="0"/>
        <v/>
      </c>
      <c r="C43" t="s">
        <v>17222</v>
      </c>
      <c r="E43" t="str">
        <f t="shared" si="1"/>
        <v/>
      </c>
      <c r="F43" s="152" t="s">
        <v>17222</v>
      </c>
      <c r="H43" s="152" t="s">
        <v>17222</v>
      </c>
    </row>
    <row r="44" spans="1:8" x14ac:dyDescent="0.25">
      <c r="A44" t="str">
        <f t="shared" si="0"/>
        <v/>
      </c>
      <c r="C44" t="s">
        <v>17222</v>
      </c>
      <c r="E44" t="str">
        <f t="shared" si="1"/>
        <v/>
      </c>
      <c r="F44" s="152" t="s">
        <v>17222</v>
      </c>
      <c r="H44" s="152" t="s">
        <v>17222</v>
      </c>
    </row>
    <row r="45" spans="1:8" x14ac:dyDescent="0.25">
      <c r="A45" t="str">
        <f t="shared" si="0"/>
        <v/>
      </c>
      <c r="C45" t="s">
        <v>17222</v>
      </c>
      <c r="E45" t="str">
        <f t="shared" si="1"/>
        <v/>
      </c>
      <c r="F45" s="152" t="s">
        <v>17222</v>
      </c>
      <c r="H45" s="152" t="s">
        <v>17222</v>
      </c>
    </row>
    <row r="46" spans="1:8" x14ac:dyDescent="0.25">
      <c r="A46" t="str">
        <f t="shared" si="0"/>
        <v/>
      </c>
      <c r="C46" t="s">
        <v>17222</v>
      </c>
      <c r="E46" t="str">
        <f t="shared" si="1"/>
        <v/>
      </c>
      <c r="F46" s="152" t="s">
        <v>17222</v>
      </c>
      <c r="H46" s="152" t="s">
        <v>17222</v>
      </c>
    </row>
    <row r="47" spans="1:8" x14ac:dyDescent="0.25">
      <c r="A47" t="str">
        <f t="shared" si="0"/>
        <v/>
      </c>
      <c r="C47" t="s">
        <v>17222</v>
      </c>
      <c r="E47" t="str">
        <f t="shared" si="1"/>
        <v/>
      </c>
      <c r="F47" s="152" t="s">
        <v>17222</v>
      </c>
      <c r="H47" s="152" t="s">
        <v>17222</v>
      </c>
    </row>
    <row r="48" spans="1:8" x14ac:dyDescent="0.25">
      <c r="A48" t="str">
        <f t="shared" si="0"/>
        <v/>
      </c>
      <c r="C48" t="s">
        <v>17222</v>
      </c>
      <c r="E48" t="str">
        <f t="shared" si="1"/>
        <v/>
      </c>
      <c r="F48" s="152" t="s">
        <v>17222</v>
      </c>
      <c r="H48" s="152" t="s">
        <v>17222</v>
      </c>
    </row>
    <row r="49" spans="1:8" x14ac:dyDescent="0.25">
      <c r="A49" t="str">
        <f t="shared" si="0"/>
        <v/>
      </c>
      <c r="C49" t="s">
        <v>17222</v>
      </c>
      <c r="E49" t="str">
        <f t="shared" si="1"/>
        <v/>
      </c>
      <c r="F49" s="152" t="s">
        <v>17222</v>
      </c>
      <c r="H49" s="152" t="s">
        <v>17222</v>
      </c>
    </row>
    <row r="50" spans="1:8" x14ac:dyDescent="0.25">
      <c r="A50" t="str">
        <f t="shared" si="0"/>
        <v/>
      </c>
      <c r="C50" t="s">
        <v>17222</v>
      </c>
      <c r="E50" t="str">
        <f t="shared" si="1"/>
        <v/>
      </c>
      <c r="F50" s="152" t="s">
        <v>17222</v>
      </c>
      <c r="H50" s="152" t="s">
        <v>17222</v>
      </c>
    </row>
    <row r="51" spans="1:8" x14ac:dyDescent="0.25">
      <c r="A51" t="str">
        <f t="shared" si="0"/>
        <v/>
      </c>
      <c r="C51" t="s">
        <v>17222</v>
      </c>
      <c r="E51" t="str">
        <f t="shared" si="1"/>
        <v/>
      </c>
      <c r="F51" s="152" t="s">
        <v>17222</v>
      </c>
      <c r="H51" s="152" t="s">
        <v>17222</v>
      </c>
    </row>
    <row r="52" spans="1:8" x14ac:dyDescent="0.25">
      <c r="A52" t="str">
        <f t="shared" si="0"/>
        <v/>
      </c>
      <c r="C52" t="s">
        <v>17222</v>
      </c>
      <c r="E52" t="str">
        <f t="shared" si="1"/>
        <v/>
      </c>
      <c r="F52" s="152" t="s">
        <v>17222</v>
      </c>
      <c r="H52" s="152" t="s">
        <v>17222</v>
      </c>
    </row>
    <row r="53" spans="1:8" x14ac:dyDescent="0.25">
      <c r="A53" t="str">
        <f t="shared" si="0"/>
        <v/>
      </c>
      <c r="C53" t="s">
        <v>17222</v>
      </c>
      <c r="E53" t="str">
        <f t="shared" si="1"/>
        <v/>
      </c>
      <c r="F53" s="152" t="s">
        <v>17222</v>
      </c>
      <c r="H53" s="152" t="s">
        <v>17222</v>
      </c>
    </row>
    <row r="54" spans="1:8" x14ac:dyDescent="0.25">
      <c r="A54" t="str">
        <f t="shared" si="0"/>
        <v/>
      </c>
      <c r="C54" t="s">
        <v>17222</v>
      </c>
      <c r="E54" t="str">
        <f t="shared" si="1"/>
        <v/>
      </c>
      <c r="F54" s="152" t="s">
        <v>17222</v>
      </c>
      <c r="H54" s="152" t="s">
        <v>17222</v>
      </c>
    </row>
    <row r="55" spans="1:8" x14ac:dyDescent="0.25">
      <c r="A55" t="str">
        <f t="shared" si="0"/>
        <v/>
      </c>
      <c r="C55" t="s">
        <v>17222</v>
      </c>
      <c r="E55" t="str">
        <f t="shared" si="1"/>
        <v/>
      </c>
      <c r="F55" s="152" t="s">
        <v>17222</v>
      </c>
      <c r="H55" s="152" t="s">
        <v>17222</v>
      </c>
    </row>
    <row r="56" spans="1:8" x14ac:dyDescent="0.25">
      <c r="A56" t="str">
        <f t="shared" si="0"/>
        <v/>
      </c>
      <c r="C56" t="s">
        <v>17222</v>
      </c>
      <c r="E56" t="str">
        <f t="shared" si="1"/>
        <v/>
      </c>
      <c r="F56" s="152" t="s">
        <v>17222</v>
      </c>
      <c r="H56" s="152" t="s">
        <v>17222</v>
      </c>
    </row>
    <row r="57" spans="1:8" x14ac:dyDescent="0.25">
      <c r="A57" t="str">
        <f t="shared" si="0"/>
        <v/>
      </c>
      <c r="C57" t="s">
        <v>17222</v>
      </c>
      <c r="E57" t="str">
        <f t="shared" si="1"/>
        <v/>
      </c>
      <c r="F57" s="152" t="s">
        <v>17222</v>
      </c>
      <c r="H57" s="152" t="s">
        <v>17222</v>
      </c>
    </row>
    <row r="58" spans="1:8" x14ac:dyDescent="0.25">
      <c r="A58" t="str">
        <f t="shared" si="0"/>
        <v/>
      </c>
      <c r="C58" t="s">
        <v>17222</v>
      </c>
      <c r="E58" t="str">
        <f t="shared" si="1"/>
        <v/>
      </c>
      <c r="F58" s="152" t="s">
        <v>17222</v>
      </c>
      <c r="H58" s="152" t="s">
        <v>17222</v>
      </c>
    </row>
    <row r="59" spans="1:8" x14ac:dyDescent="0.25">
      <c r="A59" t="str">
        <f t="shared" si="0"/>
        <v/>
      </c>
      <c r="C59" t="s">
        <v>17222</v>
      </c>
      <c r="E59" t="str">
        <f t="shared" si="1"/>
        <v/>
      </c>
      <c r="F59" s="152" t="s">
        <v>17222</v>
      </c>
      <c r="H59" s="152" t="s">
        <v>17222</v>
      </c>
    </row>
    <row r="60" spans="1:8" x14ac:dyDescent="0.25">
      <c r="A60" t="str">
        <f t="shared" si="0"/>
        <v/>
      </c>
      <c r="C60" t="s">
        <v>17222</v>
      </c>
      <c r="E60" t="str">
        <f t="shared" si="1"/>
        <v/>
      </c>
      <c r="F60" s="152" t="s">
        <v>17222</v>
      </c>
      <c r="H60" s="152" t="s">
        <v>17222</v>
      </c>
    </row>
    <row r="61" spans="1:8" x14ac:dyDescent="0.25">
      <c r="A61" t="str">
        <f t="shared" si="0"/>
        <v/>
      </c>
      <c r="C61" t="s">
        <v>17222</v>
      </c>
      <c r="E61" t="str">
        <f t="shared" si="1"/>
        <v/>
      </c>
      <c r="F61" s="152" t="s">
        <v>17222</v>
      </c>
      <c r="H61" s="152" t="s">
        <v>17222</v>
      </c>
    </row>
    <row r="62" spans="1:8" x14ac:dyDescent="0.25">
      <c r="A62" t="str">
        <f t="shared" si="0"/>
        <v/>
      </c>
      <c r="C62" t="s">
        <v>17222</v>
      </c>
      <c r="E62" t="str">
        <f t="shared" si="1"/>
        <v/>
      </c>
      <c r="F62" s="152" t="s">
        <v>17222</v>
      </c>
      <c r="H62" s="152" t="s">
        <v>17222</v>
      </c>
    </row>
    <row r="63" spans="1:8" x14ac:dyDescent="0.25">
      <c r="A63" t="str">
        <f t="shared" si="0"/>
        <v/>
      </c>
      <c r="C63" t="s">
        <v>17222</v>
      </c>
      <c r="E63" t="str">
        <f t="shared" si="1"/>
        <v/>
      </c>
      <c r="F63" s="152" t="s">
        <v>17222</v>
      </c>
      <c r="H63" s="152" t="s">
        <v>17222</v>
      </c>
    </row>
    <row r="64" spans="1:8" x14ac:dyDescent="0.25">
      <c r="A64" t="str">
        <f t="shared" si="0"/>
        <v/>
      </c>
      <c r="C64" t="s">
        <v>17222</v>
      </c>
      <c r="E64" t="str">
        <f t="shared" si="1"/>
        <v/>
      </c>
      <c r="F64" s="152" t="s">
        <v>17222</v>
      </c>
      <c r="H64" s="152" t="s">
        <v>17222</v>
      </c>
    </row>
    <row r="65" spans="1:8" x14ac:dyDescent="0.25">
      <c r="A65" t="str">
        <f t="shared" si="0"/>
        <v/>
      </c>
      <c r="C65" t="s">
        <v>17222</v>
      </c>
      <c r="E65" t="str">
        <f t="shared" si="1"/>
        <v/>
      </c>
      <c r="F65" s="152" t="s">
        <v>17222</v>
      </c>
      <c r="H65" s="152" t="s">
        <v>17222</v>
      </c>
    </row>
    <row r="66" spans="1:8" x14ac:dyDescent="0.25">
      <c r="A66" t="str">
        <f t="shared" si="0"/>
        <v/>
      </c>
      <c r="C66" t="s">
        <v>17222</v>
      </c>
      <c r="E66" t="str">
        <f t="shared" si="1"/>
        <v/>
      </c>
      <c r="F66" s="152" t="s">
        <v>17222</v>
      </c>
      <c r="H66" s="152" t="s">
        <v>17222</v>
      </c>
    </row>
    <row r="67" spans="1:8" x14ac:dyDescent="0.25">
      <c r="A67" t="str">
        <f t="shared" ref="A67:A130" si="2">IF(B67&gt;0,IF($M$2&gt;0,$M$2,""),"")</f>
        <v/>
      </c>
      <c r="C67" t="s">
        <v>17222</v>
      </c>
      <c r="E67" t="str">
        <f t="shared" ref="E67:E130" si="3">IF(B67&gt;0,"M","")</f>
        <v/>
      </c>
      <c r="F67" s="152" t="s">
        <v>17222</v>
      </c>
      <c r="H67" s="152" t="s">
        <v>17222</v>
      </c>
    </row>
    <row r="68" spans="1:8" x14ac:dyDescent="0.25">
      <c r="A68" t="str">
        <f t="shared" si="2"/>
        <v/>
      </c>
      <c r="C68" t="s">
        <v>17222</v>
      </c>
      <c r="E68" t="str">
        <f t="shared" si="3"/>
        <v/>
      </c>
      <c r="F68" s="152" t="s">
        <v>17222</v>
      </c>
      <c r="H68" s="152" t="s">
        <v>17222</v>
      </c>
    </row>
    <row r="69" spans="1:8" x14ac:dyDescent="0.25">
      <c r="A69" t="str">
        <f t="shared" si="2"/>
        <v/>
      </c>
      <c r="C69" t="s">
        <v>17222</v>
      </c>
      <c r="E69" t="str">
        <f t="shared" si="3"/>
        <v/>
      </c>
      <c r="F69" s="152" t="s">
        <v>17222</v>
      </c>
      <c r="H69" s="152" t="s">
        <v>17222</v>
      </c>
    </row>
    <row r="70" spans="1:8" x14ac:dyDescent="0.25">
      <c r="A70" t="str">
        <f t="shared" si="2"/>
        <v/>
      </c>
      <c r="C70" t="s">
        <v>17222</v>
      </c>
      <c r="E70" t="str">
        <f t="shared" si="3"/>
        <v/>
      </c>
      <c r="F70" s="152" t="s">
        <v>17222</v>
      </c>
      <c r="H70" s="152" t="s">
        <v>17222</v>
      </c>
    </row>
    <row r="71" spans="1:8" x14ac:dyDescent="0.25">
      <c r="A71" t="str">
        <f t="shared" si="2"/>
        <v/>
      </c>
      <c r="C71" t="s">
        <v>17222</v>
      </c>
      <c r="E71" t="str">
        <f t="shared" si="3"/>
        <v/>
      </c>
      <c r="F71" s="152" t="s">
        <v>17222</v>
      </c>
      <c r="H71" s="152" t="s">
        <v>17222</v>
      </c>
    </row>
    <row r="72" spans="1:8" x14ac:dyDescent="0.25">
      <c r="A72" t="str">
        <f t="shared" si="2"/>
        <v/>
      </c>
      <c r="C72" t="s">
        <v>17222</v>
      </c>
      <c r="E72" t="str">
        <f t="shared" si="3"/>
        <v/>
      </c>
      <c r="F72" s="152" t="s">
        <v>17222</v>
      </c>
      <c r="H72" s="152" t="s">
        <v>17222</v>
      </c>
    </row>
    <row r="73" spans="1:8" x14ac:dyDescent="0.25">
      <c r="A73" t="str">
        <f t="shared" si="2"/>
        <v/>
      </c>
      <c r="C73" t="s">
        <v>17222</v>
      </c>
      <c r="E73" t="str">
        <f t="shared" si="3"/>
        <v/>
      </c>
      <c r="F73" s="152" t="s">
        <v>17222</v>
      </c>
      <c r="H73" s="152" t="s">
        <v>17222</v>
      </c>
    </row>
    <row r="74" spans="1:8" x14ac:dyDescent="0.25">
      <c r="A74" t="str">
        <f t="shared" si="2"/>
        <v/>
      </c>
      <c r="C74" t="s">
        <v>17222</v>
      </c>
      <c r="E74" t="str">
        <f t="shared" si="3"/>
        <v/>
      </c>
      <c r="F74" s="152" t="s">
        <v>17222</v>
      </c>
      <c r="H74" s="152" t="s">
        <v>17222</v>
      </c>
    </row>
    <row r="75" spans="1:8" x14ac:dyDescent="0.25">
      <c r="A75" t="str">
        <f t="shared" si="2"/>
        <v/>
      </c>
      <c r="C75" t="s">
        <v>17222</v>
      </c>
      <c r="E75" t="str">
        <f t="shared" si="3"/>
        <v/>
      </c>
      <c r="F75" s="152" t="s">
        <v>17222</v>
      </c>
      <c r="H75" s="152" t="s">
        <v>17222</v>
      </c>
    </row>
    <row r="76" spans="1:8" x14ac:dyDescent="0.25">
      <c r="A76" t="str">
        <f t="shared" si="2"/>
        <v/>
      </c>
      <c r="C76" t="s">
        <v>17222</v>
      </c>
      <c r="E76" t="str">
        <f t="shared" si="3"/>
        <v/>
      </c>
      <c r="F76" s="152" t="s">
        <v>17222</v>
      </c>
      <c r="H76" s="152" t="s">
        <v>17222</v>
      </c>
    </row>
    <row r="77" spans="1:8" x14ac:dyDescent="0.25">
      <c r="A77" t="str">
        <f t="shared" si="2"/>
        <v/>
      </c>
      <c r="C77" t="s">
        <v>17222</v>
      </c>
      <c r="E77" t="str">
        <f t="shared" si="3"/>
        <v/>
      </c>
      <c r="F77" s="152" t="s">
        <v>17222</v>
      </c>
      <c r="H77" s="152" t="s">
        <v>17222</v>
      </c>
    </row>
    <row r="78" spans="1:8" x14ac:dyDescent="0.25">
      <c r="A78" t="str">
        <f t="shared" si="2"/>
        <v/>
      </c>
      <c r="C78" t="s">
        <v>17222</v>
      </c>
      <c r="E78" t="str">
        <f t="shared" si="3"/>
        <v/>
      </c>
      <c r="F78" s="152" t="s">
        <v>17222</v>
      </c>
      <c r="H78" s="152" t="s">
        <v>17222</v>
      </c>
    </row>
    <row r="79" spans="1:8" x14ac:dyDescent="0.25">
      <c r="A79" t="str">
        <f t="shared" si="2"/>
        <v/>
      </c>
      <c r="C79" t="s">
        <v>17222</v>
      </c>
      <c r="E79" t="str">
        <f t="shared" si="3"/>
        <v/>
      </c>
      <c r="F79" s="152" t="s">
        <v>17222</v>
      </c>
      <c r="H79" s="152" t="s">
        <v>17222</v>
      </c>
    </row>
    <row r="80" spans="1:8" x14ac:dyDescent="0.25">
      <c r="A80" t="str">
        <f t="shared" si="2"/>
        <v/>
      </c>
      <c r="C80" t="s">
        <v>17222</v>
      </c>
      <c r="E80" t="str">
        <f t="shared" si="3"/>
        <v/>
      </c>
      <c r="F80" s="152" t="s">
        <v>17222</v>
      </c>
      <c r="H80" s="152" t="s">
        <v>17222</v>
      </c>
    </row>
    <row r="81" spans="1:8" x14ac:dyDescent="0.25">
      <c r="A81" t="str">
        <f t="shared" si="2"/>
        <v/>
      </c>
      <c r="C81" t="s">
        <v>17222</v>
      </c>
      <c r="E81" t="str">
        <f t="shared" si="3"/>
        <v/>
      </c>
      <c r="F81" s="152" t="s">
        <v>17222</v>
      </c>
      <c r="H81" s="152" t="s">
        <v>17222</v>
      </c>
    </row>
    <row r="82" spans="1:8" x14ac:dyDescent="0.25">
      <c r="A82" t="str">
        <f t="shared" si="2"/>
        <v/>
      </c>
      <c r="C82" t="s">
        <v>17222</v>
      </c>
      <c r="E82" t="str">
        <f t="shared" si="3"/>
        <v/>
      </c>
      <c r="F82" s="152" t="s">
        <v>17222</v>
      </c>
      <c r="H82" s="152" t="s">
        <v>17222</v>
      </c>
    </row>
    <row r="83" spans="1:8" x14ac:dyDescent="0.25">
      <c r="A83" t="str">
        <f t="shared" si="2"/>
        <v/>
      </c>
      <c r="C83" t="s">
        <v>17222</v>
      </c>
      <c r="E83" t="str">
        <f t="shared" si="3"/>
        <v/>
      </c>
      <c r="F83" s="152" t="s">
        <v>17222</v>
      </c>
      <c r="H83" s="152" t="s">
        <v>17222</v>
      </c>
    </row>
    <row r="84" spans="1:8" x14ac:dyDescent="0.25">
      <c r="A84" t="str">
        <f t="shared" si="2"/>
        <v/>
      </c>
      <c r="C84" t="s">
        <v>17222</v>
      </c>
      <c r="E84" t="str">
        <f t="shared" si="3"/>
        <v/>
      </c>
      <c r="F84" s="152" t="s">
        <v>17222</v>
      </c>
      <c r="H84" s="152" t="s">
        <v>17222</v>
      </c>
    </row>
    <row r="85" spans="1:8" x14ac:dyDescent="0.25">
      <c r="A85" t="str">
        <f t="shared" si="2"/>
        <v/>
      </c>
      <c r="C85" t="s">
        <v>17222</v>
      </c>
      <c r="E85" t="str">
        <f t="shared" si="3"/>
        <v/>
      </c>
      <c r="F85" s="152" t="s">
        <v>17222</v>
      </c>
      <c r="H85" s="152" t="s">
        <v>17222</v>
      </c>
    </row>
    <row r="86" spans="1:8" x14ac:dyDescent="0.25">
      <c r="A86" t="str">
        <f t="shared" si="2"/>
        <v/>
      </c>
      <c r="C86" t="s">
        <v>17222</v>
      </c>
      <c r="E86" t="str">
        <f t="shared" si="3"/>
        <v/>
      </c>
      <c r="F86" s="152" t="s">
        <v>17222</v>
      </c>
      <c r="H86" s="152" t="s">
        <v>17222</v>
      </c>
    </row>
    <row r="87" spans="1:8" x14ac:dyDescent="0.25">
      <c r="A87" t="str">
        <f t="shared" si="2"/>
        <v/>
      </c>
      <c r="C87" t="s">
        <v>17222</v>
      </c>
      <c r="E87" t="str">
        <f t="shared" si="3"/>
        <v/>
      </c>
      <c r="F87" s="152" t="s">
        <v>17222</v>
      </c>
      <c r="H87" s="152" t="s">
        <v>17222</v>
      </c>
    </row>
    <row r="88" spans="1:8" x14ac:dyDescent="0.25">
      <c r="A88" t="str">
        <f t="shared" si="2"/>
        <v/>
      </c>
      <c r="C88" t="s">
        <v>17222</v>
      </c>
      <c r="E88" t="str">
        <f t="shared" si="3"/>
        <v/>
      </c>
      <c r="F88" s="152" t="s">
        <v>17222</v>
      </c>
      <c r="H88" s="152" t="s">
        <v>17222</v>
      </c>
    </row>
    <row r="89" spans="1:8" x14ac:dyDescent="0.25">
      <c r="A89" t="str">
        <f t="shared" si="2"/>
        <v/>
      </c>
      <c r="C89" t="s">
        <v>17222</v>
      </c>
      <c r="E89" t="str">
        <f t="shared" si="3"/>
        <v/>
      </c>
      <c r="F89" s="152" t="s">
        <v>17222</v>
      </c>
      <c r="H89" s="152" t="s">
        <v>17222</v>
      </c>
    </row>
    <row r="90" spans="1:8" x14ac:dyDescent="0.25">
      <c r="A90" t="str">
        <f t="shared" si="2"/>
        <v/>
      </c>
      <c r="C90" t="s">
        <v>17222</v>
      </c>
      <c r="E90" t="str">
        <f t="shared" si="3"/>
        <v/>
      </c>
      <c r="F90" s="152" t="s">
        <v>17222</v>
      </c>
      <c r="H90" s="152" t="s">
        <v>17222</v>
      </c>
    </row>
    <row r="91" spans="1:8" x14ac:dyDescent="0.25">
      <c r="A91" t="str">
        <f t="shared" si="2"/>
        <v/>
      </c>
      <c r="C91" t="s">
        <v>17222</v>
      </c>
      <c r="E91" t="str">
        <f t="shared" si="3"/>
        <v/>
      </c>
      <c r="F91" s="152" t="s">
        <v>17222</v>
      </c>
      <c r="H91" s="152" t="s">
        <v>17222</v>
      </c>
    </row>
    <row r="92" spans="1:8" x14ac:dyDescent="0.25">
      <c r="A92" t="str">
        <f t="shared" si="2"/>
        <v/>
      </c>
      <c r="C92" t="s">
        <v>17222</v>
      </c>
      <c r="E92" t="str">
        <f t="shared" si="3"/>
        <v/>
      </c>
      <c r="F92" s="152" t="s">
        <v>17222</v>
      </c>
      <c r="H92" s="152" t="s">
        <v>17222</v>
      </c>
    </row>
    <row r="93" spans="1:8" x14ac:dyDescent="0.25">
      <c r="A93" t="str">
        <f t="shared" si="2"/>
        <v/>
      </c>
      <c r="C93" t="s">
        <v>17222</v>
      </c>
      <c r="E93" t="str">
        <f t="shared" si="3"/>
        <v/>
      </c>
      <c r="F93" s="152" t="s">
        <v>17222</v>
      </c>
      <c r="H93" s="152" t="s">
        <v>17222</v>
      </c>
    </row>
    <row r="94" spans="1:8" x14ac:dyDescent="0.25">
      <c r="A94" t="str">
        <f t="shared" si="2"/>
        <v/>
      </c>
      <c r="C94" t="s">
        <v>17222</v>
      </c>
      <c r="E94" t="str">
        <f t="shared" si="3"/>
        <v/>
      </c>
      <c r="F94" s="152" t="s">
        <v>17222</v>
      </c>
      <c r="H94" s="152" t="s">
        <v>17222</v>
      </c>
    </row>
    <row r="95" spans="1:8" x14ac:dyDescent="0.25">
      <c r="A95" t="str">
        <f t="shared" si="2"/>
        <v/>
      </c>
      <c r="C95" t="s">
        <v>17222</v>
      </c>
      <c r="E95" t="str">
        <f t="shared" si="3"/>
        <v/>
      </c>
      <c r="F95" s="152" t="s">
        <v>17222</v>
      </c>
      <c r="H95" s="152" t="s">
        <v>17222</v>
      </c>
    </row>
    <row r="96" spans="1:8" x14ac:dyDescent="0.25">
      <c r="A96" t="str">
        <f t="shared" si="2"/>
        <v/>
      </c>
      <c r="C96" t="s">
        <v>17222</v>
      </c>
      <c r="E96" t="str">
        <f t="shared" si="3"/>
        <v/>
      </c>
      <c r="F96" s="152" t="s">
        <v>17222</v>
      </c>
      <c r="H96" s="152" t="s">
        <v>17222</v>
      </c>
    </row>
    <row r="97" spans="1:8" x14ac:dyDescent="0.25">
      <c r="A97" t="str">
        <f t="shared" si="2"/>
        <v/>
      </c>
      <c r="C97" t="s">
        <v>17222</v>
      </c>
      <c r="E97" t="str">
        <f t="shared" si="3"/>
        <v/>
      </c>
      <c r="F97" s="152" t="s">
        <v>17222</v>
      </c>
      <c r="H97" s="152" t="s">
        <v>17222</v>
      </c>
    </row>
    <row r="98" spans="1:8" x14ac:dyDescent="0.25">
      <c r="A98" t="str">
        <f t="shared" si="2"/>
        <v/>
      </c>
      <c r="C98" t="s">
        <v>17222</v>
      </c>
      <c r="E98" t="str">
        <f t="shared" si="3"/>
        <v/>
      </c>
      <c r="F98" s="152" t="s">
        <v>17222</v>
      </c>
      <c r="H98" s="152" t="s">
        <v>17222</v>
      </c>
    </row>
    <row r="99" spans="1:8" x14ac:dyDescent="0.25">
      <c r="A99" t="str">
        <f t="shared" si="2"/>
        <v/>
      </c>
      <c r="C99" t="s">
        <v>17222</v>
      </c>
      <c r="E99" t="str">
        <f t="shared" si="3"/>
        <v/>
      </c>
      <c r="F99" s="152" t="s">
        <v>17222</v>
      </c>
      <c r="H99" s="152" t="s">
        <v>17222</v>
      </c>
    </row>
    <row r="100" spans="1:8" x14ac:dyDescent="0.25">
      <c r="A100" t="str">
        <f t="shared" si="2"/>
        <v/>
      </c>
      <c r="C100" t="s">
        <v>17222</v>
      </c>
      <c r="E100" t="str">
        <f t="shared" si="3"/>
        <v/>
      </c>
      <c r="F100" s="152" t="s">
        <v>17222</v>
      </c>
      <c r="H100" s="152" t="s">
        <v>17222</v>
      </c>
    </row>
    <row r="101" spans="1:8" x14ac:dyDescent="0.25">
      <c r="A101" t="str">
        <f t="shared" si="2"/>
        <v/>
      </c>
      <c r="C101" t="s">
        <v>17222</v>
      </c>
      <c r="E101" t="str">
        <f t="shared" si="3"/>
        <v/>
      </c>
      <c r="F101" s="152" t="s">
        <v>17222</v>
      </c>
      <c r="H101" s="152" t="s">
        <v>17222</v>
      </c>
    </row>
    <row r="102" spans="1:8" x14ac:dyDescent="0.25">
      <c r="A102" t="str">
        <f t="shared" si="2"/>
        <v/>
      </c>
      <c r="C102" t="s">
        <v>17222</v>
      </c>
      <c r="E102" t="str">
        <f t="shared" si="3"/>
        <v/>
      </c>
      <c r="F102" s="152" t="s">
        <v>17222</v>
      </c>
      <c r="H102" s="152" t="s">
        <v>17222</v>
      </c>
    </row>
    <row r="103" spans="1:8" x14ac:dyDescent="0.25">
      <c r="A103" t="str">
        <f t="shared" si="2"/>
        <v/>
      </c>
      <c r="C103" t="s">
        <v>17222</v>
      </c>
      <c r="E103" t="str">
        <f t="shared" si="3"/>
        <v/>
      </c>
      <c r="F103" s="152" t="s">
        <v>17222</v>
      </c>
      <c r="H103" s="152" t="s">
        <v>17222</v>
      </c>
    </row>
    <row r="104" spans="1:8" x14ac:dyDescent="0.25">
      <c r="A104" t="str">
        <f t="shared" si="2"/>
        <v/>
      </c>
      <c r="C104" t="s">
        <v>17222</v>
      </c>
      <c r="E104" t="str">
        <f t="shared" si="3"/>
        <v/>
      </c>
      <c r="F104" s="152" t="s">
        <v>17222</v>
      </c>
      <c r="H104" s="152" t="s">
        <v>17222</v>
      </c>
    </row>
    <row r="105" spans="1:8" x14ac:dyDescent="0.25">
      <c r="A105" t="str">
        <f t="shared" si="2"/>
        <v/>
      </c>
      <c r="C105" t="s">
        <v>17222</v>
      </c>
      <c r="E105" t="str">
        <f t="shared" si="3"/>
        <v/>
      </c>
      <c r="F105" s="152" t="s">
        <v>17222</v>
      </c>
      <c r="H105" s="152" t="s">
        <v>17222</v>
      </c>
    </row>
    <row r="106" spans="1:8" x14ac:dyDescent="0.25">
      <c r="A106" t="str">
        <f t="shared" si="2"/>
        <v/>
      </c>
      <c r="C106" t="s">
        <v>17222</v>
      </c>
      <c r="E106" t="str">
        <f t="shared" si="3"/>
        <v/>
      </c>
      <c r="F106" s="152" t="s">
        <v>17222</v>
      </c>
      <c r="H106" s="152" t="s">
        <v>17222</v>
      </c>
    </row>
    <row r="107" spans="1:8" x14ac:dyDescent="0.25">
      <c r="A107" t="str">
        <f t="shared" si="2"/>
        <v/>
      </c>
      <c r="C107" t="s">
        <v>17222</v>
      </c>
      <c r="E107" t="str">
        <f t="shared" si="3"/>
        <v/>
      </c>
      <c r="F107" s="152" t="s">
        <v>17222</v>
      </c>
      <c r="H107" s="152" t="s">
        <v>17222</v>
      </c>
    </row>
    <row r="108" spans="1:8" x14ac:dyDescent="0.25">
      <c r="A108" t="str">
        <f t="shared" si="2"/>
        <v/>
      </c>
      <c r="C108" t="s">
        <v>17222</v>
      </c>
      <c r="E108" t="str">
        <f t="shared" si="3"/>
        <v/>
      </c>
      <c r="F108" s="152" t="s">
        <v>17222</v>
      </c>
      <c r="H108" s="152" t="s">
        <v>17222</v>
      </c>
    </row>
    <row r="109" spans="1:8" x14ac:dyDescent="0.25">
      <c r="A109" t="str">
        <f t="shared" si="2"/>
        <v/>
      </c>
      <c r="C109" t="s">
        <v>17222</v>
      </c>
      <c r="E109" t="str">
        <f t="shared" si="3"/>
        <v/>
      </c>
      <c r="F109" s="152" t="s">
        <v>17222</v>
      </c>
      <c r="H109" s="152" t="s">
        <v>17222</v>
      </c>
    </row>
    <row r="110" spans="1:8" x14ac:dyDescent="0.25">
      <c r="A110" t="str">
        <f t="shared" si="2"/>
        <v/>
      </c>
      <c r="C110" t="s">
        <v>17222</v>
      </c>
      <c r="E110" t="str">
        <f t="shared" si="3"/>
        <v/>
      </c>
      <c r="F110" s="152" t="s">
        <v>17222</v>
      </c>
      <c r="H110" s="152" t="s">
        <v>17222</v>
      </c>
    </row>
    <row r="111" spans="1:8" x14ac:dyDescent="0.25">
      <c r="A111" t="str">
        <f t="shared" si="2"/>
        <v/>
      </c>
      <c r="C111" t="s">
        <v>17222</v>
      </c>
      <c r="E111" t="str">
        <f t="shared" si="3"/>
        <v/>
      </c>
      <c r="F111" s="152" t="s">
        <v>17222</v>
      </c>
      <c r="H111" s="152" t="s">
        <v>17222</v>
      </c>
    </row>
    <row r="112" spans="1:8" x14ac:dyDescent="0.25">
      <c r="A112" t="str">
        <f t="shared" si="2"/>
        <v/>
      </c>
      <c r="C112" t="s">
        <v>17222</v>
      </c>
      <c r="E112" t="str">
        <f t="shared" si="3"/>
        <v/>
      </c>
      <c r="F112" s="152" t="s">
        <v>17222</v>
      </c>
      <c r="H112" s="152" t="s">
        <v>17222</v>
      </c>
    </row>
    <row r="113" spans="1:8" x14ac:dyDescent="0.25">
      <c r="A113" t="str">
        <f t="shared" si="2"/>
        <v/>
      </c>
      <c r="C113" t="s">
        <v>17222</v>
      </c>
      <c r="E113" t="str">
        <f t="shared" si="3"/>
        <v/>
      </c>
      <c r="F113" s="152" t="s">
        <v>17222</v>
      </c>
      <c r="H113" s="152" t="s">
        <v>17222</v>
      </c>
    </row>
    <row r="114" spans="1:8" x14ac:dyDescent="0.25">
      <c r="A114" t="str">
        <f t="shared" si="2"/>
        <v/>
      </c>
      <c r="C114" t="s">
        <v>17222</v>
      </c>
      <c r="E114" t="str">
        <f t="shared" si="3"/>
        <v/>
      </c>
      <c r="F114" s="152" t="s">
        <v>17222</v>
      </c>
      <c r="H114" s="152" t="s">
        <v>17222</v>
      </c>
    </row>
    <row r="115" spans="1:8" x14ac:dyDescent="0.25">
      <c r="A115" t="str">
        <f t="shared" si="2"/>
        <v/>
      </c>
      <c r="C115" t="s">
        <v>17222</v>
      </c>
      <c r="E115" t="str">
        <f t="shared" si="3"/>
        <v/>
      </c>
      <c r="F115" s="152" t="s">
        <v>17222</v>
      </c>
      <c r="H115" s="152" t="s">
        <v>17222</v>
      </c>
    </row>
    <row r="116" spans="1:8" x14ac:dyDescent="0.25">
      <c r="A116" t="str">
        <f t="shared" si="2"/>
        <v/>
      </c>
      <c r="C116" t="s">
        <v>17222</v>
      </c>
      <c r="E116" t="str">
        <f t="shared" si="3"/>
        <v/>
      </c>
      <c r="F116" s="152" t="s">
        <v>17222</v>
      </c>
      <c r="H116" s="152" t="s">
        <v>17222</v>
      </c>
    </row>
    <row r="117" spans="1:8" x14ac:dyDescent="0.25">
      <c r="A117" t="str">
        <f t="shared" si="2"/>
        <v/>
      </c>
      <c r="C117" t="s">
        <v>17222</v>
      </c>
      <c r="E117" t="str">
        <f t="shared" si="3"/>
        <v/>
      </c>
      <c r="F117" s="152" t="s">
        <v>17222</v>
      </c>
      <c r="H117" s="152" t="s">
        <v>17222</v>
      </c>
    </row>
    <row r="118" spans="1:8" x14ac:dyDescent="0.25">
      <c r="A118" t="str">
        <f t="shared" si="2"/>
        <v/>
      </c>
      <c r="C118" t="s">
        <v>17222</v>
      </c>
      <c r="E118" t="str">
        <f t="shared" si="3"/>
        <v/>
      </c>
      <c r="F118" s="152" t="s">
        <v>17222</v>
      </c>
      <c r="H118" s="152" t="s">
        <v>17222</v>
      </c>
    </row>
    <row r="119" spans="1:8" x14ac:dyDescent="0.25">
      <c r="A119" t="str">
        <f t="shared" si="2"/>
        <v/>
      </c>
      <c r="C119" t="s">
        <v>17222</v>
      </c>
      <c r="E119" t="str">
        <f t="shared" si="3"/>
        <v/>
      </c>
      <c r="F119" s="152" t="s">
        <v>17222</v>
      </c>
      <c r="H119" s="152" t="s">
        <v>17222</v>
      </c>
    </row>
    <row r="120" spans="1:8" x14ac:dyDescent="0.25">
      <c r="A120" t="str">
        <f t="shared" si="2"/>
        <v/>
      </c>
      <c r="C120" t="s">
        <v>17222</v>
      </c>
      <c r="E120" t="str">
        <f t="shared" si="3"/>
        <v/>
      </c>
      <c r="F120" s="152" t="s">
        <v>17222</v>
      </c>
      <c r="H120" s="152" t="s">
        <v>17222</v>
      </c>
    </row>
    <row r="121" spans="1:8" x14ac:dyDescent="0.25">
      <c r="A121" t="str">
        <f t="shared" si="2"/>
        <v/>
      </c>
      <c r="C121" t="s">
        <v>17222</v>
      </c>
      <c r="E121" t="str">
        <f t="shared" si="3"/>
        <v/>
      </c>
      <c r="F121" s="152" t="s">
        <v>17222</v>
      </c>
      <c r="H121" s="152" t="s">
        <v>17222</v>
      </c>
    </row>
    <row r="122" spans="1:8" x14ac:dyDescent="0.25">
      <c r="A122" t="str">
        <f t="shared" si="2"/>
        <v/>
      </c>
      <c r="C122" t="s">
        <v>17222</v>
      </c>
      <c r="E122" t="str">
        <f t="shared" si="3"/>
        <v/>
      </c>
      <c r="F122" s="152" t="s">
        <v>17222</v>
      </c>
      <c r="H122" s="152" t="s">
        <v>17222</v>
      </c>
    </row>
    <row r="123" spans="1:8" x14ac:dyDescent="0.25">
      <c r="A123" t="str">
        <f t="shared" si="2"/>
        <v/>
      </c>
      <c r="C123" t="s">
        <v>17222</v>
      </c>
      <c r="E123" t="str">
        <f t="shared" si="3"/>
        <v/>
      </c>
      <c r="F123" s="152" t="s">
        <v>17222</v>
      </c>
      <c r="H123" s="152" t="s">
        <v>17222</v>
      </c>
    </row>
    <row r="124" spans="1:8" x14ac:dyDescent="0.25">
      <c r="A124" t="str">
        <f t="shared" si="2"/>
        <v/>
      </c>
      <c r="C124" t="s">
        <v>17222</v>
      </c>
      <c r="E124" t="str">
        <f t="shared" si="3"/>
        <v/>
      </c>
      <c r="F124" s="152" t="s">
        <v>17222</v>
      </c>
      <c r="H124" s="152" t="s">
        <v>17222</v>
      </c>
    </row>
    <row r="125" spans="1:8" x14ac:dyDescent="0.25">
      <c r="A125" t="str">
        <f t="shared" si="2"/>
        <v/>
      </c>
      <c r="C125" t="s">
        <v>17222</v>
      </c>
      <c r="E125" t="str">
        <f t="shared" si="3"/>
        <v/>
      </c>
      <c r="F125" s="152" t="s">
        <v>17222</v>
      </c>
      <c r="H125" s="152" t="s">
        <v>17222</v>
      </c>
    </row>
    <row r="126" spans="1:8" x14ac:dyDescent="0.25">
      <c r="A126" t="str">
        <f t="shared" si="2"/>
        <v/>
      </c>
      <c r="C126" t="s">
        <v>17222</v>
      </c>
      <c r="E126" t="str">
        <f t="shared" si="3"/>
        <v/>
      </c>
      <c r="F126" s="152" t="s">
        <v>17222</v>
      </c>
      <c r="H126" s="152" t="s">
        <v>17222</v>
      </c>
    </row>
    <row r="127" spans="1:8" x14ac:dyDescent="0.25">
      <c r="A127" t="str">
        <f t="shared" si="2"/>
        <v/>
      </c>
      <c r="C127" t="s">
        <v>17222</v>
      </c>
      <c r="E127" t="str">
        <f t="shared" si="3"/>
        <v/>
      </c>
      <c r="F127" s="152" t="s">
        <v>17222</v>
      </c>
      <c r="H127" s="152" t="s">
        <v>17222</v>
      </c>
    </row>
    <row r="128" spans="1:8" x14ac:dyDescent="0.25">
      <c r="A128" t="str">
        <f t="shared" si="2"/>
        <v/>
      </c>
      <c r="C128" t="s">
        <v>17222</v>
      </c>
      <c r="E128" t="str">
        <f t="shared" si="3"/>
        <v/>
      </c>
      <c r="F128" s="152" t="s">
        <v>17222</v>
      </c>
      <c r="H128" s="152" t="s">
        <v>17222</v>
      </c>
    </row>
    <row r="129" spans="1:8" x14ac:dyDescent="0.25">
      <c r="A129" t="str">
        <f t="shared" si="2"/>
        <v/>
      </c>
      <c r="C129" t="s">
        <v>17222</v>
      </c>
      <c r="E129" t="str">
        <f t="shared" si="3"/>
        <v/>
      </c>
      <c r="F129" s="152" t="s">
        <v>17222</v>
      </c>
      <c r="H129" s="152" t="s">
        <v>17222</v>
      </c>
    </row>
    <row r="130" spans="1:8" x14ac:dyDescent="0.25">
      <c r="A130" t="str">
        <f t="shared" si="2"/>
        <v/>
      </c>
      <c r="C130" t="s">
        <v>17222</v>
      </c>
      <c r="E130" t="str">
        <f t="shared" si="3"/>
        <v/>
      </c>
      <c r="F130" s="152" t="s">
        <v>17222</v>
      </c>
      <c r="H130" s="152" t="s">
        <v>17222</v>
      </c>
    </row>
    <row r="131" spans="1:8" x14ac:dyDescent="0.25">
      <c r="A131" t="str">
        <f t="shared" ref="A131:A194" si="4">IF(B131&gt;0,IF($M$2&gt;0,$M$2,""),"")</f>
        <v/>
      </c>
      <c r="C131" t="s">
        <v>17222</v>
      </c>
      <c r="E131" t="str">
        <f t="shared" ref="E131:E194" si="5">IF(B131&gt;0,"M","")</f>
        <v/>
      </c>
      <c r="F131" s="152" t="s">
        <v>17222</v>
      </c>
      <c r="H131" s="152" t="s">
        <v>17222</v>
      </c>
    </row>
    <row r="132" spans="1:8" x14ac:dyDescent="0.25">
      <c r="A132" t="str">
        <f t="shared" si="4"/>
        <v/>
      </c>
      <c r="C132" t="s">
        <v>17222</v>
      </c>
      <c r="E132" t="str">
        <f t="shared" si="5"/>
        <v/>
      </c>
      <c r="F132" s="152" t="s">
        <v>17222</v>
      </c>
      <c r="H132" s="152" t="s">
        <v>17222</v>
      </c>
    </row>
    <row r="133" spans="1:8" x14ac:dyDescent="0.25">
      <c r="A133" t="str">
        <f t="shared" si="4"/>
        <v/>
      </c>
      <c r="C133" t="s">
        <v>17222</v>
      </c>
      <c r="E133" t="str">
        <f t="shared" si="5"/>
        <v/>
      </c>
      <c r="F133" s="152" t="s">
        <v>17222</v>
      </c>
      <c r="H133" s="152" t="s">
        <v>17222</v>
      </c>
    </row>
    <row r="134" spans="1:8" x14ac:dyDescent="0.25">
      <c r="A134" t="str">
        <f t="shared" si="4"/>
        <v/>
      </c>
      <c r="C134" t="s">
        <v>17222</v>
      </c>
      <c r="E134" t="str">
        <f t="shared" si="5"/>
        <v/>
      </c>
      <c r="F134" s="152" t="s">
        <v>17222</v>
      </c>
      <c r="H134" s="152" t="s">
        <v>17222</v>
      </c>
    </row>
    <row r="135" spans="1:8" x14ac:dyDescent="0.25">
      <c r="A135" t="str">
        <f t="shared" si="4"/>
        <v/>
      </c>
      <c r="C135" t="s">
        <v>17222</v>
      </c>
      <c r="E135" t="str">
        <f t="shared" si="5"/>
        <v/>
      </c>
      <c r="F135" s="152" t="s">
        <v>17222</v>
      </c>
      <c r="H135" s="152" t="s">
        <v>17222</v>
      </c>
    </row>
    <row r="136" spans="1:8" x14ac:dyDescent="0.25">
      <c r="A136" t="str">
        <f t="shared" si="4"/>
        <v/>
      </c>
      <c r="C136" t="s">
        <v>17222</v>
      </c>
      <c r="E136" t="str">
        <f t="shared" si="5"/>
        <v/>
      </c>
      <c r="F136" s="152" t="s">
        <v>17222</v>
      </c>
      <c r="H136" s="152" t="s">
        <v>17222</v>
      </c>
    </row>
    <row r="137" spans="1:8" x14ac:dyDescent="0.25">
      <c r="A137" t="str">
        <f t="shared" si="4"/>
        <v/>
      </c>
      <c r="C137" t="s">
        <v>17222</v>
      </c>
      <c r="E137" t="str">
        <f t="shared" si="5"/>
        <v/>
      </c>
      <c r="F137" s="152" t="s">
        <v>17222</v>
      </c>
      <c r="H137" s="152" t="s">
        <v>17222</v>
      </c>
    </row>
    <row r="138" spans="1:8" x14ac:dyDescent="0.25">
      <c r="A138" t="str">
        <f t="shared" si="4"/>
        <v/>
      </c>
      <c r="C138" t="s">
        <v>17222</v>
      </c>
      <c r="E138" t="str">
        <f t="shared" si="5"/>
        <v/>
      </c>
      <c r="F138" s="152" t="s">
        <v>17222</v>
      </c>
      <c r="H138" s="152" t="s">
        <v>17222</v>
      </c>
    </row>
    <row r="139" spans="1:8" x14ac:dyDescent="0.25">
      <c r="A139" t="str">
        <f t="shared" si="4"/>
        <v/>
      </c>
      <c r="C139" t="s">
        <v>17222</v>
      </c>
      <c r="E139" t="str">
        <f t="shared" si="5"/>
        <v/>
      </c>
      <c r="F139" s="152" t="s">
        <v>17222</v>
      </c>
      <c r="H139" s="152" t="s">
        <v>17222</v>
      </c>
    </row>
    <row r="140" spans="1:8" x14ac:dyDescent="0.25">
      <c r="A140" t="str">
        <f t="shared" si="4"/>
        <v/>
      </c>
      <c r="C140" t="s">
        <v>17222</v>
      </c>
      <c r="E140" t="str">
        <f t="shared" si="5"/>
        <v/>
      </c>
      <c r="F140" s="152" t="s">
        <v>17222</v>
      </c>
      <c r="H140" s="152" t="s">
        <v>17222</v>
      </c>
    </row>
    <row r="141" spans="1:8" x14ac:dyDescent="0.25">
      <c r="A141" t="str">
        <f t="shared" si="4"/>
        <v/>
      </c>
      <c r="C141" t="s">
        <v>17222</v>
      </c>
      <c r="E141" t="str">
        <f t="shared" si="5"/>
        <v/>
      </c>
      <c r="F141" s="152" t="s">
        <v>17222</v>
      </c>
      <c r="H141" s="152" t="s">
        <v>17222</v>
      </c>
    </row>
    <row r="142" spans="1:8" x14ac:dyDescent="0.25">
      <c r="A142" t="str">
        <f t="shared" si="4"/>
        <v/>
      </c>
      <c r="C142" t="s">
        <v>17222</v>
      </c>
      <c r="E142" t="str">
        <f t="shared" si="5"/>
        <v/>
      </c>
      <c r="F142" s="152" t="s">
        <v>17222</v>
      </c>
      <c r="H142" s="152" t="s">
        <v>17222</v>
      </c>
    </row>
    <row r="143" spans="1:8" x14ac:dyDescent="0.25">
      <c r="A143" t="str">
        <f t="shared" si="4"/>
        <v/>
      </c>
      <c r="C143" t="s">
        <v>17222</v>
      </c>
      <c r="E143" t="str">
        <f t="shared" si="5"/>
        <v/>
      </c>
      <c r="F143" s="152" t="s">
        <v>17222</v>
      </c>
      <c r="H143" s="152" t="s">
        <v>17222</v>
      </c>
    </row>
    <row r="144" spans="1:8" x14ac:dyDescent="0.25">
      <c r="A144" t="str">
        <f t="shared" si="4"/>
        <v/>
      </c>
      <c r="C144" t="s">
        <v>17222</v>
      </c>
      <c r="E144" t="str">
        <f t="shared" si="5"/>
        <v/>
      </c>
      <c r="F144" s="152" t="s">
        <v>17222</v>
      </c>
      <c r="H144" s="152" t="s">
        <v>17222</v>
      </c>
    </row>
    <row r="145" spans="1:8" x14ac:dyDescent="0.25">
      <c r="A145" t="str">
        <f t="shared" si="4"/>
        <v/>
      </c>
      <c r="C145" t="s">
        <v>17222</v>
      </c>
      <c r="E145" t="str">
        <f t="shared" si="5"/>
        <v/>
      </c>
      <c r="F145" s="152" t="s">
        <v>17222</v>
      </c>
      <c r="H145" s="152" t="s">
        <v>17222</v>
      </c>
    </row>
    <row r="146" spans="1:8" x14ac:dyDescent="0.25">
      <c r="A146" t="str">
        <f t="shared" si="4"/>
        <v/>
      </c>
      <c r="C146" t="s">
        <v>17222</v>
      </c>
      <c r="E146" t="str">
        <f t="shared" si="5"/>
        <v/>
      </c>
      <c r="F146" s="152" t="s">
        <v>17222</v>
      </c>
      <c r="H146" s="152" t="s">
        <v>17222</v>
      </c>
    </row>
    <row r="147" spans="1:8" x14ac:dyDescent="0.25">
      <c r="A147" t="str">
        <f t="shared" si="4"/>
        <v/>
      </c>
      <c r="C147" t="s">
        <v>17222</v>
      </c>
      <c r="E147" t="str">
        <f t="shared" si="5"/>
        <v/>
      </c>
      <c r="F147" s="152" t="s">
        <v>17222</v>
      </c>
      <c r="H147" s="152" t="s">
        <v>17222</v>
      </c>
    </row>
    <row r="148" spans="1:8" x14ac:dyDescent="0.25">
      <c r="A148" t="str">
        <f t="shared" si="4"/>
        <v/>
      </c>
      <c r="C148" t="s">
        <v>17222</v>
      </c>
      <c r="E148" t="str">
        <f t="shared" si="5"/>
        <v/>
      </c>
      <c r="F148" s="152" t="s">
        <v>17222</v>
      </c>
      <c r="H148" s="152" t="s">
        <v>17222</v>
      </c>
    </row>
    <row r="149" spans="1:8" x14ac:dyDescent="0.25">
      <c r="A149" t="str">
        <f t="shared" si="4"/>
        <v/>
      </c>
      <c r="C149" t="s">
        <v>17222</v>
      </c>
      <c r="E149" t="str">
        <f t="shared" si="5"/>
        <v/>
      </c>
      <c r="F149" s="152" t="s">
        <v>17222</v>
      </c>
      <c r="H149" s="152" t="s">
        <v>17222</v>
      </c>
    </row>
    <row r="150" spans="1:8" x14ac:dyDescent="0.25">
      <c r="A150" t="str">
        <f t="shared" si="4"/>
        <v/>
      </c>
      <c r="C150" t="s">
        <v>17222</v>
      </c>
      <c r="E150" t="str">
        <f t="shared" si="5"/>
        <v/>
      </c>
      <c r="F150" s="152" t="s">
        <v>17222</v>
      </c>
      <c r="H150" s="152" t="s">
        <v>17222</v>
      </c>
    </row>
    <row r="151" spans="1:8" x14ac:dyDescent="0.25">
      <c r="A151" t="str">
        <f t="shared" si="4"/>
        <v/>
      </c>
      <c r="C151" t="s">
        <v>17222</v>
      </c>
      <c r="E151" t="str">
        <f t="shared" si="5"/>
        <v/>
      </c>
      <c r="F151" s="152" t="s">
        <v>17222</v>
      </c>
      <c r="H151" s="152" t="s">
        <v>17222</v>
      </c>
    </row>
    <row r="152" spans="1:8" x14ac:dyDescent="0.25">
      <c r="A152" t="str">
        <f t="shared" si="4"/>
        <v/>
      </c>
      <c r="C152" t="s">
        <v>17222</v>
      </c>
      <c r="E152" t="str">
        <f t="shared" si="5"/>
        <v/>
      </c>
      <c r="F152" s="152" t="s">
        <v>17222</v>
      </c>
      <c r="H152" s="152" t="s">
        <v>17222</v>
      </c>
    </row>
    <row r="153" spans="1:8" x14ac:dyDescent="0.25">
      <c r="A153" t="str">
        <f t="shared" si="4"/>
        <v/>
      </c>
      <c r="C153" t="s">
        <v>17222</v>
      </c>
      <c r="E153" t="str">
        <f t="shared" si="5"/>
        <v/>
      </c>
      <c r="F153" s="152" t="s">
        <v>17222</v>
      </c>
      <c r="H153" s="152" t="s">
        <v>17222</v>
      </c>
    </row>
    <row r="154" spans="1:8" x14ac:dyDescent="0.25">
      <c r="A154" t="str">
        <f t="shared" si="4"/>
        <v/>
      </c>
      <c r="C154" t="s">
        <v>17222</v>
      </c>
      <c r="E154" t="str">
        <f t="shared" si="5"/>
        <v/>
      </c>
      <c r="F154" s="152" t="s">
        <v>17222</v>
      </c>
      <c r="H154" s="152" t="s">
        <v>17222</v>
      </c>
    </row>
    <row r="155" spans="1:8" x14ac:dyDescent="0.25">
      <c r="A155" t="str">
        <f t="shared" si="4"/>
        <v/>
      </c>
      <c r="C155" t="s">
        <v>17222</v>
      </c>
      <c r="E155" t="str">
        <f t="shared" si="5"/>
        <v/>
      </c>
      <c r="F155" s="152" t="s">
        <v>17222</v>
      </c>
      <c r="H155" s="152" t="s">
        <v>17222</v>
      </c>
    </row>
    <row r="156" spans="1:8" x14ac:dyDescent="0.25">
      <c r="A156" t="str">
        <f t="shared" si="4"/>
        <v/>
      </c>
      <c r="C156" t="s">
        <v>17222</v>
      </c>
      <c r="E156" t="str">
        <f t="shared" si="5"/>
        <v/>
      </c>
      <c r="F156" s="152" t="s">
        <v>17222</v>
      </c>
      <c r="H156" s="152" t="s">
        <v>17222</v>
      </c>
    </row>
    <row r="157" spans="1:8" x14ac:dyDescent="0.25">
      <c r="A157" t="str">
        <f t="shared" si="4"/>
        <v/>
      </c>
      <c r="C157" t="s">
        <v>17222</v>
      </c>
      <c r="E157" t="str">
        <f t="shared" si="5"/>
        <v/>
      </c>
      <c r="F157" s="152" t="s">
        <v>17222</v>
      </c>
      <c r="H157" s="152" t="s">
        <v>17222</v>
      </c>
    </row>
    <row r="158" spans="1:8" x14ac:dyDescent="0.25">
      <c r="A158" t="str">
        <f t="shared" si="4"/>
        <v/>
      </c>
      <c r="C158" t="s">
        <v>17222</v>
      </c>
      <c r="E158" t="str">
        <f t="shared" si="5"/>
        <v/>
      </c>
      <c r="F158" s="152" t="s">
        <v>17222</v>
      </c>
      <c r="H158" s="152" t="s">
        <v>17222</v>
      </c>
    </row>
    <row r="159" spans="1:8" x14ac:dyDescent="0.25">
      <c r="A159" t="str">
        <f t="shared" si="4"/>
        <v/>
      </c>
      <c r="C159" t="s">
        <v>17222</v>
      </c>
      <c r="E159" t="str">
        <f t="shared" si="5"/>
        <v/>
      </c>
      <c r="F159" s="152" t="s">
        <v>17222</v>
      </c>
      <c r="H159" s="152" t="s">
        <v>17222</v>
      </c>
    </row>
    <row r="160" spans="1:8" x14ac:dyDescent="0.25">
      <c r="A160" t="str">
        <f t="shared" si="4"/>
        <v/>
      </c>
      <c r="C160" t="s">
        <v>17222</v>
      </c>
      <c r="E160" t="str">
        <f t="shared" si="5"/>
        <v/>
      </c>
      <c r="F160" s="152" t="s">
        <v>17222</v>
      </c>
      <c r="H160" s="152" t="s">
        <v>17222</v>
      </c>
    </row>
    <row r="161" spans="1:8" x14ac:dyDescent="0.25">
      <c r="A161" t="str">
        <f t="shared" si="4"/>
        <v/>
      </c>
      <c r="C161" t="s">
        <v>17222</v>
      </c>
      <c r="E161" t="str">
        <f t="shared" si="5"/>
        <v/>
      </c>
      <c r="F161" s="152" t="s">
        <v>17222</v>
      </c>
      <c r="H161" s="152" t="s">
        <v>17222</v>
      </c>
    </row>
    <row r="162" spans="1:8" x14ac:dyDescent="0.25">
      <c r="A162" t="str">
        <f t="shared" si="4"/>
        <v/>
      </c>
      <c r="C162" t="s">
        <v>17222</v>
      </c>
      <c r="E162" t="str">
        <f t="shared" si="5"/>
        <v/>
      </c>
      <c r="F162" s="152" t="s">
        <v>17222</v>
      </c>
      <c r="H162" s="152" t="s">
        <v>17222</v>
      </c>
    </row>
    <row r="163" spans="1:8" x14ac:dyDescent="0.25">
      <c r="A163" t="str">
        <f t="shared" si="4"/>
        <v/>
      </c>
      <c r="C163" t="s">
        <v>17222</v>
      </c>
      <c r="E163" t="str">
        <f t="shared" si="5"/>
        <v/>
      </c>
      <c r="F163" s="152" t="s">
        <v>17222</v>
      </c>
      <c r="H163" s="152" t="s">
        <v>17222</v>
      </c>
    </row>
    <row r="164" spans="1:8" x14ac:dyDescent="0.25">
      <c r="A164" t="str">
        <f t="shared" si="4"/>
        <v/>
      </c>
      <c r="C164" t="s">
        <v>17222</v>
      </c>
      <c r="E164" t="str">
        <f t="shared" si="5"/>
        <v/>
      </c>
      <c r="F164" s="152" t="s">
        <v>17222</v>
      </c>
      <c r="H164" s="152" t="s">
        <v>17222</v>
      </c>
    </row>
    <row r="165" spans="1:8" x14ac:dyDescent="0.25">
      <c r="A165" t="str">
        <f t="shared" si="4"/>
        <v/>
      </c>
      <c r="C165" t="s">
        <v>17222</v>
      </c>
      <c r="E165" t="str">
        <f t="shared" si="5"/>
        <v/>
      </c>
      <c r="F165" s="152" t="s">
        <v>17222</v>
      </c>
      <c r="H165" s="152" t="s">
        <v>17222</v>
      </c>
    </row>
    <row r="166" spans="1:8" x14ac:dyDescent="0.25">
      <c r="A166" t="str">
        <f t="shared" si="4"/>
        <v/>
      </c>
      <c r="C166" t="s">
        <v>17222</v>
      </c>
      <c r="E166" t="str">
        <f t="shared" si="5"/>
        <v/>
      </c>
      <c r="F166" s="152" t="s">
        <v>17222</v>
      </c>
      <c r="H166" s="152" t="s">
        <v>17222</v>
      </c>
    </row>
    <row r="167" spans="1:8" x14ac:dyDescent="0.25">
      <c r="A167" t="str">
        <f t="shared" si="4"/>
        <v/>
      </c>
      <c r="C167" t="s">
        <v>17222</v>
      </c>
      <c r="E167" t="str">
        <f t="shared" si="5"/>
        <v/>
      </c>
      <c r="F167" s="152" t="s">
        <v>17222</v>
      </c>
      <c r="H167" s="152" t="s">
        <v>17222</v>
      </c>
    </row>
    <row r="168" spans="1:8" x14ac:dyDescent="0.25">
      <c r="A168" t="str">
        <f t="shared" si="4"/>
        <v/>
      </c>
      <c r="C168" t="s">
        <v>17222</v>
      </c>
      <c r="E168" t="str">
        <f t="shared" si="5"/>
        <v/>
      </c>
      <c r="F168" s="152" t="s">
        <v>17222</v>
      </c>
      <c r="H168" s="152" t="s">
        <v>17222</v>
      </c>
    </row>
    <row r="169" spans="1:8" x14ac:dyDescent="0.25">
      <c r="A169" t="str">
        <f t="shared" si="4"/>
        <v/>
      </c>
      <c r="C169" t="s">
        <v>17222</v>
      </c>
      <c r="E169" t="str">
        <f t="shared" si="5"/>
        <v/>
      </c>
      <c r="F169" s="152" t="s">
        <v>17222</v>
      </c>
      <c r="H169" s="152" t="s">
        <v>17222</v>
      </c>
    </row>
    <row r="170" spans="1:8" x14ac:dyDescent="0.25">
      <c r="A170" t="str">
        <f t="shared" si="4"/>
        <v/>
      </c>
      <c r="C170" t="s">
        <v>17222</v>
      </c>
      <c r="E170" t="str">
        <f t="shared" si="5"/>
        <v/>
      </c>
      <c r="F170" s="152" t="s">
        <v>17222</v>
      </c>
      <c r="H170" s="152" t="s">
        <v>17222</v>
      </c>
    </row>
    <row r="171" spans="1:8" x14ac:dyDescent="0.25">
      <c r="A171" t="str">
        <f t="shared" si="4"/>
        <v/>
      </c>
      <c r="C171" t="s">
        <v>17222</v>
      </c>
      <c r="E171" t="str">
        <f t="shared" si="5"/>
        <v/>
      </c>
      <c r="F171" s="152" t="s">
        <v>17222</v>
      </c>
      <c r="H171" s="152" t="s">
        <v>17222</v>
      </c>
    </row>
    <row r="172" spans="1:8" x14ac:dyDescent="0.25">
      <c r="A172" t="str">
        <f t="shared" si="4"/>
        <v/>
      </c>
      <c r="C172" t="s">
        <v>17222</v>
      </c>
      <c r="E172" t="str">
        <f t="shared" si="5"/>
        <v/>
      </c>
      <c r="F172" s="152" t="s">
        <v>17222</v>
      </c>
      <c r="H172" s="152" t="s">
        <v>17222</v>
      </c>
    </row>
    <row r="173" spans="1:8" x14ac:dyDescent="0.25">
      <c r="A173" t="str">
        <f t="shared" si="4"/>
        <v/>
      </c>
      <c r="C173" t="s">
        <v>17222</v>
      </c>
      <c r="E173" t="str">
        <f t="shared" si="5"/>
        <v/>
      </c>
      <c r="F173" s="152" t="s">
        <v>17222</v>
      </c>
      <c r="H173" s="152" t="s">
        <v>17222</v>
      </c>
    </row>
    <row r="174" spans="1:8" x14ac:dyDescent="0.25">
      <c r="A174" t="str">
        <f t="shared" si="4"/>
        <v/>
      </c>
      <c r="C174" t="s">
        <v>17222</v>
      </c>
      <c r="E174" t="str">
        <f t="shared" si="5"/>
        <v/>
      </c>
      <c r="F174" s="152" t="s">
        <v>17222</v>
      </c>
      <c r="H174" s="152" t="s">
        <v>17222</v>
      </c>
    </row>
    <row r="175" spans="1:8" x14ac:dyDescent="0.25">
      <c r="A175" t="str">
        <f t="shared" si="4"/>
        <v/>
      </c>
      <c r="C175" t="s">
        <v>17222</v>
      </c>
      <c r="E175" t="str">
        <f t="shared" si="5"/>
        <v/>
      </c>
      <c r="F175" s="152" t="s">
        <v>17222</v>
      </c>
      <c r="H175" s="152" t="s">
        <v>17222</v>
      </c>
    </row>
    <row r="176" spans="1:8" x14ac:dyDescent="0.25">
      <c r="A176" t="str">
        <f t="shared" si="4"/>
        <v/>
      </c>
      <c r="C176" t="s">
        <v>17222</v>
      </c>
      <c r="E176" t="str">
        <f t="shared" si="5"/>
        <v/>
      </c>
      <c r="F176" s="152" t="s">
        <v>17222</v>
      </c>
      <c r="H176" s="152" t="s">
        <v>17222</v>
      </c>
    </row>
    <row r="177" spans="1:8" x14ac:dyDescent="0.25">
      <c r="A177" t="str">
        <f t="shared" si="4"/>
        <v/>
      </c>
      <c r="C177" t="s">
        <v>17222</v>
      </c>
      <c r="E177" t="str">
        <f t="shared" si="5"/>
        <v/>
      </c>
      <c r="F177" s="152" t="s">
        <v>17222</v>
      </c>
      <c r="H177" s="152" t="s">
        <v>17222</v>
      </c>
    </row>
    <row r="178" spans="1:8" x14ac:dyDescent="0.25">
      <c r="A178" t="str">
        <f t="shared" si="4"/>
        <v/>
      </c>
      <c r="C178" t="s">
        <v>17222</v>
      </c>
      <c r="E178" t="str">
        <f t="shared" si="5"/>
        <v/>
      </c>
      <c r="F178" s="152" t="s">
        <v>17222</v>
      </c>
      <c r="H178" s="152" t="s">
        <v>17222</v>
      </c>
    </row>
    <row r="179" spans="1:8" x14ac:dyDescent="0.25">
      <c r="A179" t="str">
        <f t="shared" si="4"/>
        <v/>
      </c>
      <c r="C179" t="s">
        <v>17222</v>
      </c>
      <c r="E179" t="str">
        <f t="shared" si="5"/>
        <v/>
      </c>
      <c r="F179" s="152" t="s">
        <v>17222</v>
      </c>
      <c r="H179" s="152" t="s">
        <v>17222</v>
      </c>
    </row>
    <row r="180" spans="1:8" x14ac:dyDescent="0.25">
      <c r="A180" t="str">
        <f t="shared" si="4"/>
        <v/>
      </c>
      <c r="C180" t="s">
        <v>17222</v>
      </c>
      <c r="E180" t="str">
        <f t="shared" si="5"/>
        <v/>
      </c>
      <c r="F180" s="152" t="s">
        <v>17222</v>
      </c>
      <c r="H180" s="152" t="s">
        <v>17222</v>
      </c>
    </row>
    <row r="181" spans="1:8" x14ac:dyDescent="0.25">
      <c r="A181" t="str">
        <f t="shared" si="4"/>
        <v/>
      </c>
      <c r="C181" t="s">
        <v>17222</v>
      </c>
      <c r="E181" t="str">
        <f t="shared" si="5"/>
        <v/>
      </c>
      <c r="F181" s="152" t="s">
        <v>17222</v>
      </c>
      <c r="H181" s="152" t="s">
        <v>17222</v>
      </c>
    </row>
    <row r="182" spans="1:8" x14ac:dyDescent="0.25">
      <c r="A182" t="str">
        <f t="shared" si="4"/>
        <v/>
      </c>
      <c r="C182" t="s">
        <v>17222</v>
      </c>
      <c r="E182" t="str">
        <f t="shared" si="5"/>
        <v/>
      </c>
      <c r="F182" s="152" t="s">
        <v>17222</v>
      </c>
      <c r="H182" s="152" t="s">
        <v>17222</v>
      </c>
    </row>
    <row r="183" spans="1:8" x14ac:dyDescent="0.25">
      <c r="A183" t="str">
        <f t="shared" si="4"/>
        <v/>
      </c>
      <c r="C183" t="s">
        <v>17222</v>
      </c>
      <c r="E183" t="str">
        <f t="shared" si="5"/>
        <v/>
      </c>
      <c r="F183" s="152" t="s">
        <v>17222</v>
      </c>
      <c r="H183" s="152" t="s">
        <v>17222</v>
      </c>
    </row>
    <row r="184" spans="1:8" x14ac:dyDescent="0.25">
      <c r="A184" t="str">
        <f t="shared" si="4"/>
        <v/>
      </c>
      <c r="C184" t="s">
        <v>17222</v>
      </c>
      <c r="E184" t="str">
        <f t="shared" si="5"/>
        <v/>
      </c>
      <c r="F184" s="152" t="s">
        <v>17222</v>
      </c>
      <c r="H184" s="152" t="s">
        <v>17222</v>
      </c>
    </row>
    <row r="185" spans="1:8" x14ac:dyDescent="0.25">
      <c r="A185" t="str">
        <f t="shared" si="4"/>
        <v/>
      </c>
      <c r="C185" t="s">
        <v>17222</v>
      </c>
      <c r="E185" t="str">
        <f t="shared" si="5"/>
        <v/>
      </c>
      <c r="F185" s="152" t="s">
        <v>17222</v>
      </c>
      <c r="H185" s="152" t="s">
        <v>17222</v>
      </c>
    </row>
    <row r="186" spans="1:8" x14ac:dyDescent="0.25">
      <c r="A186" t="str">
        <f t="shared" si="4"/>
        <v/>
      </c>
      <c r="C186" t="s">
        <v>17222</v>
      </c>
      <c r="E186" t="str">
        <f t="shared" si="5"/>
        <v/>
      </c>
      <c r="F186" s="152" t="s">
        <v>17222</v>
      </c>
      <c r="H186" s="152" t="s">
        <v>17222</v>
      </c>
    </row>
    <row r="187" spans="1:8" x14ac:dyDescent="0.25">
      <c r="A187" t="str">
        <f t="shared" si="4"/>
        <v/>
      </c>
      <c r="C187" t="s">
        <v>17222</v>
      </c>
      <c r="E187" t="str">
        <f t="shared" si="5"/>
        <v/>
      </c>
      <c r="F187" s="152" t="s">
        <v>17222</v>
      </c>
      <c r="H187" s="152" t="s">
        <v>17222</v>
      </c>
    </row>
    <row r="188" spans="1:8" x14ac:dyDescent="0.25">
      <c r="A188" t="str">
        <f t="shared" si="4"/>
        <v/>
      </c>
      <c r="C188" t="s">
        <v>17222</v>
      </c>
      <c r="E188" t="str">
        <f t="shared" si="5"/>
        <v/>
      </c>
      <c r="F188" s="152" t="s">
        <v>17222</v>
      </c>
      <c r="H188" s="152" t="s">
        <v>17222</v>
      </c>
    </row>
    <row r="189" spans="1:8" x14ac:dyDescent="0.25">
      <c r="A189" t="str">
        <f t="shared" si="4"/>
        <v/>
      </c>
      <c r="C189" t="s">
        <v>17222</v>
      </c>
      <c r="E189" t="str">
        <f t="shared" si="5"/>
        <v/>
      </c>
      <c r="F189" s="152" t="s">
        <v>17222</v>
      </c>
      <c r="H189" s="152" t="s">
        <v>17222</v>
      </c>
    </row>
    <row r="190" spans="1:8" x14ac:dyDescent="0.25">
      <c r="A190" t="str">
        <f t="shared" si="4"/>
        <v/>
      </c>
      <c r="C190" t="s">
        <v>17222</v>
      </c>
      <c r="E190" t="str">
        <f t="shared" si="5"/>
        <v/>
      </c>
      <c r="F190" s="152" t="s">
        <v>17222</v>
      </c>
      <c r="H190" s="152" t="s">
        <v>17222</v>
      </c>
    </row>
    <row r="191" spans="1:8" x14ac:dyDescent="0.25">
      <c r="A191" t="str">
        <f t="shared" si="4"/>
        <v/>
      </c>
      <c r="C191" t="s">
        <v>17222</v>
      </c>
      <c r="E191" t="str">
        <f t="shared" si="5"/>
        <v/>
      </c>
      <c r="F191" s="152" t="s">
        <v>17222</v>
      </c>
      <c r="H191" s="152" t="s">
        <v>17222</v>
      </c>
    </row>
    <row r="192" spans="1:8" x14ac:dyDescent="0.25">
      <c r="A192" t="str">
        <f t="shared" si="4"/>
        <v/>
      </c>
      <c r="C192" t="s">
        <v>17222</v>
      </c>
      <c r="E192" t="str">
        <f t="shared" si="5"/>
        <v/>
      </c>
      <c r="F192" s="152" t="s">
        <v>17222</v>
      </c>
      <c r="H192" s="152" t="s">
        <v>17222</v>
      </c>
    </row>
    <row r="193" spans="1:8" x14ac:dyDescent="0.25">
      <c r="A193" t="str">
        <f t="shared" si="4"/>
        <v/>
      </c>
      <c r="C193" t="s">
        <v>17222</v>
      </c>
      <c r="E193" t="str">
        <f t="shared" si="5"/>
        <v/>
      </c>
      <c r="F193" s="152" t="s">
        <v>17222</v>
      </c>
      <c r="H193" s="152" t="s">
        <v>17222</v>
      </c>
    </row>
    <row r="194" spans="1:8" x14ac:dyDescent="0.25">
      <c r="A194" t="str">
        <f t="shared" si="4"/>
        <v/>
      </c>
      <c r="C194" t="s">
        <v>17222</v>
      </c>
      <c r="E194" t="str">
        <f t="shared" si="5"/>
        <v/>
      </c>
      <c r="F194" s="152" t="s">
        <v>17222</v>
      </c>
      <c r="H194" s="152" t="s">
        <v>17222</v>
      </c>
    </row>
    <row r="195" spans="1:8" x14ac:dyDescent="0.25">
      <c r="A195" t="str">
        <f t="shared" ref="A195:A250" si="6">IF(B195&gt;0,IF($M$2&gt;0,$M$2,""),"")</f>
        <v/>
      </c>
      <c r="C195" t="s">
        <v>17222</v>
      </c>
      <c r="E195" t="str">
        <f t="shared" ref="E195:E250" si="7">IF(B195&gt;0,"M","")</f>
        <v/>
      </c>
      <c r="F195" s="152" t="s">
        <v>17222</v>
      </c>
      <c r="H195" s="152" t="s">
        <v>17222</v>
      </c>
    </row>
    <row r="196" spans="1:8" x14ac:dyDescent="0.25">
      <c r="A196" t="str">
        <f t="shared" si="6"/>
        <v/>
      </c>
      <c r="C196" t="s">
        <v>17222</v>
      </c>
      <c r="E196" t="str">
        <f t="shared" si="7"/>
        <v/>
      </c>
      <c r="F196" s="152" t="s">
        <v>17222</v>
      </c>
      <c r="H196" s="152" t="s">
        <v>17222</v>
      </c>
    </row>
    <row r="197" spans="1:8" x14ac:dyDescent="0.25">
      <c r="A197" t="str">
        <f t="shared" si="6"/>
        <v/>
      </c>
      <c r="C197" t="s">
        <v>17222</v>
      </c>
      <c r="E197" t="str">
        <f t="shared" si="7"/>
        <v/>
      </c>
      <c r="F197" s="152" t="s">
        <v>17222</v>
      </c>
      <c r="H197" s="152" t="s">
        <v>17222</v>
      </c>
    </row>
    <row r="198" spans="1:8" x14ac:dyDescent="0.25">
      <c r="A198" t="str">
        <f t="shared" si="6"/>
        <v/>
      </c>
      <c r="C198" t="s">
        <v>17222</v>
      </c>
      <c r="E198" t="str">
        <f t="shared" si="7"/>
        <v/>
      </c>
      <c r="F198" s="152" t="s">
        <v>17222</v>
      </c>
      <c r="H198" s="152" t="s">
        <v>17222</v>
      </c>
    </row>
    <row r="199" spans="1:8" x14ac:dyDescent="0.25">
      <c r="A199" t="str">
        <f t="shared" si="6"/>
        <v/>
      </c>
      <c r="C199" t="s">
        <v>17222</v>
      </c>
      <c r="E199" t="str">
        <f t="shared" si="7"/>
        <v/>
      </c>
      <c r="F199" s="152" t="s">
        <v>17222</v>
      </c>
      <c r="H199" s="152" t="s">
        <v>17222</v>
      </c>
    </row>
    <row r="200" spans="1:8" x14ac:dyDescent="0.25">
      <c r="A200" t="str">
        <f t="shared" si="6"/>
        <v/>
      </c>
      <c r="C200" t="s">
        <v>17222</v>
      </c>
      <c r="E200" t="str">
        <f t="shared" si="7"/>
        <v/>
      </c>
      <c r="F200" s="152" t="s">
        <v>17222</v>
      </c>
      <c r="H200" s="152" t="s">
        <v>17222</v>
      </c>
    </row>
    <row r="201" spans="1:8" x14ac:dyDescent="0.25">
      <c r="A201" t="str">
        <f t="shared" si="6"/>
        <v/>
      </c>
      <c r="C201" t="s">
        <v>17222</v>
      </c>
      <c r="E201" t="str">
        <f t="shared" si="7"/>
        <v/>
      </c>
      <c r="F201" s="152" t="s">
        <v>17222</v>
      </c>
      <c r="H201" s="152" t="s">
        <v>17222</v>
      </c>
    </row>
    <row r="202" spans="1:8" x14ac:dyDescent="0.25">
      <c r="A202" t="str">
        <f t="shared" si="6"/>
        <v/>
      </c>
      <c r="C202" t="s">
        <v>17222</v>
      </c>
      <c r="E202" t="str">
        <f t="shared" si="7"/>
        <v/>
      </c>
      <c r="F202" s="152" t="s">
        <v>17222</v>
      </c>
      <c r="H202" s="152" t="s">
        <v>17222</v>
      </c>
    </row>
    <row r="203" spans="1:8" x14ac:dyDescent="0.25">
      <c r="A203" t="str">
        <f t="shared" si="6"/>
        <v/>
      </c>
      <c r="C203" t="s">
        <v>17222</v>
      </c>
      <c r="E203" t="str">
        <f t="shared" si="7"/>
        <v/>
      </c>
      <c r="F203" s="152" t="s">
        <v>17222</v>
      </c>
      <c r="H203" s="152" t="s">
        <v>17222</v>
      </c>
    </row>
    <row r="204" spans="1:8" x14ac:dyDescent="0.25">
      <c r="A204" t="str">
        <f t="shared" si="6"/>
        <v/>
      </c>
      <c r="C204" t="s">
        <v>17222</v>
      </c>
      <c r="E204" t="str">
        <f t="shared" si="7"/>
        <v/>
      </c>
      <c r="F204" s="152" t="s">
        <v>17222</v>
      </c>
      <c r="H204" s="152" t="s">
        <v>17222</v>
      </c>
    </row>
    <row r="205" spans="1:8" x14ac:dyDescent="0.25">
      <c r="A205" t="str">
        <f t="shared" si="6"/>
        <v/>
      </c>
      <c r="C205" t="s">
        <v>17222</v>
      </c>
      <c r="E205" t="str">
        <f t="shared" si="7"/>
        <v/>
      </c>
      <c r="F205" s="152" t="s">
        <v>17222</v>
      </c>
      <c r="H205" s="152" t="s">
        <v>17222</v>
      </c>
    </row>
    <row r="206" spans="1:8" x14ac:dyDescent="0.25">
      <c r="A206" t="str">
        <f t="shared" si="6"/>
        <v/>
      </c>
      <c r="C206" t="s">
        <v>17222</v>
      </c>
      <c r="E206" t="str">
        <f t="shared" si="7"/>
        <v/>
      </c>
      <c r="F206" s="152" t="s">
        <v>17222</v>
      </c>
      <c r="H206" s="152" t="s">
        <v>17222</v>
      </c>
    </row>
    <row r="207" spans="1:8" x14ac:dyDescent="0.25">
      <c r="A207" t="str">
        <f t="shared" si="6"/>
        <v/>
      </c>
      <c r="C207" t="s">
        <v>17222</v>
      </c>
      <c r="E207" t="str">
        <f t="shared" si="7"/>
        <v/>
      </c>
      <c r="F207" s="152" t="s">
        <v>17222</v>
      </c>
      <c r="H207" s="152" t="s">
        <v>17222</v>
      </c>
    </row>
    <row r="208" spans="1:8" x14ac:dyDescent="0.25">
      <c r="A208" t="str">
        <f t="shared" si="6"/>
        <v/>
      </c>
      <c r="C208" t="s">
        <v>17222</v>
      </c>
      <c r="E208" t="str">
        <f t="shared" si="7"/>
        <v/>
      </c>
      <c r="F208" s="152" t="s">
        <v>17222</v>
      </c>
      <c r="H208" s="152" t="s">
        <v>17222</v>
      </c>
    </row>
    <row r="209" spans="1:8" x14ac:dyDescent="0.25">
      <c r="A209" t="str">
        <f t="shared" si="6"/>
        <v/>
      </c>
      <c r="C209" t="s">
        <v>17222</v>
      </c>
      <c r="E209" t="str">
        <f t="shared" si="7"/>
        <v/>
      </c>
      <c r="F209" s="152" t="s">
        <v>17222</v>
      </c>
      <c r="H209" s="152" t="s">
        <v>17222</v>
      </c>
    </row>
    <row r="210" spans="1:8" x14ac:dyDescent="0.25">
      <c r="A210" t="str">
        <f t="shared" si="6"/>
        <v/>
      </c>
      <c r="C210" t="s">
        <v>17222</v>
      </c>
      <c r="E210" t="str">
        <f t="shared" si="7"/>
        <v/>
      </c>
      <c r="F210" s="152" t="s">
        <v>17222</v>
      </c>
      <c r="H210" s="152" t="s">
        <v>17222</v>
      </c>
    </row>
    <row r="211" spans="1:8" x14ac:dyDescent="0.25">
      <c r="A211" t="str">
        <f t="shared" si="6"/>
        <v/>
      </c>
      <c r="C211" t="s">
        <v>17222</v>
      </c>
      <c r="E211" t="str">
        <f t="shared" si="7"/>
        <v/>
      </c>
      <c r="F211" s="152" t="s">
        <v>17222</v>
      </c>
      <c r="H211" s="152" t="s">
        <v>17222</v>
      </c>
    </row>
    <row r="212" spans="1:8" x14ac:dyDescent="0.25">
      <c r="A212" t="str">
        <f t="shared" si="6"/>
        <v/>
      </c>
      <c r="C212" t="s">
        <v>17222</v>
      </c>
      <c r="E212" t="str">
        <f t="shared" si="7"/>
        <v/>
      </c>
      <c r="F212" s="152" t="s">
        <v>17222</v>
      </c>
      <c r="H212" s="152" t="s">
        <v>17222</v>
      </c>
    </row>
    <row r="213" spans="1:8" x14ac:dyDescent="0.25">
      <c r="A213" t="str">
        <f t="shared" si="6"/>
        <v/>
      </c>
      <c r="C213" t="s">
        <v>17222</v>
      </c>
      <c r="E213" t="str">
        <f t="shared" si="7"/>
        <v/>
      </c>
      <c r="F213" s="152" t="s">
        <v>17222</v>
      </c>
      <c r="H213" s="152" t="s">
        <v>17222</v>
      </c>
    </row>
    <row r="214" spans="1:8" x14ac:dyDescent="0.25">
      <c r="A214" t="str">
        <f t="shared" si="6"/>
        <v/>
      </c>
      <c r="C214" t="s">
        <v>17222</v>
      </c>
      <c r="E214" t="str">
        <f t="shared" si="7"/>
        <v/>
      </c>
      <c r="F214" s="152" t="s">
        <v>17222</v>
      </c>
      <c r="H214" s="152" t="s">
        <v>17222</v>
      </c>
    </row>
    <row r="215" spans="1:8" x14ac:dyDescent="0.25">
      <c r="A215" t="str">
        <f t="shared" si="6"/>
        <v/>
      </c>
      <c r="C215" t="s">
        <v>17222</v>
      </c>
      <c r="E215" t="str">
        <f t="shared" si="7"/>
        <v/>
      </c>
      <c r="F215" s="152" t="s">
        <v>17222</v>
      </c>
      <c r="H215" s="152" t="s">
        <v>17222</v>
      </c>
    </row>
    <row r="216" spans="1:8" x14ac:dyDescent="0.25">
      <c r="A216" t="str">
        <f t="shared" si="6"/>
        <v/>
      </c>
      <c r="C216" t="s">
        <v>17222</v>
      </c>
      <c r="E216" t="str">
        <f t="shared" si="7"/>
        <v/>
      </c>
      <c r="F216" s="152" t="s">
        <v>17222</v>
      </c>
      <c r="H216" s="152" t="s">
        <v>17222</v>
      </c>
    </row>
    <row r="217" spans="1:8" x14ac:dyDescent="0.25">
      <c r="A217" t="str">
        <f t="shared" si="6"/>
        <v/>
      </c>
      <c r="C217" t="s">
        <v>17222</v>
      </c>
      <c r="E217" t="str">
        <f t="shared" si="7"/>
        <v/>
      </c>
      <c r="F217" s="152" t="s">
        <v>17222</v>
      </c>
      <c r="H217" s="152" t="s">
        <v>17222</v>
      </c>
    </row>
    <row r="218" spans="1:8" x14ac:dyDescent="0.25">
      <c r="A218" t="str">
        <f t="shared" si="6"/>
        <v/>
      </c>
      <c r="C218" t="s">
        <v>17222</v>
      </c>
      <c r="E218" t="str">
        <f t="shared" si="7"/>
        <v/>
      </c>
      <c r="F218" s="152" t="s">
        <v>17222</v>
      </c>
      <c r="H218" s="152" t="s">
        <v>17222</v>
      </c>
    </row>
    <row r="219" spans="1:8" x14ac:dyDescent="0.25">
      <c r="A219" t="str">
        <f t="shared" si="6"/>
        <v/>
      </c>
      <c r="C219" t="s">
        <v>17222</v>
      </c>
      <c r="E219" t="str">
        <f t="shared" si="7"/>
        <v/>
      </c>
      <c r="F219" s="152" t="s">
        <v>17222</v>
      </c>
      <c r="H219" s="152" t="s">
        <v>17222</v>
      </c>
    </row>
    <row r="220" spans="1:8" x14ac:dyDescent="0.25">
      <c r="A220" t="str">
        <f t="shared" si="6"/>
        <v/>
      </c>
      <c r="C220" t="s">
        <v>17222</v>
      </c>
      <c r="E220" t="str">
        <f t="shared" si="7"/>
        <v/>
      </c>
      <c r="F220" s="152" t="s">
        <v>17222</v>
      </c>
      <c r="H220" s="152" t="s">
        <v>17222</v>
      </c>
    </row>
    <row r="221" spans="1:8" x14ac:dyDescent="0.25">
      <c r="A221" t="str">
        <f t="shared" si="6"/>
        <v/>
      </c>
      <c r="C221" t="s">
        <v>17222</v>
      </c>
      <c r="E221" t="str">
        <f t="shared" si="7"/>
        <v/>
      </c>
      <c r="F221" s="152" t="s">
        <v>17222</v>
      </c>
      <c r="H221" s="152" t="s">
        <v>17222</v>
      </c>
    </row>
    <row r="222" spans="1:8" x14ac:dyDescent="0.25">
      <c r="A222" t="str">
        <f t="shared" si="6"/>
        <v/>
      </c>
      <c r="C222" t="s">
        <v>17222</v>
      </c>
      <c r="E222" t="str">
        <f t="shared" si="7"/>
        <v/>
      </c>
      <c r="F222" s="152" t="s">
        <v>17222</v>
      </c>
      <c r="H222" s="152" t="s">
        <v>17222</v>
      </c>
    </row>
    <row r="223" spans="1:8" x14ac:dyDescent="0.25">
      <c r="A223" t="str">
        <f t="shared" si="6"/>
        <v/>
      </c>
      <c r="C223" t="s">
        <v>17222</v>
      </c>
      <c r="E223" t="str">
        <f t="shared" si="7"/>
        <v/>
      </c>
      <c r="F223" s="152" t="s">
        <v>17222</v>
      </c>
      <c r="H223" s="152" t="s">
        <v>17222</v>
      </c>
    </row>
    <row r="224" spans="1:8" x14ac:dyDescent="0.25">
      <c r="A224" t="str">
        <f t="shared" si="6"/>
        <v/>
      </c>
      <c r="C224" t="s">
        <v>17222</v>
      </c>
      <c r="E224" t="str">
        <f t="shared" si="7"/>
        <v/>
      </c>
      <c r="F224" s="152" t="s">
        <v>17222</v>
      </c>
      <c r="H224" s="152" t="s">
        <v>17222</v>
      </c>
    </row>
    <row r="225" spans="1:8" x14ac:dyDescent="0.25">
      <c r="A225" t="str">
        <f t="shared" si="6"/>
        <v/>
      </c>
      <c r="C225" t="s">
        <v>17222</v>
      </c>
      <c r="E225" t="str">
        <f t="shared" si="7"/>
        <v/>
      </c>
      <c r="F225" s="152" t="s">
        <v>17222</v>
      </c>
      <c r="H225" s="152" t="s">
        <v>17222</v>
      </c>
    </row>
    <row r="226" spans="1:8" x14ac:dyDescent="0.25">
      <c r="A226" t="str">
        <f t="shared" si="6"/>
        <v/>
      </c>
      <c r="C226" t="s">
        <v>17222</v>
      </c>
      <c r="E226" t="str">
        <f t="shared" si="7"/>
        <v/>
      </c>
      <c r="F226" s="152" t="s">
        <v>17222</v>
      </c>
      <c r="H226" s="152" t="s">
        <v>17222</v>
      </c>
    </row>
    <row r="227" spans="1:8" x14ac:dyDescent="0.25">
      <c r="A227" t="str">
        <f t="shared" si="6"/>
        <v/>
      </c>
      <c r="C227" t="s">
        <v>17222</v>
      </c>
      <c r="E227" t="str">
        <f t="shared" si="7"/>
        <v/>
      </c>
      <c r="F227" s="152" t="s">
        <v>17222</v>
      </c>
      <c r="H227" s="152" t="s">
        <v>17222</v>
      </c>
    </row>
    <row r="228" spans="1:8" x14ac:dyDescent="0.25">
      <c r="A228" t="str">
        <f t="shared" si="6"/>
        <v/>
      </c>
      <c r="C228" t="s">
        <v>17222</v>
      </c>
      <c r="E228" t="str">
        <f t="shared" si="7"/>
        <v/>
      </c>
      <c r="F228" s="152" t="s">
        <v>17222</v>
      </c>
      <c r="H228" s="152" t="s">
        <v>17222</v>
      </c>
    </row>
    <row r="229" spans="1:8" x14ac:dyDescent="0.25">
      <c r="A229" t="str">
        <f t="shared" si="6"/>
        <v/>
      </c>
      <c r="C229" t="s">
        <v>17222</v>
      </c>
      <c r="E229" t="str">
        <f t="shared" si="7"/>
        <v/>
      </c>
      <c r="F229" s="152" t="s">
        <v>17222</v>
      </c>
      <c r="H229" s="152" t="s">
        <v>17222</v>
      </c>
    </row>
    <row r="230" spans="1:8" x14ac:dyDescent="0.25">
      <c r="A230" t="str">
        <f t="shared" si="6"/>
        <v/>
      </c>
      <c r="C230" t="s">
        <v>17222</v>
      </c>
      <c r="E230" t="str">
        <f t="shared" si="7"/>
        <v/>
      </c>
      <c r="F230" s="152" t="s">
        <v>17222</v>
      </c>
      <c r="H230" s="152" t="s">
        <v>17222</v>
      </c>
    </row>
    <row r="231" spans="1:8" x14ac:dyDescent="0.25">
      <c r="A231" t="str">
        <f t="shared" si="6"/>
        <v/>
      </c>
      <c r="C231" t="s">
        <v>17222</v>
      </c>
      <c r="E231" t="str">
        <f t="shared" si="7"/>
        <v/>
      </c>
      <c r="F231" s="152" t="s">
        <v>17222</v>
      </c>
      <c r="H231" s="152" t="s">
        <v>17222</v>
      </c>
    </row>
    <row r="232" spans="1:8" x14ac:dyDescent="0.25">
      <c r="A232" t="str">
        <f t="shared" si="6"/>
        <v/>
      </c>
      <c r="C232" t="s">
        <v>17222</v>
      </c>
      <c r="E232" t="str">
        <f t="shared" si="7"/>
        <v/>
      </c>
      <c r="F232" s="152" t="s">
        <v>17222</v>
      </c>
      <c r="H232" s="152" t="s">
        <v>17222</v>
      </c>
    </row>
    <row r="233" spans="1:8" x14ac:dyDescent="0.25">
      <c r="A233" t="str">
        <f t="shared" si="6"/>
        <v/>
      </c>
      <c r="C233" t="s">
        <v>17222</v>
      </c>
      <c r="E233" t="str">
        <f t="shared" si="7"/>
        <v/>
      </c>
      <c r="F233" s="152" t="s">
        <v>17222</v>
      </c>
      <c r="H233" s="152" t="s">
        <v>17222</v>
      </c>
    </row>
    <row r="234" spans="1:8" x14ac:dyDescent="0.25">
      <c r="A234" t="str">
        <f t="shared" si="6"/>
        <v/>
      </c>
      <c r="C234" t="s">
        <v>17222</v>
      </c>
      <c r="E234" t="str">
        <f t="shared" si="7"/>
        <v/>
      </c>
      <c r="F234" s="152" t="s">
        <v>17222</v>
      </c>
      <c r="H234" s="152" t="s">
        <v>17222</v>
      </c>
    </row>
    <row r="235" spans="1:8" x14ac:dyDescent="0.25">
      <c r="A235" t="str">
        <f t="shared" si="6"/>
        <v/>
      </c>
      <c r="C235" t="s">
        <v>17222</v>
      </c>
      <c r="E235" t="str">
        <f t="shared" si="7"/>
        <v/>
      </c>
      <c r="F235" s="152" t="s">
        <v>17222</v>
      </c>
      <c r="H235" s="152" t="s">
        <v>17222</v>
      </c>
    </row>
    <row r="236" spans="1:8" x14ac:dyDescent="0.25">
      <c r="A236" t="str">
        <f t="shared" si="6"/>
        <v/>
      </c>
      <c r="C236" t="s">
        <v>17222</v>
      </c>
      <c r="E236" t="str">
        <f t="shared" si="7"/>
        <v/>
      </c>
      <c r="F236" s="152" t="s">
        <v>17222</v>
      </c>
      <c r="H236" s="152" t="s">
        <v>17222</v>
      </c>
    </row>
    <row r="237" spans="1:8" x14ac:dyDescent="0.25">
      <c r="A237" t="str">
        <f t="shared" si="6"/>
        <v/>
      </c>
      <c r="C237" t="s">
        <v>17222</v>
      </c>
      <c r="E237" t="str">
        <f t="shared" si="7"/>
        <v/>
      </c>
      <c r="F237" s="152" t="s">
        <v>17222</v>
      </c>
      <c r="H237" s="152" t="s">
        <v>17222</v>
      </c>
    </row>
    <row r="238" spans="1:8" x14ac:dyDescent="0.25">
      <c r="A238" t="str">
        <f t="shared" si="6"/>
        <v/>
      </c>
      <c r="C238" t="s">
        <v>17222</v>
      </c>
      <c r="E238" t="str">
        <f t="shared" si="7"/>
        <v/>
      </c>
      <c r="F238" s="152" t="s">
        <v>17222</v>
      </c>
      <c r="H238" s="152" t="s">
        <v>17222</v>
      </c>
    </row>
    <row r="239" spans="1:8" x14ac:dyDescent="0.25">
      <c r="A239" t="str">
        <f t="shared" si="6"/>
        <v/>
      </c>
      <c r="C239" t="s">
        <v>17222</v>
      </c>
      <c r="E239" t="str">
        <f t="shared" si="7"/>
        <v/>
      </c>
      <c r="F239" s="152" t="s">
        <v>17222</v>
      </c>
      <c r="H239" s="152" t="s">
        <v>17222</v>
      </c>
    </row>
    <row r="240" spans="1:8" x14ac:dyDescent="0.25">
      <c r="A240" t="str">
        <f t="shared" si="6"/>
        <v/>
      </c>
      <c r="C240" t="s">
        <v>17222</v>
      </c>
      <c r="E240" t="str">
        <f t="shared" si="7"/>
        <v/>
      </c>
      <c r="F240" s="152" t="s">
        <v>17222</v>
      </c>
      <c r="H240" s="152" t="s">
        <v>17222</v>
      </c>
    </row>
    <row r="241" spans="1:8" x14ac:dyDescent="0.25">
      <c r="A241" t="str">
        <f t="shared" si="6"/>
        <v/>
      </c>
      <c r="C241" t="s">
        <v>17222</v>
      </c>
      <c r="E241" t="str">
        <f t="shared" si="7"/>
        <v/>
      </c>
      <c r="F241" s="152" t="s">
        <v>17222</v>
      </c>
      <c r="H241" s="152" t="s">
        <v>17222</v>
      </c>
    </row>
    <row r="242" spans="1:8" x14ac:dyDescent="0.25">
      <c r="A242" t="str">
        <f t="shared" si="6"/>
        <v/>
      </c>
      <c r="E242" t="str">
        <f t="shared" si="7"/>
        <v/>
      </c>
    </row>
    <row r="243" spans="1:8" x14ac:dyDescent="0.25">
      <c r="A243" t="str">
        <f t="shared" si="6"/>
        <v/>
      </c>
      <c r="E243" t="str">
        <f t="shared" si="7"/>
        <v/>
      </c>
    </row>
    <row r="244" spans="1:8" x14ac:dyDescent="0.25">
      <c r="A244" t="str">
        <f t="shared" si="6"/>
        <v/>
      </c>
      <c r="E244" t="str">
        <f t="shared" si="7"/>
        <v/>
      </c>
    </row>
    <row r="245" spans="1:8" x14ac:dyDescent="0.25">
      <c r="A245" t="str">
        <f t="shared" si="6"/>
        <v/>
      </c>
      <c r="E245" t="str">
        <f t="shared" si="7"/>
        <v/>
      </c>
    </row>
    <row r="246" spans="1:8" x14ac:dyDescent="0.25">
      <c r="A246" t="str">
        <f t="shared" si="6"/>
        <v/>
      </c>
      <c r="E246" t="str">
        <f t="shared" si="7"/>
        <v/>
      </c>
    </row>
    <row r="247" spans="1:8" x14ac:dyDescent="0.25">
      <c r="A247" t="str">
        <f t="shared" si="6"/>
        <v/>
      </c>
      <c r="E247" t="str">
        <f t="shared" si="7"/>
        <v/>
      </c>
    </row>
    <row r="248" spans="1:8" x14ac:dyDescent="0.25">
      <c r="A248" t="str">
        <f t="shared" si="6"/>
        <v/>
      </c>
      <c r="E248" t="str">
        <f t="shared" si="7"/>
        <v/>
      </c>
    </row>
    <row r="249" spans="1:8" x14ac:dyDescent="0.25">
      <c r="A249" t="str">
        <f t="shared" si="6"/>
        <v/>
      </c>
      <c r="E249" t="str">
        <f t="shared" si="7"/>
        <v/>
      </c>
    </row>
    <row r="250" spans="1:8" x14ac:dyDescent="0.25">
      <c r="A250" t="str">
        <f t="shared" si="6"/>
        <v/>
      </c>
      <c r="E250" t="str">
        <f t="shared" si="7"/>
        <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121</vt:i4>
      </vt:variant>
    </vt:vector>
  </HeadingPairs>
  <TitlesOfParts>
    <vt:vector size="138" baseType="lpstr">
      <vt:lpstr>DATA</vt:lpstr>
      <vt:lpstr>DATA_EDGE</vt:lpstr>
      <vt:lpstr>Validation</vt:lpstr>
      <vt:lpstr>Pricing Matrix</vt:lpstr>
      <vt:lpstr>Colour_Groups</vt:lpstr>
      <vt:lpstr>Revision Control</vt:lpstr>
      <vt:lpstr>1.Project Details</vt:lpstr>
      <vt:lpstr>2.Quote</vt:lpstr>
      <vt:lpstr>2b.Quote MF ALT</vt:lpstr>
      <vt:lpstr>3.Edit Pricing</vt:lpstr>
      <vt:lpstr>3.EDGE</vt:lpstr>
      <vt:lpstr>4.Quote Letter</vt:lpstr>
      <vt:lpstr>4b. Quote no pricing</vt:lpstr>
      <vt:lpstr>4c.Quote MF ALT</vt:lpstr>
      <vt:lpstr>5.Edit_PH_IP</vt:lpstr>
      <vt:lpstr>BOM_Import</vt:lpstr>
      <vt:lpstr>Quote_Data</vt:lpstr>
      <vt:lpstr>Alloys</vt:lpstr>
      <vt:lpstr>alt_pg1_foot</vt:lpstr>
      <vt:lpstr>alt_pg2_foot</vt:lpstr>
      <vt:lpstr>alt_pg3_foot</vt:lpstr>
      <vt:lpstr>alt_pg4_foot</vt:lpstr>
      <vt:lpstr>alt_pg5_foot</vt:lpstr>
      <vt:lpstr>alt_pg6_foot</vt:lpstr>
      <vt:lpstr>ap</vt:lpstr>
      <vt:lpstr>ap_or_pp</vt:lpstr>
      <vt:lpstr>AP_PP_factor</vt:lpstr>
      <vt:lpstr>Applicator</vt:lpstr>
      <vt:lpstr>Applicator_ano</vt:lpstr>
      <vt:lpstr>attention</vt:lpstr>
      <vt:lpstr>colour_code</vt:lpstr>
      <vt:lpstr>COLOURS</vt:lpstr>
      <vt:lpstr>customer</vt:lpstr>
      <vt:lpstr>Delivery</vt:lpstr>
      <vt:lpstr>BOM_Import!Extract</vt:lpstr>
      <vt:lpstr>file_source</vt:lpstr>
      <vt:lpstr>Fin_Cost_Price</vt:lpstr>
      <vt:lpstr>Fin_Sell_Price</vt:lpstr>
      <vt:lpstr>FinBulk_Cost_Price</vt:lpstr>
      <vt:lpstr>FinBulk_Sell_Price</vt:lpstr>
      <vt:lpstr>finish</vt:lpstr>
      <vt:lpstr>finish_anodised</vt:lpstr>
      <vt:lpstr>finish_applicator_value</vt:lpstr>
      <vt:lpstr>finish_code_value</vt:lpstr>
      <vt:lpstr>finish_common</vt:lpstr>
      <vt:lpstr>Finish_Custom_Code</vt:lpstr>
      <vt:lpstr>Finish_Custom_Name</vt:lpstr>
      <vt:lpstr>finish_group_value</vt:lpstr>
      <vt:lpstr>finish_groups</vt:lpstr>
      <vt:lpstr>finish_list</vt:lpstr>
      <vt:lpstr>finish_mill</vt:lpstr>
      <vt:lpstr>finish_name_value</vt:lpstr>
      <vt:lpstr>finish_pc_capral</vt:lpstr>
      <vt:lpstr>finish_pc_other</vt:lpstr>
      <vt:lpstr>finish_perimeter</vt:lpstr>
      <vt:lpstr>finish_type</vt:lpstr>
      <vt:lpstr>finish_type_value</vt:lpstr>
      <vt:lpstr>FinNonBulk_Cost_Price</vt:lpstr>
      <vt:lpstr>FinNonBulk_Sell_Price</vt:lpstr>
      <vt:lpstr>GRP1_Long</vt:lpstr>
      <vt:lpstr>GRP2_Long</vt:lpstr>
      <vt:lpstr>Grp20_Long</vt:lpstr>
      <vt:lpstr>Grp25_Long</vt:lpstr>
      <vt:lpstr>Grp3_Long</vt:lpstr>
      <vt:lpstr>Grp4_Long</vt:lpstr>
      <vt:lpstr>Grp5_Long</vt:lpstr>
      <vt:lpstr>GrpNA_Long</vt:lpstr>
      <vt:lpstr>GrpPOA_Long</vt:lpstr>
      <vt:lpstr>'2b.Quote MF ALT'!hide_twopage</vt:lpstr>
      <vt:lpstr>'4b. Quote no pricing'!hide_twopage</vt:lpstr>
      <vt:lpstr>hide_twopage</vt:lpstr>
      <vt:lpstr>local_logo</vt:lpstr>
      <vt:lpstr>local_logo_opt</vt:lpstr>
      <vt:lpstr>Market_Segment</vt:lpstr>
      <vt:lpstr>metalcost</vt:lpstr>
      <vt:lpstr>MF_ALT</vt:lpstr>
      <vt:lpstr>No</vt:lpstr>
      <vt:lpstr>NSW</vt:lpstr>
      <vt:lpstr>'2b.Quote MF ALT'!page_one</vt:lpstr>
      <vt:lpstr>'4b. Quote no pricing'!page_one</vt:lpstr>
      <vt:lpstr>page_one</vt:lpstr>
      <vt:lpstr>'2b.Quote MF ALT'!page_two</vt:lpstr>
      <vt:lpstr>'4b. Quote no pricing'!page_two</vt:lpstr>
      <vt:lpstr>page_two</vt:lpstr>
      <vt:lpstr>pc_class</vt:lpstr>
      <vt:lpstr>'2b.Quote MF ALT'!pg1_foot</vt:lpstr>
      <vt:lpstr>pg1_foot</vt:lpstr>
      <vt:lpstr>'2b.Quote MF ALT'!pg2_foot</vt:lpstr>
      <vt:lpstr>pg2_foot</vt:lpstr>
      <vt:lpstr>'2b.Quote MF ALT'!pg3_foot</vt:lpstr>
      <vt:lpstr>pg3_foot</vt:lpstr>
      <vt:lpstr>'2b.Quote MF ALT'!pg4_foot</vt:lpstr>
      <vt:lpstr>pg4_foot</vt:lpstr>
      <vt:lpstr>'2b.Quote MF ALT'!pg5_foot</vt:lpstr>
      <vt:lpstr>pg5_foot</vt:lpstr>
      <vt:lpstr>'2b.Quote MF ALT'!pg6_foot</vt:lpstr>
      <vt:lpstr>pg6_foot</vt:lpstr>
      <vt:lpstr>powder_supplier</vt:lpstr>
      <vt:lpstr>pp</vt:lpstr>
      <vt:lpstr>'1.Project Details'!Print_Area</vt:lpstr>
      <vt:lpstr>'2.Quote'!Print_Area</vt:lpstr>
      <vt:lpstr>'2b.Quote MF ALT'!Print_Area</vt:lpstr>
      <vt:lpstr>'3.Edit Pricing'!Print_Area</vt:lpstr>
      <vt:lpstr>'4.Quote Letter'!Print_Area</vt:lpstr>
      <vt:lpstr>'4b. Quote no pricing'!Print_Area</vt:lpstr>
      <vt:lpstr>'4c.Quote MF ALT'!Print_Area</vt:lpstr>
      <vt:lpstr>'Pricing Matrix'!Print_Area</vt:lpstr>
      <vt:lpstr>product_segment</vt:lpstr>
      <vt:lpstr>project</vt:lpstr>
      <vt:lpstr>quote_date</vt:lpstr>
      <vt:lpstr>quoted_by</vt:lpstr>
      <vt:lpstr>region</vt:lpstr>
      <vt:lpstr>SAP_Colour_Code</vt:lpstr>
      <vt:lpstr>section</vt:lpstr>
      <vt:lpstr>Slot_Cost_Total</vt:lpstr>
      <vt:lpstr>SubSill_Tier</vt:lpstr>
      <vt:lpstr>SubSill_Tier_Price</vt:lpstr>
      <vt:lpstr>SUBSILLS</vt:lpstr>
      <vt:lpstr>Sundry_Cost_Total</vt:lpstr>
      <vt:lpstr>Sundry_Data</vt:lpstr>
      <vt:lpstr>SUNDRY_ITEMS</vt:lpstr>
      <vt:lpstr>Sundry_Sell_Total</vt:lpstr>
      <vt:lpstr>Sundry_Type</vt:lpstr>
      <vt:lpstr>tb_calc_type</vt:lpstr>
      <vt:lpstr>tb_calc_value</vt:lpstr>
      <vt:lpstr>TB_MPG</vt:lpstr>
      <vt:lpstr>TB_notTB</vt:lpstr>
      <vt:lpstr>tb_pricing</vt:lpstr>
      <vt:lpstr>tb_pricing2</vt:lpstr>
      <vt:lpstr>Tempers</vt:lpstr>
      <vt:lpstr>Threshold_Choice</vt:lpstr>
      <vt:lpstr>Threshold_Code</vt:lpstr>
      <vt:lpstr>Threshold_Option</vt:lpstr>
      <vt:lpstr>THRESHOLDS</vt:lpstr>
      <vt:lpstr>total_value</vt:lpstr>
      <vt:lpstr>total_value_MF</vt:lpstr>
      <vt:lpstr>Version</vt:lpstr>
      <vt:lpstr>Yes_No</vt:lpstr>
    </vt:vector>
  </TitlesOfParts>
  <Company>Capral Aluminium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MaslinA</dc:creator>
  <cp:lastModifiedBy>Shainy Koderi</cp:lastModifiedBy>
  <cp:lastPrinted>2024-07-04T03:37:01Z</cp:lastPrinted>
  <dcterms:created xsi:type="dcterms:W3CDTF">2011-02-06T23:12:43Z</dcterms:created>
  <dcterms:modified xsi:type="dcterms:W3CDTF">2026-07-14T03:06:52Z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ExAnalyzer_OldName">
    <vt:lpwstr>Project Pricing_Quotation Tool_v4.8.2014.xlsm</vt:lpwstr>
  </property>
</Properties>
</file>